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threadedComments/threadedComment1.xml" ContentType="application/vnd.ms-excel.threadedcomments+xml"/>
  <Override PartName="/xl/comments4.xml" ContentType="application/vnd.openxmlformats-officedocument.spreadsheetml.comments+xml"/>
  <Override PartName="/xl/comments5.xml" ContentType="application/vnd.openxmlformats-officedocument.spreadsheetml.comments+xml"/>
  <Override PartName="/xl/threadedComments/threadedComment2.xml" ContentType="application/vnd.ms-excel.threadedcomments+xml"/>
  <Override PartName="/xl/comments6.xml" ContentType="application/vnd.openxmlformats-officedocument.spreadsheetml.comments+xml"/>
  <Override PartName="/xl/persons/person.xml" ContentType="application/vnd.ms-excel.person+xml"/>
  <Override PartName="/xl/featurePropertyBag/featurePropertyBag.xml" ContentType="application/vnd.ms-excel.featurepropertyba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10"/>
  <workbookPr updateLinks="always"/>
  <mc:AlternateContent xmlns:mc="http://schemas.openxmlformats.org/markup-compatibility/2006">
    <mc:Choice Requires="x15">
      <x15ac:absPath xmlns:x15ac="http://schemas.microsoft.com/office/spreadsheetml/2010/11/ac" url="https://hannacorp-my.sharepoint.com/personal/jjesch_hannaandersson_com/Documents/"/>
    </mc:Choice>
  </mc:AlternateContent>
  <xr:revisionPtr revIDLastSave="0" documentId="8_{569BFF3A-7FB1-484D-848F-CF8FEB8A96A8}" xr6:coauthVersionLast="47" xr6:coauthVersionMax="47" xr10:uidLastSave="{00000000-0000-0000-0000-000000000000}"/>
  <bookViews>
    <workbookView minimized="1" xWindow="1950" yWindow="1950" windowWidth="21600" windowHeight="11295" firstSheet="1" activeTab="1" xr2:uid="{00000000-000D-0000-FFFF-FFFF00000000}"/>
  </bookViews>
  <sheets>
    <sheet name="October Projects" sheetId="85" state="hidden" r:id="rId1"/>
    <sheet name="Outbound" sheetId="1" r:id="rId2"/>
    <sheet name="Deployment needs" sheetId="3" r:id="rId3"/>
    <sheet name="Data" sheetId="7" r:id="rId4"/>
    <sheet name="Inbound" sheetId="4" r:id="rId5"/>
    <sheet name="2nd Shift Peak " sheetId="75" state="hidden" r:id="rId6"/>
    <sheet name="Inventory" sheetId="6" state="hidden" r:id="rId7"/>
    <sheet name="Inbound SOS &amp; EOD" sheetId="31" r:id="rId8"/>
    <sheet name="Peak Deployment" sheetId="74" r:id="rId9"/>
    <sheet name="2025 Audits" sheetId="60" state="hidden" r:id="rId10"/>
    <sheet name="Matrix 2024" sheetId="58" state="hidden" r:id="rId11"/>
    <sheet name="Links" sheetId="90" r:id="rId12"/>
    <sheet name="1st Shift" sheetId="53" r:id="rId13"/>
    <sheet name="Wknd Shift" sheetId="54" r:id="rId14"/>
    <sheet name="2nd Shift" sheetId="23" r:id="rId15"/>
    <sheet name="Device Mgmt" sheetId="76" r:id="rId16"/>
    <sheet name="GIG Attendance" sheetId="89" r:id="rId17"/>
    <sheet name="2025 Matrix" sheetId="77" r:id="rId18"/>
    <sheet name="Returns" sheetId="2" r:id="rId19"/>
    <sheet name="Overstock Audit" sheetId="83" r:id="rId20"/>
    <sheet name="Outbound EOD" sheetId="79" state="hidden" r:id="rId21"/>
    <sheet name="Project Hours" sheetId="14" r:id="rId22"/>
    <sheet name="FiscalCalendar" sheetId="22" state="hidden" r:id="rId23"/>
    <sheet name="IT downtime reporting" sheetId="70" r:id="rId24"/>
    <sheet name="Adjustment journal data" sheetId="78" r:id="rId25"/>
    <sheet name="Flue Space Audit" sheetId="81" r:id="rId26"/>
    <sheet name="Accessories Mgmt" sheetId="88" r:id="rId27"/>
    <sheet name="KPI DC Forecast link file" sheetId="69" r:id="rId28"/>
  </sheets>
  <externalReferences>
    <externalReference r:id="rId29"/>
    <externalReference r:id="rId30"/>
    <externalReference r:id="rId31"/>
  </externalReferences>
  <definedNames>
    <definedName name="_1st_shift_percentage">Data!$B$60</definedName>
    <definedName name="_2nd_shift_percentage">Data!$B$59</definedName>
    <definedName name="_xlnm._FilterDatabase" localSheetId="14" hidden="1">'2nd Shift'!$A$1:$B$134</definedName>
    <definedName name="_xlnm._FilterDatabase" localSheetId="5" hidden="1">'2nd Shift Peak '!$D$4:$I$4</definedName>
    <definedName name="_xlnm._FilterDatabase" localSheetId="26" hidden="1">'Accessories Mgmt'!$A$1:$E$1</definedName>
    <definedName name="_xlnm._FilterDatabase" localSheetId="15" hidden="1">'Device Mgmt'!$AA$4:$AA$51</definedName>
    <definedName name="_xlnm._FilterDatabase" localSheetId="22" hidden="1">FiscalCalendar!$A$1:$A$365</definedName>
    <definedName name="_xlnm._FilterDatabase" localSheetId="7" hidden="1">'Inbound SOS &amp; EOD'!#REF!</definedName>
    <definedName name="_xlnm._FilterDatabase" localSheetId="10" hidden="1">'Matrix 2024'!$A$7:$AM$146</definedName>
    <definedName name="_xlnm._FilterDatabase" localSheetId="8" hidden="1">'Peak Deployment'!$A$1:$A$1048499</definedName>
    <definedName name="_xlnm._FilterDatabase" localSheetId="21" hidden="1">'Project Hours'!$A$1:$K$1</definedName>
    <definedName name="_xlnm._FilterDatabase" localSheetId="17" hidden="1">'2025 Matrix'!$A$7:$AK$106</definedName>
    <definedName name="_xlnm._FilterDatabase" localSheetId="24" hidden="1">'Adjustment journal data'!$A$1:$N$10376</definedName>
    <definedName name="Amazon_Replen">Data!$B$58</definedName>
    <definedName name="Autobagger_Bander">Data!$B$28</definedName>
    <definedName name="Autobagger_Operator">Data!$B$27</definedName>
    <definedName name="Average_units_per_bin">Data!$B$52</definedName>
    <definedName name="Cartbuilding">Data!$B$18</definedName>
    <definedName name="Cartons_per_hour_Cubiscan">Data!$B$38</definedName>
    <definedName name="Cubiscan">Data!$B$36</definedName>
    <definedName name="DD">#REF!</definedName>
    <definedName name="DTC">Data!$B$9</definedName>
    <definedName name="DTC_to_replen">Data!$B$35</definedName>
    <definedName name="Exceptions">Data!$B$42</definedName>
    <definedName name="Gift_cards">Data!$B$21</definedName>
    <definedName name="Gift_cards_per_hour">Data!$B$26</definedName>
    <definedName name="Hours_1st">Data!$B$3</definedName>
    <definedName name="Hours_2nd">Data!$B$4</definedName>
    <definedName name="Inventory">Data!$B$50</definedName>
    <definedName name="Narvar">Data!$B$41</definedName>
    <definedName name="Open_orders">Data!$B$54</definedName>
    <definedName name="Overstock">Data!$B$33</definedName>
    <definedName name="Overstock_cycle_count">Data!$B$53</definedName>
    <definedName name="Pecentage_of_goal_2nd">Data!$B$6</definedName>
    <definedName name="Percentage_1st_Goal">Data!$B$43</definedName>
    <definedName name="Percentage_2nd_Goal">Data!$B$44</definedName>
    <definedName name="Percentage_Exceptions">Data!$B$47</definedName>
    <definedName name="Percentage_Narvar">Data!$B$45</definedName>
    <definedName name="Percentage_Non_Narvar">Data!$B$46</definedName>
    <definedName name="Percentage_of_goal_1st">Data!$B$5</definedName>
    <definedName name="Percentage_regular">Data!$B$14</definedName>
    <definedName name="Percentage_singles">Data!$B$15</definedName>
    <definedName name="Picking_cycle_count">Data!$B$51</definedName>
    <definedName name="Pieces_per_package">Data!$B$48</definedName>
    <definedName name="Planning">Data!$B$2</definedName>
    <definedName name="Receiving">Data!$B$34</definedName>
    <definedName name="Receiving_DD">#REF!</definedName>
    <definedName name="Region_1">Data!$B$10</definedName>
    <definedName name="Region_2">Data!$B$11</definedName>
    <definedName name="Region_7">Data!$B$12</definedName>
    <definedName name="Repack">Data!$B$22</definedName>
    <definedName name="Repack_goal">Data!$B$23</definedName>
    <definedName name="Replenishment_pull">Data!$B$31</definedName>
    <definedName name="Replenishment_throw">Data!$B$32</definedName>
    <definedName name="Resets">Data!$B$24</definedName>
    <definedName name="Resets_per_hour">Data!$B$25</definedName>
    <definedName name="Returns">Data!$B$39</definedName>
    <definedName name="Returns_put_away">Data!$B$40</definedName>
    <definedName name="Ship_bulk">Data!$B$16</definedName>
    <definedName name="Ship_singles">Data!$B$17</definedName>
    <definedName name="Stocking">Data!$B$30</definedName>
    <definedName name="Taper">Data!$B$19</definedName>
    <definedName name="Truck_loader">Data!$B$20</definedName>
    <definedName name="Units_per_carton">Data!$B$37</definedName>
    <definedName name="UPT">Data!$B$13</definedName>
    <definedName name="Wholesale">Data!$B$57</definedName>
  </definedNames>
  <calcPr calcId="191028" calcCompleted="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xlnp="http://schemas.microsoft.com/office/spreadsheetml/2019/extlinksprops" uri="{FCE6A71B-6B00-49CD-AB44-F6B1AE7CDE65}">
      <xxlnp:externalLinksPr autoRefresh="1"/>
    </ext>
  </extLst>
</workbook>
</file>

<file path=xl/calcChain.xml><?xml version="1.0" encoding="utf-8"?>
<calcChain xmlns="http://schemas.openxmlformats.org/spreadsheetml/2006/main">
  <c r="Q3" i="23" l="1"/>
  <c r="F30" i="54"/>
  <c r="NA8" i="31"/>
  <c r="NB5" i="3"/>
  <c r="MY112" i="31"/>
  <c r="MZ112" i="31"/>
  <c r="NA112" i="31"/>
  <c r="NB112" i="31"/>
  <c r="NC112" i="31"/>
  <c r="ND112" i="31"/>
  <c r="MY114" i="31"/>
  <c r="MZ114" i="31"/>
  <c r="NA114" i="31"/>
  <c r="NB114" i="31"/>
  <c r="NC114" i="31"/>
  <c r="ND114" i="31"/>
  <c r="MY115" i="31"/>
  <c r="MZ115" i="31"/>
  <c r="NA115" i="31"/>
  <c r="NB115" i="31"/>
  <c r="NC115" i="31"/>
  <c r="ND115" i="31"/>
  <c r="MY117" i="31"/>
  <c r="MZ117" i="31"/>
  <c r="NA117" i="31"/>
  <c r="NB117" i="31"/>
  <c r="NC117" i="31"/>
  <c r="ND117" i="31"/>
  <c r="MY106" i="31"/>
  <c r="MZ106" i="31"/>
  <c r="NA106" i="31"/>
  <c r="NB106" i="31"/>
  <c r="NC106" i="31"/>
  <c r="ND106" i="31"/>
  <c r="MY108" i="31"/>
  <c r="MZ108" i="31"/>
  <c r="NA108" i="31"/>
  <c r="NB108" i="31"/>
  <c r="NC108" i="31"/>
  <c r="ND108" i="31"/>
  <c r="MY109" i="31"/>
  <c r="MZ109" i="31"/>
  <c r="NA109" i="31"/>
  <c r="NB109" i="31"/>
  <c r="NC109" i="31"/>
  <c r="ND109" i="31"/>
  <c r="NB1" i="1"/>
  <c r="NC1" i="1"/>
  <c r="ND1" i="1"/>
  <c r="NE1" i="1"/>
  <c r="NF1" i="1"/>
  <c r="NG1" i="1"/>
  <c r="NH1" i="1"/>
  <c r="NI1" i="1"/>
  <c r="NB7" i="1"/>
  <c r="NC7" i="1"/>
  <c r="ND7" i="1"/>
  <c r="NE7" i="1"/>
  <c r="NF7" i="1"/>
  <c r="NG7" i="1"/>
  <c r="NH7" i="1"/>
  <c r="NI7" i="1"/>
  <c r="NB13" i="1"/>
  <c r="NC13" i="1"/>
  <c r="ND13" i="1"/>
  <c r="NE13" i="1"/>
  <c r="NF13" i="1"/>
  <c r="NG13" i="1"/>
  <c r="NH13" i="1"/>
  <c r="NI13" i="1"/>
  <c r="NB22" i="1"/>
  <c r="NC22" i="1"/>
  <c r="ND22" i="1"/>
  <c r="NE22" i="1"/>
  <c r="NF22" i="1"/>
  <c r="NG22" i="1"/>
  <c r="NH22" i="1"/>
  <c r="NI22" i="1"/>
  <c r="NB25" i="1"/>
  <c r="NC25" i="1"/>
  <c r="ND25" i="1"/>
  <c r="NE25" i="1"/>
  <c r="NF25" i="1"/>
  <c r="NG25" i="1"/>
  <c r="NH25" i="1"/>
  <c r="NI25" i="1"/>
  <c r="NB26" i="1"/>
  <c r="NC26" i="1"/>
  <c r="ND26" i="1"/>
  <c r="NE26" i="1"/>
  <c r="NF26" i="1"/>
  <c r="NG26" i="1"/>
  <c r="NH26" i="1"/>
  <c r="NI26" i="1"/>
  <c r="NB27" i="1"/>
  <c r="NC27" i="1"/>
  <c r="ND27" i="1"/>
  <c r="NE27" i="1"/>
  <c r="NF27" i="1"/>
  <c r="NG27" i="1"/>
  <c r="NH27" i="1"/>
  <c r="NI27" i="1"/>
  <c r="NB29" i="1"/>
  <c r="NC29" i="1"/>
  <c r="ND29" i="1"/>
  <c r="NE29" i="1"/>
  <c r="NF29" i="1"/>
  <c r="NG29" i="1"/>
  <c r="NH29" i="1"/>
  <c r="NI29" i="1"/>
  <c r="MW32" i="31"/>
  <c r="Q40" i="54"/>
  <c r="Q41" i="54"/>
  <c r="H42" i="53"/>
  <c r="E42" i="53"/>
  <c r="F36" i="23"/>
  <c r="I37" i="53"/>
  <c r="F42" i="53"/>
  <c r="D42" i="53"/>
  <c r="F28" i="54"/>
  <c r="G28" i="54"/>
  <c r="NA12" i="31"/>
  <c r="MV11" i="31"/>
  <c r="MW112" i="31"/>
  <c r="MX112" i="31"/>
  <c r="MW114" i="31"/>
  <c r="MX114" i="31"/>
  <c r="MW115" i="31"/>
  <c r="MX115" i="31"/>
  <c r="MW117" i="31"/>
  <c r="MX117" i="31"/>
  <c r="MW106" i="31"/>
  <c r="MX106" i="31"/>
  <c r="MW108" i="31"/>
  <c r="MX108" i="31"/>
  <c r="MW109" i="31"/>
  <c r="MX109" i="31"/>
  <c r="MT106" i="31"/>
  <c r="MV106" i="31"/>
  <c r="MT108" i="31"/>
  <c r="MU108" i="31"/>
  <c r="MV108" i="31"/>
  <c r="MT109" i="31"/>
  <c r="MU109" i="31"/>
  <c r="MV109" i="31"/>
  <c r="MT112" i="31"/>
  <c r="MU112" i="31"/>
  <c r="MV112" i="31"/>
  <c r="MT114" i="31"/>
  <c r="MU114" i="31"/>
  <c r="MV114" i="31"/>
  <c r="MT115" i="31"/>
  <c r="MU115" i="31"/>
  <c r="MV115" i="31"/>
  <c r="MT117" i="31"/>
  <c r="MU117" i="31"/>
  <c r="MV117" i="31"/>
  <c r="MR106" i="31"/>
  <c r="MS112" i="31"/>
  <c r="MS114" i="31"/>
  <c r="MS115" i="31"/>
  <c r="MS117" i="31"/>
  <c r="MS106" i="31"/>
  <c r="MS108" i="31"/>
  <c r="MS109" i="31"/>
  <c r="MP18" i="31"/>
  <c r="MO18" i="31"/>
  <c r="MP19" i="31"/>
  <c r="W30" i="53"/>
  <c r="W29" i="53"/>
  <c r="MG49" i="31"/>
  <c r="Q6" i="54"/>
  <c r="MO7" i="1"/>
  <c r="MM106" i="31"/>
  <c r="MN106" i="31"/>
  <c r="MO106" i="31"/>
  <c r="MP106" i="31"/>
  <c r="MQ106" i="31"/>
  <c r="MM108" i="31"/>
  <c r="MN108" i="31"/>
  <c r="MO108" i="31"/>
  <c r="MP108" i="31"/>
  <c r="MQ108" i="31"/>
  <c r="MR108" i="31"/>
  <c r="MM109" i="31"/>
  <c r="MN109" i="31"/>
  <c r="MO109" i="31"/>
  <c r="MP109" i="31"/>
  <c r="MQ109" i="31"/>
  <c r="MR109" i="31"/>
  <c r="MM112" i="31"/>
  <c r="MN112" i="31"/>
  <c r="MO112" i="31"/>
  <c r="MP112" i="31"/>
  <c r="MQ112" i="31"/>
  <c r="MR112" i="31"/>
  <c r="MM114" i="31"/>
  <c r="MN114" i="31"/>
  <c r="MO114" i="31"/>
  <c r="MP114" i="31"/>
  <c r="MQ114" i="31"/>
  <c r="MR114" i="31"/>
  <c r="MM115" i="31"/>
  <c r="MN115" i="31"/>
  <c r="MO115" i="31"/>
  <c r="MP115" i="31"/>
  <c r="MQ115" i="31"/>
  <c r="MR115" i="31"/>
  <c r="MM116" i="31"/>
  <c r="MN116" i="31"/>
  <c r="MO116" i="31"/>
  <c r="MP116" i="31"/>
  <c r="MQ116" i="31"/>
  <c r="MR116" i="31"/>
  <c r="MM117" i="31"/>
  <c r="MN117" i="31"/>
  <c r="MP117" i="31"/>
  <c r="MQ117" i="31"/>
  <c r="MR117" i="31"/>
  <c r="ML106" i="31"/>
  <c r="ML108" i="31"/>
  <c r="ML109" i="31"/>
  <c r="ML112" i="31"/>
  <c r="ML114" i="31"/>
  <c r="ML115" i="31"/>
  <c r="ML116" i="31"/>
  <c r="ML117" i="31"/>
  <c r="MI156" i="31"/>
  <c r="MJ156" i="31"/>
  <c r="MK156" i="31"/>
  <c r="MI157" i="31"/>
  <c r="MJ157" i="31"/>
  <c r="MK157" i="31"/>
  <c r="ML157" i="31"/>
  <c r="MH157" i="31"/>
  <c r="MU156" i="31"/>
  <c r="MU157" i="31"/>
  <c r="MV157" i="31"/>
  <c r="MW157" i="31"/>
  <c r="MX157" i="31"/>
  <c r="MY157" i="31"/>
  <c r="MZ157" i="31"/>
  <c r="NA157" i="31"/>
  <c r="MO157" i="31"/>
  <c r="MP157" i="31"/>
  <c r="MQ157" i="31"/>
  <c r="MR157" i="31"/>
  <c r="MS157" i="31"/>
  <c r="MT157" i="31"/>
  <c r="MN157" i="31"/>
  <c r="MN156" i="31"/>
  <c r="MO156" i="31"/>
  <c r="MP156" i="31"/>
  <c r="MQ156" i="31"/>
  <c r="MR156" i="31"/>
  <c r="MS156" i="31"/>
  <c r="MT156" i="31"/>
  <c r="MM157" i="31"/>
  <c r="MI106" i="31"/>
  <c r="MJ106" i="31"/>
  <c r="MK106" i="31"/>
  <c r="MI108" i="31"/>
  <c r="MJ108" i="31"/>
  <c r="MK108" i="31"/>
  <c r="MI109" i="31"/>
  <c r="MJ109" i="31"/>
  <c r="MK109" i="31"/>
  <c r="MI112" i="31"/>
  <c r="MJ112" i="31"/>
  <c r="MK112" i="31"/>
  <c r="MI114" i="31"/>
  <c r="MJ114" i="31"/>
  <c r="MK114" i="31"/>
  <c r="MI115" i="31"/>
  <c r="MJ115" i="31"/>
  <c r="MK115" i="31"/>
  <c r="MI116" i="31"/>
  <c r="MJ116" i="31"/>
  <c r="MK116" i="31"/>
  <c r="MI117" i="31"/>
  <c r="MJ117" i="31"/>
  <c r="MK117" i="31"/>
  <c r="X61" i="53"/>
  <c r="X60" i="53"/>
  <c r="X59" i="53"/>
  <c r="X62" i="53"/>
  <c r="X56" i="53"/>
  <c r="X55" i="53"/>
  <c r="X57" i="53"/>
  <c r="X64" i="53"/>
  <c r="V46" i="53"/>
  <c r="V45" i="53"/>
  <c r="V44" i="53"/>
  <c r="V43" i="53"/>
  <c r="V42" i="53"/>
  <c r="V41" i="53"/>
  <c r="V40" i="53"/>
  <c r="V39" i="53"/>
  <c r="V38" i="53"/>
  <c r="V37" i="53"/>
  <c r="MH24" i="31"/>
  <c r="X27" i="23"/>
  <c r="Q7" i="54"/>
  <c r="M14" i="54"/>
  <c r="M15" i="54"/>
  <c r="M16" i="54"/>
  <c r="M17" i="54"/>
  <c r="M18" i="54"/>
  <c r="M19" i="54"/>
  <c r="M20" i="54"/>
  <c r="M21" i="54"/>
  <c r="M22" i="54"/>
  <c r="M23" i="54"/>
  <c r="MF112" i="31"/>
  <c r="MF114" i="31"/>
  <c r="MG112" i="31"/>
  <c r="MG114" i="31"/>
  <c r="MH112" i="31"/>
  <c r="MH114" i="31"/>
  <c r="MF108" i="31"/>
  <c r="MG108" i="31"/>
  <c r="MH108" i="31"/>
  <c r="MF106" i="31"/>
  <c r="MF109" i="31"/>
  <c r="MG106" i="31"/>
  <c r="MG109" i="31"/>
  <c r="MH106" i="31"/>
  <c r="MM103" i="31"/>
  <c r="MH109" i="31"/>
  <c r="C8" i="70"/>
  <c r="MB112" i="31"/>
  <c r="MB114" i="31"/>
  <c r="MC112" i="31"/>
  <c r="MC114" i="31"/>
  <c r="MD112" i="31"/>
  <c r="MD114" i="31"/>
  <c r="ME112" i="31"/>
  <c r="ME114" i="31"/>
  <c r="MB108" i="31"/>
  <c r="MC108" i="31"/>
  <c r="MD108" i="31"/>
  <c r="ME108" i="31"/>
  <c r="MB106" i="31"/>
  <c r="MB109" i="31"/>
  <c r="MC106" i="31"/>
  <c r="MC109" i="31"/>
  <c r="MD106" i="31"/>
  <c r="MD109" i="31"/>
  <c r="ME106" i="31"/>
  <c r="ME109" i="31"/>
  <c r="LU108" i="31"/>
  <c r="LU106" i="31"/>
  <c r="U13" i="23"/>
  <c r="A47" i="23" a="1"/>
  <c r="A47" i="23"/>
  <c r="A48" i="23" a="1"/>
  <c r="A48" i="23"/>
  <c r="A49" i="23" a="1"/>
  <c r="A49" i="23"/>
  <c r="A50" i="23" a="1"/>
  <c r="A50" i="23"/>
  <c r="A51" i="23" a="1"/>
  <c r="A51" i="23"/>
  <c r="A52" i="23" a="1"/>
  <c r="A52" i="23"/>
  <c r="A53" i="23" a="1"/>
  <c r="A53" i="23"/>
  <c r="A54" i="23" a="1"/>
  <c r="A54" i="23"/>
  <c r="A55" i="23" a="1"/>
  <c r="A55" i="23"/>
  <c r="A56" i="23" a="1"/>
  <c r="A56" i="23"/>
  <c r="A57" i="23" a="1"/>
  <c r="A57" i="23"/>
  <c r="A58" i="23" a="1"/>
  <c r="A58" i="23"/>
  <c r="A59" i="23" a="1"/>
  <c r="A59" i="23"/>
  <c r="A60" i="23" a="1"/>
  <c r="A60" i="23"/>
  <c r="A61" i="23" a="1"/>
  <c r="A61" i="23"/>
  <c r="A62" i="23" a="1"/>
  <c r="A62" i="23"/>
  <c r="A63" i="23" a="1"/>
  <c r="A63" i="23"/>
  <c r="A64" i="23" a="1"/>
  <c r="A64" i="23"/>
  <c r="A65" i="23" a="1"/>
  <c r="A65" i="23"/>
  <c r="A66" i="23" a="1"/>
  <c r="A66" i="23"/>
  <c r="A67" i="23" a="1"/>
  <c r="A67" i="23"/>
  <c r="A68" i="23" a="1"/>
  <c r="A68" i="23"/>
  <c r="A69" i="23" a="1"/>
  <c r="A69" i="23"/>
  <c r="A70" i="23" a="1"/>
  <c r="A70" i="23"/>
  <c r="A71" i="23" a="1"/>
  <c r="A71" i="23"/>
  <c r="A72" i="23" a="1"/>
  <c r="A72" i="23"/>
  <c r="A73" i="23" a="1"/>
  <c r="A73" i="23"/>
  <c r="A74" i="23" a="1"/>
  <c r="A74" i="23"/>
  <c r="A75" i="23" a="1"/>
  <c r="A75" i="23"/>
  <c r="A77" i="23" a="1"/>
  <c r="A77" i="23"/>
  <c r="A78" i="23" a="1"/>
  <c r="A78" i="23"/>
  <c r="A79" i="23" a="1"/>
  <c r="A79" i="23"/>
  <c r="A80" i="23" a="1"/>
  <c r="A80" i="23"/>
  <c r="A81" i="23" a="1"/>
  <c r="A81" i="23"/>
  <c r="A82" i="23" a="1"/>
  <c r="A82" i="23"/>
  <c r="A83" i="23" a="1"/>
  <c r="A83" i="23"/>
  <c r="A84" i="23" a="1"/>
  <c r="A84" i="23"/>
  <c r="A85" i="23" a="1"/>
  <c r="A85" i="23"/>
  <c r="A86" i="23" a="1"/>
  <c r="A86" i="23"/>
  <c r="A87" i="23" a="1"/>
  <c r="A87" i="23"/>
  <c r="A88" i="23" a="1"/>
  <c r="A88" i="23"/>
  <c r="A89" i="23" a="1"/>
  <c r="A89" i="23"/>
  <c r="A90" i="23" a="1"/>
  <c r="A90" i="23"/>
  <c r="A91" i="23" a="1"/>
  <c r="A91" i="23"/>
  <c r="A92" i="23" a="1"/>
  <c r="A92" i="23"/>
  <c r="A93" i="23" a="1"/>
  <c r="A93" i="23"/>
  <c r="A94" i="23" a="1"/>
  <c r="A94" i="23"/>
  <c r="A95" i="23" a="1"/>
  <c r="A95" i="23"/>
  <c r="A96" i="23" a="1"/>
  <c r="A96" i="23"/>
  <c r="A97" i="23" a="1"/>
  <c r="A97" i="23"/>
  <c r="A98" i="23" a="1"/>
  <c r="A98" i="23"/>
  <c r="A99" i="23" a="1"/>
  <c r="A99" i="23"/>
  <c r="A100" i="23" a="1"/>
  <c r="A100" i="23"/>
  <c r="A101" i="23" a="1"/>
  <c r="A101" i="23"/>
  <c r="A102" i="23" a="1"/>
  <c r="A102" i="23"/>
  <c r="A103" i="23" a="1"/>
  <c r="A103" i="23"/>
  <c r="A104" i="23" a="1"/>
  <c r="A104" i="23"/>
  <c r="A105" i="23" a="1"/>
  <c r="A105" i="23"/>
  <c r="A106" i="23" a="1"/>
  <c r="A106" i="23"/>
  <c r="A107" i="23" a="1"/>
  <c r="A107" i="23"/>
  <c r="A108" i="23" a="1"/>
  <c r="A108" i="23"/>
  <c r="B68" i="23" a="1"/>
  <c r="B68" i="23"/>
  <c r="B69" i="23" a="1"/>
  <c r="B69" i="23"/>
  <c r="B47" i="23" a="1"/>
  <c r="B47" i="23"/>
  <c r="B48" i="23" a="1"/>
  <c r="B48" i="23"/>
  <c r="B49" i="23" a="1"/>
  <c r="B49" i="23"/>
  <c r="B50" i="23" a="1"/>
  <c r="B50" i="23"/>
  <c r="B51" i="23" a="1"/>
  <c r="B51" i="23"/>
  <c r="B52" i="23" a="1"/>
  <c r="B52" i="23"/>
  <c r="B53" i="23" a="1"/>
  <c r="B53" i="23"/>
  <c r="B54" i="23" a="1"/>
  <c r="B54" i="23"/>
  <c r="B55" i="23" a="1"/>
  <c r="B55" i="23"/>
  <c r="B56" i="23" a="1"/>
  <c r="B56" i="23"/>
  <c r="B57" i="23" a="1"/>
  <c r="B57" i="23"/>
  <c r="B58" i="23" a="1"/>
  <c r="B58" i="23"/>
  <c r="B59" i="23" a="1"/>
  <c r="B59" i="23"/>
  <c r="B60" i="23" a="1"/>
  <c r="B60" i="23"/>
  <c r="B61" i="23" a="1"/>
  <c r="B61" i="23"/>
  <c r="B62" i="23" a="1"/>
  <c r="B62" i="23"/>
  <c r="B63" i="23" a="1"/>
  <c r="B63" i="23"/>
  <c r="B64" i="23" a="1"/>
  <c r="B64" i="23"/>
  <c r="B65" i="23" a="1"/>
  <c r="B65" i="23"/>
  <c r="B66" i="23" a="1"/>
  <c r="B66" i="23"/>
  <c r="B67" i="23" a="1"/>
  <c r="B67" i="23"/>
  <c r="B70" i="23" a="1"/>
  <c r="B70" i="23"/>
  <c r="B71" i="23" a="1"/>
  <c r="B71" i="23"/>
  <c r="B72" i="23" a="1"/>
  <c r="B72" i="23"/>
  <c r="B73" i="23" a="1"/>
  <c r="B73" i="23"/>
  <c r="B74" i="23" a="1"/>
  <c r="B74" i="23"/>
  <c r="B2" i="23" a="1"/>
  <c r="B2" i="23"/>
  <c r="B3" i="23" a="1"/>
  <c r="B3" i="23"/>
  <c r="B4" i="23" a="1"/>
  <c r="B4" i="23"/>
  <c r="B5" i="23" a="1"/>
  <c r="B5" i="23"/>
  <c r="B6" i="23" a="1"/>
  <c r="B6" i="23"/>
  <c r="B7" i="23" a="1"/>
  <c r="B7" i="23"/>
  <c r="B8" i="23" a="1"/>
  <c r="B8" i="23"/>
  <c r="B9" i="23" a="1"/>
  <c r="B9" i="23"/>
  <c r="B10" i="23" a="1"/>
  <c r="B10" i="23"/>
  <c r="B11" i="23" a="1"/>
  <c r="B11" i="23"/>
  <c r="B12" i="23" a="1"/>
  <c r="B12" i="23"/>
  <c r="B13" i="23" a="1"/>
  <c r="B13" i="23"/>
  <c r="B14" i="23" a="1"/>
  <c r="B14" i="23"/>
  <c r="B15" i="23" a="1"/>
  <c r="B15" i="23"/>
  <c r="B16" i="23" a="1"/>
  <c r="B16" i="23"/>
  <c r="B17" i="23" a="1"/>
  <c r="B17" i="23"/>
  <c r="B19" i="23" a="1"/>
  <c r="B19" i="23"/>
  <c r="B20" i="23" a="1"/>
  <c r="B20" i="23"/>
  <c r="B21" i="23" a="1"/>
  <c r="B21" i="23"/>
  <c r="B22" i="23" a="1"/>
  <c r="B22" i="23"/>
  <c r="B23" i="23" a="1"/>
  <c r="B23" i="23"/>
  <c r="B75" i="23" a="1"/>
  <c r="B75" i="23"/>
  <c r="LY112" i="31"/>
  <c r="LY114" i="31"/>
  <c r="LZ112" i="31"/>
  <c r="LZ114" i="31"/>
  <c r="MA112" i="31"/>
  <c r="MA114" i="31"/>
  <c r="LY106" i="31"/>
  <c r="LZ106" i="31"/>
  <c r="MA106" i="31"/>
  <c r="LY108" i="31"/>
  <c r="LY109" i="31"/>
  <c r="LZ108" i="31"/>
  <c r="LZ109" i="31"/>
  <c r="MA108" i="31"/>
  <c r="LV108" i="31"/>
  <c r="LW108" i="31"/>
  <c r="LX108" i="31"/>
  <c r="LV106" i="31"/>
  <c r="LW106" i="31"/>
  <c r="LX106" i="31"/>
  <c r="LT108" i="31"/>
  <c r="LT106" i="31"/>
  <c r="MA109" i="31"/>
  <c r="MA115" i="31"/>
  <c r="MA116" i="31"/>
  <c r="LZ115" i="31"/>
  <c r="LZ116" i="31"/>
  <c r="LY115" i="31"/>
  <c r="LY116" i="31"/>
  <c r="Q45" i="54"/>
  <c r="Q18" i="54"/>
  <c r="Q19" i="54"/>
  <c r="LR117" i="31"/>
  <c r="LR112" i="31"/>
  <c r="LR114" i="31"/>
  <c r="LS112" i="31"/>
  <c r="LS114" i="31"/>
  <c r="LT112" i="31"/>
  <c r="LT114" i="31"/>
  <c r="LU112" i="31"/>
  <c r="LU114" i="31"/>
  <c r="LV112" i="31"/>
  <c r="LV114" i="31"/>
  <c r="LW112" i="31"/>
  <c r="LW114" i="31"/>
  <c r="LX112" i="31"/>
  <c r="LX114" i="31"/>
  <c r="LV109" i="31"/>
  <c r="LW109" i="31"/>
  <c r="LX109" i="31"/>
  <c r="LR108" i="31"/>
  <c r="LS108" i="31"/>
  <c r="LR106" i="31"/>
  <c r="LS106" i="31"/>
  <c r="LS109" i="31"/>
  <c r="LT109" i="31"/>
  <c r="LQ112" i="31"/>
  <c r="LQ114" i="31"/>
  <c r="LQ108" i="31"/>
  <c r="LQ106" i="31"/>
  <c r="LR18" i="31"/>
  <c r="B78" i="23" a="1"/>
  <c r="B78" i="23"/>
  <c r="B79" i="23" a="1"/>
  <c r="B79" i="23"/>
  <c r="B25" i="23" a="1"/>
  <c r="B25" i="23"/>
  <c r="B26" i="23" a="1"/>
  <c r="B26" i="23"/>
  <c r="B27" i="23" a="1"/>
  <c r="B27" i="23"/>
  <c r="B28" i="23" a="1"/>
  <c r="B28" i="23"/>
  <c r="B29" i="23" a="1"/>
  <c r="B29" i="23"/>
  <c r="B30" i="23" a="1"/>
  <c r="B30" i="23"/>
  <c r="B31" i="23" a="1"/>
  <c r="B31" i="23"/>
  <c r="B33" i="23" a="1"/>
  <c r="B33" i="23"/>
  <c r="A25" i="23" a="1"/>
  <c r="A25" i="23"/>
  <c r="A26" i="23" a="1"/>
  <c r="A26" i="23"/>
  <c r="A27" i="23" a="1"/>
  <c r="A27" i="23"/>
  <c r="A28" i="23" a="1"/>
  <c r="A28" i="23"/>
  <c r="A29" i="23" a="1"/>
  <c r="A29" i="23"/>
  <c r="A30" i="23" a="1"/>
  <c r="A30" i="23"/>
  <c r="A31" i="23" a="1"/>
  <c r="A31" i="23"/>
  <c r="A33" i="23" a="1"/>
  <c r="A33" i="23"/>
  <c r="Q6" i="23"/>
  <c r="Q7" i="23"/>
  <c r="Q8" i="23"/>
  <c r="Q9" i="23"/>
  <c r="Q10" i="23"/>
  <c r="Q11" i="23"/>
  <c r="Q12" i="23"/>
  <c r="Q13" i="23"/>
  <c r="Q14" i="23"/>
  <c r="Q15" i="23"/>
  <c r="Q16" i="23"/>
  <c r="Q17" i="23"/>
  <c r="Q19" i="23"/>
  <c r="Q20" i="23"/>
  <c r="Q21" i="23"/>
  <c r="Q22" i="23"/>
  <c r="Q23" i="23"/>
  <c r="Q24" i="23"/>
  <c r="Q25" i="23"/>
  <c r="Q26" i="23"/>
  <c r="Q27" i="23"/>
  <c r="Q28" i="23"/>
  <c r="Q29" i="23"/>
  <c r="Q30" i="23"/>
  <c r="Q31" i="23"/>
  <c r="Q32" i="23"/>
  <c r="Q33" i="23"/>
  <c r="Q34" i="23"/>
  <c r="Q5" i="23"/>
  <c r="KY78" i="31"/>
  <c r="Q22" i="54"/>
  <c r="V35" i="54"/>
  <c r="Q24" i="54"/>
  <c r="P35" i="53"/>
  <c r="B14" i="54" a="1"/>
  <c r="B14" i="54"/>
  <c r="B15" i="54" a="1"/>
  <c r="B15" i="54"/>
  <c r="B56" i="54" a="1"/>
  <c r="B56" i="54"/>
  <c r="B78" i="54" a="1"/>
  <c r="B78" i="54"/>
  <c r="B80" i="23" a="1"/>
  <c r="B80" i="23"/>
  <c r="B81" i="23" a="1"/>
  <c r="B81" i="23"/>
  <c r="B82" i="23" a="1"/>
  <c r="B82" i="23"/>
  <c r="KW27" i="3"/>
  <c r="B2" i="54" a="1"/>
  <c r="B2" i="54"/>
  <c r="B3" i="54" a="1"/>
  <c r="B3" i="54"/>
  <c r="B4" i="54" a="1"/>
  <c r="B4" i="54"/>
  <c r="B5" i="54" a="1"/>
  <c r="B5" i="54"/>
  <c r="B6" i="54" a="1"/>
  <c r="B6" i="54"/>
  <c r="B7" i="54" a="1"/>
  <c r="B7" i="54"/>
  <c r="B8" i="54" a="1"/>
  <c r="B8" i="54"/>
  <c r="B9" i="54" a="1"/>
  <c r="B9" i="54"/>
  <c r="B10" i="54" a="1"/>
  <c r="B10" i="54"/>
  <c r="B11" i="54" a="1"/>
  <c r="B11" i="54"/>
  <c r="B12" i="54" a="1"/>
  <c r="B12" i="54"/>
  <c r="B13" i="54" a="1"/>
  <c r="B13" i="54"/>
  <c r="B16" i="54" a="1"/>
  <c r="B16" i="54"/>
  <c r="B46" i="54" a="1"/>
  <c r="B46" i="54"/>
  <c r="B47" i="54" a="1"/>
  <c r="B47" i="54"/>
  <c r="B48" i="54" a="1"/>
  <c r="B48" i="54"/>
  <c r="B49" i="54" a="1"/>
  <c r="B49" i="54"/>
  <c r="B50" i="54" a="1"/>
  <c r="B50" i="54"/>
  <c r="B51" i="54" a="1"/>
  <c r="B51" i="54"/>
  <c r="B52" i="54" a="1"/>
  <c r="B52" i="54"/>
  <c r="B53" i="54" a="1"/>
  <c r="B53" i="54"/>
  <c r="B54" i="54" a="1"/>
  <c r="B54" i="54"/>
  <c r="B55" i="54" a="1"/>
  <c r="B55" i="54"/>
  <c r="B57" i="54" a="1"/>
  <c r="B57" i="54"/>
  <c r="B58" i="54" a="1"/>
  <c r="B58" i="54"/>
  <c r="B59" i="54" a="1"/>
  <c r="B59" i="54"/>
  <c r="B60" i="54" a="1"/>
  <c r="B60" i="54"/>
  <c r="A18" i="54" a="1"/>
  <c r="A18" i="54"/>
  <c r="A19" i="54" a="1"/>
  <c r="A19" i="54"/>
  <c r="A20" i="54" a="1"/>
  <c r="A20" i="54"/>
  <c r="A21" i="54" a="1"/>
  <c r="A21" i="54"/>
  <c r="A22" i="54" a="1"/>
  <c r="A22" i="54"/>
  <c r="A23" i="54" a="1"/>
  <c r="A23" i="54"/>
  <c r="A25" i="54" a="1"/>
  <c r="A25" i="54"/>
  <c r="A26" i="54" a="1"/>
  <c r="A26" i="54"/>
  <c r="A27" i="54" a="1"/>
  <c r="A27" i="54"/>
  <c r="A28" i="54" a="1"/>
  <c r="A28" i="54"/>
  <c r="A29" i="54" a="1"/>
  <c r="A29" i="54"/>
  <c r="A30" i="54" a="1"/>
  <c r="A30" i="54"/>
  <c r="A31" i="54" a="1"/>
  <c r="A31" i="54"/>
  <c r="A33" i="54" a="1"/>
  <c r="A33" i="54"/>
  <c r="A34" i="54" a="1"/>
  <c r="A34" i="54"/>
  <c r="A35" i="54" a="1"/>
  <c r="A35" i="54"/>
  <c r="A36" i="54" a="1"/>
  <c r="A36" i="54"/>
  <c r="A37" i="54" a="1"/>
  <c r="A37" i="54"/>
  <c r="A38" i="54" a="1"/>
  <c r="A38" i="54"/>
  <c r="A39" i="54" a="1"/>
  <c r="A39" i="54"/>
  <c r="D28" i="54"/>
  <c r="A17" i="54" a="1"/>
  <c r="A17" i="54"/>
  <c r="A16" i="54" a="1"/>
  <c r="A16" i="54"/>
  <c r="Q21" i="54"/>
  <c r="V34" i="54"/>
  <c r="B83" i="23" a="1"/>
  <c r="B83" i="23"/>
  <c r="B24" i="23" a="1"/>
  <c r="B24" i="23"/>
  <c r="L36" i="23"/>
  <c r="B97" i="23" a="1"/>
  <c r="B97" i="23"/>
  <c r="A22" i="23" a="1"/>
  <c r="A22" i="23"/>
  <c r="Q11" i="54"/>
  <c r="Q8" i="54"/>
  <c r="V39" i="54"/>
  <c r="M5" i="54"/>
  <c r="M6" i="54"/>
  <c r="AY3" i="23"/>
  <c r="L7617" i="78"/>
  <c r="J7617" i="78"/>
  <c r="G36" i="23"/>
  <c r="A76" i="23" a="1"/>
  <c r="A76" i="23"/>
  <c r="W42" i="23"/>
  <c r="KN55" i="31"/>
  <c r="B20" i="54" a="1"/>
  <c r="B20" i="54"/>
  <c r="B21" i="54" a="1"/>
  <c r="B21" i="54"/>
  <c r="B1" i="53" a="1"/>
  <c r="B1" i="53"/>
  <c r="A1" i="53" a="1"/>
  <c r="A1" i="53"/>
  <c r="B7" i="53" a="1"/>
  <c r="B7" i="53"/>
  <c r="B32" i="53" a="1"/>
  <c r="B32" i="53"/>
  <c r="B33" i="53" a="1"/>
  <c r="B33" i="53"/>
  <c r="B34" i="53" a="1"/>
  <c r="B34" i="53"/>
  <c r="B35" i="53" a="1"/>
  <c r="B35" i="53"/>
  <c r="B36" i="53" a="1"/>
  <c r="B36" i="53"/>
  <c r="B37" i="53" a="1"/>
  <c r="B37" i="53"/>
  <c r="B38" i="53" a="1"/>
  <c r="B38" i="53"/>
  <c r="B39" i="53" a="1"/>
  <c r="B39" i="53"/>
  <c r="B40" i="53" a="1"/>
  <c r="B40" i="53"/>
  <c r="B41" i="53" a="1"/>
  <c r="B41" i="53"/>
  <c r="B31" i="53" a="1"/>
  <c r="B31" i="53"/>
  <c r="A32" i="53" a="1"/>
  <c r="A32" i="53"/>
  <c r="A33" i="53" a="1"/>
  <c r="A33" i="53"/>
  <c r="A34" i="53" a="1"/>
  <c r="A34" i="53"/>
  <c r="A35" i="53" a="1"/>
  <c r="A35" i="53"/>
  <c r="A36" i="53" a="1"/>
  <c r="A36" i="53"/>
  <c r="A37" i="53" a="1"/>
  <c r="A37" i="53"/>
  <c r="A38" i="53" a="1"/>
  <c r="A38" i="53"/>
  <c r="A39" i="53" a="1"/>
  <c r="A39" i="53"/>
  <c r="A40" i="53" a="1"/>
  <c r="A40" i="53"/>
  <c r="A41" i="53" a="1"/>
  <c r="A41" i="53"/>
  <c r="A31" i="53" a="1"/>
  <c r="A31" i="53"/>
  <c r="KL25" i="1"/>
  <c r="KM25" i="1"/>
  <c r="KN25" i="1"/>
  <c r="KO25" i="1"/>
  <c r="KP25" i="1"/>
  <c r="KQ25" i="1"/>
  <c r="KR25" i="1"/>
  <c r="KR26" i="1"/>
  <c r="KS25" i="1"/>
  <c r="KT25" i="1"/>
  <c r="KT26" i="1"/>
  <c r="KU25" i="1"/>
  <c r="KU26" i="1"/>
  <c r="KV25" i="1"/>
  <c r="KV26" i="1"/>
  <c r="KW25" i="1"/>
  <c r="KW26" i="1"/>
  <c r="KX25" i="1"/>
  <c r="KX26" i="1"/>
  <c r="KY25" i="1"/>
  <c r="KY26" i="1"/>
  <c r="KZ25" i="1"/>
  <c r="KZ26" i="1"/>
  <c r="LA25" i="1"/>
  <c r="LA26" i="1"/>
  <c r="LB25" i="1"/>
  <c r="LB26" i="1"/>
  <c r="LC25" i="1"/>
  <c r="LC26" i="1"/>
  <c r="LD25" i="1"/>
  <c r="LD26" i="1"/>
  <c r="LE25" i="1"/>
  <c r="LE26" i="1"/>
  <c r="LF25" i="1"/>
  <c r="LF26" i="1"/>
  <c r="LG25" i="1"/>
  <c r="LG26" i="1"/>
  <c r="LH25" i="1"/>
  <c r="LH26" i="1"/>
  <c r="LI25" i="1"/>
  <c r="LI26" i="1"/>
  <c r="LJ25" i="1"/>
  <c r="LJ26" i="1"/>
  <c r="LK25" i="1"/>
  <c r="LK26" i="1"/>
  <c r="LL25" i="1"/>
  <c r="LL26" i="1"/>
  <c r="LM25" i="1"/>
  <c r="LM26" i="1"/>
  <c r="LN25" i="1"/>
  <c r="LN26" i="1"/>
  <c r="LO25" i="1"/>
  <c r="LO26" i="1"/>
  <c r="LP25" i="1"/>
  <c r="LP26" i="1"/>
  <c r="LQ25" i="1"/>
  <c r="LQ26" i="1"/>
  <c r="LR25" i="1"/>
  <c r="LR26" i="1"/>
  <c r="LS25" i="1"/>
  <c r="LS26" i="1"/>
  <c r="LT25" i="1"/>
  <c r="LT26" i="1"/>
  <c r="LU25" i="1"/>
  <c r="LU26" i="1"/>
  <c r="LV25" i="1"/>
  <c r="LV26" i="1"/>
  <c r="LW25" i="1"/>
  <c r="LW26" i="1"/>
  <c r="LX25" i="1"/>
  <c r="LX26" i="1"/>
  <c r="LY25" i="1"/>
  <c r="LY26" i="1"/>
  <c r="LZ25" i="1"/>
  <c r="LZ26" i="1"/>
  <c r="MA25" i="1"/>
  <c r="MA26" i="1"/>
  <c r="MB25" i="1"/>
  <c r="MB26" i="1"/>
  <c r="MC25" i="1"/>
  <c r="MC26" i="1"/>
  <c r="MD25" i="1"/>
  <c r="MD26" i="1"/>
  <c r="ME25" i="1"/>
  <c r="ME26" i="1"/>
  <c r="MF25" i="1"/>
  <c r="MF26" i="1"/>
  <c r="MG25" i="1"/>
  <c r="MG26" i="1"/>
  <c r="MH25" i="1"/>
  <c r="MH26" i="1"/>
  <c r="MI25" i="1"/>
  <c r="MI26" i="1"/>
  <c r="MJ25" i="1"/>
  <c r="MJ26" i="1"/>
  <c r="MK25" i="1"/>
  <c r="MK26" i="1"/>
  <c r="ML25" i="1"/>
  <c r="ML26" i="1"/>
  <c r="MM25" i="1"/>
  <c r="MM26" i="1"/>
  <c r="MN25" i="1"/>
  <c r="MN26" i="1"/>
  <c r="MO25" i="1"/>
  <c r="MO26" i="1"/>
  <c r="MP25" i="1"/>
  <c r="MP26" i="1"/>
  <c r="MQ25" i="1"/>
  <c r="MQ26" i="1"/>
  <c r="MR25" i="1"/>
  <c r="MR26" i="1"/>
  <c r="MS25" i="1"/>
  <c r="MS26" i="1"/>
  <c r="MT25" i="1"/>
  <c r="MT26" i="1"/>
  <c r="MU25" i="1"/>
  <c r="MU26" i="1"/>
  <c r="MV25" i="1"/>
  <c r="MV26" i="1"/>
  <c r="MW25" i="1"/>
  <c r="MW26" i="1"/>
  <c r="MX25" i="1"/>
  <c r="MX26" i="1"/>
  <c r="MY25" i="1"/>
  <c r="MY26" i="1"/>
  <c r="MZ25" i="1"/>
  <c r="MZ26" i="1"/>
  <c r="NA25" i="1"/>
  <c r="NA26" i="1"/>
  <c r="KH25" i="1"/>
  <c r="KI25" i="1"/>
  <c r="KJ25" i="1"/>
  <c r="KK25" i="1"/>
  <c r="C256" i="69"/>
  <c r="B72" i="74" a="1"/>
  <c r="B72" i="74"/>
  <c r="B71" i="74" a="1"/>
  <c r="B71" i="74"/>
  <c r="B70" i="74" a="1"/>
  <c r="B70" i="74"/>
  <c r="B73" i="74" a="1"/>
  <c r="B73" i="74"/>
  <c r="B74" i="74" a="1"/>
  <c r="B74" i="74"/>
  <c r="B69" i="74" a="1"/>
  <c r="B69" i="74"/>
  <c r="B122" i="74" a="1"/>
  <c r="B122" i="74"/>
  <c r="B121" i="74" a="1"/>
  <c r="B121" i="74"/>
  <c r="B120" i="74" a="1"/>
  <c r="B120" i="74"/>
  <c r="B119" i="74" a="1"/>
  <c r="B119" i="74"/>
  <c r="B118" i="74" a="1"/>
  <c r="B118" i="74"/>
  <c r="B117" i="74" a="1"/>
  <c r="B117" i="74"/>
  <c r="B116" i="74" a="1"/>
  <c r="B116" i="74"/>
  <c r="B115" i="74" a="1"/>
  <c r="B115" i="74"/>
  <c r="B114" i="74" a="1"/>
  <c r="B114" i="74"/>
  <c r="B113" i="74" a="1"/>
  <c r="B113" i="74"/>
  <c r="B112" i="74" a="1"/>
  <c r="B112" i="74"/>
  <c r="B111" i="74" a="1"/>
  <c r="B111" i="74"/>
  <c r="B110" i="74" a="1"/>
  <c r="B110" i="74"/>
  <c r="B109" i="74" a="1"/>
  <c r="B109" i="74"/>
  <c r="B108" i="74" a="1"/>
  <c r="B108" i="74"/>
  <c r="B107" i="74" a="1"/>
  <c r="B107" i="74"/>
  <c r="B106" i="74" a="1"/>
  <c r="B106" i="74"/>
  <c r="B105" i="74" a="1"/>
  <c r="B105" i="74"/>
  <c r="B104" i="74" a="1"/>
  <c r="B104" i="74"/>
  <c r="B103" i="74" a="1"/>
  <c r="B103" i="74"/>
  <c r="B102" i="74" a="1"/>
  <c r="B102" i="74"/>
  <c r="B101" i="74" a="1"/>
  <c r="B101" i="74"/>
  <c r="B100" i="74" a="1"/>
  <c r="B100" i="74"/>
  <c r="B99" i="74" a="1"/>
  <c r="B99" i="74"/>
  <c r="B98" i="74" a="1"/>
  <c r="B98" i="74"/>
  <c r="B97" i="74" a="1"/>
  <c r="B97" i="74"/>
  <c r="B96" i="74" a="1"/>
  <c r="B96" i="74"/>
  <c r="B95" i="74" a="1"/>
  <c r="B95" i="74"/>
  <c r="B94" i="74" a="1"/>
  <c r="B94" i="74"/>
  <c r="B93" i="74" a="1"/>
  <c r="B93" i="74"/>
  <c r="B92" i="74" a="1"/>
  <c r="B92" i="74"/>
  <c r="B91" i="74" a="1"/>
  <c r="B91" i="74"/>
  <c r="B90" i="74" a="1"/>
  <c r="B90" i="74"/>
  <c r="B89" i="74" a="1"/>
  <c r="B89" i="74"/>
  <c r="B88" i="74" a="1"/>
  <c r="B88" i="74"/>
  <c r="B87" i="74" a="1"/>
  <c r="B87" i="74"/>
  <c r="B86" i="74" a="1"/>
  <c r="B86" i="74"/>
  <c r="B84" i="74" a="1"/>
  <c r="B84" i="74"/>
  <c r="B80" i="74" a="1"/>
  <c r="B80" i="74"/>
  <c r="B78" i="74" a="1"/>
  <c r="B78" i="74"/>
  <c r="B77" i="74" a="1"/>
  <c r="B77" i="74"/>
  <c r="B76" i="74" a="1"/>
  <c r="B76" i="74"/>
  <c r="B75" i="74" a="1"/>
  <c r="B75" i="74"/>
  <c r="L7022" i="78"/>
  <c r="J7022" i="78"/>
  <c r="B38" i="74" a="1"/>
  <c r="B38" i="74"/>
  <c r="B39" i="74" a="1"/>
  <c r="B39" i="74"/>
  <c r="B40" i="74" a="1"/>
  <c r="B40" i="74"/>
  <c r="B41" i="74" a="1"/>
  <c r="B41" i="74"/>
  <c r="B42" i="74" a="1"/>
  <c r="B42" i="74"/>
  <c r="B43" i="74" a="1"/>
  <c r="B43" i="74"/>
  <c r="B44" i="74" a="1"/>
  <c r="B44" i="74"/>
  <c r="B45" i="74" a="1"/>
  <c r="B45" i="74"/>
  <c r="B46" i="74" a="1"/>
  <c r="B46" i="74"/>
  <c r="B47" i="74" a="1"/>
  <c r="B47" i="74"/>
  <c r="B48" i="74" a="1"/>
  <c r="B48" i="74"/>
  <c r="B49" i="74" a="1"/>
  <c r="B49" i="74"/>
  <c r="B50" i="74" a="1"/>
  <c r="B50" i="74"/>
  <c r="B51" i="74" a="1"/>
  <c r="B51" i="74"/>
  <c r="B52" i="74" a="1"/>
  <c r="B52" i="74"/>
  <c r="B53" i="74" a="1"/>
  <c r="B53" i="74"/>
  <c r="B54" i="74" a="1"/>
  <c r="B54" i="74"/>
  <c r="B55" i="74" a="1"/>
  <c r="B55" i="74"/>
  <c r="B56" i="74" a="1"/>
  <c r="B56" i="74"/>
  <c r="B57" i="74" a="1"/>
  <c r="B57" i="74"/>
  <c r="B58" i="74" a="1"/>
  <c r="B58" i="74"/>
  <c r="B59" i="74" a="1"/>
  <c r="B59" i="74"/>
  <c r="B60" i="74" a="1"/>
  <c r="B60" i="74"/>
  <c r="B61" i="74" a="1"/>
  <c r="B61" i="74"/>
  <c r="B62" i="74" a="1"/>
  <c r="B62" i="74"/>
  <c r="B63" i="74" a="1"/>
  <c r="B63" i="74"/>
  <c r="B64" i="74" a="1"/>
  <c r="B64" i="74"/>
  <c r="B65" i="74" a="1"/>
  <c r="B65" i="74"/>
  <c r="B66" i="74" a="1"/>
  <c r="B66" i="74"/>
  <c r="B67" i="74" a="1"/>
  <c r="B67" i="74"/>
  <c r="B68" i="74" a="1"/>
  <c r="B68" i="74"/>
  <c r="B37" i="74" a="1"/>
  <c r="B37" i="74"/>
  <c r="B2" i="74" a="1"/>
  <c r="B2" i="74"/>
  <c r="B3" i="74" a="1"/>
  <c r="B3" i="74"/>
  <c r="B4" i="74" a="1"/>
  <c r="B4" i="74"/>
  <c r="B5" i="74" a="1"/>
  <c r="B5" i="74"/>
  <c r="B6" i="74" a="1"/>
  <c r="B6" i="74"/>
  <c r="B7" i="74" a="1"/>
  <c r="B7" i="74"/>
  <c r="B8" i="74" a="1"/>
  <c r="B8" i="74"/>
  <c r="B9" i="74" a="1"/>
  <c r="B9" i="74"/>
  <c r="B10" i="74" a="1"/>
  <c r="B10" i="74"/>
  <c r="B11" i="74" a="1"/>
  <c r="B11" i="74"/>
  <c r="B12" i="74" a="1"/>
  <c r="B12" i="74"/>
  <c r="B13" i="74" a="1"/>
  <c r="B13" i="74"/>
  <c r="B14" i="74" a="1"/>
  <c r="B14" i="74"/>
  <c r="B15" i="74" a="1"/>
  <c r="B15" i="74"/>
  <c r="B16" i="74" a="1"/>
  <c r="B16" i="74"/>
  <c r="B17" i="74" a="1"/>
  <c r="B17" i="74"/>
  <c r="B18" i="74" a="1"/>
  <c r="B18" i="74"/>
  <c r="B19" i="74" a="1"/>
  <c r="B19" i="74"/>
  <c r="B20" i="74" a="1"/>
  <c r="B20" i="74"/>
  <c r="B21" i="74" a="1"/>
  <c r="B21" i="74"/>
  <c r="B22" i="74" a="1"/>
  <c r="B22" i="74"/>
  <c r="B23" i="74" a="1"/>
  <c r="B23" i="74"/>
  <c r="B24" i="74" a="1"/>
  <c r="B24" i="74"/>
  <c r="B25" i="74" a="1"/>
  <c r="B25" i="74"/>
  <c r="B26" i="74" a="1"/>
  <c r="B26" i="74"/>
  <c r="B27" i="74" a="1"/>
  <c r="B27" i="74"/>
  <c r="B28" i="74" a="1"/>
  <c r="B28" i="74"/>
  <c r="B29" i="74" a="1"/>
  <c r="B29" i="74"/>
  <c r="B30" i="74" a="1"/>
  <c r="B30" i="74"/>
  <c r="B31" i="74" a="1"/>
  <c r="B31" i="74"/>
  <c r="B32" i="74" a="1"/>
  <c r="B32" i="74"/>
  <c r="B33" i="74" a="1"/>
  <c r="B33" i="74"/>
  <c r="B34" i="74" a="1"/>
  <c r="B34" i="74"/>
  <c r="B35" i="74" a="1"/>
  <c r="B35" i="74"/>
  <c r="B36" i="74" a="1"/>
  <c r="B36" i="74"/>
  <c r="B1" i="74" a="1"/>
  <c r="B1" i="74"/>
  <c r="B45" i="54" a="1"/>
  <c r="B45" i="54"/>
  <c r="B61" i="54" a="1"/>
  <c r="B61" i="54"/>
  <c r="B81" i="54" a="1"/>
  <c r="B81" i="54"/>
  <c r="A88" i="54" a="1"/>
  <c r="A88" i="54"/>
  <c r="A89" i="54" a="1"/>
  <c r="A89" i="54"/>
  <c r="A87" i="54" a="1"/>
  <c r="A87" i="54"/>
  <c r="A78" i="54" a="1"/>
  <c r="A78" i="54"/>
  <c r="A82" i="54" a="1"/>
  <c r="A82" i="54"/>
  <c r="A81" i="54" a="1"/>
  <c r="A81" i="54"/>
  <c r="A79" i="54" a="1"/>
  <c r="A79" i="54"/>
  <c r="A15" i="54" a="1"/>
  <c r="A15" i="54"/>
  <c r="A71" i="53"/>
  <c r="A14" i="54" a="1"/>
  <c r="A14" i="54"/>
  <c r="A70" i="53"/>
  <c r="A11" i="54" a="1"/>
  <c r="A11" i="54"/>
  <c r="A10" i="54" a="1"/>
  <c r="A10" i="54"/>
  <c r="Y12" i="23"/>
  <c r="R24" i="74"/>
  <c r="J42" i="74"/>
  <c r="F42" i="74"/>
  <c r="Q26" i="74"/>
  <c r="O26" i="74"/>
  <c r="N26" i="74"/>
  <c r="L26" i="74"/>
  <c r="D42" i="74"/>
  <c r="K18" i="74"/>
  <c r="K14" i="74"/>
  <c r="AF27" i="23"/>
  <c r="E49" i="74"/>
  <c r="E48" i="74"/>
  <c r="Y8" i="23"/>
  <c r="Y13" i="23"/>
  <c r="Y14" i="23"/>
  <c r="X26" i="23"/>
  <c r="W34" i="23"/>
  <c r="W35" i="23"/>
  <c r="W36" i="23"/>
  <c r="W37" i="23"/>
  <c r="W38" i="23"/>
  <c r="X38" i="23"/>
  <c r="W40" i="23"/>
  <c r="W41" i="23"/>
  <c r="W43" i="23"/>
  <c r="W44" i="23"/>
  <c r="KG30" i="31"/>
  <c r="KG24" i="2"/>
  <c r="KF78" i="31"/>
  <c r="JZ55" i="31"/>
  <c r="JZ22" i="4"/>
  <c r="M9" i="54"/>
  <c r="M10" i="54"/>
  <c r="M11" i="54"/>
  <c r="M12" i="54"/>
  <c r="M13" i="54"/>
  <c r="M8" i="54"/>
  <c r="M7" i="54"/>
  <c r="C36" i="23"/>
  <c r="A32" i="23" a="1"/>
  <c r="A32" i="23"/>
  <c r="JQ78" i="31"/>
  <c r="I36" i="23"/>
  <c r="B76" i="23" a="1"/>
  <c r="B76" i="23"/>
  <c r="B77" i="23" a="1"/>
  <c r="B77" i="23"/>
  <c r="B32" i="23" a="1"/>
  <c r="B32" i="23"/>
  <c r="B84" i="23" a="1"/>
  <c r="B84" i="23"/>
  <c r="A34" i="23" a="1"/>
  <c r="A34" i="23"/>
  <c r="A35" i="23" a="1"/>
  <c r="A35" i="23"/>
  <c r="A36" i="23" a="1"/>
  <c r="A36" i="23"/>
  <c r="A37" i="23" a="1"/>
  <c r="A37" i="23"/>
  <c r="A38" i="23" a="1"/>
  <c r="A38" i="23"/>
  <c r="JN49" i="31"/>
  <c r="JN28" i="31"/>
  <c r="B64" i="54" a="1"/>
  <c r="B64" i="54"/>
  <c r="A64" i="54" a="1"/>
  <c r="A64" i="54"/>
  <c r="A365" i="53"/>
  <c r="A65" i="54" a="1"/>
  <c r="A65" i="54"/>
  <c r="A366" i="53"/>
  <c r="A323" i="53"/>
  <c r="A322" i="53"/>
  <c r="A86" i="54" a="1"/>
  <c r="A86" i="54"/>
  <c r="A85" i="54" a="1"/>
  <c r="A85" i="54"/>
  <c r="B86" i="54" a="1"/>
  <c r="B86" i="54"/>
  <c r="B85" i="54" a="1"/>
  <c r="B85" i="54"/>
  <c r="B84" i="54" a="1"/>
  <c r="B84" i="54"/>
  <c r="B83" i="54" a="1"/>
  <c r="B83" i="54"/>
  <c r="B82" i="54" a="1"/>
  <c r="B82" i="54"/>
  <c r="B80" i="54" a="1"/>
  <c r="B80" i="54"/>
  <c r="B79" i="54" a="1"/>
  <c r="B79" i="54"/>
  <c r="B77" i="54" a="1"/>
  <c r="B77" i="54"/>
  <c r="B76" i="54" a="1"/>
  <c r="B76" i="54"/>
  <c r="B75" i="54" a="1"/>
  <c r="B75" i="54"/>
  <c r="B74" i="54" a="1"/>
  <c r="B74" i="54"/>
  <c r="B73" i="54" a="1"/>
  <c r="B73" i="54"/>
  <c r="B72" i="54" a="1"/>
  <c r="B72" i="54"/>
  <c r="B71" i="54" a="1"/>
  <c r="B71" i="54"/>
  <c r="B70" i="54" a="1"/>
  <c r="B70" i="54"/>
  <c r="B69" i="54" a="1"/>
  <c r="B69" i="54"/>
  <c r="Q5" i="54"/>
  <c r="Q33" i="54"/>
  <c r="Q32" i="54"/>
  <c r="Q27" i="54"/>
  <c r="Q26" i="54"/>
  <c r="Q14" i="54"/>
  <c r="Q13" i="54"/>
  <c r="Q10" i="54"/>
  <c r="V38" i="54"/>
  <c r="Q17" i="54"/>
  <c r="V41" i="54"/>
  <c r="Q16" i="54"/>
  <c r="Q23" i="54"/>
  <c r="JM49" i="31"/>
  <c r="JM28" i="31"/>
  <c r="B65" i="54" a="1"/>
  <c r="B65" i="54"/>
  <c r="B63" i="54" a="1"/>
  <c r="B63" i="54"/>
  <c r="B62" i="54" a="1"/>
  <c r="B62" i="54"/>
  <c r="A324" i="53"/>
  <c r="A321" i="53"/>
  <c r="B68" i="54" a="1"/>
  <c r="B68" i="54"/>
  <c r="A84" i="54" a="1"/>
  <c r="A84" i="54"/>
  <c r="A83" i="54" a="1"/>
  <c r="A83" i="54"/>
  <c r="B19" i="54" a="1"/>
  <c r="B19" i="54"/>
  <c r="B18" i="54" a="1"/>
  <c r="B18" i="54"/>
  <c r="B17" i="54" a="1"/>
  <c r="B17" i="54"/>
  <c r="J36" i="23"/>
  <c r="Q42" i="23"/>
  <c r="D40" i="23"/>
  <c r="Q4" i="53"/>
  <c r="R6" i="23"/>
  <c r="Q3" i="53"/>
  <c r="R5" i="23"/>
  <c r="CY22" i="4"/>
  <c r="DA22" i="4"/>
  <c r="DF22" i="4"/>
  <c r="DG22" i="4"/>
  <c r="DM22" i="4"/>
  <c r="DN22" i="4"/>
  <c r="DS22" i="4"/>
  <c r="EU22" i="4"/>
  <c r="FB22" i="4"/>
  <c r="FD22" i="4"/>
  <c r="FI22" i="4"/>
  <c r="FJ22" i="4"/>
  <c r="GK22" i="4"/>
  <c r="GL22" i="4"/>
  <c r="GN22" i="4"/>
  <c r="GO22" i="4"/>
  <c r="GP22" i="4"/>
  <c r="HG22" i="4"/>
  <c r="II22" i="4"/>
  <c r="NB22" i="4"/>
  <c r="NC22" i="4"/>
  <c r="ND22" i="4"/>
  <c r="NE22" i="4"/>
  <c r="NF22" i="4"/>
  <c r="NG22" i="4"/>
  <c r="NH22" i="4"/>
  <c r="NI22" i="4"/>
  <c r="NJ22" i="4"/>
  <c r="NK22" i="4"/>
  <c r="NL22" i="4"/>
  <c r="NM22" i="4"/>
  <c r="NN22" i="4"/>
  <c r="NO22" i="4"/>
  <c r="NP22" i="4"/>
  <c r="NQ22" i="4"/>
  <c r="NR22" i="4"/>
  <c r="NS22" i="4"/>
  <c r="NT22" i="4"/>
  <c r="NU22" i="4"/>
  <c r="NV22" i="4"/>
  <c r="NW22" i="4"/>
  <c r="NX22" i="4"/>
  <c r="NY22" i="4"/>
  <c r="NZ22" i="4"/>
  <c r="OA22" i="4"/>
  <c r="OB22" i="4"/>
  <c r="OC22" i="4"/>
  <c r="OD22" i="4"/>
  <c r="OE22" i="4"/>
  <c r="OF22" i="4"/>
  <c r="OG22" i="4"/>
  <c r="OH22" i="4"/>
  <c r="OI22" i="4"/>
  <c r="JD55" i="31"/>
  <c r="JD22" i="4"/>
  <c r="JC55" i="31"/>
  <c r="JC22" i="4"/>
  <c r="B66" i="54" a="1"/>
  <c r="B66" i="54"/>
  <c r="B450" i="53"/>
  <c r="B449" i="53"/>
  <c r="B448" i="53"/>
  <c r="B447" i="53"/>
  <c r="B446" i="53"/>
  <c r="B445" i="53"/>
  <c r="B444" i="53"/>
  <c r="B443" i="53"/>
  <c r="B442" i="53"/>
  <c r="B441" i="53"/>
  <c r="B440" i="53"/>
  <c r="B439" i="53"/>
  <c r="B438" i="53"/>
  <c r="B437" i="53"/>
  <c r="B436" i="53"/>
  <c r="B435" i="53"/>
  <c r="B434" i="53"/>
  <c r="B433" i="53"/>
  <c r="B432" i="53"/>
  <c r="B431" i="53"/>
  <c r="B430" i="53"/>
  <c r="B429" i="53"/>
  <c r="B428" i="53"/>
  <c r="B427" i="53"/>
  <c r="B426" i="53"/>
  <c r="B425" i="53"/>
  <c r="B23" i="54" a="1"/>
  <c r="B23" i="54"/>
  <c r="B1" i="54" a="1"/>
  <c r="B1" i="54"/>
  <c r="IW49" i="31"/>
  <c r="IW28" i="31"/>
  <c r="C21" i="70"/>
  <c r="C18" i="70"/>
  <c r="IV31" i="31"/>
  <c r="B2" i="53" a="1"/>
  <c r="B2" i="53"/>
  <c r="B3" i="53" a="1"/>
  <c r="B3" i="53"/>
  <c r="AE27" i="53"/>
  <c r="B15" i="53" a="1"/>
  <c r="B15" i="53"/>
  <c r="B16" i="53" a="1"/>
  <c r="B16" i="53"/>
  <c r="B17" i="53" a="1"/>
  <c r="B17" i="53"/>
  <c r="Z23" i="53"/>
  <c r="AA31" i="53"/>
  <c r="A15" i="53" a="1"/>
  <c r="A15" i="53"/>
  <c r="A16" i="53" a="1"/>
  <c r="A16" i="53"/>
  <c r="A17" i="53" a="1"/>
  <c r="A17" i="53"/>
  <c r="AD1" i="76"/>
  <c r="IQ47" i="3"/>
  <c r="IR47" i="3"/>
  <c r="IS47" i="3"/>
  <c r="IT47" i="3"/>
  <c r="IU47" i="3"/>
  <c r="IV47" i="3"/>
  <c r="B12" i="85"/>
  <c r="IP31" i="1"/>
  <c r="JF39" i="3"/>
  <c r="JG39" i="3"/>
  <c r="JH39" i="3"/>
  <c r="JI39" i="3"/>
  <c r="JJ39" i="3"/>
  <c r="JK39" i="3"/>
  <c r="JL39" i="3"/>
  <c r="JM39" i="3"/>
  <c r="JN39" i="3"/>
  <c r="JO39" i="3"/>
  <c r="JP39" i="3"/>
  <c r="JQ39" i="3"/>
  <c r="JR39" i="3"/>
  <c r="JS39" i="3"/>
  <c r="JT39" i="3"/>
  <c r="JU39" i="3"/>
  <c r="JV39" i="3"/>
  <c r="JW39" i="3"/>
  <c r="JX39" i="3"/>
  <c r="JY39" i="3"/>
  <c r="JZ39" i="3"/>
  <c r="KA39" i="3"/>
  <c r="KB39" i="3"/>
  <c r="KC39" i="3"/>
  <c r="KD39" i="3"/>
  <c r="KE39" i="3"/>
  <c r="KF39" i="3"/>
  <c r="KG39" i="3"/>
  <c r="KH39" i="3"/>
  <c r="KI39" i="3"/>
  <c r="KJ39" i="3"/>
  <c r="KK39" i="3"/>
  <c r="KL39" i="3"/>
  <c r="KM39" i="3"/>
  <c r="KN39" i="3"/>
  <c r="KO39" i="3"/>
  <c r="KP39" i="3"/>
  <c r="KQ39" i="3"/>
  <c r="KR39" i="3"/>
  <c r="KS39" i="3"/>
  <c r="KT39" i="3"/>
  <c r="KU39" i="3"/>
  <c r="KV39" i="3"/>
  <c r="KW39" i="3"/>
  <c r="KX39" i="3"/>
  <c r="KY39" i="3"/>
  <c r="KZ39" i="3"/>
  <c r="LA39" i="3"/>
  <c r="LB39" i="3"/>
  <c r="LC39" i="3"/>
  <c r="LD39" i="3"/>
  <c r="LE39" i="3"/>
  <c r="LF39" i="3"/>
  <c r="LG39" i="3"/>
  <c r="LH39" i="3"/>
  <c r="LI39" i="3"/>
  <c r="LJ39" i="3"/>
  <c r="LK39" i="3"/>
  <c r="LL39" i="3"/>
  <c r="LM39" i="3"/>
  <c r="LN39" i="3"/>
  <c r="LO39" i="3"/>
  <c r="LP39" i="3"/>
  <c r="LQ39" i="3"/>
  <c r="LR39" i="3"/>
  <c r="LS39" i="3"/>
  <c r="LT39" i="3"/>
  <c r="LU39" i="3"/>
  <c r="LV39" i="3"/>
  <c r="LW39" i="3"/>
  <c r="LX39" i="3"/>
  <c r="LY39" i="3"/>
  <c r="LZ39" i="3"/>
  <c r="MA39" i="3"/>
  <c r="MB39" i="3"/>
  <c r="MC39" i="3"/>
  <c r="MD39" i="3"/>
  <c r="ME39" i="3"/>
  <c r="MF39" i="3"/>
  <c r="MG39" i="3"/>
  <c r="MH39" i="3"/>
  <c r="MI39" i="3"/>
  <c r="MJ39" i="3"/>
  <c r="MK39" i="3"/>
  <c r="ML39" i="3"/>
  <c r="MM39" i="3"/>
  <c r="MN39" i="3"/>
  <c r="MO39" i="3"/>
  <c r="MP39" i="3"/>
  <c r="MQ39" i="3"/>
  <c r="MR39" i="3"/>
  <c r="MS39" i="3"/>
  <c r="MT39" i="3"/>
  <c r="MU39" i="3"/>
  <c r="MV39" i="3"/>
  <c r="MW39" i="3"/>
  <c r="MX39" i="3"/>
  <c r="MY39" i="3"/>
  <c r="MZ39" i="3"/>
  <c r="NA39" i="3"/>
  <c r="NB39" i="3"/>
  <c r="JF40" i="3"/>
  <c r="JG40" i="3"/>
  <c r="JH40" i="3"/>
  <c r="JI40" i="3"/>
  <c r="JJ40" i="3"/>
  <c r="JK40" i="3"/>
  <c r="JL40" i="3"/>
  <c r="JM40" i="3"/>
  <c r="JN40" i="3"/>
  <c r="JO40" i="3"/>
  <c r="JP40" i="3"/>
  <c r="JQ40" i="3"/>
  <c r="JR40" i="3"/>
  <c r="JS40" i="3"/>
  <c r="JT40" i="3"/>
  <c r="JU40" i="3"/>
  <c r="JV40" i="3"/>
  <c r="JW40" i="3"/>
  <c r="JX40" i="3"/>
  <c r="JY40" i="3"/>
  <c r="JZ40" i="3"/>
  <c r="KA40" i="3"/>
  <c r="KB40" i="3"/>
  <c r="KC40" i="3"/>
  <c r="KD40" i="3"/>
  <c r="KE40" i="3"/>
  <c r="KF40" i="3"/>
  <c r="KG40" i="3"/>
  <c r="KH40" i="3"/>
  <c r="KI40" i="3"/>
  <c r="KJ40" i="3"/>
  <c r="KK40" i="3"/>
  <c r="KL40" i="3"/>
  <c r="KM40" i="3"/>
  <c r="KN40" i="3"/>
  <c r="KO40" i="3"/>
  <c r="KP40" i="3"/>
  <c r="KQ40" i="3"/>
  <c r="KR40" i="3"/>
  <c r="KS40" i="3"/>
  <c r="KT40" i="3"/>
  <c r="KU40" i="3"/>
  <c r="KV40" i="3"/>
  <c r="KW40" i="3"/>
  <c r="KX40" i="3"/>
  <c r="KY40" i="3"/>
  <c r="KZ40" i="3"/>
  <c r="LA40" i="3"/>
  <c r="LB40" i="3"/>
  <c r="LC40" i="3"/>
  <c r="LD40" i="3"/>
  <c r="LE40" i="3"/>
  <c r="LF40" i="3"/>
  <c r="LG40" i="3"/>
  <c r="LH40" i="3"/>
  <c r="LI40" i="3"/>
  <c r="LJ40" i="3"/>
  <c r="LK40" i="3"/>
  <c r="LL40" i="3"/>
  <c r="LM40" i="3"/>
  <c r="LN40" i="3"/>
  <c r="LO40" i="3"/>
  <c r="LP40" i="3"/>
  <c r="LQ40" i="3"/>
  <c r="LR40" i="3"/>
  <c r="LS40" i="3"/>
  <c r="LT40" i="3"/>
  <c r="LU40" i="3"/>
  <c r="LV40" i="3"/>
  <c r="LW40" i="3"/>
  <c r="LX40" i="3"/>
  <c r="LY40" i="3"/>
  <c r="LZ40" i="3"/>
  <c r="MA40" i="3"/>
  <c r="MB40" i="3"/>
  <c r="MC40" i="3"/>
  <c r="MD40" i="3"/>
  <c r="ME40" i="3"/>
  <c r="MF40" i="3"/>
  <c r="MG40" i="3"/>
  <c r="MH40" i="3"/>
  <c r="MI40" i="3"/>
  <c r="MJ40" i="3"/>
  <c r="MK40" i="3"/>
  <c r="ML40" i="3"/>
  <c r="MM40" i="3"/>
  <c r="MN40" i="3"/>
  <c r="MO40" i="3"/>
  <c r="MP40" i="3"/>
  <c r="MQ40" i="3"/>
  <c r="MR40" i="3"/>
  <c r="MS40" i="3"/>
  <c r="MT40" i="3"/>
  <c r="MU40" i="3"/>
  <c r="MV40" i="3"/>
  <c r="MW40" i="3"/>
  <c r="MX40" i="3"/>
  <c r="MY40" i="3"/>
  <c r="MZ40" i="3"/>
  <c r="NA40" i="3"/>
  <c r="NB40" i="3"/>
  <c r="JF41" i="3"/>
  <c r="JG41" i="3"/>
  <c r="JH41" i="3"/>
  <c r="JI41" i="3"/>
  <c r="JJ41" i="3"/>
  <c r="JK41" i="3"/>
  <c r="JL41" i="3"/>
  <c r="JM41" i="3"/>
  <c r="JN41" i="3"/>
  <c r="JO41" i="3"/>
  <c r="JP41" i="3"/>
  <c r="JQ41" i="3"/>
  <c r="JR41" i="3"/>
  <c r="JS41" i="3"/>
  <c r="JT41" i="3"/>
  <c r="JU41" i="3"/>
  <c r="JV41" i="3"/>
  <c r="JW41" i="3"/>
  <c r="JX41" i="3"/>
  <c r="JY41" i="3"/>
  <c r="JZ41" i="3"/>
  <c r="KA41" i="3"/>
  <c r="KB41" i="3"/>
  <c r="KC41" i="3"/>
  <c r="KD41" i="3"/>
  <c r="KE41" i="3"/>
  <c r="KF41" i="3"/>
  <c r="KG41" i="3"/>
  <c r="KH41" i="3"/>
  <c r="KI41" i="3"/>
  <c r="KJ41" i="3"/>
  <c r="KK41" i="3"/>
  <c r="KL41" i="3"/>
  <c r="KM41" i="3"/>
  <c r="KN41" i="3"/>
  <c r="KO41" i="3"/>
  <c r="KP41" i="3"/>
  <c r="KQ41" i="3"/>
  <c r="KR41" i="3"/>
  <c r="KS41" i="3"/>
  <c r="KT41" i="3"/>
  <c r="KU41" i="3"/>
  <c r="KV41" i="3"/>
  <c r="KW41" i="3"/>
  <c r="KX41" i="3"/>
  <c r="KY41" i="3"/>
  <c r="KZ41" i="3"/>
  <c r="LA41" i="3"/>
  <c r="LB41" i="3"/>
  <c r="LC41" i="3"/>
  <c r="LD41" i="3"/>
  <c r="LE41" i="3"/>
  <c r="LF41" i="3"/>
  <c r="LG41" i="3"/>
  <c r="LH41" i="3"/>
  <c r="LI41" i="3"/>
  <c r="LJ41" i="3"/>
  <c r="LK41" i="3"/>
  <c r="LL41" i="3"/>
  <c r="LM41" i="3"/>
  <c r="LN41" i="3"/>
  <c r="LO41" i="3"/>
  <c r="LP41" i="3"/>
  <c r="LQ41" i="3"/>
  <c r="LR41" i="3"/>
  <c r="LS41" i="3"/>
  <c r="LT41" i="3"/>
  <c r="LU41" i="3"/>
  <c r="LV41" i="3"/>
  <c r="LW41" i="3"/>
  <c r="LX41" i="3"/>
  <c r="LY41" i="3"/>
  <c r="LZ41" i="3"/>
  <c r="MA41" i="3"/>
  <c r="MB41" i="3"/>
  <c r="MC41" i="3"/>
  <c r="MD41" i="3"/>
  <c r="ME41" i="3"/>
  <c r="MF41" i="3"/>
  <c r="MG41" i="3"/>
  <c r="MH41" i="3"/>
  <c r="MI41" i="3"/>
  <c r="MJ41" i="3"/>
  <c r="MK41" i="3"/>
  <c r="ML41" i="3"/>
  <c r="MM41" i="3"/>
  <c r="MN41" i="3"/>
  <c r="MO41" i="3"/>
  <c r="MP41" i="3"/>
  <c r="MQ41" i="3"/>
  <c r="MR41" i="3"/>
  <c r="MS41" i="3"/>
  <c r="MT41" i="3"/>
  <c r="MU41" i="3"/>
  <c r="MV41" i="3"/>
  <c r="MW41" i="3"/>
  <c r="MX41" i="3"/>
  <c r="MY41" i="3"/>
  <c r="MZ41" i="3"/>
  <c r="NA41" i="3"/>
  <c r="NB41" i="3"/>
  <c r="JF42" i="3"/>
  <c r="JG42" i="3"/>
  <c r="JH42" i="3"/>
  <c r="JI42" i="3"/>
  <c r="JJ42" i="3"/>
  <c r="JK42" i="3"/>
  <c r="JL42" i="3"/>
  <c r="JM42" i="3"/>
  <c r="JN42" i="3"/>
  <c r="JO42" i="3"/>
  <c r="JP42" i="3"/>
  <c r="JQ42" i="3"/>
  <c r="JR42" i="3"/>
  <c r="JS42" i="3"/>
  <c r="JT42" i="3"/>
  <c r="JU42" i="3"/>
  <c r="JV42" i="3"/>
  <c r="JW42" i="3"/>
  <c r="JX42" i="3"/>
  <c r="JY42" i="3"/>
  <c r="JZ42" i="3"/>
  <c r="KA42" i="3"/>
  <c r="KB42" i="3"/>
  <c r="KC42" i="3"/>
  <c r="KD42" i="3"/>
  <c r="KE42" i="3"/>
  <c r="KF42" i="3"/>
  <c r="KG42" i="3"/>
  <c r="KH42" i="3"/>
  <c r="KI42" i="3"/>
  <c r="KJ42" i="3"/>
  <c r="KK42" i="3"/>
  <c r="KL42" i="3"/>
  <c r="KM42" i="3"/>
  <c r="KN42" i="3"/>
  <c r="KO42" i="3"/>
  <c r="KP42" i="3"/>
  <c r="KQ42" i="3"/>
  <c r="KR42" i="3"/>
  <c r="KS42" i="3"/>
  <c r="KT42" i="3"/>
  <c r="KU42" i="3"/>
  <c r="KV42" i="3"/>
  <c r="KW42" i="3"/>
  <c r="KX42" i="3"/>
  <c r="KY42" i="3"/>
  <c r="KZ42" i="3"/>
  <c r="LA42" i="3"/>
  <c r="LB42" i="3"/>
  <c r="LC42" i="3"/>
  <c r="LD42" i="3"/>
  <c r="LE42" i="3"/>
  <c r="LF42" i="3"/>
  <c r="LG42" i="3"/>
  <c r="LH42" i="3"/>
  <c r="LI42" i="3"/>
  <c r="LJ42" i="3"/>
  <c r="LK42" i="3"/>
  <c r="LL42" i="3"/>
  <c r="LM42" i="3"/>
  <c r="LN42" i="3"/>
  <c r="LO42" i="3"/>
  <c r="LP42" i="3"/>
  <c r="LQ42" i="3"/>
  <c r="LR42" i="3"/>
  <c r="LS42" i="3"/>
  <c r="LT42" i="3"/>
  <c r="LU42" i="3"/>
  <c r="LV42" i="3"/>
  <c r="LW42" i="3"/>
  <c r="LX42" i="3"/>
  <c r="LY42" i="3"/>
  <c r="LZ42" i="3"/>
  <c r="MA42" i="3"/>
  <c r="MB42" i="3"/>
  <c r="MC42" i="3"/>
  <c r="MD42" i="3"/>
  <c r="ME42" i="3"/>
  <c r="MF42" i="3"/>
  <c r="MG42" i="3"/>
  <c r="MH42" i="3"/>
  <c r="MI42" i="3"/>
  <c r="MJ42" i="3"/>
  <c r="MK42" i="3"/>
  <c r="ML42" i="3"/>
  <c r="MM42" i="3"/>
  <c r="MN42" i="3"/>
  <c r="MO42" i="3"/>
  <c r="MP42" i="3"/>
  <c r="MQ42" i="3"/>
  <c r="MR42" i="3"/>
  <c r="MS42" i="3"/>
  <c r="MT42" i="3"/>
  <c r="MU42" i="3"/>
  <c r="MV42" i="3"/>
  <c r="MW42" i="3"/>
  <c r="MX42" i="3"/>
  <c r="MY42" i="3"/>
  <c r="MZ42" i="3"/>
  <c r="NA42" i="3"/>
  <c r="NB42" i="3"/>
  <c r="JF43" i="3"/>
  <c r="JG43" i="3"/>
  <c r="JH43" i="3"/>
  <c r="JI43" i="3"/>
  <c r="JJ43" i="3"/>
  <c r="JK43" i="3"/>
  <c r="JL43" i="3"/>
  <c r="JM43" i="3"/>
  <c r="JN43" i="3"/>
  <c r="JO43" i="3"/>
  <c r="JP43" i="3"/>
  <c r="JQ43" i="3"/>
  <c r="JR43" i="3"/>
  <c r="JS43" i="3"/>
  <c r="JT43" i="3"/>
  <c r="JU43" i="3"/>
  <c r="JV43" i="3"/>
  <c r="JW43" i="3"/>
  <c r="JX43" i="3"/>
  <c r="JY43" i="3"/>
  <c r="JZ43" i="3"/>
  <c r="KA43" i="3"/>
  <c r="KB43" i="3"/>
  <c r="KC43" i="3"/>
  <c r="KD43" i="3"/>
  <c r="KE43" i="3"/>
  <c r="KF43" i="3"/>
  <c r="KG43" i="3"/>
  <c r="KH43" i="3"/>
  <c r="KI43" i="3"/>
  <c r="KJ43" i="3"/>
  <c r="KK43" i="3"/>
  <c r="KL43" i="3"/>
  <c r="KM43" i="3"/>
  <c r="KN43" i="3"/>
  <c r="KO43" i="3"/>
  <c r="KP43" i="3"/>
  <c r="KQ43" i="3"/>
  <c r="KR43" i="3"/>
  <c r="KS43" i="3"/>
  <c r="KT43" i="3"/>
  <c r="KU43" i="3"/>
  <c r="KV43" i="3"/>
  <c r="KW43" i="3"/>
  <c r="KX43" i="3"/>
  <c r="KY43" i="3"/>
  <c r="KZ43" i="3"/>
  <c r="LA43" i="3"/>
  <c r="LB43" i="3"/>
  <c r="LC43" i="3"/>
  <c r="LD43" i="3"/>
  <c r="LE43" i="3"/>
  <c r="LF43" i="3"/>
  <c r="LG43" i="3"/>
  <c r="LH43" i="3"/>
  <c r="LI43" i="3"/>
  <c r="LJ43" i="3"/>
  <c r="LK43" i="3"/>
  <c r="LL43" i="3"/>
  <c r="LM43" i="3"/>
  <c r="LN43" i="3"/>
  <c r="LO43" i="3"/>
  <c r="LP43" i="3"/>
  <c r="LQ43" i="3"/>
  <c r="LR43" i="3"/>
  <c r="LS43" i="3"/>
  <c r="LT43" i="3"/>
  <c r="LU43" i="3"/>
  <c r="LV43" i="3"/>
  <c r="LW43" i="3"/>
  <c r="LX43" i="3"/>
  <c r="LY43" i="3"/>
  <c r="LZ43" i="3"/>
  <c r="MA43" i="3"/>
  <c r="MB43" i="3"/>
  <c r="MC43" i="3"/>
  <c r="MD43" i="3"/>
  <c r="ME43" i="3"/>
  <c r="MF43" i="3"/>
  <c r="MG43" i="3"/>
  <c r="MH43" i="3"/>
  <c r="MI43" i="3"/>
  <c r="MJ43" i="3"/>
  <c r="MK43" i="3"/>
  <c r="ML43" i="3"/>
  <c r="MM43" i="3"/>
  <c r="MN43" i="3"/>
  <c r="MO43" i="3"/>
  <c r="MP43" i="3"/>
  <c r="MQ43" i="3"/>
  <c r="MR43" i="3"/>
  <c r="MS43" i="3"/>
  <c r="MT43" i="3"/>
  <c r="MU43" i="3"/>
  <c r="MV43" i="3"/>
  <c r="MW43" i="3"/>
  <c r="MX43" i="3"/>
  <c r="MY43" i="3"/>
  <c r="MZ43" i="3"/>
  <c r="NA43" i="3"/>
  <c r="NB43" i="3"/>
  <c r="JF45" i="3"/>
  <c r="JG45" i="3"/>
  <c r="JH45" i="3"/>
  <c r="JI45" i="3"/>
  <c r="JJ45" i="3"/>
  <c r="JK45" i="3"/>
  <c r="JL45" i="3"/>
  <c r="JM45" i="3"/>
  <c r="JN45" i="3"/>
  <c r="JO45" i="3"/>
  <c r="JP45" i="3"/>
  <c r="JQ45" i="3"/>
  <c r="JR45" i="3"/>
  <c r="JS45" i="3"/>
  <c r="JT45" i="3"/>
  <c r="JU45" i="3"/>
  <c r="JV45" i="3"/>
  <c r="JW45" i="3"/>
  <c r="JX45" i="3"/>
  <c r="JY45" i="3"/>
  <c r="JZ45" i="3"/>
  <c r="KA45" i="3"/>
  <c r="KB45" i="3"/>
  <c r="KC45" i="3"/>
  <c r="KD45" i="3"/>
  <c r="KE45" i="3"/>
  <c r="KF45" i="3"/>
  <c r="KG45" i="3"/>
  <c r="KH45" i="3"/>
  <c r="KI45" i="3"/>
  <c r="KJ45" i="3"/>
  <c r="KK45" i="3"/>
  <c r="KL45" i="3"/>
  <c r="KM45" i="3"/>
  <c r="KN45" i="3"/>
  <c r="KO45" i="3"/>
  <c r="KP45" i="3"/>
  <c r="KQ45" i="3"/>
  <c r="KR45" i="3"/>
  <c r="KS45" i="3"/>
  <c r="KT45" i="3"/>
  <c r="KU45" i="3"/>
  <c r="KV45" i="3"/>
  <c r="KW45" i="3"/>
  <c r="KX45" i="3"/>
  <c r="KY45" i="3"/>
  <c r="KZ45" i="3"/>
  <c r="LA45" i="3"/>
  <c r="LB45" i="3"/>
  <c r="LC45" i="3"/>
  <c r="LD45" i="3"/>
  <c r="LE45" i="3"/>
  <c r="LF45" i="3"/>
  <c r="LG45" i="3"/>
  <c r="LH45" i="3"/>
  <c r="LI45" i="3"/>
  <c r="LJ45" i="3"/>
  <c r="LK45" i="3"/>
  <c r="LL45" i="3"/>
  <c r="LM45" i="3"/>
  <c r="LN45" i="3"/>
  <c r="LO45" i="3"/>
  <c r="LP45" i="3"/>
  <c r="LQ45" i="3"/>
  <c r="LR45" i="3"/>
  <c r="LS45" i="3"/>
  <c r="LT45" i="3"/>
  <c r="LU45" i="3"/>
  <c r="LV45" i="3"/>
  <c r="LW45" i="3"/>
  <c r="LX45" i="3"/>
  <c r="LY45" i="3"/>
  <c r="LZ45" i="3"/>
  <c r="MA45" i="3"/>
  <c r="MB45" i="3"/>
  <c r="MC45" i="3"/>
  <c r="MD45" i="3"/>
  <c r="ME45" i="3"/>
  <c r="MF45" i="3"/>
  <c r="MG45" i="3"/>
  <c r="MH45" i="3"/>
  <c r="MI45" i="3"/>
  <c r="MJ45" i="3"/>
  <c r="MK45" i="3"/>
  <c r="ML45" i="3"/>
  <c r="MM45" i="3"/>
  <c r="MN45" i="3"/>
  <c r="MO45" i="3"/>
  <c r="MP45" i="3"/>
  <c r="MQ45" i="3"/>
  <c r="MR45" i="3"/>
  <c r="MS45" i="3"/>
  <c r="MT45" i="3"/>
  <c r="MU45" i="3"/>
  <c r="MV45" i="3"/>
  <c r="MW45" i="3"/>
  <c r="MX45" i="3"/>
  <c r="MY45" i="3"/>
  <c r="MZ45" i="3"/>
  <c r="NA45" i="3"/>
  <c r="NB45" i="3"/>
  <c r="JF46" i="3"/>
  <c r="JG46" i="3"/>
  <c r="JH46" i="3"/>
  <c r="JI46" i="3"/>
  <c r="JJ46" i="3"/>
  <c r="JK46" i="3"/>
  <c r="JL46" i="3"/>
  <c r="JM46" i="3"/>
  <c r="JN46" i="3"/>
  <c r="JO46" i="3"/>
  <c r="JP46" i="3"/>
  <c r="JQ46" i="3"/>
  <c r="JR46" i="3"/>
  <c r="JS46" i="3"/>
  <c r="JT46" i="3"/>
  <c r="JU46" i="3"/>
  <c r="JV46" i="3"/>
  <c r="JW46" i="3"/>
  <c r="JX46" i="3"/>
  <c r="JY46" i="3"/>
  <c r="JZ46" i="3"/>
  <c r="KA46" i="3"/>
  <c r="KB46" i="3"/>
  <c r="KC46" i="3"/>
  <c r="KD46" i="3"/>
  <c r="KE46" i="3"/>
  <c r="KF46" i="3"/>
  <c r="KG46" i="3"/>
  <c r="KH46" i="3"/>
  <c r="KI46" i="3"/>
  <c r="KJ46" i="3"/>
  <c r="KK46" i="3"/>
  <c r="KL46" i="3"/>
  <c r="KM46" i="3"/>
  <c r="KN46" i="3"/>
  <c r="KO46" i="3"/>
  <c r="KP46" i="3"/>
  <c r="KQ46" i="3"/>
  <c r="KR46" i="3"/>
  <c r="KS46" i="3"/>
  <c r="KT46" i="3"/>
  <c r="KU46" i="3"/>
  <c r="KV46" i="3"/>
  <c r="KW46" i="3"/>
  <c r="KX46" i="3"/>
  <c r="KY46" i="3"/>
  <c r="KZ46" i="3"/>
  <c r="LA46" i="3"/>
  <c r="LB46" i="3"/>
  <c r="LC46" i="3"/>
  <c r="LD46" i="3"/>
  <c r="LE46" i="3"/>
  <c r="LF46" i="3"/>
  <c r="LG46" i="3"/>
  <c r="LH46" i="3"/>
  <c r="LI46" i="3"/>
  <c r="LJ46" i="3"/>
  <c r="LK46" i="3"/>
  <c r="LL46" i="3"/>
  <c r="LM46" i="3"/>
  <c r="LN46" i="3"/>
  <c r="LO46" i="3"/>
  <c r="LP46" i="3"/>
  <c r="LQ46" i="3"/>
  <c r="LR46" i="3"/>
  <c r="LS46" i="3"/>
  <c r="LT46" i="3"/>
  <c r="LU46" i="3"/>
  <c r="LV46" i="3"/>
  <c r="LW46" i="3"/>
  <c r="LX46" i="3"/>
  <c r="LY46" i="3"/>
  <c r="LZ46" i="3"/>
  <c r="MA46" i="3"/>
  <c r="MB46" i="3"/>
  <c r="MC46" i="3"/>
  <c r="MD46" i="3"/>
  <c r="ME46" i="3"/>
  <c r="MF46" i="3"/>
  <c r="MG46" i="3"/>
  <c r="MH46" i="3"/>
  <c r="MI46" i="3"/>
  <c r="MJ46" i="3"/>
  <c r="MK46" i="3"/>
  <c r="ML46" i="3"/>
  <c r="MM46" i="3"/>
  <c r="MN46" i="3"/>
  <c r="MO46" i="3"/>
  <c r="MP46" i="3"/>
  <c r="MQ46" i="3"/>
  <c r="MR46" i="3"/>
  <c r="MS46" i="3"/>
  <c r="MT46" i="3"/>
  <c r="MU46" i="3"/>
  <c r="MV46" i="3"/>
  <c r="MW46" i="3"/>
  <c r="MX46" i="3"/>
  <c r="MY46" i="3"/>
  <c r="MZ46" i="3"/>
  <c r="NA46" i="3"/>
  <c r="NB46" i="3"/>
  <c r="JF47" i="3"/>
  <c r="JG47" i="3"/>
  <c r="JH47" i="3"/>
  <c r="JI47" i="3"/>
  <c r="JJ47" i="3"/>
  <c r="JK47" i="3"/>
  <c r="JL47" i="3"/>
  <c r="JM47" i="3"/>
  <c r="JN47" i="3"/>
  <c r="JO47" i="3"/>
  <c r="JP47" i="3"/>
  <c r="JQ47" i="3"/>
  <c r="JR47" i="3"/>
  <c r="JS47" i="3"/>
  <c r="JT47" i="3"/>
  <c r="JU47" i="3"/>
  <c r="JV47" i="3"/>
  <c r="JW47" i="3"/>
  <c r="JX47" i="3"/>
  <c r="JY47" i="3"/>
  <c r="JZ47" i="3"/>
  <c r="KA47" i="3"/>
  <c r="KB47" i="3"/>
  <c r="KC47" i="3"/>
  <c r="KD47" i="3"/>
  <c r="KE47" i="3"/>
  <c r="KF47" i="3"/>
  <c r="KG47" i="3"/>
  <c r="KH47" i="3"/>
  <c r="KI47" i="3"/>
  <c r="KJ47" i="3"/>
  <c r="KK47" i="3"/>
  <c r="KL47" i="3"/>
  <c r="KM47" i="3"/>
  <c r="KN47" i="3"/>
  <c r="KO47" i="3"/>
  <c r="KP47" i="3"/>
  <c r="KQ47" i="3"/>
  <c r="KR47" i="3"/>
  <c r="KS47" i="3"/>
  <c r="KT47" i="3"/>
  <c r="KU47" i="3"/>
  <c r="KV47" i="3"/>
  <c r="KW47" i="3"/>
  <c r="KX47" i="3"/>
  <c r="KY47" i="3"/>
  <c r="KZ47" i="3"/>
  <c r="LA47" i="3"/>
  <c r="LB47" i="3"/>
  <c r="LC47" i="3"/>
  <c r="LD47" i="3"/>
  <c r="LE47" i="3"/>
  <c r="LF47" i="3"/>
  <c r="LG47" i="3"/>
  <c r="LH47" i="3"/>
  <c r="LI47" i="3"/>
  <c r="LJ47" i="3"/>
  <c r="LK47" i="3"/>
  <c r="LL47" i="3"/>
  <c r="LM47" i="3"/>
  <c r="LN47" i="3"/>
  <c r="LO47" i="3"/>
  <c r="LP47" i="3"/>
  <c r="LQ47" i="3"/>
  <c r="LR47" i="3"/>
  <c r="LS47" i="3"/>
  <c r="LT47" i="3"/>
  <c r="LU47" i="3"/>
  <c r="LV47" i="3"/>
  <c r="LW47" i="3"/>
  <c r="LX47" i="3"/>
  <c r="LY47" i="3"/>
  <c r="LZ47" i="3"/>
  <c r="MA47" i="3"/>
  <c r="MB47" i="3"/>
  <c r="MC47" i="3"/>
  <c r="MD47" i="3"/>
  <c r="ME47" i="3"/>
  <c r="MF47" i="3"/>
  <c r="MG47" i="3"/>
  <c r="MH47" i="3"/>
  <c r="MI47" i="3"/>
  <c r="MJ47" i="3"/>
  <c r="MK47" i="3"/>
  <c r="ML47" i="3"/>
  <c r="MM47" i="3"/>
  <c r="MN47" i="3"/>
  <c r="MO47" i="3"/>
  <c r="MP47" i="3"/>
  <c r="MQ47" i="3"/>
  <c r="MR47" i="3"/>
  <c r="MS47" i="3"/>
  <c r="MT47" i="3"/>
  <c r="MU47" i="3"/>
  <c r="MV47" i="3"/>
  <c r="MW47" i="3"/>
  <c r="MX47" i="3"/>
  <c r="MY47" i="3"/>
  <c r="MZ47" i="3"/>
  <c r="NA47" i="3"/>
  <c r="NB47" i="3"/>
  <c r="IQ39" i="3"/>
  <c r="IR39" i="3"/>
  <c r="IS39" i="3"/>
  <c r="IT39" i="3"/>
  <c r="IU39" i="3"/>
  <c r="IV39" i="3"/>
  <c r="IW39" i="3"/>
  <c r="IX39" i="3"/>
  <c r="IY39" i="3"/>
  <c r="IZ39" i="3"/>
  <c r="JA39" i="3"/>
  <c r="JB39" i="3"/>
  <c r="JC39" i="3"/>
  <c r="JD39" i="3"/>
  <c r="JE39" i="3"/>
  <c r="IQ40" i="3"/>
  <c r="IR40" i="3"/>
  <c r="IS40" i="3"/>
  <c r="IT40" i="3"/>
  <c r="IU40" i="3"/>
  <c r="IV40" i="3"/>
  <c r="IW40" i="3"/>
  <c r="IX40" i="3"/>
  <c r="IY40" i="3"/>
  <c r="IZ40" i="3"/>
  <c r="JA40" i="3"/>
  <c r="JB40" i="3"/>
  <c r="JC40" i="3"/>
  <c r="JD40" i="3"/>
  <c r="JE40" i="3"/>
  <c r="IQ41" i="3"/>
  <c r="IR41" i="3"/>
  <c r="IS41" i="3"/>
  <c r="IT41" i="3"/>
  <c r="IU41" i="3"/>
  <c r="IV41" i="3"/>
  <c r="IW41" i="3"/>
  <c r="IX41" i="3"/>
  <c r="IY41" i="3"/>
  <c r="IZ41" i="3"/>
  <c r="JA41" i="3"/>
  <c r="JB41" i="3"/>
  <c r="JC41" i="3"/>
  <c r="JD41" i="3"/>
  <c r="JE41" i="3"/>
  <c r="IQ42" i="3"/>
  <c r="IR42" i="3"/>
  <c r="IS42" i="3"/>
  <c r="IT42" i="3"/>
  <c r="IU42" i="3"/>
  <c r="IV42" i="3"/>
  <c r="IW42" i="3"/>
  <c r="IX42" i="3"/>
  <c r="IY42" i="3"/>
  <c r="IZ42" i="3"/>
  <c r="JA42" i="3"/>
  <c r="JB42" i="3"/>
  <c r="JC42" i="3"/>
  <c r="JD42" i="3"/>
  <c r="JE42" i="3"/>
  <c r="IQ43" i="3"/>
  <c r="IR43" i="3"/>
  <c r="IS43" i="3"/>
  <c r="IT43" i="3"/>
  <c r="IU43" i="3"/>
  <c r="IV43" i="3"/>
  <c r="IW43" i="3"/>
  <c r="IX43" i="3"/>
  <c r="IY43" i="3"/>
  <c r="IZ43" i="3"/>
  <c r="JA43" i="3"/>
  <c r="JB43" i="3"/>
  <c r="JC43" i="3"/>
  <c r="JD43" i="3"/>
  <c r="JE43" i="3"/>
  <c r="IQ45" i="3"/>
  <c r="IR45" i="3"/>
  <c r="IS45" i="3"/>
  <c r="IT45" i="3"/>
  <c r="IU45" i="3"/>
  <c r="IV45" i="3"/>
  <c r="IW45" i="3"/>
  <c r="IX45" i="3"/>
  <c r="IY45" i="3"/>
  <c r="IZ45" i="3"/>
  <c r="JA45" i="3"/>
  <c r="JB45" i="3"/>
  <c r="JC45" i="3"/>
  <c r="JD45" i="3"/>
  <c r="JE45" i="3"/>
  <c r="IQ46" i="3"/>
  <c r="IR46" i="3"/>
  <c r="IS46" i="3"/>
  <c r="IT46" i="3"/>
  <c r="IU46" i="3"/>
  <c r="IV46" i="3"/>
  <c r="IW46" i="3"/>
  <c r="IX46" i="3"/>
  <c r="IY46" i="3"/>
  <c r="IZ46" i="3"/>
  <c r="JA46" i="3"/>
  <c r="JB46" i="3"/>
  <c r="JC46" i="3"/>
  <c r="JD46" i="3"/>
  <c r="JE46" i="3"/>
  <c r="IW47" i="3"/>
  <c r="IX47" i="3"/>
  <c r="IY47" i="3"/>
  <c r="IZ47" i="3"/>
  <c r="JA47" i="3"/>
  <c r="JB47" i="3"/>
  <c r="JC47" i="3"/>
  <c r="JD47" i="3"/>
  <c r="JE47" i="3"/>
  <c r="IP39" i="3"/>
  <c r="IP40" i="3"/>
  <c r="IP41" i="3"/>
  <c r="IP42" i="3"/>
  <c r="IP43" i="3"/>
  <c r="HY45" i="3"/>
  <c r="HZ45" i="3"/>
  <c r="IA45" i="3"/>
  <c r="IB45" i="3"/>
  <c r="IC45" i="3"/>
  <c r="ID45" i="3"/>
  <c r="IE45" i="3"/>
  <c r="IF45" i="3"/>
  <c r="IG45" i="3"/>
  <c r="IH45" i="3"/>
  <c r="II45" i="3"/>
  <c r="IJ45" i="3"/>
  <c r="IK45" i="3"/>
  <c r="IL45" i="3"/>
  <c r="IM45" i="3"/>
  <c r="IN45" i="3"/>
  <c r="IO45" i="3"/>
  <c r="IP45" i="3"/>
  <c r="IM47" i="3"/>
  <c r="IN47" i="3"/>
  <c r="IO47" i="3"/>
  <c r="IP47" i="3"/>
  <c r="IO13" i="1"/>
  <c r="A69" i="54" a="1"/>
  <c r="A69" i="54"/>
  <c r="A70" i="54" a="1"/>
  <c r="A70" i="54"/>
  <c r="A71" i="54" a="1"/>
  <c r="A71" i="54"/>
  <c r="A72" i="54" a="1"/>
  <c r="A72" i="54"/>
  <c r="A73" i="54" a="1"/>
  <c r="A73" i="54"/>
  <c r="A74" i="54" a="1"/>
  <c r="A74" i="54"/>
  <c r="A75" i="54" a="1"/>
  <c r="A75" i="54"/>
  <c r="A76" i="54" a="1"/>
  <c r="A76" i="54"/>
  <c r="A77" i="54" a="1"/>
  <c r="A77" i="54"/>
  <c r="A80" i="54" a="1"/>
  <c r="A80" i="54"/>
  <c r="A68" i="54" a="1"/>
  <c r="A68" i="54"/>
  <c r="A46" i="54" a="1"/>
  <c r="A46" i="54"/>
  <c r="A47" i="54" a="1"/>
  <c r="A47" i="54"/>
  <c r="A48" i="54" a="1"/>
  <c r="A48" i="54"/>
  <c r="A49" i="54" a="1"/>
  <c r="A49" i="54"/>
  <c r="A50" i="54" a="1"/>
  <c r="A50" i="54"/>
  <c r="A51" i="54" a="1"/>
  <c r="A51" i="54"/>
  <c r="A52" i="54" a="1"/>
  <c r="A52" i="54"/>
  <c r="A53" i="54" a="1"/>
  <c r="A53" i="54"/>
  <c r="A54" i="54" a="1"/>
  <c r="A54" i="54"/>
  <c r="A55" i="54" a="1"/>
  <c r="A55" i="54"/>
  <c r="A56" i="54" a="1"/>
  <c r="A56" i="54"/>
  <c r="A57" i="54" a="1"/>
  <c r="A57" i="54"/>
  <c r="A58" i="54" a="1"/>
  <c r="A58" i="54"/>
  <c r="A59" i="54" a="1"/>
  <c r="A59" i="54"/>
  <c r="A60" i="54" a="1"/>
  <c r="A60" i="54"/>
  <c r="A61" i="54" a="1"/>
  <c r="A61" i="54"/>
  <c r="A62" i="54" a="1"/>
  <c r="A62" i="54"/>
  <c r="A63" i="54" a="1"/>
  <c r="A63" i="54"/>
  <c r="A364" i="53"/>
  <c r="A2" i="54" a="1"/>
  <c r="A2" i="54"/>
  <c r="A3" i="54" a="1"/>
  <c r="A3" i="54"/>
  <c r="A4" i="54" a="1"/>
  <c r="A4" i="54"/>
  <c r="A5" i="54" a="1"/>
  <c r="A5" i="54"/>
  <c r="A6" i="54" a="1"/>
  <c r="A6" i="54"/>
  <c r="A7" i="54" a="1"/>
  <c r="A7" i="54"/>
  <c r="A8" i="54" a="1"/>
  <c r="A8" i="54"/>
  <c r="A9" i="54" a="1"/>
  <c r="A9" i="54"/>
  <c r="A12" i="54" a="1"/>
  <c r="A12" i="54"/>
  <c r="A13" i="54" a="1"/>
  <c r="A13" i="54"/>
  <c r="A69" i="53"/>
  <c r="A319" i="53"/>
  <c r="A320" i="53"/>
  <c r="IK49" i="31"/>
  <c r="IK28" i="31"/>
  <c r="AI1" i="76"/>
  <c r="KJ118" i="3"/>
  <c r="IF44" i="31"/>
  <c r="V42" i="54"/>
  <c r="A124" i="54" a="1"/>
  <c r="A124" i="54"/>
  <c r="A123" i="54" a="1"/>
  <c r="A123" i="54"/>
  <c r="I28" i="54"/>
  <c r="R3" i="2"/>
  <c r="T3" i="2"/>
  <c r="U3" i="2"/>
  <c r="V3" i="2"/>
  <c r="W3" i="2"/>
  <c r="X3" i="2"/>
  <c r="Y3" i="2"/>
  <c r="Z3" i="2"/>
  <c r="AA3" i="2"/>
  <c r="AB3" i="2"/>
  <c r="AC3" i="2"/>
  <c r="AD3" i="2"/>
  <c r="AE3" i="2"/>
  <c r="AI3" i="2"/>
  <c r="AJ3" i="2"/>
  <c r="AQ3" i="2"/>
  <c r="AR3" i="2"/>
  <c r="AS3" i="2"/>
  <c r="AW3" i="2"/>
  <c r="AX3" i="2"/>
  <c r="AY3" i="2"/>
  <c r="AZ3" i="2"/>
  <c r="BD3" i="2"/>
  <c r="BE3" i="2"/>
  <c r="BF3" i="2"/>
  <c r="BG3" i="2"/>
  <c r="BH3" i="2"/>
  <c r="BJ3" i="2"/>
  <c r="BK3" i="2"/>
  <c r="BK4" i="2"/>
  <c r="BK21" i="2"/>
  <c r="BL3" i="2"/>
  <c r="BM3" i="2"/>
  <c r="BQ3" i="2"/>
  <c r="BS3" i="2"/>
  <c r="BT3" i="2"/>
  <c r="BV3" i="2"/>
  <c r="BW3" i="2"/>
  <c r="BY3" i="2"/>
  <c r="CB3" i="2"/>
  <c r="CC3" i="2"/>
  <c r="CD3" i="2"/>
  <c r="CE3" i="2"/>
  <c r="CF3" i="2"/>
  <c r="CG3" i="2"/>
  <c r="CH3" i="2"/>
  <c r="CI3" i="2"/>
  <c r="CJ3" i="2"/>
  <c r="CK3" i="2"/>
  <c r="CL3" i="2"/>
  <c r="CM3" i="2"/>
  <c r="CN3" i="2"/>
  <c r="CO3" i="2"/>
  <c r="CP3" i="2"/>
  <c r="CQ3" i="2"/>
  <c r="CQ21" i="2"/>
  <c r="CQ4" i="2"/>
  <c r="CR3" i="2"/>
  <c r="CS3" i="2"/>
  <c r="CT3" i="2"/>
  <c r="CU3" i="2"/>
  <c r="CV3" i="2"/>
  <c r="CX3" i="2"/>
  <c r="CY3" i="2"/>
  <c r="CZ3" i="2"/>
  <c r="DA3" i="2"/>
  <c r="DB3" i="2"/>
  <c r="DC3" i="2"/>
  <c r="DC4" i="2"/>
  <c r="DD3" i="2"/>
  <c r="DD21" i="2"/>
  <c r="DE3" i="2"/>
  <c r="DF3" i="2"/>
  <c r="DG3" i="2"/>
  <c r="DH3" i="2"/>
  <c r="DI3" i="2"/>
  <c r="DJ3" i="2"/>
  <c r="DK3" i="2"/>
  <c r="DL3" i="2"/>
  <c r="DM3" i="2"/>
  <c r="DN3" i="2"/>
  <c r="DO3" i="2"/>
  <c r="DP3" i="2"/>
  <c r="DQ3" i="2"/>
  <c r="DR3" i="2"/>
  <c r="DS3" i="2"/>
  <c r="DT3" i="2"/>
  <c r="DU3" i="2"/>
  <c r="DV3" i="2"/>
  <c r="DW3" i="2"/>
  <c r="DX3" i="2"/>
  <c r="DY3" i="2"/>
  <c r="DY21" i="2"/>
  <c r="DZ3" i="2"/>
  <c r="EA3" i="2"/>
  <c r="EB3" i="2"/>
  <c r="EC3" i="2"/>
  <c r="ED3" i="2"/>
  <c r="EE3" i="2"/>
  <c r="EF3" i="2"/>
  <c r="EG3" i="2"/>
  <c r="EH3" i="2"/>
  <c r="EI3" i="2"/>
  <c r="EJ3" i="2"/>
  <c r="EK3" i="2"/>
  <c r="EL3" i="2"/>
  <c r="EM3" i="2"/>
  <c r="EN3" i="2"/>
  <c r="EO3" i="2"/>
  <c r="EP3" i="2"/>
  <c r="EQ3" i="2"/>
  <c r="EQ4" i="2"/>
  <c r="ER3" i="2"/>
  <c r="ES3" i="2"/>
  <c r="ES4" i="2"/>
  <c r="ET3" i="2"/>
  <c r="EU3" i="2"/>
  <c r="EV3" i="2"/>
  <c r="EV4" i="2"/>
  <c r="EW3" i="2"/>
  <c r="EX3" i="2"/>
  <c r="EY3" i="2"/>
  <c r="EZ3" i="2"/>
  <c r="FA3" i="2"/>
  <c r="FB3" i="2"/>
  <c r="FC3" i="2"/>
  <c r="FD3" i="2"/>
  <c r="FE3" i="2"/>
  <c r="FF3" i="2"/>
  <c r="FG3" i="2"/>
  <c r="FH3" i="2"/>
  <c r="FI3" i="2"/>
  <c r="FJ3" i="2"/>
  <c r="FK3" i="2"/>
  <c r="FL3" i="2"/>
  <c r="FM3" i="2"/>
  <c r="FN3" i="2"/>
  <c r="FO3" i="2"/>
  <c r="FP3" i="2"/>
  <c r="FQ3" i="2"/>
  <c r="FR3" i="2"/>
  <c r="FS3" i="2"/>
  <c r="FT3" i="2"/>
  <c r="FU3" i="2"/>
  <c r="FV3" i="2"/>
  <c r="FW3" i="2"/>
  <c r="FX3" i="2"/>
  <c r="FY3" i="2"/>
  <c r="FZ3" i="2"/>
  <c r="GA3" i="2"/>
  <c r="GB3" i="2"/>
  <c r="GC3" i="2"/>
  <c r="GD3" i="2"/>
  <c r="GE3" i="2"/>
  <c r="GF3" i="2"/>
  <c r="GG3" i="2"/>
  <c r="GH3" i="2"/>
  <c r="GI3" i="2"/>
  <c r="GJ3" i="2"/>
  <c r="GK3" i="2"/>
  <c r="GL3" i="2"/>
  <c r="GM3" i="2"/>
  <c r="GN3" i="2"/>
  <c r="GO3" i="2"/>
  <c r="GP3" i="2"/>
  <c r="GQ3" i="2"/>
  <c r="GR3" i="2"/>
  <c r="GS3" i="2"/>
  <c r="GT3" i="2"/>
  <c r="GU3" i="2"/>
  <c r="GV3" i="2"/>
  <c r="GW3" i="2"/>
  <c r="GX3" i="2"/>
  <c r="GY3" i="2"/>
  <c r="GY21" i="2"/>
  <c r="GZ3" i="2"/>
  <c r="HA3" i="2"/>
  <c r="HB3" i="2"/>
  <c r="HC3" i="2"/>
  <c r="HD3" i="2"/>
  <c r="HE3" i="2"/>
  <c r="HF3" i="2"/>
  <c r="HG3" i="2"/>
  <c r="HH3" i="2"/>
  <c r="HI3" i="2"/>
  <c r="HJ3" i="2"/>
  <c r="HK3" i="2"/>
  <c r="HL3" i="2"/>
  <c r="HM3" i="2"/>
  <c r="HN3" i="2"/>
  <c r="HO3" i="2"/>
  <c r="HP3" i="2"/>
  <c r="HQ3" i="2"/>
  <c r="HR3" i="2"/>
  <c r="HS3" i="2"/>
  <c r="HT3" i="2"/>
  <c r="HT4" i="2"/>
  <c r="HU3" i="2"/>
  <c r="HV3" i="2"/>
  <c r="HW3" i="2"/>
  <c r="HX3" i="2"/>
  <c r="HY3" i="2"/>
  <c r="HZ3" i="2"/>
  <c r="IA3" i="2"/>
  <c r="IB3" i="2"/>
  <c r="IC3" i="2"/>
  <c r="ID3" i="2"/>
  <c r="IE3" i="2"/>
  <c r="IF3" i="2"/>
  <c r="IG3" i="2"/>
  <c r="IH3" i="2"/>
  <c r="II3" i="2"/>
  <c r="IJ3" i="2"/>
  <c r="IK3" i="2"/>
  <c r="IL3" i="2"/>
  <c r="IM3" i="2"/>
  <c r="IN3" i="2"/>
  <c r="IO3" i="2"/>
  <c r="IP3" i="2"/>
  <c r="IQ3" i="2"/>
  <c r="IR3" i="2"/>
  <c r="IS3" i="2"/>
  <c r="IT3" i="2"/>
  <c r="IU3" i="2"/>
  <c r="IV3" i="2"/>
  <c r="IW3" i="2"/>
  <c r="IX3" i="2"/>
  <c r="IY3" i="2"/>
  <c r="IZ3" i="2"/>
  <c r="JA3" i="2"/>
  <c r="JB3" i="2"/>
  <c r="JC3" i="2"/>
  <c r="JD3" i="2"/>
  <c r="JE3" i="2"/>
  <c r="JF3" i="2"/>
  <c r="JG3" i="2"/>
  <c r="JG21" i="2"/>
  <c r="JH3" i="2"/>
  <c r="JH4" i="2"/>
  <c r="JI3" i="2"/>
  <c r="JJ3" i="2"/>
  <c r="JK3" i="2"/>
  <c r="JL3" i="2"/>
  <c r="JM3" i="2"/>
  <c r="JN3" i="2"/>
  <c r="JO3" i="2"/>
  <c r="JP3" i="2"/>
  <c r="JQ3" i="2"/>
  <c r="JR3" i="2"/>
  <c r="JS3" i="2"/>
  <c r="JT3" i="2"/>
  <c r="JU3" i="2"/>
  <c r="JV3" i="2"/>
  <c r="JW3" i="2"/>
  <c r="JX3" i="2"/>
  <c r="JY3" i="2"/>
  <c r="JZ3" i="2"/>
  <c r="KA3" i="2"/>
  <c r="KB3" i="2"/>
  <c r="KC3" i="2"/>
  <c r="KD3" i="2"/>
  <c r="KE3" i="2"/>
  <c r="KF3" i="2"/>
  <c r="KG3" i="2"/>
  <c r="KH3" i="2"/>
  <c r="KI3" i="2"/>
  <c r="KJ3" i="2"/>
  <c r="KK3" i="2"/>
  <c r="KL3" i="2"/>
  <c r="KM3" i="2"/>
  <c r="KN3" i="2"/>
  <c r="KO3" i="2"/>
  <c r="KP3" i="2"/>
  <c r="KQ3" i="2"/>
  <c r="KR3" i="2"/>
  <c r="KS3" i="2"/>
  <c r="KT3" i="2"/>
  <c r="KU3" i="2"/>
  <c r="KU4" i="2"/>
  <c r="KV3" i="2"/>
  <c r="KW3" i="2"/>
  <c r="KX3" i="2"/>
  <c r="KY3" i="2"/>
  <c r="KZ3" i="2"/>
  <c r="LA3" i="2"/>
  <c r="LB3" i="2"/>
  <c r="LC3" i="2"/>
  <c r="LD3" i="2"/>
  <c r="LE3" i="2"/>
  <c r="LF3" i="2"/>
  <c r="LG3" i="2"/>
  <c r="LH3" i="2"/>
  <c r="LI3" i="2"/>
  <c r="LJ3" i="2"/>
  <c r="LK3" i="2"/>
  <c r="LL3" i="2"/>
  <c r="LM3" i="2"/>
  <c r="LN3" i="2"/>
  <c r="LO3" i="2"/>
  <c r="LP3" i="2"/>
  <c r="LQ3" i="2"/>
  <c r="LR3" i="2"/>
  <c r="LS3" i="2"/>
  <c r="LT3" i="2"/>
  <c r="LU3" i="2"/>
  <c r="LV3" i="2"/>
  <c r="LW3" i="2"/>
  <c r="LX3" i="2"/>
  <c r="LY3" i="2"/>
  <c r="LZ3" i="2"/>
  <c r="MA3" i="2"/>
  <c r="MB3" i="2"/>
  <c r="MC3" i="2"/>
  <c r="MD3" i="2"/>
  <c r="ME3" i="2"/>
  <c r="MF3" i="2"/>
  <c r="MG3" i="2"/>
  <c r="MH3" i="2"/>
  <c r="MI3" i="2"/>
  <c r="MJ3" i="2"/>
  <c r="MK3" i="2"/>
  <c r="ML3" i="2"/>
  <c r="MM3" i="2"/>
  <c r="MN3" i="2"/>
  <c r="MO3" i="2"/>
  <c r="MP3" i="2"/>
  <c r="MQ3" i="2"/>
  <c r="MR3" i="2"/>
  <c r="MS3" i="2"/>
  <c r="MT3" i="2"/>
  <c r="MU3" i="2"/>
  <c r="MV3" i="2"/>
  <c r="MW3" i="2"/>
  <c r="MX3" i="2"/>
  <c r="MY3" i="2"/>
  <c r="MZ3" i="2"/>
  <c r="NA3" i="2"/>
  <c r="C18" i="4"/>
  <c r="D18" i="4"/>
  <c r="E18" i="4"/>
  <c r="F18" i="4"/>
  <c r="G18" i="4"/>
  <c r="H18" i="4"/>
  <c r="I18" i="4"/>
  <c r="J18" i="4"/>
  <c r="K18" i="4"/>
  <c r="L18" i="4"/>
  <c r="M18" i="4"/>
  <c r="N18" i="4"/>
  <c r="O18" i="4"/>
  <c r="P18" i="4"/>
  <c r="Q18" i="4"/>
  <c r="R18" i="4"/>
  <c r="S18" i="4"/>
  <c r="T18" i="4"/>
  <c r="U18" i="4"/>
  <c r="V18" i="4"/>
  <c r="W18" i="4"/>
  <c r="X18" i="4"/>
  <c r="Y18" i="4"/>
  <c r="Z18" i="4"/>
  <c r="AA18" i="4"/>
  <c r="AB18" i="4"/>
  <c r="AC18" i="4"/>
  <c r="AD18" i="4"/>
  <c r="AE18" i="4"/>
  <c r="AF18" i="4"/>
  <c r="AG18" i="4"/>
  <c r="AH18" i="4"/>
  <c r="AI18" i="4"/>
  <c r="AJ18" i="4"/>
  <c r="AK18" i="4"/>
  <c r="AL18" i="4"/>
  <c r="AM18" i="4"/>
  <c r="AN18" i="4"/>
  <c r="AO18" i="4"/>
  <c r="AP18" i="4"/>
  <c r="AQ18" i="4"/>
  <c r="AR18" i="4"/>
  <c r="AS18" i="4"/>
  <c r="AT18" i="4"/>
  <c r="AU18" i="4"/>
  <c r="AV18" i="4"/>
  <c r="AW18" i="4"/>
  <c r="AX18" i="4"/>
  <c r="AY18" i="4"/>
  <c r="AZ18" i="4"/>
  <c r="BA18" i="4"/>
  <c r="BB18" i="4"/>
  <c r="BC18" i="4"/>
  <c r="BD18" i="4"/>
  <c r="BE18" i="4"/>
  <c r="BF18" i="4"/>
  <c r="BG18" i="4"/>
  <c r="BH18" i="4"/>
  <c r="BI18" i="4"/>
  <c r="BJ18" i="4"/>
  <c r="BK18" i="4"/>
  <c r="BL18" i="4"/>
  <c r="BM18" i="4"/>
  <c r="BN18" i="4"/>
  <c r="BO18" i="4"/>
  <c r="BP18" i="4"/>
  <c r="BQ18" i="4"/>
  <c r="BR18" i="4"/>
  <c r="BS18" i="4"/>
  <c r="BT18" i="4"/>
  <c r="BU18" i="4"/>
  <c r="BV18" i="4"/>
  <c r="BW18" i="4"/>
  <c r="BX18" i="4"/>
  <c r="BY18" i="4"/>
  <c r="BZ18" i="4"/>
  <c r="CA18" i="4"/>
  <c r="CB18" i="4"/>
  <c r="CC18" i="4"/>
  <c r="CD18" i="4"/>
  <c r="CE18" i="4"/>
  <c r="CF18" i="4"/>
  <c r="CG18" i="4"/>
  <c r="CH18" i="4"/>
  <c r="CI18" i="4"/>
  <c r="CJ18" i="4"/>
  <c r="CK18" i="4"/>
  <c r="CL18" i="4"/>
  <c r="CM18" i="4"/>
  <c r="CN18" i="4"/>
  <c r="CO18" i="4"/>
  <c r="CP18" i="4"/>
  <c r="CQ18" i="4"/>
  <c r="CR18" i="4"/>
  <c r="CS18" i="4"/>
  <c r="CT18" i="4"/>
  <c r="CU18" i="4"/>
  <c r="CV18" i="4"/>
  <c r="CW18" i="4"/>
  <c r="CX18" i="4"/>
  <c r="CY18" i="4"/>
  <c r="CZ18" i="4"/>
  <c r="DA18" i="4"/>
  <c r="DB18" i="4"/>
  <c r="DC18" i="4"/>
  <c r="DD18" i="4"/>
  <c r="DE18" i="4"/>
  <c r="DF18" i="4"/>
  <c r="DG18" i="4"/>
  <c r="DH18" i="4"/>
  <c r="DI18" i="4"/>
  <c r="DJ18" i="4"/>
  <c r="DK18" i="4"/>
  <c r="DL18" i="4"/>
  <c r="DM18" i="4"/>
  <c r="DN18" i="4"/>
  <c r="DO18" i="4"/>
  <c r="DP18" i="4"/>
  <c r="DQ18" i="4"/>
  <c r="DR18" i="4"/>
  <c r="DS18" i="4"/>
  <c r="DT18" i="4"/>
  <c r="DU18" i="4"/>
  <c r="DV18" i="4"/>
  <c r="DW18" i="4"/>
  <c r="DX18" i="4"/>
  <c r="DY18" i="4"/>
  <c r="DZ18" i="4"/>
  <c r="EA18" i="4"/>
  <c r="EB18" i="4"/>
  <c r="EC18" i="4"/>
  <c r="ED18" i="4"/>
  <c r="EE18" i="4"/>
  <c r="EF18" i="4"/>
  <c r="EG18" i="4"/>
  <c r="EH18" i="4"/>
  <c r="EI18" i="4"/>
  <c r="EJ18" i="4"/>
  <c r="EK18" i="4"/>
  <c r="EL18" i="4"/>
  <c r="EM18" i="4"/>
  <c r="EN18" i="4"/>
  <c r="EO18" i="4"/>
  <c r="EP18" i="4"/>
  <c r="EQ18" i="4"/>
  <c r="ER18" i="4"/>
  <c r="ES18" i="4"/>
  <c r="ET18" i="4"/>
  <c r="EU18" i="4"/>
  <c r="EV18" i="4"/>
  <c r="EW18" i="4"/>
  <c r="EX18" i="4"/>
  <c r="EY18" i="4"/>
  <c r="EZ18" i="4"/>
  <c r="FA18" i="4"/>
  <c r="FB18" i="4"/>
  <c r="FC18" i="4"/>
  <c r="FD18" i="4"/>
  <c r="FE18" i="4"/>
  <c r="FF18" i="4"/>
  <c r="FG18" i="4"/>
  <c r="FH18" i="4"/>
  <c r="FI18" i="4"/>
  <c r="FJ18" i="4"/>
  <c r="FK18" i="4"/>
  <c r="FL18" i="4"/>
  <c r="FM18" i="4"/>
  <c r="FN18" i="4"/>
  <c r="FO18" i="4"/>
  <c r="FP18" i="4"/>
  <c r="FQ18" i="4"/>
  <c r="FR18" i="4"/>
  <c r="FS18" i="4"/>
  <c r="FT18" i="4"/>
  <c r="FU18" i="4"/>
  <c r="FV18" i="4"/>
  <c r="FW18" i="4"/>
  <c r="FX18" i="4"/>
  <c r="FY18" i="4"/>
  <c r="FZ18" i="4"/>
  <c r="GA18" i="4"/>
  <c r="GB18" i="4"/>
  <c r="GC18" i="4"/>
  <c r="GD18" i="4"/>
  <c r="GE18" i="4"/>
  <c r="GF18" i="4"/>
  <c r="GG18" i="4"/>
  <c r="GH18" i="4"/>
  <c r="GI18" i="4"/>
  <c r="GJ18" i="4"/>
  <c r="GK18" i="4"/>
  <c r="GL18" i="4"/>
  <c r="GM18" i="4"/>
  <c r="GN18" i="4"/>
  <c r="GO18" i="4"/>
  <c r="GP18" i="4"/>
  <c r="GQ18" i="4"/>
  <c r="GR18" i="4"/>
  <c r="GS18" i="4"/>
  <c r="GT18" i="4"/>
  <c r="GU18" i="4"/>
  <c r="GV18" i="4"/>
  <c r="GW18" i="4"/>
  <c r="GX18" i="4"/>
  <c r="GY18" i="4"/>
  <c r="GZ18" i="4"/>
  <c r="HA18" i="4"/>
  <c r="HB18" i="4"/>
  <c r="HC18" i="4"/>
  <c r="HD18" i="4"/>
  <c r="HE18" i="4"/>
  <c r="HF18" i="4"/>
  <c r="HG18" i="4"/>
  <c r="HH18" i="4"/>
  <c r="HI18" i="4"/>
  <c r="HJ18" i="4"/>
  <c r="HK18" i="4"/>
  <c r="HL18" i="4"/>
  <c r="HM18" i="4"/>
  <c r="HN18" i="4"/>
  <c r="HO18" i="4"/>
  <c r="HP18" i="4"/>
  <c r="HQ18" i="4"/>
  <c r="HR18" i="4"/>
  <c r="HS18" i="4"/>
  <c r="HT18" i="4"/>
  <c r="HU18" i="4"/>
  <c r="HV18" i="4"/>
  <c r="HW18" i="4"/>
  <c r="HX18" i="4"/>
  <c r="HY18" i="4"/>
  <c r="HZ18" i="4"/>
  <c r="IA18" i="4"/>
  <c r="IB18" i="4"/>
  <c r="IC18" i="4"/>
  <c r="ID18" i="4"/>
  <c r="IE18" i="4"/>
  <c r="IF18" i="4"/>
  <c r="IG18" i="4"/>
  <c r="IH18" i="4"/>
  <c r="II18" i="4"/>
  <c r="IJ18" i="4"/>
  <c r="IK18" i="4"/>
  <c r="IL18" i="4"/>
  <c r="IM18" i="4"/>
  <c r="IN18" i="4"/>
  <c r="IO18" i="4"/>
  <c r="IP18" i="4"/>
  <c r="IQ18" i="4"/>
  <c r="IR18" i="4"/>
  <c r="IS18" i="4"/>
  <c r="IT18" i="4"/>
  <c r="IU18" i="4"/>
  <c r="IV18" i="4"/>
  <c r="IW18" i="4"/>
  <c r="IX18" i="4"/>
  <c r="IY18" i="4"/>
  <c r="IZ18" i="4"/>
  <c r="JA18" i="4"/>
  <c r="JB18" i="4"/>
  <c r="JC18" i="4"/>
  <c r="JD18" i="4"/>
  <c r="JE18" i="4"/>
  <c r="JF18" i="4"/>
  <c r="JG18" i="4"/>
  <c r="JH18" i="4"/>
  <c r="JI18" i="4"/>
  <c r="JJ18" i="4"/>
  <c r="JK18" i="4"/>
  <c r="JL18" i="4"/>
  <c r="JM18" i="4"/>
  <c r="JN18" i="4"/>
  <c r="JO18" i="4"/>
  <c r="JP18" i="4"/>
  <c r="JQ18" i="4"/>
  <c r="JR18" i="4"/>
  <c r="JS18" i="4"/>
  <c r="JT18" i="4"/>
  <c r="JU18" i="4"/>
  <c r="JV18" i="4"/>
  <c r="JW18" i="4"/>
  <c r="JX18" i="4"/>
  <c r="JY18" i="4"/>
  <c r="JZ18" i="4"/>
  <c r="KA18" i="4"/>
  <c r="KB18" i="4"/>
  <c r="KC18" i="4"/>
  <c r="KD18" i="4"/>
  <c r="KE18" i="4"/>
  <c r="KF18" i="4"/>
  <c r="KG18" i="4"/>
  <c r="KH18" i="4"/>
  <c r="KI18" i="4"/>
  <c r="KJ18" i="4"/>
  <c r="KK18" i="4"/>
  <c r="KL18" i="4"/>
  <c r="KM18" i="4"/>
  <c r="KN18" i="4"/>
  <c r="KO18" i="4"/>
  <c r="KP18" i="4"/>
  <c r="KQ18" i="4"/>
  <c r="KR18" i="4"/>
  <c r="KS18" i="4"/>
  <c r="KT18" i="4"/>
  <c r="KU18" i="4"/>
  <c r="KV18" i="4"/>
  <c r="KW18" i="4"/>
  <c r="KX18" i="4"/>
  <c r="KY18" i="4"/>
  <c r="KZ18" i="4"/>
  <c r="LA18" i="4"/>
  <c r="LB18" i="4"/>
  <c r="LC18" i="4"/>
  <c r="LD18" i="4"/>
  <c r="LE18" i="4"/>
  <c r="LF18" i="4"/>
  <c r="LG18" i="4"/>
  <c r="LH18" i="4"/>
  <c r="LI18" i="4"/>
  <c r="LJ18" i="4"/>
  <c r="LK18" i="4"/>
  <c r="LL18" i="4"/>
  <c r="LM18" i="4"/>
  <c r="LN18" i="4"/>
  <c r="LO18" i="4"/>
  <c r="LP18" i="4"/>
  <c r="LQ18" i="4"/>
  <c r="LR18" i="4"/>
  <c r="LS18" i="4"/>
  <c r="LT18" i="4"/>
  <c r="LU18" i="4"/>
  <c r="LV18" i="4"/>
  <c r="LW18" i="4"/>
  <c r="LX18" i="4"/>
  <c r="LY18" i="4"/>
  <c r="LZ18" i="4"/>
  <c r="MA18" i="4"/>
  <c r="MB18" i="4"/>
  <c r="MC18" i="4"/>
  <c r="MD18" i="4"/>
  <c r="ME18" i="4"/>
  <c r="MF18" i="4"/>
  <c r="MG18" i="4"/>
  <c r="MH18" i="4"/>
  <c r="MI18" i="4"/>
  <c r="MJ18" i="4"/>
  <c r="MK18" i="4"/>
  <c r="ML18" i="4"/>
  <c r="MM18" i="4"/>
  <c r="MN18" i="4"/>
  <c r="MO18" i="4"/>
  <c r="MP18" i="4"/>
  <c r="MQ18" i="4"/>
  <c r="MR18" i="4"/>
  <c r="MS18" i="4"/>
  <c r="MT18" i="4"/>
  <c r="MU18" i="4"/>
  <c r="MV18" i="4"/>
  <c r="MW18" i="4"/>
  <c r="MX18" i="4"/>
  <c r="MY18" i="4"/>
  <c r="MZ18" i="4"/>
  <c r="NA18" i="4"/>
  <c r="NB18" i="4"/>
  <c r="NC18" i="4"/>
  <c r="ND18" i="4"/>
  <c r="NE18" i="4"/>
  <c r="NF18" i="4"/>
  <c r="NG18" i="4"/>
  <c r="NH18" i="4"/>
  <c r="NI18" i="4"/>
  <c r="NJ18" i="4"/>
  <c r="NK18" i="4"/>
  <c r="NL18" i="4"/>
  <c r="NM18" i="4"/>
  <c r="NN18" i="4"/>
  <c r="NO18" i="4"/>
  <c r="NP18" i="4"/>
  <c r="NQ18" i="4"/>
  <c r="NR18" i="4"/>
  <c r="NS18" i="4"/>
  <c r="NT18" i="4"/>
  <c r="NU18" i="4"/>
  <c r="NV18" i="4"/>
  <c r="NW18" i="4"/>
  <c r="NX18" i="4"/>
  <c r="NY18" i="4"/>
  <c r="NZ18" i="4"/>
  <c r="OA18" i="4"/>
  <c r="OB18" i="4"/>
  <c r="OC18" i="4"/>
  <c r="B18" i="4"/>
  <c r="OD18" i="4"/>
  <c r="OE18" i="4"/>
  <c r="OF18" i="4"/>
  <c r="OG18" i="4"/>
  <c r="OH18" i="4"/>
  <c r="OI18" i="4"/>
  <c r="OJ18" i="4"/>
  <c r="OK18" i="4"/>
  <c r="OL18" i="4"/>
  <c r="OM18" i="4"/>
  <c r="ON18" i="4"/>
  <c r="OO18" i="4"/>
  <c r="OP18" i="4"/>
  <c r="OQ18" i="4"/>
  <c r="OR18" i="4"/>
  <c r="OS18" i="4"/>
  <c r="OT18" i="4"/>
  <c r="OU18" i="4"/>
  <c r="OV18" i="4"/>
  <c r="OW18" i="4"/>
  <c r="OX18" i="4"/>
  <c r="JM9" i="4"/>
  <c r="JL9" i="4"/>
  <c r="JK9" i="4"/>
  <c r="JJ9" i="4"/>
  <c r="JI9" i="4"/>
  <c r="JF9" i="4"/>
  <c r="JE9" i="4"/>
  <c r="JD9" i="4"/>
  <c r="JC9" i="4"/>
  <c r="JB9" i="4"/>
  <c r="IY9" i="4"/>
  <c r="IX9" i="4"/>
  <c r="IW9" i="4"/>
  <c r="IV9" i="4"/>
  <c r="IU9" i="4"/>
  <c r="IR9" i="4"/>
  <c r="IQ9" i="4"/>
  <c r="IP9" i="4"/>
  <c r="IO9" i="4"/>
  <c r="IN9" i="4"/>
  <c r="IK9" i="4"/>
  <c r="IJ9" i="4"/>
  <c r="II9" i="4"/>
  <c r="IH9" i="4"/>
  <c r="IG9" i="4"/>
  <c r="ID9" i="4"/>
  <c r="IC9" i="4"/>
  <c r="IB9" i="4"/>
  <c r="IA9" i="4"/>
  <c r="HZ9" i="4"/>
  <c r="CM9" i="4"/>
  <c r="CL9" i="4"/>
  <c r="CK9" i="4"/>
  <c r="CJ9" i="4"/>
  <c r="CI9" i="4"/>
  <c r="AP1" i="76"/>
  <c r="G1" i="81"/>
  <c r="L4289" i="78"/>
  <c r="J4289" i="78"/>
  <c r="L4222" i="78"/>
  <c r="J4222" i="78"/>
  <c r="AJ100" i="77"/>
  <c r="AJ101" i="77"/>
  <c r="AJ102" i="77"/>
  <c r="AJ103" i="77"/>
  <c r="AJ104" i="77"/>
  <c r="AJ105" i="77"/>
  <c r="AJ106" i="77"/>
  <c r="AI100" i="77"/>
  <c r="AI101" i="77"/>
  <c r="AI102" i="77"/>
  <c r="AI103" i="77"/>
  <c r="AI104" i="77"/>
  <c r="AI105" i="77"/>
  <c r="AI106" i="77"/>
  <c r="HT129" i="31"/>
  <c r="HT128" i="31"/>
  <c r="HU129" i="31"/>
  <c r="HU128" i="31"/>
  <c r="HV129" i="31"/>
  <c r="HV128" i="31"/>
  <c r="HW129" i="31"/>
  <c r="HW128" i="31"/>
  <c r="HX129" i="31"/>
  <c r="HX128" i="31"/>
  <c r="HY129" i="31"/>
  <c r="HY128" i="31"/>
  <c r="HZ129" i="31"/>
  <c r="HZ128" i="31"/>
  <c r="IA129" i="31"/>
  <c r="IA128" i="31"/>
  <c r="IB129" i="31"/>
  <c r="IB128" i="31"/>
  <c r="IC129" i="31"/>
  <c r="IC128" i="31"/>
  <c r="ID129" i="31"/>
  <c r="ID128" i="31"/>
  <c r="IE129" i="31"/>
  <c r="IE128" i="31"/>
  <c r="IF129" i="31"/>
  <c r="IF128" i="31"/>
  <c r="IG129" i="31"/>
  <c r="IG128" i="31"/>
  <c r="IH129" i="31"/>
  <c r="IH128" i="31"/>
  <c r="II129" i="31"/>
  <c r="II128" i="31"/>
  <c r="IJ129" i="31"/>
  <c r="IJ128" i="31"/>
  <c r="IK129" i="31"/>
  <c r="IK128" i="31"/>
  <c r="IL129" i="31"/>
  <c r="IL128" i="31"/>
  <c r="IM129" i="31"/>
  <c r="IM128" i="31"/>
  <c r="IN129" i="31"/>
  <c r="IN128" i="31"/>
  <c r="IO129" i="31"/>
  <c r="IO128" i="31"/>
  <c r="IP129" i="31"/>
  <c r="IP128" i="31"/>
  <c r="IQ129" i="31"/>
  <c r="IQ128" i="31"/>
  <c r="IR129" i="31"/>
  <c r="IR128" i="31"/>
  <c r="IS129" i="31"/>
  <c r="IS128" i="31"/>
  <c r="IT129" i="31"/>
  <c r="IT128" i="31"/>
  <c r="IU129" i="31"/>
  <c r="IU128" i="31"/>
  <c r="IV129" i="31"/>
  <c r="IV128" i="31"/>
  <c r="HT127" i="31"/>
  <c r="HT126" i="31"/>
  <c r="HU127" i="31"/>
  <c r="HU126" i="31"/>
  <c r="HV127" i="31"/>
  <c r="HV126" i="31"/>
  <c r="HW127" i="31"/>
  <c r="HW126" i="31"/>
  <c r="HX127" i="31"/>
  <c r="HX126" i="31"/>
  <c r="HY127" i="31"/>
  <c r="HY126" i="31"/>
  <c r="HZ127" i="31"/>
  <c r="HZ126" i="31"/>
  <c r="IA127" i="31"/>
  <c r="IA126" i="31"/>
  <c r="IB127" i="31"/>
  <c r="IB126" i="31"/>
  <c r="IC127" i="31"/>
  <c r="IC126" i="31"/>
  <c r="ID127" i="31"/>
  <c r="ID126" i="31"/>
  <c r="IE127" i="31"/>
  <c r="IE126" i="31"/>
  <c r="IF127" i="31"/>
  <c r="IF126" i="31"/>
  <c r="IG127" i="31"/>
  <c r="IG126" i="31"/>
  <c r="IH127" i="31"/>
  <c r="IH126" i="31"/>
  <c r="II127" i="31"/>
  <c r="II126" i="31"/>
  <c r="IJ127" i="31"/>
  <c r="IJ126" i="31"/>
  <c r="IK127" i="31"/>
  <c r="IK126" i="31"/>
  <c r="IL127" i="31"/>
  <c r="IL126" i="31"/>
  <c r="IM127" i="31"/>
  <c r="IM126" i="31"/>
  <c r="IN127" i="31"/>
  <c r="IN126" i="31"/>
  <c r="IO127" i="31"/>
  <c r="IO126" i="31"/>
  <c r="IP127" i="31"/>
  <c r="IP126" i="31"/>
  <c r="IQ127" i="31"/>
  <c r="IQ126" i="31"/>
  <c r="IR127" i="31"/>
  <c r="IR126" i="31"/>
  <c r="IS127" i="31"/>
  <c r="IS126" i="31"/>
  <c r="IT127" i="31"/>
  <c r="IT126" i="31"/>
  <c r="IU127" i="31"/>
  <c r="IU126" i="31"/>
  <c r="IV127" i="31"/>
  <c r="IV126" i="31"/>
  <c r="HS129" i="31"/>
  <c r="HS128" i="31"/>
  <c r="HS127" i="31"/>
  <c r="HS126" i="31"/>
  <c r="HT123" i="31"/>
  <c r="HU123" i="31"/>
  <c r="HV123" i="31"/>
  <c r="HW123" i="31"/>
  <c r="HX123" i="31"/>
  <c r="HY123" i="31"/>
  <c r="HZ123" i="31"/>
  <c r="IA123" i="31"/>
  <c r="IB123" i="31"/>
  <c r="IC123" i="31"/>
  <c r="ID123" i="31"/>
  <c r="IE123" i="31"/>
  <c r="IF123" i="31"/>
  <c r="IG123" i="31"/>
  <c r="IH123" i="31"/>
  <c r="II123" i="31"/>
  <c r="IJ123" i="31"/>
  <c r="IK123" i="31"/>
  <c r="IL123" i="31"/>
  <c r="IM123" i="31"/>
  <c r="IN123" i="31"/>
  <c r="IO123" i="31"/>
  <c r="IP123" i="31"/>
  <c r="IQ123" i="31"/>
  <c r="IR123" i="31"/>
  <c r="IS123" i="31"/>
  <c r="IT123" i="31"/>
  <c r="IU123" i="31"/>
  <c r="IV123" i="31"/>
  <c r="HT125" i="31"/>
  <c r="HU125" i="31"/>
  <c r="HV125" i="31"/>
  <c r="HW125" i="31"/>
  <c r="HX125" i="31"/>
  <c r="HY125" i="31"/>
  <c r="HZ125" i="31"/>
  <c r="IA125" i="31"/>
  <c r="IB125" i="31"/>
  <c r="IC125" i="31"/>
  <c r="ID125" i="31"/>
  <c r="IE125" i="31"/>
  <c r="IF125" i="31"/>
  <c r="IG125" i="31"/>
  <c r="IH125" i="31"/>
  <c r="II125" i="31"/>
  <c r="IJ125" i="31"/>
  <c r="IK125" i="31"/>
  <c r="IL125" i="31"/>
  <c r="IM125" i="31"/>
  <c r="IN125" i="31"/>
  <c r="IO125" i="31"/>
  <c r="IP125" i="31"/>
  <c r="IQ125" i="31"/>
  <c r="IR125" i="31"/>
  <c r="IS125" i="31"/>
  <c r="IT125" i="31"/>
  <c r="IU125" i="31"/>
  <c r="IV125" i="31"/>
  <c r="HT133" i="31"/>
  <c r="HT134" i="31"/>
  <c r="HU133" i="31"/>
  <c r="HV133" i="31"/>
  <c r="HW133" i="31"/>
  <c r="HX133" i="31"/>
  <c r="HX134" i="31"/>
  <c r="HY133" i="31"/>
  <c r="HY134" i="31"/>
  <c r="HZ133" i="31"/>
  <c r="IA133" i="31"/>
  <c r="IA135" i="31"/>
  <c r="IB133" i="31"/>
  <c r="IC133" i="31"/>
  <c r="ID133" i="31"/>
  <c r="ID134" i="31"/>
  <c r="ID135" i="31"/>
  <c r="IE133" i="31"/>
  <c r="IE134" i="31"/>
  <c r="IE135" i="31"/>
  <c r="IF133" i="31"/>
  <c r="IG133" i="31"/>
  <c r="IG135" i="31"/>
  <c r="IG134" i="31"/>
  <c r="IH133" i="31"/>
  <c r="IH134" i="31"/>
  <c r="II133" i="31"/>
  <c r="IJ133" i="31"/>
  <c r="IK133" i="31"/>
  <c r="IK135" i="31"/>
  <c r="IL133" i="31"/>
  <c r="IL134" i="31"/>
  <c r="IM133" i="31"/>
  <c r="IM134" i="31"/>
  <c r="IN133" i="31"/>
  <c r="IO133" i="31"/>
  <c r="IO134" i="31"/>
  <c r="IO135" i="31"/>
  <c r="IP133" i="31"/>
  <c r="IP134" i="31"/>
  <c r="IP135" i="31"/>
  <c r="IQ133" i="31"/>
  <c r="IQ135" i="31"/>
  <c r="IQ134" i="31"/>
  <c r="IR133" i="31"/>
  <c r="IS133" i="31"/>
  <c r="IS135" i="31"/>
  <c r="IS134" i="31"/>
  <c r="IT133" i="31"/>
  <c r="IT134" i="31"/>
  <c r="IT135" i="31"/>
  <c r="IU133" i="31"/>
  <c r="IV133" i="31"/>
  <c r="IV135" i="31"/>
  <c r="HT136" i="31"/>
  <c r="HU136" i="31"/>
  <c r="HV136" i="31"/>
  <c r="HW136" i="31"/>
  <c r="HX136" i="31"/>
  <c r="HY136" i="31"/>
  <c r="HZ136" i="31"/>
  <c r="IA136" i="31"/>
  <c r="IB136" i="31"/>
  <c r="IC136" i="31"/>
  <c r="ID136" i="31"/>
  <c r="IE136" i="31"/>
  <c r="IF136" i="31"/>
  <c r="IG136" i="31"/>
  <c r="IH136" i="31"/>
  <c r="II136" i="31"/>
  <c r="IJ136" i="31"/>
  <c r="IK136" i="31"/>
  <c r="IL136" i="31"/>
  <c r="IM136" i="31"/>
  <c r="IN136" i="31"/>
  <c r="IO136" i="31"/>
  <c r="IP136" i="31"/>
  <c r="IQ136" i="31"/>
  <c r="IR136" i="31"/>
  <c r="IS136" i="31"/>
  <c r="IT136" i="31"/>
  <c r="IU136" i="31"/>
  <c r="IV136" i="31"/>
  <c r="HT139" i="31"/>
  <c r="HT140" i="31"/>
  <c r="HU139" i="31"/>
  <c r="HU140" i="31"/>
  <c r="HV139" i="31"/>
  <c r="HV140" i="31"/>
  <c r="HW139" i="31"/>
  <c r="HW140" i="31"/>
  <c r="HX139" i="31"/>
  <c r="HX140" i="31"/>
  <c r="HY139" i="31"/>
  <c r="HY140" i="31"/>
  <c r="HZ139" i="31"/>
  <c r="HZ140" i="31"/>
  <c r="IA139" i="31"/>
  <c r="IA140" i="31"/>
  <c r="IB139" i="31"/>
  <c r="IB140" i="31"/>
  <c r="IC139" i="31"/>
  <c r="IC140" i="31"/>
  <c r="ID139" i="31"/>
  <c r="ID140" i="31"/>
  <c r="IE139" i="31"/>
  <c r="IE140" i="31"/>
  <c r="IF139" i="31"/>
  <c r="IF140" i="31"/>
  <c r="IG139" i="31"/>
  <c r="IG140" i="31"/>
  <c r="IH139" i="31"/>
  <c r="IH140" i="31"/>
  <c r="II139" i="31"/>
  <c r="II140" i="31"/>
  <c r="IJ139" i="31"/>
  <c r="IJ140" i="31"/>
  <c r="IK139" i="31"/>
  <c r="IK140" i="31"/>
  <c r="IL139" i="31"/>
  <c r="IL140" i="31"/>
  <c r="IM139" i="31"/>
  <c r="IM140" i="31"/>
  <c r="IN139" i="31"/>
  <c r="IN140" i="31"/>
  <c r="IO139" i="31"/>
  <c r="IO140" i="31"/>
  <c r="IP139" i="31"/>
  <c r="IP140" i="31"/>
  <c r="IQ139" i="31"/>
  <c r="IQ140" i="31"/>
  <c r="IR139" i="31"/>
  <c r="IR140" i="31"/>
  <c r="IS139" i="31"/>
  <c r="IS140" i="31"/>
  <c r="IT139" i="31"/>
  <c r="IT140" i="31"/>
  <c r="IU139" i="31"/>
  <c r="IU140" i="31"/>
  <c r="IV139" i="31"/>
  <c r="IV140" i="31"/>
  <c r="HT142" i="31"/>
  <c r="HU142" i="31"/>
  <c r="HV142" i="31"/>
  <c r="HW142" i="31"/>
  <c r="HX142" i="31"/>
  <c r="HY142" i="31"/>
  <c r="HZ142" i="31"/>
  <c r="IA142" i="31"/>
  <c r="IB142" i="31"/>
  <c r="IC142" i="31"/>
  <c r="ID142" i="31"/>
  <c r="IE142" i="31"/>
  <c r="IF142" i="31"/>
  <c r="IG142" i="31"/>
  <c r="IH142" i="31"/>
  <c r="II142" i="31"/>
  <c r="IJ142" i="31"/>
  <c r="IK142" i="31"/>
  <c r="IL142" i="31"/>
  <c r="IM142" i="31"/>
  <c r="IN142" i="31"/>
  <c r="IO142" i="31"/>
  <c r="IP142" i="31"/>
  <c r="IQ142" i="31"/>
  <c r="IR142" i="31"/>
  <c r="IS142" i="31"/>
  <c r="IT142" i="31"/>
  <c r="IU142" i="31"/>
  <c r="IV142" i="31"/>
  <c r="HT145" i="31"/>
  <c r="HT146" i="31"/>
  <c r="HU145" i="31"/>
  <c r="HU146" i="31"/>
  <c r="HV145" i="31"/>
  <c r="HV146" i="31"/>
  <c r="HW145" i="31"/>
  <c r="HW146" i="31"/>
  <c r="HX145" i="31"/>
  <c r="HX146" i="31"/>
  <c r="HY145" i="31"/>
  <c r="HZ145" i="31"/>
  <c r="IA145" i="31"/>
  <c r="IA146" i="31"/>
  <c r="IB145" i="31"/>
  <c r="IC145" i="31"/>
  <c r="ID145" i="31"/>
  <c r="ID146" i="31"/>
  <c r="ID147" i="31"/>
  <c r="IE145" i="31"/>
  <c r="IE146" i="31"/>
  <c r="IE147" i="31"/>
  <c r="IF145" i="31"/>
  <c r="IG145" i="31"/>
  <c r="IG146" i="31"/>
  <c r="IH145" i="31"/>
  <c r="IH146" i="31"/>
  <c r="II145" i="31"/>
  <c r="IJ145" i="31"/>
  <c r="IJ146" i="31"/>
  <c r="IK145" i="31"/>
  <c r="IK146" i="31"/>
  <c r="IK147" i="31"/>
  <c r="IL145" i="31"/>
  <c r="IM145" i="31"/>
  <c r="IN145" i="31"/>
  <c r="IN146" i="31"/>
  <c r="IO145" i="31"/>
  <c r="IO146" i="31"/>
  <c r="IO147" i="31"/>
  <c r="IP145" i="31"/>
  <c r="IQ145" i="31"/>
  <c r="IQ147" i="31"/>
  <c r="IR145" i="31"/>
  <c r="IR146" i="31"/>
  <c r="IS145" i="31"/>
  <c r="IS146" i="31"/>
  <c r="IT145" i="31"/>
  <c r="IU145" i="31"/>
  <c r="IV145" i="31"/>
  <c r="HS145" i="31"/>
  <c r="HS146" i="31"/>
  <c r="HS142" i="31"/>
  <c r="HS139" i="31"/>
  <c r="HS140" i="31"/>
  <c r="HS136" i="31"/>
  <c r="HS133" i="31"/>
  <c r="HS121" i="31"/>
  <c r="HX147" i="31"/>
  <c r="HV147" i="31"/>
  <c r="HW147" i="31"/>
  <c r="IR147" i="31"/>
  <c r="HY135" i="31"/>
  <c r="IJ147" i="31"/>
  <c r="IH147" i="31"/>
  <c r="IG147" i="31"/>
  <c r="IS147" i="31"/>
  <c r="HX135" i="31"/>
  <c r="IM135" i="31"/>
  <c r="IK134" i="31"/>
  <c r="IA134" i="31"/>
  <c r="IB147" i="31"/>
  <c r="IB146" i="31"/>
  <c r="IA147" i="31"/>
  <c r="IL135" i="31"/>
  <c r="HT147" i="31"/>
  <c r="IV134" i="31"/>
  <c r="IB135" i="31"/>
  <c r="IB134" i="31"/>
  <c r="HS7" i="31"/>
  <c r="HP7" i="31"/>
  <c r="HL7" i="31"/>
  <c r="L3831" i="78"/>
  <c r="J3831" i="78"/>
  <c r="HJ7" i="31"/>
  <c r="HI7" i="31"/>
  <c r="AB33" i="54"/>
  <c r="J3570" i="78"/>
  <c r="L3570" i="78"/>
  <c r="U4" i="3"/>
  <c r="HE7" i="31"/>
  <c r="AJ68" i="77"/>
  <c r="AJ69" i="77"/>
  <c r="AJ70" i="77"/>
  <c r="AJ71" i="77"/>
  <c r="AJ72" i="77"/>
  <c r="AJ73" i="77"/>
  <c r="AJ74" i="77"/>
  <c r="AJ75" i="77"/>
  <c r="AJ76" i="77"/>
  <c r="AJ77" i="77"/>
  <c r="AJ78" i="77"/>
  <c r="AJ79" i="77"/>
  <c r="AJ80" i="77"/>
  <c r="AJ81" i="77"/>
  <c r="AJ82" i="77"/>
  <c r="AJ83" i="77"/>
  <c r="AJ84" i="77"/>
  <c r="AJ85" i="77"/>
  <c r="AJ86" i="77"/>
  <c r="AJ87" i="77"/>
  <c r="AJ88" i="77"/>
  <c r="AJ89" i="77"/>
  <c r="AJ90" i="77"/>
  <c r="AJ91" i="77"/>
  <c r="AJ92" i="77"/>
  <c r="AJ93" i="77"/>
  <c r="AJ94" i="77"/>
  <c r="AJ95" i="77"/>
  <c r="AJ96" i="77"/>
  <c r="AJ97" i="77"/>
  <c r="AJ98" i="77"/>
  <c r="AJ99" i="77"/>
  <c r="AI66" i="77"/>
  <c r="AI67" i="77"/>
  <c r="AI68" i="77"/>
  <c r="AI69" i="77"/>
  <c r="AI70" i="77"/>
  <c r="AI71" i="77"/>
  <c r="AI72" i="77"/>
  <c r="AI73" i="77"/>
  <c r="AI74" i="77"/>
  <c r="AI75" i="77"/>
  <c r="AI76" i="77"/>
  <c r="AI77" i="77"/>
  <c r="AI78" i="77"/>
  <c r="AI79" i="77"/>
  <c r="AI80" i="77"/>
  <c r="AI81" i="77"/>
  <c r="AI82" i="77"/>
  <c r="AI83" i="77"/>
  <c r="AI84" i="77"/>
  <c r="AI85" i="77"/>
  <c r="AI86" i="77"/>
  <c r="AI87" i="77"/>
  <c r="AI88" i="77"/>
  <c r="AI89" i="77"/>
  <c r="AI90" i="77"/>
  <c r="AI91" i="77"/>
  <c r="AI92" i="77"/>
  <c r="AI93" i="77"/>
  <c r="AI94" i="77"/>
  <c r="AI95" i="77"/>
  <c r="AI96" i="77"/>
  <c r="AI97" i="77"/>
  <c r="AI98" i="77"/>
  <c r="AI99" i="77"/>
  <c r="AJ67" i="77"/>
  <c r="AJ66" i="77"/>
  <c r="GZ7" i="31"/>
  <c r="AJ10" i="77"/>
  <c r="GY7" i="31"/>
  <c r="GX7" i="31"/>
  <c r="GW7" i="31"/>
  <c r="O1" i="81"/>
  <c r="K1" i="81"/>
  <c r="A24" i="23" a="1"/>
  <c r="A24" i="23"/>
  <c r="A21" i="23" a="1"/>
  <c r="A21" i="23"/>
  <c r="A23" i="23" a="1"/>
  <c r="A23" i="23"/>
  <c r="GA7" i="31"/>
  <c r="GA49" i="31"/>
  <c r="GA28" i="31"/>
  <c r="FZ55" i="31"/>
  <c r="FZ22" i="4"/>
  <c r="FZ7" i="31"/>
  <c r="FY7" i="31"/>
  <c r="FW7" i="31"/>
  <c r="FX7" i="31"/>
  <c r="FY30" i="31"/>
  <c r="FY24" i="2"/>
  <c r="FZ30" i="31"/>
  <c r="FZ24" i="2"/>
  <c r="GC30" i="31"/>
  <c r="GC24" i="2"/>
  <c r="GD30" i="31"/>
  <c r="GD24" i="2"/>
  <c r="GE30" i="31"/>
  <c r="GE24" i="2"/>
  <c r="GF30" i="31"/>
  <c r="GF24" i="2"/>
  <c r="GG30" i="31"/>
  <c r="GG24" i="2"/>
  <c r="GJ30" i="31"/>
  <c r="GJ24" i="2"/>
  <c r="GK30" i="31"/>
  <c r="GK24" i="2"/>
  <c r="GL30" i="31"/>
  <c r="GL24" i="2"/>
  <c r="GM30" i="31"/>
  <c r="GM24" i="2"/>
  <c r="GN30" i="31"/>
  <c r="GN24" i="2"/>
  <c r="GO30" i="31"/>
  <c r="GO24" i="2"/>
  <c r="GP30" i="31"/>
  <c r="GP24" i="2"/>
  <c r="GQ30" i="31"/>
  <c r="GQ24" i="2"/>
  <c r="GR30" i="31"/>
  <c r="GR24" i="2"/>
  <c r="FV7" i="31"/>
  <c r="FS7" i="31"/>
  <c r="C27" i="70"/>
  <c r="FM7" i="31"/>
  <c r="FO7" i="31"/>
  <c r="U1" i="54"/>
  <c r="C30" i="70"/>
  <c r="D1" i="79"/>
  <c r="E3" i="79"/>
  <c r="FI5" i="3"/>
  <c r="FH49" i="31"/>
  <c r="FH28" i="31"/>
  <c r="AY4" i="23"/>
  <c r="AY5" i="23"/>
  <c r="AY6" i="23"/>
  <c r="AY7" i="23"/>
  <c r="AY8" i="23"/>
  <c r="AY9" i="23"/>
  <c r="AY10" i="23"/>
  <c r="AY11" i="23"/>
  <c r="AY12" i="23"/>
  <c r="AY13" i="23"/>
  <c r="AY14" i="23"/>
  <c r="AY15" i="23"/>
  <c r="AY16" i="23"/>
  <c r="AY17" i="23"/>
  <c r="AY19" i="23"/>
  <c r="AY20" i="23"/>
  <c r="AY21" i="23"/>
  <c r="AY22" i="23"/>
  <c r="Q39" i="23"/>
  <c r="A1" i="79"/>
  <c r="T1" i="53"/>
  <c r="FD7" i="31"/>
  <c r="FC7" i="31"/>
  <c r="R30" i="54"/>
  <c r="R11" i="54"/>
  <c r="R6" i="54"/>
  <c r="Q28" i="53"/>
  <c r="EW7" i="31"/>
  <c r="L1400" i="78"/>
  <c r="J1400" i="78"/>
  <c r="EI7" i="31"/>
  <c r="A363" i="53"/>
  <c r="A361" i="53"/>
  <c r="A360" i="53"/>
  <c r="A85" i="53"/>
  <c r="A84" i="53"/>
  <c r="A83" i="53"/>
  <c r="A82" i="53"/>
  <c r="A81" i="53"/>
  <c r="A80" i="53"/>
  <c r="A79" i="53"/>
  <c r="A78" i="53"/>
  <c r="A77" i="53"/>
  <c r="A76" i="53"/>
  <c r="A75" i="53"/>
  <c r="A74" i="53"/>
  <c r="A73" i="53"/>
  <c r="A68" i="53"/>
  <c r="A67" i="53"/>
  <c r="EB78" i="31"/>
  <c r="DZ7" i="31"/>
  <c r="DR49" i="31"/>
  <c r="DR28" i="31"/>
  <c r="DM29" i="31"/>
  <c r="DM6" i="2"/>
  <c r="DD7" i="31"/>
  <c r="CZ55" i="31"/>
  <c r="CZ22" i="4"/>
  <c r="CZ7" i="31"/>
  <c r="CX55" i="31"/>
  <c r="CX22" i="4"/>
  <c r="CW27" i="31"/>
  <c r="CW3" i="2"/>
  <c r="CW4" i="2"/>
  <c r="CP49" i="31"/>
  <c r="CP28" i="31"/>
  <c r="M24" i="75"/>
  <c r="M14" i="75"/>
  <c r="CD7" i="31"/>
  <c r="CA78" i="31"/>
  <c r="CA55" i="31"/>
  <c r="CA22" i="4"/>
  <c r="BV7" i="31"/>
  <c r="BP7" i="31"/>
  <c r="BO7" i="31"/>
  <c r="BI7" i="31"/>
  <c r="BH55" i="31"/>
  <c r="BH22" i="4"/>
  <c r="BC8" i="31"/>
  <c r="AV7" i="31"/>
  <c r="AX78" i="31"/>
  <c r="AX10" i="4"/>
  <c r="AN7" i="31"/>
  <c r="AJ65" i="77"/>
  <c r="AI65" i="77"/>
  <c r="AJ61" i="77"/>
  <c r="AJ63" i="77"/>
  <c r="AJ64" i="77"/>
  <c r="AJ62" i="77"/>
  <c r="AJ60" i="77"/>
  <c r="AI61" i="77"/>
  <c r="AI63" i="77"/>
  <c r="AI64" i="77"/>
  <c r="AI62" i="77"/>
  <c r="AI60" i="77"/>
  <c r="AJ59" i="77"/>
  <c r="AI59" i="77"/>
  <c r="AJ54" i="77"/>
  <c r="AI54" i="77"/>
  <c r="AJ50" i="77"/>
  <c r="AI50" i="77"/>
  <c r="AJ49" i="77"/>
  <c r="AI49" i="77"/>
  <c r="AJ38" i="77"/>
  <c r="AI38" i="77"/>
  <c r="AJ36" i="77"/>
  <c r="AI36" i="77"/>
  <c r="AJ34" i="77"/>
  <c r="AI34" i="77"/>
  <c r="AJ33" i="77"/>
  <c r="AI33" i="77"/>
  <c r="AJ32" i="77"/>
  <c r="AI32" i="77"/>
  <c r="AJ31" i="77"/>
  <c r="AI31" i="77"/>
  <c r="AJ26" i="77"/>
  <c r="AI26" i="77"/>
  <c r="AJ11" i="77"/>
  <c r="AI11" i="77"/>
  <c r="AI10" i="77"/>
  <c r="AJ13" i="77"/>
  <c r="AI13" i="77"/>
  <c r="AG7" i="31"/>
  <c r="AJ58" i="77"/>
  <c r="AI58" i="77"/>
  <c r="AJ57" i="77"/>
  <c r="AI57" i="77"/>
  <c r="AJ56" i="77"/>
  <c r="AI56" i="77"/>
  <c r="AJ55" i="77"/>
  <c r="AI55" i="77"/>
  <c r="AJ53" i="77"/>
  <c r="AI53" i="77"/>
  <c r="AJ52" i="77"/>
  <c r="AI52" i="77"/>
  <c r="AJ51" i="77"/>
  <c r="AI51" i="77"/>
  <c r="AJ48" i="77"/>
  <c r="AI48" i="77"/>
  <c r="AJ47" i="77"/>
  <c r="AI47" i="77"/>
  <c r="AJ46" i="77"/>
  <c r="AI46" i="77"/>
  <c r="AJ45" i="77"/>
  <c r="AI45" i="77"/>
  <c r="AJ44" i="77"/>
  <c r="AI44" i="77"/>
  <c r="AJ43" i="77"/>
  <c r="AI43" i="77"/>
  <c r="AJ42" i="77"/>
  <c r="AI42" i="77"/>
  <c r="AJ41" i="77"/>
  <c r="AI41" i="77"/>
  <c r="AJ40" i="77"/>
  <c r="AI40" i="77"/>
  <c r="AJ39" i="77"/>
  <c r="AI39" i="77"/>
  <c r="AJ37" i="77"/>
  <c r="AI37" i="77"/>
  <c r="AJ35" i="77"/>
  <c r="AI35" i="77"/>
  <c r="AJ30" i="77"/>
  <c r="AI30" i="77"/>
  <c r="AJ29" i="77"/>
  <c r="AI29" i="77"/>
  <c r="AJ28" i="77"/>
  <c r="AI28" i="77"/>
  <c r="AJ27" i="77"/>
  <c r="AI27" i="77"/>
  <c r="AJ25" i="77"/>
  <c r="AI25" i="77"/>
  <c r="AJ24" i="77"/>
  <c r="AI24" i="77"/>
  <c r="AJ23" i="77"/>
  <c r="AI23" i="77"/>
  <c r="AJ22" i="77"/>
  <c r="AI22" i="77"/>
  <c r="AJ21" i="77"/>
  <c r="AI21" i="77"/>
  <c r="AJ20" i="77"/>
  <c r="AI20" i="77"/>
  <c r="AJ19" i="77"/>
  <c r="AI19" i="77"/>
  <c r="AJ18" i="77"/>
  <c r="AI18" i="77"/>
  <c r="AJ17" i="77"/>
  <c r="AI17" i="77"/>
  <c r="AJ16" i="77"/>
  <c r="AI16" i="77"/>
  <c r="AJ15" i="77"/>
  <c r="AI15" i="77"/>
  <c r="AJ14" i="77"/>
  <c r="AI14" i="77"/>
  <c r="AJ12" i="77"/>
  <c r="AI12" i="77"/>
  <c r="AJ9" i="77"/>
  <c r="AI9" i="77"/>
  <c r="AJ8" i="77"/>
  <c r="AI8" i="77"/>
  <c r="T7" i="31"/>
  <c r="F30" i="31"/>
  <c r="F24" i="2"/>
  <c r="Q40" i="23"/>
  <c r="E25" i="31"/>
  <c r="E26" i="31"/>
  <c r="F25" i="31"/>
  <c r="F26" i="31"/>
  <c r="D41" i="23"/>
  <c r="A20" i="23" a="1"/>
  <c r="A20" i="23"/>
  <c r="A46" i="23" a="1"/>
  <c r="A46" i="23"/>
  <c r="A19" i="23" a="1"/>
  <c r="A19" i="23"/>
  <c r="CC9" i="4"/>
  <c r="CD9" i="4"/>
  <c r="CE72" i="3"/>
  <c r="CE9" i="4"/>
  <c r="CF9" i="4"/>
  <c r="CB9" i="4"/>
  <c r="BV9" i="4"/>
  <c r="BW9" i="4"/>
  <c r="BX9" i="4"/>
  <c r="BY9" i="4"/>
  <c r="BU9" i="4"/>
  <c r="BO9" i="4"/>
  <c r="BP9" i="4"/>
  <c r="BQ9" i="4"/>
  <c r="BR9" i="4"/>
  <c r="BN9" i="4"/>
  <c r="BH9" i="4"/>
  <c r="BI9" i="4"/>
  <c r="BJ9" i="4"/>
  <c r="BK72" i="3"/>
  <c r="BK9" i="4"/>
  <c r="BG9" i="4"/>
  <c r="BA9" i="4"/>
  <c r="BB9" i="4"/>
  <c r="BC9" i="4"/>
  <c r="BD9" i="4"/>
  <c r="AZ9" i="4"/>
  <c r="AT9" i="4"/>
  <c r="AU9" i="4"/>
  <c r="AV9" i="4"/>
  <c r="AW9" i="4"/>
  <c r="AS9" i="4"/>
  <c r="AM9" i="4"/>
  <c r="AN9" i="4"/>
  <c r="AO9" i="4"/>
  <c r="AP9" i="4"/>
  <c r="AL9" i="4"/>
  <c r="AF9" i="4"/>
  <c r="AG9" i="4"/>
  <c r="AH9" i="4"/>
  <c r="AI9" i="4"/>
  <c r="AJ9" i="4"/>
  <c r="AE9" i="4"/>
  <c r="S21" i="2"/>
  <c r="T21" i="2"/>
  <c r="U4" i="2"/>
  <c r="V21" i="2"/>
  <c r="W21" i="2"/>
  <c r="AS21" i="2"/>
  <c r="AX4" i="2"/>
  <c r="AY4" i="2"/>
  <c r="BF4" i="2"/>
  <c r="BG4" i="2"/>
  <c r="BH21" i="2"/>
  <c r="BY4" i="2"/>
  <c r="CD4" i="2"/>
  <c r="CE4" i="2"/>
  <c r="CF21" i="2"/>
  <c r="CG4" i="2"/>
  <c r="CH4" i="2"/>
  <c r="CI4" i="2"/>
  <c r="CT21" i="2"/>
  <c r="CX4" i="2"/>
  <c r="CY4" i="2"/>
  <c r="DB21" i="2"/>
  <c r="DO21" i="2"/>
  <c r="DR4" i="2"/>
  <c r="DS4" i="2"/>
  <c r="DU4" i="2"/>
  <c r="DV4" i="2"/>
  <c r="DW21" i="2"/>
  <c r="EI21" i="2"/>
  <c r="EL4" i="2"/>
  <c r="EM21" i="2"/>
  <c r="EP21" i="2"/>
  <c r="FC21" i="2"/>
  <c r="FF4" i="2"/>
  <c r="FG4" i="2"/>
  <c r="FI4" i="2"/>
  <c r="FJ21" i="2"/>
  <c r="FK4" i="2"/>
  <c r="FW4" i="2"/>
  <c r="FZ4" i="2"/>
  <c r="GA4" i="2"/>
  <c r="GD21" i="2"/>
  <c r="GE21" i="2"/>
  <c r="GQ21" i="2"/>
  <c r="GT21" i="2"/>
  <c r="GU21" i="2"/>
  <c r="GV4" i="2"/>
  <c r="GW21" i="2"/>
  <c r="GX21" i="2"/>
  <c r="HK21" i="2"/>
  <c r="HM4" i="2"/>
  <c r="HN4" i="2"/>
  <c r="HO4" i="2"/>
  <c r="HR21" i="2"/>
  <c r="HS21" i="2"/>
  <c r="IE21" i="2"/>
  <c r="IH4" i="2"/>
  <c r="II21" i="2"/>
  <c r="IK21" i="2"/>
  <c r="IL21" i="2"/>
  <c r="IM4" i="2"/>
  <c r="IY4" i="2"/>
  <c r="IZ4" i="2"/>
  <c r="JA4" i="2"/>
  <c r="JB4" i="2"/>
  <c r="JC4" i="2"/>
  <c r="JF21" i="2"/>
  <c r="JV4" i="2"/>
  <c r="JW21" i="2"/>
  <c r="JX4" i="2"/>
  <c r="JY21" i="2"/>
  <c r="KA21" i="2"/>
  <c r="KM21" i="2"/>
  <c r="KP4" i="2"/>
  <c r="KQ21" i="2"/>
  <c r="KT4" i="2"/>
  <c r="LG4" i="2"/>
  <c r="LJ4" i="2"/>
  <c r="LK4" i="2"/>
  <c r="LL21" i="2"/>
  <c r="LM21" i="2"/>
  <c r="LN4" i="2"/>
  <c r="LO4" i="2"/>
  <c r="MA4" i="2"/>
  <c r="ME4" i="2"/>
  <c r="MH4" i="2"/>
  <c r="MI4" i="2"/>
  <c r="MU4" i="2"/>
  <c r="MX21" i="2"/>
  <c r="MY4" i="2"/>
  <c r="MZ21" i="2"/>
  <c r="NA21" i="2"/>
  <c r="R4" i="2"/>
  <c r="D71" i="3"/>
  <c r="E71" i="3"/>
  <c r="F71" i="3"/>
  <c r="G71" i="3"/>
  <c r="H71" i="3"/>
  <c r="I71" i="3"/>
  <c r="J71" i="3"/>
  <c r="K71" i="3"/>
  <c r="L71" i="3"/>
  <c r="M71" i="3"/>
  <c r="N71" i="3"/>
  <c r="O71" i="3"/>
  <c r="P71" i="3"/>
  <c r="Q71" i="3"/>
  <c r="W71" i="3"/>
  <c r="X71" i="3"/>
  <c r="AD71" i="3"/>
  <c r="AE71" i="3"/>
  <c r="AF71" i="3"/>
  <c r="AG71" i="3"/>
  <c r="AH71" i="3"/>
  <c r="AI71" i="3"/>
  <c r="AJ71" i="3"/>
  <c r="AK71" i="3"/>
  <c r="AL71" i="3"/>
  <c r="AM71" i="3"/>
  <c r="AN71" i="3"/>
  <c r="AO71" i="3"/>
  <c r="AP71" i="3"/>
  <c r="AQ71" i="3"/>
  <c r="AR71" i="3"/>
  <c r="AS71" i="3"/>
  <c r="AT71" i="3"/>
  <c r="AU71" i="3"/>
  <c r="AV71" i="3"/>
  <c r="AW71" i="3"/>
  <c r="AX71" i="3"/>
  <c r="AY71" i="3"/>
  <c r="AZ71" i="3"/>
  <c r="BA71" i="3"/>
  <c r="BB71" i="3"/>
  <c r="BC71" i="3"/>
  <c r="BD71" i="3"/>
  <c r="BE71" i="3"/>
  <c r="BF71" i="3"/>
  <c r="BG71" i="3"/>
  <c r="BH71" i="3"/>
  <c r="BI71" i="3"/>
  <c r="BK71" i="3"/>
  <c r="BM71" i="3"/>
  <c r="BN71" i="3"/>
  <c r="BO71" i="3"/>
  <c r="BP71" i="3"/>
  <c r="BQ71" i="3"/>
  <c r="BR71" i="3"/>
  <c r="BS71" i="3"/>
  <c r="BT71" i="3"/>
  <c r="BU71" i="3"/>
  <c r="BV71" i="3"/>
  <c r="BW71" i="3"/>
  <c r="BX71" i="3"/>
  <c r="BY71" i="3"/>
  <c r="BZ71" i="3"/>
  <c r="CA71" i="3"/>
  <c r="CB71" i="3"/>
  <c r="CC71" i="3"/>
  <c r="CD71" i="3"/>
  <c r="CE71" i="3"/>
  <c r="CG71" i="3"/>
  <c r="CH71" i="3"/>
  <c r="CI71" i="3"/>
  <c r="CJ71" i="3"/>
  <c r="CK71" i="3"/>
  <c r="CL71" i="3"/>
  <c r="CM71" i="3"/>
  <c r="CN71" i="3"/>
  <c r="CO71" i="3"/>
  <c r="CP71" i="3"/>
  <c r="CQ71" i="3"/>
  <c r="CR71" i="3"/>
  <c r="CS71" i="3"/>
  <c r="CT71" i="3"/>
  <c r="CU71" i="3"/>
  <c r="CV71" i="3"/>
  <c r="CW71" i="3"/>
  <c r="CX71" i="3"/>
  <c r="CY71" i="3"/>
  <c r="CZ71" i="3"/>
  <c r="DA71" i="3"/>
  <c r="DB71" i="3"/>
  <c r="DC71" i="3"/>
  <c r="DD71" i="3"/>
  <c r="DE71" i="3"/>
  <c r="DF71" i="3"/>
  <c r="DG71" i="3"/>
  <c r="DH71" i="3"/>
  <c r="DI71" i="3"/>
  <c r="DJ71" i="3"/>
  <c r="DK71" i="3"/>
  <c r="DL71" i="3"/>
  <c r="DM71" i="3"/>
  <c r="DN71" i="3"/>
  <c r="DO71" i="3"/>
  <c r="DP71" i="3"/>
  <c r="DQ71" i="3"/>
  <c r="DR71" i="3"/>
  <c r="DS71" i="3"/>
  <c r="DT71" i="3"/>
  <c r="DU71" i="3"/>
  <c r="DV71" i="3"/>
  <c r="DW71" i="3"/>
  <c r="DX71" i="3"/>
  <c r="DY71" i="3"/>
  <c r="DZ71" i="3"/>
  <c r="EA71" i="3"/>
  <c r="EB71" i="3"/>
  <c r="EC71" i="3"/>
  <c r="ED71" i="3"/>
  <c r="EE71" i="3"/>
  <c r="EF71" i="3"/>
  <c r="EG71" i="3"/>
  <c r="EH71" i="3"/>
  <c r="EI71" i="3"/>
  <c r="EJ71" i="3"/>
  <c r="EK71" i="3"/>
  <c r="EL71" i="3"/>
  <c r="EM71" i="3"/>
  <c r="EN71" i="3"/>
  <c r="EO71" i="3"/>
  <c r="EP71" i="3"/>
  <c r="EQ71" i="3"/>
  <c r="ER71" i="3"/>
  <c r="ES71" i="3"/>
  <c r="ET71" i="3"/>
  <c r="EU71" i="3"/>
  <c r="EV71" i="3"/>
  <c r="EW71" i="3"/>
  <c r="EX71" i="3"/>
  <c r="EY71" i="3"/>
  <c r="EZ71" i="3"/>
  <c r="FA71" i="3"/>
  <c r="FB71" i="3"/>
  <c r="FC71" i="3"/>
  <c r="FD71" i="3"/>
  <c r="FE71" i="3"/>
  <c r="FF71" i="3"/>
  <c r="FG71" i="3"/>
  <c r="FH71" i="3"/>
  <c r="FI71" i="3"/>
  <c r="FJ71" i="3"/>
  <c r="FK71" i="3"/>
  <c r="FL71" i="3"/>
  <c r="FM71" i="3"/>
  <c r="FN71" i="3"/>
  <c r="FO71" i="3"/>
  <c r="FP71" i="3"/>
  <c r="FQ71" i="3"/>
  <c r="FR71" i="3"/>
  <c r="FS71" i="3"/>
  <c r="FT71" i="3"/>
  <c r="FU71" i="3"/>
  <c r="FV71" i="3"/>
  <c r="FW71" i="3"/>
  <c r="FX71" i="3"/>
  <c r="FY71" i="3"/>
  <c r="FZ71" i="3"/>
  <c r="GA71" i="3"/>
  <c r="GB71" i="3"/>
  <c r="GC71" i="3"/>
  <c r="GD71" i="3"/>
  <c r="GE71" i="3"/>
  <c r="GF71" i="3"/>
  <c r="GG71" i="3"/>
  <c r="GH71" i="3"/>
  <c r="GI71" i="3"/>
  <c r="GJ71" i="3"/>
  <c r="GK71" i="3"/>
  <c r="GL71" i="3"/>
  <c r="GM71" i="3"/>
  <c r="GN71" i="3"/>
  <c r="GO71" i="3"/>
  <c r="GP71" i="3"/>
  <c r="GQ71" i="3"/>
  <c r="GR71" i="3"/>
  <c r="GS71" i="3"/>
  <c r="GT71" i="3"/>
  <c r="GU71" i="3"/>
  <c r="GV71" i="3"/>
  <c r="GW71" i="3"/>
  <c r="GX71" i="3"/>
  <c r="GY71" i="3"/>
  <c r="GZ71" i="3"/>
  <c r="HA71" i="3"/>
  <c r="HB71" i="3"/>
  <c r="HC71" i="3"/>
  <c r="HD71" i="3"/>
  <c r="HE71" i="3"/>
  <c r="HF71" i="3"/>
  <c r="HG71" i="3"/>
  <c r="HH71" i="3"/>
  <c r="HI71" i="3"/>
  <c r="HJ71" i="3"/>
  <c r="HK71" i="3"/>
  <c r="HL71" i="3"/>
  <c r="HM71" i="3"/>
  <c r="HN71" i="3"/>
  <c r="HO71" i="3"/>
  <c r="HP71" i="3"/>
  <c r="HQ71" i="3"/>
  <c r="HR71" i="3"/>
  <c r="HS71" i="3"/>
  <c r="HT71" i="3"/>
  <c r="HU71" i="3"/>
  <c r="HV71" i="3"/>
  <c r="HW71" i="3"/>
  <c r="HX71" i="3"/>
  <c r="HY71" i="3"/>
  <c r="HZ71" i="3"/>
  <c r="IA71" i="3"/>
  <c r="IB71" i="3"/>
  <c r="IC71" i="3"/>
  <c r="ID71" i="3"/>
  <c r="IE71" i="3"/>
  <c r="IF71" i="3"/>
  <c r="IG71" i="3"/>
  <c r="IH71" i="3"/>
  <c r="II71" i="3"/>
  <c r="IJ71" i="3"/>
  <c r="IK71" i="3"/>
  <c r="IL71" i="3"/>
  <c r="IM71" i="3"/>
  <c r="IN71" i="3"/>
  <c r="IO71" i="3"/>
  <c r="IP71" i="3"/>
  <c r="IQ71" i="3"/>
  <c r="IR71" i="3"/>
  <c r="IS71" i="3"/>
  <c r="IT71" i="3"/>
  <c r="IU71" i="3"/>
  <c r="IV71" i="3"/>
  <c r="IW71" i="3"/>
  <c r="IX71" i="3"/>
  <c r="IY71" i="3"/>
  <c r="IZ71" i="3"/>
  <c r="JA71" i="3"/>
  <c r="JB71" i="3"/>
  <c r="JC71" i="3"/>
  <c r="JD71" i="3"/>
  <c r="JE71" i="3"/>
  <c r="JF71" i="3"/>
  <c r="JG71" i="3"/>
  <c r="JH71" i="3"/>
  <c r="JI71" i="3"/>
  <c r="JJ71" i="3"/>
  <c r="JK71" i="3"/>
  <c r="JL71" i="3"/>
  <c r="JM71" i="3"/>
  <c r="JN71" i="3"/>
  <c r="JO71" i="3"/>
  <c r="JP71" i="3"/>
  <c r="JQ71" i="3"/>
  <c r="JR71" i="3"/>
  <c r="JS71" i="3"/>
  <c r="JT71" i="3"/>
  <c r="JU71" i="3"/>
  <c r="JV71" i="3"/>
  <c r="JW71" i="3"/>
  <c r="JX71" i="3"/>
  <c r="JY71" i="3"/>
  <c r="JZ71" i="3"/>
  <c r="KA71" i="3"/>
  <c r="KB71" i="3"/>
  <c r="KC71" i="3"/>
  <c r="KD71" i="3"/>
  <c r="KE71" i="3"/>
  <c r="KF71" i="3"/>
  <c r="KG71" i="3"/>
  <c r="KH71" i="3"/>
  <c r="KI71" i="3"/>
  <c r="KJ71" i="3"/>
  <c r="KK71" i="3"/>
  <c r="KL71" i="3"/>
  <c r="KM71" i="3"/>
  <c r="KN71" i="3"/>
  <c r="KO71" i="3"/>
  <c r="KP71" i="3"/>
  <c r="KQ71" i="3"/>
  <c r="KR71" i="3"/>
  <c r="KS71" i="3"/>
  <c r="KT71" i="3"/>
  <c r="KU71" i="3"/>
  <c r="KV71" i="3"/>
  <c r="KW71" i="3"/>
  <c r="KX71" i="3"/>
  <c r="KY71" i="3"/>
  <c r="KZ71" i="3"/>
  <c r="LA71" i="3"/>
  <c r="LB71" i="3"/>
  <c r="LC71" i="3"/>
  <c r="LD71" i="3"/>
  <c r="LE71" i="3"/>
  <c r="LF71" i="3"/>
  <c r="LG71" i="3"/>
  <c r="LH71" i="3"/>
  <c r="LI71" i="3"/>
  <c r="LJ71" i="3"/>
  <c r="LK71" i="3"/>
  <c r="LL71" i="3"/>
  <c r="LM71" i="3"/>
  <c r="LN71" i="3"/>
  <c r="LO71" i="3"/>
  <c r="LP71" i="3"/>
  <c r="LQ71" i="3"/>
  <c r="LR71" i="3"/>
  <c r="LS71" i="3"/>
  <c r="LT71" i="3"/>
  <c r="LU71" i="3"/>
  <c r="LV71" i="3"/>
  <c r="LW71" i="3"/>
  <c r="LX71" i="3"/>
  <c r="LY71" i="3"/>
  <c r="LZ71" i="3"/>
  <c r="MA71" i="3"/>
  <c r="MB71" i="3"/>
  <c r="MC71" i="3"/>
  <c r="MD71" i="3"/>
  <c r="ME71" i="3"/>
  <c r="MF71" i="3"/>
  <c r="MG71" i="3"/>
  <c r="MH71" i="3"/>
  <c r="MI71" i="3"/>
  <c r="MJ71" i="3"/>
  <c r="MK71" i="3"/>
  <c r="ML71" i="3"/>
  <c r="MM71" i="3"/>
  <c r="MN71" i="3"/>
  <c r="MO71" i="3"/>
  <c r="MP71" i="3"/>
  <c r="MQ71" i="3"/>
  <c r="MR71" i="3"/>
  <c r="MS71" i="3"/>
  <c r="MT71" i="3"/>
  <c r="MU71" i="3"/>
  <c r="MV71" i="3"/>
  <c r="MW71" i="3"/>
  <c r="MX71" i="3"/>
  <c r="MY71" i="3"/>
  <c r="MZ71" i="3"/>
  <c r="NA71" i="3"/>
  <c r="NB71" i="3"/>
  <c r="D72" i="3"/>
  <c r="E72" i="3"/>
  <c r="F72" i="3"/>
  <c r="G72" i="3"/>
  <c r="H72" i="3"/>
  <c r="I72" i="3"/>
  <c r="J72" i="3"/>
  <c r="K72" i="3"/>
  <c r="L72" i="3"/>
  <c r="M72" i="3"/>
  <c r="N72" i="3"/>
  <c r="O72" i="3"/>
  <c r="P72" i="3"/>
  <c r="Q72" i="3"/>
  <c r="W72" i="3"/>
  <c r="X72" i="3"/>
  <c r="AD72" i="3"/>
  <c r="AE72" i="3"/>
  <c r="AF72" i="3"/>
  <c r="AG72" i="3"/>
  <c r="AH72" i="3"/>
  <c r="AI72" i="3"/>
  <c r="AJ72" i="3"/>
  <c r="AK72" i="3"/>
  <c r="AL72" i="3"/>
  <c r="AM72" i="3"/>
  <c r="AN72" i="3"/>
  <c r="AO72" i="3"/>
  <c r="AP72" i="3"/>
  <c r="AQ72" i="3"/>
  <c r="AR72" i="3"/>
  <c r="AS72" i="3"/>
  <c r="AT72" i="3"/>
  <c r="AU72" i="3"/>
  <c r="AV72" i="3"/>
  <c r="AW72" i="3"/>
  <c r="AX72" i="3"/>
  <c r="AY72" i="3"/>
  <c r="AZ72" i="3"/>
  <c r="BA72" i="3"/>
  <c r="BB72" i="3"/>
  <c r="BC72" i="3"/>
  <c r="BD72" i="3"/>
  <c r="BE72" i="3"/>
  <c r="BF72" i="3"/>
  <c r="BG72" i="3"/>
  <c r="BH72" i="3"/>
  <c r="BI72" i="3"/>
  <c r="BJ72" i="3"/>
  <c r="BM72" i="3"/>
  <c r="BN72" i="3"/>
  <c r="BO72" i="3"/>
  <c r="BP72" i="3"/>
  <c r="BQ72" i="3"/>
  <c r="BR72" i="3"/>
  <c r="BS72" i="3"/>
  <c r="BT72" i="3"/>
  <c r="BU72" i="3"/>
  <c r="BV72" i="3"/>
  <c r="BW72" i="3"/>
  <c r="BX72" i="3"/>
  <c r="BY72" i="3"/>
  <c r="BZ72" i="3"/>
  <c r="CA72" i="3"/>
  <c r="CB72" i="3"/>
  <c r="CC72" i="3"/>
  <c r="CG72" i="3"/>
  <c r="CH72" i="3"/>
  <c r="CI72" i="3"/>
  <c r="CJ72" i="3"/>
  <c r="CK72" i="3"/>
  <c r="CL72" i="3"/>
  <c r="CM72" i="3"/>
  <c r="CN72" i="3"/>
  <c r="CO72" i="3"/>
  <c r="CP72" i="3"/>
  <c r="CQ72" i="3"/>
  <c r="CR72" i="3"/>
  <c r="CS72" i="3"/>
  <c r="CT72" i="3"/>
  <c r="CU72" i="3"/>
  <c r="CV72" i="3"/>
  <c r="CW72" i="3"/>
  <c r="CX72" i="3"/>
  <c r="CY72" i="3"/>
  <c r="CZ72" i="3"/>
  <c r="DA72" i="3"/>
  <c r="DB72" i="3"/>
  <c r="DC72" i="3"/>
  <c r="DD72" i="3"/>
  <c r="DE72" i="3"/>
  <c r="DF72" i="3"/>
  <c r="DG72" i="3"/>
  <c r="DH72" i="3"/>
  <c r="DI72" i="3"/>
  <c r="DJ72" i="3"/>
  <c r="DK72" i="3"/>
  <c r="DL72" i="3"/>
  <c r="DM72" i="3"/>
  <c r="DN72" i="3"/>
  <c r="DO72" i="3"/>
  <c r="DP72" i="3"/>
  <c r="DQ72" i="3"/>
  <c r="DR72" i="3"/>
  <c r="DS72" i="3"/>
  <c r="DT72" i="3"/>
  <c r="DU72" i="3"/>
  <c r="DV72" i="3"/>
  <c r="DW72" i="3"/>
  <c r="DX72" i="3"/>
  <c r="DY72" i="3"/>
  <c r="DZ72" i="3"/>
  <c r="EA72" i="3"/>
  <c r="EB72" i="3"/>
  <c r="EC72" i="3"/>
  <c r="ED72" i="3"/>
  <c r="EE72" i="3"/>
  <c r="EF72" i="3"/>
  <c r="EG72" i="3"/>
  <c r="EH72" i="3"/>
  <c r="EI72" i="3"/>
  <c r="EJ72" i="3"/>
  <c r="EK72" i="3"/>
  <c r="EL72" i="3"/>
  <c r="EM72" i="3"/>
  <c r="EN72" i="3"/>
  <c r="EO72" i="3"/>
  <c r="EP72" i="3"/>
  <c r="EQ72" i="3"/>
  <c r="ER72" i="3"/>
  <c r="ES72" i="3"/>
  <c r="ET72" i="3"/>
  <c r="EU72" i="3"/>
  <c r="EV72" i="3"/>
  <c r="EW72" i="3"/>
  <c r="EX72" i="3"/>
  <c r="EY72" i="3"/>
  <c r="EZ72" i="3"/>
  <c r="FA72" i="3"/>
  <c r="FB72" i="3"/>
  <c r="FC72" i="3"/>
  <c r="FD72" i="3"/>
  <c r="FE72" i="3"/>
  <c r="FF72" i="3"/>
  <c r="FG72" i="3"/>
  <c r="FH72" i="3"/>
  <c r="FI72" i="3"/>
  <c r="FJ72" i="3"/>
  <c r="FK72" i="3"/>
  <c r="FL72" i="3"/>
  <c r="FM72" i="3"/>
  <c r="FN72" i="3"/>
  <c r="FO72" i="3"/>
  <c r="FP72" i="3"/>
  <c r="FQ72" i="3"/>
  <c r="FR72" i="3"/>
  <c r="FS72" i="3"/>
  <c r="FT72" i="3"/>
  <c r="FU72" i="3"/>
  <c r="FV72" i="3"/>
  <c r="FW72" i="3"/>
  <c r="FX72" i="3"/>
  <c r="FY72" i="3"/>
  <c r="FZ72" i="3"/>
  <c r="GA72" i="3"/>
  <c r="GB72" i="3"/>
  <c r="GC72" i="3"/>
  <c r="GD72" i="3"/>
  <c r="GE72" i="3"/>
  <c r="GF72" i="3"/>
  <c r="GG72" i="3"/>
  <c r="GH72" i="3"/>
  <c r="GI72" i="3"/>
  <c r="GJ72" i="3"/>
  <c r="GK72" i="3"/>
  <c r="GL72" i="3"/>
  <c r="GM72" i="3"/>
  <c r="GN72" i="3"/>
  <c r="GO72" i="3"/>
  <c r="GP72" i="3"/>
  <c r="GQ72" i="3"/>
  <c r="GR72" i="3"/>
  <c r="GS72" i="3"/>
  <c r="GT72" i="3"/>
  <c r="GU72" i="3"/>
  <c r="GV72" i="3"/>
  <c r="GW72" i="3"/>
  <c r="GX72" i="3"/>
  <c r="GY72" i="3"/>
  <c r="GZ72" i="3"/>
  <c r="HA72" i="3"/>
  <c r="HB72" i="3"/>
  <c r="HC72" i="3"/>
  <c r="HD72" i="3"/>
  <c r="HE72" i="3"/>
  <c r="HF72" i="3"/>
  <c r="HG72" i="3"/>
  <c r="HH72" i="3"/>
  <c r="HI72" i="3"/>
  <c r="HJ72" i="3"/>
  <c r="HK72" i="3"/>
  <c r="HL72" i="3"/>
  <c r="HM72" i="3"/>
  <c r="HN72" i="3"/>
  <c r="HO72" i="3"/>
  <c r="HP72" i="3"/>
  <c r="HQ72" i="3"/>
  <c r="HR72" i="3"/>
  <c r="HS72" i="3"/>
  <c r="HT72" i="3"/>
  <c r="HU72" i="3"/>
  <c r="HV72" i="3"/>
  <c r="HW72" i="3"/>
  <c r="HX72" i="3"/>
  <c r="HY72" i="3"/>
  <c r="HZ72" i="3"/>
  <c r="IA72" i="3"/>
  <c r="IB72" i="3"/>
  <c r="IC72" i="3"/>
  <c r="ID72" i="3"/>
  <c r="IE72" i="3"/>
  <c r="IF72" i="3"/>
  <c r="IG72" i="3"/>
  <c r="IH72" i="3"/>
  <c r="II72" i="3"/>
  <c r="IJ72" i="3"/>
  <c r="IK72" i="3"/>
  <c r="IL72" i="3"/>
  <c r="IM72" i="3"/>
  <c r="IM25" i="3"/>
  <c r="IN72" i="3"/>
  <c r="IO72" i="3"/>
  <c r="IP72" i="3"/>
  <c r="IQ72" i="3"/>
  <c r="IR72" i="3"/>
  <c r="IS72" i="3"/>
  <c r="IT72" i="3"/>
  <c r="IU72" i="3"/>
  <c r="IV72" i="3"/>
  <c r="IW72" i="3"/>
  <c r="IX72" i="3"/>
  <c r="IY72" i="3"/>
  <c r="IZ72" i="3"/>
  <c r="JA72" i="3"/>
  <c r="JB72" i="3"/>
  <c r="JC72" i="3"/>
  <c r="JD72" i="3"/>
  <c r="JE72" i="3"/>
  <c r="JF72" i="3"/>
  <c r="JG72" i="3"/>
  <c r="JH72" i="3"/>
  <c r="JI72" i="3"/>
  <c r="JJ72" i="3"/>
  <c r="JK72" i="3"/>
  <c r="JL72" i="3"/>
  <c r="JM72" i="3"/>
  <c r="JN72" i="3"/>
  <c r="JO72" i="3"/>
  <c r="JP72" i="3"/>
  <c r="JQ72" i="3"/>
  <c r="JR72" i="3"/>
  <c r="JS72" i="3"/>
  <c r="JT72" i="3"/>
  <c r="JU72" i="3"/>
  <c r="JV72" i="3"/>
  <c r="JW72" i="3"/>
  <c r="JX72" i="3"/>
  <c r="JY72" i="3"/>
  <c r="JZ72" i="3"/>
  <c r="KA72" i="3"/>
  <c r="KB72" i="3"/>
  <c r="KC72" i="3"/>
  <c r="KD72" i="3"/>
  <c r="KE72" i="3"/>
  <c r="KF72" i="3"/>
  <c r="KG72" i="3"/>
  <c r="KH72" i="3"/>
  <c r="KI72" i="3"/>
  <c r="KJ72" i="3"/>
  <c r="KK72" i="3"/>
  <c r="KL72" i="3"/>
  <c r="KM72" i="3"/>
  <c r="KN72" i="3"/>
  <c r="KO72" i="3"/>
  <c r="KP72" i="3"/>
  <c r="KQ72" i="3"/>
  <c r="KR72" i="3"/>
  <c r="KS72" i="3"/>
  <c r="KT72" i="3"/>
  <c r="KU72" i="3"/>
  <c r="KV72" i="3"/>
  <c r="KW72" i="3"/>
  <c r="KX72" i="3"/>
  <c r="KY72" i="3"/>
  <c r="KZ72" i="3"/>
  <c r="LA72" i="3"/>
  <c r="LB72" i="3"/>
  <c r="LC72" i="3"/>
  <c r="LD72" i="3"/>
  <c r="LE72" i="3"/>
  <c r="LF72" i="3"/>
  <c r="LG72" i="3"/>
  <c r="LH72" i="3"/>
  <c r="LI72" i="3"/>
  <c r="LJ72" i="3"/>
  <c r="LK72" i="3"/>
  <c r="LL72" i="3"/>
  <c r="LM72" i="3"/>
  <c r="LN72" i="3"/>
  <c r="LO72" i="3"/>
  <c r="LP72" i="3"/>
  <c r="LQ72" i="3"/>
  <c r="LR72" i="3"/>
  <c r="LS72" i="3"/>
  <c r="LT72" i="3"/>
  <c r="LU72" i="3"/>
  <c r="LV72" i="3"/>
  <c r="LW72" i="3"/>
  <c r="LX72" i="3"/>
  <c r="LY72" i="3"/>
  <c r="LZ72" i="3"/>
  <c r="MA72" i="3"/>
  <c r="MB72" i="3"/>
  <c r="MC72" i="3"/>
  <c r="MD72" i="3"/>
  <c r="ME72" i="3"/>
  <c r="MF72" i="3"/>
  <c r="MG72" i="3"/>
  <c r="MH72" i="3"/>
  <c r="MI72" i="3"/>
  <c r="MJ72" i="3"/>
  <c r="MK72" i="3"/>
  <c r="ML72" i="3"/>
  <c r="MM72" i="3"/>
  <c r="MN72" i="3"/>
  <c r="MO72" i="3"/>
  <c r="MP72" i="3"/>
  <c r="MQ72" i="3"/>
  <c r="MR72" i="3"/>
  <c r="MS72" i="3"/>
  <c r="MT72" i="3"/>
  <c r="MU72" i="3"/>
  <c r="MV72" i="3"/>
  <c r="MW72" i="3"/>
  <c r="MX72" i="3"/>
  <c r="MY72" i="3"/>
  <c r="MZ72" i="3"/>
  <c r="NA72" i="3"/>
  <c r="NB72" i="3"/>
  <c r="D73" i="3"/>
  <c r="E73" i="3"/>
  <c r="F73" i="3"/>
  <c r="G73" i="3"/>
  <c r="H73" i="3"/>
  <c r="I73" i="3"/>
  <c r="J73" i="3"/>
  <c r="K73" i="3"/>
  <c r="L73" i="3"/>
  <c r="M73" i="3"/>
  <c r="N73" i="3"/>
  <c r="O73" i="3"/>
  <c r="P73" i="3"/>
  <c r="Q73" i="3"/>
  <c r="W73" i="3"/>
  <c r="X73" i="3"/>
  <c r="AD73" i="3"/>
  <c r="AE73" i="3"/>
  <c r="AF73" i="3"/>
  <c r="AG73" i="3"/>
  <c r="AH73" i="3"/>
  <c r="AI73" i="3"/>
  <c r="AJ73" i="3"/>
  <c r="AK73" i="3"/>
  <c r="AL73" i="3"/>
  <c r="AM73" i="3"/>
  <c r="AN73" i="3"/>
  <c r="AO73" i="3"/>
  <c r="AP73" i="3"/>
  <c r="AQ73" i="3"/>
  <c r="AR73" i="3"/>
  <c r="AS73" i="3"/>
  <c r="AT73" i="3"/>
  <c r="AU73" i="3"/>
  <c r="AV73" i="3"/>
  <c r="AW73" i="3"/>
  <c r="AX73" i="3"/>
  <c r="AY73" i="3"/>
  <c r="AZ73" i="3"/>
  <c r="BA73" i="3"/>
  <c r="BB73" i="3"/>
  <c r="BC73" i="3"/>
  <c r="BD73" i="3"/>
  <c r="BE73" i="3"/>
  <c r="BF73" i="3"/>
  <c r="BG73" i="3"/>
  <c r="BH73" i="3"/>
  <c r="BI73" i="3"/>
  <c r="BI26" i="3"/>
  <c r="BK73" i="3"/>
  <c r="BM73" i="3"/>
  <c r="BN73" i="3"/>
  <c r="BO73" i="3"/>
  <c r="BP73" i="3"/>
  <c r="BQ73" i="3"/>
  <c r="BR73" i="3"/>
  <c r="BS73" i="3"/>
  <c r="BT73" i="3"/>
  <c r="BU73" i="3"/>
  <c r="BV73" i="3"/>
  <c r="BW73" i="3"/>
  <c r="BX73" i="3"/>
  <c r="BY73" i="3"/>
  <c r="BZ73" i="3"/>
  <c r="CA73" i="3"/>
  <c r="CB73" i="3"/>
  <c r="CE73" i="3"/>
  <c r="CE26" i="3"/>
  <c r="CG73" i="3"/>
  <c r="CH73" i="3"/>
  <c r="CI73" i="3"/>
  <c r="CJ73" i="3"/>
  <c r="CK73" i="3"/>
  <c r="CL73" i="3"/>
  <c r="CM73" i="3"/>
  <c r="CN73" i="3"/>
  <c r="CO73" i="3"/>
  <c r="CP73" i="3"/>
  <c r="CQ73" i="3"/>
  <c r="CR73" i="3"/>
  <c r="CS73" i="3"/>
  <c r="CT73" i="3"/>
  <c r="CU73" i="3"/>
  <c r="CV73" i="3"/>
  <c r="CW73" i="3"/>
  <c r="CX73" i="3"/>
  <c r="CY73" i="3"/>
  <c r="CZ73" i="3"/>
  <c r="DA73" i="3"/>
  <c r="DB73" i="3"/>
  <c r="DC73" i="3"/>
  <c r="DD73" i="3"/>
  <c r="DE73" i="3"/>
  <c r="DF73" i="3"/>
  <c r="DG73" i="3"/>
  <c r="DH73" i="3"/>
  <c r="DI73" i="3"/>
  <c r="DJ73" i="3"/>
  <c r="DK73" i="3"/>
  <c r="DL73" i="3"/>
  <c r="DM73" i="3"/>
  <c r="DN73" i="3"/>
  <c r="DO73" i="3"/>
  <c r="DP73" i="3"/>
  <c r="DQ73" i="3"/>
  <c r="DR73" i="3"/>
  <c r="DS73" i="3"/>
  <c r="DT73" i="3"/>
  <c r="DU73" i="3"/>
  <c r="DV73" i="3"/>
  <c r="DW73" i="3"/>
  <c r="DX73" i="3"/>
  <c r="DY73" i="3"/>
  <c r="DZ73" i="3"/>
  <c r="EA73" i="3"/>
  <c r="EB73" i="3"/>
  <c r="EC73" i="3"/>
  <c r="ED73" i="3"/>
  <c r="EE73" i="3"/>
  <c r="EF73" i="3"/>
  <c r="EG73" i="3"/>
  <c r="EH73" i="3"/>
  <c r="EI73" i="3"/>
  <c r="EJ73" i="3"/>
  <c r="EK73" i="3"/>
  <c r="EL73" i="3"/>
  <c r="EM73" i="3"/>
  <c r="EN73" i="3"/>
  <c r="EO73" i="3"/>
  <c r="EP73" i="3"/>
  <c r="EQ73" i="3"/>
  <c r="ER73" i="3"/>
  <c r="ES73" i="3"/>
  <c r="ET73" i="3"/>
  <c r="EU73" i="3"/>
  <c r="EV73" i="3"/>
  <c r="EW73" i="3"/>
  <c r="EX73" i="3"/>
  <c r="EY73" i="3"/>
  <c r="EZ73" i="3"/>
  <c r="FA73" i="3"/>
  <c r="FB73" i="3"/>
  <c r="FC73" i="3"/>
  <c r="FD73" i="3"/>
  <c r="FE73" i="3"/>
  <c r="FF73" i="3"/>
  <c r="FG73" i="3"/>
  <c r="FH73" i="3"/>
  <c r="FI73" i="3"/>
  <c r="FJ73" i="3"/>
  <c r="FK73" i="3"/>
  <c r="FL73" i="3"/>
  <c r="FM73" i="3"/>
  <c r="FN73" i="3"/>
  <c r="FO73" i="3"/>
  <c r="FP73" i="3"/>
  <c r="FQ73" i="3"/>
  <c r="FR73" i="3"/>
  <c r="FS73" i="3"/>
  <c r="FT73" i="3"/>
  <c r="FU73" i="3"/>
  <c r="FV73" i="3"/>
  <c r="FW73" i="3"/>
  <c r="FX73" i="3"/>
  <c r="FY73" i="3"/>
  <c r="FZ73" i="3"/>
  <c r="GA73" i="3"/>
  <c r="GB73" i="3"/>
  <c r="GC73" i="3"/>
  <c r="GD73" i="3"/>
  <c r="GE73" i="3"/>
  <c r="GF73" i="3"/>
  <c r="GG73" i="3"/>
  <c r="GH73" i="3"/>
  <c r="GI73" i="3"/>
  <c r="GJ73" i="3"/>
  <c r="GK73" i="3"/>
  <c r="GL73" i="3"/>
  <c r="GM73" i="3"/>
  <c r="GN73" i="3"/>
  <c r="GO73" i="3"/>
  <c r="GP73" i="3"/>
  <c r="GQ73" i="3"/>
  <c r="GR73" i="3"/>
  <c r="GS73" i="3"/>
  <c r="GT73" i="3"/>
  <c r="GU73" i="3"/>
  <c r="GV73" i="3"/>
  <c r="GW73" i="3"/>
  <c r="GX73" i="3"/>
  <c r="GY73" i="3"/>
  <c r="GZ73" i="3"/>
  <c r="HA73" i="3"/>
  <c r="HB73" i="3"/>
  <c r="HC73" i="3"/>
  <c r="HD73" i="3"/>
  <c r="HE73" i="3"/>
  <c r="HF73" i="3"/>
  <c r="HG73" i="3"/>
  <c r="HH73" i="3"/>
  <c r="HI73" i="3"/>
  <c r="HJ73" i="3"/>
  <c r="HK73" i="3"/>
  <c r="HL73" i="3"/>
  <c r="HM73" i="3"/>
  <c r="HN73" i="3"/>
  <c r="HO73" i="3"/>
  <c r="HP73" i="3"/>
  <c r="HQ73" i="3"/>
  <c r="HR73" i="3"/>
  <c r="HS73" i="3"/>
  <c r="HT73" i="3"/>
  <c r="HU73" i="3"/>
  <c r="HV73" i="3"/>
  <c r="HW73" i="3"/>
  <c r="HX73" i="3"/>
  <c r="HY73" i="3"/>
  <c r="HZ73" i="3"/>
  <c r="IA73" i="3"/>
  <c r="IB73" i="3"/>
  <c r="IC73" i="3"/>
  <c r="ID73" i="3"/>
  <c r="IE73" i="3"/>
  <c r="IF73" i="3"/>
  <c r="IG73" i="3"/>
  <c r="IH73" i="3"/>
  <c r="II73" i="3"/>
  <c r="IJ73" i="3"/>
  <c r="IK73" i="3"/>
  <c r="IL73" i="3"/>
  <c r="IM73" i="3"/>
  <c r="IN73" i="3"/>
  <c r="IO73" i="3"/>
  <c r="IP73" i="3"/>
  <c r="IQ73" i="3"/>
  <c r="IR73" i="3"/>
  <c r="IS73" i="3"/>
  <c r="IT73" i="3"/>
  <c r="IU73" i="3"/>
  <c r="IV73" i="3"/>
  <c r="IW73" i="3"/>
  <c r="IX73" i="3"/>
  <c r="IY73" i="3"/>
  <c r="IZ73" i="3"/>
  <c r="JA73" i="3"/>
  <c r="JB73" i="3"/>
  <c r="JC73" i="3"/>
  <c r="JD73" i="3"/>
  <c r="JE73" i="3"/>
  <c r="JF73" i="3"/>
  <c r="JG73" i="3"/>
  <c r="JH73" i="3"/>
  <c r="JI73" i="3"/>
  <c r="JJ73" i="3"/>
  <c r="JK73" i="3"/>
  <c r="JL73" i="3"/>
  <c r="JM73" i="3"/>
  <c r="JN73" i="3"/>
  <c r="JO73" i="3"/>
  <c r="JP73" i="3"/>
  <c r="JQ73" i="3"/>
  <c r="JR73" i="3"/>
  <c r="JS73" i="3"/>
  <c r="JT73" i="3"/>
  <c r="JU73" i="3"/>
  <c r="JV73" i="3"/>
  <c r="JW73" i="3"/>
  <c r="JX73" i="3"/>
  <c r="JY73" i="3"/>
  <c r="JZ73" i="3"/>
  <c r="KA73" i="3"/>
  <c r="KB73" i="3"/>
  <c r="KC73" i="3"/>
  <c r="KD73" i="3"/>
  <c r="KE73" i="3"/>
  <c r="KF73" i="3"/>
  <c r="KG73" i="3"/>
  <c r="KH73" i="3"/>
  <c r="KI73" i="3"/>
  <c r="KJ73" i="3"/>
  <c r="KK73" i="3"/>
  <c r="KL73" i="3"/>
  <c r="KM73" i="3"/>
  <c r="KN73" i="3"/>
  <c r="KO73" i="3"/>
  <c r="KP73" i="3"/>
  <c r="KQ73" i="3"/>
  <c r="KR73" i="3"/>
  <c r="KS73" i="3"/>
  <c r="KT73" i="3"/>
  <c r="KU73" i="3"/>
  <c r="KV73" i="3"/>
  <c r="KW73" i="3"/>
  <c r="KW26" i="3"/>
  <c r="KX73" i="3"/>
  <c r="KY73" i="3"/>
  <c r="KZ73" i="3"/>
  <c r="LA73" i="3"/>
  <c r="LB73" i="3"/>
  <c r="LC73" i="3"/>
  <c r="LD73" i="3"/>
  <c r="LE73" i="3"/>
  <c r="LF73" i="3"/>
  <c r="LG73" i="3"/>
  <c r="LH73" i="3"/>
  <c r="LI73" i="3"/>
  <c r="LJ73" i="3"/>
  <c r="LK73" i="3"/>
  <c r="LL73" i="3"/>
  <c r="LM73" i="3"/>
  <c r="LN73" i="3"/>
  <c r="LO73" i="3"/>
  <c r="LP73" i="3"/>
  <c r="LQ73" i="3"/>
  <c r="LR73" i="3"/>
  <c r="LS73" i="3"/>
  <c r="LT73" i="3"/>
  <c r="LU73" i="3"/>
  <c r="LV73" i="3"/>
  <c r="LW73" i="3"/>
  <c r="LX73" i="3"/>
  <c r="LY73" i="3"/>
  <c r="LZ73" i="3"/>
  <c r="MA73" i="3"/>
  <c r="MB73" i="3"/>
  <c r="MC73" i="3"/>
  <c r="MD73" i="3"/>
  <c r="ME73" i="3"/>
  <c r="MF73" i="3"/>
  <c r="MG73" i="3"/>
  <c r="MH73" i="3"/>
  <c r="MI73" i="3"/>
  <c r="MJ73" i="3"/>
  <c r="MK73" i="3"/>
  <c r="ML73" i="3"/>
  <c r="MM73" i="3"/>
  <c r="MN73" i="3"/>
  <c r="MO73" i="3"/>
  <c r="MP73" i="3"/>
  <c r="MQ73" i="3"/>
  <c r="MR73" i="3"/>
  <c r="MS73" i="3"/>
  <c r="MT73" i="3"/>
  <c r="MU73" i="3"/>
  <c r="MV73" i="3"/>
  <c r="MW73" i="3"/>
  <c r="MX73" i="3"/>
  <c r="MY73" i="3"/>
  <c r="MZ73" i="3"/>
  <c r="NA73" i="3"/>
  <c r="NB73" i="3"/>
  <c r="C73" i="3"/>
  <c r="C72" i="3"/>
  <c r="C71" i="3"/>
  <c r="D118" i="3"/>
  <c r="D24" i="3"/>
  <c r="E118" i="3"/>
  <c r="E24" i="3"/>
  <c r="F118" i="3"/>
  <c r="G118" i="3"/>
  <c r="H118" i="3"/>
  <c r="I118" i="3"/>
  <c r="J118" i="3"/>
  <c r="K118" i="3"/>
  <c r="L118" i="3"/>
  <c r="M118" i="3"/>
  <c r="N118" i="3"/>
  <c r="O118" i="3"/>
  <c r="P118" i="3"/>
  <c r="Q118" i="3"/>
  <c r="W118" i="3"/>
  <c r="X118" i="3"/>
  <c r="AD118" i="3"/>
  <c r="AE118" i="3"/>
  <c r="AF118" i="3"/>
  <c r="AG118" i="3"/>
  <c r="AG24" i="3"/>
  <c r="AH118" i="3"/>
  <c r="AH24" i="3"/>
  <c r="AI118" i="3"/>
  <c r="AJ118" i="3"/>
  <c r="AK118" i="3"/>
  <c r="AL118" i="3"/>
  <c r="AM118" i="3"/>
  <c r="AN118" i="3"/>
  <c r="AO118" i="3"/>
  <c r="AP118" i="3"/>
  <c r="AQ118" i="3"/>
  <c r="AR118" i="3"/>
  <c r="AS118" i="3"/>
  <c r="AT118" i="3"/>
  <c r="AU118" i="3"/>
  <c r="AV118" i="3"/>
  <c r="AW118" i="3"/>
  <c r="AX118" i="3"/>
  <c r="AY118" i="3"/>
  <c r="AZ118" i="3"/>
  <c r="BA118" i="3"/>
  <c r="BA24" i="3"/>
  <c r="BB118" i="3"/>
  <c r="BC118" i="3"/>
  <c r="BD118" i="3"/>
  <c r="BD24" i="3"/>
  <c r="BE118" i="3"/>
  <c r="BF118" i="3"/>
  <c r="BF24" i="3"/>
  <c r="BG118" i="3"/>
  <c r="BG24" i="3"/>
  <c r="BH118" i="3"/>
  <c r="BH24" i="3"/>
  <c r="BI118" i="3"/>
  <c r="BI24" i="3"/>
  <c r="BM118" i="3"/>
  <c r="BM24" i="3"/>
  <c r="BN118" i="3"/>
  <c r="BN24" i="3"/>
  <c r="BO118" i="3"/>
  <c r="BO24" i="3"/>
  <c r="BP118" i="3"/>
  <c r="BP24" i="3"/>
  <c r="BQ118" i="3"/>
  <c r="BR118" i="3"/>
  <c r="BS118" i="3"/>
  <c r="BT118" i="3"/>
  <c r="BU118" i="3"/>
  <c r="BV118" i="3"/>
  <c r="BW118" i="3"/>
  <c r="BX118" i="3"/>
  <c r="BY118" i="3"/>
  <c r="BZ118" i="3"/>
  <c r="BZ24" i="3"/>
  <c r="CA118" i="3"/>
  <c r="CA24" i="3"/>
  <c r="CB118" i="3"/>
  <c r="CB24" i="3"/>
  <c r="CC118" i="3"/>
  <c r="CC24" i="3"/>
  <c r="CE118" i="3"/>
  <c r="CE24" i="3"/>
  <c r="CG118" i="3"/>
  <c r="CG24" i="3"/>
  <c r="CH118" i="3"/>
  <c r="CH24" i="3"/>
  <c r="CI118" i="3"/>
  <c r="CI24" i="3"/>
  <c r="CJ118" i="3"/>
  <c r="CJ24" i="3"/>
  <c r="CK118" i="3"/>
  <c r="CK24" i="3"/>
  <c r="CL118" i="3"/>
  <c r="CL24" i="3"/>
  <c r="CM118" i="3"/>
  <c r="CN118" i="3"/>
  <c r="CO118" i="3"/>
  <c r="CP118" i="3"/>
  <c r="CQ118" i="3"/>
  <c r="CR118" i="3"/>
  <c r="CS118" i="3"/>
  <c r="CT118" i="3"/>
  <c r="CU118" i="3"/>
  <c r="CU24" i="3"/>
  <c r="CV118" i="3"/>
  <c r="CW118" i="3"/>
  <c r="CW24" i="3"/>
  <c r="CX118" i="3"/>
  <c r="CY118" i="3"/>
  <c r="CZ118" i="3"/>
  <c r="DA118" i="3"/>
  <c r="DA24" i="3"/>
  <c r="DB118" i="3"/>
  <c r="DB24" i="3"/>
  <c r="DC118" i="3"/>
  <c r="DC24" i="3"/>
  <c r="DD118" i="3"/>
  <c r="DE118" i="3"/>
  <c r="DF118" i="3"/>
  <c r="DF24" i="3"/>
  <c r="DG118" i="3"/>
  <c r="DH118" i="3"/>
  <c r="DI118" i="3"/>
  <c r="DJ118" i="3"/>
  <c r="DK118" i="3"/>
  <c r="DL118" i="3"/>
  <c r="DM118" i="3"/>
  <c r="DM24" i="3"/>
  <c r="DN118" i="3"/>
  <c r="DN24" i="3"/>
  <c r="DO118" i="3"/>
  <c r="DO24" i="3"/>
  <c r="DP118" i="3"/>
  <c r="DP24" i="3"/>
  <c r="DQ118" i="3"/>
  <c r="DQ24" i="3"/>
  <c r="DR118" i="3"/>
  <c r="DS118" i="3"/>
  <c r="DS24" i="3"/>
  <c r="DT118" i="3"/>
  <c r="DT24" i="3"/>
  <c r="DU118" i="3"/>
  <c r="DU24" i="3"/>
  <c r="DV118" i="3"/>
  <c r="DV24" i="3"/>
  <c r="DW118" i="3"/>
  <c r="DW24" i="3"/>
  <c r="DX118" i="3"/>
  <c r="DX24" i="3"/>
  <c r="DY118" i="3"/>
  <c r="DZ118" i="3"/>
  <c r="DZ24" i="3"/>
  <c r="EA118" i="3"/>
  <c r="EB118" i="3"/>
  <c r="EC118" i="3"/>
  <c r="ED118" i="3"/>
  <c r="EE118" i="3"/>
  <c r="EF118" i="3"/>
  <c r="EG118" i="3"/>
  <c r="EH118" i="3"/>
  <c r="EH24" i="3"/>
  <c r="EI118" i="3"/>
  <c r="EI24" i="3"/>
  <c r="EJ118" i="3"/>
  <c r="EJ24" i="3"/>
  <c r="EK118" i="3"/>
  <c r="EK24" i="3"/>
  <c r="EL118" i="3"/>
  <c r="EL24" i="3"/>
  <c r="EM118" i="3"/>
  <c r="EM24" i="3"/>
  <c r="EN118" i="3"/>
  <c r="EN24" i="3"/>
  <c r="EO118" i="3"/>
  <c r="EO24" i="3"/>
  <c r="EP118" i="3"/>
  <c r="EQ118" i="3"/>
  <c r="ER118" i="3"/>
  <c r="ES118" i="3"/>
  <c r="ES24" i="3"/>
  <c r="ET118" i="3"/>
  <c r="EU118" i="3"/>
  <c r="EV118" i="3"/>
  <c r="EW118" i="3"/>
  <c r="EX118" i="3"/>
  <c r="EY118" i="3"/>
  <c r="EZ118" i="3"/>
  <c r="FA118" i="3"/>
  <c r="FB118" i="3"/>
  <c r="FC118" i="3"/>
  <c r="FC24" i="3"/>
  <c r="FD118" i="3"/>
  <c r="FD24" i="3"/>
  <c r="FE118" i="3"/>
  <c r="FE24" i="3"/>
  <c r="FF118" i="3"/>
  <c r="FF24" i="3"/>
  <c r="FG118" i="3"/>
  <c r="FH118" i="3"/>
  <c r="FH24" i="3"/>
  <c r="FI118" i="3"/>
  <c r="FI24" i="3"/>
  <c r="FJ118" i="3"/>
  <c r="FJ24" i="3"/>
  <c r="FK118" i="3"/>
  <c r="FL118" i="3"/>
  <c r="FL24" i="3"/>
  <c r="FM118" i="3"/>
  <c r="FM24" i="3"/>
  <c r="FN118" i="3"/>
  <c r="FN24" i="3"/>
  <c r="FO118" i="3"/>
  <c r="FP118" i="3"/>
  <c r="FQ118" i="3"/>
  <c r="FR118" i="3"/>
  <c r="FS118" i="3"/>
  <c r="FT118" i="3"/>
  <c r="FU118" i="3"/>
  <c r="FV118" i="3"/>
  <c r="FW118" i="3"/>
  <c r="FX118" i="3"/>
  <c r="FY118" i="3"/>
  <c r="FZ118" i="3"/>
  <c r="GA118" i="3"/>
  <c r="GB118" i="3"/>
  <c r="GC118" i="3"/>
  <c r="GC24" i="3"/>
  <c r="GD118" i="3"/>
  <c r="GE118" i="3"/>
  <c r="GE24" i="3"/>
  <c r="GF118" i="3"/>
  <c r="GF24" i="3"/>
  <c r="GG118" i="3"/>
  <c r="GH118" i="3"/>
  <c r="GI118" i="3"/>
  <c r="GJ118" i="3"/>
  <c r="GK118" i="3"/>
  <c r="GL118" i="3"/>
  <c r="GM118" i="3"/>
  <c r="GN118" i="3"/>
  <c r="GO118" i="3"/>
  <c r="GP118" i="3"/>
  <c r="GQ118" i="3"/>
  <c r="GQ24" i="3"/>
  <c r="GR118" i="3"/>
  <c r="GS118" i="3"/>
  <c r="GS24" i="3"/>
  <c r="GT118" i="3"/>
  <c r="GT24" i="3"/>
  <c r="GU118" i="3"/>
  <c r="GU24" i="3"/>
  <c r="GV118" i="3"/>
  <c r="GV24" i="3"/>
  <c r="GW118" i="3"/>
  <c r="GW24" i="3"/>
  <c r="GX118" i="3"/>
  <c r="GX24" i="3"/>
  <c r="GY118" i="3"/>
  <c r="GY24" i="3"/>
  <c r="GZ118" i="3"/>
  <c r="GZ24" i="3"/>
  <c r="HA118" i="3"/>
  <c r="HA24" i="3"/>
  <c r="HB118" i="3"/>
  <c r="HC118" i="3"/>
  <c r="HD118" i="3"/>
  <c r="HE118" i="3"/>
  <c r="HF118" i="3"/>
  <c r="HG118" i="3"/>
  <c r="HH118" i="3"/>
  <c r="HI118" i="3"/>
  <c r="HJ118" i="3"/>
  <c r="HJ24" i="3"/>
  <c r="HK118" i="3"/>
  <c r="HK24" i="3"/>
  <c r="HL118" i="3"/>
  <c r="HM118" i="3"/>
  <c r="HM24" i="3"/>
  <c r="HN118" i="3"/>
  <c r="HN24" i="3"/>
  <c r="HO118" i="3"/>
  <c r="HO24" i="3"/>
  <c r="HP118" i="3"/>
  <c r="HP24" i="3"/>
  <c r="HQ118" i="3"/>
  <c r="HR118" i="3"/>
  <c r="HR24" i="3"/>
  <c r="HS118" i="3"/>
  <c r="HS24" i="3"/>
  <c r="HT118" i="3"/>
  <c r="HT24" i="3"/>
  <c r="HU118" i="3"/>
  <c r="HU24" i="3"/>
  <c r="HV118" i="3"/>
  <c r="HV24" i="3"/>
  <c r="HW118" i="3"/>
  <c r="HX118" i="3"/>
  <c r="HY118" i="3"/>
  <c r="HZ118" i="3"/>
  <c r="IA118" i="3"/>
  <c r="IB118" i="3"/>
  <c r="IC118" i="3"/>
  <c r="ID118" i="3"/>
  <c r="IE118" i="3"/>
  <c r="IE24" i="3"/>
  <c r="IF118" i="3"/>
  <c r="IF24" i="3"/>
  <c r="IG118" i="3"/>
  <c r="IH118" i="3"/>
  <c r="IH24" i="3"/>
  <c r="II118" i="3"/>
  <c r="II24" i="3"/>
  <c r="IJ118" i="3"/>
  <c r="IK118" i="3"/>
  <c r="IL118" i="3"/>
  <c r="IL24" i="3"/>
  <c r="IN118" i="3"/>
  <c r="IN24" i="3"/>
  <c r="IO118" i="3"/>
  <c r="IO24" i="3"/>
  <c r="IP118" i="3"/>
  <c r="IQ118" i="3"/>
  <c r="IQ24" i="3"/>
  <c r="IR118" i="3"/>
  <c r="IS118" i="3"/>
  <c r="IT118" i="3"/>
  <c r="IU118" i="3"/>
  <c r="IV118" i="3"/>
  <c r="IW118" i="3"/>
  <c r="IX118" i="3"/>
  <c r="IY118" i="3"/>
  <c r="IY24" i="3"/>
  <c r="IZ118" i="3"/>
  <c r="IZ24" i="3"/>
  <c r="JA118" i="3"/>
  <c r="JB118" i="3"/>
  <c r="JB24" i="3"/>
  <c r="JC118" i="3"/>
  <c r="JC24" i="3"/>
  <c r="JD118" i="3"/>
  <c r="JD24" i="3"/>
  <c r="JE118" i="3"/>
  <c r="JE24" i="3"/>
  <c r="JF118" i="3"/>
  <c r="JF24" i="3"/>
  <c r="JG118" i="3"/>
  <c r="JG24" i="3"/>
  <c r="JH118" i="3"/>
  <c r="JI118" i="3"/>
  <c r="JJ118" i="3"/>
  <c r="JJ24" i="3"/>
  <c r="JK118" i="3"/>
  <c r="JK24" i="3"/>
  <c r="JL118" i="3"/>
  <c r="JM118" i="3"/>
  <c r="JN118" i="3"/>
  <c r="JO118" i="3"/>
  <c r="JP118" i="3"/>
  <c r="JQ118" i="3"/>
  <c r="JR118" i="3"/>
  <c r="JR24" i="3"/>
  <c r="JS118" i="3"/>
  <c r="JS24" i="3"/>
  <c r="JT118" i="3"/>
  <c r="JT24" i="3"/>
  <c r="JU118" i="3"/>
  <c r="JU24" i="3"/>
  <c r="JV118" i="3"/>
  <c r="JW118" i="3"/>
  <c r="JW24" i="3"/>
  <c r="JX118" i="3"/>
  <c r="JX24" i="3"/>
  <c r="JY118" i="3"/>
  <c r="JZ118" i="3"/>
  <c r="JZ24" i="3"/>
  <c r="KA118" i="3"/>
  <c r="KB118" i="3"/>
  <c r="KB24" i="3"/>
  <c r="KC118" i="3"/>
  <c r="KD118" i="3"/>
  <c r="KD24" i="3"/>
  <c r="KE118" i="3"/>
  <c r="KE24" i="3"/>
  <c r="KF118" i="3"/>
  <c r="KG118" i="3"/>
  <c r="KH118" i="3"/>
  <c r="KI118" i="3"/>
  <c r="KK118" i="3"/>
  <c r="KL118" i="3"/>
  <c r="KM118" i="3"/>
  <c r="KM24" i="3"/>
  <c r="KN118" i="3"/>
  <c r="KN24" i="3"/>
  <c r="KO118" i="3"/>
  <c r="KO24" i="3"/>
  <c r="KP118" i="3"/>
  <c r="KP24" i="3"/>
  <c r="KQ118" i="3"/>
  <c r="KQ24" i="3"/>
  <c r="KR118" i="3"/>
  <c r="KS118" i="3"/>
  <c r="KS24" i="3"/>
  <c r="KT118" i="3"/>
  <c r="KT24" i="3"/>
  <c r="KU118" i="3"/>
  <c r="KU24" i="3"/>
  <c r="KV118" i="3"/>
  <c r="KV24" i="3"/>
  <c r="KW118" i="3"/>
  <c r="KX118" i="3"/>
  <c r="KY118" i="3"/>
  <c r="KY24" i="3"/>
  <c r="KZ118" i="3"/>
  <c r="KZ24" i="3"/>
  <c r="LA118" i="3"/>
  <c r="LB118" i="3"/>
  <c r="LC118" i="3"/>
  <c r="LD118" i="3"/>
  <c r="LE118" i="3"/>
  <c r="LF118" i="3"/>
  <c r="LG118" i="3"/>
  <c r="LH118" i="3"/>
  <c r="LH24" i="3"/>
  <c r="LI118" i="3"/>
  <c r="LI24" i="3"/>
  <c r="LJ118" i="3"/>
  <c r="LK118" i="3"/>
  <c r="LK24" i="3"/>
  <c r="LL118" i="3"/>
  <c r="LL24" i="3"/>
  <c r="LM118" i="3"/>
  <c r="LM24" i="3"/>
  <c r="LN118" i="3"/>
  <c r="LN24" i="3"/>
  <c r="LO118" i="3"/>
  <c r="LO24" i="3"/>
  <c r="LP118" i="3"/>
  <c r="LP24" i="3"/>
  <c r="LQ118" i="3"/>
  <c r="LQ24" i="3"/>
  <c r="LR118" i="3"/>
  <c r="LS118" i="3"/>
  <c r="LS24" i="3"/>
  <c r="LT118" i="3"/>
  <c r="LT24" i="3"/>
  <c r="LU118" i="3"/>
  <c r="LV118" i="3"/>
  <c r="LW118" i="3"/>
  <c r="LX118" i="3"/>
  <c r="LY118" i="3"/>
  <c r="LZ118" i="3"/>
  <c r="MA118" i="3"/>
  <c r="MA24" i="3"/>
  <c r="MB118" i="3"/>
  <c r="MB24" i="3"/>
  <c r="MC118" i="3"/>
  <c r="MC24" i="3"/>
  <c r="MD118" i="3"/>
  <c r="MD24" i="3"/>
  <c r="ME118" i="3"/>
  <c r="ME24" i="3"/>
  <c r="MF118" i="3"/>
  <c r="MG118" i="3"/>
  <c r="MH118" i="3"/>
  <c r="MH24" i="3"/>
  <c r="MI118" i="3"/>
  <c r="MI24" i="3"/>
  <c r="MJ118" i="3"/>
  <c r="MJ24" i="3"/>
  <c r="MK118" i="3"/>
  <c r="MK24" i="3"/>
  <c r="ML118" i="3"/>
  <c r="ML24" i="3"/>
  <c r="MM118" i="3"/>
  <c r="MM24" i="3"/>
  <c r="MN118" i="3"/>
  <c r="MO118" i="3"/>
  <c r="MP118" i="3"/>
  <c r="MQ118" i="3"/>
  <c r="MR118" i="3"/>
  <c r="MS118" i="3"/>
  <c r="MT118" i="3"/>
  <c r="MU118" i="3"/>
  <c r="MU24" i="3"/>
  <c r="MV118" i="3"/>
  <c r="MW118" i="3"/>
  <c r="MX118" i="3"/>
  <c r="MY118" i="3"/>
  <c r="MZ118" i="3"/>
  <c r="NA118" i="3"/>
  <c r="NA24" i="3"/>
  <c r="NB118" i="3"/>
  <c r="NB24" i="3"/>
  <c r="D119" i="3"/>
  <c r="E119" i="3"/>
  <c r="F119" i="3"/>
  <c r="F25" i="3"/>
  <c r="G119" i="3"/>
  <c r="G25" i="3"/>
  <c r="H119" i="3"/>
  <c r="H25" i="3"/>
  <c r="I119" i="3"/>
  <c r="J119" i="3"/>
  <c r="K119" i="3"/>
  <c r="L119" i="3"/>
  <c r="M119" i="3"/>
  <c r="N119" i="3"/>
  <c r="O119" i="3"/>
  <c r="P119" i="3"/>
  <c r="Q119" i="3"/>
  <c r="W119" i="3"/>
  <c r="X119" i="3"/>
  <c r="AD119" i="3"/>
  <c r="AE119" i="3"/>
  <c r="AE25" i="3"/>
  <c r="AF119" i="3"/>
  <c r="AG119" i="3"/>
  <c r="AH119" i="3"/>
  <c r="AI119" i="3"/>
  <c r="AI25" i="3"/>
  <c r="AJ119" i="3"/>
  <c r="AJ25" i="3"/>
  <c r="AK119" i="3"/>
  <c r="AK25" i="3"/>
  <c r="AL119" i="3"/>
  <c r="AL25" i="3"/>
  <c r="AM119" i="3"/>
  <c r="AN119" i="3"/>
  <c r="AO119" i="3"/>
  <c r="AP119" i="3"/>
  <c r="AQ119" i="3"/>
  <c r="AR119" i="3"/>
  <c r="AS119" i="3"/>
  <c r="AT119" i="3"/>
  <c r="AU119" i="3"/>
  <c r="AV119" i="3"/>
  <c r="AW119" i="3"/>
  <c r="AX119" i="3"/>
  <c r="AY119" i="3"/>
  <c r="AZ119" i="3"/>
  <c r="AZ25" i="3"/>
  <c r="BA119" i="3"/>
  <c r="BB119" i="3"/>
  <c r="BB25" i="3"/>
  <c r="BC119" i="3"/>
  <c r="BC25" i="3"/>
  <c r="BD119" i="3"/>
  <c r="BD25" i="3"/>
  <c r="BE119" i="3"/>
  <c r="BE25" i="3"/>
  <c r="BF119" i="3"/>
  <c r="BF25" i="3"/>
  <c r="BG119" i="3"/>
  <c r="BH119" i="3"/>
  <c r="BI119" i="3"/>
  <c r="BJ119" i="3"/>
  <c r="BM119" i="3"/>
  <c r="BN119" i="3"/>
  <c r="BO119" i="3"/>
  <c r="BP119" i="3"/>
  <c r="BQ119" i="3"/>
  <c r="BR119" i="3"/>
  <c r="BS119" i="3"/>
  <c r="BS25" i="3"/>
  <c r="BT119" i="3"/>
  <c r="BU119" i="3"/>
  <c r="BU25" i="3"/>
  <c r="BV119" i="3"/>
  <c r="BV25" i="3"/>
  <c r="BW119" i="3"/>
  <c r="BW25" i="3"/>
  <c r="BX119" i="3"/>
  <c r="BX25" i="3"/>
  <c r="BY119" i="3"/>
  <c r="BY25" i="3"/>
  <c r="BZ119" i="3"/>
  <c r="BZ25" i="3"/>
  <c r="CA119" i="3"/>
  <c r="CA25" i="3"/>
  <c r="CB119" i="3"/>
  <c r="CB25" i="3"/>
  <c r="CE119" i="3"/>
  <c r="CE25" i="3"/>
  <c r="CG119" i="3"/>
  <c r="CH119" i="3"/>
  <c r="CI119" i="3"/>
  <c r="CJ119" i="3"/>
  <c r="CK119" i="3"/>
  <c r="CL119" i="3"/>
  <c r="CM119" i="3"/>
  <c r="CN119" i="3"/>
  <c r="CO119" i="3"/>
  <c r="CP119" i="3"/>
  <c r="CP25" i="3"/>
  <c r="CQ119" i="3"/>
  <c r="CQ25" i="3"/>
  <c r="CR119" i="3"/>
  <c r="CR25" i="3"/>
  <c r="CS119" i="3"/>
  <c r="CS25" i="3"/>
  <c r="CT119" i="3"/>
  <c r="CT25" i="3"/>
  <c r="CU119" i="3"/>
  <c r="CU25" i="3"/>
  <c r="CV119" i="3"/>
  <c r="CV25" i="3"/>
  <c r="CW119" i="3"/>
  <c r="CW25" i="3"/>
  <c r="CX119" i="3"/>
  <c r="CX25" i="3"/>
  <c r="CY119" i="3"/>
  <c r="CY25" i="3"/>
  <c r="CZ119" i="3"/>
  <c r="DA119" i="3"/>
  <c r="DB119" i="3"/>
  <c r="DC119" i="3"/>
  <c r="DD119" i="3"/>
  <c r="DE119" i="3"/>
  <c r="DF119" i="3"/>
  <c r="DG119" i="3"/>
  <c r="DH119" i="3"/>
  <c r="DI119" i="3"/>
  <c r="DJ119" i="3"/>
  <c r="DK119" i="3"/>
  <c r="DK25" i="3"/>
  <c r="DL119" i="3"/>
  <c r="DL25" i="3"/>
  <c r="DM119" i="3"/>
  <c r="DM25" i="3"/>
  <c r="DN119" i="3"/>
  <c r="DN25" i="3"/>
  <c r="DO119" i="3"/>
  <c r="DO25" i="3"/>
  <c r="DP119" i="3"/>
  <c r="DP25" i="3"/>
  <c r="DQ119" i="3"/>
  <c r="DQ25" i="3"/>
  <c r="DR119" i="3"/>
  <c r="DR25" i="3"/>
  <c r="DS119" i="3"/>
  <c r="DS25" i="3"/>
  <c r="DT119" i="3"/>
  <c r="DU119" i="3"/>
  <c r="DV119" i="3"/>
  <c r="DW119" i="3"/>
  <c r="DX119" i="3"/>
  <c r="DY119" i="3"/>
  <c r="DZ119" i="3"/>
  <c r="EA119" i="3"/>
  <c r="EB119" i="3"/>
  <c r="EC119" i="3"/>
  <c r="ED119" i="3"/>
  <c r="ED25" i="3"/>
  <c r="EE119" i="3"/>
  <c r="EF119" i="3"/>
  <c r="EF25" i="3"/>
  <c r="EG119" i="3"/>
  <c r="EG25" i="3"/>
  <c r="EH119" i="3"/>
  <c r="EH25" i="3"/>
  <c r="EI119" i="3"/>
  <c r="EI25" i="3"/>
  <c r="EJ119" i="3"/>
  <c r="EJ25" i="3"/>
  <c r="EK119" i="3"/>
  <c r="EK25" i="3"/>
  <c r="EL119" i="3"/>
  <c r="EL25" i="3"/>
  <c r="EM119" i="3"/>
  <c r="EM25" i="3"/>
  <c r="EN119" i="3"/>
  <c r="EO119" i="3"/>
  <c r="EP119" i="3"/>
  <c r="EQ119" i="3"/>
  <c r="ER119" i="3"/>
  <c r="ES119" i="3"/>
  <c r="ET119" i="3"/>
  <c r="EU119" i="3"/>
  <c r="EV119" i="3"/>
  <c r="EW119" i="3"/>
  <c r="EX119" i="3"/>
  <c r="EX25" i="3"/>
  <c r="EY119" i="3"/>
  <c r="EZ119" i="3"/>
  <c r="EZ25" i="3"/>
  <c r="FA119" i="3"/>
  <c r="FA25" i="3"/>
  <c r="FB119" i="3"/>
  <c r="FB25" i="3"/>
  <c r="FC119" i="3"/>
  <c r="FD119" i="3"/>
  <c r="FD25" i="3"/>
  <c r="FE119" i="3"/>
  <c r="FE25" i="3"/>
  <c r="FF119" i="3"/>
  <c r="FF25" i="3"/>
  <c r="FG119" i="3"/>
  <c r="FG25" i="3"/>
  <c r="FH119" i="3"/>
  <c r="FI119" i="3"/>
  <c r="FJ119" i="3"/>
  <c r="FK119" i="3"/>
  <c r="FL119" i="3"/>
  <c r="FM119" i="3"/>
  <c r="FN119" i="3"/>
  <c r="FO119" i="3"/>
  <c r="FP119" i="3"/>
  <c r="FQ119" i="3"/>
  <c r="FR119" i="3"/>
  <c r="FR25" i="3"/>
  <c r="FS119" i="3"/>
  <c r="FT119" i="3"/>
  <c r="FT25" i="3"/>
  <c r="FU119" i="3"/>
  <c r="FU25" i="3"/>
  <c r="FV119" i="3"/>
  <c r="FV25" i="3"/>
  <c r="FW119" i="3"/>
  <c r="FW25" i="3"/>
  <c r="FX119" i="3"/>
  <c r="FX25" i="3"/>
  <c r="FY119" i="3"/>
  <c r="FY25" i="3"/>
  <c r="FZ119" i="3"/>
  <c r="FZ25" i="3"/>
  <c r="GA119" i="3"/>
  <c r="GA25" i="3"/>
  <c r="GB119" i="3"/>
  <c r="GC119" i="3"/>
  <c r="GD119" i="3"/>
  <c r="GE119" i="3"/>
  <c r="GF119" i="3"/>
  <c r="GG119" i="3"/>
  <c r="GH119" i="3"/>
  <c r="GI119" i="3"/>
  <c r="GJ119" i="3"/>
  <c r="GK119" i="3"/>
  <c r="GL119" i="3"/>
  <c r="GM119" i="3"/>
  <c r="GN119" i="3"/>
  <c r="GO119" i="3"/>
  <c r="GO25" i="3"/>
  <c r="GP119" i="3"/>
  <c r="GP25" i="3"/>
  <c r="GQ119" i="3"/>
  <c r="GR119" i="3"/>
  <c r="GR25" i="3"/>
  <c r="GS119" i="3"/>
  <c r="GS25" i="3"/>
  <c r="GT119" i="3"/>
  <c r="GT25" i="3"/>
  <c r="GU119" i="3"/>
  <c r="GU25" i="3"/>
  <c r="GV119" i="3"/>
  <c r="GW119" i="3"/>
  <c r="GX119" i="3"/>
  <c r="GY119" i="3"/>
  <c r="GZ119" i="3"/>
  <c r="HA119" i="3"/>
  <c r="HB119" i="3"/>
  <c r="HC119" i="3"/>
  <c r="HD119" i="3"/>
  <c r="HE119" i="3"/>
  <c r="HF119" i="3"/>
  <c r="HF25" i="3"/>
  <c r="HG119" i="3"/>
  <c r="HG25" i="3"/>
  <c r="HH119" i="3"/>
  <c r="HH25" i="3"/>
  <c r="HI119" i="3"/>
  <c r="HI25" i="3"/>
  <c r="HJ119" i="3"/>
  <c r="HK119" i="3"/>
  <c r="HL119" i="3"/>
  <c r="HL25" i="3"/>
  <c r="HM119" i="3"/>
  <c r="HM25" i="3"/>
  <c r="HN119" i="3"/>
  <c r="HN25" i="3"/>
  <c r="HO119" i="3"/>
  <c r="HO25" i="3"/>
  <c r="HP119" i="3"/>
  <c r="HQ119" i="3"/>
  <c r="HR119" i="3"/>
  <c r="HS119" i="3"/>
  <c r="HT119" i="3"/>
  <c r="HU119" i="3"/>
  <c r="HV119" i="3"/>
  <c r="HW119" i="3"/>
  <c r="HX119" i="3"/>
  <c r="HY119" i="3"/>
  <c r="HZ119" i="3"/>
  <c r="HZ25" i="3"/>
  <c r="IA119" i="3"/>
  <c r="IA25" i="3"/>
  <c r="IB119" i="3"/>
  <c r="IB25" i="3"/>
  <c r="IC119" i="3"/>
  <c r="IC25" i="3"/>
  <c r="ID119" i="3"/>
  <c r="ID25" i="3"/>
  <c r="IE119" i="3"/>
  <c r="IE25" i="3"/>
  <c r="IF119" i="3"/>
  <c r="IF25" i="3"/>
  <c r="IG119" i="3"/>
  <c r="IG25" i="3"/>
  <c r="IH119" i="3"/>
  <c r="IH25" i="3"/>
  <c r="II119" i="3"/>
  <c r="IJ119" i="3"/>
  <c r="IK119" i="3"/>
  <c r="IL119" i="3"/>
  <c r="IN119" i="3"/>
  <c r="IO119" i="3"/>
  <c r="IP119" i="3"/>
  <c r="IQ119" i="3"/>
  <c r="IR119" i="3"/>
  <c r="IS119" i="3"/>
  <c r="IT119" i="3"/>
  <c r="IT25" i="3"/>
  <c r="IU119" i="3"/>
  <c r="IU25" i="3"/>
  <c r="IV119" i="3"/>
  <c r="IW119" i="3"/>
  <c r="IW25" i="3"/>
  <c r="IX119" i="3"/>
  <c r="IY119" i="3"/>
  <c r="IY25" i="3"/>
  <c r="IZ119" i="3"/>
  <c r="IZ25" i="3"/>
  <c r="JA119" i="3"/>
  <c r="JA25" i="3"/>
  <c r="JB119" i="3"/>
  <c r="JB25" i="3"/>
  <c r="JC119" i="3"/>
  <c r="JC25" i="3"/>
  <c r="JD119" i="3"/>
  <c r="JD25" i="3"/>
  <c r="JE119" i="3"/>
  <c r="JF119" i="3"/>
  <c r="JG119" i="3"/>
  <c r="JH119" i="3"/>
  <c r="JI119" i="3"/>
  <c r="JJ119" i="3"/>
  <c r="JK119" i="3"/>
  <c r="JL119" i="3"/>
  <c r="JM119" i="3"/>
  <c r="JN119" i="3"/>
  <c r="JN25" i="3"/>
  <c r="JO119" i="3"/>
  <c r="JP119" i="3"/>
  <c r="JP25" i="3"/>
  <c r="JQ119" i="3"/>
  <c r="JR119" i="3"/>
  <c r="JR25" i="3"/>
  <c r="JS119" i="3"/>
  <c r="JS25" i="3"/>
  <c r="JT119" i="3"/>
  <c r="JT25" i="3"/>
  <c r="JU119" i="3"/>
  <c r="JU25" i="3"/>
  <c r="JV119" i="3"/>
  <c r="JV25" i="3"/>
  <c r="JW119" i="3"/>
  <c r="JW25" i="3"/>
  <c r="JX119" i="3"/>
  <c r="JX25" i="3"/>
  <c r="JY119" i="3"/>
  <c r="JZ119" i="3"/>
  <c r="KA119" i="3"/>
  <c r="KB119" i="3"/>
  <c r="KC119" i="3"/>
  <c r="KD119" i="3"/>
  <c r="KE119" i="3"/>
  <c r="KF119" i="3"/>
  <c r="KG119" i="3"/>
  <c r="KH119" i="3"/>
  <c r="KI119" i="3"/>
  <c r="KI25" i="3"/>
  <c r="KJ119" i="3"/>
  <c r="KJ25" i="3"/>
  <c r="KK119" i="3"/>
  <c r="KK25" i="3"/>
  <c r="KL119" i="3"/>
  <c r="KM119" i="3"/>
  <c r="KM25" i="3"/>
  <c r="KN119" i="3"/>
  <c r="KN25" i="3"/>
  <c r="KO119" i="3"/>
  <c r="KO25" i="3"/>
  <c r="KP119" i="3"/>
  <c r="KP25" i="3"/>
  <c r="KQ119" i="3"/>
  <c r="KQ25" i="3"/>
  <c r="KR119" i="3"/>
  <c r="KR25" i="3"/>
  <c r="KS119" i="3"/>
  <c r="KT119" i="3"/>
  <c r="KU119" i="3"/>
  <c r="KV119" i="3"/>
  <c r="KW119" i="3"/>
  <c r="KX119" i="3"/>
  <c r="KY119" i="3"/>
  <c r="KZ119" i="3"/>
  <c r="LA119" i="3"/>
  <c r="LB119" i="3"/>
  <c r="LC119" i="3"/>
  <c r="LC25" i="3"/>
  <c r="LD119" i="3"/>
  <c r="LE119" i="3"/>
  <c r="LE25" i="3"/>
  <c r="LF119" i="3"/>
  <c r="LG119" i="3"/>
  <c r="LG25" i="3"/>
  <c r="LH119" i="3"/>
  <c r="LH25" i="3"/>
  <c r="LI119" i="3"/>
  <c r="LI25" i="3"/>
  <c r="LJ119" i="3"/>
  <c r="LJ25" i="3"/>
  <c r="LK119" i="3"/>
  <c r="LK25" i="3"/>
  <c r="LL119" i="3"/>
  <c r="LL25" i="3"/>
  <c r="LM119" i="3"/>
  <c r="LN119" i="3"/>
  <c r="LO119" i="3"/>
  <c r="LP119" i="3"/>
  <c r="LQ119" i="3"/>
  <c r="LR119" i="3"/>
  <c r="LS119" i="3"/>
  <c r="LT119" i="3"/>
  <c r="LU119" i="3"/>
  <c r="LV119" i="3"/>
  <c r="LV25" i="3"/>
  <c r="LW119" i="3"/>
  <c r="LW25" i="3"/>
  <c r="LX119" i="3"/>
  <c r="LX25" i="3"/>
  <c r="LY119" i="3"/>
  <c r="LY25" i="3"/>
  <c r="LZ119" i="3"/>
  <c r="LZ25" i="3"/>
  <c r="MA119" i="3"/>
  <c r="MA25" i="3"/>
  <c r="MB119" i="3"/>
  <c r="MB25" i="3"/>
  <c r="MC119" i="3"/>
  <c r="MC25" i="3"/>
  <c r="MD119" i="3"/>
  <c r="MD25" i="3"/>
  <c r="ME119" i="3"/>
  <c r="ME25" i="3"/>
  <c r="MF119" i="3"/>
  <c r="MF25" i="3"/>
  <c r="MG119" i="3"/>
  <c r="MH119" i="3"/>
  <c r="MI119" i="3"/>
  <c r="MJ119" i="3"/>
  <c r="MK119" i="3"/>
  <c r="ML119" i="3"/>
  <c r="MM119" i="3"/>
  <c r="MN119" i="3"/>
  <c r="MO119" i="3"/>
  <c r="MP119" i="3"/>
  <c r="MP25" i="3"/>
  <c r="MQ119" i="3"/>
  <c r="MQ25" i="3"/>
  <c r="MR119" i="3"/>
  <c r="MR25" i="3"/>
  <c r="MS119" i="3"/>
  <c r="MS25" i="3"/>
  <c r="MT119" i="3"/>
  <c r="MT25" i="3"/>
  <c r="MU119" i="3"/>
  <c r="MU25" i="3"/>
  <c r="MV119" i="3"/>
  <c r="MV25" i="3"/>
  <c r="MW119" i="3"/>
  <c r="MW25" i="3"/>
  <c r="MX119" i="3"/>
  <c r="MX25" i="3"/>
  <c r="MY119" i="3"/>
  <c r="MY25" i="3"/>
  <c r="MZ119" i="3"/>
  <c r="MZ25" i="3"/>
  <c r="NA119" i="3"/>
  <c r="NB119" i="3"/>
  <c r="C119" i="3"/>
  <c r="C118" i="3"/>
  <c r="Y9" i="4"/>
  <c r="Z9" i="4"/>
  <c r="AA9" i="4"/>
  <c r="AB9" i="4"/>
  <c r="X9" i="4"/>
  <c r="R9" i="4"/>
  <c r="S9" i="4"/>
  <c r="T9" i="4"/>
  <c r="U9" i="4"/>
  <c r="Q9" i="4"/>
  <c r="K9" i="4"/>
  <c r="L9" i="4"/>
  <c r="M9" i="4"/>
  <c r="N9" i="4"/>
  <c r="J9" i="4"/>
  <c r="D9" i="4"/>
  <c r="E9" i="4"/>
  <c r="F9" i="4"/>
  <c r="G9" i="4"/>
  <c r="H9" i="4"/>
  <c r="C9" i="4"/>
  <c r="C10" i="4"/>
  <c r="D10" i="4"/>
  <c r="E10" i="4"/>
  <c r="F10" i="4"/>
  <c r="G10" i="4"/>
  <c r="H10" i="4"/>
  <c r="I10" i="4"/>
  <c r="J10" i="4"/>
  <c r="K10" i="4"/>
  <c r="L10" i="4"/>
  <c r="M10" i="4"/>
  <c r="N10" i="4"/>
  <c r="O10" i="4"/>
  <c r="P10" i="4"/>
  <c r="Q10" i="4"/>
  <c r="R10" i="4"/>
  <c r="S10" i="4"/>
  <c r="T10" i="4"/>
  <c r="U10" i="4"/>
  <c r="V10" i="4"/>
  <c r="W10" i="4"/>
  <c r="X10" i="4"/>
  <c r="Y10" i="4"/>
  <c r="Z10" i="4"/>
  <c r="AA10" i="4"/>
  <c r="AB10" i="4"/>
  <c r="AC10" i="4"/>
  <c r="AD10" i="4"/>
  <c r="AE10" i="4"/>
  <c r="AF10" i="4"/>
  <c r="AG10" i="4"/>
  <c r="AH10" i="4"/>
  <c r="AI10" i="4"/>
  <c r="AJ10" i="4"/>
  <c r="AK10" i="4"/>
  <c r="AL10" i="4"/>
  <c r="AM10" i="4"/>
  <c r="AN10" i="4"/>
  <c r="AO10" i="4"/>
  <c r="AP10" i="4"/>
  <c r="AQ10" i="4"/>
  <c r="AR10" i="4"/>
  <c r="AS10" i="4"/>
  <c r="AT10" i="4"/>
  <c r="AU10" i="4"/>
  <c r="AV10" i="4"/>
  <c r="AW10" i="4"/>
  <c r="AY10" i="4"/>
  <c r="AZ10" i="4"/>
  <c r="BA10" i="4"/>
  <c r="BB10" i="4"/>
  <c r="BC10" i="4"/>
  <c r="BD10" i="4"/>
  <c r="BE10" i="4"/>
  <c r="BF10" i="4"/>
  <c r="BG10" i="4"/>
  <c r="BH10" i="4"/>
  <c r="BI10" i="4"/>
  <c r="BJ10" i="4"/>
  <c r="BK10" i="4"/>
  <c r="BL10" i="4"/>
  <c r="BM10" i="4"/>
  <c r="BN10" i="4"/>
  <c r="BO10" i="4"/>
  <c r="BP10" i="4"/>
  <c r="BQ10" i="4"/>
  <c r="BR10" i="4"/>
  <c r="BS10" i="4"/>
  <c r="BT10" i="4"/>
  <c r="BU10" i="4"/>
  <c r="BV10" i="4"/>
  <c r="BW10" i="4"/>
  <c r="BX10" i="4"/>
  <c r="BY10" i="4"/>
  <c r="BZ10" i="4"/>
  <c r="CA10" i="4"/>
  <c r="CB10" i="4"/>
  <c r="CC10" i="4"/>
  <c r="CD10" i="4"/>
  <c r="CE10" i="4"/>
  <c r="CF10" i="4"/>
  <c r="CG10" i="4"/>
  <c r="CH10" i="4"/>
  <c r="CI10" i="4"/>
  <c r="CJ10" i="4"/>
  <c r="CK10" i="4"/>
  <c r="CL10" i="4"/>
  <c r="CM10" i="4"/>
  <c r="CN10" i="4"/>
  <c r="CO10" i="4"/>
  <c r="CP10" i="4"/>
  <c r="CQ10" i="4"/>
  <c r="CR10" i="4"/>
  <c r="CS10" i="4"/>
  <c r="CT10" i="4"/>
  <c r="CU10" i="4"/>
  <c r="CV10" i="4"/>
  <c r="CW10" i="4"/>
  <c r="CX10" i="4"/>
  <c r="CY10" i="4"/>
  <c r="CZ10" i="4"/>
  <c r="DA10" i="4"/>
  <c r="DB10" i="4"/>
  <c r="DC10" i="4"/>
  <c r="DD10" i="4"/>
  <c r="DE10" i="4"/>
  <c r="DF10" i="4"/>
  <c r="DG10" i="4"/>
  <c r="DH10" i="4"/>
  <c r="DI10" i="4"/>
  <c r="DJ10" i="4"/>
  <c r="DK10" i="4"/>
  <c r="DL10" i="4"/>
  <c r="DM10" i="4"/>
  <c r="DN10" i="4"/>
  <c r="DO10" i="4"/>
  <c r="DP10" i="4"/>
  <c r="DQ10" i="4"/>
  <c r="DR10" i="4"/>
  <c r="DS10" i="4"/>
  <c r="DT10" i="4"/>
  <c r="DU10" i="4"/>
  <c r="DV10" i="4"/>
  <c r="DW10" i="4"/>
  <c r="DX10" i="4"/>
  <c r="DY10" i="4"/>
  <c r="DZ10" i="4"/>
  <c r="EA10" i="4"/>
  <c r="EB10" i="4"/>
  <c r="EC10" i="4"/>
  <c r="ED10" i="4"/>
  <c r="EE10" i="4"/>
  <c r="EF10" i="4"/>
  <c r="EG10" i="4"/>
  <c r="EH10" i="4"/>
  <c r="EI10" i="4"/>
  <c r="EJ10" i="4"/>
  <c r="EK10" i="4"/>
  <c r="EL10" i="4"/>
  <c r="EM10" i="4"/>
  <c r="EN10" i="4"/>
  <c r="EO10" i="4"/>
  <c r="EP10" i="4"/>
  <c r="EQ10" i="4"/>
  <c r="ER10" i="4"/>
  <c r="ES10" i="4"/>
  <c r="ET10" i="4"/>
  <c r="EU10" i="4"/>
  <c r="EV10" i="4"/>
  <c r="EW10" i="4"/>
  <c r="EX10" i="4"/>
  <c r="EY10" i="4"/>
  <c r="EZ10" i="4"/>
  <c r="FA10" i="4"/>
  <c r="FB10" i="4"/>
  <c r="FC10" i="4"/>
  <c r="FD10" i="4"/>
  <c r="FE10" i="4"/>
  <c r="FF10" i="4"/>
  <c r="FG10" i="4"/>
  <c r="FH10" i="4"/>
  <c r="FI10" i="4"/>
  <c r="FJ10" i="4"/>
  <c r="FK10" i="4"/>
  <c r="FL10" i="4"/>
  <c r="FM10" i="4"/>
  <c r="FN10" i="4"/>
  <c r="FO10" i="4"/>
  <c r="FP10" i="4"/>
  <c r="FQ10" i="4"/>
  <c r="FR10" i="4"/>
  <c r="FS10" i="4"/>
  <c r="FT10" i="4"/>
  <c r="FU10" i="4"/>
  <c r="FV10" i="4"/>
  <c r="FW10" i="4"/>
  <c r="FX10" i="4"/>
  <c r="FY10" i="4"/>
  <c r="FZ10" i="4"/>
  <c r="GA10" i="4"/>
  <c r="GB10" i="4"/>
  <c r="GC10" i="4"/>
  <c r="GD10" i="4"/>
  <c r="GE10" i="4"/>
  <c r="GF10" i="4"/>
  <c r="GG10" i="4"/>
  <c r="GH10" i="4"/>
  <c r="GI10" i="4"/>
  <c r="GJ10" i="4"/>
  <c r="GK10" i="4"/>
  <c r="GL10" i="4"/>
  <c r="GM10" i="4"/>
  <c r="GN10" i="4"/>
  <c r="GO10" i="4"/>
  <c r="GP10" i="4"/>
  <c r="GQ10" i="4"/>
  <c r="GR10" i="4"/>
  <c r="GS10" i="4"/>
  <c r="GT10" i="4"/>
  <c r="GU10" i="4"/>
  <c r="GV10" i="4"/>
  <c r="GW10" i="4"/>
  <c r="GX10" i="4"/>
  <c r="GY10" i="4"/>
  <c r="GZ10" i="4"/>
  <c r="HA10" i="4"/>
  <c r="HB10" i="4"/>
  <c r="HC10" i="4"/>
  <c r="HD10" i="4"/>
  <c r="HE10" i="4"/>
  <c r="HF10" i="4"/>
  <c r="HG10" i="4"/>
  <c r="HH10" i="4"/>
  <c r="HI10" i="4"/>
  <c r="HJ10" i="4"/>
  <c r="HK10" i="4"/>
  <c r="HL10" i="4"/>
  <c r="HM10" i="4"/>
  <c r="HN10" i="4"/>
  <c r="HO10" i="4"/>
  <c r="HP10" i="4"/>
  <c r="HQ10" i="4"/>
  <c r="HR10" i="4"/>
  <c r="HS10" i="4"/>
  <c r="HT10" i="4"/>
  <c r="HU10" i="4"/>
  <c r="HV10" i="4"/>
  <c r="HW10" i="4"/>
  <c r="HX10" i="4"/>
  <c r="HY10" i="4"/>
  <c r="HZ10" i="4"/>
  <c r="IA10" i="4"/>
  <c r="IB10" i="4"/>
  <c r="IC10" i="4"/>
  <c r="ID10" i="4"/>
  <c r="IE10" i="4"/>
  <c r="IF10" i="4"/>
  <c r="IG10" i="4"/>
  <c r="IH10" i="4"/>
  <c r="II10" i="4"/>
  <c r="IJ10" i="4"/>
  <c r="IK10" i="4"/>
  <c r="IL10" i="4"/>
  <c r="IM10" i="4"/>
  <c r="IN10" i="4"/>
  <c r="IO10" i="4"/>
  <c r="IP10" i="4"/>
  <c r="IQ10" i="4"/>
  <c r="IR10" i="4"/>
  <c r="IS10" i="4"/>
  <c r="IT10" i="4"/>
  <c r="IU10" i="4"/>
  <c r="IV10" i="4"/>
  <c r="IW10" i="4"/>
  <c r="IX10" i="4"/>
  <c r="IY10" i="4"/>
  <c r="IZ10" i="4"/>
  <c r="JA10" i="4"/>
  <c r="JB10" i="4"/>
  <c r="JC10" i="4"/>
  <c r="JD10" i="4"/>
  <c r="JE10" i="4"/>
  <c r="JF10" i="4"/>
  <c r="JG10" i="4"/>
  <c r="JH10" i="4"/>
  <c r="JI10" i="4"/>
  <c r="JJ10" i="4"/>
  <c r="JK10" i="4"/>
  <c r="JL10" i="4"/>
  <c r="JM10" i="4"/>
  <c r="JN10" i="4"/>
  <c r="JO10" i="4"/>
  <c r="JP10" i="4"/>
  <c r="JQ10" i="4"/>
  <c r="JR10" i="4"/>
  <c r="JS10" i="4"/>
  <c r="JT10" i="4"/>
  <c r="JU10" i="4"/>
  <c r="JV10" i="4"/>
  <c r="JW10" i="4"/>
  <c r="JX10" i="4"/>
  <c r="JY10" i="4"/>
  <c r="JZ10" i="4"/>
  <c r="KA10" i="4"/>
  <c r="KB10" i="4"/>
  <c r="KC10" i="4"/>
  <c r="KD10" i="4"/>
  <c r="KE10" i="4"/>
  <c r="KF10" i="4"/>
  <c r="KG10" i="4"/>
  <c r="KH10" i="4"/>
  <c r="KI10" i="4"/>
  <c r="KJ10" i="4"/>
  <c r="KK10" i="4"/>
  <c r="KL10" i="4"/>
  <c r="KM10" i="4"/>
  <c r="KN10" i="4"/>
  <c r="KO10" i="4"/>
  <c r="KP10" i="4"/>
  <c r="KQ10" i="4"/>
  <c r="KR10" i="4"/>
  <c r="KS10" i="4"/>
  <c r="KT10" i="4"/>
  <c r="KU10" i="4"/>
  <c r="KV10" i="4"/>
  <c r="KW10" i="4"/>
  <c r="KX10" i="4"/>
  <c r="KY10" i="4"/>
  <c r="KZ10" i="4"/>
  <c r="LA10" i="4"/>
  <c r="LB10" i="4"/>
  <c r="LC10" i="4"/>
  <c r="LD10" i="4"/>
  <c r="LE10" i="4"/>
  <c r="LF10" i="4"/>
  <c r="LG10" i="4"/>
  <c r="LH10" i="4"/>
  <c r="LI10" i="4"/>
  <c r="LJ10" i="4"/>
  <c r="LK10" i="4"/>
  <c r="LL10" i="4"/>
  <c r="LM10" i="4"/>
  <c r="LN10" i="4"/>
  <c r="LO10" i="4"/>
  <c r="LP10" i="4"/>
  <c r="LQ10" i="4"/>
  <c r="LR10" i="4"/>
  <c r="LS10" i="4"/>
  <c r="LT10" i="4"/>
  <c r="LU10" i="4"/>
  <c r="LV10" i="4"/>
  <c r="LW10" i="4"/>
  <c r="LX10" i="4"/>
  <c r="LY10" i="4"/>
  <c r="LZ10" i="4"/>
  <c r="MA10" i="4"/>
  <c r="MB10" i="4"/>
  <c r="MC10" i="4"/>
  <c r="MD10" i="4"/>
  <c r="ME10" i="4"/>
  <c r="MF10" i="4"/>
  <c r="MG10" i="4"/>
  <c r="MH10" i="4"/>
  <c r="MI10" i="4"/>
  <c r="MJ10" i="4"/>
  <c r="MK10" i="4"/>
  <c r="ML10" i="4"/>
  <c r="MM10" i="4"/>
  <c r="MN10" i="4"/>
  <c r="MO10" i="4"/>
  <c r="MP10" i="4"/>
  <c r="MQ10" i="4"/>
  <c r="MR10" i="4"/>
  <c r="MS10" i="4"/>
  <c r="MT10" i="4"/>
  <c r="MU10" i="4"/>
  <c r="MV10" i="4"/>
  <c r="MW10" i="4"/>
  <c r="MX10" i="4"/>
  <c r="MY10" i="4"/>
  <c r="MZ10" i="4"/>
  <c r="NA10" i="4"/>
  <c r="NB10" i="4"/>
  <c r="NC10" i="4"/>
  <c r="ND10" i="4"/>
  <c r="NE10" i="4"/>
  <c r="NF10" i="4"/>
  <c r="NG10" i="4"/>
  <c r="NH10" i="4"/>
  <c r="NI10" i="4"/>
  <c r="NJ10" i="4"/>
  <c r="NK10" i="4"/>
  <c r="NL10" i="4"/>
  <c r="NM10" i="4"/>
  <c r="NN10" i="4"/>
  <c r="NO10" i="4"/>
  <c r="NP10" i="4"/>
  <c r="NQ10" i="4"/>
  <c r="NR10" i="4"/>
  <c r="NS10" i="4"/>
  <c r="NT10" i="4"/>
  <c r="NU10" i="4"/>
  <c r="NV10" i="4"/>
  <c r="NW10" i="4"/>
  <c r="NX10" i="4"/>
  <c r="NY10" i="4"/>
  <c r="NZ10" i="4"/>
  <c r="OA10" i="4"/>
  <c r="OB10" i="4"/>
  <c r="OC10" i="4"/>
  <c r="OD10" i="4"/>
  <c r="OE10" i="4"/>
  <c r="OF10" i="4"/>
  <c r="OG10" i="4"/>
  <c r="OH10" i="4"/>
  <c r="OI10" i="4"/>
  <c r="OJ10" i="4"/>
  <c r="OK10" i="4"/>
  <c r="OL10" i="4"/>
  <c r="OM10" i="4"/>
  <c r="ON10" i="4"/>
  <c r="OO10" i="4"/>
  <c r="OP10" i="4"/>
  <c r="OQ10" i="4"/>
  <c r="OR10" i="4"/>
  <c r="OS10" i="4"/>
  <c r="OT10" i="4"/>
  <c r="OU10" i="4"/>
  <c r="OV10" i="4"/>
  <c r="OW10" i="4"/>
  <c r="OX10" i="4"/>
  <c r="NB11" i="4"/>
  <c r="NC11" i="4"/>
  <c r="ND11" i="4"/>
  <c r="NE11" i="4"/>
  <c r="NF11" i="4"/>
  <c r="NG11" i="4"/>
  <c r="NH11" i="4"/>
  <c r="NI11" i="4"/>
  <c r="NJ11" i="4"/>
  <c r="NK11" i="4"/>
  <c r="NL11" i="4"/>
  <c r="NM11" i="4"/>
  <c r="NN11" i="4"/>
  <c r="NO11" i="4"/>
  <c r="NP11" i="4"/>
  <c r="NQ11" i="4"/>
  <c r="NR11" i="4"/>
  <c r="NS11" i="4"/>
  <c r="NT11" i="4"/>
  <c r="NU11" i="4"/>
  <c r="NV11" i="4"/>
  <c r="NW11" i="4"/>
  <c r="NX11" i="4"/>
  <c r="NY11" i="4"/>
  <c r="NZ11" i="4"/>
  <c r="OA11" i="4"/>
  <c r="OB11" i="4"/>
  <c r="OC11" i="4"/>
  <c r="OD11" i="4"/>
  <c r="OE11" i="4"/>
  <c r="OF11" i="4"/>
  <c r="OG11" i="4"/>
  <c r="OH11" i="4"/>
  <c r="OI11" i="4"/>
  <c r="OJ11" i="4"/>
  <c r="OK11" i="4"/>
  <c r="OL11" i="4"/>
  <c r="OM11" i="4"/>
  <c r="ON11" i="4"/>
  <c r="OO11" i="4"/>
  <c r="OP11" i="4"/>
  <c r="OQ11" i="4"/>
  <c r="OR11" i="4"/>
  <c r="OS11" i="4"/>
  <c r="OT11" i="4"/>
  <c r="OU11" i="4"/>
  <c r="OV11" i="4"/>
  <c r="OW11" i="4"/>
  <c r="OX11" i="4"/>
  <c r="B11" i="4"/>
  <c r="B10" i="4"/>
  <c r="NB17" i="4"/>
  <c r="NC17" i="4"/>
  <c r="ND17" i="4"/>
  <c r="NE17" i="4"/>
  <c r="NF17" i="4"/>
  <c r="NG17" i="4"/>
  <c r="NH17" i="4"/>
  <c r="NI17" i="4"/>
  <c r="NJ17" i="4"/>
  <c r="NK17" i="4"/>
  <c r="NL17" i="4"/>
  <c r="NM17" i="4"/>
  <c r="NN17" i="4"/>
  <c r="NO17" i="4"/>
  <c r="NP17" i="4"/>
  <c r="NQ17" i="4"/>
  <c r="NR17" i="4"/>
  <c r="NS17" i="4"/>
  <c r="NT17" i="4"/>
  <c r="NU17" i="4"/>
  <c r="NV17" i="4"/>
  <c r="NW17" i="4"/>
  <c r="NX17" i="4"/>
  <c r="NY17" i="4"/>
  <c r="NZ17" i="4"/>
  <c r="OA17" i="4"/>
  <c r="OB17" i="4"/>
  <c r="OC17" i="4"/>
  <c r="OD17" i="4"/>
  <c r="OE17" i="4"/>
  <c r="OF17" i="4"/>
  <c r="OG17" i="4"/>
  <c r="OH17" i="4"/>
  <c r="OI17" i="4"/>
  <c r="OJ17" i="4"/>
  <c r="OK17" i="4"/>
  <c r="OL17" i="4"/>
  <c r="OM17" i="4"/>
  <c r="ON17" i="4"/>
  <c r="OO17" i="4"/>
  <c r="OP17" i="4"/>
  <c r="OQ17" i="4"/>
  <c r="OR17" i="4"/>
  <c r="OS17" i="4"/>
  <c r="OT17" i="4"/>
  <c r="OU17" i="4"/>
  <c r="OV17" i="4"/>
  <c r="OW17" i="4"/>
  <c r="OX17" i="4"/>
  <c r="OX14" i="4"/>
  <c r="OX15" i="4"/>
  <c r="C19" i="4"/>
  <c r="D19" i="4"/>
  <c r="E19" i="4"/>
  <c r="F19" i="4"/>
  <c r="G19" i="4"/>
  <c r="H19" i="4"/>
  <c r="I19" i="4"/>
  <c r="J19" i="4"/>
  <c r="K19" i="4"/>
  <c r="L19" i="4"/>
  <c r="M19" i="4"/>
  <c r="N19" i="4"/>
  <c r="O19" i="4"/>
  <c r="P19" i="4"/>
  <c r="Q19" i="4"/>
  <c r="R19" i="4"/>
  <c r="S19" i="4"/>
  <c r="T19" i="4"/>
  <c r="U19" i="4"/>
  <c r="V19" i="4"/>
  <c r="W19" i="4"/>
  <c r="X19" i="4"/>
  <c r="Y19" i="4"/>
  <c r="Z19" i="4"/>
  <c r="AA19" i="4"/>
  <c r="AB19" i="4"/>
  <c r="AC19" i="4"/>
  <c r="AD19" i="4"/>
  <c r="AE19" i="4"/>
  <c r="AF19" i="4"/>
  <c r="AG19" i="4"/>
  <c r="AH19" i="4"/>
  <c r="AI19" i="4"/>
  <c r="AJ19" i="4"/>
  <c r="AK19" i="4"/>
  <c r="AL19" i="4"/>
  <c r="AM19" i="4"/>
  <c r="AN19" i="4"/>
  <c r="AO19" i="4"/>
  <c r="AP19" i="4"/>
  <c r="AQ19" i="4"/>
  <c r="AR19" i="4"/>
  <c r="AS19" i="4"/>
  <c r="AT19" i="4"/>
  <c r="AU19" i="4"/>
  <c r="AV19" i="4"/>
  <c r="AW19" i="4"/>
  <c r="AX19" i="4"/>
  <c r="AY19" i="4"/>
  <c r="AZ19" i="4"/>
  <c r="BA19" i="4"/>
  <c r="BB19" i="4"/>
  <c r="BC19" i="4"/>
  <c r="BD19" i="4"/>
  <c r="BE19" i="4"/>
  <c r="BF19" i="4"/>
  <c r="BG19" i="4"/>
  <c r="BH19" i="4"/>
  <c r="BI19" i="4"/>
  <c r="BJ19" i="4"/>
  <c r="BK19" i="4"/>
  <c r="BL19" i="4"/>
  <c r="BM19" i="4"/>
  <c r="BN19" i="4"/>
  <c r="BO19" i="4"/>
  <c r="BP19" i="4"/>
  <c r="BQ19" i="4"/>
  <c r="BR19" i="4"/>
  <c r="BS19" i="4"/>
  <c r="BT19" i="4"/>
  <c r="BU19" i="4"/>
  <c r="BV19" i="4"/>
  <c r="BW19" i="4"/>
  <c r="BX19" i="4"/>
  <c r="BY19" i="4"/>
  <c r="BZ19" i="4"/>
  <c r="CA19" i="4"/>
  <c r="CB19" i="4"/>
  <c r="CC19" i="4"/>
  <c r="CD19" i="4"/>
  <c r="CE19" i="4"/>
  <c r="CF19" i="4"/>
  <c r="CG19" i="4"/>
  <c r="CH19" i="4"/>
  <c r="CI19" i="4"/>
  <c r="CJ19" i="4"/>
  <c r="CK19" i="4"/>
  <c r="CL19" i="4"/>
  <c r="CM19" i="4"/>
  <c r="CN19" i="4"/>
  <c r="CO19" i="4"/>
  <c r="CP19" i="4"/>
  <c r="CQ19" i="4"/>
  <c r="CR19" i="4"/>
  <c r="CS19" i="4"/>
  <c r="CT19" i="4"/>
  <c r="CU19" i="4"/>
  <c r="CV19" i="4"/>
  <c r="CW19" i="4"/>
  <c r="CX19" i="4"/>
  <c r="CY19" i="4"/>
  <c r="CZ19" i="4"/>
  <c r="DA19" i="4"/>
  <c r="DB19" i="4"/>
  <c r="DC19" i="4"/>
  <c r="DD19" i="4"/>
  <c r="DE19" i="4"/>
  <c r="DF19" i="4"/>
  <c r="DG19" i="4"/>
  <c r="DH19" i="4"/>
  <c r="DI19" i="4"/>
  <c r="DJ19" i="4"/>
  <c r="DK19" i="4"/>
  <c r="DL19" i="4"/>
  <c r="DM19" i="4"/>
  <c r="DN19" i="4"/>
  <c r="DO19" i="4"/>
  <c r="DP19" i="4"/>
  <c r="DQ19" i="4"/>
  <c r="DR19" i="4"/>
  <c r="DS19" i="4"/>
  <c r="DT19" i="4"/>
  <c r="DU19" i="4"/>
  <c r="DV19" i="4"/>
  <c r="DW19" i="4"/>
  <c r="DX19" i="4"/>
  <c r="DY19" i="4"/>
  <c r="DZ19" i="4"/>
  <c r="EA19" i="4"/>
  <c r="EB19" i="4"/>
  <c r="EC19" i="4"/>
  <c r="ED19" i="4"/>
  <c r="EE19" i="4"/>
  <c r="EF19" i="4"/>
  <c r="EG19" i="4"/>
  <c r="EH19" i="4"/>
  <c r="EI19" i="4"/>
  <c r="EJ19" i="4"/>
  <c r="EK19" i="4"/>
  <c r="EL19" i="4"/>
  <c r="EM19" i="4"/>
  <c r="EN19" i="4"/>
  <c r="EO19" i="4"/>
  <c r="EP19" i="4"/>
  <c r="EQ19" i="4"/>
  <c r="ER19" i="4"/>
  <c r="ES19" i="4"/>
  <c r="ET19" i="4"/>
  <c r="EU19" i="4"/>
  <c r="EV19" i="4"/>
  <c r="EW19" i="4"/>
  <c r="EX19" i="4"/>
  <c r="EY19" i="4"/>
  <c r="EZ19" i="4"/>
  <c r="FA19" i="4"/>
  <c r="FB19" i="4"/>
  <c r="FC19" i="4"/>
  <c r="FD19" i="4"/>
  <c r="FE19" i="4"/>
  <c r="FF19" i="4"/>
  <c r="FG19" i="4"/>
  <c r="FH19" i="4"/>
  <c r="FI19" i="4"/>
  <c r="FJ19" i="4"/>
  <c r="FK19" i="4"/>
  <c r="FL19" i="4"/>
  <c r="FM19" i="4"/>
  <c r="FN19" i="4"/>
  <c r="FO19" i="4"/>
  <c r="FP19" i="4"/>
  <c r="FQ19" i="4"/>
  <c r="FR19" i="4"/>
  <c r="FS19" i="4"/>
  <c r="FT19" i="4"/>
  <c r="FU19" i="4"/>
  <c r="FV19" i="4"/>
  <c r="FW19" i="4"/>
  <c r="FX19" i="4"/>
  <c r="FY19" i="4"/>
  <c r="FZ19" i="4"/>
  <c r="GA19" i="4"/>
  <c r="GB19" i="4"/>
  <c r="GC19" i="4"/>
  <c r="GD19" i="4"/>
  <c r="GE19" i="4"/>
  <c r="GF19" i="4"/>
  <c r="GG19" i="4"/>
  <c r="GH19" i="4"/>
  <c r="GI19" i="4"/>
  <c r="GJ19" i="4"/>
  <c r="GK19" i="4"/>
  <c r="GL19" i="4"/>
  <c r="GM19" i="4"/>
  <c r="GN19" i="4"/>
  <c r="GO19" i="4"/>
  <c r="GP19" i="4"/>
  <c r="GQ19" i="4"/>
  <c r="GR19" i="4"/>
  <c r="GS19" i="4"/>
  <c r="GT19" i="4"/>
  <c r="GU19" i="4"/>
  <c r="GV19" i="4"/>
  <c r="GW19" i="4"/>
  <c r="GX19" i="4"/>
  <c r="GY19" i="4"/>
  <c r="GZ19" i="4"/>
  <c r="HA19" i="4"/>
  <c r="HB19" i="4"/>
  <c r="HC19" i="4"/>
  <c r="HD19" i="4"/>
  <c r="HE19" i="4"/>
  <c r="HF19" i="4"/>
  <c r="HG19" i="4"/>
  <c r="HH19" i="4"/>
  <c r="HI19" i="4"/>
  <c r="HJ19" i="4"/>
  <c r="HK19" i="4"/>
  <c r="HL19" i="4"/>
  <c r="HM19" i="4"/>
  <c r="HN19" i="4"/>
  <c r="HO19" i="4"/>
  <c r="HP19" i="4"/>
  <c r="HQ19" i="4"/>
  <c r="HR19" i="4"/>
  <c r="HS19" i="4"/>
  <c r="HT19" i="4"/>
  <c r="HU19" i="4"/>
  <c r="HV19" i="4"/>
  <c r="HW19" i="4"/>
  <c r="HX19" i="4"/>
  <c r="HY19" i="4"/>
  <c r="HZ19" i="4"/>
  <c r="IA19" i="4"/>
  <c r="IB19" i="4"/>
  <c r="IC19" i="4"/>
  <c r="ID19" i="4"/>
  <c r="IE19" i="4"/>
  <c r="IF19" i="4"/>
  <c r="IG19" i="4"/>
  <c r="IH19" i="4"/>
  <c r="II19" i="4"/>
  <c r="IJ19" i="4"/>
  <c r="IK19" i="4"/>
  <c r="IL19" i="4"/>
  <c r="IM19" i="4"/>
  <c r="IN19" i="4"/>
  <c r="IO19" i="4"/>
  <c r="IP19" i="4"/>
  <c r="IQ19" i="4"/>
  <c r="IR19" i="4"/>
  <c r="IS19" i="4"/>
  <c r="IT19" i="4"/>
  <c r="IU19" i="4"/>
  <c r="IV19" i="4"/>
  <c r="IW19" i="4"/>
  <c r="IX19" i="4"/>
  <c r="IY19" i="4"/>
  <c r="IZ19" i="4"/>
  <c r="JA19" i="4"/>
  <c r="JB19" i="4"/>
  <c r="JC19" i="4"/>
  <c r="JD19" i="4"/>
  <c r="JE19" i="4"/>
  <c r="JF19" i="4"/>
  <c r="JG19" i="4"/>
  <c r="JH19" i="4"/>
  <c r="JI19" i="4"/>
  <c r="JJ19" i="4"/>
  <c r="JK19" i="4"/>
  <c r="JL19" i="4"/>
  <c r="JM19" i="4"/>
  <c r="JN19" i="4"/>
  <c r="JO19" i="4"/>
  <c r="JP19" i="4"/>
  <c r="JQ19" i="4"/>
  <c r="JR19" i="4"/>
  <c r="JS19" i="4"/>
  <c r="JT19" i="4"/>
  <c r="JU19" i="4"/>
  <c r="JV19" i="4"/>
  <c r="JW19" i="4"/>
  <c r="JX19" i="4"/>
  <c r="JY19" i="4"/>
  <c r="JZ19" i="4"/>
  <c r="KA19" i="4"/>
  <c r="KB19" i="4"/>
  <c r="KC19" i="4"/>
  <c r="KD19" i="4"/>
  <c r="KE19" i="4"/>
  <c r="KF19" i="4"/>
  <c r="KG19" i="4"/>
  <c r="KH19" i="4"/>
  <c r="KI19" i="4"/>
  <c r="KJ19" i="4"/>
  <c r="KK19" i="4"/>
  <c r="KL19" i="4"/>
  <c r="KM19" i="4"/>
  <c r="KN19" i="4"/>
  <c r="KO19" i="4"/>
  <c r="KP19" i="4"/>
  <c r="KQ19" i="4"/>
  <c r="KR19" i="4"/>
  <c r="KS19" i="4"/>
  <c r="KT19" i="4"/>
  <c r="KU19" i="4"/>
  <c r="KV19" i="4"/>
  <c r="KW19" i="4"/>
  <c r="KX19" i="4"/>
  <c r="KY19" i="4"/>
  <c r="KZ19" i="4"/>
  <c r="LA19" i="4"/>
  <c r="LB19" i="4"/>
  <c r="LC19" i="4"/>
  <c r="LD19" i="4"/>
  <c r="LE19" i="4"/>
  <c r="LF19" i="4"/>
  <c r="LG19" i="4"/>
  <c r="LH19" i="4"/>
  <c r="LI19" i="4"/>
  <c r="LJ19" i="4"/>
  <c r="LK19" i="4"/>
  <c r="LL19" i="4"/>
  <c r="LM19" i="4"/>
  <c r="LN19" i="4"/>
  <c r="LO19" i="4"/>
  <c r="LP19" i="4"/>
  <c r="LQ19" i="4"/>
  <c r="LR19" i="4"/>
  <c r="LS19" i="4"/>
  <c r="LT19" i="4"/>
  <c r="LU19" i="4"/>
  <c r="LV19" i="4"/>
  <c r="LW19" i="4"/>
  <c r="LX19" i="4"/>
  <c r="LY19" i="4"/>
  <c r="LZ19" i="4"/>
  <c r="MA19" i="4"/>
  <c r="MB19" i="4"/>
  <c r="MC19" i="4"/>
  <c r="MD19" i="4"/>
  <c r="ME19" i="4"/>
  <c r="MF19" i="4"/>
  <c r="MG19" i="4"/>
  <c r="MH19" i="4"/>
  <c r="MI19" i="4"/>
  <c r="MJ19" i="4"/>
  <c r="MK19" i="4"/>
  <c r="ML19" i="4"/>
  <c r="MM19" i="4"/>
  <c r="MN19" i="4"/>
  <c r="MO19" i="4"/>
  <c r="MP19" i="4"/>
  <c r="MQ19" i="4"/>
  <c r="MR19" i="4"/>
  <c r="MS19" i="4"/>
  <c r="MT19" i="4"/>
  <c r="MU19" i="4"/>
  <c r="MV19" i="4"/>
  <c r="MW19" i="4"/>
  <c r="MX19" i="4"/>
  <c r="MY19" i="4"/>
  <c r="MZ19" i="4"/>
  <c r="NA19" i="4"/>
  <c r="NB19" i="4"/>
  <c r="NC19" i="4"/>
  <c r="ND19" i="4"/>
  <c r="NE19" i="4"/>
  <c r="NF19" i="4"/>
  <c r="NG19" i="4"/>
  <c r="NH19" i="4"/>
  <c r="NI19" i="4"/>
  <c r="NJ19" i="4"/>
  <c r="NK19" i="4"/>
  <c r="NL19" i="4"/>
  <c r="NM19" i="4"/>
  <c r="NN19" i="4"/>
  <c r="NO19" i="4"/>
  <c r="NP19" i="4"/>
  <c r="NQ19" i="4"/>
  <c r="NR19" i="4"/>
  <c r="NS19" i="4"/>
  <c r="NT19" i="4"/>
  <c r="NU19" i="4"/>
  <c r="NV19" i="4"/>
  <c r="NW19" i="4"/>
  <c r="NX19" i="4"/>
  <c r="NY19" i="4"/>
  <c r="NZ19" i="4"/>
  <c r="OA19" i="4"/>
  <c r="OB19" i="4"/>
  <c r="OC19" i="4"/>
  <c r="OD19" i="4"/>
  <c r="OE19" i="4"/>
  <c r="OF19" i="4"/>
  <c r="OG19" i="4"/>
  <c r="OH19" i="4"/>
  <c r="OI19" i="4"/>
  <c r="OJ19" i="4"/>
  <c r="OK19" i="4"/>
  <c r="OL19" i="4"/>
  <c r="OM19" i="4"/>
  <c r="ON19" i="4"/>
  <c r="OO19" i="4"/>
  <c r="OP19" i="4"/>
  <c r="OQ19" i="4"/>
  <c r="OR19" i="4"/>
  <c r="OS19" i="4"/>
  <c r="OT19" i="4"/>
  <c r="OU19" i="4"/>
  <c r="OV19" i="4"/>
  <c r="OW19" i="4"/>
  <c r="OX19" i="4"/>
  <c r="C20" i="4"/>
  <c r="D20" i="4"/>
  <c r="E20" i="4"/>
  <c r="F20" i="4"/>
  <c r="G20" i="4"/>
  <c r="H20" i="4"/>
  <c r="I20" i="4"/>
  <c r="J20" i="4"/>
  <c r="K20" i="4"/>
  <c r="L20" i="4"/>
  <c r="M20" i="4"/>
  <c r="N20" i="4"/>
  <c r="O20" i="4"/>
  <c r="P20" i="4"/>
  <c r="Q20" i="4"/>
  <c r="R20" i="4"/>
  <c r="S20" i="4"/>
  <c r="T20" i="4"/>
  <c r="U20" i="4"/>
  <c r="V20" i="4"/>
  <c r="W20" i="4"/>
  <c r="X20" i="4"/>
  <c r="Y20" i="4"/>
  <c r="Z20" i="4"/>
  <c r="AA20" i="4"/>
  <c r="AB20" i="4"/>
  <c r="AC20" i="4"/>
  <c r="AD20" i="4"/>
  <c r="AE20" i="4"/>
  <c r="AF20" i="4"/>
  <c r="AG20" i="4"/>
  <c r="AH20" i="4"/>
  <c r="AI20" i="4"/>
  <c r="AJ20" i="4"/>
  <c r="AK20" i="4"/>
  <c r="AL20" i="4"/>
  <c r="AM20" i="4"/>
  <c r="AN20" i="4"/>
  <c r="AO20" i="4"/>
  <c r="AP20" i="4"/>
  <c r="AQ20" i="4"/>
  <c r="AR20" i="4"/>
  <c r="AS20" i="4"/>
  <c r="AT20" i="4"/>
  <c r="AU20" i="4"/>
  <c r="AV20" i="4"/>
  <c r="AW20" i="4"/>
  <c r="AX20" i="4"/>
  <c r="AY20" i="4"/>
  <c r="AZ20" i="4"/>
  <c r="BA20" i="4"/>
  <c r="BB20" i="4"/>
  <c r="BC20" i="4"/>
  <c r="BD20" i="4"/>
  <c r="BE20" i="4"/>
  <c r="BF20" i="4"/>
  <c r="BG20" i="4"/>
  <c r="BH20" i="4"/>
  <c r="BI20" i="4"/>
  <c r="BJ20" i="4"/>
  <c r="BK20" i="4"/>
  <c r="BL20" i="4"/>
  <c r="BM20" i="4"/>
  <c r="BN20" i="4"/>
  <c r="BO20" i="4"/>
  <c r="BP20" i="4"/>
  <c r="BQ20" i="4"/>
  <c r="BR20" i="4"/>
  <c r="BS20" i="4"/>
  <c r="BT20" i="4"/>
  <c r="BU20" i="4"/>
  <c r="BV20" i="4"/>
  <c r="BW20" i="4"/>
  <c r="BX20" i="4"/>
  <c r="BY20" i="4"/>
  <c r="BZ20" i="4"/>
  <c r="CA20" i="4"/>
  <c r="CB20" i="4"/>
  <c r="CC20" i="4"/>
  <c r="CD20" i="4"/>
  <c r="CE20" i="4"/>
  <c r="CF20" i="4"/>
  <c r="CG20" i="4"/>
  <c r="CH20" i="4"/>
  <c r="CI20" i="4"/>
  <c r="CJ20" i="4"/>
  <c r="CK20" i="4"/>
  <c r="CL20" i="4"/>
  <c r="CM20" i="4"/>
  <c r="CN20" i="4"/>
  <c r="CO20" i="4"/>
  <c r="CP20" i="4"/>
  <c r="CQ20" i="4"/>
  <c r="CR20" i="4"/>
  <c r="CS20" i="4"/>
  <c r="CT20" i="4"/>
  <c r="CU20" i="4"/>
  <c r="CV20" i="4"/>
  <c r="CW20" i="4"/>
  <c r="CX20" i="4"/>
  <c r="CY20" i="4"/>
  <c r="CZ20" i="4"/>
  <c r="DA20" i="4"/>
  <c r="DB20" i="4"/>
  <c r="DC20" i="4"/>
  <c r="DD20" i="4"/>
  <c r="DE20" i="4"/>
  <c r="DF20" i="4"/>
  <c r="DG20" i="4"/>
  <c r="DH20" i="4"/>
  <c r="DI20" i="4"/>
  <c r="DJ20" i="4"/>
  <c r="DK20" i="4"/>
  <c r="DL20" i="4"/>
  <c r="DM20" i="4"/>
  <c r="DN20" i="4"/>
  <c r="DO20" i="4"/>
  <c r="DP20" i="4"/>
  <c r="DQ20" i="4"/>
  <c r="DR20" i="4"/>
  <c r="DS20" i="4"/>
  <c r="DT20" i="4"/>
  <c r="DU20" i="4"/>
  <c r="DV20" i="4"/>
  <c r="DW20" i="4"/>
  <c r="DX20" i="4"/>
  <c r="DY20" i="4"/>
  <c r="DZ20" i="4"/>
  <c r="EA20" i="4"/>
  <c r="EB20" i="4"/>
  <c r="EC20" i="4"/>
  <c r="ED20" i="4"/>
  <c r="EE20" i="4"/>
  <c r="EF20" i="4"/>
  <c r="EG20" i="4"/>
  <c r="EH20" i="4"/>
  <c r="EI20" i="4"/>
  <c r="EJ20" i="4"/>
  <c r="EK20" i="4"/>
  <c r="EL20" i="4"/>
  <c r="EM20" i="4"/>
  <c r="EN20" i="4"/>
  <c r="EO20" i="4"/>
  <c r="EP20" i="4"/>
  <c r="EQ20" i="4"/>
  <c r="ER20" i="4"/>
  <c r="ES20" i="4"/>
  <c r="ET20" i="4"/>
  <c r="EU20" i="4"/>
  <c r="EV20" i="4"/>
  <c r="EW20" i="4"/>
  <c r="EX20" i="4"/>
  <c r="EY20" i="4"/>
  <c r="EZ20" i="4"/>
  <c r="FA20" i="4"/>
  <c r="FB20" i="4"/>
  <c r="FC20" i="4"/>
  <c r="FD20" i="4"/>
  <c r="FE20" i="4"/>
  <c r="FF20" i="4"/>
  <c r="FG20" i="4"/>
  <c r="FH20" i="4"/>
  <c r="FI20" i="4"/>
  <c r="FJ20" i="4"/>
  <c r="FK20" i="4"/>
  <c r="FL20" i="4"/>
  <c r="FM20" i="4"/>
  <c r="FN20" i="4"/>
  <c r="FO20" i="4"/>
  <c r="FP20" i="4"/>
  <c r="FQ20" i="4"/>
  <c r="FR20" i="4"/>
  <c r="FS20" i="4"/>
  <c r="FT20" i="4"/>
  <c r="FU20" i="4"/>
  <c r="FV20" i="4"/>
  <c r="FW20" i="4"/>
  <c r="FX20" i="4"/>
  <c r="FY20" i="4"/>
  <c r="FZ20" i="4"/>
  <c r="GA20" i="4"/>
  <c r="GB20" i="4"/>
  <c r="GC20" i="4"/>
  <c r="GD20" i="4"/>
  <c r="GE20" i="4"/>
  <c r="GF20" i="4"/>
  <c r="GG20" i="4"/>
  <c r="GH20" i="4"/>
  <c r="GI20" i="4"/>
  <c r="GJ20" i="4"/>
  <c r="GK20" i="4"/>
  <c r="GL20" i="4"/>
  <c r="GM20" i="4"/>
  <c r="GN20" i="4"/>
  <c r="GO20" i="4"/>
  <c r="GP20" i="4"/>
  <c r="GQ20" i="4"/>
  <c r="GR20" i="4"/>
  <c r="GS20" i="4"/>
  <c r="GT20" i="4"/>
  <c r="GU20" i="4"/>
  <c r="GV20" i="4"/>
  <c r="GW20" i="4"/>
  <c r="GX20" i="4"/>
  <c r="GY20" i="4"/>
  <c r="GZ20" i="4"/>
  <c r="HA20" i="4"/>
  <c r="HB20" i="4"/>
  <c r="HC20" i="4"/>
  <c r="HD20" i="4"/>
  <c r="HE20" i="4"/>
  <c r="HF20" i="4"/>
  <c r="HG20" i="4"/>
  <c r="HH20" i="4"/>
  <c r="HI20" i="4"/>
  <c r="HJ20" i="4"/>
  <c r="HK20" i="4"/>
  <c r="HL20" i="4"/>
  <c r="HM20" i="4"/>
  <c r="HN20" i="4"/>
  <c r="HO20" i="4"/>
  <c r="HP20" i="4"/>
  <c r="HQ20" i="4"/>
  <c r="HR20" i="4"/>
  <c r="HS20" i="4"/>
  <c r="HT20" i="4"/>
  <c r="HU20" i="4"/>
  <c r="HV20" i="4"/>
  <c r="HW20" i="4"/>
  <c r="HX20" i="4"/>
  <c r="HY20" i="4"/>
  <c r="HZ20" i="4"/>
  <c r="IA20" i="4"/>
  <c r="IB20" i="4"/>
  <c r="IC20" i="4"/>
  <c r="ID20" i="4"/>
  <c r="IE20" i="4"/>
  <c r="IF20" i="4"/>
  <c r="IG20" i="4"/>
  <c r="IH20" i="4"/>
  <c r="II20" i="4"/>
  <c r="IJ20" i="4"/>
  <c r="IK20" i="4"/>
  <c r="IL20" i="4"/>
  <c r="IM20" i="4"/>
  <c r="IN20" i="4"/>
  <c r="IO20" i="4"/>
  <c r="IP20" i="4"/>
  <c r="IQ20" i="4"/>
  <c r="IR20" i="4"/>
  <c r="IS20" i="4"/>
  <c r="IT20" i="4"/>
  <c r="IU20" i="4"/>
  <c r="IV20" i="4"/>
  <c r="IW20" i="4"/>
  <c r="IX20" i="4"/>
  <c r="IY20" i="4"/>
  <c r="IZ20" i="4"/>
  <c r="JA20" i="4"/>
  <c r="JB20" i="4"/>
  <c r="JC20" i="4"/>
  <c r="JD20" i="4"/>
  <c r="JE20" i="4"/>
  <c r="JF20" i="4"/>
  <c r="JG20" i="4"/>
  <c r="JH20" i="4"/>
  <c r="JI20" i="4"/>
  <c r="JJ20" i="4"/>
  <c r="JK20" i="4"/>
  <c r="JL20" i="4"/>
  <c r="JM20" i="4"/>
  <c r="JN20" i="4"/>
  <c r="JO20" i="4"/>
  <c r="JP20" i="4"/>
  <c r="JQ20" i="4"/>
  <c r="JR20" i="4"/>
  <c r="JS20" i="4"/>
  <c r="JT20" i="4"/>
  <c r="JU20" i="4"/>
  <c r="JV20" i="4"/>
  <c r="JW20" i="4"/>
  <c r="JX20" i="4"/>
  <c r="JY20" i="4"/>
  <c r="JZ20" i="4"/>
  <c r="KA20" i="4"/>
  <c r="KB20" i="4"/>
  <c r="KC20" i="4"/>
  <c r="KD20" i="4"/>
  <c r="KE20" i="4"/>
  <c r="KF20" i="4"/>
  <c r="KG20" i="4"/>
  <c r="KH20" i="4"/>
  <c r="KI20" i="4"/>
  <c r="KJ20" i="4"/>
  <c r="KK20" i="4"/>
  <c r="KL20" i="4"/>
  <c r="KM20" i="4"/>
  <c r="KN20" i="4"/>
  <c r="KO20" i="4"/>
  <c r="KP20" i="4"/>
  <c r="KQ20" i="4"/>
  <c r="KR20" i="4"/>
  <c r="KS20" i="4"/>
  <c r="KT20" i="4"/>
  <c r="KU20" i="4"/>
  <c r="KV20" i="4"/>
  <c r="KW20" i="4"/>
  <c r="KX20" i="4"/>
  <c r="KY20" i="4"/>
  <c r="KZ20" i="4"/>
  <c r="LA20" i="4"/>
  <c r="LB20" i="4"/>
  <c r="LC20" i="4"/>
  <c r="LD20" i="4"/>
  <c r="LE20" i="4"/>
  <c r="LF20" i="4"/>
  <c r="LG20" i="4"/>
  <c r="LH20" i="4"/>
  <c r="LI20" i="4"/>
  <c r="LJ20" i="4"/>
  <c r="LK20" i="4"/>
  <c r="LL20" i="4"/>
  <c r="LM20" i="4"/>
  <c r="LN20" i="4"/>
  <c r="LO20" i="4"/>
  <c r="LP20" i="4"/>
  <c r="LQ20" i="4"/>
  <c r="LR20" i="4"/>
  <c r="LS20" i="4"/>
  <c r="LT20" i="4"/>
  <c r="LU20" i="4"/>
  <c r="LV20" i="4"/>
  <c r="LW20" i="4"/>
  <c r="LX20" i="4"/>
  <c r="LY20" i="4"/>
  <c r="LZ20" i="4"/>
  <c r="MA20" i="4"/>
  <c r="MB20" i="4"/>
  <c r="MC20" i="4"/>
  <c r="MD20" i="4"/>
  <c r="ME20" i="4"/>
  <c r="MF20" i="4"/>
  <c r="MG20" i="4"/>
  <c r="MH20" i="4"/>
  <c r="MI20" i="4"/>
  <c r="MJ20" i="4"/>
  <c r="MK20" i="4"/>
  <c r="ML20" i="4"/>
  <c r="MM20" i="4"/>
  <c r="MN20" i="4"/>
  <c r="MO20" i="4"/>
  <c r="MP20" i="4"/>
  <c r="MQ20" i="4"/>
  <c r="MR20" i="4"/>
  <c r="MS20" i="4"/>
  <c r="MT20" i="4"/>
  <c r="MU20" i="4"/>
  <c r="MV20" i="4"/>
  <c r="MW20" i="4"/>
  <c r="MX20" i="4"/>
  <c r="MY20" i="4"/>
  <c r="MZ20" i="4"/>
  <c r="NA20" i="4"/>
  <c r="NB20" i="4"/>
  <c r="NC20" i="4"/>
  <c r="ND20" i="4"/>
  <c r="NE20" i="4"/>
  <c r="NF20" i="4"/>
  <c r="NG20" i="4"/>
  <c r="NH20" i="4"/>
  <c r="NI20" i="4"/>
  <c r="NJ20" i="4"/>
  <c r="NK20" i="4"/>
  <c r="NL20" i="4"/>
  <c r="NM20" i="4"/>
  <c r="NN20" i="4"/>
  <c r="NO20" i="4"/>
  <c r="NP20" i="4"/>
  <c r="NQ20" i="4"/>
  <c r="NR20" i="4"/>
  <c r="NS20" i="4"/>
  <c r="NT20" i="4"/>
  <c r="NU20" i="4"/>
  <c r="NV20" i="4"/>
  <c r="NW20" i="4"/>
  <c r="NX20" i="4"/>
  <c r="NY20" i="4"/>
  <c r="NZ20" i="4"/>
  <c r="OA20" i="4"/>
  <c r="OB20" i="4"/>
  <c r="OC20" i="4"/>
  <c r="OD20" i="4"/>
  <c r="OE20" i="4"/>
  <c r="OF20" i="4"/>
  <c r="OG20" i="4"/>
  <c r="OH20" i="4"/>
  <c r="OI20" i="4"/>
  <c r="OJ20" i="4"/>
  <c r="OK20" i="4"/>
  <c r="OL20" i="4"/>
  <c r="OM20" i="4"/>
  <c r="ON20" i="4"/>
  <c r="OO20" i="4"/>
  <c r="OP20" i="4"/>
  <c r="OQ20" i="4"/>
  <c r="OR20" i="4"/>
  <c r="OS20" i="4"/>
  <c r="OT20" i="4"/>
  <c r="OU20" i="4"/>
  <c r="OV20" i="4"/>
  <c r="OW20" i="4"/>
  <c r="OX20" i="4"/>
  <c r="C21" i="4"/>
  <c r="D21" i="4"/>
  <c r="E21" i="4"/>
  <c r="F21" i="4"/>
  <c r="G21" i="4"/>
  <c r="H21" i="4"/>
  <c r="I21" i="4"/>
  <c r="J21" i="4"/>
  <c r="K21" i="4"/>
  <c r="L21" i="4"/>
  <c r="M21" i="4"/>
  <c r="N21" i="4"/>
  <c r="O21" i="4"/>
  <c r="P21" i="4"/>
  <c r="Q21" i="4"/>
  <c r="R21" i="4"/>
  <c r="S21" i="4"/>
  <c r="T21" i="4"/>
  <c r="U21" i="4"/>
  <c r="V21" i="4"/>
  <c r="W21" i="4"/>
  <c r="X21" i="4"/>
  <c r="Y21" i="4"/>
  <c r="Z21" i="4"/>
  <c r="AA21" i="4"/>
  <c r="AB21" i="4"/>
  <c r="AC21" i="4"/>
  <c r="AD21" i="4"/>
  <c r="AE21" i="4"/>
  <c r="AF21" i="4"/>
  <c r="AG21" i="4"/>
  <c r="AH21" i="4"/>
  <c r="AI21" i="4"/>
  <c r="AJ21" i="4"/>
  <c r="AK21" i="4"/>
  <c r="AL21" i="4"/>
  <c r="AM21" i="4"/>
  <c r="AN21" i="4"/>
  <c r="AO21" i="4"/>
  <c r="AP21" i="4"/>
  <c r="AQ21" i="4"/>
  <c r="AR21" i="4"/>
  <c r="AS21" i="4"/>
  <c r="AT21" i="4"/>
  <c r="AU21" i="4"/>
  <c r="AV21" i="4"/>
  <c r="AW21" i="4"/>
  <c r="AX21" i="4"/>
  <c r="AY21" i="4"/>
  <c r="AZ21" i="4"/>
  <c r="BA21" i="4"/>
  <c r="BB21" i="4"/>
  <c r="BC21" i="4"/>
  <c r="BD21" i="4"/>
  <c r="BE21" i="4"/>
  <c r="BF21" i="4"/>
  <c r="BG21" i="4"/>
  <c r="BH21" i="4"/>
  <c r="BI21" i="4"/>
  <c r="BJ21" i="4"/>
  <c r="BK21" i="4"/>
  <c r="BL21" i="4"/>
  <c r="BM21" i="4"/>
  <c r="BN21" i="4"/>
  <c r="BO21" i="4"/>
  <c r="BP21" i="4"/>
  <c r="BQ21" i="4"/>
  <c r="BR21" i="4"/>
  <c r="BS21" i="4"/>
  <c r="BT21" i="4"/>
  <c r="BU21" i="4"/>
  <c r="BV21" i="4"/>
  <c r="BW21" i="4"/>
  <c r="BX21" i="4"/>
  <c r="BY21" i="4"/>
  <c r="BZ21" i="4"/>
  <c r="CA21" i="4"/>
  <c r="CB21" i="4"/>
  <c r="CC21" i="4"/>
  <c r="CD21" i="4"/>
  <c r="CE21" i="4"/>
  <c r="CF21" i="4"/>
  <c r="CG21" i="4"/>
  <c r="CH21" i="4"/>
  <c r="CI21" i="4"/>
  <c r="CJ21" i="4"/>
  <c r="CK21" i="4"/>
  <c r="CL21" i="4"/>
  <c r="CM21" i="4"/>
  <c r="CN21" i="4"/>
  <c r="CO21" i="4"/>
  <c r="CP21" i="4"/>
  <c r="CQ21" i="4"/>
  <c r="CR21" i="4"/>
  <c r="CS21" i="4"/>
  <c r="CT21" i="4"/>
  <c r="CU21" i="4"/>
  <c r="CV21" i="4"/>
  <c r="CW21" i="4"/>
  <c r="CX21" i="4"/>
  <c r="CY21" i="4"/>
  <c r="CZ21" i="4"/>
  <c r="DA21" i="4"/>
  <c r="DB21" i="4"/>
  <c r="DC21" i="4"/>
  <c r="DD21" i="4"/>
  <c r="DE21" i="4"/>
  <c r="DF21" i="4"/>
  <c r="DG21" i="4"/>
  <c r="DH21" i="4"/>
  <c r="DI21" i="4"/>
  <c r="DJ21" i="4"/>
  <c r="DK21" i="4"/>
  <c r="DL21" i="4"/>
  <c r="DM21" i="4"/>
  <c r="DN21" i="4"/>
  <c r="DO21" i="4"/>
  <c r="DP21" i="4"/>
  <c r="DQ21" i="4"/>
  <c r="DR21" i="4"/>
  <c r="DS21" i="4"/>
  <c r="DT21" i="4"/>
  <c r="DU21" i="4"/>
  <c r="DV21" i="4"/>
  <c r="DW21" i="4"/>
  <c r="DX21" i="4"/>
  <c r="DY21" i="4"/>
  <c r="DZ21" i="4"/>
  <c r="EA21" i="4"/>
  <c r="EB21" i="4"/>
  <c r="EC21" i="4"/>
  <c r="ED21" i="4"/>
  <c r="EE21" i="4"/>
  <c r="EF21" i="4"/>
  <c r="EG21" i="4"/>
  <c r="EH21" i="4"/>
  <c r="EI21" i="4"/>
  <c r="EJ21" i="4"/>
  <c r="EK21" i="4"/>
  <c r="EL21" i="4"/>
  <c r="EM21" i="4"/>
  <c r="EN21" i="4"/>
  <c r="EO21" i="4"/>
  <c r="EP21" i="4"/>
  <c r="EQ21" i="4"/>
  <c r="ER21" i="4"/>
  <c r="ES21" i="4"/>
  <c r="ET21" i="4"/>
  <c r="EU21" i="4"/>
  <c r="EV21" i="4"/>
  <c r="EW21" i="4"/>
  <c r="EX21" i="4"/>
  <c r="EY21" i="4"/>
  <c r="EZ21" i="4"/>
  <c r="FA21" i="4"/>
  <c r="FB21" i="4"/>
  <c r="FC21" i="4"/>
  <c r="FD21" i="4"/>
  <c r="FE21" i="4"/>
  <c r="FF21" i="4"/>
  <c r="FG21" i="4"/>
  <c r="FH21" i="4"/>
  <c r="FI21" i="4"/>
  <c r="FJ21" i="4"/>
  <c r="FK21" i="4"/>
  <c r="FL21" i="4"/>
  <c r="FM21" i="4"/>
  <c r="FN21" i="4"/>
  <c r="FO21" i="4"/>
  <c r="FP21" i="4"/>
  <c r="FQ21" i="4"/>
  <c r="FR21" i="4"/>
  <c r="FS21" i="4"/>
  <c r="FT21" i="4"/>
  <c r="FU21" i="4"/>
  <c r="FV21" i="4"/>
  <c r="FW21" i="4"/>
  <c r="FX21" i="4"/>
  <c r="FY21" i="4"/>
  <c r="FZ21" i="4"/>
  <c r="GA21" i="4"/>
  <c r="GB21" i="4"/>
  <c r="GC21" i="4"/>
  <c r="GD21" i="4"/>
  <c r="GE21" i="4"/>
  <c r="GF21" i="4"/>
  <c r="GG21" i="4"/>
  <c r="GH21" i="4"/>
  <c r="GI21" i="4"/>
  <c r="GJ21" i="4"/>
  <c r="GK21" i="4"/>
  <c r="GL21" i="4"/>
  <c r="GM21" i="4"/>
  <c r="GN21" i="4"/>
  <c r="GO21" i="4"/>
  <c r="GP21" i="4"/>
  <c r="GQ21" i="4"/>
  <c r="GR21" i="4"/>
  <c r="GS21" i="4"/>
  <c r="GT21" i="4"/>
  <c r="GU21" i="4"/>
  <c r="GV21" i="4"/>
  <c r="GW21" i="4"/>
  <c r="GX21" i="4"/>
  <c r="GY21" i="4"/>
  <c r="GZ21" i="4"/>
  <c r="HA21" i="4"/>
  <c r="HB21" i="4"/>
  <c r="HC21" i="4"/>
  <c r="HD21" i="4"/>
  <c r="HE21" i="4"/>
  <c r="HF21" i="4"/>
  <c r="HG21" i="4"/>
  <c r="HH21" i="4"/>
  <c r="HI21" i="4"/>
  <c r="HJ21" i="4"/>
  <c r="HK21" i="4"/>
  <c r="HL21" i="4"/>
  <c r="HM21" i="4"/>
  <c r="HN21" i="4"/>
  <c r="HO21" i="4"/>
  <c r="HP21" i="4"/>
  <c r="HQ21" i="4"/>
  <c r="HR21" i="4"/>
  <c r="HS21" i="4"/>
  <c r="HT21" i="4"/>
  <c r="HU21" i="4"/>
  <c r="HV21" i="4"/>
  <c r="HW21" i="4"/>
  <c r="HX21" i="4"/>
  <c r="HY21" i="4"/>
  <c r="HZ21" i="4"/>
  <c r="IA21" i="4"/>
  <c r="IB21" i="4"/>
  <c r="IC21" i="4"/>
  <c r="ID21" i="4"/>
  <c r="IE21" i="4"/>
  <c r="IF21" i="4"/>
  <c r="IG21" i="4"/>
  <c r="IH21" i="4"/>
  <c r="II21" i="4"/>
  <c r="IJ21" i="4"/>
  <c r="IK21" i="4"/>
  <c r="IL21" i="4"/>
  <c r="IM21" i="4"/>
  <c r="IN21" i="4"/>
  <c r="IO21" i="4"/>
  <c r="IP21" i="4"/>
  <c r="IQ21" i="4"/>
  <c r="IR21" i="4"/>
  <c r="IS21" i="4"/>
  <c r="IT21" i="4"/>
  <c r="IU21" i="4"/>
  <c r="IV21" i="4"/>
  <c r="IW21" i="4"/>
  <c r="IX21" i="4"/>
  <c r="IY21" i="4"/>
  <c r="IZ21" i="4"/>
  <c r="JA21" i="4"/>
  <c r="JB21" i="4"/>
  <c r="JC21" i="4"/>
  <c r="JD21" i="4"/>
  <c r="JE21" i="4"/>
  <c r="JF21" i="4"/>
  <c r="JG21" i="4"/>
  <c r="JH21" i="4"/>
  <c r="JI21" i="4"/>
  <c r="JJ21" i="4"/>
  <c r="JK21" i="4"/>
  <c r="JL21" i="4"/>
  <c r="JM21" i="4"/>
  <c r="JN21" i="4"/>
  <c r="JO21" i="4"/>
  <c r="JP21" i="4"/>
  <c r="JQ21" i="4"/>
  <c r="JR21" i="4"/>
  <c r="JS21" i="4"/>
  <c r="JT21" i="4"/>
  <c r="JU21" i="4"/>
  <c r="JV21" i="4"/>
  <c r="JW21" i="4"/>
  <c r="JX21" i="4"/>
  <c r="JY21" i="4"/>
  <c r="JZ21" i="4"/>
  <c r="KA21" i="4"/>
  <c r="KB21" i="4"/>
  <c r="KC21" i="4"/>
  <c r="KD21" i="4"/>
  <c r="KE21" i="4"/>
  <c r="KF21" i="4"/>
  <c r="KG21" i="4"/>
  <c r="KH21" i="4"/>
  <c r="KI21" i="4"/>
  <c r="KJ21" i="4"/>
  <c r="KK21" i="4"/>
  <c r="KL21" i="4"/>
  <c r="KM21" i="4"/>
  <c r="KN21" i="4"/>
  <c r="KO21" i="4"/>
  <c r="KP21" i="4"/>
  <c r="KQ21" i="4"/>
  <c r="KR21" i="4"/>
  <c r="KS21" i="4"/>
  <c r="KT21" i="4"/>
  <c r="KU21" i="4"/>
  <c r="KV21" i="4"/>
  <c r="KW21" i="4"/>
  <c r="KX21" i="4"/>
  <c r="KY21" i="4"/>
  <c r="KZ21" i="4"/>
  <c r="LA21" i="4"/>
  <c r="LB21" i="4"/>
  <c r="LC21" i="4"/>
  <c r="LD21" i="4"/>
  <c r="LE21" i="4"/>
  <c r="LF21" i="4"/>
  <c r="LG21" i="4"/>
  <c r="LH21" i="4"/>
  <c r="LI21" i="4"/>
  <c r="LJ21" i="4"/>
  <c r="LK21" i="4"/>
  <c r="LL21" i="4"/>
  <c r="LM21" i="4"/>
  <c r="LN21" i="4"/>
  <c r="LO21" i="4"/>
  <c r="LP21" i="4"/>
  <c r="LQ21" i="4"/>
  <c r="LR21" i="4"/>
  <c r="LS21" i="4"/>
  <c r="LT21" i="4"/>
  <c r="LU21" i="4"/>
  <c r="LV21" i="4"/>
  <c r="LW21" i="4"/>
  <c r="LX21" i="4"/>
  <c r="LY21" i="4"/>
  <c r="LZ21" i="4"/>
  <c r="MA21" i="4"/>
  <c r="MB21" i="4"/>
  <c r="MC21" i="4"/>
  <c r="MD21" i="4"/>
  <c r="ME21" i="4"/>
  <c r="MF21" i="4"/>
  <c r="MG21" i="4"/>
  <c r="MH21" i="4"/>
  <c r="MI21" i="4"/>
  <c r="MJ21" i="4"/>
  <c r="MK21" i="4"/>
  <c r="ML21" i="4"/>
  <c r="MM21" i="4"/>
  <c r="MN21" i="4"/>
  <c r="MO21" i="4"/>
  <c r="MP21" i="4"/>
  <c r="MQ21" i="4"/>
  <c r="MR21" i="4"/>
  <c r="MS21" i="4"/>
  <c r="MT21" i="4"/>
  <c r="MU21" i="4"/>
  <c r="MV21" i="4"/>
  <c r="MW21" i="4"/>
  <c r="MX21" i="4"/>
  <c r="MY21" i="4"/>
  <c r="MZ21" i="4"/>
  <c r="NA21" i="4"/>
  <c r="NB21" i="4"/>
  <c r="NC21" i="4"/>
  <c r="ND21" i="4"/>
  <c r="NE21" i="4"/>
  <c r="NF21" i="4"/>
  <c r="NG21" i="4"/>
  <c r="NH21" i="4"/>
  <c r="NI21" i="4"/>
  <c r="NJ21" i="4"/>
  <c r="NK21" i="4"/>
  <c r="NL21" i="4"/>
  <c r="NM21" i="4"/>
  <c r="NN21" i="4"/>
  <c r="NO21" i="4"/>
  <c r="NP21" i="4"/>
  <c r="NQ21" i="4"/>
  <c r="NR21" i="4"/>
  <c r="NS21" i="4"/>
  <c r="NT21" i="4"/>
  <c r="NU21" i="4"/>
  <c r="NV21" i="4"/>
  <c r="NW21" i="4"/>
  <c r="NX21" i="4"/>
  <c r="NY21" i="4"/>
  <c r="NZ21" i="4"/>
  <c r="OA21" i="4"/>
  <c r="OB21" i="4"/>
  <c r="OC21" i="4"/>
  <c r="OD21" i="4"/>
  <c r="OE21" i="4"/>
  <c r="OF21" i="4"/>
  <c r="OG21" i="4"/>
  <c r="OH21" i="4"/>
  <c r="OI21" i="4"/>
  <c r="OJ21" i="4"/>
  <c r="OK21" i="4"/>
  <c r="OL21" i="4"/>
  <c r="OM21" i="4"/>
  <c r="ON21" i="4"/>
  <c r="OO21" i="4"/>
  <c r="OP21" i="4"/>
  <c r="OQ21" i="4"/>
  <c r="OR21" i="4"/>
  <c r="OS21" i="4"/>
  <c r="OT21" i="4"/>
  <c r="OU21" i="4"/>
  <c r="OV21" i="4"/>
  <c r="OW21" i="4"/>
  <c r="OX21" i="4"/>
  <c r="C14" i="4"/>
  <c r="D14" i="4"/>
  <c r="E14" i="4"/>
  <c r="F14" i="4"/>
  <c r="G14" i="4"/>
  <c r="H14" i="4"/>
  <c r="I14" i="4"/>
  <c r="J14" i="4"/>
  <c r="K14" i="4"/>
  <c r="L14" i="4"/>
  <c r="M14" i="4"/>
  <c r="N14" i="4"/>
  <c r="O14" i="4"/>
  <c r="P14" i="4"/>
  <c r="Q14" i="4"/>
  <c r="R14" i="4"/>
  <c r="S14" i="4"/>
  <c r="T14" i="4"/>
  <c r="U14" i="4"/>
  <c r="V14" i="4"/>
  <c r="W14" i="4"/>
  <c r="X14" i="4"/>
  <c r="Y14" i="4"/>
  <c r="Z14" i="4"/>
  <c r="AA14" i="4"/>
  <c r="AB14" i="4"/>
  <c r="AC14" i="4"/>
  <c r="AD14" i="4"/>
  <c r="AE14" i="4"/>
  <c r="AF14" i="4"/>
  <c r="AG14" i="4"/>
  <c r="AH14" i="4"/>
  <c r="AI14" i="4"/>
  <c r="AJ14" i="4"/>
  <c r="AK14" i="4"/>
  <c r="AL14" i="4"/>
  <c r="AM14" i="4"/>
  <c r="AN14" i="4"/>
  <c r="AO14" i="4"/>
  <c r="AP14" i="4"/>
  <c r="AQ14" i="4"/>
  <c r="AR14" i="4"/>
  <c r="AS14" i="4"/>
  <c r="AT14" i="4"/>
  <c r="AU14" i="4"/>
  <c r="AV14" i="4"/>
  <c r="AW14" i="4"/>
  <c r="AX14" i="4"/>
  <c r="AY14" i="4"/>
  <c r="AZ14" i="4"/>
  <c r="BA14" i="4"/>
  <c r="BB14" i="4"/>
  <c r="BC14" i="4"/>
  <c r="BD14" i="4"/>
  <c r="BE14" i="4"/>
  <c r="BF14" i="4"/>
  <c r="BG14" i="4"/>
  <c r="BH14" i="4"/>
  <c r="BI14" i="4"/>
  <c r="BJ14" i="4"/>
  <c r="BK14" i="4"/>
  <c r="BL14" i="4"/>
  <c r="BM14" i="4"/>
  <c r="BN14" i="4"/>
  <c r="BO14" i="4"/>
  <c r="BP14" i="4"/>
  <c r="BQ14" i="4"/>
  <c r="BR14" i="4"/>
  <c r="BS14" i="4"/>
  <c r="BT14" i="4"/>
  <c r="BU14" i="4"/>
  <c r="BV14" i="4"/>
  <c r="BW14" i="4"/>
  <c r="BX14" i="4"/>
  <c r="BY14" i="4"/>
  <c r="BZ14" i="4"/>
  <c r="CA14" i="4"/>
  <c r="CB14" i="4"/>
  <c r="CC14" i="4"/>
  <c r="CD14" i="4"/>
  <c r="CE14" i="4"/>
  <c r="CF14" i="4"/>
  <c r="CG14" i="4"/>
  <c r="CH14" i="4"/>
  <c r="CI14" i="4"/>
  <c r="CJ14" i="4"/>
  <c r="CK14" i="4"/>
  <c r="CL14" i="4"/>
  <c r="CM14" i="4"/>
  <c r="CN14" i="4"/>
  <c r="CO14" i="4"/>
  <c r="CP14" i="4"/>
  <c r="CQ14" i="4"/>
  <c r="CR14" i="4"/>
  <c r="CS14" i="4"/>
  <c r="CT14" i="4"/>
  <c r="CU14" i="4"/>
  <c r="CV14" i="4"/>
  <c r="CW14" i="4"/>
  <c r="CX14" i="4"/>
  <c r="CY14" i="4"/>
  <c r="CZ14" i="4"/>
  <c r="DA14" i="4"/>
  <c r="DB14" i="4"/>
  <c r="DC14" i="4"/>
  <c r="DD14" i="4"/>
  <c r="DE14" i="4"/>
  <c r="DF14" i="4"/>
  <c r="DG14" i="4"/>
  <c r="DH14" i="4"/>
  <c r="DI14" i="4"/>
  <c r="DJ14" i="4"/>
  <c r="DK14" i="4"/>
  <c r="DL14" i="4"/>
  <c r="DM14" i="4"/>
  <c r="DN14" i="4"/>
  <c r="DO14" i="4"/>
  <c r="DP14" i="4"/>
  <c r="DQ14" i="4"/>
  <c r="DR14" i="4"/>
  <c r="DS14" i="4"/>
  <c r="DT14" i="4"/>
  <c r="DU14" i="4"/>
  <c r="DV14" i="4"/>
  <c r="DW14" i="4"/>
  <c r="DX14" i="4"/>
  <c r="DY14" i="4"/>
  <c r="DZ14" i="4"/>
  <c r="EA14" i="4"/>
  <c r="EB14" i="4"/>
  <c r="EC14" i="4"/>
  <c r="ED14" i="4"/>
  <c r="EE14" i="4"/>
  <c r="EF14" i="4"/>
  <c r="EG14" i="4"/>
  <c r="EH14" i="4"/>
  <c r="EI14" i="4"/>
  <c r="EJ14" i="4"/>
  <c r="EK14" i="4"/>
  <c r="EL14" i="4"/>
  <c r="EM14" i="4"/>
  <c r="EN14" i="4"/>
  <c r="EO14" i="4"/>
  <c r="EP14" i="4"/>
  <c r="EQ14" i="4"/>
  <c r="ER14" i="4"/>
  <c r="ES14" i="4"/>
  <c r="ET14" i="4"/>
  <c r="EU14" i="4"/>
  <c r="EV14" i="4"/>
  <c r="EW14" i="4"/>
  <c r="EX14" i="4"/>
  <c r="EY14" i="4"/>
  <c r="EZ14" i="4"/>
  <c r="FA14" i="4"/>
  <c r="FB14" i="4"/>
  <c r="FC14" i="4"/>
  <c r="FD14" i="4"/>
  <c r="FE14" i="4"/>
  <c r="FF14" i="4"/>
  <c r="FG14" i="4"/>
  <c r="FH14" i="4"/>
  <c r="FI14" i="4"/>
  <c r="FJ14" i="4"/>
  <c r="FK14" i="4"/>
  <c r="FL14" i="4"/>
  <c r="FM14" i="4"/>
  <c r="FN14" i="4"/>
  <c r="FO14" i="4"/>
  <c r="FP14" i="4"/>
  <c r="FQ14" i="4"/>
  <c r="FR14" i="4"/>
  <c r="FS14" i="4"/>
  <c r="FT14" i="4"/>
  <c r="FU14" i="4"/>
  <c r="FV14" i="4"/>
  <c r="FW14" i="4"/>
  <c r="FX14" i="4"/>
  <c r="FY14" i="4"/>
  <c r="FZ14" i="4"/>
  <c r="GA14" i="4"/>
  <c r="GB14" i="4"/>
  <c r="GC14" i="4"/>
  <c r="GD14" i="4"/>
  <c r="GE14" i="4"/>
  <c r="GF14" i="4"/>
  <c r="GG14" i="4"/>
  <c r="GH14" i="4"/>
  <c r="GI14" i="4"/>
  <c r="GJ14" i="4"/>
  <c r="GK14" i="4"/>
  <c r="GL14" i="4"/>
  <c r="GM14" i="4"/>
  <c r="GN14" i="4"/>
  <c r="GO14" i="4"/>
  <c r="GP14" i="4"/>
  <c r="GQ14" i="4"/>
  <c r="GR14" i="4"/>
  <c r="GS14" i="4"/>
  <c r="GT14" i="4"/>
  <c r="GU14" i="4"/>
  <c r="GV14" i="4"/>
  <c r="GW14" i="4"/>
  <c r="GX14" i="4"/>
  <c r="GY14" i="4"/>
  <c r="GZ14" i="4"/>
  <c r="HA14" i="4"/>
  <c r="HB14" i="4"/>
  <c r="HC14" i="4"/>
  <c r="HD14" i="4"/>
  <c r="HE14" i="4"/>
  <c r="HF14" i="4"/>
  <c r="HG14" i="4"/>
  <c r="HH14" i="4"/>
  <c r="HI14" i="4"/>
  <c r="HJ14" i="4"/>
  <c r="HK14" i="4"/>
  <c r="HL14" i="4"/>
  <c r="HM14" i="4"/>
  <c r="HN14" i="4"/>
  <c r="HO14" i="4"/>
  <c r="HP14" i="4"/>
  <c r="HQ14" i="4"/>
  <c r="HR14" i="4"/>
  <c r="HS14" i="4"/>
  <c r="HT14" i="4"/>
  <c r="HU14" i="4"/>
  <c r="HV14" i="4"/>
  <c r="HW14" i="4"/>
  <c r="HX14" i="4"/>
  <c r="HY14" i="4"/>
  <c r="HZ14" i="4"/>
  <c r="IA14" i="4"/>
  <c r="IB14" i="4"/>
  <c r="IC14" i="4"/>
  <c r="ID14" i="4"/>
  <c r="IE14" i="4"/>
  <c r="IF14" i="4"/>
  <c r="IG14" i="4"/>
  <c r="IH14" i="4"/>
  <c r="II14" i="4"/>
  <c r="IJ14" i="4"/>
  <c r="IK14" i="4"/>
  <c r="IL14" i="4"/>
  <c r="IM14" i="4"/>
  <c r="IN14" i="4"/>
  <c r="IO14" i="4"/>
  <c r="IP14" i="4"/>
  <c r="IQ14" i="4"/>
  <c r="IR14" i="4"/>
  <c r="IS14" i="4"/>
  <c r="IT14" i="4"/>
  <c r="IU14" i="4"/>
  <c r="IV14" i="4"/>
  <c r="IW14" i="4"/>
  <c r="IX14" i="4"/>
  <c r="IY14" i="4"/>
  <c r="IZ14" i="4"/>
  <c r="JA14" i="4"/>
  <c r="JB14" i="4"/>
  <c r="JC14" i="4"/>
  <c r="JD14" i="4"/>
  <c r="JE14" i="4"/>
  <c r="JF14" i="4"/>
  <c r="JG14" i="4"/>
  <c r="JH14" i="4"/>
  <c r="JI14" i="4"/>
  <c r="JJ14" i="4"/>
  <c r="JK14" i="4"/>
  <c r="JL14" i="4"/>
  <c r="JM14" i="4"/>
  <c r="JN14" i="4"/>
  <c r="JO14" i="4"/>
  <c r="JP14" i="4"/>
  <c r="JQ14" i="4"/>
  <c r="JR14" i="4"/>
  <c r="JS14" i="4"/>
  <c r="JT14" i="4"/>
  <c r="JU14" i="4"/>
  <c r="JV14" i="4"/>
  <c r="JW14" i="4"/>
  <c r="JX14" i="4"/>
  <c r="JY14" i="4"/>
  <c r="JZ14" i="4"/>
  <c r="KA14" i="4"/>
  <c r="KB14" i="4"/>
  <c r="KC14" i="4"/>
  <c r="KD14" i="4"/>
  <c r="KE14" i="4"/>
  <c r="KF14" i="4"/>
  <c r="KG14" i="4"/>
  <c r="KH14" i="4"/>
  <c r="KI14" i="4"/>
  <c r="KJ14" i="4"/>
  <c r="KK14" i="4"/>
  <c r="KL14" i="4"/>
  <c r="KM14" i="4"/>
  <c r="KN14" i="4"/>
  <c r="KO14" i="4"/>
  <c r="KP14" i="4"/>
  <c r="KQ14" i="4"/>
  <c r="KR14" i="4"/>
  <c r="KS14" i="4"/>
  <c r="KT14" i="4"/>
  <c r="KU14" i="4"/>
  <c r="KV14" i="4"/>
  <c r="KW14" i="4"/>
  <c r="KX14" i="4"/>
  <c r="KY14" i="4"/>
  <c r="KZ14" i="4"/>
  <c r="LA14" i="4"/>
  <c r="LB14" i="4"/>
  <c r="LC14" i="4"/>
  <c r="LD14" i="4"/>
  <c r="LE14" i="4"/>
  <c r="LF14" i="4"/>
  <c r="LG14" i="4"/>
  <c r="LH14" i="4"/>
  <c r="LI14" i="4"/>
  <c r="LJ14" i="4"/>
  <c r="LK14" i="4"/>
  <c r="LL14" i="4"/>
  <c r="LM14" i="4"/>
  <c r="LN14" i="4"/>
  <c r="LO14" i="4"/>
  <c r="LP14" i="4"/>
  <c r="LQ14" i="4"/>
  <c r="LR14" i="4"/>
  <c r="LS14" i="4"/>
  <c r="LT14" i="4"/>
  <c r="LU14" i="4"/>
  <c r="LV14" i="4"/>
  <c r="LW14" i="4"/>
  <c r="LX14" i="4"/>
  <c r="LY14" i="4"/>
  <c r="LZ14" i="4"/>
  <c r="MA14" i="4"/>
  <c r="MB14" i="4"/>
  <c r="MC14" i="4"/>
  <c r="MD14" i="4"/>
  <c r="ME14" i="4"/>
  <c r="MF14" i="4"/>
  <c r="MG14" i="4"/>
  <c r="MH14" i="4"/>
  <c r="MI14" i="4"/>
  <c r="MJ14" i="4"/>
  <c r="MK14" i="4"/>
  <c r="ML14" i="4"/>
  <c r="MM14" i="4"/>
  <c r="MN14" i="4"/>
  <c r="MO14" i="4"/>
  <c r="MP14" i="4"/>
  <c r="MQ14" i="4"/>
  <c r="MR14" i="4"/>
  <c r="MS14" i="4"/>
  <c r="MT14" i="4"/>
  <c r="MU14" i="4"/>
  <c r="MV14" i="4"/>
  <c r="MW14" i="4"/>
  <c r="MX14" i="4"/>
  <c r="MY14" i="4"/>
  <c r="MZ14" i="4"/>
  <c r="NA14" i="4"/>
  <c r="NB14" i="4"/>
  <c r="NC14" i="4"/>
  <c r="ND14" i="4"/>
  <c r="NE14" i="4"/>
  <c r="NF14" i="4"/>
  <c r="NG14" i="4"/>
  <c r="NH14" i="4"/>
  <c r="NI14" i="4"/>
  <c r="NJ14" i="4"/>
  <c r="NK14" i="4"/>
  <c r="NL14" i="4"/>
  <c r="NM14" i="4"/>
  <c r="NN14" i="4"/>
  <c r="NO14" i="4"/>
  <c r="NP14" i="4"/>
  <c r="NQ14" i="4"/>
  <c r="NR14" i="4"/>
  <c r="NS14" i="4"/>
  <c r="NT14" i="4"/>
  <c r="NU14" i="4"/>
  <c r="NV14" i="4"/>
  <c r="NW14" i="4"/>
  <c r="NX14" i="4"/>
  <c r="NY14" i="4"/>
  <c r="NZ14" i="4"/>
  <c r="OA14" i="4"/>
  <c r="OB14" i="4"/>
  <c r="OC14" i="4"/>
  <c r="OD14" i="4"/>
  <c r="OE14" i="4"/>
  <c r="OF14" i="4"/>
  <c r="OG14" i="4"/>
  <c r="OH14" i="4"/>
  <c r="OI14" i="4"/>
  <c r="OJ14" i="4"/>
  <c r="OK14" i="4"/>
  <c r="OL14" i="4"/>
  <c r="OM14" i="4"/>
  <c r="ON14" i="4"/>
  <c r="OO14" i="4"/>
  <c r="OP14" i="4"/>
  <c r="OQ14" i="4"/>
  <c r="OR14" i="4"/>
  <c r="OS14" i="4"/>
  <c r="OT14" i="4"/>
  <c r="OU14" i="4"/>
  <c r="OV14" i="4"/>
  <c r="OW14" i="4"/>
  <c r="C15" i="4"/>
  <c r="D15" i="4"/>
  <c r="E15" i="4"/>
  <c r="F15" i="4"/>
  <c r="G15" i="4"/>
  <c r="H15" i="4"/>
  <c r="I15" i="4"/>
  <c r="J15" i="4"/>
  <c r="K15" i="4"/>
  <c r="K16" i="4"/>
  <c r="L15" i="4"/>
  <c r="M15" i="4"/>
  <c r="N15" i="4"/>
  <c r="O15" i="4"/>
  <c r="P15" i="4"/>
  <c r="Q15" i="4"/>
  <c r="R15" i="4"/>
  <c r="S15" i="4"/>
  <c r="T15" i="4"/>
  <c r="U15" i="4"/>
  <c r="V15" i="4"/>
  <c r="W15" i="4"/>
  <c r="X15" i="4"/>
  <c r="Y15" i="4"/>
  <c r="Z15" i="4"/>
  <c r="AA15" i="4"/>
  <c r="AB15" i="4"/>
  <c r="AC15" i="4"/>
  <c r="AD15" i="4"/>
  <c r="AE15" i="4"/>
  <c r="AF15" i="4"/>
  <c r="AG15" i="4"/>
  <c r="AH15" i="4"/>
  <c r="AI15" i="4"/>
  <c r="AJ15" i="4"/>
  <c r="AK15" i="4"/>
  <c r="AL15" i="4"/>
  <c r="AM15" i="4"/>
  <c r="AN15" i="4"/>
  <c r="AO15" i="4"/>
  <c r="AP15" i="4"/>
  <c r="AQ15" i="4"/>
  <c r="AR15" i="4"/>
  <c r="AS15" i="4"/>
  <c r="AT15" i="4"/>
  <c r="AU15" i="4"/>
  <c r="AV15" i="4"/>
  <c r="AW15" i="4"/>
  <c r="AX15" i="4"/>
  <c r="AY15" i="4"/>
  <c r="AY16" i="4"/>
  <c r="AZ15" i="4"/>
  <c r="BA15" i="4"/>
  <c r="BB15" i="4"/>
  <c r="BB16" i="4"/>
  <c r="BC15" i="4"/>
  <c r="BD15" i="4"/>
  <c r="BE15" i="4"/>
  <c r="BF15" i="4"/>
  <c r="BG15" i="4"/>
  <c r="BH15" i="4"/>
  <c r="BI15" i="4"/>
  <c r="BJ15" i="4"/>
  <c r="BK15" i="4"/>
  <c r="BL15" i="4"/>
  <c r="BM15" i="4"/>
  <c r="BN15" i="4"/>
  <c r="BO15" i="4"/>
  <c r="BP15" i="4"/>
  <c r="BQ15" i="4"/>
  <c r="BR15" i="4"/>
  <c r="BS15" i="4"/>
  <c r="BT15" i="4"/>
  <c r="BU15" i="4"/>
  <c r="BV15" i="4"/>
  <c r="BW15" i="4"/>
  <c r="BX15" i="4"/>
  <c r="BY15" i="4"/>
  <c r="BZ15" i="4"/>
  <c r="CA15" i="4"/>
  <c r="CB15" i="4"/>
  <c r="CC15" i="4"/>
  <c r="CD15" i="4"/>
  <c r="CE15" i="4"/>
  <c r="CF15" i="4"/>
  <c r="CG15" i="4"/>
  <c r="CH15" i="4"/>
  <c r="CI15" i="4"/>
  <c r="CJ15" i="4"/>
  <c r="CK15" i="4"/>
  <c r="CL15" i="4"/>
  <c r="CM15" i="4"/>
  <c r="CM16" i="4"/>
  <c r="CN15" i="4"/>
  <c r="CO15" i="4"/>
  <c r="CP15" i="4"/>
  <c r="CP16" i="4"/>
  <c r="CQ15" i="4"/>
  <c r="CR15" i="4"/>
  <c r="CS15" i="4"/>
  <c r="CT15" i="4"/>
  <c r="CU15" i="4"/>
  <c r="CV15" i="4"/>
  <c r="CW15" i="4"/>
  <c r="CX15" i="4"/>
  <c r="CY15" i="4"/>
  <c r="CZ15" i="4"/>
  <c r="DA15" i="4"/>
  <c r="DB15" i="4"/>
  <c r="DC15" i="4"/>
  <c r="DD15" i="4"/>
  <c r="DE15" i="4"/>
  <c r="DF15" i="4"/>
  <c r="DG15" i="4"/>
  <c r="DH15" i="4"/>
  <c r="DI15" i="4"/>
  <c r="DJ15" i="4"/>
  <c r="DK15" i="4"/>
  <c r="DL15" i="4"/>
  <c r="DM15" i="4"/>
  <c r="DN15" i="4"/>
  <c r="DO15" i="4"/>
  <c r="DP15" i="4"/>
  <c r="DQ15" i="4"/>
  <c r="DR15" i="4"/>
  <c r="DS15" i="4"/>
  <c r="DT15" i="4"/>
  <c r="DU15" i="4"/>
  <c r="DV15" i="4"/>
  <c r="DW15" i="4"/>
  <c r="DX15" i="4"/>
  <c r="DY15" i="4"/>
  <c r="DZ15" i="4"/>
  <c r="EA15" i="4"/>
  <c r="EB15" i="4"/>
  <c r="EC15" i="4"/>
  <c r="ED15" i="4"/>
  <c r="ED16" i="4"/>
  <c r="EE15" i="4"/>
  <c r="EF15" i="4"/>
  <c r="EG15" i="4"/>
  <c r="EH15" i="4"/>
  <c r="EI15" i="4"/>
  <c r="EJ15" i="4"/>
  <c r="EK15" i="4"/>
  <c r="EL15" i="4"/>
  <c r="EM15" i="4"/>
  <c r="EN15" i="4"/>
  <c r="EO15" i="4"/>
  <c r="EP15" i="4"/>
  <c r="EQ15" i="4"/>
  <c r="ER15" i="4"/>
  <c r="ES15" i="4"/>
  <c r="ET15" i="4"/>
  <c r="EU15" i="4"/>
  <c r="EV15" i="4"/>
  <c r="EW15" i="4"/>
  <c r="EX15" i="4"/>
  <c r="EY15" i="4"/>
  <c r="EZ15" i="4"/>
  <c r="FA15" i="4"/>
  <c r="FB15" i="4"/>
  <c r="FC15" i="4"/>
  <c r="FD15" i="4"/>
  <c r="FE15" i="4"/>
  <c r="FF15" i="4"/>
  <c r="FG15" i="4"/>
  <c r="FH15" i="4"/>
  <c r="FI15" i="4"/>
  <c r="FJ15" i="4"/>
  <c r="FK15" i="4"/>
  <c r="FL15" i="4"/>
  <c r="FM15" i="4"/>
  <c r="FN15" i="4"/>
  <c r="FO15" i="4"/>
  <c r="FP15" i="4"/>
  <c r="FQ15" i="4"/>
  <c r="FR15" i="4"/>
  <c r="FS15" i="4"/>
  <c r="FT15" i="4"/>
  <c r="FU15" i="4"/>
  <c r="FV15" i="4"/>
  <c r="FW15" i="4"/>
  <c r="FX15" i="4"/>
  <c r="FY15" i="4"/>
  <c r="FZ15" i="4"/>
  <c r="GA15" i="4"/>
  <c r="GB15" i="4"/>
  <c r="GC15" i="4"/>
  <c r="GD15" i="4"/>
  <c r="GE15" i="4"/>
  <c r="GF15" i="4"/>
  <c r="GG15" i="4"/>
  <c r="GH15" i="4"/>
  <c r="GI15" i="4"/>
  <c r="GJ15" i="4"/>
  <c r="GK15" i="4"/>
  <c r="GL15" i="4"/>
  <c r="GM15" i="4"/>
  <c r="GN15" i="4"/>
  <c r="GO15" i="4"/>
  <c r="GP15" i="4"/>
  <c r="GQ15" i="4"/>
  <c r="GR15" i="4"/>
  <c r="GS15" i="4"/>
  <c r="GT15" i="4"/>
  <c r="GU15" i="4"/>
  <c r="GV15" i="4"/>
  <c r="GW15" i="4"/>
  <c r="GX15" i="4"/>
  <c r="GY15" i="4"/>
  <c r="GZ15" i="4"/>
  <c r="HA15" i="4"/>
  <c r="HB15" i="4"/>
  <c r="HC15" i="4"/>
  <c r="HD15" i="4"/>
  <c r="HE15" i="4"/>
  <c r="HF15" i="4"/>
  <c r="HF16" i="4"/>
  <c r="HG15" i="4"/>
  <c r="HH15" i="4"/>
  <c r="HI15" i="4"/>
  <c r="HJ15" i="4"/>
  <c r="HK15" i="4"/>
  <c r="HL15" i="4"/>
  <c r="HM15" i="4"/>
  <c r="HN15" i="4"/>
  <c r="HO15" i="4"/>
  <c r="HP15" i="4"/>
  <c r="HQ15" i="4"/>
  <c r="HR15" i="4"/>
  <c r="HS15" i="4"/>
  <c r="HT15" i="4"/>
  <c r="HU15" i="4"/>
  <c r="HV15" i="4"/>
  <c r="HW15" i="4"/>
  <c r="HX15" i="4"/>
  <c r="HY15" i="4"/>
  <c r="HZ15" i="4"/>
  <c r="IA15" i="4"/>
  <c r="IB15" i="4"/>
  <c r="IC15" i="4"/>
  <c r="ID15" i="4"/>
  <c r="IE15" i="4"/>
  <c r="IF15" i="4"/>
  <c r="IG15" i="4"/>
  <c r="IH15" i="4"/>
  <c r="II15" i="4"/>
  <c r="IJ15" i="4"/>
  <c r="IK15" i="4"/>
  <c r="IL15" i="4"/>
  <c r="IM15" i="4"/>
  <c r="IN15" i="4"/>
  <c r="IO15" i="4"/>
  <c r="IP15" i="4"/>
  <c r="IQ15" i="4"/>
  <c r="IR15" i="4"/>
  <c r="IS15" i="4"/>
  <c r="IT15" i="4"/>
  <c r="IT16" i="4"/>
  <c r="IU15" i="4"/>
  <c r="IV15" i="4"/>
  <c r="IW15" i="4"/>
  <c r="IX15" i="4"/>
  <c r="IY15" i="4"/>
  <c r="IZ15" i="4"/>
  <c r="JA15" i="4"/>
  <c r="JB15" i="4"/>
  <c r="JB16" i="4"/>
  <c r="JC15" i="4"/>
  <c r="JD15" i="4"/>
  <c r="JE15" i="4"/>
  <c r="JE16" i="4"/>
  <c r="JF15" i="4"/>
  <c r="JG15" i="4"/>
  <c r="JH15" i="4"/>
  <c r="JI15" i="4"/>
  <c r="JJ15" i="4"/>
  <c r="JK15" i="4"/>
  <c r="JL15" i="4"/>
  <c r="JM15" i="4"/>
  <c r="JN15" i="4"/>
  <c r="JO15" i="4"/>
  <c r="JP15" i="4"/>
  <c r="JP16" i="4"/>
  <c r="JQ15" i="4"/>
  <c r="JR15" i="4"/>
  <c r="JS15" i="4"/>
  <c r="JT15" i="4"/>
  <c r="JU15" i="4"/>
  <c r="JV15" i="4"/>
  <c r="JV16" i="4"/>
  <c r="JW15" i="4"/>
  <c r="JX15" i="4"/>
  <c r="JY15" i="4"/>
  <c r="JZ15" i="4"/>
  <c r="KA15" i="4"/>
  <c r="KB15" i="4"/>
  <c r="KC15" i="4"/>
  <c r="KD15" i="4"/>
  <c r="KE15" i="4"/>
  <c r="KF15" i="4"/>
  <c r="KG15" i="4"/>
  <c r="KH15" i="4"/>
  <c r="KH16" i="4"/>
  <c r="KI15" i="4"/>
  <c r="KJ15" i="4"/>
  <c r="KK15" i="4"/>
  <c r="KL15" i="4"/>
  <c r="KM15" i="4"/>
  <c r="KN15" i="4"/>
  <c r="KO15" i="4"/>
  <c r="KP15" i="4"/>
  <c r="KP16" i="4"/>
  <c r="KQ15" i="4"/>
  <c r="KR15" i="4"/>
  <c r="KS15" i="4"/>
  <c r="KT15" i="4"/>
  <c r="KU15" i="4"/>
  <c r="KV15" i="4"/>
  <c r="KW15" i="4"/>
  <c r="KX15" i="4"/>
  <c r="KY15" i="4"/>
  <c r="KZ15" i="4"/>
  <c r="LA15" i="4"/>
  <c r="LB15" i="4"/>
  <c r="LC15" i="4"/>
  <c r="LD15" i="4"/>
  <c r="LE15" i="4"/>
  <c r="LF15" i="4"/>
  <c r="LG15" i="4"/>
  <c r="LH15" i="4"/>
  <c r="LI15" i="4"/>
  <c r="LJ15" i="4"/>
  <c r="LK15" i="4"/>
  <c r="LL15" i="4"/>
  <c r="LM15" i="4"/>
  <c r="LN15" i="4"/>
  <c r="LO15" i="4"/>
  <c r="LP15" i="4"/>
  <c r="LQ15" i="4"/>
  <c r="LR15" i="4"/>
  <c r="LS15" i="4"/>
  <c r="LT15" i="4"/>
  <c r="LU15" i="4"/>
  <c r="LV15" i="4"/>
  <c r="LV16" i="4"/>
  <c r="LW15" i="4"/>
  <c r="LX15" i="4"/>
  <c r="LY15" i="4"/>
  <c r="LZ15" i="4"/>
  <c r="MA15" i="4"/>
  <c r="MB15" i="4"/>
  <c r="MB16" i="4"/>
  <c r="MC15" i="4"/>
  <c r="MD15" i="4"/>
  <c r="ME15" i="4"/>
  <c r="MF15" i="4"/>
  <c r="MG15" i="4"/>
  <c r="MH15" i="4"/>
  <c r="MI15" i="4"/>
  <c r="MJ15" i="4"/>
  <c r="MK15" i="4"/>
  <c r="ML15" i="4"/>
  <c r="MM15" i="4"/>
  <c r="MN15" i="4"/>
  <c r="MO15" i="4"/>
  <c r="MP15" i="4"/>
  <c r="MQ15" i="4"/>
  <c r="MR15" i="4"/>
  <c r="MR16" i="4"/>
  <c r="MS15" i="4"/>
  <c r="MT15" i="4"/>
  <c r="MU15" i="4"/>
  <c r="MV15" i="4"/>
  <c r="MW15" i="4"/>
  <c r="MX15" i="4"/>
  <c r="MY15" i="4"/>
  <c r="MZ15" i="4"/>
  <c r="NA15" i="4"/>
  <c r="NB15" i="4"/>
  <c r="NC15" i="4"/>
  <c r="ND15" i="4"/>
  <c r="NE15" i="4"/>
  <c r="NF15" i="4"/>
  <c r="NG15" i="4"/>
  <c r="NH15" i="4"/>
  <c r="NI15" i="4"/>
  <c r="NJ15" i="4"/>
  <c r="NK15" i="4"/>
  <c r="NL15" i="4"/>
  <c r="NM15" i="4"/>
  <c r="NN15" i="4"/>
  <c r="NO15" i="4"/>
  <c r="NP15" i="4"/>
  <c r="NQ15" i="4"/>
  <c r="NR15" i="4"/>
  <c r="NR16" i="4"/>
  <c r="NS15" i="4"/>
  <c r="NT15" i="4"/>
  <c r="NU15" i="4"/>
  <c r="NV15" i="4"/>
  <c r="NW15" i="4"/>
  <c r="NX15" i="4"/>
  <c r="NY15" i="4"/>
  <c r="NZ15" i="4"/>
  <c r="OA15" i="4"/>
  <c r="OB15" i="4"/>
  <c r="OC15" i="4"/>
  <c r="OD15" i="4"/>
  <c r="OE15" i="4"/>
  <c r="OF15" i="4"/>
  <c r="OF16" i="4"/>
  <c r="OG15" i="4"/>
  <c r="OH15" i="4"/>
  <c r="OI15" i="4"/>
  <c r="OJ15" i="4"/>
  <c r="OK15" i="4"/>
  <c r="OL15" i="4"/>
  <c r="OM15" i="4"/>
  <c r="ON15" i="4"/>
  <c r="OO15" i="4"/>
  <c r="OP15" i="4"/>
  <c r="OQ15" i="4"/>
  <c r="OR15" i="4"/>
  <c r="OS15" i="4"/>
  <c r="OT15" i="4"/>
  <c r="OU15" i="4"/>
  <c r="OV15" i="4"/>
  <c r="OW15" i="4"/>
  <c r="B21" i="4"/>
  <c r="B20" i="4"/>
  <c r="B19" i="4"/>
  <c r="B15" i="4"/>
  <c r="B14" i="4"/>
  <c r="C24" i="3"/>
  <c r="JF78" i="31"/>
  <c r="JG78" i="31"/>
  <c r="JH78" i="31"/>
  <c r="JI78" i="31"/>
  <c r="JJ78" i="31"/>
  <c r="JK78" i="31"/>
  <c r="JL78" i="31"/>
  <c r="JM78" i="31"/>
  <c r="JN78" i="31"/>
  <c r="JO78" i="31"/>
  <c r="JP78" i="31"/>
  <c r="JR78" i="31"/>
  <c r="JS78" i="31"/>
  <c r="JT78" i="31"/>
  <c r="JU78" i="31"/>
  <c r="JV78" i="31"/>
  <c r="JW78" i="31"/>
  <c r="JX78" i="31"/>
  <c r="JY78" i="31"/>
  <c r="JZ78" i="31"/>
  <c r="KA78" i="31"/>
  <c r="KB78" i="31"/>
  <c r="KC78" i="31"/>
  <c r="KD78" i="31"/>
  <c r="KE78" i="31"/>
  <c r="KG78" i="31"/>
  <c r="KH78" i="31"/>
  <c r="KI78" i="31"/>
  <c r="KJ78" i="31"/>
  <c r="KK78" i="31"/>
  <c r="KL78" i="31"/>
  <c r="KM78" i="31"/>
  <c r="KN78" i="31"/>
  <c r="KO78" i="31"/>
  <c r="KP78" i="31"/>
  <c r="KQ78" i="31"/>
  <c r="KR78" i="31"/>
  <c r="KS78" i="31"/>
  <c r="KT78" i="31"/>
  <c r="KU78" i="31"/>
  <c r="KV78" i="31"/>
  <c r="KW78" i="31"/>
  <c r="KX78" i="31"/>
  <c r="KZ78" i="31"/>
  <c r="LA78" i="31"/>
  <c r="LB78" i="31"/>
  <c r="LC78" i="31"/>
  <c r="LD78" i="31"/>
  <c r="LE78" i="31"/>
  <c r="LF78" i="31"/>
  <c r="LG78" i="31"/>
  <c r="LH78" i="31"/>
  <c r="LI78" i="31"/>
  <c r="LJ78" i="31"/>
  <c r="LK78" i="31"/>
  <c r="LL78" i="31"/>
  <c r="LM78" i="31"/>
  <c r="LN78" i="31"/>
  <c r="LO78" i="31"/>
  <c r="LP78" i="31"/>
  <c r="LQ78" i="31"/>
  <c r="LR78" i="31"/>
  <c r="LS78" i="31"/>
  <c r="LT78" i="31"/>
  <c r="LU78" i="31"/>
  <c r="LV78" i="31"/>
  <c r="LW78" i="31"/>
  <c r="LX78" i="31"/>
  <c r="LY78" i="31"/>
  <c r="LZ78" i="31"/>
  <c r="MA78" i="31"/>
  <c r="MB78" i="31"/>
  <c r="MC78" i="31"/>
  <c r="MD78" i="31"/>
  <c r="ME78" i="31"/>
  <c r="MF78" i="31"/>
  <c r="MG78" i="31"/>
  <c r="MH78" i="31"/>
  <c r="MI78" i="31"/>
  <c r="MJ78" i="31"/>
  <c r="MK78" i="31"/>
  <c r="ML78" i="31"/>
  <c r="MM78" i="31"/>
  <c r="MN78" i="31"/>
  <c r="MO78" i="31"/>
  <c r="MP78" i="31"/>
  <c r="MR78" i="31"/>
  <c r="MS78" i="31"/>
  <c r="MT78" i="31"/>
  <c r="MU78" i="31"/>
  <c r="MV78" i="31"/>
  <c r="MW78" i="31"/>
  <c r="MX78" i="31"/>
  <c r="MY78" i="31"/>
  <c r="MZ78" i="31"/>
  <c r="NA78" i="31"/>
  <c r="JF55" i="31"/>
  <c r="JF22" i="4"/>
  <c r="JG55" i="31"/>
  <c r="JG22" i="4"/>
  <c r="JH55" i="31"/>
  <c r="JH22" i="4"/>
  <c r="JI55" i="31"/>
  <c r="JI22" i="4"/>
  <c r="JJ55" i="31"/>
  <c r="JJ22" i="4"/>
  <c r="JK55" i="31"/>
  <c r="JK22" i="4"/>
  <c r="JL55" i="31"/>
  <c r="JL22" i="4"/>
  <c r="JM55" i="31"/>
  <c r="JM22" i="4"/>
  <c r="JN55" i="31"/>
  <c r="JN22" i="4"/>
  <c r="JO55" i="31"/>
  <c r="JO22" i="4"/>
  <c r="JP55" i="31"/>
  <c r="JP22" i="4"/>
  <c r="JQ55" i="31"/>
  <c r="JQ22" i="4"/>
  <c r="JR22" i="4"/>
  <c r="JS55" i="31"/>
  <c r="JS22" i="4"/>
  <c r="JT55" i="31"/>
  <c r="JT22" i="4"/>
  <c r="JU55" i="31"/>
  <c r="JU22" i="4"/>
  <c r="JV55" i="31"/>
  <c r="JV22" i="4"/>
  <c r="JW55" i="31"/>
  <c r="JW22" i="4"/>
  <c r="JX22" i="4"/>
  <c r="JY55" i="31"/>
  <c r="JY22" i="4"/>
  <c r="KA55" i="31"/>
  <c r="KA22" i="4"/>
  <c r="KB55" i="31"/>
  <c r="KB22" i="4"/>
  <c r="KC55" i="31"/>
  <c r="KC22" i="4"/>
  <c r="KD55" i="31"/>
  <c r="KD22" i="4"/>
  <c r="KE55" i="31"/>
  <c r="KE22" i="4"/>
  <c r="KF55" i="31"/>
  <c r="KF22" i="4"/>
  <c r="KG55" i="31"/>
  <c r="KG22" i="4"/>
  <c r="KH55" i="31"/>
  <c r="KH22" i="4"/>
  <c r="KI55" i="31"/>
  <c r="KI22" i="4"/>
  <c r="KJ55" i="31"/>
  <c r="KJ22" i="4"/>
  <c r="KK55" i="31"/>
  <c r="KK22" i="4"/>
  <c r="KL55" i="31"/>
  <c r="KL22" i="4"/>
  <c r="KM55" i="31"/>
  <c r="KM22" i="4"/>
  <c r="KN22" i="4"/>
  <c r="KO55" i="31"/>
  <c r="KO22" i="4"/>
  <c r="KP55" i="31"/>
  <c r="KP22" i="4"/>
  <c r="KQ55" i="31"/>
  <c r="KQ22" i="4"/>
  <c r="KR55" i="31"/>
  <c r="KR22" i="4"/>
  <c r="KS55" i="31"/>
  <c r="KS22" i="4"/>
  <c r="KT55" i="31"/>
  <c r="KT22" i="4"/>
  <c r="KU55" i="31"/>
  <c r="KU22" i="4"/>
  <c r="KV55" i="31"/>
  <c r="KV22" i="4"/>
  <c r="KW55" i="31"/>
  <c r="KW22" i="4"/>
  <c r="KX55" i="31"/>
  <c r="KX22" i="4"/>
  <c r="KY55" i="31"/>
  <c r="KY22" i="4"/>
  <c r="KZ55" i="31"/>
  <c r="KZ22" i="4"/>
  <c r="LA55" i="31"/>
  <c r="LA22" i="4"/>
  <c r="LB55" i="31"/>
  <c r="LB22" i="4"/>
  <c r="LC55" i="31"/>
  <c r="LC22" i="4"/>
  <c r="LD55" i="31"/>
  <c r="LD22" i="4"/>
  <c r="LE55" i="31"/>
  <c r="LE22" i="4"/>
  <c r="LF55" i="31"/>
  <c r="LF22" i="4"/>
  <c r="LG55" i="31"/>
  <c r="LG22" i="4"/>
  <c r="LH55" i="31"/>
  <c r="LH22" i="4"/>
  <c r="LI55" i="31"/>
  <c r="LI22" i="4"/>
  <c r="LJ55" i="31"/>
  <c r="LJ22" i="4"/>
  <c r="LK55" i="31"/>
  <c r="LK22" i="4"/>
  <c r="LL55" i="31"/>
  <c r="LL22" i="4"/>
  <c r="LM55" i="31"/>
  <c r="LM22" i="4"/>
  <c r="LN55" i="31"/>
  <c r="LN22" i="4"/>
  <c r="LO55" i="31"/>
  <c r="LO22" i="4"/>
  <c r="LP55" i="31"/>
  <c r="LP22" i="4"/>
  <c r="LQ55" i="31"/>
  <c r="LQ22" i="4"/>
  <c r="LR55" i="31"/>
  <c r="LR22" i="4"/>
  <c r="LS55" i="31"/>
  <c r="LS22" i="4"/>
  <c r="LT55" i="31"/>
  <c r="LT22" i="4"/>
  <c r="LU55" i="31"/>
  <c r="LU22" i="4"/>
  <c r="LV55" i="31"/>
  <c r="LV22" i="4"/>
  <c r="LW55" i="31"/>
  <c r="LW22" i="4"/>
  <c r="LX55" i="31"/>
  <c r="LX22" i="4"/>
  <c r="LY55" i="31"/>
  <c r="LY22" i="4"/>
  <c r="LZ55" i="31"/>
  <c r="LZ22" i="4"/>
  <c r="MA55" i="31"/>
  <c r="MA22" i="4"/>
  <c r="MB55" i="31"/>
  <c r="MB22" i="4"/>
  <c r="MC55" i="31"/>
  <c r="MC22" i="4"/>
  <c r="MD55" i="31"/>
  <c r="MD22" i="4"/>
  <c r="ME55" i="31"/>
  <c r="ME22" i="4"/>
  <c r="MF55" i="31"/>
  <c r="MF22" i="4"/>
  <c r="MG55" i="31"/>
  <c r="MG22" i="4"/>
  <c r="MH55" i="31"/>
  <c r="MH22" i="4"/>
  <c r="MI55" i="31"/>
  <c r="MI22" i="4"/>
  <c r="MJ55" i="31"/>
  <c r="MJ22" i="4"/>
  <c r="MK22" i="4"/>
  <c r="ML55" i="31"/>
  <c r="ML22" i="4"/>
  <c r="MM55" i="31"/>
  <c r="MM22" i="4"/>
  <c r="MN22" i="4"/>
  <c r="MO55" i="31"/>
  <c r="MO22" i="4"/>
  <c r="MP55" i="31"/>
  <c r="MP22" i="4"/>
  <c r="MQ55" i="31"/>
  <c r="MQ22" i="4"/>
  <c r="MR55" i="31"/>
  <c r="MR22" i="4"/>
  <c r="MS55" i="31"/>
  <c r="MS22" i="4"/>
  <c r="MT55" i="31"/>
  <c r="MT22" i="4"/>
  <c r="MU22" i="4"/>
  <c r="MV55" i="31"/>
  <c r="MV22" i="4"/>
  <c r="MW55" i="31"/>
  <c r="MW22" i="4"/>
  <c r="MX55" i="31"/>
  <c r="MX22" i="4"/>
  <c r="MY55" i="31"/>
  <c r="MY22" i="4"/>
  <c r="MZ55" i="31"/>
  <c r="MZ22" i="4"/>
  <c r="NA55" i="31"/>
  <c r="NA22" i="4"/>
  <c r="JF49" i="31"/>
  <c r="JF28" i="31"/>
  <c r="JG49" i="31"/>
  <c r="JG28" i="31"/>
  <c r="JH49" i="31"/>
  <c r="JH28" i="31"/>
  <c r="JI49" i="31"/>
  <c r="JI28" i="31"/>
  <c r="JJ49" i="31"/>
  <c r="JJ28" i="31"/>
  <c r="JK49" i="31"/>
  <c r="JK28" i="31"/>
  <c r="JL49" i="31"/>
  <c r="JL28" i="31"/>
  <c r="JO49" i="31"/>
  <c r="JO28" i="31"/>
  <c r="JP49" i="31"/>
  <c r="JP28" i="31"/>
  <c r="JQ49" i="31"/>
  <c r="JQ28" i="31"/>
  <c r="JR49" i="31"/>
  <c r="JR28" i="31"/>
  <c r="JS49" i="31"/>
  <c r="JS28" i="31"/>
  <c r="JT49" i="31"/>
  <c r="JT28" i="31"/>
  <c r="JU49" i="31"/>
  <c r="JU28" i="31"/>
  <c r="JV49" i="31"/>
  <c r="JV28" i="31"/>
  <c r="JW49" i="31"/>
  <c r="JW28" i="31"/>
  <c r="JX49" i="31"/>
  <c r="JX28" i="31"/>
  <c r="JY49" i="31"/>
  <c r="JY28" i="31"/>
  <c r="JZ49" i="31"/>
  <c r="JZ28" i="31"/>
  <c r="KA49" i="31"/>
  <c r="KA28" i="31"/>
  <c r="KB49" i="31"/>
  <c r="KB28" i="31"/>
  <c r="KC49" i="31"/>
  <c r="KC28" i="31"/>
  <c r="KD49" i="31"/>
  <c r="KD28" i="31"/>
  <c r="KE49" i="31"/>
  <c r="KE28" i="31"/>
  <c r="KF49" i="31"/>
  <c r="KF28" i="31"/>
  <c r="KG49" i="31"/>
  <c r="KG28" i="31"/>
  <c r="KH49" i="31"/>
  <c r="KH28" i="31"/>
  <c r="KI49" i="31"/>
  <c r="KI28" i="31"/>
  <c r="KJ49" i="31"/>
  <c r="KJ28" i="31"/>
  <c r="KK49" i="31"/>
  <c r="KK28" i="31"/>
  <c r="KL49" i="31"/>
  <c r="KL28" i="31"/>
  <c r="KM49" i="31"/>
  <c r="KM28" i="31"/>
  <c r="KN49" i="31"/>
  <c r="KN28" i="31"/>
  <c r="KO49" i="31"/>
  <c r="KO28" i="31"/>
  <c r="KP49" i="31"/>
  <c r="KP28" i="31"/>
  <c r="KQ49" i="31"/>
  <c r="KQ28" i="31"/>
  <c r="KR49" i="31"/>
  <c r="KR28" i="31"/>
  <c r="KS49" i="31"/>
  <c r="KS28" i="31"/>
  <c r="KT49" i="31"/>
  <c r="KT28" i="31"/>
  <c r="KU49" i="31"/>
  <c r="KV49" i="31"/>
  <c r="KV28" i="31"/>
  <c r="KW49" i="31"/>
  <c r="KW28" i="31"/>
  <c r="KX49" i="31"/>
  <c r="KX28" i="31"/>
  <c r="KY49" i="31"/>
  <c r="KY28" i="31"/>
  <c r="KZ49" i="31"/>
  <c r="KZ28" i="31"/>
  <c r="LA49" i="31"/>
  <c r="LA28" i="31"/>
  <c r="LB49" i="31"/>
  <c r="LB28" i="31"/>
  <c r="LC49" i="31"/>
  <c r="LC28" i="31"/>
  <c r="LD49" i="31"/>
  <c r="LD28" i="31"/>
  <c r="LE49" i="31"/>
  <c r="LE28" i="31"/>
  <c r="LF49" i="31"/>
  <c r="LF28" i="31"/>
  <c r="LG49" i="31"/>
  <c r="LG28" i="31"/>
  <c r="LH49" i="31"/>
  <c r="LH28" i="31"/>
  <c r="LI49" i="31"/>
  <c r="LI28" i="31"/>
  <c r="LJ49" i="31"/>
  <c r="LJ28" i="31"/>
  <c r="LK49" i="31"/>
  <c r="LK28" i="31"/>
  <c r="LL49" i="31"/>
  <c r="LL28" i="31"/>
  <c r="LM49" i="31"/>
  <c r="LM28" i="31"/>
  <c r="LN49" i="31"/>
  <c r="LN28" i="31"/>
  <c r="LO49" i="31"/>
  <c r="LO28" i="31"/>
  <c r="LP49" i="31"/>
  <c r="LP28" i="31"/>
  <c r="LQ49" i="31"/>
  <c r="LQ28" i="31"/>
  <c r="LR49" i="31"/>
  <c r="LR28" i="31"/>
  <c r="LS49" i="31"/>
  <c r="LS28" i="31"/>
  <c r="LT49" i="31"/>
  <c r="LT28" i="31"/>
  <c r="LU49" i="31"/>
  <c r="LU28" i="31"/>
  <c r="LV49" i="31"/>
  <c r="LV28" i="31"/>
  <c r="LW49" i="31"/>
  <c r="LX49" i="31"/>
  <c r="LX28" i="31"/>
  <c r="LY49" i="31"/>
  <c r="LY28" i="31"/>
  <c r="LZ49" i="31"/>
  <c r="LZ28" i="31"/>
  <c r="MA49" i="31"/>
  <c r="MA28" i="31"/>
  <c r="MB49" i="31"/>
  <c r="MB28" i="31"/>
  <c r="MC49" i="31"/>
  <c r="MC28" i="31"/>
  <c r="MD49" i="31"/>
  <c r="MD28" i="31"/>
  <c r="ME49" i="31"/>
  <c r="ME28" i="31"/>
  <c r="MF49" i="31"/>
  <c r="MF28" i="31"/>
  <c r="MG28" i="31"/>
  <c r="MH49" i="31"/>
  <c r="MH28" i="31"/>
  <c r="MI49" i="31"/>
  <c r="MI28" i="31"/>
  <c r="MJ49" i="31"/>
  <c r="MJ28" i="31"/>
  <c r="MK49" i="31"/>
  <c r="MK28" i="31"/>
  <c r="ML49" i="31"/>
  <c r="ML28" i="31"/>
  <c r="MM49" i="31"/>
  <c r="MM28" i="31"/>
  <c r="MN49" i="31"/>
  <c r="MN28" i="31"/>
  <c r="MO49" i="31"/>
  <c r="MO28" i="31"/>
  <c r="MP49" i="31"/>
  <c r="MQ49" i="31"/>
  <c r="MQ28" i="31"/>
  <c r="MR49" i="31"/>
  <c r="MR28" i="31"/>
  <c r="MS49" i="31"/>
  <c r="MS28" i="31"/>
  <c r="MT49" i="31"/>
  <c r="MT28" i="31"/>
  <c r="MU49" i="31"/>
  <c r="MU28" i="31"/>
  <c r="MV49" i="31"/>
  <c r="MV28" i="31"/>
  <c r="MW49" i="31"/>
  <c r="MW28" i="31" s="1"/>
  <c r="MX49" i="31"/>
  <c r="MX28" i="31"/>
  <c r="MY49" i="31"/>
  <c r="MY28" i="31"/>
  <c r="MZ49" i="31"/>
  <c r="MZ28" i="31"/>
  <c r="NA49" i="31"/>
  <c r="NA28" i="31"/>
  <c r="JF30" i="31"/>
  <c r="JF24" i="2"/>
  <c r="JG30" i="31"/>
  <c r="JG24" i="2"/>
  <c r="JH30" i="31"/>
  <c r="JH24" i="2"/>
  <c r="JI30" i="31"/>
  <c r="JI24" i="2"/>
  <c r="JJ30" i="31"/>
  <c r="JJ24" i="2"/>
  <c r="JK30" i="31"/>
  <c r="JK24" i="2"/>
  <c r="JL30" i="31"/>
  <c r="JL24" i="2"/>
  <c r="JM30" i="31"/>
  <c r="JM24" i="2"/>
  <c r="JN24" i="2"/>
  <c r="JO24" i="2"/>
  <c r="JP30" i="31"/>
  <c r="JP24" i="2"/>
  <c r="JQ30" i="31"/>
  <c r="JQ24" i="2"/>
  <c r="JR30" i="31"/>
  <c r="JR24" i="2"/>
  <c r="JS30" i="31"/>
  <c r="JS24" i="2"/>
  <c r="JT30" i="31"/>
  <c r="JT24" i="2"/>
  <c r="JU24" i="2"/>
  <c r="JV24" i="2"/>
  <c r="JW30" i="31"/>
  <c r="JW24" i="2"/>
  <c r="JX30" i="31"/>
  <c r="JX24" i="2"/>
  <c r="JY30" i="31"/>
  <c r="JY24" i="2"/>
  <c r="JZ30" i="31"/>
  <c r="JZ24" i="2"/>
  <c r="KA30" i="31"/>
  <c r="KA24" i="2"/>
  <c r="KB24" i="2"/>
  <c r="KC24" i="2"/>
  <c r="KD24" i="2"/>
  <c r="KE30" i="31"/>
  <c r="KE24" i="2"/>
  <c r="KF30" i="31"/>
  <c r="KF24" i="2"/>
  <c r="KH30" i="31"/>
  <c r="KH24" i="2"/>
  <c r="KI24" i="2"/>
  <c r="KJ24" i="2"/>
  <c r="KK30" i="31"/>
  <c r="KK24" i="2"/>
  <c r="KL30" i="31"/>
  <c r="KL24" i="2"/>
  <c r="KM30" i="31"/>
  <c r="KM24" i="2"/>
  <c r="KN30" i="31"/>
  <c r="KN24" i="2"/>
  <c r="KO24" i="2"/>
  <c r="KP30" i="31"/>
  <c r="KP24" i="2"/>
  <c r="KQ30" i="31"/>
  <c r="KQ24" i="2"/>
  <c r="KR24" i="2"/>
  <c r="KS30" i="31"/>
  <c r="KS24" i="2"/>
  <c r="KT30" i="31"/>
  <c r="KT24" i="2"/>
  <c r="KU30" i="31"/>
  <c r="KU24" i="2"/>
  <c r="KV30" i="31"/>
  <c r="KV24" i="2"/>
  <c r="KW30" i="31"/>
  <c r="KW24" i="2"/>
  <c r="KX24" i="2"/>
  <c r="KY30" i="31"/>
  <c r="KY24" i="2"/>
  <c r="KZ30" i="31"/>
  <c r="KZ24" i="2"/>
  <c r="LA30" i="31"/>
  <c r="LA24" i="2"/>
  <c r="LB30" i="31"/>
  <c r="LB24" i="2"/>
  <c r="LC30" i="31"/>
  <c r="LC24" i="2"/>
  <c r="LD30" i="31"/>
  <c r="LD24" i="2"/>
  <c r="LE30" i="31"/>
  <c r="LE24" i="2"/>
  <c r="LF30" i="31"/>
  <c r="LF24" i="2"/>
  <c r="LG30" i="31"/>
  <c r="LG24" i="2"/>
  <c r="LH30" i="31"/>
  <c r="LH24" i="2"/>
  <c r="LI30" i="31"/>
  <c r="LI24" i="2"/>
  <c r="LJ30" i="31"/>
  <c r="LJ24" i="2"/>
  <c r="LK24" i="2"/>
  <c r="LL24" i="2"/>
  <c r="LM30" i="31"/>
  <c r="LM24" i="2"/>
  <c r="LN30" i="31"/>
  <c r="LN24" i="2"/>
  <c r="LO30" i="31"/>
  <c r="LO24" i="2"/>
  <c r="LP24" i="2"/>
  <c r="LQ24" i="2"/>
  <c r="LR30" i="31"/>
  <c r="LR24" i="2"/>
  <c r="LS24" i="2"/>
  <c r="LT30" i="31"/>
  <c r="LT24" i="2"/>
  <c r="LU30" i="31"/>
  <c r="LU24" i="2"/>
  <c r="LV30" i="31"/>
  <c r="LV24" i="2"/>
  <c r="LW24" i="2"/>
  <c r="LX24" i="2"/>
  <c r="LY30" i="31"/>
  <c r="LY24" i="2"/>
  <c r="LZ24" i="2"/>
  <c r="MA30" i="31"/>
  <c r="MA24" i="2"/>
  <c r="MB30" i="31"/>
  <c r="MB24" i="2"/>
  <c r="MC30" i="31"/>
  <c r="MC24" i="2"/>
  <c r="MD30" i="31"/>
  <c r="MD24" i="2"/>
  <c r="ME30" i="31"/>
  <c r="ME24" i="2"/>
  <c r="MF30" i="31"/>
  <c r="MF24" i="2"/>
  <c r="MG24" i="2"/>
  <c r="MH30" i="31"/>
  <c r="MH24" i="2"/>
  <c r="MI30" i="31"/>
  <c r="MI24" i="2"/>
  <c r="MJ30" i="31"/>
  <c r="MJ24" i="2"/>
  <c r="MK30" i="31"/>
  <c r="MK24" i="2"/>
  <c r="ML24" i="2"/>
  <c r="MM24" i="2"/>
  <c r="MN24" i="2"/>
  <c r="MO30" i="31"/>
  <c r="MO24" i="2"/>
  <c r="MP24" i="2"/>
  <c r="MQ30" i="31"/>
  <c r="MQ24" i="2"/>
  <c r="MR30" i="31"/>
  <c r="MR24" i="2"/>
  <c r="MS30" i="31"/>
  <c r="MS24" i="2"/>
  <c r="MT24" i="2"/>
  <c r="MU24" i="2"/>
  <c r="MV24" i="2"/>
  <c r="MW24" i="2"/>
  <c r="MX30" i="31"/>
  <c r="MX24" i="2"/>
  <c r="MY30" i="31"/>
  <c r="MY24" i="2"/>
  <c r="MZ30" i="31"/>
  <c r="MZ24" i="2"/>
  <c r="NA24" i="2"/>
  <c r="JF31" i="31"/>
  <c r="JF23" i="2"/>
  <c r="JG31" i="31"/>
  <c r="JG23" i="2"/>
  <c r="JH31" i="31"/>
  <c r="JH23" i="2"/>
  <c r="JI31" i="31"/>
  <c r="JI23" i="2"/>
  <c r="JJ31" i="31"/>
  <c r="JJ23" i="2"/>
  <c r="JK31" i="31"/>
  <c r="JK23" i="2"/>
  <c r="JL31" i="31"/>
  <c r="JL23" i="2"/>
  <c r="JM31" i="31"/>
  <c r="JM23" i="2"/>
  <c r="JN23" i="2"/>
  <c r="JO23" i="2"/>
  <c r="JP31" i="31"/>
  <c r="JP23" i="2"/>
  <c r="JQ31" i="31"/>
  <c r="JQ23" i="2"/>
  <c r="JR31" i="31"/>
  <c r="JR23" i="2"/>
  <c r="JS31" i="31"/>
  <c r="JS23" i="2"/>
  <c r="JT31" i="31"/>
  <c r="JT23" i="2"/>
  <c r="JU23" i="2"/>
  <c r="JV23" i="2"/>
  <c r="JW31" i="31"/>
  <c r="JW23" i="2"/>
  <c r="JX31" i="31"/>
  <c r="JX23" i="2"/>
  <c r="JY31" i="31"/>
  <c r="JY23" i="2"/>
  <c r="JZ31" i="31"/>
  <c r="JZ23" i="2"/>
  <c r="KA31" i="31"/>
  <c r="KA23" i="2"/>
  <c r="KB23" i="2"/>
  <c r="KC23" i="2"/>
  <c r="KD31" i="31"/>
  <c r="KD23" i="2"/>
  <c r="KE31" i="31"/>
  <c r="KE23" i="2"/>
  <c r="KF31" i="31"/>
  <c r="KF23" i="2"/>
  <c r="KG31" i="31"/>
  <c r="KG23" i="2"/>
  <c r="KH31" i="31"/>
  <c r="KH23" i="2"/>
  <c r="KI23" i="2"/>
  <c r="KJ23" i="2"/>
  <c r="KK31" i="31"/>
  <c r="KK23" i="2"/>
  <c r="KL23" i="2"/>
  <c r="KM23" i="2"/>
  <c r="KN31" i="31"/>
  <c r="KN23" i="2"/>
  <c r="KO23" i="2"/>
  <c r="KP31" i="31"/>
  <c r="KP23" i="2"/>
  <c r="KQ31" i="31"/>
  <c r="KQ23" i="2"/>
  <c r="KR23" i="2"/>
  <c r="KS31" i="31"/>
  <c r="KS23" i="2"/>
  <c r="KT31" i="31"/>
  <c r="KT23" i="2"/>
  <c r="KU31" i="31"/>
  <c r="KU23" i="2"/>
  <c r="KV31" i="31"/>
  <c r="KV23" i="2"/>
  <c r="KW23" i="2"/>
  <c r="KX23" i="2"/>
  <c r="KY31" i="31"/>
  <c r="KY23" i="2"/>
  <c r="KZ31" i="31"/>
  <c r="KZ23" i="2"/>
  <c r="LA31" i="31"/>
  <c r="LA23" i="2"/>
  <c r="LB31" i="31"/>
  <c r="LB23" i="2"/>
  <c r="LC31" i="31"/>
  <c r="LC23" i="2"/>
  <c r="LD31" i="31"/>
  <c r="LD23" i="2"/>
  <c r="LE31" i="31"/>
  <c r="LE23" i="2"/>
  <c r="LF23" i="2"/>
  <c r="LG31" i="31"/>
  <c r="LG23" i="2"/>
  <c r="LH31" i="31"/>
  <c r="LH23" i="2"/>
  <c r="LI31" i="31"/>
  <c r="LI23" i="2"/>
  <c r="LJ23" i="2"/>
  <c r="LK23" i="2"/>
  <c r="LL23" i="2"/>
  <c r="LM31" i="31"/>
  <c r="LM23" i="2"/>
  <c r="LN31" i="31"/>
  <c r="LN23" i="2"/>
  <c r="LO31" i="31"/>
  <c r="LO23" i="2"/>
  <c r="LP23" i="2"/>
  <c r="LQ23" i="2"/>
  <c r="LR31" i="31"/>
  <c r="LR23" i="2"/>
  <c r="LS23" i="2"/>
  <c r="LT31" i="31"/>
  <c r="LT23" i="2"/>
  <c r="LU31" i="31"/>
  <c r="LU23" i="2"/>
  <c r="LV31" i="31"/>
  <c r="LV23" i="2"/>
  <c r="LW23" i="2"/>
  <c r="LX23" i="2"/>
  <c r="LY31" i="31"/>
  <c r="LY23" i="2"/>
  <c r="LZ23" i="2"/>
  <c r="MA31" i="31"/>
  <c r="MA23" i="2"/>
  <c r="MB31" i="31"/>
  <c r="MB23" i="2"/>
  <c r="MC31" i="31"/>
  <c r="MC23" i="2"/>
  <c r="MD31" i="31"/>
  <c r="MD23" i="2"/>
  <c r="ME31" i="31"/>
  <c r="ME23" i="2"/>
  <c r="MF23" i="2"/>
  <c r="MG23" i="2"/>
  <c r="MH31" i="31"/>
  <c r="MH23" i="2"/>
  <c r="MI31" i="31"/>
  <c r="MI23" i="2"/>
  <c r="MJ31" i="31"/>
  <c r="MJ23" i="2"/>
  <c r="MK31" i="31"/>
  <c r="MK23" i="2"/>
  <c r="ML31" i="31"/>
  <c r="ML23" i="2"/>
  <c r="MM31" i="31"/>
  <c r="MM23" i="2"/>
  <c r="MN23" i="2"/>
  <c r="MO31" i="31"/>
  <c r="MO23" i="2"/>
  <c r="MP31" i="31"/>
  <c r="MP23" i="2"/>
  <c r="MQ31" i="31"/>
  <c r="MQ23" i="2"/>
  <c r="MR31" i="31"/>
  <c r="MR23" i="2"/>
  <c r="MS31" i="31"/>
  <c r="MS23" i="2"/>
  <c r="MT23" i="2"/>
  <c r="MU31" i="31"/>
  <c r="MU23" i="2"/>
  <c r="MV31" i="31"/>
  <c r="MV23" i="2"/>
  <c r="MW31" i="31"/>
  <c r="MW23" i="2"/>
  <c r="MX31" i="31"/>
  <c r="MX23" i="2"/>
  <c r="MY31" i="31"/>
  <c r="MY23" i="2"/>
  <c r="MZ31" i="31"/>
  <c r="MZ23" i="2"/>
  <c r="NA23" i="2"/>
  <c r="JF32" i="31"/>
  <c r="JG32" i="31"/>
  <c r="JH32" i="31"/>
  <c r="JI32" i="31"/>
  <c r="JJ32" i="31"/>
  <c r="JK32" i="31"/>
  <c r="JL32" i="31"/>
  <c r="JM32" i="31"/>
  <c r="JN32" i="31"/>
  <c r="JO32" i="31"/>
  <c r="JP32" i="31"/>
  <c r="JQ32" i="31"/>
  <c r="JR32" i="31"/>
  <c r="JS32" i="31"/>
  <c r="JT32" i="31"/>
  <c r="JU32" i="31"/>
  <c r="JV32" i="31"/>
  <c r="JW32" i="31"/>
  <c r="JX32" i="31"/>
  <c r="JY32" i="31"/>
  <c r="JZ32" i="31"/>
  <c r="KA32" i="31"/>
  <c r="KB32" i="31"/>
  <c r="KC32" i="31"/>
  <c r="KD32" i="31"/>
  <c r="KE32" i="31"/>
  <c r="KF32" i="31"/>
  <c r="KG32" i="31"/>
  <c r="KH32" i="31"/>
  <c r="KI32" i="31"/>
  <c r="KJ32" i="31"/>
  <c r="KK32" i="31"/>
  <c r="KL32" i="31"/>
  <c r="KM32" i="31"/>
  <c r="KN32" i="31"/>
  <c r="KO32" i="31"/>
  <c r="KP32" i="31"/>
  <c r="KQ32" i="31"/>
  <c r="KR32" i="31"/>
  <c r="KS32" i="31"/>
  <c r="KT32" i="31"/>
  <c r="KU32" i="31"/>
  <c r="KV32" i="31"/>
  <c r="KW32" i="31"/>
  <c r="KX32" i="31"/>
  <c r="KY32" i="31"/>
  <c r="KZ32" i="31"/>
  <c r="LA32" i="31"/>
  <c r="LB32" i="31"/>
  <c r="LC32" i="31"/>
  <c r="LD32" i="31"/>
  <c r="LE32" i="31"/>
  <c r="LF32" i="31"/>
  <c r="LG32" i="31"/>
  <c r="LH32" i="31"/>
  <c r="LI32" i="31"/>
  <c r="LJ32" i="31"/>
  <c r="LK32" i="31"/>
  <c r="LL32" i="31"/>
  <c r="LM32" i="31"/>
  <c r="LN32" i="31"/>
  <c r="LO32" i="31"/>
  <c r="LP32" i="31"/>
  <c r="LQ32" i="31"/>
  <c r="LR32" i="31"/>
  <c r="LS32" i="31"/>
  <c r="LT32" i="31"/>
  <c r="LU32" i="31"/>
  <c r="LV32" i="31"/>
  <c r="LW32" i="31"/>
  <c r="LX32" i="31"/>
  <c r="LY32" i="31"/>
  <c r="LZ32" i="31"/>
  <c r="MA32" i="31"/>
  <c r="MB32" i="31"/>
  <c r="MC32" i="31"/>
  <c r="MD32" i="31"/>
  <c r="ME32" i="31"/>
  <c r="MF32" i="31"/>
  <c r="MG32" i="31"/>
  <c r="MH32" i="31"/>
  <c r="MI32" i="31"/>
  <c r="MJ32" i="31"/>
  <c r="MK32" i="31"/>
  <c r="ML32" i="31"/>
  <c r="MM32" i="31"/>
  <c r="MN32" i="31"/>
  <c r="MO32" i="31"/>
  <c r="MP32" i="31"/>
  <c r="MQ32" i="31"/>
  <c r="MR32" i="31"/>
  <c r="MS32" i="31"/>
  <c r="MT32" i="31"/>
  <c r="MU32" i="31"/>
  <c r="MV32" i="31"/>
  <c r="MX32" i="31"/>
  <c r="MY32" i="31"/>
  <c r="MZ32" i="31"/>
  <c r="NA32" i="31"/>
  <c r="JF33" i="31"/>
  <c r="JG33" i="31"/>
  <c r="JH33" i="31"/>
  <c r="JI33" i="31"/>
  <c r="JJ33" i="31"/>
  <c r="JK33" i="31"/>
  <c r="JL33" i="31"/>
  <c r="JM33" i="31"/>
  <c r="JN33" i="31"/>
  <c r="JO33" i="31"/>
  <c r="JP33" i="31"/>
  <c r="JQ33" i="31"/>
  <c r="JR33" i="31"/>
  <c r="JS33" i="31"/>
  <c r="JT33" i="31"/>
  <c r="JU33" i="31"/>
  <c r="JV33" i="31"/>
  <c r="JW33" i="31"/>
  <c r="JX33" i="31"/>
  <c r="JY33" i="31"/>
  <c r="JZ33" i="31"/>
  <c r="KA33" i="31"/>
  <c r="KB33" i="31"/>
  <c r="KC33" i="31"/>
  <c r="KD33" i="31"/>
  <c r="KE33" i="31"/>
  <c r="KF33" i="31"/>
  <c r="KG33" i="31"/>
  <c r="KH33" i="31"/>
  <c r="KI33" i="31"/>
  <c r="KJ33" i="31"/>
  <c r="KK33" i="31"/>
  <c r="KL33" i="31"/>
  <c r="KM33" i="31"/>
  <c r="KN33" i="31"/>
  <c r="KO33" i="31"/>
  <c r="KP33" i="31"/>
  <c r="KQ33" i="31"/>
  <c r="KR33" i="31"/>
  <c r="KS33" i="31"/>
  <c r="KT33" i="31"/>
  <c r="KU33" i="31"/>
  <c r="KV33" i="31"/>
  <c r="KW33" i="31"/>
  <c r="KX33" i="31"/>
  <c r="KY33" i="31"/>
  <c r="KZ33" i="31"/>
  <c r="LA33" i="31"/>
  <c r="LB33" i="31"/>
  <c r="LC33" i="31"/>
  <c r="LD33" i="31"/>
  <c r="LE33" i="31"/>
  <c r="LF33" i="31"/>
  <c r="LG33" i="31"/>
  <c r="LH33" i="31"/>
  <c r="LI33" i="31"/>
  <c r="LJ33" i="31"/>
  <c r="LK33" i="31"/>
  <c r="LL33" i="31"/>
  <c r="LM33" i="31"/>
  <c r="LN33" i="31"/>
  <c r="LO33" i="31"/>
  <c r="LP33" i="31"/>
  <c r="LQ33" i="31"/>
  <c r="LQ34" i="31"/>
  <c r="LR33" i="31"/>
  <c r="LS33" i="31"/>
  <c r="LT33" i="31"/>
  <c r="LU33" i="31"/>
  <c r="LV33" i="31"/>
  <c r="LV34" i="31"/>
  <c r="LW33" i="31"/>
  <c r="LW34" i="31"/>
  <c r="LX33" i="31"/>
  <c r="LY33" i="31"/>
  <c r="LZ33" i="31"/>
  <c r="MA33" i="31"/>
  <c r="MB33" i="31"/>
  <c r="MC33" i="31"/>
  <c r="MD33" i="31"/>
  <c r="ME33" i="31"/>
  <c r="MF33" i="31"/>
  <c r="MG33" i="31"/>
  <c r="MH33" i="31"/>
  <c r="MI33" i="31"/>
  <c r="MJ33" i="31"/>
  <c r="MK33" i="31"/>
  <c r="ML33" i="31"/>
  <c r="MM33" i="31"/>
  <c r="MN33" i="31"/>
  <c r="MO33" i="31"/>
  <c r="MP33" i="31"/>
  <c r="MP34" i="31"/>
  <c r="MQ33" i="31"/>
  <c r="MQ34" i="31"/>
  <c r="MR33" i="31"/>
  <c r="MS33" i="31"/>
  <c r="MT33" i="31"/>
  <c r="MU33" i="31"/>
  <c r="MV33" i="31"/>
  <c r="MW33" i="31"/>
  <c r="MX33" i="31"/>
  <c r="MY33" i="31"/>
  <c r="MZ33" i="31"/>
  <c r="NA33" i="31"/>
  <c r="JF25" i="31"/>
  <c r="JF26" i="31"/>
  <c r="JG25" i="31"/>
  <c r="JG26" i="31"/>
  <c r="JH25" i="31"/>
  <c r="JH26" i="31"/>
  <c r="JI25" i="31"/>
  <c r="JI26" i="31"/>
  <c r="JJ25" i="31"/>
  <c r="JJ26" i="31"/>
  <c r="JK25" i="31"/>
  <c r="JK26" i="31"/>
  <c r="JL25" i="31"/>
  <c r="JL26" i="31"/>
  <c r="JM25" i="31"/>
  <c r="JM26" i="31"/>
  <c r="JN25" i="31"/>
  <c r="JN26" i="31"/>
  <c r="JO25" i="31"/>
  <c r="JO26" i="31"/>
  <c r="JP25" i="31"/>
  <c r="JP26" i="31"/>
  <c r="JQ25" i="31"/>
  <c r="JQ26" i="31"/>
  <c r="JR25" i="31"/>
  <c r="JR26" i="31"/>
  <c r="JS25" i="31"/>
  <c r="JS26" i="31"/>
  <c r="JT25" i="31"/>
  <c r="JT26" i="31"/>
  <c r="JU25" i="31"/>
  <c r="JU26" i="31"/>
  <c r="JV25" i="31"/>
  <c r="JV26" i="31"/>
  <c r="JW25" i="31"/>
  <c r="JW26" i="31"/>
  <c r="JX25" i="31"/>
  <c r="JX26" i="31"/>
  <c r="JY25" i="31"/>
  <c r="JY26" i="31"/>
  <c r="JZ25" i="31"/>
  <c r="JZ26" i="31"/>
  <c r="KA25" i="31"/>
  <c r="KA26" i="31"/>
  <c r="KB25" i="31"/>
  <c r="KB26" i="31"/>
  <c r="KC25" i="31"/>
  <c r="KC26" i="31"/>
  <c r="KD25" i="31"/>
  <c r="KD26" i="31"/>
  <c r="KE25" i="31"/>
  <c r="KE26" i="31"/>
  <c r="KF25" i="31"/>
  <c r="KF26" i="31"/>
  <c r="KG25" i="31"/>
  <c r="KG26" i="31"/>
  <c r="KH25" i="31"/>
  <c r="KH26" i="31"/>
  <c r="KI25" i="31"/>
  <c r="KI26" i="31"/>
  <c r="KJ25" i="31"/>
  <c r="KJ26" i="31"/>
  <c r="KK25" i="31"/>
  <c r="KK26" i="31"/>
  <c r="KL25" i="31"/>
  <c r="KL26" i="31"/>
  <c r="KM25" i="31"/>
  <c r="KM26" i="31"/>
  <c r="KN25" i="31"/>
  <c r="KN26" i="31"/>
  <c r="KO25" i="31"/>
  <c r="KO26" i="31"/>
  <c r="KP25" i="31"/>
  <c r="KP26" i="31"/>
  <c r="KQ25" i="31"/>
  <c r="KQ26" i="31"/>
  <c r="KR25" i="31"/>
  <c r="KR26" i="31"/>
  <c r="KS25" i="31"/>
  <c r="KS26" i="31"/>
  <c r="KT25" i="31"/>
  <c r="KT26" i="31"/>
  <c r="KU25" i="31"/>
  <c r="KU26" i="31"/>
  <c r="KV25" i="31"/>
  <c r="KV26" i="31"/>
  <c r="KW25" i="31"/>
  <c r="KW26" i="31"/>
  <c r="KX25" i="31"/>
  <c r="KX26" i="31"/>
  <c r="KY25" i="31"/>
  <c r="KY26" i="31"/>
  <c r="KZ25" i="31"/>
  <c r="KZ26" i="31"/>
  <c r="LA25" i="31"/>
  <c r="LA26" i="31"/>
  <c r="LB25" i="31"/>
  <c r="LB26" i="31"/>
  <c r="LC25" i="31"/>
  <c r="LC26" i="31"/>
  <c r="LD25" i="31"/>
  <c r="LD26" i="31"/>
  <c r="LE25" i="31"/>
  <c r="LE26" i="31"/>
  <c r="LF25" i="31"/>
  <c r="LF26" i="31"/>
  <c r="LG25" i="31"/>
  <c r="LG26" i="31"/>
  <c r="LH25" i="31"/>
  <c r="LH26" i="31"/>
  <c r="LI25" i="31"/>
  <c r="LI26" i="31"/>
  <c r="LJ25" i="31"/>
  <c r="LJ26" i="31"/>
  <c r="LK25" i="31"/>
  <c r="LK26" i="31"/>
  <c r="LL25" i="31"/>
  <c r="LL26" i="31"/>
  <c r="LM25" i="31"/>
  <c r="LM26" i="31"/>
  <c r="LN25" i="31"/>
  <c r="LN26" i="31"/>
  <c r="LO25" i="31"/>
  <c r="LO26" i="31"/>
  <c r="LP25" i="31"/>
  <c r="LP26" i="31"/>
  <c r="LQ25" i="31"/>
  <c r="LQ26" i="31"/>
  <c r="LR25" i="31"/>
  <c r="LR26" i="31"/>
  <c r="LS25" i="31"/>
  <c r="LS26" i="31"/>
  <c r="LT25" i="31"/>
  <c r="LT26" i="31"/>
  <c r="LU25" i="31"/>
  <c r="LU26" i="31"/>
  <c r="LV25" i="31"/>
  <c r="LV26" i="31"/>
  <c r="LW25" i="31"/>
  <c r="LW26" i="31"/>
  <c r="LX25" i="31"/>
  <c r="LX26" i="31"/>
  <c r="LY25" i="31"/>
  <c r="LY26" i="31"/>
  <c r="LZ25" i="31"/>
  <c r="LZ26" i="31"/>
  <c r="MA25" i="31"/>
  <c r="MA26" i="31"/>
  <c r="MB25" i="31"/>
  <c r="MB26" i="31"/>
  <c r="MC25" i="31"/>
  <c r="MC26" i="31"/>
  <c r="MD25" i="31"/>
  <c r="MD26" i="31"/>
  <c r="ME25" i="31"/>
  <c r="ME26" i="31"/>
  <c r="MF25" i="31"/>
  <c r="MF26" i="31"/>
  <c r="MG25" i="31"/>
  <c r="MG26" i="31"/>
  <c r="MH25" i="31"/>
  <c r="MH26" i="31"/>
  <c r="MI25" i="31"/>
  <c r="MI26" i="31"/>
  <c r="MJ25" i="31"/>
  <c r="MJ26" i="31"/>
  <c r="MK25" i="31"/>
  <c r="MK26" i="31"/>
  <c r="ML25" i="31"/>
  <c r="ML26" i="31"/>
  <c r="MM25" i="31"/>
  <c r="MM26" i="31"/>
  <c r="MN25" i="31"/>
  <c r="MN26" i="31"/>
  <c r="MO25" i="31"/>
  <c r="MO26" i="31"/>
  <c r="MP25" i="31"/>
  <c r="MP26" i="31"/>
  <c r="MQ25" i="31"/>
  <c r="MQ26" i="31"/>
  <c r="MR25" i="31"/>
  <c r="MR26" i="31"/>
  <c r="MS25" i="31"/>
  <c r="MS26" i="31"/>
  <c r="MT25" i="31"/>
  <c r="MT26" i="31"/>
  <c r="MU25" i="31"/>
  <c r="MU26" i="31"/>
  <c r="MV25" i="31"/>
  <c r="MV26" i="31"/>
  <c r="MW25" i="31"/>
  <c r="MW26" i="31"/>
  <c r="MX25" i="31"/>
  <c r="MX26" i="31"/>
  <c r="MY25" i="31"/>
  <c r="MY26" i="31"/>
  <c r="MZ25" i="31"/>
  <c r="MZ26" i="31"/>
  <c r="NA25" i="31"/>
  <c r="NA26" i="31"/>
  <c r="JF18" i="31"/>
  <c r="JG18" i="31"/>
  <c r="JH18" i="31"/>
  <c r="JH19" i="31"/>
  <c r="JI18" i="31"/>
  <c r="JJ18" i="31"/>
  <c r="JK18" i="31"/>
  <c r="JL18" i="31"/>
  <c r="JM18" i="31"/>
  <c r="JN18" i="31"/>
  <c r="JO18" i="31"/>
  <c r="JP18" i="31"/>
  <c r="JQ18" i="31"/>
  <c r="JR18" i="31"/>
  <c r="JS18" i="31"/>
  <c r="JT18" i="31"/>
  <c r="JU18" i="31"/>
  <c r="JV18" i="31"/>
  <c r="JW18" i="31"/>
  <c r="JX18" i="31"/>
  <c r="JY18" i="31"/>
  <c r="JZ18" i="31"/>
  <c r="KA18" i="31"/>
  <c r="KB18" i="31"/>
  <c r="KC18" i="31"/>
  <c r="KD18" i="31"/>
  <c r="KD19" i="31"/>
  <c r="KE18" i="31"/>
  <c r="KF18" i="31"/>
  <c r="KG18" i="31"/>
  <c r="KH18" i="31"/>
  <c r="KI18" i="31"/>
  <c r="KJ18" i="31"/>
  <c r="KK18" i="31"/>
  <c r="KL18" i="31"/>
  <c r="KM18" i="31"/>
  <c r="KN18" i="31"/>
  <c r="KO18" i="31"/>
  <c r="KP18" i="31"/>
  <c r="KQ18" i="31"/>
  <c r="KR18" i="31"/>
  <c r="KS18" i="31"/>
  <c r="KT18" i="31"/>
  <c r="KU18" i="31"/>
  <c r="KV18" i="31"/>
  <c r="KW18" i="31"/>
  <c r="KX18" i="31"/>
  <c r="KY18" i="31"/>
  <c r="KZ18" i="31"/>
  <c r="LA18" i="31"/>
  <c r="LB18" i="31"/>
  <c r="LC18" i="31"/>
  <c r="LD18" i="31"/>
  <c r="LE18" i="31"/>
  <c r="LF18" i="31"/>
  <c r="LG18" i="31"/>
  <c r="LH18" i="31"/>
  <c r="LI18" i="31"/>
  <c r="LJ18" i="31"/>
  <c r="LK18" i="31"/>
  <c r="LL18" i="31"/>
  <c r="LM18" i="31"/>
  <c r="LN18" i="31"/>
  <c r="LO18" i="31"/>
  <c r="LS18" i="31"/>
  <c r="LT18" i="31"/>
  <c r="LU18" i="31"/>
  <c r="LV18" i="31"/>
  <c r="LW18" i="31"/>
  <c r="LX18" i="31"/>
  <c r="LY18" i="31"/>
  <c r="LZ18" i="31"/>
  <c r="MA18" i="31"/>
  <c r="MB18" i="31"/>
  <c r="MC18" i="31"/>
  <c r="MD18" i="31"/>
  <c r="ME18" i="31"/>
  <c r="MF18" i="31"/>
  <c r="MG18" i="31"/>
  <c r="MH18" i="31"/>
  <c r="MI18" i="31"/>
  <c r="MJ18" i="31"/>
  <c r="MK18" i="31"/>
  <c r="ML18" i="31"/>
  <c r="MM18" i="31"/>
  <c r="MQ18" i="31"/>
  <c r="MR18" i="31"/>
  <c r="MS18" i="31"/>
  <c r="MU18" i="31"/>
  <c r="MV18" i="31"/>
  <c r="MW18" i="31"/>
  <c r="MX18" i="31"/>
  <c r="MY18" i="31"/>
  <c r="MZ18" i="31"/>
  <c r="NA18" i="31"/>
  <c r="JF11" i="31"/>
  <c r="JG11" i="31"/>
  <c r="JH11" i="31"/>
  <c r="JI11" i="31"/>
  <c r="JJ11" i="31"/>
  <c r="JK11" i="31"/>
  <c r="JL11" i="31"/>
  <c r="JM11" i="31"/>
  <c r="JN11" i="31"/>
  <c r="JO11" i="31"/>
  <c r="JP11" i="31"/>
  <c r="JQ11" i="31"/>
  <c r="JR11" i="31"/>
  <c r="JS11" i="31"/>
  <c r="JT11" i="31"/>
  <c r="JU11" i="31"/>
  <c r="JV11" i="31"/>
  <c r="JW11" i="31"/>
  <c r="JX11" i="31"/>
  <c r="JY11" i="31"/>
  <c r="JZ11" i="31"/>
  <c r="KA11" i="31"/>
  <c r="KB11" i="31"/>
  <c r="KC11" i="31"/>
  <c r="KD11" i="31"/>
  <c r="KE11" i="31"/>
  <c r="KF11" i="31"/>
  <c r="KG11" i="31"/>
  <c r="KH11" i="31"/>
  <c r="KI11" i="31"/>
  <c r="KJ11" i="31"/>
  <c r="KK11" i="31"/>
  <c r="KL11" i="31"/>
  <c r="KM11" i="31"/>
  <c r="KN11" i="31"/>
  <c r="KO11" i="31"/>
  <c r="KP11" i="31"/>
  <c r="KQ11" i="31"/>
  <c r="KR11" i="31"/>
  <c r="KS11" i="31"/>
  <c r="KT11" i="31"/>
  <c r="KU11" i="31"/>
  <c r="KV11" i="31"/>
  <c r="KW11" i="31"/>
  <c r="KX11" i="31"/>
  <c r="KY11" i="31"/>
  <c r="KZ11" i="31"/>
  <c r="LA11" i="31"/>
  <c r="LB11" i="31"/>
  <c r="LC11" i="31"/>
  <c r="LD11" i="31"/>
  <c r="LE11" i="31"/>
  <c r="LF11" i="31"/>
  <c r="LG11" i="31"/>
  <c r="LH11" i="31"/>
  <c r="LI11" i="31"/>
  <c r="LJ11" i="31"/>
  <c r="LK11" i="31"/>
  <c r="LL11" i="31"/>
  <c r="LM11" i="31"/>
  <c r="LN11" i="31"/>
  <c r="LO11" i="31"/>
  <c r="LP11" i="31"/>
  <c r="LQ11" i="31"/>
  <c r="LR11" i="31"/>
  <c r="LS11" i="31"/>
  <c r="LT11" i="31"/>
  <c r="LU11" i="31"/>
  <c r="LV11" i="31"/>
  <c r="LW11" i="31"/>
  <c r="LX11" i="31"/>
  <c r="LY11" i="31"/>
  <c r="LZ11" i="31"/>
  <c r="MA11" i="31"/>
  <c r="MB11" i="31"/>
  <c r="MC11" i="31"/>
  <c r="MD11" i="31"/>
  <c r="ME11" i="31"/>
  <c r="MF11" i="31"/>
  <c r="MG11" i="31"/>
  <c r="MH11" i="31"/>
  <c r="MI11" i="31"/>
  <c r="MJ11" i="31"/>
  <c r="MK11" i="31"/>
  <c r="ML11" i="31"/>
  <c r="MM11" i="31"/>
  <c r="MN11" i="31"/>
  <c r="MO11" i="31"/>
  <c r="MP11" i="31"/>
  <c r="MQ11" i="31"/>
  <c r="MR11" i="31"/>
  <c r="MS11" i="31"/>
  <c r="MT11" i="31"/>
  <c r="MU11" i="31"/>
  <c r="MW11" i="31"/>
  <c r="MX11" i="31"/>
  <c r="MY11" i="31"/>
  <c r="MZ11" i="31"/>
  <c r="NA11" i="31"/>
  <c r="JF12" i="31"/>
  <c r="JG12" i="31"/>
  <c r="JH12" i="31"/>
  <c r="JI12" i="31"/>
  <c r="JJ12" i="31"/>
  <c r="JK12" i="31"/>
  <c r="JL12" i="31"/>
  <c r="JM12" i="31"/>
  <c r="JN12" i="31"/>
  <c r="JO12" i="31"/>
  <c r="JP12" i="31"/>
  <c r="JQ12" i="31"/>
  <c r="JR12" i="31"/>
  <c r="JS12" i="31"/>
  <c r="JT12" i="31"/>
  <c r="JU12" i="31"/>
  <c r="JV12" i="31"/>
  <c r="JW12" i="31"/>
  <c r="JX12" i="31"/>
  <c r="JY12" i="31"/>
  <c r="JZ12" i="31"/>
  <c r="KA12" i="31"/>
  <c r="KB12" i="31"/>
  <c r="KC12" i="31"/>
  <c r="KD12" i="31"/>
  <c r="KE12" i="31"/>
  <c r="KF12" i="31"/>
  <c r="KG12" i="31"/>
  <c r="KH12" i="31"/>
  <c r="KI12" i="31"/>
  <c r="KJ12" i="31"/>
  <c r="KK12" i="31"/>
  <c r="KL12" i="31"/>
  <c r="KM12" i="31"/>
  <c r="KN12" i="31"/>
  <c r="KO12" i="31"/>
  <c r="KP12" i="31"/>
  <c r="KQ12" i="31"/>
  <c r="KQ13" i="31"/>
  <c r="KR12" i="31"/>
  <c r="KS12" i="31"/>
  <c r="KT12" i="31"/>
  <c r="KU12" i="31"/>
  <c r="KV12" i="31"/>
  <c r="KV13" i="31"/>
  <c r="KW12" i="31"/>
  <c r="KW13" i="31"/>
  <c r="KX12" i="31"/>
  <c r="KX13" i="31"/>
  <c r="KY12" i="31"/>
  <c r="KZ12" i="31"/>
  <c r="LA12" i="31"/>
  <c r="LA13" i="31"/>
  <c r="LB12" i="31"/>
  <c r="LB13" i="31"/>
  <c r="LC12" i="31"/>
  <c r="LD12" i="31"/>
  <c r="LE12" i="31"/>
  <c r="LF12" i="31"/>
  <c r="LG12" i="31"/>
  <c r="LH12" i="31"/>
  <c r="LI12" i="31"/>
  <c r="LJ12" i="31"/>
  <c r="LK12" i="31"/>
  <c r="LL12" i="31"/>
  <c r="LM12" i="31"/>
  <c r="LN12" i="31"/>
  <c r="LO12" i="31"/>
  <c r="LP12" i="31"/>
  <c r="LQ12" i="31"/>
  <c r="LR12" i="31"/>
  <c r="LR13" i="31"/>
  <c r="LS12" i="31"/>
  <c r="LS13" i="31"/>
  <c r="LT12" i="31"/>
  <c r="LU12" i="31"/>
  <c r="LU13" i="31"/>
  <c r="LV12" i="31"/>
  <c r="LV13" i="31"/>
  <c r="LW12" i="31"/>
  <c r="LX12" i="31"/>
  <c r="LY12" i="31"/>
  <c r="LZ12" i="31"/>
  <c r="MA12" i="31"/>
  <c r="MB12" i="31"/>
  <c r="MC12" i="31"/>
  <c r="MD12" i="31"/>
  <c r="ME12" i="31"/>
  <c r="MF12" i="31"/>
  <c r="MG12" i="31"/>
  <c r="MH12" i="31"/>
  <c r="MI12" i="31"/>
  <c r="MI13" i="31"/>
  <c r="MJ12" i="31"/>
  <c r="MK12" i="31"/>
  <c r="ML12" i="31"/>
  <c r="MM12" i="31"/>
  <c r="MN12" i="31"/>
  <c r="MO12" i="31"/>
  <c r="MP12" i="31"/>
  <c r="MP13" i="31"/>
  <c r="MQ12" i="31"/>
  <c r="MR12" i="31"/>
  <c r="MS12" i="31"/>
  <c r="MT12" i="31"/>
  <c r="MU12" i="31"/>
  <c r="MV12" i="31"/>
  <c r="MW12" i="31"/>
  <c r="MX12" i="31"/>
  <c r="MY12" i="31"/>
  <c r="MZ12" i="31"/>
  <c r="JF8" i="31"/>
  <c r="JF19" i="31"/>
  <c r="JF11" i="4"/>
  <c r="JG8" i="31"/>
  <c r="JH11" i="4"/>
  <c r="JI8" i="31"/>
  <c r="JI19" i="31"/>
  <c r="JI11" i="4"/>
  <c r="JJ11" i="4"/>
  <c r="JK8" i="31"/>
  <c r="JK11" i="4"/>
  <c r="JL8" i="31"/>
  <c r="JL19" i="31"/>
  <c r="JL11" i="4"/>
  <c r="JM8" i="31"/>
  <c r="JM19" i="31"/>
  <c r="JM11" i="4"/>
  <c r="JN8" i="31"/>
  <c r="JN19" i="31"/>
  <c r="JN11" i="4"/>
  <c r="JO8" i="31"/>
  <c r="JP8" i="31"/>
  <c r="JQ8" i="31"/>
  <c r="JR8" i="31"/>
  <c r="JR11" i="4"/>
  <c r="JS8" i="31"/>
  <c r="JT8" i="31"/>
  <c r="JU8" i="31"/>
  <c r="JV8" i="31"/>
  <c r="JV19" i="31"/>
  <c r="JV11" i="4"/>
  <c r="JW8" i="31"/>
  <c r="JW11" i="4"/>
  <c r="JX8" i="31"/>
  <c r="JX11" i="4"/>
  <c r="JY8" i="31"/>
  <c r="JY11" i="4"/>
  <c r="JZ8" i="31"/>
  <c r="JZ11" i="4"/>
  <c r="KA8" i="31"/>
  <c r="KA19" i="31"/>
  <c r="KA11" i="4"/>
  <c r="KB8" i="31"/>
  <c r="KB19" i="31"/>
  <c r="KB11" i="4"/>
  <c r="KC8" i="31"/>
  <c r="KC11" i="4"/>
  <c r="KD11" i="4"/>
  <c r="KE8" i="31"/>
  <c r="KE19" i="31"/>
  <c r="KE11" i="4"/>
  <c r="KF8" i="31"/>
  <c r="KF19" i="31"/>
  <c r="KF11" i="4"/>
  <c r="KG8" i="31"/>
  <c r="KG19" i="31"/>
  <c r="KG11" i="4"/>
  <c r="KH11" i="4"/>
  <c r="KI8" i="31"/>
  <c r="KJ8" i="31"/>
  <c r="KJ11" i="4"/>
  <c r="KK8" i="31"/>
  <c r="KK11" i="4"/>
  <c r="KL8" i="31"/>
  <c r="KL11" i="4"/>
  <c r="KM8" i="31"/>
  <c r="KN8" i="31"/>
  <c r="KO8" i="31"/>
  <c r="KP8" i="31"/>
  <c r="KP11" i="4"/>
  <c r="KQ8" i="31"/>
  <c r="KQ11" i="4"/>
  <c r="KR8" i="31"/>
  <c r="KR11" i="4"/>
  <c r="KS8" i="31"/>
  <c r="KS11" i="4"/>
  <c r="KT8" i="31"/>
  <c r="KT11" i="4"/>
  <c r="KU8" i="31"/>
  <c r="KU19" i="31"/>
  <c r="KU11" i="4"/>
  <c r="KV8" i="31"/>
  <c r="KV19" i="31"/>
  <c r="KV11" i="4"/>
  <c r="KW8" i="31"/>
  <c r="KW11" i="4"/>
  <c r="KX8" i="31"/>
  <c r="KX19" i="31"/>
  <c r="KX11" i="4"/>
  <c r="KY8" i="31"/>
  <c r="KY19" i="31"/>
  <c r="KY11" i="4"/>
  <c r="KZ8" i="31"/>
  <c r="KZ11" i="4"/>
  <c r="LA8" i="31"/>
  <c r="LA19" i="31"/>
  <c r="LA11" i="4"/>
  <c r="LB8" i="31"/>
  <c r="LB19" i="31"/>
  <c r="LC8" i="31"/>
  <c r="LC11" i="4"/>
  <c r="LD8" i="31"/>
  <c r="LD11" i="4"/>
  <c r="LE8" i="31"/>
  <c r="LE11" i="4"/>
  <c r="LF8" i="31"/>
  <c r="LF11" i="4"/>
  <c r="LG8" i="31"/>
  <c r="LH8" i="31"/>
  <c r="LH11" i="4"/>
  <c r="LI8" i="31"/>
  <c r="LI11" i="4"/>
  <c r="LJ8" i="31"/>
  <c r="LJ11" i="4"/>
  <c r="LK8" i="31"/>
  <c r="LK19" i="31"/>
  <c r="LL8" i="31"/>
  <c r="LL11" i="4"/>
  <c r="LM8" i="31"/>
  <c r="LN8" i="31"/>
  <c r="LO8" i="31"/>
  <c r="LO11" i="4"/>
  <c r="LP19" i="31"/>
  <c r="LQ19" i="31"/>
  <c r="LQ11" i="4"/>
  <c r="LR8" i="31"/>
  <c r="LS8" i="31"/>
  <c r="LS11" i="4"/>
  <c r="LT8" i="31"/>
  <c r="LT19" i="31"/>
  <c r="LT11" i="4"/>
  <c r="LU8" i="31"/>
  <c r="LU19" i="31"/>
  <c r="LU11" i="4"/>
  <c r="LV8" i="31"/>
  <c r="LV19" i="31"/>
  <c r="LV11" i="4"/>
  <c r="LW8" i="31"/>
  <c r="LX8" i="31"/>
  <c r="LX11" i="4"/>
  <c r="LY8" i="31"/>
  <c r="LY19" i="31"/>
  <c r="LZ8" i="31"/>
  <c r="LZ11" i="4"/>
  <c r="MA8" i="31"/>
  <c r="MC11" i="4"/>
  <c r="MD8" i="31"/>
  <c r="MD19" i="31"/>
  <c r="ME8" i="31"/>
  <c r="ME11" i="4"/>
  <c r="MF8" i="31"/>
  <c r="MF11" i="4"/>
  <c r="MG8" i="31"/>
  <c r="MG11" i="4"/>
  <c r="MH8" i="31"/>
  <c r="MH11" i="4"/>
  <c r="MI8" i="31"/>
  <c r="MI11" i="4"/>
  <c r="MJ19" i="31"/>
  <c r="MK8" i="31"/>
  <c r="MK11" i="4"/>
  <c r="ML8" i="31"/>
  <c r="ML19" i="31"/>
  <c r="ML11" i="4"/>
  <c r="MM8" i="31"/>
  <c r="MN19" i="31"/>
  <c r="MN11" i="4"/>
  <c r="MO8" i="31"/>
  <c r="MO19" i="31"/>
  <c r="MO11" i="4"/>
  <c r="MP11" i="4"/>
  <c r="MQ8" i="31"/>
  <c r="MQ11" i="4"/>
  <c r="MR8" i="31"/>
  <c r="MR11" i="4"/>
  <c r="MS8" i="31"/>
  <c r="MT11" i="4"/>
  <c r="MU8" i="31"/>
  <c r="MV11" i="4"/>
  <c r="MW8" i="31"/>
  <c r="MW11" i="4"/>
  <c r="MX8" i="31"/>
  <c r="MX19" i="31"/>
  <c r="MY8" i="31"/>
  <c r="MY11" i="4"/>
  <c r="MZ8" i="31"/>
  <c r="NA11" i="4"/>
  <c r="N78" i="31"/>
  <c r="O78" i="31"/>
  <c r="P78" i="31"/>
  <c r="Q78" i="31"/>
  <c r="R78" i="31"/>
  <c r="S78" i="31"/>
  <c r="T78" i="31"/>
  <c r="V78" i="31"/>
  <c r="W78" i="31"/>
  <c r="X78" i="31"/>
  <c r="Y78" i="31"/>
  <c r="Z78" i="31"/>
  <c r="AA78" i="31"/>
  <c r="AB78" i="31"/>
  <c r="AC78" i="31"/>
  <c r="AD78" i="31"/>
  <c r="AE78" i="31"/>
  <c r="AF78" i="31"/>
  <c r="AG78" i="31"/>
  <c r="AH78" i="31"/>
  <c r="AI78" i="31"/>
  <c r="AJ78" i="31"/>
  <c r="AK78" i="31"/>
  <c r="AL78" i="31"/>
  <c r="AM78" i="31"/>
  <c r="AN78" i="31"/>
  <c r="AO78" i="31"/>
  <c r="AP78" i="31"/>
  <c r="AQ78" i="31"/>
  <c r="AR78" i="31"/>
  <c r="AS78" i="31"/>
  <c r="AT78" i="31"/>
  <c r="AU78" i="31"/>
  <c r="AV78" i="31"/>
  <c r="AW78" i="31"/>
  <c r="AY78" i="31"/>
  <c r="AZ78" i="31"/>
  <c r="BA78" i="31"/>
  <c r="BB78" i="31"/>
  <c r="BC78" i="31"/>
  <c r="BD78" i="31"/>
  <c r="BE78" i="31"/>
  <c r="BF78" i="31"/>
  <c r="BG78" i="31"/>
  <c r="BH78" i="31"/>
  <c r="BI78" i="31"/>
  <c r="BJ78" i="31"/>
  <c r="BK78" i="31"/>
  <c r="BL78" i="31"/>
  <c r="BM78" i="31"/>
  <c r="BN78" i="31"/>
  <c r="BO78" i="31"/>
  <c r="BP78" i="31"/>
  <c r="BQ78" i="31"/>
  <c r="BR78" i="31"/>
  <c r="BS78" i="31"/>
  <c r="BT78" i="31"/>
  <c r="BU78" i="31"/>
  <c r="BV78" i="31"/>
  <c r="BW78" i="31"/>
  <c r="BX78" i="31"/>
  <c r="BY78" i="31"/>
  <c r="BZ78" i="31"/>
  <c r="CB78" i="31"/>
  <c r="CC78" i="31"/>
  <c r="CD78" i="31"/>
  <c r="CE78" i="31"/>
  <c r="CF78" i="31"/>
  <c r="CG78" i="31"/>
  <c r="CH78" i="31"/>
  <c r="CI78" i="31"/>
  <c r="CJ78" i="31"/>
  <c r="CK78" i="31"/>
  <c r="CL78" i="31"/>
  <c r="CM78" i="31"/>
  <c r="CN78" i="31"/>
  <c r="CO78" i="31"/>
  <c r="CP78" i="31"/>
  <c r="CQ78" i="31"/>
  <c r="CR78" i="31"/>
  <c r="CS78" i="31"/>
  <c r="CT78" i="31"/>
  <c r="CU78" i="31"/>
  <c r="CV78" i="31"/>
  <c r="CW78" i="31"/>
  <c r="CX78" i="31"/>
  <c r="CY78" i="31"/>
  <c r="CZ78" i="31"/>
  <c r="DA78" i="31"/>
  <c r="DB78" i="31"/>
  <c r="DC78" i="31"/>
  <c r="DD78" i="31"/>
  <c r="DE78" i="31"/>
  <c r="DF78" i="31"/>
  <c r="DH78" i="31"/>
  <c r="DI78" i="31"/>
  <c r="DJ78" i="31"/>
  <c r="DK78" i="31"/>
  <c r="DL78" i="31"/>
  <c r="DM78" i="31"/>
  <c r="DN78" i="31"/>
  <c r="DO78" i="31"/>
  <c r="DP78" i="31"/>
  <c r="DQ78" i="31"/>
  <c r="DR78" i="31"/>
  <c r="DS78" i="31"/>
  <c r="DT78" i="31"/>
  <c r="DU78" i="31"/>
  <c r="DV78" i="31"/>
  <c r="DW78" i="31"/>
  <c r="DX78" i="31"/>
  <c r="DY78" i="31"/>
  <c r="DZ78" i="31"/>
  <c r="EA78" i="31"/>
  <c r="EC78" i="31"/>
  <c r="ED78" i="31"/>
  <c r="EE78" i="31"/>
  <c r="EF78" i="31"/>
  <c r="EG78" i="31"/>
  <c r="EH78" i="31"/>
  <c r="EI78" i="31"/>
  <c r="EJ78" i="31"/>
  <c r="EK78" i="31"/>
  <c r="EL78" i="31"/>
  <c r="EM78" i="31"/>
  <c r="EN78" i="31"/>
  <c r="EO78" i="31"/>
  <c r="EP78" i="31"/>
  <c r="EQ78" i="31"/>
  <c r="ER78" i="31"/>
  <c r="ES78" i="31"/>
  <c r="ET78" i="31"/>
  <c r="EU78" i="31"/>
  <c r="EV78" i="31"/>
  <c r="EW78" i="31"/>
  <c r="EX78" i="31"/>
  <c r="EY78" i="31"/>
  <c r="EZ78" i="31"/>
  <c r="FA78" i="31"/>
  <c r="FB78" i="31"/>
  <c r="FC78" i="31"/>
  <c r="FD78" i="31"/>
  <c r="FE78" i="31"/>
  <c r="FF78" i="31"/>
  <c r="FG78" i="31"/>
  <c r="FH78" i="31"/>
  <c r="FI78" i="31"/>
  <c r="FJ78" i="31"/>
  <c r="FK78" i="31"/>
  <c r="FL78" i="31"/>
  <c r="FM78" i="31"/>
  <c r="FN78" i="31"/>
  <c r="FO78" i="31"/>
  <c r="FP78" i="31"/>
  <c r="FQ78" i="31"/>
  <c r="FR78" i="31"/>
  <c r="FS78" i="31"/>
  <c r="FT78" i="31"/>
  <c r="FU78" i="31"/>
  <c r="FV78" i="31"/>
  <c r="FW78" i="31"/>
  <c r="FY78" i="31"/>
  <c r="FZ78" i="31"/>
  <c r="GA78" i="31"/>
  <c r="GG78" i="31"/>
  <c r="GH78" i="31"/>
  <c r="GN78" i="31"/>
  <c r="GO78" i="31"/>
  <c r="GQ78" i="31"/>
  <c r="GU78" i="31"/>
  <c r="GV78" i="31"/>
  <c r="HC78" i="31"/>
  <c r="HI78" i="31"/>
  <c r="HJ78" i="31"/>
  <c r="HP78" i="31"/>
  <c r="HQ78" i="31"/>
  <c r="HW78" i="31"/>
  <c r="HX78" i="31"/>
  <c r="HZ78" i="31"/>
  <c r="ID78" i="31"/>
  <c r="IE78" i="31"/>
  <c r="IK78" i="31"/>
  <c r="IL78" i="31"/>
  <c r="IM78" i="31"/>
  <c r="IN78" i="31"/>
  <c r="IO78" i="31"/>
  <c r="IP78" i="31"/>
  <c r="IQ78" i="31"/>
  <c r="IR78" i="31"/>
  <c r="IS78" i="31"/>
  <c r="IT78" i="31"/>
  <c r="IU78" i="31"/>
  <c r="IV78" i="31"/>
  <c r="IW78" i="31"/>
  <c r="IX78" i="31"/>
  <c r="IY78" i="31"/>
  <c r="IZ78" i="31"/>
  <c r="JA78" i="31"/>
  <c r="JB78" i="31"/>
  <c r="JC78" i="31"/>
  <c r="JD78" i="31"/>
  <c r="JE78" i="31"/>
  <c r="N55" i="31"/>
  <c r="N22" i="4"/>
  <c r="O55" i="31"/>
  <c r="O22" i="4"/>
  <c r="P55" i="31"/>
  <c r="P22" i="4"/>
  <c r="Q55" i="31"/>
  <c r="Q22" i="4"/>
  <c r="R55" i="31"/>
  <c r="R22" i="4"/>
  <c r="S55" i="31"/>
  <c r="S22" i="4"/>
  <c r="T55" i="31"/>
  <c r="T22" i="4"/>
  <c r="U55" i="31"/>
  <c r="U22" i="4"/>
  <c r="V55" i="31"/>
  <c r="V22" i="4"/>
  <c r="W55" i="31"/>
  <c r="W22" i="4"/>
  <c r="X55" i="31"/>
  <c r="X22" i="4"/>
  <c r="Y55" i="31"/>
  <c r="Y22" i="4"/>
  <c r="Z55" i="31"/>
  <c r="Z22" i="4"/>
  <c r="AA55" i="31"/>
  <c r="AA22" i="4"/>
  <c r="AB55" i="31"/>
  <c r="AB22" i="4"/>
  <c r="AC55" i="31"/>
  <c r="AC22" i="4"/>
  <c r="AD55" i="31"/>
  <c r="AD22" i="4"/>
  <c r="AE55" i="31"/>
  <c r="AE22" i="4"/>
  <c r="AF55" i="31"/>
  <c r="AF22" i="4"/>
  <c r="AG55" i="31"/>
  <c r="AG22" i="4"/>
  <c r="AH55" i="31"/>
  <c r="AH22" i="4"/>
  <c r="AI55" i="31"/>
  <c r="AI22" i="4"/>
  <c r="AJ55" i="31"/>
  <c r="AJ22" i="4"/>
  <c r="AK55" i="31"/>
  <c r="AK22" i="4"/>
  <c r="AL55" i="31"/>
  <c r="AL22" i="4"/>
  <c r="AM55" i="31"/>
  <c r="AM22" i="4"/>
  <c r="AN55" i="31"/>
  <c r="AN22" i="4"/>
  <c r="AO55" i="31"/>
  <c r="AO22" i="4"/>
  <c r="AP55" i="31"/>
  <c r="AP22" i="4"/>
  <c r="AQ55" i="31"/>
  <c r="AQ22" i="4"/>
  <c r="AR55" i="31"/>
  <c r="AR22" i="4"/>
  <c r="AS55" i="31"/>
  <c r="AS22" i="4"/>
  <c r="AT55" i="31"/>
  <c r="AT22" i="4"/>
  <c r="AU55" i="31"/>
  <c r="AU22" i="4"/>
  <c r="AV55" i="31"/>
  <c r="AV22" i="4"/>
  <c r="AW55" i="31"/>
  <c r="AW22" i="4"/>
  <c r="AX55" i="31"/>
  <c r="AX22" i="4"/>
  <c r="AY55" i="31"/>
  <c r="AY22" i="4"/>
  <c r="AZ55" i="31"/>
  <c r="AZ22" i="4"/>
  <c r="BA55" i="31"/>
  <c r="BA22" i="4"/>
  <c r="BB55" i="31"/>
  <c r="BB22" i="4"/>
  <c r="BC55" i="31"/>
  <c r="BC22" i="4"/>
  <c r="BD55" i="31"/>
  <c r="BD22" i="4"/>
  <c r="BE55" i="31"/>
  <c r="BE22" i="4"/>
  <c r="BF55" i="31"/>
  <c r="BF22" i="4"/>
  <c r="BG55" i="31"/>
  <c r="BG22" i="4"/>
  <c r="BI55" i="31"/>
  <c r="BI22" i="4"/>
  <c r="BJ55" i="31"/>
  <c r="BJ22" i="4"/>
  <c r="BK55" i="31"/>
  <c r="BK22" i="4"/>
  <c r="BL55" i="31"/>
  <c r="BL22" i="4"/>
  <c r="BM55" i="31"/>
  <c r="BM22" i="4"/>
  <c r="BN55" i="31"/>
  <c r="BN22" i="4"/>
  <c r="BO55" i="31"/>
  <c r="BO22" i="4"/>
  <c r="BP55" i="31"/>
  <c r="BP22" i="4"/>
  <c r="BQ55" i="31"/>
  <c r="BQ22" i="4"/>
  <c r="BR55" i="31"/>
  <c r="BR22" i="4"/>
  <c r="BS55" i="31"/>
  <c r="BS22" i="4"/>
  <c r="BT55" i="31"/>
  <c r="BT22" i="4"/>
  <c r="BU55" i="31"/>
  <c r="BU22" i="4"/>
  <c r="BV55" i="31"/>
  <c r="BV22" i="4"/>
  <c r="BW55" i="31"/>
  <c r="BW22" i="4"/>
  <c r="BX55" i="31"/>
  <c r="BX22" i="4"/>
  <c r="BY55" i="31"/>
  <c r="BY22" i="4"/>
  <c r="BZ55" i="31"/>
  <c r="BZ22" i="4"/>
  <c r="CB55" i="31"/>
  <c r="CB22" i="4"/>
  <c r="CC55" i="31"/>
  <c r="CC22" i="4"/>
  <c r="CD55" i="31"/>
  <c r="CD22" i="4"/>
  <c r="CE55" i="31"/>
  <c r="CE22" i="4"/>
  <c r="CF55" i="31"/>
  <c r="CF22" i="4"/>
  <c r="CG55" i="31"/>
  <c r="CG22" i="4"/>
  <c r="CH55" i="31"/>
  <c r="CH22" i="4"/>
  <c r="CI55" i="31"/>
  <c r="CI22" i="4"/>
  <c r="CJ55" i="31"/>
  <c r="CJ22" i="4"/>
  <c r="CK55" i="31"/>
  <c r="CK22" i="4"/>
  <c r="CL55" i="31"/>
  <c r="CL22" i="4"/>
  <c r="CM55" i="31"/>
  <c r="CM22" i="4"/>
  <c r="CN55" i="31"/>
  <c r="CN22" i="4"/>
  <c r="CO55" i="31"/>
  <c r="CO22" i="4"/>
  <c r="CP55" i="31"/>
  <c r="CP22" i="4"/>
  <c r="CQ55" i="31"/>
  <c r="CQ22" i="4"/>
  <c r="CR55" i="31"/>
  <c r="CR22" i="4"/>
  <c r="CS55" i="31"/>
  <c r="CS22" i="4"/>
  <c r="CT55" i="31"/>
  <c r="CT22" i="4"/>
  <c r="CU55" i="31"/>
  <c r="CU22" i="4"/>
  <c r="CV55" i="31"/>
  <c r="CV22" i="4"/>
  <c r="CW55" i="31"/>
  <c r="CW22" i="4"/>
  <c r="DB55" i="31"/>
  <c r="DB22" i="4"/>
  <c r="DC55" i="31"/>
  <c r="DC22" i="4"/>
  <c r="DD55" i="31"/>
  <c r="DD22" i="4"/>
  <c r="DE55" i="31"/>
  <c r="DE22" i="4"/>
  <c r="DH55" i="31"/>
  <c r="DH22" i="4"/>
  <c r="DI55" i="31"/>
  <c r="DI22" i="4"/>
  <c r="DJ55" i="31"/>
  <c r="DJ22" i="4"/>
  <c r="DK55" i="31"/>
  <c r="DK22" i="4"/>
  <c r="DL55" i="31"/>
  <c r="DL22" i="4"/>
  <c r="DO55" i="31"/>
  <c r="DO22" i="4"/>
  <c r="DP55" i="31"/>
  <c r="DP22" i="4"/>
  <c r="DQ55" i="31"/>
  <c r="DQ22" i="4"/>
  <c r="DR55" i="31"/>
  <c r="DR22" i="4"/>
  <c r="DT55" i="31"/>
  <c r="DT22" i="4"/>
  <c r="DU55" i="31"/>
  <c r="DU22" i="4"/>
  <c r="DV55" i="31"/>
  <c r="DV22" i="4"/>
  <c r="DW55" i="31"/>
  <c r="DW22" i="4"/>
  <c r="DX55" i="31"/>
  <c r="DX22" i="4"/>
  <c r="DY55" i="31"/>
  <c r="DY22" i="4"/>
  <c r="DZ55" i="31"/>
  <c r="DZ22" i="4"/>
  <c r="EA55" i="31"/>
  <c r="EA22" i="4"/>
  <c r="EB55" i="31"/>
  <c r="EB22" i="4"/>
  <c r="EC55" i="31"/>
  <c r="EC22" i="4"/>
  <c r="ED55" i="31"/>
  <c r="ED22" i="4"/>
  <c r="EE55" i="31"/>
  <c r="EE22" i="4"/>
  <c r="EF55" i="31"/>
  <c r="EF22" i="4"/>
  <c r="EG55" i="31"/>
  <c r="EG22" i="4"/>
  <c r="EH55" i="31"/>
  <c r="EH22" i="4"/>
  <c r="EI55" i="31"/>
  <c r="EI22" i="4"/>
  <c r="EJ55" i="31"/>
  <c r="EJ22" i="4"/>
  <c r="EK55" i="31"/>
  <c r="EK22" i="4"/>
  <c r="EL55" i="31"/>
  <c r="EL22" i="4"/>
  <c r="EM55" i="31"/>
  <c r="EM22" i="4"/>
  <c r="EN55" i="31"/>
  <c r="EN22" i="4"/>
  <c r="EO55" i="31"/>
  <c r="EO22" i="4"/>
  <c r="EP55" i="31"/>
  <c r="EP22" i="4"/>
  <c r="EQ55" i="31"/>
  <c r="EQ22" i="4"/>
  <c r="ER55" i="31"/>
  <c r="ER22" i="4"/>
  <c r="ES55" i="31"/>
  <c r="ES22" i="4"/>
  <c r="ET55" i="31"/>
  <c r="ET22" i="4"/>
  <c r="EV55" i="31"/>
  <c r="EV22" i="4"/>
  <c r="EW55" i="31"/>
  <c r="EW22" i="4"/>
  <c r="EX55" i="31"/>
  <c r="EX22" i="4"/>
  <c r="EY55" i="31"/>
  <c r="EY22" i="4"/>
  <c r="EZ55" i="31"/>
  <c r="EZ22" i="4"/>
  <c r="FA55" i="31"/>
  <c r="FA22" i="4"/>
  <c r="FC55" i="31"/>
  <c r="FC22" i="4"/>
  <c r="FE55" i="31"/>
  <c r="FE22" i="4"/>
  <c r="FF55" i="31"/>
  <c r="FF22" i="4"/>
  <c r="FG55" i="31"/>
  <c r="FG22" i="4"/>
  <c r="FH55" i="31"/>
  <c r="FH22" i="4"/>
  <c r="FK55" i="31"/>
  <c r="FK22" i="4"/>
  <c r="FL55" i="31"/>
  <c r="FL22" i="4"/>
  <c r="FM55" i="31"/>
  <c r="FM22" i="4"/>
  <c r="FN55" i="31"/>
  <c r="FN22" i="4"/>
  <c r="FO55" i="31"/>
  <c r="FO22" i="4"/>
  <c r="FP55" i="31"/>
  <c r="FP22" i="4"/>
  <c r="FQ55" i="31"/>
  <c r="FQ22" i="4"/>
  <c r="FR55" i="31"/>
  <c r="FR22" i="4"/>
  <c r="FS55" i="31"/>
  <c r="FS22" i="4"/>
  <c r="FT55" i="31"/>
  <c r="FT22" i="4"/>
  <c r="FU55" i="31"/>
  <c r="FU22" i="4"/>
  <c r="FV55" i="31"/>
  <c r="FV22" i="4"/>
  <c r="FW55" i="31"/>
  <c r="FW22" i="4"/>
  <c r="FX55" i="31"/>
  <c r="FX22" i="4"/>
  <c r="FY55" i="31"/>
  <c r="FY22" i="4"/>
  <c r="GA55" i="31"/>
  <c r="GA22" i="4"/>
  <c r="GB55" i="31"/>
  <c r="GB22" i="4"/>
  <c r="GC55" i="31"/>
  <c r="GC22" i="4"/>
  <c r="GD55" i="31"/>
  <c r="GD22" i="4"/>
  <c r="GE55" i="31"/>
  <c r="GE22" i="4"/>
  <c r="GF55" i="31"/>
  <c r="GF22" i="4"/>
  <c r="GG55" i="31"/>
  <c r="GG22" i="4"/>
  <c r="GH55" i="31"/>
  <c r="GH22" i="4"/>
  <c r="GI55" i="31"/>
  <c r="GI22" i="4"/>
  <c r="GJ55" i="31"/>
  <c r="GJ22" i="4"/>
  <c r="GM55" i="31"/>
  <c r="GM22" i="4"/>
  <c r="GQ55" i="31"/>
  <c r="GQ22" i="4"/>
  <c r="GR55" i="31"/>
  <c r="GR22" i="4"/>
  <c r="GS55" i="31"/>
  <c r="GS22" i="4"/>
  <c r="GT55" i="31"/>
  <c r="GT22" i="4"/>
  <c r="GU55" i="31"/>
  <c r="GU22" i="4"/>
  <c r="GV55" i="31"/>
  <c r="GV22" i="4"/>
  <c r="GW55" i="31"/>
  <c r="GW22" i="4"/>
  <c r="GX55" i="31"/>
  <c r="GX22" i="4"/>
  <c r="GY55" i="31"/>
  <c r="GY22" i="4"/>
  <c r="GZ55" i="31"/>
  <c r="GZ22" i="4"/>
  <c r="HA55" i="31"/>
  <c r="HA22" i="4"/>
  <c r="HB55" i="31"/>
  <c r="HB22" i="4"/>
  <c r="HC55" i="31"/>
  <c r="HC22" i="4"/>
  <c r="HD55" i="31"/>
  <c r="HD22" i="4"/>
  <c r="HE55" i="31"/>
  <c r="HE22" i="4"/>
  <c r="HF55" i="31"/>
  <c r="HF22" i="4"/>
  <c r="HH55" i="31"/>
  <c r="HH22" i="4"/>
  <c r="HI55" i="31"/>
  <c r="HI22" i="4"/>
  <c r="HJ55" i="31"/>
  <c r="HJ22" i="4"/>
  <c r="HK55" i="31"/>
  <c r="HK22" i="4"/>
  <c r="HL55" i="31"/>
  <c r="HL22" i="4"/>
  <c r="HM55" i="31"/>
  <c r="HM22" i="4"/>
  <c r="HN55" i="31"/>
  <c r="HN22" i="4"/>
  <c r="HO55" i="31"/>
  <c r="HO22" i="4"/>
  <c r="HP55" i="31"/>
  <c r="HP22" i="4"/>
  <c r="HQ55" i="31"/>
  <c r="HQ22" i="4"/>
  <c r="HR55" i="31"/>
  <c r="HR22" i="4"/>
  <c r="HS55" i="31"/>
  <c r="HS22" i="4"/>
  <c r="HT55" i="31"/>
  <c r="HT22" i="4"/>
  <c r="HU55" i="31"/>
  <c r="HU22" i="4"/>
  <c r="HV55" i="31"/>
  <c r="HV22" i="4"/>
  <c r="HW55" i="31"/>
  <c r="HW22" i="4"/>
  <c r="HX55" i="31"/>
  <c r="HX22" i="4"/>
  <c r="HY55" i="31"/>
  <c r="HY22" i="4"/>
  <c r="HZ55" i="31"/>
  <c r="HZ22" i="4"/>
  <c r="IA55" i="31"/>
  <c r="IA22" i="4"/>
  <c r="IB55" i="31"/>
  <c r="IB22" i="4"/>
  <c r="IC55" i="31"/>
  <c r="IC22" i="4"/>
  <c r="ID55" i="31"/>
  <c r="ID22" i="4"/>
  <c r="IE55" i="31"/>
  <c r="IE22" i="4"/>
  <c r="IF55" i="31"/>
  <c r="IF22" i="4"/>
  <c r="IG55" i="31"/>
  <c r="IG22" i="4"/>
  <c r="IH55" i="31"/>
  <c r="IH22" i="4"/>
  <c r="IJ55" i="31"/>
  <c r="IJ22" i="4"/>
  <c r="IK55" i="31"/>
  <c r="IK22" i="4"/>
  <c r="IL55" i="31"/>
  <c r="IL22" i="4"/>
  <c r="IM55" i="31"/>
  <c r="IM22" i="4"/>
  <c r="IN55" i="31"/>
  <c r="IN22" i="4"/>
  <c r="IO55" i="31"/>
  <c r="IO22" i="4"/>
  <c r="IP55" i="31"/>
  <c r="IP22" i="4"/>
  <c r="IQ55" i="31"/>
  <c r="IQ22" i="4"/>
  <c r="IR55" i="31"/>
  <c r="IR22" i="4"/>
  <c r="IS55" i="31"/>
  <c r="IS22" i="4"/>
  <c r="IT55" i="31"/>
  <c r="IT22" i="4"/>
  <c r="IU55" i="31"/>
  <c r="IU22" i="4"/>
  <c r="IV55" i="31"/>
  <c r="IV22" i="4"/>
  <c r="IW55" i="31"/>
  <c r="IW22" i="4"/>
  <c r="IX55" i="31"/>
  <c r="IX22" i="4"/>
  <c r="IY55" i="31"/>
  <c r="IY22" i="4"/>
  <c r="IZ55" i="31"/>
  <c r="IZ22" i="4"/>
  <c r="JA55" i="31"/>
  <c r="JA22" i="4"/>
  <c r="JB55" i="31"/>
  <c r="JB22" i="4"/>
  <c r="JE55" i="31"/>
  <c r="JE22" i="4"/>
  <c r="N49" i="31"/>
  <c r="N28" i="31"/>
  <c r="O49" i="31"/>
  <c r="O28" i="31"/>
  <c r="P49" i="31"/>
  <c r="P28" i="31"/>
  <c r="Q49" i="31"/>
  <c r="Q28" i="31"/>
  <c r="R49" i="31"/>
  <c r="R28" i="31"/>
  <c r="S49" i="31"/>
  <c r="S28" i="31"/>
  <c r="T49" i="31"/>
  <c r="T28" i="31"/>
  <c r="U49" i="31"/>
  <c r="U28" i="31"/>
  <c r="V49" i="31"/>
  <c r="V28" i="31"/>
  <c r="W49" i="31"/>
  <c r="W28" i="31"/>
  <c r="X49" i="31"/>
  <c r="X28" i="31"/>
  <c r="Y49" i="31"/>
  <c r="Y28" i="31"/>
  <c r="Z49" i="31"/>
  <c r="Z28" i="31"/>
  <c r="AA49" i="31"/>
  <c r="AA28" i="31"/>
  <c r="AB49" i="31"/>
  <c r="AB28" i="31"/>
  <c r="AC49" i="31"/>
  <c r="AD49" i="31"/>
  <c r="AD28" i="31"/>
  <c r="AE49" i="31"/>
  <c r="AE28" i="31"/>
  <c r="AF49" i="31"/>
  <c r="AF28" i="31"/>
  <c r="AG49" i="31"/>
  <c r="AG28" i="31"/>
  <c r="AH49" i="31"/>
  <c r="AH28" i="31"/>
  <c r="AI49" i="31"/>
  <c r="AI28" i="31"/>
  <c r="AJ49" i="31"/>
  <c r="AJ28" i="31"/>
  <c r="AK49" i="31"/>
  <c r="AK28" i="31"/>
  <c r="AL49" i="31"/>
  <c r="AL28" i="31"/>
  <c r="AM49" i="31"/>
  <c r="AM28" i="31"/>
  <c r="AN49" i="31"/>
  <c r="AN28" i="31"/>
  <c r="AO49" i="31"/>
  <c r="AO28" i="31"/>
  <c r="AP49" i="31"/>
  <c r="AP28" i="31"/>
  <c r="AQ49" i="31"/>
  <c r="AQ28" i="31"/>
  <c r="AR49" i="31"/>
  <c r="AR28" i="31"/>
  <c r="AS49" i="31"/>
  <c r="AS28" i="31"/>
  <c r="AT49" i="31"/>
  <c r="AT28" i="31"/>
  <c r="AU49" i="31"/>
  <c r="AU28" i="31"/>
  <c r="AV49" i="31"/>
  <c r="AV28" i="31"/>
  <c r="AW49" i="31"/>
  <c r="AW28" i="31"/>
  <c r="AX49" i="31"/>
  <c r="AX28" i="31"/>
  <c r="AY49" i="31"/>
  <c r="AY28" i="31"/>
  <c r="AZ49" i="31"/>
  <c r="AZ28" i="31"/>
  <c r="BA49" i="31"/>
  <c r="BA28" i="31"/>
  <c r="BB49" i="31"/>
  <c r="BB28" i="31"/>
  <c r="BC49" i="31"/>
  <c r="BC28" i="31"/>
  <c r="BD49" i="31"/>
  <c r="BD28" i="31"/>
  <c r="BE49" i="31"/>
  <c r="BE28" i="31"/>
  <c r="BF49" i="31"/>
  <c r="BF28" i="31"/>
  <c r="BG49" i="31"/>
  <c r="BG28" i="31"/>
  <c r="BH49" i="31"/>
  <c r="BH28" i="31"/>
  <c r="BI49" i="31"/>
  <c r="BI28" i="31"/>
  <c r="BJ49" i="31"/>
  <c r="BJ28" i="31"/>
  <c r="BK49" i="31"/>
  <c r="BK28" i="31"/>
  <c r="BL49" i="31"/>
  <c r="BL28" i="31"/>
  <c r="BM49" i="31"/>
  <c r="BM28" i="31"/>
  <c r="BN49" i="31"/>
  <c r="BN28" i="31"/>
  <c r="BO49" i="31"/>
  <c r="BO28" i="31"/>
  <c r="BP49" i="31"/>
  <c r="BP28" i="31"/>
  <c r="BQ49" i="31"/>
  <c r="BQ28" i="31"/>
  <c r="BR49" i="31"/>
  <c r="BR28" i="31"/>
  <c r="BS49" i="31"/>
  <c r="BS28" i="31"/>
  <c r="BT49" i="31"/>
  <c r="BT28" i="31"/>
  <c r="BU49" i="31"/>
  <c r="BU28" i="31"/>
  <c r="BV49" i="31"/>
  <c r="BV28" i="31"/>
  <c r="BW49" i="31"/>
  <c r="BW28" i="31"/>
  <c r="BX49" i="31"/>
  <c r="BX28" i="31"/>
  <c r="BY49" i="31"/>
  <c r="BY28" i="31"/>
  <c r="BZ49" i="31"/>
  <c r="BZ28" i="31"/>
  <c r="CA49" i="31"/>
  <c r="CA28" i="31"/>
  <c r="CB49" i="31"/>
  <c r="CB28" i="31"/>
  <c r="CC49" i="31"/>
  <c r="CC28" i="31"/>
  <c r="CD49" i="31"/>
  <c r="CD28" i="31"/>
  <c r="CE49" i="31"/>
  <c r="CE28" i="31"/>
  <c r="CF49" i="31"/>
  <c r="CF28" i="31"/>
  <c r="CG49" i="31"/>
  <c r="CG28" i="31"/>
  <c r="CH49" i="31"/>
  <c r="CH28" i="31"/>
  <c r="CI49" i="31"/>
  <c r="CI28" i="31"/>
  <c r="CJ49" i="31"/>
  <c r="CJ28" i="31"/>
  <c r="CK49" i="31"/>
  <c r="CK28" i="31"/>
  <c r="CL49" i="31"/>
  <c r="CL28" i="31"/>
  <c r="CM49" i="31"/>
  <c r="CM28" i="31"/>
  <c r="CN49" i="31"/>
  <c r="CN28" i="31"/>
  <c r="CO49" i="31"/>
  <c r="CO28" i="31"/>
  <c r="CQ49" i="31"/>
  <c r="CQ28" i="31"/>
  <c r="CR49" i="31"/>
  <c r="CR28" i="31"/>
  <c r="CS49" i="31"/>
  <c r="CS28" i="31"/>
  <c r="CT49" i="31"/>
  <c r="CT28" i="31"/>
  <c r="CU49" i="31"/>
  <c r="CU28" i="31"/>
  <c r="CV49" i="31"/>
  <c r="CV28" i="31"/>
  <c r="CW28" i="31"/>
  <c r="CW49" i="31"/>
  <c r="CX49" i="31"/>
  <c r="CX28" i="31"/>
  <c r="CY49" i="31"/>
  <c r="CY28" i="31"/>
  <c r="CZ49" i="31"/>
  <c r="CZ28" i="31"/>
  <c r="DA49" i="31"/>
  <c r="DA28" i="31"/>
  <c r="DB49" i="31"/>
  <c r="DB28" i="31"/>
  <c r="DC49" i="31"/>
  <c r="DC28" i="31"/>
  <c r="DD49" i="31"/>
  <c r="DD28" i="31"/>
  <c r="DE49" i="31"/>
  <c r="DE28" i="31"/>
  <c r="DF49" i="31"/>
  <c r="DF28" i="31"/>
  <c r="DG49" i="31"/>
  <c r="DG28" i="31"/>
  <c r="DH49" i="31"/>
  <c r="DH28" i="31"/>
  <c r="DI49" i="31"/>
  <c r="DI28" i="31"/>
  <c r="DJ49" i="31"/>
  <c r="DJ28" i="31"/>
  <c r="DK49" i="31"/>
  <c r="DK28" i="31"/>
  <c r="DL49" i="31"/>
  <c r="DL28" i="31"/>
  <c r="DM49" i="31"/>
  <c r="DM28" i="31"/>
  <c r="DN49" i="31"/>
  <c r="DN28" i="31"/>
  <c r="DO49" i="31"/>
  <c r="DO28" i="31"/>
  <c r="DP49" i="31"/>
  <c r="DP28" i="31"/>
  <c r="DQ49" i="31"/>
  <c r="DQ28" i="31"/>
  <c r="DS49" i="31"/>
  <c r="DS28" i="31"/>
  <c r="DT49" i="31"/>
  <c r="DT28" i="31"/>
  <c r="DU49" i="31"/>
  <c r="DU28" i="31"/>
  <c r="DV49" i="31"/>
  <c r="DV28" i="31"/>
  <c r="DW49" i="31"/>
  <c r="DW28" i="31"/>
  <c r="DX49" i="31"/>
  <c r="DX28" i="31"/>
  <c r="DY49" i="31"/>
  <c r="DY28" i="31"/>
  <c r="DZ49" i="31"/>
  <c r="DZ28" i="31"/>
  <c r="EA49" i="31"/>
  <c r="EA28" i="31"/>
  <c r="EB49" i="31"/>
  <c r="EB28" i="31"/>
  <c r="EC49" i="31"/>
  <c r="EC28" i="31"/>
  <c r="ED49" i="31"/>
  <c r="ED28" i="31"/>
  <c r="EE49" i="31"/>
  <c r="EF49" i="31"/>
  <c r="EF28" i="31"/>
  <c r="EG49" i="31"/>
  <c r="EG28" i="31"/>
  <c r="EH49" i="31"/>
  <c r="EH28" i="31"/>
  <c r="EI49" i="31"/>
  <c r="EI28" i="31"/>
  <c r="EJ49" i="31"/>
  <c r="EJ28" i="31"/>
  <c r="EK49" i="31"/>
  <c r="EK28" i="31"/>
  <c r="EL49" i="31"/>
  <c r="EL28" i="31"/>
  <c r="EM49" i="31"/>
  <c r="EM28" i="31"/>
  <c r="EN49" i="31"/>
  <c r="EN28" i="31"/>
  <c r="EO49" i="31"/>
  <c r="EO28" i="31"/>
  <c r="EP49" i="31"/>
  <c r="EP28" i="31"/>
  <c r="EQ49" i="31"/>
  <c r="EQ28" i="31"/>
  <c r="ER49" i="31"/>
  <c r="ER28" i="31"/>
  <c r="ES49" i="31"/>
  <c r="ES28" i="31"/>
  <c r="ET49" i="31"/>
  <c r="ET28" i="31"/>
  <c r="EU49" i="31"/>
  <c r="EU28" i="31"/>
  <c r="EV49" i="31"/>
  <c r="EV28" i="31"/>
  <c r="EW49" i="31"/>
  <c r="EW28" i="31"/>
  <c r="EX49" i="31"/>
  <c r="EX28" i="31"/>
  <c r="EY49" i="31"/>
  <c r="EY28" i="31"/>
  <c r="EZ49" i="31"/>
  <c r="EZ28" i="31"/>
  <c r="FA49" i="31"/>
  <c r="FA28" i="31"/>
  <c r="FB49" i="31"/>
  <c r="FB28" i="31"/>
  <c r="FC49" i="31"/>
  <c r="FC28" i="31"/>
  <c r="FD49" i="31"/>
  <c r="FD28" i="31"/>
  <c r="FE49" i="31"/>
  <c r="FE28" i="31"/>
  <c r="FF49" i="31"/>
  <c r="FF28" i="31"/>
  <c r="FG49" i="31"/>
  <c r="FG28" i="31"/>
  <c r="FI49" i="31"/>
  <c r="FJ49" i="31"/>
  <c r="FJ28" i="31"/>
  <c r="FK49" i="31"/>
  <c r="FK28" i="31"/>
  <c r="FL49" i="31"/>
  <c r="FL28" i="31"/>
  <c r="FM49" i="31"/>
  <c r="FM28" i="31"/>
  <c r="FN49" i="31"/>
  <c r="FN28" i="31"/>
  <c r="FO49" i="31"/>
  <c r="FO28" i="31"/>
  <c r="FP49" i="31"/>
  <c r="FP28" i="31"/>
  <c r="FQ49" i="31"/>
  <c r="FR49" i="31"/>
  <c r="FR28" i="31"/>
  <c r="FS49" i="31"/>
  <c r="FS28" i="31"/>
  <c r="FT49" i="31"/>
  <c r="FT28" i="31"/>
  <c r="FU49" i="31"/>
  <c r="FU28" i="31"/>
  <c r="FV49" i="31"/>
  <c r="FV28" i="31"/>
  <c r="FW49" i="31"/>
  <c r="FW28" i="31"/>
  <c r="FX49" i="31"/>
  <c r="FX28" i="31"/>
  <c r="FY49" i="31"/>
  <c r="FY28" i="31"/>
  <c r="FZ49" i="31"/>
  <c r="FZ28" i="31"/>
  <c r="GB49" i="31"/>
  <c r="GB28" i="31"/>
  <c r="GC49" i="31"/>
  <c r="GC28" i="31"/>
  <c r="GD49" i="31"/>
  <c r="GD28" i="31"/>
  <c r="GE49" i="31"/>
  <c r="GE28" i="31"/>
  <c r="GF49" i="31"/>
  <c r="GF28" i="31"/>
  <c r="GG49" i="31"/>
  <c r="GG28" i="31"/>
  <c r="GH49" i="31"/>
  <c r="GH28" i="31"/>
  <c r="GI49" i="31"/>
  <c r="GI28" i="31"/>
  <c r="GJ49" i="31"/>
  <c r="GJ28" i="31"/>
  <c r="GK49" i="31"/>
  <c r="GK28" i="31"/>
  <c r="GL49" i="31"/>
  <c r="GL28" i="31"/>
  <c r="GM49" i="31"/>
  <c r="GM28" i="31"/>
  <c r="GN49" i="31"/>
  <c r="GN28" i="31"/>
  <c r="GO49" i="31"/>
  <c r="GO28" i="31"/>
  <c r="GP49" i="31"/>
  <c r="GQ49" i="31"/>
  <c r="GQ28" i="31"/>
  <c r="GR49" i="31"/>
  <c r="GR28" i="31"/>
  <c r="GS49" i="31"/>
  <c r="GS28" i="31"/>
  <c r="GT49" i="31"/>
  <c r="GT28" i="31"/>
  <c r="GU49" i="31"/>
  <c r="GU28" i="31"/>
  <c r="GV49" i="31"/>
  <c r="GV28" i="31"/>
  <c r="GW49" i="31"/>
  <c r="GW28" i="31"/>
  <c r="GX49" i="31"/>
  <c r="GX28" i="31"/>
  <c r="GY49" i="31"/>
  <c r="GY28" i="31"/>
  <c r="GZ49" i="31"/>
  <c r="GZ28" i="31"/>
  <c r="HA49" i="31"/>
  <c r="HA28" i="31"/>
  <c r="HB49" i="31"/>
  <c r="HB28" i="31"/>
  <c r="HC49" i="31"/>
  <c r="HC28" i="31"/>
  <c r="HD49" i="31"/>
  <c r="HD28" i="31"/>
  <c r="HE49" i="31"/>
  <c r="HE28" i="31"/>
  <c r="HF49" i="31"/>
  <c r="HF28" i="31"/>
  <c r="HG49" i="31"/>
  <c r="HG28" i="31"/>
  <c r="HH49" i="31"/>
  <c r="HH28" i="31"/>
  <c r="HI49" i="31"/>
  <c r="HI28" i="31"/>
  <c r="HJ49" i="31"/>
  <c r="HJ28" i="31"/>
  <c r="HK49" i="31"/>
  <c r="HK28" i="31"/>
  <c r="HL49" i="31"/>
  <c r="HL28" i="31"/>
  <c r="HM49" i="31"/>
  <c r="HM28" i="31"/>
  <c r="HN49" i="31"/>
  <c r="HN28" i="31"/>
  <c r="HO49" i="31"/>
  <c r="HO28" i="31"/>
  <c r="HP49" i="31"/>
  <c r="HP28" i="31"/>
  <c r="HQ49" i="31"/>
  <c r="HQ28" i="31"/>
  <c r="HR49" i="31"/>
  <c r="HR28" i="31"/>
  <c r="HS49" i="31"/>
  <c r="HS28" i="31"/>
  <c r="HT49" i="31"/>
  <c r="HT28" i="31"/>
  <c r="HU49" i="31"/>
  <c r="HU28" i="31"/>
  <c r="HV49" i="31"/>
  <c r="HV28" i="31"/>
  <c r="HW49" i="31"/>
  <c r="HW28" i="31"/>
  <c r="HX49" i="31"/>
  <c r="HX28" i="31"/>
  <c r="HY49" i="31"/>
  <c r="HY28" i="31"/>
  <c r="HZ49" i="31"/>
  <c r="HZ28" i="31"/>
  <c r="IA49" i="31"/>
  <c r="IA28" i="31"/>
  <c r="IB49" i="31"/>
  <c r="IB28" i="31"/>
  <c r="IC49" i="31"/>
  <c r="IC28" i="31"/>
  <c r="ID49" i="31"/>
  <c r="ID28" i="31"/>
  <c r="IE49" i="31"/>
  <c r="IE28" i="31"/>
  <c r="IG49" i="31"/>
  <c r="IG28" i="31"/>
  <c r="IH49" i="31"/>
  <c r="IH28" i="31"/>
  <c r="II49" i="31"/>
  <c r="II28" i="31"/>
  <c r="IJ49" i="31"/>
  <c r="IJ28" i="31"/>
  <c r="IL49" i="31"/>
  <c r="IL28" i="31"/>
  <c r="IM49" i="31"/>
  <c r="IM28" i="31"/>
  <c r="IN49" i="31"/>
  <c r="IN28" i="31"/>
  <c r="IO49" i="31"/>
  <c r="IO28" i="31"/>
  <c r="IP49" i="31"/>
  <c r="IP28" i="31"/>
  <c r="IQ49" i="31"/>
  <c r="IQ28" i="31"/>
  <c r="IR49" i="31"/>
  <c r="IR28" i="31"/>
  <c r="IS49" i="31"/>
  <c r="IS28" i="31"/>
  <c r="IT49" i="31"/>
  <c r="IT28" i="31"/>
  <c r="IU49" i="31"/>
  <c r="IU28" i="31"/>
  <c r="IV49" i="31"/>
  <c r="IV28" i="31"/>
  <c r="IX49" i="31"/>
  <c r="IX28" i="31"/>
  <c r="IY49" i="31"/>
  <c r="IY28" i="31"/>
  <c r="IZ49" i="31"/>
  <c r="IZ28" i="31"/>
  <c r="JA49" i="31"/>
  <c r="JA28" i="31"/>
  <c r="JB49" i="31"/>
  <c r="JB28" i="31"/>
  <c r="JC49" i="31"/>
  <c r="JC28" i="31"/>
  <c r="JD49" i="31"/>
  <c r="JD28" i="31"/>
  <c r="JE49" i="31"/>
  <c r="JE28" i="31"/>
  <c r="N30" i="31"/>
  <c r="N24" i="2"/>
  <c r="Q30" i="31"/>
  <c r="Q24" i="2"/>
  <c r="R30" i="31"/>
  <c r="R24" i="2"/>
  <c r="S30" i="31"/>
  <c r="S24" i="2"/>
  <c r="T30" i="31"/>
  <c r="T24" i="2"/>
  <c r="U30" i="31"/>
  <c r="U24" i="2"/>
  <c r="X30" i="31"/>
  <c r="X24" i="2"/>
  <c r="Y30" i="31"/>
  <c r="Y24" i="2"/>
  <c r="Z30" i="31"/>
  <c r="Z24" i="2"/>
  <c r="AA30" i="31"/>
  <c r="AA24" i="2"/>
  <c r="AE30" i="31"/>
  <c r="AE24" i="2"/>
  <c r="AF30" i="31"/>
  <c r="AF24" i="2"/>
  <c r="AG30" i="31"/>
  <c r="AG24" i="2"/>
  <c r="AH30" i="31"/>
  <c r="AH24" i="2"/>
  <c r="AI30" i="31"/>
  <c r="AI24" i="2"/>
  <c r="AL30" i="31"/>
  <c r="AL24" i="2"/>
  <c r="AM30" i="31"/>
  <c r="AM24" i="2"/>
  <c r="AN30" i="31"/>
  <c r="AN24" i="2"/>
  <c r="AO30" i="31"/>
  <c r="AO24" i="2"/>
  <c r="AP30" i="31"/>
  <c r="AP24" i="2"/>
  <c r="AS30" i="31"/>
  <c r="AS24" i="2"/>
  <c r="AT30" i="31"/>
  <c r="AT24" i="2"/>
  <c r="AU30" i="31"/>
  <c r="AU24" i="2"/>
  <c r="AV30" i="31"/>
  <c r="AV24" i="2"/>
  <c r="AW30" i="31"/>
  <c r="AW24" i="2"/>
  <c r="AZ30" i="31"/>
  <c r="AZ24" i="2"/>
  <c r="BA30" i="31"/>
  <c r="BA24" i="2"/>
  <c r="BB30" i="31"/>
  <c r="BB24" i="2"/>
  <c r="BC30" i="31"/>
  <c r="BC24" i="2"/>
  <c r="BD30" i="31"/>
  <c r="BD24" i="2"/>
  <c r="BG30" i="31"/>
  <c r="BG24" i="2"/>
  <c r="BH30" i="31"/>
  <c r="BH24" i="2"/>
  <c r="BI30" i="31"/>
  <c r="BI24" i="2"/>
  <c r="BJ30" i="31"/>
  <c r="BJ24" i="2"/>
  <c r="BK30" i="31"/>
  <c r="BK24" i="2"/>
  <c r="BN30" i="31"/>
  <c r="BN24" i="2"/>
  <c r="BO30" i="31"/>
  <c r="BO24" i="2"/>
  <c r="BP30" i="31"/>
  <c r="BP24" i="2"/>
  <c r="BQ30" i="31"/>
  <c r="BQ24" i="2"/>
  <c r="BR30" i="31"/>
  <c r="BR24" i="2"/>
  <c r="BU30" i="31"/>
  <c r="BU24" i="2"/>
  <c r="BV30" i="31"/>
  <c r="BV24" i="2"/>
  <c r="BW30" i="31"/>
  <c r="BW24" i="2"/>
  <c r="BY30" i="31"/>
  <c r="BY24" i="2"/>
  <c r="CC30" i="31"/>
  <c r="CC24" i="2"/>
  <c r="CD30" i="31"/>
  <c r="CD24" i="2"/>
  <c r="CE30" i="31"/>
  <c r="CE24" i="2"/>
  <c r="CF30" i="31"/>
  <c r="CF24" i="2"/>
  <c r="CJ30" i="31"/>
  <c r="CJ24" i="2"/>
  <c r="CK30" i="31"/>
  <c r="CK24" i="2"/>
  <c r="CL30" i="31"/>
  <c r="CL24" i="2"/>
  <c r="CM30" i="31"/>
  <c r="CM24" i="2"/>
  <c r="CP30" i="31"/>
  <c r="CP24" i="2"/>
  <c r="CQ30" i="31"/>
  <c r="CQ24" i="2"/>
  <c r="CR30" i="31"/>
  <c r="CR24" i="2"/>
  <c r="CS30" i="31"/>
  <c r="CS24" i="2"/>
  <c r="CT30" i="31"/>
  <c r="CT24" i="2"/>
  <c r="CU24" i="2"/>
  <c r="CX30" i="31"/>
  <c r="CX24" i="2"/>
  <c r="CY30" i="31"/>
  <c r="CY24" i="2"/>
  <c r="CZ30" i="31"/>
  <c r="CZ24" i="2"/>
  <c r="DA30" i="31"/>
  <c r="DA24" i="2"/>
  <c r="DC30" i="31"/>
  <c r="DC24" i="2"/>
  <c r="DD30" i="31"/>
  <c r="DD24" i="2"/>
  <c r="DE30" i="31"/>
  <c r="DE24" i="2"/>
  <c r="DF30" i="31"/>
  <c r="DF24" i="2"/>
  <c r="DG30" i="31"/>
  <c r="DG24" i="2"/>
  <c r="DH30" i="31"/>
  <c r="DH24" i="2"/>
  <c r="DI24" i="2"/>
  <c r="DK30" i="31"/>
  <c r="DK24" i="2"/>
  <c r="DL30" i="31"/>
  <c r="DL24" i="2"/>
  <c r="DM30" i="31"/>
  <c r="DM24" i="2"/>
  <c r="DN30" i="31"/>
  <c r="DN24" i="2"/>
  <c r="DO30" i="31"/>
  <c r="DO24" i="2"/>
  <c r="DP30" i="31"/>
  <c r="DP24" i="2"/>
  <c r="DR30" i="31"/>
  <c r="DR24" i="2"/>
  <c r="DS30" i="31"/>
  <c r="DS24" i="2"/>
  <c r="DT30" i="31"/>
  <c r="DT24" i="2"/>
  <c r="DU30" i="31"/>
  <c r="DU24" i="2"/>
  <c r="DV30" i="31"/>
  <c r="DV24" i="2"/>
  <c r="DY24" i="2"/>
  <c r="DZ30" i="31"/>
  <c r="DZ24" i="2"/>
  <c r="EA30" i="31"/>
  <c r="EA24" i="2"/>
  <c r="EB30" i="31"/>
  <c r="EB24" i="2"/>
  <c r="EC30" i="31"/>
  <c r="EC24" i="2"/>
  <c r="EG30" i="31"/>
  <c r="EG24" i="2"/>
  <c r="EH30" i="31"/>
  <c r="EH24" i="2"/>
  <c r="EI30" i="31"/>
  <c r="EI24" i="2"/>
  <c r="EJ30" i="31"/>
  <c r="EJ24" i="2"/>
  <c r="EM30" i="31"/>
  <c r="EM24" i="2"/>
  <c r="EN30" i="31"/>
  <c r="EN24" i="2"/>
  <c r="EO30" i="31"/>
  <c r="EO24" i="2"/>
  <c r="EP30" i="31"/>
  <c r="EP24" i="2"/>
  <c r="EQ24" i="2"/>
  <c r="ET30" i="31"/>
  <c r="ET24" i="2"/>
  <c r="EU30" i="31"/>
  <c r="EU24" i="2"/>
  <c r="EV30" i="31"/>
  <c r="EV24" i="2"/>
  <c r="EW30" i="31"/>
  <c r="EW24" i="2"/>
  <c r="EX30" i="31"/>
  <c r="EX24" i="2"/>
  <c r="EY30" i="31"/>
  <c r="EY24" i="2"/>
  <c r="FB30" i="31"/>
  <c r="FB24" i="2"/>
  <c r="FC30" i="31"/>
  <c r="FC24" i="2"/>
  <c r="FD30" i="31"/>
  <c r="FD24" i="2"/>
  <c r="FE24" i="2"/>
  <c r="FG24" i="2"/>
  <c r="FH30" i="31"/>
  <c r="FH24" i="2"/>
  <c r="FI30" i="31"/>
  <c r="FI24" i="2"/>
  <c r="FJ30" i="31"/>
  <c r="FJ24" i="2"/>
  <c r="FK30" i="31"/>
  <c r="FK24" i="2"/>
  <c r="FL30" i="31"/>
  <c r="FL24" i="2"/>
  <c r="FO30" i="31"/>
  <c r="FO24" i="2"/>
  <c r="FP30" i="31"/>
  <c r="FP24" i="2"/>
  <c r="FQ30" i="31"/>
  <c r="FQ24" i="2"/>
  <c r="FR30" i="31"/>
  <c r="FR24" i="2"/>
  <c r="FS30" i="31"/>
  <c r="FS24" i="2"/>
  <c r="FW30" i="31"/>
  <c r="FW24" i="2"/>
  <c r="FX30" i="31"/>
  <c r="FX24" i="2"/>
  <c r="GS30" i="31"/>
  <c r="GS24" i="2"/>
  <c r="GT30" i="31"/>
  <c r="GT24" i="2"/>
  <c r="GU24" i="2"/>
  <c r="GX30" i="31"/>
  <c r="GX24" i="2"/>
  <c r="GY30" i="31"/>
  <c r="GY24" i="2"/>
  <c r="GZ30" i="31"/>
  <c r="GZ24" i="2"/>
  <c r="HA30" i="31"/>
  <c r="HA24" i="2"/>
  <c r="HB30" i="31"/>
  <c r="HB24" i="2"/>
  <c r="HC30" i="31"/>
  <c r="HC24" i="2"/>
  <c r="HE30" i="31"/>
  <c r="HE24" i="2"/>
  <c r="HF30" i="31"/>
  <c r="HF24" i="2"/>
  <c r="HG30" i="31"/>
  <c r="HG24" i="2"/>
  <c r="HH30" i="31"/>
  <c r="HH24" i="2"/>
  <c r="HI30" i="31"/>
  <c r="HI24" i="2"/>
  <c r="HK24" i="2"/>
  <c r="HL30" i="31"/>
  <c r="HL24" i="2"/>
  <c r="HM30" i="31"/>
  <c r="HM24" i="2"/>
  <c r="HN30" i="31"/>
  <c r="HN24" i="2"/>
  <c r="HO30" i="31"/>
  <c r="HO24" i="2"/>
  <c r="HP30" i="31"/>
  <c r="HP24" i="2"/>
  <c r="HQ24" i="2"/>
  <c r="HS30" i="31"/>
  <c r="HS24" i="2"/>
  <c r="HT30" i="31"/>
  <c r="HT24" i="2"/>
  <c r="HU30" i="31"/>
  <c r="HU24" i="2"/>
  <c r="HV30" i="31"/>
  <c r="HV24" i="2"/>
  <c r="HW24" i="2"/>
  <c r="HX24" i="2"/>
  <c r="HY24" i="2"/>
  <c r="HZ24" i="2"/>
  <c r="IA30" i="31"/>
  <c r="IA24" i="2"/>
  <c r="IB30" i="31"/>
  <c r="IB24" i="2"/>
  <c r="IC30" i="31"/>
  <c r="IC24" i="2"/>
  <c r="ID24" i="2"/>
  <c r="IE24" i="2"/>
  <c r="IF24" i="2"/>
  <c r="IG30" i="31"/>
  <c r="IG24" i="2"/>
  <c r="IH30" i="31"/>
  <c r="IH24" i="2"/>
  <c r="II30" i="31"/>
  <c r="II24" i="2"/>
  <c r="IJ30" i="31"/>
  <c r="IJ24" i="2"/>
  <c r="IK30" i="31"/>
  <c r="IK24" i="2"/>
  <c r="IL24" i="2"/>
  <c r="IM24" i="2"/>
  <c r="IN24" i="2"/>
  <c r="IO30" i="31"/>
  <c r="IO24" i="2"/>
  <c r="IP30" i="31"/>
  <c r="IP24" i="2"/>
  <c r="IQ30" i="31"/>
  <c r="IQ24" i="2"/>
  <c r="IR30" i="31"/>
  <c r="IR24" i="2"/>
  <c r="IS30" i="31"/>
  <c r="IS24" i="2"/>
  <c r="IT24" i="2"/>
  <c r="IU30" i="31"/>
  <c r="IU24" i="2"/>
  <c r="IV30" i="31"/>
  <c r="IV24" i="2"/>
  <c r="IW30" i="31"/>
  <c r="IW24" i="2"/>
  <c r="IX30" i="31"/>
  <c r="IX24" i="2"/>
  <c r="IY30" i="31"/>
  <c r="IY24" i="2"/>
  <c r="IZ24" i="2"/>
  <c r="JA24" i="2"/>
  <c r="JB30" i="31"/>
  <c r="JB24" i="2"/>
  <c r="JC30" i="31"/>
  <c r="JC24" i="2"/>
  <c r="JD30" i="31"/>
  <c r="JD24" i="2"/>
  <c r="JE30" i="31"/>
  <c r="JE24" i="2"/>
  <c r="N31" i="31"/>
  <c r="N23" i="2"/>
  <c r="Q31" i="31"/>
  <c r="Q23" i="2"/>
  <c r="R31" i="31"/>
  <c r="R23" i="2"/>
  <c r="S31" i="31"/>
  <c r="S23" i="2"/>
  <c r="T31" i="31"/>
  <c r="T23" i="2"/>
  <c r="U31" i="31"/>
  <c r="U23" i="2"/>
  <c r="X31" i="31"/>
  <c r="X23" i="2"/>
  <c r="Y31" i="31"/>
  <c r="Y23" i="2"/>
  <c r="Z31" i="31"/>
  <c r="Z23" i="2"/>
  <c r="AA31" i="31"/>
  <c r="AA23" i="2"/>
  <c r="AB31" i="31"/>
  <c r="AB23" i="2"/>
  <c r="AC31" i="31"/>
  <c r="AC23" i="2"/>
  <c r="AE31" i="31"/>
  <c r="AE23" i="2"/>
  <c r="AF31" i="31"/>
  <c r="AF23" i="2"/>
  <c r="AG31" i="31"/>
  <c r="AG23" i="2"/>
  <c r="AH31" i="31"/>
  <c r="AH23" i="2"/>
  <c r="AI31" i="31"/>
  <c r="AI23" i="2"/>
  <c r="AL31" i="31"/>
  <c r="AL23" i="2"/>
  <c r="AM31" i="31"/>
  <c r="AM23" i="2"/>
  <c r="AN31" i="31"/>
  <c r="AN23" i="2"/>
  <c r="AO31" i="31"/>
  <c r="AO23" i="2"/>
  <c r="AP31" i="31"/>
  <c r="AP23" i="2"/>
  <c r="AS31" i="31"/>
  <c r="AS23" i="2"/>
  <c r="AT31" i="31"/>
  <c r="AT23" i="2"/>
  <c r="AU31" i="31"/>
  <c r="AU23" i="2"/>
  <c r="AV31" i="31"/>
  <c r="AV23" i="2"/>
  <c r="AW31" i="31"/>
  <c r="AW23" i="2"/>
  <c r="AY31" i="31"/>
  <c r="AY23" i="2"/>
  <c r="AZ31" i="31"/>
  <c r="AZ23" i="2"/>
  <c r="BA31" i="31"/>
  <c r="BA23" i="2"/>
  <c r="BB31" i="31"/>
  <c r="BB23" i="2"/>
  <c r="BC31" i="31"/>
  <c r="BC23" i="2"/>
  <c r="BD31" i="31"/>
  <c r="BD23" i="2"/>
  <c r="BG31" i="31"/>
  <c r="BG23" i="2"/>
  <c r="BH31" i="31"/>
  <c r="BH23" i="2"/>
  <c r="BI31" i="31"/>
  <c r="BI23" i="2"/>
  <c r="BJ31" i="31"/>
  <c r="BJ23" i="2"/>
  <c r="BK31" i="31"/>
  <c r="BK23" i="2"/>
  <c r="BM31" i="31"/>
  <c r="BM23" i="2"/>
  <c r="BN31" i="31"/>
  <c r="BN23" i="2"/>
  <c r="BO31" i="31"/>
  <c r="BO23" i="2"/>
  <c r="BP31" i="31"/>
  <c r="BP23" i="2"/>
  <c r="BQ31" i="31"/>
  <c r="BQ23" i="2"/>
  <c r="BR31" i="31"/>
  <c r="BR23" i="2"/>
  <c r="BU31" i="31"/>
  <c r="BU23" i="2"/>
  <c r="BV31" i="31"/>
  <c r="BV23" i="2"/>
  <c r="BW31" i="31"/>
  <c r="BW23" i="2"/>
  <c r="BX31" i="31"/>
  <c r="BX23" i="2"/>
  <c r="BY31" i="31"/>
  <c r="BY23" i="2"/>
  <c r="CA31" i="31"/>
  <c r="CA23" i="2"/>
  <c r="CB31" i="31"/>
  <c r="CB23" i="2"/>
  <c r="CC31" i="31"/>
  <c r="CC23" i="2"/>
  <c r="CD31" i="31"/>
  <c r="CD23" i="2"/>
  <c r="CE31" i="31"/>
  <c r="CE23" i="2"/>
  <c r="CG31" i="31"/>
  <c r="CG23" i="2"/>
  <c r="CH31" i="31"/>
  <c r="CH23" i="2"/>
  <c r="CI31" i="31"/>
  <c r="CI23" i="2"/>
  <c r="CJ31" i="31"/>
  <c r="CJ23" i="2"/>
  <c r="CK31" i="31"/>
  <c r="CK23" i="2"/>
  <c r="CL31" i="31"/>
  <c r="CL23" i="2"/>
  <c r="CM31" i="31"/>
  <c r="CM23" i="2"/>
  <c r="CO31" i="31"/>
  <c r="CO23" i="2"/>
  <c r="CP31" i="31"/>
  <c r="CP23" i="2"/>
  <c r="CQ31" i="31"/>
  <c r="CQ23" i="2"/>
  <c r="CR31" i="31"/>
  <c r="CR23" i="2"/>
  <c r="CS31" i="31"/>
  <c r="CS23" i="2"/>
  <c r="CT31" i="31"/>
  <c r="CT23" i="2"/>
  <c r="CU31" i="31"/>
  <c r="CU23" i="2"/>
  <c r="CV31" i="31"/>
  <c r="CV23" i="2"/>
  <c r="CW31" i="31"/>
  <c r="CW23" i="2"/>
  <c r="CX31" i="31"/>
  <c r="CX23" i="2"/>
  <c r="CY31" i="31"/>
  <c r="CY23" i="2"/>
  <c r="CZ31" i="31"/>
  <c r="CZ23" i="2"/>
  <c r="DA31" i="31"/>
  <c r="DA23" i="2"/>
  <c r="DC31" i="31"/>
  <c r="DC23" i="2"/>
  <c r="DD31" i="31"/>
  <c r="DD23" i="2"/>
  <c r="DE31" i="31"/>
  <c r="DE23" i="2"/>
  <c r="DF31" i="31"/>
  <c r="DF23" i="2"/>
  <c r="DG31" i="31"/>
  <c r="DG23" i="2"/>
  <c r="DH31" i="31"/>
  <c r="DH23" i="2"/>
  <c r="DK31" i="31"/>
  <c r="DK23" i="2"/>
  <c r="DL31" i="31"/>
  <c r="DL23" i="2"/>
  <c r="DM31" i="31"/>
  <c r="DM23" i="2"/>
  <c r="DN31" i="31"/>
  <c r="DN23" i="2"/>
  <c r="DO31" i="31"/>
  <c r="DO23" i="2"/>
  <c r="DP31" i="31"/>
  <c r="DP23" i="2"/>
  <c r="DR31" i="31"/>
  <c r="DR23" i="2"/>
  <c r="DS31" i="31"/>
  <c r="DS23" i="2"/>
  <c r="DT31" i="31"/>
  <c r="DT23" i="2"/>
  <c r="DU31" i="31"/>
  <c r="DU23" i="2"/>
  <c r="DV31" i="31"/>
  <c r="DV23" i="2"/>
  <c r="DY31" i="31"/>
  <c r="DY23" i="2"/>
  <c r="DZ31" i="31"/>
  <c r="DZ23" i="2"/>
  <c r="EA31" i="31"/>
  <c r="EA23" i="2"/>
  <c r="EB31" i="31"/>
  <c r="EB23" i="2"/>
  <c r="EC31" i="31"/>
  <c r="EC23" i="2"/>
  <c r="EE31" i="31"/>
  <c r="EE23" i="2"/>
  <c r="EF31" i="31"/>
  <c r="EF23" i="2"/>
  <c r="EG31" i="31"/>
  <c r="EG23" i="2"/>
  <c r="EH31" i="31"/>
  <c r="EH23" i="2"/>
  <c r="EI31" i="31"/>
  <c r="EI23" i="2"/>
  <c r="EM31" i="31"/>
  <c r="EM23" i="2"/>
  <c r="EN31" i="31"/>
  <c r="EN23" i="2"/>
  <c r="EO31" i="31"/>
  <c r="EO23" i="2"/>
  <c r="EP31" i="31"/>
  <c r="EP23" i="2"/>
  <c r="EQ31" i="31"/>
  <c r="EQ23" i="2"/>
  <c r="ET31" i="31"/>
  <c r="ET23" i="2"/>
  <c r="EU31" i="31"/>
  <c r="EU23" i="2"/>
  <c r="EV31" i="31"/>
  <c r="EV23" i="2"/>
  <c r="EW31" i="31"/>
  <c r="EW23" i="2"/>
  <c r="EX31" i="31"/>
  <c r="EX23" i="2"/>
  <c r="EY31" i="31"/>
  <c r="EY23" i="2"/>
  <c r="FA31" i="31"/>
  <c r="FA23" i="2"/>
  <c r="FB31" i="31"/>
  <c r="FB23" i="2"/>
  <c r="FC31" i="31"/>
  <c r="FC23" i="2"/>
  <c r="FD31" i="31"/>
  <c r="FD23" i="2"/>
  <c r="FE31" i="31"/>
  <c r="FE23" i="2"/>
  <c r="FG31" i="31"/>
  <c r="FG23" i="2"/>
  <c r="FH31" i="31"/>
  <c r="FH23" i="2"/>
  <c r="FI31" i="31"/>
  <c r="FI23" i="2"/>
  <c r="FJ31" i="31"/>
  <c r="FJ23" i="2"/>
  <c r="FK31" i="31"/>
  <c r="FK23" i="2"/>
  <c r="FL31" i="31"/>
  <c r="FL23" i="2"/>
  <c r="FO23" i="2"/>
  <c r="FP31" i="31"/>
  <c r="FP23" i="2"/>
  <c r="FQ31" i="31"/>
  <c r="FQ23" i="2"/>
  <c r="FR31" i="31"/>
  <c r="FR23" i="2"/>
  <c r="FS31" i="31"/>
  <c r="FS23" i="2"/>
  <c r="FV31" i="31"/>
  <c r="FV23" i="2"/>
  <c r="FW31" i="31"/>
  <c r="FW23" i="2"/>
  <c r="FX31" i="31"/>
  <c r="FX23" i="2"/>
  <c r="FY31" i="31"/>
  <c r="FY23" i="2"/>
  <c r="GA31" i="31"/>
  <c r="GA23" i="2"/>
  <c r="GB31" i="31"/>
  <c r="GB23" i="2"/>
  <c r="GC31" i="31"/>
  <c r="GC23" i="2"/>
  <c r="GD31" i="31"/>
  <c r="GD23" i="2"/>
  <c r="GE31" i="31"/>
  <c r="GE23" i="2"/>
  <c r="GF31" i="31"/>
  <c r="GF23" i="2"/>
  <c r="GG31" i="31"/>
  <c r="GG23" i="2"/>
  <c r="GH31" i="31"/>
  <c r="GH23" i="2"/>
  <c r="GI31" i="31"/>
  <c r="GI23" i="2"/>
  <c r="GJ31" i="31"/>
  <c r="GJ23" i="2"/>
  <c r="GK31" i="31"/>
  <c r="GK23" i="2"/>
  <c r="GL31" i="31"/>
  <c r="GL23" i="2"/>
  <c r="GM31" i="31"/>
  <c r="GM23" i="2"/>
  <c r="GN31" i="31"/>
  <c r="GN23" i="2"/>
  <c r="GO31" i="31"/>
  <c r="GO23" i="2"/>
  <c r="GP31" i="31"/>
  <c r="GP23" i="2"/>
  <c r="GQ31" i="31"/>
  <c r="GQ23" i="2"/>
  <c r="GR31" i="31"/>
  <c r="GR23" i="2"/>
  <c r="GS31" i="31"/>
  <c r="GS23" i="2"/>
  <c r="GT31" i="31"/>
  <c r="GT23" i="2"/>
  <c r="GU31" i="31"/>
  <c r="GU23" i="2"/>
  <c r="GW31" i="31"/>
  <c r="GW23" i="2"/>
  <c r="GX31" i="31"/>
  <c r="GX23" i="2"/>
  <c r="GY31" i="31"/>
  <c r="GY23" i="2"/>
  <c r="GZ31" i="31"/>
  <c r="GZ23" i="2"/>
  <c r="HA31" i="31"/>
  <c r="HA23" i="2"/>
  <c r="HC31" i="31"/>
  <c r="HC23" i="2"/>
  <c r="HE31" i="31"/>
  <c r="HE23" i="2"/>
  <c r="HF31" i="31"/>
  <c r="HF23" i="2"/>
  <c r="HG31" i="31"/>
  <c r="HG23" i="2"/>
  <c r="HH31" i="31"/>
  <c r="HH23" i="2"/>
  <c r="HI31" i="31"/>
  <c r="HI23" i="2"/>
  <c r="HL31" i="31"/>
  <c r="HL23" i="2"/>
  <c r="HM31" i="31"/>
  <c r="HM23" i="2"/>
  <c r="HN31" i="31"/>
  <c r="HN23" i="2"/>
  <c r="HO31" i="31"/>
  <c r="HO23" i="2"/>
  <c r="HP31" i="31"/>
  <c r="HP23" i="2"/>
  <c r="HT31" i="31"/>
  <c r="HT23" i="2"/>
  <c r="HU31" i="31"/>
  <c r="HU23" i="2"/>
  <c r="HV31" i="31"/>
  <c r="HV23" i="2"/>
  <c r="HW23" i="2"/>
  <c r="HX23" i="2"/>
  <c r="HY23" i="2"/>
  <c r="HZ23" i="2"/>
  <c r="IA31" i="31"/>
  <c r="IA23" i="2"/>
  <c r="IB31" i="31"/>
  <c r="IB23" i="2"/>
  <c r="IC31" i="31"/>
  <c r="IC23" i="2"/>
  <c r="ID31" i="31"/>
  <c r="ID23" i="2"/>
  <c r="IE23" i="2"/>
  <c r="IF23" i="2"/>
  <c r="IG31" i="31"/>
  <c r="IG23" i="2"/>
  <c r="IH31" i="31"/>
  <c r="IH23" i="2"/>
  <c r="II31" i="31"/>
  <c r="II23" i="2"/>
  <c r="IJ31" i="31"/>
  <c r="IJ23" i="2"/>
  <c r="IK31" i="31"/>
  <c r="IK23" i="2"/>
  <c r="IL23" i="2"/>
  <c r="IM23" i="2"/>
  <c r="IN23" i="2"/>
  <c r="IO31" i="31"/>
  <c r="IO23" i="2"/>
  <c r="IP31" i="31"/>
  <c r="IP23" i="2"/>
  <c r="IQ31" i="31"/>
  <c r="IQ23" i="2"/>
  <c r="IR31" i="31"/>
  <c r="IR23" i="2"/>
  <c r="IS31" i="31"/>
  <c r="IS23" i="2"/>
  <c r="IT23" i="2"/>
  <c r="IU31" i="31"/>
  <c r="IU23" i="2"/>
  <c r="IV23" i="2"/>
  <c r="IW31" i="31"/>
  <c r="IW23" i="2"/>
  <c r="IX31" i="31"/>
  <c r="IX23" i="2"/>
  <c r="IY31" i="31"/>
  <c r="IY23" i="2"/>
  <c r="IZ23" i="2"/>
  <c r="JA23" i="2"/>
  <c r="JB31" i="31"/>
  <c r="JB23" i="2"/>
  <c r="JC31" i="31"/>
  <c r="JC23" i="2"/>
  <c r="JD31" i="31"/>
  <c r="JD23" i="2"/>
  <c r="JE31" i="31"/>
  <c r="JE23" i="2"/>
  <c r="N32" i="31"/>
  <c r="O32" i="31"/>
  <c r="P32" i="31"/>
  <c r="Q32" i="31"/>
  <c r="R32" i="31"/>
  <c r="S32" i="31"/>
  <c r="T32" i="31"/>
  <c r="U32" i="31"/>
  <c r="V32" i="31"/>
  <c r="W32" i="31"/>
  <c r="X32" i="31"/>
  <c r="Y32" i="31"/>
  <c r="Z32" i="31"/>
  <c r="AA32" i="31"/>
  <c r="AB32" i="31"/>
  <c r="AC32" i="31"/>
  <c r="AD32" i="31"/>
  <c r="AE32" i="31"/>
  <c r="AF32" i="31"/>
  <c r="AG32" i="31"/>
  <c r="AH32" i="31"/>
  <c r="AI32" i="31"/>
  <c r="AJ32" i="31"/>
  <c r="AK32" i="31"/>
  <c r="AL32" i="31"/>
  <c r="AM32" i="31"/>
  <c r="AN32" i="31"/>
  <c r="AO32" i="31"/>
  <c r="AP32" i="31"/>
  <c r="AQ32" i="31"/>
  <c r="AR32" i="31"/>
  <c r="AS32" i="31"/>
  <c r="AT32" i="31"/>
  <c r="AU32" i="31"/>
  <c r="AV32" i="31"/>
  <c r="AW32" i="31"/>
  <c r="AX32" i="31"/>
  <c r="AY32" i="31"/>
  <c r="AZ32" i="31"/>
  <c r="BA32" i="31"/>
  <c r="BB32" i="31"/>
  <c r="BC32" i="31"/>
  <c r="BD32" i="31"/>
  <c r="BE32" i="31"/>
  <c r="BF32" i="31"/>
  <c r="BG32" i="31"/>
  <c r="BH32" i="31"/>
  <c r="BI32" i="31"/>
  <c r="BJ32" i="31"/>
  <c r="BK32" i="31"/>
  <c r="BL32" i="31"/>
  <c r="BM32" i="31"/>
  <c r="BN32" i="31"/>
  <c r="BO32" i="31"/>
  <c r="BP32" i="31"/>
  <c r="BQ32" i="31"/>
  <c r="BR32" i="31"/>
  <c r="BS32" i="31"/>
  <c r="BT32" i="31"/>
  <c r="BU32" i="31"/>
  <c r="BV32" i="31"/>
  <c r="BW32" i="31"/>
  <c r="BX32" i="31"/>
  <c r="BY32" i="31"/>
  <c r="BZ32" i="31"/>
  <c r="CA32" i="31"/>
  <c r="CB32" i="31"/>
  <c r="CC32" i="31"/>
  <c r="CD32" i="31"/>
  <c r="CE32" i="31"/>
  <c r="CF32" i="31"/>
  <c r="CG32" i="31"/>
  <c r="CH32" i="31"/>
  <c r="CI32" i="31"/>
  <c r="CJ32" i="31"/>
  <c r="CK32" i="31"/>
  <c r="CL32" i="31"/>
  <c r="CM32" i="31"/>
  <c r="CN32" i="31"/>
  <c r="CO32" i="31"/>
  <c r="CP32" i="31"/>
  <c r="CQ32" i="31"/>
  <c r="CR32" i="31"/>
  <c r="CS32" i="31"/>
  <c r="CT32" i="31"/>
  <c r="CU32" i="31"/>
  <c r="CV32" i="31"/>
  <c r="CW32" i="31"/>
  <c r="CX32" i="31"/>
  <c r="CY32" i="31"/>
  <c r="CZ32" i="31"/>
  <c r="DA32" i="31"/>
  <c r="DB32" i="31"/>
  <c r="DC32" i="31"/>
  <c r="DD32" i="31"/>
  <c r="DE32" i="31"/>
  <c r="DF32" i="31"/>
  <c r="DG32" i="31"/>
  <c r="DH32" i="31"/>
  <c r="DI32" i="31"/>
  <c r="DJ32" i="31"/>
  <c r="DK32" i="31"/>
  <c r="DL32" i="31"/>
  <c r="DM32" i="31"/>
  <c r="DN32" i="31"/>
  <c r="DO32" i="31"/>
  <c r="DP32" i="31"/>
  <c r="DQ32" i="31"/>
  <c r="DR32" i="31"/>
  <c r="DS32" i="31"/>
  <c r="DT32" i="31"/>
  <c r="DU32" i="31"/>
  <c r="DV32" i="31"/>
  <c r="DW32" i="31"/>
  <c r="DX32" i="31"/>
  <c r="DY32" i="31"/>
  <c r="DZ32" i="31"/>
  <c r="EA32" i="31"/>
  <c r="EB32" i="31"/>
  <c r="EC32" i="31"/>
  <c r="ED32" i="31"/>
  <c r="EE32" i="31"/>
  <c r="EF32" i="31"/>
  <c r="EG32" i="31"/>
  <c r="EH32" i="31"/>
  <c r="EI32" i="31"/>
  <c r="EJ32" i="31"/>
  <c r="EK32" i="31"/>
  <c r="EL32" i="31"/>
  <c r="EM32" i="31"/>
  <c r="EN32" i="31"/>
  <c r="EO32" i="31"/>
  <c r="EP32" i="31"/>
  <c r="EQ32" i="31"/>
  <c r="ER32" i="31"/>
  <c r="ES32" i="31"/>
  <c r="ET32" i="31"/>
  <c r="EU32" i="31"/>
  <c r="EV32" i="31"/>
  <c r="EX32" i="31"/>
  <c r="EY32" i="31"/>
  <c r="EZ32" i="31"/>
  <c r="FA32" i="31"/>
  <c r="FB32" i="31"/>
  <c r="FC32" i="31"/>
  <c r="FD32" i="31"/>
  <c r="FE32" i="31"/>
  <c r="FF32" i="31"/>
  <c r="FG32" i="31"/>
  <c r="FH32" i="31"/>
  <c r="FI32" i="31"/>
  <c r="FJ32" i="31"/>
  <c r="FK32" i="31"/>
  <c r="FL32" i="31"/>
  <c r="FM32" i="31"/>
  <c r="FN32" i="31"/>
  <c r="FO32" i="31"/>
  <c r="FP32" i="31"/>
  <c r="FQ32" i="31"/>
  <c r="FR32" i="31"/>
  <c r="FS32" i="31"/>
  <c r="FT32" i="31"/>
  <c r="FU32" i="31"/>
  <c r="FV32" i="31"/>
  <c r="FW32" i="31"/>
  <c r="FX32" i="31"/>
  <c r="FY32" i="31"/>
  <c r="FZ32" i="31"/>
  <c r="GA32" i="31"/>
  <c r="GB32" i="31"/>
  <c r="GC32" i="31"/>
  <c r="GD32" i="31"/>
  <c r="GE32" i="31"/>
  <c r="GF32" i="31"/>
  <c r="GG32" i="31"/>
  <c r="GH32" i="31"/>
  <c r="GI32" i="31"/>
  <c r="GK32" i="31"/>
  <c r="GL32" i="31"/>
  <c r="GM32" i="31"/>
  <c r="GN32" i="31"/>
  <c r="GO32" i="31"/>
  <c r="GP32" i="31"/>
  <c r="GQ32" i="31"/>
  <c r="GR32" i="31"/>
  <c r="GS32" i="31"/>
  <c r="GT32" i="31"/>
  <c r="GU32" i="31"/>
  <c r="GV32" i="31"/>
  <c r="GW32" i="31"/>
  <c r="GX32" i="31"/>
  <c r="GY32" i="31"/>
  <c r="GZ32" i="31"/>
  <c r="HA32" i="31"/>
  <c r="HB32" i="31"/>
  <c r="HC32" i="31"/>
  <c r="HD32" i="31"/>
  <c r="HE32" i="31"/>
  <c r="HF32" i="31"/>
  <c r="HG32" i="31"/>
  <c r="HH32" i="31"/>
  <c r="HI32" i="31"/>
  <c r="HJ32" i="31"/>
  <c r="HK32" i="31"/>
  <c r="HL32" i="31"/>
  <c r="HM32" i="31"/>
  <c r="HN32" i="31"/>
  <c r="HO32" i="31"/>
  <c r="HP32" i="31"/>
  <c r="HQ32" i="31"/>
  <c r="HR32" i="31"/>
  <c r="HS32" i="31"/>
  <c r="HT32" i="31"/>
  <c r="HU32" i="31"/>
  <c r="HV32" i="31"/>
  <c r="HW32" i="31"/>
  <c r="HX32" i="31"/>
  <c r="HY32" i="31"/>
  <c r="HZ32" i="31"/>
  <c r="IA32" i="31"/>
  <c r="IB32" i="31"/>
  <c r="IC32" i="31"/>
  <c r="ID32" i="31"/>
  <c r="IE32" i="31"/>
  <c r="IF32" i="31"/>
  <c r="IG32" i="31"/>
  <c r="IH32" i="31"/>
  <c r="II32" i="31"/>
  <c r="IJ32" i="31"/>
  <c r="IK32" i="31"/>
  <c r="IL32" i="31"/>
  <c r="IM32" i="31"/>
  <c r="IN32" i="31"/>
  <c r="IO32" i="31"/>
  <c r="IP32" i="31"/>
  <c r="IQ32" i="31"/>
  <c r="IR32" i="31"/>
  <c r="IS32" i="31"/>
  <c r="IT32" i="31"/>
  <c r="IU32" i="31"/>
  <c r="IV32" i="31"/>
  <c r="IW32" i="31"/>
  <c r="IX32" i="31"/>
  <c r="IY32" i="31"/>
  <c r="IZ32" i="31"/>
  <c r="JA32" i="31"/>
  <c r="JB32" i="31"/>
  <c r="JC32" i="31"/>
  <c r="JD32" i="31"/>
  <c r="JE32" i="31"/>
  <c r="N33" i="31"/>
  <c r="O33" i="31"/>
  <c r="P33" i="31"/>
  <c r="P34" i="31"/>
  <c r="Q33" i="31"/>
  <c r="R33" i="31"/>
  <c r="R34" i="31"/>
  <c r="S33" i="31"/>
  <c r="S34" i="31"/>
  <c r="T33" i="31"/>
  <c r="U33" i="31"/>
  <c r="U34" i="31"/>
  <c r="V33" i="31"/>
  <c r="W33" i="31"/>
  <c r="X33" i="31"/>
  <c r="Y33" i="31"/>
  <c r="Z33" i="31"/>
  <c r="Z34" i="31"/>
  <c r="AA33" i="31"/>
  <c r="AB33" i="31"/>
  <c r="AB34" i="31"/>
  <c r="AC33" i="31"/>
  <c r="AD33" i="31"/>
  <c r="AE33" i="31"/>
  <c r="AE34" i="31"/>
  <c r="AF33" i="31"/>
  <c r="AG33" i="31"/>
  <c r="AH33" i="31"/>
  <c r="AI33" i="31"/>
  <c r="AJ33" i="31"/>
  <c r="AJ34" i="31"/>
  <c r="AK33" i="31"/>
  <c r="AK34" i="31"/>
  <c r="AL33" i="31"/>
  <c r="AL34" i="31"/>
  <c r="AM33" i="31"/>
  <c r="AN33" i="31"/>
  <c r="AO33" i="31"/>
  <c r="AO34" i="31"/>
  <c r="AP33" i="31"/>
  <c r="AQ33" i="31"/>
  <c r="AR33" i="31"/>
  <c r="AS33" i="31"/>
  <c r="AT33" i="31"/>
  <c r="AT34" i="31"/>
  <c r="AU33" i="31"/>
  <c r="AV33" i="31"/>
  <c r="AV34" i="31"/>
  <c r="AW33" i="31"/>
  <c r="AX33" i="31"/>
  <c r="AY33" i="31"/>
  <c r="AY34" i="31"/>
  <c r="AZ33" i="31"/>
  <c r="BA33" i="31"/>
  <c r="BB33" i="31"/>
  <c r="BC33" i="31"/>
  <c r="BD33" i="31"/>
  <c r="BD34" i="31"/>
  <c r="BE33" i="31"/>
  <c r="BF33" i="31"/>
  <c r="BF34" i="31"/>
  <c r="BG33" i="31"/>
  <c r="BH33" i="31"/>
  <c r="BI33" i="31"/>
  <c r="BI34" i="31"/>
  <c r="BJ33" i="31"/>
  <c r="BK33" i="31"/>
  <c r="BL33" i="31"/>
  <c r="BM33" i="31"/>
  <c r="BN33" i="31"/>
  <c r="BO33" i="31"/>
  <c r="BO34" i="31"/>
  <c r="BP33" i="31"/>
  <c r="BP34" i="31"/>
  <c r="BQ33" i="31"/>
  <c r="BR33" i="31"/>
  <c r="BS33" i="31"/>
  <c r="BS34" i="31"/>
  <c r="BT33" i="31"/>
  <c r="BU33" i="31"/>
  <c r="BV33" i="31"/>
  <c r="BW33" i="31"/>
  <c r="BX33" i="31"/>
  <c r="BX34" i="31"/>
  <c r="BY33" i="31"/>
  <c r="BZ33" i="31"/>
  <c r="BZ34" i="31"/>
  <c r="CA33" i="31"/>
  <c r="CB33" i="31"/>
  <c r="CC33" i="31"/>
  <c r="CC34" i="31"/>
  <c r="CD33" i="31"/>
  <c r="CD34" i="31"/>
  <c r="CE33" i="31"/>
  <c r="CF33" i="31"/>
  <c r="CG33" i="31"/>
  <c r="CH33" i="31"/>
  <c r="CH34" i="31"/>
  <c r="CI33" i="31"/>
  <c r="CJ33" i="31"/>
  <c r="CJ34" i="31"/>
  <c r="CK33" i="31"/>
  <c r="CL33" i="31"/>
  <c r="CM33" i="31"/>
  <c r="CM34" i="31"/>
  <c r="CN33" i="31"/>
  <c r="CN34" i="31"/>
  <c r="CO33" i="31"/>
  <c r="CO34" i="31"/>
  <c r="CP33" i="31"/>
  <c r="CQ33" i="31"/>
  <c r="CR33" i="31"/>
  <c r="CR34" i="31"/>
  <c r="CS33" i="31"/>
  <c r="CT33" i="31"/>
  <c r="CT34" i="31"/>
  <c r="CU33" i="31"/>
  <c r="CV33" i="31"/>
  <c r="CW33" i="31"/>
  <c r="CW34" i="31"/>
  <c r="CX33" i="31"/>
  <c r="CY33" i="31"/>
  <c r="CZ33" i="31"/>
  <c r="DA33" i="31"/>
  <c r="DB33" i="31"/>
  <c r="DB34" i="31"/>
  <c r="DC33" i="31"/>
  <c r="DD33" i="31"/>
  <c r="DD34" i="31"/>
  <c r="DE33" i="31"/>
  <c r="DF33" i="31"/>
  <c r="DG33" i="31"/>
  <c r="DG34" i="31"/>
  <c r="DH33" i="31"/>
  <c r="DH34" i="31"/>
  <c r="DI33" i="31"/>
  <c r="DJ33" i="31"/>
  <c r="DK33" i="31"/>
  <c r="DL33" i="31"/>
  <c r="DL34" i="31"/>
  <c r="DM33" i="31"/>
  <c r="DM34" i="31"/>
  <c r="DN33" i="31"/>
  <c r="DN34" i="31"/>
  <c r="DO33" i="31"/>
  <c r="DP33" i="31"/>
  <c r="DQ33" i="31"/>
  <c r="DQ34" i="31"/>
  <c r="DR33" i="31"/>
  <c r="DR34" i="31"/>
  <c r="DS33" i="31"/>
  <c r="DT33" i="31"/>
  <c r="DU33" i="31"/>
  <c r="DV33" i="31"/>
  <c r="DV34" i="31"/>
  <c r="DW33" i="31"/>
  <c r="DX33" i="31"/>
  <c r="DX34" i="31"/>
  <c r="DY33" i="31"/>
  <c r="DZ33" i="31"/>
  <c r="EA33" i="31"/>
  <c r="EA34" i="31"/>
  <c r="EB33" i="31"/>
  <c r="EB34" i="31"/>
  <c r="EC33" i="31"/>
  <c r="ED33" i="31"/>
  <c r="EE33" i="31"/>
  <c r="EF33" i="31"/>
  <c r="EF34" i="31"/>
  <c r="EG33" i="31"/>
  <c r="EG34" i="31"/>
  <c r="EH33" i="31"/>
  <c r="EH34" i="31"/>
  <c r="EI33" i="31"/>
  <c r="EJ33" i="31"/>
  <c r="EK33" i="31"/>
  <c r="EK34" i="31"/>
  <c r="EL33" i="31"/>
  <c r="EM33" i="31"/>
  <c r="EN33" i="31"/>
  <c r="EO33" i="31"/>
  <c r="EP33" i="31"/>
  <c r="EP34" i="31"/>
  <c r="EQ33" i="31"/>
  <c r="ER33" i="31"/>
  <c r="ER34" i="31"/>
  <c r="ES33" i="31"/>
  <c r="ES34" i="31"/>
  <c r="ET33" i="31"/>
  <c r="EU33" i="31"/>
  <c r="EU34" i="31"/>
  <c r="EV33" i="31"/>
  <c r="EV34" i="31"/>
  <c r="EW33" i="31"/>
  <c r="EX33" i="31"/>
  <c r="EY33" i="31"/>
  <c r="EZ33" i="31"/>
  <c r="FA33" i="31"/>
  <c r="FA34" i="31"/>
  <c r="FB33" i="31"/>
  <c r="FC33" i="31"/>
  <c r="FC34" i="31"/>
  <c r="FD33" i="31"/>
  <c r="FD34" i="31"/>
  <c r="FE33" i="31"/>
  <c r="FF33" i="31"/>
  <c r="FF34" i="31"/>
  <c r="FG33" i="31"/>
  <c r="FG34" i="31"/>
  <c r="FH33" i="31"/>
  <c r="FI33" i="31"/>
  <c r="FI34" i="31"/>
  <c r="FJ33" i="31"/>
  <c r="FJ34" i="31"/>
  <c r="FK33" i="31"/>
  <c r="FL33" i="31"/>
  <c r="FL34" i="31"/>
  <c r="FM33" i="31"/>
  <c r="FN33" i="31"/>
  <c r="FO33" i="31"/>
  <c r="FO34" i="31"/>
  <c r="FP33" i="31"/>
  <c r="FP34" i="31"/>
  <c r="FQ33" i="31"/>
  <c r="FR33" i="31"/>
  <c r="FS33" i="31"/>
  <c r="FT33" i="31"/>
  <c r="FU33" i="31"/>
  <c r="FU34" i="31"/>
  <c r="FV33" i="31"/>
  <c r="FV34" i="31"/>
  <c r="FW33" i="31"/>
  <c r="FW34" i="31"/>
  <c r="FX33" i="31"/>
  <c r="FX34" i="31"/>
  <c r="FY33" i="31"/>
  <c r="FY34" i="31"/>
  <c r="FZ33" i="31"/>
  <c r="FZ34" i="31"/>
  <c r="GA33" i="31"/>
  <c r="GB33" i="31"/>
  <c r="GB34" i="31"/>
  <c r="GC33" i="31"/>
  <c r="GD33" i="31"/>
  <c r="GD34" i="31"/>
  <c r="GE33" i="31"/>
  <c r="GE34" i="31"/>
  <c r="GF33" i="31"/>
  <c r="GF34" i="31"/>
  <c r="GG33" i="31"/>
  <c r="GH33" i="31"/>
  <c r="GI33" i="31"/>
  <c r="GI34" i="31"/>
  <c r="GJ33" i="31"/>
  <c r="GJ34" i="31"/>
  <c r="GK33" i="31"/>
  <c r="GL33" i="31"/>
  <c r="GM33" i="31"/>
  <c r="GN33" i="31"/>
  <c r="GO33" i="31"/>
  <c r="GP33" i="31"/>
  <c r="GP34" i="31"/>
  <c r="GQ33" i="31"/>
  <c r="GR33" i="31"/>
  <c r="GR34" i="31"/>
  <c r="GS33" i="31"/>
  <c r="GS34" i="31"/>
  <c r="GT33" i="31"/>
  <c r="GU33" i="31"/>
  <c r="GU34" i="31"/>
  <c r="GV33" i="31"/>
  <c r="GW33" i="31"/>
  <c r="GX33" i="31"/>
  <c r="GX34" i="31"/>
  <c r="GY33" i="31"/>
  <c r="GZ33" i="31"/>
  <c r="GZ34" i="31"/>
  <c r="HA33" i="31"/>
  <c r="HB33" i="31"/>
  <c r="HC33" i="31"/>
  <c r="HC34" i="31"/>
  <c r="HD33" i="31"/>
  <c r="HD34" i="31"/>
  <c r="HE33" i="31"/>
  <c r="HF33" i="31"/>
  <c r="HG33" i="31"/>
  <c r="HH33" i="31"/>
  <c r="HI33" i="31"/>
  <c r="HJ33" i="31"/>
  <c r="HJ34" i="31"/>
  <c r="HK33" i="31"/>
  <c r="HL33" i="31"/>
  <c r="HL34" i="31"/>
  <c r="HM33" i="31"/>
  <c r="HM34" i="31"/>
  <c r="HN33" i="31"/>
  <c r="HO33" i="31"/>
  <c r="HO34" i="31"/>
  <c r="HP33" i="31"/>
  <c r="HQ33" i="31"/>
  <c r="HR33" i="31"/>
  <c r="HR34" i="31"/>
  <c r="HS33" i="31"/>
  <c r="HS34" i="31"/>
  <c r="HT33" i="31"/>
  <c r="HT34" i="31"/>
  <c r="HU33" i="31"/>
  <c r="HU34" i="31"/>
  <c r="HV33" i="31"/>
  <c r="HW33" i="31"/>
  <c r="HW34" i="31"/>
  <c r="HX33" i="31"/>
  <c r="HX34" i="31"/>
  <c r="HY33" i="31"/>
  <c r="HZ33" i="31"/>
  <c r="IA33" i="31"/>
  <c r="IB33" i="31"/>
  <c r="IC33" i="31"/>
  <c r="ID33" i="31"/>
  <c r="ID34" i="31"/>
  <c r="IE33" i="31"/>
  <c r="IF33" i="31"/>
  <c r="IF34" i="31"/>
  <c r="IG33" i="31"/>
  <c r="IH33" i="31"/>
  <c r="II33" i="31"/>
  <c r="II34" i="31"/>
  <c r="IJ33" i="31"/>
  <c r="IK33" i="31"/>
  <c r="IL33" i="31"/>
  <c r="IL34" i="31"/>
  <c r="IM33" i="31"/>
  <c r="IN33" i="31"/>
  <c r="IN34" i="31"/>
  <c r="IO33" i="31"/>
  <c r="IP33" i="31"/>
  <c r="IQ33" i="31"/>
  <c r="IQ34" i="31"/>
  <c r="IR33" i="31"/>
  <c r="IR34" i="31"/>
  <c r="IS33" i="31"/>
  <c r="IT33" i="31"/>
  <c r="IU33" i="31"/>
  <c r="IV33" i="31"/>
  <c r="IW33" i="31"/>
  <c r="IX33" i="31"/>
  <c r="IX34" i="31"/>
  <c r="IY33" i="31"/>
  <c r="IY34" i="31"/>
  <c r="IZ33" i="31"/>
  <c r="IZ34" i="31"/>
  <c r="JA33" i="31"/>
  <c r="JA34" i="31"/>
  <c r="JB33" i="31"/>
  <c r="JC33" i="31"/>
  <c r="JC34" i="31"/>
  <c r="JD33" i="31"/>
  <c r="JD34" i="31"/>
  <c r="JE33" i="31"/>
  <c r="N25" i="31"/>
  <c r="N26" i="31"/>
  <c r="O25" i="31"/>
  <c r="O26" i="31"/>
  <c r="P25" i="31"/>
  <c r="P26" i="31"/>
  <c r="Q25" i="31"/>
  <c r="Q26" i="31"/>
  <c r="R25" i="31"/>
  <c r="R26" i="31"/>
  <c r="S25" i="31"/>
  <c r="S26" i="31"/>
  <c r="T25" i="31"/>
  <c r="T26" i="31"/>
  <c r="U25" i="31"/>
  <c r="U26" i="31"/>
  <c r="V25" i="31"/>
  <c r="V26" i="31"/>
  <c r="W25" i="31"/>
  <c r="W26" i="31"/>
  <c r="X25" i="31"/>
  <c r="X26" i="31"/>
  <c r="Y25" i="31"/>
  <c r="Y26" i="31"/>
  <c r="Z25" i="31"/>
  <c r="Z26" i="31"/>
  <c r="AA25" i="31"/>
  <c r="AA26" i="31"/>
  <c r="AB25" i="31"/>
  <c r="AB26" i="31"/>
  <c r="AC25" i="31"/>
  <c r="AC26" i="31"/>
  <c r="AD25" i="31"/>
  <c r="AD26" i="31"/>
  <c r="AE25" i="31"/>
  <c r="AE26" i="31"/>
  <c r="AF25" i="31"/>
  <c r="AF26" i="31"/>
  <c r="AG25" i="31"/>
  <c r="AG26" i="31"/>
  <c r="AH25" i="31"/>
  <c r="AH26" i="31"/>
  <c r="AI25" i="31"/>
  <c r="AI26" i="31"/>
  <c r="AJ25" i="31"/>
  <c r="AJ26" i="31"/>
  <c r="AK25" i="31"/>
  <c r="AK26" i="31"/>
  <c r="AL25" i="31"/>
  <c r="AL26" i="31"/>
  <c r="AM25" i="31"/>
  <c r="AM26" i="31"/>
  <c r="AN25" i="31"/>
  <c r="AN26" i="31"/>
  <c r="AO25" i="31"/>
  <c r="AO26" i="31"/>
  <c r="AP25" i="31"/>
  <c r="AP26" i="31"/>
  <c r="AQ25" i="31"/>
  <c r="AQ26" i="31"/>
  <c r="AR25" i="31"/>
  <c r="AR26" i="31"/>
  <c r="AS25" i="31"/>
  <c r="AS26" i="31"/>
  <c r="AT25" i="31"/>
  <c r="AT26" i="31"/>
  <c r="AU25" i="31"/>
  <c r="AU26" i="31"/>
  <c r="AV25" i="31"/>
  <c r="AV26" i="31"/>
  <c r="AW25" i="31"/>
  <c r="AW26" i="31"/>
  <c r="AX25" i="31"/>
  <c r="AX26" i="31"/>
  <c r="AY25" i="31"/>
  <c r="AY26" i="31"/>
  <c r="AZ25" i="31"/>
  <c r="AZ26" i="31"/>
  <c r="BA25" i="31"/>
  <c r="BA26" i="31"/>
  <c r="BB25" i="31"/>
  <c r="BB26" i="31"/>
  <c r="BC25" i="31"/>
  <c r="BC26" i="31"/>
  <c r="BD25" i="31"/>
  <c r="BD26" i="31"/>
  <c r="BE25" i="31"/>
  <c r="BE26" i="31"/>
  <c r="BF25" i="31"/>
  <c r="BF26" i="31"/>
  <c r="BG25" i="31"/>
  <c r="BG26" i="31"/>
  <c r="BH25" i="31"/>
  <c r="BH26" i="31"/>
  <c r="BI25" i="31"/>
  <c r="BI26" i="31"/>
  <c r="BJ25" i="31"/>
  <c r="BJ26" i="31"/>
  <c r="BK25" i="31"/>
  <c r="BK26" i="31"/>
  <c r="BL25" i="31"/>
  <c r="BL26" i="31"/>
  <c r="BM25" i="31"/>
  <c r="BM26" i="31"/>
  <c r="BN25" i="31"/>
  <c r="BN26" i="31"/>
  <c r="BO25" i="31"/>
  <c r="BO26" i="31"/>
  <c r="BP25" i="31"/>
  <c r="BP26" i="31"/>
  <c r="BQ25" i="31"/>
  <c r="BQ26" i="31"/>
  <c r="BR25" i="31"/>
  <c r="BR26" i="31"/>
  <c r="BS25" i="31"/>
  <c r="BS26" i="31"/>
  <c r="BT25" i="31"/>
  <c r="BT26" i="31"/>
  <c r="BU25" i="31"/>
  <c r="BU26" i="31"/>
  <c r="BV25" i="31"/>
  <c r="BV26" i="31"/>
  <c r="BW25" i="31"/>
  <c r="BW26" i="31"/>
  <c r="BX25" i="31"/>
  <c r="BX26" i="31"/>
  <c r="BY25" i="31"/>
  <c r="BY26" i="31"/>
  <c r="BZ25" i="31"/>
  <c r="BZ26" i="31"/>
  <c r="CA25" i="31"/>
  <c r="CA26" i="31"/>
  <c r="CB25" i="31"/>
  <c r="CB26" i="31"/>
  <c r="CC25" i="31"/>
  <c r="CC26" i="31"/>
  <c r="CD25" i="31"/>
  <c r="CD26" i="31"/>
  <c r="CE25" i="31"/>
  <c r="CE26" i="31"/>
  <c r="CF25" i="31"/>
  <c r="CF26" i="31"/>
  <c r="CG25" i="31"/>
  <c r="CG26" i="31"/>
  <c r="CH25" i="31"/>
  <c r="CH26" i="31"/>
  <c r="CI25" i="31"/>
  <c r="CI26" i="31"/>
  <c r="CJ25" i="31"/>
  <c r="CJ26" i="31"/>
  <c r="CK25" i="31"/>
  <c r="CK26" i="31"/>
  <c r="CL25" i="31"/>
  <c r="CL26" i="31"/>
  <c r="CM25" i="31"/>
  <c r="CM26" i="31"/>
  <c r="CN25" i="31"/>
  <c r="CN26" i="31"/>
  <c r="CO25" i="31"/>
  <c r="CO26" i="31"/>
  <c r="CP25" i="31"/>
  <c r="CP26" i="31"/>
  <c r="CQ25" i="31"/>
  <c r="CQ26" i="31"/>
  <c r="CR25" i="31"/>
  <c r="CR26" i="31"/>
  <c r="CS25" i="31"/>
  <c r="CS26" i="31"/>
  <c r="CT25" i="31"/>
  <c r="CT26" i="31"/>
  <c r="CU25" i="31"/>
  <c r="CU26" i="31"/>
  <c r="CV25" i="31"/>
  <c r="CV26" i="31"/>
  <c r="CW25" i="31"/>
  <c r="CW26" i="31"/>
  <c r="CX25" i="31"/>
  <c r="CX26" i="31"/>
  <c r="CY25" i="31"/>
  <c r="CY26" i="31"/>
  <c r="CZ25" i="31"/>
  <c r="CZ26" i="31"/>
  <c r="DA25" i="31"/>
  <c r="DA26" i="31"/>
  <c r="DB25" i="31"/>
  <c r="DB26" i="31"/>
  <c r="DC25" i="31"/>
  <c r="DC26" i="31"/>
  <c r="DD25" i="31"/>
  <c r="DD26" i="31"/>
  <c r="DE25" i="31"/>
  <c r="DE26" i="31"/>
  <c r="DF25" i="31"/>
  <c r="DF26" i="31"/>
  <c r="DG25" i="31"/>
  <c r="DG26" i="31"/>
  <c r="DH25" i="31"/>
  <c r="DH26" i="31"/>
  <c r="DI25" i="31"/>
  <c r="DI26" i="31"/>
  <c r="DJ25" i="31"/>
  <c r="DJ26" i="31"/>
  <c r="DK25" i="31"/>
  <c r="DK26" i="31"/>
  <c r="DL25" i="31"/>
  <c r="DL26" i="31"/>
  <c r="DM25" i="31"/>
  <c r="DM26" i="31"/>
  <c r="DN25" i="31"/>
  <c r="DN26" i="31"/>
  <c r="DO25" i="31"/>
  <c r="DO26" i="31"/>
  <c r="DP25" i="31"/>
  <c r="DP26" i="31"/>
  <c r="DQ25" i="31"/>
  <c r="DQ26" i="31"/>
  <c r="DR25" i="31"/>
  <c r="DR26" i="31"/>
  <c r="DS25" i="31"/>
  <c r="DS26" i="31"/>
  <c r="DT25" i="31"/>
  <c r="DT26" i="31"/>
  <c r="DU25" i="31"/>
  <c r="DU26" i="31"/>
  <c r="DV25" i="31"/>
  <c r="DV26" i="31"/>
  <c r="DW25" i="31"/>
  <c r="DW26" i="31"/>
  <c r="DX25" i="31"/>
  <c r="DX26" i="31"/>
  <c r="DY25" i="31"/>
  <c r="DY26" i="31"/>
  <c r="DZ25" i="31"/>
  <c r="DZ26" i="31"/>
  <c r="EA25" i="31"/>
  <c r="EA26" i="31"/>
  <c r="EB25" i="31"/>
  <c r="EB26" i="31"/>
  <c r="EC25" i="31"/>
  <c r="EC26" i="31"/>
  <c r="ED25" i="31"/>
  <c r="ED26" i="31"/>
  <c r="EE25" i="31"/>
  <c r="EE26" i="31"/>
  <c r="EF25" i="31"/>
  <c r="EF26" i="31"/>
  <c r="EG25" i="31"/>
  <c r="EG26" i="31"/>
  <c r="EH25" i="31"/>
  <c r="EH26" i="31"/>
  <c r="EI25" i="31"/>
  <c r="EI26" i="31"/>
  <c r="EJ25" i="31"/>
  <c r="EJ26" i="31"/>
  <c r="EK25" i="31"/>
  <c r="EK26" i="31"/>
  <c r="EL25" i="31"/>
  <c r="EL26" i="31"/>
  <c r="EM25" i="31"/>
  <c r="EM26" i="31"/>
  <c r="EN25" i="31"/>
  <c r="EN26" i="31"/>
  <c r="EO25" i="31"/>
  <c r="EO26" i="31"/>
  <c r="EP25" i="31"/>
  <c r="EP26" i="31"/>
  <c r="EQ25" i="31"/>
  <c r="EQ26" i="31"/>
  <c r="ER25" i="31"/>
  <c r="ER26" i="31"/>
  <c r="ES25" i="31"/>
  <c r="ES26" i="31"/>
  <c r="ET25" i="31"/>
  <c r="ET26" i="31"/>
  <c r="EU25" i="31"/>
  <c r="EU26" i="31"/>
  <c r="EV25" i="31"/>
  <c r="EV26" i="31"/>
  <c r="EW25" i="31"/>
  <c r="EW26" i="31"/>
  <c r="EX25" i="31"/>
  <c r="EX26" i="31"/>
  <c r="EY25" i="31"/>
  <c r="EY26" i="31"/>
  <c r="EZ25" i="31"/>
  <c r="EZ26" i="31"/>
  <c r="FA25" i="31"/>
  <c r="FA26" i="31"/>
  <c r="FB25" i="31"/>
  <c r="FB26" i="31"/>
  <c r="FC25" i="31"/>
  <c r="FC26" i="31"/>
  <c r="FD25" i="31"/>
  <c r="FD26" i="31"/>
  <c r="FE25" i="31"/>
  <c r="FE26" i="31"/>
  <c r="FF25" i="31"/>
  <c r="FF26" i="31"/>
  <c r="FG25" i="31"/>
  <c r="FG26" i="31"/>
  <c r="FH25" i="31"/>
  <c r="FH26" i="31"/>
  <c r="FI25" i="31"/>
  <c r="FI26" i="31"/>
  <c r="FJ25" i="31"/>
  <c r="FJ26" i="31"/>
  <c r="FK25" i="31"/>
  <c r="FK26" i="31"/>
  <c r="FL25" i="31"/>
  <c r="FL26" i="31"/>
  <c r="FM25" i="31"/>
  <c r="FM26" i="31"/>
  <c r="FN25" i="31"/>
  <c r="FN26" i="31"/>
  <c r="FO25" i="31"/>
  <c r="FO26" i="31"/>
  <c r="FP25" i="31"/>
  <c r="FP26" i="31"/>
  <c r="FQ25" i="31"/>
  <c r="FQ26" i="31"/>
  <c r="FR25" i="31"/>
  <c r="FR26" i="31"/>
  <c r="FS25" i="31"/>
  <c r="FS26" i="31"/>
  <c r="FT25" i="31"/>
  <c r="FT26" i="31"/>
  <c r="FU25" i="31"/>
  <c r="FU26" i="31"/>
  <c r="FV25" i="31"/>
  <c r="FV26" i="31"/>
  <c r="FW25" i="31"/>
  <c r="FW26" i="31"/>
  <c r="FX25" i="31"/>
  <c r="FX26" i="31"/>
  <c r="FY25" i="31"/>
  <c r="FY26" i="31"/>
  <c r="FZ25" i="31"/>
  <c r="FZ26" i="31"/>
  <c r="GA25" i="31"/>
  <c r="GA26" i="31"/>
  <c r="GB25" i="31"/>
  <c r="GB26" i="31"/>
  <c r="GC25" i="31"/>
  <c r="GC26" i="31"/>
  <c r="GD25" i="31"/>
  <c r="GD26" i="31"/>
  <c r="GE25" i="31"/>
  <c r="GE26" i="31"/>
  <c r="GF25" i="31"/>
  <c r="GF26" i="31"/>
  <c r="GG25" i="31"/>
  <c r="GG26" i="31"/>
  <c r="GH25" i="31"/>
  <c r="GH26" i="31"/>
  <c r="GI25" i="31"/>
  <c r="GI26" i="31"/>
  <c r="GK25" i="31"/>
  <c r="GK26" i="31"/>
  <c r="GL25" i="31"/>
  <c r="GL26" i="31"/>
  <c r="GM25" i="31"/>
  <c r="GM26" i="31"/>
  <c r="GN25" i="31"/>
  <c r="GN26" i="31"/>
  <c r="GO25" i="31"/>
  <c r="GO26" i="31"/>
  <c r="GP25" i="31"/>
  <c r="GP26" i="31"/>
  <c r="GQ25" i="31"/>
  <c r="GQ26" i="31"/>
  <c r="GR25" i="31"/>
  <c r="GR26" i="31"/>
  <c r="GS25" i="31"/>
  <c r="GS26" i="31"/>
  <c r="GT25" i="31"/>
  <c r="GT26" i="31"/>
  <c r="GU25" i="31"/>
  <c r="GU26" i="31"/>
  <c r="GV25" i="31"/>
  <c r="GV26" i="31"/>
  <c r="GW25" i="31"/>
  <c r="GW26" i="31"/>
  <c r="GX25" i="31"/>
  <c r="GX26" i="31"/>
  <c r="GY25" i="31"/>
  <c r="GY26" i="31"/>
  <c r="GZ25" i="31"/>
  <c r="GZ26" i="31"/>
  <c r="HA25" i="31"/>
  <c r="HA26" i="31"/>
  <c r="HB25" i="31"/>
  <c r="HB26" i="31"/>
  <c r="HC25" i="31"/>
  <c r="HC26" i="31"/>
  <c r="HD25" i="31"/>
  <c r="HD26" i="31"/>
  <c r="HE25" i="31"/>
  <c r="HE26" i="31"/>
  <c r="HF25" i="31"/>
  <c r="HF26" i="31"/>
  <c r="HG25" i="31"/>
  <c r="HG26" i="31"/>
  <c r="HH25" i="31"/>
  <c r="HH26" i="31"/>
  <c r="HI25" i="31"/>
  <c r="HI26" i="31"/>
  <c r="HJ25" i="31"/>
  <c r="HJ26" i="31"/>
  <c r="HK25" i="31"/>
  <c r="HK26" i="31"/>
  <c r="HL25" i="31"/>
  <c r="HL26" i="31"/>
  <c r="HM25" i="31"/>
  <c r="HM26" i="31"/>
  <c r="HN25" i="31"/>
  <c r="HN26" i="31"/>
  <c r="HO25" i="31"/>
  <c r="HO26" i="31"/>
  <c r="HP25" i="31"/>
  <c r="HP26" i="31"/>
  <c r="HQ25" i="31"/>
  <c r="HQ26" i="31"/>
  <c r="HR25" i="31"/>
  <c r="HR26" i="31"/>
  <c r="HS25" i="31"/>
  <c r="HS26" i="31"/>
  <c r="HT25" i="31"/>
  <c r="HT26" i="31"/>
  <c r="HU25" i="31"/>
  <c r="HU26" i="31"/>
  <c r="HV25" i="31"/>
  <c r="HV26" i="31"/>
  <c r="HW25" i="31"/>
  <c r="HW26" i="31"/>
  <c r="HX25" i="31"/>
  <c r="HX26" i="31"/>
  <c r="HY25" i="31"/>
  <c r="HY26" i="31"/>
  <c r="HZ25" i="31"/>
  <c r="HZ26" i="31"/>
  <c r="IA25" i="31"/>
  <c r="IA26" i="31"/>
  <c r="IB25" i="31"/>
  <c r="IB26" i="31"/>
  <c r="IC25" i="31"/>
  <c r="IC26" i="31"/>
  <c r="ID25" i="31"/>
  <c r="ID26" i="31"/>
  <c r="IE25" i="31"/>
  <c r="IE26" i="31"/>
  <c r="IF25" i="31"/>
  <c r="IF26" i="31"/>
  <c r="IG25" i="31"/>
  <c r="IG26" i="31"/>
  <c r="IH25" i="31"/>
  <c r="IH26" i="31"/>
  <c r="II25" i="31"/>
  <c r="II26" i="31"/>
  <c r="IJ25" i="31"/>
  <c r="IJ26" i="31"/>
  <c r="IK25" i="31"/>
  <c r="IK26" i="31"/>
  <c r="IL25" i="31"/>
  <c r="IL26" i="31"/>
  <c r="IM25" i="31"/>
  <c r="IM26" i="31"/>
  <c r="IN25" i="31"/>
  <c r="IN26" i="31"/>
  <c r="IO25" i="31"/>
  <c r="IO26" i="31"/>
  <c r="IP25" i="31"/>
  <c r="IP26" i="31"/>
  <c r="IQ25" i="31"/>
  <c r="IQ26" i="31"/>
  <c r="IR25" i="31"/>
  <c r="IR26" i="31"/>
  <c r="IS25" i="31"/>
  <c r="IS26" i="31"/>
  <c r="IT25" i="31"/>
  <c r="IT26" i="31"/>
  <c r="IU25" i="31"/>
  <c r="IU26" i="31"/>
  <c r="IV25" i="31"/>
  <c r="IV26" i="31"/>
  <c r="IW25" i="31"/>
  <c r="IW26" i="31"/>
  <c r="IX25" i="31"/>
  <c r="IX26" i="31"/>
  <c r="IY25" i="31"/>
  <c r="IY26" i="31"/>
  <c r="IZ25" i="31"/>
  <c r="IZ26" i="31"/>
  <c r="JA25" i="31"/>
  <c r="JA26" i="31"/>
  <c r="JB25" i="31"/>
  <c r="JB26" i="31"/>
  <c r="JC25" i="31"/>
  <c r="JC26" i="31"/>
  <c r="JD25" i="31"/>
  <c r="JD26" i="31"/>
  <c r="JE25" i="31"/>
  <c r="JE26" i="31"/>
  <c r="N18" i="31"/>
  <c r="O18" i="31"/>
  <c r="P18" i="31"/>
  <c r="Q18" i="31"/>
  <c r="R18" i="31"/>
  <c r="S18" i="31"/>
  <c r="T18" i="31"/>
  <c r="U18" i="31"/>
  <c r="V18" i="31"/>
  <c r="W18" i="31"/>
  <c r="X18" i="31"/>
  <c r="Y18" i="31"/>
  <c r="Z18" i="31"/>
  <c r="AA18" i="31"/>
  <c r="AB18" i="31"/>
  <c r="AC18" i="31"/>
  <c r="AD18" i="31"/>
  <c r="AE18" i="31"/>
  <c r="AF18" i="31"/>
  <c r="AG18" i="31"/>
  <c r="AH18" i="31"/>
  <c r="AI18" i="31"/>
  <c r="AI19" i="31"/>
  <c r="AJ18" i="31"/>
  <c r="AK18" i="31"/>
  <c r="AL18" i="31"/>
  <c r="AM18" i="31"/>
  <c r="AN18" i="31"/>
  <c r="AO18" i="31"/>
  <c r="AP18" i="31"/>
  <c r="AQ18" i="31"/>
  <c r="AR18" i="31"/>
  <c r="AS18" i="31"/>
  <c r="AT18" i="31"/>
  <c r="AU18" i="31"/>
  <c r="AV18" i="31"/>
  <c r="AW18" i="31"/>
  <c r="AX18" i="31"/>
  <c r="AY18" i="31"/>
  <c r="AZ18" i="31"/>
  <c r="BA18" i="31"/>
  <c r="BB18" i="31"/>
  <c r="BC18" i="31"/>
  <c r="BD18" i="31"/>
  <c r="BE18" i="31"/>
  <c r="BF18" i="31"/>
  <c r="BG18" i="31"/>
  <c r="BH18" i="31"/>
  <c r="BI18" i="31"/>
  <c r="BJ18" i="31"/>
  <c r="BK18" i="31"/>
  <c r="BL18" i="31"/>
  <c r="BM18" i="31"/>
  <c r="BN18" i="31"/>
  <c r="BO18" i="31"/>
  <c r="BP18" i="31"/>
  <c r="BQ18" i="31"/>
  <c r="BR18" i="31"/>
  <c r="BS18" i="31"/>
  <c r="BT18" i="31"/>
  <c r="BU18" i="31"/>
  <c r="BV18" i="31"/>
  <c r="BW18" i="31"/>
  <c r="BX18" i="31"/>
  <c r="BY18" i="31"/>
  <c r="BZ18" i="31"/>
  <c r="CA18" i="31"/>
  <c r="CB18" i="31"/>
  <c r="CC18" i="31"/>
  <c r="CD18" i="31"/>
  <c r="CE18" i="31"/>
  <c r="CF18" i="31"/>
  <c r="CG18" i="31"/>
  <c r="CH18" i="31"/>
  <c r="CI18" i="31"/>
  <c r="CJ18" i="31"/>
  <c r="CK18" i="31"/>
  <c r="CL18" i="31"/>
  <c r="CM18" i="31"/>
  <c r="CN18" i="31"/>
  <c r="CO18" i="31"/>
  <c r="CP18" i="31"/>
  <c r="CQ18" i="31"/>
  <c r="CR18" i="31"/>
  <c r="CS18" i="31"/>
  <c r="CT18" i="31"/>
  <c r="CU18" i="31"/>
  <c r="CV18" i="31"/>
  <c r="CW18" i="31"/>
  <c r="CX18" i="31"/>
  <c r="CY18" i="31"/>
  <c r="CZ18" i="31"/>
  <c r="DA18" i="31"/>
  <c r="DB18" i="31"/>
  <c r="DC18" i="31"/>
  <c r="DD18" i="31"/>
  <c r="DE18" i="31"/>
  <c r="DF18" i="31"/>
  <c r="DF19" i="31"/>
  <c r="DG18" i="31"/>
  <c r="DH18" i="31"/>
  <c r="DI18" i="31"/>
  <c r="DI19" i="31"/>
  <c r="DJ18" i="31"/>
  <c r="DK18" i="31"/>
  <c r="DL18" i="31"/>
  <c r="DM18" i="31"/>
  <c r="DN18" i="31"/>
  <c r="DO18" i="31"/>
  <c r="DP18" i="31"/>
  <c r="DQ18" i="31"/>
  <c r="DR18" i="31"/>
  <c r="DS18" i="31"/>
  <c r="DT18" i="31"/>
  <c r="DU18" i="31"/>
  <c r="DV18" i="31"/>
  <c r="DW18" i="31"/>
  <c r="DX18" i="31"/>
  <c r="DY18" i="31"/>
  <c r="DZ18" i="31"/>
  <c r="EA18" i="31"/>
  <c r="EB18" i="31"/>
  <c r="EC18" i="31"/>
  <c r="ED18" i="31"/>
  <c r="EE18" i="31"/>
  <c r="EF18" i="31"/>
  <c r="EG18" i="31"/>
  <c r="EH18" i="31"/>
  <c r="EI18" i="31"/>
  <c r="EJ18" i="31"/>
  <c r="EK18" i="31"/>
  <c r="EL18" i="31"/>
  <c r="EM18" i="31"/>
  <c r="EN18" i="31"/>
  <c r="EN19" i="31"/>
  <c r="EO18" i="31"/>
  <c r="EO19" i="31"/>
  <c r="EP18" i="31"/>
  <c r="EQ18" i="31"/>
  <c r="ER18" i="31"/>
  <c r="ES18" i="31"/>
  <c r="ET18" i="31"/>
  <c r="EU18" i="31"/>
  <c r="EV18" i="31"/>
  <c r="EW18" i="31"/>
  <c r="EX18" i="31"/>
  <c r="EY18" i="31"/>
  <c r="EZ18" i="31"/>
  <c r="FA18" i="31"/>
  <c r="FB18" i="31"/>
  <c r="FC18" i="31"/>
  <c r="FD18" i="31"/>
  <c r="FE18" i="31"/>
  <c r="FF18" i="31"/>
  <c r="FG18" i="31"/>
  <c r="FH18" i="31"/>
  <c r="FI18" i="31"/>
  <c r="FJ18" i="31"/>
  <c r="FK18" i="31"/>
  <c r="FL18" i="31"/>
  <c r="FM18" i="31"/>
  <c r="FN18" i="31"/>
  <c r="FO18" i="31"/>
  <c r="FP18" i="31"/>
  <c r="FQ18" i="31"/>
  <c r="FR18" i="31"/>
  <c r="FS18" i="31"/>
  <c r="FT18" i="31"/>
  <c r="FU18" i="31"/>
  <c r="FV18" i="31"/>
  <c r="FW18" i="31"/>
  <c r="FX18" i="31"/>
  <c r="FY18" i="31"/>
  <c r="FZ18" i="31"/>
  <c r="GA18" i="31"/>
  <c r="GB18" i="31"/>
  <c r="GC18" i="31"/>
  <c r="GD18" i="31"/>
  <c r="GE18" i="31"/>
  <c r="GF18" i="31"/>
  <c r="GG18" i="31"/>
  <c r="GH18" i="31"/>
  <c r="GI18" i="31"/>
  <c r="GJ18" i="31"/>
  <c r="GK18" i="31"/>
  <c r="GL18" i="31"/>
  <c r="GM18" i="31"/>
  <c r="GN18" i="31"/>
  <c r="GO18" i="31"/>
  <c r="GP18" i="31"/>
  <c r="GP19" i="31"/>
  <c r="GQ18" i="31"/>
  <c r="GR18" i="31"/>
  <c r="GS18" i="31"/>
  <c r="GT18" i="31"/>
  <c r="GU18" i="31"/>
  <c r="GV18" i="31"/>
  <c r="GW18" i="31"/>
  <c r="GX18" i="31"/>
  <c r="GY18" i="31"/>
  <c r="GZ18" i="31"/>
  <c r="HA18" i="31"/>
  <c r="HB18" i="31"/>
  <c r="HC18" i="31"/>
  <c r="HD18" i="31"/>
  <c r="HE18" i="31"/>
  <c r="HF18" i="31"/>
  <c r="HG18" i="31"/>
  <c r="HH18" i="31"/>
  <c r="HI18" i="31"/>
  <c r="HJ18" i="31"/>
  <c r="HK18" i="31"/>
  <c r="HL18" i="31"/>
  <c r="HM18" i="31"/>
  <c r="HN18" i="31"/>
  <c r="HO18" i="31"/>
  <c r="HP18" i="31"/>
  <c r="HQ18" i="31"/>
  <c r="HR18" i="31"/>
  <c r="HS18" i="31"/>
  <c r="HT18" i="31"/>
  <c r="HU18" i="31"/>
  <c r="HV18" i="31"/>
  <c r="HW18" i="31"/>
  <c r="HX18" i="31"/>
  <c r="HY18" i="31"/>
  <c r="HZ18" i="31"/>
  <c r="IA18" i="31"/>
  <c r="IB18" i="31"/>
  <c r="IC18" i="31"/>
  <c r="ID18" i="31"/>
  <c r="IE18" i="31"/>
  <c r="IF18" i="31"/>
  <c r="IG18" i="31"/>
  <c r="IH18" i="31"/>
  <c r="II18" i="31"/>
  <c r="IJ18" i="31"/>
  <c r="IK18" i="31"/>
  <c r="IL18" i="31"/>
  <c r="IM18" i="31"/>
  <c r="IN18" i="31"/>
  <c r="IO18" i="31"/>
  <c r="IP18" i="31"/>
  <c r="IQ18" i="31"/>
  <c r="IR18" i="31"/>
  <c r="IS18" i="31"/>
  <c r="IT18" i="31"/>
  <c r="IU18" i="31"/>
  <c r="IV18" i="31"/>
  <c r="IW18" i="31"/>
  <c r="IX18" i="31"/>
  <c r="IY18" i="31"/>
  <c r="IZ18" i="31"/>
  <c r="JA18" i="31"/>
  <c r="JB18" i="31"/>
  <c r="JC18" i="31"/>
  <c r="JD18" i="31"/>
  <c r="JE18" i="31"/>
  <c r="N11" i="31"/>
  <c r="O11" i="31"/>
  <c r="P11" i="31"/>
  <c r="Q11" i="31"/>
  <c r="R11" i="31"/>
  <c r="S11" i="31"/>
  <c r="T11" i="31"/>
  <c r="U11" i="31"/>
  <c r="V11" i="31"/>
  <c r="W11" i="31"/>
  <c r="X11" i="31"/>
  <c r="Y11" i="31"/>
  <c r="Z11" i="31"/>
  <c r="AA11" i="31"/>
  <c r="AB11" i="31"/>
  <c r="AC11" i="31"/>
  <c r="AD11" i="31"/>
  <c r="AE11" i="31"/>
  <c r="AF11" i="31"/>
  <c r="AG11" i="31"/>
  <c r="AH11" i="31"/>
  <c r="AI11" i="31"/>
  <c r="AJ11" i="31"/>
  <c r="AK11" i="31"/>
  <c r="AL11" i="31"/>
  <c r="AM11" i="31"/>
  <c r="AN11" i="31"/>
  <c r="AO11" i="31"/>
  <c r="AP11" i="31"/>
  <c r="AQ11" i="31"/>
  <c r="AR11" i="31"/>
  <c r="AS11" i="31"/>
  <c r="AT11" i="31"/>
  <c r="AU11" i="31"/>
  <c r="AV11" i="31"/>
  <c r="AW11" i="31"/>
  <c r="AX11" i="31"/>
  <c r="AY11" i="31"/>
  <c r="AZ11" i="31"/>
  <c r="BA11" i="31"/>
  <c r="BB11" i="31"/>
  <c r="BC11" i="31"/>
  <c r="BD11" i="31"/>
  <c r="BE11" i="31"/>
  <c r="BF11" i="31"/>
  <c r="BG11" i="31"/>
  <c r="BH11" i="31"/>
  <c r="BI11" i="31"/>
  <c r="BJ11" i="31"/>
  <c r="BK11" i="31"/>
  <c r="BL11" i="31"/>
  <c r="BM11" i="31"/>
  <c r="BN11" i="31"/>
  <c r="BO11" i="31"/>
  <c r="BP11" i="31"/>
  <c r="BQ11" i="31"/>
  <c r="BR11" i="31"/>
  <c r="BS11" i="31"/>
  <c r="BT11" i="31"/>
  <c r="BU11" i="31"/>
  <c r="BV11" i="31"/>
  <c r="BW11" i="31"/>
  <c r="BX11" i="31"/>
  <c r="BY11" i="31"/>
  <c r="BZ11" i="31"/>
  <c r="CA11" i="31"/>
  <c r="CB11" i="31"/>
  <c r="CC11" i="31"/>
  <c r="CD11" i="31"/>
  <c r="CE11" i="31"/>
  <c r="CF11" i="31"/>
  <c r="CG11" i="31"/>
  <c r="CH11" i="31"/>
  <c r="CI11" i="31"/>
  <c r="CJ11" i="31"/>
  <c r="CK11" i="31"/>
  <c r="CL11" i="31"/>
  <c r="CM11" i="31"/>
  <c r="CN11" i="31"/>
  <c r="CO11" i="31"/>
  <c r="CP11" i="31"/>
  <c r="CQ11" i="31"/>
  <c r="CR11" i="31"/>
  <c r="CS11" i="31"/>
  <c r="CT11" i="31"/>
  <c r="CU11" i="31"/>
  <c r="CV11" i="31"/>
  <c r="CW11" i="31"/>
  <c r="CX11" i="31"/>
  <c r="CY11" i="31"/>
  <c r="CZ11" i="31"/>
  <c r="DA11" i="31"/>
  <c r="DB11" i="31"/>
  <c r="DC11" i="31"/>
  <c r="DD11" i="31"/>
  <c r="DE11" i="31"/>
  <c r="DF11" i="31"/>
  <c r="DG11" i="31"/>
  <c r="DH11" i="31"/>
  <c r="DI11" i="31"/>
  <c r="DJ11" i="31"/>
  <c r="DK11" i="31"/>
  <c r="DL11" i="31"/>
  <c r="DM11" i="31"/>
  <c r="DN11" i="31"/>
  <c r="DO11" i="31"/>
  <c r="DP11" i="31"/>
  <c r="DQ11" i="31"/>
  <c r="DR11" i="31"/>
  <c r="DS11" i="31"/>
  <c r="DT11" i="31"/>
  <c r="DU11" i="31"/>
  <c r="DV11" i="31"/>
  <c r="DW11" i="31"/>
  <c r="DX11" i="31"/>
  <c r="DY11" i="31"/>
  <c r="DZ11" i="31"/>
  <c r="EA11" i="31"/>
  <c r="EB11" i="31"/>
  <c r="EC11" i="31"/>
  <c r="ED11" i="31"/>
  <c r="EE11" i="31"/>
  <c r="EF11" i="31"/>
  <c r="EG11" i="31"/>
  <c r="EH11" i="31"/>
  <c r="EI11" i="31"/>
  <c r="EJ11" i="31"/>
  <c r="EK11" i="31"/>
  <c r="EL11" i="31"/>
  <c r="EM11" i="31"/>
  <c r="EN11" i="31"/>
  <c r="EO11" i="31"/>
  <c r="EP11" i="31"/>
  <c r="EQ11" i="31"/>
  <c r="ER11" i="31"/>
  <c r="ES11" i="31"/>
  <c r="ET11" i="31"/>
  <c r="EU11" i="31"/>
  <c r="EV11" i="31"/>
  <c r="EX11" i="31"/>
  <c r="EY11" i="31"/>
  <c r="EZ11" i="31"/>
  <c r="FA11" i="31"/>
  <c r="FB11" i="31"/>
  <c r="FC11" i="31"/>
  <c r="FD11" i="31"/>
  <c r="FE11" i="31"/>
  <c r="FF11" i="31"/>
  <c r="FG11" i="31"/>
  <c r="FH11" i="31"/>
  <c r="FI11" i="31"/>
  <c r="FJ11" i="31"/>
  <c r="FK11" i="31"/>
  <c r="FL11" i="31"/>
  <c r="FM11" i="31"/>
  <c r="FN11" i="31"/>
  <c r="FO11" i="31"/>
  <c r="FP11" i="31"/>
  <c r="FQ11" i="31"/>
  <c r="FR11" i="31"/>
  <c r="FS11" i="31"/>
  <c r="FT11" i="31"/>
  <c r="FU11" i="31"/>
  <c r="FV11" i="31"/>
  <c r="FW11" i="31"/>
  <c r="FX11" i="31"/>
  <c r="FY11" i="31"/>
  <c r="FZ11" i="31"/>
  <c r="GA11" i="31"/>
  <c r="GB11" i="31"/>
  <c r="GC11" i="31"/>
  <c r="GD11" i="31"/>
  <c r="GE11" i="31"/>
  <c r="GF11" i="31"/>
  <c r="GG11" i="31"/>
  <c r="GH11" i="31"/>
  <c r="GI11" i="31"/>
  <c r="GJ11" i="31"/>
  <c r="GK11" i="31"/>
  <c r="GL11" i="31"/>
  <c r="GM11" i="31"/>
  <c r="GN11" i="31"/>
  <c r="GP11" i="31"/>
  <c r="GQ11" i="31"/>
  <c r="GR11" i="31"/>
  <c r="GS11" i="31"/>
  <c r="GT11" i="31"/>
  <c r="GU11" i="31"/>
  <c r="GV11" i="31"/>
  <c r="GW11" i="31"/>
  <c r="GX11" i="31"/>
  <c r="GY11" i="31"/>
  <c r="GZ11" i="31"/>
  <c r="HA11" i="31"/>
  <c r="HB11" i="31"/>
  <c r="HC11" i="31"/>
  <c r="HD11" i="31"/>
  <c r="HE11" i="31"/>
  <c r="HF11" i="31"/>
  <c r="HG11" i="31"/>
  <c r="HH11" i="31"/>
  <c r="HI11" i="31"/>
  <c r="HJ11" i="31"/>
  <c r="HK11" i="31"/>
  <c r="HL11" i="31"/>
  <c r="HM11" i="31"/>
  <c r="HN11" i="31"/>
  <c r="HO11" i="31"/>
  <c r="HP11" i="31"/>
  <c r="HQ11" i="31"/>
  <c r="HR11" i="31"/>
  <c r="HS11" i="31"/>
  <c r="HT11" i="31"/>
  <c r="HU11" i="31"/>
  <c r="HV11" i="31"/>
  <c r="HW11" i="31"/>
  <c r="HX11" i="31"/>
  <c r="HY11" i="31"/>
  <c r="HZ11" i="31"/>
  <c r="IA11" i="31"/>
  <c r="IB11" i="31"/>
  <c r="IC11" i="31"/>
  <c r="ID11" i="31"/>
  <c r="IE11" i="31"/>
  <c r="IF11" i="31"/>
  <c r="IG11" i="31"/>
  <c r="IH11" i="31"/>
  <c r="II11" i="31"/>
  <c r="IJ11" i="31"/>
  <c r="IK11" i="31"/>
  <c r="IL11" i="31"/>
  <c r="IM11" i="31"/>
  <c r="IN11" i="31"/>
  <c r="IO11" i="31"/>
  <c r="IP11" i="31"/>
  <c r="IQ11" i="31"/>
  <c r="IR11" i="31"/>
  <c r="IS11" i="31"/>
  <c r="IT11" i="31"/>
  <c r="IU11" i="31"/>
  <c r="IV11" i="31"/>
  <c r="IW11" i="31"/>
  <c r="IX11" i="31"/>
  <c r="IY11" i="31"/>
  <c r="IZ11" i="31"/>
  <c r="JA11" i="31"/>
  <c r="JB11" i="31"/>
  <c r="JC11" i="31"/>
  <c r="JD11" i="31"/>
  <c r="JE11" i="31"/>
  <c r="N12" i="31"/>
  <c r="O12" i="31"/>
  <c r="P12" i="31"/>
  <c r="Q12" i="31"/>
  <c r="R12" i="31"/>
  <c r="S12" i="31"/>
  <c r="T12" i="31"/>
  <c r="U12" i="31"/>
  <c r="V12" i="31"/>
  <c r="W12" i="31"/>
  <c r="X12" i="31"/>
  <c r="X13" i="31"/>
  <c r="Y12" i="31"/>
  <c r="Z12" i="31"/>
  <c r="AA12" i="31"/>
  <c r="AB12" i="31"/>
  <c r="AC12" i="31"/>
  <c r="AD12" i="31"/>
  <c r="AE12" i="31"/>
  <c r="AF12" i="31"/>
  <c r="AG12" i="31"/>
  <c r="AH12" i="31"/>
  <c r="AI12" i="31"/>
  <c r="AJ12" i="31"/>
  <c r="AK12" i="31"/>
  <c r="AL12" i="31"/>
  <c r="AM12" i="31"/>
  <c r="AN12" i="31"/>
  <c r="AO12" i="31"/>
  <c r="AP12" i="31"/>
  <c r="AQ12" i="31"/>
  <c r="AQ13" i="31"/>
  <c r="AR12" i="31"/>
  <c r="AR13" i="31"/>
  <c r="AS12" i="31"/>
  <c r="AT12" i="31"/>
  <c r="AU12" i="31"/>
  <c r="AV12" i="31"/>
  <c r="AW12" i="31"/>
  <c r="AX12" i="31"/>
  <c r="AY12" i="31"/>
  <c r="AY13" i="31"/>
  <c r="AZ12" i="31"/>
  <c r="BA12" i="31"/>
  <c r="BB12" i="31"/>
  <c r="BC12" i="31"/>
  <c r="BD12" i="31"/>
  <c r="BE12" i="31"/>
  <c r="BF12" i="31"/>
  <c r="BG12" i="31"/>
  <c r="BH12" i="31"/>
  <c r="BI12" i="31"/>
  <c r="BI13" i="31"/>
  <c r="BJ12" i="31"/>
  <c r="BK12" i="31"/>
  <c r="BK13" i="31"/>
  <c r="BL12" i="31"/>
  <c r="BL13" i="31"/>
  <c r="BM12" i="31"/>
  <c r="BN12" i="31"/>
  <c r="BO12" i="31"/>
  <c r="BP12" i="31"/>
  <c r="BQ12" i="31"/>
  <c r="BR12" i="31"/>
  <c r="BS12" i="31"/>
  <c r="BT12" i="31"/>
  <c r="BU12" i="31"/>
  <c r="BV12" i="31"/>
  <c r="BV13" i="31"/>
  <c r="BW12" i="31"/>
  <c r="BX12" i="31"/>
  <c r="BY12" i="31"/>
  <c r="BZ12" i="31"/>
  <c r="CA12" i="31"/>
  <c r="CB12" i="31"/>
  <c r="CC12" i="31"/>
  <c r="CD12" i="31"/>
  <c r="CE12" i="31"/>
  <c r="CE13" i="31"/>
  <c r="CF12" i="31"/>
  <c r="CG12" i="31"/>
  <c r="CG13" i="31"/>
  <c r="CH12" i="31"/>
  <c r="CI12" i="31"/>
  <c r="CJ12" i="31"/>
  <c r="CK12" i="31"/>
  <c r="CL12" i="31"/>
  <c r="CM12" i="31"/>
  <c r="CN12" i="31"/>
  <c r="CO12" i="31"/>
  <c r="CP12" i="31"/>
  <c r="CP13" i="31"/>
  <c r="CQ12" i="31"/>
  <c r="CR12" i="31"/>
  <c r="CS12" i="31"/>
  <c r="CT12" i="31"/>
  <c r="CU12" i="31"/>
  <c r="CV12" i="31"/>
  <c r="CW12" i="31"/>
  <c r="CX12" i="31"/>
  <c r="CY12" i="31"/>
  <c r="CY13" i="31"/>
  <c r="CZ12" i="31"/>
  <c r="DA12" i="31"/>
  <c r="DB12" i="31"/>
  <c r="DC12" i="31"/>
  <c r="DD12" i="31"/>
  <c r="DE12" i="31"/>
  <c r="DF12" i="31"/>
  <c r="DG12" i="31"/>
  <c r="DH12" i="31"/>
  <c r="DI12" i="31"/>
  <c r="DJ12" i="31"/>
  <c r="DJ13" i="31"/>
  <c r="DK12" i="31"/>
  <c r="DL12" i="31"/>
  <c r="DM12" i="31"/>
  <c r="DN12" i="31"/>
  <c r="DO12" i="31"/>
  <c r="DP12" i="31"/>
  <c r="DQ12" i="31"/>
  <c r="DR12" i="31"/>
  <c r="DS12" i="31"/>
  <c r="DT12" i="31"/>
  <c r="DU12" i="31"/>
  <c r="DV12" i="31"/>
  <c r="DW12" i="31"/>
  <c r="DX12" i="31"/>
  <c r="DY12" i="31"/>
  <c r="DZ12" i="31"/>
  <c r="EA12" i="31"/>
  <c r="EB12" i="31"/>
  <c r="EC12" i="31"/>
  <c r="EC13" i="31"/>
  <c r="ED12" i="31"/>
  <c r="EE12" i="31"/>
  <c r="EF12" i="31"/>
  <c r="EG12" i="31"/>
  <c r="EH12" i="31"/>
  <c r="EI12" i="31"/>
  <c r="EJ12" i="31"/>
  <c r="EK12" i="31"/>
  <c r="EL12" i="31"/>
  <c r="EM12" i="31"/>
  <c r="EN12" i="31"/>
  <c r="EO12" i="31"/>
  <c r="EP12" i="31"/>
  <c r="EQ12" i="31"/>
  <c r="ER12" i="31"/>
  <c r="ES12" i="31"/>
  <c r="ET12" i="31"/>
  <c r="EU12" i="31"/>
  <c r="EV12" i="31"/>
  <c r="EW12" i="31"/>
  <c r="EX12" i="31"/>
  <c r="EX13" i="31"/>
  <c r="EY12" i="31"/>
  <c r="EZ12" i="31"/>
  <c r="FA12" i="31"/>
  <c r="FB12" i="31"/>
  <c r="FC12" i="31"/>
  <c r="FD12" i="31"/>
  <c r="FE12" i="31"/>
  <c r="FF12" i="31"/>
  <c r="FG12" i="31"/>
  <c r="FH12" i="31"/>
  <c r="FI12" i="31"/>
  <c r="FJ12" i="31"/>
  <c r="FK12" i="31"/>
  <c r="FL12" i="31"/>
  <c r="FM12" i="31"/>
  <c r="FN12" i="31"/>
  <c r="FO12" i="31"/>
  <c r="FP12" i="31"/>
  <c r="FQ12" i="31"/>
  <c r="FR12" i="31"/>
  <c r="FR13" i="31"/>
  <c r="FS12" i="31"/>
  <c r="FT12" i="31"/>
  <c r="FU12" i="31"/>
  <c r="FV12" i="31"/>
  <c r="FW12" i="31"/>
  <c r="FX12" i="31"/>
  <c r="FY12" i="31"/>
  <c r="FZ12" i="31"/>
  <c r="GA12" i="31"/>
  <c r="GB12" i="31"/>
  <c r="GB13" i="31"/>
  <c r="GC12" i="31"/>
  <c r="GC13" i="31"/>
  <c r="GD12" i="31"/>
  <c r="GE12" i="31"/>
  <c r="GF12" i="31"/>
  <c r="GG12" i="31"/>
  <c r="GH12" i="31"/>
  <c r="GI12" i="31"/>
  <c r="GJ12" i="31"/>
  <c r="GK12" i="31"/>
  <c r="GK13" i="31"/>
  <c r="GL12" i="31"/>
  <c r="GM12" i="31"/>
  <c r="GN12" i="31"/>
  <c r="GO12" i="31"/>
  <c r="GO13" i="31"/>
  <c r="GP12" i="31"/>
  <c r="GQ12" i="31"/>
  <c r="GR12" i="31"/>
  <c r="GS12" i="31"/>
  <c r="GT12" i="31"/>
  <c r="GU12" i="31"/>
  <c r="GV12" i="31"/>
  <c r="GW12" i="31"/>
  <c r="GX12" i="31"/>
  <c r="GY12" i="31"/>
  <c r="GZ12" i="31"/>
  <c r="HA12" i="31"/>
  <c r="HB12" i="31"/>
  <c r="HC12" i="31"/>
  <c r="HD12" i="31"/>
  <c r="HD13" i="31"/>
  <c r="HE12" i="31"/>
  <c r="HE13" i="31"/>
  <c r="HF12" i="31"/>
  <c r="HG12" i="31"/>
  <c r="HH12" i="31"/>
  <c r="HI12" i="31"/>
  <c r="HJ12" i="31"/>
  <c r="HK12" i="31"/>
  <c r="HL12" i="31"/>
  <c r="HM12" i="31"/>
  <c r="HM13" i="31"/>
  <c r="HN12" i="31"/>
  <c r="HO12" i="31"/>
  <c r="HP12" i="31"/>
  <c r="HQ12" i="31"/>
  <c r="HR12" i="31"/>
  <c r="HR13" i="31"/>
  <c r="HS12" i="31"/>
  <c r="HT12" i="31"/>
  <c r="HU12" i="31"/>
  <c r="HV12" i="31"/>
  <c r="HW12" i="31"/>
  <c r="HX12" i="31"/>
  <c r="HY12" i="31"/>
  <c r="HY13" i="31"/>
  <c r="HZ12" i="31"/>
  <c r="IA12" i="31"/>
  <c r="IB12" i="31"/>
  <c r="IC12" i="31"/>
  <c r="ID12" i="31"/>
  <c r="IE12" i="31"/>
  <c r="IF12" i="31"/>
  <c r="IG12" i="31"/>
  <c r="IH12" i="31"/>
  <c r="II12" i="31"/>
  <c r="IJ12" i="31"/>
  <c r="IK12" i="31"/>
  <c r="IL12" i="31"/>
  <c r="IL13" i="31"/>
  <c r="IK131" i="31"/>
  <c r="IM12" i="31"/>
  <c r="IN12" i="31"/>
  <c r="IO12" i="31"/>
  <c r="IP12" i="31"/>
  <c r="IQ12" i="31"/>
  <c r="IQ13" i="31"/>
  <c r="IP131" i="31"/>
  <c r="IR12" i="31"/>
  <c r="IS12" i="31"/>
  <c r="IS13" i="31"/>
  <c r="IR131" i="31"/>
  <c r="IT12" i="31"/>
  <c r="IU12" i="31"/>
  <c r="IV12" i="31"/>
  <c r="IW12" i="31"/>
  <c r="IX12" i="31"/>
  <c r="IY12" i="31"/>
  <c r="IZ12" i="31"/>
  <c r="JA12" i="31"/>
  <c r="JB12" i="31"/>
  <c r="JC12" i="31"/>
  <c r="JD12" i="31"/>
  <c r="JE12" i="31"/>
  <c r="N7" i="31"/>
  <c r="O7" i="31"/>
  <c r="P7" i="31"/>
  <c r="Q7" i="31"/>
  <c r="R7" i="31"/>
  <c r="S7" i="31"/>
  <c r="U7" i="31"/>
  <c r="V7" i="31"/>
  <c r="W7" i="31"/>
  <c r="X7" i="31"/>
  <c r="Y7" i="31"/>
  <c r="Z7" i="31"/>
  <c r="AA7" i="31"/>
  <c r="AB7" i="31"/>
  <c r="AC7" i="31"/>
  <c r="AD7" i="31"/>
  <c r="AE7" i="31"/>
  <c r="AF7" i="31"/>
  <c r="AH7" i="31"/>
  <c r="AI7" i="31"/>
  <c r="AJ7" i="31"/>
  <c r="AK7" i="31"/>
  <c r="AL7" i="31"/>
  <c r="AM7" i="31"/>
  <c r="AO7" i="31"/>
  <c r="AP7" i="31"/>
  <c r="AQ7" i="31"/>
  <c r="AR7" i="31"/>
  <c r="AS7" i="31"/>
  <c r="AT7" i="31"/>
  <c r="AU7" i="31"/>
  <c r="AW7" i="31"/>
  <c r="AX7" i="31"/>
  <c r="AY7" i="31"/>
  <c r="AZ7" i="31"/>
  <c r="BA7" i="31"/>
  <c r="BB7" i="31"/>
  <c r="BC7" i="31"/>
  <c r="BD7" i="31"/>
  <c r="BE7" i="31"/>
  <c r="BF7" i="31"/>
  <c r="BG7" i="31"/>
  <c r="BH7" i="31"/>
  <c r="BJ7" i="31"/>
  <c r="BK7" i="31"/>
  <c r="BL7" i="31"/>
  <c r="BM7" i="31"/>
  <c r="BN7" i="31"/>
  <c r="BQ7" i="31"/>
  <c r="BR7" i="31"/>
  <c r="BS7" i="31"/>
  <c r="BT7" i="31"/>
  <c r="BU7" i="31"/>
  <c r="BW7" i="31"/>
  <c r="BX7" i="31"/>
  <c r="BY7" i="31"/>
  <c r="BZ7" i="31"/>
  <c r="CA7" i="31"/>
  <c r="CB7" i="31"/>
  <c r="CC7" i="31"/>
  <c r="CE7" i="31"/>
  <c r="CF7" i="31"/>
  <c r="CG7" i="31"/>
  <c r="CH7" i="31"/>
  <c r="CI7" i="31"/>
  <c r="CJ7" i="31"/>
  <c r="CK7" i="31"/>
  <c r="CL7" i="31"/>
  <c r="CM7" i="31"/>
  <c r="CN7" i="31"/>
  <c r="CO7" i="31"/>
  <c r="CP7" i="31"/>
  <c r="CQ7" i="31"/>
  <c r="CR7" i="31"/>
  <c r="CS7" i="31"/>
  <c r="CT7" i="31"/>
  <c r="CU7" i="31"/>
  <c r="CV7" i="31"/>
  <c r="CW7" i="31"/>
  <c r="CX7" i="31"/>
  <c r="CY7" i="31"/>
  <c r="DA7" i="31"/>
  <c r="DB7" i="31"/>
  <c r="DC7" i="31"/>
  <c r="DE7" i="31"/>
  <c r="DF7" i="31"/>
  <c r="DG7" i="31"/>
  <c r="DH7" i="31"/>
  <c r="DI7" i="31"/>
  <c r="DJ7" i="31"/>
  <c r="DK7" i="31"/>
  <c r="DL7" i="31"/>
  <c r="DM7" i="31"/>
  <c r="DN7" i="31"/>
  <c r="DO7" i="31"/>
  <c r="DP7" i="31"/>
  <c r="DQ7" i="31"/>
  <c r="DR7" i="31"/>
  <c r="DS7" i="31"/>
  <c r="DT7" i="31"/>
  <c r="DU7" i="31"/>
  <c r="DV7" i="31"/>
  <c r="DW7" i="31"/>
  <c r="DX7" i="31"/>
  <c r="DY7" i="31"/>
  <c r="EA7" i="31"/>
  <c r="EB7" i="31"/>
  <c r="EC7" i="31"/>
  <c r="ED7" i="31"/>
  <c r="EE7" i="31"/>
  <c r="EF7" i="31"/>
  <c r="EG7" i="31"/>
  <c r="EH7" i="31"/>
  <c r="EJ7" i="31"/>
  <c r="EK7" i="31"/>
  <c r="EL7" i="31"/>
  <c r="EM7" i="31"/>
  <c r="EN7" i="31"/>
  <c r="EO7" i="31"/>
  <c r="EP7" i="31"/>
  <c r="EQ7" i="31"/>
  <c r="ER7" i="31"/>
  <c r="ES7" i="31"/>
  <c r="ET7" i="31"/>
  <c r="EU7" i="31"/>
  <c r="EV7" i="31"/>
  <c r="EX7" i="31"/>
  <c r="EY7" i="31"/>
  <c r="EZ7" i="31"/>
  <c r="FA7" i="31"/>
  <c r="FB7" i="31"/>
  <c r="FE7" i="31"/>
  <c r="FF7" i="31"/>
  <c r="FG7" i="31"/>
  <c r="FH7" i="31"/>
  <c r="FI7" i="31"/>
  <c r="FJ7" i="31"/>
  <c r="FK7" i="31"/>
  <c r="FL7" i="31"/>
  <c r="FN7" i="31"/>
  <c r="N8" i="31"/>
  <c r="N11" i="4"/>
  <c r="O8" i="31"/>
  <c r="O11" i="4"/>
  <c r="P8" i="31"/>
  <c r="P11" i="4"/>
  <c r="Q8" i="31"/>
  <c r="Q11" i="4"/>
  <c r="R8" i="31"/>
  <c r="R19" i="31"/>
  <c r="R11" i="4"/>
  <c r="S8" i="31"/>
  <c r="S11" i="4"/>
  <c r="T8" i="31"/>
  <c r="T19" i="31"/>
  <c r="T11" i="4"/>
  <c r="U8" i="31"/>
  <c r="U19" i="31"/>
  <c r="U11" i="4"/>
  <c r="V8" i="31"/>
  <c r="V11" i="4"/>
  <c r="W8" i="31"/>
  <c r="W11" i="4"/>
  <c r="X8" i="31"/>
  <c r="X11" i="4"/>
  <c r="Y8" i="31"/>
  <c r="Y11" i="4"/>
  <c r="Z8" i="31"/>
  <c r="Z11" i="4"/>
  <c r="AA8" i="31"/>
  <c r="AA11" i="4"/>
  <c r="AB8" i="31"/>
  <c r="AB11" i="4"/>
  <c r="AC8" i="31"/>
  <c r="AC11" i="4"/>
  <c r="AD8" i="31"/>
  <c r="AD19" i="31"/>
  <c r="AD11" i="4"/>
  <c r="AE8" i="31"/>
  <c r="AF8" i="31"/>
  <c r="AF11" i="4"/>
  <c r="AG8" i="31"/>
  <c r="AG11" i="4"/>
  <c r="AH8" i="31"/>
  <c r="AH11" i="4"/>
  <c r="AJ8" i="31"/>
  <c r="AK8" i="31"/>
  <c r="AL8" i="31"/>
  <c r="AL11" i="4"/>
  <c r="AM8" i="31"/>
  <c r="AM11" i="4"/>
  <c r="AN8" i="31"/>
  <c r="AN11" i="4"/>
  <c r="AO8" i="31"/>
  <c r="AO11" i="4"/>
  <c r="AP8" i="31"/>
  <c r="AP11" i="4"/>
  <c r="AQ8" i="31"/>
  <c r="AQ19" i="31"/>
  <c r="AR8" i="31"/>
  <c r="AS8" i="31"/>
  <c r="AS11" i="4"/>
  <c r="AT8" i="31"/>
  <c r="AT11" i="4"/>
  <c r="AU8" i="31"/>
  <c r="AU11" i="4"/>
  <c r="AV8" i="31"/>
  <c r="AV11" i="4"/>
  <c r="AW8" i="31"/>
  <c r="AW11" i="4"/>
  <c r="AX8" i="31"/>
  <c r="AY8" i="31"/>
  <c r="AZ8" i="31"/>
  <c r="AZ11" i="4"/>
  <c r="BA8" i="31"/>
  <c r="BA19" i="31"/>
  <c r="BB8" i="31"/>
  <c r="BB11" i="4"/>
  <c r="BD8" i="31"/>
  <c r="BE8" i="31"/>
  <c r="BE19" i="31"/>
  <c r="BF8" i="31"/>
  <c r="BF11" i="4"/>
  <c r="BG8" i="31"/>
  <c r="BG11" i="4"/>
  <c r="BH8" i="31"/>
  <c r="BI8" i="31"/>
  <c r="BJ8" i="31"/>
  <c r="BJ11" i="4"/>
  <c r="BK8" i="31"/>
  <c r="BK11" i="4"/>
  <c r="BL8" i="31"/>
  <c r="BM8" i="31"/>
  <c r="BM11" i="4"/>
  <c r="BN8" i="31"/>
  <c r="BN19" i="31"/>
  <c r="BN11" i="4"/>
  <c r="BO8" i="31"/>
  <c r="BO11" i="4"/>
  <c r="BP8" i="31"/>
  <c r="BP19" i="31"/>
  <c r="BQ8" i="31"/>
  <c r="BQ11" i="4"/>
  <c r="BR8" i="31"/>
  <c r="BS8" i="31"/>
  <c r="BS11" i="4"/>
  <c r="BT8" i="31"/>
  <c r="BT11" i="4"/>
  <c r="BU8" i="31"/>
  <c r="BU11" i="4"/>
  <c r="BV8" i="31"/>
  <c r="BV11" i="4"/>
  <c r="BW8" i="31"/>
  <c r="BW11" i="4"/>
  <c r="BX8" i="31"/>
  <c r="BY8" i="31"/>
  <c r="BY19" i="31"/>
  <c r="BZ8" i="31"/>
  <c r="BZ19" i="31"/>
  <c r="BZ11" i="4"/>
  <c r="CA8" i="31"/>
  <c r="CA11" i="4"/>
  <c r="CB8" i="31"/>
  <c r="CB11" i="4"/>
  <c r="CC8" i="31"/>
  <c r="CC11" i="4"/>
  <c r="CD8" i="31"/>
  <c r="CD11" i="4"/>
  <c r="CE8" i="31"/>
  <c r="CE11" i="4"/>
  <c r="CF8" i="31"/>
  <c r="CG8" i="31"/>
  <c r="CG11" i="4"/>
  <c r="CH8" i="31"/>
  <c r="CH11" i="4"/>
  <c r="CI8" i="31"/>
  <c r="CI11" i="4"/>
  <c r="CJ8" i="31"/>
  <c r="CJ11" i="4"/>
  <c r="CK8" i="31"/>
  <c r="CK19" i="31"/>
  <c r="CK11" i="4"/>
  <c r="CL8" i="31"/>
  <c r="CL11" i="4"/>
  <c r="CM8" i="31"/>
  <c r="CN8" i="31"/>
  <c r="CN11" i="4"/>
  <c r="CO8" i="31"/>
  <c r="CP8" i="31"/>
  <c r="CP11" i="4"/>
  <c r="CQ8" i="31"/>
  <c r="CR8" i="31"/>
  <c r="CR11" i="4"/>
  <c r="CS8" i="31"/>
  <c r="CS11" i="4"/>
  <c r="CT8" i="31"/>
  <c r="CT11" i="4"/>
  <c r="CU8" i="31"/>
  <c r="CU11" i="4"/>
  <c r="CV8" i="31"/>
  <c r="CW8" i="31"/>
  <c r="CX8" i="31"/>
  <c r="CX11" i="4"/>
  <c r="CY8" i="31"/>
  <c r="CY11" i="4"/>
  <c r="CZ8" i="31"/>
  <c r="CZ11" i="4"/>
  <c r="DA8" i="31"/>
  <c r="DB8" i="31"/>
  <c r="DB11" i="4"/>
  <c r="DC8" i="31"/>
  <c r="DC19" i="31"/>
  <c r="DC11" i="4"/>
  <c r="DD8" i="31"/>
  <c r="DD11" i="4"/>
  <c r="DE8" i="31"/>
  <c r="DE19" i="31"/>
  <c r="DE11" i="4"/>
  <c r="DG8" i="31"/>
  <c r="DG11" i="4"/>
  <c r="DH8" i="31"/>
  <c r="DH11" i="4"/>
  <c r="DJ8" i="31"/>
  <c r="DJ19" i="31"/>
  <c r="DK8" i="31"/>
  <c r="DK11" i="4"/>
  <c r="DL8" i="31"/>
  <c r="DL11" i="4"/>
  <c r="DM8" i="31"/>
  <c r="DN8" i="31"/>
  <c r="DO8" i="31"/>
  <c r="DO11" i="4"/>
  <c r="DP8" i="31"/>
  <c r="DP11" i="4"/>
  <c r="DQ8" i="31"/>
  <c r="DR8" i="31"/>
  <c r="DR11" i="4"/>
  <c r="DS8" i="31"/>
  <c r="DS11" i="4"/>
  <c r="DT8" i="31"/>
  <c r="DT11" i="4"/>
  <c r="DU8" i="31"/>
  <c r="DU11" i="4"/>
  <c r="DV8" i="31"/>
  <c r="DV19" i="31"/>
  <c r="DW8" i="31"/>
  <c r="DX8" i="31"/>
  <c r="DY8" i="31"/>
  <c r="DY19" i="31"/>
  <c r="DZ8" i="31"/>
  <c r="EA8" i="31"/>
  <c r="EB8" i="31"/>
  <c r="EB11" i="4"/>
  <c r="EC8" i="31"/>
  <c r="EC11" i="4"/>
  <c r="ED8" i="31"/>
  <c r="ED11" i="4"/>
  <c r="EE8" i="31"/>
  <c r="EE11" i="4"/>
  <c r="EF8" i="31"/>
  <c r="EG8" i="31"/>
  <c r="EG11" i="4"/>
  <c r="EH8" i="31"/>
  <c r="EH19" i="31"/>
  <c r="EH11" i="4"/>
  <c r="EI8" i="31"/>
  <c r="EI11" i="4"/>
  <c r="EJ8" i="31"/>
  <c r="EK8" i="31"/>
  <c r="EL8" i="31"/>
  <c r="EL11" i="4"/>
  <c r="EM8" i="31"/>
  <c r="EP8" i="31"/>
  <c r="EP11" i="4"/>
  <c r="EQ8" i="31"/>
  <c r="EQ11" i="4"/>
  <c r="ER8" i="31"/>
  <c r="ER11" i="4"/>
  <c r="ES8" i="31"/>
  <c r="ES11" i="4"/>
  <c r="ET8" i="31"/>
  <c r="ET11" i="4"/>
  <c r="EU8" i="31"/>
  <c r="EU11" i="4"/>
  <c r="EV8" i="31"/>
  <c r="EW8" i="31"/>
  <c r="EW19" i="31"/>
  <c r="EW11" i="4"/>
  <c r="EX8" i="31"/>
  <c r="EX11" i="4"/>
  <c r="EY8" i="31"/>
  <c r="EY19" i="31"/>
  <c r="EY11" i="4"/>
  <c r="EZ8" i="31"/>
  <c r="EZ11" i="4"/>
  <c r="FA8" i="31"/>
  <c r="FB8" i="31"/>
  <c r="FC8" i="31"/>
  <c r="FC11" i="4"/>
  <c r="FD8" i="31"/>
  <c r="FD11" i="4"/>
  <c r="FE8" i="31"/>
  <c r="FF8" i="31"/>
  <c r="FF11" i="4"/>
  <c r="FG8" i="31"/>
  <c r="FH8" i="31"/>
  <c r="FH19" i="31"/>
  <c r="FH11" i="4"/>
  <c r="FI8" i="31"/>
  <c r="FI19" i="31"/>
  <c r="FI11" i="4"/>
  <c r="FJ8" i="31"/>
  <c r="FJ19" i="31"/>
  <c r="FK8" i="31"/>
  <c r="FK19" i="31"/>
  <c r="FK11" i="4"/>
  <c r="FM8" i="31"/>
  <c r="FM11" i="4"/>
  <c r="FN8" i="31"/>
  <c r="FN11" i="4"/>
  <c r="FO8" i="31"/>
  <c r="FO11" i="4"/>
  <c r="FP8" i="31"/>
  <c r="FP11" i="4"/>
  <c r="FQ8" i="31"/>
  <c r="FQ11" i="4"/>
  <c r="FR8" i="31"/>
  <c r="FR11" i="4"/>
  <c r="FS8" i="31"/>
  <c r="FS19" i="31"/>
  <c r="FS11" i="4"/>
  <c r="FT8" i="31"/>
  <c r="FT11" i="4"/>
  <c r="FU8" i="31"/>
  <c r="FV8" i="31"/>
  <c r="FV11" i="4"/>
  <c r="FW8" i="31"/>
  <c r="FW19" i="31"/>
  <c r="FW11" i="4"/>
  <c r="FX8" i="31"/>
  <c r="FY8" i="31"/>
  <c r="FY11" i="4"/>
  <c r="FZ8" i="31"/>
  <c r="FZ11" i="4"/>
  <c r="GA8" i="31"/>
  <c r="GA11" i="4"/>
  <c r="GB8" i="31"/>
  <c r="GB11" i="4"/>
  <c r="GC8" i="31"/>
  <c r="GD8" i="31"/>
  <c r="GD11" i="4"/>
  <c r="GE8" i="31"/>
  <c r="GF8" i="31"/>
  <c r="GF11" i="4"/>
  <c r="GG8" i="31"/>
  <c r="GG11" i="4"/>
  <c r="GH8" i="31"/>
  <c r="GH11" i="4"/>
  <c r="GI8" i="31"/>
  <c r="GJ8" i="31"/>
  <c r="GJ11" i="4"/>
  <c r="GK8" i="31"/>
  <c r="GK11" i="4"/>
  <c r="GL8" i="31"/>
  <c r="GL11" i="4"/>
  <c r="GM8" i="31"/>
  <c r="GM19" i="31"/>
  <c r="GM11" i="4"/>
  <c r="GN8" i="31"/>
  <c r="GN11" i="4"/>
  <c r="GO8" i="31"/>
  <c r="GQ8" i="31"/>
  <c r="GR8" i="31"/>
  <c r="GR11" i="4"/>
  <c r="GS8" i="31"/>
  <c r="GT8" i="31"/>
  <c r="GT11" i="4"/>
  <c r="GU8" i="31"/>
  <c r="GU11" i="4"/>
  <c r="GV8" i="31"/>
  <c r="GV11" i="4"/>
  <c r="GW8" i="31"/>
  <c r="GX8" i="31"/>
  <c r="GX11" i="4"/>
  <c r="GY8" i="31"/>
  <c r="GY11" i="4"/>
  <c r="GZ8" i="31"/>
  <c r="GZ11" i="4"/>
  <c r="HA8" i="31"/>
  <c r="HA11" i="4"/>
  <c r="HB8" i="31"/>
  <c r="HB11" i="4"/>
  <c r="HC8" i="31"/>
  <c r="HC11" i="4"/>
  <c r="HD8" i="31"/>
  <c r="HD11" i="4"/>
  <c r="HE8" i="31"/>
  <c r="HE19" i="31"/>
  <c r="HE11" i="4"/>
  <c r="HF8" i="31"/>
  <c r="HF19" i="31"/>
  <c r="HF11" i="4"/>
  <c r="HG8" i="31"/>
  <c r="HG19" i="31"/>
  <c r="HH8" i="31"/>
  <c r="HH19" i="31"/>
  <c r="HH11" i="4"/>
  <c r="HI8" i="31"/>
  <c r="HI19" i="31"/>
  <c r="HJ8" i="31"/>
  <c r="HJ11" i="4"/>
  <c r="HK8" i="31"/>
  <c r="HK11" i="4"/>
  <c r="HL8" i="31"/>
  <c r="HL11" i="4"/>
  <c r="HM8" i="31"/>
  <c r="HM11" i="4"/>
  <c r="HN8" i="31"/>
  <c r="HO8" i="31"/>
  <c r="HO19" i="31"/>
  <c r="HP8" i="31"/>
  <c r="HP11" i="4"/>
  <c r="HQ8" i="31"/>
  <c r="HR8" i="31"/>
  <c r="HR11" i="4"/>
  <c r="HS8" i="31"/>
  <c r="HS11" i="4"/>
  <c r="HT8" i="31"/>
  <c r="HT11" i="4"/>
  <c r="HU8" i="31"/>
  <c r="HU11" i="4"/>
  <c r="HV8" i="31"/>
  <c r="HV11" i="4"/>
  <c r="HW8" i="31"/>
  <c r="HW11" i="4"/>
  <c r="HX8" i="31"/>
  <c r="HX11" i="4"/>
  <c r="HY8" i="31"/>
  <c r="HY19" i="31"/>
  <c r="HY11" i="4"/>
  <c r="HZ8" i="31"/>
  <c r="HZ11" i="4"/>
  <c r="IA8" i="31"/>
  <c r="IA11" i="4"/>
  <c r="IB8" i="31"/>
  <c r="IB11" i="4"/>
  <c r="IC8" i="31"/>
  <c r="IC19" i="31"/>
  <c r="ID8" i="31"/>
  <c r="IE8" i="31"/>
  <c r="IE11" i="4"/>
  <c r="IF8" i="31"/>
  <c r="IF11" i="4"/>
  <c r="IG8" i="31"/>
  <c r="IG11" i="4"/>
  <c r="IH8" i="31"/>
  <c r="IH11" i="4"/>
  <c r="II8" i="31"/>
  <c r="II11" i="4"/>
  <c r="IJ8" i="31"/>
  <c r="IJ19" i="31"/>
  <c r="IJ11" i="4"/>
  <c r="IK8" i="31"/>
  <c r="IL8" i="31"/>
  <c r="IL19" i="31"/>
  <c r="IL11" i="4"/>
  <c r="IM8" i="31"/>
  <c r="IM19" i="31"/>
  <c r="IM11" i="4"/>
  <c r="IN8" i="31"/>
  <c r="IN11" i="4"/>
  <c r="IO8" i="31"/>
  <c r="IO11" i="4"/>
  <c r="IP8" i="31"/>
  <c r="IP11" i="4"/>
  <c r="IQ8" i="31"/>
  <c r="IR8" i="31"/>
  <c r="IR11" i="4"/>
  <c r="IS8" i="31"/>
  <c r="IT8" i="31"/>
  <c r="IT19" i="31"/>
  <c r="IT11" i="4"/>
  <c r="IU8" i="31"/>
  <c r="IU19" i="31"/>
  <c r="IV8" i="31"/>
  <c r="IV19" i="31"/>
  <c r="IV11" i="4"/>
  <c r="IW8" i="31"/>
  <c r="IW11" i="4"/>
  <c r="IX8" i="31"/>
  <c r="IX11" i="4"/>
  <c r="IY8" i="31"/>
  <c r="IY11" i="4"/>
  <c r="IZ8" i="31"/>
  <c r="IZ11" i="4"/>
  <c r="JA8" i="31"/>
  <c r="JA11" i="4"/>
  <c r="JB8" i="31"/>
  <c r="JB11" i="4"/>
  <c r="JC8" i="31"/>
  <c r="JC11" i="4"/>
  <c r="JD8" i="31"/>
  <c r="JD11" i="4"/>
  <c r="JE8" i="31"/>
  <c r="A16" i="23" a="1"/>
  <c r="A16" i="23"/>
  <c r="AB33" i="23"/>
  <c r="B46" i="23" a="1"/>
  <c r="B46" i="23"/>
  <c r="A2" i="23" a="1"/>
  <c r="A2" i="23"/>
  <c r="A3" i="23" a="1"/>
  <c r="A3" i="23"/>
  <c r="A4" i="23" a="1"/>
  <c r="A4" i="23"/>
  <c r="A5" i="23" a="1"/>
  <c r="A5" i="23"/>
  <c r="A6" i="23" a="1"/>
  <c r="A6" i="23"/>
  <c r="A7" i="23" a="1"/>
  <c r="A7" i="23"/>
  <c r="A8" i="23" a="1"/>
  <c r="A8" i="23"/>
  <c r="A9" i="23" a="1"/>
  <c r="A9" i="23"/>
  <c r="A10" i="23" a="1"/>
  <c r="A10" i="23"/>
  <c r="A11" i="23" a="1"/>
  <c r="A11" i="23"/>
  <c r="A12" i="23" a="1"/>
  <c r="A12" i="23"/>
  <c r="A13" i="23" a="1"/>
  <c r="A13" i="23"/>
  <c r="A14" i="23" a="1"/>
  <c r="A14" i="23"/>
  <c r="A15" i="23" a="1"/>
  <c r="A15" i="23"/>
  <c r="A17" i="23" a="1"/>
  <c r="A17" i="23"/>
  <c r="AA24" i="23"/>
  <c r="R1" i="23"/>
  <c r="S33" i="23"/>
  <c r="C7" i="31"/>
  <c r="D7" i="31"/>
  <c r="E7" i="31"/>
  <c r="F7" i="31"/>
  <c r="G7" i="31"/>
  <c r="H7" i="31"/>
  <c r="I7" i="31"/>
  <c r="J7" i="31"/>
  <c r="K7" i="31"/>
  <c r="L7" i="31"/>
  <c r="M7" i="31"/>
  <c r="C8" i="31"/>
  <c r="C11" i="4"/>
  <c r="D8" i="31"/>
  <c r="D11" i="4"/>
  <c r="E8" i="31"/>
  <c r="F8" i="31"/>
  <c r="F11" i="4"/>
  <c r="G8" i="31"/>
  <c r="G11" i="4"/>
  <c r="H8" i="31"/>
  <c r="H11" i="4"/>
  <c r="I8" i="31"/>
  <c r="I11" i="4"/>
  <c r="J8" i="31"/>
  <c r="J11" i="4"/>
  <c r="K8" i="31"/>
  <c r="K11" i="4"/>
  <c r="L8" i="31"/>
  <c r="L11" i="4"/>
  <c r="M8" i="31"/>
  <c r="M11" i="4"/>
  <c r="C11" i="31"/>
  <c r="D11" i="31"/>
  <c r="E11" i="31"/>
  <c r="F11" i="31"/>
  <c r="G11" i="31"/>
  <c r="H11" i="31"/>
  <c r="I11" i="31"/>
  <c r="J11" i="31"/>
  <c r="K11" i="31"/>
  <c r="L11" i="31"/>
  <c r="M11" i="31"/>
  <c r="C12" i="31"/>
  <c r="D12" i="31"/>
  <c r="E12" i="31"/>
  <c r="F12" i="31"/>
  <c r="G12" i="31"/>
  <c r="G13" i="31"/>
  <c r="H12" i="31"/>
  <c r="H13" i="31"/>
  <c r="I12" i="31"/>
  <c r="J12" i="31"/>
  <c r="K12" i="31"/>
  <c r="L12" i="31"/>
  <c r="M12" i="31"/>
  <c r="C18" i="31"/>
  <c r="D18" i="31"/>
  <c r="E18" i="31"/>
  <c r="F18" i="31"/>
  <c r="G18" i="31"/>
  <c r="H18" i="31"/>
  <c r="H19" i="31"/>
  <c r="I18" i="31"/>
  <c r="J18" i="31"/>
  <c r="K18" i="31"/>
  <c r="L18" i="31"/>
  <c r="M18" i="31"/>
  <c r="C25" i="31"/>
  <c r="C26" i="31"/>
  <c r="D25" i="31"/>
  <c r="D26" i="31"/>
  <c r="G25" i="31"/>
  <c r="G26" i="31"/>
  <c r="H25" i="31"/>
  <c r="H26" i="31"/>
  <c r="I25" i="31"/>
  <c r="I26" i="31"/>
  <c r="J25" i="31"/>
  <c r="J26" i="31"/>
  <c r="K25" i="31"/>
  <c r="K26" i="31"/>
  <c r="L25" i="31"/>
  <c r="L26" i="31"/>
  <c r="M25" i="31"/>
  <c r="M26" i="31"/>
  <c r="C30" i="31"/>
  <c r="C24" i="2"/>
  <c r="D30" i="31"/>
  <c r="D24" i="2"/>
  <c r="E30" i="31"/>
  <c r="E24" i="2"/>
  <c r="G30" i="31"/>
  <c r="G24" i="2"/>
  <c r="H30" i="31"/>
  <c r="H24" i="2"/>
  <c r="J30" i="31"/>
  <c r="J24" i="2"/>
  <c r="K30" i="31"/>
  <c r="K24" i="2"/>
  <c r="L30" i="31"/>
  <c r="L24" i="2"/>
  <c r="M30" i="31"/>
  <c r="M24" i="2"/>
  <c r="C31" i="31"/>
  <c r="C23" i="2"/>
  <c r="D31" i="31"/>
  <c r="D23" i="2"/>
  <c r="E31" i="31"/>
  <c r="E23" i="2"/>
  <c r="F31" i="31"/>
  <c r="F23" i="2"/>
  <c r="G31" i="31"/>
  <c r="G23" i="2"/>
  <c r="H31" i="31"/>
  <c r="H23" i="2"/>
  <c r="J31" i="31"/>
  <c r="J23" i="2"/>
  <c r="K31" i="31"/>
  <c r="K23" i="2"/>
  <c r="L31" i="31"/>
  <c r="L23" i="2"/>
  <c r="M31" i="31"/>
  <c r="M23" i="2"/>
  <c r="C32" i="31"/>
  <c r="D32" i="31"/>
  <c r="E32" i="31"/>
  <c r="F32" i="31"/>
  <c r="G32" i="31"/>
  <c r="H32" i="31"/>
  <c r="I32" i="31"/>
  <c r="J32" i="31"/>
  <c r="K32" i="31"/>
  <c r="L32" i="31"/>
  <c r="M32" i="31"/>
  <c r="C33" i="31"/>
  <c r="D33" i="31"/>
  <c r="E33" i="31"/>
  <c r="F33" i="31"/>
  <c r="G33" i="31"/>
  <c r="H33" i="31"/>
  <c r="I33" i="31"/>
  <c r="J33" i="31"/>
  <c r="K33" i="31"/>
  <c r="L33" i="31"/>
  <c r="M33" i="31"/>
  <c r="C49" i="31"/>
  <c r="C28" i="31"/>
  <c r="D49" i="31"/>
  <c r="D28" i="31"/>
  <c r="E49" i="31"/>
  <c r="E28" i="31"/>
  <c r="F49" i="31"/>
  <c r="F28" i="31"/>
  <c r="G49" i="31"/>
  <c r="G28" i="31"/>
  <c r="H49" i="31"/>
  <c r="H28" i="31"/>
  <c r="I49" i="31"/>
  <c r="I28" i="31"/>
  <c r="J49" i="31"/>
  <c r="J28" i="31"/>
  <c r="K49" i="31"/>
  <c r="K28" i="31"/>
  <c r="L49" i="31"/>
  <c r="L28" i="31"/>
  <c r="M49" i="31"/>
  <c r="M28" i="31"/>
  <c r="C55" i="31"/>
  <c r="C22" i="4"/>
  <c r="D55" i="31"/>
  <c r="D22" i="4"/>
  <c r="E55" i="31"/>
  <c r="E22" i="4"/>
  <c r="F55" i="31"/>
  <c r="F22" i="4"/>
  <c r="G55" i="31"/>
  <c r="G22" i="4"/>
  <c r="H55" i="31"/>
  <c r="H22" i="4"/>
  <c r="I55" i="31"/>
  <c r="I22" i="4"/>
  <c r="J55" i="31"/>
  <c r="J22" i="4"/>
  <c r="K55" i="31"/>
  <c r="K22" i="4"/>
  <c r="L55" i="31"/>
  <c r="L22" i="4"/>
  <c r="M55" i="31"/>
  <c r="M22" i="4"/>
  <c r="C78" i="31"/>
  <c r="D78" i="31"/>
  <c r="E78" i="31"/>
  <c r="F78" i="31"/>
  <c r="G78" i="31"/>
  <c r="H78" i="31"/>
  <c r="I78" i="31"/>
  <c r="J78" i="31"/>
  <c r="K78" i="31"/>
  <c r="L78" i="31"/>
  <c r="M78" i="31"/>
  <c r="B7" i="31"/>
  <c r="B19" i="31"/>
  <c r="B25" i="31"/>
  <c r="B26" i="31"/>
  <c r="B34" i="31"/>
  <c r="B49" i="31"/>
  <c r="B28" i="31"/>
  <c r="B55" i="31"/>
  <c r="B22" i="4"/>
  <c r="B78" i="31"/>
  <c r="B85" i="23" a="1"/>
  <c r="B85" i="23"/>
  <c r="B86" i="23" a="1"/>
  <c r="B86" i="23"/>
  <c r="B87" i="23" a="1"/>
  <c r="B87" i="23"/>
  <c r="B88" i="23" a="1"/>
  <c r="B88" i="23"/>
  <c r="B89" i="23" a="1"/>
  <c r="B89" i="23"/>
  <c r="B90" i="23" a="1"/>
  <c r="B90" i="23"/>
  <c r="B91" i="23" a="1"/>
  <c r="B91" i="23"/>
  <c r="B92" i="23" a="1"/>
  <c r="B92" i="23"/>
  <c r="B93" i="23" a="1"/>
  <c r="B93" i="23"/>
  <c r="B94" i="23" a="1"/>
  <c r="B94" i="23"/>
  <c r="B95" i="23" a="1"/>
  <c r="B95" i="23"/>
  <c r="B96" i="23" a="1"/>
  <c r="B96" i="23"/>
  <c r="B98" i="23" a="1"/>
  <c r="B98" i="23"/>
  <c r="B99" i="23" a="1"/>
  <c r="B99" i="23"/>
  <c r="B100" i="23" a="1"/>
  <c r="B100" i="23"/>
  <c r="B101" i="23" a="1"/>
  <c r="B101" i="23"/>
  <c r="B102" i="23" a="1"/>
  <c r="B102" i="23"/>
  <c r="B103" i="23" a="1"/>
  <c r="B103" i="23"/>
  <c r="B104" i="23" a="1"/>
  <c r="B104" i="23"/>
  <c r="B105" i="23" a="1"/>
  <c r="B105" i="23"/>
  <c r="AG17" i="23"/>
  <c r="AC16" i="23"/>
  <c r="A2" i="53" a="1"/>
  <c r="A2" i="53"/>
  <c r="A3" i="53" a="1"/>
  <c r="A3" i="53"/>
  <c r="A4" i="53" a="1"/>
  <c r="A4" i="53"/>
  <c r="B4" i="53" a="1"/>
  <c r="B4" i="53"/>
  <c r="A5" i="53" a="1"/>
  <c r="A5" i="53"/>
  <c r="B5" i="53" a="1"/>
  <c r="B5" i="53"/>
  <c r="A6" i="53" a="1"/>
  <c r="A6" i="53"/>
  <c r="B6" i="53" a="1"/>
  <c r="B6" i="53"/>
  <c r="A7" i="53" a="1"/>
  <c r="A7" i="53"/>
  <c r="A8" i="53" a="1"/>
  <c r="A8" i="53"/>
  <c r="B8" i="53" a="1"/>
  <c r="B8" i="53"/>
  <c r="A9" i="53" a="1"/>
  <c r="A9" i="53"/>
  <c r="B9" i="53" a="1"/>
  <c r="B9" i="53"/>
  <c r="A10" i="53" a="1"/>
  <c r="A10" i="53"/>
  <c r="B10" i="53" a="1"/>
  <c r="B10" i="53"/>
  <c r="A11" i="53" a="1"/>
  <c r="A11" i="53"/>
  <c r="B11" i="53" a="1"/>
  <c r="B11" i="53"/>
  <c r="A12" i="53" a="1"/>
  <c r="A12" i="53"/>
  <c r="B12" i="53" a="1"/>
  <c r="B12" i="53"/>
  <c r="A13" i="53" a="1"/>
  <c r="A13" i="53"/>
  <c r="B13" i="53" a="1"/>
  <c r="B13" i="53"/>
  <c r="A14" i="53" a="1"/>
  <c r="A14" i="53"/>
  <c r="B14" i="53" a="1"/>
  <c r="B14" i="53"/>
  <c r="W43" i="54"/>
  <c r="W42" i="54"/>
  <c r="W41" i="54"/>
  <c r="W40" i="54"/>
  <c r="W39" i="54"/>
  <c r="W38" i="54"/>
  <c r="W37" i="54"/>
  <c r="W36" i="54"/>
  <c r="W35" i="54"/>
  <c r="W34" i="54"/>
  <c r="Q42" i="54"/>
  <c r="Q43" i="54"/>
  <c r="Q44" i="54"/>
  <c r="Q46" i="54"/>
  <c r="Q47" i="54"/>
  <c r="Q37" i="54"/>
  <c r="Q9" i="54"/>
  <c r="V40" i="54"/>
  <c r="Q12" i="54"/>
  <c r="Q15" i="54"/>
  <c r="V43" i="54"/>
  <c r="Q20" i="54"/>
  <c r="X35" i="54"/>
  <c r="V36" i="54"/>
  <c r="Q25" i="54"/>
  <c r="V37" i="54"/>
  <c r="Q28" i="54"/>
  <c r="Q29" i="54"/>
  <c r="Q30" i="54"/>
  <c r="Q31" i="54"/>
  <c r="Q34" i="54"/>
  <c r="Q35" i="54"/>
  <c r="A58" i="53"/>
  <c r="A59" i="53"/>
  <c r="A60" i="53"/>
  <c r="A61" i="53"/>
  <c r="A62" i="53"/>
  <c r="A63" i="53"/>
  <c r="A64" i="53"/>
  <c r="A65" i="53"/>
  <c r="A66" i="53"/>
  <c r="AA23" i="54"/>
  <c r="B275" i="53" a="1"/>
  <c r="B275" i="53"/>
  <c r="B276" i="53" a="1"/>
  <c r="B276" i="53"/>
  <c r="B277" i="53" a="1"/>
  <c r="B277" i="53"/>
  <c r="B278" i="53" a="1"/>
  <c r="B278" i="53"/>
  <c r="B279" i="53" a="1"/>
  <c r="B279" i="53"/>
  <c r="B280" i="53" a="1"/>
  <c r="B280" i="53"/>
  <c r="B281" i="53" a="1"/>
  <c r="B281" i="53"/>
  <c r="A282" i="53" a="1"/>
  <c r="A282" i="53"/>
  <c r="B282" i="53" a="1"/>
  <c r="B282" i="53"/>
  <c r="A283" i="53" a="1"/>
  <c r="A283" i="53"/>
  <c r="B283" i="53" a="1"/>
  <c r="B283" i="53"/>
  <c r="A284" i="53" a="1"/>
  <c r="A284" i="53"/>
  <c r="B284" i="53" a="1"/>
  <c r="B284" i="53"/>
  <c r="A285" i="53" a="1"/>
  <c r="A285" i="53"/>
  <c r="B285" i="53" a="1"/>
  <c r="B285" i="53"/>
  <c r="A286" i="53" a="1"/>
  <c r="A286" i="53"/>
  <c r="B286" i="53" a="1"/>
  <c r="B286" i="53"/>
  <c r="A287" i="53" a="1"/>
  <c r="A287" i="53"/>
  <c r="B287" i="53" a="1"/>
  <c r="B287" i="53"/>
  <c r="A288" i="53" a="1"/>
  <c r="A288" i="53"/>
  <c r="B288" i="53" a="1"/>
  <c r="B288" i="53"/>
  <c r="A289" i="53" a="1"/>
  <c r="A289" i="53"/>
  <c r="B289" i="53" a="1"/>
  <c r="B289" i="53"/>
  <c r="P2" i="53"/>
  <c r="Q4" i="54"/>
  <c r="A125" i="54" a="1"/>
  <c r="A125" i="54"/>
  <c r="A425" i="53"/>
  <c r="A426" i="53"/>
  <c r="A427" i="53"/>
  <c r="A428" i="53"/>
  <c r="A429" i="53"/>
  <c r="A430" i="53"/>
  <c r="A431" i="53"/>
  <c r="A432" i="53"/>
  <c r="A433" i="53"/>
  <c r="A434" i="53"/>
  <c r="A435" i="53"/>
  <c r="A436" i="53"/>
  <c r="A437" i="53"/>
  <c r="A438" i="53"/>
  <c r="A439" i="53"/>
  <c r="A440" i="53"/>
  <c r="A441" i="53"/>
  <c r="A442" i="53"/>
  <c r="A443" i="53"/>
  <c r="A444" i="53"/>
  <c r="A445" i="53"/>
  <c r="A446" i="53"/>
  <c r="A447" i="53"/>
  <c r="A448" i="53"/>
  <c r="A449" i="53"/>
  <c r="A450" i="53"/>
  <c r="K50" i="53"/>
  <c r="L46" i="3"/>
  <c r="M46" i="3"/>
  <c r="N46" i="3"/>
  <c r="O46" i="3"/>
  <c r="P46" i="3"/>
  <c r="Q46" i="3"/>
  <c r="R46" i="3"/>
  <c r="S46" i="3"/>
  <c r="T46" i="3"/>
  <c r="U46" i="3"/>
  <c r="V46" i="3"/>
  <c r="W46" i="3"/>
  <c r="X46" i="3"/>
  <c r="Y46" i="3"/>
  <c r="Z46" i="3"/>
  <c r="AA46" i="3"/>
  <c r="AB46" i="3"/>
  <c r="AC46" i="3"/>
  <c r="AD46" i="3"/>
  <c r="AE46" i="3"/>
  <c r="AF46" i="3"/>
  <c r="AG46" i="3"/>
  <c r="AH46" i="3"/>
  <c r="AI46" i="3"/>
  <c r="AJ46" i="3"/>
  <c r="AK46" i="3"/>
  <c r="AL46" i="3"/>
  <c r="AM46" i="3"/>
  <c r="AN46" i="3"/>
  <c r="AO46" i="3"/>
  <c r="AP46" i="3"/>
  <c r="AQ46" i="3"/>
  <c r="AR46" i="3"/>
  <c r="AS46" i="3"/>
  <c r="AT46" i="3"/>
  <c r="AU46" i="3"/>
  <c r="AV46" i="3"/>
  <c r="AW46" i="3"/>
  <c r="AX46" i="3"/>
  <c r="AY46" i="3"/>
  <c r="AZ46" i="3"/>
  <c r="BA46" i="3"/>
  <c r="BB46" i="3"/>
  <c r="BC46" i="3"/>
  <c r="BD46" i="3"/>
  <c r="BE46" i="3"/>
  <c r="BF46" i="3"/>
  <c r="BG46" i="3"/>
  <c r="BH46" i="3"/>
  <c r="BI46" i="3"/>
  <c r="BJ46" i="3"/>
  <c r="BK46" i="3"/>
  <c r="BL46" i="3"/>
  <c r="BM46" i="3"/>
  <c r="BN46" i="3"/>
  <c r="BO46" i="3"/>
  <c r="BP46" i="3"/>
  <c r="BQ46" i="3"/>
  <c r="BR46" i="3"/>
  <c r="BS46" i="3"/>
  <c r="BT46" i="3"/>
  <c r="BU46" i="3"/>
  <c r="BV46" i="3"/>
  <c r="BW46" i="3"/>
  <c r="BX46" i="3"/>
  <c r="BY46" i="3"/>
  <c r="BZ46" i="3"/>
  <c r="CA46" i="3"/>
  <c r="CB46" i="3"/>
  <c r="CC46" i="3"/>
  <c r="CD46" i="3"/>
  <c r="CE46" i="3"/>
  <c r="CF46" i="3"/>
  <c r="CG46" i="3"/>
  <c r="CH46" i="3"/>
  <c r="CI46" i="3"/>
  <c r="CJ46" i="3"/>
  <c r="CK46" i="3"/>
  <c r="CL46" i="3"/>
  <c r="CM46" i="3"/>
  <c r="CN46" i="3"/>
  <c r="CO46" i="3"/>
  <c r="CP46" i="3"/>
  <c r="CQ46" i="3"/>
  <c r="CR46" i="3"/>
  <c r="CS46" i="3"/>
  <c r="CT46" i="3"/>
  <c r="CU46" i="3"/>
  <c r="CV46" i="3"/>
  <c r="CW46" i="3"/>
  <c r="CX46" i="3"/>
  <c r="CY46" i="3"/>
  <c r="CZ46" i="3"/>
  <c r="DA46" i="3"/>
  <c r="DB46" i="3"/>
  <c r="DC46" i="3"/>
  <c r="DD46" i="3"/>
  <c r="DE46" i="3"/>
  <c r="DF46" i="3"/>
  <c r="DG46" i="3"/>
  <c r="DH46" i="3"/>
  <c r="DI46" i="3"/>
  <c r="DJ46" i="3"/>
  <c r="DK46" i="3"/>
  <c r="DL46" i="3"/>
  <c r="DM46" i="3"/>
  <c r="DN46" i="3"/>
  <c r="DO46" i="3"/>
  <c r="DP46" i="3"/>
  <c r="DQ46" i="3"/>
  <c r="DR46" i="3"/>
  <c r="DS46" i="3"/>
  <c r="DT46" i="3"/>
  <c r="DU46" i="3"/>
  <c r="DV46" i="3"/>
  <c r="DW46" i="3"/>
  <c r="DX46" i="3"/>
  <c r="DY46" i="3"/>
  <c r="DZ46" i="3"/>
  <c r="EA46" i="3"/>
  <c r="EB46" i="3"/>
  <c r="EC46" i="3"/>
  <c r="ED46" i="3"/>
  <c r="EE46" i="3"/>
  <c r="EF46" i="3"/>
  <c r="EG46" i="3"/>
  <c r="EH46" i="3"/>
  <c r="EI46" i="3"/>
  <c r="EJ46" i="3"/>
  <c r="EK46" i="3"/>
  <c r="EL46" i="3"/>
  <c r="EM46" i="3"/>
  <c r="EN46" i="3"/>
  <c r="EO46" i="3"/>
  <c r="EP46" i="3"/>
  <c r="EQ46" i="3"/>
  <c r="ER46" i="3"/>
  <c r="ES46" i="3"/>
  <c r="ET46" i="3"/>
  <c r="EU46" i="3"/>
  <c r="EV46" i="3"/>
  <c r="EW46" i="3"/>
  <c r="EX46" i="3"/>
  <c r="EY46" i="3"/>
  <c r="EZ46" i="3"/>
  <c r="FA46" i="3"/>
  <c r="FB46" i="3"/>
  <c r="FC46" i="3"/>
  <c r="FD46" i="3"/>
  <c r="FE46" i="3"/>
  <c r="FF46" i="3"/>
  <c r="FG46" i="3"/>
  <c r="FH46" i="3"/>
  <c r="FI46" i="3"/>
  <c r="FJ46" i="3"/>
  <c r="FK46" i="3"/>
  <c r="FL46" i="3"/>
  <c r="FM46" i="3"/>
  <c r="FN46" i="3"/>
  <c r="FO46" i="3"/>
  <c r="FP46" i="3"/>
  <c r="FQ46" i="3"/>
  <c r="FR46" i="3"/>
  <c r="FS46" i="3"/>
  <c r="FT46" i="3"/>
  <c r="FU46" i="3"/>
  <c r="FV46" i="3"/>
  <c r="FW46" i="3"/>
  <c r="FX46" i="3"/>
  <c r="FY46" i="3"/>
  <c r="FZ46" i="3"/>
  <c r="GA46" i="3"/>
  <c r="GB46" i="3"/>
  <c r="GC46" i="3"/>
  <c r="GD46" i="3"/>
  <c r="GE46" i="3"/>
  <c r="GF46" i="3"/>
  <c r="GG46" i="3"/>
  <c r="GH46" i="3"/>
  <c r="GI46" i="3"/>
  <c r="GJ46" i="3"/>
  <c r="GK46" i="3"/>
  <c r="GL46" i="3"/>
  <c r="GM46" i="3"/>
  <c r="GN46" i="3"/>
  <c r="GO46" i="3"/>
  <c r="GP46" i="3"/>
  <c r="GQ46" i="3"/>
  <c r="GR46" i="3"/>
  <c r="GS46" i="3"/>
  <c r="GT46" i="3"/>
  <c r="GU46" i="3"/>
  <c r="GV46" i="3"/>
  <c r="GW46" i="3"/>
  <c r="GX46" i="3"/>
  <c r="GY46" i="3"/>
  <c r="GZ46" i="3"/>
  <c r="HA46" i="3"/>
  <c r="HB46" i="3"/>
  <c r="HC46" i="3"/>
  <c r="HD46" i="3"/>
  <c r="HE46" i="3"/>
  <c r="HF46" i="3"/>
  <c r="HG46" i="3"/>
  <c r="HH46" i="3"/>
  <c r="HI46" i="3"/>
  <c r="HJ46" i="3"/>
  <c r="HK46" i="3"/>
  <c r="HL46" i="3"/>
  <c r="HM46" i="3"/>
  <c r="HN46" i="3"/>
  <c r="HO46" i="3"/>
  <c r="HP46" i="3"/>
  <c r="HQ46" i="3"/>
  <c r="HR46" i="3"/>
  <c r="HS46" i="3"/>
  <c r="HT46" i="3"/>
  <c r="HU46" i="3"/>
  <c r="HV46" i="3"/>
  <c r="HW46" i="3"/>
  <c r="HX46" i="3"/>
  <c r="HY46" i="3"/>
  <c r="HZ46" i="3"/>
  <c r="IA46" i="3"/>
  <c r="IB46" i="3"/>
  <c r="IC46" i="3"/>
  <c r="ID46" i="3"/>
  <c r="IE46" i="3"/>
  <c r="IF46" i="3"/>
  <c r="IG46" i="3"/>
  <c r="IH46" i="3"/>
  <c r="II46" i="3"/>
  <c r="IJ46" i="3"/>
  <c r="IK46" i="3"/>
  <c r="IL46" i="3"/>
  <c r="IM46" i="3"/>
  <c r="IN46" i="3"/>
  <c r="IO46" i="3"/>
  <c r="IP46" i="3"/>
  <c r="E46" i="3"/>
  <c r="F46" i="3"/>
  <c r="G46" i="3"/>
  <c r="H46" i="3"/>
  <c r="I46" i="3"/>
  <c r="J46" i="3"/>
  <c r="K46" i="3"/>
  <c r="D46" i="3"/>
  <c r="GP5" i="4"/>
  <c r="GI5" i="4"/>
  <c r="GB5" i="4"/>
  <c r="FU5" i="4"/>
  <c r="FN5" i="4"/>
  <c r="FG5" i="4"/>
  <c r="EZ5" i="4"/>
  <c r="ES5" i="4"/>
  <c r="EL5" i="4"/>
  <c r="EE5" i="4"/>
  <c r="DX5" i="4"/>
  <c r="DQ5" i="4"/>
  <c r="DJ5" i="4"/>
  <c r="DC5" i="4"/>
  <c r="CV5" i="4"/>
  <c r="CO5" i="4"/>
  <c r="CH5" i="4"/>
  <c r="CA5" i="4"/>
  <c r="BT5" i="4"/>
  <c r="BM5" i="4"/>
  <c r="BF5" i="4"/>
  <c r="AY5" i="4"/>
  <c r="AR5" i="4"/>
  <c r="AK5" i="4"/>
  <c r="AD5" i="4"/>
  <c r="W5" i="4"/>
  <c r="P5" i="4"/>
  <c r="I5" i="4"/>
  <c r="B5" i="4"/>
  <c r="B2" i="69"/>
  <c r="B3" i="69"/>
  <c r="B365" i="69"/>
  <c r="B364" i="69"/>
  <c r="B363" i="69"/>
  <c r="B362" i="69"/>
  <c r="B361" i="69"/>
  <c r="B360" i="69"/>
  <c r="B359" i="69"/>
  <c r="B358" i="69"/>
  <c r="B357" i="69"/>
  <c r="B356" i="69"/>
  <c r="B355" i="69"/>
  <c r="B354" i="69"/>
  <c r="B353" i="69"/>
  <c r="B352" i="69"/>
  <c r="B351" i="69"/>
  <c r="B350" i="69"/>
  <c r="B349" i="69"/>
  <c r="B348" i="69"/>
  <c r="B347" i="69"/>
  <c r="B346" i="69"/>
  <c r="B345" i="69"/>
  <c r="B344" i="69"/>
  <c r="B343" i="69"/>
  <c r="B342" i="69"/>
  <c r="B341" i="69"/>
  <c r="B340" i="69"/>
  <c r="B339" i="69"/>
  <c r="B338" i="69"/>
  <c r="B337" i="69"/>
  <c r="B336" i="69"/>
  <c r="B335" i="69"/>
  <c r="B334" i="69"/>
  <c r="B333" i="69"/>
  <c r="B332" i="69"/>
  <c r="B331" i="69"/>
  <c r="B330" i="69"/>
  <c r="B329" i="69"/>
  <c r="B328" i="69"/>
  <c r="B327" i="69"/>
  <c r="B326" i="69"/>
  <c r="B325" i="69"/>
  <c r="B324" i="69"/>
  <c r="B323" i="69"/>
  <c r="B322" i="69"/>
  <c r="B321" i="69"/>
  <c r="B320" i="69"/>
  <c r="B319" i="69"/>
  <c r="B318" i="69"/>
  <c r="B317" i="69"/>
  <c r="B316" i="69"/>
  <c r="B315" i="69"/>
  <c r="B314" i="69"/>
  <c r="B313" i="69"/>
  <c r="B312" i="69"/>
  <c r="B311" i="69"/>
  <c r="B310" i="69"/>
  <c r="B309" i="69"/>
  <c r="B308" i="69"/>
  <c r="B307" i="69"/>
  <c r="B306" i="69"/>
  <c r="B305" i="69"/>
  <c r="B304" i="69"/>
  <c r="B303" i="69"/>
  <c r="B302" i="69"/>
  <c r="B301" i="69"/>
  <c r="B300" i="69"/>
  <c r="B299" i="69"/>
  <c r="B298" i="69"/>
  <c r="B297" i="69"/>
  <c r="B296" i="69"/>
  <c r="B295" i="69"/>
  <c r="B294" i="69"/>
  <c r="B293" i="69"/>
  <c r="B292" i="69"/>
  <c r="B291" i="69"/>
  <c r="B290" i="69"/>
  <c r="B289" i="69"/>
  <c r="B288" i="69"/>
  <c r="B287" i="69"/>
  <c r="B286" i="69"/>
  <c r="B285" i="69"/>
  <c r="B284" i="69"/>
  <c r="B283" i="69"/>
  <c r="B282" i="69"/>
  <c r="B281" i="69"/>
  <c r="B280" i="69"/>
  <c r="B279" i="69"/>
  <c r="B278" i="69"/>
  <c r="B277" i="69"/>
  <c r="B276" i="69"/>
  <c r="B275" i="69"/>
  <c r="B274" i="69"/>
  <c r="B273" i="69"/>
  <c r="B272" i="69"/>
  <c r="B271" i="69"/>
  <c r="B270" i="69"/>
  <c r="B269" i="69"/>
  <c r="B268" i="69"/>
  <c r="B267" i="69"/>
  <c r="B266" i="69"/>
  <c r="B265" i="69"/>
  <c r="B264" i="69"/>
  <c r="B263" i="69"/>
  <c r="B262" i="69"/>
  <c r="B261" i="69"/>
  <c r="B260" i="69"/>
  <c r="B259" i="69"/>
  <c r="B258" i="69"/>
  <c r="B257" i="69"/>
  <c r="B256" i="69"/>
  <c r="B255" i="69"/>
  <c r="B254" i="69"/>
  <c r="B253" i="69"/>
  <c r="B252" i="69"/>
  <c r="B251" i="69"/>
  <c r="B250" i="69"/>
  <c r="B249" i="69"/>
  <c r="B248" i="69"/>
  <c r="B247" i="69"/>
  <c r="B246" i="69"/>
  <c r="B245" i="69"/>
  <c r="B244" i="69"/>
  <c r="B243" i="69"/>
  <c r="B242" i="69"/>
  <c r="B241" i="69"/>
  <c r="B240" i="69"/>
  <c r="B239" i="69"/>
  <c r="B238" i="69"/>
  <c r="B237" i="69"/>
  <c r="B236" i="69"/>
  <c r="B235" i="69"/>
  <c r="B234" i="69"/>
  <c r="B233" i="69"/>
  <c r="B232" i="69"/>
  <c r="B231" i="69"/>
  <c r="B230" i="69"/>
  <c r="B229" i="69"/>
  <c r="B228" i="69"/>
  <c r="B227" i="69"/>
  <c r="B226" i="69"/>
  <c r="B225" i="69"/>
  <c r="B224" i="69"/>
  <c r="B223" i="69"/>
  <c r="B222" i="69"/>
  <c r="B221" i="69"/>
  <c r="B220" i="69"/>
  <c r="B219" i="69"/>
  <c r="B218" i="69"/>
  <c r="B217" i="69"/>
  <c r="B216" i="69"/>
  <c r="B215" i="69"/>
  <c r="B214" i="69"/>
  <c r="B213" i="69"/>
  <c r="B212" i="69"/>
  <c r="B211" i="69"/>
  <c r="B210" i="69"/>
  <c r="B209" i="69"/>
  <c r="B208" i="69"/>
  <c r="B207" i="69"/>
  <c r="B206" i="69"/>
  <c r="B205" i="69"/>
  <c r="B204" i="69"/>
  <c r="B203" i="69"/>
  <c r="B202" i="69"/>
  <c r="B201" i="69"/>
  <c r="B200" i="69"/>
  <c r="B199" i="69"/>
  <c r="B198" i="69"/>
  <c r="B197" i="69"/>
  <c r="B196" i="69"/>
  <c r="B195" i="69"/>
  <c r="B194" i="69"/>
  <c r="B193" i="69"/>
  <c r="B192" i="69"/>
  <c r="B191" i="69"/>
  <c r="B190" i="69"/>
  <c r="B189" i="69"/>
  <c r="B188" i="69"/>
  <c r="B187" i="69"/>
  <c r="B186" i="69"/>
  <c r="B185" i="69"/>
  <c r="B184" i="69"/>
  <c r="B183" i="69"/>
  <c r="B182" i="69"/>
  <c r="B181" i="69"/>
  <c r="B180" i="69"/>
  <c r="B179" i="69"/>
  <c r="B178" i="69"/>
  <c r="B177" i="69"/>
  <c r="B176" i="69"/>
  <c r="B175" i="69"/>
  <c r="B174" i="69"/>
  <c r="B173" i="69"/>
  <c r="B172" i="69"/>
  <c r="B171" i="69"/>
  <c r="B170" i="69"/>
  <c r="B169" i="69"/>
  <c r="B168" i="69"/>
  <c r="B167" i="69"/>
  <c r="B166" i="69"/>
  <c r="B165" i="69"/>
  <c r="B164" i="69"/>
  <c r="B163" i="69"/>
  <c r="B162" i="69"/>
  <c r="B161" i="69"/>
  <c r="B160" i="69"/>
  <c r="B159" i="69"/>
  <c r="B158" i="69"/>
  <c r="B157" i="69"/>
  <c r="B156" i="69"/>
  <c r="B155" i="69"/>
  <c r="B154" i="69"/>
  <c r="B153" i="69"/>
  <c r="B152" i="69"/>
  <c r="B151" i="69"/>
  <c r="B150" i="69"/>
  <c r="B149" i="69"/>
  <c r="B148" i="69"/>
  <c r="B147" i="69"/>
  <c r="B146" i="69"/>
  <c r="B145" i="69"/>
  <c r="B144" i="69"/>
  <c r="B143" i="69"/>
  <c r="B142" i="69"/>
  <c r="B141" i="69"/>
  <c r="B140" i="69"/>
  <c r="B139" i="69"/>
  <c r="B138" i="69"/>
  <c r="B137" i="69"/>
  <c r="B136" i="69"/>
  <c r="B135" i="69"/>
  <c r="B134" i="69"/>
  <c r="B133" i="69"/>
  <c r="B132" i="69"/>
  <c r="B131" i="69"/>
  <c r="B130" i="69"/>
  <c r="B129" i="69"/>
  <c r="B128" i="69"/>
  <c r="B127" i="69"/>
  <c r="B126" i="69"/>
  <c r="B125" i="69"/>
  <c r="B124" i="69"/>
  <c r="B123" i="69"/>
  <c r="B122" i="69"/>
  <c r="B121" i="69"/>
  <c r="B120" i="69"/>
  <c r="B119" i="69"/>
  <c r="B118" i="69"/>
  <c r="B117" i="69"/>
  <c r="B116" i="69"/>
  <c r="B115" i="69"/>
  <c r="B114" i="69"/>
  <c r="B113" i="69"/>
  <c r="B112" i="69"/>
  <c r="B111" i="69"/>
  <c r="B110" i="69"/>
  <c r="B109" i="69"/>
  <c r="B108" i="69"/>
  <c r="B107" i="69"/>
  <c r="B106" i="69"/>
  <c r="B105" i="69"/>
  <c r="B104" i="69"/>
  <c r="B103" i="69"/>
  <c r="B102" i="69"/>
  <c r="B101" i="69"/>
  <c r="B100" i="69"/>
  <c r="B99" i="69"/>
  <c r="B98" i="69"/>
  <c r="B97" i="69"/>
  <c r="B96" i="69"/>
  <c r="B95" i="69"/>
  <c r="B94" i="69"/>
  <c r="B93" i="69"/>
  <c r="B92" i="69"/>
  <c r="B91" i="69"/>
  <c r="B90" i="69"/>
  <c r="B89" i="69"/>
  <c r="B88" i="69"/>
  <c r="B87" i="69"/>
  <c r="B86" i="69"/>
  <c r="B85" i="69"/>
  <c r="B84" i="69"/>
  <c r="B83" i="69"/>
  <c r="B82" i="69"/>
  <c r="B81" i="69"/>
  <c r="B80" i="69"/>
  <c r="B79" i="69"/>
  <c r="B78" i="69"/>
  <c r="B77" i="69"/>
  <c r="B76" i="69"/>
  <c r="B75" i="69"/>
  <c r="B74" i="69"/>
  <c r="B73" i="69"/>
  <c r="B72" i="69"/>
  <c r="B71" i="69"/>
  <c r="B70" i="69"/>
  <c r="B69" i="69"/>
  <c r="B68" i="69"/>
  <c r="B67" i="69"/>
  <c r="B66" i="69"/>
  <c r="B65" i="69"/>
  <c r="B64" i="69"/>
  <c r="B63" i="69"/>
  <c r="B62" i="69"/>
  <c r="B61" i="69"/>
  <c r="B60" i="69"/>
  <c r="B59" i="69"/>
  <c r="B58" i="69"/>
  <c r="B57" i="69"/>
  <c r="B56" i="69"/>
  <c r="B55" i="69"/>
  <c r="B54" i="69"/>
  <c r="B53" i="69"/>
  <c r="B52" i="69"/>
  <c r="B51" i="69"/>
  <c r="B50" i="69"/>
  <c r="B49" i="69"/>
  <c r="B48" i="69"/>
  <c r="B47" i="69"/>
  <c r="B46" i="69"/>
  <c r="B45" i="69"/>
  <c r="B44" i="69"/>
  <c r="B43" i="69"/>
  <c r="B42" i="69"/>
  <c r="B41" i="69"/>
  <c r="B40" i="69"/>
  <c r="B39" i="69"/>
  <c r="B38" i="69"/>
  <c r="B37" i="69"/>
  <c r="B36" i="69"/>
  <c r="B35" i="69"/>
  <c r="B34" i="69"/>
  <c r="B33" i="69"/>
  <c r="B32" i="69"/>
  <c r="B31" i="69"/>
  <c r="B30" i="69"/>
  <c r="B29" i="69"/>
  <c r="B28" i="69"/>
  <c r="B27" i="69"/>
  <c r="B26" i="69"/>
  <c r="B25" i="69"/>
  <c r="B24" i="69"/>
  <c r="B23" i="69"/>
  <c r="B22" i="69"/>
  <c r="B21" i="69"/>
  <c r="B20" i="69"/>
  <c r="B19" i="69"/>
  <c r="B18" i="69"/>
  <c r="B17" i="69"/>
  <c r="B16" i="69"/>
  <c r="B15" i="69"/>
  <c r="B14" i="69"/>
  <c r="B13" i="69"/>
  <c r="B12" i="69"/>
  <c r="B11" i="69"/>
  <c r="B10" i="69"/>
  <c r="B9" i="69"/>
  <c r="B8" i="69"/>
  <c r="B7" i="69"/>
  <c r="B6" i="69"/>
  <c r="B5" i="69"/>
  <c r="B4" i="69"/>
  <c r="C365" i="69"/>
  <c r="C364" i="69"/>
  <c r="C363" i="69"/>
  <c r="C362" i="69"/>
  <c r="C361" i="69"/>
  <c r="C360" i="69"/>
  <c r="C359" i="69"/>
  <c r="C358" i="69"/>
  <c r="C357" i="69"/>
  <c r="C356" i="69"/>
  <c r="C355" i="69"/>
  <c r="C354" i="69"/>
  <c r="C353" i="69"/>
  <c r="C352" i="69"/>
  <c r="C351" i="69"/>
  <c r="C350" i="69"/>
  <c r="C349" i="69"/>
  <c r="C348" i="69"/>
  <c r="C347" i="69"/>
  <c r="C346" i="69"/>
  <c r="C345" i="69"/>
  <c r="C344" i="69"/>
  <c r="C343" i="69"/>
  <c r="C342" i="69"/>
  <c r="C341" i="69"/>
  <c r="C340" i="69"/>
  <c r="C339" i="69"/>
  <c r="C338" i="69"/>
  <c r="C337" i="69"/>
  <c r="C336" i="69"/>
  <c r="C335" i="69"/>
  <c r="C334" i="69"/>
  <c r="C333" i="69"/>
  <c r="C332" i="69"/>
  <c r="C331" i="69"/>
  <c r="C330" i="69"/>
  <c r="C329" i="69"/>
  <c r="C328" i="69"/>
  <c r="C327" i="69"/>
  <c r="C326" i="69"/>
  <c r="C325" i="69"/>
  <c r="C324" i="69"/>
  <c r="C323" i="69"/>
  <c r="C322" i="69"/>
  <c r="C321" i="69"/>
  <c r="C320" i="69"/>
  <c r="C319" i="69"/>
  <c r="C318" i="69"/>
  <c r="C317" i="69"/>
  <c r="C316" i="69"/>
  <c r="C315" i="69"/>
  <c r="C314" i="69"/>
  <c r="C313" i="69"/>
  <c r="C312" i="69"/>
  <c r="C311" i="69"/>
  <c r="C310" i="69"/>
  <c r="C309" i="69"/>
  <c r="C308" i="69"/>
  <c r="C307" i="69"/>
  <c r="C306" i="69"/>
  <c r="C305" i="69"/>
  <c r="C304" i="69"/>
  <c r="C303" i="69"/>
  <c r="C302" i="69"/>
  <c r="C301" i="69"/>
  <c r="C300" i="69"/>
  <c r="C299" i="69"/>
  <c r="C298" i="69"/>
  <c r="C297" i="69"/>
  <c r="C296" i="69"/>
  <c r="C295" i="69"/>
  <c r="C294" i="69"/>
  <c r="C293" i="69"/>
  <c r="C292" i="69"/>
  <c r="C291" i="69"/>
  <c r="C290" i="69"/>
  <c r="C289" i="69"/>
  <c r="C288" i="69"/>
  <c r="C287" i="69"/>
  <c r="C286" i="69"/>
  <c r="C285" i="69"/>
  <c r="C284" i="69"/>
  <c r="C283" i="69"/>
  <c r="C282" i="69"/>
  <c r="C281" i="69"/>
  <c r="C280" i="69"/>
  <c r="C279" i="69"/>
  <c r="C278" i="69"/>
  <c r="C277" i="69"/>
  <c r="C276" i="69"/>
  <c r="C275" i="69"/>
  <c r="C274" i="69"/>
  <c r="C273" i="69"/>
  <c r="C272" i="69"/>
  <c r="C271" i="69"/>
  <c r="C270" i="69"/>
  <c r="C269" i="69"/>
  <c r="C268" i="69"/>
  <c r="C267" i="69"/>
  <c r="C266" i="69"/>
  <c r="C265" i="69"/>
  <c r="C264" i="69"/>
  <c r="C263" i="69"/>
  <c r="C262" i="69"/>
  <c r="C261" i="69"/>
  <c r="C260" i="69"/>
  <c r="C259" i="69"/>
  <c r="C258" i="69"/>
  <c r="C257" i="69"/>
  <c r="C255" i="69"/>
  <c r="C254" i="69"/>
  <c r="C253" i="69"/>
  <c r="C252" i="69"/>
  <c r="C251" i="69"/>
  <c r="C250" i="69"/>
  <c r="C249" i="69"/>
  <c r="C248" i="69"/>
  <c r="C247" i="69"/>
  <c r="C246" i="69"/>
  <c r="C245" i="69"/>
  <c r="C244" i="69"/>
  <c r="C243" i="69"/>
  <c r="C242" i="69"/>
  <c r="C241" i="69"/>
  <c r="C240" i="69"/>
  <c r="C239" i="69"/>
  <c r="C238" i="69"/>
  <c r="C237" i="69"/>
  <c r="C236" i="69"/>
  <c r="C235" i="69"/>
  <c r="C234" i="69"/>
  <c r="C233" i="69"/>
  <c r="C232" i="69"/>
  <c r="C231" i="69"/>
  <c r="C230" i="69"/>
  <c r="C229" i="69"/>
  <c r="C228" i="69"/>
  <c r="C227" i="69"/>
  <c r="C226" i="69"/>
  <c r="C225" i="69"/>
  <c r="C224" i="69"/>
  <c r="C223" i="69"/>
  <c r="C222" i="69"/>
  <c r="C221" i="69"/>
  <c r="C220" i="69"/>
  <c r="C219" i="69"/>
  <c r="C218" i="69"/>
  <c r="C217" i="69"/>
  <c r="C216" i="69"/>
  <c r="C215" i="69"/>
  <c r="C214" i="69"/>
  <c r="C213" i="69"/>
  <c r="C212" i="69"/>
  <c r="C211" i="69"/>
  <c r="C210" i="69"/>
  <c r="C209" i="69"/>
  <c r="C208" i="69"/>
  <c r="C207" i="69"/>
  <c r="C206" i="69"/>
  <c r="C205" i="69"/>
  <c r="C204" i="69"/>
  <c r="C203" i="69"/>
  <c r="C202" i="69"/>
  <c r="C201" i="69"/>
  <c r="C200" i="69"/>
  <c r="C199" i="69"/>
  <c r="C198" i="69"/>
  <c r="C197" i="69"/>
  <c r="C196" i="69"/>
  <c r="C195" i="69"/>
  <c r="C194" i="69"/>
  <c r="C193" i="69"/>
  <c r="C192" i="69"/>
  <c r="C191" i="69"/>
  <c r="C190" i="69"/>
  <c r="C189" i="69"/>
  <c r="C188" i="69"/>
  <c r="C187" i="69"/>
  <c r="C186" i="69"/>
  <c r="C185" i="69"/>
  <c r="C184" i="69"/>
  <c r="C183" i="69"/>
  <c r="C182" i="69"/>
  <c r="C181" i="69"/>
  <c r="C180" i="69"/>
  <c r="C179" i="69"/>
  <c r="C178" i="69"/>
  <c r="C177" i="69"/>
  <c r="C176" i="69"/>
  <c r="C175" i="69"/>
  <c r="C174" i="69"/>
  <c r="C173" i="69"/>
  <c r="C172" i="69"/>
  <c r="C171" i="69"/>
  <c r="C170" i="69"/>
  <c r="C169" i="69"/>
  <c r="C168" i="69"/>
  <c r="C167" i="69"/>
  <c r="C166" i="69"/>
  <c r="C165" i="69"/>
  <c r="C164" i="69"/>
  <c r="C163" i="69"/>
  <c r="C162" i="69"/>
  <c r="C161" i="69"/>
  <c r="C160" i="69"/>
  <c r="C159" i="69"/>
  <c r="C158" i="69"/>
  <c r="C157" i="69"/>
  <c r="C156" i="69"/>
  <c r="C155" i="69"/>
  <c r="C154" i="69"/>
  <c r="C153" i="69"/>
  <c r="C152" i="69"/>
  <c r="C151" i="69"/>
  <c r="C150" i="69"/>
  <c r="C149" i="69"/>
  <c r="C148" i="69"/>
  <c r="C147" i="69"/>
  <c r="C146" i="69"/>
  <c r="C145" i="69"/>
  <c r="C144" i="69"/>
  <c r="C143" i="69"/>
  <c r="C142" i="69"/>
  <c r="C141" i="69"/>
  <c r="C140" i="69"/>
  <c r="C139" i="69"/>
  <c r="C138" i="69"/>
  <c r="C137" i="69"/>
  <c r="C136" i="69"/>
  <c r="C135" i="69"/>
  <c r="C134" i="69"/>
  <c r="C133" i="69"/>
  <c r="C132" i="69"/>
  <c r="C131" i="69"/>
  <c r="C130" i="69"/>
  <c r="C129" i="69"/>
  <c r="C128" i="69"/>
  <c r="C127" i="69"/>
  <c r="C126" i="69"/>
  <c r="C125" i="69"/>
  <c r="C124" i="69"/>
  <c r="C123" i="69"/>
  <c r="C122" i="69"/>
  <c r="C121" i="69"/>
  <c r="C120" i="69"/>
  <c r="C119" i="69"/>
  <c r="C118" i="69"/>
  <c r="C117" i="69"/>
  <c r="C116" i="69"/>
  <c r="C115" i="69"/>
  <c r="C114" i="69"/>
  <c r="C113" i="69"/>
  <c r="C112" i="69"/>
  <c r="C111" i="69"/>
  <c r="C110" i="69"/>
  <c r="C109" i="69"/>
  <c r="C108" i="69"/>
  <c r="C107" i="69"/>
  <c r="C106" i="69"/>
  <c r="C105" i="69"/>
  <c r="C104" i="69"/>
  <c r="C103" i="69"/>
  <c r="C102" i="69"/>
  <c r="C101" i="69"/>
  <c r="C100" i="69"/>
  <c r="C99" i="69"/>
  <c r="C98" i="69"/>
  <c r="C97" i="69"/>
  <c r="C96" i="69"/>
  <c r="C95" i="69"/>
  <c r="C94" i="69"/>
  <c r="C93" i="69"/>
  <c r="C92" i="69"/>
  <c r="C91" i="69"/>
  <c r="C90" i="69"/>
  <c r="C89" i="69"/>
  <c r="C88" i="69"/>
  <c r="C87" i="69"/>
  <c r="C86" i="69"/>
  <c r="C85" i="69"/>
  <c r="C84" i="69"/>
  <c r="C83" i="69"/>
  <c r="C82" i="69"/>
  <c r="C81" i="69"/>
  <c r="C80" i="69"/>
  <c r="C79" i="69"/>
  <c r="C78" i="69"/>
  <c r="C77" i="69"/>
  <c r="C76" i="69"/>
  <c r="C75" i="69"/>
  <c r="C74" i="69"/>
  <c r="C73" i="69"/>
  <c r="C72" i="69"/>
  <c r="C71" i="69"/>
  <c r="C70" i="69"/>
  <c r="C69" i="69"/>
  <c r="C68" i="69"/>
  <c r="C67" i="69"/>
  <c r="C66" i="69"/>
  <c r="C65" i="69"/>
  <c r="C64" i="69"/>
  <c r="C63" i="69"/>
  <c r="C62" i="69"/>
  <c r="C61" i="69"/>
  <c r="C60" i="69"/>
  <c r="C59" i="69"/>
  <c r="C58" i="69"/>
  <c r="C57" i="69"/>
  <c r="C56" i="69"/>
  <c r="C55" i="69"/>
  <c r="C54" i="69"/>
  <c r="C53" i="69"/>
  <c r="C52" i="69"/>
  <c r="C51" i="69"/>
  <c r="C50" i="69"/>
  <c r="C49" i="69"/>
  <c r="C48" i="69"/>
  <c r="C47" i="69"/>
  <c r="C46" i="69"/>
  <c r="C45" i="69"/>
  <c r="C44" i="69"/>
  <c r="C43" i="69"/>
  <c r="C42" i="69"/>
  <c r="C41" i="69"/>
  <c r="C40" i="69"/>
  <c r="C39" i="69"/>
  <c r="C38" i="69"/>
  <c r="C37" i="69"/>
  <c r="C36" i="69"/>
  <c r="C35" i="69"/>
  <c r="C34" i="69"/>
  <c r="C33" i="69"/>
  <c r="C32" i="69"/>
  <c r="C31" i="69"/>
  <c r="C30" i="69"/>
  <c r="C29" i="69"/>
  <c r="C28" i="69"/>
  <c r="C27" i="69"/>
  <c r="C26" i="69"/>
  <c r="C25" i="69"/>
  <c r="C24" i="69"/>
  <c r="C23" i="69"/>
  <c r="C22" i="69"/>
  <c r="C21" i="69"/>
  <c r="C20" i="69"/>
  <c r="C19" i="69"/>
  <c r="C18" i="69"/>
  <c r="C17" i="69"/>
  <c r="C16" i="69"/>
  <c r="C15" i="69"/>
  <c r="C14" i="69"/>
  <c r="C13" i="69"/>
  <c r="C12" i="69"/>
  <c r="C11" i="69"/>
  <c r="C10" i="69"/>
  <c r="C9" i="69"/>
  <c r="C8" i="69"/>
  <c r="C7" i="69"/>
  <c r="C6" i="69"/>
  <c r="C5" i="69"/>
  <c r="C4" i="69"/>
  <c r="C3" i="69"/>
  <c r="C2" i="69"/>
  <c r="MV14" i="3"/>
  <c r="MW14" i="3"/>
  <c r="MX14" i="3"/>
  <c r="MY14" i="3"/>
  <c r="MZ14" i="3"/>
  <c r="NA14" i="3"/>
  <c r="NB14" i="3"/>
  <c r="MV16" i="3"/>
  <c r="MW16" i="3"/>
  <c r="MX16" i="3"/>
  <c r="MY16" i="3"/>
  <c r="MZ16" i="3"/>
  <c r="NA16" i="3"/>
  <c r="NB16" i="3"/>
  <c r="MV27" i="3"/>
  <c r="MW27" i="3"/>
  <c r="MX27" i="3"/>
  <c r="MY27" i="3"/>
  <c r="MZ27" i="3"/>
  <c r="NA27" i="3"/>
  <c r="NB27" i="3"/>
  <c r="MV28" i="3"/>
  <c r="MW28" i="3"/>
  <c r="MX28" i="3"/>
  <c r="MY28" i="3"/>
  <c r="MZ28" i="3"/>
  <c r="NA28" i="3"/>
  <c r="NB28" i="3"/>
  <c r="MV29" i="3"/>
  <c r="MW29" i="3"/>
  <c r="MX29" i="3"/>
  <c r="MY29" i="3"/>
  <c r="MZ29" i="3"/>
  <c r="NA29" i="3"/>
  <c r="NB29" i="3"/>
  <c r="MV68" i="3"/>
  <c r="MW68" i="3"/>
  <c r="MX68" i="3"/>
  <c r="MY68" i="3"/>
  <c r="MZ68" i="3"/>
  <c r="NA68" i="3"/>
  <c r="NB68" i="3"/>
  <c r="MV24" i="3"/>
  <c r="MW24" i="3"/>
  <c r="MX24" i="3"/>
  <c r="MY24" i="3"/>
  <c r="MZ24" i="3"/>
  <c r="MV26" i="3"/>
  <c r="MW26" i="3"/>
  <c r="MX26" i="3"/>
  <c r="MY26" i="3"/>
  <c r="MZ26" i="3"/>
  <c r="NA26" i="3"/>
  <c r="NB26" i="3"/>
  <c r="ME14" i="3"/>
  <c r="MF14" i="3"/>
  <c r="MG14" i="3"/>
  <c r="MH14" i="3"/>
  <c r="MI14" i="3"/>
  <c r="MJ14" i="3"/>
  <c r="MK14" i="3"/>
  <c r="ML14" i="3"/>
  <c r="MM14" i="3"/>
  <c r="MN14" i="3"/>
  <c r="MO14" i="3"/>
  <c r="MP14" i="3"/>
  <c r="MQ14" i="3"/>
  <c r="MR14" i="3"/>
  <c r="MS14" i="3"/>
  <c r="MT14" i="3"/>
  <c r="MU14" i="3"/>
  <c r="ME16" i="3"/>
  <c r="MF16" i="3"/>
  <c r="MG16" i="3"/>
  <c r="MH16" i="3"/>
  <c r="MI16" i="3"/>
  <c r="MJ16" i="3"/>
  <c r="MK16" i="3"/>
  <c r="ML16" i="3"/>
  <c r="MM16" i="3"/>
  <c r="MN16" i="3"/>
  <c r="MO16" i="3"/>
  <c r="MP16" i="3"/>
  <c r="MQ16" i="3"/>
  <c r="MR16" i="3"/>
  <c r="MS16" i="3"/>
  <c r="MT16" i="3"/>
  <c r="MU16" i="3"/>
  <c r="ME27" i="3"/>
  <c r="MF27" i="3"/>
  <c r="MG27" i="3"/>
  <c r="MH27" i="3"/>
  <c r="MI27" i="3"/>
  <c r="MJ27" i="3"/>
  <c r="MK27" i="3"/>
  <c r="ML27" i="3"/>
  <c r="MM27" i="3"/>
  <c r="MN27" i="3"/>
  <c r="MO27" i="3"/>
  <c r="MP27" i="3"/>
  <c r="MQ27" i="3"/>
  <c r="MR27" i="3"/>
  <c r="MS27" i="3"/>
  <c r="MT27" i="3"/>
  <c r="MU27" i="3"/>
  <c r="ME28" i="3"/>
  <c r="MF28" i="3"/>
  <c r="MG28" i="3"/>
  <c r="MH28" i="3"/>
  <c r="MI28" i="3"/>
  <c r="MJ28" i="3"/>
  <c r="MK28" i="3"/>
  <c r="ML28" i="3"/>
  <c r="MM28" i="3"/>
  <c r="MN28" i="3"/>
  <c r="MO28" i="3"/>
  <c r="MP28" i="3"/>
  <c r="MQ28" i="3"/>
  <c r="MR28" i="3"/>
  <c r="MS28" i="3"/>
  <c r="MT28" i="3"/>
  <c r="MU28" i="3"/>
  <c r="ME29" i="3"/>
  <c r="MF29" i="3"/>
  <c r="MG29" i="3"/>
  <c r="MH29" i="3"/>
  <c r="MI29" i="3"/>
  <c r="MJ29" i="3"/>
  <c r="MK29" i="3"/>
  <c r="ML29" i="3"/>
  <c r="MM29" i="3"/>
  <c r="MN29" i="3"/>
  <c r="MO29" i="3"/>
  <c r="MP29" i="3"/>
  <c r="MQ29" i="3"/>
  <c r="MR29" i="3"/>
  <c r="MS29" i="3"/>
  <c r="MT29" i="3"/>
  <c r="MU29" i="3"/>
  <c r="ME68" i="3"/>
  <c r="MF68" i="3"/>
  <c r="MG68" i="3"/>
  <c r="MH68" i="3"/>
  <c r="MI68" i="3"/>
  <c r="MJ68" i="3"/>
  <c r="MK68" i="3"/>
  <c r="ML68" i="3"/>
  <c r="MM68" i="3"/>
  <c r="MN68" i="3"/>
  <c r="MO68" i="3"/>
  <c r="MP68" i="3"/>
  <c r="MQ68" i="3"/>
  <c r="MR68" i="3"/>
  <c r="MS68" i="3"/>
  <c r="MT68" i="3"/>
  <c r="MU68" i="3"/>
  <c r="MF24" i="3"/>
  <c r="MG24" i="3"/>
  <c r="MN24" i="3"/>
  <c r="MO24" i="3"/>
  <c r="MP24" i="3"/>
  <c r="MQ24" i="3"/>
  <c r="MR24" i="3"/>
  <c r="MS24" i="3"/>
  <c r="MT24" i="3"/>
  <c r="MH25" i="3"/>
  <c r="ME26" i="3"/>
  <c r="MF26" i="3"/>
  <c r="MG26" i="3"/>
  <c r="MH26" i="3"/>
  <c r="MI26" i="3"/>
  <c r="MJ26" i="3"/>
  <c r="MK26" i="3"/>
  <c r="ML26" i="3"/>
  <c r="MM26" i="3"/>
  <c r="MN26" i="3"/>
  <c r="MO26" i="3"/>
  <c r="MP26" i="3"/>
  <c r="MQ26" i="3"/>
  <c r="MR26" i="3"/>
  <c r="MS26" i="3"/>
  <c r="MT26" i="3"/>
  <c r="MU26" i="3"/>
  <c r="LW14" i="3"/>
  <c r="LX14" i="3"/>
  <c r="LY14" i="3"/>
  <c r="LZ14" i="3"/>
  <c r="MA14" i="3"/>
  <c r="MB14" i="3"/>
  <c r="MC14" i="3"/>
  <c r="MD14" i="3"/>
  <c r="LW16" i="3"/>
  <c r="LX16" i="3"/>
  <c r="LY16" i="3"/>
  <c r="LZ16" i="3"/>
  <c r="MA16" i="3"/>
  <c r="MB16" i="3"/>
  <c r="MC16" i="3"/>
  <c r="MD16" i="3"/>
  <c r="LW27" i="3"/>
  <c r="LX27" i="3"/>
  <c r="LY27" i="3"/>
  <c r="LZ27" i="3"/>
  <c r="MA27" i="3"/>
  <c r="MB27" i="3"/>
  <c r="MC27" i="3"/>
  <c r="MD27" i="3"/>
  <c r="LW28" i="3"/>
  <c r="LX28" i="3"/>
  <c r="LY28" i="3"/>
  <c r="LZ28" i="3"/>
  <c r="MA28" i="3"/>
  <c r="MB28" i="3"/>
  <c r="MC28" i="3"/>
  <c r="MD28" i="3"/>
  <c r="LW29" i="3"/>
  <c r="LX29" i="3"/>
  <c r="LY29" i="3"/>
  <c r="LZ29" i="3"/>
  <c r="MA29" i="3"/>
  <c r="MB29" i="3"/>
  <c r="MC29" i="3"/>
  <c r="MD29" i="3"/>
  <c r="LW68" i="3"/>
  <c r="LX68" i="3"/>
  <c r="LY68" i="3"/>
  <c r="LZ68" i="3"/>
  <c r="MA68" i="3"/>
  <c r="MB68" i="3"/>
  <c r="MC68" i="3"/>
  <c r="MD68" i="3"/>
  <c r="LW24" i="3"/>
  <c r="LX24" i="3"/>
  <c r="LY24" i="3"/>
  <c r="LZ24" i="3"/>
  <c r="LW26" i="3"/>
  <c r="LX26" i="3"/>
  <c r="LY26" i="3"/>
  <c r="LZ26" i="3"/>
  <c r="MA26" i="3"/>
  <c r="MB26" i="3"/>
  <c r="MC26" i="3"/>
  <c r="MD26" i="3"/>
  <c r="KX14" i="3"/>
  <c r="KY14" i="3"/>
  <c r="KZ14" i="3"/>
  <c r="LA14" i="3"/>
  <c r="LB14" i="3"/>
  <c r="LC14" i="3"/>
  <c r="LD14" i="3"/>
  <c r="LE14" i="3"/>
  <c r="LF14" i="3"/>
  <c r="LG14" i="3"/>
  <c r="LH14" i="3"/>
  <c r="LI14" i="3"/>
  <c r="LJ14" i="3"/>
  <c r="LK14" i="3"/>
  <c r="LL14" i="3"/>
  <c r="LM14" i="3"/>
  <c r="LN14" i="3"/>
  <c r="LO14" i="3"/>
  <c r="LP14" i="3"/>
  <c r="LQ14" i="3"/>
  <c r="LR14" i="3"/>
  <c r="LS14" i="3"/>
  <c r="LT14" i="3"/>
  <c r="LU14" i="3"/>
  <c r="LV14" i="3"/>
  <c r="KX16" i="3"/>
  <c r="KY16" i="3"/>
  <c r="KZ16" i="3"/>
  <c r="LA16" i="3"/>
  <c r="LB16" i="3"/>
  <c r="LC16" i="3"/>
  <c r="LD16" i="3"/>
  <c r="LE16" i="3"/>
  <c r="LF16" i="3"/>
  <c r="LG16" i="3"/>
  <c r="LH16" i="3"/>
  <c r="LI16" i="3"/>
  <c r="LJ16" i="3"/>
  <c r="LK16" i="3"/>
  <c r="LL16" i="3"/>
  <c r="LM16" i="3"/>
  <c r="LN16" i="3"/>
  <c r="LO16" i="3"/>
  <c r="LP16" i="3"/>
  <c r="LQ16" i="3"/>
  <c r="LR16" i="3"/>
  <c r="LS16" i="3"/>
  <c r="LT16" i="3"/>
  <c r="LU16" i="3"/>
  <c r="LV16" i="3"/>
  <c r="KX27" i="3"/>
  <c r="KY27" i="3"/>
  <c r="KZ27" i="3"/>
  <c r="LA27" i="3"/>
  <c r="LB27" i="3"/>
  <c r="LC27" i="3"/>
  <c r="LD27" i="3"/>
  <c r="LE27" i="3"/>
  <c r="LF27" i="3"/>
  <c r="LG27" i="3"/>
  <c r="LH27" i="3"/>
  <c r="LI27" i="3"/>
  <c r="LJ27" i="3"/>
  <c r="LK27" i="3"/>
  <c r="LL27" i="3"/>
  <c r="LM27" i="3"/>
  <c r="LN27" i="3"/>
  <c r="LO27" i="3"/>
  <c r="LP27" i="3"/>
  <c r="LQ27" i="3"/>
  <c r="LR27" i="3"/>
  <c r="LS27" i="3"/>
  <c r="LT27" i="3"/>
  <c r="LU27" i="3"/>
  <c r="LV27" i="3"/>
  <c r="KX28" i="3"/>
  <c r="KY28" i="3"/>
  <c r="KZ28" i="3"/>
  <c r="LA28" i="3"/>
  <c r="LB28" i="3"/>
  <c r="LC28" i="3"/>
  <c r="LD28" i="3"/>
  <c r="LE28" i="3"/>
  <c r="LF28" i="3"/>
  <c r="LG28" i="3"/>
  <c r="LH28" i="3"/>
  <c r="LI28" i="3"/>
  <c r="LJ28" i="3"/>
  <c r="LK28" i="3"/>
  <c r="LL28" i="3"/>
  <c r="LM28" i="3"/>
  <c r="LN28" i="3"/>
  <c r="LO28" i="3"/>
  <c r="LP28" i="3"/>
  <c r="LQ28" i="3"/>
  <c r="LR28" i="3"/>
  <c r="LS28" i="3"/>
  <c r="LT28" i="3"/>
  <c r="LU28" i="3"/>
  <c r="LV28" i="3"/>
  <c r="KX29" i="3"/>
  <c r="KY29" i="3"/>
  <c r="KZ29" i="3"/>
  <c r="LA29" i="3"/>
  <c r="LB29" i="3"/>
  <c r="LC29" i="3"/>
  <c r="LD29" i="3"/>
  <c r="LE29" i="3"/>
  <c r="LF29" i="3"/>
  <c r="LG29" i="3"/>
  <c r="LH29" i="3"/>
  <c r="LI29" i="3"/>
  <c r="LJ29" i="3"/>
  <c r="LK29" i="3"/>
  <c r="LL29" i="3"/>
  <c r="LM29" i="3"/>
  <c r="LN29" i="3"/>
  <c r="LO29" i="3"/>
  <c r="LP29" i="3"/>
  <c r="LQ29" i="3"/>
  <c r="LR29" i="3"/>
  <c r="LS29" i="3"/>
  <c r="LT29" i="3"/>
  <c r="LU29" i="3"/>
  <c r="LV29" i="3"/>
  <c r="KX68" i="3"/>
  <c r="KY68" i="3"/>
  <c r="KZ68" i="3"/>
  <c r="LA68" i="3"/>
  <c r="LB68" i="3"/>
  <c r="LC68" i="3"/>
  <c r="LD68" i="3"/>
  <c r="LE68" i="3"/>
  <c r="LF68" i="3"/>
  <c r="LG68" i="3"/>
  <c r="LH68" i="3"/>
  <c r="LI68" i="3"/>
  <c r="LJ68" i="3"/>
  <c r="LK68" i="3"/>
  <c r="LL68" i="3"/>
  <c r="LM68" i="3"/>
  <c r="LN68" i="3"/>
  <c r="LO68" i="3"/>
  <c r="LP68" i="3"/>
  <c r="LQ68" i="3"/>
  <c r="LR68" i="3"/>
  <c r="LS68" i="3"/>
  <c r="LT68" i="3"/>
  <c r="LU68" i="3"/>
  <c r="LV68" i="3"/>
  <c r="LA24" i="3"/>
  <c r="LB24" i="3"/>
  <c r="LC24" i="3"/>
  <c r="LD24" i="3"/>
  <c r="LE24" i="3"/>
  <c r="LF24" i="3"/>
  <c r="LG24" i="3"/>
  <c r="LU24" i="3"/>
  <c r="LV24" i="3"/>
  <c r="LB25" i="3"/>
  <c r="LQ25" i="3"/>
  <c r="LR25" i="3"/>
  <c r="KX26" i="3"/>
  <c r="KY26" i="3"/>
  <c r="KZ26" i="3"/>
  <c r="LA26" i="3"/>
  <c r="LB26" i="3"/>
  <c r="LC26" i="3"/>
  <c r="LD26" i="3"/>
  <c r="LE26" i="3"/>
  <c r="LF26" i="3"/>
  <c r="LG26" i="3"/>
  <c r="LH26" i="3"/>
  <c r="LI26" i="3"/>
  <c r="LJ26" i="3"/>
  <c r="LK26" i="3"/>
  <c r="LL26" i="3"/>
  <c r="LM26" i="3"/>
  <c r="LN26" i="3"/>
  <c r="LO26" i="3"/>
  <c r="LP26" i="3"/>
  <c r="LQ26" i="3"/>
  <c r="LR26" i="3"/>
  <c r="LS26" i="3"/>
  <c r="LT26" i="3"/>
  <c r="LU26" i="3"/>
  <c r="LV26" i="3"/>
  <c r="KC14" i="3"/>
  <c r="KD14" i="3"/>
  <c r="KE14" i="3"/>
  <c r="KF14" i="3"/>
  <c r="KG14" i="3"/>
  <c r="KH14" i="3"/>
  <c r="KI14" i="3"/>
  <c r="KJ14" i="3"/>
  <c r="KK14" i="3"/>
  <c r="KL14" i="3"/>
  <c r="KM14" i="3"/>
  <c r="KN14" i="3"/>
  <c r="KO14" i="3"/>
  <c r="KP14" i="3"/>
  <c r="KQ14" i="3"/>
  <c r="KR14" i="3"/>
  <c r="KS14" i="3"/>
  <c r="KT14" i="3"/>
  <c r="KU14" i="3"/>
  <c r="KV14" i="3"/>
  <c r="KW14" i="3"/>
  <c r="KC16" i="3"/>
  <c r="KD16" i="3"/>
  <c r="KE16" i="3"/>
  <c r="KF16" i="3"/>
  <c r="KG16" i="3"/>
  <c r="KH16" i="3"/>
  <c r="KI16" i="3"/>
  <c r="KJ16" i="3"/>
  <c r="KK16" i="3"/>
  <c r="KL16" i="3"/>
  <c r="KM16" i="3"/>
  <c r="KN16" i="3"/>
  <c r="KO16" i="3"/>
  <c r="KP16" i="3"/>
  <c r="KQ16" i="3"/>
  <c r="KR16" i="3"/>
  <c r="KS16" i="3"/>
  <c r="KT16" i="3"/>
  <c r="KU16" i="3"/>
  <c r="KV16" i="3"/>
  <c r="KW16" i="3"/>
  <c r="KC27" i="3"/>
  <c r="KD27" i="3"/>
  <c r="KE27" i="3"/>
  <c r="KF27" i="3"/>
  <c r="KG27" i="3"/>
  <c r="KH27" i="3"/>
  <c r="KI27" i="3"/>
  <c r="KJ27" i="3"/>
  <c r="KK27" i="3"/>
  <c r="KL27" i="3"/>
  <c r="KM27" i="3"/>
  <c r="KN27" i="3"/>
  <c r="KO27" i="3"/>
  <c r="KP27" i="3"/>
  <c r="KQ27" i="3"/>
  <c r="KR27" i="3"/>
  <c r="KS27" i="3"/>
  <c r="KT27" i="3"/>
  <c r="KU27" i="3"/>
  <c r="KV27" i="3"/>
  <c r="KC28" i="3"/>
  <c r="KD28" i="3"/>
  <c r="KE28" i="3"/>
  <c r="KF28" i="3"/>
  <c r="KG28" i="3"/>
  <c r="KH28" i="3"/>
  <c r="KI28" i="3"/>
  <c r="KJ28" i="3"/>
  <c r="KK28" i="3"/>
  <c r="KL28" i="3"/>
  <c r="KM28" i="3"/>
  <c r="KN28" i="3"/>
  <c r="KO28" i="3"/>
  <c r="KP28" i="3"/>
  <c r="KQ28" i="3"/>
  <c r="KR28" i="3"/>
  <c r="KS28" i="3"/>
  <c r="KT28" i="3"/>
  <c r="KU28" i="3"/>
  <c r="KV28" i="3"/>
  <c r="KW28" i="3"/>
  <c r="KC29" i="3"/>
  <c r="KD29" i="3"/>
  <c r="KE29" i="3"/>
  <c r="KF29" i="3"/>
  <c r="KG29" i="3"/>
  <c r="KH29" i="3"/>
  <c r="KI29" i="3"/>
  <c r="KJ29" i="3"/>
  <c r="KK29" i="3"/>
  <c r="KL29" i="3"/>
  <c r="KM29" i="3"/>
  <c r="KN29" i="3"/>
  <c r="KO29" i="3"/>
  <c r="KP29" i="3"/>
  <c r="KQ29" i="3"/>
  <c r="KR29" i="3"/>
  <c r="KS29" i="3"/>
  <c r="KT29" i="3"/>
  <c r="KU29" i="3"/>
  <c r="KV29" i="3"/>
  <c r="KW29" i="3"/>
  <c r="KC68" i="3"/>
  <c r="KD68" i="3"/>
  <c r="KE68" i="3"/>
  <c r="KF68" i="3"/>
  <c r="KG68" i="3"/>
  <c r="KH68" i="3"/>
  <c r="KI68" i="3"/>
  <c r="KJ68" i="3"/>
  <c r="KK68" i="3"/>
  <c r="KL68" i="3"/>
  <c r="KM68" i="3"/>
  <c r="KN68" i="3"/>
  <c r="KO68" i="3"/>
  <c r="KP68" i="3"/>
  <c r="KQ68" i="3"/>
  <c r="KR68" i="3"/>
  <c r="KS68" i="3"/>
  <c r="KT68" i="3"/>
  <c r="KU68" i="3"/>
  <c r="KV68" i="3"/>
  <c r="KW68" i="3"/>
  <c r="KF24" i="3"/>
  <c r="KG24" i="3"/>
  <c r="KH24" i="3"/>
  <c r="KI24" i="3"/>
  <c r="KK24" i="3"/>
  <c r="KL24" i="3"/>
  <c r="KW24" i="3"/>
  <c r="KH25" i="3"/>
  <c r="KC26" i="3"/>
  <c r="KD26" i="3"/>
  <c r="KE26" i="3"/>
  <c r="KF26" i="3"/>
  <c r="KG26" i="3"/>
  <c r="KH26" i="3"/>
  <c r="KI26" i="3"/>
  <c r="KJ26" i="3"/>
  <c r="KK26" i="3"/>
  <c r="KL26" i="3"/>
  <c r="KM26" i="3"/>
  <c r="KN26" i="3"/>
  <c r="KO26" i="3"/>
  <c r="KP26" i="3"/>
  <c r="KQ26" i="3"/>
  <c r="KR26" i="3"/>
  <c r="KS26" i="3"/>
  <c r="KT26" i="3"/>
  <c r="KU26" i="3"/>
  <c r="KV26" i="3"/>
  <c r="JL14" i="3"/>
  <c r="JM14" i="3"/>
  <c r="JN14" i="3"/>
  <c r="JO14" i="3"/>
  <c r="JP14" i="3"/>
  <c r="JQ14" i="3"/>
  <c r="JR14" i="3"/>
  <c r="JS14" i="3"/>
  <c r="JT14" i="3"/>
  <c r="JU14" i="3"/>
  <c r="JV14" i="3"/>
  <c r="JW14" i="3"/>
  <c r="JX14" i="3"/>
  <c r="JY14" i="3"/>
  <c r="JZ14" i="3"/>
  <c r="KA14" i="3"/>
  <c r="KB14" i="3"/>
  <c r="JL16" i="3"/>
  <c r="JM16" i="3"/>
  <c r="JN16" i="3"/>
  <c r="JO16" i="3"/>
  <c r="JP16" i="3"/>
  <c r="JQ16" i="3"/>
  <c r="JR16" i="3"/>
  <c r="JS16" i="3"/>
  <c r="JT16" i="3"/>
  <c r="JU16" i="3"/>
  <c r="JV16" i="3"/>
  <c r="JW16" i="3"/>
  <c r="JX16" i="3"/>
  <c r="JY16" i="3"/>
  <c r="JZ16" i="3"/>
  <c r="KA16" i="3"/>
  <c r="KB16" i="3"/>
  <c r="JL27" i="3"/>
  <c r="JM27" i="3"/>
  <c r="JN27" i="3"/>
  <c r="JO27" i="3"/>
  <c r="JP27" i="3"/>
  <c r="JQ27" i="3"/>
  <c r="JR27" i="3"/>
  <c r="JS27" i="3"/>
  <c r="JT27" i="3"/>
  <c r="JU27" i="3"/>
  <c r="JV27" i="3"/>
  <c r="JW27" i="3"/>
  <c r="JX27" i="3"/>
  <c r="JY27" i="3"/>
  <c r="JZ27" i="3"/>
  <c r="KA27" i="3"/>
  <c r="KB27" i="3"/>
  <c r="JL28" i="3"/>
  <c r="JM28" i="3"/>
  <c r="JN28" i="3"/>
  <c r="JO28" i="3"/>
  <c r="JP28" i="3"/>
  <c r="JQ28" i="3"/>
  <c r="JR28" i="3"/>
  <c r="JS28" i="3"/>
  <c r="JT28" i="3"/>
  <c r="JU28" i="3"/>
  <c r="JV28" i="3"/>
  <c r="JW28" i="3"/>
  <c r="JX28" i="3"/>
  <c r="JY28" i="3"/>
  <c r="JZ28" i="3"/>
  <c r="KA28" i="3"/>
  <c r="KB28" i="3"/>
  <c r="JL29" i="3"/>
  <c r="JM29" i="3"/>
  <c r="JN29" i="3"/>
  <c r="JO29" i="3"/>
  <c r="JP29" i="3"/>
  <c r="JQ29" i="3"/>
  <c r="JR29" i="3"/>
  <c r="JS29" i="3"/>
  <c r="JT29" i="3"/>
  <c r="JU29" i="3"/>
  <c r="JV29" i="3"/>
  <c r="JW29" i="3"/>
  <c r="JX29" i="3"/>
  <c r="JY29" i="3"/>
  <c r="JZ29" i="3"/>
  <c r="KA29" i="3"/>
  <c r="KB29" i="3"/>
  <c r="JL68" i="3"/>
  <c r="JM68" i="3"/>
  <c r="JN68" i="3"/>
  <c r="JO68" i="3"/>
  <c r="JP68" i="3"/>
  <c r="JQ68" i="3"/>
  <c r="JR68" i="3"/>
  <c r="JS68" i="3"/>
  <c r="JT68" i="3"/>
  <c r="JU68" i="3"/>
  <c r="JV68" i="3"/>
  <c r="JW68" i="3"/>
  <c r="JX68" i="3"/>
  <c r="JY68" i="3"/>
  <c r="JZ68" i="3"/>
  <c r="KA68" i="3"/>
  <c r="KB68" i="3"/>
  <c r="JL24" i="3"/>
  <c r="JM24" i="3"/>
  <c r="JN24" i="3"/>
  <c r="JO24" i="3"/>
  <c r="JP24" i="3"/>
  <c r="JQ24" i="3"/>
  <c r="JY24" i="3"/>
  <c r="JL26" i="3"/>
  <c r="JM26" i="3"/>
  <c r="JN26" i="3"/>
  <c r="JO26" i="3"/>
  <c r="JP26" i="3"/>
  <c r="JQ26" i="3"/>
  <c r="JR26" i="3"/>
  <c r="JS26" i="3"/>
  <c r="JT26" i="3"/>
  <c r="JU26" i="3"/>
  <c r="JV26" i="3"/>
  <c r="JW26" i="3"/>
  <c r="JX26" i="3"/>
  <c r="JY26" i="3"/>
  <c r="JZ26" i="3"/>
  <c r="KA26" i="3"/>
  <c r="KB26" i="3"/>
  <c r="IY14" i="3"/>
  <c r="IZ14" i="3"/>
  <c r="JA14" i="3"/>
  <c r="JB14" i="3"/>
  <c r="JC14" i="3"/>
  <c r="JD14" i="3"/>
  <c r="JE14" i="3"/>
  <c r="JF14" i="3"/>
  <c r="JG14" i="3"/>
  <c r="JH14" i="3"/>
  <c r="JI14" i="3"/>
  <c r="JJ14" i="3"/>
  <c r="JK14" i="3"/>
  <c r="IY16" i="3"/>
  <c r="IZ16" i="3"/>
  <c r="JA16" i="3"/>
  <c r="JB16" i="3"/>
  <c r="JC16" i="3"/>
  <c r="JD16" i="3"/>
  <c r="JE16" i="3"/>
  <c r="JF16" i="3"/>
  <c r="JG16" i="3"/>
  <c r="JH16" i="3"/>
  <c r="JI16" i="3"/>
  <c r="JJ16" i="3"/>
  <c r="JK16" i="3"/>
  <c r="IY27" i="3"/>
  <c r="IZ27" i="3"/>
  <c r="JA27" i="3"/>
  <c r="JB27" i="3"/>
  <c r="JC27" i="3"/>
  <c r="JD27" i="3"/>
  <c r="JE27" i="3"/>
  <c r="JF27" i="3"/>
  <c r="JG27" i="3"/>
  <c r="JH27" i="3"/>
  <c r="JI27" i="3"/>
  <c r="JJ27" i="3"/>
  <c r="JK27" i="3"/>
  <c r="IY28" i="3"/>
  <c r="IZ28" i="3"/>
  <c r="JA28" i="3"/>
  <c r="JB28" i="3"/>
  <c r="JC28" i="3"/>
  <c r="JD28" i="3"/>
  <c r="JE28" i="3"/>
  <c r="JF28" i="3"/>
  <c r="JG28" i="3"/>
  <c r="JH28" i="3"/>
  <c r="JI28" i="3"/>
  <c r="JJ28" i="3"/>
  <c r="JK28" i="3"/>
  <c r="IY29" i="3"/>
  <c r="IZ29" i="3"/>
  <c r="JA29" i="3"/>
  <c r="JB29" i="3"/>
  <c r="JC29" i="3"/>
  <c r="JD29" i="3"/>
  <c r="JE29" i="3"/>
  <c r="JF29" i="3"/>
  <c r="JG29" i="3"/>
  <c r="JH29" i="3"/>
  <c r="JI29" i="3"/>
  <c r="JJ29" i="3"/>
  <c r="JK29" i="3"/>
  <c r="IY68" i="3"/>
  <c r="IZ68" i="3"/>
  <c r="JA68" i="3"/>
  <c r="JB68" i="3"/>
  <c r="JC68" i="3"/>
  <c r="JD68" i="3"/>
  <c r="JE68" i="3"/>
  <c r="JF68" i="3"/>
  <c r="JG68" i="3"/>
  <c r="JH68" i="3"/>
  <c r="JI68" i="3"/>
  <c r="JJ68" i="3"/>
  <c r="JK68" i="3"/>
  <c r="IY26" i="3"/>
  <c r="IZ26" i="3"/>
  <c r="JA26" i="3"/>
  <c r="JB26" i="3"/>
  <c r="JC26" i="3"/>
  <c r="JD26" i="3"/>
  <c r="JE26" i="3"/>
  <c r="JF26" i="3"/>
  <c r="JG26" i="3"/>
  <c r="JH26" i="3"/>
  <c r="JI26" i="3"/>
  <c r="JJ26" i="3"/>
  <c r="JK26" i="3"/>
  <c r="IL14" i="3"/>
  <c r="IM14" i="3"/>
  <c r="IN14" i="3"/>
  <c r="IO14" i="3"/>
  <c r="IP14" i="3"/>
  <c r="IQ14" i="3"/>
  <c r="IR14" i="3"/>
  <c r="IS14" i="3"/>
  <c r="IT14" i="3"/>
  <c r="IU14" i="3"/>
  <c r="IV14" i="3"/>
  <c r="IW14" i="3"/>
  <c r="IX14" i="3"/>
  <c r="IL16" i="3"/>
  <c r="IM16" i="3"/>
  <c r="IN16" i="3"/>
  <c r="IO16" i="3"/>
  <c r="IP16" i="3"/>
  <c r="IQ16" i="3"/>
  <c r="IR16" i="3"/>
  <c r="IS16" i="3"/>
  <c r="IT16" i="3"/>
  <c r="IU16" i="3"/>
  <c r="IV16" i="3"/>
  <c r="IW16" i="3"/>
  <c r="IX16" i="3"/>
  <c r="IL27" i="3"/>
  <c r="IM27" i="3"/>
  <c r="IN27" i="3"/>
  <c r="IO27" i="3"/>
  <c r="IP27" i="3"/>
  <c r="IQ27" i="3"/>
  <c r="IR27" i="3"/>
  <c r="IS27" i="3"/>
  <c r="IT27" i="3"/>
  <c r="IU27" i="3"/>
  <c r="IV27" i="3"/>
  <c r="IW27" i="3"/>
  <c r="IX27" i="3"/>
  <c r="IL28" i="3"/>
  <c r="IM28" i="3"/>
  <c r="IN28" i="3"/>
  <c r="IO28" i="3"/>
  <c r="IP28" i="3"/>
  <c r="IQ28" i="3"/>
  <c r="IR28" i="3"/>
  <c r="IS28" i="3"/>
  <c r="IT28" i="3"/>
  <c r="IU28" i="3"/>
  <c r="IV28" i="3"/>
  <c r="IW28" i="3"/>
  <c r="IX28" i="3"/>
  <c r="IL29" i="3"/>
  <c r="IM29" i="3"/>
  <c r="IN29" i="3"/>
  <c r="IO29" i="3"/>
  <c r="IP29" i="3"/>
  <c r="IQ29" i="3"/>
  <c r="IR29" i="3"/>
  <c r="IS29" i="3"/>
  <c r="IT29" i="3"/>
  <c r="IU29" i="3"/>
  <c r="IV29" i="3"/>
  <c r="IW29" i="3"/>
  <c r="IX29" i="3"/>
  <c r="IL68" i="3"/>
  <c r="IM68" i="3"/>
  <c r="IN68" i="3"/>
  <c r="IO68" i="3"/>
  <c r="IP68" i="3"/>
  <c r="IQ68" i="3"/>
  <c r="IR68" i="3"/>
  <c r="IS68" i="3"/>
  <c r="IT68" i="3"/>
  <c r="IU68" i="3"/>
  <c r="IV68" i="3"/>
  <c r="IW68" i="3"/>
  <c r="IX68" i="3"/>
  <c r="IM24" i="3"/>
  <c r="IR24" i="3"/>
  <c r="IS24" i="3"/>
  <c r="IT24" i="3"/>
  <c r="IU24" i="3"/>
  <c r="IV24" i="3"/>
  <c r="IW24" i="3"/>
  <c r="IX24" i="3"/>
  <c r="IL26" i="3"/>
  <c r="IM26" i="3"/>
  <c r="IN26" i="3"/>
  <c r="IO26" i="3"/>
  <c r="IP26" i="3"/>
  <c r="IQ26" i="3"/>
  <c r="IR26" i="3"/>
  <c r="IS26" i="3"/>
  <c r="IT26" i="3"/>
  <c r="IU26" i="3"/>
  <c r="IV26" i="3"/>
  <c r="IW26" i="3"/>
  <c r="IX26" i="3"/>
  <c r="DX14" i="3"/>
  <c r="DY14" i="3"/>
  <c r="DZ14" i="3"/>
  <c r="EA14" i="3"/>
  <c r="EB14" i="3"/>
  <c r="EC14" i="3"/>
  <c r="ED14" i="3"/>
  <c r="EE14" i="3"/>
  <c r="EF14" i="3"/>
  <c r="EG14" i="3"/>
  <c r="EH14" i="3"/>
  <c r="EI14" i="3"/>
  <c r="EJ14" i="3"/>
  <c r="EK14" i="3"/>
  <c r="EL14" i="3"/>
  <c r="EM14" i="3"/>
  <c r="EN14" i="3"/>
  <c r="EO14" i="3"/>
  <c r="EP14" i="3"/>
  <c r="EQ14" i="3"/>
  <c r="ER14" i="3"/>
  <c r="ES14" i="3"/>
  <c r="ET14" i="3"/>
  <c r="EU14" i="3"/>
  <c r="EV14" i="3"/>
  <c r="EW14" i="3"/>
  <c r="EX14" i="3"/>
  <c r="EY14" i="3"/>
  <c r="EZ14" i="3"/>
  <c r="FA14" i="3"/>
  <c r="FB14" i="3"/>
  <c r="FC14" i="3"/>
  <c r="FD14" i="3"/>
  <c r="FE14" i="3"/>
  <c r="FF14" i="3"/>
  <c r="FG14" i="3"/>
  <c r="FH14" i="3"/>
  <c r="FI14" i="3"/>
  <c r="FJ14" i="3"/>
  <c r="FK14" i="3"/>
  <c r="FL14" i="3"/>
  <c r="FM14" i="3"/>
  <c r="FN14" i="3"/>
  <c r="FO14" i="3"/>
  <c r="FP14" i="3"/>
  <c r="FQ14" i="3"/>
  <c r="FR14" i="3"/>
  <c r="FS14" i="3"/>
  <c r="FT14" i="3"/>
  <c r="FU14" i="3"/>
  <c r="FV14" i="3"/>
  <c r="FW14" i="3"/>
  <c r="FX14" i="3"/>
  <c r="FY14" i="3"/>
  <c r="FZ14" i="3"/>
  <c r="GA14" i="3"/>
  <c r="GB14" i="3"/>
  <c r="GC14" i="3"/>
  <c r="GD14" i="3"/>
  <c r="GE14" i="3"/>
  <c r="GF14" i="3"/>
  <c r="GG14" i="3"/>
  <c r="GH14" i="3"/>
  <c r="GI14" i="3"/>
  <c r="GJ14" i="3"/>
  <c r="GK14" i="3"/>
  <c r="GL14" i="3"/>
  <c r="GM14" i="3"/>
  <c r="GN14" i="3"/>
  <c r="GO14" i="3"/>
  <c r="GP14" i="3"/>
  <c r="GQ14" i="3"/>
  <c r="GR14" i="3"/>
  <c r="GS14" i="3"/>
  <c r="GT14" i="3"/>
  <c r="GU14" i="3"/>
  <c r="GV14" i="3"/>
  <c r="GW14" i="3"/>
  <c r="GX14" i="3"/>
  <c r="GY14" i="3"/>
  <c r="GZ14" i="3"/>
  <c r="HA14" i="3"/>
  <c r="HB14" i="3"/>
  <c r="HC14" i="3"/>
  <c r="HD14" i="3"/>
  <c r="HE14" i="3"/>
  <c r="HF14" i="3"/>
  <c r="HG14" i="3"/>
  <c r="HH14" i="3"/>
  <c r="HI14" i="3"/>
  <c r="HJ14" i="3"/>
  <c r="HK14" i="3"/>
  <c r="HL14" i="3"/>
  <c r="HM14" i="3"/>
  <c r="HN14" i="3"/>
  <c r="HO14" i="3"/>
  <c r="HP14" i="3"/>
  <c r="HQ14" i="3"/>
  <c r="HR14" i="3"/>
  <c r="HS14" i="3"/>
  <c r="HT14" i="3"/>
  <c r="HU14" i="3"/>
  <c r="HV14" i="3"/>
  <c r="HW14" i="3"/>
  <c r="HX14" i="3"/>
  <c r="HY14" i="3"/>
  <c r="HZ14" i="3"/>
  <c r="IA14" i="3"/>
  <c r="IB14" i="3"/>
  <c r="IC14" i="3"/>
  <c r="ID14" i="3"/>
  <c r="IE14" i="3"/>
  <c r="IF14" i="3"/>
  <c r="IG14" i="3"/>
  <c r="IH14" i="3"/>
  <c r="II14" i="3"/>
  <c r="IJ14" i="3"/>
  <c r="IK14" i="3"/>
  <c r="DX16" i="3"/>
  <c r="DY16" i="3"/>
  <c r="DZ16" i="3"/>
  <c r="EA16" i="3"/>
  <c r="EB16" i="3"/>
  <c r="EC16" i="3"/>
  <c r="ED16" i="3"/>
  <c r="EE16" i="3"/>
  <c r="EF16" i="3"/>
  <c r="EG16" i="3"/>
  <c r="EH16" i="3"/>
  <c r="EI16" i="3"/>
  <c r="EJ16" i="3"/>
  <c r="EK16" i="3"/>
  <c r="EL16" i="3"/>
  <c r="EM16" i="3"/>
  <c r="EN16" i="3"/>
  <c r="EO16" i="3"/>
  <c r="EP16" i="3"/>
  <c r="EQ16" i="3"/>
  <c r="ER16" i="3"/>
  <c r="ES16" i="3"/>
  <c r="ET16" i="3"/>
  <c r="EU16" i="3"/>
  <c r="EV16" i="3"/>
  <c r="EW16" i="3"/>
  <c r="EX16" i="3"/>
  <c r="EY16" i="3"/>
  <c r="EZ16" i="3"/>
  <c r="FA16" i="3"/>
  <c r="FB16" i="3"/>
  <c r="FC16" i="3"/>
  <c r="FD16" i="3"/>
  <c r="FE16" i="3"/>
  <c r="FF16" i="3"/>
  <c r="FG16" i="3"/>
  <c r="FH16" i="3"/>
  <c r="FI16" i="3"/>
  <c r="FJ16" i="3"/>
  <c r="FK16" i="3"/>
  <c r="FL16" i="3"/>
  <c r="FM16" i="3"/>
  <c r="FN16" i="3"/>
  <c r="FO16" i="3"/>
  <c r="FP16" i="3"/>
  <c r="FQ16" i="3"/>
  <c r="FR16" i="3"/>
  <c r="FS16" i="3"/>
  <c r="FT16" i="3"/>
  <c r="FU16" i="3"/>
  <c r="FV16" i="3"/>
  <c r="FW16" i="3"/>
  <c r="FX16" i="3"/>
  <c r="FY16" i="3"/>
  <c r="FZ16" i="3"/>
  <c r="GA16" i="3"/>
  <c r="GB16" i="3"/>
  <c r="GC16" i="3"/>
  <c r="GD16" i="3"/>
  <c r="GE16" i="3"/>
  <c r="GF16" i="3"/>
  <c r="GG16" i="3"/>
  <c r="GH16" i="3"/>
  <c r="GI16" i="3"/>
  <c r="GJ16" i="3"/>
  <c r="GK16" i="3"/>
  <c r="GL16" i="3"/>
  <c r="GM16" i="3"/>
  <c r="GN16" i="3"/>
  <c r="GO16" i="3"/>
  <c r="GP16" i="3"/>
  <c r="GQ16" i="3"/>
  <c r="GR16" i="3"/>
  <c r="GS16" i="3"/>
  <c r="GT16" i="3"/>
  <c r="GU16" i="3"/>
  <c r="GV16" i="3"/>
  <c r="GW16" i="3"/>
  <c r="GX16" i="3"/>
  <c r="GY16" i="3"/>
  <c r="GZ16" i="3"/>
  <c r="HA16" i="3"/>
  <c r="HB16" i="3"/>
  <c r="HC16" i="3"/>
  <c r="HD16" i="3"/>
  <c r="HE16" i="3"/>
  <c r="HF16" i="3"/>
  <c r="HG16" i="3"/>
  <c r="HH16" i="3"/>
  <c r="HI16" i="3"/>
  <c r="HJ16" i="3"/>
  <c r="HK16" i="3"/>
  <c r="HL16" i="3"/>
  <c r="HM16" i="3"/>
  <c r="HN16" i="3"/>
  <c r="HO16" i="3"/>
  <c r="HP16" i="3"/>
  <c r="HQ16" i="3"/>
  <c r="HR16" i="3"/>
  <c r="HS16" i="3"/>
  <c r="HT16" i="3"/>
  <c r="HU16" i="3"/>
  <c r="HV16" i="3"/>
  <c r="HW16" i="3"/>
  <c r="HX16" i="3"/>
  <c r="HY16" i="3"/>
  <c r="HZ16" i="3"/>
  <c r="IA16" i="3"/>
  <c r="IB16" i="3"/>
  <c r="IC16" i="3"/>
  <c r="ID16" i="3"/>
  <c r="IE16" i="3"/>
  <c r="IF16" i="3"/>
  <c r="IG16" i="3"/>
  <c r="IH16" i="3"/>
  <c r="II16" i="3"/>
  <c r="IJ16" i="3"/>
  <c r="IK16" i="3"/>
  <c r="DX27" i="3"/>
  <c r="DY27" i="3"/>
  <c r="DZ27" i="3"/>
  <c r="EA27" i="3"/>
  <c r="EB27" i="3"/>
  <c r="EC27" i="3"/>
  <c r="ED27" i="3"/>
  <c r="EE27" i="3"/>
  <c r="EF27" i="3"/>
  <c r="EG27" i="3"/>
  <c r="EH27" i="3"/>
  <c r="EI27" i="3"/>
  <c r="EJ27" i="3"/>
  <c r="EK27" i="3"/>
  <c r="EL27" i="3"/>
  <c r="EM27" i="3"/>
  <c r="EN27" i="3"/>
  <c r="EO27" i="3"/>
  <c r="EP27" i="3"/>
  <c r="EQ27" i="3"/>
  <c r="ER27" i="3"/>
  <c r="ES27" i="3"/>
  <c r="ET27" i="3"/>
  <c r="EU27" i="3"/>
  <c r="EV27" i="3"/>
  <c r="EW27" i="3"/>
  <c r="EX27" i="3"/>
  <c r="EY27" i="3"/>
  <c r="EZ27" i="3"/>
  <c r="FA27" i="3"/>
  <c r="FB27" i="3"/>
  <c r="FC27" i="3"/>
  <c r="FD27" i="3"/>
  <c r="FE27" i="3"/>
  <c r="FF27" i="3"/>
  <c r="FG27" i="3"/>
  <c r="FH27" i="3"/>
  <c r="FI27" i="3"/>
  <c r="FJ27" i="3"/>
  <c r="FK27" i="3"/>
  <c r="FL27" i="3"/>
  <c r="FM27" i="3"/>
  <c r="FN27" i="3"/>
  <c r="FO27" i="3"/>
  <c r="FP27" i="3"/>
  <c r="FQ27" i="3"/>
  <c r="FR27" i="3"/>
  <c r="FS27" i="3"/>
  <c r="FT27" i="3"/>
  <c r="FU27" i="3"/>
  <c r="FV27" i="3"/>
  <c r="FW27" i="3"/>
  <c r="FX27" i="3"/>
  <c r="FY27" i="3"/>
  <c r="FZ27" i="3"/>
  <c r="GA27" i="3"/>
  <c r="GB27" i="3"/>
  <c r="GC27" i="3"/>
  <c r="GD27" i="3"/>
  <c r="GE27" i="3"/>
  <c r="GF27" i="3"/>
  <c r="GG27" i="3"/>
  <c r="GH27" i="3"/>
  <c r="GI27" i="3"/>
  <c r="GJ27" i="3"/>
  <c r="GK27" i="3"/>
  <c r="GL27" i="3"/>
  <c r="GM27" i="3"/>
  <c r="GN27" i="3"/>
  <c r="GO27" i="3"/>
  <c r="GP27" i="3"/>
  <c r="GQ27" i="3"/>
  <c r="GR27" i="3"/>
  <c r="GS27" i="3"/>
  <c r="GT27" i="3"/>
  <c r="GU27" i="3"/>
  <c r="GV27" i="3"/>
  <c r="GW27" i="3"/>
  <c r="GX27" i="3"/>
  <c r="GY27" i="3"/>
  <c r="GZ27" i="3"/>
  <c r="HA27" i="3"/>
  <c r="HB27" i="3"/>
  <c r="HC27" i="3"/>
  <c r="HD27" i="3"/>
  <c r="HE27" i="3"/>
  <c r="HF27" i="3"/>
  <c r="HG27" i="3"/>
  <c r="HH27" i="3"/>
  <c r="HI27" i="3"/>
  <c r="HJ27" i="3"/>
  <c r="HK27" i="3"/>
  <c r="HL27" i="3"/>
  <c r="HM27" i="3"/>
  <c r="HN27" i="3"/>
  <c r="HO27" i="3"/>
  <c r="HP27" i="3"/>
  <c r="HQ27" i="3"/>
  <c r="HR27" i="3"/>
  <c r="HS27" i="3"/>
  <c r="HT27" i="3"/>
  <c r="HU27" i="3"/>
  <c r="HV27" i="3"/>
  <c r="HW27" i="3"/>
  <c r="HX27" i="3"/>
  <c r="HY27" i="3"/>
  <c r="HZ27" i="3"/>
  <c r="IA27" i="3"/>
  <c r="IB27" i="3"/>
  <c r="IC27" i="3"/>
  <c r="ID27" i="3"/>
  <c r="IE27" i="3"/>
  <c r="IF27" i="3"/>
  <c r="IG27" i="3"/>
  <c r="IH27" i="3"/>
  <c r="II27" i="3"/>
  <c r="IJ27" i="3"/>
  <c r="IK27" i="3"/>
  <c r="DX28" i="3"/>
  <c r="DY28" i="3"/>
  <c r="DZ28" i="3"/>
  <c r="EA28" i="3"/>
  <c r="EB28" i="3"/>
  <c r="EC28" i="3"/>
  <c r="ED28" i="3"/>
  <c r="EE28" i="3"/>
  <c r="EF28" i="3"/>
  <c r="EG28" i="3"/>
  <c r="EH28" i="3"/>
  <c r="EI28" i="3"/>
  <c r="EJ28" i="3"/>
  <c r="EK28" i="3"/>
  <c r="EL28" i="3"/>
  <c r="EM28" i="3"/>
  <c r="EN28" i="3"/>
  <c r="EO28" i="3"/>
  <c r="EP28" i="3"/>
  <c r="EQ28" i="3"/>
  <c r="ER28" i="3"/>
  <c r="ES28" i="3"/>
  <c r="ET28" i="3"/>
  <c r="EU28" i="3"/>
  <c r="EV28" i="3"/>
  <c r="EW28" i="3"/>
  <c r="EX28" i="3"/>
  <c r="EY28" i="3"/>
  <c r="EZ28" i="3"/>
  <c r="FA28" i="3"/>
  <c r="FB28" i="3"/>
  <c r="FC28" i="3"/>
  <c r="FD28" i="3"/>
  <c r="FE28" i="3"/>
  <c r="FF28" i="3"/>
  <c r="FG28" i="3"/>
  <c r="FH28" i="3"/>
  <c r="FI28" i="3"/>
  <c r="FJ28" i="3"/>
  <c r="FK28" i="3"/>
  <c r="FL28" i="3"/>
  <c r="FM28" i="3"/>
  <c r="FN28" i="3"/>
  <c r="FO28" i="3"/>
  <c r="FP28" i="3"/>
  <c r="FQ28" i="3"/>
  <c r="FR28" i="3"/>
  <c r="FS28" i="3"/>
  <c r="FT28" i="3"/>
  <c r="FU28" i="3"/>
  <c r="FV28" i="3"/>
  <c r="FW28" i="3"/>
  <c r="FX28" i="3"/>
  <c r="FY28" i="3"/>
  <c r="FZ28" i="3"/>
  <c r="GA28" i="3"/>
  <c r="GB28" i="3"/>
  <c r="GC28" i="3"/>
  <c r="GD28" i="3"/>
  <c r="GE28" i="3"/>
  <c r="GF28" i="3"/>
  <c r="GG28" i="3"/>
  <c r="GH28" i="3"/>
  <c r="GI28" i="3"/>
  <c r="GJ28" i="3"/>
  <c r="GK28" i="3"/>
  <c r="GL28" i="3"/>
  <c r="GM28" i="3"/>
  <c r="GN28" i="3"/>
  <c r="GO28" i="3"/>
  <c r="GP28" i="3"/>
  <c r="GQ28" i="3"/>
  <c r="GR28" i="3"/>
  <c r="GS28" i="3"/>
  <c r="GT28" i="3"/>
  <c r="GU28" i="3"/>
  <c r="GV28" i="3"/>
  <c r="GW28" i="3"/>
  <c r="GX28" i="3"/>
  <c r="GY28" i="3"/>
  <c r="GZ28" i="3"/>
  <c r="HA28" i="3"/>
  <c r="HB28" i="3"/>
  <c r="HC28" i="3"/>
  <c r="HD28" i="3"/>
  <c r="HE28" i="3"/>
  <c r="HF28" i="3"/>
  <c r="HG28" i="3"/>
  <c r="HH28" i="3"/>
  <c r="HI28" i="3"/>
  <c r="HJ28" i="3"/>
  <c r="HK28" i="3"/>
  <c r="HL28" i="3"/>
  <c r="HM28" i="3"/>
  <c r="HN28" i="3"/>
  <c r="HO28" i="3"/>
  <c r="HP28" i="3"/>
  <c r="HQ28" i="3"/>
  <c r="HR28" i="3"/>
  <c r="HS28" i="3"/>
  <c r="HT28" i="3"/>
  <c r="HU28" i="3"/>
  <c r="HV28" i="3"/>
  <c r="HW28" i="3"/>
  <c r="HX28" i="3"/>
  <c r="HY28" i="3"/>
  <c r="HZ28" i="3"/>
  <c r="IA28" i="3"/>
  <c r="IB28" i="3"/>
  <c r="IC28" i="3"/>
  <c r="ID28" i="3"/>
  <c r="IE28" i="3"/>
  <c r="IF28" i="3"/>
  <c r="IG28" i="3"/>
  <c r="IH28" i="3"/>
  <c r="II28" i="3"/>
  <c r="IJ28" i="3"/>
  <c r="IK28" i="3"/>
  <c r="DX29" i="3"/>
  <c r="DY29" i="3"/>
  <c r="DZ29" i="3"/>
  <c r="EA29" i="3"/>
  <c r="EB29" i="3"/>
  <c r="EC29" i="3"/>
  <c r="ED29" i="3"/>
  <c r="EE29" i="3"/>
  <c r="EF29" i="3"/>
  <c r="EG29" i="3"/>
  <c r="EH29" i="3"/>
  <c r="EI29" i="3"/>
  <c r="EJ29" i="3"/>
  <c r="EK29" i="3"/>
  <c r="EL29" i="3"/>
  <c r="EM29" i="3"/>
  <c r="EN29" i="3"/>
  <c r="EO29" i="3"/>
  <c r="EP29" i="3"/>
  <c r="EQ29" i="3"/>
  <c r="ER29" i="3"/>
  <c r="ES29" i="3"/>
  <c r="ET29" i="3"/>
  <c r="EU29" i="3"/>
  <c r="EV29" i="3"/>
  <c r="EW29" i="3"/>
  <c r="EX29" i="3"/>
  <c r="EY29" i="3"/>
  <c r="EZ29" i="3"/>
  <c r="FA29" i="3"/>
  <c r="FB29" i="3"/>
  <c r="FC29" i="3"/>
  <c r="FD29" i="3"/>
  <c r="FE29" i="3"/>
  <c r="FF29" i="3"/>
  <c r="FG29" i="3"/>
  <c r="FH29" i="3"/>
  <c r="FI29" i="3"/>
  <c r="FJ29" i="3"/>
  <c r="FK29" i="3"/>
  <c r="FL29" i="3"/>
  <c r="FM29" i="3"/>
  <c r="FN29" i="3"/>
  <c r="FO29" i="3"/>
  <c r="FP29" i="3"/>
  <c r="FQ29" i="3"/>
  <c r="FR29" i="3"/>
  <c r="FS29" i="3"/>
  <c r="FT29" i="3"/>
  <c r="FU29" i="3"/>
  <c r="FV29" i="3"/>
  <c r="FW29" i="3"/>
  <c r="FX29" i="3"/>
  <c r="FY29" i="3"/>
  <c r="FZ29" i="3"/>
  <c r="GA29" i="3"/>
  <c r="GB29" i="3"/>
  <c r="GC29" i="3"/>
  <c r="GD29" i="3"/>
  <c r="GE29" i="3"/>
  <c r="GF29" i="3"/>
  <c r="GG29" i="3"/>
  <c r="GH29" i="3"/>
  <c r="GI29" i="3"/>
  <c r="GJ29" i="3"/>
  <c r="GK29" i="3"/>
  <c r="GL29" i="3"/>
  <c r="GM29" i="3"/>
  <c r="GN29" i="3"/>
  <c r="GO29" i="3"/>
  <c r="GP29" i="3"/>
  <c r="GQ29" i="3"/>
  <c r="GR29" i="3"/>
  <c r="GS29" i="3"/>
  <c r="GT29" i="3"/>
  <c r="GU29" i="3"/>
  <c r="GV29" i="3"/>
  <c r="GW29" i="3"/>
  <c r="GX29" i="3"/>
  <c r="GY29" i="3"/>
  <c r="GZ29" i="3"/>
  <c r="HA29" i="3"/>
  <c r="HB29" i="3"/>
  <c r="HC29" i="3"/>
  <c r="HD29" i="3"/>
  <c r="HE29" i="3"/>
  <c r="HF29" i="3"/>
  <c r="HG29" i="3"/>
  <c r="HH29" i="3"/>
  <c r="HI29" i="3"/>
  <c r="HJ29" i="3"/>
  <c r="HK29" i="3"/>
  <c r="HL29" i="3"/>
  <c r="HM29" i="3"/>
  <c r="HN29" i="3"/>
  <c r="HO29" i="3"/>
  <c r="HP29" i="3"/>
  <c r="HQ29" i="3"/>
  <c r="HR29" i="3"/>
  <c r="HS29" i="3"/>
  <c r="HT29" i="3"/>
  <c r="HU29" i="3"/>
  <c r="HV29" i="3"/>
  <c r="HW29" i="3"/>
  <c r="HX29" i="3"/>
  <c r="HY29" i="3"/>
  <c r="HZ29" i="3"/>
  <c r="IA29" i="3"/>
  <c r="IB29" i="3"/>
  <c r="IC29" i="3"/>
  <c r="ID29" i="3"/>
  <c r="IE29" i="3"/>
  <c r="IF29" i="3"/>
  <c r="IG29" i="3"/>
  <c r="IH29" i="3"/>
  <c r="II29" i="3"/>
  <c r="IJ29" i="3"/>
  <c r="IK29" i="3"/>
  <c r="DX68" i="3"/>
  <c r="DY68" i="3"/>
  <c r="DZ68" i="3"/>
  <c r="EA68" i="3"/>
  <c r="EB68" i="3"/>
  <c r="EC68" i="3"/>
  <c r="ED68" i="3"/>
  <c r="EE68" i="3"/>
  <c r="EF68" i="3"/>
  <c r="EG68" i="3"/>
  <c r="EH68" i="3"/>
  <c r="EI68" i="3"/>
  <c r="EJ68" i="3"/>
  <c r="EK68" i="3"/>
  <c r="EL68" i="3"/>
  <c r="EM68" i="3"/>
  <c r="EN68" i="3"/>
  <c r="EO68" i="3"/>
  <c r="EP68" i="3"/>
  <c r="EQ68" i="3"/>
  <c r="ER68" i="3"/>
  <c r="ES68" i="3"/>
  <c r="ET68" i="3"/>
  <c r="EU68" i="3"/>
  <c r="EV68" i="3"/>
  <c r="EW68" i="3"/>
  <c r="EX68" i="3"/>
  <c r="EY68" i="3"/>
  <c r="EZ68" i="3"/>
  <c r="FA68" i="3"/>
  <c r="FB68" i="3"/>
  <c r="FC68" i="3"/>
  <c r="FD68" i="3"/>
  <c r="FE68" i="3"/>
  <c r="FF68" i="3"/>
  <c r="FG68" i="3"/>
  <c r="FH68" i="3"/>
  <c r="FI68" i="3"/>
  <c r="FJ68" i="3"/>
  <c r="FK68" i="3"/>
  <c r="FL68" i="3"/>
  <c r="FM68" i="3"/>
  <c r="FN68" i="3"/>
  <c r="FO68" i="3"/>
  <c r="FP68" i="3"/>
  <c r="FQ68" i="3"/>
  <c r="FR68" i="3"/>
  <c r="FS68" i="3"/>
  <c r="FT68" i="3"/>
  <c r="FU68" i="3"/>
  <c r="FV68" i="3"/>
  <c r="FW68" i="3"/>
  <c r="FX68" i="3"/>
  <c r="FY68" i="3"/>
  <c r="FZ68" i="3"/>
  <c r="GA68" i="3"/>
  <c r="GB68" i="3"/>
  <c r="GC68" i="3"/>
  <c r="GD68" i="3"/>
  <c r="GE68" i="3"/>
  <c r="GF68" i="3"/>
  <c r="GG68" i="3"/>
  <c r="GH68" i="3"/>
  <c r="GI68" i="3"/>
  <c r="GJ68" i="3"/>
  <c r="GK68" i="3"/>
  <c r="GL68" i="3"/>
  <c r="GM68" i="3"/>
  <c r="GN68" i="3"/>
  <c r="GO68" i="3"/>
  <c r="GP68" i="3"/>
  <c r="GQ68" i="3"/>
  <c r="GR68" i="3"/>
  <c r="GS68" i="3"/>
  <c r="GT68" i="3"/>
  <c r="GU68" i="3"/>
  <c r="GV68" i="3"/>
  <c r="GW68" i="3"/>
  <c r="GX68" i="3"/>
  <c r="GY68" i="3"/>
  <c r="GZ68" i="3"/>
  <c r="HA68" i="3"/>
  <c r="HB68" i="3"/>
  <c r="HC68" i="3"/>
  <c r="HD68" i="3"/>
  <c r="HE68" i="3"/>
  <c r="HF68" i="3"/>
  <c r="HG68" i="3"/>
  <c r="HH68" i="3"/>
  <c r="HI68" i="3"/>
  <c r="HJ68" i="3"/>
  <c r="HK68" i="3"/>
  <c r="HL68" i="3"/>
  <c r="HM68" i="3"/>
  <c r="HN68" i="3"/>
  <c r="HO68" i="3"/>
  <c r="HP68" i="3"/>
  <c r="HQ68" i="3"/>
  <c r="HR68" i="3"/>
  <c r="HS68" i="3"/>
  <c r="HT68" i="3"/>
  <c r="HU68" i="3"/>
  <c r="HV68" i="3"/>
  <c r="HW68" i="3"/>
  <c r="HX68" i="3"/>
  <c r="HY68" i="3"/>
  <c r="HZ68" i="3"/>
  <c r="IA68" i="3"/>
  <c r="IB68" i="3"/>
  <c r="IC68" i="3"/>
  <c r="ID68" i="3"/>
  <c r="IE68" i="3"/>
  <c r="IF68" i="3"/>
  <c r="IG68" i="3"/>
  <c r="IH68" i="3"/>
  <c r="II68" i="3"/>
  <c r="IJ68" i="3"/>
  <c r="IK68" i="3"/>
  <c r="EA24" i="3"/>
  <c r="EB24" i="3"/>
  <c r="EC24" i="3"/>
  <c r="ED24" i="3"/>
  <c r="EE24" i="3"/>
  <c r="EF24" i="3"/>
  <c r="EG24" i="3"/>
  <c r="ET24" i="3"/>
  <c r="EU24" i="3"/>
  <c r="EV24" i="3"/>
  <c r="EW24" i="3"/>
  <c r="EX24" i="3"/>
  <c r="EY24" i="3"/>
  <c r="EZ24" i="3"/>
  <c r="FA24" i="3"/>
  <c r="FB24" i="3"/>
  <c r="FO24" i="3"/>
  <c r="FP24" i="3"/>
  <c r="FQ24" i="3"/>
  <c r="FR24" i="3"/>
  <c r="FS24" i="3"/>
  <c r="FT24" i="3"/>
  <c r="FU24" i="3"/>
  <c r="FV24" i="3"/>
  <c r="FW24" i="3"/>
  <c r="FX24" i="3"/>
  <c r="GH24" i="3"/>
  <c r="GI24" i="3"/>
  <c r="GJ24" i="3"/>
  <c r="GK24" i="3"/>
  <c r="GL24" i="3"/>
  <c r="GM24" i="3"/>
  <c r="GN24" i="3"/>
  <c r="GO24" i="3"/>
  <c r="GP24" i="3"/>
  <c r="HB24" i="3"/>
  <c r="HC24" i="3"/>
  <c r="HD24" i="3"/>
  <c r="HE24" i="3"/>
  <c r="HF24" i="3"/>
  <c r="HG24" i="3"/>
  <c r="HH24" i="3"/>
  <c r="HI24" i="3"/>
  <c r="HW24" i="3"/>
  <c r="HX24" i="3"/>
  <c r="HY24" i="3"/>
  <c r="HZ24" i="3"/>
  <c r="IA24" i="3"/>
  <c r="IB24" i="3"/>
  <c r="IC24" i="3"/>
  <c r="ID24" i="3"/>
  <c r="EP25" i="3"/>
  <c r="GD25" i="3"/>
  <c r="GE25" i="3"/>
  <c r="GF25" i="3"/>
  <c r="DX26" i="3"/>
  <c r="DY26" i="3"/>
  <c r="DZ26" i="3"/>
  <c r="EA26" i="3"/>
  <c r="EB26" i="3"/>
  <c r="EC26" i="3"/>
  <c r="ED26" i="3"/>
  <c r="EE26" i="3"/>
  <c r="EF26" i="3"/>
  <c r="EG26" i="3"/>
  <c r="EH26" i="3"/>
  <c r="EI26" i="3"/>
  <c r="EJ26" i="3"/>
  <c r="EK26" i="3"/>
  <c r="EL26" i="3"/>
  <c r="EM26" i="3"/>
  <c r="EN26" i="3"/>
  <c r="EO26" i="3"/>
  <c r="EP26" i="3"/>
  <c r="EQ26" i="3"/>
  <c r="ER26" i="3"/>
  <c r="ES26" i="3"/>
  <c r="ET26" i="3"/>
  <c r="EU26" i="3"/>
  <c r="EV26" i="3"/>
  <c r="EW26" i="3"/>
  <c r="EX26" i="3"/>
  <c r="EY26" i="3"/>
  <c r="EZ26" i="3"/>
  <c r="FA26" i="3"/>
  <c r="FB26" i="3"/>
  <c r="FC26" i="3"/>
  <c r="FD26" i="3"/>
  <c r="FE26" i="3"/>
  <c r="FF26" i="3"/>
  <c r="FG26" i="3"/>
  <c r="FH26" i="3"/>
  <c r="FI26" i="3"/>
  <c r="FJ26" i="3"/>
  <c r="FK26" i="3"/>
  <c r="FL26" i="3"/>
  <c r="FM26" i="3"/>
  <c r="FN26" i="3"/>
  <c r="FO26" i="3"/>
  <c r="FP26" i="3"/>
  <c r="FQ26" i="3"/>
  <c r="FR26" i="3"/>
  <c r="FS26" i="3"/>
  <c r="FT26" i="3"/>
  <c r="FU26" i="3"/>
  <c r="FV26" i="3"/>
  <c r="FW26" i="3"/>
  <c r="FX26" i="3"/>
  <c r="FY26" i="3"/>
  <c r="FZ26" i="3"/>
  <c r="GA26" i="3"/>
  <c r="GB26" i="3"/>
  <c r="GC26" i="3"/>
  <c r="GD26" i="3"/>
  <c r="GE26" i="3"/>
  <c r="GF26" i="3"/>
  <c r="GG26" i="3"/>
  <c r="GH26" i="3"/>
  <c r="GI26" i="3"/>
  <c r="GJ26" i="3"/>
  <c r="GK26" i="3"/>
  <c r="GL26" i="3"/>
  <c r="GM26" i="3"/>
  <c r="GN26" i="3"/>
  <c r="GO26" i="3"/>
  <c r="GP26" i="3"/>
  <c r="GQ26" i="3"/>
  <c r="GR26" i="3"/>
  <c r="GS26" i="3"/>
  <c r="GT26" i="3"/>
  <c r="GU26" i="3"/>
  <c r="GV26" i="3"/>
  <c r="GW26" i="3"/>
  <c r="GX26" i="3"/>
  <c r="GY26" i="3"/>
  <c r="GZ26" i="3"/>
  <c r="HA26" i="3"/>
  <c r="HB26" i="3"/>
  <c r="HC26" i="3"/>
  <c r="HD26" i="3"/>
  <c r="HE26" i="3"/>
  <c r="HF26" i="3"/>
  <c r="HG26" i="3"/>
  <c r="HH26" i="3"/>
  <c r="HI26" i="3"/>
  <c r="HJ26" i="3"/>
  <c r="HK26" i="3"/>
  <c r="HL26" i="3"/>
  <c r="HM26" i="3"/>
  <c r="HN26" i="3"/>
  <c r="HO26" i="3"/>
  <c r="HP26" i="3"/>
  <c r="HQ26" i="3"/>
  <c r="HR26" i="3"/>
  <c r="HS26" i="3"/>
  <c r="HT26" i="3"/>
  <c r="HU26" i="3"/>
  <c r="HV26" i="3"/>
  <c r="HW26" i="3"/>
  <c r="HX26" i="3"/>
  <c r="HY26" i="3"/>
  <c r="HZ26" i="3"/>
  <c r="IA26" i="3"/>
  <c r="IB26" i="3"/>
  <c r="IC26" i="3"/>
  <c r="ID26" i="3"/>
  <c r="IE26" i="3"/>
  <c r="IF26" i="3"/>
  <c r="IG26" i="3"/>
  <c r="IH26" i="3"/>
  <c r="II26" i="3"/>
  <c r="IJ26" i="3"/>
  <c r="IK26" i="3"/>
  <c r="DH14" i="3"/>
  <c r="DI14" i="3"/>
  <c r="DJ14" i="3"/>
  <c r="DK14" i="3"/>
  <c r="DL14" i="3"/>
  <c r="DM14" i="3"/>
  <c r="DN14" i="3"/>
  <c r="DO14" i="3"/>
  <c r="DP14" i="3"/>
  <c r="DQ14" i="3"/>
  <c r="DR14" i="3"/>
  <c r="DS14" i="3"/>
  <c r="DT14" i="3"/>
  <c r="DU14" i="3"/>
  <c r="DV14" i="3"/>
  <c r="DW14" i="3"/>
  <c r="DH16" i="3"/>
  <c r="DI16" i="3"/>
  <c r="DJ16" i="3"/>
  <c r="DK16" i="3"/>
  <c r="DL16" i="3"/>
  <c r="DM16" i="3"/>
  <c r="DN16" i="3"/>
  <c r="DO16" i="3"/>
  <c r="DP16" i="3"/>
  <c r="DQ16" i="3"/>
  <c r="DR16" i="3"/>
  <c r="DS16" i="3"/>
  <c r="DT16" i="3"/>
  <c r="DU16" i="3"/>
  <c r="DV16" i="3"/>
  <c r="DW16" i="3"/>
  <c r="DH27" i="3"/>
  <c r="DI27" i="3"/>
  <c r="DJ27" i="3"/>
  <c r="DL27" i="3"/>
  <c r="DM27" i="3"/>
  <c r="DN27" i="3"/>
  <c r="DO27" i="3"/>
  <c r="DP27" i="3"/>
  <c r="DQ27" i="3"/>
  <c r="DR27" i="3"/>
  <c r="DS27" i="3"/>
  <c r="DT27" i="3"/>
  <c r="DU27" i="3"/>
  <c r="DV27" i="3"/>
  <c r="DW27" i="3"/>
  <c r="DH28" i="3"/>
  <c r="DI28" i="3"/>
  <c r="DJ28" i="3"/>
  <c r="DK28" i="3"/>
  <c r="DL28" i="3"/>
  <c r="DM28" i="3"/>
  <c r="DN28" i="3"/>
  <c r="DO28" i="3"/>
  <c r="DP28" i="3"/>
  <c r="DQ28" i="3"/>
  <c r="DR28" i="3"/>
  <c r="DS28" i="3"/>
  <c r="DT28" i="3"/>
  <c r="DU28" i="3"/>
  <c r="DV28" i="3"/>
  <c r="DW28" i="3"/>
  <c r="DH29" i="3"/>
  <c r="DI29" i="3"/>
  <c r="DJ29" i="3"/>
  <c r="DK29" i="3"/>
  <c r="DL29" i="3"/>
  <c r="DM29" i="3"/>
  <c r="DN29" i="3"/>
  <c r="DO29" i="3"/>
  <c r="DP29" i="3"/>
  <c r="DQ29" i="3"/>
  <c r="DR29" i="3"/>
  <c r="DS29" i="3"/>
  <c r="DT29" i="3"/>
  <c r="DU29" i="3"/>
  <c r="DV29" i="3"/>
  <c r="DW29" i="3"/>
  <c r="DH68" i="3"/>
  <c r="DI68" i="3"/>
  <c r="DJ68" i="3"/>
  <c r="DK68" i="3"/>
  <c r="DL68" i="3"/>
  <c r="DM68" i="3"/>
  <c r="DN68" i="3"/>
  <c r="DO68" i="3"/>
  <c r="DP68" i="3"/>
  <c r="DQ68" i="3"/>
  <c r="DR68" i="3"/>
  <c r="DS68" i="3"/>
  <c r="DT68" i="3"/>
  <c r="DU68" i="3"/>
  <c r="DV68" i="3"/>
  <c r="DW68" i="3"/>
  <c r="DH24" i="3"/>
  <c r="DI24" i="3"/>
  <c r="DJ24" i="3"/>
  <c r="DK24" i="3"/>
  <c r="DL24" i="3"/>
  <c r="DH26" i="3"/>
  <c r="DI26" i="3"/>
  <c r="DJ26" i="3"/>
  <c r="DL26" i="3"/>
  <c r="DM26" i="3"/>
  <c r="DN26" i="3"/>
  <c r="DO26" i="3"/>
  <c r="DP26" i="3"/>
  <c r="DQ26" i="3"/>
  <c r="DR26" i="3"/>
  <c r="DS26" i="3"/>
  <c r="DT26" i="3"/>
  <c r="DU26" i="3"/>
  <c r="DV26" i="3"/>
  <c r="DW26" i="3"/>
  <c r="DG14" i="3"/>
  <c r="DG16" i="3"/>
  <c r="DG27" i="3"/>
  <c r="DG28" i="3"/>
  <c r="DG29" i="3"/>
  <c r="DG68" i="3"/>
  <c r="DG24" i="3"/>
  <c r="DG26" i="3"/>
  <c r="CM14" i="3"/>
  <c r="CN14" i="3"/>
  <c r="CO14" i="3"/>
  <c r="CP14" i="3"/>
  <c r="CQ14" i="3"/>
  <c r="CR14" i="3"/>
  <c r="CS14" i="3"/>
  <c r="CT14" i="3"/>
  <c r="CU14" i="3"/>
  <c r="CV14" i="3"/>
  <c r="CW14" i="3"/>
  <c r="CX14" i="3"/>
  <c r="CY14" i="3"/>
  <c r="CZ14" i="3"/>
  <c r="DA14" i="3"/>
  <c r="DB14" i="3"/>
  <c r="DC14" i="3"/>
  <c r="DD14" i="3"/>
  <c r="DE14" i="3"/>
  <c r="DF14" i="3"/>
  <c r="CM16" i="3"/>
  <c r="CN16" i="3"/>
  <c r="CO16" i="3"/>
  <c r="CP16" i="3"/>
  <c r="CQ16" i="3"/>
  <c r="CR16" i="3"/>
  <c r="CS16" i="3"/>
  <c r="CT16" i="3"/>
  <c r="CU16" i="3"/>
  <c r="CV16" i="3"/>
  <c r="CW16" i="3"/>
  <c r="CX16" i="3"/>
  <c r="CY16" i="3"/>
  <c r="CZ16" i="3"/>
  <c r="DA16" i="3"/>
  <c r="DB16" i="3"/>
  <c r="DC16" i="3"/>
  <c r="DD16" i="3"/>
  <c r="DE16" i="3"/>
  <c r="DF16" i="3"/>
  <c r="CM27" i="3"/>
  <c r="CN27" i="3"/>
  <c r="CO27" i="3"/>
  <c r="CP27" i="3"/>
  <c r="CQ27" i="3"/>
  <c r="CR27" i="3"/>
  <c r="CS27" i="3"/>
  <c r="CT27" i="3"/>
  <c r="CU27" i="3"/>
  <c r="CV27" i="3"/>
  <c r="CW27" i="3"/>
  <c r="CX27" i="3"/>
  <c r="CY27" i="3"/>
  <c r="CZ27" i="3"/>
  <c r="DA27" i="3"/>
  <c r="DB27" i="3"/>
  <c r="DC27" i="3"/>
  <c r="DD27" i="3"/>
  <c r="DE27" i="3"/>
  <c r="DF27" i="3"/>
  <c r="CM28" i="3"/>
  <c r="CN28" i="3"/>
  <c r="CO28" i="3"/>
  <c r="CP28" i="3"/>
  <c r="CQ28" i="3"/>
  <c r="CR28" i="3"/>
  <c r="CS28" i="3"/>
  <c r="CT28" i="3"/>
  <c r="CU28" i="3"/>
  <c r="CV28" i="3"/>
  <c r="CW28" i="3"/>
  <c r="CX28" i="3"/>
  <c r="CY28" i="3"/>
  <c r="CZ28" i="3"/>
  <c r="DA28" i="3"/>
  <c r="DB28" i="3"/>
  <c r="DC28" i="3"/>
  <c r="DD28" i="3"/>
  <c r="DE28" i="3"/>
  <c r="DF28" i="3"/>
  <c r="CM29" i="3"/>
  <c r="CN29" i="3"/>
  <c r="CO29" i="3"/>
  <c r="CP29" i="3"/>
  <c r="CQ29" i="3"/>
  <c r="CR29" i="3"/>
  <c r="CS29" i="3"/>
  <c r="CT29" i="3"/>
  <c r="CU29" i="3"/>
  <c r="CV29" i="3"/>
  <c r="CW29" i="3"/>
  <c r="CX29" i="3"/>
  <c r="CY29" i="3"/>
  <c r="CZ29" i="3"/>
  <c r="DA29" i="3"/>
  <c r="DB29" i="3"/>
  <c r="DC29" i="3"/>
  <c r="DD29" i="3"/>
  <c r="DE29" i="3"/>
  <c r="DF29" i="3"/>
  <c r="CM68" i="3"/>
  <c r="CN68" i="3"/>
  <c r="CO68" i="3"/>
  <c r="CP68" i="3"/>
  <c r="CQ68" i="3"/>
  <c r="CR68" i="3"/>
  <c r="CS68" i="3"/>
  <c r="CT68" i="3"/>
  <c r="CU68" i="3"/>
  <c r="CV68" i="3"/>
  <c r="CW68" i="3"/>
  <c r="CX68" i="3"/>
  <c r="CY68" i="3"/>
  <c r="CZ68" i="3"/>
  <c r="DA68" i="3"/>
  <c r="DB68" i="3"/>
  <c r="DC68" i="3"/>
  <c r="DD68" i="3"/>
  <c r="DE68" i="3"/>
  <c r="DF68" i="3"/>
  <c r="CM24" i="3"/>
  <c r="CN24" i="3"/>
  <c r="CO24" i="3"/>
  <c r="CP24" i="3"/>
  <c r="CQ24" i="3"/>
  <c r="CR24" i="3"/>
  <c r="CS24" i="3"/>
  <c r="CT24" i="3"/>
  <c r="CM26" i="3"/>
  <c r="CN26" i="3"/>
  <c r="CO26" i="3"/>
  <c r="CP26" i="3"/>
  <c r="CQ26" i="3"/>
  <c r="CR26" i="3"/>
  <c r="CS26" i="3"/>
  <c r="CT26" i="3"/>
  <c r="CU26" i="3"/>
  <c r="CV26" i="3"/>
  <c r="CW26" i="3"/>
  <c r="CX26" i="3"/>
  <c r="CY26" i="3"/>
  <c r="CZ26" i="3"/>
  <c r="DA26" i="3"/>
  <c r="DB26" i="3"/>
  <c r="DC26" i="3"/>
  <c r="DD26" i="3"/>
  <c r="DE26" i="3"/>
  <c r="DF26" i="3"/>
  <c r="BQ14" i="3"/>
  <c r="BR14" i="3"/>
  <c r="BS14" i="3"/>
  <c r="BT14" i="3"/>
  <c r="BU14" i="3"/>
  <c r="BV14" i="3"/>
  <c r="BW14" i="3"/>
  <c r="BX14" i="3"/>
  <c r="BY14" i="3"/>
  <c r="BZ14" i="3"/>
  <c r="CA14" i="3"/>
  <c r="CB14" i="3"/>
  <c r="CC14" i="3"/>
  <c r="CD14" i="3"/>
  <c r="CE14" i="3"/>
  <c r="CF14" i="3"/>
  <c r="CG14" i="3"/>
  <c r="CH14" i="3"/>
  <c r="CI14" i="3"/>
  <c r="CJ14" i="3"/>
  <c r="CK14" i="3"/>
  <c r="CL14" i="3"/>
  <c r="BQ16" i="3"/>
  <c r="BR16" i="3"/>
  <c r="BS16" i="3"/>
  <c r="BT16" i="3"/>
  <c r="BU16" i="3"/>
  <c r="BV16" i="3"/>
  <c r="BW16" i="3"/>
  <c r="BX16" i="3"/>
  <c r="BY16" i="3"/>
  <c r="BZ16" i="3"/>
  <c r="CA16" i="3"/>
  <c r="CB16" i="3"/>
  <c r="CC16" i="3"/>
  <c r="CD16" i="3"/>
  <c r="CE16" i="3"/>
  <c r="CF16" i="3"/>
  <c r="CG16" i="3"/>
  <c r="CH16" i="3"/>
  <c r="CI16" i="3"/>
  <c r="CJ16" i="3"/>
  <c r="CK16" i="3"/>
  <c r="CL16" i="3"/>
  <c r="BQ27" i="3"/>
  <c r="BR27" i="3"/>
  <c r="BS27" i="3"/>
  <c r="BT27" i="3"/>
  <c r="BU27" i="3"/>
  <c r="BV27" i="3"/>
  <c r="BW27" i="3"/>
  <c r="BX27" i="3"/>
  <c r="BY27" i="3"/>
  <c r="BZ27" i="3"/>
  <c r="CA27" i="3"/>
  <c r="CB27" i="3"/>
  <c r="CC27" i="3"/>
  <c r="CD27" i="3"/>
  <c r="CE27" i="3"/>
  <c r="CF27" i="3"/>
  <c r="CG27" i="3"/>
  <c r="CH27" i="3"/>
  <c r="CI27" i="3"/>
  <c r="CJ27" i="3"/>
  <c r="CK27" i="3"/>
  <c r="CL27" i="3"/>
  <c r="BQ28" i="3"/>
  <c r="BR28" i="3"/>
  <c r="BS28" i="3"/>
  <c r="BT28" i="3"/>
  <c r="BU28" i="3"/>
  <c r="BV28" i="3"/>
  <c r="BW28" i="3"/>
  <c r="BX28" i="3"/>
  <c r="BY28" i="3"/>
  <c r="BZ28" i="3"/>
  <c r="CA28" i="3"/>
  <c r="CB28" i="3"/>
  <c r="CC28" i="3"/>
  <c r="CD28" i="3"/>
  <c r="CE28" i="3"/>
  <c r="CF28" i="3"/>
  <c r="CG28" i="3"/>
  <c r="CH28" i="3"/>
  <c r="CI28" i="3"/>
  <c r="CJ28" i="3"/>
  <c r="CK28" i="3"/>
  <c r="CL28" i="3"/>
  <c r="BQ29" i="3"/>
  <c r="BR29" i="3"/>
  <c r="BS29" i="3"/>
  <c r="BT29" i="3"/>
  <c r="BU29" i="3"/>
  <c r="BV29" i="3"/>
  <c r="BW29" i="3"/>
  <c r="BX29" i="3"/>
  <c r="BY29" i="3"/>
  <c r="BZ29" i="3"/>
  <c r="CA29" i="3"/>
  <c r="CB29" i="3"/>
  <c r="CC29" i="3"/>
  <c r="CD29" i="3"/>
  <c r="CE29" i="3"/>
  <c r="CF29" i="3"/>
  <c r="CG29" i="3"/>
  <c r="CH29" i="3"/>
  <c r="CI29" i="3"/>
  <c r="CJ29" i="3"/>
  <c r="CK29" i="3"/>
  <c r="CL29" i="3"/>
  <c r="BQ68" i="3"/>
  <c r="BR68" i="3"/>
  <c r="BS68" i="3"/>
  <c r="BT68" i="3"/>
  <c r="BU68" i="3"/>
  <c r="BV68" i="3"/>
  <c r="BW68" i="3"/>
  <c r="BX68" i="3"/>
  <c r="BY68" i="3"/>
  <c r="BZ68" i="3"/>
  <c r="CA68" i="3"/>
  <c r="CB68" i="3"/>
  <c r="CC68" i="3"/>
  <c r="CD68" i="3"/>
  <c r="CE68" i="3"/>
  <c r="CF68" i="3"/>
  <c r="CG68" i="3"/>
  <c r="CH68" i="3"/>
  <c r="CI68" i="3"/>
  <c r="CJ68" i="3"/>
  <c r="CK68" i="3"/>
  <c r="CL68" i="3"/>
  <c r="BQ24" i="3"/>
  <c r="BR24" i="3"/>
  <c r="BS24" i="3"/>
  <c r="BT24" i="3"/>
  <c r="BU24" i="3"/>
  <c r="BV24" i="3"/>
  <c r="BW24" i="3"/>
  <c r="BX24" i="3"/>
  <c r="BY24" i="3"/>
  <c r="BQ26" i="3"/>
  <c r="BR26" i="3"/>
  <c r="BS26" i="3"/>
  <c r="BT26" i="3"/>
  <c r="BU26" i="3"/>
  <c r="BV26" i="3"/>
  <c r="BW26" i="3"/>
  <c r="BX26" i="3"/>
  <c r="BY26" i="3"/>
  <c r="BZ26" i="3"/>
  <c r="CA26" i="3"/>
  <c r="CB26" i="3"/>
  <c r="CG26" i="3"/>
  <c r="CH26" i="3"/>
  <c r="CI26" i="3"/>
  <c r="CJ26" i="3"/>
  <c r="CK26" i="3"/>
  <c r="CL26" i="3"/>
  <c r="AT14" i="3"/>
  <c r="AU14" i="3"/>
  <c r="AV14" i="3"/>
  <c r="AW14" i="3"/>
  <c r="AX14" i="3"/>
  <c r="AY14" i="3"/>
  <c r="AZ14" i="3"/>
  <c r="BA14" i="3"/>
  <c r="BB14" i="3"/>
  <c r="BC14" i="3"/>
  <c r="BD14" i="3"/>
  <c r="BE14" i="3"/>
  <c r="BF14" i="3"/>
  <c r="BG14" i="3"/>
  <c r="BH14" i="3"/>
  <c r="BI14" i="3"/>
  <c r="BJ14" i="3"/>
  <c r="BK14" i="3"/>
  <c r="BL14" i="3"/>
  <c r="BM14" i="3"/>
  <c r="BN14" i="3"/>
  <c r="BO14" i="3"/>
  <c r="BP14" i="3"/>
  <c r="AT16" i="3"/>
  <c r="AU16" i="3"/>
  <c r="AV16" i="3"/>
  <c r="AW16" i="3"/>
  <c r="AX16" i="3"/>
  <c r="AY16" i="3"/>
  <c r="AZ16" i="3"/>
  <c r="BA16" i="3"/>
  <c r="BB16" i="3"/>
  <c r="BC16" i="3"/>
  <c r="BD16" i="3"/>
  <c r="BE16" i="3"/>
  <c r="BF16" i="3"/>
  <c r="BG16" i="3"/>
  <c r="BH16" i="3"/>
  <c r="BI16" i="3"/>
  <c r="BJ16" i="3"/>
  <c r="BK16" i="3"/>
  <c r="BL16" i="3"/>
  <c r="BM16" i="3"/>
  <c r="BN16" i="3"/>
  <c r="BO16" i="3"/>
  <c r="BP16" i="3"/>
  <c r="AT27" i="3"/>
  <c r="AU27" i="3"/>
  <c r="AV27" i="3"/>
  <c r="AW27" i="3"/>
  <c r="AX27" i="3"/>
  <c r="AY27" i="3"/>
  <c r="AZ27" i="3"/>
  <c r="BA27" i="3"/>
  <c r="BB27" i="3"/>
  <c r="BC27" i="3"/>
  <c r="BD27" i="3"/>
  <c r="BE27" i="3"/>
  <c r="BF27" i="3"/>
  <c r="BG27" i="3"/>
  <c r="BH27" i="3"/>
  <c r="BI27" i="3"/>
  <c r="BJ27" i="3"/>
  <c r="BK27" i="3"/>
  <c r="BL27" i="3"/>
  <c r="BM27" i="3"/>
  <c r="BN27" i="3"/>
  <c r="BO27" i="3"/>
  <c r="BP27" i="3"/>
  <c r="AT28" i="3"/>
  <c r="AU28" i="3"/>
  <c r="AV28" i="3"/>
  <c r="AW28" i="3"/>
  <c r="AX28" i="3"/>
  <c r="AY28" i="3"/>
  <c r="AZ28" i="3"/>
  <c r="BA28" i="3"/>
  <c r="BB28" i="3"/>
  <c r="BC28" i="3"/>
  <c r="BD28" i="3"/>
  <c r="BE28" i="3"/>
  <c r="BF28" i="3"/>
  <c r="BG28" i="3"/>
  <c r="BH28" i="3"/>
  <c r="BI28" i="3"/>
  <c r="BJ28" i="3"/>
  <c r="BK28" i="3"/>
  <c r="BL28" i="3"/>
  <c r="BM28" i="3"/>
  <c r="BN28" i="3"/>
  <c r="BO28" i="3"/>
  <c r="BP28" i="3"/>
  <c r="AT29" i="3"/>
  <c r="AU29" i="3"/>
  <c r="AV29" i="3"/>
  <c r="AW29" i="3"/>
  <c r="AX29" i="3"/>
  <c r="AY29" i="3"/>
  <c r="AZ29" i="3"/>
  <c r="BA29" i="3"/>
  <c r="BB29" i="3"/>
  <c r="BC29" i="3"/>
  <c r="BD29" i="3"/>
  <c r="BE29" i="3"/>
  <c r="BF29" i="3"/>
  <c r="BG29" i="3"/>
  <c r="BH29" i="3"/>
  <c r="BI29" i="3"/>
  <c r="BJ29" i="3"/>
  <c r="BK29" i="3"/>
  <c r="BL29" i="3"/>
  <c r="BM29" i="3"/>
  <c r="BN29" i="3"/>
  <c r="BO29" i="3"/>
  <c r="BP29" i="3"/>
  <c r="AT68" i="3"/>
  <c r="AU68" i="3"/>
  <c r="AV68" i="3"/>
  <c r="AW68" i="3"/>
  <c r="AX68" i="3"/>
  <c r="AY68" i="3"/>
  <c r="AZ68" i="3"/>
  <c r="BA68" i="3"/>
  <c r="BB68" i="3"/>
  <c r="BC68" i="3"/>
  <c r="BD68" i="3"/>
  <c r="BE68" i="3"/>
  <c r="BF68" i="3"/>
  <c r="BG68" i="3"/>
  <c r="BH68" i="3"/>
  <c r="BI68" i="3"/>
  <c r="BJ68" i="3"/>
  <c r="BK68" i="3"/>
  <c r="BL68" i="3"/>
  <c r="BM68" i="3"/>
  <c r="BN68" i="3"/>
  <c r="BO68" i="3"/>
  <c r="BP68" i="3"/>
  <c r="AT24" i="3"/>
  <c r="AU24" i="3"/>
  <c r="AV24" i="3"/>
  <c r="AW24" i="3"/>
  <c r="AX24" i="3"/>
  <c r="AY24" i="3"/>
  <c r="AZ24" i="3"/>
  <c r="BB24" i="3"/>
  <c r="BC24" i="3"/>
  <c r="BM25" i="3"/>
  <c r="AT26" i="3"/>
  <c r="AU26" i="3"/>
  <c r="AV26" i="3"/>
  <c r="AW26" i="3"/>
  <c r="AX26" i="3"/>
  <c r="AY26" i="3"/>
  <c r="AZ26" i="3"/>
  <c r="BA26" i="3"/>
  <c r="BB26" i="3"/>
  <c r="BC26" i="3"/>
  <c r="BD26" i="3"/>
  <c r="BE26" i="3"/>
  <c r="BF26" i="3"/>
  <c r="BG26" i="3"/>
  <c r="BH26" i="3"/>
  <c r="BK26" i="3"/>
  <c r="BM26" i="3"/>
  <c r="BN26" i="3"/>
  <c r="BO26" i="3"/>
  <c r="BP26" i="3"/>
  <c r="AC14" i="3"/>
  <c r="AD14" i="3"/>
  <c r="AE14" i="3"/>
  <c r="AF14" i="3"/>
  <c r="AG14" i="3"/>
  <c r="AH14" i="3"/>
  <c r="AI14" i="3"/>
  <c r="AJ14" i="3"/>
  <c r="AK14" i="3"/>
  <c r="AL14" i="3"/>
  <c r="AM14" i="3"/>
  <c r="AN14" i="3"/>
  <c r="AO14" i="3"/>
  <c r="AP14" i="3"/>
  <c r="AQ14" i="3"/>
  <c r="AR14" i="3"/>
  <c r="AS14" i="3"/>
  <c r="AC16" i="3"/>
  <c r="AD16" i="3"/>
  <c r="AE16" i="3"/>
  <c r="AF16" i="3"/>
  <c r="AG16" i="3"/>
  <c r="AH16" i="3"/>
  <c r="AI16" i="3"/>
  <c r="AJ16" i="3"/>
  <c r="AK16" i="3"/>
  <c r="AL16" i="3"/>
  <c r="AM16" i="3"/>
  <c r="AN16" i="3"/>
  <c r="AO16" i="3"/>
  <c r="AP16" i="3"/>
  <c r="AQ16" i="3"/>
  <c r="AR16" i="3"/>
  <c r="AS16" i="3"/>
  <c r="AC27" i="3"/>
  <c r="AD27" i="3"/>
  <c r="AE27" i="3"/>
  <c r="AF27" i="3"/>
  <c r="AG27" i="3"/>
  <c r="AH27" i="3"/>
  <c r="AI27" i="3"/>
  <c r="AJ27" i="3"/>
  <c r="AK27" i="3"/>
  <c r="AL27" i="3"/>
  <c r="AM27" i="3"/>
  <c r="AN27" i="3"/>
  <c r="AO27" i="3"/>
  <c r="AP27" i="3"/>
  <c r="AQ27" i="3"/>
  <c r="AR27" i="3"/>
  <c r="AS27" i="3"/>
  <c r="AC28" i="3"/>
  <c r="AD28" i="3"/>
  <c r="AE28" i="3"/>
  <c r="AF28" i="3"/>
  <c r="AG28" i="3"/>
  <c r="AH28" i="3"/>
  <c r="AI28" i="3"/>
  <c r="AJ28" i="3"/>
  <c r="AK28" i="3"/>
  <c r="AL28" i="3"/>
  <c r="AM28" i="3"/>
  <c r="AN28" i="3"/>
  <c r="AO28" i="3"/>
  <c r="AP28" i="3"/>
  <c r="AQ28" i="3"/>
  <c r="AR28" i="3"/>
  <c r="AS28" i="3"/>
  <c r="AC29" i="3"/>
  <c r="AD29" i="3"/>
  <c r="AE29" i="3"/>
  <c r="AF29" i="3"/>
  <c r="AG29" i="3"/>
  <c r="AH29" i="3"/>
  <c r="AI29" i="3"/>
  <c r="AJ29" i="3"/>
  <c r="AK29" i="3"/>
  <c r="AL29" i="3"/>
  <c r="AM29" i="3"/>
  <c r="AN29" i="3"/>
  <c r="AO29" i="3"/>
  <c r="AP29" i="3"/>
  <c r="AQ29" i="3"/>
  <c r="AR29" i="3"/>
  <c r="AS29" i="3"/>
  <c r="AC68" i="3"/>
  <c r="AD68" i="3"/>
  <c r="AE68" i="3"/>
  <c r="AF68" i="3"/>
  <c r="AG68" i="3"/>
  <c r="AH68" i="3"/>
  <c r="AI68" i="3"/>
  <c r="AJ68" i="3"/>
  <c r="AK68" i="3"/>
  <c r="AL68" i="3"/>
  <c r="AM68" i="3"/>
  <c r="AN68" i="3"/>
  <c r="AO68" i="3"/>
  <c r="AP68" i="3"/>
  <c r="AQ68" i="3"/>
  <c r="AR68" i="3"/>
  <c r="AS68" i="3"/>
  <c r="AD24" i="3"/>
  <c r="AE24" i="3"/>
  <c r="AF24" i="3"/>
  <c r="AD26" i="3"/>
  <c r="AE26" i="3"/>
  <c r="AF26" i="3"/>
  <c r="AG26" i="3"/>
  <c r="AH26" i="3"/>
  <c r="AI26" i="3"/>
  <c r="AJ26" i="3"/>
  <c r="AK26" i="3"/>
  <c r="AL26" i="3"/>
  <c r="AM26" i="3"/>
  <c r="AN26" i="3"/>
  <c r="AO26" i="3"/>
  <c r="AP26" i="3"/>
  <c r="AQ26" i="3"/>
  <c r="AR26" i="3"/>
  <c r="AS26" i="3"/>
  <c r="X14" i="3"/>
  <c r="Y14" i="3"/>
  <c r="Z14" i="3"/>
  <c r="AA14" i="3"/>
  <c r="AB14" i="3"/>
  <c r="X16" i="3"/>
  <c r="Y16" i="3"/>
  <c r="Z16" i="3"/>
  <c r="AA16" i="3"/>
  <c r="AB16" i="3"/>
  <c r="X27" i="3"/>
  <c r="Y27" i="3"/>
  <c r="Z27" i="3"/>
  <c r="AA27" i="3"/>
  <c r="AB27" i="3"/>
  <c r="X28" i="3"/>
  <c r="Y28" i="3"/>
  <c r="Z28" i="3"/>
  <c r="AA28" i="3"/>
  <c r="AB28" i="3"/>
  <c r="X29" i="3"/>
  <c r="Y29" i="3"/>
  <c r="Z29" i="3"/>
  <c r="AA29" i="3"/>
  <c r="AB29" i="3"/>
  <c r="X68" i="3"/>
  <c r="Y68" i="3"/>
  <c r="Z68" i="3"/>
  <c r="AA68" i="3"/>
  <c r="AB68" i="3"/>
  <c r="X24" i="3"/>
  <c r="X26" i="3"/>
  <c r="Q14" i="3"/>
  <c r="R14" i="3"/>
  <c r="S14" i="3"/>
  <c r="T14" i="3"/>
  <c r="U14" i="3"/>
  <c r="V14" i="3"/>
  <c r="W14" i="3"/>
  <c r="Q16" i="3"/>
  <c r="R16" i="3"/>
  <c r="S16" i="3"/>
  <c r="T16" i="3"/>
  <c r="U16" i="3"/>
  <c r="V16" i="3"/>
  <c r="W16" i="3"/>
  <c r="Q27" i="3"/>
  <c r="R27" i="3"/>
  <c r="S27" i="3"/>
  <c r="T27" i="3"/>
  <c r="U27" i="3"/>
  <c r="V27" i="3"/>
  <c r="W27" i="3"/>
  <c r="Q28" i="3"/>
  <c r="R28" i="3"/>
  <c r="S28" i="3"/>
  <c r="T28" i="3"/>
  <c r="U28" i="3"/>
  <c r="V28" i="3"/>
  <c r="W28" i="3"/>
  <c r="Q29" i="3"/>
  <c r="R29" i="3"/>
  <c r="S29" i="3"/>
  <c r="T29" i="3"/>
  <c r="U29" i="3"/>
  <c r="V29" i="3"/>
  <c r="W29" i="3"/>
  <c r="Q68" i="3"/>
  <c r="R68" i="3"/>
  <c r="S68" i="3"/>
  <c r="T68" i="3"/>
  <c r="U68" i="3"/>
  <c r="V68" i="3"/>
  <c r="W68" i="3"/>
  <c r="Q24" i="3"/>
  <c r="W24" i="3"/>
  <c r="Q26" i="3"/>
  <c r="W26" i="3"/>
  <c r="D14" i="3"/>
  <c r="E14" i="3"/>
  <c r="F14" i="3"/>
  <c r="G14" i="3"/>
  <c r="H14" i="3"/>
  <c r="I14" i="3"/>
  <c r="J14" i="3"/>
  <c r="K14" i="3"/>
  <c r="L14" i="3"/>
  <c r="M14" i="3"/>
  <c r="N14" i="3"/>
  <c r="O14" i="3"/>
  <c r="P14" i="3"/>
  <c r="D16" i="3"/>
  <c r="E16" i="3"/>
  <c r="F16" i="3"/>
  <c r="G16" i="3"/>
  <c r="H16" i="3"/>
  <c r="I16" i="3"/>
  <c r="J16" i="3"/>
  <c r="K16" i="3"/>
  <c r="L16" i="3"/>
  <c r="M16" i="3"/>
  <c r="N16" i="3"/>
  <c r="O16" i="3"/>
  <c r="P16" i="3"/>
  <c r="D27" i="3"/>
  <c r="E27" i="3"/>
  <c r="F27" i="3"/>
  <c r="G27" i="3"/>
  <c r="H27" i="3"/>
  <c r="I27" i="3"/>
  <c r="J27" i="3"/>
  <c r="K27" i="3"/>
  <c r="L27" i="3"/>
  <c r="M27" i="3"/>
  <c r="N27" i="3"/>
  <c r="O27" i="3"/>
  <c r="P27" i="3"/>
  <c r="D28" i="3"/>
  <c r="E28" i="3"/>
  <c r="F28" i="3"/>
  <c r="G28" i="3"/>
  <c r="H28" i="3"/>
  <c r="I28" i="3"/>
  <c r="J28" i="3"/>
  <c r="K28" i="3"/>
  <c r="L28" i="3"/>
  <c r="M28" i="3"/>
  <c r="N28" i="3"/>
  <c r="O28" i="3"/>
  <c r="P28" i="3"/>
  <c r="D29" i="3"/>
  <c r="E29" i="3"/>
  <c r="F29" i="3"/>
  <c r="G29" i="3"/>
  <c r="H29" i="3"/>
  <c r="I29" i="3"/>
  <c r="J29" i="3"/>
  <c r="K29" i="3"/>
  <c r="L29" i="3"/>
  <c r="M29" i="3"/>
  <c r="N29" i="3"/>
  <c r="O29" i="3"/>
  <c r="P29" i="3"/>
  <c r="D68" i="3"/>
  <c r="E68" i="3"/>
  <c r="F68" i="3"/>
  <c r="G68" i="3"/>
  <c r="H68" i="3"/>
  <c r="I68" i="3"/>
  <c r="J68" i="3"/>
  <c r="K68" i="3"/>
  <c r="L68" i="3"/>
  <c r="M68" i="3"/>
  <c r="N68" i="3"/>
  <c r="O68" i="3"/>
  <c r="P68" i="3"/>
  <c r="P24" i="3"/>
  <c r="D26" i="3"/>
  <c r="E26" i="3"/>
  <c r="F26" i="3"/>
  <c r="G26" i="3"/>
  <c r="H26" i="3"/>
  <c r="I26" i="3"/>
  <c r="J26" i="3"/>
  <c r="K26" i="3"/>
  <c r="L26" i="3"/>
  <c r="M26" i="3"/>
  <c r="N26" i="3"/>
  <c r="O26" i="3"/>
  <c r="P26" i="3"/>
  <c r="MW1" i="1"/>
  <c r="MX1" i="1"/>
  <c r="MY1" i="1"/>
  <c r="MZ1" i="1"/>
  <c r="NA1" i="1"/>
  <c r="MM1" i="1"/>
  <c r="MN1" i="1"/>
  <c r="MO1" i="1"/>
  <c r="MP1" i="1"/>
  <c r="MQ1" i="1"/>
  <c r="MR1" i="1"/>
  <c r="MS1" i="1"/>
  <c r="MT1" i="1"/>
  <c r="MU1" i="1"/>
  <c r="MV1" i="1"/>
  <c r="GX1" i="1"/>
  <c r="GY1" i="1"/>
  <c r="GZ1" i="1"/>
  <c r="HA1" i="1"/>
  <c r="HB1" i="1"/>
  <c r="HC1" i="1"/>
  <c r="HD1" i="1"/>
  <c r="HE1" i="1"/>
  <c r="HF1" i="1"/>
  <c r="HG1" i="1"/>
  <c r="HH1" i="1"/>
  <c r="HI1" i="1"/>
  <c r="HJ1" i="1"/>
  <c r="HK1" i="1"/>
  <c r="HL1" i="1"/>
  <c r="HM1" i="1"/>
  <c r="HN1" i="1"/>
  <c r="HO1" i="1"/>
  <c r="HP1" i="1"/>
  <c r="HQ1" i="1"/>
  <c r="HR1" i="1"/>
  <c r="HS1" i="1"/>
  <c r="HT1" i="1"/>
  <c r="HU1" i="1"/>
  <c r="HV1" i="1"/>
  <c r="HW1" i="1"/>
  <c r="HX1" i="1"/>
  <c r="HY1" i="1"/>
  <c r="HZ1" i="1"/>
  <c r="IA1" i="1"/>
  <c r="IB1" i="1"/>
  <c r="IC1" i="1"/>
  <c r="ID1" i="1"/>
  <c r="IE1" i="1"/>
  <c r="IF1" i="1"/>
  <c r="IG1" i="1"/>
  <c r="IH1" i="1"/>
  <c r="II1" i="1"/>
  <c r="IJ1" i="1"/>
  <c r="IK1" i="1"/>
  <c r="IL1" i="1"/>
  <c r="IM1" i="1"/>
  <c r="IN1" i="1"/>
  <c r="IP1" i="1"/>
  <c r="IQ1" i="1"/>
  <c r="IR1" i="1"/>
  <c r="IS1" i="1"/>
  <c r="IT1" i="1"/>
  <c r="IU1" i="1"/>
  <c r="IV1" i="1"/>
  <c r="IW1" i="1"/>
  <c r="IX1" i="1"/>
  <c r="IY1" i="1"/>
  <c r="IZ1" i="1"/>
  <c r="JA1" i="1"/>
  <c r="JB1" i="1"/>
  <c r="JC1" i="1"/>
  <c r="JD1" i="1"/>
  <c r="JE1" i="1"/>
  <c r="JF1" i="1"/>
  <c r="JG1" i="1"/>
  <c r="JH1" i="1"/>
  <c r="JI1" i="1"/>
  <c r="JJ1" i="1"/>
  <c r="JK1" i="1"/>
  <c r="JL1" i="1"/>
  <c r="JM1" i="1"/>
  <c r="JN1" i="1"/>
  <c r="JO1" i="1"/>
  <c r="JP1" i="1"/>
  <c r="JQ1" i="1"/>
  <c r="JR1" i="1"/>
  <c r="JS1" i="1"/>
  <c r="JT1" i="1"/>
  <c r="JU1" i="1"/>
  <c r="JV1" i="1"/>
  <c r="JW1" i="1"/>
  <c r="JX1" i="1"/>
  <c r="JY1" i="1"/>
  <c r="JZ1" i="1"/>
  <c r="KA1" i="1"/>
  <c r="KB1" i="1"/>
  <c r="KC1" i="1"/>
  <c r="KD1" i="1"/>
  <c r="KE1" i="1"/>
  <c r="KF1" i="1"/>
  <c r="KG1" i="1"/>
  <c r="KH1" i="1"/>
  <c r="KI1" i="1"/>
  <c r="KJ1" i="1"/>
  <c r="KK1" i="1"/>
  <c r="KL1" i="1"/>
  <c r="KM1" i="1"/>
  <c r="KN1" i="1"/>
  <c r="KO1" i="1"/>
  <c r="KP1" i="1"/>
  <c r="KQ1" i="1"/>
  <c r="KR1" i="1"/>
  <c r="KS1" i="1"/>
  <c r="KT1" i="1"/>
  <c r="KU1" i="1"/>
  <c r="KV1" i="1"/>
  <c r="KW1" i="1"/>
  <c r="KX1" i="1"/>
  <c r="KY1" i="1"/>
  <c r="KZ1" i="1"/>
  <c r="LA1" i="1"/>
  <c r="LB1" i="1"/>
  <c r="LC1" i="1"/>
  <c r="LD1" i="1"/>
  <c r="LE1" i="1"/>
  <c r="LF1" i="1"/>
  <c r="LG1" i="1"/>
  <c r="LH1" i="1"/>
  <c r="LI1" i="1"/>
  <c r="LJ1" i="1"/>
  <c r="LK1" i="1"/>
  <c r="LL1" i="1"/>
  <c r="LM1" i="1"/>
  <c r="LN1" i="1"/>
  <c r="LO1" i="1"/>
  <c r="LP1" i="1"/>
  <c r="LQ1" i="1"/>
  <c r="LR1" i="1"/>
  <c r="LS1" i="1"/>
  <c r="LT1" i="1"/>
  <c r="LU1" i="1"/>
  <c r="LV1" i="1"/>
  <c r="LW1" i="1"/>
  <c r="LX1" i="1"/>
  <c r="LY1" i="1"/>
  <c r="LZ1" i="1"/>
  <c r="MA1" i="1"/>
  <c r="MB1" i="1"/>
  <c r="MC1" i="1"/>
  <c r="MD1" i="1"/>
  <c r="ME1" i="1"/>
  <c r="MF1" i="1"/>
  <c r="MG1" i="1"/>
  <c r="MH1" i="1"/>
  <c r="MI1" i="1"/>
  <c r="MJ1" i="1"/>
  <c r="MK1" i="1"/>
  <c r="ML1" i="1"/>
  <c r="FT1" i="1"/>
  <c r="FU1" i="1"/>
  <c r="FV1" i="1"/>
  <c r="FW1" i="1"/>
  <c r="FX1" i="1"/>
  <c r="FY1" i="1"/>
  <c r="FZ1" i="1"/>
  <c r="GA1" i="1"/>
  <c r="GB1" i="1"/>
  <c r="GC1" i="1"/>
  <c r="GD1" i="1"/>
  <c r="GE1" i="1"/>
  <c r="GF1" i="1"/>
  <c r="GG1" i="1"/>
  <c r="GH1" i="1"/>
  <c r="GI1" i="1"/>
  <c r="GJ1" i="1"/>
  <c r="GK1" i="1"/>
  <c r="GL1" i="1"/>
  <c r="GM1" i="1"/>
  <c r="GN1" i="1"/>
  <c r="GO1" i="1"/>
  <c r="GP1" i="1"/>
  <c r="GQ1" i="1"/>
  <c r="GR1" i="1"/>
  <c r="GS1" i="1"/>
  <c r="GT1" i="1"/>
  <c r="GU1" i="1"/>
  <c r="GV1" i="1"/>
  <c r="GW1" i="1"/>
  <c r="B13" i="1"/>
  <c r="KJ6" i="2"/>
  <c r="KK6" i="2"/>
  <c r="KL6" i="2"/>
  <c r="KM6" i="2"/>
  <c r="KN6" i="2"/>
  <c r="KO6" i="2"/>
  <c r="KP6" i="2"/>
  <c r="KQ6" i="2"/>
  <c r="KR6" i="2"/>
  <c r="KS6" i="2"/>
  <c r="KT6" i="2"/>
  <c r="KU6" i="2"/>
  <c r="KV6" i="2"/>
  <c r="KW6" i="2"/>
  <c r="KX6" i="2"/>
  <c r="KY6" i="2"/>
  <c r="KZ6" i="2"/>
  <c r="LA6" i="2"/>
  <c r="LB6" i="2"/>
  <c r="LC6" i="2"/>
  <c r="LD6" i="2"/>
  <c r="LE6" i="2"/>
  <c r="LF6" i="2"/>
  <c r="LG6" i="2"/>
  <c r="LH6" i="2"/>
  <c r="LI6" i="2"/>
  <c r="LJ6" i="2"/>
  <c r="LK6" i="2"/>
  <c r="LL6" i="2"/>
  <c r="LM6" i="2"/>
  <c r="LN6" i="2"/>
  <c r="LO6" i="2"/>
  <c r="LP6" i="2"/>
  <c r="LQ6" i="2"/>
  <c r="LR6" i="2"/>
  <c r="LS6" i="2"/>
  <c r="LT6" i="2"/>
  <c r="LU6" i="2"/>
  <c r="LV6" i="2"/>
  <c r="LW6" i="2"/>
  <c r="LX6" i="2"/>
  <c r="LY6" i="2"/>
  <c r="LZ6" i="2"/>
  <c r="MA6" i="2"/>
  <c r="MB6" i="2"/>
  <c r="MC6" i="2"/>
  <c r="MD6" i="2"/>
  <c r="ME6" i="2"/>
  <c r="MF6" i="2"/>
  <c r="MG6" i="2"/>
  <c r="MH6" i="2"/>
  <c r="MI6" i="2"/>
  <c r="MJ6" i="2"/>
  <c r="MK6" i="2"/>
  <c r="ML6" i="2"/>
  <c r="MM6" i="2"/>
  <c r="MN6" i="2"/>
  <c r="MO6" i="2"/>
  <c r="MP6" i="2"/>
  <c r="MQ6" i="2"/>
  <c r="MR6" i="2"/>
  <c r="MS6" i="2"/>
  <c r="MT6" i="2"/>
  <c r="MU6" i="2"/>
  <c r="MV6" i="2"/>
  <c r="MW6" i="2"/>
  <c r="MX6" i="2"/>
  <c r="MY6" i="2"/>
  <c r="MZ6" i="2"/>
  <c r="NA6" i="2"/>
  <c r="KJ7" i="2"/>
  <c r="KK7" i="2"/>
  <c r="KL7" i="2"/>
  <c r="KM7" i="2"/>
  <c r="KN7" i="2"/>
  <c r="KO7" i="2"/>
  <c r="KP7" i="2"/>
  <c r="KQ7" i="2"/>
  <c r="KR7" i="2"/>
  <c r="KS7" i="2"/>
  <c r="KT7" i="2"/>
  <c r="KU7" i="2"/>
  <c r="KV7" i="2"/>
  <c r="KW7" i="2"/>
  <c r="KX7" i="2"/>
  <c r="KY7" i="2"/>
  <c r="KZ7" i="2"/>
  <c r="KZ8" i="2"/>
  <c r="LA7" i="2"/>
  <c r="LB7" i="2"/>
  <c r="LC7" i="2"/>
  <c r="LD7" i="2"/>
  <c r="LE7" i="2"/>
  <c r="LF7" i="2"/>
  <c r="LG7" i="2"/>
  <c r="LG8" i="2"/>
  <c r="LH7" i="2"/>
  <c r="LH8" i="2"/>
  <c r="LI7" i="2"/>
  <c r="LJ7" i="2"/>
  <c r="LK7" i="2"/>
  <c r="LL7" i="2"/>
  <c r="LM7" i="2"/>
  <c r="LN7" i="2"/>
  <c r="LO7" i="2"/>
  <c r="LP7" i="2"/>
  <c r="LQ7" i="2"/>
  <c r="LR7" i="2"/>
  <c r="LS7" i="2"/>
  <c r="LS8" i="2"/>
  <c r="LT7" i="2"/>
  <c r="LU7" i="2"/>
  <c r="LV7" i="2"/>
  <c r="LW7" i="2"/>
  <c r="LX7" i="2"/>
  <c r="LY7" i="2"/>
  <c r="LZ7" i="2"/>
  <c r="MA7" i="2"/>
  <c r="MB7" i="2"/>
  <c r="MC7" i="2"/>
  <c r="MC8" i="2"/>
  <c r="MD7" i="2"/>
  <c r="ME7" i="2"/>
  <c r="MF7" i="2"/>
  <c r="MG7" i="2"/>
  <c r="MH7" i="2"/>
  <c r="MI7" i="2"/>
  <c r="MJ7" i="2"/>
  <c r="MK7" i="2"/>
  <c r="ML7" i="2"/>
  <c r="MM7" i="2"/>
  <c r="MM8" i="2"/>
  <c r="MN7" i="2"/>
  <c r="MN8" i="2"/>
  <c r="MO7" i="2"/>
  <c r="MP7" i="2"/>
  <c r="MQ7" i="2"/>
  <c r="MR7" i="2"/>
  <c r="MS7" i="2"/>
  <c r="MS8" i="2"/>
  <c r="MT7" i="2"/>
  <c r="MU7" i="2"/>
  <c r="MV7" i="2"/>
  <c r="MV8" i="2"/>
  <c r="MW7" i="2"/>
  <c r="MX7" i="2"/>
  <c r="MX8" i="2"/>
  <c r="MY7" i="2"/>
  <c r="MZ7" i="2"/>
  <c r="NA7" i="2"/>
  <c r="KJ9" i="2"/>
  <c r="KK9" i="2"/>
  <c r="KL9" i="2"/>
  <c r="KM9" i="2"/>
  <c r="KN9" i="2"/>
  <c r="KO9" i="2"/>
  <c r="KP9" i="2"/>
  <c r="KQ9" i="2"/>
  <c r="KR9" i="2"/>
  <c r="KS9" i="2"/>
  <c r="KT9" i="2"/>
  <c r="KU9" i="2"/>
  <c r="KV9" i="2"/>
  <c r="KW9" i="2"/>
  <c r="KX9" i="2"/>
  <c r="KY9" i="2"/>
  <c r="KZ9" i="2"/>
  <c r="LA9" i="2"/>
  <c r="LB9" i="2"/>
  <c r="LC9" i="2"/>
  <c r="LD9" i="2"/>
  <c r="LE9" i="2"/>
  <c r="LF9" i="2"/>
  <c r="LG9" i="2"/>
  <c r="LH9" i="2"/>
  <c r="LI9" i="2"/>
  <c r="LJ9" i="2"/>
  <c r="LK9" i="2"/>
  <c r="LL9" i="2"/>
  <c r="LM9" i="2"/>
  <c r="LN9" i="2"/>
  <c r="LO9" i="2"/>
  <c r="LP9" i="2"/>
  <c r="LQ9" i="2"/>
  <c r="LR9" i="2"/>
  <c r="LS9" i="2"/>
  <c r="LT9" i="2"/>
  <c r="LU9" i="2"/>
  <c r="LV9" i="2"/>
  <c r="LW9" i="2"/>
  <c r="LX9" i="2"/>
  <c r="LY9" i="2"/>
  <c r="LZ9" i="2"/>
  <c r="MA9" i="2"/>
  <c r="MB9" i="2"/>
  <c r="MC9" i="2"/>
  <c r="MD9" i="2"/>
  <c r="ME9" i="2"/>
  <c r="MF9" i="2"/>
  <c r="MG9" i="2"/>
  <c r="MH9" i="2"/>
  <c r="MI9" i="2"/>
  <c r="MJ9" i="2"/>
  <c r="MK9" i="2"/>
  <c r="ML9" i="2"/>
  <c r="MM9" i="2"/>
  <c r="MN9" i="2"/>
  <c r="MO9" i="2"/>
  <c r="MP9" i="2"/>
  <c r="MQ9" i="2"/>
  <c r="MR9" i="2"/>
  <c r="MS9" i="2"/>
  <c r="MT9" i="2"/>
  <c r="MU9" i="2"/>
  <c r="MV9" i="2"/>
  <c r="MW9" i="2"/>
  <c r="MX9" i="2"/>
  <c r="MY9" i="2"/>
  <c r="MZ9" i="2"/>
  <c r="NA9" i="2"/>
  <c r="KJ10" i="2"/>
  <c r="KK10" i="2"/>
  <c r="KL10" i="2"/>
  <c r="KM10" i="2"/>
  <c r="KN10" i="2"/>
  <c r="KO10" i="2"/>
  <c r="KO13" i="2"/>
  <c r="KP10" i="2"/>
  <c r="KQ10" i="2"/>
  <c r="KR10" i="2"/>
  <c r="KS10" i="2"/>
  <c r="KT10" i="2"/>
  <c r="KU10" i="2"/>
  <c r="KV10" i="2"/>
  <c r="KW10" i="2"/>
  <c r="KW13" i="2"/>
  <c r="KX10" i="2"/>
  <c r="KY10" i="2"/>
  <c r="KY13" i="2"/>
  <c r="KZ10" i="2"/>
  <c r="LA10" i="2"/>
  <c r="LA13" i="2"/>
  <c r="LB10" i="2"/>
  <c r="LC10" i="2"/>
  <c r="LD10" i="2"/>
  <c r="LE10" i="2"/>
  <c r="LF10" i="2"/>
  <c r="LF13" i="2"/>
  <c r="LG10" i="2"/>
  <c r="LH10" i="2"/>
  <c r="LI10" i="2"/>
  <c r="LI13" i="2"/>
  <c r="LJ10" i="2"/>
  <c r="LK10" i="2"/>
  <c r="LL10" i="2"/>
  <c r="LM10" i="2"/>
  <c r="LN10" i="2"/>
  <c r="LO10" i="2"/>
  <c r="LP10" i="2"/>
  <c r="LQ10" i="2"/>
  <c r="LQ13" i="2"/>
  <c r="LR10" i="2"/>
  <c r="LS10" i="2"/>
  <c r="LS13" i="2"/>
  <c r="LT10" i="2"/>
  <c r="LU10" i="2"/>
  <c r="LV10" i="2"/>
  <c r="LW10" i="2"/>
  <c r="LX10" i="2"/>
  <c r="LY10" i="2"/>
  <c r="LZ10" i="2"/>
  <c r="MA10" i="2"/>
  <c r="MB10" i="2"/>
  <c r="MC10" i="2"/>
  <c r="MD10" i="2"/>
  <c r="ME10" i="2"/>
  <c r="MF10" i="2"/>
  <c r="MG10" i="2"/>
  <c r="MH10" i="2"/>
  <c r="MI10" i="2"/>
  <c r="MJ10" i="2"/>
  <c r="MK10" i="2"/>
  <c r="MK13" i="2"/>
  <c r="ML10" i="2"/>
  <c r="MM10" i="2"/>
  <c r="MN10" i="2"/>
  <c r="MO10" i="2"/>
  <c r="MP10" i="2"/>
  <c r="MQ10" i="2"/>
  <c r="MR10" i="2"/>
  <c r="MS10" i="2"/>
  <c r="MT10" i="2"/>
  <c r="MU10" i="2"/>
  <c r="MV10" i="2"/>
  <c r="MW10" i="2"/>
  <c r="MX10" i="2"/>
  <c r="MY10" i="2"/>
  <c r="MZ10" i="2"/>
  <c r="NA10" i="2"/>
  <c r="KJ11" i="2"/>
  <c r="KK11" i="2"/>
  <c r="KL11" i="2"/>
  <c r="KM11" i="2"/>
  <c r="KN11" i="2"/>
  <c r="KO11" i="2"/>
  <c r="KP11" i="2"/>
  <c r="KQ11" i="2"/>
  <c r="KR11" i="2"/>
  <c r="KS11" i="2"/>
  <c r="KT11" i="2"/>
  <c r="KU11" i="2"/>
  <c r="KV11" i="2"/>
  <c r="KW11" i="2"/>
  <c r="KX11" i="2"/>
  <c r="KY11" i="2"/>
  <c r="KZ11" i="2"/>
  <c r="LA11" i="2"/>
  <c r="LB11" i="2"/>
  <c r="LC11" i="2"/>
  <c r="LD11" i="2"/>
  <c r="LE11" i="2"/>
  <c r="LF11" i="2"/>
  <c r="LG11" i="2"/>
  <c r="LH11" i="2"/>
  <c r="LI11" i="2"/>
  <c r="LJ11" i="2"/>
  <c r="LK11" i="2"/>
  <c r="LL11" i="2"/>
  <c r="LM11" i="2"/>
  <c r="LN11" i="2"/>
  <c r="LO11" i="2"/>
  <c r="LP11" i="2"/>
  <c r="LQ11" i="2"/>
  <c r="LR11" i="2"/>
  <c r="LS11" i="2"/>
  <c r="LT11" i="2"/>
  <c r="LU11" i="2"/>
  <c r="LV11" i="2"/>
  <c r="LW11" i="2"/>
  <c r="LX11" i="2"/>
  <c r="LY11" i="2"/>
  <c r="LZ11" i="2"/>
  <c r="MA11" i="2"/>
  <c r="MB11" i="2"/>
  <c r="MC11" i="2"/>
  <c r="MD11" i="2"/>
  <c r="ME11" i="2"/>
  <c r="MF11" i="2"/>
  <c r="MG11" i="2"/>
  <c r="MH11" i="2"/>
  <c r="MI11" i="2"/>
  <c r="MJ11" i="2"/>
  <c r="MK11" i="2"/>
  <c r="ML11" i="2"/>
  <c r="MM11" i="2"/>
  <c r="MN11" i="2"/>
  <c r="MO11" i="2"/>
  <c r="MP11" i="2"/>
  <c r="MQ11" i="2"/>
  <c r="MR11" i="2"/>
  <c r="MS11" i="2"/>
  <c r="MT11" i="2"/>
  <c r="MU11" i="2"/>
  <c r="MV11" i="2"/>
  <c r="MW11" i="2"/>
  <c r="MX11" i="2"/>
  <c r="MY11" i="2"/>
  <c r="MZ11" i="2"/>
  <c r="NA11" i="2"/>
  <c r="KJ12" i="2"/>
  <c r="KK12" i="2"/>
  <c r="KL12" i="2"/>
  <c r="KM12" i="2"/>
  <c r="KN12" i="2"/>
  <c r="KO12" i="2"/>
  <c r="KO14" i="2"/>
  <c r="KP12" i="2"/>
  <c r="KQ12" i="2"/>
  <c r="KR12" i="2"/>
  <c r="KS12" i="2"/>
  <c r="KT12" i="2"/>
  <c r="KU12" i="2"/>
  <c r="KV12" i="2"/>
  <c r="KW12" i="2"/>
  <c r="KX12" i="2"/>
  <c r="KY12" i="2"/>
  <c r="KZ12" i="2"/>
  <c r="LA12" i="2"/>
  <c r="LB12" i="2"/>
  <c r="LC12" i="2"/>
  <c r="LD12" i="2"/>
  <c r="LE12" i="2"/>
  <c r="LF12" i="2"/>
  <c r="LF14" i="2"/>
  <c r="LG12" i="2"/>
  <c r="LH12" i="2"/>
  <c r="LI12" i="2"/>
  <c r="LI14" i="2"/>
  <c r="LJ12" i="2"/>
  <c r="LK12" i="2"/>
  <c r="LL12" i="2"/>
  <c r="LM12" i="2"/>
  <c r="LN12" i="2"/>
  <c r="LO12" i="2"/>
  <c r="LP12" i="2"/>
  <c r="LQ12" i="2"/>
  <c r="LR12" i="2"/>
  <c r="LS12" i="2"/>
  <c r="LS14" i="2"/>
  <c r="LT12" i="2"/>
  <c r="LT14" i="2"/>
  <c r="LU12" i="2"/>
  <c r="LU14" i="2"/>
  <c r="LV12" i="2"/>
  <c r="LW12" i="2"/>
  <c r="LX12" i="2"/>
  <c r="LY12" i="2"/>
  <c r="LZ12" i="2"/>
  <c r="MA12" i="2"/>
  <c r="MB12" i="2"/>
  <c r="MC12" i="2"/>
  <c r="MC14" i="2"/>
  <c r="MD12" i="2"/>
  <c r="ME12" i="2"/>
  <c r="MF12" i="2"/>
  <c r="MG12" i="2"/>
  <c r="MH12" i="2"/>
  <c r="MI12" i="2"/>
  <c r="MJ12" i="2"/>
  <c r="MK12" i="2"/>
  <c r="ML12" i="2"/>
  <c r="MM12" i="2"/>
  <c r="MM14" i="2"/>
  <c r="MN12" i="2"/>
  <c r="MO12" i="2"/>
  <c r="MO14" i="2"/>
  <c r="MP12" i="2"/>
  <c r="MQ12" i="2"/>
  <c r="MR12" i="2"/>
  <c r="MS12" i="2"/>
  <c r="MT12" i="2"/>
  <c r="MU12" i="2"/>
  <c r="MV12" i="2"/>
  <c r="MW12" i="2"/>
  <c r="MX12" i="2"/>
  <c r="MY12" i="2"/>
  <c r="MZ12" i="2"/>
  <c r="NA12" i="2"/>
  <c r="KJ16" i="2"/>
  <c r="KK16" i="2"/>
  <c r="KL16" i="2"/>
  <c r="KM16" i="2"/>
  <c r="KN16" i="2"/>
  <c r="KO16" i="2"/>
  <c r="KP16" i="2"/>
  <c r="KQ16" i="2"/>
  <c r="KR16" i="2"/>
  <c r="KS16" i="2"/>
  <c r="KT16" i="2"/>
  <c r="KU16" i="2"/>
  <c r="KV16" i="2"/>
  <c r="KW16" i="2"/>
  <c r="KX16" i="2"/>
  <c r="KY16" i="2"/>
  <c r="KZ16" i="2"/>
  <c r="LA16" i="2"/>
  <c r="LB16" i="2"/>
  <c r="LC16" i="2"/>
  <c r="LD16" i="2"/>
  <c r="LE16" i="2"/>
  <c r="LF16" i="2"/>
  <c r="LG16" i="2"/>
  <c r="LH16" i="2"/>
  <c r="LI16" i="2"/>
  <c r="LJ16" i="2"/>
  <c r="LK16" i="2"/>
  <c r="LL16" i="2"/>
  <c r="LM16" i="2"/>
  <c r="LN16" i="2"/>
  <c r="LO16" i="2"/>
  <c r="LP16" i="2"/>
  <c r="LQ16" i="2"/>
  <c r="LR16" i="2"/>
  <c r="LS16" i="2"/>
  <c r="LT16" i="2"/>
  <c r="LU16" i="2"/>
  <c r="LV16" i="2"/>
  <c r="LW16" i="2"/>
  <c r="LX16" i="2"/>
  <c r="LY16" i="2"/>
  <c r="LZ16" i="2"/>
  <c r="MA16" i="2"/>
  <c r="MB16" i="2"/>
  <c r="MC16" i="2"/>
  <c r="MD16" i="2"/>
  <c r="ME16" i="2"/>
  <c r="MF16" i="2"/>
  <c r="MG16" i="2"/>
  <c r="MH16" i="2"/>
  <c r="MI16" i="2"/>
  <c r="MJ16" i="2"/>
  <c r="MK16" i="2"/>
  <c r="ML16" i="2"/>
  <c r="MM16" i="2"/>
  <c r="MN16" i="2"/>
  <c r="MO16" i="2"/>
  <c r="MP16" i="2"/>
  <c r="MQ16" i="2"/>
  <c r="MR16" i="2"/>
  <c r="MS16" i="2"/>
  <c r="MT16" i="2"/>
  <c r="MU16" i="2"/>
  <c r="MV16" i="2"/>
  <c r="MW16" i="2"/>
  <c r="MX16" i="2"/>
  <c r="MY16" i="2"/>
  <c r="MZ16" i="2"/>
  <c r="NA16" i="2"/>
  <c r="KJ17" i="2"/>
  <c r="KK17" i="2"/>
  <c r="KL17" i="2"/>
  <c r="KM17" i="2"/>
  <c r="KN17" i="2"/>
  <c r="KO17" i="2"/>
  <c r="KP17" i="2"/>
  <c r="KQ17" i="2"/>
  <c r="KR17" i="2"/>
  <c r="KS17" i="2"/>
  <c r="KT17" i="2"/>
  <c r="KU17" i="2"/>
  <c r="KV17" i="2"/>
  <c r="KW17" i="2"/>
  <c r="KX17" i="2"/>
  <c r="KY17" i="2"/>
  <c r="KZ17" i="2"/>
  <c r="LA17" i="2"/>
  <c r="LB17" i="2"/>
  <c r="LC17" i="2"/>
  <c r="LD17" i="2"/>
  <c r="LE17" i="2"/>
  <c r="LF17" i="2"/>
  <c r="LG17" i="2"/>
  <c r="LH17" i="2"/>
  <c r="LI17" i="2"/>
  <c r="LJ17" i="2"/>
  <c r="LK17" i="2"/>
  <c r="LL17" i="2"/>
  <c r="LM17" i="2"/>
  <c r="LN17" i="2"/>
  <c r="LO17" i="2"/>
  <c r="LP17" i="2"/>
  <c r="LQ17" i="2"/>
  <c r="LR17" i="2"/>
  <c r="LS17" i="2"/>
  <c r="LT17" i="2"/>
  <c r="LU17" i="2"/>
  <c r="LV17" i="2"/>
  <c r="LW17" i="2"/>
  <c r="LX17" i="2"/>
  <c r="LY17" i="2"/>
  <c r="LZ17" i="2"/>
  <c r="MA17" i="2"/>
  <c r="MB17" i="2"/>
  <c r="MC17" i="2"/>
  <c r="MD17" i="2"/>
  <c r="ME17" i="2"/>
  <c r="MF17" i="2"/>
  <c r="MG17" i="2"/>
  <c r="MH17" i="2"/>
  <c r="MI17" i="2"/>
  <c r="MJ17" i="2"/>
  <c r="MK17" i="2"/>
  <c r="ML17" i="2"/>
  <c r="MM17" i="2"/>
  <c r="MN17" i="2"/>
  <c r="MO17" i="2"/>
  <c r="MP17" i="2"/>
  <c r="MQ17" i="2"/>
  <c r="MR17" i="2"/>
  <c r="MS17" i="2"/>
  <c r="MT17" i="2"/>
  <c r="MU17" i="2"/>
  <c r="MV17" i="2"/>
  <c r="MW17" i="2"/>
  <c r="MX17" i="2"/>
  <c r="MY17" i="2"/>
  <c r="MZ17" i="2"/>
  <c r="NA17" i="2"/>
  <c r="KJ18" i="2"/>
  <c r="KK18" i="2"/>
  <c r="KK19" i="2"/>
  <c r="KL18" i="2"/>
  <c r="KM18" i="2"/>
  <c r="KN18" i="2"/>
  <c r="KO18" i="2"/>
  <c r="KO19" i="2"/>
  <c r="KP18" i="2"/>
  <c r="KQ18" i="2"/>
  <c r="KR18" i="2"/>
  <c r="KS18" i="2"/>
  <c r="KT18" i="2"/>
  <c r="KU18" i="2"/>
  <c r="KV18" i="2"/>
  <c r="KW18" i="2"/>
  <c r="KX18" i="2"/>
  <c r="KY18" i="2"/>
  <c r="KZ18" i="2"/>
  <c r="LA18" i="2"/>
  <c r="LB18" i="2"/>
  <c r="LC18" i="2"/>
  <c r="LD18" i="2"/>
  <c r="LE18" i="2"/>
  <c r="LF18" i="2"/>
  <c r="LG18" i="2"/>
  <c r="LH18" i="2"/>
  <c r="LI18" i="2"/>
  <c r="LJ18" i="2"/>
  <c r="LK18" i="2"/>
  <c r="LL18" i="2"/>
  <c r="LM18" i="2"/>
  <c r="LN18" i="2"/>
  <c r="LO18" i="2"/>
  <c r="LP18" i="2"/>
  <c r="LQ18" i="2"/>
  <c r="LR18" i="2"/>
  <c r="LS18" i="2"/>
  <c r="LT18" i="2"/>
  <c r="LU18" i="2"/>
  <c r="LV18" i="2"/>
  <c r="LW18" i="2"/>
  <c r="LX18" i="2"/>
  <c r="LY18" i="2"/>
  <c r="LZ18" i="2"/>
  <c r="MA18" i="2"/>
  <c r="MB18" i="2"/>
  <c r="MC18" i="2"/>
  <c r="MC19" i="2"/>
  <c r="MD18" i="2"/>
  <c r="ME18" i="2"/>
  <c r="MF18" i="2"/>
  <c r="MF19" i="2"/>
  <c r="MG18" i="2"/>
  <c r="MH18" i="2"/>
  <c r="MI18" i="2"/>
  <c r="MJ18" i="2"/>
  <c r="MK18" i="2"/>
  <c r="ML18" i="2"/>
  <c r="MM18" i="2"/>
  <c r="MN18" i="2"/>
  <c r="MO18" i="2"/>
  <c r="MP18" i="2"/>
  <c r="MQ18" i="2"/>
  <c r="MR18" i="2"/>
  <c r="MS18" i="2"/>
  <c r="MT18" i="2"/>
  <c r="MU18" i="2"/>
  <c r="MU19" i="2"/>
  <c r="MV18" i="2"/>
  <c r="MW18" i="2"/>
  <c r="MW19" i="2"/>
  <c r="MX18" i="2"/>
  <c r="MY18" i="2"/>
  <c r="MZ18" i="2"/>
  <c r="NA18" i="2"/>
  <c r="KT21" i="2"/>
  <c r="LN21" i="2"/>
  <c r="KJ25" i="2"/>
  <c r="KK25" i="2"/>
  <c r="KL25" i="2"/>
  <c r="KM25" i="2"/>
  <c r="KN25" i="2"/>
  <c r="KO25" i="2"/>
  <c r="KP25" i="2"/>
  <c r="KQ25" i="2"/>
  <c r="KR25" i="2"/>
  <c r="KS25" i="2"/>
  <c r="KT25" i="2"/>
  <c r="KU25" i="2"/>
  <c r="KV25" i="2"/>
  <c r="KW25" i="2"/>
  <c r="KX25" i="2"/>
  <c r="KY25" i="2"/>
  <c r="KZ25" i="2"/>
  <c r="LA25" i="2"/>
  <c r="LB25" i="2"/>
  <c r="LC25" i="2"/>
  <c r="LD25" i="2"/>
  <c r="LE25" i="2"/>
  <c r="LF25" i="2"/>
  <c r="LG25" i="2"/>
  <c r="LH25" i="2"/>
  <c r="LI25" i="2"/>
  <c r="LJ25" i="2"/>
  <c r="LK25" i="2"/>
  <c r="LL25" i="2"/>
  <c r="LM25" i="2"/>
  <c r="LN25" i="2"/>
  <c r="LO25" i="2"/>
  <c r="LP25" i="2"/>
  <c r="LQ25" i="2"/>
  <c r="LR25" i="2"/>
  <c r="LS25" i="2"/>
  <c r="LT25" i="2"/>
  <c r="LU25" i="2"/>
  <c r="LV25" i="2"/>
  <c r="LW25" i="2"/>
  <c r="LX25" i="2"/>
  <c r="LY25" i="2"/>
  <c r="LZ25" i="2"/>
  <c r="MA25" i="2"/>
  <c r="MB25" i="2"/>
  <c r="MC25" i="2"/>
  <c r="MD25" i="2"/>
  <c r="ME25" i="2"/>
  <c r="MF25" i="2"/>
  <c r="MG25" i="2"/>
  <c r="MH25" i="2"/>
  <c r="MI25" i="2"/>
  <c r="MJ25" i="2"/>
  <c r="MK25" i="2"/>
  <c r="ML25" i="2"/>
  <c r="MM25" i="2"/>
  <c r="MN25" i="2"/>
  <c r="MO25" i="2"/>
  <c r="MP25" i="2"/>
  <c r="MQ25" i="2"/>
  <c r="MR25" i="2"/>
  <c r="MS25" i="2"/>
  <c r="MT25" i="2"/>
  <c r="MU25" i="2"/>
  <c r="MV25" i="2"/>
  <c r="MW25" i="2"/>
  <c r="MX25" i="2"/>
  <c r="MY25" i="2"/>
  <c r="MZ25" i="2"/>
  <c r="NA25" i="2"/>
  <c r="KJ26" i="2"/>
  <c r="KK26" i="2"/>
  <c r="KL26" i="2"/>
  <c r="KM26" i="2"/>
  <c r="KN26" i="2"/>
  <c r="KO26" i="2"/>
  <c r="KP26" i="2"/>
  <c r="KQ26" i="2"/>
  <c r="KR26" i="2"/>
  <c r="KS26" i="2"/>
  <c r="KT26" i="2"/>
  <c r="KU26" i="2"/>
  <c r="KV26" i="2"/>
  <c r="KW26" i="2"/>
  <c r="KX26" i="2"/>
  <c r="KY26" i="2"/>
  <c r="KZ26" i="2"/>
  <c r="LA26" i="2"/>
  <c r="LB26" i="2"/>
  <c r="LC26" i="2"/>
  <c r="LD26" i="2"/>
  <c r="LE26" i="2"/>
  <c r="LF26" i="2"/>
  <c r="LG26" i="2"/>
  <c r="LH26" i="2"/>
  <c r="LI26" i="2"/>
  <c r="LJ26" i="2"/>
  <c r="LK26" i="2"/>
  <c r="LL26" i="2"/>
  <c r="LM26" i="2"/>
  <c r="LN26" i="2"/>
  <c r="LO26" i="2"/>
  <c r="LP26" i="2"/>
  <c r="LQ26" i="2"/>
  <c r="LR26" i="2"/>
  <c r="LS26" i="2"/>
  <c r="LT26" i="2"/>
  <c r="LU26" i="2"/>
  <c r="LV26" i="2"/>
  <c r="LW26" i="2"/>
  <c r="LX26" i="2"/>
  <c r="LY26" i="2"/>
  <c r="LZ26" i="2"/>
  <c r="MA26" i="2"/>
  <c r="MB26" i="2"/>
  <c r="MC26" i="2"/>
  <c r="MD26" i="2"/>
  <c r="ME26" i="2"/>
  <c r="MF26" i="2"/>
  <c r="MG26" i="2"/>
  <c r="MH26" i="2"/>
  <c r="MI26" i="2"/>
  <c r="MJ26" i="2"/>
  <c r="MK26" i="2"/>
  <c r="ML26" i="2"/>
  <c r="MM26" i="2"/>
  <c r="MN26" i="2"/>
  <c r="MO26" i="2"/>
  <c r="MP26" i="2"/>
  <c r="MQ26" i="2"/>
  <c r="MR26" i="2"/>
  <c r="MS26" i="2"/>
  <c r="MT26" i="2"/>
  <c r="MU26" i="2"/>
  <c r="MV26" i="2"/>
  <c r="MW26" i="2"/>
  <c r="MX26" i="2"/>
  <c r="MY26" i="2"/>
  <c r="MZ26" i="2"/>
  <c r="NA26" i="2"/>
  <c r="JF4" i="2"/>
  <c r="JG4" i="2"/>
  <c r="JY4" i="2"/>
  <c r="JZ4" i="2"/>
  <c r="KA4" i="2"/>
  <c r="IU6" i="2"/>
  <c r="IV6" i="2"/>
  <c r="IW6" i="2"/>
  <c r="IX6" i="2"/>
  <c r="IY6" i="2"/>
  <c r="IZ6" i="2"/>
  <c r="JA6" i="2"/>
  <c r="JB6" i="2"/>
  <c r="JC6" i="2"/>
  <c r="JD6" i="2"/>
  <c r="JE6" i="2"/>
  <c r="JF6" i="2"/>
  <c r="JG6" i="2"/>
  <c r="JH6" i="2"/>
  <c r="JI6" i="2"/>
  <c r="JJ6" i="2"/>
  <c r="JK6" i="2"/>
  <c r="JL6" i="2"/>
  <c r="JM6" i="2"/>
  <c r="JN6" i="2"/>
  <c r="JO6" i="2"/>
  <c r="JP6" i="2"/>
  <c r="JQ6" i="2"/>
  <c r="JR6" i="2"/>
  <c r="JS6" i="2"/>
  <c r="JT6" i="2"/>
  <c r="JU6" i="2"/>
  <c r="JV6" i="2"/>
  <c r="JW6" i="2"/>
  <c r="JX6" i="2"/>
  <c r="JY6" i="2"/>
  <c r="JZ6" i="2"/>
  <c r="KA6" i="2"/>
  <c r="KB6" i="2"/>
  <c r="KC6" i="2"/>
  <c r="KD6" i="2"/>
  <c r="KE6" i="2"/>
  <c r="KF6" i="2"/>
  <c r="KG6" i="2"/>
  <c r="KH6" i="2"/>
  <c r="KI6" i="2"/>
  <c r="IU7" i="2"/>
  <c r="IV7" i="2"/>
  <c r="IW7" i="2"/>
  <c r="IX7" i="2"/>
  <c r="IX8" i="2"/>
  <c r="IY7" i="2"/>
  <c r="IZ7" i="2"/>
  <c r="JA7" i="2"/>
  <c r="JB7" i="2"/>
  <c r="JC7" i="2"/>
  <c r="JD7" i="2"/>
  <c r="JE7" i="2"/>
  <c r="JF7" i="2"/>
  <c r="JG7" i="2"/>
  <c r="JH7" i="2"/>
  <c r="JH8" i="2"/>
  <c r="JI7" i="2"/>
  <c r="JJ7" i="2"/>
  <c r="JK7" i="2"/>
  <c r="JK8" i="2"/>
  <c r="JL7" i="2"/>
  <c r="JL8" i="2"/>
  <c r="JM7" i="2"/>
  <c r="JN7" i="2"/>
  <c r="JO7" i="2"/>
  <c r="JO8" i="2"/>
  <c r="JP7" i="2"/>
  <c r="JQ7" i="2"/>
  <c r="JR7" i="2"/>
  <c r="JS7" i="2"/>
  <c r="JT7" i="2"/>
  <c r="JU7" i="2"/>
  <c r="JV7" i="2"/>
  <c r="JW7" i="2"/>
  <c r="JX7" i="2"/>
  <c r="JY7" i="2"/>
  <c r="JZ7" i="2"/>
  <c r="KA7" i="2"/>
  <c r="KB7" i="2"/>
  <c r="KC7" i="2"/>
  <c r="KC8" i="2"/>
  <c r="KD7" i="2"/>
  <c r="KE7" i="2"/>
  <c r="KE8" i="2"/>
  <c r="KF7" i="2"/>
  <c r="KF8" i="2"/>
  <c r="KG7" i="2"/>
  <c r="KG8" i="2"/>
  <c r="KH7" i="2"/>
  <c r="KI7" i="2"/>
  <c r="IU9" i="2"/>
  <c r="IV9" i="2"/>
  <c r="IW9" i="2"/>
  <c r="IX9" i="2"/>
  <c r="IY9" i="2"/>
  <c r="IZ9" i="2"/>
  <c r="JA9" i="2"/>
  <c r="JB9" i="2"/>
  <c r="JC9" i="2"/>
  <c r="JD9" i="2"/>
  <c r="JE9" i="2"/>
  <c r="JF9" i="2"/>
  <c r="JG9" i="2"/>
  <c r="JH9" i="2"/>
  <c r="JI9" i="2"/>
  <c r="JJ9" i="2"/>
  <c r="JK9" i="2"/>
  <c r="JL9" i="2"/>
  <c r="JM9" i="2"/>
  <c r="JN9" i="2"/>
  <c r="JO9" i="2"/>
  <c r="JP9" i="2"/>
  <c r="JQ9" i="2"/>
  <c r="JR9" i="2"/>
  <c r="JS9" i="2"/>
  <c r="JT9" i="2"/>
  <c r="JU9" i="2"/>
  <c r="JV9" i="2"/>
  <c r="JW9" i="2"/>
  <c r="JX9" i="2"/>
  <c r="JY9" i="2"/>
  <c r="JZ9" i="2"/>
  <c r="KA9" i="2"/>
  <c r="KB9" i="2"/>
  <c r="KC9" i="2"/>
  <c r="KD9" i="2"/>
  <c r="KE9" i="2"/>
  <c r="KF9" i="2"/>
  <c r="KG9" i="2"/>
  <c r="KH9" i="2"/>
  <c r="KI9" i="2"/>
  <c r="IU10" i="2"/>
  <c r="IV10" i="2"/>
  <c r="IW10" i="2"/>
  <c r="IX10" i="2"/>
  <c r="IY10" i="2"/>
  <c r="IZ10" i="2"/>
  <c r="JA10" i="2"/>
  <c r="JB10" i="2"/>
  <c r="JC10" i="2"/>
  <c r="JD10" i="2"/>
  <c r="JE10" i="2"/>
  <c r="JF10" i="2"/>
  <c r="JG10" i="2"/>
  <c r="JH10" i="2"/>
  <c r="JI10" i="2"/>
  <c r="JJ10" i="2"/>
  <c r="JK10" i="2"/>
  <c r="JL10" i="2"/>
  <c r="JM10" i="2"/>
  <c r="JN10" i="2"/>
  <c r="JO10" i="2"/>
  <c r="JP10" i="2"/>
  <c r="JQ10" i="2"/>
  <c r="JR10" i="2"/>
  <c r="JS10" i="2"/>
  <c r="JT10" i="2"/>
  <c r="JU10" i="2"/>
  <c r="JV10" i="2"/>
  <c r="JW10" i="2"/>
  <c r="JX10" i="2"/>
  <c r="JY10" i="2"/>
  <c r="JZ10" i="2"/>
  <c r="KA10" i="2"/>
  <c r="KB10" i="2"/>
  <c r="KC10" i="2"/>
  <c r="KD10" i="2"/>
  <c r="KE10" i="2"/>
  <c r="KE13" i="2"/>
  <c r="KF10" i="2"/>
  <c r="KG10" i="2"/>
  <c r="KH10" i="2"/>
  <c r="KI10" i="2"/>
  <c r="IU11" i="2"/>
  <c r="IV11" i="2"/>
  <c r="IW11" i="2"/>
  <c r="IX11" i="2"/>
  <c r="IY11" i="2"/>
  <c r="IZ11" i="2"/>
  <c r="JA11" i="2"/>
  <c r="JB11" i="2"/>
  <c r="JC11" i="2"/>
  <c r="JD11" i="2"/>
  <c r="JE11" i="2"/>
  <c r="JF11" i="2"/>
  <c r="JG11" i="2"/>
  <c r="JH11" i="2"/>
  <c r="JI11" i="2"/>
  <c r="JJ11" i="2"/>
  <c r="JK11" i="2"/>
  <c r="JL11" i="2"/>
  <c r="JM11" i="2"/>
  <c r="JN11" i="2"/>
  <c r="JO11" i="2"/>
  <c r="JP11" i="2"/>
  <c r="JQ11" i="2"/>
  <c r="JR11" i="2"/>
  <c r="JS11" i="2"/>
  <c r="JT11" i="2"/>
  <c r="JU11" i="2"/>
  <c r="JV11" i="2"/>
  <c r="JW11" i="2"/>
  <c r="JX11" i="2"/>
  <c r="JY11" i="2"/>
  <c r="JZ11" i="2"/>
  <c r="KA11" i="2"/>
  <c r="KB11" i="2"/>
  <c r="KC11" i="2"/>
  <c r="KD11" i="2"/>
  <c r="KE11" i="2"/>
  <c r="KF11" i="2"/>
  <c r="KG11" i="2"/>
  <c r="KH11" i="2"/>
  <c r="KI11" i="2"/>
  <c r="IU12" i="2"/>
  <c r="IV12" i="2"/>
  <c r="IW12" i="2"/>
  <c r="IX12" i="2"/>
  <c r="IY12" i="2"/>
  <c r="IZ12" i="2"/>
  <c r="JA12" i="2"/>
  <c r="JB12" i="2"/>
  <c r="JC12" i="2"/>
  <c r="JD12" i="2"/>
  <c r="JE12" i="2"/>
  <c r="JF12" i="2"/>
  <c r="JG12" i="2"/>
  <c r="JH12" i="2"/>
  <c r="JH14" i="2"/>
  <c r="JI12" i="2"/>
  <c r="JJ12" i="2"/>
  <c r="JK12" i="2"/>
  <c r="JL12" i="2"/>
  <c r="JM12" i="2"/>
  <c r="JN12" i="2"/>
  <c r="JO12" i="2"/>
  <c r="JP12" i="2"/>
  <c r="JQ12" i="2"/>
  <c r="JR12" i="2"/>
  <c r="JS12" i="2"/>
  <c r="JT12" i="2"/>
  <c r="JU12" i="2"/>
  <c r="JV12" i="2"/>
  <c r="JW12" i="2"/>
  <c r="JX12" i="2"/>
  <c r="JY12" i="2"/>
  <c r="JZ12" i="2"/>
  <c r="KA12" i="2"/>
  <c r="KB12" i="2"/>
  <c r="KB14" i="2"/>
  <c r="KC12" i="2"/>
  <c r="KC14" i="2"/>
  <c r="KD12" i="2"/>
  <c r="KE12" i="2"/>
  <c r="KF12" i="2"/>
  <c r="KG12" i="2"/>
  <c r="KH12" i="2"/>
  <c r="KI12" i="2"/>
  <c r="IU16" i="2"/>
  <c r="IV16" i="2"/>
  <c r="IW16" i="2"/>
  <c r="IX16" i="2"/>
  <c r="IY16" i="2"/>
  <c r="IZ16" i="2"/>
  <c r="JA16" i="2"/>
  <c r="JB16" i="2"/>
  <c r="JC16" i="2"/>
  <c r="JD16" i="2"/>
  <c r="JE16" i="2"/>
  <c r="JF16" i="2"/>
  <c r="JG16" i="2"/>
  <c r="JH16" i="2"/>
  <c r="JI16" i="2"/>
  <c r="JJ16" i="2"/>
  <c r="JK16" i="2"/>
  <c r="JL16" i="2"/>
  <c r="JM16" i="2"/>
  <c r="JN16" i="2"/>
  <c r="JO16" i="2"/>
  <c r="JP16" i="2"/>
  <c r="JQ16" i="2"/>
  <c r="JR16" i="2"/>
  <c r="JS16" i="2"/>
  <c r="JT16" i="2"/>
  <c r="JU16" i="2"/>
  <c r="JV16" i="2"/>
  <c r="JW16" i="2"/>
  <c r="JX16" i="2"/>
  <c r="JY16" i="2"/>
  <c r="JZ16" i="2"/>
  <c r="KA16" i="2"/>
  <c r="KB16" i="2"/>
  <c r="KC16" i="2"/>
  <c r="KD16" i="2"/>
  <c r="KE16" i="2"/>
  <c r="KF16" i="2"/>
  <c r="KG16" i="2"/>
  <c r="KH16" i="2"/>
  <c r="KI16" i="2"/>
  <c r="IU17" i="2"/>
  <c r="IV17" i="2"/>
  <c r="IW17" i="2"/>
  <c r="IX17" i="2"/>
  <c r="IY17" i="2"/>
  <c r="IZ17" i="2"/>
  <c r="JA17" i="2"/>
  <c r="JB17" i="2"/>
  <c r="JC17" i="2"/>
  <c r="JD17" i="2"/>
  <c r="JE17" i="2"/>
  <c r="JF17" i="2"/>
  <c r="JG17" i="2"/>
  <c r="JH17" i="2"/>
  <c r="JI17" i="2"/>
  <c r="JJ17" i="2"/>
  <c r="JK17" i="2"/>
  <c r="JL17" i="2"/>
  <c r="JM17" i="2"/>
  <c r="JN17" i="2"/>
  <c r="JO17" i="2"/>
  <c r="JP17" i="2"/>
  <c r="JQ17" i="2"/>
  <c r="JR17" i="2"/>
  <c r="JS17" i="2"/>
  <c r="JT17" i="2"/>
  <c r="JU17" i="2"/>
  <c r="JV17" i="2"/>
  <c r="JW17" i="2"/>
  <c r="JX17" i="2"/>
  <c r="JY17" i="2"/>
  <c r="JZ17" i="2"/>
  <c r="KA17" i="2"/>
  <c r="KB17" i="2"/>
  <c r="KC17" i="2"/>
  <c r="KD17" i="2"/>
  <c r="KE17" i="2"/>
  <c r="KF17" i="2"/>
  <c r="KG17" i="2"/>
  <c r="KH17" i="2"/>
  <c r="KI17" i="2"/>
  <c r="IU18" i="2"/>
  <c r="IV18" i="2"/>
  <c r="IW18" i="2"/>
  <c r="IX18" i="2"/>
  <c r="IY18" i="2"/>
  <c r="IZ18" i="2"/>
  <c r="JA18" i="2"/>
  <c r="JB18" i="2"/>
  <c r="JC18" i="2"/>
  <c r="JD18" i="2"/>
  <c r="JE18" i="2"/>
  <c r="JF18" i="2"/>
  <c r="JG18" i="2"/>
  <c r="JH18" i="2"/>
  <c r="JI18" i="2"/>
  <c r="JJ18" i="2"/>
  <c r="JK18" i="2"/>
  <c r="JL18" i="2"/>
  <c r="JM18" i="2"/>
  <c r="JN18" i="2"/>
  <c r="JO18" i="2"/>
  <c r="JP18" i="2"/>
  <c r="JQ18" i="2"/>
  <c r="JR18" i="2"/>
  <c r="JS18" i="2"/>
  <c r="JT18" i="2"/>
  <c r="JU18" i="2"/>
  <c r="JV18" i="2"/>
  <c r="JW18" i="2"/>
  <c r="JX18" i="2"/>
  <c r="JY18" i="2"/>
  <c r="JZ18" i="2"/>
  <c r="JZ19" i="2"/>
  <c r="KA18" i="2"/>
  <c r="KB18" i="2"/>
  <c r="KC18" i="2"/>
  <c r="KD18" i="2"/>
  <c r="KE18" i="2"/>
  <c r="KF18" i="2"/>
  <c r="KG18" i="2"/>
  <c r="KH18" i="2"/>
  <c r="KI18" i="2"/>
  <c r="JZ21" i="2"/>
  <c r="IU25" i="2"/>
  <c r="IV25" i="2"/>
  <c r="IW25" i="2"/>
  <c r="IX25" i="2"/>
  <c r="IY25" i="2"/>
  <c r="IZ25" i="2"/>
  <c r="JA25" i="2"/>
  <c r="JB25" i="2"/>
  <c r="JC25" i="2"/>
  <c r="JD25" i="2"/>
  <c r="JE25" i="2"/>
  <c r="JF25" i="2"/>
  <c r="JG25" i="2"/>
  <c r="JH25" i="2"/>
  <c r="JI25" i="2"/>
  <c r="JJ25" i="2"/>
  <c r="JK25" i="2"/>
  <c r="JL25" i="2"/>
  <c r="JM25" i="2"/>
  <c r="JN25" i="2"/>
  <c r="JO25" i="2"/>
  <c r="JP25" i="2"/>
  <c r="JQ25" i="2"/>
  <c r="JR25" i="2"/>
  <c r="JS25" i="2"/>
  <c r="JT25" i="2"/>
  <c r="JU25" i="2"/>
  <c r="JV25" i="2"/>
  <c r="JW25" i="2"/>
  <c r="JX25" i="2"/>
  <c r="JY25" i="2"/>
  <c r="JZ25" i="2"/>
  <c r="KA25" i="2"/>
  <c r="KB25" i="2"/>
  <c r="KC25" i="2"/>
  <c r="KD25" i="2"/>
  <c r="KE25" i="2"/>
  <c r="KF25" i="2"/>
  <c r="KG25" i="2"/>
  <c r="KH25" i="2"/>
  <c r="KI25" i="2"/>
  <c r="IU26" i="2"/>
  <c r="IV26" i="2"/>
  <c r="IW26" i="2"/>
  <c r="IX26" i="2"/>
  <c r="IY26" i="2"/>
  <c r="IZ26" i="2"/>
  <c r="JA26" i="2"/>
  <c r="JB26" i="2"/>
  <c r="JC26" i="2"/>
  <c r="JD26" i="2"/>
  <c r="JE26" i="2"/>
  <c r="JF26" i="2"/>
  <c r="JG26" i="2"/>
  <c r="JH26" i="2"/>
  <c r="JI26" i="2"/>
  <c r="JJ26" i="2"/>
  <c r="JK26" i="2"/>
  <c r="JL26" i="2"/>
  <c r="JM26" i="2"/>
  <c r="JN26" i="2"/>
  <c r="JO26" i="2"/>
  <c r="JP26" i="2"/>
  <c r="JQ26" i="2"/>
  <c r="JR26" i="2"/>
  <c r="JS26" i="2"/>
  <c r="JT26" i="2"/>
  <c r="JU26" i="2"/>
  <c r="JV26" i="2"/>
  <c r="JW26" i="2"/>
  <c r="JX26" i="2"/>
  <c r="JY26" i="2"/>
  <c r="JZ26" i="2"/>
  <c r="KA26" i="2"/>
  <c r="KB26" i="2"/>
  <c r="KC26" i="2"/>
  <c r="KD26" i="2"/>
  <c r="KE26" i="2"/>
  <c r="KF26" i="2"/>
  <c r="KG26" i="2"/>
  <c r="KH26" i="2"/>
  <c r="KI26" i="2"/>
  <c r="GD4" i="2"/>
  <c r="GX4" i="2"/>
  <c r="HR4" i="2"/>
  <c r="HS4" i="2"/>
  <c r="IL4" i="2"/>
  <c r="FP6" i="2"/>
  <c r="FQ6" i="2"/>
  <c r="FR6" i="2"/>
  <c r="FS6" i="2"/>
  <c r="FT6" i="2"/>
  <c r="FU6" i="2"/>
  <c r="FV6" i="2"/>
  <c r="FW6" i="2"/>
  <c r="FX6" i="2"/>
  <c r="FY6" i="2"/>
  <c r="FZ6" i="2"/>
  <c r="GA6" i="2"/>
  <c r="GB6" i="2"/>
  <c r="GC6" i="2"/>
  <c r="GD6" i="2"/>
  <c r="GE6" i="2"/>
  <c r="GF6" i="2"/>
  <c r="GG6" i="2"/>
  <c r="GH6" i="2"/>
  <c r="GI6" i="2"/>
  <c r="GJ6" i="2"/>
  <c r="GK6" i="2"/>
  <c r="GL6" i="2"/>
  <c r="GM6" i="2"/>
  <c r="GN6" i="2"/>
  <c r="GO6" i="2"/>
  <c r="GP6" i="2"/>
  <c r="GQ6" i="2"/>
  <c r="GR6" i="2"/>
  <c r="GS6" i="2"/>
  <c r="GT6" i="2"/>
  <c r="GU6" i="2"/>
  <c r="GV6" i="2"/>
  <c r="GW6" i="2"/>
  <c r="GX6" i="2"/>
  <c r="GY6" i="2"/>
  <c r="GZ6" i="2"/>
  <c r="HA6" i="2"/>
  <c r="HB6" i="2"/>
  <c r="HC6" i="2"/>
  <c r="HD6" i="2"/>
  <c r="HE6" i="2"/>
  <c r="HF6" i="2"/>
  <c r="HG6" i="2"/>
  <c r="HH6" i="2"/>
  <c r="HI6" i="2"/>
  <c r="HJ6" i="2"/>
  <c r="HK6" i="2"/>
  <c r="HL6" i="2"/>
  <c r="HM6" i="2"/>
  <c r="HN6" i="2"/>
  <c r="HO6" i="2"/>
  <c r="HP6" i="2"/>
  <c r="HQ6" i="2"/>
  <c r="HR6" i="2"/>
  <c r="HS6" i="2"/>
  <c r="HT6" i="2"/>
  <c r="HU6" i="2"/>
  <c r="HV6" i="2"/>
  <c r="HW6" i="2"/>
  <c r="HX6" i="2"/>
  <c r="HY6" i="2"/>
  <c r="HZ6" i="2"/>
  <c r="IA6" i="2"/>
  <c r="IB6" i="2"/>
  <c r="IC6" i="2"/>
  <c r="ID6" i="2"/>
  <c r="IE6" i="2"/>
  <c r="IF6" i="2"/>
  <c r="IG6" i="2"/>
  <c r="IH6" i="2"/>
  <c r="II6" i="2"/>
  <c r="IJ6" i="2"/>
  <c r="IK6" i="2"/>
  <c r="IL6" i="2"/>
  <c r="IM6" i="2"/>
  <c r="IN6" i="2"/>
  <c r="IO6" i="2"/>
  <c r="IP6" i="2"/>
  <c r="IQ6" i="2"/>
  <c r="IR6" i="2"/>
  <c r="IS6" i="2"/>
  <c r="IT6" i="2"/>
  <c r="FP7" i="2"/>
  <c r="FQ7" i="2"/>
  <c r="FQ8" i="2"/>
  <c r="FR7" i="2"/>
  <c r="FS7" i="2"/>
  <c r="FT7" i="2"/>
  <c r="FU7" i="2"/>
  <c r="FV7" i="2"/>
  <c r="FW7" i="2"/>
  <c r="FX7" i="2"/>
  <c r="FY7" i="2"/>
  <c r="FZ7" i="2"/>
  <c r="GA7" i="2"/>
  <c r="GB7" i="2"/>
  <c r="GC7" i="2"/>
  <c r="GD7" i="2"/>
  <c r="GE7" i="2"/>
  <c r="GF7" i="2"/>
  <c r="GG7" i="2"/>
  <c r="GG8" i="2"/>
  <c r="GH7" i="2"/>
  <c r="GH8" i="2"/>
  <c r="GI7" i="2"/>
  <c r="GJ7" i="2"/>
  <c r="GK7" i="2"/>
  <c r="GK8" i="2"/>
  <c r="GL7" i="2"/>
  <c r="GM7" i="2"/>
  <c r="GN7" i="2"/>
  <c r="GO7" i="2"/>
  <c r="GP7" i="2"/>
  <c r="GQ7" i="2"/>
  <c r="GR7" i="2"/>
  <c r="GS7" i="2"/>
  <c r="GT7" i="2"/>
  <c r="GU7" i="2"/>
  <c r="GV7" i="2"/>
  <c r="GW7" i="2"/>
  <c r="GX7" i="2"/>
  <c r="GY7" i="2"/>
  <c r="GY8" i="2"/>
  <c r="GZ7" i="2"/>
  <c r="HA7" i="2"/>
  <c r="HB7" i="2"/>
  <c r="HC7" i="2"/>
  <c r="HD7" i="2"/>
  <c r="HE7" i="2"/>
  <c r="HF7" i="2"/>
  <c r="HG7" i="2"/>
  <c r="HH7" i="2"/>
  <c r="HI7" i="2"/>
  <c r="HJ7" i="2"/>
  <c r="HK7" i="2"/>
  <c r="HL7" i="2"/>
  <c r="HM7" i="2"/>
  <c r="HN7" i="2"/>
  <c r="HO7" i="2"/>
  <c r="HP7" i="2"/>
  <c r="HQ7" i="2"/>
  <c r="HR7" i="2"/>
  <c r="HS7" i="2"/>
  <c r="HS8" i="2"/>
  <c r="HT7" i="2"/>
  <c r="HU7" i="2"/>
  <c r="HU8" i="2"/>
  <c r="HV7" i="2"/>
  <c r="HW7" i="2"/>
  <c r="HX7" i="2"/>
  <c r="HY7" i="2"/>
  <c r="HY8" i="2"/>
  <c r="HZ7" i="2"/>
  <c r="IA7" i="2"/>
  <c r="IB7" i="2"/>
  <c r="IB8" i="2"/>
  <c r="IC7" i="2"/>
  <c r="ID7" i="2"/>
  <c r="IE7" i="2"/>
  <c r="IF7" i="2"/>
  <c r="IG7" i="2"/>
  <c r="IH7" i="2"/>
  <c r="II7" i="2"/>
  <c r="IJ7" i="2"/>
  <c r="IK7" i="2"/>
  <c r="IL7" i="2"/>
  <c r="IM7" i="2"/>
  <c r="IN7" i="2"/>
  <c r="IO7" i="2"/>
  <c r="IP7" i="2"/>
  <c r="IQ7" i="2"/>
  <c r="IR7" i="2"/>
  <c r="IS7" i="2"/>
  <c r="IT7" i="2"/>
  <c r="FP9" i="2"/>
  <c r="FQ9" i="2"/>
  <c r="FR9" i="2"/>
  <c r="FS9" i="2"/>
  <c r="FT9" i="2"/>
  <c r="FU9" i="2"/>
  <c r="FV9" i="2"/>
  <c r="FW9" i="2"/>
  <c r="FX9" i="2"/>
  <c r="FY9" i="2"/>
  <c r="FZ9" i="2"/>
  <c r="GA9" i="2"/>
  <c r="GB9" i="2"/>
  <c r="GC9" i="2"/>
  <c r="GD9" i="2"/>
  <c r="GE9" i="2"/>
  <c r="GF9" i="2"/>
  <c r="GG9" i="2"/>
  <c r="GH9" i="2"/>
  <c r="GI9" i="2"/>
  <c r="GJ9" i="2"/>
  <c r="GK9" i="2"/>
  <c r="GL9" i="2"/>
  <c r="GM9" i="2"/>
  <c r="GN9" i="2"/>
  <c r="GO9" i="2"/>
  <c r="GP9" i="2"/>
  <c r="GQ9" i="2"/>
  <c r="GR9" i="2"/>
  <c r="GS9" i="2"/>
  <c r="GT9" i="2"/>
  <c r="GU9" i="2"/>
  <c r="GV9" i="2"/>
  <c r="GW9" i="2"/>
  <c r="GX9" i="2"/>
  <c r="GY9" i="2"/>
  <c r="GZ9" i="2"/>
  <c r="HA9" i="2"/>
  <c r="HB9" i="2"/>
  <c r="HC9" i="2"/>
  <c r="HD9" i="2"/>
  <c r="HE9" i="2"/>
  <c r="HF9" i="2"/>
  <c r="HG9" i="2"/>
  <c r="HH9" i="2"/>
  <c r="HI9" i="2"/>
  <c r="HJ9" i="2"/>
  <c r="HK9" i="2"/>
  <c r="HL9" i="2"/>
  <c r="HM9" i="2"/>
  <c r="HN9" i="2"/>
  <c r="HO9" i="2"/>
  <c r="HP9" i="2"/>
  <c r="HQ9" i="2"/>
  <c r="HR9" i="2"/>
  <c r="HS9" i="2"/>
  <c r="HT9" i="2"/>
  <c r="HU9" i="2"/>
  <c r="HV9" i="2"/>
  <c r="HW9" i="2"/>
  <c r="HX9" i="2"/>
  <c r="HY9" i="2"/>
  <c r="HZ9" i="2"/>
  <c r="IA9" i="2"/>
  <c r="IB9" i="2"/>
  <c r="IC9" i="2"/>
  <c r="ID9" i="2"/>
  <c r="IE9" i="2"/>
  <c r="IF9" i="2"/>
  <c r="IG9" i="2"/>
  <c r="IH9" i="2"/>
  <c r="II9" i="2"/>
  <c r="IJ9" i="2"/>
  <c r="IK9" i="2"/>
  <c r="IL9" i="2"/>
  <c r="IM9" i="2"/>
  <c r="IN9" i="2"/>
  <c r="IO9" i="2"/>
  <c r="IP9" i="2"/>
  <c r="IQ9" i="2"/>
  <c r="IR9" i="2"/>
  <c r="IS9" i="2"/>
  <c r="IT9" i="2"/>
  <c r="FP10" i="2"/>
  <c r="FQ10" i="2"/>
  <c r="FR10" i="2"/>
  <c r="FS10" i="2"/>
  <c r="FT10" i="2"/>
  <c r="FU10" i="2"/>
  <c r="FV10" i="2"/>
  <c r="FW10" i="2"/>
  <c r="FX10" i="2"/>
  <c r="FY10" i="2"/>
  <c r="FZ10" i="2"/>
  <c r="FZ13" i="2"/>
  <c r="GA10" i="2"/>
  <c r="GB10" i="2"/>
  <c r="GB13" i="2"/>
  <c r="GC10" i="2"/>
  <c r="GD10" i="2"/>
  <c r="GE10" i="2"/>
  <c r="GE13" i="2"/>
  <c r="GF10" i="2"/>
  <c r="GG10" i="2"/>
  <c r="GH10" i="2"/>
  <c r="GH13" i="2"/>
  <c r="GI10" i="2"/>
  <c r="GJ10" i="2"/>
  <c r="GK10" i="2"/>
  <c r="GL10" i="2"/>
  <c r="GM10" i="2"/>
  <c r="GN10" i="2"/>
  <c r="GO10" i="2"/>
  <c r="GP10" i="2"/>
  <c r="GQ10" i="2"/>
  <c r="GR10" i="2"/>
  <c r="GS10" i="2"/>
  <c r="GT10" i="2"/>
  <c r="GU10" i="2"/>
  <c r="GV10" i="2"/>
  <c r="GV13" i="2"/>
  <c r="GW10" i="2"/>
  <c r="GX10" i="2"/>
  <c r="GY10" i="2"/>
  <c r="GY13" i="2"/>
  <c r="GZ10" i="2"/>
  <c r="HA10" i="2"/>
  <c r="HB10" i="2"/>
  <c r="HC10" i="2"/>
  <c r="HD10" i="2"/>
  <c r="HE10" i="2"/>
  <c r="HF10" i="2"/>
  <c r="HG10" i="2"/>
  <c r="HH10" i="2"/>
  <c r="HI10" i="2"/>
  <c r="HJ10" i="2"/>
  <c r="HK10" i="2"/>
  <c r="HL10" i="2"/>
  <c r="HM10" i="2"/>
  <c r="HM13" i="2"/>
  <c r="HN10" i="2"/>
  <c r="HN13" i="2"/>
  <c r="HO10" i="2"/>
  <c r="HP10" i="2"/>
  <c r="HP13" i="2"/>
  <c r="HQ10" i="2"/>
  <c r="HR10" i="2"/>
  <c r="HS10" i="2"/>
  <c r="HT10" i="2"/>
  <c r="HU10" i="2"/>
  <c r="HV10" i="2"/>
  <c r="HW10" i="2"/>
  <c r="HX10" i="2"/>
  <c r="HY10" i="2"/>
  <c r="HZ10" i="2"/>
  <c r="IA10" i="2"/>
  <c r="IB10" i="2"/>
  <c r="IC10" i="2"/>
  <c r="ID10" i="2"/>
  <c r="IE10" i="2"/>
  <c r="IF10" i="2"/>
  <c r="IG10" i="2"/>
  <c r="IG13" i="2"/>
  <c r="IH10" i="2"/>
  <c r="II10" i="2"/>
  <c r="IJ10" i="2"/>
  <c r="IJ13" i="2"/>
  <c r="IK10" i="2"/>
  <c r="IL10" i="2"/>
  <c r="IM10" i="2"/>
  <c r="IM13" i="2"/>
  <c r="IN10" i="2"/>
  <c r="IO10" i="2"/>
  <c r="IP10" i="2"/>
  <c r="IQ10" i="2"/>
  <c r="IR10" i="2"/>
  <c r="IS10" i="2"/>
  <c r="IT10" i="2"/>
  <c r="FP11" i="2"/>
  <c r="FQ11" i="2"/>
  <c r="FR11" i="2"/>
  <c r="FS11" i="2"/>
  <c r="FT11" i="2"/>
  <c r="FU11" i="2"/>
  <c r="FV11" i="2"/>
  <c r="FW11" i="2"/>
  <c r="FX11" i="2"/>
  <c r="FY11" i="2"/>
  <c r="FZ11" i="2"/>
  <c r="GA11" i="2"/>
  <c r="GB11" i="2"/>
  <c r="GC11" i="2"/>
  <c r="GD11" i="2"/>
  <c r="GE11" i="2"/>
  <c r="GF11" i="2"/>
  <c r="GG11" i="2"/>
  <c r="GH11" i="2"/>
  <c r="GI11" i="2"/>
  <c r="GJ11" i="2"/>
  <c r="GK11" i="2"/>
  <c r="GL11" i="2"/>
  <c r="GM11" i="2"/>
  <c r="GN11" i="2"/>
  <c r="GO11" i="2"/>
  <c r="GP11" i="2"/>
  <c r="GQ11" i="2"/>
  <c r="GR11" i="2"/>
  <c r="GS11" i="2"/>
  <c r="GT11" i="2"/>
  <c r="GU11" i="2"/>
  <c r="GV11" i="2"/>
  <c r="GW11" i="2"/>
  <c r="GX11" i="2"/>
  <c r="GY11" i="2"/>
  <c r="GZ11" i="2"/>
  <c r="HA11" i="2"/>
  <c r="HB11" i="2"/>
  <c r="HC11" i="2"/>
  <c r="HD11" i="2"/>
  <c r="HE11" i="2"/>
  <c r="HF11" i="2"/>
  <c r="HG11" i="2"/>
  <c r="HH11" i="2"/>
  <c r="HI11" i="2"/>
  <c r="HJ11" i="2"/>
  <c r="HK11" i="2"/>
  <c r="HL11" i="2"/>
  <c r="HM11" i="2"/>
  <c r="HN11" i="2"/>
  <c r="HO11" i="2"/>
  <c r="HP11" i="2"/>
  <c r="HQ11" i="2"/>
  <c r="HR11" i="2"/>
  <c r="HS11" i="2"/>
  <c r="HT11" i="2"/>
  <c r="HU11" i="2"/>
  <c r="HV11" i="2"/>
  <c r="HW11" i="2"/>
  <c r="HX11" i="2"/>
  <c r="HY11" i="2"/>
  <c r="HZ11" i="2"/>
  <c r="IA11" i="2"/>
  <c r="IB11" i="2"/>
  <c r="IC11" i="2"/>
  <c r="ID11" i="2"/>
  <c r="IE11" i="2"/>
  <c r="IF11" i="2"/>
  <c r="IG11" i="2"/>
  <c r="IH11" i="2"/>
  <c r="II11" i="2"/>
  <c r="IJ11" i="2"/>
  <c r="IK11" i="2"/>
  <c r="IL11" i="2"/>
  <c r="IM11" i="2"/>
  <c r="IN11" i="2"/>
  <c r="IO11" i="2"/>
  <c r="IP11" i="2"/>
  <c r="IQ11" i="2"/>
  <c r="IR11" i="2"/>
  <c r="IS11" i="2"/>
  <c r="IT11" i="2"/>
  <c r="FP12" i="2"/>
  <c r="FQ12" i="2"/>
  <c r="FR12" i="2"/>
  <c r="FS12" i="2"/>
  <c r="FT12" i="2"/>
  <c r="FU12" i="2"/>
  <c r="FV12" i="2"/>
  <c r="FV14" i="2"/>
  <c r="FW12" i="2"/>
  <c r="FX12" i="2"/>
  <c r="FY12" i="2"/>
  <c r="FZ12" i="2"/>
  <c r="FZ14" i="2"/>
  <c r="GA12" i="2"/>
  <c r="GB12" i="2"/>
  <c r="GC12" i="2"/>
  <c r="GD12" i="2"/>
  <c r="GE12" i="2"/>
  <c r="GF12" i="2"/>
  <c r="GG12" i="2"/>
  <c r="GH12" i="2"/>
  <c r="GI12" i="2"/>
  <c r="GJ12" i="2"/>
  <c r="GK12" i="2"/>
  <c r="GL12" i="2"/>
  <c r="GM12" i="2"/>
  <c r="GN12" i="2"/>
  <c r="GO12" i="2"/>
  <c r="GP12" i="2"/>
  <c r="GQ12" i="2"/>
  <c r="GQ14" i="2"/>
  <c r="GR12" i="2"/>
  <c r="GS12" i="2"/>
  <c r="GS14" i="2"/>
  <c r="GT12" i="2"/>
  <c r="GT14" i="2"/>
  <c r="GU12" i="2"/>
  <c r="GV12" i="2"/>
  <c r="GW12" i="2"/>
  <c r="GX12" i="2"/>
  <c r="GY12" i="2"/>
  <c r="GZ12" i="2"/>
  <c r="HA12" i="2"/>
  <c r="HB12" i="2"/>
  <c r="HC12" i="2"/>
  <c r="HD12" i="2"/>
  <c r="HE12" i="2"/>
  <c r="HF12" i="2"/>
  <c r="HG12" i="2"/>
  <c r="HG14" i="2"/>
  <c r="HH12" i="2"/>
  <c r="HI12" i="2"/>
  <c r="HJ12" i="2"/>
  <c r="HJ14" i="2"/>
  <c r="HK12" i="2"/>
  <c r="HL12" i="2"/>
  <c r="HM12" i="2"/>
  <c r="HN12" i="2"/>
  <c r="HN14" i="2"/>
  <c r="HO12" i="2"/>
  <c r="HP12" i="2"/>
  <c r="HQ12" i="2"/>
  <c r="HR12" i="2"/>
  <c r="HS12" i="2"/>
  <c r="HT12" i="2"/>
  <c r="HU12" i="2"/>
  <c r="HV12" i="2"/>
  <c r="HW12" i="2"/>
  <c r="HX12" i="2"/>
  <c r="HY12" i="2"/>
  <c r="HZ12" i="2"/>
  <c r="IA12" i="2"/>
  <c r="IB12" i="2"/>
  <c r="IC12" i="2"/>
  <c r="ID12" i="2"/>
  <c r="ID14" i="2"/>
  <c r="IE12" i="2"/>
  <c r="IF12" i="2"/>
  <c r="IG12" i="2"/>
  <c r="IH12" i="2"/>
  <c r="IH14" i="2"/>
  <c r="II12" i="2"/>
  <c r="IJ12" i="2"/>
  <c r="IK12" i="2"/>
  <c r="IL12" i="2"/>
  <c r="IM12" i="2"/>
  <c r="IN12" i="2"/>
  <c r="IO12" i="2"/>
  <c r="IP12" i="2"/>
  <c r="IQ12" i="2"/>
  <c r="IR12" i="2"/>
  <c r="IS12" i="2"/>
  <c r="IT12" i="2"/>
  <c r="FP16" i="2"/>
  <c r="FQ16" i="2"/>
  <c r="FR16" i="2"/>
  <c r="FS16" i="2"/>
  <c r="FT16" i="2"/>
  <c r="FU16" i="2"/>
  <c r="FV16" i="2"/>
  <c r="FW16" i="2"/>
  <c r="FX16" i="2"/>
  <c r="FY16" i="2"/>
  <c r="FZ16" i="2"/>
  <c r="GA16" i="2"/>
  <c r="GB16" i="2"/>
  <c r="GC16" i="2"/>
  <c r="GD16" i="2"/>
  <c r="GE16" i="2"/>
  <c r="GF16" i="2"/>
  <c r="GG16" i="2"/>
  <c r="GH16" i="2"/>
  <c r="GI16" i="2"/>
  <c r="GJ16" i="2"/>
  <c r="GK16" i="2"/>
  <c r="GL16" i="2"/>
  <c r="GM16" i="2"/>
  <c r="GN16" i="2"/>
  <c r="GO16" i="2"/>
  <c r="GP16" i="2"/>
  <c r="GQ16" i="2"/>
  <c r="GR16" i="2"/>
  <c r="GS16" i="2"/>
  <c r="GT16" i="2"/>
  <c r="GU16" i="2"/>
  <c r="GV16" i="2"/>
  <c r="GW16" i="2"/>
  <c r="GX16" i="2"/>
  <c r="GY16" i="2"/>
  <c r="GZ16" i="2"/>
  <c r="HA16" i="2"/>
  <c r="HB16" i="2"/>
  <c r="HC16" i="2"/>
  <c r="HD16" i="2"/>
  <c r="HE16" i="2"/>
  <c r="HF16" i="2"/>
  <c r="HG16" i="2"/>
  <c r="HH16" i="2"/>
  <c r="HI16" i="2"/>
  <c r="HJ16" i="2"/>
  <c r="HK16" i="2"/>
  <c r="HL16" i="2"/>
  <c r="HM16" i="2"/>
  <c r="HN16" i="2"/>
  <c r="HO16" i="2"/>
  <c r="HP16" i="2"/>
  <c r="HQ16" i="2"/>
  <c r="HR16" i="2"/>
  <c r="HS16" i="2"/>
  <c r="HT16" i="2"/>
  <c r="HU16" i="2"/>
  <c r="HV16" i="2"/>
  <c r="HW16" i="2"/>
  <c r="HX16" i="2"/>
  <c r="HY16" i="2"/>
  <c r="HZ16" i="2"/>
  <c r="IA16" i="2"/>
  <c r="IB16" i="2"/>
  <c r="IC16" i="2"/>
  <c r="ID16" i="2"/>
  <c r="IE16" i="2"/>
  <c r="IG16" i="2"/>
  <c r="IH16" i="2"/>
  <c r="II16" i="2"/>
  <c r="IJ16" i="2"/>
  <c r="IK16" i="2"/>
  <c r="IL16" i="2"/>
  <c r="IM16" i="2"/>
  <c r="IN16" i="2"/>
  <c r="IO16" i="2"/>
  <c r="IP16" i="2"/>
  <c r="IQ16" i="2"/>
  <c r="IR16" i="2"/>
  <c r="IS16" i="2"/>
  <c r="IT16" i="2"/>
  <c r="FP17" i="2"/>
  <c r="FQ17" i="2"/>
  <c r="FR17" i="2"/>
  <c r="FS17" i="2"/>
  <c r="FT17" i="2"/>
  <c r="FU17" i="2"/>
  <c r="FV17" i="2"/>
  <c r="FW17" i="2"/>
  <c r="FX17" i="2"/>
  <c r="FY17" i="2"/>
  <c r="FZ17" i="2"/>
  <c r="GA17" i="2"/>
  <c r="GB17" i="2"/>
  <c r="GC17" i="2"/>
  <c r="GD17" i="2"/>
  <c r="GE17" i="2"/>
  <c r="GF17" i="2"/>
  <c r="GG17" i="2"/>
  <c r="GH17" i="2"/>
  <c r="GI17" i="2"/>
  <c r="GJ17" i="2"/>
  <c r="GK17" i="2"/>
  <c r="GL17" i="2"/>
  <c r="GM17" i="2"/>
  <c r="GN17" i="2"/>
  <c r="GO17" i="2"/>
  <c r="GP17" i="2"/>
  <c r="GQ17" i="2"/>
  <c r="GR17" i="2"/>
  <c r="GS17" i="2"/>
  <c r="GT17" i="2"/>
  <c r="GU17" i="2"/>
  <c r="GV17" i="2"/>
  <c r="GW17" i="2"/>
  <c r="GX17" i="2"/>
  <c r="GY17" i="2"/>
  <c r="GZ17" i="2"/>
  <c r="HA17" i="2"/>
  <c r="HB17" i="2"/>
  <c r="HC17" i="2"/>
  <c r="HD17" i="2"/>
  <c r="HE17" i="2"/>
  <c r="HF17" i="2"/>
  <c r="HG17" i="2"/>
  <c r="HH17" i="2"/>
  <c r="HI17" i="2"/>
  <c r="HJ17" i="2"/>
  <c r="HK17" i="2"/>
  <c r="HL17" i="2"/>
  <c r="HM17" i="2"/>
  <c r="HN17" i="2"/>
  <c r="HO17" i="2"/>
  <c r="HP17" i="2"/>
  <c r="HQ17" i="2"/>
  <c r="HR17" i="2"/>
  <c r="HS17" i="2"/>
  <c r="HT17" i="2"/>
  <c r="HU17" i="2"/>
  <c r="HV17" i="2"/>
  <c r="HW17" i="2"/>
  <c r="HX17" i="2"/>
  <c r="HY17" i="2"/>
  <c r="HZ17" i="2"/>
  <c r="IA17" i="2"/>
  <c r="IB17" i="2"/>
  <c r="IC17" i="2"/>
  <c r="ID17" i="2"/>
  <c r="IE17" i="2"/>
  <c r="IF17" i="2"/>
  <c r="IG17" i="2"/>
  <c r="IH17" i="2"/>
  <c r="II17" i="2"/>
  <c r="IJ17" i="2"/>
  <c r="IK17" i="2"/>
  <c r="IL17" i="2"/>
  <c r="IM17" i="2"/>
  <c r="IN17" i="2"/>
  <c r="IO17" i="2"/>
  <c r="IP17" i="2"/>
  <c r="IQ17" i="2"/>
  <c r="IR17" i="2"/>
  <c r="IS17" i="2"/>
  <c r="IT17" i="2"/>
  <c r="FP18" i="2"/>
  <c r="FQ18" i="2"/>
  <c r="FR18" i="2"/>
  <c r="FS18" i="2"/>
  <c r="FT18" i="2"/>
  <c r="FU18" i="2"/>
  <c r="FV18" i="2"/>
  <c r="FW18" i="2"/>
  <c r="FX18" i="2"/>
  <c r="FY18" i="2"/>
  <c r="FZ18" i="2"/>
  <c r="GA18" i="2"/>
  <c r="GB18" i="2"/>
  <c r="GC18" i="2"/>
  <c r="GD18" i="2"/>
  <c r="GE18" i="2"/>
  <c r="GF18" i="2"/>
  <c r="GG18" i="2"/>
  <c r="GH18" i="2"/>
  <c r="GI18" i="2"/>
  <c r="GJ18" i="2"/>
  <c r="GK18" i="2"/>
  <c r="GL18" i="2"/>
  <c r="GM18" i="2"/>
  <c r="GN18" i="2"/>
  <c r="GO18" i="2"/>
  <c r="GP18" i="2"/>
  <c r="GQ18" i="2"/>
  <c r="GR18" i="2"/>
  <c r="GS18" i="2"/>
  <c r="GT18" i="2"/>
  <c r="GU18" i="2"/>
  <c r="GV18" i="2"/>
  <c r="GW18" i="2"/>
  <c r="GX18" i="2"/>
  <c r="GY18" i="2"/>
  <c r="GZ18" i="2"/>
  <c r="GZ19" i="2"/>
  <c r="HA18" i="2"/>
  <c r="HB18" i="2"/>
  <c r="HB19" i="2"/>
  <c r="HC18" i="2"/>
  <c r="HD18" i="2"/>
  <c r="HE18" i="2"/>
  <c r="HF18" i="2"/>
  <c r="HG18" i="2"/>
  <c r="HH18" i="2"/>
  <c r="HI18" i="2"/>
  <c r="HJ18" i="2"/>
  <c r="HK18" i="2"/>
  <c r="HL18" i="2"/>
  <c r="HM18" i="2"/>
  <c r="HN18" i="2"/>
  <c r="HO18" i="2"/>
  <c r="HP18" i="2"/>
  <c r="HQ18" i="2"/>
  <c r="HR18" i="2"/>
  <c r="HS18" i="2"/>
  <c r="HT18" i="2"/>
  <c r="HU18" i="2"/>
  <c r="HV18" i="2"/>
  <c r="HW18" i="2"/>
  <c r="HX18" i="2"/>
  <c r="HY18" i="2"/>
  <c r="HZ18" i="2"/>
  <c r="IA18" i="2"/>
  <c r="IB18" i="2"/>
  <c r="IC18" i="2"/>
  <c r="ID18" i="2"/>
  <c r="IE18" i="2"/>
  <c r="IF18" i="2"/>
  <c r="IG18" i="2"/>
  <c r="IH18" i="2"/>
  <c r="II18" i="2"/>
  <c r="IJ18" i="2"/>
  <c r="IK18" i="2"/>
  <c r="IL18" i="2"/>
  <c r="IM18" i="2"/>
  <c r="IN18" i="2"/>
  <c r="IO18" i="2"/>
  <c r="IP18" i="2"/>
  <c r="IQ18" i="2"/>
  <c r="IR18" i="2"/>
  <c r="IS18" i="2"/>
  <c r="IS19" i="2"/>
  <c r="IT18" i="2"/>
  <c r="IM21" i="2"/>
  <c r="FT23" i="2"/>
  <c r="FU23" i="2"/>
  <c r="FZ23" i="2"/>
  <c r="GV23" i="2"/>
  <c r="HB23" i="2"/>
  <c r="HD23" i="2"/>
  <c r="HJ23" i="2"/>
  <c r="HK23" i="2"/>
  <c r="HQ23" i="2"/>
  <c r="HR23" i="2"/>
  <c r="HS23" i="2"/>
  <c r="FT24" i="2"/>
  <c r="FU24" i="2"/>
  <c r="FV24" i="2"/>
  <c r="GA24" i="2"/>
  <c r="GB24" i="2"/>
  <c r="GH24" i="2"/>
  <c r="GI24" i="2"/>
  <c r="GV24" i="2"/>
  <c r="GW24" i="2"/>
  <c r="HD24" i="2"/>
  <c r="HJ24" i="2"/>
  <c r="HR24" i="2"/>
  <c r="FP25" i="2"/>
  <c r="FQ25" i="2"/>
  <c r="FR25" i="2"/>
  <c r="FS25" i="2"/>
  <c r="FT25" i="2"/>
  <c r="FU25" i="2"/>
  <c r="FV25" i="2"/>
  <c r="FW25" i="2"/>
  <c r="FX25" i="2"/>
  <c r="FY25" i="2"/>
  <c r="FZ25" i="2"/>
  <c r="GA25" i="2"/>
  <c r="GB25" i="2"/>
  <c r="GC25" i="2"/>
  <c r="GD25" i="2"/>
  <c r="GE25" i="2"/>
  <c r="GF25" i="2"/>
  <c r="GG25" i="2"/>
  <c r="GH25" i="2"/>
  <c r="GI25" i="2"/>
  <c r="GJ25" i="2"/>
  <c r="GK25" i="2"/>
  <c r="GL25" i="2"/>
  <c r="GM25" i="2"/>
  <c r="GN25" i="2"/>
  <c r="GO25" i="2"/>
  <c r="GP25" i="2"/>
  <c r="GQ25" i="2"/>
  <c r="GR25" i="2"/>
  <c r="GS25" i="2"/>
  <c r="GT25" i="2"/>
  <c r="GU25" i="2"/>
  <c r="GV25" i="2"/>
  <c r="GW25" i="2"/>
  <c r="GX25" i="2"/>
  <c r="GY25" i="2"/>
  <c r="GZ25" i="2"/>
  <c r="HA25" i="2"/>
  <c r="HB25" i="2"/>
  <c r="HC25" i="2"/>
  <c r="HD25" i="2"/>
  <c r="HE25" i="2"/>
  <c r="HF25" i="2"/>
  <c r="HG25" i="2"/>
  <c r="HH25" i="2"/>
  <c r="HI25" i="2"/>
  <c r="HJ25" i="2"/>
  <c r="HK25" i="2"/>
  <c r="HL25" i="2"/>
  <c r="HM25" i="2"/>
  <c r="HN25" i="2"/>
  <c r="HO25" i="2"/>
  <c r="HP25" i="2"/>
  <c r="HQ25" i="2"/>
  <c r="HR25" i="2"/>
  <c r="HS25" i="2"/>
  <c r="HT25" i="2"/>
  <c r="HU25" i="2"/>
  <c r="HV25" i="2"/>
  <c r="HW25" i="2"/>
  <c r="HX25" i="2"/>
  <c r="HY25" i="2"/>
  <c r="HZ25" i="2"/>
  <c r="IA25" i="2"/>
  <c r="IB25" i="2"/>
  <c r="IC25" i="2"/>
  <c r="ID25" i="2"/>
  <c r="IE25" i="2"/>
  <c r="IF25" i="2"/>
  <c r="IG25" i="2"/>
  <c r="IH25" i="2"/>
  <c r="II25" i="2"/>
  <c r="IJ25" i="2"/>
  <c r="IK25" i="2"/>
  <c r="IL25" i="2"/>
  <c r="IM25" i="2"/>
  <c r="IN25" i="2"/>
  <c r="IO25" i="2"/>
  <c r="IP25" i="2"/>
  <c r="IQ25" i="2"/>
  <c r="IR25" i="2"/>
  <c r="IS25" i="2"/>
  <c r="IT25" i="2"/>
  <c r="FP26" i="2"/>
  <c r="FQ26" i="2"/>
  <c r="FR26" i="2"/>
  <c r="FS26" i="2"/>
  <c r="FT26" i="2"/>
  <c r="FU26" i="2"/>
  <c r="FV26" i="2"/>
  <c r="FW26" i="2"/>
  <c r="FX26" i="2"/>
  <c r="FY26" i="2"/>
  <c r="FZ26" i="2"/>
  <c r="GA26" i="2"/>
  <c r="GB26" i="2"/>
  <c r="GC26" i="2"/>
  <c r="GD26" i="2"/>
  <c r="GE26" i="2"/>
  <c r="GF26" i="2"/>
  <c r="GG26" i="2"/>
  <c r="GH26" i="2"/>
  <c r="GI26" i="2"/>
  <c r="GJ26" i="2"/>
  <c r="GK26" i="2"/>
  <c r="GL26" i="2"/>
  <c r="GM26" i="2"/>
  <c r="GN26" i="2"/>
  <c r="GO26" i="2"/>
  <c r="GP26" i="2"/>
  <c r="GQ26" i="2"/>
  <c r="GR26" i="2"/>
  <c r="GS26" i="2"/>
  <c r="GT26" i="2"/>
  <c r="GU26" i="2"/>
  <c r="GV26" i="2"/>
  <c r="GW26" i="2"/>
  <c r="GX26" i="2"/>
  <c r="GY26" i="2"/>
  <c r="GZ26" i="2"/>
  <c r="HA26" i="2"/>
  <c r="HB26" i="2"/>
  <c r="HC26" i="2"/>
  <c r="HD26" i="2"/>
  <c r="HE26" i="2"/>
  <c r="HF26" i="2"/>
  <c r="HG26" i="2"/>
  <c r="HH26" i="2"/>
  <c r="HI26" i="2"/>
  <c r="HJ26" i="2"/>
  <c r="HK26" i="2"/>
  <c r="HL26" i="2"/>
  <c r="HM26" i="2"/>
  <c r="HN26" i="2"/>
  <c r="HO26" i="2"/>
  <c r="HP26" i="2"/>
  <c r="HQ26" i="2"/>
  <c r="HR26" i="2"/>
  <c r="HS26" i="2"/>
  <c r="HT26" i="2"/>
  <c r="HU26" i="2"/>
  <c r="HV26" i="2"/>
  <c r="HW26" i="2"/>
  <c r="HX26" i="2"/>
  <c r="HY26" i="2"/>
  <c r="HZ26" i="2"/>
  <c r="IA26" i="2"/>
  <c r="IB26" i="2"/>
  <c r="IC26" i="2"/>
  <c r="ID26" i="2"/>
  <c r="IE26" i="2"/>
  <c r="IF26" i="2"/>
  <c r="IG26" i="2"/>
  <c r="IH26" i="2"/>
  <c r="II26" i="2"/>
  <c r="IJ26" i="2"/>
  <c r="IK26" i="2"/>
  <c r="IL26" i="2"/>
  <c r="IM26" i="2"/>
  <c r="IN26" i="2"/>
  <c r="IO26" i="2"/>
  <c r="IP26" i="2"/>
  <c r="IQ26" i="2"/>
  <c r="IR26" i="2"/>
  <c r="IS26" i="2"/>
  <c r="IT26" i="2"/>
  <c r="DN6" i="2"/>
  <c r="DO6" i="2"/>
  <c r="DP6" i="2"/>
  <c r="DQ6" i="2"/>
  <c r="DR6" i="2"/>
  <c r="DS6" i="2"/>
  <c r="DT6" i="2"/>
  <c r="DU6" i="2"/>
  <c r="DV6" i="2"/>
  <c r="DW6" i="2"/>
  <c r="DX6" i="2"/>
  <c r="DY6" i="2"/>
  <c r="DZ6" i="2"/>
  <c r="EA6" i="2"/>
  <c r="EB6" i="2"/>
  <c r="EC6" i="2"/>
  <c r="ED6" i="2"/>
  <c r="EE6" i="2"/>
  <c r="EF6" i="2"/>
  <c r="EG6" i="2"/>
  <c r="EH6" i="2"/>
  <c r="EI6" i="2"/>
  <c r="EJ6" i="2"/>
  <c r="EK6" i="2"/>
  <c r="EL6" i="2"/>
  <c r="EM6" i="2"/>
  <c r="EN6" i="2"/>
  <c r="EO6" i="2"/>
  <c r="EP6" i="2"/>
  <c r="EQ6" i="2"/>
  <c r="ER6" i="2"/>
  <c r="ES6" i="2"/>
  <c r="ET6" i="2"/>
  <c r="EU6" i="2"/>
  <c r="EV6" i="2"/>
  <c r="EW6" i="2"/>
  <c r="EX6" i="2"/>
  <c r="EY6" i="2"/>
  <c r="EZ6" i="2"/>
  <c r="FA6" i="2"/>
  <c r="FB6" i="2"/>
  <c r="FC6" i="2"/>
  <c r="FD6" i="2"/>
  <c r="FE6" i="2"/>
  <c r="FF6" i="2"/>
  <c r="FG6" i="2"/>
  <c r="FH6" i="2"/>
  <c r="FI6" i="2"/>
  <c r="FJ6" i="2"/>
  <c r="FK6" i="2"/>
  <c r="FL6" i="2"/>
  <c r="FM6" i="2"/>
  <c r="FN6" i="2"/>
  <c r="FO6" i="2"/>
  <c r="DM7" i="2"/>
  <c r="DM8" i="2"/>
  <c r="DN7" i="2"/>
  <c r="DN8" i="2"/>
  <c r="DO7" i="2"/>
  <c r="DP7" i="2"/>
  <c r="DQ7" i="2"/>
  <c r="DR7" i="2"/>
  <c r="DS7" i="2"/>
  <c r="DS8" i="2"/>
  <c r="DT7" i="2"/>
  <c r="DU7" i="2"/>
  <c r="DV7" i="2"/>
  <c r="DW7" i="2"/>
  <c r="DX7" i="2"/>
  <c r="DY7" i="2"/>
  <c r="DZ7" i="2"/>
  <c r="EA7" i="2"/>
  <c r="EB7" i="2"/>
  <c r="EC7" i="2"/>
  <c r="ED7" i="2"/>
  <c r="EE7" i="2"/>
  <c r="EF7" i="2"/>
  <c r="EG7" i="2"/>
  <c r="EH7" i="2"/>
  <c r="EI7" i="2"/>
  <c r="EJ7" i="2"/>
  <c r="EK7" i="2"/>
  <c r="EL7" i="2"/>
  <c r="EM7" i="2"/>
  <c r="EM8" i="2"/>
  <c r="EN7" i="2"/>
  <c r="EO7" i="2"/>
  <c r="EO8" i="2"/>
  <c r="EP7" i="2"/>
  <c r="EQ7" i="2"/>
  <c r="ER7" i="2"/>
  <c r="ES7" i="2"/>
  <c r="ET7" i="2"/>
  <c r="EU7" i="2"/>
  <c r="EV7" i="2"/>
  <c r="EW7" i="2"/>
  <c r="EX7" i="2"/>
  <c r="EY7" i="2"/>
  <c r="EZ7" i="2"/>
  <c r="FA7" i="2"/>
  <c r="FB7" i="2"/>
  <c r="FC7" i="2"/>
  <c r="FD7" i="2"/>
  <c r="FE7" i="2"/>
  <c r="FF7" i="2"/>
  <c r="FG7" i="2"/>
  <c r="FG8" i="2"/>
  <c r="FH7" i="2"/>
  <c r="FI7" i="2"/>
  <c r="FI8" i="2"/>
  <c r="FJ7" i="2"/>
  <c r="FK7" i="2"/>
  <c r="FK8" i="2"/>
  <c r="FL7" i="2"/>
  <c r="FL8" i="2"/>
  <c r="FM7" i="2"/>
  <c r="FN7" i="2"/>
  <c r="FO7" i="2"/>
  <c r="DM9" i="2"/>
  <c r="DN9" i="2"/>
  <c r="DO9" i="2"/>
  <c r="DP9" i="2"/>
  <c r="DQ9" i="2"/>
  <c r="DR9" i="2"/>
  <c r="DS9" i="2"/>
  <c r="DT9" i="2"/>
  <c r="DU9" i="2"/>
  <c r="DV9" i="2"/>
  <c r="DW9" i="2"/>
  <c r="DX9" i="2"/>
  <c r="DY9" i="2"/>
  <c r="DZ9" i="2"/>
  <c r="EA9" i="2"/>
  <c r="EB9" i="2"/>
  <c r="EC9" i="2"/>
  <c r="ED9" i="2"/>
  <c r="EE9" i="2"/>
  <c r="EF9" i="2"/>
  <c r="EG9" i="2"/>
  <c r="EH9" i="2"/>
  <c r="EI9" i="2"/>
  <c r="EJ9" i="2"/>
  <c r="EK9" i="2"/>
  <c r="EL9" i="2"/>
  <c r="EM9" i="2"/>
  <c r="EN9" i="2"/>
  <c r="EO9" i="2"/>
  <c r="EP9" i="2"/>
  <c r="EQ9" i="2"/>
  <c r="ER9" i="2"/>
  <c r="ES9" i="2"/>
  <c r="ET9" i="2"/>
  <c r="EU9" i="2"/>
  <c r="EV9" i="2"/>
  <c r="EW9" i="2"/>
  <c r="EX9" i="2"/>
  <c r="EY9" i="2"/>
  <c r="EZ9" i="2"/>
  <c r="FA9" i="2"/>
  <c r="FB9" i="2"/>
  <c r="FC9" i="2"/>
  <c r="FD9" i="2"/>
  <c r="FE9" i="2"/>
  <c r="FF9" i="2"/>
  <c r="FG9" i="2"/>
  <c r="FH9" i="2"/>
  <c r="FI9" i="2"/>
  <c r="FJ9" i="2"/>
  <c r="FK9" i="2"/>
  <c r="FL9" i="2"/>
  <c r="FM9" i="2"/>
  <c r="FN9" i="2"/>
  <c r="FO9" i="2"/>
  <c r="DM10" i="2"/>
  <c r="DN10" i="2"/>
  <c r="DO10" i="2"/>
  <c r="DP10" i="2"/>
  <c r="DQ10" i="2"/>
  <c r="DR10" i="2"/>
  <c r="DS10" i="2"/>
  <c r="DT10" i="2"/>
  <c r="DU10" i="2"/>
  <c r="DV10" i="2"/>
  <c r="DW10" i="2"/>
  <c r="DX10" i="2"/>
  <c r="DY10" i="2"/>
  <c r="DZ10" i="2"/>
  <c r="EA10" i="2"/>
  <c r="EB10" i="2"/>
  <c r="EC10" i="2"/>
  <c r="ED10" i="2"/>
  <c r="EE10" i="2"/>
  <c r="EF10" i="2"/>
  <c r="EG10" i="2"/>
  <c r="EH10" i="2"/>
  <c r="EH13" i="2"/>
  <c r="EI10" i="2"/>
  <c r="EJ10" i="2"/>
  <c r="EK10" i="2"/>
  <c r="EL10" i="2"/>
  <c r="EM10" i="2"/>
  <c r="EN10" i="2"/>
  <c r="EO10" i="2"/>
  <c r="EP10" i="2"/>
  <c r="EQ10" i="2"/>
  <c r="ER10" i="2"/>
  <c r="ES10" i="2"/>
  <c r="ET10" i="2"/>
  <c r="EU10" i="2"/>
  <c r="EV10" i="2"/>
  <c r="EW10" i="2"/>
  <c r="EW13" i="2"/>
  <c r="EX10" i="2"/>
  <c r="EY10" i="2"/>
  <c r="EZ10" i="2"/>
  <c r="FA10" i="2"/>
  <c r="FB10" i="2"/>
  <c r="FB13" i="2"/>
  <c r="FC10" i="2"/>
  <c r="FD10" i="2"/>
  <c r="FE10" i="2"/>
  <c r="FF10" i="2"/>
  <c r="FG10" i="2"/>
  <c r="FH10" i="2"/>
  <c r="FI10" i="2"/>
  <c r="FJ10" i="2"/>
  <c r="FK10" i="2"/>
  <c r="FL10" i="2"/>
  <c r="FL13" i="2"/>
  <c r="FM10" i="2"/>
  <c r="FN10" i="2"/>
  <c r="FO10" i="2"/>
  <c r="DM11" i="2"/>
  <c r="DN11" i="2"/>
  <c r="DO11" i="2"/>
  <c r="DP11" i="2"/>
  <c r="DQ11" i="2"/>
  <c r="DR11" i="2"/>
  <c r="DS11" i="2"/>
  <c r="DT11" i="2"/>
  <c r="DU11" i="2"/>
  <c r="DV11" i="2"/>
  <c r="DW11" i="2"/>
  <c r="DX11" i="2"/>
  <c r="DY11" i="2"/>
  <c r="DZ11" i="2"/>
  <c r="EA11" i="2"/>
  <c r="EB11" i="2"/>
  <c r="EC11" i="2"/>
  <c r="ED11" i="2"/>
  <c r="EE11" i="2"/>
  <c r="EF11" i="2"/>
  <c r="EG11" i="2"/>
  <c r="EH11" i="2"/>
  <c r="EI11" i="2"/>
  <c r="EJ11" i="2"/>
  <c r="EK11" i="2"/>
  <c r="EL11" i="2"/>
  <c r="EM11" i="2"/>
  <c r="EN11" i="2"/>
  <c r="EO11" i="2"/>
  <c r="EP11" i="2"/>
  <c r="EQ11" i="2"/>
  <c r="ER11" i="2"/>
  <c r="ES11" i="2"/>
  <c r="ET11" i="2"/>
  <c r="EU11" i="2"/>
  <c r="EV11" i="2"/>
  <c r="EW11" i="2"/>
  <c r="EX11" i="2"/>
  <c r="EY11" i="2"/>
  <c r="EZ11" i="2"/>
  <c r="FA11" i="2"/>
  <c r="FB11" i="2"/>
  <c r="FC11" i="2"/>
  <c r="FD11" i="2"/>
  <c r="FE11" i="2"/>
  <c r="FF11" i="2"/>
  <c r="FG11" i="2"/>
  <c r="FH11" i="2"/>
  <c r="FI11" i="2"/>
  <c r="FJ11" i="2"/>
  <c r="FK11" i="2"/>
  <c r="FL11" i="2"/>
  <c r="FM11" i="2"/>
  <c r="FN11" i="2"/>
  <c r="FO11" i="2"/>
  <c r="DM12" i="2"/>
  <c r="DN12" i="2"/>
  <c r="DN14" i="2"/>
  <c r="DO12" i="2"/>
  <c r="DP12" i="2"/>
  <c r="DP14" i="2"/>
  <c r="DQ12" i="2"/>
  <c r="DR12" i="2"/>
  <c r="DS12" i="2"/>
  <c r="DS14" i="2"/>
  <c r="DT12" i="2"/>
  <c r="DU12" i="2"/>
  <c r="DV12" i="2"/>
  <c r="DW12" i="2"/>
  <c r="DX12" i="2"/>
  <c r="DX14" i="2"/>
  <c r="DY12" i="2"/>
  <c r="DZ12" i="2"/>
  <c r="EA12" i="2"/>
  <c r="EB12" i="2"/>
  <c r="EC12" i="2"/>
  <c r="ED12" i="2"/>
  <c r="EE12" i="2"/>
  <c r="EF12" i="2"/>
  <c r="EG12" i="2"/>
  <c r="EH12" i="2"/>
  <c r="EI12" i="2"/>
  <c r="EJ12" i="2"/>
  <c r="EK12" i="2"/>
  <c r="EL12" i="2"/>
  <c r="EM12" i="2"/>
  <c r="EN12" i="2"/>
  <c r="EO12" i="2"/>
  <c r="EP12" i="2"/>
  <c r="EQ12" i="2"/>
  <c r="ER12" i="2"/>
  <c r="ER14" i="2"/>
  <c r="ES12" i="2"/>
  <c r="ET12" i="2"/>
  <c r="EU12" i="2"/>
  <c r="EV12" i="2"/>
  <c r="EW12" i="2"/>
  <c r="EX12" i="2"/>
  <c r="EY12" i="2"/>
  <c r="EZ12" i="2"/>
  <c r="FA12" i="2"/>
  <c r="FB12" i="2"/>
  <c r="FB14" i="2"/>
  <c r="FC12" i="2"/>
  <c r="FD12" i="2"/>
  <c r="FE12" i="2"/>
  <c r="FF12" i="2"/>
  <c r="FG12" i="2"/>
  <c r="FH12" i="2"/>
  <c r="FI12" i="2"/>
  <c r="FJ12" i="2"/>
  <c r="FK12" i="2"/>
  <c r="FL12" i="2"/>
  <c r="FL14" i="2"/>
  <c r="FL15" i="2"/>
  <c r="FM12" i="2"/>
  <c r="FN12" i="2"/>
  <c r="FO12" i="2"/>
  <c r="DM16" i="2"/>
  <c r="DN16" i="2"/>
  <c r="DO16" i="2"/>
  <c r="DP16" i="2"/>
  <c r="DQ16" i="2"/>
  <c r="DR16" i="2"/>
  <c r="DS16" i="2"/>
  <c r="DT16" i="2"/>
  <c r="DU16" i="2"/>
  <c r="DV16" i="2"/>
  <c r="DW16" i="2"/>
  <c r="DX16" i="2"/>
  <c r="DY16" i="2"/>
  <c r="DZ16" i="2"/>
  <c r="EA16" i="2"/>
  <c r="EB16" i="2"/>
  <c r="EC16" i="2"/>
  <c r="ED16" i="2"/>
  <c r="EE16" i="2"/>
  <c r="EF16" i="2"/>
  <c r="EG16" i="2"/>
  <c r="EH16" i="2"/>
  <c r="EI16" i="2"/>
  <c r="EJ16" i="2"/>
  <c r="EK16" i="2"/>
  <c r="EL16" i="2"/>
  <c r="EM16" i="2"/>
  <c r="EN16" i="2"/>
  <c r="EO16" i="2"/>
  <c r="EP16" i="2"/>
  <c r="EQ16" i="2"/>
  <c r="ER16" i="2"/>
  <c r="ES16" i="2"/>
  <c r="ET16" i="2"/>
  <c r="EU16" i="2"/>
  <c r="EV16" i="2"/>
  <c r="EW16" i="2"/>
  <c r="EX16" i="2"/>
  <c r="EY16" i="2"/>
  <c r="EZ16" i="2"/>
  <c r="FA16" i="2"/>
  <c r="FB16" i="2"/>
  <c r="FC16" i="2"/>
  <c r="FD16" i="2"/>
  <c r="FE16" i="2"/>
  <c r="FF16" i="2"/>
  <c r="FG16" i="2"/>
  <c r="FH16" i="2"/>
  <c r="FI16" i="2"/>
  <c r="FJ16" i="2"/>
  <c r="FK16" i="2"/>
  <c r="FL16" i="2"/>
  <c r="FM16" i="2"/>
  <c r="FN16" i="2"/>
  <c r="FO16" i="2"/>
  <c r="DM17" i="2"/>
  <c r="DN17" i="2"/>
  <c r="DO17" i="2"/>
  <c r="DP17" i="2"/>
  <c r="DQ17" i="2"/>
  <c r="DR17" i="2"/>
  <c r="DS17" i="2"/>
  <c r="DT17" i="2"/>
  <c r="DU17" i="2"/>
  <c r="DV17" i="2"/>
  <c r="DW17" i="2"/>
  <c r="DX17" i="2"/>
  <c r="DY17" i="2"/>
  <c r="DZ17" i="2"/>
  <c r="EA17" i="2"/>
  <c r="EB17" i="2"/>
  <c r="EC17" i="2"/>
  <c r="ED17" i="2"/>
  <c r="EE17" i="2"/>
  <c r="EF17" i="2"/>
  <c r="EG17" i="2"/>
  <c r="EH17" i="2"/>
  <c r="EI17" i="2"/>
  <c r="EJ17" i="2"/>
  <c r="EK17" i="2"/>
  <c r="EL17" i="2"/>
  <c r="EM17" i="2"/>
  <c r="EN17" i="2"/>
  <c r="EO17" i="2"/>
  <c r="EP17" i="2"/>
  <c r="EQ17" i="2"/>
  <c r="ER17" i="2"/>
  <c r="ES17" i="2"/>
  <c r="ET17" i="2"/>
  <c r="EU17" i="2"/>
  <c r="EV17" i="2"/>
  <c r="EW17" i="2"/>
  <c r="EX17" i="2"/>
  <c r="EY17" i="2"/>
  <c r="EZ17" i="2"/>
  <c r="FA17" i="2"/>
  <c r="FB17" i="2"/>
  <c r="FC17" i="2"/>
  <c r="FD17" i="2"/>
  <c r="FE17" i="2"/>
  <c r="FF17" i="2"/>
  <c r="FG17" i="2"/>
  <c r="FH17" i="2"/>
  <c r="FI17" i="2"/>
  <c r="FJ17" i="2"/>
  <c r="FK17" i="2"/>
  <c r="FL17" i="2"/>
  <c r="FM17" i="2"/>
  <c r="FN17" i="2"/>
  <c r="FO17" i="2"/>
  <c r="DM18" i="2"/>
  <c r="DN18" i="2"/>
  <c r="DN19" i="2"/>
  <c r="DO18" i="2"/>
  <c r="DP18" i="2"/>
  <c r="DQ18" i="2"/>
  <c r="DR18" i="2"/>
  <c r="DS18" i="2"/>
  <c r="DS19" i="2"/>
  <c r="DT18" i="2"/>
  <c r="DU18" i="2"/>
  <c r="DV18" i="2"/>
  <c r="DW18" i="2"/>
  <c r="DX18" i="2"/>
  <c r="DY18" i="2"/>
  <c r="DZ18" i="2"/>
  <c r="EA18" i="2"/>
  <c r="EB18" i="2"/>
  <c r="EC18" i="2"/>
  <c r="ED18" i="2"/>
  <c r="ED19" i="2"/>
  <c r="EE18" i="2"/>
  <c r="EF18" i="2"/>
  <c r="EG18" i="2"/>
  <c r="EH18" i="2"/>
  <c r="EH19" i="2"/>
  <c r="EI18" i="2"/>
  <c r="EJ18" i="2"/>
  <c r="EK18" i="2"/>
  <c r="EL18" i="2"/>
  <c r="EL19" i="2"/>
  <c r="EM18" i="2"/>
  <c r="EN18" i="2"/>
  <c r="EO18" i="2"/>
  <c r="EP18" i="2"/>
  <c r="EQ18" i="2"/>
  <c r="ER18" i="2"/>
  <c r="ES18" i="2"/>
  <c r="ET18" i="2"/>
  <c r="EU18" i="2"/>
  <c r="EV18" i="2"/>
  <c r="EW18" i="2"/>
  <c r="EX18" i="2"/>
  <c r="EY18" i="2"/>
  <c r="EZ18" i="2"/>
  <c r="FA18" i="2"/>
  <c r="FB18" i="2"/>
  <c r="FB19" i="2"/>
  <c r="FC18" i="2"/>
  <c r="FD18" i="2"/>
  <c r="FE18" i="2"/>
  <c r="FF18" i="2"/>
  <c r="FG18" i="2"/>
  <c r="FH18" i="2"/>
  <c r="FI18" i="2"/>
  <c r="FJ18" i="2"/>
  <c r="FK18" i="2"/>
  <c r="FL18" i="2"/>
  <c r="FM18" i="2"/>
  <c r="FN18" i="2"/>
  <c r="FO18" i="2"/>
  <c r="DQ23" i="2"/>
  <c r="DW23" i="2"/>
  <c r="DX23" i="2"/>
  <c r="ED23" i="2"/>
  <c r="EJ23" i="2"/>
  <c r="EK23" i="2"/>
  <c r="EL23" i="2"/>
  <c r="ER23" i="2"/>
  <c r="ES23" i="2"/>
  <c r="EZ23" i="2"/>
  <c r="FF23" i="2"/>
  <c r="FM23" i="2"/>
  <c r="FN23" i="2"/>
  <c r="DQ24" i="2"/>
  <c r="DW24" i="2"/>
  <c r="DX24" i="2"/>
  <c r="ED24" i="2"/>
  <c r="EE24" i="2"/>
  <c r="EF24" i="2"/>
  <c r="EK24" i="2"/>
  <c r="EL24" i="2"/>
  <c r="ER24" i="2"/>
  <c r="ES24" i="2"/>
  <c r="EZ24" i="2"/>
  <c r="FA24" i="2"/>
  <c r="FF24" i="2"/>
  <c r="FM24" i="2"/>
  <c r="FN24" i="2"/>
  <c r="DM25" i="2"/>
  <c r="DN25" i="2"/>
  <c r="DO25" i="2"/>
  <c r="DP25" i="2"/>
  <c r="DQ25" i="2"/>
  <c r="DR25" i="2"/>
  <c r="DS25" i="2"/>
  <c r="DT25" i="2"/>
  <c r="DU25" i="2"/>
  <c r="DV25" i="2"/>
  <c r="DW25" i="2"/>
  <c r="DX25" i="2"/>
  <c r="DY25" i="2"/>
  <c r="DZ25" i="2"/>
  <c r="EA25" i="2"/>
  <c r="EB25" i="2"/>
  <c r="EC25" i="2"/>
  <c r="ED25" i="2"/>
  <c r="EE25" i="2"/>
  <c r="EF25" i="2"/>
  <c r="EG25" i="2"/>
  <c r="EH25" i="2"/>
  <c r="EI25" i="2"/>
  <c r="EJ25" i="2"/>
  <c r="EK25" i="2"/>
  <c r="EL25" i="2"/>
  <c r="EM25" i="2"/>
  <c r="EN25" i="2"/>
  <c r="EO25" i="2"/>
  <c r="EP25" i="2"/>
  <c r="EQ25" i="2"/>
  <c r="ER25" i="2"/>
  <c r="ES25" i="2"/>
  <c r="ET25" i="2"/>
  <c r="EU25" i="2"/>
  <c r="EV25" i="2"/>
  <c r="EW25" i="2"/>
  <c r="EX25" i="2"/>
  <c r="EY25" i="2"/>
  <c r="EZ25" i="2"/>
  <c r="FA25" i="2"/>
  <c r="FB25" i="2"/>
  <c r="FC25" i="2"/>
  <c r="FD25" i="2"/>
  <c r="FE25" i="2"/>
  <c r="FF25" i="2"/>
  <c r="FG25" i="2"/>
  <c r="FH25" i="2"/>
  <c r="FI25" i="2"/>
  <c r="FJ25" i="2"/>
  <c r="FK25" i="2"/>
  <c r="FL25" i="2"/>
  <c r="FM25" i="2"/>
  <c r="FN25" i="2"/>
  <c r="FO25" i="2"/>
  <c r="DM26" i="2"/>
  <c r="DN26" i="2"/>
  <c r="DO26" i="2"/>
  <c r="DP26" i="2"/>
  <c r="DQ26" i="2"/>
  <c r="DR26" i="2"/>
  <c r="DS26" i="2"/>
  <c r="DT26" i="2"/>
  <c r="DU26" i="2"/>
  <c r="DV26" i="2"/>
  <c r="DW26" i="2"/>
  <c r="DX26" i="2"/>
  <c r="DY26" i="2"/>
  <c r="DZ26" i="2"/>
  <c r="EA26" i="2"/>
  <c r="EB26" i="2"/>
  <c r="EC26" i="2"/>
  <c r="ED26" i="2"/>
  <c r="EE26" i="2"/>
  <c r="EF26" i="2"/>
  <c r="EG26" i="2"/>
  <c r="EH26" i="2"/>
  <c r="EI26" i="2"/>
  <c r="EJ26" i="2"/>
  <c r="EK26" i="2"/>
  <c r="EL26" i="2"/>
  <c r="EM26" i="2"/>
  <c r="EN26" i="2"/>
  <c r="EO26" i="2"/>
  <c r="EP26" i="2"/>
  <c r="EQ26" i="2"/>
  <c r="ER26" i="2"/>
  <c r="ES26" i="2"/>
  <c r="ET26" i="2"/>
  <c r="EU26" i="2"/>
  <c r="EV26" i="2"/>
  <c r="EW26" i="2"/>
  <c r="EX26" i="2"/>
  <c r="EY26" i="2"/>
  <c r="EZ26" i="2"/>
  <c r="FA26" i="2"/>
  <c r="FB26" i="2"/>
  <c r="FC26" i="2"/>
  <c r="FD26" i="2"/>
  <c r="FE26" i="2"/>
  <c r="FF26" i="2"/>
  <c r="FG26" i="2"/>
  <c r="FH26" i="2"/>
  <c r="FI26" i="2"/>
  <c r="FJ26" i="2"/>
  <c r="FK26" i="2"/>
  <c r="FL26" i="2"/>
  <c r="FM26" i="2"/>
  <c r="FN26" i="2"/>
  <c r="FO26" i="2"/>
  <c r="BU6" i="2"/>
  <c r="BV6" i="2"/>
  <c r="BW6" i="2"/>
  <c r="BX6" i="2"/>
  <c r="BY6" i="2"/>
  <c r="BZ6" i="2"/>
  <c r="CA6" i="2"/>
  <c r="CB6" i="2"/>
  <c r="CC6" i="2"/>
  <c r="CD6" i="2"/>
  <c r="CE6" i="2"/>
  <c r="CF6" i="2"/>
  <c r="CG6" i="2"/>
  <c r="CH6" i="2"/>
  <c r="CI6" i="2"/>
  <c r="CJ6" i="2"/>
  <c r="CK6" i="2"/>
  <c r="CL6" i="2"/>
  <c r="CM6" i="2"/>
  <c r="CN6" i="2"/>
  <c r="CO6" i="2"/>
  <c r="CP6" i="2"/>
  <c r="CQ6" i="2"/>
  <c r="CR6" i="2"/>
  <c r="CS6" i="2"/>
  <c r="CT6" i="2"/>
  <c r="CU6" i="2"/>
  <c r="CV6" i="2"/>
  <c r="CW6" i="2"/>
  <c r="CX6" i="2"/>
  <c r="CY6" i="2"/>
  <c r="CZ6" i="2"/>
  <c r="DA6" i="2"/>
  <c r="DB6" i="2"/>
  <c r="DC6" i="2"/>
  <c r="DD6" i="2"/>
  <c r="DE6" i="2"/>
  <c r="DF6" i="2"/>
  <c r="DG6" i="2"/>
  <c r="DH6" i="2"/>
  <c r="DI6" i="2"/>
  <c r="DJ6" i="2"/>
  <c r="DK6" i="2"/>
  <c r="DL6" i="2"/>
  <c r="BU7" i="2"/>
  <c r="BV7" i="2"/>
  <c r="BW7" i="2"/>
  <c r="BX7" i="2"/>
  <c r="BY7" i="2"/>
  <c r="BZ7" i="2"/>
  <c r="CA7" i="2"/>
  <c r="CB7" i="2"/>
  <c r="CC7" i="2"/>
  <c r="CD7" i="2"/>
  <c r="CE7" i="2"/>
  <c r="CF7" i="2"/>
  <c r="CG7" i="2"/>
  <c r="CH7" i="2"/>
  <c r="CH8" i="2"/>
  <c r="CI7" i="2"/>
  <c r="CJ7" i="2"/>
  <c r="CK7" i="2"/>
  <c r="CL7" i="2"/>
  <c r="CM7" i="2"/>
  <c r="CN7" i="2"/>
  <c r="CO7" i="2"/>
  <c r="CP7" i="2"/>
  <c r="CQ7" i="2"/>
  <c r="CR7" i="2"/>
  <c r="CS7" i="2"/>
  <c r="CT7" i="2"/>
  <c r="CU7" i="2"/>
  <c r="CU8" i="2"/>
  <c r="CV7" i="2"/>
  <c r="CW7" i="2"/>
  <c r="CX7" i="2"/>
  <c r="CX8" i="2"/>
  <c r="CY7" i="2"/>
  <c r="CZ7" i="2"/>
  <c r="DA7" i="2"/>
  <c r="DB7" i="2"/>
  <c r="DB8" i="2"/>
  <c r="DC7" i="2"/>
  <c r="DD7" i="2"/>
  <c r="DE7" i="2"/>
  <c r="DF7" i="2"/>
  <c r="DG7" i="2"/>
  <c r="DH7" i="2"/>
  <c r="DI7" i="2"/>
  <c r="DJ7" i="2"/>
  <c r="DK7" i="2"/>
  <c r="DL7" i="2"/>
  <c r="BU9" i="2"/>
  <c r="BV9" i="2"/>
  <c r="BW9" i="2"/>
  <c r="BX9" i="2"/>
  <c r="BY9" i="2"/>
  <c r="BZ9" i="2"/>
  <c r="CA9" i="2"/>
  <c r="CB9" i="2"/>
  <c r="CC9" i="2"/>
  <c r="CD9" i="2"/>
  <c r="CE9" i="2"/>
  <c r="CF9" i="2"/>
  <c r="CG9" i="2"/>
  <c r="CH9" i="2"/>
  <c r="CI9" i="2"/>
  <c r="CJ9" i="2"/>
  <c r="CK9" i="2"/>
  <c r="CL9" i="2"/>
  <c r="CM9" i="2"/>
  <c r="CN9" i="2"/>
  <c r="CO9" i="2"/>
  <c r="CP9" i="2"/>
  <c r="CQ9" i="2"/>
  <c r="CR9" i="2"/>
  <c r="CS9" i="2"/>
  <c r="CT9" i="2"/>
  <c r="CU9" i="2"/>
  <c r="CV9" i="2"/>
  <c r="CW9" i="2"/>
  <c r="CX9" i="2"/>
  <c r="CY9" i="2"/>
  <c r="CZ9" i="2"/>
  <c r="DA9" i="2"/>
  <c r="DB9" i="2"/>
  <c r="DC9" i="2"/>
  <c r="DD9" i="2"/>
  <c r="DE9" i="2"/>
  <c r="DF9" i="2"/>
  <c r="DG9" i="2"/>
  <c r="DH9" i="2"/>
  <c r="DI9" i="2"/>
  <c r="DJ9" i="2"/>
  <c r="DK9" i="2"/>
  <c r="DL9" i="2"/>
  <c r="BU10" i="2"/>
  <c r="BV10" i="2"/>
  <c r="BW10" i="2"/>
  <c r="BX10" i="2"/>
  <c r="BY10" i="2"/>
  <c r="BY13" i="2"/>
  <c r="BZ10" i="2"/>
  <c r="BZ13" i="2"/>
  <c r="CA10" i="2"/>
  <c r="CB10" i="2"/>
  <c r="CC10" i="2"/>
  <c r="CD10" i="2"/>
  <c r="CE10" i="2"/>
  <c r="CF10" i="2"/>
  <c r="CG10" i="2"/>
  <c r="CH10" i="2"/>
  <c r="CI10" i="2"/>
  <c r="CJ10" i="2"/>
  <c r="CK10" i="2"/>
  <c r="CL10" i="2"/>
  <c r="CM10" i="2"/>
  <c r="CN10" i="2"/>
  <c r="CO10" i="2"/>
  <c r="CP10" i="2"/>
  <c r="CQ10" i="2"/>
  <c r="CR10" i="2"/>
  <c r="CS10" i="2"/>
  <c r="CT10" i="2"/>
  <c r="CU10" i="2"/>
  <c r="CV10" i="2"/>
  <c r="CW10" i="2"/>
  <c r="CX10" i="2"/>
  <c r="CY10" i="2"/>
  <c r="CZ10" i="2"/>
  <c r="DA10" i="2"/>
  <c r="DB10" i="2"/>
  <c r="DC10" i="2"/>
  <c r="DD10" i="2"/>
  <c r="DE10" i="2"/>
  <c r="DF10" i="2"/>
  <c r="DG10" i="2"/>
  <c r="DH10" i="2"/>
  <c r="DI10" i="2"/>
  <c r="DJ10" i="2"/>
  <c r="DJ13" i="2"/>
  <c r="DK10" i="2"/>
  <c r="DL10" i="2"/>
  <c r="BU11" i="2"/>
  <c r="BV11" i="2"/>
  <c r="BW11" i="2"/>
  <c r="BX11" i="2"/>
  <c r="BY11" i="2"/>
  <c r="BZ11" i="2"/>
  <c r="CA11" i="2"/>
  <c r="CB11" i="2"/>
  <c r="CC11" i="2"/>
  <c r="CD11" i="2"/>
  <c r="CE11" i="2"/>
  <c r="CF11" i="2"/>
  <c r="CG11" i="2"/>
  <c r="CH11" i="2"/>
  <c r="CI11" i="2"/>
  <c r="CJ11" i="2"/>
  <c r="CK11" i="2"/>
  <c r="CL11" i="2"/>
  <c r="CM11" i="2"/>
  <c r="CN11" i="2"/>
  <c r="CO11" i="2"/>
  <c r="CP11" i="2"/>
  <c r="CQ11" i="2"/>
  <c r="CR11" i="2"/>
  <c r="CS11" i="2"/>
  <c r="CT11" i="2"/>
  <c r="CU11" i="2"/>
  <c r="CV11" i="2"/>
  <c r="CW11" i="2"/>
  <c r="CX11" i="2"/>
  <c r="CY11" i="2"/>
  <c r="CZ11" i="2"/>
  <c r="DA11" i="2"/>
  <c r="DB11" i="2"/>
  <c r="DC11" i="2"/>
  <c r="DD11" i="2"/>
  <c r="DE11" i="2"/>
  <c r="DF11" i="2"/>
  <c r="DG11" i="2"/>
  <c r="DH11" i="2"/>
  <c r="DI11" i="2"/>
  <c r="DJ11" i="2"/>
  <c r="DK11" i="2"/>
  <c r="DL11" i="2"/>
  <c r="BU12" i="2"/>
  <c r="BV12" i="2"/>
  <c r="BW12" i="2"/>
  <c r="BX12" i="2"/>
  <c r="BY12" i="2"/>
  <c r="BZ12" i="2"/>
  <c r="CA12" i="2"/>
  <c r="CB12" i="2"/>
  <c r="CC12" i="2"/>
  <c r="CD12" i="2"/>
  <c r="CE12" i="2"/>
  <c r="CE14" i="2"/>
  <c r="CF12" i="2"/>
  <c r="CG12" i="2"/>
  <c r="CH12" i="2"/>
  <c r="CH14" i="2"/>
  <c r="CI12" i="2"/>
  <c r="CJ12" i="2"/>
  <c r="CK12" i="2"/>
  <c r="CL12" i="2"/>
  <c r="CM12" i="2"/>
  <c r="CN12" i="2"/>
  <c r="CO12" i="2"/>
  <c r="CP12" i="2"/>
  <c r="CQ12" i="2"/>
  <c r="CR12" i="2"/>
  <c r="CS12" i="2"/>
  <c r="CT12" i="2"/>
  <c r="CU12" i="2"/>
  <c r="CV12" i="2"/>
  <c r="CW12" i="2"/>
  <c r="CX12" i="2"/>
  <c r="CY12" i="2"/>
  <c r="CZ12" i="2"/>
  <c r="CZ14" i="2"/>
  <c r="DA12" i="2"/>
  <c r="DB12" i="2"/>
  <c r="DC12" i="2"/>
  <c r="DD12" i="2"/>
  <c r="DE12" i="2"/>
  <c r="DF12" i="2"/>
  <c r="DF14" i="2"/>
  <c r="DG12" i="2"/>
  <c r="DH12" i="2"/>
  <c r="DI12" i="2"/>
  <c r="DJ12" i="2"/>
  <c r="DK12" i="2"/>
  <c r="DL12" i="2"/>
  <c r="BU16" i="2"/>
  <c r="BV16" i="2"/>
  <c r="BW16" i="2"/>
  <c r="BX16" i="2"/>
  <c r="BY16" i="2"/>
  <c r="BZ16" i="2"/>
  <c r="CA16" i="2"/>
  <c r="CB16" i="2"/>
  <c r="CC16" i="2"/>
  <c r="CD16" i="2"/>
  <c r="CE16" i="2"/>
  <c r="CF16" i="2"/>
  <c r="CG16" i="2"/>
  <c r="CH16" i="2"/>
  <c r="CI16" i="2"/>
  <c r="CJ16" i="2"/>
  <c r="CK16" i="2"/>
  <c r="CL16" i="2"/>
  <c r="CM16" i="2"/>
  <c r="CN16" i="2"/>
  <c r="CO16" i="2"/>
  <c r="CP16" i="2"/>
  <c r="CQ16" i="2"/>
  <c r="CR16" i="2"/>
  <c r="CS16" i="2"/>
  <c r="CT16" i="2"/>
  <c r="CU16" i="2"/>
  <c r="CV16" i="2"/>
  <c r="CW16" i="2"/>
  <c r="CX16" i="2"/>
  <c r="CY16" i="2"/>
  <c r="CZ16" i="2"/>
  <c r="DA16" i="2"/>
  <c r="DB16" i="2"/>
  <c r="DC16" i="2"/>
  <c r="DD16" i="2"/>
  <c r="DE16" i="2"/>
  <c r="DF16" i="2"/>
  <c r="DG16" i="2"/>
  <c r="DH16" i="2"/>
  <c r="DI16" i="2"/>
  <c r="DJ16" i="2"/>
  <c r="DK16" i="2"/>
  <c r="DL16" i="2"/>
  <c r="BU17" i="2"/>
  <c r="BV17" i="2"/>
  <c r="BW17" i="2"/>
  <c r="BX17" i="2"/>
  <c r="BY17" i="2"/>
  <c r="BZ17" i="2"/>
  <c r="CA17" i="2"/>
  <c r="CB17" i="2"/>
  <c r="CC17" i="2"/>
  <c r="CD17" i="2"/>
  <c r="CE17" i="2"/>
  <c r="CF17" i="2"/>
  <c r="CG17" i="2"/>
  <c r="CH17" i="2"/>
  <c r="CI17" i="2"/>
  <c r="CJ17" i="2"/>
  <c r="CK17" i="2"/>
  <c r="CL17" i="2"/>
  <c r="CM17" i="2"/>
  <c r="CN17" i="2"/>
  <c r="CO17" i="2"/>
  <c r="CP17" i="2"/>
  <c r="CQ17" i="2"/>
  <c r="CR17" i="2"/>
  <c r="CS17" i="2"/>
  <c r="CT17" i="2"/>
  <c r="CU17" i="2"/>
  <c r="CV17" i="2"/>
  <c r="CW17" i="2"/>
  <c r="CX17" i="2"/>
  <c r="CY17" i="2"/>
  <c r="CZ17" i="2"/>
  <c r="DA17" i="2"/>
  <c r="DB17" i="2"/>
  <c r="DC17" i="2"/>
  <c r="DD17" i="2"/>
  <c r="DE17" i="2"/>
  <c r="DF17" i="2"/>
  <c r="DG17" i="2"/>
  <c r="DH17" i="2"/>
  <c r="DI17" i="2"/>
  <c r="DJ17" i="2"/>
  <c r="DK17" i="2"/>
  <c r="DL17" i="2"/>
  <c r="BU18" i="2"/>
  <c r="BV18" i="2"/>
  <c r="BW18" i="2"/>
  <c r="BX18" i="2"/>
  <c r="BY18" i="2"/>
  <c r="BZ18" i="2"/>
  <c r="CA18" i="2"/>
  <c r="CB18" i="2"/>
  <c r="CC18" i="2"/>
  <c r="CD18" i="2"/>
  <c r="CE18" i="2"/>
  <c r="CF18" i="2"/>
  <c r="CG18" i="2"/>
  <c r="CH18" i="2"/>
  <c r="CI18" i="2"/>
  <c r="CJ18" i="2"/>
  <c r="CK18" i="2"/>
  <c r="CL18" i="2"/>
  <c r="CL19" i="2"/>
  <c r="CM18" i="2"/>
  <c r="CN18" i="2"/>
  <c r="CO18" i="2"/>
  <c r="CP18" i="2"/>
  <c r="CQ18" i="2"/>
  <c r="CR18" i="2"/>
  <c r="CS18" i="2"/>
  <c r="CT18" i="2"/>
  <c r="CU18" i="2"/>
  <c r="CV18" i="2"/>
  <c r="CW18" i="2"/>
  <c r="CX18" i="2"/>
  <c r="CY18" i="2"/>
  <c r="CZ18" i="2"/>
  <c r="DA18" i="2"/>
  <c r="DB18" i="2"/>
  <c r="DC18" i="2"/>
  <c r="DD18" i="2"/>
  <c r="DE18" i="2"/>
  <c r="DF18" i="2"/>
  <c r="DG18" i="2"/>
  <c r="DH18" i="2"/>
  <c r="DI18" i="2"/>
  <c r="DJ18" i="2"/>
  <c r="DJ19" i="2"/>
  <c r="DK18" i="2"/>
  <c r="DL18" i="2"/>
  <c r="BZ23" i="2"/>
  <c r="CF23" i="2"/>
  <c r="CN23" i="2"/>
  <c r="DB23" i="2"/>
  <c r="DI23" i="2"/>
  <c r="DJ23" i="2"/>
  <c r="BX24" i="2"/>
  <c r="BZ24" i="2"/>
  <c r="CA24" i="2"/>
  <c r="CB24" i="2"/>
  <c r="CG24" i="2"/>
  <c r="CH24" i="2"/>
  <c r="CI24" i="2"/>
  <c r="CN24" i="2"/>
  <c r="CO24" i="2"/>
  <c r="CV24" i="2"/>
  <c r="CW24" i="2"/>
  <c r="DB24" i="2"/>
  <c r="DJ24" i="2"/>
  <c r="BU25" i="2"/>
  <c r="BV25" i="2"/>
  <c r="BW25" i="2"/>
  <c r="BX25" i="2"/>
  <c r="BY25" i="2"/>
  <c r="BZ25" i="2"/>
  <c r="CA25" i="2"/>
  <c r="CB25" i="2"/>
  <c r="CC25" i="2"/>
  <c r="CD25" i="2"/>
  <c r="CE25" i="2"/>
  <c r="CF25" i="2"/>
  <c r="CG25" i="2"/>
  <c r="CH25" i="2"/>
  <c r="CI25" i="2"/>
  <c r="CJ25" i="2"/>
  <c r="CK25" i="2"/>
  <c r="CL25" i="2"/>
  <c r="CM25" i="2"/>
  <c r="CN25" i="2"/>
  <c r="CO25" i="2"/>
  <c r="CP25" i="2"/>
  <c r="CQ25" i="2"/>
  <c r="CR25" i="2"/>
  <c r="CS25" i="2"/>
  <c r="CT25" i="2"/>
  <c r="CU25" i="2"/>
  <c r="CV25" i="2"/>
  <c r="CW25" i="2"/>
  <c r="CX25" i="2"/>
  <c r="CY25" i="2"/>
  <c r="CZ25" i="2"/>
  <c r="DA25" i="2"/>
  <c r="DB25" i="2"/>
  <c r="DC25" i="2"/>
  <c r="DD25" i="2"/>
  <c r="DE25" i="2"/>
  <c r="DF25" i="2"/>
  <c r="DG25" i="2"/>
  <c r="DH25" i="2"/>
  <c r="DI25" i="2"/>
  <c r="DJ25" i="2"/>
  <c r="DK25" i="2"/>
  <c r="DL25" i="2"/>
  <c r="BU26" i="2"/>
  <c r="BV26" i="2"/>
  <c r="BW26" i="2"/>
  <c r="BX26" i="2"/>
  <c r="BY26" i="2"/>
  <c r="BZ26" i="2"/>
  <c r="CA26" i="2"/>
  <c r="CB26" i="2"/>
  <c r="CC26" i="2"/>
  <c r="CD26" i="2"/>
  <c r="CE26" i="2"/>
  <c r="CF26" i="2"/>
  <c r="CG26" i="2"/>
  <c r="CH26" i="2"/>
  <c r="CI26" i="2"/>
  <c r="CJ26" i="2"/>
  <c r="CK26" i="2"/>
  <c r="CL26" i="2"/>
  <c r="CM26" i="2"/>
  <c r="CN26" i="2"/>
  <c r="CO26" i="2"/>
  <c r="CP26" i="2"/>
  <c r="CQ26" i="2"/>
  <c r="CR26" i="2"/>
  <c r="CS26" i="2"/>
  <c r="CT26" i="2"/>
  <c r="CU26" i="2"/>
  <c r="CV26" i="2"/>
  <c r="CW26" i="2"/>
  <c r="CX26" i="2"/>
  <c r="CY26" i="2"/>
  <c r="CZ26" i="2"/>
  <c r="DA26" i="2"/>
  <c r="DB26" i="2"/>
  <c r="DC26" i="2"/>
  <c r="DD26" i="2"/>
  <c r="DE26" i="2"/>
  <c r="DF26" i="2"/>
  <c r="DG26" i="2"/>
  <c r="DH26" i="2"/>
  <c r="DI26" i="2"/>
  <c r="DJ26" i="2"/>
  <c r="DK26" i="2"/>
  <c r="DL26" i="2"/>
  <c r="Z6" i="2"/>
  <c r="AA6" i="2"/>
  <c r="AB6" i="2"/>
  <c r="AC6" i="2"/>
  <c r="AD6" i="2"/>
  <c r="AE6" i="2"/>
  <c r="AF6" i="2"/>
  <c r="AG6" i="2"/>
  <c r="AH6" i="2"/>
  <c r="AI6" i="2"/>
  <c r="AJ6" i="2"/>
  <c r="AK6" i="2"/>
  <c r="AL6" i="2"/>
  <c r="AM6" i="2"/>
  <c r="AN6" i="2"/>
  <c r="AO6" i="2"/>
  <c r="AP6" i="2"/>
  <c r="AQ6" i="2"/>
  <c r="AR6" i="2"/>
  <c r="AS6" i="2"/>
  <c r="AT6" i="2"/>
  <c r="AU6" i="2"/>
  <c r="AV6" i="2"/>
  <c r="AW6" i="2"/>
  <c r="AX6" i="2"/>
  <c r="AY6" i="2"/>
  <c r="AZ6" i="2"/>
  <c r="BA6" i="2"/>
  <c r="BB6" i="2"/>
  <c r="BC6" i="2"/>
  <c r="BD6" i="2"/>
  <c r="BE6" i="2"/>
  <c r="BF6" i="2"/>
  <c r="BG6" i="2"/>
  <c r="BH6" i="2"/>
  <c r="BI6" i="2"/>
  <c r="BJ6" i="2"/>
  <c r="BK6" i="2"/>
  <c r="BL6" i="2"/>
  <c r="BM6" i="2"/>
  <c r="BN6" i="2"/>
  <c r="BO6" i="2"/>
  <c r="BP6" i="2"/>
  <c r="BQ6" i="2"/>
  <c r="BR6" i="2"/>
  <c r="BS6" i="2"/>
  <c r="BT6" i="2"/>
  <c r="Z7" i="2"/>
  <c r="AA7" i="2"/>
  <c r="AB7" i="2"/>
  <c r="AC7" i="2"/>
  <c r="AC8" i="2"/>
  <c r="AD7" i="2"/>
  <c r="AE7" i="2"/>
  <c r="AF7" i="2"/>
  <c r="AG7" i="2"/>
  <c r="AH7" i="2"/>
  <c r="AI7" i="2"/>
  <c r="AJ7" i="2"/>
  <c r="AJ8" i="2"/>
  <c r="AK7" i="2"/>
  <c r="AL7" i="2"/>
  <c r="AM7" i="2"/>
  <c r="AN7" i="2"/>
  <c r="AO7" i="2"/>
  <c r="AP7" i="2"/>
  <c r="AQ7" i="2"/>
  <c r="AR7" i="2"/>
  <c r="AS7" i="2"/>
  <c r="AT7" i="2"/>
  <c r="AU7" i="2"/>
  <c r="AV7" i="2"/>
  <c r="AW7" i="2"/>
  <c r="AX7" i="2"/>
  <c r="AY7" i="2"/>
  <c r="AZ7" i="2"/>
  <c r="BA7" i="2"/>
  <c r="BB7" i="2"/>
  <c r="BC7" i="2"/>
  <c r="BD7" i="2"/>
  <c r="BE7" i="2"/>
  <c r="BF7" i="2"/>
  <c r="BG7" i="2"/>
  <c r="BH7" i="2"/>
  <c r="BI7" i="2"/>
  <c r="BJ7" i="2"/>
  <c r="BK7" i="2"/>
  <c r="BL7" i="2"/>
  <c r="BL8" i="2"/>
  <c r="BM7" i="2"/>
  <c r="BN7" i="2"/>
  <c r="BO7" i="2"/>
  <c r="BP7" i="2"/>
  <c r="BQ7" i="2"/>
  <c r="BQ8" i="2"/>
  <c r="BR7" i="2"/>
  <c r="BS7" i="2"/>
  <c r="BT7" i="2"/>
  <c r="BT8" i="2"/>
  <c r="Z9" i="2"/>
  <c r="AA9" i="2"/>
  <c r="AB9" i="2"/>
  <c r="AC9" i="2"/>
  <c r="AD9" i="2"/>
  <c r="AE9" i="2"/>
  <c r="AF9" i="2"/>
  <c r="AG9" i="2"/>
  <c r="AH9" i="2"/>
  <c r="AI9" i="2"/>
  <c r="AJ9" i="2"/>
  <c r="AK9" i="2"/>
  <c r="AL9" i="2"/>
  <c r="AM9" i="2"/>
  <c r="AN9" i="2"/>
  <c r="AO9" i="2"/>
  <c r="AP9" i="2"/>
  <c r="AQ9" i="2"/>
  <c r="AR9" i="2"/>
  <c r="AS9" i="2"/>
  <c r="AT9" i="2"/>
  <c r="AU9" i="2"/>
  <c r="AV9" i="2"/>
  <c r="AW9" i="2"/>
  <c r="AX9" i="2"/>
  <c r="AY9" i="2"/>
  <c r="AZ9" i="2"/>
  <c r="BA9" i="2"/>
  <c r="BB9" i="2"/>
  <c r="BC9" i="2"/>
  <c r="BD9" i="2"/>
  <c r="BE9" i="2"/>
  <c r="BF9" i="2"/>
  <c r="BG9" i="2"/>
  <c r="BH9" i="2"/>
  <c r="BI9" i="2"/>
  <c r="BJ9" i="2"/>
  <c r="BK9" i="2"/>
  <c r="BL9" i="2"/>
  <c r="BM9" i="2"/>
  <c r="BN9" i="2"/>
  <c r="BO9" i="2"/>
  <c r="BP9" i="2"/>
  <c r="BQ9" i="2"/>
  <c r="BR9" i="2"/>
  <c r="BS9" i="2"/>
  <c r="BT9" i="2"/>
  <c r="Z10" i="2"/>
  <c r="AA10" i="2"/>
  <c r="AB10" i="2"/>
  <c r="AC10" i="2"/>
  <c r="AD10" i="2"/>
  <c r="AE10" i="2"/>
  <c r="AF10" i="2"/>
  <c r="AF13" i="2"/>
  <c r="AG10" i="2"/>
  <c r="AH10" i="2"/>
  <c r="AI10" i="2"/>
  <c r="AI13" i="2"/>
  <c r="AJ10" i="2"/>
  <c r="AK10" i="2"/>
  <c r="AK13" i="2"/>
  <c r="AL10" i="2"/>
  <c r="AM10" i="2"/>
  <c r="AN10" i="2"/>
  <c r="AO10" i="2"/>
  <c r="AP10" i="2"/>
  <c r="AQ10" i="2"/>
  <c r="AR10" i="2"/>
  <c r="AS10" i="2"/>
  <c r="AT10" i="2"/>
  <c r="AU10" i="2"/>
  <c r="AV10" i="2"/>
  <c r="AW10" i="2"/>
  <c r="AX10" i="2"/>
  <c r="AY10" i="2"/>
  <c r="AZ10" i="2"/>
  <c r="BA10" i="2"/>
  <c r="BB10" i="2"/>
  <c r="BC10" i="2"/>
  <c r="BC13" i="2"/>
  <c r="BD10" i="2"/>
  <c r="BD13" i="2"/>
  <c r="BE10" i="2"/>
  <c r="BF10" i="2"/>
  <c r="BG10" i="2"/>
  <c r="BH10" i="2"/>
  <c r="BI10" i="2"/>
  <c r="BJ10" i="2"/>
  <c r="BJ13" i="2"/>
  <c r="BK10" i="2"/>
  <c r="BL10" i="2"/>
  <c r="BM10" i="2"/>
  <c r="BN10" i="2"/>
  <c r="BO10" i="2"/>
  <c r="BP10" i="2"/>
  <c r="BQ10" i="2"/>
  <c r="BR10" i="2"/>
  <c r="BS10" i="2"/>
  <c r="BT10" i="2"/>
  <c r="Z11" i="2"/>
  <c r="AA11" i="2"/>
  <c r="AB11" i="2"/>
  <c r="AC11" i="2"/>
  <c r="AD11" i="2"/>
  <c r="AE11" i="2"/>
  <c r="AF11" i="2"/>
  <c r="AG11" i="2"/>
  <c r="AH11" i="2"/>
  <c r="AI11" i="2"/>
  <c r="AJ11" i="2"/>
  <c r="AK11" i="2"/>
  <c r="AL11" i="2"/>
  <c r="AM11" i="2"/>
  <c r="AN11" i="2"/>
  <c r="AO11" i="2"/>
  <c r="AP11" i="2"/>
  <c r="AQ11" i="2"/>
  <c r="AR11" i="2"/>
  <c r="AS11" i="2"/>
  <c r="AT11" i="2"/>
  <c r="AU11" i="2"/>
  <c r="AV11" i="2"/>
  <c r="AW11" i="2"/>
  <c r="AX11" i="2"/>
  <c r="AY11" i="2"/>
  <c r="AZ11" i="2"/>
  <c r="BA11" i="2"/>
  <c r="BB11" i="2"/>
  <c r="BC11" i="2"/>
  <c r="BD11" i="2"/>
  <c r="BE11" i="2"/>
  <c r="BF11" i="2"/>
  <c r="BG11" i="2"/>
  <c r="BH11" i="2"/>
  <c r="BI11" i="2"/>
  <c r="BJ11" i="2"/>
  <c r="BK11" i="2"/>
  <c r="BL11" i="2"/>
  <c r="BM11" i="2"/>
  <c r="BN11" i="2"/>
  <c r="BO11" i="2"/>
  <c r="BP11" i="2"/>
  <c r="BQ11" i="2"/>
  <c r="BR11" i="2"/>
  <c r="BS11" i="2"/>
  <c r="BT11" i="2"/>
  <c r="Z12" i="2"/>
  <c r="AA12" i="2"/>
  <c r="AB12" i="2"/>
  <c r="AC12" i="2"/>
  <c r="AD12" i="2"/>
  <c r="AE12" i="2"/>
  <c r="AF12" i="2"/>
  <c r="AG12" i="2"/>
  <c r="AH12" i="2"/>
  <c r="AI12" i="2"/>
  <c r="AJ12" i="2"/>
  <c r="AK12" i="2"/>
  <c r="AL12" i="2"/>
  <c r="AM12" i="2"/>
  <c r="AN12" i="2"/>
  <c r="AO12" i="2"/>
  <c r="AO14" i="2"/>
  <c r="AP12" i="2"/>
  <c r="AQ12" i="2"/>
  <c r="AR12" i="2"/>
  <c r="AS12" i="2"/>
  <c r="AT12" i="2"/>
  <c r="AU12" i="2"/>
  <c r="AV12" i="2"/>
  <c r="AV14" i="2"/>
  <c r="AW12" i="2"/>
  <c r="AX12" i="2"/>
  <c r="AY12" i="2"/>
  <c r="AZ12" i="2"/>
  <c r="BA12" i="2"/>
  <c r="BB12" i="2"/>
  <c r="BC12" i="2"/>
  <c r="BD12" i="2"/>
  <c r="BD14" i="2"/>
  <c r="BE12" i="2"/>
  <c r="BF12" i="2"/>
  <c r="BF14" i="2"/>
  <c r="BG12" i="2"/>
  <c r="BH12" i="2"/>
  <c r="BI12" i="2"/>
  <c r="BJ12" i="2"/>
  <c r="BK12" i="2"/>
  <c r="BL12" i="2"/>
  <c r="BM12" i="2"/>
  <c r="BN12" i="2"/>
  <c r="BO12" i="2"/>
  <c r="BP12" i="2"/>
  <c r="BQ12" i="2"/>
  <c r="BR12" i="2"/>
  <c r="BS12" i="2"/>
  <c r="BT12" i="2"/>
  <c r="Z16" i="2"/>
  <c r="AA16" i="2"/>
  <c r="AB16" i="2"/>
  <c r="AC16" i="2"/>
  <c r="AD16" i="2"/>
  <c r="AE16" i="2"/>
  <c r="AF16" i="2"/>
  <c r="AG16" i="2"/>
  <c r="AH16" i="2"/>
  <c r="AI16" i="2"/>
  <c r="AJ16" i="2"/>
  <c r="AK16" i="2"/>
  <c r="AL16" i="2"/>
  <c r="AM16" i="2"/>
  <c r="AN16" i="2"/>
  <c r="AO16" i="2"/>
  <c r="AP16" i="2"/>
  <c r="AQ16" i="2"/>
  <c r="AR16" i="2"/>
  <c r="AS16" i="2"/>
  <c r="AT16" i="2"/>
  <c r="AU16" i="2"/>
  <c r="AV16" i="2"/>
  <c r="AW16" i="2"/>
  <c r="AX16" i="2"/>
  <c r="AY16" i="2"/>
  <c r="AZ16" i="2"/>
  <c r="BA16" i="2"/>
  <c r="BB16" i="2"/>
  <c r="BC16" i="2"/>
  <c r="BD16" i="2"/>
  <c r="BE16" i="2"/>
  <c r="BF16" i="2"/>
  <c r="BG16" i="2"/>
  <c r="BH16" i="2"/>
  <c r="BI16" i="2"/>
  <c r="BJ16" i="2"/>
  <c r="BK16" i="2"/>
  <c r="BL16" i="2"/>
  <c r="BM16" i="2"/>
  <c r="BN16" i="2"/>
  <c r="BO16" i="2"/>
  <c r="BP16" i="2"/>
  <c r="BQ16" i="2"/>
  <c r="BR16" i="2"/>
  <c r="BS16" i="2"/>
  <c r="BT16" i="2"/>
  <c r="Z17" i="2"/>
  <c r="AA17" i="2"/>
  <c r="AB17" i="2"/>
  <c r="AC17" i="2"/>
  <c r="AD17" i="2"/>
  <c r="AE17" i="2"/>
  <c r="AF17" i="2"/>
  <c r="AG17" i="2"/>
  <c r="AH17" i="2"/>
  <c r="AI17" i="2"/>
  <c r="AJ17" i="2"/>
  <c r="AK17" i="2"/>
  <c r="AL17" i="2"/>
  <c r="AM17" i="2"/>
  <c r="AN17" i="2"/>
  <c r="AO17" i="2"/>
  <c r="AP17" i="2"/>
  <c r="AQ17" i="2"/>
  <c r="AR17" i="2"/>
  <c r="AS17" i="2"/>
  <c r="AT17" i="2"/>
  <c r="AU17" i="2"/>
  <c r="AV17" i="2"/>
  <c r="AW17" i="2"/>
  <c r="AX17" i="2"/>
  <c r="AY17" i="2"/>
  <c r="AZ17" i="2"/>
  <c r="BA17" i="2"/>
  <c r="BB17" i="2"/>
  <c r="BC17" i="2"/>
  <c r="BD17" i="2"/>
  <c r="BE17" i="2"/>
  <c r="BF17" i="2"/>
  <c r="BG17" i="2"/>
  <c r="BH17" i="2"/>
  <c r="BI17" i="2"/>
  <c r="BJ17" i="2"/>
  <c r="BK17" i="2"/>
  <c r="BL17" i="2"/>
  <c r="BM17" i="2"/>
  <c r="BN17" i="2"/>
  <c r="BO17" i="2"/>
  <c r="BP17" i="2"/>
  <c r="BQ17" i="2"/>
  <c r="BR17" i="2"/>
  <c r="BS17" i="2"/>
  <c r="BT17" i="2"/>
  <c r="Z18" i="2"/>
  <c r="AA18" i="2"/>
  <c r="AB18" i="2"/>
  <c r="AC18" i="2"/>
  <c r="AD18" i="2"/>
  <c r="AE18" i="2"/>
  <c r="AF18" i="2"/>
  <c r="AG18" i="2"/>
  <c r="AH18" i="2"/>
  <c r="AI18" i="2"/>
  <c r="AJ18" i="2"/>
  <c r="AK18" i="2"/>
  <c r="AL18" i="2"/>
  <c r="AM18" i="2"/>
  <c r="AN18" i="2"/>
  <c r="AO18" i="2"/>
  <c r="AP18" i="2"/>
  <c r="AQ18" i="2"/>
  <c r="AR18" i="2"/>
  <c r="AS18" i="2"/>
  <c r="AT18" i="2"/>
  <c r="AU18" i="2"/>
  <c r="AV18" i="2"/>
  <c r="AW18" i="2"/>
  <c r="AX18" i="2"/>
  <c r="AY18" i="2"/>
  <c r="AZ18" i="2"/>
  <c r="BA18" i="2"/>
  <c r="BB18" i="2"/>
  <c r="BC18" i="2"/>
  <c r="BD18" i="2"/>
  <c r="BE18" i="2"/>
  <c r="BF18" i="2"/>
  <c r="BG18" i="2"/>
  <c r="BH18" i="2"/>
  <c r="BH19" i="2"/>
  <c r="BI18" i="2"/>
  <c r="BJ18" i="2"/>
  <c r="BK18" i="2"/>
  <c r="BL18" i="2"/>
  <c r="BM18" i="2"/>
  <c r="BN18" i="2"/>
  <c r="BO18" i="2"/>
  <c r="BO19" i="2"/>
  <c r="BP18" i="2"/>
  <c r="BQ18" i="2"/>
  <c r="BR18" i="2"/>
  <c r="BS18" i="2"/>
  <c r="BT18" i="2"/>
  <c r="AD23" i="2"/>
  <c r="AJ23" i="2"/>
  <c r="AK23" i="2"/>
  <c r="AQ23" i="2"/>
  <c r="AR23" i="2"/>
  <c r="AX23" i="2"/>
  <c r="BE23" i="2"/>
  <c r="BF23" i="2"/>
  <c r="BL23" i="2"/>
  <c r="BS23" i="2"/>
  <c r="BT23" i="2"/>
  <c r="AB24" i="2"/>
  <c r="AC24" i="2"/>
  <c r="AD24" i="2"/>
  <c r="AJ24" i="2"/>
  <c r="AK24" i="2"/>
  <c r="AQ24" i="2"/>
  <c r="AR24" i="2"/>
  <c r="AX24" i="2"/>
  <c r="AY24" i="2"/>
  <c r="BE24" i="2"/>
  <c r="BF24" i="2"/>
  <c r="BL24" i="2"/>
  <c r="BM24" i="2"/>
  <c r="BS24" i="2"/>
  <c r="BT24" i="2"/>
  <c r="Z25" i="2"/>
  <c r="AA25" i="2"/>
  <c r="AB25" i="2"/>
  <c r="AC25" i="2"/>
  <c r="AD25" i="2"/>
  <c r="AE25" i="2"/>
  <c r="AF25" i="2"/>
  <c r="AG25" i="2"/>
  <c r="AH25" i="2"/>
  <c r="AI25" i="2"/>
  <c r="AJ25" i="2"/>
  <c r="AK25" i="2"/>
  <c r="AL25" i="2"/>
  <c r="AM25" i="2"/>
  <c r="AN25" i="2"/>
  <c r="AO25" i="2"/>
  <c r="AP25" i="2"/>
  <c r="AQ25" i="2"/>
  <c r="AR25" i="2"/>
  <c r="AS25" i="2"/>
  <c r="AT25" i="2"/>
  <c r="AU25" i="2"/>
  <c r="AV25" i="2"/>
  <c r="AW25" i="2"/>
  <c r="AX25" i="2"/>
  <c r="AY25" i="2"/>
  <c r="AZ25" i="2"/>
  <c r="BA25" i="2"/>
  <c r="BB25" i="2"/>
  <c r="BC25" i="2"/>
  <c r="BD25" i="2"/>
  <c r="BE25" i="2"/>
  <c r="BF25" i="2"/>
  <c r="BG25" i="2"/>
  <c r="BH25" i="2"/>
  <c r="BI25" i="2"/>
  <c r="BJ25" i="2"/>
  <c r="BK25" i="2"/>
  <c r="BL25" i="2"/>
  <c r="BM25" i="2"/>
  <c r="BN25" i="2"/>
  <c r="BO25" i="2"/>
  <c r="BP25" i="2"/>
  <c r="BQ25" i="2"/>
  <c r="BR25" i="2"/>
  <c r="BS25" i="2"/>
  <c r="BT25" i="2"/>
  <c r="Z26" i="2"/>
  <c r="AA26" i="2"/>
  <c r="AB26" i="2"/>
  <c r="AC26" i="2"/>
  <c r="AD26" i="2"/>
  <c r="AE26" i="2"/>
  <c r="AF26" i="2"/>
  <c r="AG26" i="2"/>
  <c r="AH26" i="2"/>
  <c r="AI26" i="2"/>
  <c r="AJ26" i="2"/>
  <c r="AK26" i="2"/>
  <c r="AL26" i="2"/>
  <c r="AM26" i="2"/>
  <c r="AN26" i="2"/>
  <c r="AO26" i="2"/>
  <c r="AP26" i="2"/>
  <c r="AQ26" i="2"/>
  <c r="AR26" i="2"/>
  <c r="AS26" i="2"/>
  <c r="AT26" i="2"/>
  <c r="AU26" i="2"/>
  <c r="AV26" i="2"/>
  <c r="AW26" i="2"/>
  <c r="AX26" i="2"/>
  <c r="AY26" i="2"/>
  <c r="AZ26" i="2"/>
  <c r="BA26" i="2"/>
  <c r="BB26" i="2"/>
  <c r="BC26" i="2"/>
  <c r="BD26" i="2"/>
  <c r="BE26" i="2"/>
  <c r="BF26" i="2"/>
  <c r="BG26" i="2"/>
  <c r="BH26" i="2"/>
  <c r="BI26" i="2"/>
  <c r="BJ26" i="2"/>
  <c r="BK26" i="2"/>
  <c r="BL26" i="2"/>
  <c r="BM26" i="2"/>
  <c r="BN26" i="2"/>
  <c r="BO26" i="2"/>
  <c r="BP26" i="2"/>
  <c r="BQ26" i="2"/>
  <c r="BR26" i="2"/>
  <c r="BS26" i="2"/>
  <c r="BT26" i="2"/>
  <c r="T6" i="2"/>
  <c r="U6" i="2"/>
  <c r="V6" i="2"/>
  <c r="W6" i="2"/>
  <c r="X6" i="2"/>
  <c r="Y6" i="2"/>
  <c r="T7" i="2"/>
  <c r="U7" i="2"/>
  <c r="V7" i="2"/>
  <c r="W7" i="2"/>
  <c r="X7" i="2"/>
  <c r="X8" i="2"/>
  <c r="Y7" i="2"/>
  <c r="T9" i="2"/>
  <c r="U9" i="2"/>
  <c r="V9" i="2"/>
  <c r="W9" i="2"/>
  <c r="X9" i="2"/>
  <c r="Y9" i="2"/>
  <c r="T10" i="2"/>
  <c r="U10" i="2"/>
  <c r="V10" i="2"/>
  <c r="W10" i="2"/>
  <c r="X10" i="2"/>
  <c r="Y10" i="2"/>
  <c r="T11" i="2"/>
  <c r="U11" i="2"/>
  <c r="V11" i="2"/>
  <c r="W11" i="2"/>
  <c r="X11" i="2"/>
  <c r="Y11" i="2"/>
  <c r="T12" i="2"/>
  <c r="U12" i="2"/>
  <c r="V12" i="2"/>
  <c r="W12" i="2"/>
  <c r="X12" i="2"/>
  <c r="Y12" i="2"/>
  <c r="T16" i="2"/>
  <c r="U16" i="2"/>
  <c r="V16" i="2"/>
  <c r="W16" i="2"/>
  <c r="X16" i="2"/>
  <c r="Y16" i="2"/>
  <c r="T17" i="2"/>
  <c r="U17" i="2"/>
  <c r="V17" i="2"/>
  <c r="W17" i="2"/>
  <c r="X17" i="2"/>
  <c r="Y17" i="2"/>
  <c r="T18" i="2"/>
  <c r="T19" i="2"/>
  <c r="U18" i="2"/>
  <c r="V18" i="2"/>
  <c r="W18" i="2"/>
  <c r="X18" i="2"/>
  <c r="Y18" i="2"/>
  <c r="Y19" i="2"/>
  <c r="V23" i="2"/>
  <c r="W23" i="2"/>
  <c r="V24" i="2"/>
  <c r="W24" i="2"/>
  <c r="T25" i="2"/>
  <c r="U25" i="2"/>
  <c r="V25" i="2"/>
  <c r="W25" i="2"/>
  <c r="X25" i="2"/>
  <c r="Y25" i="2"/>
  <c r="T26" i="2"/>
  <c r="U26" i="2"/>
  <c r="V26" i="2"/>
  <c r="W26" i="2"/>
  <c r="X26" i="2"/>
  <c r="Y26" i="2"/>
  <c r="B3" i="2"/>
  <c r="B21" i="2"/>
  <c r="C3" i="2"/>
  <c r="C4" i="2"/>
  <c r="D3" i="2"/>
  <c r="E3" i="2"/>
  <c r="E4" i="2"/>
  <c r="F3" i="2"/>
  <c r="G3" i="2"/>
  <c r="G4" i="2"/>
  <c r="H3" i="2"/>
  <c r="I3" i="2"/>
  <c r="I21" i="2"/>
  <c r="J3" i="2"/>
  <c r="J21" i="2"/>
  <c r="K3" i="2"/>
  <c r="K4" i="2"/>
  <c r="L3" i="2"/>
  <c r="L4" i="2"/>
  <c r="M3" i="2"/>
  <c r="M4" i="2"/>
  <c r="N3" i="2"/>
  <c r="O3" i="2"/>
  <c r="O21" i="2"/>
  <c r="P3" i="2"/>
  <c r="Q3" i="2"/>
  <c r="Q21" i="2"/>
  <c r="B6" i="2"/>
  <c r="C6" i="2"/>
  <c r="D6" i="2"/>
  <c r="E6" i="2"/>
  <c r="F6" i="2"/>
  <c r="G6" i="2"/>
  <c r="H6" i="2"/>
  <c r="I6" i="2"/>
  <c r="J6" i="2"/>
  <c r="K6" i="2"/>
  <c r="L6" i="2"/>
  <c r="M6" i="2"/>
  <c r="N6" i="2"/>
  <c r="O6" i="2"/>
  <c r="P6" i="2"/>
  <c r="Q6" i="2"/>
  <c r="R6" i="2"/>
  <c r="S6" i="2"/>
  <c r="B7" i="2"/>
  <c r="C7" i="2"/>
  <c r="D7" i="2"/>
  <c r="E7" i="2"/>
  <c r="F7" i="2"/>
  <c r="G7" i="2"/>
  <c r="H7" i="2"/>
  <c r="I7" i="2"/>
  <c r="J7" i="2"/>
  <c r="K7" i="2"/>
  <c r="L7" i="2"/>
  <c r="M7" i="2"/>
  <c r="M8" i="2"/>
  <c r="N7" i="2"/>
  <c r="O7" i="2"/>
  <c r="P7" i="2"/>
  <c r="Q7" i="2"/>
  <c r="R7" i="2"/>
  <c r="S7" i="2"/>
  <c r="B9" i="2"/>
  <c r="C9" i="2"/>
  <c r="D9" i="2"/>
  <c r="E9" i="2"/>
  <c r="F9" i="2"/>
  <c r="G9" i="2"/>
  <c r="H9" i="2"/>
  <c r="I9" i="2"/>
  <c r="J9" i="2"/>
  <c r="K9" i="2"/>
  <c r="L9" i="2"/>
  <c r="M9" i="2"/>
  <c r="N9" i="2"/>
  <c r="O9" i="2"/>
  <c r="P9" i="2"/>
  <c r="Q9" i="2"/>
  <c r="R9" i="2"/>
  <c r="S9" i="2"/>
  <c r="B10" i="2"/>
  <c r="C10" i="2"/>
  <c r="D10" i="2"/>
  <c r="E10" i="2"/>
  <c r="F10" i="2"/>
  <c r="G10" i="2"/>
  <c r="H10" i="2"/>
  <c r="I10" i="2"/>
  <c r="J10" i="2"/>
  <c r="K10" i="2"/>
  <c r="L10" i="2"/>
  <c r="M10" i="2"/>
  <c r="N10" i="2"/>
  <c r="O10" i="2"/>
  <c r="P10" i="2"/>
  <c r="Q10" i="2"/>
  <c r="Q13" i="2"/>
  <c r="R10" i="2"/>
  <c r="S10" i="2"/>
  <c r="B11" i="2"/>
  <c r="C11" i="2"/>
  <c r="D11" i="2"/>
  <c r="E11" i="2"/>
  <c r="F11" i="2"/>
  <c r="G11" i="2"/>
  <c r="H11" i="2"/>
  <c r="I11" i="2"/>
  <c r="J11" i="2"/>
  <c r="K11" i="2"/>
  <c r="L11" i="2"/>
  <c r="M11" i="2"/>
  <c r="N11" i="2"/>
  <c r="O11" i="2"/>
  <c r="P11" i="2"/>
  <c r="Q11" i="2"/>
  <c r="R11" i="2"/>
  <c r="S11" i="2"/>
  <c r="B12" i="2"/>
  <c r="C12" i="2"/>
  <c r="D12" i="2"/>
  <c r="E12" i="2"/>
  <c r="F12" i="2"/>
  <c r="G12" i="2"/>
  <c r="H12" i="2"/>
  <c r="I12" i="2"/>
  <c r="J12" i="2"/>
  <c r="K12" i="2"/>
  <c r="L12" i="2"/>
  <c r="M12" i="2"/>
  <c r="N12" i="2"/>
  <c r="O12" i="2"/>
  <c r="P12" i="2"/>
  <c r="Q12" i="2"/>
  <c r="Q14" i="2"/>
  <c r="R12" i="2"/>
  <c r="R14" i="2"/>
  <c r="S12" i="2"/>
  <c r="B16" i="2"/>
  <c r="C16" i="2"/>
  <c r="D16" i="2"/>
  <c r="E16" i="2"/>
  <c r="F16" i="2"/>
  <c r="G16" i="2"/>
  <c r="H16" i="2"/>
  <c r="I16" i="2"/>
  <c r="J16" i="2"/>
  <c r="K16" i="2"/>
  <c r="L16" i="2"/>
  <c r="M16" i="2"/>
  <c r="N16" i="2"/>
  <c r="O16" i="2"/>
  <c r="P16" i="2"/>
  <c r="Q16" i="2"/>
  <c r="R16" i="2"/>
  <c r="S16" i="2"/>
  <c r="B17" i="2"/>
  <c r="C17" i="2"/>
  <c r="D17" i="2"/>
  <c r="E17" i="2"/>
  <c r="F17" i="2"/>
  <c r="G17" i="2"/>
  <c r="H17" i="2"/>
  <c r="I17" i="2"/>
  <c r="J17" i="2"/>
  <c r="K17" i="2"/>
  <c r="L17" i="2"/>
  <c r="M17" i="2"/>
  <c r="N17" i="2"/>
  <c r="O17" i="2"/>
  <c r="P17" i="2"/>
  <c r="Q17" i="2"/>
  <c r="R17" i="2"/>
  <c r="S17" i="2"/>
  <c r="B18" i="2"/>
  <c r="C18" i="2"/>
  <c r="C19" i="2"/>
  <c r="D18" i="2"/>
  <c r="E18" i="2"/>
  <c r="F18" i="2"/>
  <c r="F19" i="2"/>
  <c r="G18" i="2"/>
  <c r="H18" i="2"/>
  <c r="I18" i="2"/>
  <c r="J18" i="2"/>
  <c r="K18" i="2"/>
  <c r="L18" i="2"/>
  <c r="M18" i="2"/>
  <c r="N18" i="2"/>
  <c r="O18" i="2"/>
  <c r="P18" i="2"/>
  <c r="Q18" i="2"/>
  <c r="R18" i="2"/>
  <c r="S18" i="2"/>
  <c r="B23" i="2"/>
  <c r="I23" i="2"/>
  <c r="O23" i="2"/>
  <c r="P23" i="2"/>
  <c r="B24" i="2"/>
  <c r="I24" i="2"/>
  <c r="O24" i="2"/>
  <c r="P24" i="2"/>
  <c r="B25" i="2"/>
  <c r="C25" i="2"/>
  <c r="D25" i="2"/>
  <c r="E25" i="2"/>
  <c r="F25" i="2"/>
  <c r="G25" i="2"/>
  <c r="H25" i="2"/>
  <c r="I25" i="2"/>
  <c r="J25" i="2"/>
  <c r="K25" i="2"/>
  <c r="L25" i="2"/>
  <c r="M25" i="2"/>
  <c r="N25" i="2"/>
  <c r="O25" i="2"/>
  <c r="P25" i="2"/>
  <c r="Q25" i="2"/>
  <c r="R25" i="2"/>
  <c r="S25" i="2"/>
  <c r="B26" i="2"/>
  <c r="C26" i="2"/>
  <c r="D26" i="2"/>
  <c r="E26" i="2"/>
  <c r="F26" i="2"/>
  <c r="G26" i="2"/>
  <c r="H26" i="2"/>
  <c r="I26" i="2"/>
  <c r="J26" i="2"/>
  <c r="K26" i="2"/>
  <c r="L26" i="2"/>
  <c r="M26" i="2"/>
  <c r="N26" i="2"/>
  <c r="O26" i="2"/>
  <c r="P26" i="2"/>
  <c r="Q26" i="2"/>
  <c r="R26" i="2"/>
  <c r="S26" i="2"/>
  <c r="GI4" i="4"/>
  <c r="GJ4" i="4"/>
  <c r="GK4" i="4"/>
  <c r="GL4" i="4"/>
  <c r="GM4" i="4"/>
  <c r="GN4" i="4"/>
  <c r="GO4" i="4"/>
  <c r="GP4" i="4"/>
  <c r="GQ4" i="4"/>
  <c r="GR4" i="4"/>
  <c r="GS4" i="4"/>
  <c r="GT4" i="4"/>
  <c r="GU4" i="4"/>
  <c r="GV4" i="4"/>
  <c r="GW4" i="4"/>
  <c r="GX4" i="4"/>
  <c r="GY4" i="4"/>
  <c r="GZ4" i="4"/>
  <c r="HA4" i="4"/>
  <c r="HB4" i="4"/>
  <c r="HC4" i="4"/>
  <c r="HD4" i="4"/>
  <c r="HE4" i="4"/>
  <c r="HF4" i="4"/>
  <c r="HG4" i="4"/>
  <c r="HH4" i="4"/>
  <c r="HI4" i="4"/>
  <c r="HJ4" i="4"/>
  <c r="HK4" i="4"/>
  <c r="HL4" i="4"/>
  <c r="HM4" i="4"/>
  <c r="HN4" i="4"/>
  <c r="HO4" i="4"/>
  <c r="HP4" i="4"/>
  <c r="HQ4" i="4"/>
  <c r="HR4" i="4"/>
  <c r="HS4" i="4"/>
  <c r="HT4" i="4"/>
  <c r="HU4" i="4"/>
  <c r="HV4" i="4"/>
  <c r="HW4" i="4"/>
  <c r="HX4" i="4"/>
  <c r="HY4" i="4"/>
  <c r="HZ4" i="4"/>
  <c r="IA4" i="4"/>
  <c r="IB4" i="4"/>
  <c r="IC4" i="4"/>
  <c r="ID4" i="4"/>
  <c r="IE4" i="4"/>
  <c r="IF4" i="4"/>
  <c r="IG4" i="4"/>
  <c r="IH4" i="4"/>
  <c r="II4" i="4"/>
  <c r="IJ4" i="4"/>
  <c r="IK4" i="4"/>
  <c r="IL4" i="4"/>
  <c r="IM4" i="4"/>
  <c r="IN4" i="4"/>
  <c r="IO4" i="4"/>
  <c r="IP4" i="4"/>
  <c r="IQ4" i="4"/>
  <c r="IR4" i="4"/>
  <c r="IS4" i="4"/>
  <c r="IT4" i="4"/>
  <c r="IU4" i="4"/>
  <c r="IV4" i="4"/>
  <c r="IW4" i="4"/>
  <c r="IX4" i="4"/>
  <c r="IY4" i="4"/>
  <c r="IZ4" i="4"/>
  <c r="JA4" i="4"/>
  <c r="JB4" i="4"/>
  <c r="JC4" i="4"/>
  <c r="JD4" i="4"/>
  <c r="JE4" i="4"/>
  <c r="JF4" i="4"/>
  <c r="JG4" i="4"/>
  <c r="JH4" i="4"/>
  <c r="JI4" i="4"/>
  <c r="JJ4" i="4"/>
  <c r="JK4" i="4"/>
  <c r="JL4" i="4"/>
  <c r="JM4" i="4"/>
  <c r="JN4" i="4"/>
  <c r="JO4" i="4"/>
  <c r="JP4" i="4"/>
  <c r="JQ4" i="4"/>
  <c r="JR4" i="4"/>
  <c r="JS4" i="4"/>
  <c r="JT4" i="4"/>
  <c r="JU4" i="4"/>
  <c r="JV4" i="4"/>
  <c r="JW4" i="4"/>
  <c r="JX4" i="4"/>
  <c r="JY4" i="4"/>
  <c r="JZ4" i="4"/>
  <c r="KA4" i="4"/>
  <c r="KB4" i="4"/>
  <c r="KC4" i="4"/>
  <c r="KD4" i="4"/>
  <c r="KE4" i="4"/>
  <c r="KF4" i="4"/>
  <c r="KG4" i="4"/>
  <c r="KH4" i="4"/>
  <c r="KI4" i="4"/>
  <c r="KJ4" i="4"/>
  <c r="KK4" i="4"/>
  <c r="KL4" i="4"/>
  <c r="KM4" i="4"/>
  <c r="KN4" i="4"/>
  <c r="KO4" i="4"/>
  <c r="KP4" i="4"/>
  <c r="KQ4" i="4"/>
  <c r="KR4" i="4"/>
  <c r="KS4" i="4"/>
  <c r="KT4" i="4"/>
  <c r="KU4" i="4"/>
  <c r="KV4" i="4"/>
  <c r="KW4" i="4"/>
  <c r="KX4" i="4"/>
  <c r="KY4" i="4"/>
  <c r="KZ4" i="4"/>
  <c r="LA4" i="4"/>
  <c r="LB4" i="4"/>
  <c r="LC4" i="4"/>
  <c r="LD4" i="4"/>
  <c r="LE4" i="4"/>
  <c r="LF4" i="4"/>
  <c r="LG4" i="4"/>
  <c r="LH4" i="4"/>
  <c r="LI4" i="4"/>
  <c r="LJ4" i="4"/>
  <c r="LK4" i="4"/>
  <c r="LL4" i="4"/>
  <c r="LM4" i="4"/>
  <c r="LN4" i="4"/>
  <c r="LO4" i="4"/>
  <c r="LP4" i="4"/>
  <c r="LQ4" i="4"/>
  <c r="LR4" i="4"/>
  <c r="LS4" i="4"/>
  <c r="LT4" i="4"/>
  <c r="LU4" i="4"/>
  <c r="LV4" i="4"/>
  <c r="LW4" i="4"/>
  <c r="LX4" i="4"/>
  <c r="LY4" i="4"/>
  <c r="LZ4" i="4"/>
  <c r="MA4" i="4"/>
  <c r="MB4" i="4"/>
  <c r="MC4" i="4"/>
  <c r="MD4" i="4"/>
  <c r="ME4" i="4"/>
  <c r="MF4" i="4"/>
  <c r="MG4" i="4"/>
  <c r="MH4" i="4"/>
  <c r="MI4" i="4"/>
  <c r="MJ4" i="4"/>
  <c r="MK4" i="4"/>
  <c r="ML4" i="4"/>
  <c r="MM4" i="4"/>
  <c r="MN4" i="4"/>
  <c r="MO4" i="4"/>
  <c r="MP4" i="4"/>
  <c r="MQ4" i="4"/>
  <c r="MR4" i="4"/>
  <c r="MS4" i="4"/>
  <c r="MT4" i="4"/>
  <c r="MU4" i="4"/>
  <c r="MV4" i="4"/>
  <c r="MW4" i="4"/>
  <c r="MX4" i="4"/>
  <c r="MY4" i="4"/>
  <c r="MZ4" i="4"/>
  <c r="NA4" i="4"/>
  <c r="NB4" i="4"/>
  <c r="NC4" i="4"/>
  <c r="ND4" i="4"/>
  <c r="NE4" i="4"/>
  <c r="NF4" i="4"/>
  <c r="NG4" i="4"/>
  <c r="NH4" i="4"/>
  <c r="NI4" i="4"/>
  <c r="NJ4" i="4"/>
  <c r="NK4" i="4"/>
  <c r="NL4" i="4"/>
  <c r="NM4" i="4"/>
  <c r="NN4" i="4"/>
  <c r="NO4" i="4"/>
  <c r="NP4" i="4"/>
  <c r="NQ4" i="4"/>
  <c r="NR4" i="4"/>
  <c r="NS4" i="4"/>
  <c r="NT4" i="4"/>
  <c r="NU4" i="4"/>
  <c r="NV4" i="4"/>
  <c r="NW4" i="4"/>
  <c r="NX4" i="4"/>
  <c r="NY4" i="4"/>
  <c r="NZ4" i="4"/>
  <c r="OA4" i="4"/>
  <c r="OB4" i="4"/>
  <c r="OC4" i="4"/>
  <c r="OD4" i="4"/>
  <c r="OE4" i="4"/>
  <c r="OF4" i="4"/>
  <c r="OG4" i="4"/>
  <c r="OH4" i="4"/>
  <c r="OI4" i="4"/>
  <c r="OJ4" i="4"/>
  <c r="OK4" i="4"/>
  <c r="OL4" i="4"/>
  <c r="OM4" i="4"/>
  <c r="ON4" i="4"/>
  <c r="OO4" i="4"/>
  <c r="OP4" i="4"/>
  <c r="OQ4" i="4"/>
  <c r="OR4" i="4"/>
  <c r="OS4" i="4"/>
  <c r="OT4" i="4"/>
  <c r="OU4" i="4"/>
  <c r="OV4" i="4"/>
  <c r="OW4" i="4"/>
  <c r="OX4" i="4"/>
  <c r="GI13" i="4"/>
  <c r="GJ13" i="4"/>
  <c r="GK13" i="4"/>
  <c r="GL13" i="4"/>
  <c r="GM13" i="4"/>
  <c r="GN13" i="4"/>
  <c r="GO13" i="4"/>
  <c r="GP13" i="4"/>
  <c r="GQ13" i="4"/>
  <c r="GR13" i="4"/>
  <c r="GS13" i="4"/>
  <c r="GT13" i="4"/>
  <c r="GU13" i="4"/>
  <c r="GV13" i="4"/>
  <c r="GW13" i="4"/>
  <c r="GX13" i="4"/>
  <c r="GY13" i="4"/>
  <c r="GZ13" i="4"/>
  <c r="HA13" i="4"/>
  <c r="HB13" i="4"/>
  <c r="HC13" i="4"/>
  <c r="HD13" i="4"/>
  <c r="HE13" i="4"/>
  <c r="HF13" i="4"/>
  <c r="HG13" i="4"/>
  <c r="HH13" i="4"/>
  <c r="HI13" i="4"/>
  <c r="HJ13" i="4"/>
  <c r="HK13" i="4"/>
  <c r="HL13" i="4"/>
  <c r="HM13" i="4"/>
  <c r="HN13" i="4"/>
  <c r="HO13" i="4"/>
  <c r="HP13" i="4"/>
  <c r="HQ13" i="4"/>
  <c r="HR13" i="4"/>
  <c r="HS13" i="4"/>
  <c r="HT13" i="4"/>
  <c r="HU13" i="4"/>
  <c r="HV13" i="4"/>
  <c r="HW13" i="4"/>
  <c r="HX13" i="4"/>
  <c r="HY13" i="4"/>
  <c r="HZ13" i="4"/>
  <c r="IA13" i="4"/>
  <c r="IB13" i="4"/>
  <c r="IC13" i="4"/>
  <c r="ID13" i="4"/>
  <c r="IE13" i="4"/>
  <c r="IF13" i="4"/>
  <c r="IG13" i="4"/>
  <c r="IH13" i="4"/>
  <c r="II13" i="4"/>
  <c r="IJ13" i="4"/>
  <c r="IK13" i="4"/>
  <c r="IL13" i="4"/>
  <c r="IM13" i="4"/>
  <c r="IN13" i="4"/>
  <c r="IO13" i="4"/>
  <c r="IP13" i="4"/>
  <c r="IQ13" i="4"/>
  <c r="IR13" i="4"/>
  <c r="IS13" i="4"/>
  <c r="IT13" i="4"/>
  <c r="IU13" i="4"/>
  <c r="IV13" i="4"/>
  <c r="IW13" i="4"/>
  <c r="IX13" i="4"/>
  <c r="IY13" i="4"/>
  <c r="IZ13" i="4"/>
  <c r="JA13" i="4"/>
  <c r="JB13" i="4"/>
  <c r="JC13" i="4"/>
  <c r="JD13" i="4"/>
  <c r="JE13" i="4"/>
  <c r="JF13" i="4"/>
  <c r="JG13" i="4"/>
  <c r="JH13" i="4"/>
  <c r="JI13" i="4"/>
  <c r="JJ13" i="4"/>
  <c r="JK13" i="4"/>
  <c r="JL13" i="4"/>
  <c r="JM13" i="4"/>
  <c r="JN13" i="4"/>
  <c r="JO13" i="4"/>
  <c r="JP13" i="4"/>
  <c r="JQ13" i="4"/>
  <c r="JR13" i="4"/>
  <c r="JS13" i="4"/>
  <c r="JT13" i="4"/>
  <c r="JU13" i="4"/>
  <c r="JV13" i="4"/>
  <c r="JW13" i="4"/>
  <c r="JX13" i="4"/>
  <c r="JY13" i="4"/>
  <c r="JZ13" i="4"/>
  <c r="KA13" i="4"/>
  <c r="KB13" i="4"/>
  <c r="KC13" i="4"/>
  <c r="KD13" i="4"/>
  <c r="KE13" i="4"/>
  <c r="KF13" i="4"/>
  <c r="KG13" i="4"/>
  <c r="KH13" i="4"/>
  <c r="KI13" i="4"/>
  <c r="KJ13" i="4"/>
  <c r="KK13" i="4"/>
  <c r="KL13" i="4"/>
  <c r="KM13" i="4"/>
  <c r="KN13" i="4"/>
  <c r="KO13" i="4"/>
  <c r="KP13" i="4"/>
  <c r="KQ13" i="4"/>
  <c r="KR13" i="4"/>
  <c r="KS13" i="4"/>
  <c r="KT13" i="4"/>
  <c r="KU13" i="4"/>
  <c r="KV13" i="4"/>
  <c r="KW13" i="4"/>
  <c r="KX13" i="4"/>
  <c r="KY13" i="4"/>
  <c r="KZ13" i="4"/>
  <c r="LA13" i="4"/>
  <c r="LB13" i="4"/>
  <c r="LC13" i="4"/>
  <c r="LD13" i="4"/>
  <c r="LE13" i="4"/>
  <c r="LF13" i="4"/>
  <c r="LG13" i="4"/>
  <c r="LH13" i="4"/>
  <c r="LI13" i="4"/>
  <c r="LJ13" i="4"/>
  <c r="LK13" i="4"/>
  <c r="LL13" i="4"/>
  <c r="LM13" i="4"/>
  <c r="LN13" i="4"/>
  <c r="LO13" i="4"/>
  <c r="LP13" i="4"/>
  <c r="LQ13" i="4"/>
  <c r="LR13" i="4"/>
  <c r="LS13" i="4"/>
  <c r="LT13" i="4"/>
  <c r="LU13" i="4"/>
  <c r="LV13" i="4"/>
  <c r="LW13" i="4"/>
  <c r="LX13" i="4"/>
  <c r="LY13" i="4"/>
  <c r="LZ13" i="4"/>
  <c r="MA13" i="4"/>
  <c r="MB13" i="4"/>
  <c r="MC13" i="4"/>
  <c r="MD13" i="4"/>
  <c r="ME13" i="4"/>
  <c r="MF13" i="4"/>
  <c r="MG13" i="4"/>
  <c r="MH13" i="4"/>
  <c r="MI13" i="4"/>
  <c r="MJ13" i="4"/>
  <c r="MK13" i="4"/>
  <c r="ML13" i="4"/>
  <c r="MM13" i="4"/>
  <c r="MN13" i="4"/>
  <c r="MO13" i="4"/>
  <c r="MP13" i="4"/>
  <c r="MQ13" i="4"/>
  <c r="MR13" i="4"/>
  <c r="MS13" i="4"/>
  <c r="MT13" i="4"/>
  <c r="MU13" i="4"/>
  <c r="MV13" i="4"/>
  <c r="MW13" i="4"/>
  <c r="MX13" i="4"/>
  <c r="MY13" i="4"/>
  <c r="MZ13" i="4"/>
  <c r="NA13" i="4"/>
  <c r="NB13" i="4"/>
  <c r="NC13" i="4"/>
  <c r="ND13" i="4"/>
  <c r="NE13" i="4"/>
  <c r="NF13" i="4"/>
  <c r="NG13" i="4"/>
  <c r="NH13" i="4"/>
  <c r="NI13" i="4"/>
  <c r="NJ13" i="4"/>
  <c r="NK13" i="4"/>
  <c r="NL13" i="4"/>
  <c r="NM13" i="4"/>
  <c r="NN13" i="4"/>
  <c r="NO13" i="4"/>
  <c r="NP13" i="4"/>
  <c r="NQ13" i="4"/>
  <c r="NR13" i="4"/>
  <c r="NS13" i="4"/>
  <c r="NT13" i="4"/>
  <c r="NU13" i="4"/>
  <c r="NV13" i="4"/>
  <c r="NW13" i="4"/>
  <c r="NX13" i="4"/>
  <c r="NY13" i="4"/>
  <c r="NZ13" i="4"/>
  <c r="OA13" i="4"/>
  <c r="OB13" i="4"/>
  <c r="OC13" i="4"/>
  <c r="OD13" i="4"/>
  <c r="OE13" i="4"/>
  <c r="OF13" i="4"/>
  <c r="OG13" i="4"/>
  <c r="OH13" i="4"/>
  <c r="OI13" i="4"/>
  <c r="OJ13" i="4"/>
  <c r="OK13" i="4"/>
  <c r="OL13" i="4"/>
  <c r="OM13" i="4"/>
  <c r="ON13" i="4"/>
  <c r="OO13" i="4"/>
  <c r="OP13" i="4"/>
  <c r="OQ13" i="4"/>
  <c r="OR13" i="4"/>
  <c r="OS13" i="4"/>
  <c r="OT13" i="4"/>
  <c r="OU13" i="4"/>
  <c r="OV13" i="4"/>
  <c r="OW13" i="4"/>
  <c r="OX13" i="4"/>
  <c r="CA4" i="4"/>
  <c r="CB4" i="4"/>
  <c r="CC4" i="4"/>
  <c r="CD4" i="4"/>
  <c r="CE4" i="4"/>
  <c r="CF4" i="4"/>
  <c r="CG4" i="4"/>
  <c r="CH4" i="4"/>
  <c r="CI4" i="4"/>
  <c r="CJ4" i="4"/>
  <c r="CK4" i="4"/>
  <c r="CL4" i="4"/>
  <c r="CM4" i="4"/>
  <c r="CN4" i="4"/>
  <c r="CO4" i="4"/>
  <c r="CP4" i="4"/>
  <c r="CQ4" i="4"/>
  <c r="CR4" i="4"/>
  <c r="CS4" i="4"/>
  <c r="CT4" i="4"/>
  <c r="CU4" i="4"/>
  <c r="CV4" i="4"/>
  <c r="CW4" i="4"/>
  <c r="CX4" i="4"/>
  <c r="CY4" i="4"/>
  <c r="CZ4" i="4"/>
  <c r="DA4" i="4"/>
  <c r="DB4" i="4"/>
  <c r="DC4" i="4"/>
  <c r="DD4" i="4"/>
  <c r="DE4" i="4"/>
  <c r="DF4" i="4"/>
  <c r="DG4" i="4"/>
  <c r="DH4" i="4"/>
  <c r="DI4" i="4"/>
  <c r="DJ4" i="4"/>
  <c r="DK4" i="4"/>
  <c r="DL4" i="4"/>
  <c r="DM4" i="4"/>
  <c r="DN4" i="4"/>
  <c r="DO4" i="4"/>
  <c r="DP4" i="4"/>
  <c r="DQ4" i="4"/>
  <c r="DR4" i="4"/>
  <c r="DS4" i="4"/>
  <c r="DT4" i="4"/>
  <c r="DU4" i="4"/>
  <c r="DV4" i="4"/>
  <c r="DW4" i="4"/>
  <c r="DX4" i="4"/>
  <c r="DY4" i="4"/>
  <c r="DZ4" i="4"/>
  <c r="EA4" i="4"/>
  <c r="EB4" i="4"/>
  <c r="EC4" i="4"/>
  <c r="ED4" i="4"/>
  <c r="EE4" i="4"/>
  <c r="EF4" i="4"/>
  <c r="EG4" i="4"/>
  <c r="EH4" i="4"/>
  <c r="EI4" i="4"/>
  <c r="EJ4" i="4"/>
  <c r="EK4" i="4"/>
  <c r="EL4" i="4"/>
  <c r="EM4" i="4"/>
  <c r="EN4" i="4"/>
  <c r="EO4" i="4"/>
  <c r="EP4" i="4"/>
  <c r="EQ4" i="4"/>
  <c r="ER4" i="4"/>
  <c r="ES4" i="4"/>
  <c r="ET4" i="4"/>
  <c r="EU4" i="4"/>
  <c r="EV4" i="4"/>
  <c r="EW4" i="4"/>
  <c r="EX4" i="4"/>
  <c r="EY4" i="4"/>
  <c r="EZ4" i="4"/>
  <c r="FA4" i="4"/>
  <c r="FB4" i="4"/>
  <c r="FC4" i="4"/>
  <c r="FD4" i="4"/>
  <c r="FE4" i="4"/>
  <c r="FF4" i="4"/>
  <c r="FG4" i="4"/>
  <c r="FH4" i="4"/>
  <c r="FI4" i="4"/>
  <c r="FJ4" i="4"/>
  <c r="FK4" i="4"/>
  <c r="FL4" i="4"/>
  <c r="FM4" i="4"/>
  <c r="FN4" i="4"/>
  <c r="FO4" i="4"/>
  <c r="FP4" i="4"/>
  <c r="FQ4" i="4"/>
  <c r="FR4" i="4"/>
  <c r="FS4" i="4"/>
  <c r="FT4" i="4"/>
  <c r="FU4" i="4"/>
  <c r="FV4" i="4"/>
  <c r="FW4" i="4"/>
  <c r="FX4" i="4"/>
  <c r="FY4" i="4"/>
  <c r="FZ4" i="4"/>
  <c r="GA4" i="4"/>
  <c r="GB4" i="4"/>
  <c r="GC4" i="4"/>
  <c r="GD4" i="4"/>
  <c r="GE4" i="4"/>
  <c r="GF4" i="4"/>
  <c r="GG4" i="4"/>
  <c r="GH4" i="4"/>
  <c r="CA13" i="4"/>
  <c r="CB13" i="4"/>
  <c r="CC13" i="4"/>
  <c r="CD13" i="4"/>
  <c r="CE13" i="4"/>
  <c r="CF13" i="4"/>
  <c r="CG13" i="4"/>
  <c r="CH13" i="4"/>
  <c r="CI13" i="4"/>
  <c r="CJ13" i="4"/>
  <c r="CK13" i="4"/>
  <c r="CL13" i="4"/>
  <c r="CM13" i="4"/>
  <c r="CN13" i="4"/>
  <c r="CO13" i="4"/>
  <c r="CP13" i="4"/>
  <c r="CQ13" i="4"/>
  <c r="CR13" i="4"/>
  <c r="CS13" i="4"/>
  <c r="CT13" i="4"/>
  <c r="CU13" i="4"/>
  <c r="CV13" i="4"/>
  <c r="CW13" i="4"/>
  <c r="CX13" i="4"/>
  <c r="CY13" i="4"/>
  <c r="CZ13" i="4"/>
  <c r="DA13" i="4"/>
  <c r="DB13" i="4"/>
  <c r="DC13" i="4"/>
  <c r="DD13" i="4"/>
  <c r="DE13" i="4"/>
  <c r="DF13" i="4"/>
  <c r="DG13" i="4"/>
  <c r="DH13" i="4"/>
  <c r="DI13" i="4"/>
  <c r="DJ13" i="4"/>
  <c r="DK13" i="4"/>
  <c r="DL13" i="4"/>
  <c r="DM13" i="4"/>
  <c r="DN13" i="4"/>
  <c r="DO13" i="4"/>
  <c r="DP13" i="4"/>
  <c r="DQ13" i="4"/>
  <c r="DR13" i="4"/>
  <c r="DS13" i="4"/>
  <c r="DT13" i="4"/>
  <c r="DU13" i="4"/>
  <c r="DV13" i="4"/>
  <c r="DW13" i="4"/>
  <c r="DX13" i="4"/>
  <c r="DY13" i="4"/>
  <c r="DZ13" i="4"/>
  <c r="EA13" i="4"/>
  <c r="EB13" i="4"/>
  <c r="EC13" i="4"/>
  <c r="ED13" i="4"/>
  <c r="EE13" i="4"/>
  <c r="EF13" i="4"/>
  <c r="EG13" i="4"/>
  <c r="EH13" i="4"/>
  <c r="EI13" i="4"/>
  <c r="EJ13" i="4"/>
  <c r="EK13" i="4"/>
  <c r="EL13" i="4"/>
  <c r="EM13" i="4"/>
  <c r="EN13" i="4"/>
  <c r="EO13" i="4"/>
  <c r="EP13" i="4"/>
  <c r="EQ13" i="4"/>
  <c r="ER13" i="4"/>
  <c r="ES13" i="4"/>
  <c r="ET13" i="4"/>
  <c r="EU13" i="4"/>
  <c r="EV13" i="4"/>
  <c r="EW13" i="4"/>
  <c r="EX13" i="4"/>
  <c r="EY13" i="4"/>
  <c r="EZ13" i="4"/>
  <c r="FA13" i="4"/>
  <c r="FB13" i="4"/>
  <c r="FC13" i="4"/>
  <c r="FD13" i="4"/>
  <c r="FE13" i="4"/>
  <c r="FF13" i="4"/>
  <c r="FG13" i="4"/>
  <c r="FH13" i="4"/>
  <c r="FI13" i="4"/>
  <c r="FJ13" i="4"/>
  <c r="FK13" i="4"/>
  <c r="FL13" i="4"/>
  <c r="FM13" i="4"/>
  <c r="FN13" i="4"/>
  <c r="FO13" i="4"/>
  <c r="FP13" i="4"/>
  <c r="FQ13" i="4"/>
  <c r="FR13" i="4"/>
  <c r="FS13" i="4"/>
  <c r="FT13" i="4"/>
  <c r="FU13" i="4"/>
  <c r="FV13" i="4"/>
  <c r="FW13" i="4"/>
  <c r="FX13" i="4"/>
  <c r="FY13" i="4"/>
  <c r="FZ13" i="4"/>
  <c r="GA13" i="4"/>
  <c r="GB13" i="4"/>
  <c r="GC13" i="4"/>
  <c r="GD13" i="4"/>
  <c r="GE13" i="4"/>
  <c r="GF13" i="4"/>
  <c r="GG13" i="4"/>
  <c r="GH13" i="4"/>
  <c r="W4" i="4"/>
  <c r="X4" i="4"/>
  <c r="Y4" i="4"/>
  <c r="Z4" i="4"/>
  <c r="AA4" i="4"/>
  <c r="AB4" i="4"/>
  <c r="AC4" i="4"/>
  <c r="AD4" i="4"/>
  <c r="AE4" i="4"/>
  <c r="AF4" i="4"/>
  <c r="AG4" i="4"/>
  <c r="AH4" i="4"/>
  <c r="AI4" i="4"/>
  <c r="AJ4" i="4"/>
  <c r="AK4" i="4"/>
  <c r="AL4" i="4"/>
  <c r="AM4" i="4"/>
  <c r="AN4" i="4"/>
  <c r="AO4" i="4"/>
  <c r="AP4" i="4"/>
  <c r="AQ4" i="4"/>
  <c r="AR4" i="4"/>
  <c r="AS4" i="4"/>
  <c r="AT4" i="4"/>
  <c r="AU4" i="4"/>
  <c r="AV4" i="4"/>
  <c r="AW4" i="4"/>
  <c r="AX4" i="4"/>
  <c r="AY4" i="4"/>
  <c r="AZ4" i="4"/>
  <c r="BA4" i="4"/>
  <c r="BB4" i="4"/>
  <c r="BC4" i="4"/>
  <c r="BD4" i="4"/>
  <c r="BE4" i="4"/>
  <c r="BF4" i="4"/>
  <c r="BG4" i="4"/>
  <c r="BH4" i="4"/>
  <c r="BI4" i="4"/>
  <c r="BJ4" i="4"/>
  <c r="BK4" i="4"/>
  <c r="BL4" i="4"/>
  <c r="BM4" i="4"/>
  <c r="BN4" i="4"/>
  <c r="BO4" i="4"/>
  <c r="BP4" i="4"/>
  <c r="BQ4" i="4"/>
  <c r="BR4" i="4"/>
  <c r="BS4" i="4"/>
  <c r="BT4" i="4"/>
  <c r="BU4" i="4"/>
  <c r="BV4" i="4"/>
  <c r="BW4" i="4"/>
  <c r="BX4" i="4"/>
  <c r="BY4" i="4"/>
  <c r="BZ4" i="4"/>
  <c r="W13" i="4"/>
  <c r="X13" i="4"/>
  <c r="Y13" i="4"/>
  <c r="Z13" i="4"/>
  <c r="AA13" i="4"/>
  <c r="AB13" i="4"/>
  <c r="AC13" i="4"/>
  <c r="AD13" i="4"/>
  <c r="AE13" i="4"/>
  <c r="AF13" i="4"/>
  <c r="AG13" i="4"/>
  <c r="AH13" i="4"/>
  <c r="AI13" i="4"/>
  <c r="AJ13" i="4"/>
  <c r="AK13" i="4"/>
  <c r="AL13" i="4"/>
  <c r="AM13" i="4"/>
  <c r="AN13" i="4"/>
  <c r="AO13" i="4"/>
  <c r="AP13" i="4"/>
  <c r="AQ13" i="4"/>
  <c r="AR13" i="4"/>
  <c r="AS13" i="4"/>
  <c r="AT13" i="4"/>
  <c r="AU13" i="4"/>
  <c r="AV13" i="4"/>
  <c r="AW13" i="4"/>
  <c r="AX13" i="4"/>
  <c r="AY13" i="4"/>
  <c r="AZ13" i="4"/>
  <c r="BA13" i="4"/>
  <c r="BB13" i="4"/>
  <c r="BC13" i="4"/>
  <c r="BD13" i="4"/>
  <c r="BE13" i="4"/>
  <c r="BF13" i="4"/>
  <c r="BG13" i="4"/>
  <c r="BH13" i="4"/>
  <c r="BI13" i="4"/>
  <c r="BJ13" i="4"/>
  <c r="BK13" i="4"/>
  <c r="BL13" i="4"/>
  <c r="BM13" i="4"/>
  <c r="BN13" i="4"/>
  <c r="BO13" i="4"/>
  <c r="BP13" i="4"/>
  <c r="BQ13" i="4"/>
  <c r="BR13" i="4"/>
  <c r="BS13" i="4"/>
  <c r="BT13" i="4"/>
  <c r="BU13" i="4"/>
  <c r="BV13" i="4"/>
  <c r="BW13" i="4"/>
  <c r="BX13" i="4"/>
  <c r="BY13" i="4"/>
  <c r="BZ13" i="4"/>
  <c r="B4" i="4"/>
  <c r="C4" i="4"/>
  <c r="D4" i="4"/>
  <c r="E4" i="4"/>
  <c r="F4" i="4"/>
  <c r="G4" i="4"/>
  <c r="H4" i="4"/>
  <c r="I4" i="4"/>
  <c r="J4" i="4"/>
  <c r="K4" i="4"/>
  <c r="L4" i="4"/>
  <c r="M4" i="4"/>
  <c r="N4" i="4"/>
  <c r="O4" i="4"/>
  <c r="P4" i="4"/>
  <c r="Q4" i="4"/>
  <c r="R4" i="4"/>
  <c r="S4" i="4"/>
  <c r="T4" i="4"/>
  <c r="U4" i="4"/>
  <c r="V4" i="4"/>
  <c r="B13" i="4"/>
  <c r="C13" i="4"/>
  <c r="D13" i="4"/>
  <c r="E13" i="4"/>
  <c r="F13" i="4"/>
  <c r="G13" i="4"/>
  <c r="H13" i="4"/>
  <c r="I13" i="4"/>
  <c r="J13" i="4"/>
  <c r="K13" i="4"/>
  <c r="L13" i="4"/>
  <c r="M13" i="4"/>
  <c r="N13" i="4"/>
  <c r="O13" i="4"/>
  <c r="P13" i="4"/>
  <c r="Q13" i="4"/>
  <c r="R13" i="4"/>
  <c r="S13" i="4"/>
  <c r="T13" i="4"/>
  <c r="U13" i="4"/>
  <c r="V13" i="4"/>
  <c r="E1" i="1"/>
  <c r="F1" i="1"/>
  <c r="G1" i="1"/>
  <c r="H1" i="1"/>
  <c r="I1" i="1"/>
  <c r="J1" i="1"/>
  <c r="K1" i="1"/>
  <c r="L1" i="1"/>
  <c r="M1" i="1"/>
  <c r="N1" i="1"/>
  <c r="O1" i="1"/>
  <c r="P1" i="1"/>
  <c r="Q1" i="1"/>
  <c r="R1" i="1"/>
  <c r="S1" i="1"/>
  <c r="T1" i="1"/>
  <c r="U1" i="1"/>
  <c r="V1" i="1"/>
  <c r="W1" i="1"/>
  <c r="X1" i="1"/>
  <c r="Y1" i="1"/>
  <c r="Z1" i="1"/>
  <c r="AA1" i="1"/>
  <c r="AB1" i="1"/>
  <c r="AC1" i="1"/>
  <c r="AD1" i="1"/>
  <c r="AE1" i="1"/>
  <c r="AF1" i="1"/>
  <c r="AG1" i="1"/>
  <c r="AH1" i="1"/>
  <c r="AI1" i="1"/>
  <c r="AJ1" i="1"/>
  <c r="AK1" i="1"/>
  <c r="AL1" i="1"/>
  <c r="AM1" i="1"/>
  <c r="AN1" i="1"/>
  <c r="AO1" i="1"/>
  <c r="AP1" i="1"/>
  <c r="AQ1" i="1"/>
  <c r="AR1" i="1"/>
  <c r="AS1" i="1"/>
  <c r="AT1" i="1"/>
  <c r="AU1" i="1"/>
  <c r="AV1" i="1"/>
  <c r="AW1" i="1"/>
  <c r="AX1" i="1"/>
  <c r="AY1" i="1"/>
  <c r="AZ1" i="1"/>
  <c r="BA1" i="1"/>
  <c r="BB1" i="1"/>
  <c r="BC1" i="1"/>
  <c r="BD1" i="1"/>
  <c r="BE1" i="1"/>
  <c r="BF1" i="1"/>
  <c r="BG1" i="1"/>
  <c r="BH1" i="1"/>
  <c r="BI1" i="1"/>
  <c r="BJ1" i="1"/>
  <c r="BK1" i="1"/>
  <c r="BL1" i="1"/>
  <c r="BM1" i="1"/>
  <c r="BN1" i="1"/>
  <c r="BO1" i="1"/>
  <c r="BP1" i="1"/>
  <c r="BQ1" i="1"/>
  <c r="BR1" i="1"/>
  <c r="BS1" i="1"/>
  <c r="BT1" i="1"/>
  <c r="BU1" i="1"/>
  <c r="BV1" i="1"/>
  <c r="BW1" i="1"/>
  <c r="BX1" i="1"/>
  <c r="BY1" i="1"/>
  <c r="BZ1" i="1"/>
  <c r="CA1" i="1"/>
  <c r="CB1" i="1"/>
  <c r="CC1" i="1"/>
  <c r="CD1" i="1"/>
  <c r="CE1" i="1"/>
  <c r="CF1" i="1"/>
  <c r="CG1" i="1"/>
  <c r="CH1" i="1"/>
  <c r="CI1" i="1"/>
  <c r="CJ1" i="1"/>
  <c r="CK1" i="1"/>
  <c r="CL1" i="1"/>
  <c r="CM1" i="1"/>
  <c r="CN1" i="1"/>
  <c r="CO1" i="1"/>
  <c r="CP1" i="1"/>
  <c r="CQ1" i="1"/>
  <c r="CR1" i="1"/>
  <c r="CS1" i="1"/>
  <c r="CT1" i="1"/>
  <c r="CU1" i="1"/>
  <c r="CV1" i="1"/>
  <c r="CW1" i="1"/>
  <c r="CX1" i="1"/>
  <c r="CY1" i="1"/>
  <c r="CZ1" i="1"/>
  <c r="DA1" i="1"/>
  <c r="DB1" i="1"/>
  <c r="DC1" i="1"/>
  <c r="DD1" i="1"/>
  <c r="DE1" i="1"/>
  <c r="DF1" i="1"/>
  <c r="DG1" i="1"/>
  <c r="DH1" i="1"/>
  <c r="DI1" i="1"/>
  <c r="DJ1" i="1"/>
  <c r="DK1" i="1"/>
  <c r="DL1" i="1"/>
  <c r="DM1" i="1"/>
  <c r="DN1" i="1"/>
  <c r="DO1" i="1"/>
  <c r="DP1" i="1"/>
  <c r="DQ1" i="1"/>
  <c r="DR1" i="1"/>
  <c r="DS1" i="1"/>
  <c r="DT1" i="1"/>
  <c r="DU1" i="1"/>
  <c r="DV1" i="1"/>
  <c r="DW1" i="1"/>
  <c r="DX1" i="1"/>
  <c r="DY1" i="1"/>
  <c r="DZ1" i="1"/>
  <c r="EA1" i="1"/>
  <c r="EB1" i="1"/>
  <c r="EC1" i="1"/>
  <c r="ED1" i="1"/>
  <c r="EE1" i="1"/>
  <c r="EF1" i="1"/>
  <c r="EG1" i="1"/>
  <c r="EH1" i="1"/>
  <c r="EI1" i="1"/>
  <c r="EJ1" i="1"/>
  <c r="EK1" i="1"/>
  <c r="EL1" i="1"/>
  <c r="EM1" i="1"/>
  <c r="EN1" i="1"/>
  <c r="EO1" i="1"/>
  <c r="EP1" i="1"/>
  <c r="EQ1" i="1"/>
  <c r="ER1" i="1"/>
  <c r="ES1" i="1"/>
  <c r="ET1" i="1"/>
  <c r="EU1" i="1"/>
  <c r="EV1" i="1"/>
  <c r="EW1" i="1"/>
  <c r="EX1" i="1"/>
  <c r="EY1" i="1"/>
  <c r="EZ1" i="1"/>
  <c r="FA1" i="1"/>
  <c r="FB1" i="1"/>
  <c r="FC1" i="1"/>
  <c r="FD1" i="1"/>
  <c r="FE1" i="1"/>
  <c r="FF1" i="1"/>
  <c r="FG1" i="1"/>
  <c r="FH1" i="1"/>
  <c r="FI1" i="1"/>
  <c r="FJ1" i="1"/>
  <c r="FK1" i="1"/>
  <c r="FL1" i="1"/>
  <c r="FM1" i="1"/>
  <c r="FN1" i="1"/>
  <c r="FO1" i="1"/>
  <c r="FP1" i="1"/>
  <c r="FQ1" i="1"/>
  <c r="FR1" i="1"/>
  <c r="FS1" i="1"/>
  <c r="B1" i="1"/>
  <c r="C1" i="1"/>
  <c r="D1" i="1"/>
  <c r="AA1" i="74"/>
  <c r="Y35" i="74"/>
  <c r="R71" i="3"/>
  <c r="R72" i="3"/>
  <c r="R73" i="3"/>
  <c r="R26" i="3"/>
  <c r="R118" i="3"/>
  <c r="R24" i="3"/>
  <c r="R119" i="3"/>
  <c r="V71" i="3"/>
  <c r="V72" i="3"/>
  <c r="V73" i="3"/>
  <c r="V26" i="3"/>
  <c r="V118" i="3"/>
  <c r="V119" i="3"/>
  <c r="U71" i="3"/>
  <c r="U72" i="3"/>
  <c r="U73" i="3"/>
  <c r="U26" i="3"/>
  <c r="U118" i="3"/>
  <c r="U119" i="3"/>
  <c r="T71" i="3"/>
  <c r="T72" i="3"/>
  <c r="T73" i="3"/>
  <c r="T26" i="3"/>
  <c r="T118" i="3"/>
  <c r="T119" i="3"/>
  <c r="S71" i="3"/>
  <c r="S72" i="3"/>
  <c r="S73" i="3"/>
  <c r="S26" i="3"/>
  <c r="S118" i="3"/>
  <c r="S24" i="3"/>
  <c r="S119" i="3"/>
  <c r="S25" i="3"/>
  <c r="Y71" i="3"/>
  <c r="Y72" i="3"/>
  <c r="Y73" i="3"/>
  <c r="Y26" i="3"/>
  <c r="Y118" i="3"/>
  <c r="Y24" i="3"/>
  <c r="Y119" i="3"/>
  <c r="AC71" i="3"/>
  <c r="AC72" i="3"/>
  <c r="AC73" i="3"/>
  <c r="AC26" i="3"/>
  <c r="AC118" i="3"/>
  <c r="AC119" i="3"/>
  <c r="AB71" i="3"/>
  <c r="AB72" i="3"/>
  <c r="AB73" i="3"/>
  <c r="AB26" i="3"/>
  <c r="AB118" i="3"/>
  <c r="AB119" i="3"/>
  <c r="AB25" i="3"/>
  <c r="AA71" i="3"/>
  <c r="AA72" i="3"/>
  <c r="AA73" i="3"/>
  <c r="AA26" i="3"/>
  <c r="AA118" i="3"/>
  <c r="AA119" i="3"/>
  <c r="Z71" i="3"/>
  <c r="Z72" i="3"/>
  <c r="Z73" i="3"/>
  <c r="Z26" i="3"/>
  <c r="Z118" i="3"/>
  <c r="Z119" i="3"/>
  <c r="GP11" i="4"/>
  <c r="FL11" i="4"/>
  <c r="EO11" i="4"/>
  <c r="EN11" i="4"/>
  <c r="DI11" i="4"/>
  <c r="DF11" i="4"/>
  <c r="AI11" i="4"/>
  <c r="B2" i="31"/>
  <c r="C1" i="31"/>
  <c r="Z24" i="3"/>
  <c r="AA24" i="3"/>
  <c r="AC24" i="3"/>
  <c r="Y25" i="3"/>
  <c r="T24" i="3"/>
  <c r="U24" i="3"/>
  <c r="V24" i="3"/>
  <c r="HS5" i="2"/>
  <c r="HT32" i="3"/>
  <c r="HT79" i="3"/>
  <c r="HT81" i="3"/>
  <c r="HR5" i="2"/>
  <c r="HS32" i="3"/>
  <c r="HQ5" i="2"/>
  <c r="HR32" i="3"/>
  <c r="HP5" i="2"/>
  <c r="HQ32" i="3"/>
  <c r="HO5" i="2"/>
  <c r="HP32" i="3"/>
  <c r="HM5" i="2"/>
  <c r="HN32" i="3"/>
  <c r="HL5" i="2"/>
  <c r="HM32" i="3"/>
  <c r="HK5" i="2"/>
  <c r="HL32" i="3"/>
  <c r="HL79" i="3"/>
  <c r="HL80" i="3"/>
  <c r="HJ5" i="2"/>
  <c r="HK32" i="3"/>
  <c r="HI5" i="2"/>
  <c r="HJ32" i="3"/>
  <c r="HH5" i="2"/>
  <c r="HI32" i="3"/>
  <c r="HG5" i="2"/>
  <c r="HH32" i="3"/>
  <c r="HF5" i="2"/>
  <c r="HG32" i="3"/>
  <c r="HE5" i="2"/>
  <c r="HF32" i="3"/>
  <c r="HD5" i="2"/>
  <c r="HE32" i="3"/>
  <c r="HC5" i="2"/>
  <c r="HD32" i="3"/>
  <c r="HD79" i="3"/>
  <c r="HB5" i="2"/>
  <c r="HC32" i="3"/>
  <c r="HA5" i="2"/>
  <c r="HB32" i="3"/>
  <c r="HB126" i="3"/>
  <c r="GZ5" i="2"/>
  <c r="HA32" i="3"/>
  <c r="GY5" i="2"/>
  <c r="GZ32" i="3"/>
  <c r="GX5" i="2"/>
  <c r="GY32" i="3"/>
  <c r="GY79" i="3"/>
  <c r="GW5" i="2"/>
  <c r="GX32" i="3"/>
  <c r="GV5" i="2"/>
  <c r="GW32" i="3"/>
  <c r="GU5" i="2"/>
  <c r="GV32" i="3"/>
  <c r="GV79" i="3"/>
  <c r="GT5" i="2"/>
  <c r="GU32" i="3"/>
  <c r="GS5" i="2"/>
  <c r="GT32" i="3"/>
  <c r="GR5" i="2"/>
  <c r="GS32" i="3"/>
  <c r="GQ5" i="2"/>
  <c r="GR32" i="3"/>
  <c r="GP5" i="2"/>
  <c r="GQ32" i="3"/>
  <c r="GO5" i="2"/>
  <c r="GP32" i="3"/>
  <c r="GN5" i="2"/>
  <c r="GO32" i="3"/>
  <c r="GM5" i="2"/>
  <c r="GN32" i="3"/>
  <c r="GN79" i="3"/>
  <c r="GN82" i="3"/>
  <c r="GL5" i="2"/>
  <c r="GM32" i="3"/>
  <c r="GM79" i="3"/>
  <c r="GM82" i="3"/>
  <c r="GK5" i="2"/>
  <c r="GL32" i="3"/>
  <c r="GJ5" i="2"/>
  <c r="GK32" i="3"/>
  <c r="GK126" i="3"/>
  <c r="GK128" i="3"/>
  <c r="GI5" i="2"/>
  <c r="GJ32" i="3"/>
  <c r="GH5" i="2"/>
  <c r="GI32" i="3"/>
  <c r="GI126" i="3"/>
  <c r="GI127" i="3"/>
  <c r="GG5" i="2"/>
  <c r="GH32" i="3"/>
  <c r="GF5" i="2"/>
  <c r="GG32" i="3"/>
  <c r="GE5" i="2"/>
  <c r="GF32" i="3"/>
  <c r="GD5" i="2"/>
  <c r="GE32" i="3"/>
  <c r="GC5" i="2"/>
  <c r="GD32" i="3"/>
  <c r="GB5" i="2"/>
  <c r="GC32" i="3"/>
  <c r="GA5" i="2"/>
  <c r="GB32" i="3"/>
  <c r="FZ5" i="2"/>
  <c r="GA32" i="3"/>
  <c r="FY5" i="2"/>
  <c r="FZ32" i="3"/>
  <c r="FX5" i="2"/>
  <c r="FY32" i="3"/>
  <c r="FW5" i="2"/>
  <c r="FX32" i="3"/>
  <c r="FV5" i="2"/>
  <c r="FW32" i="3"/>
  <c r="FU5" i="2"/>
  <c r="FV32" i="3"/>
  <c r="FT5" i="2"/>
  <c r="FU32" i="3"/>
  <c r="A163" i="74" a="1"/>
  <c r="A163" i="74"/>
  <c r="A162" i="74" a="1"/>
  <c r="A162" i="74"/>
  <c r="A161" i="74" a="1"/>
  <c r="A161" i="74"/>
  <c r="A160" i="74" a="1"/>
  <c r="A160" i="74"/>
  <c r="A159" i="74" a="1"/>
  <c r="A159" i="74"/>
  <c r="A158" i="74" a="1"/>
  <c r="A158" i="74"/>
  <c r="A157" i="74" a="1"/>
  <c r="A157" i="74"/>
  <c r="A156" i="74" a="1"/>
  <c r="A156" i="74"/>
  <c r="A155" i="74" a="1"/>
  <c r="A155" i="74"/>
  <c r="A154" i="74" a="1"/>
  <c r="A154" i="74"/>
  <c r="A153" i="74" a="1"/>
  <c r="A153" i="74"/>
  <c r="A152" i="74" a="1"/>
  <c r="A152" i="74"/>
  <c r="A151" i="74" a="1"/>
  <c r="A151" i="74"/>
  <c r="A150" i="74" a="1"/>
  <c r="A150" i="74"/>
  <c r="A149" i="74" a="1"/>
  <c r="A149" i="74"/>
  <c r="A148" i="74" a="1"/>
  <c r="A148" i="74"/>
  <c r="A147" i="74" a="1"/>
  <c r="A147" i="74"/>
  <c r="A146" i="74" a="1"/>
  <c r="A146" i="74"/>
  <c r="A145" i="74" a="1"/>
  <c r="A145" i="74"/>
  <c r="A144" i="74" a="1"/>
  <c r="A144" i="74"/>
  <c r="A143" i="74" a="1"/>
  <c r="A143" i="74"/>
  <c r="A142" i="74" a="1"/>
  <c r="A142" i="74"/>
  <c r="A141" i="74" a="1"/>
  <c r="A141" i="74"/>
  <c r="A140" i="74" a="1"/>
  <c r="A140" i="74"/>
  <c r="A139" i="74" a="1"/>
  <c r="A139" i="74"/>
  <c r="A138" i="74" a="1"/>
  <c r="A138" i="74"/>
  <c r="A137" i="74" a="1"/>
  <c r="A137" i="74"/>
  <c r="A136" i="74" a="1"/>
  <c r="A136" i="74"/>
  <c r="A135" i="74" a="1"/>
  <c r="A135" i="74"/>
  <c r="A134" i="74" a="1"/>
  <c r="A134" i="74"/>
  <c r="A133" i="74" a="1"/>
  <c r="A133" i="74"/>
  <c r="A132" i="74" a="1"/>
  <c r="A132" i="74"/>
  <c r="A130" i="74" a="1"/>
  <c r="A130" i="74"/>
  <c r="A129" i="74" a="1"/>
  <c r="A129" i="74"/>
  <c r="A128" i="74" a="1"/>
  <c r="A128" i="74"/>
  <c r="A127" i="74" a="1"/>
  <c r="A127" i="74"/>
  <c r="A126" i="74" a="1"/>
  <c r="A126" i="74"/>
  <c r="A125" i="74" a="1"/>
  <c r="A125" i="74"/>
  <c r="A124" i="74" a="1"/>
  <c r="A124" i="74"/>
  <c r="A123" i="74" a="1"/>
  <c r="A123" i="74"/>
  <c r="C12" i="70"/>
  <c r="C34" i="70"/>
  <c r="B105" i="75" a="1"/>
  <c r="B105" i="75"/>
  <c r="AI28" i="75" a="1"/>
  <c r="AI28" i="75"/>
  <c r="A105" i="75" a="1"/>
  <c r="A105" i="75"/>
  <c r="B103" i="75" a="1"/>
  <c r="B103" i="75"/>
  <c r="A103" i="75" a="1"/>
  <c r="A103" i="75"/>
  <c r="B102" i="75" a="1"/>
  <c r="B102" i="75"/>
  <c r="A102" i="75" a="1"/>
  <c r="A102" i="75"/>
  <c r="B101" i="75" a="1"/>
  <c r="B101" i="75"/>
  <c r="A101" i="75" a="1"/>
  <c r="A101" i="75"/>
  <c r="B100" i="75" a="1"/>
  <c r="B100" i="75"/>
  <c r="A100" i="75" a="1"/>
  <c r="A100" i="75"/>
  <c r="B99" i="75" a="1"/>
  <c r="B99" i="75"/>
  <c r="A99" i="75" a="1"/>
  <c r="A99" i="75"/>
  <c r="B98" i="75" a="1"/>
  <c r="B98" i="75"/>
  <c r="A98" i="75" a="1"/>
  <c r="A98" i="75"/>
  <c r="B97" i="75" a="1"/>
  <c r="B97" i="75"/>
  <c r="A97" i="75" a="1"/>
  <c r="A97" i="75"/>
  <c r="B96" i="75" a="1"/>
  <c r="B96" i="75"/>
  <c r="A96" i="75" a="1"/>
  <c r="A96" i="75"/>
  <c r="B95" i="75" a="1"/>
  <c r="B95" i="75"/>
  <c r="A95" i="75" a="1"/>
  <c r="A95" i="75"/>
  <c r="B94" i="75" a="1"/>
  <c r="B94" i="75"/>
  <c r="A94" i="75" a="1"/>
  <c r="A94" i="75"/>
  <c r="B93" i="75" a="1"/>
  <c r="B93" i="75"/>
  <c r="A93" i="75" a="1"/>
  <c r="A93" i="75"/>
  <c r="B92" i="75" a="1"/>
  <c r="B92" i="75"/>
  <c r="A92" i="75" a="1"/>
  <c r="A92" i="75"/>
  <c r="B91" i="75" a="1"/>
  <c r="B91" i="75"/>
  <c r="A91" i="75" a="1"/>
  <c r="A91" i="75"/>
  <c r="B90" i="75" a="1"/>
  <c r="B90" i="75"/>
  <c r="A90" i="75" a="1"/>
  <c r="A90" i="75"/>
  <c r="B89" i="75" a="1"/>
  <c r="B89" i="75"/>
  <c r="A89" i="75" a="1"/>
  <c r="A89" i="75"/>
  <c r="B88" i="75" a="1"/>
  <c r="B88" i="75"/>
  <c r="A88" i="75" a="1"/>
  <c r="A88" i="75"/>
  <c r="B87" i="75" a="1"/>
  <c r="B87" i="75"/>
  <c r="A87" i="75" a="1"/>
  <c r="A87" i="75"/>
  <c r="B86" i="75" a="1"/>
  <c r="B86" i="75"/>
  <c r="A86" i="75" a="1"/>
  <c r="A86" i="75"/>
  <c r="B85" i="75" a="1"/>
  <c r="B85" i="75"/>
  <c r="A85" i="75" a="1"/>
  <c r="A85" i="75"/>
  <c r="A84" i="75" a="1"/>
  <c r="A84" i="75"/>
  <c r="A82" i="75" a="1"/>
  <c r="A82" i="75"/>
  <c r="B81" i="75" a="1"/>
  <c r="B81" i="75"/>
  <c r="B80" i="75" a="1"/>
  <c r="B80" i="75"/>
  <c r="A80" i="75" a="1"/>
  <c r="A80" i="75"/>
  <c r="B79" i="75" a="1"/>
  <c r="B79" i="75"/>
  <c r="A79" i="75" a="1"/>
  <c r="A79" i="75"/>
  <c r="B78" i="75" a="1"/>
  <c r="B78" i="75"/>
  <c r="A78" i="75" a="1"/>
  <c r="A78" i="75"/>
  <c r="B77" i="75" a="1"/>
  <c r="B77" i="75"/>
  <c r="A77" i="75" a="1"/>
  <c r="A77" i="75"/>
  <c r="B76" i="75" a="1"/>
  <c r="B76" i="75"/>
  <c r="A76" i="75" a="1"/>
  <c r="A76" i="75"/>
  <c r="B75" i="75" a="1"/>
  <c r="B75" i="75"/>
  <c r="A75" i="75" a="1"/>
  <c r="A75" i="75"/>
  <c r="B74" i="75" a="1"/>
  <c r="B74" i="75"/>
  <c r="A74" i="75" a="1"/>
  <c r="A74" i="75"/>
  <c r="B73" i="75" a="1"/>
  <c r="B73" i="75"/>
  <c r="A73" i="75" a="1"/>
  <c r="A73" i="75"/>
  <c r="B72" i="75" a="1"/>
  <c r="B72" i="75"/>
  <c r="A72" i="75" a="1"/>
  <c r="A72" i="75"/>
  <c r="B71" i="75" a="1"/>
  <c r="B71" i="75"/>
  <c r="A71" i="75" a="1"/>
  <c r="A71" i="75"/>
  <c r="E70" i="75" a="1"/>
  <c r="E70" i="75"/>
  <c r="B70" i="75" a="1"/>
  <c r="B70" i="75"/>
  <c r="A70" i="75" a="1"/>
  <c r="A70" i="75"/>
  <c r="E69" i="75" a="1"/>
  <c r="E69" i="75"/>
  <c r="B69" i="75" a="1"/>
  <c r="B69" i="75"/>
  <c r="A69" i="75" a="1"/>
  <c r="A69" i="75"/>
  <c r="B68" i="75" a="1"/>
  <c r="B68" i="75"/>
  <c r="A68" i="75" a="1"/>
  <c r="A68" i="75"/>
  <c r="B67" i="75" a="1"/>
  <c r="B67" i="75"/>
  <c r="A67" i="75" a="1"/>
  <c r="A67" i="75"/>
  <c r="B66" i="75" a="1"/>
  <c r="B66" i="75"/>
  <c r="A66" i="75" a="1"/>
  <c r="A66" i="75"/>
  <c r="B65" i="75" a="1"/>
  <c r="B65" i="75"/>
  <c r="A65" i="75" a="1"/>
  <c r="A65" i="75"/>
  <c r="B64" i="75" a="1"/>
  <c r="B64" i="75"/>
  <c r="A64" i="75" a="1"/>
  <c r="A64" i="75"/>
  <c r="B63" i="75" a="1"/>
  <c r="B63" i="75"/>
  <c r="A63" i="75" a="1"/>
  <c r="A63" i="75"/>
  <c r="B62" i="75" a="1"/>
  <c r="B62" i="75"/>
  <c r="A62" i="75" a="1"/>
  <c r="A62" i="75"/>
  <c r="B61" i="75" a="1"/>
  <c r="B61" i="75"/>
  <c r="A61" i="75" a="1"/>
  <c r="A61" i="75"/>
  <c r="B60" i="75" a="1"/>
  <c r="B60" i="75"/>
  <c r="A60" i="75" a="1"/>
  <c r="A60" i="75"/>
  <c r="B59" i="75" a="1"/>
  <c r="B59" i="75"/>
  <c r="A59" i="75" a="1"/>
  <c r="A59" i="75"/>
  <c r="B58" i="75" a="1"/>
  <c r="B58" i="75"/>
  <c r="A58" i="75" a="1"/>
  <c r="A58" i="75"/>
  <c r="B57" i="75" a="1"/>
  <c r="B57" i="75"/>
  <c r="A57" i="75" a="1"/>
  <c r="A57" i="75"/>
  <c r="B56" i="75" a="1"/>
  <c r="B56" i="75"/>
  <c r="A56" i="75" a="1"/>
  <c r="A56" i="75"/>
  <c r="B55" i="75" a="1"/>
  <c r="B55" i="75"/>
  <c r="A55" i="75" a="1"/>
  <c r="A55" i="75"/>
  <c r="B54" i="75" a="1"/>
  <c r="B54" i="75"/>
  <c r="A54" i="75" a="1"/>
  <c r="A54" i="75"/>
  <c r="B53" i="75" a="1"/>
  <c r="B53" i="75"/>
  <c r="A53" i="75" a="1"/>
  <c r="A53" i="75"/>
  <c r="B52" i="75" a="1"/>
  <c r="B52" i="75"/>
  <c r="A52" i="75" a="1"/>
  <c r="A52" i="75"/>
  <c r="B51" i="75" a="1"/>
  <c r="B51" i="75"/>
  <c r="A51" i="75" a="1"/>
  <c r="A51" i="75"/>
  <c r="B50" i="75" a="1"/>
  <c r="B50" i="75"/>
  <c r="A50" i="75" a="1"/>
  <c r="A50" i="75"/>
  <c r="B49" i="75" a="1"/>
  <c r="B49" i="75"/>
  <c r="A49" i="75" a="1"/>
  <c r="A49" i="75"/>
  <c r="B48" i="75" a="1"/>
  <c r="B48" i="75"/>
  <c r="A48" i="75" a="1"/>
  <c r="A48" i="75"/>
  <c r="B47" i="75" a="1"/>
  <c r="B47" i="75"/>
  <c r="A47" i="75" a="1"/>
  <c r="A47" i="75"/>
  <c r="Q46" i="75"/>
  <c r="B46" i="75" a="1"/>
  <c r="B46" i="75"/>
  <c r="A46" i="75" a="1"/>
  <c r="A46" i="75"/>
  <c r="Q45" i="75"/>
  <c r="I45" i="75"/>
  <c r="B82" i="75" a="1"/>
  <c r="B82" i="75"/>
  <c r="F45" i="75"/>
  <c r="B45" i="75" a="1"/>
  <c r="B45" i="75"/>
  <c r="A45" i="75" a="1"/>
  <c r="A45" i="75"/>
  <c r="Q44" i="75"/>
  <c r="J44" i="75"/>
  <c r="G44" i="75"/>
  <c r="A81" i="75" a="1"/>
  <c r="A81" i="75"/>
  <c r="D44" i="75"/>
  <c r="B44" i="75" a="1"/>
  <c r="B44" i="75"/>
  <c r="A44" i="75" a="1"/>
  <c r="A44" i="75"/>
  <c r="Q43" i="75"/>
  <c r="M43" i="75"/>
  <c r="B43" i="75" a="1"/>
  <c r="B43" i="75"/>
  <c r="A43" i="75" a="1"/>
  <c r="A43" i="75"/>
  <c r="W41" i="75"/>
  <c r="Q41" i="75"/>
  <c r="M41" i="75"/>
  <c r="W40" i="75"/>
  <c r="Q40" i="75"/>
  <c r="M40" i="75"/>
  <c r="B40" i="75" a="1"/>
  <c r="B40" i="75"/>
  <c r="A40" i="75" a="1"/>
  <c r="A40" i="75"/>
  <c r="W39" i="75"/>
  <c r="Q39" i="75"/>
  <c r="M39" i="75"/>
  <c r="B39" i="75" a="1"/>
  <c r="B39" i="75"/>
  <c r="A39" i="75" a="1"/>
  <c r="A39" i="75"/>
  <c r="W38" i="75"/>
  <c r="X38" i="75"/>
  <c r="Q38" i="75"/>
  <c r="M38" i="75"/>
  <c r="B38" i="75" a="1"/>
  <c r="B38" i="75"/>
  <c r="A38" i="75" a="1"/>
  <c r="A38" i="75"/>
  <c r="W37" i="75"/>
  <c r="X37" i="75"/>
  <c r="Q37" i="75"/>
  <c r="M37" i="75"/>
  <c r="B37" i="75" a="1"/>
  <c r="B37" i="75"/>
  <c r="A37" i="75" a="1"/>
  <c r="A37" i="75"/>
  <c r="W36" i="75"/>
  <c r="X36" i="75"/>
  <c r="M36" i="75"/>
  <c r="B36" i="75" a="1"/>
  <c r="B36" i="75"/>
  <c r="A36" i="75" a="1"/>
  <c r="A36" i="75"/>
  <c r="AI35" i="75" a="1"/>
  <c r="AI35" i="75"/>
  <c r="W35" i="75"/>
  <c r="Q35" i="75"/>
  <c r="M35" i="75"/>
  <c r="B35" i="75" a="1"/>
  <c r="B35" i="75"/>
  <c r="A35" i="75" a="1"/>
  <c r="A35" i="75"/>
  <c r="AI34" i="75" a="1"/>
  <c r="AI34" i="75"/>
  <c r="AA34" i="75"/>
  <c r="W34" i="75"/>
  <c r="M34" i="75"/>
  <c r="B34" i="75" a="1"/>
  <c r="B34" i="75"/>
  <c r="A34" i="75" a="1"/>
  <c r="A34" i="75"/>
  <c r="AI33" i="75" a="1"/>
  <c r="AI33" i="75"/>
  <c r="W33" i="75"/>
  <c r="Q33" i="75"/>
  <c r="Q34" i="75"/>
  <c r="R35" i="75"/>
  <c r="M33" i="75"/>
  <c r="B33" i="75" a="1"/>
  <c r="B33" i="75"/>
  <c r="A33" i="75" a="1"/>
  <c r="A33" i="75"/>
  <c r="AI32" i="75" a="1"/>
  <c r="AI32" i="75"/>
  <c r="W32" i="75"/>
  <c r="Q32" i="75"/>
  <c r="M32" i="75"/>
  <c r="B32" i="75" a="1"/>
  <c r="B32" i="75"/>
  <c r="A32" i="75" a="1"/>
  <c r="A32" i="75"/>
  <c r="AI31" i="75" a="1"/>
  <c r="AI31" i="75"/>
  <c r="S31" i="75"/>
  <c r="Q31" i="75"/>
  <c r="M31" i="75"/>
  <c r="B31" i="75" a="1"/>
  <c r="B31" i="75"/>
  <c r="A31" i="75" a="1"/>
  <c r="A31" i="75"/>
  <c r="AI30" i="75" a="1"/>
  <c r="AI30" i="75"/>
  <c r="Q30" i="75"/>
  <c r="M30" i="75"/>
  <c r="B30" i="75" a="1"/>
  <c r="B30" i="75"/>
  <c r="A30" i="75" a="1"/>
  <c r="A30" i="75"/>
  <c r="AI29" i="75" a="1"/>
  <c r="AI29" i="75"/>
  <c r="S29" i="75"/>
  <c r="Q29" i="75"/>
  <c r="M29" i="75"/>
  <c r="B29" i="75" a="1"/>
  <c r="B29" i="75"/>
  <c r="A29" i="75" a="1"/>
  <c r="A29" i="75"/>
  <c r="Q28" i="75"/>
  <c r="M28" i="75"/>
  <c r="B28" i="75" a="1"/>
  <c r="B28" i="75"/>
  <c r="A28" i="75" a="1"/>
  <c r="A28" i="75"/>
  <c r="Q27" i="75"/>
  <c r="V35" i="75"/>
  <c r="B27" i="75" a="1"/>
  <c r="B27" i="75"/>
  <c r="A27" i="75" a="1"/>
  <c r="A27" i="75"/>
  <c r="AI26" i="75" a="1"/>
  <c r="AI26" i="75"/>
  <c r="AB26" i="75"/>
  <c r="Q26" i="75"/>
  <c r="V34" i="75"/>
  <c r="B26" i="75" a="1"/>
  <c r="B26" i="75"/>
  <c r="A26" i="75" a="1"/>
  <c r="A26" i="75"/>
  <c r="AI25" i="75" a="1"/>
  <c r="AI25" i="75"/>
  <c r="X25" i="75"/>
  <c r="Q25" i="75"/>
  <c r="B25" i="75" a="1"/>
  <c r="B25" i="75"/>
  <c r="A25" i="75" a="1"/>
  <c r="A25" i="75"/>
  <c r="Q24" i="75"/>
  <c r="V33" i="75"/>
  <c r="B24" i="75" a="1"/>
  <c r="B24" i="75"/>
  <c r="A24" i="75" a="1"/>
  <c r="A24" i="75"/>
  <c r="X23" i="75"/>
  <c r="X26" i="75"/>
  <c r="Q23" i="75"/>
  <c r="V32" i="75"/>
  <c r="M23" i="75"/>
  <c r="B23" i="75" a="1"/>
  <c r="B23" i="75"/>
  <c r="A23" i="75" a="1"/>
  <c r="A23" i="75"/>
  <c r="M22" i="75"/>
  <c r="B22" i="75" a="1"/>
  <c r="B22" i="75"/>
  <c r="A22" i="75" a="1"/>
  <c r="A22" i="75"/>
  <c r="S21" i="75"/>
  <c r="Q21" i="75"/>
  <c r="V41" i="75"/>
  <c r="M21" i="75"/>
  <c r="B21" i="75" a="1"/>
  <c r="B21" i="75"/>
  <c r="A21" i="75" a="1"/>
  <c r="A21" i="75"/>
  <c r="Q20" i="75"/>
  <c r="V40" i="75"/>
  <c r="M20" i="75"/>
  <c r="B20" i="75" a="1"/>
  <c r="B20" i="75"/>
  <c r="A20" i="75" a="1"/>
  <c r="A20" i="75"/>
  <c r="AI19" i="75" a="1"/>
  <c r="AI19" i="75"/>
  <c r="Q19" i="75"/>
  <c r="V39" i="75"/>
  <c r="M19" i="75"/>
  <c r="B19" i="75" a="1"/>
  <c r="B19" i="75"/>
  <c r="A19" i="75" a="1"/>
  <c r="A19" i="75"/>
  <c r="AI18" i="75" a="1"/>
  <c r="AI18" i="75"/>
  <c r="Q18" i="75"/>
  <c r="M18" i="75"/>
  <c r="B18" i="75" a="1"/>
  <c r="B18" i="75"/>
  <c r="A18" i="75" a="1"/>
  <c r="A18" i="75"/>
  <c r="AI17" i="75" a="1"/>
  <c r="AI17" i="75"/>
  <c r="S17" i="75"/>
  <c r="Q17" i="75"/>
  <c r="M17" i="75"/>
  <c r="B17" i="75" a="1"/>
  <c r="B17" i="75"/>
  <c r="A17" i="75" a="1"/>
  <c r="A17" i="75"/>
  <c r="S16" i="75"/>
  <c r="Q16" i="75"/>
  <c r="M16" i="75"/>
  <c r="B16" i="75" a="1"/>
  <c r="B16" i="75"/>
  <c r="A16" i="75" a="1"/>
  <c r="A16" i="75"/>
  <c r="AI15" i="75" a="1"/>
  <c r="AI15" i="75"/>
  <c r="Q15" i="75"/>
  <c r="M15" i="75"/>
  <c r="B15" i="75" a="1"/>
  <c r="B15" i="75"/>
  <c r="A15" i="75" a="1"/>
  <c r="A15" i="75"/>
  <c r="Q14" i="75"/>
  <c r="B14" i="75" a="1"/>
  <c r="B14" i="75"/>
  <c r="A14" i="75" a="1"/>
  <c r="A14" i="75"/>
  <c r="AI13" i="75" a="1"/>
  <c r="AI13" i="75"/>
  <c r="Q13" i="75"/>
  <c r="M13" i="75"/>
  <c r="B13" i="75" a="1"/>
  <c r="B13" i="75"/>
  <c r="A13" i="75" a="1"/>
  <c r="A13" i="75"/>
  <c r="Q12" i="75"/>
  <c r="M12" i="75"/>
  <c r="B12" i="75" a="1"/>
  <c r="B12" i="75"/>
  <c r="A12" i="75" a="1"/>
  <c r="A12" i="75"/>
  <c r="AI11" i="75" a="1"/>
  <c r="AI11" i="75"/>
  <c r="Q11" i="75"/>
  <c r="M11" i="75"/>
  <c r="B11" i="75" a="1"/>
  <c r="B11" i="75"/>
  <c r="A11" i="75" a="1"/>
  <c r="A11" i="75"/>
  <c r="AI10" i="75" a="1"/>
  <c r="AI10" i="75"/>
  <c r="U10" i="75"/>
  <c r="U13" i="75"/>
  <c r="Q10" i="75"/>
  <c r="M10" i="75"/>
  <c r="B10" i="75" a="1"/>
  <c r="B10" i="75"/>
  <c r="A10" i="75" a="1"/>
  <c r="A10" i="75"/>
  <c r="AI9" i="75" a="1"/>
  <c r="AI9" i="75"/>
  <c r="Q9" i="75"/>
  <c r="M9" i="75"/>
  <c r="B9" i="75" a="1"/>
  <c r="B9" i="75"/>
  <c r="A9" i="75" a="1"/>
  <c r="A9" i="75"/>
  <c r="Q8" i="75"/>
  <c r="M8" i="75"/>
  <c r="B8" i="75" a="1"/>
  <c r="B8" i="75"/>
  <c r="A8" i="75" a="1"/>
  <c r="A8" i="75"/>
  <c r="AI7" i="75" a="1"/>
  <c r="AI7" i="75"/>
  <c r="R7" i="75"/>
  <c r="Q7" i="75"/>
  <c r="M7" i="75"/>
  <c r="B7" i="75" a="1"/>
  <c r="B7" i="75"/>
  <c r="A7" i="75" a="1"/>
  <c r="A7" i="75"/>
  <c r="AI6" i="75" a="1"/>
  <c r="AI6" i="75"/>
  <c r="Q6" i="75"/>
  <c r="M6" i="75"/>
  <c r="B6" i="75" a="1"/>
  <c r="B6" i="75"/>
  <c r="A6" i="75" a="1"/>
  <c r="A6" i="75"/>
  <c r="AI5" i="75" a="1"/>
  <c r="AI5" i="75"/>
  <c r="Q5" i="75"/>
  <c r="M5" i="75"/>
  <c r="B5" i="75" a="1"/>
  <c r="B5" i="75"/>
  <c r="A5" i="75" a="1"/>
  <c r="A5" i="75"/>
  <c r="AI4" i="75" a="1"/>
  <c r="AI4" i="75"/>
  <c r="Q4" i="75"/>
  <c r="S12" i="75"/>
  <c r="B4" i="75" a="1"/>
  <c r="B4" i="75"/>
  <c r="A4" i="75" a="1"/>
  <c r="A4" i="75"/>
  <c r="AI3" i="75" a="1"/>
  <c r="AI3" i="75"/>
  <c r="Q3" i="75"/>
  <c r="B3" i="75" a="1"/>
  <c r="B3" i="75"/>
  <c r="A3" i="75" a="1"/>
  <c r="A3" i="75"/>
  <c r="AI2" i="75" a="1"/>
  <c r="AI2" i="75"/>
  <c r="B2" i="75" a="1"/>
  <c r="B2" i="75"/>
  <c r="A2" i="75" a="1"/>
  <c r="A2" i="75"/>
  <c r="B1" i="75" a="1"/>
  <c r="B1" i="75"/>
  <c r="A1" i="75" a="1"/>
  <c r="A1" i="75"/>
  <c r="AW27" i="74" a="1"/>
  <c r="AW27" i="74"/>
  <c r="AW26" i="74" a="1"/>
  <c r="AW26" i="74"/>
  <c r="AW23" i="74" a="1"/>
  <c r="AW23" i="74"/>
  <c r="AW24" i="74" a="1"/>
  <c r="AW24" i="74"/>
  <c r="AW25" i="74" a="1"/>
  <c r="AW25" i="74"/>
  <c r="AW22" i="74" a="1"/>
  <c r="AW22" i="74"/>
  <c r="AW21" i="74" a="1"/>
  <c r="AW21" i="74"/>
  <c r="AW20" i="74" a="1"/>
  <c r="AW20" i="74"/>
  <c r="AW17" i="74" a="1"/>
  <c r="AW17" i="74"/>
  <c r="AW18" i="74" a="1"/>
  <c r="AW18" i="74"/>
  <c r="AW19" i="74" a="1"/>
  <c r="AW19" i="74"/>
  <c r="AW16" i="74" a="1"/>
  <c r="AW16" i="74"/>
  <c r="AW15" i="74" a="1"/>
  <c r="AW15" i="74"/>
  <c r="AW14" i="74" a="1"/>
  <c r="AW14" i="74"/>
  <c r="AW12" i="74" a="1"/>
  <c r="AW12" i="74"/>
  <c r="AW13" i="74" a="1"/>
  <c r="AW13" i="74"/>
  <c r="AW9" i="74" a="1"/>
  <c r="AW9" i="74"/>
  <c r="AW8" i="74" a="1"/>
  <c r="AW8" i="74"/>
  <c r="AW5" i="74" a="1"/>
  <c r="AW5" i="74"/>
  <c r="AW6" i="74" a="1"/>
  <c r="AW6" i="74"/>
  <c r="AW7" i="74" a="1"/>
  <c r="AW7" i="74"/>
  <c r="AW4" i="74" a="1"/>
  <c r="AW4" i="74"/>
  <c r="AV21" i="74" a="1"/>
  <c r="AV21" i="74"/>
  <c r="AV20" i="74" a="1"/>
  <c r="AV20" i="74"/>
  <c r="A131" i="74" a="1"/>
  <c r="A131" i="74"/>
  <c r="A192" i="74" a="1"/>
  <c r="A192" i="74"/>
  <c r="A191" i="74" a="1"/>
  <c r="A191" i="74"/>
  <c r="A190" i="74" a="1"/>
  <c r="A190" i="74"/>
  <c r="A189" i="74" a="1"/>
  <c r="A189" i="74"/>
  <c r="A188" i="74" a="1"/>
  <c r="A188" i="74"/>
  <c r="A187" i="74" a="1"/>
  <c r="A187" i="74"/>
  <c r="A186" i="74" a="1"/>
  <c r="A186" i="74"/>
  <c r="A185" i="74" a="1"/>
  <c r="A185" i="74"/>
  <c r="A184" i="74" a="1"/>
  <c r="A184" i="74"/>
  <c r="A183" i="74" a="1"/>
  <c r="A183" i="74"/>
  <c r="A182" i="74" a="1"/>
  <c r="A182" i="74"/>
  <c r="A181" i="74" a="1"/>
  <c r="A181" i="74"/>
  <c r="A180" i="74" a="1"/>
  <c r="A180" i="74"/>
  <c r="A179" i="74" a="1"/>
  <c r="A179" i="74"/>
  <c r="A178" i="74" a="1"/>
  <c r="A178" i="74"/>
  <c r="A177" i="74" a="1"/>
  <c r="A177" i="74"/>
  <c r="A176" i="74" a="1"/>
  <c r="A176" i="74"/>
  <c r="A175" i="74" a="1"/>
  <c r="A175" i="74"/>
  <c r="A174" i="74" a="1"/>
  <c r="A174" i="74"/>
  <c r="A173" i="74" a="1"/>
  <c r="A173" i="74"/>
  <c r="A172" i="74" a="1"/>
  <c r="A172" i="74"/>
  <c r="A171" i="74" a="1"/>
  <c r="A171" i="74"/>
  <c r="A170" i="74" a="1"/>
  <c r="A170" i="74"/>
  <c r="A169" i="74" a="1"/>
  <c r="A169" i="74"/>
  <c r="A168" i="74" a="1"/>
  <c r="A168" i="74"/>
  <c r="A167" i="74" a="1"/>
  <c r="A167" i="74"/>
  <c r="A166" i="74" a="1"/>
  <c r="A166" i="74"/>
  <c r="A165" i="74" a="1"/>
  <c r="A165" i="74"/>
  <c r="A164" i="74" a="1"/>
  <c r="A164" i="74"/>
  <c r="J46" i="74"/>
  <c r="W226" i="53"/>
  <c r="W227" i="53"/>
  <c r="AK184" i="58"/>
  <c r="AJ184" i="58"/>
  <c r="AD54" i="74"/>
  <c r="AD53" i="74"/>
  <c r="AD50" i="74"/>
  <c r="AD49" i="74"/>
  <c r="AD51" i="74"/>
  <c r="AC44" i="74"/>
  <c r="AC43" i="74"/>
  <c r="AC42" i="74"/>
  <c r="AC41" i="74"/>
  <c r="AC40" i="74"/>
  <c r="AC39" i="74"/>
  <c r="AG39" i="74"/>
  <c r="AC38" i="74"/>
  <c r="AC37" i="74"/>
  <c r="AC36" i="74"/>
  <c r="AC35" i="74"/>
  <c r="AH31" i="74"/>
  <c r="AL26" i="74"/>
  <c r="AG23" i="74"/>
  <c r="X13" i="74"/>
  <c r="X11" i="74"/>
  <c r="X6" i="74"/>
  <c r="X5" i="74"/>
  <c r="W4" i="74"/>
  <c r="AJ74" i="58"/>
  <c r="AK74" i="58"/>
  <c r="AJ79" i="58"/>
  <c r="AK79" i="58"/>
  <c r="AJ68" i="58"/>
  <c r="AK68" i="58"/>
  <c r="AJ72" i="58"/>
  <c r="AK72" i="58"/>
  <c r="AJ81" i="58"/>
  <c r="AK81" i="58"/>
  <c r="AJ77" i="58"/>
  <c r="AK77" i="58"/>
  <c r="AJ75" i="58"/>
  <c r="AK75" i="58"/>
  <c r="AJ66" i="58"/>
  <c r="AK66" i="58"/>
  <c r="AJ67" i="58"/>
  <c r="AK67" i="58"/>
  <c r="AJ80" i="58"/>
  <c r="AK80" i="58"/>
  <c r="AJ73" i="58"/>
  <c r="AK73" i="58"/>
  <c r="AJ117" i="58"/>
  <c r="AK117" i="58"/>
  <c r="AJ78" i="58"/>
  <c r="AK78" i="58"/>
  <c r="AJ71" i="58"/>
  <c r="AK71" i="58"/>
  <c r="AJ69" i="58"/>
  <c r="AK69" i="58"/>
  <c r="AJ82" i="58"/>
  <c r="AK82" i="58"/>
  <c r="AJ106" i="58"/>
  <c r="AK106" i="58"/>
  <c r="AJ138" i="58"/>
  <c r="AK138" i="58"/>
  <c r="AJ140" i="58"/>
  <c r="AK140" i="58"/>
  <c r="AJ134" i="58"/>
  <c r="AK134" i="58"/>
  <c r="AJ127" i="58"/>
  <c r="AK127" i="58"/>
  <c r="AJ126" i="58"/>
  <c r="AK126" i="58"/>
  <c r="AJ128" i="58"/>
  <c r="AK128" i="58"/>
  <c r="AJ119" i="58"/>
  <c r="AK119" i="58"/>
  <c r="AJ118" i="58"/>
  <c r="AK118" i="58"/>
  <c r="AJ108" i="58"/>
  <c r="AK108" i="58"/>
  <c r="AJ110" i="58"/>
  <c r="AK110" i="58"/>
  <c r="AJ109" i="58"/>
  <c r="AK109" i="58"/>
  <c r="AJ105" i="58"/>
  <c r="AK105" i="58"/>
  <c r="AJ99" i="58"/>
  <c r="AK99" i="58"/>
  <c r="AJ102" i="58"/>
  <c r="AK102" i="58"/>
  <c r="AJ94" i="58"/>
  <c r="AK94" i="58"/>
  <c r="AJ93" i="58"/>
  <c r="AK93" i="58"/>
  <c r="AJ97" i="58"/>
  <c r="AK97" i="58"/>
  <c r="AJ91" i="58"/>
  <c r="AK91" i="58"/>
  <c r="AJ85" i="58"/>
  <c r="AK85" i="58"/>
  <c r="AJ84" i="58"/>
  <c r="AK84" i="58"/>
  <c r="AJ76" i="58"/>
  <c r="AK76" i="58"/>
  <c r="AD55" i="74"/>
  <c r="AD57" i="74"/>
  <c r="AI12" i="75" a="1"/>
  <c r="AI12" i="75"/>
  <c r="AI20" i="75" a="1"/>
  <c r="AI20" i="75"/>
  <c r="AI23" i="75" a="1"/>
  <c r="AI23" i="75"/>
  <c r="AI37" i="75" a="1"/>
  <c r="AI37" i="75"/>
  <c r="AI8" i="75" a="1"/>
  <c r="AI8" i="75"/>
  <c r="AI14" i="75" a="1"/>
  <c r="AI14" i="75"/>
  <c r="AI22" i="75" a="1"/>
  <c r="AI22" i="75"/>
  <c r="AI36" i="75" a="1"/>
  <c r="AI36" i="75"/>
  <c r="AI40" i="75" a="1"/>
  <c r="AI40" i="75"/>
  <c r="AI39" i="75" a="1"/>
  <c r="AI39" i="75"/>
  <c r="AI16" i="75" a="1"/>
  <c r="AI16" i="75"/>
  <c r="AI21" i="75" a="1"/>
  <c r="AI21" i="75"/>
  <c r="AI24" i="75" a="1"/>
  <c r="AI24" i="75"/>
  <c r="AI27" i="75" a="1"/>
  <c r="AI27" i="75"/>
  <c r="AI38" i="75" a="1"/>
  <c r="AI38" i="75"/>
  <c r="BG37" i="74"/>
  <c r="BG39" i="74"/>
  <c r="BG42" i="74"/>
  <c r="BG8" i="74"/>
  <c r="BG11" i="74"/>
  <c r="BG12" i="74"/>
  <c r="BG13" i="74"/>
  <c r="BG15" i="74"/>
  <c r="BG32" i="74"/>
  <c r="BG30" i="74"/>
  <c r="BG29" i="74"/>
  <c r="BG28" i="74"/>
  <c r="BG27" i="74"/>
  <c r="BG26" i="74"/>
  <c r="BG25" i="74"/>
  <c r="BG24" i="74"/>
  <c r="BG23" i="74"/>
  <c r="BG22" i="74"/>
  <c r="BG21" i="74"/>
  <c r="BG20" i="74"/>
  <c r="BG19" i="74"/>
  <c r="BG18" i="74"/>
  <c r="BG17" i="74"/>
  <c r="BG34" i="74"/>
  <c r="BG33" i="74"/>
  <c r="BG31" i="74"/>
  <c r="BG2" i="74"/>
  <c r="BG3" i="74"/>
  <c r="BG4" i="74"/>
  <c r="BG5" i="74"/>
  <c r="BG6" i="74"/>
  <c r="BG7" i="74"/>
  <c r="BG9" i="74"/>
  <c r="BG10" i="74"/>
  <c r="BG14" i="74"/>
  <c r="BG16" i="74"/>
  <c r="BG40" i="74"/>
  <c r="BG41" i="74"/>
  <c r="BG43" i="74"/>
  <c r="BG44" i="74"/>
  <c r="BG47" i="74"/>
  <c r="BG49" i="74"/>
  <c r="BG50" i="74"/>
  <c r="BG51" i="74"/>
  <c r="BG45" i="74"/>
  <c r="BG46" i="74"/>
  <c r="BG48" i="74"/>
  <c r="BG38" i="74"/>
  <c r="AF54" i="75" a="1"/>
  <c r="AF54" i="75"/>
  <c r="AE54" i="75" a="1"/>
  <c r="AE54" i="75"/>
  <c r="AD54" i="75" a="1"/>
  <c r="AD54" i="75"/>
  <c r="AC54" i="75" a="1"/>
  <c r="AC54" i="75"/>
  <c r="AB54" i="75" a="1"/>
  <c r="AB54" i="75"/>
  <c r="AA54" i="75" a="1"/>
  <c r="AA54" i="75"/>
  <c r="AF53" i="75" a="1"/>
  <c r="AF53" i="75"/>
  <c r="AE53" i="75" a="1"/>
  <c r="AE53" i="75"/>
  <c r="AD53" i="75" a="1"/>
  <c r="AD53" i="75"/>
  <c r="AC53" i="75" a="1"/>
  <c r="AC53" i="75"/>
  <c r="AB53" i="75" a="1"/>
  <c r="AB53" i="75"/>
  <c r="AA53" i="75" a="1"/>
  <c r="AA53" i="75"/>
  <c r="AF52" i="75" a="1"/>
  <c r="AF52" i="75"/>
  <c r="AE52" i="75" a="1"/>
  <c r="AE52" i="75"/>
  <c r="AD52" i="75" a="1"/>
  <c r="AD52" i="75"/>
  <c r="AC52" i="75" a="1"/>
  <c r="AC52" i="75"/>
  <c r="AB52" i="75" a="1"/>
  <c r="AB52" i="75"/>
  <c r="AA52" i="75" a="1"/>
  <c r="AA52" i="75"/>
  <c r="AF51" i="75" a="1"/>
  <c r="AF51" i="75"/>
  <c r="AE51" i="75" a="1"/>
  <c r="AE51" i="75"/>
  <c r="AD51" i="75" a="1"/>
  <c r="AD51" i="75"/>
  <c r="AC51" i="75" a="1"/>
  <c r="AC51" i="75"/>
  <c r="AB51" i="75" a="1"/>
  <c r="AB51" i="75"/>
  <c r="AA51" i="75" a="1"/>
  <c r="AA51" i="75"/>
  <c r="AF50" i="75" a="1"/>
  <c r="AF50" i="75"/>
  <c r="AE50" i="75" a="1"/>
  <c r="AE50" i="75"/>
  <c r="AD50" i="75" a="1"/>
  <c r="AD50" i="75"/>
  <c r="AC50" i="75" a="1"/>
  <c r="AC50" i="75"/>
  <c r="AB50" i="75" a="1"/>
  <c r="AB50" i="75"/>
  <c r="AA50" i="75" a="1"/>
  <c r="AA50" i="75"/>
  <c r="AF49" i="75" a="1"/>
  <c r="AF49" i="75"/>
  <c r="AE49" i="75" a="1"/>
  <c r="AE49" i="75"/>
  <c r="AD49" i="75" a="1"/>
  <c r="AD49" i="75"/>
  <c r="AC49" i="75" a="1"/>
  <c r="AC49" i="75"/>
  <c r="AB49" i="75" a="1"/>
  <c r="AB49" i="75"/>
  <c r="AA49" i="75" a="1"/>
  <c r="AA49" i="75"/>
  <c r="AF48" i="75" a="1"/>
  <c r="AF48" i="75"/>
  <c r="AE48" i="75" a="1"/>
  <c r="AE48" i="75"/>
  <c r="AD48" i="75" a="1"/>
  <c r="AD48" i="75"/>
  <c r="AC48" i="75" a="1"/>
  <c r="AC48" i="75"/>
  <c r="AB48" i="75" a="1"/>
  <c r="AB48" i="75"/>
  <c r="AA48" i="75" a="1"/>
  <c r="AA48" i="75"/>
  <c r="AF47" i="75" a="1"/>
  <c r="AF47" i="75"/>
  <c r="AE47" i="75" a="1"/>
  <c r="AE47" i="75"/>
  <c r="AD47" i="75" a="1"/>
  <c r="AD47" i="75"/>
  <c r="AC47" i="75" a="1"/>
  <c r="AC47" i="75"/>
  <c r="AB47" i="75" a="1"/>
  <c r="AB47" i="75"/>
  <c r="AA47" i="75" a="1"/>
  <c r="AA47" i="75"/>
  <c r="AF46" i="75" a="1"/>
  <c r="AF46" i="75"/>
  <c r="AE46" i="75" a="1"/>
  <c r="AE46" i="75"/>
  <c r="AD46" i="75" a="1"/>
  <c r="AD46" i="75"/>
  <c r="AC46" i="75" a="1"/>
  <c r="AC46" i="75"/>
  <c r="AB46" i="75" a="1"/>
  <c r="AB46" i="75"/>
  <c r="AA46" i="75" a="1"/>
  <c r="AA46" i="75"/>
  <c r="AF45" i="75" a="1"/>
  <c r="AF45" i="75"/>
  <c r="AE45" i="75" a="1"/>
  <c r="AE45" i="75"/>
  <c r="AD45" i="75" a="1"/>
  <c r="AD45" i="75"/>
  <c r="AC45" i="75" a="1"/>
  <c r="AC45" i="75"/>
  <c r="AB45" i="75" a="1"/>
  <c r="AB45" i="75"/>
  <c r="AA45" i="75" a="1"/>
  <c r="AA45" i="75"/>
  <c r="AF44" i="75" a="1"/>
  <c r="AF44" i="75"/>
  <c r="AE44" i="75" a="1"/>
  <c r="AE44" i="75"/>
  <c r="AD44" i="75" a="1"/>
  <c r="AD44" i="75"/>
  <c r="AC44" i="75" a="1"/>
  <c r="AC44" i="75"/>
  <c r="AB44" i="75" a="1"/>
  <c r="AB44" i="75"/>
  <c r="AA44" i="75" a="1"/>
  <c r="AA44" i="75"/>
  <c r="AF43" i="75" a="1"/>
  <c r="AF43" i="75"/>
  <c r="AE43" i="75" a="1"/>
  <c r="AE43" i="75"/>
  <c r="AD43" i="75" a="1"/>
  <c r="AD43" i="75"/>
  <c r="AC43" i="75" a="1"/>
  <c r="AC43" i="75"/>
  <c r="AB43" i="75" a="1"/>
  <c r="AB43" i="75"/>
  <c r="AA43" i="75" a="1"/>
  <c r="AA43" i="75"/>
  <c r="AH41" i="75" a="1"/>
  <c r="AH41" i="75"/>
  <c r="AF41" i="75" a="1"/>
  <c r="AF41" i="75"/>
  <c r="AE41" i="75" a="1"/>
  <c r="AE41" i="75"/>
  <c r="AD41" i="75" a="1"/>
  <c r="AD41" i="75"/>
  <c r="AC41" i="75" a="1"/>
  <c r="AC41" i="75"/>
  <c r="AB41" i="75" a="1"/>
  <c r="AB41" i="75"/>
  <c r="AA41" i="75" a="1"/>
  <c r="AA41" i="75"/>
  <c r="AH40" i="75" a="1"/>
  <c r="AH40" i="75"/>
  <c r="AF40" i="75" a="1"/>
  <c r="AF40" i="75"/>
  <c r="AE40" i="75" a="1"/>
  <c r="AE40" i="75"/>
  <c r="AD40" i="75" a="1"/>
  <c r="AD40" i="75"/>
  <c r="AC40" i="75" a="1"/>
  <c r="AC40" i="75"/>
  <c r="AB40" i="75" a="1"/>
  <c r="AB40" i="75"/>
  <c r="AA40" i="75" a="1"/>
  <c r="AA40" i="75"/>
  <c r="AH39" i="75" a="1"/>
  <c r="AH39" i="75"/>
  <c r="AF39" i="75" a="1"/>
  <c r="AF39" i="75"/>
  <c r="AE39" i="75" a="1"/>
  <c r="AE39" i="75"/>
  <c r="AD39" i="75" a="1"/>
  <c r="AD39" i="75"/>
  <c r="AC39" i="75" a="1"/>
  <c r="AC39" i="75"/>
  <c r="AB39" i="75" a="1"/>
  <c r="AB39" i="75"/>
  <c r="AA39" i="75" a="1"/>
  <c r="AA39" i="75"/>
  <c r="AH38" i="75" a="1"/>
  <c r="AH38" i="75"/>
  <c r="AF38" i="75" a="1"/>
  <c r="AF38" i="75"/>
  <c r="AE38" i="75" a="1"/>
  <c r="AE38" i="75"/>
  <c r="AD38" i="75" a="1"/>
  <c r="AD38" i="75"/>
  <c r="AC38" i="75" a="1"/>
  <c r="AC38" i="75"/>
  <c r="AB38" i="75" a="1"/>
  <c r="AB38" i="75"/>
  <c r="AA38" i="75" a="1"/>
  <c r="AA38" i="75"/>
  <c r="AH37" i="75" a="1"/>
  <c r="AH37" i="75"/>
  <c r="AF37" i="75" a="1"/>
  <c r="AF37" i="75"/>
  <c r="AE37" i="75" a="1"/>
  <c r="AE37" i="75"/>
  <c r="AD37" i="75" a="1"/>
  <c r="AD37" i="75"/>
  <c r="AC37" i="75" a="1"/>
  <c r="AC37" i="75"/>
  <c r="AB37" i="75" a="1"/>
  <c r="AB37" i="75"/>
  <c r="AA37" i="75" a="1"/>
  <c r="AA37" i="75"/>
  <c r="AH36" i="75" a="1"/>
  <c r="AH36" i="75"/>
  <c r="AE36" i="75" a="1"/>
  <c r="AE36" i="75"/>
  <c r="AD36" i="75" a="1"/>
  <c r="AD36" i="75"/>
  <c r="AC36" i="75" a="1"/>
  <c r="AC36" i="75"/>
  <c r="AB36" i="75" a="1"/>
  <c r="AB36" i="75"/>
  <c r="AA36" i="75" a="1"/>
  <c r="AA36" i="75"/>
  <c r="AH35" i="75" a="1"/>
  <c r="AH35" i="75"/>
  <c r="AF35" i="75" a="1"/>
  <c r="AF35" i="75"/>
  <c r="AE35" i="75" a="1"/>
  <c r="AE35" i="75"/>
  <c r="AD35" i="75" a="1"/>
  <c r="AD35" i="75"/>
  <c r="AC35" i="75" a="1"/>
  <c r="AC35" i="75"/>
  <c r="AB35" i="75" a="1"/>
  <c r="AB35" i="75"/>
  <c r="AA35" i="75" a="1"/>
  <c r="AA35" i="75"/>
  <c r="AH34" i="75" a="1"/>
  <c r="AH34" i="75"/>
  <c r="AH33" i="75" a="1"/>
  <c r="AH33" i="75"/>
  <c r="AD33" i="75" a="1"/>
  <c r="AD33" i="75"/>
  <c r="AH32" i="75" a="1"/>
  <c r="AH32" i="75"/>
  <c r="AD32" i="75" a="1"/>
  <c r="AD32" i="75"/>
  <c r="AH31" i="75" a="1"/>
  <c r="AH31" i="75"/>
  <c r="AD31" i="75" a="1"/>
  <c r="AD31" i="75"/>
  <c r="AH30" i="75" a="1"/>
  <c r="AH30" i="75"/>
  <c r="AG30" i="75" a="1"/>
  <c r="AG30" i="75"/>
  <c r="AF30" i="75" a="1"/>
  <c r="AF30" i="75"/>
  <c r="AE30" i="75" a="1"/>
  <c r="AE30" i="75"/>
  <c r="AD30" i="75" a="1"/>
  <c r="AD30" i="75"/>
  <c r="AC30" i="75" a="1"/>
  <c r="AC30" i="75"/>
  <c r="AB30" i="75" a="1"/>
  <c r="AB30" i="75"/>
  <c r="AA30" i="75" a="1"/>
  <c r="AA30" i="75"/>
  <c r="AH29" i="75" a="1"/>
  <c r="AH29" i="75"/>
  <c r="AG29" i="75" a="1"/>
  <c r="AG29" i="75"/>
  <c r="AF29" i="75" a="1"/>
  <c r="AF29" i="75"/>
  <c r="AE29" i="75" a="1"/>
  <c r="AE29" i="75"/>
  <c r="AD29" i="75" a="1"/>
  <c r="AD29" i="75"/>
  <c r="AC29" i="75" a="1"/>
  <c r="AC29" i="75"/>
  <c r="AB29" i="75" a="1"/>
  <c r="AB29" i="75"/>
  <c r="AA29" i="75" a="1"/>
  <c r="AA29" i="75"/>
  <c r="AH28" i="75" a="1"/>
  <c r="AH28" i="75"/>
  <c r="AG28" i="75" a="1"/>
  <c r="AG28" i="75"/>
  <c r="AF28" i="75" a="1"/>
  <c r="AF28" i="75"/>
  <c r="AE28" i="75" a="1"/>
  <c r="AE28" i="75"/>
  <c r="AD28" i="75" a="1"/>
  <c r="AD28" i="75"/>
  <c r="AC28" i="75" a="1"/>
  <c r="AC28" i="75"/>
  <c r="AB28" i="75" a="1"/>
  <c r="AB28" i="75"/>
  <c r="AA28" i="75" a="1"/>
  <c r="AA28" i="75"/>
  <c r="AH27" i="75" a="1"/>
  <c r="AH27" i="75"/>
  <c r="AG27" i="75" a="1"/>
  <c r="AG27" i="75"/>
  <c r="AF27" i="75" a="1"/>
  <c r="AF27" i="75"/>
  <c r="AE27" i="75" a="1"/>
  <c r="AE27" i="75"/>
  <c r="AD27" i="75" a="1"/>
  <c r="AD27" i="75"/>
  <c r="AC27" i="75" a="1"/>
  <c r="AC27" i="75"/>
  <c r="AB27" i="75" a="1"/>
  <c r="AB27" i="75"/>
  <c r="AA27" i="75" a="1"/>
  <c r="AA27" i="75"/>
  <c r="AH26" i="75" a="1"/>
  <c r="AH26" i="75"/>
  <c r="AG26" i="75" a="1"/>
  <c r="AG26" i="75"/>
  <c r="AF26" i="75" a="1"/>
  <c r="AF26" i="75"/>
  <c r="AD26" i="75" a="1"/>
  <c r="AD26" i="75"/>
  <c r="AH25" i="75" a="1"/>
  <c r="AH25" i="75"/>
  <c r="AG25" i="75" a="1"/>
  <c r="AG25" i="75"/>
  <c r="AF25" i="75" a="1"/>
  <c r="AF25" i="75"/>
  <c r="AE25" i="75" a="1"/>
  <c r="AE25" i="75"/>
  <c r="AD25" i="75" a="1"/>
  <c r="AD25" i="75"/>
  <c r="AC25" i="75" a="1"/>
  <c r="AC25" i="75"/>
  <c r="AB25" i="75" a="1"/>
  <c r="AB25" i="75"/>
  <c r="AA25" i="75" a="1"/>
  <c r="AA25" i="75"/>
  <c r="AH24" i="75" a="1"/>
  <c r="AH24" i="75"/>
  <c r="AG24" i="75" a="1"/>
  <c r="AG24" i="75"/>
  <c r="AF24" i="75" a="1"/>
  <c r="AF24" i="75"/>
  <c r="AE24" i="75" a="1"/>
  <c r="AE24" i="75"/>
  <c r="AD24" i="75" a="1"/>
  <c r="AD24" i="75"/>
  <c r="AC24" i="75" a="1"/>
  <c r="AC24" i="75"/>
  <c r="AB24" i="75" a="1"/>
  <c r="AB24" i="75"/>
  <c r="AA24" i="75" a="1"/>
  <c r="AA24" i="75"/>
  <c r="AH23" i="75" a="1"/>
  <c r="AH23" i="75"/>
  <c r="AG23" i="75" a="1"/>
  <c r="AG23" i="75"/>
  <c r="AF23" i="75" a="1"/>
  <c r="AF23" i="75"/>
  <c r="AE23" i="75" a="1"/>
  <c r="AE23" i="75"/>
  <c r="AD23" i="75" a="1"/>
  <c r="AD23" i="75"/>
  <c r="AC23" i="75" a="1"/>
  <c r="AC23" i="75"/>
  <c r="AB23" i="75" a="1"/>
  <c r="AB23" i="75"/>
  <c r="AA23" i="75" a="1"/>
  <c r="AA23" i="75"/>
  <c r="AH22" i="75" a="1"/>
  <c r="AH22" i="75"/>
  <c r="AG22" i="75" a="1"/>
  <c r="AG22" i="75"/>
  <c r="AF22" i="75" a="1"/>
  <c r="AF22" i="75"/>
  <c r="AE22" i="75" a="1"/>
  <c r="AE22" i="75"/>
  <c r="AD22" i="75" a="1"/>
  <c r="AD22" i="75"/>
  <c r="AC22" i="75" a="1"/>
  <c r="AC22" i="75"/>
  <c r="AB22" i="75" a="1"/>
  <c r="AB22" i="75"/>
  <c r="AA22" i="75" a="1"/>
  <c r="AA22" i="75"/>
  <c r="AH21" i="75" a="1"/>
  <c r="AH21" i="75"/>
  <c r="AG21" i="75" a="1"/>
  <c r="AG21" i="75"/>
  <c r="AF21" i="75" a="1"/>
  <c r="AF21" i="75"/>
  <c r="AE21" i="75" a="1"/>
  <c r="AE21" i="75"/>
  <c r="AD21" i="75" a="1"/>
  <c r="AD21" i="75"/>
  <c r="AC21" i="75" a="1"/>
  <c r="AC21" i="75"/>
  <c r="AB21" i="75" a="1"/>
  <c r="AB21" i="75"/>
  <c r="AA21" i="75" a="1"/>
  <c r="AA21" i="75"/>
  <c r="AH20" i="75" a="1"/>
  <c r="AH20" i="75"/>
  <c r="AG20" i="75" a="1"/>
  <c r="AG20" i="75"/>
  <c r="AF20" i="75" a="1"/>
  <c r="AF20" i="75"/>
  <c r="AE20" i="75" a="1"/>
  <c r="AE20" i="75"/>
  <c r="AB20" i="75" a="1"/>
  <c r="AB20" i="75"/>
  <c r="AA20" i="75" a="1"/>
  <c r="AA20" i="75"/>
  <c r="AH19" i="75" a="1"/>
  <c r="AH19" i="75"/>
  <c r="AG19" i="75" a="1"/>
  <c r="AG19" i="75"/>
  <c r="AF19" i="75" a="1"/>
  <c r="AF19" i="75"/>
  <c r="AE19" i="75" a="1"/>
  <c r="AE19" i="75"/>
  <c r="AD19" i="75" a="1"/>
  <c r="AD19" i="75"/>
  <c r="AC19" i="75" a="1"/>
  <c r="AC19" i="75"/>
  <c r="AB19" i="75" a="1"/>
  <c r="AB19" i="75"/>
  <c r="AH18" i="75" a="1"/>
  <c r="AH18" i="75"/>
  <c r="AG18" i="75" a="1"/>
  <c r="AG18" i="75"/>
  <c r="AF18" i="75" a="1"/>
  <c r="AF18" i="75"/>
  <c r="AE18" i="75" a="1"/>
  <c r="AE18" i="75"/>
  <c r="AD18" i="75" a="1"/>
  <c r="AD18" i="75"/>
  <c r="AB18" i="75" a="1"/>
  <c r="AB18" i="75"/>
  <c r="AA18" i="75" a="1"/>
  <c r="AA18" i="75"/>
  <c r="AH17" i="75" a="1"/>
  <c r="AH17" i="75"/>
  <c r="AG17" i="75" a="1"/>
  <c r="AG17" i="75"/>
  <c r="AE17" i="75" a="1"/>
  <c r="AE17" i="75"/>
  <c r="AD17" i="75" a="1"/>
  <c r="AD17" i="75"/>
  <c r="AC17" i="75" a="1"/>
  <c r="AC17" i="75"/>
  <c r="AB17" i="75" a="1"/>
  <c r="AB17" i="75"/>
  <c r="AA17" i="75" a="1"/>
  <c r="AA17" i="75"/>
  <c r="AH16" i="75" a="1"/>
  <c r="AH16" i="75"/>
  <c r="AG16" i="75" a="1"/>
  <c r="AG16" i="75"/>
  <c r="AF16" i="75" a="1"/>
  <c r="AF16" i="75"/>
  <c r="AE16" i="75" a="1"/>
  <c r="AE16" i="75"/>
  <c r="AA16" i="75" a="1"/>
  <c r="AA16" i="75"/>
  <c r="AH15" i="75" a="1"/>
  <c r="AH15" i="75"/>
  <c r="AF15" i="75" a="1"/>
  <c r="AF15" i="75"/>
  <c r="AE15" i="75" a="1"/>
  <c r="AE15" i="75"/>
  <c r="AC15" i="75" a="1"/>
  <c r="AC15" i="75"/>
  <c r="AB15" i="75" a="1"/>
  <c r="AB15" i="75"/>
  <c r="AA15" i="75" a="1"/>
  <c r="AA15" i="75"/>
  <c r="AH14" i="75" a="1"/>
  <c r="AH14" i="75"/>
  <c r="AG14" i="75" a="1"/>
  <c r="AG14" i="75"/>
  <c r="AF14" i="75" a="1"/>
  <c r="AF14" i="75"/>
  <c r="AE14" i="75" a="1"/>
  <c r="AE14" i="75"/>
  <c r="AC14" i="75" a="1"/>
  <c r="AC14" i="75"/>
  <c r="AB14" i="75" a="1"/>
  <c r="AB14" i="75"/>
  <c r="AA14" i="75" a="1"/>
  <c r="AA14" i="75"/>
  <c r="AH13" i="75" a="1"/>
  <c r="AH13" i="75"/>
  <c r="AG13" i="75" a="1"/>
  <c r="AG13" i="75"/>
  <c r="AF13" i="75" a="1"/>
  <c r="AF13" i="75"/>
  <c r="AE13" i="75" a="1"/>
  <c r="AE13" i="75"/>
  <c r="AC13" i="75" a="1"/>
  <c r="AC13" i="75"/>
  <c r="AB13" i="75" a="1"/>
  <c r="AB13" i="75"/>
  <c r="AA13" i="75" a="1"/>
  <c r="AA13" i="75"/>
  <c r="AH12" i="75" a="1"/>
  <c r="AH12" i="75"/>
  <c r="AG12" i="75" a="1"/>
  <c r="AG12" i="75"/>
  <c r="AH11" i="75" a="1"/>
  <c r="AH11" i="75"/>
  <c r="AG11" i="75" a="1"/>
  <c r="AG11" i="75"/>
  <c r="AF11" i="75" a="1"/>
  <c r="AF11" i="75"/>
  <c r="AE11" i="75" a="1"/>
  <c r="AE11" i="75"/>
  <c r="AD11" i="75" a="1"/>
  <c r="AD11" i="75"/>
  <c r="AC11" i="75" a="1"/>
  <c r="AC11" i="75"/>
  <c r="AB11" i="75" a="1"/>
  <c r="AB11" i="75"/>
  <c r="AA11" i="75" a="1"/>
  <c r="AA11" i="75"/>
  <c r="AH10" i="75" a="1"/>
  <c r="AH10" i="75"/>
  <c r="AG10" i="75" a="1"/>
  <c r="AG10" i="75"/>
  <c r="AF10" i="75" a="1"/>
  <c r="AF10" i="75"/>
  <c r="AE10" i="75" a="1"/>
  <c r="AE10" i="75"/>
  <c r="AD10" i="75" a="1"/>
  <c r="AD10" i="75"/>
  <c r="AC10" i="75" a="1"/>
  <c r="AC10" i="75"/>
  <c r="AB10" i="75" a="1"/>
  <c r="AB10" i="75"/>
  <c r="AA10" i="75" a="1"/>
  <c r="AA10" i="75"/>
  <c r="AH9" i="75" a="1"/>
  <c r="AH9" i="75"/>
  <c r="AG9" i="75" a="1"/>
  <c r="AG9" i="75"/>
  <c r="AF9" i="75" a="1"/>
  <c r="AF9" i="75"/>
  <c r="AE9" i="75" a="1"/>
  <c r="AE9" i="75"/>
  <c r="AD9" i="75" a="1"/>
  <c r="AD9" i="75"/>
  <c r="AC9" i="75" a="1"/>
  <c r="AC9" i="75"/>
  <c r="AB9" i="75" a="1"/>
  <c r="AB9" i="75"/>
  <c r="AA9" i="75" a="1"/>
  <c r="AA9" i="75"/>
  <c r="AH8" i="75" a="1"/>
  <c r="AH8" i="75"/>
  <c r="AG8" i="75" a="1"/>
  <c r="AG8" i="75"/>
  <c r="AF8" i="75" a="1"/>
  <c r="AF8" i="75"/>
  <c r="AE8" i="75" a="1"/>
  <c r="AE8" i="75"/>
  <c r="AD8" i="75" a="1"/>
  <c r="AD8" i="75"/>
  <c r="AC8" i="75" a="1"/>
  <c r="AC8" i="75"/>
  <c r="AB8" i="75" a="1"/>
  <c r="AB8" i="75"/>
  <c r="AH7" i="75" a="1"/>
  <c r="AH7" i="75"/>
  <c r="AG7" i="75" a="1"/>
  <c r="AG7" i="75"/>
  <c r="AF7" i="75" a="1"/>
  <c r="AF7" i="75"/>
  <c r="AE7" i="75" a="1"/>
  <c r="AE7" i="75"/>
  <c r="AD7" i="75" a="1"/>
  <c r="AD7" i="75"/>
  <c r="AC7" i="75" a="1"/>
  <c r="AC7" i="75"/>
  <c r="AB7" i="75" a="1"/>
  <c r="AB7" i="75"/>
  <c r="AA7" i="75" a="1"/>
  <c r="AA7" i="75"/>
  <c r="AH6" i="75" a="1"/>
  <c r="AH6" i="75"/>
  <c r="AG6" i="75" a="1"/>
  <c r="AG6" i="75"/>
  <c r="AF6" i="75" a="1"/>
  <c r="AF6" i="75"/>
  <c r="AD6" i="75" a="1"/>
  <c r="AD6" i="75"/>
  <c r="AC6" i="75" a="1"/>
  <c r="AC6" i="75"/>
  <c r="AB6" i="75" a="1"/>
  <c r="AB6" i="75"/>
  <c r="AA6" i="75" a="1"/>
  <c r="AA6" i="75"/>
  <c r="AH5" i="75" a="1"/>
  <c r="AH5" i="75"/>
  <c r="AG5" i="75" a="1"/>
  <c r="AG5" i="75"/>
  <c r="AF5" i="75" a="1"/>
  <c r="AF5" i="75"/>
  <c r="AE5" i="75" a="1"/>
  <c r="AE5" i="75"/>
  <c r="AD5" i="75" a="1"/>
  <c r="AD5" i="75"/>
  <c r="AC5" i="75" a="1"/>
  <c r="AC5" i="75"/>
  <c r="AA5" i="75" a="1"/>
  <c r="AA5" i="75"/>
  <c r="AH4" i="75" a="1"/>
  <c r="AH4" i="75"/>
  <c r="AG4" i="75" a="1"/>
  <c r="AG4" i="75"/>
  <c r="AF4" i="75" a="1"/>
  <c r="AF4" i="75"/>
  <c r="AE4" i="75" a="1"/>
  <c r="AE4" i="75"/>
  <c r="AD4" i="75" a="1"/>
  <c r="AD4" i="75"/>
  <c r="AC4" i="75" a="1"/>
  <c r="AC4" i="75"/>
  <c r="AB4" i="75" a="1"/>
  <c r="AB4" i="75"/>
  <c r="AA4" i="75" a="1"/>
  <c r="AA4" i="75"/>
  <c r="AH3" i="75" a="1"/>
  <c r="AH3" i="75"/>
  <c r="AG3" i="75" a="1"/>
  <c r="AG3" i="75"/>
  <c r="AF3" i="75" a="1"/>
  <c r="AF3" i="75"/>
  <c r="AE3" i="75" a="1"/>
  <c r="AE3" i="75"/>
  <c r="AD3" i="75" a="1"/>
  <c r="AD3" i="75"/>
  <c r="AC3" i="75" a="1"/>
  <c r="AC3" i="75"/>
  <c r="AB3" i="75" a="1"/>
  <c r="AB3" i="75"/>
  <c r="AA3" i="75" a="1"/>
  <c r="AA3" i="75"/>
  <c r="AH2" i="75" a="1"/>
  <c r="AH2" i="75"/>
  <c r="AH1" i="75"/>
  <c r="AG2" i="75" a="1"/>
  <c r="AG2" i="75"/>
  <c r="AF2" i="75" a="1"/>
  <c r="AF2" i="75"/>
  <c r="AE2" i="75" a="1"/>
  <c r="AE2" i="75"/>
  <c r="AD2" i="75" a="1"/>
  <c r="AD2" i="75"/>
  <c r="AC2" i="75" a="1"/>
  <c r="AC2" i="75"/>
  <c r="AB2" i="75" a="1"/>
  <c r="AB2" i="75"/>
  <c r="AA2" i="75" a="1"/>
  <c r="AA2" i="75"/>
  <c r="X28" i="75"/>
  <c r="X32" i="75"/>
  <c r="X33" i="75"/>
  <c r="X34" i="75"/>
  <c r="X35" i="75"/>
  <c r="X39" i="75"/>
  <c r="X40" i="75"/>
  <c r="X41" i="75"/>
  <c r="AJ182" i="58"/>
  <c r="AK182" i="58"/>
  <c r="AJ180" i="58"/>
  <c r="AK180" i="58"/>
  <c r="AJ179" i="58"/>
  <c r="AK179" i="58"/>
  <c r="AJ181" i="58"/>
  <c r="AK181" i="58"/>
  <c r="AJ183" i="58"/>
  <c r="AK183" i="58"/>
  <c r="AJ168" i="58"/>
  <c r="AK168" i="58"/>
  <c r="AJ172" i="58"/>
  <c r="AK172" i="58"/>
  <c r="AJ170" i="58"/>
  <c r="AK170" i="58"/>
  <c r="AJ171" i="58"/>
  <c r="AK171" i="58"/>
  <c r="AJ165" i="58"/>
  <c r="AK165" i="58"/>
  <c r="AJ164" i="58"/>
  <c r="AK164" i="58"/>
  <c r="AJ154" i="58"/>
  <c r="AK154" i="58"/>
  <c r="AJ156" i="58"/>
  <c r="AK156" i="58"/>
  <c r="AJ157" i="58"/>
  <c r="AK157" i="58"/>
  <c r="AJ158" i="58"/>
  <c r="AK158" i="58"/>
  <c r="AJ162" i="58"/>
  <c r="AK162" i="58"/>
  <c r="AJ160" i="58"/>
  <c r="AK160" i="58"/>
  <c r="AJ153" i="58"/>
  <c r="AK153" i="58"/>
  <c r="AJ151" i="58"/>
  <c r="AK151" i="58"/>
  <c r="AJ147" i="58"/>
  <c r="AK147" i="58"/>
  <c r="AJ150" i="58"/>
  <c r="AK150" i="58"/>
  <c r="AJ146" i="58"/>
  <c r="AK146" i="58"/>
  <c r="AJ148" i="58"/>
  <c r="AK148" i="58"/>
  <c r="AJ149" i="58"/>
  <c r="AK149" i="58"/>
  <c r="AJ145" i="58"/>
  <c r="AK145" i="58"/>
  <c r="AJ143" i="58"/>
  <c r="AK143" i="58"/>
  <c r="AJ139" i="58"/>
  <c r="AK139" i="58"/>
  <c r="AJ136" i="58"/>
  <c r="AK136" i="58"/>
  <c r="AJ132" i="58"/>
  <c r="AK132" i="58"/>
  <c r="AJ131" i="58"/>
  <c r="AK131" i="58"/>
  <c r="AJ122" i="58"/>
  <c r="AK122" i="58"/>
  <c r="AJ121" i="58"/>
  <c r="AK121" i="58"/>
  <c r="AJ115" i="58"/>
  <c r="AK115" i="58"/>
  <c r="AJ120" i="58"/>
  <c r="AK120" i="58"/>
  <c r="AJ116" i="58"/>
  <c r="AK116" i="58"/>
  <c r="AJ113" i="58"/>
  <c r="AK113" i="58"/>
  <c r="AJ112" i="58"/>
  <c r="AK112" i="58"/>
  <c r="AJ111" i="58"/>
  <c r="AK111" i="58"/>
  <c r="AJ107" i="58"/>
  <c r="AK107" i="58"/>
  <c r="AJ104" i="58"/>
  <c r="AK104" i="58"/>
  <c r="AJ103" i="58"/>
  <c r="AK103" i="58"/>
  <c r="AJ101" i="58"/>
  <c r="AK101" i="58"/>
  <c r="AJ88" i="58"/>
  <c r="AK88" i="58"/>
  <c r="AJ176" i="58"/>
  <c r="AK176" i="58"/>
  <c r="AJ177" i="58"/>
  <c r="AK177" i="58"/>
  <c r="AJ178" i="58"/>
  <c r="AK178" i="58"/>
  <c r="AJ167" i="58"/>
  <c r="AK167" i="58"/>
  <c r="AJ175" i="58"/>
  <c r="AK175" i="58"/>
  <c r="AJ166" i="58"/>
  <c r="AK166" i="58"/>
  <c r="AJ169" i="58"/>
  <c r="AK169" i="58"/>
  <c r="AJ163" i="58"/>
  <c r="AK163" i="58"/>
  <c r="AJ173" i="58"/>
  <c r="AK173" i="58"/>
  <c r="AJ174" i="58"/>
  <c r="AK174" i="58"/>
  <c r="AJ155" i="58"/>
  <c r="AK155" i="58"/>
  <c r="AJ159" i="58"/>
  <c r="AK159" i="58"/>
  <c r="AJ161" i="58"/>
  <c r="AK161" i="58"/>
  <c r="AJ152" i="58"/>
  <c r="AK152" i="58"/>
  <c r="AJ141" i="58"/>
  <c r="AK141" i="58"/>
  <c r="AJ144" i="58"/>
  <c r="AK144" i="58"/>
  <c r="AJ137" i="58"/>
  <c r="AK137" i="58"/>
  <c r="AJ142" i="58"/>
  <c r="AK142" i="58"/>
  <c r="AJ135" i="58"/>
  <c r="AK135" i="58"/>
  <c r="AJ133" i="58"/>
  <c r="AK133" i="58"/>
  <c r="AJ130" i="58"/>
  <c r="AK130" i="58"/>
  <c r="AJ129" i="58"/>
  <c r="AK129" i="58"/>
  <c r="AJ125" i="58"/>
  <c r="AK125" i="58"/>
  <c r="AJ123" i="58"/>
  <c r="AK123" i="58"/>
  <c r="AJ124" i="58"/>
  <c r="AK124" i="58"/>
  <c r="AJ114" i="58"/>
  <c r="AK114" i="58"/>
  <c r="AJ100" i="58"/>
  <c r="AK100" i="58"/>
  <c r="AJ98" i="58"/>
  <c r="AK98" i="58"/>
  <c r="AJ95" i="58"/>
  <c r="AK95" i="58"/>
  <c r="AJ96" i="58"/>
  <c r="AK96" i="58"/>
  <c r="AJ92" i="58"/>
  <c r="AK92" i="58"/>
  <c r="AJ89" i="58"/>
  <c r="AK89" i="58"/>
  <c r="AJ90" i="58"/>
  <c r="AK90" i="58"/>
  <c r="AJ87" i="58"/>
  <c r="AK87" i="58"/>
  <c r="AJ86" i="58"/>
  <c r="AK86" i="58"/>
  <c r="AJ83" i="58"/>
  <c r="AK83" i="58"/>
  <c r="AJ70" i="58"/>
  <c r="AK70" i="58"/>
  <c r="B1" i="23" a="1"/>
  <c r="B1" i="23"/>
  <c r="B111" i="23" a="1"/>
  <c r="B111" i="23"/>
  <c r="B110" i="23" a="1"/>
  <c r="B110" i="23"/>
  <c r="B109" i="23" a="1"/>
  <c r="B109" i="23"/>
  <c r="B108" i="23" a="1"/>
  <c r="B108" i="23"/>
  <c r="B107" i="23" a="1"/>
  <c r="B107" i="23"/>
  <c r="B106" i="23" a="1"/>
  <c r="B106" i="23"/>
  <c r="B110" i="31"/>
  <c r="C110" i="31"/>
  <c r="D110" i="31"/>
  <c r="E110" i="31"/>
  <c r="F110" i="31"/>
  <c r="G110" i="31"/>
  <c r="H110" i="31"/>
  <c r="B118" i="31"/>
  <c r="C118" i="31"/>
  <c r="D118" i="31"/>
  <c r="E118" i="31"/>
  <c r="F118" i="31"/>
  <c r="G118" i="31"/>
  <c r="H118" i="31"/>
  <c r="B99" i="31"/>
  <c r="C99" i="31"/>
  <c r="D99" i="31"/>
  <c r="E99" i="31"/>
  <c r="F99" i="31"/>
  <c r="G99" i="31"/>
  <c r="H99" i="31"/>
  <c r="B101" i="31"/>
  <c r="C101" i="31"/>
  <c r="D101" i="31"/>
  <c r="E101" i="31"/>
  <c r="F101" i="31"/>
  <c r="G101" i="31"/>
  <c r="H101" i="31"/>
  <c r="W222" i="53"/>
  <c r="W223" i="53"/>
  <c r="W228" i="53"/>
  <c r="C11" i="70"/>
  <c r="C13" i="70"/>
  <c r="D5" i="2"/>
  <c r="D104" i="31"/>
  <c r="C5" i="2"/>
  <c r="C104" i="31"/>
  <c r="E5" i="2"/>
  <c r="E104" i="31"/>
  <c r="F5" i="2"/>
  <c r="G32" i="3"/>
  <c r="G5" i="2"/>
  <c r="H32" i="3"/>
  <c r="H5" i="2"/>
  <c r="I32" i="3"/>
  <c r="I5" i="2"/>
  <c r="J32" i="3"/>
  <c r="J5" i="2"/>
  <c r="K32" i="3"/>
  <c r="K79" i="3"/>
  <c r="K5" i="2"/>
  <c r="L32" i="3"/>
  <c r="L5" i="2"/>
  <c r="M32" i="3"/>
  <c r="M126" i="3"/>
  <c r="M5" i="2"/>
  <c r="N32" i="3"/>
  <c r="N5" i="2"/>
  <c r="O32" i="3"/>
  <c r="O79" i="3"/>
  <c r="O5" i="2"/>
  <c r="P32" i="3"/>
  <c r="P79" i="3"/>
  <c r="P81" i="3"/>
  <c r="P5" i="2"/>
  <c r="Q32" i="3"/>
  <c r="Q79" i="3"/>
  <c r="Q82" i="3"/>
  <c r="Q5" i="2"/>
  <c r="R32" i="3"/>
  <c r="R5" i="2"/>
  <c r="S32" i="3"/>
  <c r="S5" i="2"/>
  <c r="T32" i="3"/>
  <c r="T5" i="2"/>
  <c r="U32" i="3"/>
  <c r="U5" i="2"/>
  <c r="V32" i="3"/>
  <c r="V5" i="2"/>
  <c r="W32" i="3"/>
  <c r="W126" i="3"/>
  <c r="W129" i="3"/>
  <c r="W5" i="2"/>
  <c r="X32" i="3"/>
  <c r="X5" i="2"/>
  <c r="Y32" i="3"/>
  <c r="Y126" i="3"/>
  <c r="Y5" i="2"/>
  <c r="Z32" i="3"/>
  <c r="Z5" i="2"/>
  <c r="AA32" i="3"/>
  <c r="AA5" i="2"/>
  <c r="AB32" i="3"/>
  <c r="AB79" i="3"/>
  <c r="AB80" i="3"/>
  <c r="AB5" i="2"/>
  <c r="AC32" i="3"/>
  <c r="AC5" i="2"/>
  <c r="AD32" i="3"/>
  <c r="AD5" i="2"/>
  <c r="AE32" i="3"/>
  <c r="AE126" i="3"/>
  <c r="AE5" i="2"/>
  <c r="AF32" i="3"/>
  <c r="AF5" i="2"/>
  <c r="AG32" i="3"/>
  <c r="AG79" i="3"/>
  <c r="AG5" i="2"/>
  <c r="AH32" i="3"/>
  <c r="AH5" i="2"/>
  <c r="AI32" i="3"/>
  <c r="AI5" i="2"/>
  <c r="AJ32" i="3"/>
  <c r="AJ5" i="2"/>
  <c r="AK32" i="3"/>
  <c r="AK5" i="2"/>
  <c r="AL32" i="3"/>
  <c r="AL126" i="3"/>
  <c r="AL5" i="2"/>
  <c r="AM32" i="3"/>
  <c r="AM79" i="3"/>
  <c r="AM5" i="2"/>
  <c r="AN32" i="3"/>
  <c r="AN5" i="2"/>
  <c r="AO32" i="3"/>
  <c r="AO5" i="2"/>
  <c r="AP32" i="3"/>
  <c r="AP5" i="2"/>
  <c r="AQ32" i="3"/>
  <c r="AQ5" i="2"/>
  <c r="AR32" i="3"/>
  <c r="AR5" i="2"/>
  <c r="AS32" i="3"/>
  <c r="AS5" i="2"/>
  <c r="AT32" i="3"/>
  <c r="AT126" i="3"/>
  <c r="AT79" i="3"/>
  <c r="AT81" i="3"/>
  <c r="AT5" i="2"/>
  <c r="AU32" i="3"/>
  <c r="AU5" i="2"/>
  <c r="AV32" i="3"/>
  <c r="AV5" i="2"/>
  <c r="AW32" i="3"/>
  <c r="AW126" i="3"/>
  <c r="AW5" i="2"/>
  <c r="AX32" i="3"/>
  <c r="AX5" i="2"/>
  <c r="AY32" i="3"/>
  <c r="AY5" i="2"/>
  <c r="AZ32" i="3"/>
  <c r="AZ79" i="3"/>
  <c r="AZ80" i="3"/>
  <c r="AZ5" i="2"/>
  <c r="BA32" i="3"/>
  <c r="BA5" i="2"/>
  <c r="BB32" i="3"/>
  <c r="BB79" i="3"/>
  <c r="BB5" i="2"/>
  <c r="BC32" i="3"/>
  <c r="BC126" i="3"/>
  <c r="BC5" i="2"/>
  <c r="BD32" i="3"/>
  <c r="BD5" i="2"/>
  <c r="BE32" i="3"/>
  <c r="BE126" i="3"/>
  <c r="BE79" i="3"/>
  <c r="BE81" i="3"/>
  <c r="BE5" i="2"/>
  <c r="BF32" i="3"/>
  <c r="BF79" i="3"/>
  <c r="BF5" i="2"/>
  <c r="BG32" i="3"/>
  <c r="BG5" i="2"/>
  <c r="BH32" i="3"/>
  <c r="BH5" i="2"/>
  <c r="BI32" i="3"/>
  <c r="BI79" i="3"/>
  <c r="BI80" i="3"/>
  <c r="BI5" i="2"/>
  <c r="BJ32" i="3"/>
  <c r="BJ79" i="3"/>
  <c r="BJ80" i="3"/>
  <c r="BJ5" i="2"/>
  <c r="BK32" i="3"/>
  <c r="BK5" i="2"/>
  <c r="BL32" i="3"/>
  <c r="BL126" i="3"/>
  <c r="BL129" i="3"/>
  <c r="BL5" i="2"/>
  <c r="BM32" i="3"/>
  <c r="BM5" i="2"/>
  <c r="BN32" i="3"/>
  <c r="BN79" i="3"/>
  <c r="BN81" i="3"/>
  <c r="BN5" i="2"/>
  <c r="BO32" i="3"/>
  <c r="BO5" i="2"/>
  <c r="BP32" i="3"/>
  <c r="BP79" i="3"/>
  <c r="BP81" i="3"/>
  <c r="BP5" i="2"/>
  <c r="BQ32" i="3"/>
  <c r="BQ5" i="2"/>
  <c r="BR32" i="3"/>
  <c r="BR5" i="2"/>
  <c r="BS32" i="3"/>
  <c r="BS5" i="2"/>
  <c r="BT32" i="3"/>
  <c r="BT5" i="2"/>
  <c r="BU32" i="3"/>
  <c r="BU79" i="3"/>
  <c r="BU80" i="3"/>
  <c r="BU5" i="2"/>
  <c r="BV32" i="3"/>
  <c r="BV5" i="2"/>
  <c r="BW32" i="3"/>
  <c r="BW5" i="2"/>
  <c r="BX32" i="3"/>
  <c r="BX126" i="3"/>
  <c r="BX5" i="2"/>
  <c r="BY32" i="3"/>
  <c r="BY5" i="2"/>
  <c r="BZ32" i="3"/>
  <c r="BZ126" i="3"/>
  <c r="BZ5" i="2"/>
  <c r="CA32" i="3"/>
  <c r="CA5" i="2"/>
  <c r="CB32" i="3"/>
  <c r="CB79" i="3"/>
  <c r="CB81" i="3"/>
  <c r="CB5" i="2"/>
  <c r="CC32" i="3"/>
  <c r="CC5" i="2"/>
  <c r="CD32" i="3"/>
  <c r="CD126" i="3"/>
  <c r="CD127" i="3"/>
  <c r="CD5" i="2"/>
  <c r="CE32" i="3"/>
  <c r="CE79" i="3"/>
  <c r="CE80" i="3"/>
  <c r="CE5" i="2"/>
  <c r="CF32" i="3"/>
  <c r="CF5" i="2"/>
  <c r="CG32" i="3"/>
  <c r="CG5" i="2"/>
  <c r="CH32" i="3"/>
  <c r="CH5" i="2"/>
  <c r="CI32" i="3"/>
  <c r="CI5" i="2"/>
  <c r="CJ32" i="3"/>
  <c r="CJ126" i="3"/>
  <c r="CJ129" i="3"/>
  <c r="CJ79" i="3"/>
  <c r="CJ5" i="2"/>
  <c r="CK32" i="3"/>
  <c r="CK5" i="2"/>
  <c r="CL32" i="3"/>
  <c r="CL5" i="2"/>
  <c r="CM32" i="3"/>
  <c r="CM126" i="3"/>
  <c r="CM5" i="2"/>
  <c r="CN32" i="3"/>
  <c r="CN126" i="3"/>
  <c r="CN128" i="3"/>
  <c r="CN5" i="2"/>
  <c r="CO32" i="3"/>
  <c r="CO79" i="3"/>
  <c r="CO5" i="2"/>
  <c r="CP32" i="3"/>
  <c r="CP5" i="2"/>
  <c r="CQ32" i="3"/>
  <c r="CQ79" i="3"/>
  <c r="CQ5" i="2"/>
  <c r="CR32" i="3"/>
  <c r="CR5" i="2"/>
  <c r="CS32" i="3"/>
  <c r="CS5" i="2"/>
  <c r="CT32" i="3"/>
  <c r="CT126" i="3"/>
  <c r="CX5" i="2"/>
  <c r="CY32" i="3"/>
  <c r="CY5" i="2"/>
  <c r="CZ32" i="3"/>
  <c r="CZ5" i="2"/>
  <c r="DA32" i="3"/>
  <c r="DA79" i="3"/>
  <c r="DA81" i="3"/>
  <c r="DA5" i="2"/>
  <c r="DB32" i="3"/>
  <c r="DB5" i="2"/>
  <c r="DC32" i="3"/>
  <c r="DC79" i="3"/>
  <c r="DC81" i="3"/>
  <c r="DC5" i="2"/>
  <c r="DD32" i="3"/>
  <c r="DD5" i="2"/>
  <c r="DE32" i="3"/>
  <c r="DE126" i="3"/>
  <c r="DE5" i="2"/>
  <c r="DF32" i="3"/>
  <c r="DF5" i="2"/>
  <c r="DG32" i="3"/>
  <c r="DG5" i="2"/>
  <c r="DH32" i="3"/>
  <c r="DH5" i="2"/>
  <c r="DI5" i="2"/>
  <c r="DJ5" i="2"/>
  <c r="DK5" i="2"/>
  <c r="DL79" i="3"/>
  <c r="DL5" i="2"/>
  <c r="DM32" i="3"/>
  <c r="DM79" i="3"/>
  <c r="DM11" i="1"/>
  <c r="DM5" i="2"/>
  <c r="DN32" i="3"/>
  <c r="DN5" i="2"/>
  <c r="DO32" i="3"/>
  <c r="DO5" i="2"/>
  <c r="DP32" i="3"/>
  <c r="DP5" i="2"/>
  <c r="DQ32" i="3"/>
  <c r="DQ79" i="3"/>
  <c r="DQ5" i="2"/>
  <c r="DR32" i="3"/>
  <c r="DR5" i="2"/>
  <c r="DS32" i="3"/>
  <c r="DS79" i="3"/>
  <c r="DS80" i="3"/>
  <c r="DS5" i="2"/>
  <c r="DT32" i="3"/>
  <c r="DT5" i="2"/>
  <c r="DU32" i="3"/>
  <c r="DU79" i="3"/>
  <c r="DU81" i="3"/>
  <c r="DU5" i="2"/>
  <c r="DV32" i="3"/>
  <c r="DV5" i="2"/>
  <c r="DW32" i="3"/>
  <c r="DW5" i="2"/>
  <c r="DX32" i="3"/>
  <c r="DX5" i="2"/>
  <c r="DY32" i="3"/>
  <c r="DY5" i="2"/>
  <c r="DZ32" i="3"/>
  <c r="DZ5" i="2"/>
  <c r="EA32" i="3"/>
  <c r="EA5" i="2"/>
  <c r="EB32" i="3"/>
  <c r="EB5" i="2"/>
  <c r="EC32" i="3"/>
  <c r="EC79" i="3"/>
  <c r="EC81" i="3"/>
  <c r="EC5" i="2"/>
  <c r="ED32" i="3"/>
  <c r="ED5" i="2"/>
  <c r="EE32" i="3"/>
  <c r="EE5" i="2"/>
  <c r="EF32" i="3"/>
  <c r="EF79" i="3"/>
  <c r="EF5" i="2"/>
  <c r="EG32" i="3"/>
  <c r="EG5" i="2"/>
  <c r="EH32" i="3"/>
  <c r="EH5" i="2"/>
  <c r="EI32" i="3"/>
  <c r="EI5" i="2"/>
  <c r="EJ32" i="3"/>
  <c r="EJ5" i="2"/>
  <c r="EK32" i="3"/>
  <c r="EK79" i="3"/>
  <c r="EK5" i="2"/>
  <c r="EL32" i="3"/>
  <c r="EL79" i="3"/>
  <c r="EL82" i="3"/>
  <c r="EL5" i="2"/>
  <c r="EM32" i="3"/>
  <c r="EM5" i="2"/>
  <c r="EN32" i="3"/>
  <c r="EN126" i="3"/>
  <c r="EN128" i="3"/>
  <c r="EN5" i="2"/>
  <c r="EO32" i="3"/>
  <c r="EO5" i="2"/>
  <c r="EP32" i="3"/>
  <c r="EP5" i="2"/>
  <c r="EQ32" i="3"/>
  <c r="EQ126" i="3"/>
  <c r="EQ129" i="3"/>
  <c r="EQ5" i="2"/>
  <c r="ER32" i="3"/>
  <c r="ER79" i="3"/>
  <c r="ER80" i="3"/>
  <c r="ER5" i="2"/>
  <c r="ES32" i="3"/>
  <c r="ES126" i="3"/>
  <c r="ES5" i="2"/>
  <c r="ET32" i="3"/>
  <c r="ET126" i="3"/>
  <c r="ET128" i="3"/>
  <c r="ET5" i="2"/>
  <c r="EU32" i="3"/>
  <c r="EU79" i="3"/>
  <c r="EU5" i="2"/>
  <c r="EV32" i="3"/>
  <c r="EV5" i="2"/>
  <c r="EW32" i="3"/>
  <c r="EW5" i="2"/>
  <c r="EX32" i="3"/>
  <c r="EX79" i="3"/>
  <c r="EX5" i="2"/>
  <c r="EY32" i="3"/>
  <c r="EY5" i="2"/>
  <c r="EZ32" i="3"/>
  <c r="EZ5" i="2"/>
  <c r="FA32" i="3"/>
  <c r="FA5" i="2"/>
  <c r="FB32" i="3"/>
  <c r="FB5" i="2"/>
  <c r="FC32" i="3"/>
  <c r="FC5" i="2"/>
  <c r="FD32" i="3"/>
  <c r="FD79" i="3"/>
  <c r="FD5" i="2"/>
  <c r="FE32" i="3"/>
  <c r="FE79" i="3"/>
  <c r="FE82" i="3"/>
  <c r="FE5" i="2"/>
  <c r="FF32" i="3"/>
  <c r="FF5" i="2"/>
  <c r="FG32" i="3"/>
  <c r="FG126" i="3"/>
  <c r="FG5" i="2"/>
  <c r="FH32" i="3"/>
  <c r="FH5" i="2"/>
  <c r="FI32" i="3"/>
  <c r="FI5" i="2"/>
  <c r="FJ32" i="3"/>
  <c r="FJ79" i="3"/>
  <c r="FJ82" i="3"/>
  <c r="FJ5" i="2"/>
  <c r="FK32" i="3"/>
  <c r="FK5" i="2"/>
  <c r="FL32" i="3"/>
  <c r="FL5" i="2"/>
  <c r="FM32" i="3"/>
  <c r="FM5" i="2"/>
  <c r="FN32" i="3"/>
  <c r="FN5" i="2"/>
  <c r="FO32" i="3"/>
  <c r="FO79" i="3"/>
  <c r="FO81" i="3"/>
  <c r="FO5" i="2"/>
  <c r="FP32" i="3"/>
  <c r="FP5" i="2"/>
  <c r="FQ32" i="3"/>
  <c r="FQ5" i="2"/>
  <c r="FR32" i="3"/>
  <c r="FR79" i="3"/>
  <c r="FR82" i="3"/>
  <c r="FR5" i="2"/>
  <c r="FS32" i="3"/>
  <c r="FS5" i="2"/>
  <c r="FT32" i="3"/>
  <c r="E8" i="6"/>
  <c r="F8" i="6"/>
  <c r="G8" i="6"/>
  <c r="H8" i="6"/>
  <c r="I8" i="6"/>
  <c r="J8" i="6"/>
  <c r="K8" i="6"/>
  <c r="L8" i="6"/>
  <c r="M8" i="6"/>
  <c r="N8" i="6"/>
  <c r="O8" i="6"/>
  <c r="P8" i="6"/>
  <c r="Q8" i="6"/>
  <c r="R8" i="6"/>
  <c r="S8" i="6"/>
  <c r="T8" i="6"/>
  <c r="U8" i="6"/>
  <c r="V8" i="6"/>
  <c r="W8" i="6"/>
  <c r="X8" i="6"/>
  <c r="Y8" i="6"/>
  <c r="Z8" i="6"/>
  <c r="AA8" i="6"/>
  <c r="AB8" i="6"/>
  <c r="AC8" i="6"/>
  <c r="AD8" i="6"/>
  <c r="AE8" i="6"/>
  <c r="AF8" i="6"/>
  <c r="AG8" i="6"/>
  <c r="AH8" i="6"/>
  <c r="AI8" i="6"/>
  <c r="AJ8" i="6"/>
  <c r="AK8" i="6"/>
  <c r="AL8" i="6"/>
  <c r="AM8" i="6"/>
  <c r="AN8" i="6"/>
  <c r="AO8" i="6"/>
  <c r="AP8" i="6"/>
  <c r="AQ8" i="6"/>
  <c r="AR8" i="6"/>
  <c r="AS8" i="6"/>
  <c r="AT8" i="6"/>
  <c r="AU8" i="6"/>
  <c r="AV8" i="6"/>
  <c r="AW8" i="6"/>
  <c r="AX8" i="6"/>
  <c r="AY8" i="6"/>
  <c r="AZ8" i="6"/>
  <c r="BA8" i="6"/>
  <c r="BB8" i="6"/>
  <c r="BC8" i="6"/>
  <c r="BD8" i="6"/>
  <c r="BE8" i="6"/>
  <c r="BF8" i="6"/>
  <c r="BG8" i="6"/>
  <c r="BH8" i="6"/>
  <c r="BI8" i="6"/>
  <c r="BJ8" i="6"/>
  <c r="BK8" i="6"/>
  <c r="BL8" i="6"/>
  <c r="BM8" i="6"/>
  <c r="BN8" i="6"/>
  <c r="BO8" i="6"/>
  <c r="BP8" i="6"/>
  <c r="BQ8" i="6"/>
  <c r="BR8" i="6"/>
  <c r="BS8" i="6"/>
  <c r="BT8" i="6"/>
  <c r="BU8" i="6"/>
  <c r="BV8" i="6"/>
  <c r="BW8" i="6"/>
  <c r="BX8" i="6"/>
  <c r="BY8" i="6"/>
  <c r="BZ8" i="6"/>
  <c r="CA8" i="6"/>
  <c r="CB8" i="6"/>
  <c r="CC8" i="6"/>
  <c r="CD8" i="6"/>
  <c r="CE8" i="6"/>
  <c r="CF8" i="6"/>
  <c r="CG8" i="6"/>
  <c r="CH8" i="6"/>
  <c r="CI8" i="6"/>
  <c r="CJ8" i="6"/>
  <c r="CK8" i="6"/>
  <c r="CL8" i="6"/>
  <c r="CM8" i="6"/>
  <c r="CN8" i="6"/>
  <c r="CO8" i="6"/>
  <c r="CP8" i="6"/>
  <c r="CQ8" i="6"/>
  <c r="CR8" i="6"/>
  <c r="CS8" i="6"/>
  <c r="CT8" i="6"/>
  <c r="CU8" i="6"/>
  <c r="CV8" i="6"/>
  <c r="CW8" i="6"/>
  <c r="CX8" i="6"/>
  <c r="CY8" i="6"/>
  <c r="CZ8" i="6"/>
  <c r="DA8" i="6"/>
  <c r="DB8" i="6"/>
  <c r="DC8" i="6"/>
  <c r="DD8" i="6"/>
  <c r="DE8" i="6"/>
  <c r="DF8" i="6"/>
  <c r="DG8" i="6"/>
  <c r="DH8" i="6"/>
  <c r="DI8" i="6"/>
  <c r="DJ8" i="6"/>
  <c r="DK8" i="6"/>
  <c r="DL8" i="6"/>
  <c r="DM8" i="6"/>
  <c r="DN8" i="6"/>
  <c r="DO8" i="6"/>
  <c r="DP8" i="6"/>
  <c r="DQ8" i="6"/>
  <c r="DR8" i="6"/>
  <c r="DS8" i="6"/>
  <c r="DT8" i="6"/>
  <c r="DU8" i="6"/>
  <c r="DV8" i="6"/>
  <c r="DW8" i="6"/>
  <c r="DX8" i="6"/>
  <c r="DY8" i="6"/>
  <c r="DZ8" i="6"/>
  <c r="EA8" i="6"/>
  <c r="EB8" i="6"/>
  <c r="EC8" i="6"/>
  <c r="ED8" i="6"/>
  <c r="EE8" i="6"/>
  <c r="EF8" i="6"/>
  <c r="EG8" i="6"/>
  <c r="EH8" i="6"/>
  <c r="EI8" i="6"/>
  <c r="EJ8" i="6"/>
  <c r="EK8" i="6"/>
  <c r="EL8" i="6"/>
  <c r="EM8" i="6"/>
  <c r="EN8" i="6"/>
  <c r="C8" i="6"/>
  <c r="D8" i="6"/>
  <c r="B8" i="6"/>
  <c r="AJ48" i="58"/>
  <c r="AK48" i="58"/>
  <c r="D48" i="58"/>
  <c r="AJ50" i="58"/>
  <c r="AK50" i="58"/>
  <c r="AJ49" i="58"/>
  <c r="AK49" i="58"/>
  <c r="AJ45" i="58"/>
  <c r="AK45" i="58"/>
  <c r="D50" i="58"/>
  <c r="D49" i="58"/>
  <c r="D45" i="58"/>
  <c r="AK47" i="58"/>
  <c r="AK46" i="58"/>
  <c r="AK51" i="58"/>
  <c r="AK53" i="58"/>
  <c r="AJ47" i="58"/>
  <c r="AJ46" i="58"/>
  <c r="AJ51" i="58"/>
  <c r="AJ53" i="58"/>
  <c r="D53" i="58"/>
  <c r="C33" i="70"/>
  <c r="C24" i="70"/>
  <c r="D61" i="58"/>
  <c r="D28" i="58"/>
  <c r="D44" i="58"/>
  <c r="D24" i="58"/>
  <c r="D56" i="58"/>
  <c r="D41" i="58"/>
  <c r="D19" i="58"/>
  <c r="D54" i="58"/>
  <c r="D43" i="58"/>
  <c r="D13" i="58"/>
  <c r="D14" i="58"/>
  <c r="D29" i="58"/>
  <c r="D27" i="58"/>
  <c r="D10" i="58"/>
  <c r="D32" i="58"/>
  <c r="D33" i="58"/>
  <c r="D21" i="58"/>
  <c r="D64" i="58"/>
  <c r="D11" i="58"/>
  <c r="D20" i="58"/>
  <c r="D38" i="58"/>
  <c r="D17" i="58"/>
  <c r="D62" i="58"/>
  <c r="D60" i="58"/>
  <c r="D58" i="58"/>
  <c r="D23" i="58"/>
  <c r="D35" i="58"/>
  <c r="D42" i="58"/>
  <c r="D16" i="58"/>
  <c r="D22" i="58"/>
  <c r="D18" i="58"/>
  <c r="D15" i="58"/>
  <c r="D9" i="58"/>
  <c r="D39" i="58"/>
  <c r="D31" i="58"/>
  <c r="D36" i="58"/>
  <c r="D8" i="58"/>
  <c r="D40" i="58"/>
  <c r="D30" i="58"/>
  <c r="D59" i="58"/>
  <c r="D34" i="58"/>
  <c r="D25" i="58"/>
  <c r="D26" i="58"/>
  <c r="D55" i="58"/>
  <c r="D37" i="58"/>
  <c r="D12" i="58"/>
  <c r="D52" i="58"/>
  <c r="D57" i="58"/>
  <c r="D47" i="58"/>
  <c r="D46" i="58"/>
  <c r="D51" i="58"/>
  <c r="D63" i="58"/>
  <c r="AL57" i="58"/>
  <c r="AK57" i="58"/>
  <c r="AJ57" i="58"/>
  <c r="AL52" i="58"/>
  <c r="AK52" i="58"/>
  <c r="AJ52" i="58"/>
  <c r="AL12" i="58"/>
  <c r="AK12" i="58"/>
  <c r="AJ12" i="58"/>
  <c r="AL65" i="58"/>
  <c r="AK65" i="58"/>
  <c r="AJ65" i="58"/>
  <c r="AL37" i="58"/>
  <c r="AK37" i="58"/>
  <c r="AJ37" i="58"/>
  <c r="AL55" i="58"/>
  <c r="AK55" i="58"/>
  <c r="AJ55" i="58"/>
  <c r="AL26" i="58"/>
  <c r="AK26" i="58"/>
  <c r="AJ26" i="58"/>
  <c r="AL25" i="58"/>
  <c r="AK25" i="58"/>
  <c r="AJ25" i="58"/>
  <c r="AL34" i="58"/>
  <c r="AK34" i="58"/>
  <c r="AJ34" i="58"/>
  <c r="AL59" i="58"/>
  <c r="AK59" i="58"/>
  <c r="AJ59" i="58"/>
  <c r="AL30" i="58"/>
  <c r="AK30" i="58"/>
  <c r="AJ30" i="58"/>
  <c r="AL40" i="58"/>
  <c r="AK40" i="58"/>
  <c r="AJ40" i="58"/>
  <c r="AL8" i="58"/>
  <c r="AK8" i="58"/>
  <c r="AJ8" i="58"/>
  <c r="AL36" i="58"/>
  <c r="AK36" i="58"/>
  <c r="AJ36" i="58"/>
  <c r="AL31" i="58"/>
  <c r="AK31" i="58"/>
  <c r="AJ31" i="58"/>
  <c r="AL39" i="58"/>
  <c r="AK39" i="58"/>
  <c r="AJ39" i="58"/>
  <c r="AL9" i="58"/>
  <c r="AK9" i="58"/>
  <c r="AJ9" i="58"/>
  <c r="AL15" i="58"/>
  <c r="AK15" i="58"/>
  <c r="AJ15" i="58"/>
  <c r="AL18" i="58"/>
  <c r="AK18" i="58"/>
  <c r="AJ18" i="58"/>
  <c r="AL22" i="58"/>
  <c r="AK22" i="58"/>
  <c r="AJ22" i="58"/>
  <c r="AL16" i="58"/>
  <c r="AK16" i="58"/>
  <c r="AJ16" i="58"/>
  <c r="AL42" i="58"/>
  <c r="AK42" i="58"/>
  <c r="AJ42" i="58"/>
  <c r="AL35" i="58"/>
  <c r="AK35" i="58"/>
  <c r="AJ35" i="58"/>
  <c r="AL23" i="58"/>
  <c r="AK23" i="58"/>
  <c r="AJ23" i="58"/>
  <c r="AL58" i="58"/>
  <c r="AK58" i="58"/>
  <c r="AJ58" i="58"/>
  <c r="AL60" i="58"/>
  <c r="AK60" i="58"/>
  <c r="AJ60" i="58"/>
  <c r="AL62" i="58"/>
  <c r="AK62" i="58"/>
  <c r="AJ62" i="58"/>
  <c r="AL17" i="58"/>
  <c r="AK17" i="58"/>
  <c r="AJ17" i="58"/>
  <c r="AL38" i="58"/>
  <c r="AK38" i="58"/>
  <c r="AJ38" i="58"/>
  <c r="AL20" i="58"/>
  <c r="AK20" i="58"/>
  <c r="AJ20" i="58"/>
  <c r="AL11" i="58"/>
  <c r="AK11" i="58"/>
  <c r="AJ11" i="58"/>
  <c r="AL63" i="58"/>
  <c r="AK63" i="58"/>
  <c r="AJ63" i="58"/>
  <c r="AL64" i="58"/>
  <c r="AK64" i="58"/>
  <c r="AJ64" i="58"/>
  <c r="AL21" i="58"/>
  <c r="AK21" i="58"/>
  <c r="AJ21" i="58"/>
  <c r="AL33" i="58"/>
  <c r="AK33" i="58"/>
  <c r="AJ33" i="58"/>
  <c r="AL32" i="58"/>
  <c r="AK32" i="58"/>
  <c r="AJ32" i="58"/>
  <c r="AL10" i="58"/>
  <c r="AK10" i="58"/>
  <c r="AJ10" i="58"/>
  <c r="AL27" i="58"/>
  <c r="AK27" i="58"/>
  <c r="AJ27" i="58"/>
  <c r="AL29" i="58"/>
  <c r="AK29" i="58"/>
  <c r="AJ29" i="58"/>
  <c r="AL14" i="58"/>
  <c r="AK14" i="58"/>
  <c r="AJ14" i="58"/>
  <c r="AL13" i="58"/>
  <c r="AK13" i="58"/>
  <c r="AJ13" i="58"/>
  <c r="AL43" i="58"/>
  <c r="AK43" i="58"/>
  <c r="AJ43" i="58"/>
  <c r="AL54" i="58"/>
  <c r="AK54" i="58"/>
  <c r="AJ54" i="58"/>
  <c r="AL19" i="58"/>
  <c r="AK19" i="58"/>
  <c r="AJ19" i="58"/>
  <c r="AL41" i="58"/>
  <c r="AK41" i="58"/>
  <c r="AJ41" i="58"/>
  <c r="AL56" i="58"/>
  <c r="AK56" i="58"/>
  <c r="AJ56" i="58"/>
  <c r="AL24" i="58"/>
  <c r="AK24" i="58"/>
  <c r="AJ24" i="58"/>
  <c r="AL44" i="58"/>
  <c r="AK44" i="58"/>
  <c r="AJ44" i="58"/>
  <c r="AL28" i="58"/>
  <c r="AK28" i="58"/>
  <c r="AJ28" i="58"/>
  <c r="AL61" i="58"/>
  <c r="AK61" i="58"/>
  <c r="AJ61" i="58"/>
  <c r="B274" i="53" a="1"/>
  <c r="B274" i="53"/>
  <c r="CO35" i="6"/>
  <c r="CP35" i="6"/>
  <c r="CQ35" i="6"/>
  <c r="CR35" i="6"/>
  <c r="CS35" i="6"/>
  <c r="CT35" i="6"/>
  <c r="CU35" i="6"/>
  <c r="CV35" i="6"/>
  <c r="CW35" i="6"/>
  <c r="CX35" i="6"/>
  <c r="CY35" i="6"/>
  <c r="CZ35" i="6"/>
  <c r="DA35" i="6"/>
  <c r="DB35" i="6"/>
  <c r="DC35" i="6"/>
  <c r="DD35" i="6"/>
  <c r="DE35" i="6"/>
  <c r="DF35" i="6"/>
  <c r="DG35" i="6"/>
  <c r="DH35" i="6"/>
  <c r="DI35" i="6"/>
  <c r="DJ35" i="6"/>
  <c r="DK35" i="6"/>
  <c r="DL35" i="6"/>
  <c r="DM35" i="6"/>
  <c r="DN35" i="6"/>
  <c r="DO35" i="6"/>
  <c r="DP35" i="6"/>
  <c r="DQ35" i="6"/>
  <c r="DR35" i="6"/>
  <c r="DS35" i="6"/>
  <c r="DT35" i="6"/>
  <c r="DU35" i="6"/>
  <c r="DV35" i="6"/>
  <c r="DW35" i="6"/>
  <c r="DX35" i="6"/>
  <c r="DY35" i="6"/>
  <c r="DZ35" i="6"/>
  <c r="EA35" i="6"/>
  <c r="EB35" i="6"/>
  <c r="EC35" i="6"/>
  <c r="ED35" i="6"/>
  <c r="EE35" i="6"/>
  <c r="EF35" i="6"/>
  <c r="EG35" i="6"/>
  <c r="EH35" i="6"/>
  <c r="EI35" i="6"/>
  <c r="EJ35" i="6"/>
  <c r="EK35" i="6"/>
  <c r="EL35" i="6"/>
  <c r="EM35" i="6"/>
  <c r="EN35" i="6"/>
  <c r="EO35" i="6"/>
  <c r="EP35" i="6"/>
  <c r="EQ35" i="6"/>
  <c r="ER35" i="6"/>
  <c r="ES35" i="6"/>
  <c r="ET35" i="6"/>
  <c r="EU35" i="6"/>
  <c r="EV35" i="6"/>
  <c r="EW35" i="6"/>
  <c r="EX35" i="6"/>
  <c r="EY35" i="6"/>
  <c r="EZ35" i="6"/>
  <c r="FA35" i="6"/>
  <c r="FB35" i="6"/>
  <c r="FC35" i="6"/>
  <c r="FD35" i="6"/>
  <c r="FE35" i="6"/>
  <c r="FF35" i="6"/>
  <c r="FG35" i="6"/>
  <c r="FH35" i="6"/>
  <c r="FI35" i="6"/>
  <c r="FJ35" i="6"/>
  <c r="FK35" i="6"/>
  <c r="FL35" i="6"/>
  <c r="FM35" i="6"/>
  <c r="FN35" i="6"/>
  <c r="FO35" i="6"/>
  <c r="FP35" i="6"/>
  <c r="FQ35" i="6"/>
  <c r="FR35" i="6"/>
  <c r="FS35" i="6"/>
  <c r="FT35" i="6"/>
  <c r="FU35" i="6"/>
  <c r="FV35" i="6"/>
  <c r="FW35" i="6"/>
  <c r="FX35" i="6"/>
  <c r="FY35" i="6"/>
  <c r="FZ35" i="6"/>
  <c r="GA35" i="6"/>
  <c r="GB35" i="6"/>
  <c r="GC35" i="6"/>
  <c r="GD35" i="6"/>
  <c r="GE35" i="6"/>
  <c r="GF35" i="6"/>
  <c r="GG35" i="6"/>
  <c r="GH35" i="6"/>
  <c r="GI35" i="6"/>
  <c r="GJ35" i="6"/>
  <c r="GK35" i="6"/>
  <c r="GL35" i="6"/>
  <c r="GM35" i="6"/>
  <c r="GN35" i="6"/>
  <c r="GO35" i="6"/>
  <c r="GP35" i="6"/>
  <c r="GQ35" i="6"/>
  <c r="GR35" i="6"/>
  <c r="GS35" i="6"/>
  <c r="GT35" i="6"/>
  <c r="GU35" i="6"/>
  <c r="GV35" i="6"/>
  <c r="GW35" i="6"/>
  <c r="GX35" i="6"/>
  <c r="GY35" i="6"/>
  <c r="GZ35" i="6"/>
  <c r="HA35" i="6"/>
  <c r="HB35" i="6"/>
  <c r="HC35" i="6"/>
  <c r="HD35" i="6"/>
  <c r="HE35" i="6"/>
  <c r="HF35" i="6"/>
  <c r="HG35" i="6"/>
  <c r="HH35" i="6"/>
  <c r="HI35" i="6"/>
  <c r="HJ35" i="6"/>
  <c r="HK35" i="6"/>
  <c r="HL35" i="6"/>
  <c r="HM35" i="6"/>
  <c r="HN35" i="6"/>
  <c r="HO35" i="6"/>
  <c r="HP35" i="6"/>
  <c r="HQ35" i="6"/>
  <c r="HR35" i="6"/>
  <c r="HS35" i="6"/>
  <c r="HT35" i="6"/>
  <c r="HU35" i="6"/>
  <c r="HV35" i="6"/>
  <c r="HW35" i="6"/>
  <c r="HX35" i="6"/>
  <c r="HY35" i="6"/>
  <c r="HZ35" i="6"/>
  <c r="IA35" i="6"/>
  <c r="IB35" i="6"/>
  <c r="IC35" i="6"/>
  <c r="ID35" i="6"/>
  <c r="IE35" i="6"/>
  <c r="IF35" i="6"/>
  <c r="IG35" i="6"/>
  <c r="IH35" i="6"/>
  <c r="II35" i="6"/>
  <c r="IJ35" i="6"/>
  <c r="IK35" i="6"/>
  <c r="IL35" i="6"/>
  <c r="IM35" i="6"/>
  <c r="IN35" i="6"/>
  <c r="IO35" i="6"/>
  <c r="IP35" i="6"/>
  <c r="IQ35" i="6"/>
  <c r="IR35" i="6"/>
  <c r="IS35" i="6"/>
  <c r="IT35" i="6"/>
  <c r="IU35" i="6"/>
  <c r="IV35" i="6"/>
  <c r="CO37" i="6"/>
  <c r="CP37" i="6"/>
  <c r="CQ37" i="6"/>
  <c r="CR37" i="6"/>
  <c r="CS37" i="6"/>
  <c r="CT37" i="6"/>
  <c r="CU37" i="6"/>
  <c r="CV37" i="6"/>
  <c r="CW37" i="6"/>
  <c r="CX37" i="6"/>
  <c r="CY37" i="6"/>
  <c r="CZ37" i="6"/>
  <c r="DA37" i="6"/>
  <c r="DB37" i="6"/>
  <c r="DC37" i="6"/>
  <c r="DD37" i="6"/>
  <c r="DE37" i="6"/>
  <c r="DF37" i="6"/>
  <c r="DG37" i="6"/>
  <c r="DH37" i="6"/>
  <c r="DI37" i="6"/>
  <c r="DJ37" i="6"/>
  <c r="DK37" i="6"/>
  <c r="DL37" i="6"/>
  <c r="DM37" i="6"/>
  <c r="DN37" i="6"/>
  <c r="DO37" i="6"/>
  <c r="DP37" i="6"/>
  <c r="DQ37" i="6"/>
  <c r="DR37" i="6"/>
  <c r="DS37" i="6"/>
  <c r="DT37" i="6"/>
  <c r="DU37" i="6"/>
  <c r="DV37" i="6"/>
  <c r="DW37" i="6"/>
  <c r="DX37" i="6"/>
  <c r="DY37" i="6"/>
  <c r="DZ37" i="6"/>
  <c r="EA37" i="6"/>
  <c r="EB37" i="6"/>
  <c r="EC37" i="6"/>
  <c r="ED37" i="6"/>
  <c r="EE37" i="6"/>
  <c r="EF37" i="6"/>
  <c r="EG37" i="6"/>
  <c r="EH37" i="6"/>
  <c r="EI37" i="6"/>
  <c r="EJ37" i="6"/>
  <c r="EK37" i="6"/>
  <c r="EL37" i="6"/>
  <c r="EM37" i="6"/>
  <c r="EN37" i="6"/>
  <c r="EO37" i="6"/>
  <c r="EP37" i="6"/>
  <c r="EQ37" i="6"/>
  <c r="ER37" i="6"/>
  <c r="ES37" i="6"/>
  <c r="ET37" i="6"/>
  <c r="EU37" i="6"/>
  <c r="EV37" i="6"/>
  <c r="EW37" i="6"/>
  <c r="EX37" i="6"/>
  <c r="EY37" i="6"/>
  <c r="EZ37" i="6"/>
  <c r="FA37" i="6"/>
  <c r="FB37" i="6"/>
  <c r="FC37" i="6"/>
  <c r="FD37" i="6"/>
  <c r="FE37" i="6"/>
  <c r="FF37" i="6"/>
  <c r="FG37" i="6"/>
  <c r="FH37" i="6"/>
  <c r="FI37" i="6"/>
  <c r="FJ37" i="6"/>
  <c r="FK37" i="6"/>
  <c r="FL37" i="6"/>
  <c r="FM37" i="6"/>
  <c r="FN37" i="6"/>
  <c r="FO37" i="6"/>
  <c r="FP37" i="6"/>
  <c r="FQ37" i="6"/>
  <c r="FR37" i="6"/>
  <c r="FS37" i="6"/>
  <c r="FT37" i="6"/>
  <c r="FU37" i="6"/>
  <c r="FV37" i="6"/>
  <c r="FW37" i="6"/>
  <c r="FX37" i="6"/>
  <c r="FY37" i="6"/>
  <c r="FZ37" i="6"/>
  <c r="GA37" i="6"/>
  <c r="GB37" i="6"/>
  <c r="GC37" i="6"/>
  <c r="GD37" i="6"/>
  <c r="GE37" i="6"/>
  <c r="GF37" i="6"/>
  <c r="GG37" i="6"/>
  <c r="GH37" i="6"/>
  <c r="GI37" i="6"/>
  <c r="GJ37" i="6"/>
  <c r="GK37" i="6"/>
  <c r="GL37" i="6"/>
  <c r="GM37" i="6"/>
  <c r="GN37" i="6"/>
  <c r="GO37" i="6"/>
  <c r="GP37" i="6"/>
  <c r="GQ37" i="6"/>
  <c r="GR37" i="6"/>
  <c r="GS37" i="6"/>
  <c r="GT37" i="6"/>
  <c r="GU37" i="6"/>
  <c r="GV37" i="6"/>
  <c r="GW37" i="6"/>
  <c r="GX37" i="6"/>
  <c r="GY37" i="6"/>
  <c r="GZ37" i="6"/>
  <c r="HA37" i="6"/>
  <c r="HB37" i="6"/>
  <c r="HC37" i="6"/>
  <c r="HD37" i="6"/>
  <c r="HE37" i="6"/>
  <c r="HF37" i="6"/>
  <c r="HG37" i="6"/>
  <c r="HH37" i="6"/>
  <c r="HI37" i="6"/>
  <c r="HJ37" i="6"/>
  <c r="HK37" i="6"/>
  <c r="HL37" i="6"/>
  <c r="HM37" i="6"/>
  <c r="HN37" i="6"/>
  <c r="HO37" i="6"/>
  <c r="HP37" i="6"/>
  <c r="HQ37" i="6"/>
  <c r="HR37" i="6"/>
  <c r="HS37" i="6"/>
  <c r="HT37" i="6"/>
  <c r="HU37" i="6"/>
  <c r="HV37" i="6"/>
  <c r="HW37" i="6"/>
  <c r="HX37" i="6"/>
  <c r="HY37" i="6"/>
  <c r="HZ37" i="6"/>
  <c r="IA37" i="6"/>
  <c r="IB37" i="6"/>
  <c r="IC37" i="6"/>
  <c r="ID37" i="6"/>
  <c r="IE37" i="6"/>
  <c r="IF37" i="6"/>
  <c r="IG37" i="6"/>
  <c r="IH37" i="6"/>
  <c r="II37" i="6"/>
  <c r="IJ37" i="6"/>
  <c r="IK37" i="6"/>
  <c r="IL37" i="6"/>
  <c r="IM37" i="6"/>
  <c r="IN37" i="6"/>
  <c r="IO37" i="6"/>
  <c r="IP37" i="6"/>
  <c r="IQ37" i="6"/>
  <c r="IR37" i="6"/>
  <c r="IS37" i="6"/>
  <c r="IT37" i="6"/>
  <c r="IU37" i="6"/>
  <c r="IV37" i="6"/>
  <c r="CO41" i="6"/>
  <c r="CP41" i="6"/>
  <c r="CQ41" i="6"/>
  <c r="CR41" i="6"/>
  <c r="CS41" i="6"/>
  <c r="CT41" i="6"/>
  <c r="CU41" i="6"/>
  <c r="CV41" i="6"/>
  <c r="CW41" i="6"/>
  <c r="CX41" i="6"/>
  <c r="CY41" i="6"/>
  <c r="CZ41" i="6"/>
  <c r="DA41" i="6"/>
  <c r="DB41" i="6"/>
  <c r="DC41" i="6"/>
  <c r="DD41" i="6"/>
  <c r="DE41" i="6"/>
  <c r="DF41" i="6"/>
  <c r="DG41" i="6"/>
  <c r="DH41" i="6"/>
  <c r="DI41" i="6"/>
  <c r="DJ41" i="6"/>
  <c r="DK41" i="6"/>
  <c r="DL41" i="6"/>
  <c r="DM41" i="6"/>
  <c r="DN41" i="6"/>
  <c r="DO41" i="6"/>
  <c r="DP41" i="6"/>
  <c r="DQ41" i="6"/>
  <c r="DR41" i="6"/>
  <c r="DS41" i="6"/>
  <c r="DT41" i="6"/>
  <c r="DU41" i="6"/>
  <c r="DV41" i="6"/>
  <c r="DW41" i="6"/>
  <c r="DX41" i="6"/>
  <c r="DY41" i="6"/>
  <c r="DZ41" i="6"/>
  <c r="EA41" i="6"/>
  <c r="EB41" i="6"/>
  <c r="EC41" i="6"/>
  <c r="ED41" i="6"/>
  <c r="EE41" i="6"/>
  <c r="EF41" i="6"/>
  <c r="EG41" i="6"/>
  <c r="EH41" i="6"/>
  <c r="EI41" i="6"/>
  <c r="EJ41" i="6"/>
  <c r="EK41" i="6"/>
  <c r="EL41" i="6"/>
  <c r="EM41" i="6"/>
  <c r="EN41" i="6"/>
  <c r="EO41" i="6"/>
  <c r="EP41" i="6"/>
  <c r="EQ41" i="6"/>
  <c r="ER41" i="6"/>
  <c r="ES41" i="6"/>
  <c r="ET41" i="6"/>
  <c r="EU41" i="6"/>
  <c r="EV41" i="6"/>
  <c r="EW41" i="6"/>
  <c r="EX41" i="6"/>
  <c r="EY41" i="6"/>
  <c r="EZ41" i="6"/>
  <c r="FA41" i="6"/>
  <c r="FB41" i="6"/>
  <c r="FC41" i="6"/>
  <c r="FD41" i="6"/>
  <c r="FE41" i="6"/>
  <c r="FF41" i="6"/>
  <c r="FG41" i="6"/>
  <c r="FH41" i="6"/>
  <c r="FI41" i="6"/>
  <c r="FJ41" i="6"/>
  <c r="FK41" i="6"/>
  <c r="FL41" i="6"/>
  <c r="FM41" i="6"/>
  <c r="FN41" i="6"/>
  <c r="FO41" i="6"/>
  <c r="FP41" i="6"/>
  <c r="FQ41" i="6"/>
  <c r="FR41" i="6"/>
  <c r="FS41" i="6"/>
  <c r="FT41" i="6"/>
  <c r="FU41" i="6"/>
  <c r="FV41" i="6"/>
  <c r="FW41" i="6"/>
  <c r="FX41" i="6"/>
  <c r="FY41" i="6"/>
  <c r="FZ41" i="6"/>
  <c r="GA41" i="6"/>
  <c r="GB41" i="6"/>
  <c r="GC41" i="6"/>
  <c r="GD41" i="6"/>
  <c r="GE41" i="6"/>
  <c r="GF41" i="6"/>
  <c r="GG41" i="6"/>
  <c r="GH41" i="6"/>
  <c r="GI41" i="6"/>
  <c r="GJ41" i="6"/>
  <c r="GK41" i="6"/>
  <c r="GL41" i="6"/>
  <c r="GM41" i="6"/>
  <c r="GN41" i="6"/>
  <c r="GO41" i="6"/>
  <c r="GP41" i="6"/>
  <c r="GQ41" i="6"/>
  <c r="GR41" i="6"/>
  <c r="GS41" i="6"/>
  <c r="GT41" i="6"/>
  <c r="GU41" i="6"/>
  <c r="GV41" i="6"/>
  <c r="GW41" i="6"/>
  <c r="GX41" i="6"/>
  <c r="GY41" i="6"/>
  <c r="GZ41" i="6"/>
  <c r="HA41" i="6"/>
  <c r="HB41" i="6"/>
  <c r="HC41" i="6"/>
  <c r="HD41" i="6"/>
  <c r="HE41" i="6"/>
  <c r="HF41" i="6"/>
  <c r="HG41" i="6"/>
  <c r="HH41" i="6"/>
  <c r="HI41" i="6"/>
  <c r="HJ41" i="6"/>
  <c r="HK41" i="6"/>
  <c r="HL41" i="6"/>
  <c r="HM41" i="6"/>
  <c r="HN41" i="6"/>
  <c r="HO41" i="6"/>
  <c r="HP41" i="6"/>
  <c r="HQ41" i="6"/>
  <c r="HR41" i="6"/>
  <c r="HS41" i="6"/>
  <c r="HT41" i="6"/>
  <c r="HU41" i="6"/>
  <c r="HV41" i="6"/>
  <c r="HW41" i="6"/>
  <c r="HX41" i="6"/>
  <c r="HY41" i="6"/>
  <c r="HZ41" i="6"/>
  <c r="IA41" i="6"/>
  <c r="IB41" i="6"/>
  <c r="IC41" i="6"/>
  <c r="ID41" i="6"/>
  <c r="IE41" i="6"/>
  <c r="IF41" i="6"/>
  <c r="IG41" i="6"/>
  <c r="IH41" i="6"/>
  <c r="II41" i="6"/>
  <c r="IJ41" i="6"/>
  <c r="IK41" i="6"/>
  <c r="IL41" i="6"/>
  <c r="IM41" i="6"/>
  <c r="IN41" i="6"/>
  <c r="IO41" i="6"/>
  <c r="IP41" i="6"/>
  <c r="IQ41" i="6"/>
  <c r="IR41" i="6"/>
  <c r="IS41" i="6"/>
  <c r="IT41" i="6"/>
  <c r="IU41" i="6"/>
  <c r="IV41" i="6"/>
  <c r="CO43" i="6"/>
  <c r="CP43" i="6"/>
  <c r="CQ43" i="6"/>
  <c r="CR43" i="6"/>
  <c r="CS43" i="6"/>
  <c r="CT43" i="6"/>
  <c r="CU43" i="6"/>
  <c r="CV43" i="6"/>
  <c r="CW43" i="6"/>
  <c r="CX43" i="6"/>
  <c r="CY43" i="6"/>
  <c r="CZ43" i="6"/>
  <c r="DA43" i="6"/>
  <c r="DB43" i="6"/>
  <c r="DC43" i="6"/>
  <c r="DD43" i="6"/>
  <c r="DE43" i="6"/>
  <c r="DF43" i="6"/>
  <c r="DG43" i="6"/>
  <c r="DH43" i="6"/>
  <c r="DI43" i="6"/>
  <c r="DJ43" i="6"/>
  <c r="DK43" i="6"/>
  <c r="DL43" i="6"/>
  <c r="DM43" i="6"/>
  <c r="DN43" i="6"/>
  <c r="DO43" i="6"/>
  <c r="DP43" i="6"/>
  <c r="DQ43" i="6"/>
  <c r="DR43" i="6"/>
  <c r="DS43" i="6"/>
  <c r="DT43" i="6"/>
  <c r="DU43" i="6"/>
  <c r="DV43" i="6"/>
  <c r="DW43" i="6"/>
  <c r="DX43" i="6"/>
  <c r="DY43" i="6"/>
  <c r="DZ43" i="6"/>
  <c r="EA43" i="6"/>
  <c r="EB43" i="6"/>
  <c r="EC43" i="6"/>
  <c r="ED43" i="6"/>
  <c r="EE43" i="6"/>
  <c r="EF43" i="6"/>
  <c r="EG43" i="6"/>
  <c r="EH43" i="6"/>
  <c r="EI43" i="6"/>
  <c r="EJ43" i="6"/>
  <c r="EK43" i="6"/>
  <c r="EL43" i="6"/>
  <c r="EM43" i="6"/>
  <c r="EN43" i="6"/>
  <c r="EO43" i="6"/>
  <c r="EP43" i="6"/>
  <c r="EQ43" i="6"/>
  <c r="ER43" i="6"/>
  <c r="ES43" i="6"/>
  <c r="ET43" i="6"/>
  <c r="EU43" i="6"/>
  <c r="EV43" i="6"/>
  <c r="EW43" i="6"/>
  <c r="EX43" i="6"/>
  <c r="EY43" i="6"/>
  <c r="EZ43" i="6"/>
  <c r="FA43" i="6"/>
  <c r="FB43" i="6"/>
  <c r="FC43" i="6"/>
  <c r="FD43" i="6"/>
  <c r="FE43" i="6"/>
  <c r="FF43" i="6"/>
  <c r="FG43" i="6"/>
  <c r="FH43" i="6"/>
  <c r="FI43" i="6"/>
  <c r="FJ43" i="6"/>
  <c r="FK43" i="6"/>
  <c r="FL43" i="6"/>
  <c r="FM43" i="6"/>
  <c r="FN43" i="6"/>
  <c r="FO43" i="6"/>
  <c r="FP43" i="6"/>
  <c r="FQ43" i="6"/>
  <c r="FR43" i="6"/>
  <c r="FS43" i="6"/>
  <c r="FT43" i="6"/>
  <c r="FU43" i="6"/>
  <c r="FV43" i="6"/>
  <c r="FW43" i="6"/>
  <c r="FX43" i="6"/>
  <c r="FY43" i="6"/>
  <c r="FZ43" i="6"/>
  <c r="GA43" i="6"/>
  <c r="GB43" i="6"/>
  <c r="GC43" i="6"/>
  <c r="GD43" i="6"/>
  <c r="GE43" i="6"/>
  <c r="GF43" i="6"/>
  <c r="GG43" i="6"/>
  <c r="GH43" i="6"/>
  <c r="GI43" i="6"/>
  <c r="GJ43" i="6"/>
  <c r="GK43" i="6"/>
  <c r="GL43" i="6"/>
  <c r="GM43" i="6"/>
  <c r="GN43" i="6"/>
  <c r="GO43" i="6"/>
  <c r="GP43" i="6"/>
  <c r="GQ43" i="6"/>
  <c r="GR43" i="6"/>
  <c r="GS43" i="6"/>
  <c r="GT43" i="6"/>
  <c r="GU43" i="6"/>
  <c r="GV43" i="6"/>
  <c r="GW43" i="6"/>
  <c r="GX43" i="6"/>
  <c r="GY43" i="6"/>
  <c r="GZ43" i="6"/>
  <c r="HA43" i="6"/>
  <c r="HB43" i="6"/>
  <c r="HC43" i="6"/>
  <c r="HD43" i="6"/>
  <c r="HE43" i="6"/>
  <c r="HF43" i="6"/>
  <c r="HG43" i="6"/>
  <c r="HH43" i="6"/>
  <c r="HI43" i="6"/>
  <c r="HJ43" i="6"/>
  <c r="HK43" i="6"/>
  <c r="HL43" i="6"/>
  <c r="HM43" i="6"/>
  <c r="HN43" i="6"/>
  <c r="HO43" i="6"/>
  <c r="HP43" i="6"/>
  <c r="HQ43" i="6"/>
  <c r="HR43" i="6"/>
  <c r="HS43" i="6"/>
  <c r="HT43" i="6"/>
  <c r="HU43" i="6"/>
  <c r="HV43" i="6"/>
  <c r="HW43" i="6"/>
  <c r="HX43" i="6"/>
  <c r="HY43" i="6"/>
  <c r="HZ43" i="6"/>
  <c r="IA43" i="6"/>
  <c r="IB43" i="6"/>
  <c r="IC43" i="6"/>
  <c r="ID43" i="6"/>
  <c r="IE43" i="6"/>
  <c r="IF43" i="6"/>
  <c r="IG43" i="6"/>
  <c r="IH43" i="6"/>
  <c r="II43" i="6"/>
  <c r="IJ43" i="6"/>
  <c r="IK43" i="6"/>
  <c r="IL43" i="6"/>
  <c r="IM43" i="6"/>
  <c r="IN43" i="6"/>
  <c r="IO43" i="6"/>
  <c r="IP43" i="6"/>
  <c r="IQ43" i="6"/>
  <c r="IR43" i="6"/>
  <c r="IS43" i="6"/>
  <c r="IT43" i="6"/>
  <c r="IU43" i="6"/>
  <c r="IV43" i="6"/>
  <c r="CO47" i="6"/>
  <c r="CP47" i="6"/>
  <c r="CQ47" i="6"/>
  <c r="CR47" i="6"/>
  <c r="CS47" i="6"/>
  <c r="CT47" i="6"/>
  <c r="CU47" i="6"/>
  <c r="CV47" i="6"/>
  <c r="CW47" i="6"/>
  <c r="CX47" i="6"/>
  <c r="CY47" i="6"/>
  <c r="CZ47" i="6"/>
  <c r="DA47" i="6"/>
  <c r="DB47" i="6"/>
  <c r="DC47" i="6"/>
  <c r="DD47" i="6"/>
  <c r="DE47" i="6"/>
  <c r="DF47" i="6"/>
  <c r="DG47" i="6"/>
  <c r="DH47" i="6"/>
  <c r="DI47" i="6"/>
  <c r="DJ47" i="6"/>
  <c r="DK47" i="6"/>
  <c r="DL47" i="6"/>
  <c r="DM47" i="6"/>
  <c r="DN47" i="6"/>
  <c r="DO47" i="6"/>
  <c r="DP47" i="6"/>
  <c r="DQ47" i="6"/>
  <c r="DR47" i="6"/>
  <c r="DS47" i="6"/>
  <c r="DT47" i="6"/>
  <c r="DU47" i="6"/>
  <c r="DV47" i="6"/>
  <c r="DW47" i="6"/>
  <c r="DX47" i="6"/>
  <c r="DY47" i="6"/>
  <c r="DZ47" i="6"/>
  <c r="EA47" i="6"/>
  <c r="EB47" i="6"/>
  <c r="EC47" i="6"/>
  <c r="ED47" i="6"/>
  <c r="EE47" i="6"/>
  <c r="EF47" i="6"/>
  <c r="EG47" i="6"/>
  <c r="EH47" i="6"/>
  <c r="EI47" i="6"/>
  <c r="EJ47" i="6"/>
  <c r="EK47" i="6"/>
  <c r="EL47" i="6"/>
  <c r="EM47" i="6"/>
  <c r="EN47" i="6"/>
  <c r="EO47" i="6"/>
  <c r="EP47" i="6"/>
  <c r="EQ47" i="6"/>
  <c r="ER47" i="6"/>
  <c r="ES47" i="6"/>
  <c r="ET47" i="6"/>
  <c r="EU47" i="6"/>
  <c r="EV47" i="6"/>
  <c r="EW47" i="6"/>
  <c r="EX47" i="6"/>
  <c r="EY47" i="6"/>
  <c r="EZ47" i="6"/>
  <c r="FA47" i="6"/>
  <c r="FB47" i="6"/>
  <c r="FC47" i="6"/>
  <c r="FD47" i="6"/>
  <c r="FE47" i="6"/>
  <c r="FF47" i="6"/>
  <c r="FG47" i="6"/>
  <c r="FH47" i="6"/>
  <c r="FI47" i="6"/>
  <c r="FJ47" i="6"/>
  <c r="FK47" i="6"/>
  <c r="FL47" i="6"/>
  <c r="FM47" i="6"/>
  <c r="FN47" i="6"/>
  <c r="FO47" i="6"/>
  <c r="FP47" i="6"/>
  <c r="FQ47" i="6"/>
  <c r="FR47" i="6"/>
  <c r="FS47" i="6"/>
  <c r="FT47" i="6"/>
  <c r="FU47" i="6"/>
  <c r="FV47" i="6"/>
  <c r="FW47" i="6"/>
  <c r="FX47" i="6"/>
  <c r="FY47" i="6"/>
  <c r="FZ47" i="6"/>
  <c r="GA47" i="6"/>
  <c r="GB47" i="6"/>
  <c r="GC47" i="6"/>
  <c r="GD47" i="6"/>
  <c r="GE47" i="6"/>
  <c r="GF47" i="6"/>
  <c r="GG47" i="6"/>
  <c r="GH47" i="6"/>
  <c r="GI47" i="6"/>
  <c r="GJ47" i="6"/>
  <c r="GK47" i="6"/>
  <c r="GL47" i="6"/>
  <c r="GM47" i="6"/>
  <c r="GN47" i="6"/>
  <c r="GO47" i="6"/>
  <c r="GP47" i="6"/>
  <c r="GQ47" i="6"/>
  <c r="GR47" i="6"/>
  <c r="GS47" i="6"/>
  <c r="GT47" i="6"/>
  <c r="GU47" i="6"/>
  <c r="GV47" i="6"/>
  <c r="GW47" i="6"/>
  <c r="GX47" i="6"/>
  <c r="GY47" i="6"/>
  <c r="GZ47" i="6"/>
  <c r="HA47" i="6"/>
  <c r="HB47" i="6"/>
  <c r="HC47" i="6"/>
  <c r="HD47" i="6"/>
  <c r="HE47" i="6"/>
  <c r="HF47" i="6"/>
  <c r="HG47" i="6"/>
  <c r="HH47" i="6"/>
  <c r="HI47" i="6"/>
  <c r="HJ47" i="6"/>
  <c r="HK47" i="6"/>
  <c r="HL47" i="6"/>
  <c r="HM47" i="6"/>
  <c r="HN47" i="6"/>
  <c r="HO47" i="6"/>
  <c r="HP47" i="6"/>
  <c r="HQ47" i="6"/>
  <c r="HR47" i="6"/>
  <c r="HS47" i="6"/>
  <c r="HT47" i="6"/>
  <c r="HU47" i="6"/>
  <c r="HV47" i="6"/>
  <c r="HW47" i="6"/>
  <c r="HX47" i="6"/>
  <c r="HY47" i="6"/>
  <c r="HZ47" i="6"/>
  <c r="IA47" i="6"/>
  <c r="IB47" i="6"/>
  <c r="IC47" i="6"/>
  <c r="ID47" i="6"/>
  <c r="IE47" i="6"/>
  <c r="IF47" i="6"/>
  <c r="IG47" i="6"/>
  <c r="IH47" i="6"/>
  <c r="II47" i="6"/>
  <c r="IJ47" i="6"/>
  <c r="IK47" i="6"/>
  <c r="IL47" i="6"/>
  <c r="IM47" i="6"/>
  <c r="IN47" i="6"/>
  <c r="IO47" i="6"/>
  <c r="IP47" i="6"/>
  <c r="IQ47" i="6"/>
  <c r="IR47" i="6"/>
  <c r="IS47" i="6"/>
  <c r="IT47" i="6"/>
  <c r="IU47" i="6"/>
  <c r="IV47" i="6"/>
  <c r="CO49" i="6"/>
  <c r="CP49" i="6"/>
  <c r="CQ49" i="6"/>
  <c r="CR49" i="6"/>
  <c r="CS49" i="6"/>
  <c r="CT49" i="6"/>
  <c r="CU49" i="6"/>
  <c r="CV49" i="6"/>
  <c r="CW49" i="6"/>
  <c r="CX49" i="6"/>
  <c r="CY49" i="6"/>
  <c r="CZ49" i="6"/>
  <c r="DA49" i="6"/>
  <c r="DB49" i="6"/>
  <c r="DC49" i="6"/>
  <c r="DD49" i="6"/>
  <c r="DE49" i="6"/>
  <c r="DF49" i="6"/>
  <c r="DG49" i="6"/>
  <c r="DH49" i="6"/>
  <c r="DI49" i="6"/>
  <c r="DJ49" i="6"/>
  <c r="DK49" i="6"/>
  <c r="DL49" i="6"/>
  <c r="DM49" i="6"/>
  <c r="DN49" i="6"/>
  <c r="DO49" i="6"/>
  <c r="DP49" i="6"/>
  <c r="DQ49" i="6"/>
  <c r="DR49" i="6"/>
  <c r="DS49" i="6"/>
  <c r="DT49" i="6"/>
  <c r="DU49" i="6"/>
  <c r="DV49" i="6"/>
  <c r="DW49" i="6"/>
  <c r="DX49" i="6"/>
  <c r="DY49" i="6"/>
  <c r="DZ49" i="6"/>
  <c r="EA49" i="6"/>
  <c r="EB49" i="6"/>
  <c r="EC49" i="6"/>
  <c r="ED49" i="6"/>
  <c r="EE49" i="6"/>
  <c r="EF49" i="6"/>
  <c r="EG49" i="6"/>
  <c r="EH49" i="6"/>
  <c r="EI49" i="6"/>
  <c r="EJ49" i="6"/>
  <c r="EK49" i="6"/>
  <c r="EL49" i="6"/>
  <c r="EM49" i="6"/>
  <c r="EN49" i="6"/>
  <c r="EO49" i="6"/>
  <c r="EP49" i="6"/>
  <c r="EQ49" i="6"/>
  <c r="ER49" i="6"/>
  <c r="ES49" i="6"/>
  <c r="ET49" i="6"/>
  <c r="EU49" i="6"/>
  <c r="EV49" i="6"/>
  <c r="EW49" i="6"/>
  <c r="EX49" i="6"/>
  <c r="EY49" i="6"/>
  <c r="EZ49" i="6"/>
  <c r="FA49" i="6"/>
  <c r="FB49" i="6"/>
  <c r="FC49" i="6"/>
  <c r="FD49" i="6"/>
  <c r="FE49" i="6"/>
  <c r="FF49" i="6"/>
  <c r="FG49" i="6"/>
  <c r="FH49" i="6"/>
  <c r="FI49" i="6"/>
  <c r="FJ49" i="6"/>
  <c r="FK49" i="6"/>
  <c r="FL49" i="6"/>
  <c r="FM49" i="6"/>
  <c r="FN49" i="6"/>
  <c r="FO49" i="6"/>
  <c r="FP49" i="6"/>
  <c r="FQ49" i="6"/>
  <c r="FR49" i="6"/>
  <c r="FS49" i="6"/>
  <c r="FT49" i="6"/>
  <c r="FU49" i="6"/>
  <c r="FV49" i="6"/>
  <c r="FW49" i="6"/>
  <c r="FX49" i="6"/>
  <c r="FY49" i="6"/>
  <c r="FZ49" i="6"/>
  <c r="GA49" i="6"/>
  <c r="GB49" i="6"/>
  <c r="GC49" i="6"/>
  <c r="GD49" i="6"/>
  <c r="GE49" i="6"/>
  <c r="GF49" i="6"/>
  <c r="GG49" i="6"/>
  <c r="GH49" i="6"/>
  <c r="GI49" i="6"/>
  <c r="GJ49" i="6"/>
  <c r="GK49" i="6"/>
  <c r="GL49" i="6"/>
  <c r="GM49" i="6"/>
  <c r="GN49" i="6"/>
  <c r="GO49" i="6"/>
  <c r="GP49" i="6"/>
  <c r="GQ49" i="6"/>
  <c r="GR49" i="6"/>
  <c r="GS49" i="6"/>
  <c r="GT49" i="6"/>
  <c r="GU49" i="6"/>
  <c r="GV49" i="6"/>
  <c r="GW49" i="6"/>
  <c r="GX49" i="6"/>
  <c r="GY49" i="6"/>
  <c r="GZ49" i="6"/>
  <c r="HA49" i="6"/>
  <c r="HB49" i="6"/>
  <c r="HC49" i="6"/>
  <c r="HD49" i="6"/>
  <c r="HE49" i="6"/>
  <c r="HF49" i="6"/>
  <c r="HG49" i="6"/>
  <c r="HH49" i="6"/>
  <c r="HI49" i="6"/>
  <c r="HJ49" i="6"/>
  <c r="HK49" i="6"/>
  <c r="HL49" i="6"/>
  <c r="HM49" i="6"/>
  <c r="HN49" i="6"/>
  <c r="HO49" i="6"/>
  <c r="HP49" i="6"/>
  <c r="HQ49" i="6"/>
  <c r="HR49" i="6"/>
  <c r="HS49" i="6"/>
  <c r="HT49" i="6"/>
  <c r="HU49" i="6"/>
  <c r="HV49" i="6"/>
  <c r="HW49" i="6"/>
  <c r="HX49" i="6"/>
  <c r="HY49" i="6"/>
  <c r="HZ49" i="6"/>
  <c r="IA49" i="6"/>
  <c r="IB49" i="6"/>
  <c r="IC49" i="6"/>
  <c r="ID49" i="6"/>
  <c r="IE49" i="6"/>
  <c r="IF49" i="6"/>
  <c r="IG49" i="6"/>
  <c r="IH49" i="6"/>
  <c r="II49" i="6"/>
  <c r="IJ49" i="6"/>
  <c r="IK49" i="6"/>
  <c r="IL49" i="6"/>
  <c r="IM49" i="6"/>
  <c r="IN49" i="6"/>
  <c r="IO49" i="6"/>
  <c r="IP49" i="6"/>
  <c r="IQ49" i="6"/>
  <c r="IR49" i="6"/>
  <c r="IS49" i="6"/>
  <c r="IT49" i="6"/>
  <c r="IU49" i="6"/>
  <c r="IV49" i="6"/>
  <c r="CO53" i="6"/>
  <c r="CP53" i="6"/>
  <c r="CQ53" i="6"/>
  <c r="CR53" i="6"/>
  <c r="CS53" i="6"/>
  <c r="CT53" i="6"/>
  <c r="CU53" i="6"/>
  <c r="CV53" i="6"/>
  <c r="CW53" i="6"/>
  <c r="CX53" i="6"/>
  <c r="CY53" i="6"/>
  <c r="CZ53" i="6"/>
  <c r="DA53" i="6"/>
  <c r="DB53" i="6"/>
  <c r="DC53" i="6"/>
  <c r="DD53" i="6"/>
  <c r="DE53" i="6"/>
  <c r="DF53" i="6"/>
  <c r="DG53" i="6"/>
  <c r="DH53" i="6"/>
  <c r="DI53" i="6"/>
  <c r="DJ53" i="6"/>
  <c r="DK53" i="6"/>
  <c r="DL53" i="6"/>
  <c r="DM53" i="6"/>
  <c r="DN53" i="6"/>
  <c r="DO53" i="6"/>
  <c r="DP53" i="6"/>
  <c r="DQ53" i="6"/>
  <c r="DR53" i="6"/>
  <c r="DS53" i="6"/>
  <c r="DT53" i="6"/>
  <c r="DU53" i="6"/>
  <c r="DV53" i="6"/>
  <c r="DW53" i="6"/>
  <c r="DX53" i="6"/>
  <c r="DY53" i="6"/>
  <c r="DZ53" i="6"/>
  <c r="EA53" i="6"/>
  <c r="EB53" i="6"/>
  <c r="EC53" i="6"/>
  <c r="ED53" i="6"/>
  <c r="EE53" i="6"/>
  <c r="EF53" i="6"/>
  <c r="EG53" i="6"/>
  <c r="EH53" i="6"/>
  <c r="EI53" i="6"/>
  <c r="EJ53" i="6"/>
  <c r="EK53" i="6"/>
  <c r="EL53" i="6"/>
  <c r="EM53" i="6"/>
  <c r="EN53" i="6"/>
  <c r="EO53" i="6"/>
  <c r="EP53" i="6"/>
  <c r="EQ53" i="6"/>
  <c r="ER53" i="6"/>
  <c r="ES53" i="6"/>
  <c r="ET53" i="6"/>
  <c r="EU53" i="6"/>
  <c r="EV53" i="6"/>
  <c r="EW53" i="6"/>
  <c r="EX53" i="6"/>
  <c r="EY53" i="6"/>
  <c r="EZ53" i="6"/>
  <c r="FA53" i="6"/>
  <c r="FB53" i="6"/>
  <c r="FC53" i="6"/>
  <c r="FD53" i="6"/>
  <c r="FE53" i="6"/>
  <c r="FF53" i="6"/>
  <c r="FG53" i="6"/>
  <c r="FH53" i="6"/>
  <c r="FI53" i="6"/>
  <c r="FJ53" i="6"/>
  <c r="FK53" i="6"/>
  <c r="FL53" i="6"/>
  <c r="FM53" i="6"/>
  <c r="FN53" i="6"/>
  <c r="FO53" i="6"/>
  <c r="FP53" i="6"/>
  <c r="FQ53" i="6"/>
  <c r="FR53" i="6"/>
  <c r="FS53" i="6"/>
  <c r="FT53" i="6"/>
  <c r="FU53" i="6"/>
  <c r="FV53" i="6"/>
  <c r="FW53" i="6"/>
  <c r="FX53" i="6"/>
  <c r="FY53" i="6"/>
  <c r="FZ53" i="6"/>
  <c r="GA53" i="6"/>
  <c r="GB53" i="6"/>
  <c r="GC53" i="6"/>
  <c r="GD53" i="6"/>
  <c r="GE53" i="6"/>
  <c r="GF53" i="6"/>
  <c r="GG53" i="6"/>
  <c r="GH53" i="6"/>
  <c r="GI53" i="6"/>
  <c r="GJ53" i="6"/>
  <c r="GK53" i="6"/>
  <c r="GL53" i="6"/>
  <c r="GM53" i="6"/>
  <c r="GN53" i="6"/>
  <c r="GO53" i="6"/>
  <c r="GP53" i="6"/>
  <c r="GQ53" i="6"/>
  <c r="GR53" i="6"/>
  <c r="GS53" i="6"/>
  <c r="GT53" i="6"/>
  <c r="GU53" i="6"/>
  <c r="GV53" i="6"/>
  <c r="GW53" i="6"/>
  <c r="GX53" i="6"/>
  <c r="GY53" i="6"/>
  <c r="GZ53" i="6"/>
  <c r="HA53" i="6"/>
  <c r="HB53" i="6"/>
  <c r="HC53" i="6"/>
  <c r="HD53" i="6"/>
  <c r="HE53" i="6"/>
  <c r="HF53" i="6"/>
  <c r="HG53" i="6"/>
  <c r="HH53" i="6"/>
  <c r="HI53" i="6"/>
  <c r="HJ53" i="6"/>
  <c r="HK53" i="6"/>
  <c r="HL53" i="6"/>
  <c r="HM53" i="6"/>
  <c r="HN53" i="6"/>
  <c r="HO53" i="6"/>
  <c r="HP53" i="6"/>
  <c r="HQ53" i="6"/>
  <c r="HR53" i="6"/>
  <c r="HS53" i="6"/>
  <c r="HT53" i="6"/>
  <c r="HU53" i="6"/>
  <c r="HV53" i="6"/>
  <c r="HW53" i="6"/>
  <c r="HX53" i="6"/>
  <c r="HY53" i="6"/>
  <c r="HZ53" i="6"/>
  <c r="IA53" i="6"/>
  <c r="IB53" i="6"/>
  <c r="IC53" i="6"/>
  <c r="ID53" i="6"/>
  <c r="IE53" i="6"/>
  <c r="IF53" i="6"/>
  <c r="IG53" i="6"/>
  <c r="IH53" i="6"/>
  <c r="II53" i="6"/>
  <c r="IJ53" i="6"/>
  <c r="IK53" i="6"/>
  <c r="IL53" i="6"/>
  <c r="IM53" i="6"/>
  <c r="IN53" i="6"/>
  <c r="IO53" i="6"/>
  <c r="IP53" i="6"/>
  <c r="IQ53" i="6"/>
  <c r="IR53" i="6"/>
  <c r="IS53" i="6"/>
  <c r="IT53" i="6"/>
  <c r="IU53" i="6"/>
  <c r="IV53" i="6"/>
  <c r="CO4" i="6"/>
  <c r="CP4" i="6"/>
  <c r="CQ4" i="6"/>
  <c r="CR4" i="6"/>
  <c r="CS4" i="6"/>
  <c r="CT4" i="6"/>
  <c r="CU4" i="6"/>
  <c r="CV4" i="6"/>
  <c r="CW4" i="6"/>
  <c r="CX4" i="6"/>
  <c r="CY4" i="6"/>
  <c r="CZ4" i="6"/>
  <c r="DA4" i="6"/>
  <c r="DB4" i="6"/>
  <c r="DC4" i="6"/>
  <c r="DD4" i="6"/>
  <c r="DE4" i="6"/>
  <c r="DF4" i="6"/>
  <c r="DG4" i="6"/>
  <c r="DH4" i="6"/>
  <c r="DI4" i="6"/>
  <c r="DJ4" i="6"/>
  <c r="DK4" i="6"/>
  <c r="DL4" i="6"/>
  <c r="DM4" i="6"/>
  <c r="DN4" i="6"/>
  <c r="DO4" i="6"/>
  <c r="DP4" i="6"/>
  <c r="DQ4" i="6"/>
  <c r="DR4" i="6"/>
  <c r="DS4" i="6"/>
  <c r="DT4" i="6"/>
  <c r="DU4" i="6"/>
  <c r="DV4" i="6"/>
  <c r="DW4" i="6"/>
  <c r="DX4" i="6"/>
  <c r="DY4" i="6"/>
  <c r="DZ4" i="6"/>
  <c r="EA4" i="6"/>
  <c r="EB4" i="6"/>
  <c r="EC4" i="6"/>
  <c r="ED4" i="6"/>
  <c r="EE4" i="6"/>
  <c r="EF4" i="6"/>
  <c r="EG4" i="6"/>
  <c r="EH4" i="6"/>
  <c r="EI4" i="6"/>
  <c r="EJ4" i="6"/>
  <c r="EK4" i="6"/>
  <c r="EL4" i="6"/>
  <c r="EM4" i="6"/>
  <c r="EN4" i="6"/>
  <c r="EO4" i="6"/>
  <c r="EP4" i="6"/>
  <c r="EQ4" i="6"/>
  <c r="ER4" i="6"/>
  <c r="ES4" i="6"/>
  <c r="ET4" i="6"/>
  <c r="EU4" i="6"/>
  <c r="EV4" i="6"/>
  <c r="EW4" i="6"/>
  <c r="EX4" i="6"/>
  <c r="EY4" i="6"/>
  <c r="EZ4" i="6"/>
  <c r="FA4" i="6"/>
  <c r="FB4" i="6"/>
  <c r="FC4" i="6"/>
  <c r="FD4" i="6"/>
  <c r="FE4" i="6"/>
  <c r="FF4" i="6"/>
  <c r="FG4" i="6"/>
  <c r="FH4" i="6"/>
  <c r="FI4" i="6"/>
  <c r="FJ4" i="6"/>
  <c r="FK4" i="6"/>
  <c r="FL4" i="6"/>
  <c r="FM4" i="6"/>
  <c r="FN4" i="6"/>
  <c r="FO4" i="6"/>
  <c r="FP4" i="6"/>
  <c r="FQ4" i="6"/>
  <c r="FR4" i="6"/>
  <c r="FS4" i="6"/>
  <c r="FT4" i="6"/>
  <c r="FU4" i="6"/>
  <c r="FV4" i="6"/>
  <c r="FW4" i="6"/>
  <c r="FX4" i="6"/>
  <c r="FY4" i="6"/>
  <c r="FZ4" i="6"/>
  <c r="GA4" i="6"/>
  <c r="GB4" i="6"/>
  <c r="GC4" i="6"/>
  <c r="GD4" i="6"/>
  <c r="GE4" i="6"/>
  <c r="GF4" i="6"/>
  <c r="GG4" i="6"/>
  <c r="GH4" i="6"/>
  <c r="GI4" i="6"/>
  <c r="GJ4" i="6"/>
  <c r="GK4" i="6"/>
  <c r="GL4" i="6"/>
  <c r="GM4" i="6"/>
  <c r="GN4" i="6"/>
  <c r="GO4" i="6"/>
  <c r="GP4" i="6"/>
  <c r="GQ4" i="6"/>
  <c r="GR4" i="6"/>
  <c r="GS4" i="6"/>
  <c r="GT4" i="6"/>
  <c r="GU4" i="6"/>
  <c r="GV4" i="6"/>
  <c r="GW4" i="6"/>
  <c r="GX4" i="6"/>
  <c r="GY4" i="6"/>
  <c r="GZ4" i="6"/>
  <c r="HA4" i="6"/>
  <c r="HB4" i="6"/>
  <c r="HC4" i="6"/>
  <c r="HD4" i="6"/>
  <c r="HE4" i="6"/>
  <c r="HF4" i="6"/>
  <c r="HG4" i="6"/>
  <c r="HH4" i="6"/>
  <c r="HI4" i="6"/>
  <c r="HJ4" i="6"/>
  <c r="HK4" i="6"/>
  <c r="HL4" i="6"/>
  <c r="HM4" i="6"/>
  <c r="HN4" i="6"/>
  <c r="HO4" i="6"/>
  <c r="HP4" i="6"/>
  <c r="HQ4" i="6"/>
  <c r="HR4" i="6"/>
  <c r="HS4" i="6"/>
  <c r="HT4" i="6"/>
  <c r="HU4" i="6"/>
  <c r="HV4" i="6"/>
  <c r="HW4" i="6"/>
  <c r="HX4" i="6"/>
  <c r="HY4" i="6"/>
  <c r="HZ4" i="6"/>
  <c r="IA4" i="6"/>
  <c r="IB4" i="6"/>
  <c r="IC4" i="6"/>
  <c r="ID4" i="6"/>
  <c r="IE4" i="6"/>
  <c r="IF4" i="6"/>
  <c r="IG4" i="6"/>
  <c r="IH4" i="6"/>
  <c r="II4" i="6"/>
  <c r="IJ4" i="6"/>
  <c r="IK4" i="6"/>
  <c r="IL4" i="6"/>
  <c r="IM4" i="6"/>
  <c r="IN4" i="6"/>
  <c r="IO4" i="6"/>
  <c r="IP4" i="6"/>
  <c r="IQ4" i="6"/>
  <c r="IR4" i="6"/>
  <c r="IS4" i="6"/>
  <c r="IT4" i="6"/>
  <c r="IU4" i="6"/>
  <c r="IV4" i="6"/>
  <c r="EO8" i="6"/>
  <c r="EP8" i="6"/>
  <c r="EQ8" i="6"/>
  <c r="ER8" i="6"/>
  <c r="ES8" i="6"/>
  <c r="ET8" i="6"/>
  <c r="EU8" i="6"/>
  <c r="EV8" i="6"/>
  <c r="EW8" i="6"/>
  <c r="EX8" i="6"/>
  <c r="EY8" i="6"/>
  <c r="EZ8" i="6"/>
  <c r="FA8" i="6"/>
  <c r="FB8" i="6"/>
  <c r="FC8" i="6"/>
  <c r="FD8" i="6"/>
  <c r="FE8" i="6"/>
  <c r="FF8" i="6"/>
  <c r="FG8" i="6"/>
  <c r="FH8" i="6"/>
  <c r="FI8" i="6"/>
  <c r="FJ8" i="6"/>
  <c r="FK8" i="6"/>
  <c r="FL8" i="6"/>
  <c r="FM8" i="6"/>
  <c r="FN8" i="6"/>
  <c r="FO8" i="6"/>
  <c r="FP8" i="6"/>
  <c r="FQ8" i="6"/>
  <c r="FR8" i="6"/>
  <c r="FS8" i="6"/>
  <c r="FT8" i="6"/>
  <c r="FU8" i="6"/>
  <c r="FV8" i="6"/>
  <c r="FW8" i="6"/>
  <c r="FX8" i="6"/>
  <c r="FY8" i="6"/>
  <c r="FZ8" i="6"/>
  <c r="GA8" i="6"/>
  <c r="GB8" i="6"/>
  <c r="GC8" i="6"/>
  <c r="GD8" i="6"/>
  <c r="GE8" i="6"/>
  <c r="GF8" i="6"/>
  <c r="GG8" i="6"/>
  <c r="GH8" i="6"/>
  <c r="GI8" i="6"/>
  <c r="GJ8" i="6"/>
  <c r="GK8" i="6"/>
  <c r="GL8" i="6"/>
  <c r="GM8" i="6"/>
  <c r="GN8" i="6"/>
  <c r="GO8" i="6"/>
  <c r="GP8" i="6"/>
  <c r="GQ8" i="6"/>
  <c r="GR8" i="6"/>
  <c r="GS8" i="6"/>
  <c r="GT8" i="6"/>
  <c r="GU8" i="6"/>
  <c r="GV8" i="6"/>
  <c r="GW8" i="6"/>
  <c r="GX8" i="6"/>
  <c r="GY8" i="6"/>
  <c r="GZ8" i="6"/>
  <c r="HA8" i="6"/>
  <c r="HB8" i="6"/>
  <c r="HC8" i="6"/>
  <c r="HD8" i="6"/>
  <c r="HE8" i="6"/>
  <c r="HF8" i="6"/>
  <c r="HG8" i="6"/>
  <c r="HH8" i="6"/>
  <c r="HI8" i="6"/>
  <c r="HJ8" i="6"/>
  <c r="HK8" i="6"/>
  <c r="HL8" i="6"/>
  <c r="HM8" i="6"/>
  <c r="HN8" i="6"/>
  <c r="HO8" i="6"/>
  <c r="HP8" i="6"/>
  <c r="HQ8" i="6"/>
  <c r="HR8" i="6"/>
  <c r="HS8" i="6"/>
  <c r="HT8" i="6"/>
  <c r="HU8" i="6"/>
  <c r="HV8" i="6"/>
  <c r="HW8" i="6"/>
  <c r="HX8" i="6"/>
  <c r="HY8" i="6"/>
  <c r="HZ8" i="6"/>
  <c r="IA8" i="6"/>
  <c r="IB8" i="6"/>
  <c r="IC8" i="6"/>
  <c r="ID8" i="6"/>
  <c r="IE8" i="6"/>
  <c r="IF8" i="6"/>
  <c r="IG8" i="6"/>
  <c r="IH8" i="6"/>
  <c r="II8" i="6"/>
  <c r="IJ8" i="6"/>
  <c r="IK8" i="6"/>
  <c r="IL8" i="6"/>
  <c r="IM8" i="6"/>
  <c r="IN8" i="6"/>
  <c r="IO8" i="6"/>
  <c r="IP8" i="6"/>
  <c r="IQ8" i="6"/>
  <c r="IR8" i="6"/>
  <c r="IS8" i="6"/>
  <c r="IT8" i="6"/>
  <c r="IU8" i="6"/>
  <c r="IV8" i="6"/>
  <c r="CO9" i="6"/>
  <c r="CP9" i="6"/>
  <c r="CQ9" i="6"/>
  <c r="CR9" i="6"/>
  <c r="CS9" i="6"/>
  <c r="CT9" i="6"/>
  <c r="CU9" i="6"/>
  <c r="CV9" i="6"/>
  <c r="CW9" i="6"/>
  <c r="CX9" i="6"/>
  <c r="CY9" i="6"/>
  <c r="CY10" i="6"/>
  <c r="CZ9" i="6"/>
  <c r="DA9" i="6"/>
  <c r="DB9" i="6"/>
  <c r="DC9" i="6"/>
  <c r="DD9" i="6"/>
  <c r="DE9" i="6"/>
  <c r="DF9" i="6"/>
  <c r="DG9" i="6"/>
  <c r="DH9" i="6"/>
  <c r="DI9" i="6"/>
  <c r="DJ9" i="6"/>
  <c r="DK9" i="6"/>
  <c r="DL9" i="6"/>
  <c r="DM9" i="6"/>
  <c r="DN9" i="6"/>
  <c r="DO9" i="6"/>
  <c r="DP9" i="6"/>
  <c r="DQ9" i="6"/>
  <c r="DR9" i="6"/>
  <c r="DS9" i="6"/>
  <c r="DT9" i="6"/>
  <c r="DU9" i="6"/>
  <c r="DV9" i="6"/>
  <c r="DW9" i="6"/>
  <c r="DX9" i="6"/>
  <c r="DY9" i="6"/>
  <c r="DZ9" i="6"/>
  <c r="EA9" i="6"/>
  <c r="EB9" i="6"/>
  <c r="EC9" i="6"/>
  <c r="ED9" i="6"/>
  <c r="EE9" i="6"/>
  <c r="EF9" i="6"/>
  <c r="EG9" i="6"/>
  <c r="EH9" i="6"/>
  <c r="EI9" i="6"/>
  <c r="EJ9" i="6"/>
  <c r="EK9" i="6"/>
  <c r="EL9" i="6"/>
  <c r="EM9" i="6"/>
  <c r="EN9" i="6"/>
  <c r="EO9" i="6"/>
  <c r="EP9" i="6"/>
  <c r="EQ9" i="6"/>
  <c r="EQ10" i="6"/>
  <c r="ER9" i="6"/>
  <c r="ER10" i="6"/>
  <c r="ES9" i="6"/>
  <c r="ET9" i="6"/>
  <c r="ET10" i="6"/>
  <c r="EU9" i="6"/>
  <c r="EV9" i="6"/>
  <c r="EW9" i="6"/>
  <c r="EX9" i="6"/>
  <c r="EY9" i="6"/>
  <c r="EZ9" i="6"/>
  <c r="FA9" i="6"/>
  <c r="FB9" i="6"/>
  <c r="FC9" i="6"/>
  <c r="FD9" i="6"/>
  <c r="FE9" i="6"/>
  <c r="FF9" i="6"/>
  <c r="FG9" i="6"/>
  <c r="FH9" i="6"/>
  <c r="FI9" i="6"/>
  <c r="FJ9" i="6"/>
  <c r="FK9" i="6"/>
  <c r="FL9" i="6"/>
  <c r="FM9" i="6"/>
  <c r="FN9" i="6"/>
  <c r="FO9" i="6"/>
  <c r="FP9" i="6"/>
  <c r="FQ9" i="6"/>
  <c r="FR9" i="6"/>
  <c r="FS9" i="6"/>
  <c r="FT9" i="6"/>
  <c r="FU9" i="6"/>
  <c r="FV9" i="6"/>
  <c r="FW9" i="6"/>
  <c r="FX9" i="6"/>
  <c r="FY9" i="6"/>
  <c r="FZ9" i="6"/>
  <c r="GA9" i="6"/>
  <c r="GB9" i="6"/>
  <c r="GC9" i="6"/>
  <c r="GD9" i="6"/>
  <c r="GE9" i="6"/>
  <c r="GF9" i="6"/>
  <c r="GG9" i="6"/>
  <c r="GH9" i="6"/>
  <c r="GI9" i="6"/>
  <c r="GJ9" i="6"/>
  <c r="GK9" i="6"/>
  <c r="GL9" i="6"/>
  <c r="GM9" i="6"/>
  <c r="GN9" i="6"/>
  <c r="GO9" i="6"/>
  <c r="GP9" i="6"/>
  <c r="GQ9" i="6"/>
  <c r="GR9" i="6"/>
  <c r="GS9" i="6"/>
  <c r="GT9" i="6"/>
  <c r="GU9" i="6"/>
  <c r="GV9" i="6"/>
  <c r="GW9" i="6"/>
  <c r="GX9" i="6"/>
  <c r="GY9" i="6"/>
  <c r="GZ9" i="6"/>
  <c r="HA9" i="6"/>
  <c r="HB9" i="6"/>
  <c r="HC9" i="6"/>
  <c r="HD9" i="6"/>
  <c r="HE9" i="6"/>
  <c r="HF9" i="6"/>
  <c r="HG9" i="6"/>
  <c r="HH9" i="6"/>
  <c r="HI9" i="6"/>
  <c r="HJ9" i="6"/>
  <c r="HK9" i="6"/>
  <c r="HL9" i="6"/>
  <c r="HM9" i="6"/>
  <c r="HN9" i="6"/>
  <c r="HO9" i="6"/>
  <c r="HP9" i="6"/>
  <c r="HQ9" i="6"/>
  <c r="HR9" i="6"/>
  <c r="HR10" i="6"/>
  <c r="HS9" i="6"/>
  <c r="HT9" i="6"/>
  <c r="HU9" i="6"/>
  <c r="HV9" i="6"/>
  <c r="HW9" i="6"/>
  <c r="HX9" i="6"/>
  <c r="HY9" i="6"/>
  <c r="HZ9" i="6"/>
  <c r="IA9" i="6"/>
  <c r="IB9" i="6"/>
  <c r="IC9" i="6"/>
  <c r="ID9" i="6"/>
  <c r="IE9" i="6"/>
  <c r="IF9" i="6"/>
  <c r="IG9" i="6"/>
  <c r="IH9" i="6"/>
  <c r="II9" i="6"/>
  <c r="IJ9" i="6"/>
  <c r="IK9" i="6"/>
  <c r="IL9" i="6"/>
  <c r="IM9" i="6"/>
  <c r="IN9" i="6"/>
  <c r="IO9" i="6"/>
  <c r="IP9" i="6"/>
  <c r="IQ9" i="6"/>
  <c r="IR9" i="6"/>
  <c r="IS9" i="6"/>
  <c r="IT9" i="6"/>
  <c r="IU9" i="6"/>
  <c r="IV9" i="6"/>
  <c r="CO10" i="6"/>
  <c r="CP10" i="6"/>
  <c r="CQ10" i="6"/>
  <c r="CR10" i="6"/>
  <c r="CS10" i="6"/>
  <c r="CT10" i="6"/>
  <c r="CU10" i="6"/>
  <c r="CV10" i="6"/>
  <c r="CW10" i="6"/>
  <c r="CX10" i="6"/>
  <c r="CZ10" i="6"/>
  <c r="DA10" i="6"/>
  <c r="DB10" i="6"/>
  <c r="DC10" i="6"/>
  <c r="DD10" i="6"/>
  <c r="DE10" i="6"/>
  <c r="DF10" i="6"/>
  <c r="DG10" i="6"/>
  <c r="DH10" i="6"/>
  <c r="DI10" i="6"/>
  <c r="DJ10" i="6"/>
  <c r="DK10" i="6"/>
  <c r="DL10" i="6"/>
  <c r="DM10" i="6"/>
  <c r="DN10" i="6"/>
  <c r="DO10" i="6"/>
  <c r="DP10" i="6"/>
  <c r="DQ10" i="6"/>
  <c r="DR10" i="6"/>
  <c r="DS10" i="6"/>
  <c r="DT10" i="6"/>
  <c r="DU10" i="6"/>
  <c r="DV10" i="6"/>
  <c r="DW10" i="6"/>
  <c r="DX10" i="6"/>
  <c r="DY10" i="6"/>
  <c r="DZ10" i="6"/>
  <c r="EA10" i="6"/>
  <c r="EB10" i="6"/>
  <c r="EC10" i="6"/>
  <c r="ED10" i="6"/>
  <c r="EE10" i="6"/>
  <c r="EF10" i="6"/>
  <c r="EG10" i="6"/>
  <c r="EH10" i="6"/>
  <c r="EI10" i="6"/>
  <c r="EJ10" i="6"/>
  <c r="EK10" i="6"/>
  <c r="EL10" i="6"/>
  <c r="EM10" i="6"/>
  <c r="EN10" i="6"/>
  <c r="EO10" i="6"/>
  <c r="EP10" i="6"/>
  <c r="ES10" i="6"/>
  <c r="EU10" i="6"/>
  <c r="EV10" i="6"/>
  <c r="EW10" i="6"/>
  <c r="EX10" i="6"/>
  <c r="EY10" i="6"/>
  <c r="EZ10" i="6"/>
  <c r="FA10" i="6"/>
  <c r="FB10" i="6"/>
  <c r="FC10" i="6"/>
  <c r="FD10" i="6"/>
  <c r="FE10" i="6"/>
  <c r="FF10" i="6"/>
  <c r="FG10" i="6"/>
  <c r="FH10" i="6"/>
  <c r="FI10" i="6"/>
  <c r="FJ10" i="6"/>
  <c r="FK10" i="6"/>
  <c r="FL10" i="6"/>
  <c r="FM10" i="6"/>
  <c r="FN10" i="6"/>
  <c r="FO10" i="6"/>
  <c r="FP10" i="6"/>
  <c r="FQ10" i="6"/>
  <c r="FR10" i="6"/>
  <c r="FS10" i="6"/>
  <c r="FT10" i="6"/>
  <c r="FU10" i="6"/>
  <c r="FV10" i="6"/>
  <c r="FW10" i="6"/>
  <c r="FX10" i="6"/>
  <c r="FY10" i="6"/>
  <c r="FZ10" i="6"/>
  <c r="GA10" i="6"/>
  <c r="GB10" i="6"/>
  <c r="GC10" i="6"/>
  <c r="GD10" i="6"/>
  <c r="GE10" i="6"/>
  <c r="GF10" i="6"/>
  <c r="GG10" i="6"/>
  <c r="GH10" i="6"/>
  <c r="GI10" i="6"/>
  <c r="GJ10" i="6"/>
  <c r="GK10" i="6"/>
  <c r="GL10" i="6"/>
  <c r="GM10" i="6"/>
  <c r="GN10" i="6"/>
  <c r="GO10" i="6"/>
  <c r="GP10" i="6"/>
  <c r="GQ10" i="6"/>
  <c r="GR10" i="6"/>
  <c r="GS10" i="6"/>
  <c r="GT10" i="6"/>
  <c r="GU10" i="6"/>
  <c r="GV10" i="6"/>
  <c r="GW10" i="6"/>
  <c r="GX10" i="6"/>
  <c r="GY10" i="6"/>
  <c r="GZ10" i="6"/>
  <c r="HA10" i="6"/>
  <c r="HB10" i="6"/>
  <c r="HC10" i="6"/>
  <c r="HD10" i="6"/>
  <c r="HE10" i="6"/>
  <c r="HF10" i="6"/>
  <c r="HG10" i="6"/>
  <c r="HH10" i="6"/>
  <c r="HI10" i="6"/>
  <c r="HJ10" i="6"/>
  <c r="HK10" i="6"/>
  <c r="HL10" i="6"/>
  <c r="HM10" i="6"/>
  <c r="HN10" i="6"/>
  <c r="HO10" i="6"/>
  <c r="HP10" i="6"/>
  <c r="HQ10" i="6"/>
  <c r="HS10" i="6"/>
  <c r="HT10" i="6"/>
  <c r="HU10" i="6"/>
  <c r="HV10" i="6"/>
  <c r="HW10" i="6"/>
  <c r="HX10" i="6"/>
  <c r="HY10" i="6"/>
  <c r="HZ10" i="6"/>
  <c r="IA10" i="6"/>
  <c r="IB10" i="6"/>
  <c r="IC10" i="6"/>
  <c r="ID10" i="6"/>
  <c r="IE10" i="6"/>
  <c r="IF10" i="6"/>
  <c r="IG10" i="6"/>
  <c r="IH10" i="6"/>
  <c r="II10" i="6"/>
  <c r="IJ10" i="6"/>
  <c r="IK10" i="6"/>
  <c r="IL10" i="6"/>
  <c r="IM10" i="6"/>
  <c r="IN10" i="6"/>
  <c r="IO10" i="6"/>
  <c r="IP10" i="6"/>
  <c r="IQ10" i="6"/>
  <c r="IR10" i="6"/>
  <c r="IS10" i="6"/>
  <c r="IT10" i="6"/>
  <c r="IU10" i="6"/>
  <c r="IV10" i="6"/>
  <c r="GZ11" i="6"/>
  <c r="CP12" i="6"/>
  <c r="CQ12" i="6"/>
  <c r="CR12" i="6"/>
  <c r="CS12" i="6"/>
  <c r="CT12" i="6"/>
  <c r="CU12" i="6"/>
  <c r="CV12" i="6"/>
  <c r="CW12" i="6"/>
  <c r="CX12" i="6"/>
  <c r="CY12" i="6"/>
  <c r="CZ12" i="6"/>
  <c r="DA12" i="6"/>
  <c r="DB12" i="6"/>
  <c r="DC12" i="6"/>
  <c r="DD12" i="6"/>
  <c r="DE12" i="6"/>
  <c r="DF12" i="6"/>
  <c r="DG12" i="6"/>
  <c r="DH12" i="6"/>
  <c r="DI12" i="6"/>
  <c r="DJ12" i="6"/>
  <c r="DK12" i="6"/>
  <c r="DL12" i="6"/>
  <c r="DM12" i="6"/>
  <c r="DN12" i="6"/>
  <c r="DO12" i="6"/>
  <c r="DP12" i="6"/>
  <c r="DQ12" i="6"/>
  <c r="DR12" i="6"/>
  <c r="DS12" i="6"/>
  <c r="DT12" i="6"/>
  <c r="DU12" i="6"/>
  <c r="DV12" i="6"/>
  <c r="DW12" i="6"/>
  <c r="DX12" i="6"/>
  <c r="DY12" i="6"/>
  <c r="DZ12" i="6"/>
  <c r="EA12" i="6"/>
  <c r="EB12" i="6"/>
  <c r="EC12" i="6"/>
  <c r="ED12" i="6"/>
  <c r="EE12" i="6"/>
  <c r="EF12" i="6"/>
  <c r="EG12" i="6"/>
  <c r="EH12" i="6"/>
  <c r="EI12" i="6"/>
  <c r="EJ12" i="6"/>
  <c r="EK12" i="6"/>
  <c r="EL12" i="6"/>
  <c r="EM12" i="6"/>
  <c r="EN12" i="6"/>
  <c r="EO12" i="6"/>
  <c r="EP12" i="6"/>
  <c r="EQ12" i="6"/>
  <c r="ER12" i="6"/>
  <c r="ES12" i="6"/>
  <c r="ET12" i="6"/>
  <c r="EU12" i="6"/>
  <c r="EV12" i="6"/>
  <c r="EW12" i="6"/>
  <c r="EX12" i="6"/>
  <c r="EY12" i="6"/>
  <c r="EZ12" i="6"/>
  <c r="FA12" i="6"/>
  <c r="FB12" i="6"/>
  <c r="FC12" i="6"/>
  <c r="FD12" i="6"/>
  <c r="FE12" i="6"/>
  <c r="FF12" i="6"/>
  <c r="FG12" i="6"/>
  <c r="FH12" i="6"/>
  <c r="FI12" i="6"/>
  <c r="FJ12" i="6"/>
  <c r="FK12" i="6"/>
  <c r="FL12" i="6"/>
  <c r="FM12" i="6"/>
  <c r="FN12" i="6"/>
  <c r="FO12" i="6"/>
  <c r="FP12" i="6"/>
  <c r="FQ12" i="6"/>
  <c r="FR12" i="6"/>
  <c r="FS12" i="6"/>
  <c r="FT12" i="6"/>
  <c r="FU12" i="6"/>
  <c r="FV12" i="6"/>
  <c r="FW12" i="6"/>
  <c r="FX12" i="6"/>
  <c r="FY12" i="6"/>
  <c r="FZ12" i="6"/>
  <c r="GA12" i="6"/>
  <c r="GB12" i="6"/>
  <c r="GC12" i="6"/>
  <c r="GD12" i="6"/>
  <c r="GE12" i="6"/>
  <c r="GF12" i="6"/>
  <c r="GK12" i="6"/>
  <c r="GL12" i="6"/>
  <c r="GM12" i="6"/>
  <c r="GN12" i="6"/>
  <c r="GO12" i="6"/>
  <c r="GP12" i="6"/>
  <c r="GQ12" i="6"/>
  <c r="GR12" i="6"/>
  <c r="GS12" i="6"/>
  <c r="GT12" i="6"/>
  <c r="GU12" i="6"/>
  <c r="GV12" i="6"/>
  <c r="GW12" i="6"/>
  <c r="GX12" i="6"/>
  <c r="GY12" i="6"/>
  <c r="GZ12" i="6"/>
  <c r="HA12" i="6"/>
  <c r="HB12" i="6"/>
  <c r="HC12" i="6"/>
  <c r="HD12" i="6"/>
  <c r="HE12" i="6"/>
  <c r="HF12" i="6"/>
  <c r="HG12" i="6"/>
  <c r="HH12" i="6"/>
  <c r="HI12" i="6"/>
  <c r="HJ12" i="6"/>
  <c r="HK12" i="6"/>
  <c r="HL12" i="6"/>
  <c r="HM12" i="6"/>
  <c r="HN12" i="6"/>
  <c r="HO12" i="6"/>
  <c r="HP12" i="6"/>
  <c r="HQ12" i="6"/>
  <c r="HR12" i="6"/>
  <c r="HS12" i="6"/>
  <c r="HT12" i="6"/>
  <c r="HU12" i="6"/>
  <c r="HV12" i="6"/>
  <c r="HW12" i="6"/>
  <c r="HX12" i="6"/>
  <c r="HY12" i="6"/>
  <c r="HZ12" i="6"/>
  <c r="IA12" i="6"/>
  <c r="IB12" i="6"/>
  <c r="IC12" i="6"/>
  <c r="ID12" i="6"/>
  <c r="IE12" i="6"/>
  <c r="IF12" i="6"/>
  <c r="IG12" i="6"/>
  <c r="IH12" i="6"/>
  <c r="II12" i="6"/>
  <c r="IJ12" i="6"/>
  <c r="IK12" i="6"/>
  <c r="IL12" i="6"/>
  <c r="IM12" i="6"/>
  <c r="IN12" i="6"/>
  <c r="IO12" i="6"/>
  <c r="IP12" i="6"/>
  <c r="IQ12" i="6"/>
  <c r="IR12" i="6"/>
  <c r="IS12" i="6"/>
  <c r="IT12" i="6"/>
  <c r="IU12" i="6"/>
  <c r="IV12" i="6"/>
  <c r="GZ14" i="6"/>
  <c r="C35" i="6"/>
  <c r="D35" i="6"/>
  <c r="E35" i="6"/>
  <c r="F35" i="6"/>
  <c r="G35" i="6"/>
  <c r="H35" i="6"/>
  <c r="I35" i="6"/>
  <c r="J35" i="6"/>
  <c r="K35" i="6"/>
  <c r="L35" i="6"/>
  <c r="M35" i="6"/>
  <c r="N35" i="6"/>
  <c r="O35" i="6"/>
  <c r="P35" i="6"/>
  <c r="Q35" i="6"/>
  <c r="R35" i="6"/>
  <c r="S35" i="6"/>
  <c r="T35" i="6"/>
  <c r="U35" i="6"/>
  <c r="V35" i="6"/>
  <c r="W35" i="6"/>
  <c r="X35" i="6"/>
  <c r="Y35" i="6"/>
  <c r="Z35" i="6"/>
  <c r="AA35" i="6"/>
  <c r="AB35" i="6"/>
  <c r="AC35" i="6"/>
  <c r="AD35" i="6"/>
  <c r="AE35" i="6"/>
  <c r="AF35" i="6"/>
  <c r="AG35" i="6"/>
  <c r="AH35" i="6"/>
  <c r="AI35" i="6"/>
  <c r="AJ35" i="6"/>
  <c r="AK35" i="6"/>
  <c r="AL35" i="6"/>
  <c r="AM35" i="6"/>
  <c r="AN35" i="6"/>
  <c r="AO35" i="6"/>
  <c r="AP35" i="6"/>
  <c r="AQ35" i="6"/>
  <c r="AR35" i="6"/>
  <c r="AS35" i="6"/>
  <c r="AT35" i="6"/>
  <c r="AU35" i="6"/>
  <c r="AV35" i="6"/>
  <c r="AW35" i="6"/>
  <c r="AX35" i="6"/>
  <c r="AY35" i="6"/>
  <c r="AZ35" i="6"/>
  <c r="BA35" i="6"/>
  <c r="BB35" i="6"/>
  <c r="BC35" i="6"/>
  <c r="BD35" i="6"/>
  <c r="BE35" i="6"/>
  <c r="BF35" i="6"/>
  <c r="BG35" i="6"/>
  <c r="BH35" i="6"/>
  <c r="BI35" i="6"/>
  <c r="BJ35" i="6"/>
  <c r="BK35" i="6"/>
  <c r="BL35" i="6"/>
  <c r="BM35" i="6"/>
  <c r="BN35" i="6"/>
  <c r="BO35" i="6"/>
  <c r="BP35" i="6"/>
  <c r="BQ35" i="6"/>
  <c r="BR35" i="6"/>
  <c r="BS35" i="6"/>
  <c r="BT35" i="6"/>
  <c r="BU35" i="6"/>
  <c r="BV35" i="6"/>
  <c r="BW35" i="6"/>
  <c r="BX35" i="6"/>
  <c r="BY35" i="6"/>
  <c r="BZ35" i="6"/>
  <c r="CA35" i="6"/>
  <c r="CB35" i="6"/>
  <c r="CC35" i="6"/>
  <c r="CD35" i="6"/>
  <c r="CE35" i="6"/>
  <c r="CF35" i="6"/>
  <c r="CG35" i="6"/>
  <c r="CH35" i="6"/>
  <c r="CI35" i="6"/>
  <c r="CJ35" i="6"/>
  <c r="CK35" i="6"/>
  <c r="CL35" i="6"/>
  <c r="CM35" i="6"/>
  <c r="CN35" i="6"/>
  <c r="C37" i="6"/>
  <c r="D37" i="6"/>
  <c r="E37" i="6"/>
  <c r="F37" i="6"/>
  <c r="G37" i="6"/>
  <c r="H37" i="6"/>
  <c r="I37" i="6"/>
  <c r="J37" i="6"/>
  <c r="K37" i="6"/>
  <c r="L37" i="6"/>
  <c r="M37" i="6"/>
  <c r="N37" i="6"/>
  <c r="O37" i="6"/>
  <c r="P37" i="6"/>
  <c r="Q37" i="6"/>
  <c r="R37" i="6"/>
  <c r="S37" i="6"/>
  <c r="T37" i="6"/>
  <c r="U37" i="6"/>
  <c r="V37" i="6"/>
  <c r="W37" i="6"/>
  <c r="X37" i="6"/>
  <c r="Y37" i="6"/>
  <c r="Z37" i="6"/>
  <c r="AA37" i="6"/>
  <c r="AB37" i="6"/>
  <c r="AC37" i="6"/>
  <c r="AD37" i="6"/>
  <c r="AE37" i="6"/>
  <c r="AF37" i="6"/>
  <c r="AG37" i="6"/>
  <c r="AH37" i="6"/>
  <c r="AI37" i="6"/>
  <c r="AJ37" i="6"/>
  <c r="AK37" i="6"/>
  <c r="AL37" i="6"/>
  <c r="AM37" i="6"/>
  <c r="AN37" i="6"/>
  <c r="AO37" i="6"/>
  <c r="AP37" i="6"/>
  <c r="AQ37" i="6"/>
  <c r="AR37" i="6"/>
  <c r="AS37" i="6"/>
  <c r="AT37" i="6"/>
  <c r="AU37" i="6"/>
  <c r="AV37" i="6"/>
  <c r="AW37" i="6"/>
  <c r="AX37" i="6"/>
  <c r="AY37" i="6"/>
  <c r="AZ37" i="6"/>
  <c r="BA37" i="6"/>
  <c r="BB37" i="6"/>
  <c r="BC37" i="6"/>
  <c r="BD37" i="6"/>
  <c r="BE37" i="6"/>
  <c r="BF37" i="6"/>
  <c r="BG37" i="6"/>
  <c r="BH37" i="6"/>
  <c r="BI37" i="6"/>
  <c r="BJ37" i="6"/>
  <c r="BK37" i="6"/>
  <c r="BL37" i="6"/>
  <c r="BM37" i="6"/>
  <c r="BN37" i="6"/>
  <c r="BO37" i="6"/>
  <c r="BP37" i="6"/>
  <c r="BQ37" i="6"/>
  <c r="BR37" i="6"/>
  <c r="BS37" i="6"/>
  <c r="BT37" i="6"/>
  <c r="BU37" i="6"/>
  <c r="BV37" i="6"/>
  <c r="BW37" i="6"/>
  <c r="BX37" i="6"/>
  <c r="BY37" i="6"/>
  <c r="BZ37" i="6"/>
  <c r="CA37" i="6"/>
  <c r="CB37" i="6"/>
  <c r="CC37" i="6"/>
  <c r="CD37" i="6"/>
  <c r="CE37" i="6"/>
  <c r="CF37" i="6"/>
  <c r="CG37" i="6"/>
  <c r="CH37" i="6"/>
  <c r="CI37" i="6"/>
  <c r="CJ37" i="6"/>
  <c r="CK37" i="6"/>
  <c r="CL37" i="6"/>
  <c r="CM37" i="6"/>
  <c r="CN37" i="6"/>
  <c r="C41" i="6"/>
  <c r="D41" i="6"/>
  <c r="E41" i="6"/>
  <c r="F41" i="6"/>
  <c r="G41" i="6"/>
  <c r="H41" i="6"/>
  <c r="I41" i="6"/>
  <c r="J41" i="6"/>
  <c r="K41" i="6"/>
  <c r="L41" i="6"/>
  <c r="M41" i="6"/>
  <c r="N41" i="6"/>
  <c r="O41" i="6"/>
  <c r="P41" i="6"/>
  <c r="Q41" i="6"/>
  <c r="R41" i="6"/>
  <c r="S41" i="6"/>
  <c r="T41" i="6"/>
  <c r="U41" i="6"/>
  <c r="V41" i="6"/>
  <c r="W41" i="6"/>
  <c r="X41" i="6"/>
  <c r="Y41" i="6"/>
  <c r="Z41" i="6"/>
  <c r="AA41" i="6"/>
  <c r="AB41" i="6"/>
  <c r="AC41" i="6"/>
  <c r="AD41" i="6"/>
  <c r="AE41" i="6"/>
  <c r="AF41" i="6"/>
  <c r="AG41" i="6"/>
  <c r="AH41" i="6"/>
  <c r="AI41" i="6"/>
  <c r="AJ41" i="6"/>
  <c r="AK41" i="6"/>
  <c r="AL41" i="6"/>
  <c r="AM41" i="6"/>
  <c r="AN41" i="6"/>
  <c r="AO41" i="6"/>
  <c r="AP41" i="6"/>
  <c r="AQ41" i="6"/>
  <c r="AR41" i="6"/>
  <c r="AS41" i="6"/>
  <c r="AT41" i="6"/>
  <c r="AU41" i="6"/>
  <c r="AV41" i="6"/>
  <c r="AW41" i="6"/>
  <c r="AX41" i="6"/>
  <c r="AY41" i="6"/>
  <c r="AZ41" i="6"/>
  <c r="BA41" i="6"/>
  <c r="BB41" i="6"/>
  <c r="BC41" i="6"/>
  <c r="BD41" i="6"/>
  <c r="BE41" i="6"/>
  <c r="BF41" i="6"/>
  <c r="BG41" i="6"/>
  <c r="BH41" i="6"/>
  <c r="BI41" i="6"/>
  <c r="BJ41" i="6"/>
  <c r="BK41" i="6"/>
  <c r="BL41" i="6"/>
  <c r="BM41" i="6"/>
  <c r="BN41" i="6"/>
  <c r="BO41" i="6"/>
  <c r="BP41" i="6"/>
  <c r="BQ41" i="6"/>
  <c r="BR41" i="6"/>
  <c r="BS41" i="6"/>
  <c r="BT41" i="6"/>
  <c r="BU41" i="6"/>
  <c r="BV41" i="6"/>
  <c r="BW41" i="6"/>
  <c r="BX41" i="6"/>
  <c r="BY41" i="6"/>
  <c r="BZ41" i="6"/>
  <c r="CA41" i="6"/>
  <c r="CB41" i="6"/>
  <c r="CC41" i="6"/>
  <c r="CD41" i="6"/>
  <c r="CE41" i="6"/>
  <c r="CF41" i="6"/>
  <c r="CG41" i="6"/>
  <c r="CH41" i="6"/>
  <c r="CI41" i="6"/>
  <c r="CJ41" i="6"/>
  <c r="CK41" i="6"/>
  <c r="CL41" i="6"/>
  <c r="CM41" i="6"/>
  <c r="CN41" i="6"/>
  <c r="C43" i="6"/>
  <c r="D43" i="6"/>
  <c r="E43" i="6"/>
  <c r="F43" i="6"/>
  <c r="G43" i="6"/>
  <c r="H43" i="6"/>
  <c r="I43" i="6"/>
  <c r="J43" i="6"/>
  <c r="K43" i="6"/>
  <c r="L43" i="6"/>
  <c r="M43" i="6"/>
  <c r="N43" i="6"/>
  <c r="O43" i="6"/>
  <c r="P43" i="6"/>
  <c r="Q43" i="6"/>
  <c r="R43" i="6"/>
  <c r="S43" i="6"/>
  <c r="T43" i="6"/>
  <c r="U43" i="6"/>
  <c r="V43" i="6"/>
  <c r="W43" i="6"/>
  <c r="X43" i="6"/>
  <c r="Y43" i="6"/>
  <c r="Z43" i="6"/>
  <c r="AA43" i="6"/>
  <c r="AB43" i="6"/>
  <c r="AC43" i="6"/>
  <c r="AD43" i="6"/>
  <c r="AE43" i="6"/>
  <c r="AF43" i="6"/>
  <c r="AG43" i="6"/>
  <c r="AH43" i="6"/>
  <c r="AI43" i="6"/>
  <c r="AJ43" i="6"/>
  <c r="AK43" i="6"/>
  <c r="AL43" i="6"/>
  <c r="AM43" i="6"/>
  <c r="AN43" i="6"/>
  <c r="AO43" i="6"/>
  <c r="AP43" i="6"/>
  <c r="AQ43" i="6"/>
  <c r="AR43" i="6"/>
  <c r="AS43" i="6"/>
  <c r="AT43" i="6"/>
  <c r="AU43" i="6"/>
  <c r="AV43" i="6"/>
  <c r="AW43" i="6"/>
  <c r="AX43" i="6"/>
  <c r="AY43" i="6"/>
  <c r="AZ43" i="6"/>
  <c r="BA43" i="6"/>
  <c r="BB43" i="6"/>
  <c r="BC43" i="6"/>
  <c r="BD43" i="6"/>
  <c r="BE43" i="6"/>
  <c r="BF43" i="6"/>
  <c r="BG43" i="6"/>
  <c r="BH43" i="6"/>
  <c r="BI43" i="6"/>
  <c r="BJ43" i="6"/>
  <c r="BK43" i="6"/>
  <c r="BL43" i="6"/>
  <c r="BM43" i="6"/>
  <c r="BN43" i="6"/>
  <c r="BO43" i="6"/>
  <c r="BP43" i="6"/>
  <c r="BQ43" i="6"/>
  <c r="BR43" i="6"/>
  <c r="BS43" i="6"/>
  <c r="BT43" i="6"/>
  <c r="BU43" i="6"/>
  <c r="BV43" i="6"/>
  <c r="BW43" i="6"/>
  <c r="BX43" i="6"/>
  <c r="BY43" i="6"/>
  <c r="BZ43" i="6"/>
  <c r="CA43" i="6"/>
  <c r="CB43" i="6"/>
  <c r="CC43" i="6"/>
  <c r="CD43" i="6"/>
  <c r="CE43" i="6"/>
  <c r="CF43" i="6"/>
  <c r="CG43" i="6"/>
  <c r="CH43" i="6"/>
  <c r="CI43" i="6"/>
  <c r="CJ43" i="6"/>
  <c r="CK43" i="6"/>
  <c r="CL43" i="6"/>
  <c r="CM43" i="6"/>
  <c r="CN43" i="6"/>
  <c r="C47" i="6"/>
  <c r="D47" i="6"/>
  <c r="E47" i="6"/>
  <c r="F47" i="6"/>
  <c r="G47" i="6"/>
  <c r="H47" i="6"/>
  <c r="I47" i="6"/>
  <c r="J47" i="6"/>
  <c r="K47" i="6"/>
  <c r="L47" i="6"/>
  <c r="M47" i="6"/>
  <c r="N47" i="6"/>
  <c r="O47" i="6"/>
  <c r="P47" i="6"/>
  <c r="Q47" i="6"/>
  <c r="R47" i="6"/>
  <c r="S47" i="6"/>
  <c r="T47" i="6"/>
  <c r="U47" i="6"/>
  <c r="V47" i="6"/>
  <c r="W47" i="6"/>
  <c r="X47" i="6"/>
  <c r="Y47" i="6"/>
  <c r="Z47" i="6"/>
  <c r="AA47" i="6"/>
  <c r="AB47" i="6"/>
  <c r="AC47" i="6"/>
  <c r="AD47" i="6"/>
  <c r="AE47" i="6"/>
  <c r="AF47" i="6"/>
  <c r="AG47" i="6"/>
  <c r="AH47" i="6"/>
  <c r="AI47" i="6"/>
  <c r="AJ47" i="6"/>
  <c r="AK47" i="6"/>
  <c r="AL47" i="6"/>
  <c r="AM47" i="6"/>
  <c r="AN47" i="6"/>
  <c r="AO47" i="6"/>
  <c r="AP47" i="6"/>
  <c r="AQ47" i="6"/>
  <c r="AR47" i="6"/>
  <c r="AS47" i="6"/>
  <c r="AT47" i="6"/>
  <c r="AU47" i="6"/>
  <c r="AV47" i="6"/>
  <c r="AW47" i="6"/>
  <c r="AX47" i="6"/>
  <c r="AY47" i="6"/>
  <c r="AZ47" i="6"/>
  <c r="BA47" i="6"/>
  <c r="BB47" i="6"/>
  <c r="BC47" i="6"/>
  <c r="BD47" i="6"/>
  <c r="BE47" i="6"/>
  <c r="BF47" i="6"/>
  <c r="BG47" i="6"/>
  <c r="BH47" i="6"/>
  <c r="BI47" i="6"/>
  <c r="BJ47" i="6"/>
  <c r="BK47" i="6"/>
  <c r="BL47" i="6"/>
  <c r="BM47" i="6"/>
  <c r="BN47" i="6"/>
  <c r="BO47" i="6"/>
  <c r="BP47" i="6"/>
  <c r="BQ47" i="6"/>
  <c r="BR47" i="6"/>
  <c r="BS47" i="6"/>
  <c r="BT47" i="6"/>
  <c r="BU47" i="6"/>
  <c r="BV47" i="6"/>
  <c r="BW47" i="6"/>
  <c r="BX47" i="6"/>
  <c r="BY47" i="6"/>
  <c r="BZ47" i="6"/>
  <c r="CA47" i="6"/>
  <c r="CB47" i="6"/>
  <c r="CC47" i="6"/>
  <c r="CD47" i="6"/>
  <c r="CE47" i="6"/>
  <c r="CF47" i="6"/>
  <c r="CG47" i="6"/>
  <c r="CH47" i="6"/>
  <c r="CI47" i="6"/>
  <c r="CJ47" i="6"/>
  <c r="CK47" i="6"/>
  <c r="CL47" i="6"/>
  <c r="CM47" i="6"/>
  <c r="CN47" i="6"/>
  <c r="C49" i="6"/>
  <c r="D49" i="6"/>
  <c r="E49" i="6"/>
  <c r="F49" i="6"/>
  <c r="G49" i="6"/>
  <c r="H49" i="6"/>
  <c r="I49" i="6"/>
  <c r="J49" i="6"/>
  <c r="K49" i="6"/>
  <c r="L49" i="6"/>
  <c r="M49" i="6"/>
  <c r="N49" i="6"/>
  <c r="O49" i="6"/>
  <c r="P49" i="6"/>
  <c r="Q49" i="6"/>
  <c r="R49" i="6"/>
  <c r="S49" i="6"/>
  <c r="T49" i="6"/>
  <c r="U49" i="6"/>
  <c r="V49" i="6"/>
  <c r="W49" i="6"/>
  <c r="X49" i="6"/>
  <c r="Y49" i="6"/>
  <c r="Z49" i="6"/>
  <c r="AA49" i="6"/>
  <c r="AB49" i="6"/>
  <c r="AC49" i="6"/>
  <c r="AD49" i="6"/>
  <c r="AE49" i="6"/>
  <c r="AF49" i="6"/>
  <c r="AG49" i="6"/>
  <c r="AH49" i="6"/>
  <c r="AI49" i="6"/>
  <c r="AJ49" i="6"/>
  <c r="AK49" i="6"/>
  <c r="AL49" i="6"/>
  <c r="AM49" i="6"/>
  <c r="AN49" i="6"/>
  <c r="AO49" i="6"/>
  <c r="AP49" i="6"/>
  <c r="AQ49" i="6"/>
  <c r="AR49" i="6"/>
  <c r="AS49" i="6"/>
  <c r="AT49" i="6"/>
  <c r="AU49" i="6"/>
  <c r="AV49" i="6"/>
  <c r="AW49" i="6"/>
  <c r="AX49" i="6"/>
  <c r="AY49" i="6"/>
  <c r="AZ49" i="6"/>
  <c r="BA49" i="6"/>
  <c r="BB49" i="6"/>
  <c r="BC49" i="6"/>
  <c r="BD49" i="6"/>
  <c r="BE49" i="6"/>
  <c r="BF49" i="6"/>
  <c r="BG49" i="6"/>
  <c r="BH49" i="6"/>
  <c r="BI49" i="6"/>
  <c r="BJ49" i="6"/>
  <c r="BK49" i="6"/>
  <c r="BL49" i="6"/>
  <c r="BM49" i="6"/>
  <c r="BN49" i="6"/>
  <c r="BO49" i="6"/>
  <c r="BP49" i="6"/>
  <c r="BQ49" i="6"/>
  <c r="BR49" i="6"/>
  <c r="BS49" i="6"/>
  <c r="BT49" i="6"/>
  <c r="BU49" i="6"/>
  <c r="BV49" i="6"/>
  <c r="BW49" i="6"/>
  <c r="BX49" i="6"/>
  <c r="BY49" i="6"/>
  <c r="BZ49" i="6"/>
  <c r="CA49" i="6"/>
  <c r="CB49" i="6"/>
  <c r="CC49" i="6"/>
  <c r="CD49" i="6"/>
  <c r="CE49" i="6"/>
  <c r="CF49" i="6"/>
  <c r="CG49" i="6"/>
  <c r="CH49" i="6"/>
  <c r="CI49" i="6"/>
  <c r="CJ49" i="6"/>
  <c r="CK49" i="6"/>
  <c r="CL49" i="6"/>
  <c r="CM49" i="6"/>
  <c r="CN49" i="6"/>
  <c r="C53" i="6"/>
  <c r="D53" i="6"/>
  <c r="E53" i="6"/>
  <c r="F53" i="6"/>
  <c r="G53" i="6"/>
  <c r="H53" i="6"/>
  <c r="I53" i="6"/>
  <c r="J53" i="6"/>
  <c r="K53" i="6"/>
  <c r="L53" i="6"/>
  <c r="M53" i="6"/>
  <c r="N53" i="6"/>
  <c r="O53" i="6"/>
  <c r="P53" i="6"/>
  <c r="Q53" i="6"/>
  <c r="R53" i="6"/>
  <c r="S53" i="6"/>
  <c r="T53" i="6"/>
  <c r="U53" i="6"/>
  <c r="V53" i="6"/>
  <c r="W53" i="6"/>
  <c r="X53" i="6"/>
  <c r="Y53" i="6"/>
  <c r="Z53" i="6"/>
  <c r="AA53" i="6"/>
  <c r="AB53" i="6"/>
  <c r="AC53" i="6"/>
  <c r="AD53" i="6"/>
  <c r="AE53" i="6"/>
  <c r="AF53" i="6"/>
  <c r="AG53" i="6"/>
  <c r="AH53" i="6"/>
  <c r="AI53" i="6"/>
  <c r="AJ53" i="6"/>
  <c r="AK53" i="6"/>
  <c r="AL53" i="6"/>
  <c r="AM53" i="6"/>
  <c r="AN53" i="6"/>
  <c r="AO53" i="6"/>
  <c r="AP53" i="6"/>
  <c r="AQ53" i="6"/>
  <c r="AR53" i="6"/>
  <c r="AS53" i="6"/>
  <c r="AT53" i="6"/>
  <c r="AU53" i="6"/>
  <c r="AV53" i="6"/>
  <c r="AW53" i="6"/>
  <c r="AX53" i="6"/>
  <c r="AY53" i="6"/>
  <c r="AZ53" i="6"/>
  <c r="BA53" i="6"/>
  <c r="BB53" i="6"/>
  <c r="BC53" i="6"/>
  <c r="BD53" i="6"/>
  <c r="BE53" i="6"/>
  <c r="BF53" i="6"/>
  <c r="BG53" i="6"/>
  <c r="BH53" i="6"/>
  <c r="BI53" i="6"/>
  <c r="BJ53" i="6"/>
  <c r="BK53" i="6"/>
  <c r="BL53" i="6"/>
  <c r="BM53" i="6"/>
  <c r="BN53" i="6"/>
  <c r="BO53" i="6"/>
  <c r="BP53" i="6"/>
  <c r="BQ53" i="6"/>
  <c r="BR53" i="6"/>
  <c r="BS53" i="6"/>
  <c r="BT53" i="6"/>
  <c r="BU53" i="6"/>
  <c r="BV53" i="6"/>
  <c r="BW53" i="6"/>
  <c r="BX53" i="6"/>
  <c r="BY53" i="6"/>
  <c r="BZ53" i="6"/>
  <c r="CA53" i="6"/>
  <c r="CB53" i="6"/>
  <c r="CC53" i="6"/>
  <c r="CD53" i="6"/>
  <c r="CE53" i="6"/>
  <c r="CF53" i="6"/>
  <c r="CG53" i="6"/>
  <c r="CH53" i="6"/>
  <c r="CI53" i="6"/>
  <c r="CJ53" i="6"/>
  <c r="CK53" i="6"/>
  <c r="CL53" i="6"/>
  <c r="CM53" i="6"/>
  <c r="CN53" i="6"/>
  <c r="C4" i="6"/>
  <c r="D4" i="6"/>
  <c r="E4" i="6"/>
  <c r="F4" i="6"/>
  <c r="G4" i="6"/>
  <c r="H4" i="6"/>
  <c r="I4" i="6"/>
  <c r="J4" i="6"/>
  <c r="K4" i="6"/>
  <c r="L4" i="6"/>
  <c r="M4" i="6"/>
  <c r="N4" i="6"/>
  <c r="O4" i="6"/>
  <c r="P4" i="6"/>
  <c r="Q4" i="6"/>
  <c r="R4" i="6"/>
  <c r="S4" i="6"/>
  <c r="T4" i="6"/>
  <c r="U4" i="6"/>
  <c r="V4" i="6"/>
  <c r="W4" i="6"/>
  <c r="X4" i="6"/>
  <c r="Y4" i="6"/>
  <c r="Z4" i="6"/>
  <c r="AA4" i="6"/>
  <c r="AB4" i="6"/>
  <c r="AC4" i="6"/>
  <c r="AD4" i="6"/>
  <c r="AE4" i="6"/>
  <c r="AF4" i="6"/>
  <c r="AG4" i="6"/>
  <c r="AH4" i="6"/>
  <c r="AI4" i="6"/>
  <c r="AJ4" i="6"/>
  <c r="AK4" i="6"/>
  <c r="AL4" i="6"/>
  <c r="AM4" i="6"/>
  <c r="AN4" i="6"/>
  <c r="AO4" i="6"/>
  <c r="AP4" i="6"/>
  <c r="AQ4" i="6"/>
  <c r="AR4" i="6"/>
  <c r="AS4" i="6"/>
  <c r="AT4" i="6"/>
  <c r="AU4" i="6"/>
  <c r="AV4" i="6"/>
  <c r="AW4" i="6"/>
  <c r="AX4" i="6"/>
  <c r="AY4" i="6"/>
  <c r="AZ4" i="6"/>
  <c r="BA4" i="6"/>
  <c r="BB4" i="6"/>
  <c r="BC4" i="6"/>
  <c r="BD4" i="6"/>
  <c r="BE4" i="6"/>
  <c r="BF4" i="6"/>
  <c r="BG4" i="6"/>
  <c r="BH4" i="6"/>
  <c r="BI4" i="6"/>
  <c r="BJ4" i="6"/>
  <c r="BK4" i="6"/>
  <c r="BL4" i="6"/>
  <c r="BM4" i="6"/>
  <c r="BN4" i="6"/>
  <c r="BO4" i="6"/>
  <c r="BP4" i="6"/>
  <c r="BQ4" i="6"/>
  <c r="BR4" i="6"/>
  <c r="BS4" i="6"/>
  <c r="BT4" i="6"/>
  <c r="BU4" i="6"/>
  <c r="BV4" i="6"/>
  <c r="BW4" i="6"/>
  <c r="BX4" i="6"/>
  <c r="BY4" i="6"/>
  <c r="BZ4" i="6"/>
  <c r="CA4" i="6"/>
  <c r="CB4" i="6"/>
  <c r="CC4" i="6"/>
  <c r="CD4" i="6"/>
  <c r="CE4" i="6"/>
  <c r="CF4" i="6"/>
  <c r="CG4" i="6"/>
  <c r="CH4" i="6"/>
  <c r="CI4" i="6"/>
  <c r="CJ4" i="6"/>
  <c r="CK4" i="6"/>
  <c r="CL4" i="6"/>
  <c r="CM4" i="6"/>
  <c r="CN4" i="6"/>
  <c r="C9" i="6"/>
  <c r="D9" i="6"/>
  <c r="E9" i="6"/>
  <c r="F9" i="6"/>
  <c r="G9" i="6"/>
  <c r="H9" i="6"/>
  <c r="I9" i="6"/>
  <c r="J9" i="6"/>
  <c r="K9" i="6"/>
  <c r="L9" i="6"/>
  <c r="M9" i="6"/>
  <c r="N9" i="6"/>
  <c r="O9" i="6"/>
  <c r="P9" i="6"/>
  <c r="Q9" i="6"/>
  <c r="R9" i="6"/>
  <c r="S9" i="6"/>
  <c r="T9" i="6"/>
  <c r="U9" i="6"/>
  <c r="V9" i="6"/>
  <c r="W9" i="6"/>
  <c r="X9" i="6"/>
  <c r="Y9" i="6"/>
  <c r="Z9" i="6"/>
  <c r="AA9" i="6"/>
  <c r="AB9" i="6"/>
  <c r="AC9" i="6"/>
  <c r="AD9" i="6"/>
  <c r="AE9" i="6"/>
  <c r="AF9" i="6"/>
  <c r="AG9" i="6"/>
  <c r="AH9" i="6"/>
  <c r="AI9" i="6"/>
  <c r="AJ9" i="6"/>
  <c r="AK9" i="6"/>
  <c r="AL9" i="6"/>
  <c r="AM9" i="6"/>
  <c r="AN9" i="6"/>
  <c r="AO9" i="6"/>
  <c r="AP9" i="6"/>
  <c r="AQ9" i="6"/>
  <c r="AR9" i="6"/>
  <c r="AS9" i="6"/>
  <c r="AT9" i="6"/>
  <c r="AU9" i="6"/>
  <c r="AV9" i="6"/>
  <c r="AW9" i="6"/>
  <c r="AX9" i="6"/>
  <c r="AY9" i="6"/>
  <c r="AZ9" i="6"/>
  <c r="BA9" i="6"/>
  <c r="BB9" i="6"/>
  <c r="BC9" i="6"/>
  <c r="BD9" i="6"/>
  <c r="BE9" i="6"/>
  <c r="BF9" i="6"/>
  <c r="BG9" i="6"/>
  <c r="BH9" i="6"/>
  <c r="BI9" i="6"/>
  <c r="BJ9" i="6"/>
  <c r="BK9" i="6"/>
  <c r="BL9" i="6"/>
  <c r="BM9" i="6"/>
  <c r="BN9" i="6"/>
  <c r="BO9" i="6"/>
  <c r="BP9" i="6"/>
  <c r="BQ9" i="6"/>
  <c r="BR9" i="6"/>
  <c r="BS9" i="6"/>
  <c r="BT9" i="6"/>
  <c r="BU9" i="6"/>
  <c r="BV9" i="6"/>
  <c r="BW9" i="6"/>
  <c r="BX9" i="6"/>
  <c r="BY9" i="6"/>
  <c r="BZ9" i="6"/>
  <c r="CA9" i="6"/>
  <c r="CB9" i="6"/>
  <c r="CC9" i="6"/>
  <c r="CD9" i="6"/>
  <c r="CE9" i="6"/>
  <c r="CF9" i="6"/>
  <c r="CG9" i="6"/>
  <c r="CH9" i="6"/>
  <c r="CI9" i="6"/>
  <c r="CJ9" i="6"/>
  <c r="CK9" i="6"/>
  <c r="CL9" i="6"/>
  <c r="CM9" i="6"/>
  <c r="CN9" i="6"/>
  <c r="C10" i="6"/>
  <c r="D10" i="6"/>
  <c r="E10" i="6"/>
  <c r="F10" i="6"/>
  <c r="G10" i="6"/>
  <c r="H10" i="6"/>
  <c r="I10" i="6"/>
  <c r="J10" i="6"/>
  <c r="K10" i="6"/>
  <c r="L10" i="6"/>
  <c r="M10" i="6"/>
  <c r="N10" i="6"/>
  <c r="O10" i="6"/>
  <c r="P10" i="6"/>
  <c r="Q10" i="6"/>
  <c r="R10" i="6"/>
  <c r="S10" i="6"/>
  <c r="T10" i="6"/>
  <c r="U10" i="6"/>
  <c r="V10" i="6"/>
  <c r="W10" i="6"/>
  <c r="X10" i="6"/>
  <c r="Y10" i="6"/>
  <c r="Z10" i="6"/>
  <c r="AA10" i="6"/>
  <c r="AB10" i="6"/>
  <c r="AC10" i="6"/>
  <c r="AD10" i="6"/>
  <c r="AE10" i="6"/>
  <c r="AF10" i="6"/>
  <c r="AG10" i="6"/>
  <c r="AH10" i="6"/>
  <c r="AI10" i="6"/>
  <c r="AJ10" i="6"/>
  <c r="AK10" i="6"/>
  <c r="AL10" i="6"/>
  <c r="AM10" i="6"/>
  <c r="AN10" i="6"/>
  <c r="AO10" i="6"/>
  <c r="AP10" i="6"/>
  <c r="AQ10" i="6"/>
  <c r="AR10" i="6"/>
  <c r="AS10" i="6"/>
  <c r="AT10" i="6"/>
  <c r="AU10" i="6"/>
  <c r="AV10" i="6"/>
  <c r="AW10" i="6"/>
  <c r="AX10" i="6"/>
  <c r="AY10" i="6"/>
  <c r="AZ10" i="6"/>
  <c r="BA10" i="6"/>
  <c r="BB10" i="6"/>
  <c r="BC10" i="6"/>
  <c r="BD10" i="6"/>
  <c r="BE10" i="6"/>
  <c r="BG10" i="6"/>
  <c r="BH10" i="6"/>
  <c r="BI10" i="6"/>
  <c r="BJ10" i="6"/>
  <c r="BK10" i="6"/>
  <c r="BL10" i="6"/>
  <c r="BM10" i="6"/>
  <c r="BN10" i="6"/>
  <c r="BO10" i="6"/>
  <c r="BP10" i="6"/>
  <c r="BQ10" i="6"/>
  <c r="BR10" i="6"/>
  <c r="BS10" i="6"/>
  <c r="BT10" i="6"/>
  <c r="BU10" i="6"/>
  <c r="BV10" i="6"/>
  <c r="BW10" i="6"/>
  <c r="BX10" i="6"/>
  <c r="BY10" i="6"/>
  <c r="BZ10" i="6"/>
  <c r="CA10" i="6"/>
  <c r="CB10" i="6"/>
  <c r="CC10" i="6"/>
  <c r="CD10" i="6"/>
  <c r="CE10" i="6"/>
  <c r="CF10" i="6"/>
  <c r="CG10" i="6"/>
  <c r="CH10" i="6"/>
  <c r="CI10" i="6"/>
  <c r="CJ10" i="6"/>
  <c r="CK10" i="6"/>
  <c r="CL10" i="6"/>
  <c r="CM10" i="6"/>
  <c r="CN10" i="6"/>
  <c r="C68" i="3"/>
  <c r="C46" i="3"/>
  <c r="C27" i="3"/>
  <c r="C28" i="3"/>
  <c r="C29" i="3"/>
  <c r="C14" i="3"/>
  <c r="C16" i="3"/>
  <c r="M25" i="7"/>
  <c r="M26" i="7"/>
  <c r="M27" i="7"/>
  <c r="M28" i="7"/>
  <c r="M29" i="7"/>
  <c r="M30" i="7"/>
  <c r="M24" i="7"/>
  <c r="B113" i="23" a="1"/>
  <c r="B113" i="23"/>
  <c r="L34" i="54"/>
  <c r="A45" i="54" a="1"/>
  <c r="A45" i="54"/>
  <c r="A72" i="53"/>
  <c r="A1" i="54" a="1"/>
  <c r="A1" i="54"/>
  <c r="A113" i="23" a="1"/>
  <c r="A113" i="23"/>
  <c r="B9" i="6"/>
  <c r="B10" i="6"/>
  <c r="IW8" i="6"/>
  <c r="IX8" i="6"/>
  <c r="IY8" i="6"/>
  <c r="IZ8" i="6"/>
  <c r="JA8" i="6"/>
  <c r="JB8" i="6"/>
  <c r="JC8" i="6"/>
  <c r="JD8" i="6"/>
  <c r="JE8" i="6"/>
  <c r="JF8" i="6"/>
  <c r="JG8" i="6"/>
  <c r="JH8" i="6"/>
  <c r="JI8" i="6"/>
  <c r="JJ8" i="6"/>
  <c r="JK8" i="6"/>
  <c r="JL8" i="6"/>
  <c r="JM8" i="6"/>
  <c r="JN8" i="6"/>
  <c r="JO8" i="6"/>
  <c r="JP8" i="6"/>
  <c r="JQ8" i="6"/>
  <c r="JR8" i="6"/>
  <c r="JS8" i="6"/>
  <c r="JT8" i="6"/>
  <c r="JU8" i="6"/>
  <c r="JV8" i="6"/>
  <c r="JW8" i="6"/>
  <c r="JX8" i="6"/>
  <c r="JY8" i="6"/>
  <c r="JZ8" i="6"/>
  <c r="KA8" i="6"/>
  <c r="KB8" i="6"/>
  <c r="KC8" i="6"/>
  <c r="KD8" i="6"/>
  <c r="KE8" i="6"/>
  <c r="KF8" i="6"/>
  <c r="KG8" i="6"/>
  <c r="KH8" i="6"/>
  <c r="KI8" i="6"/>
  <c r="KJ8" i="6"/>
  <c r="KK8" i="6"/>
  <c r="KL8" i="6"/>
  <c r="KM8" i="6"/>
  <c r="KN8" i="6"/>
  <c r="KO8" i="6"/>
  <c r="KP8" i="6"/>
  <c r="KQ8" i="6"/>
  <c r="KR8" i="6"/>
  <c r="KS8" i="6"/>
  <c r="KT8" i="6"/>
  <c r="KU8" i="6"/>
  <c r="KV8" i="6"/>
  <c r="KW8" i="6"/>
  <c r="KX8" i="6"/>
  <c r="KY8" i="6"/>
  <c r="KZ8" i="6"/>
  <c r="LA8" i="6"/>
  <c r="LB8" i="6"/>
  <c r="LC8" i="6"/>
  <c r="LD8" i="6"/>
  <c r="LE8" i="6"/>
  <c r="LF8" i="6"/>
  <c r="LG8" i="6"/>
  <c r="LH8" i="6"/>
  <c r="LI8" i="6"/>
  <c r="LJ8" i="6"/>
  <c r="LK8" i="6"/>
  <c r="LL8" i="6"/>
  <c r="LM8" i="6"/>
  <c r="LN8" i="6"/>
  <c r="LO8" i="6"/>
  <c r="LP8" i="6"/>
  <c r="LQ8" i="6"/>
  <c r="LR8" i="6"/>
  <c r="LS8" i="6"/>
  <c r="LT8" i="6"/>
  <c r="LU8" i="6"/>
  <c r="LV8" i="6"/>
  <c r="LW8" i="6"/>
  <c r="LX8" i="6"/>
  <c r="LY8" i="6"/>
  <c r="LZ8" i="6"/>
  <c r="MA8" i="6"/>
  <c r="MB8" i="6"/>
  <c r="MC8" i="6"/>
  <c r="MD8" i="6"/>
  <c r="ME8" i="6"/>
  <c r="MF8" i="6"/>
  <c r="MG8" i="6"/>
  <c r="MH8" i="6"/>
  <c r="MI8" i="6"/>
  <c r="MJ8" i="6"/>
  <c r="MK8" i="6"/>
  <c r="ML8" i="6"/>
  <c r="MM8" i="6"/>
  <c r="MN8" i="6"/>
  <c r="MO8" i="6"/>
  <c r="MP8" i="6"/>
  <c r="MQ8" i="6"/>
  <c r="MR8" i="6"/>
  <c r="MS8" i="6"/>
  <c r="MT8" i="6"/>
  <c r="MU8" i="6"/>
  <c r="MV8" i="6"/>
  <c r="MW8" i="6"/>
  <c r="MX8" i="6"/>
  <c r="MY8" i="6"/>
  <c r="MZ8" i="6"/>
  <c r="NA8" i="6"/>
  <c r="NB8" i="6"/>
  <c r="NC8" i="6"/>
  <c r="ND8" i="6"/>
  <c r="NE8" i="6"/>
  <c r="NF8" i="6"/>
  <c r="NG8" i="6"/>
  <c r="NH8" i="6"/>
  <c r="NI8" i="6"/>
  <c r="NJ8" i="6"/>
  <c r="NK8" i="6"/>
  <c r="NL8" i="6"/>
  <c r="NM8" i="6"/>
  <c r="NN8" i="6"/>
  <c r="NO8" i="6"/>
  <c r="NP8" i="6"/>
  <c r="NQ8" i="6"/>
  <c r="NR8" i="6"/>
  <c r="NS8" i="6"/>
  <c r="NT8" i="6"/>
  <c r="NU8" i="6"/>
  <c r="NV8" i="6"/>
  <c r="NW8" i="6"/>
  <c r="NX8" i="6"/>
  <c r="NY8" i="6"/>
  <c r="NZ8" i="6"/>
  <c r="OA8" i="6"/>
  <c r="OB8" i="6"/>
  <c r="OC8" i="6"/>
  <c r="OD8" i="6"/>
  <c r="OE8" i="6"/>
  <c r="OF8" i="6"/>
  <c r="OG8" i="6"/>
  <c r="OH8" i="6"/>
  <c r="OI8" i="6"/>
  <c r="OJ8" i="6"/>
  <c r="OK8" i="6"/>
  <c r="OL8" i="6"/>
  <c r="OM8" i="6"/>
  <c r="ON8" i="6"/>
  <c r="OO8" i="6"/>
  <c r="OP8" i="6"/>
  <c r="OQ8" i="6"/>
  <c r="OR8" i="6"/>
  <c r="OS8" i="6"/>
  <c r="OT8" i="6"/>
  <c r="OU8" i="6"/>
  <c r="OV8" i="6"/>
  <c r="OW8" i="6"/>
  <c r="OX8" i="6"/>
  <c r="OY8" i="6"/>
  <c r="OZ8" i="6"/>
  <c r="PA8" i="6"/>
  <c r="PB8" i="6"/>
  <c r="PC8" i="6"/>
  <c r="PD8" i="6"/>
  <c r="PE8" i="6"/>
  <c r="PF8" i="6"/>
  <c r="PG8" i="6"/>
  <c r="PH8" i="6"/>
  <c r="PI8" i="6"/>
  <c r="PJ8" i="6"/>
  <c r="PK8" i="6"/>
  <c r="PL8" i="6"/>
  <c r="PM8" i="6"/>
  <c r="PN8" i="6"/>
  <c r="PO8" i="6"/>
  <c r="PP8" i="6"/>
  <c r="PQ8" i="6"/>
  <c r="PR8" i="6"/>
  <c r="IW55" i="6"/>
  <c r="IX55" i="6"/>
  <c r="IY55" i="6"/>
  <c r="IZ55" i="6"/>
  <c r="JA55" i="6"/>
  <c r="JB55" i="6"/>
  <c r="JC55" i="6"/>
  <c r="JD55" i="6"/>
  <c r="JE55" i="6"/>
  <c r="JF55" i="6"/>
  <c r="JG55" i="6"/>
  <c r="JH55" i="6"/>
  <c r="JI55" i="6"/>
  <c r="JJ55" i="6"/>
  <c r="JK55" i="6"/>
  <c r="JL55" i="6"/>
  <c r="JM55" i="6"/>
  <c r="JN55" i="6"/>
  <c r="JO55" i="6"/>
  <c r="JP55" i="6"/>
  <c r="JQ55" i="6"/>
  <c r="JR55" i="6"/>
  <c r="JS55" i="6"/>
  <c r="JT55" i="6"/>
  <c r="JU55" i="6"/>
  <c r="JV55" i="6"/>
  <c r="JW55" i="6"/>
  <c r="JX55" i="6"/>
  <c r="JY55" i="6"/>
  <c r="JZ55" i="6"/>
  <c r="KA55" i="6"/>
  <c r="KB55" i="6"/>
  <c r="KC55" i="6"/>
  <c r="KD55" i="6"/>
  <c r="KE55" i="6"/>
  <c r="KF55" i="6"/>
  <c r="KG55" i="6"/>
  <c r="KH55" i="6"/>
  <c r="KI55" i="6"/>
  <c r="KJ55" i="6"/>
  <c r="KK55" i="6"/>
  <c r="KL55" i="6"/>
  <c r="KM55" i="6"/>
  <c r="KN55" i="6"/>
  <c r="KO55" i="6"/>
  <c r="KP55" i="6"/>
  <c r="KQ55" i="6"/>
  <c r="KR55" i="6"/>
  <c r="KS55" i="6"/>
  <c r="KT55" i="6"/>
  <c r="KU55" i="6"/>
  <c r="KV55" i="6"/>
  <c r="KW55" i="6"/>
  <c r="KX55" i="6"/>
  <c r="KY55" i="6"/>
  <c r="KZ55" i="6"/>
  <c r="LA55" i="6"/>
  <c r="LB55" i="6"/>
  <c r="LC55" i="6"/>
  <c r="LD55" i="6"/>
  <c r="LE55" i="6"/>
  <c r="LF55" i="6"/>
  <c r="LG55" i="6"/>
  <c r="LH55" i="6"/>
  <c r="LI55" i="6"/>
  <c r="LJ55" i="6"/>
  <c r="LK55" i="6"/>
  <c r="LL55" i="6"/>
  <c r="LM55" i="6"/>
  <c r="LN55" i="6"/>
  <c r="LO55" i="6"/>
  <c r="LP55" i="6"/>
  <c r="LQ55" i="6"/>
  <c r="LR55" i="6"/>
  <c r="LS55" i="6"/>
  <c r="LT55" i="6"/>
  <c r="LU55" i="6"/>
  <c r="LV55" i="6"/>
  <c r="LW55" i="6"/>
  <c r="LX55" i="6"/>
  <c r="LY55" i="6"/>
  <c r="LZ55" i="6"/>
  <c r="MA55" i="6"/>
  <c r="MB55" i="6"/>
  <c r="MC55" i="6"/>
  <c r="MD55" i="6"/>
  <c r="ME55" i="6"/>
  <c r="MF55" i="6"/>
  <c r="MG55" i="6"/>
  <c r="MH55" i="6"/>
  <c r="MI55" i="6"/>
  <c r="MJ55" i="6"/>
  <c r="MK55" i="6"/>
  <c r="ML55" i="6"/>
  <c r="MM55" i="6"/>
  <c r="MN55" i="6"/>
  <c r="MO55" i="6"/>
  <c r="MP55" i="6"/>
  <c r="MQ55" i="6"/>
  <c r="MR55" i="6"/>
  <c r="MS55" i="6"/>
  <c r="MT55" i="6"/>
  <c r="MU55" i="6"/>
  <c r="MV55" i="6"/>
  <c r="MW55" i="6"/>
  <c r="MX55" i="6"/>
  <c r="MY55" i="6"/>
  <c r="MZ55" i="6"/>
  <c r="NA55" i="6"/>
  <c r="NB55" i="6"/>
  <c r="NC55" i="6"/>
  <c r="ND55" i="6"/>
  <c r="NE55" i="6"/>
  <c r="NF55" i="6"/>
  <c r="NG55" i="6"/>
  <c r="NH55" i="6"/>
  <c r="NI55" i="6"/>
  <c r="NJ55" i="6"/>
  <c r="NK55" i="6"/>
  <c r="NL55" i="6"/>
  <c r="NM55" i="6"/>
  <c r="NN55" i="6"/>
  <c r="NO55" i="6"/>
  <c r="NP55" i="6"/>
  <c r="NQ55" i="6"/>
  <c r="NR55" i="6"/>
  <c r="NS55" i="6"/>
  <c r="NT55" i="6"/>
  <c r="NU55" i="6"/>
  <c r="NV55" i="6"/>
  <c r="NW55" i="6"/>
  <c r="NX55" i="6"/>
  <c r="NY55" i="6"/>
  <c r="NZ55" i="6"/>
  <c r="OA55" i="6"/>
  <c r="OB55" i="6"/>
  <c r="OC55" i="6"/>
  <c r="OD55" i="6"/>
  <c r="OE55" i="6"/>
  <c r="OF55" i="6"/>
  <c r="OG55" i="6"/>
  <c r="OH55" i="6"/>
  <c r="OI55" i="6"/>
  <c r="OJ55" i="6"/>
  <c r="OK55" i="6"/>
  <c r="OL55" i="6"/>
  <c r="OM55" i="6"/>
  <c r="ON55" i="6"/>
  <c r="OO55" i="6"/>
  <c r="OP55" i="6"/>
  <c r="OQ55" i="6"/>
  <c r="OR55" i="6"/>
  <c r="OS55" i="6"/>
  <c r="OT55" i="6"/>
  <c r="OU55" i="6"/>
  <c r="OV55" i="6"/>
  <c r="OW55" i="6"/>
  <c r="OX55" i="6"/>
  <c r="OY55" i="6"/>
  <c r="OZ55" i="6"/>
  <c r="PA55" i="6"/>
  <c r="PB55" i="6"/>
  <c r="PC55" i="6"/>
  <c r="PD55" i="6"/>
  <c r="PE55" i="6"/>
  <c r="PF55" i="6"/>
  <c r="PG55" i="6"/>
  <c r="PH55" i="6"/>
  <c r="PI55" i="6"/>
  <c r="PJ55" i="6"/>
  <c r="PK55" i="6"/>
  <c r="PL55" i="6"/>
  <c r="PM55" i="6"/>
  <c r="PN55" i="6"/>
  <c r="PO55" i="6"/>
  <c r="PP55" i="6"/>
  <c r="PQ55" i="6"/>
  <c r="PR55" i="6"/>
  <c r="PS55" i="6"/>
  <c r="PT55" i="6"/>
  <c r="PU55" i="6"/>
  <c r="PV55" i="6"/>
  <c r="PW55" i="6"/>
  <c r="PX55" i="6"/>
  <c r="PY55" i="6"/>
  <c r="PZ55" i="6"/>
  <c r="QA55" i="6"/>
  <c r="QB55" i="6"/>
  <c r="QC55" i="6"/>
  <c r="QD55" i="6"/>
  <c r="QE55" i="6"/>
  <c r="QF55" i="6"/>
  <c r="QG55" i="6"/>
  <c r="QH55" i="6"/>
  <c r="QI55" i="6"/>
  <c r="QJ55" i="6"/>
  <c r="QK55" i="6"/>
  <c r="QL55" i="6"/>
  <c r="QM55" i="6"/>
  <c r="QN55" i="6"/>
  <c r="QO55" i="6"/>
  <c r="QP55" i="6"/>
  <c r="QQ55" i="6"/>
  <c r="QR55" i="6"/>
  <c r="QS55" i="6"/>
  <c r="QT55" i="6"/>
  <c r="QU55" i="6"/>
  <c r="WFV6" i="2"/>
  <c r="WFU6" i="2"/>
  <c r="WFT6" i="2"/>
  <c r="WFS6" i="2"/>
  <c r="WFR6" i="2"/>
  <c r="WFQ6" i="2"/>
  <c r="WFP6" i="2"/>
  <c r="WFO6" i="2"/>
  <c r="WFN6" i="2"/>
  <c r="WFM6" i="2"/>
  <c r="WFL6" i="2"/>
  <c r="WFK6" i="2"/>
  <c r="WFJ6" i="2"/>
  <c r="WFI6" i="2"/>
  <c r="WFH6" i="2"/>
  <c r="WFG6" i="2"/>
  <c r="WFF6" i="2"/>
  <c r="WFE6" i="2"/>
  <c r="WFD6" i="2"/>
  <c r="WFC6" i="2"/>
  <c r="WFB6" i="2"/>
  <c r="WFA6" i="2"/>
  <c r="WEZ6" i="2"/>
  <c r="WEY6" i="2"/>
  <c r="WEX6" i="2"/>
  <c r="WEW6" i="2"/>
  <c r="WEV6" i="2"/>
  <c r="WEU6" i="2"/>
  <c r="WET6" i="2"/>
  <c r="WES6" i="2"/>
  <c r="WER6" i="2"/>
  <c r="WEQ6" i="2"/>
  <c r="WEP6" i="2"/>
  <c r="WEO6" i="2"/>
  <c r="WEN6" i="2"/>
  <c r="WEM6" i="2"/>
  <c r="WEL6" i="2"/>
  <c r="WEK6" i="2"/>
  <c r="WEJ6" i="2"/>
  <c r="WEI6" i="2"/>
  <c r="WEH6" i="2"/>
  <c r="WEG6" i="2"/>
  <c r="WEF6" i="2"/>
  <c r="WEE6" i="2"/>
  <c r="WED6" i="2"/>
  <c r="WEC6" i="2"/>
  <c r="WEB6" i="2"/>
  <c r="WEA6" i="2"/>
  <c r="WDZ6" i="2"/>
  <c r="WDY6" i="2"/>
  <c r="WDX6" i="2"/>
  <c r="WDW6" i="2"/>
  <c r="WDV6" i="2"/>
  <c r="WDU6" i="2"/>
  <c r="WDT6" i="2"/>
  <c r="WDS6" i="2"/>
  <c r="WDR6" i="2"/>
  <c r="WDQ6" i="2"/>
  <c r="WDP6" i="2"/>
  <c r="WDO6" i="2"/>
  <c r="WDN6" i="2"/>
  <c r="WDM6" i="2"/>
  <c r="WDL6" i="2"/>
  <c r="WDK6" i="2"/>
  <c r="WDJ6" i="2"/>
  <c r="WDI6" i="2"/>
  <c r="WDH6" i="2"/>
  <c r="WDG6" i="2"/>
  <c r="WDF6" i="2"/>
  <c r="WDE6" i="2"/>
  <c r="WDD6" i="2"/>
  <c r="WDC6" i="2"/>
  <c r="WDB6" i="2"/>
  <c r="WDA6" i="2"/>
  <c r="WCZ6" i="2"/>
  <c r="WCY6" i="2"/>
  <c r="WCX6" i="2"/>
  <c r="WCW6" i="2"/>
  <c r="WCV6" i="2"/>
  <c r="WCU6" i="2"/>
  <c r="WCT6" i="2"/>
  <c r="WCS6" i="2"/>
  <c r="WCR6" i="2"/>
  <c r="WCQ6" i="2"/>
  <c r="WCP6" i="2"/>
  <c r="WCO6" i="2"/>
  <c r="WCN6" i="2"/>
  <c r="WCM6" i="2"/>
  <c r="WCL6" i="2"/>
  <c r="WCK6" i="2"/>
  <c r="WCJ6" i="2"/>
  <c r="WCI6" i="2"/>
  <c r="WCH6" i="2"/>
  <c r="WCG6" i="2"/>
  <c r="WCF6" i="2"/>
  <c r="WCE6" i="2"/>
  <c r="WCD6" i="2"/>
  <c r="WCC6" i="2"/>
  <c r="WCB6" i="2"/>
  <c r="WCA6" i="2"/>
  <c r="WBZ6" i="2"/>
  <c r="WBY6" i="2"/>
  <c r="WBX6" i="2"/>
  <c r="WBW6" i="2"/>
  <c r="WBV6" i="2"/>
  <c r="WBU6" i="2"/>
  <c r="WBT6" i="2"/>
  <c r="WBS6" i="2"/>
  <c r="WBR6" i="2"/>
  <c r="WBQ6" i="2"/>
  <c r="WBP6" i="2"/>
  <c r="WBO6" i="2"/>
  <c r="WBN6" i="2"/>
  <c r="WBM6" i="2"/>
  <c r="WBL6" i="2"/>
  <c r="WBK6" i="2"/>
  <c r="WBJ6" i="2"/>
  <c r="WBI6" i="2"/>
  <c r="WBH6" i="2"/>
  <c r="WBG6" i="2"/>
  <c r="WBF6" i="2"/>
  <c r="WBE6" i="2"/>
  <c r="WBD6" i="2"/>
  <c r="WBC6" i="2"/>
  <c r="WBB6" i="2"/>
  <c r="WBA6" i="2"/>
  <c r="WAZ6" i="2"/>
  <c r="WAY6" i="2"/>
  <c r="WAX6" i="2"/>
  <c r="WAW6" i="2"/>
  <c r="WAV6" i="2"/>
  <c r="WAU6" i="2"/>
  <c r="WAT6" i="2"/>
  <c r="WAS6" i="2"/>
  <c r="WAR6" i="2"/>
  <c r="WAQ6" i="2"/>
  <c r="WAP6" i="2"/>
  <c r="WAO6" i="2"/>
  <c r="WAN6" i="2"/>
  <c r="WAM6" i="2"/>
  <c r="WAL6" i="2"/>
  <c r="WAK6" i="2"/>
  <c r="WAJ6" i="2"/>
  <c r="WAI6" i="2"/>
  <c r="WAH6" i="2"/>
  <c r="WAG6" i="2"/>
  <c r="WAF6" i="2"/>
  <c r="WAE6" i="2"/>
  <c r="WAD6" i="2"/>
  <c r="WAC6" i="2"/>
  <c r="WAB6" i="2"/>
  <c r="WAA6" i="2"/>
  <c r="VZZ6" i="2"/>
  <c r="VZY6" i="2"/>
  <c r="VZX6" i="2"/>
  <c r="VZW6" i="2"/>
  <c r="VZV6" i="2"/>
  <c r="VZU6" i="2"/>
  <c r="VZT6" i="2"/>
  <c r="VZS6" i="2"/>
  <c r="VZR6" i="2"/>
  <c r="VZQ6" i="2"/>
  <c r="VZP6" i="2"/>
  <c r="VZO6" i="2"/>
  <c r="VZN6" i="2"/>
  <c r="VZM6" i="2"/>
  <c r="VZL6" i="2"/>
  <c r="VZK6" i="2"/>
  <c r="VZJ6" i="2"/>
  <c r="VZI6" i="2"/>
  <c r="VZH6" i="2"/>
  <c r="VZG6" i="2"/>
  <c r="VZF6" i="2"/>
  <c r="VZE6" i="2"/>
  <c r="VZD6" i="2"/>
  <c r="VZC6" i="2"/>
  <c r="VZB6" i="2"/>
  <c r="VZA6" i="2"/>
  <c r="VYZ6" i="2"/>
  <c r="VYY6" i="2"/>
  <c r="VYX6" i="2"/>
  <c r="VYW6" i="2"/>
  <c r="VYV6" i="2"/>
  <c r="VYU6" i="2"/>
  <c r="VYT6" i="2"/>
  <c r="VYS6" i="2"/>
  <c r="VYR6" i="2"/>
  <c r="VYQ6" i="2"/>
  <c r="VYP6" i="2"/>
  <c r="VYO6" i="2"/>
  <c r="VYN6" i="2"/>
  <c r="VYM6" i="2"/>
  <c r="VYL6" i="2"/>
  <c r="VYK6" i="2"/>
  <c r="VYJ6" i="2"/>
  <c r="VYI6" i="2"/>
  <c r="VYH6" i="2"/>
  <c r="VYG6" i="2"/>
  <c r="VYF6" i="2"/>
  <c r="VYE6" i="2"/>
  <c r="VYD6" i="2"/>
  <c r="VYC6" i="2"/>
  <c r="VYB6" i="2"/>
  <c r="VYA6" i="2"/>
  <c r="VXZ6" i="2"/>
  <c r="VXY6" i="2"/>
  <c r="VXX6" i="2"/>
  <c r="VXW6" i="2"/>
  <c r="VXV6" i="2"/>
  <c r="VXU6" i="2"/>
  <c r="VXT6" i="2"/>
  <c r="VXS6" i="2"/>
  <c r="VXR6" i="2"/>
  <c r="VXQ6" i="2"/>
  <c r="VXP6" i="2"/>
  <c r="VXO6" i="2"/>
  <c r="VXN6" i="2"/>
  <c r="VXM6" i="2"/>
  <c r="VXL6" i="2"/>
  <c r="VXK6" i="2"/>
  <c r="VXJ6" i="2"/>
  <c r="VXI6" i="2"/>
  <c r="VXH6" i="2"/>
  <c r="VXG6" i="2"/>
  <c r="VXF6" i="2"/>
  <c r="VXE6" i="2"/>
  <c r="VXD6" i="2"/>
  <c r="VXC6" i="2"/>
  <c r="VXB6" i="2"/>
  <c r="VXA6" i="2"/>
  <c r="VWZ6" i="2"/>
  <c r="VWY6" i="2"/>
  <c r="VWX6" i="2"/>
  <c r="VWW6" i="2"/>
  <c r="VWV6" i="2"/>
  <c r="VWU6" i="2"/>
  <c r="VWT6" i="2"/>
  <c r="VWS6" i="2"/>
  <c r="VWR6" i="2"/>
  <c r="VWQ6" i="2"/>
  <c r="VWP6" i="2"/>
  <c r="VWO6" i="2"/>
  <c r="VWN6" i="2"/>
  <c r="VWM6" i="2"/>
  <c r="VWL6" i="2"/>
  <c r="VWK6" i="2"/>
  <c r="VWJ6" i="2"/>
  <c r="VWI6" i="2"/>
  <c r="VWH6" i="2"/>
  <c r="VWG6" i="2"/>
  <c r="VWF6" i="2"/>
  <c r="VWE6" i="2"/>
  <c r="VWD6" i="2"/>
  <c r="VWC6" i="2"/>
  <c r="VWB6" i="2"/>
  <c r="VWA6" i="2"/>
  <c r="VVZ6" i="2"/>
  <c r="VVY6" i="2"/>
  <c r="VVX6" i="2"/>
  <c r="VVW6" i="2"/>
  <c r="VVV6" i="2"/>
  <c r="VVU6" i="2"/>
  <c r="VVT6" i="2"/>
  <c r="VVS6" i="2"/>
  <c r="VVR6" i="2"/>
  <c r="VVQ6" i="2"/>
  <c r="VVP6" i="2"/>
  <c r="VVO6" i="2"/>
  <c r="VVN6" i="2"/>
  <c r="VVM6" i="2"/>
  <c r="VVL6" i="2"/>
  <c r="VVK6" i="2"/>
  <c r="VVJ6" i="2"/>
  <c r="VVI6" i="2"/>
  <c r="VVH6" i="2"/>
  <c r="VVG6" i="2"/>
  <c r="VVF6" i="2"/>
  <c r="VVE6" i="2"/>
  <c r="VVD6" i="2"/>
  <c r="VVC6" i="2"/>
  <c r="VVB6" i="2"/>
  <c r="VVA6" i="2"/>
  <c r="VUZ6" i="2"/>
  <c r="VUY6" i="2"/>
  <c r="VUX6" i="2"/>
  <c r="VUW6" i="2"/>
  <c r="VUV6" i="2"/>
  <c r="VUU6" i="2"/>
  <c r="VUT6" i="2"/>
  <c r="VUS6" i="2"/>
  <c r="VUR6" i="2"/>
  <c r="VUQ6" i="2"/>
  <c r="VUP6" i="2"/>
  <c r="VUO6" i="2"/>
  <c r="VUN6" i="2"/>
  <c r="VUM6" i="2"/>
  <c r="VUL6" i="2"/>
  <c r="VUK6" i="2"/>
  <c r="VUJ6" i="2"/>
  <c r="VUI6" i="2"/>
  <c r="VUH6" i="2"/>
  <c r="VUG6" i="2"/>
  <c r="VUF6" i="2"/>
  <c r="VUE6" i="2"/>
  <c r="VUD6" i="2"/>
  <c r="VUC6" i="2"/>
  <c r="VUB6" i="2"/>
  <c r="VUA6" i="2"/>
  <c r="VTZ6" i="2"/>
  <c r="VTY6" i="2"/>
  <c r="VTX6" i="2"/>
  <c r="VTW6" i="2"/>
  <c r="VTV6" i="2"/>
  <c r="VTU6" i="2"/>
  <c r="VTT6" i="2"/>
  <c r="VTS6" i="2"/>
  <c r="VTR6" i="2"/>
  <c r="VTQ6" i="2"/>
  <c r="VTP6" i="2"/>
  <c r="VTO6" i="2"/>
  <c r="VTN6" i="2"/>
  <c r="VTM6" i="2"/>
  <c r="VTL6" i="2"/>
  <c r="VTK6" i="2"/>
  <c r="VTJ6" i="2"/>
  <c r="VTI6" i="2"/>
  <c r="VTH6" i="2"/>
  <c r="VTG6" i="2"/>
  <c r="VTF6" i="2"/>
  <c r="VTE6" i="2"/>
  <c r="VTD6" i="2"/>
  <c r="VTC6" i="2"/>
  <c r="VTB6" i="2"/>
  <c r="VTA6" i="2"/>
  <c r="VSZ6" i="2"/>
  <c r="VSY6" i="2"/>
  <c r="VSX6" i="2"/>
  <c r="VSW6" i="2"/>
  <c r="VSV6" i="2"/>
  <c r="VSU6" i="2"/>
  <c r="VST6" i="2"/>
  <c r="VSS6" i="2"/>
  <c r="VSR6" i="2"/>
  <c r="VSQ6" i="2"/>
  <c r="VSP6" i="2"/>
  <c r="VSO6" i="2"/>
  <c r="VSN6" i="2"/>
  <c r="VSM6" i="2"/>
  <c r="VSL6" i="2"/>
  <c r="VSK6" i="2"/>
  <c r="VSJ6" i="2"/>
  <c r="VSI6" i="2"/>
  <c r="VSH6" i="2"/>
  <c r="VSG6" i="2"/>
  <c r="VSF6" i="2"/>
  <c r="VSE6" i="2"/>
  <c r="VSD6" i="2"/>
  <c r="VSC6" i="2"/>
  <c r="VSB6" i="2"/>
  <c r="VSA6" i="2"/>
  <c r="VRZ6" i="2"/>
  <c r="VRY6" i="2"/>
  <c r="VRX6" i="2"/>
  <c r="VRW6" i="2"/>
  <c r="VRV6" i="2"/>
  <c r="VRU6" i="2"/>
  <c r="VRT6" i="2"/>
  <c r="VRS6" i="2"/>
  <c r="VRR6" i="2"/>
  <c r="VRQ6" i="2"/>
  <c r="VRP6" i="2"/>
  <c r="VRO6" i="2"/>
  <c r="VRN6" i="2"/>
  <c r="VRM6" i="2"/>
  <c r="VRL6" i="2"/>
  <c r="VRK6" i="2"/>
  <c r="VRJ6" i="2"/>
  <c r="VRI6" i="2"/>
  <c r="VRH6" i="2"/>
  <c r="VRG6" i="2"/>
  <c r="VRF6" i="2"/>
  <c r="VRE6" i="2"/>
  <c r="VRD6" i="2"/>
  <c r="VRC6" i="2"/>
  <c r="VRB6" i="2"/>
  <c r="VRA6" i="2"/>
  <c r="VQZ6" i="2"/>
  <c r="VQY6" i="2"/>
  <c r="VQX6" i="2"/>
  <c r="VQW6" i="2"/>
  <c r="VQV6" i="2"/>
  <c r="VQU6" i="2"/>
  <c r="VQT6" i="2"/>
  <c r="VQS6" i="2"/>
  <c r="VQR6" i="2"/>
  <c r="VQQ6" i="2"/>
  <c r="VQP6" i="2"/>
  <c r="VQO6" i="2"/>
  <c r="VQN6" i="2"/>
  <c r="VQM6" i="2"/>
  <c r="VQL6" i="2"/>
  <c r="VQK6" i="2"/>
  <c r="VQJ6" i="2"/>
  <c r="VQI6" i="2"/>
  <c r="VQH6" i="2"/>
  <c r="VQG6" i="2"/>
  <c r="VQF6" i="2"/>
  <c r="VQE6" i="2"/>
  <c r="VQD6" i="2"/>
  <c r="VQC6" i="2"/>
  <c r="VQB6" i="2"/>
  <c r="VQA6" i="2"/>
  <c r="VPZ6" i="2"/>
  <c r="VPY6" i="2"/>
  <c r="VPX6" i="2"/>
  <c r="VPW6" i="2"/>
  <c r="VPV6" i="2"/>
  <c r="VPU6" i="2"/>
  <c r="VPT6" i="2"/>
  <c r="VPS6" i="2"/>
  <c r="VPR6" i="2"/>
  <c r="VPQ6" i="2"/>
  <c r="VPP6" i="2"/>
  <c r="VPO6" i="2"/>
  <c r="VPN6" i="2"/>
  <c r="VPM6" i="2"/>
  <c r="VPL6" i="2"/>
  <c r="VPK6" i="2"/>
  <c r="VPJ6" i="2"/>
  <c r="VPI6" i="2"/>
  <c r="VPH6" i="2"/>
  <c r="VPG6" i="2"/>
  <c r="VPF6" i="2"/>
  <c r="VPE6" i="2"/>
  <c r="VPD6" i="2"/>
  <c r="VPC6" i="2"/>
  <c r="VPB6" i="2"/>
  <c r="VPA6" i="2"/>
  <c r="VOZ6" i="2"/>
  <c r="VOY6" i="2"/>
  <c r="VOX6" i="2"/>
  <c r="VOW6" i="2"/>
  <c r="VOV6" i="2"/>
  <c r="VOU6" i="2"/>
  <c r="VOT6" i="2"/>
  <c r="VOS6" i="2"/>
  <c r="VOR6" i="2"/>
  <c r="VOQ6" i="2"/>
  <c r="VOP6" i="2"/>
  <c r="VOO6" i="2"/>
  <c r="VON6" i="2"/>
  <c r="VOM6" i="2"/>
  <c r="VOL6" i="2"/>
  <c r="VOK6" i="2"/>
  <c r="VOJ6" i="2"/>
  <c r="VOI6" i="2"/>
  <c r="VOH6" i="2"/>
  <c r="VOG6" i="2"/>
  <c r="VOF6" i="2"/>
  <c r="VOE6" i="2"/>
  <c r="VOD6" i="2"/>
  <c r="VOC6" i="2"/>
  <c r="VOB6" i="2"/>
  <c r="VOA6" i="2"/>
  <c r="VNZ6" i="2"/>
  <c r="VNY6" i="2"/>
  <c r="VNX6" i="2"/>
  <c r="VNW6" i="2"/>
  <c r="VNV6" i="2"/>
  <c r="VNU6" i="2"/>
  <c r="VNT6" i="2"/>
  <c r="VNS6" i="2"/>
  <c r="VNR6" i="2"/>
  <c r="VNQ6" i="2"/>
  <c r="VNP6" i="2"/>
  <c r="VNO6" i="2"/>
  <c r="VNN6" i="2"/>
  <c r="VNM6" i="2"/>
  <c r="VNL6" i="2"/>
  <c r="VNK6" i="2"/>
  <c r="VNJ6" i="2"/>
  <c r="VNI6" i="2"/>
  <c r="VNH6" i="2"/>
  <c r="VNG6" i="2"/>
  <c r="VNF6" i="2"/>
  <c r="VNE6" i="2"/>
  <c r="VND6" i="2"/>
  <c r="VNC6" i="2"/>
  <c r="VNB6" i="2"/>
  <c r="VNA6" i="2"/>
  <c r="VMZ6" i="2"/>
  <c r="VMY6" i="2"/>
  <c r="VMX6" i="2"/>
  <c r="VMW6" i="2"/>
  <c r="VMV6" i="2"/>
  <c r="VMU6" i="2"/>
  <c r="VMT6" i="2"/>
  <c r="VMS6" i="2"/>
  <c r="VMR6" i="2"/>
  <c r="VMQ6" i="2"/>
  <c r="VMP6" i="2"/>
  <c r="VMO6" i="2"/>
  <c r="VMN6" i="2"/>
  <c r="VMM6" i="2"/>
  <c r="VML6" i="2"/>
  <c r="VMK6" i="2"/>
  <c r="VMJ6" i="2"/>
  <c r="VMI6" i="2"/>
  <c r="VMH6" i="2"/>
  <c r="VMG6" i="2"/>
  <c r="VMF6" i="2"/>
  <c r="VME6" i="2"/>
  <c r="VMD6" i="2"/>
  <c r="VMC6" i="2"/>
  <c r="VMB6" i="2"/>
  <c r="VMA6" i="2"/>
  <c r="VLZ6" i="2"/>
  <c r="VLY6" i="2"/>
  <c r="VLX6" i="2"/>
  <c r="VLW6" i="2"/>
  <c r="VLV6" i="2"/>
  <c r="VLU6" i="2"/>
  <c r="VLT6" i="2"/>
  <c r="VLS6" i="2"/>
  <c r="VLR6" i="2"/>
  <c r="VLQ6" i="2"/>
  <c r="VLP6" i="2"/>
  <c r="VLO6" i="2"/>
  <c r="VLN6" i="2"/>
  <c r="VLM6" i="2"/>
  <c r="VLL6" i="2"/>
  <c r="VLK6" i="2"/>
  <c r="VLJ6" i="2"/>
  <c r="VLI6" i="2"/>
  <c r="VLH6" i="2"/>
  <c r="VLG6" i="2"/>
  <c r="VLF6" i="2"/>
  <c r="VLE6" i="2"/>
  <c r="VLD6" i="2"/>
  <c r="VLC6" i="2"/>
  <c r="VLB6" i="2"/>
  <c r="VLA6" i="2"/>
  <c r="VKZ6" i="2"/>
  <c r="VKY6" i="2"/>
  <c r="VKX6" i="2"/>
  <c r="VKW6" i="2"/>
  <c r="VKV6" i="2"/>
  <c r="VKU6" i="2"/>
  <c r="VKT6" i="2"/>
  <c r="VKS6" i="2"/>
  <c r="VKR6" i="2"/>
  <c r="VKQ6" i="2"/>
  <c r="VKP6" i="2"/>
  <c r="VKO6" i="2"/>
  <c r="VKN6" i="2"/>
  <c r="VKM6" i="2"/>
  <c r="VKL6" i="2"/>
  <c r="VKK6" i="2"/>
  <c r="VKJ6" i="2"/>
  <c r="VKI6" i="2"/>
  <c r="VKH6" i="2"/>
  <c r="VKG6" i="2"/>
  <c r="VKF6" i="2"/>
  <c r="VKE6" i="2"/>
  <c r="VKD6" i="2"/>
  <c r="VKC6" i="2"/>
  <c r="VKB6" i="2"/>
  <c r="VKA6" i="2"/>
  <c r="VJZ6" i="2"/>
  <c r="VJY6" i="2"/>
  <c r="VJX6" i="2"/>
  <c r="VJW6" i="2"/>
  <c r="VJV6" i="2"/>
  <c r="VJU6" i="2"/>
  <c r="VJT6" i="2"/>
  <c r="VJS6" i="2"/>
  <c r="VJR6" i="2"/>
  <c r="VJQ6" i="2"/>
  <c r="VJP6" i="2"/>
  <c r="VJO6" i="2"/>
  <c r="VJN6" i="2"/>
  <c r="VJM6" i="2"/>
  <c r="VJL6" i="2"/>
  <c r="VJK6" i="2"/>
  <c r="VJJ6" i="2"/>
  <c r="VJI6" i="2"/>
  <c r="VJH6" i="2"/>
  <c r="VJG6" i="2"/>
  <c r="VJF6" i="2"/>
  <c r="VJE6" i="2"/>
  <c r="VJD6" i="2"/>
  <c r="VJC6" i="2"/>
  <c r="VJB6" i="2"/>
  <c r="VJA6" i="2"/>
  <c r="VIZ6" i="2"/>
  <c r="VIY6" i="2"/>
  <c r="VIX6" i="2"/>
  <c r="VIW6" i="2"/>
  <c r="VIV6" i="2"/>
  <c r="VIU6" i="2"/>
  <c r="VIT6" i="2"/>
  <c r="VIS6" i="2"/>
  <c r="VIR6" i="2"/>
  <c r="VIQ6" i="2"/>
  <c r="VIP6" i="2"/>
  <c r="VIO6" i="2"/>
  <c r="VIN6" i="2"/>
  <c r="VIM6" i="2"/>
  <c r="VIL6" i="2"/>
  <c r="VIK6" i="2"/>
  <c r="VIJ6" i="2"/>
  <c r="VII6" i="2"/>
  <c r="VIH6" i="2"/>
  <c r="VIG6" i="2"/>
  <c r="VIF6" i="2"/>
  <c r="VIE6" i="2"/>
  <c r="VID6" i="2"/>
  <c r="VIC6" i="2"/>
  <c r="VIB6" i="2"/>
  <c r="VIA6" i="2"/>
  <c r="VHZ6" i="2"/>
  <c r="VHY6" i="2"/>
  <c r="VHX6" i="2"/>
  <c r="VHW6" i="2"/>
  <c r="VHV6" i="2"/>
  <c r="VHU6" i="2"/>
  <c r="VHT6" i="2"/>
  <c r="VHS6" i="2"/>
  <c r="VHR6" i="2"/>
  <c r="VHQ6" i="2"/>
  <c r="VHP6" i="2"/>
  <c r="VHO6" i="2"/>
  <c r="VHN6" i="2"/>
  <c r="VHM6" i="2"/>
  <c r="VHL6" i="2"/>
  <c r="VHK6" i="2"/>
  <c r="VHJ6" i="2"/>
  <c r="VHI6" i="2"/>
  <c r="VHH6" i="2"/>
  <c r="VHG6" i="2"/>
  <c r="VHF6" i="2"/>
  <c r="VHE6" i="2"/>
  <c r="VHD6" i="2"/>
  <c r="VHC6" i="2"/>
  <c r="VHB6" i="2"/>
  <c r="VHA6" i="2"/>
  <c r="VGZ6" i="2"/>
  <c r="VGY6" i="2"/>
  <c r="VGX6" i="2"/>
  <c r="VGW6" i="2"/>
  <c r="VGV6" i="2"/>
  <c r="VGU6" i="2"/>
  <c r="VGT6" i="2"/>
  <c r="VGS6" i="2"/>
  <c r="VGR6" i="2"/>
  <c r="VGQ6" i="2"/>
  <c r="VGP6" i="2"/>
  <c r="VGO6" i="2"/>
  <c r="VGN6" i="2"/>
  <c r="VGM6" i="2"/>
  <c r="VGL6" i="2"/>
  <c r="VGK6" i="2"/>
  <c r="VGJ6" i="2"/>
  <c r="VGI6" i="2"/>
  <c r="VGH6" i="2"/>
  <c r="VGG6" i="2"/>
  <c r="VGF6" i="2"/>
  <c r="VGE6" i="2"/>
  <c r="VGD6" i="2"/>
  <c r="VGC6" i="2"/>
  <c r="VGB6" i="2"/>
  <c r="VGA6" i="2"/>
  <c r="VFZ6" i="2"/>
  <c r="VFY6" i="2"/>
  <c r="VFX6" i="2"/>
  <c r="VFW6" i="2"/>
  <c r="VFV6" i="2"/>
  <c r="VFU6" i="2"/>
  <c r="VFT6" i="2"/>
  <c r="VFS6" i="2"/>
  <c r="VFR6" i="2"/>
  <c r="VFQ6" i="2"/>
  <c r="VFP6" i="2"/>
  <c r="VFO6" i="2"/>
  <c r="VFN6" i="2"/>
  <c r="VFM6" i="2"/>
  <c r="VFL6" i="2"/>
  <c r="VFK6" i="2"/>
  <c r="VFJ6" i="2"/>
  <c r="VFI6" i="2"/>
  <c r="VFH6" i="2"/>
  <c r="VFG6" i="2"/>
  <c r="VFF6" i="2"/>
  <c r="VFE6" i="2"/>
  <c r="VFD6" i="2"/>
  <c r="VFC6" i="2"/>
  <c r="VFB6" i="2"/>
  <c r="VFA6" i="2"/>
  <c r="VEZ6" i="2"/>
  <c r="VEY6" i="2"/>
  <c r="VEX6" i="2"/>
  <c r="VEW6" i="2"/>
  <c r="VEV6" i="2"/>
  <c r="VEU6" i="2"/>
  <c r="VET6" i="2"/>
  <c r="VES6" i="2"/>
  <c r="VER6" i="2"/>
  <c r="VEQ6" i="2"/>
  <c r="VEP6" i="2"/>
  <c r="VEO6" i="2"/>
  <c r="VEN6" i="2"/>
  <c r="VEM6" i="2"/>
  <c r="VEL6" i="2"/>
  <c r="VEK6" i="2"/>
  <c r="VEJ6" i="2"/>
  <c r="VEI6" i="2"/>
  <c r="VEH6" i="2"/>
  <c r="VEG6" i="2"/>
  <c r="VEF6" i="2"/>
  <c r="VEE6" i="2"/>
  <c r="VED6" i="2"/>
  <c r="VEC6" i="2"/>
  <c r="VEB6" i="2"/>
  <c r="VEA6" i="2"/>
  <c r="VDZ6" i="2"/>
  <c r="VDY6" i="2"/>
  <c r="VDX6" i="2"/>
  <c r="VDW6" i="2"/>
  <c r="VDV6" i="2"/>
  <c r="VDU6" i="2"/>
  <c r="VDT6" i="2"/>
  <c r="VDS6" i="2"/>
  <c r="VDR6" i="2"/>
  <c r="VDQ6" i="2"/>
  <c r="VDP6" i="2"/>
  <c r="VDO6" i="2"/>
  <c r="VDN6" i="2"/>
  <c r="VDM6" i="2"/>
  <c r="VDL6" i="2"/>
  <c r="VDK6" i="2"/>
  <c r="VDJ6" i="2"/>
  <c r="VDI6" i="2"/>
  <c r="VDH6" i="2"/>
  <c r="VDG6" i="2"/>
  <c r="VDF6" i="2"/>
  <c r="VDE6" i="2"/>
  <c r="VDD6" i="2"/>
  <c r="VDC6" i="2"/>
  <c r="VDB6" i="2"/>
  <c r="VDA6" i="2"/>
  <c r="VCZ6" i="2"/>
  <c r="VCY6" i="2"/>
  <c r="VCX6" i="2"/>
  <c r="VCW6" i="2"/>
  <c r="VCV6" i="2"/>
  <c r="VCU6" i="2"/>
  <c r="VCT6" i="2"/>
  <c r="VCS6" i="2"/>
  <c r="VCR6" i="2"/>
  <c r="VCQ6" i="2"/>
  <c r="VCP6" i="2"/>
  <c r="VCO6" i="2"/>
  <c r="VCN6" i="2"/>
  <c r="VCM6" i="2"/>
  <c r="VCL6" i="2"/>
  <c r="VCK6" i="2"/>
  <c r="VCJ6" i="2"/>
  <c r="VCI6" i="2"/>
  <c r="VCH6" i="2"/>
  <c r="VCG6" i="2"/>
  <c r="VCF6" i="2"/>
  <c r="VCE6" i="2"/>
  <c r="VCD6" i="2"/>
  <c r="VCC6" i="2"/>
  <c r="VCB6" i="2"/>
  <c r="VCA6" i="2"/>
  <c r="VBZ6" i="2"/>
  <c r="VBY6" i="2"/>
  <c r="VBX6" i="2"/>
  <c r="VBW6" i="2"/>
  <c r="VBV6" i="2"/>
  <c r="VBU6" i="2"/>
  <c r="VBT6" i="2"/>
  <c r="VBS6" i="2"/>
  <c r="VBR6" i="2"/>
  <c r="VBQ6" i="2"/>
  <c r="VBP6" i="2"/>
  <c r="VBO6" i="2"/>
  <c r="VBN6" i="2"/>
  <c r="VBM6" i="2"/>
  <c r="VBL6" i="2"/>
  <c r="VBK6" i="2"/>
  <c r="VBJ6" i="2"/>
  <c r="VBI6" i="2"/>
  <c r="VBH6" i="2"/>
  <c r="VBG6" i="2"/>
  <c r="VBF6" i="2"/>
  <c r="VBE6" i="2"/>
  <c r="VBD6" i="2"/>
  <c r="VBC6" i="2"/>
  <c r="VBB6" i="2"/>
  <c r="VBA6" i="2"/>
  <c r="VAZ6" i="2"/>
  <c r="VAY6" i="2"/>
  <c r="VAX6" i="2"/>
  <c r="VAW6" i="2"/>
  <c r="VAV6" i="2"/>
  <c r="VAU6" i="2"/>
  <c r="VAT6" i="2"/>
  <c r="VAS6" i="2"/>
  <c r="VAR6" i="2"/>
  <c r="VAQ6" i="2"/>
  <c r="VAP6" i="2"/>
  <c r="VAO6" i="2"/>
  <c r="VAN6" i="2"/>
  <c r="VAM6" i="2"/>
  <c r="VAL6" i="2"/>
  <c r="VAK6" i="2"/>
  <c r="VAJ6" i="2"/>
  <c r="VAI6" i="2"/>
  <c r="VAH6" i="2"/>
  <c r="VAG6" i="2"/>
  <c r="VAF6" i="2"/>
  <c r="VAE6" i="2"/>
  <c r="VAD6" i="2"/>
  <c r="VAC6" i="2"/>
  <c r="VAB6" i="2"/>
  <c r="VAA6" i="2"/>
  <c r="UZZ6" i="2"/>
  <c r="UZY6" i="2"/>
  <c r="UZX6" i="2"/>
  <c r="UZW6" i="2"/>
  <c r="UZV6" i="2"/>
  <c r="UZU6" i="2"/>
  <c r="UZT6" i="2"/>
  <c r="UZS6" i="2"/>
  <c r="UZR6" i="2"/>
  <c r="UZQ6" i="2"/>
  <c r="UZP6" i="2"/>
  <c r="UZO6" i="2"/>
  <c r="UZN6" i="2"/>
  <c r="UZM6" i="2"/>
  <c r="UZL6" i="2"/>
  <c r="UZK6" i="2"/>
  <c r="UZJ6" i="2"/>
  <c r="UZI6" i="2"/>
  <c r="UZH6" i="2"/>
  <c r="UZG6" i="2"/>
  <c r="UZF6" i="2"/>
  <c r="UZE6" i="2"/>
  <c r="UZD6" i="2"/>
  <c r="UZC6" i="2"/>
  <c r="UZB6" i="2"/>
  <c r="UZA6" i="2"/>
  <c r="UYZ6" i="2"/>
  <c r="UYY6" i="2"/>
  <c r="UYX6" i="2"/>
  <c r="UYW6" i="2"/>
  <c r="UYV6" i="2"/>
  <c r="UYU6" i="2"/>
  <c r="UYT6" i="2"/>
  <c r="UYS6" i="2"/>
  <c r="UYR6" i="2"/>
  <c r="UYQ6" i="2"/>
  <c r="UYP6" i="2"/>
  <c r="UYO6" i="2"/>
  <c r="UYN6" i="2"/>
  <c r="UYM6" i="2"/>
  <c r="UYL6" i="2"/>
  <c r="UYK6" i="2"/>
  <c r="UYJ6" i="2"/>
  <c r="UYI6" i="2"/>
  <c r="UYH6" i="2"/>
  <c r="UYG6" i="2"/>
  <c r="UYF6" i="2"/>
  <c r="UYE6" i="2"/>
  <c r="UYD6" i="2"/>
  <c r="UYC6" i="2"/>
  <c r="UYB6" i="2"/>
  <c r="UYA6" i="2"/>
  <c r="UXZ6" i="2"/>
  <c r="UXY6" i="2"/>
  <c r="UXX6" i="2"/>
  <c r="UXW6" i="2"/>
  <c r="UXV6" i="2"/>
  <c r="UXU6" i="2"/>
  <c r="UXT6" i="2"/>
  <c r="UXS6" i="2"/>
  <c r="UXR6" i="2"/>
  <c r="UXQ6" i="2"/>
  <c r="UXP6" i="2"/>
  <c r="UXO6" i="2"/>
  <c r="UXN6" i="2"/>
  <c r="UXM6" i="2"/>
  <c r="UXL6" i="2"/>
  <c r="UXK6" i="2"/>
  <c r="UXJ6" i="2"/>
  <c r="UXI6" i="2"/>
  <c r="UXH6" i="2"/>
  <c r="UXG6" i="2"/>
  <c r="UXF6" i="2"/>
  <c r="UXE6" i="2"/>
  <c r="UXD6" i="2"/>
  <c r="UXC6" i="2"/>
  <c r="UXB6" i="2"/>
  <c r="UXA6" i="2"/>
  <c r="UWZ6" i="2"/>
  <c r="UWY6" i="2"/>
  <c r="UWX6" i="2"/>
  <c r="UWW6" i="2"/>
  <c r="UWV6" i="2"/>
  <c r="UWU6" i="2"/>
  <c r="UWT6" i="2"/>
  <c r="UWS6" i="2"/>
  <c r="UWR6" i="2"/>
  <c r="UWQ6" i="2"/>
  <c r="UWP6" i="2"/>
  <c r="UWO6" i="2"/>
  <c r="UWN6" i="2"/>
  <c r="UWM6" i="2"/>
  <c r="UWL6" i="2"/>
  <c r="UWK6" i="2"/>
  <c r="UWJ6" i="2"/>
  <c r="UWI6" i="2"/>
  <c r="UWH6" i="2"/>
  <c r="UWG6" i="2"/>
  <c r="UWF6" i="2"/>
  <c r="UWE6" i="2"/>
  <c r="UWD6" i="2"/>
  <c r="UWC6" i="2"/>
  <c r="UWB6" i="2"/>
  <c r="UWA6" i="2"/>
  <c r="UVZ6" i="2"/>
  <c r="UVY6" i="2"/>
  <c r="UVX6" i="2"/>
  <c r="UVW6" i="2"/>
  <c r="UVV6" i="2"/>
  <c r="UVU6" i="2"/>
  <c r="UVT6" i="2"/>
  <c r="UVS6" i="2"/>
  <c r="UVR6" i="2"/>
  <c r="UVQ6" i="2"/>
  <c r="UVP6" i="2"/>
  <c r="UVO6" i="2"/>
  <c r="UVN6" i="2"/>
  <c r="UVM6" i="2"/>
  <c r="UVL6" i="2"/>
  <c r="UVK6" i="2"/>
  <c r="UVJ6" i="2"/>
  <c r="UVI6" i="2"/>
  <c r="UVH6" i="2"/>
  <c r="UVG6" i="2"/>
  <c r="UVF6" i="2"/>
  <c r="UVE6" i="2"/>
  <c r="UVD6" i="2"/>
  <c r="UVC6" i="2"/>
  <c r="UVB6" i="2"/>
  <c r="UVA6" i="2"/>
  <c r="UUZ6" i="2"/>
  <c r="UUY6" i="2"/>
  <c r="UUX6" i="2"/>
  <c r="UUW6" i="2"/>
  <c r="UUV6" i="2"/>
  <c r="UUU6" i="2"/>
  <c r="UUT6" i="2"/>
  <c r="UUS6" i="2"/>
  <c r="UUR6" i="2"/>
  <c r="UUQ6" i="2"/>
  <c r="UUP6" i="2"/>
  <c r="UUO6" i="2"/>
  <c r="UUN6" i="2"/>
  <c r="UUM6" i="2"/>
  <c r="UUL6" i="2"/>
  <c r="UUK6" i="2"/>
  <c r="UUJ6" i="2"/>
  <c r="UUI6" i="2"/>
  <c r="UUH6" i="2"/>
  <c r="UUG6" i="2"/>
  <c r="UUF6" i="2"/>
  <c r="UUE6" i="2"/>
  <c r="UUD6" i="2"/>
  <c r="UUC6" i="2"/>
  <c r="UUB6" i="2"/>
  <c r="UUA6" i="2"/>
  <c r="UTZ6" i="2"/>
  <c r="UTY6" i="2"/>
  <c r="UTX6" i="2"/>
  <c r="UTW6" i="2"/>
  <c r="UTV6" i="2"/>
  <c r="UTU6" i="2"/>
  <c r="UTT6" i="2"/>
  <c r="UTS6" i="2"/>
  <c r="UTR6" i="2"/>
  <c r="UTQ6" i="2"/>
  <c r="UTP6" i="2"/>
  <c r="UTO6" i="2"/>
  <c r="UTN6" i="2"/>
  <c r="UTM6" i="2"/>
  <c r="UTL6" i="2"/>
  <c r="UTK6" i="2"/>
  <c r="UTJ6" i="2"/>
  <c r="UTI6" i="2"/>
  <c r="UTH6" i="2"/>
  <c r="UTG6" i="2"/>
  <c r="UTF6" i="2"/>
  <c r="UTE6" i="2"/>
  <c r="UTD6" i="2"/>
  <c r="UTC6" i="2"/>
  <c r="UTB6" i="2"/>
  <c r="UTA6" i="2"/>
  <c r="USZ6" i="2"/>
  <c r="USY6" i="2"/>
  <c r="USX6" i="2"/>
  <c r="USW6" i="2"/>
  <c r="USV6" i="2"/>
  <c r="USU6" i="2"/>
  <c r="UST6" i="2"/>
  <c r="USS6" i="2"/>
  <c r="USR6" i="2"/>
  <c r="USQ6" i="2"/>
  <c r="USP6" i="2"/>
  <c r="USO6" i="2"/>
  <c r="USN6" i="2"/>
  <c r="USM6" i="2"/>
  <c r="USL6" i="2"/>
  <c r="USK6" i="2"/>
  <c r="USJ6" i="2"/>
  <c r="USI6" i="2"/>
  <c r="USH6" i="2"/>
  <c r="USG6" i="2"/>
  <c r="USF6" i="2"/>
  <c r="USE6" i="2"/>
  <c r="USD6" i="2"/>
  <c r="USC6" i="2"/>
  <c r="USB6" i="2"/>
  <c r="USA6" i="2"/>
  <c r="URZ6" i="2"/>
  <c r="URY6" i="2"/>
  <c r="URX6" i="2"/>
  <c r="URW6" i="2"/>
  <c r="URV6" i="2"/>
  <c r="URU6" i="2"/>
  <c r="URT6" i="2"/>
  <c r="URS6" i="2"/>
  <c r="URR6" i="2"/>
  <c r="URQ6" i="2"/>
  <c r="URP6" i="2"/>
  <c r="URO6" i="2"/>
  <c r="URN6" i="2"/>
  <c r="URM6" i="2"/>
  <c r="URL6" i="2"/>
  <c r="URK6" i="2"/>
  <c r="URJ6" i="2"/>
  <c r="URI6" i="2"/>
  <c r="URH6" i="2"/>
  <c r="URG6" i="2"/>
  <c r="URF6" i="2"/>
  <c r="URE6" i="2"/>
  <c r="URD6" i="2"/>
  <c r="URC6" i="2"/>
  <c r="URB6" i="2"/>
  <c r="URA6" i="2"/>
  <c r="UQZ6" i="2"/>
  <c r="UQY6" i="2"/>
  <c r="UQX6" i="2"/>
  <c r="UQW6" i="2"/>
  <c r="UQV6" i="2"/>
  <c r="UQU6" i="2"/>
  <c r="UQT6" i="2"/>
  <c r="UQS6" i="2"/>
  <c r="UQR6" i="2"/>
  <c r="UQQ6" i="2"/>
  <c r="UQP6" i="2"/>
  <c r="UQO6" i="2"/>
  <c r="UQN6" i="2"/>
  <c r="UQM6" i="2"/>
  <c r="UQL6" i="2"/>
  <c r="UQK6" i="2"/>
  <c r="UQJ6" i="2"/>
  <c r="UQI6" i="2"/>
  <c r="UQH6" i="2"/>
  <c r="UQG6" i="2"/>
  <c r="UQF6" i="2"/>
  <c r="UQE6" i="2"/>
  <c r="UQD6" i="2"/>
  <c r="UQC6" i="2"/>
  <c r="UQB6" i="2"/>
  <c r="UQA6" i="2"/>
  <c r="UPZ6" i="2"/>
  <c r="UPY6" i="2"/>
  <c r="UPX6" i="2"/>
  <c r="UPW6" i="2"/>
  <c r="UPV6" i="2"/>
  <c r="UPU6" i="2"/>
  <c r="UPT6" i="2"/>
  <c r="UPS6" i="2"/>
  <c r="UPR6" i="2"/>
  <c r="UPQ6" i="2"/>
  <c r="UPP6" i="2"/>
  <c r="UPO6" i="2"/>
  <c r="UPN6" i="2"/>
  <c r="UPM6" i="2"/>
  <c r="UPL6" i="2"/>
  <c r="UPK6" i="2"/>
  <c r="UPJ6" i="2"/>
  <c r="UPI6" i="2"/>
  <c r="UPH6" i="2"/>
  <c r="UPG6" i="2"/>
  <c r="UPF6" i="2"/>
  <c r="UPE6" i="2"/>
  <c r="UPD6" i="2"/>
  <c r="UPC6" i="2"/>
  <c r="UPB6" i="2"/>
  <c r="UPA6" i="2"/>
  <c r="UOZ6" i="2"/>
  <c r="UOY6" i="2"/>
  <c r="UOX6" i="2"/>
  <c r="UOW6" i="2"/>
  <c r="UOV6" i="2"/>
  <c r="UOU6" i="2"/>
  <c r="UOT6" i="2"/>
  <c r="UOS6" i="2"/>
  <c r="UOR6" i="2"/>
  <c r="UOQ6" i="2"/>
  <c r="UOP6" i="2"/>
  <c r="UOO6" i="2"/>
  <c r="UON6" i="2"/>
  <c r="UOM6" i="2"/>
  <c r="UOL6" i="2"/>
  <c r="UOK6" i="2"/>
  <c r="UOJ6" i="2"/>
  <c r="UOI6" i="2"/>
  <c r="UOH6" i="2"/>
  <c r="UOG6" i="2"/>
  <c r="UOF6" i="2"/>
  <c r="UOE6" i="2"/>
  <c r="UOD6" i="2"/>
  <c r="UOC6" i="2"/>
  <c r="UOB6" i="2"/>
  <c r="UOA6" i="2"/>
  <c r="UNZ6" i="2"/>
  <c r="UNY6" i="2"/>
  <c r="UNX6" i="2"/>
  <c r="UNW6" i="2"/>
  <c r="UNV6" i="2"/>
  <c r="UNU6" i="2"/>
  <c r="UNT6" i="2"/>
  <c r="UNS6" i="2"/>
  <c r="UNR6" i="2"/>
  <c r="UNQ6" i="2"/>
  <c r="UNP6" i="2"/>
  <c r="UNO6" i="2"/>
  <c r="UNN6" i="2"/>
  <c r="UNM6" i="2"/>
  <c r="UNL6" i="2"/>
  <c r="UNK6" i="2"/>
  <c r="UNJ6" i="2"/>
  <c r="UNI6" i="2"/>
  <c r="UNH6" i="2"/>
  <c r="UNG6" i="2"/>
  <c r="UNF6" i="2"/>
  <c r="UNE6" i="2"/>
  <c r="UND6" i="2"/>
  <c r="UNC6" i="2"/>
  <c r="UNB6" i="2"/>
  <c r="UNA6" i="2"/>
  <c r="UMZ6" i="2"/>
  <c r="UMY6" i="2"/>
  <c r="UMX6" i="2"/>
  <c r="UMW6" i="2"/>
  <c r="UMV6" i="2"/>
  <c r="UMU6" i="2"/>
  <c r="UMT6" i="2"/>
  <c r="UMS6" i="2"/>
  <c r="UMR6" i="2"/>
  <c r="UMQ6" i="2"/>
  <c r="UMP6" i="2"/>
  <c r="UMO6" i="2"/>
  <c r="UMN6" i="2"/>
  <c r="UMM6" i="2"/>
  <c r="UML6" i="2"/>
  <c r="UMK6" i="2"/>
  <c r="UMJ6" i="2"/>
  <c r="UMI6" i="2"/>
  <c r="UMH6" i="2"/>
  <c r="UMG6" i="2"/>
  <c r="UMF6" i="2"/>
  <c r="UME6" i="2"/>
  <c r="UMD6" i="2"/>
  <c r="UMC6" i="2"/>
  <c r="UMB6" i="2"/>
  <c r="UMA6" i="2"/>
  <c r="ULZ6" i="2"/>
  <c r="ULY6" i="2"/>
  <c r="ULX6" i="2"/>
  <c r="ULW6" i="2"/>
  <c r="ULV6" i="2"/>
  <c r="ULU6" i="2"/>
  <c r="ULT6" i="2"/>
  <c r="ULS6" i="2"/>
  <c r="ULR6" i="2"/>
  <c r="ULQ6" i="2"/>
  <c r="ULP6" i="2"/>
  <c r="ULO6" i="2"/>
  <c r="ULN6" i="2"/>
  <c r="ULM6" i="2"/>
  <c r="ULL6" i="2"/>
  <c r="ULK6" i="2"/>
  <c r="ULJ6" i="2"/>
  <c r="ULI6" i="2"/>
  <c r="ULH6" i="2"/>
  <c r="ULG6" i="2"/>
  <c r="ULF6" i="2"/>
  <c r="ULE6" i="2"/>
  <c r="ULD6" i="2"/>
  <c r="ULC6" i="2"/>
  <c r="ULB6" i="2"/>
  <c r="ULA6" i="2"/>
  <c r="UKZ6" i="2"/>
  <c r="UKY6" i="2"/>
  <c r="UKX6" i="2"/>
  <c r="UKW6" i="2"/>
  <c r="UKV6" i="2"/>
  <c r="UKU6" i="2"/>
  <c r="UKT6" i="2"/>
  <c r="UKS6" i="2"/>
  <c r="UKR6" i="2"/>
  <c r="UKQ6" i="2"/>
  <c r="UKP6" i="2"/>
  <c r="UKO6" i="2"/>
  <c r="UKN6" i="2"/>
  <c r="UKM6" i="2"/>
  <c r="UKL6" i="2"/>
  <c r="UKK6" i="2"/>
  <c r="UKJ6" i="2"/>
  <c r="UKI6" i="2"/>
  <c r="UKH6" i="2"/>
  <c r="UKG6" i="2"/>
  <c r="UKF6" i="2"/>
  <c r="UKE6" i="2"/>
  <c r="UKD6" i="2"/>
  <c r="UKC6" i="2"/>
  <c r="UKB6" i="2"/>
  <c r="UKA6" i="2"/>
  <c r="UJZ6" i="2"/>
  <c r="UJY6" i="2"/>
  <c r="UJX6" i="2"/>
  <c r="UJW6" i="2"/>
  <c r="UJV6" i="2"/>
  <c r="UJU6" i="2"/>
  <c r="UJT6" i="2"/>
  <c r="UJS6" i="2"/>
  <c r="UJR6" i="2"/>
  <c r="UJQ6" i="2"/>
  <c r="UJP6" i="2"/>
  <c r="UJO6" i="2"/>
  <c r="UJN6" i="2"/>
  <c r="UJM6" i="2"/>
  <c r="UJL6" i="2"/>
  <c r="UJK6" i="2"/>
  <c r="UJJ6" i="2"/>
  <c r="UJI6" i="2"/>
  <c r="UJH6" i="2"/>
  <c r="UJG6" i="2"/>
  <c r="UJF6" i="2"/>
  <c r="UJE6" i="2"/>
  <c r="UJD6" i="2"/>
  <c r="UJC6" i="2"/>
  <c r="UJB6" i="2"/>
  <c r="UJA6" i="2"/>
  <c r="UIZ6" i="2"/>
  <c r="UIY6" i="2"/>
  <c r="UIX6" i="2"/>
  <c r="UIW6" i="2"/>
  <c r="UIV6" i="2"/>
  <c r="UIU6" i="2"/>
  <c r="UIT6" i="2"/>
  <c r="UIS6" i="2"/>
  <c r="UIR6" i="2"/>
  <c r="UIQ6" i="2"/>
  <c r="UIP6" i="2"/>
  <c r="UIO6" i="2"/>
  <c r="UIN6" i="2"/>
  <c r="UIM6" i="2"/>
  <c r="UIL6" i="2"/>
  <c r="UIK6" i="2"/>
  <c r="UIJ6" i="2"/>
  <c r="UII6" i="2"/>
  <c r="UIH6" i="2"/>
  <c r="UIG6" i="2"/>
  <c r="UIF6" i="2"/>
  <c r="UIE6" i="2"/>
  <c r="UID6" i="2"/>
  <c r="UIC6" i="2"/>
  <c r="UIB6" i="2"/>
  <c r="UIA6" i="2"/>
  <c r="UHZ6" i="2"/>
  <c r="UHY6" i="2"/>
  <c r="UHX6" i="2"/>
  <c r="UHW6" i="2"/>
  <c r="UHV6" i="2"/>
  <c r="UHU6" i="2"/>
  <c r="UHT6" i="2"/>
  <c r="UHS6" i="2"/>
  <c r="UHR6" i="2"/>
  <c r="UHQ6" i="2"/>
  <c r="UHP6" i="2"/>
  <c r="UHO6" i="2"/>
  <c r="UHN6" i="2"/>
  <c r="UHM6" i="2"/>
  <c r="UHL6" i="2"/>
  <c r="UHK6" i="2"/>
  <c r="UHJ6" i="2"/>
  <c r="UHI6" i="2"/>
  <c r="UHH6" i="2"/>
  <c r="UHG6" i="2"/>
  <c r="UHF6" i="2"/>
  <c r="UHE6" i="2"/>
  <c r="UHD6" i="2"/>
  <c r="UHC6" i="2"/>
  <c r="UHB6" i="2"/>
  <c r="UHA6" i="2"/>
  <c r="UGZ6" i="2"/>
  <c r="UGY6" i="2"/>
  <c r="UGX6" i="2"/>
  <c r="UGW6" i="2"/>
  <c r="UGV6" i="2"/>
  <c r="UGU6" i="2"/>
  <c r="UGT6" i="2"/>
  <c r="UGS6" i="2"/>
  <c r="UGR6" i="2"/>
  <c r="UGQ6" i="2"/>
  <c r="UGP6" i="2"/>
  <c r="UGO6" i="2"/>
  <c r="UGN6" i="2"/>
  <c r="UGM6" i="2"/>
  <c r="UGL6" i="2"/>
  <c r="UGK6" i="2"/>
  <c r="UGJ6" i="2"/>
  <c r="UGI6" i="2"/>
  <c r="UGH6" i="2"/>
  <c r="UGG6" i="2"/>
  <c r="UGF6" i="2"/>
  <c r="UGE6" i="2"/>
  <c r="UGD6" i="2"/>
  <c r="UGC6" i="2"/>
  <c r="UGB6" i="2"/>
  <c r="UGA6" i="2"/>
  <c r="UFZ6" i="2"/>
  <c r="UFY6" i="2"/>
  <c r="UFX6" i="2"/>
  <c r="UFW6" i="2"/>
  <c r="UFV6" i="2"/>
  <c r="UFU6" i="2"/>
  <c r="UFT6" i="2"/>
  <c r="UFS6" i="2"/>
  <c r="UFR6" i="2"/>
  <c r="UFQ6" i="2"/>
  <c r="UFP6" i="2"/>
  <c r="UFO6" i="2"/>
  <c r="UFN6" i="2"/>
  <c r="UFM6" i="2"/>
  <c r="UFL6" i="2"/>
  <c r="UFK6" i="2"/>
  <c r="UFJ6" i="2"/>
  <c r="UFI6" i="2"/>
  <c r="UFH6" i="2"/>
  <c r="UFG6" i="2"/>
  <c r="UFF6" i="2"/>
  <c r="UFE6" i="2"/>
  <c r="UFD6" i="2"/>
  <c r="UFC6" i="2"/>
  <c r="UFB6" i="2"/>
  <c r="UFA6" i="2"/>
  <c r="UEZ6" i="2"/>
  <c r="UEY6" i="2"/>
  <c r="UEX6" i="2"/>
  <c r="UEW6" i="2"/>
  <c r="UEV6" i="2"/>
  <c r="UEU6" i="2"/>
  <c r="UET6" i="2"/>
  <c r="UES6" i="2"/>
  <c r="UER6" i="2"/>
  <c r="UEQ6" i="2"/>
  <c r="UEP6" i="2"/>
  <c r="UEO6" i="2"/>
  <c r="UEN6" i="2"/>
  <c r="UEM6" i="2"/>
  <c r="UEL6" i="2"/>
  <c r="UEK6" i="2"/>
  <c r="UEJ6" i="2"/>
  <c r="UEI6" i="2"/>
  <c r="UEH6" i="2"/>
  <c r="UEG6" i="2"/>
  <c r="UEF6" i="2"/>
  <c r="UEE6" i="2"/>
  <c r="UED6" i="2"/>
  <c r="UEC6" i="2"/>
  <c r="UEB6" i="2"/>
  <c r="UEA6" i="2"/>
  <c r="UDZ6" i="2"/>
  <c r="UDY6" i="2"/>
  <c r="UDX6" i="2"/>
  <c r="UDW6" i="2"/>
  <c r="UDV6" i="2"/>
  <c r="UDU6" i="2"/>
  <c r="UDT6" i="2"/>
  <c r="UDS6" i="2"/>
  <c r="UDR6" i="2"/>
  <c r="UDQ6" i="2"/>
  <c r="UDP6" i="2"/>
  <c r="UDO6" i="2"/>
  <c r="UDN6" i="2"/>
  <c r="UDM6" i="2"/>
  <c r="UDL6" i="2"/>
  <c r="UDK6" i="2"/>
  <c r="UDJ6" i="2"/>
  <c r="UDI6" i="2"/>
  <c r="UDH6" i="2"/>
  <c r="UDG6" i="2"/>
  <c r="UDF6" i="2"/>
  <c r="UDE6" i="2"/>
  <c r="UDD6" i="2"/>
  <c r="UDC6" i="2"/>
  <c r="UDB6" i="2"/>
  <c r="UDA6" i="2"/>
  <c r="UCZ6" i="2"/>
  <c r="UCY6" i="2"/>
  <c r="UCX6" i="2"/>
  <c r="UCW6" i="2"/>
  <c r="UCV6" i="2"/>
  <c r="UCU6" i="2"/>
  <c r="UCT6" i="2"/>
  <c r="UCS6" i="2"/>
  <c r="UCR6" i="2"/>
  <c r="UCQ6" i="2"/>
  <c r="UCP6" i="2"/>
  <c r="UCO6" i="2"/>
  <c r="UCN6" i="2"/>
  <c r="UCM6" i="2"/>
  <c r="UCL6" i="2"/>
  <c r="UCK6" i="2"/>
  <c r="UCJ6" i="2"/>
  <c r="UCI6" i="2"/>
  <c r="UCH6" i="2"/>
  <c r="UCG6" i="2"/>
  <c r="UCF6" i="2"/>
  <c r="UCE6" i="2"/>
  <c r="UCD6" i="2"/>
  <c r="UCC6" i="2"/>
  <c r="UCB6" i="2"/>
  <c r="UCA6" i="2"/>
  <c r="UBZ6" i="2"/>
  <c r="UBY6" i="2"/>
  <c r="UBX6" i="2"/>
  <c r="UBW6" i="2"/>
  <c r="UBV6" i="2"/>
  <c r="UBU6" i="2"/>
  <c r="UBT6" i="2"/>
  <c r="UBS6" i="2"/>
  <c r="UBR6" i="2"/>
  <c r="UBQ6" i="2"/>
  <c r="UBP6" i="2"/>
  <c r="UBO6" i="2"/>
  <c r="UBN6" i="2"/>
  <c r="UBM6" i="2"/>
  <c r="UBL6" i="2"/>
  <c r="UBK6" i="2"/>
  <c r="UBJ6" i="2"/>
  <c r="UBI6" i="2"/>
  <c r="UBH6" i="2"/>
  <c r="UBG6" i="2"/>
  <c r="UBF6" i="2"/>
  <c r="UBE6" i="2"/>
  <c r="UBD6" i="2"/>
  <c r="UBC6" i="2"/>
  <c r="UBB6" i="2"/>
  <c r="UBA6" i="2"/>
  <c r="UAZ6" i="2"/>
  <c r="UAY6" i="2"/>
  <c r="UAX6" i="2"/>
  <c r="UAW6" i="2"/>
  <c r="UAV6" i="2"/>
  <c r="UAU6" i="2"/>
  <c r="UAT6" i="2"/>
  <c r="UAS6" i="2"/>
  <c r="UAR6" i="2"/>
  <c r="UAQ6" i="2"/>
  <c r="UAP6" i="2"/>
  <c r="UAO6" i="2"/>
  <c r="UAN6" i="2"/>
  <c r="UAM6" i="2"/>
  <c r="UAL6" i="2"/>
  <c r="UAK6" i="2"/>
  <c r="UAJ6" i="2"/>
  <c r="UAI6" i="2"/>
  <c r="UAH6" i="2"/>
  <c r="UAG6" i="2"/>
  <c r="UAF6" i="2"/>
  <c r="UAE6" i="2"/>
  <c r="UAD6" i="2"/>
  <c r="UAC6" i="2"/>
  <c r="UAB6" i="2"/>
  <c r="UAA6" i="2"/>
  <c r="TZZ6" i="2"/>
  <c r="TZY6" i="2"/>
  <c r="TZX6" i="2"/>
  <c r="TZW6" i="2"/>
  <c r="TZV6" i="2"/>
  <c r="TZU6" i="2"/>
  <c r="TZT6" i="2"/>
  <c r="TZS6" i="2"/>
  <c r="TZR6" i="2"/>
  <c r="TZQ6" i="2"/>
  <c r="TZP6" i="2"/>
  <c r="TZO6" i="2"/>
  <c r="TZN6" i="2"/>
  <c r="TZM6" i="2"/>
  <c r="TZL6" i="2"/>
  <c r="TZK6" i="2"/>
  <c r="TZJ6" i="2"/>
  <c r="TZI6" i="2"/>
  <c r="TZH6" i="2"/>
  <c r="TZG6" i="2"/>
  <c r="TZF6" i="2"/>
  <c r="TZE6" i="2"/>
  <c r="TZD6" i="2"/>
  <c r="TZC6" i="2"/>
  <c r="TZB6" i="2"/>
  <c r="TZA6" i="2"/>
  <c r="TYZ6" i="2"/>
  <c r="TYY6" i="2"/>
  <c r="TYX6" i="2"/>
  <c r="TYW6" i="2"/>
  <c r="TYV6" i="2"/>
  <c r="TYU6" i="2"/>
  <c r="TYT6" i="2"/>
  <c r="TYS6" i="2"/>
  <c r="TYR6" i="2"/>
  <c r="TYQ6" i="2"/>
  <c r="TYP6" i="2"/>
  <c r="TYO6" i="2"/>
  <c r="TYN6" i="2"/>
  <c r="TYM6" i="2"/>
  <c r="TYL6" i="2"/>
  <c r="TYK6" i="2"/>
  <c r="TYJ6" i="2"/>
  <c r="TYI6" i="2"/>
  <c r="TYH6" i="2"/>
  <c r="TYG6" i="2"/>
  <c r="TYF6" i="2"/>
  <c r="TYE6" i="2"/>
  <c r="TYD6" i="2"/>
  <c r="TYC6" i="2"/>
  <c r="TYB6" i="2"/>
  <c r="TYA6" i="2"/>
  <c r="TXZ6" i="2"/>
  <c r="TXY6" i="2"/>
  <c r="TXX6" i="2"/>
  <c r="TXW6" i="2"/>
  <c r="TXV6" i="2"/>
  <c r="TXU6" i="2"/>
  <c r="TXT6" i="2"/>
  <c r="TXS6" i="2"/>
  <c r="TXR6" i="2"/>
  <c r="TXQ6" i="2"/>
  <c r="TXP6" i="2"/>
  <c r="TXO6" i="2"/>
  <c r="TXN6" i="2"/>
  <c r="TXM6" i="2"/>
  <c r="TXL6" i="2"/>
  <c r="TXK6" i="2"/>
  <c r="TXJ6" i="2"/>
  <c r="TXI6" i="2"/>
  <c r="TXH6" i="2"/>
  <c r="TXG6" i="2"/>
  <c r="TXF6" i="2"/>
  <c r="TXE6" i="2"/>
  <c r="TXD6" i="2"/>
  <c r="TXC6" i="2"/>
  <c r="TXB6" i="2"/>
  <c r="TXA6" i="2"/>
  <c r="TWZ6" i="2"/>
  <c r="TWY6" i="2"/>
  <c r="TWX6" i="2"/>
  <c r="TWW6" i="2"/>
  <c r="TWV6" i="2"/>
  <c r="TWU6" i="2"/>
  <c r="TWT6" i="2"/>
  <c r="TWS6" i="2"/>
  <c r="TWR6" i="2"/>
  <c r="TWQ6" i="2"/>
  <c r="TWP6" i="2"/>
  <c r="TWO6" i="2"/>
  <c r="TWN6" i="2"/>
  <c r="TWM6" i="2"/>
  <c r="TWL6" i="2"/>
  <c r="TWK6" i="2"/>
  <c r="TWJ6" i="2"/>
  <c r="TWI6" i="2"/>
  <c r="TWH6" i="2"/>
  <c r="TWG6" i="2"/>
  <c r="TWF6" i="2"/>
  <c r="TWE6" i="2"/>
  <c r="TWD6" i="2"/>
  <c r="TWC6" i="2"/>
  <c r="TWB6" i="2"/>
  <c r="TWA6" i="2"/>
  <c r="TVZ6" i="2"/>
  <c r="TVY6" i="2"/>
  <c r="TVX6" i="2"/>
  <c r="TVW6" i="2"/>
  <c r="TVV6" i="2"/>
  <c r="TVU6" i="2"/>
  <c r="TVT6" i="2"/>
  <c r="TVS6" i="2"/>
  <c r="TVR6" i="2"/>
  <c r="TVQ6" i="2"/>
  <c r="TVP6" i="2"/>
  <c r="TVO6" i="2"/>
  <c r="TVN6" i="2"/>
  <c r="TVM6" i="2"/>
  <c r="TVL6" i="2"/>
  <c r="TVK6" i="2"/>
  <c r="TVJ6" i="2"/>
  <c r="TVI6" i="2"/>
  <c r="TVH6" i="2"/>
  <c r="TVG6" i="2"/>
  <c r="TVF6" i="2"/>
  <c r="TVE6" i="2"/>
  <c r="TVD6" i="2"/>
  <c r="TVC6" i="2"/>
  <c r="TVB6" i="2"/>
  <c r="TVA6" i="2"/>
  <c r="TUZ6" i="2"/>
  <c r="TUY6" i="2"/>
  <c r="TUX6" i="2"/>
  <c r="TUW6" i="2"/>
  <c r="TUV6" i="2"/>
  <c r="TUU6" i="2"/>
  <c r="TUT6" i="2"/>
  <c r="TUS6" i="2"/>
  <c r="TUR6" i="2"/>
  <c r="TUQ6" i="2"/>
  <c r="TUP6" i="2"/>
  <c r="TUO6" i="2"/>
  <c r="TUN6" i="2"/>
  <c r="TUM6" i="2"/>
  <c r="TUL6" i="2"/>
  <c r="TUK6" i="2"/>
  <c r="TUJ6" i="2"/>
  <c r="TUI6" i="2"/>
  <c r="TUH6" i="2"/>
  <c r="TUG6" i="2"/>
  <c r="TUF6" i="2"/>
  <c r="TUE6" i="2"/>
  <c r="TUD6" i="2"/>
  <c r="TUC6" i="2"/>
  <c r="TUB6" i="2"/>
  <c r="TUA6" i="2"/>
  <c r="TTZ6" i="2"/>
  <c r="TTY6" i="2"/>
  <c r="TTX6" i="2"/>
  <c r="TTW6" i="2"/>
  <c r="TTV6" i="2"/>
  <c r="TTU6" i="2"/>
  <c r="TTT6" i="2"/>
  <c r="TTS6" i="2"/>
  <c r="TTR6" i="2"/>
  <c r="TTQ6" i="2"/>
  <c r="TTP6" i="2"/>
  <c r="TTO6" i="2"/>
  <c r="TTN6" i="2"/>
  <c r="TTM6" i="2"/>
  <c r="TTL6" i="2"/>
  <c r="TTK6" i="2"/>
  <c r="TTJ6" i="2"/>
  <c r="TTI6" i="2"/>
  <c r="TTH6" i="2"/>
  <c r="TTG6" i="2"/>
  <c r="TTF6" i="2"/>
  <c r="TTE6" i="2"/>
  <c r="TTD6" i="2"/>
  <c r="TTC6" i="2"/>
  <c r="TTB6" i="2"/>
  <c r="TTA6" i="2"/>
  <c r="TSZ6" i="2"/>
  <c r="TSY6" i="2"/>
  <c r="TSX6" i="2"/>
  <c r="TSW6" i="2"/>
  <c r="TSV6" i="2"/>
  <c r="TSU6" i="2"/>
  <c r="TST6" i="2"/>
  <c r="TSS6" i="2"/>
  <c r="TSR6" i="2"/>
  <c r="TSQ6" i="2"/>
  <c r="TSP6" i="2"/>
  <c r="TSO6" i="2"/>
  <c r="TSN6" i="2"/>
  <c r="TSM6" i="2"/>
  <c r="TSL6" i="2"/>
  <c r="TSK6" i="2"/>
  <c r="TSJ6" i="2"/>
  <c r="TSI6" i="2"/>
  <c r="TSH6" i="2"/>
  <c r="TSG6" i="2"/>
  <c r="TSF6" i="2"/>
  <c r="TSE6" i="2"/>
  <c r="TSD6" i="2"/>
  <c r="TSC6" i="2"/>
  <c r="TSB6" i="2"/>
  <c r="TSA6" i="2"/>
  <c r="TRZ6" i="2"/>
  <c r="TRY6" i="2"/>
  <c r="TRX6" i="2"/>
  <c r="TRW6" i="2"/>
  <c r="TRV6" i="2"/>
  <c r="TRU6" i="2"/>
  <c r="TRT6" i="2"/>
  <c r="TRS6" i="2"/>
  <c r="TRR6" i="2"/>
  <c r="TRQ6" i="2"/>
  <c r="TRP6" i="2"/>
  <c r="TRO6" i="2"/>
  <c r="TRN6" i="2"/>
  <c r="TRM6" i="2"/>
  <c r="TRL6" i="2"/>
  <c r="TRK6" i="2"/>
  <c r="TRJ6" i="2"/>
  <c r="TRI6" i="2"/>
  <c r="TRH6" i="2"/>
  <c r="TRG6" i="2"/>
  <c r="TRF6" i="2"/>
  <c r="TRE6" i="2"/>
  <c r="TRD6" i="2"/>
  <c r="TRC6" i="2"/>
  <c r="TRB6" i="2"/>
  <c r="TRA6" i="2"/>
  <c r="TQZ6" i="2"/>
  <c r="TQY6" i="2"/>
  <c r="TQX6" i="2"/>
  <c r="TQW6" i="2"/>
  <c r="TQV6" i="2"/>
  <c r="TQU6" i="2"/>
  <c r="TQT6" i="2"/>
  <c r="TQS6" i="2"/>
  <c r="TQR6" i="2"/>
  <c r="TQQ6" i="2"/>
  <c r="TQP6" i="2"/>
  <c r="TQO6" i="2"/>
  <c r="TQN6" i="2"/>
  <c r="TQM6" i="2"/>
  <c r="TQL6" i="2"/>
  <c r="TQK6" i="2"/>
  <c r="TQJ6" i="2"/>
  <c r="TQI6" i="2"/>
  <c r="TQH6" i="2"/>
  <c r="TQG6" i="2"/>
  <c r="TQF6" i="2"/>
  <c r="TQE6" i="2"/>
  <c r="TQD6" i="2"/>
  <c r="TQC6" i="2"/>
  <c r="TQB6" i="2"/>
  <c r="TQA6" i="2"/>
  <c r="TPZ6" i="2"/>
  <c r="TPY6" i="2"/>
  <c r="TPX6" i="2"/>
  <c r="TPW6" i="2"/>
  <c r="TPV6" i="2"/>
  <c r="TPU6" i="2"/>
  <c r="TPT6" i="2"/>
  <c r="TPS6" i="2"/>
  <c r="TPR6" i="2"/>
  <c r="TPQ6" i="2"/>
  <c r="TPP6" i="2"/>
  <c r="TPO6" i="2"/>
  <c r="TPN6" i="2"/>
  <c r="TPM6" i="2"/>
  <c r="TPL6" i="2"/>
  <c r="TPK6" i="2"/>
  <c r="TPJ6" i="2"/>
  <c r="TPI6" i="2"/>
  <c r="TPH6" i="2"/>
  <c r="TPG6" i="2"/>
  <c r="TPF6" i="2"/>
  <c r="TPE6" i="2"/>
  <c r="TPD6" i="2"/>
  <c r="TPC6" i="2"/>
  <c r="TPB6" i="2"/>
  <c r="TPA6" i="2"/>
  <c r="TOZ6" i="2"/>
  <c r="TOY6" i="2"/>
  <c r="TOX6" i="2"/>
  <c r="TOW6" i="2"/>
  <c r="TOV6" i="2"/>
  <c r="TOU6" i="2"/>
  <c r="TOT6" i="2"/>
  <c r="TOS6" i="2"/>
  <c r="TOR6" i="2"/>
  <c r="TOQ6" i="2"/>
  <c r="TOP6" i="2"/>
  <c r="TOO6" i="2"/>
  <c r="TON6" i="2"/>
  <c r="TOM6" i="2"/>
  <c r="TOL6" i="2"/>
  <c r="TOK6" i="2"/>
  <c r="TOJ6" i="2"/>
  <c r="TOI6" i="2"/>
  <c r="TOH6" i="2"/>
  <c r="TOG6" i="2"/>
  <c r="TOF6" i="2"/>
  <c r="TOE6" i="2"/>
  <c r="TOD6" i="2"/>
  <c r="TOC6" i="2"/>
  <c r="TOB6" i="2"/>
  <c r="TOA6" i="2"/>
  <c r="TNZ6" i="2"/>
  <c r="TNY6" i="2"/>
  <c r="TNX6" i="2"/>
  <c r="TNW6" i="2"/>
  <c r="TNV6" i="2"/>
  <c r="TNU6" i="2"/>
  <c r="TNT6" i="2"/>
  <c r="TNS6" i="2"/>
  <c r="TNR6" i="2"/>
  <c r="TNQ6" i="2"/>
  <c r="TNP6" i="2"/>
  <c r="TNO6" i="2"/>
  <c r="TNN6" i="2"/>
  <c r="TNM6" i="2"/>
  <c r="TNL6" i="2"/>
  <c r="TNK6" i="2"/>
  <c r="TNJ6" i="2"/>
  <c r="TNI6" i="2"/>
  <c r="TNH6" i="2"/>
  <c r="TNG6" i="2"/>
  <c r="TNF6" i="2"/>
  <c r="TNE6" i="2"/>
  <c r="TND6" i="2"/>
  <c r="TNC6" i="2"/>
  <c r="TNB6" i="2"/>
  <c r="TNA6" i="2"/>
  <c r="TMZ6" i="2"/>
  <c r="TMY6" i="2"/>
  <c r="TMX6" i="2"/>
  <c r="TMW6" i="2"/>
  <c r="TMV6" i="2"/>
  <c r="TMU6" i="2"/>
  <c r="TMT6" i="2"/>
  <c r="TMS6" i="2"/>
  <c r="TMR6" i="2"/>
  <c r="TMQ6" i="2"/>
  <c r="TMP6" i="2"/>
  <c r="TMO6" i="2"/>
  <c r="TMN6" i="2"/>
  <c r="TMM6" i="2"/>
  <c r="TML6" i="2"/>
  <c r="TMK6" i="2"/>
  <c r="TMJ6" i="2"/>
  <c r="TMI6" i="2"/>
  <c r="TMH6" i="2"/>
  <c r="TMG6" i="2"/>
  <c r="TMF6" i="2"/>
  <c r="TME6" i="2"/>
  <c r="TMD6" i="2"/>
  <c r="TMC6" i="2"/>
  <c r="TMB6" i="2"/>
  <c r="TMA6" i="2"/>
  <c r="TLZ6" i="2"/>
  <c r="TLY6" i="2"/>
  <c r="TLX6" i="2"/>
  <c r="TLW6" i="2"/>
  <c r="TLV6" i="2"/>
  <c r="TLU6" i="2"/>
  <c r="TLT6" i="2"/>
  <c r="TLS6" i="2"/>
  <c r="TLR6" i="2"/>
  <c r="TLQ6" i="2"/>
  <c r="TLP6" i="2"/>
  <c r="TLO6" i="2"/>
  <c r="TLN6" i="2"/>
  <c r="TLM6" i="2"/>
  <c r="TLL6" i="2"/>
  <c r="TLK6" i="2"/>
  <c r="TLJ6" i="2"/>
  <c r="TLI6" i="2"/>
  <c r="TLH6" i="2"/>
  <c r="TLG6" i="2"/>
  <c r="TLF6" i="2"/>
  <c r="TLE6" i="2"/>
  <c r="TLD6" i="2"/>
  <c r="TLC6" i="2"/>
  <c r="TLB6" i="2"/>
  <c r="TLA6" i="2"/>
  <c r="TKZ6" i="2"/>
  <c r="TKY6" i="2"/>
  <c r="TKX6" i="2"/>
  <c r="TKW6" i="2"/>
  <c r="TKV6" i="2"/>
  <c r="TKU6" i="2"/>
  <c r="TKT6" i="2"/>
  <c r="TKS6" i="2"/>
  <c r="TKR6" i="2"/>
  <c r="TKQ6" i="2"/>
  <c r="TKP6" i="2"/>
  <c r="TKO6" i="2"/>
  <c r="TKN6" i="2"/>
  <c r="TKM6" i="2"/>
  <c r="TKL6" i="2"/>
  <c r="TKK6" i="2"/>
  <c r="TKJ6" i="2"/>
  <c r="TKI6" i="2"/>
  <c r="TKH6" i="2"/>
  <c r="TKG6" i="2"/>
  <c r="TKF6" i="2"/>
  <c r="TKE6" i="2"/>
  <c r="TKD6" i="2"/>
  <c r="TKC6" i="2"/>
  <c r="TKB6" i="2"/>
  <c r="TKA6" i="2"/>
  <c r="TJZ6" i="2"/>
  <c r="TJY6" i="2"/>
  <c r="TJX6" i="2"/>
  <c r="TJW6" i="2"/>
  <c r="TJV6" i="2"/>
  <c r="TJU6" i="2"/>
  <c r="TJT6" i="2"/>
  <c r="TJS6" i="2"/>
  <c r="TJR6" i="2"/>
  <c r="TJQ6" i="2"/>
  <c r="TJP6" i="2"/>
  <c r="TJO6" i="2"/>
  <c r="TJN6" i="2"/>
  <c r="TJM6" i="2"/>
  <c r="TJL6" i="2"/>
  <c r="TJK6" i="2"/>
  <c r="TJJ6" i="2"/>
  <c r="TJI6" i="2"/>
  <c r="TJH6" i="2"/>
  <c r="TJG6" i="2"/>
  <c r="TJF6" i="2"/>
  <c r="TJE6" i="2"/>
  <c r="TJD6" i="2"/>
  <c r="TJC6" i="2"/>
  <c r="TJB6" i="2"/>
  <c r="TJA6" i="2"/>
  <c r="TIZ6" i="2"/>
  <c r="TIY6" i="2"/>
  <c r="TIX6" i="2"/>
  <c r="TIW6" i="2"/>
  <c r="TIV6" i="2"/>
  <c r="TIU6" i="2"/>
  <c r="TIT6" i="2"/>
  <c r="TIS6" i="2"/>
  <c r="TIR6" i="2"/>
  <c r="TIQ6" i="2"/>
  <c r="TIP6" i="2"/>
  <c r="TIO6" i="2"/>
  <c r="TIN6" i="2"/>
  <c r="TIM6" i="2"/>
  <c r="TIL6" i="2"/>
  <c r="TIK6" i="2"/>
  <c r="TIJ6" i="2"/>
  <c r="TII6" i="2"/>
  <c r="TIH6" i="2"/>
  <c r="TIG6" i="2"/>
  <c r="TIF6" i="2"/>
  <c r="TIE6" i="2"/>
  <c r="TID6" i="2"/>
  <c r="TIC6" i="2"/>
  <c r="TIB6" i="2"/>
  <c r="TIA6" i="2"/>
  <c r="THZ6" i="2"/>
  <c r="THY6" i="2"/>
  <c r="THX6" i="2"/>
  <c r="THW6" i="2"/>
  <c r="THV6" i="2"/>
  <c r="THU6" i="2"/>
  <c r="THT6" i="2"/>
  <c r="THS6" i="2"/>
  <c r="THR6" i="2"/>
  <c r="THQ6" i="2"/>
  <c r="THP6" i="2"/>
  <c r="THO6" i="2"/>
  <c r="THN6" i="2"/>
  <c r="THM6" i="2"/>
  <c r="THL6" i="2"/>
  <c r="THK6" i="2"/>
  <c r="THJ6" i="2"/>
  <c r="THI6" i="2"/>
  <c r="THH6" i="2"/>
  <c r="THG6" i="2"/>
  <c r="THF6" i="2"/>
  <c r="THE6" i="2"/>
  <c r="THD6" i="2"/>
  <c r="THC6" i="2"/>
  <c r="THB6" i="2"/>
  <c r="THA6" i="2"/>
  <c r="TGZ6" i="2"/>
  <c r="TGY6" i="2"/>
  <c r="TGX6" i="2"/>
  <c r="TGW6" i="2"/>
  <c r="TGV6" i="2"/>
  <c r="TGU6" i="2"/>
  <c r="TGT6" i="2"/>
  <c r="TGS6" i="2"/>
  <c r="TGR6" i="2"/>
  <c r="TGQ6" i="2"/>
  <c r="TGP6" i="2"/>
  <c r="TGO6" i="2"/>
  <c r="TGN6" i="2"/>
  <c r="TGM6" i="2"/>
  <c r="TGL6" i="2"/>
  <c r="TGK6" i="2"/>
  <c r="TGJ6" i="2"/>
  <c r="TGI6" i="2"/>
  <c r="TGH6" i="2"/>
  <c r="TGG6" i="2"/>
  <c r="TGF6" i="2"/>
  <c r="TGE6" i="2"/>
  <c r="TGD6" i="2"/>
  <c r="TGC6" i="2"/>
  <c r="TGB6" i="2"/>
  <c r="TGA6" i="2"/>
  <c r="TFZ6" i="2"/>
  <c r="TFY6" i="2"/>
  <c r="TFX6" i="2"/>
  <c r="TFW6" i="2"/>
  <c r="TFV6" i="2"/>
  <c r="TFU6" i="2"/>
  <c r="TFT6" i="2"/>
  <c r="TFS6" i="2"/>
  <c r="TFR6" i="2"/>
  <c r="TFQ6" i="2"/>
  <c r="TFP6" i="2"/>
  <c r="TFO6" i="2"/>
  <c r="TFN6" i="2"/>
  <c r="TFM6" i="2"/>
  <c r="TFL6" i="2"/>
  <c r="TFK6" i="2"/>
  <c r="TFJ6" i="2"/>
  <c r="TFI6" i="2"/>
  <c r="TFH6" i="2"/>
  <c r="TFG6" i="2"/>
  <c r="TFF6" i="2"/>
  <c r="TFE6" i="2"/>
  <c r="TFD6" i="2"/>
  <c r="TFC6" i="2"/>
  <c r="TFB6" i="2"/>
  <c r="TFA6" i="2"/>
  <c r="TEZ6" i="2"/>
  <c r="TEY6" i="2"/>
  <c r="TEX6" i="2"/>
  <c r="TEW6" i="2"/>
  <c r="TEV6" i="2"/>
  <c r="TEU6" i="2"/>
  <c r="TET6" i="2"/>
  <c r="TES6" i="2"/>
  <c r="TER6" i="2"/>
  <c r="TEQ6" i="2"/>
  <c r="TEP6" i="2"/>
  <c r="TEO6" i="2"/>
  <c r="TEN6" i="2"/>
  <c r="TEM6" i="2"/>
  <c r="TEL6" i="2"/>
  <c r="TEK6" i="2"/>
  <c r="TEJ6" i="2"/>
  <c r="TEI6" i="2"/>
  <c r="TEH6" i="2"/>
  <c r="TEG6" i="2"/>
  <c r="TEF6" i="2"/>
  <c r="TEE6" i="2"/>
  <c r="TED6" i="2"/>
  <c r="TEC6" i="2"/>
  <c r="TEB6" i="2"/>
  <c r="TEA6" i="2"/>
  <c r="TDZ6" i="2"/>
  <c r="TDY6" i="2"/>
  <c r="TDX6" i="2"/>
  <c r="TDW6" i="2"/>
  <c r="TDV6" i="2"/>
  <c r="TDU6" i="2"/>
  <c r="TDT6" i="2"/>
  <c r="TDS6" i="2"/>
  <c r="TDR6" i="2"/>
  <c r="TDQ6" i="2"/>
  <c r="TDP6" i="2"/>
  <c r="TDO6" i="2"/>
  <c r="TDN6" i="2"/>
  <c r="TDM6" i="2"/>
  <c r="TDL6" i="2"/>
  <c r="TDK6" i="2"/>
  <c r="TDJ6" i="2"/>
  <c r="TDI6" i="2"/>
  <c r="TDH6" i="2"/>
  <c r="TDG6" i="2"/>
  <c r="TDF6" i="2"/>
  <c r="TDE6" i="2"/>
  <c r="TDD6" i="2"/>
  <c r="TDC6" i="2"/>
  <c r="TDB6" i="2"/>
  <c r="TDA6" i="2"/>
  <c r="TCZ6" i="2"/>
  <c r="TCY6" i="2"/>
  <c r="TCX6" i="2"/>
  <c r="TCW6" i="2"/>
  <c r="TCV6" i="2"/>
  <c r="TCU6" i="2"/>
  <c r="TCT6" i="2"/>
  <c r="TCS6" i="2"/>
  <c r="TCR6" i="2"/>
  <c r="TCQ6" i="2"/>
  <c r="TCP6" i="2"/>
  <c r="TCO6" i="2"/>
  <c r="TCN6" i="2"/>
  <c r="TCM6" i="2"/>
  <c r="TCL6" i="2"/>
  <c r="TCK6" i="2"/>
  <c r="TCJ6" i="2"/>
  <c r="TCI6" i="2"/>
  <c r="TCH6" i="2"/>
  <c r="TCG6" i="2"/>
  <c r="TCF6" i="2"/>
  <c r="TCE6" i="2"/>
  <c r="TCD6" i="2"/>
  <c r="TCC6" i="2"/>
  <c r="TCB6" i="2"/>
  <c r="TCA6" i="2"/>
  <c r="TBZ6" i="2"/>
  <c r="TBY6" i="2"/>
  <c r="TBX6" i="2"/>
  <c r="TBW6" i="2"/>
  <c r="TBV6" i="2"/>
  <c r="TBU6" i="2"/>
  <c r="TBT6" i="2"/>
  <c r="TBS6" i="2"/>
  <c r="TBR6" i="2"/>
  <c r="TBQ6" i="2"/>
  <c r="TBP6" i="2"/>
  <c r="TBO6" i="2"/>
  <c r="TBN6" i="2"/>
  <c r="TBM6" i="2"/>
  <c r="TBL6" i="2"/>
  <c r="TBK6" i="2"/>
  <c r="TBJ6" i="2"/>
  <c r="TBI6" i="2"/>
  <c r="TBH6" i="2"/>
  <c r="TBG6" i="2"/>
  <c r="TBF6" i="2"/>
  <c r="TBE6" i="2"/>
  <c r="TBD6" i="2"/>
  <c r="TBC6" i="2"/>
  <c r="TBB6" i="2"/>
  <c r="TBA6" i="2"/>
  <c r="TAZ6" i="2"/>
  <c r="TAY6" i="2"/>
  <c r="TAX6" i="2"/>
  <c r="TAW6" i="2"/>
  <c r="TAV6" i="2"/>
  <c r="TAU6" i="2"/>
  <c r="TAT6" i="2"/>
  <c r="TAS6" i="2"/>
  <c r="TAR6" i="2"/>
  <c r="TAQ6" i="2"/>
  <c r="TAP6" i="2"/>
  <c r="TAO6" i="2"/>
  <c r="TAN6" i="2"/>
  <c r="TAM6" i="2"/>
  <c r="TAL6" i="2"/>
  <c r="TAK6" i="2"/>
  <c r="TAJ6" i="2"/>
  <c r="TAI6" i="2"/>
  <c r="TAH6" i="2"/>
  <c r="TAG6" i="2"/>
  <c r="TAF6" i="2"/>
  <c r="TAE6" i="2"/>
  <c r="TAD6" i="2"/>
  <c r="TAC6" i="2"/>
  <c r="TAB6" i="2"/>
  <c r="TAA6" i="2"/>
  <c r="SZZ6" i="2"/>
  <c r="SZY6" i="2"/>
  <c r="SZX6" i="2"/>
  <c r="SZW6" i="2"/>
  <c r="SZV6" i="2"/>
  <c r="SZU6" i="2"/>
  <c r="SZT6" i="2"/>
  <c r="SZS6" i="2"/>
  <c r="SZR6" i="2"/>
  <c r="SZQ6" i="2"/>
  <c r="SZP6" i="2"/>
  <c r="SZO6" i="2"/>
  <c r="SZN6" i="2"/>
  <c r="SZM6" i="2"/>
  <c r="SZL6" i="2"/>
  <c r="SZK6" i="2"/>
  <c r="SZJ6" i="2"/>
  <c r="SZI6" i="2"/>
  <c r="SZH6" i="2"/>
  <c r="SZG6" i="2"/>
  <c r="SZF6" i="2"/>
  <c r="SZE6" i="2"/>
  <c r="SZD6" i="2"/>
  <c r="SZC6" i="2"/>
  <c r="SZB6" i="2"/>
  <c r="SZA6" i="2"/>
  <c r="SYZ6" i="2"/>
  <c r="SYY6" i="2"/>
  <c r="SYX6" i="2"/>
  <c r="SYW6" i="2"/>
  <c r="SYV6" i="2"/>
  <c r="SYU6" i="2"/>
  <c r="SYT6" i="2"/>
  <c r="SYS6" i="2"/>
  <c r="SYR6" i="2"/>
  <c r="SYQ6" i="2"/>
  <c r="SYP6" i="2"/>
  <c r="SYO6" i="2"/>
  <c r="SYN6" i="2"/>
  <c r="SYM6" i="2"/>
  <c r="SYL6" i="2"/>
  <c r="SYK6" i="2"/>
  <c r="SYJ6" i="2"/>
  <c r="SYI6" i="2"/>
  <c r="SYH6" i="2"/>
  <c r="SYG6" i="2"/>
  <c r="SYF6" i="2"/>
  <c r="SYE6" i="2"/>
  <c r="SYD6" i="2"/>
  <c r="SYC6" i="2"/>
  <c r="SYB6" i="2"/>
  <c r="SYA6" i="2"/>
  <c r="SXZ6" i="2"/>
  <c r="SXY6" i="2"/>
  <c r="SXX6" i="2"/>
  <c r="SXW6" i="2"/>
  <c r="SXV6" i="2"/>
  <c r="SXU6" i="2"/>
  <c r="SXT6" i="2"/>
  <c r="SXS6" i="2"/>
  <c r="SXR6" i="2"/>
  <c r="SXQ6" i="2"/>
  <c r="SXP6" i="2"/>
  <c r="SXO6" i="2"/>
  <c r="SXN6" i="2"/>
  <c r="SXM6" i="2"/>
  <c r="SXL6" i="2"/>
  <c r="SXK6" i="2"/>
  <c r="SXJ6" i="2"/>
  <c r="SXI6" i="2"/>
  <c r="SXH6" i="2"/>
  <c r="SXG6" i="2"/>
  <c r="SXF6" i="2"/>
  <c r="SXE6" i="2"/>
  <c r="SXD6" i="2"/>
  <c r="SXC6" i="2"/>
  <c r="SXB6" i="2"/>
  <c r="SXA6" i="2"/>
  <c r="SWZ6" i="2"/>
  <c r="SWY6" i="2"/>
  <c r="SWX6" i="2"/>
  <c r="SWW6" i="2"/>
  <c r="SWV6" i="2"/>
  <c r="SWU6" i="2"/>
  <c r="SWT6" i="2"/>
  <c r="SWS6" i="2"/>
  <c r="SWR6" i="2"/>
  <c r="SWQ6" i="2"/>
  <c r="SWP6" i="2"/>
  <c r="SWO6" i="2"/>
  <c r="SWN6" i="2"/>
  <c r="SWM6" i="2"/>
  <c r="SWL6" i="2"/>
  <c r="SWK6" i="2"/>
  <c r="SWJ6" i="2"/>
  <c r="SWI6" i="2"/>
  <c r="SWH6" i="2"/>
  <c r="SWG6" i="2"/>
  <c r="SWF6" i="2"/>
  <c r="SWE6" i="2"/>
  <c r="SWD6" i="2"/>
  <c r="SWC6" i="2"/>
  <c r="SWB6" i="2"/>
  <c r="SWA6" i="2"/>
  <c r="SVZ6" i="2"/>
  <c r="SVY6" i="2"/>
  <c r="SVX6" i="2"/>
  <c r="SVW6" i="2"/>
  <c r="SVV6" i="2"/>
  <c r="SVU6" i="2"/>
  <c r="SVT6" i="2"/>
  <c r="SVS6" i="2"/>
  <c r="SVR6" i="2"/>
  <c r="SVQ6" i="2"/>
  <c r="SVP6" i="2"/>
  <c r="SVO6" i="2"/>
  <c r="SVN6" i="2"/>
  <c r="SVM6" i="2"/>
  <c r="SVL6" i="2"/>
  <c r="SVK6" i="2"/>
  <c r="SVJ6" i="2"/>
  <c r="SVI6" i="2"/>
  <c r="SVH6" i="2"/>
  <c r="SVG6" i="2"/>
  <c r="SVF6" i="2"/>
  <c r="SVE6" i="2"/>
  <c r="SVD6" i="2"/>
  <c r="SVC6" i="2"/>
  <c r="SVB6" i="2"/>
  <c r="SVA6" i="2"/>
  <c r="SUZ6" i="2"/>
  <c r="SUY6" i="2"/>
  <c r="SUX6" i="2"/>
  <c r="SUW6" i="2"/>
  <c r="SUV6" i="2"/>
  <c r="SUU6" i="2"/>
  <c r="SUT6" i="2"/>
  <c r="SUS6" i="2"/>
  <c r="SUR6" i="2"/>
  <c r="SUQ6" i="2"/>
  <c r="SUP6" i="2"/>
  <c r="SUO6" i="2"/>
  <c r="SUN6" i="2"/>
  <c r="SUM6" i="2"/>
  <c r="SUL6" i="2"/>
  <c r="SUK6" i="2"/>
  <c r="SUJ6" i="2"/>
  <c r="SUI6" i="2"/>
  <c r="SUH6" i="2"/>
  <c r="SUG6" i="2"/>
  <c r="SUF6" i="2"/>
  <c r="SUE6" i="2"/>
  <c r="SUD6" i="2"/>
  <c r="SUC6" i="2"/>
  <c r="SUB6" i="2"/>
  <c r="SUA6" i="2"/>
  <c r="STZ6" i="2"/>
  <c r="STY6" i="2"/>
  <c r="STX6" i="2"/>
  <c r="STW6" i="2"/>
  <c r="STV6" i="2"/>
  <c r="STU6" i="2"/>
  <c r="STT6" i="2"/>
  <c r="STS6" i="2"/>
  <c r="STR6" i="2"/>
  <c r="STQ6" i="2"/>
  <c r="STP6" i="2"/>
  <c r="STO6" i="2"/>
  <c r="STN6" i="2"/>
  <c r="STM6" i="2"/>
  <c r="STL6" i="2"/>
  <c r="STK6" i="2"/>
  <c r="STJ6" i="2"/>
  <c r="STI6" i="2"/>
  <c r="STH6" i="2"/>
  <c r="STG6" i="2"/>
  <c r="STF6" i="2"/>
  <c r="STE6" i="2"/>
  <c r="STD6" i="2"/>
  <c r="STC6" i="2"/>
  <c r="STB6" i="2"/>
  <c r="STA6" i="2"/>
  <c r="SSZ6" i="2"/>
  <c r="SSY6" i="2"/>
  <c r="SSX6" i="2"/>
  <c r="SSW6" i="2"/>
  <c r="SSV6" i="2"/>
  <c r="SSU6" i="2"/>
  <c r="SST6" i="2"/>
  <c r="SSS6" i="2"/>
  <c r="SSR6" i="2"/>
  <c r="SSQ6" i="2"/>
  <c r="SSP6" i="2"/>
  <c r="SSO6" i="2"/>
  <c r="SSN6" i="2"/>
  <c r="SSM6" i="2"/>
  <c r="SSL6" i="2"/>
  <c r="SSK6" i="2"/>
  <c r="SSJ6" i="2"/>
  <c r="SSI6" i="2"/>
  <c r="SSH6" i="2"/>
  <c r="SSG6" i="2"/>
  <c r="SSF6" i="2"/>
  <c r="SSE6" i="2"/>
  <c r="SSD6" i="2"/>
  <c r="SSC6" i="2"/>
  <c r="SSB6" i="2"/>
  <c r="SSA6" i="2"/>
  <c r="SRZ6" i="2"/>
  <c r="SRY6" i="2"/>
  <c r="SRX6" i="2"/>
  <c r="SRW6" i="2"/>
  <c r="SRV6" i="2"/>
  <c r="SRU6" i="2"/>
  <c r="SRT6" i="2"/>
  <c r="SRS6" i="2"/>
  <c r="SRR6" i="2"/>
  <c r="SRQ6" i="2"/>
  <c r="SRP6" i="2"/>
  <c r="SRO6" i="2"/>
  <c r="SRN6" i="2"/>
  <c r="SRM6" i="2"/>
  <c r="SRL6" i="2"/>
  <c r="SRK6" i="2"/>
  <c r="SRJ6" i="2"/>
  <c r="SRI6" i="2"/>
  <c r="SRH6" i="2"/>
  <c r="SRG6" i="2"/>
  <c r="SRF6" i="2"/>
  <c r="SRE6" i="2"/>
  <c r="SRD6" i="2"/>
  <c r="SRC6" i="2"/>
  <c r="SRB6" i="2"/>
  <c r="SRA6" i="2"/>
  <c r="SQZ6" i="2"/>
  <c r="SQY6" i="2"/>
  <c r="SQX6" i="2"/>
  <c r="SQW6" i="2"/>
  <c r="SQV6" i="2"/>
  <c r="SQU6" i="2"/>
  <c r="SQT6" i="2"/>
  <c r="SQS6" i="2"/>
  <c r="SQR6" i="2"/>
  <c r="SQQ6" i="2"/>
  <c r="SQP6" i="2"/>
  <c r="SQO6" i="2"/>
  <c r="SQN6" i="2"/>
  <c r="SQM6" i="2"/>
  <c r="SQL6" i="2"/>
  <c r="SQK6" i="2"/>
  <c r="SQJ6" i="2"/>
  <c r="SQI6" i="2"/>
  <c r="SQH6" i="2"/>
  <c r="SQG6" i="2"/>
  <c r="SQF6" i="2"/>
  <c r="SQE6" i="2"/>
  <c r="SQD6" i="2"/>
  <c r="SQC6" i="2"/>
  <c r="SQB6" i="2"/>
  <c r="SQA6" i="2"/>
  <c r="SPZ6" i="2"/>
  <c r="SPY6" i="2"/>
  <c r="SPX6" i="2"/>
  <c r="SPW6" i="2"/>
  <c r="SPV6" i="2"/>
  <c r="SPU6" i="2"/>
  <c r="SPT6" i="2"/>
  <c r="SPS6" i="2"/>
  <c r="SPR6" i="2"/>
  <c r="SPQ6" i="2"/>
  <c r="SPP6" i="2"/>
  <c r="SPO6" i="2"/>
  <c r="SPN6" i="2"/>
  <c r="SPM6" i="2"/>
  <c r="SPL6" i="2"/>
  <c r="SPK6" i="2"/>
  <c r="SPJ6" i="2"/>
  <c r="SPI6" i="2"/>
  <c r="SPH6" i="2"/>
  <c r="SPG6" i="2"/>
  <c r="SPF6" i="2"/>
  <c r="SPE6" i="2"/>
  <c r="SPD6" i="2"/>
  <c r="SPC6" i="2"/>
  <c r="SPB6" i="2"/>
  <c r="SPA6" i="2"/>
  <c r="SOZ6" i="2"/>
  <c r="SOY6" i="2"/>
  <c r="SOX6" i="2"/>
  <c r="SOW6" i="2"/>
  <c r="SOV6" i="2"/>
  <c r="SOU6" i="2"/>
  <c r="SOT6" i="2"/>
  <c r="SOS6" i="2"/>
  <c r="SOR6" i="2"/>
  <c r="SOQ6" i="2"/>
  <c r="SOP6" i="2"/>
  <c r="SOO6" i="2"/>
  <c r="SON6" i="2"/>
  <c r="SOM6" i="2"/>
  <c r="SOL6" i="2"/>
  <c r="SOK6" i="2"/>
  <c r="SOJ6" i="2"/>
  <c r="SOI6" i="2"/>
  <c r="SOH6" i="2"/>
  <c r="SOG6" i="2"/>
  <c r="SOF6" i="2"/>
  <c r="SOE6" i="2"/>
  <c r="SOD6" i="2"/>
  <c r="SOC6" i="2"/>
  <c r="SOB6" i="2"/>
  <c r="SOA6" i="2"/>
  <c r="SNZ6" i="2"/>
  <c r="SNY6" i="2"/>
  <c r="SNX6" i="2"/>
  <c r="SNW6" i="2"/>
  <c r="SNV6" i="2"/>
  <c r="SNU6" i="2"/>
  <c r="SNT6" i="2"/>
  <c r="SNS6" i="2"/>
  <c r="SNR6" i="2"/>
  <c r="SNQ6" i="2"/>
  <c r="SNP6" i="2"/>
  <c r="SNO6" i="2"/>
  <c r="SNN6" i="2"/>
  <c r="SNM6" i="2"/>
  <c r="SNL6" i="2"/>
  <c r="SNK6" i="2"/>
  <c r="SNJ6" i="2"/>
  <c r="SNI6" i="2"/>
  <c r="SNH6" i="2"/>
  <c r="SNG6" i="2"/>
  <c r="SNF6" i="2"/>
  <c r="SNE6" i="2"/>
  <c r="SND6" i="2"/>
  <c r="SNC6" i="2"/>
  <c r="SNB6" i="2"/>
  <c r="SNA6" i="2"/>
  <c r="SMZ6" i="2"/>
  <c r="SMY6" i="2"/>
  <c r="SMX6" i="2"/>
  <c r="SMW6" i="2"/>
  <c r="SMV6" i="2"/>
  <c r="SMU6" i="2"/>
  <c r="SMT6" i="2"/>
  <c r="SMS6" i="2"/>
  <c r="SMR6" i="2"/>
  <c r="SMQ6" i="2"/>
  <c r="SMP6" i="2"/>
  <c r="SMO6" i="2"/>
  <c r="SMN6" i="2"/>
  <c r="SMM6" i="2"/>
  <c r="SML6" i="2"/>
  <c r="SMK6" i="2"/>
  <c r="SMJ6" i="2"/>
  <c r="SMI6" i="2"/>
  <c r="SMH6" i="2"/>
  <c r="SMG6" i="2"/>
  <c r="SMF6" i="2"/>
  <c r="SME6" i="2"/>
  <c r="SMD6" i="2"/>
  <c r="SMC6" i="2"/>
  <c r="SMB6" i="2"/>
  <c r="SMA6" i="2"/>
  <c r="SLZ6" i="2"/>
  <c r="SLY6" i="2"/>
  <c r="SLX6" i="2"/>
  <c r="SLW6" i="2"/>
  <c r="SLV6" i="2"/>
  <c r="SLU6" i="2"/>
  <c r="SLT6" i="2"/>
  <c r="SLS6" i="2"/>
  <c r="SLR6" i="2"/>
  <c r="SLQ6" i="2"/>
  <c r="SLP6" i="2"/>
  <c r="SLO6" i="2"/>
  <c r="SLN6" i="2"/>
  <c r="SLM6" i="2"/>
  <c r="SLL6" i="2"/>
  <c r="SLK6" i="2"/>
  <c r="SLJ6" i="2"/>
  <c r="SLI6" i="2"/>
  <c r="SLH6" i="2"/>
  <c r="SLG6" i="2"/>
  <c r="SLF6" i="2"/>
  <c r="SLE6" i="2"/>
  <c r="SLD6" i="2"/>
  <c r="SLC6" i="2"/>
  <c r="SLB6" i="2"/>
  <c r="SLA6" i="2"/>
  <c r="SKZ6" i="2"/>
  <c r="SKY6" i="2"/>
  <c r="SKX6" i="2"/>
  <c r="SKW6" i="2"/>
  <c r="SKV6" i="2"/>
  <c r="SKU6" i="2"/>
  <c r="SKT6" i="2"/>
  <c r="SKS6" i="2"/>
  <c r="SKR6" i="2"/>
  <c r="SKQ6" i="2"/>
  <c r="SKP6" i="2"/>
  <c r="SKO6" i="2"/>
  <c r="SKN6" i="2"/>
  <c r="SKM6" i="2"/>
  <c r="SKL6" i="2"/>
  <c r="SKK6" i="2"/>
  <c r="SKJ6" i="2"/>
  <c r="SKI6" i="2"/>
  <c r="SKH6" i="2"/>
  <c r="SKG6" i="2"/>
  <c r="SKF6" i="2"/>
  <c r="SKE6" i="2"/>
  <c r="SKD6" i="2"/>
  <c r="SKC6" i="2"/>
  <c r="SKB6" i="2"/>
  <c r="SKA6" i="2"/>
  <c r="SJZ6" i="2"/>
  <c r="SJY6" i="2"/>
  <c r="SJX6" i="2"/>
  <c r="SJW6" i="2"/>
  <c r="SJV6" i="2"/>
  <c r="SJU6" i="2"/>
  <c r="SJT6" i="2"/>
  <c r="SJS6" i="2"/>
  <c r="SJR6" i="2"/>
  <c r="SJQ6" i="2"/>
  <c r="SJP6" i="2"/>
  <c r="SJO6" i="2"/>
  <c r="SJN6" i="2"/>
  <c r="SJM6" i="2"/>
  <c r="SJL6" i="2"/>
  <c r="SJK6" i="2"/>
  <c r="SJJ6" i="2"/>
  <c r="SJI6" i="2"/>
  <c r="SJH6" i="2"/>
  <c r="SJG6" i="2"/>
  <c r="SJF6" i="2"/>
  <c r="SJE6" i="2"/>
  <c r="SJD6" i="2"/>
  <c r="SJC6" i="2"/>
  <c r="SJB6" i="2"/>
  <c r="SJA6" i="2"/>
  <c r="SIZ6" i="2"/>
  <c r="SIY6" i="2"/>
  <c r="SIX6" i="2"/>
  <c r="SIW6" i="2"/>
  <c r="SIV6" i="2"/>
  <c r="SIU6" i="2"/>
  <c r="SIT6" i="2"/>
  <c r="SIS6" i="2"/>
  <c r="SIR6" i="2"/>
  <c r="SIQ6" i="2"/>
  <c r="SIP6" i="2"/>
  <c r="SIO6" i="2"/>
  <c r="SIN6" i="2"/>
  <c r="SIM6" i="2"/>
  <c r="SIL6" i="2"/>
  <c r="SIK6" i="2"/>
  <c r="SIJ6" i="2"/>
  <c r="SII6" i="2"/>
  <c r="SIH6" i="2"/>
  <c r="SIG6" i="2"/>
  <c r="SIF6" i="2"/>
  <c r="SIE6" i="2"/>
  <c r="SID6" i="2"/>
  <c r="SIC6" i="2"/>
  <c r="SIB6" i="2"/>
  <c r="SIA6" i="2"/>
  <c r="SHZ6" i="2"/>
  <c r="SHY6" i="2"/>
  <c r="SHX6" i="2"/>
  <c r="SHW6" i="2"/>
  <c r="SHV6" i="2"/>
  <c r="SHU6" i="2"/>
  <c r="SHT6" i="2"/>
  <c r="SHS6" i="2"/>
  <c r="SHR6" i="2"/>
  <c r="SHQ6" i="2"/>
  <c r="SHP6" i="2"/>
  <c r="SHO6" i="2"/>
  <c r="SHN6" i="2"/>
  <c r="SHM6" i="2"/>
  <c r="SHL6" i="2"/>
  <c r="SHK6" i="2"/>
  <c r="SHJ6" i="2"/>
  <c r="SHI6" i="2"/>
  <c r="SHH6" i="2"/>
  <c r="SHG6" i="2"/>
  <c r="SHF6" i="2"/>
  <c r="SHE6" i="2"/>
  <c r="SHD6" i="2"/>
  <c r="SHC6" i="2"/>
  <c r="SHB6" i="2"/>
  <c r="SHA6" i="2"/>
  <c r="SGZ6" i="2"/>
  <c r="SGY6" i="2"/>
  <c r="SGX6" i="2"/>
  <c r="SGW6" i="2"/>
  <c r="SGV6" i="2"/>
  <c r="SGU6" i="2"/>
  <c r="SGT6" i="2"/>
  <c r="SGS6" i="2"/>
  <c r="SGR6" i="2"/>
  <c r="SGQ6" i="2"/>
  <c r="SGP6" i="2"/>
  <c r="SGO6" i="2"/>
  <c r="SGN6" i="2"/>
  <c r="SGM6" i="2"/>
  <c r="SGL6" i="2"/>
  <c r="SGK6" i="2"/>
  <c r="SGJ6" i="2"/>
  <c r="SGI6" i="2"/>
  <c r="SGH6" i="2"/>
  <c r="SGG6" i="2"/>
  <c r="SGF6" i="2"/>
  <c r="SGE6" i="2"/>
  <c r="SGD6" i="2"/>
  <c r="SGC6" i="2"/>
  <c r="SGB6" i="2"/>
  <c r="SGA6" i="2"/>
  <c r="SFZ6" i="2"/>
  <c r="SFY6" i="2"/>
  <c r="SFX6" i="2"/>
  <c r="SFW6" i="2"/>
  <c r="SFV6" i="2"/>
  <c r="SFU6" i="2"/>
  <c r="SFT6" i="2"/>
  <c r="SFS6" i="2"/>
  <c r="SFR6" i="2"/>
  <c r="SFQ6" i="2"/>
  <c r="SFP6" i="2"/>
  <c r="SFO6" i="2"/>
  <c r="SFN6" i="2"/>
  <c r="SFM6" i="2"/>
  <c r="SFL6" i="2"/>
  <c r="SFK6" i="2"/>
  <c r="SFJ6" i="2"/>
  <c r="SFI6" i="2"/>
  <c r="SFH6" i="2"/>
  <c r="SFG6" i="2"/>
  <c r="SFF6" i="2"/>
  <c r="SFE6" i="2"/>
  <c r="SFD6" i="2"/>
  <c r="SFC6" i="2"/>
  <c r="SFB6" i="2"/>
  <c r="SFA6" i="2"/>
  <c r="SEZ6" i="2"/>
  <c r="SEY6" i="2"/>
  <c r="SEX6" i="2"/>
  <c r="SEW6" i="2"/>
  <c r="SEV6" i="2"/>
  <c r="SEU6" i="2"/>
  <c r="SET6" i="2"/>
  <c r="SES6" i="2"/>
  <c r="SER6" i="2"/>
  <c r="SEQ6" i="2"/>
  <c r="SEP6" i="2"/>
  <c r="SEO6" i="2"/>
  <c r="SEN6" i="2"/>
  <c r="SEM6" i="2"/>
  <c r="SEL6" i="2"/>
  <c r="SEK6" i="2"/>
  <c r="SEJ6" i="2"/>
  <c r="SEI6" i="2"/>
  <c r="SEH6" i="2"/>
  <c r="SEG6" i="2"/>
  <c r="SEF6" i="2"/>
  <c r="SEE6" i="2"/>
  <c r="SED6" i="2"/>
  <c r="SEC6" i="2"/>
  <c r="SEB6" i="2"/>
  <c r="SEA6" i="2"/>
  <c r="SDZ6" i="2"/>
  <c r="SDY6" i="2"/>
  <c r="SDX6" i="2"/>
  <c r="SDW6" i="2"/>
  <c r="SDV6" i="2"/>
  <c r="SDU6" i="2"/>
  <c r="SDT6" i="2"/>
  <c r="SDS6" i="2"/>
  <c r="SDR6" i="2"/>
  <c r="SDQ6" i="2"/>
  <c r="SDP6" i="2"/>
  <c r="SDO6" i="2"/>
  <c r="SDN6" i="2"/>
  <c r="SDM6" i="2"/>
  <c r="SDL6" i="2"/>
  <c r="SDK6" i="2"/>
  <c r="SDJ6" i="2"/>
  <c r="SDI6" i="2"/>
  <c r="SDH6" i="2"/>
  <c r="SDG6" i="2"/>
  <c r="SDF6" i="2"/>
  <c r="SDE6" i="2"/>
  <c r="SDD6" i="2"/>
  <c r="SDC6" i="2"/>
  <c r="SDB6" i="2"/>
  <c r="SDA6" i="2"/>
  <c r="SCZ6" i="2"/>
  <c r="SCY6" i="2"/>
  <c r="SCX6" i="2"/>
  <c r="SCW6" i="2"/>
  <c r="SCV6" i="2"/>
  <c r="SCU6" i="2"/>
  <c r="SCT6" i="2"/>
  <c r="SCS6" i="2"/>
  <c r="SCR6" i="2"/>
  <c r="SCQ6" i="2"/>
  <c r="SCP6" i="2"/>
  <c r="SCO6" i="2"/>
  <c r="SCN6" i="2"/>
  <c r="SCM6" i="2"/>
  <c r="SCL6" i="2"/>
  <c r="SCK6" i="2"/>
  <c r="SCJ6" i="2"/>
  <c r="SCI6" i="2"/>
  <c r="SCH6" i="2"/>
  <c r="SCG6" i="2"/>
  <c r="SCF6" i="2"/>
  <c r="SCE6" i="2"/>
  <c r="SCD6" i="2"/>
  <c r="SCC6" i="2"/>
  <c r="SCB6" i="2"/>
  <c r="SCA6" i="2"/>
  <c r="SBZ6" i="2"/>
  <c r="SBY6" i="2"/>
  <c r="SBX6" i="2"/>
  <c r="SBW6" i="2"/>
  <c r="SBV6" i="2"/>
  <c r="SBU6" i="2"/>
  <c r="SBT6" i="2"/>
  <c r="SBS6" i="2"/>
  <c r="SBR6" i="2"/>
  <c r="SBQ6" i="2"/>
  <c r="SBP6" i="2"/>
  <c r="SBO6" i="2"/>
  <c r="SBN6" i="2"/>
  <c r="SBM6" i="2"/>
  <c r="SBL6" i="2"/>
  <c r="SBK6" i="2"/>
  <c r="SBJ6" i="2"/>
  <c r="SBI6" i="2"/>
  <c r="SBH6" i="2"/>
  <c r="SBG6" i="2"/>
  <c r="SBF6" i="2"/>
  <c r="SBE6" i="2"/>
  <c r="SBD6" i="2"/>
  <c r="SBC6" i="2"/>
  <c r="SBB6" i="2"/>
  <c r="SBA6" i="2"/>
  <c r="SAZ6" i="2"/>
  <c r="SAY6" i="2"/>
  <c r="SAX6" i="2"/>
  <c r="SAW6" i="2"/>
  <c r="SAV6" i="2"/>
  <c r="SAU6" i="2"/>
  <c r="SAT6" i="2"/>
  <c r="SAS6" i="2"/>
  <c r="SAR6" i="2"/>
  <c r="SAQ6" i="2"/>
  <c r="SAP6" i="2"/>
  <c r="SAO6" i="2"/>
  <c r="SAN6" i="2"/>
  <c r="SAM6" i="2"/>
  <c r="SAL6" i="2"/>
  <c r="SAK6" i="2"/>
  <c r="SAJ6" i="2"/>
  <c r="SAI6" i="2"/>
  <c r="SAH6" i="2"/>
  <c r="SAG6" i="2"/>
  <c r="SAF6" i="2"/>
  <c r="SAE6" i="2"/>
  <c r="SAD6" i="2"/>
  <c r="SAC6" i="2"/>
  <c r="SAB6" i="2"/>
  <c r="SAA6" i="2"/>
  <c r="RZZ6" i="2"/>
  <c r="RZY6" i="2"/>
  <c r="RZX6" i="2"/>
  <c r="RZW6" i="2"/>
  <c r="RZV6" i="2"/>
  <c r="RZU6" i="2"/>
  <c r="RZT6" i="2"/>
  <c r="RZS6" i="2"/>
  <c r="RZR6" i="2"/>
  <c r="RZQ6" i="2"/>
  <c r="RZP6" i="2"/>
  <c r="RZO6" i="2"/>
  <c r="RZN6" i="2"/>
  <c r="RZM6" i="2"/>
  <c r="RZL6" i="2"/>
  <c r="RZK6" i="2"/>
  <c r="RZJ6" i="2"/>
  <c r="RZI6" i="2"/>
  <c r="RZH6" i="2"/>
  <c r="RZG6" i="2"/>
  <c r="RZF6" i="2"/>
  <c r="RZE6" i="2"/>
  <c r="RZD6" i="2"/>
  <c r="RZC6" i="2"/>
  <c r="RZB6" i="2"/>
  <c r="RZA6" i="2"/>
  <c r="RYZ6" i="2"/>
  <c r="RYY6" i="2"/>
  <c r="RYX6" i="2"/>
  <c r="RYW6" i="2"/>
  <c r="RYV6" i="2"/>
  <c r="RYU6" i="2"/>
  <c r="RYT6" i="2"/>
  <c r="RYS6" i="2"/>
  <c r="RYR6" i="2"/>
  <c r="RYQ6" i="2"/>
  <c r="RYP6" i="2"/>
  <c r="RYO6" i="2"/>
  <c r="RYN6" i="2"/>
  <c r="RYM6" i="2"/>
  <c r="RYL6" i="2"/>
  <c r="RYK6" i="2"/>
  <c r="RYJ6" i="2"/>
  <c r="RYI6" i="2"/>
  <c r="RYH6" i="2"/>
  <c r="RYG6" i="2"/>
  <c r="RYF6" i="2"/>
  <c r="RYE6" i="2"/>
  <c r="RYD6" i="2"/>
  <c r="RYC6" i="2"/>
  <c r="RYB6" i="2"/>
  <c r="RYA6" i="2"/>
  <c r="RXZ6" i="2"/>
  <c r="RXY6" i="2"/>
  <c r="RXX6" i="2"/>
  <c r="RXW6" i="2"/>
  <c r="RXV6" i="2"/>
  <c r="RXU6" i="2"/>
  <c r="RXT6" i="2"/>
  <c r="RXS6" i="2"/>
  <c r="RXR6" i="2"/>
  <c r="RXQ6" i="2"/>
  <c r="RXP6" i="2"/>
  <c r="RXO6" i="2"/>
  <c r="RXN6" i="2"/>
  <c r="RXM6" i="2"/>
  <c r="RXL6" i="2"/>
  <c r="RXK6" i="2"/>
  <c r="RXJ6" i="2"/>
  <c r="RXI6" i="2"/>
  <c r="RXH6" i="2"/>
  <c r="RXG6" i="2"/>
  <c r="RXF6" i="2"/>
  <c r="RXE6" i="2"/>
  <c r="RXD6" i="2"/>
  <c r="RXC6" i="2"/>
  <c r="RXB6" i="2"/>
  <c r="RXA6" i="2"/>
  <c r="RWZ6" i="2"/>
  <c r="RWY6" i="2"/>
  <c r="RWX6" i="2"/>
  <c r="RWW6" i="2"/>
  <c r="RWV6" i="2"/>
  <c r="RWU6" i="2"/>
  <c r="RWT6" i="2"/>
  <c r="RWS6" i="2"/>
  <c r="RWR6" i="2"/>
  <c r="RWQ6" i="2"/>
  <c r="RWP6" i="2"/>
  <c r="RWO6" i="2"/>
  <c r="RWN6" i="2"/>
  <c r="RWM6" i="2"/>
  <c r="RWL6" i="2"/>
  <c r="RWK6" i="2"/>
  <c r="RWJ6" i="2"/>
  <c r="RWI6" i="2"/>
  <c r="RWH6" i="2"/>
  <c r="RWG6" i="2"/>
  <c r="RWF6" i="2"/>
  <c r="RWE6" i="2"/>
  <c r="RWD6" i="2"/>
  <c r="RWC6" i="2"/>
  <c r="RWB6" i="2"/>
  <c r="RWA6" i="2"/>
  <c r="RVZ6" i="2"/>
  <c r="RVY6" i="2"/>
  <c r="RVX6" i="2"/>
  <c r="RVW6" i="2"/>
  <c r="RVV6" i="2"/>
  <c r="RVU6" i="2"/>
  <c r="RVT6" i="2"/>
  <c r="RVS6" i="2"/>
  <c r="RVR6" i="2"/>
  <c r="RVQ6" i="2"/>
  <c r="RVP6" i="2"/>
  <c r="RVO6" i="2"/>
  <c r="RVN6" i="2"/>
  <c r="RVM6" i="2"/>
  <c r="RVL6" i="2"/>
  <c r="RVK6" i="2"/>
  <c r="RVJ6" i="2"/>
  <c r="RVI6" i="2"/>
  <c r="RVH6" i="2"/>
  <c r="RVG6" i="2"/>
  <c r="RVF6" i="2"/>
  <c r="RVE6" i="2"/>
  <c r="RVD6" i="2"/>
  <c r="RVC6" i="2"/>
  <c r="RVB6" i="2"/>
  <c r="RVA6" i="2"/>
  <c r="RUZ6" i="2"/>
  <c r="RUY6" i="2"/>
  <c r="RUX6" i="2"/>
  <c r="RUW6" i="2"/>
  <c r="RUV6" i="2"/>
  <c r="RUU6" i="2"/>
  <c r="RUT6" i="2"/>
  <c r="RUS6" i="2"/>
  <c r="RUR6" i="2"/>
  <c r="RUQ6" i="2"/>
  <c r="RUP6" i="2"/>
  <c r="RUO6" i="2"/>
  <c r="RUN6" i="2"/>
  <c r="RUM6" i="2"/>
  <c r="RUL6" i="2"/>
  <c r="RUK6" i="2"/>
  <c r="RUJ6" i="2"/>
  <c r="RUI6" i="2"/>
  <c r="RUH6" i="2"/>
  <c r="RUG6" i="2"/>
  <c r="RUF6" i="2"/>
  <c r="RUE6" i="2"/>
  <c r="RUD6" i="2"/>
  <c r="RUC6" i="2"/>
  <c r="RUB6" i="2"/>
  <c r="RUA6" i="2"/>
  <c r="RTZ6" i="2"/>
  <c r="RTY6" i="2"/>
  <c r="RTX6" i="2"/>
  <c r="RTW6" i="2"/>
  <c r="RTV6" i="2"/>
  <c r="RTU6" i="2"/>
  <c r="RTT6" i="2"/>
  <c r="RTS6" i="2"/>
  <c r="RTR6" i="2"/>
  <c r="RTQ6" i="2"/>
  <c r="RTP6" i="2"/>
  <c r="RTO6" i="2"/>
  <c r="RTN6" i="2"/>
  <c r="RTM6" i="2"/>
  <c r="RTL6" i="2"/>
  <c r="RTK6" i="2"/>
  <c r="RTJ6" i="2"/>
  <c r="RTI6" i="2"/>
  <c r="RTH6" i="2"/>
  <c r="RTG6" i="2"/>
  <c r="RTF6" i="2"/>
  <c r="RTE6" i="2"/>
  <c r="RTD6" i="2"/>
  <c r="RTC6" i="2"/>
  <c r="RTB6" i="2"/>
  <c r="RTA6" i="2"/>
  <c r="RSZ6" i="2"/>
  <c r="RSY6" i="2"/>
  <c r="RSX6" i="2"/>
  <c r="RSW6" i="2"/>
  <c r="RSV6" i="2"/>
  <c r="RSU6" i="2"/>
  <c r="RST6" i="2"/>
  <c r="RSS6" i="2"/>
  <c r="RSR6" i="2"/>
  <c r="RSQ6" i="2"/>
  <c r="RSP6" i="2"/>
  <c r="RSO6" i="2"/>
  <c r="RSN6" i="2"/>
  <c r="RSM6" i="2"/>
  <c r="RSL6" i="2"/>
  <c r="RSK6" i="2"/>
  <c r="RSJ6" i="2"/>
  <c r="RSI6" i="2"/>
  <c r="RSH6" i="2"/>
  <c r="RSG6" i="2"/>
  <c r="RSF6" i="2"/>
  <c r="RSE6" i="2"/>
  <c r="RSD6" i="2"/>
  <c r="RSC6" i="2"/>
  <c r="RSB6" i="2"/>
  <c r="RSA6" i="2"/>
  <c r="RRZ6" i="2"/>
  <c r="RRY6" i="2"/>
  <c r="RRX6" i="2"/>
  <c r="RRW6" i="2"/>
  <c r="RRV6" i="2"/>
  <c r="RRU6" i="2"/>
  <c r="RRT6" i="2"/>
  <c r="RRS6" i="2"/>
  <c r="RRR6" i="2"/>
  <c r="RRQ6" i="2"/>
  <c r="RRP6" i="2"/>
  <c r="RRO6" i="2"/>
  <c r="RRN6" i="2"/>
  <c r="RRM6" i="2"/>
  <c r="RRL6" i="2"/>
  <c r="RRK6" i="2"/>
  <c r="RRJ6" i="2"/>
  <c r="RRI6" i="2"/>
  <c r="RRH6" i="2"/>
  <c r="RRG6" i="2"/>
  <c r="RRF6" i="2"/>
  <c r="RRE6" i="2"/>
  <c r="RRD6" i="2"/>
  <c r="RRC6" i="2"/>
  <c r="RRB6" i="2"/>
  <c r="RRA6" i="2"/>
  <c r="RQZ6" i="2"/>
  <c r="RQY6" i="2"/>
  <c r="RQX6" i="2"/>
  <c r="RQW6" i="2"/>
  <c r="RQV6" i="2"/>
  <c r="RQU6" i="2"/>
  <c r="RQT6" i="2"/>
  <c r="RQS6" i="2"/>
  <c r="RQR6" i="2"/>
  <c r="RQQ6" i="2"/>
  <c r="RQP6" i="2"/>
  <c r="RQO6" i="2"/>
  <c r="RQN6" i="2"/>
  <c r="RQM6" i="2"/>
  <c r="RQL6" i="2"/>
  <c r="RQK6" i="2"/>
  <c r="RQJ6" i="2"/>
  <c r="RQI6" i="2"/>
  <c r="RQH6" i="2"/>
  <c r="RQG6" i="2"/>
  <c r="RQF6" i="2"/>
  <c r="RQE6" i="2"/>
  <c r="RQD6" i="2"/>
  <c r="RQC6" i="2"/>
  <c r="RQB6" i="2"/>
  <c r="RQA6" i="2"/>
  <c r="RPZ6" i="2"/>
  <c r="RPY6" i="2"/>
  <c r="RPX6" i="2"/>
  <c r="RPW6" i="2"/>
  <c r="RPV6" i="2"/>
  <c r="RPU6" i="2"/>
  <c r="RPT6" i="2"/>
  <c r="RPS6" i="2"/>
  <c r="RPR6" i="2"/>
  <c r="RPQ6" i="2"/>
  <c r="RPP6" i="2"/>
  <c r="RPO6" i="2"/>
  <c r="RPN6" i="2"/>
  <c r="RPM6" i="2"/>
  <c r="RPL6" i="2"/>
  <c r="RPK6" i="2"/>
  <c r="RPJ6" i="2"/>
  <c r="RPI6" i="2"/>
  <c r="RPH6" i="2"/>
  <c r="RPG6" i="2"/>
  <c r="RPF6" i="2"/>
  <c r="RPE6" i="2"/>
  <c r="RPD6" i="2"/>
  <c r="RPC6" i="2"/>
  <c r="RPB6" i="2"/>
  <c r="RPA6" i="2"/>
  <c r="ROZ6" i="2"/>
  <c r="ROY6" i="2"/>
  <c r="ROX6" i="2"/>
  <c r="ROW6" i="2"/>
  <c r="ROV6" i="2"/>
  <c r="ROU6" i="2"/>
  <c r="ROT6" i="2"/>
  <c r="ROS6" i="2"/>
  <c r="ROR6" i="2"/>
  <c r="ROQ6" i="2"/>
  <c r="ROP6" i="2"/>
  <c r="ROO6" i="2"/>
  <c r="RON6" i="2"/>
  <c r="ROM6" i="2"/>
  <c r="ROL6" i="2"/>
  <c r="ROK6" i="2"/>
  <c r="ROJ6" i="2"/>
  <c r="ROI6" i="2"/>
  <c r="ROH6" i="2"/>
  <c r="ROG6" i="2"/>
  <c r="ROF6" i="2"/>
  <c r="ROE6" i="2"/>
  <c r="ROD6" i="2"/>
  <c r="ROC6" i="2"/>
  <c r="ROB6" i="2"/>
  <c r="ROA6" i="2"/>
  <c r="RNZ6" i="2"/>
  <c r="RNY6" i="2"/>
  <c r="RNX6" i="2"/>
  <c r="RNW6" i="2"/>
  <c r="RNV6" i="2"/>
  <c r="RNU6" i="2"/>
  <c r="RNT6" i="2"/>
  <c r="RNS6" i="2"/>
  <c r="RNR6" i="2"/>
  <c r="RNQ6" i="2"/>
  <c r="RNP6" i="2"/>
  <c r="RNO6" i="2"/>
  <c r="RNN6" i="2"/>
  <c r="RNM6" i="2"/>
  <c r="RNL6" i="2"/>
  <c r="RNK6" i="2"/>
  <c r="RNJ6" i="2"/>
  <c r="RNI6" i="2"/>
  <c r="RNH6" i="2"/>
  <c r="RNG6" i="2"/>
  <c r="RNF6" i="2"/>
  <c r="RNE6" i="2"/>
  <c r="RND6" i="2"/>
  <c r="RNC6" i="2"/>
  <c r="RNB6" i="2"/>
  <c r="RNA6" i="2"/>
  <c r="RMZ6" i="2"/>
  <c r="RMY6" i="2"/>
  <c r="RMX6" i="2"/>
  <c r="RMW6" i="2"/>
  <c r="RMV6" i="2"/>
  <c r="RMU6" i="2"/>
  <c r="RMT6" i="2"/>
  <c r="RMS6" i="2"/>
  <c r="RMR6" i="2"/>
  <c r="RMQ6" i="2"/>
  <c r="RMP6" i="2"/>
  <c r="RMO6" i="2"/>
  <c r="RMN6" i="2"/>
  <c r="RMM6" i="2"/>
  <c r="RML6" i="2"/>
  <c r="RMK6" i="2"/>
  <c r="RMJ6" i="2"/>
  <c r="RMI6" i="2"/>
  <c r="RMH6" i="2"/>
  <c r="RMG6" i="2"/>
  <c r="RMF6" i="2"/>
  <c r="RME6" i="2"/>
  <c r="RMD6" i="2"/>
  <c r="RMC6" i="2"/>
  <c r="RMB6" i="2"/>
  <c r="RMA6" i="2"/>
  <c r="RLZ6" i="2"/>
  <c r="RLY6" i="2"/>
  <c r="RLX6" i="2"/>
  <c r="RLW6" i="2"/>
  <c r="RLV6" i="2"/>
  <c r="RLU6" i="2"/>
  <c r="RLT6" i="2"/>
  <c r="RLS6" i="2"/>
  <c r="RLR6" i="2"/>
  <c r="RLQ6" i="2"/>
  <c r="RLP6" i="2"/>
  <c r="RLO6" i="2"/>
  <c r="RLN6" i="2"/>
  <c r="RLM6" i="2"/>
  <c r="RLL6" i="2"/>
  <c r="RLK6" i="2"/>
  <c r="RLJ6" i="2"/>
  <c r="RLI6" i="2"/>
  <c r="RLH6" i="2"/>
  <c r="RLG6" i="2"/>
  <c r="RLF6" i="2"/>
  <c r="RLE6" i="2"/>
  <c r="RLD6" i="2"/>
  <c r="RLC6" i="2"/>
  <c r="RLB6" i="2"/>
  <c r="RLA6" i="2"/>
  <c r="RKZ6" i="2"/>
  <c r="RKY6" i="2"/>
  <c r="RKX6" i="2"/>
  <c r="RKW6" i="2"/>
  <c r="RKV6" i="2"/>
  <c r="RKU6" i="2"/>
  <c r="RKT6" i="2"/>
  <c r="RKS6" i="2"/>
  <c r="RKR6" i="2"/>
  <c r="RKQ6" i="2"/>
  <c r="RKP6" i="2"/>
  <c r="RKO6" i="2"/>
  <c r="RKN6" i="2"/>
  <c r="RKM6" i="2"/>
  <c r="RKL6" i="2"/>
  <c r="RKK6" i="2"/>
  <c r="RKJ6" i="2"/>
  <c r="RKI6" i="2"/>
  <c r="RKH6" i="2"/>
  <c r="RKG6" i="2"/>
  <c r="RKF6" i="2"/>
  <c r="RKE6" i="2"/>
  <c r="RKD6" i="2"/>
  <c r="RKC6" i="2"/>
  <c r="RKB6" i="2"/>
  <c r="RKA6" i="2"/>
  <c r="RJZ6" i="2"/>
  <c r="RJY6" i="2"/>
  <c r="RJX6" i="2"/>
  <c r="RJW6" i="2"/>
  <c r="RJV6" i="2"/>
  <c r="RJU6" i="2"/>
  <c r="RJT6" i="2"/>
  <c r="RJS6" i="2"/>
  <c r="RJR6" i="2"/>
  <c r="RJQ6" i="2"/>
  <c r="RJP6" i="2"/>
  <c r="RJO6" i="2"/>
  <c r="RJN6" i="2"/>
  <c r="RJM6" i="2"/>
  <c r="RJL6" i="2"/>
  <c r="RJK6" i="2"/>
  <c r="RJJ6" i="2"/>
  <c r="RJI6" i="2"/>
  <c r="RJH6" i="2"/>
  <c r="RJG6" i="2"/>
  <c r="RJF6" i="2"/>
  <c r="RJE6" i="2"/>
  <c r="RJD6" i="2"/>
  <c r="RJC6" i="2"/>
  <c r="RJB6" i="2"/>
  <c r="RJA6" i="2"/>
  <c r="RIZ6" i="2"/>
  <c r="RIY6" i="2"/>
  <c r="RIX6" i="2"/>
  <c r="RIW6" i="2"/>
  <c r="RIV6" i="2"/>
  <c r="RIU6" i="2"/>
  <c r="RIT6" i="2"/>
  <c r="RIS6" i="2"/>
  <c r="RIR6" i="2"/>
  <c r="RIQ6" i="2"/>
  <c r="RIP6" i="2"/>
  <c r="RIO6" i="2"/>
  <c r="RIN6" i="2"/>
  <c r="RIM6" i="2"/>
  <c r="RIL6" i="2"/>
  <c r="RIK6" i="2"/>
  <c r="RIJ6" i="2"/>
  <c r="RII6" i="2"/>
  <c r="RIH6" i="2"/>
  <c r="RIG6" i="2"/>
  <c r="RIF6" i="2"/>
  <c r="RIE6" i="2"/>
  <c r="RID6" i="2"/>
  <c r="RIC6" i="2"/>
  <c r="RIB6" i="2"/>
  <c r="RIA6" i="2"/>
  <c r="RHZ6" i="2"/>
  <c r="RHY6" i="2"/>
  <c r="RHX6" i="2"/>
  <c r="RHW6" i="2"/>
  <c r="RHV6" i="2"/>
  <c r="RHU6" i="2"/>
  <c r="RHT6" i="2"/>
  <c r="RHS6" i="2"/>
  <c r="RHR6" i="2"/>
  <c r="RHQ6" i="2"/>
  <c r="RHP6" i="2"/>
  <c r="RHO6" i="2"/>
  <c r="RHN6" i="2"/>
  <c r="RHM6" i="2"/>
  <c r="RHL6" i="2"/>
  <c r="RHK6" i="2"/>
  <c r="RHJ6" i="2"/>
  <c r="RHI6" i="2"/>
  <c r="RHH6" i="2"/>
  <c r="RHG6" i="2"/>
  <c r="RHF6" i="2"/>
  <c r="RHE6" i="2"/>
  <c r="RHD6" i="2"/>
  <c r="RHC6" i="2"/>
  <c r="RHB6" i="2"/>
  <c r="RHA6" i="2"/>
  <c r="RGZ6" i="2"/>
  <c r="RGY6" i="2"/>
  <c r="RGX6" i="2"/>
  <c r="RGW6" i="2"/>
  <c r="RGV6" i="2"/>
  <c r="RGU6" i="2"/>
  <c r="RGT6" i="2"/>
  <c r="RGS6" i="2"/>
  <c r="RGR6" i="2"/>
  <c r="RGQ6" i="2"/>
  <c r="RGP6" i="2"/>
  <c r="RGO6" i="2"/>
  <c r="RGN6" i="2"/>
  <c r="RGM6" i="2"/>
  <c r="RGL6" i="2"/>
  <c r="RGK6" i="2"/>
  <c r="RGJ6" i="2"/>
  <c r="RGI6" i="2"/>
  <c r="RGH6" i="2"/>
  <c r="RGG6" i="2"/>
  <c r="RGF6" i="2"/>
  <c r="RGE6" i="2"/>
  <c r="RGD6" i="2"/>
  <c r="RGC6" i="2"/>
  <c r="RGB6" i="2"/>
  <c r="RGA6" i="2"/>
  <c r="RFZ6" i="2"/>
  <c r="RFY6" i="2"/>
  <c r="RFX6" i="2"/>
  <c r="RFW6" i="2"/>
  <c r="RFV6" i="2"/>
  <c r="RFU6" i="2"/>
  <c r="RFT6" i="2"/>
  <c r="RFS6" i="2"/>
  <c r="RFR6" i="2"/>
  <c r="RFQ6" i="2"/>
  <c r="RFP6" i="2"/>
  <c r="RFO6" i="2"/>
  <c r="RFN6" i="2"/>
  <c r="RFM6" i="2"/>
  <c r="RFL6" i="2"/>
  <c r="RFK6" i="2"/>
  <c r="RFJ6" i="2"/>
  <c r="RFI6" i="2"/>
  <c r="RFH6" i="2"/>
  <c r="RFG6" i="2"/>
  <c r="RFF6" i="2"/>
  <c r="RFE6" i="2"/>
  <c r="RFD6" i="2"/>
  <c r="RFC6" i="2"/>
  <c r="RFB6" i="2"/>
  <c r="RFA6" i="2"/>
  <c r="REZ6" i="2"/>
  <c r="REY6" i="2"/>
  <c r="REX6" i="2"/>
  <c r="REW6" i="2"/>
  <c r="REV6" i="2"/>
  <c r="REU6" i="2"/>
  <c r="RET6" i="2"/>
  <c r="RES6" i="2"/>
  <c r="RER6" i="2"/>
  <c r="REQ6" i="2"/>
  <c r="REP6" i="2"/>
  <c r="REO6" i="2"/>
  <c r="REN6" i="2"/>
  <c r="REM6" i="2"/>
  <c r="REL6" i="2"/>
  <c r="REK6" i="2"/>
  <c r="REJ6" i="2"/>
  <c r="REI6" i="2"/>
  <c r="REH6" i="2"/>
  <c r="REG6" i="2"/>
  <c r="REF6" i="2"/>
  <c r="REE6" i="2"/>
  <c r="RED6" i="2"/>
  <c r="REC6" i="2"/>
  <c r="REB6" i="2"/>
  <c r="REA6" i="2"/>
  <c r="RDZ6" i="2"/>
  <c r="RDY6" i="2"/>
  <c r="RDX6" i="2"/>
  <c r="RDW6" i="2"/>
  <c r="RDV6" i="2"/>
  <c r="RDU6" i="2"/>
  <c r="RDT6" i="2"/>
  <c r="RDS6" i="2"/>
  <c r="RDR6" i="2"/>
  <c r="RDQ6" i="2"/>
  <c r="RDP6" i="2"/>
  <c r="RDO6" i="2"/>
  <c r="RDN6" i="2"/>
  <c r="RDM6" i="2"/>
  <c r="RDL6" i="2"/>
  <c r="RDK6" i="2"/>
  <c r="RDJ6" i="2"/>
  <c r="RDI6" i="2"/>
  <c r="RDH6" i="2"/>
  <c r="RDG6" i="2"/>
  <c r="RDF6" i="2"/>
  <c r="RDE6" i="2"/>
  <c r="RDD6" i="2"/>
  <c r="RDC6" i="2"/>
  <c r="RDB6" i="2"/>
  <c r="RDA6" i="2"/>
  <c r="RCZ6" i="2"/>
  <c r="RCY6" i="2"/>
  <c r="RCX6" i="2"/>
  <c r="RCW6" i="2"/>
  <c r="RCV6" i="2"/>
  <c r="RCU6" i="2"/>
  <c r="RCT6" i="2"/>
  <c r="RCS6" i="2"/>
  <c r="RCR6" i="2"/>
  <c r="RCQ6" i="2"/>
  <c r="RCP6" i="2"/>
  <c r="RCO6" i="2"/>
  <c r="RCN6" i="2"/>
  <c r="RCM6" i="2"/>
  <c r="RCL6" i="2"/>
  <c r="RCK6" i="2"/>
  <c r="RCJ6" i="2"/>
  <c r="RCI6" i="2"/>
  <c r="RCH6" i="2"/>
  <c r="RCG6" i="2"/>
  <c r="RCF6" i="2"/>
  <c r="RCE6" i="2"/>
  <c r="RCD6" i="2"/>
  <c r="RCC6" i="2"/>
  <c r="RCB6" i="2"/>
  <c r="RCA6" i="2"/>
  <c r="RBZ6" i="2"/>
  <c r="RBY6" i="2"/>
  <c r="RBX6" i="2"/>
  <c r="RBW6" i="2"/>
  <c r="RBV6" i="2"/>
  <c r="RBU6" i="2"/>
  <c r="RBT6" i="2"/>
  <c r="RBS6" i="2"/>
  <c r="RBR6" i="2"/>
  <c r="RBQ6" i="2"/>
  <c r="RBP6" i="2"/>
  <c r="RBO6" i="2"/>
  <c r="RBN6" i="2"/>
  <c r="RBM6" i="2"/>
  <c r="RBL6" i="2"/>
  <c r="RBK6" i="2"/>
  <c r="RBJ6" i="2"/>
  <c r="RBI6" i="2"/>
  <c r="RBH6" i="2"/>
  <c r="RBG6" i="2"/>
  <c r="RBF6" i="2"/>
  <c r="RBE6" i="2"/>
  <c r="RBD6" i="2"/>
  <c r="RBC6" i="2"/>
  <c r="RBB6" i="2"/>
  <c r="RBA6" i="2"/>
  <c r="RAZ6" i="2"/>
  <c r="RAY6" i="2"/>
  <c r="RAX6" i="2"/>
  <c r="RAW6" i="2"/>
  <c r="RAV6" i="2"/>
  <c r="RAU6" i="2"/>
  <c r="RAT6" i="2"/>
  <c r="RAS6" i="2"/>
  <c r="RAR6" i="2"/>
  <c r="RAQ6" i="2"/>
  <c r="RAP6" i="2"/>
  <c r="RAO6" i="2"/>
  <c r="RAN6" i="2"/>
  <c r="RAM6" i="2"/>
  <c r="RAL6" i="2"/>
  <c r="RAK6" i="2"/>
  <c r="RAJ6" i="2"/>
  <c r="RAI6" i="2"/>
  <c r="RAH6" i="2"/>
  <c r="RAG6" i="2"/>
  <c r="RAF6" i="2"/>
  <c r="RAE6" i="2"/>
  <c r="RAD6" i="2"/>
  <c r="RAC6" i="2"/>
  <c r="RAB6" i="2"/>
  <c r="RAA6" i="2"/>
  <c r="QZZ6" i="2"/>
  <c r="QZY6" i="2"/>
  <c r="QZX6" i="2"/>
  <c r="QZW6" i="2"/>
  <c r="QZV6" i="2"/>
  <c r="QZU6" i="2"/>
  <c r="QZT6" i="2"/>
  <c r="QZS6" i="2"/>
  <c r="QZR6" i="2"/>
  <c r="QZQ6" i="2"/>
  <c r="QZP6" i="2"/>
  <c r="QZO6" i="2"/>
  <c r="QZN6" i="2"/>
  <c r="QZM6" i="2"/>
  <c r="QZL6" i="2"/>
  <c r="QZK6" i="2"/>
  <c r="QZJ6" i="2"/>
  <c r="QZI6" i="2"/>
  <c r="QZH6" i="2"/>
  <c r="QZG6" i="2"/>
  <c r="QZF6" i="2"/>
  <c r="QZE6" i="2"/>
  <c r="QZD6" i="2"/>
  <c r="QZC6" i="2"/>
  <c r="QZB6" i="2"/>
  <c r="QZA6" i="2"/>
  <c r="QYZ6" i="2"/>
  <c r="QYY6" i="2"/>
  <c r="QYX6" i="2"/>
  <c r="QYW6" i="2"/>
  <c r="QYV6" i="2"/>
  <c r="QYU6" i="2"/>
  <c r="QYT6" i="2"/>
  <c r="QYS6" i="2"/>
  <c r="QYR6" i="2"/>
  <c r="QYQ6" i="2"/>
  <c r="QYP6" i="2"/>
  <c r="QYO6" i="2"/>
  <c r="QYN6" i="2"/>
  <c r="QYM6" i="2"/>
  <c r="QYL6" i="2"/>
  <c r="QYK6" i="2"/>
  <c r="QYJ6" i="2"/>
  <c r="QYI6" i="2"/>
  <c r="QYH6" i="2"/>
  <c r="QYG6" i="2"/>
  <c r="QYF6" i="2"/>
  <c r="QYE6" i="2"/>
  <c r="QYD6" i="2"/>
  <c r="QYC6" i="2"/>
  <c r="QYB6" i="2"/>
  <c r="QYA6" i="2"/>
  <c r="QXZ6" i="2"/>
  <c r="QXY6" i="2"/>
  <c r="QXX6" i="2"/>
  <c r="QXW6" i="2"/>
  <c r="QXV6" i="2"/>
  <c r="QXU6" i="2"/>
  <c r="QXT6" i="2"/>
  <c r="QXS6" i="2"/>
  <c r="QXR6" i="2"/>
  <c r="QXQ6" i="2"/>
  <c r="QXP6" i="2"/>
  <c r="QXO6" i="2"/>
  <c r="QXN6" i="2"/>
  <c r="QXM6" i="2"/>
  <c r="QXL6" i="2"/>
  <c r="QXK6" i="2"/>
  <c r="QXJ6" i="2"/>
  <c r="QXI6" i="2"/>
  <c r="QXH6" i="2"/>
  <c r="QXG6" i="2"/>
  <c r="QXF6" i="2"/>
  <c r="QXE6" i="2"/>
  <c r="QXD6" i="2"/>
  <c r="QXC6" i="2"/>
  <c r="QXB6" i="2"/>
  <c r="QXA6" i="2"/>
  <c r="QWZ6" i="2"/>
  <c r="QWY6" i="2"/>
  <c r="QWX6" i="2"/>
  <c r="QWW6" i="2"/>
  <c r="QWV6" i="2"/>
  <c r="QWU6" i="2"/>
  <c r="QWT6" i="2"/>
  <c r="QWS6" i="2"/>
  <c r="QWR6" i="2"/>
  <c r="QWQ6" i="2"/>
  <c r="QWP6" i="2"/>
  <c r="QWO6" i="2"/>
  <c r="QWN6" i="2"/>
  <c r="QWM6" i="2"/>
  <c r="QWL6" i="2"/>
  <c r="QWK6" i="2"/>
  <c r="QWJ6" i="2"/>
  <c r="QWI6" i="2"/>
  <c r="QWH6" i="2"/>
  <c r="QWG6" i="2"/>
  <c r="QWF6" i="2"/>
  <c r="QWE6" i="2"/>
  <c r="QWD6" i="2"/>
  <c r="QWC6" i="2"/>
  <c r="QWB6" i="2"/>
  <c r="QWA6" i="2"/>
  <c r="QVZ6" i="2"/>
  <c r="QVY6" i="2"/>
  <c r="QVX6" i="2"/>
  <c r="QVW6" i="2"/>
  <c r="QVV6" i="2"/>
  <c r="QVU6" i="2"/>
  <c r="QVT6" i="2"/>
  <c r="QVS6" i="2"/>
  <c r="QVR6" i="2"/>
  <c r="QVQ6" i="2"/>
  <c r="QVP6" i="2"/>
  <c r="QVO6" i="2"/>
  <c r="QVN6" i="2"/>
  <c r="QVM6" i="2"/>
  <c r="QVL6" i="2"/>
  <c r="QVK6" i="2"/>
  <c r="QVJ6" i="2"/>
  <c r="QVI6" i="2"/>
  <c r="QVH6" i="2"/>
  <c r="QVG6" i="2"/>
  <c r="QVF6" i="2"/>
  <c r="QVE6" i="2"/>
  <c r="QVD6" i="2"/>
  <c r="QVC6" i="2"/>
  <c r="QVB6" i="2"/>
  <c r="QVA6" i="2"/>
  <c r="QUZ6" i="2"/>
  <c r="QUY6" i="2"/>
  <c r="QUX6" i="2"/>
  <c r="QUW6" i="2"/>
  <c r="QUV6" i="2"/>
  <c r="QUU6" i="2"/>
  <c r="QUT6" i="2"/>
  <c r="QUS6" i="2"/>
  <c r="QUR6" i="2"/>
  <c r="QUQ6" i="2"/>
  <c r="QUP6" i="2"/>
  <c r="QUO6" i="2"/>
  <c r="QUN6" i="2"/>
  <c r="QUM6" i="2"/>
  <c r="QUL6" i="2"/>
  <c r="QUK6" i="2"/>
  <c r="QUJ6" i="2"/>
  <c r="QUI6" i="2"/>
  <c r="QUH6" i="2"/>
  <c r="QUG6" i="2"/>
  <c r="QUF6" i="2"/>
  <c r="QUE6" i="2"/>
  <c r="QUD6" i="2"/>
  <c r="QUC6" i="2"/>
  <c r="QUB6" i="2"/>
  <c r="QUA6" i="2"/>
  <c r="QTZ6" i="2"/>
  <c r="QTY6" i="2"/>
  <c r="QTX6" i="2"/>
  <c r="QTW6" i="2"/>
  <c r="QTV6" i="2"/>
  <c r="QTU6" i="2"/>
  <c r="QTT6" i="2"/>
  <c r="QTS6" i="2"/>
  <c r="QTR6" i="2"/>
  <c r="QTQ6" i="2"/>
  <c r="QTP6" i="2"/>
  <c r="QTO6" i="2"/>
  <c r="QTN6" i="2"/>
  <c r="QTM6" i="2"/>
  <c r="QTL6" i="2"/>
  <c r="QTK6" i="2"/>
  <c r="QTJ6" i="2"/>
  <c r="QTI6" i="2"/>
  <c r="QTH6" i="2"/>
  <c r="QTG6" i="2"/>
  <c r="QTF6" i="2"/>
  <c r="QTE6" i="2"/>
  <c r="QTD6" i="2"/>
  <c r="QTC6" i="2"/>
  <c r="QTB6" i="2"/>
  <c r="QTA6" i="2"/>
  <c r="QSZ6" i="2"/>
  <c r="QSY6" i="2"/>
  <c r="QSX6" i="2"/>
  <c r="QSW6" i="2"/>
  <c r="QSV6" i="2"/>
  <c r="QSU6" i="2"/>
  <c r="QST6" i="2"/>
  <c r="QSS6" i="2"/>
  <c r="QSR6" i="2"/>
  <c r="QSQ6" i="2"/>
  <c r="QSP6" i="2"/>
  <c r="QSO6" i="2"/>
  <c r="QSN6" i="2"/>
  <c r="QSM6" i="2"/>
  <c r="QSL6" i="2"/>
  <c r="QSK6" i="2"/>
  <c r="QSJ6" i="2"/>
  <c r="QSI6" i="2"/>
  <c r="QSH6" i="2"/>
  <c r="QSG6" i="2"/>
  <c r="QSF6" i="2"/>
  <c r="QSE6" i="2"/>
  <c r="QSD6" i="2"/>
  <c r="QSC6" i="2"/>
  <c r="QSB6" i="2"/>
  <c r="QSA6" i="2"/>
  <c r="QRZ6" i="2"/>
  <c r="QRY6" i="2"/>
  <c r="QRX6" i="2"/>
  <c r="QRW6" i="2"/>
  <c r="QRV6" i="2"/>
  <c r="QRU6" i="2"/>
  <c r="QRT6" i="2"/>
  <c r="QRS6" i="2"/>
  <c r="QRR6" i="2"/>
  <c r="QRQ6" i="2"/>
  <c r="QRP6" i="2"/>
  <c r="QRO6" i="2"/>
  <c r="QRN6" i="2"/>
  <c r="QRM6" i="2"/>
  <c r="QRL6" i="2"/>
  <c r="QRK6" i="2"/>
  <c r="QRJ6" i="2"/>
  <c r="QRI6" i="2"/>
  <c r="QRH6" i="2"/>
  <c r="QRG6" i="2"/>
  <c r="QRF6" i="2"/>
  <c r="QRE6" i="2"/>
  <c r="QRD6" i="2"/>
  <c r="QRC6" i="2"/>
  <c r="QRB6" i="2"/>
  <c r="QRA6" i="2"/>
  <c r="QQZ6" i="2"/>
  <c r="QQY6" i="2"/>
  <c r="QQX6" i="2"/>
  <c r="QQW6" i="2"/>
  <c r="QQV6" i="2"/>
  <c r="QQU6" i="2"/>
  <c r="QQT6" i="2"/>
  <c r="QQS6" i="2"/>
  <c r="QQR6" i="2"/>
  <c r="QQQ6" i="2"/>
  <c r="QQP6" i="2"/>
  <c r="QQO6" i="2"/>
  <c r="QQN6" i="2"/>
  <c r="QQM6" i="2"/>
  <c r="QQL6" i="2"/>
  <c r="QQK6" i="2"/>
  <c r="QQJ6" i="2"/>
  <c r="QQI6" i="2"/>
  <c r="QQH6" i="2"/>
  <c r="QQG6" i="2"/>
  <c r="QQF6" i="2"/>
  <c r="QQE6" i="2"/>
  <c r="QQD6" i="2"/>
  <c r="QQC6" i="2"/>
  <c r="QQB6" i="2"/>
  <c r="QQA6" i="2"/>
  <c r="QPZ6" i="2"/>
  <c r="QPY6" i="2"/>
  <c r="QPX6" i="2"/>
  <c r="QPW6" i="2"/>
  <c r="QPV6" i="2"/>
  <c r="QPU6" i="2"/>
  <c r="QPT6" i="2"/>
  <c r="QPS6" i="2"/>
  <c r="QPR6" i="2"/>
  <c r="QPQ6" i="2"/>
  <c r="QPP6" i="2"/>
  <c r="QPO6" i="2"/>
  <c r="QPN6" i="2"/>
  <c r="QPM6" i="2"/>
  <c r="QPL6" i="2"/>
  <c r="QPK6" i="2"/>
  <c r="QPJ6" i="2"/>
  <c r="QPI6" i="2"/>
  <c r="QPH6" i="2"/>
  <c r="QPG6" i="2"/>
  <c r="QPF6" i="2"/>
  <c r="QPE6" i="2"/>
  <c r="QPD6" i="2"/>
  <c r="QPC6" i="2"/>
  <c r="QPB6" i="2"/>
  <c r="QPA6" i="2"/>
  <c r="QOZ6" i="2"/>
  <c r="QOY6" i="2"/>
  <c r="QOX6" i="2"/>
  <c r="QOW6" i="2"/>
  <c r="QOV6" i="2"/>
  <c r="QOU6" i="2"/>
  <c r="QOT6" i="2"/>
  <c r="QOS6" i="2"/>
  <c r="QOR6" i="2"/>
  <c r="QOQ6" i="2"/>
  <c r="QOP6" i="2"/>
  <c r="QOO6" i="2"/>
  <c r="QON6" i="2"/>
  <c r="QOM6" i="2"/>
  <c r="QOL6" i="2"/>
  <c r="QOK6" i="2"/>
  <c r="QOJ6" i="2"/>
  <c r="QOI6" i="2"/>
  <c r="QOH6" i="2"/>
  <c r="QOG6" i="2"/>
  <c r="QOF6" i="2"/>
  <c r="QOE6" i="2"/>
  <c r="QOD6" i="2"/>
  <c r="QOC6" i="2"/>
  <c r="QOB6" i="2"/>
  <c r="QOA6" i="2"/>
  <c r="QNZ6" i="2"/>
  <c r="QNY6" i="2"/>
  <c r="QNX6" i="2"/>
  <c r="QNW6" i="2"/>
  <c r="QNV6" i="2"/>
  <c r="QNU6" i="2"/>
  <c r="QNT6" i="2"/>
  <c r="QNS6" i="2"/>
  <c r="QNR6" i="2"/>
  <c r="QNQ6" i="2"/>
  <c r="QNP6" i="2"/>
  <c r="QNO6" i="2"/>
  <c r="QNN6" i="2"/>
  <c r="QNM6" i="2"/>
  <c r="QNL6" i="2"/>
  <c r="QNK6" i="2"/>
  <c r="QNJ6" i="2"/>
  <c r="QNI6" i="2"/>
  <c r="QNH6" i="2"/>
  <c r="QNG6" i="2"/>
  <c r="QNF6" i="2"/>
  <c r="QNE6" i="2"/>
  <c r="QND6" i="2"/>
  <c r="QNC6" i="2"/>
  <c r="QNB6" i="2"/>
  <c r="QNA6" i="2"/>
  <c r="QMZ6" i="2"/>
  <c r="QMY6" i="2"/>
  <c r="QMX6" i="2"/>
  <c r="QMW6" i="2"/>
  <c r="QMV6" i="2"/>
  <c r="QMU6" i="2"/>
  <c r="QMT6" i="2"/>
  <c r="QMS6" i="2"/>
  <c r="QMR6" i="2"/>
  <c r="QMQ6" i="2"/>
  <c r="QMP6" i="2"/>
  <c r="QMO6" i="2"/>
  <c r="QMN6" i="2"/>
  <c r="QMM6" i="2"/>
  <c r="QML6" i="2"/>
  <c r="QMK6" i="2"/>
  <c r="QMJ6" i="2"/>
  <c r="QMI6" i="2"/>
  <c r="QMH6" i="2"/>
  <c r="QMG6" i="2"/>
  <c r="QMF6" i="2"/>
  <c r="QME6" i="2"/>
  <c r="QMD6" i="2"/>
  <c r="QMC6" i="2"/>
  <c r="QMB6" i="2"/>
  <c r="QMA6" i="2"/>
  <c r="QLZ6" i="2"/>
  <c r="QLY6" i="2"/>
  <c r="QLX6" i="2"/>
  <c r="QLW6" i="2"/>
  <c r="QLV6" i="2"/>
  <c r="QLU6" i="2"/>
  <c r="QLT6" i="2"/>
  <c r="QLS6" i="2"/>
  <c r="QLR6" i="2"/>
  <c r="QLQ6" i="2"/>
  <c r="QLP6" i="2"/>
  <c r="QLO6" i="2"/>
  <c r="QLN6" i="2"/>
  <c r="QLM6" i="2"/>
  <c r="QLL6" i="2"/>
  <c r="QLK6" i="2"/>
  <c r="QLJ6" i="2"/>
  <c r="QLI6" i="2"/>
  <c r="QLH6" i="2"/>
  <c r="QLG6" i="2"/>
  <c r="QLF6" i="2"/>
  <c r="QLE6" i="2"/>
  <c r="QLD6" i="2"/>
  <c r="QLC6" i="2"/>
  <c r="QLB6" i="2"/>
  <c r="QLA6" i="2"/>
  <c r="QKZ6" i="2"/>
  <c r="QKY6" i="2"/>
  <c r="QKX6" i="2"/>
  <c r="QKW6" i="2"/>
  <c r="QKV6" i="2"/>
  <c r="QKU6" i="2"/>
  <c r="QKT6" i="2"/>
  <c r="QKS6" i="2"/>
  <c r="QKR6" i="2"/>
  <c r="QKQ6" i="2"/>
  <c r="QKP6" i="2"/>
  <c r="QKO6" i="2"/>
  <c r="QKN6" i="2"/>
  <c r="QKM6" i="2"/>
  <c r="QKL6" i="2"/>
  <c r="QKK6" i="2"/>
  <c r="QKJ6" i="2"/>
  <c r="QKI6" i="2"/>
  <c r="QKH6" i="2"/>
  <c r="QKG6" i="2"/>
  <c r="QKF6" i="2"/>
  <c r="QKE6" i="2"/>
  <c r="QKD6" i="2"/>
  <c r="QKC6" i="2"/>
  <c r="QKB6" i="2"/>
  <c r="QKA6" i="2"/>
  <c r="QJZ6" i="2"/>
  <c r="QJY6" i="2"/>
  <c r="QJX6" i="2"/>
  <c r="QJW6" i="2"/>
  <c r="QJV6" i="2"/>
  <c r="QJU6" i="2"/>
  <c r="QJT6" i="2"/>
  <c r="QJS6" i="2"/>
  <c r="QJR6" i="2"/>
  <c r="QJQ6" i="2"/>
  <c r="QJP6" i="2"/>
  <c r="QJO6" i="2"/>
  <c r="QJN6" i="2"/>
  <c r="QJM6" i="2"/>
  <c r="QJL6" i="2"/>
  <c r="QJK6" i="2"/>
  <c r="QJJ6" i="2"/>
  <c r="QJI6" i="2"/>
  <c r="QJH6" i="2"/>
  <c r="QJG6" i="2"/>
  <c r="QJF6" i="2"/>
  <c r="QJE6" i="2"/>
  <c r="QJD6" i="2"/>
  <c r="QJC6" i="2"/>
  <c r="QJB6" i="2"/>
  <c r="QJA6" i="2"/>
  <c r="QIZ6" i="2"/>
  <c r="QIY6" i="2"/>
  <c r="QIX6" i="2"/>
  <c r="QIW6" i="2"/>
  <c r="QIV6" i="2"/>
  <c r="QIU6" i="2"/>
  <c r="QIT6" i="2"/>
  <c r="QIS6" i="2"/>
  <c r="QIR6" i="2"/>
  <c r="QIQ6" i="2"/>
  <c r="QIP6" i="2"/>
  <c r="QIO6" i="2"/>
  <c r="QIN6" i="2"/>
  <c r="QIM6" i="2"/>
  <c r="QIL6" i="2"/>
  <c r="QIK6" i="2"/>
  <c r="QIJ6" i="2"/>
  <c r="QII6" i="2"/>
  <c r="QIH6" i="2"/>
  <c r="QIG6" i="2"/>
  <c r="QIF6" i="2"/>
  <c r="QIE6" i="2"/>
  <c r="QID6" i="2"/>
  <c r="QIC6" i="2"/>
  <c r="QIB6" i="2"/>
  <c r="QIA6" i="2"/>
  <c r="QHZ6" i="2"/>
  <c r="QHY6" i="2"/>
  <c r="QHX6" i="2"/>
  <c r="QHW6" i="2"/>
  <c r="QHV6" i="2"/>
  <c r="QHU6" i="2"/>
  <c r="QHT6" i="2"/>
  <c r="QHS6" i="2"/>
  <c r="QHR6" i="2"/>
  <c r="QHQ6" i="2"/>
  <c r="QHP6" i="2"/>
  <c r="QHO6" i="2"/>
  <c r="QHN6" i="2"/>
  <c r="QHM6" i="2"/>
  <c r="QHL6" i="2"/>
  <c r="QHK6" i="2"/>
  <c r="QHJ6" i="2"/>
  <c r="QHI6" i="2"/>
  <c r="QHH6" i="2"/>
  <c r="QHG6" i="2"/>
  <c r="QHF6" i="2"/>
  <c r="QHE6" i="2"/>
  <c r="QHD6" i="2"/>
  <c r="QHC6" i="2"/>
  <c r="QHB6" i="2"/>
  <c r="QHA6" i="2"/>
  <c r="QGZ6" i="2"/>
  <c r="QGY6" i="2"/>
  <c r="QGX6" i="2"/>
  <c r="QGW6" i="2"/>
  <c r="QGV6" i="2"/>
  <c r="QGU6" i="2"/>
  <c r="QGT6" i="2"/>
  <c r="QGS6" i="2"/>
  <c r="QGR6" i="2"/>
  <c r="QGQ6" i="2"/>
  <c r="QGP6" i="2"/>
  <c r="QGO6" i="2"/>
  <c r="QGN6" i="2"/>
  <c r="QGM6" i="2"/>
  <c r="QGL6" i="2"/>
  <c r="QGK6" i="2"/>
  <c r="QGJ6" i="2"/>
  <c r="QGI6" i="2"/>
  <c r="QGH6" i="2"/>
  <c r="QGG6" i="2"/>
  <c r="QGF6" i="2"/>
  <c r="QGE6" i="2"/>
  <c r="QGD6" i="2"/>
  <c r="QGC6" i="2"/>
  <c r="QGB6" i="2"/>
  <c r="QGA6" i="2"/>
  <c r="QFZ6" i="2"/>
  <c r="QFY6" i="2"/>
  <c r="QFX6" i="2"/>
  <c r="QFW6" i="2"/>
  <c r="QFV6" i="2"/>
  <c r="QFU6" i="2"/>
  <c r="QFT6" i="2"/>
  <c r="QFS6" i="2"/>
  <c r="QFR6" i="2"/>
  <c r="QFQ6" i="2"/>
  <c r="QFP6" i="2"/>
  <c r="QFO6" i="2"/>
  <c r="QFN6" i="2"/>
  <c r="QFM6" i="2"/>
  <c r="QFL6" i="2"/>
  <c r="QFK6" i="2"/>
  <c r="QFJ6" i="2"/>
  <c r="QFI6" i="2"/>
  <c r="QFH6" i="2"/>
  <c r="QFG6" i="2"/>
  <c r="QFF6" i="2"/>
  <c r="QFE6" i="2"/>
  <c r="QFD6" i="2"/>
  <c r="QFC6" i="2"/>
  <c r="QFB6" i="2"/>
  <c r="QFA6" i="2"/>
  <c r="QEZ6" i="2"/>
  <c r="QEY6" i="2"/>
  <c r="QEX6" i="2"/>
  <c r="QEW6" i="2"/>
  <c r="QEV6" i="2"/>
  <c r="QEU6" i="2"/>
  <c r="QET6" i="2"/>
  <c r="QES6" i="2"/>
  <c r="QER6" i="2"/>
  <c r="QEQ6" i="2"/>
  <c r="QEP6" i="2"/>
  <c r="QEO6" i="2"/>
  <c r="QEN6" i="2"/>
  <c r="QEM6" i="2"/>
  <c r="QEL6" i="2"/>
  <c r="QEK6" i="2"/>
  <c r="QEJ6" i="2"/>
  <c r="QEI6" i="2"/>
  <c r="QEH6" i="2"/>
  <c r="QEG6" i="2"/>
  <c r="QEF6" i="2"/>
  <c r="QEE6" i="2"/>
  <c r="QED6" i="2"/>
  <c r="QEC6" i="2"/>
  <c r="QEB6" i="2"/>
  <c r="QEA6" i="2"/>
  <c r="QDZ6" i="2"/>
  <c r="QDY6" i="2"/>
  <c r="QDX6" i="2"/>
  <c r="QDW6" i="2"/>
  <c r="QDV6" i="2"/>
  <c r="QDU6" i="2"/>
  <c r="QDT6" i="2"/>
  <c r="QDS6" i="2"/>
  <c r="QDR6" i="2"/>
  <c r="QDQ6" i="2"/>
  <c r="QDP6" i="2"/>
  <c r="QDO6" i="2"/>
  <c r="QDN6" i="2"/>
  <c r="QDM6" i="2"/>
  <c r="QDL6" i="2"/>
  <c r="QDK6" i="2"/>
  <c r="QDJ6" i="2"/>
  <c r="QDI6" i="2"/>
  <c r="QDH6" i="2"/>
  <c r="QDG6" i="2"/>
  <c r="QDF6" i="2"/>
  <c r="QDE6" i="2"/>
  <c r="QDD6" i="2"/>
  <c r="QDC6" i="2"/>
  <c r="QDB6" i="2"/>
  <c r="QDA6" i="2"/>
  <c r="QCZ6" i="2"/>
  <c r="QCY6" i="2"/>
  <c r="QCX6" i="2"/>
  <c r="QCW6" i="2"/>
  <c r="QCV6" i="2"/>
  <c r="QCU6" i="2"/>
  <c r="QCT6" i="2"/>
  <c r="QCS6" i="2"/>
  <c r="QCR6" i="2"/>
  <c r="QCQ6" i="2"/>
  <c r="QCP6" i="2"/>
  <c r="QCO6" i="2"/>
  <c r="QCN6" i="2"/>
  <c r="QCM6" i="2"/>
  <c r="QCL6" i="2"/>
  <c r="QCK6" i="2"/>
  <c r="QCJ6" i="2"/>
  <c r="QCI6" i="2"/>
  <c r="QCH6" i="2"/>
  <c r="QCG6" i="2"/>
  <c r="QCF6" i="2"/>
  <c r="QCE6" i="2"/>
  <c r="QCD6" i="2"/>
  <c r="QCC6" i="2"/>
  <c r="QCB6" i="2"/>
  <c r="QCA6" i="2"/>
  <c r="QBZ6" i="2"/>
  <c r="QBY6" i="2"/>
  <c r="QBX6" i="2"/>
  <c r="QBW6" i="2"/>
  <c r="QBV6" i="2"/>
  <c r="QBU6" i="2"/>
  <c r="QBT6" i="2"/>
  <c r="QBS6" i="2"/>
  <c r="QBR6" i="2"/>
  <c r="QBQ6" i="2"/>
  <c r="QBP6" i="2"/>
  <c r="QBO6" i="2"/>
  <c r="QBN6" i="2"/>
  <c r="QBM6" i="2"/>
  <c r="QBL6" i="2"/>
  <c r="QBK6" i="2"/>
  <c r="QBJ6" i="2"/>
  <c r="QBI6" i="2"/>
  <c r="QBH6" i="2"/>
  <c r="QBG6" i="2"/>
  <c r="QBF6" i="2"/>
  <c r="QBE6" i="2"/>
  <c r="QBD6" i="2"/>
  <c r="QBC6" i="2"/>
  <c r="QBB6" i="2"/>
  <c r="QBA6" i="2"/>
  <c r="QAZ6" i="2"/>
  <c r="QAY6" i="2"/>
  <c r="QAX6" i="2"/>
  <c r="QAW6" i="2"/>
  <c r="QAV6" i="2"/>
  <c r="QAU6" i="2"/>
  <c r="QAT6" i="2"/>
  <c r="QAS6" i="2"/>
  <c r="QAR6" i="2"/>
  <c r="QAQ6" i="2"/>
  <c r="QAP6" i="2"/>
  <c r="QAO6" i="2"/>
  <c r="QAN6" i="2"/>
  <c r="QAM6" i="2"/>
  <c r="QAL6" i="2"/>
  <c r="QAK6" i="2"/>
  <c r="QAJ6" i="2"/>
  <c r="QAI6" i="2"/>
  <c r="QAH6" i="2"/>
  <c r="QAG6" i="2"/>
  <c r="QAF6" i="2"/>
  <c r="QAE6" i="2"/>
  <c r="QAD6" i="2"/>
  <c r="QAC6" i="2"/>
  <c r="QAB6" i="2"/>
  <c r="QAA6" i="2"/>
  <c r="PZZ6" i="2"/>
  <c r="PZY6" i="2"/>
  <c r="PZX6" i="2"/>
  <c r="PZW6" i="2"/>
  <c r="PZV6" i="2"/>
  <c r="PZU6" i="2"/>
  <c r="PZT6" i="2"/>
  <c r="PZS6" i="2"/>
  <c r="PZR6" i="2"/>
  <c r="PZQ6" i="2"/>
  <c r="PZP6" i="2"/>
  <c r="PZO6" i="2"/>
  <c r="PZN6" i="2"/>
  <c r="PZM6" i="2"/>
  <c r="PZL6" i="2"/>
  <c r="PZK6" i="2"/>
  <c r="PZJ6" i="2"/>
  <c r="PZI6" i="2"/>
  <c r="PZH6" i="2"/>
  <c r="PZG6" i="2"/>
  <c r="PZF6" i="2"/>
  <c r="PZE6" i="2"/>
  <c r="PZD6" i="2"/>
  <c r="PZC6" i="2"/>
  <c r="PZB6" i="2"/>
  <c r="PZA6" i="2"/>
  <c r="PYZ6" i="2"/>
  <c r="PYY6" i="2"/>
  <c r="PYX6" i="2"/>
  <c r="PYW6" i="2"/>
  <c r="PYV6" i="2"/>
  <c r="PYU6" i="2"/>
  <c r="PYT6" i="2"/>
  <c r="PYS6" i="2"/>
  <c r="PYR6" i="2"/>
  <c r="PYQ6" i="2"/>
  <c r="PYP6" i="2"/>
  <c r="PYO6" i="2"/>
  <c r="PYN6" i="2"/>
  <c r="PYM6" i="2"/>
  <c r="PYL6" i="2"/>
  <c r="PYK6" i="2"/>
  <c r="PYJ6" i="2"/>
  <c r="PYI6" i="2"/>
  <c r="PYH6" i="2"/>
  <c r="PYG6" i="2"/>
  <c r="PYF6" i="2"/>
  <c r="PYE6" i="2"/>
  <c r="PYD6" i="2"/>
  <c r="PYC6" i="2"/>
  <c r="PYB6" i="2"/>
  <c r="PYA6" i="2"/>
  <c r="PXZ6" i="2"/>
  <c r="PXY6" i="2"/>
  <c r="PXX6" i="2"/>
  <c r="PXW6" i="2"/>
  <c r="PXV6" i="2"/>
  <c r="PXU6" i="2"/>
  <c r="PXT6" i="2"/>
  <c r="PXS6" i="2"/>
  <c r="PXR6" i="2"/>
  <c r="PXQ6" i="2"/>
  <c r="PXP6" i="2"/>
  <c r="PXO6" i="2"/>
  <c r="PXN6" i="2"/>
  <c r="PXM6" i="2"/>
  <c r="PXL6" i="2"/>
  <c r="PXK6" i="2"/>
  <c r="PXJ6" i="2"/>
  <c r="PXI6" i="2"/>
  <c r="PXH6" i="2"/>
  <c r="PXG6" i="2"/>
  <c r="PXF6" i="2"/>
  <c r="PXE6" i="2"/>
  <c r="PXD6" i="2"/>
  <c r="PXC6" i="2"/>
  <c r="PXB6" i="2"/>
  <c r="PXA6" i="2"/>
  <c r="PWZ6" i="2"/>
  <c r="PWY6" i="2"/>
  <c r="PWX6" i="2"/>
  <c r="PWW6" i="2"/>
  <c r="PWV6" i="2"/>
  <c r="PWU6" i="2"/>
  <c r="PWT6" i="2"/>
  <c r="PWS6" i="2"/>
  <c r="PWR6" i="2"/>
  <c r="PWQ6" i="2"/>
  <c r="PWP6" i="2"/>
  <c r="PWO6" i="2"/>
  <c r="PWN6" i="2"/>
  <c r="PWM6" i="2"/>
  <c r="PWL6" i="2"/>
  <c r="PWK6" i="2"/>
  <c r="PWJ6" i="2"/>
  <c r="PWI6" i="2"/>
  <c r="PWH6" i="2"/>
  <c r="PWG6" i="2"/>
  <c r="PWF6" i="2"/>
  <c r="PWE6" i="2"/>
  <c r="PWD6" i="2"/>
  <c r="PWC6" i="2"/>
  <c r="PWB6" i="2"/>
  <c r="PWA6" i="2"/>
  <c r="PVZ6" i="2"/>
  <c r="PVY6" i="2"/>
  <c r="PVX6" i="2"/>
  <c r="PVW6" i="2"/>
  <c r="PVV6" i="2"/>
  <c r="PVU6" i="2"/>
  <c r="PVT6" i="2"/>
  <c r="PVS6" i="2"/>
  <c r="PVR6" i="2"/>
  <c r="PVQ6" i="2"/>
  <c r="PVP6" i="2"/>
  <c r="PVO6" i="2"/>
  <c r="PVN6" i="2"/>
  <c r="PVM6" i="2"/>
  <c r="PVL6" i="2"/>
  <c r="PVK6" i="2"/>
  <c r="PVJ6" i="2"/>
  <c r="PVI6" i="2"/>
  <c r="PVH6" i="2"/>
  <c r="PVG6" i="2"/>
  <c r="PVF6" i="2"/>
  <c r="PVE6" i="2"/>
  <c r="PVD6" i="2"/>
  <c r="PVC6" i="2"/>
  <c r="PVB6" i="2"/>
  <c r="PVA6" i="2"/>
  <c r="PUZ6" i="2"/>
  <c r="PUY6" i="2"/>
  <c r="PUX6" i="2"/>
  <c r="PUW6" i="2"/>
  <c r="PUV6" i="2"/>
  <c r="PUU6" i="2"/>
  <c r="PUT6" i="2"/>
  <c r="PUS6" i="2"/>
  <c r="PUR6" i="2"/>
  <c r="PUQ6" i="2"/>
  <c r="PUP6" i="2"/>
  <c r="PUO6" i="2"/>
  <c r="PUN6" i="2"/>
  <c r="PUM6" i="2"/>
  <c r="PUL6" i="2"/>
  <c r="PUK6" i="2"/>
  <c r="PUJ6" i="2"/>
  <c r="PUI6" i="2"/>
  <c r="PUH6" i="2"/>
  <c r="PUG6" i="2"/>
  <c r="PUF6" i="2"/>
  <c r="PUE6" i="2"/>
  <c r="PUD6" i="2"/>
  <c r="PUC6" i="2"/>
  <c r="PUB6" i="2"/>
  <c r="PUA6" i="2"/>
  <c r="PTZ6" i="2"/>
  <c r="PTY6" i="2"/>
  <c r="PTX6" i="2"/>
  <c r="PTW6" i="2"/>
  <c r="PTV6" i="2"/>
  <c r="PTU6" i="2"/>
  <c r="PTT6" i="2"/>
  <c r="PTS6" i="2"/>
  <c r="PTR6" i="2"/>
  <c r="PTQ6" i="2"/>
  <c r="PTP6" i="2"/>
  <c r="PTO6" i="2"/>
  <c r="PTN6" i="2"/>
  <c r="PTM6" i="2"/>
  <c r="PTL6" i="2"/>
  <c r="PTK6" i="2"/>
  <c r="PTJ6" i="2"/>
  <c r="PTI6" i="2"/>
  <c r="PTH6" i="2"/>
  <c r="PTG6" i="2"/>
  <c r="PTF6" i="2"/>
  <c r="PTE6" i="2"/>
  <c r="PTD6" i="2"/>
  <c r="PTC6" i="2"/>
  <c r="PTB6" i="2"/>
  <c r="PTA6" i="2"/>
  <c r="PSZ6" i="2"/>
  <c r="PSY6" i="2"/>
  <c r="PSX6" i="2"/>
  <c r="PSW6" i="2"/>
  <c r="PSV6" i="2"/>
  <c r="PSU6" i="2"/>
  <c r="PST6" i="2"/>
  <c r="PSS6" i="2"/>
  <c r="PSR6" i="2"/>
  <c r="PSQ6" i="2"/>
  <c r="PSP6" i="2"/>
  <c r="PSO6" i="2"/>
  <c r="PSN6" i="2"/>
  <c r="PSM6" i="2"/>
  <c r="PSL6" i="2"/>
  <c r="PSK6" i="2"/>
  <c r="PSJ6" i="2"/>
  <c r="PSI6" i="2"/>
  <c r="PSH6" i="2"/>
  <c r="PSG6" i="2"/>
  <c r="PSF6" i="2"/>
  <c r="PSE6" i="2"/>
  <c r="PSD6" i="2"/>
  <c r="PSC6" i="2"/>
  <c r="PSB6" i="2"/>
  <c r="PSA6" i="2"/>
  <c r="PRZ6" i="2"/>
  <c r="PRY6" i="2"/>
  <c r="PRX6" i="2"/>
  <c r="PRW6" i="2"/>
  <c r="PRV6" i="2"/>
  <c r="PRU6" i="2"/>
  <c r="PRT6" i="2"/>
  <c r="PRS6" i="2"/>
  <c r="PRR6" i="2"/>
  <c r="PRQ6" i="2"/>
  <c r="PRP6" i="2"/>
  <c r="PRO6" i="2"/>
  <c r="PRN6" i="2"/>
  <c r="PRM6" i="2"/>
  <c r="PRL6" i="2"/>
  <c r="PRK6" i="2"/>
  <c r="PRJ6" i="2"/>
  <c r="PRI6" i="2"/>
  <c r="PRH6" i="2"/>
  <c r="PRG6" i="2"/>
  <c r="PRF6" i="2"/>
  <c r="PRE6" i="2"/>
  <c r="PRD6" i="2"/>
  <c r="PRC6" i="2"/>
  <c r="PRB6" i="2"/>
  <c r="PRA6" i="2"/>
  <c r="PQZ6" i="2"/>
  <c r="PQY6" i="2"/>
  <c r="PQX6" i="2"/>
  <c r="PQW6" i="2"/>
  <c r="PQV6" i="2"/>
  <c r="PQU6" i="2"/>
  <c r="PQT6" i="2"/>
  <c r="PQS6" i="2"/>
  <c r="PQR6" i="2"/>
  <c r="PQQ6" i="2"/>
  <c r="PQP6" i="2"/>
  <c r="PQO6" i="2"/>
  <c r="PQN6" i="2"/>
  <c r="PQM6" i="2"/>
  <c r="PQL6" i="2"/>
  <c r="PQK6" i="2"/>
  <c r="PQJ6" i="2"/>
  <c r="PQI6" i="2"/>
  <c r="PQH6" i="2"/>
  <c r="PQG6" i="2"/>
  <c r="PQF6" i="2"/>
  <c r="PQE6" i="2"/>
  <c r="PQD6" i="2"/>
  <c r="PQC6" i="2"/>
  <c r="PQB6" i="2"/>
  <c r="PQA6" i="2"/>
  <c r="PPZ6" i="2"/>
  <c r="PPY6" i="2"/>
  <c r="PPX6" i="2"/>
  <c r="PPW6" i="2"/>
  <c r="PPV6" i="2"/>
  <c r="PPU6" i="2"/>
  <c r="PPT6" i="2"/>
  <c r="PPS6" i="2"/>
  <c r="PPR6" i="2"/>
  <c r="PPQ6" i="2"/>
  <c r="PPP6" i="2"/>
  <c r="PPO6" i="2"/>
  <c r="PPN6" i="2"/>
  <c r="PPM6" i="2"/>
  <c r="PPL6" i="2"/>
  <c r="PPK6" i="2"/>
  <c r="PPJ6" i="2"/>
  <c r="PPI6" i="2"/>
  <c r="PPH6" i="2"/>
  <c r="PPG6" i="2"/>
  <c r="PPF6" i="2"/>
  <c r="PPE6" i="2"/>
  <c r="PPD6" i="2"/>
  <c r="PPC6" i="2"/>
  <c r="PPB6" i="2"/>
  <c r="PPA6" i="2"/>
  <c r="POZ6" i="2"/>
  <c r="POY6" i="2"/>
  <c r="POX6" i="2"/>
  <c r="POW6" i="2"/>
  <c r="POV6" i="2"/>
  <c r="POU6" i="2"/>
  <c r="POT6" i="2"/>
  <c r="POS6" i="2"/>
  <c r="POR6" i="2"/>
  <c r="POQ6" i="2"/>
  <c r="POP6" i="2"/>
  <c r="POO6" i="2"/>
  <c r="PON6" i="2"/>
  <c r="POM6" i="2"/>
  <c r="POL6" i="2"/>
  <c r="POK6" i="2"/>
  <c r="POJ6" i="2"/>
  <c r="POI6" i="2"/>
  <c r="POH6" i="2"/>
  <c r="POG6" i="2"/>
  <c r="POF6" i="2"/>
  <c r="POE6" i="2"/>
  <c r="POD6" i="2"/>
  <c r="POC6" i="2"/>
  <c r="POB6" i="2"/>
  <c r="POA6" i="2"/>
  <c r="PNZ6" i="2"/>
  <c r="PNY6" i="2"/>
  <c r="PNX6" i="2"/>
  <c r="PNW6" i="2"/>
  <c r="PNV6" i="2"/>
  <c r="PNU6" i="2"/>
  <c r="PNT6" i="2"/>
  <c r="PNS6" i="2"/>
  <c r="PNR6" i="2"/>
  <c r="PNQ6" i="2"/>
  <c r="PNP6" i="2"/>
  <c r="PNO6" i="2"/>
  <c r="PNN6" i="2"/>
  <c r="PNM6" i="2"/>
  <c r="PNL6" i="2"/>
  <c r="PNK6" i="2"/>
  <c r="PNJ6" i="2"/>
  <c r="PNI6" i="2"/>
  <c r="PNH6" i="2"/>
  <c r="PNG6" i="2"/>
  <c r="PNF6" i="2"/>
  <c r="PNE6" i="2"/>
  <c r="PND6" i="2"/>
  <c r="PNC6" i="2"/>
  <c r="PNB6" i="2"/>
  <c r="PNA6" i="2"/>
  <c r="PMZ6" i="2"/>
  <c r="PMY6" i="2"/>
  <c r="PMX6" i="2"/>
  <c r="PMW6" i="2"/>
  <c r="PMV6" i="2"/>
  <c r="PMU6" i="2"/>
  <c r="PMT6" i="2"/>
  <c r="PMS6" i="2"/>
  <c r="PMR6" i="2"/>
  <c r="PMQ6" i="2"/>
  <c r="PMP6" i="2"/>
  <c r="PMO6" i="2"/>
  <c r="PMN6" i="2"/>
  <c r="PMM6" i="2"/>
  <c r="PML6" i="2"/>
  <c r="PMK6" i="2"/>
  <c r="PMJ6" i="2"/>
  <c r="PMI6" i="2"/>
  <c r="PMH6" i="2"/>
  <c r="PMG6" i="2"/>
  <c r="PMF6" i="2"/>
  <c r="PME6" i="2"/>
  <c r="PMD6" i="2"/>
  <c r="PMC6" i="2"/>
  <c r="PMB6" i="2"/>
  <c r="PMA6" i="2"/>
  <c r="PLZ6" i="2"/>
  <c r="PLY6" i="2"/>
  <c r="PLX6" i="2"/>
  <c r="PLW6" i="2"/>
  <c r="PLV6" i="2"/>
  <c r="PLU6" i="2"/>
  <c r="PLT6" i="2"/>
  <c r="PLS6" i="2"/>
  <c r="PLR6" i="2"/>
  <c r="PLQ6" i="2"/>
  <c r="PLP6" i="2"/>
  <c r="PLO6" i="2"/>
  <c r="PLN6" i="2"/>
  <c r="PLM6" i="2"/>
  <c r="PLL6" i="2"/>
  <c r="PLK6" i="2"/>
  <c r="PLJ6" i="2"/>
  <c r="PLI6" i="2"/>
  <c r="PLH6" i="2"/>
  <c r="PLG6" i="2"/>
  <c r="PLF6" i="2"/>
  <c r="PLE6" i="2"/>
  <c r="PLD6" i="2"/>
  <c r="PLC6" i="2"/>
  <c r="PLB6" i="2"/>
  <c r="PLA6" i="2"/>
  <c r="PKZ6" i="2"/>
  <c r="PKY6" i="2"/>
  <c r="PKX6" i="2"/>
  <c r="PKW6" i="2"/>
  <c r="PKV6" i="2"/>
  <c r="PKU6" i="2"/>
  <c r="PKT6" i="2"/>
  <c r="PKS6" i="2"/>
  <c r="PKR6" i="2"/>
  <c r="PKQ6" i="2"/>
  <c r="PKP6" i="2"/>
  <c r="PKO6" i="2"/>
  <c r="PKN6" i="2"/>
  <c r="PKM6" i="2"/>
  <c r="PKL6" i="2"/>
  <c r="PKK6" i="2"/>
  <c r="PKJ6" i="2"/>
  <c r="PKI6" i="2"/>
  <c r="PKH6" i="2"/>
  <c r="PKG6" i="2"/>
  <c r="PKF6" i="2"/>
  <c r="PKE6" i="2"/>
  <c r="PKD6" i="2"/>
  <c r="PKC6" i="2"/>
  <c r="PKB6" i="2"/>
  <c r="PKA6" i="2"/>
  <c r="PJZ6" i="2"/>
  <c r="PJY6" i="2"/>
  <c r="PJX6" i="2"/>
  <c r="PJW6" i="2"/>
  <c r="PJV6" i="2"/>
  <c r="PJU6" i="2"/>
  <c r="PJT6" i="2"/>
  <c r="PJS6" i="2"/>
  <c r="PJR6" i="2"/>
  <c r="PJQ6" i="2"/>
  <c r="PJP6" i="2"/>
  <c r="PJO6" i="2"/>
  <c r="PJN6" i="2"/>
  <c r="PJM6" i="2"/>
  <c r="PJL6" i="2"/>
  <c r="PJK6" i="2"/>
  <c r="PJJ6" i="2"/>
  <c r="PJI6" i="2"/>
  <c r="PJH6" i="2"/>
  <c r="PJG6" i="2"/>
  <c r="PJF6" i="2"/>
  <c r="PJE6" i="2"/>
  <c r="PJD6" i="2"/>
  <c r="PJC6" i="2"/>
  <c r="PJB6" i="2"/>
  <c r="PJA6" i="2"/>
  <c r="PIZ6" i="2"/>
  <c r="PIY6" i="2"/>
  <c r="PIX6" i="2"/>
  <c r="PIW6" i="2"/>
  <c r="PIV6" i="2"/>
  <c r="PIU6" i="2"/>
  <c r="PIT6" i="2"/>
  <c r="PIS6" i="2"/>
  <c r="PIR6" i="2"/>
  <c r="PIQ6" i="2"/>
  <c r="PIP6" i="2"/>
  <c r="PIO6" i="2"/>
  <c r="PIN6" i="2"/>
  <c r="PIM6" i="2"/>
  <c r="PIL6" i="2"/>
  <c r="PIK6" i="2"/>
  <c r="PIJ6" i="2"/>
  <c r="PII6" i="2"/>
  <c r="PIH6" i="2"/>
  <c r="PIG6" i="2"/>
  <c r="PIF6" i="2"/>
  <c r="PIE6" i="2"/>
  <c r="PID6" i="2"/>
  <c r="PIC6" i="2"/>
  <c r="PIB6" i="2"/>
  <c r="PIA6" i="2"/>
  <c r="PHZ6" i="2"/>
  <c r="PHY6" i="2"/>
  <c r="PHX6" i="2"/>
  <c r="PHW6" i="2"/>
  <c r="PHV6" i="2"/>
  <c r="PHU6" i="2"/>
  <c r="PHT6" i="2"/>
  <c r="PHS6" i="2"/>
  <c r="PHR6" i="2"/>
  <c r="PHQ6" i="2"/>
  <c r="PHP6" i="2"/>
  <c r="PHO6" i="2"/>
  <c r="PHN6" i="2"/>
  <c r="PHM6" i="2"/>
  <c r="PHL6" i="2"/>
  <c r="PHK6" i="2"/>
  <c r="PHJ6" i="2"/>
  <c r="PHI6" i="2"/>
  <c r="PHH6" i="2"/>
  <c r="PHG6" i="2"/>
  <c r="PHF6" i="2"/>
  <c r="PHE6" i="2"/>
  <c r="PHD6" i="2"/>
  <c r="PHC6" i="2"/>
  <c r="PHB6" i="2"/>
  <c r="PHA6" i="2"/>
  <c r="PGZ6" i="2"/>
  <c r="PGY6" i="2"/>
  <c r="PGX6" i="2"/>
  <c r="PGW6" i="2"/>
  <c r="PGV6" i="2"/>
  <c r="PGU6" i="2"/>
  <c r="PGT6" i="2"/>
  <c r="PGS6" i="2"/>
  <c r="PGR6" i="2"/>
  <c r="PGQ6" i="2"/>
  <c r="PGP6" i="2"/>
  <c r="PGO6" i="2"/>
  <c r="PGN6" i="2"/>
  <c r="PGM6" i="2"/>
  <c r="PGL6" i="2"/>
  <c r="PGK6" i="2"/>
  <c r="PGJ6" i="2"/>
  <c r="PGI6" i="2"/>
  <c r="PGH6" i="2"/>
  <c r="PGG6" i="2"/>
  <c r="PGF6" i="2"/>
  <c r="PGE6" i="2"/>
  <c r="PGD6" i="2"/>
  <c r="PGC6" i="2"/>
  <c r="PGB6" i="2"/>
  <c r="PGA6" i="2"/>
  <c r="PFZ6" i="2"/>
  <c r="PFY6" i="2"/>
  <c r="PFX6" i="2"/>
  <c r="PFW6" i="2"/>
  <c r="PFV6" i="2"/>
  <c r="PFU6" i="2"/>
  <c r="PFT6" i="2"/>
  <c r="PFS6" i="2"/>
  <c r="PFR6" i="2"/>
  <c r="PFQ6" i="2"/>
  <c r="PFP6" i="2"/>
  <c r="PFO6" i="2"/>
  <c r="PFN6" i="2"/>
  <c r="PFM6" i="2"/>
  <c r="PFL6" i="2"/>
  <c r="PFK6" i="2"/>
  <c r="PFJ6" i="2"/>
  <c r="PFI6" i="2"/>
  <c r="PFH6" i="2"/>
  <c r="PFG6" i="2"/>
  <c r="PFF6" i="2"/>
  <c r="PFE6" i="2"/>
  <c r="PFD6" i="2"/>
  <c r="PFC6" i="2"/>
  <c r="PFB6" i="2"/>
  <c r="PFA6" i="2"/>
  <c r="PEZ6" i="2"/>
  <c r="PEY6" i="2"/>
  <c r="PEX6" i="2"/>
  <c r="PEW6" i="2"/>
  <c r="PEV6" i="2"/>
  <c r="PEU6" i="2"/>
  <c r="PET6" i="2"/>
  <c r="PES6" i="2"/>
  <c r="PER6" i="2"/>
  <c r="PEQ6" i="2"/>
  <c r="PEP6" i="2"/>
  <c r="PEO6" i="2"/>
  <c r="PEN6" i="2"/>
  <c r="PEM6" i="2"/>
  <c r="PEL6" i="2"/>
  <c r="PEK6" i="2"/>
  <c r="PEJ6" i="2"/>
  <c r="PEI6" i="2"/>
  <c r="PEH6" i="2"/>
  <c r="PEG6" i="2"/>
  <c r="PEF6" i="2"/>
  <c r="PEE6" i="2"/>
  <c r="PED6" i="2"/>
  <c r="PEC6" i="2"/>
  <c r="PEB6" i="2"/>
  <c r="PEA6" i="2"/>
  <c r="PDZ6" i="2"/>
  <c r="PDY6" i="2"/>
  <c r="PDX6" i="2"/>
  <c r="PDW6" i="2"/>
  <c r="PDV6" i="2"/>
  <c r="PDU6" i="2"/>
  <c r="PDT6" i="2"/>
  <c r="PDS6" i="2"/>
  <c r="PDR6" i="2"/>
  <c r="PDQ6" i="2"/>
  <c r="PDP6" i="2"/>
  <c r="PDO6" i="2"/>
  <c r="PDN6" i="2"/>
  <c r="PDM6" i="2"/>
  <c r="PDL6" i="2"/>
  <c r="PDK6" i="2"/>
  <c r="PDJ6" i="2"/>
  <c r="PDI6" i="2"/>
  <c r="PDH6" i="2"/>
  <c r="PDG6" i="2"/>
  <c r="PDF6" i="2"/>
  <c r="PDE6" i="2"/>
  <c r="PDD6" i="2"/>
  <c r="PDC6" i="2"/>
  <c r="PDB6" i="2"/>
  <c r="PDA6" i="2"/>
  <c r="PCZ6" i="2"/>
  <c r="PCY6" i="2"/>
  <c r="PCX6" i="2"/>
  <c r="PCW6" i="2"/>
  <c r="PCV6" i="2"/>
  <c r="PCU6" i="2"/>
  <c r="PCT6" i="2"/>
  <c r="PCS6" i="2"/>
  <c r="PCR6" i="2"/>
  <c r="PCQ6" i="2"/>
  <c r="PCP6" i="2"/>
  <c r="PCO6" i="2"/>
  <c r="PCN6" i="2"/>
  <c r="PCM6" i="2"/>
  <c r="PCL6" i="2"/>
  <c r="PCK6" i="2"/>
  <c r="PCJ6" i="2"/>
  <c r="PCI6" i="2"/>
  <c r="PCH6" i="2"/>
  <c r="PCG6" i="2"/>
  <c r="PCF6" i="2"/>
  <c r="PCE6" i="2"/>
  <c r="PCD6" i="2"/>
  <c r="PCC6" i="2"/>
  <c r="PCB6" i="2"/>
  <c r="PCA6" i="2"/>
  <c r="PBZ6" i="2"/>
  <c r="PBY6" i="2"/>
  <c r="PBX6" i="2"/>
  <c r="PBW6" i="2"/>
  <c r="PBV6" i="2"/>
  <c r="PBU6" i="2"/>
  <c r="PBT6" i="2"/>
  <c r="PBS6" i="2"/>
  <c r="PBR6" i="2"/>
  <c r="PBQ6" i="2"/>
  <c r="PBP6" i="2"/>
  <c r="PBO6" i="2"/>
  <c r="PBN6" i="2"/>
  <c r="PBM6" i="2"/>
  <c r="PBL6" i="2"/>
  <c r="PBK6" i="2"/>
  <c r="PBJ6" i="2"/>
  <c r="PBI6" i="2"/>
  <c r="PBH6" i="2"/>
  <c r="PBG6" i="2"/>
  <c r="PBF6" i="2"/>
  <c r="PBE6" i="2"/>
  <c r="PBD6" i="2"/>
  <c r="PBC6" i="2"/>
  <c r="PBB6" i="2"/>
  <c r="PBA6" i="2"/>
  <c r="PAZ6" i="2"/>
  <c r="PAY6" i="2"/>
  <c r="PAX6" i="2"/>
  <c r="PAW6" i="2"/>
  <c r="PAV6" i="2"/>
  <c r="PAU6" i="2"/>
  <c r="PAT6" i="2"/>
  <c r="PAS6" i="2"/>
  <c r="PAR6" i="2"/>
  <c r="PAQ6" i="2"/>
  <c r="PAP6" i="2"/>
  <c r="PAO6" i="2"/>
  <c r="PAN6" i="2"/>
  <c r="PAM6" i="2"/>
  <c r="PAL6" i="2"/>
  <c r="PAK6" i="2"/>
  <c r="PAJ6" i="2"/>
  <c r="PAI6" i="2"/>
  <c r="PAH6" i="2"/>
  <c r="PAG6" i="2"/>
  <c r="PAF6" i="2"/>
  <c r="PAE6" i="2"/>
  <c r="PAD6" i="2"/>
  <c r="PAC6" i="2"/>
  <c r="PAB6" i="2"/>
  <c r="PAA6" i="2"/>
  <c r="OZZ6" i="2"/>
  <c r="OZY6" i="2"/>
  <c r="OZX6" i="2"/>
  <c r="OZW6" i="2"/>
  <c r="OZV6" i="2"/>
  <c r="OZU6" i="2"/>
  <c r="OZT6" i="2"/>
  <c r="OZS6" i="2"/>
  <c r="OZR6" i="2"/>
  <c r="OZQ6" i="2"/>
  <c r="OZP6" i="2"/>
  <c r="OZO6" i="2"/>
  <c r="OZN6" i="2"/>
  <c r="OZM6" i="2"/>
  <c r="OZL6" i="2"/>
  <c r="OZK6" i="2"/>
  <c r="OZJ6" i="2"/>
  <c r="OZI6" i="2"/>
  <c r="OZH6" i="2"/>
  <c r="OZG6" i="2"/>
  <c r="OZF6" i="2"/>
  <c r="OZE6" i="2"/>
  <c r="OZD6" i="2"/>
  <c r="OZC6" i="2"/>
  <c r="OZB6" i="2"/>
  <c r="OZA6" i="2"/>
  <c r="OYZ6" i="2"/>
  <c r="OYY6" i="2"/>
  <c r="OYX6" i="2"/>
  <c r="OYW6" i="2"/>
  <c r="OYV6" i="2"/>
  <c r="OYU6" i="2"/>
  <c r="OYT6" i="2"/>
  <c r="OYS6" i="2"/>
  <c r="OYR6" i="2"/>
  <c r="OYQ6" i="2"/>
  <c r="OYP6" i="2"/>
  <c r="OYO6" i="2"/>
  <c r="OYN6" i="2"/>
  <c r="OYM6" i="2"/>
  <c r="OYL6" i="2"/>
  <c r="OYK6" i="2"/>
  <c r="OYJ6" i="2"/>
  <c r="OYI6" i="2"/>
  <c r="OYH6" i="2"/>
  <c r="OYG6" i="2"/>
  <c r="OYF6" i="2"/>
  <c r="OYE6" i="2"/>
  <c r="OYD6" i="2"/>
  <c r="OYC6" i="2"/>
  <c r="OYB6" i="2"/>
  <c r="OYA6" i="2"/>
  <c r="OXZ6" i="2"/>
  <c r="OXY6" i="2"/>
  <c r="OXX6" i="2"/>
  <c r="OXW6" i="2"/>
  <c r="OXV6" i="2"/>
  <c r="OXU6" i="2"/>
  <c r="OXT6" i="2"/>
  <c r="OXS6" i="2"/>
  <c r="OXR6" i="2"/>
  <c r="OXQ6" i="2"/>
  <c r="OXP6" i="2"/>
  <c r="OXO6" i="2"/>
  <c r="OXN6" i="2"/>
  <c r="OXM6" i="2"/>
  <c r="OXL6" i="2"/>
  <c r="OXK6" i="2"/>
  <c r="OXJ6" i="2"/>
  <c r="OXI6" i="2"/>
  <c r="OXH6" i="2"/>
  <c r="OXG6" i="2"/>
  <c r="OXF6" i="2"/>
  <c r="OXE6" i="2"/>
  <c r="OXD6" i="2"/>
  <c r="OXC6" i="2"/>
  <c r="OXB6" i="2"/>
  <c r="OXA6" i="2"/>
  <c r="OWZ6" i="2"/>
  <c r="OWY6" i="2"/>
  <c r="OWX6" i="2"/>
  <c r="OWW6" i="2"/>
  <c r="OWV6" i="2"/>
  <c r="OWU6" i="2"/>
  <c r="OWT6" i="2"/>
  <c r="OWS6" i="2"/>
  <c r="OWR6" i="2"/>
  <c r="OWQ6" i="2"/>
  <c r="OWP6" i="2"/>
  <c r="OWO6" i="2"/>
  <c r="OWN6" i="2"/>
  <c r="OWM6" i="2"/>
  <c r="OWL6" i="2"/>
  <c r="OWK6" i="2"/>
  <c r="OWJ6" i="2"/>
  <c r="OWI6" i="2"/>
  <c r="OWH6" i="2"/>
  <c r="OWG6" i="2"/>
  <c r="OWF6" i="2"/>
  <c r="OWE6" i="2"/>
  <c r="OWD6" i="2"/>
  <c r="OWC6" i="2"/>
  <c r="OWB6" i="2"/>
  <c r="OWA6" i="2"/>
  <c r="OVZ6" i="2"/>
  <c r="OVY6" i="2"/>
  <c r="OVX6" i="2"/>
  <c r="OVW6" i="2"/>
  <c r="OVV6" i="2"/>
  <c r="OVU6" i="2"/>
  <c r="OVT6" i="2"/>
  <c r="OVS6" i="2"/>
  <c r="OVR6" i="2"/>
  <c r="OVQ6" i="2"/>
  <c r="OVP6" i="2"/>
  <c r="OVO6" i="2"/>
  <c r="OVN6" i="2"/>
  <c r="OVM6" i="2"/>
  <c r="OVL6" i="2"/>
  <c r="OVK6" i="2"/>
  <c r="OVJ6" i="2"/>
  <c r="OVI6" i="2"/>
  <c r="OVH6" i="2"/>
  <c r="OVG6" i="2"/>
  <c r="OVF6" i="2"/>
  <c r="OVE6" i="2"/>
  <c r="OVD6" i="2"/>
  <c r="OVC6" i="2"/>
  <c r="OVB6" i="2"/>
  <c r="OVA6" i="2"/>
  <c r="OUZ6" i="2"/>
  <c r="OUY6" i="2"/>
  <c r="OUX6" i="2"/>
  <c r="OUW6" i="2"/>
  <c r="OUV6" i="2"/>
  <c r="OUU6" i="2"/>
  <c r="OUT6" i="2"/>
  <c r="OUS6" i="2"/>
  <c r="OUR6" i="2"/>
  <c r="OUQ6" i="2"/>
  <c r="OUP6" i="2"/>
  <c r="OUO6" i="2"/>
  <c r="OUN6" i="2"/>
  <c r="OUM6" i="2"/>
  <c r="OUL6" i="2"/>
  <c r="OUK6" i="2"/>
  <c r="OUJ6" i="2"/>
  <c r="OUI6" i="2"/>
  <c r="OUH6" i="2"/>
  <c r="OUG6" i="2"/>
  <c r="OUF6" i="2"/>
  <c r="OUE6" i="2"/>
  <c r="OUD6" i="2"/>
  <c r="OUC6" i="2"/>
  <c r="OUB6" i="2"/>
  <c r="OUA6" i="2"/>
  <c r="OTZ6" i="2"/>
  <c r="OTY6" i="2"/>
  <c r="OTX6" i="2"/>
  <c r="OTW6" i="2"/>
  <c r="OTV6" i="2"/>
  <c r="OTU6" i="2"/>
  <c r="OTT6" i="2"/>
  <c r="OTS6" i="2"/>
  <c r="OTR6" i="2"/>
  <c r="OTQ6" i="2"/>
  <c r="OTP6" i="2"/>
  <c r="OTO6" i="2"/>
  <c r="OTN6" i="2"/>
  <c r="OTM6" i="2"/>
  <c r="OTL6" i="2"/>
  <c r="OTK6" i="2"/>
  <c r="OTJ6" i="2"/>
  <c r="OTI6" i="2"/>
  <c r="OTH6" i="2"/>
  <c r="OTG6" i="2"/>
  <c r="OTF6" i="2"/>
  <c r="OTE6" i="2"/>
  <c r="OTD6" i="2"/>
  <c r="OTC6" i="2"/>
  <c r="OTB6" i="2"/>
  <c r="OTA6" i="2"/>
  <c r="OSZ6" i="2"/>
  <c r="OSY6" i="2"/>
  <c r="OSX6" i="2"/>
  <c r="OSW6" i="2"/>
  <c r="OSV6" i="2"/>
  <c r="OSU6" i="2"/>
  <c r="OST6" i="2"/>
  <c r="OSS6" i="2"/>
  <c r="OSR6" i="2"/>
  <c r="OSQ6" i="2"/>
  <c r="OSP6" i="2"/>
  <c r="OSO6" i="2"/>
  <c r="OSN6" i="2"/>
  <c r="OSM6" i="2"/>
  <c r="OSL6" i="2"/>
  <c r="OSK6" i="2"/>
  <c r="OSJ6" i="2"/>
  <c r="OSI6" i="2"/>
  <c r="OSH6" i="2"/>
  <c r="OSG6" i="2"/>
  <c r="OSF6" i="2"/>
  <c r="OSE6" i="2"/>
  <c r="OSD6" i="2"/>
  <c r="OSC6" i="2"/>
  <c r="OSB6" i="2"/>
  <c r="OSA6" i="2"/>
  <c r="ORZ6" i="2"/>
  <c r="ORY6" i="2"/>
  <c r="ORX6" i="2"/>
  <c r="ORW6" i="2"/>
  <c r="ORV6" i="2"/>
  <c r="ORU6" i="2"/>
  <c r="ORT6" i="2"/>
  <c r="ORS6" i="2"/>
  <c r="ORR6" i="2"/>
  <c r="ORQ6" i="2"/>
  <c r="ORP6" i="2"/>
  <c r="ORO6" i="2"/>
  <c r="ORN6" i="2"/>
  <c r="ORM6" i="2"/>
  <c r="ORL6" i="2"/>
  <c r="ORK6" i="2"/>
  <c r="ORJ6" i="2"/>
  <c r="ORI6" i="2"/>
  <c r="ORH6" i="2"/>
  <c r="ORG6" i="2"/>
  <c r="ORF6" i="2"/>
  <c r="ORE6" i="2"/>
  <c r="ORD6" i="2"/>
  <c r="ORC6" i="2"/>
  <c r="ORB6" i="2"/>
  <c r="ORA6" i="2"/>
  <c r="OQZ6" i="2"/>
  <c r="OQY6" i="2"/>
  <c r="OQX6" i="2"/>
  <c r="OQW6" i="2"/>
  <c r="OQV6" i="2"/>
  <c r="OQU6" i="2"/>
  <c r="OQT6" i="2"/>
  <c r="OQS6" i="2"/>
  <c r="OQR6" i="2"/>
  <c r="OQQ6" i="2"/>
  <c r="OQP6" i="2"/>
  <c r="OQO6" i="2"/>
  <c r="OQN6" i="2"/>
  <c r="OQM6" i="2"/>
  <c r="OQL6" i="2"/>
  <c r="OQK6" i="2"/>
  <c r="OQJ6" i="2"/>
  <c r="OQI6" i="2"/>
  <c r="OQH6" i="2"/>
  <c r="OQG6" i="2"/>
  <c r="OQF6" i="2"/>
  <c r="OQE6" i="2"/>
  <c r="OQD6" i="2"/>
  <c r="OQC6" i="2"/>
  <c r="OQB6" i="2"/>
  <c r="OQA6" i="2"/>
  <c r="OPZ6" i="2"/>
  <c r="OPY6" i="2"/>
  <c r="OPX6" i="2"/>
  <c r="OPW6" i="2"/>
  <c r="OPV6" i="2"/>
  <c r="OPU6" i="2"/>
  <c r="OPT6" i="2"/>
  <c r="OPS6" i="2"/>
  <c r="OPR6" i="2"/>
  <c r="OPQ6" i="2"/>
  <c r="OPP6" i="2"/>
  <c r="OPO6" i="2"/>
  <c r="OPN6" i="2"/>
  <c r="OPM6" i="2"/>
  <c r="OPL6" i="2"/>
  <c r="OPK6" i="2"/>
  <c r="OPJ6" i="2"/>
  <c r="OPI6" i="2"/>
  <c r="OPH6" i="2"/>
  <c r="OPG6" i="2"/>
  <c r="OPF6" i="2"/>
  <c r="OPE6" i="2"/>
  <c r="OPD6" i="2"/>
  <c r="OPC6" i="2"/>
  <c r="OPB6" i="2"/>
  <c r="OPA6" i="2"/>
  <c r="OOZ6" i="2"/>
  <c r="OOY6" i="2"/>
  <c r="OOX6" i="2"/>
  <c r="OOW6" i="2"/>
  <c r="OOV6" i="2"/>
  <c r="OOU6" i="2"/>
  <c r="OOT6" i="2"/>
  <c r="OOS6" i="2"/>
  <c r="OOR6" i="2"/>
  <c r="OOQ6" i="2"/>
  <c r="OOP6" i="2"/>
  <c r="OOO6" i="2"/>
  <c r="OON6" i="2"/>
  <c r="OOM6" i="2"/>
  <c r="OOL6" i="2"/>
  <c r="OOK6" i="2"/>
  <c r="OOJ6" i="2"/>
  <c r="OOI6" i="2"/>
  <c r="OOH6" i="2"/>
  <c r="OOG6" i="2"/>
  <c r="OOF6" i="2"/>
  <c r="OOE6" i="2"/>
  <c r="OOD6" i="2"/>
  <c r="OOC6" i="2"/>
  <c r="OOB6" i="2"/>
  <c r="OOA6" i="2"/>
  <c r="ONZ6" i="2"/>
  <c r="ONY6" i="2"/>
  <c r="ONX6" i="2"/>
  <c r="ONW6" i="2"/>
  <c r="ONV6" i="2"/>
  <c r="ONU6" i="2"/>
  <c r="ONT6" i="2"/>
  <c r="ONS6" i="2"/>
  <c r="ONR6" i="2"/>
  <c r="ONQ6" i="2"/>
  <c r="ONP6" i="2"/>
  <c r="ONO6" i="2"/>
  <c r="ONN6" i="2"/>
  <c r="ONM6" i="2"/>
  <c r="ONL6" i="2"/>
  <c r="ONK6" i="2"/>
  <c r="ONJ6" i="2"/>
  <c r="ONI6" i="2"/>
  <c r="ONH6" i="2"/>
  <c r="ONG6" i="2"/>
  <c r="ONF6" i="2"/>
  <c r="ONE6" i="2"/>
  <c r="OND6" i="2"/>
  <c r="ONC6" i="2"/>
  <c r="ONB6" i="2"/>
  <c r="ONA6" i="2"/>
  <c r="OMZ6" i="2"/>
  <c r="OMY6" i="2"/>
  <c r="OMX6" i="2"/>
  <c r="OMW6" i="2"/>
  <c r="OMV6" i="2"/>
  <c r="OMU6" i="2"/>
  <c r="OMT6" i="2"/>
  <c r="OMS6" i="2"/>
  <c r="OMR6" i="2"/>
  <c r="OMQ6" i="2"/>
  <c r="OMP6" i="2"/>
  <c r="OMO6" i="2"/>
  <c r="OMN6" i="2"/>
  <c r="OMM6" i="2"/>
  <c r="OML6" i="2"/>
  <c r="OMK6" i="2"/>
  <c r="OMJ6" i="2"/>
  <c r="OMI6" i="2"/>
  <c r="OMH6" i="2"/>
  <c r="OMG6" i="2"/>
  <c r="OMF6" i="2"/>
  <c r="OME6" i="2"/>
  <c r="OMD6" i="2"/>
  <c r="OMC6" i="2"/>
  <c r="OMB6" i="2"/>
  <c r="OMA6" i="2"/>
  <c r="OLZ6" i="2"/>
  <c r="OLY6" i="2"/>
  <c r="OLX6" i="2"/>
  <c r="OLW6" i="2"/>
  <c r="OLV6" i="2"/>
  <c r="OLU6" i="2"/>
  <c r="OLT6" i="2"/>
  <c r="OLS6" i="2"/>
  <c r="OLR6" i="2"/>
  <c r="OLQ6" i="2"/>
  <c r="OLP6" i="2"/>
  <c r="OLO6" i="2"/>
  <c r="OLN6" i="2"/>
  <c r="OLM6" i="2"/>
  <c r="OLL6" i="2"/>
  <c r="OLK6" i="2"/>
  <c r="OLJ6" i="2"/>
  <c r="OLI6" i="2"/>
  <c r="OLH6" i="2"/>
  <c r="OLG6" i="2"/>
  <c r="OLF6" i="2"/>
  <c r="OLE6" i="2"/>
  <c r="OLD6" i="2"/>
  <c r="OLC6" i="2"/>
  <c r="OLB6" i="2"/>
  <c r="OLA6" i="2"/>
  <c r="OKZ6" i="2"/>
  <c r="OKY6" i="2"/>
  <c r="OKX6" i="2"/>
  <c r="OKW6" i="2"/>
  <c r="OKV6" i="2"/>
  <c r="OKU6" i="2"/>
  <c r="OKT6" i="2"/>
  <c r="OKS6" i="2"/>
  <c r="OKR6" i="2"/>
  <c r="OKQ6" i="2"/>
  <c r="OKP6" i="2"/>
  <c r="OKO6" i="2"/>
  <c r="OKN6" i="2"/>
  <c r="OKM6" i="2"/>
  <c r="OKL6" i="2"/>
  <c r="OKK6" i="2"/>
  <c r="OKJ6" i="2"/>
  <c r="OKI6" i="2"/>
  <c r="OKH6" i="2"/>
  <c r="OKG6" i="2"/>
  <c r="OKF6" i="2"/>
  <c r="OKE6" i="2"/>
  <c r="OKD6" i="2"/>
  <c r="OKC6" i="2"/>
  <c r="OKB6" i="2"/>
  <c r="OKA6" i="2"/>
  <c r="OJZ6" i="2"/>
  <c r="OJY6" i="2"/>
  <c r="OJX6" i="2"/>
  <c r="OJW6" i="2"/>
  <c r="OJV6" i="2"/>
  <c r="OJU6" i="2"/>
  <c r="OJT6" i="2"/>
  <c r="OJS6" i="2"/>
  <c r="OJR6" i="2"/>
  <c r="OJQ6" i="2"/>
  <c r="OJP6" i="2"/>
  <c r="OJO6" i="2"/>
  <c r="OJN6" i="2"/>
  <c r="OJM6" i="2"/>
  <c r="OJL6" i="2"/>
  <c r="OJK6" i="2"/>
  <c r="OJJ6" i="2"/>
  <c r="OJI6" i="2"/>
  <c r="OJH6" i="2"/>
  <c r="OJG6" i="2"/>
  <c r="OJF6" i="2"/>
  <c r="OJE6" i="2"/>
  <c r="OJD6" i="2"/>
  <c r="OJC6" i="2"/>
  <c r="OJB6" i="2"/>
  <c r="OJA6" i="2"/>
  <c r="OIZ6" i="2"/>
  <c r="OIY6" i="2"/>
  <c r="OIX6" i="2"/>
  <c r="OIW6" i="2"/>
  <c r="OIV6" i="2"/>
  <c r="OIU6" i="2"/>
  <c r="OIT6" i="2"/>
  <c r="OIS6" i="2"/>
  <c r="OIR6" i="2"/>
  <c r="OIQ6" i="2"/>
  <c r="OIP6" i="2"/>
  <c r="OIO6" i="2"/>
  <c r="OIN6" i="2"/>
  <c r="OIM6" i="2"/>
  <c r="OIL6" i="2"/>
  <c r="OIK6" i="2"/>
  <c r="OIJ6" i="2"/>
  <c r="OII6" i="2"/>
  <c r="OIH6" i="2"/>
  <c r="OIG6" i="2"/>
  <c r="OIF6" i="2"/>
  <c r="OIE6" i="2"/>
  <c r="OID6" i="2"/>
  <c r="OIC6" i="2"/>
  <c r="OIB6" i="2"/>
  <c r="OIA6" i="2"/>
  <c r="OHZ6" i="2"/>
  <c r="OHY6" i="2"/>
  <c r="OHX6" i="2"/>
  <c r="OHW6" i="2"/>
  <c r="OHV6" i="2"/>
  <c r="OHU6" i="2"/>
  <c r="OHT6" i="2"/>
  <c r="OHS6" i="2"/>
  <c r="OHR6" i="2"/>
  <c r="OHQ6" i="2"/>
  <c r="OHP6" i="2"/>
  <c r="OHO6" i="2"/>
  <c r="OHN6" i="2"/>
  <c r="OHM6" i="2"/>
  <c r="OHL6" i="2"/>
  <c r="OHK6" i="2"/>
  <c r="OHJ6" i="2"/>
  <c r="OHI6" i="2"/>
  <c r="OHH6" i="2"/>
  <c r="OHG6" i="2"/>
  <c r="OHF6" i="2"/>
  <c r="OHE6" i="2"/>
  <c r="OHD6" i="2"/>
  <c r="OHC6" i="2"/>
  <c r="OHB6" i="2"/>
  <c r="OHA6" i="2"/>
  <c r="OGZ6" i="2"/>
  <c r="OGY6" i="2"/>
  <c r="OGX6" i="2"/>
  <c r="OGW6" i="2"/>
  <c r="OGV6" i="2"/>
  <c r="OGU6" i="2"/>
  <c r="OGT6" i="2"/>
  <c r="OGS6" i="2"/>
  <c r="OGR6" i="2"/>
  <c r="OGQ6" i="2"/>
  <c r="OGP6" i="2"/>
  <c r="OGO6" i="2"/>
  <c r="OGN6" i="2"/>
  <c r="OGM6" i="2"/>
  <c r="OGL6" i="2"/>
  <c r="OGK6" i="2"/>
  <c r="OGJ6" i="2"/>
  <c r="OGI6" i="2"/>
  <c r="OGH6" i="2"/>
  <c r="OGG6" i="2"/>
  <c r="OGF6" i="2"/>
  <c r="OGE6" i="2"/>
  <c r="OGD6" i="2"/>
  <c r="OGC6" i="2"/>
  <c r="OGB6" i="2"/>
  <c r="OGA6" i="2"/>
  <c r="OFZ6" i="2"/>
  <c r="OFY6" i="2"/>
  <c r="OFX6" i="2"/>
  <c r="OFW6" i="2"/>
  <c r="OFV6" i="2"/>
  <c r="OFU6" i="2"/>
  <c r="OFT6" i="2"/>
  <c r="OFS6" i="2"/>
  <c r="OFR6" i="2"/>
  <c r="OFQ6" i="2"/>
  <c r="OFP6" i="2"/>
  <c r="OFO6" i="2"/>
  <c r="OFN6" i="2"/>
  <c r="OFM6" i="2"/>
  <c r="OFL6" i="2"/>
  <c r="OFK6" i="2"/>
  <c r="OFJ6" i="2"/>
  <c r="OFI6" i="2"/>
  <c r="OFH6" i="2"/>
  <c r="OFG6" i="2"/>
  <c r="OFF6" i="2"/>
  <c r="OFE6" i="2"/>
  <c r="OFD6" i="2"/>
  <c r="OFC6" i="2"/>
  <c r="OFB6" i="2"/>
  <c r="OFA6" i="2"/>
  <c r="OEZ6" i="2"/>
  <c r="OEY6" i="2"/>
  <c r="OEX6" i="2"/>
  <c r="OEW6" i="2"/>
  <c r="OEV6" i="2"/>
  <c r="OEU6" i="2"/>
  <c r="OET6" i="2"/>
  <c r="OES6" i="2"/>
  <c r="OER6" i="2"/>
  <c r="OEQ6" i="2"/>
  <c r="OEP6" i="2"/>
  <c r="OEO6" i="2"/>
  <c r="OEN6" i="2"/>
  <c r="OEM6" i="2"/>
  <c r="OEL6" i="2"/>
  <c r="OEK6" i="2"/>
  <c r="OEJ6" i="2"/>
  <c r="OEI6" i="2"/>
  <c r="OEH6" i="2"/>
  <c r="OEG6" i="2"/>
  <c r="OEF6" i="2"/>
  <c r="OEE6" i="2"/>
  <c r="OED6" i="2"/>
  <c r="OEC6" i="2"/>
  <c r="OEB6" i="2"/>
  <c r="OEA6" i="2"/>
  <c r="ODZ6" i="2"/>
  <c r="ODY6" i="2"/>
  <c r="ODX6" i="2"/>
  <c r="ODW6" i="2"/>
  <c r="ODV6" i="2"/>
  <c r="ODU6" i="2"/>
  <c r="ODT6" i="2"/>
  <c r="ODS6" i="2"/>
  <c r="ODR6" i="2"/>
  <c r="ODQ6" i="2"/>
  <c r="ODP6" i="2"/>
  <c r="ODO6" i="2"/>
  <c r="ODN6" i="2"/>
  <c r="ODM6" i="2"/>
  <c r="ODL6" i="2"/>
  <c r="ODK6" i="2"/>
  <c r="ODJ6" i="2"/>
  <c r="ODI6" i="2"/>
  <c r="ODH6" i="2"/>
  <c r="ODG6" i="2"/>
  <c r="ODF6" i="2"/>
  <c r="ODE6" i="2"/>
  <c r="ODD6" i="2"/>
  <c r="ODC6" i="2"/>
  <c r="ODB6" i="2"/>
  <c r="ODA6" i="2"/>
  <c r="OCZ6" i="2"/>
  <c r="OCY6" i="2"/>
  <c r="OCX6" i="2"/>
  <c r="OCW6" i="2"/>
  <c r="OCV6" i="2"/>
  <c r="OCU6" i="2"/>
  <c r="OCT6" i="2"/>
  <c r="OCS6" i="2"/>
  <c r="OCR6" i="2"/>
  <c r="OCQ6" i="2"/>
  <c r="OCP6" i="2"/>
  <c r="OCO6" i="2"/>
  <c r="OCN6" i="2"/>
  <c r="OCM6" i="2"/>
  <c r="OCL6" i="2"/>
  <c r="OCK6" i="2"/>
  <c r="OCJ6" i="2"/>
  <c r="OCI6" i="2"/>
  <c r="OCH6" i="2"/>
  <c r="OCG6" i="2"/>
  <c r="OCF6" i="2"/>
  <c r="OCE6" i="2"/>
  <c r="OCD6" i="2"/>
  <c r="OCC6" i="2"/>
  <c r="OCB6" i="2"/>
  <c r="OCA6" i="2"/>
  <c r="OBZ6" i="2"/>
  <c r="OBY6" i="2"/>
  <c r="OBX6" i="2"/>
  <c r="OBW6" i="2"/>
  <c r="OBV6" i="2"/>
  <c r="OBU6" i="2"/>
  <c r="OBT6" i="2"/>
  <c r="OBS6" i="2"/>
  <c r="OBR6" i="2"/>
  <c r="OBQ6" i="2"/>
  <c r="OBP6" i="2"/>
  <c r="OBO6" i="2"/>
  <c r="OBN6" i="2"/>
  <c r="OBM6" i="2"/>
  <c r="OBL6" i="2"/>
  <c r="OBK6" i="2"/>
  <c r="OBJ6" i="2"/>
  <c r="OBI6" i="2"/>
  <c r="OBH6" i="2"/>
  <c r="OBG6" i="2"/>
  <c r="OBF6" i="2"/>
  <c r="OBE6" i="2"/>
  <c r="OBD6" i="2"/>
  <c r="OBC6" i="2"/>
  <c r="OBB6" i="2"/>
  <c r="OBA6" i="2"/>
  <c r="OAZ6" i="2"/>
  <c r="OAY6" i="2"/>
  <c r="OAX6" i="2"/>
  <c r="OAW6" i="2"/>
  <c r="OAV6" i="2"/>
  <c r="OAU6" i="2"/>
  <c r="OAT6" i="2"/>
  <c r="OAS6" i="2"/>
  <c r="OAR6" i="2"/>
  <c r="OAQ6" i="2"/>
  <c r="OAP6" i="2"/>
  <c r="OAO6" i="2"/>
  <c r="OAN6" i="2"/>
  <c r="OAM6" i="2"/>
  <c r="OAL6" i="2"/>
  <c r="OAK6" i="2"/>
  <c r="OAJ6" i="2"/>
  <c r="OAI6" i="2"/>
  <c r="OAH6" i="2"/>
  <c r="OAG6" i="2"/>
  <c r="OAF6" i="2"/>
  <c r="OAE6" i="2"/>
  <c r="OAD6" i="2"/>
  <c r="OAC6" i="2"/>
  <c r="OAB6" i="2"/>
  <c r="OAA6" i="2"/>
  <c r="NZZ6" i="2"/>
  <c r="NZY6" i="2"/>
  <c r="NZX6" i="2"/>
  <c r="NZW6" i="2"/>
  <c r="NZV6" i="2"/>
  <c r="NZU6" i="2"/>
  <c r="NZT6" i="2"/>
  <c r="NZS6" i="2"/>
  <c r="NZR6" i="2"/>
  <c r="NZQ6" i="2"/>
  <c r="NZP6" i="2"/>
  <c r="NZO6" i="2"/>
  <c r="NZN6" i="2"/>
  <c r="NZM6" i="2"/>
  <c r="NZL6" i="2"/>
  <c r="NZK6" i="2"/>
  <c r="NZJ6" i="2"/>
  <c r="NZI6" i="2"/>
  <c r="NZH6" i="2"/>
  <c r="NZG6" i="2"/>
  <c r="NZF6" i="2"/>
  <c r="NZE6" i="2"/>
  <c r="NZD6" i="2"/>
  <c r="NZC6" i="2"/>
  <c r="NZB6" i="2"/>
  <c r="NZA6" i="2"/>
  <c r="NYZ6" i="2"/>
  <c r="NYY6" i="2"/>
  <c r="NYX6" i="2"/>
  <c r="NYW6" i="2"/>
  <c r="NYV6" i="2"/>
  <c r="NYU6" i="2"/>
  <c r="NYT6" i="2"/>
  <c r="NYS6" i="2"/>
  <c r="NYR6" i="2"/>
  <c r="NYQ6" i="2"/>
  <c r="NYP6" i="2"/>
  <c r="NYO6" i="2"/>
  <c r="NYN6" i="2"/>
  <c r="NYM6" i="2"/>
  <c r="NYL6" i="2"/>
  <c r="NYK6" i="2"/>
  <c r="NYJ6" i="2"/>
  <c r="NYI6" i="2"/>
  <c r="NYH6" i="2"/>
  <c r="NYG6" i="2"/>
  <c r="NYF6" i="2"/>
  <c r="NYE6" i="2"/>
  <c r="NYD6" i="2"/>
  <c r="NYC6" i="2"/>
  <c r="NYB6" i="2"/>
  <c r="NYA6" i="2"/>
  <c r="NXZ6" i="2"/>
  <c r="NXY6" i="2"/>
  <c r="NXX6" i="2"/>
  <c r="NXW6" i="2"/>
  <c r="NXV6" i="2"/>
  <c r="NXU6" i="2"/>
  <c r="NXT6" i="2"/>
  <c r="NXS6" i="2"/>
  <c r="NXR6" i="2"/>
  <c r="NXQ6" i="2"/>
  <c r="NXP6" i="2"/>
  <c r="NXO6" i="2"/>
  <c r="NXN6" i="2"/>
  <c r="NXM6" i="2"/>
  <c r="NXL6" i="2"/>
  <c r="NXK6" i="2"/>
  <c r="NXJ6" i="2"/>
  <c r="NXI6" i="2"/>
  <c r="NXH6" i="2"/>
  <c r="NXG6" i="2"/>
  <c r="NXF6" i="2"/>
  <c r="NXE6" i="2"/>
  <c r="NXD6" i="2"/>
  <c r="NXC6" i="2"/>
  <c r="NXB6" i="2"/>
  <c r="NXA6" i="2"/>
  <c r="NWZ6" i="2"/>
  <c r="NWY6" i="2"/>
  <c r="NWX6" i="2"/>
  <c r="NWW6" i="2"/>
  <c r="NWV6" i="2"/>
  <c r="NWU6" i="2"/>
  <c r="NWT6" i="2"/>
  <c r="NWS6" i="2"/>
  <c r="NWR6" i="2"/>
  <c r="NWQ6" i="2"/>
  <c r="NWP6" i="2"/>
  <c r="NWO6" i="2"/>
  <c r="NWN6" i="2"/>
  <c r="NWM6" i="2"/>
  <c r="NWL6" i="2"/>
  <c r="NWK6" i="2"/>
  <c r="NWJ6" i="2"/>
  <c r="NWI6" i="2"/>
  <c r="NWH6" i="2"/>
  <c r="NWG6" i="2"/>
  <c r="NWF6" i="2"/>
  <c r="NWE6" i="2"/>
  <c r="NWD6" i="2"/>
  <c r="NWC6" i="2"/>
  <c r="NWB6" i="2"/>
  <c r="NWA6" i="2"/>
  <c r="NVZ6" i="2"/>
  <c r="NVY6" i="2"/>
  <c r="NVX6" i="2"/>
  <c r="NVW6" i="2"/>
  <c r="NVV6" i="2"/>
  <c r="NVU6" i="2"/>
  <c r="NVT6" i="2"/>
  <c r="NVS6" i="2"/>
  <c r="NVR6" i="2"/>
  <c r="NVQ6" i="2"/>
  <c r="NVP6" i="2"/>
  <c r="NVO6" i="2"/>
  <c r="NVN6" i="2"/>
  <c r="NVM6" i="2"/>
  <c r="NVL6" i="2"/>
  <c r="NVK6" i="2"/>
  <c r="NVJ6" i="2"/>
  <c r="NVI6" i="2"/>
  <c r="NVH6" i="2"/>
  <c r="NVG6" i="2"/>
  <c r="NVF6" i="2"/>
  <c r="NVE6" i="2"/>
  <c r="NVD6" i="2"/>
  <c r="NVC6" i="2"/>
  <c r="NVB6" i="2"/>
  <c r="NVA6" i="2"/>
  <c r="NUZ6" i="2"/>
  <c r="NUY6" i="2"/>
  <c r="NUX6" i="2"/>
  <c r="NUW6" i="2"/>
  <c r="NUV6" i="2"/>
  <c r="NUU6" i="2"/>
  <c r="NUT6" i="2"/>
  <c r="NUS6" i="2"/>
  <c r="NUR6" i="2"/>
  <c r="NUQ6" i="2"/>
  <c r="NUP6" i="2"/>
  <c r="NUO6" i="2"/>
  <c r="NUN6" i="2"/>
  <c r="NUM6" i="2"/>
  <c r="NUL6" i="2"/>
  <c r="NUK6" i="2"/>
  <c r="NUJ6" i="2"/>
  <c r="NUI6" i="2"/>
  <c r="NUH6" i="2"/>
  <c r="NUG6" i="2"/>
  <c r="NUF6" i="2"/>
  <c r="NUE6" i="2"/>
  <c r="NUD6" i="2"/>
  <c r="NUC6" i="2"/>
  <c r="NUB6" i="2"/>
  <c r="NUA6" i="2"/>
  <c r="NTZ6" i="2"/>
  <c r="NTY6" i="2"/>
  <c r="NTX6" i="2"/>
  <c r="NTW6" i="2"/>
  <c r="NTV6" i="2"/>
  <c r="NTU6" i="2"/>
  <c r="NTT6" i="2"/>
  <c r="NTS6" i="2"/>
  <c r="NTR6" i="2"/>
  <c r="NTQ6" i="2"/>
  <c r="NTP6" i="2"/>
  <c r="NTO6" i="2"/>
  <c r="NTN6" i="2"/>
  <c r="NTM6" i="2"/>
  <c r="NTL6" i="2"/>
  <c r="NTK6" i="2"/>
  <c r="NTJ6" i="2"/>
  <c r="NTI6" i="2"/>
  <c r="NTH6" i="2"/>
  <c r="NTG6" i="2"/>
  <c r="NTF6" i="2"/>
  <c r="NTE6" i="2"/>
  <c r="NTD6" i="2"/>
  <c r="NTC6" i="2"/>
  <c r="NTB6" i="2"/>
  <c r="NTA6" i="2"/>
  <c r="NSZ6" i="2"/>
  <c r="NSY6" i="2"/>
  <c r="NSX6" i="2"/>
  <c r="NSW6" i="2"/>
  <c r="NSV6" i="2"/>
  <c r="NSU6" i="2"/>
  <c r="NST6" i="2"/>
  <c r="NSS6" i="2"/>
  <c r="NSR6" i="2"/>
  <c r="NSQ6" i="2"/>
  <c r="NSP6" i="2"/>
  <c r="NSO6" i="2"/>
  <c r="NSN6" i="2"/>
  <c r="NSM6" i="2"/>
  <c r="NSL6" i="2"/>
  <c r="NSK6" i="2"/>
  <c r="NSJ6" i="2"/>
  <c r="NSI6" i="2"/>
  <c r="NSH6" i="2"/>
  <c r="NSG6" i="2"/>
  <c r="NSF6" i="2"/>
  <c r="NSE6" i="2"/>
  <c r="NSD6" i="2"/>
  <c r="NSC6" i="2"/>
  <c r="NSB6" i="2"/>
  <c r="NSA6" i="2"/>
  <c r="NRZ6" i="2"/>
  <c r="NRY6" i="2"/>
  <c r="NRX6" i="2"/>
  <c r="NRW6" i="2"/>
  <c r="NRV6" i="2"/>
  <c r="NRU6" i="2"/>
  <c r="NRT6" i="2"/>
  <c r="NRS6" i="2"/>
  <c r="NRR6" i="2"/>
  <c r="NRQ6" i="2"/>
  <c r="NRP6" i="2"/>
  <c r="NRO6" i="2"/>
  <c r="NRN6" i="2"/>
  <c r="NRM6" i="2"/>
  <c r="NRL6" i="2"/>
  <c r="NRK6" i="2"/>
  <c r="NRJ6" i="2"/>
  <c r="NRI6" i="2"/>
  <c r="NRH6" i="2"/>
  <c r="NRG6" i="2"/>
  <c r="NRF6" i="2"/>
  <c r="NRE6" i="2"/>
  <c r="NRD6" i="2"/>
  <c r="NRC6" i="2"/>
  <c r="NRB6" i="2"/>
  <c r="NRA6" i="2"/>
  <c r="NQZ6" i="2"/>
  <c r="NQY6" i="2"/>
  <c r="NQX6" i="2"/>
  <c r="NQW6" i="2"/>
  <c r="NQV6" i="2"/>
  <c r="NQU6" i="2"/>
  <c r="NQT6" i="2"/>
  <c r="NQS6" i="2"/>
  <c r="NQR6" i="2"/>
  <c r="NQQ6" i="2"/>
  <c r="NQP6" i="2"/>
  <c r="NQO6" i="2"/>
  <c r="NQN6" i="2"/>
  <c r="NQM6" i="2"/>
  <c r="NQL6" i="2"/>
  <c r="NQK6" i="2"/>
  <c r="NQJ6" i="2"/>
  <c r="NQI6" i="2"/>
  <c r="NQH6" i="2"/>
  <c r="NQG6" i="2"/>
  <c r="NQF6" i="2"/>
  <c r="NQE6" i="2"/>
  <c r="NQD6" i="2"/>
  <c r="NQC6" i="2"/>
  <c r="NQB6" i="2"/>
  <c r="NQA6" i="2"/>
  <c r="NPZ6" i="2"/>
  <c r="NPY6" i="2"/>
  <c r="NPX6" i="2"/>
  <c r="NPW6" i="2"/>
  <c r="NPV6" i="2"/>
  <c r="NPU6" i="2"/>
  <c r="NPT6" i="2"/>
  <c r="NPS6" i="2"/>
  <c r="NPR6" i="2"/>
  <c r="NPQ6" i="2"/>
  <c r="NPP6" i="2"/>
  <c r="NPO6" i="2"/>
  <c r="NPN6" i="2"/>
  <c r="NPM6" i="2"/>
  <c r="NPL6" i="2"/>
  <c r="NPK6" i="2"/>
  <c r="NPJ6" i="2"/>
  <c r="NPI6" i="2"/>
  <c r="NPH6" i="2"/>
  <c r="NPG6" i="2"/>
  <c r="NPF6" i="2"/>
  <c r="NPE6" i="2"/>
  <c r="NPD6" i="2"/>
  <c r="NPC6" i="2"/>
  <c r="NPB6" i="2"/>
  <c r="NPA6" i="2"/>
  <c r="NOZ6" i="2"/>
  <c r="NOY6" i="2"/>
  <c r="NOX6" i="2"/>
  <c r="NOW6" i="2"/>
  <c r="NOV6" i="2"/>
  <c r="NOU6" i="2"/>
  <c r="NOT6" i="2"/>
  <c r="NOS6" i="2"/>
  <c r="NOR6" i="2"/>
  <c r="NOQ6" i="2"/>
  <c r="NOP6" i="2"/>
  <c r="NOO6" i="2"/>
  <c r="NON6" i="2"/>
  <c r="NOM6" i="2"/>
  <c r="NOL6" i="2"/>
  <c r="NOK6" i="2"/>
  <c r="NOJ6" i="2"/>
  <c r="NOI6" i="2"/>
  <c r="NOH6" i="2"/>
  <c r="NOG6" i="2"/>
  <c r="NOF6" i="2"/>
  <c r="NOE6" i="2"/>
  <c r="NOD6" i="2"/>
  <c r="NOC6" i="2"/>
  <c r="NOB6" i="2"/>
  <c r="NOA6" i="2"/>
  <c r="NNZ6" i="2"/>
  <c r="NNY6" i="2"/>
  <c r="NNX6" i="2"/>
  <c r="NNW6" i="2"/>
  <c r="NNV6" i="2"/>
  <c r="NNU6" i="2"/>
  <c r="NNT6" i="2"/>
  <c r="NNS6" i="2"/>
  <c r="NNR6" i="2"/>
  <c r="NNQ6" i="2"/>
  <c r="NNP6" i="2"/>
  <c r="NNO6" i="2"/>
  <c r="NNN6" i="2"/>
  <c r="NNM6" i="2"/>
  <c r="NNL6" i="2"/>
  <c r="NNK6" i="2"/>
  <c r="NNJ6" i="2"/>
  <c r="NNI6" i="2"/>
  <c r="NNH6" i="2"/>
  <c r="NNG6" i="2"/>
  <c r="NNF6" i="2"/>
  <c r="NNE6" i="2"/>
  <c r="NND6" i="2"/>
  <c r="NNC6" i="2"/>
  <c r="NNB6" i="2"/>
  <c r="NNA6" i="2"/>
  <c r="NMZ6" i="2"/>
  <c r="NMY6" i="2"/>
  <c r="NMX6" i="2"/>
  <c r="NMW6" i="2"/>
  <c r="NMV6" i="2"/>
  <c r="NMU6" i="2"/>
  <c r="NMT6" i="2"/>
  <c r="NMS6" i="2"/>
  <c r="NMR6" i="2"/>
  <c r="NMQ6" i="2"/>
  <c r="NMP6" i="2"/>
  <c r="NMO6" i="2"/>
  <c r="NMN6" i="2"/>
  <c r="NMM6" i="2"/>
  <c r="NML6" i="2"/>
  <c r="NMK6" i="2"/>
  <c r="NMJ6" i="2"/>
  <c r="NMI6" i="2"/>
  <c r="NMH6" i="2"/>
  <c r="NMG6" i="2"/>
  <c r="NMF6" i="2"/>
  <c r="NME6" i="2"/>
  <c r="NMD6" i="2"/>
  <c r="NMC6" i="2"/>
  <c r="NMB6" i="2"/>
  <c r="NMA6" i="2"/>
  <c r="NLZ6" i="2"/>
  <c r="NLY6" i="2"/>
  <c r="NLX6" i="2"/>
  <c r="NLW6" i="2"/>
  <c r="NLV6" i="2"/>
  <c r="NLU6" i="2"/>
  <c r="NLT6" i="2"/>
  <c r="NLS6" i="2"/>
  <c r="NLR6" i="2"/>
  <c r="NLQ6" i="2"/>
  <c r="NLP6" i="2"/>
  <c r="NLO6" i="2"/>
  <c r="NLN6" i="2"/>
  <c r="NLM6" i="2"/>
  <c r="NLL6" i="2"/>
  <c r="NLK6" i="2"/>
  <c r="NLJ6" i="2"/>
  <c r="NLI6" i="2"/>
  <c r="NLH6" i="2"/>
  <c r="NLG6" i="2"/>
  <c r="NLF6" i="2"/>
  <c r="NLE6" i="2"/>
  <c r="NLD6" i="2"/>
  <c r="NLC6" i="2"/>
  <c r="NLB6" i="2"/>
  <c r="NLA6" i="2"/>
  <c r="NKZ6" i="2"/>
  <c r="NKY6" i="2"/>
  <c r="NKX6" i="2"/>
  <c r="NKW6" i="2"/>
  <c r="NKV6" i="2"/>
  <c r="NKU6" i="2"/>
  <c r="NKT6" i="2"/>
  <c r="NKS6" i="2"/>
  <c r="NKR6" i="2"/>
  <c r="NKQ6" i="2"/>
  <c r="NKP6" i="2"/>
  <c r="NKO6" i="2"/>
  <c r="NKN6" i="2"/>
  <c r="NKM6" i="2"/>
  <c r="NKL6" i="2"/>
  <c r="NKK6" i="2"/>
  <c r="NKJ6" i="2"/>
  <c r="NKI6" i="2"/>
  <c r="NKH6" i="2"/>
  <c r="NKG6" i="2"/>
  <c r="NKF6" i="2"/>
  <c r="NKE6" i="2"/>
  <c r="NKD6" i="2"/>
  <c r="NKC6" i="2"/>
  <c r="NKB6" i="2"/>
  <c r="NKA6" i="2"/>
  <c r="NJZ6" i="2"/>
  <c r="NJY6" i="2"/>
  <c r="NJX6" i="2"/>
  <c r="NJW6" i="2"/>
  <c r="NJV6" i="2"/>
  <c r="NJU6" i="2"/>
  <c r="NJT6" i="2"/>
  <c r="NJS6" i="2"/>
  <c r="NJR6" i="2"/>
  <c r="NJQ6" i="2"/>
  <c r="NJP6" i="2"/>
  <c r="NJO6" i="2"/>
  <c r="NJN6" i="2"/>
  <c r="NJM6" i="2"/>
  <c r="NJL6" i="2"/>
  <c r="NJK6" i="2"/>
  <c r="NJJ6" i="2"/>
  <c r="NJI6" i="2"/>
  <c r="NJH6" i="2"/>
  <c r="NJG6" i="2"/>
  <c r="NJF6" i="2"/>
  <c r="NJE6" i="2"/>
  <c r="NJD6" i="2"/>
  <c r="NJC6" i="2"/>
  <c r="NJB6" i="2"/>
  <c r="NJA6" i="2"/>
  <c r="NIZ6" i="2"/>
  <c r="NIY6" i="2"/>
  <c r="NIX6" i="2"/>
  <c r="NIW6" i="2"/>
  <c r="NIV6" i="2"/>
  <c r="NIU6" i="2"/>
  <c r="NIT6" i="2"/>
  <c r="NIS6" i="2"/>
  <c r="NIR6" i="2"/>
  <c r="NIQ6" i="2"/>
  <c r="NIP6" i="2"/>
  <c r="NIO6" i="2"/>
  <c r="NIN6" i="2"/>
  <c r="NIM6" i="2"/>
  <c r="NIL6" i="2"/>
  <c r="NIK6" i="2"/>
  <c r="NIJ6" i="2"/>
  <c r="NII6" i="2"/>
  <c r="NIH6" i="2"/>
  <c r="NIG6" i="2"/>
  <c r="NIF6" i="2"/>
  <c r="NIE6" i="2"/>
  <c r="NID6" i="2"/>
  <c r="NIC6" i="2"/>
  <c r="NIB6" i="2"/>
  <c r="NIA6" i="2"/>
  <c r="NHZ6" i="2"/>
  <c r="NHY6" i="2"/>
  <c r="NHX6" i="2"/>
  <c r="NHW6" i="2"/>
  <c r="NHV6" i="2"/>
  <c r="NHU6" i="2"/>
  <c r="NHT6" i="2"/>
  <c r="NHS6" i="2"/>
  <c r="NHR6" i="2"/>
  <c r="NHQ6" i="2"/>
  <c r="NHP6" i="2"/>
  <c r="NHO6" i="2"/>
  <c r="NHN6" i="2"/>
  <c r="NHM6" i="2"/>
  <c r="NHL6" i="2"/>
  <c r="NHK6" i="2"/>
  <c r="NHJ6" i="2"/>
  <c r="NHI6" i="2"/>
  <c r="NHH6" i="2"/>
  <c r="NHG6" i="2"/>
  <c r="NHF6" i="2"/>
  <c r="NHE6" i="2"/>
  <c r="NHD6" i="2"/>
  <c r="NHC6" i="2"/>
  <c r="NHB6" i="2"/>
  <c r="NHA6" i="2"/>
  <c r="NGZ6" i="2"/>
  <c r="NGY6" i="2"/>
  <c r="NGX6" i="2"/>
  <c r="NGW6" i="2"/>
  <c r="NGV6" i="2"/>
  <c r="NGU6" i="2"/>
  <c r="NGT6" i="2"/>
  <c r="NGS6" i="2"/>
  <c r="NGR6" i="2"/>
  <c r="NGQ6" i="2"/>
  <c r="NGP6" i="2"/>
  <c r="NGO6" i="2"/>
  <c r="NGN6" i="2"/>
  <c r="NGM6" i="2"/>
  <c r="NGL6" i="2"/>
  <c r="NGK6" i="2"/>
  <c r="NGJ6" i="2"/>
  <c r="NGI6" i="2"/>
  <c r="NGH6" i="2"/>
  <c r="NGG6" i="2"/>
  <c r="NGF6" i="2"/>
  <c r="NGE6" i="2"/>
  <c r="NGD6" i="2"/>
  <c r="NGC6" i="2"/>
  <c r="NGB6" i="2"/>
  <c r="NGA6" i="2"/>
  <c r="NFZ6" i="2"/>
  <c r="NFY6" i="2"/>
  <c r="NFX6" i="2"/>
  <c r="NFW6" i="2"/>
  <c r="NFV6" i="2"/>
  <c r="NFU6" i="2"/>
  <c r="NFT6" i="2"/>
  <c r="NFS6" i="2"/>
  <c r="NFR6" i="2"/>
  <c r="NFQ6" i="2"/>
  <c r="NFP6" i="2"/>
  <c r="NFO6" i="2"/>
  <c r="NFN6" i="2"/>
  <c r="NFM6" i="2"/>
  <c r="NFL6" i="2"/>
  <c r="NFK6" i="2"/>
  <c r="NFJ6" i="2"/>
  <c r="NFI6" i="2"/>
  <c r="NFH6" i="2"/>
  <c r="NFG6" i="2"/>
  <c r="NFF6" i="2"/>
  <c r="NFE6" i="2"/>
  <c r="NFD6" i="2"/>
  <c r="NFC6" i="2"/>
  <c r="NFB6" i="2"/>
  <c r="NFA6" i="2"/>
  <c r="NEZ6" i="2"/>
  <c r="NEY6" i="2"/>
  <c r="NEX6" i="2"/>
  <c r="NEW6" i="2"/>
  <c r="NEV6" i="2"/>
  <c r="NEU6" i="2"/>
  <c r="NET6" i="2"/>
  <c r="NES6" i="2"/>
  <c r="NER6" i="2"/>
  <c r="NEQ6" i="2"/>
  <c r="NEP6" i="2"/>
  <c r="NEO6" i="2"/>
  <c r="NEN6" i="2"/>
  <c r="NEM6" i="2"/>
  <c r="NEL6" i="2"/>
  <c r="NEK6" i="2"/>
  <c r="NEJ6" i="2"/>
  <c r="NEI6" i="2"/>
  <c r="NEH6" i="2"/>
  <c r="NEG6" i="2"/>
  <c r="NEF6" i="2"/>
  <c r="NEE6" i="2"/>
  <c r="NED6" i="2"/>
  <c r="NEC6" i="2"/>
  <c r="NEB6" i="2"/>
  <c r="NEA6" i="2"/>
  <c r="NDZ6" i="2"/>
  <c r="NDY6" i="2"/>
  <c r="NDX6" i="2"/>
  <c r="NDW6" i="2"/>
  <c r="NDV6" i="2"/>
  <c r="NDU6" i="2"/>
  <c r="NDT6" i="2"/>
  <c r="NDS6" i="2"/>
  <c r="NDR6" i="2"/>
  <c r="NDQ6" i="2"/>
  <c r="NDP6" i="2"/>
  <c r="NDO6" i="2"/>
  <c r="NDN6" i="2"/>
  <c r="NDM6" i="2"/>
  <c r="NDL6" i="2"/>
  <c r="NDK6" i="2"/>
  <c r="NDJ6" i="2"/>
  <c r="NDI6" i="2"/>
  <c r="NDH6" i="2"/>
  <c r="NDG6" i="2"/>
  <c r="NDF6" i="2"/>
  <c r="NDE6" i="2"/>
  <c r="NDD6" i="2"/>
  <c r="NDC6" i="2"/>
  <c r="NDB6" i="2"/>
  <c r="NDA6" i="2"/>
  <c r="NCZ6" i="2"/>
  <c r="NCY6" i="2"/>
  <c r="NCX6" i="2"/>
  <c r="NCW6" i="2"/>
  <c r="NCV6" i="2"/>
  <c r="NCU6" i="2"/>
  <c r="NCT6" i="2"/>
  <c r="NCS6" i="2"/>
  <c r="NCR6" i="2"/>
  <c r="NCQ6" i="2"/>
  <c r="NCP6" i="2"/>
  <c r="NCO6" i="2"/>
  <c r="NCN6" i="2"/>
  <c r="NCM6" i="2"/>
  <c r="NCL6" i="2"/>
  <c r="NCK6" i="2"/>
  <c r="NCJ6" i="2"/>
  <c r="NCI6" i="2"/>
  <c r="NCH6" i="2"/>
  <c r="NCG6" i="2"/>
  <c r="NCF6" i="2"/>
  <c r="NCE6" i="2"/>
  <c r="NCD6" i="2"/>
  <c r="NCC6" i="2"/>
  <c r="NCB6" i="2"/>
  <c r="NCA6" i="2"/>
  <c r="NBZ6" i="2"/>
  <c r="NBY6" i="2"/>
  <c r="NBX6" i="2"/>
  <c r="NBW6" i="2"/>
  <c r="NBV6" i="2"/>
  <c r="NBU6" i="2"/>
  <c r="NBT6" i="2"/>
  <c r="NBS6" i="2"/>
  <c r="NBR6" i="2"/>
  <c r="NBQ6" i="2"/>
  <c r="NBP6" i="2"/>
  <c r="NBO6" i="2"/>
  <c r="NBN6" i="2"/>
  <c r="NBM6" i="2"/>
  <c r="NBL6" i="2"/>
  <c r="NBK6" i="2"/>
  <c r="NBJ6" i="2"/>
  <c r="NBI6" i="2"/>
  <c r="NBH6" i="2"/>
  <c r="NBG6" i="2"/>
  <c r="NBF6" i="2"/>
  <c r="NBE6" i="2"/>
  <c r="NBD6" i="2"/>
  <c r="NBC6" i="2"/>
  <c r="NBB6" i="2"/>
  <c r="NBA6" i="2"/>
  <c r="NAZ6" i="2"/>
  <c r="NAY6" i="2"/>
  <c r="NAX6" i="2"/>
  <c r="NAW6" i="2"/>
  <c r="NAV6" i="2"/>
  <c r="NAU6" i="2"/>
  <c r="NAT6" i="2"/>
  <c r="NAS6" i="2"/>
  <c r="NAR6" i="2"/>
  <c r="NAQ6" i="2"/>
  <c r="NAP6" i="2"/>
  <c r="NAO6" i="2"/>
  <c r="NAN6" i="2"/>
  <c r="NAM6" i="2"/>
  <c r="NAL6" i="2"/>
  <c r="NAK6" i="2"/>
  <c r="NAJ6" i="2"/>
  <c r="NAI6" i="2"/>
  <c r="NAH6" i="2"/>
  <c r="NAG6" i="2"/>
  <c r="NAF6" i="2"/>
  <c r="NAE6" i="2"/>
  <c r="NAD6" i="2"/>
  <c r="NAC6" i="2"/>
  <c r="NAB6" i="2"/>
  <c r="NAA6" i="2"/>
  <c r="MZZ6" i="2"/>
  <c r="MZY6" i="2"/>
  <c r="MZX6" i="2"/>
  <c r="MZW6" i="2"/>
  <c r="MZV6" i="2"/>
  <c r="MZU6" i="2"/>
  <c r="MZT6" i="2"/>
  <c r="MZS6" i="2"/>
  <c r="MZR6" i="2"/>
  <c r="MZQ6" i="2"/>
  <c r="MZP6" i="2"/>
  <c r="MZO6" i="2"/>
  <c r="MZN6" i="2"/>
  <c r="MZM6" i="2"/>
  <c r="MZL6" i="2"/>
  <c r="MZK6" i="2"/>
  <c r="MZJ6" i="2"/>
  <c r="MZI6" i="2"/>
  <c r="MZH6" i="2"/>
  <c r="MZG6" i="2"/>
  <c r="MZF6" i="2"/>
  <c r="MZE6" i="2"/>
  <c r="MZD6" i="2"/>
  <c r="MZC6" i="2"/>
  <c r="MZB6" i="2"/>
  <c r="MZA6" i="2"/>
  <c r="MYZ6" i="2"/>
  <c r="MYY6" i="2"/>
  <c r="MYX6" i="2"/>
  <c r="MYW6" i="2"/>
  <c r="MYV6" i="2"/>
  <c r="MYU6" i="2"/>
  <c r="MYT6" i="2"/>
  <c r="MYS6" i="2"/>
  <c r="MYR6" i="2"/>
  <c r="MYQ6" i="2"/>
  <c r="MYP6" i="2"/>
  <c r="MYO6" i="2"/>
  <c r="MYN6" i="2"/>
  <c r="MYM6" i="2"/>
  <c r="MYL6" i="2"/>
  <c r="MYK6" i="2"/>
  <c r="MYJ6" i="2"/>
  <c r="MYI6" i="2"/>
  <c r="MYH6" i="2"/>
  <c r="MYG6" i="2"/>
  <c r="MYF6" i="2"/>
  <c r="MYE6" i="2"/>
  <c r="MYD6" i="2"/>
  <c r="MYC6" i="2"/>
  <c r="MYB6" i="2"/>
  <c r="MYA6" i="2"/>
  <c r="MXZ6" i="2"/>
  <c r="MXY6" i="2"/>
  <c r="MXX6" i="2"/>
  <c r="MXW6" i="2"/>
  <c r="MXV6" i="2"/>
  <c r="MXU6" i="2"/>
  <c r="MXT6" i="2"/>
  <c r="MXS6" i="2"/>
  <c r="MXR6" i="2"/>
  <c r="MXQ6" i="2"/>
  <c r="MXP6" i="2"/>
  <c r="MXO6" i="2"/>
  <c r="MXN6" i="2"/>
  <c r="MXM6" i="2"/>
  <c r="MXL6" i="2"/>
  <c r="MXK6" i="2"/>
  <c r="MXJ6" i="2"/>
  <c r="MXI6" i="2"/>
  <c r="MXH6" i="2"/>
  <c r="MXG6" i="2"/>
  <c r="MXF6" i="2"/>
  <c r="MXE6" i="2"/>
  <c r="MXD6" i="2"/>
  <c r="MXC6" i="2"/>
  <c r="MXB6" i="2"/>
  <c r="MXA6" i="2"/>
  <c r="MWZ6" i="2"/>
  <c r="MWY6" i="2"/>
  <c r="MWX6" i="2"/>
  <c r="MWW6" i="2"/>
  <c r="MWV6" i="2"/>
  <c r="MWU6" i="2"/>
  <c r="MWT6" i="2"/>
  <c r="MWS6" i="2"/>
  <c r="MWR6" i="2"/>
  <c r="MWQ6" i="2"/>
  <c r="MWP6" i="2"/>
  <c r="MWO6" i="2"/>
  <c r="MWN6" i="2"/>
  <c r="MWM6" i="2"/>
  <c r="MWL6" i="2"/>
  <c r="MWK6" i="2"/>
  <c r="MWJ6" i="2"/>
  <c r="MWI6" i="2"/>
  <c r="MWH6" i="2"/>
  <c r="MWG6" i="2"/>
  <c r="MWF6" i="2"/>
  <c r="MWE6" i="2"/>
  <c r="MWD6" i="2"/>
  <c r="MWC6" i="2"/>
  <c r="MWB6" i="2"/>
  <c r="MWA6" i="2"/>
  <c r="MVZ6" i="2"/>
  <c r="MVY6" i="2"/>
  <c r="MVX6" i="2"/>
  <c r="MVW6" i="2"/>
  <c r="MVV6" i="2"/>
  <c r="MVU6" i="2"/>
  <c r="MVT6" i="2"/>
  <c r="MVS6" i="2"/>
  <c r="MVR6" i="2"/>
  <c r="MVQ6" i="2"/>
  <c r="MVP6" i="2"/>
  <c r="MVO6" i="2"/>
  <c r="MVN6" i="2"/>
  <c r="MVM6" i="2"/>
  <c r="MVL6" i="2"/>
  <c r="MVK6" i="2"/>
  <c r="MVJ6" i="2"/>
  <c r="MVI6" i="2"/>
  <c r="MVH6" i="2"/>
  <c r="MVG6" i="2"/>
  <c r="MVF6" i="2"/>
  <c r="MVE6" i="2"/>
  <c r="MVD6" i="2"/>
  <c r="MVC6" i="2"/>
  <c r="MVB6" i="2"/>
  <c r="MVA6" i="2"/>
  <c r="MUZ6" i="2"/>
  <c r="MUY6" i="2"/>
  <c r="MUX6" i="2"/>
  <c r="MUW6" i="2"/>
  <c r="MUV6" i="2"/>
  <c r="MUU6" i="2"/>
  <c r="MUT6" i="2"/>
  <c r="MUS6" i="2"/>
  <c r="MUR6" i="2"/>
  <c r="MUQ6" i="2"/>
  <c r="MUP6" i="2"/>
  <c r="MUO6" i="2"/>
  <c r="MUN6" i="2"/>
  <c r="MUM6" i="2"/>
  <c r="MUL6" i="2"/>
  <c r="MUK6" i="2"/>
  <c r="MUJ6" i="2"/>
  <c r="MUI6" i="2"/>
  <c r="MUH6" i="2"/>
  <c r="MUG6" i="2"/>
  <c r="MUF6" i="2"/>
  <c r="MUE6" i="2"/>
  <c r="MUD6" i="2"/>
  <c r="MUC6" i="2"/>
  <c r="MUB6" i="2"/>
  <c r="MUA6" i="2"/>
  <c r="MTZ6" i="2"/>
  <c r="MTY6" i="2"/>
  <c r="MTX6" i="2"/>
  <c r="MTW6" i="2"/>
  <c r="MTV6" i="2"/>
  <c r="MTU6" i="2"/>
  <c r="MTT6" i="2"/>
  <c r="MTS6" i="2"/>
  <c r="MTR6" i="2"/>
  <c r="MTQ6" i="2"/>
  <c r="MTP6" i="2"/>
  <c r="MTO6" i="2"/>
  <c r="MTN6" i="2"/>
  <c r="MTM6" i="2"/>
  <c r="MTL6" i="2"/>
  <c r="MTK6" i="2"/>
  <c r="MTJ6" i="2"/>
  <c r="MTI6" i="2"/>
  <c r="MTH6" i="2"/>
  <c r="MTG6" i="2"/>
  <c r="MTF6" i="2"/>
  <c r="MTE6" i="2"/>
  <c r="MTD6" i="2"/>
  <c r="MTC6" i="2"/>
  <c r="MTB6" i="2"/>
  <c r="MTA6" i="2"/>
  <c r="MSZ6" i="2"/>
  <c r="MSY6" i="2"/>
  <c r="MSX6" i="2"/>
  <c r="MSW6" i="2"/>
  <c r="MSV6" i="2"/>
  <c r="MSU6" i="2"/>
  <c r="MST6" i="2"/>
  <c r="MSS6" i="2"/>
  <c r="MSR6" i="2"/>
  <c r="MSQ6" i="2"/>
  <c r="MSP6" i="2"/>
  <c r="MSO6" i="2"/>
  <c r="MSN6" i="2"/>
  <c r="MSM6" i="2"/>
  <c r="MSL6" i="2"/>
  <c r="MSK6" i="2"/>
  <c r="MSJ6" i="2"/>
  <c r="MSI6" i="2"/>
  <c r="MSH6" i="2"/>
  <c r="MSG6" i="2"/>
  <c r="MSF6" i="2"/>
  <c r="MSE6" i="2"/>
  <c r="MSD6" i="2"/>
  <c r="MSC6" i="2"/>
  <c r="MSB6" i="2"/>
  <c r="MSA6" i="2"/>
  <c r="MRZ6" i="2"/>
  <c r="MRY6" i="2"/>
  <c r="MRX6" i="2"/>
  <c r="MRW6" i="2"/>
  <c r="MRV6" i="2"/>
  <c r="MRU6" i="2"/>
  <c r="MRT6" i="2"/>
  <c r="MRS6" i="2"/>
  <c r="MRR6" i="2"/>
  <c r="MRQ6" i="2"/>
  <c r="MRP6" i="2"/>
  <c r="MRO6" i="2"/>
  <c r="MRN6" i="2"/>
  <c r="MRM6" i="2"/>
  <c r="MRL6" i="2"/>
  <c r="MRK6" i="2"/>
  <c r="MRJ6" i="2"/>
  <c r="MRI6" i="2"/>
  <c r="MRH6" i="2"/>
  <c r="MRG6" i="2"/>
  <c r="MRF6" i="2"/>
  <c r="MRE6" i="2"/>
  <c r="MRD6" i="2"/>
  <c r="MRC6" i="2"/>
  <c r="MRB6" i="2"/>
  <c r="MRA6" i="2"/>
  <c r="MQZ6" i="2"/>
  <c r="MQY6" i="2"/>
  <c r="MQX6" i="2"/>
  <c r="MQW6" i="2"/>
  <c r="MQV6" i="2"/>
  <c r="MQU6" i="2"/>
  <c r="MQT6" i="2"/>
  <c r="MQS6" i="2"/>
  <c r="MQR6" i="2"/>
  <c r="MQQ6" i="2"/>
  <c r="MQP6" i="2"/>
  <c r="MQO6" i="2"/>
  <c r="MQN6" i="2"/>
  <c r="MQM6" i="2"/>
  <c r="MQL6" i="2"/>
  <c r="MQK6" i="2"/>
  <c r="MQJ6" i="2"/>
  <c r="MQI6" i="2"/>
  <c r="MQH6" i="2"/>
  <c r="MQG6" i="2"/>
  <c r="MQF6" i="2"/>
  <c r="MQE6" i="2"/>
  <c r="MQD6" i="2"/>
  <c r="MQC6" i="2"/>
  <c r="MQB6" i="2"/>
  <c r="MQA6" i="2"/>
  <c r="MPZ6" i="2"/>
  <c r="MPY6" i="2"/>
  <c r="MPX6" i="2"/>
  <c r="MPW6" i="2"/>
  <c r="MPV6" i="2"/>
  <c r="MPU6" i="2"/>
  <c r="MPT6" i="2"/>
  <c r="MPS6" i="2"/>
  <c r="MPR6" i="2"/>
  <c r="MPQ6" i="2"/>
  <c r="MPP6" i="2"/>
  <c r="MPO6" i="2"/>
  <c r="MPN6" i="2"/>
  <c r="MPM6" i="2"/>
  <c r="MPL6" i="2"/>
  <c r="MPK6" i="2"/>
  <c r="MPJ6" i="2"/>
  <c r="MPI6" i="2"/>
  <c r="MPH6" i="2"/>
  <c r="MPG6" i="2"/>
  <c r="MPF6" i="2"/>
  <c r="MPE6" i="2"/>
  <c r="MPD6" i="2"/>
  <c r="MPC6" i="2"/>
  <c r="MPB6" i="2"/>
  <c r="MPA6" i="2"/>
  <c r="MOZ6" i="2"/>
  <c r="MOY6" i="2"/>
  <c r="MOX6" i="2"/>
  <c r="MOW6" i="2"/>
  <c r="MOV6" i="2"/>
  <c r="MOU6" i="2"/>
  <c r="MOT6" i="2"/>
  <c r="MOS6" i="2"/>
  <c r="MOR6" i="2"/>
  <c r="MOQ6" i="2"/>
  <c r="MOP6" i="2"/>
  <c r="MOO6" i="2"/>
  <c r="MON6" i="2"/>
  <c r="MOM6" i="2"/>
  <c r="MOL6" i="2"/>
  <c r="MOK6" i="2"/>
  <c r="MOJ6" i="2"/>
  <c r="MOI6" i="2"/>
  <c r="MOH6" i="2"/>
  <c r="MOG6" i="2"/>
  <c r="MOF6" i="2"/>
  <c r="MOE6" i="2"/>
  <c r="MOD6" i="2"/>
  <c r="MOC6" i="2"/>
  <c r="MOB6" i="2"/>
  <c r="MOA6" i="2"/>
  <c r="MNZ6" i="2"/>
  <c r="MNY6" i="2"/>
  <c r="MNX6" i="2"/>
  <c r="MNW6" i="2"/>
  <c r="MNV6" i="2"/>
  <c r="MNU6" i="2"/>
  <c r="MNT6" i="2"/>
  <c r="MNS6" i="2"/>
  <c r="MNR6" i="2"/>
  <c r="MNQ6" i="2"/>
  <c r="MNP6" i="2"/>
  <c r="MNO6" i="2"/>
  <c r="MNN6" i="2"/>
  <c r="MNM6" i="2"/>
  <c r="MNL6" i="2"/>
  <c r="MNK6" i="2"/>
  <c r="MNJ6" i="2"/>
  <c r="MNI6" i="2"/>
  <c r="MNH6" i="2"/>
  <c r="MNG6" i="2"/>
  <c r="MNF6" i="2"/>
  <c r="MNE6" i="2"/>
  <c r="MND6" i="2"/>
  <c r="MNC6" i="2"/>
  <c r="MNB6" i="2"/>
  <c r="MNA6" i="2"/>
  <c r="MMZ6" i="2"/>
  <c r="MMY6" i="2"/>
  <c r="MMX6" i="2"/>
  <c r="MMW6" i="2"/>
  <c r="MMV6" i="2"/>
  <c r="MMU6" i="2"/>
  <c r="MMT6" i="2"/>
  <c r="MMS6" i="2"/>
  <c r="MMR6" i="2"/>
  <c r="MMQ6" i="2"/>
  <c r="MMP6" i="2"/>
  <c r="MMO6" i="2"/>
  <c r="MMN6" i="2"/>
  <c r="MMM6" i="2"/>
  <c r="MML6" i="2"/>
  <c r="MMK6" i="2"/>
  <c r="MMJ6" i="2"/>
  <c r="MMI6" i="2"/>
  <c r="MMH6" i="2"/>
  <c r="MMG6" i="2"/>
  <c r="MMF6" i="2"/>
  <c r="MME6" i="2"/>
  <c r="MMD6" i="2"/>
  <c r="MMC6" i="2"/>
  <c r="MMB6" i="2"/>
  <c r="MMA6" i="2"/>
  <c r="MLZ6" i="2"/>
  <c r="MLY6" i="2"/>
  <c r="MLX6" i="2"/>
  <c r="MLW6" i="2"/>
  <c r="MLV6" i="2"/>
  <c r="MLU6" i="2"/>
  <c r="MLT6" i="2"/>
  <c r="MLS6" i="2"/>
  <c r="MLR6" i="2"/>
  <c r="MLQ6" i="2"/>
  <c r="MLP6" i="2"/>
  <c r="MLO6" i="2"/>
  <c r="MLN6" i="2"/>
  <c r="MLM6" i="2"/>
  <c r="MLL6" i="2"/>
  <c r="MLK6" i="2"/>
  <c r="MLJ6" i="2"/>
  <c r="MLI6" i="2"/>
  <c r="MLH6" i="2"/>
  <c r="MLG6" i="2"/>
  <c r="MLF6" i="2"/>
  <c r="MLE6" i="2"/>
  <c r="MLD6" i="2"/>
  <c r="MLC6" i="2"/>
  <c r="MLB6" i="2"/>
  <c r="MLA6" i="2"/>
  <c r="MKZ6" i="2"/>
  <c r="MKY6" i="2"/>
  <c r="MKX6" i="2"/>
  <c r="MKW6" i="2"/>
  <c r="MKV6" i="2"/>
  <c r="MKU6" i="2"/>
  <c r="MKT6" i="2"/>
  <c r="MKS6" i="2"/>
  <c r="MKR6" i="2"/>
  <c r="MKQ6" i="2"/>
  <c r="MKP6" i="2"/>
  <c r="MKO6" i="2"/>
  <c r="MKN6" i="2"/>
  <c r="MKM6" i="2"/>
  <c r="MKL6" i="2"/>
  <c r="MKK6" i="2"/>
  <c r="MKJ6" i="2"/>
  <c r="MKI6" i="2"/>
  <c r="MKH6" i="2"/>
  <c r="MKG6" i="2"/>
  <c r="MKF6" i="2"/>
  <c r="MKE6" i="2"/>
  <c r="MKD6" i="2"/>
  <c r="MKC6" i="2"/>
  <c r="MKB6" i="2"/>
  <c r="MKA6" i="2"/>
  <c r="MJZ6" i="2"/>
  <c r="MJY6" i="2"/>
  <c r="MJX6" i="2"/>
  <c r="MJW6" i="2"/>
  <c r="MJV6" i="2"/>
  <c r="MJU6" i="2"/>
  <c r="MJT6" i="2"/>
  <c r="MJS6" i="2"/>
  <c r="MJR6" i="2"/>
  <c r="MJQ6" i="2"/>
  <c r="MJP6" i="2"/>
  <c r="MJO6" i="2"/>
  <c r="MJN6" i="2"/>
  <c r="MJM6" i="2"/>
  <c r="MJL6" i="2"/>
  <c r="MJK6" i="2"/>
  <c r="MJJ6" i="2"/>
  <c r="MJI6" i="2"/>
  <c r="MJH6" i="2"/>
  <c r="MJG6" i="2"/>
  <c r="MJF6" i="2"/>
  <c r="MJE6" i="2"/>
  <c r="MJD6" i="2"/>
  <c r="MJC6" i="2"/>
  <c r="MJB6" i="2"/>
  <c r="MJA6" i="2"/>
  <c r="MIZ6" i="2"/>
  <c r="MIY6" i="2"/>
  <c r="MIX6" i="2"/>
  <c r="MIW6" i="2"/>
  <c r="MIV6" i="2"/>
  <c r="MIU6" i="2"/>
  <c r="MIT6" i="2"/>
  <c r="MIS6" i="2"/>
  <c r="MIR6" i="2"/>
  <c r="MIQ6" i="2"/>
  <c r="MIP6" i="2"/>
  <c r="MIO6" i="2"/>
  <c r="MIN6" i="2"/>
  <c r="MIM6" i="2"/>
  <c r="MIL6" i="2"/>
  <c r="MIK6" i="2"/>
  <c r="MIJ6" i="2"/>
  <c r="MII6" i="2"/>
  <c r="MIH6" i="2"/>
  <c r="MIG6" i="2"/>
  <c r="MIF6" i="2"/>
  <c r="MIE6" i="2"/>
  <c r="MID6" i="2"/>
  <c r="MIC6" i="2"/>
  <c r="MIB6" i="2"/>
  <c r="MIA6" i="2"/>
  <c r="MHZ6" i="2"/>
  <c r="MHY6" i="2"/>
  <c r="MHX6" i="2"/>
  <c r="MHW6" i="2"/>
  <c r="MHV6" i="2"/>
  <c r="MHU6" i="2"/>
  <c r="MHT6" i="2"/>
  <c r="MHS6" i="2"/>
  <c r="MHR6" i="2"/>
  <c r="MHQ6" i="2"/>
  <c r="MHP6" i="2"/>
  <c r="MHO6" i="2"/>
  <c r="MHN6" i="2"/>
  <c r="MHM6" i="2"/>
  <c r="MHL6" i="2"/>
  <c r="MHK6" i="2"/>
  <c r="MHJ6" i="2"/>
  <c r="MHI6" i="2"/>
  <c r="MHH6" i="2"/>
  <c r="MHG6" i="2"/>
  <c r="MHF6" i="2"/>
  <c r="MHE6" i="2"/>
  <c r="MHD6" i="2"/>
  <c r="MHC6" i="2"/>
  <c r="MHB6" i="2"/>
  <c r="MHA6" i="2"/>
  <c r="MGZ6" i="2"/>
  <c r="MGY6" i="2"/>
  <c r="MGX6" i="2"/>
  <c r="MGW6" i="2"/>
  <c r="MGV6" i="2"/>
  <c r="MGU6" i="2"/>
  <c r="MGT6" i="2"/>
  <c r="MGS6" i="2"/>
  <c r="MGR6" i="2"/>
  <c r="MGQ6" i="2"/>
  <c r="MGP6" i="2"/>
  <c r="MGO6" i="2"/>
  <c r="MGN6" i="2"/>
  <c r="MGM6" i="2"/>
  <c r="MGL6" i="2"/>
  <c r="MGK6" i="2"/>
  <c r="MGJ6" i="2"/>
  <c r="MGI6" i="2"/>
  <c r="MGH6" i="2"/>
  <c r="MGG6" i="2"/>
  <c r="MGF6" i="2"/>
  <c r="MGE6" i="2"/>
  <c r="MGD6" i="2"/>
  <c r="MGC6" i="2"/>
  <c r="MGB6" i="2"/>
  <c r="MGA6" i="2"/>
  <c r="MFZ6" i="2"/>
  <c r="MFY6" i="2"/>
  <c r="MFX6" i="2"/>
  <c r="MFW6" i="2"/>
  <c r="MFV6" i="2"/>
  <c r="MFU6" i="2"/>
  <c r="MFT6" i="2"/>
  <c r="MFS6" i="2"/>
  <c r="MFR6" i="2"/>
  <c r="MFQ6" i="2"/>
  <c r="MFP6" i="2"/>
  <c r="MFO6" i="2"/>
  <c r="MFN6" i="2"/>
  <c r="MFM6" i="2"/>
  <c r="MFL6" i="2"/>
  <c r="MFK6" i="2"/>
  <c r="MFJ6" i="2"/>
  <c r="MFI6" i="2"/>
  <c r="MFH6" i="2"/>
  <c r="MFG6" i="2"/>
  <c r="MFF6" i="2"/>
  <c r="MFE6" i="2"/>
  <c r="MFD6" i="2"/>
  <c r="MFC6" i="2"/>
  <c r="MFB6" i="2"/>
  <c r="MFA6" i="2"/>
  <c r="MEZ6" i="2"/>
  <c r="MEY6" i="2"/>
  <c r="MEX6" i="2"/>
  <c r="MEW6" i="2"/>
  <c r="MEV6" i="2"/>
  <c r="MEU6" i="2"/>
  <c r="MET6" i="2"/>
  <c r="MES6" i="2"/>
  <c r="MER6" i="2"/>
  <c r="MEQ6" i="2"/>
  <c r="MEP6" i="2"/>
  <c r="MEO6" i="2"/>
  <c r="MEN6" i="2"/>
  <c r="MEM6" i="2"/>
  <c r="MEL6" i="2"/>
  <c r="MEK6" i="2"/>
  <c r="MEJ6" i="2"/>
  <c r="MEI6" i="2"/>
  <c r="MEH6" i="2"/>
  <c r="MEG6" i="2"/>
  <c r="MEF6" i="2"/>
  <c r="MEE6" i="2"/>
  <c r="MED6" i="2"/>
  <c r="MEC6" i="2"/>
  <c r="MEB6" i="2"/>
  <c r="MEA6" i="2"/>
  <c r="MDZ6" i="2"/>
  <c r="MDY6" i="2"/>
  <c r="MDX6" i="2"/>
  <c r="MDW6" i="2"/>
  <c r="MDV6" i="2"/>
  <c r="MDU6" i="2"/>
  <c r="MDT6" i="2"/>
  <c r="MDS6" i="2"/>
  <c r="MDR6" i="2"/>
  <c r="MDQ6" i="2"/>
  <c r="MDP6" i="2"/>
  <c r="MDO6" i="2"/>
  <c r="MDN6" i="2"/>
  <c r="MDM6" i="2"/>
  <c r="MDL6" i="2"/>
  <c r="MDK6" i="2"/>
  <c r="MDJ6" i="2"/>
  <c r="MDI6" i="2"/>
  <c r="MDH6" i="2"/>
  <c r="MDG6" i="2"/>
  <c r="MDF6" i="2"/>
  <c r="MDE6" i="2"/>
  <c r="MDD6" i="2"/>
  <c r="MDC6" i="2"/>
  <c r="MDB6" i="2"/>
  <c r="MDA6" i="2"/>
  <c r="MCZ6" i="2"/>
  <c r="MCY6" i="2"/>
  <c r="MCX6" i="2"/>
  <c r="MCW6" i="2"/>
  <c r="MCV6" i="2"/>
  <c r="MCU6" i="2"/>
  <c r="MCT6" i="2"/>
  <c r="MCS6" i="2"/>
  <c r="MCR6" i="2"/>
  <c r="MCQ6" i="2"/>
  <c r="MCP6" i="2"/>
  <c r="MCO6" i="2"/>
  <c r="MCN6" i="2"/>
  <c r="MCM6" i="2"/>
  <c r="MCL6" i="2"/>
  <c r="MCK6" i="2"/>
  <c r="MCJ6" i="2"/>
  <c r="MCI6" i="2"/>
  <c r="MCH6" i="2"/>
  <c r="MCG6" i="2"/>
  <c r="MCF6" i="2"/>
  <c r="MCE6" i="2"/>
  <c r="MCD6" i="2"/>
  <c r="MCC6" i="2"/>
  <c r="MCB6" i="2"/>
  <c r="MCA6" i="2"/>
  <c r="MBZ6" i="2"/>
  <c r="MBY6" i="2"/>
  <c r="MBX6" i="2"/>
  <c r="MBW6" i="2"/>
  <c r="MBV6" i="2"/>
  <c r="MBU6" i="2"/>
  <c r="MBT6" i="2"/>
  <c r="MBS6" i="2"/>
  <c r="MBR6" i="2"/>
  <c r="MBQ6" i="2"/>
  <c r="MBP6" i="2"/>
  <c r="MBO6" i="2"/>
  <c r="MBN6" i="2"/>
  <c r="MBM6" i="2"/>
  <c r="MBL6" i="2"/>
  <c r="MBK6" i="2"/>
  <c r="MBJ6" i="2"/>
  <c r="MBI6" i="2"/>
  <c r="MBH6" i="2"/>
  <c r="MBG6" i="2"/>
  <c r="MBF6" i="2"/>
  <c r="MBE6" i="2"/>
  <c r="MBD6" i="2"/>
  <c r="MBC6" i="2"/>
  <c r="MBB6" i="2"/>
  <c r="MBA6" i="2"/>
  <c r="MAZ6" i="2"/>
  <c r="MAY6" i="2"/>
  <c r="MAX6" i="2"/>
  <c r="MAW6" i="2"/>
  <c r="MAV6" i="2"/>
  <c r="MAU6" i="2"/>
  <c r="MAT6" i="2"/>
  <c r="MAS6" i="2"/>
  <c r="MAR6" i="2"/>
  <c r="MAQ6" i="2"/>
  <c r="MAP6" i="2"/>
  <c r="MAO6" i="2"/>
  <c r="MAN6" i="2"/>
  <c r="MAM6" i="2"/>
  <c r="MAL6" i="2"/>
  <c r="MAK6" i="2"/>
  <c r="MAJ6" i="2"/>
  <c r="MAI6" i="2"/>
  <c r="MAH6" i="2"/>
  <c r="MAG6" i="2"/>
  <c r="MAF6" i="2"/>
  <c r="MAE6" i="2"/>
  <c r="MAD6" i="2"/>
  <c r="MAC6" i="2"/>
  <c r="MAB6" i="2"/>
  <c r="MAA6" i="2"/>
  <c r="LZZ6" i="2"/>
  <c r="LZY6" i="2"/>
  <c r="LZX6" i="2"/>
  <c r="LZW6" i="2"/>
  <c r="LZV6" i="2"/>
  <c r="LZU6" i="2"/>
  <c r="LZT6" i="2"/>
  <c r="LZS6" i="2"/>
  <c r="LZR6" i="2"/>
  <c r="LZQ6" i="2"/>
  <c r="LZP6" i="2"/>
  <c r="LZO6" i="2"/>
  <c r="LZN6" i="2"/>
  <c r="LZM6" i="2"/>
  <c r="LZL6" i="2"/>
  <c r="LZK6" i="2"/>
  <c r="LZJ6" i="2"/>
  <c r="LZI6" i="2"/>
  <c r="LZH6" i="2"/>
  <c r="LZG6" i="2"/>
  <c r="LZF6" i="2"/>
  <c r="LZE6" i="2"/>
  <c r="LZD6" i="2"/>
  <c r="LZC6" i="2"/>
  <c r="LZB6" i="2"/>
  <c r="LZA6" i="2"/>
  <c r="LYZ6" i="2"/>
  <c r="LYY6" i="2"/>
  <c r="LYX6" i="2"/>
  <c r="LYW6" i="2"/>
  <c r="LYV6" i="2"/>
  <c r="LYU6" i="2"/>
  <c r="LYT6" i="2"/>
  <c r="LYS6" i="2"/>
  <c r="LYR6" i="2"/>
  <c r="LYQ6" i="2"/>
  <c r="LYP6" i="2"/>
  <c r="LYO6" i="2"/>
  <c r="LYN6" i="2"/>
  <c r="LYM6" i="2"/>
  <c r="LYL6" i="2"/>
  <c r="LYK6" i="2"/>
  <c r="LYJ6" i="2"/>
  <c r="LYI6" i="2"/>
  <c r="LYH6" i="2"/>
  <c r="LYG6" i="2"/>
  <c r="LYF6" i="2"/>
  <c r="LYE6" i="2"/>
  <c r="LYD6" i="2"/>
  <c r="LYC6" i="2"/>
  <c r="LYB6" i="2"/>
  <c r="LYA6" i="2"/>
  <c r="LXZ6" i="2"/>
  <c r="LXY6" i="2"/>
  <c r="LXX6" i="2"/>
  <c r="LXW6" i="2"/>
  <c r="LXV6" i="2"/>
  <c r="LXU6" i="2"/>
  <c r="LXT6" i="2"/>
  <c r="LXS6" i="2"/>
  <c r="LXR6" i="2"/>
  <c r="LXQ6" i="2"/>
  <c r="LXP6" i="2"/>
  <c r="LXO6" i="2"/>
  <c r="LXN6" i="2"/>
  <c r="LXM6" i="2"/>
  <c r="LXL6" i="2"/>
  <c r="LXK6" i="2"/>
  <c r="LXJ6" i="2"/>
  <c r="LXI6" i="2"/>
  <c r="LXH6" i="2"/>
  <c r="LXG6" i="2"/>
  <c r="LXF6" i="2"/>
  <c r="LXE6" i="2"/>
  <c r="LXD6" i="2"/>
  <c r="LXC6" i="2"/>
  <c r="LXB6" i="2"/>
  <c r="LXA6" i="2"/>
  <c r="LWZ6" i="2"/>
  <c r="LWY6" i="2"/>
  <c r="LWX6" i="2"/>
  <c r="LWW6" i="2"/>
  <c r="LWV6" i="2"/>
  <c r="LWU6" i="2"/>
  <c r="LWT6" i="2"/>
  <c r="LWS6" i="2"/>
  <c r="LWR6" i="2"/>
  <c r="LWQ6" i="2"/>
  <c r="LWP6" i="2"/>
  <c r="LWO6" i="2"/>
  <c r="LWN6" i="2"/>
  <c r="LWM6" i="2"/>
  <c r="LWL6" i="2"/>
  <c r="LWK6" i="2"/>
  <c r="LWJ6" i="2"/>
  <c r="LWI6" i="2"/>
  <c r="LWH6" i="2"/>
  <c r="LWG6" i="2"/>
  <c r="LWF6" i="2"/>
  <c r="LWE6" i="2"/>
  <c r="LWD6" i="2"/>
  <c r="LWC6" i="2"/>
  <c r="LWB6" i="2"/>
  <c r="LWA6" i="2"/>
  <c r="LVZ6" i="2"/>
  <c r="LVY6" i="2"/>
  <c r="LVX6" i="2"/>
  <c r="LVW6" i="2"/>
  <c r="LVV6" i="2"/>
  <c r="LVU6" i="2"/>
  <c r="LVT6" i="2"/>
  <c r="LVS6" i="2"/>
  <c r="LVR6" i="2"/>
  <c r="LVQ6" i="2"/>
  <c r="LVP6" i="2"/>
  <c r="LVO6" i="2"/>
  <c r="LVN6" i="2"/>
  <c r="LVM6" i="2"/>
  <c r="LVL6" i="2"/>
  <c r="LVK6" i="2"/>
  <c r="LVJ6" i="2"/>
  <c r="LVI6" i="2"/>
  <c r="LVH6" i="2"/>
  <c r="LVG6" i="2"/>
  <c r="LVF6" i="2"/>
  <c r="LVE6" i="2"/>
  <c r="LVD6" i="2"/>
  <c r="LVC6" i="2"/>
  <c r="LVB6" i="2"/>
  <c r="LVA6" i="2"/>
  <c r="LUZ6" i="2"/>
  <c r="LUY6" i="2"/>
  <c r="LUX6" i="2"/>
  <c r="LUW6" i="2"/>
  <c r="LUV6" i="2"/>
  <c r="LUU6" i="2"/>
  <c r="LUT6" i="2"/>
  <c r="LUS6" i="2"/>
  <c r="LUR6" i="2"/>
  <c r="LUQ6" i="2"/>
  <c r="LUP6" i="2"/>
  <c r="LUO6" i="2"/>
  <c r="LUN6" i="2"/>
  <c r="LUM6" i="2"/>
  <c r="LUL6" i="2"/>
  <c r="LUK6" i="2"/>
  <c r="LUJ6" i="2"/>
  <c r="LUI6" i="2"/>
  <c r="LUH6" i="2"/>
  <c r="LUG6" i="2"/>
  <c r="LUF6" i="2"/>
  <c r="LUE6" i="2"/>
  <c r="LUD6" i="2"/>
  <c r="LUC6" i="2"/>
  <c r="LUB6" i="2"/>
  <c r="LUA6" i="2"/>
  <c r="LTZ6" i="2"/>
  <c r="LTY6" i="2"/>
  <c r="LTX6" i="2"/>
  <c r="LTW6" i="2"/>
  <c r="LTV6" i="2"/>
  <c r="LTU6" i="2"/>
  <c r="LTT6" i="2"/>
  <c r="LTS6" i="2"/>
  <c r="LTR6" i="2"/>
  <c r="LTQ6" i="2"/>
  <c r="LTP6" i="2"/>
  <c r="LTO6" i="2"/>
  <c r="LTN6" i="2"/>
  <c r="LTM6" i="2"/>
  <c r="LTL6" i="2"/>
  <c r="LTK6" i="2"/>
  <c r="LTJ6" i="2"/>
  <c r="LTI6" i="2"/>
  <c r="LTH6" i="2"/>
  <c r="LTG6" i="2"/>
  <c r="LTF6" i="2"/>
  <c r="LTE6" i="2"/>
  <c r="LTD6" i="2"/>
  <c r="LTC6" i="2"/>
  <c r="LTB6" i="2"/>
  <c r="LTA6" i="2"/>
  <c r="LSZ6" i="2"/>
  <c r="LSY6" i="2"/>
  <c r="LSX6" i="2"/>
  <c r="LSW6" i="2"/>
  <c r="LSV6" i="2"/>
  <c r="LSU6" i="2"/>
  <c r="LST6" i="2"/>
  <c r="LSS6" i="2"/>
  <c r="LSR6" i="2"/>
  <c r="LSQ6" i="2"/>
  <c r="LSP6" i="2"/>
  <c r="LSO6" i="2"/>
  <c r="LSN6" i="2"/>
  <c r="LSM6" i="2"/>
  <c r="LSL6" i="2"/>
  <c r="LSK6" i="2"/>
  <c r="LSJ6" i="2"/>
  <c r="LSI6" i="2"/>
  <c r="LSH6" i="2"/>
  <c r="LSG6" i="2"/>
  <c r="LSF6" i="2"/>
  <c r="LSE6" i="2"/>
  <c r="LSD6" i="2"/>
  <c r="LSC6" i="2"/>
  <c r="LSB6" i="2"/>
  <c r="LSA6" i="2"/>
  <c r="LRZ6" i="2"/>
  <c r="LRY6" i="2"/>
  <c r="LRX6" i="2"/>
  <c r="LRW6" i="2"/>
  <c r="LRV6" i="2"/>
  <c r="LRU6" i="2"/>
  <c r="LRT6" i="2"/>
  <c r="LRS6" i="2"/>
  <c r="LRR6" i="2"/>
  <c r="LRQ6" i="2"/>
  <c r="LRP6" i="2"/>
  <c r="LRO6" i="2"/>
  <c r="LRN6" i="2"/>
  <c r="LRM6" i="2"/>
  <c r="LRL6" i="2"/>
  <c r="LRK6" i="2"/>
  <c r="LRJ6" i="2"/>
  <c r="LRI6" i="2"/>
  <c r="LRH6" i="2"/>
  <c r="LRG6" i="2"/>
  <c r="LRF6" i="2"/>
  <c r="LRE6" i="2"/>
  <c r="LRD6" i="2"/>
  <c r="LRC6" i="2"/>
  <c r="LRB6" i="2"/>
  <c r="LRA6" i="2"/>
  <c r="LQZ6" i="2"/>
  <c r="LQY6" i="2"/>
  <c r="LQX6" i="2"/>
  <c r="LQW6" i="2"/>
  <c r="LQV6" i="2"/>
  <c r="LQU6" i="2"/>
  <c r="LQT6" i="2"/>
  <c r="LQS6" i="2"/>
  <c r="LQR6" i="2"/>
  <c r="LQQ6" i="2"/>
  <c r="LQP6" i="2"/>
  <c r="LQO6" i="2"/>
  <c r="LQN6" i="2"/>
  <c r="LQM6" i="2"/>
  <c r="LQL6" i="2"/>
  <c r="LQK6" i="2"/>
  <c r="LQJ6" i="2"/>
  <c r="LQI6" i="2"/>
  <c r="LQH6" i="2"/>
  <c r="LQG6" i="2"/>
  <c r="LQF6" i="2"/>
  <c r="LQE6" i="2"/>
  <c r="LQD6" i="2"/>
  <c r="LQC6" i="2"/>
  <c r="LQB6" i="2"/>
  <c r="LQA6" i="2"/>
  <c r="LPZ6" i="2"/>
  <c r="LPY6" i="2"/>
  <c r="LPX6" i="2"/>
  <c r="LPW6" i="2"/>
  <c r="LPV6" i="2"/>
  <c r="LPU6" i="2"/>
  <c r="LPT6" i="2"/>
  <c r="LPS6" i="2"/>
  <c r="LPR6" i="2"/>
  <c r="LPQ6" i="2"/>
  <c r="LPP6" i="2"/>
  <c r="LPO6" i="2"/>
  <c r="LPN6" i="2"/>
  <c r="LPM6" i="2"/>
  <c r="LPL6" i="2"/>
  <c r="LPK6" i="2"/>
  <c r="LPJ6" i="2"/>
  <c r="LPI6" i="2"/>
  <c r="LPH6" i="2"/>
  <c r="LPG6" i="2"/>
  <c r="LPF6" i="2"/>
  <c r="LPE6" i="2"/>
  <c r="LPD6" i="2"/>
  <c r="LPC6" i="2"/>
  <c r="LPB6" i="2"/>
  <c r="LPA6" i="2"/>
  <c r="LOZ6" i="2"/>
  <c r="LOY6" i="2"/>
  <c r="LOX6" i="2"/>
  <c r="LOW6" i="2"/>
  <c r="LOV6" i="2"/>
  <c r="LOU6" i="2"/>
  <c r="LOT6" i="2"/>
  <c r="LOS6" i="2"/>
  <c r="LOR6" i="2"/>
  <c r="LOQ6" i="2"/>
  <c r="LOP6" i="2"/>
  <c r="LOO6" i="2"/>
  <c r="LON6" i="2"/>
  <c r="LOM6" i="2"/>
  <c r="LOL6" i="2"/>
  <c r="LOK6" i="2"/>
  <c r="LOJ6" i="2"/>
  <c r="LOI6" i="2"/>
  <c r="LOH6" i="2"/>
  <c r="LOG6" i="2"/>
  <c r="LOF6" i="2"/>
  <c r="LOE6" i="2"/>
  <c r="LOD6" i="2"/>
  <c r="LOC6" i="2"/>
  <c r="LOB6" i="2"/>
  <c r="LOA6" i="2"/>
  <c r="LNZ6" i="2"/>
  <c r="LNY6" i="2"/>
  <c r="LNX6" i="2"/>
  <c r="LNW6" i="2"/>
  <c r="LNV6" i="2"/>
  <c r="LNU6" i="2"/>
  <c r="LNT6" i="2"/>
  <c r="LNS6" i="2"/>
  <c r="LNR6" i="2"/>
  <c r="LNQ6" i="2"/>
  <c r="LNP6" i="2"/>
  <c r="LNO6" i="2"/>
  <c r="LNN6" i="2"/>
  <c r="LNM6" i="2"/>
  <c r="LNL6" i="2"/>
  <c r="LNK6" i="2"/>
  <c r="LNJ6" i="2"/>
  <c r="LNI6" i="2"/>
  <c r="LNH6" i="2"/>
  <c r="LNG6" i="2"/>
  <c r="LNF6" i="2"/>
  <c r="LNE6" i="2"/>
  <c r="LND6" i="2"/>
  <c r="LNC6" i="2"/>
  <c r="LNB6" i="2"/>
  <c r="LNA6" i="2"/>
  <c r="LMZ6" i="2"/>
  <c r="LMY6" i="2"/>
  <c r="LMX6" i="2"/>
  <c r="LMW6" i="2"/>
  <c r="LMV6" i="2"/>
  <c r="LMU6" i="2"/>
  <c r="LMT6" i="2"/>
  <c r="LMS6" i="2"/>
  <c r="LMR6" i="2"/>
  <c r="LMQ6" i="2"/>
  <c r="LMP6" i="2"/>
  <c r="LMO6" i="2"/>
  <c r="LMN6" i="2"/>
  <c r="LMM6" i="2"/>
  <c r="LML6" i="2"/>
  <c r="LMK6" i="2"/>
  <c r="LMJ6" i="2"/>
  <c r="LMI6" i="2"/>
  <c r="LMH6" i="2"/>
  <c r="LMG6" i="2"/>
  <c r="LMF6" i="2"/>
  <c r="LME6" i="2"/>
  <c r="LMD6" i="2"/>
  <c r="LMC6" i="2"/>
  <c r="LMB6" i="2"/>
  <c r="LMA6" i="2"/>
  <c r="LLZ6" i="2"/>
  <c r="LLY6" i="2"/>
  <c r="LLX6" i="2"/>
  <c r="LLW6" i="2"/>
  <c r="LLV6" i="2"/>
  <c r="LLU6" i="2"/>
  <c r="LLT6" i="2"/>
  <c r="LLS6" i="2"/>
  <c r="LLR6" i="2"/>
  <c r="LLQ6" i="2"/>
  <c r="LLP6" i="2"/>
  <c r="LLO6" i="2"/>
  <c r="LLN6" i="2"/>
  <c r="LLM6" i="2"/>
  <c r="LLL6" i="2"/>
  <c r="LLK6" i="2"/>
  <c r="LLJ6" i="2"/>
  <c r="LLI6" i="2"/>
  <c r="LLH6" i="2"/>
  <c r="LLG6" i="2"/>
  <c r="LLF6" i="2"/>
  <c r="LLE6" i="2"/>
  <c r="LLD6" i="2"/>
  <c r="LLC6" i="2"/>
  <c r="LLB6" i="2"/>
  <c r="LLA6" i="2"/>
  <c r="LKZ6" i="2"/>
  <c r="LKY6" i="2"/>
  <c r="LKX6" i="2"/>
  <c r="LKW6" i="2"/>
  <c r="LKV6" i="2"/>
  <c r="LKU6" i="2"/>
  <c r="LKT6" i="2"/>
  <c r="LKS6" i="2"/>
  <c r="LKR6" i="2"/>
  <c r="LKQ6" i="2"/>
  <c r="LKP6" i="2"/>
  <c r="LKO6" i="2"/>
  <c r="LKN6" i="2"/>
  <c r="LKM6" i="2"/>
  <c r="LKL6" i="2"/>
  <c r="LKK6" i="2"/>
  <c r="LKJ6" i="2"/>
  <c r="LKI6" i="2"/>
  <c r="LKH6" i="2"/>
  <c r="LKG6" i="2"/>
  <c r="LKF6" i="2"/>
  <c r="LKE6" i="2"/>
  <c r="LKD6" i="2"/>
  <c r="LKC6" i="2"/>
  <c r="LKB6" i="2"/>
  <c r="LKA6" i="2"/>
  <c r="LJZ6" i="2"/>
  <c r="LJY6" i="2"/>
  <c r="LJX6" i="2"/>
  <c r="LJW6" i="2"/>
  <c r="LJV6" i="2"/>
  <c r="LJU6" i="2"/>
  <c r="LJT6" i="2"/>
  <c r="LJS6" i="2"/>
  <c r="LJR6" i="2"/>
  <c r="LJQ6" i="2"/>
  <c r="LJP6" i="2"/>
  <c r="LJO6" i="2"/>
  <c r="LJN6" i="2"/>
  <c r="LJM6" i="2"/>
  <c r="LJL6" i="2"/>
  <c r="LJK6" i="2"/>
  <c r="LJJ6" i="2"/>
  <c r="LJI6" i="2"/>
  <c r="LJH6" i="2"/>
  <c r="LJG6" i="2"/>
  <c r="LJF6" i="2"/>
  <c r="LJE6" i="2"/>
  <c r="LJD6" i="2"/>
  <c r="LJC6" i="2"/>
  <c r="LJB6" i="2"/>
  <c r="LJA6" i="2"/>
  <c r="LIZ6" i="2"/>
  <c r="LIY6" i="2"/>
  <c r="LIX6" i="2"/>
  <c r="LIW6" i="2"/>
  <c r="LIV6" i="2"/>
  <c r="LIU6" i="2"/>
  <c r="LIT6" i="2"/>
  <c r="LIS6" i="2"/>
  <c r="LIR6" i="2"/>
  <c r="LIQ6" i="2"/>
  <c r="LIP6" i="2"/>
  <c r="LIO6" i="2"/>
  <c r="LIN6" i="2"/>
  <c r="LIM6" i="2"/>
  <c r="LIL6" i="2"/>
  <c r="LIK6" i="2"/>
  <c r="LIJ6" i="2"/>
  <c r="LII6" i="2"/>
  <c r="LIH6" i="2"/>
  <c r="LIG6" i="2"/>
  <c r="LIF6" i="2"/>
  <c r="LIE6" i="2"/>
  <c r="LID6" i="2"/>
  <c r="LIC6" i="2"/>
  <c r="LIB6" i="2"/>
  <c r="LIA6" i="2"/>
  <c r="LHZ6" i="2"/>
  <c r="LHY6" i="2"/>
  <c r="LHX6" i="2"/>
  <c r="LHW6" i="2"/>
  <c r="LHV6" i="2"/>
  <c r="LHU6" i="2"/>
  <c r="LHT6" i="2"/>
  <c r="LHS6" i="2"/>
  <c r="LHR6" i="2"/>
  <c r="LHQ6" i="2"/>
  <c r="LHP6" i="2"/>
  <c r="LHO6" i="2"/>
  <c r="LHN6" i="2"/>
  <c r="LHM6" i="2"/>
  <c r="LHL6" i="2"/>
  <c r="LHK6" i="2"/>
  <c r="LHJ6" i="2"/>
  <c r="LHI6" i="2"/>
  <c r="LHH6" i="2"/>
  <c r="LHG6" i="2"/>
  <c r="LHF6" i="2"/>
  <c r="LHE6" i="2"/>
  <c r="LHD6" i="2"/>
  <c r="LHC6" i="2"/>
  <c r="LHB6" i="2"/>
  <c r="LHA6" i="2"/>
  <c r="LGZ6" i="2"/>
  <c r="LGY6" i="2"/>
  <c r="LGX6" i="2"/>
  <c r="LGW6" i="2"/>
  <c r="LGV6" i="2"/>
  <c r="LGU6" i="2"/>
  <c r="LGT6" i="2"/>
  <c r="LGS6" i="2"/>
  <c r="LGR6" i="2"/>
  <c r="LGQ6" i="2"/>
  <c r="LGP6" i="2"/>
  <c r="LGO6" i="2"/>
  <c r="LGN6" i="2"/>
  <c r="LGM6" i="2"/>
  <c r="LGL6" i="2"/>
  <c r="LGK6" i="2"/>
  <c r="LGJ6" i="2"/>
  <c r="LGI6" i="2"/>
  <c r="LGH6" i="2"/>
  <c r="LGG6" i="2"/>
  <c r="LGF6" i="2"/>
  <c r="LGE6" i="2"/>
  <c r="LGD6" i="2"/>
  <c r="LGC6" i="2"/>
  <c r="LGB6" i="2"/>
  <c r="LGA6" i="2"/>
  <c r="LFZ6" i="2"/>
  <c r="LFY6" i="2"/>
  <c r="LFX6" i="2"/>
  <c r="LFW6" i="2"/>
  <c r="LFV6" i="2"/>
  <c r="LFU6" i="2"/>
  <c r="LFT6" i="2"/>
  <c r="LFS6" i="2"/>
  <c r="LFR6" i="2"/>
  <c r="LFQ6" i="2"/>
  <c r="LFP6" i="2"/>
  <c r="LFO6" i="2"/>
  <c r="LFN6" i="2"/>
  <c r="LFM6" i="2"/>
  <c r="LFL6" i="2"/>
  <c r="LFK6" i="2"/>
  <c r="LFJ6" i="2"/>
  <c r="LFI6" i="2"/>
  <c r="LFH6" i="2"/>
  <c r="LFG6" i="2"/>
  <c r="LFF6" i="2"/>
  <c r="LFE6" i="2"/>
  <c r="LFD6" i="2"/>
  <c r="LFC6" i="2"/>
  <c r="LFB6" i="2"/>
  <c r="LFA6" i="2"/>
  <c r="LEZ6" i="2"/>
  <c r="LEY6" i="2"/>
  <c r="LEX6" i="2"/>
  <c r="LEW6" i="2"/>
  <c r="LEV6" i="2"/>
  <c r="LEU6" i="2"/>
  <c r="LET6" i="2"/>
  <c r="LES6" i="2"/>
  <c r="LER6" i="2"/>
  <c r="LEQ6" i="2"/>
  <c r="LEP6" i="2"/>
  <c r="LEO6" i="2"/>
  <c r="LEN6" i="2"/>
  <c r="LEM6" i="2"/>
  <c r="LEL6" i="2"/>
  <c r="LEK6" i="2"/>
  <c r="LEJ6" i="2"/>
  <c r="LEI6" i="2"/>
  <c r="LEH6" i="2"/>
  <c r="LEG6" i="2"/>
  <c r="LEF6" i="2"/>
  <c r="LEE6" i="2"/>
  <c r="LED6" i="2"/>
  <c r="LEC6" i="2"/>
  <c r="LEB6" i="2"/>
  <c r="LEA6" i="2"/>
  <c r="LDZ6" i="2"/>
  <c r="LDY6" i="2"/>
  <c r="LDX6" i="2"/>
  <c r="LDW6" i="2"/>
  <c r="LDV6" i="2"/>
  <c r="LDU6" i="2"/>
  <c r="LDT6" i="2"/>
  <c r="LDS6" i="2"/>
  <c r="LDR6" i="2"/>
  <c r="LDQ6" i="2"/>
  <c r="LDP6" i="2"/>
  <c r="LDO6" i="2"/>
  <c r="LDN6" i="2"/>
  <c r="LDM6" i="2"/>
  <c r="LDL6" i="2"/>
  <c r="LDK6" i="2"/>
  <c r="LDJ6" i="2"/>
  <c r="LDI6" i="2"/>
  <c r="LDH6" i="2"/>
  <c r="LDG6" i="2"/>
  <c r="LDF6" i="2"/>
  <c r="LDE6" i="2"/>
  <c r="LDD6" i="2"/>
  <c r="LDC6" i="2"/>
  <c r="LDB6" i="2"/>
  <c r="LDA6" i="2"/>
  <c r="LCZ6" i="2"/>
  <c r="LCY6" i="2"/>
  <c r="LCX6" i="2"/>
  <c r="LCW6" i="2"/>
  <c r="LCV6" i="2"/>
  <c r="LCU6" i="2"/>
  <c r="LCT6" i="2"/>
  <c r="LCS6" i="2"/>
  <c r="LCR6" i="2"/>
  <c r="LCQ6" i="2"/>
  <c r="LCP6" i="2"/>
  <c r="LCO6" i="2"/>
  <c r="LCN6" i="2"/>
  <c r="LCM6" i="2"/>
  <c r="LCL6" i="2"/>
  <c r="LCK6" i="2"/>
  <c r="LCJ6" i="2"/>
  <c r="LCI6" i="2"/>
  <c r="LCH6" i="2"/>
  <c r="LCG6" i="2"/>
  <c r="LCF6" i="2"/>
  <c r="LCE6" i="2"/>
  <c r="LCD6" i="2"/>
  <c r="LCC6" i="2"/>
  <c r="LCB6" i="2"/>
  <c r="LCA6" i="2"/>
  <c r="LBZ6" i="2"/>
  <c r="LBY6" i="2"/>
  <c r="LBX6" i="2"/>
  <c r="LBW6" i="2"/>
  <c r="LBV6" i="2"/>
  <c r="LBU6" i="2"/>
  <c r="LBT6" i="2"/>
  <c r="LBS6" i="2"/>
  <c r="LBR6" i="2"/>
  <c r="LBQ6" i="2"/>
  <c r="LBP6" i="2"/>
  <c r="LBO6" i="2"/>
  <c r="LBN6" i="2"/>
  <c r="LBM6" i="2"/>
  <c r="LBL6" i="2"/>
  <c r="LBK6" i="2"/>
  <c r="LBJ6" i="2"/>
  <c r="LBI6" i="2"/>
  <c r="LBH6" i="2"/>
  <c r="LBG6" i="2"/>
  <c r="LBF6" i="2"/>
  <c r="LBE6" i="2"/>
  <c r="LBD6" i="2"/>
  <c r="LBC6" i="2"/>
  <c r="LBB6" i="2"/>
  <c r="LBA6" i="2"/>
  <c r="LAZ6" i="2"/>
  <c r="LAY6" i="2"/>
  <c r="LAX6" i="2"/>
  <c r="LAW6" i="2"/>
  <c r="LAV6" i="2"/>
  <c r="LAU6" i="2"/>
  <c r="LAT6" i="2"/>
  <c r="LAS6" i="2"/>
  <c r="LAR6" i="2"/>
  <c r="LAQ6" i="2"/>
  <c r="LAP6" i="2"/>
  <c r="LAO6" i="2"/>
  <c r="LAN6" i="2"/>
  <c r="LAM6" i="2"/>
  <c r="LAL6" i="2"/>
  <c r="LAK6" i="2"/>
  <c r="LAJ6" i="2"/>
  <c r="LAI6" i="2"/>
  <c r="LAH6" i="2"/>
  <c r="LAG6" i="2"/>
  <c r="LAF6" i="2"/>
  <c r="LAE6" i="2"/>
  <c r="LAD6" i="2"/>
  <c r="LAC6" i="2"/>
  <c r="LAB6" i="2"/>
  <c r="LAA6" i="2"/>
  <c r="KZZ6" i="2"/>
  <c r="KZY6" i="2"/>
  <c r="KZX6" i="2"/>
  <c r="KZW6" i="2"/>
  <c r="KZV6" i="2"/>
  <c r="KZU6" i="2"/>
  <c r="KZT6" i="2"/>
  <c r="KZS6" i="2"/>
  <c r="KZR6" i="2"/>
  <c r="KZQ6" i="2"/>
  <c r="KZP6" i="2"/>
  <c r="KZO6" i="2"/>
  <c r="KZN6" i="2"/>
  <c r="KZM6" i="2"/>
  <c r="KZL6" i="2"/>
  <c r="KZK6" i="2"/>
  <c r="KZJ6" i="2"/>
  <c r="KZI6" i="2"/>
  <c r="KZH6" i="2"/>
  <c r="KZG6" i="2"/>
  <c r="KZF6" i="2"/>
  <c r="KZE6" i="2"/>
  <c r="KZD6" i="2"/>
  <c r="KZC6" i="2"/>
  <c r="KZB6" i="2"/>
  <c r="KZA6" i="2"/>
  <c r="KYZ6" i="2"/>
  <c r="KYY6" i="2"/>
  <c r="KYX6" i="2"/>
  <c r="KYW6" i="2"/>
  <c r="KYV6" i="2"/>
  <c r="KYU6" i="2"/>
  <c r="KYT6" i="2"/>
  <c r="KYS6" i="2"/>
  <c r="KYR6" i="2"/>
  <c r="KYQ6" i="2"/>
  <c r="KYP6" i="2"/>
  <c r="KYO6" i="2"/>
  <c r="KYN6" i="2"/>
  <c r="KYM6" i="2"/>
  <c r="KYL6" i="2"/>
  <c r="KYK6" i="2"/>
  <c r="KYJ6" i="2"/>
  <c r="KYI6" i="2"/>
  <c r="KYH6" i="2"/>
  <c r="KYG6" i="2"/>
  <c r="KYF6" i="2"/>
  <c r="KYE6" i="2"/>
  <c r="KYD6" i="2"/>
  <c r="KYC6" i="2"/>
  <c r="KYB6" i="2"/>
  <c r="KYA6" i="2"/>
  <c r="KXZ6" i="2"/>
  <c r="KXY6" i="2"/>
  <c r="KXX6" i="2"/>
  <c r="KXW6" i="2"/>
  <c r="KXV6" i="2"/>
  <c r="KXU6" i="2"/>
  <c r="KXT6" i="2"/>
  <c r="KXS6" i="2"/>
  <c r="KXR6" i="2"/>
  <c r="KXQ6" i="2"/>
  <c r="KXP6" i="2"/>
  <c r="KXO6" i="2"/>
  <c r="KXN6" i="2"/>
  <c r="KXM6" i="2"/>
  <c r="KXL6" i="2"/>
  <c r="KXK6" i="2"/>
  <c r="KXJ6" i="2"/>
  <c r="KXI6" i="2"/>
  <c r="KXH6" i="2"/>
  <c r="KXG6" i="2"/>
  <c r="KXF6" i="2"/>
  <c r="KXE6" i="2"/>
  <c r="KXD6" i="2"/>
  <c r="KXC6" i="2"/>
  <c r="KXB6" i="2"/>
  <c r="KXA6" i="2"/>
  <c r="KWZ6" i="2"/>
  <c r="KWY6" i="2"/>
  <c r="KWX6" i="2"/>
  <c r="KWW6" i="2"/>
  <c r="KWV6" i="2"/>
  <c r="KWU6" i="2"/>
  <c r="KWT6" i="2"/>
  <c r="KWS6" i="2"/>
  <c r="KWR6" i="2"/>
  <c r="KWQ6" i="2"/>
  <c r="KWP6" i="2"/>
  <c r="KWO6" i="2"/>
  <c r="KWN6" i="2"/>
  <c r="KWM6" i="2"/>
  <c r="KWL6" i="2"/>
  <c r="KWK6" i="2"/>
  <c r="KWJ6" i="2"/>
  <c r="KWI6" i="2"/>
  <c r="KWH6" i="2"/>
  <c r="KWG6" i="2"/>
  <c r="KWF6" i="2"/>
  <c r="KWE6" i="2"/>
  <c r="KWD6" i="2"/>
  <c r="KWC6" i="2"/>
  <c r="KWB6" i="2"/>
  <c r="KWA6" i="2"/>
  <c r="KVZ6" i="2"/>
  <c r="KVY6" i="2"/>
  <c r="KVX6" i="2"/>
  <c r="KVW6" i="2"/>
  <c r="KVV6" i="2"/>
  <c r="KVU6" i="2"/>
  <c r="KVT6" i="2"/>
  <c r="KVS6" i="2"/>
  <c r="KVR6" i="2"/>
  <c r="KVQ6" i="2"/>
  <c r="KVP6" i="2"/>
  <c r="KVO6" i="2"/>
  <c r="KVN6" i="2"/>
  <c r="KVM6" i="2"/>
  <c r="KVL6" i="2"/>
  <c r="KVK6" i="2"/>
  <c r="KVJ6" i="2"/>
  <c r="KVI6" i="2"/>
  <c r="KVH6" i="2"/>
  <c r="KVG6" i="2"/>
  <c r="KVF6" i="2"/>
  <c r="KVE6" i="2"/>
  <c r="KVD6" i="2"/>
  <c r="KVC6" i="2"/>
  <c r="KVB6" i="2"/>
  <c r="KVA6" i="2"/>
  <c r="KUZ6" i="2"/>
  <c r="KUY6" i="2"/>
  <c r="KUX6" i="2"/>
  <c r="KUW6" i="2"/>
  <c r="KUV6" i="2"/>
  <c r="KUU6" i="2"/>
  <c r="KUT6" i="2"/>
  <c r="KUS6" i="2"/>
  <c r="KUR6" i="2"/>
  <c r="KUQ6" i="2"/>
  <c r="KUP6" i="2"/>
  <c r="KUO6" i="2"/>
  <c r="KUN6" i="2"/>
  <c r="KUM6" i="2"/>
  <c r="KUL6" i="2"/>
  <c r="KUK6" i="2"/>
  <c r="KUJ6" i="2"/>
  <c r="KUI6" i="2"/>
  <c r="KUH6" i="2"/>
  <c r="KUG6" i="2"/>
  <c r="KUF6" i="2"/>
  <c r="KUE6" i="2"/>
  <c r="KUD6" i="2"/>
  <c r="KUC6" i="2"/>
  <c r="KUB6" i="2"/>
  <c r="KUA6" i="2"/>
  <c r="KTZ6" i="2"/>
  <c r="KTY6" i="2"/>
  <c r="KTX6" i="2"/>
  <c r="KTW6" i="2"/>
  <c r="KTV6" i="2"/>
  <c r="KTU6" i="2"/>
  <c r="KTT6" i="2"/>
  <c r="KTS6" i="2"/>
  <c r="KTR6" i="2"/>
  <c r="KTQ6" i="2"/>
  <c r="KTP6" i="2"/>
  <c r="KTO6" i="2"/>
  <c r="KTN6" i="2"/>
  <c r="KTM6" i="2"/>
  <c r="KTL6" i="2"/>
  <c r="KTK6" i="2"/>
  <c r="KTJ6" i="2"/>
  <c r="KTI6" i="2"/>
  <c r="KTH6" i="2"/>
  <c r="KTG6" i="2"/>
  <c r="KTF6" i="2"/>
  <c r="KTE6" i="2"/>
  <c r="KTD6" i="2"/>
  <c r="KTC6" i="2"/>
  <c r="KTB6" i="2"/>
  <c r="KTA6" i="2"/>
  <c r="KSZ6" i="2"/>
  <c r="KSY6" i="2"/>
  <c r="KSX6" i="2"/>
  <c r="KSW6" i="2"/>
  <c r="KSV6" i="2"/>
  <c r="KSU6" i="2"/>
  <c r="KST6" i="2"/>
  <c r="KSS6" i="2"/>
  <c r="KSR6" i="2"/>
  <c r="KSQ6" i="2"/>
  <c r="KSP6" i="2"/>
  <c r="KSO6" i="2"/>
  <c r="KSN6" i="2"/>
  <c r="KSM6" i="2"/>
  <c r="KSL6" i="2"/>
  <c r="KSK6" i="2"/>
  <c r="KSJ6" i="2"/>
  <c r="KSI6" i="2"/>
  <c r="KSH6" i="2"/>
  <c r="KSG6" i="2"/>
  <c r="KSF6" i="2"/>
  <c r="KSE6" i="2"/>
  <c r="KSD6" i="2"/>
  <c r="KSC6" i="2"/>
  <c r="KSB6" i="2"/>
  <c r="KSA6" i="2"/>
  <c r="KRZ6" i="2"/>
  <c r="KRY6" i="2"/>
  <c r="KRX6" i="2"/>
  <c r="KRW6" i="2"/>
  <c r="KRV6" i="2"/>
  <c r="KRU6" i="2"/>
  <c r="KRT6" i="2"/>
  <c r="KRS6" i="2"/>
  <c r="KRR6" i="2"/>
  <c r="KRQ6" i="2"/>
  <c r="KRP6" i="2"/>
  <c r="KRO6" i="2"/>
  <c r="KRN6" i="2"/>
  <c r="KRM6" i="2"/>
  <c r="KRL6" i="2"/>
  <c r="KRK6" i="2"/>
  <c r="KRJ6" i="2"/>
  <c r="KRI6" i="2"/>
  <c r="KRH6" i="2"/>
  <c r="KRG6" i="2"/>
  <c r="KRF6" i="2"/>
  <c r="KRE6" i="2"/>
  <c r="KRD6" i="2"/>
  <c r="KRC6" i="2"/>
  <c r="KRB6" i="2"/>
  <c r="KRA6" i="2"/>
  <c r="KQZ6" i="2"/>
  <c r="KQY6" i="2"/>
  <c r="KQX6" i="2"/>
  <c r="KQW6" i="2"/>
  <c r="KQV6" i="2"/>
  <c r="KQU6" i="2"/>
  <c r="KQT6" i="2"/>
  <c r="KQS6" i="2"/>
  <c r="KQR6" i="2"/>
  <c r="KQQ6" i="2"/>
  <c r="KQP6" i="2"/>
  <c r="KQO6" i="2"/>
  <c r="KQN6" i="2"/>
  <c r="KQM6" i="2"/>
  <c r="KQL6" i="2"/>
  <c r="KQK6" i="2"/>
  <c r="KQJ6" i="2"/>
  <c r="KQI6" i="2"/>
  <c r="KQH6" i="2"/>
  <c r="KQG6" i="2"/>
  <c r="KQF6" i="2"/>
  <c r="KQE6" i="2"/>
  <c r="KQD6" i="2"/>
  <c r="KQC6" i="2"/>
  <c r="KQB6" i="2"/>
  <c r="KQA6" i="2"/>
  <c r="KPZ6" i="2"/>
  <c r="KPY6" i="2"/>
  <c r="KPX6" i="2"/>
  <c r="KPW6" i="2"/>
  <c r="KPV6" i="2"/>
  <c r="KPU6" i="2"/>
  <c r="KPT6" i="2"/>
  <c r="KPS6" i="2"/>
  <c r="KPR6" i="2"/>
  <c r="KPQ6" i="2"/>
  <c r="KPP6" i="2"/>
  <c r="KPO6" i="2"/>
  <c r="KPN6" i="2"/>
  <c r="KPM6" i="2"/>
  <c r="KPL6" i="2"/>
  <c r="KPK6" i="2"/>
  <c r="KPJ6" i="2"/>
  <c r="KPI6" i="2"/>
  <c r="KPH6" i="2"/>
  <c r="KPG6" i="2"/>
  <c r="KPF6" i="2"/>
  <c r="KPE6" i="2"/>
  <c r="KPD6" i="2"/>
  <c r="KPC6" i="2"/>
  <c r="KPB6" i="2"/>
  <c r="KPA6" i="2"/>
  <c r="KOZ6" i="2"/>
  <c r="KOY6" i="2"/>
  <c r="KOX6" i="2"/>
  <c r="KOW6" i="2"/>
  <c r="KOV6" i="2"/>
  <c r="KOU6" i="2"/>
  <c r="KOT6" i="2"/>
  <c r="KOS6" i="2"/>
  <c r="KOR6" i="2"/>
  <c r="KOQ6" i="2"/>
  <c r="KOP6" i="2"/>
  <c r="KOO6" i="2"/>
  <c r="KON6" i="2"/>
  <c r="KOM6" i="2"/>
  <c r="KOL6" i="2"/>
  <c r="KOK6" i="2"/>
  <c r="KOJ6" i="2"/>
  <c r="KOI6" i="2"/>
  <c r="KOH6" i="2"/>
  <c r="KOG6" i="2"/>
  <c r="KOF6" i="2"/>
  <c r="KOE6" i="2"/>
  <c r="KOD6" i="2"/>
  <c r="KOC6" i="2"/>
  <c r="KOB6" i="2"/>
  <c r="KOA6" i="2"/>
  <c r="KNZ6" i="2"/>
  <c r="KNY6" i="2"/>
  <c r="KNX6" i="2"/>
  <c r="KNW6" i="2"/>
  <c r="KNV6" i="2"/>
  <c r="KNU6" i="2"/>
  <c r="KNT6" i="2"/>
  <c r="KNS6" i="2"/>
  <c r="KNR6" i="2"/>
  <c r="KNQ6" i="2"/>
  <c r="KNP6" i="2"/>
  <c r="KNO6" i="2"/>
  <c r="KNN6" i="2"/>
  <c r="KNM6" i="2"/>
  <c r="KNL6" i="2"/>
  <c r="KNK6" i="2"/>
  <c r="KNJ6" i="2"/>
  <c r="KNI6" i="2"/>
  <c r="KNH6" i="2"/>
  <c r="KNG6" i="2"/>
  <c r="KNF6" i="2"/>
  <c r="KNE6" i="2"/>
  <c r="KND6" i="2"/>
  <c r="KNC6" i="2"/>
  <c r="KNB6" i="2"/>
  <c r="KNA6" i="2"/>
  <c r="KMZ6" i="2"/>
  <c r="KMY6" i="2"/>
  <c r="KMX6" i="2"/>
  <c r="KMW6" i="2"/>
  <c r="KMV6" i="2"/>
  <c r="KMU6" i="2"/>
  <c r="KMT6" i="2"/>
  <c r="KMS6" i="2"/>
  <c r="KMR6" i="2"/>
  <c r="KMQ6" i="2"/>
  <c r="KMP6" i="2"/>
  <c r="KMO6" i="2"/>
  <c r="KMN6" i="2"/>
  <c r="KMM6" i="2"/>
  <c r="KML6" i="2"/>
  <c r="KMK6" i="2"/>
  <c r="KMJ6" i="2"/>
  <c r="KMI6" i="2"/>
  <c r="KMH6" i="2"/>
  <c r="KMG6" i="2"/>
  <c r="KMF6" i="2"/>
  <c r="KME6" i="2"/>
  <c r="KMD6" i="2"/>
  <c r="KMC6" i="2"/>
  <c r="KMB6" i="2"/>
  <c r="KMA6" i="2"/>
  <c r="KLZ6" i="2"/>
  <c r="KLY6" i="2"/>
  <c r="KLX6" i="2"/>
  <c r="KLW6" i="2"/>
  <c r="KLV6" i="2"/>
  <c r="KLU6" i="2"/>
  <c r="KLT6" i="2"/>
  <c r="KLS6" i="2"/>
  <c r="KLR6" i="2"/>
  <c r="KLQ6" i="2"/>
  <c r="KLP6" i="2"/>
  <c r="KLO6" i="2"/>
  <c r="KLN6" i="2"/>
  <c r="KLM6" i="2"/>
  <c r="KLL6" i="2"/>
  <c r="KLK6" i="2"/>
  <c r="KLJ6" i="2"/>
  <c r="KLI6" i="2"/>
  <c r="KLH6" i="2"/>
  <c r="KLG6" i="2"/>
  <c r="KLF6" i="2"/>
  <c r="KLE6" i="2"/>
  <c r="KLD6" i="2"/>
  <c r="KLC6" i="2"/>
  <c r="KLB6" i="2"/>
  <c r="KLA6" i="2"/>
  <c r="KKZ6" i="2"/>
  <c r="KKY6" i="2"/>
  <c r="KKX6" i="2"/>
  <c r="KKW6" i="2"/>
  <c r="KKV6" i="2"/>
  <c r="KKU6" i="2"/>
  <c r="KKT6" i="2"/>
  <c r="KKS6" i="2"/>
  <c r="KKR6" i="2"/>
  <c r="KKQ6" i="2"/>
  <c r="KKP6" i="2"/>
  <c r="KKO6" i="2"/>
  <c r="KKN6" i="2"/>
  <c r="KKM6" i="2"/>
  <c r="KKL6" i="2"/>
  <c r="KKK6" i="2"/>
  <c r="KKJ6" i="2"/>
  <c r="KKI6" i="2"/>
  <c r="KKH6" i="2"/>
  <c r="KKG6" i="2"/>
  <c r="KKF6" i="2"/>
  <c r="KKE6" i="2"/>
  <c r="KKD6" i="2"/>
  <c r="KKC6" i="2"/>
  <c r="KKB6" i="2"/>
  <c r="KKA6" i="2"/>
  <c r="KJZ6" i="2"/>
  <c r="KJY6" i="2"/>
  <c r="KJX6" i="2"/>
  <c r="KJW6" i="2"/>
  <c r="KJV6" i="2"/>
  <c r="KJU6" i="2"/>
  <c r="KJT6" i="2"/>
  <c r="KJS6" i="2"/>
  <c r="KJR6" i="2"/>
  <c r="KJQ6" i="2"/>
  <c r="KJP6" i="2"/>
  <c r="KJO6" i="2"/>
  <c r="KJN6" i="2"/>
  <c r="KJM6" i="2"/>
  <c r="KJL6" i="2"/>
  <c r="KJK6" i="2"/>
  <c r="KJJ6" i="2"/>
  <c r="KJI6" i="2"/>
  <c r="KJH6" i="2"/>
  <c r="KJG6" i="2"/>
  <c r="KJF6" i="2"/>
  <c r="KJE6" i="2"/>
  <c r="KJD6" i="2"/>
  <c r="KJC6" i="2"/>
  <c r="KJB6" i="2"/>
  <c r="KJA6" i="2"/>
  <c r="KIZ6" i="2"/>
  <c r="KIY6" i="2"/>
  <c r="KIX6" i="2"/>
  <c r="KIW6" i="2"/>
  <c r="KIV6" i="2"/>
  <c r="KIU6" i="2"/>
  <c r="KIT6" i="2"/>
  <c r="KIS6" i="2"/>
  <c r="KIR6" i="2"/>
  <c r="KIQ6" i="2"/>
  <c r="KIP6" i="2"/>
  <c r="KIO6" i="2"/>
  <c r="KIN6" i="2"/>
  <c r="KIM6" i="2"/>
  <c r="KIL6" i="2"/>
  <c r="KIK6" i="2"/>
  <c r="KIJ6" i="2"/>
  <c r="KII6" i="2"/>
  <c r="KIH6" i="2"/>
  <c r="KIG6" i="2"/>
  <c r="KIF6" i="2"/>
  <c r="KIE6" i="2"/>
  <c r="KID6" i="2"/>
  <c r="KIC6" i="2"/>
  <c r="KIB6" i="2"/>
  <c r="KIA6" i="2"/>
  <c r="KHZ6" i="2"/>
  <c r="KHY6" i="2"/>
  <c r="KHX6" i="2"/>
  <c r="KHW6" i="2"/>
  <c r="KHV6" i="2"/>
  <c r="KHU6" i="2"/>
  <c r="KHT6" i="2"/>
  <c r="KHS6" i="2"/>
  <c r="KHR6" i="2"/>
  <c r="KHQ6" i="2"/>
  <c r="KHP6" i="2"/>
  <c r="KHO6" i="2"/>
  <c r="KHN6" i="2"/>
  <c r="KHM6" i="2"/>
  <c r="KHL6" i="2"/>
  <c r="KHK6" i="2"/>
  <c r="KHJ6" i="2"/>
  <c r="KHI6" i="2"/>
  <c r="KHH6" i="2"/>
  <c r="KHG6" i="2"/>
  <c r="KHF6" i="2"/>
  <c r="KHE6" i="2"/>
  <c r="KHD6" i="2"/>
  <c r="KHC6" i="2"/>
  <c r="KHB6" i="2"/>
  <c r="KHA6" i="2"/>
  <c r="KGZ6" i="2"/>
  <c r="KGY6" i="2"/>
  <c r="KGX6" i="2"/>
  <c r="KGW6" i="2"/>
  <c r="KGV6" i="2"/>
  <c r="KGU6" i="2"/>
  <c r="KGT6" i="2"/>
  <c r="KGS6" i="2"/>
  <c r="KGR6" i="2"/>
  <c r="KGQ6" i="2"/>
  <c r="KGP6" i="2"/>
  <c r="KGO6" i="2"/>
  <c r="KGN6" i="2"/>
  <c r="KGM6" i="2"/>
  <c r="KGL6" i="2"/>
  <c r="KGK6" i="2"/>
  <c r="KGJ6" i="2"/>
  <c r="KGI6" i="2"/>
  <c r="KGH6" i="2"/>
  <c r="KGG6" i="2"/>
  <c r="KGF6" i="2"/>
  <c r="KGE6" i="2"/>
  <c r="KGD6" i="2"/>
  <c r="KGC6" i="2"/>
  <c r="KGB6" i="2"/>
  <c r="KGA6" i="2"/>
  <c r="KFZ6" i="2"/>
  <c r="KFY6" i="2"/>
  <c r="KFX6" i="2"/>
  <c r="KFW6" i="2"/>
  <c r="KFV6" i="2"/>
  <c r="KFU6" i="2"/>
  <c r="KFT6" i="2"/>
  <c r="KFS6" i="2"/>
  <c r="KFR6" i="2"/>
  <c r="KFQ6" i="2"/>
  <c r="KFP6" i="2"/>
  <c r="KFO6" i="2"/>
  <c r="KFN6" i="2"/>
  <c r="KFM6" i="2"/>
  <c r="KFL6" i="2"/>
  <c r="KFK6" i="2"/>
  <c r="KFJ6" i="2"/>
  <c r="KFI6" i="2"/>
  <c r="KFH6" i="2"/>
  <c r="KFG6" i="2"/>
  <c r="KFF6" i="2"/>
  <c r="KFE6" i="2"/>
  <c r="KFD6" i="2"/>
  <c r="KFC6" i="2"/>
  <c r="KFB6" i="2"/>
  <c r="KFA6" i="2"/>
  <c r="KEZ6" i="2"/>
  <c r="KEY6" i="2"/>
  <c r="KEX6" i="2"/>
  <c r="KEW6" i="2"/>
  <c r="KEV6" i="2"/>
  <c r="KEU6" i="2"/>
  <c r="KET6" i="2"/>
  <c r="KES6" i="2"/>
  <c r="KER6" i="2"/>
  <c r="KEQ6" i="2"/>
  <c r="KEP6" i="2"/>
  <c r="KEO6" i="2"/>
  <c r="KEN6" i="2"/>
  <c r="KEM6" i="2"/>
  <c r="KEL6" i="2"/>
  <c r="KEK6" i="2"/>
  <c r="KEJ6" i="2"/>
  <c r="KEI6" i="2"/>
  <c r="KEH6" i="2"/>
  <c r="KEG6" i="2"/>
  <c r="KEF6" i="2"/>
  <c r="KEE6" i="2"/>
  <c r="KED6" i="2"/>
  <c r="KEC6" i="2"/>
  <c r="KEB6" i="2"/>
  <c r="KEA6" i="2"/>
  <c r="KDZ6" i="2"/>
  <c r="KDY6" i="2"/>
  <c r="KDX6" i="2"/>
  <c r="KDW6" i="2"/>
  <c r="KDV6" i="2"/>
  <c r="KDU6" i="2"/>
  <c r="KDT6" i="2"/>
  <c r="KDS6" i="2"/>
  <c r="KDR6" i="2"/>
  <c r="KDQ6" i="2"/>
  <c r="KDP6" i="2"/>
  <c r="KDO6" i="2"/>
  <c r="KDN6" i="2"/>
  <c r="KDM6" i="2"/>
  <c r="KDL6" i="2"/>
  <c r="KDK6" i="2"/>
  <c r="KDJ6" i="2"/>
  <c r="KDI6" i="2"/>
  <c r="KDH6" i="2"/>
  <c r="KDG6" i="2"/>
  <c r="KDF6" i="2"/>
  <c r="KDE6" i="2"/>
  <c r="KDD6" i="2"/>
  <c r="KDC6" i="2"/>
  <c r="KDB6" i="2"/>
  <c r="KDA6" i="2"/>
  <c r="KCZ6" i="2"/>
  <c r="KCY6" i="2"/>
  <c r="KCX6" i="2"/>
  <c r="KCW6" i="2"/>
  <c r="KCV6" i="2"/>
  <c r="KCU6" i="2"/>
  <c r="KCT6" i="2"/>
  <c r="KCS6" i="2"/>
  <c r="KCR6" i="2"/>
  <c r="KCQ6" i="2"/>
  <c r="KCP6" i="2"/>
  <c r="KCO6" i="2"/>
  <c r="KCN6" i="2"/>
  <c r="KCM6" i="2"/>
  <c r="KCL6" i="2"/>
  <c r="KCK6" i="2"/>
  <c r="KCJ6" i="2"/>
  <c r="KCI6" i="2"/>
  <c r="KCH6" i="2"/>
  <c r="KCG6" i="2"/>
  <c r="KCF6" i="2"/>
  <c r="KCE6" i="2"/>
  <c r="KCD6" i="2"/>
  <c r="KCC6" i="2"/>
  <c r="KCB6" i="2"/>
  <c r="KCA6" i="2"/>
  <c r="KBZ6" i="2"/>
  <c r="KBY6" i="2"/>
  <c r="KBX6" i="2"/>
  <c r="KBW6" i="2"/>
  <c r="KBV6" i="2"/>
  <c r="KBU6" i="2"/>
  <c r="KBT6" i="2"/>
  <c r="KBS6" i="2"/>
  <c r="KBR6" i="2"/>
  <c r="KBQ6" i="2"/>
  <c r="KBP6" i="2"/>
  <c r="KBO6" i="2"/>
  <c r="KBN6" i="2"/>
  <c r="KBM6" i="2"/>
  <c r="KBL6" i="2"/>
  <c r="KBK6" i="2"/>
  <c r="KBJ6" i="2"/>
  <c r="KBI6" i="2"/>
  <c r="KBH6" i="2"/>
  <c r="KBG6" i="2"/>
  <c r="KBF6" i="2"/>
  <c r="KBE6" i="2"/>
  <c r="KBD6" i="2"/>
  <c r="KBC6" i="2"/>
  <c r="KBB6" i="2"/>
  <c r="KBA6" i="2"/>
  <c r="KAZ6" i="2"/>
  <c r="KAY6" i="2"/>
  <c r="KAX6" i="2"/>
  <c r="KAW6" i="2"/>
  <c r="KAV6" i="2"/>
  <c r="KAU6" i="2"/>
  <c r="KAT6" i="2"/>
  <c r="KAS6" i="2"/>
  <c r="KAR6" i="2"/>
  <c r="KAQ6" i="2"/>
  <c r="KAP6" i="2"/>
  <c r="KAO6" i="2"/>
  <c r="KAN6" i="2"/>
  <c r="KAM6" i="2"/>
  <c r="KAL6" i="2"/>
  <c r="KAK6" i="2"/>
  <c r="KAJ6" i="2"/>
  <c r="KAI6" i="2"/>
  <c r="KAH6" i="2"/>
  <c r="KAG6" i="2"/>
  <c r="KAF6" i="2"/>
  <c r="KAE6" i="2"/>
  <c r="KAD6" i="2"/>
  <c r="KAC6" i="2"/>
  <c r="KAB6" i="2"/>
  <c r="KAA6" i="2"/>
  <c r="JZZ6" i="2"/>
  <c r="JZY6" i="2"/>
  <c r="JZX6" i="2"/>
  <c r="JZW6" i="2"/>
  <c r="JZV6" i="2"/>
  <c r="JZU6" i="2"/>
  <c r="JZT6" i="2"/>
  <c r="JZS6" i="2"/>
  <c r="JZR6" i="2"/>
  <c r="JZQ6" i="2"/>
  <c r="JZP6" i="2"/>
  <c r="JZO6" i="2"/>
  <c r="JZN6" i="2"/>
  <c r="JZM6" i="2"/>
  <c r="JZL6" i="2"/>
  <c r="JZK6" i="2"/>
  <c r="JZJ6" i="2"/>
  <c r="JZI6" i="2"/>
  <c r="JZH6" i="2"/>
  <c r="JZG6" i="2"/>
  <c r="JZF6" i="2"/>
  <c r="JZE6" i="2"/>
  <c r="JZD6" i="2"/>
  <c r="JZC6" i="2"/>
  <c r="JZB6" i="2"/>
  <c r="JZA6" i="2"/>
  <c r="JYZ6" i="2"/>
  <c r="JYY6" i="2"/>
  <c r="JYX6" i="2"/>
  <c r="JYW6" i="2"/>
  <c r="JYV6" i="2"/>
  <c r="JYU6" i="2"/>
  <c r="JYT6" i="2"/>
  <c r="JYS6" i="2"/>
  <c r="JYR6" i="2"/>
  <c r="JYQ6" i="2"/>
  <c r="JYP6" i="2"/>
  <c r="JYO6" i="2"/>
  <c r="JYN6" i="2"/>
  <c r="JYM6" i="2"/>
  <c r="JYL6" i="2"/>
  <c r="JYK6" i="2"/>
  <c r="JYJ6" i="2"/>
  <c r="JYI6" i="2"/>
  <c r="JYH6" i="2"/>
  <c r="JYG6" i="2"/>
  <c r="JYF6" i="2"/>
  <c r="JYE6" i="2"/>
  <c r="JYD6" i="2"/>
  <c r="JYC6" i="2"/>
  <c r="JYB6" i="2"/>
  <c r="JYA6" i="2"/>
  <c r="JXZ6" i="2"/>
  <c r="JXY6" i="2"/>
  <c r="JXX6" i="2"/>
  <c r="JXW6" i="2"/>
  <c r="JXV6" i="2"/>
  <c r="JXU6" i="2"/>
  <c r="JXT6" i="2"/>
  <c r="JXS6" i="2"/>
  <c r="JXR6" i="2"/>
  <c r="JXQ6" i="2"/>
  <c r="JXP6" i="2"/>
  <c r="JXO6" i="2"/>
  <c r="JXN6" i="2"/>
  <c r="JXM6" i="2"/>
  <c r="JXL6" i="2"/>
  <c r="JXK6" i="2"/>
  <c r="JXJ6" i="2"/>
  <c r="JXI6" i="2"/>
  <c r="JXH6" i="2"/>
  <c r="JXG6" i="2"/>
  <c r="JXF6" i="2"/>
  <c r="JXE6" i="2"/>
  <c r="JXD6" i="2"/>
  <c r="JXC6" i="2"/>
  <c r="JXB6" i="2"/>
  <c r="JXA6" i="2"/>
  <c r="JWZ6" i="2"/>
  <c r="JWY6" i="2"/>
  <c r="JWX6" i="2"/>
  <c r="JWW6" i="2"/>
  <c r="JWV6" i="2"/>
  <c r="JWU6" i="2"/>
  <c r="JWT6" i="2"/>
  <c r="JWS6" i="2"/>
  <c r="JWR6" i="2"/>
  <c r="JWQ6" i="2"/>
  <c r="JWP6" i="2"/>
  <c r="JWO6" i="2"/>
  <c r="JWN6" i="2"/>
  <c r="JWM6" i="2"/>
  <c r="JWL6" i="2"/>
  <c r="JWK6" i="2"/>
  <c r="JWJ6" i="2"/>
  <c r="JWI6" i="2"/>
  <c r="JWH6" i="2"/>
  <c r="JWG6" i="2"/>
  <c r="JWF6" i="2"/>
  <c r="JWE6" i="2"/>
  <c r="JWD6" i="2"/>
  <c r="JWC6" i="2"/>
  <c r="JWB6" i="2"/>
  <c r="JWA6" i="2"/>
  <c r="JVZ6" i="2"/>
  <c r="JVY6" i="2"/>
  <c r="JVX6" i="2"/>
  <c r="JVW6" i="2"/>
  <c r="JVV6" i="2"/>
  <c r="JVU6" i="2"/>
  <c r="JVT6" i="2"/>
  <c r="JVS6" i="2"/>
  <c r="JVR6" i="2"/>
  <c r="JVQ6" i="2"/>
  <c r="JVP6" i="2"/>
  <c r="JVO6" i="2"/>
  <c r="JVN6" i="2"/>
  <c r="JVM6" i="2"/>
  <c r="JVL6" i="2"/>
  <c r="JVK6" i="2"/>
  <c r="JVJ6" i="2"/>
  <c r="JVI6" i="2"/>
  <c r="JVH6" i="2"/>
  <c r="JVG6" i="2"/>
  <c r="JVF6" i="2"/>
  <c r="JVE6" i="2"/>
  <c r="JVD6" i="2"/>
  <c r="JVC6" i="2"/>
  <c r="JVB6" i="2"/>
  <c r="JVA6" i="2"/>
  <c r="JUZ6" i="2"/>
  <c r="JUY6" i="2"/>
  <c r="JUX6" i="2"/>
  <c r="JUW6" i="2"/>
  <c r="JUV6" i="2"/>
  <c r="JUU6" i="2"/>
  <c r="JUT6" i="2"/>
  <c r="JUS6" i="2"/>
  <c r="JUR6" i="2"/>
  <c r="JUQ6" i="2"/>
  <c r="JUP6" i="2"/>
  <c r="JUO6" i="2"/>
  <c r="JUN6" i="2"/>
  <c r="JUM6" i="2"/>
  <c r="JUL6" i="2"/>
  <c r="JUK6" i="2"/>
  <c r="JUJ6" i="2"/>
  <c r="JUI6" i="2"/>
  <c r="JUH6" i="2"/>
  <c r="JUG6" i="2"/>
  <c r="JUF6" i="2"/>
  <c r="JUE6" i="2"/>
  <c r="JUD6" i="2"/>
  <c r="JUC6" i="2"/>
  <c r="JUB6" i="2"/>
  <c r="JUA6" i="2"/>
  <c r="JTZ6" i="2"/>
  <c r="JTY6" i="2"/>
  <c r="JTX6" i="2"/>
  <c r="JTW6" i="2"/>
  <c r="JTV6" i="2"/>
  <c r="JTU6" i="2"/>
  <c r="JTT6" i="2"/>
  <c r="JTS6" i="2"/>
  <c r="JTR6" i="2"/>
  <c r="JTQ6" i="2"/>
  <c r="JTP6" i="2"/>
  <c r="JTO6" i="2"/>
  <c r="JTN6" i="2"/>
  <c r="JTM6" i="2"/>
  <c r="JTL6" i="2"/>
  <c r="JTK6" i="2"/>
  <c r="JTJ6" i="2"/>
  <c r="JTI6" i="2"/>
  <c r="JTH6" i="2"/>
  <c r="JTG6" i="2"/>
  <c r="JTF6" i="2"/>
  <c r="JTE6" i="2"/>
  <c r="JTD6" i="2"/>
  <c r="JTC6" i="2"/>
  <c r="JTB6" i="2"/>
  <c r="JTA6" i="2"/>
  <c r="JSZ6" i="2"/>
  <c r="JSY6" i="2"/>
  <c r="JSX6" i="2"/>
  <c r="JSW6" i="2"/>
  <c r="JSV6" i="2"/>
  <c r="JSU6" i="2"/>
  <c r="JST6" i="2"/>
  <c r="JSS6" i="2"/>
  <c r="JSR6" i="2"/>
  <c r="JSQ6" i="2"/>
  <c r="JSP6" i="2"/>
  <c r="JSO6" i="2"/>
  <c r="JSN6" i="2"/>
  <c r="JSM6" i="2"/>
  <c r="JSL6" i="2"/>
  <c r="JSK6" i="2"/>
  <c r="JSJ6" i="2"/>
  <c r="JSI6" i="2"/>
  <c r="JSH6" i="2"/>
  <c r="JSG6" i="2"/>
  <c r="JSF6" i="2"/>
  <c r="JSE6" i="2"/>
  <c r="JSD6" i="2"/>
  <c r="JSC6" i="2"/>
  <c r="JSB6" i="2"/>
  <c r="JSA6" i="2"/>
  <c r="JRZ6" i="2"/>
  <c r="JRY6" i="2"/>
  <c r="JRX6" i="2"/>
  <c r="JRW6" i="2"/>
  <c r="JRV6" i="2"/>
  <c r="JRU6" i="2"/>
  <c r="JRT6" i="2"/>
  <c r="JRS6" i="2"/>
  <c r="JRR6" i="2"/>
  <c r="JRQ6" i="2"/>
  <c r="JRP6" i="2"/>
  <c r="JRO6" i="2"/>
  <c r="JRN6" i="2"/>
  <c r="JRM6" i="2"/>
  <c r="JRL6" i="2"/>
  <c r="JRK6" i="2"/>
  <c r="JRJ6" i="2"/>
  <c r="JRI6" i="2"/>
  <c r="JRH6" i="2"/>
  <c r="JRG6" i="2"/>
  <c r="JRF6" i="2"/>
  <c r="JRE6" i="2"/>
  <c r="JRD6" i="2"/>
  <c r="JRC6" i="2"/>
  <c r="JRB6" i="2"/>
  <c r="JRA6" i="2"/>
  <c r="JQZ6" i="2"/>
  <c r="JQY6" i="2"/>
  <c r="JQX6" i="2"/>
  <c r="JQW6" i="2"/>
  <c r="JQV6" i="2"/>
  <c r="JQU6" i="2"/>
  <c r="JQT6" i="2"/>
  <c r="JQS6" i="2"/>
  <c r="JQR6" i="2"/>
  <c r="JQQ6" i="2"/>
  <c r="JQP6" i="2"/>
  <c r="JQO6" i="2"/>
  <c r="JQN6" i="2"/>
  <c r="JQM6" i="2"/>
  <c r="JQL6" i="2"/>
  <c r="JQK6" i="2"/>
  <c r="JQJ6" i="2"/>
  <c r="JQI6" i="2"/>
  <c r="JQH6" i="2"/>
  <c r="JQG6" i="2"/>
  <c r="JQF6" i="2"/>
  <c r="JQE6" i="2"/>
  <c r="JQD6" i="2"/>
  <c r="JQC6" i="2"/>
  <c r="JQB6" i="2"/>
  <c r="JQA6" i="2"/>
  <c r="JPZ6" i="2"/>
  <c r="JPY6" i="2"/>
  <c r="JPX6" i="2"/>
  <c r="JPW6" i="2"/>
  <c r="JPV6" i="2"/>
  <c r="JPU6" i="2"/>
  <c r="JPT6" i="2"/>
  <c r="JPS6" i="2"/>
  <c r="JPR6" i="2"/>
  <c r="JPQ6" i="2"/>
  <c r="JPP6" i="2"/>
  <c r="JPO6" i="2"/>
  <c r="JPN6" i="2"/>
  <c r="JPM6" i="2"/>
  <c r="JPL6" i="2"/>
  <c r="JPK6" i="2"/>
  <c r="JPJ6" i="2"/>
  <c r="JPI6" i="2"/>
  <c r="JPH6" i="2"/>
  <c r="JPG6" i="2"/>
  <c r="JPF6" i="2"/>
  <c r="JPE6" i="2"/>
  <c r="JPD6" i="2"/>
  <c r="JPC6" i="2"/>
  <c r="JPB6" i="2"/>
  <c r="JPA6" i="2"/>
  <c r="JOZ6" i="2"/>
  <c r="JOY6" i="2"/>
  <c r="JOX6" i="2"/>
  <c r="JOW6" i="2"/>
  <c r="JOV6" i="2"/>
  <c r="JOU6" i="2"/>
  <c r="JOT6" i="2"/>
  <c r="JOS6" i="2"/>
  <c r="JOR6" i="2"/>
  <c r="JOQ6" i="2"/>
  <c r="JOP6" i="2"/>
  <c r="JOO6" i="2"/>
  <c r="JON6" i="2"/>
  <c r="JOM6" i="2"/>
  <c r="JOL6" i="2"/>
  <c r="JOK6" i="2"/>
  <c r="JOJ6" i="2"/>
  <c r="JOI6" i="2"/>
  <c r="JOH6" i="2"/>
  <c r="JOG6" i="2"/>
  <c r="JOF6" i="2"/>
  <c r="JOE6" i="2"/>
  <c r="JOD6" i="2"/>
  <c r="JOC6" i="2"/>
  <c r="JOB6" i="2"/>
  <c r="JOA6" i="2"/>
  <c r="JNZ6" i="2"/>
  <c r="JNY6" i="2"/>
  <c r="JNX6" i="2"/>
  <c r="JNW6" i="2"/>
  <c r="JNV6" i="2"/>
  <c r="JNU6" i="2"/>
  <c r="JNT6" i="2"/>
  <c r="JNS6" i="2"/>
  <c r="JNR6" i="2"/>
  <c r="JNQ6" i="2"/>
  <c r="JNP6" i="2"/>
  <c r="JNO6" i="2"/>
  <c r="JNN6" i="2"/>
  <c r="JNM6" i="2"/>
  <c r="JNL6" i="2"/>
  <c r="JNK6" i="2"/>
  <c r="JNJ6" i="2"/>
  <c r="JNI6" i="2"/>
  <c r="JNH6" i="2"/>
  <c r="JNG6" i="2"/>
  <c r="JNF6" i="2"/>
  <c r="JNE6" i="2"/>
  <c r="JND6" i="2"/>
  <c r="JNC6" i="2"/>
  <c r="JNB6" i="2"/>
  <c r="JNA6" i="2"/>
  <c r="JMZ6" i="2"/>
  <c r="JMY6" i="2"/>
  <c r="JMX6" i="2"/>
  <c r="JMW6" i="2"/>
  <c r="JMV6" i="2"/>
  <c r="JMU6" i="2"/>
  <c r="JMT6" i="2"/>
  <c r="JMS6" i="2"/>
  <c r="JMR6" i="2"/>
  <c r="JMQ6" i="2"/>
  <c r="JMP6" i="2"/>
  <c r="JMO6" i="2"/>
  <c r="JMN6" i="2"/>
  <c r="JMM6" i="2"/>
  <c r="JML6" i="2"/>
  <c r="JMK6" i="2"/>
  <c r="JMJ6" i="2"/>
  <c r="JMI6" i="2"/>
  <c r="JMH6" i="2"/>
  <c r="JMG6" i="2"/>
  <c r="JMF6" i="2"/>
  <c r="JME6" i="2"/>
  <c r="JMD6" i="2"/>
  <c r="JMC6" i="2"/>
  <c r="JMB6" i="2"/>
  <c r="JMA6" i="2"/>
  <c r="JLZ6" i="2"/>
  <c r="JLY6" i="2"/>
  <c r="JLX6" i="2"/>
  <c r="JLW6" i="2"/>
  <c r="JLV6" i="2"/>
  <c r="JLU6" i="2"/>
  <c r="JLT6" i="2"/>
  <c r="JLS6" i="2"/>
  <c r="JLR6" i="2"/>
  <c r="JLQ6" i="2"/>
  <c r="JLP6" i="2"/>
  <c r="JLO6" i="2"/>
  <c r="JLN6" i="2"/>
  <c r="JLM6" i="2"/>
  <c r="JLL6" i="2"/>
  <c r="JLK6" i="2"/>
  <c r="JLJ6" i="2"/>
  <c r="JLI6" i="2"/>
  <c r="JLH6" i="2"/>
  <c r="JLG6" i="2"/>
  <c r="JLF6" i="2"/>
  <c r="JLE6" i="2"/>
  <c r="JLD6" i="2"/>
  <c r="JLC6" i="2"/>
  <c r="JLB6" i="2"/>
  <c r="JLA6" i="2"/>
  <c r="JKZ6" i="2"/>
  <c r="JKY6" i="2"/>
  <c r="JKX6" i="2"/>
  <c r="JKW6" i="2"/>
  <c r="JKV6" i="2"/>
  <c r="JKU6" i="2"/>
  <c r="JKT6" i="2"/>
  <c r="JKS6" i="2"/>
  <c r="JKR6" i="2"/>
  <c r="JKQ6" i="2"/>
  <c r="JKP6" i="2"/>
  <c r="JKO6" i="2"/>
  <c r="JKN6" i="2"/>
  <c r="JKM6" i="2"/>
  <c r="JKL6" i="2"/>
  <c r="JKK6" i="2"/>
  <c r="JKJ6" i="2"/>
  <c r="JKI6" i="2"/>
  <c r="JKH6" i="2"/>
  <c r="JKG6" i="2"/>
  <c r="JKF6" i="2"/>
  <c r="JKE6" i="2"/>
  <c r="JKD6" i="2"/>
  <c r="JKC6" i="2"/>
  <c r="JKB6" i="2"/>
  <c r="JKA6" i="2"/>
  <c r="JJZ6" i="2"/>
  <c r="JJY6" i="2"/>
  <c r="JJX6" i="2"/>
  <c r="JJW6" i="2"/>
  <c r="JJV6" i="2"/>
  <c r="JJU6" i="2"/>
  <c r="JJT6" i="2"/>
  <c r="JJS6" i="2"/>
  <c r="JJR6" i="2"/>
  <c r="JJQ6" i="2"/>
  <c r="JJP6" i="2"/>
  <c r="JJO6" i="2"/>
  <c r="JJN6" i="2"/>
  <c r="JJM6" i="2"/>
  <c r="JJL6" i="2"/>
  <c r="JJK6" i="2"/>
  <c r="JJJ6" i="2"/>
  <c r="JJI6" i="2"/>
  <c r="JJH6" i="2"/>
  <c r="JJG6" i="2"/>
  <c r="JJF6" i="2"/>
  <c r="JJE6" i="2"/>
  <c r="JJD6" i="2"/>
  <c r="JJC6" i="2"/>
  <c r="JJB6" i="2"/>
  <c r="JJA6" i="2"/>
  <c r="JIZ6" i="2"/>
  <c r="JIY6" i="2"/>
  <c r="JIX6" i="2"/>
  <c r="JIW6" i="2"/>
  <c r="JIV6" i="2"/>
  <c r="JIU6" i="2"/>
  <c r="JIT6" i="2"/>
  <c r="JIS6" i="2"/>
  <c r="JIR6" i="2"/>
  <c r="JIQ6" i="2"/>
  <c r="JIP6" i="2"/>
  <c r="JIO6" i="2"/>
  <c r="JIN6" i="2"/>
  <c r="JIM6" i="2"/>
  <c r="JIL6" i="2"/>
  <c r="JIK6" i="2"/>
  <c r="JIJ6" i="2"/>
  <c r="JII6" i="2"/>
  <c r="JIH6" i="2"/>
  <c r="JIG6" i="2"/>
  <c r="JIF6" i="2"/>
  <c r="JIE6" i="2"/>
  <c r="JID6" i="2"/>
  <c r="JIC6" i="2"/>
  <c r="JIB6" i="2"/>
  <c r="JIA6" i="2"/>
  <c r="JHZ6" i="2"/>
  <c r="JHY6" i="2"/>
  <c r="JHX6" i="2"/>
  <c r="JHW6" i="2"/>
  <c r="JHV6" i="2"/>
  <c r="JHU6" i="2"/>
  <c r="JHT6" i="2"/>
  <c r="JHS6" i="2"/>
  <c r="JHR6" i="2"/>
  <c r="JHQ6" i="2"/>
  <c r="JHP6" i="2"/>
  <c r="JHO6" i="2"/>
  <c r="JHN6" i="2"/>
  <c r="JHM6" i="2"/>
  <c r="JHL6" i="2"/>
  <c r="JHK6" i="2"/>
  <c r="JHJ6" i="2"/>
  <c r="JHI6" i="2"/>
  <c r="JHH6" i="2"/>
  <c r="JHG6" i="2"/>
  <c r="JHF6" i="2"/>
  <c r="JHE6" i="2"/>
  <c r="JHD6" i="2"/>
  <c r="JHC6" i="2"/>
  <c r="JHB6" i="2"/>
  <c r="JHA6" i="2"/>
  <c r="JGZ6" i="2"/>
  <c r="JGY6" i="2"/>
  <c r="JGX6" i="2"/>
  <c r="JGW6" i="2"/>
  <c r="JGV6" i="2"/>
  <c r="JGU6" i="2"/>
  <c r="JGT6" i="2"/>
  <c r="JGS6" i="2"/>
  <c r="JGR6" i="2"/>
  <c r="JGQ6" i="2"/>
  <c r="JGP6" i="2"/>
  <c r="JGO6" i="2"/>
  <c r="JGN6" i="2"/>
  <c r="JGM6" i="2"/>
  <c r="JGL6" i="2"/>
  <c r="JGK6" i="2"/>
  <c r="JGJ6" i="2"/>
  <c r="JGI6" i="2"/>
  <c r="JGH6" i="2"/>
  <c r="JGG6" i="2"/>
  <c r="JGF6" i="2"/>
  <c r="JGE6" i="2"/>
  <c r="JGD6" i="2"/>
  <c r="JGC6" i="2"/>
  <c r="JGB6" i="2"/>
  <c r="JGA6" i="2"/>
  <c r="JFZ6" i="2"/>
  <c r="JFY6" i="2"/>
  <c r="JFX6" i="2"/>
  <c r="JFW6" i="2"/>
  <c r="JFV6" i="2"/>
  <c r="JFU6" i="2"/>
  <c r="JFT6" i="2"/>
  <c r="JFS6" i="2"/>
  <c r="JFR6" i="2"/>
  <c r="JFQ6" i="2"/>
  <c r="JFP6" i="2"/>
  <c r="JFO6" i="2"/>
  <c r="JFN6" i="2"/>
  <c r="JFM6" i="2"/>
  <c r="JFL6" i="2"/>
  <c r="JFK6" i="2"/>
  <c r="JFJ6" i="2"/>
  <c r="JFI6" i="2"/>
  <c r="JFH6" i="2"/>
  <c r="JFG6" i="2"/>
  <c r="JFF6" i="2"/>
  <c r="JFE6" i="2"/>
  <c r="JFD6" i="2"/>
  <c r="JFC6" i="2"/>
  <c r="JFB6" i="2"/>
  <c r="JFA6" i="2"/>
  <c r="JEZ6" i="2"/>
  <c r="JEY6" i="2"/>
  <c r="JEX6" i="2"/>
  <c r="JEW6" i="2"/>
  <c r="JEV6" i="2"/>
  <c r="JEU6" i="2"/>
  <c r="JET6" i="2"/>
  <c r="JES6" i="2"/>
  <c r="JER6" i="2"/>
  <c r="JEQ6" i="2"/>
  <c r="JEP6" i="2"/>
  <c r="JEO6" i="2"/>
  <c r="JEN6" i="2"/>
  <c r="JEM6" i="2"/>
  <c r="JEL6" i="2"/>
  <c r="JEK6" i="2"/>
  <c r="JEJ6" i="2"/>
  <c r="JEI6" i="2"/>
  <c r="JEH6" i="2"/>
  <c r="JEG6" i="2"/>
  <c r="JEF6" i="2"/>
  <c r="JEE6" i="2"/>
  <c r="JED6" i="2"/>
  <c r="JEC6" i="2"/>
  <c r="JEB6" i="2"/>
  <c r="JEA6" i="2"/>
  <c r="JDZ6" i="2"/>
  <c r="JDY6" i="2"/>
  <c r="JDX6" i="2"/>
  <c r="JDW6" i="2"/>
  <c r="JDV6" i="2"/>
  <c r="JDU6" i="2"/>
  <c r="JDT6" i="2"/>
  <c r="JDS6" i="2"/>
  <c r="JDR6" i="2"/>
  <c r="JDQ6" i="2"/>
  <c r="JDP6" i="2"/>
  <c r="JDO6" i="2"/>
  <c r="JDN6" i="2"/>
  <c r="JDM6" i="2"/>
  <c r="JDL6" i="2"/>
  <c r="JDK6" i="2"/>
  <c r="JDJ6" i="2"/>
  <c r="JDI6" i="2"/>
  <c r="JDH6" i="2"/>
  <c r="JDG6" i="2"/>
  <c r="JDF6" i="2"/>
  <c r="JDE6" i="2"/>
  <c r="JDD6" i="2"/>
  <c r="JDC6" i="2"/>
  <c r="JDB6" i="2"/>
  <c r="JDA6" i="2"/>
  <c r="JCZ6" i="2"/>
  <c r="JCY6" i="2"/>
  <c r="JCX6" i="2"/>
  <c r="JCW6" i="2"/>
  <c r="JCV6" i="2"/>
  <c r="JCU6" i="2"/>
  <c r="JCT6" i="2"/>
  <c r="JCS6" i="2"/>
  <c r="JCR6" i="2"/>
  <c r="JCQ6" i="2"/>
  <c r="JCP6" i="2"/>
  <c r="JCO6" i="2"/>
  <c r="JCN6" i="2"/>
  <c r="JCM6" i="2"/>
  <c r="JCL6" i="2"/>
  <c r="JCK6" i="2"/>
  <c r="JCJ6" i="2"/>
  <c r="JCI6" i="2"/>
  <c r="JCH6" i="2"/>
  <c r="JCG6" i="2"/>
  <c r="JCF6" i="2"/>
  <c r="JCE6" i="2"/>
  <c r="JCD6" i="2"/>
  <c r="JCC6" i="2"/>
  <c r="JCB6" i="2"/>
  <c r="JCA6" i="2"/>
  <c r="JBZ6" i="2"/>
  <c r="JBY6" i="2"/>
  <c r="JBX6" i="2"/>
  <c r="JBW6" i="2"/>
  <c r="JBV6" i="2"/>
  <c r="JBU6" i="2"/>
  <c r="JBT6" i="2"/>
  <c r="JBS6" i="2"/>
  <c r="JBR6" i="2"/>
  <c r="JBQ6" i="2"/>
  <c r="JBP6" i="2"/>
  <c r="JBO6" i="2"/>
  <c r="JBN6" i="2"/>
  <c r="JBM6" i="2"/>
  <c r="JBL6" i="2"/>
  <c r="JBK6" i="2"/>
  <c r="JBJ6" i="2"/>
  <c r="JBI6" i="2"/>
  <c r="JBH6" i="2"/>
  <c r="JBG6" i="2"/>
  <c r="JBF6" i="2"/>
  <c r="JBE6" i="2"/>
  <c r="JBD6" i="2"/>
  <c r="JBC6" i="2"/>
  <c r="JBB6" i="2"/>
  <c r="JBA6" i="2"/>
  <c r="JAZ6" i="2"/>
  <c r="JAY6" i="2"/>
  <c r="JAX6" i="2"/>
  <c r="JAW6" i="2"/>
  <c r="JAV6" i="2"/>
  <c r="JAU6" i="2"/>
  <c r="JAT6" i="2"/>
  <c r="JAS6" i="2"/>
  <c r="JAR6" i="2"/>
  <c r="JAQ6" i="2"/>
  <c r="JAP6" i="2"/>
  <c r="JAO6" i="2"/>
  <c r="JAN6" i="2"/>
  <c r="JAM6" i="2"/>
  <c r="JAL6" i="2"/>
  <c r="JAK6" i="2"/>
  <c r="JAJ6" i="2"/>
  <c r="JAI6" i="2"/>
  <c r="JAH6" i="2"/>
  <c r="JAG6" i="2"/>
  <c r="JAF6" i="2"/>
  <c r="JAE6" i="2"/>
  <c r="JAD6" i="2"/>
  <c r="JAC6" i="2"/>
  <c r="JAB6" i="2"/>
  <c r="JAA6" i="2"/>
  <c r="IZZ6" i="2"/>
  <c r="IZY6" i="2"/>
  <c r="IZX6" i="2"/>
  <c r="IZW6" i="2"/>
  <c r="IZV6" i="2"/>
  <c r="IZU6" i="2"/>
  <c r="IZT6" i="2"/>
  <c r="IZS6" i="2"/>
  <c r="IZR6" i="2"/>
  <c r="IZQ6" i="2"/>
  <c r="IZP6" i="2"/>
  <c r="IZO6" i="2"/>
  <c r="IZN6" i="2"/>
  <c r="IZM6" i="2"/>
  <c r="IZL6" i="2"/>
  <c r="IZK6" i="2"/>
  <c r="IZJ6" i="2"/>
  <c r="IZI6" i="2"/>
  <c r="IZH6" i="2"/>
  <c r="IZG6" i="2"/>
  <c r="IZF6" i="2"/>
  <c r="IZE6" i="2"/>
  <c r="IZD6" i="2"/>
  <c r="IZC6" i="2"/>
  <c r="IZB6" i="2"/>
  <c r="IZA6" i="2"/>
  <c r="IYZ6" i="2"/>
  <c r="IYY6" i="2"/>
  <c r="IYX6" i="2"/>
  <c r="IYW6" i="2"/>
  <c r="IYV6" i="2"/>
  <c r="IYU6" i="2"/>
  <c r="IYT6" i="2"/>
  <c r="IYS6" i="2"/>
  <c r="IYR6" i="2"/>
  <c r="IYQ6" i="2"/>
  <c r="IYP6" i="2"/>
  <c r="IYO6" i="2"/>
  <c r="IYN6" i="2"/>
  <c r="IYM6" i="2"/>
  <c r="IYL6" i="2"/>
  <c r="IYK6" i="2"/>
  <c r="IYJ6" i="2"/>
  <c r="IYI6" i="2"/>
  <c r="IYH6" i="2"/>
  <c r="IYG6" i="2"/>
  <c r="IYF6" i="2"/>
  <c r="IYE6" i="2"/>
  <c r="IYD6" i="2"/>
  <c r="IYC6" i="2"/>
  <c r="IYB6" i="2"/>
  <c r="IYA6" i="2"/>
  <c r="IXZ6" i="2"/>
  <c r="IXY6" i="2"/>
  <c r="IXX6" i="2"/>
  <c r="IXW6" i="2"/>
  <c r="IXV6" i="2"/>
  <c r="IXU6" i="2"/>
  <c r="IXT6" i="2"/>
  <c r="IXS6" i="2"/>
  <c r="IXR6" i="2"/>
  <c r="IXQ6" i="2"/>
  <c r="IXP6" i="2"/>
  <c r="IXO6" i="2"/>
  <c r="IXN6" i="2"/>
  <c r="IXM6" i="2"/>
  <c r="IXL6" i="2"/>
  <c r="IXK6" i="2"/>
  <c r="IXJ6" i="2"/>
  <c r="IXI6" i="2"/>
  <c r="IXH6" i="2"/>
  <c r="IXG6" i="2"/>
  <c r="IXF6" i="2"/>
  <c r="IXE6" i="2"/>
  <c r="IXD6" i="2"/>
  <c r="IXC6" i="2"/>
  <c r="IXB6" i="2"/>
  <c r="IXA6" i="2"/>
  <c r="IWZ6" i="2"/>
  <c r="IWY6" i="2"/>
  <c r="IWX6" i="2"/>
  <c r="IWW6" i="2"/>
  <c r="IWV6" i="2"/>
  <c r="IWU6" i="2"/>
  <c r="IWT6" i="2"/>
  <c r="IWS6" i="2"/>
  <c r="IWR6" i="2"/>
  <c r="IWQ6" i="2"/>
  <c r="IWP6" i="2"/>
  <c r="IWO6" i="2"/>
  <c r="IWN6" i="2"/>
  <c r="IWM6" i="2"/>
  <c r="IWL6" i="2"/>
  <c r="IWK6" i="2"/>
  <c r="IWJ6" i="2"/>
  <c r="IWI6" i="2"/>
  <c r="IWH6" i="2"/>
  <c r="IWG6" i="2"/>
  <c r="IWF6" i="2"/>
  <c r="IWE6" i="2"/>
  <c r="IWD6" i="2"/>
  <c r="IWC6" i="2"/>
  <c r="IWB6" i="2"/>
  <c r="IWA6" i="2"/>
  <c r="IVZ6" i="2"/>
  <c r="IVY6" i="2"/>
  <c r="IVX6" i="2"/>
  <c r="IVW6" i="2"/>
  <c r="IVV6" i="2"/>
  <c r="IVU6" i="2"/>
  <c r="IVT6" i="2"/>
  <c r="IVS6" i="2"/>
  <c r="IVR6" i="2"/>
  <c r="IVQ6" i="2"/>
  <c r="IVP6" i="2"/>
  <c r="IVO6" i="2"/>
  <c r="IVN6" i="2"/>
  <c r="IVM6" i="2"/>
  <c r="IVL6" i="2"/>
  <c r="IVK6" i="2"/>
  <c r="IVJ6" i="2"/>
  <c r="IVI6" i="2"/>
  <c r="IVH6" i="2"/>
  <c r="IVG6" i="2"/>
  <c r="IVF6" i="2"/>
  <c r="IVE6" i="2"/>
  <c r="IVD6" i="2"/>
  <c r="IVC6" i="2"/>
  <c r="IVB6" i="2"/>
  <c r="IVA6" i="2"/>
  <c r="IUZ6" i="2"/>
  <c r="IUY6" i="2"/>
  <c r="IUX6" i="2"/>
  <c r="IUW6" i="2"/>
  <c r="IUV6" i="2"/>
  <c r="IUU6" i="2"/>
  <c r="IUT6" i="2"/>
  <c r="IUS6" i="2"/>
  <c r="IUR6" i="2"/>
  <c r="IUQ6" i="2"/>
  <c r="IUP6" i="2"/>
  <c r="IUO6" i="2"/>
  <c r="IUN6" i="2"/>
  <c r="IUM6" i="2"/>
  <c r="IUL6" i="2"/>
  <c r="IUK6" i="2"/>
  <c r="IUJ6" i="2"/>
  <c r="IUI6" i="2"/>
  <c r="IUH6" i="2"/>
  <c r="IUG6" i="2"/>
  <c r="IUF6" i="2"/>
  <c r="IUE6" i="2"/>
  <c r="IUD6" i="2"/>
  <c r="IUC6" i="2"/>
  <c r="IUB6" i="2"/>
  <c r="IUA6" i="2"/>
  <c r="ITZ6" i="2"/>
  <c r="ITY6" i="2"/>
  <c r="ITX6" i="2"/>
  <c r="ITW6" i="2"/>
  <c r="ITV6" i="2"/>
  <c r="ITU6" i="2"/>
  <c r="ITT6" i="2"/>
  <c r="ITS6" i="2"/>
  <c r="ITR6" i="2"/>
  <c r="ITQ6" i="2"/>
  <c r="ITP6" i="2"/>
  <c r="ITO6" i="2"/>
  <c r="ITN6" i="2"/>
  <c r="ITM6" i="2"/>
  <c r="ITL6" i="2"/>
  <c r="ITK6" i="2"/>
  <c r="ITJ6" i="2"/>
  <c r="ITI6" i="2"/>
  <c r="ITH6" i="2"/>
  <c r="ITG6" i="2"/>
  <c r="ITF6" i="2"/>
  <c r="ITE6" i="2"/>
  <c r="ITD6" i="2"/>
  <c r="ITC6" i="2"/>
  <c r="ITB6" i="2"/>
  <c r="ITA6" i="2"/>
  <c r="ISZ6" i="2"/>
  <c r="ISY6" i="2"/>
  <c r="ISX6" i="2"/>
  <c r="ISW6" i="2"/>
  <c r="ISV6" i="2"/>
  <c r="ISU6" i="2"/>
  <c r="IST6" i="2"/>
  <c r="ISS6" i="2"/>
  <c r="ISR6" i="2"/>
  <c r="ISQ6" i="2"/>
  <c r="ISP6" i="2"/>
  <c r="ISO6" i="2"/>
  <c r="ISN6" i="2"/>
  <c r="ISM6" i="2"/>
  <c r="ISL6" i="2"/>
  <c r="ISK6" i="2"/>
  <c r="ISJ6" i="2"/>
  <c r="ISI6" i="2"/>
  <c r="ISH6" i="2"/>
  <c r="ISG6" i="2"/>
  <c r="ISF6" i="2"/>
  <c r="ISE6" i="2"/>
  <c r="ISD6" i="2"/>
  <c r="ISC6" i="2"/>
  <c r="ISB6" i="2"/>
  <c r="ISA6" i="2"/>
  <c r="IRZ6" i="2"/>
  <c r="IRY6" i="2"/>
  <c r="IRX6" i="2"/>
  <c r="IRW6" i="2"/>
  <c r="IRV6" i="2"/>
  <c r="IRU6" i="2"/>
  <c r="IRT6" i="2"/>
  <c r="IRS6" i="2"/>
  <c r="IRR6" i="2"/>
  <c r="IRQ6" i="2"/>
  <c r="IRP6" i="2"/>
  <c r="IRO6" i="2"/>
  <c r="IRN6" i="2"/>
  <c r="IRM6" i="2"/>
  <c r="IRL6" i="2"/>
  <c r="IRK6" i="2"/>
  <c r="IRJ6" i="2"/>
  <c r="IRI6" i="2"/>
  <c r="IRH6" i="2"/>
  <c r="IRG6" i="2"/>
  <c r="IRF6" i="2"/>
  <c r="IRE6" i="2"/>
  <c r="IRD6" i="2"/>
  <c r="IRC6" i="2"/>
  <c r="IRB6" i="2"/>
  <c r="IRA6" i="2"/>
  <c r="IQZ6" i="2"/>
  <c r="IQY6" i="2"/>
  <c r="IQX6" i="2"/>
  <c r="IQW6" i="2"/>
  <c r="IQV6" i="2"/>
  <c r="IQU6" i="2"/>
  <c r="IQT6" i="2"/>
  <c r="IQS6" i="2"/>
  <c r="IQR6" i="2"/>
  <c r="IQQ6" i="2"/>
  <c r="IQP6" i="2"/>
  <c r="IQO6" i="2"/>
  <c r="IQN6" i="2"/>
  <c r="IQM6" i="2"/>
  <c r="IQL6" i="2"/>
  <c r="IQK6" i="2"/>
  <c r="IQJ6" i="2"/>
  <c r="IQI6" i="2"/>
  <c r="IQH6" i="2"/>
  <c r="IQG6" i="2"/>
  <c r="IQF6" i="2"/>
  <c r="IQE6" i="2"/>
  <c r="IQD6" i="2"/>
  <c r="IQC6" i="2"/>
  <c r="IQB6" i="2"/>
  <c r="IQA6" i="2"/>
  <c r="IPZ6" i="2"/>
  <c r="IPY6" i="2"/>
  <c r="IPX6" i="2"/>
  <c r="IPW6" i="2"/>
  <c r="IPV6" i="2"/>
  <c r="IPU6" i="2"/>
  <c r="IPT6" i="2"/>
  <c r="IPS6" i="2"/>
  <c r="IPR6" i="2"/>
  <c r="IPQ6" i="2"/>
  <c r="IPP6" i="2"/>
  <c r="IPO6" i="2"/>
  <c r="IPN6" i="2"/>
  <c r="IPM6" i="2"/>
  <c r="IPL6" i="2"/>
  <c r="IPK6" i="2"/>
  <c r="IPJ6" i="2"/>
  <c r="IPI6" i="2"/>
  <c r="IPH6" i="2"/>
  <c r="IPG6" i="2"/>
  <c r="IPF6" i="2"/>
  <c r="IPE6" i="2"/>
  <c r="IPD6" i="2"/>
  <c r="IPC6" i="2"/>
  <c r="IPB6" i="2"/>
  <c r="IPA6" i="2"/>
  <c r="IOZ6" i="2"/>
  <c r="IOY6" i="2"/>
  <c r="IOX6" i="2"/>
  <c r="IOW6" i="2"/>
  <c r="IOV6" i="2"/>
  <c r="IOU6" i="2"/>
  <c r="IOT6" i="2"/>
  <c r="IOS6" i="2"/>
  <c r="IOR6" i="2"/>
  <c r="IOQ6" i="2"/>
  <c r="IOP6" i="2"/>
  <c r="IOO6" i="2"/>
  <c r="ION6" i="2"/>
  <c r="IOM6" i="2"/>
  <c r="IOL6" i="2"/>
  <c r="IOK6" i="2"/>
  <c r="IOJ6" i="2"/>
  <c r="IOI6" i="2"/>
  <c r="IOH6" i="2"/>
  <c r="IOG6" i="2"/>
  <c r="IOF6" i="2"/>
  <c r="IOE6" i="2"/>
  <c r="IOD6" i="2"/>
  <c r="IOC6" i="2"/>
  <c r="IOB6" i="2"/>
  <c r="IOA6" i="2"/>
  <c r="INZ6" i="2"/>
  <c r="INY6" i="2"/>
  <c r="INX6" i="2"/>
  <c r="INW6" i="2"/>
  <c r="INV6" i="2"/>
  <c r="INU6" i="2"/>
  <c r="INT6" i="2"/>
  <c r="INS6" i="2"/>
  <c r="INR6" i="2"/>
  <c r="INQ6" i="2"/>
  <c r="INP6" i="2"/>
  <c r="INO6" i="2"/>
  <c r="INN6" i="2"/>
  <c r="INM6" i="2"/>
  <c r="INL6" i="2"/>
  <c r="INK6" i="2"/>
  <c r="INJ6" i="2"/>
  <c r="INI6" i="2"/>
  <c r="INH6" i="2"/>
  <c r="ING6" i="2"/>
  <c r="INF6" i="2"/>
  <c r="INE6" i="2"/>
  <c r="IND6" i="2"/>
  <c r="INC6" i="2"/>
  <c r="INB6" i="2"/>
  <c r="INA6" i="2"/>
  <c r="IMZ6" i="2"/>
  <c r="IMY6" i="2"/>
  <c r="IMX6" i="2"/>
  <c r="IMW6" i="2"/>
  <c r="IMV6" i="2"/>
  <c r="IMU6" i="2"/>
  <c r="IMT6" i="2"/>
  <c r="IMS6" i="2"/>
  <c r="IMR6" i="2"/>
  <c r="IMQ6" i="2"/>
  <c r="IMP6" i="2"/>
  <c r="IMO6" i="2"/>
  <c r="IMN6" i="2"/>
  <c r="IMM6" i="2"/>
  <c r="IML6" i="2"/>
  <c r="IMK6" i="2"/>
  <c r="IMJ6" i="2"/>
  <c r="IMI6" i="2"/>
  <c r="IMH6" i="2"/>
  <c r="IMG6" i="2"/>
  <c r="IMF6" i="2"/>
  <c r="IME6" i="2"/>
  <c r="IMD6" i="2"/>
  <c r="IMC6" i="2"/>
  <c r="IMB6" i="2"/>
  <c r="IMA6" i="2"/>
  <c r="ILZ6" i="2"/>
  <c r="ILY6" i="2"/>
  <c r="ILX6" i="2"/>
  <c r="ILW6" i="2"/>
  <c r="ILV6" i="2"/>
  <c r="ILU6" i="2"/>
  <c r="ILT6" i="2"/>
  <c r="ILS6" i="2"/>
  <c r="ILR6" i="2"/>
  <c r="ILQ6" i="2"/>
  <c r="ILP6" i="2"/>
  <c r="ILO6" i="2"/>
  <c r="ILN6" i="2"/>
  <c r="ILM6" i="2"/>
  <c r="ILL6" i="2"/>
  <c r="ILK6" i="2"/>
  <c r="ILJ6" i="2"/>
  <c r="ILI6" i="2"/>
  <c r="ILH6" i="2"/>
  <c r="ILG6" i="2"/>
  <c r="ILF6" i="2"/>
  <c r="ILE6" i="2"/>
  <c r="ILD6" i="2"/>
  <c r="ILC6" i="2"/>
  <c r="ILB6" i="2"/>
  <c r="ILA6" i="2"/>
  <c r="IKZ6" i="2"/>
  <c r="IKY6" i="2"/>
  <c r="IKX6" i="2"/>
  <c r="IKW6" i="2"/>
  <c r="IKV6" i="2"/>
  <c r="IKU6" i="2"/>
  <c r="IKT6" i="2"/>
  <c r="IKS6" i="2"/>
  <c r="IKR6" i="2"/>
  <c r="IKQ6" i="2"/>
  <c r="IKP6" i="2"/>
  <c r="IKO6" i="2"/>
  <c r="IKN6" i="2"/>
  <c r="IKM6" i="2"/>
  <c r="IKL6" i="2"/>
  <c r="IKK6" i="2"/>
  <c r="IKJ6" i="2"/>
  <c r="IKI6" i="2"/>
  <c r="IKH6" i="2"/>
  <c r="IKG6" i="2"/>
  <c r="IKF6" i="2"/>
  <c r="IKE6" i="2"/>
  <c r="IKD6" i="2"/>
  <c r="IKC6" i="2"/>
  <c r="IKB6" i="2"/>
  <c r="IKA6" i="2"/>
  <c r="IJZ6" i="2"/>
  <c r="IJY6" i="2"/>
  <c r="IJX6" i="2"/>
  <c r="IJW6" i="2"/>
  <c r="IJV6" i="2"/>
  <c r="IJU6" i="2"/>
  <c r="IJT6" i="2"/>
  <c r="IJS6" i="2"/>
  <c r="IJR6" i="2"/>
  <c r="IJQ6" i="2"/>
  <c r="IJP6" i="2"/>
  <c r="IJO6" i="2"/>
  <c r="IJN6" i="2"/>
  <c r="IJM6" i="2"/>
  <c r="IJL6" i="2"/>
  <c r="IJK6" i="2"/>
  <c r="IJJ6" i="2"/>
  <c r="IJI6" i="2"/>
  <c r="IJH6" i="2"/>
  <c r="IJG6" i="2"/>
  <c r="IJF6" i="2"/>
  <c r="IJE6" i="2"/>
  <c r="IJD6" i="2"/>
  <c r="IJC6" i="2"/>
  <c r="IJB6" i="2"/>
  <c r="IJA6" i="2"/>
  <c r="IIZ6" i="2"/>
  <c r="IIY6" i="2"/>
  <c r="IIX6" i="2"/>
  <c r="IIW6" i="2"/>
  <c r="IIV6" i="2"/>
  <c r="IIU6" i="2"/>
  <c r="IIT6" i="2"/>
  <c r="IIS6" i="2"/>
  <c r="IIR6" i="2"/>
  <c r="IIQ6" i="2"/>
  <c r="IIP6" i="2"/>
  <c r="IIO6" i="2"/>
  <c r="IIN6" i="2"/>
  <c r="IIM6" i="2"/>
  <c r="IIL6" i="2"/>
  <c r="IIK6" i="2"/>
  <c r="IIJ6" i="2"/>
  <c r="III6" i="2"/>
  <c r="IIH6" i="2"/>
  <c r="IIG6" i="2"/>
  <c r="IIF6" i="2"/>
  <c r="IIE6" i="2"/>
  <c r="IID6" i="2"/>
  <c r="IIC6" i="2"/>
  <c r="IIB6" i="2"/>
  <c r="IIA6" i="2"/>
  <c r="IHZ6" i="2"/>
  <c r="IHY6" i="2"/>
  <c r="IHX6" i="2"/>
  <c r="IHW6" i="2"/>
  <c r="IHV6" i="2"/>
  <c r="IHU6" i="2"/>
  <c r="IHT6" i="2"/>
  <c r="IHS6" i="2"/>
  <c r="IHR6" i="2"/>
  <c r="IHQ6" i="2"/>
  <c r="IHP6" i="2"/>
  <c r="IHO6" i="2"/>
  <c r="IHN6" i="2"/>
  <c r="IHM6" i="2"/>
  <c r="IHL6" i="2"/>
  <c r="IHK6" i="2"/>
  <c r="IHJ6" i="2"/>
  <c r="IHI6" i="2"/>
  <c r="IHH6" i="2"/>
  <c r="IHG6" i="2"/>
  <c r="IHF6" i="2"/>
  <c r="IHE6" i="2"/>
  <c r="IHD6" i="2"/>
  <c r="IHC6" i="2"/>
  <c r="IHB6" i="2"/>
  <c r="IHA6" i="2"/>
  <c r="IGZ6" i="2"/>
  <c r="IGY6" i="2"/>
  <c r="IGX6" i="2"/>
  <c r="IGW6" i="2"/>
  <c r="IGV6" i="2"/>
  <c r="IGU6" i="2"/>
  <c r="IGT6" i="2"/>
  <c r="IGS6" i="2"/>
  <c r="IGR6" i="2"/>
  <c r="IGQ6" i="2"/>
  <c r="IGP6" i="2"/>
  <c r="IGO6" i="2"/>
  <c r="IGN6" i="2"/>
  <c r="IGM6" i="2"/>
  <c r="IGL6" i="2"/>
  <c r="IGK6" i="2"/>
  <c r="IGJ6" i="2"/>
  <c r="IGI6" i="2"/>
  <c r="IGH6" i="2"/>
  <c r="IGG6" i="2"/>
  <c r="IGF6" i="2"/>
  <c r="IGE6" i="2"/>
  <c r="IGD6" i="2"/>
  <c r="IGC6" i="2"/>
  <c r="IGB6" i="2"/>
  <c r="IGA6" i="2"/>
  <c r="IFZ6" i="2"/>
  <c r="IFY6" i="2"/>
  <c r="IFX6" i="2"/>
  <c r="IFW6" i="2"/>
  <c r="IFV6" i="2"/>
  <c r="IFU6" i="2"/>
  <c r="IFT6" i="2"/>
  <c r="IFS6" i="2"/>
  <c r="IFR6" i="2"/>
  <c r="IFQ6" i="2"/>
  <c r="IFP6" i="2"/>
  <c r="IFO6" i="2"/>
  <c r="IFN6" i="2"/>
  <c r="IFM6" i="2"/>
  <c r="IFL6" i="2"/>
  <c r="IFK6" i="2"/>
  <c r="IFJ6" i="2"/>
  <c r="IFI6" i="2"/>
  <c r="IFH6" i="2"/>
  <c r="IFG6" i="2"/>
  <c r="IFF6" i="2"/>
  <c r="IFE6" i="2"/>
  <c r="IFD6" i="2"/>
  <c r="IFC6" i="2"/>
  <c r="IFB6" i="2"/>
  <c r="IFA6" i="2"/>
  <c r="IEZ6" i="2"/>
  <c r="IEY6" i="2"/>
  <c r="IEX6" i="2"/>
  <c r="IEW6" i="2"/>
  <c r="IEV6" i="2"/>
  <c r="IEU6" i="2"/>
  <c r="IET6" i="2"/>
  <c r="IES6" i="2"/>
  <c r="IER6" i="2"/>
  <c r="IEQ6" i="2"/>
  <c r="IEP6" i="2"/>
  <c r="IEO6" i="2"/>
  <c r="IEN6" i="2"/>
  <c r="IEM6" i="2"/>
  <c r="IEL6" i="2"/>
  <c r="IEK6" i="2"/>
  <c r="IEJ6" i="2"/>
  <c r="IEI6" i="2"/>
  <c r="IEH6" i="2"/>
  <c r="IEG6" i="2"/>
  <c r="IEF6" i="2"/>
  <c r="IEE6" i="2"/>
  <c r="IED6" i="2"/>
  <c r="IEC6" i="2"/>
  <c r="IEB6" i="2"/>
  <c r="IEA6" i="2"/>
  <c r="IDZ6" i="2"/>
  <c r="IDY6" i="2"/>
  <c r="IDX6" i="2"/>
  <c r="IDW6" i="2"/>
  <c r="IDV6" i="2"/>
  <c r="IDU6" i="2"/>
  <c r="IDT6" i="2"/>
  <c r="IDS6" i="2"/>
  <c r="IDR6" i="2"/>
  <c r="IDQ6" i="2"/>
  <c r="IDP6" i="2"/>
  <c r="IDO6" i="2"/>
  <c r="IDN6" i="2"/>
  <c r="IDM6" i="2"/>
  <c r="IDL6" i="2"/>
  <c r="IDK6" i="2"/>
  <c r="IDJ6" i="2"/>
  <c r="IDI6" i="2"/>
  <c r="IDH6" i="2"/>
  <c r="IDG6" i="2"/>
  <c r="IDF6" i="2"/>
  <c r="IDE6" i="2"/>
  <c r="IDD6" i="2"/>
  <c r="IDC6" i="2"/>
  <c r="IDB6" i="2"/>
  <c r="IDA6" i="2"/>
  <c r="ICZ6" i="2"/>
  <c r="ICY6" i="2"/>
  <c r="ICX6" i="2"/>
  <c r="ICW6" i="2"/>
  <c r="ICV6" i="2"/>
  <c r="ICU6" i="2"/>
  <c r="ICT6" i="2"/>
  <c r="ICS6" i="2"/>
  <c r="ICR6" i="2"/>
  <c r="ICQ6" i="2"/>
  <c r="ICP6" i="2"/>
  <c r="ICO6" i="2"/>
  <c r="ICN6" i="2"/>
  <c r="ICM6" i="2"/>
  <c r="ICL6" i="2"/>
  <c r="ICK6" i="2"/>
  <c r="ICJ6" i="2"/>
  <c r="ICI6" i="2"/>
  <c r="ICH6" i="2"/>
  <c r="ICG6" i="2"/>
  <c r="ICF6" i="2"/>
  <c r="ICE6" i="2"/>
  <c r="ICD6" i="2"/>
  <c r="ICC6" i="2"/>
  <c r="ICB6" i="2"/>
  <c r="ICA6" i="2"/>
  <c r="IBZ6" i="2"/>
  <c r="IBY6" i="2"/>
  <c r="IBX6" i="2"/>
  <c r="IBW6" i="2"/>
  <c r="IBV6" i="2"/>
  <c r="IBU6" i="2"/>
  <c r="IBT6" i="2"/>
  <c r="IBS6" i="2"/>
  <c r="IBR6" i="2"/>
  <c r="IBQ6" i="2"/>
  <c r="IBP6" i="2"/>
  <c r="IBO6" i="2"/>
  <c r="IBN6" i="2"/>
  <c r="IBM6" i="2"/>
  <c r="IBL6" i="2"/>
  <c r="IBK6" i="2"/>
  <c r="IBJ6" i="2"/>
  <c r="IBI6" i="2"/>
  <c r="IBH6" i="2"/>
  <c r="IBG6" i="2"/>
  <c r="IBF6" i="2"/>
  <c r="IBE6" i="2"/>
  <c r="IBD6" i="2"/>
  <c r="IBC6" i="2"/>
  <c r="IBB6" i="2"/>
  <c r="IBA6" i="2"/>
  <c r="IAZ6" i="2"/>
  <c r="IAY6" i="2"/>
  <c r="IAX6" i="2"/>
  <c r="IAW6" i="2"/>
  <c r="IAV6" i="2"/>
  <c r="IAU6" i="2"/>
  <c r="IAT6" i="2"/>
  <c r="IAS6" i="2"/>
  <c r="IAR6" i="2"/>
  <c r="IAQ6" i="2"/>
  <c r="IAP6" i="2"/>
  <c r="IAO6" i="2"/>
  <c r="IAN6" i="2"/>
  <c r="IAM6" i="2"/>
  <c r="IAL6" i="2"/>
  <c r="IAK6" i="2"/>
  <c r="IAJ6" i="2"/>
  <c r="IAI6" i="2"/>
  <c r="IAH6" i="2"/>
  <c r="IAG6" i="2"/>
  <c r="IAF6" i="2"/>
  <c r="IAE6" i="2"/>
  <c r="IAD6" i="2"/>
  <c r="IAC6" i="2"/>
  <c r="IAB6" i="2"/>
  <c r="IAA6" i="2"/>
  <c r="HZZ6" i="2"/>
  <c r="HZY6" i="2"/>
  <c r="HZX6" i="2"/>
  <c r="HZW6" i="2"/>
  <c r="HZV6" i="2"/>
  <c r="HZU6" i="2"/>
  <c r="HZT6" i="2"/>
  <c r="HZS6" i="2"/>
  <c r="HZR6" i="2"/>
  <c r="HZQ6" i="2"/>
  <c r="HZP6" i="2"/>
  <c r="HZO6" i="2"/>
  <c r="HZN6" i="2"/>
  <c r="HZM6" i="2"/>
  <c r="HZL6" i="2"/>
  <c r="HZK6" i="2"/>
  <c r="HZJ6" i="2"/>
  <c r="HZI6" i="2"/>
  <c r="HZH6" i="2"/>
  <c r="HZG6" i="2"/>
  <c r="HZF6" i="2"/>
  <c r="HZE6" i="2"/>
  <c r="HZD6" i="2"/>
  <c r="HZC6" i="2"/>
  <c r="HZB6" i="2"/>
  <c r="HZA6" i="2"/>
  <c r="HYZ6" i="2"/>
  <c r="HYY6" i="2"/>
  <c r="HYX6" i="2"/>
  <c r="HYW6" i="2"/>
  <c r="HYV6" i="2"/>
  <c r="HYU6" i="2"/>
  <c r="HYT6" i="2"/>
  <c r="HYS6" i="2"/>
  <c r="HYR6" i="2"/>
  <c r="HYQ6" i="2"/>
  <c r="HYP6" i="2"/>
  <c r="HYO6" i="2"/>
  <c r="HYN6" i="2"/>
  <c r="HYM6" i="2"/>
  <c r="HYL6" i="2"/>
  <c r="HYK6" i="2"/>
  <c r="HYJ6" i="2"/>
  <c r="HYI6" i="2"/>
  <c r="HYH6" i="2"/>
  <c r="HYG6" i="2"/>
  <c r="HYF6" i="2"/>
  <c r="HYE6" i="2"/>
  <c r="HYD6" i="2"/>
  <c r="HYC6" i="2"/>
  <c r="HYB6" i="2"/>
  <c r="HYA6" i="2"/>
  <c r="HXZ6" i="2"/>
  <c r="HXY6" i="2"/>
  <c r="HXX6" i="2"/>
  <c r="HXW6" i="2"/>
  <c r="HXV6" i="2"/>
  <c r="HXU6" i="2"/>
  <c r="HXT6" i="2"/>
  <c r="HXS6" i="2"/>
  <c r="HXR6" i="2"/>
  <c r="HXQ6" i="2"/>
  <c r="HXP6" i="2"/>
  <c r="HXO6" i="2"/>
  <c r="HXN6" i="2"/>
  <c r="HXM6" i="2"/>
  <c r="HXL6" i="2"/>
  <c r="HXK6" i="2"/>
  <c r="HXJ6" i="2"/>
  <c r="HXI6" i="2"/>
  <c r="HXH6" i="2"/>
  <c r="HXG6" i="2"/>
  <c r="HXF6" i="2"/>
  <c r="HXE6" i="2"/>
  <c r="HXD6" i="2"/>
  <c r="HXC6" i="2"/>
  <c r="HXB6" i="2"/>
  <c r="HXA6" i="2"/>
  <c r="HWZ6" i="2"/>
  <c r="HWY6" i="2"/>
  <c r="HWX6" i="2"/>
  <c r="HWW6" i="2"/>
  <c r="HWV6" i="2"/>
  <c r="HWU6" i="2"/>
  <c r="HWT6" i="2"/>
  <c r="HWS6" i="2"/>
  <c r="HWR6" i="2"/>
  <c r="HWQ6" i="2"/>
  <c r="HWP6" i="2"/>
  <c r="HWO6" i="2"/>
  <c r="HWN6" i="2"/>
  <c r="HWM6" i="2"/>
  <c r="HWL6" i="2"/>
  <c r="HWK6" i="2"/>
  <c r="HWJ6" i="2"/>
  <c r="HWI6" i="2"/>
  <c r="HWH6" i="2"/>
  <c r="HWG6" i="2"/>
  <c r="HWF6" i="2"/>
  <c r="HWE6" i="2"/>
  <c r="HWD6" i="2"/>
  <c r="HWC6" i="2"/>
  <c r="HWB6" i="2"/>
  <c r="HWA6" i="2"/>
  <c r="HVZ6" i="2"/>
  <c r="HVY6" i="2"/>
  <c r="HVX6" i="2"/>
  <c r="HVW6" i="2"/>
  <c r="HVV6" i="2"/>
  <c r="HVU6" i="2"/>
  <c r="HVT6" i="2"/>
  <c r="HVS6" i="2"/>
  <c r="HVR6" i="2"/>
  <c r="HVQ6" i="2"/>
  <c r="HVP6" i="2"/>
  <c r="HVO6" i="2"/>
  <c r="HVN6" i="2"/>
  <c r="HVM6" i="2"/>
  <c r="HVL6" i="2"/>
  <c r="HVK6" i="2"/>
  <c r="HVJ6" i="2"/>
  <c r="HVI6" i="2"/>
  <c r="HVH6" i="2"/>
  <c r="HVG6" i="2"/>
  <c r="HVF6" i="2"/>
  <c r="HVE6" i="2"/>
  <c r="HVD6" i="2"/>
  <c r="HVC6" i="2"/>
  <c r="HVB6" i="2"/>
  <c r="HVA6" i="2"/>
  <c r="HUZ6" i="2"/>
  <c r="HUY6" i="2"/>
  <c r="HUX6" i="2"/>
  <c r="HUW6" i="2"/>
  <c r="HUV6" i="2"/>
  <c r="HUU6" i="2"/>
  <c r="HUT6" i="2"/>
  <c r="HUS6" i="2"/>
  <c r="HUR6" i="2"/>
  <c r="HUQ6" i="2"/>
  <c r="HUP6" i="2"/>
  <c r="HUO6" i="2"/>
  <c r="HUN6" i="2"/>
  <c r="HUM6" i="2"/>
  <c r="HUL6" i="2"/>
  <c r="HUK6" i="2"/>
  <c r="HUJ6" i="2"/>
  <c r="HUI6" i="2"/>
  <c r="HUH6" i="2"/>
  <c r="HUG6" i="2"/>
  <c r="HUF6" i="2"/>
  <c r="HUE6" i="2"/>
  <c r="HUD6" i="2"/>
  <c r="HUC6" i="2"/>
  <c r="HUB6" i="2"/>
  <c r="HUA6" i="2"/>
  <c r="HTZ6" i="2"/>
  <c r="HTY6" i="2"/>
  <c r="HTX6" i="2"/>
  <c r="HTW6" i="2"/>
  <c r="HTV6" i="2"/>
  <c r="HTU6" i="2"/>
  <c r="HTT6" i="2"/>
  <c r="HTS6" i="2"/>
  <c r="HTR6" i="2"/>
  <c r="HTQ6" i="2"/>
  <c r="HTP6" i="2"/>
  <c r="HTO6" i="2"/>
  <c r="HTN6" i="2"/>
  <c r="HTM6" i="2"/>
  <c r="HTL6" i="2"/>
  <c r="HTK6" i="2"/>
  <c r="HTJ6" i="2"/>
  <c r="HTI6" i="2"/>
  <c r="HTH6" i="2"/>
  <c r="HTG6" i="2"/>
  <c r="HTF6" i="2"/>
  <c r="HTE6" i="2"/>
  <c r="HTD6" i="2"/>
  <c r="HTC6" i="2"/>
  <c r="HTB6" i="2"/>
  <c r="HTA6" i="2"/>
  <c r="HSZ6" i="2"/>
  <c r="HSY6" i="2"/>
  <c r="HSX6" i="2"/>
  <c r="HSW6" i="2"/>
  <c r="HSV6" i="2"/>
  <c r="HSU6" i="2"/>
  <c r="HST6" i="2"/>
  <c r="HSS6" i="2"/>
  <c r="HSR6" i="2"/>
  <c r="HSQ6" i="2"/>
  <c r="HSP6" i="2"/>
  <c r="HSO6" i="2"/>
  <c r="HSN6" i="2"/>
  <c r="HSM6" i="2"/>
  <c r="HSL6" i="2"/>
  <c r="HSK6" i="2"/>
  <c r="HSJ6" i="2"/>
  <c r="HSI6" i="2"/>
  <c r="HSH6" i="2"/>
  <c r="HSG6" i="2"/>
  <c r="HSF6" i="2"/>
  <c r="HSE6" i="2"/>
  <c r="HSD6" i="2"/>
  <c r="HSC6" i="2"/>
  <c r="HSB6" i="2"/>
  <c r="HSA6" i="2"/>
  <c r="HRZ6" i="2"/>
  <c r="HRY6" i="2"/>
  <c r="HRX6" i="2"/>
  <c r="HRW6" i="2"/>
  <c r="HRV6" i="2"/>
  <c r="HRU6" i="2"/>
  <c r="HRT6" i="2"/>
  <c r="HRS6" i="2"/>
  <c r="HRR6" i="2"/>
  <c r="HRQ6" i="2"/>
  <c r="HRP6" i="2"/>
  <c r="HRO6" i="2"/>
  <c r="HRN6" i="2"/>
  <c r="HRM6" i="2"/>
  <c r="HRL6" i="2"/>
  <c r="HRK6" i="2"/>
  <c r="HRJ6" i="2"/>
  <c r="HRI6" i="2"/>
  <c r="HRH6" i="2"/>
  <c r="HRG6" i="2"/>
  <c r="HRF6" i="2"/>
  <c r="HRE6" i="2"/>
  <c r="HRD6" i="2"/>
  <c r="HRC6" i="2"/>
  <c r="HRB6" i="2"/>
  <c r="HRA6" i="2"/>
  <c r="HQZ6" i="2"/>
  <c r="HQY6" i="2"/>
  <c r="HQX6" i="2"/>
  <c r="HQW6" i="2"/>
  <c r="HQV6" i="2"/>
  <c r="HQU6" i="2"/>
  <c r="HQT6" i="2"/>
  <c r="HQS6" i="2"/>
  <c r="HQR6" i="2"/>
  <c r="HQQ6" i="2"/>
  <c r="HQP6" i="2"/>
  <c r="HQO6" i="2"/>
  <c r="HQN6" i="2"/>
  <c r="HQM6" i="2"/>
  <c r="HQL6" i="2"/>
  <c r="HQK6" i="2"/>
  <c r="HQJ6" i="2"/>
  <c r="HQI6" i="2"/>
  <c r="HQH6" i="2"/>
  <c r="HQG6" i="2"/>
  <c r="HQF6" i="2"/>
  <c r="HQE6" i="2"/>
  <c r="HQD6" i="2"/>
  <c r="HQC6" i="2"/>
  <c r="HQB6" i="2"/>
  <c r="HQA6" i="2"/>
  <c r="HPZ6" i="2"/>
  <c r="HPY6" i="2"/>
  <c r="HPX6" i="2"/>
  <c r="HPW6" i="2"/>
  <c r="HPV6" i="2"/>
  <c r="HPU6" i="2"/>
  <c r="HPT6" i="2"/>
  <c r="HPS6" i="2"/>
  <c r="HPR6" i="2"/>
  <c r="HPQ6" i="2"/>
  <c r="HPP6" i="2"/>
  <c r="HPO6" i="2"/>
  <c r="HPN6" i="2"/>
  <c r="HPM6" i="2"/>
  <c r="HPL6" i="2"/>
  <c r="HPK6" i="2"/>
  <c r="HPJ6" i="2"/>
  <c r="HPI6" i="2"/>
  <c r="HPH6" i="2"/>
  <c r="HPG6" i="2"/>
  <c r="HPF6" i="2"/>
  <c r="HPE6" i="2"/>
  <c r="HPD6" i="2"/>
  <c r="HPC6" i="2"/>
  <c r="HPB6" i="2"/>
  <c r="HPA6" i="2"/>
  <c r="HOZ6" i="2"/>
  <c r="HOY6" i="2"/>
  <c r="HOX6" i="2"/>
  <c r="HOW6" i="2"/>
  <c r="HOV6" i="2"/>
  <c r="HOU6" i="2"/>
  <c r="HOT6" i="2"/>
  <c r="HOS6" i="2"/>
  <c r="HOR6" i="2"/>
  <c r="HOQ6" i="2"/>
  <c r="HOP6" i="2"/>
  <c r="HOO6" i="2"/>
  <c r="HON6" i="2"/>
  <c r="HOM6" i="2"/>
  <c r="HOL6" i="2"/>
  <c r="HOK6" i="2"/>
  <c r="HOJ6" i="2"/>
  <c r="HOI6" i="2"/>
  <c r="HOH6" i="2"/>
  <c r="HOG6" i="2"/>
  <c r="HOF6" i="2"/>
  <c r="HOE6" i="2"/>
  <c r="HOD6" i="2"/>
  <c r="HOC6" i="2"/>
  <c r="HOB6" i="2"/>
  <c r="HOA6" i="2"/>
  <c r="HNZ6" i="2"/>
  <c r="HNY6" i="2"/>
  <c r="HNX6" i="2"/>
  <c r="HNW6" i="2"/>
  <c r="HNV6" i="2"/>
  <c r="HNU6" i="2"/>
  <c r="HNT6" i="2"/>
  <c r="HNS6" i="2"/>
  <c r="HNR6" i="2"/>
  <c r="HNQ6" i="2"/>
  <c r="HNP6" i="2"/>
  <c r="HNO6" i="2"/>
  <c r="HNN6" i="2"/>
  <c r="HNM6" i="2"/>
  <c r="HNL6" i="2"/>
  <c r="HNK6" i="2"/>
  <c r="HNJ6" i="2"/>
  <c r="HNI6" i="2"/>
  <c r="HNH6" i="2"/>
  <c r="HNG6" i="2"/>
  <c r="HNF6" i="2"/>
  <c r="HNE6" i="2"/>
  <c r="HND6" i="2"/>
  <c r="HNC6" i="2"/>
  <c r="HNB6" i="2"/>
  <c r="HNA6" i="2"/>
  <c r="HMZ6" i="2"/>
  <c r="HMY6" i="2"/>
  <c r="HMX6" i="2"/>
  <c r="HMW6" i="2"/>
  <c r="HMV6" i="2"/>
  <c r="HMU6" i="2"/>
  <c r="HMT6" i="2"/>
  <c r="HMS6" i="2"/>
  <c r="HMR6" i="2"/>
  <c r="HMQ6" i="2"/>
  <c r="HMP6" i="2"/>
  <c r="HMO6" i="2"/>
  <c r="HMN6" i="2"/>
  <c r="HMM6" i="2"/>
  <c r="HML6" i="2"/>
  <c r="HMK6" i="2"/>
  <c r="HMJ6" i="2"/>
  <c r="HMI6" i="2"/>
  <c r="HMH6" i="2"/>
  <c r="HMG6" i="2"/>
  <c r="HMF6" i="2"/>
  <c r="HME6" i="2"/>
  <c r="HMD6" i="2"/>
  <c r="HMC6" i="2"/>
  <c r="HMB6" i="2"/>
  <c r="HMA6" i="2"/>
  <c r="HLZ6" i="2"/>
  <c r="HLY6" i="2"/>
  <c r="HLX6" i="2"/>
  <c r="HLW6" i="2"/>
  <c r="HLV6" i="2"/>
  <c r="HLU6" i="2"/>
  <c r="HLT6" i="2"/>
  <c r="HLS6" i="2"/>
  <c r="HLR6" i="2"/>
  <c r="HLQ6" i="2"/>
  <c r="HLP6" i="2"/>
  <c r="HLO6" i="2"/>
  <c r="HLN6" i="2"/>
  <c r="HLM6" i="2"/>
  <c r="HLL6" i="2"/>
  <c r="HLK6" i="2"/>
  <c r="HLJ6" i="2"/>
  <c r="HLI6" i="2"/>
  <c r="HLH6" i="2"/>
  <c r="HLG6" i="2"/>
  <c r="HLF6" i="2"/>
  <c r="HLE6" i="2"/>
  <c r="HLD6" i="2"/>
  <c r="HLC6" i="2"/>
  <c r="HLB6" i="2"/>
  <c r="HLA6" i="2"/>
  <c r="HKZ6" i="2"/>
  <c r="HKY6" i="2"/>
  <c r="HKX6" i="2"/>
  <c r="HKW6" i="2"/>
  <c r="HKV6" i="2"/>
  <c r="HKU6" i="2"/>
  <c r="HKT6" i="2"/>
  <c r="HKS6" i="2"/>
  <c r="HKR6" i="2"/>
  <c r="HKQ6" i="2"/>
  <c r="HKP6" i="2"/>
  <c r="HKO6" i="2"/>
  <c r="HKN6" i="2"/>
  <c r="HKM6" i="2"/>
  <c r="HKL6" i="2"/>
  <c r="HKK6" i="2"/>
  <c r="HKJ6" i="2"/>
  <c r="HKI6" i="2"/>
  <c r="HKH6" i="2"/>
  <c r="HKG6" i="2"/>
  <c r="HKF6" i="2"/>
  <c r="HKE6" i="2"/>
  <c r="HKD6" i="2"/>
  <c r="HKC6" i="2"/>
  <c r="HKB6" i="2"/>
  <c r="HKA6" i="2"/>
  <c r="HJZ6" i="2"/>
  <c r="HJY6" i="2"/>
  <c r="HJX6" i="2"/>
  <c r="HJW6" i="2"/>
  <c r="HJV6" i="2"/>
  <c r="HJU6" i="2"/>
  <c r="HJT6" i="2"/>
  <c r="HJS6" i="2"/>
  <c r="HJR6" i="2"/>
  <c r="HJQ6" i="2"/>
  <c r="HJP6" i="2"/>
  <c r="HJO6" i="2"/>
  <c r="HJN6" i="2"/>
  <c r="HJM6" i="2"/>
  <c r="HJL6" i="2"/>
  <c r="HJK6" i="2"/>
  <c r="HJJ6" i="2"/>
  <c r="HJI6" i="2"/>
  <c r="HJH6" i="2"/>
  <c r="HJG6" i="2"/>
  <c r="HJF6" i="2"/>
  <c r="HJE6" i="2"/>
  <c r="HJD6" i="2"/>
  <c r="HJC6" i="2"/>
  <c r="HJB6" i="2"/>
  <c r="HJA6" i="2"/>
  <c r="HIZ6" i="2"/>
  <c r="HIY6" i="2"/>
  <c r="HIX6" i="2"/>
  <c r="HIW6" i="2"/>
  <c r="HIV6" i="2"/>
  <c r="HIU6" i="2"/>
  <c r="HIT6" i="2"/>
  <c r="HIS6" i="2"/>
  <c r="HIR6" i="2"/>
  <c r="HIQ6" i="2"/>
  <c r="HIP6" i="2"/>
  <c r="HIO6" i="2"/>
  <c r="HIN6" i="2"/>
  <c r="HIM6" i="2"/>
  <c r="HIL6" i="2"/>
  <c r="HIK6" i="2"/>
  <c r="HIJ6" i="2"/>
  <c r="HII6" i="2"/>
  <c r="HIH6" i="2"/>
  <c r="HIG6" i="2"/>
  <c r="HIF6" i="2"/>
  <c r="HIE6" i="2"/>
  <c r="HID6" i="2"/>
  <c r="HIC6" i="2"/>
  <c r="HIB6" i="2"/>
  <c r="HIA6" i="2"/>
  <c r="HHZ6" i="2"/>
  <c r="HHY6" i="2"/>
  <c r="HHX6" i="2"/>
  <c r="HHW6" i="2"/>
  <c r="HHV6" i="2"/>
  <c r="HHU6" i="2"/>
  <c r="HHT6" i="2"/>
  <c r="HHS6" i="2"/>
  <c r="HHR6" i="2"/>
  <c r="HHQ6" i="2"/>
  <c r="HHP6" i="2"/>
  <c r="HHO6" i="2"/>
  <c r="HHN6" i="2"/>
  <c r="HHM6" i="2"/>
  <c r="HHL6" i="2"/>
  <c r="HHK6" i="2"/>
  <c r="HHJ6" i="2"/>
  <c r="HHI6" i="2"/>
  <c r="HHH6" i="2"/>
  <c r="HHG6" i="2"/>
  <c r="HHF6" i="2"/>
  <c r="HHE6" i="2"/>
  <c r="HHD6" i="2"/>
  <c r="HHC6" i="2"/>
  <c r="HHB6" i="2"/>
  <c r="HHA6" i="2"/>
  <c r="HGZ6" i="2"/>
  <c r="HGY6" i="2"/>
  <c r="HGX6" i="2"/>
  <c r="HGW6" i="2"/>
  <c r="HGV6" i="2"/>
  <c r="HGU6" i="2"/>
  <c r="HGT6" i="2"/>
  <c r="HGS6" i="2"/>
  <c r="HGR6" i="2"/>
  <c r="HGQ6" i="2"/>
  <c r="HGP6" i="2"/>
  <c r="HGO6" i="2"/>
  <c r="HGN6" i="2"/>
  <c r="HGM6" i="2"/>
  <c r="HGL6" i="2"/>
  <c r="HGK6" i="2"/>
  <c r="HGJ6" i="2"/>
  <c r="HGI6" i="2"/>
  <c r="HGH6" i="2"/>
  <c r="HGG6" i="2"/>
  <c r="HGF6" i="2"/>
  <c r="HGE6" i="2"/>
  <c r="HGD6" i="2"/>
  <c r="HGC6" i="2"/>
  <c r="HGB6" i="2"/>
  <c r="HGA6" i="2"/>
  <c r="HFZ6" i="2"/>
  <c r="HFY6" i="2"/>
  <c r="HFX6" i="2"/>
  <c r="HFW6" i="2"/>
  <c r="HFV6" i="2"/>
  <c r="HFU6" i="2"/>
  <c r="HFT6" i="2"/>
  <c r="HFS6" i="2"/>
  <c r="HFR6" i="2"/>
  <c r="HFQ6" i="2"/>
  <c r="HFP6" i="2"/>
  <c r="HFO6" i="2"/>
  <c r="HFN6" i="2"/>
  <c r="HFM6" i="2"/>
  <c r="HFL6" i="2"/>
  <c r="HFK6" i="2"/>
  <c r="HFJ6" i="2"/>
  <c r="HFI6" i="2"/>
  <c r="HFH6" i="2"/>
  <c r="HFG6" i="2"/>
  <c r="HFF6" i="2"/>
  <c r="HFE6" i="2"/>
  <c r="HFD6" i="2"/>
  <c r="HFC6" i="2"/>
  <c r="HFB6" i="2"/>
  <c r="HFA6" i="2"/>
  <c r="HEZ6" i="2"/>
  <c r="HEY6" i="2"/>
  <c r="HEX6" i="2"/>
  <c r="HEW6" i="2"/>
  <c r="HEV6" i="2"/>
  <c r="HEU6" i="2"/>
  <c r="HET6" i="2"/>
  <c r="HES6" i="2"/>
  <c r="HER6" i="2"/>
  <c r="HEQ6" i="2"/>
  <c r="HEP6" i="2"/>
  <c r="HEO6" i="2"/>
  <c r="HEN6" i="2"/>
  <c r="HEM6" i="2"/>
  <c r="HEL6" i="2"/>
  <c r="HEK6" i="2"/>
  <c r="HEJ6" i="2"/>
  <c r="HEI6" i="2"/>
  <c r="HEH6" i="2"/>
  <c r="HEG6" i="2"/>
  <c r="HEF6" i="2"/>
  <c r="HEE6" i="2"/>
  <c r="HED6" i="2"/>
  <c r="HEC6" i="2"/>
  <c r="HEB6" i="2"/>
  <c r="HEA6" i="2"/>
  <c r="HDZ6" i="2"/>
  <c r="HDY6" i="2"/>
  <c r="HDX6" i="2"/>
  <c r="HDW6" i="2"/>
  <c r="HDV6" i="2"/>
  <c r="HDU6" i="2"/>
  <c r="HDT6" i="2"/>
  <c r="HDS6" i="2"/>
  <c r="HDR6" i="2"/>
  <c r="HDQ6" i="2"/>
  <c r="HDP6" i="2"/>
  <c r="HDO6" i="2"/>
  <c r="HDN6" i="2"/>
  <c r="HDM6" i="2"/>
  <c r="HDL6" i="2"/>
  <c r="HDK6" i="2"/>
  <c r="HDJ6" i="2"/>
  <c r="HDI6" i="2"/>
  <c r="HDH6" i="2"/>
  <c r="HDG6" i="2"/>
  <c r="HDF6" i="2"/>
  <c r="HDE6" i="2"/>
  <c r="HDD6" i="2"/>
  <c r="HDC6" i="2"/>
  <c r="HDB6" i="2"/>
  <c r="HDA6" i="2"/>
  <c r="HCZ6" i="2"/>
  <c r="HCY6" i="2"/>
  <c r="HCX6" i="2"/>
  <c r="HCW6" i="2"/>
  <c r="HCV6" i="2"/>
  <c r="HCU6" i="2"/>
  <c r="HCT6" i="2"/>
  <c r="HCS6" i="2"/>
  <c r="HCR6" i="2"/>
  <c r="HCQ6" i="2"/>
  <c r="HCP6" i="2"/>
  <c r="HCO6" i="2"/>
  <c r="HCN6" i="2"/>
  <c r="HCM6" i="2"/>
  <c r="HCL6" i="2"/>
  <c r="HCK6" i="2"/>
  <c r="HCJ6" i="2"/>
  <c r="HCI6" i="2"/>
  <c r="HCH6" i="2"/>
  <c r="HCG6" i="2"/>
  <c r="HCF6" i="2"/>
  <c r="HCE6" i="2"/>
  <c r="HCD6" i="2"/>
  <c r="HCC6" i="2"/>
  <c r="HCB6" i="2"/>
  <c r="HCA6" i="2"/>
  <c r="HBZ6" i="2"/>
  <c r="HBY6" i="2"/>
  <c r="HBX6" i="2"/>
  <c r="HBW6" i="2"/>
  <c r="HBV6" i="2"/>
  <c r="HBU6" i="2"/>
  <c r="HBT6" i="2"/>
  <c r="HBS6" i="2"/>
  <c r="HBR6" i="2"/>
  <c r="HBQ6" i="2"/>
  <c r="HBP6" i="2"/>
  <c r="HBO6" i="2"/>
  <c r="HBN6" i="2"/>
  <c r="HBM6" i="2"/>
  <c r="HBL6" i="2"/>
  <c r="HBK6" i="2"/>
  <c r="HBJ6" i="2"/>
  <c r="HBI6" i="2"/>
  <c r="HBH6" i="2"/>
  <c r="HBG6" i="2"/>
  <c r="HBF6" i="2"/>
  <c r="HBE6" i="2"/>
  <c r="HBD6" i="2"/>
  <c r="HBC6" i="2"/>
  <c r="HBB6" i="2"/>
  <c r="HBA6" i="2"/>
  <c r="HAZ6" i="2"/>
  <c r="HAY6" i="2"/>
  <c r="HAX6" i="2"/>
  <c r="HAW6" i="2"/>
  <c r="HAV6" i="2"/>
  <c r="HAU6" i="2"/>
  <c r="HAT6" i="2"/>
  <c r="HAS6" i="2"/>
  <c r="HAR6" i="2"/>
  <c r="HAQ6" i="2"/>
  <c r="HAP6" i="2"/>
  <c r="HAO6" i="2"/>
  <c r="HAN6" i="2"/>
  <c r="HAM6" i="2"/>
  <c r="HAL6" i="2"/>
  <c r="HAK6" i="2"/>
  <c r="HAJ6" i="2"/>
  <c r="HAI6" i="2"/>
  <c r="HAH6" i="2"/>
  <c r="HAG6" i="2"/>
  <c r="HAF6" i="2"/>
  <c r="HAE6" i="2"/>
  <c r="HAD6" i="2"/>
  <c r="HAC6" i="2"/>
  <c r="HAB6" i="2"/>
  <c r="HAA6" i="2"/>
  <c r="GZZ6" i="2"/>
  <c r="GZY6" i="2"/>
  <c r="GZX6" i="2"/>
  <c r="GZW6" i="2"/>
  <c r="GZV6" i="2"/>
  <c r="GZU6" i="2"/>
  <c r="GZT6" i="2"/>
  <c r="GZS6" i="2"/>
  <c r="GZR6" i="2"/>
  <c r="GZQ6" i="2"/>
  <c r="GZP6" i="2"/>
  <c r="GZO6" i="2"/>
  <c r="GZN6" i="2"/>
  <c r="GZM6" i="2"/>
  <c r="GZL6" i="2"/>
  <c r="GZK6" i="2"/>
  <c r="GZJ6" i="2"/>
  <c r="GZI6" i="2"/>
  <c r="GZH6" i="2"/>
  <c r="GZG6" i="2"/>
  <c r="GZF6" i="2"/>
  <c r="GZE6" i="2"/>
  <c r="GZD6" i="2"/>
  <c r="GZC6" i="2"/>
  <c r="GZB6" i="2"/>
  <c r="GZA6" i="2"/>
  <c r="GYZ6" i="2"/>
  <c r="GYY6" i="2"/>
  <c r="GYX6" i="2"/>
  <c r="GYW6" i="2"/>
  <c r="GYV6" i="2"/>
  <c r="GYU6" i="2"/>
  <c r="GYT6" i="2"/>
  <c r="GYS6" i="2"/>
  <c r="GYR6" i="2"/>
  <c r="GYQ6" i="2"/>
  <c r="GYP6" i="2"/>
  <c r="GYO6" i="2"/>
  <c r="GYN6" i="2"/>
  <c r="GYM6" i="2"/>
  <c r="GYL6" i="2"/>
  <c r="GYK6" i="2"/>
  <c r="GYJ6" i="2"/>
  <c r="GYI6" i="2"/>
  <c r="GYH6" i="2"/>
  <c r="GYG6" i="2"/>
  <c r="GYF6" i="2"/>
  <c r="GYE6" i="2"/>
  <c r="GYD6" i="2"/>
  <c r="GYC6" i="2"/>
  <c r="GYB6" i="2"/>
  <c r="GYA6" i="2"/>
  <c r="GXZ6" i="2"/>
  <c r="GXY6" i="2"/>
  <c r="GXX6" i="2"/>
  <c r="GXW6" i="2"/>
  <c r="GXV6" i="2"/>
  <c r="GXU6" i="2"/>
  <c r="GXT6" i="2"/>
  <c r="GXS6" i="2"/>
  <c r="GXR6" i="2"/>
  <c r="GXQ6" i="2"/>
  <c r="GXP6" i="2"/>
  <c r="GXO6" i="2"/>
  <c r="GXN6" i="2"/>
  <c r="GXM6" i="2"/>
  <c r="GXL6" i="2"/>
  <c r="GXK6" i="2"/>
  <c r="GXJ6" i="2"/>
  <c r="GXI6" i="2"/>
  <c r="GXH6" i="2"/>
  <c r="GXG6" i="2"/>
  <c r="GXF6" i="2"/>
  <c r="GXE6" i="2"/>
  <c r="GXD6" i="2"/>
  <c r="GXC6" i="2"/>
  <c r="GXB6" i="2"/>
  <c r="GXA6" i="2"/>
  <c r="GWZ6" i="2"/>
  <c r="GWY6" i="2"/>
  <c r="GWX6" i="2"/>
  <c r="GWW6" i="2"/>
  <c r="GWV6" i="2"/>
  <c r="GWU6" i="2"/>
  <c r="GWT6" i="2"/>
  <c r="GWS6" i="2"/>
  <c r="GWR6" i="2"/>
  <c r="GWQ6" i="2"/>
  <c r="GWP6" i="2"/>
  <c r="GWO6" i="2"/>
  <c r="GWN6" i="2"/>
  <c r="GWM6" i="2"/>
  <c r="GWL6" i="2"/>
  <c r="GWK6" i="2"/>
  <c r="GWJ6" i="2"/>
  <c r="GWI6" i="2"/>
  <c r="GWH6" i="2"/>
  <c r="GWG6" i="2"/>
  <c r="GWF6" i="2"/>
  <c r="GWE6" i="2"/>
  <c r="GWD6" i="2"/>
  <c r="GWC6" i="2"/>
  <c r="GWB6" i="2"/>
  <c r="GWA6" i="2"/>
  <c r="GVZ6" i="2"/>
  <c r="GVY6" i="2"/>
  <c r="GVX6" i="2"/>
  <c r="GVW6" i="2"/>
  <c r="GVV6" i="2"/>
  <c r="GVU6" i="2"/>
  <c r="GVT6" i="2"/>
  <c r="GVS6" i="2"/>
  <c r="GVR6" i="2"/>
  <c r="GVQ6" i="2"/>
  <c r="GVP6" i="2"/>
  <c r="GVO6" i="2"/>
  <c r="GVN6" i="2"/>
  <c r="GVM6" i="2"/>
  <c r="GVL6" i="2"/>
  <c r="GVK6" i="2"/>
  <c r="GVJ6" i="2"/>
  <c r="GVI6" i="2"/>
  <c r="GVH6" i="2"/>
  <c r="GVG6" i="2"/>
  <c r="GVF6" i="2"/>
  <c r="GVE6" i="2"/>
  <c r="GVD6" i="2"/>
  <c r="GVC6" i="2"/>
  <c r="GVB6" i="2"/>
  <c r="GVA6" i="2"/>
  <c r="GUZ6" i="2"/>
  <c r="GUY6" i="2"/>
  <c r="GUX6" i="2"/>
  <c r="GUW6" i="2"/>
  <c r="GUV6" i="2"/>
  <c r="GUU6" i="2"/>
  <c r="GUT6" i="2"/>
  <c r="GUS6" i="2"/>
  <c r="GUR6" i="2"/>
  <c r="GUQ6" i="2"/>
  <c r="GUP6" i="2"/>
  <c r="GUO6" i="2"/>
  <c r="GUN6" i="2"/>
  <c r="GUM6" i="2"/>
  <c r="GUL6" i="2"/>
  <c r="GUK6" i="2"/>
  <c r="GUJ6" i="2"/>
  <c r="GUI6" i="2"/>
  <c r="GUH6" i="2"/>
  <c r="GUG6" i="2"/>
  <c r="GUF6" i="2"/>
  <c r="GUE6" i="2"/>
  <c r="GUD6" i="2"/>
  <c r="GUC6" i="2"/>
  <c r="GUB6" i="2"/>
  <c r="GUA6" i="2"/>
  <c r="GTZ6" i="2"/>
  <c r="GTY6" i="2"/>
  <c r="GTX6" i="2"/>
  <c r="GTW6" i="2"/>
  <c r="GTV6" i="2"/>
  <c r="GTU6" i="2"/>
  <c r="GTT6" i="2"/>
  <c r="GTS6" i="2"/>
  <c r="GTR6" i="2"/>
  <c r="GTQ6" i="2"/>
  <c r="GTP6" i="2"/>
  <c r="GTO6" i="2"/>
  <c r="GTN6" i="2"/>
  <c r="GTM6" i="2"/>
  <c r="GTL6" i="2"/>
  <c r="GTK6" i="2"/>
  <c r="GTJ6" i="2"/>
  <c r="GTI6" i="2"/>
  <c r="GTH6" i="2"/>
  <c r="GTG6" i="2"/>
  <c r="GTF6" i="2"/>
  <c r="GTE6" i="2"/>
  <c r="GTD6" i="2"/>
  <c r="GTC6" i="2"/>
  <c r="GTB6" i="2"/>
  <c r="GTA6" i="2"/>
  <c r="GSZ6" i="2"/>
  <c r="GSY6" i="2"/>
  <c r="GSX6" i="2"/>
  <c r="GSW6" i="2"/>
  <c r="GSV6" i="2"/>
  <c r="GSU6" i="2"/>
  <c r="GST6" i="2"/>
  <c r="GSS6" i="2"/>
  <c r="GSR6" i="2"/>
  <c r="GSQ6" i="2"/>
  <c r="GSP6" i="2"/>
  <c r="GSO6" i="2"/>
  <c r="GSN6" i="2"/>
  <c r="GSM6" i="2"/>
  <c r="GSL6" i="2"/>
  <c r="GSK6" i="2"/>
  <c r="GSJ6" i="2"/>
  <c r="GSI6" i="2"/>
  <c r="GSH6" i="2"/>
  <c r="GSG6" i="2"/>
  <c r="GSF6" i="2"/>
  <c r="GSE6" i="2"/>
  <c r="GSD6" i="2"/>
  <c r="GSC6" i="2"/>
  <c r="GSB6" i="2"/>
  <c r="GSA6" i="2"/>
  <c r="GRZ6" i="2"/>
  <c r="GRY6" i="2"/>
  <c r="GRX6" i="2"/>
  <c r="GRW6" i="2"/>
  <c r="GRV6" i="2"/>
  <c r="GRU6" i="2"/>
  <c r="GRT6" i="2"/>
  <c r="GRS6" i="2"/>
  <c r="GRR6" i="2"/>
  <c r="GRQ6" i="2"/>
  <c r="GRP6" i="2"/>
  <c r="GRO6" i="2"/>
  <c r="GRN6" i="2"/>
  <c r="GRM6" i="2"/>
  <c r="GRL6" i="2"/>
  <c r="GRK6" i="2"/>
  <c r="GRJ6" i="2"/>
  <c r="GRI6" i="2"/>
  <c r="GRH6" i="2"/>
  <c r="GRG6" i="2"/>
  <c r="GRF6" i="2"/>
  <c r="GRE6" i="2"/>
  <c r="GRD6" i="2"/>
  <c r="GRC6" i="2"/>
  <c r="GRB6" i="2"/>
  <c r="GRA6" i="2"/>
  <c r="GQZ6" i="2"/>
  <c r="GQY6" i="2"/>
  <c r="GQX6" i="2"/>
  <c r="GQW6" i="2"/>
  <c r="GQV6" i="2"/>
  <c r="GQU6" i="2"/>
  <c r="GQT6" i="2"/>
  <c r="GQS6" i="2"/>
  <c r="GQR6" i="2"/>
  <c r="GQQ6" i="2"/>
  <c r="GQP6" i="2"/>
  <c r="GQO6" i="2"/>
  <c r="GQN6" i="2"/>
  <c r="GQM6" i="2"/>
  <c r="GQL6" i="2"/>
  <c r="GQK6" i="2"/>
  <c r="GQJ6" i="2"/>
  <c r="GQI6" i="2"/>
  <c r="GQH6" i="2"/>
  <c r="GQG6" i="2"/>
  <c r="GQF6" i="2"/>
  <c r="GQE6" i="2"/>
  <c r="GQD6" i="2"/>
  <c r="GQC6" i="2"/>
  <c r="GQB6" i="2"/>
  <c r="GQA6" i="2"/>
  <c r="GPZ6" i="2"/>
  <c r="GPY6" i="2"/>
  <c r="GPX6" i="2"/>
  <c r="GPW6" i="2"/>
  <c r="GPV6" i="2"/>
  <c r="GPU6" i="2"/>
  <c r="GPT6" i="2"/>
  <c r="GPS6" i="2"/>
  <c r="GPR6" i="2"/>
  <c r="GPQ6" i="2"/>
  <c r="GPP6" i="2"/>
  <c r="GPO6" i="2"/>
  <c r="GPN6" i="2"/>
  <c r="GPM6" i="2"/>
  <c r="GPL6" i="2"/>
  <c r="GPK6" i="2"/>
  <c r="GPJ6" i="2"/>
  <c r="GPI6" i="2"/>
  <c r="GPH6" i="2"/>
  <c r="GPG6" i="2"/>
  <c r="GPF6" i="2"/>
  <c r="GPE6" i="2"/>
  <c r="GPD6" i="2"/>
  <c r="GPC6" i="2"/>
  <c r="GPB6" i="2"/>
  <c r="GPA6" i="2"/>
  <c r="GOZ6" i="2"/>
  <c r="GOY6" i="2"/>
  <c r="GOX6" i="2"/>
  <c r="GOW6" i="2"/>
  <c r="GOV6" i="2"/>
  <c r="GOU6" i="2"/>
  <c r="GOT6" i="2"/>
  <c r="GOS6" i="2"/>
  <c r="GOR6" i="2"/>
  <c r="GOQ6" i="2"/>
  <c r="GOP6" i="2"/>
  <c r="GOO6" i="2"/>
  <c r="GON6" i="2"/>
  <c r="GOM6" i="2"/>
  <c r="GOL6" i="2"/>
  <c r="GOK6" i="2"/>
  <c r="GOJ6" i="2"/>
  <c r="GOI6" i="2"/>
  <c r="GOH6" i="2"/>
  <c r="GOG6" i="2"/>
  <c r="GOF6" i="2"/>
  <c r="GOE6" i="2"/>
  <c r="GOD6" i="2"/>
  <c r="GOC6" i="2"/>
  <c r="GOB6" i="2"/>
  <c r="GOA6" i="2"/>
  <c r="GNZ6" i="2"/>
  <c r="GNY6" i="2"/>
  <c r="GNX6" i="2"/>
  <c r="GNW6" i="2"/>
  <c r="GNV6" i="2"/>
  <c r="GNU6" i="2"/>
  <c r="GNT6" i="2"/>
  <c r="GNS6" i="2"/>
  <c r="GNR6" i="2"/>
  <c r="GNQ6" i="2"/>
  <c r="GNP6" i="2"/>
  <c r="GNO6" i="2"/>
  <c r="GNN6" i="2"/>
  <c r="GNM6" i="2"/>
  <c r="GNL6" i="2"/>
  <c r="GNK6" i="2"/>
  <c r="GNJ6" i="2"/>
  <c r="GNI6" i="2"/>
  <c r="GNH6" i="2"/>
  <c r="GNG6" i="2"/>
  <c r="GNF6" i="2"/>
  <c r="GNE6" i="2"/>
  <c r="GND6" i="2"/>
  <c r="GNC6" i="2"/>
  <c r="GNB6" i="2"/>
  <c r="GNA6" i="2"/>
  <c r="GMZ6" i="2"/>
  <c r="GMY6" i="2"/>
  <c r="GMX6" i="2"/>
  <c r="GMW6" i="2"/>
  <c r="GMV6" i="2"/>
  <c r="GMU6" i="2"/>
  <c r="GMT6" i="2"/>
  <c r="GMS6" i="2"/>
  <c r="GMR6" i="2"/>
  <c r="GMQ6" i="2"/>
  <c r="GMP6" i="2"/>
  <c r="GMO6" i="2"/>
  <c r="GMN6" i="2"/>
  <c r="GMM6" i="2"/>
  <c r="GML6" i="2"/>
  <c r="GMK6" i="2"/>
  <c r="GMJ6" i="2"/>
  <c r="GMI6" i="2"/>
  <c r="GMH6" i="2"/>
  <c r="GMG6" i="2"/>
  <c r="GMF6" i="2"/>
  <c r="GME6" i="2"/>
  <c r="GMD6" i="2"/>
  <c r="GMC6" i="2"/>
  <c r="GMB6" i="2"/>
  <c r="GMA6" i="2"/>
  <c r="GLZ6" i="2"/>
  <c r="GLY6" i="2"/>
  <c r="GLX6" i="2"/>
  <c r="GLW6" i="2"/>
  <c r="GLV6" i="2"/>
  <c r="GLU6" i="2"/>
  <c r="GLT6" i="2"/>
  <c r="GLS6" i="2"/>
  <c r="GLR6" i="2"/>
  <c r="GLQ6" i="2"/>
  <c r="GLP6" i="2"/>
  <c r="GLO6" i="2"/>
  <c r="GLN6" i="2"/>
  <c r="GLM6" i="2"/>
  <c r="GLL6" i="2"/>
  <c r="GLK6" i="2"/>
  <c r="GLJ6" i="2"/>
  <c r="GLI6" i="2"/>
  <c r="GLH6" i="2"/>
  <c r="GLG6" i="2"/>
  <c r="GLF6" i="2"/>
  <c r="GLE6" i="2"/>
  <c r="GLD6" i="2"/>
  <c r="GLC6" i="2"/>
  <c r="GLB6" i="2"/>
  <c r="GLA6" i="2"/>
  <c r="GKZ6" i="2"/>
  <c r="GKY6" i="2"/>
  <c r="GKX6" i="2"/>
  <c r="GKW6" i="2"/>
  <c r="GKV6" i="2"/>
  <c r="GKU6" i="2"/>
  <c r="GKT6" i="2"/>
  <c r="GKS6" i="2"/>
  <c r="GKR6" i="2"/>
  <c r="GKQ6" i="2"/>
  <c r="GKP6" i="2"/>
  <c r="GKO6" i="2"/>
  <c r="GKN6" i="2"/>
  <c r="GKM6" i="2"/>
  <c r="GKL6" i="2"/>
  <c r="GKK6" i="2"/>
  <c r="GKJ6" i="2"/>
  <c r="GKI6" i="2"/>
  <c r="GKH6" i="2"/>
  <c r="GKG6" i="2"/>
  <c r="GKF6" i="2"/>
  <c r="GKE6" i="2"/>
  <c r="GKD6" i="2"/>
  <c r="GKC6" i="2"/>
  <c r="GKB6" i="2"/>
  <c r="GKA6" i="2"/>
  <c r="GJZ6" i="2"/>
  <c r="GJY6" i="2"/>
  <c r="GJX6" i="2"/>
  <c r="GJW6" i="2"/>
  <c r="GJV6" i="2"/>
  <c r="GJU6" i="2"/>
  <c r="GJT6" i="2"/>
  <c r="GJS6" i="2"/>
  <c r="GJR6" i="2"/>
  <c r="GJQ6" i="2"/>
  <c r="GJP6" i="2"/>
  <c r="GJO6" i="2"/>
  <c r="GJN6" i="2"/>
  <c r="GJM6" i="2"/>
  <c r="GJL6" i="2"/>
  <c r="GJK6" i="2"/>
  <c r="GJJ6" i="2"/>
  <c r="GJI6" i="2"/>
  <c r="GJH6" i="2"/>
  <c r="GJG6" i="2"/>
  <c r="GJF6" i="2"/>
  <c r="GJE6" i="2"/>
  <c r="GJD6" i="2"/>
  <c r="GJC6" i="2"/>
  <c r="GJB6" i="2"/>
  <c r="GJA6" i="2"/>
  <c r="GIZ6" i="2"/>
  <c r="GIY6" i="2"/>
  <c r="GIX6" i="2"/>
  <c r="GIW6" i="2"/>
  <c r="GIV6" i="2"/>
  <c r="GIU6" i="2"/>
  <c r="GIT6" i="2"/>
  <c r="GIS6" i="2"/>
  <c r="GIR6" i="2"/>
  <c r="GIQ6" i="2"/>
  <c r="GIP6" i="2"/>
  <c r="GIO6" i="2"/>
  <c r="GIN6" i="2"/>
  <c r="GIM6" i="2"/>
  <c r="GIL6" i="2"/>
  <c r="GIK6" i="2"/>
  <c r="GIJ6" i="2"/>
  <c r="GII6" i="2"/>
  <c r="GIH6" i="2"/>
  <c r="GIG6" i="2"/>
  <c r="GIF6" i="2"/>
  <c r="GIE6" i="2"/>
  <c r="GID6" i="2"/>
  <c r="GIC6" i="2"/>
  <c r="GIB6" i="2"/>
  <c r="GIA6" i="2"/>
  <c r="GHZ6" i="2"/>
  <c r="GHY6" i="2"/>
  <c r="GHX6" i="2"/>
  <c r="GHW6" i="2"/>
  <c r="GHV6" i="2"/>
  <c r="GHU6" i="2"/>
  <c r="GHT6" i="2"/>
  <c r="GHS6" i="2"/>
  <c r="GHR6" i="2"/>
  <c r="GHQ6" i="2"/>
  <c r="GHP6" i="2"/>
  <c r="GHO6" i="2"/>
  <c r="GHN6" i="2"/>
  <c r="GHM6" i="2"/>
  <c r="GHL6" i="2"/>
  <c r="GHK6" i="2"/>
  <c r="GHJ6" i="2"/>
  <c r="GHI6" i="2"/>
  <c r="GHH6" i="2"/>
  <c r="GHG6" i="2"/>
  <c r="GHF6" i="2"/>
  <c r="GHE6" i="2"/>
  <c r="GHD6" i="2"/>
  <c r="GHC6" i="2"/>
  <c r="GHB6" i="2"/>
  <c r="GHA6" i="2"/>
  <c r="GGZ6" i="2"/>
  <c r="GGY6" i="2"/>
  <c r="GGX6" i="2"/>
  <c r="GGW6" i="2"/>
  <c r="GGV6" i="2"/>
  <c r="GGU6" i="2"/>
  <c r="GGT6" i="2"/>
  <c r="GGS6" i="2"/>
  <c r="GGR6" i="2"/>
  <c r="GGQ6" i="2"/>
  <c r="GGP6" i="2"/>
  <c r="GGO6" i="2"/>
  <c r="GGN6" i="2"/>
  <c r="GGM6" i="2"/>
  <c r="GGL6" i="2"/>
  <c r="GGK6" i="2"/>
  <c r="GGJ6" i="2"/>
  <c r="GGI6" i="2"/>
  <c r="GGH6" i="2"/>
  <c r="GGG6" i="2"/>
  <c r="GGF6" i="2"/>
  <c r="GGE6" i="2"/>
  <c r="GGD6" i="2"/>
  <c r="GGC6" i="2"/>
  <c r="GGB6" i="2"/>
  <c r="GGA6" i="2"/>
  <c r="GFZ6" i="2"/>
  <c r="GFY6" i="2"/>
  <c r="GFX6" i="2"/>
  <c r="GFW6" i="2"/>
  <c r="GFV6" i="2"/>
  <c r="GFU6" i="2"/>
  <c r="GFT6" i="2"/>
  <c r="GFS6" i="2"/>
  <c r="GFR6" i="2"/>
  <c r="GFQ6" i="2"/>
  <c r="GFP6" i="2"/>
  <c r="GFO6" i="2"/>
  <c r="GFN6" i="2"/>
  <c r="GFM6" i="2"/>
  <c r="GFL6" i="2"/>
  <c r="GFK6" i="2"/>
  <c r="GFJ6" i="2"/>
  <c r="GFI6" i="2"/>
  <c r="GFH6" i="2"/>
  <c r="GFG6" i="2"/>
  <c r="GFF6" i="2"/>
  <c r="GFE6" i="2"/>
  <c r="GFD6" i="2"/>
  <c r="GFC6" i="2"/>
  <c r="GFB6" i="2"/>
  <c r="GFA6" i="2"/>
  <c r="GEZ6" i="2"/>
  <c r="GEY6" i="2"/>
  <c r="GEX6" i="2"/>
  <c r="GEW6" i="2"/>
  <c r="GEV6" i="2"/>
  <c r="GEU6" i="2"/>
  <c r="GET6" i="2"/>
  <c r="GES6" i="2"/>
  <c r="GER6" i="2"/>
  <c r="GEQ6" i="2"/>
  <c r="GEP6" i="2"/>
  <c r="GEO6" i="2"/>
  <c r="GEN6" i="2"/>
  <c r="GEM6" i="2"/>
  <c r="GEL6" i="2"/>
  <c r="GEK6" i="2"/>
  <c r="GEJ6" i="2"/>
  <c r="GEI6" i="2"/>
  <c r="GEH6" i="2"/>
  <c r="GEG6" i="2"/>
  <c r="GEF6" i="2"/>
  <c r="GEE6" i="2"/>
  <c r="GED6" i="2"/>
  <c r="GEC6" i="2"/>
  <c r="GEB6" i="2"/>
  <c r="GEA6" i="2"/>
  <c r="GDZ6" i="2"/>
  <c r="GDY6" i="2"/>
  <c r="GDX6" i="2"/>
  <c r="GDW6" i="2"/>
  <c r="GDV6" i="2"/>
  <c r="GDU6" i="2"/>
  <c r="GDT6" i="2"/>
  <c r="GDS6" i="2"/>
  <c r="GDR6" i="2"/>
  <c r="GDQ6" i="2"/>
  <c r="GDP6" i="2"/>
  <c r="GDO6" i="2"/>
  <c r="GDN6" i="2"/>
  <c r="GDM6" i="2"/>
  <c r="GDL6" i="2"/>
  <c r="GDK6" i="2"/>
  <c r="GDJ6" i="2"/>
  <c r="GDI6" i="2"/>
  <c r="GDH6" i="2"/>
  <c r="GDG6" i="2"/>
  <c r="GDF6" i="2"/>
  <c r="GDE6" i="2"/>
  <c r="GDD6" i="2"/>
  <c r="GDC6" i="2"/>
  <c r="GDB6" i="2"/>
  <c r="GDA6" i="2"/>
  <c r="GCZ6" i="2"/>
  <c r="GCY6" i="2"/>
  <c r="GCX6" i="2"/>
  <c r="GCW6" i="2"/>
  <c r="GCV6" i="2"/>
  <c r="GCU6" i="2"/>
  <c r="GCT6" i="2"/>
  <c r="GCS6" i="2"/>
  <c r="GCR6" i="2"/>
  <c r="GCQ6" i="2"/>
  <c r="GCP6" i="2"/>
  <c r="GCO6" i="2"/>
  <c r="GCN6" i="2"/>
  <c r="GCM6" i="2"/>
  <c r="GCL6" i="2"/>
  <c r="GCK6" i="2"/>
  <c r="GCJ6" i="2"/>
  <c r="GCI6" i="2"/>
  <c r="GCH6" i="2"/>
  <c r="GCG6" i="2"/>
  <c r="GCF6" i="2"/>
  <c r="GCE6" i="2"/>
  <c r="GCD6" i="2"/>
  <c r="GCC6" i="2"/>
  <c r="GCB6" i="2"/>
  <c r="GCA6" i="2"/>
  <c r="GBZ6" i="2"/>
  <c r="GBY6" i="2"/>
  <c r="GBX6" i="2"/>
  <c r="GBW6" i="2"/>
  <c r="GBV6" i="2"/>
  <c r="GBU6" i="2"/>
  <c r="GBT6" i="2"/>
  <c r="GBS6" i="2"/>
  <c r="GBR6" i="2"/>
  <c r="GBQ6" i="2"/>
  <c r="GBP6" i="2"/>
  <c r="GBO6" i="2"/>
  <c r="GBN6" i="2"/>
  <c r="GBM6" i="2"/>
  <c r="GBL6" i="2"/>
  <c r="GBK6" i="2"/>
  <c r="GBJ6" i="2"/>
  <c r="GBI6" i="2"/>
  <c r="GBH6" i="2"/>
  <c r="GBG6" i="2"/>
  <c r="GBF6" i="2"/>
  <c r="GBE6" i="2"/>
  <c r="GBD6" i="2"/>
  <c r="GBC6" i="2"/>
  <c r="GBB6" i="2"/>
  <c r="GBA6" i="2"/>
  <c r="GAZ6" i="2"/>
  <c r="GAY6" i="2"/>
  <c r="GAX6" i="2"/>
  <c r="GAW6" i="2"/>
  <c r="GAV6" i="2"/>
  <c r="GAU6" i="2"/>
  <c r="GAT6" i="2"/>
  <c r="GAS6" i="2"/>
  <c r="GAR6" i="2"/>
  <c r="GAQ6" i="2"/>
  <c r="GAP6" i="2"/>
  <c r="GAO6" i="2"/>
  <c r="GAN6" i="2"/>
  <c r="GAM6" i="2"/>
  <c r="GAL6" i="2"/>
  <c r="GAK6" i="2"/>
  <c r="GAJ6" i="2"/>
  <c r="GAI6" i="2"/>
  <c r="GAH6" i="2"/>
  <c r="GAG6" i="2"/>
  <c r="GAF6" i="2"/>
  <c r="GAE6" i="2"/>
  <c r="GAD6" i="2"/>
  <c r="GAC6" i="2"/>
  <c r="GAB6" i="2"/>
  <c r="GAA6" i="2"/>
  <c r="FZZ6" i="2"/>
  <c r="FZY6" i="2"/>
  <c r="FZX6" i="2"/>
  <c r="FZW6" i="2"/>
  <c r="FZV6" i="2"/>
  <c r="FZU6" i="2"/>
  <c r="FZT6" i="2"/>
  <c r="FZS6" i="2"/>
  <c r="FZR6" i="2"/>
  <c r="FZQ6" i="2"/>
  <c r="FZP6" i="2"/>
  <c r="FZO6" i="2"/>
  <c r="FZN6" i="2"/>
  <c r="FZM6" i="2"/>
  <c r="FZL6" i="2"/>
  <c r="FZK6" i="2"/>
  <c r="FZJ6" i="2"/>
  <c r="FZI6" i="2"/>
  <c r="FZH6" i="2"/>
  <c r="FZG6" i="2"/>
  <c r="FZF6" i="2"/>
  <c r="FZE6" i="2"/>
  <c r="FZD6" i="2"/>
  <c r="FZC6" i="2"/>
  <c r="FZB6" i="2"/>
  <c r="FZA6" i="2"/>
  <c r="FYZ6" i="2"/>
  <c r="FYY6" i="2"/>
  <c r="FYX6" i="2"/>
  <c r="FYW6" i="2"/>
  <c r="FYV6" i="2"/>
  <c r="FYU6" i="2"/>
  <c r="FYT6" i="2"/>
  <c r="FYS6" i="2"/>
  <c r="FYR6" i="2"/>
  <c r="FYQ6" i="2"/>
  <c r="FYP6" i="2"/>
  <c r="FYO6" i="2"/>
  <c r="FYN6" i="2"/>
  <c r="FYM6" i="2"/>
  <c r="FYL6" i="2"/>
  <c r="FYK6" i="2"/>
  <c r="FYJ6" i="2"/>
  <c r="FYI6" i="2"/>
  <c r="FYH6" i="2"/>
  <c r="FYG6" i="2"/>
  <c r="FYF6" i="2"/>
  <c r="FYE6" i="2"/>
  <c r="FYD6" i="2"/>
  <c r="FYC6" i="2"/>
  <c r="FYB6" i="2"/>
  <c r="FYA6" i="2"/>
  <c r="FXZ6" i="2"/>
  <c r="FXY6" i="2"/>
  <c r="FXX6" i="2"/>
  <c r="FXW6" i="2"/>
  <c r="FXV6" i="2"/>
  <c r="FXU6" i="2"/>
  <c r="FXT6" i="2"/>
  <c r="FXS6" i="2"/>
  <c r="FXR6" i="2"/>
  <c r="FXQ6" i="2"/>
  <c r="FXP6" i="2"/>
  <c r="FXO6" i="2"/>
  <c r="FXN6" i="2"/>
  <c r="FXM6" i="2"/>
  <c r="FXL6" i="2"/>
  <c r="FXK6" i="2"/>
  <c r="FXJ6" i="2"/>
  <c r="FXI6" i="2"/>
  <c r="FXH6" i="2"/>
  <c r="FXG6" i="2"/>
  <c r="FXF6" i="2"/>
  <c r="FXE6" i="2"/>
  <c r="FXD6" i="2"/>
  <c r="FXC6" i="2"/>
  <c r="FXB6" i="2"/>
  <c r="FXA6" i="2"/>
  <c r="FWZ6" i="2"/>
  <c r="FWY6" i="2"/>
  <c r="FWX6" i="2"/>
  <c r="FWW6" i="2"/>
  <c r="FWV6" i="2"/>
  <c r="FWU6" i="2"/>
  <c r="FWT6" i="2"/>
  <c r="FWS6" i="2"/>
  <c r="FWR6" i="2"/>
  <c r="FWQ6" i="2"/>
  <c r="FWP6" i="2"/>
  <c r="FWO6" i="2"/>
  <c r="FWN6" i="2"/>
  <c r="FWM6" i="2"/>
  <c r="FWL6" i="2"/>
  <c r="FWK6" i="2"/>
  <c r="FWJ6" i="2"/>
  <c r="FWI6" i="2"/>
  <c r="FWH6" i="2"/>
  <c r="FWG6" i="2"/>
  <c r="FWF6" i="2"/>
  <c r="FWE6" i="2"/>
  <c r="FWD6" i="2"/>
  <c r="FWC6" i="2"/>
  <c r="FWB6" i="2"/>
  <c r="FWA6" i="2"/>
  <c r="FVZ6" i="2"/>
  <c r="FVY6" i="2"/>
  <c r="FVX6" i="2"/>
  <c r="FVW6" i="2"/>
  <c r="FVV6" i="2"/>
  <c r="FVU6" i="2"/>
  <c r="FVT6" i="2"/>
  <c r="FVS6" i="2"/>
  <c r="FVR6" i="2"/>
  <c r="FVQ6" i="2"/>
  <c r="FVP6" i="2"/>
  <c r="FVO6" i="2"/>
  <c r="FVN6" i="2"/>
  <c r="FVM6" i="2"/>
  <c r="FVL6" i="2"/>
  <c r="FVK6" i="2"/>
  <c r="FVJ6" i="2"/>
  <c r="FVI6" i="2"/>
  <c r="FVH6" i="2"/>
  <c r="FVG6" i="2"/>
  <c r="FVF6" i="2"/>
  <c r="FVE6" i="2"/>
  <c r="FVD6" i="2"/>
  <c r="FVC6" i="2"/>
  <c r="FVB6" i="2"/>
  <c r="FVA6" i="2"/>
  <c r="FUZ6" i="2"/>
  <c r="FUY6" i="2"/>
  <c r="FUX6" i="2"/>
  <c r="FUW6" i="2"/>
  <c r="FUV6" i="2"/>
  <c r="FUU6" i="2"/>
  <c r="FUT6" i="2"/>
  <c r="FUS6" i="2"/>
  <c r="FUR6" i="2"/>
  <c r="FUQ6" i="2"/>
  <c r="FUP6" i="2"/>
  <c r="FUO6" i="2"/>
  <c r="FUN6" i="2"/>
  <c r="FUM6" i="2"/>
  <c r="FUL6" i="2"/>
  <c r="FUK6" i="2"/>
  <c r="FUJ6" i="2"/>
  <c r="FUI6" i="2"/>
  <c r="FUH6" i="2"/>
  <c r="FUG6" i="2"/>
  <c r="FUF6" i="2"/>
  <c r="FUE6" i="2"/>
  <c r="FUD6" i="2"/>
  <c r="FUC6" i="2"/>
  <c r="FUB6" i="2"/>
  <c r="FUA6" i="2"/>
  <c r="FTZ6" i="2"/>
  <c r="FTY6" i="2"/>
  <c r="FTX6" i="2"/>
  <c r="FTW6" i="2"/>
  <c r="FTV6" i="2"/>
  <c r="FTU6" i="2"/>
  <c r="FTT6" i="2"/>
  <c r="FTS6" i="2"/>
  <c r="FTR6" i="2"/>
  <c r="FTQ6" i="2"/>
  <c r="FTP6" i="2"/>
  <c r="FTO6" i="2"/>
  <c r="FTN6" i="2"/>
  <c r="FTM6" i="2"/>
  <c r="FTL6" i="2"/>
  <c r="FTK6" i="2"/>
  <c r="FTJ6" i="2"/>
  <c r="FTI6" i="2"/>
  <c r="FTH6" i="2"/>
  <c r="FTG6" i="2"/>
  <c r="FTF6" i="2"/>
  <c r="FTE6" i="2"/>
  <c r="FTD6" i="2"/>
  <c r="FTC6" i="2"/>
  <c r="FTB6" i="2"/>
  <c r="FTA6" i="2"/>
  <c r="FSZ6" i="2"/>
  <c r="FSY6" i="2"/>
  <c r="FSX6" i="2"/>
  <c r="FSW6" i="2"/>
  <c r="FSV6" i="2"/>
  <c r="FSU6" i="2"/>
  <c r="FST6" i="2"/>
  <c r="FSS6" i="2"/>
  <c r="FSR6" i="2"/>
  <c r="FSQ6" i="2"/>
  <c r="FSP6" i="2"/>
  <c r="FSO6" i="2"/>
  <c r="FSN6" i="2"/>
  <c r="FSM6" i="2"/>
  <c r="FSL6" i="2"/>
  <c r="FSK6" i="2"/>
  <c r="FSJ6" i="2"/>
  <c r="FSI6" i="2"/>
  <c r="FSH6" i="2"/>
  <c r="FSG6" i="2"/>
  <c r="FSF6" i="2"/>
  <c r="FSE6" i="2"/>
  <c r="FSD6" i="2"/>
  <c r="FSC6" i="2"/>
  <c r="FSB6" i="2"/>
  <c r="FSA6" i="2"/>
  <c r="FRZ6" i="2"/>
  <c r="FRY6" i="2"/>
  <c r="FRX6" i="2"/>
  <c r="FRW6" i="2"/>
  <c r="FRV6" i="2"/>
  <c r="FRU6" i="2"/>
  <c r="FRT6" i="2"/>
  <c r="FRS6" i="2"/>
  <c r="FRR6" i="2"/>
  <c r="FRQ6" i="2"/>
  <c r="FRP6" i="2"/>
  <c r="FRO6" i="2"/>
  <c r="FRN6" i="2"/>
  <c r="FRM6" i="2"/>
  <c r="FRL6" i="2"/>
  <c r="FRK6" i="2"/>
  <c r="FRJ6" i="2"/>
  <c r="FRI6" i="2"/>
  <c r="FRH6" i="2"/>
  <c r="FRG6" i="2"/>
  <c r="FRF6" i="2"/>
  <c r="FRE6" i="2"/>
  <c r="FRD6" i="2"/>
  <c r="FRC6" i="2"/>
  <c r="FRB6" i="2"/>
  <c r="FRA6" i="2"/>
  <c r="FQZ6" i="2"/>
  <c r="FQY6" i="2"/>
  <c r="FQX6" i="2"/>
  <c r="FQW6" i="2"/>
  <c r="FQV6" i="2"/>
  <c r="FQU6" i="2"/>
  <c r="FQT6" i="2"/>
  <c r="FQS6" i="2"/>
  <c r="FQR6" i="2"/>
  <c r="FQQ6" i="2"/>
  <c r="FQP6" i="2"/>
  <c r="FQO6" i="2"/>
  <c r="FQN6" i="2"/>
  <c r="FQM6" i="2"/>
  <c r="FQL6" i="2"/>
  <c r="FQK6" i="2"/>
  <c r="FQJ6" i="2"/>
  <c r="FQI6" i="2"/>
  <c r="FQH6" i="2"/>
  <c r="FQG6" i="2"/>
  <c r="FQF6" i="2"/>
  <c r="FQE6" i="2"/>
  <c r="FQD6" i="2"/>
  <c r="FQC6" i="2"/>
  <c r="FQB6" i="2"/>
  <c r="FQA6" i="2"/>
  <c r="FPZ6" i="2"/>
  <c r="FPY6" i="2"/>
  <c r="FPX6" i="2"/>
  <c r="FPW6" i="2"/>
  <c r="FPV6" i="2"/>
  <c r="FPU6" i="2"/>
  <c r="FPT6" i="2"/>
  <c r="FPS6" i="2"/>
  <c r="FPR6" i="2"/>
  <c r="FPQ6" i="2"/>
  <c r="FPP6" i="2"/>
  <c r="FPO6" i="2"/>
  <c r="FPN6" i="2"/>
  <c r="FPM6" i="2"/>
  <c r="FPL6" i="2"/>
  <c r="FPK6" i="2"/>
  <c r="FPJ6" i="2"/>
  <c r="FPI6" i="2"/>
  <c r="FPH6" i="2"/>
  <c r="FPG6" i="2"/>
  <c r="FPF6" i="2"/>
  <c r="FPE6" i="2"/>
  <c r="FPD6" i="2"/>
  <c r="FPC6" i="2"/>
  <c r="FPB6" i="2"/>
  <c r="FPA6" i="2"/>
  <c r="FOZ6" i="2"/>
  <c r="FOY6" i="2"/>
  <c r="FOX6" i="2"/>
  <c r="FOW6" i="2"/>
  <c r="FOV6" i="2"/>
  <c r="FOU6" i="2"/>
  <c r="FOT6" i="2"/>
  <c r="FOS6" i="2"/>
  <c r="FOR6" i="2"/>
  <c r="FOQ6" i="2"/>
  <c r="FOP6" i="2"/>
  <c r="FOO6" i="2"/>
  <c r="FON6" i="2"/>
  <c r="FOM6" i="2"/>
  <c r="FOL6" i="2"/>
  <c r="FOK6" i="2"/>
  <c r="FOJ6" i="2"/>
  <c r="FOI6" i="2"/>
  <c r="FOH6" i="2"/>
  <c r="FOG6" i="2"/>
  <c r="FOF6" i="2"/>
  <c r="FOE6" i="2"/>
  <c r="FOD6" i="2"/>
  <c r="FOC6" i="2"/>
  <c r="FOB6" i="2"/>
  <c r="FOA6" i="2"/>
  <c r="FNZ6" i="2"/>
  <c r="FNY6" i="2"/>
  <c r="FNX6" i="2"/>
  <c r="FNW6" i="2"/>
  <c r="FNV6" i="2"/>
  <c r="FNU6" i="2"/>
  <c r="FNT6" i="2"/>
  <c r="FNS6" i="2"/>
  <c r="FNR6" i="2"/>
  <c r="FNQ6" i="2"/>
  <c r="FNP6" i="2"/>
  <c r="FNO6" i="2"/>
  <c r="FNN6" i="2"/>
  <c r="FNM6" i="2"/>
  <c r="FNL6" i="2"/>
  <c r="FNK6" i="2"/>
  <c r="FNJ6" i="2"/>
  <c r="FNI6" i="2"/>
  <c r="FNH6" i="2"/>
  <c r="FNG6" i="2"/>
  <c r="FNF6" i="2"/>
  <c r="FNE6" i="2"/>
  <c r="FND6" i="2"/>
  <c r="FNC6" i="2"/>
  <c r="FNB6" i="2"/>
  <c r="FNA6" i="2"/>
  <c r="FMZ6" i="2"/>
  <c r="FMY6" i="2"/>
  <c r="FMX6" i="2"/>
  <c r="FMW6" i="2"/>
  <c r="FMV6" i="2"/>
  <c r="FMU6" i="2"/>
  <c r="FMT6" i="2"/>
  <c r="FMS6" i="2"/>
  <c r="FMR6" i="2"/>
  <c r="FMQ6" i="2"/>
  <c r="FMP6" i="2"/>
  <c r="FMO6" i="2"/>
  <c r="FMN6" i="2"/>
  <c r="FMM6" i="2"/>
  <c r="FML6" i="2"/>
  <c r="FMK6" i="2"/>
  <c r="FMJ6" i="2"/>
  <c r="FMI6" i="2"/>
  <c r="FMH6" i="2"/>
  <c r="FMG6" i="2"/>
  <c r="FMF6" i="2"/>
  <c r="FME6" i="2"/>
  <c r="FMD6" i="2"/>
  <c r="FMC6" i="2"/>
  <c r="FMB6" i="2"/>
  <c r="FMA6" i="2"/>
  <c r="FLZ6" i="2"/>
  <c r="FLY6" i="2"/>
  <c r="FLX6" i="2"/>
  <c r="FLW6" i="2"/>
  <c r="FLV6" i="2"/>
  <c r="FLU6" i="2"/>
  <c r="FLT6" i="2"/>
  <c r="FLS6" i="2"/>
  <c r="FLR6" i="2"/>
  <c r="FLQ6" i="2"/>
  <c r="FLP6" i="2"/>
  <c r="FLO6" i="2"/>
  <c r="FLN6" i="2"/>
  <c r="FLM6" i="2"/>
  <c r="FLL6" i="2"/>
  <c r="FLK6" i="2"/>
  <c r="FLJ6" i="2"/>
  <c r="FLI6" i="2"/>
  <c r="FLH6" i="2"/>
  <c r="FLG6" i="2"/>
  <c r="FLF6" i="2"/>
  <c r="FLE6" i="2"/>
  <c r="FLD6" i="2"/>
  <c r="FLC6" i="2"/>
  <c r="FLB6" i="2"/>
  <c r="FLA6" i="2"/>
  <c r="FKZ6" i="2"/>
  <c r="FKY6" i="2"/>
  <c r="FKX6" i="2"/>
  <c r="FKW6" i="2"/>
  <c r="FKV6" i="2"/>
  <c r="FKU6" i="2"/>
  <c r="FKT6" i="2"/>
  <c r="FKS6" i="2"/>
  <c r="FKR6" i="2"/>
  <c r="FKQ6" i="2"/>
  <c r="FKP6" i="2"/>
  <c r="FKO6" i="2"/>
  <c r="FKN6" i="2"/>
  <c r="FKM6" i="2"/>
  <c r="FKL6" i="2"/>
  <c r="FKK6" i="2"/>
  <c r="FKJ6" i="2"/>
  <c r="FKI6" i="2"/>
  <c r="FKH6" i="2"/>
  <c r="FKG6" i="2"/>
  <c r="FKF6" i="2"/>
  <c r="FKE6" i="2"/>
  <c r="FKD6" i="2"/>
  <c r="FKC6" i="2"/>
  <c r="FKB6" i="2"/>
  <c r="FKA6" i="2"/>
  <c r="FJZ6" i="2"/>
  <c r="FJY6" i="2"/>
  <c r="FJX6" i="2"/>
  <c r="FJW6" i="2"/>
  <c r="FJV6" i="2"/>
  <c r="FJU6" i="2"/>
  <c r="FJT6" i="2"/>
  <c r="FJS6" i="2"/>
  <c r="FJR6" i="2"/>
  <c r="FJQ6" i="2"/>
  <c r="FJP6" i="2"/>
  <c r="FJO6" i="2"/>
  <c r="FJN6" i="2"/>
  <c r="FJM6" i="2"/>
  <c r="FJL6" i="2"/>
  <c r="FJK6" i="2"/>
  <c r="FJJ6" i="2"/>
  <c r="FJI6" i="2"/>
  <c r="FJH6" i="2"/>
  <c r="FJG6" i="2"/>
  <c r="FJF6" i="2"/>
  <c r="FJE6" i="2"/>
  <c r="FJD6" i="2"/>
  <c r="FJC6" i="2"/>
  <c r="FJB6" i="2"/>
  <c r="FJA6" i="2"/>
  <c r="FIZ6" i="2"/>
  <c r="FIY6" i="2"/>
  <c r="FIX6" i="2"/>
  <c r="FIW6" i="2"/>
  <c r="FIV6" i="2"/>
  <c r="FIU6" i="2"/>
  <c r="FIT6" i="2"/>
  <c r="FIS6" i="2"/>
  <c r="FIR6" i="2"/>
  <c r="FIQ6" i="2"/>
  <c r="FIP6" i="2"/>
  <c r="FIO6" i="2"/>
  <c r="FIN6" i="2"/>
  <c r="FIM6" i="2"/>
  <c r="FIL6" i="2"/>
  <c r="FIK6" i="2"/>
  <c r="FIJ6" i="2"/>
  <c r="FII6" i="2"/>
  <c r="FIH6" i="2"/>
  <c r="FIG6" i="2"/>
  <c r="FIF6" i="2"/>
  <c r="FIE6" i="2"/>
  <c r="FID6" i="2"/>
  <c r="FIC6" i="2"/>
  <c r="FIB6" i="2"/>
  <c r="FIA6" i="2"/>
  <c r="FHZ6" i="2"/>
  <c r="FHY6" i="2"/>
  <c r="FHX6" i="2"/>
  <c r="FHW6" i="2"/>
  <c r="FHV6" i="2"/>
  <c r="FHU6" i="2"/>
  <c r="FHT6" i="2"/>
  <c r="FHS6" i="2"/>
  <c r="FHR6" i="2"/>
  <c r="FHQ6" i="2"/>
  <c r="FHP6" i="2"/>
  <c r="FHO6" i="2"/>
  <c r="FHN6" i="2"/>
  <c r="FHM6" i="2"/>
  <c r="FHL6" i="2"/>
  <c r="FHK6" i="2"/>
  <c r="FHJ6" i="2"/>
  <c r="FHI6" i="2"/>
  <c r="FHH6" i="2"/>
  <c r="FHG6" i="2"/>
  <c r="FHF6" i="2"/>
  <c r="FHE6" i="2"/>
  <c r="FHD6" i="2"/>
  <c r="FHC6" i="2"/>
  <c r="FHB6" i="2"/>
  <c r="FHA6" i="2"/>
  <c r="FGZ6" i="2"/>
  <c r="FGY6" i="2"/>
  <c r="FGX6" i="2"/>
  <c r="FGW6" i="2"/>
  <c r="FGV6" i="2"/>
  <c r="FGU6" i="2"/>
  <c r="FGT6" i="2"/>
  <c r="FGS6" i="2"/>
  <c r="FGR6" i="2"/>
  <c r="FGQ6" i="2"/>
  <c r="FGP6" i="2"/>
  <c r="FGO6" i="2"/>
  <c r="FGN6" i="2"/>
  <c r="FGM6" i="2"/>
  <c r="FGL6" i="2"/>
  <c r="FGK6" i="2"/>
  <c r="FGJ6" i="2"/>
  <c r="FGI6" i="2"/>
  <c r="FGH6" i="2"/>
  <c r="FGG6" i="2"/>
  <c r="FGF6" i="2"/>
  <c r="FGE6" i="2"/>
  <c r="FGD6" i="2"/>
  <c r="FGC6" i="2"/>
  <c r="FGB6" i="2"/>
  <c r="FGA6" i="2"/>
  <c r="FFZ6" i="2"/>
  <c r="FFY6" i="2"/>
  <c r="FFX6" i="2"/>
  <c r="FFW6" i="2"/>
  <c r="FFV6" i="2"/>
  <c r="FFU6" i="2"/>
  <c r="FFT6" i="2"/>
  <c r="FFS6" i="2"/>
  <c r="FFR6" i="2"/>
  <c r="FFQ6" i="2"/>
  <c r="FFP6" i="2"/>
  <c r="FFO6" i="2"/>
  <c r="FFN6" i="2"/>
  <c r="FFM6" i="2"/>
  <c r="FFL6" i="2"/>
  <c r="FFK6" i="2"/>
  <c r="FFJ6" i="2"/>
  <c r="FFI6" i="2"/>
  <c r="FFH6" i="2"/>
  <c r="FFG6" i="2"/>
  <c r="FFF6" i="2"/>
  <c r="FFE6" i="2"/>
  <c r="FFD6" i="2"/>
  <c r="FFC6" i="2"/>
  <c r="FFB6" i="2"/>
  <c r="FFA6" i="2"/>
  <c r="FEZ6" i="2"/>
  <c r="FEY6" i="2"/>
  <c r="FEX6" i="2"/>
  <c r="FEW6" i="2"/>
  <c r="FEV6" i="2"/>
  <c r="FEU6" i="2"/>
  <c r="FET6" i="2"/>
  <c r="FES6" i="2"/>
  <c r="FER6" i="2"/>
  <c r="FEQ6" i="2"/>
  <c r="FEP6" i="2"/>
  <c r="FEO6" i="2"/>
  <c r="FEN6" i="2"/>
  <c r="FEM6" i="2"/>
  <c r="FEL6" i="2"/>
  <c r="FEK6" i="2"/>
  <c r="FEJ6" i="2"/>
  <c r="FEI6" i="2"/>
  <c r="FEH6" i="2"/>
  <c r="FEG6" i="2"/>
  <c r="FEF6" i="2"/>
  <c r="FEE6" i="2"/>
  <c r="FED6" i="2"/>
  <c r="FEC6" i="2"/>
  <c r="FEB6" i="2"/>
  <c r="FEA6" i="2"/>
  <c r="FDZ6" i="2"/>
  <c r="FDY6" i="2"/>
  <c r="FDX6" i="2"/>
  <c r="FDW6" i="2"/>
  <c r="FDV6" i="2"/>
  <c r="FDU6" i="2"/>
  <c r="FDT6" i="2"/>
  <c r="FDS6" i="2"/>
  <c r="FDR6" i="2"/>
  <c r="FDQ6" i="2"/>
  <c r="FDP6" i="2"/>
  <c r="FDO6" i="2"/>
  <c r="FDN6" i="2"/>
  <c r="FDM6" i="2"/>
  <c r="FDL6" i="2"/>
  <c r="FDK6" i="2"/>
  <c r="FDJ6" i="2"/>
  <c r="FDI6" i="2"/>
  <c r="FDH6" i="2"/>
  <c r="FDG6" i="2"/>
  <c r="FDF6" i="2"/>
  <c r="FDE6" i="2"/>
  <c r="FDD6" i="2"/>
  <c r="FDC6" i="2"/>
  <c r="FDB6" i="2"/>
  <c r="FDA6" i="2"/>
  <c r="FCZ6" i="2"/>
  <c r="FCY6" i="2"/>
  <c r="FCX6" i="2"/>
  <c r="FCW6" i="2"/>
  <c r="FCV6" i="2"/>
  <c r="FCU6" i="2"/>
  <c r="FCT6" i="2"/>
  <c r="FCS6" i="2"/>
  <c r="FCR6" i="2"/>
  <c r="FCQ6" i="2"/>
  <c r="FCP6" i="2"/>
  <c r="FCO6" i="2"/>
  <c r="FCN6" i="2"/>
  <c r="FCM6" i="2"/>
  <c r="FCL6" i="2"/>
  <c r="FCK6" i="2"/>
  <c r="FCJ6" i="2"/>
  <c r="FCI6" i="2"/>
  <c r="FCH6" i="2"/>
  <c r="FCG6" i="2"/>
  <c r="FCF6" i="2"/>
  <c r="FCE6" i="2"/>
  <c r="FCD6" i="2"/>
  <c r="FCC6" i="2"/>
  <c r="FCB6" i="2"/>
  <c r="FCA6" i="2"/>
  <c r="FBZ6" i="2"/>
  <c r="FBY6" i="2"/>
  <c r="FBX6" i="2"/>
  <c r="FBW6" i="2"/>
  <c r="FBV6" i="2"/>
  <c r="FBU6" i="2"/>
  <c r="FBT6" i="2"/>
  <c r="FBS6" i="2"/>
  <c r="FBR6" i="2"/>
  <c r="FBQ6" i="2"/>
  <c r="FBP6" i="2"/>
  <c r="FBO6" i="2"/>
  <c r="FBN6" i="2"/>
  <c r="FBM6" i="2"/>
  <c r="FBL6" i="2"/>
  <c r="FBK6" i="2"/>
  <c r="FBJ6" i="2"/>
  <c r="FBI6" i="2"/>
  <c r="FBH6" i="2"/>
  <c r="FBG6" i="2"/>
  <c r="FBF6" i="2"/>
  <c r="FBE6" i="2"/>
  <c r="FBD6" i="2"/>
  <c r="FBC6" i="2"/>
  <c r="FBB6" i="2"/>
  <c r="FBA6" i="2"/>
  <c r="FAZ6" i="2"/>
  <c r="FAY6" i="2"/>
  <c r="FAX6" i="2"/>
  <c r="FAW6" i="2"/>
  <c r="FAV6" i="2"/>
  <c r="FAU6" i="2"/>
  <c r="FAT6" i="2"/>
  <c r="FAS6" i="2"/>
  <c r="FAR6" i="2"/>
  <c r="FAQ6" i="2"/>
  <c r="FAP6" i="2"/>
  <c r="FAO6" i="2"/>
  <c r="FAN6" i="2"/>
  <c r="FAM6" i="2"/>
  <c r="FAL6" i="2"/>
  <c r="FAK6" i="2"/>
  <c r="FAJ6" i="2"/>
  <c r="FAI6" i="2"/>
  <c r="FAH6" i="2"/>
  <c r="FAG6" i="2"/>
  <c r="FAF6" i="2"/>
  <c r="FAE6" i="2"/>
  <c r="FAD6" i="2"/>
  <c r="FAC6" i="2"/>
  <c r="FAB6" i="2"/>
  <c r="FAA6" i="2"/>
  <c r="EZZ6" i="2"/>
  <c r="EZY6" i="2"/>
  <c r="EZX6" i="2"/>
  <c r="EZW6" i="2"/>
  <c r="EZV6" i="2"/>
  <c r="EZU6" i="2"/>
  <c r="EZT6" i="2"/>
  <c r="EZS6" i="2"/>
  <c r="EZR6" i="2"/>
  <c r="EZQ6" i="2"/>
  <c r="EZP6" i="2"/>
  <c r="EZO6" i="2"/>
  <c r="EZN6" i="2"/>
  <c r="EZM6" i="2"/>
  <c r="EZL6" i="2"/>
  <c r="EZK6" i="2"/>
  <c r="EZJ6" i="2"/>
  <c r="EZI6" i="2"/>
  <c r="EZH6" i="2"/>
  <c r="EZG6" i="2"/>
  <c r="EZF6" i="2"/>
  <c r="EZE6" i="2"/>
  <c r="EZD6" i="2"/>
  <c r="EZC6" i="2"/>
  <c r="EZB6" i="2"/>
  <c r="EZA6" i="2"/>
  <c r="EYZ6" i="2"/>
  <c r="EYY6" i="2"/>
  <c r="EYX6" i="2"/>
  <c r="EYW6" i="2"/>
  <c r="EYV6" i="2"/>
  <c r="EYU6" i="2"/>
  <c r="EYT6" i="2"/>
  <c r="EYS6" i="2"/>
  <c r="EYR6" i="2"/>
  <c r="EYQ6" i="2"/>
  <c r="EYP6" i="2"/>
  <c r="EYO6" i="2"/>
  <c r="EYN6" i="2"/>
  <c r="EYM6" i="2"/>
  <c r="EYL6" i="2"/>
  <c r="EYK6" i="2"/>
  <c r="EYJ6" i="2"/>
  <c r="EYI6" i="2"/>
  <c r="EYH6" i="2"/>
  <c r="EYG6" i="2"/>
  <c r="EYF6" i="2"/>
  <c r="EYE6" i="2"/>
  <c r="EYD6" i="2"/>
  <c r="EYC6" i="2"/>
  <c r="EYB6" i="2"/>
  <c r="EYA6" i="2"/>
  <c r="EXZ6" i="2"/>
  <c r="EXY6" i="2"/>
  <c r="EXX6" i="2"/>
  <c r="EXW6" i="2"/>
  <c r="EXV6" i="2"/>
  <c r="EXU6" i="2"/>
  <c r="EXT6" i="2"/>
  <c r="EXS6" i="2"/>
  <c r="EXR6" i="2"/>
  <c r="EXQ6" i="2"/>
  <c r="EXP6" i="2"/>
  <c r="EXO6" i="2"/>
  <c r="EXN6" i="2"/>
  <c r="EXM6" i="2"/>
  <c r="EXL6" i="2"/>
  <c r="EXK6" i="2"/>
  <c r="EXJ6" i="2"/>
  <c r="EXI6" i="2"/>
  <c r="EXH6" i="2"/>
  <c r="EXG6" i="2"/>
  <c r="EXF6" i="2"/>
  <c r="EXE6" i="2"/>
  <c r="EXD6" i="2"/>
  <c r="EXC6" i="2"/>
  <c r="EXB6" i="2"/>
  <c r="EXA6" i="2"/>
  <c r="EWZ6" i="2"/>
  <c r="EWY6" i="2"/>
  <c r="EWX6" i="2"/>
  <c r="EWW6" i="2"/>
  <c r="EWV6" i="2"/>
  <c r="EWU6" i="2"/>
  <c r="EWT6" i="2"/>
  <c r="EWS6" i="2"/>
  <c r="EWR6" i="2"/>
  <c r="EWQ6" i="2"/>
  <c r="EWP6" i="2"/>
  <c r="EWO6" i="2"/>
  <c r="EWN6" i="2"/>
  <c r="EWM6" i="2"/>
  <c r="EWL6" i="2"/>
  <c r="EWK6" i="2"/>
  <c r="EWJ6" i="2"/>
  <c r="EWI6" i="2"/>
  <c r="EWH6" i="2"/>
  <c r="EWG6" i="2"/>
  <c r="EWF6" i="2"/>
  <c r="EWE6" i="2"/>
  <c r="EWD6" i="2"/>
  <c r="EWC6" i="2"/>
  <c r="EWB6" i="2"/>
  <c r="EWA6" i="2"/>
  <c r="EVZ6" i="2"/>
  <c r="EVY6" i="2"/>
  <c r="EVX6" i="2"/>
  <c r="EVW6" i="2"/>
  <c r="EVV6" i="2"/>
  <c r="EVU6" i="2"/>
  <c r="EVT6" i="2"/>
  <c r="EVS6" i="2"/>
  <c r="EVR6" i="2"/>
  <c r="EVQ6" i="2"/>
  <c r="EVP6" i="2"/>
  <c r="EVO6" i="2"/>
  <c r="EVN6" i="2"/>
  <c r="EVM6" i="2"/>
  <c r="EVL6" i="2"/>
  <c r="EVK6" i="2"/>
  <c r="EVJ6" i="2"/>
  <c r="EVI6" i="2"/>
  <c r="EVH6" i="2"/>
  <c r="EVG6" i="2"/>
  <c r="EVF6" i="2"/>
  <c r="EVE6" i="2"/>
  <c r="EVD6" i="2"/>
  <c r="EVC6" i="2"/>
  <c r="EVB6" i="2"/>
  <c r="EVA6" i="2"/>
  <c r="EUZ6" i="2"/>
  <c r="EUY6" i="2"/>
  <c r="EUX6" i="2"/>
  <c r="EUW6" i="2"/>
  <c r="EUV6" i="2"/>
  <c r="EUU6" i="2"/>
  <c r="EUT6" i="2"/>
  <c r="EUS6" i="2"/>
  <c r="EUR6" i="2"/>
  <c r="EUQ6" i="2"/>
  <c r="EUP6" i="2"/>
  <c r="EUO6" i="2"/>
  <c r="EUN6" i="2"/>
  <c r="EUM6" i="2"/>
  <c r="EUL6" i="2"/>
  <c r="EUK6" i="2"/>
  <c r="EUJ6" i="2"/>
  <c r="EUI6" i="2"/>
  <c r="EUH6" i="2"/>
  <c r="EUG6" i="2"/>
  <c r="EUF6" i="2"/>
  <c r="EUE6" i="2"/>
  <c r="EUD6" i="2"/>
  <c r="EUC6" i="2"/>
  <c r="EUB6" i="2"/>
  <c r="EUA6" i="2"/>
  <c r="ETZ6" i="2"/>
  <c r="ETY6" i="2"/>
  <c r="ETX6" i="2"/>
  <c r="ETW6" i="2"/>
  <c r="ETV6" i="2"/>
  <c r="ETU6" i="2"/>
  <c r="ETT6" i="2"/>
  <c r="ETS6" i="2"/>
  <c r="ETR6" i="2"/>
  <c r="ETQ6" i="2"/>
  <c r="ETP6" i="2"/>
  <c r="ETO6" i="2"/>
  <c r="ETN6" i="2"/>
  <c r="ETM6" i="2"/>
  <c r="ETL6" i="2"/>
  <c r="ETK6" i="2"/>
  <c r="ETJ6" i="2"/>
  <c r="ETI6" i="2"/>
  <c r="ETH6" i="2"/>
  <c r="ETG6" i="2"/>
  <c r="ETF6" i="2"/>
  <c r="ETE6" i="2"/>
  <c r="ETD6" i="2"/>
  <c r="ETC6" i="2"/>
  <c r="ETB6" i="2"/>
  <c r="ETA6" i="2"/>
  <c r="ESZ6" i="2"/>
  <c r="ESY6" i="2"/>
  <c r="ESX6" i="2"/>
  <c r="ESW6" i="2"/>
  <c r="ESV6" i="2"/>
  <c r="ESU6" i="2"/>
  <c r="EST6" i="2"/>
  <c r="ESS6" i="2"/>
  <c r="ESR6" i="2"/>
  <c r="ESQ6" i="2"/>
  <c r="ESP6" i="2"/>
  <c r="ESO6" i="2"/>
  <c r="ESN6" i="2"/>
  <c r="ESM6" i="2"/>
  <c r="ESL6" i="2"/>
  <c r="ESK6" i="2"/>
  <c r="ESJ6" i="2"/>
  <c r="ESI6" i="2"/>
  <c r="ESH6" i="2"/>
  <c r="ESG6" i="2"/>
  <c r="ESF6" i="2"/>
  <c r="ESE6" i="2"/>
  <c r="ESD6" i="2"/>
  <c r="ESC6" i="2"/>
  <c r="ESB6" i="2"/>
  <c r="ESA6" i="2"/>
  <c r="ERZ6" i="2"/>
  <c r="ERY6" i="2"/>
  <c r="ERX6" i="2"/>
  <c r="ERW6" i="2"/>
  <c r="ERV6" i="2"/>
  <c r="ERU6" i="2"/>
  <c r="ERT6" i="2"/>
  <c r="ERS6" i="2"/>
  <c r="ERR6" i="2"/>
  <c r="ERQ6" i="2"/>
  <c r="ERP6" i="2"/>
  <c r="ERO6" i="2"/>
  <c r="ERN6" i="2"/>
  <c r="ERM6" i="2"/>
  <c r="ERL6" i="2"/>
  <c r="ERK6" i="2"/>
  <c r="ERJ6" i="2"/>
  <c r="ERI6" i="2"/>
  <c r="ERH6" i="2"/>
  <c r="ERG6" i="2"/>
  <c r="ERF6" i="2"/>
  <c r="ERE6" i="2"/>
  <c r="ERD6" i="2"/>
  <c r="ERC6" i="2"/>
  <c r="ERB6" i="2"/>
  <c r="ERA6" i="2"/>
  <c r="EQZ6" i="2"/>
  <c r="EQY6" i="2"/>
  <c r="EQX6" i="2"/>
  <c r="EQW6" i="2"/>
  <c r="EQV6" i="2"/>
  <c r="EQU6" i="2"/>
  <c r="EQT6" i="2"/>
  <c r="EQS6" i="2"/>
  <c r="EQR6" i="2"/>
  <c r="EQQ6" i="2"/>
  <c r="EQP6" i="2"/>
  <c r="EQO6" i="2"/>
  <c r="EQN6" i="2"/>
  <c r="EQM6" i="2"/>
  <c r="EQL6" i="2"/>
  <c r="EQK6" i="2"/>
  <c r="EQJ6" i="2"/>
  <c r="EQI6" i="2"/>
  <c r="EQH6" i="2"/>
  <c r="EQG6" i="2"/>
  <c r="EQF6" i="2"/>
  <c r="EQE6" i="2"/>
  <c r="EQD6" i="2"/>
  <c r="EQC6" i="2"/>
  <c r="EQB6" i="2"/>
  <c r="EQA6" i="2"/>
  <c r="EPZ6" i="2"/>
  <c r="EPY6" i="2"/>
  <c r="EPX6" i="2"/>
  <c r="EPW6" i="2"/>
  <c r="EPV6" i="2"/>
  <c r="EPU6" i="2"/>
  <c r="EPT6" i="2"/>
  <c r="EPS6" i="2"/>
  <c r="EPR6" i="2"/>
  <c r="EPQ6" i="2"/>
  <c r="EPP6" i="2"/>
  <c r="EPO6" i="2"/>
  <c r="EPN6" i="2"/>
  <c r="EPM6" i="2"/>
  <c r="EPL6" i="2"/>
  <c r="EPK6" i="2"/>
  <c r="EPJ6" i="2"/>
  <c r="EPI6" i="2"/>
  <c r="EPH6" i="2"/>
  <c r="EPG6" i="2"/>
  <c r="EPF6" i="2"/>
  <c r="EPE6" i="2"/>
  <c r="EPD6" i="2"/>
  <c r="EPC6" i="2"/>
  <c r="EPB6" i="2"/>
  <c r="EPA6" i="2"/>
  <c r="EOZ6" i="2"/>
  <c r="EOY6" i="2"/>
  <c r="EOX6" i="2"/>
  <c r="EOW6" i="2"/>
  <c r="EOV6" i="2"/>
  <c r="EOU6" i="2"/>
  <c r="EOT6" i="2"/>
  <c r="EOS6" i="2"/>
  <c r="EOR6" i="2"/>
  <c r="EOQ6" i="2"/>
  <c r="EOP6" i="2"/>
  <c r="EOO6" i="2"/>
  <c r="EON6" i="2"/>
  <c r="EOM6" i="2"/>
  <c r="EOL6" i="2"/>
  <c r="EOK6" i="2"/>
  <c r="EOJ6" i="2"/>
  <c r="EOI6" i="2"/>
  <c r="EOH6" i="2"/>
  <c r="EOG6" i="2"/>
  <c r="EOF6" i="2"/>
  <c r="EOE6" i="2"/>
  <c r="EOD6" i="2"/>
  <c r="EOC6" i="2"/>
  <c r="EOB6" i="2"/>
  <c r="EOA6" i="2"/>
  <c r="ENZ6" i="2"/>
  <c r="ENY6" i="2"/>
  <c r="ENX6" i="2"/>
  <c r="ENW6" i="2"/>
  <c r="ENV6" i="2"/>
  <c r="ENU6" i="2"/>
  <c r="ENT6" i="2"/>
  <c r="ENS6" i="2"/>
  <c r="ENR6" i="2"/>
  <c r="ENQ6" i="2"/>
  <c r="ENP6" i="2"/>
  <c r="ENO6" i="2"/>
  <c r="ENN6" i="2"/>
  <c r="ENM6" i="2"/>
  <c r="ENL6" i="2"/>
  <c r="ENK6" i="2"/>
  <c r="ENJ6" i="2"/>
  <c r="ENI6" i="2"/>
  <c r="ENH6" i="2"/>
  <c r="ENG6" i="2"/>
  <c r="ENF6" i="2"/>
  <c r="ENE6" i="2"/>
  <c r="END6" i="2"/>
  <c r="ENC6" i="2"/>
  <c r="ENB6" i="2"/>
  <c r="ENA6" i="2"/>
  <c r="EMZ6" i="2"/>
  <c r="EMY6" i="2"/>
  <c r="EMX6" i="2"/>
  <c r="EMW6" i="2"/>
  <c r="EMV6" i="2"/>
  <c r="EMU6" i="2"/>
  <c r="EMT6" i="2"/>
  <c r="EMS6" i="2"/>
  <c r="EMR6" i="2"/>
  <c r="EMQ6" i="2"/>
  <c r="EMP6" i="2"/>
  <c r="EMO6" i="2"/>
  <c r="EMN6" i="2"/>
  <c r="EMM6" i="2"/>
  <c r="EML6" i="2"/>
  <c r="EMK6" i="2"/>
  <c r="EMJ6" i="2"/>
  <c r="EMI6" i="2"/>
  <c r="EMH6" i="2"/>
  <c r="EMG6" i="2"/>
  <c r="EMF6" i="2"/>
  <c r="EME6" i="2"/>
  <c r="EMD6" i="2"/>
  <c r="EMC6" i="2"/>
  <c r="EMB6" i="2"/>
  <c r="EMA6" i="2"/>
  <c r="ELZ6" i="2"/>
  <c r="ELY6" i="2"/>
  <c r="ELX6" i="2"/>
  <c r="ELW6" i="2"/>
  <c r="ELV6" i="2"/>
  <c r="ELU6" i="2"/>
  <c r="ELT6" i="2"/>
  <c r="ELS6" i="2"/>
  <c r="ELR6" i="2"/>
  <c r="ELQ6" i="2"/>
  <c r="ELP6" i="2"/>
  <c r="ELO6" i="2"/>
  <c r="ELN6" i="2"/>
  <c r="ELM6" i="2"/>
  <c r="ELL6" i="2"/>
  <c r="ELK6" i="2"/>
  <c r="ELJ6" i="2"/>
  <c r="ELI6" i="2"/>
  <c r="ELH6" i="2"/>
  <c r="ELG6" i="2"/>
  <c r="ELF6" i="2"/>
  <c r="ELE6" i="2"/>
  <c r="ELD6" i="2"/>
  <c r="ELC6" i="2"/>
  <c r="ELB6" i="2"/>
  <c r="ELA6" i="2"/>
  <c r="EKZ6" i="2"/>
  <c r="EKY6" i="2"/>
  <c r="EKX6" i="2"/>
  <c r="EKW6" i="2"/>
  <c r="EKV6" i="2"/>
  <c r="EKU6" i="2"/>
  <c r="EKT6" i="2"/>
  <c r="EKS6" i="2"/>
  <c r="EKR6" i="2"/>
  <c r="EKQ6" i="2"/>
  <c r="EKP6" i="2"/>
  <c r="EKO6" i="2"/>
  <c r="EKN6" i="2"/>
  <c r="EKM6" i="2"/>
  <c r="EKL6" i="2"/>
  <c r="EKK6" i="2"/>
  <c r="EKJ6" i="2"/>
  <c r="EKI6" i="2"/>
  <c r="EKH6" i="2"/>
  <c r="EKG6" i="2"/>
  <c r="EKF6" i="2"/>
  <c r="EKE6" i="2"/>
  <c r="EKD6" i="2"/>
  <c r="EKC6" i="2"/>
  <c r="EKB6" i="2"/>
  <c r="EKA6" i="2"/>
  <c r="EJZ6" i="2"/>
  <c r="EJY6" i="2"/>
  <c r="EJX6" i="2"/>
  <c r="EJW6" i="2"/>
  <c r="EJV6" i="2"/>
  <c r="EJU6" i="2"/>
  <c r="EJT6" i="2"/>
  <c r="EJS6" i="2"/>
  <c r="EJR6" i="2"/>
  <c r="EJQ6" i="2"/>
  <c r="EJP6" i="2"/>
  <c r="EJO6" i="2"/>
  <c r="EJN6" i="2"/>
  <c r="EJM6" i="2"/>
  <c r="EJL6" i="2"/>
  <c r="EJK6" i="2"/>
  <c r="EJJ6" i="2"/>
  <c r="EJI6" i="2"/>
  <c r="EJH6" i="2"/>
  <c r="EJG6" i="2"/>
  <c r="EJF6" i="2"/>
  <c r="EJE6" i="2"/>
  <c r="EJD6" i="2"/>
  <c r="EJC6" i="2"/>
  <c r="EJB6" i="2"/>
  <c r="EJA6" i="2"/>
  <c r="EIZ6" i="2"/>
  <c r="EIY6" i="2"/>
  <c r="EIX6" i="2"/>
  <c r="EIW6" i="2"/>
  <c r="EIV6" i="2"/>
  <c r="EIU6" i="2"/>
  <c r="EIT6" i="2"/>
  <c r="EIS6" i="2"/>
  <c r="EIR6" i="2"/>
  <c r="EIQ6" i="2"/>
  <c r="EIP6" i="2"/>
  <c r="EIO6" i="2"/>
  <c r="EIN6" i="2"/>
  <c r="EIM6" i="2"/>
  <c r="EIL6" i="2"/>
  <c r="EIK6" i="2"/>
  <c r="EIJ6" i="2"/>
  <c r="EII6" i="2"/>
  <c r="EIH6" i="2"/>
  <c r="EIG6" i="2"/>
  <c r="EIF6" i="2"/>
  <c r="EIE6" i="2"/>
  <c r="EID6" i="2"/>
  <c r="EIC6" i="2"/>
  <c r="EIB6" i="2"/>
  <c r="EIA6" i="2"/>
  <c r="EHZ6" i="2"/>
  <c r="EHY6" i="2"/>
  <c r="EHX6" i="2"/>
  <c r="EHW6" i="2"/>
  <c r="EHV6" i="2"/>
  <c r="EHU6" i="2"/>
  <c r="EHT6" i="2"/>
  <c r="EHS6" i="2"/>
  <c r="EHR6" i="2"/>
  <c r="EHQ6" i="2"/>
  <c r="EHP6" i="2"/>
  <c r="EHO6" i="2"/>
  <c r="EHN6" i="2"/>
  <c r="EHM6" i="2"/>
  <c r="EHL6" i="2"/>
  <c r="EHK6" i="2"/>
  <c r="EHJ6" i="2"/>
  <c r="EHI6" i="2"/>
  <c r="EHH6" i="2"/>
  <c r="EHG6" i="2"/>
  <c r="EHF6" i="2"/>
  <c r="EHE6" i="2"/>
  <c r="EHD6" i="2"/>
  <c r="EHC6" i="2"/>
  <c r="EHB6" i="2"/>
  <c r="EHA6" i="2"/>
  <c r="EGZ6" i="2"/>
  <c r="EGY6" i="2"/>
  <c r="EGX6" i="2"/>
  <c r="EGW6" i="2"/>
  <c r="EGV6" i="2"/>
  <c r="EGU6" i="2"/>
  <c r="EGT6" i="2"/>
  <c r="EGS6" i="2"/>
  <c r="EGR6" i="2"/>
  <c r="EGQ6" i="2"/>
  <c r="EGP6" i="2"/>
  <c r="EGO6" i="2"/>
  <c r="EGN6" i="2"/>
  <c r="EGM6" i="2"/>
  <c r="EGL6" i="2"/>
  <c r="EGK6" i="2"/>
  <c r="EGJ6" i="2"/>
  <c r="EGI6" i="2"/>
  <c r="EGH6" i="2"/>
  <c r="EGG6" i="2"/>
  <c r="EGF6" i="2"/>
  <c r="EGE6" i="2"/>
  <c r="EGD6" i="2"/>
  <c r="EGC6" i="2"/>
  <c r="EGB6" i="2"/>
  <c r="EGA6" i="2"/>
  <c r="EFZ6" i="2"/>
  <c r="EFY6" i="2"/>
  <c r="EFX6" i="2"/>
  <c r="EFW6" i="2"/>
  <c r="EFV6" i="2"/>
  <c r="EFU6" i="2"/>
  <c r="EFT6" i="2"/>
  <c r="EFS6" i="2"/>
  <c r="EFR6" i="2"/>
  <c r="EFQ6" i="2"/>
  <c r="EFP6" i="2"/>
  <c r="EFO6" i="2"/>
  <c r="EFN6" i="2"/>
  <c r="EFM6" i="2"/>
  <c r="EFL6" i="2"/>
  <c r="EFK6" i="2"/>
  <c r="EFJ6" i="2"/>
  <c r="EFI6" i="2"/>
  <c r="EFH6" i="2"/>
  <c r="EFG6" i="2"/>
  <c r="EFF6" i="2"/>
  <c r="EFE6" i="2"/>
  <c r="EFD6" i="2"/>
  <c r="EFC6" i="2"/>
  <c r="EFB6" i="2"/>
  <c r="EFA6" i="2"/>
  <c r="EEZ6" i="2"/>
  <c r="EEY6" i="2"/>
  <c r="EEX6" i="2"/>
  <c r="EEW6" i="2"/>
  <c r="EEV6" i="2"/>
  <c r="EEU6" i="2"/>
  <c r="EET6" i="2"/>
  <c r="EES6" i="2"/>
  <c r="EER6" i="2"/>
  <c r="EEQ6" i="2"/>
  <c r="EEP6" i="2"/>
  <c r="EEO6" i="2"/>
  <c r="EEN6" i="2"/>
  <c r="EEM6" i="2"/>
  <c r="EEL6" i="2"/>
  <c r="EEK6" i="2"/>
  <c r="EEJ6" i="2"/>
  <c r="EEI6" i="2"/>
  <c r="EEH6" i="2"/>
  <c r="EEG6" i="2"/>
  <c r="EEF6" i="2"/>
  <c r="EEE6" i="2"/>
  <c r="EED6" i="2"/>
  <c r="EEC6" i="2"/>
  <c r="EEB6" i="2"/>
  <c r="EEA6" i="2"/>
  <c r="EDZ6" i="2"/>
  <c r="EDY6" i="2"/>
  <c r="EDX6" i="2"/>
  <c r="EDW6" i="2"/>
  <c r="EDV6" i="2"/>
  <c r="EDU6" i="2"/>
  <c r="EDT6" i="2"/>
  <c r="EDS6" i="2"/>
  <c r="EDR6" i="2"/>
  <c r="EDQ6" i="2"/>
  <c r="EDP6" i="2"/>
  <c r="EDO6" i="2"/>
  <c r="EDN6" i="2"/>
  <c r="EDM6" i="2"/>
  <c r="EDL6" i="2"/>
  <c r="EDK6" i="2"/>
  <c r="EDJ6" i="2"/>
  <c r="EDI6" i="2"/>
  <c r="EDH6" i="2"/>
  <c r="EDG6" i="2"/>
  <c r="EDF6" i="2"/>
  <c r="EDE6" i="2"/>
  <c r="EDD6" i="2"/>
  <c r="EDC6" i="2"/>
  <c r="EDB6" i="2"/>
  <c r="EDA6" i="2"/>
  <c r="ECZ6" i="2"/>
  <c r="ECY6" i="2"/>
  <c r="ECX6" i="2"/>
  <c r="ECW6" i="2"/>
  <c r="ECV6" i="2"/>
  <c r="ECU6" i="2"/>
  <c r="ECT6" i="2"/>
  <c r="ECS6" i="2"/>
  <c r="ECR6" i="2"/>
  <c r="ECQ6" i="2"/>
  <c r="ECP6" i="2"/>
  <c r="ECO6" i="2"/>
  <c r="ECN6" i="2"/>
  <c r="ECM6" i="2"/>
  <c r="ECL6" i="2"/>
  <c r="ECK6" i="2"/>
  <c r="ECJ6" i="2"/>
  <c r="ECI6" i="2"/>
  <c r="ECH6" i="2"/>
  <c r="ECG6" i="2"/>
  <c r="ECF6" i="2"/>
  <c r="ECE6" i="2"/>
  <c r="ECD6" i="2"/>
  <c r="ECC6" i="2"/>
  <c r="ECB6" i="2"/>
  <c r="ECA6" i="2"/>
  <c r="EBZ6" i="2"/>
  <c r="EBY6" i="2"/>
  <c r="EBX6" i="2"/>
  <c r="EBW6" i="2"/>
  <c r="EBV6" i="2"/>
  <c r="EBU6" i="2"/>
  <c r="EBT6" i="2"/>
  <c r="EBS6" i="2"/>
  <c r="EBR6" i="2"/>
  <c r="EBQ6" i="2"/>
  <c r="EBP6" i="2"/>
  <c r="EBO6" i="2"/>
  <c r="EBN6" i="2"/>
  <c r="EBM6" i="2"/>
  <c r="EBL6" i="2"/>
  <c r="EBK6" i="2"/>
  <c r="EBJ6" i="2"/>
  <c r="EBI6" i="2"/>
  <c r="EBH6" i="2"/>
  <c r="EBG6" i="2"/>
  <c r="EBF6" i="2"/>
  <c r="EBE6" i="2"/>
  <c r="EBD6" i="2"/>
  <c r="EBC6" i="2"/>
  <c r="EBB6" i="2"/>
  <c r="EBA6" i="2"/>
  <c r="EAZ6" i="2"/>
  <c r="EAY6" i="2"/>
  <c r="EAX6" i="2"/>
  <c r="EAW6" i="2"/>
  <c r="EAV6" i="2"/>
  <c r="EAU6" i="2"/>
  <c r="EAT6" i="2"/>
  <c r="EAS6" i="2"/>
  <c r="EAR6" i="2"/>
  <c r="EAQ6" i="2"/>
  <c r="EAP6" i="2"/>
  <c r="EAO6" i="2"/>
  <c r="EAN6" i="2"/>
  <c r="EAM6" i="2"/>
  <c r="EAL6" i="2"/>
  <c r="EAK6" i="2"/>
  <c r="EAJ6" i="2"/>
  <c r="EAI6" i="2"/>
  <c r="EAH6" i="2"/>
  <c r="EAG6" i="2"/>
  <c r="EAF6" i="2"/>
  <c r="EAE6" i="2"/>
  <c r="EAD6" i="2"/>
  <c r="EAC6" i="2"/>
  <c r="EAB6" i="2"/>
  <c r="EAA6" i="2"/>
  <c r="DZZ6" i="2"/>
  <c r="DZY6" i="2"/>
  <c r="DZX6" i="2"/>
  <c r="DZW6" i="2"/>
  <c r="DZV6" i="2"/>
  <c r="DZU6" i="2"/>
  <c r="DZT6" i="2"/>
  <c r="DZS6" i="2"/>
  <c r="DZR6" i="2"/>
  <c r="DZQ6" i="2"/>
  <c r="DZP6" i="2"/>
  <c r="DZO6" i="2"/>
  <c r="DZN6" i="2"/>
  <c r="DZM6" i="2"/>
  <c r="DZL6" i="2"/>
  <c r="DZK6" i="2"/>
  <c r="DZJ6" i="2"/>
  <c r="DZI6" i="2"/>
  <c r="DZH6" i="2"/>
  <c r="DZG6" i="2"/>
  <c r="DZF6" i="2"/>
  <c r="DZE6" i="2"/>
  <c r="DZD6" i="2"/>
  <c r="DZC6" i="2"/>
  <c r="DZB6" i="2"/>
  <c r="DZA6" i="2"/>
  <c r="DYZ6" i="2"/>
  <c r="DYY6" i="2"/>
  <c r="DYX6" i="2"/>
  <c r="DYW6" i="2"/>
  <c r="DYV6" i="2"/>
  <c r="DYU6" i="2"/>
  <c r="DYT6" i="2"/>
  <c r="DYS6" i="2"/>
  <c r="DYR6" i="2"/>
  <c r="DYQ6" i="2"/>
  <c r="DYP6" i="2"/>
  <c r="DYO6" i="2"/>
  <c r="DYN6" i="2"/>
  <c r="DYM6" i="2"/>
  <c r="DYL6" i="2"/>
  <c r="DYK6" i="2"/>
  <c r="DYJ6" i="2"/>
  <c r="DYI6" i="2"/>
  <c r="DYH6" i="2"/>
  <c r="DYG6" i="2"/>
  <c r="DYF6" i="2"/>
  <c r="DYE6" i="2"/>
  <c r="DYD6" i="2"/>
  <c r="DYC6" i="2"/>
  <c r="DYB6" i="2"/>
  <c r="DYA6" i="2"/>
  <c r="DXZ6" i="2"/>
  <c r="DXY6" i="2"/>
  <c r="DXX6" i="2"/>
  <c r="DXW6" i="2"/>
  <c r="DXV6" i="2"/>
  <c r="DXU6" i="2"/>
  <c r="DXT6" i="2"/>
  <c r="DXS6" i="2"/>
  <c r="DXR6" i="2"/>
  <c r="DXQ6" i="2"/>
  <c r="DXP6" i="2"/>
  <c r="DXO6" i="2"/>
  <c r="DXN6" i="2"/>
  <c r="DXM6" i="2"/>
  <c r="DXL6" i="2"/>
  <c r="DXK6" i="2"/>
  <c r="DXJ6" i="2"/>
  <c r="DXI6" i="2"/>
  <c r="DXH6" i="2"/>
  <c r="DXG6" i="2"/>
  <c r="DXF6" i="2"/>
  <c r="DXE6" i="2"/>
  <c r="DXD6" i="2"/>
  <c r="DXC6" i="2"/>
  <c r="DXB6" i="2"/>
  <c r="DXA6" i="2"/>
  <c r="DWZ6" i="2"/>
  <c r="DWY6" i="2"/>
  <c r="DWX6" i="2"/>
  <c r="DWW6" i="2"/>
  <c r="DWV6" i="2"/>
  <c r="DWU6" i="2"/>
  <c r="DWT6" i="2"/>
  <c r="DWS6" i="2"/>
  <c r="DWR6" i="2"/>
  <c r="DWQ6" i="2"/>
  <c r="DWP6" i="2"/>
  <c r="DWO6" i="2"/>
  <c r="DWN6" i="2"/>
  <c r="DWM6" i="2"/>
  <c r="DWL6" i="2"/>
  <c r="DWK6" i="2"/>
  <c r="DWJ6" i="2"/>
  <c r="DWI6" i="2"/>
  <c r="DWH6" i="2"/>
  <c r="DWG6" i="2"/>
  <c r="DWF6" i="2"/>
  <c r="DWE6" i="2"/>
  <c r="DWD6" i="2"/>
  <c r="DWC6" i="2"/>
  <c r="DWB6" i="2"/>
  <c r="DWA6" i="2"/>
  <c r="DVZ6" i="2"/>
  <c r="DVY6" i="2"/>
  <c r="DVX6" i="2"/>
  <c r="DVW6" i="2"/>
  <c r="DVV6" i="2"/>
  <c r="DVU6" i="2"/>
  <c r="DVT6" i="2"/>
  <c r="DVS6" i="2"/>
  <c r="DVR6" i="2"/>
  <c r="DVQ6" i="2"/>
  <c r="DVP6" i="2"/>
  <c r="DVO6" i="2"/>
  <c r="DVN6" i="2"/>
  <c r="DVM6" i="2"/>
  <c r="DVL6" i="2"/>
  <c r="DVK6" i="2"/>
  <c r="DVJ6" i="2"/>
  <c r="DVI6" i="2"/>
  <c r="DVH6" i="2"/>
  <c r="DVG6" i="2"/>
  <c r="DVF6" i="2"/>
  <c r="DVE6" i="2"/>
  <c r="DVD6" i="2"/>
  <c r="DVC6" i="2"/>
  <c r="DVB6" i="2"/>
  <c r="DVA6" i="2"/>
  <c r="DUZ6" i="2"/>
  <c r="DUY6" i="2"/>
  <c r="DUX6" i="2"/>
  <c r="DUW6" i="2"/>
  <c r="DUV6" i="2"/>
  <c r="DUU6" i="2"/>
  <c r="DUT6" i="2"/>
  <c r="DUS6" i="2"/>
  <c r="DUR6" i="2"/>
  <c r="DUQ6" i="2"/>
  <c r="DUP6" i="2"/>
  <c r="DUO6" i="2"/>
  <c r="DUN6" i="2"/>
  <c r="DUM6" i="2"/>
  <c r="DUL6" i="2"/>
  <c r="DUK6" i="2"/>
  <c r="DUJ6" i="2"/>
  <c r="DUI6" i="2"/>
  <c r="DUH6" i="2"/>
  <c r="DUG6" i="2"/>
  <c r="DUF6" i="2"/>
  <c r="DUE6" i="2"/>
  <c r="DUD6" i="2"/>
  <c r="DUC6" i="2"/>
  <c r="DUB6" i="2"/>
  <c r="DUA6" i="2"/>
  <c r="DTZ6" i="2"/>
  <c r="DTY6" i="2"/>
  <c r="DTX6" i="2"/>
  <c r="DTW6" i="2"/>
  <c r="DTV6" i="2"/>
  <c r="DTU6" i="2"/>
  <c r="DTT6" i="2"/>
  <c r="DTS6" i="2"/>
  <c r="DTR6" i="2"/>
  <c r="DTQ6" i="2"/>
  <c r="DTP6" i="2"/>
  <c r="DTO6" i="2"/>
  <c r="DTN6" i="2"/>
  <c r="DTM6" i="2"/>
  <c r="DTL6" i="2"/>
  <c r="DTK6" i="2"/>
  <c r="DTJ6" i="2"/>
  <c r="DTI6" i="2"/>
  <c r="DTH6" i="2"/>
  <c r="DTG6" i="2"/>
  <c r="DTF6" i="2"/>
  <c r="DTE6" i="2"/>
  <c r="DTD6" i="2"/>
  <c r="DTC6" i="2"/>
  <c r="DTB6" i="2"/>
  <c r="DTA6" i="2"/>
  <c r="DSZ6" i="2"/>
  <c r="DSY6" i="2"/>
  <c r="DSX6" i="2"/>
  <c r="DSW6" i="2"/>
  <c r="DSV6" i="2"/>
  <c r="DSU6" i="2"/>
  <c r="DST6" i="2"/>
  <c r="DSS6" i="2"/>
  <c r="DSR6" i="2"/>
  <c r="DSQ6" i="2"/>
  <c r="DSP6" i="2"/>
  <c r="DSO6" i="2"/>
  <c r="DSN6" i="2"/>
  <c r="DSM6" i="2"/>
  <c r="DSL6" i="2"/>
  <c r="DSK6" i="2"/>
  <c r="DSJ6" i="2"/>
  <c r="DSI6" i="2"/>
  <c r="DSH6" i="2"/>
  <c r="DSG6" i="2"/>
  <c r="DSF6" i="2"/>
  <c r="DSE6" i="2"/>
  <c r="DSD6" i="2"/>
  <c r="DSC6" i="2"/>
  <c r="DSB6" i="2"/>
  <c r="DSA6" i="2"/>
  <c r="DRZ6" i="2"/>
  <c r="DRY6" i="2"/>
  <c r="DRX6" i="2"/>
  <c r="DRW6" i="2"/>
  <c r="DRV6" i="2"/>
  <c r="DRU6" i="2"/>
  <c r="DRT6" i="2"/>
  <c r="DRS6" i="2"/>
  <c r="DRR6" i="2"/>
  <c r="DRQ6" i="2"/>
  <c r="DRP6" i="2"/>
  <c r="DRO6" i="2"/>
  <c r="DRN6" i="2"/>
  <c r="DRM6" i="2"/>
  <c r="DRL6" i="2"/>
  <c r="DRK6" i="2"/>
  <c r="DRJ6" i="2"/>
  <c r="DRI6" i="2"/>
  <c r="DRH6" i="2"/>
  <c r="DRG6" i="2"/>
  <c r="DRF6" i="2"/>
  <c r="DRE6" i="2"/>
  <c r="DRD6" i="2"/>
  <c r="DRC6" i="2"/>
  <c r="DRB6" i="2"/>
  <c r="DRA6" i="2"/>
  <c r="DQZ6" i="2"/>
  <c r="DQY6" i="2"/>
  <c r="DQX6" i="2"/>
  <c r="DQW6" i="2"/>
  <c r="DQV6" i="2"/>
  <c r="DQU6" i="2"/>
  <c r="DQT6" i="2"/>
  <c r="DQS6" i="2"/>
  <c r="DQR6" i="2"/>
  <c r="DQQ6" i="2"/>
  <c r="DQP6" i="2"/>
  <c r="DQO6" i="2"/>
  <c r="DQN6" i="2"/>
  <c r="DQM6" i="2"/>
  <c r="DQL6" i="2"/>
  <c r="DQK6" i="2"/>
  <c r="DQJ6" i="2"/>
  <c r="DQI6" i="2"/>
  <c r="DQH6" i="2"/>
  <c r="DQG6" i="2"/>
  <c r="DQF6" i="2"/>
  <c r="DQE6" i="2"/>
  <c r="DQD6" i="2"/>
  <c r="DQC6" i="2"/>
  <c r="DQB6" i="2"/>
  <c r="DQA6" i="2"/>
  <c r="DPZ6" i="2"/>
  <c r="DPY6" i="2"/>
  <c r="DPX6" i="2"/>
  <c r="DPW6" i="2"/>
  <c r="DPV6" i="2"/>
  <c r="DPU6" i="2"/>
  <c r="DPT6" i="2"/>
  <c r="DPS6" i="2"/>
  <c r="DPR6" i="2"/>
  <c r="DPQ6" i="2"/>
  <c r="DPP6" i="2"/>
  <c r="DPO6" i="2"/>
  <c r="DPN6" i="2"/>
  <c r="DPM6" i="2"/>
  <c r="DPL6" i="2"/>
  <c r="DPK6" i="2"/>
  <c r="DPJ6" i="2"/>
  <c r="DPI6" i="2"/>
  <c r="DPH6" i="2"/>
  <c r="DPG6" i="2"/>
  <c r="DPF6" i="2"/>
  <c r="DPE6" i="2"/>
  <c r="DPD6" i="2"/>
  <c r="DPC6" i="2"/>
  <c r="DPB6" i="2"/>
  <c r="DPA6" i="2"/>
  <c r="DOZ6" i="2"/>
  <c r="DOY6" i="2"/>
  <c r="DOX6" i="2"/>
  <c r="DOW6" i="2"/>
  <c r="DOV6" i="2"/>
  <c r="DOU6" i="2"/>
  <c r="DOT6" i="2"/>
  <c r="DOS6" i="2"/>
  <c r="DOR6" i="2"/>
  <c r="DOQ6" i="2"/>
  <c r="DOP6" i="2"/>
  <c r="DOO6" i="2"/>
  <c r="DON6" i="2"/>
  <c r="DOM6" i="2"/>
  <c r="DOL6" i="2"/>
  <c r="DOK6" i="2"/>
  <c r="DOJ6" i="2"/>
  <c r="DOI6" i="2"/>
  <c r="DOH6" i="2"/>
  <c r="DOG6" i="2"/>
  <c r="DOF6" i="2"/>
  <c r="DOE6" i="2"/>
  <c r="DOD6" i="2"/>
  <c r="DOC6" i="2"/>
  <c r="DOB6" i="2"/>
  <c r="DOA6" i="2"/>
  <c r="DNZ6" i="2"/>
  <c r="DNY6" i="2"/>
  <c r="DNX6" i="2"/>
  <c r="DNW6" i="2"/>
  <c r="DNV6" i="2"/>
  <c r="DNU6" i="2"/>
  <c r="DNT6" i="2"/>
  <c r="DNS6" i="2"/>
  <c r="DNR6" i="2"/>
  <c r="DNQ6" i="2"/>
  <c r="DNP6" i="2"/>
  <c r="DNO6" i="2"/>
  <c r="DNN6" i="2"/>
  <c r="DNM6" i="2"/>
  <c r="DNL6" i="2"/>
  <c r="DNK6" i="2"/>
  <c r="DNJ6" i="2"/>
  <c r="DNI6" i="2"/>
  <c r="DNH6" i="2"/>
  <c r="DNG6" i="2"/>
  <c r="DNF6" i="2"/>
  <c r="DNE6" i="2"/>
  <c r="DND6" i="2"/>
  <c r="DNC6" i="2"/>
  <c r="DNB6" i="2"/>
  <c r="DNA6" i="2"/>
  <c r="DMZ6" i="2"/>
  <c r="DMY6" i="2"/>
  <c r="DMX6" i="2"/>
  <c r="DMW6" i="2"/>
  <c r="DMV6" i="2"/>
  <c r="DMU6" i="2"/>
  <c r="DMT6" i="2"/>
  <c r="DMS6" i="2"/>
  <c r="DMR6" i="2"/>
  <c r="DMQ6" i="2"/>
  <c r="DMP6" i="2"/>
  <c r="DMO6" i="2"/>
  <c r="DMN6" i="2"/>
  <c r="DMM6" i="2"/>
  <c r="DML6" i="2"/>
  <c r="DMK6" i="2"/>
  <c r="DMJ6" i="2"/>
  <c r="DMI6" i="2"/>
  <c r="DMH6" i="2"/>
  <c r="DMG6" i="2"/>
  <c r="DMF6" i="2"/>
  <c r="DME6" i="2"/>
  <c r="DMD6" i="2"/>
  <c r="DMC6" i="2"/>
  <c r="DMB6" i="2"/>
  <c r="DMA6" i="2"/>
  <c r="DLZ6" i="2"/>
  <c r="DLY6" i="2"/>
  <c r="DLX6" i="2"/>
  <c r="DLW6" i="2"/>
  <c r="DLV6" i="2"/>
  <c r="DLU6" i="2"/>
  <c r="DLT6" i="2"/>
  <c r="DLS6" i="2"/>
  <c r="DLR6" i="2"/>
  <c r="DLQ6" i="2"/>
  <c r="DLP6" i="2"/>
  <c r="DLO6" i="2"/>
  <c r="DLN6" i="2"/>
  <c r="DLM6" i="2"/>
  <c r="DLL6" i="2"/>
  <c r="DLK6" i="2"/>
  <c r="DLJ6" i="2"/>
  <c r="DLI6" i="2"/>
  <c r="DLH6" i="2"/>
  <c r="DLG6" i="2"/>
  <c r="DLF6" i="2"/>
  <c r="DLE6" i="2"/>
  <c r="DLD6" i="2"/>
  <c r="DLC6" i="2"/>
  <c r="DLB6" i="2"/>
  <c r="DLA6" i="2"/>
  <c r="DKZ6" i="2"/>
  <c r="DKY6" i="2"/>
  <c r="DKX6" i="2"/>
  <c r="DKW6" i="2"/>
  <c r="DKV6" i="2"/>
  <c r="DKU6" i="2"/>
  <c r="DKT6" i="2"/>
  <c r="DKS6" i="2"/>
  <c r="DKR6" i="2"/>
  <c r="DKQ6" i="2"/>
  <c r="DKP6" i="2"/>
  <c r="DKO6" i="2"/>
  <c r="DKN6" i="2"/>
  <c r="DKM6" i="2"/>
  <c r="DKL6" i="2"/>
  <c r="DKK6" i="2"/>
  <c r="DKJ6" i="2"/>
  <c r="DKI6" i="2"/>
  <c r="DKH6" i="2"/>
  <c r="DKG6" i="2"/>
  <c r="DKF6" i="2"/>
  <c r="DKE6" i="2"/>
  <c r="DKD6" i="2"/>
  <c r="DKC6" i="2"/>
  <c r="DKB6" i="2"/>
  <c r="DKA6" i="2"/>
  <c r="DJZ6" i="2"/>
  <c r="DJY6" i="2"/>
  <c r="DJX6" i="2"/>
  <c r="DJW6" i="2"/>
  <c r="DJV6" i="2"/>
  <c r="DJU6" i="2"/>
  <c r="DJT6" i="2"/>
  <c r="DJS6" i="2"/>
  <c r="DJR6" i="2"/>
  <c r="DJQ6" i="2"/>
  <c r="DJP6" i="2"/>
  <c r="DJO6" i="2"/>
  <c r="DJN6" i="2"/>
  <c r="DJM6" i="2"/>
  <c r="DJL6" i="2"/>
  <c r="DJK6" i="2"/>
  <c r="DJJ6" i="2"/>
  <c r="DJI6" i="2"/>
  <c r="DJH6" i="2"/>
  <c r="DJG6" i="2"/>
  <c r="DJF6" i="2"/>
  <c r="DJE6" i="2"/>
  <c r="DJD6" i="2"/>
  <c r="DJC6" i="2"/>
  <c r="DJB6" i="2"/>
  <c r="DJA6" i="2"/>
  <c r="DIZ6" i="2"/>
  <c r="DIY6" i="2"/>
  <c r="DIX6" i="2"/>
  <c r="DIW6" i="2"/>
  <c r="DIV6" i="2"/>
  <c r="DIU6" i="2"/>
  <c r="DIT6" i="2"/>
  <c r="DIS6" i="2"/>
  <c r="DIR6" i="2"/>
  <c r="DIQ6" i="2"/>
  <c r="DIP6" i="2"/>
  <c r="DIO6" i="2"/>
  <c r="DIN6" i="2"/>
  <c r="DIM6" i="2"/>
  <c r="DIL6" i="2"/>
  <c r="DIK6" i="2"/>
  <c r="DIJ6" i="2"/>
  <c r="DII6" i="2"/>
  <c r="DIH6" i="2"/>
  <c r="DIG6" i="2"/>
  <c r="DIF6" i="2"/>
  <c r="DIE6" i="2"/>
  <c r="DID6" i="2"/>
  <c r="DIC6" i="2"/>
  <c r="DIB6" i="2"/>
  <c r="DIA6" i="2"/>
  <c r="DHZ6" i="2"/>
  <c r="DHY6" i="2"/>
  <c r="DHX6" i="2"/>
  <c r="DHW6" i="2"/>
  <c r="DHV6" i="2"/>
  <c r="DHU6" i="2"/>
  <c r="DHT6" i="2"/>
  <c r="DHS6" i="2"/>
  <c r="DHR6" i="2"/>
  <c r="DHQ6" i="2"/>
  <c r="DHP6" i="2"/>
  <c r="DHO6" i="2"/>
  <c r="DHN6" i="2"/>
  <c r="DHM6" i="2"/>
  <c r="DHL6" i="2"/>
  <c r="DHK6" i="2"/>
  <c r="DHJ6" i="2"/>
  <c r="DHI6" i="2"/>
  <c r="DHH6" i="2"/>
  <c r="DHG6" i="2"/>
  <c r="DHF6" i="2"/>
  <c r="DHE6" i="2"/>
  <c r="DHD6" i="2"/>
  <c r="DHC6" i="2"/>
  <c r="DHB6" i="2"/>
  <c r="DHA6" i="2"/>
  <c r="DGZ6" i="2"/>
  <c r="DGY6" i="2"/>
  <c r="DGX6" i="2"/>
  <c r="DGW6" i="2"/>
  <c r="DGV6" i="2"/>
  <c r="DGU6" i="2"/>
  <c r="DGT6" i="2"/>
  <c r="DGS6" i="2"/>
  <c r="DGR6" i="2"/>
  <c r="DGQ6" i="2"/>
  <c r="DGP6" i="2"/>
  <c r="DGO6" i="2"/>
  <c r="DGN6" i="2"/>
  <c r="DGM6" i="2"/>
  <c r="DGL6" i="2"/>
  <c r="DGK6" i="2"/>
  <c r="DGJ6" i="2"/>
  <c r="DGI6" i="2"/>
  <c r="DGH6" i="2"/>
  <c r="DGG6" i="2"/>
  <c r="DGF6" i="2"/>
  <c r="DGE6" i="2"/>
  <c r="DGD6" i="2"/>
  <c r="DGC6" i="2"/>
  <c r="DGB6" i="2"/>
  <c r="DGA6" i="2"/>
  <c r="DFZ6" i="2"/>
  <c r="DFY6" i="2"/>
  <c r="DFX6" i="2"/>
  <c r="DFW6" i="2"/>
  <c r="DFV6" i="2"/>
  <c r="DFU6" i="2"/>
  <c r="DFT6" i="2"/>
  <c r="DFS6" i="2"/>
  <c r="DFR6" i="2"/>
  <c r="DFQ6" i="2"/>
  <c r="DFP6" i="2"/>
  <c r="DFO6" i="2"/>
  <c r="DFN6" i="2"/>
  <c r="DFM6" i="2"/>
  <c r="DFL6" i="2"/>
  <c r="DFK6" i="2"/>
  <c r="DFJ6" i="2"/>
  <c r="DFI6" i="2"/>
  <c r="DFH6" i="2"/>
  <c r="DFG6" i="2"/>
  <c r="DFF6" i="2"/>
  <c r="DFE6" i="2"/>
  <c r="DFD6" i="2"/>
  <c r="DFC6" i="2"/>
  <c r="DFB6" i="2"/>
  <c r="DFA6" i="2"/>
  <c r="DEZ6" i="2"/>
  <c r="DEY6" i="2"/>
  <c r="DEX6" i="2"/>
  <c r="DEW6" i="2"/>
  <c r="DEV6" i="2"/>
  <c r="DEU6" i="2"/>
  <c r="DET6" i="2"/>
  <c r="DES6" i="2"/>
  <c r="DER6" i="2"/>
  <c r="DEQ6" i="2"/>
  <c r="DEP6" i="2"/>
  <c r="DEO6" i="2"/>
  <c r="DEN6" i="2"/>
  <c r="DEM6" i="2"/>
  <c r="DEL6" i="2"/>
  <c r="DEK6" i="2"/>
  <c r="DEJ6" i="2"/>
  <c r="DEI6" i="2"/>
  <c r="DEH6" i="2"/>
  <c r="DEG6" i="2"/>
  <c r="DEF6" i="2"/>
  <c r="DEE6" i="2"/>
  <c r="DED6" i="2"/>
  <c r="DEC6" i="2"/>
  <c r="DEB6" i="2"/>
  <c r="DEA6" i="2"/>
  <c r="DDZ6" i="2"/>
  <c r="DDY6" i="2"/>
  <c r="DDX6" i="2"/>
  <c r="DDW6" i="2"/>
  <c r="DDV6" i="2"/>
  <c r="DDU6" i="2"/>
  <c r="DDT6" i="2"/>
  <c r="DDS6" i="2"/>
  <c r="DDR6" i="2"/>
  <c r="DDQ6" i="2"/>
  <c r="DDP6" i="2"/>
  <c r="DDO6" i="2"/>
  <c r="DDN6" i="2"/>
  <c r="DDM6" i="2"/>
  <c r="DDL6" i="2"/>
  <c r="DDK6" i="2"/>
  <c r="DDJ6" i="2"/>
  <c r="DDI6" i="2"/>
  <c r="DDH6" i="2"/>
  <c r="DDG6" i="2"/>
  <c r="DDF6" i="2"/>
  <c r="DDE6" i="2"/>
  <c r="DDD6" i="2"/>
  <c r="DDC6" i="2"/>
  <c r="DDB6" i="2"/>
  <c r="DDA6" i="2"/>
  <c r="DCZ6" i="2"/>
  <c r="DCY6" i="2"/>
  <c r="DCX6" i="2"/>
  <c r="DCW6" i="2"/>
  <c r="DCV6" i="2"/>
  <c r="DCU6" i="2"/>
  <c r="DCT6" i="2"/>
  <c r="DCS6" i="2"/>
  <c r="DCR6" i="2"/>
  <c r="DCQ6" i="2"/>
  <c r="DCP6" i="2"/>
  <c r="DCO6" i="2"/>
  <c r="DCN6" i="2"/>
  <c r="DCM6" i="2"/>
  <c r="DCL6" i="2"/>
  <c r="DCK6" i="2"/>
  <c r="DCJ6" i="2"/>
  <c r="DCI6" i="2"/>
  <c r="DCH6" i="2"/>
  <c r="DCG6" i="2"/>
  <c r="DCF6" i="2"/>
  <c r="DCE6" i="2"/>
  <c r="DCD6" i="2"/>
  <c r="DCC6" i="2"/>
  <c r="DCB6" i="2"/>
  <c r="DCA6" i="2"/>
  <c r="DBZ6" i="2"/>
  <c r="DBY6" i="2"/>
  <c r="DBX6" i="2"/>
  <c r="DBW6" i="2"/>
  <c r="DBV6" i="2"/>
  <c r="DBU6" i="2"/>
  <c r="DBT6" i="2"/>
  <c r="DBS6" i="2"/>
  <c r="DBR6" i="2"/>
  <c r="DBQ6" i="2"/>
  <c r="DBP6" i="2"/>
  <c r="DBO6" i="2"/>
  <c r="DBN6" i="2"/>
  <c r="DBM6" i="2"/>
  <c r="DBL6" i="2"/>
  <c r="DBK6" i="2"/>
  <c r="DBJ6" i="2"/>
  <c r="DBI6" i="2"/>
  <c r="DBH6" i="2"/>
  <c r="DBG6" i="2"/>
  <c r="DBF6" i="2"/>
  <c r="DBE6" i="2"/>
  <c r="DBD6" i="2"/>
  <c r="DBC6" i="2"/>
  <c r="DBB6" i="2"/>
  <c r="DBA6" i="2"/>
  <c r="DAZ6" i="2"/>
  <c r="DAY6" i="2"/>
  <c r="DAX6" i="2"/>
  <c r="DAW6" i="2"/>
  <c r="DAV6" i="2"/>
  <c r="DAU6" i="2"/>
  <c r="DAT6" i="2"/>
  <c r="DAS6" i="2"/>
  <c r="DAR6" i="2"/>
  <c r="DAQ6" i="2"/>
  <c r="DAP6" i="2"/>
  <c r="DAO6" i="2"/>
  <c r="DAN6" i="2"/>
  <c r="DAM6" i="2"/>
  <c r="DAL6" i="2"/>
  <c r="DAK6" i="2"/>
  <c r="DAJ6" i="2"/>
  <c r="DAI6" i="2"/>
  <c r="DAH6" i="2"/>
  <c r="DAG6" i="2"/>
  <c r="DAF6" i="2"/>
  <c r="DAE6" i="2"/>
  <c r="DAD6" i="2"/>
  <c r="DAC6" i="2"/>
  <c r="DAB6" i="2"/>
  <c r="DAA6" i="2"/>
  <c r="CZZ6" i="2"/>
  <c r="CZY6" i="2"/>
  <c r="CZX6" i="2"/>
  <c r="CZW6" i="2"/>
  <c r="CZV6" i="2"/>
  <c r="CZU6" i="2"/>
  <c r="CZT6" i="2"/>
  <c r="CZS6" i="2"/>
  <c r="CZR6" i="2"/>
  <c r="CZQ6" i="2"/>
  <c r="CZP6" i="2"/>
  <c r="CZO6" i="2"/>
  <c r="CZN6" i="2"/>
  <c r="CZM6" i="2"/>
  <c r="CZL6" i="2"/>
  <c r="CZK6" i="2"/>
  <c r="CZJ6" i="2"/>
  <c r="CZI6" i="2"/>
  <c r="CZH6" i="2"/>
  <c r="CZG6" i="2"/>
  <c r="CZF6" i="2"/>
  <c r="CZE6" i="2"/>
  <c r="CZD6" i="2"/>
  <c r="CZC6" i="2"/>
  <c r="CZB6" i="2"/>
  <c r="CZA6" i="2"/>
  <c r="CYZ6" i="2"/>
  <c r="CYY6" i="2"/>
  <c r="CYX6" i="2"/>
  <c r="CYW6" i="2"/>
  <c r="CYV6" i="2"/>
  <c r="CYU6" i="2"/>
  <c r="CYT6" i="2"/>
  <c r="CYS6" i="2"/>
  <c r="CYR6" i="2"/>
  <c r="CYQ6" i="2"/>
  <c r="CYP6" i="2"/>
  <c r="CYO6" i="2"/>
  <c r="CYN6" i="2"/>
  <c r="CYM6" i="2"/>
  <c r="CYL6" i="2"/>
  <c r="CYK6" i="2"/>
  <c r="CYJ6" i="2"/>
  <c r="CYI6" i="2"/>
  <c r="CYH6" i="2"/>
  <c r="CYG6" i="2"/>
  <c r="CYF6" i="2"/>
  <c r="CYE6" i="2"/>
  <c r="CYD6" i="2"/>
  <c r="CYC6" i="2"/>
  <c r="CYB6" i="2"/>
  <c r="CYA6" i="2"/>
  <c r="CXZ6" i="2"/>
  <c r="CXY6" i="2"/>
  <c r="CXX6" i="2"/>
  <c r="CXW6" i="2"/>
  <c r="CXV6" i="2"/>
  <c r="CXU6" i="2"/>
  <c r="CXT6" i="2"/>
  <c r="CXS6" i="2"/>
  <c r="CXR6" i="2"/>
  <c r="CXQ6" i="2"/>
  <c r="CXP6" i="2"/>
  <c r="CXO6" i="2"/>
  <c r="CXN6" i="2"/>
  <c r="CXM6" i="2"/>
  <c r="CXL6" i="2"/>
  <c r="CXK6" i="2"/>
  <c r="CXJ6" i="2"/>
  <c r="CXI6" i="2"/>
  <c r="CXH6" i="2"/>
  <c r="CXG6" i="2"/>
  <c r="CXF6" i="2"/>
  <c r="CXE6" i="2"/>
  <c r="CXD6" i="2"/>
  <c r="CXC6" i="2"/>
  <c r="CXB6" i="2"/>
  <c r="CXA6" i="2"/>
  <c r="CWZ6" i="2"/>
  <c r="CWY6" i="2"/>
  <c r="CWX6" i="2"/>
  <c r="CWW6" i="2"/>
  <c r="CWV6" i="2"/>
  <c r="CWU6" i="2"/>
  <c r="CWT6" i="2"/>
  <c r="CWS6" i="2"/>
  <c r="CWR6" i="2"/>
  <c r="CWQ6" i="2"/>
  <c r="CWP6" i="2"/>
  <c r="CWO6" i="2"/>
  <c r="CWN6" i="2"/>
  <c r="CWM6" i="2"/>
  <c r="CWL6" i="2"/>
  <c r="CWK6" i="2"/>
  <c r="CWJ6" i="2"/>
  <c r="CWI6" i="2"/>
  <c r="CWH6" i="2"/>
  <c r="CWG6" i="2"/>
  <c r="CWF6" i="2"/>
  <c r="CWE6" i="2"/>
  <c r="CWD6" i="2"/>
  <c r="CWC6" i="2"/>
  <c r="CWB6" i="2"/>
  <c r="CWA6" i="2"/>
  <c r="CVZ6" i="2"/>
  <c r="CVY6" i="2"/>
  <c r="CVX6" i="2"/>
  <c r="CVW6" i="2"/>
  <c r="CVV6" i="2"/>
  <c r="CVU6" i="2"/>
  <c r="CVT6" i="2"/>
  <c r="CVS6" i="2"/>
  <c r="CVR6" i="2"/>
  <c r="CVQ6" i="2"/>
  <c r="CVP6" i="2"/>
  <c r="CVO6" i="2"/>
  <c r="CVN6" i="2"/>
  <c r="CVM6" i="2"/>
  <c r="CVL6" i="2"/>
  <c r="CVK6" i="2"/>
  <c r="CVJ6" i="2"/>
  <c r="CVI6" i="2"/>
  <c r="CVH6" i="2"/>
  <c r="CVG6" i="2"/>
  <c r="CVF6" i="2"/>
  <c r="CVE6" i="2"/>
  <c r="CVD6" i="2"/>
  <c r="CVC6" i="2"/>
  <c r="CVB6" i="2"/>
  <c r="CVA6" i="2"/>
  <c r="CUZ6" i="2"/>
  <c r="CUY6" i="2"/>
  <c r="CUX6" i="2"/>
  <c r="CUW6" i="2"/>
  <c r="CUV6" i="2"/>
  <c r="CUU6" i="2"/>
  <c r="CUT6" i="2"/>
  <c r="CUS6" i="2"/>
  <c r="CUR6" i="2"/>
  <c r="CUQ6" i="2"/>
  <c r="CUP6" i="2"/>
  <c r="CUO6" i="2"/>
  <c r="CUN6" i="2"/>
  <c r="CUM6" i="2"/>
  <c r="CUL6" i="2"/>
  <c r="CUK6" i="2"/>
  <c r="CUJ6" i="2"/>
  <c r="CUI6" i="2"/>
  <c r="CUH6" i="2"/>
  <c r="CUG6" i="2"/>
  <c r="CUF6" i="2"/>
  <c r="CUE6" i="2"/>
  <c r="CUD6" i="2"/>
  <c r="CUC6" i="2"/>
  <c r="CUB6" i="2"/>
  <c r="CUA6" i="2"/>
  <c r="CTZ6" i="2"/>
  <c r="CTY6" i="2"/>
  <c r="CTX6" i="2"/>
  <c r="CTW6" i="2"/>
  <c r="CTV6" i="2"/>
  <c r="CTU6" i="2"/>
  <c r="CTT6" i="2"/>
  <c r="CTS6" i="2"/>
  <c r="CTR6" i="2"/>
  <c r="CTQ6" i="2"/>
  <c r="CTP6" i="2"/>
  <c r="CTO6" i="2"/>
  <c r="CTN6" i="2"/>
  <c r="CTM6" i="2"/>
  <c r="CTL6" i="2"/>
  <c r="CTK6" i="2"/>
  <c r="CTJ6" i="2"/>
  <c r="CTI6" i="2"/>
  <c r="CTH6" i="2"/>
  <c r="CTG6" i="2"/>
  <c r="CTF6" i="2"/>
  <c r="CTE6" i="2"/>
  <c r="CTD6" i="2"/>
  <c r="CTC6" i="2"/>
  <c r="CTB6" i="2"/>
  <c r="CTA6" i="2"/>
  <c r="CSZ6" i="2"/>
  <c r="CSY6" i="2"/>
  <c r="CSX6" i="2"/>
  <c r="CSW6" i="2"/>
  <c r="CSV6" i="2"/>
  <c r="CSU6" i="2"/>
  <c r="CST6" i="2"/>
  <c r="CSS6" i="2"/>
  <c r="CSR6" i="2"/>
  <c r="CSQ6" i="2"/>
  <c r="CSP6" i="2"/>
  <c r="CSO6" i="2"/>
  <c r="CSN6" i="2"/>
  <c r="CSM6" i="2"/>
  <c r="CSL6" i="2"/>
  <c r="CSK6" i="2"/>
  <c r="CSJ6" i="2"/>
  <c r="CSI6" i="2"/>
  <c r="CSH6" i="2"/>
  <c r="CSG6" i="2"/>
  <c r="CSF6" i="2"/>
  <c r="CSE6" i="2"/>
  <c r="CSD6" i="2"/>
  <c r="CSC6" i="2"/>
  <c r="CSB6" i="2"/>
  <c r="CSA6" i="2"/>
  <c r="CRZ6" i="2"/>
  <c r="CRY6" i="2"/>
  <c r="CRX6" i="2"/>
  <c r="CRW6" i="2"/>
  <c r="CRV6" i="2"/>
  <c r="CRU6" i="2"/>
  <c r="CRT6" i="2"/>
  <c r="CRS6" i="2"/>
  <c r="CRR6" i="2"/>
  <c r="CRQ6" i="2"/>
  <c r="CRP6" i="2"/>
  <c r="CRO6" i="2"/>
  <c r="CRN6" i="2"/>
  <c r="CRM6" i="2"/>
  <c r="CRL6" i="2"/>
  <c r="CRK6" i="2"/>
  <c r="CRJ6" i="2"/>
  <c r="CRI6" i="2"/>
  <c r="CRH6" i="2"/>
  <c r="CRG6" i="2"/>
  <c r="CRF6" i="2"/>
  <c r="CRE6" i="2"/>
  <c r="CRD6" i="2"/>
  <c r="CRC6" i="2"/>
  <c r="CRB6" i="2"/>
  <c r="CRA6" i="2"/>
  <c r="CQZ6" i="2"/>
  <c r="CQY6" i="2"/>
  <c r="CQX6" i="2"/>
  <c r="CQW6" i="2"/>
  <c r="CQV6" i="2"/>
  <c r="CQU6" i="2"/>
  <c r="CQT6" i="2"/>
  <c r="CQS6" i="2"/>
  <c r="CQR6" i="2"/>
  <c r="CQQ6" i="2"/>
  <c r="CQP6" i="2"/>
  <c r="CQO6" i="2"/>
  <c r="CQN6" i="2"/>
  <c r="CQM6" i="2"/>
  <c r="CQL6" i="2"/>
  <c r="CQK6" i="2"/>
  <c r="CQJ6" i="2"/>
  <c r="CQI6" i="2"/>
  <c r="CQH6" i="2"/>
  <c r="CQG6" i="2"/>
  <c r="CQF6" i="2"/>
  <c r="CQE6" i="2"/>
  <c r="CQD6" i="2"/>
  <c r="CQC6" i="2"/>
  <c r="CQB6" i="2"/>
  <c r="CQA6" i="2"/>
  <c r="CPZ6" i="2"/>
  <c r="CPY6" i="2"/>
  <c r="CPX6" i="2"/>
  <c r="CPW6" i="2"/>
  <c r="CPV6" i="2"/>
  <c r="CPU6" i="2"/>
  <c r="CPT6" i="2"/>
  <c r="CPS6" i="2"/>
  <c r="CPR6" i="2"/>
  <c r="CPQ6" i="2"/>
  <c r="CPP6" i="2"/>
  <c r="CPO6" i="2"/>
  <c r="CPN6" i="2"/>
  <c r="CPM6" i="2"/>
  <c r="CPL6" i="2"/>
  <c r="CPK6" i="2"/>
  <c r="CPJ6" i="2"/>
  <c r="CPI6" i="2"/>
  <c r="CPH6" i="2"/>
  <c r="CPG6" i="2"/>
  <c r="CPF6" i="2"/>
  <c r="CPE6" i="2"/>
  <c r="CPD6" i="2"/>
  <c r="CPC6" i="2"/>
  <c r="CPB6" i="2"/>
  <c r="CPA6" i="2"/>
  <c r="COZ6" i="2"/>
  <c r="COY6" i="2"/>
  <c r="COX6" i="2"/>
  <c r="COW6" i="2"/>
  <c r="COV6" i="2"/>
  <c r="COU6" i="2"/>
  <c r="COT6" i="2"/>
  <c r="COS6" i="2"/>
  <c r="COR6" i="2"/>
  <c r="COQ6" i="2"/>
  <c r="COP6" i="2"/>
  <c r="COO6" i="2"/>
  <c r="CON6" i="2"/>
  <c r="COM6" i="2"/>
  <c r="COL6" i="2"/>
  <c r="COK6" i="2"/>
  <c r="COJ6" i="2"/>
  <c r="COI6" i="2"/>
  <c r="COH6" i="2"/>
  <c r="COG6" i="2"/>
  <c r="COF6" i="2"/>
  <c r="COE6" i="2"/>
  <c r="COD6" i="2"/>
  <c r="COC6" i="2"/>
  <c r="COB6" i="2"/>
  <c r="COA6" i="2"/>
  <c r="CNZ6" i="2"/>
  <c r="CNY6" i="2"/>
  <c r="CNX6" i="2"/>
  <c r="CNW6" i="2"/>
  <c r="CNV6" i="2"/>
  <c r="CNU6" i="2"/>
  <c r="CNT6" i="2"/>
  <c r="CNS6" i="2"/>
  <c r="CNR6" i="2"/>
  <c r="CNQ6" i="2"/>
  <c r="CNP6" i="2"/>
  <c r="CNO6" i="2"/>
  <c r="CNN6" i="2"/>
  <c r="CNM6" i="2"/>
  <c r="CNL6" i="2"/>
  <c r="CNK6" i="2"/>
  <c r="CNJ6" i="2"/>
  <c r="CNI6" i="2"/>
  <c r="CNH6" i="2"/>
  <c r="CNG6" i="2"/>
  <c r="CNF6" i="2"/>
  <c r="CNE6" i="2"/>
  <c r="CND6" i="2"/>
  <c r="CNC6" i="2"/>
  <c r="CNB6" i="2"/>
  <c r="CNA6" i="2"/>
  <c r="CMZ6" i="2"/>
  <c r="CMY6" i="2"/>
  <c r="CMX6" i="2"/>
  <c r="CMW6" i="2"/>
  <c r="CMV6" i="2"/>
  <c r="CMU6" i="2"/>
  <c r="CMT6" i="2"/>
  <c r="CMS6" i="2"/>
  <c r="CMR6" i="2"/>
  <c r="CMQ6" i="2"/>
  <c r="CMP6" i="2"/>
  <c r="CMO6" i="2"/>
  <c r="CMN6" i="2"/>
  <c r="CMM6" i="2"/>
  <c r="CML6" i="2"/>
  <c r="CMK6" i="2"/>
  <c r="CMJ6" i="2"/>
  <c r="CMI6" i="2"/>
  <c r="CMH6" i="2"/>
  <c r="CMG6" i="2"/>
  <c r="CMF6" i="2"/>
  <c r="CME6" i="2"/>
  <c r="CMD6" i="2"/>
  <c r="CMC6" i="2"/>
  <c r="CMB6" i="2"/>
  <c r="CMA6" i="2"/>
  <c r="CLZ6" i="2"/>
  <c r="CLY6" i="2"/>
  <c r="CLX6" i="2"/>
  <c r="CLW6" i="2"/>
  <c r="CLV6" i="2"/>
  <c r="CLU6" i="2"/>
  <c r="CLT6" i="2"/>
  <c r="CLS6" i="2"/>
  <c r="CLR6" i="2"/>
  <c r="CLQ6" i="2"/>
  <c r="CLP6" i="2"/>
  <c r="CLO6" i="2"/>
  <c r="CLN6" i="2"/>
  <c r="CLM6" i="2"/>
  <c r="CLL6" i="2"/>
  <c r="CLK6" i="2"/>
  <c r="CLJ6" i="2"/>
  <c r="CLI6" i="2"/>
  <c r="CLH6" i="2"/>
  <c r="CLG6" i="2"/>
  <c r="CLF6" i="2"/>
  <c r="CLE6" i="2"/>
  <c r="CLD6" i="2"/>
  <c r="CLC6" i="2"/>
  <c r="CLB6" i="2"/>
  <c r="CLA6" i="2"/>
  <c r="CKZ6" i="2"/>
  <c r="CKY6" i="2"/>
  <c r="CKX6" i="2"/>
  <c r="CKW6" i="2"/>
  <c r="CKV6" i="2"/>
  <c r="CKU6" i="2"/>
  <c r="CKT6" i="2"/>
  <c r="CKS6" i="2"/>
  <c r="CKR6" i="2"/>
  <c r="CKQ6" i="2"/>
  <c r="CKP6" i="2"/>
  <c r="CKO6" i="2"/>
  <c r="CKN6" i="2"/>
  <c r="CKM6" i="2"/>
  <c r="CKL6" i="2"/>
  <c r="CKK6" i="2"/>
  <c r="CKJ6" i="2"/>
  <c r="CKI6" i="2"/>
  <c r="CKH6" i="2"/>
  <c r="CKG6" i="2"/>
  <c r="CKF6" i="2"/>
  <c r="CKE6" i="2"/>
  <c r="CKD6" i="2"/>
  <c r="CKC6" i="2"/>
  <c r="CKB6" i="2"/>
  <c r="CKA6" i="2"/>
  <c r="CJZ6" i="2"/>
  <c r="CJY6" i="2"/>
  <c r="CJX6" i="2"/>
  <c r="CJW6" i="2"/>
  <c r="CJV6" i="2"/>
  <c r="CJU6" i="2"/>
  <c r="CJT6" i="2"/>
  <c r="CJS6" i="2"/>
  <c r="CJR6" i="2"/>
  <c r="CJQ6" i="2"/>
  <c r="CJP6" i="2"/>
  <c r="CJO6" i="2"/>
  <c r="CJN6" i="2"/>
  <c r="CJM6" i="2"/>
  <c r="CJL6" i="2"/>
  <c r="CJK6" i="2"/>
  <c r="CJJ6" i="2"/>
  <c r="CJI6" i="2"/>
  <c r="CJH6" i="2"/>
  <c r="CJG6" i="2"/>
  <c r="CJF6" i="2"/>
  <c r="CJE6" i="2"/>
  <c r="CJD6" i="2"/>
  <c r="CJC6" i="2"/>
  <c r="CJB6" i="2"/>
  <c r="CJA6" i="2"/>
  <c r="CIZ6" i="2"/>
  <c r="CIY6" i="2"/>
  <c r="CIX6" i="2"/>
  <c r="CIW6" i="2"/>
  <c r="CIV6" i="2"/>
  <c r="CIU6" i="2"/>
  <c r="CIT6" i="2"/>
  <c r="CIS6" i="2"/>
  <c r="CIR6" i="2"/>
  <c r="CIQ6" i="2"/>
  <c r="CIP6" i="2"/>
  <c r="CIO6" i="2"/>
  <c r="CIN6" i="2"/>
  <c r="CIM6" i="2"/>
  <c r="CIL6" i="2"/>
  <c r="CIK6" i="2"/>
  <c r="CIJ6" i="2"/>
  <c r="CII6" i="2"/>
  <c r="CIH6" i="2"/>
  <c r="CIG6" i="2"/>
  <c r="CIF6" i="2"/>
  <c r="CIE6" i="2"/>
  <c r="CID6" i="2"/>
  <c r="CIC6" i="2"/>
  <c r="CIB6" i="2"/>
  <c r="CIA6" i="2"/>
  <c r="CHZ6" i="2"/>
  <c r="CHY6" i="2"/>
  <c r="CHX6" i="2"/>
  <c r="CHW6" i="2"/>
  <c r="CHV6" i="2"/>
  <c r="CHU6" i="2"/>
  <c r="CHT6" i="2"/>
  <c r="CHS6" i="2"/>
  <c r="CHR6" i="2"/>
  <c r="CHQ6" i="2"/>
  <c r="CHP6" i="2"/>
  <c r="CHO6" i="2"/>
  <c r="CHN6" i="2"/>
  <c r="CHM6" i="2"/>
  <c r="CHL6" i="2"/>
  <c r="CHK6" i="2"/>
  <c r="CHJ6" i="2"/>
  <c r="CHI6" i="2"/>
  <c r="CHH6" i="2"/>
  <c r="CHG6" i="2"/>
  <c r="CHF6" i="2"/>
  <c r="CHE6" i="2"/>
  <c r="CHD6" i="2"/>
  <c r="CHC6" i="2"/>
  <c r="CHB6" i="2"/>
  <c r="CHA6" i="2"/>
  <c r="CGZ6" i="2"/>
  <c r="CGY6" i="2"/>
  <c r="CGX6" i="2"/>
  <c r="CGW6" i="2"/>
  <c r="CGV6" i="2"/>
  <c r="CGU6" i="2"/>
  <c r="CGT6" i="2"/>
  <c r="CGS6" i="2"/>
  <c r="CGR6" i="2"/>
  <c r="CGQ6" i="2"/>
  <c r="CGP6" i="2"/>
  <c r="CGO6" i="2"/>
  <c r="CGN6" i="2"/>
  <c r="CGM6" i="2"/>
  <c r="CGL6" i="2"/>
  <c r="CGK6" i="2"/>
  <c r="CGJ6" i="2"/>
  <c r="CGI6" i="2"/>
  <c r="CGH6" i="2"/>
  <c r="CGG6" i="2"/>
  <c r="CGF6" i="2"/>
  <c r="CGE6" i="2"/>
  <c r="CGD6" i="2"/>
  <c r="CGC6" i="2"/>
  <c r="CGB6" i="2"/>
  <c r="CGA6" i="2"/>
  <c r="CFZ6" i="2"/>
  <c r="CFY6" i="2"/>
  <c r="CFX6" i="2"/>
  <c r="CFW6" i="2"/>
  <c r="CFV6" i="2"/>
  <c r="CFU6" i="2"/>
  <c r="CFT6" i="2"/>
  <c r="CFS6" i="2"/>
  <c r="CFR6" i="2"/>
  <c r="CFQ6" i="2"/>
  <c r="CFP6" i="2"/>
  <c r="CFO6" i="2"/>
  <c r="CFN6" i="2"/>
  <c r="CFM6" i="2"/>
  <c r="CFL6" i="2"/>
  <c r="CFK6" i="2"/>
  <c r="CFJ6" i="2"/>
  <c r="CFI6" i="2"/>
  <c r="CFH6" i="2"/>
  <c r="CFG6" i="2"/>
  <c r="CFF6" i="2"/>
  <c r="CFE6" i="2"/>
  <c r="CFD6" i="2"/>
  <c r="CFC6" i="2"/>
  <c r="CFB6" i="2"/>
  <c r="CFA6" i="2"/>
  <c r="CEZ6" i="2"/>
  <c r="CEY6" i="2"/>
  <c r="CEX6" i="2"/>
  <c r="CEW6" i="2"/>
  <c r="CEV6" i="2"/>
  <c r="CEU6" i="2"/>
  <c r="CET6" i="2"/>
  <c r="CES6" i="2"/>
  <c r="CER6" i="2"/>
  <c r="CEQ6" i="2"/>
  <c r="CEP6" i="2"/>
  <c r="CEO6" i="2"/>
  <c r="CEN6" i="2"/>
  <c r="CEM6" i="2"/>
  <c r="CEL6" i="2"/>
  <c r="CEK6" i="2"/>
  <c r="CEJ6" i="2"/>
  <c r="CEI6" i="2"/>
  <c r="CEH6" i="2"/>
  <c r="CEG6" i="2"/>
  <c r="CEF6" i="2"/>
  <c r="CEE6" i="2"/>
  <c r="CED6" i="2"/>
  <c r="CEC6" i="2"/>
  <c r="CEB6" i="2"/>
  <c r="CEA6" i="2"/>
  <c r="CDZ6" i="2"/>
  <c r="CDY6" i="2"/>
  <c r="CDX6" i="2"/>
  <c r="CDW6" i="2"/>
  <c r="CDV6" i="2"/>
  <c r="CDU6" i="2"/>
  <c r="CDT6" i="2"/>
  <c r="CDS6" i="2"/>
  <c r="CDR6" i="2"/>
  <c r="CDQ6" i="2"/>
  <c r="CDP6" i="2"/>
  <c r="CDO6" i="2"/>
  <c r="CDN6" i="2"/>
  <c r="CDM6" i="2"/>
  <c r="CDL6" i="2"/>
  <c r="CDK6" i="2"/>
  <c r="CDJ6" i="2"/>
  <c r="CDI6" i="2"/>
  <c r="CDH6" i="2"/>
  <c r="CDG6" i="2"/>
  <c r="CDF6" i="2"/>
  <c r="CDE6" i="2"/>
  <c r="CDD6" i="2"/>
  <c r="CDC6" i="2"/>
  <c r="CDB6" i="2"/>
  <c r="CDA6" i="2"/>
  <c r="CCZ6" i="2"/>
  <c r="CCY6" i="2"/>
  <c r="CCX6" i="2"/>
  <c r="CCW6" i="2"/>
  <c r="CCV6" i="2"/>
  <c r="CCU6" i="2"/>
  <c r="CCT6" i="2"/>
  <c r="CCS6" i="2"/>
  <c r="CCR6" i="2"/>
  <c r="CCQ6" i="2"/>
  <c r="CCP6" i="2"/>
  <c r="CCO6" i="2"/>
  <c r="CCN6" i="2"/>
  <c r="CCM6" i="2"/>
  <c r="CCL6" i="2"/>
  <c r="CCK6" i="2"/>
  <c r="CCJ6" i="2"/>
  <c r="CCI6" i="2"/>
  <c r="CCH6" i="2"/>
  <c r="CCG6" i="2"/>
  <c r="CCF6" i="2"/>
  <c r="CCE6" i="2"/>
  <c r="CCD6" i="2"/>
  <c r="CCC6" i="2"/>
  <c r="CCB6" i="2"/>
  <c r="CCA6" i="2"/>
  <c r="CBZ6" i="2"/>
  <c r="CBY6" i="2"/>
  <c r="CBX6" i="2"/>
  <c r="CBW6" i="2"/>
  <c r="CBV6" i="2"/>
  <c r="CBU6" i="2"/>
  <c r="CBT6" i="2"/>
  <c r="CBS6" i="2"/>
  <c r="CBR6" i="2"/>
  <c r="CBQ6" i="2"/>
  <c r="CBP6" i="2"/>
  <c r="CBO6" i="2"/>
  <c r="CBN6" i="2"/>
  <c r="CBM6" i="2"/>
  <c r="CBL6" i="2"/>
  <c r="CBK6" i="2"/>
  <c r="CBJ6" i="2"/>
  <c r="CBI6" i="2"/>
  <c r="CBH6" i="2"/>
  <c r="CBG6" i="2"/>
  <c r="CBF6" i="2"/>
  <c r="CBE6" i="2"/>
  <c r="CBD6" i="2"/>
  <c r="CBC6" i="2"/>
  <c r="CBB6" i="2"/>
  <c r="CBA6" i="2"/>
  <c r="CAZ6" i="2"/>
  <c r="CAY6" i="2"/>
  <c r="CAX6" i="2"/>
  <c r="CAW6" i="2"/>
  <c r="CAV6" i="2"/>
  <c r="CAU6" i="2"/>
  <c r="CAT6" i="2"/>
  <c r="CAS6" i="2"/>
  <c r="CAR6" i="2"/>
  <c r="CAQ6" i="2"/>
  <c r="CAP6" i="2"/>
  <c r="CAO6" i="2"/>
  <c r="CAN6" i="2"/>
  <c r="CAM6" i="2"/>
  <c r="CAL6" i="2"/>
  <c r="CAK6" i="2"/>
  <c r="CAJ6" i="2"/>
  <c r="CAI6" i="2"/>
  <c r="CAH6" i="2"/>
  <c r="CAG6" i="2"/>
  <c r="CAF6" i="2"/>
  <c r="CAE6" i="2"/>
  <c r="CAD6" i="2"/>
  <c r="CAC6" i="2"/>
  <c r="CAB6" i="2"/>
  <c r="CAA6" i="2"/>
  <c r="BZZ6" i="2"/>
  <c r="BZY6" i="2"/>
  <c r="BZX6" i="2"/>
  <c r="BZW6" i="2"/>
  <c r="BZV6" i="2"/>
  <c r="BZU6" i="2"/>
  <c r="BZT6" i="2"/>
  <c r="BZS6" i="2"/>
  <c r="BZR6" i="2"/>
  <c r="BZQ6" i="2"/>
  <c r="BZP6" i="2"/>
  <c r="BZO6" i="2"/>
  <c r="BZN6" i="2"/>
  <c r="BZM6" i="2"/>
  <c r="BZL6" i="2"/>
  <c r="BZK6" i="2"/>
  <c r="BZJ6" i="2"/>
  <c r="BZI6" i="2"/>
  <c r="BZH6" i="2"/>
  <c r="BZG6" i="2"/>
  <c r="BZF6" i="2"/>
  <c r="BZE6" i="2"/>
  <c r="BZD6" i="2"/>
  <c r="BZC6" i="2"/>
  <c r="BZB6" i="2"/>
  <c r="BZA6" i="2"/>
  <c r="BYZ6" i="2"/>
  <c r="BYY6" i="2"/>
  <c r="BYX6" i="2"/>
  <c r="BYW6" i="2"/>
  <c r="BYV6" i="2"/>
  <c r="BYU6" i="2"/>
  <c r="BYT6" i="2"/>
  <c r="BYS6" i="2"/>
  <c r="BYR6" i="2"/>
  <c r="BYQ6" i="2"/>
  <c r="BYP6" i="2"/>
  <c r="BYO6" i="2"/>
  <c r="BYN6" i="2"/>
  <c r="BYM6" i="2"/>
  <c r="BYL6" i="2"/>
  <c r="BYK6" i="2"/>
  <c r="BYJ6" i="2"/>
  <c r="BYI6" i="2"/>
  <c r="BYH6" i="2"/>
  <c r="BYG6" i="2"/>
  <c r="BYF6" i="2"/>
  <c r="BYE6" i="2"/>
  <c r="BYD6" i="2"/>
  <c r="BYC6" i="2"/>
  <c r="BYB6" i="2"/>
  <c r="BYA6" i="2"/>
  <c r="BXZ6" i="2"/>
  <c r="BXY6" i="2"/>
  <c r="BXX6" i="2"/>
  <c r="BXW6" i="2"/>
  <c r="BXV6" i="2"/>
  <c r="BXU6" i="2"/>
  <c r="BXT6" i="2"/>
  <c r="BXS6" i="2"/>
  <c r="BXR6" i="2"/>
  <c r="BXQ6" i="2"/>
  <c r="BXP6" i="2"/>
  <c r="BXO6" i="2"/>
  <c r="BXN6" i="2"/>
  <c r="BXM6" i="2"/>
  <c r="BXL6" i="2"/>
  <c r="BXK6" i="2"/>
  <c r="BXJ6" i="2"/>
  <c r="BXI6" i="2"/>
  <c r="BXH6" i="2"/>
  <c r="BXG6" i="2"/>
  <c r="BXF6" i="2"/>
  <c r="BXE6" i="2"/>
  <c r="BXD6" i="2"/>
  <c r="BXC6" i="2"/>
  <c r="BXB6" i="2"/>
  <c r="BXA6" i="2"/>
  <c r="BWZ6" i="2"/>
  <c r="BWY6" i="2"/>
  <c r="BWX6" i="2"/>
  <c r="BWW6" i="2"/>
  <c r="BWV6" i="2"/>
  <c r="BWU6" i="2"/>
  <c r="BWT6" i="2"/>
  <c r="BWS6" i="2"/>
  <c r="BWR6" i="2"/>
  <c r="BWQ6" i="2"/>
  <c r="BWP6" i="2"/>
  <c r="BWO6" i="2"/>
  <c r="BWN6" i="2"/>
  <c r="BWM6" i="2"/>
  <c r="BWL6" i="2"/>
  <c r="BWK6" i="2"/>
  <c r="BWJ6" i="2"/>
  <c r="BWI6" i="2"/>
  <c r="BWH6" i="2"/>
  <c r="BWG6" i="2"/>
  <c r="BWF6" i="2"/>
  <c r="BWE6" i="2"/>
  <c r="BWD6" i="2"/>
  <c r="BWC6" i="2"/>
  <c r="BWB6" i="2"/>
  <c r="BWA6" i="2"/>
  <c r="BVZ6" i="2"/>
  <c r="BVY6" i="2"/>
  <c r="BVX6" i="2"/>
  <c r="BVW6" i="2"/>
  <c r="BVV6" i="2"/>
  <c r="BVU6" i="2"/>
  <c r="BVT6" i="2"/>
  <c r="BVS6" i="2"/>
  <c r="BVR6" i="2"/>
  <c r="BVQ6" i="2"/>
  <c r="BVP6" i="2"/>
  <c r="BVO6" i="2"/>
  <c r="BVN6" i="2"/>
  <c r="BVM6" i="2"/>
  <c r="BVL6" i="2"/>
  <c r="BVK6" i="2"/>
  <c r="BVJ6" i="2"/>
  <c r="BVI6" i="2"/>
  <c r="BVH6" i="2"/>
  <c r="BVG6" i="2"/>
  <c r="BVF6" i="2"/>
  <c r="BVE6" i="2"/>
  <c r="BVD6" i="2"/>
  <c r="BVC6" i="2"/>
  <c r="BVB6" i="2"/>
  <c r="BVA6" i="2"/>
  <c r="BUZ6" i="2"/>
  <c r="BUY6" i="2"/>
  <c r="BUX6" i="2"/>
  <c r="BUW6" i="2"/>
  <c r="BUV6" i="2"/>
  <c r="BUU6" i="2"/>
  <c r="BUT6" i="2"/>
  <c r="BUS6" i="2"/>
  <c r="BUR6" i="2"/>
  <c r="BUQ6" i="2"/>
  <c r="BUP6" i="2"/>
  <c r="BUO6" i="2"/>
  <c r="BUN6" i="2"/>
  <c r="BUM6" i="2"/>
  <c r="BUL6" i="2"/>
  <c r="BUK6" i="2"/>
  <c r="BUJ6" i="2"/>
  <c r="BUI6" i="2"/>
  <c r="BUH6" i="2"/>
  <c r="BUG6" i="2"/>
  <c r="BUF6" i="2"/>
  <c r="BUE6" i="2"/>
  <c r="BUD6" i="2"/>
  <c r="BUC6" i="2"/>
  <c r="BUB6" i="2"/>
  <c r="BUA6" i="2"/>
  <c r="BTZ6" i="2"/>
  <c r="BTY6" i="2"/>
  <c r="BTX6" i="2"/>
  <c r="BTW6" i="2"/>
  <c r="BTV6" i="2"/>
  <c r="BTU6" i="2"/>
  <c r="BTT6" i="2"/>
  <c r="BTS6" i="2"/>
  <c r="BTR6" i="2"/>
  <c r="BTQ6" i="2"/>
  <c r="BTP6" i="2"/>
  <c r="BTO6" i="2"/>
  <c r="BTN6" i="2"/>
  <c r="BTM6" i="2"/>
  <c r="BTL6" i="2"/>
  <c r="BTK6" i="2"/>
  <c r="BTJ6" i="2"/>
  <c r="BTI6" i="2"/>
  <c r="BTH6" i="2"/>
  <c r="BTG6" i="2"/>
  <c r="BTF6" i="2"/>
  <c r="BTE6" i="2"/>
  <c r="BTD6" i="2"/>
  <c r="BTC6" i="2"/>
  <c r="BTB6" i="2"/>
  <c r="BTA6" i="2"/>
  <c r="BSZ6" i="2"/>
  <c r="BSY6" i="2"/>
  <c r="BSX6" i="2"/>
  <c r="BSW6" i="2"/>
  <c r="BSV6" i="2"/>
  <c r="BSU6" i="2"/>
  <c r="BST6" i="2"/>
  <c r="BSS6" i="2"/>
  <c r="BSR6" i="2"/>
  <c r="BSQ6" i="2"/>
  <c r="BSP6" i="2"/>
  <c r="BSO6" i="2"/>
  <c r="BSN6" i="2"/>
  <c r="BSM6" i="2"/>
  <c r="BSL6" i="2"/>
  <c r="BSK6" i="2"/>
  <c r="BSJ6" i="2"/>
  <c r="BSI6" i="2"/>
  <c r="BSH6" i="2"/>
  <c r="BSG6" i="2"/>
  <c r="BSF6" i="2"/>
  <c r="BSE6" i="2"/>
  <c r="BSD6" i="2"/>
  <c r="BSC6" i="2"/>
  <c r="BSB6" i="2"/>
  <c r="BSA6" i="2"/>
  <c r="BRZ6" i="2"/>
  <c r="BRY6" i="2"/>
  <c r="BRX6" i="2"/>
  <c r="BRW6" i="2"/>
  <c r="BRV6" i="2"/>
  <c r="BRU6" i="2"/>
  <c r="BRT6" i="2"/>
  <c r="BRS6" i="2"/>
  <c r="BRR6" i="2"/>
  <c r="BRQ6" i="2"/>
  <c r="BRP6" i="2"/>
  <c r="BRO6" i="2"/>
  <c r="BRN6" i="2"/>
  <c r="BRM6" i="2"/>
  <c r="BRL6" i="2"/>
  <c r="BRK6" i="2"/>
  <c r="BRJ6" i="2"/>
  <c r="BRI6" i="2"/>
  <c r="BRH6" i="2"/>
  <c r="BRG6" i="2"/>
  <c r="BRF6" i="2"/>
  <c r="BRE6" i="2"/>
  <c r="BRD6" i="2"/>
  <c r="BRC6" i="2"/>
  <c r="BRB6" i="2"/>
  <c r="BRA6" i="2"/>
  <c r="BQZ6" i="2"/>
  <c r="BQY6" i="2"/>
  <c r="BQX6" i="2"/>
  <c r="BQW6" i="2"/>
  <c r="BQV6" i="2"/>
  <c r="BQU6" i="2"/>
  <c r="BQT6" i="2"/>
  <c r="BQS6" i="2"/>
  <c r="BQR6" i="2"/>
  <c r="BQQ6" i="2"/>
  <c r="BQP6" i="2"/>
  <c r="BQO6" i="2"/>
  <c r="BQN6" i="2"/>
  <c r="BQM6" i="2"/>
  <c r="BQL6" i="2"/>
  <c r="BQK6" i="2"/>
  <c r="BQJ6" i="2"/>
  <c r="BQI6" i="2"/>
  <c r="BQH6" i="2"/>
  <c r="BQG6" i="2"/>
  <c r="BQF6" i="2"/>
  <c r="BQE6" i="2"/>
  <c r="BQD6" i="2"/>
  <c r="BQC6" i="2"/>
  <c r="BQB6" i="2"/>
  <c r="BQA6" i="2"/>
  <c r="BPZ6" i="2"/>
  <c r="BPY6" i="2"/>
  <c r="BPX6" i="2"/>
  <c r="BPW6" i="2"/>
  <c r="BPV6" i="2"/>
  <c r="BPU6" i="2"/>
  <c r="BPT6" i="2"/>
  <c r="BPS6" i="2"/>
  <c r="BPR6" i="2"/>
  <c r="BPQ6" i="2"/>
  <c r="BPP6" i="2"/>
  <c r="BPO6" i="2"/>
  <c r="BPN6" i="2"/>
  <c r="BPM6" i="2"/>
  <c r="BPL6" i="2"/>
  <c r="BPK6" i="2"/>
  <c r="BPJ6" i="2"/>
  <c r="BPI6" i="2"/>
  <c r="BPH6" i="2"/>
  <c r="BPG6" i="2"/>
  <c r="BPF6" i="2"/>
  <c r="BPE6" i="2"/>
  <c r="BPD6" i="2"/>
  <c r="BPC6" i="2"/>
  <c r="BPB6" i="2"/>
  <c r="BPA6" i="2"/>
  <c r="BOZ6" i="2"/>
  <c r="BOY6" i="2"/>
  <c r="BOX6" i="2"/>
  <c r="BOW6" i="2"/>
  <c r="BOV6" i="2"/>
  <c r="BOU6" i="2"/>
  <c r="BOT6" i="2"/>
  <c r="BOS6" i="2"/>
  <c r="BOR6" i="2"/>
  <c r="BOQ6" i="2"/>
  <c r="BOP6" i="2"/>
  <c r="BOO6" i="2"/>
  <c r="BON6" i="2"/>
  <c r="BOM6" i="2"/>
  <c r="BOL6" i="2"/>
  <c r="BOK6" i="2"/>
  <c r="BOJ6" i="2"/>
  <c r="BOI6" i="2"/>
  <c r="BOH6" i="2"/>
  <c r="BOG6" i="2"/>
  <c r="BOF6" i="2"/>
  <c r="BOE6" i="2"/>
  <c r="BOD6" i="2"/>
  <c r="BOC6" i="2"/>
  <c r="BOB6" i="2"/>
  <c r="BOA6" i="2"/>
  <c r="BNZ6" i="2"/>
  <c r="BNY6" i="2"/>
  <c r="BNX6" i="2"/>
  <c r="BNW6" i="2"/>
  <c r="BNV6" i="2"/>
  <c r="BNU6" i="2"/>
  <c r="BNT6" i="2"/>
  <c r="BNS6" i="2"/>
  <c r="BNR6" i="2"/>
  <c r="BNQ6" i="2"/>
  <c r="BNP6" i="2"/>
  <c r="BNO6" i="2"/>
  <c r="BNN6" i="2"/>
  <c r="BNM6" i="2"/>
  <c r="BNL6" i="2"/>
  <c r="BNK6" i="2"/>
  <c r="BNJ6" i="2"/>
  <c r="BNI6" i="2"/>
  <c r="BNH6" i="2"/>
  <c r="BNG6" i="2"/>
  <c r="BNF6" i="2"/>
  <c r="BNE6" i="2"/>
  <c r="BND6" i="2"/>
  <c r="BNC6" i="2"/>
  <c r="BNB6" i="2"/>
  <c r="BNA6" i="2"/>
  <c r="BMZ6" i="2"/>
  <c r="BMY6" i="2"/>
  <c r="BMX6" i="2"/>
  <c r="BMW6" i="2"/>
  <c r="BMV6" i="2"/>
  <c r="BMU6" i="2"/>
  <c r="BMT6" i="2"/>
  <c r="BMS6" i="2"/>
  <c r="BMR6" i="2"/>
  <c r="BMQ6" i="2"/>
  <c r="BMP6" i="2"/>
  <c r="BMO6" i="2"/>
  <c r="BMN6" i="2"/>
  <c r="BMM6" i="2"/>
  <c r="BML6" i="2"/>
  <c r="BMK6" i="2"/>
  <c r="BMJ6" i="2"/>
  <c r="BMI6" i="2"/>
  <c r="BMH6" i="2"/>
  <c r="BMG6" i="2"/>
  <c r="BMF6" i="2"/>
  <c r="BME6" i="2"/>
  <c r="BMD6" i="2"/>
  <c r="BMC6" i="2"/>
  <c r="BMB6" i="2"/>
  <c r="BMA6" i="2"/>
  <c r="BLZ6" i="2"/>
  <c r="BLY6" i="2"/>
  <c r="BLX6" i="2"/>
  <c r="BLW6" i="2"/>
  <c r="BLV6" i="2"/>
  <c r="BLU6" i="2"/>
  <c r="BLT6" i="2"/>
  <c r="BLS6" i="2"/>
  <c r="BLR6" i="2"/>
  <c r="BLQ6" i="2"/>
  <c r="BLP6" i="2"/>
  <c r="BLO6" i="2"/>
  <c r="BLN6" i="2"/>
  <c r="BLM6" i="2"/>
  <c r="BLL6" i="2"/>
  <c r="BLK6" i="2"/>
  <c r="BLJ6" i="2"/>
  <c r="BLI6" i="2"/>
  <c r="BLH6" i="2"/>
  <c r="BLG6" i="2"/>
  <c r="BLF6" i="2"/>
  <c r="BLE6" i="2"/>
  <c r="BLD6" i="2"/>
  <c r="BLC6" i="2"/>
  <c r="BLB6" i="2"/>
  <c r="BLA6" i="2"/>
  <c r="BKZ6" i="2"/>
  <c r="BKY6" i="2"/>
  <c r="BKX6" i="2"/>
  <c r="BKW6" i="2"/>
  <c r="BKV6" i="2"/>
  <c r="BKU6" i="2"/>
  <c r="BKT6" i="2"/>
  <c r="BKS6" i="2"/>
  <c r="BKR6" i="2"/>
  <c r="BKQ6" i="2"/>
  <c r="BKP6" i="2"/>
  <c r="BKO6" i="2"/>
  <c r="BKN6" i="2"/>
  <c r="BKM6" i="2"/>
  <c r="BKL6" i="2"/>
  <c r="BKK6" i="2"/>
  <c r="BKJ6" i="2"/>
  <c r="BKI6" i="2"/>
  <c r="BKH6" i="2"/>
  <c r="BKG6" i="2"/>
  <c r="BKF6" i="2"/>
  <c r="BKE6" i="2"/>
  <c r="BKD6" i="2"/>
  <c r="BKC6" i="2"/>
  <c r="BKB6" i="2"/>
  <c r="BKA6" i="2"/>
  <c r="BJZ6" i="2"/>
  <c r="BJY6" i="2"/>
  <c r="BJX6" i="2"/>
  <c r="BJW6" i="2"/>
  <c r="BJV6" i="2"/>
  <c r="BJU6" i="2"/>
  <c r="BJT6" i="2"/>
  <c r="BJS6" i="2"/>
  <c r="BJR6" i="2"/>
  <c r="BJQ6" i="2"/>
  <c r="BJP6" i="2"/>
  <c r="BJO6" i="2"/>
  <c r="BJN6" i="2"/>
  <c r="BJM6" i="2"/>
  <c r="BJL6" i="2"/>
  <c r="BJK6" i="2"/>
  <c r="BJJ6" i="2"/>
  <c r="BJI6" i="2"/>
  <c r="BJH6" i="2"/>
  <c r="BJG6" i="2"/>
  <c r="BJF6" i="2"/>
  <c r="BJE6" i="2"/>
  <c r="BJD6" i="2"/>
  <c r="BJC6" i="2"/>
  <c r="BJB6" i="2"/>
  <c r="BJA6" i="2"/>
  <c r="BIZ6" i="2"/>
  <c r="BIY6" i="2"/>
  <c r="BIX6" i="2"/>
  <c r="BIW6" i="2"/>
  <c r="BIV6" i="2"/>
  <c r="BIU6" i="2"/>
  <c r="BIT6" i="2"/>
  <c r="BIS6" i="2"/>
  <c r="BIR6" i="2"/>
  <c r="BIQ6" i="2"/>
  <c r="BIP6" i="2"/>
  <c r="BIO6" i="2"/>
  <c r="BIN6" i="2"/>
  <c r="BIM6" i="2"/>
  <c r="BIL6" i="2"/>
  <c r="BIK6" i="2"/>
  <c r="BIJ6" i="2"/>
  <c r="BII6" i="2"/>
  <c r="BIH6" i="2"/>
  <c r="BIG6" i="2"/>
  <c r="BIF6" i="2"/>
  <c r="BIE6" i="2"/>
  <c r="BID6" i="2"/>
  <c r="BIC6" i="2"/>
  <c r="BIB6" i="2"/>
  <c r="BIA6" i="2"/>
  <c r="BHZ6" i="2"/>
  <c r="BHY6" i="2"/>
  <c r="BHX6" i="2"/>
  <c r="BHW6" i="2"/>
  <c r="BHV6" i="2"/>
  <c r="BHU6" i="2"/>
  <c r="BHT6" i="2"/>
  <c r="BHS6" i="2"/>
  <c r="BHR6" i="2"/>
  <c r="BHQ6" i="2"/>
  <c r="BHP6" i="2"/>
  <c r="BHO6" i="2"/>
  <c r="BHN6" i="2"/>
  <c r="BHM6" i="2"/>
  <c r="BHL6" i="2"/>
  <c r="BHK6" i="2"/>
  <c r="BHJ6" i="2"/>
  <c r="BHI6" i="2"/>
  <c r="BHH6" i="2"/>
  <c r="BHG6" i="2"/>
  <c r="BHF6" i="2"/>
  <c r="BHE6" i="2"/>
  <c r="BHD6" i="2"/>
  <c r="BHC6" i="2"/>
  <c r="BHB6" i="2"/>
  <c r="BHA6" i="2"/>
  <c r="BGZ6" i="2"/>
  <c r="BGY6" i="2"/>
  <c r="BGX6" i="2"/>
  <c r="BGW6" i="2"/>
  <c r="BGV6" i="2"/>
  <c r="BGU6" i="2"/>
  <c r="BGT6" i="2"/>
  <c r="BGS6" i="2"/>
  <c r="BGR6" i="2"/>
  <c r="BGQ6" i="2"/>
  <c r="BGP6" i="2"/>
  <c r="BGO6" i="2"/>
  <c r="BGN6" i="2"/>
  <c r="BGM6" i="2"/>
  <c r="BGL6" i="2"/>
  <c r="BGK6" i="2"/>
  <c r="BGJ6" i="2"/>
  <c r="BGI6" i="2"/>
  <c r="BGH6" i="2"/>
  <c r="BGG6" i="2"/>
  <c r="BGF6" i="2"/>
  <c r="BGE6" i="2"/>
  <c r="BGD6" i="2"/>
  <c r="BGC6" i="2"/>
  <c r="BGB6" i="2"/>
  <c r="BGA6" i="2"/>
  <c r="BFZ6" i="2"/>
  <c r="BFY6" i="2"/>
  <c r="BFX6" i="2"/>
  <c r="BFW6" i="2"/>
  <c r="BFV6" i="2"/>
  <c r="BFU6" i="2"/>
  <c r="BFT6" i="2"/>
  <c r="BFS6" i="2"/>
  <c r="BFR6" i="2"/>
  <c r="BFQ6" i="2"/>
  <c r="BFP6" i="2"/>
  <c r="BFO6" i="2"/>
  <c r="BFN6" i="2"/>
  <c r="BFM6" i="2"/>
  <c r="BFL6" i="2"/>
  <c r="BFK6" i="2"/>
  <c r="BFJ6" i="2"/>
  <c r="BFI6" i="2"/>
  <c r="BFH6" i="2"/>
  <c r="BFG6" i="2"/>
  <c r="BFF6" i="2"/>
  <c r="BFE6" i="2"/>
  <c r="BFD6" i="2"/>
  <c r="BFC6" i="2"/>
  <c r="BFB6" i="2"/>
  <c r="BFA6" i="2"/>
  <c r="BEZ6" i="2"/>
  <c r="BEY6" i="2"/>
  <c r="BEX6" i="2"/>
  <c r="BEW6" i="2"/>
  <c r="BEV6" i="2"/>
  <c r="BEU6" i="2"/>
  <c r="BET6" i="2"/>
  <c r="BES6" i="2"/>
  <c r="BER6" i="2"/>
  <c r="BEQ6" i="2"/>
  <c r="BEP6" i="2"/>
  <c r="BEO6" i="2"/>
  <c r="BEN6" i="2"/>
  <c r="BEM6" i="2"/>
  <c r="BEL6" i="2"/>
  <c r="BEK6" i="2"/>
  <c r="BEJ6" i="2"/>
  <c r="BEI6" i="2"/>
  <c r="BEH6" i="2"/>
  <c r="BEG6" i="2"/>
  <c r="BEF6" i="2"/>
  <c r="BEE6" i="2"/>
  <c r="BED6" i="2"/>
  <c r="BEC6" i="2"/>
  <c r="BEB6" i="2"/>
  <c r="BEA6" i="2"/>
  <c r="BDZ6" i="2"/>
  <c r="BDY6" i="2"/>
  <c r="BDX6" i="2"/>
  <c r="BDW6" i="2"/>
  <c r="BDV6" i="2"/>
  <c r="BDU6" i="2"/>
  <c r="BDT6" i="2"/>
  <c r="BDS6" i="2"/>
  <c r="BDR6" i="2"/>
  <c r="BDQ6" i="2"/>
  <c r="BDP6" i="2"/>
  <c r="BDO6" i="2"/>
  <c r="BDN6" i="2"/>
  <c r="BDM6" i="2"/>
  <c r="BDL6" i="2"/>
  <c r="BDK6" i="2"/>
  <c r="BDJ6" i="2"/>
  <c r="BDI6" i="2"/>
  <c r="BDH6" i="2"/>
  <c r="BDG6" i="2"/>
  <c r="BDF6" i="2"/>
  <c r="BDE6" i="2"/>
  <c r="BDD6" i="2"/>
  <c r="BDC6" i="2"/>
  <c r="BDB6" i="2"/>
  <c r="BDA6" i="2"/>
  <c r="BCZ6" i="2"/>
  <c r="BCY6" i="2"/>
  <c r="BCX6" i="2"/>
  <c r="BCW6" i="2"/>
  <c r="BCV6" i="2"/>
  <c r="BCU6" i="2"/>
  <c r="BCT6" i="2"/>
  <c r="BCS6" i="2"/>
  <c r="BCR6" i="2"/>
  <c r="BCQ6" i="2"/>
  <c r="BCP6" i="2"/>
  <c r="BCO6" i="2"/>
  <c r="BCN6" i="2"/>
  <c r="BCM6" i="2"/>
  <c r="BCL6" i="2"/>
  <c r="BCK6" i="2"/>
  <c r="BCJ6" i="2"/>
  <c r="BCI6" i="2"/>
  <c r="BCH6" i="2"/>
  <c r="BCG6" i="2"/>
  <c r="BCF6" i="2"/>
  <c r="BCE6" i="2"/>
  <c r="BCD6" i="2"/>
  <c r="BCC6" i="2"/>
  <c r="BCB6" i="2"/>
  <c r="BCA6" i="2"/>
  <c r="BBZ6" i="2"/>
  <c r="BBY6" i="2"/>
  <c r="BBX6" i="2"/>
  <c r="BBW6" i="2"/>
  <c r="BBV6" i="2"/>
  <c r="BBU6" i="2"/>
  <c r="BBT6" i="2"/>
  <c r="BBS6" i="2"/>
  <c r="BBR6" i="2"/>
  <c r="BBQ6" i="2"/>
  <c r="BBP6" i="2"/>
  <c r="BBO6" i="2"/>
  <c r="BBN6" i="2"/>
  <c r="BBM6" i="2"/>
  <c r="BBL6" i="2"/>
  <c r="BBK6" i="2"/>
  <c r="BBJ6" i="2"/>
  <c r="BBI6" i="2"/>
  <c r="BBH6" i="2"/>
  <c r="BBG6" i="2"/>
  <c r="BBF6" i="2"/>
  <c r="BBE6" i="2"/>
  <c r="BBD6" i="2"/>
  <c r="BBC6" i="2"/>
  <c r="BBB6" i="2"/>
  <c r="BBA6" i="2"/>
  <c r="BAZ6" i="2"/>
  <c r="BAY6" i="2"/>
  <c r="BAX6" i="2"/>
  <c r="BAW6" i="2"/>
  <c r="BAV6" i="2"/>
  <c r="BAU6" i="2"/>
  <c r="BAT6" i="2"/>
  <c r="BAS6" i="2"/>
  <c r="BAR6" i="2"/>
  <c r="BAQ6" i="2"/>
  <c r="BAP6" i="2"/>
  <c r="BAO6" i="2"/>
  <c r="BAN6" i="2"/>
  <c r="BAM6" i="2"/>
  <c r="BAL6" i="2"/>
  <c r="BAK6" i="2"/>
  <c r="BAJ6" i="2"/>
  <c r="BAI6" i="2"/>
  <c r="BAH6" i="2"/>
  <c r="BAG6" i="2"/>
  <c r="BAF6" i="2"/>
  <c r="BAE6" i="2"/>
  <c r="BAD6" i="2"/>
  <c r="BAC6" i="2"/>
  <c r="BAB6" i="2"/>
  <c r="BAA6" i="2"/>
  <c r="AZZ6" i="2"/>
  <c r="AZY6" i="2"/>
  <c r="AZX6" i="2"/>
  <c r="AZW6" i="2"/>
  <c r="AZV6" i="2"/>
  <c r="AZU6" i="2"/>
  <c r="AZT6" i="2"/>
  <c r="AZS6" i="2"/>
  <c r="AZR6" i="2"/>
  <c r="AZQ6" i="2"/>
  <c r="AZP6" i="2"/>
  <c r="AZO6" i="2"/>
  <c r="AZN6" i="2"/>
  <c r="AZM6" i="2"/>
  <c r="AZL6" i="2"/>
  <c r="AZK6" i="2"/>
  <c r="AZJ6" i="2"/>
  <c r="AZI6" i="2"/>
  <c r="AZH6" i="2"/>
  <c r="AZG6" i="2"/>
  <c r="AZF6" i="2"/>
  <c r="AZE6" i="2"/>
  <c r="AZD6" i="2"/>
  <c r="AZC6" i="2"/>
  <c r="AZB6" i="2"/>
  <c r="AZA6" i="2"/>
  <c r="AYZ6" i="2"/>
  <c r="AYY6" i="2"/>
  <c r="AYX6" i="2"/>
  <c r="AYW6" i="2"/>
  <c r="AYV6" i="2"/>
  <c r="AYU6" i="2"/>
  <c r="AYT6" i="2"/>
  <c r="AYS6" i="2"/>
  <c r="AYR6" i="2"/>
  <c r="AYQ6" i="2"/>
  <c r="AYP6" i="2"/>
  <c r="AYO6" i="2"/>
  <c r="AYN6" i="2"/>
  <c r="AYM6" i="2"/>
  <c r="AYL6" i="2"/>
  <c r="AYK6" i="2"/>
  <c r="AYJ6" i="2"/>
  <c r="AYI6" i="2"/>
  <c r="AYH6" i="2"/>
  <c r="AYG6" i="2"/>
  <c r="AYF6" i="2"/>
  <c r="AYE6" i="2"/>
  <c r="AYD6" i="2"/>
  <c r="AYC6" i="2"/>
  <c r="AYB6" i="2"/>
  <c r="AYA6" i="2"/>
  <c r="AXZ6" i="2"/>
  <c r="AXY6" i="2"/>
  <c r="AXX6" i="2"/>
  <c r="AXW6" i="2"/>
  <c r="AXV6" i="2"/>
  <c r="AXU6" i="2"/>
  <c r="AXT6" i="2"/>
  <c r="AXS6" i="2"/>
  <c r="AXR6" i="2"/>
  <c r="AXQ6" i="2"/>
  <c r="AXP6" i="2"/>
  <c r="AXO6" i="2"/>
  <c r="AXN6" i="2"/>
  <c r="AXM6" i="2"/>
  <c r="AXL6" i="2"/>
  <c r="AXK6" i="2"/>
  <c r="AXJ6" i="2"/>
  <c r="AXI6" i="2"/>
  <c r="AXH6" i="2"/>
  <c r="AXG6" i="2"/>
  <c r="AXF6" i="2"/>
  <c r="AXE6" i="2"/>
  <c r="AXD6" i="2"/>
  <c r="AXC6" i="2"/>
  <c r="AXB6" i="2"/>
  <c r="AXA6" i="2"/>
  <c r="AWZ6" i="2"/>
  <c r="AWY6" i="2"/>
  <c r="AWX6" i="2"/>
  <c r="AWW6" i="2"/>
  <c r="AWV6" i="2"/>
  <c r="AWU6" i="2"/>
  <c r="AWT6" i="2"/>
  <c r="AWS6" i="2"/>
  <c r="AWR6" i="2"/>
  <c r="AWQ6" i="2"/>
  <c r="AWP6" i="2"/>
  <c r="AWO6" i="2"/>
  <c r="AWN6" i="2"/>
  <c r="AWM6" i="2"/>
  <c r="AWL6" i="2"/>
  <c r="AWK6" i="2"/>
  <c r="AWJ6" i="2"/>
  <c r="AWI6" i="2"/>
  <c r="AWH6" i="2"/>
  <c r="AWG6" i="2"/>
  <c r="AWF6" i="2"/>
  <c r="AWE6" i="2"/>
  <c r="AWD6" i="2"/>
  <c r="AWC6" i="2"/>
  <c r="AWB6" i="2"/>
  <c r="AWA6" i="2"/>
  <c r="AVZ6" i="2"/>
  <c r="AVY6" i="2"/>
  <c r="AVX6" i="2"/>
  <c r="AVW6" i="2"/>
  <c r="AVV6" i="2"/>
  <c r="AVU6" i="2"/>
  <c r="AVT6" i="2"/>
  <c r="AVS6" i="2"/>
  <c r="AVR6" i="2"/>
  <c r="AVQ6" i="2"/>
  <c r="AVP6" i="2"/>
  <c r="AVO6" i="2"/>
  <c r="AVN6" i="2"/>
  <c r="AVM6" i="2"/>
  <c r="AVL6" i="2"/>
  <c r="AVK6" i="2"/>
  <c r="AVJ6" i="2"/>
  <c r="AVI6" i="2"/>
  <c r="AVH6" i="2"/>
  <c r="AVG6" i="2"/>
  <c r="AVF6" i="2"/>
  <c r="AVE6" i="2"/>
  <c r="AVD6" i="2"/>
  <c r="AVC6" i="2"/>
  <c r="AVB6" i="2"/>
  <c r="AVA6" i="2"/>
  <c r="AUZ6" i="2"/>
  <c r="AUY6" i="2"/>
  <c r="AUX6" i="2"/>
  <c r="AUW6" i="2"/>
  <c r="AUV6" i="2"/>
  <c r="AUU6" i="2"/>
  <c r="AUT6" i="2"/>
  <c r="AUS6" i="2"/>
  <c r="AUR6" i="2"/>
  <c r="AUQ6" i="2"/>
  <c r="AUP6" i="2"/>
  <c r="AUO6" i="2"/>
  <c r="AUN6" i="2"/>
  <c r="AUM6" i="2"/>
  <c r="AUL6" i="2"/>
  <c r="AUK6" i="2"/>
  <c r="AUJ6" i="2"/>
  <c r="AUI6" i="2"/>
  <c r="AUH6" i="2"/>
  <c r="AUG6" i="2"/>
  <c r="AUF6" i="2"/>
  <c r="AUE6" i="2"/>
  <c r="AUD6" i="2"/>
  <c r="AUC6" i="2"/>
  <c r="AUB6" i="2"/>
  <c r="AUA6" i="2"/>
  <c r="ATZ6" i="2"/>
  <c r="ATY6" i="2"/>
  <c r="ATX6" i="2"/>
  <c r="ATW6" i="2"/>
  <c r="ATV6" i="2"/>
  <c r="ATU6" i="2"/>
  <c r="ATT6" i="2"/>
  <c r="ATS6" i="2"/>
  <c r="ATR6" i="2"/>
  <c r="ATQ6" i="2"/>
  <c r="ATP6" i="2"/>
  <c r="ATO6" i="2"/>
  <c r="ATN6" i="2"/>
  <c r="ATM6" i="2"/>
  <c r="ATL6" i="2"/>
  <c r="ATK6" i="2"/>
  <c r="ATJ6" i="2"/>
  <c r="ATI6" i="2"/>
  <c r="ATH6" i="2"/>
  <c r="ATG6" i="2"/>
  <c r="ATF6" i="2"/>
  <c r="ATE6" i="2"/>
  <c r="ATD6" i="2"/>
  <c r="ATC6" i="2"/>
  <c r="ATB6" i="2"/>
  <c r="ATA6" i="2"/>
  <c r="ASZ6" i="2"/>
  <c r="ASY6" i="2"/>
  <c r="ASX6" i="2"/>
  <c r="ASW6" i="2"/>
  <c r="ASV6" i="2"/>
  <c r="ASU6" i="2"/>
  <c r="AST6" i="2"/>
  <c r="ASS6" i="2"/>
  <c r="ASR6" i="2"/>
  <c r="ASQ6" i="2"/>
  <c r="ASP6" i="2"/>
  <c r="ASO6" i="2"/>
  <c r="ASN6" i="2"/>
  <c r="ASM6" i="2"/>
  <c r="ASL6" i="2"/>
  <c r="ASK6" i="2"/>
  <c r="ASJ6" i="2"/>
  <c r="ASI6" i="2"/>
  <c r="ASH6" i="2"/>
  <c r="ASG6" i="2"/>
  <c r="ASF6" i="2"/>
  <c r="ASE6" i="2"/>
  <c r="ASD6" i="2"/>
  <c r="ASC6" i="2"/>
  <c r="ASB6" i="2"/>
  <c r="ASA6" i="2"/>
  <c r="ARZ6" i="2"/>
  <c r="ARY6" i="2"/>
  <c r="ARX6" i="2"/>
  <c r="ARW6" i="2"/>
  <c r="ARV6" i="2"/>
  <c r="ARU6" i="2"/>
  <c r="ART6" i="2"/>
  <c r="ARS6" i="2"/>
  <c r="ARR6" i="2"/>
  <c r="ARQ6" i="2"/>
  <c r="ARP6" i="2"/>
  <c r="ARO6" i="2"/>
  <c r="ARN6" i="2"/>
  <c r="ARM6" i="2"/>
  <c r="ARL6" i="2"/>
  <c r="ARK6" i="2"/>
  <c r="ARJ6" i="2"/>
  <c r="ARI6" i="2"/>
  <c r="ARH6" i="2"/>
  <c r="ARG6" i="2"/>
  <c r="ARF6" i="2"/>
  <c r="ARE6" i="2"/>
  <c r="ARD6" i="2"/>
  <c r="ARC6" i="2"/>
  <c r="ARB6" i="2"/>
  <c r="ARA6" i="2"/>
  <c r="AQZ6" i="2"/>
  <c r="AQY6" i="2"/>
  <c r="AQX6" i="2"/>
  <c r="AQW6" i="2"/>
  <c r="AQV6" i="2"/>
  <c r="AQU6" i="2"/>
  <c r="AQT6" i="2"/>
  <c r="AQS6" i="2"/>
  <c r="AQR6" i="2"/>
  <c r="AQQ6" i="2"/>
  <c r="AQP6" i="2"/>
  <c r="AQO6" i="2"/>
  <c r="AQN6" i="2"/>
  <c r="AQM6" i="2"/>
  <c r="AQL6" i="2"/>
  <c r="AQK6" i="2"/>
  <c r="AQJ6" i="2"/>
  <c r="AQI6" i="2"/>
  <c r="AQH6" i="2"/>
  <c r="AQG6" i="2"/>
  <c r="AQF6" i="2"/>
  <c r="AQE6" i="2"/>
  <c r="AQD6" i="2"/>
  <c r="AQC6" i="2"/>
  <c r="AQB6" i="2"/>
  <c r="AQA6" i="2"/>
  <c r="APZ6" i="2"/>
  <c r="APY6" i="2"/>
  <c r="APX6" i="2"/>
  <c r="APW6" i="2"/>
  <c r="APV6" i="2"/>
  <c r="APU6" i="2"/>
  <c r="APT6" i="2"/>
  <c r="APS6" i="2"/>
  <c r="APR6" i="2"/>
  <c r="APQ6" i="2"/>
  <c r="APP6" i="2"/>
  <c r="APO6" i="2"/>
  <c r="APN6" i="2"/>
  <c r="APM6" i="2"/>
  <c r="APL6" i="2"/>
  <c r="APK6" i="2"/>
  <c r="APJ6" i="2"/>
  <c r="API6" i="2"/>
  <c r="APH6" i="2"/>
  <c r="APG6" i="2"/>
  <c r="APF6" i="2"/>
  <c r="APE6" i="2"/>
  <c r="APD6" i="2"/>
  <c r="APC6" i="2"/>
  <c r="APB6" i="2"/>
  <c r="APA6" i="2"/>
  <c r="AOZ6" i="2"/>
  <c r="AOY6" i="2"/>
  <c r="AOX6" i="2"/>
  <c r="AOW6" i="2"/>
  <c r="AOV6" i="2"/>
  <c r="AOU6" i="2"/>
  <c r="AOT6" i="2"/>
  <c r="AOS6" i="2"/>
  <c r="AOR6" i="2"/>
  <c r="AOQ6" i="2"/>
  <c r="AOP6" i="2"/>
  <c r="AOO6" i="2"/>
  <c r="AON6" i="2"/>
  <c r="AOM6" i="2"/>
  <c r="AOL6" i="2"/>
  <c r="AOK6" i="2"/>
  <c r="AOJ6" i="2"/>
  <c r="AOI6" i="2"/>
  <c r="AOH6" i="2"/>
  <c r="AOG6" i="2"/>
  <c r="AOF6" i="2"/>
  <c r="AOE6" i="2"/>
  <c r="AOD6" i="2"/>
  <c r="AOC6" i="2"/>
  <c r="AOB6" i="2"/>
  <c r="AOA6" i="2"/>
  <c r="ANZ6" i="2"/>
  <c r="ANY6" i="2"/>
  <c r="ANX6" i="2"/>
  <c r="ANW6" i="2"/>
  <c r="ANV6" i="2"/>
  <c r="ANU6" i="2"/>
  <c r="ANT6" i="2"/>
  <c r="ANS6" i="2"/>
  <c r="ANR6" i="2"/>
  <c r="ANQ6" i="2"/>
  <c r="ANP6" i="2"/>
  <c r="ANO6" i="2"/>
  <c r="ANN6" i="2"/>
  <c r="ANM6" i="2"/>
  <c r="ANL6" i="2"/>
  <c r="ANK6" i="2"/>
  <c r="ANJ6" i="2"/>
  <c r="ANI6" i="2"/>
  <c r="ANH6" i="2"/>
  <c r="ANG6" i="2"/>
  <c r="ANF6" i="2"/>
  <c r="ANE6" i="2"/>
  <c r="AND6" i="2"/>
  <c r="ANC6" i="2"/>
  <c r="ANB6" i="2"/>
  <c r="ANA6" i="2"/>
  <c r="AMZ6" i="2"/>
  <c r="AMY6" i="2"/>
  <c r="AMX6" i="2"/>
  <c r="AMW6" i="2"/>
  <c r="AMV6" i="2"/>
  <c r="AMU6" i="2"/>
  <c r="AMT6" i="2"/>
  <c r="AMS6" i="2"/>
  <c r="AMR6" i="2"/>
  <c r="AMQ6" i="2"/>
  <c r="AMP6" i="2"/>
  <c r="AMO6" i="2"/>
  <c r="AMN6" i="2"/>
  <c r="AMM6" i="2"/>
  <c r="AML6" i="2"/>
  <c r="AMK6" i="2"/>
  <c r="AMJ6" i="2"/>
  <c r="AMI6" i="2"/>
  <c r="AMH6" i="2"/>
  <c r="AMG6" i="2"/>
  <c r="AMF6" i="2"/>
  <c r="AME6" i="2"/>
  <c r="AMD6" i="2"/>
  <c r="AMC6" i="2"/>
  <c r="AMB6" i="2"/>
  <c r="AMA6" i="2"/>
  <c r="ALZ6" i="2"/>
  <c r="ALY6" i="2"/>
  <c r="ALX6" i="2"/>
  <c r="ALW6" i="2"/>
  <c r="ALV6" i="2"/>
  <c r="ALU6" i="2"/>
  <c r="ALT6" i="2"/>
  <c r="ALS6" i="2"/>
  <c r="ALR6" i="2"/>
  <c r="ALQ6" i="2"/>
  <c r="ALP6" i="2"/>
  <c r="ALO6" i="2"/>
  <c r="ALN6" i="2"/>
  <c r="ALM6" i="2"/>
  <c r="ALL6" i="2"/>
  <c r="ALK6" i="2"/>
  <c r="ALJ6" i="2"/>
  <c r="ALI6" i="2"/>
  <c r="ALH6" i="2"/>
  <c r="ALG6" i="2"/>
  <c r="ALF6" i="2"/>
  <c r="ALE6" i="2"/>
  <c r="ALD6" i="2"/>
  <c r="ALC6" i="2"/>
  <c r="ALB6" i="2"/>
  <c r="ALA6" i="2"/>
  <c r="AKZ6" i="2"/>
  <c r="AKY6" i="2"/>
  <c r="AKX6" i="2"/>
  <c r="AKW6" i="2"/>
  <c r="AKV6" i="2"/>
  <c r="AKU6" i="2"/>
  <c r="AKT6" i="2"/>
  <c r="AKS6" i="2"/>
  <c r="AKR6" i="2"/>
  <c r="AKQ6" i="2"/>
  <c r="AKP6" i="2"/>
  <c r="AKO6" i="2"/>
  <c r="AKN6" i="2"/>
  <c r="AKM6" i="2"/>
  <c r="AKL6" i="2"/>
  <c r="AKK6" i="2"/>
  <c r="AKJ6" i="2"/>
  <c r="AKI6" i="2"/>
  <c r="AKH6" i="2"/>
  <c r="AKG6" i="2"/>
  <c r="AKF6" i="2"/>
  <c r="AKE6" i="2"/>
  <c r="AKD6" i="2"/>
  <c r="AKC6" i="2"/>
  <c r="AKB6" i="2"/>
  <c r="AKA6" i="2"/>
  <c r="AJZ6" i="2"/>
  <c r="AJY6" i="2"/>
  <c r="AJX6" i="2"/>
  <c r="AJW6" i="2"/>
  <c r="AJV6" i="2"/>
  <c r="AJU6" i="2"/>
  <c r="AJT6" i="2"/>
  <c r="AJS6" i="2"/>
  <c r="AJR6" i="2"/>
  <c r="AJQ6" i="2"/>
  <c r="AJP6" i="2"/>
  <c r="AJO6" i="2"/>
  <c r="AJN6" i="2"/>
  <c r="AJM6" i="2"/>
  <c r="AJL6" i="2"/>
  <c r="AJK6" i="2"/>
  <c r="AJJ6" i="2"/>
  <c r="AJI6" i="2"/>
  <c r="AJH6" i="2"/>
  <c r="AJG6" i="2"/>
  <c r="AJF6" i="2"/>
  <c r="AJE6" i="2"/>
  <c r="AJD6" i="2"/>
  <c r="AJC6" i="2"/>
  <c r="AJB6" i="2"/>
  <c r="AJA6" i="2"/>
  <c r="AIZ6" i="2"/>
  <c r="AIY6" i="2"/>
  <c r="AIX6" i="2"/>
  <c r="AIW6" i="2"/>
  <c r="AIV6" i="2"/>
  <c r="AIU6" i="2"/>
  <c r="AIT6" i="2"/>
  <c r="AIS6" i="2"/>
  <c r="AIR6" i="2"/>
  <c r="AIQ6" i="2"/>
  <c r="AIP6" i="2"/>
  <c r="AIO6" i="2"/>
  <c r="AIN6" i="2"/>
  <c r="AIM6" i="2"/>
  <c r="AIL6" i="2"/>
  <c r="AIK6" i="2"/>
  <c r="AIJ6" i="2"/>
  <c r="AII6" i="2"/>
  <c r="AIH6" i="2"/>
  <c r="AIG6" i="2"/>
  <c r="AIF6" i="2"/>
  <c r="AIE6" i="2"/>
  <c r="AID6" i="2"/>
  <c r="AIC6" i="2"/>
  <c r="AIB6" i="2"/>
  <c r="AIA6" i="2"/>
  <c r="AHZ6" i="2"/>
  <c r="AHY6" i="2"/>
  <c r="AHX6" i="2"/>
  <c r="AHW6" i="2"/>
  <c r="AHV6" i="2"/>
  <c r="AHU6" i="2"/>
  <c r="AHT6" i="2"/>
  <c r="AHS6" i="2"/>
  <c r="AHR6" i="2"/>
  <c r="AHQ6" i="2"/>
  <c r="AHP6" i="2"/>
  <c r="AHO6" i="2"/>
  <c r="AHN6" i="2"/>
  <c r="AHM6" i="2"/>
  <c r="AHL6" i="2"/>
  <c r="AHK6" i="2"/>
  <c r="AHJ6" i="2"/>
  <c r="AHI6" i="2"/>
  <c r="AHH6" i="2"/>
  <c r="AHG6" i="2"/>
  <c r="AHF6" i="2"/>
  <c r="AHE6" i="2"/>
  <c r="AHD6" i="2"/>
  <c r="AHC6" i="2"/>
  <c r="AHB6" i="2"/>
  <c r="AHA6" i="2"/>
  <c r="AGZ6" i="2"/>
  <c r="AGY6" i="2"/>
  <c r="AGX6" i="2"/>
  <c r="AGW6" i="2"/>
  <c r="AGV6" i="2"/>
  <c r="AGU6" i="2"/>
  <c r="AGT6" i="2"/>
  <c r="AGS6" i="2"/>
  <c r="AGR6" i="2"/>
  <c r="AGQ6" i="2"/>
  <c r="AGP6" i="2"/>
  <c r="AGO6" i="2"/>
  <c r="AGN6" i="2"/>
  <c r="AGM6" i="2"/>
  <c r="AGL6" i="2"/>
  <c r="AGK6" i="2"/>
  <c r="AGJ6" i="2"/>
  <c r="AGI6" i="2"/>
  <c r="AGH6" i="2"/>
  <c r="AGG6" i="2"/>
  <c r="AGF6" i="2"/>
  <c r="AGE6" i="2"/>
  <c r="AGD6" i="2"/>
  <c r="AGC6" i="2"/>
  <c r="AGB6" i="2"/>
  <c r="AGA6" i="2"/>
  <c r="AFZ6" i="2"/>
  <c r="AFY6" i="2"/>
  <c r="AFX6" i="2"/>
  <c r="AFW6" i="2"/>
  <c r="AFV6" i="2"/>
  <c r="AFU6" i="2"/>
  <c r="AFT6" i="2"/>
  <c r="AFS6" i="2"/>
  <c r="AFR6" i="2"/>
  <c r="AFQ6" i="2"/>
  <c r="AFP6" i="2"/>
  <c r="AFO6" i="2"/>
  <c r="AFN6" i="2"/>
  <c r="AFM6" i="2"/>
  <c r="AFL6" i="2"/>
  <c r="AFK6" i="2"/>
  <c r="AFJ6" i="2"/>
  <c r="AFI6" i="2"/>
  <c r="AFH6" i="2"/>
  <c r="AFG6" i="2"/>
  <c r="AFF6" i="2"/>
  <c r="AFE6" i="2"/>
  <c r="AFD6" i="2"/>
  <c r="AFC6" i="2"/>
  <c r="AFB6" i="2"/>
  <c r="AFA6" i="2"/>
  <c r="AEZ6" i="2"/>
  <c r="AEY6" i="2"/>
  <c r="AEX6" i="2"/>
  <c r="AEW6" i="2"/>
  <c r="AEV6" i="2"/>
  <c r="AEU6" i="2"/>
  <c r="AET6" i="2"/>
  <c r="AES6" i="2"/>
  <c r="AER6" i="2"/>
  <c r="AEQ6" i="2"/>
  <c r="AEP6" i="2"/>
  <c r="AEO6" i="2"/>
  <c r="AEN6" i="2"/>
  <c r="AEM6" i="2"/>
  <c r="AEL6" i="2"/>
  <c r="AEK6" i="2"/>
  <c r="AEJ6" i="2"/>
  <c r="AEI6" i="2"/>
  <c r="AEH6" i="2"/>
  <c r="AEG6" i="2"/>
  <c r="AEF6" i="2"/>
  <c r="AEE6" i="2"/>
  <c r="AED6" i="2"/>
  <c r="AEC6" i="2"/>
  <c r="AEB6" i="2"/>
  <c r="AEA6" i="2"/>
  <c r="ADZ6" i="2"/>
  <c r="ADY6" i="2"/>
  <c r="ADX6" i="2"/>
  <c r="ADW6" i="2"/>
  <c r="ADV6" i="2"/>
  <c r="ADU6" i="2"/>
  <c r="ADT6" i="2"/>
  <c r="ADS6" i="2"/>
  <c r="ADR6" i="2"/>
  <c r="ADQ6" i="2"/>
  <c r="ADP6" i="2"/>
  <c r="ADO6" i="2"/>
  <c r="ADN6" i="2"/>
  <c r="ADM6" i="2"/>
  <c r="ADL6" i="2"/>
  <c r="ADK6" i="2"/>
  <c r="ADJ6" i="2"/>
  <c r="ADI6" i="2"/>
  <c r="ADH6" i="2"/>
  <c r="ADG6" i="2"/>
  <c r="ADF6" i="2"/>
  <c r="ADE6" i="2"/>
  <c r="ADD6" i="2"/>
  <c r="ADC6" i="2"/>
  <c r="ADB6" i="2"/>
  <c r="ADA6" i="2"/>
  <c r="ACZ6" i="2"/>
  <c r="ACY6" i="2"/>
  <c r="ACX6" i="2"/>
  <c r="ACW6" i="2"/>
  <c r="ACV6" i="2"/>
  <c r="ACU6" i="2"/>
  <c r="ACT6" i="2"/>
  <c r="ACS6" i="2"/>
  <c r="ACR6" i="2"/>
  <c r="ACQ6" i="2"/>
  <c r="ACP6" i="2"/>
  <c r="ACO6" i="2"/>
  <c r="ACN6" i="2"/>
  <c r="ACM6" i="2"/>
  <c r="ACL6" i="2"/>
  <c r="ACK6" i="2"/>
  <c r="ACJ6" i="2"/>
  <c r="ACI6" i="2"/>
  <c r="ACH6" i="2"/>
  <c r="ACG6" i="2"/>
  <c r="ACF6" i="2"/>
  <c r="ACE6" i="2"/>
  <c r="ACD6" i="2"/>
  <c r="ACC6" i="2"/>
  <c r="ACB6" i="2"/>
  <c r="ACA6" i="2"/>
  <c r="ABZ6" i="2"/>
  <c r="ABY6" i="2"/>
  <c r="ABX6" i="2"/>
  <c r="ABW6" i="2"/>
  <c r="ABV6" i="2"/>
  <c r="ABU6" i="2"/>
  <c r="ABT6" i="2"/>
  <c r="ABS6" i="2"/>
  <c r="ABR6" i="2"/>
  <c r="ABQ6" i="2"/>
  <c r="ABP6" i="2"/>
  <c r="ABO6" i="2"/>
  <c r="ABN6" i="2"/>
  <c r="ABM6" i="2"/>
  <c r="ABL6" i="2"/>
  <c r="ABK6" i="2"/>
  <c r="ABJ6" i="2"/>
  <c r="ABI6" i="2"/>
  <c r="ABH6" i="2"/>
  <c r="ABG6" i="2"/>
  <c r="ABF6" i="2"/>
  <c r="ABE6" i="2"/>
  <c r="ABD6" i="2"/>
  <c r="ABC6" i="2"/>
  <c r="ABB6" i="2"/>
  <c r="ABA6" i="2"/>
  <c r="AAZ6" i="2"/>
  <c r="AAY6" i="2"/>
  <c r="AAX6" i="2"/>
  <c r="AAW6" i="2"/>
  <c r="AAV6" i="2"/>
  <c r="AAU6" i="2"/>
  <c r="AAT6" i="2"/>
  <c r="AAS6" i="2"/>
  <c r="AAR6" i="2"/>
  <c r="AAQ6" i="2"/>
  <c r="AAP6" i="2"/>
  <c r="AAO6" i="2"/>
  <c r="AAN6" i="2"/>
  <c r="AAM6" i="2"/>
  <c r="AAL6" i="2"/>
  <c r="AAK6" i="2"/>
  <c r="AAJ6" i="2"/>
  <c r="AAI6" i="2"/>
  <c r="AAH6" i="2"/>
  <c r="AAG6" i="2"/>
  <c r="AAF6" i="2"/>
  <c r="AAE6" i="2"/>
  <c r="AAD6" i="2"/>
  <c r="AAC6" i="2"/>
  <c r="AAB6" i="2"/>
  <c r="AAA6" i="2"/>
  <c r="ZZ6" i="2"/>
  <c r="ZY6" i="2"/>
  <c r="ZX6" i="2"/>
  <c r="ZW6" i="2"/>
  <c r="ZV6" i="2"/>
  <c r="ZU6" i="2"/>
  <c r="ZT6" i="2"/>
  <c r="ZS6" i="2"/>
  <c r="ZR6" i="2"/>
  <c r="ZQ6" i="2"/>
  <c r="ZP6" i="2"/>
  <c r="ZO6" i="2"/>
  <c r="ZN6" i="2"/>
  <c r="ZM6" i="2"/>
  <c r="ZL6" i="2"/>
  <c r="ZK6" i="2"/>
  <c r="ZJ6" i="2"/>
  <c r="ZI6" i="2"/>
  <c r="ZH6" i="2"/>
  <c r="ZG6" i="2"/>
  <c r="ZF6" i="2"/>
  <c r="ZE6" i="2"/>
  <c r="ZD6" i="2"/>
  <c r="ZC6" i="2"/>
  <c r="ZB6" i="2"/>
  <c r="ZA6" i="2"/>
  <c r="YZ6" i="2"/>
  <c r="YY6" i="2"/>
  <c r="YX6" i="2"/>
  <c r="YW6" i="2"/>
  <c r="YV6" i="2"/>
  <c r="YU6" i="2"/>
  <c r="YT6" i="2"/>
  <c r="YS6" i="2"/>
  <c r="YR6" i="2"/>
  <c r="YQ6" i="2"/>
  <c r="YP6" i="2"/>
  <c r="YO6" i="2"/>
  <c r="YN6" i="2"/>
  <c r="YM6" i="2"/>
  <c r="YL6" i="2"/>
  <c r="YK6" i="2"/>
  <c r="YJ6" i="2"/>
  <c r="YI6" i="2"/>
  <c r="YH6" i="2"/>
  <c r="YG6" i="2"/>
  <c r="YF6" i="2"/>
  <c r="YE6" i="2"/>
  <c r="YD6" i="2"/>
  <c r="YC6" i="2"/>
  <c r="YB6" i="2"/>
  <c r="YA6" i="2"/>
  <c r="XZ6" i="2"/>
  <c r="XY6" i="2"/>
  <c r="XX6" i="2"/>
  <c r="XW6" i="2"/>
  <c r="XV6" i="2"/>
  <c r="XU6" i="2"/>
  <c r="XT6" i="2"/>
  <c r="XS6" i="2"/>
  <c r="XR6" i="2"/>
  <c r="XQ6" i="2"/>
  <c r="XP6" i="2"/>
  <c r="XO6" i="2"/>
  <c r="XN6" i="2"/>
  <c r="XM6" i="2"/>
  <c r="XL6" i="2"/>
  <c r="XK6" i="2"/>
  <c r="XJ6" i="2"/>
  <c r="XI6" i="2"/>
  <c r="XH6" i="2"/>
  <c r="XG6" i="2"/>
  <c r="XF6" i="2"/>
  <c r="XE6" i="2"/>
  <c r="XD6" i="2"/>
  <c r="XC6" i="2"/>
  <c r="XB6" i="2"/>
  <c r="XA6" i="2"/>
  <c r="WZ6" i="2"/>
  <c r="WY6" i="2"/>
  <c r="WX6" i="2"/>
  <c r="WW6" i="2"/>
  <c r="WV6" i="2"/>
  <c r="WU6" i="2"/>
  <c r="WT6" i="2"/>
  <c r="WS6" i="2"/>
  <c r="WR6" i="2"/>
  <c r="WQ6" i="2"/>
  <c r="WP6" i="2"/>
  <c r="WO6" i="2"/>
  <c r="WN6" i="2"/>
  <c r="WM6" i="2"/>
  <c r="WL6" i="2"/>
  <c r="WK6" i="2"/>
  <c r="WJ6" i="2"/>
  <c r="WI6" i="2"/>
  <c r="WH6" i="2"/>
  <c r="WG6" i="2"/>
  <c r="WF6" i="2"/>
  <c r="WE6" i="2"/>
  <c r="WD6" i="2"/>
  <c r="WC6" i="2"/>
  <c r="WB6" i="2"/>
  <c r="WA6" i="2"/>
  <c r="VZ6" i="2"/>
  <c r="VY6" i="2"/>
  <c r="VX6" i="2"/>
  <c r="VW6" i="2"/>
  <c r="VV6" i="2"/>
  <c r="VU6" i="2"/>
  <c r="VT6" i="2"/>
  <c r="VS6" i="2"/>
  <c r="VR6" i="2"/>
  <c r="VQ6" i="2"/>
  <c r="VP6" i="2"/>
  <c r="VO6" i="2"/>
  <c r="VN6" i="2"/>
  <c r="VM6" i="2"/>
  <c r="VL6" i="2"/>
  <c r="VK6" i="2"/>
  <c r="VJ6" i="2"/>
  <c r="VI6" i="2"/>
  <c r="VH6" i="2"/>
  <c r="VG6" i="2"/>
  <c r="VF6" i="2"/>
  <c r="VE6" i="2"/>
  <c r="VD6" i="2"/>
  <c r="VC6" i="2"/>
  <c r="VB6" i="2"/>
  <c r="VA6" i="2"/>
  <c r="UZ6" i="2"/>
  <c r="UY6" i="2"/>
  <c r="UX6" i="2"/>
  <c r="UW6" i="2"/>
  <c r="UV6" i="2"/>
  <c r="UU6" i="2"/>
  <c r="UT6" i="2"/>
  <c r="US6" i="2"/>
  <c r="UR6" i="2"/>
  <c r="UQ6" i="2"/>
  <c r="UP6" i="2"/>
  <c r="UO6" i="2"/>
  <c r="UN6" i="2"/>
  <c r="UM6" i="2"/>
  <c r="UL6" i="2"/>
  <c r="UK6" i="2"/>
  <c r="UJ6" i="2"/>
  <c r="UI6" i="2"/>
  <c r="UH6" i="2"/>
  <c r="UG6" i="2"/>
  <c r="UF6" i="2"/>
  <c r="UE6" i="2"/>
  <c r="UD6" i="2"/>
  <c r="UC6" i="2"/>
  <c r="UB6" i="2"/>
  <c r="UA6" i="2"/>
  <c r="TZ6" i="2"/>
  <c r="TY6" i="2"/>
  <c r="TX6" i="2"/>
  <c r="TW6" i="2"/>
  <c r="TV6" i="2"/>
  <c r="TU6" i="2"/>
  <c r="TT6" i="2"/>
  <c r="TS6" i="2"/>
  <c r="TR6" i="2"/>
  <c r="TQ6" i="2"/>
  <c r="TP6" i="2"/>
  <c r="TO6" i="2"/>
  <c r="TN6" i="2"/>
  <c r="TM6" i="2"/>
  <c r="TL6" i="2"/>
  <c r="TK6" i="2"/>
  <c r="TJ6" i="2"/>
  <c r="TI6" i="2"/>
  <c r="TH6" i="2"/>
  <c r="TG6" i="2"/>
  <c r="TF6" i="2"/>
  <c r="TE6" i="2"/>
  <c r="TD6" i="2"/>
  <c r="TC6" i="2"/>
  <c r="TB6" i="2"/>
  <c r="TA6" i="2"/>
  <c r="SZ6" i="2"/>
  <c r="SY6" i="2"/>
  <c r="SX6" i="2"/>
  <c r="SW6" i="2"/>
  <c r="SV6" i="2"/>
  <c r="SU6" i="2"/>
  <c r="ST6" i="2"/>
  <c r="SS6" i="2"/>
  <c r="SR6" i="2"/>
  <c r="SQ6" i="2"/>
  <c r="SP6" i="2"/>
  <c r="SO6" i="2"/>
  <c r="SN6" i="2"/>
  <c r="SM6" i="2"/>
  <c r="SL6" i="2"/>
  <c r="SK6" i="2"/>
  <c r="SJ6" i="2"/>
  <c r="SI6" i="2"/>
  <c r="SH6" i="2"/>
  <c r="SG6" i="2"/>
  <c r="SF6" i="2"/>
  <c r="SE6" i="2"/>
  <c r="SD6" i="2"/>
  <c r="SC6" i="2"/>
  <c r="SB6" i="2"/>
  <c r="SA6" i="2"/>
  <c r="RZ6" i="2"/>
  <c r="RY6" i="2"/>
  <c r="RX6" i="2"/>
  <c r="RW6" i="2"/>
  <c r="RV6" i="2"/>
  <c r="RU6" i="2"/>
  <c r="RT6" i="2"/>
  <c r="RS6" i="2"/>
  <c r="RR6" i="2"/>
  <c r="RQ6" i="2"/>
  <c r="RP6" i="2"/>
  <c r="RO6" i="2"/>
  <c r="RN6" i="2"/>
  <c r="RM6" i="2"/>
  <c r="RL6" i="2"/>
  <c r="RK6" i="2"/>
  <c r="RJ6" i="2"/>
  <c r="RI6" i="2"/>
  <c r="RH6" i="2"/>
  <c r="RG6" i="2"/>
  <c r="RF6" i="2"/>
  <c r="RE6" i="2"/>
  <c r="RD6" i="2"/>
  <c r="RC6" i="2"/>
  <c r="RB6" i="2"/>
  <c r="RA6" i="2"/>
  <c r="QZ6" i="2"/>
  <c r="QY6" i="2"/>
  <c r="QX6" i="2"/>
  <c r="QW6" i="2"/>
  <c r="QV6" i="2"/>
  <c r="QU6" i="2"/>
  <c r="QT6" i="2"/>
  <c r="QS6" i="2"/>
  <c r="QR6" i="2"/>
  <c r="QQ6" i="2"/>
  <c r="QP6" i="2"/>
  <c r="QO6" i="2"/>
  <c r="QN6" i="2"/>
  <c r="QM6" i="2"/>
  <c r="QL6" i="2"/>
  <c r="QK6" i="2"/>
  <c r="QJ6" i="2"/>
  <c r="QI6" i="2"/>
  <c r="QH6" i="2"/>
  <c r="QG6" i="2"/>
  <c r="QF6" i="2"/>
  <c r="QE6" i="2"/>
  <c r="QD6" i="2"/>
  <c r="QC6" i="2"/>
  <c r="QB6" i="2"/>
  <c r="QA6" i="2"/>
  <c r="PZ6" i="2"/>
  <c r="PY6" i="2"/>
  <c r="PX6" i="2"/>
  <c r="PW6" i="2"/>
  <c r="PV6" i="2"/>
  <c r="PU6" i="2"/>
  <c r="PT6" i="2"/>
  <c r="PS6" i="2"/>
  <c r="PR6" i="2"/>
  <c r="PQ6" i="2"/>
  <c r="PP6" i="2"/>
  <c r="PO6" i="2"/>
  <c r="PN6" i="2"/>
  <c r="PM6" i="2"/>
  <c r="PL6" i="2"/>
  <c r="PK6" i="2"/>
  <c r="PJ6" i="2"/>
  <c r="PI6" i="2"/>
  <c r="PH6" i="2"/>
  <c r="PG6" i="2"/>
  <c r="PF6" i="2"/>
  <c r="PE6" i="2"/>
  <c r="PD6" i="2"/>
  <c r="PC6" i="2"/>
  <c r="PB6" i="2"/>
  <c r="PA6" i="2"/>
  <c r="OZ6" i="2"/>
  <c r="OY6" i="2"/>
  <c r="OX6" i="2"/>
  <c r="OW6" i="2"/>
  <c r="OV6" i="2"/>
  <c r="OU6" i="2"/>
  <c r="OT6" i="2"/>
  <c r="OS6" i="2"/>
  <c r="OR6" i="2"/>
  <c r="OQ6" i="2"/>
  <c r="OP6" i="2"/>
  <c r="OO6" i="2"/>
  <c r="ON6" i="2"/>
  <c r="OM6" i="2"/>
  <c r="OL6" i="2"/>
  <c r="OK6" i="2"/>
  <c r="OJ6" i="2"/>
  <c r="OI6" i="2"/>
  <c r="OH6" i="2"/>
  <c r="OG6" i="2"/>
  <c r="OF6" i="2"/>
  <c r="OE6" i="2"/>
  <c r="OD6" i="2"/>
  <c r="OC6" i="2"/>
  <c r="OB6" i="2"/>
  <c r="OA6" i="2"/>
  <c r="NZ6" i="2"/>
  <c r="NY6" i="2"/>
  <c r="NX6" i="2"/>
  <c r="NW6" i="2"/>
  <c r="NV6" i="2"/>
  <c r="NU6" i="2"/>
  <c r="NT6" i="2"/>
  <c r="NS6" i="2"/>
  <c r="NR6" i="2"/>
  <c r="NQ6" i="2"/>
  <c r="NP6" i="2"/>
  <c r="NO6" i="2"/>
  <c r="NN6" i="2"/>
  <c r="NM6" i="2"/>
  <c r="NL6" i="2"/>
  <c r="NK6" i="2"/>
  <c r="NJ6" i="2"/>
  <c r="NI6" i="2"/>
  <c r="NH6" i="2"/>
  <c r="NG6" i="2"/>
  <c r="NF6" i="2"/>
  <c r="NE6" i="2"/>
  <c r="ND6" i="2"/>
  <c r="NC6" i="2"/>
  <c r="NB6" i="2"/>
  <c r="B13" i="6"/>
  <c r="A1" i="23" a="1"/>
  <c r="A1" i="23"/>
  <c r="A57" i="53"/>
  <c r="IW31" i="6"/>
  <c r="IX31" i="6"/>
  <c r="IY31" i="6"/>
  <c r="IZ31" i="6"/>
  <c r="JA31" i="6"/>
  <c r="JB31" i="6"/>
  <c r="JC31" i="6"/>
  <c r="JD31" i="6"/>
  <c r="JE31" i="6"/>
  <c r="JF31" i="6"/>
  <c r="JG31" i="6"/>
  <c r="JH31" i="6"/>
  <c r="JI31" i="6"/>
  <c r="JJ31" i="6"/>
  <c r="JK31" i="6"/>
  <c r="JL31" i="6"/>
  <c r="JM31" i="6"/>
  <c r="JN31" i="6"/>
  <c r="JO31" i="6"/>
  <c r="JP31" i="6"/>
  <c r="JQ31" i="6"/>
  <c r="JR31" i="6"/>
  <c r="JS31" i="6"/>
  <c r="JT31" i="6"/>
  <c r="JU31" i="6"/>
  <c r="JV31" i="6"/>
  <c r="JW31" i="6"/>
  <c r="JX31" i="6"/>
  <c r="JY31" i="6"/>
  <c r="JZ31" i="6"/>
  <c r="KA31" i="6"/>
  <c r="KB31" i="6"/>
  <c r="KC31" i="6"/>
  <c r="KD31" i="6"/>
  <c r="KE31" i="6"/>
  <c r="KF31" i="6"/>
  <c r="KG31" i="6"/>
  <c r="KH31" i="6"/>
  <c r="KI31" i="6"/>
  <c r="KJ31" i="6"/>
  <c r="KK31" i="6"/>
  <c r="KL31" i="6"/>
  <c r="KM31" i="6"/>
  <c r="KN31" i="6"/>
  <c r="KO31" i="6"/>
  <c r="KP31" i="6"/>
  <c r="KQ31" i="6"/>
  <c r="KR31" i="6"/>
  <c r="KS31" i="6"/>
  <c r="KT31" i="6"/>
  <c r="KU31" i="6"/>
  <c r="KV31" i="6"/>
  <c r="KW31" i="6"/>
  <c r="KX31" i="6"/>
  <c r="KY31" i="6"/>
  <c r="KZ31" i="6"/>
  <c r="LA31" i="6"/>
  <c r="LB31" i="6"/>
  <c r="LC31" i="6"/>
  <c r="LD31" i="6"/>
  <c r="LE31" i="6"/>
  <c r="LF31" i="6"/>
  <c r="LG31" i="6"/>
  <c r="LH31" i="6"/>
  <c r="LI31" i="6"/>
  <c r="LJ31" i="6"/>
  <c r="LK31" i="6"/>
  <c r="LL31" i="6"/>
  <c r="LM31" i="6"/>
  <c r="LN31" i="6"/>
  <c r="LO31" i="6"/>
  <c r="LP31" i="6"/>
  <c r="LQ31" i="6"/>
  <c r="LR31" i="6"/>
  <c r="LS31" i="6"/>
  <c r="LT31" i="6"/>
  <c r="LU31" i="6"/>
  <c r="LV31" i="6"/>
  <c r="LW31" i="6"/>
  <c r="LX31" i="6"/>
  <c r="LY31" i="6"/>
  <c r="LZ31" i="6"/>
  <c r="MA31" i="6"/>
  <c r="MB31" i="6"/>
  <c r="MC31" i="6"/>
  <c r="MD31" i="6"/>
  <c r="ME31" i="6"/>
  <c r="MF31" i="6"/>
  <c r="MG31" i="6"/>
  <c r="MH31" i="6"/>
  <c r="MI31" i="6"/>
  <c r="MJ31" i="6"/>
  <c r="MK31" i="6"/>
  <c r="ML31" i="6"/>
  <c r="MM31" i="6"/>
  <c r="MN31" i="6"/>
  <c r="MO31" i="6"/>
  <c r="MP31" i="6"/>
  <c r="MQ31" i="6"/>
  <c r="MR31" i="6"/>
  <c r="MS31" i="6"/>
  <c r="MT31" i="6"/>
  <c r="MU31" i="6"/>
  <c r="MV31" i="6"/>
  <c r="MW31" i="6"/>
  <c r="MX31" i="6"/>
  <c r="MY31" i="6"/>
  <c r="MZ31" i="6"/>
  <c r="NA31" i="6"/>
  <c r="NB31" i="6"/>
  <c r="NC31" i="6"/>
  <c r="ND31" i="6"/>
  <c r="NE31" i="6"/>
  <c r="NF31" i="6"/>
  <c r="NG31" i="6"/>
  <c r="NH31" i="6"/>
  <c r="NI31" i="6"/>
  <c r="NJ31" i="6"/>
  <c r="NK31" i="6"/>
  <c r="NL31" i="6"/>
  <c r="NM31" i="6"/>
  <c r="NN31" i="6"/>
  <c r="NO31" i="6"/>
  <c r="NP31" i="6"/>
  <c r="NQ31" i="6"/>
  <c r="NR31" i="6"/>
  <c r="NS31" i="6"/>
  <c r="NT31" i="6"/>
  <c r="NU31" i="6"/>
  <c r="NV31" i="6"/>
  <c r="NW31" i="6"/>
  <c r="NX31" i="6"/>
  <c r="NY31" i="6"/>
  <c r="NZ31" i="6"/>
  <c r="OA31" i="6"/>
  <c r="OB31" i="6"/>
  <c r="OC31" i="6"/>
  <c r="OD31" i="6"/>
  <c r="OE31" i="6"/>
  <c r="OF31" i="6"/>
  <c r="OG31" i="6"/>
  <c r="OH31" i="6"/>
  <c r="OI31" i="6"/>
  <c r="OJ31" i="6"/>
  <c r="OK31" i="6"/>
  <c r="OL31" i="6"/>
  <c r="OM31" i="6"/>
  <c r="ON31" i="6"/>
  <c r="OO31" i="6"/>
  <c r="OP31" i="6"/>
  <c r="OQ31" i="6"/>
  <c r="OR31" i="6"/>
  <c r="OS31" i="6"/>
  <c r="OT31" i="6"/>
  <c r="OU31" i="6"/>
  <c r="OV31" i="6"/>
  <c r="OW31" i="6"/>
  <c r="OX31" i="6"/>
  <c r="OY31" i="6"/>
  <c r="OZ31" i="6"/>
  <c r="PA31" i="6"/>
  <c r="PB31" i="6"/>
  <c r="PC31" i="6"/>
  <c r="PD31" i="6"/>
  <c r="PE31" i="6"/>
  <c r="PF31" i="6"/>
  <c r="PG31" i="6"/>
  <c r="PH31" i="6"/>
  <c r="PI31" i="6"/>
  <c r="PJ31" i="6"/>
  <c r="PK31" i="6"/>
  <c r="PL31" i="6"/>
  <c r="PM31" i="6"/>
  <c r="PN31" i="6"/>
  <c r="PO31" i="6"/>
  <c r="PP31" i="6"/>
  <c r="PQ31" i="6"/>
  <c r="PR31" i="6"/>
  <c r="PS31" i="6"/>
  <c r="PT31" i="6"/>
  <c r="PU31" i="6"/>
  <c r="PV31" i="6"/>
  <c r="PW31" i="6"/>
  <c r="PX31" i="6"/>
  <c r="PY31" i="6"/>
  <c r="PZ31" i="6"/>
  <c r="QA31" i="6"/>
  <c r="QB31" i="6"/>
  <c r="QC31" i="6"/>
  <c r="QD31" i="6"/>
  <c r="QE31" i="6"/>
  <c r="QF31" i="6"/>
  <c r="QG31" i="6"/>
  <c r="QH31" i="6"/>
  <c r="QI31" i="6"/>
  <c r="QJ31" i="6"/>
  <c r="QK31" i="6"/>
  <c r="QL31" i="6"/>
  <c r="QM31" i="6"/>
  <c r="QN31" i="6"/>
  <c r="QO31" i="6"/>
  <c r="QP31" i="6"/>
  <c r="QQ31" i="6"/>
  <c r="QR31" i="6"/>
  <c r="QS31" i="6"/>
  <c r="QT31" i="6"/>
  <c r="QU31" i="6"/>
  <c r="MU35" i="6"/>
  <c r="MV35" i="6"/>
  <c r="MW35" i="6"/>
  <c r="MX35" i="6"/>
  <c r="MY35" i="6"/>
  <c r="MZ35" i="6"/>
  <c r="NA35" i="6"/>
  <c r="NB35" i="6"/>
  <c r="NC35" i="6"/>
  <c r="ND35" i="6"/>
  <c r="NE35" i="6"/>
  <c r="NF35" i="6"/>
  <c r="NG35" i="6"/>
  <c r="NH35" i="6"/>
  <c r="NI35" i="6"/>
  <c r="NJ35" i="6"/>
  <c r="NK35" i="6"/>
  <c r="NL35" i="6"/>
  <c r="NM35" i="6"/>
  <c r="NN35" i="6"/>
  <c r="NO35" i="6"/>
  <c r="NP35" i="6"/>
  <c r="NQ35" i="6"/>
  <c r="NR35" i="6"/>
  <c r="NS35" i="6"/>
  <c r="NT35" i="6"/>
  <c r="NU35" i="6"/>
  <c r="NV35" i="6"/>
  <c r="NW35" i="6"/>
  <c r="NX35" i="6"/>
  <c r="NY35" i="6"/>
  <c r="NZ35" i="6"/>
  <c r="OA35" i="6"/>
  <c r="OB35" i="6"/>
  <c r="OC35" i="6"/>
  <c r="OD35" i="6"/>
  <c r="OE35" i="6"/>
  <c r="OF35" i="6"/>
  <c r="OG35" i="6"/>
  <c r="OH35" i="6"/>
  <c r="OI35" i="6"/>
  <c r="OJ35" i="6"/>
  <c r="OK35" i="6"/>
  <c r="OL35" i="6"/>
  <c r="OM35" i="6"/>
  <c r="ON35" i="6"/>
  <c r="OO35" i="6"/>
  <c r="OP35" i="6"/>
  <c r="OQ35" i="6"/>
  <c r="OR35" i="6"/>
  <c r="OS35" i="6"/>
  <c r="OT35" i="6"/>
  <c r="OU35" i="6"/>
  <c r="OV35" i="6"/>
  <c r="OW35" i="6"/>
  <c r="OX35" i="6"/>
  <c r="OY35" i="6"/>
  <c r="OZ35" i="6"/>
  <c r="PA35" i="6"/>
  <c r="PB35" i="6"/>
  <c r="PC35" i="6"/>
  <c r="PD35" i="6"/>
  <c r="PE35" i="6"/>
  <c r="PF35" i="6"/>
  <c r="PG35" i="6"/>
  <c r="PH35" i="6"/>
  <c r="PI35" i="6"/>
  <c r="PJ35" i="6"/>
  <c r="PK35" i="6"/>
  <c r="PL35" i="6"/>
  <c r="PM35" i="6"/>
  <c r="PN35" i="6"/>
  <c r="PO35" i="6"/>
  <c r="PP35" i="6"/>
  <c r="PQ35" i="6"/>
  <c r="PR35" i="6"/>
  <c r="PS35" i="6"/>
  <c r="PT35" i="6"/>
  <c r="PU35" i="6"/>
  <c r="PV35" i="6"/>
  <c r="PW35" i="6"/>
  <c r="PX35" i="6"/>
  <c r="PY35" i="6"/>
  <c r="PZ35" i="6"/>
  <c r="QA35" i="6"/>
  <c r="QB35" i="6"/>
  <c r="QC35" i="6"/>
  <c r="QD35" i="6"/>
  <c r="QE35" i="6"/>
  <c r="QF35" i="6"/>
  <c r="QG35" i="6"/>
  <c r="MU37" i="6"/>
  <c r="MV37" i="6"/>
  <c r="MW37" i="6"/>
  <c r="MX37" i="6"/>
  <c r="MY37" i="6"/>
  <c r="MZ37" i="6"/>
  <c r="NA37" i="6"/>
  <c r="NB37" i="6"/>
  <c r="NC37" i="6"/>
  <c r="ND37" i="6"/>
  <c r="NE37" i="6"/>
  <c r="NF37" i="6"/>
  <c r="NG37" i="6"/>
  <c r="NH37" i="6"/>
  <c r="NI37" i="6"/>
  <c r="NJ37" i="6"/>
  <c r="NK37" i="6"/>
  <c r="NL37" i="6"/>
  <c r="NM37" i="6"/>
  <c r="NN37" i="6"/>
  <c r="NO37" i="6"/>
  <c r="NP37" i="6"/>
  <c r="NQ37" i="6"/>
  <c r="NR37" i="6"/>
  <c r="NS37" i="6"/>
  <c r="NT37" i="6"/>
  <c r="NU37" i="6"/>
  <c r="NV37" i="6"/>
  <c r="NW37" i="6"/>
  <c r="NX37" i="6"/>
  <c r="NY37" i="6"/>
  <c r="NZ37" i="6"/>
  <c r="OA37" i="6"/>
  <c r="OB37" i="6"/>
  <c r="OC37" i="6"/>
  <c r="OD37" i="6"/>
  <c r="OE37" i="6"/>
  <c r="OF37" i="6"/>
  <c r="OG37" i="6"/>
  <c r="OH37" i="6"/>
  <c r="OI37" i="6"/>
  <c r="OJ37" i="6"/>
  <c r="OK37" i="6"/>
  <c r="OL37" i="6"/>
  <c r="OM37" i="6"/>
  <c r="ON37" i="6"/>
  <c r="OO37" i="6"/>
  <c r="OP37" i="6"/>
  <c r="OQ37" i="6"/>
  <c r="OR37" i="6"/>
  <c r="OS37" i="6"/>
  <c r="OT37" i="6"/>
  <c r="OU37" i="6"/>
  <c r="OV37" i="6"/>
  <c r="OW37" i="6"/>
  <c r="OX37" i="6"/>
  <c r="OY37" i="6"/>
  <c r="OZ37" i="6"/>
  <c r="PA37" i="6"/>
  <c r="PB37" i="6"/>
  <c r="PC37" i="6"/>
  <c r="PD37" i="6"/>
  <c r="PE37" i="6"/>
  <c r="PF37" i="6"/>
  <c r="PG37" i="6"/>
  <c r="PH37" i="6"/>
  <c r="PI37" i="6"/>
  <c r="PJ37" i="6"/>
  <c r="PK37" i="6"/>
  <c r="PL37" i="6"/>
  <c r="PM37" i="6"/>
  <c r="PN37" i="6"/>
  <c r="PO37" i="6"/>
  <c r="PP37" i="6"/>
  <c r="PQ37" i="6"/>
  <c r="PR37" i="6"/>
  <c r="PS37" i="6"/>
  <c r="PT37" i="6"/>
  <c r="PU37" i="6"/>
  <c r="PV37" i="6"/>
  <c r="PW37" i="6"/>
  <c r="PX37" i="6"/>
  <c r="PY37" i="6"/>
  <c r="PZ37" i="6"/>
  <c r="QA37" i="6"/>
  <c r="QB37" i="6"/>
  <c r="QC37" i="6"/>
  <c r="QD37" i="6"/>
  <c r="QE37" i="6"/>
  <c r="QF37" i="6"/>
  <c r="QG37" i="6"/>
  <c r="MU41" i="6"/>
  <c r="MV41" i="6"/>
  <c r="MW41" i="6"/>
  <c r="MX41" i="6"/>
  <c r="MY41" i="6"/>
  <c r="MZ41" i="6"/>
  <c r="NA41" i="6"/>
  <c r="NB41" i="6"/>
  <c r="NC41" i="6"/>
  <c r="ND41" i="6"/>
  <c r="NE41" i="6"/>
  <c r="NF41" i="6"/>
  <c r="NG41" i="6"/>
  <c r="NH41" i="6"/>
  <c r="NI41" i="6"/>
  <c r="NJ41" i="6"/>
  <c r="NK41" i="6"/>
  <c r="NL41" i="6"/>
  <c r="NM41" i="6"/>
  <c r="NN41" i="6"/>
  <c r="NO41" i="6"/>
  <c r="NP41" i="6"/>
  <c r="NQ41" i="6"/>
  <c r="NR41" i="6"/>
  <c r="NS41" i="6"/>
  <c r="NT41" i="6"/>
  <c r="NU41" i="6"/>
  <c r="NV41" i="6"/>
  <c r="NW41" i="6"/>
  <c r="NX41" i="6"/>
  <c r="NY41" i="6"/>
  <c r="NZ41" i="6"/>
  <c r="OA41" i="6"/>
  <c r="OB41" i="6"/>
  <c r="OC41" i="6"/>
  <c r="OD41" i="6"/>
  <c r="OE41" i="6"/>
  <c r="OF41" i="6"/>
  <c r="OG41" i="6"/>
  <c r="OH41" i="6"/>
  <c r="OI41" i="6"/>
  <c r="OJ41" i="6"/>
  <c r="OK41" i="6"/>
  <c r="OL41" i="6"/>
  <c r="OM41" i="6"/>
  <c r="ON41" i="6"/>
  <c r="OO41" i="6"/>
  <c r="OP41" i="6"/>
  <c r="OQ41" i="6"/>
  <c r="OR41" i="6"/>
  <c r="OS41" i="6"/>
  <c r="OT41" i="6"/>
  <c r="OU41" i="6"/>
  <c r="OV41" i="6"/>
  <c r="OW41" i="6"/>
  <c r="OX41" i="6"/>
  <c r="OY41" i="6"/>
  <c r="OZ41" i="6"/>
  <c r="PA41" i="6"/>
  <c r="PB41" i="6"/>
  <c r="PC41" i="6"/>
  <c r="PD41" i="6"/>
  <c r="PE41" i="6"/>
  <c r="PF41" i="6"/>
  <c r="PG41" i="6"/>
  <c r="PH41" i="6"/>
  <c r="PI41" i="6"/>
  <c r="PJ41" i="6"/>
  <c r="PK41" i="6"/>
  <c r="PL41" i="6"/>
  <c r="PM41" i="6"/>
  <c r="PN41" i="6"/>
  <c r="PO41" i="6"/>
  <c r="PP41" i="6"/>
  <c r="PQ41" i="6"/>
  <c r="PR41" i="6"/>
  <c r="PS41" i="6"/>
  <c r="PT41" i="6"/>
  <c r="PU41" i="6"/>
  <c r="PV41" i="6"/>
  <c r="PW41" i="6"/>
  <c r="PX41" i="6"/>
  <c r="PY41" i="6"/>
  <c r="PZ41" i="6"/>
  <c r="QA41" i="6"/>
  <c r="QB41" i="6"/>
  <c r="QC41" i="6"/>
  <c r="QD41" i="6"/>
  <c r="QE41" i="6"/>
  <c r="QF41" i="6"/>
  <c r="QG41" i="6"/>
  <c r="MU43" i="6"/>
  <c r="MV43" i="6"/>
  <c r="MW43" i="6"/>
  <c r="MX43" i="6"/>
  <c r="MY43" i="6"/>
  <c r="MZ43" i="6"/>
  <c r="NA43" i="6"/>
  <c r="NB43" i="6"/>
  <c r="NC43" i="6"/>
  <c r="ND43" i="6"/>
  <c r="NE43" i="6"/>
  <c r="NF43" i="6"/>
  <c r="NG43" i="6"/>
  <c r="NH43" i="6"/>
  <c r="NI43" i="6"/>
  <c r="NJ43" i="6"/>
  <c r="NK43" i="6"/>
  <c r="NL43" i="6"/>
  <c r="NM43" i="6"/>
  <c r="NN43" i="6"/>
  <c r="NO43" i="6"/>
  <c r="NP43" i="6"/>
  <c r="NQ43" i="6"/>
  <c r="NR43" i="6"/>
  <c r="NS43" i="6"/>
  <c r="NT43" i="6"/>
  <c r="NU43" i="6"/>
  <c r="NV43" i="6"/>
  <c r="NW43" i="6"/>
  <c r="NX43" i="6"/>
  <c r="NY43" i="6"/>
  <c r="NZ43" i="6"/>
  <c r="OA43" i="6"/>
  <c r="OB43" i="6"/>
  <c r="OC43" i="6"/>
  <c r="OD43" i="6"/>
  <c r="OE43" i="6"/>
  <c r="OF43" i="6"/>
  <c r="OG43" i="6"/>
  <c r="OH43" i="6"/>
  <c r="OI43" i="6"/>
  <c r="OJ43" i="6"/>
  <c r="OK43" i="6"/>
  <c r="OL43" i="6"/>
  <c r="OM43" i="6"/>
  <c r="ON43" i="6"/>
  <c r="OO43" i="6"/>
  <c r="OP43" i="6"/>
  <c r="OQ43" i="6"/>
  <c r="OR43" i="6"/>
  <c r="OS43" i="6"/>
  <c r="OT43" i="6"/>
  <c r="OU43" i="6"/>
  <c r="OV43" i="6"/>
  <c r="OW43" i="6"/>
  <c r="OX43" i="6"/>
  <c r="OY43" i="6"/>
  <c r="OZ43" i="6"/>
  <c r="PA43" i="6"/>
  <c r="PB43" i="6"/>
  <c r="PC43" i="6"/>
  <c r="PD43" i="6"/>
  <c r="PE43" i="6"/>
  <c r="PF43" i="6"/>
  <c r="PG43" i="6"/>
  <c r="PH43" i="6"/>
  <c r="PI43" i="6"/>
  <c r="PJ43" i="6"/>
  <c r="PK43" i="6"/>
  <c r="PL43" i="6"/>
  <c r="PM43" i="6"/>
  <c r="PN43" i="6"/>
  <c r="PO43" i="6"/>
  <c r="PP43" i="6"/>
  <c r="PQ43" i="6"/>
  <c r="PR43" i="6"/>
  <c r="PS43" i="6"/>
  <c r="PT43" i="6"/>
  <c r="PU43" i="6"/>
  <c r="PV43" i="6"/>
  <c r="PW43" i="6"/>
  <c r="PX43" i="6"/>
  <c r="PY43" i="6"/>
  <c r="PZ43" i="6"/>
  <c r="QA43" i="6"/>
  <c r="QB43" i="6"/>
  <c r="QC43" i="6"/>
  <c r="QD43" i="6"/>
  <c r="QE43" i="6"/>
  <c r="QF43" i="6"/>
  <c r="QG43" i="6"/>
  <c r="MU47" i="6"/>
  <c r="MV47" i="6"/>
  <c r="MW47" i="6"/>
  <c r="MX47" i="6"/>
  <c r="MY47" i="6"/>
  <c r="MZ47" i="6"/>
  <c r="NA47" i="6"/>
  <c r="NB47" i="6"/>
  <c r="NC47" i="6"/>
  <c r="ND47" i="6"/>
  <c r="NE47" i="6"/>
  <c r="NF47" i="6"/>
  <c r="NG47" i="6"/>
  <c r="NH47" i="6"/>
  <c r="NI47" i="6"/>
  <c r="NJ47" i="6"/>
  <c r="NK47" i="6"/>
  <c r="NL47" i="6"/>
  <c r="NM47" i="6"/>
  <c r="NN47" i="6"/>
  <c r="NO47" i="6"/>
  <c r="NP47" i="6"/>
  <c r="NQ47" i="6"/>
  <c r="NR47" i="6"/>
  <c r="NS47" i="6"/>
  <c r="NT47" i="6"/>
  <c r="NU47" i="6"/>
  <c r="NV47" i="6"/>
  <c r="NW47" i="6"/>
  <c r="NX47" i="6"/>
  <c r="NY47" i="6"/>
  <c r="NZ47" i="6"/>
  <c r="OA47" i="6"/>
  <c r="OB47" i="6"/>
  <c r="OC47" i="6"/>
  <c r="OD47" i="6"/>
  <c r="OE47" i="6"/>
  <c r="OF47" i="6"/>
  <c r="OG47" i="6"/>
  <c r="OH47" i="6"/>
  <c r="OI47" i="6"/>
  <c r="OJ47" i="6"/>
  <c r="OK47" i="6"/>
  <c r="OL47" i="6"/>
  <c r="OM47" i="6"/>
  <c r="ON47" i="6"/>
  <c r="OO47" i="6"/>
  <c r="OP47" i="6"/>
  <c r="OQ47" i="6"/>
  <c r="OR47" i="6"/>
  <c r="OS47" i="6"/>
  <c r="OT47" i="6"/>
  <c r="OU47" i="6"/>
  <c r="OV47" i="6"/>
  <c r="OW47" i="6"/>
  <c r="OX47" i="6"/>
  <c r="OY47" i="6"/>
  <c r="OZ47" i="6"/>
  <c r="PA47" i="6"/>
  <c r="PB47" i="6"/>
  <c r="PC47" i="6"/>
  <c r="PD47" i="6"/>
  <c r="PE47" i="6"/>
  <c r="PF47" i="6"/>
  <c r="PG47" i="6"/>
  <c r="PH47" i="6"/>
  <c r="PI47" i="6"/>
  <c r="PJ47" i="6"/>
  <c r="PK47" i="6"/>
  <c r="PL47" i="6"/>
  <c r="PM47" i="6"/>
  <c r="PN47" i="6"/>
  <c r="PO47" i="6"/>
  <c r="PP47" i="6"/>
  <c r="PQ47" i="6"/>
  <c r="PR47" i="6"/>
  <c r="PS47" i="6"/>
  <c r="PT47" i="6"/>
  <c r="PU47" i="6"/>
  <c r="PV47" i="6"/>
  <c r="PW47" i="6"/>
  <c r="PX47" i="6"/>
  <c r="PY47" i="6"/>
  <c r="PZ47" i="6"/>
  <c r="QA47" i="6"/>
  <c r="QB47" i="6"/>
  <c r="QC47" i="6"/>
  <c r="QD47" i="6"/>
  <c r="QE47" i="6"/>
  <c r="QF47" i="6"/>
  <c r="QG47" i="6"/>
  <c r="MU49" i="6"/>
  <c r="MV49" i="6"/>
  <c r="MW49" i="6"/>
  <c r="MX49" i="6"/>
  <c r="MY49" i="6"/>
  <c r="MZ49" i="6"/>
  <c r="NA49" i="6"/>
  <c r="NB49" i="6"/>
  <c r="NC49" i="6"/>
  <c r="ND49" i="6"/>
  <c r="NE49" i="6"/>
  <c r="NF49" i="6"/>
  <c r="NG49" i="6"/>
  <c r="NH49" i="6"/>
  <c r="NI49" i="6"/>
  <c r="NJ49" i="6"/>
  <c r="NK49" i="6"/>
  <c r="NL49" i="6"/>
  <c r="NM49" i="6"/>
  <c r="NN49" i="6"/>
  <c r="NO49" i="6"/>
  <c r="NP49" i="6"/>
  <c r="NQ49" i="6"/>
  <c r="NR49" i="6"/>
  <c r="NS49" i="6"/>
  <c r="NT49" i="6"/>
  <c r="NU49" i="6"/>
  <c r="NV49" i="6"/>
  <c r="NW49" i="6"/>
  <c r="NX49" i="6"/>
  <c r="NY49" i="6"/>
  <c r="NZ49" i="6"/>
  <c r="OA49" i="6"/>
  <c r="OB49" i="6"/>
  <c r="OC49" i="6"/>
  <c r="OD49" i="6"/>
  <c r="OE49" i="6"/>
  <c r="OF49" i="6"/>
  <c r="OG49" i="6"/>
  <c r="OH49" i="6"/>
  <c r="OI49" i="6"/>
  <c r="OJ49" i="6"/>
  <c r="OK49" i="6"/>
  <c r="OL49" i="6"/>
  <c r="OM49" i="6"/>
  <c r="ON49" i="6"/>
  <c r="OO49" i="6"/>
  <c r="OP49" i="6"/>
  <c r="OQ49" i="6"/>
  <c r="OR49" i="6"/>
  <c r="OS49" i="6"/>
  <c r="OT49" i="6"/>
  <c r="OU49" i="6"/>
  <c r="OV49" i="6"/>
  <c r="OW49" i="6"/>
  <c r="OX49" i="6"/>
  <c r="OY49" i="6"/>
  <c r="OZ49" i="6"/>
  <c r="PA49" i="6"/>
  <c r="PB49" i="6"/>
  <c r="PC49" i="6"/>
  <c r="PD49" i="6"/>
  <c r="PE49" i="6"/>
  <c r="PF49" i="6"/>
  <c r="PG49" i="6"/>
  <c r="PH49" i="6"/>
  <c r="PI49" i="6"/>
  <c r="PJ49" i="6"/>
  <c r="PK49" i="6"/>
  <c r="PL49" i="6"/>
  <c r="PM49" i="6"/>
  <c r="PN49" i="6"/>
  <c r="PO49" i="6"/>
  <c r="PP49" i="6"/>
  <c r="PQ49" i="6"/>
  <c r="PR49" i="6"/>
  <c r="PS49" i="6"/>
  <c r="PT49" i="6"/>
  <c r="PU49" i="6"/>
  <c r="PV49" i="6"/>
  <c r="PW49" i="6"/>
  <c r="PX49" i="6"/>
  <c r="PY49" i="6"/>
  <c r="PZ49" i="6"/>
  <c r="QA49" i="6"/>
  <c r="QB49" i="6"/>
  <c r="QC49" i="6"/>
  <c r="QD49" i="6"/>
  <c r="QE49" i="6"/>
  <c r="QF49" i="6"/>
  <c r="QG49" i="6"/>
  <c r="MU53" i="6"/>
  <c r="MV53" i="6"/>
  <c r="MW53" i="6"/>
  <c r="MX53" i="6"/>
  <c r="MY53" i="6"/>
  <c r="MZ53" i="6"/>
  <c r="NA53" i="6"/>
  <c r="NB53" i="6"/>
  <c r="NC53" i="6"/>
  <c r="ND53" i="6"/>
  <c r="NE53" i="6"/>
  <c r="NF53" i="6"/>
  <c r="NG53" i="6"/>
  <c r="NH53" i="6"/>
  <c r="NI53" i="6"/>
  <c r="NJ53" i="6"/>
  <c r="NK53" i="6"/>
  <c r="NL53" i="6"/>
  <c r="NM53" i="6"/>
  <c r="NN53" i="6"/>
  <c r="NO53" i="6"/>
  <c r="NP53" i="6"/>
  <c r="NQ53" i="6"/>
  <c r="NR53" i="6"/>
  <c r="NS53" i="6"/>
  <c r="NT53" i="6"/>
  <c r="NU53" i="6"/>
  <c r="NV53" i="6"/>
  <c r="NW53" i="6"/>
  <c r="NX53" i="6"/>
  <c r="NY53" i="6"/>
  <c r="NZ53" i="6"/>
  <c r="OA53" i="6"/>
  <c r="OB53" i="6"/>
  <c r="OC53" i="6"/>
  <c r="OD53" i="6"/>
  <c r="OE53" i="6"/>
  <c r="OF53" i="6"/>
  <c r="OG53" i="6"/>
  <c r="OH53" i="6"/>
  <c r="OI53" i="6"/>
  <c r="OJ53" i="6"/>
  <c r="OK53" i="6"/>
  <c r="OL53" i="6"/>
  <c r="OM53" i="6"/>
  <c r="ON53" i="6"/>
  <c r="OO53" i="6"/>
  <c r="OP53" i="6"/>
  <c r="OQ53" i="6"/>
  <c r="OR53" i="6"/>
  <c r="OS53" i="6"/>
  <c r="OT53" i="6"/>
  <c r="OU53" i="6"/>
  <c r="OV53" i="6"/>
  <c r="OW53" i="6"/>
  <c r="OX53" i="6"/>
  <c r="OY53" i="6"/>
  <c r="OZ53" i="6"/>
  <c r="PA53" i="6"/>
  <c r="PB53" i="6"/>
  <c r="PC53" i="6"/>
  <c r="PD53" i="6"/>
  <c r="PE53" i="6"/>
  <c r="PF53" i="6"/>
  <c r="PG53" i="6"/>
  <c r="PH53" i="6"/>
  <c r="PI53" i="6"/>
  <c r="PJ53" i="6"/>
  <c r="PK53" i="6"/>
  <c r="PL53" i="6"/>
  <c r="PM53" i="6"/>
  <c r="PN53" i="6"/>
  <c r="PO53" i="6"/>
  <c r="PP53" i="6"/>
  <c r="PQ53" i="6"/>
  <c r="PR53" i="6"/>
  <c r="PS53" i="6"/>
  <c r="PT53" i="6"/>
  <c r="PU53" i="6"/>
  <c r="PV53" i="6"/>
  <c r="PW53" i="6"/>
  <c r="PX53" i="6"/>
  <c r="PY53" i="6"/>
  <c r="PZ53" i="6"/>
  <c r="QA53" i="6"/>
  <c r="QB53" i="6"/>
  <c r="QC53" i="6"/>
  <c r="QD53" i="6"/>
  <c r="QE53" i="6"/>
  <c r="QF53" i="6"/>
  <c r="QG53" i="6"/>
  <c r="MG35" i="6"/>
  <c r="MH35" i="6"/>
  <c r="MI35" i="6"/>
  <c r="MJ35" i="6"/>
  <c r="MK35" i="6"/>
  <c r="ML35" i="6"/>
  <c r="MM35" i="6"/>
  <c r="MN35" i="6"/>
  <c r="MO35" i="6"/>
  <c r="MP35" i="6"/>
  <c r="MQ35" i="6"/>
  <c r="MR35" i="6"/>
  <c r="MS35" i="6"/>
  <c r="MT35" i="6"/>
  <c r="MG37" i="6"/>
  <c r="MH37" i="6"/>
  <c r="MI37" i="6"/>
  <c r="MJ37" i="6"/>
  <c r="MK37" i="6"/>
  <c r="ML37" i="6"/>
  <c r="MM37" i="6"/>
  <c r="MN37" i="6"/>
  <c r="MO37" i="6"/>
  <c r="MP37" i="6"/>
  <c r="MQ37" i="6"/>
  <c r="MR37" i="6"/>
  <c r="MS37" i="6"/>
  <c r="MT37" i="6"/>
  <c r="MG41" i="6"/>
  <c r="MH41" i="6"/>
  <c r="MI41" i="6"/>
  <c r="MJ41" i="6"/>
  <c r="MK41" i="6"/>
  <c r="ML41" i="6"/>
  <c r="MM41" i="6"/>
  <c r="MN41" i="6"/>
  <c r="MO41" i="6"/>
  <c r="MP41" i="6"/>
  <c r="MQ41" i="6"/>
  <c r="MR41" i="6"/>
  <c r="MS41" i="6"/>
  <c r="MT41" i="6"/>
  <c r="MG43" i="6"/>
  <c r="MH43" i="6"/>
  <c r="MI43" i="6"/>
  <c r="MJ43" i="6"/>
  <c r="MK43" i="6"/>
  <c r="ML43" i="6"/>
  <c r="MM43" i="6"/>
  <c r="MN43" i="6"/>
  <c r="MO43" i="6"/>
  <c r="MP43" i="6"/>
  <c r="MQ43" i="6"/>
  <c r="MR43" i="6"/>
  <c r="MS43" i="6"/>
  <c r="MT43" i="6"/>
  <c r="MG47" i="6"/>
  <c r="MH47" i="6"/>
  <c r="MI47" i="6"/>
  <c r="MJ47" i="6"/>
  <c r="MK47" i="6"/>
  <c r="ML47" i="6"/>
  <c r="MM47" i="6"/>
  <c r="MN47" i="6"/>
  <c r="MO47" i="6"/>
  <c r="MP47" i="6"/>
  <c r="MQ47" i="6"/>
  <c r="MR47" i="6"/>
  <c r="MS47" i="6"/>
  <c r="MT47" i="6"/>
  <c r="MG49" i="6"/>
  <c r="MH49" i="6"/>
  <c r="MI49" i="6"/>
  <c r="MJ49" i="6"/>
  <c r="MK49" i="6"/>
  <c r="ML49" i="6"/>
  <c r="MM49" i="6"/>
  <c r="MN49" i="6"/>
  <c r="MO49" i="6"/>
  <c r="MP49" i="6"/>
  <c r="MQ49" i="6"/>
  <c r="MR49" i="6"/>
  <c r="MS49" i="6"/>
  <c r="MT49" i="6"/>
  <c r="MG53" i="6"/>
  <c r="MH53" i="6"/>
  <c r="MI53" i="6"/>
  <c r="MJ53" i="6"/>
  <c r="MK53" i="6"/>
  <c r="ML53" i="6"/>
  <c r="MM53" i="6"/>
  <c r="MN53" i="6"/>
  <c r="MO53" i="6"/>
  <c r="MP53" i="6"/>
  <c r="MQ53" i="6"/>
  <c r="MR53" i="6"/>
  <c r="MS53" i="6"/>
  <c r="MT53" i="6"/>
  <c r="MC35" i="6"/>
  <c r="MD35" i="6"/>
  <c r="ME35" i="6"/>
  <c r="MF35" i="6"/>
  <c r="MC37" i="6"/>
  <c r="MD37" i="6"/>
  <c r="ME37" i="6"/>
  <c r="MF37" i="6"/>
  <c r="MC41" i="6"/>
  <c r="MD41" i="6"/>
  <c r="ME41" i="6"/>
  <c r="MF41" i="6"/>
  <c r="MC43" i="6"/>
  <c r="MD43" i="6"/>
  <c r="ME43" i="6"/>
  <c r="MF43" i="6"/>
  <c r="MC47" i="6"/>
  <c r="MD47" i="6"/>
  <c r="ME47" i="6"/>
  <c r="MF47" i="6"/>
  <c r="MC49" i="6"/>
  <c r="MD49" i="6"/>
  <c r="ME49" i="6"/>
  <c r="MF49" i="6"/>
  <c r="MC53" i="6"/>
  <c r="MD53" i="6"/>
  <c r="ME53" i="6"/>
  <c r="MF53" i="6"/>
  <c r="LS35" i="6"/>
  <c r="LT35" i="6"/>
  <c r="LU35" i="6"/>
  <c r="LV35" i="6"/>
  <c r="LW35" i="6"/>
  <c r="LX35" i="6"/>
  <c r="LY35" i="6"/>
  <c r="LZ35" i="6"/>
  <c r="MA35" i="6"/>
  <c r="MB35" i="6"/>
  <c r="LS37" i="6"/>
  <c r="LT37" i="6"/>
  <c r="LU37" i="6"/>
  <c r="LV37" i="6"/>
  <c r="LW37" i="6"/>
  <c r="LX37" i="6"/>
  <c r="LY37" i="6"/>
  <c r="LZ37" i="6"/>
  <c r="MA37" i="6"/>
  <c r="MB37" i="6"/>
  <c r="LS41" i="6"/>
  <c r="LT41" i="6"/>
  <c r="LU41" i="6"/>
  <c r="LV41" i="6"/>
  <c r="LW41" i="6"/>
  <c r="LX41" i="6"/>
  <c r="LY41" i="6"/>
  <c r="LZ41" i="6"/>
  <c r="MA41" i="6"/>
  <c r="MB41" i="6"/>
  <c r="LS43" i="6"/>
  <c r="LT43" i="6"/>
  <c r="LU43" i="6"/>
  <c r="LV43" i="6"/>
  <c r="LW43" i="6"/>
  <c r="LX43" i="6"/>
  <c r="LY43" i="6"/>
  <c r="LZ43" i="6"/>
  <c r="MA43" i="6"/>
  <c r="MB43" i="6"/>
  <c r="LS47" i="6"/>
  <c r="LT47" i="6"/>
  <c r="LU47" i="6"/>
  <c r="LV47" i="6"/>
  <c r="LW47" i="6"/>
  <c r="LX47" i="6"/>
  <c r="LY47" i="6"/>
  <c r="LZ47" i="6"/>
  <c r="MA47" i="6"/>
  <c r="MB47" i="6"/>
  <c r="LS49" i="6"/>
  <c r="LT49" i="6"/>
  <c r="LU49" i="6"/>
  <c r="LV49" i="6"/>
  <c r="LW49" i="6"/>
  <c r="LX49" i="6"/>
  <c r="LY49" i="6"/>
  <c r="LZ49" i="6"/>
  <c r="MA49" i="6"/>
  <c r="MB49" i="6"/>
  <c r="LS53" i="6"/>
  <c r="LT53" i="6"/>
  <c r="LU53" i="6"/>
  <c r="LV53" i="6"/>
  <c r="LW53" i="6"/>
  <c r="LX53" i="6"/>
  <c r="LY53" i="6"/>
  <c r="LZ53" i="6"/>
  <c r="MA53" i="6"/>
  <c r="MB53" i="6"/>
  <c r="LK35" i="6"/>
  <c r="LL35" i="6"/>
  <c r="LM35" i="6"/>
  <c r="LN35" i="6"/>
  <c r="LO35" i="6"/>
  <c r="LP35" i="6"/>
  <c r="LQ35" i="6"/>
  <c r="LR35" i="6"/>
  <c r="LK37" i="6"/>
  <c r="LL37" i="6"/>
  <c r="LM37" i="6"/>
  <c r="LN37" i="6"/>
  <c r="LO37" i="6"/>
  <c r="LP37" i="6"/>
  <c r="LQ37" i="6"/>
  <c r="LR37" i="6"/>
  <c r="LK41" i="6"/>
  <c r="LL41" i="6"/>
  <c r="LM41" i="6"/>
  <c r="LN41" i="6"/>
  <c r="LO41" i="6"/>
  <c r="LP41" i="6"/>
  <c r="LQ41" i="6"/>
  <c r="LR41" i="6"/>
  <c r="LK43" i="6"/>
  <c r="LL43" i="6"/>
  <c r="LM43" i="6"/>
  <c r="LN43" i="6"/>
  <c r="LO43" i="6"/>
  <c r="LP43" i="6"/>
  <c r="LQ43" i="6"/>
  <c r="LR43" i="6"/>
  <c r="LK47" i="6"/>
  <c r="LL47" i="6"/>
  <c r="LM47" i="6"/>
  <c r="LN47" i="6"/>
  <c r="LO47" i="6"/>
  <c r="LP47" i="6"/>
  <c r="LQ47" i="6"/>
  <c r="LR47" i="6"/>
  <c r="LK49" i="6"/>
  <c r="LL49" i="6"/>
  <c r="LM49" i="6"/>
  <c r="LN49" i="6"/>
  <c r="LO49" i="6"/>
  <c r="LP49" i="6"/>
  <c r="LQ49" i="6"/>
  <c r="LR49" i="6"/>
  <c r="LK53" i="6"/>
  <c r="LL53" i="6"/>
  <c r="LM53" i="6"/>
  <c r="LN53" i="6"/>
  <c r="LO53" i="6"/>
  <c r="LP53" i="6"/>
  <c r="LQ53" i="6"/>
  <c r="LR53" i="6"/>
  <c r="LA35" i="6"/>
  <c r="LB35" i="6"/>
  <c r="LC35" i="6"/>
  <c r="LD35" i="6"/>
  <c r="LE35" i="6"/>
  <c r="LF35" i="6"/>
  <c r="LG35" i="6"/>
  <c r="LH35" i="6"/>
  <c r="LI35" i="6"/>
  <c r="LJ35" i="6"/>
  <c r="LA37" i="6"/>
  <c r="LB37" i="6"/>
  <c r="LC37" i="6"/>
  <c r="LD37" i="6"/>
  <c r="LE37" i="6"/>
  <c r="LF37" i="6"/>
  <c r="LG37" i="6"/>
  <c r="LH37" i="6"/>
  <c r="LI37" i="6"/>
  <c r="LJ37" i="6"/>
  <c r="LA41" i="6"/>
  <c r="LB41" i="6"/>
  <c r="LC41" i="6"/>
  <c r="LD41" i="6"/>
  <c r="LE41" i="6"/>
  <c r="LF41" i="6"/>
  <c r="LG41" i="6"/>
  <c r="LH41" i="6"/>
  <c r="LI41" i="6"/>
  <c r="LJ41" i="6"/>
  <c r="LA43" i="6"/>
  <c r="LB43" i="6"/>
  <c r="LC43" i="6"/>
  <c r="LD43" i="6"/>
  <c r="LE43" i="6"/>
  <c r="LF43" i="6"/>
  <c r="LG43" i="6"/>
  <c r="LH43" i="6"/>
  <c r="LI43" i="6"/>
  <c r="LJ43" i="6"/>
  <c r="LA47" i="6"/>
  <c r="LB47" i="6"/>
  <c r="LC47" i="6"/>
  <c r="LD47" i="6"/>
  <c r="LE47" i="6"/>
  <c r="LF47" i="6"/>
  <c r="LG47" i="6"/>
  <c r="LH47" i="6"/>
  <c r="LI47" i="6"/>
  <c r="LJ47" i="6"/>
  <c r="LA49" i="6"/>
  <c r="LB49" i="6"/>
  <c r="LC49" i="6"/>
  <c r="LD49" i="6"/>
  <c r="LE49" i="6"/>
  <c r="LF49" i="6"/>
  <c r="LG49" i="6"/>
  <c r="LH49" i="6"/>
  <c r="LI49" i="6"/>
  <c r="LJ49" i="6"/>
  <c r="LA53" i="6"/>
  <c r="LB53" i="6"/>
  <c r="LC53" i="6"/>
  <c r="LD53" i="6"/>
  <c r="LE53" i="6"/>
  <c r="LF53" i="6"/>
  <c r="LG53" i="6"/>
  <c r="LH53" i="6"/>
  <c r="LI53" i="6"/>
  <c r="LJ53" i="6"/>
  <c r="KB35" i="6"/>
  <c r="KC35" i="6"/>
  <c r="KD35" i="6"/>
  <c r="KE35" i="6"/>
  <c r="KF35" i="6"/>
  <c r="KG35" i="6"/>
  <c r="KH35" i="6"/>
  <c r="KI35" i="6"/>
  <c r="KJ35" i="6"/>
  <c r="KK35" i="6"/>
  <c r="KL35" i="6"/>
  <c r="KM35" i="6"/>
  <c r="KN35" i="6"/>
  <c r="KO35" i="6"/>
  <c r="KP35" i="6"/>
  <c r="KQ35" i="6"/>
  <c r="KR35" i="6"/>
  <c r="KS35" i="6"/>
  <c r="KT35" i="6"/>
  <c r="KU35" i="6"/>
  <c r="KV35" i="6"/>
  <c r="KW35" i="6"/>
  <c r="KX35" i="6"/>
  <c r="KY35" i="6"/>
  <c r="KZ35" i="6"/>
  <c r="KQ37" i="6"/>
  <c r="KR37" i="6"/>
  <c r="KS37" i="6"/>
  <c r="KT37" i="6"/>
  <c r="KU37" i="6"/>
  <c r="KV37" i="6"/>
  <c r="KW37" i="6"/>
  <c r="KX37" i="6"/>
  <c r="KY37" i="6"/>
  <c r="KZ37" i="6"/>
  <c r="KQ41" i="6"/>
  <c r="KR41" i="6"/>
  <c r="KS41" i="6"/>
  <c r="KT41" i="6"/>
  <c r="KU41" i="6"/>
  <c r="KV41" i="6"/>
  <c r="KW41" i="6"/>
  <c r="KX41" i="6"/>
  <c r="KY41" i="6"/>
  <c r="KZ41" i="6"/>
  <c r="KQ43" i="6"/>
  <c r="KR43" i="6"/>
  <c r="KS43" i="6"/>
  <c r="KT43" i="6"/>
  <c r="KU43" i="6"/>
  <c r="KV43" i="6"/>
  <c r="KW43" i="6"/>
  <c r="KX43" i="6"/>
  <c r="KY43" i="6"/>
  <c r="KZ43" i="6"/>
  <c r="KQ47" i="6"/>
  <c r="KR47" i="6"/>
  <c r="KS47" i="6"/>
  <c r="KT47" i="6"/>
  <c r="KU47" i="6"/>
  <c r="KV47" i="6"/>
  <c r="KW47" i="6"/>
  <c r="KX47" i="6"/>
  <c r="KY47" i="6"/>
  <c r="KZ47" i="6"/>
  <c r="KQ49" i="6"/>
  <c r="KR49" i="6"/>
  <c r="KS49" i="6"/>
  <c r="KT49" i="6"/>
  <c r="KU49" i="6"/>
  <c r="KV49" i="6"/>
  <c r="KW49" i="6"/>
  <c r="KX49" i="6"/>
  <c r="KY49" i="6"/>
  <c r="KZ49" i="6"/>
  <c r="KQ53" i="6"/>
  <c r="KR53" i="6"/>
  <c r="KS53" i="6"/>
  <c r="KT53" i="6"/>
  <c r="KU53" i="6"/>
  <c r="KV53" i="6"/>
  <c r="KW53" i="6"/>
  <c r="KX53" i="6"/>
  <c r="KY53" i="6"/>
  <c r="KZ53" i="6"/>
  <c r="KA35" i="6"/>
  <c r="JI35" i="6"/>
  <c r="JJ35" i="6"/>
  <c r="JK35" i="6"/>
  <c r="JL35" i="6"/>
  <c r="JM35" i="6"/>
  <c r="JO35" i="6"/>
  <c r="JQ35" i="6"/>
  <c r="JR35" i="6"/>
  <c r="JS35" i="6"/>
  <c r="JT35" i="6"/>
  <c r="JV35" i="6"/>
  <c r="JW35" i="6"/>
  <c r="JX35" i="6"/>
  <c r="JY35" i="6"/>
  <c r="JI37" i="6"/>
  <c r="JJ37" i="6"/>
  <c r="JK37" i="6"/>
  <c r="JL37" i="6"/>
  <c r="JM37" i="6"/>
  <c r="JN37" i="6"/>
  <c r="JO37" i="6"/>
  <c r="JP37" i="6"/>
  <c r="JQ37" i="6"/>
  <c r="JR37" i="6"/>
  <c r="JS37" i="6"/>
  <c r="JT37" i="6"/>
  <c r="JU37" i="6"/>
  <c r="JV37" i="6"/>
  <c r="JW37" i="6"/>
  <c r="JX37" i="6"/>
  <c r="JY37" i="6"/>
  <c r="JZ37" i="6"/>
  <c r="KA37" i="6"/>
  <c r="KB37" i="6"/>
  <c r="KC37" i="6"/>
  <c r="KD37" i="6"/>
  <c r="KE37" i="6"/>
  <c r="KF37" i="6"/>
  <c r="KG37" i="6"/>
  <c r="KH37" i="6"/>
  <c r="KI37" i="6"/>
  <c r="KJ37" i="6"/>
  <c r="KK37" i="6"/>
  <c r="KL37" i="6"/>
  <c r="KM37" i="6"/>
  <c r="KN37" i="6"/>
  <c r="KO37" i="6"/>
  <c r="KP37" i="6"/>
  <c r="JI41" i="6"/>
  <c r="JJ41" i="6"/>
  <c r="JK41" i="6"/>
  <c r="JL41" i="6"/>
  <c r="JM41" i="6"/>
  <c r="JN41" i="6"/>
  <c r="JO41" i="6"/>
  <c r="JP41" i="6"/>
  <c r="JQ41" i="6"/>
  <c r="JR41" i="6"/>
  <c r="JS41" i="6"/>
  <c r="JT41" i="6"/>
  <c r="JU41" i="6"/>
  <c r="JV41" i="6"/>
  <c r="JW41" i="6"/>
  <c r="JX41" i="6"/>
  <c r="JY41" i="6"/>
  <c r="JZ41" i="6"/>
  <c r="KA41" i="6"/>
  <c r="KB41" i="6"/>
  <c r="KC41" i="6"/>
  <c r="KD41" i="6"/>
  <c r="KE41" i="6"/>
  <c r="KF41" i="6"/>
  <c r="KG41" i="6"/>
  <c r="KH41" i="6"/>
  <c r="KI41" i="6"/>
  <c r="KJ41" i="6"/>
  <c r="KK41" i="6"/>
  <c r="KL41" i="6"/>
  <c r="KM41" i="6"/>
  <c r="KN41" i="6"/>
  <c r="KO41" i="6"/>
  <c r="KP41" i="6"/>
  <c r="JI43" i="6"/>
  <c r="JJ43" i="6"/>
  <c r="JK43" i="6"/>
  <c r="JL43" i="6"/>
  <c r="JM43" i="6"/>
  <c r="JN43" i="6"/>
  <c r="JO43" i="6"/>
  <c r="JP43" i="6"/>
  <c r="JQ43" i="6"/>
  <c r="JR43" i="6"/>
  <c r="JS43" i="6"/>
  <c r="JT43" i="6"/>
  <c r="JU43" i="6"/>
  <c r="JV43" i="6"/>
  <c r="JW43" i="6"/>
  <c r="JX43" i="6"/>
  <c r="JY43" i="6"/>
  <c r="JZ43" i="6"/>
  <c r="KA43" i="6"/>
  <c r="KB43" i="6"/>
  <c r="KC43" i="6"/>
  <c r="KD43" i="6"/>
  <c r="KE43" i="6"/>
  <c r="KF43" i="6"/>
  <c r="KG43" i="6"/>
  <c r="KH43" i="6"/>
  <c r="KI43" i="6"/>
  <c r="KJ43" i="6"/>
  <c r="KK43" i="6"/>
  <c r="KL43" i="6"/>
  <c r="KM43" i="6"/>
  <c r="KN43" i="6"/>
  <c r="KO43" i="6"/>
  <c r="KP43" i="6"/>
  <c r="JI47" i="6"/>
  <c r="JJ47" i="6"/>
  <c r="JK47" i="6"/>
  <c r="JL47" i="6"/>
  <c r="JM47" i="6"/>
  <c r="JN47" i="6"/>
  <c r="JO47" i="6"/>
  <c r="JP47" i="6"/>
  <c r="JQ47" i="6"/>
  <c r="JR47" i="6"/>
  <c r="JS47" i="6"/>
  <c r="JT47" i="6"/>
  <c r="JU47" i="6"/>
  <c r="JV47" i="6"/>
  <c r="JW47" i="6"/>
  <c r="JX47" i="6"/>
  <c r="JY47" i="6"/>
  <c r="JZ47" i="6"/>
  <c r="KA47" i="6"/>
  <c r="KB47" i="6"/>
  <c r="KC47" i="6"/>
  <c r="KD47" i="6"/>
  <c r="KE47" i="6"/>
  <c r="KF47" i="6"/>
  <c r="KG47" i="6"/>
  <c r="KH47" i="6"/>
  <c r="KI47" i="6"/>
  <c r="KJ47" i="6"/>
  <c r="KK47" i="6"/>
  <c r="KL47" i="6"/>
  <c r="KM47" i="6"/>
  <c r="KN47" i="6"/>
  <c r="KO47" i="6"/>
  <c r="KP47" i="6"/>
  <c r="JI49" i="6"/>
  <c r="JJ49" i="6"/>
  <c r="JK49" i="6"/>
  <c r="JL49" i="6"/>
  <c r="JM49" i="6"/>
  <c r="JN49" i="6"/>
  <c r="JO49" i="6"/>
  <c r="JP49" i="6"/>
  <c r="JQ49" i="6"/>
  <c r="JR49" i="6"/>
  <c r="JS49" i="6"/>
  <c r="JT49" i="6"/>
  <c r="JU49" i="6"/>
  <c r="JV49" i="6"/>
  <c r="JW49" i="6"/>
  <c r="JX49" i="6"/>
  <c r="JY49" i="6"/>
  <c r="JZ49" i="6"/>
  <c r="KA49" i="6"/>
  <c r="KB49" i="6"/>
  <c r="KC49" i="6"/>
  <c r="KD49" i="6"/>
  <c r="KE49" i="6"/>
  <c r="KF49" i="6"/>
  <c r="KG49" i="6"/>
  <c r="KH49" i="6"/>
  <c r="KI49" i="6"/>
  <c r="KJ49" i="6"/>
  <c r="KK49" i="6"/>
  <c r="KL49" i="6"/>
  <c r="KM49" i="6"/>
  <c r="KN49" i="6"/>
  <c r="KO49" i="6"/>
  <c r="KP49" i="6"/>
  <c r="JI53" i="6"/>
  <c r="JJ53" i="6"/>
  <c r="JK53" i="6"/>
  <c r="JL53" i="6"/>
  <c r="JM53" i="6"/>
  <c r="JN53" i="6"/>
  <c r="JO53" i="6"/>
  <c r="JP53" i="6"/>
  <c r="JQ53" i="6"/>
  <c r="JR53" i="6"/>
  <c r="JS53" i="6"/>
  <c r="JT53" i="6"/>
  <c r="JU53" i="6"/>
  <c r="JV53" i="6"/>
  <c r="JW53" i="6"/>
  <c r="JX53" i="6"/>
  <c r="JY53" i="6"/>
  <c r="JZ53" i="6"/>
  <c r="KA53" i="6"/>
  <c r="KB53" i="6"/>
  <c r="KC53" i="6"/>
  <c r="KD53" i="6"/>
  <c r="KE53" i="6"/>
  <c r="KF53" i="6"/>
  <c r="KG53" i="6"/>
  <c r="KH53" i="6"/>
  <c r="KI53" i="6"/>
  <c r="KJ53" i="6"/>
  <c r="KK53" i="6"/>
  <c r="KL53" i="6"/>
  <c r="KM53" i="6"/>
  <c r="KN53" i="6"/>
  <c r="KO53" i="6"/>
  <c r="KP53" i="6"/>
  <c r="IW35" i="6"/>
  <c r="IX35" i="6"/>
  <c r="IY35" i="6"/>
  <c r="JB35" i="6"/>
  <c r="JC35" i="6"/>
  <c r="JD35" i="6"/>
  <c r="JE35" i="6"/>
  <c r="JF35" i="6"/>
  <c r="IW37" i="6"/>
  <c r="IX37" i="6"/>
  <c r="IY37" i="6"/>
  <c r="IZ37" i="6"/>
  <c r="JA37" i="6"/>
  <c r="JB37" i="6"/>
  <c r="JC37" i="6"/>
  <c r="JD37" i="6"/>
  <c r="JE37" i="6"/>
  <c r="JF37" i="6"/>
  <c r="JG37" i="6"/>
  <c r="JH37" i="6"/>
  <c r="IW41" i="6"/>
  <c r="IX41" i="6"/>
  <c r="IY41" i="6"/>
  <c r="IZ41" i="6"/>
  <c r="JA41" i="6"/>
  <c r="JB41" i="6"/>
  <c r="JC41" i="6"/>
  <c r="JD41" i="6"/>
  <c r="JE41" i="6"/>
  <c r="JF41" i="6"/>
  <c r="JG41" i="6"/>
  <c r="JH41" i="6"/>
  <c r="IW43" i="6"/>
  <c r="IX43" i="6"/>
  <c r="IY43" i="6"/>
  <c r="IZ43" i="6"/>
  <c r="JA43" i="6"/>
  <c r="JB43" i="6"/>
  <c r="JC43" i="6"/>
  <c r="JD43" i="6"/>
  <c r="JE43" i="6"/>
  <c r="JF43" i="6"/>
  <c r="JG43" i="6"/>
  <c r="JH43" i="6"/>
  <c r="IW47" i="6"/>
  <c r="IX47" i="6"/>
  <c r="IY47" i="6"/>
  <c r="IZ47" i="6"/>
  <c r="JA47" i="6"/>
  <c r="JB47" i="6"/>
  <c r="JC47" i="6"/>
  <c r="JD47" i="6"/>
  <c r="JE47" i="6"/>
  <c r="JF47" i="6"/>
  <c r="JG47" i="6"/>
  <c r="JH47" i="6"/>
  <c r="IW49" i="6"/>
  <c r="IX49" i="6"/>
  <c r="IY49" i="6"/>
  <c r="IZ49" i="6"/>
  <c r="JA49" i="6"/>
  <c r="JB49" i="6"/>
  <c r="JC49" i="6"/>
  <c r="JD49" i="6"/>
  <c r="JE49" i="6"/>
  <c r="JF49" i="6"/>
  <c r="JG49" i="6"/>
  <c r="JH49" i="6"/>
  <c r="IW53" i="6"/>
  <c r="IX53" i="6"/>
  <c r="IY53" i="6"/>
  <c r="IZ53" i="6"/>
  <c r="JA53" i="6"/>
  <c r="JB53" i="6"/>
  <c r="JC53" i="6"/>
  <c r="JD53" i="6"/>
  <c r="JE53" i="6"/>
  <c r="JF53" i="6"/>
  <c r="JG53" i="6"/>
  <c r="JH53" i="6"/>
  <c r="B53" i="6"/>
  <c r="B49" i="6"/>
  <c r="B47" i="6"/>
  <c r="B43" i="6"/>
  <c r="B41" i="6"/>
  <c r="B37" i="6"/>
  <c r="B35" i="6"/>
  <c r="B4" i="6"/>
  <c r="IW2" i="6"/>
  <c r="IX2" i="6"/>
  <c r="IY2" i="6"/>
  <c r="IZ2" i="6"/>
  <c r="JA2" i="6"/>
  <c r="JB2" i="6"/>
  <c r="JC2" i="6"/>
  <c r="JD2" i="6"/>
  <c r="JE2" i="6"/>
  <c r="JF2" i="6"/>
  <c r="JG2" i="6"/>
  <c r="JH2" i="6"/>
  <c r="JI2" i="6"/>
  <c r="JJ2" i="6"/>
  <c r="JK2" i="6"/>
  <c r="JL2" i="6"/>
  <c r="JM2" i="6"/>
  <c r="JN2" i="6"/>
  <c r="JO2" i="6"/>
  <c r="JP2" i="6"/>
  <c r="JQ2" i="6"/>
  <c r="JR2" i="6"/>
  <c r="JS2" i="6"/>
  <c r="JT2" i="6"/>
  <c r="JU2" i="6"/>
  <c r="JV2" i="6"/>
  <c r="JW2" i="6"/>
  <c r="JX2" i="6"/>
  <c r="JY2" i="6"/>
  <c r="JZ2" i="6"/>
  <c r="KA2" i="6"/>
  <c r="KB2" i="6"/>
  <c r="KC2" i="6"/>
  <c r="KD2" i="6"/>
  <c r="KE2" i="6"/>
  <c r="KF2" i="6"/>
  <c r="KG2" i="6"/>
  <c r="KH2" i="6"/>
  <c r="KI2" i="6"/>
  <c r="KJ2" i="6"/>
  <c r="KK2" i="6"/>
  <c r="KL2" i="6"/>
  <c r="KM2" i="6"/>
  <c r="KN2" i="6"/>
  <c r="KO2" i="6"/>
  <c r="KP2" i="6"/>
  <c r="KQ2" i="6"/>
  <c r="KR2" i="6"/>
  <c r="KS2" i="6"/>
  <c r="KT2" i="6"/>
  <c r="KU2" i="6"/>
  <c r="KV2" i="6"/>
  <c r="KW2" i="6"/>
  <c r="KX2" i="6"/>
  <c r="KY2" i="6"/>
  <c r="KZ2" i="6"/>
  <c r="LA2" i="6"/>
  <c r="LB2" i="6"/>
  <c r="LC2" i="6"/>
  <c r="LD2" i="6"/>
  <c r="LE2" i="6"/>
  <c r="LF2" i="6"/>
  <c r="LG2" i="6"/>
  <c r="LH2" i="6"/>
  <c r="LI2" i="6"/>
  <c r="LJ2" i="6"/>
  <c r="LK2" i="6"/>
  <c r="LL2" i="6"/>
  <c r="LM2" i="6"/>
  <c r="LN2" i="6"/>
  <c r="LO2" i="6"/>
  <c r="LP2" i="6"/>
  <c r="LQ2" i="6"/>
  <c r="LR2" i="6"/>
  <c r="LS2" i="6"/>
  <c r="LT2" i="6"/>
  <c r="LU2" i="6"/>
  <c r="LV2" i="6"/>
  <c r="LW2" i="6"/>
  <c r="LX2" i="6"/>
  <c r="LY2" i="6"/>
  <c r="LZ2" i="6"/>
  <c r="MA2" i="6"/>
  <c r="MB2" i="6"/>
  <c r="MC2" i="6"/>
  <c r="MD2" i="6"/>
  <c r="ME2" i="6"/>
  <c r="MF2" i="6"/>
  <c r="MG2" i="6"/>
  <c r="MH2" i="6"/>
  <c r="MI2" i="6"/>
  <c r="MJ2" i="6"/>
  <c r="MK2" i="6"/>
  <c r="ML2" i="6"/>
  <c r="MM2" i="6"/>
  <c r="MN2" i="6"/>
  <c r="MO2" i="6"/>
  <c r="MP2" i="6"/>
  <c r="MQ2" i="6"/>
  <c r="MR2" i="6"/>
  <c r="MS2" i="6"/>
  <c r="MT2" i="6"/>
  <c r="MU2" i="6"/>
  <c r="MV2" i="6"/>
  <c r="MW2" i="6"/>
  <c r="MX2" i="6"/>
  <c r="MY2" i="6"/>
  <c r="MZ2" i="6"/>
  <c r="NA2" i="6"/>
  <c r="NB2" i="6"/>
  <c r="NC2" i="6"/>
  <c r="ND2" i="6"/>
  <c r="NE2" i="6"/>
  <c r="NF2" i="6"/>
  <c r="NG2" i="6"/>
  <c r="NH2" i="6"/>
  <c r="NI2" i="6"/>
  <c r="NJ2" i="6"/>
  <c r="NK2" i="6"/>
  <c r="NL2" i="6"/>
  <c r="NM2" i="6"/>
  <c r="NN2" i="6"/>
  <c r="NO2" i="6"/>
  <c r="NP2" i="6"/>
  <c r="NQ2" i="6"/>
  <c r="NR2" i="6"/>
  <c r="NS2" i="6"/>
  <c r="NT2" i="6"/>
  <c r="NU2" i="6"/>
  <c r="NV2" i="6"/>
  <c r="NW2" i="6"/>
  <c r="NX2" i="6"/>
  <c r="NY2" i="6"/>
  <c r="NZ2" i="6"/>
  <c r="OA2" i="6"/>
  <c r="OB2" i="6"/>
  <c r="OC2" i="6"/>
  <c r="OD2" i="6"/>
  <c r="OE2" i="6"/>
  <c r="OF2" i="6"/>
  <c r="OG2" i="6"/>
  <c r="OH2" i="6"/>
  <c r="OI2" i="6"/>
  <c r="OJ2" i="6"/>
  <c r="OK2" i="6"/>
  <c r="OL2" i="6"/>
  <c r="OM2" i="6"/>
  <c r="ON2" i="6"/>
  <c r="OO2" i="6"/>
  <c r="OP2" i="6"/>
  <c r="OQ2" i="6"/>
  <c r="OR2" i="6"/>
  <c r="OS2" i="6"/>
  <c r="OT2" i="6"/>
  <c r="OU2" i="6"/>
  <c r="OV2" i="6"/>
  <c r="OW2" i="6"/>
  <c r="OX2" i="6"/>
  <c r="OY2" i="6"/>
  <c r="OZ2" i="6"/>
  <c r="PA2" i="6"/>
  <c r="PB2" i="6"/>
  <c r="PC2" i="6"/>
  <c r="PD2" i="6"/>
  <c r="PE2" i="6"/>
  <c r="PF2" i="6"/>
  <c r="PG2" i="6"/>
  <c r="PH2" i="6"/>
  <c r="PI2" i="6"/>
  <c r="PJ2" i="6"/>
  <c r="PK2" i="6"/>
  <c r="PL2" i="6"/>
  <c r="PM2" i="6"/>
  <c r="PN2" i="6"/>
  <c r="PO2" i="6"/>
  <c r="PP2" i="6"/>
  <c r="PQ2" i="6"/>
  <c r="PR2" i="6"/>
  <c r="PS2" i="6"/>
  <c r="PT2" i="6"/>
  <c r="PU2" i="6"/>
  <c r="PV2" i="6"/>
  <c r="PW2" i="6"/>
  <c r="PX2" i="6"/>
  <c r="PY2" i="6"/>
  <c r="PZ2" i="6"/>
  <c r="QA2" i="6"/>
  <c r="QB2" i="6"/>
  <c r="QC2" i="6"/>
  <c r="QD2" i="6"/>
  <c r="QE2" i="6"/>
  <c r="QF2" i="6"/>
  <c r="QG2" i="6"/>
  <c r="QH2" i="6"/>
  <c r="QI2" i="6"/>
  <c r="QJ2" i="6"/>
  <c r="QK2" i="6"/>
  <c r="QL2" i="6"/>
  <c r="QM2" i="6"/>
  <c r="QN2" i="6"/>
  <c r="QO2" i="6"/>
  <c r="QP2" i="6"/>
  <c r="QQ2" i="6"/>
  <c r="QR2" i="6"/>
  <c r="QS2" i="6"/>
  <c r="QT2" i="6"/>
  <c r="QU2" i="6"/>
  <c r="C25" i="3"/>
  <c r="C26" i="3"/>
  <c r="D12" i="6"/>
  <c r="C12" i="6"/>
  <c r="E12" i="6"/>
  <c r="F12" i="6"/>
  <c r="G12" i="6"/>
  <c r="H12" i="6"/>
  <c r="I12" i="6"/>
  <c r="J12" i="6"/>
  <c r="K12" i="6"/>
  <c r="L12" i="6"/>
  <c r="M12" i="6"/>
  <c r="N12" i="6"/>
  <c r="O12" i="6"/>
  <c r="P12" i="6"/>
  <c r="Q12" i="6"/>
  <c r="R12" i="6"/>
  <c r="S12" i="6"/>
  <c r="T12" i="6"/>
  <c r="U12" i="6"/>
  <c r="V12" i="6"/>
  <c r="W12" i="6"/>
  <c r="X12" i="6"/>
  <c r="Y12" i="6"/>
  <c r="Z12" i="6"/>
  <c r="AA12" i="6"/>
  <c r="AB12" i="6"/>
  <c r="AC12" i="6"/>
  <c r="AD12" i="6"/>
  <c r="AE12" i="6"/>
  <c r="AF12" i="6"/>
  <c r="AG12" i="6"/>
  <c r="AH12" i="6"/>
  <c r="AI12" i="6"/>
  <c r="AJ12" i="6"/>
  <c r="AK12" i="6"/>
  <c r="AL12" i="6"/>
  <c r="AM12" i="6"/>
  <c r="AN12" i="6"/>
  <c r="AO12" i="6"/>
  <c r="AP12" i="6"/>
  <c r="AQ12" i="6"/>
  <c r="AR12" i="6"/>
  <c r="AS12" i="6"/>
  <c r="AT12" i="6"/>
  <c r="AU12" i="6"/>
  <c r="AV12" i="6"/>
  <c r="AW12" i="6"/>
  <c r="AX12" i="6"/>
  <c r="AY12" i="6"/>
  <c r="AZ12" i="6"/>
  <c r="BA12" i="6"/>
  <c r="BB12" i="6"/>
  <c r="BC12" i="6"/>
  <c r="BD12" i="6"/>
  <c r="BE12" i="6"/>
  <c r="BF12" i="6"/>
  <c r="BG12" i="6"/>
  <c r="BH12" i="6"/>
  <c r="BI12" i="6"/>
  <c r="BJ12" i="6"/>
  <c r="BK12" i="6"/>
  <c r="BL12" i="6"/>
  <c r="BM12" i="6"/>
  <c r="BN12" i="6"/>
  <c r="BO12" i="6"/>
  <c r="BP12" i="6"/>
  <c r="BQ12" i="6"/>
  <c r="BR12" i="6"/>
  <c r="BS12" i="6"/>
  <c r="BT12" i="6"/>
  <c r="BU12" i="6"/>
  <c r="BV12" i="6"/>
  <c r="BW12" i="6"/>
  <c r="BX12" i="6"/>
  <c r="BY12" i="6"/>
  <c r="BZ12" i="6"/>
  <c r="CA12" i="6"/>
  <c r="CB12" i="6"/>
  <c r="CC12" i="6"/>
  <c r="CD12" i="6"/>
  <c r="CE12" i="6"/>
  <c r="CF12" i="6"/>
  <c r="CG12" i="6"/>
  <c r="CH12" i="6"/>
  <c r="CI12" i="6"/>
  <c r="CJ12" i="6"/>
  <c r="CK12" i="6"/>
  <c r="CL12" i="6"/>
  <c r="CM12" i="6"/>
  <c r="CN12" i="6"/>
  <c r="B12" i="6"/>
  <c r="C13" i="6"/>
  <c r="D13" i="6"/>
  <c r="E13" i="6"/>
  <c r="F13" i="6"/>
  <c r="G13" i="6"/>
  <c r="H13" i="6"/>
  <c r="I13" i="6"/>
  <c r="J13" i="6"/>
  <c r="K13" i="6"/>
  <c r="L13" i="6"/>
  <c r="M13" i="6"/>
  <c r="N13" i="6"/>
  <c r="O13" i="6"/>
  <c r="P13" i="6"/>
  <c r="Q13" i="6"/>
  <c r="R13" i="6"/>
  <c r="S13" i="6"/>
  <c r="T13" i="6"/>
  <c r="U13" i="6"/>
  <c r="V13" i="6"/>
  <c r="W13" i="6"/>
  <c r="X13" i="6"/>
  <c r="Y13" i="6"/>
  <c r="Z13" i="6"/>
  <c r="AA13" i="6"/>
  <c r="AB13" i="6"/>
  <c r="AC13" i="6"/>
  <c r="AD13" i="6"/>
  <c r="AE13" i="6"/>
  <c r="AF13" i="6"/>
  <c r="AG13" i="6"/>
  <c r="AH13" i="6"/>
  <c r="AI13" i="6"/>
  <c r="AJ13" i="6"/>
  <c r="AK13" i="6"/>
  <c r="AL13" i="6"/>
  <c r="AM13" i="6"/>
  <c r="AN13" i="6"/>
  <c r="AO13" i="6"/>
  <c r="AP13" i="6"/>
  <c r="AQ13" i="6"/>
  <c r="AR13" i="6"/>
  <c r="AS13" i="6"/>
  <c r="AT13" i="6"/>
  <c r="AU13" i="6"/>
  <c r="AV13" i="6"/>
  <c r="AW13" i="6"/>
  <c r="AX13" i="6"/>
  <c r="AY13" i="6"/>
  <c r="AZ13" i="6"/>
  <c r="BA13" i="6"/>
  <c r="BB13" i="6"/>
  <c r="BC13" i="6"/>
  <c r="BD13" i="6"/>
  <c r="BE13" i="6"/>
  <c r="BF13" i="6"/>
  <c r="BG13" i="6"/>
  <c r="BH13" i="6"/>
  <c r="BI13" i="6"/>
  <c r="BJ13" i="6"/>
  <c r="BK13" i="6"/>
  <c r="BL13" i="6"/>
  <c r="BM13" i="6"/>
  <c r="BN13" i="6"/>
  <c r="BO13" i="6"/>
  <c r="BP13" i="6"/>
  <c r="BQ13" i="6"/>
  <c r="BR13" i="6"/>
  <c r="BS13" i="6"/>
  <c r="BT13" i="6"/>
  <c r="BU13" i="6"/>
  <c r="CD13" i="6"/>
  <c r="CE13" i="6"/>
  <c r="CF13" i="6"/>
  <c r="CG13" i="6"/>
  <c r="CH13" i="6"/>
  <c r="CI13" i="6"/>
  <c r="CJ13" i="6"/>
  <c r="CK13" i="6"/>
  <c r="CL13" i="6"/>
  <c r="CM13" i="6"/>
  <c r="CN13" i="6"/>
  <c r="DL80" i="3"/>
  <c r="DL81" i="3"/>
  <c r="DL82" i="3"/>
  <c r="S30" i="75"/>
  <c r="O24" i="7"/>
  <c r="N24" i="7"/>
  <c r="O30" i="7"/>
  <c r="N30" i="7"/>
  <c r="O29" i="7"/>
  <c r="N29" i="7"/>
  <c r="O28" i="7"/>
  <c r="N28" i="7"/>
  <c r="O27" i="7"/>
  <c r="N27" i="7"/>
  <c r="O26" i="7"/>
  <c r="N26" i="7"/>
  <c r="O25" i="7"/>
  <c r="N25" i="7"/>
  <c r="S27" i="75"/>
  <c r="S26" i="75"/>
  <c r="S18" i="75"/>
  <c r="B5" i="2"/>
  <c r="B104" i="31"/>
  <c r="CO12" i="6"/>
  <c r="B108" i="31"/>
  <c r="B106" i="31"/>
  <c r="C106" i="31"/>
  <c r="C108" i="31"/>
  <c r="D108" i="31"/>
  <c r="D106" i="31"/>
  <c r="E108" i="31"/>
  <c r="E106" i="31"/>
  <c r="B103" i="31"/>
  <c r="C103" i="31"/>
  <c r="B113" i="31"/>
  <c r="BV13" i="6"/>
  <c r="BW13" i="6"/>
  <c r="BX13" i="6"/>
  <c r="BY13" i="6"/>
  <c r="BZ13" i="6"/>
  <c r="CA13" i="6"/>
  <c r="CB13" i="6"/>
  <c r="CC13" i="6"/>
  <c r="B6" i="1"/>
  <c r="C5" i="3"/>
  <c r="CO13" i="6"/>
  <c r="C5" i="1"/>
  <c r="D5" i="3"/>
  <c r="D5" i="1"/>
  <c r="C13" i="1"/>
  <c r="CP13" i="6"/>
  <c r="D15" i="1"/>
  <c r="E5" i="3"/>
  <c r="BC11" i="6"/>
  <c r="BC14" i="6"/>
  <c r="BF11" i="6"/>
  <c r="BF14" i="6"/>
  <c r="BR11" i="6"/>
  <c r="BR14" i="6"/>
  <c r="C11" i="6"/>
  <c r="C14" i="6"/>
  <c r="CC11" i="6"/>
  <c r="CC14" i="6"/>
  <c r="BH11" i="6"/>
  <c r="BH14" i="6"/>
  <c r="B11" i="6"/>
  <c r="B14" i="6"/>
  <c r="R11" i="6"/>
  <c r="R14" i="6"/>
  <c r="AL11" i="6"/>
  <c r="AL14" i="6"/>
  <c r="BZ11" i="6"/>
  <c r="BZ14" i="6"/>
  <c r="CG11" i="6"/>
  <c r="CG14" i="6"/>
  <c r="AP11" i="6"/>
  <c r="AP14" i="6"/>
  <c r="BJ11" i="6"/>
  <c r="BJ14" i="6"/>
  <c r="AH11" i="6"/>
  <c r="AH14" i="6"/>
  <c r="H11" i="6"/>
  <c r="H14" i="6"/>
  <c r="N11" i="6"/>
  <c r="N14" i="6"/>
  <c r="AI11" i="6"/>
  <c r="AI14" i="6"/>
  <c r="AV11" i="6"/>
  <c r="AV14" i="6"/>
  <c r="BB11" i="6"/>
  <c r="BB14" i="6"/>
  <c r="D11" i="6"/>
  <c r="D14" i="6"/>
  <c r="CE11" i="6"/>
  <c r="CE14" i="6"/>
  <c r="AK11" i="6"/>
  <c r="AK14" i="6"/>
  <c r="CF11" i="6"/>
  <c r="CF14" i="6"/>
  <c r="BG11" i="6"/>
  <c r="BG14" i="6"/>
  <c r="BN11" i="6"/>
  <c r="BN14" i="6"/>
  <c r="AT11" i="6"/>
  <c r="AT14" i="6"/>
  <c r="BQ11" i="6"/>
  <c r="BQ14" i="6"/>
  <c r="AJ11" i="6"/>
  <c r="AJ14" i="6"/>
  <c r="BX11" i="6"/>
  <c r="BX14" i="6"/>
  <c r="BV11" i="6"/>
  <c r="BV14" i="6"/>
  <c r="AQ11" i="6"/>
  <c r="AQ14" i="6"/>
  <c r="W11" i="6"/>
  <c r="W14" i="6"/>
  <c r="CI11" i="6"/>
  <c r="CI14" i="6"/>
  <c r="AM11" i="6"/>
  <c r="AM14" i="6"/>
  <c r="F11" i="6"/>
  <c r="F14" i="6"/>
  <c r="AF11" i="6"/>
  <c r="AF14" i="6"/>
  <c r="E11" i="6"/>
  <c r="E14" i="6"/>
  <c r="AE11" i="6"/>
  <c r="AE14" i="6"/>
  <c r="J11" i="6"/>
  <c r="J14" i="6"/>
  <c r="BO11" i="6"/>
  <c r="BO14" i="6"/>
  <c r="BY11" i="6"/>
  <c r="BY14" i="6"/>
  <c r="AN11" i="6"/>
  <c r="AN14" i="6"/>
  <c r="AS11" i="6"/>
  <c r="AS14" i="6"/>
  <c r="BW11" i="6"/>
  <c r="BW14" i="6"/>
  <c r="P11" i="6"/>
  <c r="P14" i="6"/>
  <c r="O11" i="6"/>
  <c r="O14" i="6"/>
  <c r="CL11" i="6"/>
  <c r="CL14" i="6"/>
  <c r="AC11" i="6"/>
  <c r="AC14" i="6"/>
  <c r="AR11" i="6"/>
  <c r="AR14" i="6"/>
  <c r="BS11" i="6"/>
  <c r="BS14" i="6"/>
  <c r="BK11" i="6"/>
  <c r="BK14" i="6"/>
  <c r="CH11" i="6"/>
  <c r="CH14" i="6"/>
  <c r="BM11" i="6"/>
  <c r="BM14" i="6"/>
  <c r="U11" i="6"/>
  <c r="U14" i="6"/>
  <c r="CJ11" i="6"/>
  <c r="CJ14" i="6"/>
  <c r="AG11" i="6"/>
  <c r="AG14" i="6"/>
  <c r="AU11" i="6"/>
  <c r="AU14" i="6"/>
  <c r="CA11" i="6"/>
  <c r="CA14" i="6"/>
  <c r="BL11" i="6"/>
  <c r="BL14" i="6"/>
  <c r="I11" i="6"/>
  <c r="I14" i="6"/>
  <c r="S11" i="6"/>
  <c r="S14" i="6"/>
  <c r="BD11" i="6"/>
  <c r="BD14" i="6"/>
  <c r="X11" i="6"/>
  <c r="X14" i="6"/>
  <c r="M11" i="6"/>
  <c r="M14" i="6"/>
  <c r="BA11" i="6"/>
  <c r="BA14" i="6"/>
  <c r="AY11" i="6"/>
  <c r="AY14" i="6"/>
  <c r="Z11" i="6"/>
  <c r="Z14" i="6"/>
  <c r="CK11" i="6"/>
  <c r="CK14" i="6"/>
  <c r="L11" i="6"/>
  <c r="L14" i="6"/>
  <c r="AA11" i="6"/>
  <c r="AA14" i="6"/>
  <c r="AW11" i="6"/>
  <c r="AW14" i="6"/>
  <c r="CN11" i="6"/>
  <c r="CN14" i="6"/>
  <c r="Q11" i="6"/>
  <c r="Q14" i="6"/>
  <c r="G11" i="6"/>
  <c r="G14" i="6"/>
  <c r="BP11" i="6"/>
  <c r="BP14" i="6"/>
  <c r="AX11" i="6"/>
  <c r="AX14" i="6"/>
  <c r="CM11" i="6"/>
  <c r="CM14" i="6"/>
  <c r="BU11" i="6"/>
  <c r="BU14" i="6"/>
  <c r="BE11" i="6"/>
  <c r="BE14" i="6"/>
  <c r="K11" i="6"/>
  <c r="K14" i="6"/>
  <c r="AD11" i="6"/>
  <c r="AD14" i="6"/>
  <c r="Y11" i="6"/>
  <c r="Y14" i="6"/>
  <c r="CB11" i="6"/>
  <c r="CB14" i="6"/>
  <c r="AZ11" i="6"/>
  <c r="AZ14" i="6"/>
  <c r="AB11" i="6"/>
  <c r="AB14" i="6"/>
  <c r="V11" i="6"/>
  <c r="V14" i="6"/>
  <c r="AO11" i="6"/>
  <c r="AO14" i="6"/>
  <c r="BI11" i="6"/>
  <c r="BI14" i="6"/>
  <c r="BT11" i="6"/>
  <c r="BT14" i="6"/>
  <c r="T11" i="6"/>
  <c r="T14" i="6"/>
  <c r="CD11" i="6"/>
  <c r="CD14" i="6"/>
  <c r="D13" i="1"/>
  <c r="CQ13" i="6"/>
  <c r="E5" i="1"/>
  <c r="F5" i="3"/>
  <c r="E15" i="1"/>
  <c r="E16" i="1"/>
  <c r="E13" i="1"/>
  <c r="CR13" i="6"/>
  <c r="F5" i="1"/>
  <c r="G5" i="3"/>
  <c r="F15" i="1"/>
  <c r="F16" i="1"/>
  <c r="F17" i="1"/>
  <c r="F13" i="1"/>
  <c r="CS13" i="6"/>
  <c r="G5" i="1"/>
  <c r="H5" i="3"/>
  <c r="G15" i="1"/>
  <c r="G16" i="1"/>
  <c r="G17" i="1"/>
  <c r="G18" i="1"/>
  <c r="AP39" i="74" a="1"/>
  <c r="AP39" i="74"/>
  <c r="AP37" i="74" a="1"/>
  <c r="AP37" i="74"/>
  <c r="AP32" i="74" a="1"/>
  <c r="AP32" i="74"/>
  <c r="AP43" i="74" a="1"/>
  <c r="AP43" i="74"/>
  <c r="AP38" i="74" a="1"/>
  <c r="AP38" i="74"/>
  <c r="AP51" i="74" a="1"/>
  <c r="AP51" i="74"/>
  <c r="AP49" i="74" a="1"/>
  <c r="AP49" i="74"/>
  <c r="AP46" i="74" a="1"/>
  <c r="AP46" i="74"/>
  <c r="AP50" i="74" a="1"/>
  <c r="AP50" i="74"/>
  <c r="AP36" i="74" a="1"/>
  <c r="AP36" i="74"/>
  <c r="AP48" i="74" a="1"/>
  <c r="AP48" i="74"/>
  <c r="AP30" i="74" a="1"/>
  <c r="AP30" i="74"/>
  <c r="AP40" i="74" a="1"/>
  <c r="AP40" i="74"/>
  <c r="AP34" i="74" a="1"/>
  <c r="AP34" i="74"/>
  <c r="AP33" i="74" a="1"/>
  <c r="AP33" i="74"/>
  <c r="AP31" i="74" a="1"/>
  <c r="AP31" i="74"/>
  <c r="AP54" i="74" a="1"/>
  <c r="AP54" i="74"/>
  <c r="AP45" i="74" a="1"/>
  <c r="AP45" i="74"/>
  <c r="AP42" i="74" a="1"/>
  <c r="AP42" i="74"/>
  <c r="AP47" i="74" a="1"/>
  <c r="AP47" i="74"/>
  <c r="AP53" i="74" a="1"/>
  <c r="AP53" i="74"/>
  <c r="AP44" i="74" a="1"/>
  <c r="AP44" i="74"/>
  <c r="AP52" i="74" a="1"/>
  <c r="AP52" i="74"/>
  <c r="AP35" i="74" a="1"/>
  <c r="AP35" i="74"/>
  <c r="AP41" i="74" a="1"/>
  <c r="AP41" i="74"/>
  <c r="G13" i="1"/>
  <c r="CT13" i="6"/>
  <c r="H5" i="1"/>
  <c r="I5" i="3"/>
  <c r="H15" i="1"/>
  <c r="H16" i="1"/>
  <c r="H17" i="1"/>
  <c r="H18" i="1"/>
  <c r="H19" i="1"/>
  <c r="H13" i="1"/>
  <c r="CU13" i="6"/>
  <c r="I5" i="1"/>
  <c r="J5" i="3"/>
  <c r="I15" i="1"/>
  <c r="I16" i="1"/>
  <c r="I17" i="1"/>
  <c r="I18" i="1"/>
  <c r="I19" i="1"/>
  <c r="C138" i="3"/>
  <c r="C142" i="3"/>
  <c r="C99" i="3"/>
  <c r="C91" i="3"/>
  <c r="C44" i="3"/>
  <c r="C48" i="3"/>
  <c r="C20" i="3"/>
  <c r="B17" i="4"/>
  <c r="I13" i="1"/>
  <c r="CV13" i="6"/>
  <c r="J5" i="1"/>
  <c r="K5" i="3"/>
  <c r="J15" i="1"/>
  <c r="J16" i="1"/>
  <c r="J17" i="1"/>
  <c r="J18" i="1"/>
  <c r="J19" i="1"/>
  <c r="C114" i="3"/>
  <c r="C67" i="3"/>
  <c r="C100" i="3"/>
  <c r="C101" i="3"/>
  <c r="C102" i="3"/>
  <c r="C103" i="3"/>
  <c r="C107" i="3"/>
  <c r="C109" i="3"/>
  <c r="C15" i="3"/>
  <c r="C69" i="3"/>
  <c r="C70" i="3"/>
  <c r="C117" i="3"/>
  <c r="C116" i="3"/>
  <c r="C124" i="3"/>
  <c r="C77" i="3"/>
  <c r="C30" i="3"/>
  <c r="D138" i="3"/>
  <c r="D142" i="3"/>
  <c r="D99" i="3"/>
  <c r="D20" i="3"/>
  <c r="C17" i="4"/>
  <c r="D91" i="3"/>
  <c r="D95" i="3"/>
  <c r="J13" i="1"/>
  <c r="CW13" i="6"/>
  <c r="K5" i="1"/>
  <c r="L5" i="3"/>
  <c r="K15" i="1"/>
  <c r="K16" i="1"/>
  <c r="K17" i="1"/>
  <c r="K18" i="1"/>
  <c r="K19" i="1"/>
  <c r="D67" i="3"/>
  <c r="D114" i="3"/>
  <c r="D100" i="3"/>
  <c r="D101" i="3"/>
  <c r="D102" i="3"/>
  <c r="D103" i="3"/>
  <c r="D107" i="3"/>
  <c r="D109" i="3"/>
  <c r="D15" i="3"/>
  <c r="D116" i="3"/>
  <c r="D117" i="3"/>
  <c r="E138" i="3"/>
  <c r="E142" i="3"/>
  <c r="E99" i="3"/>
  <c r="E20" i="3"/>
  <c r="D17" i="4"/>
  <c r="E91" i="3"/>
  <c r="K13" i="1"/>
  <c r="CX13" i="6"/>
  <c r="L5" i="1"/>
  <c r="M5" i="3"/>
  <c r="L15" i="1"/>
  <c r="L16" i="1"/>
  <c r="L17" i="1"/>
  <c r="L18" i="1"/>
  <c r="L19" i="1"/>
  <c r="E67" i="3"/>
  <c r="E114" i="3"/>
  <c r="E100" i="3"/>
  <c r="E101" i="3"/>
  <c r="E102" i="3"/>
  <c r="E103" i="3"/>
  <c r="E107" i="3"/>
  <c r="E109" i="3"/>
  <c r="E15" i="3"/>
  <c r="E116" i="3"/>
  <c r="E117" i="3"/>
  <c r="E69" i="3"/>
  <c r="E70" i="3"/>
  <c r="E23" i="3"/>
  <c r="F138" i="3"/>
  <c r="F142" i="3"/>
  <c r="F99" i="3"/>
  <c r="F20" i="3"/>
  <c r="E17" i="4"/>
  <c r="F91" i="3"/>
  <c r="F95" i="3"/>
  <c r="L13" i="1"/>
  <c r="CY13" i="6"/>
  <c r="M5" i="1"/>
  <c r="N5" i="3"/>
  <c r="M15" i="1"/>
  <c r="M16" i="1"/>
  <c r="M17" i="1"/>
  <c r="M18" i="1"/>
  <c r="M19" i="1"/>
  <c r="F67" i="3"/>
  <c r="F114" i="3"/>
  <c r="F100" i="3"/>
  <c r="F101" i="3"/>
  <c r="F102" i="3"/>
  <c r="F106" i="3"/>
  <c r="F103" i="3"/>
  <c r="F107" i="3"/>
  <c r="F109" i="3"/>
  <c r="F15" i="3"/>
  <c r="F105" i="3"/>
  <c r="F116" i="3"/>
  <c r="F117" i="3"/>
  <c r="G138" i="3"/>
  <c r="G99" i="3"/>
  <c r="G20" i="3"/>
  <c r="F17" i="4"/>
  <c r="G91" i="3"/>
  <c r="G95" i="3"/>
  <c r="M13" i="1"/>
  <c r="CZ13" i="6"/>
  <c r="N5" i="1"/>
  <c r="O5" i="3"/>
  <c r="N15" i="1"/>
  <c r="N16" i="1"/>
  <c r="N17" i="1"/>
  <c r="N18" i="1"/>
  <c r="N19" i="1"/>
  <c r="G67" i="3"/>
  <c r="G70" i="3"/>
  <c r="G114" i="3"/>
  <c r="G100" i="3"/>
  <c r="G101" i="3"/>
  <c r="G102" i="3"/>
  <c r="G106" i="3"/>
  <c r="G103" i="3"/>
  <c r="G107" i="3"/>
  <c r="G109" i="3"/>
  <c r="G15" i="3"/>
  <c r="G105" i="3"/>
  <c r="G116" i="3"/>
  <c r="G117" i="3"/>
  <c r="H138" i="3"/>
  <c r="H99" i="3"/>
  <c r="H20" i="3"/>
  <c r="G17" i="4"/>
  <c r="H91" i="3"/>
  <c r="N13" i="1"/>
  <c r="DA13" i="6"/>
  <c r="O5" i="1"/>
  <c r="P5" i="3"/>
  <c r="O15" i="1"/>
  <c r="O16" i="1"/>
  <c r="O17" i="1"/>
  <c r="O18" i="1"/>
  <c r="O19" i="1"/>
  <c r="H95" i="3"/>
  <c r="H67" i="3"/>
  <c r="H70" i="3"/>
  <c r="H114" i="3"/>
  <c r="H100" i="3"/>
  <c r="H101" i="3"/>
  <c r="H102" i="3"/>
  <c r="H106" i="3"/>
  <c r="H103" i="3"/>
  <c r="H107" i="3"/>
  <c r="H109" i="3"/>
  <c r="H15" i="3"/>
  <c r="H105" i="3"/>
  <c r="H116" i="3"/>
  <c r="H117" i="3"/>
  <c r="I138" i="3"/>
  <c r="I142" i="3"/>
  <c r="I99" i="3"/>
  <c r="I20" i="3"/>
  <c r="H17" i="4"/>
  <c r="I91" i="3"/>
  <c r="I95" i="3"/>
  <c r="O13" i="1"/>
  <c r="DB13" i="6"/>
  <c r="P5" i="1"/>
  <c r="Q5" i="3"/>
  <c r="P15" i="1"/>
  <c r="P16" i="1"/>
  <c r="P17" i="1"/>
  <c r="P18" i="1"/>
  <c r="P19" i="1"/>
  <c r="I67" i="3"/>
  <c r="I114" i="3"/>
  <c r="I100" i="3"/>
  <c r="I101" i="3"/>
  <c r="I102" i="3"/>
  <c r="I103" i="3"/>
  <c r="I107" i="3"/>
  <c r="I109" i="3"/>
  <c r="I15" i="3"/>
  <c r="I105" i="3"/>
  <c r="I106" i="3"/>
  <c r="I104" i="3"/>
  <c r="I116" i="3"/>
  <c r="I117" i="3"/>
  <c r="J138" i="3"/>
  <c r="J142" i="3"/>
  <c r="J99" i="3"/>
  <c r="J20" i="3"/>
  <c r="I17" i="4"/>
  <c r="J91" i="3"/>
  <c r="J44" i="3"/>
  <c r="J48" i="3"/>
  <c r="J95" i="3"/>
  <c r="P13" i="1"/>
  <c r="DC13" i="6"/>
  <c r="Q5" i="1"/>
  <c r="R5" i="3"/>
  <c r="Q15" i="1"/>
  <c r="Q16" i="1"/>
  <c r="Q17" i="1"/>
  <c r="Q18" i="1"/>
  <c r="Q19" i="1"/>
  <c r="J67" i="3"/>
  <c r="J70" i="3"/>
  <c r="J114" i="3"/>
  <c r="J100" i="3"/>
  <c r="J101" i="3"/>
  <c r="J102" i="3"/>
  <c r="J105" i="3"/>
  <c r="J103" i="3"/>
  <c r="J107" i="3"/>
  <c r="J109" i="3"/>
  <c r="J15" i="3"/>
  <c r="J106" i="3"/>
  <c r="J116" i="3"/>
  <c r="J117" i="3"/>
  <c r="K138" i="3"/>
  <c r="K99" i="3"/>
  <c r="K20" i="3"/>
  <c r="J17" i="4"/>
  <c r="K91" i="3"/>
  <c r="Q13" i="1"/>
  <c r="DD13" i="6"/>
  <c r="R5" i="1"/>
  <c r="K142" i="3"/>
  <c r="S5" i="3"/>
  <c r="R15" i="1"/>
  <c r="R16" i="1"/>
  <c r="R17" i="1"/>
  <c r="R18" i="1"/>
  <c r="R19" i="1"/>
  <c r="K95" i="3"/>
  <c r="K67" i="3"/>
  <c r="K114" i="3"/>
  <c r="K100" i="3"/>
  <c r="K104" i="3"/>
  <c r="K101" i="3"/>
  <c r="K102" i="3"/>
  <c r="K103" i="3"/>
  <c r="K107" i="3"/>
  <c r="K109" i="3"/>
  <c r="K15" i="3"/>
  <c r="K116" i="3"/>
  <c r="K117" i="3"/>
  <c r="L138" i="3"/>
  <c r="L99" i="3"/>
  <c r="L20" i="3"/>
  <c r="K17" i="4"/>
  <c r="L91" i="3"/>
  <c r="L95" i="3"/>
  <c r="R13" i="1"/>
  <c r="DE13" i="6"/>
  <c r="S5" i="1"/>
  <c r="L142" i="3"/>
  <c r="T5" i="3"/>
  <c r="S15" i="1"/>
  <c r="S16" i="1"/>
  <c r="S17" i="1"/>
  <c r="S18" i="1"/>
  <c r="S19" i="1"/>
  <c r="L67" i="3"/>
  <c r="L114" i="3"/>
  <c r="L100" i="3"/>
  <c r="L101" i="3"/>
  <c r="L102" i="3"/>
  <c r="L103" i="3"/>
  <c r="L107" i="3"/>
  <c r="L109" i="3"/>
  <c r="L15" i="3"/>
  <c r="L105" i="3"/>
  <c r="L106" i="3"/>
  <c r="L104" i="3"/>
  <c r="L116" i="3"/>
  <c r="L117" i="3"/>
  <c r="S7" i="1"/>
  <c r="M138" i="3"/>
  <c r="M99" i="3"/>
  <c r="M20" i="3"/>
  <c r="L17" i="4"/>
  <c r="M91" i="3"/>
  <c r="M44" i="3"/>
  <c r="M48" i="3"/>
  <c r="M95" i="3"/>
  <c r="S13" i="1"/>
  <c r="DF13" i="6"/>
  <c r="T5" i="1"/>
  <c r="M142" i="3"/>
  <c r="U5" i="3"/>
  <c r="T15" i="1"/>
  <c r="T16" i="1"/>
  <c r="T17" i="1"/>
  <c r="T18" i="1"/>
  <c r="T19" i="1"/>
  <c r="M67" i="3"/>
  <c r="M69" i="3"/>
  <c r="M114" i="3"/>
  <c r="M100" i="3"/>
  <c r="M101" i="3"/>
  <c r="M102" i="3"/>
  <c r="M103" i="3"/>
  <c r="M107" i="3"/>
  <c r="M109" i="3"/>
  <c r="M15" i="3"/>
  <c r="M105" i="3"/>
  <c r="M106" i="3"/>
  <c r="M116" i="3"/>
  <c r="M117" i="3"/>
  <c r="N138" i="3"/>
  <c r="N99" i="3"/>
  <c r="N20" i="3"/>
  <c r="M17" i="4"/>
  <c r="N91" i="3"/>
  <c r="N95" i="3"/>
  <c r="T13" i="1"/>
  <c r="DG13" i="6"/>
  <c r="U5" i="1"/>
  <c r="V5" i="3"/>
  <c r="U15" i="1"/>
  <c r="U16" i="1"/>
  <c r="U17" i="1"/>
  <c r="U18" i="1"/>
  <c r="U19" i="1"/>
  <c r="N67" i="3"/>
  <c r="N70" i="3"/>
  <c r="N114" i="3"/>
  <c r="N100" i="3"/>
  <c r="N101" i="3"/>
  <c r="N102" i="3"/>
  <c r="N103" i="3"/>
  <c r="N107" i="3"/>
  <c r="N109" i="3"/>
  <c r="N15" i="3"/>
  <c r="N105" i="3"/>
  <c r="N106" i="3"/>
  <c r="N116" i="3"/>
  <c r="N117" i="3"/>
  <c r="N69" i="3"/>
  <c r="N22" i="3"/>
  <c r="O138" i="3"/>
  <c r="O99" i="3"/>
  <c r="O20" i="3"/>
  <c r="N17" i="4"/>
  <c r="O91" i="3"/>
  <c r="U13" i="1"/>
  <c r="DH13" i="6"/>
  <c r="V5" i="1"/>
  <c r="O142" i="3"/>
  <c r="W5" i="3"/>
  <c r="V15" i="1"/>
  <c r="V16" i="1"/>
  <c r="V17" i="1"/>
  <c r="V18" i="1"/>
  <c r="V19" i="1"/>
  <c r="O95" i="3"/>
  <c r="O44" i="3"/>
  <c r="O48" i="3"/>
  <c r="O67" i="3"/>
  <c r="O69" i="3"/>
  <c r="O114" i="3"/>
  <c r="O100" i="3"/>
  <c r="O101" i="3"/>
  <c r="O102" i="3"/>
  <c r="O103" i="3"/>
  <c r="O107" i="3"/>
  <c r="O109" i="3"/>
  <c r="O15" i="3"/>
  <c r="O105" i="3"/>
  <c r="O106" i="3"/>
  <c r="O116" i="3"/>
  <c r="O117" i="3"/>
  <c r="P138" i="3"/>
  <c r="P142" i="3"/>
  <c r="P99" i="3"/>
  <c r="P20" i="3"/>
  <c r="O17" i="4"/>
  <c r="P91" i="3"/>
  <c r="V13" i="1"/>
  <c r="DI13" i="6"/>
  <c r="W5" i="1"/>
  <c r="X5" i="3"/>
  <c r="W15" i="1"/>
  <c r="W16" i="1"/>
  <c r="W17" i="1"/>
  <c r="W18" i="1"/>
  <c r="W19" i="1"/>
  <c r="P67" i="3"/>
  <c r="P69" i="3"/>
  <c r="P114" i="3"/>
  <c r="P100" i="3"/>
  <c r="P101" i="3"/>
  <c r="P102" i="3"/>
  <c r="P103" i="3"/>
  <c r="P107" i="3"/>
  <c r="P109" i="3"/>
  <c r="P15" i="3"/>
  <c r="P105" i="3"/>
  <c r="P106" i="3"/>
  <c r="P116" i="3"/>
  <c r="P117" i="3"/>
  <c r="P124" i="3"/>
  <c r="Q138" i="3"/>
  <c r="Q99" i="3"/>
  <c r="Q20" i="3"/>
  <c r="P17" i="4"/>
  <c r="Q91" i="3"/>
  <c r="Q95" i="3"/>
  <c r="W13" i="1"/>
  <c r="DJ13" i="6"/>
  <c r="X5" i="1"/>
  <c r="Y5" i="3"/>
  <c r="X15" i="1"/>
  <c r="X16" i="1"/>
  <c r="X17" i="1"/>
  <c r="X18" i="1"/>
  <c r="X19" i="1"/>
  <c r="Q67" i="3"/>
  <c r="Q70" i="3"/>
  <c r="Q114" i="3"/>
  <c r="Q100" i="3"/>
  <c r="Q101" i="3"/>
  <c r="Q102" i="3"/>
  <c r="Q103" i="3"/>
  <c r="Q107" i="3"/>
  <c r="Q109" i="3"/>
  <c r="Q15" i="3"/>
  <c r="Q105" i="3"/>
  <c r="Q106" i="3"/>
  <c r="Q116" i="3"/>
  <c r="Q117" i="3"/>
  <c r="Q69" i="3"/>
  <c r="Q77" i="3"/>
  <c r="Q124" i="3"/>
  <c r="R138" i="3"/>
  <c r="R142" i="3"/>
  <c r="R99" i="3"/>
  <c r="R20" i="3"/>
  <c r="Q17" i="4"/>
  <c r="R91" i="3"/>
  <c r="X13" i="1"/>
  <c r="DK13" i="6"/>
  <c r="Y5" i="1"/>
  <c r="Y15" i="1"/>
  <c r="Y16" i="1"/>
  <c r="Y17" i="1"/>
  <c r="Y18" i="1"/>
  <c r="Y19" i="1"/>
  <c r="R95" i="3"/>
  <c r="R67" i="3"/>
  <c r="R114" i="3"/>
  <c r="R100" i="3"/>
  <c r="R101" i="3"/>
  <c r="R102" i="3"/>
  <c r="R103" i="3"/>
  <c r="R107" i="3"/>
  <c r="R109" i="3"/>
  <c r="R15" i="3"/>
  <c r="R116" i="3"/>
  <c r="R117" i="3"/>
  <c r="R124" i="3"/>
  <c r="S138" i="3"/>
  <c r="S142" i="3"/>
  <c r="S99" i="3"/>
  <c r="S20" i="3"/>
  <c r="R17" i="4"/>
  <c r="S91" i="3"/>
  <c r="Y13" i="1"/>
  <c r="DL13" i="6"/>
  <c r="Z5" i="1"/>
  <c r="AA5" i="3"/>
  <c r="Z15" i="1"/>
  <c r="Z16" i="1"/>
  <c r="Z17" i="1"/>
  <c r="Z18" i="1"/>
  <c r="Z19" i="1"/>
  <c r="S67" i="3"/>
  <c r="S114" i="3"/>
  <c r="S100" i="3"/>
  <c r="S101" i="3"/>
  <c r="S102" i="3"/>
  <c r="S103" i="3"/>
  <c r="S107" i="3"/>
  <c r="S109" i="3"/>
  <c r="S15" i="3"/>
  <c r="S116" i="3"/>
  <c r="S117" i="3"/>
  <c r="S124" i="3"/>
  <c r="T138" i="3"/>
  <c r="T99" i="3"/>
  <c r="T20" i="3"/>
  <c r="S17" i="4"/>
  <c r="T91" i="3"/>
  <c r="T95" i="3"/>
  <c r="Z13" i="1"/>
  <c r="DM13" i="6"/>
  <c r="AA5" i="1"/>
  <c r="AB5" i="3"/>
  <c r="AA15" i="1"/>
  <c r="AA16" i="1"/>
  <c r="AA17" i="1"/>
  <c r="AA18" i="1"/>
  <c r="AA19" i="1"/>
  <c r="T67" i="3"/>
  <c r="T114" i="3"/>
  <c r="T100" i="3"/>
  <c r="T101" i="3"/>
  <c r="T102" i="3"/>
  <c r="T106" i="3"/>
  <c r="T103" i="3"/>
  <c r="T107" i="3"/>
  <c r="T109" i="3"/>
  <c r="T15" i="3"/>
  <c r="T105" i="3"/>
  <c r="T116" i="3"/>
  <c r="T117" i="3"/>
  <c r="T124" i="3"/>
  <c r="U138" i="3"/>
  <c r="U99" i="3"/>
  <c r="U20" i="3"/>
  <c r="T17" i="4"/>
  <c r="U91" i="3"/>
  <c r="U44" i="3"/>
  <c r="U48" i="3"/>
  <c r="AA13" i="1"/>
  <c r="DN13" i="6"/>
  <c r="AB5" i="1"/>
  <c r="U142" i="3"/>
  <c r="AC5" i="3"/>
  <c r="AB15" i="1"/>
  <c r="AB16" i="1"/>
  <c r="AB17" i="1"/>
  <c r="AB18" i="1"/>
  <c r="AB19" i="1"/>
  <c r="U95" i="3"/>
  <c r="U67" i="3"/>
  <c r="U114" i="3"/>
  <c r="U100" i="3"/>
  <c r="U101" i="3"/>
  <c r="U102" i="3"/>
  <c r="U105" i="3"/>
  <c r="U103" i="3"/>
  <c r="U107" i="3"/>
  <c r="U109" i="3"/>
  <c r="U15" i="3"/>
  <c r="U116" i="3"/>
  <c r="U117" i="3"/>
  <c r="V138" i="3"/>
  <c r="V142" i="3"/>
  <c r="V99" i="3"/>
  <c r="V20" i="3"/>
  <c r="U17" i="4"/>
  <c r="V91" i="3"/>
  <c r="V95" i="3"/>
  <c r="AB13" i="1"/>
  <c r="DO13" i="6"/>
  <c r="AC5" i="1"/>
  <c r="AD5" i="3"/>
  <c r="AC15" i="1"/>
  <c r="AC16" i="1"/>
  <c r="AC17" i="1"/>
  <c r="AC18" i="1"/>
  <c r="AC19" i="1"/>
  <c r="V67" i="3"/>
  <c r="V69" i="3"/>
  <c r="V114" i="3"/>
  <c r="V100" i="3"/>
  <c r="V101" i="3"/>
  <c r="V102" i="3"/>
  <c r="V103" i="3"/>
  <c r="V107" i="3"/>
  <c r="V109" i="3"/>
  <c r="V15" i="3"/>
  <c r="V116" i="3"/>
  <c r="V117" i="3"/>
  <c r="V124" i="3"/>
  <c r="W138" i="3"/>
  <c r="W99" i="3"/>
  <c r="W20" i="3"/>
  <c r="V17" i="4"/>
  <c r="W91" i="3"/>
  <c r="W95" i="3"/>
  <c r="AC13" i="1"/>
  <c r="DP13" i="6"/>
  <c r="AD5" i="1"/>
  <c r="AE5" i="3"/>
  <c r="AD15" i="1"/>
  <c r="AD16" i="1"/>
  <c r="AD17" i="1"/>
  <c r="AD18" i="1"/>
  <c r="AD19" i="1"/>
  <c r="W67" i="3"/>
  <c r="W69" i="3"/>
  <c r="W114" i="3"/>
  <c r="W100" i="3"/>
  <c r="W101" i="3"/>
  <c r="W102" i="3"/>
  <c r="W103" i="3"/>
  <c r="W107" i="3"/>
  <c r="W109" i="3"/>
  <c r="W15" i="3"/>
  <c r="W105" i="3"/>
  <c r="W106" i="3"/>
  <c r="W116" i="3"/>
  <c r="W117" i="3"/>
  <c r="X138" i="3"/>
  <c r="X142" i="3"/>
  <c r="X99" i="3"/>
  <c r="X20" i="3"/>
  <c r="W17" i="4"/>
  <c r="X91" i="3"/>
  <c r="AD13" i="1"/>
  <c r="DQ13" i="6"/>
  <c r="AF5" i="3"/>
  <c r="AE15" i="1"/>
  <c r="AE16" i="1"/>
  <c r="AE17" i="1"/>
  <c r="AE18" i="1"/>
  <c r="AE19" i="1"/>
  <c r="X95" i="3"/>
  <c r="X44" i="3"/>
  <c r="X48" i="3"/>
  <c r="X67" i="3"/>
  <c r="X114" i="3"/>
  <c r="X100" i="3"/>
  <c r="X101" i="3"/>
  <c r="X102" i="3"/>
  <c r="X103" i="3"/>
  <c r="X107" i="3"/>
  <c r="X109" i="3"/>
  <c r="X15" i="3"/>
  <c r="X105" i="3"/>
  <c r="X106" i="3"/>
  <c r="X116" i="3"/>
  <c r="X117" i="3"/>
  <c r="Y138" i="3"/>
  <c r="Y142" i="3"/>
  <c r="Y99" i="3"/>
  <c r="Y20" i="3"/>
  <c r="X17" i="4"/>
  <c r="Y91" i="3"/>
  <c r="AE13" i="1"/>
  <c r="DR13" i="6"/>
  <c r="AF5" i="1"/>
  <c r="AG5" i="3"/>
  <c r="AF15" i="1"/>
  <c r="AF16" i="1"/>
  <c r="AF17" i="1"/>
  <c r="AF18" i="1"/>
  <c r="AF19" i="1"/>
  <c r="Y67" i="3"/>
  <c r="Y114" i="3"/>
  <c r="Y100" i="3"/>
  <c r="Y101" i="3"/>
  <c r="Y102" i="3"/>
  <c r="Y103" i="3"/>
  <c r="Y107" i="3"/>
  <c r="Y109" i="3"/>
  <c r="Y15" i="3"/>
  <c r="Y105" i="3"/>
  <c r="Y106" i="3"/>
  <c r="Y104" i="3"/>
  <c r="Y116" i="3"/>
  <c r="Y117" i="3"/>
  <c r="Y124" i="3"/>
  <c r="Z138" i="3"/>
  <c r="Z99" i="3"/>
  <c r="Z20" i="3"/>
  <c r="Y17" i="4"/>
  <c r="Z91" i="3"/>
  <c r="Z95" i="3"/>
  <c r="AF13" i="1"/>
  <c r="DS13" i="6"/>
  <c r="AG5" i="1"/>
  <c r="AH5" i="3"/>
  <c r="AG15" i="1"/>
  <c r="AG16" i="1"/>
  <c r="AG17" i="1"/>
  <c r="AG18" i="1"/>
  <c r="AG19" i="1"/>
  <c r="Z67" i="3"/>
  <c r="Z69" i="3"/>
  <c r="Z114" i="3"/>
  <c r="Z100" i="3"/>
  <c r="Z104" i="3"/>
  <c r="Z101" i="3"/>
  <c r="Z102" i="3"/>
  <c r="Z103" i="3"/>
  <c r="Z107" i="3"/>
  <c r="Z109" i="3"/>
  <c r="Z15" i="3"/>
  <c r="Z105" i="3"/>
  <c r="Z106" i="3"/>
  <c r="Z116" i="3"/>
  <c r="Z117" i="3"/>
  <c r="Z124" i="3"/>
  <c r="AA138" i="3"/>
  <c r="AA142" i="3"/>
  <c r="AA99" i="3"/>
  <c r="AA20" i="3"/>
  <c r="Z17" i="4"/>
  <c r="AA91" i="3"/>
  <c r="AA95" i="3"/>
  <c r="AG13" i="1"/>
  <c r="DT13" i="6"/>
  <c r="AH5" i="1"/>
  <c r="AI5" i="3"/>
  <c r="AH15" i="1"/>
  <c r="AH16" i="1"/>
  <c r="AH17" i="1"/>
  <c r="AH18" i="1"/>
  <c r="AH19" i="1"/>
  <c r="AA67" i="3"/>
  <c r="AA114" i="3"/>
  <c r="AA100" i="3"/>
  <c r="AA101" i="3"/>
  <c r="AA102" i="3"/>
  <c r="AA103" i="3"/>
  <c r="AA107" i="3"/>
  <c r="AA109" i="3"/>
  <c r="AA15" i="3"/>
  <c r="AA105" i="3"/>
  <c r="AA106" i="3"/>
  <c r="AA104" i="3"/>
  <c r="AA116" i="3"/>
  <c r="AA117" i="3"/>
  <c r="AA124" i="3"/>
  <c r="AB138" i="3"/>
  <c r="AB142" i="3"/>
  <c r="AB99" i="3"/>
  <c r="AB20" i="3"/>
  <c r="AA17" i="4"/>
  <c r="AB91" i="3"/>
  <c r="AB95" i="3"/>
  <c r="AH13" i="1"/>
  <c r="DU13" i="6"/>
  <c r="AI5" i="1"/>
  <c r="AJ5" i="3"/>
  <c r="AI15" i="1"/>
  <c r="AI16" i="1"/>
  <c r="AI17" i="1"/>
  <c r="AI18" i="1"/>
  <c r="AI19" i="1"/>
  <c r="AB67" i="3"/>
  <c r="AB114" i="3"/>
  <c r="AB100" i="3"/>
  <c r="AB101" i="3"/>
  <c r="AB102" i="3"/>
  <c r="AB105" i="3"/>
  <c r="AB103" i="3"/>
  <c r="AB107" i="3"/>
  <c r="AB109" i="3"/>
  <c r="AB15" i="3"/>
  <c r="AB106" i="3"/>
  <c r="AB116" i="3"/>
  <c r="AB117" i="3"/>
  <c r="AC138" i="3"/>
  <c r="AC142" i="3"/>
  <c r="AC99" i="3"/>
  <c r="AC20" i="3"/>
  <c r="AB17" i="4"/>
  <c r="AC91" i="3"/>
  <c r="AC95" i="3"/>
  <c r="AI13" i="1"/>
  <c r="DV13" i="6"/>
  <c r="AJ5" i="1"/>
  <c r="AK5" i="3"/>
  <c r="AJ15" i="1"/>
  <c r="AJ16" i="1"/>
  <c r="AJ17" i="1"/>
  <c r="AJ18" i="1"/>
  <c r="AJ19" i="1"/>
  <c r="AC67" i="3"/>
  <c r="AC114" i="3"/>
  <c r="AC100" i="3"/>
  <c r="AC101" i="3"/>
  <c r="AC102" i="3"/>
  <c r="AC103" i="3"/>
  <c r="AC107" i="3"/>
  <c r="AC109" i="3"/>
  <c r="AC15" i="3"/>
  <c r="AC116" i="3"/>
  <c r="AC117" i="3"/>
  <c r="AC69" i="3"/>
  <c r="AC22" i="3"/>
  <c r="AC70" i="3"/>
  <c r="AC23" i="3"/>
  <c r="AC124" i="3"/>
  <c r="AD138" i="3"/>
  <c r="AD142" i="3"/>
  <c r="AD99" i="3"/>
  <c r="AD20" i="3"/>
  <c r="AC17" i="4"/>
  <c r="AD91" i="3"/>
  <c r="AD44" i="3"/>
  <c r="AD48" i="3"/>
  <c r="AJ13" i="1"/>
  <c r="DW13" i="6"/>
  <c r="AK5" i="1"/>
  <c r="AL5" i="3"/>
  <c r="AK15" i="1"/>
  <c r="AK16" i="1"/>
  <c r="AK17" i="1"/>
  <c r="AK18" i="1"/>
  <c r="AK19" i="1"/>
  <c r="AD95" i="3"/>
  <c r="AD67" i="3"/>
  <c r="AD114" i="3"/>
  <c r="AD100" i="3"/>
  <c r="AD101" i="3"/>
  <c r="AD102" i="3"/>
  <c r="AD103" i="3"/>
  <c r="AD107" i="3"/>
  <c r="AD109" i="3"/>
  <c r="AD15" i="3"/>
  <c r="AD116" i="3"/>
  <c r="AD117" i="3"/>
  <c r="AD69" i="3"/>
  <c r="AD22" i="3"/>
  <c r="AD70" i="3"/>
  <c r="AD77" i="3"/>
  <c r="AE138" i="3"/>
  <c r="AE142" i="3"/>
  <c r="AE99" i="3"/>
  <c r="AE20" i="3"/>
  <c r="AD17" i="4"/>
  <c r="AE91" i="3"/>
  <c r="AE95" i="3"/>
  <c r="AK13" i="1"/>
  <c r="DX13" i="6"/>
  <c r="AL5" i="1"/>
  <c r="AM5" i="3"/>
  <c r="AL15" i="1"/>
  <c r="AL16" i="1"/>
  <c r="AL17" i="1"/>
  <c r="AL18" i="1"/>
  <c r="AL19" i="1"/>
  <c r="AE67" i="3"/>
  <c r="AE114" i="3"/>
  <c r="AE100" i="3"/>
  <c r="AE101" i="3"/>
  <c r="AE102" i="3"/>
  <c r="AE103" i="3"/>
  <c r="AE107" i="3"/>
  <c r="AE109" i="3"/>
  <c r="AE15" i="3"/>
  <c r="AE116" i="3"/>
  <c r="AE117" i="3"/>
  <c r="AE124" i="3"/>
  <c r="AF138" i="3"/>
  <c r="AF142" i="3"/>
  <c r="AF99" i="3"/>
  <c r="AF20" i="3"/>
  <c r="AE17" i="4"/>
  <c r="AF91" i="3"/>
  <c r="AL13" i="1"/>
  <c r="DY13" i="6"/>
  <c r="AM5" i="1"/>
  <c r="AN5" i="3"/>
  <c r="AM15" i="1"/>
  <c r="AM16" i="1"/>
  <c r="AM17" i="1"/>
  <c r="AM18" i="1"/>
  <c r="AM19" i="1"/>
  <c r="AF67" i="3"/>
  <c r="AF69" i="3"/>
  <c r="AF114" i="3"/>
  <c r="AF100" i="3"/>
  <c r="AF101" i="3"/>
  <c r="AF102" i="3"/>
  <c r="AF103" i="3"/>
  <c r="AF107" i="3"/>
  <c r="AF109" i="3"/>
  <c r="AF15" i="3"/>
  <c r="AF116" i="3"/>
  <c r="AF117" i="3"/>
  <c r="AG138" i="3"/>
  <c r="AG142" i="3"/>
  <c r="AG99" i="3"/>
  <c r="AG20" i="3"/>
  <c r="AF17" i="4"/>
  <c r="AG91" i="3"/>
  <c r="AM13" i="1"/>
  <c r="DZ13" i="6"/>
  <c r="AN5" i="1"/>
  <c r="AO5" i="3"/>
  <c r="AN15" i="1"/>
  <c r="AN16" i="1"/>
  <c r="AN17" i="1"/>
  <c r="AN18" i="1"/>
  <c r="AN19" i="1"/>
  <c r="AG95" i="3"/>
  <c r="AG44" i="3"/>
  <c r="AG48" i="3"/>
  <c r="AG67" i="3"/>
  <c r="AG114" i="3"/>
  <c r="AG100" i="3"/>
  <c r="AG101" i="3"/>
  <c r="AG102" i="3"/>
  <c r="AG103" i="3"/>
  <c r="AG107" i="3"/>
  <c r="AG109" i="3"/>
  <c r="AG15" i="3"/>
  <c r="AG116" i="3"/>
  <c r="AG117" i="3"/>
  <c r="AH138" i="3"/>
  <c r="AH142" i="3"/>
  <c r="AH99" i="3"/>
  <c r="AH20" i="3"/>
  <c r="AG17" i="4"/>
  <c r="AH91" i="3"/>
  <c r="AN13" i="1"/>
  <c r="EA13" i="6"/>
  <c r="AO5" i="1"/>
  <c r="AP5" i="3"/>
  <c r="AO15" i="1"/>
  <c r="AO16" i="1"/>
  <c r="AO17" i="1"/>
  <c r="AO18" i="1"/>
  <c r="AO19" i="1"/>
  <c r="AH67" i="3"/>
  <c r="AH70" i="3"/>
  <c r="AH114" i="3"/>
  <c r="AH100" i="3"/>
  <c r="AH101" i="3"/>
  <c r="AH102" i="3"/>
  <c r="AH106" i="3"/>
  <c r="AH103" i="3"/>
  <c r="AH107" i="3"/>
  <c r="AH109" i="3"/>
  <c r="AH15" i="3"/>
  <c r="AH105" i="3"/>
  <c r="AH116" i="3"/>
  <c r="AH117" i="3"/>
  <c r="AH69" i="3"/>
  <c r="AI138" i="3"/>
  <c r="AI142" i="3"/>
  <c r="AI99" i="3"/>
  <c r="AI20" i="3"/>
  <c r="AH17" i="4"/>
  <c r="AI91" i="3"/>
  <c r="AO13" i="1"/>
  <c r="EB13" i="6"/>
  <c r="AP5" i="1"/>
  <c r="AQ5" i="3"/>
  <c r="AP15" i="1"/>
  <c r="AP16" i="1"/>
  <c r="AP17" i="1"/>
  <c r="AP18" i="1"/>
  <c r="AP19" i="1"/>
  <c r="AI95" i="3"/>
  <c r="AI67" i="3"/>
  <c r="AI114" i="3"/>
  <c r="AI100" i="3"/>
  <c r="AI101" i="3"/>
  <c r="AI102" i="3"/>
  <c r="AI103" i="3"/>
  <c r="AI107" i="3"/>
  <c r="AI109" i="3"/>
  <c r="AI15" i="3"/>
  <c r="AI116" i="3"/>
  <c r="AI117" i="3"/>
  <c r="AJ138" i="3"/>
  <c r="AJ142" i="3"/>
  <c r="AJ99" i="3"/>
  <c r="AJ20" i="3"/>
  <c r="AI17" i="4"/>
  <c r="AJ91" i="3"/>
  <c r="AJ95" i="3"/>
  <c r="AP13" i="1"/>
  <c r="EC13" i="6"/>
  <c r="AQ5" i="1"/>
  <c r="AR5" i="3"/>
  <c r="AQ15" i="1"/>
  <c r="AQ16" i="1"/>
  <c r="AQ17" i="1"/>
  <c r="AQ18" i="1"/>
  <c r="AQ19" i="1"/>
  <c r="AJ67" i="3"/>
  <c r="AJ114" i="3"/>
  <c r="AJ100" i="3"/>
  <c r="AJ101" i="3"/>
  <c r="AJ102" i="3"/>
  <c r="AJ103" i="3"/>
  <c r="AJ107" i="3"/>
  <c r="AJ109" i="3"/>
  <c r="AJ15" i="3"/>
  <c r="AJ105" i="3"/>
  <c r="AJ106" i="3"/>
  <c r="AJ104" i="3"/>
  <c r="AJ116" i="3"/>
  <c r="AJ117" i="3"/>
  <c r="AK138" i="3"/>
  <c r="AK142" i="3"/>
  <c r="AK99" i="3"/>
  <c r="AK20" i="3"/>
  <c r="AJ17" i="4"/>
  <c r="AK91" i="3"/>
  <c r="AK44" i="3"/>
  <c r="AK48" i="3"/>
  <c r="AK95" i="3"/>
  <c r="AQ13" i="1"/>
  <c r="ED13" i="6"/>
  <c r="AR5" i="1"/>
  <c r="AS5" i="3"/>
  <c r="AR15" i="1"/>
  <c r="AR16" i="1"/>
  <c r="AR17" i="1"/>
  <c r="AR18" i="1"/>
  <c r="AR19" i="1"/>
  <c r="AK67" i="3"/>
  <c r="AK114" i="3"/>
  <c r="AK100" i="3"/>
  <c r="AK101" i="3"/>
  <c r="AK102" i="3"/>
  <c r="AK103" i="3"/>
  <c r="AK107" i="3"/>
  <c r="AK109" i="3"/>
  <c r="AK15" i="3"/>
  <c r="AK105" i="3"/>
  <c r="AK106" i="3"/>
  <c r="AK116" i="3"/>
  <c r="AK117" i="3"/>
  <c r="AL138" i="3"/>
  <c r="AL142" i="3"/>
  <c r="AL99" i="3"/>
  <c r="AL20" i="3"/>
  <c r="AK17" i="4"/>
  <c r="AL91" i="3"/>
  <c r="AL95" i="3"/>
  <c r="AR13" i="1"/>
  <c r="EE13" i="6"/>
  <c r="AS5" i="1"/>
  <c r="AT5" i="3"/>
  <c r="AS15" i="1"/>
  <c r="AS16" i="1"/>
  <c r="AS17" i="1"/>
  <c r="AS18" i="1"/>
  <c r="AS19" i="1"/>
  <c r="AL67" i="3"/>
  <c r="AL114" i="3"/>
  <c r="AL100" i="3"/>
  <c r="AL101" i="3"/>
  <c r="AL102" i="3"/>
  <c r="AL103" i="3"/>
  <c r="AL107" i="3"/>
  <c r="AL109" i="3"/>
  <c r="AL15" i="3"/>
  <c r="AL104" i="3"/>
  <c r="AL116" i="3"/>
  <c r="AL117" i="3"/>
  <c r="AL69" i="3"/>
  <c r="AL22" i="3"/>
  <c r="AL70" i="3"/>
  <c r="AL23" i="3"/>
  <c r="AL77" i="3"/>
  <c r="AM138" i="3"/>
  <c r="AM142" i="3"/>
  <c r="AM99" i="3"/>
  <c r="AM20" i="3"/>
  <c r="AL17" i="4"/>
  <c r="AM91" i="3"/>
  <c r="AM95" i="3"/>
  <c r="AS13" i="1"/>
  <c r="EF13" i="6"/>
  <c r="AT5" i="1"/>
  <c r="AU5" i="3"/>
  <c r="AT15" i="1"/>
  <c r="AT16" i="1"/>
  <c r="AT17" i="1"/>
  <c r="AT18" i="1"/>
  <c r="AT19" i="1"/>
  <c r="AM67" i="3"/>
  <c r="AM114" i="3"/>
  <c r="AM100" i="3"/>
  <c r="AM101" i="3"/>
  <c r="AM102" i="3"/>
  <c r="AM105" i="3"/>
  <c r="AM103" i="3"/>
  <c r="AM107" i="3"/>
  <c r="AM109" i="3"/>
  <c r="AM15" i="3"/>
  <c r="AM106" i="3"/>
  <c r="AM116" i="3"/>
  <c r="AM117" i="3"/>
  <c r="AN99" i="3"/>
  <c r="AN20" i="3"/>
  <c r="AM17" i="4"/>
  <c r="AN91" i="3"/>
  <c r="AN95" i="3"/>
  <c r="AN138" i="3"/>
  <c r="AN142" i="3"/>
  <c r="AT13" i="1"/>
  <c r="EG13" i="6"/>
  <c r="AU5" i="1"/>
  <c r="AV5" i="3"/>
  <c r="AU15" i="1"/>
  <c r="AU16" i="1"/>
  <c r="AU17" i="1"/>
  <c r="AU18" i="1"/>
  <c r="AU19" i="1"/>
  <c r="AN67" i="3"/>
  <c r="AN114" i="3"/>
  <c r="AN100" i="3"/>
  <c r="AN104" i="3"/>
  <c r="AN101" i="3"/>
  <c r="AN102" i="3"/>
  <c r="AN103" i="3"/>
  <c r="AN107" i="3"/>
  <c r="AN109" i="3"/>
  <c r="AN15" i="3"/>
  <c r="AN105" i="3"/>
  <c r="AN106" i="3"/>
  <c r="AN116" i="3"/>
  <c r="AN117" i="3"/>
  <c r="AO99" i="3"/>
  <c r="AO20" i="3"/>
  <c r="AN17" i="4"/>
  <c r="AO91" i="3"/>
  <c r="AO95" i="3"/>
  <c r="AO138" i="3"/>
  <c r="AO142" i="3"/>
  <c r="AU13" i="1"/>
  <c r="EH13" i="6"/>
  <c r="AV5" i="1"/>
  <c r="AW5" i="3"/>
  <c r="AV15" i="1"/>
  <c r="AV16" i="1"/>
  <c r="AV17" i="1"/>
  <c r="AV18" i="1"/>
  <c r="AV19" i="1"/>
  <c r="AO67" i="3"/>
  <c r="AO70" i="3"/>
  <c r="AO114" i="3"/>
  <c r="AO100" i="3"/>
  <c r="AO104" i="3"/>
  <c r="AO101" i="3"/>
  <c r="AO102" i="3"/>
  <c r="AO103" i="3"/>
  <c r="AO107" i="3"/>
  <c r="AO109" i="3"/>
  <c r="AO15" i="3"/>
  <c r="AO105" i="3"/>
  <c r="AO106" i="3"/>
  <c r="AO116" i="3"/>
  <c r="AO117" i="3"/>
  <c r="AP99" i="3"/>
  <c r="AP20" i="3"/>
  <c r="AO17" i="4"/>
  <c r="AP91" i="3"/>
  <c r="AP138" i="3"/>
  <c r="AP142" i="3"/>
  <c r="AV13" i="1"/>
  <c r="EI13" i="6"/>
  <c r="AW5" i="1"/>
  <c r="AX5" i="3"/>
  <c r="AW15" i="1"/>
  <c r="AW16" i="1"/>
  <c r="AW17" i="1"/>
  <c r="AW18" i="1"/>
  <c r="AW19" i="1"/>
  <c r="AP95" i="3"/>
  <c r="AP44" i="3"/>
  <c r="AP48" i="3"/>
  <c r="AP67" i="3"/>
  <c r="AP114" i="3"/>
  <c r="AP100" i="3"/>
  <c r="AP104" i="3"/>
  <c r="AP101" i="3"/>
  <c r="AP102" i="3"/>
  <c r="AP103" i="3"/>
  <c r="AP107" i="3"/>
  <c r="AP109" i="3"/>
  <c r="AP15" i="3"/>
  <c r="AP105" i="3"/>
  <c r="AP106" i="3"/>
  <c r="AP116" i="3"/>
  <c r="AP117" i="3"/>
  <c r="AQ99" i="3"/>
  <c r="AQ20" i="3"/>
  <c r="AP17" i="4"/>
  <c r="AQ91" i="3"/>
  <c r="AQ138" i="3"/>
  <c r="AQ142" i="3"/>
  <c r="AW13" i="1"/>
  <c r="EJ13" i="6"/>
  <c r="AX5" i="1"/>
  <c r="AY5" i="3"/>
  <c r="AX15" i="1"/>
  <c r="AX16" i="1"/>
  <c r="AX17" i="1"/>
  <c r="AX18" i="1"/>
  <c r="AX19" i="1"/>
  <c r="AQ67" i="3"/>
  <c r="AQ69" i="3"/>
  <c r="AQ114" i="3"/>
  <c r="AQ100" i="3"/>
  <c r="AQ104" i="3"/>
  <c r="AQ101" i="3"/>
  <c r="AQ102" i="3"/>
  <c r="AQ103" i="3"/>
  <c r="AQ107" i="3"/>
  <c r="AQ109" i="3"/>
  <c r="AQ15" i="3"/>
  <c r="AQ105" i="3"/>
  <c r="AQ106" i="3"/>
  <c r="AQ116" i="3"/>
  <c r="AQ117" i="3"/>
  <c r="AR99" i="3"/>
  <c r="AR20" i="3"/>
  <c r="AQ17" i="4"/>
  <c r="AR91" i="3"/>
  <c r="AR138" i="3"/>
  <c r="AR142" i="3"/>
  <c r="AX13" i="1"/>
  <c r="EK13" i="6"/>
  <c r="AY5" i="1"/>
  <c r="AZ5" i="3"/>
  <c r="AY15" i="1"/>
  <c r="AY16" i="1"/>
  <c r="AY17" i="1"/>
  <c r="AY18" i="1"/>
  <c r="AY19" i="1"/>
  <c r="AR67" i="3"/>
  <c r="AR114" i="3"/>
  <c r="AR100" i="3"/>
  <c r="AR104" i="3"/>
  <c r="AR101" i="3"/>
  <c r="AR102" i="3"/>
  <c r="AR103" i="3"/>
  <c r="AR107" i="3"/>
  <c r="AR109" i="3"/>
  <c r="AR15" i="3"/>
  <c r="AR105" i="3"/>
  <c r="AR106" i="3"/>
  <c r="AR116" i="3"/>
  <c r="AR117" i="3"/>
  <c r="AR69" i="3"/>
  <c r="AR70" i="3"/>
  <c r="AS99" i="3"/>
  <c r="AS20" i="3"/>
  <c r="AR17" i="4"/>
  <c r="AS91" i="3"/>
  <c r="AS138" i="3"/>
  <c r="AS142" i="3"/>
  <c r="AY13" i="1"/>
  <c r="EL13" i="6"/>
  <c r="AZ5" i="1"/>
  <c r="BA5" i="3"/>
  <c r="AZ15" i="1"/>
  <c r="AZ16" i="1"/>
  <c r="AZ17" i="1"/>
  <c r="AZ18" i="1"/>
  <c r="AZ19" i="1"/>
  <c r="AS67" i="3"/>
  <c r="AS114" i="3"/>
  <c r="AS100" i="3"/>
  <c r="AS101" i="3"/>
  <c r="AS102" i="3"/>
  <c r="AS103" i="3"/>
  <c r="AS107" i="3"/>
  <c r="AS109" i="3"/>
  <c r="AS15" i="3"/>
  <c r="AS105" i="3"/>
  <c r="AS106" i="3"/>
  <c r="AS116" i="3"/>
  <c r="AS117" i="3"/>
  <c r="AS69" i="3"/>
  <c r="AS70" i="3"/>
  <c r="AS23" i="3"/>
  <c r="AT99" i="3"/>
  <c r="AT20" i="3"/>
  <c r="AS17" i="4"/>
  <c r="AT91" i="3"/>
  <c r="AT95" i="3"/>
  <c r="AT138" i="3"/>
  <c r="AZ13" i="1"/>
  <c r="EM13" i="6"/>
  <c r="BA5" i="1"/>
  <c r="BB5" i="1"/>
  <c r="BC5" i="1"/>
  <c r="AS22" i="3"/>
  <c r="BB5" i="3"/>
  <c r="BA15" i="1"/>
  <c r="BA16" i="1"/>
  <c r="BA17" i="1"/>
  <c r="BA18" i="1"/>
  <c r="BA19" i="1"/>
  <c r="AT67" i="3"/>
  <c r="AT114" i="3"/>
  <c r="AT100" i="3"/>
  <c r="AT101" i="3"/>
  <c r="AT102" i="3"/>
  <c r="AT106" i="3"/>
  <c r="AT103" i="3"/>
  <c r="AT107" i="3"/>
  <c r="AT109" i="3"/>
  <c r="AT15" i="3"/>
  <c r="AT105" i="3"/>
  <c r="AT116" i="3"/>
  <c r="AT117" i="3"/>
  <c r="AT69" i="3"/>
  <c r="AT70" i="3"/>
  <c r="AT23" i="3"/>
  <c r="AT124" i="3"/>
  <c r="AU99" i="3"/>
  <c r="AU20" i="3"/>
  <c r="AT17" i="4"/>
  <c r="AU91" i="3"/>
  <c r="AU95" i="3"/>
  <c r="AU138" i="3"/>
  <c r="BA13" i="1"/>
  <c r="EN13" i="6"/>
  <c r="BC5" i="3"/>
  <c r="BB15" i="1"/>
  <c r="BB16" i="1"/>
  <c r="BB17" i="1"/>
  <c r="BB18" i="1"/>
  <c r="BB19" i="1"/>
  <c r="AU67" i="3"/>
  <c r="AU69" i="3"/>
  <c r="AU114" i="3"/>
  <c r="AU100" i="3"/>
  <c r="AU101" i="3"/>
  <c r="AU102" i="3"/>
  <c r="AU103" i="3"/>
  <c r="AU107" i="3"/>
  <c r="AU109" i="3"/>
  <c r="AU15" i="3"/>
  <c r="AU116" i="3"/>
  <c r="AU117" i="3"/>
  <c r="AU124" i="3"/>
  <c r="AV99" i="3"/>
  <c r="AV20" i="3"/>
  <c r="AU17" i="4"/>
  <c r="AV91" i="3"/>
  <c r="AV95" i="3"/>
  <c r="AV138" i="3"/>
  <c r="AV142" i="3"/>
  <c r="BB13" i="1"/>
  <c r="EO13" i="6"/>
  <c r="BD5" i="3"/>
  <c r="BC15" i="1"/>
  <c r="BC16" i="1"/>
  <c r="BC17" i="1"/>
  <c r="BC18" i="1"/>
  <c r="BC19" i="1"/>
  <c r="AV67" i="3"/>
  <c r="AV114" i="3"/>
  <c r="AV100" i="3"/>
  <c r="AV101" i="3"/>
  <c r="AV102" i="3"/>
  <c r="AV103" i="3"/>
  <c r="AV107" i="3"/>
  <c r="AV109" i="3"/>
  <c r="AV15" i="3"/>
  <c r="AV105" i="3"/>
  <c r="AV106" i="3"/>
  <c r="AV116" i="3"/>
  <c r="AV117" i="3"/>
  <c r="AV69" i="3"/>
  <c r="AV22" i="3"/>
  <c r="AV70" i="3"/>
  <c r="AV23" i="3"/>
  <c r="AW99" i="3"/>
  <c r="AW20" i="3"/>
  <c r="AV17" i="4"/>
  <c r="AW91" i="3"/>
  <c r="AW95" i="3"/>
  <c r="AW138" i="3"/>
  <c r="AW142" i="3"/>
  <c r="BC13" i="1"/>
  <c r="EP13" i="6"/>
  <c r="BD5" i="1"/>
  <c r="BE5" i="3"/>
  <c r="BD15" i="1"/>
  <c r="BD16" i="1"/>
  <c r="BD17" i="1"/>
  <c r="BD18" i="1"/>
  <c r="BD19" i="1"/>
  <c r="AW67" i="3"/>
  <c r="AW69" i="3"/>
  <c r="AW114" i="3"/>
  <c r="AW100" i="3"/>
  <c r="AW101" i="3"/>
  <c r="AW102" i="3"/>
  <c r="AW103" i="3"/>
  <c r="AW107" i="3"/>
  <c r="AW109" i="3"/>
  <c r="AW15" i="3"/>
  <c r="AW116" i="3"/>
  <c r="AW117" i="3"/>
  <c r="AX99" i="3"/>
  <c r="AX20" i="3"/>
  <c r="AW17" i="4"/>
  <c r="AX91" i="3"/>
  <c r="AX95" i="3"/>
  <c r="AX138" i="3"/>
  <c r="AX142" i="3"/>
  <c r="BD13" i="1"/>
  <c r="EQ13" i="6"/>
  <c r="BE5" i="1"/>
  <c r="BE19" i="1"/>
  <c r="BF5" i="3"/>
  <c r="BE15" i="1"/>
  <c r="BE16" i="1"/>
  <c r="BE17" i="1"/>
  <c r="BE18" i="1"/>
  <c r="AX67" i="3"/>
  <c r="AX114" i="3"/>
  <c r="AX100" i="3"/>
  <c r="AX101" i="3"/>
  <c r="AX102" i="3"/>
  <c r="AX103" i="3"/>
  <c r="AX107" i="3"/>
  <c r="AX109" i="3"/>
  <c r="AX15" i="3"/>
  <c r="AX116" i="3"/>
  <c r="AX117" i="3"/>
  <c r="AX69" i="3"/>
  <c r="AX22" i="3"/>
  <c r="AX70" i="3"/>
  <c r="AX23" i="3"/>
  <c r="AY99" i="3"/>
  <c r="AY20" i="3"/>
  <c r="AX17" i="4"/>
  <c r="AY91" i="3"/>
  <c r="AY95" i="3"/>
  <c r="AY138" i="3"/>
  <c r="BE13" i="1"/>
  <c r="ER13" i="6"/>
  <c r="BF5" i="1"/>
  <c r="BG5" i="1"/>
  <c r="BG15" i="1"/>
  <c r="BG5" i="3"/>
  <c r="BF15" i="1"/>
  <c r="BF17" i="1"/>
  <c r="BF19" i="1"/>
  <c r="AY67" i="3"/>
  <c r="AY69" i="3"/>
  <c r="AY114" i="3"/>
  <c r="AY100" i="3"/>
  <c r="AY104" i="3"/>
  <c r="AY101" i="3"/>
  <c r="AY102" i="3"/>
  <c r="AY103" i="3"/>
  <c r="AY107" i="3"/>
  <c r="AY109" i="3"/>
  <c r="AY15" i="3"/>
  <c r="AY116" i="3"/>
  <c r="AY117" i="3"/>
  <c r="AZ99" i="3"/>
  <c r="AZ20" i="3"/>
  <c r="AY17" i="4"/>
  <c r="AZ91" i="3"/>
  <c r="AZ95" i="3"/>
  <c r="AZ138" i="3"/>
  <c r="AZ44" i="3"/>
  <c r="AZ48" i="3"/>
  <c r="AZ142" i="3"/>
  <c r="BF13" i="1"/>
  <c r="ES13" i="6"/>
  <c r="BH5" i="3"/>
  <c r="BG18" i="1"/>
  <c r="AZ67" i="3"/>
  <c r="AZ69" i="3"/>
  <c r="AZ114" i="3"/>
  <c r="AZ100" i="3"/>
  <c r="AZ101" i="3"/>
  <c r="AZ102" i="3"/>
  <c r="AZ105" i="3"/>
  <c r="AZ103" i="3"/>
  <c r="AZ107" i="3"/>
  <c r="AZ109" i="3"/>
  <c r="AZ15" i="3"/>
  <c r="AZ106" i="3"/>
  <c r="AZ116" i="3"/>
  <c r="AZ117" i="3"/>
  <c r="AZ70" i="3"/>
  <c r="BA99" i="3"/>
  <c r="BA20" i="3"/>
  <c r="AZ17" i="4"/>
  <c r="BA91" i="3"/>
  <c r="BA138" i="3"/>
  <c r="BG13" i="1"/>
  <c r="ET13" i="6"/>
  <c r="BH5" i="1"/>
  <c r="BI5" i="3"/>
  <c r="BA95" i="3"/>
  <c r="BA67" i="3"/>
  <c r="BA114" i="3"/>
  <c r="BA100" i="3"/>
  <c r="BA104" i="3"/>
  <c r="BA101" i="3"/>
  <c r="BA102" i="3"/>
  <c r="BA103" i="3"/>
  <c r="BA107" i="3"/>
  <c r="BA109" i="3"/>
  <c r="BA15" i="3"/>
  <c r="BA105" i="3"/>
  <c r="BA106" i="3"/>
  <c r="BA116" i="3"/>
  <c r="BA117" i="3"/>
  <c r="BB99" i="3"/>
  <c r="BB20" i="3"/>
  <c r="BA17" i="4"/>
  <c r="BB91" i="3"/>
  <c r="BB95" i="3"/>
  <c r="BB138" i="3"/>
  <c r="BB142" i="3"/>
  <c r="BH13" i="1"/>
  <c r="EU13" i="6"/>
  <c r="BJ5" i="3"/>
  <c r="BB67" i="3"/>
  <c r="BB114" i="3"/>
  <c r="BB100" i="3"/>
  <c r="BB101" i="3"/>
  <c r="BB102" i="3"/>
  <c r="BB103" i="3"/>
  <c r="BB107" i="3"/>
  <c r="BB109" i="3"/>
  <c r="BB15" i="3"/>
  <c r="BB116" i="3"/>
  <c r="BB117" i="3"/>
  <c r="BC99" i="3"/>
  <c r="BC20" i="3"/>
  <c r="BB17" i="4"/>
  <c r="BC91" i="3"/>
  <c r="BC95" i="3"/>
  <c r="BC138" i="3"/>
  <c r="BC142" i="3"/>
  <c r="BI13" i="1"/>
  <c r="EV13" i="6"/>
  <c r="BK5" i="3"/>
  <c r="BC67" i="3"/>
  <c r="BC114" i="3"/>
  <c r="BC100" i="3"/>
  <c r="BC101" i="3"/>
  <c r="BC102" i="3"/>
  <c r="BC103" i="3"/>
  <c r="BC107" i="3"/>
  <c r="BC109" i="3"/>
  <c r="BC15" i="3"/>
  <c r="BC116" i="3"/>
  <c r="BC117" i="3"/>
  <c r="BD99" i="3"/>
  <c r="BD20" i="3"/>
  <c r="BC17" i="4"/>
  <c r="BD91" i="3"/>
  <c r="BD138" i="3"/>
  <c r="BD142" i="3"/>
  <c r="BJ13" i="1"/>
  <c r="EW13" i="6"/>
  <c r="BL5" i="3"/>
  <c r="BD67" i="3"/>
  <c r="BD70" i="3"/>
  <c r="BD114" i="3"/>
  <c r="BD100" i="3"/>
  <c r="BD104" i="3"/>
  <c r="BD101" i="3"/>
  <c r="BD102" i="3"/>
  <c r="BD103" i="3"/>
  <c r="BD107" i="3"/>
  <c r="BD109" i="3"/>
  <c r="BD15" i="3"/>
  <c r="BD105" i="3"/>
  <c r="BD106" i="3"/>
  <c r="BD116" i="3"/>
  <c r="BD117" i="3"/>
  <c r="BE99" i="3"/>
  <c r="BE20" i="3"/>
  <c r="BD17" i="4"/>
  <c r="BE91" i="3"/>
  <c r="BE138" i="3"/>
  <c r="BE142" i="3"/>
  <c r="BK13" i="1"/>
  <c r="EX13" i="6"/>
  <c r="BE95" i="3"/>
  <c r="BE67" i="3"/>
  <c r="BE114" i="3"/>
  <c r="BE100" i="3"/>
  <c r="BE101" i="3"/>
  <c r="BE102" i="3"/>
  <c r="BE103" i="3"/>
  <c r="BE107" i="3"/>
  <c r="BE109" i="3"/>
  <c r="BE15" i="3"/>
  <c r="BE116" i="3"/>
  <c r="BE117" i="3"/>
  <c r="BF99" i="3"/>
  <c r="BF20" i="3"/>
  <c r="BE17" i="4"/>
  <c r="BF91" i="3"/>
  <c r="BF95" i="3"/>
  <c r="BF138" i="3"/>
  <c r="BF44" i="3"/>
  <c r="BF48" i="3"/>
  <c r="BF67" i="3"/>
  <c r="BF114" i="3"/>
  <c r="BF100" i="3"/>
  <c r="BF104" i="3"/>
  <c r="BF101" i="3"/>
  <c r="BF102" i="3"/>
  <c r="BF103" i="3"/>
  <c r="BF107" i="3"/>
  <c r="BF109" i="3"/>
  <c r="BF15" i="3"/>
  <c r="BF105" i="3"/>
  <c r="BF106" i="3"/>
  <c r="BF116" i="3"/>
  <c r="BF117" i="3"/>
  <c r="BF69" i="3"/>
  <c r="BF70" i="3"/>
  <c r="BG99" i="3"/>
  <c r="BG20" i="3"/>
  <c r="BF17" i="4"/>
  <c r="BG91" i="3"/>
  <c r="BG95" i="3"/>
  <c r="BG138" i="3"/>
  <c r="BG142" i="3"/>
  <c r="BG67" i="3"/>
  <c r="BG114" i="3"/>
  <c r="BG100" i="3"/>
  <c r="BG101" i="3"/>
  <c r="BG102" i="3"/>
  <c r="BG103" i="3"/>
  <c r="BG107" i="3"/>
  <c r="BG109" i="3"/>
  <c r="BG15" i="3"/>
  <c r="BG104" i="3"/>
  <c r="BG116" i="3"/>
  <c r="BG117" i="3"/>
  <c r="BG69" i="3"/>
  <c r="BG70" i="3"/>
  <c r="BH99" i="3"/>
  <c r="BH20" i="3"/>
  <c r="BG17" i="4"/>
  <c r="BH91" i="3"/>
  <c r="BH95" i="3"/>
  <c r="BH138" i="3"/>
  <c r="BH67" i="3"/>
  <c r="BH114" i="3"/>
  <c r="BH100" i="3"/>
  <c r="BH101" i="3"/>
  <c r="BH102" i="3"/>
  <c r="BH103" i="3"/>
  <c r="BH107" i="3"/>
  <c r="BH109" i="3"/>
  <c r="BH15" i="3"/>
  <c r="BH105" i="3"/>
  <c r="BH106" i="3"/>
  <c r="BH104" i="3"/>
  <c r="BH116" i="3"/>
  <c r="BH117" i="3"/>
  <c r="BH69" i="3"/>
  <c r="BH70" i="3"/>
  <c r="BI99" i="3"/>
  <c r="BI20" i="3"/>
  <c r="BH17" i="4"/>
  <c r="BI91" i="3"/>
  <c r="BI95" i="3"/>
  <c r="BI138" i="3"/>
  <c r="BI67" i="3"/>
  <c r="BI114" i="3"/>
  <c r="BI100" i="3"/>
  <c r="BI101" i="3"/>
  <c r="BI102" i="3"/>
  <c r="BI105" i="3"/>
  <c r="BI103" i="3"/>
  <c r="BI107" i="3"/>
  <c r="BI109" i="3"/>
  <c r="BI15" i="3"/>
  <c r="BI106" i="3"/>
  <c r="BI116" i="3"/>
  <c r="BI117" i="3"/>
  <c r="BI124" i="3"/>
  <c r="BI69" i="3"/>
  <c r="BI70" i="3"/>
  <c r="BI77" i="3"/>
  <c r="BI23" i="3"/>
  <c r="BJ99" i="3"/>
  <c r="BJ20" i="3"/>
  <c r="BI17" i="4"/>
  <c r="BJ91" i="3"/>
  <c r="BJ95" i="3"/>
  <c r="BJ138" i="3"/>
  <c r="BJ67" i="3"/>
  <c r="BJ114" i="3"/>
  <c r="BJ100" i="3"/>
  <c r="BJ101" i="3"/>
  <c r="BJ102" i="3"/>
  <c r="BJ103" i="3"/>
  <c r="BJ107" i="3"/>
  <c r="BJ109" i="3"/>
  <c r="BJ15" i="3"/>
  <c r="BJ105" i="3"/>
  <c r="BJ106" i="3"/>
  <c r="BJ116" i="3"/>
  <c r="BJ117" i="3"/>
  <c r="BK99" i="3"/>
  <c r="BK20" i="3"/>
  <c r="BJ17" i="4"/>
  <c r="BK91" i="3"/>
  <c r="BK95" i="3"/>
  <c r="BK138" i="3"/>
  <c r="BK142" i="3"/>
  <c r="BK44" i="3"/>
  <c r="BK48" i="3"/>
  <c r="BK67" i="3"/>
  <c r="BK114" i="3"/>
  <c r="BK100" i="3"/>
  <c r="BK101" i="3"/>
  <c r="BK102" i="3"/>
  <c r="BK103" i="3"/>
  <c r="BK107" i="3"/>
  <c r="BK109" i="3"/>
  <c r="BK15" i="3"/>
  <c r="BK116" i="3"/>
  <c r="BK117" i="3"/>
  <c r="BL99" i="3"/>
  <c r="BL20" i="3"/>
  <c r="BK17" i="4"/>
  <c r="BL91" i="3"/>
  <c r="BL138" i="3"/>
  <c r="BL44" i="3"/>
  <c r="BL142" i="3"/>
  <c r="BL95" i="3"/>
  <c r="BL48" i="3"/>
  <c r="BL67" i="3"/>
  <c r="BL114" i="3"/>
  <c r="BL100" i="3"/>
  <c r="BL101" i="3"/>
  <c r="BL102" i="3"/>
  <c r="BL103" i="3"/>
  <c r="BL107" i="3"/>
  <c r="BL109" i="3"/>
  <c r="BL15" i="3"/>
  <c r="BL104" i="3"/>
  <c r="BL116" i="3"/>
  <c r="BL117" i="3"/>
  <c r="AK1" i="54"/>
  <c r="AE8" i="53" a="1"/>
  <c r="AE8" i="53"/>
  <c r="AE10" i="53" a="1"/>
  <c r="AE10" i="53"/>
  <c r="GY4" i="2"/>
  <c r="MH21" i="2"/>
  <c r="GE4" i="2"/>
  <c r="LO21" i="2"/>
  <c r="W224" i="53"/>
  <c r="W229" i="53"/>
  <c r="DC21" i="2"/>
  <c r="DD4" i="2"/>
  <c r="FJ4" i="2"/>
  <c r="CI21" i="2"/>
  <c r="DB4" i="2"/>
  <c r="FK21" i="2"/>
  <c r="EP4" i="2"/>
  <c r="CH21" i="2"/>
  <c r="EQ21" i="2"/>
  <c r="DW4" i="2"/>
  <c r="DV21" i="2"/>
  <c r="R21" i="2"/>
  <c r="AS4" i="2"/>
  <c r="GW4" i="2"/>
  <c r="NA4" i="2"/>
  <c r="DU21" i="2"/>
  <c r="MZ4" i="2"/>
  <c r="LM4" i="2"/>
  <c r="GV21" i="2"/>
  <c r="JX21" i="2"/>
  <c r="IK4" i="2"/>
  <c r="CG21" i="2"/>
  <c r="CF4" i="2"/>
  <c r="FI21" i="2"/>
  <c r="IJ16" i="4"/>
  <c r="NH16" i="4"/>
  <c r="JL16" i="4"/>
  <c r="IR16" i="4"/>
  <c r="HD16" i="4"/>
  <c r="FP16" i="4"/>
  <c r="CN16" i="4"/>
  <c r="L16" i="4"/>
  <c r="NG16" i="4"/>
  <c r="LS16" i="4"/>
  <c r="KE16" i="4"/>
  <c r="IQ16" i="4"/>
  <c r="MD16" i="4"/>
  <c r="HN16" i="4"/>
  <c r="FZ16" i="4"/>
  <c r="EL16" i="4"/>
  <c r="CX16" i="4"/>
  <c r="V16" i="4"/>
  <c r="JQ19" i="31"/>
  <c r="OK16" i="4"/>
  <c r="B8" i="1"/>
  <c r="I8" i="1"/>
  <c r="D8" i="1"/>
  <c r="KV5" i="2"/>
  <c r="KW79" i="3"/>
  <c r="KW80" i="3"/>
  <c r="JR8" i="1"/>
  <c r="JR11" i="1"/>
  <c r="IO5" i="2"/>
  <c r="IP32" i="3"/>
  <c r="IP79" i="3"/>
  <c r="JV5" i="2"/>
  <c r="JW32" i="3"/>
  <c r="JQ5" i="2"/>
  <c r="JR32" i="3"/>
  <c r="DH8" i="1"/>
  <c r="II5" i="2"/>
  <c r="IJ32" i="3"/>
  <c r="KT5" i="2"/>
  <c r="KU126" i="3"/>
  <c r="GR8" i="1"/>
  <c r="GR11" i="1"/>
  <c r="AQ8" i="1"/>
  <c r="AQ11" i="1"/>
  <c r="LO9" i="1"/>
  <c r="LO11" i="1"/>
  <c r="JH5" i="2"/>
  <c r="JI32" i="3"/>
  <c r="JI79" i="3"/>
  <c r="JF5" i="2"/>
  <c r="JG79" i="3"/>
  <c r="JG81" i="3"/>
  <c r="LG79" i="3"/>
  <c r="JZ5" i="2"/>
  <c r="KA32" i="3"/>
  <c r="KA79" i="3"/>
  <c r="BY8" i="1"/>
  <c r="BE8" i="1"/>
  <c r="BE11" i="1"/>
  <c r="KZ5" i="2"/>
  <c r="LA126" i="3"/>
  <c r="JL5" i="2"/>
  <c r="JM32" i="3"/>
  <c r="JM126" i="3"/>
  <c r="C8" i="1"/>
  <c r="CP11" i="6"/>
  <c r="CP14" i="6"/>
  <c r="IW5" i="2"/>
  <c r="KF5" i="2"/>
  <c r="KG126" i="3"/>
  <c r="JE5" i="2"/>
  <c r="JF79" i="3"/>
  <c r="JP8" i="1"/>
  <c r="JP11" i="1"/>
  <c r="BJ8" i="1"/>
  <c r="LC5" i="2"/>
  <c r="LD126" i="3"/>
  <c r="KP5" i="2"/>
  <c r="KQ79" i="3"/>
  <c r="KQ80" i="3"/>
  <c r="JB5" i="2"/>
  <c r="JC32" i="3"/>
  <c r="JC79" i="3"/>
  <c r="JC82" i="3"/>
  <c r="F8" i="1"/>
  <c r="MI21" i="2"/>
  <c r="OH16" i="4"/>
  <c r="MT16" i="4"/>
  <c r="LF16" i="4"/>
  <c r="JR16" i="4"/>
  <c r="ID16" i="4"/>
  <c r="GP16" i="4"/>
  <c r="FB16" i="4"/>
  <c r="DN16" i="4"/>
  <c r="BZ16" i="4"/>
  <c r="AL16" i="4"/>
  <c r="R16" i="4"/>
  <c r="KA5" i="2"/>
  <c r="KB32" i="3"/>
  <c r="KB126" i="3"/>
  <c r="KB128" i="3"/>
  <c r="HT5" i="2"/>
  <c r="HU32" i="3"/>
  <c r="R6" i="75"/>
  <c r="R11" i="75"/>
  <c r="R5" i="75"/>
  <c r="KX16" i="4"/>
  <c r="EB19" i="31"/>
  <c r="FQ34" i="31"/>
  <c r="EC34" i="31"/>
  <c r="JH21" i="2"/>
  <c r="HH34" i="31"/>
  <c r="NJ16" i="4"/>
  <c r="FR16" i="4"/>
  <c r="N16" i="4"/>
  <c r="GK19" i="31"/>
  <c r="AY21" i="2"/>
  <c r="FD14" i="2"/>
  <c r="KU21" i="2"/>
  <c r="IU14" i="2"/>
  <c r="JS8" i="2"/>
  <c r="FA19" i="31"/>
  <c r="W19" i="31"/>
  <c r="GO19" i="31"/>
  <c r="FU19" i="31"/>
  <c r="JZ8" i="2"/>
  <c r="JF8" i="2"/>
  <c r="B16" i="4"/>
  <c r="MA21" i="2"/>
  <c r="CV14" i="2"/>
  <c r="K13" i="2"/>
  <c r="HK4" i="2"/>
  <c r="FW8" i="2"/>
  <c r="S4" i="2"/>
  <c r="FW21" i="2"/>
  <c r="HP14" i="2"/>
  <c r="HP15" i="2"/>
  <c r="JK19" i="2"/>
  <c r="JN14" i="2"/>
  <c r="MV19" i="31"/>
  <c r="LH19" i="31"/>
  <c r="JB19" i="2"/>
  <c r="LF19" i="31"/>
  <c r="LE19" i="31"/>
  <c r="KK19" i="31"/>
  <c r="MQ19" i="31"/>
  <c r="FF21" i="2"/>
  <c r="IH21" i="2"/>
  <c r="JQ14" i="2"/>
  <c r="CT4" i="2"/>
  <c r="KM4" i="2"/>
  <c r="BQ13" i="31"/>
  <c r="MD14" i="2"/>
  <c r="U21" i="2"/>
  <c r="GI19" i="31"/>
  <c r="KR13" i="31"/>
  <c r="CV11" i="4"/>
  <c r="EI4" i="2"/>
  <c r="CM14" i="2"/>
  <c r="BR19" i="31"/>
  <c r="BU19" i="31"/>
  <c r="LG34" i="31"/>
  <c r="AD7" i="4"/>
  <c r="AD8" i="4"/>
  <c r="KK34" i="31"/>
  <c r="HF13" i="2"/>
  <c r="FX8" i="2"/>
  <c r="BR11" i="4"/>
  <c r="LR19" i="31"/>
  <c r="LS19" i="31"/>
  <c r="DO4" i="2"/>
  <c r="GQ4" i="2"/>
  <c r="JK34" i="31"/>
  <c r="BG21" i="2"/>
  <c r="CX21" i="2"/>
  <c r="MX4" i="2"/>
  <c r="EE19" i="31"/>
  <c r="IK34" i="31"/>
  <c r="HQ34" i="31"/>
  <c r="MS11" i="4"/>
  <c r="FA11" i="4"/>
  <c r="BF21" i="2"/>
  <c r="LG21" i="2"/>
  <c r="FR19" i="31"/>
  <c r="EX19" i="31"/>
  <c r="ED19" i="31"/>
  <c r="AG126" i="3"/>
  <c r="AG128" i="3"/>
  <c r="HT126" i="3"/>
  <c r="HC13" i="31"/>
  <c r="FE81" i="3"/>
  <c r="AR19" i="2"/>
  <c r="JV21" i="2"/>
  <c r="KA34" i="31"/>
  <c r="FE80" i="3"/>
  <c r="BL79" i="3"/>
  <c r="BL80" i="3"/>
  <c r="BH4" i="2"/>
  <c r="JF14" i="2"/>
  <c r="M19" i="31"/>
  <c r="EU19" i="31"/>
  <c r="MZ19" i="31"/>
  <c r="OP16" i="4"/>
  <c r="NV16" i="4"/>
  <c r="NB16" i="4"/>
  <c r="JZ16" i="4"/>
  <c r="IL16" i="4"/>
  <c r="FJ16" i="4"/>
  <c r="DV16" i="4"/>
  <c r="CH16" i="4"/>
  <c r="AT16" i="4"/>
  <c r="IC16" i="4"/>
  <c r="CN79" i="3"/>
  <c r="CN82" i="3"/>
  <c r="GI11" i="4"/>
  <c r="LZ19" i="2"/>
  <c r="LF19" i="2"/>
  <c r="KL19" i="2"/>
  <c r="MT14" i="2"/>
  <c r="LZ14" i="2"/>
  <c r="MJ14" i="2"/>
  <c r="ET19" i="31"/>
  <c r="AC19" i="31"/>
  <c r="L34" i="31"/>
  <c r="AJ19" i="31"/>
  <c r="IO19" i="31"/>
  <c r="HU19" i="31"/>
  <c r="HA19" i="31"/>
  <c r="GG19" i="31"/>
  <c r="CJ19" i="31"/>
  <c r="AV19" i="31"/>
  <c r="FC4" i="2"/>
  <c r="MY21" i="2"/>
  <c r="KT19" i="2"/>
  <c r="FE19" i="31"/>
  <c r="BX19" i="31"/>
  <c r="DA82" i="3"/>
  <c r="JQ11" i="4"/>
  <c r="IE4" i="2"/>
  <c r="JA14" i="2"/>
  <c r="JW13" i="2"/>
  <c r="DN19" i="31"/>
  <c r="CQ19" i="31"/>
  <c r="HS19" i="31"/>
  <c r="GY19" i="31"/>
  <c r="CH19" i="31"/>
  <c r="CN127" i="3"/>
  <c r="IY21" i="2"/>
  <c r="MU21" i="2"/>
  <c r="J13" i="31"/>
  <c r="DM19" i="31"/>
  <c r="AS19" i="31"/>
  <c r="LR11" i="4"/>
  <c r="X19" i="31"/>
  <c r="CR19" i="31"/>
  <c r="BC8" i="2"/>
  <c r="KH19" i="2"/>
  <c r="CN19" i="31"/>
  <c r="GO34" i="31"/>
  <c r="AR14" i="2"/>
  <c r="AF8" i="2"/>
  <c r="CL13" i="2"/>
  <c r="D34" i="31"/>
  <c r="E13" i="31"/>
  <c r="DF13" i="31"/>
  <c r="DH19" i="31"/>
  <c r="CY14" i="2"/>
  <c r="IM7" i="4"/>
  <c r="IM8" i="4"/>
  <c r="MD11" i="4"/>
  <c r="IC11" i="4"/>
  <c r="GC19" i="31"/>
  <c r="DE13" i="31"/>
  <c r="AC13" i="31"/>
  <c r="KC13" i="31"/>
  <c r="LU34" i="31"/>
  <c r="GE19" i="31"/>
  <c r="KP21" i="2"/>
  <c r="EK19" i="31"/>
  <c r="DQ19" i="31"/>
  <c r="BQ19" i="31"/>
  <c r="AW19" i="31"/>
  <c r="MM34" i="31"/>
  <c r="FE11" i="4"/>
  <c r="Y8" i="2"/>
  <c r="HM19" i="31"/>
  <c r="GS19" i="31"/>
  <c r="MY19" i="31"/>
  <c r="KD16" i="4"/>
  <c r="JZ19" i="31"/>
  <c r="KD8" i="2"/>
  <c r="DU19" i="31"/>
  <c r="BX11" i="4"/>
  <c r="EQ8" i="2"/>
  <c r="MX14" i="2"/>
  <c r="LN34" i="31"/>
  <c r="JW4" i="2"/>
  <c r="EY34" i="31"/>
  <c r="DU34" i="31"/>
  <c r="KT19" i="31"/>
  <c r="JB21" i="2"/>
  <c r="IS34" i="31"/>
  <c r="V4" i="2"/>
  <c r="JA21" i="2"/>
  <c r="GK34" i="31"/>
  <c r="MZ11" i="4"/>
  <c r="BT13" i="2"/>
  <c r="HI19" i="2"/>
  <c r="K34" i="31"/>
  <c r="AT19" i="31"/>
  <c r="IY19" i="31"/>
  <c r="IE19" i="31"/>
  <c r="HK19" i="31"/>
  <c r="EI19" i="31"/>
  <c r="DO19" i="31"/>
  <c r="LD19" i="31"/>
  <c r="KJ19" i="31"/>
  <c r="JP19" i="31"/>
  <c r="MH19" i="31"/>
  <c r="HI11" i="4"/>
  <c r="HE34" i="31"/>
  <c r="EF81" i="3"/>
  <c r="F104" i="31"/>
  <c r="BE14" i="2"/>
  <c r="EF14" i="2"/>
  <c r="HN21" i="2"/>
  <c r="CH13" i="31"/>
  <c r="FV19" i="31"/>
  <c r="GT34" i="31"/>
  <c r="LW19" i="31"/>
  <c r="KI19" i="31"/>
  <c r="JO19" i="31"/>
  <c r="JU11" i="4"/>
  <c r="DS21" i="2"/>
  <c r="DR21" i="2"/>
  <c r="LL19" i="2"/>
  <c r="KR19" i="2"/>
  <c r="MF8" i="2"/>
  <c r="IQ19" i="31"/>
  <c r="DW19" i="31"/>
  <c r="DA19" i="31"/>
  <c r="CF19" i="31"/>
  <c r="BL19" i="31"/>
  <c r="DL19" i="31"/>
  <c r="IP13" i="31"/>
  <c r="IO131" i="31"/>
  <c r="NZ16" i="4"/>
  <c r="NF16" i="4"/>
  <c r="ML16" i="4"/>
  <c r="JJ16" i="4"/>
  <c r="BR16" i="4"/>
  <c r="AD16" i="4"/>
  <c r="JH7" i="4"/>
  <c r="JH8" i="4"/>
  <c r="LB19" i="2"/>
  <c r="GI7" i="4"/>
  <c r="GI8" i="4"/>
  <c r="MG13" i="31"/>
  <c r="NA19" i="31"/>
  <c r="MG19" i="31"/>
  <c r="KS19" i="31"/>
  <c r="JY19" i="31"/>
  <c r="FJ8" i="2"/>
  <c r="DV8" i="2"/>
  <c r="HN8" i="2"/>
  <c r="FZ8" i="2"/>
  <c r="MX19" i="2"/>
  <c r="MC19" i="31"/>
  <c r="MF19" i="31"/>
  <c r="LL19" i="31"/>
  <c r="KR19" i="31"/>
  <c r="JX19" i="31"/>
  <c r="CT13" i="2"/>
  <c r="BW19" i="31"/>
  <c r="N19" i="31"/>
  <c r="MB19" i="31"/>
  <c r="KN19" i="31"/>
  <c r="JT19" i="31"/>
  <c r="JJ34" i="31"/>
  <c r="BW16" i="4"/>
  <c r="AI16" i="4"/>
  <c r="CE126" i="3"/>
  <c r="CE127" i="3"/>
  <c r="BK19" i="31"/>
  <c r="AA13" i="2"/>
  <c r="HQ19" i="2"/>
  <c r="CB19" i="31"/>
  <c r="GW13" i="31"/>
  <c r="DK19" i="31"/>
  <c r="CP19" i="31"/>
  <c r="BB19" i="31"/>
  <c r="AH19" i="31"/>
  <c r="LJ19" i="31"/>
  <c r="KP19" i="31"/>
  <c r="CS19" i="31"/>
  <c r="GP8" i="2"/>
  <c r="KD14" i="2"/>
  <c r="LP19" i="2"/>
  <c r="AK19" i="31"/>
  <c r="C14" i="2"/>
  <c r="EJ8" i="2"/>
  <c r="MT19" i="31"/>
  <c r="LZ19" i="31"/>
  <c r="KL19" i="31"/>
  <c r="JR19" i="31"/>
  <c r="AG19" i="31"/>
  <c r="GH19" i="31"/>
  <c r="FN19" i="31"/>
  <c r="KQ34" i="31"/>
  <c r="CB16" i="4"/>
  <c r="ES19" i="31"/>
  <c r="AI34" i="31"/>
  <c r="MR19" i="31"/>
  <c r="LX19" i="31"/>
  <c r="EJ11" i="4"/>
  <c r="FB19" i="31"/>
  <c r="AE19" i="31"/>
  <c r="GD13" i="31"/>
  <c r="DD19" i="31"/>
  <c r="CI19" i="31"/>
  <c r="BO19" i="31"/>
  <c r="AU19" i="31"/>
  <c r="JP11" i="4"/>
  <c r="LK11" i="4"/>
  <c r="G34" i="31"/>
  <c r="EY8" i="2"/>
  <c r="ID19" i="31"/>
  <c r="CM19" i="31"/>
  <c r="HR19" i="31"/>
  <c r="GX19" i="31"/>
  <c r="DB19" i="31"/>
  <c r="CG19" i="31"/>
  <c r="BM19" i="31"/>
  <c r="HZ34" i="31"/>
  <c r="AZ34" i="31"/>
  <c r="MB34" i="31"/>
  <c r="BE13" i="2"/>
  <c r="BE15" i="2"/>
  <c r="HV8" i="2"/>
  <c r="S19" i="31"/>
  <c r="GL16" i="4"/>
  <c r="EX16" i="4"/>
  <c r="CN129" i="3"/>
  <c r="GC11" i="4"/>
  <c r="CG13" i="2"/>
  <c r="CO8" i="2"/>
  <c r="GI8" i="2"/>
  <c r="EA19" i="31"/>
  <c r="JC19" i="31"/>
  <c r="II19" i="31"/>
  <c r="GU19" i="31"/>
  <c r="DL14" i="2"/>
  <c r="CR14" i="2"/>
  <c r="MI8" i="2"/>
  <c r="FO13" i="31"/>
  <c r="BR13" i="31"/>
  <c r="JB19" i="31"/>
  <c r="IH19" i="31"/>
  <c r="FZ19" i="31"/>
  <c r="EL19" i="31"/>
  <c r="CX19" i="31"/>
  <c r="MK19" i="31"/>
  <c r="KW19" i="31"/>
  <c r="KC19" i="31"/>
  <c r="IX14" i="2"/>
  <c r="LX19" i="2"/>
  <c r="KJ19" i="2"/>
  <c r="MH19" i="2"/>
  <c r="LD14" i="2"/>
  <c r="MR8" i="2"/>
  <c r="DU82" i="3"/>
  <c r="DT19" i="31"/>
  <c r="FY19" i="31"/>
  <c r="GS11" i="4"/>
  <c r="IG19" i="31"/>
  <c r="AX21" i="2"/>
  <c r="BM13" i="2"/>
  <c r="AM8" i="2"/>
  <c r="FE14" i="2"/>
  <c r="MG34" i="31"/>
  <c r="LM34" i="31"/>
  <c r="HA16" i="4"/>
  <c r="DU80" i="3"/>
  <c r="LP11" i="4"/>
  <c r="MB11" i="4"/>
  <c r="ET13" i="2"/>
  <c r="EM4" i="2"/>
  <c r="D13" i="31"/>
  <c r="EX34" i="31"/>
  <c r="BY16" i="4"/>
  <c r="Q16" i="4"/>
  <c r="LC19" i="31"/>
  <c r="AZ14" i="2"/>
  <c r="AN8" i="2"/>
  <c r="H104" i="31"/>
  <c r="JG11" i="4"/>
  <c r="DW11" i="4"/>
  <c r="GW19" i="31"/>
  <c r="FG19" i="31"/>
  <c r="AO13" i="31"/>
  <c r="FQ19" i="31"/>
  <c r="EC19" i="31"/>
  <c r="BT19" i="31"/>
  <c r="AZ19" i="31"/>
  <c r="MH13" i="31"/>
  <c r="JN16" i="4"/>
  <c r="GM34" i="31"/>
  <c r="O126" i="3"/>
  <c r="JT11" i="4"/>
  <c r="AE11" i="4"/>
  <c r="GE11" i="4"/>
  <c r="CH19" i="2"/>
  <c r="BW8" i="2"/>
  <c r="FP14" i="2"/>
  <c r="GP13" i="2"/>
  <c r="FY13" i="2"/>
  <c r="GU4" i="2"/>
  <c r="LK21" i="2"/>
  <c r="LY13" i="2"/>
  <c r="LP8" i="2"/>
  <c r="K19" i="31"/>
  <c r="M13" i="31"/>
  <c r="HW14" i="2"/>
  <c r="IC13" i="2"/>
  <c r="GO13" i="2"/>
  <c r="GT4" i="2"/>
  <c r="JC21" i="2"/>
  <c r="J34" i="31"/>
  <c r="HC19" i="31"/>
  <c r="MF13" i="31"/>
  <c r="KS13" i="31"/>
  <c r="LI34" i="31"/>
  <c r="KI11" i="4"/>
  <c r="CE21" i="2"/>
  <c r="EN13" i="2"/>
  <c r="GA21" i="2"/>
  <c r="II4" i="2"/>
  <c r="MU7" i="4"/>
  <c r="MU8" i="4"/>
  <c r="BA11" i="4"/>
  <c r="AN19" i="2"/>
  <c r="AU19" i="2"/>
  <c r="AQ14" i="2"/>
  <c r="BL13" i="2"/>
  <c r="BS8" i="2"/>
  <c r="AE8" i="2"/>
  <c r="CD21" i="2"/>
  <c r="FG21" i="2"/>
  <c r="HO21" i="2"/>
  <c r="IP14" i="2"/>
  <c r="JD8" i="2"/>
  <c r="MV13" i="31"/>
  <c r="HV16" i="4"/>
  <c r="HB16" i="4"/>
  <c r="GH16" i="4"/>
  <c r="FN16" i="4"/>
  <c r="ET16" i="4"/>
  <c r="DF16" i="4"/>
  <c r="CL16" i="4"/>
  <c r="AX16" i="4"/>
  <c r="J16" i="4"/>
  <c r="BV19" i="31"/>
  <c r="EA11" i="4"/>
  <c r="MW13" i="2"/>
  <c r="MC13" i="2"/>
  <c r="MC15" i="2"/>
  <c r="KQ4" i="2"/>
  <c r="Y19" i="31"/>
  <c r="MU13" i="31"/>
  <c r="FR13" i="2"/>
  <c r="IE8" i="2"/>
  <c r="MB14" i="2"/>
  <c r="KN14" i="2"/>
  <c r="ML14" i="2"/>
  <c r="LR14" i="2"/>
  <c r="KX14" i="2"/>
  <c r="MW8" i="2"/>
  <c r="FG13" i="31"/>
  <c r="DS13" i="31"/>
  <c r="AS34" i="31"/>
  <c r="MW19" i="31"/>
  <c r="LI19" i="31"/>
  <c r="MH16" i="4"/>
  <c r="LN16" i="4"/>
  <c r="KT16" i="4"/>
  <c r="HK16" i="4"/>
  <c r="FW16" i="4"/>
  <c r="CU16" i="4"/>
  <c r="E112" i="31"/>
  <c r="BJ126" i="3"/>
  <c r="BJ127" i="3"/>
  <c r="BJ33" i="3"/>
  <c r="CQ11" i="4"/>
  <c r="HW19" i="31"/>
  <c r="AO13" i="2"/>
  <c r="BY21" i="2"/>
  <c r="EF8" i="2"/>
  <c r="EL13" i="31"/>
  <c r="DR13" i="31"/>
  <c r="V13" i="31"/>
  <c r="DJ34" i="31"/>
  <c r="JT13" i="31"/>
  <c r="NA16" i="4"/>
  <c r="GE16" i="4"/>
  <c r="HJ16" i="4"/>
  <c r="CT16" i="4"/>
  <c r="BF16" i="4"/>
  <c r="GT19" i="31"/>
  <c r="CC19" i="31"/>
  <c r="LW11" i="4"/>
  <c r="MJ11" i="4"/>
  <c r="DM11" i="4"/>
  <c r="ME21" i="2"/>
  <c r="KX34" i="31"/>
  <c r="JA19" i="31"/>
  <c r="CM79" i="3"/>
  <c r="CM82" i="3"/>
  <c r="JO11" i="4"/>
  <c r="KN11" i="4"/>
  <c r="W4" i="2"/>
  <c r="CY21" i="2"/>
  <c r="ID13" i="31"/>
  <c r="IC131" i="31"/>
  <c r="GP13" i="31"/>
  <c r="DP19" i="31"/>
  <c r="CU19" i="31"/>
  <c r="BG19" i="31"/>
  <c r="AM19" i="31"/>
  <c r="LX13" i="31"/>
  <c r="JX16" i="4"/>
  <c r="Z19" i="31"/>
  <c r="DN11" i="4"/>
  <c r="AP14" i="2"/>
  <c r="CD8" i="2"/>
  <c r="IK13" i="2"/>
  <c r="GW13" i="2"/>
  <c r="FA13" i="31"/>
  <c r="FC19" i="31"/>
  <c r="AL19" i="31"/>
  <c r="Q19" i="31"/>
  <c r="KW34" i="31"/>
  <c r="EG19" i="31"/>
  <c r="HJ19" i="31"/>
  <c r="BB14" i="2"/>
  <c r="AH14" i="2"/>
  <c r="AV13" i="2"/>
  <c r="CW21" i="2"/>
  <c r="EI19" i="2"/>
  <c r="ET8" i="2"/>
  <c r="GP14" i="2"/>
  <c r="FM19" i="31"/>
  <c r="IC34" i="31"/>
  <c r="HV34" i="31"/>
  <c r="JS13" i="31"/>
  <c r="LL16" i="4"/>
  <c r="BU82" i="3"/>
  <c r="FB11" i="4"/>
  <c r="CA19" i="2"/>
  <c r="CF14" i="2"/>
  <c r="DH13" i="2"/>
  <c r="EL21" i="2"/>
  <c r="GO14" i="2"/>
  <c r="HL14" i="2"/>
  <c r="GU13" i="2"/>
  <c r="IL13" i="2"/>
  <c r="JN8" i="2"/>
  <c r="KI8" i="2"/>
  <c r="E34" i="31"/>
  <c r="FJ13" i="31"/>
  <c r="EO13" i="31"/>
  <c r="DU13" i="31"/>
  <c r="IW19" i="31"/>
  <c r="O19" i="31"/>
  <c r="CS34" i="31"/>
  <c r="AM80" i="3"/>
  <c r="AM82" i="3"/>
  <c r="G79" i="3"/>
  <c r="G81" i="3"/>
  <c r="G126" i="3"/>
  <c r="G128" i="3"/>
  <c r="P80" i="3"/>
  <c r="AQ126" i="3"/>
  <c r="AQ127" i="3"/>
  <c r="AQ79" i="3"/>
  <c r="M127" i="3"/>
  <c r="M128" i="3"/>
  <c r="M129" i="3"/>
  <c r="AE127" i="3"/>
  <c r="AE79" i="3"/>
  <c r="BX79" i="3"/>
  <c r="GL34" i="31"/>
  <c r="EZ34" i="31"/>
  <c r="CT19" i="31"/>
  <c r="DK34" i="31"/>
  <c r="EK11" i="4"/>
  <c r="HG11" i="4"/>
  <c r="EV14" i="2"/>
  <c r="JJ19" i="2"/>
  <c r="JL19" i="2"/>
  <c r="KG14" i="2"/>
  <c r="JO13" i="2"/>
  <c r="MI16" i="4"/>
  <c r="P126" i="3"/>
  <c r="P129" i="3"/>
  <c r="BO8" i="2"/>
  <c r="GH14" i="2"/>
  <c r="GH15" i="2"/>
  <c r="IW8" i="2"/>
  <c r="MZ14" i="2"/>
  <c r="LL14" i="2"/>
  <c r="MF13" i="2"/>
  <c r="NA8" i="2"/>
  <c r="MG8" i="2"/>
  <c r="LM8" i="2"/>
  <c r="BI19" i="31"/>
  <c r="FW13" i="31"/>
  <c r="GA19" i="31"/>
  <c r="DS19" i="31"/>
  <c r="CY19" i="31"/>
  <c r="BJ19" i="31"/>
  <c r="AP19" i="31"/>
  <c r="V19" i="31"/>
  <c r="BV34" i="31"/>
  <c r="F16" i="4"/>
  <c r="BE11" i="4"/>
  <c r="MI19" i="31"/>
  <c r="KY13" i="31"/>
  <c r="HZ16" i="4"/>
  <c r="W79" i="3"/>
  <c r="W82" i="3"/>
  <c r="BR14" i="2"/>
  <c r="CW8" i="2"/>
  <c r="FA8" i="2"/>
  <c r="FZ21" i="2"/>
  <c r="LJ14" i="2"/>
  <c r="MY8" i="2"/>
  <c r="ME8" i="2"/>
  <c r="LK8" i="2"/>
  <c r="KQ8" i="2"/>
  <c r="BG13" i="31"/>
  <c r="GG34" i="31"/>
  <c r="BA34" i="31"/>
  <c r="CF16" i="4"/>
  <c r="KI13" i="31"/>
  <c r="MC34" i="31"/>
  <c r="DA80" i="3"/>
  <c r="ET79" i="3"/>
  <c r="AJ11" i="4"/>
  <c r="GW11" i="4"/>
  <c r="IQ11" i="4"/>
  <c r="IF8" i="2"/>
  <c r="HM8" i="2"/>
  <c r="JB34" i="31"/>
  <c r="GV126" i="3"/>
  <c r="BL11" i="4"/>
  <c r="DA11" i="4"/>
  <c r="Z14" i="2"/>
  <c r="CR19" i="2"/>
  <c r="ET14" i="2"/>
  <c r="ED8" i="2"/>
  <c r="IS13" i="2"/>
  <c r="HE13" i="2"/>
  <c r="FQ13" i="2"/>
  <c r="HL8" i="2"/>
  <c r="IJ34" i="31"/>
  <c r="AK11" i="4"/>
  <c r="BY11" i="4"/>
  <c r="CM11" i="4"/>
  <c r="FU11" i="4"/>
  <c r="EV8" i="2"/>
  <c r="HR14" i="2"/>
  <c r="GX14" i="2"/>
  <c r="GD14" i="2"/>
  <c r="HU13" i="2"/>
  <c r="GG13" i="2"/>
  <c r="JY14" i="2"/>
  <c r="JG13" i="2"/>
  <c r="HP34" i="31"/>
  <c r="KA13" i="31"/>
  <c r="CA7" i="4"/>
  <c r="CA8" i="4"/>
  <c r="D112" i="31"/>
  <c r="GM126" i="3"/>
  <c r="GM129" i="3"/>
  <c r="FF19" i="31"/>
  <c r="L21" i="2"/>
  <c r="EB8" i="2"/>
  <c r="MR14" i="2"/>
  <c r="JJ19" i="31"/>
  <c r="FG11" i="4"/>
  <c r="M21" i="2"/>
  <c r="BG19" i="2"/>
  <c r="BV8" i="2"/>
  <c r="GO8" i="2"/>
  <c r="KA8" i="2"/>
  <c r="MG13" i="2"/>
  <c r="DA34" i="31"/>
  <c r="CG34" i="31"/>
  <c r="MW13" i="31"/>
  <c r="AW14" i="2"/>
  <c r="D19" i="31"/>
  <c r="BD16" i="4"/>
  <c r="AJ16" i="4"/>
  <c r="MN7" i="4"/>
  <c r="MN8" i="4"/>
  <c r="EE7" i="4"/>
  <c r="EE8" i="4"/>
  <c r="BT7" i="4"/>
  <c r="BT8" i="4"/>
  <c r="CO82" i="3"/>
  <c r="BU81" i="3"/>
  <c r="BU83" i="3"/>
  <c r="ID11" i="4"/>
  <c r="DG19" i="2"/>
  <c r="JV14" i="2"/>
  <c r="JX13" i="2"/>
  <c r="JB13" i="31"/>
  <c r="HN13" i="31"/>
  <c r="BS19" i="31"/>
  <c r="MO34" i="31"/>
  <c r="LA34" i="31"/>
  <c r="JM34" i="31"/>
  <c r="BP11" i="4"/>
  <c r="DQ11" i="4"/>
  <c r="IU11" i="4"/>
  <c r="BR19" i="2"/>
  <c r="AD19" i="2"/>
  <c r="CQ14" i="2"/>
  <c r="ES19" i="2"/>
  <c r="ES13" i="2"/>
  <c r="GM19" i="2"/>
  <c r="JE8" i="2"/>
  <c r="HS13" i="31"/>
  <c r="DG19" i="31"/>
  <c r="CL19" i="31"/>
  <c r="LH13" i="31"/>
  <c r="BI126" i="3"/>
  <c r="BI128" i="3"/>
  <c r="K19" i="2"/>
  <c r="MV19" i="2"/>
  <c r="LH19" i="2"/>
  <c r="LR19" i="2"/>
  <c r="MB19" i="2"/>
  <c r="L13" i="31"/>
  <c r="AP34" i="31"/>
  <c r="LG13" i="31"/>
  <c r="LM13" i="31"/>
  <c r="BN82" i="3"/>
  <c r="GO11" i="4"/>
  <c r="DW13" i="2"/>
  <c r="KI19" i="2"/>
  <c r="IU19" i="2"/>
  <c r="K13" i="31"/>
  <c r="AB19" i="31"/>
  <c r="ML34" i="31"/>
  <c r="P19" i="31"/>
  <c r="AQ11" i="4"/>
  <c r="CF11" i="4"/>
  <c r="DV13" i="2"/>
  <c r="HC8" i="2"/>
  <c r="FP8" i="2"/>
  <c r="LJ21" i="2"/>
  <c r="FI13" i="31"/>
  <c r="DF34" i="31"/>
  <c r="BR34" i="31"/>
  <c r="KL13" i="31"/>
  <c r="ME19" i="31"/>
  <c r="KQ19" i="31"/>
  <c r="JW19" i="31"/>
  <c r="MK34" i="31"/>
  <c r="LZ16" i="4"/>
  <c r="BU126" i="3"/>
  <c r="BU129" i="3"/>
  <c r="II13" i="31"/>
  <c r="IH131" i="31"/>
  <c r="AS13" i="31"/>
  <c r="DK13" i="31"/>
  <c r="AI13" i="31"/>
  <c r="EQ19" i="31"/>
  <c r="DE34" i="31"/>
  <c r="BQ34" i="31"/>
  <c r="AC34" i="31"/>
  <c r="EB126" i="3"/>
  <c r="EB79" i="3"/>
  <c r="BC79" i="3"/>
  <c r="BC82" i="3"/>
  <c r="BL127" i="3"/>
  <c r="BL128" i="3"/>
  <c r="AZ81" i="3"/>
  <c r="AZ82" i="3"/>
  <c r="AY126" i="3"/>
  <c r="AY79" i="3"/>
  <c r="AZ126" i="3"/>
  <c r="AZ127" i="3"/>
  <c r="ER126" i="3"/>
  <c r="HT80" i="3"/>
  <c r="KH19" i="31"/>
  <c r="DC13" i="31"/>
  <c r="MD4" i="2"/>
  <c r="MD21" i="2"/>
  <c r="BN13" i="2"/>
  <c r="ER19" i="31"/>
  <c r="MC21" i="2"/>
  <c r="MC4" i="2"/>
  <c r="KO21" i="2"/>
  <c r="KO4" i="2"/>
  <c r="FY21" i="2"/>
  <c r="FY4" i="2"/>
  <c r="EK4" i="2"/>
  <c r="EK21" i="2"/>
  <c r="IC13" i="31"/>
  <c r="IB131" i="31"/>
  <c r="EQ16" i="4"/>
  <c r="BO16" i="4"/>
  <c r="MV21" i="2"/>
  <c r="MV4" i="2"/>
  <c r="HL4" i="2"/>
  <c r="HL21" i="2"/>
  <c r="CV21" i="2"/>
  <c r="CV4" i="2"/>
  <c r="FG79" i="3"/>
  <c r="CJ14" i="2"/>
  <c r="MY13" i="31"/>
  <c r="BT19" i="2"/>
  <c r="CI14" i="2"/>
  <c r="GU8" i="2"/>
  <c r="BH19" i="31"/>
  <c r="BH11" i="4"/>
  <c r="IA13" i="31"/>
  <c r="HZ131" i="31"/>
  <c r="JU34" i="31"/>
  <c r="ES21" i="2"/>
  <c r="IQ13" i="2"/>
  <c r="CZ19" i="31"/>
  <c r="CE19" i="31"/>
  <c r="MU19" i="31"/>
  <c r="MU11" i="4"/>
  <c r="MA19" i="31"/>
  <c r="MA11" i="4"/>
  <c r="LG19" i="31"/>
  <c r="LG11" i="4"/>
  <c r="KM19" i="31"/>
  <c r="KM11" i="4"/>
  <c r="JS19" i="31"/>
  <c r="JS11" i="4"/>
  <c r="KU16" i="4"/>
  <c r="JG16" i="4"/>
  <c r="CD129" i="3"/>
  <c r="CQ19" i="2"/>
  <c r="BW19" i="2"/>
  <c r="CT8" i="2"/>
  <c r="EU8" i="2"/>
  <c r="CD128" i="3"/>
  <c r="AZ4" i="2"/>
  <c r="AZ21" i="2"/>
  <c r="AM81" i="3"/>
  <c r="F32" i="3"/>
  <c r="AM126" i="3"/>
  <c r="AM128" i="3"/>
  <c r="AM34" i="3"/>
  <c r="BN126" i="3"/>
  <c r="DC126" i="3"/>
  <c r="CV19" i="31"/>
  <c r="G21" i="2"/>
  <c r="ES8" i="2"/>
  <c r="GK19" i="2"/>
  <c r="IA8" i="2"/>
  <c r="KH8" i="2"/>
  <c r="IU8" i="2"/>
  <c r="EF19" i="31"/>
  <c r="EF11" i="4"/>
  <c r="CO19" i="31"/>
  <c r="CO11" i="4"/>
  <c r="IP34" i="31"/>
  <c r="JQ13" i="2"/>
  <c r="DH19" i="2"/>
  <c r="ER8" i="2"/>
  <c r="BW13" i="31"/>
  <c r="G104" i="31"/>
  <c r="FN34" i="31"/>
  <c r="DS126" i="3"/>
  <c r="GN126" i="3"/>
  <c r="EB13" i="2"/>
  <c r="DZ34" i="31"/>
  <c r="AL128" i="3"/>
  <c r="LB11" i="4"/>
  <c r="J4" i="2"/>
  <c r="JD19" i="2"/>
  <c r="EK13" i="31"/>
  <c r="CW13" i="31"/>
  <c r="U13" i="31"/>
  <c r="JI34" i="31"/>
  <c r="K126" i="3"/>
  <c r="K129" i="3"/>
  <c r="I4" i="2"/>
  <c r="CY19" i="2"/>
  <c r="IN8" i="2"/>
  <c r="MR19" i="2"/>
  <c r="AX34" i="31"/>
  <c r="AD34" i="31"/>
  <c r="BN80" i="3"/>
  <c r="BN83" i="3"/>
  <c r="M79" i="3"/>
  <c r="CB126" i="3"/>
  <c r="HT82" i="3"/>
  <c r="W14" i="2"/>
  <c r="BD8" i="2"/>
  <c r="DY13" i="2"/>
  <c r="HM21" i="2"/>
  <c r="IM8" i="2"/>
  <c r="MK8" i="2"/>
  <c r="KW8" i="2"/>
  <c r="CU13" i="31"/>
  <c r="FO19" i="31"/>
  <c r="CD79" i="3"/>
  <c r="HN19" i="2"/>
  <c r="JS19" i="2"/>
  <c r="MG14" i="2"/>
  <c r="NA13" i="2"/>
  <c r="LM13" i="2"/>
  <c r="KS13" i="2"/>
  <c r="EQ13" i="31"/>
  <c r="R13" i="31"/>
  <c r="HV19" i="31"/>
  <c r="HB19" i="31"/>
  <c r="IH34" i="31"/>
  <c r="JA13" i="31"/>
  <c r="FZ13" i="31"/>
  <c r="ME13" i="31"/>
  <c r="NA34" i="31"/>
  <c r="JS4" i="2"/>
  <c r="JS21" i="2"/>
  <c r="CU21" i="2"/>
  <c r="CU4" i="2"/>
  <c r="HS13" i="2"/>
  <c r="FY13" i="31"/>
  <c r="AK13" i="31"/>
  <c r="HB34" i="31"/>
  <c r="MJ16" i="4"/>
  <c r="IF7" i="4"/>
  <c r="IF8" i="4"/>
  <c r="CC13" i="31"/>
  <c r="CL34" i="31"/>
  <c r="KS34" i="31"/>
  <c r="EI13" i="31"/>
  <c r="LY13" i="31"/>
  <c r="JY34" i="31"/>
  <c r="JZ34" i="31"/>
  <c r="OM16" i="4"/>
  <c r="KJ7" i="4"/>
  <c r="KJ8" i="4"/>
  <c r="CB14" i="2"/>
  <c r="CJ13" i="2"/>
  <c r="BY8" i="2"/>
  <c r="HF14" i="2"/>
  <c r="HF15" i="2"/>
  <c r="FR14" i="2"/>
  <c r="JJ8" i="2"/>
  <c r="MP13" i="2"/>
  <c r="CT13" i="31"/>
  <c r="BZ13" i="31"/>
  <c r="BF13" i="31"/>
  <c r="ET13" i="31"/>
  <c r="AD13" i="31"/>
  <c r="CU34" i="31"/>
  <c r="MX16" i="4"/>
  <c r="JW16" i="4"/>
  <c r="GX16" i="4"/>
  <c r="EJ14" i="2"/>
  <c r="DZ13" i="2"/>
  <c r="DT8" i="2"/>
  <c r="LU13" i="2"/>
  <c r="LE8" i="2"/>
  <c r="KK8" i="2"/>
  <c r="HX131" i="31"/>
  <c r="NP16" i="4"/>
  <c r="LJ16" i="4"/>
  <c r="II16" i="4"/>
  <c r="V14" i="2"/>
  <c r="GF8" i="2"/>
  <c r="MO8" i="2"/>
  <c r="BB13" i="31"/>
  <c r="MX13" i="31"/>
  <c r="KM16" i="4"/>
  <c r="IY16" i="4"/>
  <c r="FF16" i="4"/>
  <c r="DR16" i="4"/>
  <c r="BJ16" i="4"/>
  <c r="C16" i="4"/>
  <c r="Q8" i="2"/>
  <c r="FC8" i="2"/>
  <c r="IA13" i="2"/>
  <c r="ID13" i="2"/>
  <c r="ID15" i="2"/>
  <c r="GE8" i="2"/>
  <c r="I19" i="31"/>
  <c r="HU13" i="31"/>
  <c r="HT131" i="31"/>
  <c r="GG13" i="31"/>
  <c r="CO13" i="31"/>
  <c r="BA13" i="31"/>
  <c r="MC13" i="31"/>
  <c r="LI13" i="31"/>
  <c r="CI19" i="2"/>
  <c r="FB8" i="2"/>
  <c r="IJ8" i="2"/>
  <c r="GX8" i="2"/>
  <c r="KV14" i="2"/>
  <c r="LP13" i="2"/>
  <c r="M34" i="31"/>
  <c r="S13" i="2"/>
  <c r="Y14" i="2"/>
  <c r="IL14" i="2"/>
  <c r="HV14" i="2"/>
  <c r="HY13" i="2"/>
  <c r="II8" i="2"/>
  <c r="G19" i="31"/>
  <c r="GE13" i="31"/>
  <c r="CV34" i="31"/>
  <c r="BT34" i="31"/>
  <c r="LQ13" i="31"/>
  <c r="LY34" i="31"/>
  <c r="BC14" i="2"/>
  <c r="BC15" i="2"/>
  <c r="AW13" i="2"/>
  <c r="BK8" i="2"/>
  <c r="DH14" i="2"/>
  <c r="DH15" i="2"/>
  <c r="CB13" i="2"/>
  <c r="CB15" i="2"/>
  <c r="GV8" i="2"/>
  <c r="JV8" i="2"/>
  <c r="JB8" i="2"/>
  <c r="BH34" i="31"/>
  <c r="JO13" i="31"/>
  <c r="MW34" i="31"/>
  <c r="KC34" i="31"/>
  <c r="IN16" i="4"/>
  <c r="HC16" i="4"/>
  <c r="AH16" i="4"/>
  <c r="LX14" i="2"/>
  <c r="KK14" i="2"/>
  <c r="MS13" i="2"/>
  <c r="LE13" i="2"/>
  <c r="KK13" i="2"/>
  <c r="I34" i="31"/>
  <c r="C19" i="31"/>
  <c r="FQ13" i="31"/>
  <c r="CK34" i="31"/>
  <c r="KO34" i="31"/>
  <c r="EN16" i="4"/>
  <c r="DT16" i="4"/>
  <c r="AA16" i="4"/>
  <c r="FX14" i="2"/>
  <c r="IC8" i="2"/>
  <c r="HK8" i="2"/>
  <c r="IY13" i="2"/>
  <c r="JC8" i="2"/>
  <c r="KN8" i="2"/>
  <c r="HB13" i="31"/>
  <c r="ED13" i="31"/>
  <c r="S13" i="31"/>
  <c r="MA13" i="31"/>
  <c r="KN34" i="31"/>
  <c r="MA16" i="4"/>
  <c r="GU16" i="4"/>
  <c r="OD16" i="4"/>
  <c r="HL16" i="4"/>
  <c r="AQ16" i="4"/>
  <c r="D16" i="4"/>
  <c r="AN14" i="2"/>
  <c r="AV8" i="2"/>
  <c r="FF13" i="2"/>
  <c r="DR13" i="2"/>
  <c r="GM8" i="2"/>
  <c r="KZ13" i="2"/>
  <c r="MQ8" i="2"/>
  <c r="LX8" i="2"/>
  <c r="IK13" i="31"/>
  <c r="IJ131" i="31"/>
  <c r="FM13" i="31"/>
  <c r="ES13" i="31"/>
  <c r="IB34" i="31"/>
  <c r="BN34" i="31"/>
  <c r="MO13" i="31"/>
  <c r="MQ16" i="4"/>
  <c r="AU8" i="2"/>
  <c r="CL8" i="2"/>
  <c r="EU14" i="2"/>
  <c r="IT14" i="2"/>
  <c r="GS13" i="2"/>
  <c r="IR8" i="2"/>
  <c r="HF8" i="2"/>
  <c r="GL8" i="2"/>
  <c r="FS8" i="2"/>
  <c r="JR8" i="2"/>
  <c r="MN19" i="2"/>
  <c r="LC8" i="2"/>
  <c r="N13" i="31"/>
  <c r="IA34" i="31"/>
  <c r="LW13" i="31"/>
  <c r="JU13" i="31"/>
  <c r="JQ34" i="31"/>
  <c r="OU16" i="4"/>
  <c r="LC16" i="4"/>
  <c r="JO16" i="4"/>
  <c r="FV16" i="4"/>
  <c r="EH16" i="4"/>
  <c r="OR7" i="4"/>
  <c r="OR8" i="4"/>
  <c r="DX7" i="4"/>
  <c r="DX8" i="4"/>
  <c r="BG16" i="4"/>
  <c r="T13" i="2"/>
  <c r="DG14" i="2"/>
  <c r="DD8" i="2"/>
  <c r="ID19" i="2"/>
  <c r="IR14" i="2"/>
  <c r="HK13" i="2"/>
  <c r="FW13" i="2"/>
  <c r="HD8" i="2"/>
  <c r="JI14" i="2"/>
  <c r="LU8" i="2"/>
  <c r="GU13" i="31"/>
  <c r="GN34" i="31"/>
  <c r="EJ34" i="31"/>
  <c r="KK13" i="31"/>
  <c r="KH34" i="31"/>
  <c r="GN16" i="4"/>
  <c r="DL16" i="4"/>
  <c r="S16" i="4"/>
  <c r="GH13" i="31"/>
  <c r="AI41" i="75" a="1"/>
  <c r="AI41" i="75"/>
  <c r="E109" i="31"/>
  <c r="O19" i="2"/>
  <c r="L19" i="2"/>
  <c r="J14" i="2"/>
  <c r="I14" i="2"/>
  <c r="D14" i="2"/>
  <c r="B14" i="2"/>
  <c r="R13" i="2"/>
  <c r="S8" i="2"/>
  <c r="C8" i="2"/>
  <c r="V19" i="2"/>
  <c r="W19" i="2"/>
  <c r="T14" i="2"/>
  <c r="W13" i="2"/>
  <c r="W15" i="2"/>
  <c r="T8" i="2"/>
  <c r="BL19" i="2"/>
  <c r="BE19" i="2"/>
  <c r="AO19" i="2"/>
  <c r="AG19" i="2"/>
  <c r="BN14" i="2"/>
  <c r="AX14" i="2"/>
  <c r="AG14" i="2"/>
  <c r="AE14" i="2"/>
  <c r="AB14" i="2"/>
  <c r="AS13" i="2"/>
  <c r="AP13" i="2"/>
  <c r="AN13" i="2"/>
  <c r="BM8" i="2"/>
  <c r="BE8" i="2"/>
  <c r="AW8" i="2"/>
  <c r="AG8" i="2"/>
  <c r="DA19" i="2"/>
  <c r="CV19" i="2"/>
  <c r="CT19" i="2"/>
  <c r="CS19" i="2"/>
  <c r="CK19" i="2"/>
  <c r="CC19" i="2"/>
  <c r="BU19" i="2"/>
  <c r="DK14" i="2"/>
  <c r="DD14" i="2"/>
  <c r="DC14" i="2"/>
  <c r="CU14" i="2"/>
  <c r="CN14" i="2"/>
  <c r="BX14" i="2"/>
  <c r="BW14" i="2"/>
  <c r="DL13" i="2"/>
  <c r="DD13" i="2"/>
  <c r="CN13" i="2"/>
  <c r="CK13" i="2"/>
  <c r="CF13" i="2"/>
  <c r="CF15" i="2"/>
  <c r="BX13" i="2"/>
  <c r="BX15" i="2"/>
  <c r="DG8" i="2"/>
  <c r="DC8" i="2"/>
  <c r="CI8" i="2"/>
  <c r="EU19" i="2"/>
  <c r="FO19" i="2"/>
  <c r="FJ19" i="2"/>
  <c r="DV19" i="2"/>
  <c r="FN14" i="2"/>
  <c r="FF14" i="2"/>
  <c r="EX14" i="2"/>
  <c r="ES14" i="2"/>
  <c r="EP14" i="2"/>
  <c r="EH14" i="2"/>
  <c r="DZ14" i="2"/>
  <c r="DR14" i="2"/>
  <c r="DM14" i="2"/>
  <c r="FO13" i="2"/>
  <c r="FG13" i="2"/>
  <c r="FD13" i="2"/>
  <c r="FD15" i="2"/>
  <c r="EV13" i="2"/>
  <c r="EV15" i="2"/>
  <c r="EI13" i="2"/>
  <c r="EF13" i="2"/>
  <c r="EF15" i="2"/>
  <c r="EA13" i="2"/>
  <c r="DX13" i="2"/>
  <c r="DX15" i="2"/>
  <c r="DP13" i="2"/>
  <c r="FM8" i="2"/>
  <c r="FE8" i="2"/>
  <c r="EG8" i="2"/>
  <c r="EE8" i="2"/>
  <c r="FW19" i="2"/>
  <c r="GO19" i="2"/>
  <c r="GN19" i="2"/>
  <c r="GG19" i="2"/>
  <c r="IS14" i="2"/>
  <c r="IS15" i="2"/>
  <c r="II14" i="2"/>
  <c r="IC14" i="2"/>
  <c r="HX14" i="2"/>
  <c r="HS14" i="2"/>
  <c r="HS15" i="2"/>
  <c r="HM14" i="2"/>
  <c r="HM15" i="2"/>
  <c r="HK14" i="2"/>
  <c r="HK15" i="2"/>
  <c r="HH14" i="2"/>
  <c r="GW14" i="2"/>
  <c r="GB14" i="2"/>
  <c r="FW14" i="2"/>
  <c r="FU14" i="2"/>
  <c r="IR13" i="2"/>
  <c r="IR15" i="2"/>
  <c r="IP13" i="2"/>
  <c r="IH13" i="2"/>
  <c r="HZ13" i="2"/>
  <c r="HR13" i="2"/>
  <c r="HL13" i="2"/>
  <c r="HL15" i="2"/>
  <c r="HJ13" i="2"/>
  <c r="HB13" i="2"/>
  <c r="GT13" i="2"/>
  <c r="GL13" i="2"/>
  <c r="GD13" i="2"/>
  <c r="FX13" i="2"/>
  <c r="FV13" i="2"/>
  <c r="FV15" i="2"/>
  <c r="HX8" i="2"/>
  <c r="GC8" i="2"/>
  <c r="GB8" i="2"/>
  <c r="FV8" i="2"/>
  <c r="FU8" i="2"/>
  <c r="FR8" i="2"/>
  <c r="KF19" i="2"/>
  <c r="KB19" i="2"/>
  <c r="JP19" i="2"/>
  <c r="JH19" i="2"/>
  <c r="IZ19" i="2"/>
  <c r="IV19" i="2"/>
  <c r="KG19" i="2"/>
  <c r="KC19" i="2"/>
  <c r="JY19" i="2"/>
  <c r="JU19" i="2"/>
  <c r="JQ19" i="2"/>
  <c r="JM19" i="2"/>
  <c r="JI19" i="2"/>
  <c r="JA19" i="2"/>
  <c r="IW19" i="2"/>
  <c r="KH14" i="2"/>
  <c r="KF14" i="2"/>
  <c r="JX14" i="2"/>
  <c r="JT14" i="2"/>
  <c r="JP14" i="2"/>
  <c r="JB14" i="2"/>
  <c r="IZ14" i="2"/>
  <c r="KH13" i="2"/>
  <c r="KH15" i="2"/>
  <c r="KF13" i="2"/>
  <c r="KA13" i="2"/>
  <c r="JS13" i="2"/>
  <c r="JP13" i="2"/>
  <c r="JH13" i="2"/>
  <c r="JH15" i="2"/>
  <c r="IX13" i="2"/>
  <c r="IV13" i="2"/>
  <c r="JY8" i="2"/>
  <c r="JQ8" i="2"/>
  <c r="JI8" i="2"/>
  <c r="IZ8" i="2"/>
  <c r="IV8" i="2"/>
  <c r="MY19" i="2"/>
  <c r="MQ19" i="2"/>
  <c r="ML19" i="2"/>
  <c r="MI19" i="2"/>
  <c r="MA19" i="2"/>
  <c r="LO19" i="2"/>
  <c r="LK19" i="2"/>
  <c r="LC19" i="2"/>
  <c r="KU19" i="2"/>
  <c r="MZ19" i="2"/>
  <c r="MJ19" i="2"/>
  <c r="LT19" i="2"/>
  <c r="LD19" i="2"/>
  <c r="KV19" i="2"/>
  <c r="KN19" i="2"/>
  <c r="MU14" i="2"/>
  <c r="MA14" i="2"/>
  <c r="LK14" i="2"/>
  <c r="KY14" i="2"/>
  <c r="KU14" i="2"/>
  <c r="KQ14" i="2"/>
  <c r="MX13" i="2"/>
  <c r="MV13" i="2"/>
  <c r="MT13" i="2"/>
  <c r="ML13" i="2"/>
  <c r="ML15" i="2"/>
  <c r="ME13" i="2"/>
  <c r="MD13" i="2"/>
  <c r="MB13" i="2"/>
  <c r="LV13" i="2"/>
  <c r="LO13" i="2"/>
  <c r="LN13" i="2"/>
  <c r="LD13" i="2"/>
  <c r="LD15" i="2"/>
  <c r="KV13" i="2"/>
  <c r="MH8" i="2"/>
  <c r="LN8" i="2"/>
  <c r="LB8" i="2"/>
  <c r="KU8" i="2"/>
  <c r="KT8" i="2"/>
  <c r="H34" i="31"/>
  <c r="F34" i="31"/>
  <c r="F13" i="31"/>
  <c r="JE13" i="31"/>
  <c r="JD13" i="31"/>
  <c r="JC13" i="31"/>
  <c r="IZ13" i="31"/>
  <c r="IW13" i="31"/>
  <c r="IV131" i="31"/>
  <c r="IV13" i="31"/>
  <c r="IU131" i="31"/>
  <c r="IU13" i="31"/>
  <c r="IT131" i="31"/>
  <c r="IR13" i="31"/>
  <c r="IQ131" i="31"/>
  <c r="IO13" i="31"/>
  <c r="IN131" i="31"/>
  <c r="IN13" i="31"/>
  <c r="IM131" i="31"/>
  <c r="IM13" i="31"/>
  <c r="IL131" i="31"/>
  <c r="IG13" i="31"/>
  <c r="IF131" i="31"/>
  <c r="IE13" i="31"/>
  <c r="ID131" i="31"/>
  <c r="IB13" i="31"/>
  <c r="IA131" i="31"/>
  <c r="HZ13" i="31"/>
  <c r="HY131" i="31"/>
  <c r="HX13" i="31"/>
  <c r="HW131" i="31"/>
  <c r="HW13" i="31"/>
  <c r="HV131" i="31"/>
  <c r="HV13" i="31"/>
  <c r="HU131" i="31"/>
  <c r="HT13" i="31"/>
  <c r="HS131" i="31"/>
  <c r="HP13" i="31"/>
  <c r="HO13" i="31"/>
  <c r="HH13" i="31"/>
  <c r="HG13" i="31"/>
  <c r="HF13" i="31"/>
  <c r="GZ13" i="31"/>
  <c r="GY13" i="31"/>
  <c r="GR13" i="31"/>
  <c r="GQ13" i="31"/>
  <c r="GN13" i="31"/>
  <c r="GJ13" i="31"/>
  <c r="GI13" i="31"/>
  <c r="GF13" i="31"/>
  <c r="FV13" i="31"/>
  <c r="FU13" i="31"/>
  <c r="FP13" i="31"/>
  <c r="FN13" i="31"/>
  <c r="FL13" i="31"/>
  <c r="FK13" i="31"/>
  <c r="FH13" i="31"/>
  <c r="FF13" i="31"/>
  <c r="FD13" i="31"/>
  <c r="FC13" i="31"/>
  <c r="EV13" i="31"/>
  <c r="EU13" i="31"/>
  <c r="ER13" i="31"/>
  <c r="EP13" i="31"/>
  <c r="EN13" i="31"/>
  <c r="EM13" i="31"/>
  <c r="EF13" i="31"/>
  <c r="EE13" i="31"/>
  <c r="EB13" i="31"/>
  <c r="DX13" i="31"/>
  <c r="DW13" i="31"/>
  <c r="DT13" i="31"/>
  <c r="DP13" i="31"/>
  <c r="DO13" i="31"/>
  <c r="DH13" i="31"/>
  <c r="DG13" i="31"/>
  <c r="CZ13" i="31"/>
  <c r="CV13" i="31"/>
  <c r="CR13" i="31"/>
  <c r="CQ13" i="31"/>
  <c r="CI13" i="31"/>
  <c r="CF13" i="31"/>
  <c r="CB13" i="31"/>
  <c r="CA13" i="31"/>
  <c r="BT13" i="31"/>
  <c r="BS13" i="31"/>
  <c r="BP13" i="31"/>
  <c r="BH13" i="31"/>
  <c r="BD13" i="31"/>
  <c r="BC13" i="31"/>
  <c r="AX13" i="31"/>
  <c r="AV13" i="31"/>
  <c r="AU13" i="31"/>
  <c r="AP13" i="31"/>
  <c r="AN13" i="31"/>
  <c r="AL13" i="31"/>
  <c r="AJ13" i="31"/>
  <c r="AG13" i="31"/>
  <c r="AE13" i="31"/>
  <c r="Z13" i="31"/>
  <c r="Y13" i="31"/>
  <c r="W13" i="31"/>
  <c r="T13" i="31"/>
  <c r="O13" i="31"/>
  <c r="JD19" i="31"/>
  <c r="IZ19" i="31"/>
  <c r="IR19" i="31"/>
  <c r="IN19" i="31"/>
  <c r="IF19" i="31"/>
  <c r="IB19" i="31"/>
  <c r="HX19" i="31"/>
  <c r="HT19" i="31"/>
  <c r="HL19" i="31"/>
  <c r="HD19" i="31"/>
  <c r="GZ19" i="31"/>
  <c r="GV19" i="31"/>
  <c r="GR19" i="31"/>
  <c r="GN19" i="31"/>
  <c r="GJ19" i="31"/>
  <c r="GF19" i="31"/>
  <c r="GB19" i="31"/>
  <c r="FT19" i="31"/>
  <c r="FP19" i="31"/>
  <c r="FL19" i="31"/>
  <c r="FD19" i="31"/>
  <c r="EZ19" i="31"/>
  <c r="JE34" i="31"/>
  <c r="IW34" i="31"/>
  <c r="IV34" i="31"/>
  <c r="IU34" i="31"/>
  <c r="IM34" i="31"/>
  <c r="IG34" i="31"/>
  <c r="IE34" i="31"/>
  <c r="HG34" i="31"/>
  <c r="GW34" i="31"/>
  <c r="GA34" i="31"/>
  <c r="FT34" i="31"/>
  <c r="FE34" i="31"/>
  <c r="EM34" i="31"/>
  <c r="EI34" i="31"/>
  <c r="EE34" i="31"/>
  <c r="DY34" i="31"/>
  <c r="CY34" i="31"/>
  <c r="CQ34" i="31"/>
  <c r="CI34" i="31"/>
  <c r="CA34" i="31"/>
  <c r="BM34" i="31"/>
  <c r="BK34" i="31"/>
  <c r="BG34" i="31"/>
  <c r="BC34" i="31"/>
  <c r="AU34" i="31"/>
  <c r="AN34" i="31"/>
  <c r="AM34" i="31"/>
  <c r="Y34" i="31"/>
  <c r="X34" i="31"/>
  <c r="W34" i="31"/>
  <c r="O34" i="31"/>
  <c r="MJ13" i="31"/>
  <c r="MD13" i="31"/>
  <c r="LZ13" i="31"/>
  <c r="LN13" i="31"/>
  <c r="LF13" i="31"/>
  <c r="KT13" i="31"/>
  <c r="KP13" i="31"/>
  <c r="KN13" i="31"/>
  <c r="KH13" i="31"/>
  <c r="KD13" i="31"/>
  <c r="JZ13" i="31"/>
  <c r="JV13" i="31"/>
  <c r="MZ34" i="31"/>
  <c r="MY34" i="31"/>
  <c r="MX34" i="31"/>
  <c r="MV34" i="31"/>
  <c r="MU34" i="31"/>
  <c r="MT34" i="31"/>
  <c r="MN34" i="31"/>
  <c r="MJ34" i="31"/>
  <c r="MI34" i="31"/>
  <c r="MH34" i="31"/>
  <c r="MF34" i="31"/>
  <c r="MA34" i="31"/>
  <c r="LX34" i="31"/>
  <c r="LS34" i="31"/>
  <c r="LP34" i="31"/>
  <c r="LO34" i="31"/>
  <c r="LL34" i="31"/>
  <c r="LK34" i="31"/>
  <c r="LJ34" i="31"/>
  <c r="LH34" i="31"/>
  <c r="LC34" i="31"/>
  <c r="KZ34" i="31"/>
  <c r="KY34" i="31"/>
  <c r="KU34" i="31"/>
  <c r="KT34" i="31"/>
  <c r="KR34" i="31"/>
  <c r="KM34" i="31"/>
  <c r="KJ34" i="31"/>
  <c r="KF34" i="31"/>
  <c r="KE34" i="31"/>
  <c r="KB34" i="31"/>
  <c r="JW34" i="31"/>
  <c r="JV34" i="31"/>
  <c r="JT34" i="31"/>
  <c r="JP34" i="31"/>
  <c r="JL34" i="31"/>
  <c r="JG34" i="31"/>
  <c r="JF34" i="31"/>
  <c r="OR16" i="4"/>
  <c r="OL16" i="4"/>
  <c r="OI16" i="4"/>
  <c r="OC16" i="4"/>
  <c r="NU16" i="4"/>
  <c r="NS16" i="4"/>
  <c r="NM16" i="4"/>
  <c r="NC16" i="4"/>
  <c r="MS16" i="4"/>
  <c r="MM16" i="4"/>
  <c r="LU16" i="4"/>
  <c r="LM16" i="4"/>
  <c r="LG16" i="4"/>
  <c r="KZ16" i="4"/>
  <c r="KR16" i="4"/>
  <c r="KQ16" i="4"/>
  <c r="KJ16" i="4"/>
  <c r="KB16" i="4"/>
  <c r="JM16" i="4"/>
  <c r="JK16" i="4"/>
  <c r="IW16" i="4"/>
  <c r="IP16" i="4"/>
  <c r="IO16" i="4"/>
  <c r="IE16" i="4"/>
  <c r="HY16" i="4"/>
  <c r="HS16" i="4"/>
  <c r="HQ16" i="4"/>
  <c r="HO16" i="4"/>
  <c r="GM16" i="4"/>
  <c r="GI16" i="4"/>
  <c r="FI16" i="4"/>
  <c r="FA16" i="4"/>
  <c r="ES16" i="4"/>
  <c r="EM16" i="4"/>
  <c r="EK16" i="4"/>
  <c r="EC16" i="4"/>
  <c r="DW16" i="4"/>
  <c r="DU16" i="4"/>
  <c r="DM16" i="4"/>
  <c r="DK16" i="4"/>
  <c r="DG16" i="4"/>
  <c r="DE16" i="4"/>
  <c r="CW16" i="4"/>
  <c r="CO16" i="4"/>
  <c r="CG16" i="4"/>
  <c r="CE16" i="4"/>
  <c r="CA16" i="4"/>
  <c r="BQ16" i="4"/>
  <c r="BK16" i="4"/>
  <c r="BI16" i="4"/>
  <c r="BA16" i="4"/>
  <c r="AS16" i="4"/>
  <c r="AP16" i="4"/>
  <c r="AK16" i="4"/>
  <c r="AF16" i="4"/>
  <c r="AE16" i="4"/>
  <c r="X16" i="4"/>
  <c r="OK7" i="4"/>
  <c r="OK8" i="4"/>
  <c r="OD7" i="4"/>
  <c r="OD8" i="4"/>
  <c r="NW7" i="4"/>
  <c r="NW8" i="4"/>
  <c r="NP7" i="4"/>
  <c r="NP8" i="4"/>
  <c r="NI7" i="4"/>
  <c r="NI8" i="4"/>
  <c r="NB7" i="4"/>
  <c r="NB8" i="4"/>
  <c r="MG7" i="4"/>
  <c r="MG8" i="4"/>
  <c r="LZ7" i="4"/>
  <c r="LZ8" i="4"/>
  <c r="LS7" i="4"/>
  <c r="LS8" i="4"/>
  <c r="LL7" i="4"/>
  <c r="LL8" i="4"/>
  <c r="LE7" i="4"/>
  <c r="LE8" i="4"/>
  <c r="KX7" i="4"/>
  <c r="KX8" i="4"/>
  <c r="KC7" i="4"/>
  <c r="KC8" i="4"/>
  <c r="JV7" i="4"/>
  <c r="JV8" i="4"/>
  <c r="JO7" i="4"/>
  <c r="JO8" i="4"/>
  <c r="JA7" i="4"/>
  <c r="JA8" i="4"/>
  <c r="IT7" i="4"/>
  <c r="IT8" i="4"/>
  <c r="HY7" i="4"/>
  <c r="HY8" i="4"/>
  <c r="HR7" i="4"/>
  <c r="HR8" i="4"/>
  <c r="HK7" i="4"/>
  <c r="HK8" i="4"/>
  <c r="HD7" i="4"/>
  <c r="HD8" i="4"/>
  <c r="GP7" i="4"/>
  <c r="GP8" i="4"/>
  <c r="FU7" i="4"/>
  <c r="FU8" i="4"/>
  <c r="FN7" i="4"/>
  <c r="FN8" i="4"/>
  <c r="FG7" i="4"/>
  <c r="FG8" i="4"/>
  <c r="EZ7" i="4"/>
  <c r="EZ8" i="4"/>
  <c r="ES8" i="4"/>
  <c r="EL8" i="4"/>
  <c r="DQ7" i="4"/>
  <c r="DQ8" i="4"/>
  <c r="DJ7" i="4"/>
  <c r="DJ8" i="4"/>
  <c r="CV7" i="4"/>
  <c r="CV8" i="4"/>
  <c r="CO7" i="4"/>
  <c r="CO8" i="4"/>
  <c r="CH7" i="4"/>
  <c r="CH8" i="4"/>
  <c r="AY7" i="4"/>
  <c r="AY8" i="4"/>
  <c r="AR7" i="4"/>
  <c r="AR8" i="4"/>
  <c r="AK7" i="4"/>
  <c r="AK8" i="4"/>
  <c r="P7" i="4"/>
  <c r="P8" i="4"/>
  <c r="I7" i="4"/>
  <c r="I8" i="4"/>
  <c r="B7" i="4"/>
  <c r="B8" i="4"/>
  <c r="BI11" i="4"/>
  <c r="BH14" i="2"/>
  <c r="BF7" i="4"/>
  <c r="BF8" i="4"/>
  <c r="IG4" i="2"/>
  <c r="IG21" i="2"/>
  <c r="FE4" i="2"/>
  <c r="FE21" i="2"/>
  <c r="DY4" i="2"/>
  <c r="Y21" i="2"/>
  <c r="Y4" i="2"/>
  <c r="DZ126" i="3"/>
  <c r="DZ79" i="3"/>
  <c r="CG79" i="3"/>
  <c r="CG126" i="3"/>
  <c r="BR126" i="3"/>
  <c r="BR79" i="3"/>
  <c r="BR81" i="3"/>
  <c r="FG127" i="3"/>
  <c r="FG129" i="3"/>
  <c r="KS4" i="2"/>
  <c r="KS21" i="2"/>
  <c r="HQ4" i="2"/>
  <c r="HQ21" i="2"/>
  <c r="GC4" i="2"/>
  <c r="GC21" i="2"/>
  <c r="DQ21" i="2"/>
  <c r="DQ4" i="2"/>
  <c r="DF126" i="3"/>
  <c r="DF79" i="3"/>
  <c r="DF82" i="3"/>
  <c r="CM128" i="3"/>
  <c r="CM129" i="3"/>
  <c r="CM127" i="3"/>
  <c r="MG21" i="2"/>
  <c r="MG4" i="2"/>
  <c r="AW21" i="2"/>
  <c r="AW4" i="2"/>
  <c r="AT80" i="3"/>
  <c r="AT82" i="3"/>
  <c r="EU81" i="3"/>
  <c r="EU80" i="3"/>
  <c r="EU82" i="3"/>
  <c r="EN127" i="3"/>
  <c r="EN129" i="3"/>
  <c r="EJ79" i="3"/>
  <c r="EJ126" i="3"/>
  <c r="T79" i="3"/>
  <c r="T126" i="3"/>
  <c r="JE4" i="2"/>
  <c r="JE21" i="2"/>
  <c r="BE21" i="2"/>
  <c r="BE4" i="2"/>
  <c r="DM80" i="3"/>
  <c r="DM81" i="3"/>
  <c r="DM82" i="3"/>
  <c r="DI79" i="3"/>
  <c r="DI126" i="3"/>
  <c r="AD79" i="3"/>
  <c r="AD82" i="3"/>
  <c r="AD126" i="3"/>
  <c r="AA126" i="3"/>
  <c r="AA79" i="3"/>
  <c r="AA82" i="3"/>
  <c r="CY126" i="3"/>
  <c r="CY79" i="3"/>
  <c r="MW4" i="2"/>
  <c r="MW21" i="2"/>
  <c r="JU4" i="2"/>
  <c r="JU21" i="2"/>
  <c r="GS4" i="2"/>
  <c r="GS21" i="2"/>
  <c r="ET127" i="3"/>
  <c r="ET129" i="3"/>
  <c r="AN79" i="3"/>
  <c r="AN82" i="3"/>
  <c r="AN126" i="3"/>
  <c r="AN129" i="3"/>
  <c r="GQ79" i="3"/>
  <c r="GQ80" i="3"/>
  <c r="GQ126" i="3"/>
  <c r="GQ127" i="3"/>
  <c r="LI21" i="2"/>
  <c r="LI4" i="2"/>
  <c r="EO21" i="2"/>
  <c r="EO4" i="2"/>
  <c r="CC21" i="2"/>
  <c r="CC4" i="2"/>
  <c r="FG128" i="3"/>
  <c r="BD126" i="3"/>
  <c r="BD79" i="3"/>
  <c r="GY126" i="3"/>
  <c r="EC80" i="3"/>
  <c r="EC82" i="3"/>
  <c r="HK79" i="3"/>
  <c r="HK126" i="3"/>
  <c r="DA21" i="2"/>
  <c r="DA4" i="2"/>
  <c r="EH79" i="3"/>
  <c r="EH81" i="3"/>
  <c r="EH126" i="3"/>
  <c r="EH127" i="3"/>
  <c r="BZ79" i="3"/>
  <c r="BO79" i="3"/>
  <c r="BO126" i="3"/>
  <c r="BK79" i="3"/>
  <c r="BK126" i="3"/>
  <c r="N79" i="3"/>
  <c r="N126" i="3"/>
  <c r="N127" i="3"/>
  <c r="FW79" i="3"/>
  <c r="FW80" i="3"/>
  <c r="FW126" i="3"/>
  <c r="FW128" i="3"/>
  <c r="CW19" i="2"/>
  <c r="FE126" i="3"/>
  <c r="FE129" i="3"/>
  <c r="FE35" i="3"/>
  <c r="H4" i="2"/>
  <c r="H21" i="2"/>
  <c r="O14" i="2"/>
  <c r="G14" i="2"/>
  <c r="M13" i="2"/>
  <c r="N4" i="2"/>
  <c r="N21" i="2"/>
  <c r="BM14" i="2"/>
  <c r="BM15" i="2"/>
  <c r="DW19" i="2"/>
  <c r="DL126" i="3"/>
  <c r="EQ79" i="3"/>
  <c r="FO126" i="3"/>
  <c r="FO127" i="3"/>
  <c r="CC8" i="2"/>
  <c r="W8" i="2"/>
  <c r="FK19" i="2"/>
  <c r="FC19" i="2"/>
  <c r="EM19" i="2"/>
  <c r="EE19" i="2"/>
  <c r="DO19" i="2"/>
  <c r="N14" i="2"/>
  <c r="F14" i="2"/>
  <c r="N13" i="2"/>
  <c r="X13" i="2"/>
  <c r="V13" i="2"/>
  <c r="BT14" i="2"/>
  <c r="BL14" i="2"/>
  <c r="AF14" i="2"/>
  <c r="BK13" i="2"/>
  <c r="AU13" i="2"/>
  <c r="BR13" i="2"/>
  <c r="BB13" i="2"/>
  <c r="AT13" i="2"/>
  <c r="AL13" i="2"/>
  <c r="AD13" i="2"/>
  <c r="BR8" i="2"/>
  <c r="BJ8" i="2"/>
  <c r="BB8" i="2"/>
  <c r="AT8" i="2"/>
  <c r="AL8" i="2"/>
  <c r="AS8" i="2"/>
  <c r="DJ14" i="2"/>
  <c r="DB14" i="2"/>
  <c r="CL14" i="2"/>
  <c r="CL15" i="2"/>
  <c r="CD14" i="2"/>
  <c r="BV14" i="2"/>
  <c r="CH13" i="2"/>
  <c r="DK8" i="2"/>
  <c r="CM8" i="2"/>
  <c r="CE8" i="2"/>
  <c r="DH8" i="2"/>
  <c r="CZ8" i="2"/>
  <c r="CR8" i="2"/>
  <c r="CB8" i="2"/>
  <c r="EX13" i="2"/>
  <c r="EX15" i="2"/>
  <c r="EN8" i="2"/>
  <c r="GJ19" i="2"/>
  <c r="GB19" i="2"/>
  <c r="FT19" i="2"/>
  <c r="HV19" i="2"/>
  <c r="HF19" i="2"/>
  <c r="GP19" i="2"/>
  <c r="GH19" i="2"/>
  <c r="FZ19" i="2"/>
  <c r="FR19" i="2"/>
  <c r="HH8" i="2"/>
  <c r="GZ8" i="2"/>
  <c r="ID8" i="2"/>
  <c r="JW19" i="2"/>
  <c r="E13" i="2"/>
  <c r="I8" i="2"/>
  <c r="GY16" i="4"/>
  <c r="GQ16" i="4"/>
  <c r="GA16" i="4"/>
  <c r="FS16" i="4"/>
  <c r="B4" i="2"/>
  <c r="X14" i="2"/>
  <c r="BD19" i="2"/>
  <c r="AV19" i="2"/>
  <c r="AF19" i="2"/>
  <c r="BC19" i="2"/>
  <c r="AM19" i="2"/>
  <c r="AE19" i="2"/>
  <c r="BJ19" i="2"/>
  <c r="AT19" i="2"/>
  <c r="AL19" i="2"/>
  <c r="BP8" i="2"/>
  <c r="BH8" i="2"/>
  <c r="AR8" i="2"/>
  <c r="AB8" i="2"/>
  <c r="FI19" i="2"/>
  <c r="FA19" i="2"/>
  <c r="EK19" i="2"/>
  <c r="DU19" i="2"/>
  <c r="DM19" i="2"/>
  <c r="EZ19" i="2"/>
  <c r="FO14" i="2"/>
  <c r="EI14" i="2"/>
  <c r="EI15" i="2"/>
  <c r="EA14" i="2"/>
  <c r="DW8" i="2"/>
  <c r="IO19" i="2"/>
  <c r="IG19" i="2"/>
  <c r="HY19" i="2"/>
  <c r="HA19" i="2"/>
  <c r="GS19" i="2"/>
  <c r="IQ14" i="2"/>
  <c r="IQ15" i="2"/>
  <c r="C21" i="2"/>
  <c r="D19" i="2"/>
  <c r="S14" i="2"/>
  <c r="K14" i="2"/>
  <c r="M14" i="2"/>
  <c r="M15" i="2"/>
  <c r="E8" i="2"/>
  <c r="G8" i="2"/>
  <c r="Q4" i="2"/>
  <c r="U13" i="2"/>
  <c r="AD14" i="2"/>
  <c r="BQ14" i="2"/>
  <c r="BI14" i="2"/>
  <c r="AK14" i="2"/>
  <c r="AC14" i="2"/>
  <c r="AJ13" i="2"/>
  <c r="BO13" i="2"/>
  <c r="AY13" i="2"/>
  <c r="AQ13" i="2"/>
  <c r="AQ15" i="2"/>
  <c r="BG8" i="2"/>
  <c r="AY8" i="2"/>
  <c r="AI8" i="2"/>
  <c r="DC13" i="2"/>
  <c r="CU13" i="2"/>
  <c r="CE13" i="2"/>
  <c r="BW13" i="2"/>
  <c r="BW15" i="2"/>
  <c r="DG13" i="2"/>
  <c r="CY13" i="2"/>
  <c r="CY15" i="2"/>
  <c r="CQ13" i="2"/>
  <c r="CI13" i="2"/>
  <c r="CI15" i="2"/>
  <c r="CA13" i="2"/>
  <c r="CG8" i="2"/>
  <c r="FM14" i="2"/>
  <c r="EW14" i="2"/>
  <c r="EO14" i="2"/>
  <c r="EG14" i="2"/>
  <c r="DY14" i="2"/>
  <c r="DQ14" i="2"/>
  <c r="FK13" i="2"/>
  <c r="FC13" i="2"/>
  <c r="EU13" i="2"/>
  <c r="EU15" i="2"/>
  <c r="EM13" i="2"/>
  <c r="EE13" i="2"/>
  <c r="DO13" i="2"/>
  <c r="HE14" i="2"/>
  <c r="HE15" i="2"/>
  <c r="HA14" i="2"/>
  <c r="GK14" i="2"/>
  <c r="KE14" i="2"/>
  <c r="JW14" i="2"/>
  <c r="JW15" i="2"/>
  <c r="JO14" i="2"/>
  <c r="JO15" i="2"/>
  <c r="JG14" i="2"/>
  <c r="LK16" i="4"/>
  <c r="L14" i="2"/>
  <c r="H13" i="2"/>
  <c r="D8" i="2"/>
  <c r="O4" i="2"/>
  <c r="CQ8" i="2"/>
  <c r="CV8" i="2"/>
  <c r="FE19" i="2"/>
  <c r="EG19" i="2"/>
  <c r="DQ19" i="2"/>
  <c r="GF19" i="2"/>
  <c r="GL19" i="2"/>
  <c r="GD19" i="2"/>
  <c r="IH8" i="2"/>
  <c r="HR8" i="2"/>
  <c r="HB8" i="2"/>
  <c r="U14" i="2"/>
  <c r="U15" i="2"/>
  <c r="AJ14" i="2"/>
  <c r="AI14" i="2"/>
  <c r="BF13" i="2"/>
  <c r="AH13" i="2"/>
  <c r="AH15" i="2"/>
  <c r="AG13" i="2"/>
  <c r="AG15" i="2"/>
  <c r="CS13" i="2"/>
  <c r="CC13" i="2"/>
  <c r="BU13" i="2"/>
  <c r="DE13" i="2"/>
  <c r="DF8" i="2"/>
  <c r="CP8" i="2"/>
  <c r="FL19" i="2"/>
  <c r="FD19" i="2"/>
  <c r="EV19" i="2"/>
  <c r="EN19" i="2"/>
  <c r="EF19" i="2"/>
  <c r="DX19" i="2"/>
  <c r="DP19" i="2"/>
  <c r="FJ13" i="2"/>
  <c r="EL13" i="2"/>
  <c r="ED13" i="2"/>
  <c r="DN13" i="2"/>
  <c r="EK13" i="2"/>
  <c r="DM13" i="2"/>
  <c r="DM15" i="2"/>
  <c r="GU14" i="2"/>
  <c r="GM14" i="2"/>
  <c r="GE14" i="2"/>
  <c r="IE14" i="2"/>
  <c r="GY14" i="2"/>
  <c r="GI14" i="2"/>
  <c r="GA14" i="2"/>
  <c r="IT13" i="2"/>
  <c r="HV13" i="2"/>
  <c r="GX13" i="2"/>
  <c r="IO8" i="2"/>
  <c r="IG8" i="2"/>
  <c r="MF14" i="2"/>
  <c r="MU13" i="2"/>
  <c r="MU15" i="2"/>
  <c r="LW13" i="2"/>
  <c r="OA16" i="4"/>
  <c r="NK16" i="4"/>
  <c r="HW16" i="4"/>
  <c r="HG16" i="4"/>
  <c r="OB16" i="4"/>
  <c r="ND16" i="4"/>
  <c r="MV16" i="4"/>
  <c r="LX16" i="4"/>
  <c r="JD16" i="4"/>
  <c r="HX16" i="4"/>
  <c r="GZ16" i="4"/>
  <c r="GB16" i="4"/>
  <c r="FL16" i="4"/>
  <c r="FD16" i="4"/>
  <c r="EV16" i="4"/>
  <c r="EF16" i="4"/>
  <c r="DX16" i="4"/>
  <c r="DP16" i="4"/>
  <c r="CZ16" i="4"/>
  <c r="CR16" i="4"/>
  <c r="BT16" i="4"/>
  <c r="IN19" i="2"/>
  <c r="IO14" i="2"/>
  <c r="HZ14" i="2"/>
  <c r="FT14" i="2"/>
  <c r="IE13" i="2"/>
  <c r="HW13" i="2"/>
  <c r="HO13" i="2"/>
  <c r="HG13" i="2"/>
  <c r="HG15" i="2"/>
  <c r="GQ13" i="2"/>
  <c r="GI13" i="2"/>
  <c r="GA13" i="2"/>
  <c r="FS13" i="2"/>
  <c r="KD19" i="2"/>
  <c r="JV19" i="2"/>
  <c r="JY13" i="2"/>
  <c r="JI13" i="2"/>
  <c r="JA13" i="2"/>
  <c r="JW8" i="2"/>
  <c r="JG8" i="2"/>
  <c r="LW19" i="2"/>
  <c r="MK14" i="2"/>
  <c r="MK15" i="2"/>
  <c r="LO14" i="2"/>
  <c r="LO15" i="2"/>
  <c r="LG14" i="2"/>
  <c r="LV14" i="2"/>
  <c r="LV15" i="2"/>
  <c r="LN14" i="2"/>
  <c r="KP14" i="2"/>
  <c r="KM8" i="2"/>
  <c r="LQ8" i="2"/>
  <c r="KS8" i="2"/>
  <c r="MU16" i="4"/>
  <c r="FK16" i="4"/>
  <c r="FC16" i="4"/>
  <c r="EU16" i="4"/>
  <c r="EE16" i="4"/>
  <c r="DO16" i="4"/>
  <c r="CY16" i="4"/>
  <c r="CQ16" i="4"/>
  <c r="CI16" i="4"/>
  <c r="IZ13" i="2"/>
  <c r="MR13" i="2"/>
  <c r="ME16" i="4"/>
  <c r="OW16" i="4"/>
  <c r="OO16" i="4"/>
  <c r="OG16" i="4"/>
  <c r="NY16" i="4"/>
  <c r="NQ16" i="4"/>
  <c r="NI16" i="4"/>
  <c r="MK16" i="4"/>
  <c r="MC16" i="4"/>
  <c r="LE16" i="4"/>
  <c r="KW16" i="4"/>
  <c r="KO16" i="4"/>
  <c r="KG16" i="4"/>
  <c r="JY16" i="4"/>
  <c r="JQ16" i="4"/>
  <c r="JI16" i="4"/>
  <c r="JA16" i="4"/>
  <c r="IS16" i="4"/>
  <c r="IK16" i="4"/>
  <c r="HU16" i="4"/>
  <c r="GW16" i="4"/>
  <c r="GO16" i="4"/>
  <c r="AC16" i="4"/>
  <c r="U16" i="4"/>
  <c r="M16" i="4"/>
  <c r="E16" i="4"/>
  <c r="FO8" i="2"/>
  <c r="EK8" i="2"/>
  <c r="EC8" i="2"/>
  <c r="DU8" i="2"/>
  <c r="EZ8" i="2"/>
  <c r="HB14" i="2"/>
  <c r="GL14" i="2"/>
  <c r="HO8" i="2"/>
  <c r="HG8" i="2"/>
  <c r="GQ8" i="2"/>
  <c r="GA8" i="2"/>
  <c r="HE8" i="2"/>
  <c r="GW8" i="2"/>
  <c r="FY8" i="2"/>
  <c r="JN19" i="2"/>
  <c r="JF19" i="2"/>
  <c r="KI14" i="2"/>
  <c r="KA14" i="2"/>
  <c r="KA15" i="2"/>
  <c r="MK19" i="2"/>
  <c r="LU19" i="2"/>
  <c r="KW19" i="2"/>
  <c r="MY13" i="2"/>
  <c r="MQ13" i="2"/>
  <c r="MI13" i="2"/>
  <c r="MA13" i="2"/>
  <c r="LK13" i="2"/>
  <c r="LK15" i="2"/>
  <c r="KU13" i="2"/>
  <c r="KM13" i="2"/>
  <c r="MU8" i="2"/>
  <c r="KY8" i="2"/>
  <c r="OT16" i="4"/>
  <c r="OE16" i="4"/>
  <c r="NW16" i="4"/>
  <c r="NO16" i="4"/>
  <c r="LW16" i="4"/>
  <c r="LO16" i="4"/>
  <c r="IA16" i="4"/>
  <c r="BS16" i="4"/>
  <c r="BC16" i="4"/>
  <c r="AU16" i="4"/>
  <c r="AM16" i="4"/>
  <c r="LT16" i="4"/>
  <c r="KV16" i="4"/>
  <c r="KN16" i="4"/>
  <c r="KF16" i="4"/>
  <c r="JH16" i="4"/>
  <c r="IB16" i="4"/>
  <c r="FH16" i="4"/>
  <c r="EJ16" i="4"/>
  <c r="DD16" i="4"/>
  <c r="CV16" i="4"/>
  <c r="BX16" i="4"/>
  <c r="BP16" i="4"/>
  <c r="AZ16" i="4"/>
  <c r="AR16" i="4"/>
  <c r="KI13" i="2"/>
  <c r="KD13" i="2"/>
  <c r="JV13" i="2"/>
  <c r="KB8" i="2"/>
  <c r="KW14" i="2"/>
  <c r="MI14" i="2"/>
  <c r="LC14" i="2"/>
  <c r="LB13" i="2"/>
  <c r="KL13" i="2"/>
  <c r="KR8" i="2"/>
  <c r="KJ8" i="2"/>
  <c r="KP8" i="2"/>
  <c r="KY16" i="4"/>
  <c r="KI16" i="4"/>
  <c r="KA16" i="4"/>
  <c r="JS16" i="4"/>
  <c r="W16" i="4"/>
  <c r="O16" i="4"/>
  <c r="G16" i="4"/>
  <c r="HX19" i="2"/>
  <c r="HP19" i="2"/>
  <c r="FU19" i="2"/>
  <c r="IJ19" i="2"/>
  <c r="HD19" i="2"/>
  <c r="IJ14" i="2"/>
  <c r="HT14" i="2"/>
  <c r="HD14" i="2"/>
  <c r="GV14" i="2"/>
  <c r="JR19" i="2"/>
  <c r="JK13" i="2"/>
  <c r="JU13" i="2"/>
  <c r="JE13" i="2"/>
  <c r="MW14" i="2"/>
  <c r="MP14" i="2"/>
  <c r="LB14" i="2"/>
  <c r="LB15" i="2"/>
  <c r="KT14" i="2"/>
  <c r="KL14" i="2"/>
  <c r="KL15" i="2"/>
  <c r="LZ13" i="2"/>
  <c r="KX8" i="2"/>
  <c r="MY16" i="4"/>
  <c r="JC16" i="4"/>
  <c r="IU16" i="4"/>
  <c r="IM16" i="4"/>
  <c r="FO16" i="4"/>
  <c r="FG16" i="4"/>
  <c r="EY16" i="4"/>
  <c r="EI16" i="4"/>
  <c r="EA16" i="4"/>
  <c r="DS16" i="4"/>
  <c r="DC16" i="4"/>
  <c r="NN16" i="4"/>
  <c r="MP16" i="4"/>
  <c r="IX16" i="4"/>
  <c r="HR16" i="4"/>
  <c r="EP16" i="4"/>
  <c r="DJ16" i="4"/>
  <c r="CD16" i="4"/>
  <c r="IY14" i="2"/>
  <c r="IY15" i="2"/>
  <c r="KB13" i="2"/>
  <c r="JD13" i="2"/>
  <c r="OQ16" i="4"/>
  <c r="OS16" i="4"/>
  <c r="MW16" i="4"/>
  <c r="MO16" i="4"/>
  <c r="MG16" i="4"/>
  <c r="LA16" i="4"/>
  <c r="KS16" i="4"/>
  <c r="KK16" i="4"/>
  <c r="KC16" i="4"/>
  <c r="JU16" i="4"/>
  <c r="GS16" i="4"/>
  <c r="FU16" i="4"/>
  <c r="FM16" i="4"/>
  <c r="FE16" i="4"/>
  <c r="EW16" i="4"/>
  <c r="EO16" i="4"/>
  <c r="EG16" i="4"/>
  <c r="DY16" i="4"/>
  <c r="DQ16" i="4"/>
  <c r="DI16" i="4"/>
  <c r="DA16" i="4"/>
  <c r="CS16" i="4"/>
  <c r="CK16" i="4"/>
  <c r="BU16" i="4"/>
  <c r="BM16" i="4"/>
  <c r="BE16" i="4"/>
  <c r="AW16" i="4"/>
  <c r="AG16" i="4"/>
  <c r="Y16" i="4"/>
  <c r="OX16" i="4"/>
  <c r="BI19" i="2"/>
  <c r="D109" i="31"/>
  <c r="BW79" i="3"/>
  <c r="BW81" i="3"/>
  <c r="BW126" i="3"/>
  <c r="BB81" i="3"/>
  <c r="AB81" i="3"/>
  <c r="AB82" i="3"/>
  <c r="AB83" i="3"/>
  <c r="HH79" i="3"/>
  <c r="HH126" i="3"/>
  <c r="DQ126" i="3"/>
  <c r="E11" i="4"/>
  <c r="E19" i="31"/>
  <c r="MF4" i="2"/>
  <c r="MF21" i="2"/>
  <c r="LP21" i="2"/>
  <c r="LP4" i="2"/>
  <c r="LH21" i="2"/>
  <c r="LH4" i="2"/>
  <c r="KR4" i="2"/>
  <c r="KR21" i="2"/>
  <c r="KB21" i="2"/>
  <c r="KB4" i="2"/>
  <c r="JT21" i="2"/>
  <c r="JT4" i="2"/>
  <c r="JD21" i="2"/>
  <c r="JD4" i="2"/>
  <c r="IN21" i="2"/>
  <c r="IN4" i="2"/>
  <c r="IF21" i="2"/>
  <c r="IF4" i="2"/>
  <c r="HP21" i="2"/>
  <c r="HP4" i="2"/>
  <c r="GZ21" i="2"/>
  <c r="GZ4" i="2"/>
  <c r="GR21" i="2"/>
  <c r="GR4" i="2"/>
  <c r="GB21" i="2"/>
  <c r="GB4" i="2"/>
  <c r="FL21" i="2"/>
  <c r="FL4" i="2"/>
  <c r="FD4" i="2"/>
  <c r="FD21" i="2"/>
  <c r="EN21" i="2"/>
  <c r="EN4" i="2"/>
  <c r="DX4" i="2"/>
  <c r="DX21" i="2"/>
  <c r="DP4" i="2"/>
  <c r="DP21" i="2"/>
  <c r="CZ21" i="2"/>
  <c r="CZ4" i="2"/>
  <c r="CJ21" i="2"/>
  <c r="CJ4" i="2"/>
  <c r="CB21" i="2"/>
  <c r="CB4" i="2"/>
  <c r="BD4" i="2"/>
  <c r="BD21" i="2"/>
  <c r="X21" i="2"/>
  <c r="X4" i="2"/>
  <c r="ED79" i="3"/>
  <c r="ED126" i="3"/>
  <c r="DT126" i="3"/>
  <c r="DT79" i="3"/>
  <c r="DT81" i="3"/>
  <c r="CF79" i="3"/>
  <c r="CF126" i="3"/>
  <c r="DL83" i="3"/>
  <c r="BX128" i="3"/>
  <c r="FT79" i="3"/>
  <c r="FT126" i="3"/>
  <c r="CP79" i="3"/>
  <c r="CP126" i="3"/>
  <c r="O80" i="3"/>
  <c r="O81" i="3"/>
  <c r="O82" i="3"/>
  <c r="BF126" i="3"/>
  <c r="S126" i="3"/>
  <c r="S79" i="3"/>
  <c r="EE79" i="3"/>
  <c r="EE81" i="3"/>
  <c r="EE126" i="3"/>
  <c r="GV81" i="3"/>
  <c r="GV80" i="3"/>
  <c r="DS82" i="3"/>
  <c r="BJ82" i="3"/>
  <c r="HI79" i="3"/>
  <c r="HI126" i="3"/>
  <c r="AD8" i="2"/>
  <c r="LT13" i="2"/>
  <c r="DS81" i="3"/>
  <c r="FJ126" i="3"/>
  <c r="FS79" i="3"/>
  <c r="FS126" i="3"/>
  <c r="BV126" i="3"/>
  <c r="BV128" i="3"/>
  <c r="BV79" i="3"/>
  <c r="AU126" i="3"/>
  <c r="AU79" i="3"/>
  <c r="AU82" i="3"/>
  <c r="AR79" i="3"/>
  <c r="AR126" i="3"/>
  <c r="GU79" i="3"/>
  <c r="GU126" i="3"/>
  <c r="GU128" i="3"/>
  <c r="GY81" i="3"/>
  <c r="GY80" i="3"/>
  <c r="GY82" i="3"/>
  <c r="BJ81" i="3"/>
  <c r="EZ79" i="3"/>
  <c r="EZ126" i="3"/>
  <c r="DO79" i="3"/>
  <c r="DO126" i="3"/>
  <c r="CI79" i="3"/>
  <c r="CI126" i="3"/>
  <c r="FX79" i="3"/>
  <c r="FX80" i="3"/>
  <c r="FX81" i="3"/>
  <c r="FX126" i="3"/>
  <c r="GA126" i="3"/>
  <c r="GA79" i="3"/>
  <c r="GK79" i="3"/>
  <c r="FN126" i="3"/>
  <c r="FN79" i="3"/>
  <c r="FN82" i="3"/>
  <c r="EV126" i="3"/>
  <c r="EV128" i="3"/>
  <c r="EV79" i="3"/>
  <c r="DV79" i="3"/>
  <c r="DV126" i="3"/>
  <c r="DD79" i="3"/>
  <c r="DD126" i="3"/>
  <c r="CZ79" i="3"/>
  <c r="CZ80" i="3"/>
  <c r="CZ126" i="3"/>
  <c r="FF79" i="3"/>
  <c r="FF126" i="3"/>
  <c r="FF127" i="3"/>
  <c r="DK126" i="3"/>
  <c r="DK79" i="3"/>
  <c r="BF19" i="2"/>
  <c r="AX19" i="2"/>
  <c r="AP19" i="2"/>
  <c r="AH19" i="2"/>
  <c r="Z19" i="2"/>
  <c r="HG126" i="3"/>
  <c r="HG79" i="3"/>
  <c r="H19" i="2"/>
  <c r="GY19" i="2"/>
  <c r="MT8" i="2"/>
  <c r="ML8" i="2"/>
  <c r="DU126" i="3"/>
  <c r="GI79" i="3"/>
  <c r="GI81" i="3"/>
  <c r="BS19" i="2"/>
  <c r="BK19" i="2"/>
  <c r="CA8" i="2"/>
  <c r="KG13" i="2"/>
  <c r="KG15" i="2"/>
  <c r="AB126" i="3"/>
  <c r="AB129" i="3"/>
  <c r="AB35" i="3"/>
  <c r="AB128" i="3"/>
  <c r="BB126" i="3"/>
  <c r="EN79" i="3"/>
  <c r="FL79" i="3"/>
  <c r="FL126" i="3"/>
  <c r="GM80" i="3"/>
  <c r="GM81" i="3"/>
  <c r="D4" i="2"/>
  <c r="D21" i="2"/>
  <c r="AS14" i="2"/>
  <c r="EW8" i="2"/>
  <c r="AL79" i="3"/>
  <c r="EK126" i="3"/>
  <c r="BM79" i="3"/>
  <c r="BM126" i="3"/>
  <c r="BM129" i="3"/>
  <c r="K8" i="2"/>
  <c r="BF8" i="2"/>
  <c r="CZ19" i="2"/>
  <c r="CJ19" i="2"/>
  <c r="CB19" i="2"/>
  <c r="CT14" i="2"/>
  <c r="CT15" i="2"/>
  <c r="CX14" i="2"/>
  <c r="CP14" i="2"/>
  <c r="BZ14" i="2"/>
  <c r="HS19" i="2"/>
  <c r="HK19" i="2"/>
  <c r="HC19" i="2"/>
  <c r="GU19" i="2"/>
  <c r="IT19" i="2"/>
  <c r="IL19" i="2"/>
  <c r="AS19" i="2"/>
  <c r="AC19" i="2"/>
  <c r="AB19" i="2"/>
  <c r="AY19" i="2"/>
  <c r="AQ19" i="2"/>
  <c r="AI19" i="2"/>
  <c r="AA19" i="2"/>
  <c r="CN8" i="2"/>
  <c r="IM19" i="2"/>
  <c r="IE19" i="2"/>
  <c r="HW19" i="2"/>
  <c r="HO19" i="2"/>
  <c r="GI19" i="2"/>
  <c r="JT13" i="2"/>
  <c r="IW13" i="2"/>
  <c r="JN13" i="2"/>
  <c r="JF13" i="2"/>
  <c r="JF15" i="2"/>
  <c r="E21" i="2"/>
  <c r="R19" i="2"/>
  <c r="J19" i="2"/>
  <c r="B19" i="2"/>
  <c r="AY14" i="2"/>
  <c r="FG19" i="2"/>
  <c r="EQ19" i="2"/>
  <c r="EA19" i="2"/>
  <c r="FD8" i="2"/>
  <c r="GC19" i="2"/>
  <c r="GV19" i="2"/>
  <c r="FX19" i="2"/>
  <c r="FP19" i="2"/>
  <c r="JO19" i="2"/>
  <c r="MH14" i="2"/>
  <c r="KN13" i="2"/>
  <c r="MH13" i="2"/>
  <c r="LR13" i="2"/>
  <c r="LR15" i="2"/>
  <c r="LL4" i="2"/>
  <c r="DD13" i="31"/>
  <c r="AF19" i="31"/>
  <c r="CD19" i="31"/>
  <c r="EP19" i="31"/>
  <c r="GL19" i="31"/>
  <c r="IX19" i="31"/>
  <c r="M19" i="2"/>
  <c r="E19" i="2"/>
  <c r="G13" i="2"/>
  <c r="G15" i="2"/>
  <c r="X19" i="2"/>
  <c r="CM13" i="2"/>
  <c r="HT19" i="2"/>
  <c r="HH19" i="2"/>
  <c r="GE19" i="2"/>
  <c r="IM14" i="2"/>
  <c r="GD8" i="2"/>
  <c r="GR8" i="2"/>
  <c r="BX13" i="31"/>
  <c r="AZ13" i="31"/>
  <c r="O8" i="2"/>
  <c r="BN8" i="2"/>
  <c r="AX8" i="2"/>
  <c r="AP8" i="2"/>
  <c r="AH8" i="2"/>
  <c r="Z8" i="2"/>
  <c r="MP8" i="2"/>
  <c r="MJ21" i="2"/>
  <c r="MJ4" i="2"/>
  <c r="MB4" i="2"/>
  <c r="MB21" i="2"/>
  <c r="KV21" i="2"/>
  <c r="KV4" i="2"/>
  <c r="KN21" i="2"/>
  <c r="KN4" i="2"/>
  <c r="IJ4" i="2"/>
  <c r="IJ21" i="2"/>
  <c r="GF4" i="2"/>
  <c r="GF21" i="2"/>
  <c r="FX4" i="2"/>
  <c r="FX21" i="2"/>
  <c r="FH4" i="2"/>
  <c r="FH21" i="2"/>
  <c r="ER4" i="2"/>
  <c r="ER21" i="2"/>
  <c r="EJ4" i="2"/>
  <c r="EJ21" i="2"/>
  <c r="DT4" i="2"/>
  <c r="DT21" i="2"/>
  <c r="BL71" i="3"/>
  <c r="BL72" i="3"/>
  <c r="BL73" i="3"/>
  <c r="BL26" i="3"/>
  <c r="BL118" i="3"/>
  <c r="BL119" i="3"/>
  <c r="CF71" i="3"/>
  <c r="CF118" i="3"/>
  <c r="CF119" i="3"/>
  <c r="CF72" i="3"/>
  <c r="CF73" i="3"/>
  <c r="CF26" i="3"/>
  <c r="DM126" i="3"/>
  <c r="BF19" i="31"/>
  <c r="DR19" i="31"/>
  <c r="GD19" i="31"/>
  <c r="IP19" i="31"/>
  <c r="L13" i="2"/>
  <c r="D13" i="2"/>
  <c r="N8" i="2"/>
  <c r="T4" i="2"/>
  <c r="DF19" i="2"/>
  <c r="CP19" i="2"/>
  <c r="BZ19" i="2"/>
  <c r="HO14" i="2"/>
  <c r="IZ21" i="2"/>
  <c r="MZ13" i="2"/>
  <c r="KP13" i="2"/>
  <c r="KP15" i="2"/>
  <c r="AF13" i="31"/>
  <c r="P13" i="31"/>
  <c r="E14" i="2"/>
  <c r="L8" i="2"/>
  <c r="DK19" i="2"/>
  <c r="DC19" i="2"/>
  <c r="CU19" i="2"/>
  <c r="CM19" i="2"/>
  <c r="CE19" i="2"/>
  <c r="FN19" i="2"/>
  <c r="EP19" i="2"/>
  <c r="DZ19" i="2"/>
  <c r="FM19" i="2"/>
  <c r="DY19" i="2"/>
  <c r="HU14" i="2"/>
  <c r="II13" i="2"/>
  <c r="II15" i="2"/>
  <c r="HC13" i="2"/>
  <c r="GM13" i="2"/>
  <c r="GM15" i="2"/>
  <c r="FT8" i="2"/>
  <c r="IK8" i="2"/>
  <c r="HM16" i="4"/>
  <c r="HE16" i="4"/>
  <c r="GG16" i="4"/>
  <c r="FY16" i="4"/>
  <c r="FQ16" i="4"/>
  <c r="N19" i="2"/>
  <c r="P13" i="2"/>
  <c r="P8" i="2"/>
  <c r="H8" i="2"/>
  <c r="BS14" i="2"/>
  <c r="BK14" i="2"/>
  <c r="BK15" i="2"/>
  <c r="AU14" i="2"/>
  <c r="AU15" i="2"/>
  <c r="DB19" i="2"/>
  <c r="BV19" i="2"/>
  <c r="DK13" i="2"/>
  <c r="CV13" i="2"/>
  <c r="CV15" i="2"/>
  <c r="CZ13" i="2"/>
  <c r="CR13" i="2"/>
  <c r="CR15" i="2"/>
  <c r="FK14" i="2"/>
  <c r="FC14" i="2"/>
  <c r="EE14" i="2"/>
  <c r="DW14" i="2"/>
  <c r="DW15" i="2"/>
  <c r="DO14" i="2"/>
  <c r="FJ14" i="2"/>
  <c r="EL14" i="2"/>
  <c r="EL15" i="2"/>
  <c r="ED14" i="2"/>
  <c r="DV14" i="2"/>
  <c r="FI13" i="2"/>
  <c r="EC13" i="2"/>
  <c r="FH13" i="2"/>
  <c r="EZ13" i="2"/>
  <c r="ER13" i="2"/>
  <c r="EJ13" i="2"/>
  <c r="DT13" i="2"/>
  <c r="IB14" i="2"/>
  <c r="IA14" i="2"/>
  <c r="IA15" i="2"/>
  <c r="HC14" i="2"/>
  <c r="JP8" i="2"/>
  <c r="EN34" i="31"/>
  <c r="DC7" i="4"/>
  <c r="DC8" i="4"/>
  <c r="G19" i="2"/>
  <c r="S19" i="2"/>
  <c r="C13" i="2"/>
  <c r="U19" i="2"/>
  <c r="V8" i="2"/>
  <c r="BO14" i="2"/>
  <c r="BG14" i="2"/>
  <c r="BP14" i="2"/>
  <c r="BG13" i="2"/>
  <c r="BG15" i="2"/>
  <c r="AX13" i="2"/>
  <c r="Z13" i="2"/>
  <c r="FH19" i="2"/>
  <c r="EJ19" i="2"/>
  <c r="EB19" i="2"/>
  <c r="IN14" i="2"/>
  <c r="IF14" i="2"/>
  <c r="GZ14" i="2"/>
  <c r="GR14" i="2"/>
  <c r="GJ14" i="2"/>
  <c r="IB13" i="2"/>
  <c r="HT13" i="2"/>
  <c r="HD13" i="2"/>
  <c r="GN13" i="2"/>
  <c r="FP13" i="2"/>
  <c r="FP15" i="2"/>
  <c r="GT8" i="2"/>
  <c r="HA8" i="2"/>
  <c r="GS8" i="2"/>
  <c r="JZ14" i="2"/>
  <c r="JR14" i="2"/>
  <c r="KC13" i="2"/>
  <c r="KC15" i="2"/>
  <c r="JM13" i="2"/>
  <c r="JT8" i="2"/>
  <c r="IY8" i="2"/>
  <c r="IJ13" i="31"/>
  <c r="II131" i="31"/>
  <c r="AA14" i="2"/>
  <c r="AA15" i="2"/>
  <c r="BA8" i="2"/>
  <c r="AK8" i="2"/>
  <c r="AZ8" i="2"/>
  <c r="CO19" i="2"/>
  <c r="CG19" i="2"/>
  <c r="BY19" i="2"/>
  <c r="EK14" i="2"/>
  <c r="GG14" i="2"/>
  <c r="GG15" i="2"/>
  <c r="FS14" i="2"/>
  <c r="FS15" i="2"/>
  <c r="IO13" i="2"/>
  <c r="IO15" i="2"/>
  <c r="HQ13" i="2"/>
  <c r="HI13" i="2"/>
  <c r="HA13" i="2"/>
  <c r="GK13" i="2"/>
  <c r="GK15" i="2"/>
  <c r="GC13" i="2"/>
  <c r="FU13" i="2"/>
  <c r="IP8" i="2"/>
  <c r="HT8" i="2"/>
  <c r="JL14" i="2"/>
  <c r="JD14" i="2"/>
  <c r="IV14" i="2"/>
  <c r="IV15" i="2"/>
  <c r="JU14" i="2"/>
  <c r="JU15" i="2"/>
  <c r="JM14" i="2"/>
  <c r="JE14" i="2"/>
  <c r="JE15" i="2"/>
  <c r="IW14" i="2"/>
  <c r="JC13" i="2"/>
  <c r="IU13" i="2"/>
  <c r="MV14" i="2"/>
  <c r="MV15" i="2"/>
  <c r="MN14" i="2"/>
  <c r="LP14" i="2"/>
  <c r="LH14" i="2"/>
  <c r="KR14" i="2"/>
  <c r="KJ14" i="2"/>
  <c r="LJ13" i="2"/>
  <c r="LJ15" i="2"/>
  <c r="LZ8" i="2"/>
  <c r="HJ13" i="31"/>
  <c r="ML13" i="31"/>
  <c r="JR13" i="31"/>
  <c r="CC119" i="3"/>
  <c r="CC73" i="3"/>
  <c r="CC26" i="3"/>
  <c r="BS13" i="2"/>
  <c r="BS15" i="2"/>
  <c r="AM13" i="2"/>
  <c r="AE13" i="2"/>
  <c r="AE15" i="2"/>
  <c r="AQ8" i="2"/>
  <c r="AA8" i="2"/>
  <c r="DD19" i="2"/>
  <c r="CN19" i="2"/>
  <c r="CF19" i="2"/>
  <c r="CF8" i="2"/>
  <c r="BX8" i="2"/>
  <c r="DI8" i="2"/>
  <c r="DA8" i="2"/>
  <c r="CS8" i="2"/>
  <c r="BU8" i="2"/>
  <c r="FG14" i="2"/>
  <c r="EY14" i="2"/>
  <c r="EQ14" i="2"/>
  <c r="FM13" i="2"/>
  <c r="FE13" i="2"/>
  <c r="EO13" i="2"/>
  <c r="EG13" i="2"/>
  <c r="DQ13" i="2"/>
  <c r="DQ15" i="2"/>
  <c r="FH8" i="2"/>
  <c r="EL8" i="2"/>
  <c r="GR19" i="2"/>
  <c r="IK14" i="2"/>
  <c r="IK15" i="2"/>
  <c r="GN14" i="2"/>
  <c r="GN15" i="2"/>
  <c r="GF14" i="2"/>
  <c r="FY14" i="2"/>
  <c r="FY15" i="2"/>
  <c r="IG14" i="2"/>
  <c r="IG15" i="2"/>
  <c r="HY14" i="2"/>
  <c r="HY15" i="2"/>
  <c r="HQ14" i="2"/>
  <c r="HQ15" i="2"/>
  <c r="GC14" i="2"/>
  <c r="IN13" i="2"/>
  <c r="IF13" i="2"/>
  <c r="HX13" i="2"/>
  <c r="HX15" i="2"/>
  <c r="HH13" i="2"/>
  <c r="HH15" i="2"/>
  <c r="GZ13" i="2"/>
  <c r="GR13" i="2"/>
  <c r="GR15" i="2"/>
  <c r="GJ13" i="2"/>
  <c r="FT13" i="2"/>
  <c r="FT15" i="2"/>
  <c r="JS14" i="2"/>
  <c r="JK14" i="2"/>
  <c r="JC14" i="2"/>
  <c r="JC15" i="2"/>
  <c r="JZ13" i="2"/>
  <c r="JZ15" i="2"/>
  <c r="JR13" i="2"/>
  <c r="JR15" i="2"/>
  <c r="JB13" i="2"/>
  <c r="JB15" i="2"/>
  <c r="MT19" i="2"/>
  <c r="MD19" i="2"/>
  <c r="LV19" i="2"/>
  <c r="LN19" i="2"/>
  <c r="KX19" i="2"/>
  <c r="KP19" i="2"/>
  <c r="MP19" i="2"/>
  <c r="LJ19" i="2"/>
  <c r="ME14" i="2"/>
  <c r="LW14" i="2"/>
  <c r="LR8" i="2"/>
  <c r="HY34" i="31"/>
  <c r="HI34" i="31"/>
  <c r="GC34" i="31"/>
  <c r="EO34" i="31"/>
  <c r="DI34" i="31"/>
  <c r="Q34" i="31"/>
  <c r="MR34" i="31"/>
  <c r="KV34" i="31"/>
  <c r="NE16" i="4"/>
  <c r="LY16" i="4"/>
  <c r="LQ16" i="4"/>
  <c r="LI16" i="4"/>
  <c r="IG16" i="4"/>
  <c r="HI16" i="4"/>
  <c r="GK16" i="4"/>
  <c r="GC16" i="4"/>
  <c r="CC16" i="4"/>
  <c r="AO16" i="4"/>
  <c r="I16" i="4"/>
  <c r="GA13" i="31"/>
  <c r="AM13" i="31"/>
  <c r="B13" i="2"/>
  <c r="B15" i="2"/>
  <c r="F8" i="2"/>
  <c r="R8" i="2"/>
  <c r="J8" i="2"/>
  <c r="B8" i="2"/>
  <c r="U8" i="2"/>
  <c r="BQ19" i="2"/>
  <c r="BA19" i="2"/>
  <c r="BA14" i="2"/>
  <c r="BJ14" i="2"/>
  <c r="BJ15" i="2"/>
  <c r="BP13" i="2"/>
  <c r="BP15" i="2"/>
  <c r="BH13" i="2"/>
  <c r="AZ13" i="2"/>
  <c r="AR13" i="2"/>
  <c r="AR15" i="2"/>
  <c r="AB13" i="2"/>
  <c r="AO8" i="2"/>
  <c r="DI14" i="2"/>
  <c r="DA14" i="2"/>
  <c r="CK14" i="2"/>
  <c r="CK15" i="2"/>
  <c r="CC14" i="2"/>
  <c r="BU14" i="2"/>
  <c r="DE14" i="2"/>
  <c r="DE15" i="2"/>
  <c r="CW14" i="2"/>
  <c r="CO14" i="2"/>
  <c r="CG14" i="2"/>
  <c r="CG15" i="2"/>
  <c r="BY14" i="2"/>
  <c r="BY15" i="2"/>
  <c r="DI13" i="2"/>
  <c r="DI15" i="2"/>
  <c r="DB13" i="2"/>
  <c r="DB15" i="2"/>
  <c r="CD13" i="2"/>
  <c r="CD15" i="2"/>
  <c r="BV13" i="2"/>
  <c r="BV15" i="2"/>
  <c r="DF13" i="2"/>
  <c r="CX13" i="2"/>
  <c r="CX15" i="2"/>
  <c r="CP13" i="2"/>
  <c r="CP15" i="2"/>
  <c r="DL8" i="2"/>
  <c r="DE8" i="2"/>
  <c r="CY8" i="2"/>
  <c r="BZ8" i="2"/>
  <c r="ER19" i="2"/>
  <c r="DT19" i="2"/>
  <c r="FF19" i="2"/>
  <c r="EI8" i="2"/>
  <c r="EA8" i="2"/>
  <c r="FN8" i="2"/>
  <c r="FF8" i="2"/>
  <c r="EX8" i="2"/>
  <c r="EP8" i="2"/>
  <c r="EH8" i="2"/>
  <c r="DZ8" i="2"/>
  <c r="DR8" i="2"/>
  <c r="IP19" i="2"/>
  <c r="IH19" i="2"/>
  <c r="HZ19" i="2"/>
  <c r="HR19" i="2"/>
  <c r="HJ19" i="2"/>
  <c r="GT19" i="2"/>
  <c r="FV19" i="2"/>
  <c r="IK19" i="2"/>
  <c r="IC19" i="2"/>
  <c r="HU19" i="2"/>
  <c r="FY19" i="2"/>
  <c r="FQ19" i="2"/>
  <c r="IL8" i="2"/>
  <c r="HW8" i="2"/>
  <c r="HP8" i="2"/>
  <c r="HI8" i="2"/>
  <c r="GN8" i="2"/>
  <c r="IX19" i="2"/>
  <c r="JG19" i="2"/>
  <c r="IY19" i="2"/>
  <c r="JL13" i="2"/>
  <c r="JU8" i="2"/>
  <c r="LV8" i="2"/>
  <c r="LO8" i="2"/>
  <c r="LY8" i="2"/>
  <c r="LA8" i="2"/>
  <c r="LJ13" i="31"/>
  <c r="JF13" i="31"/>
  <c r="KM19" i="2"/>
  <c r="MO19" i="2"/>
  <c r="MG19" i="2"/>
  <c r="LY19" i="2"/>
  <c r="LQ19" i="2"/>
  <c r="LI19" i="2"/>
  <c r="LA19" i="2"/>
  <c r="KS19" i="2"/>
  <c r="MY14" i="2"/>
  <c r="MQ14" i="2"/>
  <c r="MQ15" i="2"/>
  <c r="NA14" i="2"/>
  <c r="MS14" i="2"/>
  <c r="LM14" i="2"/>
  <c r="LM15" i="2"/>
  <c r="LE14" i="2"/>
  <c r="MD8" i="2"/>
  <c r="LW8" i="2"/>
  <c r="LJ8" i="2"/>
  <c r="MZ8" i="2"/>
  <c r="MJ8" i="2"/>
  <c r="MB8" i="2"/>
  <c r="LL8" i="2"/>
  <c r="KV8" i="2"/>
  <c r="GV13" i="31"/>
  <c r="IX13" i="31"/>
  <c r="IH13" i="31"/>
  <c r="IG131" i="31"/>
  <c r="GT13" i="31"/>
  <c r="GL13" i="31"/>
  <c r="EH13" i="31"/>
  <c r="DZ13" i="31"/>
  <c r="DB13" i="31"/>
  <c r="CL13" i="31"/>
  <c r="CD13" i="31"/>
  <c r="BN13" i="31"/>
  <c r="FM34" i="31"/>
  <c r="GY34" i="31"/>
  <c r="GQ34" i="31"/>
  <c r="FS34" i="31"/>
  <c r="FK34" i="31"/>
  <c r="DW34" i="31"/>
  <c r="DO34" i="31"/>
  <c r="JX34" i="31"/>
  <c r="ON16" i="4"/>
  <c r="NX16" i="4"/>
  <c r="MZ16" i="4"/>
  <c r="IZ16" i="4"/>
  <c r="HT16" i="4"/>
  <c r="GV16" i="4"/>
  <c r="FX16" i="4"/>
  <c r="ER16" i="4"/>
  <c r="EB16" i="4"/>
  <c r="T16" i="4"/>
  <c r="MJ13" i="2"/>
  <c r="KT13" i="2"/>
  <c r="MN13" i="2"/>
  <c r="LH13" i="2"/>
  <c r="KR13" i="2"/>
  <c r="KR15" i="2"/>
  <c r="LI8" i="2"/>
  <c r="KO8" i="2"/>
  <c r="FX13" i="31"/>
  <c r="FB13" i="31"/>
  <c r="DQ13" i="31"/>
  <c r="BE34" i="31"/>
  <c r="AW34" i="31"/>
  <c r="AG34" i="31"/>
  <c r="LC13" i="31"/>
  <c r="JG13" i="31"/>
  <c r="BJ73" i="3"/>
  <c r="BJ26" i="3"/>
  <c r="BJ118" i="3"/>
  <c r="BJ124" i="3"/>
  <c r="BJ71" i="3"/>
  <c r="CD118" i="3"/>
  <c r="CD24" i="3"/>
  <c r="CD73" i="3"/>
  <c r="CD26" i="3"/>
  <c r="CD119" i="3"/>
  <c r="CD72" i="3"/>
  <c r="MM19" i="2"/>
  <c r="ME19" i="2"/>
  <c r="LG19" i="2"/>
  <c r="KY19" i="2"/>
  <c r="KQ19" i="2"/>
  <c r="KM14" i="2"/>
  <c r="KM15" i="2"/>
  <c r="LY14" i="2"/>
  <c r="LQ14" i="2"/>
  <c r="LQ15" i="2"/>
  <c r="MO13" i="2"/>
  <c r="MO15" i="2"/>
  <c r="LL13" i="2"/>
  <c r="KQ13" i="2"/>
  <c r="MA8" i="2"/>
  <c r="LF8" i="2"/>
  <c r="KL8" i="2"/>
  <c r="DL13" i="31"/>
  <c r="AH13" i="31"/>
  <c r="IT13" i="31"/>
  <c r="IS131" i="31"/>
  <c r="DV13" i="31"/>
  <c r="CX13" i="31"/>
  <c r="BJ13" i="31"/>
  <c r="HA34" i="31"/>
  <c r="EQ34" i="31"/>
  <c r="DS34" i="31"/>
  <c r="DC34" i="31"/>
  <c r="BW34" i="31"/>
  <c r="LP13" i="31"/>
  <c r="LT34" i="31"/>
  <c r="OJ16" i="4"/>
  <c r="NT16" i="4"/>
  <c r="NL16" i="4"/>
  <c r="MN16" i="4"/>
  <c r="MF16" i="4"/>
  <c r="LP16" i="4"/>
  <c r="LH16" i="4"/>
  <c r="JT16" i="4"/>
  <c r="IV16" i="4"/>
  <c r="IF16" i="4"/>
  <c r="HP16" i="4"/>
  <c r="HH16" i="4"/>
  <c r="GR16" i="4"/>
  <c r="GJ16" i="4"/>
  <c r="FT16" i="4"/>
  <c r="DH16" i="4"/>
  <c r="CJ16" i="4"/>
  <c r="BL16" i="4"/>
  <c r="AV16" i="4"/>
  <c r="AN16" i="4"/>
  <c r="P16" i="4"/>
  <c r="H16" i="4"/>
  <c r="EJ13" i="31"/>
  <c r="DN13" i="31"/>
  <c r="HQ13" i="31"/>
  <c r="HI13" i="31"/>
  <c r="HA13" i="31"/>
  <c r="GS13" i="31"/>
  <c r="FE13" i="31"/>
  <c r="EW13" i="31"/>
  <c r="EG13" i="31"/>
  <c r="DI13" i="31"/>
  <c r="DA13" i="31"/>
  <c r="CS13" i="31"/>
  <c r="CK13" i="31"/>
  <c r="BU13" i="31"/>
  <c r="BE13" i="31"/>
  <c r="AW13" i="31"/>
  <c r="IO34" i="31"/>
  <c r="HK34" i="31"/>
  <c r="BU34" i="31"/>
  <c r="AQ34" i="31"/>
  <c r="DP34" i="31"/>
  <c r="CZ34" i="31"/>
  <c r="CB34" i="31"/>
  <c r="BL34" i="31"/>
  <c r="KJ13" i="31"/>
  <c r="EZ16" i="4"/>
  <c r="AT13" i="31"/>
  <c r="Q13" i="31"/>
  <c r="BY13" i="31"/>
  <c r="CE34" i="31"/>
  <c r="T34" i="31"/>
  <c r="MZ13" i="31"/>
  <c r="MR13" i="31"/>
  <c r="MB13" i="31"/>
  <c r="LL13" i="31"/>
  <c r="LD13" i="31"/>
  <c r="JX13" i="31"/>
  <c r="JP13" i="31"/>
  <c r="AB16" i="4"/>
  <c r="LB16" i="4"/>
  <c r="KL16" i="4"/>
  <c r="IH16" i="4"/>
  <c r="GD16" i="4"/>
  <c r="DZ16" i="4"/>
  <c r="DB16" i="4"/>
  <c r="BN16" i="4"/>
  <c r="Z16" i="4"/>
  <c r="FH34" i="31"/>
  <c r="CF34" i="31"/>
  <c r="AF34" i="31"/>
  <c r="IT34" i="31"/>
  <c r="HN34" i="31"/>
  <c r="HF34" i="31"/>
  <c r="GH34" i="31"/>
  <c r="FR34" i="31"/>
  <c r="FB34" i="31"/>
  <c r="ET34" i="31"/>
  <c r="EL34" i="31"/>
  <c r="ED34" i="31"/>
  <c r="CX34" i="31"/>
  <c r="CP34" i="31"/>
  <c r="MQ13" i="31"/>
  <c r="KM13" i="31"/>
  <c r="JW13" i="31"/>
  <c r="LZ34" i="31"/>
  <c r="LR34" i="31"/>
  <c r="LB34" i="31"/>
  <c r="KL34" i="31"/>
  <c r="KD34" i="31"/>
  <c r="JN34" i="31"/>
  <c r="JF16" i="4"/>
  <c r="GX13" i="31"/>
  <c r="DM13" i="31"/>
  <c r="CJ13" i="31"/>
  <c r="IY13" i="31"/>
  <c r="HK13" i="31"/>
  <c r="GM13" i="31"/>
  <c r="EY13" i="31"/>
  <c r="EA13" i="31"/>
  <c r="CM13" i="31"/>
  <c r="BO13" i="31"/>
  <c r="AA13" i="31"/>
  <c r="GV34" i="31"/>
  <c r="EW34" i="31"/>
  <c r="DT34" i="31"/>
  <c r="AR34" i="31"/>
  <c r="MD34" i="31"/>
  <c r="LF34" i="31"/>
  <c r="KP34" i="31"/>
  <c r="JR34" i="31"/>
  <c r="OV16" i="4"/>
  <c r="BK119" i="3"/>
  <c r="BK118" i="3"/>
  <c r="AA34" i="31"/>
  <c r="LK13" i="31"/>
  <c r="MS13" i="31"/>
  <c r="MK13" i="31"/>
  <c r="LE13" i="31"/>
  <c r="KO13" i="31"/>
  <c r="JY13" i="31"/>
  <c r="JQ13" i="31"/>
  <c r="JI13" i="31"/>
  <c r="MS34" i="31"/>
  <c r="LE34" i="31"/>
  <c r="KG34" i="31"/>
  <c r="GT16" i="4"/>
  <c r="GF16" i="4"/>
  <c r="BJ34" i="31"/>
  <c r="BB34" i="31"/>
  <c r="V34" i="31"/>
  <c r="N34" i="31"/>
  <c r="NA13" i="31"/>
  <c r="MT13" i="31"/>
  <c r="KE13" i="31"/>
  <c r="LD34" i="31"/>
  <c r="LR16" i="4"/>
  <c r="LD16" i="4"/>
  <c r="BV16" i="4"/>
  <c r="BH16" i="4"/>
  <c r="BH19" i="1"/>
  <c r="BI5" i="1"/>
  <c r="BH17" i="1"/>
  <c r="BH18" i="1"/>
  <c r="BH15" i="1"/>
  <c r="BH16" i="1"/>
  <c r="BG16" i="1"/>
  <c r="BG17" i="1"/>
  <c r="BG19" i="1"/>
  <c r="BF18" i="1"/>
  <c r="BF16" i="1"/>
  <c r="C109" i="31"/>
  <c r="C112" i="31"/>
  <c r="B109" i="31"/>
  <c r="B112" i="31"/>
  <c r="C32" i="3"/>
  <c r="AC79" i="3"/>
  <c r="AC126" i="3"/>
  <c r="CO126" i="3"/>
  <c r="CB80" i="3"/>
  <c r="CB82" i="3"/>
  <c r="AF79" i="3"/>
  <c r="AF126" i="3"/>
  <c r="W127" i="3"/>
  <c r="W128" i="3"/>
  <c r="FK79" i="3"/>
  <c r="FK126" i="3"/>
  <c r="FD82" i="3"/>
  <c r="FD80" i="3"/>
  <c r="FD81" i="3"/>
  <c r="FD83" i="3"/>
  <c r="EX126" i="3"/>
  <c r="DB126" i="3"/>
  <c r="DB79" i="3"/>
  <c r="AP79" i="3"/>
  <c r="AP126" i="3"/>
  <c r="Z79" i="3"/>
  <c r="Z126" i="3"/>
  <c r="DE79" i="3"/>
  <c r="CQ82" i="3"/>
  <c r="CQ80" i="3"/>
  <c r="CQ81" i="3"/>
  <c r="K80" i="3"/>
  <c r="K81" i="3"/>
  <c r="K82" i="3"/>
  <c r="K83" i="3"/>
  <c r="K35" i="3"/>
  <c r="FR80" i="3"/>
  <c r="FR81" i="3"/>
  <c r="FR83" i="3"/>
  <c r="FH79" i="3"/>
  <c r="FH126" i="3"/>
  <c r="CR79" i="3"/>
  <c r="CR126" i="3"/>
  <c r="BS79" i="3"/>
  <c r="BS126" i="3"/>
  <c r="GB79" i="3"/>
  <c r="GB126" i="3"/>
  <c r="FQ79" i="3"/>
  <c r="FQ126" i="3"/>
  <c r="EQ127" i="3"/>
  <c r="EQ128" i="3"/>
  <c r="DR79" i="3"/>
  <c r="DR126" i="3"/>
  <c r="AS79" i="3"/>
  <c r="AS126" i="3"/>
  <c r="AS127" i="3"/>
  <c r="AO79" i="3"/>
  <c r="AO126" i="3"/>
  <c r="ES79" i="3"/>
  <c r="EP79" i="3"/>
  <c r="EP126" i="3"/>
  <c r="EG79" i="3"/>
  <c r="EG126" i="3"/>
  <c r="EA79" i="3"/>
  <c r="EA126" i="3"/>
  <c r="EA128" i="3"/>
  <c r="FI79" i="3"/>
  <c r="FI126" i="3"/>
  <c r="DW79" i="3"/>
  <c r="DW81" i="3"/>
  <c r="DW126" i="3"/>
  <c r="DJ79" i="3"/>
  <c r="DJ126" i="3"/>
  <c r="BA79" i="3"/>
  <c r="BA126" i="3"/>
  <c r="BA129" i="3"/>
  <c r="AX79" i="3"/>
  <c r="AX126" i="3"/>
  <c r="AK79" i="3"/>
  <c r="AK126" i="3"/>
  <c r="AK127" i="3"/>
  <c r="FJ80" i="3"/>
  <c r="FJ81" i="3"/>
  <c r="FB79" i="3"/>
  <c r="FB126" i="3"/>
  <c r="FB128" i="3"/>
  <c r="EY79" i="3"/>
  <c r="EY126" i="3"/>
  <c r="EL80" i="3"/>
  <c r="EL81" i="3"/>
  <c r="CL79" i="3"/>
  <c r="CL126" i="3"/>
  <c r="CC79" i="3"/>
  <c r="CC126" i="3"/>
  <c r="R79" i="3"/>
  <c r="R126" i="3"/>
  <c r="Q126" i="3"/>
  <c r="CQ126" i="3"/>
  <c r="EF126" i="3"/>
  <c r="BP126" i="3"/>
  <c r="DA126" i="3"/>
  <c r="DA129" i="3"/>
  <c r="DA35" i="3"/>
  <c r="EL126" i="3"/>
  <c r="EU126" i="3"/>
  <c r="FD126" i="3"/>
  <c r="FR126" i="3"/>
  <c r="EC126" i="3"/>
  <c r="HL81" i="3"/>
  <c r="HL82" i="3"/>
  <c r="GN80" i="3"/>
  <c r="GN81" i="3"/>
  <c r="HS79" i="3"/>
  <c r="HS126" i="3"/>
  <c r="GE79" i="3"/>
  <c r="GE126" i="3"/>
  <c r="FV79" i="3"/>
  <c r="FV126" i="3"/>
  <c r="GT79" i="3"/>
  <c r="GT126" i="3"/>
  <c r="AK19" i="2"/>
  <c r="BP19" i="2"/>
  <c r="AZ19" i="2"/>
  <c r="AJ19" i="2"/>
  <c r="GX79" i="3"/>
  <c r="GX126" i="3"/>
  <c r="GX129" i="3"/>
  <c r="HM79" i="3"/>
  <c r="HM126" i="3"/>
  <c r="C2" i="31"/>
  <c r="D1" i="31"/>
  <c r="FZ79" i="3"/>
  <c r="FZ126" i="3"/>
  <c r="GO79" i="3"/>
  <c r="GO126" i="3"/>
  <c r="HJ79" i="3"/>
  <c r="HJ80" i="3"/>
  <c r="HJ126" i="3"/>
  <c r="GC79" i="3"/>
  <c r="GC126" i="3"/>
  <c r="GL79" i="3"/>
  <c r="GL126" i="3"/>
  <c r="HN79" i="3"/>
  <c r="HN126" i="3"/>
  <c r="Y13" i="2"/>
  <c r="Y15" i="2"/>
  <c r="GP79" i="3"/>
  <c r="GP126" i="3"/>
  <c r="HE79" i="3"/>
  <c r="HE126" i="3"/>
  <c r="P4" i="2"/>
  <c r="P21" i="2"/>
  <c r="HL126" i="3"/>
  <c r="GD79" i="3"/>
  <c r="GD126" i="3"/>
  <c r="GG79" i="3"/>
  <c r="GG126" i="3"/>
  <c r="HB79" i="3"/>
  <c r="Q19" i="2"/>
  <c r="I19" i="2"/>
  <c r="GV82" i="3"/>
  <c r="HD126" i="3"/>
  <c r="FU79" i="3"/>
  <c r="FU126" i="3"/>
  <c r="HF79" i="3"/>
  <c r="HF126" i="3"/>
  <c r="P19" i="2"/>
  <c r="P14" i="2"/>
  <c r="P15" i="2"/>
  <c r="H14" i="2"/>
  <c r="J13" i="2"/>
  <c r="GH79" i="3"/>
  <c r="GH126" i="3"/>
  <c r="GW79" i="3"/>
  <c r="GW126" i="3"/>
  <c r="HR79" i="3"/>
  <c r="HR126" i="3"/>
  <c r="DA13" i="2"/>
  <c r="DA15" i="2"/>
  <c r="BN19" i="2"/>
  <c r="DE19" i="2"/>
  <c r="I13" i="2"/>
  <c r="I15" i="2"/>
  <c r="BM19" i="2"/>
  <c r="AM14" i="2"/>
  <c r="BQ13" i="2"/>
  <c r="BI13" i="2"/>
  <c r="BI15" i="2"/>
  <c r="BA13" i="2"/>
  <c r="AC13" i="2"/>
  <c r="AC15" i="2"/>
  <c r="BI8" i="2"/>
  <c r="DL19" i="2"/>
  <c r="BX19" i="2"/>
  <c r="CW13" i="2"/>
  <c r="CO13" i="2"/>
  <c r="CO15" i="2"/>
  <c r="GQ19" i="2"/>
  <c r="GA19" i="2"/>
  <c r="KX13" i="2"/>
  <c r="KX15" i="2"/>
  <c r="AT14" i="2"/>
  <c r="AL14" i="2"/>
  <c r="CS14" i="2"/>
  <c r="CK8" i="2"/>
  <c r="II19" i="2"/>
  <c r="GX19" i="2"/>
  <c r="HI14" i="2"/>
  <c r="HI15" i="2"/>
  <c r="CD19" i="2"/>
  <c r="CJ8" i="2"/>
  <c r="HM19" i="2"/>
  <c r="HE19" i="2"/>
  <c r="GW19" i="2"/>
  <c r="K21" i="2"/>
  <c r="F13" i="2"/>
  <c r="DI19" i="2"/>
  <c r="CA14" i="2"/>
  <c r="CA15" i="2"/>
  <c r="JJ14" i="2"/>
  <c r="DJ8" i="2"/>
  <c r="EM14" i="2"/>
  <c r="EM15" i="2"/>
  <c r="FA13" i="2"/>
  <c r="DU13" i="2"/>
  <c r="DY8" i="2"/>
  <c r="DQ8" i="2"/>
  <c r="IR19" i="2"/>
  <c r="IB19" i="2"/>
  <c r="HL19" i="2"/>
  <c r="KZ14" i="2"/>
  <c r="KZ15" i="2"/>
  <c r="DX8" i="2"/>
  <c r="DP8" i="2"/>
  <c r="IQ19" i="2"/>
  <c r="FQ14" i="2"/>
  <c r="FQ15" i="2"/>
  <c r="HJ8" i="2"/>
  <c r="LT8" i="2"/>
  <c r="EY19" i="2"/>
  <c r="FI14" i="2"/>
  <c r="FA14" i="2"/>
  <c r="EC14" i="2"/>
  <c r="EC15" i="2"/>
  <c r="DU14" i="2"/>
  <c r="EY13" i="2"/>
  <c r="EQ13" i="2"/>
  <c r="DS13" i="2"/>
  <c r="DO8" i="2"/>
  <c r="JE19" i="2"/>
  <c r="LD8" i="2"/>
  <c r="EX19" i="2"/>
  <c r="DR19" i="2"/>
  <c r="FH14" i="2"/>
  <c r="EZ14" i="2"/>
  <c r="EZ15" i="2"/>
  <c r="EB14" i="2"/>
  <c r="EB15" i="2"/>
  <c r="DT14" i="2"/>
  <c r="FN13" i="2"/>
  <c r="FN15" i="2"/>
  <c r="EP13" i="2"/>
  <c r="EP15" i="2"/>
  <c r="JA8" i="2"/>
  <c r="EO19" i="2"/>
  <c r="KJ13" i="2"/>
  <c r="FS13" i="31"/>
  <c r="JT19" i="2"/>
  <c r="LC13" i="2"/>
  <c r="JJ13" i="2"/>
  <c r="GF13" i="2"/>
  <c r="GF15" i="2"/>
  <c r="HZ8" i="2"/>
  <c r="GJ8" i="2"/>
  <c r="JX8" i="2"/>
  <c r="IS8" i="2"/>
  <c r="LX13" i="2"/>
  <c r="LX15" i="2"/>
  <c r="HQ8" i="2"/>
  <c r="KE19" i="2"/>
  <c r="NA19" i="2"/>
  <c r="MS19" i="2"/>
  <c r="LM19" i="2"/>
  <c r="LE19" i="2"/>
  <c r="LA14" i="2"/>
  <c r="KS14" i="2"/>
  <c r="MM13" i="2"/>
  <c r="MM15" i="2"/>
  <c r="LG13" i="2"/>
  <c r="BY34" i="31"/>
  <c r="L19" i="31"/>
  <c r="C13" i="31"/>
  <c r="HL13" i="31"/>
  <c r="EZ13" i="31"/>
  <c r="CN13" i="31"/>
  <c r="AB13" i="31"/>
  <c r="C34" i="31"/>
  <c r="F19" i="31"/>
  <c r="I13" i="31"/>
  <c r="J19" i="31"/>
  <c r="DY13" i="31"/>
  <c r="BM13" i="31"/>
  <c r="IF13" i="31"/>
  <c r="IE131" i="31"/>
  <c r="FT13" i="31"/>
  <c r="ME34" i="31"/>
  <c r="JS34" i="31"/>
  <c r="AI1" i="75"/>
  <c r="IO5" i="1"/>
  <c r="JP5" i="2"/>
  <c r="JQ32" i="3"/>
  <c r="IU5" i="2"/>
  <c r="IV126" i="3"/>
  <c r="IV127" i="3"/>
  <c r="IG5" i="2"/>
  <c r="IH32" i="3"/>
  <c r="IA5" i="2"/>
  <c r="IB32" i="3"/>
  <c r="IB126" i="3"/>
  <c r="IB128" i="3"/>
  <c r="IB129" i="3"/>
  <c r="IB79" i="3"/>
  <c r="ID5" i="2"/>
  <c r="IE32" i="3"/>
  <c r="IE126" i="3"/>
  <c r="JR5" i="2"/>
  <c r="JS32" i="3"/>
  <c r="JS79" i="3"/>
  <c r="JS81" i="3"/>
  <c r="IK5" i="2"/>
  <c r="IL32" i="3"/>
  <c r="IL79" i="3"/>
  <c r="IL82" i="3"/>
  <c r="W231" i="53"/>
  <c r="KB79" i="3"/>
  <c r="KQ81" i="3"/>
  <c r="GO15" i="2"/>
  <c r="KB5" i="2"/>
  <c r="KC32" i="3"/>
  <c r="KC79" i="3"/>
  <c r="KC82" i="3"/>
  <c r="IX5" i="2"/>
  <c r="IY81" i="3"/>
  <c r="HY5" i="2"/>
  <c r="HZ32" i="3"/>
  <c r="HZ79" i="3"/>
  <c r="HZ82" i="3"/>
  <c r="KJ5" i="2"/>
  <c r="IS5" i="2"/>
  <c r="IT79" i="3"/>
  <c r="IT82" i="3"/>
  <c r="FE15" i="2"/>
  <c r="KA81" i="3"/>
  <c r="KA126" i="3"/>
  <c r="KA127" i="3"/>
  <c r="JR79" i="3"/>
  <c r="JR81" i="3"/>
  <c r="JR126" i="3"/>
  <c r="JR128" i="3"/>
  <c r="IP126" i="3"/>
  <c r="IP129" i="3"/>
  <c r="HW5" i="2"/>
  <c r="HX32" i="3"/>
  <c r="HX79" i="3"/>
  <c r="KL5" i="2"/>
  <c r="KM79" i="3"/>
  <c r="KM80" i="3"/>
  <c r="JW5" i="2"/>
  <c r="JX32" i="3"/>
  <c r="LD5" i="2"/>
  <c r="LE79" i="3"/>
  <c r="LO126" i="3"/>
  <c r="LO128" i="3"/>
  <c r="LE5" i="2"/>
  <c r="LF32" i="3"/>
  <c r="LF79" i="3"/>
  <c r="LF81" i="3"/>
  <c r="KG5" i="2"/>
  <c r="KU5" i="2"/>
  <c r="KV126" i="3"/>
  <c r="KK5" i="2"/>
  <c r="KL79" i="3"/>
  <c r="KL80" i="3"/>
  <c r="CO11" i="6"/>
  <c r="CO14" i="6"/>
  <c r="B11" i="1"/>
  <c r="KG79" i="3"/>
  <c r="KG80" i="3"/>
  <c r="JF126" i="3"/>
  <c r="JF127" i="3"/>
  <c r="JM79" i="3"/>
  <c r="JM80" i="3"/>
  <c r="LA79" i="3"/>
  <c r="LA80" i="3"/>
  <c r="KW126" i="3"/>
  <c r="KW129" i="3"/>
  <c r="JG5" i="2"/>
  <c r="JH126" i="3"/>
  <c r="IM5" i="2"/>
  <c r="IN32" i="3"/>
  <c r="IN5" i="2"/>
  <c r="IO32" i="3"/>
  <c r="IJ79" i="3"/>
  <c r="IJ82" i="3"/>
  <c r="IJ126" i="3"/>
  <c r="IJ129" i="3"/>
  <c r="IJ128" i="3"/>
  <c r="IX79" i="3"/>
  <c r="IX82" i="3"/>
  <c r="IX126" i="3"/>
  <c r="IX128" i="3"/>
  <c r="JT5" i="2"/>
  <c r="JU32" i="3"/>
  <c r="KC5" i="2"/>
  <c r="KD79" i="3"/>
  <c r="JO5" i="2"/>
  <c r="JP32" i="3"/>
  <c r="JP126" i="3"/>
  <c r="MC79" i="3"/>
  <c r="LI126" i="3"/>
  <c r="IB5" i="2"/>
  <c r="IC32" i="3"/>
  <c r="IC126" i="3"/>
  <c r="IC127" i="3"/>
  <c r="KM5" i="2"/>
  <c r="KX5" i="2"/>
  <c r="JS5" i="2"/>
  <c r="JT32" i="3"/>
  <c r="JT79" i="3"/>
  <c r="JC126" i="3"/>
  <c r="JC127" i="3"/>
  <c r="JK5" i="2"/>
  <c r="JL32" i="3"/>
  <c r="JI5" i="2"/>
  <c r="JJ32" i="3"/>
  <c r="IL5" i="2"/>
  <c r="IM32" i="3"/>
  <c r="JX5" i="2"/>
  <c r="JY32" i="3"/>
  <c r="IY5" i="2"/>
  <c r="IE5" i="2"/>
  <c r="IF32" i="3"/>
  <c r="IF79" i="3"/>
  <c r="IF5" i="2"/>
  <c r="IG32" i="3"/>
  <c r="KY5" i="2"/>
  <c r="KI5" i="2"/>
  <c r="LM126" i="3"/>
  <c r="IP5" i="2"/>
  <c r="KW5" i="2"/>
  <c r="IV5" i="2"/>
  <c r="JC81" i="3"/>
  <c r="KQ126" i="3"/>
  <c r="KQ128" i="3"/>
  <c r="IH5" i="2"/>
  <c r="II32" i="3"/>
  <c r="II126" i="3"/>
  <c r="KS5" i="2"/>
  <c r="KT79" i="3"/>
  <c r="JY5" i="2"/>
  <c r="JZ32" i="3"/>
  <c r="IZ5" i="2"/>
  <c r="JJ5" i="2"/>
  <c r="JK32" i="3"/>
  <c r="LJ126" i="3"/>
  <c r="HU5" i="2"/>
  <c r="HV32" i="3"/>
  <c r="LB5" i="2"/>
  <c r="LC79" i="3"/>
  <c r="HX5" i="2"/>
  <c r="HY32" i="3"/>
  <c r="HY79" i="3"/>
  <c r="HY80" i="3"/>
  <c r="KO5" i="2"/>
  <c r="KP126" i="3"/>
  <c r="IJ5" i="2"/>
  <c r="IK32" i="3"/>
  <c r="HV5" i="2"/>
  <c r="HW32" i="3"/>
  <c r="LH126" i="3"/>
  <c r="JU5" i="2"/>
  <c r="JV32" i="3"/>
  <c r="KD5" i="2"/>
  <c r="JA5" i="2"/>
  <c r="KE11" i="1"/>
  <c r="KE5" i="2"/>
  <c r="JD5" i="2"/>
  <c r="JE126" i="3"/>
  <c r="JM5" i="2"/>
  <c r="JN32" i="3"/>
  <c r="JN126" i="3"/>
  <c r="IC5" i="2"/>
  <c r="ID32" i="3"/>
  <c r="ID79" i="3"/>
  <c r="ID80" i="3"/>
  <c r="KQ5" i="2"/>
  <c r="KR126" i="3"/>
  <c r="LA5" i="2"/>
  <c r="LB79" i="3"/>
  <c r="HZ5" i="2"/>
  <c r="IA32" i="3"/>
  <c r="IA79" i="3"/>
  <c r="IA82" i="3"/>
  <c r="KN5" i="2"/>
  <c r="JN5" i="2"/>
  <c r="JO32" i="3"/>
  <c r="KH5" i="2"/>
  <c r="KI126" i="3"/>
  <c r="IR5" i="2"/>
  <c r="IT5" i="2"/>
  <c r="KQ82" i="3"/>
  <c r="IQ5" i="2"/>
  <c r="EW11" i="6"/>
  <c r="EW14" i="6"/>
  <c r="BJ11" i="1"/>
  <c r="KR5" i="2"/>
  <c r="LD79" i="3"/>
  <c r="LD81" i="3"/>
  <c r="NA15" i="2"/>
  <c r="JG82" i="3"/>
  <c r="JG80" i="3"/>
  <c r="KU79" i="3"/>
  <c r="KU81" i="3"/>
  <c r="JG126" i="3"/>
  <c r="LG126" i="3"/>
  <c r="LG129" i="3"/>
  <c r="LU15" i="2"/>
  <c r="JI126" i="3"/>
  <c r="JI128" i="3"/>
  <c r="JI129" i="3"/>
  <c r="IV128" i="3"/>
  <c r="IV129" i="3"/>
  <c r="IV79" i="3"/>
  <c r="IV80" i="3"/>
  <c r="IV33" i="3"/>
  <c r="BB15" i="2"/>
  <c r="CJ128" i="3"/>
  <c r="CJ127" i="3"/>
  <c r="BL82" i="3"/>
  <c r="BL35" i="3"/>
  <c r="IU15" i="2"/>
  <c r="BL81" i="3"/>
  <c r="BL34" i="3"/>
  <c r="FU15" i="2"/>
  <c r="LA15" i="2"/>
  <c r="K15" i="2"/>
  <c r="IX15" i="2"/>
  <c r="ET15" i="2"/>
  <c r="DP15" i="2"/>
  <c r="LY15" i="2"/>
  <c r="DG15" i="2"/>
  <c r="AN127" i="3"/>
  <c r="FO129" i="3"/>
  <c r="CN15" i="2"/>
  <c r="CM15" i="2"/>
  <c r="CM80" i="3"/>
  <c r="CM33" i="3"/>
  <c r="AV15" i="2"/>
  <c r="CD130" i="3"/>
  <c r="AK15" i="2"/>
  <c r="ER15" i="2"/>
  <c r="JQ15" i="2"/>
  <c r="CM81" i="3"/>
  <c r="Q15" i="2"/>
  <c r="GE15" i="2"/>
  <c r="FZ15" i="2"/>
  <c r="HN15" i="2"/>
  <c r="ER129" i="3"/>
  <c r="MJ15" i="2"/>
  <c r="GP15" i="2"/>
  <c r="BL33" i="3"/>
  <c r="MB15" i="2"/>
  <c r="BJ128" i="3"/>
  <c r="BJ34" i="3"/>
  <c r="MD15" i="2"/>
  <c r="DT15" i="2"/>
  <c r="JP15" i="2"/>
  <c r="KQ15" i="2"/>
  <c r="BZ15" i="2"/>
  <c r="HT128" i="3"/>
  <c r="HT34" i="3"/>
  <c r="BJ129" i="3"/>
  <c r="DU83" i="3"/>
  <c r="CN81" i="3"/>
  <c r="CN34" i="3"/>
  <c r="W81" i="3"/>
  <c r="FW15" i="2"/>
  <c r="CN80" i="3"/>
  <c r="CJ15" i="2"/>
  <c r="HW15" i="2"/>
  <c r="BN15" i="2"/>
  <c r="MT15" i="2"/>
  <c r="AE129" i="3"/>
  <c r="KY15" i="2"/>
  <c r="R15" i="2"/>
  <c r="JN15" i="2"/>
  <c r="H15" i="2"/>
  <c r="AE128" i="3"/>
  <c r="BI127" i="3"/>
  <c r="BI33" i="3"/>
  <c r="C15" i="2"/>
  <c r="LE15" i="2"/>
  <c r="LL15" i="2"/>
  <c r="LF15" i="2"/>
  <c r="GX15" i="2"/>
  <c r="AN128" i="3"/>
  <c r="CZ15" i="2"/>
  <c r="BE127" i="3"/>
  <c r="CE15" i="2"/>
  <c r="GD15" i="2"/>
  <c r="DA83" i="3"/>
  <c r="W80" i="3"/>
  <c r="CN35" i="3"/>
  <c r="LN15" i="2"/>
  <c r="AS15" i="2"/>
  <c r="MX15" i="2"/>
  <c r="IH15" i="2"/>
  <c r="AO15" i="2"/>
  <c r="FE83" i="3"/>
  <c r="BI129" i="3"/>
  <c r="MG15" i="2"/>
  <c r="BR15" i="2"/>
  <c r="MZ15" i="2"/>
  <c r="FI15" i="2"/>
  <c r="MR15" i="2"/>
  <c r="FR15" i="2"/>
  <c r="BR82" i="3"/>
  <c r="P128" i="3"/>
  <c r="GU15" i="2"/>
  <c r="AT15" i="2"/>
  <c r="IC15" i="2"/>
  <c r="P127" i="3"/>
  <c r="P33" i="3"/>
  <c r="AF15" i="2"/>
  <c r="K128" i="3"/>
  <c r="HT83" i="3"/>
  <c r="Y129" i="3"/>
  <c r="MW15" i="2"/>
  <c r="FC15" i="2"/>
  <c r="HZ15" i="2"/>
  <c r="DZ15" i="2"/>
  <c r="KK15" i="2"/>
  <c r="BU35" i="3"/>
  <c r="KD15" i="2"/>
  <c r="DF15" i="2"/>
  <c r="E15" i="2"/>
  <c r="DL15" i="2"/>
  <c r="Z15" i="2"/>
  <c r="MA15" i="2"/>
  <c r="JY15" i="2"/>
  <c r="KE15" i="2"/>
  <c r="KB15" i="2"/>
  <c r="BM128" i="3"/>
  <c r="BM127" i="3"/>
  <c r="N128" i="3"/>
  <c r="KS15" i="2"/>
  <c r="GW15" i="2"/>
  <c r="EA15" i="2"/>
  <c r="T15" i="2"/>
  <c r="AQ129" i="3"/>
  <c r="GS15" i="2"/>
  <c r="JV15" i="2"/>
  <c r="DC15" i="2"/>
  <c r="CE128" i="3"/>
  <c r="IB15" i="2"/>
  <c r="DK15" i="2"/>
  <c r="BD15" i="2"/>
  <c r="EJ15" i="2"/>
  <c r="GT15" i="2"/>
  <c r="LS15" i="2"/>
  <c r="IE15" i="2"/>
  <c r="J15" i="2"/>
  <c r="KF15" i="2"/>
  <c r="D103" i="31"/>
  <c r="E103" i="31"/>
  <c r="F103" i="31"/>
  <c r="G103" i="31"/>
  <c r="H103" i="31"/>
  <c r="CU15" i="2"/>
  <c r="K127" i="3"/>
  <c r="CW15" i="2"/>
  <c r="JS15" i="2"/>
  <c r="GB15" i="2"/>
  <c r="JT15" i="2"/>
  <c r="FF129" i="3"/>
  <c r="AZ83" i="3"/>
  <c r="LT15" i="2"/>
  <c r="JG15" i="2"/>
  <c r="IP15" i="2"/>
  <c r="FB15" i="2"/>
  <c r="CE129" i="3"/>
  <c r="G80" i="3"/>
  <c r="JX15" i="2"/>
  <c r="IL15" i="2"/>
  <c r="L15" i="2"/>
  <c r="O128" i="3"/>
  <c r="O34" i="3"/>
  <c r="G82" i="3"/>
  <c r="FX15" i="2"/>
  <c r="KW15" i="2"/>
  <c r="LG15" i="2"/>
  <c r="DR15" i="2"/>
  <c r="MF15" i="2"/>
  <c r="DD15" i="2"/>
  <c r="KT15" i="2"/>
  <c r="JK15" i="2"/>
  <c r="CQ15" i="2"/>
  <c r="FO15" i="2"/>
  <c r="HR15" i="2"/>
  <c r="ES15" i="2"/>
  <c r="BO15" i="2"/>
  <c r="DV15" i="2"/>
  <c r="GQ15" i="2"/>
  <c r="IT15" i="2"/>
  <c r="EY15" i="2"/>
  <c r="CS15" i="2"/>
  <c r="CH15" i="2"/>
  <c r="S15" i="2"/>
  <c r="BU127" i="3"/>
  <c r="BU128" i="3"/>
  <c r="BU34" i="3"/>
  <c r="HB15" i="2"/>
  <c r="HJ15" i="2"/>
  <c r="GV129" i="3"/>
  <c r="GV128" i="3"/>
  <c r="GV127" i="3"/>
  <c r="AW129" i="3"/>
  <c r="EH15" i="2"/>
  <c r="V15" i="2"/>
  <c r="FG15" i="2"/>
  <c r="AL15" i="2"/>
  <c r="X15" i="2"/>
  <c r="FF15" i="2"/>
  <c r="AQ80" i="3"/>
  <c r="AQ33" i="3"/>
  <c r="AQ82" i="3"/>
  <c r="AQ81" i="3"/>
  <c r="HV15" i="2"/>
  <c r="GY15" i="2"/>
  <c r="G127" i="3"/>
  <c r="G129" i="3"/>
  <c r="F114" i="31"/>
  <c r="F117" i="31"/>
  <c r="FW127" i="3"/>
  <c r="BA15" i="2"/>
  <c r="FW129" i="3"/>
  <c r="FO128" i="3"/>
  <c r="FE128" i="3"/>
  <c r="IZ15" i="2"/>
  <c r="AN15" i="2"/>
  <c r="HO15" i="2"/>
  <c r="AW15" i="2"/>
  <c r="ET81" i="3"/>
  <c r="ET34" i="3"/>
  <c r="ET80" i="3"/>
  <c r="ET82" i="3"/>
  <c r="ET35" i="3"/>
  <c r="BX80" i="3"/>
  <c r="BX81" i="3"/>
  <c r="BX34" i="3"/>
  <c r="BX82" i="3"/>
  <c r="AM15" i="2"/>
  <c r="FX82" i="3"/>
  <c r="ME15" i="2"/>
  <c r="FM15" i="2"/>
  <c r="IJ15" i="2"/>
  <c r="FJ15" i="2"/>
  <c r="AI15" i="2"/>
  <c r="AQ128" i="3"/>
  <c r="MS15" i="2"/>
  <c r="AB15" i="2"/>
  <c r="JI15" i="2"/>
  <c r="GM35" i="3"/>
  <c r="GM127" i="3"/>
  <c r="GM128" i="3"/>
  <c r="GM34" i="3"/>
  <c r="AE81" i="3"/>
  <c r="F126" i="3"/>
  <c r="F129" i="3"/>
  <c r="E114" i="31"/>
  <c r="F79" i="3"/>
  <c r="AY80" i="3"/>
  <c r="AY81" i="3"/>
  <c r="AY82" i="3"/>
  <c r="AY128" i="3"/>
  <c r="AY129" i="3"/>
  <c r="AY35" i="3"/>
  <c r="AY127" i="3"/>
  <c r="FN81" i="3"/>
  <c r="D15" i="2"/>
  <c r="AT127" i="3"/>
  <c r="AT129" i="3"/>
  <c r="AT35" i="3"/>
  <c r="AT128" i="3"/>
  <c r="AT34" i="3"/>
  <c r="HA15" i="2"/>
  <c r="DS15" i="2"/>
  <c r="GL15" i="2"/>
  <c r="DN15" i="2"/>
  <c r="BF15" i="2"/>
  <c r="CB128" i="3"/>
  <c r="CB34" i="3"/>
  <c r="CB127" i="3"/>
  <c r="CB33" i="3"/>
  <c r="CB129" i="3"/>
  <c r="CB35" i="3"/>
  <c r="AX15" i="2"/>
  <c r="IM15" i="2"/>
  <c r="M80" i="3"/>
  <c r="M81" i="3"/>
  <c r="M34" i="3"/>
  <c r="M82" i="3"/>
  <c r="M35" i="3"/>
  <c r="DS127" i="3"/>
  <c r="DS128" i="3"/>
  <c r="DS129" i="3"/>
  <c r="DS35" i="3"/>
  <c r="EE80" i="3"/>
  <c r="BC127" i="3"/>
  <c r="BC128" i="3"/>
  <c r="BC129" i="3"/>
  <c r="BC35" i="3"/>
  <c r="FW82" i="3"/>
  <c r="EE82" i="3"/>
  <c r="EK15" i="2"/>
  <c r="AY15" i="2"/>
  <c r="BU15" i="2"/>
  <c r="FG80" i="3"/>
  <c r="FG81" i="3"/>
  <c r="FG82" i="3"/>
  <c r="BV127" i="3"/>
  <c r="BV129" i="3"/>
  <c r="BV130" i="3"/>
  <c r="CC15" i="2"/>
  <c r="N129" i="3"/>
  <c r="N130" i="3"/>
  <c r="HD15" i="2"/>
  <c r="FN80" i="3"/>
  <c r="CZ82" i="3"/>
  <c r="HT15" i="2"/>
  <c r="FW81" i="3"/>
  <c r="FW83" i="3"/>
  <c r="EV127" i="3"/>
  <c r="ED15" i="2"/>
  <c r="KV15" i="2"/>
  <c r="AM129" i="3"/>
  <c r="AM35" i="3"/>
  <c r="AM127" i="3"/>
  <c r="AM130" i="3"/>
  <c r="BL124" i="3"/>
  <c r="JM15" i="2"/>
  <c r="HC15" i="2"/>
  <c r="JD15" i="2"/>
  <c r="MI15" i="2"/>
  <c r="GA15" i="2"/>
  <c r="EG15" i="2"/>
  <c r="AD15" i="2"/>
  <c r="N15" i="2"/>
  <c r="EQ15" i="2"/>
  <c r="GU127" i="3"/>
  <c r="FE127" i="3"/>
  <c r="FE33" i="3"/>
  <c r="KI15" i="2"/>
  <c r="HK129" i="3"/>
  <c r="HK127" i="3"/>
  <c r="HK128" i="3"/>
  <c r="HK130" i="3"/>
  <c r="EU83" i="3"/>
  <c r="GY128" i="3"/>
  <c r="GY127" i="3"/>
  <c r="GY129" i="3"/>
  <c r="GY35" i="3"/>
  <c r="AA128" i="3"/>
  <c r="AA129" i="3"/>
  <c r="AA35" i="3"/>
  <c r="AA127" i="3"/>
  <c r="FG130" i="3"/>
  <c r="LC15" i="2"/>
  <c r="BR80" i="3"/>
  <c r="IW15" i="2"/>
  <c r="BO80" i="3"/>
  <c r="BO81" i="3"/>
  <c r="BO82" i="3"/>
  <c r="EC83" i="3"/>
  <c r="CY82" i="3"/>
  <c r="CY81" i="3"/>
  <c r="CY80" i="3"/>
  <c r="AD127" i="3"/>
  <c r="AD129" i="3"/>
  <c r="AD128" i="3"/>
  <c r="EJ127" i="3"/>
  <c r="EJ128" i="3"/>
  <c r="EJ129" i="3"/>
  <c r="BR129" i="3"/>
  <c r="BR35" i="3"/>
  <c r="BK82" i="3"/>
  <c r="AA80" i="3"/>
  <c r="AA81" i="3"/>
  <c r="AA34" i="3"/>
  <c r="DO15" i="2"/>
  <c r="BO128" i="3"/>
  <c r="BO34" i="3"/>
  <c r="BO129" i="3"/>
  <c r="BO35" i="3"/>
  <c r="BO127" i="3"/>
  <c r="GV15" i="2"/>
  <c r="EE15" i="2"/>
  <c r="GI15" i="2"/>
  <c r="BZ129" i="3"/>
  <c r="GQ81" i="3"/>
  <c r="GQ82" i="3"/>
  <c r="CY127" i="3"/>
  <c r="CY128" i="3"/>
  <c r="CY129" i="3"/>
  <c r="CY35" i="3"/>
  <c r="AD80" i="3"/>
  <c r="AD33" i="3"/>
  <c r="AD81" i="3"/>
  <c r="DF127" i="3"/>
  <c r="DF128" i="3"/>
  <c r="DF129" i="3"/>
  <c r="DF35" i="3"/>
  <c r="JL15" i="2"/>
  <c r="EO15" i="2"/>
  <c r="GQ129" i="3"/>
  <c r="GQ35" i="3"/>
  <c r="DF81" i="3"/>
  <c r="DF34" i="3"/>
  <c r="BZ81" i="3"/>
  <c r="AN80" i="3"/>
  <c r="AN81" i="3"/>
  <c r="AN34" i="3"/>
  <c r="DI128" i="3"/>
  <c r="DI129" i="3"/>
  <c r="DI127" i="3"/>
  <c r="DI130" i="3"/>
  <c r="KJ15" i="2"/>
  <c r="BQ15" i="2"/>
  <c r="GU129" i="3"/>
  <c r="LW15" i="2"/>
  <c r="GQ128" i="3"/>
  <c r="DF80" i="3"/>
  <c r="DF83" i="3"/>
  <c r="AJ15" i="2"/>
  <c r="EQ80" i="3"/>
  <c r="EQ82" i="3"/>
  <c r="EQ35" i="3"/>
  <c r="EQ81" i="3"/>
  <c r="EQ34" i="3"/>
  <c r="EH128" i="3"/>
  <c r="DI80" i="3"/>
  <c r="DI81" i="3"/>
  <c r="DI34" i="3"/>
  <c r="DI82" i="3"/>
  <c r="T129" i="3"/>
  <c r="T127" i="3"/>
  <c r="T128" i="3"/>
  <c r="DZ81" i="3"/>
  <c r="F15" i="2"/>
  <c r="DL127" i="3"/>
  <c r="DL128" i="3"/>
  <c r="DL34" i="3"/>
  <c r="DL129" i="3"/>
  <c r="DL35" i="3"/>
  <c r="T80" i="3"/>
  <c r="T82" i="3"/>
  <c r="T35" i="3"/>
  <c r="T81" i="3"/>
  <c r="T34" i="3"/>
  <c r="CD25" i="3"/>
  <c r="BL24" i="3"/>
  <c r="AL80" i="3"/>
  <c r="AL81" i="3"/>
  <c r="AL34" i="3"/>
  <c r="AL82" i="3"/>
  <c r="BB127" i="3"/>
  <c r="GK129" i="3"/>
  <c r="GK127" i="3"/>
  <c r="EZ127" i="3"/>
  <c r="EZ128" i="3"/>
  <c r="EZ129" i="3"/>
  <c r="FS81" i="3"/>
  <c r="FS80" i="3"/>
  <c r="FS82" i="3"/>
  <c r="CP81" i="3"/>
  <c r="CP82" i="3"/>
  <c r="CP80" i="3"/>
  <c r="CF80" i="3"/>
  <c r="CF81" i="3"/>
  <c r="CF82" i="3"/>
  <c r="DQ80" i="3"/>
  <c r="DQ81" i="3"/>
  <c r="DQ82" i="3"/>
  <c r="BW128" i="3"/>
  <c r="BW127" i="3"/>
  <c r="BW129" i="3"/>
  <c r="CZ81" i="3"/>
  <c r="CZ83" i="3"/>
  <c r="AB127" i="3"/>
  <c r="GI128" i="3"/>
  <c r="GI129" i="3"/>
  <c r="DD127" i="3"/>
  <c r="DD128" i="3"/>
  <c r="DD129" i="3"/>
  <c r="EE128" i="3"/>
  <c r="EE34" i="3"/>
  <c r="BF82" i="3"/>
  <c r="FT81" i="3"/>
  <c r="GA81" i="3"/>
  <c r="GA80" i="3"/>
  <c r="GA82" i="3"/>
  <c r="EZ81" i="3"/>
  <c r="EZ82" i="3"/>
  <c r="EZ35" i="3"/>
  <c r="EZ80" i="3"/>
  <c r="AU80" i="3"/>
  <c r="AU81" i="3"/>
  <c r="FJ129" i="3"/>
  <c r="FJ35" i="3"/>
  <c r="FJ127" i="3"/>
  <c r="FJ33" i="3"/>
  <c r="FJ128" i="3"/>
  <c r="FJ34" i="3"/>
  <c r="FT129" i="3"/>
  <c r="FT127" i="3"/>
  <c r="FT128" i="3"/>
  <c r="BW80" i="3"/>
  <c r="BW33" i="3"/>
  <c r="BW82" i="3"/>
  <c r="BW35" i="3"/>
  <c r="GV83" i="3"/>
  <c r="MN15" i="2"/>
  <c r="IN15" i="2"/>
  <c r="CF24" i="3"/>
  <c r="GI82" i="3"/>
  <c r="GI80" i="3"/>
  <c r="GI33" i="3"/>
  <c r="HG80" i="3"/>
  <c r="HG81" i="3"/>
  <c r="HG82" i="3"/>
  <c r="DD80" i="3"/>
  <c r="DD81" i="3"/>
  <c r="DD82" i="3"/>
  <c r="BV82" i="3"/>
  <c r="BV80" i="3"/>
  <c r="BV81" i="3"/>
  <c r="BV34" i="3"/>
  <c r="HI128" i="3"/>
  <c r="HI127" i="3"/>
  <c r="HI129" i="3"/>
  <c r="BF128" i="3"/>
  <c r="DT129" i="3"/>
  <c r="DT128" i="3"/>
  <c r="DT127" i="3"/>
  <c r="DU15" i="2"/>
  <c r="BK24" i="3"/>
  <c r="BK124" i="3"/>
  <c r="BJ24" i="3"/>
  <c r="GJ15" i="2"/>
  <c r="HG128" i="3"/>
  <c r="HG34" i="3"/>
  <c r="HG129" i="3"/>
  <c r="HG35" i="3"/>
  <c r="HG127" i="3"/>
  <c r="DV129" i="3"/>
  <c r="DV127" i="3"/>
  <c r="DV128" i="3"/>
  <c r="CI128" i="3"/>
  <c r="HI81" i="3"/>
  <c r="HI82" i="3"/>
  <c r="HI80" i="3"/>
  <c r="HI33" i="3"/>
  <c r="S81" i="3"/>
  <c r="S82" i="3"/>
  <c r="S80" i="3"/>
  <c r="ED127" i="3"/>
  <c r="ED128" i="3"/>
  <c r="ED129" i="3"/>
  <c r="HH129" i="3"/>
  <c r="HH127" i="3"/>
  <c r="HH128" i="3"/>
  <c r="FA15" i="2"/>
  <c r="EV129" i="3"/>
  <c r="FN128" i="3"/>
  <c r="FN34" i="3"/>
  <c r="BM80" i="3"/>
  <c r="BM81" i="3"/>
  <c r="BM82" i="3"/>
  <c r="BM35" i="3"/>
  <c r="FL127" i="3"/>
  <c r="FL128" i="3"/>
  <c r="FL129" i="3"/>
  <c r="DV80" i="3"/>
  <c r="DV33" i="3"/>
  <c r="DV81" i="3"/>
  <c r="DV82" i="3"/>
  <c r="DV35" i="3"/>
  <c r="CI80" i="3"/>
  <c r="CI81" i="3"/>
  <c r="CI34" i="3"/>
  <c r="CI82" i="3"/>
  <c r="CI83" i="3"/>
  <c r="S127" i="3"/>
  <c r="S128" i="3"/>
  <c r="S129" i="3"/>
  <c r="S35" i="3"/>
  <c r="LG80" i="3"/>
  <c r="LG81" i="3"/>
  <c r="LG82" i="3"/>
  <c r="ED81" i="3"/>
  <c r="ED82" i="3"/>
  <c r="ED80" i="3"/>
  <c r="ED83" i="3"/>
  <c r="HH81" i="3"/>
  <c r="HH82" i="3"/>
  <c r="HH80" i="3"/>
  <c r="GZ15" i="2"/>
  <c r="DM127" i="3"/>
  <c r="DM33" i="3"/>
  <c r="DM128" i="3"/>
  <c r="DM129" i="3"/>
  <c r="MH15" i="2"/>
  <c r="EK129" i="3"/>
  <c r="FL82" i="3"/>
  <c r="FL35" i="3"/>
  <c r="FL80" i="3"/>
  <c r="FL81" i="3"/>
  <c r="FL34" i="3"/>
  <c r="FL83" i="3"/>
  <c r="DK81" i="3"/>
  <c r="DK80" i="3"/>
  <c r="DK82" i="3"/>
  <c r="FF80" i="3"/>
  <c r="EV82" i="3"/>
  <c r="EV35" i="3"/>
  <c r="EV80" i="3"/>
  <c r="EV81" i="3"/>
  <c r="DO128" i="3"/>
  <c r="DO129" i="3"/>
  <c r="DO127" i="3"/>
  <c r="BJ83" i="3"/>
  <c r="LD129" i="3"/>
  <c r="LD128" i="3"/>
  <c r="LD34" i="3"/>
  <c r="LD127" i="3"/>
  <c r="DS83" i="3"/>
  <c r="LA127" i="3"/>
  <c r="LA33" i="3"/>
  <c r="LA129" i="3"/>
  <c r="LA128" i="3"/>
  <c r="GM83" i="3"/>
  <c r="KB127" i="3"/>
  <c r="KB129" i="3"/>
  <c r="DK128" i="3"/>
  <c r="DK129" i="3"/>
  <c r="DK127" i="3"/>
  <c r="DO80" i="3"/>
  <c r="DO33" i="3"/>
  <c r="DO81" i="3"/>
  <c r="DO82" i="3"/>
  <c r="DO83" i="3"/>
  <c r="GU82" i="3"/>
  <c r="GU81" i="3"/>
  <c r="GU80" i="3"/>
  <c r="GU33" i="3"/>
  <c r="FS127" i="3"/>
  <c r="FS128" i="3"/>
  <c r="FS129" i="3"/>
  <c r="FS35" i="3"/>
  <c r="CP127" i="3"/>
  <c r="CP33" i="3"/>
  <c r="CP128" i="3"/>
  <c r="CP129" i="3"/>
  <c r="CP35" i="3"/>
  <c r="CF127" i="3"/>
  <c r="CF128" i="3"/>
  <c r="CF129" i="3"/>
  <c r="DQ127" i="3"/>
  <c r="DQ128" i="3"/>
  <c r="DQ129" i="3"/>
  <c r="HR80" i="3"/>
  <c r="HR81" i="3"/>
  <c r="HR82" i="3"/>
  <c r="GD127" i="3"/>
  <c r="GD128" i="3"/>
  <c r="GD129" i="3"/>
  <c r="GP82" i="3"/>
  <c r="GP80" i="3"/>
  <c r="GP81" i="3"/>
  <c r="FZ82" i="3"/>
  <c r="FZ80" i="3"/>
  <c r="FZ81" i="3"/>
  <c r="HL83" i="3"/>
  <c r="FD127" i="3"/>
  <c r="FD128" i="3"/>
  <c r="FD34" i="3"/>
  <c r="FD129" i="3"/>
  <c r="EY80" i="3"/>
  <c r="EY81" i="3"/>
  <c r="EY82" i="3"/>
  <c r="FI129" i="3"/>
  <c r="FI127" i="3"/>
  <c r="FI128" i="3"/>
  <c r="FI130" i="3"/>
  <c r="ES129" i="3"/>
  <c r="ES127" i="3"/>
  <c r="ES128" i="3"/>
  <c r="DR81" i="3"/>
  <c r="DE80" i="3"/>
  <c r="DE81" i="3"/>
  <c r="DE82" i="3"/>
  <c r="CO127" i="3"/>
  <c r="CO128" i="3"/>
  <c r="CO129" i="3"/>
  <c r="GW127" i="3"/>
  <c r="GW128" i="3"/>
  <c r="GW129" i="3"/>
  <c r="IP80" i="3"/>
  <c r="IP81" i="3"/>
  <c r="IP82" i="3"/>
  <c r="GD80" i="3"/>
  <c r="GD82" i="3"/>
  <c r="GD81" i="3"/>
  <c r="HS129" i="3"/>
  <c r="HS127" i="3"/>
  <c r="HS128" i="3"/>
  <c r="EU127" i="3"/>
  <c r="EU33" i="3"/>
  <c r="EU128" i="3"/>
  <c r="EU34" i="3"/>
  <c r="EU129" i="3"/>
  <c r="EU35" i="3"/>
  <c r="CL129" i="3"/>
  <c r="CL127" i="3"/>
  <c r="CL128" i="3"/>
  <c r="FB129" i="3"/>
  <c r="FB127" i="3"/>
  <c r="FB130" i="3"/>
  <c r="BA81" i="3"/>
  <c r="BA82" i="3"/>
  <c r="BA80" i="3"/>
  <c r="FI80" i="3"/>
  <c r="FI81" i="3"/>
  <c r="FI82" i="3"/>
  <c r="ES80" i="3"/>
  <c r="ES33" i="3"/>
  <c r="ES81" i="3"/>
  <c r="ES82" i="3"/>
  <c r="FK81" i="3"/>
  <c r="FK82" i="3"/>
  <c r="FK80" i="3"/>
  <c r="FK83" i="3"/>
  <c r="CB83" i="3"/>
  <c r="AC129" i="3"/>
  <c r="JJ15" i="2"/>
  <c r="JI81" i="3"/>
  <c r="JI82" i="3"/>
  <c r="JI80" i="3"/>
  <c r="GW80" i="3"/>
  <c r="GW81" i="3"/>
  <c r="GW82" i="3"/>
  <c r="HF127" i="3"/>
  <c r="HF128" i="3"/>
  <c r="HF129" i="3"/>
  <c r="HL127" i="3"/>
  <c r="HL129" i="3"/>
  <c r="HL35" i="3"/>
  <c r="HL128" i="3"/>
  <c r="KW81" i="3"/>
  <c r="KW82" i="3"/>
  <c r="GL80" i="3"/>
  <c r="GL81" i="3"/>
  <c r="GL82" i="3"/>
  <c r="IL80" i="3"/>
  <c r="HM127" i="3"/>
  <c r="HM129" i="3"/>
  <c r="HM128" i="3"/>
  <c r="HS80" i="3"/>
  <c r="HS81" i="3"/>
  <c r="HS34" i="3"/>
  <c r="HS82" i="3"/>
  <c r="HS35" i="3"/>
  <c r="EL129" i="3"/>
  <c r="EL35" i="3"/>
  <c r="EL128" i="3"/>
  <c r="EL34" i="3"/>
  <c r="EL127" i="3"/>
  <c r="EL33" i="3"/>
  <c r="BP129" i="3"/>
  <c r="BP127" i="3"/>
  <c r="BP128" i="3"/>
  <c r="BP34" i="3"/>
  <c r="CL80" i="3"/>
  <c r="CL82" i="3"/>
  <c r="CL81" i="3"/>
  <c r="FB80" i="3"/>
  <c r="FB81" i="3"/>
  <c r="FB34" i="3"/>
  <c r="FB82" i="3"/>
  <c r="EA129" i="3"/>
  <c r="EA127" i="3"/>
  <c r="BS129" i="3"/>
  <c r="BS127" i="3"/>
  <c r="BS128" i="3"/>
  <c r="AC80" i="3"/>
  <c r="AC82" i="3"/>
  <c r="AC35" i="3"/>
  <c r="AC81" i="3"/>
  <c r="C126" i="3"/>
  <c r="C79" i="3"/>
  <c r="KG127" i="3"/>
  <c r="KG128" i="3"/>
  <c r="KG129" i="3"/>
  <c r="KG130" i="3"/>
  <c r="HR127" i="3"/>
  <c r="HR128" i="3"/>
  <c r="HR129" i="3"/>
  <c r="GG80" i="3"/>
  <c r="GG81" i="3"/>
  <c r="GG82" i="3"/>
  <c r="HN128" i="3"/>
  <c r="FZ127" i="3"/>
  <c r="FZ128" i="3"/>
  <c r="FZ129" i="3"/>
  <c r="GT80" i="3"/>
  <c r="GT81" i="3"/>
  <c r="GT82" i="3"/>
  <c r="CC128" i="3"/>
  <c r="CC129" i="3"/>
  <c r="CC127" i="3"/>
  <c r="AX80" i="3"/>
  <c r="AX82" i="3"/>
  <c r="AX81" i="3"/>
  <c r="AX83" i="3"/>
  <c r="DW82" i="3"/>
  <c r="DW80" i="3"/>
  <c r="EP82" i="3"/>
  <c r="EP80" i="3"/>
  <c r="EP81" i="3"/>
  <c r="DR129" i="3"/>
  <c r="DR127" i="3"/>
  <c r="DR128" i="3"/>
  <c r="GB80" i="3"/>
  <c r="GB81" i="3"/>
  <c r="GB82" i="3"/>
  <c r="FH81" i="3"/>
  <c r="FH82" i="3"/>
  <c r="FH80" i="3"/>
  <c r="DE127" i="3"/>
  <c r="DE128" i="3"/>
  <c r="DE129" i="3"/>
  <c r="DB128" i="3"/>
  <c r="DB129" i="3"/>
  <c r="DB127" i="3"/>
  <c r="GH128" i="3"/>
  <c r="GH129" i="3"/>
  <c r="GH127" i="3"/>
  <c r="HF82" i="3"/>
  <c r="HF80" i="3"/>
  <c r="HF81" i="3"/>
  <c r="HF34" i="3"/>
  <c r="GC127" i="3"/>
  <c r="HM80" i="3"/>
  <c r="HM81" i="3"/>
  <c r="HM82" i="3"/>
  <c r="HM35" i="3"/>
  <c r="DA127" i="3"/>
  <c r="DA128" i="3"/>
  <c r="DA34" i="3"/>
  <c r="EA81" i="3"/>
  <c r="EA80" i="3"/>
  <c r="EA82" i="3"/>
  <c r="FQ129" i="3"/>
  <c r="FQ127" i="3"/>
  <c r="FQ128" i="3"/>
  <c r="BS81" i="3"/>
  <c r="BS80" i="3"/>
  <c r="BS82" i="3"/>
  <c r="CQ83" i="3"/>
  <c r="Z82" i="3"/>
  <c r="Z81" i="3"/>
  <c r="Z80" i="3"/>
  <c r="Z83" i="3"/>
  <c r="AF128" i="3"/>
  <c r="BI18" i="1"/>
  <c r="BJ5" i="1"/>
  <c r="BI15" i="1"/>
  <c r="BI16" i="1"/>
  <c r="BI17" i="1"/>
  <c r="BI19" i="1"/>
  <c r="JF80" i="3"/>
  <c r="JF81" i="3"/>
  <c r="JF82" i="3"/>
  <c r="GH80" i="3"/>
  <c r="GH81" i="3"/>
  <c r="GH34" i="3"/>
  <c r="GH82" i="3"/>
  <c r="GH35" i="3"/>
  <c r="FU129" i="3"/>
  <c r="HB129" i="3"/>
  <c r="GC80" i="3"/>
  <c r="GC81" i="3"/>
  <c r="GC82" i="3"/>
  <c r="HJ81" i="3"/>
  <c r="HJ82" i="3"/>
  <c r="D2" i="31"/>
  <c r="E1" i="31"/>
  <c r="GX128" i="3"/>
  <c r="GX127" i="3"/>
  <c r="R81" i="3"/>
  <c r="R82" i="3"/>
  <c r="R80" i="3"/>
  <c r="FJ83" i="3"/>
  <c r="AK128" i="3"/>
  <c r="AK129" i="3"/>
  <c r="DJ127" i="3"/>
  <c r="DJ128" i="3"/>
  <c r="DJ129" i="3"/>
  <c r="AO128" i="3"/>
  <c r="AO129" i="3"/>
  <c r="AO127" i="3"/>
  <c r="FQ80" i="3"/>
  <c r="FQ81" i="3"/>
  <c r="FQ34" i="3"/>
  <c r="FQ82" i="3"/>
  <c r="FQ35" i="3"/>
  <c r="CR128" i="3"/>
  <c r="CR127" i="3"/>
  <c r="CR129" i="3"/>
  <c r="AP129" i="3"/>
  <c r="AP127" i="3"/>
  <c r="AP128" i="3"/>
  <c r="AF80" i="3"/>
  <c r="AF82" i="3"/>
  <c r="AF81" i="3"/>
  <c r="FU82" i="3"/>
  <c r="FU35" i="3"/>
  <c r="FU80" i="3"/>
  <c r="FU81" i="3"/>
  <c r="HE127" i="3"/>
  <c r="HE128" i="3"/>
  <c r="HE129" i="3"/>
  <c r="GO127" i="3"/>
  <c r="GO128" i="3"/>
  <c r="GO129" i="3"/>
  <c r="GX80" i="3"/>
  <c r="GX81" i="3"/>
  <c r="GX34" i="3"/>
  <c r="GX82" i="3"/>
  <c r="GX35" i="3"/>
  <c r="EC127" i="3"/>
  <c r="EC33" i="3"/>
  <c r="EC128" i="3"/>
  <c r="EC129" i="3"/>
  <c r="EC35" i="3"/>
  <c r="EF127" i="3"/>
  <c r="EF128" i="3"/>
  <c r="EF34" i="3"/>
  <c r="EF129" i="3"/>
  <c r="Q127" i="3"/>
  <c r="Q128" i="3"/>
  <c r="Q129" i="3"/>
  <c r="Q35" i="3"/>
  <c r="EL83" i="3"/>
  <c r="AK82" i="3"/>
  <c r="AK35" i="3"/>
  <c r="AK80" i="3"/>
  <c r="AK81" i="3"/>
  <c r="DJ81" i="3"/>
  <c r="DJ82" i="3"/>
  <c r="DJ35" i="3"/>
  <c r="DJ80" i="3"/>
  <c r="EG82" i="3"/>
  <c r="EG80" i="3"/>
  <c r="EG81" i="3"/>
  <c r="CT127" i="3"/>
  <c r="CT128" i="3"/>
  <c r="CT129" i="3"/>
  <c r="AO81" i="3"/>
  <c r="AO82" i="3"/>
  <c r="AO35" i="3"/>
  <c r="AO80" i="3"/>
  <c r="AS128" i="3"/>
  <c r="AS129" i="3"/>
  <c r="CR80" i="3"/>
  <c r="CR81" i="3"/>
  <c r="CR34" i="3"/>
  <c r="CR82" i="3"/>
  <c r="AP80" i="3"/>
  <c r="AP33" i="3"/>
  <c r="AP81" i="3"/>
  <c r="AP34" i="3"/>
  <c r="AP82" i="3"/>
  <c r="HD127" i="3"/>
  <c r="HD128" i="3"/>
  <c r="HD129" i="3"/>
  <c r="GG129" i="3"/>
  <c r="GG35" i="3"/>
  <c r="HE80" i="3"/>
  <c r="HE82" i="3"/>
  <c r="HE35" i="3"/>
  <c r="HE81" i="3"/>
  <c r="GO80" i="3"/>
  <c r="GO82" i="3"/>
  <c r="GO81" i="3"/>
  <c r="GO83" i="3"/>
  <c r="GE127" i="3"/>
  <c r="GE128" i="3"/>
  <c r="GE129" i="3"/>
  <c r="GE130" i="3"/>
  <c r="GN83" i="3"/>
  <c r="FR127" i="3"/>
  <c r="FR33" i="3"/>
  <c r="FR128" i="3"/>
  <c r="FR34" i="3"/>
  <c r="FR129" i="3"/>
  <c r="FR35" i="3"/>
  <c r="CQ127" i="3"/>
  <c r="CQ129" i="3"/>
  <c r="CQ35" i="3"/>
  <c r="CQ128" i="3"/>
  <c r="CQ34" i="3"/>
  <c r="AX127" i="3"/>
  <c r="AX33" i="3"/>
  <c r="AX128" i="3"/>
  <c r="AX129" i="3"/>
  <c r="EP127" i="3"/>
  <c r="EP129" i="3"/>
  <c r="EP35" i="3"/>
  <c r="EP128" i="3"/>
  <c r="AS81" i="3"/>
  <c r="GB129" i="3"/>
  <c r="GB35" i="3"/>
  <c r="GB127" i="3"/>
  <c r="GB33" i="3"/>
  <c r="GB128" i="3"/>
  <c r="FH128" i="3"/>
  <c r="DB82" i="3"/>
  <c r="DB80" i="3"/>
  <c r="DB81" i="3"/>
  <c r="DB83" i="3"/>
  <c r="IO15" i="1"/>
  <c r="IO16" i="1"/>
  <c r="IO17" i="1"/>
  <c r="IO18" i="1"/>
  <c r="IO19" i="1"/>
  <c r="IJ80" i="3"/>
  <c r="KB82" i="3"/>
  <c r="KB35" i="3"/>
  <c r="IT81" i="3"/>
  <c r="JS126" i="3"/>
  <c r="IB127" i="3"/>
  <c r="IB130" i="3"/>
  <c r="IL126" i="3"/>
  <c r="IL128" i="3"/>
  <c r="IL127" i="3"/>
  <c r="JS82" i="3"/>
  <c r="LO129" i="3"/>
  <c r="HZ126" i="3"/>
  <c r="HZ127" i="3"/>
  <c r="HZ128" i="3"/>
  <c r="IT80" i="3"/>
  <c r="IT83" i="3"/>
  <c r="JR82" i="3"/>
  <c r="JR80" i="3"/>
  <c r="IY126" i="3"/>
  <c r="IY128" i="3"/>
  <c r="IY34" i="3"/>
  <c r="KA80" i="3"/>
  <c r="KA33" i="3"/>
  <c r="KA129" i="3"/>
  <c r="IX80" i="3"/>
  <c r="KA82" i="3"/>
  <c r="KA83" i="3"/>
  <c r="JR127" i="3"/>
  <c r="KA128" i="3"/>
  <c r="KA34" i="3"/>
  <c r="IX81" i="3"/>
  <c r="IX34" i="3"/>
  <c r="HX81" i="3"/>
  <c r="JR129" i="3"/>
  <c r="IY80" i="3"/>
  <c r="IY82" i="3"/>
  <c r="IT126" i="3"/>
  <c r="JI127" i="3"/>
  <c r="JI33" i="3"/>
  <c r="BL83" i="3"/>
  <c r="JG83" i="3"/>
  <c r="LO79" i="3"/>
  <c r="LO80" i="3"/>
  <c r="JF128" i="3"/>
  <c r="LA82" i="3"/>
  <c r="LA35" i="3"/>
  <c r="LA81" i="3"/>
  <c r="LA34" i="3"/>
  <c r="KM126" i="3"/>
  <c r="KM129" i="3"/>
  <c r="KL126" i="3"/>
  <c r="KV79" i="3"/>
  <c r="LE126" i="3"/>
  <c r="LE127" i="3"/>
  <c r="HX126" i="3"/>
  <c r="KG82" i="3"/>
  <c r="IP128" i="3"/>
  <c r="IP34" i="3"/>
  <c r="IP127" i="3"/>
  <c r="KG81" i="3"/>
  <c r="KQ127" i="3"/>
  <c r="KQ33" i="3"/>
  <c r="IX127" i="3"/>
  <c r="KW127" i="3"/>
  <c r="KW128" i="3"/>
  <c r="KW34" i="3"/>
  <c r="IJ81" i="3"/>
  <c r="KQ129" i="3"/>
  <c r="JH79" i="3"/>
  <c r="JH81" i="3"/>
  <c r="KE79" i="3"/>
  <c r="KE126" i="3"/>
  <c r="IE127" i="3"/>
  <c r="IE129" i="3"/>
  <c r="IE128" i="3"/>
  <c r="JB126" i="3"/>
  <c r="JB79" i="3"/>
  <c r="JG129" i="3"/>
  <c r="LD80" i="3"/>
  <c r="JC129" i="3"/>
  <c r="IK79" i="3"/>
  <c r="IK82" i="3"/>
  <c r="IK126" i="3"/>
  <c r="IK127" i="3"/>
  <c r="LI79" i="3"/>
  <c r="LI80" i="3"/>
  <c r="LD82" i="3"/>
  <c r="IV81" i="3"/>
  <c r="IR79" i="3"/>
  <c r="IR126" i="3"/>
  <c r="KP79" i="3"/>
  <c r="MC126" i="3"/>
  <c r="II79" i="3"/>
  <c r="II81" i="3"/>
  <c r="JY79" i="3"/>
  <c r="JY126" i="3"/>
  <c r="JY129" i="3"/>
  <c r="JN79" i="3"/>
  <c r="JN81" i="3"/>
  <c r="LC126" i="3"/>
  <c r="IW126" i="3"/>
  <c r="IW79" i="3"/>
  <c r="KD126" i="3"/>
  <c r="JZ79" i="3"/>
  <c r="JZ126" i="3"/>
  <c r="LB126" i="3"/>
  <c r="KT126" i="3"/>
  <c r="IU79" i="3"/>
  <c r="IU126" i="3"/>
  <c r="JC128" i="3"/>
  <c r="JC34" i="3"/>
  <c r="KX79" i="3"/>
  <c r="KX126" i="3"/>
  <c r="KU82" i="3"/>
  <c r="IX129" i="3"/>
  <c r="JP79" i="3"/>
  <c r="KR79" i="3"/>
  <c r="IS79" i="3"/>
  <c r="IS126" i="3"/>
  <c r="JJ79" i="3"/>
  <c r="JJ126" i="3"/>
  <c r="JJ127" i="3"/>
  <c r="IF126" i="3"/>
  <c r="LH79" i="3"/>
  <c r="IQ79" i="3"/>
  <c r="IQ126" i="3"/>
  <c r="LJ79" i="3"/>
  <c r="IV82" i="3"/>
  <c r="IV35" i="3"/>
  <c r="KY79" i="3"/>
  <c r="KY82" i="3"/>
  <c r="KY126" i="3"/>
  <c r="JA126" i="3"/>
  <c r="JE79" i="3"/>
  <c r="LM79" i="3"/>
  <c r="IZ126" i="3"/>
  <c r="JT126" i="3"/>
  <c r="JT128" i="3"/>
  <c r="KS126" i="3"/>
  <c r="KS127" i="3"/>
  <c r="KS79" i="3"/>
  <c r="MB126" i="3"/>
  <c r="MB79" i="3"/>
  <c r="KZ79" i="3"/>
  <c r="KZ126" i="3"/>
  <c r="KI79" i="3"/>
  <c r="KO126" i="3"/>
  <c r="KO79" i="3"/>
  <c r="HY126" i="3"/>
  <c r="CM83" i="3"/>
  <c r="CN83" i="3"/>
  <c r="W83" i="3"/>
  <c r="BM33" i="3"/>
  <c r="DB34" i="3"/>
  <c r="ET83" i="3"/>
  <c r="AD34" i="3"/>
  <c r="M33" i="3"/>
  <c r="M83" i="3"/>
  <c r="FG33" i="3"/>
  <c r="E117" i="31"/>
  <c r="GU35" i="3"/>
  <c r="GW35" i="3"/>
  <c r="GO34" i="3"/>
  <c r="GO35" i="3"/>
  <c r="BC130" i="3"/>
  <c r="HN5" i="2"/>
  <c r="HO32" i="3"/>
  <c r="DK34" i="3"/>
  <c r="DI83" i="3"/>
  <c r="DI36" i="3"/>
  <c r="DI33" i="3"/>
  <c r="DL130" i="3"/>
  <c r="DL36" i="3"/>
  <c r="DL33" i="3"/>
  <c r="T83" i="3"/>
  <c r="DK130" i="3"/>
  <c r="HI35" i="3"/>
  <c r="HH34" i="3"/>
  <c r="DI35" i="3"/>
  <c r="AA83" i="3"/>
  <c r="DK83" i="3"/>
  <c r="DK36" i="3"/>
  <c r="DK33" i="3"/>
  <c r="CF35" i="3"/>
  <c r="DD83" i="3"/>
  <c r="BW130" i="3"/>
  <c r="CF33" i="3"/>
  <c r="HI83" i="3"/>
  <c r="DQ130" i="3"/>
  <c r="S130" i="3"/>
  <c r="EZ83" i="3"/>
  <c r="HE34" i="3"/>
  <c r="CF34" i="3"/>
  <c r="DV83" i="3"/>
  <c r="DV130" i="3"/>
  <c r="DQ33" i="3"/>
  <c r="ES35" i="3"/>
  <c r="DO35" i="3"/>
  <c r="DK35" i="3"/>
  <c r="S33" i="3"/>
  <c r="GK130" i="3"/>
  <c r="BS130" i="3"/>
  <c r="GX33" i="3"/>
  <c r="GX83" i="3"/>
  <c r="JF33" i="3"/>
  <c r="JF83" i="3"/>
  <c r="BJ17" i="1"/>
  <c r="BK5" i="1"/>
  <c r="BJ15" i="1"/>
  <c r="BJ18" i="1"/>
  <c r="BJ19" i="1"/>
  <c r="BJ16" i="1"/>
  <c r="GB83" i="3"/>
  <c r="ES83" i="3"/>
  <c r="DB33" i="3"/>
  <c r="EY83" i="3"/>
  <c r="GG83" i="3"/>
  <c r="FZ34" i="3"/>
  <c r="HR34" i="3"/>
  <c r="GC83" i="3"/>
  <c r="HL33" i="3"/>
  <c r="HR83" i="3"/>
  <c r="DJ33" i="3"/>
  <c r="DJ83" i="3"/>
  <c r="HE130" i="3"/>
  <c r="FQ83" i="3"/>
  <c r="FH83" i="3"/>
  <c r="CL33" i="3"/>
  <c r="JI83" i="3"/>
  <c r="DE34" i="3"/>
  <c r="EG83" i="3"/>
  <c r="DJ130" i="3"/>
  <c r="DJ36" i="3"/>
  <c r="AC83" i="3"/>
  <c r="HE83" i="3"/>
  <c r="HE36" i="3"/>
  <c r="HM83" i="3"/>
  <c r="C127" i="3"/>
  <c r="KW83" i="3"/>
  <c r="FI34" i="3"/>
  <c r="DE83" i="3"/>
  <c r="DE33" i="3"/>
  <c r="KG33" i="3"/>
  <c r="AP83" i="3"/>
  <c r="DJ34" i="3"/>
  <c r="FH34" i="3"/>
  <c r="KC81" i="3"/>
  <c r="KC34" i="3"/>
  <c r="KC80" i="3"/>
  <c r="IT34" i="3"/>
  <c r="JH34" i="3"/>
  <c r="LO82" i="3"/>
  <c r="LO35" i="3"/>
  <c r="IY83" i="3"/>
  <c r="LA83" i="3"/>
  <c r="IX33" i="3"/>
  <c r="LO81" i="3"/>
  <c r="LO34" i="3"/>
  <c r="HZ129" i="3"/>
  <c r="IX83" i="3"/>
  <c r="IY127" i="3"/>
  <c r="IY33" i="3"/>
  <c r="JH80" i="3"/>
  <c r="JH33" i="3"/>
  <c r="KJ130" i="3"/>
  <c r="IT35" i="3"/>
  <c r="IT33" i="3"/>
  <c r="KM128" i="3"/>
  <c r="KL127" i="3"/>
  <c r="KM127" i="3"/>
  <c r="KL81" i="3"/>
  <c r="KL82" i="3"/>
  <c r="LE129" i="3"/>
  <c r="JH82" i="3"/>
  <c r="JH35" i="3"/>
  <c r="KV81" i="3"/>
  <c r="KV82" i="3"/>
  <c r="KV80" i="3"/>
  <c r="HX127" i="3"/>
  <c r="HX129" i="3"/>
  <c r="HX128" i="3"/>
  <c r="HX130" i="3"/>
  <c r="LE128" i="3"/>
  <c r="IX130" i="3"/>
  <c r="IX36" i="3"/>
  <c r="KG34" i="3"/>
  <c r="KV127" i="3"/>
  <c r="KV129" i="3"/>
  <c r="KV35" i="3"/>
  <c r="KV128" i="3"/>
  <c r="KV34" i="3"/>
  <c r="KW33" i="3"/>
  <c r="IV83" i="3"/>
  <c r="IJ34" i="3"/>
  <c r="IF127" i="3"/>
  <c r="IF128" i="3"/>
  <c r="IF129" i="3"/>
  <c r="JJ129" i="3"/>
  <c r="JJ128" i="3"/>
  <c r="KT80" i="3"/>
  <c r="KT82" i="3"/>
  <c r="KT81" i="3"/>
  <c r="LB127" i="3"/>
  <c r="LB128" i="3"/>
  <c r="LB129" i="3"/>
  <c r="IX35" i="3"/>
  <c r="LC127" i="3"/>
  <c r="LC128" i="3"/>
  <c r="LC129" i="3"/>
  <c r="LD83" i="3"/>
  <c r="IZ128" i="3"/>
  <c r="IZ129" i="3"/>
  <c r="IZ127" i="3"/>
  <c r="LC80" i="3"/>
  <c r="LC81" i="3"/>
  <c r="LC82" i="3"/>
  <c r="LC35" i="3"/>
  <c r="II127" i="3"/>
  <c r="II128" i="3"/>
  <c r="II34" i="3"/>
  <c r="II129" i="3"/>
  <c r="IF80" i="3"/>
  <c r="IF82" i="3"/>
  <c r="IF35" i="3"/>
  <c r="IF81" i="3"/>
  <c r="IF34" i="3"/>
  <c r="HY129" i="3"/>
  <c r="HY128" i="3"/>
  <c r="HY127" i="3"/>
  <c r="IK80" i="3"/>
  <c r="IK81" i="3"/>
  <c r="JJ80" i="3"/>
  <c r="JJ81" i="3"/>
  <c r="JJ82" i="3"/>
  <c r="IW129" i="3"/>
  <c r="IW128" i="3"/>
  <c r="IW127" i="3"/>
  <c r="IZ82" i="3"/>
  <c r="IZ80" i="3"/>
  <c r="IZ81" i="3"/>
  <c r="LH80" i="3"/>
  <c r="LH82" i="3"/>
  <c r="LH81" i="3"/>
  <c r="II80" i="3"/>
  <c r="II82" i="3"/>
  <c r="LJ129" i="3"/>
  <c r="LJ128" i="3"/>
  <c r="LJ127" i="3"/>
  <c r="LJ80" i="3"/>
  <c r="LJ81" i="3"/>
  <c r="LJ82" i="3"/>
  <c r="LJ35" i="3"/>
  <c r="LI127" i="3"/>
  <c r="LI128" i="3"/>
  <c r="LI129" i="3"/>
  <c r="MC82" i="3"/>
  <c r="MC80" i="3"/>
  <c r="MC81" i="3"/>
  <c r="IU80" i="3"/>
  <c r="IU82" i="3"/>
  <c r="IU81" i="3"/>
  <c r="KX128" i="3"/>
  <c r="KX129" i="3"/>
  <c r="KX127" i="3"/>
  <c r="LM129" i="3"/>
  <c r="LM127" i="3"/>
  <c r="LM128" i="3"/>
  <c r="LH128" i="3"/>
  <c r="LH34" i="3"/>
  <c r="LH127" i="3"/>
  <c r="LH129" i="3"/>
  <c r="LH35" i="3"/>
  <c r="IA81" i="3"/>
  <c r="IA80" i="3"/>
  <c r="MB82" i="3"/>
  <c r="MB81" i="3"/>
  <c r="MB80" i="3"/>
  <c r="LM80" i="3"/>
  <c r="LM82" i="3"/>
  <c r="LM35" i="3"/>
  <c r="LM81" i="3"/>
  <c r="LM34" i="3"/>
  <c r="JP129" i="3"/>
  <c r="JP128" i="3"/>
  <c r="JP127" i="3"/>
  <c r="JE127" i="3"/>
  <c r="JE129" i="3"/>
  <c r="JE128" i="3"/>
  <c r="JE82" i="3"/>
  <c r="JE80" i="3"/>
  <c r="JE81" i="3"/>
  <c r="JE34" i="3"/>
  <c r="JN128" i="3"/>
  <c r="JN34" i="3"/>
  <c r="JN127" i="3"/>
  <c r="JN129" i="3"/>
  <c r="JN80" i="3"/>
  <c r="JN33" i="3"/>
  <c r="JN82" i="3"/>
  <c r="JN35" i="3"/>
  <c r="KP80" i="3"/>
  <c r="KP81" i="3"/>
  <c r="KP82" i="3"/>
  <c r="JT127" i="3"/>
  <c r="JT129" i="3"/>
  <c r="JZ127" i="3"/>
  <c r="JZ129" i="3"/>
  <c r="JZ128" i="3"/>
  <c r="IR82" i="3"/>
  <c r="IR80" i="3"/>
  <c r="IR81" i="3"/>
  <c r="JT82" i="3"/>
  <c r="JA80" i="3"/>
  <c r="JA81" i="3"/>
  <c r="JA82" i="3"/>
  <c r="IS129" i="3"/>
  <c r="IS127" i="3"/>
  <c r="IS128" i="3"/>
  <c r="JZ80" i="3"/>
  <c r="JZ33" i="3"/>
  <c r="JZ82" i="3"/>
  <c r="JZ35" i="3"/>
  <c r="JZ81" i="3"/>
  <c r="JZ34" i="3"/>
  <c r="JP82" i="3"/>
  <c r="JP80" i="3"/>
  <c r="JP81" i="3"/>
  <c r="JP34" i="3"/>
  <c r="KS80" i="3"/>
  <c r="KS82" i="3"/>
  <c r="KS81" i="3"/>
  <c r="MC129" i="3"/>
  <c r="MC127" i="3"/>
  <c r="MC33" i="3"/>
  <c r="MC128" i="3"/>
  <c r="KO80" i="3"/>
  <c r="KO81" i="3"/>
  <c r="KO82" i="3"/>
  <c r="KT129" i="3"/>
  <c r="KT35" i="3"/>
  <c r="KT127" i="3"/>
  <c r="KT128" i="3"/>
  <c r="JY127" i="3"/>
  <c r="JY128" i="3"/>
  <c r="KE127" i="3"/>
  <c r="KE128" i="3"/>
  <c r="KE129" i="3"/>
  <c r="KY129" i="3"/>
  <c r="KY127" i="3"/>
  <c r="KY128" i="3"/>
  <c r="IS80" i="3"/>
  <c r="IS82" i="3"/>
  <c r="IS35" i="3"/>
  <c r="IS81" i="3"/>
  <c r="IS34" i="3"/>
  <c r="KD127" i="3"/>
  <c r="KD128" i="3"/>
  <c r="KD129" i="3"/>
  <c r="JB81" i="3"/>
  <c r="JB82" i="3"/>
  <c r="JB80" i="3"/>
  <c r="HY81" i="3"/>
  <c r="HY82" i="3"/>
  <c r="IU127" i="3"/>
  <c r="IU128" i="3"/>
  <c r="IU34" i="3"/>
  <c r="IU129" i="3"/>
  <c r="IU35" i="3"/>
  <c r="KO127" i="3"/>
  <c r="KO128" i="3"/>
  <c r="KO129" i="3"/>
  <c r="IQ127" i="3"/>
  <c r="IQ128" i="3"/>
  <c r="IQ129" i="3"/>
  <c r="KX81" i="3"/>
  <c r="KX34" i="3"/>
  <c r="KX82" i="3"/>
  <c r="KX35" i="3"/>
  <c r="KX80" i="3"/>
  <c r="IQ81" i="3"/>
  <c r="IQ80" i="3"/>
  <c r="IQ82" i="3"/>
  <c r="KZ129" i="3"/>
  <c r="KZ127" i="3"/>
  <c r="KZ128" i="3"/>
  <c r="KY80" i="3"/>
  <c r="KY81" i="3"/>
  <c r="KR128" i="3"/>
  <c r="KR127" i="3"/>
  <c r="KR129" i="3"/>
  <c r="KD81" i="3"/>
  <c r="KD82" i="3"/>
  <c r="KD35" i="3"/>
  <c r="KD80" i="3"/>
  <c r="JB128" i="3"/>
  <c r="JB129" i="3"/>
  <c r="JB127" i="3"/>
  <c r="MB128" i="3"/>
  <c r="MB129" i="3"/>
  <c r="MB35" i="3"/>
  <c r="MB127" i="3"/>
  <c r="KS128" i="3"/>
  <c r="KS34" i="3"/>
  <c r="KS129" i="3"/>
  <c r="KS35" i="3"/>
  <c r="KP129" i="3"/>
  <c r="KP35" i="3"/>
  <c r="KP127" i="3"/>
  <c r="KP33" i="3"/>
  <c r="KP128" i="3"/>
  <c r="KI127" i="3"/>
  <c r="KI128" i="3"/>
  <c r="KI129" i="3"/>
  <c r="KI82" i="3"/>
  <c r="KI35" i="3"/>
  <c r="KI81" i="3"/>
  <c r="KI34" i="3"/>
  <c r="KI80" i="3"/>
  <c r="LB82" i="3"/>
  <c r="LB80" i="3"/>
  <c r="LB81" i="3"/>
  <c r="IR128" i="3"/>
  <c r="IR129" i="3"/>
  <c r="IR35" i="3"/>
  <c r="IR127" i="3"/>
  <c r="IR130" i="3"/>
  <c r="KE80" i="3"/>
  <c r="KE82" i="3"/>
  <c r="KE81" i="3"/>
  <c r="KZ81" i="3"/>
  <c r="KZ80" i="3"/>
  <c r="KZ82" i="3"/>
  <c r="KZ35" i="3"/>
  <c r="KR81" i="3"/>
  <c r="KR80" i="3"/>
  <c r="KR33" i="3"/>
  <c r="KR82" i="3"/>
  <c r="IW82" i="3"/>
  <c r="IW80" i="3"/>
  <c r="IW81" i="3"/>
  <c r="HO79" i="3"/>
  <c r="HO82" i="3"/>
  <c r="HO126" i="3"/>
  <c r="BK16" i="1"/>
  <c r="BL5" i="1"/>
  <c r="BK15" i="1"/>
  <c r="BK17" i="1"/>
  <c r="BK18" i="1"/>
  <c r="BK19" i="1"/>
  <c r="IT130" i="3"/>
  <c r="IT36" i="3"/>
  <c r="LO83" i="3"/>
  <c r="KC130" i="3"/>
  <c r="KC83" i="3"/>
  <c r="KC36" i="3"/>
  <c r="KC33" i="3"/>
  <c r="KC35" i="3"/>
  <c r="JV130" i="3"/>
  <c r="KL33" i="3"/>
  <c r="KL83" i="3"/>
  <c r="KM33" i="3"/>
  <c r="LE130" i="3"/>
  <c r="KV83" i="3"/>
  <c r="JH83" i="3"/>
  <c r="JH36" i="3"/>
  <c r="IR34" i="3"/>
  <c r="KY130" i="3"/>
  <c r="IZ34" i="3"/>
  <c r="IW130" i="3"/>
  <c r="KY35" i="3"/>
  <c r="IQ34" i="3"/>
  <c r="JP130" i="3"/>
  <c r="IZ35" i="3"/>
  <c r="JO130" i="3"/>
  <c r="JB35" i="3"/>
  <c r="JB34" i="3"/>
  <c r="JA35" i="3"/>
  <c r="JJ35" i="3"/>
  <c r="KO35" i="3"/>
  <c r="MC34" i="3"/>
  <c r="JB33" i="3"/>
  <c r="JB83" i="3"/>
  <c r="JE33" i="3"/>
  <c r="JE83" i="3"/>
  <c r="JA130" i="3"/>
  <c r="IR33" i="3"/>
  <c r="IR83" i="3"/>
  <c r="LJ34" i="3"/>
  <c r="IW83" i="3"/>
  <c r="IW33" i="3"/>
  <c r="JN83" i="3"/>
  <c r="KD83" i="3"/>
  <c r="KO33" i="3"/>
  <c r="KO83" i="3"/>
  <c r="KT33" i="3"/>
  <c r="IW34" i="3"/>
  <c r="LJ83" i="3"/>
  <c r="IW35" i="3"/>
  <c r="KD34" i="3"/>
  <c r="IQ35" i="3"/>
  <c r="LH83" i="3"/>
  <c r="IF130" i="3"/>
  <c r="KI83" i="3"/>
  <c r="II33" i="3"/>
  <c r="LM33" i="3"/>
  <c r="LM83" i="3"/>
  <c r="MC83" i="3"/>
  <c r="MB34" i="3"/>
  <c r="KX83" i="3"/>
  <c r="KS83" i="3"/>
  <c r="LB34" i="3"/>
  <c r="KY83" i="3"/>
  <c r="KY36" i="3"/>
  <c r="KY33" i="3"/>
  <c r="KE34" i="3"/>
  <c r="KP83" i="3"/>
  <c r="MB83" i="3"/>
  <c r="KE83" i="3"/>
  <c r="IS83" i="3"/>
  <c r="JP33" i="3"/>
  <c r="JP83" i="3"/>
  <c r="JP36" i="3"/>
  <c r="HY33" i="3"/>
  <c r="LC34" i="3"/>
  <c r="IQ33" i="3"/>
  <c r="IQ83" i="3"/>
  <c r="IZ33" i="3"/>
  <c r="IZ130" i="3"/>
  <c r="IZ83" i="3"/>
  <c r="IZ36" i="3"/>
  <c r="IA83" i="3"/>
  <c r="JA34" i="3"/>
  <c r="JA33" i="3"/>
  <c r="JA83" i="3"/>
  <c r="IU83" i="3"/>
  <c r="IQ130" i="3"/>
  <c r="IK33" i="3"/>
  <c r="KT83" i="3"/>
  <c r="KE35" i="3"/>
  <c r="KO130" i="3"/>
  <c r="KO36" i="3"/>
  <c r="KY34" i="3"/>
  <c r="LC83" i="3"/>
  <c r="HO127" i="3"/>
  <c r="HO81" i="3"/>
  <c r="HO80" i="3"/>
  <c r="BL15" i="1"/>
  <c r="BL19" i="1"/>
  <c r="BL18" i="1"/>
  <c r="BL16" i="1"/>
  <c r="BL17" i="1"/>
  <c r="IR36" i="3"/>
  <c r="IW36" i="3"/>
  <c r="IQ36" i="3"/>
  <c r="JA36" i="3"/>
  <c r="BM5" i="3"/>
  <c r="BM20" i="3"/>
  <c r="BM99" i="3"/>
  <c r="BM91" i="3"/>
  <c r="BM95" i="3"/>
  <c r="BM138" i="3"/>
  <c r="BL13" i="1"/>
  <c r="EY13" i="6"/>
  <c r="BM5" i="1"/>
  <c r="BM15" i="1"/>
  <c r="BM16" i="1"/>
  <c r="BM18" i="1"/>
  <c r="BM19" i="1"/>
  <c r="BM17" i="1"/>
  <c r="BM100" i="3"/>
  <c r="BM101" i="3"/>
  <c r="BM102" i="3"/>
  <c r="BM106" i="3"/>
  <c r="BM107" i="3"/>
  <c r="BM109" i="3"/>
  <c r="BM15" i="3"/>
  <c r="BM103" i="3"/>
  <c r="BL17" i="4"/>
  <c r="BM67" i="3"/>
  <c r="BM114" i="3"/>
  <c r="BM69" i="3"/>
  <c r="BM70" i="3"/>
  <c r="BM116" i="3"/>
  <c r="BM117" i="3"/>
  <c r="BM105" i="3"/>
  <c r="BN5" i="3"/>
  <c r="BM23" i="3"/>
  <c r="BM13" i="1"/>
  <c r="EZ13" i="6"/>
  <c r="BN5" i="1"/>
  <c r="BN91" i="3"/>
  <c r="BN138" i="3"/>
  <c r="BN142" i="3"/>
  <c r="BN99" i="3"/>
  <c r="BN20" i="3"/>
  <c r="BN100" i="3"/>
  <c r="BN104" i="3"/>
  <c r="BN101" i="3"/>
  <c r="BN103" i="3"/>
  <c r="BN107" i="3"/>
  <c r="BN102" i="3"/>
  <c r="BN109" i="3"/>
  <c r="BN15" i="3"/>
  <c r="BN18" i="1"/>
  <c r="BN15" i="1"/>
  <c r="BN16" i="1"/>
  <c r="BN17" i="1"/>
  <c r="BN19" i="1"/>
  <c r="BN67" i="3"/>
  <c r="BN114" i="3"/>
  <c r="BM17" i="4"/>
  <c r="BN106" i="3"/>
  <c r="BN105" i="3"/>
  <c r="BO5" i="3"/>
  <c r="BN70" i="3"/>
  <c r="BN69" i="3"/>
  <c r="BN77" i="3"/>
  <c r="BN116" i="3"/>
  <c r="BN117" i="3"/>
  <c r="BN23" i="3"/>
  <c r="BO138" i="3"/>
  <c r="BO20" i="3"/>
  <c r="BO91" i="3"/>
  <c r="BO95" i="3"/>
  <c r="BO99" i="3"/>
  <c r="BN13" i="1"/>
  <c r="FA13" i="6"/>
  <c r="BO5" i="1"/>
  <c r="BO142" i="3"/>
  <c r="BO107" i="3"/>
  <c r="BO109" i="3"/>
  <c r="BO100" i="3"/>
  <c r="BO104" i="3"/>
  <c r="BO101" i="3"/>
  <c r="BO102" i="3"/>
  <c r="BO105" i="3"/>
  <c r="BO103" i="3"/>
  <c r="BO16" i="1"/>
  <c r="BO17" i="1"/>
  <c r="BO18" i="1"/>
  <c r="BO15" i="1"/>
  <c r="BO19" i="1"/>
  <c r="BN17" i="4"/>
  <c r="BO67" i="3"/>
  <c r="BO114" i="3"/>
  <c r="BO15" i="3"/>
  <c r="BO117" i="3"/>
  <c r="BO116" i="3"/>
  <c r="BP5" i="3"/>
  <c r="BO69" i="3"/>
  <c r="BO70" i="3"/>
  <c r="BO106" i="3"/>
  <c r="BO77" i="3"/>
  <c r="BP91" i="3"/>
  <c r="BP20" i="3"/>
  <c r="BP138" i="3"/>
  <c r="BP142" i="3"/>
  <c r="BP99" i="3"/>
  <c r="BO13" i="1"/>
  <c r="FB13" i="6"/>
  <c r="BO17" i="4"/>
  <c r="BP114" i="3"/>
  <c r="BP67" i="3"/>
  <c r="BP69" i="3"/>
  <c r="BP17" i="1"/>
  <c r="BP18" i="1"/>
  <c r="BP15" i="1"/>
  <c r="BP19" i="1"/>
  <c r="BP16" i="1"/>
  <c r="BP102" i="3"/>
  <c r="BP107" i="3"/>
  <c r="BP109" i="3"/>
  <c r="BP15" i="3"/>
  <c r="BP100" i="3"/>
  <c r="BP104" i="3"/>
  <c r="BP101" i="3"/>
  <c r="BP103" i="3"/>
  <c r="BP117" i="3"/>
  <c r="BP116" i="3"/>
  <c r="BP105" i="3"/>
  <c r="BP106" i="3"/>
  <c r="BQ5" i="3"/>
  <c r="BP13" i="1"/>
  <c r="FC13" i="6"/>
  <c r="BQ5" i="1"/>
  <c r="BQ20" i="3"/>
  <c r="BQ91" i="3"/>
  <c r="BQ138" i="3"/>
  <c r="BQ142" i="3"/>
  <c r="BQ99" i="3"/>
  <c r="BQ100" i="3"/>
  <c r="BQ104" i="3"/>
  <c r="BQ102" i="3"/>
  <c r="BQ103" i="3"/>
  <c r="BQ101" i="3"/>
  <c r="BQ109" i="3"/>
  <c r="BQ15" i="3"/>
  <c r="BQ107" i="3"/>
  <c r="BQ114" i="3"/>
  <c r="BP17" i="4"/>
  <c r="BQ67" i="3"/>
  <c r="BQ19" i="1"/>
  <c r="BQ15" i="1"/>
  <c r="BQ16" i="1"/>
  <c r="BQ17" i="1"/>
  <c r="BQ18" i="1"/>
  <c r="BR5" i="3"/>
  <c r="BQ116" i="3"/>
  <c r="BQ117" i="3"/>
  <c r="BR138" i="3"/>
  <c r="BR99" i="3"/>
  <c r="BR20" i="3"/>
  <c r="BR91" i="3"/>
  <c r="BR95" i="3"/>
  <c r="BQ13" i="1"/>
  <c r="FD13" i="6"/>
  <c r="BR5" i="1"/>
  <c r="BR142" i="3"/>
  <c r="BR67" i="3"/>
  <c r="BQ17" i="4"/>
  <c r="BR114" i="3"/>
  <c r="BR18" i="1"/>
  <c r="BR15" i="1"/>
  <c r="BR17" i="1"/>
  <c r="BR19" i="1"/>
  <c r="BR16" i="1"/>
  <c r="BR100" i="3"/>
  <c r="BR101" i="3"/>
  <c r="BR103" i="3"/>
  <c r="BR107" i="3"/>
  <c r="BR102" i="3"/>
  <c r="BR109" i="3"/>
  <c r="BR15" i="3"/>
  <c r="BR105" i="3"/>
  <c r="BR106" i="3"/>
  <c r="BR104" i="3"/>
  <c r="BR116" i="3"/>
  <c r="BR117" i="3"/>
  <c r="BS5" i="3"/>
  <c r="BR124" i="3"/>
  <c r="BR13" i="1"/>
  <c r="FE13" i="6"/>
  <c r="BS5" i="1"/>
  <c r="BS91" i="3"/>
  <c r="BS95" i="3"/>
  <c r="BS138" i="3"/>
  <c r="BS99" i="3"/>
  <c r="BS20" i="3"/>
  <c r="BS142" i="3"/>
  <c r="BS67" i="3"/>
  <c r="BS114" i="3"/>
  <c r="BR17" i="4"/>
  <c r="BS16" i="1"/>
  <c r="BS19" i="1"/>
  <c r="BS15" i="1"/>
  <c r="BS17" i="1"/>
  <c r="BS18" i="1"/>
  <c r="BS107" i="3"/>
  <c r="BS100" i="3"/>
  <c r="BS104" i="3"/>
  <c r="BS103" i="3"/>
  <c r="BS101" i="3"/>
  <c r="BS102" i="3"/>
  <c r="BS109" i="3"/>
  <c r="BS15" i="3"/>
  <c r="BS105" i="3"/>
  <c r="BS106" i="3"/>
  <c r="BT5" i="3"/>
  <c r="BS117" i="3"/>
  <c r="BS116" i="3"/>
  <c r="BS13" i="1"/>
  <c r="FF13" i="6"/>
  <c r="BT5" i="1"/>
  <c r="BT20" i="3"/>
  <c r="BT99" i="3"/>
  <c r="BT138" i="3"/>
  <c r="BT142" i="3"/>
  <c r="BT91" i="3"/>
  <c r="BT95" i="3"/>
  <c r="BT102" i="3"/>
  <c r="BT109" i="3"/>
  <c r="BT15" i="3"/>
  <c r="BT107" i="3"/>
  <c r="BT103" i="3"/>
  <c r="BT100" i="3"/>
  <c r="BT101" i="3"/>
  <c r="BS17" i="4"/>
  <c r="BT114" i="3"/>
  <c r="BT67" i="3"/>
  <c r="BT15" i="1"/>
  <c r="BT16" i="1"/>
  <c r="BT17" i="1"/>
  <c r="BT18" i="1"/>
  <c r="BT19" i="1"/>
  <c r="BT116" i="3"/>
  <c r="BT117" i="3"/>
  <c r="BU5" i="3"/>
  <c r="BU20" i="3"/>
  <c r="BU99" i="3"/>
  <c r="BU91" i="3"/>
  <c r="BU138" i="3"/>
  <c r="BU142" i="3"/>
  <c r="BT13" i="1"/>
  <c r="FG13" i="6"/>
  <c r="BU5" i="1"/>
  <c r="BV5" i="1"/>
  <c r="BV15" i="1"/>
  <c r="BU100" i="3"/>
  <c r="BU103" i="3"/>
  <c r="BU107" i="3"/>
  <c r="BU102" i="3"/>
  <c r="BU109" i="3"/>
  <c r="BU15" i="3"/>
  <c r="BU101" i="3"/>
  <c r="BU114" i="3"/>
  <c r="BT17" i="4"/>
  <c r="BU67" i="3"/>
  <c r="BU95" i="3"/>
  <c r="BU19" i="1"/>
  <c r="BU16" i="1"/>
  <c r="BU17" i="1"/>
  <c r="BU18" i="1"/>
  <c r="BU15" i="1"/>
  <c r="BU69" i="3"/>
  <c r="BU70" i="3"/>
  <c r="BU117" i="3"/>
  <c r="BU23" i="3"/>
  <c r="BU116" i="3"/>
  <c r="BU106" i="3"/>
  <c r="BU105" i="3"/>
  <c r="BV5" i="3"/>
  <c r="BV99" i="3"/>
  <c r="BV91" i="3"/>
  <c r="BV95" i="3"/>
  <c r="BV138" i="3"/>
  <c r="BV20" i="3"/>
  <c r="BU13" i="1"/>
  <c r="FH13" i="6"/>
  <c r="BV142" i="3"/>
  <c r="BV101" i="3"/>
  <c r="BV102" i="3"/>
  <c r="BV106" i="3"/>
  <c r="BV100" i="3"/>
  <c r="BV104" i="3"/>
  <c r="BV103" i="3"/>
  <c r="BV107" i="3"/>
  <c r="BV109" i="3"/>
  <c r="BV67" i="3"/>
  <c r="BV114" i="3"/>
  <c r="BU17" i="4"/>
  <c r="BV18" i="1"/>
  <c r="BV17" i="1"/>
  <c r="BV19" i="1"/>
  <c r="BV16" i="1"/>
  <c r="BV15" i="3"/>
  <c r="BW5" i="3"/>
  <c r="BV116" i="3"/>
  <c r="BV117" i="3"/>
  <c r="BV105" i="3"/>
  <c r="BW138" i="3"/>
  <c r="BW99" i="3"/>
  <c r="BW91" i="3"/>
  <c r="BW20" i="3"/>
  <c r="BV13" i="1"/>
  <c r="FI13" i="6"/>
  <c r="BW142" i="3"/>
  <c r="BW107" i="3"/>
  <c r="BW100" i="3"/>
  <c r="BW102" i="3"/>
  <c r="BW101" i="3"/>
  <c r="BW103" i="3"/>
  <c r="BW109" i="3"/>
  <c r="BW16" i="1"/>
  <c r="BW15" i="1"/>
  <c r="BW17" i="1"/>
  <c r="BW19" i="1"/>
  <c r="BW18" i="1"/>
  <c r="BW114" i="3"/>
  <c r="BV17" i="4"/>
  <c r="BW67" i="3"/>
  <c r="BW69" i="3"/>
  <c r="BW15" i="3"/>
  <c r="BX5" i="3"/>
  <c r="BW117" i="3"/>
  <c r="BW116" i="3"/>
  <c r="BX91" i="3"/>
  <c r="BX95" i="3"/>
  <c r="BX99" i="3"/>
  <c r="BX20" i="3"/>
  <c r="BX138" i="3"/>
  <c r="BW13" i="1"/>
  <c r="FJ13" i="6"/>
  <c r="BX5" i="1"/>
  <c r="BX142" i="3"/>
  <c r="BX102" i="3"/>
  <c r="BX103" i="3"/>
  <c r="BX100" i="3"/>
  <c r="BX104" i="3"/>
  <c r="BX101" i="3"/>
  <c r="BX107" i="3"/>
  <c r="BX109" i="3"/>
  <c r="BX15" i="3"/>
  <c r="BX15" i="1"/>
  <c r="BX16" i="1"/>
  <c r="BX18" i="1"/>
  <c r="BX19" i="1"/>
  <c r="BX17" i="1"/>
  <c r="BW17" i="4"/>
  <c r="BX67" i="3"/>
  <c r="BX114" i="3"/>
  <c r="BX70" i="3"/>
  <c r="BX69" i="3"/>
  <c r="BY5" i="3"/>
  <c r="BX105" i="3"/>
  <c r="BX106" i="3"/>
  <c r="BX116" i="3"/>
  <c r="BX117" i="3"/>
  <c r="BX13" i="1"/>
  <c r="FK13" i="6"/>
  <c r="BY5" i="1"/>
  <c r="BY20" i="3"/>
  <c r="BY99" i="3"/>
  <c r="BY91" i="3"/>
  <c r="BY138" i="3"/>
  <c r="BY142" i="3"/>
  <c r="BY100" i="3"/>
  <c r="BY104" i="3"/>
  <c r="BY107" i="3"/>
  <c r="BY109" i="3"/>
  <c r="BY103" i="3"/>
  <c r="BY101" i="3"/>
  <c r="BY102" i="3"/>
  <c r="BX17" i="4"/>
  <c r="BY67" i="3"/>
  <c r="BY69" i="3"/>
  <c r="BY114" i="3"/>
  <c r="BY95" i="3"/>
  <c r="BY19" i="1"/>
  <c r="BY15" i="1"/>
  <c r="BY16" i="1"/>
  <c r="BY17" i="1"/>
  <c r="BY18" i="1"/>
  <c r="BY15" i="3"/>
  <c r="BY106" i="3"/>
  <c r="BZ5" i="3"/>
  <c r="BY116" i="3"/>
  <c r="BY117" i="3"/>
  <c r="BY70" i="3"/>
  <c r="BY77" i="3"/>
  <c r="BZ99" i="3"/>
  <c r="BZ20" i="3"/>
  <c r="BZ91" i="3"/>
  <c r="BZ138" i="3"/>
  <c r="BY13" i="1"/>
  <c r="FL13" i="6"/>
  <c r="BZ5" i="1"/>
  <c r="BZ142" i="3"/>
  <c r="BY17" i="4"/>
  <c r="BZ67" i="3"/>
  <c r="BZ114" i="3"/>
  <c r="BZ107" i="3"/>
  <c r="BZ100" i="3"/>
  <c r="BZ101" i="3"/>
  <c r="BZ102" i="3"/>
  <c r="BZ106" i="3"/>
  <c r="BZ103" i="3"/>
  <c r="BZ109" i="3"/>
  <c r="BZ18" i="1"/>
  <c r="BZ19" i="1"/>
  <c r="BZ15" i="1"/>
  <c r="BZ16" i="1"/>
  <c r="BZ17" i="1"/>
  <c r="BZ15" i="3"/>
  <c r="BZ105" i="3"/>
  <c r="BZ116" i="3"/>
  <c r="BZ117" i="3"/>
  <c r="BZ69" i="3"/>
  <c r="BZ70" i="3"/>
  <c r="CA5" i="3"/>
  <c r="BZ13" i="1"/>
  <c r="FM13" i="6"/>
  <c r="CA5" i="1"/>
  <c r="CA99" i="3"/>
  <c r="CA20" i="3"/>
  <c r="CA91" i="3"/>
  <c r="CA95" i="3"/>
  <c r="CA138" i="3"/>
  <c r="CA142" i="3"/>
  <c r="CA16" i="1"/>
  <c r="CA17" i="1"/>
  <c r="CA18" i="1"/>
  <c r="CA15" i="1"/>
  <c r="CA19" i="1"/>
  <c r="CA67" i="3"/>
  <c r="CA114" i="3"/>
  <c r="BZ17" i="4"/>
  <c r="CA102" i="3"/>
  <c r="CA100" i="3"/>
  <c r="CA101" i="3"/>
  <c r="CA103" i="3"/>
  <c r="CA107" i="3"/>
  <c r="CA109" i="3"/>
  <c r="CA15" i="3"/>
  <c r="CA104" i="3"/>
  <c r="CA105" i="3"/>
  <c r="CA106" i="3"/>
  <c r="CA116" i="3"/>
  <c r="CA117" i="3"/>
  <c r="CA69" i="3"/>
  <c r="CA70" i="3"/>
  <c r="CA23" i="3"/>
  <c r="CA7" i="1"/>
  <c r="CB5" i="3"/>
  <c r="CB20" i="3"/>
  <c r="CB138" i="3"/>
  <c r="CB142" i="3"/>
  <c r="CB99" i="3"/>
  <c r="CB91" i="3"/>
  <c r="CB95" i="3"/>
  <c r="CA13" i="1"/>
  <c r="FN13" i="6"/>
  <c r="CB5" i="1"/>
  <c r="CB15" i="1"/>
  <c r="CB16" i="1"/>
  <c r="CB18" i="1"/>
  <c r="CB17" i="1"/>
  <c r="CB19" i="1"/>
  <c r="CB100" i="3"/>
  <c r="CB107" i="3"/>
  <c r="CB109" i="3"/>
  <c r="CB15" i="3"/>
  <c r="CB102" i="3"/>
  <c r="CB103" i="3"/>
  <c r="CB101" i="3"/>
  <c r="CB67" i="3"/>
  <c r="CB69" i="3"/>
  <c r="CB114" i="3"/>
  <c r="CA17" i="4"/>
  <c r="CB117" i="3"/>
  <c r="CB116" i="3"/>
  <c r="CB106" i="3"/>
  <c r="CB105" i="3"/>
  <c r="CC5" i="3"/>
  <c r="CB13" i="1"/>
  <c r="FO13" i="6"/>
  <c r="CC5" i="1"/>
  <c r="CC99" i="3"/>
  <c r="CC91" i="3"/>
  <c r="CC95" i="3"/>
  <c r="CC138" i="3"/>
  <c r="CC20" i="3"/>
  <c r="CC142" i="3"/>
  <c r="CC102" i="3"/>
  <c r="CC103" i="3"/>
  <c r="CC107" i="3"/>
  <c r="CC109" i="3"/>
  <c r="CC15" i="3"/>
  <c r="CC101" i="3"/>
  <c r="CC100" i="3"/>
  <c r="CC18" i="1"/>
  <c r="CC16" i="1"/>
  <c r="CC17" i="1"/>
  <c r="CC19" i="1"/>
  <c r="CC15" i="1"/>
  <c r="CC67" i="3"/>
  <c r="CC70" i="3"/>
  <c r="CB17" i="4"/>
  <c r="CC114" i="3"/>
  <c r="CD5" i="3"/>
  <c r="CC116" i="3"/>
  <c r="CC117" i="3"/>
  <c r="CC105" i="3"/>
  <c r="CC106" i="3"/>
  <c r="CC13" i="1"/>
  <c r="FP13" i="6"/>
  <c r="CD5" i="1"/>
  <c r="CD91" i="3"/>
  <c r="CD95" i="3"/>
  <c r="CD138" i="3"/>
  <c r="CD99" i="3"/>
  <c r="CD20" i="3"/>
  <c r="CD142" i="3"/>
  <c r="CD18" i="1"/>
  <c r="CD19" i="1"/>
  <c r="CD15" i="1"/>
  <c r="CD16" i="1"/>
  <c r="CD17" i="1"/>
  <c r="CC17" i="4"/>
  <c r="CD67" i="3"/>
  <c r="CD69" i="3"/>
  <c r="CD114" i="3"/>
  <c r="CD107" i="3"/>
  <c r="CD100" i="3"/>
  <c r="CD101" i="3"/>
  <c r="CD102" i="3"/>
  <c r="CD103" i="3"/>
  <c r="CD109" i="3"/>
  <c r="CD15" i="3"/>
  <c r="CD104" i="3"/>
  <c r="CD117" i="3"/>
  <c r="CD116" i="3"/>
  <c r="CE5" i="3"/>
  <c r="CE91" i="3"/>
  <c r="CE99" i="3"/>
  <c r="CE20" i="3"/>
  <c r="CE138" i="3"/>
  <c r="CD13" i="1"/>
  <c r="FQ13" i="6"/>
  <c r="CE5" i="1"/>
  <c r="CE142" i="3"/>
  <c r="CE16" i="1"/>
  <c r="CE18" i="1"/>
  <c r="CE19" i="1"/>
  <c r="CE15" i="1"/>
  <c r="CE17" i="1"/>
  <c r="CE67" i="3"/>
  <c r="CE69" i="3"/>
  <c r="CE114" i="3"/>
  <c r="CD17" i="4"/>
  <c r="CE102" i="3"/>
  <c r="CE100" i="3"/>
  <c r="CE104" i="3"/>
  <c r="CE101" i="3"/>
  <c r="CE103" i="3"/>
  <c r="CE107" i="3"/>
  <c r="CE109" i="3"/>
  <c r="CE15" i="3"/>
  <c r="CF5" i="3"/>
  <c r="CE116" i="3"/>
  <c r="CE117" i="3"/>
  <c r="CE105" i="3"/>
  <c r="CE106" i="3"/>
  <c r="CE13" i="1"/>
  <c r="FR13" i="6"/>
  <c r="CF5" i="1"/>
  <c r="CF91" i="3"/>
  <c r="CF138" i="3"/>
  <c r="CF142" i="3"/>
  <c r="CF20" i="3"/>
  <c r="CF99" i="3"/>
  <c r="CF100" i="3"/>
  <c r="CF101" i="3"/>
  <c r="CF102" i="3"/>
  <c r="CF103" i="3"/>
  <c r="CF107" i="3"/>
  <c r="CF109" i="3"/>
  <c r="CF15" i="3"/>
  <c r="CE17" i="4"/>
  <c r="CF67" i="3"/>
  <c r="CF70" i="3"/>
  <c r="CF114" i="3"/>
  <c r="CF16" i="1"/>
  <c r="CF17" i="1"/>
  <c r="CF15" i="1"/>
  <c r="CF18" i="1"/>
  <c r="CF19" i="1"/>
  <c r="CF106" i="3"/>
  <c r="CF105" i="3"/>
  <c r="CG5" i="3"/>
  <c r="CF116" i="3"/>
  <c r="CF117" i="3"/>
  <c r="CF13" i="1"/>
  <c r="FS13" i="6"/>
  <c r="CG5" i="1"/>
  <c r="CG99" i="3"/>
  <c r="CG20" i="3"/>
  <c r="CG91" i="3"/>
  <c r="CG95" i="3"/>
  <c r="CG138" i="3"/>
  <c r="CG100" i="3"/>
  <c r="CG101" i="3"/>
  <c r="CG102" i="3"/>
  <c r="CG106" i="3"/>
  <c r="CG103" i="3"/>
  <c r="CG109" i="3"/>
  <c r="CG15" i="3"/>
  <c r="CG107" i="3"/>
  <c r="CG67" i="3"/>
  <c r="CG70" i="3"/>
  <c r="CG114" i="3"/>
  <c r="CF17" i="4"/>
  <c r="CG18" i="1"/>
  <c r="CG17" i="1"/>
  <c r="CG19" i="1"/>
  <c r="CG15" i="1"/>
  <c r="CG16" i="1"/>
  <c r="CG116" i="3"/>
  <c r="CG117" i="3"/>
  <c r="CG105" i="3"/>
  <c r="CH5" i="3"/>
  <c r="CG13" i="1"/>
  <c r="FT13" i="6"/>
  <c r="CH5" i="1"/>
  <c r="CH138" i="3"/>
  <c r="CH99" i="3"/>
  <c r="CH20" i="3"/>
  <c r="CH91" i="3"/>
  <c r="CH95" i="3"/>
  <c r="CH114" i="3"/>
  <c r="CH67" i="3"/>
  <c r="CG17" i="4"/>
  <c r="CH16" i="1"/>
  <c r="CH15" i="1"/>
  <c r="CH17" i="1"/>
  <c r="CH18" i="1"/>
  <c r="CH19" i="1"/>
  <c r="CH107" i="3"/>
  <c r="CH109" i="3"/>
  <c r="CH15" i="3"/>
  <c r="CH100" i="3"/>
  <c r="CH101" i="3"/>
  <c r="CH102" i="3"/>
  <c r="CH103" i="3"/>
  <c r="CI5" i="3"/>
  <c r="CH117" i="3"/>
  <c r="CH116" i="3"/>
  <c r="CI91" i="3"/>
  <c r="CI138" i="3"/>
  <c r="CI99" i="3"/>
  <c r="CI20" i="3"/>
  <c r="CH13" i="1"/>
  <c r="FU13" i="6"/>
  <c r="CI18" i="1"/>
  <c r="CI15" i="1"/>
  <c r="CI16" i="1"/>
  <c r="CI17" i="1"/>
  <c r="CI19" i="1"/>
  <c r="CI102" i="3"/>
  <c r="CI103" i="3"/>
  <c r="CI109" i="3"/>
  <c r="CI15" i="3"/>
  <c r="CI100" i="3"/>
  <c r="CI101" i="3"/>
  <c r="CI107" i="3"/>
  <c r="CI95" i="3"/>
  <c r="CI67" i="3"/>
  <c r="CI114" i="3"/>
  <c r="CH17" i="4"/>
  <c r="CI116" i="3"/>
  <c r="CI117" i="3"/>
  <c r="CJ5" i="3"/>
  <c r="CI104" i="3"/>
  <c r="CI13" i="1"/>
  <c r="FV13" i="6"/>
  <c r="CJ5" i="1"/>
  <c r="CJ138" i="3"/>
  <c r="CJ99" i="3"/>
  <c r="CJ20" i="3"/>
  <c r="CJ91" i="3"/>
  <c r="CJ95" i="3"/>
  <c r="CJ100" i="3"/>
  <c r="CJ101" i="3"/>
  <c r="CJ103" i="3"/>
  <c r="CJ107" i="3"/>
  <c r="CJ109" i="3"/>
  <c r="CJ15" i="3"/>
  <c r="CJ102" i="3"/>
  <c r="CJ16" i="1"/>
  <c r="CJ15" i="1"/>
  <c r="CJ17" i="1"/>
  <c r="CJ18" i="1"/>
  <c r="CJ19" i="1"/>
  <c r="CI17" i="4"/>
  <c r="CJ67" i="3"/>
  <c r="CJ114" i="3"/>
  <c r="CJ106" i="3"/>
  <c r="CJ105" i="3"/>
  <c r="CK5" i="3"/>
  <c r="CJ116" i="3"/>
  <c r="CJ117" i="3"/>
  <c r="CJ104" i="3"/>
  <c r="CJ13" i="1"/>
  <c r="FW13" i="6"/>
  <c r="CK5" i="1"/>
  <c r="CK99" i="3"/>
  <c r="CK91" i="3"/>
  <c r="CK95" i="3"/>
  <c r="CK20" i="3"/>
  <c r="CK138" i="3"/>
  <c r="CK101" i="3"/>
  <c r="CK102" i="3"/>
  <c r="CK105" i="3"/>
  <c r="CK103" i="3"/>
  <c r="CK109" i="3"/>
  <c r="CK15" i="3"/>
  <c r="CK100" i="3"/>
  <c r="CK107" i="3"/>
  <c r="CK18" i="1"/>
  <c r="CK15" i="1"/>
  <c r="CK16" i="1"/>
  <c r="CK19" i="1"/>
  <c r="CK17" i="1"/>
  <c r="CK67" i="3"/>
  <c r="CK70" i="3"/>
  <c r="CK114" i="3"/>
  <c r="CJ17" i="4"/>
  <c r="CK116" i="3"/>
  <c r="CK117" i="3"/>
  <c r="CL5" i="3"/>
  <c r="CK13" i="1"/>
  <c r="FX13" i="6"/>
  <c r="CL5" i="1"/>
  <c r="CL20" i="3"/>
  <c r="CL91" i="3"/>
  <c r="CL95" i="3"/>
  <c r="CL138" i="3"/>
  <c r="CL44" i="3"/>
  <c r="CL48" i="3"/>
  <c r="CL99" i="3"/>
  <c r="CL142" i="3"/>
  <c r="CL114" i="3"/>
  <c r="CK17" i="4"/>
  <c r="CL67" i="3"/>
  <c r="CL16" i="1"/>
  <c r="CL18" i="1"/>
  <c r="CL19" i="1"/>
  <c r="CL15" i="1"/>
  <c r="CL17" i="1"/>
  <c r="CL107" i="3"/>
  <c r="CL109" i="3"/>
  <c r="CL100" i="3"/>
  <c r="CL101" i="3"/>
  <c r="CL102" i="3"/>
  <c r="CL103" i="3"/>
  <c r="CL15" i="3"/>
  <c r="CM5" i="3"/>
  <c r="CL117" i="3"/>
  <c r="CL116" i="3"/>
  <c r="CL104" i="3"/>
  <c r="CL105" i="3"/>
  <c r="CL106" i="3"/>
  <c r="CM91" i="3"/>
  <c r="CM138" i="3"/>
  <c r="CM99" i="3"/>
  <c r="CM20" i="3"/>
  <c r="CL13" i="1"/>
  <c r="FY13" i="6"/>
  <c r="CM5" i="1"/>
  <c r="CM142" i="3"/>
  <c r="CM95" i="3"/>
  <c r="CM15" i="1"/>
  <c r="CM16" i="1"/>
  <c r="CM17" i="1"/>
  <c r="CM18" i="1"/>
  <c r="CM19" i="1"/>
  <c r="CM67" i="3"/>
  <c r="CM114" i="3"/>
  <c r="CL17" i="4"/>
  <c r="CM102" i="3"/>
  <c r="CM103" i="3"/>
  <c r="CM109" i="3"/>
  <c r="CM107" i="3"/>
  <c r="CM101" i="3"/>
  <c r="CM100" i="3"/>
  <c r="CM15" i="3"/>
  <c r="CN5" i="3"/>
  <c r="CM105" i="3"/>
  <c r="CM106" i="3"/>
  <c r="CM116" i="3"/>
  <c r="CM117" i="3"/>
  <c r="CM70" i="3"/>
  <c r="CM69" i="3"/>
  <c r="CM13" i="1"/>
  <c r="FZ13" i="6"/>
  <c r="CN5" i="1"/>
  <c r="CN138" i="3"/>
  <c r="CN91" i="3"/>
  <c r="CN99" i="3"/>
  <c r="CN20" i="3"/>
  <c r="CN142" i="3"/>
  <c r="CM17" i="4"/>
  <c r="CN67" i="3"/>
  <c r="CN114" i="3"/>
  <c r="CN100" i="3"/>
  <c r="CN101" i="3"/>
  <c r="CN103" i="3"/>
  <c r="CN107" i="3"/>
  <c r="CN102" i="3"/>
  <c r="CN109" i="3"/>
  <c r="CN15" i="1"/>
  <c r="CN16" i="1"/>
  <c r="CN18" i="1"/>
  <c r="CN19" i="1"/>
  <c r="CN17" i="1"/>
  <c r="CN15" i="3"/>
  <c r="CN116" i="3"/>
  <c r="CN117" i="3"/>
  <c r="CO5" i="3"/>
  <c r="CN69" i="3"/>
  <c r="CN70" i="3"/>
  <c r="CN106" i="3"/>
  <c r="CN105" i="3"/>
  <c r="CO99" i="3"/>
  <c r="CO20" i="3"/>
  <c r="CO91" i="3"/>
  <c r="CO95" i="3"/>
  <c r="CO138" i="3"/>
  <c r="CO142" i="3"/>
  <c r="CN13" i="1"/>
  <c r="GA13" i="6"/>
  <c r="CO5" i="1"/>
  <c r="CO67" i="3"/>
  <c r="CO114" i="3"/>
  <c r="CN17" i="4"/>
  <c r="CO101" i="3"/>
  <c r="CO100" i="3"/>
  <c r="CO104" i="3"/>
  <c r="CO102" i="3"/>
  <c r="CO107" i="3"/>
  <c r="CO103" i="3"/>
  <c r="CO109" i="3"/>
  <c r="CO15" i="3"/>
  <c r="CO18" i="1"/>
  <c r="CO19" i="1"/>
  <c r="CO15" i="1"/>
  <c r="CO16" i="1"/>
  <c r="CO17" i="1"/>
  <c r="CO105" i="3"/>
  <c r="CO106" i="3"/>
  <c r="CP5" i="3"/>
  <c r="CO116" i="3"/>
  <c r="CO117" i="3"/>
  <c r="CO70" i="3"/>
  <c r="CO23" i="3"/>
  <c r="CO69" i="3"/>
  <c r="CO22" i="3"/>
  <c r="CP20" i="3"/>
  <c r="CP91" i="3"/>
  <c r="CP95" i="3"/>
  <c r="CP138" i="3"/>
  <c r="CP142" i="3"/>
  <c r="CP99" i="3"/>
  <c r="CO13" i="1"/>
  <c r="GB13" i="6"/>
  <c r="CP107" i="3"/>
  <c r="CP109" i="3"/>
  <c r="CP15" i="3"/>
  <c r="CP100" i="3"/>
  <c r="CP102" i="3"/>
  <c r="CP101" i="3"/>
  <c r="CP103" i="3"/>
  <c r="CP114" i="3"/>
  <c r="CP67" i="3"/>
  <c r="CO17" i="4"/>
  <c r="CP16" i="1"/>
  <c r="CP17" i="1"/>
  <c r="CP19" i="1"/>
  <c r="CP15" i="1"/>
  <c r="CP18" i="1"/>
  <c r="CP105" i="3"/>
  <c r="CP106" i="3"/>
  <c r="CP69" i="3"/>
  <c r="CP70" i="3"/>
  <c r="CP117" i="3"/>
  <c r="CP23" i="3"/>
  <c r="CP116" i="3"/>
  <c r="CQ5" i="3"/>
  <c r="CP13" i="1"/>
  <c r="GC13" i="6"/>
  <c r="CQ5" i="1"/>
  <c r="CQ91" i="3"/>
  <c r="CQ95" i="3"/>
  <c r="CQ138" i="3"/>
  <c r="CQ20" i="3"/>
  <c r="CQ99" i="3"/>
  <c r="CQ102" i="3"/>
  <c r="CQ103" i="3"/>
  <c r="CQ109" i="3"/>
  <c r="CQ15" i="3"/>
  <c r="CQ100" i="3"/>
  <c r="CQ101" i="3"/>
  <c r="CQ107" i="3"/>
  <c r="CP17" i="4"/>
  <c r="CQ67" i="3"/>
  <c r="CQ114" i="3"/>
  <c r="CQ15" i="1"/>
  <c r="CQ17" i="1"/>
  <c r="CQ18" i="1"/>
  <c r="CQ19" i="1"/>
  <c r="CQ16" i="1"/>
  <c r="CR5" i="3"/>
  <c r="CQ104" i="3"/>
  <c r="CQ116" i="3"/>
  <c r="CQ117" i="3"/>
  <c r="CQ13" i="1"/>
  <c r="GD13" i="6"/>
  <c r="CR5" i="1"/>
  <c r="CR138" i="3"/>
  <c r="CR99" i="3"/>
  <c r="CR20" i="3"/>
  <c r="CR91" i="3"/>
  <c r="CR44" i="3"/>
  <c r="CR48" i="3"/>
  <c r="CR95" i="3"/>
  <c r="CR142" i="3"/>
  <c r="CQ17" i="4"/>
  <c r="CR67" i="3"/>
  <c r="CR114" i="3"/>
  <c r="CR15" i="1"/>
  <c r="CR16" i="1"/>
  <c r="CR17" i="1"/>
  <c r="CR19" i="1"/>
  <c r="CR18" i="1"/>
  <c r="CR100" i="3"/>
  <c r="CR104" i="3"/>
  <c r="CR101" i="3"/>
  <c r="CR103" i="3"/>
  <c r="CR107" i="3"/>
  <c r="CR109" i="3"/>
  <c r="CR15" i="3"/>
  <c r="CR102" i="3"/>
  <c r="CR106" i="3"/>
  <c r="CR105" i="3"/>
  <c r="CS5" i="3"/>
  <c r="CR116" i="3"/>
  <c r="CR117" i="3"/>
  <c r="CR13" i="1"/>
  <c r="GE13" i="6"/>
  <c r="CS5" i="1"/>
  <c r="CS99" i="3"/>
  <c r="CS20" i="3"/>
  <c r="CS91" i="3"/>
  <c r="CS138" i="3"/>
  <c r="CS95" i="3"/>
  <c r="CS67" i="3"/>
  <c r="CS114" i="3"/>
  <c r="CR17" i="4"/>
  <c r="CS102" i="3"/>
  <c r="CS103" i="3"/>
  <c r="CS107" i="3"/>
  <c r="CS109" i="3"/>
  <c r="CS15" i="3"/>
  <c r="CS100" i="3"/>
  <c r="CS104" i="3"/>
  <c r="CS101" i="3"/>
  <c r="CS18" i="1"/>
  <c r="CS19" i="1"/>
  <c r="CS15" i="1"/>
  <c r="CS16" i="1"/>
  <c r="CS17" i="1"/>
  <c r="CS116" i="3"/>
  <c r="CS117" i="3"/>
  <c r="CT5" i="3"/>
  <c r="CS106" i="3"/>
  <c r="CS105" i="3"/>
  <c r="CT99" i="3"/>
  <c r="CT20" i="3"/>
  <c r="CT91" i="3"/>
  <c r="CT95" i="3"/>
  <c r="CT138" i="3"/>
  <c r="CT142" i="3"/>
  <c r="CS13" i="1"/>
  <c r="GF13" i="6"/>
  <c r="CT5" i="1"/>
  <c r="CT67" i="3"/>
  <c r="CT70" i="3"/>
  <c r="CT114" i="3"/>
  <c r="CS17" i="4"/>
  <c r="CT100" i="3"/>
  <c r="CT101" i="3"/>
  <c r="CT103" i="3"/>
  <c r="CT102" i="3"/>
  <c r="CT107" i="3"/>
  <c r="CT109" i="3"/>
  <c r="CT15" i="3"/>
  <c r="CT16" i="1"/>
  <c r="CT17" i="1"/>
  <c r="CT19" i="1"/>
  <c r="CT18" i="1"/>
  <c r="CT15" i="1"/>
  <c r="CT105" i="3"/>
  <c r="CT106" i="3"/>
  <c r="CU5" i="3"/>
  <c r="CT104" i="3"/>
  <c r="CT116" i="3"/>
  <c r="CT117" i="3"/>
  <c r="CT13" i="1"/>
  <c r="GG13" i="6"/>
  <c r="CU99" i="3"/>
  <c r="CU20" i="3"/>
  <c r="CU91" i="3"/>
  <c r="CU95" i="3"/>
  <c r="CU138" i="3"/>
  <c r="CU142" i="3"/>
  <c r="CU107" i="3"/>
  <c r="CU109" i="3"/>
  <c r="CU15" i="3"/>
  <c r="CU101" i="3"/>
  <c r="CU100" i="3"/>
  <c r="CU102" i="3"/>
  <c r="CU103" i="3"/>
  <c r="CU67" i="3"/>
  <c r="CU69" i="3"/>
  <c r="CU114" i="3"/>
  <c r="CT17" i="4"/>
  <c r="CV5" i="3"/>
  <c r="CU105" i="3"/>
  <c r="CU106" i="3"/>
  <c r="CU117" i="3"/>
  <c r="CU116" i="3"/>
  <c r="CU13" i="1"/>
  <c r="GH13" i="6"/>
  <c r="CV91" i="3"/>
  <c r="CV138" i="3"/>
  <c r="CV142" i="3"/>
  <c r="CV20" i="3"/>
  <c r="CV99" i="3"/>
  <c r="CV114" i="3"/>
  <c r="CV67" i="3"/>
  <c r="CV69" i="3"/>
  <c r="CU17" i="4"/>
  <c r="CV102" i="3"/>
  <c r="CV103" i="3"/>
  <c r="CV107" i="3"/>
  <c r="CV109" i="3"/>
  <c r="CV15" i="3"/>
  <c r="CV100" i="3"/>
  <c r="CV101" i="3"/>
  <c r="CV70" i="3"/>
  <c r="CV116" i="3"/>
  <c r="CV117" i="3"/>
  <c r="CW5" i="3"/>
  <c r="CV7" i="1"/>
  <c r="CV13" i="1"/>
  <c r="GI13" i="6"/>
  <c r="CW91" i="3"/>
  <c r="CW138" i="3"/>
  <c r="CW142" i="3"/>
  <c r="CW99" i="3"/>
  <c r="CW20" i="3"/>
  <c r="CW100" i="3"/>
  <c r="CW104" i="3"/>
  <c r="CW101" i="3"/>
  <c r="CW102" i="3"/>
  <c r="CW105" i="3"/>
  <c r="CW103" i="3"/>
  <c r="CW109" i="3"/>
  <c r="CW15" i="3"/>
  <c r="CW107" i="3"/>
  <c r="CV17" i="4"/>
  <c r="CW67" i="3"/>
  <c r="CW70" i="3"/>
  <c r="CW114" i="3"/>
  <c r="CW116" i="3"/>
  <c r="CW117" i="3"/>
  <c r="CW106" i="3"/>
  <c r="CX5" i="3"/>
  <c r="CX99" i="3"/>
  <c r="CX20" i="3"/>
  <c r="CX138" i="3"/>
  <c r="CX91" i="3"/>
  <c r="CW13" i="1"/>
  <c r="GJ13" i="6"/>
  <c r="CX142" i="3"/>
  <c r="CX67" i="3"/>
  <c r="CX114" i="3"/>
  <c r="CW17" i="4"/>
  <c r="CX100" i="3"/>
  <c r="CX104" i="3"/>
  <c r="CX101" i="3"/>
  <c r="CX103" i="3"/>
  <c r="CX102" i="3"/>
  <c r="CX109" i="3"/>
  <c r="CX107" i="3"/>
  <c r="CX15" i="3"/>
  <c r="CX105" i="3"/>
  <c r="CX106" i="3"/>
  <c r="CY5" i="3"/>
  <c r="CX117" i="3"/>
  <c r="CX116" i="3"/>
  <c r="CY99" i="3"/>
  <c r="CY20" i="3"/>
  <c r="CY91" i="3"/>
  <c r="CY138" i="3"/>
  <c r="CX13" i="1"/>
  <c r="GK13" i="6"/>
  <c r="CY95" i="3"/>
  <c r="CY67" i="3"/>
  <c r="CY114" i="3"/>
  <c r="CX17" i="4"/>
  <c r="CY107" i="3"/>
  <c r="CY109" i="3"/>
  <c r="CY15" i="3"/>
  <c r="CY101" i="3"/>
  <c r="CY100" i="3"/>
  <c r="CY103" i="3"/>
  <c r="CY102" i="3"/>
  <c r="CZ5" i="3"/>
  <c r="CY105" i="3"/>
  <c r="CY106" i="3"/>
  <c r="CY117" i="3"/>
  <c r="CY116" i="3"/>
  <c r="CZ91" i="3"/>
  <c r="CZ95" i="3"/>
  <c r="CZ138" i="3"/>
  <c r="CZ20" i="3"/>
  <c r="CZ99" i="3"/>
  <c r="CY13" i="1"/>
  <c r="GL13" i="6"/>
  <c r="CZ102" i="3"/>
  <c r="CZ105" i="3"/>
  <c r="CZ103" i="3"/>
  <c r="CZ107" i="3"/>
  <c r="CZ109" i="3"/>
  <c r="CZ101" i="3"/>
  <c r="CZ100" i="3"/>
  <c r="CZ114" i="3"/>
  <c r="CY17" i="4"/>
  <c r="CZ67" i="3"/>
  <c r="CZ70" i="3"/>
  <c r="CZ15" i="3"/>
  <c r="CZ104" i="3"/>
  <c r="DA5" i="3"/>
  <c r="CZ69" i="3"/>
  <c r="CZ116" i="3"/>
  <c r="CZ117" i="3"/>
  <c r="CZ106" i="3"/>
  <c r="DA91" i="3"/>
  <c r="DA138" i="3"/>
  <c r="DA99" i="3"/>
  <c r="DA20" i="3"/>
  <c r="CZ13" i="1"/>
  <c r="GM13" i="6"/>
  <c r="DA100" i="3"/>
  <c r="DA101" i="3"/>
  <c r="DA102" i="3"/>
  <c r="DA103" i="3"/>
  <c r="DA109" i="3"/>
  <c r="DA107" i="3"/>
  <c r="CZ17" i="4"/>
  <c r="DA114" i="3"/>
  <c r="DA67" i="3"/>
  <c r="DA69" i="3"/>
  <c r="DA95" i="3"/>
  <c r="DA15" i="3"/>
  <c r="DA116" i="3"/>
  <c r="DA117" i="3"/>
  <c r="DB5" i="3"/>
  <c r="DA106" i="3"/>
  <c r="DA105" i="3"/>
  <c r="DA13" i="1"/>
  <c r="GN13" i="6"/>
  <c r="DB99" i="3"/>
  <c r="DB20" i="3"/>
  <c r="DB138" i="3"/>
  <c r="DB91" i="3"/>
  <c r="DB95" i="3"/>
  <c r="DB67" i="3"/>
  <c r="DB114" i="3"/>
  <c r="DA17" i="4"/>
  <c r="DB100" i="3"/>
  <c r="DB104" i="3"/>
  <c r="DB101" i="3"/>
  <c r="DB103" i="3"/>
  <c r="DB109" i="3"/>
  <c r="DB15" i="3"/>
  <c r="DB102" i="3"/>
  <c r="DB107" i="3"/>
  <c r="DB116" i="3"/>
  <c r="DB117" i="3"/>
  <c r="DC5" i="3"/>
  <c r="DB105" i="3"/>
  <c r="DB106" i="3"/>
  <c r="DC99" i="3"/>
  <c r="DC20" i="3"/>
  <c r="DC91" i="3"/>
  <c r="DC95" i="3"/>
  <c r="DC138" i="3"/>
  <c r="DC142" i="3"/>
  <c r="DB13" i="1"/>
  <c r="GO13" i="6"/>
  <c r="DC107" i="3"/>
  <c r="DC109" i="3"/>
  <c r="DC15" i="3"/>
  <c r="DC101" i="3"/>
  <c r="DC103" i="3"/>
  <c r="DC100" i="3"/>
  <c r="DC102" i="3"/>
  <c r="DC105" i="3"/>
  <c r="DC67" i="3"/>
  <c r="DC114" i="3"/>
  <c r="DB17" i="4"/>
  <c r="DD5" i="3"/>
  <c r="DC117" i="3"/>
  <c r="DC116" i="3"/>
  <c r="DC69" i="3"/>
  <c r="DC70" i="3"/>
  <c r="DC23" i="3"/>
  <c r="DC106" i="3"/>
  <c r="DC13" i="1"/>
  <c r="GP13" i="6"/>
  <c r="DD91" i="3"/>
  <c r="DD95" i="3"/>
  <c r="DD138" i="3"/>
  <c r="DD20" i="3"/>
  <c r="DD99" i="3"/>
  <c r="DD102" i="3"/>
  <c r="DD103" i="3"/>
  <c r="DD107" i="3"/>
  <c r="DD109" i="3"/>
  <c r="DD15" i="3"/>
  <c r="DD101" i="3"/>
  <c r="DD100" i="3"/>
  <c r="DD104" i="3"/>
  <c r="DD114" i="3"/>
  <c r="DC17" i="4"/>
  <c r="DD67" i="3"/>
  <c r="DD116" i="3"/>
  <c r="DD117" i="3"/>
  <c r="DD69" i="3"/>
  <c r="DD70" i="3"/>
  <c r="DD77" i="3"/>
  <c r="DE5" i="3"/>
  <c r="DD105" i="3"/>
  <c r="DD106" i="3"/>
  <c r="DE91" i="3"/>
  <c r="DE95" i="3"/>
  <c r="DE138" i="3"/>
  <c r="DE99" i="3"/>
  <c r="DE20" i="3"/>
  <c r="DD13" i="1"/>
  <c r="GQ13" i="6"/>
  <c r="DD17" i="4"/>
  <c r="DE114" i="3"/>
  <c r="DE67" i="3"/>
  <c r="DE100" i="3"/>
  <c r="DE104" i="3"/>
  <c r="DE101" i="3"/>
  <c r="DE102" i="3"/>
  <c r="DE103" i="3"/>
  <c r="DE109" i="3"/>
  <c r="DE107" i="3"/>
  <c r="DE15" i="3"/>
  <c r="DE69" i="3"/>
  <c r="DE70" i="3"/>
  <c r="DE106" i="3"/>
  <c r="DE105" i="3"/>
  <c r="DF5" i="3"/>
  <c r="DE116" i="3"/>
  <c r="DE117" i="3"/>
  <c r="DF99" i="3"/>
  <c r="DF20" i="3"/>
  <c r="DF138" i="3"/>
  <c r="DF142" i="3"/>
  <c r="DF91" i="3"/>
  <c r="DE13" i="1"/>
  <c r="GR13" i="6"/>
  <c r="DF95" i="3"/>
  <c r="DF44" i="3"/>
  <c r="DF48" i="3"/>
  <c r="DF67" i="3"/>
  <c r="DF114" i="3"/>
  <c r="DE17" i="4"/>
  <c r="DF100" i="3"/>
  <c r="DF101" i="3"/>
  <c r="DF103" i="3"/>
  <c r="DF102" i="3"/>
  <c r="DF107" i="3"/>
  <c r="DF109" i="3"/>
  <c r="DF15" i="3"/>
  <c r="DF117" i="3"/>
  <c r="DF116" i="3"/>
  <c r="DF105" i="3"/>
  <c r="DF106" i="3"/>
  <c r="DF69" i="3"/>
  <c r="DF22" i="3"/>
  <c r="DF70" i="3"/>
  <c r="DF23" i="3"/>
  <c r="DG5" i="3"/>
  <c r="DF13" i="1"/>
  <c r="GS13" i="6"/>
  <c r="DG99" i="3"/>
  <c r="DG20" i="3"/>
  <c r="DG91" i="3"/>
  <c r="DG138" i="3"/>
  <c r="DG95" i="3"/>
  <c r="DG67" i="3"/>
  <c r="DG114" i="3"/>
  <c r="DF17" i="4"/>
  <c r="DG107" i="3"/>
  <c r="DG109" i="3"/>
  <c r="DG15" i="3"/>
  <c r="DG101" i="3"/>
  <c r="DG102" i="3"/>
  <c r="DG106" i="3"/>
  <c r="DG100" i="3"/>
  <c r="DG103" i="3"/>
  <c r="DH5" i="3"/>
  <c r="DG105" i="3"/>
  <c r="DG117" i="3"/>
  <c r="DG116" i="3"/>
  <c r="DG69" i="3"/>
  <c r="DG70" i="3"/>
  <c r="DH91" i="3"/>
  <c r="DH138" i="3"/>
  <c r="DH20" i="3"/>
  <c r="DH99" i="3"/>
  <c r="DG22" i="3"/>
  <c r="DG13" i="1"/>
  <c r="GT13" i="6"/>
  <c r="DH142" i="3"/>
  <c r="DH102" i="3"/>
  <c r="DH105" i="3"/>
  <c r="DH103" i="3"/>
  <c r="DH107" i="3"/>
  <c r="DH109" i="3"/>
  <c r="DH15" i="3"/>
  <c r="DH100" i="3"/>
  <c r="DH104" i="3"/>
  <c r="DH101" i="3"/>
  <c r="DH114" i="3"/>
  <c r="DG17" i="4"/>
  <c r="DH67" i="3"/>
  <c r="DI5" i="3"/>
  <c r="DH116" i="3"/>
  <c r="DH117" i="3"/>
  <c r="DH69" i="3"/>
  <c r="DH70" i="3"/>
  <c r="DH23" i="3"/>
  <c r="DH124" i="3"/>
  <c r="DI91" i="3"/>
  <c r="DI95" i="3"/>
  <c r="DI138" i="3"/>
  <c r="DI99" i="3"/>
  <c r="DI20" i="3"/>
  <c r="DH13" i="1"/>
  <c r="GU13" i="6"/>
  <c r="DI100" i="3"/>
  <c r="DI104" i="3"/>
  <c r="DI101" i="3"/>
  <c r="DI102" i="3"/>
  <c r="DI106" i="3"/>
  <c r="DI103" i="3"/>
  <c r="DI109" i="3"/>
  <c r="DI15" i="3"/>
  <c r="DI107" i="3"/>
  <c r="DH17" i="4"/>
  <c r="DI67" i="3"/>
  <c r="DI114" i="3"/>
  <c r="DI69" i="3"/>
  <c r="DI70" i="3"/>
  <c r="DI77" i="3"/>
  <c r="DI116" i="3"/>
  <c r="DI117" i="3"/>
  <c r="DI105" i="3"/>
  <c r="DJ5" i="3"/>
  <c r="DI124" i="3"/>
  <c r="DI13" i="1"/>
  <c r="GV13" i="6"/>
  <c r="DJ99" i="3"/>
  <c r="DJ20" i="3"/>
  <c r="DJ138" i="3"/>
  <c r="DJ91" i="3"/>
  <c r="DJ95" i="3"/>
  <c r="DJ67" i="3"/>
  <c r="DJ70" i="3"/>
  <c r="DJ114" i="3"/>
  <c r="DI17" i="4"/>
  <c r="DJ100" i="3"/>
  <c r="DJ104" i="3"/>
  <c r="DJ101" i="3"/>
  <c r="DJ103" i="3"/>
  <c r="DJ102" i="3"/>
  <c r="DJ107" i="3"/>
  <c r="DJ109" i="3"/>
  <c r="DJ15" i="3"/>
  <c r="DJ117" i="3"/>
  <c r="DJ23" i="3"/>
  <c r="DJ116" i="3"/>
  <c r="DJ69" i="3"/>
  <c r="DJ22" i="3"/>
  <c r="DJ77" i="3"/>
  <c r="DK5" i="3"/>
  <c r="DJ13" i="1"/>
  <c r="GW13" i="6"/>
  <c r="DK99" i="3"/>
  <c r="DK20" i="3"/>
  <c r="DK91" i="3"/>
  <c r="DK95" i="3"/>
  <c r="DK138" i="3"/>
  <c r="DK44" i="3"/>
  <c r="DK48" i="3"/>
  <c r="DK142" i="3"/>
  <c r="DK67" i="3"/>
  <c r="DK114" i="3"/>
  <c r="DJ17" i="4"/>
  <c r="DK107" i="3"/>
  <c r="DK109" i="3"/>
  <c r="DK15" i="3"/>
  <c r="DK101" i="3"/>
  <c r="DK100" i="3"/>
  <c r="DK102" i="3"/>
  <c r="DK103" i="3"/>
  <c r="DK117" i="3"/>
  <c r="DK116" i="3"/>
  <c r="DL5" i="3"/>
  <c r="DK13" i="1"/>
  <c r="GX13" i="6"/>
  <c r="DL91" i="3"/>
  <c r="DL138" i="3"/>
  <c r="DL142" i="3"/>
  <c r="DL20" i="3"/>
  <c r="DL99" i="3"/>
  <c r="DL102" i="3"/>
  <c r="DL103" i="3"/>
  <c r="DL107" i="3"/>
  <c r="DL109" i="3"/>
  <c r="DL15" i="3"/>
  <c r="DL100" i="3"/>
  <c r="DL101" i="3"/>
  <c r="DL114" i="3"/>
  <c r="DL67" i="3"/>
  <c r="DK17" i="4"/>
  <c r="DL116" i="3"/>
  <c r="DL117" i="3"/>
  <c r="DM5" i="3"/>
  <c r="DL69" i="3"/>
  <c r="DL70" i="3"/>
  <c r="DL23" i="3"/>
  <c r="DM91" i="3"/>
  <c r="DM95" i="3"/>
  <c r="DM138" i="3"/>
  <c r="DM99" i="3"/>
  <c r="DM20" i="3"/>
  <c r="DL22" i="3"/>
  <c r="DL13" i="1"/>
  <c r="GY13" i="6"/>
  <c r="DM100" i="3"/>
  <c r="DM104" i="3"/>
  <c r="DM101" i="3"/>
  <c r="DM102" i="3"/>
  <c r="DM106" i="3"/>
  <c r="DM103" i="3"/>
  <c r="DM109" i="3"/>
  <c r="DM15" i="3"/>
  <c r="DM107" i="3"/>
  <c r="DL17" i="4"/>
  <c r="DM67" i="3"/>
  <c r="DM114" i="3"/>
  <c r="DM116" i="3"/>
  <c r="DM117" i="3"/>
  <c r="DM70" i="3"/>
  <c r="DM69" i="3"/>
  <c r="DM77" i="3"/>
  <c r="DM105" i="3"/>
  <c r="DN5" i="3"/>
  <c r="DM13" i="1"/>
  <c r="GZ13" i="6"/>
  <c r="DN99" i="3"/>
  <c r="DN20" i="3"/>
  <c r="DN138" i="3"/>
  <c r="DN91" i="3"/>
  <c r="DN67" i="3"/>
  <c r="DN114" i="3"/>
  <c r="DM17" i="4"/>
  <c r="DN95" i="3"/>
  <c r="DN100" i="3"/>
  <c r="DN101" i="3"/>
  <c r="DN103" i="3"/>
  <c r="DN102" i="3"/>
  <c r="DN107" i="3"/>
  <c r="DN109" i="3"/>
  <c r="DN15" i="3"/>
  <c r="DN70" i="3"/>
  <c r="DN69" i="3"/>
  <c r="DO5" i="3"/>
  <c r="DN116" i="3"/>
  <c r="DN117" i="3"/>
  <c r="DN13" i="1"/>
  <c r="HA13" i="6"/>
  <c r="DO99" i="3"/>
  <c r="DO20" i="3"/>
  <c r="DO91" i="3"/>
  <c r="DO95" i="3"/>
  <c r="DO138" i="3"/>
  <c r="DO67" i="3"/>
  <c r="DO69" i="3"/>
  <c r="DO114" i="3"/>
  <c r="DN17" i="4"/>
  <c r="DO107" i="3"/>
  <c r="DO109" i="3"/>
  <c r="DO101" i="3"/>
  <c r="DO100" i="3"/>
  <c r="DO102" i="3"/>
  <c r="DO103" i="3"/>
  <c r="DO15" i="3"/>
  <c r="DO117" i="3"/>
  <c r="DO116" i="3"/>
  <c r="DO124" i="3"/>
  <c r="DO105" i="3"/>
  <c r="DO106" i="3"/>
  <c r="DP5" i="3"/>
  <c r="DO104" i="3"/>
  <c r="DO13" i="1"/>
  <c r="HB13" i="6"/>
  <c r="DP91" i="3"/>
  <c r="DP138" i="3"/>
  <c r="DP142" i="3"/>
  <c r="DP20" i="3"/>
  <c r="DP99" i="3"/>
  <c r="DP102" i="3"/>
  <c r="DP103" i="3"/>
  <c r="DP107" i="3"/>
  <c r="DP109" i="3"/>
  <c r="DP15" i="3"/>
  <c r="DP100" i="3"/>
  <c r="DP101" i="3"/>
  <c r="DP114" i="3"/>
  <c r="DO17" i="4"/>
  <c r="DP67" i="3"/>
  <c r="DP69" i="3"/>
  <c r="DP70" i="3"/>
  <c r="DQ5" i="3"/>
  <c r="DP116" i="3"/>
  <c r="DP117" i="3"/>
  <c r="DP105" i="3"/>
  <c r="DP106" i="3"/>
  <c r="DP13" i="1"/>
  <c r="HC13" i="6"/>
  <c r="DQ91" i="3"/>
  <c r="DQ95" i="3"/>
  <c r="DQ138" i="3"/>
  <c r="DQ99" i="3"/>
  <c r="DQ20" i="3"/>
  <c r="DP17" i="4"/>
  <c r="DQ67" i="3"/>
  <c r="DQ114" i="3"/>
  <c r="DQ100" i="3"/>
  <c r="DQ101" i="3"/>
  <c r="DQ102" i="3"/>
  <c r="DQ105" i="3"/>
  <c r="DQ103" i="3"/>
  <c r="DQ109" i="3"/>
  <c r="DQ15" i="3"/>
  <c r="DQ107" i="3"/>
  <c r="DQ70" i="3"/>
  <c r="DQ69" i="3"/>
  <c r="DQ77" i="3"/>
  <c r="DQ106" i="3"/>
  <c r="DQ104" i="3"/>
  <c r="DR5" i="3"/>
  <c r="DQ116" i="3"/>
  <c r="DQ117" i="3"/>
  <c r="DQ13" i="1"/>
  <c r="HD13" i="6"/>
  <c r="DR99" i="3"/>
  <c r="DR20" i="3"/>
  <c r="DR138" i="3"/>
  <c r="DR142" i="3"/>
  <c r="DR91" i="3"/>
  <c r="DR95" i="3"/>
  <c r="DR100" i="3"/>
  <c r="DR101" i="3"/>
  <c r="DR103" i="3"/>
  <c r="DR109" i="3"/>
  <c r="DR15" i="3"/>
  <c r="DR107" i="3"/>
  <c r="DR102" i="3"/>
  <c r="DR67" i="3"/>
  <c r="DR70" i="3"/>
  <c r="DR114" i="3"/>
  <c r="DQ17" i="4"/>
  <c r="DR18" i="1"/>
  <c r="DR19" i="1"/>
  <c r="DR15" i="1"/>
  <c r="DR16" i="1"/>
  <c r="DR17" i="1"/>
  <c r="DS5" i="3"/>
  <c r="DR69" i="3"/>
  <c r="DR116" i="3"/>
  <c r="DR117" i="3"/>
  <c r="DR105" i="3"/>
  <c r="DR106" i="3"/>
  <c r="DR22" i="3"/>
  <c r="DR13" i="1"/>
  <c r="HE13" i="6"/>
  <c r="DS5" i="1"/>
  <c r="DS99" i="3"/>
  <c r="DS20" i="3"/>
  <c r="DS91" i="3"/>
  <c r="DS95" i="3"/>
  <c r="DS138" i="3"/>
  <c r="DS142" i="3"/>
  <c r="DS67" i="3"/>
  <c r="DS114" i="3"/>
  <c r="DR17" i="4"/>
  <c r="DS107" i="3"/>
  <c r="DS109" i="3"/>
  <c r="DS101" i="3"/>
  <c r="DS103" i="3"/>
  <c r="DS100" i="3"/>
  <c r="DS102" i="3"/>
  <c r="DS16" i="1"/>
  <c r="DS17" i="1"/>
  <c r="DS18" i="1"/>
  <c r="DS19" i="1"/>
  <c r="DS15" i="1"/>
  <c r="DS15" i="3"/>
  <c r="DS69" i="3"/>
  <c r="DS70" i="3"/>
  <c r="DT5" i="3"/>
  <c r="DS117" i="3"/>
  <c r="DS116" i="3"/>
  <c r="DT91" i="3"/>
  <c r="DT95" i="3"/>
  <c r="DT138" i="3"/>
  <c r="DT44" i="3"/>
  <c r="DT48" i="3"/>
  <c r="DT142" i="3"/>
  <c r="DT99" i="3"/>
  <c r="DT20" i="3"/>
  <c r="DS13" i="1"/>
  <c r="HF13" i="6"/>
  <c r="DT5" i="1"/>
  <c r="DT102" i="3"/>
  <c r="DT103" i="3"/>
  <c r="DT107" i="3"/>
  <c r="DT109" i="3"/>
  <c r="DT15" i="3"/>
  <c r="DT101" i="3"/>
  <c r="DT100" i="3"/>
  <c r="DT104" i="3"/>
  <c r="DT15" i="1"/>
  <c r="DT16" i="1"/>
  <c r="DT17" i="1"/>
  <c r="DT19" i="1"/>
  <c r="DT18" i="1"/>
  <c r="DT114" i="3"/>
  <c r="DS17" i="4"/>
  <c r="DT67" i="3"/>
  <c r="DU5" i="3"/>
  <c r="DT116" i="3"/>
  <c r="DT117" i="3"/>
  <c r="DT69" i="3"/>
  <c r="DT70" i="3"/>
  <c r="DT23" i="3"/>
  <c r="DT13" i="1"/>
  <c r="HG13" i="6"/>
  <c r="DU5" i="1"/>
  <c r="DU20" i="3"/>
  <c r="DU91" i="3"/>
  <c r="DU95" i="3"/>
  <c r="DU99" i="3"/>
  <c r="DU138" i="3"/>
  <c r="DU142" i="3"/>
  <c r="DU100" i="3"/>
  <c r="DU102" i="3"/>
  <c r="DU103" i="3"/>
  <c r="DU109" i="3"/>
  <c r="DU15" i="3"/>
  <c r="DU101" i="3"/>
  <c r="DU107" i="3"/>
  <c r="DU15" i="1"/>
  <c r="DU17" i="1"/>
  <c r="DU18" i="1"/>
  <c r="DU19" i="1"/>
  <c r="DU16" i="1"/>
  <c r="DT17" i="4"/>
  <c r="DU114" i="3"/>
  <c r="DU67" i="3"/>
  <c r="DV5" i="3"/>
  <c r="DU69" i="3"/>
  <c r="DU70" i="3"/>
  <c r="DU116" i="3"/>
  <c r="DU117" i="3"/>
  <c r="DU106" i="3"/>
  <c r="DU105" i="3"/>
  <c r="DU13" i="1"/>
  <c r="HH13" i="6"/>
  <c r="DV5" i="1"/>
  <c r="DV99" i="3"/>
  <c r="DV138" i="3"/>
  <c r="DV20" i="3"/>
  <c r="DV91" i="3"/>
  <c r="DV95" i="3"/>
  <c r="DV142" i="3"/>
  <c r="DV18" i="1"/>
  <c r="DV19" i="1"/>
  <c r="DV15" i="1"/>
  <c r="DV16" i="1"/>
  <c r="DV17" i="1"/>
  <c r="DV67" i="3"/>
  <c r="DU17" i="4"/>
  <c r="DV114" i="3"/>
  <c r="DV100" i="3"/>
  <c r="DV101" i="3"/>
  <c r="DV109" i="3"/>
  <c r="DV102" i="3"/>
  <c r="DV106" i="3"/>
  <c r="DV103" i="3"/>
  <c r="DV107" i="3"/>
  <c r="DV15" i="3"/>
  <c r="DW5" i="3"/>
  <c r="DV116" i="3"/>
  <c r="DV117" i="3"/>
  <c r="DV105" i="3"/>
  <c r="DV13" i="1"/>
  <c r="HI13" i="6"/>
  <c r="DW5" i="1"/>
  <c r="DW99" i="3"/>
  <c r="DW20" i="3"/>
  <c r="DW91" i="3"/>
  <c r="DW138" i="3"/>
  <c r="DW142" i="3"/>
  <c r="DW114" i="3"/>
  <c r="DV17" i="4"/>
  <c r="DW67" i="3"/>
  <c r="DW70" i="3"/>
  <c r="DW100" i="3"/>
  <c r="DW101" i="3"/>
  <c r="DW102" i="3"/>
  <c r="DW103" i="3"/>
  <c r="DW107" i="3"/>
  <c r="DW109" i="3"/>
  <c r="DW15" i="3"/>
  <c r="DW16" i="1"/>
  <c r="DW17" i="1"/>
  <c r="DW18" i="1"/>
  <c r="DW19" i="1"/>
  <c r="DW15" i="1"/>
  <c r="DW116" i="3"/>
  <c r="DW117" i="3"/>
  <c r="DX5" i="3"/>
  <c r="DW105" i="3"/>
  <c r="DW106" i="3"/>
  <c r="DX99" i="3"/>
  <c r="DX20" i="3"/>
  <c r="DX91" i="3"/>
  <c r="DX138" i="3"/>
  <c r="DX142" i="3"/>
  <c r="DW13" i="1"/>
  <c r="HJ13" i="6"/>
  <c r="DX5" i="1"/>
  <c r="DX109" i="3"/>
  <c r="DX15" i="3"/>
  <c r="DX100" i="3"/>
  <c r="DX104" i="3"/>
  <c r="DX101" i="3"/>
  <c r="DX102" i="3"/>
  <c r="DX105" i="3"/>
  <c r="DX103" i="3"/>
  <c r="DX107" i="3"/>
  <c r="DX15" i="1"/>
  <c r="DX16" i="1"/>
  <c r="DX17" i="1"/>
  <c r="DX19" i="1"/>
  <c r="DX18" i="1"/>
  <c r="DX95" i="3"/>
  <c r="DX67" i="3"/>
  <c r="DX114" i="3"/>
  <c r="DW17" i="4"/>
  <c r="DY5" i="3"/>
  <c r="DX116" i="3"/>
  <c r="DX117" i="3"/>
  <c r="DX70" i="3"/>
  <c r="DX69" i="3"/>
  <c r="DX13" i="1"/>
  <c r="HK13" i="6"/>
  <c r="DY5" i="1"/>
  <c r="DX23" i="3"/>
  <c r="DY138" i="3"/>
  <c r="DY142" i="3"/>
  <c r="DY99" i="3"/>
  <c r="DY20" i="3"/>
  <c r="DY91" i="3"/>
  <c r="DY95" i="3"/>
  <c r="DY103" i="3"/>
  <c r="DY107" i="3"/>
  <c r="DY109" i="3"/>
  <c r="DY15" i="3"/>
  <c r="DY100" i="3"/>
  <c r="DY101" i="3"/>
  <c r="DY102" i="3"/>
  <c r="DY15" i="1"/>
  <c r="DY17" i="1"/>
  <c r="DY16" i="1"/>
  <c r="DY18" i="1"/>
  <c r="DY19" i="1"/>
  <c r="DY67" i="3"/>
  <c r="DY114" i="3"/>
  <c r="DX17" i="4"/>
  <c r="DY105" i="3"/>
  <c r="DY106" i="3"/>
  <c r="DZ5" i="3"/>
  <c r="DY117" i="3"/>
  <c r="DY116" i="3"/>
  <c r="DY69" i="3"/>
  <c r="DY70" i="3"/>
  <c r="DY23" i="3"/>
  <c r="DY13" i="1"/>
  <c r="HL13" i="6"/>
  <c r="DZ91" i="3"/>
  <c r="DZ138" i="3"/>
  <c r="DZ99" i="3"/>
  <c r="DZ20" i="3"/>
  <c r="DZ142" i="3"/>
  <c r="DZ18" i="1"/>
  <c r="DZ19" i="1"/>
  <c r="DZ15" i="1"/>
  <c r="DZ16" i="1"/>
  <c r="DZ17" i="1"/>
  <c r="DY17" i="4"/>
  <c r="DZ67" i="3"/>
  <c r="DZ69" i="3"/>
  <c r="DZ114" i="3"/>
  <c r="DZ95" i="3"/>
  <c r="DZ101" i="3"/>
  <c r="DZ102" i="3"/>
  <c r="DZ105" i="3"/>
  <c r="DZ103" i="3"/>
  <c r="DZ107" i="3"/>
  <c r="DZ109" i="3"/>
  <c r="DZ15" i="3"/>
  <c r="DZ100" i="3"/>
  <c r="DZ106" i="3"/>
  <c r="EA5" i="3"/>
  <c r="DZ104" i="3"/>
  <c r="DZ116" i="3"/>
  <c r="DZ117" i="3"/>
  <c r="DZ70" i="3"/>
  <c r="EA20" i="3"/>
  <c r="EA91" i="3"/>
  <c r="EA95" i="3"/>
  <c r="EA138" i="3"/>
  <c r="EA44" i="3"/>
  <c r="EA48" i="3"/>
  <c r="EA99" i="3"/>
  <c r="DZ13" i="1"/>
  <c r="HM13" i="6"/>
  <c r="EA5" i="1"/>
  <c r="EA16" i="1"/>
  <c r="EA17" i="1"/>
  <c r="EA18" i="1"/>
  <c r="EA19" i="1"/>
  <c r="EA15" i="1"/>
  <c r="EA100" i="3"/>
  <c r="EA101" i="3"/>
  <c r="EA102" i="3"/>
  <c r="EA103" i="3"/>
  <c r="EA107" i="3"/>
  <c r="EA109" i="3"/>
  <c r="EA15" i="3"/>
  <c r="EA114" i="3"/>
  <c r="DZ17" i="4"/>
  <c r="EA67" i="3"/>
  <c r="EA70" i="3"/>
  <c r="EA69" i="3"/>
  <c r="EA116" i="3"/>
  <c r="EA117" i="3"/>
  <c r="EB5" i="3"/>
  <c r="EB99" i="3"/>
  <c r="EB20" i="3"/>
  <c r="EB91" i="3"/>
  <c r="EB95" i="3"/>
  <c r="EB138" i="3"/>
  <c r="EB142" i="3"/>
  <c r="EA13" i="1"/>
  <c r="HN13" i="6"/>
  <c r="EB5" i="1"/>
  <c r="EB15" i="1"/>
  <c r="EB16" i="1"/>
  <c r="EB17" i="1"/>
  <c r="EB19" i="1"/>
  <c r="EB18" i="1"/>
  <c r="EB109" i="3"/>
  <c r="EB100" i="3"/>
  <c r="EB101" i="3"/>
  <c r="EB102" i="3"/>
  <c r="EB103" i="3"/>
  <c r="EB107" i="3"/>
  <c r="EB67" i="3"/>
  <c r="EB70" i="3"/>
  <c r="EB114" i="3"/>
  <c r="EA17" i="4"/>
  <c r="EB15" i="3"/>
  <c r="EC5" i="3"/>
  <c r="EB106" i="3"/>
  <c r="EB116" i="3"/>
  <c r="EB117" i="3"/>
  <c r="EB13" i="1"/>
  <c r="HO13" i="6"/>
  <c r="EC5" i="1"/>
  <c r="EC91" i="3"/>
  <c r="EC95" i="3"/>
  <c r="EC138" i="3"/>
  <c r="EC142" i="3"/>
  <c r="EC99" i="3"/>
  <c r="EC20" i="3"/>
  <c r="EC67" i="3"/>
  <c r="EC114" i="3"/>
  <c r="EB17" i="4"/>
  <c r="EC103" i="3"/>
  <c r="EC107" i="3"/>
  <c r="EC109" i="3"/>
  <c r="EC15" i="3"/>
  <c r="EC100" i="3"/>
  <c r="EC101" i="3"/>
  <c r="EC102" i="3"/>
  <c r="EC15" i="1"/>
  <c r="EC16" i="1"/>
  <c r="EC17" i="1"/>
  <c r="EC18" i="1"/>
  <c r="EC19" i="1"/>
  <c r="EC104" i="3"/>
  <c r="ED5" i="3"/>
  <c r="EC105" i="3"/>
  <c r="EC106" i="3"/>
  <c r="EC116" i="3"/>
  <c r="EC117" i="3"/>
  <c r="EC69" i="3"/>
  <c r="EC70" i="3"/>
  <c r="EC77" i="3"/>
  <c r="EC13" i="1"/>
  <c r="HP13" i="6"/>
  <c r="ED5" i="1"/>
  <c r="ED91" i="3"/>
  <c r="ED138" i="3"/>
  <c r="ED20" i="3"/>
  <c r="ED99" i="3"/>
  <c r="ED142" i="3"/>
  <c r="ED15" i="1"/>
  <c r="ED16" i="1"/>
  <c r="ED17" i="1"/>
  <c r="ED18" i="1"/>
  <c r="ED19" i="1"/>
  <c r="ED101" i="3"/>
  <c r="ED102" i="3"/>
  <c r="ED106" i="3"/>
  <c r="ED103" i="3"/>
  <c r="ED107" i="3"/>
  <c r="ED109" i="3"/>
  <c r="ED100" i="3"/>
  <c r="EC17" i="4"/>
  <c r="ED67" i="3"/>
  <c r="ED114" i="3"/>
  <c r="ED15" i="3"/>
  <c r="EE5" i="3"/>
  <c r="ED116" i="3"/>
  <c r="ED117" i="3"/>
  <c r="ED69" i="3"/>
  <c r="ED70" i="3"/>
  <c r="ED105" i="3"/>
  <c r="ED13" i="1"/>
  <c r="HQ13" i="6"/>
  <c r="EE5" i="1"/>
  <c r="EE20" i="3"/>
  <c r="EE91" i="3"/>
  <c r="EE95" i="3"/>
  <c r="EE138" i="3"/>
  <c r="EE99" i="3"/>
  <c r="ED77" i="3"/>
  <c r="EE100" i="3"/>
  <c r="EE101" i="3"/>
  <c r="EE102" i="3"/>
  <c r="EE103" i="3"/>
  <c r="EE109" i="3"/>
  <c r="EE15" i="3"/>
  <c r="EE107" i="3"/>
  <c r="EE114" i="3"/>
  <c r="ED17" i="4"/>
  <c r="EE67" i="3"/>
  <c r="EE19" i="1"/>
  <c r="EE15" i="1"/>
  <c r="EE16" i="1"/>
  <c r="EE17" i="1"/>
  <c r="EE18" i="1"/>
  <c r="EE69" i="3"/>
  <c r="EE70" i="3"/>
  <c r="EE116" i="3"/>
  <c r="EE117" i="3"/>
  <c r="EF5" i="3"/>
  <c r="EE7" i="1"/>
  <c r="EE105" i="3"/>
  <c r="EE106" i="3"/>
  <c r="EF99" i="3"/>
  <c r="EF20" i="3"/>
  <c r="EF91" i="3"/>
  <c r="EF95" i="3"/>
  <c r="EF138" i="3"/>
  <c r="EF142" i="3"/>
  <c r="EE13" i="1"/>
  <c r="HR13" i="6"/>
  <c r="EF5" i="1"/>
  <c r="EF109" i="3"/>
  <c r="EF15" i="3"/>
  <c r="EF100" i="3"/>
  <c r="EF104" i="3"/>
  <c r="EF101" i="3"/>
  <c r="EF107" i="3"/>
  <c r="EF102" i="3"/>
  <c r="EF103" i="3"/>
  <c r="EF17" i="1"/>
  <c r="EF18" i="1"/>
  <c r="EF19" i="1"/>
  <c r="EF15" i="1"/>
  <c r="EF16" i="1"/>
  <c r="EF67" i="3"/>
  <c r="EF114" i="3"/>
  <c r="EE17" i="4"/>
  <c r="EF105" i="3"/>
  <c r="EF106" i="3"/>
  <c r="EF116" i="3"/>
  <c r="EF117" i="3"/>
  <c r="EG5" i="3"/>
  <c r="EF13" i="1"/>
  <c r="HS13" i="6"/>
  <c r="EG5" i="1"/>
  <c r="EG91" i="3"/>
  <c r="EG95" i="3"/>
  <c r="EG138" i="3"/>
  <c r="EG99" i="3"/>
  <c r="EG20" i="3"/>
  <c r="EG103" i="3"/>
  <c r="EG107" i="3"/>
  <c r="EG109" i="3"/>
  <c r="EG15" i="3"/>
  <c r="EG102" i="3"/>
  <c r="EG106" i="3"/>
  <c r="EG100" i="3"/>
  <c r="EG101" i="3"/>
  <c r="EG67" i="3"/>
  <c r="EG114" i="3"/>
  <c r="EF17" i="4"/>
  <c r="EG15" i="1"/>
  <c r="EG16" i="1"/>
  <c r="EG17" i="1"/>
  <c r="EG18" i="1"/>
  <c r="EG19" i="1"/>
  <c r="EG105" i="3"/>
  <c r="EH5" i="3"/>
  <c r="EG116" i="3"/>
  <c r="EG117" i="3"/>
  <c r="EH91" i="3"/>
  <c r="EH95" i="3"/>
  <c r="EH138" i="3"/>
  <c r="EH142" i="3"/>
  <c r="EH99" i="3"/>
  <c r="EH20" i="3"/>
  <c r="EG13" i="1"/>
  <c r="HT13" i="6"/>
  <c r="EH5" i="1"/>
  <c r="EG17" i="4"/>
  <c r="EH67" i="3"/>
  <c r="EH70" i="3"/>
  <c r="EH114" i="3"/>
  <c r="EH101" i="3"/>
  <c r="EH102" i="3"/>
  <c r="EH103" i="3"/>
  <c r="EH107" i="3"/>
  <c r="EH109" i="3"/>
  <c r="EH15" i="3"/>
  <c r="EH100" i="3"/>
  <c r="EH104" i="3"/>
  <c r="EH15" i="1"/>
  <c r="EH16" i="1"/>
  <c r="EH17" i="1"/>
  <c r="EH18" i="1"/>
  <c r="EH19" i="1"/>
  <c r="EH105" i="3"/>
  <c r="EH106" i="3"/>
  <c r="EH116" i="3"/>
  <c r="EH117" i="3"/>
  <c r="EI5" i="3"/>
  <c r="EH13" i="1"/>
  <c r="HU13" i="6"/>
  <c r="EI5" i="1"/>
  <c r="EI99" i="3"/>
  <c r="EI20" i="3"/>
  <c r="EI91" i="3"/>
  <c r="EI138" i="3"/>
  <c r="EI142" i="3"/>
  <c r="EI19" i="1"/>
  <c r="EI15" i="1"/>
  <c r="EI16" i="1"/>
  <c r="EI17" i="1"/>
  <c r="EI18" i="1"/>
  <c r="EI100" i="3"/>
  <c r="EI104" i="3"/>
  <c r="EI101" i="3"/>
  <c r="EI102" i="3"/>
  <c r="EI103" i="3"/>
  <c r="EI107" i="3"/>
  <c r="EI109" i="3"/>
  <c r="EI15" i="3"/>
  <c r="EI114" i="3"/>
  <c r="EH17" i="4"/>
  <c r="EI67" i="3"/>
  <c r="EI116" i="3"/>
  <c r="EI117" i="3"/>
  <c r="EJ5" i="3"/>
  <c r="EJ99" i="3"/>
  <c r="EJ20" i="3"/>
  <c r="EJ91" i="3"/>
  <c r="EJ95" i="3"/>
  <c r="EJ138" i="3"/>
  <c r="EI13" i="1"/>
  <c r="HV13" i="6"/>
  <c r="EJ5" i="1"/>
  <c r="EJ142" i="3"/>
  <c r="EJ67" i="3"/>
  <c r="EJ69" i="3"/>
  <c r="EJ114" i="3"/>
  <c r="EI17" i="4"/>
  <c r="EJ17" i="1"/>
  <c r="EJ18" i="1"/>
  <c r="EJ19" i="1"/>
  <c r="EJ15" i="1"/>
  <c r="EJ16" i="1"/>
  <c r="EJ109" i="3"/>
  <c r="EJ15" i="3"/>
  <c r="EJ100" i="3"/>
  <c r="EJ101" i="3"/>
  <c r="EJ102" i="3"/>
  <c r="EJ105" i="3"/>
  <c r="EJ103" i="3"/>
  <c r="EJ107" i="3"/>
  <c r="EK5" i="3"/>
  <c r="EJ116" i="3"/>
  <c r="EJ117" i="3"/>
  <c r="EJ13" i="1"/>
  <c r="HW13" i="6"/>
  <c r="EK5" i="1"/>
  <c r="EK91" i="3"/>
  <c r="EK95" i="3"/>
  <c r="EK138" i="3"/>
  <c r="EK142" i="3"/>
  <c r="EK99" i="3"/>
  <c r="EK20" i="3"/>
  <c r="EK15" i="1"/>
  <c r="EK16" i="1"/>
  <c r="EK17" i="1"/>
  <c r="EK18" i="1"/>
  <c r="EK19" i="1"/>
  <c r="EK103" i="3"/>
  <c r="EK107" i="3"/>
  <c r="EK109" i="3"/>
  <c r="EK15" i="3"/>
  <c r="EK100" i="3"/>
  <c r="EK101" i="3"/>
  <c r="EK102" i="3"/>
  <c r="EK67" i="3"/>
  <c r="EK114" i="3"/>
  <c r="EJ17" i="4"/>
  <c r="EK44" i="3"/>
  <c r="EK48" i="3"/>
  <c r="EK117" i="3"/>
  <c r="EK116" i="3"/>
  <c r="EL5" i="3"/>
  <c r="EK13" i="1"/>
  <c r="HX13" i="6"/>
  <c r="EL5" i="1"/>
  <c r="EL91" i="3"/>
  <c r="EL95" i="3"/>
  <c r="EL138" i="3"/>
  <c r="EL142" i="3"/>
  <c r="EL20" i="3"/>
  <c r="EL99" i="3"/>
  <c r="EK17" i="4"/>
  <c r="EL67" i="3"/>
  <c r="EL69" i="3"/>
  <c r="EL114" i="3"/>
  <c r="EL15" i="1"/>
  <c r="EL16" i="1"/>
  <c r="EL17" i="1"/>
  <c r="EL18" i="1"/>
  <c r="EL19" i="1"/>
  <c r="EL101" i="3"/>
  <c r="EL102" i="3"/>
  <c r="EL103" i="3"/>
  <c r="EL107" i="3"/>
  <c r="EL109" i="3"/>
  <c r="EL15" i="3"/>
  <c r="EL100" i="3"/>
  <c r="EM5" i="3"/>
  <c r="EL105" i="3"/>
  <c r="EL106" i="3"/>
  <c r="EL116" i="3"/>
  <c r="EL117" i="3"/>
  <c r="EL70" i="3"/>
  <c r="EL13" i="1"/>
  <c r="HY13" i="6"/>
  <c r="EM5" i="1"/>
  <c r="EM99" i="3"/>
  <c r="EM20" i="3"/>
  <c r="EM91" i="3"/>
  <c r="EM138" i="3"/>
  <c r="EM142" i="3"/>
  <c r="EM100" i="3"/>
  <c r="EM101" i="3"/>
  <c r="EM102" i="3"/>
  <c r="EM106" i="3"/>
  <c r="EM103" i="3"/>
  <c r="EM107" i="3"/>
  <c r="EM109" i="3"/>
  <c r="EM15" i="3"/>
  <c r="EM114" i="3"/>
  <c r="EL17" i="4"/>
  <c r="EM67" i="3"/>
  <c r="EM19" i="1"/>
  <c r="EM15" i="1"/>
  <c r="EM16" i="1"/>
  <c r="EM17" i="1"/>
  <c r="EM18" i="1"/>
  <c r="EM116" i="3"/>
  <c r="EM117" i="3"/>
  <c r="EM105" i="3"/>
  <c r="EN5" i="3"/>
  <c r="EM70" i="3"/>
  <c r="EM69" i="3"/>
  <c r="EN99" i="3"/>
  <c r="EN20" i="3"/>
  <c r="EN91" i="3"/>
  <c r="EN95" i="3"/>
  <c r="EN138" i="3"/>
  <c r="EM77" i="3"/>
  <c r="EM13" i="1"/>
  <c r="HZ13" i="6"/>
  <c r="EN5" i="1"/>
  <c r="EN142" i="3"/>
  <c r="EN17" i="1"/>
  <c r="EN18" i="1"/>
  <c r="EN19" i="1"/>
  <c r="EN15" i="1"/>
  <c r="EN16" i="1"/>
  <c r="EN67" i="3"/>
  <c r="EN70" i="3"/>
  <c r="EN114" i="3"/>
  <c r="EM17" i="4"/>
  <c r="EN109" i="3"/>
  <c r="EN15" i="3"/>
  <c r="EN100" i="3"/>
  <c r="EN104" i="3"/>
  <c r="EN101" i="3"/>
  <c r="EN102" i="3"/>
  <c r="EN103" i="3"/>
  <c r="EN107" i="3"/>
  <c r="EO5" i="3"/>
  <c r="EN105" i="3"/>
  <c r="EN106" i="3"/>
  <c r="EN69" i="3"/>
  <c r="EN77" i="3"/>
  <c r="EN116" i="3"/>
  <c r="EN117" i="3"/>
  <c r="EN13" i="1"/>
  <c r="IA13" i="6"/>
  <c r="EO5" i="1"/>
  <c r="EO138" i="3"/>
  <c r="EO142" i="3"/>
  <c r="EO99" i="3"/>
  <c r="EO20" i="3"/>
  <c r="EO91" i="3"/>
  <c r="EO44" i="3"/>
  <c r="EO48" i="3"/>
  <c r="EO15" i="1"/>
  <c r="EO16" i="1"/>
  <c r="EO17" i="1"/>
  <c r="EO18" i="1"/>
  <c r="EO19" i="1"/>
  <c r="EO95" i="3"/>
  <c r="EO67" i="3"/>
  <c r="EO114" i="3"/>
  <c r="EN17" i="4"/>
  <c r="EO103" i="3"/>
  <c r="EO107" i="3"/>
  <c r="EO109" i="3"/>
  <c r="EO15" i="3"/>
  <c r="EO100" i="3"/>
  <c r="EO101" i="3"/>
  <c r="EO102" i="3"/>
  <c r="EP5" i="3"/>
  <c r="EO116" i="3"/>
  <c r="EO117" i="3"/>
  <c r="EO69" i="3"/>
  <c r="EO22" i="3"/>
  <c r="EO70" i="3"/>
  <c r="EO23" i="3"/>
  <c r="EP91" i="3"/>
  <c r="EP95" i="3"/>
  <c r="EP138" i="3"/>
  <c r="EP142" i="3"/>
  <c r="EP99" i="3"/>
  <c r="EP20" i="3"/>
  <c r="EO77" i="3"/>
  <c r="EO13" i="1"/>
  <c r="IB13" i="6"/>
  <c r="EP5" i="1"/>
  <c r="EP101" i="3"/>
  <c r="EP102" i="3"/>
  <c r="EP103" i="3"/>
  <c r="EP107" i="3"/>
  <c r="EP109" i="3"/>
  <c r="EP100" i="3"/>
  <c r="EO17" i="4"/>
  <c r="EP67" i="3"/>
  <c r="EP114" i="3"/>
  <c r="EP15" i="1"/>
  <c r="EP16" i="1"/>
  <c r="EP17" i="1"/>
  <c r="EP18" i="1"/>
  <c r="EP19" i="1"/>
  <c r="EP15" i="3"/>
  <c r="EP104" i="3"/>
  <c r="EP105" i="3"/>
  <c r="EP106" i="3"/>
  <c r="EQ5" i="3"/>
  <c r="EP116" i="3"/>
  <c r="EP117" i="3"/>
  <c r="EP69" i="3"/>
  <c r="EP70" i="3"/>
  <c r="EP23" i="3"/>
  <c r="EP13" i="1"/>
  <c r="IC13" i="6"/>
  <c r="EQ5" i="1"/>
  <c r="EQ99" i="3"/>
  <c r="EQ20" i="3"/>
  <c r="EQ91" i="3"/>
  <c r="EQ95" i="3"/>
  <c r="EQ138" i="3"/>
  <c r="EQ44" i="3"/>
  <c r="EQ48" i="3"/>
  <c r="EQ19" i="1"/>
  <c r="EQ15" i="1"/>
  <c r="EQ16" i="1"/>
  <c r="EQ17" i="1"/>
  <c r="EQ18" i="1"/>
  <c r="EQ100" i="3"/>
  <c r="EQ104" i="3"/>
  <c r="EQ101" i="3"/>
  <c r="EQ102" i="3"/>
  <c r="EQ105" i="3"/>
  <c r="EQ103" i="3"/>
  <c r="EQ109" i="3"/>
  <c r="EQ107" i="3"/>
  <c r="EQ114" i="3"/>
  <c r="EP17" i="4"/>
  <c r="EQ67" i="3"/>
  <c r="EQ15" i="3"/>
  <c r="EQ69" i="3"/>
  <c r="EQ70" i="3"/>
  <c r="ER5" i="3"/>
  <c r="EQ106" i="3"/>
  <c r="EQ116" i="3"/>
  <c r="EQ117" i="3"/>
  <c r="EQ13" i="1"/>
  <c r="ID13" i="6"/>
  <c r="ER5" i="1"/>
  <c r="EQ77" i="3"/>
  <c r="EQ22" i="3"/>
  <c r="ER99" i="3"/>
  <c r="ER20" i="3"/>
  <c r="ER91" i="3"/>
  <c r="ER95" i="3"/>
  <c r="ER138" i="3"/>
  <c r="ER67" i="3"/>
  <c r="ER114" i="3"/>
  <c r="EQ17" i="4"/>
  <c r="ER109" i="3"/>
  <c r="ER15" i="3"/>
  <c r="ER100" i="3"/>
  <c r="ER101" i="3"/>
  <c r="ER103" i="3"/>
  <c r="ER107" i="3"/>
  <c r="ER102" i="3"/>
  <c r="ER17" i="1"/>
  <c r="ER18" i="1"/>
  <c r="ER19" i="1"/>
  <c r="ER15" i="1"/>
  <c r="ER16" i="1"/>
  <c r="ES5" i="3"/>
  <c r="ER104" i="3"/>
  <c r="ER69" i="3"/>
  <c r="ER70" i="3"/>
  <c r="ER116" i="3"/>
  <c r="ER117" i="3"/>
  <c r="ER13" i="1"/>
  <c r="IE13" i="6"/>
  <c r="ES5" i="1"/>
  <c r="ES138" i="3"/>
  <c r="ES142" i="3"/>
  <c r="ES99" i="3"/>
  <c r="ES20" i="3"/>
  <c r="ES91" i="3"/>
  <c r="ES95" i="3"/>
  <c r="ES67" i="3"/>
  <c r="ES69" i="3"/>
  <c r="ES114" i="3"/>
  <c r="ER17" i="4"/>
  <c r="ES103" i="3"/>
  <c r="ES107" i="3"/>
  <c r="ES109" i="3"/>
  <c r="ES15" i="3"/>
  <c r="ES101" i="3"/>
  <c r="ES102" i="3"/>
  <c r="ES100" i="3"/>
  <c r="ES15" i="1"/>
  <c r="ES16" i="1"/>
  <c r="ES17" i="1"/>
  <c r="ES18" i="1"/>
  <c r="ES19" i="1"/>
  <c r="ET5" i="3"/>
  <c r="ES117" i="3"/>
  <c r="ES116" i="3"/>
  <c r="ES13" i="1"/>
  <c r="IF13" i="6"/>
  <c r="ET5" i="1"/>
  <c r="ET91" i="3"/>
  <c r="ET138" i="3"/>
  <c r="ET142" i="3"/>
  <c r="ET99" i="3"/>
  <c r="ET20" i="3"/>
  <c r="ET101" i="3"/>
  <c r="ET102" i="3"/>
  <c r="ET105" i="3"/>
  <c r="ET103" i="3"/>
  <c r="ET107" i="3"/>
  <c r="ET109" i="3"/>
  <c r="ET15" i="3"/>
  <c r="ET100" i="3"/>
  <c r="ET104" i="3"/>
  <c r="ET114" i="3"/>
  <c r="ES17" i="4"/>
  <c r="ET67" i="3"/>
  <c r="ET15" i="1"/>
  <c r="ET16" i="1"/>
  <c r="ET17" i="1"/>
  <c r="ET19" i="1"/>
  <c r="ET18" i="1"/>
  <c r="ET69" i="3"/>
  <c r="ET70" i="3"/>
  <c r="ET106" i="3"/>
  <c r="EU5" i="3"/>
  <c r="ET116" i="3"/>
  <c r="ET117" i="3"/>
  <c r="ET13" i="1"/>
  <c r="IG13" i="6"/>
  <c r="EU5" i="1"/>
  <c r="EU99" i="3"/>
  <c r="EU20" i="3"/>
  <c r="EU91" i="3"/>
  <c r="EU138" i="3"/>
  <c r="ET124" i="3"/>
  <c r="EU95" i="3"/>
  <c r="EU100" i="3"/>
  <c r="EU104" i="3"/>
  <c r="EU101" i="3"/>
  <c r="EU102" i="3"/>
  <c r="EU103" i="3"/>
  <c r="EU107" i="3"/>
  <c r="EU109" i="3"/>
  <c r="EU114" i="3"/>
  <c r="ET17" i="4"/>
  <c r="EU67" i="3"/>
  <c r="EU69" i="3"/>
  <c r="EU19" i="1"/>
  <c r="EU15" i="1"/>
  <c r="EU18" i="1"/>
  <c r="EU16" i="1"/>
  <c r="EU17" i="1"/>
  <c r="EU15" i="3"/>
  <c r="EU105" i="3"/>
  <c r="EU106" i="3"/>
  <c r="EU116" i="3"/>
  <c r="EU117" i="3"/>
  <c r="EV5" i="3"/>
  <c r="EU13" i="1"/>
  <c r="IH13" i="6"/>
  <c r="EV5" i="1"/>
  <c r="EV99" i="3"/>
  <c r="EV20" i="3"/>
  <c r="EV138" i="3"/>
  <c r="EV91" i="3"/>
  <c r="EV95" i="3"/>
  <c r="EV17" i="1"/>
  <c r="EV18" i="1"/>
  <c r="EV19" i="1"/>
  <c r="EV16" i="1"/>
  <c r="EV15" i="1"/>
  <c r="EV67" i="3"/>
  <c r="EV114" i="3"/>
  <c r="EU17" i="4"/>
  <c r="EV109" i="3"/>
  <c r="EV15" i="3"/>
  <c r="EV100" i="3"/>
  <c r="EV101" i="3"/>
  <c r="EV102" i="3"/>
  <c r="EV105" i="3"/>
  <c r="EV103" i="3"/>
  <c r="EV107" i="3"/>
  <c r="EV69" i="3"/>
  <c r="EV70" i="3"/>
  <c r="EV106" i="3"/>
  <c r="EW5" i="3"/>
  <c r="EV116" i="3"/>
  <c r="EV117" i="3"/>
  <c r="EV124" i="3"/>
  <c r="EV13" i="1"/>
  <c r="II13" i="6"/>
  <c r="EW5" i="1"/>
  <c r="EW91" i="3"/>
  <c r="EW138" i="3"/>
  <c r="EW142" i="3"/>
  <c r="EW99" i="3"/>
  <c r="EW20" i="3"/>
  <c r="EW95" i="3"/>
  <c r="EW44" i="3"/>
  <c r="EW48" i="3"/>
  <c r="EW103" i="3"/>
  <c r="EW107" i="3"/>
  <c r="EW109" i="3"/>
  <c r="EW15" i="3"/>
  <c r="EW100" i="3"/>
  <c r="EW101" i="3"/>
  <c r="EW102" i="3"/>
  <c r="EW105" i="3"/>
  <c r="EW15" i="1"/>
  <c r="EW16" i="1"/>
  <c r="EW17" i="1"/>
  <c r="EW18" i="1"/>
  <c r="EW19" i="1"/>
  <c r="EW67" i="3"/>
  <c r="EW69" i="3"/>
  <c r="EW114" i="3"/>
  <c r="EV17" i="4"/>
  <c r="EX5" i="3"/>
  <c r="EW104" i="3"/>
  <c r="EW116" i="3"/>
  <c r="EW117" i="3"/>
  <c r="EW106" i="3"/>
  <c r="EX91" i="3"/>
  <c r="EX138" i="3"/>
  <c r="EX99" i="3"/>
  <c r="EX20" i="3"/>
  <c r="EW13" i="1"/>
  <c r="IJ13" i="6"/>
  <c r="EX5" i="1"/>
  <c r="EX95" i="3"/>
  <c r="EX101" i="3"/>
  <c r="EX102" i="3"/>
  <c r="EX103" i="3"/>
  <c r="EX107" i="3"/>
  <c r="EX109" i="3"/>
  <c r="EX15" i="3"/>
  <c r="EX100" i="3"/>
  <c r="EX15" i="1"/>
  <c r="EX16" i="1"/>
  <c r="EX17" i="1"/>
  <c r="EX18" i="1"/>
  <c r="EX19" i="1"/>
  <c r="EW17" i="4"/>
  <c r="EX67" i="3"/>
  <c r="EX114" i="3"/>
  <c r="EX116" i="3"/>
  <c r="EX117" i="3"/>
  <c r="EY5" i="3"/>
  <c r="EX69" i="3"/>
  <c r="EX22" i="3"/>
  <c r="EX70" i="3"/>
  <c r="EX23" i="3"/>
  <c r="EX105" i="3"/>
  <c r="EX106" i="3"/>
  <c r="EX13" i="1"/>
  <c r="IK13" i="6"/>
  <c r="EY5" i="1"/>
  <c r="EY99" i="3"/>
  <c r="EY20" i="3"/>
  <c r="EY91" i="3"/>
  <c r="EY138" i="3"/>
  <c r="EY142" i="3"/>
  <c r="EY114" i="3"/>
  <c r="EX17" i="4"/>
  <c r="EY67" i="3"/>
  <c r="EY69" i="3"/>
  <c r="EY19" i="1"/>
  <c r="EY15" i="1"/>
  <c r="EY16" i="1"/>
  <c r="EY17" i="1"/>
  <c r="EY18" i="1"/>
  <c r="EY100" i="3"/>
  <c r="EY101" i="3"/>
  <c r="EY102" i="3"/>
  <c r="EY103" i="3"/>
  <c r="EY107" i="3"/>
  <c r="EY109" i="3"/>
  <c r="EY15" i="3"/>
  <c r="EY95" i="3"/>
  <c r="EZ5" i="3"/>
  <c r="EY116" i="3"/>
  <c r="EY117" i="3"/>
  <c r="EZ99" i="3"/>
  <c r="EZ20" i="3"/>
  <c r="EZ91" i="3"/>
  <c r="EZ95" i="3"/>
  <c r="EZ138" i="3"/>
  <c r="EY13" i="1"/>
  <c r="IL13" i="6"/>
  <c r="EZ5" i="1"/>
  <c r="EZ17" i="1"/>
  <c r="EZ18" i="1"/>
  <c r="EZ19" i="1"/>
  <c r="EZ15" i="1"/>
  <c r="EZ16" i="1"/>
  <c r="EZ67" i="3"/>
  <c r="EZ69" i="3"/>
  <c r="EZ114" i="3"/>
  <c r="EY17" i="4"/>
  <c r="EZ100" i="3"/>
  <c r="EZ101" i="3"/>
  <c r="EZ102" i="3"/>
  <c r="EZ106" i="3"/>
  <c r="EZ103" i="3"/>
  <c r="EZ107" i="3"/>
  <c r="EZ109" i="3"/>
  <c r="EZ15" i="3"/>
  <c r="EZ105" i="3"/>
  <c r="FA5" i="3"/>
  <c r="EZ116" i="3"/>
  <c r="EZ117" i="3"/>
  <c r="EZ70" i="3"/>
  <c r="FA99" i="3"/>
  <c r="FA20" i="3"/>
  <c r="FA91" i="3"/>
  <c r="FA95" i="3"/>
  <c r="FA138" i="3"/>
  <c r="EZ13" i="1"/>
  <c r="IM13" i="6"/>
  <c r="FA5" i="1"/>
  <c r="FA142" i="3"/>
  <c r="FA15" i="1"/>
  <c r="FA16" i="1"/>
  <c r="FA17" i="1"/>
  <c r="FA18" i="1"/>
  <c r="FA19" i="1"/>
  <c r="FA67" i="3"/>
  <c r="FA114" i="3"/>
  <c r="EZ17" i="4"/>
  <c r="FA107" i="3"/>
  <c r="FA109" i="3"/>
  <c r="FA100" i="3"/>
  <c r="FA104" i="3"/>
  <c r="FA101" i="3"/>
  <c r="FA102" i="3"/>
  <c r="FA103" i="3"/>
  <c r="FA15" i="3"/>
  <c r="FB5" i="3"/>
  <c r="FA117" i="3"/>
  <c r="FA116" i="3"/>
  <c r="FA13" i="1"/>
  <c r="IN13" i="6"/>
  <c r="FB5" i="1"/>
  <c r="FB91" i="3"/>
  <c r="FB95" i="3"/>
  <c r="FB138" i="3"/>
  <c r="FB142" i="3"/>
  <c r="FB99" i="3"/>
  <c r="FB20" i="3"/>
  <c r="FB102" i="3"/>
  <c r="FB103" i="3"/>
  <c r="FB107" i="3"/>
  <c r="FB109" i="3"/>
  <c r="FB15" i="3"/>
  <c r="FB100" i="3"/>
  <c r="FB101" i="3"/>
  <c r="FB67" i="3"/>
  <c r="FB114" i="3"/>
  <c r="FA17" i="4"/>
  <c r="FB15" i="1"/>
  <c r="FB16" i="1"/>
  <c r="FB17" i="1"/>
  <c r="FB18" i="1"/>
  <c r="FB19" i="1"/>
  <c r="FB116" i="3"/>
  <c r="FB117" i="3"/>
  <c r="FC5" i="3"/>
  <c r="FB105" i="3"/>
  <c r="FB106" i="3"/>
  <c r="FC91" i="3"/>
  <c r="FC95" i="3"/>
  <c r="FC138" i="3"/>
  <c r="FC142" i="3"/>
  <c r="FC99" i="3"/>
  <c r="FC20" i="3"/>
  <c r="FB13" i="1"/>
  <c r="IO13" i="6"/>
  <c r="FC5" i="1"/>
  <c r="FC100" i="3"/>
  <c r="FC102" i="3"/>
  <c r="FC103" i="3"/>
  <c r="FC107" i="3"/>
  <c r="FC109" i="3"/>
  <c r="FC101" i="3"/>
  <c r="FB17" i="4"/>
  <c r="FC67" i="3"/>
  <c r="FC69" i="3"/>
  <c r="FC114" i="3"/>
  <c r="FC19" i="1"/>
  <c r="FC15" i="1"/>
  <c r="FC16" i="1"/>
  <c r="FC17" i="1"/>
  <c r="FC18" i="1"/>
  <c r="FC15" i="3"/>
  <c r="FC106" i="3"/>
  <c r="FC105" i="3"/>
  <c r="FD5" i="3"/>
  <c r="FC117" i="3"/>
  <c r="FC116" i="3"/>
  <c r="FC104" i="3"/>
  <c r="FC13" i="1"/>
  <c r="IP13" i="6"/>
  <c r="FD5" i="1"/>
  <c r="FD99" i="3"/>
  <c r="FD20" i="3"/>
  <c r="FD91" i="3"/>
  <c r="FD138" i="3"/>
  <c r="FD142" i="3"/>
  <c r="FD95" i="3"/>
  <c r="FD44" i="3"/>
  <c r="FD48" i="3"/>
  <c r="FD17" i="1"/>
  <c r="FD18" i="1"/>
  <c r="FD19" i="1"/>
  <c r="FD15" i="1"/>
  <c r="FD16" i="1"/>
  <c r="FC17" i="4"/>
  <c r="FD67" i="3"/>
  <c r="FD114" i="3"/>
  <c r="FD101" i="3"/>
  <c r="FD107" i="3"/>
  <c r="FD109" i="3"/>
  <c r="FD15" i="3"/>
  <c r="FD100" i="3"/>
  <c r="FD102" i="3"/>
  <c r="FD103" i="3"/>
  <c r="FE5" i="3"/>
  <c r="FD116" i="3"/>
  <c r="FD117" i="3"/>
  <c r="FE91" i="3"/>
  <c r="FE138" i="3"/>
  <c r="FE142" i="3"/>
  <c r="FE99" i="3"/>
  <c r="FE20" i="3"/>
  <c r="FD13" i="1"/>
  <c r="IQ13" i="6"/>
  <c r="FE5" i="1"/>
  <c r="FE15" i="1"/>
  <c r="FE16" i="1"/>
  <c r="FE17" i="1"/>
  <c r="FE18" i="1"/>
  <c r="FE19" i="1"/>
  <c r="FE67" i="3"/>
  <c r="FE114" i="3"/>
  <c r="FD17" i="4"/>
  <c r="FE103" i="3"/>
  <c r="FE107" i="3"/>
  <c r="FE109" i="3"/>
  <c r="FE15" i="3"/>
  <c r="FE100" i="3"/>
  <c r="FE101" i="3"/>
  <c r="FE102" i="3"/>
  <c r="FE95" i="3"/>
  <c r="FE44" i="3"/>
  <c r="FE48" i="3"/>
  <c r="FF5" i="3"/>
  <c r="FE117" i="3"/>
  <c r="FE116" i="3"/>
  <c r="FF91" i="3"/>
  <c r="FF138" i="3"/>
  <c r="FF142" i="3"/>
  <c r="FF99" i="3"/>
  <c r="FF20" i="3"/>
  <c r="FE13" i="1"/>
  <c r="IR13" i="6"/>
  <c r="FF5" i="1"/>
  <c r="FF95" i="3"/>
  <c r="FF44" i="3"/>
  <c r="FF48" i="3"/>
  <c r="FF15" i="1"/>
  <c r="FF16" i="1"/>
  <c r="FF17" i="1"/>
  <c r="FF19" i="1"/>
  <c r="FF18" i="1"/>
  <c r="FF102" i="3"/>
  <c r="FF103" i="3"/>
  <c r="FF107" i="3"/>
  <c r="FF109" i="3"/>
  <c r="FF15" i="3"/>
  <c r="FF100" i="3"/>
  <c r="FF101" i="3"/>
  <c r="FF67" i="3"/>
  <c r="FF69" i="3"/>
  <c r="FF114" i="3"/>
  <c r="FE17" i="4"/>
  <c r="FG5" i="3"/>
  <c r="FF116" i="3"/>
  <c r="FF117" i="3"/>
  <c r="FF70" i="3"/>
  <c r="FF13" i="1"/>
  <c r="IS13" i="6"/>
  <c r="FG5" i="1"/>
  <c r="FG91" i="3"/>
  <c r="FG95" i="3"/>
  <c r="FG138" i="3"/>
  <c r="FG99" i="3"/>
  <c r="FG20" i="3"/>
  <c r="FG15" i="1"/>
  <c r="FG16" i="1"/>
  <c r="FG17" i="1"/>
  <c r="FG18" i="1"/>
  <c r="FG19" i="1"/>
  <c r="FF17" i="4"/>
  <c r="FG67" i="3"/>
  <c r="FG114" i="3"/>
  <c r="FG101" i="3"/>
  <c r="FG102" i="3"/>
  <c r="FG103" i="3"/>
  <c r="FG107" i="3"/>
  <c r="FG109" i="3"/>
  <c r="FG15" i="3"/>
  <c r="FG100" i="3"/>
  <c r="FG105" i="3"/>
  <c r="FG106" i="3"/>
  <c r="FG116" i="3"/>
  <c r="FG117" i="3"/>
  <c r="FH5" i="3"/>
  <c r="FG13" i="1"/>
  <c r="IT13" i="6"/>
  <c r="FH5" i="1"/>
  <c r="FH20" i="3"/>
  <c r="FH91" i="3"/>
  <c r="FH138" i="3"/>
  <c r="FH99" i="3"/>
  <c r="FH142" i="3"/>
  <c r="FG17" i="4"/>
  <c r="FH67" i="3"/>
  <c r="FH114" i="3"/>
  <c r="FH100" i="3"/>
  <c r="FH104" i="3"/>
  <c r="FH101" i="3"/>
  <c r="FH102" i="3"/>
  <c r="FH103" i="3"/>
  <c r="FH107" i="3"/>
  <c r="FH109" i="3"/>
  <c r="FH15" i="3"/>
  <c r="FH18" i="1"/>
  <c r="FH19" i="1"/>
  <c r="FH15" i="1"/>
  <c r="FH16" i="1"/>
  <c r="FH17" i="1"/>
  <c r="FH95" i="3"/>
  <c r="FH44" i="3"/>
  <c r="FH48" i="3"/>
  <c r="FH116" i="3"/>
  <c r="FH117" i="3"/>
  <c r="FH69" i="3"/>
  <c r="FH70" i="3"/>
  <c r="FH106" i="3"/>
  <c r="FH105" i="3"/>
  <c r="FI99" i="3"/>
  <c r="FI20" i="3"/>
  <c r="FI91" i="3"/>
  <c r="FI138" i="3"/>
  <c r="FH13" i="1"/>
  <c r="IU13" i="6"/>
  <c r="FI5" i="1"/>
  <c r="FI142" i="3"/>
  <c r="FI16" i="1"/>
  <c r="FI17" i="1"/>
  <c r="FI18" i="1"/>
  <c r="FI19" i="1"/>
  <c r="FI15" i="1"/>
  <c r="FI100" i="3"/>
  <c r="FI104" i="3"/>
  <c r="FI101" i="3"/>
  <c r="FI102" i="3"/>
  <c r="FI103" i="3"/>
  <c r="FI107" i="3"/>
  <c r="FI109" i="3"/>
  <c r="FI15" i="3"/>
  <c r="FI114" i="3"/>
  <c r="FH17" i="4"/>
  <c r="FI67" i="3"/>
  <c r="FJ5" i="3"/>
  <c r="FI116" i="3"/>
  <c r="FI117" i="3"/>
  <c r="FI13" i="1"/>
  <c r="IV13" i="6"/>
  <c r="FJ5" i="1"/>
  <c r="FJ99" i="3"/>
  <c r="FJ20" i="3"/>
  <c r="FJ91" i="3"/>
  <c r="FJ138" i="3"/>
  <c r="FJ142" i="3"/>
  <c r="FJ100" i="3"/>
  <c r="FJ101" i="3"/>
  <c r="FJ102" i="3"/>
  <c r="FJ103" i="3"/>
  <c r="FJ107" i="3"/>
  <c r="FJ109" i="3"/>
  <c r="FJ15" i="3"/>
  <c r="FJ16" i="1"/>
  <c r="FJ15" i="1"/>
  <c r="FJ17" i="1"/>
  <c r="FJ18" i="1"/>
  <c r="FJ19" i="1"/>
  <c r="FJ67" i="3"/>
  <c r="FJ114" i="3"/>
  <c r="FI17" i="4"/>
  <c r="FJ105" i="3"/>
  <c r="FJ106" i="3"/>
  <c r="FK5" i="3"/>
  <c r="FJ116" i="3"/>
  <c r="FJ117" i="3"/>
  <c r="FJ70" i="3"/>
  <c r="FJ23" i="3"/>
  <c r="FJ69" i="3"/>
  <c r="FJ13" i="1"/>
  <c r="FK5" i="1"/>
  <c r="FK99" i="3"/>
  <c r="FK20" i="3"/>
  <c r="FK91" i="3"/>
  <c r="FK95" i="3"/>
  <c r="FK138" i="3"/>
  <c r="FK142" i="3"/>
  <c r="FK67" i="3"/>
  <c r="FK114" i="3"/>
  <c r="FJ17" i="4"/>
  <c r="FK109" i="3"/>
  <c r="FK15" i="3"/>
  <c r="FK100" i="3"/>
  <c r="FK101" i="3"/>
  <c r="FK102" i="3"/>
  <c r="FK103" i="3"/>
  <c r="FK107" i="3"/>
  <c r="FK15" i="1"/>
  <c r="FK16" i="1"/>
  <c r="FK17" i="1"/>
  <c r="FK18" i="1"/>
  <c r="FK19" i="1"/>
  <c r="FL5" i="3"/>
  <c r="FK117" i="3"/>
  <c r="FK116" i="3"/>
  <c r="FK69" i="3"/>
  <c r="FK70" i="3"/>
  <c r="FK23" i="3"/>
  <c r="FL138" i="3"/>
  <c r="FL99" i="3"/>
  <c r="FL20" i="3"/>
  <c r="FL91" i="3"/>
  <c r="FL95" i="3"/>
  <c r="FK13" i="1"/>
  <c r="FL5" i="1"/>
  <c r="FL67" i="3"/>
  <c r="FL114" i="3"/>
  <c r="FK17" i="4"/>
  <c r="FL107" i="3"/>
  <c r="FL109" i="3"/>
  <c r="FL100" i="3"/>
  <c r="FL104" i="3"/>
  <c r="FL101" i="3"/>
  <c r="FL102" i="3"/>
  <c r="FL105" i="3"/>
  <c r="FL103" i="3"/>
  <c r="FL17" i="1"/>
  <c r="FL18" i="1"/>
  <c r="FL19" i="1"/>
  <c r="FL16" i="1"/>
  <c r="FL15" i="1"/>
  <c r="FL15" i="3"/>
  <c r="FL69" i="3"/>
  <c r="FL70" i="3"/>
  <c r="FL77" i="3"/>
  <c r="FL117" i="3"/>
  <c r="FL23" i="3"/>
  <c r="FL116" i="3"/>
  <c r="FM5" i="3"/>
  <c r="FL13" i="1"/>
  <c r="FM5" i="1"/>
  <c r="FM91" i="3"/>
  <c r="FM138" i="3"/>
  <c r="FM99" i="3"/>
  <c r="FM20" i="3"/>
  <c r="FM103" i="3"/>
  <c r="FM107" i="3"/>
  <c r="FM109" i="3"/>
  <c r="FM15" i="3"/>
  <c r="FM100" i="3"/>
  <c r="FM101" i="3"/>
  <c r="FM102" i="3"/>
  <c r="FM106" i="3"/>
  <c r="FM67" i="3"/>
  <c r="FM69" i="3"/>
  <c r="FM114" i="3"/>
  <c r="FL17" i="4"/>
  <c r="FM95" i="3"/>
  <c r="FM16" i="1"/>
  <c r="FM17" i="1"/>
  <c r="FM18" i="1"/>
  <c r="FM19" i="1"/>
  <c r="FM15" i="1"/>
  <c r="FM105" i="3"/>
  <c r="FN5" i="3"/>
  <c r="FM116" i="3"/>
  <c r="FM117" i="3"/>
  <c r="FN20" i="3"/>
  <c r="FN91" i="3"/>
  <c r="FN95" i="3"/>
  <c r="FN138" i="3"/>
  <c r="FN44" i="3"/>
  <c r="FN48" i="3"/>
  <c r="FN99" i="3"/>
  <c r="FM13" i="1"/>
  <c r="FN5" i="1"/>
  <c r="FN101" i="3"/>
  <c r="FN102" i="3"/>
  <c r="FN103" i="3"/>
  <c r="FN107" i="3"/>
  <c r="FN109" i="3"/>
  <c r="FN15" i="3"/>
  <c r="FN100" i="3"/>
  <c r="FM17" i="4"/>
  <c r="FN67" i="3"/>
  <c r="FN114" i="3"/>
  <c r="FN15" i="1"/>
  <c r="FN16" i="1"/>
  <c r="FN17" i="1"/>
  <c r="FN18" i="1"/>
  <c r="FN19" i="1"/>
  <c r="FN104" i="3"/>
  <c r="FO5" i="3"/>
  <c r="FN106" i="3"/>
  <c r="FN105" i="3"/>
  <c r="FN116" i="3"/>
  <c r="FN117" i="3"/>
  <c r="FN69" i="3"/>
  <c r="FN22" i="3"/>
  <c r="FN70" i="3"/>
  <c r="FO99" i="3"/>
  <c r="FO20" i="3"/>
  <c r="FO91" i="3"/>
  <c r="FO138" i="3"/>
  <c r="FO142" i="3"/>
  <c r="FN13" i="1"/>
  <c r="FO5" i="1"/>
  <c r="FO15" i="1"/>
  <c r="FO16" i="1"/>
  <c r="FO17" i="1"/>
  <c r="FO18" i="1"/>
  <c r="FO19" i="1"/>
  <c r="FO95" i="3"/>
  <c r="FO44" i="3"/>
  <c r="FO48" i="3"/>
  <c r="FO67" i="3"/>
  <c r="FO114" i="3"/>
  <c r="FN17" i="4"/>
  <c r="FO100" i="3"/>
  <c r="FO104" i="3"/>
  <c r="FO101" i="3"/>
  <c r="FO102" i="3"/>
  <c r="FO103" i="3"/>
  <c r="FO107" i="3"/>
  <c r="FO109" i="3"/>
  <c r="FO15" i="3"/>
  <c r="FO106" i="3"/>
  <c r="FO105" i="3"/>
  <c r="FO116" i="3"/>
  <c r="FO117" i="3"/>
  <c r="FP5" i="3"/>
  <c r="FO69" i="3"/>
  <c r="FO70" i="3"/>
  <c r="FO23" i="3"/>
  <c r="FO124" i="3"/>
  <c r="FO22" i="3"/>
  <c r="FP20" i="3"/>
  <c r="FP91" i="3"/>
  <c r="FP138" i="3"/>
  <c r="FP142" i="3"/>
  <c r="FP99" i="3"/>
  <c r="FO13" i="1"/>
  <c r="FP5" i="1"/>
  <c r="FP15" i="1"/>
  <c r="FP16" i="1"/>
  <c r="FP17" i="1"/>
  <c r="FP18" i="1"/>
  <c r="FP19" i="1"/>
  <c r="FO17" i="4"/>
  <c r="FP67" i="3"/>
  <c r="FP114" i="3"/>
  <c r="FP100" i="3"/>
  <c r="FP104" i="3"/>
  <c r="FP101" i="3"/>
  <c r="FP102" i="3"/>
  <c r="FP106" i="3"/>
  <c r="FP103" i="3"/>
  <c r="FP107" i="3"/>
  <c r="FP109" i="3"/>
  <c r="FP15" i="3"/>
  <c r="FP116" i="3"/>
  <c r="FP117" i="3"/>
  <c r="FP124" i="3"/>
  <c r="FP69" i="3"/>
  <c r="FP22" i="3"/>
  <c r="FP70" i="3"/>
  <c r="FP23" i="3"/>
  <c r="FQ5" i="3"/>
  <c r="FP105" i="3"/>
  <c r="FP13" i="1"/>
  <c r="FQ5" i="1"/>
  <c r="FQ99" i="3"/>
  <c r="FQ20" i="3"/>
  <c r="FQ91" i="3"/>
  <c r="FQ95" i="3"/>
  <c r="FQ138" i="3"/>
  <c r="FQ44" i="3"/>
  <c r="FQ48" i="3"/>
  <c r="FQ142" i="3"/>
  <c r="FQ100" i="3"/>
  <c r="FQ104" i="3"/>
  <c r="FQ101" i="3"/>
  <c r="FQ102" i="3"/>
  <c r="FQ103" i="3"/>
  <c r="FQ107" i="3"/>
  <c r="FQ109" i="3"/>
  <c r="FQ15" i="3"/>
  <c r="FQ15" i="1"/>
  <c r="FQ16" i="1"/>
  <c r="FQ17" i="1"/>
  <c r="FQ18" i="1"/>
  <c r="FQ19" i="1"/>
  <c r="FQ114" i="3"/>
  <c r="FP17" i="4"/>
  <c r="FQ67" i="3"/>
  <c r="FQ116" i="3"/>
  <c r="FQ117" i="3"/>
  <c r="FQ105" i="3"/>
  <c r="FQ106" i="3"/>
  <c r="FQ69" i="3"/>
  <c r="FQ70" i="3"/>
  <c r="FQ23" i="3"/>
  <c r="FR5" i="3"/>
  <c r="FQ124" i="3"/>
  <c r="FQ22" i="3"/>
  <c r="FQ13" i="1"/>
  <c r="FR5" i="1"/>
  <c r="FR99" i="3"/>
  <c r="FR20" i="3"/>
  <c r="FR91" i="3"/>
  <c r="FR138" i="3"/>
  <c r="FR142" i="3"/>
  <c r="FR19" i="1"/>
  <c r="FR15" i="1"/>
  <c r="FR16" i="1"/>
  <c r="FR17" i="1"/>
  <c r="FR18" i="1"/>
  <c r="FR67" i="3"/>
  <c r="FR69" i="3"/>
  <c r="FR114" i="3"/>
  <c r="FQ17" i="4"/>
  <c r="FR100" i="3"/>
  <c r="FR101" i="3"/>
  <c r="FR102" i="3"/>
  <c r="FR103" i="3"/>
  <c r="FR109" i="3"/>
  <c r="FR15" i="3"/>
  <c r="FR107" i="3"/>
  <c r="FS5" i="3"/>
  <c r="FR116" i="3"/>
  <c r="FR117" i="3"/>
  <c r="FR70" i="3"/>
  <c r="FR23" i="3"/>
  <c r="FR13" i="1"/>
  <c r="FS5" i="1"/>
  <c r="FS99" i="3"/>
  <c r="FS20" i="3"/>
  <c r="FS138" i="3"/>
  <c r="FS142" i="3"/>
  <c r="FS91" i="3"/>
  <c r="FS95" i="3"/>
  <c r="FS67" i="3"/>
  <c r="FS69" i="3"/>
  <c r="FS114" i="3"/>
  <c r="FR17" i="4"/>
  <c r="FS109" i="3"/>
  <c r="FS15" i="3"/>
  <c r="FS100" i="3"/>
  <c r="FS101" i="3"/>
  <c r="FS102" i="3"/>
  <c r="FS107" i="3"/>
  <c r="FS103" i="3"/>
  <c r="FS18" i="1"/>
  <c r="FS19" i="1"/>
  <c r="FS15" i="1"/>
  <c r="FS16" i="1"/>
  <c r="FS17" i="1"/>
  <c r="FS116" i="3"/>
  <c r="FS117" i="3"/>
  <c r="FS105" i="3"/>
  <c r="FS106" i="3"/>
  <c r="FT5" i="3"/>
  <c r="FS13" i="1"/>
  <c r="FT5" i="1"/>
  <c r="FT138" i="3"/>
  <c r="FT142" i="3"/>
  <c r="FT99" i="3"/>
  <c r="FT20" i="3"/>
  <c r="FT91" i="3"/>
  <c r="FT95" i="3"/>
  <c r="FT67" i="3"/>
  <c r="FT114" i="3"/>
  <c r="FS17" i="4"/>
  <c r="FT107" i="3"/>
  <c r="FT109" i="3"/>
  <c r="FT100" i="3"/>
  <c r="FT104" i="3"/>
  <c r="FT101" i="3"/>
  <c r="FT103" i="3"/>
  <c r="FT102" i="3"/>
  <c r="FT17" i="1"/>
  <c r="FT18" i="1"/>
  <c r="FT19" i="1"/>
  <c r="FT15" i="1"/>
  <c r="FT16" i="1"/>
  <c r="FT15" i="3"/>
  <c r="FU5" i="3"/>
  <c r="FT117" i="3"/>
  <c r="FT116" i="3"/>
  <c r="FT69" i="3"/>
  <c r="FT70" i="3"/>
  <c r="FT23" i="3"/>
  <c r="FU91" i="3"/>
  <c r="FU138" i="3"/>
  <c r="FU99" i="3"/>
  <c r="FU20" i="3"/>
  <c r="FT13" i="1"/>
  <c r="FU5" i="1"/>
  <c r="FU15" i="1"/>
  <c r="FU16" i="1"/>
  <c r="FU17" i="1"/>
  <c r="FU18" i="1"/>
  <c r="FU19" i="1"/>
  <c r="FU95" i="3"/>
  <c r="FU67" i="3"/>
  <c r="FU114" i="3"/>
  <c r="FT17" i="4"/>
  <c r="FU103" i="3"/>
  <c r="FU107" i="3"/>
  <c r="FU109" i="3"/>
  <c r="FU15" i="3"/>
  <c r="FU100" i="3"/>
  <c r="FU102" i="3"/>
  <c r="FU101" i="3"/>
  <c r="FV5" i="3"/>
  <c r="FU116" i="3"/>
  <c r="FU117" i="3"/>
  <c r="FV91" i="3"/>
  <c r="FV138" i="3"/>
  <c r="FV142" i="3"/>
  <c r="FV99" i="3"/>
  <c r="FV20" i="3"/>
  <c r="FU13" i="1"/>
  <c r="FV5" i="1"/>
  <c r="FV15" i="1"/>
  <c r="FV16" i="1"/>
  <c r="FV17" i="1"/>
  <c r="FV18" i="1"/>
  <c r="FV19" i="1"/>
  <c r="FV67" i="3"/>
  <c r="FV69" i="3"/>
  <c r="FV114" i="3"/>
  <c r="FU17" i="4"/>
  <c r="FV102" i="3"/>
  <c r="FV103" i="3"/>
  <c r="FV107" i="3"/>
  <c r="FV109" i="3"/>
  <c r="FV15" i="3"/>
  <c r="FV101" i="3"/>
  <c r="FV100" i="3"/>
  <c r="FV104" i="3"/>
  <c r="FV116" i="3"/>
  <c r="FV117" i="3"/>
  <c r="FV105" i="3"/>
  <c r="FV106" i="3"/>
  <c r="FW5" i="3"/>
  <c r="FV13" i="1"/>
  <c r="FW5" i="1"/>
  <c r="FW91" i="3"/>
  <c r="FW95" i="3"/>
  <c r="FW138" i="3"/>
  <c r="FW142" i="3"/>
  <c r="FW20" i="3"/>
  <c r="FW99" i="3"/>
  <c r="FW15" i="1"/>
  <c r="FW16" i="1"/>
  <c r="FW17" i="1"/>
  <c r="FW18" i="1"/>
  <c r="FW19" i="1"/>
  <c r="FW101" i="3"/>
  <c r="FW102" i="3"/>
  <c r="FW103" i="3"/>
  <c r="FW107" i="3"/>
  <c r="FW109" i="3"/>
  <c r="FW15" i="3"/>
  <c r="FW100" i="3"/>
  <c r="FW104" i="3"/>
  <c r="FV17" i="4"/>
  <c r="FW67" i="3"/>
  <c r="FW114" i="3"/>
  <c r="FX5" i="3"/>
  <c r="FW116" i="3"/>
  <c r="FW117" i="3"/>
  <c r="FW105" i="3"/>
  <c r="FW106" i="3"/>
  <c r="FW13" i="1"/>
  <c r="FX5" i="1"/>
  <c r="FX20" i="3"/>
  <c r="FX91" i="3"/>
  <c r="FX95" i="3"/>
  <c r="FX138" i="3"/>
  <c r="FX99" i="3"/>
  <c r="FX142" i="3"/>
  <c r="FX15" i="1"/>
  <c r="FX16" i="1"/>
  <c r="FX17" i="1"/>
  <c r="FX18" i="1"/>
  <c r="FX19" i="1"/>
  <c r="FW17" i="4"/>
  <c r="FX114" i="3"/>
  <c r="FX67" i="3"/>
  <c r="FX100" i="3"/>
  <c r="FX104" i="3"/>
  <c r="FX101" i="3"/>
  <c r="FX102" i="3"/>
  <c r="FX103" i="3"/>
  <c r="FX107" i="3"/>
  <c r="FX109" i="3"/>
  <c r="FX15" i="3"/>
  <c r="FX106" i="3"/>
  <c r="FX105" i="3"/>
  <c r="FX116" i="3"/>
  <c r="FX117" i="3"/>
  <c r="FY5" i="3"/>
  <c r="FY99" i="3"/>
  <c r="FY20" i="3"/>
  <c r="FY91" i="3"/>
  <c r="FY138" i="3"/>
  <c r="FY142" i="3"/>
  <c r="FX13" i="1"/>
  <c r="FY5" i="1"/>
  <c r="FY100" i="3"/>
  <c r="FY104" i="3"/>
  <c r="FY101" i="3"/>
  <c r="FY102" i="3"/>
  <c r="FY103" i="3"/>
  <c r="FY107" i="3"/>
  <c r="FY109" i="3"/>
  <c r="FY15" i="3"/>
  <c r="FY114" i="3"/>
  <c r="FX17" i="4"/>
  <c r="FY67" i="3"/>
  <c r="FY15" i="1"/>
  <c r="FY16" i="1"/>
  <c r="FY17" i="1"/>
  <c r="FY18" i="1"/>
  <c r="FY19" i="1"/>
  <c r="FY116" i="3"/>
  <c r="FY117" i="3"/>
  <c r="FZ5" i="3"/>
  <c r="FY13" i="1"/>
  <c r="FZ5" i="1"/>
  <c r="FZ99" i="3"/>
  <c r="FZ20" i="3"/>
  <c r="FZ91" i="3"/>
  <c r="FZ138" i="3"/>
  <c r="FZ142" i="3"/>
  <c r="FZ100" i="3"/>
  <c r="FZ104" i="3"/>
  <c r="FZ101" i="3"/>
  <c r="FZ102" i="3"/>
  <c r="FZ106" i="3"/>
  <c r="FZ103" i="3"/>
  <c r="FZ107" i="3"/>
  <c r="FZ109" i="3"/>
  <c r="FZ15" i="3"/>
  <c r="FZ19" i="1"/>
  <c r="FZ15" i="1"/>
  <c r="FZ16" i="1"/>
  <c r="FZ17" i="1"/>
  <c r="FZ18" i="1"/>
  <c r="FZ67" i="3"/>
  <c r="FZ70" i="3"/>
  <c r="FZ114" i="3"/>
  <c r="FY17" i="4"/>
  <c r="FZ95" i="3"/>
  <c r="FZ44" i="3"/>
  <c r="FZ48" i="3"/>
  <c r="FZ116" i="3"/>
  <c r="FZ117" i="3"/>
  <c r="FZ105" i="3"/>
  <c r="FZ69" i="3"/>
  <c r="GA5" i="3"/>
  <c r="FZ13" i="1"/>
  <c r="GA5" i="1"/>
  <c r="GA99" i="3"/>
  <c r="GA20" i="3"/>
  <c r="GA91" i="3"/>
  <c r="GA95" i="3"/>
  <c r="GA138" i="3"/>
  <c r="GA142" i="3"/>
  <c r="GA67" i="3"/>
  <c r="GA114" i="3"/>
  <c r="FZ17" i="4"/>
  <c r="GA18" i="1"/>
  <c r="GA19" i="1"/>
  <c r="GA15" i="1"/>
  <c r="GA16" i="1"/>
  <c r="GA17" i="1"/>
  <c r="GA109" i="3"/>
  <c r="GA15" i="3"/>
  <c r="GA100" i="3"/>
  <c r="GA101" i="3"/>
  <c r="GA102" i="3"/>
  <c r="GA103" i="3"/>
  <c r="GA107" i="3"/>
  <c r="GB5" i="3"/>
  <c r="GA116" i="3"/>
  <c r="GA117" i="3"/>
  <c r="GB91" i="3"/>
  <c r="GB95" i="3"/>
  <c r="GB138" i="3"/>
  <c r="GB142" i="3"/>
  <c r="GB99" i="3"/>
  <c r="GB20" i="3"/>
  <c r="GA13" i="1"/>
  <c r="GB5" i="1"/>
  <c r="GB107" i="3"/>
  <c r="GB109" i="3"/>
  <c r="GB15" i="3"/>
  <c r="GB100" i="3"/>
  <c r="GB104" i="3"/>
  <c r="GB101" i="3"/>
  <c r="GB102" i="3"/>
  <c r="GB103" i="3"/>
  <c r="GB67" i="3"/>
  <c r="GB114" i="3"/>
  <c r="GA17" i="4"/>
  <c r="GB17" i="1"/>
  <c r="GB18" i="1"/>
  <c r="GB19" i="1"/>
  <c r="GB15" i="1"/>
  <c r="GB16" i="1"/>
  <c r="GB117" i="3"/>
  <c r="GB116" i="3"/>
  <c r="GB105" i="3"/>
  <c r="GB106" i="3"/>
  <c r="GC5" i="3"/>
  <c r="GB69" i="3"/>
  <c r="GB70" i="3"/>
  <c r="GB23" i="3"/>
  <c r="GC91" i="3"/>
  <c r="GC95" i="3"/>
  <c r="GC138" i="3"/>
  <c r="GC142" i="3"/>
  <c r="GC99" i="3"/>
  <c r="GC20" i="3"/>
  <c r="GB13" i="1"/>
  <c r="GC5" i="1"/>
  <c r="GC103" i="3"/>
  <c r="GC102" i="3"/>
  <c r="GC106" i="3"/>
  <c r="GC107" i="3"/>
  <c r="GC109" i="3"/>
  <c r="GC15" i="3"/>
  <c r="GC101" i="3"/>
  <c r="GC100" i="3"/>
  <c r="GC67" i="3"/>
  <c r="GB17" i="4"/>
  <c r="GC114" i="3"/>
  <c r="GC16" i="1"/>
  <c r="GC17" i="1"/>
  <c r="GC18" i="1"/>
  <c r="GC19" i="1"/>
  <c r="GC15" i="1"/>
  <c r="GC105" i="3"/>
  <c r="GD5" i="3"/>
  <c r="GC104" i="3"/>
  <c r="GC116" i="3"/>
  <c r="GC117" i="3"/>
  <c r="GD138" i="3"/>
  <c r="GD99" i="3"/>
  <c r="GD20" i="3"/>
  <c r="GD91" i="3"/>
  <c r="GD95" i="3"/>
  <c r="GC13" i="1"/>
  <c r="GD5" i="1"/>
  <c r="GD15" i="1"/>
  <c r="GD16" i="1"/>
  <c r="GD17" i="1"/>
  <c r="GD18" i="1"/>
  <c r="GD19" i="1"/>
  <c r="GC17" i="4"/>
  <c r="GD67" i="3"/>
  <c r="GD114" i="3"/>
  <c r="GD102" i="3"/>
  <c r="GD103" i="3"/>
  <c r="GD107" i="3"/>
  <c r="GD109" i="3"/>
  <c r="GD15" i="3"/>
  <c r="GD100" i="3"/>
  <c r="GD104" i="3"/>
  <c r="GD101" i="3"/>
  <c r="GE5" i="3"/>
  <c r="GD116" i="3"/>
  <c r="GD117" i="3"/>
  <c r="GE20" i="3"/>
  <c r="GE91" i="3"/>
  <c r="GE95" i="3"/>
  <c r="GE138" i="3"/>
  <c r="GE99" i="3"/>
  <c r="GD13" i="1"/>
  <c r="GE142" i="3"/>
  <c r="GD17" i="4"/>
  <c r="GE67" i="3"/>
  <c r="GE114" i="3"/>
  <c r="GE15" i="1"/>
  <c r="GE16" i="1"/>
  <c r="GE17" i="1"/>
  <c r="GE18" i="1"/>
  <c r="GE19" i="1"/>
  <c r="GE101" i="3"/>
  <c r="GE102" i="3"/>
  <c r="GE106" i="3"/>
  <c r="GE103" i="3"/>
  <c r="GE107" i="3"/>
  <c r="GE109" i="3"/>
  <c r="GE15" i="3"/>
  <c r="GE100" i="3"/>
  <c r="GE116" i="3"/>
  <c r="GE117" i="3"/>
  <c r="GE105" i="3"/>
  <c r="GF5" i="3"/>
  <c r="GE13" i="1"/>
  <c r="GF5" i="1"/>
  <c r="GF99" i="3"/>
  <c r="GF20" i="3"/>
  <c r="GF91" i="3"/>
  <c r="GF138" i="3"/>
  <c r="GF142" i="3"/>
  <c r="GF100" i="3"/>
  <c r="GF101" i="3"/>
  <c r="GF102" i="3"/>
  <c r="GF103" i="3"/>
  <c r="GF107" i="3"/>
  <c r="GF109" i="3"/>
  <c r="GF15" i="3"/>
  <c r="GE17" i="4"/>
  <c r="GF67" i="3"/>
  <c r="GF114" i="3"/>
  <c r="GF15" i="1"/>
  <c r="GF16" i="1"/>
  <c r="GF17" i="1"/>
  <c r="GF18" i="1"/>
  <c r="GF19" i="1"/>
  <c r="GG5" i="3"/>
  <c r="GF116" i="3"/>
  <c r="GF117" i="3"/>
  <c r="GF69" i="3"/>
  <c r="GF70" i="3"/>
  <c r="GF23" i="3"/>
  <c r="GF13" i="1"/>
  <c r="GG5" i="1"/>
  <c r="GG99" i="3"/>
  <c r="GG20" i="3"/>
  <c r="GG91" i="3"/>
  <c r="GG138" i="3"/>
  <c r="GG95" i="3"/>
  <c r="GG114" i="3"/>
  <c r="GF17" i="4"/>
  <c r="GG67" i="3"/>
  <c r="GG69" i="3"/>
  <c r="GG100" i="3"/>
  <c r="GG104" i="3"/>
  <c r="GG101" i="3"/>
  <c r="GG102" i="3"/>
  <c r="GG103" i="3"/>
  <c r="GG107" i="3"/>
  <c r="GG109" i="3"/>
  <c r="GG15" i="3"/>
  <c r="GG15" i="1"/>
  <c r="GG16" i="1"/>
  <c r="GG17" i="1"/>
  <c r="GG18" i="1"/>
  <c r="GG19" i="1"/>
  <c r="GH5" i="3"/>
  <c r="GG116" i="3"/>
  <c r="GG117" i="3"/>
  <c r="GG13" i="1"/>
  <c r="GH5" i="1"/>
  <c r="GH99" i="3"/>
  <c r="GH20" i="3"/>
  <c r="GH138" i="3"/>
  <c r="GH91" i="3"/>
  <c r="GH95" i="3"/>
  <c r="GH67" i="3"/>
  <c r="GH114" i="3"/>
  <c r="GG17" i="4"/>
  <c r="GH100" i="3"/>
  <c r="GH101" i="3"/>
  <c r="GH102" i="3"/>
  <c r="GH103" i="3"/>
  <c r="GH109" i="3"/>
  <c r="GH15" i="3"/>
  <c r="GH107" i="3"/>
  <c r="GH19" i="1"/>
  <c r="GH15" i="1"/>
  <c r="GH16" i="1"/>
  <c r="GH17" i="1"/>
  <c r="GH18" i="1"/>
  <c r="GI5" i="3"/>
  <c r="GH70" i="3"/>
  <c r="GH69" i="3"/>
  <c r="GH116" i="3"/>
  <c r="GH117" i="3"/>
  <c r="GH124" i="3"/>
  <c r="GH13" i="1"/>
  <c r="GI5" i="1"/>
  <c r="GI138" i="3"/>
  <c r="GI142" i="3"/>
  <c r="GI99" i="3"/>
  <c r="GI20" i="3"/>
  <c r="GI91" i="3"/>
  <c r="GI95" i="3"/>
  <c r="GI109" i="3"/>
  <c r="GI15" i="3"/>
  <c r="GI100" i="3"/>
  <c r="GI104" i="3"/>
  <c r="GI101" i="3"/>
  <c r="GI102" i="3"/>
  <c r="GI105" i="3"/>
  <c r="GI107" i="3"/>
  <c r="GI103" i="3"/>
  <c r="GI18" i="1"/>
  <c r="GI19" i="1"/>
  <c r="GI15" i="1"/>
  <c r="GI16" i="1"/>
  <c r="GI17" i="1"/>
  <c r="GI67" i="3"/>
  <c r="GI70" i="3"/>
  <c r="GI114" i="3"/>
  <c r="GH17" i="4"/>
  <c r="GI69" i="3"/>
  <c r="GI116" i="3"/>
  <c r="GI117" i="3"/>
  <c r="GI106" i="3"/>
  <c r="GJ5" i="3"/>
  <c r="GI124" i="3"/>
  <c r="GI13" i="1"/>
  <c r="GJ5" i="1"/>
  <c r="GJ138" i="3"/>
  <c r="GJ142" i="3"/>
  <c r="GJ99" i="3"/>
  <c r="GJ20" i="3"/>
  <c r="GJ91" i="3"/>
  <c r="GJ95" i="3"/>
  <c r="GJ17" i="1"/>
  <c r="GJ18" i="1"/>
  <c r="GJ19" i="1"/>
  <c r="GJ15" i="1"/>
  <c r="GJ16" i="1"/>
  <c r="GJ67" i="3"/>
  <c r="GJ114" i="3"/>
  <c r="GI17" i="4"/>
  <c r="GJ107" i="3"/>
  <c r="GJ109" i="3"/>
  <c r="GJ15" i="3"/>
  <c r="GJ100" i="3"/>
  <c r="GJ101" i="3"/>
  <c r="GJ103" i="3"/>
  <c r="GJ102" i="3"/>
  <c r="GJ106" i="3"/>
  <c r="GJ104" i="3"/>
  <c r="GK5" i="3"/>
  <c r="GJ117" i="3"/>
  <c r="GJ116" i="3"/>
  <c r="GJ69" i="3"/>
  <c r="GJ22" i="3"/>
  <c r="GJ70" i="3"/>
  <c r="GJ23" i="3"/>
  <c r="GJ13" i="1"/>
  <c r="GK5" i="1"/>
  <c r="GK91" i="3"/>
  <c r="GK138" i="3"/>
  <c r="GK99" i="3"/>
  <c r="GK20" i="3"/>
  <c r="GJ124" i="3"/>
  <c r="GK142" i="3"/>
  <c r="GK16" i="1"/>
  <c r="GK17" i="1"/>
  <c r="GK18" i="1"/>
  <c r="GK19" i="1"/>
  <c r="GK15" i="1"/>
  <c r="GK103" i="3"/>
  <c r="GK107" i="3"/>
  <c r="GK109" i="3"/>
  <c r="GK100" i="3"/>
  <c r="GK104" i="3"/>
  <c r="GK102" i="3"/>
  <c r="GK101" i="3"/>
  <c r="GK95" i="3"/>
  <c r="GK44" i="3"/>
  <c r="GK48" i="3"/>
  <c r="GK67" i="3"/>
  <c r="GK69" i="3"/>
  <c r="GK114" i="3"/>
  <c r="GJ17" i="4"/>
  <c r="GK15" i="3"/>
  <c r="GK116" i="3"/>
  <c r="GK117" i="3"/>
  <c r="GK70" i="3"/>
  <c r="GL5" i="3"/>
  <c r="GK105" i="3"/>
  <c r="GK106" i="3"/>
  <c r="GL91" i="3"/>
  <c r="GL95" i="3"/>
  <c r="GL138" i="3"/>
  <c r="GL20" i="3"/>
  <c r="GL99" i="3"/>
  <c r="GK13" i="1"/>
  <c r="GL5" i="1"/>
  <c r="GL142" i="3"/>
  <c r="GK17" i="4"/>
  <c r="GL67" i="3"/>
  <c r="GL114" i="3"/>
  <c r="GL15" i="1"/>
  <c r="GL16" i="1"/>
  <c r="GL17" i="1"/>
  <c r="GL18" i="1"/>
  <c r="GL19" i="1"/>
  <c r="GL102" i="3"/>
  <c r="GL105" i="3"/>
  <c r="GL103" i="3"/>
  <c r="GL107" i="3"/>
  <c r="GL109" i="3"/>
  <c r="GL101" i="3"/>
  <c r="GL100" i="3"/>
  <c r="GL15" i="3"/>
  <c r="GL104" i="3"/>
  <c r="GL106" i="3"/>
  <c r="GL69" i="3"/>
  <c r="GL70" i="3"/>
  <c r="GL116" i="3"/>
  <c r="GL117" i="3"/>
  <c r="GM5" i="3"/>
  <c r="GL13" i="1"/>
  <c r="GM5" i="1"/>
  <c r="GM20" i="3"/>
  <c r="GM91" i="3"/>
  <c r="GM138" i="3"/>
  <c r="GM142" i="3"/>
  <c r="GM99" i="3"/>
  <c r="GM101" i="3"/>
  <c r="GM102" i="3"/>
  <c r="GM103" i="3"/>
  <c r="GM107" i="3"/>
  <c r="GM109" i="3"/>
  <c r="GM100" i="3"/>
  <c r="GM15" i="1"/>
  <c r="GM16" i="1"/>
  <c r="GM17" i="1"/>
  <c r="GM18" i="1"/>
  <c r="GM19" i="1"/>
  <c r="GL17" i="4"/>
  <c r="GM67" i="3"/>
  <c r="GM114" i="3"/>
  <c r="GM15" i="3"/>
  <c r="GN5" i="3"/>
  <c r="GM116" i="3"/>
  <c r="GM117" i="3"/>
  <c r="GM69" i="3"/>
  <c r="GM70" i="3"/>
  <c r="GM23" i="3"/>
  <c r="GM13" i="1"/>
  <c r="GN5" i="1"/>
  <c r="GN99" i="3"/>
  <c r="GN20" i="3"/>
  <c r="GN91" i="3"/>
  <c r="GN95" i="3"/>
  <c r="GN138" i="3"/>
  <c r="GN142" i="3"/>
  <c r="GM17" i="4"/>
  <c r="GN114" i="3"/>
  <c r="GN67" i="3"/>
  <c r="GN100" i="3"/>
  <c r="GN104" i="3"/>
  <c r="GN101" i="3"/>
  <c r="GN102" i="3"/>
  <c r="GN103" i="3"/>
  <c r="GN107" i="3"/>
  <c r="GN109" i="3"/>
  <c r="GN15" i="3"/>
  <c r="GN15" i="1"/>
  <c r="GN16" i="1"/>
  <c r="GN17" i="1"/>
  <c r="GN18" i="1"/>
  <c r="GN19" i="1"/>
  <c r="GO5" i="3"/>
  <c r="GN116" i="3"/>
  <c r="GN117" i="3"/>
  <c r="GN106" i="3"/>
  <c r="GN105" i="3"/>
  <c r="GN13" i="1"/>
  <c r="GO5" i="1"/>
  <c r="GO99" i="3"/>
  <c r="GO20" i="3"/>
  <c r="GO91" i="3"/>
  <c r="GO138" i="3"/>
  <c r="GO15" i="1"/>
  <c r="GO16" i="1"/>
  <c r="GO17" i="1"/>
  <c r="GO18" i="1"/>
  <c r="GO19" i="1"/>
  <c r="GO100" i="3"/>
  <c r="GO101" i="3"/>
  <c r="GO102" i="3"/>
  <c r="GO103" i="3"/>
  <c r="GO107" i="3"/>
  <c r="GO109" i="3"/>
  <c r="GO15" i="3"/>
  <c r="GO114" i="3"/>
  <c r="GN17" i="4"/>
  <c r="GO67" i="3"/>
  <c r="GO69" i="3"/>
  <c r="GO95" i="3"/>
  <c r="GO116" i="3"/>
  <c r="GO117" i="3"/>
  <c r="GO105" i="3"/>
  <c r="GO106" i="3"/>
  <c r="GP5" i="3"/>
  <c r="GP99" i="3"/>
  <c r="GP20" i="3"/>
  <c r="GP91" i="3"/>
  <c r="GP95" i="3"/>
  <c r="GP138" i="3"/>
  <c r="GP142" i="3"/>
  <c r="GO13" i="1"/>
  <c r="GP5" i="1"/>
  <c r="GP19" i="1"/>
  <c r="GP15" i="1"/>
  <c r="GP16" i="1"/>
  <c r="GP17" i="1"/>
  <c r="GP18" i="1"/>
  <c r="GP67" i="3"/>
  <c r="GP114" i="3"/>
  <c r="GO17" i="4"/>
  <c r="GP100" i="3"/>
  <c r="GP101" i="3"/>
  <c r="GP102" i="3"/>
  <c r="GP103" i="3"/>
  <c r="GP107" i="3"/>
  <c r="GP109" i="3"/>
  <c r="GP15" i="3"/>
  <c r="GP105" i="3"/>
  <c r="GP106" i="3"/>
  <c r="GP116" i="3"/>
  <c r="GP117" i="3"/>
  <c r="GQ5" i="3"/>
  <c r="GP70" i="3"/>
  <c r="GP23" i="3"/>
  <c r="GP69" i="3"/>
  <c r="GQ99" i="3"/>
  <c r="GQ20" i="3"/>
  <c r="GQ91" i="3"/>
  <c r="GQ95" i="3"/>
  <c r="GQ138" i="3"/>
  <c r="GP13" i="1"/>
  <c r="GQ67" i="3"/>
  <c r="GQ114" i="3"/>
  <c r="GP17" i="4"/>
  <c r="GQ109" i="3"/>
  <c r="GQ15" i="3"/>
  <c r="GQ100" i="3"/>
  <c r="GQ101" i="3"/>
  <c r="GQ102" i="3"/>
  <c r="GQ103" i="3"/>
  <c r="GQ107" i="3"/>
  <c r="GQ18" i="1"/>
  <c r="GQ19" i="1"/>
  <c r="GQ15" i="1"/>
  <c r="GQ16" i="1"/>
  <c r="GQ17" i="1"/>
  <c r="GQ69" i="3"/>
  <c r="GQ70" i="3"/>
  <c r="GQ77" i="3"/>
  <c r="GQ105" i="3"/>
  <c r="GQ106" i="3"/>
  <c r="GR5" i="3"/>
  <c r="GQ116" i="3"/>
  <c r="GQ117" i="3"/>
  <c r="GQ13" i="1"/>
  <c r="GR5" i="1"/>
  <c r="GR91" i="3"/>
  <c r="GR138" i="3"/>
  <c r="GR99" i="3"/>
  <c r="GR20" i="3"/>
  <c r="GR103" i="3"/>
  <c r="GR107" i="3"/>
  <c r="GR109" i="3"/>
  <c r="GR100" i="3"/>
  <c r="GR104" i="3"/>
  <c r="GR102" i="3"/>
  <c r="GR101" i="3"/>
  <c r="GR95" i="3"/>
  <c r="GR17" i="1"/>
  <c r="GR18" i="1"/>
  <c r="GR19" i="1"/>
  <c r="GR15" i="1"/>
  <c r="GR16" i="1"/>
  <c r="GQ17" i="4"/>
  <c r="GR67" i="3"/>
  <c r="GR69" i="3"/>
  <c r="GR114" i="3"/>
  <c r="GR15" i="3"/>
  <c r="GR105" i="3"/>
  <c r="GR106" i="3"/>
  <c r="GR116" i="3"/>
  <c r="GR117" i="3"/>
  <c r="GS5" i="3"/>
  <c r="GR13" i="1"/>
  <c r="GS5" i="1"/>
  <c r="GS91" i="3"/>
  <c r="GS138" i="3"/>
  <c r="GS99" i="3"/>
  <c r="GS20" i="3"/>
  <c r="GS142" i="3"/>
  <c r="GS16" i="1"/>
  <c r="GS17" i="1"/>
  <c r="GS18" i="1"/>
  <c r="GS19" i="1"/>
  <c r="GS15" i="1"/>
  <c r="GS100" i="3"/>
  <c r="GS104" i="3"/>
  <c r="GS101" i="3"/>
  <c r="GS102" i="3"/>
  <c r="GS103" i="3"/>
  <c r="GS107" i="3"/>
  <c r="GS109" i="3"/>
  <c r="GS15" i="3"/>
  <c r="GR17" i="4"/>
  <c r="GS114" i="3"/>
  <c r="GS67" i="3"/>
  <c r="GS116" i="3"/>
  <c r="GS117" i="3"/>
  <c r="GS105" i="3"/>
  <c r="GS106" i="3"/>
  <c r="GT5" i="3"/>
  <c r="GS13" i="1"/>
  <c r="GT5" i="1"/>
  <c r="GT91" i="3"/>
  <c r="GT95" i="3"/>
  <c r="GT138" i="3"/>
  <c r="GT142" i="3"/>
  <c r="GT99" i="3"/>
  <c r="GT20" i="3"/>
  <c r="GT67" i="3"/>
  <c r="GT114" i="3"/>
  <c r="GS17" i="4"/>
  <c r="GT102" i="3"/>
  <c r="GT103" i="3"/>
  <c r="GT107" i="3"/>
  <c r="GT109" i="3"/>
  <c r="GT15" i="3"/>
  <c r="GT100" i="3"/>
  <c r="GT104" i="3"/>
  <c r="GT101" i="3"/>
  <c r="GT15" i="1"/>
  <c r="GT16" i="1"/>
  <c r="GT17" i="1"/>
  <c r="GT18" i="1"/>
  <c r="GT19" i="1"/>
  <c r="GU5" i="3"/>
  <c r="GT105" i="3"/>
  <c r="GT106" i="3"/>
  <c r="GT116" i="3"/>
  <c r="GT117" i="3"/>
  <c r="GT69" i="3"/>
  <c r="GT70" i="3"/>
  <c r="GU20" i="3"/>
  <c r="GU91" i="3"/>
  <c r="GU95" i="3"/>
  <c r="GU138" i="3"/>
  <c r="GU142" i="3"/>
  <c r="GU99" i="3"/>
  <c r="GT13" i="1"/>
  <c r="GU5" i="1"/>
  <c r="GU101" i="3"/>
  <c r="GU102" i="3"/>
  <c r="GU103" i="3"/>
  <c r="GU107" i="3"/>
  <c r="GU109" i="3"/>
  <c r="GU15" i="3"/>
  <c r="GU100" i="3"/>
  <c r="GU104" i="3"/>
  <c r="GU15" i="1"/>
  <c r="GU16" i="1"/>
  <c r="GU17" i="1"/>
  <c r="GU18" i="1"/>
  <c r="GU19" i="1"/>
  <c r="GT17" i="4"/>
  <c r="GU67" i="3"/>
  <c r="GU114" i="3"/>
  <c r="GU69" i="3"/>
  <c r="GU70" i="3"/>
  <c r="GU77" i="3"/>
  <c r="GV5" i="3"/>
  <c r="GU105" i="3"/>
  <c r="GU106" i="3"/>
  <c r="GU116" i="3"/>
  <c r="GU22" i="3"/>
  <c r="GU117" i="3"/>
  <c r="GV20" i="3"/>
  <c r="GV91" i="3"/>
  <c r="GV138" i="3"/>
  <c r="GV142" i="3"/>
  <c r="GV99" i="3"/>
  <c r="GU13" i="1"/>
  <c r="GV5" i="1"/>
  <c r="GV100" i="3"/>
  <c r="GV101" i="3"/>
  <c r="GV102" i="3"/>
  <c r="GV106" i="3"/>
  <c r="GV103" i="3"/>
  <c r="GV107" i="3"/>
  <c r="GV109" i="3"/>
  <c r="GV15" i="3"/>
  <c r="GV15" i="1"/>
  <c r="GV16" i="1"/>
  <c r="GV17" i="1"/>
  <c r="GV18" i="1"/>
  <c r="GV19" i="1"/>
  <c r="GU17" i="4"/>
  <c r="GV67" i="3"/>
  <c r="GV114" i="3"/>
  <c r="GW5" i="3"/>
  <c r="GV105" i="3"/>
  <c r="GV69" i="3"/>
  <c r="GV70" i="3"/>
  <c r="GV116" i="3"/>
  <c r="GV117" i="3"/>
  <c r="GV23" i="3"/>
  <c r="GV13" i="1"/>
  <c r="GW5" i="1"/>
  <c r="GW99" i="3"/>
  <c r="GW20" i="3"/>
  <c r="GW91" i="3"/>
  <c r="GW95" i="3"/>
  <c r="GW138" i="3"/>
  <c r="GW114" i="3"/>
  <c r="GV17" i="4"/>
  <c r="GW67" i="3"/>
  <c r="GW15" i="1"/>
  <c r="GW16" i="1"/>
  <c r="GW17" i="1"/>
  <c r="GW18" i="1"/>
  <c r="GW19" i="1"/>
  <c r="GW100" i="3"/>
  <c r="GW101" i="3"/>
  <c r="GW102" i="3"/>
  <c r="GW106" i="3"/>
  <c r="GW103" i="3"/>
  <c r="GW107" i="3"/>
  <c r="GW109" i="3"/>
  <c r="GW15" i="3"/>
  <c r="GX5" i="3"/>
  <c r="GW105" i="3"/>
  <c r="GW69" i="3"/>
  <c r="GW70" i="3"/>
  <c r="GW104" i="3"/>
  <c r="GW111" i="3"/>
  <c r="GW116" i="3"/>
  <c r="GW117" i="3"/>
  <c r="GW23" i="3"/>
  <c r="GW13" i="1"/>
  <c r="GX5" i="1"/>
  <c r="GW77" i="3"/>
  <c r="GX99" i="3"/>
  <c r="GX20" i="3"/>
  <c r="GX91" i="3"/>
  <c r="GX95" i="3"/>
  <c r="GX138" i="3"/>
  <c r="GX19" i="1"/>
  <c r="GX15" i="1"/>
  <c r="GX16" i="1"/>
  <c r="GX17" i="1"/>
  <c r="GX18" i="1"/>
  <c r="GX67" i="3"/>
  <c r="GX114" i="3"/>
  <c r="GW17" i="4"/>
  <c r="GX100" i="3"/>
  <c r="GX101" i="3"/>
  <c r="GX102" i="3"/>
  <c r="GX103" i="3"/>
  <c r="GX107" i="3"/>
  <c r="GX109" i="3"/>
  <c r="GX15" i="3"/>
  <c r="GX116" i="3"/>
  <c r="GX117" i="3"/>
  <c r="GX70" i="3"/>
  <c r="GX69" i="3"/>
  <c r="GX22" i="3"/>
  <c r="GY5" i="3"/>
  <c r="GX105" i="3"/>
  <c r="GX106" i="3"/>
  <c r="GX13" i="1"/>
  <c r="GY5" i="1"/>
  <c r="GY138" i="3"/>
  <c r="GY99" i="3"/>
  <c r="GY20" i="3"/>
  <c r="GY91" i="3"/>
  <c r="GY95" i="3"/>
  <c r="GX77" i="3"/>
  <c r="GY142" i="3"/>
  <c r="GY67" i="3"/>
  <c r="GY114" i="3"/>
  <c r="GX17" i="4"/>
  <c r="GY109" i="3"/>
  <c r="GY15" i="3"/>
  <c r="GY100" i="3"/>
  <c r="GY104" i="3"/>
  <c r="GY101" i="3"/>
  <c r="GY102" i="3"/>
  <c r="GY103" i="3"/>
  <c r="GY107" i="3"/>
  <c r="GY17" i="1"/>
  <c r="GY18" i="1"/>
  <c r="GY19" i="1"/>
  <c r="GY15" i="1"/>
  <c r="GY16" i="1"/>
  <c r="GZ5" i="3"/>
  <c r="GY116" i="3"/>
  <c r="GY117" i="3"/>
  <c r="GY69" i="3"/>
  <c r="GY70" i="3"/>
  <c r="GY23" i="3"/>
  <c r="GY13" i="1"/>
  <c r="GZ5" i="1"/>
  <c r="GZ138" i="3"/>
  <c r="GZ99" i="3"/>
  <c r="GZ20" i="3"/>
  <c r="GZ91" i="3"/>
  <c r="GZ95" i="3"/>
  <c r="GZ15" i="1"/>
  <c r="GZ16" i="1"/>
  <c r="GZ17" i="1"/>
  <c r="GZ18" i="1"/>
  <c r="GZ19" i="1"/>
  <c r="GZ67" i="3"/>
  <c r="GZ114" i="3"/>
  <c r="GY17" i="4"/>
  <c r="GZ107" i="3"/>
  <c r="GZ109" i="3"/>
  <c r="GZ15" i="3"/>
  <c r="GZ100" i="3"/>
  <c r="GZ101" i="3"/>
  <c r="GZ102" i="3"/>
  <c r="GZ103" i="3"/>
  <c r="GZ69" i="3"/>
  <c r="GZ70" i="3"/>
  <c r="GZ77" i="3"/>
  <c r="HA5" i="3"/>
  <c r="GZ116" i="3"/>
  <c r="GZ117" i="3"/>
  <c r="GZ105" i="3"/>
  <c r="GZ106" i="3"/>
  <c r="GZ13" i="1"/>
  <c r="HA5" i="1"/>
  <c r="HA91" i="3"/>
  <c r="HA95" i="3"/>
  <c r="HA138" i="3"/>
  <c r="HA142" i="3"/>
  <c r="HA99" i="3"/>
  <c r="HA20" i="3"/>
  <c r="HA103" i="3"/>
  <c r="HA107" i="3"/>
  <c r="HA109" i="3"/>
  <c r="HA100" i="3"/>
  <c r="HA104" i="3"/>
  <c r="HA101" i="3"/>
  <c r="HA102" i="3"/>
  <c r="HA105" i="3"/>
  <c r="HA67" i="3"/>
  <c r="HA114" i="3"/>
  <c r="GZ17" i="4"/>
  <c r="HA16" i="1"/>
  <c r="HA17" i="1"/>
  <c r="HA18" i="1"/>
  <c r="HA19" i="1"/>
  <c r="HA15" i="1"/>
  <c r="HA15" i="3"/>
  <c r="HA106" i="3"/>
  <c r="HA116" i="3"/>
  <c r="HA117" i="3"/>
  <c r="HA69" i="3"/>
  <c r="HA70" i="3"/>
  <c r="HB5" i="3"/>
  <c r="HB91" i="3"/>
  <c r="HB95" i="3"/>
  <c r="HB138" i="3"/>
  <c r="HB99" i="3"/>
  <c r="HB20" i="3"/>
  <c r="HA13" i="1"/>
  <c r="HB5" i="1"/>
  <c r="HB142" i="3"/>
  <c r="HB102" i="3"/>
  <c r="HB103" i="3"/>
  <c r="HB107" i="3"/>
  <c r="HB109" i="3"/>
  <c r="HB100" i="3"/>
  <c r="HB101" i="3"/>
  <c r="HB67" i="3"/>
  <c r="HB114" i="3"/>
  <c r="HA17" i="4"/>
  <c r="HB15" i="1"/>
  <c r="HB16" i="1"/>
  <c r="HB17" i="1"/>
  <c r="HB18" i="1"/>
  <c r="HB19" i="1"/>
  <c r="HB15" i="3"/>
  <c r="HB116" i="3"/>
  <c r="HB117" i="3"/>
  <c r="HB104" i="3"/>
  <c r="HB69" i="3"/>
  <c r="HB70" i="3"/>
  <c r="HB77" i="3"/>
  <c r="HC5" i="3"/>
  <c r="HC20" i="3"/>
  <c r="HC91" i="3"/>
  <c r="HC138" i="3"/>
  <c r="HC142" i="3"/>
  <c r="HC99" i="3"/>
  <c r="HB13" i="1"/>
  <c r="HC5" i="1"/>
  <c r="HC102" i="3"/>
  <c r="HC103" i="3"/>
  <c r="HC107" i="3"/>
  <c r="HC109" i="3"/>
  <c r="HC15" i="3"/>
  <c r="HC100" i="3"/>
  <c r="HC104" i="3"/>
  <c r="HC101" i="3"/>
  <c r="HC95" i="3"/>
  <c r="HC44" i="3"/>
  <c r="HC48" i="3"/>
  <c r="HC15" i="1"/>
  <c r="HC16" i="1"/>
  <c r="HC17" i="1"/>
  <c r="HC18" i="1"/>
  <c r="HC19" i="1"/>
  <c r="HB17" i="4"/>
  <c r="HC67" i="3"/>
  <c r="HC69" i="3"/>
  <c r="HC114" i="3"/>
  <c r="HD5" i="3"/>
  <c r="HC116" i="3"/>
  <c r="HC117" i="3"/>
  <c r="HD20" i="3"/>
  <c r="HD91" i="3"/>
  <c r="HD95" i="3"/>
  <c r="HD138" i="3"/>
  <c r="HD142" i="3"/>
  <c r="HD99" i="3"/>
  <c r="HC13" i="1"/>
  <c r="HD5" i="1"/>
  <c r="HD101" i="3"/>
  <c r="HD102" i="3"/>
  <c r="HD103" i="3"/>
  <c r="HD107" i="3"/>
  <c r="HD109" i="3"/>
  <c r="HD15" i="3"/>
  <c r="HD100" i="3"/>
  <c r="HD104" i="3"/>
  <c r="HD15" i="1"/>
  <c r="HD16" i="1"/>
  <c r="HD17" i="1"/>
  <c r="HD18" i="1"/>
  <c r="HD19" i="1"/>
  <c r="HC17" i="4"/>
  <c r="HD67" i="3"/>
  <c r="HD114" i="3"/>
  <c r="HE5" i="3"/>
  <c r="HD116" i="3"/>
  <c r="HD117" i="3"/>
  <c r="HD69" i="3"/>
  <c r="HD22" i="3"/>
  <c r="HD70" i="3"/>
  <c r="HD23" i="3"/>
  <c r="HD105" i="3"/>
  <c r="HD106" i="3"/>
  <c r="HD13" i="1"/>
  <c r="HE5" i="1"/>
  <c r="HE20" i="3"/>
  <c r="HE91" i="3"/>
  <c r="HE138" i="3"/>
  <c r="HE142" i="3"/>
  <c r="HE99" i="3"/>
  <c r="HE15" i="1"/>
  <c r="HE16" i="1"/>
  <c r="HE17" i="1"/>
  <c r="HE19" i="1"/>
  <c r="HE18" i="1"/>
  <c r="HD17" i="4"/>
  <c r="HE67" i="3"/>
  <c r="HE114" i="3"/>
  <c r="HE100" i="3"/>
  <c r="HE104" i="3"/>
  <c r="HE101" i="3"/>
  <c r="HE103" i="3"/>
  <c r="HE107" i="3"/>
  <c r="HE102" i="3"/>
  <c r="HE109" i="3"/>
  <c r="HE15" i="3"/>
  <c r="HE106" i="3"/>
  <c r="HE105" i="3"/>
  <c r="HE116" i="3"/>
  <c r="HE117" i="3"/>
  <c r="HE69" i="3"/>
  <c r="HE70" i="3"/>
  <c r="HF5" i="3"/>
  <c r="HE13" i="1"/>
  <c r="HF5" i="1"/>
  <c r="HF99" i="3"/>
  <c r="HF20" i="3"/>
  <c r="HF91" i="3"/>
  <c r="HF95" i="3"/>
  <c r="HF138" i="3"/>
  <c r="HF44" i="3"/>
  <c r="HF48" i="3"/>
  <c r="HE77" i="3"/>
  <c r="HE22" i="3"/>
  <c r="HF142" i="3"/>
  <c r="HF100" i="3"/>
  <c r="HF104" i="3"/>
  <c r="HF102" i="3"/>
  <c r="HF103" i="3"/>
  <c r="HF101" i="3"/>
  <c r="HF107" i="3"/>
  <c r="HF109" i="3"/>
  <c r="HF19" i="1"/>
  <c r="HF15" i="1"/>
  <c r="HF16" i="1"/>
  <c r="HF18" i="1"/>
  <c r="HF17" i="1"/>
  <c r="HF114" i="3"/>
  <c r="HE17" i="4"/>
  <c r="HF67" i="3"/>
  <c r="HF70" i="3"/>
  <c r="HF15" i="3"/>
  <c r="HG5" i="3"/>
  <c r="HF116" i="3"/>
  <c r="HF117" i="3"/>
  <c r="HF105" i="3"/>
  <c r="HF106" i="3"/>
  <c r="HF13" i="1"/>
  <c r="HG99" i="3"/>
  <c r="HG20" i="3"/>
  <c r="HG91" i="3"/>
  <c r="HG138" i="3"/>
  <c r="HG18" i="1"/>
  <c r="HG19" i="1"/>
  <c r="HG15" i="1"/>
  <c r="HG17" i="1"/>
  <c r="HG16" i="1"/>
  <c r="HG95" i="3"/>
  <c r="HG114" i="3"/>
  <c r="HF17" i="4"/>
  <c r="HG67" i="3"/>
  <c r="HG70" i="3"/>
  <c r="HG102" i="3"/>
  <c r="HG107" i="3"/>
  <c r="HG109" i="3"/>
  <c r="HG15" i="3"/>
  <c r="HG100" i="3"/>
  <c r="HG103" i="3"/>
  <c r="HG101" i="3"/>
  <c r="HH5" i="3"/>
  <c r="HG116" i="3"/>
  <c r="HG117" i="3"/>
  <c r="HH91" i="3"/>
  <c r="HH95" i="3"/>
  <c r="HH138" i="3"/>
  <c r="HH142" i="3"/>
  <c r="HH99" i="3"/>
  <c r="HH20" i="3"/>
  <c r="HG13" i="1"/>
  <c r="HH5" i="1"/>
  <c r="HH101" i="3"/>
  <c r="HH103" i="3"/>
  <c r="HH107" i="3"/>
  <c r="HH109" i="3"/>
  <c r="HH15" i="3"/>
  <c r="HH100" i="3"/>
  <c r="HH104" i="3"/>
  <c r="HH102" i="3"/>
  <c r="HH17" i="1"/>
  <c r="HH18" i="1"/>
  <c r="HH19" i="1"/>
  <c r="HH16" i="1"/>
  <c r="HH15" i="1"/>
  <c r="HH67" i="3"/>
  <c r="HG17" i="4"/>
  <c r="HH114" i="3"/>
  <c r="HH116" i="3"/>
  <c r="HH117" i="3"/>
  <c r="HH105" i="3"/>
  <c r="HH106" i="3"/>
  <c r="HH70" i="3"/>
  <c r="HH69" i="3"/>
  <c r="HI5" i="3"/>
  <c r="HI99" i="3"/>
  <c r="HI91" i="3"/>
  <c r="HI95" i="3"/>
  <c r="HI138" i="3"/>
  <c r="HI142" i="3"/>
  <c r="HI20" i="3"/>
  <c r="HH13" i="1"/>
  <c r="HI5" i="1"/>
  <c r="HI16" i="1"/>
  <c r="HI17" i="1"/>
  <c r="HI18" i="1"/>
  <c r="HI19" i="1"/>
  <c r="HI15" i="1"/>
  <c r="HH17" i="4"/>
  <c r="HI67" i="3"/>
  <c r="HI114" i="3"/>
  <c r="HI102" i="3"/>
  <c r="HI103" i="3"/>
  <c r="HI107" i="3"/>
  <c r="HI109" i="3"/>
  <c r="HI15" i="3"/>
  <c r="HI100" i="3"/>
  <c r="HI104" i="3"/>
  <c r="HI101" i="3"/>
  <c r="HI105" i="3"/>
  <c r="HI106" i="3"/>
  <c r="HI116" i="3"/>
  <c r="HI117" i="3"/>
  <c r="HJ5" i="3"/>
  <c r="HI124" i="3"/>
  <c r="HI111" i="3"/>
  <c r="HJ20" i="3"/>
  <c r="HJ91" i="3"/>
  <c r="HJ138" i="3"/>
  <c r="HJ142" i="3"/>
  <c r="HJ99" i="3"/>
  <c r="HI13" i="1"/>
  <c r="HJ5" i="1"/>
  <c r="HJ101" i="3"/>
  <c r="HJ102" i="3"/>
  <c r="HJ105" i="3"/>
  <c r="HJ103" i="3"/>
  <c r="HJ107" i="3"/>
  <c r="HJ109" i="3"/>
  <c r="HJ15" i="3"/>
  <c r="HJ100" i="3"/>
  <c r="HJ104" i="3"/>
  <c r="HI17" i="4"/>
  <c r="HJ67" i="3"/>
  <c r="HJ69" i="3"/>
  <c r="HJ114" i="3"/>
  <c r="HJ15" i="1"/>
  <c r="HJ16" i="1"/>
  <c r="HJ17" i="1"/>
  <c r="HJ18" i="1"/>
  <c r="HJ19" i="1"/>
  <c r="HK5" i="3"/>
  <c r="HJ116" i="3"/>
  <c r="HJ117" i="3"/>
  <c r="HJ106" i="3"/>
  <c r="HJ111" i="3"/>
  <c r="HK99" i="3"/>
  <c r="HK20" i="3"/>
  <c r="HK91" i="3"/>
  <c r="HK95" i="3"/>
  <c r="HK138" i="3"/>
  <c r="HK142" i="3"/>
  <c r="HJ13" i="1"/>
  <c r="HK5" i="1"/>
  <c r="HJ17" i="4"/>
  <c r="HK67" i="3"/>
  <c r="HK69" i="3"/>
  <c r="HK114" i="3"/>
  <c r="HK100" i="3"/>
  <c r="HK104" i="3"/>
  <c r="HK101" i="3"/>
  <c r="HK102" i="3"/>
  <c r="HK105" i="3"/>
  <c r="HK103" i="3"/>
  <c r="HK107" i="3"/>
  <c r="HK109" i="3"/>
  <c r="HK15" i="3"/>
  <c r="HK15" i="1"/>
  <c r="HK16" i="1"/>
  <c r="HK17" i="1"/>
  <c r="HK18" i="1"/>
  <c r="HK19" i="1"/>
  <c r="HK44" i="3"/>
  <c r="HK48" i="3"/>
  <c r="HK116" i="3"/>
  <c r="HK117" i="3"/>
  <c r="HL5" i="3"/>
  <c r="HK13" i="1"/>
  <c r="HL99" i="3"/>
  <c r="HL20" i="3"/>
  <c r="HL91" i="3"/>
  <c r="HL95" i="3"/>
  <c r="HL138" i="3"/>
  <c r="HL100" i="3"/>
  <c r="HL104" i="3"/>
  <c r="HL101" i="3"/>
  <c r="HL102" i="3"/>
  <c r="HL103" i="3"/>
  <c r="HL107" i="3"/>
  <c r="HL109" i="3"/>
  <c r="HL15" i="3"/>
  <c r="HL15" i="1"/>
  <c r="HL16" i="1"/>
  <c r="HL17" i="1"/>
  <c r="HL18" i="1"/>
  <c r="HL19" i="1"/>
  <c r="HL114" i="3"/>
  <c r="HK17" i="4"/>
  <c r="HL67" i="3"/>
  <c r="HL69" i="3"/>
  <c r="HL116" i="3"/>
  <c r="HL117" i="3"/>
  <c r="HL105" i="3"/>
  <c r="HL106" i="3"/>
  <c r="HM5" i="3"/>
  <c r="HL13" i="1"/>
  <c r="HM5" i="1"/>
  <c r="HM91" i="3"/>
  <c r="HM95" i="3"/>
  <c r="HM138" i="3"/>
  <c r="HM99" i="3"/>
  <c r="HM20" i="3"/>
  <c r="HM142" i="3"/>
  <c r="HM100" i="3"/>
  <c r="HM101" i="3"/>
  <c r="HM102" i="3"/>
  <c r="HM103" i="3"/>
  <c r="HM107" i="3"/>
  <c r="HM109" i="3"/>
  <c r="HM67" i="3"/>
  <c r="HM114" i="3"/>
  <c r="HL17" i="4"/>
  <c r="HM16" i="1"/>
  <c r="HM17" i="1"/>
  <c r="HM15" i="1"/>
  <c r="HM18" i="1"/>
  <c r="HM19" i="1"/>
  <c r="HM15" i="3"/>
  <c r="HM69" i="3"/>
  <c r="HM70" i="3"/>
  <c r="HN5" i="3"/>
  <c r="HM106" i="3"/>
  <c r="HM116" i="3"/>
  <c r="HM117" i="3"/>
  <c r="HM104" i="3"/>
  <c r="HM13" i="1"/>
  <c r="HN5" i="1"/>
  <c r="HN91" i="3"/>
  <c r="HN138" i="3"/>
  <c r="HN142" i="3"/>
  <c r="HN99" i="3"/>
  <c r="HN20" i="3"/>
  <c r="HN67" i="3"/>
  <c r="HN114" i="3"/>
  <c r="HM17" i="4"/>
  <c r="HN16" i="1"/>
  <c r="HN15" i="1"/>
  <c r="HN17" i="1"/>
  <c r="HN18" i="1"/>
  <c r="HN19" i="1"/>
  <c r="HN109" i="3"/>
  <c r="HN15" i="3"/>
  <c r="HN100" i="3"/>
  <c r="HN101" i="3"/>
  <c r="HN102" i="3"/>
  <c r="HN106" i="3"/>
  <c r="HN103" i="3"/>
  <c r="HN107" i="3"/>
  <c r="HN116" i="3"/>
  <c r="HN117" i="3"/>
  <c r="HN105" i="3"/>
  <c r="HO5" i="3"/>
  <c r="HN13" i="1"/>
  <c r="HO91" i="3"/>
  <c r="HO95" i="3"/>
  <c r="HO138" i="3"/>
  <c r="HO99" i="3"/>
  <c r="HO20" i="3"/>
  <c r="HO142" i="3"/>
  <c r="HO15" i="1"/>
  <c r="HO16" i="1"/>
  <c r="HO17" i="1"/>
  <c r="HO18" i="1"/>
  <c r="HO19" i="1"/>
  <c r="HN17" i="4"/>
  <c r="HO67" i="3"/>
  <c r="HO114" i="3"/>
  <c r="HO107" i="3"/>
  <c r="HO109" i="3"/>
  <c r="HO15" i="3"/>
  <c r="HO100" i="3"/>
  <c r="HO104" i="3"/>
  <c r="HO101" i="3"/>
  <c r="HO102" i="3"/>
  <c r="HO103" i="3"/>
  <c r="HO44" i="3"/>
  <c r="HO48" i="3"/>
  <c r="HO117" i="3"/>
  <c r="HO116" i="3"/>
  <c r="HO69" i="3"/>
  <c r="HO70" i="3"/>
  <c r="HP5" i="3"/>
  <c r="HO13" i="1"/>
  <c r="HP5" i="1"/>
  <c r="HP20" i="3"/>
  <c r="HP91" i="3"/>
  <c r="HP138" i="3"/>
  <c r="HP99" i="3"/>
  <c r="HP103" i="3"/>
  <c r="HP107" i="3"/>
  <c r="HP109" i="3"/>
  <c r="HP15" i="3"/>
  <c r="HP100" i="3"/>
  <c r="HP101" i="3"/>
  <c r="HP102" i="3"/>
  <c r="HP95" i="3"/>
  <c r="HO17" i="4"/>
  <c r="HP67" i="3"/>
  <c r="HP114" i="3"/>
  <c r="HP16" i="1"/>
  <c r="HP17" i="1"/>
  <c r="HP18" i="1"/>
  <c r="HP19" i="1"/>
  <c r="HP15" i="1"/>
  <c r="HP116" i="3"/>
  <c r="HP117" i="3"/>
  <c r="HQ5" i="3"/>
  <c r="HP69" i="3"/>
  <c r="HP70" i="3"/>
  <c r="HP23" i="3"/>
  <c r="HP104" i="3"/>
  <c r="HP124" i="3"/>
  <c r="HP13" i="1"/>
  <c r="HQ5" i="1"/>
  <c r="HP77" i="3"/>
  <c r="HP22" i="3"/>
  <c r="HQ99" i="3"/>
  <c r="HQ20" i="3"/>
  <c r="HQ91" i="3"/>
  <c r="HQ95" i="3"/>
  <c r="HQ138" i="3"/>
  <c r="HQ142" i="3"/>
  <c r="HQ15" i="1"/>
  <c r="HQ16" i="1"/>
  <c r="HQ17" i="1"/>
  <c r="HQ18" i="1"/>
  <c r="HQ19" i="1"/>
  <c r="HP17" i="4"/>
  <c r="HQ67" i="3"/>
  <c r="HQ114" i="3"/>
  <c r="HQ102" i="3"/>
  <c r="HQ106" i="3"/>
  <c r="HQ103" i="3"/>
  <c r="HQ107" i="3"/>
  <c r="HQ109" i="3"/>
  <c r="HQ100" i="3"/>
  <c r="HQ104" i="3"/>
  <c r="HQ101" i="3"/>
  <c r="HQ15" i="3"/>
  <c r="HQ116" i="3"/>
  <c r="HQ117" i="3"/>
  <c r="HR5" i="3"/>
  <c r="HQ69" i="3"/>
  <c r="HQ70" i="3"/>
  <c r="HQ77" i="3"/>
  <c r="HQ105" i="3"/>
  <c r="HQ23" i="3"/>
  <c r="HQ22" i="3"/>
  <c r="HR99" i="3"/>
  <c r="HR20" i="3"/>
  <c r="HR91" i="3"/>
  <c r="HR95" i="3"/>
  <c r="HR138" i="3"/>
  <c r="HR142" i="3"/>
  <c r="HQ13" i="1"/>
  <c r="HR5" i="1"/>
  <c r="HR101" i="3"/>
  <c r="HR102" i="3"/>
  <c r="HR103" i="3"/>
  <c r="HR107" i="3"/>
  <c r="HR109" i="3"/>
  <c r="HR15" i="3"/>
  <c r="HR100" i="3"/>
  <c r="HQ17" i="4"/>
  <c r="HR67" i="3"/>
  <c r="HR114" i="3"/>
  <c r="HR15" i="1"/>
  <c r="HR16" i="1"/>
  <c r="HR17" i="1"/>
  <c r="HR18" i="1"/>
  <c r="HR19" i="1"/>
  <c r="HS5" i="3"/>
  <c r="HR69" i="3"/>
  <c r="HR70" i="3"/>
  <c r="HR116" i="3"/>
  <c r="HR117" i="3"/>
  <c r="HR13" i="1"/>
  <c r="HS5" i="1"/>
  <c r="HS99" i="3"/>
  <c r="HS20" i="3"/>
  <c r="HS91" i="3"/>
  <c r="HS95" i="3"/>
  <c r="HS138" i="3"/>
  <c r="HS44" i="3"/>
  <c r="HS48" i="3"/>
  <c r="HS100" i="3"/>
  <c r="HS102" i="3"/>
  <c r="HS103" i="3"/>
  <c r="HS107" i="3"/>
  <c r="HS109" i="3"/>
  <c r="HS15" i="3"/>
  <c r="HS101" i="3"/>
  <c r="HS15" i="1"/>
  <c r="HS16" i="1"/>
  <c r="HS17" i="1"/>
  <c r="HS18" i="1"/>
  <c r="HS19" i="1"/>
  <c r="HR17" i="4"/>
  <c r="HS67" i="3"/>
  <c r="HS114" i="3"/>
  <c r="HS69" i="3"/>
  <c r="HS70" i="3"/>
  <c r="HT5" i="3"/>
  <c r="HS116" i="3"/>
  <c r="HS117" i="3"/>
  <c r="HS106" i="3"/>
  <c r="HS105" i="3"/>
  <c r="HS104" i="3"/>
  <c r="HS13" i="1"/>
  <c r="HT5" i="1"/>
  <c r="HT138" i="3"/>
  <c r="HT99" i="3"/>
  <c r="HT20" i="3"/>
  <c r="HT91" i="3"/>
  <c r="HT44" i="3"/>
  <c r="HT48" i="3"/>
  <c r="HT142" i="3"/>
  <c r="HT114" i="3"/>
  <c r="HS17" i="4"/>
  <c r="HT67" i="3"/>
  <c r="HT15" i="1"/>
  <c r="HT16" i="1"/>
  <c r="HT17" i="1"/>
  <c r="HT19" i="1"/>
  <c r="HT18" i="1"/>
  <c r="HT101" i="3"/>
  <c r="HT102" i="3"/>
  <c r="HT106" i="3"/>
  <c r="HT103" i="3"/>
  <c r="HT107" i="3"/>
  <c r="HT100" i="3"/>
  <c r="HT109" i="3"/>
  <c r="HT15" i="3"/>
  <c r="HT105" i="3"/>
  <c r="HT69" i="3"/>
  <c r="HT70" i="3"/>
  <c r="HU5" i="3"/>
  <c r="HT116" i="3"/>
  <c r="HT117" i="3"/>
  <c r="HT13" i="1"/>
  <c r="HU5" i="1"/>
  <c r="HU91" i="3"/>
  <c r="HU138" i="3"/>
  <c r="HU142" i="3"/>
  <c r="HU99" i="3"/>
  <c r="HU20" i="3"/>
  <c r="HU100" i="3"/>
  <c r="HU101" i="3"/>
  <c r="HU102" i="3"/>
  <c r="HU103" i="3"/>
  <c r="HU107" i="3"/>
  <c r="HU109" i="3"/>
  <c r="HU15" i="3"/>
  <c r="HU19" i="1"/>
  <c r="HU15" i="1"/>
  <c r="HU16" i="1"/>
  <c r="HU18" i="1"/>
  <c r="HU17" i="1"/>
  <c r="HU67" i="3"/>
  <c r="HU70" i="3"/>
  <c r="HU114" i="3"/>
  <c r="HT17" i="4"/>
  <c r="HU116" i="3"/>
  <c r="HU117" i="3"/>
  <c r="HU106" i="3"/>
  <c r="HU105" i="3"/>
  <c r="HV5" i="3"/>
  <c r="HU13" i="1"/>
  <c r="HV138" i="3"/>
  <c r="HV142" i="3"/>
  <c r="HV99" i="3"/>
  <c r="HV20" i="3"/>
  <c r="HV91" i="3"/>
  <c r="HV95" i="3"/>
  <c r="HV18" i="1"/>
  <c r="HV19" i="1"/>
  <c r="HV15" i="1"/>
  <c r="HV17" i="1"/>
  <c r="HV16" i="1"/>
  <c r="HV114" i="3"/>
  <c r="HV67" i="3"/>
  <c r="HU17" i="4"/>
  <c r="HV109" i="3"/>
  <c r="HV15" i="3"/>
  <c r="HV100" i="3"/>
  <c r="HV101" i="3"/>
  <c r="HV102" i="3"/>
  <c r="HV103" i="3"/>
  <c r="HV107" i="3"/>
  <c r="HV116" i="3"/>
  <c r="HV117" i="3"/>
  <c r="HV69" i="3"/>
  <c r="HV70" i="3"/>
  <c r="HV77" i="3"/>
  <c r="HV23" i="3"/>
  <c r="HW5" i="3"/>
  <c r="HW138" i="3"/>
  <c r="HW99" i="3"/>
  <c r="HW20" i="3"/>
  <c r="HW91" i="3"/>
  <c r="HW95" i="3"/>
  <c r="HV13" i="1"/>
  <c r="HW5" i="1"/>
  <c r="HW142" i="3"/>
  <c r="HW17" i="1"/>
  <c r="HW18" i="1"/>
  <c r="HW19" i="1"/>
  <c r="HW16" i="1"/>
  <c r="HW15" i="1"/>
  <c r="HW67" i="3"/>
  <c r="HW70" i="3"/>
  <c r="HW114" i="3"/>
  <c r="HV17" i="4"/>
  <c r="HW107" i="3"/>
  <c r="HW100" i="3"/>
  <c r="HW104" i="3"/>
  <c r="HW101" i="3"/>
  <c r="HW102" i="3"/>
  <c r="HW103" i="3"/>
  <c r="HW109" i="3"/>
  <c r="HW15" i="3"/>
  <c r="HW105" i="3"/>
  <c r="HX5" i="3"/>
  <c r="HW117" i="3"/>
  <c r="HW116" i="3"/>
  <c r="HW124" i="3"/>
  <c r="HX91" i="3"/>
  <c r="HX138" i="3"/>
  <c r="HX99" i="3"/>
  <c r="HX20" i="3"/>
  <c r="HW13" i="1"/>
  <c r="HX5" i="1"/>
  <c r="HX142" i="3"/>
  <c r="HX103" i="3"/>
  <c r="HX109" i="3"/>
  <c r="HX15" i="3"/>
  <c r="HX100" i="3"/>
  <c r="HX101" i="3"/>
  <c r="HX102" i="3"/>
  <c r="HX106" i="3"/>
  <c r="HX107" i="3"/>
  <c r="HW17" i="4"/>
  <c r="HX67" i="3"/>
  <c r="HX114" i="3"/>
  <c r="HX16" i="1"/>
  <c r="HX17" i="1"/>
  <c r="HX18" i="1"/>
  <c r="HX19" i="1"/>
  <c r="HX15" i="1"/>
  <c r="HX95" i="3"/>
  <c r="HX44" i="3"/>
  <c r="HX48" i="3"/>
  <c r="HX116" i="3"/>
  <c r="HX117" i="3"/>
  <c r="HX69" i="3"/>
  <c r="HX70" i="3"/>
  <c r="HX23" i="3"/>
  <c r="HX105" i="3"/>
  <c r="HY5" i="3"/>
  <c r="HX13" i="1"/>
  <c r="HY5" i="1"/>
  <c r="HY20" i="3"/>
  <c r="HY91" i="3"/>
  <c r="HY138" i="3"/>
  <c r="HY142" i="3"/>
  <c r="HY99" i="3"/>
  <c r="HY15" i="1"/>
  <c r="HY16" i="1"/>
  <c r="HY17" i="1"/>
  <c r="HY18" i="1"/>
  <c r="HY19" i="1"/>
  <c r="HY102" i="3"/>
  <c r="HY107" i="3"/>
  <c r="HY109" i="3"/>
  <c r="HY15" i="3"/>
  <c r="HY100" i="3"/>
  <c r="HY101" i="3"/>
  <c r="HY103" i="3"/>
  <c r="HY67" i="3"/>
  <c r="HY69" i="3"/>
  <c r="HY114" i="3"/>
  <c r="HX17" i="4"/>
  <c r="HY117" i="3"/>
  <c r="HY116" i="3"/>
  <c r="HZ5" i="3"/>
  <c r="HY105" i="3"/>
  <c r="HY106" i="3"/>
  <c r="HZ20" i="3"/>
  <c r="HZ91" i="3"/>
  <c r="HZ138" i="3"/>
  <c r="HZ142" i="3"/>
  <c r="HZ99" i="3"/>
  <c r="HY13" i="1"/>
  <c r="HZ5" i="1"/>
  <c r="HZ16" i="1"/>
  <c r="HZ17" i="1"/>
  <c r="HZ18" i="1"/>
  <c r="HZ19" i="1"/>
  <c r="HZ15" i="1"/>
  <c r="HZ101" i="3"/>
  <c r="HZ103" i="3"/>
  <c r="HZ107" i="3"/>
  <c r="HZ109" i="3"/>
  <c r="HZ15" i="3"/>
  <c r="HZ100" i="3"/>
  <c r="HZ104" i="3"/>
  <c r="HZ102" i="3"/>
  <c r="HY17" i="4"/>
  <c r="HZ67" i="3"/>
  <c r="HZ114" i="3"/>
  <c r="IA5" i="3"/>
  <c r="HZ105" i="3"/>
  <c r="HZ106" i="3"/>
  <c r="HZ116" i="3"/>
  <c r="HZ117" i="3"/>
  <c r="HZ69" i="3"/>
  <c r="HZ22" i="3"/>
  <c r="HZ70" i="3"/>
  <c r="HZ23" i="3"/>
  <c r="HZ13" i="1"/>
  <c r="IA5" i="1"/>
  <c r="IA138" i="3"/>
  <c r="IA99" i="3"/>
  <c r="IA20" i="3"/>
  <c r="IA91" i="3"/>
  <c r="IA142" i="3"/>
  <c r="IA15" i="1"/>
  <c r="IA16" i="1"/>
  <c r="IA17" i="1"/>
  <c r="IA18" i="1"/>
  <c r="IA19" i="1"/>
  <c r="HZ17" i="4"/>
  <c r="IA67" i="3"/>
  <c r="IA69" i="3"/>
  <c r="IA114" i="3"/>
  <c r="IA100" i="3"/>
  <c r="IA102" i="3"/>
  <c r="IA103" i="3"/>
  <c r="IA107" i="3"/>
  <c r="IA109" i="3"/>
  <c r="IA101" i="3"/>
  <c r="IA15" i="3"/>
  <c r="IA116" i="3"/>
  <c r="IA117" i="3"/>
  <c r="IB5" i="3"/>
  <c r="IB99" i="3"/>
  <c r="IB20" i="3"/>
  <c r="IB91" i="3"/>
  <c r="IB95" i="3"/>
  <c r="IB138" i="3"/>
  <c r="IA13" i="1"/>
  <c r="IB5" i="1"/>
  <c r="IB142" i="3"/>
  <c r="IB101" i="3"/>
  <c r="IB102" i="3"/>
  <c r="IB103" i="3"/>
  <c r="IB107" i="3"/>
  <c r="IB100" i="3"/>
  <c r="IB104" i="3"/>
  <c r="IB109" i="3"/>
  <c r="IB114" i="3"/>
  <c r="IA17" i="4"/>
  <c r="IB67" i="3"/>
  <c r="IB70" i="3"/>
  <c r="IB15" i="1"/>
  <c r="IB16" i="1"/>
  <c r="IB17" i="1"/>
  <c r="IB18" i="1"/>
  <c r="IB19" i="1"/>
  <c r="IB15" i="3"/>
  <c r="IB116" i="3"/>
  <c r="IB117" i="3"/>
  <c r="IC5" i="3"/>
  <c r="IB105" i="3"/>
  <c r="IB106" i="3"/>
  <c r="IB23" i="3"/>
  <c r="IB13" i="1"/>
  <c r="IC5" i="1"/>
  <c r="IC99" i="3"/>
  <c r="IC20" i="3"/>
  <c r="IC91" i="3"/>
  <c r="IC138" i="3"/>
  <c r="IC142" i="3"/>
  <c r="IC19" i="1"/>
  <c r="IC15" i="1"/>
  <c r="IC16" i="1"/>
  <c r="IC17" i="1"/>
  <c r="IC18" i="1"/>
  <c r="IC67" i="3"/>
  <c r="IC69" i="3"/>
  <c r="IB17" i="4"/>
  <c r="IC114" i="3"/>
  <c r="IC100" i="3"/>
  <c r="IC101" i="3"/>
  <c r="IC102" i="3"/>
  <c r="IC105" i="3"/>
  <c r="IC103" i="3"/>
  <c r="IC107" i="3"/>
  <c r="IC109" i="3"/>
  <c r="IC15" i="3"/>
  <c r="IC70" i="3"/>
  <c r="IC106" i="3"/>
  <c r="IC116" i="3"/>
  <c r="IC117" i="3"/>
  <c r="ID5" i="3"/>
  <c r="IC13" i="1"/>
  <c r="ID5" i="1"/>
  <c r="ID91" i="3"/>
  <c r="ID138" i="3"/>
  <c r="ID99" i="3"/>
  <c r="ID20" i="3"/>
  <c r="ID142" i="3"/>
  <c r="ID114" i="3"/>
  <c r="IC17" i="4"/>
  <c r="ID67" i="3"/>
  <c r="ID69" i="3"/>
  <c r="ID44" i="3"/>
  <c r="ID48" i="3"/>
  <c r="ID95" i="3"/>
  <c r="ID18" i="1"/>
  <c r="ID15" i="1"/>
  <c r="ID16" i="1"/>
  <c r="ID17" i="1"/>
  <c r="ID19" i="1"/>
  <c r="ID109" i="3"/>
  <c r="ID100" i="3"/>
  <c r="ID101" i="3"/>
  <c r="ID102" i="3"/>
  <c r="ID103" i="3"/>
  <c r="ID107" i="3"/>
  <c r="ID15" i="3"/>
  <c r="IE5" i="3"/>
  <c r="ID104" i="3"/>
  <c r="ID117" i="3"/>
  <c r="ID116" i="3"/>
  <c r="IE91" i="3"/>
  <c r="IE138" i="3"/>
  <c r="IE99" i="3"/>
  <c r="IE20" i="3"/>
  <c r="ID13" i="1"/>
  <c r="IE5" i="1"/>
  <c r="ID17" i="4"/>
  <c r="IE67" i="3"/>
  <c r="IE114" i="3"/>
  <c r="IE107" i="3"/>
  <c r="IE100" i="3"/>
  <c r="IE101" i="3"/>
  <c r="IE102" i="3"/>
  <c r="IE105" i="3"/>
  <c r="IE103" i="3"/>
  <c r="IE109" i="3"/>
  <c r="IE17" i="1"/>
  <c r="IE19" i="1"/>
  <c r="IE15" i="1"/>
  <c r="IE16" i="1"/>
  <c r="IE18" i="1"/>
  <c r="IE95" i="3"/>
  <c r="IE15" i="3"/>
  <c r="IF5" i="3"/>
  <c r="IE106" i="3"/>
  <c r="IE117" i="3"/>
  <c r="IE116" i="3"/>
  <c r="IE13" i="1"/>
  <c r="IF5" i="1"/>
  <c r="IF91" i="3"/>
  <c r="IF138" i="3"/>
  <c r="IF99" i="3"/>
  <c r="IF20" i="3"/>
  <c r="IF95" i="3"/>
  <c r="IF16" i="1"/>
  <c r="IF18" i="1"/>
  <c r="IF19" i="1"/>
  <c r="IF15" i="1"/>
  <c r="IF17" i="1"/>
  <c r="IF67" i="3"/>
  <c r="IF69" i="3"/>
  <c r="IE17" i="4"/>
  <c r="IF114" i="3"/>
  <c r="IF103" i="3"/>
  <c r="IF109" i="3"/>
  <c r="IF15" i="3"/>
  <c r="IF100" i="3"/>
  <c r="IF101" i="3"/>
  <c r="IF102" i="3"/>
  <c r="IF107" i="3"/>
  <c r="IG5" i="3"/>
  <c r="IF116" i="3"/>
  <c r="IF117" i="3"/>
  <c r="IG99" i="3"/>
  <c r="IG20" i="3"/>
  <c r="IG138" i="3"/>
  <c r="IG91" i="3"/>
  <c r="IG95" i="3"/>
  <c r="IF13" i="1"/>
  <c r="IG5" i="1"/>
  <c r="IG114" i="3"/>
  <c r="IF17" i="4"/>
  <c r="IG67" i="3"/>
  <c r="IG15" i="1"/>
  <c r="IG17" i="1"/>
  <c r="IG18" i="1"/>
  <c r="IG19" i="1"/>
  <c r="IG16" i="1"/>
  <c r="IG102" i="3"/>
  <c r="IG107" i="3"/>
  <c r="IG101" i="3"/>
  <c r="IG103" i="3"/>
  <c r="IG109" i="3"/>
  <c r="IG15" i="3"/>
  <c r="IG100" i="3"/>
  <c r="IH5" i="3"/>
  <c r="IG117" i="3"/>
  <c r="IG116" i="3"/>
  <c r="IG105" i="3"/>
  <c r="IG106" i="3"/>
  <c r="IH99" i="3"/>
  <c r="IH20" i="3"/>
  <c r="IH91" i="3"/>
  <c r="IH95" i="3"/>
  <c r="IH138" i="3"/>
  <c r="IH142" i="3"/>
  <c r="IG13" i="1"/>
  <c r="IH5" i="1"/>
  <c r="IH101" i="3"/>
  <c r="IH103" i="3"/>
  <c r="IH109" i="3"/>
  <c r="IH15" i="3"/>
  <c r="IH100" i="3"/>
  <c r="IH104" i="3"/>
  <c r="IH102" i="3"/>
  <c r="IH107" i="3"/>
  <c r="IH16" i="1"/>
  <c r="IH17" i="1"/>
  <c r="IH18" i="1"/>
  <c r="IH19" i="1"/>
  <c r="IH15" i="1"/>
  <c r="IH67" i="3"/>
  <c r="IH70" i="3"/>
  <c r="IG17" i="4"/>
  <c r="IH114" i="3"/>
  <c r="IH116" i="3"/>
  <c r="IH117" i="3"/>
  <c r="II5" i="3"/>
  <c r="IH69" i="3"/>
  <c r="IH105" i="3"/>
  <c r="IH106" i="3"/>
  <c r="IH13" i="1"/>
  <c r="II5" i="1"/>
  <c r="II138" i="3"/>
  <c r="II99" i="3"/>
  <c r="II20" i="3"/>
  <c r="II91" i="3"/>
  <c r="II95" i="3"/>
  <c r="II15" i="1"/>
  <c r="II16" i="1"/>
  <c r="II17" i="1"/>
  <c r="II18" i="1"/>
  <c r="II19" i="1"/>
  <c r="II100" i="3"/>
  <c r="II102" i="3"/>
  <c r="II107" i="3"/>
  <c r="II109" i="3"/>
  <c r="II15" i="3"/>
  <c r="II101" i="3"/>
  <c r="II103" i="3"/>
  <c r="II114" i="3"/>
  <c r="IH17" i="4"/>
  <c r="II67" i="3"/>
  <c r="II117" i="3"/>
  <c r="II116" i="3"/>
  <c r="II69" i="3"/>
  <c r="II70" i="3"/>
  <c r="IJ5" i="3"/>
  <c r="II23" i="3"/>
  <c r="II22" i="3"/>
  <c r="IJ91" i="3"/>
  <c r="IJ95" i="3"/>
  <c r="IJ20" i="3"/>
  <c r="IJ138" i="3"/>
  <c r="IJ99" i="3"/>
  <c r="II13" i="1"/>
  <c r="IJ5" i="1"/>
  <c r="IJ67" i="3"/>
  <c r="IJ114" i="3"/>
  <c r="II17" i="4"/>
  <c r="IJ101" i="3"/>
  <c r="IJ103" i="3"/>
  <c r="IJ107" i="3"/>
  <c r="IJ100" i="3"/>
  <c r="IJ102" i="3"/>
  <c r="IJ109" i="3"/>
  <c r="IJ15" i="3"/>
  <c r="IJ15" i="1"/>
  <c r="IJ16" i="1"/>
  <c r="IJ17" i="1"/>
  <c r="IJ18" i="1"/>
  <c r="IJ19" i="1"/>
  <c r="IJ105" i="3"/>
  <c r="IJ106" i="3"/>
  <c r="IJ117" i="3"/>
  <c r="IJ116" i="3"/>
  <c r="IJ69" i="3"/>
  <c r="IJ70" i="3"/>
  <c r="IJ23" i="3"/>
  <c r="IK5" i="3"/>
  <c r="IK138" i="3"/>
  <c r="IK142" i="3"/>
  <c r="IK99" i="3"/>
  <c r="IK91" i="3"/>
  <c r="IK20" i="3"/>
  <c r="IJ13" i="1"/>
  <c r="IK5" i="1"/>
  <c r="IK100" i="3"/>
  <c r="IK102" i="3"/>
  <c r="IK103" i="3"/>
  <c r="IK101" i="3"/>
  <c r="IK107" i="3"/>
  <c r="IK109" i="3"/>
  <c r="IK15" i="3"/>
  <c r="IK44" i="3"/>
  <c r="IK48" i="3"/>
  <c r="IK95" i="3"/>
  <c r="IK67" i="3"/>
  <c r="IJ17" i="4"/>
  <c r="IK114" i="3"/>
  <c r="IK19" i="1"/>
  <c r="IK15" i="1"/>
  <c r="IK16" i="1"/>
  <c r="IK17" i="1"/>
  <c r="IK18" i="1"/>
  <c r="IK70" i="3"/>
  <c r="IK69" i="3"/>
  <c r="IL5" i="3"/>
  <c r="IK106" i="3"/>
  <c r="IK105" i="3"/>
  <c r="IK116" i="3"/>
  <c r="IK117" i="3"/>
  <c r="IL99" i="3"/>
  <c r="IL138" i="3"/>
  <c r="IL91" i="3"/>
  <c r="IL20" i="3"/>
  <c r="IK13" i="1"/>
  <c r="IL5" i="1"/>
  <c r="IK22" i="3"/>
  <c r="IK23" i="3"/>
  <c r="IL95" i="3"/>
  <c r="IK17" i="4"/>
  <c r="IL114" i="3"/>
  <c r="IL67" i="3"/>
  <c r="IL109" i="3"/>
  <c r="IL15" i="3"/>
  <c r="IL101" i="3"/>
  <c r="IL102" i="3"/>
  <c r="IL106" i="3"/>
  <c r="IL100" i="3"/>
  <c r="IL103" i="3"/>
  <c r="IL107" i="3"/>
  <c r="IL18" i="1"/>
  <c r="IL15" i="1"/>
  <c r="IL19" i="1"/>
  <c r="IL16" i="1"/>
  <c r="IL17" i="1"/>
  <c r="IL69" i="3"/>
  <c r="IL70" i="3"/>
  <c r="IL117" i="3"/>
  <c r="IL116" i="3"/>
  <c r="IL22" i="3"/>
  <c r="IL105" i="3"/>
  <c r="IM5" i="3"/>
  <c r="IL124" i="3"/>
  <c r="IM142" i="3"/>
  <c r="IM99" i="3"/>
  <c r="IM91" i="3"/>
  <c r="IM20" i="3"/>
  <c r="IL13" i="1"/>
  <c r="IM5" i="1"/>
  <c r="IM15" i="3"/>
  <c r="IM44" i="3"/>
  <c r="IM48" i="3"/>
  <c r="IM95" i="3"/>
  <c r="IM17" i="1"/>
  <c r="IM19" i="1"/>
  <c r="IM18" i="1"/>
  <c r="IM15" i="1"/>
  <c r="IM16" i="1"/>
  <c r="IM114" i="3"/>
  <c r="IL17" i="4"/>
  <c r="IM67" i="3"/>
  <c r="IN5" i="3"/>
  <c r="IM111" i="3"/>
  <c r="IM124" i="3"/>
  <c r="IM13" i="1"/>
  <c r="IM98" i="3"/>
  <c r="IN138" i="3"/>
  <c r="IN142" i="3"/>
  <c r="IN99" i="3"/>
  <c r="IN109" i="3"/>
  <c r="IN91" i="3"/>
  <c r="IN44" i="3"/>
  <c r="IN48" i="3"/>
  <c r="IN20" i="3"/>
  <c r="IM17" i="4"/>
  <c r="IN67" i="3"/>
  <c r="IN114" i="3"/>
  <c r="IN100" i="3"/>
  <c r="IN101" i="3"/>
  <c r="IN102" i="3"/>
  <c r="IN103" i="3"/>
  <c r="IN107" i="3"/>
  <c r="IN15" i="3"/>
  <c r="IN16" i="1"/>
  <c r="IN18" i="1"/>
  <c r="IN15" i="1"/>
  <c r="IN17" i="1"/>
  <c r="IN19" i="1"/>
  <c r="IO5" i="3"/>
  <c r="IN116" i="3"/>
  <c r="IN117" i="3"/>
  <c r="IN70" i="3"/>
  <c r="IN23" i="3"/>
  <c r="IN69" i="3"/>
  <c r="IN124" i="3"/>
  <c r="IN13" i="1"/>
  <c r="IO138" i="3"/>
  <c r="IO142" i="3"/>
  <c r="IO99" i="3"/>
  <c r="IO109" i="3"/>
  <c r="IO91" i="3"/>
  <c r="IO95" i="3"/>
  <c r="IO20" i="3"/>
  <c r="IO100" i="3"/>
  <c r="IO104" i="3"/>
  <c r="IO101" i="3"/>
  <c r="IO102" i="3"/>
  <c r="IO106" i="3"/>
  <c r="IO103" i="3"/>
  <c r="IO107" i="3"/>
  <c r="IN17" i="4"/>
  <c r="IO114" i="3"/>
  <c r="IO67" i="3"/>
  <c r="IO116" i="3"/>
  <c r="IO117" i="3"/>
  <c r="IP5" i="3"/>
  <c r="IO105" i="3"/>
  <c r="IP138" i="3"/>
  <c r="IP99" i="3"/>
  <c r="IP91" i="3"/>
  <c r="IP44" i="3"/>
  <c r="IP48" i="3"/>
  <c r="IP20" i="3"/>
  <c r="IP5" i="1"/>
  <c r="IP109" i="3"/>
  <c r="IP142" i="3"/>
  <c r="IP95" i="3"/>
  <c r="IP107" i="3"/>
  <c r="IP100" i="3"/>
  <c r="IP104" i="3"/>
  <c r="IP101" i="3"/>
  <c r="IP102" i="3"/>
  <c r="IP103" i="3"/>
  <c r="IP16" i="1"/>
  <c r="IP18" i="1"/>
  <c r="IP19" i="1"/>
  <c r="IP15" i="1"/>
  <c r="IP17" i="1"/>
  <c r="IO17" i="4"/>
  <c r="IP114" i="3"/>
  <c r="IP67" i="3"/>
  <c r="IP70" i="3"/>
  <c r="IP116" i="3"/>
  <c r="IP117" i="3"/>
  <c r="IQ5" i="3"/>
  <c r="IP13" i="1"/>
  <c r="IQ5" i="1"/>
  <c r="IQ20" i="3"/>
  <c r="IQ138" i="3"/>
  <c r="IQ99" i="3"/>
  <c r="IQ91" i="3"/>
  <c r="IQ95" i="3"/>
  <c r="IQ67" i="3"/>
  <c r="IQ70" i="3"/>
  <c r="IP17" i="4"/>
  <c r="IQ114" i="3"/>
  <c r="IQ15" i="1"/>
  <c r="IQ17" i="1"/>
  <c r="IQ18" i="1"/>
  <c r="IQ16" i="1"/>
  <c r="IQ19" i="1"/>
  <c r="IQ103" i="3"/>
  <c r="IQ107" i="3"/>
  <c r="IQ109" i="3"/>
  <c r="IQ100" i="3"/>
  <c r="IQ101" i="3"/>
  <c r="IQ102" i="3"/>
  <c r="IQ116" i="3"/>
  <c r="IQ117" i="3"/>
  <c r="IR5" i="3"/>
  <c r="IQ69" i="3"/>
  <c r="IQ124" i="3"/>
  <c r="IR99" i="3"/>
  <c r="IR91" i="3"/>
  <c r="IR20" i="3"/>
  <c r="IR138" i="3"/>
  <c r="IQ13" i="1"/>
  <c r="IR5" i="1"/>
  <c r="IQ23" i="3"/>
  <c r="IR142" i="3"/>
  <c r="IR44" i="3"/>
  <c r="IR48" i="3"/>
  <c r="IR102" i="3"/>
  <c r="IR103" i="3"/>
  <c r="IR107" i="3"/>
  <c r="IR109" i="3"/>
  <c r="IR100" i="3"/>
  <c r="IR101" i="3"/>
  <c r="IR67" i="3"/>
  <c r="IR114" i="3"/>
  <c r="IQ17" i="4"/>
  <c r="IR16" i="1"/>
  <c r="IR17" i="1"/>
  <c r="IR15" i="1"/>
  <c r="IR18" i="1"/>
  <c r="IR19" i="1"/>
  <c r="IR95" i="3"/>
  <c r="IR105" i="3"/>
  <c r="IR106" i="3"/>
  <c r="IR116" i="3"/>
  <c r="IR117" i="3"/>
  <c r="IR69" i="3"/>
  <c r="IR70" i="3"/>
  <c r="IS5" i="3"/>
  <c r="IS99" i="3"/>
  <c r="IS91" i="3"/>
  <c r="IS20" i="3"/>
  <c r="IS138" i="3"/>
  <c r="IR13" i="1"/>
  <c r="IS5" i="1"/>
  <c r="IS142" i="3"/>
  <c r="IS67" i="3"/>
  <c r="IR17" i="4"/>
  <c r="IS114" i="3"/>
  <c r="IS19" i="1"/>
  <c r="IS15" i="1"/>
  <c r="IS16" i="1"/>
  <c r="IS17" i="1"/>
  <c r="IS18" i="1"/>
  <c r="IS101" i="3"/>
  <c r="IS103" i="3"/>
  <c r="IS107" i="3"/>
  <c r="IS100" i="3"/>
  <c r="IS102" i="3"/>
  <c r="IS109" i="3"/>
  <c r="IS69" i="3"/>
  <c r="IS70" i="3"/>
  <c r="IT5" i="3"/>
  <c r="IS117" i="3"/>
  <c r="IS23" i="3"/>
  <c r="IS116" i="3"/>
  <c r="IS13" i="1"/>
  <c r="IT5" i="1"/>
  <c r="IT142" i="3"/>
  <c r="IT99" i="3"/>
  <c r="IT91" i="3"/>
  <c r="IT95" i="3"/>
  <c r="IT20" i="3"/>
  <c r="IS124" i="3"/>
  <c r="IT67" i="3"/>
  <c r="IS17" i="4"/>
  <c r="IT114" i="3"/>
  <c r="IT100" i="3"/>
  <c r="IT104" i="3"/>
  <c r="IT107" i="3"/>
  <c r="IT109" i="3"/>
  <c r="IT101" i="3"/>
  <c r="IT102" i="3"/>
  <c r="IT103" i="3"/>
  <c r="IT15" i="1"/>
  <c r="IT16" i="1"/>
  <c r="IT17" i="1"/>
  <c r="IT18" i="1"/>
  <c r="IT19" i="1"/>
  <c r="IU5" i="3"/>
  <c r="IT106" i="3"/>
  <c r="IT105" i="3"/>
  <c r="IT69" i="3"/>
  <c r="IT70" i="3"/>
  <c r="IT23" i="3"/>
  <c r="IT124" i="3"/>
  <c r="IU138" i="3"/>
  <c r="IU99" i="3"/>
  <c r="IU91" i="3"/>
  <c r="IU95" i="3"/>
  <c r="IU20" i="3"/>
  <c r="IT13" i="1"/>
  <c r="IU5" i="1"/>
  <c r="IU100" i="3"/>
  <c r="IU101" i="3"/>
  <c r="IU102" i="3"/>
  <c r="IU103" i="3"/>
  <c r="IU107" i="3"/>
  <c r="IU109" i="3"/>
  <c r="IU67" i="3"/>
  <c r="IU114" i="3"/>
  <c r="IT17" i="4"/>
  <c r="IU19" i="1"/>
  <c r="IU15" i="1"/>
  <c r="IU16" i="1"/>
  <c r="IU17" i="1"/>
  <c r="IU18" i="1"/>
  <c r="IU69" i="3"/>
  <c r="IU70" i="3"/>
  <c r="IU77" i="3"/>
  <c r="IU106" i="3"/>
  <c r="IU105" i="3"/>
  <c r="IU116" i="3"/>
  <c r="IU117" i="3"/>
  <c r="IV5" i="3"/>
  <c r="IV138" i="3"/>
  <c r="IV99" i="3"/>
  <c r="IV91" i="3"/>
  <c r="IV95" i="3"/>
  <c r="IV20" i="3"/>
  <c r="IU13" i="1"/>
  <c r="IV5" i="1"/>
  <c r="IV19" i="1"/>
  <c r="IV15" i="1"/>
  <c r="IV16" i="1"/>
  <c r="IV17" i="1"/>
  <c r="IV18" i="1"/>
  <c r="IV100" i="3"/>
  <c r="IV101" i="3"/>
  <c r="IV102" i="3"/>
  <c r="IV103" i="3"/>
  <c r="IV107" i="3"/>
  <c r="IV109" i="3"/>
  <c r="IV67" i="3"/>
  <c r="IV69" i="3"/>
  <c r="IV114" i="3"/>
  <c r="IU17" i="4"/>
  <c r="IW5" i="3"/>
  <c r="IV116" i="3"/>
  <c r="IV117" i="3"/>
  <c r="IV13" i="1"/>
  <c r="IW5" i="1"/>
  <c r="IW138" i="3"/>
  <c r="IW142" i="3"/>
  <c r="IW99" i="3"/>
  <c r="IW91" i="3"/>
  <c r="IW95" i="3"/>
  <c r="IW44" i="3"/>
  <c r="IW48" i="3"/>
  <c r="IW20" i="3"/>
  <c r="IW67" i="3"/>
  <c r="IV17" i="4"/>
  <c r="IW114" i="3"/>
  <c r="IW18" i="1"/>
  <c r="IW19" i="1"/>
  <c r="IW15" i="1"/>
  <c r="IW16" i="1"/>
  <c r="IW17" i="1"/>
  <c r="IW100" i="3"/>
  <c r="IW104" i="3"/>
  <c r="IW101" i="3"/>
  <c r="IW102" i="3"/>
  <c r="IW105" i="3"/>
  <c r="IW103" i="3"/>
  <c r="IW107" i="3"/>
  <c r="IW109" i="3"/>
  <c r="IX5" i="3"/>
  <c r="IW116" i="3"/>
  <c r="IW117" i="3"/>
  <c r="IW70" i="3"/>
  <c r="IW69" i="3"/>
  <c r="IW13" i="1"/>
  <c r="IX5" i="1"/>
  <c r="IW77" i="3"/>
  <c r="IX138" i="3"/>
  <c r="IX142" i="3"/>
  <c r="IX99" i="3"/>
  <c r="IX91" i="3"/>
  <c r="IX95" i="3"/>
  <c r="IX20" i="3"/>
  <c r="IW17" i="4"/>
  <c r="IX114" i="3"/>
  <c r="IX67" i="3"/>
  <c r="IX17" i="1"/>
  <c r="IX18" i="1"/>
  <c r="IX109" i="3"/>
  <c r="IX100" i="3"/>
  <c r="IX104" i="3"/>
  <c r="IX101" i="3"/>
  <c r="IX102" i="3"/>
  <c r="IX105" i="3"/>
  <c r="IX103" i="3"/>
  <c r="IX107" i="3"/>
  <c r="IX70" i="3"/>
  <c r="IX69" i="3"/>
  <c r="IX77" i="3"/>
  <c r="IX116" i="3"/>
  <c r="IX22" i="3"/>
  <c r="IX117" i="3"/>
  <c r="IY5" i="3"/>
  <c r="IX13" i="1"/>
  <c r="IY20" i="3"/>
  <c r="IX17" i="4"/>
  <c r="IY99" i="3"/>
  <c r="IY101" i="3"/>
  <c r="IZ5" i="3"/>
  <c r="IZ20" i="3"/>
  <c r="IZ142" i="3"/>
  <c r="IZ99" i="3"/>
  <c r="IZ91" i="3"/>
  <c r="IZ95" i="3"/>
  <c r="IZ44" i="3"/>
  <c r="IZ48" i="3"/>
  <c r="IY13" i="1"/>
  <c r="IZ103" i="3"/>
  <c r="IZ107" i="3"/>
  <c r="IZ109" i="3"/>
  <c r="IZ100" i="3"/>
  <c r="IZ104" i="3"/>
  <c r="IZ101" i="3"/>
  <c r="IZ102" i="3"/>
  <c r="IZ67" i="3"/>
  <c r="IZ69" i="3"/>
  <c r="IY17" i="4"/>
  <c r="IZ114" i="3"/>
  <c r="IZ13" i="1"/>
  <c r="JA5" i="3"/>
  <c r="JA99" i="3"/>
  <c r="IZ116" i="3"/>
  <c r="IZ117" i="3"/>
  <c r="IZ70" i="3"/>
  <c r="IZ23" i="3"/>
  <c r="IZ124" i="3"/>
  <c r="JA20" i="3"/>
  <c r="IZ17" i="4"/>
  <c r="JA142" i="3"/>
  <c r="JA67" i="3"/>
  <c r="JA69" i="3"/>
  <c r="JA70" i="3"/>
  <c r="JA23" i="3"/>
  <c r="JA114" i="3"/>
  <c r="JB5" i="3"/>
  <c r="JB20" i="3"/>
  <c r="JA13" i="1"/>
  <c r="JB99" i="3"/>
  <c r="JB109" i="3"/>
  <c r="JB91" i="3"/>
  <c r="JB138" i="3"/>
  <c r="JB142" i="3"/>
  <c r="JB103" i="3"/>
  <c r="JB107" i="3"/>
  <c r="JC5" i="3"/>
  <c r="JC138" i="3"/>
  <c r="JC99" i="3"/>
  <c r="JC91" i="3"/>
  <c r="JC95" i="3"/>
  <c r="JC20" i="3"/>
  <c r="JB13" i="1"/>
  <c r="JC67" i="3"/>
  <c r="JC114" i="3"/>
  <c r="JB17" i="4"/>
  <c r="JC100" i="3"/>
  <c r="JC101" i="3"/>
  <c r="JC102" i="3"/>
  <c r="JC103" i="3"/>
  <c r="JC107" i="3"/>
  <c r="JC109" i="3"/>
  <c r="JC106" i="3"/>
  <c r="JC105" i="3"/>
  <c r="JD5" i="3"/>
  <c r="JC104" i="3"/>
  <c r="JC116" i="3"/>
  <c r="JC117" i="3"/>
  <c r="JC69" i="3"/>
  <c r="JC70" i="3"/>
  <c r="JC23" i="3"/>
  <c r="JD138" i="3"/>
  <c r="JD142" i="3"/>
  <c r="JD99" i="3"/>
  <c r="JD91" i="3"/>
  <c r="JD44" i="3"/>
  <c r="JD48" i="3"/>
  <c r="JD20" i="3"/>
  <c r="JC13" i="1"/>
  <c r="JD95" i="3"/>
  <c r="JD100" i="3"/>
  <c r="JD101" i="3"/>
  <c r="JD102" i="3"/>
  <c r="JD103" i="3"/>
  <c r="JD107" i="3"/>
  <c r="JD109" i="3"/>
  <c r="JD67" i="3"/>
  <c r="JC17" i="4"/>
  <c r="JD114" i="3"/>
  <c r="JD69" i="3"/>
  <c r="JD70" i="3"/>
  <c r="JD116" i="3"/>
  <c r="JD117" i="3"/>
  <c r="JD105" i="3"/>
  <c r="JD106" i="3"/>
  <c r="JE5" i="3"/>
  <c r="JD13" i="1"/>
  <c r="JE138" i="3"/>
  <c r="JE99" i="3"/>
  <c r="JE91" i="3"/>
  <c r="JE95" i="3"/>
  <c r="JE20" i="3"/>
  <c r="JE100" i="3"/>
  <c r="JE104" i="3"/>
  <c r="JE101" i="3"/>
  <c r="JE102" i="3"/>
  <c r="JE103" i="3"/>
  <c r="JE107" i="3"/>
  <c r="JE109" i="3"/>
  <c r="JE67" i="3"/>
  <c r="JE70" i="3"/>
  <c r="JE114" i="3"/>
  <c r="JD17" i="4"/>
  <c r="JF5" i="3"/>
  <c r="JE116" i="3"/>
  <c r="JE117" i="3"/>
  <c r="JF138" i="3"/>
  <c r="JF99" i="3"/>
  <c r="JF91" i="3"/>
  <c r="JF95" i="3"/>
  <c r="JF20" i="3"/>
  <c r="JE13" i="1"/>
  <c r="JF67" i="3"/>
  <c r="JF69" i="3"/>
  <c r="JF114" i="3"/>
  <c r="JE17" i="4"/>
  <c r="JF109" i="3"/>
  <c r="JF100" i="3"/>
  <c r="JF101" i="3"/>
  <c r="JF102" i="3"/>
  <c r="JF103" i="3"/>
  <c r="JF107" i="3"/>
  <c r="JF104" i="3"/>
  <c r="JG5" i="3"/>
  <c r="JF116" i="3"/>
  <c r="JF117" i="3"/>
  <c r="JF105" i="3"/>
  <c r="JF106" i="3"/>
  <c r="JF124" i="3"/>
  <c r="JF13" i="1"/>
  <c r="JG138" i="3"/>
  <c r="JG99" i="3"/>
  <c r="JG91" i="3"/>
  <c r="JG95" i="3"/>
  <c r="JG20" i="3"/>
  <c r="JG107" i="3"/>
  <c r="JG109" i="3"/>
  <c r="JG100" i="3"/>
  <c r="JG101" i="3"/>
  <c r="JG102" i="3"/>
  <c r="JG103" i="3"/>
  <c r="JF17" i="4"/>
  <c r="JG114" i="3"/>
  <c r="JG67" i="3"/>
  <c r="JG105" i="3"/>
  <c r="JG106" i="3"/>
  <c r="JH5" i="3"/>
  <c r="JG69" i="3"/>
  <c r="JG70" i="3"/>
  <c r="JG117" i="3"/>
  <c r="JG116" i="3"/>
  <c r="JH91" i="3"/>
  <c r="JH44" i="3"/>
  <c r="JH20" i="3"/>
  <c r="JH142" i="3"/>
  <c r="JH99" i="3"/>
  <c r="JG13" i="1"/>
  <c r="JH67" i="3"/>
  <c r="JH70" i="3"/>
  <c r="JH23" i="3"/>
  <c r="JH114" i="3"/>
  <c r="JG17" i="4"/>
  <c r="JH95" i="3"/>
  <c r="JH48" i="3"/>
  <c r="JH103" i="3"/>
  <c r="JH107" i="3"/>
  <c r="JH109" i="3"/>
  <c r="JH100" i="3"/>
  <c r="JH104" i="3"/>
  <c r="JH101" i="3"/>
  <c r="JH102" i="3"/>
  <c r="JH69" i="3"/>
  <c r="JH22" i="3"/>
  <c r="JI5" i="3"/>
  <c r="JI99" i="3"/>
  <c r="JI91" i="3"/>
  <c r="JI20" i="3"/>
  <c r="JI138" i="3"/>
  <c r="JI142" i="3"/>
  <c r="JH13" i="1"/>
  <c r="JI44" i="3"/>
  <c r="JI48" i="3"/>
  <c r="JI102" i="3"/>
  <c r="JI103" i="3"/>
  <c r="JI107" i="3"/>
  <c r="JI109" i="3"/>
  <c r="JI100" i="3"/>
  <c r="JI104" i="3"/>
  <c r="JI101" i="3"/>
  <c r="JI67" i="3"/>
  <c r="JI69" i="3"/>
  <c r="JI114" i="3"/>
  <c r="JH17" i="4"/>
  <c r="JI95" i="3"/>
  <c r="JI116" i="3"/>
  <c r="JI117" i="3"/>
  <c r="JJ5" i="3"/>
  <c r="JI105" i="3"/>
  <c r="JI106" i="3"/>
  <c r="JI13" i="1"/>
  <c r="JJ99" i="3"/>
  <c r="JJ91" i="3"/>
  <c r="JJ95" i="3"/>
  <c r="JJ20" i="3"/>
  <c r="JJ138" i="3"/>
  <c r="JJ142" i="3"/>
  <c r="JJ67" i="3"/>
  <c r="JI17" i="4"/>
  <c r="JJ114" i="3"/>
  <c r="JJ101" i="3"/>
  <c r="JJ102" i="3"/>
  <c r="JJ103" i="3"/>
  <c r="JJ107" i="3"/>
  <c r="JJ109" i="3"/>
  <c r="JJ100" i="3"/>
  <c r="JJ116" i="3"/>
  <c r="JJ117" i="3"/>
  <c r="JK5" i="3"/>
  <c r="JJ69" i="3"/>
  <c r="JJ70" i="3"/>
  <c r="JJ23" i="3"/>
  <c r="JJ124" i="3"/>
  <c r="JJ13" i="1"/>
  <c r="JK99" i="3"/>
  <c r="JK91" i="3"/>
  <c r="JK95" i="3"/>
  <c r="JK20" i="3"/>
  <c r="JK138" i="3"/>
  <c r="JK100" i="3"/>
  <c r="JK101" i="3"/>
  <c r="JK102" i="3"/>
  <c r="JK103" i="3"/>
  <c r="JK107" i="3"/>
  <c r="JK109" i="3"/>
  <c r="JK67" i="3"/>
  <c r="JJ17" i="4"/>
  <c r="JK114" i="3"/>
  <c r="JL5" i="3"/>
  <c r="JK116" i="3"/>
  <c r="JK117" i="3"/>
  <c r="JK106" i="3"/>
  <c r="JK105" i="3"/>
  <c r="JK69" i="3"/>
  <c r="JK70" i="3"/>
  <c r="JL138" i="3"/>
  <c r="JL142" i="3"/>
  <c r="JL99" i="3"/>
  <c r="JL91" i="3"/>
  <c r="JL44" i="3"/>
  <c r="JL48" i="3"/>
  <c r="JL20" i="3"/>
  <c r="JK13" i="1"/>
  <c r="JL100" i="3"/>
  <c r="JL101" i="3"/>
  <c r="JL102" i="3"/>
  <c r="JL103" i="3"/>
  <c r="JL107" i="3"/>
  <c r="JL109" i="3"/>
  <c r="JL67" i="3"/>
  <c r="JL114" i="3"/>
  <c r="JK17" i="4"/>
  <c r="JL70" i="3"/>
  <c r="JL69" i="3"/>
  <c r="JL116" i="3"/>
  <c r="JL117" i="3"/>
  <c r="JM5" i="3"/>
  <c r="JL13" i="1"/>
  <c r="JM138" i="3"/>
  <c r="JM142" i="3"/>
  <c r="JM99" i="3"/>
  <c r="JM91" i="3"/>
  <c r="JM95" i="3"/>
  <c r="JM44" i="3"/>
  <c r="JM48" i="3"/>
  <c r="JM20" i="3"/>
  <c r="JM100" i="3"/>
  <c r="JM101" i="3"/>
  <c r="JM102" i="3"/>
  <c r="JM103" i="3"/>
  <c r="JM107" i="3"/>
  <c r="JM109" i="3"/>
  <c r="JM67" i="3"/>
  <c r="JM114" i="3"/>
  <c r="JL17" i="4"/>
  <c r="JN5" i="3"/>
  <c r="JM105" i="3"/>
  <c r="JM106" i="3"/>
  <c r="JM116" i="3"/>
  <c r="JM117" i="3"/>
  <c r="JM70" i="3"/>
  <c r="JM69" i="3"/>
  <c r="JM124" i="3"/>
  <c r="JM13" i="1"/>
  <c r="JN138" i="3"/>
  <c r="JN99" i="3"/>
  <c r="JN91" i="3"/>
  <c r="JN95" i="3"/>
  <c r="JN20" i="3"/>
  <c r="JN67" i="3"/>
  <c r="JN114" i="3"/>
  <c r="JM17" i="4"/>
  <c r="JN109" i="3"/>
  <c r="JN100" i="3"/>
  <c r="JN104" i="3"/>
  <c r="JN101" i="3"/>
  <c r="JN102" i="3"/>
  <c r="JN103" i="3"/>
  <c r="JN107" i="3"/>
  <c r="JN70" i="3"/>
  <c r="JN69" i="3"/>
  <c r="JN77" i="3"/>
  <c r="JO5" i="3"/>
  <c r="JN105" i="3"/>
  <c r="JN106" i="3"/>
  <c r="JN116" i="3"/>
  <c r="JN117" i="3"/>
  <c r="JN13" i="1"/>
  <c r="JO142" i="3"/>
  <c r="JO99" i="3"/>
  <c r="JO91" i="3"/>
  <c r="JO20" i="3"/>
  <c r="JN17" i="4"/>
  <c r="JO114" i="3"/>
  <c r="JO67" i="3"/>
  <c r="JO107" i="3"/>
  <c r="JO109" i="3"/>
  <c r="JO100" i="3"/>
  <c r="JO101" i="3"/>
  <c r="JO102" i="3"/>
  <c r="JO103" i="3"/>
  <c r="JP5" i="3"/>
  <c r="JO69" i="3"/>
  <c r="JO22" i="3"/>
  <c r="JO70" i="3"/>
  <c r="JO23" i="3"/>
  <c r="JO77" i="3"/>
  <c r="JP20" i="3"/>
  <c r="JP138" i="3"/>
  <c r="JP142" i="3"/>
  <c r="JP99" i="3"/>
  <c r="JP91" i="3"/>
  <c r="JP44" i="3"/>
  <c r="JP48" i="3"/>
  <c r="JO13" i="1"/>
  <c r="JP67" i="3"/>
  <c r="JO17" i="4"/>
  <c r="JP114" i="3"/>
  <c r="JP95" i="3"/>
  <c r="JP103" i="3"/>
  <c r="JP107" i="3"/>
  <c r="JP109" i="3"/>
  <c r="JP100" i="3"/>
  <c r="JP101" i="3"/>
  <c r="JP102" i="3"/>
  <c r="JP105" i="3"/>
  <c r="JP69" i="3"/>
  <c r="JP70" i="3"/>
  <c r="JP116" i="3"/>
  <c r="JP117" i="3"/>
  <c r="JQ5" i="3"/>
  <c r="JP104" i="3"/>
  <c r="JP13" i="1"/>
  <c r="JQ91" i="3"/>
  <c r="JQ95" i="3"/>
  <c r="JQ20" i="3"/>
  <c r="JQ138" i="3"/>
  <c r="JQ142" i="3"/>
  <c r="JQ99" i="3"/>
  <c r="JQ44" i="3"/>
  <c r="JQ48" i="3"/>
  <c r="JQ102" i="3"/>
  <c r="JQ103" i="3"/>
  <c r="JQ107" i="3"/>
  <c r="JQ109" i="3"/>
  <c r="JQ100" i="3"/>
  <c r="JQ101" i="3"/>
  <c r="JQ67" i="3"/>
  <c r="JP17" i="4"/>
  <c r="JQ114" i="3"/>
  <c r="JQ105" i="3"/>
  <c r="JQ106" i="3"/>
  <c r="JR5" i="3"/>
  <c r="JQ104" i="3"/>
  <c r="JQ116" i="3"/>
  <c r="JQ117" i="3"/>
  <c r="JQ13" i="1"/>
  <c r="JR99" i="3"/>
  <c r="JR91" i="3"/>
  <c r="JR95" i="3"/>
  <c r="JR20" i="3"/>
  <c r="JR138" i="3"/>
  <c r="JR142" i="3"/>
  <c r="JR44" i="3"/>
  <c r="JR48" i="3"/>
  <c r="JR101" i="3"/>
  <c r="JR102" i="3"/>
  <c r="JR106" i="3"/>
  <c r="JR103" i="3"/>
  <c r="JR107" i="3"/>
  <c r="JR109" i="3"/>
  <c r="JR100" i="3"/>
  <c r="JR104" i="3"/>
  <c r="JR67" i="3"/>
  <c r="JR69" i="3"/>
  <c r="JQ17" i="4"/>
  <c r="JR114" i="3"/>
  <c r="JS5" i="3"/>
  <c r="JR116" i="3"/>
  <c r="JR117" i="3"/>
  <c r="JR105" i="3"/>
  <c r="JR111" i="3"/>
  <c r="JR13" i="1"/>
  <c r="JS99" i="3"/>
  <c r="JS91" i="3"/>
  <c r="JS20" i="3"/>
  <c r="JS138" i="3"/>
  <c r="JS142" i="3"/>
  <c r="JS67" i="3"/>
  <c r="JS70" i="3"/>
  <c r="JR17" i="4"/>
  <c r="JS114" i="3"/>
  <c r="JS100" i="3"/>
  <c r="JS101" i="3"/>
  <c r="JS102" i="3"/>
  <c r="JS103" i="3"/>
  <c r="JS107" i="3"/>
  <c r="JS109" i="3"/>
  <c r="JS116" i="3"/>
  <c r="JS117" i="3"/>
  <c r="JS106" i="3"/>
  <c r="JS105" i="3"/>
  <c r="JV142" i="3"/>
  <c r="KC142" i="3"/>
  <c r="KJ5" i="3"/>
  <c r="KJ142" i="3"/>
  <c r="KJ99" i="3"/>
  <c r="KJ91" i="3"/>
  <c r="KJ44" i="3"/>
  <c r="KJ20" i="3"/>
  <c r="KI13" i="1"/>
  <c r="KJ95" i="3"/>
  <c r="KJ48" i="3"/>
  <c r="KJ102" i="3"/>
  <c r="KJ103" i="3"/>
  <c r="KJ107" i="3"/>
  <c r="KJ109" i="3"/>
  <c r="KJ67" i="3"/>
  <c r="KJ70" i="3"/>
  <c r="KJ23" i="3"/>
  <c r="KJ114" i="3"/>
  <c r="KI17" i="4"/>
  <c r="KJ69" i="3"/>
  <c r="KJ22" i="3"/>
  <c r="KK5" i="3"/>
  <c r="KJ104" i="3"/>
  <c r="KJ13" i="1"/>
  <c r="KK138" i="3"/>
  <c r="KK142" i="3"/>
  <c r="KK99" i="3"/>
  <c r="KK91" i="3"/>
  <c r="KK20" i="3"/>
  <c r="KK95" i="3"/>
  <c r="KK67" i="3"/>
  <c r="KK114" i="3"/>
  <c r="KJ17" i="4"/>
  <c r="KK100" i="3"/>
  <c r="KK101" i="3"/>
  <c r="KK102" i="3"/>
  <c r="KK103" i="3"/>
  <c r="KK107" i="3"/>
  <c r="KK109" i="3"/>
  <c r="KK104" i="3"/>
  <c r="KK116" i="3"/>
  <c r="KK117" i="3"/>
  <c r="KL5" i="3"/>
  <c r="KK13" i="1"/>
  <c r="KL138" i="3"/>
  <c r="KL142" i="3"/>
  <c r="KL99" i="3"/>
  <c r="KL91" i="3"/>
  <c r="KL95" i="3"/>
  <c r="KL20" i="3"/>
  <c r="KL109" i="3"/>
  <c r="KL100" i="3"/>
  <c r="KL101" i="3"/>
  <c r="KL102" i="3"/>
  <c r="KL103" i="3"/>
  <c r="KL107" i="3"/>
  <c r="KL67" i="3"/>
  <c r="KL69" i="3"/>
  <c r="KL114" i="3"/>
  <c r="KK17" i="4"/>
  <c r="KL116" i="3"/>
  <c r="KL117" i="3"/>
  <c r="KM5" i="3"/>
  <c r="KM20" i="3"/>
  <c r="KM138" i="3"/>
  <c r="KM142" i="3"/>
  <c r="KM99" i="3"/>
  <c r="KM91" i="3"/>
  <c r="KM95" i="3"/>
  <c r="KL13" i="1"/>
  <c r="KM107" i="3"/>
  <c r="KM109" i="3"/>
  <c r="KM100" i="3"/>
  <c r="KM101" i="3"/>
  <c r="KM102" i="3"/>
  <c r="KM103" i="3"/>
  <c r="KM114" i="3"/>
  <c r="KL17" i="4"/>
  <c r="KM67" i="3"/>
  <c r="KM69" i="3"/>
  <c r="KM105" i="3"/>
  <c r="KM11" i="3"/>
  <c r="KM106" i="3"/>
  <c r="KM117" i="3"/>
  <c r="KM116" i="3"/>
  <c r="KN5" i="3"/>
  <c r="KN91" i="3"/>
  <c r="KN20" i="3"/>
  <c r="KN138" i="3"/>
  <c r="KN142" i="3"/>
  <c r="KN99" i="3"/>
  <c r="KM13" i="1"/>
  <c r="KN67" i="3"/>
  <c r="KN69" i="3"/>
  <c r="KN114" i="3"/>
  <c r="KM17" i="4"/>
  <c r="KN103" i="3"/>
  <c r="KN107" i="3"/>
  <c r="KN109" i="3"/>
  <c r="KN100" i="3"/>
  <c r="KN101" i="3"/>
  <c r="KN102" i="3"/>
  <c r="KN105" i="3"/>
  <c r="KN106" i="3"/>
  <c r="KN116" i="3"/>
  <c r="KN117" i="3"/>
  <c r="KN104" i="3"/>
  <c r="KN7" i="1"/>
  <c r="KO99" i="3"/>
  <c r="KO91" i="3"/>
  <c r="KO95" i="3"/>
  <c r="KO20" i="3"/>
  <c r="KO138" i="3"/>
  <c r="KO142" i="3"/>
  <c r="KN13" i="1"/>
  <c r="KO44" i="3"/>
  <c r="KO48" i="3"/>
  <c r="KO102" i="3"/>
  <c r="KO106" i="3"/>
  <c r="KO103" i="3"/>
  <c r="KO107" i="3"/>
  <c r="KO109" i="3"/>
  <c r="KO100" i="3"/>
  <c r="KO104" i="3"/>
  <c r="KO101" i="3"/>
  <c r="KO67" i="3"/>
  <c r="KO69" i="3"/>
  <c r="KO114" i="3"/>
  <c r="KN17" i="4"/>
  <c r="KO116" i="3"/>
  <c r="KO117" i="3"/>
  <c r="KO105" i="3"/>
  <c r="KP99" i="3"/>
  <c r="KP91" i="3"/>
  <c r="KP95" i="3"/>
  <c r="KP138" i="3"/>
  <c r="KP142" i="3"/>
  <c r="KO13" i="1"/>
  <c r="KP101" i="3"/>
  <c r="KP102" i="3"/>
  <c r="KP103" i="3"/>
  <c r="KP107" i="3"/>
  <c r="KP109" i="3"/>
  <c r="KP100" i="3"/>
  <c r="KP104" i="3"/>
  <c r="KP67" i="3"/>
  <c r="KP69" i="3"/>
  <c r="KO17" i="4"/>
  <c r="KP114" i="3"/>
  <c r="KP105" i="3"/>
  <c r="KP106" i="3"/>
  <c r="KQ5" i="3"/>
  <c r="KQ138" i="3"/>
  <c r="KP116" i="3"/>
  <c r="KP117" i="3"/>
  <c r="KP124" i="3"/>
  <c r="KQ142" i="3"/>
  <c r="KQ99" i="3"/>
  <c r="KQ91" i="3"/>
  <c r="KP13" i="1"/>
  <c r="KQ67" i="3"/>
  <c r="KQ114" i="3"/>
  <c r="KP17" i="4"/>
  <c r="KQ100" i="3"/>
  <c r="KQ104" i="3"/>
  <c r="KQ101" i="3"/>
  <c r="KQ102" i="3"/>
  <c r="KQ103" i="3"/>
  <c r="KQ107" i="3"/>
  <c r="KQ109" i="3"/>
  <c r="KQ116" i="3"/>
  <c r="KQ117" i="3"/>
  <c r="KQ69" i="3"/>
  <c r="KQ70" i="3"/>
  <c r="KQ23" i="3"/>
  <c r="KQ106" i="3"/>
  <c r="KQ12" i="3"/>
  <c r="KQ105" i="3"/>
  <c r="KQ11" i="3"/>
  <c r="KR5" i="3"/>
  <c r="KR138" i="3"/>
  <c r="KR142" i="3"/>
  <c r="KQ13" i="1"/>
  <c r="KR99" i="3"/>
  <c r="KR91" i="3"/>
  <c r="KR44" i="3"/>
  <c r="KR48" i="3"/>
  <c r="KR100" i="3"/>
  <c r="KR101" i="3"/>
  <c r="KR102" i="3"/>
  <c r="KR103" i="3"/>
  <c r="KR107" i="3"/>
  <c r="KR109" i="3"/>
  <c r="KR67" i="3"/>
  <c r="KR114" i="3"/>
  <c r="KQ17" i="4"/>
  <c r="KR95" i="3"/>
  <c r="KR70" i="3"/>
  <c r="KR69" i="3"/>
  <c r="KR116" i="3"/>
  <c r="KR117" i="3"/>
  <c r="KS5" i="3"/>
  <c r="KS138" i="3"/>
  <c r="KR13" i="1"/>
  <c r="KS142" i="3"/>
  <c r="KS99" i="3"/>
  <c r="KS91" i="3"/>
  <c r="KS95" i="3"/>
  <c r="KS100" i="3"/>
  <c r="KS101" i="3"/>
  <c r="KS102" i="3"/>
  <c r="KS103" i="3"/>
  <c r="KS107" i="3"/>
  <c r="KS109" i="3"/>
  <c r="KS67" i="3"/>
  <c r="KS114" i="3"/>
  <c r="KR17" i="4"/>
  <c r="KT5" i="3"/>
  <c r="KT138" i="3"/>
  <c r="KS116" i="3"/>
  <c r="KS117" i="3"/>
  <c r="KS70" i="3"/>
  <c r="KS69" i="3"/>
  <c r="KS77" i="3"/>
  <c r="KS105" i="3"/>
  <c r="KS106" i="3"/>
  <c r="KS12" i="3"/>
  <c r="KS13" i="1"/>
  <c r="KT99" i="3"/>
  <c r="KT91" i="3"/>
  <c r="KT95" i="3"/>
  <c r="KT109" i="3"/>
  <c r="KT100" i="3"/>
  <c r="KT101" i="3"/>
  <c r="KT102" i="3"/>
  <c r="KT103" i="3"/>
  <c r="KT107" i="3"/>
  <c r="KT67" i="3"/>
  <c r="KT114" i="3"/>
  <c r="KS17" i="4"/>
  <c r="KU5" i="3"/>
  <c r="KU138" i="3"/>
  <c r="KT70" i="3"/>
  <c r="KT69" i="3"/>
  <c r="KT116" i="3"/>
  <c r="KT117" i="3"/>
  <c r="KT124" i="3"/>
  <c r="KU142" i="3"/>
  <c r="KU99" i="3"/>
  <c r="KU91" i="3"/>
  <c r="KU95" i="3"/>
  <c r="KU44" i="3"/>
  <c r="KU48" i="3"/>
  <c r="KT13" i="1"/>
  <c r="KU107" i="3"/>
  <c r="KU109" i="3"/>
  <c r="KU100" i="3"/>
  <c r="KU101" i="3"/>
  <c r="KU102" i="3"/>
  <c r="KU103" i="3"/>
  <c r="KU114" i="3"/>
  <c r="KT17" i="4"/>
  <c r="KU67" i="3"/>
  <c r="KV5" i="3"/>
  <c r="KV138" i="3"/>
  <c r="KU69" i="3"/>
  <c r="KU70" i="3"/>
  <c r="KU104" i="3"/>
  <c r="KU105" i="3"/>
  <c r="KU11" i="3"/>
  <c r="KU106" i="3"/>
  <c r="KU12" i="3"/>
  <c r="KU117" i="3"/>
  <c r="KU116" i="3"/>
  <c r="KU23" i="3"/>
  <c r="KV91" i="3"/>
  <c r="KV95" i="3"/>
  <c r="KV99" i="3"/>
  <c r="KU13" i="1"/>
  <c r="KV67" i="3"/>
  <c r="KV114" i="3"/>
  <c r="KU17" i="4"/>
  <c r="KV103" i="3"/>
  <c r="KV107" i="3"/>
  <c r="KV109" i="3"/>
  <c r="KV100" i="3"/>
  <c r="KV101" i="3"/>
  <c r="KV102" i="3"/>
  <c r="KV69" i="3"/>
  <c r="KV70" i="3"/>
  <c r="KW5" i="3"/>
  <c r="KW138" i="3"/>
  <c r="KV104" i="3"/>
  <c r="KV116" i="3"/>
  <c r="KV117" i="3"/>
  <c r="KV13" i="1"/>
  <c r="KW99" i="3"/>
  <c r="KW91" i="3"/>
  <c r="KW142" i="3"/>
  <c r="KW44" i="3"/>
  <c r="KW48" i="3"/>
  <c r="KW102" i="3"/>
  <c r="KW105" i="3"/>
  <c r="KW11" i="3"/>
  <c r="KW103" i="3"/>
  <c r="KW107" i="3"/>
  <c r="KW109" i="3"/>
  <c r="KW100" i="3"/>
  <c r="KW101" i="3"/>
  <c r="KW95" i="3"/>
  <c r="KW67" i="3"/>
  <c r="KW114" i="3"/>
  <c r="KV17" i="4"/>
  <c r="KW69" i="3"/>
  <c r="KW70" i="3"/>
  <c r="KW116" i="3"/>
  <c r="KW117" i="3"/>
  <c r="KW104" i="3"/>
  <c r="KX5" i="3"/>
  <c r="KX138" i="3"/>
  <c r="KW13" i="1"/>
  <c r="KW124" i="3"/>
  <c r="KX99" i="3"/>
  <c r="KX91" i="3"/>
  <c r="KX44" i="3"/>
  <c r="KX48" i="3"/>
  <c r="KX142" i="3"/>
  <c r="KX67" i="3"/>
  <c r="KX114" i="3"/>
  <c r="KW17" i="4"/>
  <c r="KX101" i="3"/>
  <c r="KX102" i="3"/>
  <c r="KX103" i="3"/>
  <c r="KX107" i="3"/>
  <c r="KX109" i="3"/>
  <c r="KX100" i="3"/>
  <c r="KX69" i="3"/>
  <c r="KX70" i="3"/>
  <c r="KY5" i="3"/>
  <c r="KY138" i="3"/>
  <c r="KX116" i="3"/>
  <c r="KX22" i="3"/>
  <c r="KX117" i="3"/>
  <c r="KX13" i="1"/>
  <c r="KY142" i="3"/>
  <c r="KY99" i="3"/>
  <c r="KY91" i="3"/>
  <c r="KY95" i="3"/>
  <c r="KX23" i="3"/>
  <c r="KY100" i="3"/>
  <c r="KY104" i="3"/>
  <c r="KY101" i="3"/>
  <c r="KY102" i="3"/>
  <c r="KY103" i="3"/>
  <c r="KY107" i="3"/>
  <c r="KY109" i="3"/>
  <c r="KY67" i="3"/>
  <c r="KY114" i="3"/>
  <c r="KX17" i="4"/>
  <c r="KZ5" i="3"/>
  <c r="KZ138" i="3"/>
  <c r="KY69" i="3"/>
  <c r="KY70" i="3"/>
  <c r="KY116" i="3"/>
  <c r="KY117" i="3"/>
  <c r="KY13" i="1"/>
  <c r="KZ142" i="3"/>
  <c r="KZ99" i="3"/>
  <c r="KZ91" i="3"/>
  <c r="KZ95" i="3"/>
  <c r="KZ67" i="3"/>
  <c r="KY17" i="4"/>
  <c r="KZ114" i="3"/>
  <c r="KZ100" i="3"/>
  <c r="KZ101" i="3"/>
  <c r="KZ102" i="3"/>
  <c r="KZ103" i="3"/>
  <c r="KZ107" i="3"/>
  <c r="KZ109" i="3"/>
  <c r="KZ105" i="3"/>
  <c r="KZ106" i="3"/>
  <c r="KZ116" i="3"/>
  <c r="KZ117" i="3"/>
  <c r="LA5" i="3"/>
  <c r="LA138" i="3"/>
  <c r="LA142" i="3"/>
  <c r="KZ69" i="3"/>
  <c r="KZ70" i="3"/>
  <c r="KZ13" i="1"/>
  <c r="LA99" i="3"/>
  <c r="LA91" i="3"/>
  <c r="LA44" i="3"/>
  <c r="LA48" i="3"/>
  <c r="LA100" i="3"/>
  <c r="LA104" i="3"/>
  <c r="LA101" i="3"/>
  <c r="LA102" i="3"/>
  <c r="LA103" i="3"/>
  <c r="LA109" i="3"/>
  <c r="LA107" i="3"/>
  <c r="LA67" i="3"/>
  <c r="LA114" i="3"/>
  <c r="KZ17" i="4"/>
  <c r="LA116" i="3"/>
  <c r="LA117" i="3"/>
  <c r="LB5" i="3"/>
  <c r="LB138" i="3"/>
  <c r="LA70" i="3"/>
  <c r="LA69" i="3"/>
  <c r="LA105" i="3"/>
  <c r="LA106" i="3"/>
  <c r="LA13" i="1"/>
  <c r="LB99" i="3"/>
  <c r="LB91" i="3"/>
  <c r="LB95" i="3"/>
  <c r="LB109" i="3"/>
  <c r="LB100" i="3"/>
  <c r="LB101" i="3"/>
  <c r="LB102" i="3"/>
  <c r="LB107" i="3"/>
  <c r="LB103" i="3"/>
  <c r="LA17" i="4"/>
  <c r="LB67" i="3"/>
  <c r="LB114" i="3"/>
  <c r="LB104" i="3"/>
  <c r="LB116" i="3"/>
  <c r="LB117" i="3"/>
  <c r="LB70" i="3"/>
  <c r="LB69" i="3"/>
  <c r="LC5" i="3"/>
  <c r="LB77" i="3"/>
  <c r="LC20" i="3"/>
  <c r="LC138" i="3"/>
  <c r="LC91" i="3"/>
  <c r="LC99" i="3"/>
  <c r="LB13" i="1"/>
  <c r="LC95" i="3"/>
  <c r="LC114" i="3"/>
  <c r="LB17" i="4"/>
  <c r="LC67" i="3"/>
  <c r="LC107" i="3"/>
  <c r="LC109" i="3"/>
  <c r="LC100" i="3"/>
  <c r="LC104" i="3"/>
  <c r="LC101" i="3"/>
  <c r="LC103" i="3"/>
  <c r="LC102" i="3"/>
  <c r="LC117" i="3"/>
  <c r="LC116" i="3"/>
  <c r="LC124" i="3"/>
  <c r="LD5" i="3"/>
  <c r="LC105" i="3"/>
  <c r="LC106" i="3"/>
  <c r="LC69" i="3"/>
  <c r="LC70" i="3"/>
  <c r="LC77" i="3"/>
  <c r="LC23" i="3"/>
  <c r="LC13" i="1"/>
  <c r="LD91" i="3"/>
  <c r="LD95" i="3"/>
  <c r="LD20" i="3"/>
  <c r="LD138" i="3"/>
  <c r="LD142" i="3"/>
  <c r="LD99" i="3"/>
  <c r="LD67" i="3"/>
  <c r="LD114" i="3"/>
  <c r="LC17" i="4"/>
  <c r="LD103" i="3"/>
  <c r="LD107" i="3"/>
  <c r="LD109" i="3"/>
  <c r="LD100" i="3"/>
  <c r="LD102" i="3"/>
  <c r="LD101" i="3"/>
  <c r="LD116" i="3"/>
  <c r="LD117" i="3"/>
  <c r="LD69" i="3"/>
  <c r="LD70" i="3"/>
  <c r="LD23" i="3"/>
  <c r="LE5" i="3"/>
  <c r="LD13" i="1"/>
  <c r="LE99" i="3"/>
  <c r="LE91" i="3"/>
  <c r="LE20" i="3"/>
  <c r="LE138" i="3"/>
  <c r="LE142" i="3"/>
  <c r="LE102" i="3"/>
  <c r="LE105" i="3"/>
  <c r="LE103" i="3"/>
  <c r="LE107" i="3"/>
  <c r="LE109" i="3"/>
  <c r="LE101" i="3"/>
  <c r="LE100" i="3"/>
  <c r="LE104" i="3"/>
  <c r="LE95" i="3"/>
  <c r="LE67" i="3"/>
  <c r="LE114" i="3"/>
  <c r="LD17" i="4"/>
  <c r="LE116" i="3"/>
  <c r="LE117" i="3"/>
  <c r="LE69" i="3"/>
  <c r="LE70" i="3"/>
  <c r="LE77" i="3"/>
  <c r="LF5" i="3"/>
  <c r="LE106" i="3"/>
  <c r="LE124" i="3"/>
  <c r="LF99" i="3"/>
  <c r="LF102" i="3"/>
  <c r="LF91" i="3"/>
  <c r="LF20" i="3"/>
  <c r="LF67" i="3"/>
  <c r="LF138" i="3"/>
  <c r="LF142" i="3"/>
  <c r="LE13" i="1"/>
  <c r="LE17" i="4"/>
  <c r="LF114" i="3"/>
  <c r="LF116" i="3"/>
  <c r="LF95" i="3"/>
  <c r="LF101" i="3"/>
  <c r="LG5" i="3"/>
  <c r="LF13" i="1"/>
  <c r="LH5" i="3"/>
  <c r="LH138" i="3"/>
  <c r="LH142" i="3"/>
  <c r="LG13" i="1"/>
  <c r="LI5" i="3"/>
  <c r="LI138" i="3"/>
  <c r="LI142" i="3"/>
  <c r="LH13" i="1"/>
  <c r="LJ5" i="3"/>
  <c r="LI13" i="1"/>
  <c r="LJ138" i="3"/>
  <c r="LJ142" i="3"/>
  <c r="LJ99" i="3"/>
  <c r="LJ91" i="3"/>
  <c r="LJ44" i="3"/>
  <c r="LJ48" i="3"/>
  <c r="LJ20" i="3"/>
  <c r="LJ114" i="3"/>
  <c r="LI17" i="4"/>
  <c r="LJ67" i="3"/>
  <c r="LJ95" i="3"/>
  <c r="LJ109" i="3"/>
  <c r="LJ100" i="3"/>
  <c r="LJ101" i="3"/>
  <c r="LJ102" i="3"/>
  <c r="LJ103" i="3"/>
  <c r="LJ107" i="3"/>
  <c r="LJ105" i="3"/>
  <c r="LJ106" i="3"/>
  <c r="LJ116" i="3"/>
  <c r="LJ117" i="3"/>
  <c r="LJ104" i="3"/>
  <c r="LQ5" i="3"/>
  <c r="LP7" i="1"/>
  <c r="LQ138" i="3"/>
  <c r="LQ142" i="3"/>
  <c r="LQ99" i="3"/>
  <c r="LQ91" i="3"/>
  <c r="LQ95" i="3"/>
  <c r="LQ44" i="3"/>
  <c r="LQ48" i="3"/>
  <c r="LQ20" i="3"/>
  <c r="LP13" i="1"/>
  <c r="LQ100" i="3"/>
  <c r="LQ104" i="3"/>
  <c r="LQ101" i="3"/>
  <c r="LQ102" i="3"/>
  <c r="LQ103" i="3"/>
  <c r="LQ107" i="3"/>
  <c r="LQ109" i="3"/>
  <c r="LQ67" i="3"/>
  <c r="LQ70" i="3"/>
  <c r="LQ114" i="3"/>
  <c r="LP17" i="4"/>
  <c r="LQ105" i="3"/>
  <c r="LQ106" i="3"/>
  <c r="LQ116" i="3"/>
  <c r="LQ117" i="3"/>
  <c r="LQ124" i="3"/>
  <c r="A362" i="53"/>
  <c r="AW52" i="3"/>
  <c r="AW53" i="3"/>
  <c r="AW57" i="3"/>
  <c r="AW6" i="3"/>
  <c r="AG52" i="3"/>
  <c r="AG53" i="3"/>
  <c r="AG6" i="3"/>
  <c r="D52" i="3"/>
  <c r="D53" i="3"/>
  <c r="D57" i="3"/>
  <c r="J52" i="3"/>
  <c r="J53" i="3"/>
  <c r="AY52" i="3"/>
  <c r="AY53" i="3"/>
  <c r="AY57" i="3"/>
  <c r="F52" i="3"/>
  <c r="F53" i="3"/>
  <c r="AM52" i="3"/>
  <c r="AM53" i="3"/>
  <c r="M52" i="3"/>
  <c r="M53" i="3"/>
  <c r="M6" i="3"/>
  <c r="M57" i="3"/>
  <c r="Y52" i="3"/>
  <c r="Y53" i="3"/>
  <c r="Y57" i="3"/>
  <c r="Y6" i="3"/>
  <c r="I52" i="3"/>
  <c r="I53" i="3"/>
  <c r="I6" i="3"/>
  <c r="BI52" i="3"/>
  <c r="BI53" i="3"/>
  <c r="BI6" i="3"/>
  <c r="AQ52" i="3"/>
  <c r="AQ53" i="3"/>
  <c r="AQ6" i="3"/>
  <c r="BH52" i="3"/>
  <c r="BH53" i="3"/>
  <c r="BL52" i="3"/>
  <c r="BL53" i="3"/>
  <c r="X52" i="3"/>
  <c r="X53" i="3"/>
  <c r="X57" i="3"/>
  <c r="AZ52" i="3"/>
  <c r="AZ53" i="3"/>
  <c r="K52" i="3"/>
  <c r="K53" i="3"/>
  <c r="K6" i="3"/>
  <c r="P52" i="3"/>
  <c r="P53" i="3"/>
  <c r="P6" i="3"/>
  <c r="AE52" i="3"/>
  <c r="AE53" i="3"/>
  <c r="AE57" i="3"/>
  <c r="BD52" i="3"/>
  <c r="BD53" i="3"/>
  <c r="AJ52" i="3"/>
  <c r="AJ53" i="3"/>
  <c r="AJ6" i="3"/>
  <c r="AI52" i="3"/>
  <c r="AI53" i="3"/>
  <c r="AI57" i="3"/>
  <c r="AI6" i="3"/>
  <c r="L52" i="3"/>
  <c r="L53" i="3"/>
  <c r="L6" i="3"/>
  <c r="AB52" i="3"/>
  <c r="AB53" i="3"/>
  <c r="AB57" i="3"/>
  <c r="W52" i="3"/>
  <c r="W53" i="3"/>
  <c r="W6" i="3"/>
  <c r="AR52" i="3"/>
  <c r="AR53" i="3"/>
  <c r="BJ52" i="3"/>
  <c r="BJ53" i="3"/>
  <c r="BE52" i="3"/>
  <c r="BE53" i="3"/>
  <c r="BE6" i="3"/>
  <c r="O52" i="3"/>
  <c r="O53" i="3"/>
  <c r="O6" i="3"/>
  <c r="AV52" i="3"/>
  <c r="AV53" i="3"/>
  <c r="AV57" i="3"/>
  <c r="BC52" i="3"/>
  <c r="BC53" i="3"/>
  <c r="BC57" i="3"/>
  <c r="N52" i="3"/>
  <c r="N53" i="3"/>
  <c r="AT52" i="3"/>
  <c r="AT53" i="3"/>
  <c r="AN52" i="3"/>
  <c r="AN53" i="3"/>
  <c r="G52" i="3"/>
  <c r="G53" i="3"/>
  <c r="G57" i="3"/>
  <c r="AC52" i="3"/>
  <c r="AC53" i="3"/>
  <c r="AC6" i="3"/>
  <c r="AK52" i="3"/>
  <c r="AK53" i="3"/>
  <c r="AX52" i="3"/>
  <c r="AX53" i="3"/>
  <c r="AX57" i="3"/>
  <c r="AX6" i="3"/>
  <c r="BA52" i="3"/>
  <c r="BA53" i="3"/>
  <c r="AF52" i="3"/>
  <c r="AF53" i="3"/>
  <c r="U52" i="3"/>
  <c r="U53" i="3"/>
  <c r="U6" i="3"/>
  <c r="U57" i="3"/>
  <c r="AS52" i="3"/>
  <c r="AS53" i="3"/>
  <c r="AP52" i="3"/>
  <c r="AP53" i="3"/>
  <c r="AP57" i="3"/>
  <c r="AP6" i="3"/>
  <c r="H52" i="3"/>
  <c r="H53" i="3"/>
  <c r="H57" i="3"/>
  <c r="E52" i="3"/>
  <c r="E53" i="3"/>
  <c r="E6" i="3"/>
  <c r="Z52" i="3"/>
  <c r="Z53" i="3"/>
  <c r="R52" i="3"/>
  <c r="R53" i="3"/>
  <c r="R57" i="3"/>
  <c r="AH52" i="3"/>
  <c r="AH53" i="3"/>
  <c r="AO52" i="3"/>
  <c r="AO53" i="3"/>
  <c r="AO6" i="3"/>
  <c r="BF52" i="3"/>
  <c r="BF53" i="3"/>
  <c r="BF57" i="3"/>
  <c r="AL52" i="3"/>
  <c r="AL53" i="3"/>
  <c r="AL57" i="3"/>
  <c r="AL10" i="3"/>
  <c r="S52" i="3"/>
  <c r="S53" i="3"/>
  <c r="S57" i="3"/>
  <c r="S6" i="3"/>
  <c r="V52" i="3"/>
  <c r="V53" i="3"/>
  <c r="V57" i="3"/>
  <c r="BB52" i="3"/>
  <c r="BB53" i="3"/>
  <c r="AU52" i="3"/>
  <c r="AU53" i="3"/>
  <c r="AA52" i="3"/>
  <c r="AA53" i="3"/>
  <c r="AA6" i="3"/>
  <c r="Q52" i="3"/>
  <c r="Q53" i="3"/>
  <c r="Q57" i="3"/>
  <c r="Q6" i="3"/>
  <c r="BK52" i="3"/>
  <c r="BK53" i="3"/>
  <c r="BK6" i="3"/>
  <c r="BG52" i="3"/>
  <c r="BG53" i="3"/>
  <c r="BG6" i="3"/>
  <c r="T52" i="3"/>
  <c r="T53" i="3"/>
  <c r="T6" i="3"/>
  <c r="AD52" i="3"/>
  <c r="AD53" i="3"/>
  <c r="AD57" i="3"/>
  <c r="C52" i="3"/>
  <c r="C53" i="3"/>
  <c r="C6" i="3"/>
  <c r="BM52" i="3"/>
  <c r="BM53" i="3"/>
  <c r="BN52" i="3"/>
  <c r="BN53" i="3"/>
  <c r="BO52" i="3"/>
  <c r="BO53" i="3"/>
  <c r="BO57" i="3"/>
  <c r="BP52" i="3"/>
  <c r="BP53" i="3"/>
  <c r="BP6" i="3"/>
  <c r="BQ52" i="3"/>
  <c r="BQ53" i="3"/>
  <c r="BR52" i="3"/>
  <c r="BR53" i="3"/>
  <c r="BR6" i="3"/>
  <c r="BS52" i="3"/>
  <c r="BS53" i="3"/>
  <c r="BS6" i="3"/>
  <c r="BT52" i="3"/>
  <c r="BT53" i="3"/>
  <c r="BT57" i="3"/>
  <c r="BU52" i="3"/>
  <c r="BU53" i="3"/>
  <c r="BV52" i="3"/>
  <c r="BV53" i="3"/>
  <c r="BW52" i="3"/>
  <c r="BW53" i="3"/>
  <c r="BW57" i="3"/>
  <c r="BX52" i="3"/>
  <c r="BX53" i="3"/>
  <c r="BY52" i="3"/>
  <c r="BY53" i="3"/>
  <c r="BZ52" i="3"/>
  <c r="BZ53" i="3"/>
  <c r="BZ57" i="3"/>
  <c r="CA52" i="3"/>
  <c r="CA53" i="3"/>
  <c r="CB52" i="3"/>
  <c r="CB53" i="3"/>
  <c r="CB57" i="3"/>
  <c r="CC52" i="3"/>
  <c r="CC53" i="3"/>
  <c r="CC57" i="3"/>
  <c r="CD52" i="3"/>
  <c r="CD53" i="3"/>
  <c r="CE52" i="3"/>
  <c r="CE53" i="3"/>
  <c r="CF52" i="3"/>
  <c r="CF53" i="3"/>
  <c r="CF57" i="3"/>
  <c r="CG52" i="3"/>
  <c r="CG53" i="3"/>
  <c r="CH52" i="3"/>
  <c r="CH53" i="3"/>
  <c r="CH57" i="3"/>
  <c r="CI52" i="3"/>
  <c r="CI53" i="3"/>
  <c r="CI57" i="3"/>
  <c r="CI10" i="3"/>
  <c r="CJ52" i="3"/>
  <c r="CJ53" i="3"/>
  <c r="CK52" i="3"/>
  <c r="CK53" i="3"/>
  <c r="CL52" i="3"/>
  <c r="CL53" i="3"/>
  <c r="CL57" i="3"/>
  <c r="CM52" i="3"/>
  <c r="CM53" i="3"/>
  <c r="CN52" i="3"/>
  <c r="CN53" i="3"/>
  <c r="CO52" i="3"/>
  <c r="CO53" i="3"/>
  <c r="CP52" i="3"/>
  <c r="CP53" i="3"/>
  <c r="CP57" i="3"/>
  <c r="CQ52" i="3"/>
  <c r="CQ53" i="3"/>
  <c r="CR52" i="3"/>
  <c r="CR53" i="3"/>
  <c r="CR57" i="3"/>
  <c r="CS52" i="3"/>
  <c r="CS53" i="3"/>
  <c r="CT52" i="3"/>
  <c r="CT53" i="3"/>
  <c r="CT6" i="3"/>
  <c r="CU52" i="3"/>
  <c r="CU53" i="3"/>
  <c r="CU57" i="3"/>
  <c r="CV52" i="3"/>
  <c r="CV53" i="3"/>
  <c r="CW52" i="3"/>
  <c r="CW53" i="3"/>
  <c r="CW57" i="3"/>
  <c r="CX52" i="3"/>
  <c r="CX53" i="3"/>
  <c r="CY52" i="3"/>
  <c r="CY53" i="3"/>
  <c r="CY6" i="3"/>
  <c r="CZ52" i="3"/>
  <c r="CZ53" i="3"/>
  <c r="CZ6" i="3"/>
  <c r="DA52" i="3"/>
  <c r="DA53" i="3"/>
  <c r="DA6" i="3"/>
  <c r="DB52" i="3"/>
  <c r="DB53" i="3"/>
  <c r="DB6" i="3"/>
  <c r="DC52" i="3"/>
  <c r="DC53" i="3"/>
  <c r="DC57" i="3"/>
  <c r="DD52" i="3"/>
  <c r="DD53" i="3"/>
  <c r="DD6" i="3"/>
  <c r="DE52" i="3"/>
  <c r="DE53" i="3"/>
  <c r="DE6" i="3"/>
  <c r="DF52" i="3"/>
  <c r="DF53" i="3"/>
  <c r="DG52" i="3"/>
  <c r="DG53" i="3"/>
  <c r="DH52" i="3"/>
  <c r="DH53" i="3"/>
  <c r="DI52" i="3"/>
  <c r="DI53" i="3"/>
  <c r="DJ52" i="3"/>
  <c r="DJ53" i="3"/>
  <c r="DK52" i="3"/>
  <c r="DK53" i="3"/>
  <c r="DK57" i="3"/>
  <c r="DL52" i="3"/>
  <c r="DL53" i="3"/>
  <c r="DL57" i="3"/>
  <c r="DM52" i="3"/>
  <c r="DM53" i="3"/>
  <c r="DN52" i="3"/>
  <c r="DN53" i="3"/>
  <c r="DN57" i="3"/>
  <c r="DO52" i="3"/>
  <c r="DO53" i="3"/>
  <c r="DP52" i="3"/>
  <c r="DP53" i="3"/>
  <c r="DP57" i="3"/>
  <c r="DQ52" i="3"/>
  <c r="DQ53" i="3"/>
  <c r="DQ6" i="3"/>
  <c r="DR52" i="3"/>
  <c r="DR53" i="3"/>
  <c r="DR6" i="3"/>
  <c r="DS52" i="3"/>
  <c r="DS53" i="3"/>
  <c r="DT52" i="3"/>
  <c r="DT53" i="3"/>
  <c r="DT57" i="3"/>
  <c r="DT10" i="3"/>
  <c r="DU52" i="3"/>
  <c r="DU53" i="3"/>
  <c r="DV52" i="3"/>
  <c r="DV53" i="3"/>
  <c r="DV57" i="3"/>
  <c r="DW52" i="3"/>
  <c r="DW53" i="3"/>
  <c r="DW57" i="3"/>
  <c r="DX52" i="3"/>
  <c r="DX53" i="3"/>
  <c r="DX57" i="3"/>
  <c r="DX10" i="3"/>
  <c r="DY52" i="3"/>
  <c r="DY53" i="3"/>
  <c r="DZ52" i="3"/>
  <c r="DZ53" i="3"/>
  <c r="EA52" i="3"/>
  <c r="EA53" i="3"/>
  <c r="EB52" i="3"/>
  <c r="EB53" i="3"/>
  <c r="EC52" i="3"/>
  <c r="EC53" i="3"/>
  <c r="EC57" i="3"/>
  <c r="ED52" i="3"/>
  <c r="ED53" i="3"/>
  <c r="EE52" i="3"/>
  <c r="EE53" i="3"/>
  <c r="EE6" i="3"/>
  <c r="EE57" i="3"/>
  <c r="EF52" i="3"/>
  <c r="EF53" i="3"/>
  <c r="EF6" i="3"/>
  <c r="EG52" i="3"/>
  <c r="EG53" i="3"/>
  <c r="EG57" i="3"/>
  <c r="EH52" i="3"/>
  <c r="EH53" i="3"/>
  <c r="EI52" i="3"/>
  <c r="EI53" i="3"/>
  <c r="EJ52" i="3"/>
  <c r="EJ53" i="3"/>
  <c r="EK52" i="3"/>
  <c r="EK53" i="3"/>
  <c r="EL52" i="3"/>
  <c r="EL53" i="3"/>
  <c r="EL57" i="3"/>
  <c r="EM52" i="3"/>
  <c r="EM53" i="3"/>
  <c r="EN52" i="3"/>
  <c r="EN53" i="3"/>
  <c r="EO52" i="3"/>
  <c r="EO53" i="3"/>
  <c r="EP52" i="3"/>
  <c r="EP53" i="3"/>
  <c r="EQ52" i="3"/>
  <c r="EQ53" i="3"/>
  <c r="EQ57" i="3"/>
  <c r="ER52" i="3"/>
  <c r="ER53" i="3"/>
  <c r="ES52" i="3"/>
  <c r="ES53" i="3"/>
  <c r="ET52" i="3"/>
  <c r="ET53" i="3"/>
  <c r="EU52" i="3"/>
  <c r="EU53" i="3"/>
  <c r="EU6" i="3"/>
  <c r="EV52" i="3"/>
  <c r="EV53" i="3"/>
  <c r="EX52" i="3"/>
  <c r="EX53" i="3"/>
  <c r="EY52" i="3"/>
  <c r="EY53" i="3"/>
  <c r="EY57" i="3"/>
  <c r="EZ52" i="3"/>
  <c r="EZ53" i="3"/>
  <c r="EZ57" i="3"/>
  <c r="FA52" i="3"/>
  <c r="FA53" i="3"/>
  <c r="FA57" i="3"/>
  <c r="FB52" i="3"/>
  <c r="FB53" i="3"/>
  <c r="FB6" i="3"/>
  <c r="FB57" i="3"/>
  <c r="FC52" i="3"/>
  <c r="FC53" i="3"/>
  <c r="FC6" i="3"/>
  <c r="FD52" i="3"/>
  <c r="FD53" i="3"/>
  <c r="FE52" i="3"/>
  <c r="FE53" i="3"/>
  <c r="FF52" i="3"/>
  <c r="FF53" i="3"/>
  <c r="FG52" i="3"/>
  <c r="FG53" i="3"/>
  <c r="FH52" i="3"/>
  <c r="FH53" i="3"/>
  <c r="FH57" i="3"/>
  <c r="FI52" i="3"/>
  <c r="FI53" i="3"/>
  <c r="FJ52" i="3"/>
  <c r="FJ53" i="3"/>
  <c r="FK52" i="3"/>
  <c r="FK53" i="3"/>
  <c r="FL52" i="3"/>
  <c r="FL53" i="3"/>
  <c r="FM52" i="3"/>
  <c r="FM53" i="3"/>
  <c r="FN52" i="3"/>
  <c r="FN53" i="3"/>
  <c r="FO52" i="3"/>
  <c r="FO53" i="3"/>
  <c r="FO57" i="3"/>
  <c r="FP52" i="3"/>
  <c r="FP53" i="3"/>
  <c r="FP57" i="3"/>
  <c r="FQ52" i="3"/>
  <c r="FQ53" i="3"/>
  <c r="FQ6" i="3"/>
  <c r="FR52" i="3"/>
  <c r="FR53" i="3"/>
  <c r="FS52" i="3"/>
  <c r="FS53" i="3"/>
  <c r="FT52" i="3"/>
  <c r="FT53" i="3"/>
  <c r="FT57" i="3"/>
  <c r="FU52" i="3"/>
  <c r="FU53" i="3"/>
  <c r="FV52" i="3"/>
  <c r="FV53" i="3"/>
  <c r="FW52" i="3"/>
  <c r="FW53" i="3"/>
  <c r="FW6" i="3"/>
  <c r="FX52" i="3"/>
  <c r="FX53" i="3"/>
  <c r="FX57" i="3"/>
  <c r="FX10" i="3"/>
  <c r="FY52" i="3"/>
  <c r="FY53" i="3"/>
  <c r="FZ52" i="3"/>
  <c r="FZ53" i="3"/>
  <c r="FZ6" i="3"/>
  <c r="GA52" i="3"/>
  <c r="GA53" i="3"/>
  <c r="GA57" i="3"/>
  <c r="GB52" i="3"/>
  <c r="GB53" i="3"/>
  <c r="GC52" i="3"/>
  <c r="GC53" i="3"/>
  <c r="GC57" i="3"/>
  <c r="GC10" i="3"/>
  <c r="GD52" i="3"/>
  <c r="GD53" i="3"/>
  <c r="GE52" i="3"/>
  <c r="GE53" i="3"/>
  <c r="GF52" i="3"/>
  <c r="GF53" i="3"/>
  <c r="GF6" i="3"/>
  <c r="GG52" i="3"/>
  <c r="GG53" i="3"/>
  <c r="GH52" i="3"/>
  <c r="GH53" i="3"/>
  <c r="GI52" i="3"/>
  <c r="GI53" i="3"/>
  <c r="GI57" i="3"/>
  <c r="GI10" i="3"/>
  <c r="GJ52" i="3"/>
  <c r="GJ53" i="3"/>
  <c r="GK52" i="3"/>
  <c r="GK53" i="3"/>
  <c r="GL52" i="3"/>
  <c r="GL53" i="3"/>
  <c r="GL57" i="3"/>
  <c r="GM52" i="3"/>
  <c r="GM53" i="3"/>
  <c r="GM57" i="3"/>
  <c r="GN52" i="3"/>
  <c r="GN53" i="3"/>
  <c r="GO52" i="3"/>
  <c r="GO53" i="3"/>
  <c r="GP52" i="3"/>
  <c r="GP53" i="3"/>
  <c r="GP57" i="3"/>
  <c r="GQ52" i="3"/>
  <c r="GQ53" i="3"/>
  <c r="GR52" i="3"/>
  <c r="GR53" i="3"/>
  <c r="GR57" i="3"/>
  <c r="GR10" i="3"/>
  <c r="GS52" i="3"/>
  <c r="GS53" i="3"/>
  <c r="GT52" i="3"/>
  <c r="GT53" i="3"/>
  <c r="GU52" i="3"/>
  <c r="GU53" i="3"/>
  <c r="GU57" i="3"/>
  <c r="GU10" i="3"/>
  <c r="GV52" i="3"/>
  <c r="GV53" i="3"/>
  <c r="GW52" i="3"/>
  <c r="GW53" i="3"/>
  <c r="GW57" i="3"/>
  <c r="GX52" i="3"/>
  <c r="GX53" i="3"/>
  <c r="GY52" i="3"/>
  <c r="GY53" i="3"/>
  <c r="GY57" i="3"/>
  <c r="GZ52" i="3"/>
  <c r="GZ53" i="3"/>
  <c r="HA52" i="3"/>
  <c r="HA53" i="3"/>
  <c r="HA57" i="3"/>
  <c r="HB52" i="3"/>
  <c r="HB53" i="3"/>
  <c r="HC52" i="3"/>
  <c r="HC53" i="3"/>
  <c r="HC57" i="3"/>
  <c r="HC10" i="3"/>
  <c r="HD52" i="3"/>
  <c r="HD53" i="3"/>
  <c r="HE52" i="3"/>
  <c r="HE53" i="3"/>
  <c r="HE57" i="3"/>
  <c r="HF52" i="3"/>
  <c r="HF53" i="3"/>
  <c r="HG52" i="3"/>
  <c r="HG53" i="3"/>
  <c r="HG57" i="3"/>
  <c r="HH52" i="3"/>
  <c r="HH53" i="3"/>
  <c r="HI52" i="3"/>
  <c r="HI53" i="3"/>
  <c r="HI57" i="3"/>
  <c r="HJ52" i="3"/>
  <c r="HJ53" i="3"/>
  <c r="HJ6" i="3"/>
  <c r="HK52" i="3"/>
  <c r="HK53" i="3"/>
  <c r="HK6" i="3"/>
  <c r="HL52" i="3"/>
  <c r="HL53" i="3"/>
  <c r="HM52" i="3"/>
  <c r="HM53" i="3"/>
  <c r="HM57" i="3"/>
  <c r="HN52" i="3"/>
  <c r="HN53" i="3"/>
  <c r="HO52" i="3"/>
  <c r="HO53" i="3"/>
  <c r="HO6" i="3"/>
  <c r="HP52" i="3"/>
  <c r="HP53" i="3"/>
  <c r="HP57" i="3"/>
  <c r="HQ52" i="3"/>
  <c r="HQ53" i="3"/>
  <c r="HQ57" i="3"/>
  <c r="HR52" i="3"/>
  <c r="HR53" i="3"/>
  <c r="HS52" i="3"/>
  <c r="HS53" i="3"/>
  <c r="HS57" i="3"/>
  <c r="HT52" i="3"/>
  <c r="HT53" i="3"/>
  <c r="HT6" i="3"/>
  <c r="HU52" i="3"/>
  <c r="HU53" i="3"/>
  <c r="HU6" i="3"/>
  <c r="HV52" i="3"/>
  <c r="HV53" i="3"/>
  <c r="HW52" i="3"/>
  <c r="HW53" i="3"/>
  <c r="HX52" i="3"/>
  <c r="HX53" i="3"/>
  <c r="HY52" i="3"/>
  <c r="HY53" i="3"/>
  <c r="HZ52" i="3"/>
  <c r="HZ53" i="3"/>
  <c r="HZ57" i="3"/>
  <c r="HZ10" i="3"/>
  <c r="HZ6" i="3"/>
  <c r="IA52" i="3"/>
  <c r="IA53" i="3"/>
  <c r="IA57" i="3"/>
  <c r="IB52" i="3"/>
  <c r="IB53" i="3"/>
  <c r="IB57" i="3"/>
  <c r="IC52" i="3"/>
  <c r="IC53" i="3"/>
  <c r="IC6" i="3"/>
  <c r="IC57" i="3"/>
  <c r="ID52" i="3"/>
  <c r="ID53" i="3"/>
  <c r="IE52" i="3"/>
  <c r="IE53" i="3"/>
  <c r="IF52" i="3"/>
  <c r="IF53" i="3"/>
  <c r="IF57" i="3"/>
  <c r="IG52" i="3"/>
  <c r="IG53" i="3"/>
  <c r="IH52" i="3"/>
  <c r="IH53" i="3"/>
  <c r="IH57" i="3"/>
  <c r="II52" i="3"/>
  <c r="II53" i="3"/>
  <c r="IJ52" i="3"/>
  <c r="IJ53" i="3"/>
  <c r="IK52" i="3"/>
  <c r="IK53" i="3"/>
  <c r="IK57" i="3"/>
  <c r="IL52" i="3"/>
  <c r="IL53" i="3"/>
  <c r="IM52" i="3"/>
  <c r="IM53" i="3"/>
  <c r="IN52" i="3"/>
  <c r="IO52" i="3"/>
  <c r="IP52" i="3"/>
  <c r="IQ52" i="3"/>
  <c r="IQ62" i="3"/>
  <c r="IQ53" i="3"/>
  <c r="IQ57" i="3"/>
  <c r="IR52" i="3"/>
  <c r="IR62" i="3"/>
  <c r="IR15" i="3"/>
  <c r="IR53" i="3"/>
  <c r="IS52" i="3"/>
  <c r="IS62" i="3"/>
  <c r="IS15" i="3"/>
  <c r="IS53" i="3"/>
  <c r="IS57" i="3"/>
  <c r="IT52" i="3"/>
  <c r="IT62" i="3"/>
  <c r="IT15" i="3"/>
  <c r="IT53" i="3"/>
  <c r="IU52" i="3"/>
  <c r="IU62" i="3"/>
  <c r="IU15" i="3"/>
  <c r="IU53" i="3"/>
  <c r="IV52" i="3"/>
  <c r="IV62" i="3"/>
  <c r="IV15" i="3"/>
  <c r="IV53" i="3"/>
  <c r="IV6" i="3"/>
  <c r="IW52" i="3"/>
  <c r="IW62" i="3"/>
  <c r="IW15" i="3"/>
  <c r="IW53" i="3"/>
  <c r="IW57" i="3"/>
  <c r="IW10" i="3"/>
  <c r="IX52" i="3"/>
  <c r="IX62" i="3"/>
  <c r="IX15" i="3"/>
  <c r="IX53" i="3"/>
  <c r="IX57" i="3"/>
  <c r="IX10" i="3"/>
  <c r="IY52" i="3"/>
  <c r="IY62" i="3"/>
  <c r="IZ52" i="3"/>
  <c r="IZ62" i="3"/>
  <c r="IZ15" i="3"/>
  <c r="IZ53" i="3"/>
  <c r="JA52" i="3"/>
  <c r="JA53" i="3"/>
  <c r="JA57" i="3"/>
  <c r="JA62" i="3"/>
  <c r="JB52" i="3"/>
  <c r="JB56" i="3"/>
  <c r="JB9" i="3"/>
  <c r="JB62" i="3"/>
  <c r="JB15" i="3"/>
  <c r="JB53" i="3"/>
  <c r="JB57" i="3"/>
  <c r="JC52" i="3"/>
  <c r="JC62" i="3"/>
  <c r="JC15" i="3"/>
  <c r="JC53" i="3"/>
  <c r="JC57" i="3"/>
  <c r="JD52" i="3"/>
  <c r="JD62" i="3"/>
  <c r="JD15" i="3"/>
  <c r="JD53" i="3"/>
  <c r="JE52" i="3"/>
  <c r="JE62" i="3"/>
  <c r="JE15" i="3"/>
  <c r="JE53" i="3"/>
  <c r="JF52" i="3"/>
  <c r="JF62" i="3"/>
  <c r="JF15" i="3"/>
  <c r="JF53" i="3"/>
  <c r="JF6" i="3"/>
  <c r="JG52" i="3"/>
  <c r="JG62" i="3"/>
  <c r="JG15" i="3"/>
  <c r="JG53" i="3"/>
  <c r="JG6" i="3"/>
  <c r="JH52" i="3"/>
  <c r="JI52" i="3"/>
  <c r="JI62" i="3"/>
  <c r="JI15" i="3"/>
  <c r="JI53" i="3"/>
  <c r="JI57" i="3"/>
  <c r="JJ52" i="3"/>
  <c r="JJ62" i="3"/>
  <c r="JJ15" i="3"/>
  <c r="JJ53" i="3"/>
  <c r="JJ57" i="3"/>
  <c r="JK52" i="3"/>
  <c r="JL52" i="3"/>
  <c r="JM52" i="3"/>
  <c r="JN52" i="3"/>
  <c r="JO52" i="3"/>
  <c r="JP52" i="3"/>
  <c r="JQ52" i="3"/>
  <c r="JR52" i="3"/>
  <c r="JS52" i="3"/>
  <c r="KJ52" i="3"/>
  <c r="KJ62" i="3"/>
  <c r="KJ15" i="3"/>
  <c r="KJ53" i="3"/>
  <c r="KJ57" i="3"/>
  <c r="KJ10" i="3"/>
  <c r="KK52" i="3"/>
  <c r="KK62" i="3"/>
  <c r="KK15" i="3"/>
  <c r="KK53" i="3"/>
  <c r="KK57" i="3"/>
  <c r="KL52" i="3"/>
  <c r="KL62" i="3"/>
  <c r="KL15" i="3"/>
  <c r="KL53" i="3"/>
  <c r="KM52" i="3"/>
  <c r="KM62" i="3"/>
  <c r="KM15" i="3"/>
  <c r="KM53" i="3"/>
  <c r="KN52" i="3"/>
  <c r="KN62" i="3"/>
  <c r="KN15" i="3"/>
  <c r="KN53" i="3"/>
  <c r="KN6" i="3"/>
  <c r="KO52" i="3"/>
  <c r="KO62" i="3"/>
  <c r="KO15" i="3"/>
  <c r="KO53" i="3"/>
  <c r="KO57" i="3"/>
  <c r="KP52" i="3"/>
  <c r="KP62" i="3"/>
  <c r="KP15" i="3"/>
  <c r="KP53" i="3"/>
  <c r="KP57" i="3"/>
  <c r="KQ52" i="3"/>
  <c r="KQ62" i="3"/>
  <c r="KQ15" i="3"/>
  <c r="KQ53" i="3"/>
  <c r="KQ6" i="3"/>
  <c r="KR52" i="3"/>
  <c r="KR62" i="3"/>
  <c r="KR15" i="3"/>
  <c r="KR53" i="3"/>
  <c r="KS52" i="3"/>
  <c r="KS62" i="3"/>
  <c r="KS15" i="3"/>
  <c r="KS53" i="3"/>
  <c r="KT52" i="3"/>
  <c r="KT62" i="3"/>
  <c r="KT15" i="3"/>
  <c r="KT53" i="3"/>
  <c r="KT57" i="3"/>
  <c r="KU52" i="3"/>
  <c r="KU62" i="3"/>
  <c r="KU15" i="3"/>
  <c r="KU53" i="3"/>
  <c r="KU6" i="3"/>
  <c r="KV52" i="3"/>
  <c r="KV62" i="3"/>
  <c r="KV15" i="3"/>
  <c r="KV53" i="3"/>
  <c r="KW52" i="3"/>
  <c r="KW62" i="3"/>
  <c r="KW15" i="3"/>
  <c r="KW53" i="3"/>
  <c r="KX52" i="3"/>
  <c r="KX62" i="3"/>
  <c r="KX15" i="3"/>
  <c r="KX53" i="3"/>
  <c r="KY52" i="3"/>
  <c r="KY62" i="3"/>
  <c r="KY15" i="3"/>
  <c r="KY53" i="3"/>
  <c r="KZ52" i="3"/>
  <c r="KZ62" i="3"/>
  <c r="KZ15" i="3"/>
  <c r="KZ53" i="3"/>
  <c r="KZ57" i="3"/>
  <c r="LA52" i="3"/>
  <c r="LA62" i="3"/>
  <c r="LA15" i="3"/>
  <c r="LA53" i="3"/>
  <c r="LB52" i="3"/>
  <c r="LB62" i="3"/>
  <c r="LB15" i="3"/>
  <c r="LB53" i="3"/>
  <c r="LB57" i="3"/>
  <c r="LB10" i="3"/>
  <c r="LC52" i="3"/>
  <c r="LC62" i="3"/>
  <c r="LC15" i="3"/>
  <c r="LC53" i="3"/>
  <c r="LD52" i="3"/>
  <c r="LD62" i="3"/>
  <c r="LD15" i="3"/>
  <c r="LD53" i="3"/>
  <c r="LE52" i="3"/>
  <c r="LE62" i="3"/>
  <c r="LE15" i="3"/>
  <c r="LE53" i="3"/>
  <c r="LE57" i="3"/>
  <c r="LF52" i="3"/>
  <c r="LF54" i="3"/>
  <c r="LF7" i="3"/>
  <c r="LI52" i="3"/>
  <c r="LI60" i="3"/>
  <c r="LJ52" i="3"/>
  <c r="LJ62" i="3"/>
  <c r="LJ15" i="3"/>
  <c r="LJ53" i="3"/>
  <c r="LJ57" i="3"/>
  <c r="LQ52" i="3"/>
  <c r="EW52" i="3"/>
  <c r="EW53" i="3"/>
  <c r="LQ53" i="3"/>
  <c r="LQ57" i="3"/>
  <c r="LQ62" i="3"/>
  <c r="LQ15" i="3"/>
  <c r="JS53" i="3"/>
  <c r="JS6" i="3"/>
  <c r="JS62" i="3"/>
  <c r="JS15" i="3"/>
  <c r="JR53" i="3"/>
  <c r="JR57" i="3"/>
  <c r="JR62" i="3"/>
  <c r="JR15" i="3"/>
  <c r="JQ53" i="3"/>
  <c r="JQ6" i="3"/>
  <c r="JQ62" i="3"/>
  <c r="JQ15" i="3"/>
  <c r="JP53" i="3"/>
  <c r="JP62" i="3"/>
  <c r="JP15" i="3"/>
  <c r="JO53" i="3"/>
  <c r="JO57" i="3"/>
  <c r="JO62" i="3"/>
  <c r="JO15" i="3"/>
  <c r="JN53" i="3"/>
  <c r="JN57" i="3"/>
  <c r="JN62" i="3"/>
  <c r="JN15" i="3"/>
  <c r="JM53" i="3"/>
  <c r="JM62" i="3"/>
  <c r="JM15" i="3"/>
  <c r="JL53" i="3"/>
  <c r="JL62" i="3"/>
  <c r="JL15" i="3"/>
  <c r="JK53" i="3"/>
  <c r="JK62" i="3"/>
  <c r="JK15" i="3"/>
  <c r="JH53" i="3"/>
  <c r="JH62" i="3"/>
  <c r="JH15" i="3"/>
  <c r="IP53" i="3"/>
  <c r="IP62" i="3"/>
  <c r="IP15" i="3"/>
  <c r="IO53" i="3"/>
  <c r="IO6" i="3"/>
  <c r="IO62" i="3"/>
  <c r="IO15" i="3"/>
  <c r="IQ15" i="3"/>
  <c r="IN53" i="3"/>
  <c r="IN57" i="3"/>
  <c r="IN60" i="3"/>
  <c r="EW6" i="3"/>
  <c r="EW56" i="3"/>
  <c r="EW9" i="3"/>
  <c r="EW54" i="3"/>
  <c r="EW60" i="3"/>
  <c r="EW55" i="3"/>
  <c r="LQ60" i="3"/>
  <c r="LQ13" i="3"/>
  <c r="LQ54" i="3"/>
  <c r="LQ56" i="3"/>
  <c r="LQ9" i="3"/>
  <c r="LQ55" i="3"/>
  <c r="LJ56" i="3"/>
  <c r="LJ9" i="3"/>
  <c r="LJ54" i="3"/>
  <c r="LJ60" i="3"/>
  <c r="LJ13" i="3"/>
  <c r="LJ55" i="3"/>
  <c r="LF55" i="3"/>
  <c r="LE60" i="3"/>
  <c r="LE13" i="3"/>
  <c r="LE56" i="3"/>
  <c r="LE9" i="3"/>
  <c r="LE54" i="3"/>
  <c r="LE55" i="3"/>
  <c r="LD57" i="3"/>
  <c r="LD56" i="3"/>
  <c r="LD9" i="3"/>
  <c r="LD60" i="3"/>
  <c r="LD13" i="3"/>
  <c r="LD55" i="3"/>
  <c r="LD54" i="3"/>
  <c r="LD7" i="3"/>
  <c r="LC57" i="3"/>
  <c r="LC60" i="3"/>
  <c r="LC13" i="3"/>
  <c r="LC56" i="3"/>
  <c r="LC9" i="3"/>
  <c r="LC54" i="3"/>
  <c r="LC55" i="3"/>
  <c r="LB60" i="3"/>
  <c r="LB13" i="3"/>
  <c r="LB56" i="3"/>
  <c r="LB9" i="3"/>
  <c r="LB54" i="3"/>
  <c r="LB55" i="3"/>
  <c r="LA56" i="3"/>
  <c r="LA9" i="3"/>
  <c r="LA54" i="3"/>
  <c r="LA60" i="3"/>
  <c r="LA13" i="3"/>
  <c r="LA55" i="3"/>
  <c r="KZ56" i="3"/>
  <c r="KZ9" i="3"/>
  <c r="KZ60" i="3"/>
  <c r="KZ13" i="3"/>
  <c r="KZ54" i="3"/>
  <c r="KZ55" i="3"/>
  <c r="KY56" i="3"/>
  <c r="KY9" i="3"/>
  <c r="KY60" i="3"/>
  <c r="KY13" i="3"/>
  <c r="KY54" i="3"/>
  <c r="KY55" i="3"/>
  <c r="KX57" i="3"/>
  <c r="KX54" i="3"/>
  <c r="KX60" i="3"/>
  <c r="KX13" i="3"/>
  <c r="KX56" i="3"/>
  <c r="KX9" i="3"/>
  <c r="KX55" i="3"/>
  <c r="KW57" i="3"/>
  <c r="KW6" i="3"/>
  <c r="KW56" i="3"/>
  <c r="KW9" i="3"/>
  <c r="KW60" i="3"/>
  <c r="KW13" i="3"/>
  <c r="KW54" i="3"/>
  <c r="KW55" i="3"/>
  <c r="KV60" i="3"/>
  <c r="KV13" i="3"/>
  <c r="KV56" i="3"/>
  <c r="KV9" i="3"/>
  <c r="KV54" i="3"/>
  <c r="KV55" i="3"/>
  <c r="KU54" i="3"/>
  <c r="KU56" i="3"/>
  <c r="KU9" i="3"/>
  <c r="KU60" i="3"/>
  <c r="KU13" i="3"/>
  <c r="KU55" i="3"/>
  <c r="KT60" i="3"/>
  <c r="KT13" i="3"/>
  <c r="KT56" i="3"/>
  <c r="KT9" i="3"/>
  <c r="KT54" i="3"/>
  <c r="KT7" i="3"/>
  <c r="KT55" i="3"/>
  <c r="KS57" i="3"/>
  <c r="KS60" i="3"/>
  <c r="KS13" i="3"/>
  <c r="KS56" i="3"/>
  <c r="KS9" i="3"/>
  <c r="KS54" i="3"/>
  <c r="KS55" i="3"/>
  <c r="KR57" i="3"/>
  <c r="KR54" i="3"/>
  <c r="KR60" i="3"/>
  <c r="KR13" i="3"/>
  <c r="KR56" i="3"/>
  <c r="KR9" i="3"/>
  <c r="KR55" i="3"/>
  <c r="KQ57" i="3"/>
  <c r="KQ54" i="3"/>
  <c r="KQ60" i="3"/>
  <c r="KQ13" i="3"/>
  <c r="KQ56" i="3"/>
  <c r="KQ9" i="3"/>
  <c r="KQ55" i="3"/>
  <c r="KP54" i="3"/>
  <c r="KP60" i="3"/>
  <c r="KP13" i="3"/>
  <c r="KP56" i="3"/>
  <c r="KP9" i="3"/>
  <c r="KP55" i="3"/>
  <c r="KO6" i="3"/>
  <c r="KO56" i="3"/>
  <c r="KO9" i="3"/>
  <c r="KO60" i="3"/>
  <c r="KO13" i="3"/>
  <c r="KO54" i="3"/>
  <c r="KO55" i="3"/>
  <c r="KN57" i="3"/>
  <c r="KN10" i="3"/>
  <c r="KN60" i="3"/>
  <c r="KN13" i="3"/>
  <c r="KN56" i="3"/>
  <c r="KN9" i="3"/>
  <c r="KN54" i="3"/>
  <c r="KN55" i="3"/>
  <c r="KM57" i="3"/>
  <c r="KM60" i="3"/>
  <c r="KM13" i="3"/>
  <c r="KM56" i="3"/>
  <c r="KM9" i="3"/>
  <c r="KM55" i="3"/>
  <c r="KM54" i="3"/>
  <c r="KL54" i="3"/>
  <c r="KL60" i="3"/>
  <c r="KL13" i="3"/>
  <c r="KL56" i="3"/>
  <c r="KL9" i="3"/>
  <c r="KL55" i="3"/>
  <c r="KK56" i="3"/>
  <c r="KK9" i="3"/>
  <c r="KK54" i="3"/>
  <c r="KK60" i="3"/>
  <c r="KK13" i="3"/>
  <c r="KK55" i="3"/>
  <c r="KJ56" i="3"/>
  <c r="KJ9" i="3"/>
  <c r="KJ60" i="3"/>
  <c r="KJ13" i="3"/>
  <c r="KJ54" i="3"/>
  <c r="KJ55" i="3"/>
  <c r="JS57" i="3"/>
  <c r="JS56" i="3"/>
  <c r="JS9" i="3"/>
  <c r="JS54" i="3"/>
  <c r="JS60" i="3"/>
  <c r="JS13" i="3"/>
  <c r="JS55" i="3"/>
  <c r="JS8" i="3"/>
  <c r="JR54" i="3"/>
  <c r="JR7" i="3"/>
  <c r="JR60" i="3"/>
  <c r="JR13" i="3"/>
  <c r="JR56" i="3"/>
  <c r="JR9" i="3"/>
  <c r="JR55" i="3"/>
  <c r="JQ57" i="3"/>
  <c r="JQ56" i="3"/>
  <c r="JQ9" i="3"/>
  <c r="JQ55" i="3"/>
  <c r="JQ54" i="3"/>
  <c r="JQ60" i="3"/>
  <c r="JQ13" i="3"/>
  <c r="JP60" i="3"/>
  <c r="JP13" i="3"/>
  <c r="JP56" i="3"/>
  <c r="JP9" i="3"/>
  <c r="JP55" i="3"/>
  <c r="JP54" i="3"/>
  <c r="JO60" i="3"/>
  <c r="JO13" i="3"/>
  <c r="JO56" i="3"/>
  <c r="JO9" i="3"/>
  <c r="JO55" i="3"/>
  <c r="JO54" i="3"/>
  <c r="JO7" i="3"/>
  <c r="JN60" i="3"/>
  <c r="JN13" i="3"/>
  <c r="JN54" i="3"/>
  <c r="JN56" i="3"/>
  <c r="JN9" i="3"/>
  <c r="JN55" i="3"/>
  <c r="JM57" i="3"/>
  <c r="JM54" i="3"/>
  <c r="JM56" i="3"/>
  <c r="JM9" i="3"/>
  <c r="JM60" i="3"/>
  <c r="JM13" i="3"/>
  <c r="JM55" i="3"/>
  <c r="JL54" i="3"/>
  <c r="JL7" i="3"/>
  <c r="JL56" i="3"/>
  <c r="JL9" i="3"/>
  <c r="JL60" i="3"/>
  <c r="JL13" i="3"/>
  <c r="JL55" i="3"/>
  <c r="JK60" i="3"/>
  <c r="JK13" i="3"/>
  <c r="JK54" i="3"/>
  <c r="JK56" i="3"/>
  <c r="JK9" i="3"/>
  <c r="JK55" i="3"/>
  <c r="JJ54" i="3"/>
  <c r="JJ56" i="3"/>
  <c r="JJ9" i="3"/>
  <c r="JJ60" i="3"/>
  <c r="JJ13" i="3"/>
  <c r="JJ55" i="3"/>
  <c r="JI56" i="3"/>
  <c r="JI9" i="3"/>
  <c r="JI60" i="3"/>
  <c r="JI13" i="3"/>
  <c r="JI54" i="3"/>
  <c r="JI55" i="3"/>
  <c r="JH60" i="3"/>
  <c r="JH13" i="3"/>
  <c r="JH56" i="3"/>
  <c r="JH9" i="3"/>
  <c r="JH54" i="3"/>
  <c r="JH7" i="3"/>
  <c r="JH55" i="3"/>
  <c r="JG57" i="3"/>
  <c r="JG60" i="3"/>
  <c r="JG13" i="3"/>
  <c r="JG56" i="3"/>
  <c r="JG9" i="3"/>
  <c r="JG55" i="3"/>
  <c r="JG54" i="3"/>
  <c r="JF57" i="3"/>
  <c r="JF56" i="3"/>
  <c r="JF60" i="3"/>
  <c r="JF13" i="3"/>
  <c r="JF54" i="3"/>
  <c r="JF55" i="3"/>
  <c r="JE56" i="3"/>
  <c r="JE9" i="3"/>
  <c r="JE60" i="3"/>
  <c r="JE13" i="3"/>
  <c r="JE54" i="3"/>
  <c r="JE55" i="3"/>
  <c r="JD60" i="3"/>
  <c r="JD13" i="3"/>
  <c r="JD56" i="3"/>
  <c r="JD9" i="3"/>
  <c r="JD54" i="3"/>
  <c r="JD55" i="3"/>
  <c r="JC54" i="3"/>
  <c r="JC60" i="3"/>
  <c r="JC13" i="3"/>
  <c r="JC56" i="3"/>
  <c r="JC9" i="3"/>
  <c r="JC55" i="3"/>
  <c r="JB54" i="3"/>
  <c r="JB60" i="3"/>
  <c r="JB55" i="3"/>
  <c r="JB58" i="3"/>
  <c r="JA56" i="3"/>
  <c r="JA54" i="3"/>
  <c r="JA60" i="3"/>
  <c r="JA55" i="3"/>
  <c r="JA58" i="3"/>
  <c r="IZ57" i="3"/>
  <c r="IZ10" i="3"/>
  <c r="IZ56" i="3"/>
  <c r="IZ9" i="3"/>
  <c r="IZ60" i="3"/>
  <c r="IZ13" i="3"/>
  <c r="IZ54" i="3"/>
  <c r="IZ55" i="3"/>
  <c r="IY54" i="3"/>
  <c r="IY7" i="3"/>
  <c r="IY56" i="3"/>
  <c r="IY55" i="3"/>
  <c r="IX60" i="3"/>
  <c r="IX13" i="3"/>
  <c r="IX56" i="3"/>
  <c r="IX9" i="3"/>
  <c r="IX54" i="3"/>
  <c r="IX55" i="3"/>
  <c r="IW60" i="3"/>
  <c r="IW13" i="3"/>
  <c r="IW56" i="3"/>
  <c r="IW9" i="3"/>
  <c r="IW54" i="3"/>
  <c r="IW55" i="3"/>
  <c r="IV57" i="3"/>
  <c r="IV60" i="3"/>
  <c r="IV13" i="3"/>
  <c r="IV56" i="3"/>
  <c r="IV9" i="3"/>
  <c r="IV54" i="3"/>
  <c r="IV55" i="3"/>
  <c r="IU60" i="3"/>
  <c r="IU13" i="3"/>
  <c r="IU54" i="3"/>
  <c r="IU7" i="3"/>
  <c r="IU56" i="3"/>
  <c r="IU9" i="3"/>
  <c r="IU55" i="3"/>
  <c r="IT57" i="3"/>
  <c r="IT10" i="3"/>
  <c r="IT56" i="3"/>
  <c r="IT9" i="3"/>
  <c r="IT60" i="3"/>
  <c r="IT13" i="3"/>
  <c r="IT54" i="3"/>
  <c r="IT55" i="3"/>
  <c r="IS54" i="3"/>
  <c r="IS60" i="3"/>
  <c r="IS13" i="3"/>
  <c r="IS56" i="3"/>
  <c r="IS9" i="3"/>
  <c r="IS55" i="3"/>
  <c r="IR57" i="3"/>
  <c r="IR56" i="3"/>
  <c r="IR9" i="3"/>
  <c r="IR54" i="3"/>
  <c r="IR60" i="3"/>
  <c r="IR13" i="3"/>
  <c r="IR55" i="3"/>
  <c r="IQ56" i="3"/>
  <c r="IQ9" i="3"/>
  <c r="IQ60" i="3"/>
  <c r="IQ13" i="3"/>
  <c r="IQ54" i="3"/>
  <c r="IQ55" i="3"/>
  <c r="IP60" i="3"/>
  <c r="IP13" i="3"/>
  <c r="IP54" i="3"/>
  <c r="IP56" i="3"/>
  <c r="IP9" i="3"/>
  <c r="IP55" i="3"/>
  <c r="IO56" i="3"/>
  <c r="IO9" i="3"/>
  <c r="IO54" i="3"/>
  <c r="IO60" i="3"/>
  <c r="IO13" i="3"/>
  <c r="IO55" i="3"/>
  <c r="IN56" i="3"/>
  <c r="IN9" i="3"/>
  <c r="IN13" i="3"/>
  <c r="IN54" i="3"/>
  <c r="IN55" i="3"/>
  <c r="IM60" i="3"/>
  <c r="IM13" i="3"/>
  <c r="IM56" i="3"/>
  <c r="IM9" i="3"/>
  <c r="IM54" i="3"/>
  <c r="IM55" i="3"/>
  <c r="IL57" i="3"/>
  <c r="IL56" i="3"/>
  <c r="IL9" i="3"/>
  <c r="IL60" i="3"/>
  <c r="IL13" i="3"/>
  <c r="IL54" i="3"/>
  <c r="IL55" i="3"/>
  <c r="IK56" i="3"/>
  <c r="IK9" i="3"/>
  <c r="IK54" i="3"/>
  <c r="IK60" i="3"/>
  <c r="IK13" i="3"/>
  <c r="IK55" i="3"/>
  <c r="IJ55" i="3"/>
  <c r="IJ56" i="3"/>
  <c r="IJ9" i="3"/>
  <c r="IJ60" i="3"/>
  <c r="IJ13" i="3"/>
  <c r="IJ54" i="3"/>
  <c r="II54" i="3"/>
  <c r="II60" i="3"/>
  <c r="II13" i="3"/>
  <c r="II56" i="3"/>
  <c r="II9" i="3"/>
  <c r="II55" i="3"/>
  <c r="IH56" i="3"/>
  <c r="IH9" i="3"/>
  <c r="IH54" i="3"/>
  <c r="IH60" i="3"/>
  <c r="IH13" i="3"/>
  <c r="IH55" i="3"/>
  <c r="IG57" i="3"/>
  <c r="IG56" i="3"/>
  <c r="IG9" i="3"/>
  <c r="IG60" i="3"/>
  <c r="IG13" i="3"/>
  <c r="IG54" i="3"/>
  <c r="IG55" i="3"/>
  <c r="IF56" i="3"/>
  <c r="IF9" i="3"/>
  <c r="IF60" i="3"/>
  <c r="IF13" i="3"/>
  <c r="IF54" i="3"/>
  <c r="IF55" i="3"/>
  <c r="IE57" i="3"/>
  <c r="IE60" i="3"/>
  <c r="IE13" i="3"/>
  <c r="IE54" i="3"/>
  <c r="IE56" i="3"/>
  <c r="IE9" i="3"/>
  <c r="IE55" i="3"/>
  <c r="ID54" i="3"/>
  <c r="ID60" i="3"/>
  <c r="ID13" i="3"/>
  <c r="ID56" i="3"/>
  <c r="ID9" i="3"/>
  <c r="ID55" i="3"/>
  <c r="IC56" i="3"/>
  <c r="IC9" i="3"/>
  <c r="IC54" i="3"/>
  <c r="IC60" i="3"/>
  <c r="IC13" i="3"/>
  <c r="IC55" i="3"/>
  <c r="IB60" i="3"/>
  <c r="IB13" i="3"/>
  <c r="IB56" i="3"/>
  <c r="IB9" i="3"/>
  <c r="IB54" i="3"/>
  <c r="IB55" i="3"/>
  <c r="IA54" i="3"/>
  <c r="IA60" i="3"/>
  <c r="IA13" i="3"/>
  <c r="IA56" i="3"/>
  <c r="IA9" i="3"/>
  <c r="IA55" i="3"/>
  <c r="HZ60" i="3"/>
  <c r="HZ13" i="3"/>
  <c r="HZ54" i="3"/>
  <c r="HZ56" i="3"/>
  <c r="HZ9" i="3"/>
  <c r="HZ55" i="3"/>
  <c r="HY56" i="3"/>
  <c r="HY9" i="3"/>
  <c r="HY54" i="3"/>
  <c r="HY60" i="3"/>
  <c r="HY13" i="3"/>
  <c r="HY55" i="3"/>
  <c r="HX57" i="3"/>
  <c r="HX56" i="3"/>
  <c r="HX9" i="3"/>
  <c r="HX54" i="3"/>
  <c r="HX60" i="3"/>
  <c r="HX13" i="3"/>
  <c r="HX55" i="3"/>
  <c r="HW60" i="3"/>
  <c r="HW13" i="3"/>
  <c r="HW56" i="3"/>
  <c r="HW9" i="3"/>
  <c r="HW54" i="3"/>
  <c r="HW55" i="3"/>
  <c r="HV54" i="3"/>
  <c r="HV56" i="3"/>
  <c r="HV9" i="3"/>
  <c r="HV60" i="3"/>
  <c r="HV13" i="3"/>
  <c r="HV55" i="3"/>
  <c r="HU56" i="3"/>
  <c r="HU9" i="3"/>
  <c r="HU60" i="3"/>
  <c r="HU13" i="3"/>
  <c r="HU54" i="3"/>
  <c r="HU55" i="3"/>
  <c r="HT57" i="3"/>
  <c r="HT54" i="3"/>
  <c r="HT60" i="3"/>
  <c r="HT13" i="3"/>
  <c r="HT56" i="3"/>
  <c r="HT9" i="3"/>
  <c r="HT55" i="3"/>
  <c r="HS56" i="3"/>
  <c r="HS9" i="3"/>
  <c r="HS60" i="3"/>
  <c r="HS13" i="3"/>
  <c r="HS54" i="3"/>
  <c r="HS55" i="3"/>
  <c r="HR57" i="3"/>
  <c r="HR60" i="3"/>
  <c r="HR13" i="3"/>
  <c r="HR54" i="3"/>
  <c r="HR56" i="3"/>
  <c r="HR9" i="3"/>
  <c r="HR55" i="3"/>
  <c r="HQ60" i="3"/>
  <c r="HQ13" i="3"/>
  <c r="HQ54" i="3"/>
  <c r="HQ56" i="3"/>
  <c r="HQ55" i="3"/>
  <c r="HP56" i="3"/>
  <c r="HP9" i="3"/>
  <c r="HP60" i="3"/>
  <c r="HP13" i="3"/>
  <c r="HP54" i="3"/>
  <c r="HP55" i="3"/>
  <c r="HO54" i="3"/>
  <c r="HO56" i="3"/>
  <c r="HO9" i="3"/>
  <c r="HO55" i="3"/>
  <c r="HO60" i="3"/>
  <c r="HO13" i="3"/>
  <c r="HN57" i="3"/>
  <c r="HN54" i="3"/>
  <c r="HN56" i="3"/>
  <c r="HN9" i="3"/>
  <c r="HN60" i="3"/>
  <c r="HN13" i="3"/>
  <c r="HN55" i="3"/>
  <c r="HM54" i="3"/>
  <c r="HM56" i="3"/>
  <c r="HM9" i="3"/>
  <c r="HM60" i="3"/>
  <c r="HM13" i="3"/>
  <c r="HM55" i="3"/>
  <c r="HL54" i="3"/>
  <c r="HL56" i="3"/>
  <c r="HL9" i="3"/>
  <c r="HL60" i="3"/>
  <c r="HL13" i="3"/>
  <c r="HL55" i="3"/>
  <c r="HK56" i="3"/>
  <c r="HK9" i="3"/>
  <c r="HK54" i="3"/>
  <c r="HK60" i="3"/>
  <c r="HK13" i="3"/>
  <c r="HK55" i="3"/>
  <c r="HJ57" i="3"/>
  <c r="HJ10" i="3"/>
  <c r="HJ54" i="3"/>
  <c r="HJ56" i="3"/>
  <c r="HJ9" i="3"/>
  <c r="HJ60" i="3"/>
  <c r="HJ13" i="3"/>
  <c r="HJ55" i="3"/>
  <c r="HI54" i="3"/>
  <c r="HI56" i="3"/>
  <c r="HI9" i="3"/>
  <c r="HI60" i="3"/>
  <c r="HI13" i="3"/>
  <c r="HI55" i="3"/>
  <c r="HH57" i="3"/>
  <c r="HH10" i="3"/>
  <c r="HH6" i="3"/>
  <c r="HH60" i="3"/>
  <c r="HH13" i="3"/>
  <c r="HH56" i="3"/>
  <c r="HH9" i="3"/>
  <c r="HH54" i="3"/>
  <c r="HH7" i="3"/>
  <c r="HH55" i="3"/>
  <c r="HG56" i="3"/>
  <c r="HG9" i="3"/>
  <c r="HG54" i="3"/>
  <c r="HG60" i="3"/>
  <c r="HG13" i="3"/>
  <c r="HG55" i="3"/>
  <c r="HF56" i="3"/>
  <c r="HF9" i="3"/>
  <c r="HF60" i="3"/>
  <c r="HF13" i="3"/>
  <c r="HF54" i="3"/>
  <c r="HF55" i="3"/>
  <c r="HE56" i="3"/>
  <c r="HE9" i="3"/>
  <c r="HE54" i="3"/>
  <c r="HE60" i="3"/>
  <c r="HE13" i="3"/>
  <c r="HE55" i="3"/>
  <c r="HD54" i="3"/>
  <c r="HD56" i="3"/>
  <c r="HD9" i="3"/>
  <c r="HD60" i="3"/>
  <c r="HD13" i="3"/>
  <c r="HD55" i="3"/>
  <c r="HC60" i="3"/>
  <c r="HC13" i="3"/>
  <c r="HC56" i="3"/>
  <c r="HC9" i="3"/>
  <c r="HC54" i="3"/>
  <c r="HC55" i="3"/>
  <c r="HB54" i="3"/>
  <c r="HB56" i="3"/>
  <c r="HB9" i="3"/>
  <c r="HB60" i="3"/>
  <c r="HB13" i="3"/>
  <c r="HB55" i="3"/>
  <c r="HA56" i="3"/>
  <c r="HA9" i="3"/>
  <c r="HA60" i="3"/>
  <c r="HA13" i="3"/>
  <c r="HA54" i="3"/>
  <c r="HA55" i="3"/>
  <c r="GZ57" i="3"/>
  <c r="GZ56" i="3"/>
  <c r="GZ9" i="3"/>
  <c r="GZ54" i="3"/>
  <c r="GZ60" i="3"/>
  <c r="GZ13" i="3"/>
  <c r="GZ55" i="3"/>
  <c r="GY60" i="3"/>
  <c r="GY13" i="3"/>
  <c r="GY56" i="3"/>
  <c r="GY9" i="3"/>
  <c r="GY54" i="3"/>
  <c r="GY55" i="3"/>
  <c r="GX57" i="3"/>
  <c r="GX56" i="3"/>
  <c r="GX9" i="3"/>
  <c r="GX60" i="3"/>
  <c r="GX13" i="3"/>
  <c r="GX54" i="3"/>
  <c r="GX55" i="3"/>
  <c r="GW60" i="3"/>
  <c r="GW13" i="3"/>
  <c r="GW56" i="3"/>
  <c r="GW9" i="3"/>
  <c r="GW54" i="3"/>
  <c r="GW55" i="3"/>
  <c r="GV57" i="3"/>
  <c r="GV6" i="3"/>
  <c r="GV54" i="3"/>
  <c r="GV56" i="3"/>
  <c r="GV9" i="3"/>
  <c r="GV60" i="3"/>
  <c r="GV13" i="3"/>
  <c r="GV55" i="3"/>
  <c r="GU54" i="3"/>
  <c r="GU56" i="3"/>
  <c r="GU9" i="3"/>
  <c r="GU60" i="3"/>
  <c r="GU13" i="3"/>
  <c r="GU55" i="3"/>
  <c r="GT54" i="3"/>
  <c r="GT60" i="3"/>
  <c r="GT13" i="3"/>
  <c r="GT56" i="3"/>
  <c r="GT9" i="3"/>
  <c r="GT55" i="3"/>
  <c r="GS6" i="3"/>
  <c r="GS56" i="3"/>
  <c r="GS9" i="3"/>
  <c r="GS60" i="3"/>
  <c r="GS13" i="3"/>
  <c r="GS54" i="3"/>
  <c r="GS55" i="3"/>
  <c r="GR56" i="3"/>
  <c r="GR9" i="3"/>
  <c r="GR60" i="3"/>
  <c r="GR13" i="3"/>
  <c r="GR54" i="3"/>
  <c r="GR55" i="3"/>
  <c r="GQ57" i="3"/>
  <c r="GQ54" i="3"/>
  <c r="GQ55" i="3"/>
  <c r="GQ56" i="3"/>
  <c r="GQ9" i="3"/>
  <c r="GQ60" i="3"/>
  <c r="GQ13" i="3"/>
  <c r="GP56" i="3"/>
  <c r="GP9" i="3"/>
  <c r="GP54" i="3"/>
  <c r="GP60" i="3"/>
  <c r="GP13" i="3"/>
  <c r="GP55" i="3"/>
  <c r="GO57" i="3"/>
  <c r="GO56" i="3"/>
  <c r="GO9" i="3"/>
  <c r="GO60" i="3"/>
  <c r="GO13" i="3"/>
  <c r="GO54" i="3"/>
  <c r="GO55" i="3"/>
  <c r="GN57" i="3"/>
  <c r="GN54" i="3"/>
  <c r="GN56" i="3"/>
  <c r="GN9" i="3"/>
  <c r="GN60" i="3"/>
  <c r="GN13" i="3"/>
  <c r="GN55" i="3"/>
  <c r="GM54" i="3"/>
  <c r="GM60" i="3"/>
  <c r="GM13" i="3"/>
  <c r="GM56" i="3"/>
  <c r="GM9" i="3"/>
  <c r="GM55" i="3"/>
  <c r="GL60" i="3"/>
  <c r="GL13" i="3"/>
  <c r="GL56" i="3"/>
  <c r="GL9" i="3"/>
  <c r="GL54" i="3"/>
  <c r="GL55" i="3"/>
  <c r="GK60" i="3"/>
  <c r="GK13" i="3"/>
  <c r="GK56" i="3"/>
  <c r="GK9" i="3"/>
  <c r="GK54" i="3"/>
  <c r="GK55" i="3"/>
  <c r="GJ54" i="3"/>
  <c r="GJ60" i="3"/>
  <c r="GJ13" i="3"/>
  <c r="GJ56" i="3"/>
  <c r="GJ9" i="3"/>
  <c r="GJ55" i="3"/>
  <c r="GJ8" i="3"/>
  <c r="GI60" i="3"/>
  <c r="GI13" i="3"/>
  <c r="GI54" i="3"/>
  <c r="GI56" i="3"/>
  <c r="GI9" i="3"/>
  <c r="GI55" i="3"/>
  <c r="GH56" i="3"/>
  <c r="GH9" i="3"/>
  <c r="GH60" i="3"/>
  <c r="GH13" i="3"/>
  <c r="GH54" i="3"/>
  <c r="GH55" i="3"/>
  <c r="GG57" i="3"/>
  <c r="GG10" i="3"/>
  <c r="GG6" i="3"/>
  <c r="GG54" i="3"/>
  <c r="GG56" i="3"/>
  <c r="GG9" i="3"/>
  <c r="GG60" i="3"/>
  <c r="GG13" i="3"/>
  <c r="GG55" i="3"/>
  <c r="GF57" i="3"/>
  <c r="GF54" i="3"/>
  <c r="GF56" i="3"/>
  <c r="GF9" i="3"/>
  <c r="GF60" i="3"/>
  <c r="GF13" i="3"/>
  <c r="GF55" i="3"/>
  <c r="GF8" i="3"/>
  <c r="GE57" i="3"/>
  <c r="GE60" i="3"/>
  <c r="GE13" i="3"/>
  <c r="GE56" i="3"/>
  <c r="GE9" i="3"/>
  <c r="GE54" i="3"/>
  <c r="GE55" i="3"/>
  <c r="GD57" i="3"/>
  <c r="GD10" i="3"/>
  <c r="GD6" i="3"/>
  <c r="GD60" i="3"/>
  <c r="GD13" i="3"/>
  <c r="GD56" i="3"/>
  <c r="GD9" i="3"/>
  <c r="GD54" i="3"/>
  <c r="GD55" i="3"/>
  <c r="GC56" i="3"/>
  <c r="GC9" i="3"/>
  <c r="GC60" i="3"/>
  <c r="GC13" i="3"/>
  <c r="GC54" i="3"/>
  <c r="GC55" i="3"/>
  <c r="GB56" i="3"/>
  <c r="GB9" i="3"/>
  <c r="GB60" i="3"/>
  <c r="GB13" i="3"/>
  <c r="GB54" i="3"/>
  <c r="GB55" i="3"/>
  <c r="GA56" i="3"/>
  <c r="GA9" i="3"/>
  <c r="GA54" i="3"/>
  <c r="GA60" i="3"/>
  <c r="GA13" i="3"/>
  <c r="GA55" i="3"/>
  <c r="FZ56" i="3"/>
  <c r="FZ9" i="3"/>
  <c r="FZ54" i="3"/>
  <c r="FZ60" i="3"/>
  <c r="FZ13" i="3"/>
  <c r="FZ55" i="3"/>
  <c r="FY57" i="3"/>
  <c r="FY10" i="3"/>
  <c r="FY60" i="3"/>
  <c r="FY13" i="3"/>
  <c r="FY56" i="3"/>
  <c r="FY9" i="3"/>
  <c r="FY54" i="3"/>
  <c r="FY55" i="3"/>
  <c r="FX60" i="3"/>
  <c r="FX13" i="3"/>
  <c r="FX56" i="3"/>
  <c r="FX9" i="3"/>
  <c r="FX54" i="3"/>
  <c r="FX55" i="3"/>
  <c r="FW57" i="3"/>
  <c r="FW60" i="3"/>
  <c r="FW13" i="3"/>
  <c r="FW56" i="3"/>
  <c r="FW9" i="3"/>
  <c r="FW54" i="3"/>
  <c r="FW55" i="3"/>
  <c r="FV57" i="3"/>
  <c r="FV6" i="3"/>
  <c r="FV54" i="3"/>
  <c r="FV60" i="3"/>
  <c r="FV13" i="3"/>
  <c r="FV56" i="3"/>
  <c r="FV9" i="3"/>
  <c r="FV55" i="3"/>
  <c r="FU57" i="3"/>
  <c r="FU60" i="3"/>
  <c r="FU13" i="3"/>
  <c r="FU56" i="3"/>
  <c r="FU9" i="3"/>
  <c r="FU54" i="3"/>
  <c r="FU55" i="3"/>
  <c r="FT60" i="3"/>
  <c r="FT13" i="3"/>
  <c r="FT54" i="3"/>
  <c r="FT56" i="3"/>
  <c r="FT9" i="3"/>
  <c r="FT55" i="3"/>
  <c r="FS56" i="3"/>
  <c r="FS9" i="3"/>
  <c r="FS54" i="3"/>
  <c r="FS60" i="3"/>
  <c r="FS13" i="3"/>
  <c r="FS55" i="3"/>
  <c r="FR60" i="3"/>
  <c r="FR13" i="3"/>
  <c r="FR54" i="3"/>
  <c r="FR7" i="3"/>
  <c r="FR56" i="3"/>
  <c r="FR9" i="3"/>
  <c r="FR55" i="3"/>
  <c r="FQ60" i="3"/>
  <c r="FQ13" i="3"/>
  <c r="FQ54" i="3"/>
  <c r="FQ56" i="3"/>
  <c r="FQ9" i="3"/>
  <c r="FQ55" i="3"/>
  <c r="FP60" i="3"/>
  <c r="FP13" i="3"/>
  <c r="FP56" i="3"/>
  <c r="FP9" i="3"/>
  <c r="FP54" i="3"/>
  <c r="FP55" i="3"/>
  <c r="FO60" i="3"/>
  <c r="FO13" i="3"/>
  <c r="FO56" i="3"/>
  <c r="FO9" i="3"/>
  <c r="FO54" i="3"/>
  <c r="FO55" i="3"/>
  <c r="FN57" i="3"/>
  <c r="FN54" i="3"/>
  <c r="FN56" i="3"/>
  <c r="FN9" i="3"/>
  <c r="FN60" i="3"/>
  <c r="FN13" i="3"/>
  <c r="FN55" i="3"/>
  <c r="FM57" i="3"/>
  <c r="FM56" i="3"/>
  <c r="FM9" i="3"/>
  <c r="FM60" i="3"/>
  <c r="FM13" i="3"/>
  <c r="FM54" i="3"/>
  <c r="FM55" i="3"/>
  <c r="FL57" i="3"/>
  <c r="FL10" i="3"/>
  <c r="FL60" i="3"/>
  <c r="FL13" i="3"/>
  <c r="FL54" i="3"/>
  <c r="FL56" i="3"/>
  <c r="FL9" i="3"/>
  <c r="FL55" i="3"/>
  <c r="FK60" i="3"/>
  <c r="FK13" i="3"/>
  <c r="FK54" i="3"/>
  <c r="FK7" i="3"/>
  <c r="FK56" i="3"/>
  <c r="FK9" i="3"/>
  <c r="FK55" i="3"/>
  <c r="FJ54" i="3"/>
  <c r="FJ60" i="3"/>
  <c r="FJ13" i="3"/>
  <c r="FJ55" i="3"/>
  <c r="FJ56" i="3"/>
  <c r="FJ9" i="3"/>
  <c r="FI56" i="3"/>
  <c r="FI9" i="3"/>
  <c r="FI60" i="3"/>
  <c r="FI13" i="3"/>
  <c r="FI54" i="3"/>
  <c r="FI7" i="3"/>
  <c r="FI55" i="3"/>
  <c r="FH56" i="3"/>
  <c r="FH9" i="3"/>
  <c r="FH60" i="3"/>
  <c r="FH13" i="3"/>
  <c r="FH54" i="3"/>
  <c r="FH55" i="3"/>
  <c r="FG57" i="3"/>
  <c r="FG6" i="3"/>
  <c r="FG56" i="3"/>
  <c r="FG9" i="3"/>
  <c r="FG54" i="3"/>
  <c r="FG60" i="3"/>
  <c r="FG13" i="3"/>
  <c r="FG55" i="3"/>
  <c r="FF57" i="3"/>
  <c r="FF60" i="3"/>
  <c r="FF13" i="3"/>
  <c r="FF56" i="3"/>
  <c r="FF9" i="3"/>
  <c r="FF54" i="3"/>
  <c r="FF55" i="3"/>
  <c r="FE60" i="3"/>
  <c r="FE13" i="3"/>
  <c r="FE54" i="3"/>
  <c r="FE56" i="3"/>
  <c r="FE9" i="3"/>
  <c r="FE55" i="3"/>
  <c r="FD57" i="3"/>
  <c r="FD60" i="3"/>
  <c r="FD13" i="3"/>
  <c r="FD56" i="3"/>
  <c r="FD9" i="3"/>
  <c r="FD54" i="3"/>
  <c r="FD55" i="3"/>
  <c r="FC57" i="3"/>
  <c r="FC10" i="3"/>
  <c r="FC54" i="3"/>
  <c r="FC60" i="3"/>
  <c r="FC56" i="3"/>
  <c r="FC9" i="3"/>
  <c r="FC55" i="3"/>
  <c r="FB56" i="3"/>
  <c r="FB9" i="3"/>
  <c r="FB60" i="3"/>
  <c r="FB13" i="3"/>
  <c r="FB54" i="3"/>
  <c r="FB55" i="3"/>
  <c r="FA56" i="3"/>
  <c r="FA9" i="3"/>
  <c r="FA60" i="3"/>
  <c r="FA13" i="3"/>
  <c r="FA54" i="3"/>
  <c r="FA55" i="3"/>
  <c r="EZ54" i="3"/>
  <c r="EZ56" i="3"/>
  <c r="EZ9" i="3"/>
  <c r="EZ60" i="3"/>
  <c r="EZ13" i="3"/>
  <c r="EZ55" i="3"/>
  <c r="EY60" i="3"/>
  <c r="EY13" i="3"/>
  <c r="EY54" i="3"/>
  <c r="EY7" i="3"/>
  <c r="EY56" i="3"/>
  <c r="EY9" i="3"/>
  <c r="EY55" i="3"/>
  <c r="EX57" i="3"/>
  <c r="EX60" i="3"/>
  <c r="EX13" i="3"/>
  <c r="EX56" i="3"/>
  <c r="EX9" i="3"/>
  <c r="EX54" i="3"/>
  <c r="EX55" i="3"/>
  <c r="EV57" i="3"/>
  <c r="EV54" i="3"/>
  <c r="EV56" i="3"/>
  <c r="EV9" i="3"/>
  <c r="EV60" i="3"/>
  <c r="EV13" i="3"/>
  <c r="EV55" i="3"/>
  <c r="EU54" i="3"/>
  <c r="EU60" i="3"/>
  <c r="EU13" i="3"/>
  <c r="EU56" i="3"/>
  <c r="EU9" i="3"/>
  <c r="EU55" i="3"/>
  <c r="ET57" i="3"/>
  <c r="ET54" i="3"/>
  <c r="ET56" i="3"/>
  <c r="ET9" i="3"/>
  <c r="ET60" i="3"/>
  <c r="ET13" i="3"/>
  <c r="ET55" i="3"/>
  <c r="ES54" i="3"/>
  <c r="ES60" i="3"/>
  <c r="ES13" i="3"/>
  <c r="ES56" i="3"/>
  <c r="ES9" i="3"/>
  <c r="ES55" i="3"/>
  <c r="ER56" i="3"/>
  <c r="ER9" i="3"/>
  <c r="ER54" i="3"/>
  <c r="ER60" i="3"/>
  <c r="ER13" i="3"/>
  <c r="ER55" i="3"/>
  <c r="EQ54" i="3"/>
  <c r="EQ56" i="3"/>
  <c r="EQ9" i="3"/>
  <c r="EQ60" i="3"/>
  <c r="EQ13" i="3"/>
  <c r="EQ55" i="3"/>
  <c r="EP6" i="3"/>
  <c r="EP54" i="3"/>
  <c r="EP60" i="3"/>
  <c r="EP13" i="3"/>
  <c r="EP56" i="3"/>
  <c r="EP9" i="3"/>
  <c r="EP55" i="3"/>
  <c r="EO54" i="3"/>
  <c r="EO56" i="3"/>
  <c r="EO9" i="3"/>
  <c r="EO60" i="3"/>
  <c r="EO13" i="3"/>
  <c r="EO55" i="3"/>
  <c r="EN6" i="3"/>
  <c r="EN56" i="3"/>
  <c r="EN9" i="3"/>
  <c r="EN54" i="3"/>
  <c r="EN60" i="3"/>
  <c r="EN13" i="3"/>
  <c r="EN55" i="3"/>
  <c r="EM57" i="3"/>
  <c r="EM54" i="3"/>
  <c r="EM56" i="3"/>
  <c r="EM9" i="3"/>
  <c r="EM60" i="3"/>
  <c r="EM13" i="3"/>
  <c r="EM55" i="3"/>
  <c r="EL54" i="3"/>
  <c r="EL60" i="3"/>
  <c r="EL13" i="3"/>
  <c r="EL56" i="3"/>
  <c r="EL9" i="3"/>
  <c r="EL55" i="3"/>
  <c r="EK57" i="3"/>
  <c r="EK6" i="3"/>
  <c r="EK60" i="3"/>
  <c r="EK13" i="3"/>
  <c r="EK56" i="3"/>
  <c r="EK9" i="3"/>
  <c r="EK54" i="3"/>
  <c r="EK55" i="3"/>
  <c r="EJ60" i="3"/>
  <c r="EJ13" i="3"/>
  <c r="EJ54" i="3"/>
  <c r="EJ56" i="3"/>
  <c r="EJ9" i="3"/>
  <c r="EJ55" i="3"/>
  <c r="EI56" i="3"/>
  <c r="EI9" i="3"/>
  <c r="EI54" i="3"/>
  <c r="EI60" i="3"/>
  <c r="EI13" i="3"/>
  <c r="EI55" i="3"/>
  <c r="EH54" i="3"/>
  <c r="EH56" i="3"/>
  <c r="EH9" i="3"/>
  <c r="EH60" i="3"/>
  <c r="EH13" i="3"/>
  <c r="EH55" i="3"/>
  <c r="EG60" i="3"/>
  <c r="EG13" i="3"/>
  <c r="EG54" i="3"/>
  <c r="EG56" i="3"/>
  <c r="EG9" i="3"/>
  <c r="EG55" i="3"/>
  <c r="EF54" i="3"/>
  <c r="EF56" i="3"/>
  <c r="EF9" i="3"/>
  <c r="EF60" i="3"/>
  <c r="EF13" i="3"/>
  <c r="EF55" i="3"/>
  <c r="EE60" i="3"/>
  <c r="EE13" i="3"/>
  <c r="EE54" i="3"/>
  <c r="EE7" i="3"/>
  <c r="EE56" i="3"/>
  <c r="EE9" i="3"/>
  <c r="EE55" i="3"/>
  <c r="ED57" i="3"/>
  <c r="ED60" i="3"/>
  <c r="ED13" i="3"/>
  <c r="ED56" i="3"/>
  <c r="ED9" i="3"/>
  <c r="ED54" i="3"/>
  <c r="ED55" i="3"/>
  <c r="EC60" i="3"/>
  <c r="EC13" i="3"/>
  <c r="EC54" i="3"/>
  <c r="EC56" i="3"/>
  <c r="EC9" i="3"/>
  <c r="EC55" i="3"/>
  <c r="EB57" i="3"/>
  <c r="EB56" i="3"/>
  <c r="EB9" i="3"/>
  <c r="EB54" i="3"/>
  <c r="EB60" i="3"/>
  <c r="EB13" i="3"/>
  <c r="EB55" i="3"/>
  <c r="EA56" i="3"/>
  <c r="EA9" i="3"/>
  <c r="EA54" i="3"/>
  <c r="EA60" i="3"/>
  <c r="EA13" i="3"/>
  <c r="EA55" i="3"/>
  <c r="DZ60" i="3"/>
  <c r="DZ13" i="3"/>
  <c r="DZ54" i="3"/>
  <c r="DZ56" i="3"/>
  <c r="DZ9" i="3"/>
  <c r="DZ55" i="3"/>
  <c r="DY57" i="3"/>
  <c r="DY6" i="3"/>
  <c r="DY60" i="3"/>
  <c r="DY13" i="3"/>
  <c r="DY54" i="3"/>
  <c r="DY56" i="3"/>
  <c r="DY9" i="3"/>
  <c r="DY55" i="3"/>
  <c r="DX54" i="3"/>
  <c r="DX60" i="3"/>
  <c r="DX13" i="3"/>
  <c r="DX56" i="3"/>
  <c r="DX9" i="3"/>
  <c r="DX55" i="3"/>
  <c r="DW60" i="3"/>
  <c r="DW13" i="3"/>
  <c r="DW56" i="3"/>
  <c r="DW9" i="3"/>
  <c r="DW54" i="3"/>
  <c r="DW55" i="3"/>
  <c r="DV56" i="3"/>
  <c r="DV9" i="3"/>
  <c r="DV60" i="3"/>
  <c r="DV13" i="3"/>
  <c r="DV54" i="3"/>
  <c r="DV55" i="3"/>
  <c r="DU57" i="3"/>
  <c r="DU6" i="3"/>
  <c r="DU54" i="3"/>
  <c r="DU60" i="3"/>
  <c r="DU13" i="3"/>
  <c r="DU56" i="3"/>
  <c r="DU9" i="3"/>
  <c r="DU55" i="3"/>
  <c r="DT56" i="3"/>
  <c r="DT9" i="3"/>
  <c r="DT60" i="3"/>
  <c r="DT13" i="3"/>
  <c r="DT54" i="3"/>
  <c r="DT55" i="3"/>
  <c r="DS57" i="3"/>
  <c r="DS60" i="3"/>
  <c r="DS13" i="3"/>
  <c r="DS54" i="3"/>
  <c r="DS56" i="3"/>
  <c r="DS9" i="3"/>
  <c r="DS55" i="3"/>
  <c r="DR54" i="3"/>
  <c r="DR56" i="3"/>
  <c r="DR9" i="3"/>
  <c r="DR60" i="3"/>
  <c r="DR13" i="3"/>
  <c r="DR55" i="3"/>
  <c r="DQ57" i="3"/>
  <c r="DQ60" i="3"/>
  <c r="DQ13" i="3"/>
  <c r="DQ55" i="3"/>
  <c r="DQ56" i="3"/>
  <c r="DQ9" i="3"/>
  <c r="DQ54" i="3"/>
  <c r="DP54" i="3"/>
  <c r="DP7" i="3"/>
  <c r="DP60" i="3"/>
  <c r="DP13" i="3"/>
  <c r="DP56" i="3"/>
  <c r="DP9" i="3"/>
  <c r="DP55" i="3"/>
  <c r="DO56" i="3"/>
  <c r="DO9" i="3"/>
  <c r="DO60" i="3"/>
  <c r="DO13" i="3"/>
  <c r="DO54" i="3"/>
  <c r="DO55" i="3"/>
  <c r="DN54" i="3"/>
  <c r="DN60" i="3"/>
  <c r="DN13" i="3"/>
  <c r="DN56" i="3"/>
  <c r="DN9" i="3"/>
  <c r="DN55" i="3"/>
  <c r="DM57" i="3"/>
  <c r="DM10" i="3"/>
  <c r="DM54" i="3"/>
  <c r="DM56" i="3"/>
  <c r="DM9" i="3"/>
  <c r="DM60" i="3"/>
  <c r="DM13" i="3"/>
  <c r="DM55" i="3"/>
  <c r="DL60" i="3"/>
  <c r="DL13" i="3"/>
  <c r="DL56" i="3"/>
  <c r="DL9" i="3"/>
  <c r="DL54" i="3"/>
  <c r="DL55" i="3"/>
  <c r="DK60" i="3"/>
  <c r="DK13" i="3"/>
  <c r="DK54" i="3"/>
  <c r="DK56" i="3"/>
  <c r="DK9" i="3"/>
  <c r="DK55" i="3"/>
  <c r="DJ57" i="3"/>
  <c r="DJ10" i="3"/>
  <c r="DJ6" i="3"/>
  <c r="DJ54" i="3"/>
  <c r="DJ56" i="3"/>
  <c r="DJ9" i="3"/>
  <c r="DJ60" i="3"/>
  <c r="DJ13" i="3"/>
  <c r="DJ55" i="3"/>
  <c r="DI54" i="3"/>
  <c r="DI56" i="3"/>
  <c r="DI9" i="3"/>
  <c r="DI60" i="3"/>
  <c r="DI13" i="3"/>
  <c r="DI55" i="3"/>
  <c r="DH60" i="3"/>
  <c r="DH13" i="3"/>
  <c r="DH56" i="3"/>
  <c r="DH9" i="3"/>
  <c r="DH54" i="3"/>
  <c r="DH7" i="3"/>
  <c r="DH55" i="3"/>
  <c r="DG54" i="3"/>
  <c r="DG60" i="3"/>
  <c r="DG13" i="3"/>
  <c r="DG56" i="3"/>
  <c r="DG9" i="3"/>
  <c r="DG55" i="3"/>
  <c r="DF57" i="3"/>
  <c r="DF54" i="3"/>
  <c r="DF60" i="3"/>
  <c r="DF13" i="3"/>
  <c r="DF56" i="3"/>
  <c r="DF9" i="3"/>
  <c r="DF55" i="3"/>
  <c r="DE54" i="3"/>
  <c r="DE56" i="3"/>
  <c r="DE9" i="3"/>
  <c r="DE60" i="3"/>
  <c r="DE13" i="3"/>
  <c r="DE55" i="3"/>
  <c r="DD57" i="3"/>
  <c r="DD10" i="3"/>
  <c r="DD54" i="3"/>
  <c r="DD60" i="3"/>
  <c r="DD13" i="3"/>
  <c r="DD56" i="3"/>
  <c r="DD9" i="3"/>
  <c r="DD55" i="3"/>
  <c r="DC60" i="3"/>
  <c r="DC13" i="3"/>
  <c r="DC54" i="3"/>
  <c r="DC56" i="3"/>
  <c r="DC9" i="3"/>
  <c r="DC55" i="3"/>
  <c r="DB60" i="3"/>
  <c r="DB13" i="3"/>
  <c r="DB54" i="3"/>
  <c r="DB56" i="3"/>
  <c r="DB9" i="3"/>
  <c r="DB55" i="3"/>
  <c r="DA57" i="3"/>
  <c r="DA60" i="3"/>
  <c r="DA13" i="3"/>
  <c r="DA54" i="3"/>
  <c r="DA56" i="3"/>
  <c r="DA9" i="3"/>
  <c r="DA55" i="3"/>
  <c r="CZ57" i="3"/>
  <c r="CZ56" i="3"/>
  <c r="CZ9" i="3"/>
  <c r="CZ60" i="3"/>
  <c r="CZ13" i="3"/>
  <c r="CZ54" i="3"/>
  <c r="CZ55" i="3"/>
  <c r="CY56" i="3"/>
  <c r="CY9" i="3"/>
  <c r="CY54" i="3"/>
  <c r="CY60" i="3"/>
  <c r="CY13" i="3"/>
  <c r="CY55" i="3"/>
  <c r="CX57" i="3"/>
  <c r="CX56" i="3"/>
  <c r="CX9" i="3"/>
  <c r="CX60" i="3"/>
  <c r="CX13" i="3"/>
  <c r="CX54" i="3"/>
  <c r="CX55" i="3"/>
  <c r="CW56" i="3"/>
  <c r="CW9" i="3"/>
  <c r="CW54" i="3"/>
  <c r="CW60" i="3"/>
  <c r="CW13" i="3"/>
  <c r="CW55" i="3"/>
  <c r="CV54" i="3"/>
  <c r="CV56" i="3"/>
  <c r="CV9" i="3"/>
  <c r="CV60" i="3"/>
  <c r="CV13" i="3"/>
  <c r="CV55" i="3"/>
  <c r="CU56" i="3"/>
  <c r="CU9" i="3"/>
  <c r="CU54" i="3"/>
  <c r="CU60" i="3"/>
  <c r="CU13" i="3"/>
  <c r="CU55" i="3"/>
  <c r="CT60" i="3"/>
  <c r="CT13" i="3"/>
  <c r="CT56" i="3"/>
  <c r="CT9" i="3"/>
  <c r="CT54" i="3"/>
  <c r="CT55" i="3"/>
  <c r="CS57" i="3"/>
  <c r="CS54" i="3"/>
  <c r="CS56" i="3"/>
  <c r="CS9" i="3"/>
  <c r="CS60" i="3"/>
  <c r="CS13" i="3"/>
  <c r="CS55" i="3"/>
  <c r="CR54" i="3"/>
  <c r="CR60" i="3"/>
  <c r="CR13" i="3"/>
  <c r="CR56" i="3"/>
  <c r="CR9" i="3"/>
  <c r="CR55" i="3"/>
  <c r="CQ54" i="3"/>
  <c r="CQ56" i="3"/>
  <c r="CQ9" i="3"/>
  <c r="CQ60" i="3"/>
  <c r="CQ13" i="3"/>
  <c r="CQ55" i="3"/>
  <c r="CP60" i="3"/>
  <c r="CP13" i="3"/>
  <c r="CP54" i="3"/>
  <c r="CP56" i="3"/>
  <c r="CP9" i="3"/>
  <c r="CP55" i="3"/>
  <c r="CO57" i="3"/>
  <c r="CO6" i="3"/>
  <c r="CO60" i="3"/>
  <c r="CO13" i="3"/>
  <c r="CO54" i="3"/>
  <c r="CO56" i="3"/>
  <c r="CO9" i="3"/>
  <c r="CO55" i="3"/>
  <c r="CN57" i="3"/>
  <c r="CN60" i="3"/>
  <c r="CN13" i="3"/>
  <c r="CN54" i="3"/>
  <c r="CN56" i="3"/>
  <c r="CN9" i="3"/>
  <c r="CN55" i="3"/>
  <c r="CM56" i="3"/>
  <c r="CM9" i="3"/>
  <c r="CM60" i="3"/>
  <c r="CM13" i="3"/>
  <c r="CM54" i="3"/>
  <c r="CM55" i="3"/>
  <c r="CL54" i="3"/>
  <c r="CL60" i="3"/>
  <c r="CL13" i="3"/>
  <c r="CL56" i="3"/>
  <c r="CL9" i="3"/>
  <c r="CL55" i="3"/>
  <c r="CK57" i="3"/>
  <c r="CK54" i="3"/>
  <c r="CK56" i="3"/>
  <c r="CK9" i="3"/>
  <c r="CK60" i="3"/>
  <c r="CK13" i="3"/>
  <c r="CK55" i="3"/>
  <c r="CJ60" i="3"/>
  <c r="CJ13" i="3"/>
  <c r="CJ54" i="3"/>
  <c r="CJ56" i="3"/>
  <c r="CJ9" i="3"/>
  <c r="CJ55" i="3"/>
  <c r="CI60" i="3"/>
  <c r="CI13" i="3"/>
  <c r="CI54" i="3"/>
  <c r="CI56" i="3"/>
  <c r="CI9" i="3"/>
  <c r="CI55" i="3"/>
  <c r="CH60" i="3"/>
  <c r="CH13" i="3"/>
  <c r="CH56" i="3"/>
  <c r="CH9" i="3"/>
  <c r="CH54" i="3"/>
  <c r="CH55" i="3"/>
  <c r="CG57" i="3"/>
  <c r="CG6" i="3"/>
  <c r="CG54" i="3"/>
  <c r="CG60" i="3"/>
  <c r="CG13" i="3"/>
  <c r="CG56" i="3"/>
  <c r="CG9" i="3"/>
  <c r="CG55" i="3"/>
  <c r="CF54" i="3"/>
  <c r="CF56" i="3"/>
  <c r="CF9" i="3"/>
  <c r="CF60" i="3"/>
  <c r="CF13" i="3"/>
  <c r="CF55" i="3"/>
  <c r="CE57" i="3"/>
  <c r="CE10" i="3"/>
  <c r="CE56" i="3"/>
  <c r="CE9" i="3"/>
  <c r="CE54" i="3"/>
  <c r="CE60" i="3"/>
  <c r="CE13" i="3"/>
  <c r="CE55" i="3"/>
  <c r="CD57" i="3"/>
  <c r="CD56" i="3"/>
  <c r="CD9" i="3"/>
  <c r="CD54" i="3"/>
  <c r="CD60" i="3"/>
  <c r="CD13" i="3"/>
  <c r="CD55" i="3"/>
  <c r="CC56" i="3"/>
  <c r="CC9" i="3"/>
  <c r="CC60" i="3"/>
  <c r="CC13" i="3"/>
  <c r="CC54" i="3"/>
  <c r="CC55" i="3"/>
  <c r="CB60" i="3"/>
  <c r="CB13" i="3"/>
  <c r="CB54" i="3"/>
  <c r="CB56" i="3"/>
  <c r="CB9" i="3"/>
  <c r="CB55" i="3"/>
  <c r="CA60" i="3"/>
  <c r="CA13" i="3"/>
  <c r="CA56" i="3"/>
  <c r="CA9" i="3"/>
  <c r="CA54" i="3"/>
  <c r="CA55" i="3"/>
  <c r="BZ60" i="3"/>
  <c r="BZ13" i="3"/>
  <c r="BZ54" i="3"/>
  <c r="BZ56" i="3"/>
  <c r="BZ9" i="3"/>
  <c r="BZ55" i="3"/>
  <c r="BY56" i="3"/>
  <c r="BY9" i="3"/>
  <c r="BY54" i="3"/>
  <c r="BY60" i="3"/>
  <c r="BY13" i="3"/>
  <c r="BY55" i="3"/>
  <c r="BX57" i="3"/>
  <c r="BX10" i="3"/>
  <c r="BX56" i="3"/>
  <c r="BX9" i="3"/>
  <c r="BX60" i="3"/>
  <c r="BX13" i="3"/>
  <c r="BX54" i="3"/>
  <c r="BX55" i="3"/>
  <c r="BW56" i="3"/>
  <c r="BW9" i="3"/>
  <c r="BW60" i="3"/>
  <c r="BW13" i="3"/>
  <c r="BW54" i="3"/>
  <c r="BW55" i="3"/>
  <c r="BV57" i="3"/>
  <c r="BV10" i="3"/>
  <c r="BV60" i="3"/>
  <c r="BV13" i="3"/>
  <c r="BV56" i="3"/>
  <c r="BV9" i="3"/>
  <c r="BV54" i="3"/>
  <c r="BV55" i="3"/>
  <c r="BU57" i="3"/>
  <c r="BU6" i="3"/>
  <c r="BU56" i="3"/>
  <c r="BU9" i="3"/>
  <c r="BU60" i="3"/>
  <c r="BU13" i="3"/>
  <c r="BU54" i="3"/>
  <c r="BU55" i="3"/>
  <c r="BT56" i="3"/>
  <c r="BT9" i="3"/>
  <c r="BT60" i="3"/>
  <c r="BT13" i="3"/>
  <c r="BT54" i="3"/>
  <c r="BT55" i="3"/>
  <c r="BS54" i="3"/>
  <c r="BS60" i="3"/>
  <c r="BS13" i="3"/>
  <c r="BS56" i="3"/>
  <c r="BS9" i="3"/>
  <c r="BS55" i="3"/>
  <c r="BR54" i="3"/>
  <c r="BR56" i="3"/>
  <c r="BR9" i="3"/>
  <c r="BR60" i="3"/>
  <c r="BR13" i="3"/>
  <c r="BR55" i="3"/>
  <c r="BQ54" i="3"/>
  <c r="BQ56" i="3"/>
  <c r="BQ9" i="3"/>
  <c r="BQ60" i="3"/>
  <c r="BQ13" i="3"/>
  <c r="BQ55" i="3"/>
  <c r="BP57" i="3"/>
  <c r="BP10" i="3"/>
  <c r="BP60" i="3"/>
  <c r="BP13" i="3"/>
  <c r="BP56" i="3"/>
  <c r="BP9" i="3"/>
  <c r="BP55" i="3"/>
  <c r="BP54" i="3"/>
  <c r="BO54" i="3"/>
  <c r="BO60" i="3"/>
  <c r="BO13" i="3"/>
  <c r="BO56" i="3"/>
  <c r="BO9" i="3"/>
  <c r="BO55" i="3"/>
  <c r="BN57" i="3"/>
  <c r="BN10" i="3"/>
  <c r="BN6" i="3"/>
  <c r="BN60" i="3"/>
  <c r="BN13" i="3"/>
  <c r="BN54" i="3"/>
  <c r="BN56" i="3"/>
  <c r="BN9" i="3"/>
  <c r="BN55" i="3"/>
  <c r="BM57" i="3"/>
  <c r="BM60" i="3"/>
  <c r="BM13" i="3"/>
  <c r="BM56" i="3"/>
  <c r="BM9" i="3"/>
  <c r="BM54" i="3"/>
  <c r="BM55" i="3"/>
  <c r="C57" i="3"/>
  <c r="C56" i="3"/>
  <c r="C9" i="3"/>
  <c r="C54" i="3"/>
  <c r="C60" i="3"/>
  <c r="C13" i="3"/>
  <c r="C55" i="3"/>
  <c r="AD60" i="3"/>
  <c r="AD13" i="3"/>
  <c r="AD56" i="3"/>
  <c r="AD9" i="3"/>
  <c r="AD55" i="3"/>
  <c r="AD54" i="3"/>
  <c r="T60" i="3"/>
  <c r="T13" i="3"/>
  <c r="T56" i="3"/>
  <c r="T9" i="3"/>
  <c r="T55" i="3"/>
  <c r="T54" i="3"/>
  <c r="BG60" i="3"/>
  <c r="BG13" i="3"/>
  <c r="BG56" i="3"/>
  <c r="BG9" i="3"/>
  <c r="BG55" i="3"/>
  <c r="BG54" i="3"/>
  <c r="BK60" i="3"/>
  <c r="BK13" i="3"/>
  <c r="BK56" i="3"/>
  <c r="BK9" i="3"/>
  <c r="BK55" i="3"/>
  <c r="BK54" i="3"/>
  <c r="Q60" i="3"/>
  <c r="Q13" i="3"/>
  <c r="Q56" i="3"/>
  <c r="Q9" i="3"/>
  <c r="Q55" i="3"/>
  <c r="Q54" i="3"/>
  <c r="AA57" i="3"/>
  <c r="AA10" i="3"/>
  <c r="AA60" i="3"/>
  <c r="AA13" i="3"/>
  <c r="AA56" i="3"/>
  <c r="AA9" i="3"/>
  <c r="AA54" i="3"/>
  <c r="AA55" i="3"/>
  <c r="AU57" i="3"/>
  <c r="AU60" i="3"/>
  <c r="AU13" i="3"/>
  <c r="AU56" i="3"/>
  <c r="AU9" i="3"/>
  <c r="AU54" i="3"/>
  <c r="AU55" i="3"/>
  <c r="BB60" i="3"/>
  <c r="BB13" i="3"/>
  <c r="BB56" i="3"/>
  <c r="BB9" i="3"/>
  <c r="BB55" i="3"/>
  <c r="BB54" i="3"/>
  <c r="V60" i="3"/>
  <c r="V13" i="3"/>
  <c r="V56" i="3"/>
  <c r="V9" i="3"/>
  <c r="V55" i="3"/>
  <c r="V54" i="3"/>
  <c r="S60" i="3"/>
  <c r="S13" i="3"/>
  <c r="S56" i="3"/>
  <c r="S9" i="3"/>
  <c r="S54" i="3"/>
  <c r="S55" i="3"/>
  <c r="AL60" i="3"/>
  <c r="AL13" i="3"/>
  <c r="AL56" i="3"/>
  <c r="AL9" i="3"/>
  <c r="AL55" i="3"/>
  <c r="AL54" i="3"/>
  <c r="BF60" i="3"/>
  <c r="BF13" i="3"/>
  <c r="BF56" i="3"/>
  <c r="BF9" i="3"/>
  <c r="BF54" i="3"/>
  <c r="BF55" i="3"/>
  <c r="AO60" i="3"/>
  <c r="AO13" i="3"/>
  <c r="AO56" i="3"/>
  <c r="AO9" i="3"/>
  <c r="AO55" i="3"/>
  <c r="AO54" i="3"/>
  <c r="AH57" i="3"/>
  <c r="AH60" i="3"/>
  <c r="AH13" i="3"/>
  <c r="AH56" i="3"/>
  <c r="AH9" i="3"/>
  <c r="AH55" i="3"/>
  <c r="AH54" i="3"/>
  <c r="R60" i="3"/>
  <c r="R13" i="3"/>
  <c r="R56" i="3"/>
  <c r="R9" i="3"/>
  <c r="R54" i="3"/>
  <c r="R55" i="3"/>
  <c r="Z60" i="3"/>
  <c r="Z13" i="3"/>
  <c r="Z56" i="3"/>
  <c r="Z9" i="3"/>
  <c r="Z55" i="3"/>
  <c r="Z54" i="3"/>
  <c r="E57" i="3"/>
  <c r="E60" i="3"/>
  <c r="E13" i="3"/>
  <c r="E56" i="3"/>
  <c r="E9" i="3"/>
  <c r="E55" i="3"/>
  <c r="E54" i="3"/>
  <c r="E7" i="3"/>
  <c r="H60" i="3"/>
  <c r="H13" i="3"/>
  <c r="H56" i="3"/>
  <c r="H9" i="3"/>
  <c r="H54" i="3"/>
  <c r="H55" i="3"/>
  <c r="AP60" i="3"/>
  <c r="AP13" i="3"/>
  <c r="AP56" i="3"/>
  <c r="AP9" i="3"/>
  <c r="AP55" i="3"/>
  <c r="AP54" i="3"/>
  <c r="AS57" i="3"/>
  <c r="AS60" i="3"/>
  <c r="AS13" i="3"/>
  <c r="AS56" i="3"/>
  <c r="AS9" i="3"/>
  <c r="AS55" i="3"/>
  <c r="AS54" i="3"/>
  <c r="U60" i="3"/>
  <c r="U13" i="3"/>
  <c r="U56" i="3"/>
  <c r="U9" i="3"/>
  <c r="U54" i="3"/>
  <c r="U55" i="3"/>
  <c r="AF60" i="3"/>
  <c r="AF13" i="3"/>
  <c r="AF56" i="3"/>
  <c r="AF9" i="3"/>
  <c r="AF55" i="3"/>
  <c r="AF54" i="3"/>
  <c r="BA60" i="3"/>
  <c r="BA13" i="3"/>
  <c r="BA56" i="3"/>
  <c r="BA9" i="3"/>
  <c r="BA55" i="3"/>
  <c r="BA54" i="3"/>
  <c r="AX60" i="3"/>
  <c r="AX13" i="3"/>
  <c r="AX56" i="3"/>
  <c r="AX9" i="3"/>
  <c r="AX55" i="3"/>
  <c r="AX54" i="3"/>
  <c r="AK57" i="3"/>
  <c r="AK60" i="3"/>
  <c r="AK13" i="3"/>
  <c r="AK56" i="3"/>
  <c r="AK9" i="3"/>
  <c r="AK55" i="3"/>
  <c r="AK54" i="3"/>
  <c r="AC57" i="3"/>
  <c r="AC60" i="3"/>
  <c r="AC13" i="3"/>
  <c r="AC56" i="3"/>
  <c r="AC9" i="3"/>
  <c r="AC55" i="3"/>
  <c r="AC54" i="3"/>
  <c r="G60" i="3"/>
  <c r="G13" i="3"/>
  <c r="G56" i="3"/>
  <c r="G9" i="3"/>
  <c r="G54" i="3"/>
  <c r="G55" i="3"/>
  <c r="AN60" i="3"/>
  <c r="AN13" i="3"/>
  <c r="AN56" i="3"/>
  <c r="AN9" i="3"/>
  <c r="AN55" i="3"/>
  <c r="AN54" i="3"/>
  <c r="AT60" i="3"/>
  <c r="AT13" i="3"/>
  <c r="AT56" i="3"/>
  <c r="AT9" i="3"/>
  <c r="AT55" i="3"/>
  <c r="AT54" i="3"/>
  <c r="N60" i="3"/>
  <c r="N13" i="3"/>
  <c r="N56" i="3"/>
  <c r="N9" i="3"/>
  <c r="N55" i="3"/>
  <c r="N54" i="3"/>
  <c r="BC60" i="3"/>
  <c r="BC13" i="3"/>
  <c r="BC56" i="3"/>
  <c r="BC9" i="3"/>
  <c r="BC55" i="3"/>
  <c r="BC54" i="3"/>
  <c r="AV60" i="3"/>
  <c r="AV13" i="3"/>
  <c r="AV56" i="3"/>
  <c r="AV9" i="3"/>
  <c r="AV55" i="3"/>
  <c r="AV54" i="3"/>
  <c r="O57" i="3"/>
  <c r="O60" i="3"/>
  <c r="O13" i="3"/>
  <c r="O56" i="3"/>
  <c r="O9" i="3"/>
  <c r="O54" i="3"/>
  <c r="O55" i="3"/>
  <c r="BE57" i="3"/>
  <c r="BE60" i="3"/>
  <c r="BE13" i="3"/>
  <c r="BE56" i="3"/>
  <c r="BE9" i="3"/>
  <c r="BE55" i="3"/>
  <c r="BE54" i="3"/>
  <c r="BJ57" i="3"/>
  <c r="BJ60" i="3"/>
  <c r="BJ13" i="3"/>
  <c r="BJ56" i="3"/>
  <c r="BJ9" i="3"/>
  <c r="BJ55" i="3"/>
  <c r="BJ54" i="3"/>
  <c r="AR60" i="3"/>
  <c r="AR13" i="3"/>
  <c r="AR56" i="3"/>
  <c r="AR9" i="3"/>
  <c r="AR54" i="3"/>
  <c r="AR55" i="3"/>
  <c r="W60" i="3"/>
  <c r="W13" i="3"/>
  <c r="W56" i="3"/>
  <c r="W9" i="3"/>
  <c r="W55" i="3"/>
  <c r="W54" i="3"/>
  <c r="AB60" i="3"/>
  <c r="AB13" i="3"/>
  <c r="AB56" i="3"/>
  <c r="AB9" i="3"/>
  <c r="AB55" i="3"/>
  <c r="AB54" i="3"/>
  <c r="L60" i="3"/>
  <c r="L13" i="3"/>
  <c r="L56" i="3"/>
  <c r="L9" i="3"/>
  <c r="L54" i="3"/>
  <c r="L55" i="3"/>
  <c r="AI60" i="3"/>
  <c r="AI13" i="3"/>
  <c r="AI56" i="3"/>
  <c r="AI9" i="3"/>
  <c r="AI55" i="3"/>
  <c r="AI54" i="3"/>
  <c r="AJ57" i="3"/>
  <c r="AJ60" i="3"/>
  <c r="AJ13" i="3"/>
  <c r="AJ56" i="3"/>
  <c r="AJ9" i="3"/>
  <c r="AJ55" i="3"/>
  <c r="AJ54" i="3"/>
  <c r="BD57" i="3"/>
  <c r="BD60" i="3"/>
  <c r="BD13" i="3"/>
  <c r="BD56" i="3"/>
  <c r="BD9" i="3"/>
  <c r="BD55" i="3"/>
  <c r="BD54" i="3"/>
  <c r="AE60" i="3"/>
  <c r="AE13" i="3"/>
  <c r="AE56" i="3"/>
  <c r="AE9" i="3"/>
  <c r="AE55" i="3"/>
  <c r="AE54" i="3"/>
  <c r="P60" i="3"/>
  <c r="P13" i="3"/>
  <c r="P56" i="3"/>
  <c r="P9" i="3"/>
  <c r="P55" i="3"/>
  <c r="P54" i="3"/>
  <c r="K57" i="3"/>
  <c r="K60" i="3"/>
  <c r="K13" i="3"/>
  <c r="K56" i="3"/>
  <c r="K9" i="3"/>
  <c r="K54" i="3"/>
  <c r="K55" i="3"/>
  <c r="AZ60" i="3"/>
  <c r="AZ13" i="3"/>
  <c r="AZ56" i="3"/>
  <c r="AZ9" i="3"/>
  <c r="AZ55" i="3"/>
  <c r="AZ54" i="3"/>
  <c r="X60" i="3"/>
  <c r="X13" i="3"/>
  <c r="X56" i="3"/>
  <c r="X9" i="3"/>
  <c r="X55" i="3"/>
  <c r="X54" i="3"/>
  <c r="BL57" i="3"/>
  <c r="BL10" i="3"/>
  <c r="BL6" i="3"/>
  <c r="BL60" i="3"/>
  <c r="BL13" i="3"/>
  <c r="BL56" i="3"/>
  <c r="BL9" i="3"/>
  <c r="BL55" i="3"/>
  <c r="BL54" i="3"/>
  <c r="BH60" i="3"/>
  <c r="BH13" i="3"/>
  <c r="BH56" i="3"/>
  <c r="BH9" i="3"/>
  <c r="BH55" i="3"/>
  <c r="BH54" i="3"/>
  <c r="AQ60" i="3"/>
  <c r="AQ13" i="3"/>
  <c r="AQ56" i="3"/>
  <c r="AQ9" i="3"/>
  <c r="AQ54" i="3"/>
  <c r="AQ55" i="3"/>
  <c r="BI60" i="3"/>
  <c r="BI13" i="3"/>
  <c r="BI56" i="3"/>
  <c r="BI9" i="3"/>
  <c r="BI55" i="3"/>
  <c r="BI54" i="3"/>
  <c r="I60" i="3"/>
  <c r="I13" i="3"/>
  <c r="I56" i="3"/>
  <c r="I9" i="3"/>
  <c r="I55" i="3"/>
  <c r="I54" i="3"/>
  <c r="Y60" i="3"/>
  <c r="Y13" i="3"/>
  <c r="Y56" i="3"/>
  <c r="Y9" i="3"/>
  <c r="Y55" i="3"/>
  <c r="Y54" i="3"/>
  <c r="M60" i="3"/>
  <c r="M13" i="3"/>
  <c r="M56" i="3"/>
  <c r="M9" i="3"/>
  <c r="M54" i="3"/>
  <c r="M55" i="3"/>
  <c r="AM60" i="3"/>
  <c r="AM13" i="3"/>
  <c r="AM56" i="3"/>
  <c r="AM9" i="3"/>
  <c r="AM55" i="3"/>
  <c r="AM54" i="3"/>
  <c r="F57" i="3"/>
  <c r="F60" i="3"/>
  <c r="F13" i="3"/>
  <c r="F56" i="3"/>
  <c r="F9" i="3"/>
  <c r="F55" i="3"/>
  <c r="F54" i="3"/>
  <c r="AY60" i="3"/>
  <c r="AY13" i="3"/>
  <c r="AY56" i="3"/>
  <c r="AY9" i="3"/>
  <c r="AY55" i="3"/>
  <c r="AY54" i="3"/>
  <c r="J60" i="3"/>
  <c r="J13" i="3"/>
  <c r="J56" i="3"/>
  <c r="J9" i="3"/>
  <c r="J55" i="3"/>
  <c r="J54" i="3"/>
  <c r="D60" i="3"/>
  <c r="D13" i="3"/>
  <c r="D56" i="3"/>
  <c r="D9" i="3"/>
  <c r="D54" i="3"/>
  <c r="D55" i="3"/>
  <c r="AG57" i="3"/>
  <c r="AG60" i="3"/>
  <c r="AG13" i="3"/>
  <c r="AG56" i="3"/>
  <c r="AG9" i="3"/>
  <c r="AG55" i="3"/>
  <c r="AG54" i="3"/>
  <c r="AW60" i="3"/>
  <c r="AW13" i="3"/>
  <c r="AW56" i="3"/>
  <c r="AW9" i="3"/>
  <c r="AW55" i="3"/>
  <c r="AW54" i="3"/>
  <c r="FC13" i="3"/>
  <c r="AW7" i="3"/>
  <c r="AW58" i="3"/>
  <c r="AW8" i="3"/>
  <c r="AW59" i="3"/>
  <c r="AG7" i="3"/>
  <c r="AG58" i="3"/>
  <c r="AG59" i="3"/>
  <c r="D59" i="3"/>
  <c r="D8" i="3"/>
  <c r="D58" i="3"/>
  <c r="D7" i="3"/>
  <c r="J7" i="3"/>
  <c r="J58" i="3"/>
  <c r="J8" i="3"/>
  <c r="J59" i="3"/>
  <c r="J12" i="3"/>
  <c r="AY7" i="3"/>
  <c r="AY58" i="3"/>
  <c r="AY59" i="3"/>
  <c r="F7" i="3"/>
  <c r="F58" i="3"/>
  <c r="F8" i="3"/>
  <c r="F59" i="3"/>
  <c r="F12" i="3"/>
  <c r="AM7" i="3"/>
  <c r="AM58" i="3"/>
  <c r="AM8" i="3"/>
  <c r="AM59" i="3"/>
  <c r="AM12" i="3"/>
  <c r="M59" i="3"/>
  <c r="M12" i="3"/>
  <c r="M8" i="3"/>
  <c r="M58" i="3"/>
  <c r="M11" i="3"/>
  <c r="M7" i="3"/>
  <c r="Y7" i="3"/>
  <c r="Y58" i="3"/>
  <c r="Y8" i="3"/>
  <c r="Y59" i="3"/>
  <c r="Y12" i="3"/>
  <c r="I7" i="3"/>
  <c r="I58" i="3"/>
  <c r="I8" i="3"/>
  <c r="I59" i="3"/>
  <c r="I12" i="3"/>
  <c r="BI7" i="3"/>
  <c r="BI58" i="3"/>
  <c r="BI8" i="3"/>
  <c r="BI59" i="3"/>
  <c r="BI12" i="3"/>
  <c r="AQ58" i="3"/>
  <c r="AQ11" i="3"/>
  <c r="AQ8" i="3"/>
  <c r="AQ59" i="3"/>
  <c r="AQ12" i="3"/>
  <c r="AQ7" i="3"/>
  <c r="BH7" i="3"/>
  <c r="BH58" i="3"/>
  <c r="BH8" i="3"/>
  <c r="BH59" i="3"/>
  <c r="BH12" i="3"/>
  <c r="BL7" i="3"/>
  <c r="BL58" i="3"/>
  <c r="BL8" i="3"/>
  <c r="BL59" i="3"/>
  <c r="X7" i="3"/>
  <c r="X58" i="3"/>
  <c r="X8" i="3"/>
  <c r="X59" i="3"/>
  <c r="X12" i="3"/>
  <c r="AZ7" i="3"/>
  <c r="AZ58" i="3"/>
  <c r="AZ8" i="3"/>
  <c r="AZ59" i="3"/>
  <c r="AZ12" i="3"/>
  <c r="K59" i="3"/>
  <c r="K8" i="3"/>
  <c r="K58" i="3"/>
  <c r="K7" i="3"/>
  <c r="P7" i="3"/>
  <c r="P58" i="3"/>
  <c r="P8" i="3"/>
  <c r="P59" i="3"/>
  <c r="P12" i="3"/>
  <c r="AE7" i="3"/>
  <c r="AE58" i="3"/>
  <c r="AE8" i="3"/>
  <c r="AE59" i="3"/>
  <c r="BD7" i="3"/>
  <c r="BD58" i="3"/>
  <c r="BD8" i="3"/>
  <c r="BD59" i="3"/>
  <c r="BD12" i="3"/>
  <c r="AJ7" i="3"/>
  <c r="AJ58" i="3"/>
  <c r="AJ11" i="3"/>
  <c r="AJ8" i="3"/>
  <c r="AJ59" i="3"/>
  <c r="AJ12" i="3"/>
  <c r="AI7" i="3"/>
  <c r="AI58" i="3"/>
  <c r="AI8" i="3"/>
  <c r="AI59" i="3"/>
  <c r="L59" i="3"/>
  <c r="L12" i="3"/>
  <c r="L8" i="3"/>
  <c r="L58" i="3"/>
  <c r="L11" i="3"/>
  <c r="L7" i="3"/>
  <c r="AB7" i="3"/>
  <c r="AB58" i="3"/>
  <c r="AB8" i="3"/>
  <c r="AB59" i="3"/>
  <c r="AB12" i="3"/>
  <c r="W7" i="3"/>
  <c r="W58" i="3"/>
  <c r="W8" i="3"/>
  <c r="W59" i="3"/>
  <c r="W12" i="3"/>
  <c r="AR58" i="3"/>
  <c r="AR11" i="3"/>
  <c r="AR8" i="3"/>
  <c r="AR59" i="3"/>
  <c r="AR12" i="3"/>
  <c r="AR7" i="3"/>
  <c r="BJ7" i="3"/>
  <c r="BJ58" i="3"/>
  <c r="BJ8" i="3"/>
  <c r="BJ59" i="3"/>
  <c r="BJ12" i="3"/>
  <c r="BE7" i="3"/>
  <c r="BE58" i="3"/>
  <c r="BE8" i="3"/>
  <c r="BE59" i="3"/>
  <c r="O59" i="3"/>
  <c r="O12" i="3"/>
  <c r="O8" i="3"/>
  <c r="O58" i="3"/>
  <c r="O11" i="3"/>
  <c r="O7" i="3"/>
  <c r="O64" i="3"/>
  <c r="AV7" i="3"/>
  <c r="AV58" i="3"/>
  <c r="AV8" i="3"/>
  <c r="AV59" i="3"/>
  <c r="AV12" i="3"/>
  <c r="BC7" i="3"/>
  <c r="BC58" i="3"/>
  <c r="BC8" i="3"/>
  <c r="BC59" i="3"/>
  <c r="N7" i="3"/>
  <c r="N58" i="3"/>
  <c r="N8" i="3"/>
  <c r="N59" i="3"/>
  <c r="N12" i="3"/>
  <c r="AT7" i="3"/>
  <c r="AT58" i="3"/>
  <c r="AT8" i="3"/>
  <c r="AT59" i="3"/>
  <c r="AT12" i="3"/>
  <c r="AN7" i="3"/>
  <c r="AN58" i="3"/>
  <c r="AN8" i="3"/>
  <c r="AN59" i="3"/>
  <c r="AN12" i="3"/>
  <c r="G59" i="3"/>
  <c r="G12" i="3"/>
  <c r="G8" i="3"/>
  <c r="G58" i="3"/>
  <c r="G11" i="3"/>
  <c r="G7" i="3"/>
  <c r="AC7" i="3"/>
  <c r="AC58" i="3"/>
  <c r="AC8" i="3"/>
  <c r="AC59" i="3"/>
  <c r="AK7" i="3"/>
  <c r="AK58" i="3"/>
  <c r="AK8" i="3"/>
  <c r="AK59" i="3"/>
  <c r="AK12" i="3"/>
  <c r="AX7" i="3"/>
  <c r="AX58" i="3"/>
  <c r="AX59" i="3"/>
  <c r="BA7" i="3"/>
  <c r="BA58" i="3"/>
  <c r="BA8" i="3"/>
  <c r="BA59" i="3"/>
  <c r="BA12" i="3"/>
  <c r="AF7" i="3"/>
  <c r="AF58" i="3"/>
  <c r="AF8" i="3"/>
  <c r="AF59" i="3"/>
  <c r="U59" i="3"/>
  <c r="U8" i="3"/>
  <c r="U58" i="3"/>
  <c r="U11" i="3"/>
  <c r="U7" i="3"/>
  <c r="AS7" i="3"/>
  <c r="AS58" i="3"/>
  <c r="AS8" i="3"/>
  <c r="AS59" i="3"/>
  <c r="AS12" i="3"/>
  <c r="AP7" i="3"/>
  <c r="AP58" i="3"/>
  <c r="AP8" i="3"/>
  <c r="AP59" i="3"/>
  <c r="AP12" i="3"/>
  <c r="H59" i="3"/>
  <c r="H12" i="3"/>
  <c r="H8" i="3"/>
  <c r="H58" i="3"/>
  <c r="H11" i="3"/>
  <c r="H7" i="3"/>
  <c r="E58" i="3"/>
  <c r="E8" i="3"/>
  <c r="E59" i="3"/>
  <c r="Z7" i="3"/>
  <c r="Z58" i="3"/>
  <c r="Z8" i="3"/>
  <c r="Z59" i="3"/>
  <c r="Z12" i="3"/>
  <c r="R59" i="3"/>
  <c r="R8" i="3"/>
  <c r="R58" i="3"/>
  <c r="R7" i="3"/>
  <c r="AH7" i="3"/>
  <c r="AH58" i="3"/>
  <c r="AH8" i="3"/>
  <c r="AH59" i="3"/>
  <c r="AH12" i="3"/>
  <c r="AO7" i="3"/>
  <c r="AO58" i="3"/>
  <c r="AO8" i="3"/>
  <c r="AO59" i="3"/>
  <c r="AO12" i="3"/>
  <c r="BF58" i="3"/>
  <c r="BF11" i="3"/>
  <c r="BF8" i="3"/>
  <c r="BF59" i="3"/>
  <c r="BF12" i="3"/>
  <c r="BF7" i="3"/>
  <c r="AL7" i="3"/>
  <c r="AL58" i="3"/>
  <c r="AL8" i="3"/>
  <c r="AL59" i="3"/>
  <c r="S59" i="3"/>
  <c r="S8" i="3"/>
  <c r="S58" i="3"/>
  <c r="S7" i="3"/>
  <c r="V7" i="3"/>
  <c r="V58" i="3"/>
  <c r="V8" i="3"/>
  <c r="V59" i="3"/>
  <c r="BB7" i="3"/>
  <c r="BB58" i="3"/>
  <c r="BB8" i="3"/>
  <c r="BB59" i="3"/>
  <c r="AU58" i="3"/>
  <c r="AU8" i="3"/>
  <c r="AU59" i="3"/>
  <c r="AU7" i="3"/>
  <c r="AU64" i="3"/>
  <c r="AA59" i="3"/>
  <c r="AA12" i="3"/>
  <c r="AA8" i="3"/>
  <c r="AA58" i="3"/>
  <c r="AA11" i="3"/>
  <c r="AA7" i="3"/>
  <c r="Q7" i="3"/>
  <c r="Q58" i="3"/>
  <c r="Q8" i="3"/>
  <c r="Q59" i="3"/>
  <c r="Q12" i="3"/>
  <c r="BK7" i="3"/>
  <c r="BK58" i="3"/>
  <c r="BK8" i="3"/>
  <c r="BK59" i="3"/>
  <c r="BG7" i="3"/>
  <c r="BG58" i="3"/>
  <c r="BG8" i="3"/>
  <c r="BG59" i="3"/>
  <c r="T7" i="3"/>
  <c r="T58" i="3"/>
  <c r="T8" i="3"/>
  <c r="T59" i="3"/>
  <c r="T12" i="3"/>
  <c r="AD7" i="3"/>
  <c r="AD58" i="3"/>
  <c r="AD8" i="3"/>
  <c r="AD59" i="3"/>
  <c r="C59" i="3"/>
  <c r="C8" i="3"/>
  <c r="C58" i="3"/>
  <c r="C7" i="3"/>
  <c r="C64" i="3"/>
  <c r="BM58" i="3"/>
  <c r="BM11" i="3"/>
  <c r="BM8" i="3"/>
  <c r="BM59" i="3"/>
  <c r="BM12" i="3"/>
  <c r="BM7" i="3"/>
  <c r="BM64" i="3"/>
  <c r="BN58" i="3"/>
  <c r="BN11" i="3"/>
  <c r="BN8" i="3"/>
  <c r="BN59" i="3"/>
  <c r="BN12" i="3"/>
  <c r="BN7" i="3"/>
  <c r="BO58" i="3"/>
  <c r="BO11" i="3"/>
  <c r="BO8" i="3"/>
  <c r="BO59" i="3"/>
  <c r="BO12" i="3"/>
  <c r="BO7" i="3"/>
  <c r="BP7" i="3"/>
  <c r="BP58" i="3"/>
  <c r="BP8" i="3"/>
  <c r="BP59" i="3"/>
  <c r="BP12" i="3"/>
  <c r="BQ58" i="3"/>
  <c r="BQ8" i="3"/>
  <c r="BQ59" i="3"/>
  <c r="BR59" i="3"/>
  <c r="BR12" i="3"/>
  <c r="BR8" i="3"/>
  <c r="BR58" i="3"/>
  <c r="BR11" i="3"/>
  <c r="BR7" i="3"/>
  <c r="BS58" i="3"/>
  <c r="BS11" i="3"/>
  <c r="BS8" i="3"/>
  <c r="BS59" i="3"/>
  <c r="BS12" i="3"/>
  <c r="BS7" i="3"/>
  <c r="BT59" i="3"/>
  <c r="BT8" i="3"/>
  <c r="BT58" i="3"/>
  <c r="BU59" i="3"/>
  <c r="BU12" i="3"/>
  <c r="BU8" i="3"/>
  <c r="BU58" i="3"/>
  <c r="BU11" i="3"/>
  <c r="BU7" i="3"/>
  <c r="BV58" i="3"/>
  <c r="BV11" i="3"/>
  <c r="BV8" i="3"/>
  <c r="BV59" i="3"/>
  <c r="BV12" i="3"/>
  <c r="BV7" i="3"/>
  <c r="BW58" i="3"/>
  <c r="BW8" i="3"/>
  <c r="BW59" i="3"/>
  <c r="BX59" i="3"/>
  <c r="BX12" i="3"/>
  <c r="BX8" i="3"/>
  <c r="BX58" i="3"/>
  <c r="BX11" i="3"/>
  <c r="BX7" i="3"/>
  <c r="BY59" i="3"/>
  <c r="BY12" i="3"/>
  <c r="BY8" i="3"/>
  <c r="BY58" i="3"/>
  <c r="BY7" i="3"/>
  <c r="BZ59" i="3"/>
  <c r="BZ12" i="3"/>
  <c r="BZ8" i="3"/>
  <c r="BZ58" i="3"/>
  <c r="BZ11" i="3"/>
  <c r="BZ7" i="3"/>
  <c r="CA59" i="3"/>
  <c r="CA12" i="3"/>
  <c r="CA8" i="3"/>
  <c r="CA58" i="3"/>
  <c r="CA11" i="3"/>
  <c r="CA7" i="3"/>
  <c r="CB58" i="3"/>
  <c r="CB11" i="3"/>
  <c r="CB8" i="3"/>
  <c r="CB59" i="3"/>
  <c r="CB12" i="3"/>
  <c r="CB7" i="3"/>
  <c r="CC59" i="3"/>
  <c r="CC12" i="3"/>
  <c r="CC8" i="3"/>
  <c r="CC58" i="3"/>
  <c r="CC11" i="3"/>
  <c r="CC7" i="3"/>
  <c r="CD58" i="3"/>
  <c r="CD8" i="3"/>
  <c r="CD59" i="3"/>
  <c r="CD7" i="3"/>
  <c r="CE58" i="3"/>
  <c r="CE11" i="3"/>
  <c r="CE8" i="3"/>
  <c r="CE59" i="3"/>
  <c r="CE12" i="3"/>
  <c r="CE7" i="3"/>
  <c r="CE64" i="3"/>
  <c r="CF58" i="3"/>
  <c r="CF11" i="3"/>
  <c r="CF8" i="3"/>
  <c r="CF59" i="3"/>
  <c r="CF12" i="3"/>
  <c r="CF7" i="3"/>
  <c r="CF64" i="3"/>
  <c r="CG59" i="3"/>
  <c r="CG12" i="3"/>
  <c r="CG8" i="3"/>
  <c r="CG58" i="3"/>
  <c r="CG11" i="3"/>
  <c r="CG7" i="3"/>
  <c r="CH59" i="3"/>
  <c r="CH8" i="3"/>
  <c r="CH58" i="3"/>
  <c r="CH7" i="3"/>
  <c r="CI58" i="3"/>
  <c r="CI8" i="3"/>
  <c r="CI59" i="3"/>
  <c r="CI7" i="3"/>
  <c r="CJ59" i="3"/>
  <c r="CJ12" i="3"/>
  <c r="CJ8" i="3"/>
  <c r="CJ58" i="3"/>
  <c r="CJ11" i="3"/>
  <c r="CJ7" i="3"/>
  <c r="CK59" i="3"/>
  <c r="CK8" i="3"/>
  <c r="CK58" i="3"/>
  <c r="CK11" i="3"/>
  <c r="CK7" i="3"/>
  <c r="CL59" i="3"/>
  <c r="CL12" i="3"/>
  <c r="CL8" i="3"/>
  <c r="CL58" i="3"/>
  <c r="CL11" i="3"/>
  <c r="CL7" i="3"/>
  <c r="CM58" i="3"/>
  <c r="CM11" i="3"/>
  <c r="CM8" i="3"/>
  <c r="CM59" i="3"/>
  <c r="CM12" i="3"/>
  <c r="CM7" i="3"/>
  <c r="CN58" i="3"/>
  <c r="CN11" i="3"/>
  <c r="CN8" i="3"/>
  <c r="CN59" i="3"/>
  <c r="CN12" i="3"/>
  <c r="CN7" i="3"/>
  <c r="CO58" i="3"/>
  <c r="CO11" i="3"/>
  <c r="CO8" i="3"/>
  <c r="CO59" i="3"/>
  <c r="CO12" i="3"/>
  <c r="CO7" i="3"/>
  <c r="CO64" i="3"/>
  <c r="CP58" i="3"/>
  <c r="CP11" i="3"/>
  <c r="CP8" i="3"/>
  <c r="CP59" i="3"/>
  <c r="CP12" i="3"/>
  <c r="CP7" i="3"/>
  <c r="CQ59" i="3"/>
  <c r="CQ58" i="3"/>
  <c r="CQ7" i="3"/>
  <c r="CR58" i="3"/>
  <c r="CR11" i="3"/>
  <c r="CR8" i="3"/>
  <c r="CR59" i="3"/>
  <c r="CR12" i="3"/>
  <c r="CR7" i="3"/>
  <c r="CR64" i="3"/>
  <c r="CS58" i="3"/>
  <c r="CS11" i="3"/>
  <c r="CS8" i="3"/>
  <c r="CS59" i="3"/>
  <c r="CS12" i="3"/>
  <c r="CS7" i="3"/>
  <c r="CT59" i="3"/>
  <c r="CT12" i="3"/>
  <c r="CT8" i="3"/>
  <c r="CT58" i="3"/>
  <c r="CT11" i="3"/>
  <c r="CT7" i="3"/>
  <c r="CU59" i="3"/>
  <c r="CU12" i="3"/>
  <c r="CU8" i="3"/>
  <c r="CU58" i="3"/>
  <c r="CU11" i="3"/>
  <c r="CU7" i="3"/>
  <c r="CV58" i="3"/>
  <c r="CV8" i="3"/>
  <c r="CV59" i="3"/>
  <c r="CV7" i="3"/>
  <c r="CW59" i="3"/>
  <c r="CW12" i="3"/>
  <c r="CW8" i="3"/>
  <c r="CW58" i="3"/>
  <c r="CW11" i="3"/>
  <c r="CW7" i="3"/>
  <c r="CX59" i="3"/>
  <c r="CX12" i="3"/>
  <c r="CX8" i="3"/>
  <c r="CX58" i="3"/>
  <c r="CX11" i="3"/>
  <c r="CX7" i="3"/>
  <c r="CY58" i="3"/>
  <c r="CY11" i="3"/>
  <c r="CY8" i="3"/>
  <c r="CY59" i="3"/>
  <c r="CY12" i="3"/>
  <c r="CY7" i="3"/>
  <c r="CZ58" i="3"/>
  <c r="CZ11" i="3"/>
  <c r="CZ8" i="3"/>
  <c r="CZ59" i="3"/>
  <c r="CZ12" i="3"/>
  <c r="CZ7" i="3"/>
  <c r="DA59" i="3"/>
  <c r="DA12" i="3"/>
  <c r="DA8" i="3"/>
  <c r="DA58" i="3"/>
  <c r="DA11" i="3"/>
  <c r="DA7" i="3"/>
  <c r="DB58" i="3"/>
  <c r="DB11" i="3"/>
  <c r="DB8" i="3"/>
  <c r="DB59" i="3"/>
  <c r="DB12" i="3"/>
  <c r="DB7" i="3"/>
  <c r="DC58" i="3"/>
  <c r="DC11" i="3"/>
  <c r="DC8" i="3"/>
  <c r="DC59" i="3"/>
  <c r="DC12" i="3"/>
  <c r="DC7" i="3"/>
  <c r="DD59" i="3"/>
  <c r="DD12" i="3"/>
  <c r="DD8" i="3"/>
  <c r="DD58" i="3"/>
  <c r="DD11" i="3"/>
  <c r="DD7" i="3"/>
  <c r="DE59" i="3"/>
  <c r="DE12" i="3"/>
  <c r="DE8" i="3"/>
  <c r="DE58" i="3"/>
  <c r="DE11" i="3"/>
  <c r="DE7" i="3"/>
  <c r="DF58" i="3"/>
  <c r="DF11" i="3"/>
  <c r="DF8" i="3"/>
  <c r="DF59" i="3"/>
  <c r="DF12" i="3"/>
  <c r="DF7" i="3"/>
  <c r="DF64" i="3"/>
  <c r="DG59" i="3"/>
  <c r="DG12" i="3"/>
  <c r="DG8" i="3"/>
  <c r="DG58" i="3"/>
  <c r="DG11" i="3"/>
  <c r="DG7" i="3"/>
  <c r="DH58" i="3"/>
  <c r="DH11" i="3"/>
  <c r="DH8" i="3"/>
  <c r="DH59" i="3"/>
  <c r="DI58" i="3"/>
  <c r="DI11" i="3"/>
  <c r="DI8" i="3"/>
  <c r="DI59" i="3"/>
  <c r="DI12" i="3"/>
  <c r="DI7" i="3"/>
  <c r="DJ59" i="3"/>
  <c r="DJ8" i="3"/>
  <c r="DJ58" i="3"/>
  <c r="DJ7" i="3"/>
  <c r="DK58" i="3"/>
  <c r="DK8" i="3"/>
  <c r="DK59" i="3"/>
  <c r="DK7" i="3"/>
  <c r="DL59" i="3"/>
  <c r="DL8" i="3"/>
  <c r="DL58" i="3"/>
  <c r="DL7" i="3"/>
  <c r="DM58" i="3"/>
  <c r="DM11" i="3"/>
  <c r="DM8" i="3"/>
  <c r="DM59" i="3"/>
  <c r="DM12" i="3"/>
  <c r="DM7" i="3"/>
  <c r="DM64" i="3"/>
  <c r="DN59" i="3"/>
  <c r="DN8" i="3"/>
  <c r="DN58" i="3"/>
  <c r="DN7" i="3"/>
  <c r="DO59" i="3"/>
  <c r="DO12" i="3"/>
  <c r="DO8" i="3"/>
  <c r="DO58" i="3"/>
  <c r="DO11" i="3"/>
  <c r="DO7" i="3"/>
  <c r="DP58" i="3"/>
  <c r="DP11" i="3"/>
  <c r="DP8" i="3"/>
  <c r="DP59" i="3"/>
  <c r="DP12" i="3"/>
  <c r="DQ7" i="3"/>
  <c r="DQ58" i="3"/>
  <c r="DQ8" i="3"/>
  <c r="DQ59" i="3"/>
  <c r="DQ12" i="3"/>
  <c r="DR59" i="3"/>
  <c r="DR12" i="3"/>
  <c r="DR8" i="3"/>
  <c r="DR58" i="3"/>
  <c r="DR11" i="3"/>
  <c r="DR7" i="3"/>
  <c r="DS58" i="3"/>
  <c r="DS59" i="3"/>
  <c r="DS7" i="3"/>
  <c r="DT58" i="3"/>
  <c r="DT8" i="3"/>
  <c r="DT59" i="3"/>
  <c r="DT7" i="3"/>
  <c r="DU59" i="3"/>
  <c r="DU12" i="3"/>
  <c r="DU8" i="3"/>
  <c r="DU58" i="3"/>
  <c r="DU11" i="3"/>
  <c r="DU7" i="3"/>
  <c r="DV59" i="3"/>
  <c r="DV12" i="3"/>
  <c r="DV8" i="3"/>
  <c r="DV58" i="3"/>
  <c r="DV11" i="3"/>
  <c r="DV7" i="3"/>
  <c r="DW58" i="3"/>
  <c r="DW11" i="3"/>
  <c r="DW8" i="3"/>
  <c r="DW59" i="3"/>
  <c r="DW12" i="3"/>
  <c r="DW7" i="3"/>
  <c r="DX59" i="3"/>
  <c r="DX8" i="3"/>
  <c r="DX58" i="3"/>
  <c r="DX11" i="3"/>
  <c r="DX7" i="3"/>
  <c r="DY58" i="3"/>
  <c r="DY11" i="3"/>
  <c r="DY8" i="3"/>
  <c r="DY59" i="3"/>
  <c r="DY12" i="3"/>
  <c r="DY7" i="3"/>
  <c r="DZ58" i="3"/>
  <c r="DZ11" i="3"/>
  <c r="DZ8" i="3"/>
  <c r="DZ59" i="3"/>
  <c r="DZ12" i="3"/>
  <c r="DZ7" i="3"/>
  <c r="EA59" i="3"/>
  <c r="EA8" i="3"/>
  <c r="EA58" i="3"/>
  <c r="EA7" i="3"/>
  <c r="EB59" i="3"/>
  <c r="EB12" i="3"/>
  <c r="EB8" i="3"/>
  <c r="EB58" i="3"/>
  <c r="EB7" i="3"/>
  <c r="EB64" i="3"/>
  <c r="EC59" i="3"/>
  <c r="EC12" i="3"/>
  <c r="EC8" i="3"/>
  <c r="EC58" i="3"/>
  <c r="EC11" i="3"/>
  <c r="EC7" i="3"/>
  <c r="ED59" i="3"/>
  <c r="ED12" i="3"/>
  <c r="ED8" i="3"/>
  <c r="ED58" i="3"/>
  <c r="ED11" i="3"/>
  <c r="ED7" i="3"/>
  <c r="EE58" i="3"/>
  <c r="EE11" i="3"/>
  <c r="EE8" i="3"/>
  <c r="EE59" i="3"/>
  <c r="EE12" i="3"/>
  <c r="EF59" i="3"/>
  <c r="EF12" i="3"/>
  <c r="EF8" i="3"/>
  <c r="EF58" i="3"/>
  <c r="EF11" i="3"/>
  <c r="EF7" i="3"/>
  <c r="EG59" i="3"/>
  <c r="EG12" i="3"/>
  <c r="EG8" i="3"/>
  <c r="EG58" i="3"/>
  <c r="EG11" i="3"/>
  <c r="EG7" i="3"/>
  <c r="EH59" i="3"/>
  <c r="EH12" i="3"/>
  <c r="EH8" i="3"/>
  <c r="EH58" i="3"/>
  <c r="EH11" i="3"/>
  <c r="EH7" i="3"/>
  <c r="EI59" i="3"/>
  <c r="EI8" i="3"/>
  <c r="EI58" i="3"/>
  <c r="EI7" i="3"/>
  <c r="EJ58" i="3"/>
  <c r="EJ11" i="3"/>
  <c r="EJ8" i="3"/>
  <c r="EJ59" i="3"/>
  <c r="EJ7" i="3"/>
  <c r="EK59" i="3"/>
  <c r="EK8" i="3"/>
  <c r="EK58" i="3"/>
  <c r="EL59" i="3"/>
  <c r="EL12" i="3"/>
  <c r="EL8" i="3"/>
  <c r="EL58" i="3"/>
  <c r="EL11" i="3"/>
  <c r="EL7" i="3"/>
  <c r="EM59" i="3"/>
  <c r="EM12" i="3"/>
  <c r="EM8" i="3"/>
  <c r="EM58" i="3"/>
  <c r="EM11" i="3"/>
  <c r="EM7" i="3"/>
  <c r="EN59" i="3"/>
  <c r="EN12" i="3"/>
  <c r="EN8" i="3"/>
  <c r="EN58" i="3"/>
  <c r="EN11" i="3"/>
  <c r="EN7" i="3"/>
  <c r="EO58" i="3"/>
  <c r="EO8" i="3"/>
  <c r="EO59" i="3"/>
  <c r="EO7" i="3"/>
  <c r="EP59" i="3"/>
  <c r="EP12" i="3"/>
  <c r="EP8" i="3"/>
  <c r="EP58" i="3"/>
  <c r="EP11" i="3"/>
  <c r="EP7" i="3"/>
  <c r="EQ59" i="3"/>
  <c r="EQ12" i="3"/>
  <c r="EQ8" i="3"/>
  <c r="EQ58" i="3"/>
  <c r="EQ11" i="3"/>
  <c r="EQ7" i="3"/>
  <c r="ER59" i="3"/>
  <c r="ER8" i="3"/>
  <c r="ER58" i="3"/>
  <c r="ES58" i="3"/>
  <c r="ES59" i="3"/>
  <c r="ES7" i="3"/>
  <c r="ET59" i="3"/>
  <c r="ET12" i="3"/>
  <c r="ET8" i="3"/>
  <c r="ET58" i="3"/>
  <c r="ET11" i="3"/>
  <c r="ET7" i="3"/>
  <c r="EU59" i="3"/>
  <c r="EU12" i="3"/>
  <c r="EU8" i="3"/>
  <c r="EU58" i="3"/>
  <c r="EU11" i="3"/>
  <c r="EU7" i="3"/>
  <c r="EV59" i="3"/>
  <c r="EV12" i="3"/>
  <c r="EV8" i="3"/>
  <c r="EV58" i="3"/>
  <c r="EV11" i="3"/>
  <c r="EV7" i="3"/>
  <c r="EX59" i="3"/>
  <c r="EX12" i="3"/>
  <c r="EX8" i="3"/>
  <c r="EX58" i="3"/>
  <c r="EX11" i="3"/>
  <c r="EX7" i="3"/>
  <c r="EY58" i="3"/>
  <c r="EY8" i="3"/>
  <c r="EY59" i="3"/>
  <c r="EZ59" i="3"/>
  <c r="EZ12" i="3"/>
  <c r="EZ8" i="3"/>
  <c r="EZ58" i="3"/>
  <c r="EZ11" i="3"/>
  <c r="EZ7" i="3"/>
  <c r="FA58" i="3"/>
  <c r="FA8" i="3"/>
  <c r="FA59" i="3"/>
  <c r="FA7" i="3"/>
  <c r="FB58" i="3"/>
  <c r="FB11" i="3"/>
  <c r="FB8" i="3"/>
  <c r="FB59" i="3"/>
  <c r="FB12" i="3"/>
  <c r="FB7" i="3"/>
  <c r="FB64" i="3"/>
  <c r="FC59" i="3"/>
  <c r="FC8" i="3"/>
  <c r="FC58" i="3"/>
  <c r="FC7" i="3"/>
  <c r="FC64" i="3"/>
  <c r="FD59" i="3"/>
  <c r="FD8" i="3"/>
  <c r="FD58" i="3"/>
  <c r="FD7" i="3"/>
  <c r="FE58" i="3"/>
  <c r="FE8" i="3"/>
  <c r="FE59" i="3"/>
  <c r="FE7" i="3"/>
  <c r="FF58" i="3"/>
  <c r="FF8" i="3"/>
  <c r="FF59" i="3"/>
  <c r="FF7" i="3"/>
  <c r="FG59" i="3"/>
  <c r="FG12" i="3"/>
  <c r="FG8" i="3"/>
  <c r="FG58" i="3"/>
  <c r="FG11" i="3"/>
  <c r="FG7" i="3"/>
  <c r="FH59" i="3"/>
  <c r="FH12" i="3"/>
  <c r="FH8" i="3"/>
  <c r="FH58" i="3"/>
  <c r="FH11" i="3"/>
  <c r="FH7" i="3"/>
  <c r="FI59" i="3"/>
  <c r="FI8" i="3"/>
  <c r="FI58" i="3"/>
  <c r="FJ58" i="3"/>
  <c r="FJ11" i="3"/>
  <c r="FJ8" i="3"/>
  <c r="FJ59" i="3"/>
  <c r="FJ12" i="3"/>
  <c r="FJ7" i="3"/>
  <c r="FK58" i="3"/>
  <c r="FK8" i="3"/>
  <c r="FK59" i="3"/>
  <c r="FL59" i="3"/>
  <c r="FL8" i="3"/>
  <c r="FL58" i="3"/>
  <c r="FL11" i="3"/>
  <c r="FL7" i="3"/>
  <c r="FM59" i="3"/>
  <c r="FM12" i="3"/>
  <c r="FM8" i="3"/>
  <c r="FM58" i="3"/>
  <c r="FM11" i="3"/>
  <c r="FM7" i="3"/>
  <c r="FN59" i="3"/>
  <c r="FN12" i="3"/>
  <c r="FN8" i="3"/>
  <c r="FN58" i="3"/>
  <c r="FN11" i="3"/>
  <c r="FN7" i="3"/>
  <c r="FN64" i="3"/>
  <c r="FO59" i="3"/>
  <c r="FO12" i="3"/>
  <c r="FO8" i="3"/>
  <c r="FO58" i="3"/>
  <c r="FO11" i="3"/>
  <c r="FO7" i="3"/>
  <c r="FP59" i="3"/>
  <c r="FP12" i="3"/>
  <c r="FP8" i="3"/>
  <c r="FP58" i="3"/>
  <c r="FP11" i="3"/>
  <c r="FP7" i="3"/>
  <c r="FQ59" i="3"/>
  <c r="FQ12" i="3"/>
  <c r="FQ8" i="3"/>
  <c r="FQ58" i="3"/>
  <c r="FQ11" i="3"/>
  <c r="FQ7" i="3"/>
  <c r="FR59" i="3"/>
  <c r="FR8" i="3"/>
  <c r="FR58" i="3"/>
  <c r="FS58" i="3"/>
  <c r="FS11" i="3"/>
  <c r="FS8" i="3"/>
  <c r="FS59" i="3"/>
  <c r="FS12" i="3"/>
  <c r="FS7" i="3"/>
  <c r="FT58" i="3"/>
  <c r="FT8" i="3"/>
  <c r="FT59" i="3"/>
  <c r="FT7" i="3"/>
  <c r="FU59" i="3"/>
  <c r="FU8" i="3"/>
  <c r="FU58" i="3"/>
  <c r="FU7" i="3"/>
  <c r="FU64" i="3"/>
  <c r="FV58" i="3"/>
  <c r="FV11" i="3"/>
  <c r="FV8" i="3"/>
  <c r="FV59" i="3"/>
  <c r="FV12" i="3"/>
  <c r="FV7" i="3"/>
  <c r="FW59" i="3"/>
  <c r="FW12" i="3"/>
  <c r="FW8" i="3"/>
  <c r="FW58" i="3"/>
  <c r="FW11" i="3"/>
  <c r="FW7" i="3"/>
  <c r="FX58" i="3"/>
  <c r="FX11" i="3"/>
  <c r="FX8" i="3"/>
  <c r="FX59" i="3"/>
  <c r="FX12" i="3"/>
  <c r="FX7" i="3"/>
  <c r="FY59" i="3"/>
  <c r="FY8" i="3"/>
  <c r="FY58" i="3"/>
  <c r="FZ59" i="3"/>
  <c r="FZ12" i="3"/>
  <c r="FZ8" i="3"/>
  <c r="FZ58" i="3"/>
  <c r="FZ11" i="3"/>
  <c r="FZ7" i="3"/>
  <c r="GA59" i="3"/>
  <c r="GA8" i="3"/>
  <c r="GA58" i="3"/>
  <c r="GA7" i="3"/>
  <c r="GB58" i="3"/>
  <c r="GB11" i="3"/>
  <c r="GB8" i="3"/>
  <c r="GB59" i="3"/>
  <c r="GB12" i="3"/>
  <c r="GB7" i="3"/>
  <c r="GC59" i="3"/>
  <c r="GC12" i="3"/>
  <c r="GC8" i="3"/>
  <c r="GC58" i="3"/>
  <c r="GC11" i="3"/>
  <c r="GC7" i="3"/>
  <c r="GD59" i="3"/>
  <c r="GD58" i="3"/>
  <c r="GD7" i="3"/>
  <c r="GE59" i="3"/>
  <c r="GE12" i="3"/>
  <c r="GE8" i="3"/>
  <c r="GE58" i="3"/>
  <c r="GE11" i="3"/>
  <c r="GE7" i="3"/>
  <c r="GF59" i="3"/>
  <c r="GF58" i="3"/>
  <c r="GF7" i="3"/>
  <c r="GG58" i="3"/>
  <c r="GG8" i="3"/>
  <c r="GG59" i="3"/>
  <c r="GG7" i="3"/>
  <c r="GH59" i="3"/>
  <c r="GH58" i="3"/>
  <c r="GH7" i="3"/>
  <c r="GI59" i="3"/>
  <c r="GI12" i="3"/>
  <c r="GI8" i="3"/>
  <c r="GI58" i="3"/>
  <c r="GI11" i="3"/>
  <c r="GI7" i="3"/>
  <c r="GJ58" i="3"/>
  <c r="GJ59" i="3"/>
  <c r="GJ12" i="3"/>
  <c r="GJ7" i="3"/>
  <c r="GK59" i="3"/>
  <c r="GK12" i="3"/>
  <c r="GK8" i="3"/>
  <c r="GK58" i="3"/>
  <c r="GK11" i="3"/>
  <c r="GK7" i="3"/>
  <c r="GL58" i="3"/>
  <c r="GL11" i="3"/>
  <c r="GL8" i="3"/>
  <c r="GL59" i="3"/>
  <c r="GL12" i="3"/>
  <c r="GL7" i="3"/>
  <c r="GM59" i="3"/>
  <c r="GM8" i="3"/>
  <c r="GM58" i="3"/>
  <c r="GM7" i="3"/>
  <c r="GN58" i="3"/>
  <c r="GN11" i="3"/>
  <c r="GN8" i="3"/>
  <c r="GN59" i="3"/>
  <c r="GN12" i="3"/>
  <c r="GN7" i="3"/>
  <c r="GO59" i="3"/>
  <c r="GO12" i="3"/>
  <c r="GO8" i="3"/>
  <c r="GO58" i="3"/>
  <c r="GO11" i="3"/>
  <c r="GO7" i="3"/>
  <c r="GO64" i="3"/>
  <c r="GP58" i="3"/>
  <c r="GP11" i="3"/>
  <c r="GP8" i="3"/>
  <c r="GP59" i="3"/>
  <c r="GP12" i="3"/>
  <c r="GQ58" i="3"/>
  <c r="GQ11" i="3"/>
  <c r="GQ8" i="3"/>
  <c r="GQ59" i="3"/>
  <c r="GQ12" i="3"/>
  <c r="GQ7" i="3"/>
  <c r="GR59" i="3"/>
  <c r="GR12" i="3"/>
  <c r="GR8" i="3"/>
  <c r="GR58" i="3"/>
  <c r="GR11" i="3"/>
  <c r="GR7" i="3"/>
  <c r="GS58" i="3"/>
  <c r="GS11" i="3"/>
  <c r="GS8" i="3"/>
  <c r="GS59" i="3"/>
  <c r="GS12" i="3"/>
  <c r="GS7" i="3"/>
  <c r="GT59" i="3"/>
  <c r="GT12" i="3"/>
  <c r="GT8" i="3"/>
  <c r="GT58" i="3"/>
  <c r="GT11" i="3"/>
  <c r="GT7" i="3"/>
  <c r="GU59" i="3"/>
  <c r="GU12" i="3"/>
  <c r="GU8" i="3"/>
  <c r="GU58" i="3"/>
  <c r="GU11" i="3"/>
  <c r="GU7" i="3"/>
  <c r="GV58" i="3"/>
  <c r="GV11" i="3"/>
  <c r="GV8" i="3"/>
  <c r="GV59" i="3"/>
  <c r="GV12" i="3"/>
  <c r="GV7" i="3"/>
  <c r="GW58" i="3"/>
  <c r="GW11" i="3"/>
  <c r="GW8" i="3"/>
  <c r="GW59" i="3"/>
  <c r="GW12" i="3"/>
  <c r="GW7" i="3"/>
  <c r="GX59" i="3"/>
  <c r="GX12" i="3"/>
  <c r="GX8" i="3"/>
  <c r="GX58" i="3"/>
  <c r="GX11" i="3"/>
  <c r="GX7" i="3"/>
  <c r="GY58" i="3"/>
  <c r="GY8" i="3"/>
  <c r="GY59" i="3"/>
  <c r="GY7" i="3"/>
  <c r="GZ59" i="3"/>
  <c r="GZ12" i="3"/>
  <c r="GZ8" i="3"/>
  <c r="GZ58" i="3"/>
  <c r="GZ11" i="3"/>
  <c r="GZ7" i="3"/>
  <c r="HA59" i="3"/>
  <c r="HA12" i="3"/>
  <c r="HA8" i="3"/>
  <c r="HA58" i="3"/>
  <c r="HA11" i="3"/>
  <c r="HA7" i="3"/>
  <c r="HB59" i="3"/>
  <c r="HB58" i="3"/>
  <c r="HB7" i="3"/>
  <c r="HC58" i="3"/>
  <c r="HC59" i="3"/>
  <c r="HC7" i="3"/>
  <c r="HD59" i="3"/>
  <c r="HD12" i="3"/>
  <c r="HD8" i="3"/>
  <c r="HD58" i="3"/>
  <c r="HD11" i="3"/>
  <c r="HD7" i="3"/>
  <c r="HE58" i="3"/>
  <c r="HE11" i="3"/>
  <c r="HE8" i="3"/>
  <c r="HE59" i="3"/>
  <c r="HE12" i="3"/>
  <c r="HF58" i="3"/>
  <c r="HF11" i="3"/>
  <c r="HF8" i="3"/>
  <c r="HF59" i="3"/>
  <c r="HF12" i="3"/>
  <c r="HF7" i="3"/>
  <c r="HG59" i="3"/>
  <c r="HG58" i="3"/>
  <c r="HG7" i="3"/>
  <c r="HH58" i="3"/>
  <c r="HH11" i="3"/>
  <c r="HH8" i="3"/>
  <c r="HH59" i="3"/>
  <c r="HH12" i="3"/>
  <c r="HI58" i="3"/>
  <c r="HI11" i="3"/>
  <c r="HI8" i="3"/>
  <c r="HI59" i="3"/>
  <c r="HI12" i="3"/>
  <c r="HI7" i="3"/>
  <c r="HJ59" i="3"/>
  <c r="HJ12" i="3"/>
  <c r="HJ8" i="3"/>
  <c r="HJ58" i="3"/>
  <c r="HJ11" i="3"/>
  <c r="HJ7" i="3"/>
  <c r="HJ64" i="3"/>
  <c r="HK59" i="3"/>
  <c r="HK8" i="3"/>
  <c r="HK58" i="3"/>
  <c r="HK11" i="3"/>
  <c r="HK7" i="3"/>
  <c r="HL58" i="3"/>
  <c r="HL11" i="3"/>
  <c r="HL8" i="3"/>
  <c r="HL59" i="3"/>
  <c r="HL12" i="3"/>
  <c r="HL7" i="3"/>
  <c r="HM59" i="3"/>
  <c r="HM12" i="3"/>
  <c r="HM58" i="3"/>
  <c r="HM7" i="3"/>
  <c r="HN59" i="3"/>
  <c r="HN12" i="3"/>
  <c r="HN8" i="3"/>
  <c r="HN58" i="3"/>
  <c r="HN11" i="3"/>
  <c r="HN7" i="3"/>
  <c r="HO59" i="3"/>
  <c r="HO58" i="3"/>
  <c r="HO7" i="3"/>
  <c r="HP58" i="3"/>
  <c r="HP8" i="3"/>
  <c r="HP59" i="3"/>
  <c r="HP7" i="3"/>
  <c r="HQ59" i="3"/>
  <c r="HQ12" i="3"/>
  <c r="HQ8" i="3"/>
  <c r="HQ58" i="3"/>
  <c r="HQ11" i="3"/>
  <c r="HQ7" i="3"/>
  <c r="HQ64" i="3"/>
  <c r="HR59" i="3"/>
  <c r="HR58" i="3"/>
  <c r="HR7" i="3"/>
  <c r="HS58" i="3"/>
  <c r="HS11" i="3"/>
  <c r="HS8" i="3"/>
  <c r="HS59" i="3"/>
  <c r="HS12" i="3"/>
  <c r="HS7" i="3"/>
  <c r="HT59" i="3"/>
  <c r="HT12" i="3"/>
  <c r="HT8" i="3"/>
  <c r="HT58" i="3"/>
  <c r="HT11" i="3"/>
  <c r="HT7" i="3"/>
  <c r="HU59" i="3"/>
  <c r="HU12" i="3"/>
  <c r="HU8" i="3"/>
  <c r="HU58" i="3"/>
  <c r="HU11" i="3"/>
  <c r="HU7" i="3"/>
  <c r="HV58" i="3"/>
  <c r="HV8" i="3"/>
  <c r="HV59" i="3"/>
  <c r="HV7" i="3"/>
  <c r="HW58" i="3"/>
  <c r="HW11" i="3"/>
  <c r="HW59" i="3"/>
  <c r="HX58" i="3"/>
  <c r="HX11" i="3"/>
  <c r="HX8" i="3"/>
  <c r="HX59" i="3"/>
  <c r="HX12" i="3"/>
  <c r="HX7" i="3"/>
  <c r="HY59" i="3"/>
  <c r="HY12" i="3"/>
  <c r="HY8" i="3"/>
  <c r="HY58" i="3"/>
  <c r="HY11" i="3"/>
  <c r="HY7" i="3"/>
  <c r="HZ58" i="3"/>
  <c r="HZ11" i="3"/>
  <c r="HZ8" i="3"/>
  <c r="HZ59" i="3"/>
  <c r="HZ12" i="3"/>
  <c r="HZ7" i="3"/>
  <c r="IA58" i="3"/>
  <c r="IA59" i="3"/>
  <c r="IA7" i="3"/>
  <c r="IB59" i="3"/>
  <c r="IB12" i="3"/>
  <c r="IB8" i="3"/>
  <c r="IB58" i="3"/>
  <c r="IB11" i="3"/>
  <c r="IB7" i="3"/>
  <c r="IC59" i="3"/>
  <c r="IC12" i="3"/>
  <c r="IC8" i="3"/>
  <c r="IC58" i="3"/>
  <c r="IC11" i="3"/>
  <c r="IC7" i="3"/>
  <c r="ID59" i="3"/>
  <c r="ID8" i="3"/>
  <c r="ID58" i="3"/>
  <c r="ID7" i="3"/>
  <c r="IE58" i="3"/>
  <c r="IE11" i="3"/>
  <c r="IE8" i="3"/>
  <c r="IE59" i="3"/>
  <c r="IE12" i="3"/>
  <c r="IE7" i="3"/>
  <c r="IF58" i="3"/>
  <c r="IF8" i="3"/>
  <c r="IF59" i="3"/>
  <c r="IF7" i="3"/>
  <c r="IG58" i="3"/>
  <c r="IG11" i="3"/>
  <c r="IG8" i="3"/>
  <c r="IG59" i="3"/>
  <c r="IG12" i="3"/>
  <c r="IG7" i="3"/>
  <c r="IH59" i="3"/>
  <c r="IH12" i="3"/>
  <c r="IH8" i="3"/>
  <c r="IH58" i="3"/>
  <c r="IH11" i="3"/>
  <c r="IH7" i="3"/>
  <c r="II59" i="3"/>
  <c r="II58" i="3"/>
  <c r="II7" i="3"/>
  <c r="IJ7" i="3"/>
  <c r="IJ58" i="3"/>
  <c r="IJ8" i="3"/>
  <c r="IJ59" i="3"/>
  <c r="IJ12" i="3"/>
  <c r="IK58" i="3"/>
  <c r="IK11" i="3"/>
  <c r="IK8" i="3"/>
  <c r="IK59" i="3"/>
  <c r="IK12" i="3"/>
  <c r="IK7" i="3"/>
  <c r="IL58" i="3"/>
  <c r="IL11" i="3"/>
  <c r="IL8" i="3"/>
  <c r="IL59" i="3"/>
  <c r="IL12" i="3"/>
  <c r="IL7" i="3"/>
  <c r="IM59" i="3"/>
  <c r="IM12" i="3"/>
  <c r="IM8" i="3"/>
  <c r="IM58" i="3"/>
  <c r="IM11" i="3"/>
  <c r="IM7" i="3"/>
  <c r="IN59" i="3"/>
  <c r="IN8" i="3"/>
  <c r="IN58" i="3"/>
  <c r="IN7" i="3"/>
  <c r="IO59" i="3"/>
  <c r="IO12" i="3"/>
  <c r="IO8" i="3"/>
  <c r="IO58" i="3"/>
  <c r="IO11" i="3"/>
  <c r="IO7" i="3"/>
  <c r="IP59" i="3"/>
  <c r="IP8" i="3"/>
  <c r="IP58" i="3"/>
  <c r="IQ59" i="3"/>
  <c r="IQ58" i="3"/>
  <c r="IR58" i="3"/>
  <c r="IR11" i="3"/>
  <c r="IR8" i="3"/>
  <c r="IR59" i="3"/>
  <c r="IR12" i="3"/>
  <c r="IR7" i="3"/>
  <c r="IS59" i="3"/>
  <c r="IS58" i="3"/>
  <c r="IS7" i="3"/>
  <c r="IT59" i="3"/>
  <c r="IT12" i="3"/>
  <c r="IT8" i="3"/>
  <c r="IT58" i="3"/>
  <c r="IT11" i="3"/>
  <c r="IT7" i="3"/>
  <c r="IU58" i="3"/>
  <c r="IU11" i="3"/>
  <c r="IU8" i="3"/>
  <c r="IU59" i="3"/>
  <c r="IU12" i="3"/>
  <c r="IV59" i="3"/>
  <c r="IV8" i="3"/>
  <c r="IV58" i="3"/>
  <c r="IW58" i="3"/>
  <c r="IW11" i="3"/>
  <c r="IW8" i="3"/>
  <c r="IW59" i="3"/>
  <c r="IW7" i="3"/>
  <c r="IX59" i="3"/>
  <c r="IX8" i="3"/>
  <c r="IX58" i="3"/>
  <c r="IX11" i="3"/>
  <c r="IX7" i="3"/>
  <c r="IY58" i="3"/>
  <c r="IY59" i="3"/>
  <c r="IZ59" i="3"/>
  <c r="IZ8" i="3"/>
  <c r="IZ58" i="3"/>
  <c r="IZ7" i="3"/>
  <c r="JC59" i="3"/>
  <c r="JC12" i="3"/>
  <c r="JC8" i="3"/>
  <c r="JC58" i="3"/>
  <c r="JC11" i="3"/>
  <c r="JC7" i="3"/>
  <c r="JD59" i="3"/>
  <c r="JD12" i="3"/>
  <c r="JD8" i="3"/>
  <c r="JD58" i="3"/>
  <c r="JD11" i="3"/>
  <c r="JD7" i="3"/>
  <c r="JE59" i="3"/>
  <c r="JE8" i="3"/>
  <c r="JE58" i="3"/>
  <c r="JE7" i="3"/>
  <c r="JF59" i="3"/>
  <c r="JF12" i="3"/>
  <c r="JF8" i="3"/>
  <c r="JF58" i="3"/>
  <c r="JF11" i="3"/>
  <c r="JF7" i="3"/>
  <c r="JF64" i="3"/>
  <c r="JG7" i="3"/>
  <c r="JG59" i="3"/>
  <c r="JG12" i="3"/>
  <c r="JG8" i="3"/>
  <c r="JG58" i="3"/>
  <c r="JG11" i="3"/>
  <c r="JH59" i="3"/>
  <c r="JH8" i="3"/>
  <c r="JH58" i="3"/>
  <c r="JI58" i="3"/>
  <c r="JI11" i="3"/>
  <c r="JI8" i="3"/>
  <c r="JI59" i="3"/>
  <c r="JI12" i="3"/>
  <c r="JI7" i="3"/>
  <c r="JJ59" i="3"/>
  <c r="JJ8" i="3"/>
  <c r="JJ58" i="3"/>
  <c r="JJ7" i="3"/>
  <c r="JK59" i="3"/>
  <c r="JK12" i="3"/>
  <c r="JK8" i="3"/>
  <c r="JK58" i="3"/>
  <c r="JK11" i="3"/>
  <c r="JK7" i="3"/>
  <c r="JL59" i="3"/>
  <c r="JL58" i="3"/>
  <c r="JM59" i="3"/>
  <c r="JM12" i="3"/>
  <c r="JM8" i="3"/>
  <c r="JM58" i="3"/>
  <c r="JM11" i="3"/>
  <c r="JM7" i="3"/>
  <c r="JN58" i="3"/>
  <c r="JN11" i="3"/>
  <c r="JN8" i="3"/>
  <c r="JN59" i="3"/>
  <c r="JN12" i="3"/>
  <c r="JN7" i="3"/>
  <c r="JO59" i="3"/>
  <c r="JO8" i="3"/>
  <c r="JO58" i="3"/>
  <c r="JP7" i="3"/>
  <c r="JP59" i="3"/>
  <c r="JP8" i="3"/>
  <c r="JP58" i="3"/>
  <c r="JQ7" i="3"/>
  <c r="JQ59" i="3"/>
  <c r="JQ12" i="3"/>
  <c r="JQ8" i="3"/>
  <c r="JQ58" i="3"/>
  <c r="JR59" i="3"/>
  <c r="JR12" i="3"/>
  <c r="JR8" i="3"/>
  <c r="JR58" i="3"/>
  <c r="JR11" i="3"/>
  <c r="JS59" i="3"/>
  <c r="JS12" i="3"/>
  <c r="JS58" i="3"/>
  <c r="JS11" i="3"/>
  <c r="JS7" i="3"/>
  <c r="KJ8" i="3"/>
  <c r="KJ7" i="3"/>
  <c r="KK8" i="3"/>
  <c r="KK7" i="3"/>
  <c r="KL8" i="3"/>
  <c r="KL7" i="3"/>
  <c r="KM7" i="3"/>
  <c r="KM12" i="3"/>
  <c r="KM8" i="3"/>
  <c r="KN11" i="3"/>
  <c r="KN8" i="3"/>
  <c r="KN12" i="3"/>
  <c r="KN7" i="3"/>
  <c r="KO59" i="3"/>
  <c r="KO12" i="3"/>
  <c r="KO8" i="3"/>
  <c r="KO58" i="3"/>
  <c r="KO11" i="3"/>
  <c r="KO7" i="3"/>
  <c r="KP12" i="3"/>
  <c r="KP8" i="3"/>
  <c r="KP11" i="3"/>
  <c r="KP7" i="3"/>
  <c r="KQ8" i="3"/>
  <c r="KQ7" i="3"/>
  <c r="KR8" i="3"/>
  <c r="KR7" i="3"/>
  <c r="KS8" i="3"/>
  <c r="KS11" i="3"/>
  <c r="KS7" i="3"/>
  <c r="KS64" i="3"/>
  <c r="KT8" i="3"/>
  <c r="KU8" i="3"/>
  <c r="KU7" i="3"/>
  <c r="KV7" i="3"/>
  <c r="KW8" i="3"/>
  <c r="KW7" i="3"/>
  <c r="KW64" i="3"/>
  <c r="KX8" i="3"/>
  <c r="KX7" i="3"/>
  <c r="KX64" i="3"/>
  <c r="KY8" i="3"/>
  <c r="KY7" i="3"/>
  <c r="KZ58" i="3"/>
  <c r="KZ11" i="3"/>
  <c r="KZ8" i="3"/>
  <c r="KZ59" i="3"/>
  <c r="KZ12" i="3"/>
  <c r="KZ7" i="3"/>
  <c r="LA58" i="3"/>
  <c r="LA11" i="3"/>
  <c r="LA8" i="3"/>
  <c r="LA59" i="3"/>
  <c r="LA12" i="3"/>
  <c r="LA7" i="3"/>
  <c r="LB59" i="3"/>
  <c r="LB58" i="3"/>
  <c r="LB7" i="3"/>
  <c r="LC59" i="3"/>
  <c r="LC12" i="3"/>
  <c r="LC8" i="3"/>
  <c r="LC58" i="3"/>
  <c r="LC11" i="3"/>
  <c r="LC7" i="3"/>
  <c r="LD59" i="3"/>
  <c r="LD58" i="3"/>
  <c r="LE58" i="3"/>
  <c r="LE11" i="3"/>
  <c r="LE8" i="3"/>
  <c r="LE59" i="3"/>
  <c r="LE12" i="3"/>
  <c r="LE7" i="3"/>
  <c r="LF59" i="3"/>
  <c r="LF58" i="3"/>
  <c r="LJ59" i="3"/>
  <c r="LJ12" i="3"/>
  <c r="LJ8" i="3"/>
  <c r="LJ58" i="3"/>
  <c r="LJ11" i="3"/>
  <c r="LJ7" i="3"/>
  <c r="LQ58" i="3"/>
  <c r="LQ11" i="3"/>
  <c r="LQ8" i="3"/>
  <c r="LQ59" i="3"/>
  <c r="LQ12" i="3"/>
  <c r="LQ7" i="3"/>
  <c r="EW58" i="3"/>
  <c r="EW8" i="3"/>
  <c r="EW59" i="3"/>
  <c r="EW13" i="3"/>
  <c r="EW7" i="3"/>
  <c r="IV64" i="3"/>
  <c r="IC64" i="3"/>
  <c r="IE64" i="3"/>
  <c r="FC11" i="3"/>
  <c r="FC12" i="3"/>
  <c r="EW12" i="3"/>
  <c r="EW11" i="3"/>
  <c r="LD64" i="3"/>
  <c r="KM64" i="3"/>
  <c r="JQ11" i="3"/>
  <c r="JP11" i="3"/>
  <c r="IJ11" i="3"/>
  <c r="DQ11" i="3"/>
  <c r="BP11" i="3"/>
  <c r="T11" i="3"/>
  <c r="Q11" i="3"/>
  <c r="Q64" i="3"/>
  <c r="AO11" i="3"/>
  <c r="AH11" i="3"/>
  <c r="Z11" i="3"/>
  <c r="AP11" i="3"/>
  <c r="AS11" i="3"/>
  <c r="BA11" i="3"/>
  <c r="AK11" i="3"/>
  <c r="AK64" i="3"/>
  <c r="AN11" i="3"/>
  <c r="AT11" i="3"/>
  <c r="N11" i="3"/>
  <c r="AV11" i="3"/>
  <c r="BJ11" i="3"/>
  <c r="W11" i="3"/>
  <c r="AB11" i="3"/>
  <c r="AI64" i="3"/>
  <c r="BD11" i="3"/>
  <c r="P11" i="3"/>
  <c r="AZ11" i="3"/>
  <c r="X11" i="3"/>
  <c r="BL64" i="3"/>
  <c r="BH11" i="3"/>
  <c r="BI11" i="3"/>
  <c r="I11" i="3"/>
  <c r="Y11" i="3"/>
  <c r="AM11" i="3"/>
  <c r="F11" i="3"/>
  <c r="AY64" i="3"/>
  <c r="J11" i="3"/>
  <c r="C35" i="70"/>
  <c r="AC49" i="23" a="1"/>
  <c r="AC49" i="23"/>
  <c r="AC51" i="23" a="1"/>
  <c r="AC51" i="23"/>
  <c r="AC52" i="23" a="1"/>
  <c r="AC52" i="23"/>
  <c r="AC53" i="23" a="1"/>
  <c r="AC53" i="23"/>
  <c r="AC54" i="23" a="1"/>
  <c r="AC54" i="23"/>
  <c r="AC55" i="23" a="1"/>
  <c r="AC55" i="23"/>
  <c r="AC56" i="23" a="1"/>
  <c r="AC56" i="23"/>
  <c r="AC57" i="23" a="1"/>
  <c r="AC57" i="23"/>
  <c r="AC58" i="23" a="1"/>
  <c r="AC58" i="23"/>
  <c r="AC59" i="23" a="1"/>
  <c r="AC59" i="23"/>
  <c r="Q43" i="23"/>
  <c r="Q44" i="23"/>
  <c r="Q45" i="23"/>
  <c r="Q46" i="23"/>
  <c r="Q47" i="23"/>
  <c r="Q48" i="23"/>
  <c r="D43" i="23"/>
  <c r="D39" i="23"/>
  <c r="AB8" i="23" a="1"/>
  <c r="AB8" i="23"/>
  <c r="AI2" i="23" a="1"/>
  <c r="AI2" i="23"/>
  <c r="AE48" i="23" a="1"/>
  <c r="AE48" i="23"/>
  <c r="AE59" i="23" a="1"/>
  <c r="AE59" i="23"/>
  <c r="AE49" i="23" a="1"/>
  <c r="AE49" i="23"/>
  <c r="AE51" i="23" a="1"/>
  <c r="AE51" i="23"/>
  <c r="AE52" i="23" a="1"/>
  <c r="AE52" i="23"/>
  <c r="AE53" i="23" a="1"/>
  <c r="AE53" i="23"/>
  <c r="AE54" i="23" a="1"/>
  <c r="AE54" i="23"/>
  <c r="AE55" i="23" a="1"/>
  <c r="AE55" i="23"/>
  <c r="AE56" i="23" a="1"/>
  <c r="AE56" i="23"/>
  <c r="AF46" i="23" a="1"/>
  <c r="AF46" i="23"/>
  <c r="AF47" i="23" a="1"/>
  <c r="AF47" i="23"/>
  <c r="AF48" i="23" a="1"/>
  <c r="AF48" i="23"/>
  <c r="AF59" i="23" a="1"/>
  <c r="AF59" i="23"/>
  <c r="AF49" i="23" a="1"/>
  <c r="AF49" i="23"/>
  <c r="AF51" i="23" a="1"/>
  <c r="AF51" i="23"/>
  <c r="JB13" i="3"/>
  <c r="DV36" i="3"/>
  <c r="AO34" i="3"/>
  <c r="AX35" i="3"/>
  <c r="BS35" i="3"/>
  <c r="HM34" i="3"/>
  <c r="CL34" i="3"/>
  <c r="FI35" i="3"/>
  <c r="GD130" i="3"/>
  <c r="CP130" i="3"/>
  <c r="FS130" i="3"/>
  <c r="S34" i="3"/>
  <c r="GI83" i="3"/>
  <c r="BW83" i="3"/>
  <c r="DD33" i="3"/>
  <c r="CF83" i="3"/>
  <c r="EZ33" i="3"/>
  <c r="BO83" i="3"/>
  <c r="AA33" i="3"/>
  <c r="GY130" i="3"/>
  <c r="GU130" i="3"/>
  <c r="AT130" i="3"/>
  <c r="AQ83" i="3"/>
  <c r="BI130" i="3"/>
  <c r="JK13" i="31"/>
  <c r="MS19" i="31"/>
  <c r="JU19" i="31"/>
  <c r="JH34" i="31"/>
  <c r="IY107" i="3"/>
  <c r="IY138" i="3"/>
  <c r="IY142" i="3"/>
  <c r="KO34" i="3"/>
  <c r="LA130" i="3"/>
  <c r="KQ83" i="3"/>
  <c r="AJ4" i="23" a="1"/>
  <c r="AJ4" i="23"/>
  <c r="AJ8" i="23" a="1"/>
  <c r="AJ8" i="23"/>
  <c r="AJ12" i="23" a="1"/>
  <c r="AJ12" i="23"/>
  <c r="AJ16" i="23" a="1"/>
  <c r="AJ16" i="23"/>
  <c r="AJ21" i="23" a="1"/>
  <c r="AJ21" i="23"/>
  <c r="AJ25" i="23" a="1"/>
  <c r="AJ25" i="23"/>
  <c r="AJ29" i="23" a="1"/>
  <c r="AJ29" i="23"/>
  <c r="AJ34" i="23" a="1"/>
  <c r="AJ34" i="23"/>
  <c r="AJ38" i="23" a="1"/>
  <c r="AJ38" i="23"/>
  <c r="AJ46" i="23" a="1"/>
  <c r="AJ46" i="23"/>
  <c r="AJ49" i="23" a="1"/>
  <c r="AJ49" i="23"/>
  <c r="AJ54" i="23" a="1"/>
  <c r="AJ54" i="23"/>
  <c r="AJ58" i="23" a="1"/>
  <c r="AJ58" i="23"/>
  <c r="AJ30" i="23" a="1"/>
  <c r="AJ30" i="23"/>
  <c r="AJ9" i="23" a="1"/>
  <c r="AJ9" i="23"/>
  <c r="AJ17" i="23" a="1"/>
  <c r="AJ17" i="23"/>
  <c r="AJ26" i="23" a="1"/>
  <c r="AJ26" i="23"/>
  <c r="AJ35" i="23" a="1"/>
  <c r="AJ35" i="23"/>
  <c r="AJ43" i="23" a="1"/>
  <c r="AJ43" i="23"/>
  <c r="AJ51" i="23" a="1"/>
  <c r="AJ51" i="23"/>
  <c r="AJ5" i="23" a="1"/>
  <c r="AJ5" i="23"/>
  <c r="AJ22" i="23" a="1"/>
  <c r="AJ22" i="23"/>
  <c r="AJ31" i="23" a="1"/>
  <c r="AJ31" i="23"/>
  <c r="AJ39" i="23" a="1"/>
  <c r="AJ39" i="23"/>
  <c r="AJ47" i="23" a="1"/>
  <c r="AJ47" i="23"/>
  <c r="AJ2" i="23" a="1"/>
  <c r="AJ2" i="23"/>
  <c r="AJ13" i="23" a="1"/>
  <c r="AJ13" i="23"/>
  <c r="AJ55" i="23" a="1"/>
  <c r="AJ55" i="23"/>
  <c r="AJ7" i="23" a="1"/>
  <c r="AJ7" i="23"/>
  <c r="AJ15" i="23" a="1"/>
  <c r="AJ15" i="23"/>
  <c r="AJ24" i="23" a="1"/>
  <c r="AJ24" i="23"/>
  <c r="AJ33" i="23" a="1"/>
  <c r="AJ33" i="23"/>
  <c r="AJ41" i="23" a="1"/>
  <c r="AJ41" i="23"/>
  <c r="AJ59" i="23" a="1"/>
  <c r="AJ59" i="23"/>
  <c r="AJ57" i="23" a="1"/>
  <c r="AJ57" i="23"/>
  <c r="AJ6" i="23" a="1"/>
  <c r="AJ6" i="23"/>
  <c r="AJ10" i="23" a="1"/>
  <c r="AJ10" i="23"/>
  <c r="AJ14" i="23" a="1"/>
  <c r="AJ14" i="23"/>
  <c r="AJ19" i="23" a="1"/>
  <c r="AJ19" i="23"/>
  <c r="AJ23" i="23" a="1"/>
  <c r="AJ23" i="23"/>
  <c r="AJ27" i="23" a="1"/>
  <c r="AJ27" i="23"/>
  <c r="AJ32" i="23" a="1"/>
  <c r="AJ32" i="23"/>
  <c r="AJ36" i="23" a="1"/>
  <c r="AJ36" i="23"/>
  <c r="AJ40" i="23" a="1"/>
  <c r="AJ40" i="23"/>
  <c r="AJ44" i="23" a="1"/>
  <c r="AJ44" i="23"/>
  <c r="AJ48" i="23" a="1"/>
  <c r="AJ48" i="23"/>
  <c r="AJ52" i="23" a="1"/>
  <c r="AJ52" i="23"/>
  <c r="AJ56" i="23" a="1"/>
  <c r="AJ56" i="23"/>
  <c r="AJ3" i="23" a="1"/>
  <c r="AJ3" i="23"/>
  <c r="AJ11" i="23" a="1"/>
  <c r="AJ11" i="23"/>
  <c r="AJ20" i="23" a="1"/>
  <c r="AJ20" i="23"/>
  <c r="AJ28" i="23" a="1"/>
  <c r="AJ28" i="23"/>
  <c r="AJ37" i="23" a="1"/>
  <c r="AJ37" i="23"/>
  <c r="AJ45" i="23" a="1"/>
  <c r="AJ45" i="23"/>
  <c r="AJ53" i="23" a="1"/>
  <c r="AJ53" i="23"/>
  <c r="R7" i="23"/>
  <c r="JB67" i="3"/>
  <c r="JB70" i="3"/>
  <c r="JA17" i="4"/>
  <c r="JB114" i="3"/>
  <c r="JB95" i="3"/>
  <c r="JB102" i="3"/>
  <c r="JB8" i="3"/>
  <c r="JB101" i="3"/>
  <c r="JB7" i="3"/>
  <c r="JB59" i="3"/>
  <c r="JB100" i="3"/>
  <c r="JA102" i="3"/>
  <c r="JA105" i="3"/>
  <c r="JA11" i="3"/>
  <c r="JA107" i="3"/>
  <c r="JA13" i="3"/>
  <c r="JA109" i="3"/>
  <c r="JA15" i="3"/>
  <c r="JA103" i="3"/>
  <c r="JA9" i="3"/>
  <c r="JA100" i="3"/>
  <c r="JA101" i="3"/>
  <c r="JA7" i="3"/>
  <c r="JA59" i="3"/>
  <c r="JA91" i="3"/>
  <c r="IY67" i="3"/>
  <c r="IY70" i="3"/>
  <c r="IY114" i="3"/>
  <c r="AC32" i="23" a="1"/>
  <c r="AC32" i="23"/>
  <c r="AE28" i="23" a="1"/>
  <c r="AE28" i="23"/>
  <c r="AG22" i="23" a="1"/>
  <c r="AG22" i="23"/>
  <c r="AC11" i="23" a="1"/>
  <c r="AC11" i="23"/>
  <c r="AC13" i="23" a="1"/>
  <c r="AC13" i="23"/>
  <c r="AF29" i="23" a="1"/>
  <c r="AF29" i="23"/>
  <c r="AF11" i="23" a="1"/>
  <c r="AF11" i="23"/>
  <c r="AE11" i="23" a="1"/>
  <c r="AE11" i="23"/>
  <c r="AC15" i="23" a="1"/>
  <c r="AC15" i="23"/>
  <c r="AG8" i="23" a="1"/>
  <c r="AG8" i="23"/>
  <c r="AF53" i="23" a="1"/>
  <c r="AF53" i="23"/>
  <c r="AG33" i="23" a="1"/>
  <c r="AG33" i="23"/>
  <c r="AA34" i="23" a="1"/>
  <c r="AA34" i="23"/>
  <c r="AF17" i="23" a="1"/>
  <c r="AF17" i="23"/>
  <c r="AF52" i="23" a="1"/>
  <c r="AF52" i="23"/>
  <c r="AH58" i="23" a="1"/>
  <c r="AH58" i="23"/>
  <c r="AA40" i="23" a="1"/>
  <c r="AA40" i="23"/>
  <c r="AF35" i="23" a="1"/>
  <c r="AF35" i="23"/>
  <c r="AB35" i="23" a="1"/>
  <c r="AB35" i="23"/>
  <c r="AH25" i="23" a="1"/>
  <c r="AH25" i="23"/>
  <c r="AG25" i="23" a="1"/>
  <c r="AG25" i="23"/>
  <c r="AH32" i="23" a="1"/>
  <c r="AH32" i="23"/>
  <c r="AE17" i="23" a="1"/>
  <c r="AE17" i="23"/>
  <c r="AB13" i="23" a="1"/>
  <c r="AB13" i="23"/>
  <c r="AH8" i="23" a="1"/>
  <c r="AH8" i="23"/>
  <c r="AE44" i="23" a="1"/>
  <c r="AE44" i="23"/>
  <c r="AC38" i="23" a="1"/>
  <c r="AC38" i="23"/>
  <c r="AH43" i="23" a="1"/>
  <c r="AH43" i="23"/>
  <c r="AH59" i="23" a="1"/>
  <c r="AH59" i="23"/>
  <c r="AA46" i="23" a="1"/>
  <c r="AA46" i="23"/>
  <c r="AE4" i="23" a="1"/>
  <c r="AE4" i="23"/>
  <c r="AC7" i="23" a="1"/>
  <c r="AC7" i="23"/>
  <c r="AA30" i="23" a="1"/>
  <c r="AA30" i="23"/>
  <c r="AB11" i="23" a="1"/>
  <c r="AB11" i="23"/>
  <c r="AA35" i="23" a="1"/>
  <c r="AA35" i="23"/>
  <c r="AE37" i="23" a="1"/>
  <c r="AE37" i="23"/>
  <c r="AA21" i="23" a="1"/>
  <c r="AA21" i="23"/>
  <c r="AE19" i="23" a="1"/>
  <c r="AE19" i="23"/>
  <c r="AG9" i="23" a="1"/>
  <c r="AG9" i="23"/>
  <c r="AA22" i="23" a="1"/>
  <c r="AA22" i="23"/>
  <c r="AE26" i="23" a="1"/>
  <c r="AE26" i="23"/>
  <c r="AG37" i="23" a="1"/>
  <c r="AG37" i="23"/>
  <c r="AC22" i="23" a="1"/>
  <c r="AC22" i="23"/>
  <c r="AB38" i="23" a="1"/>
  <c r="AB38" i="23"/>
  <c r="AF36" i="23" a="1"/>
  <c r="AF36" i="23"/>
  <c r="AA9" i="23" a="1"/>
  <c r="AA9" i="23"/>
  <c r="AB37" i="23" a="1"/>
  <c r="AB37" i="23"/>
  <c r="AG4" i="23" a="1"/>
  <c r="AG4" i="23"/>
  <c r="AC35" i="23" a="1"/>
  <c r="AC35" i="23"/>
  <c r="AE29" i="23" a="1"/>
  <c r="AE29" i="23"/>
  <c r="AG19" i="23" a="1"/>
  <c r="AG19" i="23"/>
  <c r="AG7" i="23" a="1"/>
  <c r="AG7" i="23"/>
  <c r="AH7" i="23" a="1"/>
  <c r="AH7" i="23"/>
  <c r="AE45" i="23" a="1"/>
  <c r="AE45" i="23"/>
  <c r="AC39" i="23" a="1"/>
  <c r="AC39" i="23"/>
  <c r="AA4" i="23" a="1"/>
  <c r="AA4" i="23"/>
  <c r="AH44" i="23" a="1"/>
  <c r="AH44" i="23"/>
  <c r="AH54" i="23" a="1"/>
  <c r="AH54" i="23"/>
  <c r="AA51" i="23" a="1"/>
  <c r="AA51" i="23"/>
  <c r="AA57" i="23" a="1"/>
  <c r="AA57" i="23"/>
  <c r="AA26" i="23" a="1"/>
  <c r="AA26" i="23"/>
  <c r="AE5" i="23" a="1"/>
  <c r="AE5" i="23"/>
  <c r="AC3" i="23" a="1"/>
  <c r="AC3" i="23"/>
  <c r="AC8" i="23" a="1"/>
  <c r="AC8" i="23"/>
  <c r="AF54" i="23" a="1"/>
  <c r="AF54" i="23"/>
  <c r="AF55" i="23" a="1"/>
  <c r="AF55" i="23"/>
  <c r="AH26" i="23" a="1"/>
  <c r="AH26" i="23"/>
  <c r="AA17" i="23" a="1"/>
  <c r="AA17" i="23"/>
  <c r="AB6" i="23" a="1"/>
  <c r="AB6" i="23"/>
  <c r="AE3" i="23" a="1"/>
  <c r="AE3" i="23"/>
  <c r="AA19" i="23" a="1"/>
  <c r="AA19" i="23"/>
  <c r="AF40" i="23" a="1"/>
  <c r="AF40" i="23"/>
  <c r="AF56" i="23" a="1"/>
  <c r="AF56" i="23"/>
  <c r="AH38" i="23" a="1"/>
  <c r="AH38" i="23"/>
  <c r="AG38" i="23" a="1"/>
  <c r="AG38" i="23"/>
  <c r="AF3" i="23" a="1"/>
  <c r="AF3" i="23"/>
  <c r="AH37" i="23" a="1"/>
  <c r="AH37" i="23"/>
  <c r="AG28" i="23" a="1"/>
  <c r="AG28" i="23"/>
  <c r="AC24" i="23" a="1"/>
  <c r="AC24" i="23"/>
  <c r="AA13" i="23" a="1"/>
  <c r="AA13" i="23"/>
  <c r="AB19" i="23" a="1"/>
  <c r="AB19" i="23"/>
  <c r="AG5" i="23" a="1"/>
  <c r="AG5" i="23"/>
  <c r="AF9" i="23" a="1"/>
  <c r="AF9" i="23"/>
  <c r="AA7" i="23" a="1"/>
  <c r="AA7" i="23"/>
  <c r="AB17" i="23" a="1"/>
  <c r="AB17" i="23"/>
  <c r="AG16" i="23" a="1"/>
  <c r="AG16" i="23"/>
  <c r="AF14" i="23" a="1"/>
  <c r="AF14" i="23"/>
  <c r="AA38" i="23" a="1"/>
  <c r="AA38" i="23"/>
  <c r="AF24" i="23" a="1"/>
  <c r="AF24" i="23"/>
  <c r="AC34" i="23" a="1"/>
  <c r="AC34" i="23"/>
  <c r="AH23" i="23" a="1"/>
  <c r="AH23" i="23"/>
  <c r="AE38" i="23" a="1"/>
  <c r="AE38" i="23"/>
  <c r="AG32" i="23" a="1"/>
  <c r="AG32" i="23"/>
  <c r="AH6" i="23" a="1"/>
  <c r="AH6" i="23"/>
  <c r="AE46" i="23" a="1"/>
  <c r="AE46" i="23"/>
  <c r="AC40" i="23" a="1"/>
  <c r="AC40" i="23"/>
  <c r="AH49" i="23" a="1"/>
  <c r="AH49" i="23"/>
  <c r="AH55" i="23" a="1"/>
  <c r="AH55" i="23"/>
  <c r="AA47" i="23" a="1"/>
  <c r="AA47" i="23"/>
  <c r="AA52" i="23" a="1"/>
  <c r="AA52" i="23"/>
  <c r="AE6" i="23" a="1"/>
  <c r="AE6" i="23"/>
  <c r="AC9" i="23" a="1"/>
  <c r="AC9" i="23"/>
  <c r="AF38" i="23" a="1"/>
  <c r="AF38" i="23"/>
  <c r="AG27" i="23" a="1"/>
  <c r="AG27" i="23"/>
  <c r="AG15" i="23" a="1"/>
  <c r="AG15" i="23"/>
  <c r="AH3" i="23" a="1"/>
  <c r="AH3" i="23"/>
  <c r="AH47" i="23" a="1"/>
  <c r="AH47" i="23"/>
  <c r="AA28" i="23" a="1"/>
  <c r="AA28" i="23"/>
  <c r="AH40" i="23" a="1"/>
  <c r="AH40" i="23"/>
  <c r="AA32" i="23" a="1"/>
  <c r="AA32" i="23"/>
  <c r="AF31" i="23" a="1"/>
  <c r="AF31" i="23"/>
  <c r="AC26" i="23" a="1"/>
  <c r="AC26" i="23"/>
  <c r="AH29" i="23" a="1"/>
  <c r="AH29" i="23"/>
  <c r="AE27" i="23" a="1"/>
  <c r="AE27" i="23"/>
  <c r="AG29" i="23" a="1"/>
  <c r="AG29" i="23"/>
  <c r="AA37" i="23" a="1"/>
  <c r="AA37" i="23"/>
  <c r="AH28" i="23" a="1"/>
  <c r="AH28" i="23"/>
  <c r="AE35" i="23" a="1"/>
  <c r="AE35" i="23"/>
  <c r="AG20" i="23" a="1"/>
  <c r="AG20" i="23"/>
  <c r="AA10" i="23" a="1"/>
  <c r="AA10" i="23"/>
  <c r="AA23" i="23" a="1"/>
  <c r="AA23" i="23"/>
  <c r="AC14" i="23" a="1"/>
  <c r="AC14" i="23"/>
  <c r="AG13" i="23" a="1"/>
  <c r="AG13" i="23"/>
  <c r="AA16" i="23" a="1"/>
  <c r="AA16" i="23"/>
  <c r="AC17" i="23" a="1"/>
  <c r="AC17" i="23"/>
  <c r="AG35" i="23" a="1"/>
  <c r="AG35" i="23"/>
  <c r="AF15" i="23" a="1"/>
  <c r="AF15" i="23"/>
  <c r="AE40" i="23" a="1"/>
  <c r="AE40" i="23"/>
  <c r="AC33" i="23" a="1"/>
  <c r="AC33" i="23"/>
  <c r="AG23" i="23" a="1"/>
  <c r="AG23" i="23"/>
  <c r="AF13" i="23" a="1"/>
  <c r="AF13" i="23"/>
  <c r="AH5" i="23" a="1"/>
  <c r="AH5" i="23"/>
  <c r="AB3" i="23" a="1"/>
  <c r="AB3" i="23"/>
  <c r="AE47" i="23" a="1"/>
  <c r="AE47" i="23"/>
  <c r="AA5" i="23" a="1"/>
  <c r="AA5" i="23"/>
  <c r="AH45" i="23" a="1"/>
  <c r="AH45" i="23"/>
  <c r="AH56" i="23" a="1"/>
  <c r="AH56" i="23"/>
  <c r="AA53" i="23" a="1"/>
  <c r="AA53" i="23"/>
  <c r="AA31" i="23" a="1"/>
  <c r="AA31" i="23"/>
  <c r="AA25" i="23" a="1"/>
  <c r="AA25" i="23"/>
  <c r="AE7" i="23" a="1"/>
  <c r="AE7" i="23"/>
  <c r="AC4" i="23" a="1"/>
  <c r="AC4" i="23"/>
  <c r="AH14" i="23" a="1"/>
  <c r="AH14" i="23"/>
  <c r="AH31" i="23" a="1"/>
  <c r="AH31" i="23"/>
  <c r="AB22" i="23" a="1"/>
  <c r="AB22" i="23"/>
  <c r="AE31" i="23" a="1"/>
  <c r="AE31" i="23"/>
  <c r="AH21" i="23" a="1"/>
  <c r="AH21" i="23"/>
  <c r="AE36" i="23" a="1"/>
  <c r="AE36" i="23"/>
  <c r="AF23" i="23" a="1"/>
  <c r="AF23" i="23"/>
  <c r="AH20" i="23" a="1"/>
  <c r="AH20" i="23"/>
  <c r="AF19" i="23" a="1"/>
  <c r="AF19" i="23"/>
  <c r="AH24" i="23" a="1"/>
  <c r="AH24" i="23"/>
  <c r="AH36" i="23" a="1"/>
  <c r="AH36" i="23"/>
  <c r="AE34" i="23" a="1"/>
  <c r="AE34" i="23"/>
  <c r="AB15" i="23" a="1"/>
  <c r="AB15" i="23"/>
  <c r="AA14" i="23" a="1"/>
  <c r="AA14" i="23"/>
  <c r="AE33" i="23" a="1"/>
  <c r="AE33" i="23"/>
  <c r="AB10" i="23" a="1"/>
  <c r="AB10" i="23"/>
  <c r="AB36" i="23" a="1"/>
  <c r="AB36" i="23"/>
  <c r="AF34" i="23" a="1"/>
  <c r="AF34" i="23"/>
  <c r="AF5" i="23" a="1"/>
  <c r="AF5" i="23"/>
  <c r="AA36" i="23" a="1"/>
  <c r="AA36" i="23"/>
  <c r="AF22" i="23" a="1"/>
  <c r="AF22" i="23"/>
  <c r="AF57" i="23" a="1"/>
  <c r="AF57" i="23"/>
  <c r="AH11" i="23" a="1"/>
  <c r="AH11" i="23"/>
  <c r="AB4" i="23" a="1"/>
  <c r="AB4" i="23"/>
  <c r="AB55" i="23" a="1"/>
  <c r="AB55" i="23"/>
  <c r="AH46" i="23" a="1"/>
  <c r="AH46" i="23"/>
  <c r="AH51" i="23" a="1"/>
  <c r="AH51" i="23"/>
  <c r="AH57" i="23" a="1"/>
  <c r="AH57" i="23"/>
  <c r="AA48" i="23" a="1"/>
  <c r="AA48" i="23"/>
  <c r="AA54" i="23" a="1"/>
  <c r="AA54" i="23"/>
  <c r="AE2" i="23" a="1"/>
  <c r="AE2" i="23"/>
  <c r="AE8" i="23" a="1"/>
  <c r="AE8" i="23"/>
  <c r="AC10" i="23" a="1"/>
  <c r="AC10" i="23"/>
  <c r="AB40" i="23" a="1"/>
  <c r="AB40" i="23"/>
  <c r="AF25" i="23" a="1"/>
  <c r="AF25" i="23"/>
  <c r="AF32" i="23" a="1"/>
  <c r="AF32" i="23"/>
  <c r="AC6" i="23" a="1"/>
  <c r="AC6" i="23"/>
  <c r="AA11" i="23" a="1"/>
  <c r="AA11" i="23"/>
  <c r="AG10" i="23" a="1"/>
  <c r="AG10" i="23"/>
  <c r="AG24" i="23" a="1"/>
  <c r="AG24" i="23"/>
  <c r="AG21" i="23" a="1"/>
  <c r="AG21" i="23"/>
  <c r="AF58" i="23" a="1"/>
  <c r="AF58" i="23"/>
  <c r="AC29" i="23" a="1"/>
  <c r="AC29" i="23"/>
  <c r="AF37" i="23" a="1"/>
  <c r="AF37" i="23"/>
  <c r="AE58" i="23" a="1"/>
  <c r="AE58" i="23"/>
  <c r="AC19" i="23" a="1"/>
  <c r="AC19" i="23"/>
  <c r="AH27" i="23" a="1"/>
  <c r="AH27" i="23"/>
  <c r="AE25" i="23" a="1"/>
  <c r="AE25" i="23"/>
  <c r="AG36" i="23" a="1"/>
  <c r="AG36" i="23"/>
  <c r="AG14" i="23" a="1"/>
  <c r="AG14" i="23"/>
  <c r="AH35" i="23" a="1"/>
  <c r="AH35" i="23"/>
  <c r="AE24" i="23" a="1"/>
  <c r="AE24" i="23"/>
  <c r="AG26" i="23" a="1"/>
  <c r="AG26" i="23"/>
  <c r="AA15" i="23" a="1"/>
  <c r="AA15" i="23"/>
  <c r="AB16" i="23" a="1"/>
  <c r="AB16" i="23"/>
  <c r="AG3" i="23" a="1"/>
  <c r="AG3" i="23"/>
  <c r="AE10" i="23" a="1"/>
  <c r="AE10" i="23"/>
  <c r="AB23" i="23" a="1"/>
  <c r="AB23" i="23"/>
  <c r="AF28" i="23" a="1"/>
  <c r="AF28" i="23"/>
  <c r="AH10" i="23" a="1"/>
  <c r="AH10" i="23"/>
  <c r="AH4" i="23" a="1"/>
  <c r="AH4" i="23"/>
  <c r="AB5" i="23" a="1"/>
  <c r="AB5" i="23"/>
  <c r="AB34" i="23" a="1"/>
  <c r="AB34" i="23"/>
  <c r="AA6" i="23" a="1"/>
  <c r="AA6" i="23"/>
  <c r="AH52" i="23" a="1"/>
  <c r="AH52" i="23"/>
  <c r="AA44" i="23" a="1"/>
  <c r="AA44" i="23"/>
  <c r="AA55" i="23" a="1"/>
  <c r="AA55" i="23"/>
  <c r="AA29" i="23" a="1"/>
  <c r="AA29" i="23"/>
  <c r="AC5" i="23" a="1"/>
  <c r="AC5" i="23"/>
  <c r="AH15" i="23" a="1"/>
  <c r="AH15" i="23"/>
  <c r="AH22" i="23" a="1"/>
  <c r="AH22" i="23"/>
  <c r="AE20" i="23" a="1"/>
  <c r="AE20" i="23"/>
  <c r="AG40" i="23" a="1"/>
  <c r="AG40" i="23"/>
  <c r="AC31" i="23" a="1"/>
  <c r="AC31" i="23"/>
  <c r="AF4" i="23" a="1"/>
  <c r="AF4" i="23"/>
  <c r="AG2" i="23" a="1"/>
  <c r="AG2" i="23"/>
  <c r="AC25" i="23" a="1"/>
  <c r="AC25" i="23"/>
  <c r="AF26" i="23" a="1"/>
  <c r="AF26" i="23"/>
  <c r="AC20" i="23" a="1"/>
  <c r="AC20" i="23"/>
  <c r="AH9" i="23" a="1"/>
  <c r="AH9" i="23"/>
  <c r="AA59" i="23" a="1"/>
  <c r="AA59" i="23"/>
  <c r="AH16" i="23" a="1"/>
  <c r="AH16" i="23"/>
  <c r="AF8" i="23" a="1"/>
  <c r="AF8" i="23"/>
  <c r="AH19" i="23" a="1"/>
  <c r="AH19" i="23"/>
  <c r="AA58" i="23" a="1"/>
  <c r="AA58" i="23"/>
  <c r="AB56" i="23" a="1"/>
  <c r="AB56" i="23"/>
  <c r="AC28" i="23" a="1"/>
  <c r="AC28" i="23"/>
  <c r="AG31" i="23" a="1"/>
  <c r="AG31" i="23"/>
  <c r="AF2" i="23" a="1"/>
  <c r="AF2" i="23"/>
  <c r="AB21" i="23" a="1"/>
  <c r="AB21" i="23"/>
  <c r="AB9" i="23" a="1"/>
  <c r="AB9" i="23"/>
  <c r="AB20" i="23" a="1"/>
  <c r="AB20" i="23"/>
  <c r="AF10" i="23" a="1"/>
  <c r="AF10" i="23"/>
  <c r="AF33" i="23" a="1"/>
  <c r="AF33" i="23"/>
  <c r="AC37" i="23" a="1"/>
  <c r="AC37" i="23"/>
  <c r="AH2" i="23" a="1"/>
  <c r="AH2" i="23"/>
  <c r="AB58" i="23" a="1"/>
  <c r="AB58" i="23"/>
  <c r="AC36" i="23" a="1"/>
  <c r="AC36" i="23"/>
  <c r="AF16" i="23" a="1"/>
  <c r="AF16" i="23"/>
  <c r="AC23" i="23" a="1"/>
  <c r="AC23" i="23"/>
  <c r="AH34" i="23" a="1"/>
  <c r="AH34" i="23"/>
  <c r="AE32" i="23" a="1"/>
  <c r="AE32" i="23"/>
  <c r="AG34" i="23" a="1"/>
  <c r="AG34" i="23"/>
  <c r="AH13" i="23" a="1"/>
  <c r="AH13" i="23"/>
  <c r="AB14" i="23" a="1"/>
  <c r="AB14" i="23"/>
  <c r="AG11" i="23" a="1"/>
  <c r="AG11" i="23"/>
  <c r="AH33" i="23" a="1"/>
  <c r="AH33" i="23"/>
  <c r="AA2" i="23" a="1"/>
  <c r="AA2" i="23"/>
  <c r="AA3" i="23" a="1"/>
  <c r="AA3" i="23"/>
  <c r="AB2" i="23" a="1"/>
  <c r="AB2" i="23"/>
  <c r="AB57" i="23" a="1"/>
  <c r="AB57" i="23"/>
  <c r="AE57" i="23" a="1"/>
  <c r="AE57" i="23"/>
  <c r="AH48" i="23" a="1"/>
  <c r="AH48" i="23"/>
  <c r="AH53" i="23" a="1"/>
  <c r="AH53" i="23"/>
  <c r="AA45" i="23" a="1"/>
  <c r="AA45" i="23"/>
  <c r="AA49" i="23" a="1"/>
  <c r="AA49" i="23"/>
  <c r="AA56" i="23" a="1"/>
  <c r="AA56" i="23"/>
  <c r="AA27" i="23" a="1"/>
  <c r="AA27" i="23"/>
  <c r="AC2" i="23" a="1"/>
  <c r="AC2" i="23"/>
  <c r="AH17" i="23" a="1"/>
  <c r="AH17" i="23"/>
  <c r="IY60" i="3"/>
  <c r="IY53" i="3"/>
  <c r="IY57" i="3"/>
  <c r="IY109" i="3"/>
  <c r="IY15" i="3"/>
  <c r="IY103" i="3"/>
  <c r="IY100" i="3"/>
  <c r="IY102" i="3"/>
  <c r="IY8" i="3"/>
  <c r="IX16" i="1"/>
  <c r="IY5" i="1"/>
  <c r="IX19" i="1"/>
  <c r="IY91" i="3"/>
  <c r="IY44" i="3"/>
  <c r="IY48" i="3"/>
  <c r="IX15" i="1"/>
  <c r="AB33" i="3"/>
  <c r="DQ34" i="3"/>
  <c r="CP34" i="3"/>
  <c r="CP83" i="3"/>
  <c r="CP36" i="3"/>
  <c r="AD35" i="3"/>
  <c r="AD83" i="3"/>
  <c r="GQ33" i="3"/>
  <c r="GQ83" i="3"/>
  <c r="CY34" i="3"/>
  <c r="CY83" i="3"/>
  <c r="KP130" i="3"/>
  <c r="KP36" i="3"/>
  <c r="KP34" i="3"/>
  <c r="MB130" i="3"/>
  <c r="MB36" i="3"/>
  <c r="MB33" i="3"/>
  <c r="KR130" i="3"/>
  <c r="KR34" i="3"/>
  <c r="JJ33" i="3"/>
  <c r="JJ83" i="3"/>
  <c r="HY34" i="3"/>
  <c r="KR35" i="3"/>
  <c r="KR83" i="3"/>
  <c r="KR36" i="3"/>
  <c r="KZ83" i="3"/>
  <c r="KZ34" i="3"/>
  <c r="LB33" i="3"/>
  <c r="LB83" i="3"/>
  <c r="JZ83" i="3"/>
  <c r="JT35" i="3"/>
  <c r="JT130" i="3"/>
  <c r="JE130" i="3"/>
  <c r="JE36" i="3"/>
  <c r="JE35" i="3"/>
  <c r="JY80" i="3"/>
  <c r="JY82" i="3"/>
  <c r="JY81" i="3"/>
  <c r="JY83" i="3"/>
  <c r="JY34" i="3"/>
  <c r="KT130" i="3"/>
  <c r="KT36" i="3"/>
  <c r="KT34" i="3"/>
  <c r="MC35" i="3"/>
  <c r="MC130" i="3"/>
  <c r="MC36" i="3"/>
  <c r="KL129" i="3"/>
  <c r="KL35" i="3"/>
  <c r="KL128" i="3"/>
  <c r="HH33" i="3"/>
  <c r="HH83" i="3"/>
  <c r="ED130" i="3"/>
  <c r="KN79" i="3"/>
  <c r="KN126" i="3"/>
  <c r="JQ126" i="3"/>
  <c r="JQ129" i="3"/>
  <c r="JQ79" i="3"/>
  <c r="JQ80" i="3"/>
  <c r="JM127" i="3"/>
  <c r="JM33" i="3"/>
  <c r="JM129" i="3"/>
  <c r="JM128" i="3"/>
  <c r="KU128" i="3"/>
  <c r="KU34" i="3"/>
  <c r="KU129" i="3"/>
  <c r="KU35" i="3"/>
  <c r="KU127" i="3"/>
  <c r="IP33" i="3"/>
  <c r="GU34" i="3"/>
  <c r="GU83" i="3"/>
  <c r="DO34" i="3"/>
  <c r="DO130" i="3"/>
  <c r="KJ126" i="3"/>
  <c r="KJ79" i="3"/>
  <c r="KG35" i="3"/>
  <c r="KG83" i="3"/>
  <c r="KG36" i="3"/>
  <c r="CQ130" i="3"/>
  <c r="CQ33" i="3"/>
  <c r="EA34" i="3"/>
  <c r="EA130" i="3"/>
  <c r="CL35" i="3"/>
  <c r="CL83" i="3"/>
  <c r="GL83" i="3"/>
  <c r="LN79" i="3"/>
  <c r="LN126" i="3"/>
  <c r="KF126" i="3"/>
  <c r="KF79" i="3"/>
  <c r="AX34" i="3"/>
  <c r="P34" i="3"/>
  <c r="P130" i="3"/>
  <c r="AE34" i="3"/>
  <c r="FT130" i="3"/>
  <c r="EC34" i="3"/>
  <c r="EC130" i="3"/>
  <c r="GO33" i="3"/>
  <c r="GO130" i="3"/>
  <c r="AF34" i="3"/>
  <c r="AP35" i="3"/>
  <c r="AP130" i="3"/>
  <c r="AK130" i="3"/>
  <c r="AK34" i="3"/>
  <c r="E2" i="31"/>
  <c r="F1" i="31"/>
  <c r="GH83" i="3"/>
  <c r="GM33" i="3"/>
  <c r="GM130" i="3"/>
  <c r="AQ34" i="3"/>
  <c r="FW35" i="3"/>
  <c r="KH126" i="3"/>
  <c r="KH79" i="3"/>
  <c r="LE82" i="3"/>
  <c r="LE35" i="3"/>
  <c r="LE81" i="3"/>
  <c r="LE34" i="3"/>
  <c r="LE80" i="3"/>
  <c r="JM82" i="3"/>
  <c r="JM81" i="3"/>
  <c r="JM83" i="3"/>
  <c r="JM34" i="3"/>
  <c r="AY130" i="3"/>
  <c r="GV130" i="3"/>
  <c r="GV33" i="3"/>
  <c r="KK126" i="3"/>
  <c r="KK79" i="3"/>
  <c r="HH35" i="3"/>
  <c r="BJ35" i="3"/>
  <c r="BJ130" i="3"/>
  <c r="IE79" i="3"/>
  <c r="IE81" i="3"/>
  <c r="IE34" i="3"/>
  <c r="IJ83" i="3"/>
  <c r="JF34" i="3"/>
  <c r="BM83" i="3"/>
  <c r="BM34" i="3"/>
  <c r="EJ130" i="3"/>
  <c r="FW34" i="3"/>
  <c r="JG35" i="3"/>
  <c r="IM126" i="3"/>
  <c r="IM79" i="3"/>
  <c r="HZ81" i="3"/>
  <c r="HZ34" i="3"/>
  <c r="HZ80" i="3"/>
  <c r="AY34" i="3"/>
  <c r="IY129" i="3"/>
  <c r="FJ130" i="3"/>
  <c r="FR130" i="3"/>
  <c r="LD33" i="3"/>
  <c r="DS33" i="3"/>
  <c r="FE34" i="3"/>
  <c r="FE130" i="3"/>
  <c r="FE36" i="3"/>
  <c r="G33" i="3"/>
  <c r="JG128" i="3"/>
  <c r="JG34" i="3"/>
  <c r="JG127" i="3"/>
  <c r="JC35" i="3"/>
  <c r="BO130" i="3"/>
  <c r="GY34" i="3"/>
  <c r="FO130" i="3"/>
  <c r="FO34" i="3"/>
  <c r="KU80" i="3"/>
  <c r="JF129" i="3"/>
  <c r="KM81" i="3"/>
  <c r="JS80" i="3"/>
  <c r="IL81" i="3"/>
  <c r="CE81" i="3"/>
  <c r="CE82" i="3"/>
  <c r="CE83" i="3"/>
  <c r="CE35" i="3"/>
  <c r="IC79" i="3"/>
  <c r="KM82" i="3"/>
  <c r="KM35" i="3"/>
  <c r="LO127" i="3"/>
  <c r="LO33" i="3"/>
  <c r="LO130" i="3"/>
  <c r="LO36" i="3"/>
  <c r="KQ34" i="3"/>
  <c r="AE9" i="53" a="1"/>
  <c r="AE9" i="53"/>
  <c r="IP147" i="31"/>
  <c r="IP146" i="31"/>
  <c r="HZ135" i="31"/>
  <c r="HZ134" i="31"/>
  <c r="II147" i="31"/>
  <c r="II146" i="31"/>
  <c r="IF135" i="31"/>
  <c r="IF134" i="31"/>
  <c r="HS134" i="31"/>
  <c r="HS135" i="31"/>
  <c r="IU147" i="31"/>
  <c r="IU146" i="31"/>
  <c r="HZ146" i="31"/>
  <c r="HZ147" i="31"/>
  <c r="IV146" i="31"/>
  <c r="IV147" i="31"/>
  <c r="HV135" i="31"/>
  <c r="HV134" i="31"/>
  <c r="IQ146" i="31"/>
  <c r="IR134" i="31"/>
  <c r="IR135" i="31"/>
  <c r="IT147" i="31"/>
  <c r="IT146" i="31"/>
  <c r="IJ134" i="31"/>
  <c r="IJ135" i="31"/>
  <c r="IN135" i="31"/>
  <c r="IN134" i="31"/>
  <c r="FJ36" i="3"/>
  <c r="IY9" i="3"/>
  <c r="IY13" i="3"/>
  <c r="LA36" i="3"/>
  <c r="AJ1" i="23" a="1"/>
  <c r="AJ1" i="23"/>
  <c r="JB106" i="3"/>
  <c r="JB12" i="3"/>
  <c r="JB105" i="3"/>
  <c r="JB11" i="3"/>
  <c r="JB116" i="3"/>
  <c r="JB117" i="3"/>
  <c r="JA95" i="3"/>
  <c r="JA44" i="3"/>
  <c r="JA48" i="3"/>
  <c r="JA104" i="3"/>
  <c r="IY117" i="3"/>
  <c r="IY116" i="3"/>
  <c r="IY124" i="3"/>
  <c r="KM83" i="3"/>
  <c r="KM34" i="3"/>
  <c r="KF80" i="3"/>
  <c r="KF82" i="3"/>
  <c r="KF81" i="3"/>
  <c r="KJ81" i="3"/>
  <c r="KJ34" i="3"/>
  <c r="KJ80" i="3"/>
  <c r="KJ82" i="3"/>
  <c r="KJ35" i="3"/>
  <c r="JF35" i="3"/>
  <c r="JF130" i="3"/>
  <c r="JF36" i="3"/>
  <c r="KH82" i="3"/>
  <c r="KH81" i="3"/>
  <c r="KH80" i="3"/>
  <c r="KF128" i="3"/>
  <c r="KF34" i="3"/>
  <c r="KF127" i="3"/>
  <c r="KF129" i="3"/>
  <c r="KF35" i="3"/>
  <c r="CQ36" i="3"/>
  <c r="IY16" i="1"/>
  <c r="IY18" i="1"/>
  <c r="IY17" i="1"/>
  <c r="IY19" i="1"/>
  <c r="IZ5" i="1"/>
  <c r="IY15" i="1"/>
  <c r="BJ36" i="3"/>
  <c r="GO36" i="3"/>
  <c r="LN80" i="3"/>
  <c r="LN81" i="3"/>
  <c r="LN82" i="3"/>
  <c r="KL34" i="3"/>
  <c r="KL130" i="3"/>
  <c r="CE34" i="3"/>
  <c r="IY35" i="3"/>
  <c r="IY130" i="3"/>
  <c r="IY36" i="3"/>
  <c r="JQ81" i="3"/>
  <c r="JQ82" i="3"/>
  <c r="JQ35" i="3"/>
  <c r="JY33" i="3"/>
  <c r="JG130" i="3"/>
  <c r="JG36" i="3"/>
  <c r="JG33" i="3"/>
  <c r="GM36" i="3"/>
  <c r="JQ127" i="3"/>
  <c r="IY106" i="3"/>
  <c r="IY12" i="3"/>
  <c r="IY105" i="3"/>
  <c r="IY11" i="3"/>
  <c r="KU33" i="3"/>
  <c r="KU83" i="3"/>
  <c r="IE80" i="3"/>
  <c r="IE82" i="3"/>
  <c r="KH127" i="3"/>
  <c r="KH128" i="3"/>
  <c r="KH34" i="3"/>
  <c r="KH129" i="3"/>
  <c r="KH35" i="3"/>
  <c r="LN128" i="3"/>
  <c r="LN34" i="3"/>
  <c r="LN127" i="3"/>
  <c r="LN33" i="3"/>
  <c r="LN129" i="3"/>
  <c r="LN35" i="3"/>
  <c r="IC81" i="3"/>
  <c r="IC80" i="3"/>
  <c r="IC82" i="3"/>
  <c r="KK82" i="3"/>
  <c r="KK81" i="3"/>
  <c r="KK80" i="3"/>
  <c r="FR36" i="3"/>
  <c r="LE83" i="3"/>
  <c r="LE33" i="3"/>
  <c r="KN127" i="3"/>
  <c r="KN129" i="3"/>
  <c r="KN128" i="3"/>
  <c r="KK129" i="3"/>
  <c r="KK127" i="3"/>
  <c r="KK128" i="3"/>
  <c r="F2" i="31"/>
  <c r="G1" i="31"/>
  <c r="G2" i="31"/>
  <c r="KN81" i="3"/>
  <c r="KN34" i="3"/>
  <c r="KN82" i="3"/>
  <c r="KN80" i="3"/>
  <c r="JC5" i="2"/>
  <c r="JD32" i="3"/>
  <c r="KK130" i="3"/>
  <c r="KK34" i="3"/>
  <c r="KN35" i="3"/>
  <c r="KK83" i="3"/>
  <c r="KK36" i="3"/>
  <c r="KK33" i="3"/>
  <c r="KH83" i="3"/>
  <c r="KH33" i="3"/>
  <c r="KF83" i="3"/>
  <c r="KJ83" i="3"/>
  <c r="KJ33" i="3"/>
  <c r="LE36" i="3"/>
  <c r="KK35" i="3"/>
  <c r="LN83" i="3"/>
  <c r="IE33" i="3"/>
  <c r="KL36" i="3"/>
  <c r="KN83" i="3"/>
  <c r="H1" i="31"/>
  <c r="I1" i="31"/>
  <c r="IZ16" i="1"/>
  <c r="IZ15" i="1"/>
  <c r="IZ18" i="1"/>
  <c r="IZ17" i="1"/>
  <c r="IZ19" i="1"/>
  <c r="JA5" i="1"/>
  <c r="IC33" i="3"/>
  <c r="KJ36" i="3"/>
  <c r="JA16" i="1"/>
  <c r="JB5" i="1"/>
  <c r="JA17" i="1"/>
  <c r="JA18" i="1"/>
  <c r="JA19" i="1"/>
  <c r="JA15" i="1"/>
  <c r="JB17" i="1"/>
  <c r="JB16" i="1"/>
  <c r="JB19" i="1"/>
  <c r="JC5" i="1"/>
  <c r="JB15" i="1"/>
  <c r="JB18" i="1"/>
  <c r="JC15" i="1"/>
  <c r="JC19" i="1"/>
  <c r="JD5" i="1"/>
  <c r="JC16" i="1"/>
  <c r="JC17" i="1"/>
  <c r="JC18" i="1"/>
  <c r="JE5" i="1"/>
  <c r="JD16" i="1"/>
  <c r="JD18" i="1"/>
  <c r="JD15" i="1"/>
  <c r="JD17" i="1"/>
  <c r="JD19" i="1"/>
  <c r="JE16" i="1"/>
  <c r="JF5" i="1"/>
  <c r="JE15" i="1"/>
  <c r="JE17" i="1"/>
  <c r="JE18" i="1"/>
  <c r="JE19" i="1"/>
  <c r="JF15" i="1"/>
  <c r="JF18" i="1"/>
  <c r="JF16" i="1"/>
  <c r="JG5" i="1"/>
  <c r="JF17" i="1"/>
  <c r="JF19" i="1"/>
  <c r="JG15" i="1"/>
  <c r="JH5" i="1"/>
  <c r="JG19" i="1"/>
  <c r="JG18" i="1"/>
  <c r="JG16" i="1"/>
  <c r="JG17" i="1"/>
  <c r="JH19" i="1"/>
  <c r="JH17" i="1"/>
  <c r="JH16" i="1"/>
  <c r="JH18" i="1"/>
  <c r="JH15" i="1"/>
  <c r="JI16" i="1"/>
  <c r="JI19" i="1"/>
  <c r="JI17" i="1"/>
  <c r="JJ5" i="1"/>
  <c r="JI18" i="1"/>
  <c r="JI15" i="1"/>
  <c r="JJ15" i="1"/>
  <c r="JK5" i="1"/>
  <c r="JJ18" i="1"/>
  <c r="JJ17" i="1"/>
  <c r="JJ19" i="1"/>
  <c r="JJ16" i="1"/>
  <c r="JK16" i="1"/>
  <c r="JK18" i="1"/>
  <c r="JL5" i="1"/>
  <c r="JK17" i="1"/>
  <c r="JK15" i="1"/>
  <c r="JK19" i="1"/>
  <c r="JL16" i="1"/>
  <c r="JL19" i="1"/>
  <c r="JL17" i="1"/>
  <c r="JL18" i="1"/>
  <c r="JM5" i="1"/>
  <c r="JL15" i="1"/>
  <c r="JM16" i="1"/>
  <c r="JM19" i="1"/>
  <c r="JM17" i="1"/>
  <c r="JM15" i="1"/>
  <c r="JN5" i="1"/>
  <c r="JM18" i="1"/>
  <c r="JN18" i="1"/>
  <c r="JN17" i="1"/>
  <c r="JN15" i="1"/>
  <c r="JN16" i="1"/>
  <c r="JN19" i="1"/>
  <c r="JO5" i="1"/>
  <c r="JO18" i="1"/>
  <c r="JO19" i="1"/>
  <c r="JO17" i="1"/>
  <c r="JO16" i="1"/>
  <c r="JO15" i="1"/>
  <c r="JP5" i="1"/>
  <c r="JP18" i="1"/>
  <c r="JP15" i="1"/>
  <c r="JP19" i="1"/>
  <c r="JP16" i="1"/>
  <c r="JP17" i="1"/>
  <c r="JQ18" i="1"/>
  <c r="JQ17" i="1"/>
  <c r="JR5" i="1"/>
  <c r="JQ16" i="1"/>
  <c r="JQ19" i="1"/>
  <c r="JQ15" i="1"/>
  <c r="JR18" i="1"/>
  <c r="JR19" i="1"/>
  <c r="JR15" i="1"/>
  <c r="JR16" i="1"/>
  <c r="JR17" i="1"/>
  <c r="JS5" i="1"/>
  <c r="JS16" i="1"/>
  <c r="JS18" i="1"/>
  <c r="JS15" i="1"/>
  <c r="JS17" i="1"/>
  <c r="JS19" i="1"/>
  <c r="JT5" i="3"/>
  <c r="JT138" i="3"/>
  <c r="JT20" i="3"/>
  <c r="JT91" i="3"/>
  <c r="JT44" i="3"/>
  <c r="JT48" i="3"/>
  <c r="JT99" i="3"/>
  <c r="JT52" i="3"/>
  <c r="JS13" i="1"/>
  <c r="JT142" i="3"/>
  <c r="JT107" i="3"/>
  <c r="JT101" i="3"/>
  <c r="JT109" i="3"/>
  <c r="JT100" i="3"/>
  <c r="JT102" i="3"/>
  <c r="JT103" i="3"/>
  <c r="JT114" i="3"/>
  <c r="JS17" i="4"/>
  <c r="JT67" i="3"/>
  <c r="JT53" i="3"/>
  <c r="JT60" i="3"/>
  <c r="JT13" i="3"/>
  <c r="JT55" i="3"/>
  <c r="JT54" i="3"/>
  <c r="JT7" i="3"/>
  <c r="JT62" i="3"/>
  <c r="JT15" i="3"/>
  <c r="JT56" i="3"/>
  <c r="JT9" i="3"/>
  <c r="JT19" i="1"/>
  <c r="JT15" i="1"/>
  <c r="JT17" i="1"/>
  <c r="JT16" i="1"/>
  <c r="JT18" i="1"/>
  <c r="JT116" i="3"/>
  <c r="JT117" i="3"/>
  <c r="JU5" i="3"/>
  <c r="JT59" i="3"/>
  <c r="JT8" i="3"/>
  <c r="JT58" i="3"/>
  <c r="JT104" i="3"/>
  <c r="JT105" i="3"/>
  <c r="JT11" i="3"/>
  <c r="JT106" i="3"/>
  <c r="JT12" i="3"/>
  <c r="JT57" i="3"/>
  <c r="JT6" i="3"/>
  <c r="JT64" i="3"/>
  <c r="JT70" i="3"/>
  <c r="JT23" i="3"/>
  <c r="JT69" i="3"/>
  <c r="JT10" i="3"/>
  <c r="JU20" i="3"/>
  <c r="JU99" i="3"/>
  <c r="JU91" i="3"/>
  <c r="JU138" i="3"/>
  <c r="JU52" i="3"/>
  <c r="JT13" i="1"/>
  <c r="JU5" i="1"/>
  <c r="JU142" i="3"/>
  <c r="JU101" i="3"/>
  <c r="JU109" i="3"/>
  <c r="JU102" i="3"/>
  <c r="JU107" i="3"/>
  <c r="JU100" i="3"/>
  <c r="JU104" i="3"/>
  <c r="JU103" i="3"/>
  <c r="JU19" i="1"/>
  <c r="JU15" i="1"/>
  <c r="JU17" i="1"/>
  <c r="JU18" i="1"/>
  <c r="JU16" i="1"/>
  <c r="JU114" i="3"/>
  <c r="JT17" i="4"/>
  <c r="JU67" i="3"/>
  <c r="JU70" i="3"/>
  <c r="JU54" i="3"/>
  <c r="JU53" i="3"/>
  <c r="JU62" i="3"/>
  <c r="JU15" i="3"/>
  <c r="JU60" i="3"/>
  <c r="JU56" i="3"/>
  <c r="JU55" i="3"/>
  <c r="JU8" i="3"/>
  <c r="JU7" i="3"/>
  <c r="JU13" i="3"/>
  <c r="JU116" i="3"/>
  <c r="JU117" i="3"/>
  <c r="JV5" i="3"/>
  <c r="JU58" i="3"/>
  <c r="JU59" i="3"/>
  <c r="JU9" i="3"/>
  <c r="JU69" i="3"/>
  <c r="JU22" i="3"/>
  <c r="JU105" i="3"/>
  <c r="JU57" i="3"/>
  <c r="JU64" i="3"/>
  <c r="JU6" i="3"/>
  <c r="JU124" i="3"/>
  <c r="JV91" i="3"/>
  <c r="JV20" i="3"/>
  <c r="JV99" i="3"/>
  <c r="JV52" i="3"/>
  <c r="JU13" i="1"/>
  <c r="JV5" i="1"/>
  <c r="JV100" i="3"/>
  <c r="JV109" i="3"/>
  <c r="JV107" i="3"/>
  <c r="JV101" i="3"/>
  <c r="JV102" i="3"/>
  <c r="JV103" i="3"/>
  <c r="JV67" i="3"/>
  <c r="JV70" i="3"/>
  <c r="JV23" i="3"/>
  <c r="JU17" i="4"/>
  <c r="JV114" i="3"/>
  <c r="JV62" i="3"/>
  <c r="JV55" i="3"/>
  <c r="JV8" i="3"/>
  <c r="JV60" i="3"/>
  <c r="JV53" i="3"/>
  <c r="JV54" i="3"/>
  <c r="JV56" i="3"/>
  <c r="JV95" i="3"/>
  <c r="JV44" i="3"/>
  <c r="JV48" i="3"/>
  <c r="JV15" i="1"/>
  <c r="JV19" i="1"/>
  <c r="JV16" i="1"/>
  <c r="JV18" i="1"/>
  <c r="JV17" i="1"/>
  <c r="JV15" i="3"/>
  <c r="JV7" i="3"/>
  <c r="JV13" i="3"/>
  <c r="JV105" i="3"/>
  <c r="JV106" i="3"/>
  <c r="JW5" i="3"/>
  <c r="JV59" i="3"/>
  <c r="JV12" i="3"/>
  <c r="JV58" i="3"/>
  <c r="JV11" i="3"/>
  <c r="JV9" i="3"/>
  <c r="JV57" i="3"/>
  <c r="JV64" i="3"/>
  <c r="JW20" i="3"/>
  <c r="JW138" i="3"/>
  <c r="JW142" i="3"/>
  <c r="JW99" i="3"/>
  <c r="JW91" i="3"/>
  <c r="JW44" i="3"/>
  <c r="JW48" i="3"/>
  <c r="JW52" i="3"/>
  <c r="JV13" i="1"/>
  <c r="JW19" i="1"/>
  <c r="JW16" i="1"/>
  <c r="JW17" i="1"/>
  <c r="JW18" i="1"/>
  <c r="JW15" i="1"/>
  <c r="JW55" i="3"/>
  <c r="JW62" i="3"/>
  <c r="JW56" i="3"/>
  <c r="JW53" i="3"/>
  <c r="JW60" i="3"/>
  <c r="JW54" i="3"/>
  <c r="JV17" i="4"/>
  <c r="JW67" i="3"/>
  <c r="JW69" i="3"/>
  <c r="JW114" i="3"/>
  <c r="JW100" i="3"/>
  <c r="JW101" i="3"/>
  <c r="JW109" i="3"/>
  <c r="JW15" i="3"/>
  <c r="JW103" i="3"/>
  <c r="JW9" i="3"/>
  <c r="JW107" i="3"/>
  <c r="JW13" i="3"/>
  <c r="JW102" i="3"/>
  <c r="JW7" i="3"/>
  <c r="JW117" i="3"/>
  <c r="JW116" i="3"/>
  <c r="JW124" i="3"/>
  <c r="JW59" i="3"/>
  <c r="JW58" i="3"/>
  <c r="JW104" i="3"/>
  <c r="JX5" i="3"/>
  <c r="JX99" i="3"/>
  <c r="JX91" i="3"/>
  <c r="JX95" i="3"/>
  <c r="JX138" i="3"/>
  <c r="JX142" i="3"/>
  <c r="JX20" i="3"/>
  <c r="JX52" i="3"/>
  <c r="JW13" i="1"/>
  <c r="JX5" i="1"/>
  <c r="JW17" i="4"/>
  <c r="JX114" i="3"/>
  <c r="JX67" i="3"/>
  <c r="JX70" i="3"/>
  <c r="JX55" i="3"/>
  <c r="JX53" i="3"/>
  <c r="JX56" i="3"/>
  <c r="JX62" i="3"/>
  <c r="JX60" i="3"/>
  <c r="JX54" i="3"/>
  <c r="JX15" i="1"/>
  <c r="JX17" i="1"/>
  <c r="JX18" i="1"/>
  <c r="JX19" i="1"/>
  <c r="JX16" i="1"/>
  <c r="JX109" i="3"/>
  <c r="JX107" i="3"/>
  <c r="JX102" i="3"/>
  <c r="JX100" i="3"/>
  <c r="JX101" i="3"/>
  <c r="JX103" i="3"/>
  <c r="JX9" i="3"/>
  <c r="JX13" i="3"/>
  <c r="JX116" i="3"/>
  <c r="JX117" i="3"/>
  <c r="JX15" i="3"/>
  <c r="JX106" i="3"/>
  <c r="JX105" i="3"/>
  <c r="JX57" i="3"/>
  <c r="JY5" i="3"/>
  <c r="JX59" i="3"/>
  <c r="JX58" i="3"/>
  <c r="JX11" i="3"/>
  <c r="JX64" i="3"/>
  <c r="JX8" i="3"/>
  <c r="JX13" i="1"/>
  <c r="JY5" i="1"/>
  <c r="JX12" i="3"/>
  <c r="JY91" i="3"/>
  <c r="JY95" i="3"/>
  <c r="JY138" i="3"/>
  <c r="JY142" i="3"/>
  <c r="JY99" i="3"/>
  <c r="JY20" i="3"/>
  <c r="JY52" i="3"/>
  <c r="JY101" i="3"/>
  <c r="JY103" i="3"/>
  <c r="JY100" i="3"/>
  <c r="JY102" i="3"/>
  <c r="JY107" i="3"/>
  <c r="JY109" i="3"/>
  <c r="JY18" i="1"/>
  <c r="JY15" i="1"/>
  <c r="JY19" i="1"/>
  <c r="JY16" i="1"/>
  <c r="JY17" i="1"/>
  <c r="JY62" i="3"/>
  <c r="JY15" i="3"/>
  <c r="JY54" i="3"/>
  <c r="JY7" i="3"/>
  <c r="JY53" i="3"/>
  <c r="JY57" i="3"/>
  <c r="JY60" i="3"/>
  <c r="JY13" i="3"/>
  <c r="JY55" i="3"/>
  <c r="JY8" i="3"/>
  <c r="JY56" i="3"/>
  <c r="JY9" i="3"/>
  <c r="JY114" i="3"/>
  <c r="JX17" i="4"/>
  <c r="JY67" i="3"/>
  <c r="JY105" i="3"/>
  <c r="JY106" i="3"/>
  <c r="JY104" i="3"/>
  <c r="JZ5" i="3"/>
  <c r="JY59" i="3"/>
  <c r="JY12" i="3"/>
  <c r="JY58" i="3"/>
  <c r="JY11" i="3"/>
  <c r="JY70" i="3"/>
  <c r="JY69" i="3"/>
  <c r="JY116" i="3"/>
  <c r="JY117" i="3"/>
  <c r="JY13" i="1"/>
  <c r="JZ91" i="3"/>
  <c r="JZ95" i="3"/>
  <c r="JZ99" i="3"/>
  <c r="JZ20" i="3"/>
  <c r="JZ138" i="3"/>
  <c r="JZ142" i="3"/>
  <c r="JZ52" i="3"/>
  <c r="JZ100" i="3"/>
  <c r="JZ104" i="3"/>
  <c r="JZ101" i="3"/>
  <c r="JZ103" i="3"/>
  <c r="JZ107" i="3"/>
  <c r="JZ109" i="3"/>
  <c r="JZ102" i="3"/>
  <c r="JZ15" i="1"/>
  <c r="JZ17" i="1"/>
  <c r="JZ19" i="1"/>
  <c r="JZ16" i="1"/>
  <c r="JZ18" i="1"/>
  <c r="JY17" i="4"/>
  <c r="JZ114" i="3"/>
  <c r="JZ67" i="3"/>
  <c r="JZ69" i="3"/>
  <c r="JZ56" i="3"/>
  <c r="JZ9" i="3"/>
  <c r="JZ62" i="3"/>
  <c r="JZ15" i="3"/>
  <c r="JZ54" i="3"/>
  <c r="JZ60" i="3"/>
  <c r="JZ13" i="3"/>
  <c r="JZ53" i="3"/>
  <c r="JZ6" i="3"/>
  <c r="JZ55" i="3"/>
  <c r="JZ7" i="3"/>
  <c r="JZ116" i="3"/>
  <c r="JZ117" i="3"/>
  <c r="JZ8" i="3"/>
  <c r="JZ58" i="3"/>
  <c r="JZ59" i="3"/>
  <c r="KA5" i="3"/>
  <c r="JZ105" i="3"/>
  <c r="JZ11" i="3"/>
  <c r="JZ106" i="3"/>
  <c r="JZ12" i="3"/>
  <c r="JZ57" i="3"/>
  <c r="JZ124" i="3"/>
  <c r="KA91" i="3"/>
  <c r="KA138" i="3"/>
  <c r="KA142" i="3"/>
  <c r="KA99" i="3"/>
  <c r="KA20" i="3"/>
  <c r="KA52" i="3"/>
  <c r="JZ13" i="1"/>
  <c r="KA5" i="1"/>
  <c r="KA18" i="1"/>
  <c r="KA19" i="1"/>
  <c r="KA15" i="1"/>
  <c r="KA16" i="1"/>
  <c r="KA17" i="1"/>
  <c r="KA53" i="3"/>
  <c r="KA57" i="3"/>
  <c r="KA60" i="3"/>
  <c r="KA55" i="3"/>
  <c r="KA62" i="3"/>
  <c r="KA54" i="3"/>
  <c r="KA56" i="3"/>
  <c r="KA114" i="3"/>
  <c r="KA67" i="3"/>
  <c r="KA70" i="3"/>
  <c r="JZ17" i="4"/>
  <c r="KA95" i="3"/>
  <c r="KA44" i="3"/>
  <c r="KA48" i="3"/>
  <c r="KA109" i="3"/>
  <c r="KA15" i="3"/>
  <c r="KA107" i="3"/>
  <c r="KA13" i="3"/>
  <c r="KA101" i="3"/>
  <c r="KA100" i="3"/>
  <c r="KA104" i="3"/>
  <c r="KA102" i="3"/>
  <c r="KA103" i="3"/>
  <c r="KA9" i="3"/>
  <c r="KA7" i="3"/>
  <c r="KB5" i="3"/>
  <c r="KA6" i="3"/>
  <c r="KA58" i="3"/>
  <c r="KA59" i="3"/>
  <c r="KA8" i="3"/>
  <c r="KA105" i="3"/>
  <c r="KA11" i="3"/>
  <c r="KA106" i="3"/>
  <c r="KA12" i="3"/>
  <c r="KA117" i="3"/>
  <c r="KA116" i="3"/>
  <c r="KB99" i="3"/>
  <c r="KB20" i="3"/>
  <c r="KB138" i="3"/>
  <c r="KB142" i="3"/>
  <c r="KB91" i="3"/>
  <c r="KB95" i="3"/>
  <c r="KB52" i="3"/>
  <c r="KA13" i="1"/>
  <c r="KB5" i="1"/>
  <c r="KB103" i="3"/>
  <c r="KB101" i="3"/>
  <c r="KB109" i="3"/>
  <c r="KB102" i="3"/>
  <c r="KB107" i="3"/>
  <c r="KB100" i="3"/>
  <c r="KB104" i="3"/>
  <c r="KB19" i="1"/>
  <c r="KB16" i="1"/>
  <c r="KB18" i="1"/>
  <c r="KB15" i="1"/>
  <c r="KB17" i="1"/>
  <c r="KB56" i="3"/>
  <c r="KB9" i="3"/>
  <c r="KB60" i="3"/>
  <c r="KB13" i="3"/>
  <c r="KB53" i="3"/>
  <c r="KB57" i="3"/>
  <c r="KB54" i="3"/>
  <c r="KB7" i="3"/>
  <c r="KB62" i="3"/>
  <c r="KB15" i="3"/>
  <c r="KB55" i="3"/>
  <c r="KA17" i="4"/>
  <c r="KB114" i="3"/>
  <c r="KB67" i="3"/>
  <c r="KC5" i="3"/>
  <c r="KB106" i="3"/>
  <c r="KB105" i="3"/>
  <c r="KB58" i="3"/>
  <c r="KB11" i="3"/>
  <c r="KB8" i="3"/>
  <c r="KB59" i="3"/>
  <c r="KB12" i="3"/>
  <c r="KB116" i="3"/>
  <c r="KB117" i="3"/>
  <c r="KC20" i="3"/>
  <c r="KC99" i="3"/>
  <c r="KC52" i="3"/>
  <c r="KC91" i="3"/>
  <c r="KC44" i="3"/>
  <c r="KC48" i="3"/>
  <c r="KB13" i="1"/>
  <c r="KC5" i="1"/>
  <c r="KC16" i="1"/>
  <c r="KC15" i="1"/>
  <c r="KC17" i="1"/>
  <c r="KC19" i="1"/>
  <c r="KC18" i="1"/>
  <c r="KC60" i="3"/>
  <c r="KC53" i="3"/>
  <c r="KC62" i="3"/>
  <c r="KC56" i="3"/>
  <c r="KC55" i="3"/>
  <c r="KC54" i="3"/>
  <c r="KC103" i="3"/>
  <c r="KC109" i="3"/>
  <c r="KC15" i="3"/>
  <c r="KC101" i="3"/>
  <c r="KC102" i="3"/>
  <c r="KC107" i="3"/>
  <c r="KC100" i="3"/>
  <c r="KC104" i="3"/>
  <c r="KC95" i="3"/>
  <c r="KB17" i="4"/>
  <c r="KC67" i="3"/>
  <c r="KC114" i="3"/>
  <c r="KC7" i="3"/>
  <c r="KC9" i="3"/>
  <c r="KC59" i="3"/>
  <c r="KC58" i="3"/>
  <c r="KC8" i="3"/>
  <c r="KC57" i="3"/>
  <c r="KC10" i="3"/>
  <c r="KD5" i="3"/>
  <c r="KC105" i="3"/>
  <c r="KC11" i="3"/>
  <c r="KC106" i="3"/>
  <c r="KC70" i="3"/>
  <c r="KC23" i="3"/>
  <c r="KC69" i="3"/>
  <c r="KC13" i="3"/>
  <c r="KC64" i="3"/>
  <c r="KC13" i="1"/>
  <c r="KD5" i="1"/>
  <c r="KD99" i="3"/>
  <c r="KD138" i="3"/>
  <c r="KD91" i="3"/>
  <c r="KD95" i="3"/>
  <c r="KD20" i="3"/>
  <c r="KD52" i="3"/>
  <c r="KC12" i="3"/>
  <c r="KD62" i="3"/>
  <c r="KD55" i="3"/>
  <c r="KD60" i="3"/>
  <c r="KD53" i="3"/>
  <c r="KD57" i="3"/>
  <c r="KD54" i="3"/>
  <c r="KD56" i="3"/>
  <c r="KD114" i="3"/>
  <c r="KD67" i="3"/>
  <c r="KC17" i="4"/>
  <c r="KD16" i="1"/>
  <c r="KD15" i="1"/>
  <c r="KD18" i="1"/>
  <c r="KD19" i="1"/>
  <c r="KD17" i="1"/>
  <c r="KD107" i="3"/>
  <c r="KD102" i="3"/>
  <c r="KD109" i="3"/>
  <c r="KD100" i="3"/>
  <c r="KD101" i="3"/>
  <c r="KD103" i="3"/>
  <c r="KD13" i="3"/>
  <c r="KD69" i="3"/>
  <c r="KD70" i="3"/>
  <c r="KD15" i="3"/>
  <c r="KD117" i="3"/>
  <c r="KD23" i="3"/>
  <c r="KD116" i="3"/>
  <c r="KE5" i="3"/>
  <c r="KE52" i="3"/>
  <c r="KD9" i="3"/>
  <c r="KD7" i="3"/>
  <c r="KD13" i="1"/>
  <c r="KE5" i="1"/>
  <c r="KE138" i="3"/>
  <c r="KE142" i="3"/>
  <c r="KE99" i="3"/>
  <c r="KE20" i="3"/>
  <c r="KE91" i="3"/>
  <c r="KE114" i="3"/>
  <c r="KD17" i="4"/>
  <c r="KE67" i="3"/>
  <c r="KE69" i="3"/>
  <c r="KE55" i="3"/>
  <c r="KE56" i="3"/>
  <c r="KE62" i="3"/>
  <c r="KE54" i="3"/>
  <c r="KE60" i="3"/>
  <c r="KE53" i="3"/>
  <c r="KE57" i="3"/>
  <c r="KE64" i="3"/>
  <c r="KE18" i="1"/>
  <c r="KE16" i="1"/>
  <c r="KE15" i="1"/>
  <c r="KE17" i="1"/>
  <c r="KE19" i="1"/>
  <c r="KE109" i="3"/>
  <c r="KE103" i="3"/>
  <c r="KE100" i="3"/>
  <c r="KE104" i="3"/>
  <c r="KE107" i="3"/>
  <c r="KE13" i="3"/>
  <c r="KE102" i="3"/>
  <c r="KE101" i="3"/>
  <c r="KE70" i="3"/>
  <c r="KE116" i="3"/>
  <c r="KE117" i="3"/>
  <c r="KE23" i="3"/>
  <c r="KE15" i="3"/>
  <c r="KF5" i="3"/>
  <c r="KF91" i="3"/>
  <c r="KF138" i="3"/>
  <c r="KF142" i="3"/>
  <c r="KF20" i="3"/>
  <c r="KF99" i="3"/>
  <c r="KF52" i="3"/>
  <c r="KE13" i="1"/>
  <c r="KF5" i="1"/>
  <c r="KF56" i="3"/>
  <c r="KF60" i="3"/>
  <c r="KF53" i="3"/>
  <c r="KF54" i="3"/>
  <c r="KF62" i="3"/>
  <c r="KF55" i="3"/>
  <c r="KF18" i="1"/>
  <c r="KF19" i="1"/>
  <c r="KF15" i="1"/>
  <c r="KF16" i="1"/>
  <c r="KF17" i="1"/>
  <c r="KF109" i="3"/>
  <c r="KF15" i="3"/>
  <c r="KF101" i="3"/>
  <c r="KF7" i="3"/>
  <c r="KF103" i="3"/>
  <c r="KF100" i="3"/>
  <c r="KF107" i="3"/>
  <c r="KF13" i="3"/>
  <c r="KF102" i="3"/>
  <c r="KF114" i="3"/>
  <c r="KF67" i="3"/>
  <c r="KE17" i="4"/>
  <c r="KF104" i="3"/>
  <c r="KG5" i="3"/>
  <c r="KF69" i="3"/>
  <c r="KF70" i="3"/>
  <c r="KF9" i="3"/>
  <c r="KF117" i="3"/>
  <c r="KF116" i="3"/>
  <c r="KF13" i="1"/>
  <c r="KG5" i="1"/>
  <c r="KG91" i="3"/>
  <c r="KG95" i="3"/>
  <c r="KG99" i="3"/>
  <c r="KG20" i="3"/>
  <c r="KG138" i="3"/>
  <c r="KG142" i="3"/>
  <c r="KG52" i="3"/>
  <c r="KG109" i="3"/>
  <c r="KG102" i="3"/>
  <c r="KG107" i="3"/>
  <c r="KG101" i="3"/>
  <c r="KG100" i="3"/>
  <c r="KG104" i="3"/>
  <c r="KG103" i="3"/>
  <c r="KG15" i="1"/>
  <c r="KG16" i="1"/>
  <c r="KG19" i="1"/>
  <c r="KG17" i="1"/>
  <c r="KG18" i="1"/>
  <c r="KG67" i="3"/>
  <c r="KF17" i="4"/>
  <c r="KG114" i="3"/>
  <c r="KG53" i="3"/>
  <c r="KG60" i="3"/>
  <c r="KG13" i="3"/>
  <c r="KG54" i="3"/>
  <c r="KG7" i="3"/>
  <c r="KG55" i="3"/>
  <c r="KG62" i="3"/>
  <c r="KG15" i="3"/>
  <c r="KG56" i="3"/>
  <c r="KG57" i="3"/>
  <c r="KG64" i="3"/>
  <c r="KG8" i="3"/>
  <c r="KH5" i="3"/>
  <c r="KG117" i="3"/>
  <c r="KG116" i="3"/>
  <c r="KG124" i="3"/>
  <c r="KG9" i="3"/>
  <c r="KG70" i="3"/>
  <c r="KG23" i="3"/>
  <c r="KG69" i="3"/>
  <c r="KG77" i="3"/>
  <c r="KG105" i="3"/>
  <c r="KG11" i="3"/>
  <c r="KG106" i="3"/>
  <c r="KG12" i="3"/>
  <c r="KH20" i="3"/>
  <c r="KH99" i="3"/>
  <c r="KH91" i="3"/>
  <c r="KH95" i="3"/>
  <c r="KH138" i="3"/>
  <c r="KH142" i="3"/>
  <c r="KH52" i="3"/>
  <c r="KG13" i="1"/>
  <c r="KH5" i="1"/>
  <c r="KH60" i="3"/>
  <c r="KH56" i="3"/>
  <c r="KH53" i="3"/>
  <c r="KH54" i="3"/>
  <c r="KH62" i="3"/>
  <c r="KH55" i="3"/>
  <c r="KH17" i="1"/>
  <c r="KH16" i="1"/>
  <c r="KH18" i="1"/>
  <c r="KH15" i="1"/>
  <c r="KH19" i="1"/>
  <c r="KH100" i="3"/>
  <c r="KH101" i="3"/>
  <c r="KH103" i="3"/>
  <c r="KH9" i="3"/>
  <c r="KH107" i="3"/>
  <c r="KH13" i="3"/>
  <c r="KH109" i="3"/>
  <c r="KH15" i="3"/>
  <c r="KH102" i="3"/>
  <c r="KH67" i="3"/>
  <c r="KH70" i="3"/>
  <c r="KH114" i="3"/>
  <c r="KG17" i="4"/>
  <c r="KH7" i="3"/>
  <c r="KH104" i="3"/>
  <c r="KH57" i="3"/>
  <c r="KH6" i="3"/>
  <c r="KI5" i="3"/>
  <c r="KH8" i="3"/>
  <c r="KH105" i="3"/>
  <c r="KH106" i="3"/>
  <c r="KH12" i="3"/>
  <c r="KH116" i="3"/>
  <c r="KH117" i="3"/>
  <c r="KH69" i="3"/>
  <c r="KI91" i="3"/>
  <c r="KI20" i="3"/>
  <c r="KI99" i="3"/>
  <c r="KI138" i="3"/>
  <c r="KI44" i="3"/>
  <c r="KI48" i="3"/>
  <c r="KI142" i="3"/>
  <c r="KI52" i="3"/>
  <c r="KH11" i="3"/>
  <c r="KH13" i="1"/>
  <c r="KI5" i="1"/>
  <c r="KI53" i="3"/>
  <c r="KI55" i="3"/>
  <c r="KI62" i="3"/>
  <c r="KI60" i="3"/>
  <c r="KI54" i="3"/>
  <c r="KI56" i="3"/>
  <c r="KJ5" i="1"/>
  <c r="KJ15" i="1"/>
  <c r="KI16" i="1"/>
  <c r="KI19" i="1"/>
  <c r="KI15" i="1"/>
  <c r="KI17" i="1"/>
  <c r="KI18" i="1"/>
  <c r="KI100" i="3"/>
  <c r="KI104" i="3"/>
  <c r="KI101" i="3"/>
  <c r="KI103" i="3"/>
  <c r="KI102" i="3"/>
  <c r="KI107" i="3"/>
  <c r="KI109" i="3"/>
  <c r="KI15" i="3"/>
  <c r="KI114" i="3"/>
  <c r="KH17" i="4"/>
  <c r="KI67" i="3"/>
  <c r="KI69" i="3"/>
  <c r="KI95" i="3"/>
  <c r="KI13" i="3"/>
  <c r="KI9" i="3"/>
  <c r="KI7" i="3"/>
  <c r="KI116" i="3"/>
  <c r="KI117" i="3"/>
  <c r="KI59" i="3"/>
  <c r="KJ17" i="1"/>
  <c r="KJ19" i="1"/>
  <c r="KJ18" i="1"/>
  <c r="KK5" i="1"/>
  <c r="KJ16" i="1"/>
  <c r="KK18" i="1"/>
  <c r="KK15" i="1"/>
  <c r="KL5" i="1"/>
  <c r="KK16" i="1"/>
  <c r="KK17" i="1"/>
  <c r="KK19" i="1"/>
  <c r="KL17" i="1"/>
  <c r="KM5" i="1"/>
  <c r="KL19" i="1"/>
  <c r="KL16" i="1"/>
  <c r="KL15" i="1"/>
  <c r="KL18" i="1"/>
  <c r="KM16" i="1"/>
  <c r="KM18" i="1"/>
  <c r="KM17" i="1"/>
  <c r="KM19" i="1"/>
  <c r="KN5" i="1"/>
  <c r="KM15" i="1"/>
  <c r="KN15" i="1"/>
  <c r="KN17" i="1"/>
  <c r="KO5" i="1"/>
  <c r="KP5" i="1"/>
  <c r="KN19" i="1"/>
  <c r="KN16" i="1"/>
  <c r="KN18" i="1"/>
  <c r="KO15" i="1"/>
  <c r="KO16" i="1"/>
  <c r="KO19" i="1"/>
  <c r="KO17" i="1"/>
  <c r="KO18" i="1"/>
  <c r="KP16" i="1"/>
  <c r="KP15" i="1"/>
  <c r="KP18" i="1"/>
  <c r="KP17" i="1"/>
  <c r="KP19" i="1"/>
  <c r="KQ5" i="1"/>
  <c r="KQ19" i="1"/>
  <c r="KQ17" i="1"/>
  <c r="KR5" i="1"/>
  <c r="KQ18" i="1"/>
  <c r="KQ15" i="1"/>
  <c r="KQ16" i="1"/>
  <c r="KR15" i="1"/>
  <c r="KS5" i="1"/>
  <c r="KR19" i="1"/>
  <c r="KR17" i="1"/>
  <c r="KR16" i="1"/>
  <c r="KR18" i="1"/>
  <c r="KS18" i="1"/>
  <c r="KS19" i="1"/>
  <c r="KS15" i="1"/>
  <c r="KS16" i="1"/>
  <c r="KS17" i="1"/>
  <c r="KT5" i="1"/>
  <c r="KT17" i="1"/>
  <c r="KU5" i="1"/>
  <c r="KT18" i="1"/>
  <c r="KT16" i="1"/>
  <c r="KT19" i="1"/>
  <c r="KT15" i="1"/>
  <c r="KU15" i="1"/>
  <c r="KU18" i="1"/>
  <c r="KU16" i="1"/>
  <c r="KU19" i="1"/>
  <c r="KU17" i="1"/>
  <c r="KV5" i="1"/>
  <c r="KV18" i="1"/>
  <c r="KV16" i="1"/>
  <c r="KV19" i="1"/>
  <c r="KW5" i="1"/>
  <c r="KV17" i="1"/>
  <c r="KV15" i="1"/>
  <c r="KW16" i="1"/>
  <c r="KW15" i="1"/>
  <c r="KW18" i="1"/>
  <c r="KW19" i="1"/>
  <c r="KW17" i="1"/>
  <c r="KX5" i="1"/>
  <c r="KX17" i="1"/>
  <c r="KX18" i="1"/>
  <c r="KX19" i="1"/>
  <c r="KX15" i="1"/>
  <c r="KX16" i="1"/>
  <c r="KY16" i="1"/>
  <c r="KY18" i="1"/>
  <c r="KY15" i="1"/>
  <c r="KZ5" i="1"/>
  <c r="KY17" i="1"/>
  <c r="KY19" i="1"/>
  <c r="KZ15" i="1"/>
  <c r="KZ17" i="1"/>
  <c r="LA5" i="1"/>
  <c r="KZ19" i="1"/>
  <c r="KZ16" i="1"/>
  <c r="KZ18" i="1"/>
  <c r="LA15" i="1"/>
  <c r="LA17" i="1"/>
  <c r="LB5" i="1"/>
  <c r="LB17" i="1"/>
  <c r="LA16" i="1"/>
  <c r="LA19" i="1"/>
  <c r="LA18" i="1"/>
  <c r="LB18" i="1"/>
  <c r="LK5" i="3"/>
  <c r="LK91" i="3"/>
  <c r="LK95" i="3"/>
  <c r="LK20" i="3"/>
  <c r="LK138" i="3"/>
  <c r="LK142" i="3"/>
  <c r="LK99" i="3"/>
  <c r="LK52" i="3"/>
  <c r="LJ13" i="1"/>
  <c r="LK53" i="3"/>
  <c r="LK56" i="3"/>
  <c r="LK62" i="3"/>
  <c r="LK55" i="3"/>
  <c r="LK60" i="3"/>
  <c r="LK54" i="3"/>
  <c r="LK107" i="3"/>
  <c r="LK100" i="3"/>
  <c r="LK6" i="3"/>
  <c r="LK103" i="3"/>
  <c r="LK109" i="3"/>
  <c r="LK101" i="3"/>
  <c r="LK7" i="3"/>
  <c r="LK102" i="3"/>
  <c r="LK105" i="3"/>
  <c r="LJ17" i="4"/>
  <c r="LK114" i="3"/>
  <c r="LK67" i="3"/>
  <c r="LK13" i="3"/>
  <c r="LK15" i="3"/>
  <c r="LK106" i="3"/>
  <c r="LK58" i="3"/>
  <c r="LK11" i="3"/>
  <c r="LK59" i="3"/>
  <c r="LK12" i="3"/>
  <c r="LK8" i="3"/>
  <c r="LL5" i="3"/>
  <c r="LK9" i="3"/>
  <c r="LK116" i="3"/>
  <c r="LK117" i="3"/>
  <c r="LK57" i="3"/>
  <c r="LK64" i="3"/>
  <c r="LK104" i="3"/>
  <c r="LK10" i="3"/>
  <c r="LK69" i="3"/>
  <c r="LK70" i="3"/>
  <c r="LK124" i="3"/>
  <c r="LK13" i="1"/>
  <c r="LL20" i="3"/>
  <c r="LL99" i="3"/>
  <c r="LL138" i="3"/>
  <c r="LL142" i="3"/>
  <c r="LL91" i="3"/>
  <c r="LL52" i="3"/>
  <c r="LK77" i="3"/>
  <c r="LL60" i="3"/>
  <c r="LL56" i="3"/>
  <c r="LL62" i="3"/>
  <c r="LL54" i="3"/>
  <c r="LL55" i="3"/>
  <c r="LL53" i="3"/>
  <c r="LL57" i="3"/>
  <c r="LL102" i="3"/>
  <c r="LL101" i="3"/>
  <c r="LL107" i="3"/>
  <c r="LL100" i="3"/>
  <c r="LL104" i="3"/>
  <c r="LL103" i="3"/>
  <c r="LL9" i="3"/>
  <c r="LL109" i="3"/>
  <c r="LL15" i="3"/>
  <c r="LL67" i="3"/>
  <c r="LL114" i="3"/>
  <c r="LK17" i="4"/>
  <c r="LL7" i="3"/>
  <c r="LL13" i="3"/>
  <c r="LL117" i="3"/>
  <c r="LL116" i="3"/>
  <c r="LL59" i="3"/>
  <c r="LL8" i="3"/>
  <c r="LL58" i="3"/>
  <c r="LL105" i="3"/>
  <c r="LL106" i="3"/>
  <c r="LL11" i="3"/>
  <c r="LL12" i="3"/>
  <c r="LO5" i="3"/>
  <c r="LO91" i="3"/>
  <c r="LO95" i="3"/>
  <c r="LO138" i="3"/>
  <c r="LO142" i="3"/>
  <c r="LO20" i="3"/>
  <c r="LO52" i="3"/>
  <c r="LO99" i="3"/>
  <c r="LN13" i="1"/>
  <c r="LO62" i="3"/>
  <c r="LO56" i="3"/>
  <c r="LO60" i="3"/>
  <c r="LO55" i="3"/>
  <c r="LO54" i="3"/>
  <c r="LO53" i="3"/>
  <c r="LO57" i="3"/>
  <c r="LO102" i="3"/>
  <c r="LO100" i="3"/>
  <c r="LO6" i="3"/>
  <c r="LO103" i="3"/>
  <c r="LO9" i="3"/>
  <c r="LO101" i="3"/>
  <c r="LO7" i="3"/>
  <c r="LO107" i="3"/>
  <c r="LO13" i="3"/>
  <c r="LO109" i="3"/>
  <c r="LO15" i="3"/>
  <c r="LO114" i="3"/>
  <c r="LO67" i="3"/>
  <c r="LO69" i="3"/>
  <c r="LN17" i="4"/>
  <c r="LO44" i="3"/>
  <c r="LO48" i="3"/>
  <c r="LO116" i="3"/>
  <c r="LO117" i="3"/>
  <c r="LO7" i="1"/>
  <c r="LP5" i="3"/>
  <c r="LO59" i="3"/>
  <c r="LO58" i="3"/>
  <c r="LO64" i="3"/>
  <c r="LO106" i="3"/>
  <c r="LO12" i="3"/>
  <c r="LO13" i="1"/>
  <c r="LP99" i="3"/>
  <c r="LP20" i="3"/>
  <c r="LP91" i="3"/>
  <c r="LP138" i="3"/>
  <c r="LP44" i="3"/>
  <c r="LP142" i="3"/>
  <c r="LP52" i="3"/>
  <c r="LO124" i="3"/>
  <c r="LP101" i="3"/>
  <c r="LP109" i="3"/>
  <c r="LP107" i="3"/>
  <c r="LP100" i="3"/>
  <c r="LP103" i="3"/>
  <c r="LP102" i="3"/>
  <c r="LP60" i="3"/>
  <c r="LP55" i="3"/>
  <c r="LP53" i="3"/>
  <c r="LP62" i="3"/>
  <c r="LP15" i="3"/>
  <c r="LP54" i="3"/>
  <c r="LP7" i="3"/>
  <c r="LP56" i="3"/>
  <c r="LP9" i="3"/>
  <c r="LP95" i="3"/>
  <c r="LP48" i="3"/>
  <c r="LO17" i="4"/>
  <c r="LP114" i="3"/>
  <c r="LP67" i="3"/>
  <c r="LP69" i="3"/>
  <c r="LP13" i="3"/>
  <c r="LP57" i="3"/>
  <c r="LP116" i="3"/>
  <c r="LP117" i="3"/>
  <c r="LP59" i="3"/>
  <c r="LP58" i="3"/>
  <c r="LR5" i="3"/>
  <c r="LQ13" i="1"/>
  <c r="LR99" i="3"/>
  <c r="LR138" i="3"/>
  <c r="LR20" i="3"/>
  <c r="LR91" i="3"/>
  <c r="LR95" i="3"/>
  <c r="LR52" i="3"/>
  <c r="LQ17" i="4"/>
  <c r="LR67" i="3"/>
  <c r="LR114" i="3"/>
  <c r="LR101" i="3"/>
  <c r="LR107" i="3"/>
  <c r="LR100" i="3"/>
  <c r="LR102" i="3"/>
  <c r="LR109" i="3"/>
  <c r="LR103" i="3"/>
  <c r="LR56" i="3"/>
  <c r="LR54" i="3"/>
  <c r="LR7" i="3"/>
  <c r="LR53" i="3"/>
  <c r="LR60" i="3"/>
  <c r="LR55" i="3"/>
  <c r="LR62" i="3"/>
  <c r="LR15" i="3"/>
  <c r="LR9" i="3"/>
  <c r="LR58" i="3"/>
  <c r="LR59" i="3"/>
  <c r="LR117" i="3"/>
  <c r="LR116" i="3"/>
  <c r="LR69" i="3"/>
  <c r="LR70" i="3"/>
  <c r="LR77" i="3"/>
  <c r="LS5" i="3"/>
  <c r="LR13" i="3"/>
  <c r="LR13" i="1"/>
  <c r="LS138" i="3"/>
  <c r="LS142" i="3"/>
  <c r="LS91" i="3"/>
  <c r="LS44" i="3"/>
  <c r="LS48" i="3"/>
  <c r="LS20" i="3"/>
  <c r="LS99" i="3"/>
  <c r="LS52" i="3"/>
  <c r="LS107" i="3"/>
  <c r="LS100" i="3"/>
  <c r="LS104" i="3"/>
  <c r="LS109" i="3"/>
  <c r="LS103" i="3"/>
  <c r="LS101" i="3"/>
  <c r="LS102" i="3"/>
  <c r="LS106" i="3"/>
  <c r="LS67" i="3"/>
  <c r="LS114" i="3"/>
  <c r="LR17" i="4"/>
  <c r="LS62" i="3"/>
  <c r="LS15" i="3"/>
  <c r="LS54" i="3"/>
  <c r="LS7" i="3"/>
  <c r="LS60" i="3"/>
  <c r="LS13" i="3"/>
  <c r="LS56" i="3"/>
  <c r="LS55" i="3"/>
  <c r="LS53" i="3"/>
  <c r="LS9" i="3"/>
  <c r="LS117" i="3"/>
  <c r="LS116" i="3"/>
  <c r="LT5" i="3"/>
  <c r="LS58" i="3"/>
  <c r="LS59" i="3"/>
  <c r="LS12" i="3"/>
  <c r="LS8" i="3"/>
  <c r="LS70" i="3"/>
  <c r="LS23" i="3"/>
  <c r="LS69" i="3"/>
  <c r="LT91" i="3"/>
  <c r="LT20" i="3"/>
  <c r="LT99" i="3"/>
  <c r="LT138" i="3"/>
  <c r="LT142" i="3"/>
  <c r="LT52" i="3"/>
  <c r="LS13" i="1"/>
  <c r="LT100" i="3"/>
  <c r="LT104" i="3"/>
  <c r="LT109" i="3"/>
  <c r="LT102" i="3"/>
  <c r="LT103" i="3"/>
  <c r="LT101" i="3"/>
  <c r="LT107" i="3"/>
  <c r="LT53" i="3"/>
  <c r="LT57" i="3"/>
  <c r="LT62" i="3"/>
  <c r="LT15" i="3"/>
  <c r="LT55" i="3"/>
  <c r="LT8" i="3"/>
  <c r="LT54" i="3"/>
  <c r="LT60" i="3"/>
  <c r="LT56" i="3"/>
  <c r="LT9" i="3"/>
  <c r="LT67" i="3"/>
  <c r="LT114" i="3"/>
  <c r="LS17" i="4"/>
  <c r="LT13" i="3"/>
  <c r="LT69" i="3"/>
  <c r="LT70" i="3"/>
  <c r="LT105" i="3"/>
  <c r="LT106" i="3"/>
  <c r="LT117" i="3"/>
  <c r="LT116" i="3"/>
  <c r="LT124" i="3"/>
  <c r="LT59" i="3"/>
  <c r="LT12" i="3"/>
  <c r="LT58" i="3"/>
  <c r="LT11" i="3"/>
  <c r="LT13" i="1"/>
  <c r="LU5" i="3"/>
  <c r="LU20" i="3"/>
  <c r="LU138" i="3"/>
  <c r="LU142" i="3"/>
  <c r="LU91" i="3"/>
  <c r="LU95" i="3"/>
  <c r="LV5" i="3"/>
  <c r="LV138" i="3"/>
  <c r="LV142" i="3"/>
  <c r="LV20" i="3"/>
  <c r="LV99" i="3"/>
  <c r="LV91" i="3"/>
  <c r="LV52" i="3"/>
  <c r="LU13" i="1"/>
  <c r="LV53" i="3"/>
  <c r="LV54" i="3"/>
  <c r="LV55" i="3"/>
  <c r="LV62" i="3"/>
  <c r="LV56" i="3"/>
  <c r="LV60" i="3"/>
  <c r="LV107" i="3"/>
  <c r="LV109" i="3"/>
  <c r="LV15" i="3"/>
  <c r="LV102" i="3"/>
  <c r="LV100" i="3"/>
  <c r="LV104" i="3"/>
  <c r="LV101" i="3"/>
  <c r="LV103" i="3"/>
  <c r="LV114" i="3"/>
  <c r="LU17" i="4"/>
  <c r="LV67" i="3"/>
  <c r="LV9" i="3"/>
  <c r="LV13" i="3"/>
  <c r="LV7" i="3"/>
  <c r="LV117" i="3"/>
  <c r="LV116" i="3"/>
  <c r="LV58" i="3"/>
  <c r="LV59" i="3"/>
  <c r="LW5" i="3"/>
  <c r="LV7" i="1"/>
  <c r="LV70" i="3"/>
  <c r="LV23" i="3"/>
  <c r="LV69" i="3"/>
  <c r="LW138" i="3"/>
  <c r="LW20" i="3"/>
  <c r="LW99" i="3"/>
  <c r="LW91" i="3"/>
  <c r="LW95" i="3"/>
  <c r="LW52" i="3"/>
  <c r="LV13" i="1"/>
  <c r="LW102" i="3"/>
  <c r="LW103" i="3"/>
  <c r="LW100" i="3"/>
  <c r="LW101" i="3"/>
  <c r="LW107" i="3"/>
  <c r="LW109" i="3"/>
  <c r="LW62" i="3"/>
  <c r="LW15" i="3"/>
  <c r="LW55" i="3"/>
  <c r="LW8" i="3"/>
  <c r="LW56" i="3"/>
  <c r="LW9" i="3"/>
  <c r="LW60" i="3"/>
  <c r="LW13" i="3"/>
  <c r="LW54" i="3"/>
  <c r="LW7" i="3"/>
  <c r="LW53" i="3"/>
  <c r="LW67" i="3"/>
  <c r="LW70" i="3"/>
  <c r="LW114" i="3"/>
  <c r="LV17" i="4"/>
  <c r="LW116" i="3"/>
  <c r="LW117" i="3"/>
  <c r="LW124" i="3"/>
  <c r="LW57" i="3"/>
  <c r="LW59" i="3"/>
  <c r="LW58" i="3"/>
  <c r="LW64" i="3"/>
  <c r="LW7" i="1"/>
  <c r="LX5" i="3"/>
  <c r="LX91" i="3"/>
  <c r="LX95" i="3"/>
  <c r="LX20" i="3"/>
  <c r="LX138" i="3"/>
  <c r="LX44" i="3"/>
  <c r="LX48" i="3"/>
  <c r="LX52" i="3"/>
  <c r="LX99" i="3"/>
  <c r="LW13" i="1"/>
  <c r="LW17" i="4"/>
  <c r="LX114" i="3"/>
  <c r="LX67" i="3"/>
  <c r="LX69" i="3"/>
  <c r="LX103" i="3"/>
  <c r="LX107" i="3"/>
  <c r="LX109" i="3"/>
  <c r="LX100" i="3"/>
  <c r="LX104" i="3"/>
  <c r="LX101" i="3"/>
  <c r="LX102" i="3"/>
  <c r="LX54" i="3"/>
  <c r="LX7" i="3"/>
  <c r="LX56" i="3"/>
  <c r="LX60" i="3"/>
  <c r="LX13" i="3"/>
  <c r="LX55" i="3"/>
  <c r="LX53" i="3"/>
  <c r="LX57" i="3"/>
  <c r="LX10" i="3"/>
  <c r="LX62" i="3"/>
  <c r="LX15" i="3"/>
  <c r="LX8" i="3"/>
  <c r="LX59" i="3"/>
  <c r="LX58" i="3"/>
  <c r="LX117" i="3"/>
  <c r="LX116" i="3"/>
  <c r="LX124" i="3"/>
  <c r="LY5" i="3"/>
  <c r="LX9" i="3"/>
  <c r="LX106" i="3"/>
  <c r="LX12" i="3"/>
  <c r="LX105" i="3"/>
  <c r="LX11" i="3"/>
  <c r="LX13" i="1"/>
  <c r="LY20" i="3"/>
  <c r="LY91" i="3"/>
  <c r="LY95" i="3"/>
  <c r="LY99" i="3"/>
  <c r="LY138" i="3"/>
  <c r="LY142" i="3"/>
  <c r="LY52" i="3"/>
  <c r="LY62" i="3"/>
  <c r="LY60" i="3"/>
  <c r="LY54" i="3"/>
  <c r="LY56" i="3"/>
  <c r="LY53" i="3"/>
  <c r="LY55" i="3"/>
  <c r="LY107" i="3"/>
  <c r="LY109" i="3"/>
  <c r="LY101" i="3"/>
  <c r="LY102" i="3"/>
  <c r="LY103" i="3"/>
  <c r="LY100" i="3"/>
  <c r="LY104" i="3"/>
  <c r="LY114" i="3"/>
  <c r="LY67" i="3"/>
  <c r="LX17" i="4"/>
  <c r="LY9" i="3"/>
  <c r="LY7" i="3"/>
  <c r="LY58" i="3"/>
  <c r="LY59" i="3"/>
  <c r="LZ5" i="3"/>
  <c r="LY70" i="3"/>
  <c r="LY69" i="3"/>
  <c r="LY13" i="3"/>
  <c r="LY117" i="3"/>
  <c r="LY116" i="3"/>
  <c r="LY124" i="3"/>
  <c r="LY15" i="3"/>
  <c r="LY13" i="1"/>
  <c r="LZ91" i="3"/>
  <c r="LZ138" i="3"/>
  <c r="LZ142" i="3"/>
  <c r="LZ99" i="3"/>
  <c r="LZ20" i="3"/>
  <c r="LZ52" i="3"/>
  <c r="LZ54" i="3"/>
  <c r="LZ60" i="3"/>
  <c r="LZ53" i="3"/>
  <c r="LZ57" i="3"/>
  <c r="LZ62" i="3"/>
  <c r="LZ56" i="3"/>
  <c r="LZ55" i="3"/>
  <c r="LZ114" i="3"/>
  <c r="LZ67" i="3"/>
  <c r="LZ69" i="3"/>
  <c r="LY17" i="4"/>
  <c r="LZ109" i="3"/>
  <c r="LZ101" i="3"/>
  <c r="LZ100" i="3"/>
  <c r="LZ103" i="3"/>
  <c r="LZ107" i="3"/>
  <c r="LZ102" i="3"/>
  <c r="LZ9" i="3"/>
  <c r="LZ15" i="3"/>
  <c r="LZ104" i="3"/>
  <c r="LZ13" i="3"/>
  <c r="LZ116" i="3"/>
  <c r="LZ117" i="3"/>
  <c r="LZ58" i="3"/>
  <c r="LZ59" i="3"/>
  <c r="MA5" i="3"/>
  <c r="LZ7" i="3"/>
  <c r="MA91" i="3"/>
  <c r="MA95" i="3"/>
  <c r="MA99" i="3"/>
  <c r="MA20" i="3"/>
  <c r="MA138" i="3"/>
  <c r="MA52" i="3"/>
  <c r="LZ13" i="1"/>
  <c r="MA114" i="3"/>
  <c r="LZ17" i="4"/>
  <c r="MA67" i="3"/>
  <c r="MA107" i="3"/>
  <c r="MA103" i="3"/>
  <c r="MA102" i="3"/>
  <c r="MA106" i="3"/>
  <c r="MA109" i="3"/>
  <c r="MA100" i="3"/>
  <c r="MA101" i="3"/>
  <c r="MA53" i="3"/>
  <c r="MA54" i="3"/>
  <c r="MA7" i="3"/>
  <c r="MA55" i="3"/>
  <c r="MA62" i="3"/>
  <c r="MA15" i="3"/>
  <c r="MA60" i="3"/>
  <c r="MA13" i="3"/>
  <c r="MA56" i="3"/>
  <c r="MA9" i="3"/>
  <c r="MA59" i="3"/>
  <c r="MA12" i="3"/>
  <c r="MA8" i="3"/>
  <c r="MA58" i="3"/>
  <c r="MA105" i="3"/>
  <c r="MA11" i="3"/>
  <c r="MB5" i="3"/>
  <c r="MA69" i="3"/>
  <c r="MA70" i="3"/>
  <c r="MA116" i="3"/>
  <c r="MA117" i="3"/>
  <c r="MA13" i="1"/>
  <c r="MB138" i="3"/>
  <c r="MB142" i="3"/>
  <c r="MB99" i="3"/>
  <c r="MB91" i="3"/>
  <c r="MB95" i="3"/>
  <c r="MB20" i="3"/>
  <c r="MB52" i="3"/>
  <c r="MB103" i="3"/>
  <c r="MB100" i="3"/>
  <c r="MB104" i="3"/>
  <c r="MB101" i="3"/>
  <c r="MB102" i="3"/>
  <c r="MB107" i="3"/>
  <c r="MB109" i="3"/>
  <c r="MB62" i="3"/>
  <c r="MB15" i="3"/>
  <c r="MB53" i="3"/>
  <c r="MB60" i="3"/>
  <c r="MB54" i="3"/>
  <c r="MB7" i="3"/>
  <c r="MB55" i="3"/>
  <c r="MB8" i="3"/>
  <c r="MB56" i="3"/>
  <c r="MB9" i="3"/>
  <c r="MA17" i="4"/>
  <c r="MB67" i="3"/>
  <c r="MB114" i="3"/>
  <c r="MB44" i="3"/>
  <c r="MB48" i="3"/>
  <c r="MB59" i="3"/>
  <c r="MB58" i="3"/>
  <c r="MB117" i="3"/>
  <c r="MB116" i="3"/>
  <c r="MB124" i="3"/>
  <c r="MB69" i="3"/>
  <c r="MB22" i="3"/>
  <c r="MB70" i="3"/>
  <c r="MB23" i="3"/>
  <c r="MB106" i="3"/>
  <c r="MB105" i="3"/>
  <c r="MB11" i="3"/>
  <c r="MB13" i="3"/>
  <c r="MB57" i="3"/>
  <c r="MB6" i="3"/>
  <c r="MC5" i="3"/>
  <c r="MB64" i="3"/>
  <c r="MB12" i="3"/>
  <c r="MC99" i="3"/>
  <c r="MC138" i="3"/>
  <c r="MC142" i="3"/>
  <c r="MC91" i="3"/>
  <c r="MC95" i="3"/>
  <c r="MC20" i="3"/>
  <c r="MC52" i="3"/>
  <c r="MB13" i="1"/>
  <c r="MC107" i="3"/>
  <c r="MC101" i="3"/>
  <c r="MC102" i="3"/>
  <c r="MC106" i="3"/>
  <c r="MC103" i="3"/>
  <c r="MC100" i="3"/>
  <c r="MC104" i="3"/>
  <c r="MC109" i="3"/>
  <c r="MC54" i="3"/>
  <c r="MC7" i="3"/>
  <c r="MC60" i="3"/>
  <c r="MC13" i="3"/>
  <c r="MC56" i="3"/>
  <c r="MC53" i="3"/>
  <c r="MC57" i="3"/>
  <c r="MC62" i="3"/>
  <c r="MC55" i="3"/>
  <c r="MB17" i="4"/>
  <c r="MC114" i="3"/>
  <c r="MC67" i="3"/>
  <c r="MC9" i="3"/>
  <c r="MC15" i="3"/>
  <c r="MD5" i="3"/>
  <c r="MC59" i="3"/>
  <c r="MC12" i="3"/>
  <c r="MC58" i="3"/>
  <c r="MC69" i="3"/>
  <c r="MC70" i="3"/>
  <c r="MC117" i="3"/>
  <c r="MC116" i="3"/>
  <c r="MC77" i="3"/>
  <c r="MD20" i="3"/>
  <c r="MD138" i="3"/>
  <c r="MD142" i="3"/>
  <c r="MD99" i="3"/>
  <c r="MD52" i="3"/>
  <c r="MD91" i="3"/>
  <c r="MD44" i="3"/>
  <c r="MD48" i="3"/>
  <c r="MC13" i="1"/>
  <c r="MD67" i="3"/>
  <c r="MC17" i="4"/>
  <c r="MD114" i="3"/>
  <c r="MD95" i="3"/>
  <c r="MD101" i="3"/>
  <c r="MD102" i="3"/>
  <c r="MD103" i="3"/>
  <c r="MD109" i="3"/>
  <c r="MD107" i="3"/>
  <c r="MD100" i="3"/>
  <c r="MD104" i="3"/>
  <c r="MD53" i="3"/>
  <c r="MD6" i="3"/>
  <c r="MD60" i="3"/>
  <c r="MD62" i="3"/>
  <c r="MD15" i="3"/>
  <c r="MD55" i="3"/>
  <c r="MD54" i="3"/>
  <c r="MD7" i="3"/>
  <c r="MD56" i="3"/>
  <c r="MD9" i="3"/>
  <c r="MD117" i="3"/>
  <c r="MD116" i="3"/>
  <c r="MD59" i="3"/>
  <c r="MD58" i="3"/>
  <c r="MD69" i="3"/>
  <c r="MD70" i="3"/>
  <c r="MD77" i="3"/>
  <c r="ME5" i="3"/>
  <c r="MD13" i="3"/>
  <c r="ME91" i="3"/>
  <c r="ME138" i="3"/>
  <c r="ME142" i="3"/>
  <c r="ME20" i="3"/>
  <c r="ME99" i="3"/>
  <c r="ME52" i="3"/>
  <c r="MD13" i="1"/>
  <c r="MD124" i="3"/>
  <c r="ME100" i="3"/>
  <c r="ME102" i="3"/>
  <c r="ME103" i="3"/>
  <c r="ME107" i="3"/>
  <c r="ME109" i="3"/>
  <c r="ME101" i="3"/>
  <c r="ME67" i="3"/>
  <c r="ME69" i="3"/>
  <c r="ME114" i="3"/>
  <c r="MD17" i="4"/>
  <c r="ME55" i="3"/>
  <c r="ME8" i="3"/>
  <c r="ME53" i="3"/>
  <c r="ME57" i="3"/>
  <c r="ME62" i="3"/>
  <c r="ME15" i="3"/>
  <c r="ME56" i="3"/>
  <c r="ME54" i="3"/>
  <c r="ME60" i="3"/>
  <c r="ME13" i="3"/>
  <c r="ME7" i="3"/>
  <c r="ME116" i="3"/>
  <c r="ME117" i="3"/>
  <c r="ME70" i="3"/>
  <c r="ME23" i="3"/>
  <c r="ME59" i="3"/>
  <c r="ME58" i="3"/>
  <c r="MF5" i="3"/>
  <c r="ME9" i="3"/>
  <c r="ME106" i="3"/>
  <c r="ME124" i="3"/>
  <c r="MF99" i="3"/>
  <c r="MF91" i="3"/>
  <c r="MF52" i="3"/>
  <c r="MF20" i="3"/>
  <c r="MF138" i="3"/>
  <c r="MF142" i="3"/>
  <c r="ME13" i="1"/>
  <c r="ME12" i="3"/>
  <c r="MF54" i="3"/>
  <c r="MF60" i="3"/>
  <c r="MF56" i="3"/>
  <c r="MF55" i="3"/>
  <c r="MF53" i="3"/>
  <c r="MF62" i="3"/>
  <c r="MF114" i="3"/>
  <c r="MF67" i="3"/>
  <c r="MF69" i="3"/>
  <c r="ME17" i="4"/>
  <c r="MF101" i="3"/>
  <c r="MF7" i="3"/>
  <c r="MF103" i="3"/>
  <c r="MF9" i="3"/>
  <c r="MF102" i="3"/>
  <c r="MF107" i="3"/>
  <c r="MF109" i="3"/>
  <c r="MF100" i="3"/>
  <c r="MF104" i="3"/>
  <c r="MF95" i="3"/>
  <c r="MF105" i="3"/>
  <c r="MF106" i="3"/>
  <c r="MG5" i="3"/>
  <c r="MF8" i="3"/>
  <c r="MF58" i="3"/>
  <c r="MF59" i="3"/>
  <c r="MF13" i="3"/>
  <c r="MF117" i="3"/>
  <c r="MF116" i="3"/>
  <c r="MF124" i="3"/>
  <c r="MG138" i="3"/>
  <c r="MG142" i="3"/>
  <c r="MG91" i="3"/>
  <c r="MG95" i="3"/>
  <c r="MG20" i="3"/>
  <c r="MG99" i="3"/>
  <c r="MG52" i="3"/>
  <c r="MF13" i="1"/>
  <c r="MG101" i="3"/>
  <c r="MG102" i="3"/>
  <c r="MG109" i="3"/>
  <c r="MG107" i="3"/>
  <c r="MG100" i="3"/>
  <c r="MG104" i="3"/>
  <c r="MG103" i="3"/>
  <c r="MF17" i="4"/>
  <c r="MG67" i="3"/>
  <c r="MG70" i="3"/>
  <c r="MG114" i="3"/>
  <c r="MG44" i="3"/>
  <c r="MG48" i="3"/>
  <c r="MG55" i="3"/>
  <c r="MG53" i="3"/>
  <c r="MG62" i="3"/>
  <c r="MG54" i="3"/>
  <c r="MG7" i="3"/>
  <c r="MG60" i="3"/>
  <c r="MG13" i="3"/>
  <c r="MG56" i="3"/>
  <c r="MG9" i="3"/>
  <c r="MH5" i="3"/>
  <c r="MG105" i="3"/>
  <c r="MG106" i="3"/>
  <c r="MG57" i="3"/>
  <c r="MG58" i="3"/>
  <c r="MG8" i="3"/>
  <c r="MG59" i="3"/>
  <c r="MG116" i="3"/>
  <c r="MG117" i="3"/>
  <c r="MH99" i="3"/>
  <c r="MH20" i="3"/>
  <c r="MH91" i="3"/>
  <c r="MH95" i="3"/>
  <c r="MH138" i="3"/>
  <c r="MH52" i="3"/>
  <c r="MG13" i="1"/>
  <c r="MH55" i="3"/>
  <c r="MH53" i="3"/>
  <c r="MH56" i="3"/>
  <c r="MH54" i="3"/>
  <c r="MH60" i="3"/>
  <c r="MH62" i="3"/>
  <c r="MH103" i="3"/>
  <c r="MH100" i="3"/>
  <c r="MH101" i="3"/>
  <c r="MH107" i="3"/>
  <c r="MH109" i="3"/>
  <c r="MH102" i="3"/>
  <c r="MH67" i="3"/>
  <c r="MH114" i="3"/>
  <c r="MG17" i="4"/>
  <c r="MH13" i="3"/>
  <c r="MH7" i="3"/>
  <c r="MI5" i="3"/>
  <c r="MH69" i="3"/>
  <c r="MH70" i="3"/>
  <c r="MH77" i="3"/>
  <c r="MH9" i="3"/>
  <c r="MH57" i="3"/>
  <c r="MH116" i="3"/>
  <c r="MH117" i="3"/>
  <c r="MH59" i="3"/>
  <c r="MH58" i="3"/>
  <c r="MH124" i="3"/>
  <c r="MH13" i="1"/>
  <c r="MI20" i="3"/>
  <c r="MI91" i="3"/>
  <c r="MI95" i="3"/>
  <c r="MI138" i="3"/>
  <c r="MI142" i="3"/>
  <c r="MI99" i="3"/>
  <c r="MI52" i="3"/>
  <c r="MI44" i="3"/>
  <c r="MI48" i="3"/>
  <c r="MI53" i="3"/>
  <c r="MI60" i="3"/>
  <c r="MI54" i="3"/>
  <c r="MI62" i="3"/>
  <c r="MI56" i="3"/>
  <c r="MI55" i="3"/>
  <c r="MH17" i="4"/>
  <c r="MI114" i="3"/>
  <c r="MI67" i="3"/>
  <c r="MI70" i="3"/>
  <c r="MI100" i="3"/>
  <c r="MI104" i="3"/>
  <c r="MI101" i="3"/>
  <c r="MI102" i="3"/>
  <c r="MI8" i="3"/>
  <c r="MI107" i="3"/>
  <c r="MI103" i="3"/>
  <c r="MI109" i="3"/>
  <c r="MI15" i="3"/>
  <c r="MI105" i="3"/>
  <c r="MI106" i="3"/>
  <c r="MI7" i="3"/>
  <c r="MI13" i="3"/>
  <c r="MI117" i="3"/>
  <c r="MI116" i="3"/>
  <c r="MI59" i="3"/>
  <c r="MI12" i="3"/>
  <c r="MI58" i="3"/>
  <c r="MI11" i="3"/>
  <c r="AF20" i="54"/>
  <c r="AH17" i="54"/>
  <c r="AC20" i="54"/>
  <c r="AF45" i="23" a="1"/>
  <c r="AF45" i="23"/>
  <c r="KE7" i="3"/>
  <c r="KE9" i="3"/>
  <c r="AM8" i="74" a="1"/>
  <c r="AM8" i="74"/>
  <c r="AM11" i="74" a="1"/>
  <c r="AM11" i="74"/>
  <c r="AM10" i="74" a="1"/>
  <c r="AM10" i="74"/>
  <c r="AM9" i="74" a="1"/>
  <c r="AM9" i="74"/>
  <c r="AM7" i="74" a="1"/>
  <c r="AM7" i="74"/>
  <c r="AI28" i="74" a="1"/>
  <c r="AI28" i="74"/>
  <c r="AI29" i="74" a="1"/>
  <c r="AI29" i="74"/>
  <c r="AI30" i="74" a="1"/>
  <c r="AI30" i="74"/>
  <c r="AI31" i="74" a="1"/>
  <c r="AI31" i="74"/>
  <c r="AI32" i="74" a="1"/>
  <c r="AI32" i="74"/>
  <c r="AI33" i="74" a="1"/>
  <c r="AI33" i="74"/>
  <c r="AI34" i="74" a="1"/>
  <c r="AI34" i="74"/>
  <c r="AI35" i="74" a="1"/>
  <c r="AI35" i="74"/>
  <c r="AI36" i="74" a="1"/>
  <c r="AI36" i="74"/>
  <c r="AI37" i="74" a="1"/>
  <c r="AI37" i="74"/>
  <c r="AI27" i="74" a="1"/>
  <c r="AI27" i="74"/>
  <c r="AI18" i="74" a="1"/>
  <c r="AI18" i="74"/>
  <c r="AI19" i="74" a="1"/>
  <c r="AI19" i="74"/>
  <c r="AI3" i="74" a="1"/>
  <c r="AI3" i="74"/>
  <c r="AI4" i="74" a="1"/>
  <c r="AI4" i="74"/>
  <c r="AI5" i="74" a="1"/>
  <c r="AI5" i="74"/>
  <c r="AI6" i="74" a="1"/>
  <c r="AI6" i="74"/>
  <c r="AI7" i="74" a="1"/>
  <c r="AI7" i="74"/>
  <c r="AI8" i="74" a="1"/>
  <c r="AI8" i="74"/>
  <c r="AI9" i="74" a="1"/>
  <c r="AI9" i="74"/>
  <c r="AI10" i="74" a="1"/>
  <c r="AI10" i="74"/>
  <c r="AI11" i="74" a="1"/>
  <c r="AI11" i="74"/>
  <c r="AH11" i="74" a="1"/>
  <c r="AH11" i="74"/>
  <c r="AH10" i="74" a="1"/>
  <c r="AH10" i="74"/>
  <c r="AH9" i="74" a="1"/>
  <c r="AH9" i="74"/>
  <c r="AH8" i="74" a="1"/>
  <c r="AH8" i="74"/>
  <c r="AH6" i="74" a="1"/>
  <c r="AH6" i="74"/>
  <c r="AI21" i="74" a="1"/>
  <c r="AI21" i="74"/>
  <c r="AK22" i="74" a="1"/>
  <c r="AK22" i="74"/>
  <c r="AK23" i="74" a="1"/>
  <c r="AK23" i="74"/>
  <c r="AK24" i="74" a="1"/>
  <c r="AK24" i="74"/>
  <c r="AK25" i="74" a="1"/>
  <c r="AK25" i="74"/>
  <c r="AK26" i="74" a="1"/>
  <c r="AK26" i="74"/>
  <c r="AK27" i="74" a="1"/>
  <c r="AK27" i="74"/>
  <c r="AK28" i="74" a="1"/>
  <c r="AK28" i="74"/>
  <c r="AK37" i="74" a="1"/>
  <c r="AK37" i="74"/>
  <c r="AK36" i="74" a="1"/>
  <c r="AK36" i="74"/>
  <c r="AK35" i="74" a="1"/>
  <c r="AK35" i="74"/>
  <c r="AK34" i="74" a="1"/>
  <c r="AK34" i="74"/>
  <c r="AH5" i="74" a="1"/>
  <c r="AH5" i="74"/>
  <c r="AH4" i="74" a="1"/>
  <c r="AH4" i="74"/>
  <c r="AH3" i="74" a="1"/>
  <c r="AH3" i="74"/>
  <c r="AH2" i="74" a="1"/>
  <c r="AH2" i="74"/>
  <c r="AO45" i="74" a="1"/>
  <c r="AO45" i="74"/>
  <c r="AO49" i="74" a="1"/>
  <c r="AO49" i="74"/>
  <c r="AO47" i="74" a="1"/>
  <c r="AO47" i="74"/>
  <c r="AO52" i="74" a="1"/>
  <c r="AO52" i="74"/>
  <c r="AO40" i="74" a="1"/>
  <c r="AO40" i="74"/>
  <c r="AO39" i="74" a="1"/>
  <c r="AO39" i="74"/>
  <c r="AO53" i="74" a="1"/>
  <c r="AO53" i="74"/>
  <c r="AO41" i="74" a="1"/>
  <c r="AO41" i="74"/>
  <c r="AO51" i="74" a="1"/>
  <c r="AO51" i="74"/>
  <c r="AO50" i="74" a="1"/>
  <c r="AO50" i="74"/>
  <c r="AO54" i="74" a="1"/>
  <c r="AO54" i="74"/>
  <c r="AO48" i="74" a="1"/>
  <c r="AO48" i="74"/>
  <c r="AO43" i="74" a="1"/>
  <c r="AO43" i="74"/>
  <c r="AO44" i="74" a="1"/>
  <c r="AO44" i="74"/>
  <c r="AO42" i="74" a="1"/>
  <c r="AO42" i="74"/>
  <c r="AO38" i="74" a="1"/>
  <c r="AO38" i="74"/>
  <c r="AO46" i="74" a="1"/>
  <c r="AO46" i="74"/>
  <c r="AL27" i="74" a="1"/>
  <c r="AL27" i="74"/>
  <c r="AN35" i="74" a="1"/>
  <c r="AN35" i="74"/>
  <c r="AG49" i="74" a="1"/>
  <c r="AG49" i="74"/>
  <c r="AK5" i="74" a="1"/>
  <c r="AK5" i="74"/>
  <c r="AL52" i="74" a="1"/>
  <c r="AL52" i="74"/>
  <c r="AK50" i="74" a="1"/>
  <c r="AK50" i="74"/>
  <c r="AL46" i="74" a="1"/>
  <c r="AL46" i="74"/>
  <c r="AK41" i="74" a="1"/>
  <c r="AK41" i="74"/>
  <c r="AN28" i="74" a="1"/>
  <c r="AN28" i="74"/>
  <c r="AN41" i="74" a="1"/>
  <c r="AN41" i="74"/>
  <c r="AL7" i="74" a="1"/>
  <c r="AL7" i="74"/>
  <c r="AN11" i="74" a="1"/>
  <c r="AN11" i="74"/>
  <c r="AN24" i="74" a="1"/>
  <c r="AN24" i="74"/>
  <c r="AN14" i="74" a="1"/>
  <c r="AN14" i="74"/>
  <c r="AH33" i="74" a="1"/>
  <c r="AH33" i="74"/>
  <c r="AN50" i="74" a="1"/>
  <c r="AN50" i="74"/>
  <c r="AH50" i="74" a="1"/>
  <c r="AH50" i="74"/>
  <c r="AI24" i="74" a="1"/>
  <c r="AI24" i="74"/>
  <c r="AK45" i="74" a="1"/>
  <c r="AK45" i="74"/>
  <c r="AL50" i="74" a="1"/>
  <c r="AL50" i="74"/>
  <c r="AN26" i="74" a="1"/>
  <c r="AN26" i="74"/>
  <c r="AN8" i="74" a="1"/>
  <c r="AN8" i="74"/>
  <c r="AH52" i="74" a="1"/>
  <c r="AH52" i="74"/>
  <c r="AN18" i="74" a="1"/>
  <c r="AN18" i="74"/>
  <c r="AI47" i="74" a="1"/>
  <c r="AI47" i="74"/>
  <c r="AN22" i="74" a="1"/>
  <c r="AN22" i="74"/>
  <c r="AI14" i="74" a="1"/>
  <c r="AI14" i="74"/>
  <c r="AL13" i="74" a="1"/>
  <c r="AL13" i="74"/>
  <c r="AM19" i="74" a="1"/>
  <c r="AM19" i="74"/>
  <c r="AH34" i="74" a="1"/>
  <c r="AH34" i="74"/>
  <c r="AM34" i="74" a="1"/>
  <c r="AM34" i="74"/>
  <c r="AM20" i="74" a="1"/>
  <c r="AM20" i="74"/>
  <c r="AN6" i="74" a="1"/>
  <c r="AN6" i="74"/>
  <c r="AM43" i="74" a="1"/>
  <c r="AM43" i="74"/>
  <c r="AM14" i="74" a="1"/>
  <c r="AM14" i="74"/>
  <c r="AN51" i="74" a="1"/>
  <c r="AN51" i="74"/>
  <c r="AN45" i="74" a="1"/>
  <c r="AN45" i="74"/>
  <c r="AM35" i="74" a="1"/>
  <c r="AM35" i="74"/>
  <c r="AN44" i="74" a="1"/>
  <c r="AN44" i="74"/>
  <c r="AN31" i="74" a="1"/>
  <c r="AN31" i="74"/>
  <c r="AL43" i="74" a="1"/>
  <c r="AL43" i="74"/>
  <c r="AL19" i="74" a="1"/>
  <c r="AL19" i="74"/>
  <c r="AL25" i="74" a="1"/>
  <c r="AL25" i="74"/>
  <c r="AN32" i="74" a="1"/>
  <c r="AN32" i="74"/>
  <c r="AI54" i="74" a="1"/>
  <c r="AI54" i="74"/>
  <c r="AG27" i="74" a="1"/>
  <c r="AG27" i="74"/>
  <c r="AM36" i="74" a="1"/>
  <c r="AM36" i="74"/>
  <c r="AM40" i="74" a="1"/>
  <c r="AM40" i="74"/>
  <c r="AN17" i="74" a="1"/>
  <c r="AN17" i="74"/>
  <c r="AL35" i="74" a="1"/>
  <c r="AL35" i="74"/>
  <c r="AL51" i="74" a="1"/>
  <c r="AL51" i="74"/>
  <c r="AK31" i="74" a="1"/>
  <c r="AK31" i="74"/>
  <c r="AK29" i="74" a="1"/>
  <c r="AK29" i="74"/>
  <c r="AM4" i="74" a="1"/>
  <c r="AM4" i="74"/>
  <c r="AH46" i="74" a="1"/>
  <c r="AH46" i="74"/>
  <c r="AG46" i="74" a="1"/>
  <c r="AG46" i="74"/>
  <c r="AN33" i="74" a="1"/>
  <c r="AN33" i="74"/>
  <c r="AN19" i="74" a="1"/>
  <c r="AN19" i="74"/>
  <c r="AN40" i="74" a="1"/>
  <c r="AN40" i="74"/>
  <c r="AG26" i="74" a="1"/>
  <c r="AG26" i="74"/>
  <c r="AK8" i="74" a="1"/>
  <c r="AK8" i="74"/>
  <c r="AL3" i="74" a="1"/>
  <c r="AL3" i="74"/>
  <c r="AN16" i="74" a="1"/>
  <c r="AN16" i="74"/>
  <c r="AI50" i="74" a="1"/>
  <c r="AI50" i="74"/>
  <c r="AN3" i="74" a="1"/>
  <c r="AN3" i="74"/>
  <c r="AI17" i="74" a="1"/>
  <c r="AI17" i="74"/>
  <c r="AM13" i="74" a="1"/>
  <c r="AM13" i="74"/>
  <c r="AH42" i="74" a="1"/>
  <c r="AH42" i="74"/>
  <c r="AM23" i="74" a="1"/>
  <c r="AM23" i="74"/>
  <c r="AI43" i="74" a="1"/>
  <c r="AI43" i="74"/>
  <c r="AL24" i="74" a="1"/>
  <c r="AL24" i="74"/>
  <c r="AL31" i="74" a="1"/>
  <c r="AL31" i="74"/>
  <c r="AG35" i="74" a="1"/>
  <c r="AG35" i="74"/>
  <c r="AM42" i="74" a="1"/>
  <c r="AM42" i="74"/>
  <c r="AK18" i="74" a="1"/>
  <c r="AK18" i="74"/>
  <c r="AN21" i="74" a="1"/>
  <c r="AN21" i="74"/>
  <c r="AL53" i="74" a="1"/>
  <c r="AL53" i="74"/>
  <c r="AI41" i="74" a="1"/>
  <c r="AI41" i="74"/>
  <c r="AM52" i="74" a="1"/>
  <c r="AM52" i="74"/>
  <c r="AK44" i="74" a="1"/>
  <c r="AK44" i="74"/>
  <c r="AG41" i="74" a="1"/>
  <c r="AG41" i="74"/>
  <c r="AN48" i="74" a="1"/>
  <c r="AN48" i="74"/>
  <c r="AL21" i="74" a="1"/>
  <c r="AL21" i="74"/>
  <c r="AL34" i="74" a="1"/>
  <c r="AL34" i="74"/>
  <c r="AI53" i="74" a="1"/>
  <c r="AI53" i="74"/>
  <c r="AK42" i="74" a="1"/>
  <c r="AK42" i="74"/>
  <c r="AK2" i="74" a="1"/>
  <c r="AK2" i="74"/>
  <c r="AM27" i="74" a="1"/>
  <c r="AM27" i="74"/>
  <c r="AM54" i="74" a="1"/>
  <c r="AM54" i="74"/>
  <c r="AN10" i="74" a="1"/>
  <c r="AN10" i="74"/>
  <c r="AK7" i="74" a="1"/>
  <c r="AK7" i="74"/>
  <c r="AG32" i="74" a="1"/>
  <c r="AG32" i="74"/>
  <c r="AK46" i="74" a="1"/>
  <c r="AK46" i="74"/>
  <c r="AG42" i="74" a="1"/>
  <c r="AG42" i="74"/>
  <c r="AN49" i="74" a="1"/>
  <c r="AN49" i="74"/>
  <c r="AL4" i="74" a="1"/>
  <c r="AL4" i="74"/>
  <c r="AG25" i="74" a="1"/>
  <c r="AG25" i="74"/>
  <c r="AL37" i="74" a="1"/>
  <c r="AL37" i="74"/>
  <c r="AI48" i="74" a="1"/>
  <c r="AI48" i="74"/>
  <c r="AN23" i="74" a="1"/>
  <c r="AN23" i="74"/>
  <c r="AL5" i="74" a="1"/>
  <c r="AL5" i="74"/>
  <c r="AI42" i="74" a="1"/>
  <c r="AI42" i="74"/>
  <c r="AK17" i="74" a="1"/>
  <c r="AK17" i="74"/>
  <c r="AG44" i="74" a="1"/>
  <c r="AG44" i="74"/>
  <c r="AL33" i="74" a="1"/>
  <c r="AL33" i="74"/>
  <c r="AI52" i="74" a="1"/>
  <c r="AI52" i="74"/>
  <c r="AH54" i="74" a="1"/>
  <c r="AH54" i="74"/>
  <c r="AL14" i="74" a="1"/>
  <c r="AL14" i="74"/>
  <c r="AM18" i="74" a="1"/>
  <c r="AM18" i="74"/>
  <c r="AK3" i="74" a="1"/>
  <c r="AK3" i="74"/>
  <c r="AM45" i="74" a="1"/>
  <c r="AM45" i="74"/>
  <c r="AN42" i="74" a="1"/>
  <c r="AN42" i="74"/>
  <c r="AM29" i="74" a="1"/>
  <c r="AM29" i="74"/>
  <c r="AG29" i="74" a="1"/>
  <c r="AG29" i="74"/>
  <c r="AL47" i="74" a="1"/>
  <c r="AL47" i="74"/>
  <c r="AK21" i="74" a="1"/>
  <c r="AK21" i="74"/>
  <c r="AG52" i="74" a="1"/>
  <c r="AG52" i="74"/>
  <c r="AG50" i="74" a="1"/>
  <c r="AG50" i="74"/>
  <c r="AN15" i="74" a="1"/>
  <c r="AN15" i="74"/>
  <c r="AI44" i="74" a="1"/>
  <c r="AI44" i="74"/>
  <c r="AM25" i="74" a="1"/>
  <c r="AM25" i="74"/>
  <c r="AN27" i="74" a="1"/>
  <c r="AN27" i="74"/>
  <c r="AH36" i="74" a="1"/>
  <c r="AH36" i="74"/>
  <c r="AG34" i="74" a="1"/>
  <c r="AG34" i="74"/>
  <c r="AL16" i="74" a="1"/>
  <c r="AL16" i="74"/>
  <c r="AM22" i="74" a="1"/>
  <c r="AM22" i="74"/>
  <c r="AH47" i="74" a="1"/>
  <c r="AH47" i="74"/>
  <c r="AI15" i="74" a="1"/>
  <c r="AI15" i="74"/>
  <c r="AH41" i="74" a="1"/>
  <c r="AH41" i="74"/>
  <c r="AN43" i="74" a="1"/>
  <c r="AN43" i="74"/>
  <c r="AM31" i="74" a="1"/>
  <c r="AM31" i="74"/>
  <c r="AG28" i="74" a="1"/>
  <c r="AG28" i="74"/>
  <c r="AN53" i="74" a="1"/>
  <c r="AN53" i="74"/>
  <c r="AN9" i="74" a="1"/>
  <c r="AN9" i="74"/>
  <c r="AI46" i="74" a="1"/>
  <c r="AI46" i="74"/>
  <c r="AL18" i="74" a="1"/>
  <c r="AL18" i="74"/>
  <c r="AI13" i="74" a="1"/>
  <c r="AI13" i="74"/>
  <c r="AG54" i="74" a="1"/>
  <c r="AG54" i="74"/>
  <c r="AM51" i="74" a="1"/>
  <c r="AM51" i="74"/>
  <c r="AG36" i="74" a="1"/>
  <c r="AG36" i="74"/>
  <c r="AI25" i="74" a="1"/>
  <c r="AI25" i="74"/>
  <c r="AL28" i="74" a="1"/>
  <c r="AL28" i="74"/>
  <c r="AM32" i="74" a="1"/>
  <c r="AM32" i="74"/>
  <c r="AN13" i="74" a="1"/>
  <c r="AN13" i="74"/>
  <c r="AH37" i="74" a="1"/>
  <c r="AH37" i="74"/>
  <c r="AI40" i="74" a="1"/>
  <c r="AI40" i="74"/>
  <c r="AH45" i="74" a="1"/>
  <c r="AH45" i="74"/>
  <c r="AI22" i="74" a="1"/>
  <c r="AI22" i="74"/>
  <c r="AI49" i="74" a="1"/>
  <c r="AI49" i="74"/>
  <c r="AI51" i="74" a="1"/>
  <c r="AI51" i="74"/>
  <c r="AL8" i="74" a="1"/>
  <c r="AL8" i="74"/>
  <c r="AL11" i="74" a="1"/>
  <c r="AL11" i="74"/>
  <c r="AK47" i="74" a="1"/>
  <c r="AK47" i="74"/>
  <c r="AK11" i="74" a="1"/>
  <c r="AK11" i="74"/>
  <c r="AM49" i="74" a="1"/>
  <c r="AM49" i="74"/>
  <c r="AH48" i="74" a="1"/>
  <c r="AH48" i="74"/>
  <c r="AN34" i="74" a="1"/>
  <c r="AN34" i="74"/>
  <c r="AL49" i="74" a="1"/>
  <c r="AL49" i="74"/>
  <c r="AK30" i="74" a="1"/>
  <c r="AK30" i="74"/>
  <c r="AN47" i="74" a="1"/>
  <c r="AN47" i="74"/>
  <c r="AM47" i="74" a="1"/>
  <c r="AM47" i="74"/>
  <c r="AM50" i="74" a="1"/>
  <c r="AM50" i="74"/>
  <c r="AL10" i="74" a="1"/>
  <c r="AL10" i="74"/>
  <c r="AN2" i="74" a="1"/>
  <c r="AN2" i="74"/>
  <c r="AG30" i="74" a="1"/>
  <c r="AG30" i="74"/>
  <c r="AL2" i="74" a="1"/>
  <c r="AL2" i="74"/>
  <c r="AK6" i="74" a="1"/>
  <c r="AK6" i="74"/>
  <c r="AL29" i="74" a="1"/>
  <c r="AL29" i="74"/>
  <c r="AN5" i="74" a="1"/>
  <c r="AN5" i="74"/>
  <c r="AK53" i="74" a="1"/>
  <c r="AK53" i="74"/>
  <c r="AL20" i="74" a="1"/>
  <c r="AL20" i="74"/>
  <c r="AG47" i="74" a="1"/>
  <c r="AG47" i="74"/>
  <c r="AL41" i="74" a="1"/>
  <c r="AL41" i="74"/>
  <c r="AG48" i="74" a="1"/>
  <c r="AG48" i="74"/>
  <c r="AM46" i="74" a="1"/>
  <c r="AM46" i="74"/>
  <c r="AK40" i="74" a="1"/>
  <c r="AK40" i="74"/>
  <c r="AK9" i="74" a="1"/>
  <c r="AK9" i="74"/>
  <c r="AN20" i="74" a="1"/>
  <c r="AN20" i="74"/>
  <c r="AN29" i="74" a="1"/>
  <c r="AN29" i="74"/>
  <c r="AL44" i="74" a="1"/>
  <c r="AL44" i="74"/>
  <c r="AM3" i="74" a="1"/>
  <c r="AM3" i="74"/>
  <c r="AH35" i="74" a="1"/>
  <c r="AH35" i="74"/>
  <c r="AM26" i="74" a="1"/>
  <c r="AM26" i="74"/>
  <c r="AK19" i="74" a="1"/>
  <c r="AK19" i="74"/>
  <c r="AL22" i="74" a="1"/>
  <c r="AL22" i="74"/>
  <c r="AM21" i="74" a="1"/>
  <c r="AM21" i="74"/>
  <c r="AG45" i="74" a="1"/>
  <c r="AG45" i="74"/>
  <c r="AK10" i="74" a="1"/>
  <c r="AK10" i="74"/>
  <c r="AM33" i="74" a="1"/>
  <c r="AM33" i="74"/>
  <c r="AH40" i="74" a="1"/>
  <c r="AH40" i="74"/>
  <c r="AL17" i="74" a="1"/>
  <c r="AL17" i="74"/>
  <c r="AI45" i="74" a="1"/>
  <c r="AI45" i="74"/>
  <c r="AN52" i="74" a="1"/>
  <c r="AN52" i="74"/>
  <c r="AM24" i="74" a="1"/>
  <c r="AM24" i="74"/>
  <c r="AL42" i="74" a="1"/>
  <c r="AL42" i="74"/>
  <c r="AN4" i="74" a="1"/>
  <c r="AN4" i="74"/>
  <c r="AK4" i="74" a="1"/>
  <c r="AK4" i="74"/>
  <c r="AH53" i="74" a="1"/>
  <c r="AH53" i="74"/>
  <c r="AK49" i="74" a="1"/>
  <c r="AK49" i="74"/>
  <c r="AM28" i="74" a="1"/>
  <c r="AM28" i="74"/>
  <c r="AL15" i="74" a="1"/>
  <c r="AL15" i="74"/>
  <c r="AM2" i="74" a="1"/>
  <c r="AM2" i="74"/>
  <c r="AH43" i="74" a="1"/>
  <c r="AH43" i="74"/>
  <c r="AK48" i="74" a="1"/>
  <c r="AK48" i="74"/>
  <c r="AK52" i="74" a="1"/>
  <c r="AK52" i="74"/>
  <c r="AM44" i="74" a="1"/>
  <c r="AM44" i="74"/>
  <c r="AG43" i="74" a="1"/>
  <c r="AG43" i="74"/>
  <c r="AK54" i="74" a="1"/>
  <c r="AK54" i="74"/>
  <c r="AM16" i="74" a="1"/>
  <c r="AM16" i="74"/>
  <c r="AG40" i="74" a="1"/>
  <c r="AG40" i="74"/>
  <c r="AK51" i="74" a="1"/>
  <c r="AK51" i="74"/>
  <c r="AH51" i="74" a="1"/>
  <c r="AH51" i="74"/>
  <c r="AM5" i="74" a="1"/>
  <c r="AM5" i="74"/>
  <c r="AL40" i="74" a="1"/>
  <c r="AL40" i="74"/>
  <c r="AN46" i="74" a="1"/>
  <c r="AN46" i="74"/>
  <c r="AL45" i="74" a="1"/>
  <c r="AL45" i="74"/>
  <c r="AM53" i="74" a="1"/>
  <c r="AM53" i="74"/>
  <c r="AN36" i="74" a="1"/>
  <c r="AN36" i="74"/>
  <c r="AM30" i="74" a="1"/>
  <c r="AM30" i="74"/>
  <c r="AN7" i="74" a="1"/>
  <c r="AN7" i="74"/>
  <c r="AN30" i="74" a="1"/>
  <c r="AN30" i="74"/>
  <c r="AL48" i="74" a="1"/>
  <c r="AL48" i="74"/>
  <c r="AH49" i="74" a="1"/>
  <c r="AH49" i="74"/>
  <c r="AM15" i="74" a="1"/>
  <c r="AM15" i="74"/>
  <c r="AL54" i="74" a="1"/>
  <c r="AL54" i="74"/>
  <c r="AI2" i="74" a="1"/>
  <c r="AI2" i="74"/>
  <c r="AL32" i="74" a="1"/>
  <c r="AL32" i="74"/>
  <c r="AK32" i="74" a="1"/>
  <c r="AK32" i="74"/>
  <c r="AN54" i="74" a="1"/>
  <c r="AN54" i="74"/>
  <c r="AG24" i="74" a="1"/>
  <c r="AG24" i="74"/>
  <c r="AI23" i="74" a="1"/>
  <c r="AI23" i="74"/>
  <c r="AL30" i="74" a="1"/>
  <c r="AL30" i="74"/>
  <c r="AG51" i="74" a="1"/>
  <c r="AG51" i="74"/>
  <c r="AH32" i="74" a="1"/>
  <c r="AH32" i="74"/>
  <c r="AH44" i="74" a="1"/>
  <c r="AH44" i="74"/>
  <c r="AL9" i="74" a="1"/>
  <c r="AL9" i="74"/>
  <c r="AN25" i="74" a="1"/>
  <c r="AN25" i="74"/>
  <c r="AG53" i="74" a="1"/>
  <c r="AG53" i="74"/>
  <c r="AL36" i="74" a="1"/>
  <c r="AL36" i="74"/>
  <c r="AL23" i="74" a="1"/>
  <c r="AL23" i="74"/>
  <c r="AK43" i="74" a="1"/>
  <c r="AK43" i="74"/>
  <c r="AG33" i="74" a="1"/>
  <c r="AG33" i="74"/>
  <c r="AG37" i="74" a="1"/>
  <c r="AG37" i="74"/>
  <c r="AM48" i="74" a="1"/>
  <c r="AM48" i="74"/>
  <c r="AC45" i="23" a="1"/>
  <c r="AC45" i="23"/>
  <c r="AC44" i="23" a="1"/>
  <c r="AC44" i="23"/>
  <c r="AP3" i="74" a="1"/>
  <c r="AP3" i="74"/>
  <c r="AP4" i="74" a="1"/>
  <c r="AP4" i="74"/>
  <c r="AP5" i="74" a="1"/>
  <c r="AP5" i="74"/>
  <c r="AP6" i="74" a="1"/>
  <c r="AP6" i="74"/>
  <c r="AP7" i="74" a="1"/>
  <c r="AP7" i="74"/>
  <c r="AP8" i="74" a="1"/>
  <c r="AP8" i="74"/>
  <c r="AP9" i="74" a="1"/>
  <c r="AP9" i="74"/>
  <c r="AP10" i="74" a="1"/>
  <c r="AP10" i="74"/>
  <c r="AP11" i="74" a="1"/>
  <c r="AP11" i="74"/>
  <c r="AP12" i="74" a="1"/>
  <c r="AP12" i="74"/>
  <c r="AP13" i="74" a="1"/>
  <c r="AP13" i="74"/>
  <c r="AP14" i="74" a="1"/>
  <c r="AP14" i="74"/>
  <c r="AP15" i="74" a="1"/>
  <c r="AP15" i="74"/>
  <c r="AP16" i="74" a="1"/>
  <c r="AP16" i="74"/>
  <c r="AP17" i="74" a="1"/>
  <c r="AP17" i="74"/>
  <c r="AP18" i="74" a="1"/>
  <c r="AP18" i="74"/>
  <c r="AP19" i="74" a="1"/>
  <c r="AP19" i="74"/>
  <c r="AP20" i="74" a="1"/>
  <c r="AP20" i="74"/>
  <c r="AP21" i="74" a="1"/>
  <c r="AP21" i="74"/>
  <c r="AP22" i="74" a="1"/>
  <c r="AP22" i="74"/>
  <c r="AP23" i="74" a="1"/>
  <c r="AP23" i="74"/>
  <c r="AP24" i="74" a="1"/>
  <c r="AP24" i="74"/>
  <c r="AP25" i="74" a="1"/>
  <c r="AP25" i="74"/>
  <c r="AP26" i="74" a="1"/>
  <c r="AP26" i="74"/>
  <c r="AP27" i="74" a="1"/>
  <c r="AP27" i="74"/>
  <c r="AP28" i="74" a="1"/>
  <c r="AP28" i="74"/>
  <c r="AP29" i="74" a="1"/>
  <c r="AP29" i="74"/>
  <c r="AP2" i="74" a="1"/>
  <c r="AP2" i="74"/>
  <c r="AP1" i="74"/>
  <c r="AG22" i="74" a="1"/>
  <c r="AG22" i="74"/>
  <c r="AG21" i="74" a="1"/>
  <c r="AG21" i="74"/>
  <c r="AG20" i="74" a="1"/>
  <c r="AG20" i="74"/>
  <c r="AG13" i="74" a="1"/>
  <c r="AG13" i="74"/>
  <c r="AH22" i="74" a="1"/>
  <c r="AH22" i="74"/>
  <c r="AH21" i="74" a="1"/>
  <c r="AH21" i="74"/>
  <c r="AH20" i="74" a="1"/>
  <c r="AH20" i="74"/>
  <c r="AH19" i="74" a="1"/>
  <c r="AH19" i="74"/>
  <c r="AH18" i="74" a="1"/>
  <c r="AH18" i="74"/>
  <c r="AH17" i="74" a="1"/>
  <c r="AH17" i="74"/>
  <c r="AH16" i="74" a="1"/>
  <c r="AH16" i="74"/>
  <c r="AH15" i="74" a="1"/>
  <c r="AH15" i="74"/>
  <c r="AH14" i="74" a="1"/>
  <c r="AH14" i="74"/>
  <c r="AH13" i="74" a="1"/>
  <c r="AH13" i="74"/>
  <c r="AG14" i="74" a="1"/>
  <c r="AG14" i="74"/>
  <c r="AG15" i="74" a="1"/>
  <c r="AG15" i="74"/>
  <c r="AG16" i="74" a="1"/>
  <c r="AG16" i="74"/>
  <c r="AG17" i="74" a="1"/>
  <c r="AG17" i="74"/>
  <c r="AG18" i="74" a="1"/>
  <c r="AG18" i="74"/>
  <c r="AG10" i="74" a="1"/>
  <c r="AG10" i="74"/>
  <c r="AG11" i="74" a="1"/>
  <c r="AG11" i="74"/>
  <c r="AG2" i="74" a="1"/>
  <c r="AG2" i="74"/>
  <c r="AO2" i="74" a="1"/>
  <c r="AO2" i="74"/>
  <c r="AO3" i="74" a="1"/>
  <c r="AO3" i="74"/>
  <c r="AO4" i="74" a="1"/>
  <c r="AO4" i="74"/>
  <c r="AO5" i="74" a="1"/>
  <c r="AO5" i="74"/>
  <c r="AO6" i="74" a="1"/>
  <c r="AO6" i="74"/>
  <c r="AO7" i="74" a="1"/>
  <c r="AO7" i="74"/>
  <c r="AO8" i="74" a="1"/>
  <c r="AO8" i="74"/>
  <c r="AO9" i="74" a="1"/>
  <c r="AO9" i="74"/>
  <c r="AO10" i="74" a="1"/>
  <c r="AO10" i="74"/>
  <c r="AO11" i="74" a="1"/>
  <c r="AO11" i="74"/>
  <c r="AO12" i="74" a="1"/>
  <c r="AO12" i="74"/>
  <c r="AO13" i="74" a="1"/>
  <c r="AO13" i="74"/>
  <c r="AO14" i="74" a="1"/>
  <c r="AO14" i="74"/>
  <c r="AO15" i="74" a="1"/>
  <c r="AO15" i="74"/>
  <c r="AO16" i="74" a="1"/>
  <c r="AO16" i="74"/>
  <c r="AO17" i="74" a="1"/>
  <c r="AO17" i="74"/>
  <c r="AO18" i="74" a="1"/>
  <c r="AO18" i="74"/>
  <c r="AO19" i="74" a="1"/>
  <c r="AO19" i="74"/>
  <c r="AO20" i="74" a="1"/>
  <c r="AO20" i="74"/>
  <c r="AO21" i="74" a="1"/>
  <c r="AO21" i="74"/>
  <c r="AO22" i="74" a="1"/>
  <c r="AO22" i="74"/>
  <c r="AO23" i="74" a="1"/>
  <c r="AO23" i="74"/>
  <c r="AO24" i="74" a="1"/>
  <c r="AO24" i="74"/>
  <c r="AO25" i="74" a="1"/>
  <c r="AO25" i="74"/>
  <c r="AO26" i="74" a="1"/>
  <c r="AO26" i="74"/>
  <c r="AO27" i="74" a="1"/>
  <c r="AO27" i="74"/>
  <c r="AO28" i="74" a="1"/>
  <c r="AO28" i="74"/>
  <c r="AO29" i="74" a="1"/>
  <c r="AO29" i="74"/>
  <c r="AO30" i="74" a="1"/>
  <c r="AO30" i="74"/>
  <c r="AO31" i="74" a="1"/>
  <c r="AO31" i="74"/>
  <c r="AO32" i="74" a="1"/>
  <c r="AO32" i="74"/>
  <c r="AO33" i="74" a="1"/>
  <c r="AO33" i="74"/>
  <c r="AO34" i="74" a="1"/>
  <c r="AO34" i="74"/>
  <c r="AO35" i="74" a="1"/>
  <c r="AO35" i="74"/>
  <c r="AO36" i="74" a="1"/>
  <c r="AO36" i="74"/>
  <c r="AO37" i="74" a="1"/>
  <c r="AO37" i="74"/>
  <c r="AG6" i="74" a="1"/>
  <c r="AG6" i="74"/>
  <c r="AG3" i="74" a="1"/>
  <c r="AG3" i="74"/>
  <c r="AG4" i="74" a="1"/>
  <c r="AG4" i="74"/>
  <c r="AG5" i="74" a="1"/>
  <c r="AG5" i="74"/>
  <c r="AG7" i="74" a="1"/>
  <c r="AG7" i="74"/>
  <c r="AG8" i="74" a="1"/>
  <c r="AG8" i="74"/>
  <c r="W6" i="74"/>
  <c r="W7" i="74"/>
  <c r="W8" i="74"/>
  <c r="W9" i="74"/>
  <c r="W10" i="74"/>
  <c r="W11" i="74"/>
  <c r="AB40" i="74"/>
  <c r="AD40" i="74"/>
  <c r="W12" i="74"/>
  <c r="AB41" i="74"/>
  <c r="AD41" i="74"/>
  <c r="W13" i="74"/>
  <c r="AB39" i="74"/>
  <c r="AD39" i="74"/>
  <c r="W14" i="74"/>
  <c r="W15" i="74"/>
  <c r="W16" i="74"/>
  <c r="W17" i="74"/>
  <c r="W18" i="74"/>
  <c r="W19" i="74"/>
  <c r="W20" i="74"/>
  <c r="AB42" i="74"/>
  <c r="AD42" i="74"/>
  <c r="W21" i="74"/>
  <c r="AB43" i="74"/>
  <c r="AD43" i="74"/>
  <c r="W22" i="74"/>
  <c r="AB44" i="74"/>
  <c r="AD44" i="74"/>
  <c r="W23" i="74"/>
  <c r="W24" i="74"/>
  <c r="AB35" i="74"/>
  <c r="AD35" i="74"/>
  <c r="W25" i="74"/>
  <c r="AB36" i="74"/>
  <c r="AD36" i="74"/>
  <c r="W26" i="74"/>
  <c r="W27" i="74"/>
  <c r="AB37" i="74"/>
  <c r="AD37" i="74"/>
  <c r="W28" i="74"/>
  <c r="AB38" i="74"/>
  <c r="AD38" i="74"/>
  <c r="W29" i="74"/>
  <c r="W30" i="74"/>
  <c r="W31" i="74"/>
  <c r="W32" i="74"/>
  <c r="W33" i="74"/>
  <c r="W34" i="74"/>
  <c r="W35" i="74"/>
  <c r="W5" i="74"/>
  <c r="W36" i="74"/>
  <c r="W40" i="74"/>
  <c r="W41" i="74"/>
  <c r="W42" i="74"/>
  <c r="W43" i="74"/>
  <c r="W44" i="74"/>
  <c r="W45" i="74"/>
  <c r="W46" i="74"/>
  <c r="W47" i="74"/>
  <c r="AC46" i="23" a="1"/>
  <c r="AC46" i="23"/>
  <c r="AC47" i="23" a="1"/>
  <c r="AC47" i="23"/>
  <c r="AC48" i="23" a="1"/>
  <c r="AC48" i="23"/>
  <c r="AB28" i="74"/>
  <c r="AD28" i="74"/>
  <c r="AB29" i="74"/>
  <c r="AD29" i="74"/>
  <c r="AG42" i="53" a="1"/>
  <c r="AG42" i="53"/>
  <c r="AI8" i="53" a="1"/>
  <c r="AI8" i="53"/>
  <c r="AI3" i="53" a="1"/>
  <c r="AI3" i="53"/>
  <c r="AI4" i="53" a="1"/>
  <c r="AI4" i="53"/>
  <c r="AI5" i="53" a="1"/>
  <c r="AI5" i="53"/>
  <c r="AI6" i="53" a="1"/>
  <c r="AI6" i="53"/>
  <c r="AI7" i="53" a="1"/>
  <c r="AI7" i="53"/>
  <c r="AI9" i="53" a="1"/>
  <c r="AI9" i="53"/>
  <c r="AI10" i="53" a="1"/>
  <c r="AI10" i="53"/>
  <c r="AI11" i="53" a="1"/>
  <c r="AI11" i="53"/>
  <c r="AI12" i="53" a="1"/>
  <c r="AI12" i="53"/>
  <c r="AI13" i="53" a="1"/>
  <c r="AI13" i="53"/>
  <c r="AI14" i="53" a="1"/>
  <c r="AI14" i="53"/>
  <c r="AI15" i="53" a="1"/>
  <c r="AI15" i="53"/>
  <c r="AI16" i="53" a="1"/>
  <c r="AI16" i="53"/>
  <c r="AI17" i="53" a="1"/>
  <c r="AI17" i="53"/>
  <c r="AI18" i="53" a="1"/>
  <c r="AI18" i="53"/>
  <c r="AI28" i="53" a="1"/>
  <c r="AI28" i="53"/>
  <c r="AI29" i="53" a="1"/>
  <c r="AI29" i="53"/>
  <c r="AI30" i="53" a="1"/>
  <c r="AI30" i="53"/>
  <c r="AI31" i="53" a="1"/>
  <c r="AI31" i="53"/>
  <c r="AI32" i="53" a="1"/>
  <c r="AI32" i="53"/>
  <c r="AI33" i="53" a="1"/>
  <c r="AI33" i="53"/>
  <c r="AI34" i="53" a="1"/>
  <c r="AI34" i="53"/>
  <c r="AI35" i="53" a="1"/>
  <c r="AI35" i="53"/>
  <c r="AI36" i="53" a="1"/>
  <c r="AI36" i="53"/>
  <c r="AI37" i="53" a="1"/>
  <c r="AI37" i="53"/>
  <c r="AO1" i="74"/>
  <c r="W38" i="74"/>
  <c r="W37" i="74"/>
  <c r="AD31" i="74"/>
  <c r="KK26" i="1"/>
  <c r="KL26" i="1"/>
  <c r="KO26" i="1"/>
  <c r="KQ26" i="1"/>
  <c r="KP26" i="1"/>
  <c r="KS26" i="1"/>
  <c r="KN26" i="1"/>
  <c r="KM26" i="1"/>
  <c r="A274" i="53" a="1"/>
  <c r="A274" i="53"/>
  <c r="AI2" i="53" a="1"/>
  <c r="AI2" i="53"/>
  <c r="AI1" i="53"/>
  <c r="A275" i="53" a="1"/>
  <c r="A275" i="53"/>
  <c r="A276" i="53" a="1"/>
  <c r="A276" i="53"/>
  <c r="A277" i="53" a="1"/>
  <c r="A277" i="53"/>
  <c r="A278" i="53" a="1"/>
  <c r="A278" i="53"/>
  <c r="A279" i="53" a="1"/>
  <c r="A279" i="53"/>
  <c r="A280" i="53" a="1"/>
  <c r="A280" i="53"/>
  <c r="A281" i="53" a="1"/>
  <c r="A281" i="53"/>
  <c r="AJ42" i="23" a="1"/>
  <c r="AJ42" i="23"/>
  <c r="V41" i="23"/>
  <c r="X41" i="23"/>
  <c r="V42" i="23"/>
  <c r="X42" i="23"/>
  <c r="V43" i="23"/>
  <c r="X43" i="23"/>
  <c r="V44" i="23"/>
  <c r="X44" i="23"/>
  <c r="V34" i="23"/>
  <c r="X34" i="23"/>
  <c r="V35" i="23"/>
  <c r="X35" i="23"/>
  <c r="V36" i="23"/>
  <c r="X36" i="23"/>
  <c r="V37" i="23"/>
  <c r="X37" i="23"/>
  <c r="X29" i="23"/>
  <c r="V40" i="23"/>
  <c r="X40" i="23"/>
  <c r="Q35" i="23"/>
  <c r="AE9" i="23" a="1"/>
  <c r="AE9" i="23"/>
  <c r="V26" i="54"/>
  <c r="X26" i="54"/>
  <c r="AI3" i="23" a="1"/>
  <c r="AI3" i="23"/>
  <c r="AI59" i="23" a="1"/>
  <c r="AI59" i="23"/>
  <c r="AI58" i="23" a="1"/>
  <c r="AI58" i="23"/>
  <c r="AI57" i="23" a="1"/>
  <c r="AI57" i="23"/>
  <c r="AI56" i="23" a="1"/>
  <c r="AI56" i="23"/>
  <c r="AI55" i="23" a="1"/>
  <c r="AI55" i="23"/>
  <c r="AI54" i="23" a="1"/>
  <c r="AI54" i="23"/>
  <c r="AI53" i="23" a="1"/>
  <c r="AI53" i="23"/>
  <c r="AI52" i="23" a="1"/>
  <c r="AI52" i="23"/>
  <c r="AI50" i="23" a="1"/>
  <c r="AI50" i="23"/>
  <c r="AI49" i="23" a="1"/>
  <c r="AI49" i="23"/>
  <c r="AI48" i="23" a="1"/>
  <c r="AI48" i="23"/>
  <c r="AI47" i="23" a="1"/>
  <c r="AI47" i="23"/>
  <c r="AI46" i="23" a="1"/>
  <c r="AI46" i="23"/>
  <c r="AI45" i="23" a="1"/>
  <c r="AI45" i="23"/>
  <c r="AI44" i="23" a="1"/>
  <c r="AI44" i="23"/>
  <c r="AI43" i="23" a="1"/>
  <c r="AI43" i="23"/>
  <c r="AI42" i="23" a="1"/>
  <c r="AI42" i="23"/>
  <c r="AI41" i="23" a="1"/>
  <c r="AI41" i="23"/>
  <c r="AI40" i="23" a="1"/>
  <c r="AI40" i="23"/>
  <c r="AI39" i="23" a="1"/>
  <c r="AI39" i="23"/>
  <c r="AI38" i="23" a="1"/>
  <c r="AI38" i="23"/>
  <c r="AI37" i="23" a="1"/>
  <c r="AI37" i="23"/>
  <c r="AI36" i="23" a="1"/>
  <c r="AI36" i="23"/>
  <c r="AI35" i="23" a="1"/>
  <c r="AI35" i="23"/>
  <c r="AI34" i="23" a="1"/>
  <c r="AI34" i="23"/>
  <c r="AI33" i="23" a="1"/>
  <c r="AI33" i="23"/>
  <c r="AI32" i="23" a="1"/>
  <c r="AI32" i="23"/>
  <c r="AI31" i="23" a="1"/>
  <c r="AI31" i="23"/>
  <c r="AI30" i="23" a="1"/>
  <c r="AI30" i="23"/>
  <c r="AI29" i="23" a="1"/>
  <c r="AI29" i="23"/>
  <c r="AI28" i="23" a="1"/>
  <c r="AI28" i="23"/>
  <c r="AI27" i="23" a="1"/>
  <c r="AI27" i="23"/>
  <c r="AI26" i="23" a="1"/>
  <c r="AI26" i="23"/>
  <c r="AI25" i="23" a="1"/>
  <c r="AI25" i="23"/>
  <c r="AI24" i="23" a="1"/>
  <c r="AI24" i="23"/>
  <c r="AI23" i="23" a="1"/>
  <c r="AI23" i="23"/>
  <c r="AI22" i="23" a="1"/>
  <c r="AI22" i="23"/>
  <c r="AI21" i="23" a="1"/>
  <c r="AI21" i="23"/>
  <c r="AI20" i="23" a="1"/>
  <c r="AI20" i="23"/>
  <c r="AI19" i="23" a="1"/>
  <c r="AI19" i="23"/>
  <c r="AI17" i="23" a="1"/>
  <c r="AI17" i="23"/>
  <c r="AI16" i="23" a="1"/>
  <c r="AI16" i="23"/>
  <c r="AI15" i="23" a="1"/>
  <c r="AI15" i="23"/>
  <c r="AI14" i="23" a="1"/>
  <c r="AI14" i="23"/>
  <c r="AI13" i="23" a="1"/>
  <c r="AI13" i="23"/>
  <c r="AI12" i="23" a="1"/>
  <c r="AI12" i="23"/>
  <c r="AI11" i="23" a="1"/>
  <c r="AI11" i="23"/>
  <c r="AI10" i="23" a="1"/>
  <c r="AI10" i="23"/>
  <c r="AI9" i="23" a="1"/>
  <c r="AI9" i="23"/>
  <c r="AI8" i="23" a="1"/>
  <c r="AI8" i="23"/>
  <c r="AI7" i="23" a="1"/>
  <c r="AI7" i="23"/>
  <c r="AI6" i="23" a="1"/>
  <c r="AI6" i="23"/>
  <c r="AI5" i="23" a="1"/>
  <c r="AI5" i="23"/>
  <c r="AI4" i="23" a="1"/>
  <c r="AI4" i="23"/>
  <c r="AI1" i="23" a="1"/>
  <c r="AI1" i="23"/>
  <c r="AI51" i="23" a="1"/>
  <c r="AI51" i="23"/>
  <c r="P3" i="53"/>
  <c r="LD35" i="3"/>
  <c r="MH30" i="3"/>
  <c r="MH22" i="3"/>
  <c r="MA23" i="3"/>
  <c r="MA22" i="3"/>
  <c r="LZ44" i="3"/>
  <c r="LZ48" i="3"/>
  <c r="LY22" i="3"/>
  <c r="LT23" i="3"/>
  <c r="LT44" i="3"/>
  <c r="LT48" i="3"/>
  <c r="KF44" i="3"/>
  <c r="KF48" i="3"/>
  <c r="JY22" i="3"/>
  <c r="KF130" i="3"/>
  <c r="KF36" i="3"/>
  <c r="JB124" i="3"/>
  <c r="JM130" i="3"/>
  <c r="JM36" i="3"/>
  <c r="KZ124" i="3"/>
  <c r="KY22" i="3"/>
  <c r="KV23" i="3"/>
  <c r="KU22" i="3"/>
  <c r="KT23" i="3"/>
  <c r="KR23" i="3"/>
  <c r="KN44" i="3"/>
  <c r="KN48" i="3"/>
  <c r="JL124" i="3"/>
  <c r="JL23" i="3"/>
  <c r="JG23" i="3"/>
  <c r="JD23" i="3"/>
  <c r="JB44" i="3"/>
  <c r="JB48" i="3"/>
  <c r="IX23" i="3"/>
  <c r="IU23" i="3"/>
  <c r="IS22" i="3"/>
  <c r="IS44" i="3"/>
  <c r="IS48" i="3"/>
  <c r="IR124" i="3"/>
  <c r="IL23" i="3"/>
  <c r="HY44" i="3"/>
  <c r="HY48" i="3"/>
  <c r="HS23" i="3"/>
  <c r="HR22" i="3"/>
  <c r="HL111" i="3"/>
  <c r="HE44" i="3"/>
  <c r="HE48" i="3"/>
  <c r="HD124" i="3"/>
  <c r="GZ22" i="3"/>
  <c r="GL23" i="3"/>
  <c r="GL22" i="3"/>
  <c r="GI22" i="3"/>
  <c r="GH23" i="3"/>
  <c r="GC124" i="3"/>
  <c r="GC111" i="3"/>
  <c r="GB111" i="3"/>
  <c r="FP111" i="3"/>
  <c r="FP44" i="3"/>
  <c r="FP48" i="3"/>
  <c r="FL22" i="3"/>
  <c r="FI44" i="3"/>
  <c r="FI48" i="3"/>
  <c r="EY44" i="3"/>
  <c r="EY48" i="3"/>
  <c r="EV23" i="3"/>
  <c r="EV22" i="3"/>
  <c r="ET23" i="3"/>
  <c r="ET22" i="3"/>
  <c r="ER23" i="3"/>
  <c r="EQ23" i="3"/>
  <c r="EM44" i="3"/>
  <c r="EM48" i="3"/>
  <c r="EI44" i="3"/>
  <c r="EI48" i="3"/>
  <c r="EH111" i="3"/>
  <c r="EB124" i="3"/>
  <c r="EA124" i="3"/>
  <c r="EA23" i="3"/>
  <c r="DW44" i="3"/>
  <c r="DW48" i="3"/>
  <c r="DU22" i="3"/>
  <c r="DS23" i="3"/>
  <c r="DQ23" i="3"/>
  <c r="DP23" i="3"/>
  <c r="DP22" i="3"/>
  <c r="DN23" i="3"/>
  <c r="DI23" i="3"/>
  <c r="DH44" i="3"/>
  <c r="DH48" i="3"/>
  <c r="DF124" i="3"/>
  <c r="DE23" i="3"/>
  <c r="CZ111" i="3"/>
  <c r="CV23" i="3"/>
  <c r="CV44" i="3"/>
  <c r="CV48" i="3"/>
  <c r="CO124" i="3"/>
  <c r="CN124" i="3"/>
  <c r="CM44" i="3"/>
  <c r="CM48" i="3"/>
  <c r="BZ44" i="3"/>
  <c r="BZ48" i="3"/>
  <c r="BU44" i="3"/>
  <c r="BU48" i="3"/>
  <c r="JB130" i="3"/>
  <c r="JB36" i="3"/>
  <c r="LI130" i="3"/>
  <c r="KM130" i="3"/>
  <c r="KM36" i="3"/>
  <c r="AX130" i="3"/>
  <c r="CT130" i="3"/>
  <c r="Q130" i="3"/>
  <c r="EP34" i="3"/>
  <c r="CC130" i="3"/>
  <c r="HR130" i="3"/>
  <c r="BP130" i="3"/>
  <c r="EL130" i="3"/>
  <c r="EL36" i="3"/>
  <c r="FZ35" i="3"/>
  <c r="CF130" i="3"/>
  <c r="DT130" i="3"/>
  <c r="FT34" i="3"/>
  <c r="DD130" i="3"/>
  <c r="AD130" i="3"/>
  <c r="AD36" i="3"/>
  <c r="BO33" i="3"/>
  <c r="G130" i="3"/>
  <c r="AN130" i="3"/>
  <c r="CJ130" i="3"/>
  <c r="JR34" i="3"/>
  <c r="GX130" i="3"/>
  <c r="GX36" i="3"/>
  <c r="EQ130" i="3"/>
  <c r="W130" i="3"/>
  <c r="BE44" i="3"/>
  <c r="BE48" i="3"/>
  <c r="AS44" i="3"/>
  <c r="AS48" i="3"/>
  <c r="C23" i="3"/>
  <c r="C22" i="3"/>
  <c r="Z25" i="3"/>
  <c r="AA25" i="3"/>
  <c r="AC25" i="3"/>
  <c r="T25" i="3"/>
  <c r="V25" i="3"/>
  <c r="P22" i="3"/>
  <c r="N23" i="3"/>
  <c r="M22" i="3"/>
  <c r="J23" i="3"/>
  <c r="H23" i="3"/>
  <c r="G23" i="3"/>
  <c r="Q23" i="3"/>
  <c r="Z22" i="3"/>
  <c r="AQ22" i="3"/>
  <c r="AO23" i="3"/>
  <c r="AH23" i="3"/>
  <c r="BD23" i="3"/>
  <c r="AU22" i="3"/>
  <c r="CC23" i="3"/>
  <c r="CW23" i="3"/>
  <c r="IH23" i="3"/>
  <c r="IC22" i="3"/>
  <c r="HU23" i="3"/>
  <c r="GI23" i="3"/>
  <c r="GG22" i="3"/>
  <c r="FZ23" i="3"/>
  <c r="EN23" i="3"/>
  <c r="EJ22" i="3"/>
  <c r="EB23" i="3"/>
  <c r="DZ22" i="3"/>
  <c r="JE23" i="3"/>
  <c r="IY23" i="3"/>
  <c r="KA23" i="3"/>
  <c r="LQ23" i="3"/>
  <c r="LW23" i="3"/>
  <c r="MI23" i="3"/>
  <c r="NB25" i="3"/>
  <c r="MM25" i="3"/>
  <c r="ML25" i="3"/>
  <c r="MK25" i="3"/>
  <c r="MJ25" i="3"/>
  <c r="MI25" i="3"/>
  <c r="LP25" i="3"/>
  <c r="LO25" i="3"/>
  <c r="LN25" i="3"/>
  <c r="LA25" i="3"/>
  <c r="KZ25" i="3"/>
  <c r="KY25" i="3"/>
  <c r="KX25" i="3"/>
  <c r="KW25" i="3"/>
  <c r="KV25" i="3"/>
  <c r="KU25" i="3"/>
  <c r="KT25" i="3"/>
  <c r="KG25" i="3"/>
  <c r="KF25" i="3"/>
  <c r="KE25" i="3"/>
  <c r="KD25" i="3"/>
  <c r="KC25" i="3"/>
  <c r="KB25" i="3"/>
  <c r="KA25" i="3"/>
  <c r="JZ25" i="3"/>
  <c r="JK25" i="3"/>
  <c r="JJ25" i="3"/>
  <c r="JI25" i="3"/>
  <c r="JH25" i="3"/>
  <c r="JG25" i="3"/>
  <c r="JF25" i="3"/>
  <c r="IR25" i="3"/>
  <c r="IQ25" i="3"/>
  <c r="IP25" i="3"/>
  <c r="IO25" i="3"/>
  <c r="IN25" i="3"/>
  <c r="IL25" i="3"/>
  <c r="IK25" i="3"/>
  <c r="HY25" i="3"/>
  <c r="HX25" i="3"/>
  <c r="HW25" i="3"/>
  <c r="HV25" i="3"/>
  <c r="HU25" i="3"/>
  <c r="HS25" i="3"/>
  <c r="HR25" i="3"/>
  <c r="HQ25" i="3"/>
  <c r="HE25" i="3"/>
  <c r="HD25" i="3"/>
  <c r="HC25" i="3"/>
  <c r="HB25" i="3"/>
  <c r="HA25" i="3"/>
  <c r="GZ25" i="3"/>
  <c r="GY25" i="3"/>
  <c r="GX25" i="3"/>
  <c r="GW25" i="3"/>
  <c r="GH25" i="3"/>
  <c r="GC25" i="3"/>
  <c r="FQ25" i="3"/>
  <c r="FP25" i="3"/>
  <c r="FO25" i="3"/>
  <c r="FN25" i="3"/>
  <c r="FM25" i="3"/>
  <c r="FL25" i="3"/>
  <c r="FK25" i="3"/>
  <c r="FJ25" i="3"/>
  <c r="FI25" i="3"/>
  <c r="EV25" i="3"/>
  <c r="EU25" i="3"/>
  <c r="ET25" i="3"/>
  <c r="ES25" i="3"/>
  <c r="ER25" i="3"/>
  <c r="EQ25" i="3"/>
  <c r="EO25" i="3"/>
  <c r="EA25" i="3"/>
  <c r="DZ25" i="3"/>
  <c r="DY25" i="3"/>
  <c r="DX25" i="3"/>
  <c r="DW25" i="3"/>
  <c r="DV25" i="3"/>
  <c r="DU25" i="3"/>
  <c r="DI25" i="3"/>
  <c r="DH25" i="3"/>
  <c r="DF25" i="3"/>
  <c r="DE25" i="3"/>
  <c r="DD25" i="3"/>
  <c r="DC25" i="3"/>
  <c r="DB25" i="3"/>
  <c r="DA25" i="3"/>
  <c r="CO25" i="3"/>
  <c r="CN25" i="3"/>
  <c r="CM25" i="3"/>
  <c r="CL25" i="3"/>
  <c r="CK25" i="3"/>
  <c r="CJ25" i="3"/>
  <c r="CI25" i="3"/>
  <c r="CH25" i="3"/>
  <c r="CG25" i="3"/>
  <c r="BP25" i="3"/>
  <c r="BO25" i="3"/>
  <c r="BJ25" i="3"/>
  <c r="BI25" i="3"/>
  <c r="BH25" i="3"/>
  <c r="AU25" i="3"/>
  <c r="AT25" i="3"/>
  <c r="AS25" i="3"/>
  <c r="AR25" i="3"/>
  <c r="AP25" i="3"/>
  <c r="AO25" i="3"/>
  <c r="AN25" i="3"/>
  <c r="P25" i="3"/>
  <c r="O25" i="3"/>
  <c r="N25" i="3"/>
  <c r="M25" i="3"/>
  <c r="L25" i="3"/>
  <c r="K25" i="3"/>
  <c r="J25" i="3"/>
  <c r="LB35" i="3"/>
  <c r="LL64" i="3"/>
  <c r="LL70" i="3"/>
  <c r="IE8" i="1"/>
  <c r="IE11" i="1"/>
  <c r="LG9" i="1"/>
  <c r="LG8" i="1"/>
  <c r="LI20" i="3"/>
  <c r="LI67" i="3"/>
  <c r="LI91" i="3"/>
  <c r="LI95" i="3"/>
  <c r="LI99" i="3"/>
  <c r="LG52" i="3"/>
  <c r="LG20" i="3"/>
  <c r="LG67" i="3"/>
  <c r="LG99" i="3"/>
  <c r="EC10" i="3"/>
  <c r="EC64" i="3"/>
  <c r="FW111" i="3"/>
  <c r="FW10" i="3"/>
  <c r="AP64" i="3"/>
  <c r="AP10" i="3"/>
  <c r="AP17" i="3"/>
  <c r="CL10" i="3"/>
  <c r="CL64" i="3"/>
  <c r="KO64" i="3"/>
  <c r="KO10" i="3"/>
  <c r="KO17" i="3"/>
  <c r="BF10" i="3"/>
  <c r="BF64" i="3"/>
  <c r="MB10" i="3"/>
  <c r="FT64" i="3"/>
  <c r="FT10" i="3"/>
  <c r="CX10" i="3"/>
  <c r="EW57" i="3"/>
  <c r="EW64" i="3"/>
  <c r="EW10" i="3"/>
  <c r="EC51" i="3"/>
  <c r="JD6" i="3"/>
  <c r="FA10" i="3"/>
  <c r="JF10" i="3"/>
  <c r="H6" i="3"/>
  <c r="KG10" i="3"/>
  <c r="HP64" i="3"/>
  <c r="FY6" i="3"/>
  <c r="KK6" i="3"/>
  <c r="GK6" i="3"/>
  <c r="AB6" i="3"/>
  <c r="CU64" i="3"/>
  <c r="AJ10" i="3"/>
  <c r="CV57" i="3"/>
  <c r="CV64" i="3"/>
  <c r="HF57" i="3"/>
  <c r="HF10" i="3"/>
  <c r="GM6" i="3"/>
  <c r="CM6" i="3"/>
  <c r="CS10" i="3"/>
  <c r="JY64" i="3"/>
  <c r="AJ64" i="3"/>
  <c r="AL64" i="3"/>
  <c r="JN64" i="3"/>
  <c r="JN51" i="3"/>
  <c r="EY64" i="3"/>
  <c r="BT64" i="3"/>
  <c r="DB57" i="3"/>
  <c r="DB64" i="3"/>
  <c r="HO57" i="3"/>
  <c r="HO64" i="3"/>
  <c r="LJ6" i="3"/>
  <c r="HW6" i="3"/>
  <c r="FG64" i="3"/>
  <c r="BF6" i="3"/>
  <c r="HM6" i="3"/>
  <c r="CS111" i="3"/>
  <c r="CB6" i="3"/>
  <c r="GC64" i="3"/>
  <c r="DX64" i="3"/>
  <c r="CE6" i="3"/>
  <c r="CE17" i="3"/>
  <c r="ET10" i="3"/>
  <c r="HP10" i="3"/>
  <c r="EM6" i="3"/>
  <c r="CD6" i="3"/>
  <c r="CM57" i="3"/>
  <c r="CM64" i="3"/>
  <c r="HF6" i="3"/>
  <c r="HF17" i="3"/>
  <c r="EE64" i="3"/>
  <c r="DE57" i="3"/>
  <c r="DE10" i="3"/>
  <c r="DE17" i="3"/>
  <c r="EN57" i="3"/>
  <c r="EN10" i="3"/>
  <c r="EN17" i="3"/>
  <c r="FT6" i="3"/>
  <c r="HY57" i="3"/>
  <c r="HY64" i="3"/>
  <c r="EV64" i="3"/>
  <c r="EC6" i="3"/>
  <c r="CI6" i="3"/>
  <c r="BC6" i="3"/>
  <c r="F6" i="3"/>
  <c r="IN64" i="3"/>
  <c r="ET64" i="3"/>
  <c r="AN6" i="3"/>
  <c r="BN17" i="3"/>
  <c r="GW6" i="3"/>
  <c r="JD57" i="3"/>
  <c r="JD64" i="3"/>
  <c r="HZ111" i="3"/>
  <c r="FN10" i="3"/>
  <c r="CK6" i="3"/>
  <c r="LL6" i="3"/>
  <c r="HG64" i="3"/>
  <c r="BK57" i="3"/>
  <c r="BK64" i="3"/>
  <c r="II57" i="3"/>
  <c r="II64" i="3"/>
  <c r="LE10" i="3"/>
  <c r="JV6" i="3"/>
  <c r="AM57" i="3"/>
  <c r="AM64" i="3"/>
  <c r="AN57" i="3"/>
  <c r="AN10" i="3"/>
  <c r="AO57" i="3"/>
  <c r="CT57" i="3"/>
  <c r="CT10" i="3"/>
  <c r="DT6" i="3"/>
  <c r="GC6" i="3"/>
  <c r="HP6" i="3"/>
  <c r="BX64" i="3"/>
  <c r="AH6" i="3"/>
  <c r="BA6" i="3"/>
  <c r="BH6" i="3"/>
  <c r="AY10" i="3"/>
  <c r="IC104" i="3"/>
  <c r="IC10" i="3"/>
  <c r="JY6" i="3"/>
  <c r="HC64" i="3"/>
  <c r="BZ64" i="3"/>
  <c r="I57" i="3"/>
  <c r="I10" i="3"/>
  <c r="I17" i="3"/>
  <c r="BH57" i="3"/>
  <c r="BZ6" i="3"/>
  <c r="EI6" i="3"/>
  <c r="FE6" i="3"/>
  <c r="GQ64" i="3"/>
  <c r="BN64" i="3"/>
  <c r="IB10" i="3"/>
  <c r="FX111" i="3"/>
  <c r="FB104" i="3"/>
  <c r="FB10" i="3"/>
  <c r="FB17" i="3"/>
  <c r="LT111" i="3"/>
  <c r="JO64" i="3"/>
  <c r="CZ10" i="3"/>
  <c r="DW6" i="3"/>
  <c r="EF57" i="3"/>
  <c r="EF10" i="3"/>
  <c r="FE57" i="3"/>
  <c r="FE64" i="3"/>
  <c r="IT6" i="3"/>
  <c r="IT17" i="3"/>
  <c r="JR10" i="3"/>
  <c r="R6" i="3"/>
  <c r="J6" i="3"/>
  <c r="IV104" i="3"/>
  <c r="IV10" i="3"/>
  <c r="FZ111" i="3"/>
  <c r="AD6" i="3"/>
  <c r="LR6" i="3"/>
  <c r="DD17" i="3"/>
  <c r="G64" i="3"/>
  <c r="CL6" i="3"/>
  <c r="CL17" i="3"/>
  <c r="GI6" i="3"/>
  <c r="GL6" i="3"/>
  <c r="HW57" i="3"/>
  <c r="HW64" i="3"/>
  <c r="JK6" i="3"/>
  <c r="HS10" i="3"/>
  <c r="GZ64" i="3"/>
  <c r="BD6" i="3"/>
  <c r="FU6" i="3"/>
  <c r="CO10" i="3"/>
  <c r="CO17" i="3"/>
  <c r="CU6" i="3"/>
  <c r="FP64" i="3"/>
  <c r="EU57" i="3"/>
  <c r="BS57" i="3"/>
  <c r="BS64" i="3"/>
  <c r="EP57" i="3"/>
  <c r="EP10" i="3"/>
  <c r="EP17" i="3"/>
  <c r="DO6" i="3"/>
  <c r="FO6" i="3"/>
  <c r="JE6" i="3"/>
  <c r="Z6" i="3"/>
  <c r="AE6" i="3"/>
  <c r="AU6" i="3"/>
  <c r="AS6" i="3"/>
  <c r="LZ64" i="3"/>
  <c r="BX6" i="3"/>
  <c r="EH6" i="3"/>
  <c r="LQ10" i="3"/>
  <c r="JN10" i="3"/>
  <c r="FD6" i="3"/>
  <c r="BD111" i="3"/>
  <c r="LT6" i="3"/>
  <c r="EQ64" i="3"/>
  <c r="LX64" i="3"/>
  <c r="L57" i="3"/>
  <c r="L10" i="3"/>
  <c r="L17" i="3"/>
  <c r="CX6" i="3"/>
  <c r="DO57" i="3"/>
  <c r="DO64" i="3"/>
  <c r="DO10" i="3"/>
  <c r="HQ10" i="3"/>
  <c r="HH64" i="3"/>
  <c r="EQ6" i="3"/>
  <c r="E64" i="3"/>
  <c r="AG64" i="3"/>
  <c r="FN6" i="3"/>
  <c r="CT111" i="3"/>
  <c r="CC6" i="3"/>
  <c r="MF6" i="3"/>
  <c r="MF57" i="3"/>
  <c r="MF64" i="3"/>
  <c r="KI6" i="3"/>
  <c r="KI57" i="3"/>
  <c r="KI10" i="3"/>
  <c r="KI64" i="3"/>
  <c r="AQ57" i="3"/>
  <c r="AQ10" i="3"/>
  <c r="AQ17" i="3"/>
  <c r="FI57" i="3"/>
  <c r="FI64" i="3"/>
  <c r="GW10" i="3"/>
  <c r="GW17" i="3"/>
  <c r="GW64" i="3"/>
  <c r="GY10" i="3"/>
  <c r="GY64" i="3"/>
  <c r="ES57" i="3"/>
  <c r="ES64" i="3"/>
  <c r="ES6" i="3"/>
  <c r="EA57" i="3"/>
  <c r="EA64" i="3"/>
  <c r="CQ57" i="3"/>
  <c r="CQ10" i="3"/>
  <c r="AF57" i="3"/>
  <c r="AF64" i="3"/>
  <c r="GX104" i="3"/>
  <c r="GX10" i="3"/>
  <c r="GX6" i="3"/>
  <c r="EL104" i="3"/>
  <c r="EL10" i="3"/>
  <c r="EL6" i="3"/>
  <c r="EL17" i="3"/>
  <c r="FJ104" i="3"/>
  <c r="FJ111" i="3"/>
  <c r="KL57" i="3"/>
  <c r="KL64" i="3"/>
  <c r="FL6" i="3"/>
  <c r="EI57" i="3"/>
  <c r="EI64" i="3"/>
  <c r="EI10" i="3"/>
  <c r="CG64" i="3"/>
  <c r="BC64" i="3"/>
  <c r="LD104" i="3"/>
  <c r="LD10" i="3"/>
  <c r="LD6" i="3"/>
  <c r="FH10" i="3"/>
  <c r="FH64" i="3"/>
  <c r="BI57" i="3"/>
  <c r="BI64" i="3"/>
  <c r="IR6" i="3"/>
  <c r="IR104" i="3"/>
  <c r="IR111" i="3"/>
  <c r="IR98" i="3"/>
  <c r="LY6" i="3"/>
  <c r="LY57" i="3"/>
  <c r="LY64" i="3"/>
  <c r="AE64" i="3"/>
  <c r="ER57" i="3"/>
  <c r="ER10" i="3"/>
  <c r="ER6" i="3"/>
  <c r="DZ57" i="3"/>
  <c r="DZ10" i="3"/>
  <c r="DZ64" i="3"/>
  <c r="DZ6" i="3"/>
  <c r="DQ64" i="3"/>
  <c r="DG57" i="3"/>
  <c r="DG6" i="3"/>
  <c r="CY57" i="3"/>
  <c r="CY64" i="3"/>
  <c r="LJ10" i="3"/>
  <c r="LJ17" i="3"/>
  <c r="EV104" i="3"/>
  <c r="EV10" i="3"/>
  <c r="EV6" i="3"/>
  <c r="MA6" i="3"/>
  <c r="MA57" i="3"/>
  <c r="MA64" i="3"/>
  <c r="FA6" i="3"/>
  <c r="HZ64" i="3"/>
  <c r="KV57" i="3"/>
  <c r="KV64" i="3"/>
  <c r="KV6" i="3"/>
  <c r="FK57" i="3"/>
  <c r="FK64" i="3"/>
  <c r="CF104" i="3"/>
  <c r="CF10" i="3"/>
  <c r="J57" i="3"/>
  <c r="J64" i="3"/>
  <c r="BA57" i="3"/>
  <c r="BA10" i="3"/>
  <c r="LJ64" i="3"/>
  <c r="LA57" i="3"/>
  <c r="LA64" i="3"/>
  <c r="LA6" i="3"/>
  <c r="KK64" i="3"/>
  <c r="EH57" i="3"/>
  <c r="EH10" i="3"/>
  <c r="EH17" i="3"/>
  <c r="EH64" i="3"/>
  <c r="DY64" i="3"/>
  <c r="HU104" i="3"/>
  <c r="AK104" i="3"/>
  <c r="AK10" i="3"/>
  <c r="AK6" i="3"/>
  <c r="AK17" i="3"/>
  <c r="X104" i="3"/>
  <c r="X10" i="3"/>
  <c r="X6" i="3"/>
  <c r="KA64" i="3"/>
  <c r="GC17" i="3"/>
  <c r="CI64" i="3"/>
  <c r="CD10" i="3"/>
  <c r="HM10" i="3"/>
  <c r="JI10" i="3"/>
  <c r="FJ57" i="3"/>
  <c r="FJ6" i="3"/>
  <c r="AY6" i="3"/>
  <c r="LC10" i="3"/>
  <c r="IG104" i="3"/>
  <c r="IG10" i="3"/>
  <c r="IG6" i="3"/>
  <c r="IG17" i="3"/>
  <c r="HY104" i="3"/>
  <c r="HY10" i="3"/>
  <c r="HY6" i="3"/>
  <c r="EQ10" i="3"/>
  <c r="EQ17" i="3"/>
  <c r="CN104" i="3"/>
  <c r="CN10" i="3"/>
  <c r="CN6" i="3"/>
  <c r="IO57" i="3"/>
  <c r="IO10" i="3"/>
  <c r="IO17" i="3"/>
  <c r="KU57" i="3"/>
  <c r="KU64" i="3"/>
  <c r="FA64" i="3"/>
  <c r="EG64" i="3"/>
  <c r="CW10" i="3"/>
  <c r="CW64" i="3"/>
  <c r="BB6" i="3"/>
  <c r="BB57" i="3"/>
  <c r="BB64" i="3"/>
  <c r="HN104" i="3"/>
  <c r="HN10" i="3"/>
  <c r="HN6" i="3"/>
  <c r="HN17" i="3"/>
  <c r="CV104" i="3"/>
  <c r="CV10" i="3"/>
  <c r="CV6" i="3"/>
  <c r="MH104" i="3"/>
  <c r="MH6" i="3"/>
  <c r="LS6" i="3"/>
  <c r="LS57" i="3"/>
  <c r="LS10" i="3"/>
  <c r="HE10" i="3"/>
  <c r="IW64" i="3"/>
  <c r="IW51" i="3"/>
  <c r="GB57" i="3"/>
  <c r="GB10" i="3"/>
  <c r="GB6" i="3"/>
  <c r="GB17" i="3"/>
  <c r="GB64" i="3"/>
  <c r="FS57" i="3"/>
  <c r="FS64" i="3"/>
  <c r="FS6" i="3"/>
  <c r="FI6" i="3"/>
  <c r="Z57" i="3"/>
  <c r="Z10" i="3"/>
  <c r="Z17" i="3"/>
  <c r="AQ64" i="3"/>
  <c r="IC17" i="3"/>
  <c r="EX104" i="3"/>
  <c r="EX10" i="3"/>
  <c r="AM104" i="3"/>
  <c r="AM10" i="3"/>
  <c r="AM6" i="3"/>
  <c r="DL64" i="3"/>
  <c r="GU6" i="3"/>
  <c r="GU64" i="3"/>
  <c r="V6" i="3"/>
  <c r="IP57" i="3"/>
  <c r="IP6" i="3"/>
  <c r="IP64" i="3"/>
  <c r="HD6" i="3"/>
  <c r="HD57" i="3"/>
  <c r="HD10" i="3"/>
  <c r="GK57" i="3"/>
  <c r="GK10" i="3"/>
  <c r="GK17" i="3"/>
  <c r="GK64" i="3"/>
  <c r="GA64" i="3"/>
  <c r="FR57" i="3"/>
  <c r="FR64" i="3"/>
  <c r="IN6" i="3"/>
  <c r="IN104" i="3"/>
  <c r="IN10" i="3"/>
  <c r="BJ6" i="3"/>
  <c r="BJ104" i="3"/>
  <c r="BJ10" i="3"/>
  <c r="BJ111" i="3"/>
  <c r="GT57" i="3"/>
  <c r="GT10" i="3"/>
  <c r="GT6" i="3"/>
  <c r="JP6" i="3"/>
  <c r="HV57" i="3"/>
  <c r="HV6" i="3"/>
  <c r="HV64" i="3"/>
  <c r="HL57" i="3"/>
  <c r="HL10" i="3"/>
  <c r="HL6" i="3"/>
  <c r="HL17" i="3"/>
  <c r="HL64" i="3"/>
  <c r="HC6" i="3"/>
  <c r="GJ57" i="3"/>
  <c r="GJ64" i="3"/>
  <c r="T57" i="3"/>
  <c r="T64" i="3"/>
  <c r="DA104" i="3"/>
  <c r="DA10" i="3"/>
  <c r="DA17" i="3"/>
  <c r="BM104" i="3"/>
  <c r="BM111" i="3"/>
  <c r="BM6" i="3"/>
  <c r="AZ104" i="3"/>
  <c r="AZ111" i="3"/>
  <c r="AZ6" i="3"/>
  <c r="LR57" i="3"/>
  <c r="LR64" i="3"/>
  <c r="KD6" i="3"/>
  <c r="KD104" i="3"/>
  <c r="KD10" i="3"/>
  <c r="JP57" i="3"/>
  <c r="JP64" i="3"/>
  <c r="GS57" i="3"/>
  <c r="GS10" i="3"/>
  <c r="GS17" i="3"/>
  <c r="GS64" i="3"/>
  <c r="EX6" i="3"/>
  <c r="EX17" i="3"/>
  <c r="BR57" i="3"/>
  <c r="BR64" i="3"/>
  <c r="AR6" i="3"/>
  <c r="AR57" i="3"/>
  <c r="IP10" i="3"/>
  <c r="DK104" i="3"/>
  <c r="DK10" i="3"/>
  <c r="DK6" i="3"/>
  <c r="KE10" i="3"/>
  <c r="KB10" i="3"/>
  <c r="GN6" i="3"/>
  <c r="IU57" i="3"/>
  <c r="IU64" i="3"/>
  <c r="IU51" i="3"/>
  <c r="HK57" i="3"/>
  <c r="HK10" i="3"/>
  <c r="HB57" i="3"/>
  <c r="HB10" i="3"/>
  <c r="HB6" i="3"/>
  <c r="HB64" i="3"/>
  <c r="FF6" i="3"/>
  <c r="CJ57" i="3"/>
  <c r="CJ10" i="3"/>
  <c r="CJ6" i="3"/>
  <c r="BQ57" i="3"/>
  <c r="BQ10" i="3"/>
  <c r="BQ6" i="3"/>
  <c r="BG57" i="3"/>
  <c r="BG10" i="3"/>
  <c r="BG64" i="3"/>
  <c r="KL6" i="3"/>
  <c r="KL104" i="3"/>
  <c r="BT6" i="3"/>
  <c r="BT104" i="3"/>
  <c r="BT10" i="3"/>
  <c r="DG64" i="3"/>
  <c r="CA57" i="3"/>
  <c r="CA10" i="3"/>
  <c r="CA6" i="3"/>
  <c r="KP10" i="3"/>
  <c r="MC10" i="3"/>
  <c r="JA64" i="3"/>
  <c r="JJ64" i="3"/>
  <c r="GN10" i="3"/>
  <c r="IM57" i="3"/>
  <c r="IM10" i="3"/>
  <c r="IM6" i="3"/>
  <c r="IM17" i="3"/>
  <c r="CS6" i="3"/>
  <c r="CS64" i="3"/>
  <c r="W57" i="3"/>
  <c r="W64" i="3"/>
  <c r="KQ10" i="3"/>
  <c r="KQ17" i="3"/>
  <c r="KM6" i="3"/>
  <c r="KM104" i="3"/>
  <c r="KM10" i="3"/>
  <c r="KM17" i="3"/>
  <c r="LB64" i="3"/>
  <c r="LB51" i="3"/>
  <c r="ID57" i="3"/>
  <c r="ID10" i="3"/>
  <c r="ID64" i="3"/>
  <c r="ID6" i="3"/>
  <c r="GI64" i="3"/>
  <c r="MI6" i="3"/>
  <c r="HA10" i="3"/>
  <c r="BP17" i="3"/>
  <c r="AT6" i="3"/>
  <c r="AT57" i="3"/>
  <c r="AT64" i="3"/>
  <c r="K64" i="3"/>
  <c r="Y10" i="3"/>
  <c r="Y17" i="3"/>
  <c r="Y64" i="3"/>
  <c r="DL104" i="3"/>
  <c r="DL10" i="3"/>
  <c r="DL6" i="3"/>
  <c r="FQ57" i="3"/>
  <c r="FQ10" i="3"/>
  <c r="FQ17" i="3"/>
  <c r="HU57" i="3"/>
  <c r="HU64" i="3"/>
  <c r="FP10" i="3"/>
  <c r="KF57" i="3"/>
  <c r="KF64" i="3"/>
  <c r="JU10" i="3"/>
  <c r="IX64" i="3"/>
  <c r="IX51" i="3"/>
  <c r="CQ6" i="3"/>
  <c r="DH6" i="3"/>
  <c r="GF64" i="3"/>
  <c r="IL64" i="3"/>
  <c r="IB6" i="3"/>
  <c r="CR6" i="3"/>
  <c r="BY57" i="3"/>
  <c r="BY10" i="3"/>
  <c r="BY6" i="3"/>
  <c r="BP64" i="3"/>
  <c r="KS6" i="3"/>
  <c r="KS104" i="3"/>
  <c r="KS10" i="3"/>
  <c r="KR6" i="3"/>
  <c r="KR104" i="3"/>
  <c r="KR10" i="3"/>
  <c r="GN111" i="3"/>
  <c r="EG104" i="3"/>
  <c r="EG111" i="3"/>
  <c r="EG6" i="3"/>
  <c r="P57" i="3"/>
  <c r="P64" i="3"/>
  <c r="KH64" i="3"/>
  <c r="JE57" i="3"/>
  <c r="JE10" i="3"/>
  <c r="IZ6" i="3"/>
  <c r="IZ64" i="3"/>
  <c r="ET6" i="3"/>
  <c r="DI57" i="3"/>
  <c r="DI10" i="3"/>
  <c r="DI6" i="3"/>
  <c r="DI64" i="3"/>
  <c r="DI51" i="3"/>
  <c r="CR10" i="3"/>
  <c r="N57" i="3"/>
  <c r="N64" i="3"/>
  <c r="N6" i="3"/>
  <c r="GQ104" i="3"/>
  <c r="GQ10" i="3"/>
  <c r="GQ6" i="3"/>
  <c r="ED104" i="3"/>
  <c r="ED10" i="3"/>
  <c r="ED6" i="3"/>
  <c r="ED17" i="3"/>
  <c r="EB104" i="3"/>
  <c r="EB10" i="3"/>
  <c r="EB6" i="3"/>
  <c r="ME6" i="3"/>
  <c r="ME104" i="3"/>
  <c r="ME10" i="3"/>
  <c r="KH10" i="3"/>
  <c r="KH17" i="3"/>
  <c r="JW57" i="3"/>
  <c r="JW64" i="3"/>
  <c r="JW6" i="3"/>
  <c r="LE64" i="3"/>
  <c r="DH57" i="3"/>
  <c r="DH10" i="3"/>
  <c r="IH10" i="3"/>
  <c r="HR64" i="3"/>
  <c r="HI10" i="3"/>
  <c r="HI64" i="3"/>
  <c r="EJ6" i="3"/>
  <c r="EJ57" i="3"/>
  <c r="EJ64" i="3"/>
  <c r="EA6" i="3"/>
  <c r="DR57" i="3"/>
  <c r="DR64" i="3"/>
  <c r="CZ64" i="3"/>
  <c r="BO10" i="3"/>
  <c r="BO64" i="3"/>
  <c r="JA10" i="3"/>
  <c r="JC10" i="3"/>
  <c r="DQ10" i="3"/>
  <c r="DQ17" i="3"/>
  <c r="JY10" i="3"/>
  <c r="JA6" i="3"/>
  <c r="GL10" i="3"/>
  <c r="LE6" i="3"/>
  <c r="LE17" i="3"/>
  <c r="KP6" i="3"/>
  <c r="KP17" i="3"/>
  <c r="JI6" i="3"/>
  <c r="FP6" i="3"/>
  <c r="CP6" i="3"/>
  <c r="AV6" i="3"/>
  <c r="D6" i="3"/>
  <c r="KU10" i="3"/>
  <c r="KU17" i="3"/>
  <c r="LV57" i="3"/>
  <c r="LV10" i="3"/>
  <c r="LL10" i="3"/>
  <c r="JY17" i="3"/>
  <c r="CH64" i="3"/>
  <c r="IX6" i="3"/>
  <c r="IJ6" i="3"/>
  <c r="AL6" i="3"/>
  <c r="MB17" i="3"/>
  <c r="KF6" i="3"/>
  <c r="JZ10" i="3"/>
  <c r="JZ17" i="3"/>
  <c r="JZ111" i="3"/>
  <c r="BV6" i="3"/>
  <c r="BV17" i="3"/>
  <c r="CW6" i="3"/>
  <c r="GF104" i="3"/>
  <c r="GF10" i="3"/>
  <c r="EF111" i="3"/>
  <c r="LZ6" i="3"/>
  <c r="LL111" i="3"/>
  <c r="DP64" i="3"/>
  <c r="CT17" i="3"/>
  <c r="CH6" i="3"/>
  <c r="HA6" i="3"/>
  <c r="JQ10" i="3"/>
  <c r="JQ17" i="3"/>
  <c r="ET111" i="3"/>
  <c r="BD10" i="3"/>
  <c r="MI57" i="3"/>
  <c r="IA6" i="3"/>
  <c r="HS6" i="3"/>
  <c r="JH6" i="3"/>
  <c r="KY6" i="3"/>
  <c r="MD57" i="3"/>
  <c r="MD10" i="3"/>
  <c r="MC64" i="3"/>
  <c r="MC51" i="3"/>
  <c r="LZ10" i="3"/>
  <c r="KE6" i="3"/>
  <c r="KZ64" i="3"/>
  <c r="KJ64" i="3"/>
  <c r="HA64" i="3"/>
  <c r="GR64" i="3"/>
  <c r="DI17" i="3"/>
  <c r="DP6" i="3"/>
  <c r="IJ57" i="3"/>
  <c r="IJ64" i="3"/>
  <c r="JH57" i="3"/>
  <c r="JH10" i="3"/>
  <c r="JH64" i="3"/>
  <c r="JK57" i="3"/>
  <c r="JK64" i="3"/>
  <c r="DM6" i="3"/>
  <c r="DM17" i="3"/>
  <c r="IK64" i="3"/>
  <c r="HS64" i="3"/>
  <c r="KJ6" i="3"/>
  <c r="KB64" i="3"/>
  <c r="KT64" i="3"/>
  <c r="BO6" i="3"/>
  <c r="EZ6" i="3"/>
  <c r="FN17" i="3"/>
  <c r="FZ57" i="3"/>
  <c r="FZ10" i="3"/>
  <c r="FZ17" i="3"/>
  <c r="HI6" i="3"/>
  <c r="HI17" i="3"/>
  <c r="KY57" i="3"/>
  <c r="KY10" i="3"/>
  <c r="KK10" i="3"/>
  <c r="EW111" i="3"/>
  <c r="BX111" i="3"/>
  <c r="K10" i="3"/>
  <c r="JX6" i="3"/>
  <c r="AV64" i="3"/>
  <c r="EZ64" i="3"/>
  <c r="CP64" i="3"/>
  <c r="H64" i="3"/>
  <c r="CF6" i="3"/>
  <c r="DX6" i="3"/>
  <c r="EO57" i="3"/>
  <c r="EO64" i="3"/>
  <c r="LB6" i="3"/>
  <c r="IB64" i="3"/>
  <c r="JR64" i="3"/>
  <c r="S64" i="3"/>
  <c r="AZ57" i="3"/>
  <c r="DN6" i="3"/>
  <c r="FH6" i="3"/>
  <c r="GR6" i="3"/>
  <c r="GY6" i="3"/>
  <c r="HQ6" i="3"/>
  <c r="LQ6" i="3"/>
  <c r="GM104" i="3"/>
  <c r="GM10" i="3"/>
  <c r="GL111" i="3"/>
  <c r="CU104" i="3"/>
  <c r="CU10" i="3"/>
  <c r="IY64" i="3"/>
  <c r="HZ17" i="3"/>
  <c r="GH57" i="3"/>
  <c r="GH64" i="3"/>
  <c r="JC6" i="3"/>
  <c r="JR6" i="3"/>
  <c r="LC6" i="3"/>
  <c r="DD111" i="3"/>
  <c r="CL111" i="3"/>
  <c r="MC6" i="3"/>
  <c r="LV6" i="3"/>
  <c r="LO104" i="3"/>
  <c r="LO10" i="3"/>
  <c r="DV64" i="3"/>
  <c r="FX6" i="3"/>
  <c r="FX17" i="3"/>
  <c r="JL57" i="3"/>
  <c r="JL64" i="3"/>
  <c r="LC111" i="3"/>
  <c r="HS111" i="3"/>
  <c r="FV10" i="3"/>
  <c r="FV17" i="3"/>
  <c r="CB104" i="3"/>
  <c r="CB10" i="3"/>
  <c r="LT10" i="3"/>
  <c r="JZ64" i="3"/>
  <c r="JI64" i="3"/>
  <c r="DV6" i="3"/>
  <c r="LQ111" i="3"/>
  <c r="KB6" i="3"/>
  <c r="HE6" i="3"/>
  <c r="GU111" i="3"/>
  <c r="BP111" i="3"/>
  <c r="LF105" i="3"/>
  <c r="LF11" i="3"/>
  <c r="LF106" i="3"/>
  <c r="LF12" i="3"/>
  <c r="LF8" i="3"/>
  <c r="LF44" i="3"/>
  <c r="LF48" i="3"/>
  <c r="LF117" i="3"/>
  <c r="LF53" i="3"/>
  <c r="LF62" i="3"/>
  <c r="LF100" i="3"/>
  <c r="LF104" i="3"/>
  <c r="LF56" i="3"/>
  <c r="LF109" i="3"/>
  <c r="LF15" i="3"/>
  <c r="LF60" i="3"/>
  <c r="LF107" i="3"/>
  <c r="LF13" i="3"/>
  <c r="LF103" i="3"/>
  <c r="LI33" i="3"/>
  <c r="LI82" i="3"/>
  <c r="LI35" i="3"/>
  <c r="LI81" i="3"/>
  <c r="LI34" i="3"/>
  <c r="LG35" i="3"/>
  <c r="LG128" i="3"/>
  <c r="LG34" i="3"/>
  <c r="LG127" i="3"/>
  <c r="LG130" i="3"/>
  <c r="LG33" i="3"/>
  <c r="LG62" i="3"/>
  <c r="AF22" i="3"/>
  <c r="LZ22" i="3"/>
  <c r="KN22" i="3"/>
  <c r="IF22" i="3"/>
  <c r="HK22" i="3"/>
  <c r="KM22" i="3"/>
  <c r="GO22" i="3"/>
  <c r="FS22" i="3"/>
  <c r="EY22" i="3"/>
  <c r="JA22" i="3"/>
  <c r="JA77" i="3"/>
  <c r="JA51" i="3"/>
  <c r="O22" i="3"/>
  <c r="W22" i="3"/>
  <c r="V22" i="3"/>
  <c r="CU22" i="3"/>
  <c r="IZ77" i="3"/>
  <c r="IZ22" i="3"/>
  <c r="AY22" i="3"/>
  <c r="ES22" i="3"/>
  <c r="AW22" i="3"/>
  <c r="LP22" i="3"/>
  <c r="HF23" i="3"/>
  <c r="DU23" i="3"/>
  <c r="GP77" i="3"/>
  <c r="GJ77" i="3"/>
  <c r="GJ30" i="3"/>
  <c r="KG51" i="3"/>
  <c r="IJ77" i="3"/>
  <c r="BG77" i="3"/>
  <c r="LS77" i="3"/>
  <c r="GI77" i="3"/>
  <c r="GI30" i="3"/>
  <c r="LE23" i="3"/>
  <c r="LD77" i="3"/>
  <c r="LD51" i="3"/>
  <c r="BH23" i="3"/>
  <c r="BG23" i="3"/>
  <c r="LE22" i="3"/>
  <c r="HB23" i="3"/>
  <c r="FN23" i="3"/>
  <c r="EB44" i="3"/>
  <c r="EB48" i="3"/>
  <c r="CE70" i="3"/>
  <c r="CE77" i="3"/>
  <c r="KG44" i="3"/>
  <c r="KG48" i="3"/>
  <c r="KZ44" i="3"/>
  <c r="KZ48" i="3"/>
  <c r="JP77" i="3"/>
  <c r="JP51" i="3"/>
  <c r="JM77" i="3"/>
  <c r="JF70" i="3"/>
  <c r="JF77" i="3"/>
  <c r="JF51" i="3"/>
  <c r="ID70" i="3"/>
  <c r="ID77" i="3"/>
  <c r="ID23" i="3"/>
  <c r="HO77" i="3"/>
  <c r="HL44" i="3"/>
  <c r="HL48" i="3"/>
  <c r="HJ70" i="3"/>
  <c r="HJ77" i="3"/>
  <c r="GE44" i="3"/>
  <c r="GE48" i="3"/>
  <c r="EH44" i="3"/>
  <c r="EH48" i="3"/>
  <c r="DW69" i="3"/>
  <c r="DW22" i="3"/>
  <c r="CG69" i="3"/>
  <c r="CG22" i="3"/>
  <c r="CC69" i="3"/>
  <c r="CC77" i="3"/>
  <c r="BA44" i="3"/>
  <c r="BA48" i="3"/>
  <c r="HT77" i="3"/>
  <c r="BM77" i="3"/>
  <c r="BM51" i="3"/>
  <c r="KB44" i="3"/>
  <c r="KB48" i="3"/>
  <c r="JU77" i="3"/>
  <c r="JU30" i="3"/>
  <c r="KQ77" i="3"/>
  <c r="IW23" i="3"/>
  <c r="FG44" i="3"/>
  <c r="FG48" i="3"/>
  <c r="EZ44" i="3"/>
  <c r="EZ48" i="3"/>
  <c r="DW95" i="3"/>
  <c r="AR77" i="3"/>
  <c r="O70" i="3"/>
  <c r="O77" i="3"/>
  <c r="O23" i="3"/>
  <c r="LZ70" i="3"/>
  <c r="LZ23" i="3"/>
  <c r="LR44" i="3"/>
  <c r="LR48" i="3"/>
  <c r="KP70" i="3"/>
  <c r="KP23" i="3"/>
  <c r="KP77" i="3"/>
  <c r="IB69" i="3"/>
  <c r="IB77" i="3"/>
  <c r="HB44" i="3"/>
  <c r="HB48" i="3"/>
  <c r="GY77" i="3"/>
  <c r="GN44" i="3"/>
  <c r="GN48" i="3"/>
  <c r="EN44" i="3"/>
  <c r="EN48" i="3"/>
  <c r="CW69" i="3"/>
  <c r="CG23" i="3"/>
  <c r="LE51" i="3"/>
  <c r="KO70" i="3"/>
  <c r="KO23" i="3"/>
  <c r="JE69" i="3"/>
  <c r="JE22" i="3"/>
  <c r="HL70" i="3"/>
  <c r="HL23" i="3"/>
  <c r="GJ44" i="3"/>
  <c r="GJ48" i="3"/>
  <c r="FV70" i="3"/>
  <c r="DU44" i="3"/>
  <c r="DU48" i="3"/>
  <c r="BT44" i="3"/>
  <c r="BT48" i="3"/>
  <c r="W44" i="3"/>
  <c r="W48" i="3"/>
  <c r="JY77" i="3"/>
  <c r="IH44" i="3"/>
  <c r="IH48" i="3"/>
  <c r="EC44" i="3"/>
  <c r="EC48" i="3"/>
  <c r="DR23" i="3"/>
  <c r="DF77" i="3"/>
  <c r="DD23" i="3"/>
  <c r="CO77" i="3"/>
  <c r="AX44" i="3"/>
  <c r="AX48" i="3"/>
  <c r="AS95" i="3"/>
  <c r="AM44" i="3"/>
  <c r="AM48" i="3"/>
  <c r="M70" i="3"/>
  <c r="M23" i="3"/>
  <c r="MI69" i="3"/>
  <c r="MI22" i="3"/>
  <c r="LA77" i="3"/>
  <c r="JD77" i="3"/>
  <c r="FV23" i="3"/>
  <c r="CN77" i="3"/>
  <c r="V70" i="3"/>
  <c r="V77" i="3"/>
  <c r="V30" i="3"/>
  <c r="V23" i="3"/>
  <c r="I44" i="3"/>
  <c r="I48" i="3"/>
  <c r="II77" i="3"/>
  <c r="GR70" i="3"/>
  <c r="GR23" i="3"/>
  <c r="GR77" i="3"/>
  <c r="MG69" i="3"/>
  <c r="MG77" i="3"/>
  <c r="MB77" i="3"/>
  <c r="JV69" i="3"/>
  <c r="LB23" i="3"/>
  <c r="KN70" i="3"/>
  <c r="KN23" i="3"/>
  <c r="JL95" i="3"/>
  <c r="JJ77" i="3"/>
  <c r="JH77" i="3"/>
  <c r="IV70" i="3"/>
  <c r="IV23" i="3"/>
  <c r="IS77" i="3"/>
  <c r="IS30" i="3"/>
  <c r="IN77" i="3"/>
  <c r="IN30" i="3"/>
  <c r="HG69" i="3"/>
  <c r="HG77" i="3"/>
  <c r="HC70" i="3"/>
  <c r="HC23" i="3"/>
  <c r="HA23" i="3"/>
  <c r="GA44" i="3"/>
  <c r="GA48" i="3"/>
  <c r="FP95" i="3"/>
  <c r="EW70" i="3"/>
  <c r="EW77" i="3"/>
  <c r="ED23" i="3"/>
  <c r="EC22" i="3"/>
  <c r="DV44" i="3"/>
  <c r="DV48" i="3"/>
  <c r="DO70" i="3"/>
  <c r="DO77" i="3"/>
  <c r="DA70" i="3"/>
  <c r="DA23" i="3"/>
  <c r="CU70" i="3"/>
  <c r="CU77" i="3"/>
  <c r="CF69" i="3"/>
  <c r="CF77" i="3"/>
  <c r="BZ95" i="3"/>
  <c r="BU77" i="3"/>
  <c r="AA44" i="3"/>
  <c r="AA48" i="3"/>
  <c r="JK23" i="3"/>
  <c r="HA77" i="3"/>
  <c r="DO23" i="3"/>
  <c r="CP77" i="3"/>
  <c r="GK25" i="3"/>
  <c r="MC23" i="3"/>
  <c r="LY77" i="3"/>
  <c r="KA69" i="3"/>
  <c r="JX23" i="3"/>
  <c r="JW70" i="3"/>
  <c r="JW23" i="3"/>
  <c r="IF70" i="3"/>
  <c r="IF77" i="3"/>
  <c r="IF23" i="3"/>
  <c r="HY70" i="3"/>
  <c r="HY77" i="3"/>
  <c r="HK70" i="3"/>
  <c r="HK77" i="3"/>
  <c r="HK23" i="3"/>
  <c r="GM22" i="3"/>
  <c r="GK23" i="3"/>
  <c r="GG70" i="3"/>
  <c r="GG77" i="3"/>
  <c r="GG23" i="3"/>
  <c r="FM70" i="3"/>
  <c r="FM23" i="3"/>
  <c r="FI95" i="3"/>
  <c r="EY70" i="3"/>
  <c r="EY23" i="3"/>
  <c r="EI95" i="3"/>
  <c r="CV95" i="3"/>
  <c r="CC44" i="3"/>
  <c r="CC48" i="3"/>
  <c r="BW70" i="3"/>
  <c r="BW23" i="3"/>
  <c r="BK25" i="3"/>
  <c r="AJ44" i="3"/>
  <c r="AJ48" i="3"/>
  <c r="P70" i="3"/>
  <c r="P23" i="3"/>
  <c r="EC25" i="3"/>
  <c r="LR22" i="3"/>
  <c r="LO70" i="3"/>
  <c r="LO77" i="3"/>
  <c r="LO23" i="3"/>
  <c r="IY69" i="3"/>
  <c r="IT44" i="3"/>
  <c r="IT48" i="3"/>
  <c r="HW69" i="3"/>
  <c r="HW22" i="3"/>
  <c r="HU69" i="3"/>
  <c r="HU77" i="3"/>
  <c r="FS70" i="3"/>
  <c r="FS23" i="3"/>
  <c r="EU70" i="3"/>
  <c r="EU23" i="3"/>
  <c r="ES70" i="3"/>
  <c r="ES77" i="3"/>
  <c r="EH69" i="3"/>
  <c r="EH22" i="3"/>
  <c r="EF44" i="3"/>
  <c r="EF48" i="3"/>
  <c r="EB69" i="3"/>
  <c r="EB77" i="3"/>
  <c r="EB30" i="3"/>
  <c r="EB22" i="3"/>
  <c r="BS44" i="3"/>
  <c r="BS48" i="3"/>
  <c r="BR25" i="3"/>
  <c r="MC44" i="3"/>
  <c r="MC48" i="3"/>
  <c r="LX70" i="3"/>
  <c r="LX77" i="3"/>
  <c r="LX30" i="3"/>
  <c r="LX23" i="3"/>
  <c r="JX69" i="3"/>
  <c r="JX22" i="3"/>
  <c r="JB69" i="3"/>
  <c r="KM70" i="3"/>
  <c r="KM23" i="3"/>
  <c r="JJ22" i="3"/>
  <c r="JI70" i="3"/>
  <c r="JI77" i="3"/>
  <c r="IO44" i="3"/>
  <c r="IO48" i="3"/>
  <c r="HH44" i="3"/>
  <c r="HH48" i="3"/>
  <c r="HE95" i="3"/>
  <c r="HD44" i="3"/>
  <c r="HD48" i="3"/>
  <c r="EX77" i="3"/>
  <c r="DH95" i="3"/>
  <c r="CU23" i="3"/>
  <c r="CI44" i="3"/>
  <c r="CI48" i="3"/>
  <c r="CB70" i="3"/>
  <c r="CB77" i="3"/>
  <c r="BP70" i="3"/>
  <c r="BP77" i="3"/>
  <c r="BG44" i="3"/>
  <c r="BG48" i="3"/>
  <c r="AW70" i="3"/>
  <c r="AW77" i="3"/>
  <c r="AU70" i="3"/>
  <c r="AU23" i="3"/>
  <c r="AU44" i="3"/>
  <c r="AU48" i="3"/>
  <c r="C95" i="3"/>
  <c r="EW25" i="3"/>
  <c r="MA77" i="3"/>
  <c r="JW22" i="3"/>
  <c r="LQ69" i="3"/>
  <c r="LQ77" i="3"/>
  <c r="LQ30" i="3"/>
  <c r="KW77" i="3"/>
  <c r="KW51" i="3"/>
  <c r="KM44" i="3"/>
  <c r="KM48" i="3"/>
  <c r="IX44" i="3"/>
  <c r="IX48" i="3"/>
  <c r="HY95" i="3"/>
  <c r="HR77" i="3"/>
  <c r="FS44" i="3"/>
  <c r="FS48" i="3"/>
  <c r="BX44" i="3"/>
  <c r="BX48" i="3"/>
  <c r="BB44" i="3"/>
  <c r="BB48" i="3"/>
  <c r="AR22" i="3"/>
  <c r="AQ70" i="3"/>
  <c r="AQ77" i="3"/>
  <c r="V44" i="3"/>
  <c r="V48" i="3"/>
  <c r="F44" i="3"/>
  <c r="F48" i="3"/>
  <c r="GJ25" i="3"/>
  <c r="DR77" i="3"/>
  <c r="LP70" i="3"/>
  <c r="LP23" i="3"/>
  <c r="KF95" i="3"/>
  <c r="IA70" i="3"/>
  <c r="IA23" i="3"/>
  <c r="HW23" i="3"/>
  <c r="HR23" i="3"/>
  <c r="GV77" i="3"/>
  <c r="GL77" i="3"/>
  <c r="FW44" i="3"/>
  <c r="FW48" i="3"/>
  <c r="FK44" i="3"/>
  <c r="FK48" i="3"/>
  <c r="FC70" i="3"/>
  <c r="FC23" i="3"/>
  <c r="EM95" i="3"/>
  <c r="DZ44" i="3"/>
  <c r="DZ48" i="3"/>
  <c r="CT44" i="3"/>
  <c r="CT48" i="3"/>
  <c r="CD44" i="3"/>
  <c r="CD48" i="3"/>
  <c r="CB44" i="3"/>
  <c r="CB48" i="3"/>
  <c r="AY70" i="3"/>
  <c r="AY23" i="3"/>
  <c r="AW23" i="3"/>
  <c r="AO69" i="3"/>
  <c r="AO22" i="3"/>
  <c r="AE44" i="3"/>
  <c r="AE48" i="3"/>
  <c r="G69" i="3"/>
  <c r="G77" i="3"/>
  <c r="GI25" i="3"/>
  <c r="LY23" i="3"/>
  <c r="LW69" i="3"/>
  <c r="LL69" i="3"/>
  <c r="LL77" i="3"/>
  <c r="KI70" i="3"/>
  <c r="KI23" i="3"/>
  <c r="JZ70" i="3"/>
  <c r="JZ77" i="3"/>
  <c r="JZ23" i="3"/>
  <c r="KT22" i="3"/>
  <c r="JR70" i="3"/>
  <c r="JR77" i="3"/>
  <c r="HT23" i="3"/>
  <c r="HT95" i="3"/>
  <c r="HF69" i="3"/>
  <c r="HF77" i="3"/>
  <c r="GP44" i="3"/>
  <c r="GP48" i="3"/>
  <c r="GO70" i="3"/>
  <c r="GO23" i="3"/>
  <c r="EJ70" i="3"/>
  <c r="EJ77" i="3"/>
  <c r="DP77" i="3"/>
  <c r="CD70" i="3"/>
  <c r="CD23" i="3"/>
  <c r="BV44" i="3"/>
  <c r="BV48" i="3"/>
  <c r="BR44" i="3"/>
  <c r="BR48" i="3"/>
  <c r="AF70" i="3"/>
  <c r="AF23" i="3"/>
  <c r="W70" i="3"/>
  <c r="W77" i="3"/>
  <c r="W23" i="3"/>
  <c r="KH44" i="3"/>
  <c r="KH48" i="3"/>
  <c r="KD44" i="3"/>
  <c r="KD48" i="3"/>
  <c r="JY44" i="3"/>
  <c r="JY48" i="3"/>
  <c r="JT95" i="3"/>
  <c r="KT77" i="3"/>
  <c r="IJ22" i="3"/>
  <c r="CT69" i="3"/>
  <c r="CT77" i="3"/>
  <c r="CO44" i="3"/>
  <c r="CO48" i="3"/>
  <c r="GG25" i="3"/>
  <c r="DW77" i="3"/>
  <c r="MF22" i="3"/>
  <c r="LO51" i="3"/>
  <c r="EH77" i="3"/>
  <c r="FF77" i="3"/>
  <c r="FF22" i="3"/>
  <c r="EL22" i="3"/>
  <c r="EL77" i="3"/>
  <c r="HM77" i="3"/>
  <c r="DX77" i="3"/>
  <c r="CJ69" i="3"/>
  <c r="CJ70" i="3"/>
  <c r="CJ23" i="3"/>
  <c r="HT25" i="3"/>
  <c r="JZ44" i="3"/>
  <c r="JZ48" i="3"/>
  <c r="JW77" i="3"/>
  <c r="JW30" i="3"/>
  <c r="GU51" i="3"/>
  <c r="KU77" i="3"/>
  <c r="JS69" i="3"/>
  <c r="JS77" i="3"/>
  <c r="JL77" i="3"/>
  <c r="JL30" i="3"/>
  <c r="JL22" i="3"/>
  <c r="HO22" i="3"/>
  <c r="ER22" i="3"/>
  <c r="ER77" i="3"/>
  <c r="BP95" i="3"/>
  <c r="BP44" i="3"/>
  <c r="BP48" i="3"/>
  <c r="AD23" i="3"/>
  <c r="J69" i="3"/>
  <c r="H69" i="3"/>
  <c r="K69" i="3"/>
  <c r="K70" i="3"/>
  <c r="K23" i="3"/>
  <c r="T69" i="3"/>
  <c r="T70" i="3"/>
  <c r="T23" i="3"/>
  <c r="AK69" i="3"/>
  <c r="AK70" i="3"/>
  <c r="AK23" i="3"/>
  <c r="BE69" i="3"/>
  <c r="BE70" i="3"/>
  <c r="BE23" i="3"/>
  <c r="LS25" i="3"/>
  <c r="NA25" i="3"/>
  <c r="MG25" i="3"/>
  <c r="LM25" i="3"/>
  <c r="KS25" i="3"/>
  <c r="JY25" i="3"/>
  <c r="JE25" i="3"/>
  <c r="IJ25" i="3"/>
  <c r="HP25" i="3"/>
  <c r="GV25" i="3"/>
  <c r="GB25" i="3"/>
  <c r="FH25" i="3"/>
  <c r="EN25" i="3"/>
  <c r="DT25" i="3"/>
  <c r="CZ25" i="3"/>
  <c r="BG25" i="3"/>
  <c r="AM25" i="3"/>
  <c r="I25" i="3"/>
  <c r="JJ51" i="3"/>
  <c r="JJ30" i="3"/>
  <c r="IC95" i="3"/>
  <c r="IC44" i="3"/>
  <c r="IC48" i="3"/>
  <c r="IA77" i="3"/>
  <c r="IA22" i="3"/>
  <c r="GS95" i="3"/>
  <c r="GS44" i="3"/>
  <c r="GS48" i="3"/>
  <c r="CX95" i="3"/>
  <c r="CX44" i="3"/>
  <c r="CX48" i="3"/>
  <c r="LV44" i="3"/>
  <c r="LV48" i="3"/>
  <c r="LV95" i="3"/>
  <c r="LK30" i="3"/>
  <c r="JS23" i="3"/>
  <c r="IQ77" i="3"/>
  <c r="IQ22" i="3"/>
  <c r="HJ22" i="3"/>
  <c r="GZ23" i="3"/>
  <c r="ET95" i="3"/>
  <c r="ET44" i="3"/>
  <c r="ET48" i="3"/>
  <c r="EL44" i="3"/>
  <c r="EL48" i="3"/>
  <c r="CE95" i="3"/>
  <c r="CE44" i="3"/>
  <c r="CE48" i="3"/>
  <c r="CA44" i="3"/>
  <c r="CA48" i="3"/>
  <c r="BY23" i="3"/>
  <c r="AZ23" i="3"/>
  <c r="BB69" i="3"/>
  <c r="BB70" i="3"/>
  <c r="BB23" i="3"/>
  <c r="S69" i="3"/>
  <c r="S70" i="3"/>
  <c r="S23" i="3"/>
  <c r="AB69" i="3"/>
  <c r="AB70" i="3"/>
  <c r="AB23" i="3"/>
  <c r="AJ69" i="3"/>
  <c r="AJ70" i="3"/>
  <c r="AJ23" i="3"/>
  <c r="I69" i="3"/>
  <c r="I70" i="3"/>
  <c r="I23" i="3"/>
  <c r="AI69" i="3"/>
  <c r="AI70" i="3"/>
  <c r="AI23" i="3"/>
  <c r="JU95" i="3"/>
  <c r="JU44" i="3"/>
  <c r="JU48" i="3"/>
  <c r="LD22" i="3"/>
  <c r="JR23" i="3"/>
  <c r="HU95" i="3"/>
  <c r="HU44" i="3"/>
  <c r="HU48" i="3"/>
  <c r="HS77" i="3"/>
  <c r="HS22" i="3"/>
  <c r="HQ44" i="3"/>
  <c r="HQ48" i="3"/>
  <c r="HH77" i="3"/>
  <c r="HH51" i="3"/>
  <c r="EW22" i="3"/>
  <c r="Y69" i="3"/>
  <c r="Y70" i="3"/>
  <c r="Y23" i="3"/>
  <c r="AG69" i="3"/>
  <c r="AG70" i="3"/>
  <c r="AG23" i="3"/>
  <c r="BA69" i="3"/>
  <c r="BA70" i="3"/>
  <c r="DV70" i="3"/>
  <c r="DV23" i="3"/>
  <c r="DV69" i="3"/>
  <c r="DV77" i="3"/>
  <c r="DV51" i="3"/>
  <c r="CZ22" i="3"/>
  <c r="CZ77" i="3"/>
  <c r="R69" i="3"/>
  <c r="R70" i="3"/>
  <c r="R23" i="3"/>
  <c r="KK70" i="3"/>
  <c r="KK23" i="3"/>
  <c r="KK69" i="3"/>
  <c r="KK77" i="3"/>
  <c r="KK51" i="3"/>
  <c r="KI77" i="3"/>
  <c r="KC22" i="3"/>
  <c r="KC77" i="3"/>
  <c r="KC51" i="3"/>
  <c r="JR22" i="3"/>
  <c r="IN22" i="3"/>
  <c r="HX77" i="3"/>
  <c r="HD77" i="3"/>
  <c r="HD30" i="3"/>
  <c r="CW95" i="3"/>
  <c r="CW44" i="3"/>
  <c r="CW48" i="3"/>
  <c r="BH22" i="3"/>
  <c r="BH77" i="3"/>
  <c r="AH77" i="3"/>
  <c r="AH22" i="3"/>
  <c r="AF95" i="3"/>
  <c r="AF44" i="3"/>
  <c r="AF48" i="3"/>
  <c r="F69" i="3"/>
  <c r="F70" i="3"/>
  <c r="F23" i="3"/>
  <c r="X69" i="3"/>
  <c r="X70" i="3"/>
  <c r="X23" i="3"/>
  <c r="LJ69" i="3"/>
  <c r="LJ70" i="3"/>
  <c r="LJ23" i="3"/>
  <c r="AQ25" i="3"/>
  <c r="AA69" i="3"/>
  <c r="AA70" i="3"/>
  <c r="AA23" i="3"/>
  <c r="LQ22" i="3"/>
  <c r="KT30" i="3"/>
  <c r="KS51" i="3"/>
  <c r="KS44" i="3"/>
  <c r="KS48" i="3"/>
  <c r="JO44" i="3"/>
  <c r="JO48" i="3"/>
  <c r="JO95" i="3"/>
  <c r="HI44" i="3"/>
  <c r="HI48" i="3"/>
  <c r="GP22" i="3"/>
  <c r="FV77" i="3"/>
  <c r="FV22" i="3"/>
  <c r="FA44" i="3"/>
  <c r="FA48" i="3"/>
  <c r="DL44" i="3"/>
  <c r="DL48" i="3"/>
  <c r="DL95" i="3"/>
  <c r="DC77" i="3"/>
  <c r="CB22" i="3"/>
  <c r="E22" i="3"/>
  <c r="E77" i="3"/>
  <c r="E95" i="3"/>
  <c r="E44" i="3"/>
  <c r="E48" i="3"/>
  <c r="AE69" i="3"/>
  <c r="AE70" i="3"/>
  <c r="AE23" i="3"/>
  <c r="HC77" i="3"/>
  <c r="KV77" i="3"/>
  <c r="KV22" i="3"/>
  <c r="HN95" i="3"/>
  <c r="HN44" i="3"/>
  <c r="HN48" i="3"/>
  <c r="GQ22" i="3"/>
  <c r="FC22" i="3"/>
  <c r="DN77" i="3"/>
  <c r="DN22" i="3"/>
  <c r="DD22" i="3"/>
  <c r="CK69" i="3"/>
  <c r="BI30" i="3"/>
  <c r="D69" i="3"/>
  <c r="D70" i="3"/>
  <c r="D23" i="3"/>
  <c r="CS70" i="3"/>
  <c r="CS23" i="3"/>
  <c r="CS69" i="3"/>
  <c r="ME77" i="3"/>
  <c r="ME30" i="3"/>
  <c r="BC69" i="3"/>
  <c r="BC70" i="3"/>
  <c r="BC23" i="3"/>
  <c r="LS95" i="3"/>
  <c r="JB23" i="3"/>
  <c r="KL22" i="3"/>
  <c r="JC22" i="3"/>
  <c r="JC77" i="3"/>
  <c r="HJ23" i="3"/>
  <c r="GT77" i="3"/>
  <c r="FZ77" i="3"/>
  <c r="FZ22" i="3"/>
  <c r="EV77" i="3"/>
  <c r="EV30" i="3"/>
  <c r="EE77" i="3"/>
  <c r="CF95" i="3"/>
  <c r="CF44" i="3"/>
  <c r="CF48" i="3"/>
  <c r="BI22" i="3"/>
  <c r="AH95" i="3"/>
  <c r="AH44" i="3"/>
  <c r="AH48" i="3"/>
  <c r="Q22" i="3"/>
  <c r="CR69" i="3"/>
  <c r="CR70" i="3"/>
  <c r="HN69" i="3"/>
  <c r="HN70" i="3"/>
  <c r="HN23" i="3"/>
  <c r="IO69" i="3"/>
  <c r="IO70" i="3"/>
  <c r="IO23" i="3"/>
  <c r="JQ69" i="3"/>
  <c r="JQ70" i="3"/>
  <c r="JQ23" i="3"/>
  <c r="JY51" i="3"/>
  <c r="DG25" i="3"/>
  <c r="DG77" i="3"/>
  <c r="S95" i="3"/>
  <c r="S44" i="3"/>
  <c r="S48" i="3"/>
  <c r="ME95" i="3"/>
  <c r="ME44" i="3"/>
  <c r="ME48" i="3"/>
  <c r="KF77" i="3"/>
  <c r="KZ77" i="3"/>
  <c r="KZ22" i="3"/>
  <c r="IC77" i="3"/>
  <c r="HH23" i="3"/>
  <c r="DZ77" i="3"/>
  <c r="DY77" i="3"/>
  <c r="DH77" i="3"/>
  <c r="CW22" i="3"/>
  <c r="CW77" i="3"/>
  <c r="CK23" i="3"/>
  <c r="CG77" i="3"/>
  <c r="CD77" i="3"/>
  <c r="CD22" i="3"/>
  <c r="BW95" i="3"/>
  <c r="BW44" i="3"/>
  <c r="BW48" i="3"/>
  <c r="BD69" i="3"/>
  <c r="BD77" i="3"/>
  <c r="CQ70" i="3"/>
  <c r="CQ23" i="3"/>
  <c r="CQ69" i="3"/>
  <c r="IG70" i="3"/>
  <c r="IG23" i="3"/>
  <c r="IG69" i="3"/>
  <c r="IG77" i="3"/>
  <c r="GS69" i="3"/>
  <c r="GS70" i="3"/>
  <c r="FE69" i="3"/>
  <c r="FE22" i="3"/>
  <c r="FE70" i="3"/>
  <c r="FE23" i="3"/>
  <c r="LV77" i="3"/>
  <c r="LT95" i="3"/>
  <c r="KL44" i="3"/>
  <c r="KL48" i="3"/>
  <c r="KJ77" i="3"/>
  <c r="JN23" i="3"/>
  <c r="IZ30" i="3"/>
  <c r="IP23" i="3"/>
  <c r="HJ95" i="3"/>
  <c r="HJ44" i="3"/>
  <c r="HJ48" i="3"/>
  <c r="GV22" i="3"/>
  <c r="GR22" i="3"/>
  <c r="GH77" i="3"/>
  <c r="GH30" i="3"/>
  <c r="GH22" i="3"/>
  <c r="EZ77" i="3"/>
  <c r="EZ51" i="3"/>
  <c r="EZ22" i="3"/>
  <c r="DY22" i="3"/>
  <c r="DL77" i="3"/>
  <c r="DI30" i="3"/>
  <c r="DC44" i="3"/>
  <c r="DC48" i="3"/>
  <c r="BD95" i="3"/>
  <c r="BD44" i="3"/>
  <c r="BD48" i="3"/>
  <c r="AS77" i="3"/>
  <c r="FX69" i="3"/>
  <c r="FX70" i="3"/>
  <c r="FX23" i="3"/>
  <c r="FD69" i="3"/>
  <c r="FD70" i="3"/>
  <c r="FD23" i="3"/>
  <c r="IM69" i="3"/>
  <c r="IM70" i="3"/>
  <c r="IM23" i="3"/>
  <c r="JT22" i="3"/>
  <c r="JT77" i="3"/>
  <c r="IY95" i="3"/>
  <c r="KX77" i="3"/>
  <c r="HW44" i="3"/>
  <c r="HW48" i="3"/>
  <c r="GT23" i="3"/>
  <c r="EU22" i="3"/>
  <c r="DU77" i="3"/>
  <c r="DM23" i="3"/>
  <c r="FY69" i="3"/>
  <c r="FY70" i="3"/>
  <c r="FY23" i="3"/>
  <c r="EK69" i="3"/>
  <c r="EK70" i="3"/>
  <c r="EK23" i="3"/>
  <c r="LF69" i="3"/>
  <c r="LF70" i="3"/>
  <c r="LF23" i="3"/>
  <c r="MB51" i="3"/>
  <c r="KD77" i="3"/>
  <c r="KD22" i="3"/>
  <c r="JX44" i="3"/>
  <c r="JX48" i="3"/>
  <c r="KX95" i="3"/>
  <c r="KX51" i="3"/>
  <c r="KQ44" i="3"/>
  <c r="KQ48" i="3"/>
  <c r="KQ95" i="3"/>
  <c r="JN22" i="3"/>
  <c r="HM23" i="3"/>
  <c r="GX44" i="3"/>
  <c r="GX48" i="3"/>
  <c r="ET77" i="3"/>
  <c r="ET30" i="3"/>
  <c r="AN44" i="3"/>
  <c r="AN48" i="3"/>
  <c r="IE70" i="3"/>
  <c r="IE23" i="3"/>
  <c r="IE69" i="3"/>
  <c r="IE77" i="3"/>
  <c r="FW69" i="3"/>
  <c r="FW22" i="3"/>
  <c r="FW70" i="3"/>
  <c r="FW23" i="3"/>
  <c r="EI69" i="3"/>
  <c r="EI22" i="3"/>
  <c r="EI70" i="3"/>
  <c r="EI23" i="3"/>
  <c r="KY77" i="3"/>
  <c r="JM22" i="3"/>
  <c r="DW23" i="3"/>
  <c r="AO77" i="3"/>
  <c r="MA44" i="3"/>
  <c r="MA48" i="3"/>
  <c r="LZ95" i="3"/>
  <c r="LY44" i="3"/>
  <c r="LY48" i="3"/>
  <c r="JW95" i="3"/>
  <c r="KP44" i="3"/>
  <c r="KP48" i="3"/>
  <c r="IS95" i="3"/>
  <c r="IR23" i="3"/>
  <c r="IP69" i="3"/>
  <c r="HZ95" i="3"/>
  <c r="HZ44" i="3"/>
  <c r="HZ48" i="3"/>
  <c r="HW77" i="3"/>
  <c r="HW30" i="3"/>
  <c r="HL22" i="3"/>
  <c r="GX23" i="3"/>
  <c r="GM77" i="3"/>
  <c r="GB77" i="3"/>
  <c r="GB22" i="3"/>
  <c r="FN77" i="3"/>
  <c r="EA77" i="3"/>
  <c r="EA30" i="3"/>
  <c r="EA22" i="3"/>
  <c r="DE77" i="3"/>
  <c r="Y95" i="3"/>
  <c r="Y44" i="3"/>
  <c r="Y48" i="3"/>
  <c r="HI69" i="3"/>
  <c r="HI70" i="3"/>
  <c r="FU69" i="3"/>
  <c r="FU70" i="3"/>
  <c r="FA69" i="3"/>
  <c r="FA70" i="3"/>
  <c r="FA23" i="3"/>
  <c r="EG69" i="3"/>
  <c r="EG70" i="3"/>
  <c r="EG23" i="3"/>
  <c r="KE77" i="3"/>
  <c r="KZ23" i="3"/>
  <c r="JF22" i="3"/>
  <c r="IT77" i="3"/>
  <c r="IT22" i="3"/>
  <c r="IR77" i="3"/>
  <c r="IR22" i="3"/>
  <c r="FB69" i="3"/>
  <c r="FB22" i="3"/>
  <c r="FB70" i="3"/>
  <c r="FB23" i="3"/>
  <c r="KE44" i="3"/>
  <c r="KE48" i="3"/>
  <c r="KE95" i="3"/>
  <c r="KE51" i="3"/>
  <c r="JZ22" i="3"/>
  <c r="JU23" i="3"/>
  <c r="KY23" i="3"/>
  <c r="JM30" i="3"/>
  <c r="JG77" i="3"/>
  <c r="GM95" i="3"/>
  <c r="GM44" i="3"/>
  <c r="GM48" i="3"/>
  <c r="DY44" i="3"/>
  <c r="DY48" i="3"/>
  <c r="DH30" i="3"/>
  <c r="AC77" i="3"/>
  <c r="BN25" i="3"/>
  <c r="BK69" i="3"/>
  <c r="BK70" i="3"/>
  <c r="BK23" i="3"/>
  <c r="CL69" i="3"/>
  <c r="CL70" i="3"/>
  <c r="BR70" i="3"/>
  <c r="BR23" i="3"/>
  <c r="BR69" i="3"/>
  <c r="BR77" i="3"/>
  <c r="GN69" i="3"/>
  <c r="GN22" i="3"/>
  <c r="GN70" i="3"/>
  <c r="GN23" i="3"/>
  <c r="EF69" i="3"/>
  <c r="EF70" i="3"/>
  <c r="IV22" i="3"/>
  <c r="IH77" i="3"/>
  <c r="DS77" i="3"/>
  <c r="DS22" i="3"/>
  <c r="AP69" i="3"/>
  <c r="AP70" i="3"/>
  <c r="AP23" i="3"/>
  <c r="BJ70" i="3"/>
  <c r="BJ23" i="3"/>
  <c r="BJ69" i="3"/>
  <c r="BJ77" i="3"/>
  <c r="BQ69" i="3"/>
  <c r="BQ70" i="3"/>
  <c r="BQ23" i="3"/>
  <c r="KL70" i="3"/>
  <c r="KL77" i="3"/>
  <c r="IK77" i="3"/>
  <c r="MF70" i="3"/>
  <c r="MF77" i="3"/>
  <c r="MF30" i="3"/>
  <c r="MF23" i="3"/>
  <c r="LL44" i="3"/>
  <c r="LL48" i="3"/>
  <c r="LL95" i="3"/>
  <c r="KH77" i="3"/>
  <c r="KH22" i="3"/>
  <c r="KP22" i="3"/>
  <c r="JS44" i="3"/>
  <c r="JS48" i="3"/>
  <c r="JS95" i="3"/>
  <c r="JJ44" i="3"/>
  <c r="JJ48" i="3"/>
  <c r="GY22" i="3"/>
  <c r="FR95" i="3"/>
  <c r="FR44" i="3"/>
  <c r="FR48" i="3"/>
  <c r="FJ77" i="3"/>
  <c r="FJ22" i="3"/>
  <c r="EP22" i="3"/>
  <c r="EP77" i="3"/>
  <c r="EH23" i="3"/>
  <c r="CT23" i="3"/>
  <c r="AX77" i="3"/>
  <c r="AV77" i="3"/>
  <c r="P95" i="3"/>
  <c r="P44" i="3"/>
  <c r="P48" i="3"/>
  <c r="AN69" i="3"/>
  <c r="AN70" i="3"/>
  <c r="AN23" i="3"/>
  <c r="CI69" i="3"/>
  <c r="CI70" i="3"/>
  <c r="CI23" i="3"/>
  <c r="KB69" i="3"/>
  <c r="KB70" i="3"/>
  <c r="KB23" i="3"/>
  <c r="GV44" i="3"/>
  <c r="GV48" i="3"/>
  <c r="GV95" i="3"/>
  <c r="FR77" i="3"/>
  <c r="FR22" i="3"/>
  <c r="KA22" i="3"/>
  <c r="KA77" i="3"/>
  <c r="JK77" i="3"/>
  <c r="JF23" i="3"/>
  <c r="IN95" i="3"/>
  <c r="IL77" i="3"/>
  <c r="IL30" i="3"/>
  <c r="IA95" i="3"/>
  <c r="IA44" i="3"/>
  <c r="IA48" i="3"/>
  <c r="GQ44" i="3"/>
  <c r="GQ48" i="3"/>
  <c r="FT77" i="3"/>
  <c r="FT22" i="3"/>
  <c r="FP77" i="3"/>
  <c r="CP44" i="3"/>
  <c r="CP48" i="3"/>
  <c r="CN23" i="3"/>
  <c r="BR22" i="3"/>
  <c r="BN95" i="3"/>
  <c r="BN51" i="3"/>
  <c r="BN44" i="3"/>
  <c r="BN48" i="3"/>
  <c r="AT22" i="3"/>
  <c r="AT77" i="3"/>
  <c r="AT30" i="3"/>
  <c r="AQ95" i="3"/>
  <c r="AQ44" i="3"/>
  <c r="AQ48" i="3"/>
  <c r="Q30" i="3"/>
  <c r="N77" i="3"/>
  <c r="AM69" i="3"/>
  <c r="AM70" i="3"/>
  <c r="AM23" i="3"/>
  <c r="CH69" i="3"/>
  <c r="CH70" i="3"/>
  <c r="KR77" i="3"/>
  <c r="KR22" i="3"/>
  <c r="KN95" i="3"/>
  <c r="CN30" i="3"/>
  <c r="Z70" i="3"/>
  <c r="Z77" i="3"/>
  <c r="G22" i="3"/>
  <c r="L69" i="3"/>
  <c r="L70" i="3"/>
  <c r="L23" i="3"/>
  <c r="U69" i="3"/>
  <c r="U70" i="3"/>
  <c r="U23" i="3"/>
  <c r="LY30" i="3"/>
  <c r="LA22" i="3"/>
  <c r="KY44" i="3"/>
  <c r="KY48" i="3"/>
  <c r="KW30" i="3"/>
  <c r="JM23" i="3"/>
  <c r="HZ77" i="3"/>
  <c r="FV95" i="3"/>
  <c r="FV44" i="3"/>
  <c r="FV48" i="3"/>
  <c r="FQ77" i="3"/>
  <c r="FH23" i="3"/>
  <c r="DP44" i="3"/>
  <c r="DP48" i="3"/>
  <c r="DP95" i="3"/>
  <c r="DI22" i="3"/>
  <c r="CN95" i="3"/>
  <c r="CN44" i="3"/>
  <c r="CN48" i="3"/>
  <c r="BQ95" i="3"/>
  <c r="BQ44" i="3"/>
  <c r="BQ48" i="3"/>
  <c r="DB70" i="3"/>
  <c r="DB23" i="3"/>
  <c r="DB69" i="3"/>
  <c r="MD22" i="3"/>
  <c r="LA95" i="3"/>
  <c r="LA51" i="3"/>
  <c r="KS23" i="3"/>
  <c r="HV44" i="3"/>
  <c r="HV48" i="3"/>
  <c r="HM44" i="3"/>
  <c r="HM48" i="3"/>
  <c r="GW44" i="3"/>
  <c r="GW48" i="3"/>
  <c r="FJ95" i="3"/>
  <c r="FJ44" i="3"/>
  <c r="FJ48" i="3"/>
  <c r="DZ23" i="3"/>
  <c r="DA22" i="3"/>
  <c r="DA77" i="3"/>
  <c r="CU44" i="3"/>
  <c r="CU48" i="3"/>
  <c r="BC44" i="3"/>
  <c r="BC48" i="3"/>
  <c r="DK69" i="3"/>
  <c r="DK70" i="3"/>
  <c r="ME22" i="3"/>
  <c r="MD30" i="3"/>
  <c r="MD23" i="3"/>
  <c r="LV22" i="3"/>
  <c r="GQ51" i="3"/>
  <c r="HP30" i="3"/>
  <c r="GY44" i="3"/>
  <c r="GY48" i="3"/>
  <c r="ED95" i="3"/>
  <c r="ED44" i="3"/>
  <c r="ED48" i="3"/>
  <c r="BX23" i="3"/>
  <c r="AR95" i="3"/>
  <c r="AR44" i="3"/>
  <c r="AR48" i="3"/>
  <c r="L44" i="3"/>
  <c r="L48" i="3"/>
  <c r="MG23" i="3"/>
  <c r="LK23" i="3"/>
  <c r="LC30" i="3"/>
  <c r="KK44" i="3"/>
  <c r="KK48" i="3"/>
  <c r="JI23" i="3"/>
  <c r="FO77" i="3"/>
  <c r="FO30" i="3"/>
  <c r="BR30" i="3"/>
  <c r="BO22" i="3"/>
  <c r="AU77" i="3"/>
  <c r="CY69" i="3"/>
  <c r="CY70" i="3"/>
  <c r="CY77" i="3"/>
  <c r="CY23" i="3"/>
  <c r="GE69" i="3"/>
  <c r="GE70" i="3"/>
  <c r="LK22" i="3"/>
  <c r="KG30" i="3"/>
  <c r="JX77" i="3"/>
  <c r="LC22" i="3"/>
  <c r="JI22" i="3"/>
  <c r="HY23" i="3"/>
  <c r="HI23" i="3"/>
  <c r="GS23" i="3"/>
  <c r="GQ23" i="3"/>
  <c r="FY44" i="3"/>
  <c r="FY48" i="3"/>
  <c r="FY95" i="3"/>
  <c r="EP44" i="3"/>
  <c r="EP48" i="3"/>
  <c r="DT77" i="3"/>
  <c r="DH22" i="3"/>
  <c r="CV22" i="3"/>
  <c r="CV77" i="3"/>
  <c r="BO23" i="3"/>
  <c r="AO44" i="3"/>
  <c r="AO48" i="3"/>
  <c r="P77" i="3"/>
  <c r="BV70" i="3"/>
  <c r="BV23" i="3"/>
  <c r="BV69" i="3"/>
  <c r="BV77" i="3"/>
  <c r="CX70" i="3"/>
  <c r="CX23" i="3"/>
  <c r="CX69" i="3"/>
  <c r="CX77" i="3"/>
  <c r="GD69" i="3"/>
  <c r="GD70" i="3"/>
  <c r="GD23" i="3"/>
  <c r="MB30" i="3"/>
  <c r="MB3" i="3"/>
  <c r="MA22" i="1"/>
  <c r="MA27" i="1"/>
  <c r="MA29" i="1"/>
  <c r="LO30" i="3"/>
  <c r="LL22" i="3"/>
  <c r="KG22" i="3"/>
  <c r="KW23" i="3"/>
  <c r="HI22" i="3"/>
  <c r="HG23" i="3"/>
  <c r="HG44" i="3"/>
  <c r="HG48" i="3"/>
  <c r="HA44" i="3"/>
  <c r="HA48" i="3"/>
  <c r="FK77" i="3"/>
  <c r="CM77" i="3"/>
  <c r="GC70" i="3"/>
  <c r="GC23" i="3"/>
  <c r="GC69" i="3"/>
  <c r="FI69" i="3"/>
  <c r="FI70" i="3"/>
  <c r="FI23" i="3"/>
  <c r="MH23" i="3"/>
  <c r="LS22" i="3"/>
  <c r="LR23" i="3"/>
  <c r="LO22" i="3"/>
  <c r="LL23" i="3"/>
  <c r="KF23" i="3"/>
  <c r="KW22" i="3"/>
  <c r="JK44" i="3"/>
  <c r="JK48" i="3"/>
  <c r="JD22" i="3"/>
  <c r="GF77" i="3"/>
  <c r="GF22" i="3"/>
  <c r="GF95" i="3"/>
  <c r="GF44" i="3"/>
  <c r="GF48" i="3"/>
  <c r="FK22" i="3"/>
  <c r="FB44" i="3"/>
  <c r="FB48" i="3"/>
  <c r="EE23" i="3"/>
  <c r="BT70" i="3"/>
  <c r="BT23" i="3"/>
  <c r="BT69" i="3"/>
  <c r="BT77" i="3"/>
  <c r="LE30" i="3"/>
  <c r="LE44" i="3"/>
  <c r="LE48" i="3"/>
  <c r="JP23" i="3"/>
  <c r="IG22" i="3"/>
  <c r="IB44" i="3"/>
  <c r="IB48" i="3"/>
  <c r="HE23" i="3"/>
  <c r="EE22" i="3"/>
  <c r="CZ23" i="3"/>
  <c r="CA77" i="3"/>
  <c r="CA22" i="3"/>
  <c r="BX77" i="3"/>
  <c r="BL69" i="3"/>
  <c r="BL22" i="3"/>
  <c r="BL70" i="3"/>
  <c r="BL23" i="3"/>
  <c r="BS69" i="3"/>
  <c r="BS70" i="3"/>
  <c r="BS23" i="3"/>
  <c r="GA69" i="3"/>
  <c r="GA22" i="3"/>
  <c r="GA70" i="3"/>
  <c r="GA23" i="3"/>
  <c r="FG69" i="3"/>
  <c r="FG70" i="3"/>
  <c r="FG23" i="3"/>
  <c r="FU23" i="3"/>
  <c r="ES44" i="3"/>
  <c r="ES48" i="3"/>
  <c r="EF23" i="3"/>
  <c r="DE22" i="3"/>
  <c r="CO30" i="3"/>
  <c r="CE23" i="3"/>
  <c r="CF25" i="3"/>
  <c r="AV44" i="3"/>
  <c r="AV48" i="3"/>
  <c r="AC44" i="3"/>
  <c r="AC48" i="3"/>
  <c r="R25" i="3"/>
  <c r="MO25" i="3"/>
  <c r="LU25" i="3"/>
  <c r="JM25" i="3"/>
  <c r="IS25" i="3"/>
  <c r="EB25" i="3"/>
  <c r="BQ25" i="3"/>
  <c r="Q25" i="3"/>
  <c r="FX44" i="3"/>
  <c r="FX48" i="3"/>
  <c r="FP30" i="3"/>
  <c r="EM23" i="3"/>
  <c r="EJ44" i="3"/>
  <c r="EJ48" i="3"/>
  <c r="CR23" i="3"/>
  <c r="BO44" i="3"/>
  <c r="BO48" i="3"/>
  <c r="AQ23" i="3"/>
  <c r="Q44" i="3"/>
  <c r="Q48" i="3"/>
  <c r="MN25" i="3"/>
  <c r="LT25" i="3"/>
  <c r="JL25" i="3"/>
  <c r="BM44" i="3"/>
  <c r="BM48" i="3"/>
  <c r="T44" i="3"/>
  <c r="T48" i="3"/>
  <c r="GL44" i="3"/>
  <c r="GL48" i="3"/>
  <c r="GB44" i="3"/>
  <c r="GB48" i="3"/>
  <c r="CH23" i="3"/>
  <c r="CF23" i="3"/>
  <c r="BY44" i="3"/>
  <c r="BY48" i="3"/>
  <c r="BL25" i="3"/>
  <c r="P30" i="3"/>
  <c r="DR44" i="3"/>
  <c r="DR48" i="3"/>
  <c r="AL44" i="3"/>
  <c r="AL48" i="3"/>
  <c r="AI44" i="3"/>
  <c r="AI48" i="3"/>
  <c r="EN22" i="3"/>
  <c r="DK23" i="3"/>
  <c r="AY44" i="3"/>
  <c r="AY48" i="3"/>
  <c r="N44" i="3"/>
  <c r="N48" i="3"/>
  <c r="DG23" i="3"/>
  <c r="CL23" i="3"/>
  <c r="AU30" i="3"/>
  <c r="GC44" i="3"/>
  <c r="GC48" i="3"/>
  <c r="DS44" i="3"/>
  <c r="DS48" i="3"/>
  <c r="DO22" i="3"/>
  <c r="CM23" i="3"/>
  <c r="CC25" i="3"/>
  <c r="BA23" i="3"/>
  <c r="AW44" i="3"/>
  <c r="AW48" i="3"/>
  <c r="AR23" i="3"/>
  <c r="K44" i="3"/>
  <c r="K48" i="3"/>
  <c r="MF111" i="3"/>
  <c r="JY23" i="3"/>
  <c r="JY124" i="3"/>
  <c r="JY30" i="3"/>
  <c r="JN6" i="3"/>
  <c r="JN111" i="3"/>
  <c r="HV124" i="3"/>
  <c r="HV30" i="3"/>
  <c r="HV22" i="3"/>
  <c r="GR44" i="3"/>
  <c r="GR48" i="3"/>
  <c r="GR142" i="3"/>
  <c r="MI9" i="3"/>
  <c r="MI111" i="3"/>
  <c r="KD142" i="3"/>
  <c r="GR17" i="3"/>
  <c r="AG105" i="3"/>
  <c r="AG11" i="3"/>
  <c r="AG106" i="3"/>
  <c r="AG12" i="3"/>
  <c r="AG8" i="3"/>
  <c r="II25" i="3"/>
  <c r="II124" i="3"/>
  <c r="II30" i="3"/>
  <c r="IP24" i="3"/>
  <c r="IP124" i="3"/>
  <c r="GG24" i="3"/>
  <c r="GG124" i="3"/>
  <c r="DY24" i="3"/>
  <c r="DY124" i="3"/>
  <c r="DE24" i="3"/>
  <c r="DE124" i="3"/>
  <c r="DE30" i="3"/>
  <c r="AS24" i="3"/>
  <c r="AS124" i="3"/>
  <c r="O24" i="3"/>
  <c r="O124" i="3"/>
  <c r="O30" i="3"/>
  <c r="MG111" i="3"/>
  <c r="LX111" i="3"/>
  <c r="LX6" i="3"/>
  <c r="LX17" i="3"/>
  <c r="KE124" i="3"/>
  <c r="KE22" i="3"/>
  <c r="LB44" i="3"/>
  <c r="LB48" i="3"/>
  <c r="LB142" i="3"/>
  <c r="HY124" i="3"/>
  <c r="HY22" i="3"/>
  <c r="LR24" i="3"/>
  <c r="LR124" i="3"/>
  <c r="LR30" i="3"/>
  <c r="KX24" i="3"/>
  <c r="KX124" i="3"/>
  <c r="KX30" i="3"/>
  <c r="KC24" i="3"/>
  <c r="KC124" i="3"/>
  <c r="KC30" i="3"/>
  <c r="JI24" i="3"/>
  <c r="JI124" i="3"/>
  <c r="JI30" i="3"/>
  <c r="ER124" i="3"/>
  <c r="ER24" i="3"/>
  <c r="DD24" i="3"/>
  <c r="DD124" i="3"/>
  <c r="DD30" i="3"/>
  <c r="AR24" i="3"/>
  <c r="AR124" i="3"/>
  <c r="AR30" i="3"/>
  <c r="N24" i="3"/>
  <c r="N124" i="3"/>
  <c r="N30" i="3"/>
  <c r="CJ17" i="3"/>
  <c r="JP124" i="3"/>
  <c r="JP30" i="3"/>
  <c r="JP22" i="3"/>
  <c r="HB105" i="3"/>
  <c r="HB11" i="3"/>
  <c r="HB106" i="3"/>
  <c r="HB12" i="3"/>
  <c r="HB111" i="3"/>
  <c r="HB8" i="3"/>
  <c r="GD106" i="3"/>
  <c r="GD12" i="3"/>
  <c r="GD105" i="3"/>
  <c r="GD11" i="3"/>
  <c r="GD8" i="3"/>
  <c r="LW106" i="3"/>
  <c r="LW12" i="3"/>
  <c r="LV8" i="3"/>
  <c r="LV106" i="3"/>
  <c r="LV12" i="3"/>
  <c r="LP106" i="3"/>
  <c r="LP12" i="3"/>
  <c r="LP105" i="3"/>
  <c r="LP11" i="3"/>
  <c r="LP8" i="3"/>
  <c r="KN130" i="3"/>
  <c r="KN36" i="3"/>
  <c r="KN33" i="3"/>
  <c r="HQ9" i="3"/>
  <c r="HQ17" i="3"/>
  <c r="HQ111" i="3"/>
  <c r="LW105" i="3"/>
  <c r="LW11" i="3"/>
  <c r="KI106" i="3"/>
  <c r="KI12" i="3"/>
  <c r="KI105" i="3"/>
  <c r="KI11" i="3"/>
  <c r="KI8" i="3"/>
  <c r="KI111" i="3"/>
  <c r="KA10" i="3"/>
  <c r="KA111" i="3"/>
  <c r="MC105" i="3"/>
  <c r="MC11" i="3"/>
  <c r="MC8" i="3"/>
  <c r="MA142" i="3"/>
  <c r="LW104" i="3"/>
  <c r="LW10" i="3"/>
  <c r="LW6" i="3"/>
  <c r="LP6" i="3"/>
  <c r="LP104" i="3"/>
  <c r="LP10" i="3"/>
  <c r="LO8" i="3"/>
  <c r="LO105" i="3"/>
  <c r="LO11" i="3"/>
  <c r="KE105" i="3"/>
  <c r="KE11" i="3"/>
  <c r="KE106" i="3"/>
  <c r="KE12" i="3"/>
  <c r="KE8" i="3"/>
  <c r="JW105" i="3"/>
  <c r="JW11" i="3"/>
  <c r="JW106" i="3"/>
  <c r="JW12" i="3"/>
  <c r="JW8" i="3"/>
  <c r="LK44" i="3"/>
  <c r="LK48" i="3"/>
  <c r="IE142" i="3"/>
  <c r="IE44" i="3"/>
  <c r="IE48" i="3"/>
  <c r="EJ124" i="3"/>
  <c r="EJ30" i="3"/>
  <c r="EJ23" i="3"/>
  <c r="MH142" i="3"/>
  <c r="MH44" i="3"/>
  <c r="MH48" i="3"/>
  <c r="KF8" i="3"/>
  <c r="KF106" i="3"/>
  <c r="KF12" i="3"/>
  <c r="KF105" i="3"/>
  <c r="KF11" i="3"/>
  <c r="JU11" i="3"/>
  <c r="KV105" i="3"/>
  <c r="KV11" i="3"/>
  <c r="KV106" i="3"/>
  <c r="KV12" i="3"/>
  <c r="KV111" i="3"/>
  <c r="KV8" i="3"/>
  <c r="JN44" i="3"/>
  <c r="JN48" i="3"/>
  <c r="JN142" i="3"/>
  <c r="JK22" i="3"/>
  <c r="JK124" i="3"/>
  <c r="JK30" i="3"/>
  <c r="GI17" i="3"/>
  <c r="HH17" i="3"/>
  <c r="HX6" i="3"/>
  <c r="HX104" i="3"/>
  <c r="HX10" i="3"/>
  <c r="MH105" i="3"/>
  <c r="MH106" i="3"/>
  <c r="MH8" i="3"/>
  <c r="LZ106" i="3"/>
  <c r="LZ12" i="3"/>
  <c r="LZ105" i="3"/>
  <c r="LZ11" i="3"/>
  <c r="LZ8" i="3"/>
  <c r="LZ111" i="3"/>
  <c r="LK111" i="3"/>
  <c r="KB124" i="3"/>
  <c r="KF33" i="3"/>
  <c r="DO17" i="3"/>
  <c r="LC44" i="3"/>
  <c r="LC48" i="3"/>
  <c r="LC142" i="3"/>
  <c r="MG22" i="3"/>
  <c r="MG124" i="3"/>
  <c r="MG30" i="3"/>
  <c r="MC111" i="3"/>
  <c r="MA104" i="3"/>
  <c r="MA111" i="3"/>
  <c r="LX142" i="3"/>
  <c r="LV105" i="3"/>
  <c r="LV11" i="3"/>
  <c r="JW111" i="3"/>
  <c r="JV104" i="3"/>
  <c r="JV10" i="3"/>
  <c r="JV17" i="3"/>
  <c r="JT111" i="3"/>
  <c r="AA17" i="3"/>
  <c r="IU22" i="3"/>
  <c r="IU124" i="3"/>
  <c r="IU30" i="3"/>
  <c r="HC105" i="3"/>
  <c r="HC11" i="3"/>
  <c r="HC8" i="3"/>
  <c r="HC106" i="3"/>
  <c r="HC12" i="3"/>
  <c r="HC111" i="3"/>
  <c r="MC22" i="3"/>
  <c r="MC124" i="3"/>
  <c r="MC30" i="3"/>
  <c r="LL124" i="3"/>
  <c r="LL30" i="3"/>
  <c r="KH111" i="3"/>
  <c r="KF22" i="3"/>
  <c r="KF124" i="3"/>
  <c r="KA17" i="3"/>
  <c r="KN17" i="3"/>
  <c r="IW22" i="3"/>
  <c r="IW124" i="3"/>
  <c r="IW30" i="3"/>
  <c r="IV105" i="3"/>
  <c r="IV11" i="3"/>
  <c r="IV106" i="3"/>
  <c r="IV12" i="3"/>
  <c r="FY7" i="3"/>
  <c r="DF104" i="3"/>
  <c r="DF10" i="3"/>
  <c r="DF111" i="3"/>
  <c r="DF6" i="3"/>
  <c r="MD8" i="3"/>
  <c r="MD105" i="3"/>
  <c r="MD106" i="3"/>
  <c r="MD12" i="3"/>
  <c r="IV7" i="3"/>
  <c r="LK17" i="3"/>
  <c r="IH22" i="3"/>
  <c r="IH124" i="3"/>
  <c r="IH30" i="3"/>
  <c r="LY8" i="3"/>
  <c r="LY105" i="3"/>
  <c r="LY106" i="3"/>
  <c r="LY12" i="3"/>
  <c r="LW44" i="3"/>
  <c r="LW48" i="3"/>
  <c r="LW142" i="3"/>
  <c r="KD105" i="3"/>
  <c r="KD11" i="3"/>
  <c r="KD106" i="3"/>
  <c r="KD12" i="3"/>
  <c r="KD8" i="3"/>
  <c r="JX124" i="3"/>
  <c r="LE111" i="3"/>
  <c r="LE98" i="3"/>
  <c r="KK124" i="3"/>
  <c r="JF111" i="3"/>
  <c r="JF9" i="3"/>
  <c r="HF124" i="3"/>
  <c r="HF30" i="3"/>
  <c r="HF22" i="3"/>
  <c r="MG6" i="3"/>
  <c r="KH23" i="3"/>
  <c r="KH124" i="3"/>
  <c r="KH30" i="3"/>
  <c r="KW10" i="3"/>
  <c r="IK104" i="3"/>
  <c r="IK10" i="3"/>
  <c r="IK6" i="3"/>
  <c r="HT22" i="3"/>
  <c r="HT124" i="3"/>
  <c r="LR8" i="3"/>
  <c r="LR106" i="3"/>
  <c r="LR12" i="3"/>
  <c r="LR105" i="3"/>
  <c r="LR11" i="3"/>
  <c r="LN130" i="3"/>
  <c r="LN36" i="3"/>
  <c r="IL6" i="3"/>
  <c r="IL104" i="3"/>
  <c r="IL10" i="3"/>
  <c r="MB111" i="3"/>
  <c r="MB98" i="3"/>
  <c r="LR104" i="3"/>
  <c r="KG111" i="3"/>
  <c r="KG98" i="3"/>
  <c r="EF17" i="3"/>
  <c r="FC17" i="3"/>
  <c r="JS104" i="3"/>
  <c r="JS10" i="3"/>
  <c r="JS17" i="3"/>
  <c r="JI111" i="3"/>
  <c r="IF124" i="3"/>
  <c r="HO105" i="3"/>
  <c r="HO11" i="3"/>
  <c r="HO106" i="3"/>
  <c r="HO12" i="3"/>
  <c r="HO111" i="3"/>
  <c r="HO8" i="3"/>
  <c r="HC124" i="3"/>
  <c r="HC30" i="3"/>
  <c r="HC22" i="3"/>
  <c r="GP124" i="3"/>
  <c r="DE44" i="3"/>
  <c r="DE48" i="3"/>
  <c r="DE142" i="3"/>
  <c r="AX105" i="3"/>
  <c r="AX11" i="3"/>
  <c r="AX106" i="3"/>
  <c r="AX12" i="3"/>
  <c r="AX8" i="3"/>
  <c r="CZ17" i="3"/>
  <c r="HS17" i="3"/>
  <c r="KT104" i="3"/>
  <c r="KT10" i="3"/>
  <c r="KT6" i="3"/>
  <c r="IS106" i="3"/>
  <c r="IS12" i="3"/>
  <c r="IS8" i="3"/>
  <c r="IS105" i="3"/>
  <c r="IS11" i="3"/>
  <c r="GH106" i="3"/>
  <c r="GH12" i="3"/>
  <c r="GH105" i="3"/>
  <c r="GH11" i="3"/>
  <c r="GH8" i="3"/>
  <c r="EV142" i="3"/>
  <c r="EV44" i="3"/>
  <c r="EV48" i="3"/>
  <c r="DO44" i="3"/>
  <c r="DO48" i="3"/>
  <c r="DO142" i="3"/>
  <c r="DC104" i="3"/>
  <c r="DC10" i="3"/>
  <c r="DC6" i="3"/>
  <c r="KV33" i="3"/>
  <c r="KV130" i="3"/>
  <c r="KV36" i="3"/>
  <c r="KS130" i="3"/>
  <c r="KS36" i="3"/>
  <c r="KS33" i="3"/>
  <c r="JR130" i="3"/>
  <c r="JR33" i="3"/>
  <c r="DS34" i="3"/>
  <c r="DS130" i="3"/>
  <c r="DS36" i="3"/>
  <c r="JH24" i="3"/>
  <c r="JH124" i="3"/>
  <c r="FK24" i="3"/>
  <c r="FK124" i="3"/>
  <c r="EQ24" i="3"/>
  <c r="EQ124" i="3"/>
  <c r="EQ30" i="3"/>
  <c r="AQ24" i="3"/>
  <c r="AQ124" i="3"/>
  <c r="M124" i="3"/>
  <c r="M24" i="3"/>
  <c r="JY111" i="3"/>
  <c r="JX7" i="3"/>
  <c r="GT17" i="3"/>
  <c r="JO104" i="3"/>
  <c r="JO10" i="3"/>
  <c r="JO6" i="3"/>
  <c r="IS6" i="3"/>
  <c r="IS104" i="3"/>
  <c r="IS10" i="3"/>
  <c r="GT124" i="3"/>
  <c r="GT22" i="3"/>
  <c r="GE124" i="3"/>
  <c r="EW23" i="3"/>
  <c r="EW124" i="3"/>
  <c r="BN22" i="3"/>
  <c r="BN124" i="3"/>
  <c r="BN30" i="3"/>
  <c r="E25" i="3"/>
  <c r="E124" i="3"/>
  <c r="E30" i="3"/>
  <c r="KA24" i="3"/>
  <c r="KA124" i="3"/>
  <c r="GD24" i="3"/>
  <c r="GD124" i="3"/>
  <c r="EP24" i="3"/>
  <c r="EP124" i="3"/>
  <c r="EP30" i="3"/>
  <c r="AP24" i="3"/>
  <c r="AP124" i="3"/>
  <c r="L124" i="3"/>
  <c r="L24" i="3"/>
  <c r="X17" i="3"/>
  <c r="HD17" i="3"/>
  <c r="HW8" i="3"/>
  <c r="HW106" i="3"/>
  <c r="HW12" i="3"/>
  <c r="GH104" i="3"/>
  <c r="GH6" i="3"/>
  <c r="DQ142" i="3"/>
  <c r="DQ44" i="3"/>
  <c r="DQ48" i="3"/>
  <c r="BW22" i="3"/>
  <c r="BW124" i="3"/>
  <c r="BQ7" i="3"/>
  <c r="AB24" i="3"/>
  <c r="AB124" i="3"/>
  <c r="HK25" i="3"/>
  <c r="HK124" i="3"/>
  <c r="GQ25" i="3"/>
  <c r="GQ124" i="3"/>
  <c r="GQ30" i="3"/>
  <c r="FC25" i="3"/>
  <c r="FC124" i="3"/>
  <c r="AH25" i="3"/>
  <c r="AH124" i="3"/>
  <c r="D25" i="3"/>
  <c r="D124" i="3"/>
  <c r="IK24" i="3"/>
  <c r="IK124" i="3"/>
  <c r="IK30" i="3"/>
  <c r="HQ24" i="3"/>
  <c r="HQ124" i="3"/>
  <c r="HQ30" i="3"/>
  <c r="AO24" i="3"/>
  <c r="AO124" i="3"/>
  <c r="AO30" i="3"/>
  <c r="K124" i="3"/>
  <c r="K24" i="3"/>
  <c r="LA111" i="3"/>
  <c r="KP111" i="3"/>
  <c r="KP98" i="3"/>
  <c r="JL105" i="3"/>
  <c r="JL11" i="3"/>
  <c r="JL106" i="3"/>
  <c r="JL12" i="3"/>
  <c r="JL8" i="3"/>
  <c r="JC124" i="3"/>
  <c r="IO124" i="3"/>
  <c r="IE124" i="3"/>
  <c r="HX22" i="3"/>
  <c r="HX124" i="3"/>
  <c r="HX30" i="3"/>
  <c r="HW111" i="3"/>
  <c r="HW7" i="3"/>
  <c r="HP142" i="3"/>
  <c r="HP44" i="3"/>
  <c r="HP48" i="3"/>
  <c r="ES106" i="3"/>
  <c r="ES12" i="3"/>
  <c r="ES105" i="3"/>
  <c r="ES11" i="3"/>
  <c r="ES8" i="3"/>
  <c r="DQ124" i="3"/>
  <c r="DQ30" i="3"/>
  <c r="DQ22" i="3"/>
  <c r="DP104" i="3"/>
  <c r="DP10" i="3"/>
  <c r="HJ25" i="3"/>
  <c r="HJ124" i="3"/>
  <c r="BA25" i="3"/>
  <c r="BA124" i="3"/>
  <c r="AG124" i="3"/>
  <c r="AG25" i="3"/>
  <c r="IJ24" i="3"/>
  <c r="IJ124" i="3"/>
  <c r="IJ30" i="3"/>
  <c r="GB24" i="3"/>
  <c r="GB124" i="3"/>
  <c r="CZ24" i="3"/>
  <c r="CZ124" i="3"/>
  <c r="AN124" i="3"/>
  <c r="AN24" i="3"/>
  <c r="J124" i="3"/>
  <c r="J24" i="3"/>
  <c r="JT17" i="3"/>
  <c r="KV142" i="3"/>
  <c r="KV44" i="3"/>
  <c r="KV48" i="3"/>
  <c r="IF104" i="3"/>
  <c r="IF10" i="3"/>
  <c r="IF6" i="3"/>
  <c r="GI44" i="3"/>
  <c r="GI48" i="3"/>
  <c r="GE104" i="3"/>
  <c r="GE10" i="3"/>
  <c r="GE6" i="3"/>
  <c r="GE17" i="3"/>
  <c r="DW104" i="3"/>
  <c r="DW10" i="3"/>
  <c r="DW17" i="3"/>
  <c r="DW111" i="3"/>
  <c r="LF25" i="3"/>
  <c r="LF124" i="3"/>
  <c r="KL25" i="3"/>
  <c r="KL124" i="3"/>
  <c r="IX25" i="3"/>
  <c r="IX124" i="3"/>
  <c r="IX30" i="3"/>
  <c r="AF25" i="3"/>
  <c r="AF124" i="3"/>
  <c r="GA24" i="3"/>
  <c r="GA124" i="3"/>
  <c r="FG24" i="3"/>
  <c r="FG124" i="3"/>
  <c r="CY24" i="3"/>
  <c r="CY124" i="3"/>
  <c r="AM124" i="3"/>
  <c r="AM24" i="3"/>
  <c r="I124" i="3"/>
  <c r="I24" i="3"/>
  <c r="HJ17" i="3"/>
  <c r="LB22" i="3"/>
  <c r="LB124" i="3"/>
  <c r="LB30" i="3"/>
  <c r="KW106" i="3"/>
  <c r="KQ22" i="3"/>
  <c r="KQ124" i="3"/>
  <c r="JL6" i="3"/>
  <c r="JL104" i="3"/>
  <c r="JL111" i="3"/>
  <c r="JJ104" i="3"/>
  <c r="JJ10" i="3"/>
  <c r="JJ6" i="3"/>
  <c r="IV142" i="3"/>
  <c r="IV44" i="3"/>
  <c r="IV48" i="3"/>
  <c r="IT111" i="3"/>
  <c r="IT98" i="3"/>
  <c r="IQ44" i="3"/>
  <c r="IQ48" i="3"/>
  <c r="IQ142" i="3"/>
  <c r="HS142" i="3"/>
  <c r="GW22" i="3"/>
  <c r="GW124" i="3"/>
  <c r="GW30" i="3"/>
  <c r="GJ105" i="3"/>
  <c r="GJ11" i="3"/>
  <c r="BQ22" i="3"/>
  <c r="BQ124" i="3"/>
  <c r="JQ25" i="3"/>
  <c r="JQ124" i="3"/>
  <c r="GN25" i="3"/>
  <c r="GN124" i="3"/>
  <c r="AY25" i="3"/>
  <c r="AY124" i="3"/>
  <c r="KR24" i="3"/>
  <c r="KR124" i="3"/>
  <c r="FZ24" i="3"/>
  <c r="FZ124" i="3"/>
  <c r="DR24" i="3"/>
  <c r="DR124" i="3"/>
  <c r="DR30" i="3"/>
  <c r="CX24" i="3"/>
  <c r="CX124" i="3"/>
  <c r="AL124" i="3"/>
  <c r="AL30" i="3"/>
  <c r="AL24" i="3"/>
  <c r="H24" i="3"/>
  <c r="H124" i="3"/>
  <c r="KJ24" i="3"/>
  <c r="KJ124" i="3"/>
  <c r="KC111" i="3"/>
  <c r="EC17" i="3"/>
  <c r="KX104" i="3"/>
  <c r="KX10" i="3"/>
  <c r="KX6" i="3"/>
  <c r="IQ105" i="3"/>
  <c r="IQ11" i="3"/>
  <c r="IQ106" i="3"/>
  <c r="IQ12" i="3"/>
  <c r="IQ8" i="3"/>
  <c r="IA105" i="3"/>
  <c r="IA11" i="3"/>
  <c r="IA106" i="3"/>
  <c r="IA12" i="3"/>
  <c r="GF105" i="3"/>
  <c r="GF106" i="3"/>
  <c r="GF12" i="3"/>
  <c r="FH22" i="3"/>
  <c r="FH124" i="3"/>
  <c r="EY104" i="3"/>
  <c r="EY10" i="3"/>
  <c r="EY6" i="3"/>
  <c r="DT124" i="3"/>
  <c r="DT22" i="3"/>
  <c r="LD25" i="3"/>
  <c r="LD124" i="3"/>
  <c r="LD30" i="3"/>
  <c r="IV25" i="3"/>
  <c r="IV124" i="3"/>
  <c r="GM25" i="3"/>
  <c r="GM124" i="3"/>
  <c r="GM30" i="3"/>
  <c r="FS25" i="3"/>
  <c r="FS124" i="3"/>
  <c r="EY25" i="3"/>
  <c r="EY124" i="3"/>
  <c r="EE25" i="3"/>
  <c r="EE124" i="3"/>
  <c r="EE30" i="3"/>
  <c r="BT25" i="3"/>
  <c r="BT124" i="3"/>
  <c r="AX25" i="3"/>
  <c r="AX124" i="3"/>
  <c r="AD25" i="3"/>
  <c r="AD124" i="3"/>
  <c r="AD30" i="3"/>
  <c r="JV24" i="3"/>
  <c r="JV124" i="3"/>
  <c r="IG24" i="3"/>
  <c r="IG124" i="3"/>
  <c r="IG30" i="3"/>
  <c r="FY24" i="3"/>
  <c r="FY124" i="3"/>
  <c r="BE24" i="3"/>
  <c r="BE124" i="3"/>
  <c r="AK124" i="3"/>
  <c r="AK24" i="3"/>
  <c r="G24" i="3"/>
  <c r="G124" i="3"/>
  <c r="G30" i="3"/>
  <c r="ME105" i="3"/>
  <c r="ME11" i="3"/>
  <c r="ME17" i="3"/>
  <c r="JB6" i="3"/>
  <c r="JB104" i="3"/>
  <c r="JB10" i="3"/>
  <c r="KZ6" i="3"/>
  <c r="KZ104" i="3"/>
  <c r="KZ10" i="3"/>
  <c r="JD104" i="3"/>
  <c r="IB124" i="3"/>
  <c r="IB30" i="3"/>
  <c r="IB22" i="3"/>
  <c r="IA104" i="3"/>
  <c r="IA10" i="3"/>
  <c r="IA111" i="3"/>
  <c r="DS105" i="3"/>
  <c r="DS11" i="3"/>
  <c r="DS106" i="3"/>
  <c r="DS12" i="3"/>
  <c r="DS8" i="3"/>
  <c r="CH104" i="3"/>
  <c r="CH10" i="3"/>
  <c r="AY105" i="3"/>
  <c r="AY11" i="3"/>
  <c r="AY106" i="3"/>
  <c r="AY12" i="3"/>
  <c r="AY8" i="3"/>
  <c r="JO25" i="3"/>
  <c r="JO124" i="3"/>
  <c r="JO30" i="3"/>
  <c r="GL25" i="3"/>
  <c r="GL124" i="3"/>
  <c r="DJ25" i="3"/>
  <c r="DJ124" i="3"/>
  <c r="DJ30" i="3"/>
  <c r="AW25" i="3"/>
  <c r="AW124" i="3"/>
  <c r="X25" i="3"/>
  <c r="X124" i="3"/>
  <c r="LJ24" i="3"/>
  <c r="LJ124" i="3"/>
  <c r="JA24" i="3"/>
  <c r="JA124" i="3"/>
  <c r="JA30" i="3"/>
  <c r="HL24" i="3"/>
  <c r="HL124" i="3"/>
  <c r="GR24" i="3"/>
  <c r="GR124" i="3"/>
  <c r="FX124" i="3"/>
  <c r="CV24" i="3"/>
  <c r="CV124" i="3"/>
  <c r="CV30" i="3"/>
  <c r="AJ24" i="3"/>
  <c r="AJ124" i="3"/>
  <c r="F24" i="3"/>
  <c r="F124" i="3"/>
  <c r="LV124" i="3"/>
  <c r="JU106" i="3"/>
  <c r="JU12" i="3"/>
  <c r="JE142" i="3"/>
  <c r="JE44" i="3"/>
  <c r="JE48" i="3"/>
  <c r="IU104" i="3"/>
  <c r="IU111" i="3"/>
  <c r="IU6" i="3"/>
  <c r="IQ104" i="3"/>
  <c r="IQ10" i="3"/>
  <c r="IQ6" i="3"/>
  <c r="IC23" i="3"/>
  <c r="IC124" i="3"/>
  <c r="FI124" i="3"/>
  <c r="FA124" i="3"/>
  <c r="EK104" i="3"/>
  <c r="EK10" i="3"/>
  <c r="DS104" i="3"/>
  <c r="DS10" i="3"/>
  <c r="DS6" i="3"/>
  <c r="BS111" i="3"/>
  <c r="BD124" i="3"/>
  <c r="BD30" i="3"/>
  <c r="BD22" i="3"/>
  <c r="LR142" i="3"/>
  <c r="JA106" i="3"/>
  <c r="JA8" i="3"/>
  <c r="BX17" i="3"/>
  <c r="LA124" i="3"/>
  <c r="LA30" i="3"/>
  <c r="LA23" i="3"/>
  <c r="KY106" i="3"/>
  <c r="KY12" i="3"/>
  <c r="KY105" i="3"/>
  <c r="KY11" i="3"/>
  <c r="JS124" i="3"/>
  <c r="JR124" i="3"/>
  <c r="JR98" i="3"/>
  <c r="JD124" i="3"/>
  <c r="JD30" i="3"/>
  <c r="FJ124" i="3"/>
  <c r="EM104" i="3"/>
  <c r="EM10" i="3"/>
  <c r="EM17" i="3"/>
  <c r="EM111" i="3"/>
  <c r="BF142" i="3"/>
  <c r="MF44" i="3"/>
  <c r="MF48" i="3"/>
  <c r="LP124" i="3"/>
  <c r="KC6" i="3"/>
  <c r="KC17" i="3"/>
  <c r="JX104" i="3"/>
  <c r="JX10" i="3"/>
  <c r="KU130" i="3"/>
  <c r="KU36" i="3"/>
  <c r="IP7" i="3"/>
  <c r="ER7" i="3"/>
  <c r="AJ17" i="3"/>
  <c r="JQ111" i="3"/>
  <c r="IH6" i="3"/>
  <c r="IH17" i="3"/>
  <c r="IH111" i="3"/>
  <c r="IG142" i="3"/>
  <c r="IG44" i="3"/>
  <c r="IG48" i="3"/>
  <c r="EO104" i="3"/>
  <c r="EO10" i="3"/>
  <c r="EO6" i="3"/>
  <c r="CQ105" i="3"/>
  <c r="CQ11" i="3"/>
  <c r="CQ106" i="3"/>
  <c r="CQ12" i="3"/>
  <c r="CQ8" i="3"/>
  <c r="GB130" i="3"/>
  <c r="GB34" i="3"/>
  <c r="MA124" i="3"/>
  <c r="MA30" i="3"/>
  <c r="LX22" i="3"/>
  <c r="LS124" i="3"/>
  <c r="LS30" i="3"/>
  <c r="JT124" i="3"/>
  <c r="JT30" i="3"/>
  <c r="IA8" i="3"/>
  <c r="KJ106" i="3"/>
  <c r="KJ12" i="3"/>
  <c r="KJ105" i="3"/>
  <c r="KJ11" i="3"/>
  <c r="JC111" i="3"/>
  <c r="IL142" i="3"/>
  <c r="IL44" i="3"/>
  <c r="IL48" i="3"/>
  <c r="HR106" i="3"/>
  <c r="HR12" i="3"/>
  <c r="HR8" i="3"/>
  <c r="HO23" i="3"/>
  <c r="HO124" i="3"/>
  <c r="HO30" i="3"/>
  <c r="HG104" i="3"/>
  <c r="HG10" i="3"/>
  <c r="HG6" i="3"/>
  <c r="FK105" i="3"/>
  <c r="FK11" i="3"/>
  <c r="FK106" i="3"/>
  <c r="FK12" i="3"/>
  <c r="CM34" i="3"/>
  <c r="CM130" i="3"/>
  <c r="CM36" i="3"/>
  <c r="CE33" i="3"/>
  <c r="CE130" i="3"/>
  <c r="MI124" i="3"/>
  <c r="IY104" i="3"/>
  <c r="IY6" i="3"/>
  <c r="LD105" i="3"/>
  <c r="LD11" i="3"/>
  <c r="LD106" i="3"/>
  <c r="LD12" i="3"/>
  <c r="LD8" i="3"/>
  <c r="LB105" i="3"/>
  <c r="LB11" i="3"/>
  <c r="LB106" i="3"/>
  <c r="LB12" i="3"/>
  <c r="LB111" i="3"/>
  <c r="LB8" i="3"/>
  <c r="LB17" i="3"/>
  <c r="IJ44" i="3"/>
  <c r="IJ48" i="3"/>
  <c r="IJ142" i="3"/>
  <c r="ID124" i="3"/>
  <c r="ID22" i="3"/>
  <c r="HR105" i="3"/>
  <c r="HR11" i="3"/>
  <c r="HM124" i="3"/>
  <c r="HM30" i="3"/>
  <c r="HM22" i="3"/>
  <c r="HB22" i="3"/>
  <c r="HB124" i="3"/>
  <c r="HB30" i="3"/>
  <c r="BR111" i="3"/>
  <c r="LZ124" i="3"/>
  <c r="LS105" i="3"/>
  <c r="KD124" i="3"/>
  <c r="JM35" i="3"/>
  <c r="EW17" i="3"/>
  <c r="GL17" i="3"/>
  <c r="CX17" i="3"/>
  <c r="LJ111" i="3"/>
  <c r="JG22" i="3"/>
  <c r="JG124" i="3"/>
  <c r="JG30" i="3"/>
  <c r="JG142" i="3"/>
  <c r="JG44" i="3"/>
  <c r="JG48" i="3"/>
  <c r="II105" i="3"/>
  <c r="II11" i="3"/>
  <c r="II8" i="3"/>
  <c r="II106" i="3"/>
  <c r="II12" i="3"/>
  <c r="GD44" i="3"/>
  <c r="GD48" i="3"/>
  <c r="GD142" i="3"/>
  <c r="GA104" i="3"/>
  <c r="GA10" i="3"/>
  <c r="GA6" i="3"/>
  <c r="FR124" i="3"/>
  <c r="FM6" i="3"/>
  <c r="FM104" i="3"/>
  <c r="FM10" i="3"/>
  <c r="LT22" i="3"/>
  <c r="KI22" i="3"/>
  <c r="KI124" i="3"/>
  <c r="KG6" i="3"/>
  <c r="KG17" i="3"/>
  <c r="KB111" i="3"/>
  <c r="KH130" i="3"/>
  <c r="KH36" i="3"/>
  <c r="KU111" i="3"/>
  <c r="KO124" i="3"/>
  <c r="KO22" i="3"/>
  <c r="KN124" i="3"/>
  <c r="JH105" i="3"/>
  <c r="JH11" i="3"/>
  <c r="JH106" i="3"/>
  <c r="JH12" i="3"/>
  <c r="II104" i="3"/>
  <c r="II6" i="3"/>
  <c r="HH111" i="3"/>
  <c r="HG106" i="3"/>
  <c r="HG12" i="3"/>
  <c r="HG105" i="3"/>
  <c r="HG11" i="3"/>
  <c r="HG8" i="3"/>
  <c r="GP104" i="3"/>
  <c r="GP10" i="3"/>
  <c r="GP111" i="3"/>
  <c r="GP6" i="3"/>
  <c r="KT105" i="3"/>
  <c r="KT11" i="3"/>
  <c r="KT106" i="3"/>
  <c r="KT12" i="3"/>
  <c r="FE104" i="3"/>
  <c r="FE10" i="3"/>
  <c r="EY105" i="3"/>
  <c r="EY11" i="3"/>
  <c r="EY106" i="3"/>
  <c r="EY12" i="3"/>
  <c r="DN104" i="3"/>
  <c r="DN10" i="3"/>
  <c r="CQ44" i="3"/>
  <c r="CQ48" i="3"/>
  <c r="CQ142" i="3"/>
  <c r="CK106" i="3"/>
  <c r="CK12" i="3"/>
  <c r="BQ106" i="3"/>
  <c r="BQ12" i="3"/>
  <c r="BQ105" i="3"/>
  <c r="FW17" i="3"/>
  <c r="KX106" i="3"/>
  <c r="KX12" i="3"/>
  <c r="KX105" i="3"/>
  <c r="KR105" i="3"/>
  <c r="KR11" i="3"/>
  <c r="KR106" i="3"/>
  <c r="KR12" i="3"/>
  <c r="HH124" i="3"/>
  <c r="HH30" i="3"/>
  <c r="HE7" i="3"/>
  <c r="HE111" i="3"/>
  <c r="GX142" i="3"/>
  <c r="GK124" i="3"/>
  <c r="GK22" i="3"/>
  <c r="FL142" i="3"/>
  <c r="FL44" i="3"/>
  <c r="FL48" i="3"/>
  <c r="FK104" i="3"/>
  <c r="FK6" i="3"/>
  <c r="EU142" i="3"/>
  <c r="EU44" i="3"/>
  <c r="EU48" i="3"/>
  <c r="CJ124" i="3"/>
  <c r="BS22" i="3"/>
  <c r="BS124" i="3"/>
  <c r="DA33" i="3"/>
  <c r="DA130" i="3"/>
  <c r="DA36" i="3"/>
  <c r="KR111" i="3"/>
  <c r="KR98" i="3"/>
  <c r="IF142" i="3"/>
  <c r="IF44" i="3"/>
  <c r="IF48" i="3"/>
  <c r="HR104" i="3"/>
  <c r="HR10" i="3"/>
  <c r="HR6" i="3"/>
  <c r="GJ111" i="3"/>
  <c r="GJ6" i="3"/>
  <c r="FO111" i="3"/>
  <c r="FO98" i="3"/>
  <c r="FO10" i="3"/>
  <c r="FO17" i="3"/>
  <c r="CN22" i="3"/>
  <c r="CM124" i="3"/>
  <c r="CM30" i="3"/>
  <c r="CM22" i="3"/>
  <c r="CF124" i="3"/>
  <c r="KY124" i="3"/>
  <c r="JN124" i="3"/>
  <c r="JN30" i="3"/>
  <c r="IZ105" i="3"/>
  <c r="IZ11" i="3"/>
  <c r="IZ106" i="3"/>
  <c r="IZ12" i="3"/>
  <c r="HV105" i="3"/>
  <c r="HV11" i="3"/>
  <c r="HV106" i="3"/>
  <c r="HV12" i="3"/>
  <c r="GX124" i="3"/>
  <c r="GX30" i="3"/>
  <c r="FB124" i="3"/>
  <c r="EM22" i="3"/>
  <c r="EM124" i="3"/>
  <c r="EM30" i="3"/>
  <c r="EH124" i="3"/>
  <c r="EA105" i="3"/>
  <c r="EA11" i="3"/>
  <c r="EA106" i="3"/>
  <c r="EA12" i="3"/>
  <c r="CH142" i="3"/>
  <c r="CH44" i="3"/>
  <c r="CH48" i="3"/>
  <c r="BT7" i="3"/>
  <c r="KY111" i="3"/>
  <c r="KS22" i="3"/>
  <c r="KS124" i="3"/>
  <c r="KS30" i="3"/>
  <c r="KQ111" i="3"/>
  <c r="KN111" i="3"/>
  <c r="KN98" i="3"/>
  <c r="KL105" i="3"/>
  <c r="KL106" i="3"/>
  <c r="KL12" i="3"/>
  <c r="KK106" i="3"/>
  <c r="KK12" i="3"/>
  <c r="KK105" i="3"/>
  <c r="KK11" i="3"/>
  <c r="JF142" i="3"/>
  <c r="JF44" i="3"/>
  <c r="JF48" i="3"/>
  <c r="JC44" i="3"/>
  <c r="JC48" i="3"/>
  <c r="JC142" i="3"/>
  <c r="IE6" i="3"/>
  <c r="IE104" i="3"/>
  <c r="IB111" i="3"/>
  <c r="IB98" i="3"/>
  <c r="IA124" i="3"/>
  <c r="HL142" i="3"/>
  <c r="HH22" i="3"/>
  <c r="GU44" i="3"/>
  <c r="GU48" i="3"/>
  <c r="GS22" i="3"/>
  <c r="GS124" i="3"/>
  <c r="GO6" i="3"/>
  <c r="GO104" i="3"/>
  <c r="GO10" i="3"/>
  <c r="GO111" i="3"/>
  <c r="FR105" i="3"/>
  <c r="FR11" i="3"/>
  <c r="FR106" i="3"/>
  <c r="FR12" i="3"/>
  <c r="FM124" i="3"/>
  <c r="FM22" i="3"/>
  <c r="EN124" i="3"/>
  <c r="EN30" i="3"/>
  <c r="EC23" i="3"/>
  <c r="EC124" i="3"/>
  <c r="EC30" i="3"/>
  <c r="BW106" i="3"/>
  <c r="BW12" i="3"/>
  <c r="BW105" i="3"/>
  <c r="BW11" i="3"/>
  <c r="AS130" i="3"/>
  <c r="BF124" i="3"/>
  <c r="BF22" i="3"/>
  <c r="KV124" i="3"/>
  <c r="KK111" i="3"/>
  <c r="KK98" i="3"/>
  <c r="IW6" i="3"/>
  <c r="IF105" i="3"/>
  <c r="IF11" i="3"/>
  <c r="IF106" i="3"/>
  <c r="IF12" i="3"/>
  <c r="HV104" i="3"/>
  <c r="HV111" i="3"/>
  <c r="ER105" i="3"/>
  <c r="ER11" i="3"/>
  <c r="ER106" i="3"/>
  <c r="ER12" i="3"/>
  <c r="CJ44" i="3"/>
  <c r="CJ48" i="3"/>
  <c r="CJ142" i="3"/>
  <c r="BW104" i="3"/>
  <c r="BW10" i="3"/>
  <c r="BW6" i="3"/>
  <c r="BM22" i="3"/>
  <c r="BM124" i="3"/>
  <c r="KT142" i="3"/>
  <c r="KT44" i="3"/>
  <c r="KT48" i="3"/>
  <c r="JO105" i="3"/>
  <c r="JO11" i="3"/>
  <c r="JO106" i="3"/>
  <c r="JO12" i="3"/>
  <c r="IU142" i="3"/>
  <c r="IU44" i="3"/>
  <c r="IU48" i="3"/>
  <c r="HT104" i="3"/>
  <c r="HT10" i="3"/>
  <c r="HT17" i="3"/>
  <c r="HM105" i="3"/>
  <c r="HM11" i="3"/>
  <c r="HM8" i="3"/>
  <c r="GV104" i="3"/>
  <c r="GV10" i="3"/>
  <c r="GV17" i="3"/>
  <c r="GV111" i="3"/>
  <c r="FR104" i="3"/>
  <c r="FR6" i="3"/>
  <c r="FR111" i="3"/>
  <c r="CS142" i="3"/>
  <c r="CS44" i="3"/>
  <c r="CS48" i="3"/>
  <c r="CK104" i="3"/>
  <c r="CK10" i="3"/>
  <c r="CK17" i="3"/>
  <c r="CI106" i="3"/>
  <c r="CI12" i="3"/>
  <c r="CI105" i="3"/>
  <c r="CI11" i="3"/>
  <c r="CI17" i="3"/>
  <c r="BP124" i="3"/>
  <c r="BP22" i="3"/>
  <c r="DR130" i="3"/>
  <c r="GU17" i="3"/>
  <c r="KU124" i="3"/>
  <c r="KU30" i="3"/>
  <c r="KM124" i="3"/>
  <c r="GY124" i="3"/>
  <c r="GY30" i="3"/>
  <c r="GA105" i="3"/>
  <c r="GA11" i="3"/>
  <c r="GA106" i="3"/>
  <c r="GA12" i="3"/>
  <c r="FU44" i="3"/>
  <c r="FU48" i="3"/>
  <c r="FU142" i="3"/>
  <c r="DO111" i="3"/>
  <c r="DO98" i="3"/>
  <c r="CZ44" i="3"/>
  <c r="CZ48" i="3"/>
  <c r="CZ142" i="3"/>
  <c r="LD44" i="3"/>
  <c r="LD48" i="3"/>
  <c r="IX106" i="3"/>
  <c r="HA111" i="3"/>
  <c r="GQ142" i="3"/>
  <c r="FW124" i="3"/>
  <c r="FQ111" i="3"/>
  <c r="EA104" i="3"/>
  <c r="EA10" i="3"/>
  <c r="CO111" i="3"/>
  <c r="KE33" i="3"/>
  <c r="KE130" i="3"/>
  <c r="KE36" i="3"/>
  <c r="LC130" i="3"/>
  <c r="LC36" i="3"/>
  <c r="LC33" i="3"/>
  <c r="JK104" i="3"/>
  <c r="JK111" i="3"/>
  <c r="JJ105" i="3"/>
  <c r="JJ11" i="3"/>
  <c r="JJ106" i="3"/>
  <c r="JJ12" i="3"/>
  <c r="IJ104" i="3"/>
  <c r="IJ10" i="3"/>
  <c r="IJ17" i="3"/>
  <c r="IJ111" i="3"/>
  <c r="ID105" i="3"/>
  <c r="ID106" i="3"/>
  <c r="ID12" i="3"/>
  <c r="HG22" i="3"/>
  <c r="HG124" i="3"/>
  <c r="HG30" i="3"/>
  <c r="GH142" i="3"/>
  <c r="GH44" i="3"/>
  <c r="GH48" i="3"/>
  <c r="DR104" i="3"/>
  <c r="DR111" i="3"/>
  <c r="JP106" i="3"/>
  <c r="JK142" i="3"/>
  <c r="HR124" i="3"/>
  <c r="HR30" i="3"/>
  <c r="HR44" i="3"/>
  <c r="HR48" i="3"/>
  <c r="HG142" i="3"/>
  <c r="FG142" i="3"/>
  <c r="FD104" i="3"/>
  <c r="FD10" i="3"/>
  <c r="EZ142" i="3"/>
  <c r="DG104" i="3"/>
  <c r="DG10" i="3"/>
  <c r="BU124" i="3"/>
  <c r="BU22" i="3"/>
  <c r="BU104" i="3"/>
  <c r="BU10" i="3"/>
  <c r="BU17" i="3"/>
  <c r="IS130" i="3"/>
  <c r="IS36" i="3"/>
  <c r="IS33" i="3"/>
  <c r="LH33" i="3"/>
  <c r="LH130" i="3"/>
  <c r="LH36" i="3"/>
  <c r="LJ130" i="3"/>
  <c r="LJ36" i="3"/>
  <c r="LJ33" i="3"/>
  <c r="JM6" i="3"/>
  <c r="JE105" i="3"/>
  <c r="JE11" i="3"/>
  <c r="JE106" i="3"/>
  <c r="JE12" i="3"/>
  <c r="IO111" i="3"/>
  <c r="HZ124" i="3"/>
  <c r="HZ30" i="3"/>
  <c r="HN124" i="3"/>
  <c r="GY105" i="3"/>
  <c r="GY106" i="3"/>
  <c r="GY12" i="3"/>
  <c r="GU23" i="3"/>
  <c r="GU124" i="3"/>
  <c r="GU30" i="3"/>
  <c r="EI124" i="3"/>
  <c r="DL105" i="3"/>
  <c r="DL11" i="3"/>
  <c r="DL106" i="3"/>
  <c r="DL12" i="3"/>
  <c r="DI142" i="3"/>
  <c r="DI44" i="3"/>
  <c r="DI48" i="3"/>
  <c r="V105" i="3"/>
  <c r="V11" i="3"/>
  <c r="V106" i="3"/>
  <c r="V12" i="3"/>
  <c r="GO44" i="3"/>
  <c r="GO48" i="3"/>
  <c r="GO142" i="3"/>
  <c r="FV124" i="3"/>
  <c r="FC44" i="3"/>
  <c r="FC48" i="3"/>
  <c r="EU111" i="3"/>
  <c r="ED124" i="3"/>
  <c r="ED30" i="3"/>
  <c r="ED22" i="3"/>
  <c r="DM142" i="3"/>
  <c r="DM44" i="3"/>
  <c r="DM48" i="3"/>
  <c r="DJ105" i="3"/>
  <c r="DJ11" i="3"/>
  <c r="DJ106" i="3"/>
  <c r="DJ12" i="3"/>
  <c r="BY105" i="3"/>
  <c r="BY11" i="3"/>
  <c r="BY111" i="3"/>
  <c r="JM104" i="3"/>
  <c r="HA124" i="3"/>
  <c r="HA22" i="3"/>
  <c r="GZ104" i="3"/>
  <c r="GZ10" i="3"/>
  <c r="GZ111" i="3"/>
  <c r="GZ6" i="3"/>
  <c r="GZ17" i="3"/>
  <c r="FV111" i="3"/>
  <c r="FG104" i="3"/>
  <c r="FG10" i="3"/>
  <c r="FG17" i="3"/>
  <c r="FG111" i="3"/>
  <c r="FG98" i="3"/>
  <c r="AI106" i="3"/>
  <c r="AI12" i="3"/>
  <c r="AI105" i="3"/>
  <c r="AI11" i="3"/>
  <c r="AF104" i="3"/>
  <c r="AF10" i="3"/>
  <c r="AF6" i="3"/>
  <c r="AC104" i="3"/>
  <c r="AC10" i="3"/>
  <c r="G44" i="3"/>
  <c r="G48" i="3"/>
  <c r="G142" i="3"/>
  <c r="KO111" i="3"/>
  <c r="JG104" i="3"/>
  <c r="JG10" i="3"/>
  <c r="JG17" i="3"/>
  <c r="HS124" i="3"/>
  <c r="EG44" i="3"/>
  <c r="EG48" i="3"/>
  <c r="EG142" i="3"/>
  <c r="CD106" i="3"/>
  <c r="CD12" i="3"/>
  <c r="CD105" i="3"/>
  <c r="CD11" i="3"/>
  <c r="CC104" i="3"/>
  <c r="CC10" i="3"/>
  <c r="CC17" i="3"/>
  <c r="BV111" i="3"/>
  <c r="G104" i="3"/>
  <c r="G10" i="3"/>
  <c r="G6" i="3"/>
  <c r="G17" i="3"/>
  <c r="D44" i="3"/>
  <c r="D48" i="3"/>
  <c r="HP105" i="3"/>
  <c r="HP11" i="3"/>
  <c r="HP106" i="3"/>
  <c r="HP12" i="3"/>
  <c r="GQ111" i="3"/>
  <c r="FN111" i="3"/>
  <c r="DN106" i="3"/>
  <c r="DN12" i="3"/>
  <c r="DN105" i="3"/>
  <c r="DM22" i="3"/>
  <c r="DM124" i="3"/>
  <c r="DM30" i="3"/>
  <c r="DH106" i="3"/>
  <c r="DH12" i="3"/>
  <c r="CE124" i="3"/>
  <c r="CE22" i="3"/>
  <c r="BV124" i="3"/>
  <c r="AI104" i="3"/>
  <c r="AI10" i="3"/>
  <c r="AI17" i="3"/>
  <c r="Z142" i="3"/>
  <c r="Z44" i="3"/>
  <c r="Z48" i="3"/>
  <c r="GZ142" i="3"/>
  <c r="GZ44" i="3"/>
  <c r="GZ48" i="3"/>
  <c r="GS111" i="3"/>
  <c r="FI105" i="3"/>
  <c r="FI106" i="3"/>
  <c r="FI12" i="3"/>
  <c r="DB142" i="3"/>
  <c r="DB44" i="3"/>
  <c r="DB48" i="3"/>
  <c r="AT142" i="3"/>
  <c r="AT44" i="3"/>
  <c r="AT48" i="3"/>
  <c r="IP105" i="3"/>
  <c r="IP106" i="3"/>
  <c r="IP12" i="3"/>
  <c r="IN105" i="3"/>
  <c r="IN11" i="3"/>
  <c r="IN106" i="3"/>
  <c r="IN12" i="3"/>
  <c r="GT111" i="3"/>
  <c r="GT44" i="3"/>
  <c r="GT48" i="3"/>
  <c r="GM105" i="3"/>
  <c r="GM11" i="3"/>
  <c r="GM106" i="3"/>
  <c r="GM12" i="3"/>
  <c r="GG105" i="3"/>
  <c r="GG11" i="3"/>
  <c r="GG106" i="3"/>
  <c r="GG12" i="3"/>
  <c r="FY105" i="3"/>
  <c r="FY11" i="3"/>
  <c r="FY106" i="3"/>
  <c r="FY12" i="3"/>
  <c r="FF124" i="3"/>
  <c r="FF30" i="3"/>
  <c r="FF23" i="3"/>
  <c r="ES104" i="3"/>
  <c r="DX22" i="3"/>
  <c r="DX124" i="3"/>
  <c r="DX30" i="3"/>
  <c r="LM130" i="3"/>
  <c r="LM36" i="3"/>
  <c r="IE130" i="3"/>
  <c r="AD104" i="3"/>
  <c r="AD10" i="3"/>
  <c r="E105" i="3"/>
  <c r="E11" i="3"/>
  <c r="E106" i="3"/>
  <c r="E12" i="3"/>
  <c r="FF104" i="3"/>
  <c r="FF10" i="3"/>
  <c r="EE104" i="3"/>
  <c r="EE10" i="3"/>
  <c r="EE17" i="3"/>
  <c r="DY104" i="3"/>
  <c r="DY10" i="3"/>
  <c r="DY17" i="3"/>
  <c r="DY111" i="3"/>
  <c r="CY104" i="3"/>
  <c r="CY10" i="3"/>
  <c r="CY17" i="3"/>
  <c r="CP104" i="3"/>
  <c r="CP10" i="3"/>
  <c r="CP111" i="3"/>
  <c r="BZ124" i="3"/>
  <c r="BZ22" i="3"/>
  <c r="KI130" i="3"/>
  <c r="KI36" i="3"/>
  <c r="KI33" i="3"/>
  <c r="K105" i="3"/>
  <c r="K11" i="3"/>
  <c r="K106" i="3"/>
  <c r="K12" i="3"/>
  <c r="HD111" i="3"/>
  <c r="GK111" i="3"/>
  <c r="GK98" i="3"/>
  <c r="GF124" i="3"/>
  <c r="GF30" i="3"/>
  <c r="FU124" i="3"/>
  <c r="FM142" i="3"/>
  <c r="FM44" i="3"/>
  <c r="FM48" i="3"/>
  <c r="EU124" i="3"/>
  <c r="DK124" i="3"/>
  <c r="DA124" i="3"/>
  <c r="R104" i="3"/>
  <c r="R10" i="3"/>
  <c r="HE124" i="3"/>
  <c r="HE30" i="3"/>
  <c r="GZ124" i="3"/>
  <c r="GZ30" i="3"/>
  <c r="EK124" i="3"/>
  <c r="DC124" i="3"/>
  <c r="DC22" i="3"/>
  <c r="H44" i="3"/>
  <c r="H48" i="3"/>
  <c r="H142" i="3"/>
  <c r="HF111" i="3"/>
  <c r="GV124" i="3"/>
  <c r="GV30" i="3"/>
  <c r="FT44" i="3"/>
  <c r="FT48" i="3"/>
  <c r="FS104" i="3"/>
  <c r="FS10" i="3"/>
  <c r="FS17" i="3"/>
  <c r="ER142" i="3"/>
  <c r="ER44" i="3"/>
  <c r="ER48" i="3"/>
  <c r="DM111" i="3"/>
  <c r="JE124" i="3"/>
  <c r="II142" i="3"/>
  <c r="II44" i="3"/>
  <c r="II48" i="3"/>
  <c r="HU124" i="3"/>
  <c r="FU105" i="3"/>
  <c r="FU11" i="3"/>
  <c r="FU106" i="3"/>
  <c r="FU12" i="3"/>
  <c r="FN124" i="3"/>
  <c r="FN30" i="3"/>
  <c r="EZ124" i="3"/>
  <c r="EZ30" i="3"/>
  <c r="EZ23" i="3"/>
  <c r="EF124" i="3"/>
  <c r="EF22" i="3"/>
  <c r="EA142" i="3"/>
  <c r="DV124" i="3"/>
  <c r="DJ142" i="3"/>
  <c r="DJ44" i="3"/>
  <c r="DJ48" i="3"/>
  <c r="DI111" i="3"/>
  <c r="DI98" i="3"/>
  <c r="BC104" i="3"/>
  <c r="BC10" i="3"/>
  <c r="BA142" i="3"/>
  <c r="H104" i="3"/>
  <c r="H10" i="3"/>
  <c r="H17" i="3"/>
  <c r="HK106" i="3"/>
  <c r="GR111" i="3"/>
  <c r="FU104" i="3"/>
  <c r="FU10" i="3"/>
  <c r="FT105" i="3"/>
  <c r="FT11" i="3"/>
  <c r="FT106" i="3"/>
  <c r="FT12" i="3"/>
  <c r="FH111" i="3"/>
  <c r="DX44" i="3"/>
  <c r="DX48" i="3"/>
  <c r="AS104" i="3"/>
  <c r="AS10" i="3"/>
  <c r="C105" i="3"/>
  <c r="C11" i="3"/>
  <c r="C106" i="3"/>
  <c r="C12" i="3"/>
  <c r="IW106" i="3"/>
  <c r="GW142" i="3"/>
  <c r="FD124" i="3"/>
  <c r="FC111" i="3"/>
  <c r="ES124" i="3"/>
  <c r="EJ106" i="3"/>
  <c r="EJ12" i="3"/>
  <c r="EB105" i="3"/>
  <c r="EB11" i="3"/>
  <c r="DK105" i="3"/>
  <c r="DK106" i="3"/>
  <c r="DK12" i="3"/>
  <c r="DB124" i="3"/>
  <c r="CU124" i="3"/>
  <c r="CK44" i="3"/>
  <c r="CK48" i="3"/>
  <c r="CK142" i="3"/>
  <c r="KZ33" i="3"/>
  <c r="KZ130" i="3"/>
  <c r="KZ36" i="3"/>
  <c r="KX130" i="3"/>
  <c r="KX36" i="3"/>
  <c r="KX33" i="3"/>
  <c r="BI104" i="3"/>
  <c r="BI111" i="3"/>
  <c r="AW106" i="3"/>
  <c r="AW12" i="3"/>
  <c r="AW105" i="3"/>
  <c r="AW11" i="3"/>
  <c r="GO124" i="3"/>
  <c r="GG142" i="3"/>
  <c r="GG44" i="3"/>
  <c r="GG48" i="3"/>
  <c r="FN142" i="3"/>
  <c r="FF105" i="3"/>
  <c r="FF11" i="3"/>
  <c r="FF106" i="3"/>
  <c r="FF12" i="3"/>
  <c r="EZ104" i="3"/>
  <c r="EZ10" i="3"/>
  <c r="DW124" i="3"/>
  <c r="DS124" i="3"/>
  <c r="DD44" i="3"/>
  <c r="DD48" i="3"/>
  <c r="DD142" i="3"/>
  <c r="CY142" i="3"/>
  <c r="CY44" i="3"/>
  <c r="CY48" i="3"/>
  <c r="CP22" i="3"/>
  <c r="CP124" i="3"/>
  <c r="CP30" i="3"/>
  <c r="JJ34" i="3"/>
  <c r="JJ130" i="3"/>
  <c r="JJ36" i="3"/>
  <c r="KA130" i="3"/>
  <c r="IV130" i="3"/>
  <c r="IV36" i="3"/>
  <c r="IV34" i="3"/>
  <c r="AB130" i="3"/>
  <c r="AB36" i="3"/>
  <c r="AU142" i="3"/>
  <c r="AT104" i="3"/>
  <c r="AT10" i="3"/>
  <c r="U106" i="3"/>
  <c r="U12" i="3"/>
  <c r="FE124" i="3"/>
  <c r="EO124" i="3"/>
  <c r="EO30" i="3"/>
  <c r="DE111" i="3"/>
  <c r="AW104" i="3"/>
  <c r="AW10" i="3"/>
  <c r="T104" i="3"/>
  <c r="T111" i="3"/>
  <c r="T142" i="3"/>
  <c r="Q142" i="3"/>
  <c r="U25" i="3"/>
  <c r="U124" i="3"/>
  <c r="FA105" i="3"/>
  <c r="FA11" i="3"/>
  <c r="FA106" i="3"/>
  <c r="FA12" i="3"/>
  <c r="DP124" i="3"/>
  <c r="CK124" i="3"/>
  <c r="BT105" i="3"/>
  <c r="BT11" i="3"/>
  <c r="BT106" i="3"/>
  <c r="BT12" i="3"/>
  <c r="BO124" i="3"/>
  <c r="BO30" i="3"/>
  <c r="BU33" i="3"/>
  <c r="BU130" i="3"/>
  <c r="BU36" i="3"/>
  <c r="KW35" i="3"/>
  <c r="KW130" i="3"/>
  <c r="KW36" i="3"/>
  <c r="GV35" i="3"/>
  <c r="BJ142" i="3"/>
  <c r="BJ98" i="3"/>
  <c r="BJ44" i="3"/>
  <c r="BJ48" i="3"/>
  <c r="BH111" i="3"/>
  <c r="FL124" i="3"/>
  <c r="FL30" i="3"/>
  <c r="EX124" i="3"/>
  <c r="EQ111" i="3"/>
  <c r="EG124" i="3"/>
  <c r="EE44" i="3"/>
  <c r="EE48" i="3"/>
  <c r="EE142" i="3"/>
  <c r="EC111" i="3"/>
  <c r="EC98" i="3"/>
  <c r="DN142" i="3"/>
  <c r="DN44" i="3"/>
  <c r="DN48" i="3"/>
  <c r="CI124" i="3"/>
  <c r="CC124" i="3"/>
  <c r="CC30" i="3"/>
  <c r="CC22" i="3"/>
  <c r="KQ130" i="3"/>
  <c r="KQ36" i="3"/>
  <c r="KQ35" i="3"/>
  <c r="G35" i="3"/>
  <c r="Q104" i="3"/>
  <c r="Q10" i="3"/>
  <c r="Q17" i="3"/>
  <c r="Q111" i="3"/>
  <c r="GI111" i="3"/>
  <c r="FA111" i="3"/>
  <c r="EL23" i="3"/>
  <c r="EL124" i="3"/>
  <c r="DV104" i="3"/>
  <c r="DV10" i="3"/>
  <c r="DQ111" i="3"/>
  <c r="DG142" i="3"/>
  <c r="DG44" i="3"/>
  <c r="DG48" i="3"/>
  <c r="CV105" i="3"/>
  <c r="CV106" i="3"/>
  <c r="CV12" i="3"/>
  <c r="CT124" i="3"/>
  <c r="CS124" i="3"/>
  <c r="CS22" i="3"/>
  <c r="CE111" i="3"/>
  <c r="CE98" i="3"/>
  <c r="CA111" i="3"/>
  <c r="BY22" i="3"/>
  <c r="BY124" i="3"/>
  <c r="BY30" i="3"/>
  <c r="BI142" i="3"/>
  <c r="BI44" i="3"/>
  <c r="BI48" i="3"/>
  <c r="FT124" i="3"/>
  <c r="FL106" i="3"/>
  <c r="FL12" i="3"/>
  <c r="EI106" i="3"/>
  <c r="EI12" i="3"/>
  <c r="EI105" i="3"/>
  <c r="EI11" i="3"/>
  <c r="DX106" i="3"/>
  <c r="DX12" i="3"/>
  <c r="DN124" i="3"/>
  <c r="DL124" i="3"/>
  <c r="DA44" i="3"/>
  <c r="DA48" i="3"/>
  <c r="DA142" i="3"/>
  <c r="CI142" i="3"/>
  <c r="CG142" i="3"/>
  <c r="CG44" i="3"/>
  <c r="CG48" i="3"/>
  <c r="BB124" i="3"/>
  <c r="AU105" i="3"/>
  <c r="AU11" i="3"/>
  <c r="AU106" i="3"/>
  <c r="AU12" i="3"/>
  <c r="AL106" i="3"/>
  <c r="AL12" i="3"/>
  <c r="AL105" i="3"/>
  <c r="AL11" i="3"/>
  <c r="AB44" i="3"/>
  <c r="AB48" i="3"/>
  <c r="D105" i="3"/>
  <c r="D11" i="3"/>
  <c r="D106" i="3"/>
  <c r="D12" i="3"/>
  <c r="FD105" i="3"/>
  <c r="FD11" i="3"/>
  <c r="FD106" i="3"/>
  <c r="FD12" i="3"/>
  <c r="EX44" i="3"/>
  <c r="EX48" i="3"/>
  <c r="EX142" i="3"/>
  <c r="EJ104" i="3"/>
  <c r="DT106" i="3"/>
  <c r="DT12" i="3"/>
  <c r="DT105" i="3"/>
  <c r="CR111" i="3"/>
  <c r="BC105" i="3"/>
  <c r="BC11" i="3"/>
  <c r="BC106" i="3"/>
  <c r="BC12" i="3"/>
  <c r="AF105" i="3"/>
  <c r="AF11" i="3"/>
  <c r="AF106" i="3"/>
  <c r="AF12" i="3"/>
  <c r="J104" i="3"/>
  <c r="EV111" i="3"/>
  <c r="EN111" i="3"/>
  <c r="DB111" i="3"/>
  <c r="CX111" i="3"/>
  <c r="CW124" i="3"/>
  <c r="CM104" i="3"/>
  <c r="CH124" i="3"/>
  <c r="BZ104" i="3"/>
  <c r="BZ10" i="3"/>
  <c r="BZ17" i="3"/>
  <c r="BO111" i="3"/>
  <c r="BO98" i="3"/>
  <c r="IL33" i="3"/>
  <c r="DR34" i="3"/>
  <c r="AN35" i="3"/>
  <c r="BK104" i="3"/>
  <c r="IU33" i="3"/>
  <c r="IU130" i="3"/>
  <c r="IU36" i="3"/>
  <c r="HY130" i="3"/>
  <c r="BA111" i="3"/>
  <c r="E104" i="3"/>
  <c r="E10" i="3"/>
  <c r="E17" i="3"/>
  <c r="AV124" i="3"/>
  <c r="AV25" i="3"/>
  <c r="W25" i="3"/>
  <c r="W124" i="3"/>
  <c r="W30" i="3"/>
  <c r="AI24" i="3"/>
  <c r="AI124" i="3"/>
  <c r="FE105" i="3"/>
  <c r="FE106" i="3"/>
  <c r="FE12" i="3"/>
  <c r="EK105" i="3"/>
  <c r="EK11" i="3"/>
  <c r="EK106" i="3"/>
  <c r="EK12" i="3"/>
  <c r="DZ124" i="3"/>
  <c r="CW111" i="3"/>
  <c r="CG104" i="3"/>
  <c r="CG10" i="3"/>
  <c r="CG17" i="3"/>
  <c r="BX22" i="3"/>
  <c r="BX124" i="3"/>
  <c r="BX30" i="3"/>
  <c r="LB130" i="3"/>
  <c r="LB36" i="3"/>
  <c r="EA35" i="3"/>
  <c r="HF130" i="3"/>
  <c r="HF33" i="3"/>
  <c r="AY142" i="3"/>
  <c r="AX104" i="3"/>
  <c r="AX10" i="3"/>
  <c r="AU104" i="3"/>
  <c r="AU10" i="3"/>
  <c r="AK111" i="3"/>
  <c r="AD105" i="3"/>
  <c r="AD11" i="3"/>
  <c r="AD106" i="3"/>
  <c r="AD12" i="3"/>
  <c r="U104" i="3"/>
  <c r="U10" i="3"/>
  <c r="U17" i="3"/>
  <c r="U111" i="3"/>
  <c r="R105" i="3"/>
  <c r="R11" i="3"/>
  <c r="R106" i="3"/>
  <c r="R12" i="3"/>
  <c r="I111" i="3"/>
  <c r="BG105" i="3"/>
  <c r="BG106" i="3"/>
  <c r="BG12" i="3"/>
  <c r="CO130" i="3"/>
  <c r="LD130" i="3"/>
  <c r="LD36" i="3"/>
  <c r="DF130" i="3"/>
  <c r="DF36" i="3"/>
  <c r="BL105" i="3"/>
  <c r="BL11" i="3"/>
  <c r="BL106" i="3"/>
  <c r="BL12" i="3"/>
  <c r="EP111" i="3"/>
  <c r="EO105" i="3"/>
  <c r="EO11" i="3"/>
  <c r="EO106" i="3"/>
  <c r="EO12" i="3"/>
  <c r="DU124" i="3"/>
  <c r="CJ111" i="3"/>
  <c r="CJ98" i="3"/>
  <c r="CG124" i="3"/>
  <c r="AS34" i="3"/>
  <c r="CL130" i="3"/>
  <c r="GQ130" i="3"/>
  <c r="GQ36" i="3"/>
  <c r="AH104" i="3"/>
  <c r="AH10" i="3"/>
  <c r="AH17" i="3"/>
  <c r="AE105" i="3"/>
  <c r="AE11" i="3"/>
  <c r="AE106" i="3"/>
  <c r="AE12" i="3"/>
  <c r="AA111" i="3"/>
  <c r="R44" i="3"/>
  <c r="R48" i="3"/>
  <c r="F104" i="3"/>
  <c r="F10" i="3"/>
  <c r="F17" i="3"/>
  <c r="EQ142" i="3"/>
  <c r="DZ111" i="3"/>
  <c r="DU104" i="3"/>
  <c r="DU10" i="3"/>
  <c r="DU17" i="3"/>
  <c r="CD124" i="3"/>
  <c r="DF33" i="3"/>
  <c r="JI34" i="3"/>
  <c r="FS34" i="3"/>
  <c r="BK105" i="3"/>
  <c r="BK11" i="3"/>
  <c r="BK106" i="3"/>
  <c r="BK12" i="3"/>
  <c r="V104" i="3"/>
  <c r="V10" i="3"/>
  <c r="V111" i="3"/>
  <c r="S105" i="3"/>
  <c r="S11" i="3"/>
  <c r="S106" i="3"/>
  <c r="S12" i="3"/>
  <c r="C104" i="3"/>
  <c r="C10" i="3"/>
  <c r="KD33" i="3"/>
  <c r="KD130" i="3"/>
  <c r="KD36" i="3"/>
  <c r="FZ130" i="3"/>
  <c r="FZ33" i="3"/>
  <c r="HM33" i="3"/>
  <c r="HM130" i="3"/>
  <c r="BF111" i="3"/>
  <c r="AV104" i="3"/>
  <c r="AV10" i="3"/>
  <c r="AE104" i="3"/>
  <c r="AE10" i="3"/>
  <c r="CA124" i="3"/>
  <c r="CA30" i="3"/>
  <c r="BE105" i="3"/>
  <c r="BE11" i="3"/>
  <c r="BE106" i="3"/>
  <c r="BE12" i="3"/>
  <c r="AZ124" i="3"/>
  <c r="AZ22" i="3"/>
  <c r="AB104" i="3"/>
  <c r="AB10" i="3"/>
  <c r="AB17" i="3"/>
  <c r="D104" i="3"/>
  <c r="D10" i="3"/>
  <c r="BN111" i="3"/>
  <c r="AQ130" i="3"/>
  <c r="AQ36" i="3"/>
  <c r="CO35" i="3"/>
  <c r="M130" i="3"/>
  <c r="BE104" i="3"/>
  <c r="BE10" i="3"/>
  <c r="BE17" i="3"/>
  <c r="AJ111" i="3"/>
  <c r="AC105" i="3"/>
  <c r="AC11" i="3"/>
  <c r="AC106" i="3"/>
  <c r="AC12" i="3"/>
  <c r="CB124" i="3"/>
  <c r="S104" i="3"/>
  <c r="S10" i="3"/>
  <c r="S17" i="3"/>
  <c r="DG124" i="3"/>
  <c r="DG30" i="3"/>
  <c r="CR124" i="3"/>
  <c r="CQ124" i="3"/>
  <c r="CL124" i="3"/>
  <c r="CH105" i="3"/>
  <c r="CH11" i="3"/>
  <c r="CH106" i="3"/>
  <c r="CH12" i="3"/>
  <c r="M36" i="3"/>
  <c r="GW33" i="3"/>
  <c r="GW130" i="3"/>
  <c r="AE130" i="3"/>
  <c r="BG22" i="3"/>
  <c r="BG124" i="3"/>
  <c r="BG30" i="3"/>
  <c r="AG104" i="3"/>
  <c r="AG10" i="3"/>
  <c r="CT22" i="3"/>
  <c r="HZ130" i="3"/>
  <c r="DD36" i="3"/>
  <c r="HD130" i="3"/>
  <c r="FL130" i="3"/>
  <c r="EZ130" i="3"/>
  <c r="EZ36" i="3"/>
  <c r="CM35" i="3"/>
  <c r="AL111" i="3"/>
  <c r="K111" i="3"/>
  <c r="BM142" i="3"/>
  <c r="HZ35" i="3"/>
  <c r="EN130" i="3"/>
  <c r="BL130" i="3"/>
  <c r="BH142" i="3"/>
  <c r="BH44" i="3"/>
  <c r="BH48" i="3"/>
  <c r="BB105" i="3"/>
  <c r="BB11" i="3"/>
  <c r="BB106" i="3"/>
  <c r="BB12" i="3"/>
  <c r="AY111" i="3"/>
  <c r="AM111" i="3"/>
  <c r="AM98" i="3"/>
  <c r="W104" i="3"/>
  <c r="W111" i="3"/>
  <c r="M104" i="3"/>
  <c r="M10" i="3"/>
  <c r="M17" i="3"/>
  <c r="M111" i="3"/>
  <c r="L111" i="3"/>
  <c r="GC33" i="3"/>
  <c r="ED35" i="3"/>
  <c r="BV35" i="3"/>
  <c r="AN111" i="3"/>
  <c r="AN98" i="3"/>
  <c r="W142" i="3"/>
  <c r="ED34" i="3"/>
  <c r="DD35" i="3"/>
  <c r="GQ34" i="3"/>
  <c r="BM130" i="3"/>
  <c r="BB104" i="3"/>
  <c r="AO111" i="3"/>
  <c r="N104" i="3"/>
  <c r="N111" i="3"/>
  <c r="BL36" i="3"/>
  <c r="AO130" i="3"/>
  <c r="HL130" i="3"/>
  <c r="HL36" i="3"/>
  <c r="GD35" i="3"/>
  <c r="DD34" i="3"/>
  <c r="W34" i="3"/>
  <c r="AP111" i="3"/>
  <c r="AP98" i="3"/>
  <c r="N142" i="3"/>
  <c r="HM36" i="3"/>
  <c r="AK33" i="3"/>
  <c r="AQ111" i="3"/>
  <c r="AQ98" i="3"/>
  <c r="Y111" i="3"/>
  <c r="O104" i="3"/>
  <c r="O10" i="3"/>
  <c r="O17" i="3"/>
  <c r="IP35" i="3"/>
  <c r="CN130" i="3"/>
  <c r="CN36" i="3"/>
  <c r="BH124" i="3"/>
  <c r="BC124" i="3"/>
  <c r="Z111" i="3"/>
  <c r="KB130" i="3"/>
  <c r="HH130" i="3"/>
  <c r="HL34" i="3"/>
  <c r="FD35" i="3"/>
  <c r="DT34" i="3"/>
  <c r="BW34" i="3"/>
  <c r="AR111" i="3"/>
  <c r="P104" i="3"/>
  <c r="P10" i="3"/>
  <c r="P17" i="3"/>
  <c r="P111" i="3"/>
  <c r="P98" i="3"/>
  <c r="Q38" i="54"/>
  <c r="LI54" i="3"/>
  <c r="LI44" i="3"/>
  <c r="LI48" i="3"/>
  <c r="LH91" i="3"/>
  <c r="LH95" i="3"/>
  <c r="LG138" i="3"/>
  <c r="LG142" i="3"/>
  <c r="LI70" i="3"/>
  <c r="LI69" i="3"/>
  <c r="LI53" i="3"/>
  <c r="LI62" i="3"/>
  <c r="LI114" i="3"/>
  <c r="LI55" i="3"/>
  <c r="LH17" i="4"/>
  <c r="LI56" i="3"/>
  <c r="LH99" i="3"/>
  <c r="LH109" i="3"/>
  <c r="W36" i="3"/>
  <c r="CF51" i="3"/>
  <c r="CF36" i="3"/>
  <c r="MT4" i="2"/>
  <c r="MT21" i="2"/>
  <c r="LZ4" i="2"/>
  <c r="LZ21" i="2"/>
  <c r="LF4" i="2"/>
  <c r="LF21" i="2"/>
  <c r="KL21" i="2"/>
  <c r="KL4" i="2"/>
  <c r="JR4" i="2"/>
  <c r="JR21" i="2"/>
  <c r="IX4" i="2"/>
  <c r="IX21" i="2"/>
  <c r="ID4" i="2"/>
  <c r="ID21" i="2"/>
  <c r="HJ21" i="2"/>
  <c r="HJ4" i="2"/>
  <c r="GP21" i="2"/>
  <c r="GP4" i="2"/>
  <c r="FV4" i="2"/>
  <c r="FV21" i="2"/>
  <c r="FB4" i="2"/>
  <c r="FB21" i="2"/>
  <c r="EH21" i="2"/>
  <c r="EH4" i="2"/>
  <c r="DN21" i="2"/>
  <c r="DN4" i="2"/>
  <c r="CS4" i="2"/>
  <c r="CS21" i="2"/>
  <c r="BW21" i="2"/>
  <c r="BW4" i="2"/>
  <c r="AR21" i="2"/>
  <c r="AR4" i="2"/>
  <c r="MS4" i="2"/>
  <c r="MS21" i="2"/>
  <c r="LY21" i="2"/>
  <c r="LY4" i="2"/>
  <c r="LE21" i="2"/>
  <c r="LE4" i="2"/>
  <c r="KK21" i="2"/>
  <c r="KK4" i="2"/>
  <c r="JQ21" i="2"/>
  <c r="JQ4" i="2"/>
  <c r="IW4" i="2"/>
  <c r="IW21" i="2"/>
  <c r="IC4" i="2"/>
  <c r="IC21" i="2"/>
  <c r="HI4" i="2"/>
  <c r="HI21" i="2"/>
  <c r="GO4" i="2"/>
  <c r="GO21" i="2"/>
  <c r="FU21" i="2"/>
  <c r="FU4" i="2"/>
  <c r="FA4" i="2"/>
  <c r="FA21" i="2"/>
  <c r="EG4" i="2"/>
  <c r="EG21" i="2"/>
  <c r="DM4" i="2"/>
  <c r="DM21" i="2"/>
  <c r="CR21" i="2"/>
  <c r="CR4" i="2"/>
  <c r="BV21" i="2"/>
  <c r="BV4" i="2"/>
  <c r="AQ4" i="2"/>
  <c r="AQ21" i="2"/>
  <c r="GU36" i="3"/>
  <c r="GW34" i="3"/>
  <c r="GW83" i="3"/>
  <c r="IM80" i="3"/>
  <c r="IM82" i="3"/>
  <c r="IM35" i="3"/>
  <c r="J1" i="31"/>
  <c r="I2" i="31"/>
  <c r="FX83" i="3"/>
  <c r="CL36" i="3"/>
  <c r="FB35" i="3"/>
  <c r="FB83" i="3"/>
  <c r="HF35" i="3"/>
  <c r="HF83" i="3"/>
  <c r="F127" i="3"/>
  <c r="F128" i="3"/>
  <c r="IG79" i="3"/>
  <c r="IG126" i="3"/>
  <c r="JO126" i="3"/>
  <c r="JO79" i="3"/>
  <c r="IB82" i="3"/>
  <c r="IB35" i="3"/>
  <c r="IB81" i="3"/>
  <c r="IB34" i="3"/>
  <c r="IB80" i="3"/>
  <c r="FV80" i="3"/>
  <c r="FV81" i="3"/>
  <c r="FV82" i="3"/>
  <c r="HJ127" i="3"/>
  <c r="HJ129" i="3"/>
  <c r="HJ128" i="3"/>
  <c r="HJ34" i="3"/>
  <c r="DW127" i="3"/>
  <c r="DW33" i="3"/>
  <c r="DW129" i="3"/>
  <c r="DW35" i="3"/>
  <c r="DW128" i="3"/>
  <c r="DW34" i="3"/>
  <c r="JD79" i="3"/>
  <c r="JD126" i="3"/>
  <c r="JS83" i="3"/>
  <c r="T33" i="3"/>
  <c r="T130" i="3"/>
  <c r="DQ83" i="3"/>
  <c r="DQ35" i="3"/>
  <c r="IM81" i="3"/>
  <c r="IM34" i="3"/>
  <c r="IK128" i="3"/>
  <c r="IK34" i="3"/>
  <c r="EE83" i="3"/>
  <c r="F81" i="3"/>
  <c r="F34" i="3"/>
  <c r="F80" i="3"/>
  <c r="F82" i="3"/>
  <c r="F35" i="3"/>
  <c r="HW126" i="3"/>
  <c r="HW79" i="3"/>
  <c r="FV127" i="3"/>
  <c r="FV129" i="3"/>
  <c r="R129" i="3"/>
  <c r="R35" i="3"/>
  <c r="R128" i="3"/>
  <c r="R34" i="3"/>
  <c r="R127" i="3"/>
  <c r="Z128" i="3"/>
  <c r="Z34" i="3"/>
  <c r="Z127" i="3"/>
  <c r="Z129" i="3"/>
  <c r="Z35" i="3"/>
  <c r="EN80" i="3"/>
  <c r="EN81" i="3"/>
  <c r="EN34" i="3"/>
  <c r="EN82" i="3"/>
  <c r="EN35" i="3"/>
  <c r="GH130" i="3"/>
  <c r="GH33" i="3"/>
  <c r="GA83" i="3"/>
  <c r="AW79" i="3"/>
  <c r="HU134" i="31"/>
  <c r="HU135" i="31"/>
  <c r="MR21" i="2"/>
  <c r="MR4" i="2"/>
  <c r="LX4" i="2"/>
  <c r="LX21" i="2"/>
  <c r="LD21" i="2"/>
  <c r="LD4" i="2"/>
  <c r="KJ4" i="2"/>
  <c r="KJ21" i="2"/>
  <c r="JP21" i="2"/>
  <c r="JP4" i="2"/>
  <c r="IV21" i="2"/>
  <c r="IV4" i="2"/>
  <c r="IB21" i="2"/>
  <c r="IB4" i="2"/>
  <c r="HH4" i="2"/>
  <c r="HH21" i="2"/>
  <c r="GN4" i="2"/>
  <c r="GN21" i="2"/>
  <c r="FT21" i="2"/>
  <c r="FT4" i="2"/>
  <c r="EZ4" i="2"/>
  <c r="EZ21" i="2"/>
  <c r="EF21" i="2"/>
  <c r="EF4" i="2"/>
  <c r="DL21" i="2"/>
  <c r="DL4" i="2"/>
  <c r="BT4" i="2"/>
  <c r="BT21" i="2"/>
  <c r="AJ4" i="2"/>
  <c r="AJ21" i="2"/>
  <c r="BW36" i="3"/>
  <c r="EP83" i="3"/>
  <c r="EP33" i="3"/>
  <c r="BD81" i="3"/>
  <c r="BD82" i="3"/>
  <c r="BD80" i="3"/>
  <c r="AW128" i="3"/>
  <c r="AW127" i="3"/>
  <c r="AW130" i="3"/>
  <c r="HY147" i="31"/>
  <c r="HY146" i="31"/>
  <c r="IU135" i="31"/>
  <c r="IU134" i="31"/>
  <c r="IH135" i="31"/>
  <c r="HT135" i="31"/>
  <c r="MQ21" i="2"/>
  <c r="MQ4" i="2"/>
  <c r="LW21" i="2"/>
  <c r="LW4" i="2"/>
  <c r="LC21" i="2"/>
  <c r="LC4" i="2"/>
  <c r="KI4" i="2"/>
  <c r="KI21" i="2"/>
  <c r="JO21" i="2"/>
  <c r="JO4" i="2"/>
  <c r="IU21" i="2"/>
  <c r="IU4" i="2"/>
  <c r="IA4" i="2"/>
  <c r="IA21" i="2"/>
  <c r="HG4" i="2"/>
  <c r="HG21" i="2"/>
  <c r="GM21" i="2"/>
  <c r="GM4" i="2"/>
  <c r="FS21" i="2"/>
  <c r="FS4" i="2"/>
  <c r="EY21" i="2"/>
  <c r="EY4" i="2"/>
  <c r="EE4" i="2"/>
  <c r="EE21" i="2"/>
  <c r="DK4" i="2"/>
  <c r="DK21" i="2"/>
  <c r="BS21" i="2"/>
  <c r="BS4" i="2"/>
  <c r="AI4" i="2"/>
  <c r="AI21" i="2"/>
  <c r="GI51" i="3"/>
  <c r="GV36" i="3"/>
  <c r="AN33" i="3"/>
  <c r="AN83" i="3"/>
  <c r="IL146" i="31"/>
  <c r="IL147" i="31"/>
  <c r="MP21" i="2"/>
  <c r="MP4" i="2"/>
  <c r="LV4" i="2"/>
  <c r="LV21" i="2"/>
  <c r="LB21" i="2"/>
  <c r="LB4" i="2"/>
  <c r="KH4" i="2"/>
  <c r="KH21" i="2"/>
  <c r="JN21" i="2"/>
  <c r="JN4" i="2"/>
  <c r="IT4" i="2"/>
  <c r="IT21" i="2"/>
  <c r="HZ4" i="2"/>
  <c r="HZ21" i="2"/>
  <c r="HF4" i="2"/>
  <c r="HF21" i="2"/>
  <c r="GL21" i="2"/>
  <c r="GL4" i="2"/>
  <c r="FR4" i="2"/>
  <c r="FR21" i="2"/>
  <c r="EX4" i="2"/>
  <c r="EX21" i="2"/>
  <c r="ED4" i="2"/>
  <c r="ED21" i="2"/>
  <c r="DJ4" i="2"/>
  <c r="DJ21" i="2"/>
  <c r="CP4" i="2"/>
  <c r="CP21" i="2"/>
  <c r="BQ4" i="2"/>
  <c r="BQ21" i="2"/>
  <c r="AE21" i="2"/>
  <c r="AE4" i="2"/>
  <c r="IF49" i="31"/>
  <c r="IF28" i="31"/>
  <c r="IF16" i="2"/>
  <c r="IF19" i="2"/>
  <c r="FU83" i="3"/>
  <c r="DW83" i="3"/>
  <c r="K130" i="3"/>
  <c r="K33" i="3"/>
  <c r="MO21" i="2"/>
  <c r="MO4" i="2"/>
  <c r="LU21" i="2"/>
  <c r="LU4" i="2"/>
  <c r="LA21" i="2"/>
  <c r="LA4" i="2"/>
  <c r="KG21" i="2"/>
  <c r="KG4" i="2"/>
  <c r="JM21" i="2"/>
  <c r="JM4" i="2"/>
  <c r="IS4" i="2"/>
  <c r="IS21" i="2"/>
  <c r="HY4" i="2"/>
  <c r="HY21" i="2"/>
  <c r="HE21" i="2"/>
  <c r="HE4" i="2"/>
  <c r="GK21" i="2"/>
  <c r="GK4" i="2"/>
  <c r="FQ4" i="2"/>
  <c r="FQ21" i="2"/>
  <c r="EW21" i="2"/>
  <c r="EW4" i="2"/>
  <c r="EC21" i="2"/>
  <c r="EC4" i="2"/>
  <c r="DI4" i="2"/>
  <c r="DI21" i="2"/>
  <c r="CO4" i="2"/>
  <c r="CO21" i="2"/>
  <c r="BM4" i="2"/>
  <c r="BM21" i="2"/>
  <c r="AD4" i="2"/>
  <c r="AD21" i="2"/>
  <c r="H2" i="31"/>
  <c r="DO36" i="3"/>
  <c r="ED36" i="3"/>
  <c r="MN4" i="2"/>
  <c r="MN21" i="2"/>
  <c r="LT21" i="2"/>
  <c r="LT4" i="2"/>
  <c r="KZ4" i="2"/>
  <c r="KZ21" i="2"/>
  <c r="KF4" i="2"/>
  <c r="KF21" i="2"/>
  <c r="JL21" i="2"/>
  <c r="JL4" i="2"/>
  <c r="IR4" i="2"/>
  <c r="IR21" i="2"/>
  <c r="HX21" i="2"/>
  <c r="HX4" i="2"/>
  <c r="HD4" i="2"/>
  <c r="HD21" i="2"/>
  <c r="GJ21" i="2"/>
  <c r="GJ4" i="2"/>
  <c r="FP4" i="2"/>
  <c r="FP21" i="2"/>
  <c r="EB4" i="2"/>
  <c r="EB21" i="2"/>
  <c r="DH21" i="2"/>
  <c r="DH4" i="2"/>
  <c r="CN21" i="2"/>
  <c r="CN4" i="2"/>
  <c r="BL4" i="2"/>
  <c r="BL21" i="2"/>
  <c r="AC21" i="2"/>
  <c r="AC4" i="2"/>
  <c r="FQ130" i="3"/>
  <c r="HI34" i="3"/>
  <c r="HI130" i="3"/>
  <c r="HI98" i="3"/>
  <c r="H79" i="3"/>
  <c r="H126" i="3"/>
  <c r="FY126" i="3"/>
  <c r="FY79" i="3"/>
  <c r="HN19" i="31"/>
  <c r="HN11" i="4"/>
  <c r="CW19" i="31"/>
  <c r="CW11" i="4"/>
  <c r="BC11" i="4"/>
  <c r="BC19" i="31"/>
  <c r="MM21" i="2"/>
  <c r="MM4" i="2"/>
  <c r="LS4" i="2"/>
  <c r="LS21" i="2"/>
  <c r="KY4" i="2"/>
  <c r="KY21" i="2"/>
  <c r="KE21" i="2"/>
  <c r="KE4" i="2"/>
  <c r="JK21" i="2"/>
  <c r="JK4" i="2"/>
  <c r="IQ21" i="2"/>
  <c r="IQ4" i="2"/>
  <c r="HW21" i="2"/>
  <c r="HW4" i="2"/>
  <c r="HC4" i="2"/>
  <c r="HC21" i="2"/>
  <c r="GI4" i="2"/>
  <c r="GI21" i="2"/>
  <c r="FO21" i="2"/>
  <c r="FO4" i="2"/>
  <c r="EU4" i="2"/>
  <c r="EU21" i="2"/>
  <c r="EA21" i="2"/>
  <c r="EA4" i="2"/>
  <c r="DG4" i="2"/>
  <c r="DG21" i="2"/>
  <c r="CM4" i="2"/>
  <c r="CM21" i="2"/>
  <c r="AB21" i="2"/>
  <c r="AB4" i="2"/>
  <c r="BM36" i="3"/>
  <c r="FF33" i="3"/>
  <c r="ML4" i="2"/>
  <c r="ML21" i="2"/>
  <c r="LR21" i="2"/>
  <c r="LR4" i="2"/>
  <c r="KX4" i="2"/>
  <c r="KX21" i="2"/>
  <c r="KD21" i="2"/>
  <c r="KD4" i="2"/>
  <c r="JJ4" i="2"/>
  <c r="JJ21" i="2"/>
  <c r="IP21" i="2"/>
  <c r="IP4" i="2"/>
  <c r="HV21" i="2"/>
  <c r="HV4" i="2"/>
  <c r="HB21" i="2"/>
  <c r="HB4" i="2"/>
  <c r="GH4" i="2"/>
  <c r="GH21" i="2"/>
  <c r="FN4" i="2"/>
  <c r="FN21" i="2"/>
  <c r="ET4" i="2"/>
  <c r="ET21" i="2"/>
  <c r="DZ21" i="2"/>
  <c r="DZ4" i="2"/>
  <c r="DF4" i="2"/>
  <c r="DF21" i="2"/>
  <c r="CL4" i="2"/>
  <c r="CL21" i="2"/>
  <c r="AA21" i="2"/>
  <c r="AA4" i="2"/>
  <c r="JP35" i="3"/>
  <c r="AL83" i="3"/>
  <c r="JS127" i="3"/>
  <c r="JS128" i="3"/>
  <c r="JS34" i="3"/>
  <c r="JS129" i="3"/>
  <c r="BC81" i="3"/>
  <c r="BC34" i="3"/>
  <c r="BC80" i="3"/>
  <c r="DP79" i="3"/>
  <c r="DP126" i="3"/>
  <c r="AX36" i="3"/>
  <c r="HO83" i="3"/>
  <c r="IL129" i="3"/>
  <c r="IL130" i="3"/>
  <c r="KA35" i="3"/>
  <c r="EA83" i="3"/>
  <c r="EA33" i="3"/>
  <c r="BV33" i="3"/>
  <c r="BV83" i="3"/>
  <c r="EV21" i="2"/>
  <c r="EB80" i="3"/>
  <c r="EB81" i="3"/>
  <c r="EB82" i="3"/>
  <c r="EV83" i="3"/>
  <c r="F108" i="31"/>
  <c r="EP130" i="3"/>
  <c r="AF83" i="3"/>
  <c r="R33" i="3"/>
  <c r="R83" i="3"/>
  <c r="GV34" i="3"/>
  <c r="EB129" i="3"/>
  <c r="EB127" i="3"/>
  <c r="EB128" i="3"/>
  <c r="AM83" i="3"/>
  <c r="AM33" i="3"/>
  <c r="HG130" i="3"/>
  <c r="HG33" i="3"/>
  <c r="EE129" i="3"/>
  <c r="EE35" i="3"/>
  <c r="EE127" i="3"/>
  <c r="BZ82" i="3"/>
  <c r="BZ35" i="3"/>
  <c r="BZ80" i="3"/>
  <c r="BR83" i="3"/>
  <c r="CE36" i="3"/>
  <c r="K36" i="3"/>
  <c r="EC36" i="3"/>
  <c r="IL83" i="3"/>
  <c r="HZ83" i="3"/>
  <c r="HZ33" i="3"/>
  <c r="JY35" i="3"/>
  <c r="ED33" i="3"/>
  <c r="KA36" i="3"/>
  <c r="FN127" i="3"/>
  <c r="FN129" i="3"/>
  <c r="FN35" i="3"/>
  <c r="AR127" i="3"/>
  <c r="AR129" i="3"/>
  <c r="AR128" i="3"/>
  <c r="KU15" i="2"/>
  <c r="EH34" i="3"/>
  <c r="DC128" i="3"/>
  <c r="DC34" i="3"/>
  <c r="DC129" i="3"/>
  <c r="DC127" i="3"/>
  <c r="DC130" i="3"/>
  <c r="IC83" i="3"/>
  <c r="IL34" i="3"/>
  <c r="FD33" i="3"/>
  <c r="FD130" i="3"/>
  <c r="GK82" i="3"/>
  <c r="GK35" i="3"/>
  <c r="GK81" i="3"/>
  <c r="GK34" i="3"/>
  <c r="GK80" i="3"/>
  <c r="AR81" i="3"/>
  <c r="AR82" i="3"/>
  <c r="AR80" i="3"/>
  <c r="BN127" i="3"/>
  <c r="BN128" i="3"/>
  <c r="BN34" i="3"/>
  <c r="BN129" i="3"/>
  <c r="BN35" i="3"/>
  <c r="HS33" i="3"/>
  <c r="HS83" i="3"/>
  <c r="AY33" i="3"/>
  <c r="AY83" i="3"/>
  <c r="JV79" i="3"/>
  <c r="JV126" i="3"/>
  <c r="DR80" i="3"/>
  <c r="DR82" i="3"/>
  <c r="DR35" i="3"/>
  <c r="GA127" i="3"/>
  <c r="GA129" i="3"/>
  <c r="GA35" i="3"/>
  <c r="GA128" i="3"/>
  <c r="GA34" i="3"/>
  <c r="AU127" i="3"/>
  <c r="AU129" i="3"/>
  <c r="AU35" i="3"/>
  <c r="AU128" i="3"/>
  <c r="AU34" i="3"/>
  <c r="AP36" i="3"/>
  <c r="BO51" i="3"/>
  <c r="BO36" i="3"/>
  <c r="IK129" i="3"/>
  <c r="IK35" i="3"/>
  <c r="IK83" i="3"/>
  <c r="FV128" i="3"/>
  <c r="CB130" i="3"/>
  <c r="JI35" i="3"/>
  <c r="JI130" i="3"/>
  <c r="AC128" i="3"/>
  <c r="AC34" i="3"/>
  <c r="AC127" i="3"/>
  <c r="AC130" i="3"/>
  <c r="FX128" i="3"/>
  <c r="FX34" i="3"/>
  <c r="FX129" i="3"/>
  <c r="FX35" i="3"/>
  <c r="FX127" i="3"/>
  <c r="FX130" i="3"/>
  <c r="FX98" i="3"/>
  <c r="HO33" i="3"/>
  <c r="HO129" i="3"/>
  <c r="HO35" i="3"/>
  <c r="HO128" i="3"/>
  <c r="HO130" i="3"/>
  <c r="HO98" i="3"/>
  <c r="IF83" i="3"/>
  <c r="IF33" i="3"/>
  <c r="FW33" i="3"/>
  <c r="FW130" i="3"/>
  <c r="HB81" i="3"/>
  <c r="HB82" i="3"/>
  <c r="HB35" i="3"/>
  <c r="HB80" i="3"/>
  <c r="HJ83" i="3"/>
  <c r="GE82" i="3"/>
  <c r="GE35" i="3"/>
  <c r="GE80" i="3"/>
  <c r="GE81" i="3"/>
  <c r="GE34" i="3"/>
  <c r="CC82" i="3"/>
  <c r="CC35" i="3"/>
  <c r="CC81" i="3"/>
  <c r="CC34" i="3"/>
  <c r="CC80" i="3"/>
  <c r="CA79" i="3"/>
  <c r="CA126" i="3"/>
  <c r="JQ128" i="3"/>
  <c r="JQ130" i="3"/>
  <c r="ID82" i="3"/>
  <c r="DE35" i="3"/>
  <c r="JL126" i="3"/>
  <c r="JL79" i="3"/>
  <c r="JU126" i="3"/>
  <c r="JU79" i="3"/>
  <c r="JX126" i="3"/>
  <c r="JX79" i="3"/>
  <c r="FC126" i="3"/>
  <c r="FC79" i="3"/>
  <c r="BZ128" i="3"/>
  <c r="BZ34" i="3"/>
  <c r="BZ127" i="3"/>
  <c r="BZ130" i="3"/>
  <c r="ID81" i="3"/>
  <c r="ID126" i="3"/>
  <c r="JR35" i="3"/>
  <c r="JR83" i="3"/>
  <c r="FZ83" i="3"/>
  <c r="JW126" i="3"/>
  <c r="JW79" i="3"/>
  <c r="JQ83" i="3"/>
  <c r="JQ33" i="3"/>
  <c r="HY35" i="3"/>
  <c r="AA130" i="3"/>
  <c r="HY83" i="3"/>
  <c r="FM126" i="3"/>
  <c r="FM79" i="3"/>
  <c r="BY79" i="3"/>
  <c r="BY126" i="3"/>
  <c r="JY130" i="3"/>
  <c r="HJ35" i="3"/>
  <c r="JT80" i="3"/>
  <c r="JT81" i="3"/>
  <c r="JT34" i="3"/>
  <c r="EX129" i="3"/>
  <c r="EX128" i="3"/>
  <c r="EX127" i="3"/>
  <c r="EX130" i="3"/>
  <c r="FI83" i="3"/>
  <c r="FI33" i="3"/>
  <c r="GP83" i="3"/>
  <c r="CD81" i="3"/>
  <c r="CD34" i="3"/>
  <c r="CD82" i="3"/>
  <c r="CD35" i="3"/>
  <c r="CD80" i="3"/>
  <c r="HU79" i="3"/>
  <c r="HU126" i="3"/>
  <c r="HR36" i="3"/>
  <c r="BA83" i="3"/>
  <c r="ES34" i="3"/>
  <c r="ES130" i="3"/>
  <c r="ID83" i="3"/>
  <c r="BA35" i="3"/>
  <c r="GD34" i="3"/>
  <c r="GD83" i="3"/>
  <c r="GI35" i="3"/>
  <c r="CY130" i="3"/>
  <c r="CY33" i="3"/>
  <c r="HV126" i="3"/>
  <c r="HV79" i="3"/>
  <c r="JZ130" i="3"/>
  <c r="IO126" i="3"/>
  <c r="IO79" i="3"/>
  <c r="EK127" i="3"/>
  <c r="EK128" i="3"/>
  <c r="GY33" i="3"/>
  <c r="GY83" i="3"/>
  <c r="HK80" i="3"/>
  <c r="HK81" i="3"/>
  <c r="HK34" i="3"/>
  <c r="HK82" i="3"/>
  <c r="HK35" i="3"/>
  <c r="ET130" i="3"/>
  <c r="ET33" i="3"/>
  <c r="G34" i="3"/>
  <c r="G83" i="3"/>
  <c r="JN130" i="3"/>
  <c r="FQ33" i="3"/>
  <c r="FB33" i="3"/>
  <c r="FL33" i="3"/>
  <c r="EH129" i="3"/>
  <c r="EH130" i="3"/>
  <c r="EH98" i="3"/>
  <c r="EE33" i="3"/>
  <c r="JC130" i="3"/>
  <c r="GG127" i="3"/>
  <c r="GG33" i="3"/>
  <c r="GG128" i="3"/>
  <c r="GG34" i="3"/>
  <c r="HT129" i="3"/>
  <c r="HT35" i="3"/>
  <c r="HT127" i="3"/>
  <c r="DN79" i="3"/>
  <c r="DN126" i="3"/>
  <c r="CJ82" i="3"/>
  <c r="CJ35" i="3"/>
  <c r="CJ80" i="3"/>
  <c r="CJ81" i="3"/>
  <c r="CJ34" i="3"/>
  <c r="HA79" i="3"/>
  <c r="HA126" i="3"/>
  <c r="HP79" i="3"/>
  <c r="HP126" i="3"/>
  <c r="F4" i="2"/>
  <c r="F21" i="2"/>
  <c r="KO11" i="4"/>
  <c r="KO19" i="31"/>
  <c r="KG13" i="31"/>
  <c r="JM13" i="31"/>
  <c r="IP130" i="3"/>
  <c r="GI130" i="3"/>
  <c r="IH79" i="3"/>
  <c r="IH126" i="3"/>
  <c r="AT83" i="3"/>
  <c r="AT33" i="3"/>
  <c r="AZ33" i="3"/>
  <c r="BX127" i="3"/>
  <c r="BX129" i="3"/>
  <c r="BX35" i="3"/>
  <c r="HB128" i="3"/>
  <c r="HB127" i="3"/>
  <c r="HB130" i="3"/>
  <c r="HQ126" i="3"/>
  <c r="HQ79" i="3"/>
  <c r="AX11" i="4"/>
  <c r="AX19" i="31"/>
  <c r="II130" i="3"/>
  <c r="BS34" i="3"/>
  <c r="HI36" i="3"/>
  <c r="IJ127" i="3"/>
  <c r="HX80" i="3"/>
  <c r="HX82" i="3"/>
  <c r="HX35" i="3"/>
  <c r="KC126" i="3"/>
  <c r="EY128" i="3"/>
  <c r="EY34" i="3"/>
  <c r="EY129" i="3"/>
  <c r="EY35" i="3"/>
  <c r="EY127" i="3"/>
  <c r="EG128" i="3"/>
  <c r="EG34" i="3"/>
  <c r="EG127" i="3"/>
  <c r="EG129" i="3"/>
  <c r="EG35" i="3"/>
  <c r="EH80" i="3"/>
  <c r="EH82" i="3"/>
  <c r="DM35" i="3"/>
  <c r="BR127" i="3"/>
  <c r="BR128" i="3"/>
  <c r="BR34" i="3"/>
  <c r="BL15" i="2"/>
  <c r="CH126" i="3"/>
  <c r="CH79" i="3"/>
  <c r="GR126" i="3"/>
  <c r="GR79" i="3"/>
  <c r="HC79" i="3"/>
  <c r="HC126" i="3"/>
  <c r="IK19" i="31"/>
  <c r="IK11" i="4"/>
  <c r="FS33" i="3"/>
  <c r="FS83" i="3"/>
  <c r="FT80" i="3"/>
  <c r="FT82" i="3"/>
  <c r="FT35" i="3"/>
  <c r="CG129" i="3"/>
  <c r="CG127" i="3"/>
  <c r="CG128" i="3"/>
  <c r="C82" i="3"/>
  <c r="C80" i="3"/>
  <c r="C81" i="3"/>
  <c r="HR33" i="3"/>
  <c r="JK79" i="3"/>
  <c r="JK126" i="3"/>
  <c r="IC129" i="3"/>
  <c r="IC35" i="3"/>
  <c r="IC128" i="3"/>
  <c r="IJ35" i="3"/>
  <c r="EX82" i="3"/>
  <c r="EX80" i="3"/>
  <c r="EX81" i="3"/>
  <c r="EK82" i="3"/>
  <c r="EK35" i="3"/>
  <c r="EK81" i="3"/>
  <c r="EK34" i="3"/>
  <c r="EK80" i="3"/>
  <c r="EF130" i="3"/>
  <c r="C128" i="3"/>
  <c r="C129" i="3"/>
  <c r="B114" i="31"/>
  <c r="B117" i="31"/>
  <c r="C113" i="31"/>
  <c r="EZ34" i="3"/>
  <c r="EV130" i="3"/>
  <c r="EV33" i="3"/>
  <c r="GI34" i="3"/>
  <c r="DZ82" i="3"/>
  <c r="DZ80" i="3"/>
  <c r="GS79" i="3"/>
  <c r="GS126" i="3"/>
  <c r="HX34" i="3"/>
  <c r="KB81" i="3"/>
  <c r="KB34" i="3"/>
  <c r="KB80" i="3"/>
  <c r="DU129" i="3"/>
  <c r="DU35" i="3"/>
  <c r="DU127" i="3"/>
  <c r="DU128" i="3"/>
  <c r="DU34" i="3"/>
  <c r="DZ129" i="3"/>
  <c r="DZ127" i="3"/>
  <c r="DZ128" i="3"/>
  <c r="DZ34" i="3"/>
  <c r="DH79" i="3"/>
  <c r="DH126" i="3"/>
  <c r="DB130" i="3"/>
  <c r="GD33" i="3"/>
  <c r="BX83" i="3"/>
  <c r="CG81" i="3"/>
  <c r="CG34" i="3"/>
  <c r="CG80" i="3"/>
  <c r="CG82" i="3"/>
  <c r="AY19" i="31"/>
  <c r="AY11" i="4"/>
  <c r="JN13" i="31"/>
  <c r="KI34" i="31"/>
  <c r="JO34" i="31"/>
  <c r="MK4" i="2"/>
  <c r="MK21" i="2"/>
  <c r="LQ4" i="2"/>
  <c r="LQ21" i="2"/>
  <c r="KW4" i="2"/>
  <c r="KW21" i="2"/>
  <c r="KC4" i="2"/>
  <c r="KC21" i="2"/>
  <c r="JI4" i="2"/>
  <c r="JI21" i="2"/>
  <c r="IO4" i="2"/>
  <c r="IO21" i="2"/>
  <c r="HU4" i="2"/>
  <c r="HU21" i="2"/>
  <c r="HA4" i="2"/>
  <c r="HA21" i="2"/>
  <c r="GG4" i="2"/>
  <c r="GG21" i="2"/>
  <c r="FM21" i="2"/>
  <c r="FM4" i="2"/>
  <c r="DE21" i="2"/>
  <c r="DE4" i="2"/>
  <c r="CK4" i="2"/>
  <c r="CK21" i="2"/>
  <c r="BJ21" i="2"/>
  <c r="BJ4" i="2"/>
  <c r="Z21" i="2"/>
  <c r="Z4" i="2"/>
  <c r="GP127" i="3"/>
  <c r="GP129" i="3"/>
  <c r="GP35" i="3"/>
  <c r="FH129" i="3"/>
  <c r="FH35" i="3"/>
  <c r="FH127" i="3"/>
  <c r="BB129" i="3"/>
  <c r="BB128" i="3"/>
  <c r="BB130" i="3"/>
  <c r="ER127" i="3"/>
  <c r="ER128" i="3"/>
  <c r="GF79" i="3"/>
  <c r="GF126" i="3"/>
  <c r="CR33" i="3"/>
  <c r="DE130" i="3"/>
  <c r="GP128" i="3"/>
  <c r="GP34" i="3"/>
  <c r="DM130" i="3"/>
  <c r="DM34" i="3"/>
  <c r="S83" i="3"/>
  <c r="IA126" i="3"/>
  <c r="FK128" i="3"/>
  <c r="FK34" i="3"/>
  <c r="FK129" i="3"/>
  <c r="FK35" i="3"/>
  <c r="FK127" i="3"/>
  <c r="BF127" i="3"/>
  <c r="BF129" i="3"/>
  <c r="BF35" i="3"/>
  <c r="BD128" i="3"/>
  <c r="BD129" i="3"/>
  <c r="BD127" i="3"/>
  <c r="DY15" i="2"/>
  <c r="BQ79" i="3"/>
  <c r="BQ126" i="3"/>
  <c r="Y79" i="3"/>
  <c r="HD82" i="3"/>
  <c r="HD35" i="3"/>
  <c r="HD80" i="3"/>
  <c r="HD81" i="3"/>
  <c r="HD34" i="3"/>
  <c r="DV34" i="3"/>
  <c r="EQ33" i="3"/>
  <c r="EQ83" i="3"/>
  <c r="HN129" i="3"/>
  <c r="HN127" i="3"/>
  <c r="HN130" i="3"/>
  <c r="FF128" i="3"/>
  <c r="FF130" i="3"/>
  <c r="O83" i="3"/>
  <c r="N80" i="3"/>
  <c r="N81" i="3"/>
  <c r="N34" i="3"/>
  <c r="N82" i="3"/>
  <c r="N35" i="3"/>
  <c r="AE80" i="3"/>
  <c r="AE82" i="3"/>
  <c r="AE35" i="3"/>
  <c r="BH126" i="3"/>
  <c r="BH79" i="3"/>
  <c r="Y127" i="3"/>
  <c r="Y128" i="3"/>
  <c r="JS35" i="3"/>
  <c r="FG83" i="3"/>
  <c r="FG35" i="3"/>
  <c r="FU127" i="3"/>
  <c r="FU128" i="3"/>
  <c r="FU34" i="3"/>
  <c r="HN81" i="3"/>
  <c r="HN34" i="3"/>
  <c r="HN82" i="3"/>
  <c r="HN80" i="3"/>
  <c r="CI127" i="3"/>
  <c r="CI129" i="3"/>
  <c r="CI35" i="3"/>
  <c r="BK128" i="3"/>
  <c r="BK129" i="3"/>
  <c r="BK35" i="3"/>
  <c r="BK127" i="3"/>
  <c r="LP15" i="2"/>
  <c r="AV126" i="3"/>
  <c r="AV79" i="3"/>
  <c r="AJ79" i="3"/>
  <c r="AJ126" i="3"/>
  <c r="L79" i="3"/>
  <c r="L126" i="3"/>
  <c r="KB13" i="31"/>
  <c r="JH13" i="31"/>
  <c r="HE33" i="3"/>
  <c r="CR130" i="3"/>
  <c r="EU130" i="3"/>
  <c r="AU83" i="3"/>
  <c r="FN83" i="3"/>
  <c r="AQ35" i="3"/>
  <c r="GL128" i="3"/>
  <c r="GL34" i="3"/>
  <c r="GL129" i="3"/>
  <c r="GL35" i="3"/>
  <c r="GL127" i="3"/>
  <c r="GT127" i="3"/>
  <c r="GT128" i="3"/>
  <c r="GT34" i="3"/>
  <c r="GT129" i="3"/>
  <c r="GT35" i="3"/>
  <c r="K34" i="3"/>
  <c r="GC15" i="2"/>
  <c r="FH15" i="2"/>
  <c r="FF81" i="3"/>
  <c r="FF82" i="3"/>
  <c r="FF83" i="3"/>
  <c r="FF35" i="3"/>
  <c r="BB34" i="3"/>
  <c r="JA15" i="2"/>
  <c r="BK80" i="3"/>
  <c r="BK81" i="3"/>
  <c r="EJ81" i="3"/>
  <c r="EJ34" i="3"/>
  <c r="EJ82" i="3"/>
  <c r="EJ35" i="3"/>
  <c r="EJ80" i="3"/>
  <c r="BP82" i="3"/>
  <c r="BP35" i="3"/>
  <c r="BP80" i="3"/>
  <c r="BG79" i="3"/>
  <c r="BG126" i="3"/>
  <c r="AI79" i="3"/>
  <c r="AI126" i="3"/>
  <c r="X79" i="3"/>
  <c r="X126" i="3"/>
  <c r="LN19" i="31"/>
  <c r="LN11" i="4"/>
  <c r="LF126" i="3"/>
  <c r="DB35" i="3"/>
  <c r="HR35" i="3"/>
  <c r="W33" i="3"/>
  <c r="AS82" i="3"/>
  <c r="AS35" i="3"/>
  <c r="AS80" i="3"/>
  <c r="AF129" i="3"/>
  <c r="AF35" i="3"/>
  <c r="AF127" i="3"/>
  <c r="AF33" i="3"/>
  <c r="AZ15" i="2"/>
  <c r="CZ127" i="3"/>
  <c r="CZ128" i="3"/>
  <c r="CZ34" i="3"/>
  <c r="CZ129" i="3"/>
  <c r="CZ35" i="3"/>
  <c r="O129" i="3"/>
  <c r="O35" i="3"/>
  <c r="O127" i="3"/>
  <c r="BF80" i="3"/>
  <c r="BF81" i="3"/>
  <c r="BF34" i="3"/>
  <c r="AH79" i="3"/>
  <c r="AH126" i="3"/>
  <c r="AO83" i="3"/>
  <c r="AO33" i="3"/>
  <c r="HS130" i="3"/>
  <c r="HS98" i="3"/>
  <c r="EV34" i="3"/>
  <c r="GC128" i="3"/>
  <c r="GC129" i="3"/>
  <c r="GC35" i="3"/>
  <c r="BA128" i="3"/>
  <c r="BA34" i="3"/>
  <c r="BA127" i="3"/>
  <c r="BA130" i="3"/>
  <c r="BH15" i="2"/>
  <c r="LZ15" i="2"/>
  <c r="MP15" i="2"/>
  <c r="GN127" i="3"/>
  <c r="GN128" i="3"/>
  <c r="GN129" i="3"/>
  <c r="GN35" i="3"/>
  <c r="AZ129" i="3"/>
  <c r="AZ128" i="3"/>
  <c r="AZ34" i="3"/>
  <c r="JC80" i="3"/>
  <c r="FA79" i="3"/>
  <c r="FA126" i="3"/>
  <c r="DY79" i="3"/>
  <c r="DY126" i="3"/>
  <c r="V79" i="3"/>
  <c r="V126" i="3"/>
  <c r="J79" i="3"/>
  <c r="J126" i="3"/>
  <c r="DJ15" i="2"/>
  <c r="EW15" i="2"/>
  <c r="LS19" i="2"/>
  <c r="LI15" i="2"/>
  <c r="KO15" i="2"/>
  <c r="MN13" i="31"/>
  <c r="LT13" i="31"/>
  <c r="KZ13" i="31"/>
  <c r="KF13" i="31"/>
  <c r="JL13" i="31"/>
  <c r="KZ19" i="31"/>
  <c r="IN79" i="3"/>
  <c r="IN126" i="3"/>
  <c r="GN34" i="3"/>
  <c r="DX126" i="3"/>
  <c r="DX79" i="3"/>
  <c r="BE82" i="3"/>
  <c r="BE80" i="3"/>
  <c r="AG82" i="3"/>
  <c r="AG80" i="3"/>
  <c r="AG81" i="3"/>
  <c r="AG34" i="3"/>
  <c r="U79" i="3"/>
  <c r="U126" i="3"/>
  <c r="GJ126" i="3"/>
  <c r="GJ79" i="3"/>
  <c r="CN33" i="3"/>
  <c r="EM79" i="3"/>
  <c r="EM126" i="3"/>
  <c r="CT79" i="3"/>
  <c r="BE128" i="3"/>
  <c r="BE34" i="3"/>
  <c r="BE129" i="3"/>
  <c r="BE130" i="3"/>
  <c r="I126" i="3"/>
  <c r="I79" i="3"/>
  <c r="JJ13" i="31"/>
  <c r="AP15" i="2"/>
  <c r="CS126" i="3"/>
  <c r="CS79" i="3"/>
  <c r="LM19" i="31"/>
  <c r="LM11" i="4"/>
  <c r="FG34" i="3"/>
  <c r="LH15" i="2"/>
  <c r="AB34" i="3"/>
  <c r="DM83" i="3"/>
  <c r="EI126" i="3"/>
  <c r="EI79" i="3"/>
  <c r="IF15" i="2"/>
  <c r="AG129" i="3"/>
  <c r="AG127" i="3"/>
  <c r="BD19" i="31"/>
  <c r="BD11" i="4"/>
  <c r="MM11" i="4"/>
  <c r="MM19" i="31"/>
  <c r="DT80" i="3"/>
  <c r="BB82" i="3"/>
  <c r="BB35" i="3"/>
  <c r="BB80" i="3"/>
  <c r="DV11" i="4"/>
  <c r="KN15" i="2"/>
  <c r="DG79" i="3"/>
  <c r="DG126" i="3"/>
  <c r="DT82" i="3"/>
  <c r="DT35" i="3"/>
  <c r="JE19" i="31"/>
  <c r="JE11" i="4"/>
  <c r="IA19" i="31"/>
  <c r="FP79" i="3"/>
  <c r="FP126" i="3"/>
  <c r="EF82" i="3"/>
  <c r="EF35" i="3"/>
  <c r="EF80" i="3"/>
  <c r="Q81" i="3"/>
  <c r="Q34" i="3"/>
  <c r="Q80" i="3"/>
  <c r="HQ11" i="4"/>
  <c r="HQ19" i="31"/>
  <c r="MY15" i="2"/>
  <c r="HU15" i="2"/>
  <c r="FX11" i="4"/>
  <c r="FX19" i="31"/>
  <c r="FJ11" i="4"/>
  <c r="AZ35" i="3"/>
  <c r="FO80" i="3"/>
  <c r="FO82" i="3"/>
  <c r="FO35" i="3"/>
  <c r="ER81" i="3"/>
  <c r="ER34" i="3"/>
  <c r="ER82" i="3"/>
  <c r="ER35" i="3"/>
  <c r="CO81" i="3"/>
  <c r="CO34" i="3"/>
  <c r="CO80" i="3"/>
  <c r="GZ126" i="3"/>
  <c r="GZ79" i="3"/>
  <c r="EV11" i="4"/>
  <c r="EV19" i="31"/>
  <c r="HO11" i="4"/>
  <c r="FK15" i="2"/>
  <c r="BT15" i="2"/>
  <c r="AR19" i="31"/>
  <c r="AR11" i="4"/>
  <c r="P82" i="3"/>
  <c r="BI82" i="3"/>
  <c r="BI35" i="3"/>
  <c r="BI81" i="3"/>
  <c r="O13" i="2"/>
  <c r="O15" i="2"/>
  <c r="IS11" i="4"/>
  <c r="IS19" i="31"/>
  <c r="HP19" i="31"/>
  <c r="EO79" i="3"/>
  <c r="EO126" i="3"/>
  <c r="MM13" i="31"/>
  <c r="JK19" i="31"/>
  <c r="IQ8" i="2"/>
  <c r="JM8" i="2"/>
  <c r="KZ19" i="2"/>
  <c r="LO13" i="31"/>
  <c r="KU13" i="31"/>
  <c r="LO19" i="31"/>
  <c r="JG19" i="31"/>
  <c r="EW126" i="3"/>
  <c r="EW79" i="3"/>
  <c r="DZ11" i="4"/>
  <c r="DZ19" i="31"/>
  <c r="DJ11" i="4"/>
  <c r="LY11" i="4"/>
  <c r="DC80" i="3"/>
  <c r="DC82" i="3"/>
  <c r="DC35" i="3"/>
  <c r="BT126" i="3"/>
  <c r="BT79" i="3"/>
  <c r="EM11" i="4"/>
  <c r="EM19" i="31"/>
  <c r="DY11" i="4"/>
  <c r="MX11" i="4"/>
  <c r="JC19" i="2"/>
  <c r="AL127" i="3"/>
  <c r="AL129" i="3"/>
  <c r="AL35" i="3"/>
  <c r="GQ11" i="4"/>
  <c r="GQ19" i="31"/>
  <c r="DX11" i="4"/>
  <c r="DX19" i="31"/>
  <c r="AA19" i="31"/>
  <c r="HZ19" i="31"/>
  <c r="II135" i="31"/>
  <c r="II134" i="31"/>
  <c r="D32" i="3"/>
  <c r="E32" i="3"/>
  <c r="W35" i="3"/>
  <c r="IT8" i="2"/>
  <c r="EJ19" i="31"/>
  <c r="AO19" i="31"/>
  <c r="AN19" i="31"/>
  <c r="CK79" i="3"/>
  <c r="CK126" i="3"/>
  <c r="EN14" i="2"/>
  <c r="EN15" i="2"/>
  <c r="CA19" i="31"/>
  <c r="AH34" i="31"/>
  <c r="IM146" i="31"/>
  <c r="IM147" i="31"/>
  <c r="HW134" i="31"/>
  <c r="HW135" i="31"/>
  <c r="HS147" i="31"/>
  <c r="IF147" i="31"/>
  <c r="IF146" i="31"/>
  <c r="HT21" i="2"/>
  <c r="IC134" i="31"/>
  <c r="IC135" i="31"/>
  <c r="IN147" i="31"/>
  <c r="IC147" i="31"/>
  <c r="IC146" i="31"/>
  <c r="HU147" i="31"/>
  <c r="LL5" i="2"/>
  <c r="ER11" i="6"/>
  <c r="ER14" i="6"/>
  <c r="FL11" i="6"/>
  <c r="FL14" i="6"/>
  <c r="BY11" i="1"/>
  <c r="LO5" i="2"/>
  <c r="LP32" i="3"/>
  <c r="GI8" i="1"/>
  <c r="GI11" i="1"/>
  <c r="CL8" i="1"/>
  <c r="MN5" i="2"/>
  <c r="MO126" i="3"/>
  <c r="HI8" i="1"/>
  <c r="HI11" i="1"/>
  <c r="IY8" i="1"/>
  <c r="IY11" i="1"/>
  <c r="DY8" i="1"/>
  <c r="HL11" i="6"/>
  <c r="LW9" i="1"/>
  <c r="LW8" i="1"/>
  <c r="HG8" i="1"/>
  <c r="HG11" i="1"/>
  <c r="JE8" i="1"/>
  <c r="JE11" i="1"/>
  <c r="KC8" i="1"/>
  <c r="KC11" i="1"/>
  <c r="KX9" i="1"/>
  <c r="KX11" i="1"/>
  <c r="JV8" i="1"/>
  <c r="JV11" i="1"/>
  <c r="JT8" i="1"/>
  <c r="JT11" i="1"/>
  <c r="FD8" i="1"/>
  <c r="IQ11" i="6"/>
  <c r="IQ14" i="6"/>
  <c r="Y8" i="1"/>
  <c r="DL11" i="6"/>
  <c r="DL14" i="6"/>
  <c r="LC9" i="1"/>
  <c r="DF8" i="1"/>
  <c r="DF11" i="1"/>
  <c r="KJ8" i="1"/>
  <c r="KJ11" i="1"/>
  <c r="HY8" i="1"/>
  <c r="HY11" i="1"/>
  <c r="LZ9" i="1"/>
  <c r="KV9" i="1"/>
  <c r="KV8" i="1"/>
  <c r="DG8" i="1"/>
  <c r="DG11" i="1"/>
  <c r="BG8" i="1"/>
  <c r="IB8" i="1"/>
  <c r="IB11" i="1"/>
  <c r="AM8" i="1"/>
  <c r="AM11" i="1"/>
  <c r="AZ8" i="1"/>
  <c r="AZ11" i="1"/>
  <c r="CO8" i="1"/>
  <c r="AV8" i="1"/>
  <c r="BK8" i="1"/>
  <c r="BK11" i="1"/>
  <c r="EO8" i="1"/>
  <c r="EO11" i="1"/>
  <c r="MS9" i="1"/>
  <c r="MS5" i="2"/>
  <c r="MT32" i="3"/>
  <c r="FS8" i="1"/>
  <c r="FS11" i="1"/>
  <c r="BU8" i="1"/>
  <c r="BU11" i="1"/>
  <c r="KU9" i="1"/>
  <c r="KU8" i="1"/>
  <c r="AB8" i="1"/>
  <c r="DO11" i="6"/>
  <c r="DO14" i="6"/>
  <c r="IR8" i="1"/>
  <c r="IR11" i="1"/>
  <c r="CX8" i="1"/>
  <c r="GK11" i="6"/>
  <c r="GK14" i="6"/>
  <c r="GK8" i="1"/>
  <c r="GK11" i="1"/>
  <c r="CN8" i="1"/>
  <c r="GA11" i="6"/>
  <c r="GA14" i="6"/>
  <c r="JH8" i="1"/>
  <c r="JH11" i="1"/>
  <c r="GF8" i="1"/>
  <c r="GF11" i="1"/>
  <c r="GP8" i="1"/>
  <c r="GP11" i="1"/>
  <c r="FA8" i="1"/>
  <c r="KK9" i="1"/>
  <c r="BA8" i="1"/>
  <c r="EN11" i="6"/>
  <c r="EN14" i="6"/>
  <c r="CD8" i="1"/>
  <c r="KP9" i="1"/>
  <c r="KP11" i="1"/>
  <c r="FY8" i="1"/>
  <c r="FY11" i="1"/>
  <c r="EW8" i="1"/>
  <c r="EW11" i="1"/>
  <c r="M8" i="1"/>
  <c r="CZ11" i="6"/>
  <c r="CZ14" i="6"/>
  <c r="KG8" i="1"/>
  <c r="KG11" i="1"/>
  <c r="GE8" i="1"/>
  <c r="GE11" i="1"/>
  <c r="HS8" i="1"/>
  <c r="HS11" i="1"/>
  <c r="AP8" i="1"/>
  <c r="EC11" i="6"/>
  <c r="EC14" i="6"/>
  <c r="FE8" i="1"/>
  <c r="IR11" i="6"/>
  <c r="IR14" i="6"/>
  <c r="DX8" i="1"/>
  <c r="HK11" i="6"/>
  <c r="HK14" i="6"/>
  <c r="AA8" i="1"/>
  <c r="AA11" i="1"/>
  <c r="BX8" i="1"/>
  <c r="JG8" i="1"/>
  <c r="JG11" i="1"/>
  <c r="FK8" i="1"/>
  <c r="FK11" i="1"/>
  <c r="CE8" i="1"/>
  <c r="CE11" i="1"/>
  <c r="BZ8" i="1"/>
  <c r="BZ11" i="1"/>
  <c r="LA9" i="1"/>
  <c r="LA11" i="1"/>
  <c r="JQ8" i="1"/>
  <c r="JQ11" i="1"/>
  <c r="IN8" i="1"/>
  <c r="IN11" i="1"/>
  <c r="CZ8" i="1"/>
  <c r="CV8" i="1"/>
  <c r="GI11" i="6"/>
  <c r="GI14" i="6"/>
  <c r="ME9" i="1"/>
  <c r="W8" i="1"/>
  <c r="DJ11" i="6"/>
  <c r="DJ14" i="6"/>
  <c r="MW9" i="1"/>
  <c r="MW11" i="1"/>
  <c r="DC8" i="1"/>
  <c r="AJ8" i="1"/>
  <c r="EF8" i="1"/>
  <c r="HS11" i="6"/>
  <c r="HS14" i="6"/>
  <c r="KL9" i="1"/>
  <c r="KL11" i="1"/>
  <c r="BB8" i="1"/>
  <c r="FQ8" i="1"/>
  <c r="FQ11" i="1"/>
  <c r="HW8" i="1"/>
  <c r="HW11" i="1"/>
  <c r="EU8" i="1"/>
  <c r="IH11" i="6"/>
  <c r="IH14" i="6"/>
  <c r="AK8" i="1"/>
  <c r="DX11" i="6"/>
  <c r="JL8" i="1"/>
  <c r="JL11" i="1"/>
  <c r="BW8" i="1"/>
  <c r="BW11" i="1"/>
  <c r="HF8" i="1"/>
  <c r="HF11" i="1"/>
  <c r="MT9" i="1"/>
  <c r="MT5" i="2"/>
  <c r="MU32" i="3"/>
  <c r="LI9" i="1"/>
  <c r="LI11" i="1"/>
  <c r="MJ5" i="2"/>
  <c r="BC8" i="1"/>
  <c r="JK8" i="1"/>
  <c r="JK11" i="1"/>
  <c r="AW8" i="1"/>
  <c r="BN8" i="1"/>
  <c r="FA11" i="6"/>
  <c r="FA14" i="6"/>
  <c r="EP8" i="1"/>
  <c r="EP11" i="1"/>
  <c r="IQ8" i="1"/>
  <c r="IQ11" i="1"/>
  <c r="NA9" i="1"/>
  <c r="NA10" i="1"/>
  <c r="AI8" i="1"/>
  <c r="IX8" i="1"/>
  <c r="IX11" i="1"/>
  <c r="GL8" i="1"/>
  <c r="GL11" i="1"/>
  <c r="AC8" i="1"/>
  <c r="AT8" i="1"/>
  <c r="DV8" i="1"/>
  <c r="BT8" i="1"/>
  <c r="II8" i="1"/>
  <c r="II11" i="1"/>
  <c r="CA8" i="1"/>
  <c r="FN11" i="6"/>
  <c r="FN14" i="6"/>
  <c r="S8" i="1"/>
  <c r="JJ8" i="1"/>
  <c r="JJ11" i="1"/>
  <c r="LP9" i="1"/>
  <c r="ML5" i="2"/>
  <c r="JA8" i="1"/>
  <c r="JA11" i="1"/>
  <c r="EJ8" i="1"/>
  <c r="EJ11" i="1"/>
  <c r="LF9" i="1"/>
  <c r="LF11" i="1"/>
  <c r="FT8" i="1"/>
  <c r="FT11" i="1"/>
  <c r="KQ9" i="1"/>
  <c r="KQ8" i="1"/>
  <c r="AF8" i="1"/>
  <c r="P8" i="1"/>
  <c r="DC11" i="6"/>
  <c r="CI8" i="1"/>
  <c r="FV11" i="6"/>
  <c r="FV14" i="6"/>
  <c r="DO8" i="1"/>
  <c r="DO11" i="1"/>
  <c r="IF8" i="1"/>
  <c r="IF11" i="1"/>
  <c r="CR8" i="1"/>
  <c r="GE11" i="6"/>
  <c r="GE14" i="6"/>
  <c r="JC8" i="1"/>
  <c r="JC11" i="1"/>
  <c r="CT8" i="1"/>
  <c r="HR8" i="1"/>
  <c r="HR11" i="1"/>
  <c r="AN8" i="1"/>
  <c r="EA11" i="6"/>
  <c r="EA14" i="6"/>
  <c r="AH8" i="1"/>
  <c r="IH8" i="1"/>
  <c r="IH11" i="1"/>
  <c r="KZ9" i="1"/>
  <c r="KZ11" i="1"/>
  <c r="LF80" i="3"/>
  <c r="LF82" i="3"/>
  <c r="LG69" i="3"/>
  <c r="LG70" i="3"/>
  <c r="LH52" i="3"/>
  <c r="LG91" i="3"/>
  <c r="LG53" i="3"/>
  <c r="LH20" i="3"/>
  <c r="LH44" i="3"/>
  <c r="LH48" i="3"/>
  <c r="LG109" i="3"/>
  <c r="LG101" i="3"/>
  <c r="LG103" i="3"/>
  <c r="LG102" i="3"/>
  <c r="LG100" i="3"/>
  <c r="LG114" i="3"/>
  <c r="LH102" i="3"/>
  <c r="LF17" i="4"/>
  <c r="LG56" i="3"/>
  <c r="LG107" i="3"/>
  <c r="LG60" i="3"/>
  <c r="LB15" i="1"/>
  <c r="LC5" i="1"/>
  <c r="LB16" i="1"/>
  <c r="LB19" i="1"/>
  <c r="AG5" i="53" a="1"/>
  <c r="AG5" i="53"/>
  <c r="AH36" i="53" a="1"/>
  <c r="AH36" i="53"/>
  <c r="AE48" i="53" a="1"/>
  <c r="AE48" i="53"/>
  <c r="AA46" i="53" a="1"/>
  <c r="AA46" i="53"/>
  <c r="Z7" i="53" a="1"/>
  <c r="Z7" i="53"/>
  <c r="AH26" i="53" a="1"/>
  <c r="AH26" i="53"/>
  <c r="AE44" i="53" a="1"/>
  <c r="AE44" i="53"/>
  <c r="AC53" i="53" a="1"/>
  <c r="AC53" i="53"/>
  <c r="AG7" i="53" a="1"/>
  <c r="AG7" i="53"/>
  <c r="AH30" i="53" a="1"/>
  <c r="AH30" i="53"/>
  <c r="AC49" i="53" a="1"/>
  <c r="AC49" i="53"/>
  <c r="AG22" i="53" a="1"/>
  <c r="AG22" i="53"/>
  <c r="AB9" i="53" a="1"/>
  <c r="AB9" i="53"/>
  <c r="AD34" i="53" a="1"/>
  <c r="AD34" i="53"/>
  <c r="AD61" i="53" a="1"/>
  <c r="AD61" i="53"/>
  <c r="AF4" i="53" a="1"/>
  <c r="AF4" i="53"/>
  <c r="AG20" i="53" a="1"/>
  <c r="AG20" i="53"/>
  <c r="Z10" i="53" a="1"/>
  <c r="Z10" i="53"/>
  <c r="AD20" i="53" a="1"/>
  <c r="AD20" i="53"/>
  <c r="AD57" i="53" a="1"/>
  <c r="AD57" i="53"/>
  <c r="AB43" i="53" a="1"/>
  <c r="AB43" i="53"/>
  <c r="AB26" i="53" a="1"/>
  <c r="AB26" i="53"/>
  <c r="Z11" i="53" a="1"/>
  <c r="Z11" i="53"/>
  <c r="Z51" i="53" a="1"/>
  <c r="Z51" i="53"/>
  <c r="AG18" i="53" a="1"/>
  <c r="AG18" i="53"/>
  <c r="AF11" i="53" a="1"/>
  <c r="AF11" i="53"/>
  <c r="AD51" i="53" a="1"/>
  <c r="AD51" i="53"/>
  <c r="AB15" i="53" a="1"/>
  <c r="AB15" i="53"/>
  <c r="AD47" i="53" a="1"/>
  <c r="AD47" i="53"/>
  <c r="AA49" i="53" a="1"/>
  <c r="AA49" i="53"/>
  <c r="Z15" i="53" a="1"/>
  <c r="Z15" i="53"/>
  <c r="AG17" i="53" a="1"/>
  <c r="AG17" i="53"/>
  <c r="Z49" i="53" a="1"/>
  <c r="Z49" i="53"/>
  <c r="AA18" i="53" a="1"/>
  <c r="AA18" i="53"/>
  <c r="AA56" i="53" a="1"/>
  <c r="AA56" i="53"/>
  <c r="Z64" i="53" a="1"/>
  <c r="Z64" i="53"/>
  <c r="AD2" i="53" a="1"/>
  <c r="AD2" i="53"/>
  <c r="AD8" i="53" a="1"/>
  <c r="AD8" i="53"/>
  <c r="AB37" i="53" a="1"/>
  <c r="AB37" i="53"/>
  <c r="Z33" i="53" a="1"/>
  <c r="Z33" i="53"/>
  <c r="AD23" i="53" a="1"/>
  <c r="AD23" i="53"/>
  <c r="AG27" i="53" a="1"/>
  <c r="AG27" i="53"/>
  <c r="Z60" i="53" a="1"/>
  <c r="Z60" i="53"/>
  <c r="AF29" i="53" a="1"/>
  <c r="AF29" i="53"/>
  <c r="AD31" i="53" a="1"/>
  <c r="AD31" i="53"/>
  <c r="AF31" i="53" a="1"/>
  <c r="AF31" i="53"/>
  <c r="AF25" i="53" a="1"/>
  <c r="AF25" i="53"/>
  <c r="Z34" i="53" a="1"/>
  <c r="Z34" i="53"/>
  <c r="AA37" i="53" a="1"/>
  <c r="AA37" i="53"/>
  <c r="Z36" i="53" a="1"/>
  <c r="Z36" i="53"/>
  <c r="AH2" i="53" a="1"/>
  <c r="AH2" i="53"/>
  <c r="AG32" i="53" a="1"/>
  <c r="AG32" i="53"/>
  <c r="AF19" i="53" a="1"/>
  <c r="AF19" i="53"/>
  <c r="AM4" i="53" a="1"/>
  <c r="AM4" i="53"/>
  <c r="AG34" i="53" a="1"/>
  <c r="AG34" i="53"/>
  <c r="AA61" i="53" a="1"/>
  <c r="AA61" i="53"/>
  <c r="AB27" i="53" a="1"/>
  <c r="AB27" i="53"/>
  <c r="AG35" i="53" a="1"/>
  <c r="AG35" i="53"/>
  <c r="Z17" i="53" a="1"/>
  <c r="Z17" i="53"/>
  <c r="AG36" i="53" a="1"/>
  <c r="AG36" i="53"/>
  <c r="AB62" i="53" a="1"/>
  <c r="AB62" i="53"/>
  <c r="AB2" i="53" a="1"/>
  <c r="AB2" i="53"/>
  <c r="AF37" i="53" a="1"/>
  <c r="AF37" i="53"/>
  <c r="AB58" i="53" a="1"/>
  <c r="AB58" i="53"/>
  <c r="AE3" i="53" a="1"/>
  <c r="AE3" i="53"/>
  <c r="AH9" i="53" a="1"/>
  <c r="AH9" i="53"/>
  <c r="AB4" i="53" a="1"/>
  <c r="AB4" i="53"/>
  <c r="AH13" i="53" a="1"/>
  <c r="AH13" i="53"/>
  <c r="AE54" i="53" a="1"/>
  <c r="AE54" i="53"/>
  <c r="AB52" i="53" a="1"/>
  <c r="AB52" i="53"/>
  <c r="AH37" i="53" a="1"/>
  <c r="AH37" i="53"/>
  <c r="AB5" i="53" a="1"/>
  <c r="AB5" i="53"/>
  <c r="AG15" i="53" a="1"/>
  <c r="AG15" i="53"/>
  <c r="AB48" i="53" a="1"/>
  <c r="AB48" i="53"/>
  <c r="AF173" i="53" a="1"/>
  <c r="AF173" i="53"/>
  <c r="AD26" i="53" a="1"/>
  <c r="AD26" i="53"/>
  <c r="AG24" i="53" a="1"/>
  <c r="AG24" i="53"/>
  <c r="AD28" i="53" a="1"/>
  <c r="AD28" i="53"/>
  <c r="AC8" i="54" a="1"/>
  <c r="AC8" i="54"/>
  <c r="AI36" i="54" a="1"/>
  <c r="AI36" i="54"/>
  <c r="AJ18" i="54" a="1"/>
  <c r="AJ18" i="54"/>
  <c r="AC7" i="54" a="1"/>
  <c r="AC7" i="54"/>
  <c r="AH36" i="54" a="1"/>
  <c r="AH36" i="54"/>
  <c r="AI18" i="54" a="1"/>
  <c r="AI18" i="54"/>
  <c r="AJ34" i="54" a="1"/>
  <c r="AJ34" i="54"/>
  <c r="AF17" i="54" a="1"/>
  <c r="AF17" i="54"/>
  <c r="AC52" i="54" a="1"/>
  <c r="AC52" i="54"/>
  <c r="AI34" i="54" a="1"/>
  <c r="AI34" i="54"/>
  <c r="AC17" i="54" a="1"/>
  <c r="AC17" i="54"/>
  <c r="AJ31" i="54" a="1"/>
  <c r="AJ31" i="54"/>
  <c r="AJ15" i="54" a="1"/>
  <c r="AJ15" i="54"/>
  <c r="AB9" i="54" a="1"/>
  <c r="AB9" i="54"/>
  <c r="AI31" i="54" a="1"/>
  <c r="AI31" i="54"/>
  <c r="AI15" i="54" a="1"/>
  <c r="AI15" i="54"/>
  <c r="AH48" i="54" a="1"/>
  <c r="AH48" i="54"/>
  <c r="AF23" i="54" a="1"/>
  <c r="AF23" i="54"/>
  <c r="AH50" i="54" a="1"/>
  <c r="AH50" i="54"/>
  <c r="AF30" i="54" a="1"/>
  <c r="AF30" i="54"/>
  <c r="AG14" i="54" a="1"/>
  <c r="AG14" i="54"/>
  <c r="AH21" i="54" a="1"/>
  <c r="AH21" i="54"/>
  <c r="AG50" i="54" a="1"/>
  <c r="AG50" i="54"/>
  <c r="AC14" i="54" a="1"/>
  <c r="AC14" i="54"/>
  <c r="AH46" i="54" a="1"/>
  <c r="AH46" i="54"/>
  <c r="AC42" i="54" a="1"/>
  <c r="AC42" i="54"/>
  <c r="AF25" i="54" a="1"/>
  <c r="AF25" i="54"/>
  <c r="AF51" i="54" a="1"/>
  <c r="AF51" i="54"/>
  <c r="AI3" i="54" a="1"/>
  <c r="AI3" i="54"/>
  <c r="AF39" i="54" a="1"/>
  <c r="AF39" i="54"/>
  <c r="AF21" i="54" a="1"/>
  <c r="AF21" i="54"/>
  <c r="AH3" i="54" a="1"/>
  <c r="AH3" i="54"/>
  <c r="AC48" i="54" a="1"/>
  <c r="AC48" i="54"/>
  <c r="AA30" i="54" a="1"/>
  <c r="AA30" i="54"/>
  <c r="AJ12" i="54" a="1"/>
  <c r="AJ12" i="54"/>
  <c r="AJ27" i="54" a="1"/>
  <c r="AJ27" i="54"/>
  <c r="AF4" i="54" a="1"/>
  <c r="AF4" i="54"/>
  <c r="AB44" i="54" a="1"/>
  <c r="AB44" i="54"/>
  <c r="AJ47" i="54" a="1"/>
  <c r="AJ47" i="54"/>
  <c r="AI27" i="54" a="1"/>
  <c r="AI27" i="54"/>
  <c r="AI45" i="54" a="1"/>
  <c r="AI45" i="54"/>
  <c r="AG26" i="54" a="1"/>
  <c r="AG26" i="54"/>
  <c r="AC10" i="54" a="1"/>
  <c r="AC10" i="54"/>
  <c r="AC18" i="54" a="1"/>
  <c r="AC18" i="54"/>
  <c r="AB49" i="54" a="1"/>
  <c r="AB49" i="54"/>
  <c r="AG19" i="54" a="1"/>
  <c r="AG19" i="54"/>
  <c r="AG45" i="54" a="1"/>
  <c r="AG45" i="54"/>
  <c r="AF26" i="54" a="1"/>
  <c r="AF26" i="54"/>
  <c r="AB10" i="54" a="1"/>
  <c r="AB10" i="54"/>
  <c r="AC43" i="54" a="1"/>
  <c r="AC43" i="54"/>
  <c r="AH24" i="54" a="1"/>
  <c r="AH24" i="54"/>
  <c r="AG8" i="54" a="1"/>
  <c r="AG8" i="54"/>
  <c r="AH19" i="54" a="1"/>
  <c r="AH19" i="54"/>
  <c r="AJ42" i="54" a="1"/>
  <c r="AJ42" i="54"/>
  <c r="AG24" i="54" a="1"/>
  <c r="AG24" i="54"/>
  <c r="AB8" i="54" a="1"/>
  <c r="AB8" i="54"/>
  <c r="AF50" i="54" a="1"/>
  <c r="AF50" i="54"/>
  <c r="AH39" i="54" a="1"/>
  <c r="AH39" i="54"/>
  <c r="AI22" i="54" a="1"/>
  <c r="AI22" i="54"/>
  <c r="AH5" i="54" a="1"/>
  <c r="AH5" i="54"/>
  <c r="AI4" i="54" a="1"/>
  <c r="AI4" i="54"/>
  <c r="AI65" i="54" a="1"/>
  <c r="AI65" i="54"/>
  <c r="AH22" i="54" a="1"/>
  <c r="AH22" i="54"/>
  <c r="AG5" i="54" a="1"/>
  <c r="AG5" i="54"/>
  <c r="AF10" i="54" a="1"/>
  <c r="AF10" i="54"/>
  <c r="AI64" i="54" a="1"/>
  <c r="AI64" i="54"/>
  <c r="AC38" i="54" a="1"/>
  <c r="AC38" i="54"/>
  <c r="AG3" i="54" a="1"/>
  <c r="AG3" i="54"/>
  <c r="AF9" i="54" a="1"/>
  <c r="AF9" i="54"/>
  <c r="AB38" i="54" a="1"/>
  <c r="AB38" i="54"/>
  <c r="AC21" i="54" a="1"/>
  <c r="AC21" i="54"/>
  <c r="AF52" i="54" a="1"/>
  <c r="AF52" i="54"/>
  <c r="AI2" i="54" a="1"/>
  <c r="AI2" i="54"/>
  <c r="AF8" i="54" a="1"/>
  <c r="AF8" i="54"/>
  <c r="AC6" i="54" a="1"/>
  <c r="AC6" i="54"/>
  <c r="AI19" i="54" a="1"/>
  <c r="AI19" i="54"/>
  <c r="AI63" i="54" a="1"/>
  <c r="AI63" i="54"/>
  <c r="AI56" i="54" a="1"/>
  <c r="AI56" i="54"/>
  <c r="AI53" i="54" a="1"/>
  <c r="AI53" i="54"/>
  <c r="AA52" i="54" a="1"/>
  <c r="AA52" i="54"/>
  <c r="AC50" i="54" a="1"/>
  <c r="AC50" i="54"/>
  <c r="AI47" i="54" a="1"/>
  <c r="AI47" i="54"/>
  <c r="AC45" i="54" a="1"/>
  <c r="AC45" i="54"/>
  <c r="AI42" i="54" a="1"/>
  <c r="AI42" i="54"/>
  <c r="AC39" i="54" a="1"/>
  <c r="AC39" i="54"/>
  <c r="AJ37" i="54" a="1"/>
  <c r="AJ37" i="54"/>
  <c r="AG36" i="54" a="1"/>
  <c r="AG36" i="54"/>
  <c r="AH34" i="54" a="1"/>
  <c r="AH34" i="54"/>
  <c r="AH31" i="54" a="1"/>
  <c r="AH31" i="54"/>
  <c r="AJ29" i="54" a="1"/>
  <c r="AJ29" i="54"/>
  <c r="AH27" i="54" a="1"/>
  <c r="AH27" i="54"/>
  <c r="AA26" i="54" a="1"/>
  <c r="AA26" i="54"/>
  <c r="AC24" i="54" a="1"/>
  <c r="AC24" i="54"/>
  <c r="AG22" i="54" a="1"/>
  <c r="AG22" i="54"/>
  <c r="AB21" i="54" a="1"/>
  <c r="AB21" i="54"/>
  <c r="AH18" i="54" a="1"/>
  <c r="AH18" i="54"/>
  <c r="AB17" i="54" a="1"/>
  <c r="AB17" i="54"/>
  <c r="AH15" i="54" a="1"/>
  <c r="AH15" i="54"/>
  <c r="AB14" i="54" a="1"/>
  <c r="AB14" i="54"/>
  <c r="AJ11" i="54" a="1"/>
  <c r="AJ11" i="54"/>
  <c r="AA10" i="54" a="1"/>
  <c r="AA10" i="54"/>
  <c r="AJ7" i="54" a="1"/>
  <c r="AJ7" i="54"/>
  <c r="AB5" i="54" a="1"/>
  <c r="AB5" i="54"/>
  <c r="AB3" i="54" a="1"/>
  <c r="AB3" i="54"/>
  <c r="AH57" i="54" a="1"/>
  <c r="AH57" i="54"/>
  <c r="AH44" i="54" a="1"/>
  <c r="AH44" i="54"/>
  <c r="AF24" i="54" a="1"/>
  <c r="AF24" i="54"/>
  <c r="AH45" i="54" a="1"/>
  <c r="AH45" i="54"/>
  <c r="AF53" i="54" a="1"/>
  <c r="AF53" i="54"/>
  <c r="AG2" i="54" a="1"/>
  <c r="AG2" i="54"/>
  <c r="AF7" i="54" a="1"/>
  <c r="AF7" i="54"/>
  <c r="AJ19" i="54" a="1"/>
  <c r="AJ19" i="54"/>
  <c r="AI62" i="54" a="1"/>
  <c r="AI62" i="54"/>
  <c r="AG56" i="54" a="1"/>
  <c r="AG56" i="54"/>
  <c r="AG53" i="54" a="1"/>
  <c r="AG53" i="54"/>
  <c r="AJ51" i="54" a="1"/>
  <c r="AJ51" i="54"/>
  <c r="AJ49" i="54" a="1"/>
  <c r="AJ49" i="54"/>
  <c r="AG47" i="54" a="1"/>
  <c r="AG47" i="54"/>
  <c r="AJ44" i="54" a="1"/>
  <c r="AJ44" i="54"/>
  <c r="AG42" i="54" a="1"/>
  <c r="AG42" i="54"/>
  <c r="AB39" i="54" a="1"/>
  <c r="AB39" i="54"/>
  <c r="AI37" i="54" a="1"/>
  <c r="AI37" i="54"/>
  <c r="AF36" i="54" a="1"/>
  <c r="AF36" i="54"/>
  <c r="AG34" i="54" a="1"/>
  <c r="AG34" i="54"/>
  <c r="AG31" i="54" a="1"/>
  <c r="AG31" i="54"/>
  <c r="AI29" i="54" a="1"/>
  <c r="AI29" i="54"/>
  <c r="AG27" i="54" a="1"/>
  <c r="AG27" i="54"/>
  <c r="AJ25" i="54" a="1"/>
  <c r="AJ25" i="54"/>
  <c r="AA24" i="54" a="1"/>
  <c r="AA24" i="54"/>
  <c r="AF22" i="54" a="1"/>
  <c r="AF22" i="54"/>
  <c r="AA21" i="54" a="1"/>
  <c r="AA21" i="54"/>
  <c r="AG18" i="54" a="1"/>
  <c r="AG18" i="54"/>
  <c r="AA17" i="54" a="1"/>
  <c r="AA17" i="54"/>
  <c r="AG15" i="54" a="1"/>
  <c r="AG15" i="54"/>
  <c r="AA14" i="54" a="1"/>
  <c r="AA14" i="54"/>
  <c r="AH11" i="54" a="1"/>
  <c r="AH11" i="54"/>
  <c r="AJ9" i="54" a="1"/>
  <c r="AJ9" i="54"/>
  <c r="AH7" i="54" a="1"/>
  <c r="AH7" i="54"/>
  <c r="AA5" i="54" a="1"/>
  <c r="AA5" i="54"/>
  <c r="AA3" i="54" a="1"/>
  <c r="AA3" i="54"/>
  <c r="AH56" i="54" a="1"/>
  <c r="AH56" i="54"/>
  <c r="AF54" i="54" a="1"/>
  <c r="AF54" i="54"/>
  <c r="AF2" i="54" a="1"/>
  <c r="AF2" i="54"/>
  <c r="AF6" i="54" a="1"/>
  <c r="AF6" i="54"/>
  <c r="AI61" i="54" a="1"/>
  <c r="AI61" i="54"/>
  <c r="AC56" i="54" a="1"/>
  <c r="AC56" i="54"/>
  <c r="AC53" i="54" a="1"/>
  <c r="AC53" i="54"/>
  <c r="AI51" i="54" a="1"/>
  <c r="AI51" i="54"/>
  <c r="AI49" i="54" a="1"/>
  <c r="AI49" i="54"/>
  <c r="AC47" i="54" a="1"/>
  <c r="AC47" i="54"/>
  <c r="AI44" i="54" a="1"/>
  <c r="AI44" i="54"/>
  <c r="AF42" i="54" a="1"/>
  <c r="AF42" i="54"/>
  <c r="AA39" i="54" a="1"/>
  <c r="AA39" i="54"/>
  <c r="AH37" i="54" a="1"/>
  <c r="AH37" i="54"/>
  <c r="AF34" i="54" a="1"/>
  <c r="AF34" i="54"/>
  <c r="AF31" i="54" a="1"/>
  <c r="AF31" i="54"/>
  <c r="AH29" i="54" a="1"/>
  <c r="AH29" i="54"/>
  <c r="AF27" i="54" a="1"/>
  <c r="AF27" i="54"/>
  <c r="AI25" i="54" a="1"/>
  <c r="AI25" i="54"/>
  <c r="AJ23" i="54" a="1"/>
  <c r="AJ23" i="54"/>
  <c r="AC22" i="54" a="1"/>
  <c r="AC22" i="54"/>
  <c r="AJ20" i="54" a="1"/>
  <c r="AJ20" i="54"/>
  <c r="AF18" i="54" a="1"/>
  <c r="AF18" i="54"/>
  <c r="AJ16" i="54" a="1"/>
  <c r="AJ16" i="54"/>
  <c r="AC15" i="54" a="1"/>
  <c r="AC15" i="54"/>
  <c r="AJ13" i="54" a="1"/>
  <c r="AJ13" i="54"/>
  <c r="AC11" i="54" a="1"/>
  <c r="AC11" i="54"/>
  <c r="AH9" i="54" a="1"/>
  <c r="AH9" i="54"/>
  <c r="AG7" i="54" a="1"/>
  <c r="AG7" i="54"/>
  <c r="AJ4" i="54" a="1"/>
  <c r="AJ4" i="54"/>
  <c r="AJ2" i="54" a="1"/>
  <c r="AJ2" i="54"/>
  <c r="AH55" i="54" a="1"/>
  <c r="AH55" i="54"/>
  <c r="AA13" i="54" a="1"/>
  <c r="AA13" i="54"/>
  <c r="AF55" i="54" a="1"/>
  <c r="AF55" i="54"/>
  <c r="AI11" i="54" a="1"/>
  <c r="AI11" i="54"/>
  <c r="AC5" i="54" a="1"/>
  <c r="AC5" i="54"/>
  <c r="AF5" i="54" a="1"/>
  <c r="AF5" i="54"/>
  <c r="AI60" i="54" a="1"/>
  <c r="AI60" i="54"/>
  <c r="AH51" i="54" a="1"/>
  <c r="AH51" i="54"/>
  <c r="AG49" i="54" a="1"/>
  <c r="AG49" i="54"/>
  <c r="AJ46" i="54" a="1"/>
  <c r="AJ46" i="54"/>
  <c r="AG44" i="54" a="1"/>
  <c r="AG44" i="54"/>
  <c r="AJ41" i="54" a="1"/>
  <c r="AJ41" i="54"/>
  <c r="AJ38" i="54" a="1"/>
  <c r="AJ38" i="54"/>
  <c r="AG37" i="54" a="1"/>
  <c r="AG37" i="54"/>
  <c r="AJ35" i="54" a="1"/>
  <c r="AJ35" i="54"/>
  <c r="AJ33" i="54" a="1"/>
  <c r="AJ33" i="54"/>
  <c r="AA31" i="54" a="1"/>
  <c r="AA31" i="54"/>
  <c r="AG29" i="54" a="1"/>
  <c r="AG29" i="54"/>
  <c r="AC27" i="54" a="1"/>
  <c r="AC27" i="54"/>
  <c r="AH25" i="54" a="1"/>
  <c r="AH25" i="54"/>
  <c r="AI23" i="54" a="1"/>
  <c r="AI23" i="54"/>
  <c r="AB22" i="54" a="1"/>
  <c r="AB22" i="54"/>
  <c r="AI20" i="54" a="1"/>
  <c r="AI20" i="54"/>
  <c r="AB18" i="54" a="1"/>
  <c r="AB18" i="54"/>
  <c r="AI16" i="54" a="1"/>
  <c r="AI16" i="54"/>
  <c r="AB15" i="54" a="1"/>
  <c r="AB15" i="54"/>
  <c r="AI13" i="54" a="1"/>
  <c r="AI13" i="54"/>
  <c r="AB11" i="54" a="1"/>
  <c r="AB11" i="54"/>
  <c r="AG9" i="54" a="1"/>
  <c r="AG9" i="54"/>
  <c r="AA7" i="54" a="1"/>
  <c r="AA7" i="54"/>
  <c r="AH4" i="54" a="1"/>
  <c r="AH4" i="54"/>
  <c r="AH2" i="54" a="1"/>
  <c r="AH2" i="54"/>
  <c r="AH53" i="54" a="1"/>
  <c r="AH53" i="54"/>
  <c r="AH47" i="54" a="1"/>
  <c r="AH47" i="54"/>
  <c r="AF46" i="54" a="1"/>
  <c r="AF46" i="54"/>
  <c r="AF56" i="54" a="1"/>
  <c r="AF56" i="54"/>
  <c r="AI10" i="54" a="1"/>
  <c r="AI10" i="54"/>
  <c r="AC4" i="54" a="1"/>
  <c r="AC4" i="54"/>
  <c r="AF3" i="54" a="1"/>
  <c r="AF3" i="54"/>
  <c r="AI59" i="54" a="1"/>
  <c r="AI59" i="54"/>
  <c r="AG51" i="54" a="1"/>
  <c r="AG51" i="54"/>
  <c r="AC49" i="54" a="1"/>
  <c r="AC49" i="54"/>
  <c r="AI46" i="54" a="1"/>
  <c r="AI46" i="54"/>
  <c r="AC44" i="54" a="1"/>
  <c r="AC44" i="54"/>
  <c r="AG41" i="54" a="1"/>
  <c r="AG41" i="54"/>
  <c r="AI38" i="54" a="1"/>
  <c r="AI38" i="54"/>
  <c r="AF37" i="54" a="1"/>
  <c r="AF37" i="54"/>
  <c r="AI35" i="54" a="1"/>
  <c r="AI35" i="54"/>
  <c r="AI33" i="54" a="1"/>
  <c r="AI33" i="54"/>
  <c r="AJ30" i="54" a="1"/>
  <c r="AJ30" i="54"/>
  <c r="AF29" i="54" a="1"/>
  <c r="AF29" i="54"/>
  <c r="AA27" i="54" a="1"/>
  <c r="AA27" i="54"/>
  <c r="AC25" i="54" a="1"/>
  <c r="AC25" i="54"/>
  <c r="AH23" i="54" a="1"/>
  <c r="AH23" i="54"/>
  <c r="AA22" i="54" a="1"/>
  <c r="AA22" i="54"/>
  <c r="AH20" i="54" a="1"/>
  <c r="AH20" i="54"/>
  <c r="AA18" i="54" a="1"/>
  <c r="AA18" i="54"/>
  <c r="AH16" i="54" a="1"/>
  <c r="AH16" i="54"/>
  <c r="AA15" i="54" a="1"/>
  <c r="AA15" i="54"/>
  <c r="AH13" i="54" a="1"/>
  <c r="AH13" i="54"/>
  <c r="AA11" i="54" a="1"/>
  <c r="AA11" i="54"/>
  <c r="AC9" i="54" a="1"/>
  <c r="AC9" i="54"/>
  <c r="AJ6" i="54" a="1"/>
  <c r="AJ6" i="54"/>
  <c r="AG4" i="54" a="1"/>
  <c r="AG4" i="54"/>
  <c r="AB2" i="54" a="1"/>
  <c r="AB2" i="54"/>
  <c r="AH52" i="54" a="1"/>
  <c r="AH52" i="54"/>
  <c r="AF47" i="54" a="1"/>
  <c r="AF47" i="54"/>
  <c r="AF57" i="54" a="1"/>
  <c r="AF57" i="54"/>
  <c r="AB46" i="54" a="1"/>
  <c r="AB46" i="54"/>
  <c r="AI9" i="54" a="1"/>
  <c r="AI9" i="54"/>
  <c r="AC3" i="54" a="1"/>
  <c r="AC3" i="54"/>
  <c r="AI58" i="54" a="1"/>
  <c r="AI58" i="54"/>
  <c r="AI55" i="54" a="1"/>
  <c r="AI55" i="54"/>
  <c r="AJ52" i="54" a="1"/>
  <c r="AJ52" i="54"/>
  <c r="AC51" i="54" a="1"/>
  <c r="AC51" i="54"/>
  <c r="AJ48" i="54" a="1"/>
  <c r="AJ48" i="54"/>
  <c r="AG46" i="54" a="1"/>
  <c r="AG46" i="54"/>
  <c r="AJ43" i="54" a="1"/>
  <c r="AJ43" i="54"/>
  <c r="AJ40" i="54" a="1"/>
  <c r="AJ40" i="54"/>
  <c r="AH38" i="54" a="1"/>
  <c r="AH38" i="54"/>
  <c r="AH35" i="54" a="1"/>
  <c r="AH35" i="54"/>
  <c r="AH33" i="54" a="1"/>
  <c r="AH33" i="54"/>
  <c r="AI30" i="54" a="1"/>
  <c r="AI30" i="54"/>
  <c r="AA29" i="54" a="1"/>
  <c r="AA29" i="54"/>
  <c r="AJ26" i="54" a="1"/>
  <c r="AJ26" i="54"/>
  <c r="AA25" i="54" a="1"/>
  <c r="AA25" i="54"/>
  <c r="AG23" i="54" a="1"/>
  <c r="AG23" i="54"/>
  <c r="AJ21" i="54" a="1"/>
  <c r="AJ21" i="54"/>
  <c r="AG20" i="54" a="1"/>
  <c r="AG20" i="54"/>
  <c r="AJ17" i="54" a="1"/>
  <c r="AJ17" i="54"/>
  <c r="AG16" i="54" a="1"/>
  <c r="AG16" i="54"/>
  <c r="AJ14" i="54" a="1"/>
  <c r="AJ14" i="54"/>
  <c r="AJ10" i="54" a="1"/>
  <c r="AJ10" i="54"/>
  <c r="AA9" i="54" a="1"/>
  <c r="AA9" i="54"/>
  <c r="AB6" i="54" a="1"/>
  <c r="AB6" i="54"/>
  <c r="AB4" i="54" a="1"/>
  <c r="AB4" i="54"/>
  <c r="AA2" i="54" a="1"/>
  <c r="AA2" i="54"/>
  <c r="AH49" i="54" a="1"/>
  <c r="AH49" i="54"/>
  <c r="AF48" i="54" a="1"/>
  <c r="AF48" i="54"/>
  <c r="AB47" i="54" a="1"/>
  <c r="AB47" i="54"/>
  <c r="AI8" i="54" a="1"/>
  <c r="AI8" i="54"/>
  <c r="AC2" i="54" a="1"/>
  <c r="AC2" i="54"/>
  <c r="AB19" i="54" a="1"/>
  <c r="AB19" i="54"/>
  <c r="AI57" i="54" a="1"/>
  <c r="AI57" i="54"/>
  <c r="AG55" i="54" a="1"/>
  <c r="AG55" i="54"/>
  <c r="AI52" i="54" a="1"/>
  <c r="AI52" i="54"/>
  <c r="AJ50" i="54" a="1"/>
  <c r="AJ50" i="54"/>
  <c r="AI48" i="54" a="1"/>
  <c r="AI48" i="54"/>
  <c r="AC46" i="54" a="1"/>
  <c r="AC46" i="54"/>
  <c r="AI43" i="54" a="1"/>
  <c r="AI43" i="54"/>
  <c r="AJ39" i="54" a="1"/>
  <c r="AJ39" i="54"/>
  <c r="AG38" i="54" a="1"/>
  <c r="AG38" i="54"/>
  <c r="AB37" i="54" a="1"/>
  <c r="AB37" i="54"/>
  <c r="AG35" i="54" a="1"/>
  <c r="AG35" i="54"/>
  <c r="AG33" i="54" a="1"/>
  <c r="AG33" i="54"/>
  <c r="AH30" i="54" a="1"/>
  <c r="AH30" i="54"/>
  <c r="AJ28" i="54" a="1"/>
  <c r="AJ28" i="54"/>
  <c r="AI26" i="54" a="1"/>
  <c r="AI26" i="54"/>
  <c r="AJ24" i="54" a="1"/>
  <c r="AJ24" i="54"/>
  <c r="AC23" i="54" a="1"/>
  <c r="AC23" i="54"/>
  <c r="AI21" i="54" a="1"/>
  <c r="AI21" i="54"/>
  <c r="AB20" i="54" a="1"/>
  <c r="AB20" i="54"/>
  <c r="AI17" i="54" a="1"/>
  <c r="AI17" i="54"/>
  <c r="AB16" i="54" a="1"/>
  <c r="AB16" i="54"/>
  <c r="AI14" i="54" a="1"/>
  <c r="AI14" i="54"/>
  <c r="AC13" i="54" a="1"/>
  <c r="AC13" i="54"/>
  <c r="AH10" i="54" a="1"/>
  <c r="AH10" i="54"/>
  <c r="AJ8" i="54" a="1"/>
  <c r="AJ8" i="54"/>
  <c r="AA6" i="54" a="1"/>
  <c r="AA6" i="54"/>
  <c r="AA4" i="54" a="1"/>
  <c r="AA4" i="54"/>
  <c r="AF49" i="54" a="1"/>
  <c r="AF49" i="54"/>
  <c r="AB48" i="54" a="1"/>
  <c r="AB48" i="54"/>
  <c r="AI5" i="54" a="1"/>
  <c r="AI5" i="54"/>
  <c r="AF11" i="54" a="1"/>
  <c r="AF11" i="54"/>
  <c r="AF19" i="54" a="1"/>
  <c r="AF19" i="54"/>
  <c r="AI66" i="54" a="1"/>
  <c r="AI66" i="54"/>
  <c r="AC57" i="54" a="1"/>
  <c r="AC57" i="54"/>
  <c r="AC55" i="54" a="1"/>
  <c r="AC55" i="54"/>
  <c r="AG52" i="54" a="1"/>
  <c r="AG52" i="54"/>
  <c r="AI50" i="54" a="1"/>
  <c r="AI50" i="54"/>
  <c r="AG48" i="54" a="1"/>
  <c r="AG48" i="54"/>
  <c r="AJ45" i="54" a="1"/>
  <c r="AJ45" i="54"/>
  <c r="AG43" i="54" a="1"/>
  <c r="AG43" i="54"/>
  <c r="AI39" i="54" a="1"/>
  <c r="AI39" i="54"/>
  <c r="AF38" i="54" a="1"/>
  <c r="AF38" i="54"/>
  <c r="AJ36" i="54" a="1"/>
  <c r="AJ36" i="54"/>
  <c r="AF33" i="54" a="1"/>
  <c r="AF33" i="54"/>
  <c r="AG30" i="54" a="1"/>
  <c r="AG30" i="54"/>
  <c r="AA28" i="54" a="1"/>
  <c r="AA28" i="54"/>
  <c r="AH26" i="54" a="1"/>
  <c r="AH26" i="54"/>
  <c r="AI24" i="54" a="1"/>
  <c r="AI24" i="54"/>
  <c r="AJ22" i="54" a="1"/>
  <c r="AJ22" i="54"/>
  <c r="AG21" i="54" a="1"/>
  <c r="AG21" i="54"/>
  <c r="AA20" i="54" a="1"/>
  <c r="AA20" i="54"/>
  <c r="AG17" i="54" a="1"/>
  <c r="AG17" i="54"/>
  <c r="AA16" i="54" a="1"/>
  <c r="AA16" i="54"/>
  <c r="AH14" i="54" a="1"/>
  <c r="AH14" i="54"/>
  <c r="AB13" i="54" a="1"/>
  <c r="AB13" i="54"/>
  <c r="AG10" i="54" a="1"/>
  <c r="AG10" i="54"/>
  <c r="AH8" i="54" a="1"/>
  <c r="AH8" i="54"/>
  <c r="AJ5" i="54" a="1"/>
  <c r="AJ5" i="54"/>
  <c r="AJ3" i="54" a="1"/>
  <c r="AJ3" i="54"/>
  <c r="AC19" i="54" a="1"/>
  <c r="AC19" i="54"/>
  <c r="AH174" i="53" a="1"/>
  <c r="AH174" i="53"/>
  <c r="Z30" i="53" a="1"/>
  <c r="Z30" i="53"/>
  <c r="AD30" i="53" a="1"/>
  <c r="AD30" i="53"/>
  <c r="AH3" i="53" a="1"/>
  <c r="AH3" i="53"/>
  <c r="AF2" i="53" a="1"/>
  <c r="AF2" i="53"/>
  <c r="AE4" i="53" a="1"/>
  <c r="AE4" i="53"/>
  <c r="AA6" i="53" a="1"/>
  <c r="AA6" i="53"/>
  <c r="AB8" i="53" a="1"/>
  <c r="AB8" i="53"/>
  <c r="AB10" i="53" a="1"/>
  <c r="AB10" i="53"/>
  <c r="AB13" i="53" a="1"/>
  <c r="AB13" i="53"/>
  <c r="AF18" i="53" a="1"/>
  <c r="AF18" i="53"/>
  <c r="AF33" i="53" a="1"/>
  <c r="AF33" i="53"/>
  <c r="AH5" i="53" a="1"/>
  <c r="AH5" i="53"/>
  <c r="AH15" i="53" a="1"/>
  <c r="AH15" i="53"/>
  <c r="AH20" i="53" a="1"/>
  <c r="AH20" i="53"/>
  <c r="AH32" i="53" a="1"/>
  <c r="AH32" i="53"/>
  <c r="AD22" i="53" a="1"/>
  <c r="AD22" i="53"/>
  <c r="AE52" i="53" a="1"/>
  <c r="AE52" i="53"/>
  <c r="AD55" i="53" a="1"/>
  <c r="AD55" i="53"/>
  <c r="AD45" i="53" a="1"/>
  <c r="AD45" i="53"/>
  <c r="Z58" i="53" a="1"/>
  <c r="Z58" i="53"/>
  <c r="AA59" i="53" a="1"/>
  <c r="AA59" i="53"/>
  <c r="AB56" i="53" a="1"/>
  <c r="AB56" i="53"/>
  <c r="AB46" i="53" a="1"/>
  <c r="AB46" i="53"/>
  <c r="AC47" i="53" a="1"/>
  <c r="AC47" i="53"/>
  <c r="Z47" i="53" a="1"/>
  <c r="Z47" i="53"/>
  <c r="AA53" i="53" a="1"/>
  <c r="AA53" i="53"/>
  <c r="AF23" i="53" a="1"/>
  <c r="AF23" i="53"/>
  <c r="AA47" i="53" a="1"/>
  <c r="AA47" i="53"/>
  <c r="AG25" i="53" a="1"/>
  <c r="AG25" i="53"/>
  <c r="AA173" i="53" a="1"/>
  <c r="AA173" i="53"/>
  <c r="AB25" i="53" a="1"/>
  <c r="AB25" i="53"/>
  <c r="AA15" i="53" a="1"/>
  <c r="AA15" i="53"/>
  <c r="AG37" i="53" a="1"/>
  <c r="AG37" i="53"/>
  <c r="AD25" i="53" a="1"/>
  <c r="AD25" i="53"/>
  <c r="Z22" i="53" a="1"/>
  <c r="Z22" i="53"/>
  <c r="AA3" i="53" a="1"/>
  <c r="AA3" i="53"/>
  <c r="AG4" i="53" a="1"/>
  <c r="AG4" i="53"/>
  <c r="AB6" i="53" a="1"/>
  <c r="AB6" i="53"/>
  <c r="AF8" i="53" a="1"/>
  <c r="AF8" i="53"/>
  <c r="AD10" i="53" a="1"/>
  <c r="AD10" i="53"/>
  <c r="AF13" i="53" a="1"/>
  <c r="AF13" i="53"/>
  <c r="AA21" i="53" a="1"/>
  <c r="AA21" i="53"/>
  <c r="AF30" i="53" a="1"/>
  <c r="AF30" i="53"/>
  <c r="AG33" i="53" a="1"/>
  <c r="AG33" i="53"/>
  <c r="AD36" i="53" a="1"/>
  <c r="AD36" i="53"/>
  <c r="AH6" i="53" a="1"/>
  <c r="AH6" i="53"/>
  <c r="AH16" i="53" a="1"/>
  <c r="AH16" i="53"/>
  <c r="AH21" i="53" a="1"/>
  <c r="AH21" i="53"/>
  <c r="AH33" i="53" a="1"/>
  <c r="AH33" i="53"/>
  <c r="Z3" i="53" a="1"/>
  <c r="Z3" i="53"/>
  <c r="AE51" i="53" a="1"/>
  <c r="AE51" i="53"/>
  <c r="AD64" i="53" a="1"/>
  <c r="AD64" i="53"/>
  <c r="AD54" i="53" a="1"/>
  <c r="AD54" i="53"/>
  <c r="AD44" i="53" a="1"/>
  <c r="AD44" i="53"/>
  <c r="Z57" i="53" a="1"/>
  <c r="Z57" i="53"/>
  <c r="AB55" i="53" a="1"/>
  <c r="AB55" i="53"/>
  <c r="AB45" i="53" a="1"/>
  <c r="AB45" i="53"/>
  <c r="AC46" i="53" a="1"/>
  <c r="AC46" i="53"/>
  <c r="Z46" i="53" a="1"/>
  <c r="Z46" i="53"/>
  <c r="AA52" i="53" a="1"/>
  <c r="AA52" i="53"/>
  <c r="AF22" i="53" a="1"/>
  <c r="AF22" i="53"/>
  <c r="AB173" i="53" a="1"/>
  <c r="AB173" i="53"/>
  <c r="AG2" i="53" a="1"/>
  <c r="AG2" i="53"/>
  <c r="Z21" i="53" a="1"/>
  <c r="Z21" i="53"/>
  <c r="AB3" i="53" a="1"/>
  <c r="AB3" i="53"/>
  <c r="Z5" i="53" a="1"/>
  <c r="Z5" i="53"/>
  <c r="AD6" i="53" a="1"/>
  <c r="AD6" i="53"/>
  <c r="AG8" i="53" a="1"/>
  <c r="AG8" i="53"/>
  <c r="AF10" i="53" a="1"/>
  <c r="AF10" i="53"/>
  <c r="AB14" i="53" a="1"/>
  <c r="AB14" i="53"/>
  <c r="AB21" i="53" a="1"/>
  <c r="AB21" i="53"/>
  <c r="AG30" i="53" a="1"/>
  <c r="AG30" i="53"/>
  <c r="AH7" i="53" a="1"/>
  <c r="AH7" i="53"/>
  <c r="AH17" i="53" a="1"/>
  <c r="AH17" i="53"/>
  <c r="AH24" i="53" a="1"/>
  <c r="AH24" i="53"/>
  <c r="AH34" i="53" a="1"/>
  <c r="AH34" i="53"/>
  <c r="AG13" i="53" a="1"/>
  <c r="AG13" i="53"/>
  <c r="AE50" i="53" a="1"/>
  <c r="AE50" i="53"/>
  <c r="AD63" i="53" a="1"/>
  <c r="AD63" i="53"/>
  <c r="AD53" i="53" a="1"/>
  <c r="AD53" i="53"/>
  <c r="AD43" i="53" a="1"/>
  <c r="AD43" i="53"/>
  <c r="Z56" i="53" a="1"/>
  <c r="Z56" i="53"/>
  <c r="AB64" i="53" a="1"/>
  <c r="AB64" i="53"/>
  <c r="AB54" i="53" a="1"/>
  <c r="AB54" i="53"/>
  <c r="AB44" i="53" a="1"/>
  <c r="AB44" i="53"/>
  <c r="AC45" i="53" a="1"/>
  <c r="AC45" i="53"/>
  <c r="AA51" i="53" a="1"/>
  <c r="AA51" i="53"/>
  <c r="AF21" i="53" a="1"/>
  <c r="AF21" i="53"/>
  <c r="AD173" i="53" a="1"/>
  <c r="AD173" i="53"/>
  <c r="AH175" i="53" a="1"/>
  <c r="AH175" i="53"/>
  <c r="AG26" i="53" a="1"/>
  <c r="AG26" i="53"/>
  <c r="AD27" i="53" a="1"/>
  <c r="AD27" i="53"/>
  <c r="AA9" i="53" a="1"/>
  <c r="AA9" i="53"/>
  <c r="AG23" i="53" a="1"/>
  <c r="AG23" i="53"/>
  <c r="Z18" i="53" a="1"/>
  <c r="Z18" i="53"/>
  <c r="AD3" i="53" a="1"/>
  <c r="AD3" i="53"/>
  <c r="AA5" i="53" a="1"/>
  <c r="AA5" i="53"/>
  <c r="AG6" i="53" a="1"/>
  <c r="AG6" i="53"/>
  <c r="Z9" i="53" a="1"/>
  <c r="Z9" i="53"/>
  <c r="AG10" i="53" a="1"/>
  <c r="AG10" i="53"/>
  <c r="AF14" i="53" a="1"/>
  <c r="AF14" i="53"/>
  <c r="AA22" i="53" a="1"/>
  <c r="AA22" i="53"/>
  <c r="AF34" i="53" a="1"/>
  <c r="AF34" i="53"/>
  <c r="AF36" i="53" a="1"/>
  <c r="AF36" i="53"/>
  <c r="AH8" i="53" a="1"/>
  <c r="AH8" i="53"/>
  <c r="AH18" i="53" a="1"/>
  <c r="AH18" i="53"/>
  <c r="AH25" i="53" a="1"/>
  <c r="AH25" i="53"/>
  <c r="AD32" i="53" a="1"/>
  <c r="AD32" i="53"/>
  <c r="AE49" i="53" a="1"/>
  <c r="AE49" i="53"/>
  <c r="AD62" i="53" a="1"/>
  <c r="AD62" i="53"/>
  <c r="AD52" i="53" a="1"/>
  <c r="AD52" i="53"/>
  <c r="Z55" i="53" a="1"/>
  <c r="Z55" i="53"/>
  <c r="AB63" i="53" a="1"/>
  <c r="AB63" i="53"/>
  <c r="AB53" i="53" a="1"/>
  <c r="AB53" i="53"/>
  <c r="AC54" i="53" a="1"/>
  <c r="AC54" i="53"/>
  <c r="AC44" i="53" a="1"/>
  <c r="AC44" i="53"/>
  <c r="AA50" i="53" a="1"/>
  <c r="AA50" i="53"/>
  <c r="AF20" i="53" a="1"/>
  <c r="AF20" i="53"/>
  <c r="AG173" i="53" a="1"/>
  <c r="AG173" i="53"/>
  <c r="AA13" i="53" a="1"/>
  <c r="AA13" i="53"/>
  <c r="AG14" i="53" a="1"/>
  <c r="AG14" i="53"/>
  <c r="AF3" i="53" a="1"/>
  <c r="AF3" i="53"/>
  <c r="AA17" i="53" a="1"/>
  <c r="AA17" i="53"/>
  <c r="AB24" i="53" a="1"/>
  <c r="AB24" i="53"/>
  <c r="AG16" i="53" a="1"/>
  <c r="AG16" i="53"/>
  <c r="AD29" i="53" a="1"/>
  <c r="AD29" i="53"/>
  <c r="Z13" i="53" a="1"/>
  <c r="Z13" i="53"/>
  <c r="Z16" i="53" a="1"/>
  <c r="Z16" i="53"/>
  <c r="AG3" i="53" a="1"/>
  <c r="AG3" i="53"/>
  <c r="AD5" i="53" a="1"/>
  <c r="AD5" i="53"/>
  <c r="AB7" i="53" a="1"/>
  <c r="AB7" i="53"/>
  <c r="AD9" i="53" a="1"/>
  <c r="AD9" i="53"/>
  <c r="AA11" i="53" a="1"/>
  <c r="AA11" i="53"/>
  <c r="AF15" i="53" a="1"/>
  <c r="AF15" i="53"/>
  <c r="AG31" i="53" a="1"/>
  <c r="AG31" i="53"/>
  <c r="Z37" i="53" a="1"/>
  <c r="Z37" i="53"/>
  <c r="AH10" i="53" a="1"/>
  <c r="AH10" i="53"/>
  <c r="AG28" i="53" a="1"/>
  <c r="AG28" i="53"/>
  <c r="AH27" i="53" a="1"/>
  <c r="AH27" i="53"/>
  <c r="AD17" i="53" a="1"/>
  <c r="AD17" i="53"/>
  <c r="Z48" i="53" a="1"/>
  <c r="Z48" i="53"/>
  <c r="AE47" i="53" a="1"/>
  <c r="AE47" i="53"/>
  <c r="AD60" i="53" a="1"/>
  <c r="AD60" i="53"/>
  <c r="AD50" i="53" a="1"/>
  <c r="AD50" i="53"/>
  <c r="Z63" i="53" a="1"/>
  <c r="Z63" i="53"/>
  <c r="AA64" i="53" a="1"/>
  <c r="AA64" i="53"/>
  <c r="AB61" i="53" a="1"/>
  <c r="AB61" i="53"/>
  <c r="AB51" i="53" a="1"/>
  <c r="AB51" i="53"/>
  <c r="AC52" i="53" a="1"/>
  <c r="AC52" i="53"/>
  <c r="Z54" i="53" a="1"/>
  <c r="Z54" i="53"/>
  <c r="AA48" i="53" a="1"/>
  <c r="AA48" i="53"/>
  <c r="AF28" i="53" a="1"/>
  <c r="AF28" i="53"/>
  <c r="Z2" i="53" a="1"/>
  <c r="Z2" i="53"/>
  <c r="AG21" i="53" a="1"/>
  <c r="AG21" i="53"/>
  <c r="Z35" i="53" a="1"/>
  <c r="Z35" i="53"/>
  <c r="AH22" i="53" a="1"/>
  <c r="AH22" i="53"/>
  <c r="AE7" i="53" a="1"/>
  <c r="AE7" i="53"/>
  <c r="AA14" i="53" a="1"/>
  <c r="AA14" i="53"/>
  <c r="Z14" i="53" a="1"/>
  <c r="Z14" i="53"/>
  <c r="Z4" i="53" a="1"/>
  <c r="Z4" i="53"/>
  <c r="AE5" i="53" a="1"/>
  <c r="AE5" i="53"/>
  <c r="AD7" i="53" a="1"/>
  <c r="AD7" i="53"/>
  <c r="AF9" i="53" a="1"/>
  <c r="AF9" i="53"/>
  <c r="AB11" i="53" a="1"/>
  <c r="AB11" i="53"/>
  <c r="AF16" i="53" a="1"/>
  <c r="AF16" i="53"/>
  <c r="AD35" i="53" a="1"/>
  <c r="AD35" i="53"/>
  <c r="AD37" i="53" a="1"/>
  <c r="AD37" i="53"/>
  <c r="AH11" i="53" a="1"/>
  <c r="AH11" i="53"/>
  <c r="AG29" i="53" a="1"/>
  <c r="AG29" i="53"/>
  <c r="AH28" i="53" a="1"/>
  <c r="AH28" i="53"/>
  <c r="AD18" i="53" a="1"/>
  <c r="AD18" i="53"/>
  <c r="AE46" i="53" a="1"/>
  <c r="AE46" i="53"/>
  <c r="AD59" i="53" a="1"/>
  <c r="AD59" i="53"/>
  <c r="AD49" i="53" a="1"/>
  <c r="AD49" i="53"/>
  <c r="Z62" i="53" a="1"/>
  <c r="Z62" i="53"/>
  <c r="AA63" i="53" a="1"/>
  <c r="AA63" i="53"/>
  <c r="AB60" i="53" a="1"/>
  <c r="AB60" i="53"/>
  <c r="AB50" i="53" a="1"/>
  <c r="AB50" i="53"/>
  <c r="AC51" i="53" a="1"/>
  <c r="AC51" i="53"/>
  <c r="Z53" i="53" a="1"/>
  <c r="Z53" i="53"/>
  <c r="AA58" i="53" a="1"/>
  <c r="AA58" i="53"/>
  <c r="AF27" i="53" a="1"/>
  <c r="AF27" i="53"/>
  <c r="Z20" i="53" a="1"/>
  <c r="Z20" i="53"/>
  <c r="AB23" i="53" a="1"/>
  <c r="AB23" i="53"/>
  <c r="AA16" i="53" a="1"/>
  <c r="AA16" i="53"/>
  <c r="AA2" i="53" a="1"/>
  <c r="AA2" i="53"/>
  <c r="AA4" i="53" a="1"/>
  <c r="AA4" i="53"/>
  <c r="AF5" i="53" a="1"/>
  <c r="AF5" i="53"/>
  <c r="AF7" i="53" a="1"/>
  <c r="AF7" i="53"/>
  <c r="AG9" i="53" a="1"/>
  <c r="AG9" i="53"/>
  <c r="AD11" i="53" a="1"/>
  <c r="AD11" i="53"/>
  <c r="AB17" i="53" a="1"/>
  <c r="AB17" i="53"/>
  <c r="AF32" i="53" a="1"/>
  <c r="AF32" i="53"/>
  <c r="AF35" i="53" a="1"/>
  <c r="AF35" i="53"/>
  <c r="AE37" i="53" a="1"/>
  <c r="AE37" i="53"/>
  <c r="AH12" i="53" a="1"/>
  <c r="AH12" i="53"/>
  <c r="AH35" i="53" a="1"/>
  <c r="AH35" i="53"/>
  <c r="AH29" i="53" a="1"/>
  <c r="AH29" i="53"/>
  <c r="AD19" i="53" a="1"/>
  <c r="AD19" i="53"/>
  <c r="AE55" i="53" a="1"/>
  <c r="AE55" i="53"/>
  <c r="AE45" i="53" a="1"/>
  <c r="AE45" i="53"/>
  <c r="AD58" i="53" a="1"/>
  <c r="AD58" i="53"/>
  <c r="AD48" i="53" a="1"/>
  <c r="AD48" i="53"/>
  <c r="Z61" i="53" a="1"/>
  <c r="Z61" i="53"/>
  <c r="AA62" i="53" a="1"/>
  <c r="AA62" i="53"/>
  <c r="AB59" i="53" a="1"/>
  <c r="AB59" i="53"/>
  <c r="AB49" i="53" a="1"/>
  <c r="AB49" i="53"/>
  <c r="AC50" i="53" a="1"/>
  <c r="AC50" i="53"/>
  <c r="Z52" i="53" a="1"/>
  <c r="Z52" i="53"/>
  <c r="AA57" i="53" a="1"/>
  <c r="AA57" i="53"/>
  <c r="AF26" i="53" a="1"/>
  <c r="AF26" i="53"/>
  <c r="AG19" i="53" a="1"/>
  <c r="AG19" i="53"/>
  <c r="AE2" i="53" a="1"/>
  <c r="AE2" i="53"/>
  <c r="AD4" i="53" a="1"/>
  <c r="AD4" i="53"/>
  <c r="Z6" i="53" a="1"/>
  <c r="Z6" i="53"/>
  <c r="AA8" i="53" a="1"/>
  <c r="AA8" i="53"/>
  <c r="AA10" i="53" a="1"/>
  <c r="AA10" i="53"/>
  <c r="AG11" i="53" a="1"/>
  <c r="AG11" i="53"/>
  <c r="AB18" i="53" a="1"/>
  <c r="AB18" i="53"/>
  <c r="AA36" i="53" a="1"/>
  <c r="AA36" i="53"/>
  <c r="AH4" i="53" a="1"/>
  <c r="AH4" i="53"/>
  <c r="AH14" i="53" a="1"/>
  <c r="AH14" i="53"/>
  <c r="AH19" i="53" a="1"/>
  <c r="AH19" i="53"/>
  <c r="AH31" i="53" a="1"/>
  <c r="AH31" i="53"/>
  <c r="AD21" i="53" a="1"/>
  <c r="AD21" i="53"/>
  <c r="AE53" i="53" a="1"/>
  <c r="AE53" i="53"/>
  <c r="AE43" i="53" a="1"/>
  <c r="AE43" i="53"/>
  <c r="AD56" i="53" a="1"/>
  <c r="AD56" i="53"/>
  <c r="AD46" i="53" a="1"/>
  <c r="AD46" i="53"/>
  <c r="Z59" i="53" a="1"/>
  <c r="Z59" i="53"/>
  <c r="AA60" i="53" a="1"/>
  <c r="AA60" i="53"/>
  <c r="AB57" i="53" a="1"/>
  <c r="AB57" i="53"/>
  <c r="AB47" i="53" a="1"/>
  <c r="AB47" i="53"/>
  <c r="AC48" i="53" a="1"/>
  <c r="AC48" i="53"/>
  <c r="Z50" i="53" a="1"/>
  <c r="Z50" i="53"/>
  <c r="AA54" i="53" a="1"/>
  <c r="AA54" i="53"/>
  <c r="AF24" i="53" a="1"/>
  <c r="AF24" i="53"/>
  <c r="Y9" i="23"/>
  <c r="AL130" i="3"/>
  <c r="AG35" i="3"/>
  <c r="BE35" i="3"/>
  <c r="C130" i="3"/>
  <c r="FW98" i="3"/>
  <c r="FW36" i="3"/>
  <c r="BD35" i="3"/>
  <c r="BD34" i="3"/>
  <c r="FV35" i="3"/>
  <c r="AE17" i="3"/>
  <c r="BL17" i="3"/>
  <c r="FE11" i="3"/>
  <c r="FE111" i="3"/>
  <c r="FE98" i="3"/>
  <c r="EN98" i="3"/>
  <c r="FD17" i="3"/>
  <c r="EI17" i="3"/>
  <c r="EQ98" i="3"/>
  <c r="BI98" i="3"/>
  <c r="IW12" i="3"/>
  <c r="IW111" i="3"/>
  <c r="IW98" i="3"/>
  <c r="FT17" i="3"/>
  <c r="HK12" i="3"/>
  <c r="HK111" i="3"/>
  <c r="K17" i="3"/>
  <c r="FF17" i="3"/>
  <c r="AD17" i="3"/>
  <c r="FY17" i="3"/>
  <c r="GG17" i="3"/>
  <c r="IP11" i="3"/>
  <c r="IP111" i="3"/>
  <c r="DN11" i="3"/>
  <c r="DN111" i="3"/>
  <c r="HP17" i="3"/>
  <c r="BV98" i="3"/>
  <c r="AC17" i="3"/>
  <c r="JM10" i="3"/>
  <c r="JM111" i="3"/>
  <c r="JM98" i="3"/>
  <c r="DJ17" i="3"/>
  <c r="JE17" i="3"/>
  <c r="JM17" i="3"/>
  <c r="JM3" i="3"/>
  <c r="JL22" i="1"/>
  <c r="JL27" i="1"/>
  <c r="JL29" i="1"/>
  <c r="JP12" i="3"/>
  <c r="JP111" i="3"/>
  <c r="JP98" i="3"/>
  <c r="IW17" i="3"/>
  <c r="IW3" i="3"/>
  <c r="IV22" i="1"/>
  <c r="IV27" i="1"/>
  <c r="GO98" i="3"/>
  <c r="KQ98" i="3"/>
  <c r="HE98" i="3"/>
  <c r="KX11" i="3"/>
  <c r="KX111" i="3"/>
  <c r="KX98" i="3"/>
  <c r="BQ11" i="3"/>
  <c r="BQ111" i="3"/>
  <c r="FE17" i="3"/>
  <c r="EO17" i="3"/>
  <c r="JA12" i="3"/>
  <c r="JA111" i="3"/>
  <c r="JA98" i="3"/>
  <c r="BS98" i="3"/>
  <c r="KX17" i="3"/>
  <c r="KX3" i="3"/>
  <c r="KW22" i="1"/>
  <c r="KW27" i="1"/>
  <c r="KW29" i="1"/>
  <c r="KW12" i="3"/>
  <c r="KW111" i="3"/>
  <c r="KW98" i="3"/>
  <c r="IF17" i="3"/>
  <c r="KW17" i="3"/>
  <c r="DF98" i="3"/>
  <c r="KH98" i="3"/>
  <c r="HC17" i="3"/>
  <c r="JT98" i="3"/>
  <c r="MC98" i="3"/>
  <c r="LO17" i="3"/>
  <c r="KI98" i="3"/>
  <c r="LF9" i="3"/>
  <c r="GU98" i="3"/>
  <c r="KJ17" i="3"/>
  <c r="DI3" i="3"/>
  <c r="DH22" i="1"/>
  <c r="DH27" i="1"/>
  <c r="BO17" i="3"/>
  <c r="DL17" i="3"/>
  <c r="HK17" i="3"/>
  <c r="GN17" i="3"/>
  <c r="KB17" i="3"/>
  <c r="BM98" i="3"/>
  <c r="BJ17" i="3"/>
  <c r="IN17" i="3"/>
  <c r="HY17" i="3"/>
  <c r="CD17" i="3"/>
  <c r="DZ17" i="3"/>
  <c r="LD17" i="3"/>
  <c r="GX17" i="3"/>
  <c r="AN17" i="3"/>
  <c r="JF17" i="3"/>
  <c r="BF17" i="3"/>
  <c r="LI109" i="3"/>
  <c r="LI15" i="3"/>
  <c r="LI100" i="3"/>
  <c r="LI104" i="3"/>
  <c r="LI101" i="3"/>
  <c r="LI7" i="3"/>
  <c r="LI102" i="3"/>
  <c r="LI103" i="3"/>
  <c r="LI9" i="3"/>
  <c r="LI107" i="3"/>
  <c r="LI13" i="3"/>
  <c r="LG54" i="3"/>
  <c r="LG55" i="3"/>
  <c r="IV17" i="3"/>
  <c r="EG10" i="3"/>
  <c r="EC3" i="3"/>
  <c r="EB22" i="1"/>
  <c r="EB27" i="1"/>
  <c r="N10" i="3"/>
  <c r="N17" i="3"/>
  <c r="BZ111" i="3"/>
  <c r="BZ98" i="3"/>
  <c r="FP17" i="3"/>
  <c r="GI98" i="3"/>
  <c r="BR10" i="3"/>
  <c r="BR17" i="3"/>
  <c r="DG111" i="3"/>
  <c r="JU17" i="3"/>
  <c r="CB17" i="3"/>
  <c r="CU17" i="3"/>
  <c r="EF64" i="3"/>
  <c r="ET17" i="3"/>
  <c r="BY64" i="3"/>
  <c r="CJ64" i="3"/>
  <c r="EV17" i="3"/>
  <c r="GQ17" i="3"/>
  <c r="GQ3" i="3"/>
  <c r="GP22" i="1"/>
  <c r="GP27" i="1"/>
  <c r="LV64" i="3"/>
  <c r="IC111" i="3"/>
  <c r="CS17" i="3"/>
  <c r="AU17" i="3"/>
  <c r="AW17" i="3"/>
  <c r="KJ51" i="3"/>
  <c r="MF17" i="3"/>
  <c r="CN17" i="3"/>
  <c r="DP17" i="3"/>
  <c r="LV17" i="3"/>
  <c r="DE64" i="3"/>
  <c r="DE51" i="3"/>
  <c r="HO10" i="3"/>
  <c r="HO17" i="3"/>
  <c r="HU10" i="3"/>
  <c r="HU17" i="3"/>
  <c r="BI10" i="3"/>
  <c r="BI17" i="3"/>
  <c r="AS17" i="3"/>
  <c r="EL111" i="3"/>
  <c r="EL98" i="3"/>
  <c r="HW10" i="3"/>
  <c r="HW17" i="3"/>
  <c r="AT17" i="3"/>
  <c r="KY64" i="3"/>
  <c r="KY51" i="3"/>
  <c r="JI17" i="3"/>
  <c r="JD10" i="3"/>
  <c r="JD17" i="3"/>
  <c r="KS111" i="3"/>
  <c r="J10" i="3"/>
  <c r="J17" i="3"/>
  <c r="GO17" i="3"/>
  <c r="CN111" i="3"/>
  <c r="CN98" i="3"/>
  <c r="FB111" i="3"/>
  <c r="FB98" i="3"/>
  <c r="BQ17" i="3"/>
  <c r="MA10" i="3"/>
  <c r="MA17" i="3"/>
  <c r="HR51" i="3"/>
  <c r="JZ51" i="3"/>
  <c r="CQ64" i="3"/>
  <c r="AO10" i="3"/>
  <c r="AO17" i="3"/>
  <c r="AO64" i="3"/>
  <c r="AO51" i="3"/>
  <c r="EN64" i="3"/>
  <c r="AN64" i="3"/>
  <c r="CM10" i="3"/>
  <c r="CM17" i="3"/>
  <c r="CM3" i="3"/>
  <c r="CL22" i="1"/>
  <c r="CL27" i="1"/>
  <c r="KR17" i="3"/>
  <c r="JR17" i="3"/>
  <c r="CW17" i="3"/>
  <c r="AV17" i="3"/>
  <c r="DU111" i="3"/>
  <c r="BC17" i="3"/>
  <c r="R17" i="3"/>
  <c r="GX111" i="3"/>
  <c r="IK17" i="3"/>
  <c r="W51" i="3"/>
  <c r="JI51" i="3"/>
  <c r="LQ17" i="3"/>
  <c r="GJ10" i="3"/>
  <c r="GJ17" i="3"/>
  <c r="CR17" i="3"/>
  <c r="BC111" i="3"/>
  <c r="BC98" i="3"/>
  <c r="DE98" i="3"/>
  <c r="BT17" i="3"/>
  <c r="BD17" i="3"/>
  <c r="IB17" i="3"/>
  <c r="KF10" i="3"/>
  <c r="KF17" i="3"/>
  <c r="LL17" i="3"/>
  <c r="BS10" i="3"/>
  <c r="BS17" i="3"/>
  <c r="EP64" i="3"/>
  <c r="BT111" i="3"/>
  <c r="FK10" i="3"/>
  <c r="DN17" i="3"/>
  <c r="KA51" i="3"/>
  <c r="KI51" i="3"/>
  <c r="AM17" i="3"/>
  <c r="AY17" i="3"/>
  <c r="EU64" i="3"/>
  <c r="EU10" i="3"/>
  <c r="EU17" i="3"/>
  <c r="CF17" i="3"/>
  <c r="N98" i="3"/>
  <c r="BK10" i="3"/>
  <c r="BK17" i="3"/>
  <c r="DV17" i="3"/>
  <c r="FU17" i="3"/>
  <c r="CQ17" i="3"/>
  <c r="JN17" i="3"/>
  <c r="CA17" i="3"/>
  <c r="L64" i="3"/>
  <c r="DB10" i="3"/>
  <c r="DB17" i="3"/>
  <c r="HF64" i="3"/>
  <c r="CM51" i="3"/>
  <c r="CZ51" i="3"/>
  <c r="DR10" i="3"/>
  <c r="DR17" i="3"/>
  <c r="EZ17" i="3"/>
  <c r="X111" i="3"/>
  <c r="CG111" i="3"/>
  <c r="EJ10" i="3"/>
  <c r="EJ17" i="3"/>
  <c r="DX17" i="3"/>
  <c r="DD98" i="3"/>
  <c r="FH17" i="3"/>
  <c r="CA64" i="3"/>
  <c r="EX111" i="3"/>
  <c r="EX98" i="3"/>
  <c r="FJ10" i="3"/>
  <c r="FJ17" i="3"/>
  <c r="BA17" i="3"/>
  <c r="I64" i="3"/>
  <c r="BH64" i="3"/>
  <c r="BH10" i="3"/>
  <c r="BH17" i="3"/>
  <c r="CT64" i="3"/>
  <c r="HK64" i="3"/>
  <c r="MD64" i="3"/>
  <c r="KM111" i="3"/>
  <c r="KM98" i="3"/>
  <c r="FK51" i="3"/>
  <c r="JW10" i="3"/>
  <c r="JW17" i="3"/>
  <c r="JQ98" i="3"/>
  <c r="ER17" i="3"/>
  <c r="D17" i="3"/>
  <c r="ED111" i="3"/>
  <c r="EJ111" i="3"/>
  <c r="EJ98" i="3"/>
  <c r="GM17" i="3"/>
  <c r="GM3" i="3"/>
  <c r="GL22" i="1"/>
  <c r="GL27" i="1"/>
  <c r="MI10" i="3"/>
  <c r="MI17" i="3"/>
  <c r="MI64" i="3"/>
  <c r="LA10" i="3"/>
  <c r="LA17" i="3"/>
  <c r="LA3" i="3"/>
  <c r="KZ22" i="1"/>
  <c r="KZ27" i="1"/>
  <c r="KZ29" i="1"/>
  <c r="GT64" i="3"/>
  <c r="JC98" i="3"/>
  <c r="DA111" i="3"/>
  <c r="HE17" i="3"/>
  <c r="IP17" i="3"/>
  <c r="IU10" i="3"/>
  <c r="IU17" i="3"/>
  <c r="IU3" i="3"/>
  <c r="IT22" i="1"/>
  <c r="IT27" i="1"/>
  <c r="GB51" i="3"/>
  <c r="JH51" i="3"/>
  <c r="CB111" i="3"/>
  <c r="CB98" i="3"/>
  <c r="AZ10" i="3"/>
  <c r="AZ17" i="3"/>
  <c r="IR10" i="3"/>
  <c r="IR17" i="3"/>
  <c r="AZ64" i="3"/>
  <c r="BQ64" i="3"/>
  <c r="AR10" i="3"/>
  <c r="AR17" i="3"/>
  <c r="AR64" i="3"/>
  <c r="IO64" i="3"/>
  <c r="CF111" i="3"/>
  <c r="CF98" i="3"/>
  <c r="W10" i="3"/>
  <c r="W17" i="3"/>
  <c r="W3" i="3"/>
  <c r="V22" i="1"/>
  <c r="V27" i="1"/>
  <c r="JH17" i="3"/>
  <c r="CP51" i="3"/>
  <c r="C111" i="3"/>
  <c r="CU111" i="3"/>
  <c r="KH51" i="3"/>
  <c r="IA17" i="3"/>
  <c r="IM64" i="3"/>
  <c r="FR10" i="3"/>
  <c r="FR17" i="3"/>
  <c r="MC17" i="3"/>
  <c r="MC3" i="3"/>
  <c r="MB22" i="1"/>
  <c r="MB27" i="1"/>
  <c r="MB29" i="1"/>
  <c r="JZ98" i="3"/>
  <c r="D111" i="3"/>
  <c r="V17" i="3"/>
  <c r="T10" i="3"/>
  <c r="T17" i="3"/>
  <c r="EE111" i="3"/>
  <c r="DH17" i="3"/>
  <c r="BY17" i="3"/>
  <c r="DG17" i="3"/>
  <c r="KK17" i="3"/>
  <c r="KV51" i="3"/>
  <c r="EG17" i="3"/>
  <c r="FQ64" i="3"/>
  <c r="FQ51" i="3"/>
  <c r="BM10" i="3"/>
  <c r="KF51" i="3"/>
  <c r="DM98" i="3"/>
  <c r="BB10" i="3"/>
  <c r="BB17" i="3"/>
  <c r="FL17" i="3"/>
  <c r="DL111" i="3"/>
  <c r="DL98" i="3"/>
  <c r="HM17" i="3"/>
  <c r="HM3" i="3"/>
  <c r="HL22" i="1"/>
  <c r="HL27" i="1"/>
  <c r="JL10" i="3"/>
  <c r="JL17" i="3"/>
  <c r="DF17" i="3"/>
  <c r="HB17" i="3"/>
  <c r="KL51" i="3"/>
  <c r="LS64" i="3"/>
  <c r="KV10" i="3"/>
  <c r="KV17" i="3"/>
  <c r="JP10" i="3"/>
  <c r="JP17" i="3"/>
  <c r="JP3" i="3"/>
  <c r="JO22" i="1"/>
  <c r="JO27" i="1"/>
  <c r="JO29" i="1"/>
  <c r="HN111" i="3"/>
  <c r="HN98" i="3"/>
  <c r="CY51" i="3"/>
  <c r="JK10" i="3"/>
  <c r="JK17" i="3"/>
  <c r="HV10" i="3"/>
  <c r="HV17" i="3"/>
  <c r="JX17" i="3"/>
  <c r="JA17" i="3"/>
  <c r="JA3" i="3"/>
  <c r="IZ22" i="1"/>
  <c r="IZ27" i="1"/>
  <c r="ES51" i="3"/>
  <c r="O111" i="3"/>
  <c r="HT111" i="3"/>
  <c r="KI17" i="3"/>
  <c r="IZ51" i="3"/>
  <c r="LY10" i="3"/>
  <c r="HA17" i="3"/>
  <c r="DH64" i="3"/>
  <c r="HU111" i="3"/>
  <c r="KT51" i="3"/>
  <c r="BA98" i="3"/>
  <c r="GH10" i="3"/>
  <c r="GH17" i="3"/>
  <c r="LZ17" i="3"/>
  <c r="LC17" i="3"/>
  <c r="LC3" i="3"/>
  <c r="LB22" i="1"/>
  <c r="LB27" i="1"/>
  <c r="LB29" i="1"/>
  <c r="FZ64" i="3"/>
  <c r="FZ51" i="3"/>
  <c r="KU51" i="3"/>
  <c r="ES10" i="3"/>
  <c r="ES17" i="3"/>
  <c r="Z64" i="3"/>
  <c r="GH51" i="3"/>
  <c r="JE64" i="3"/>
  <c r="KD17" i="3"/>
  <c r="KE17" i="3"/>
  <c r="HY111" i="3"/>
  <c r="HY98" i="3"/>
  <c r="E111" i="3"/>
  <c r="IG111" i="3"/>
  <c r="CO98" i="3"/>
  <c r="KY17" i="3"/>
  <c r="JB17" i="3"/>
  <c r="KL10" i="3"/>
  <c r="HD64" i="3"/>
  <c r="FA17" i="3"/>
  <c r="EA17" i="3"/>
  <c r="LR10" i="3"/>
  <c r="BM17" i="3"/>
  <c r="FJ64" i="3"/>
  <c r="FJ51" i="3"/>
  <c r="CP17" i="3"/>
  <c r="CP3" i="3"/>
  <c r="CO22" i="1"/>
  <c r="CO27" i="1"/>
  <c r="EB17" i="3"/>
  <c r="W98" i="3"/>
  <c r="AX111" i="3"/>
  <c r="AX98" i="3"/>
  <c r="AL17" i="3"/>
  <c r="AT111" i="3"/>
  <c r="AT98" i="3"/>
  <c r="FS111" i="3"/>
  <c r="FS98" i="3"/>
  <c r="AF17" i="3"/>
  <c r="HG17" i="3"/>
  <c r="JD111" i="3"/>
  <c r="JC17" i="3"/>
  <c r="KS17" i="3"/>
  <c r="KS3" i="3"/>
  <c r="KR22" i="1"/>
  <c r="KR27" i="1"/>
  <c r="KR29" i="1"/>
  <c r="FI10" i="3"/>
  <c r="BA64" i="3"/>
  <c r="ER64" i="3"/>
  <c r="LF6" i="3"/>
  <c r="LF57" i="3"/>
  <c r="LF10" i="3"/>
  <c r="LF111" i="3"/>
  <c r="LI83" i="3"/>
  <c r="LI36" i="3"/>
  <c r="KP30" i="3"/>
  <c r="KP3" i="3"/>
  <c r="KO22" i="1"/>
  <c r="KO27" i="1"/>
  <c r="KO29" i="1"/>
  <c r="DO51" i="3"/>
  <c r="DO30" i="3"/>
  <c r="ES30" i="3"/>
  <c r="KA30" i="3"/>
  <c r="KA3" i="3"/>
  <c r="JZ22" i="1"/>
  <c r="JZ27" i="1"/>
  <c r="JZ29" i="1"/>
  <c r="DZ30" i="3"/>
  <c r="BM30" i="3"/>
  <c r="FR30" i="3"/>
  <c r="AX30" i="3"/>
  <c r="GE22" i="3"/>
  <c r="FK30" i="3"/>
  <c r="IF30" i="3"/>
  <c r="HT30" i="3"/>
  <c r="GS77" i="3"/>
  <c r="GS30" i="3"/>
  <c r="HU22" i="3"/>
  <c r="IY77" i="3"/>
  <c r="IY30" i="3"/>
  <c r="IY22" i="3"/>
  <c r="JE77" i="3"/>
  <c r="JE51" i="3"/>
  <c r="FM77" i="3"/>
  <c r="FM30" i="3"/>
  <c r="LZ77" i="3"/>
  <c r="CB23" i="3"/>
  <c r="HL77" i="3"/>
  <c r="HL51" i="3"/>
  <c r="GP30" i="3"/>
  <c r="BP23" i="3"/>
  <c r="DK77" i="3"/>
  <c r="JF30" i="3"/>
  <c r="JF3" i="3"/>
  <c r="JE22" i="1"/>
  <c r="JE27" i="1"/>
  <c r="JE29" i="1"/>
  <c r="ID30" i="3"/>
  <c r="KQ30" i="3"/>
  <c r="KQ3" i="3"/>
  <c r="KP22" i="1"/>
  <c r="KP27" i="1"/>
  <c r="KP29" i="1"/>
  <c r="MI77" i="3"/>
  <c r="MI30" i="3"/>
  <c r="KV30" i="3"/>
  <c r="ES23" i="3"/>
  <c r="GX3" i="3"/>
  <c r="GW22" i="1"/>
  <c r="GW27" i="1"/>
  <c r="CF22" i="3"/>
  <c r="JZ30" i="3"/>
  <c r="JV77" i="3"/>
  <c r="JV22" i="3"/>
  <c r="EW30" i="3"/>
  <c r="M77" i="3"/>
  <c r="GG30" i="3"/>
  <c r="KN77" i="3"/>
  <c r="GV3" i="3"/>
  <c r="GU22" i="1"/>
  <c r="GU27" i="1"/>
  <c r="EX30" i="3"/>
  <c r="JR30" i="3"/>
  <c r="HY30" i="3"/>
  <c r="GR30" i="3"/>
  <c r="CE51" i="3"/>
  <c r="EU77" i="3"/>
  <c r="EU51" i="3"/>
  <c r="EY77" i="3"/>
  <c r="EY51" i="3"/>
  <c r="BH30" i="3"/>
  <c r="JS22" i="3"/>
  <c r="GL30" i="3"/>
  <c r="JH30" i="3"/>
  <c r="LW77" i="3"/>
  <c r="LW30" i="3"/>
  <c r="LW22" i="3"/>
  <c r="AY77" i="3"/>
  <c r="FS77" i="3"/>
  <c r="LP77" i="3"/>
  <c r="LP30" i="3"/>
  <c r="CB30" i="3"/>
  <c r="DO3" i="3"/>
  <c r="DN22" i="1"/>
  <c r="DN27" i="1"/>
  <c r="JS30" i="3"/>
  <c r="KO77" i="3"/>
  <c r="KO51" i="3"/>
  <c r="DV22" i="3"/>
  <c r="LE3" i="3"/>
  <c r="LD22" i="1"/>
  <c r="LD27" i="1"/>
  <c r="LD29" i="1"/>
  <c r="DV30" i="3"/>
  <c r="KG3" i="3"/>
  <c r="KF22" i="1"/>
  <c r="KF27" i="1"/>
  <c r="KF29" i="1"/>
  <c r="CZ30" i="3"/>
  <c r="DP30" i="3"/>
  <c r="GB30" i="3"/>
  <c r="BP30" i="3"/>
  <c r="JX30" i="3"/>
  <c r="IV77" i="3"/>
  <c r="IV30" i="3"/>
  <c r="IV3" i="3"/>
  <c r="IU22" i="1"/>
  <c r="IU27" i="1"/>
  <c r="IV51" i="3"/>
  <c r="DL30" i="3"/>
  <c r="DA30" i="3"/>
  <c r="DA3" i="3"/>
  <c r="CZ22" i="1"/>
  <c r="CZ27" i="1"/>
  <c r="HA30" i="3"/>
  <c r="HJ30" i="3"/>
  <c r="LO3" i="3"/>
  <c r="LN22" i="1"/>
  <c r="LN27" i="1"/>
  <c r="LN29" i="1"/>
  <c r="IQ30" i="3"/>
  <c r="BW77" i="3"/>
  <c r="GN77" i="3"/>
  <c r="GN30" i="3"/>
  <c r="JB77" i="3"/>
  <c r="JB22" i="3"/>
  <c r="GO77" i="3"/>
  <c r="GO51" i="3"/>
  <c r="FS30" i="3"/>
  <c r="AW30" i="3"/>
  <c r="BJ30" i="3"/>
  <c r="BJ3" i="3"/>
  <c r="BI22" i="1"/>
  <c r="BI27" i="1"/>
  <c r="CJ77" i="3"/>
  <c r="BO3" i="3"/>
  <c r="BN22" i="1"/>
  <c r="BN27" i="1"/>
  <c r="CU30" i="3"/>
  <c r="BU30" i="3"/>
  <c r="LZ30" i="3"/>
  <c r="KE30" i="3"/>
  <c r="KE3" i="3"/>
  <c r="KD22" i="1"/>
  <c r="KD27" i="1"/>
  <c r="KD29" i="1"/>
  <c r="IT30" i="3"/>
  <c r="IT3" i="3"/>
  <c r="IS22" i="1"/>
  <c r="IS27" i="1"/>
  <c r="AF77" i="3"/>
  <c r="AF30" i="3"/>
  <c r="FV30" i="3"/>
  <c r="AQ30" i="3"/>
  <c r="AQ3" i="3"/>
  <c r="AP22" i="1"/>
  <c r="AP27" i="1"/>
  <c r="DF30" i="3"/>
  <c r="DF51" i="3"/>
  <c r="DW30" i="3"/>
  <c r="CE30" i="3"/>
  <c r="KN30" i="3"/>
  <c r="HK30" i="3"/>
  <c r="KF30" i="3"/>
  <c r="KL23" i="3"/>
  <c r="FC77" i="3"/>
  <c r="KM77" i="3"/>
  <c r="KM51" i="3"/>
  <c r="DL3" i="3"/>
  <c r="DK22" i="1"/>
  <c r="DK27" i="1"/>
  <c r="AY30" i="3"/>
  <c r="KH3" i="3"/>
  <c r="KG22" i="1"/>
  <c r="KG27" i="1"/>
  <c r="KG29" i="1"/>
  <c r="BQ77" i="3"/>
  <c r="BQ30" i="3"/>
  <c r="Z51" i="3"/>
  <c r="Z30" i="3"/>
  <c r="LF77" i="3"/>
  <c r="LF30" i="3"/>
  <c r="LF22" i="3"/>
  <c r="KI30" i="3"/>
  <c r="KL30" i="3"/>
  <c r="EG22" i="3"/>
  <c r="EG77" i="3"/>
  <c r="EG51" i="3"/>
  <c r="IO77" i="3"/>
  <c r="IO30" i="3"/>
  <c r="CW30" i="3"/>
  <c r="DS30" i="3"/>
  <c r="BV30" i="3"/>
  <c r="BU3" i="3"/>
  <c r="BT22" i="1"/>
  <c r="BT27" i="1"/>
  <c r="EH30" i="3"/>
  <c r="BT30" i="3"/>
  <c r="IO22" i="3"/>
  <c r="KU3" i="3"/>
  <c r="KT22" i="1"/>
  <c r="KT27" i="1"/>
  <c r="KT29" i="1"/>
  <c r="EF77" i="3"/>
  <c r="EF30" i="3"/>
  <c r="CS77" i="3"/>
  <c r="AE77" i="3"/>
  <c r="AE30" i="3"/>
  <c r="AE22" i="3"/>
  <c r="AG77" i="3"/>
  <c r="AG30" i="3"/>
  <c r="AG22" i="3"/>
  <c r="AI22" i="3"/>
  <c r="AI77" i="3"/>
  <c r="S77" i="3"/>
  <c r="S30" i="3"/>
  <c r="S22" i="3"/>
  <c r="J22" i="3"/>
  <c r="J77" i="3"/>
  <c r="J30" i="3"/>
  <c r="KB22" i="3"/>
  <c r="KB77" i="3"/>
  <c r="KB30" i="3"/>
  <c r="CD30" i="3"/>
  <c r="EU30" i="3"/>
  <c r="KD30" i="3"/>
  <c r="CX30" i="3"/>
  <c r="JC30" i="3"/>
  <c r="AH30" i="3"/>
  <c r="DY30" i="3"/>
  <c r="AC30" i="3"/>
  <c r="KZ30" i="3"/>
  <c r="KZ51" i="3"/>
  <c r="X77" i="3"/>
  <c r="X30" i="3"/>
  <c r="X22" i="3"/>
  <c r="IE30" i="3"/>
  <c r="JG3" i="3"/>
  <c r="JF22" i="1"/>
  <c r="JF27" i="1"/>
  <c r="JF29" i="1"/>
  <c r="BC22" i="3"/>
  <c r="BC77" i="3"/>
  <c r="BC30" i="3"/>
  <c r="BA77" i="3"/>
  <c r="BA30" i="3"/>
  <c r="BA22" i="3"/>
  <c r="ET51" i="3"/>
  <c r="HS30" i="3"/>
  <c r="IC30" i="3"/>
  <c r="Y77" i="3"/>
  <c r="Y30" i="3"/>
  <c r="Y22" i="3"/>
  <c r="I77" i="3"/>
  <c r="I30" i="3"/>
  <c r="I22" i="3"/>
  <c r="BE77" i="3"/>
  <c r="BE22" i="3"/>
  <c r="JQ77" i="3"/>
  <c r="JQ30" i="3"/>
  <c r="JQ22" i="3"/>
  <c r="AV30" i="3"/>
  <c r="CY30" i="3"/>
  <c r="FC30" i="3"/>
  <c r="CX22" i="3"/>
  <c r="Z23" i="3"/>
  <c r="FB77" i="3"/>
  <c r="FB30" i="3"/>
  <c r="D77" i="3"/>
  <c r="D22" i="3"/>
  <c r="DC30" i="3"/>
  <c r="CN3" i="3"/>
  <c r="CM22" i="1"/>
  <c r="CM27" i="1"/>
  <c r="CG30" i="3"/>
  <c r="EZ3" i="3"/>
  <c r="EY22" i="1"/>
  <c r="EY27" i="1"/>
  <c r="GT30" i="3"/>
  <c r="U22" i="3"/>
  <c r="U77" i="3"/>
  <c r="U30" i="3"/>
  <c r="CQ22" i="3"/>
  <c r="CQ77" i="3"/>
  <c r="AA22" i="3"/>
  <c r="AA77" i="3"/>
  <c r="AJ22" i="3"/>
  <c r="AJ77" i="3"/>
  <c r="AJ30" i="3"/>
  <c r="AK77" i="3"/>
  <c r="AK22" i="3"/>
  <c r="K22" i="3"/>
  <c r="K77" i="3"/>
  <c r="K51" i="3"/>
  <c r="AP22" i="3"/>
  <c r="AP77" i="3"/>
  <c r="AP51" i="3"/>
  <c r="H22" i="3"/>
  <c r="H77" i="3"/>
  <c r="H30" i="3"/>
  <c r="BB77" i="3"/>
  <c r="BB30" i="3"/>
  <c r="BB22" i="3"/>
  <c r="CJ30" i="3"/>
  <c r="KJ30" i="3"/>
  <c r="KJ3" i="3"/>
  <c r="KI22" i="1"/>
  <c r="KI27" i="1"/>
  <c r="KI29" i="1"/>
  <c r="GA77" i="3"/>
  <c r="GA30" i="3"/>
  <c r="GD22" i="3"/>
  <c r="GD77" i="3"/>
  <c r="GD30" i="3"/>
  <c r="AN77" i="3"/>
  <c r="AN22" i="3"/>
  <c r="FA77" i="3"/>
  <c r="FA30" i="3"/>
  <c r="FA22" i="3"/>
  <c r="IP22" i="3"/>
  <c r="IP77" i="3"/>
  <c r="FY77" i="3"/>
  <c r="FY30" i="3"/>
  <c r="FY22" i="3"/>
  <c r="HN77" i="3"/>
  <c r="HN22" i="3"/>
  <c r="CH77" i="3"/>
  <c r="CH30" i="3"/>
  <c r="FI22" i="3"/>
  <c r="FI77" i="3"/>
  <c r="FI51" i="3"/>
  <c r="FU77" i="3"/>
  <c r="FU30" i="3"/>
  <c r="CR22" i="3"/>
  <c r="CR77" i="3"/>
  <c r="AI30" i="3"/>
  <c r="AM22" i="3"/>
  <c r="AM77" i="3"/>
  <c r="AM30" i="3"/>
  <c r="DL51" i="3"/>
  <c r="FE77" i="3"/>
  <c r="FE51" i="3"/>
  <c r="FU22" i="3"/>
  <c r="DJ3" i="3"/>
  <c r="DI22" i="1"/>
  <c r="DI27" i="1"/>
  <c r="FZ30" i="3"/>
  <c r="BT22" i="3"/>
  <c r="IR30" i="3"/>
  <c r="CK77" i="3"/>
  <c r="CK30" i="3"/>
  <c r="CK22" i="3"/>
  <c r="BJ22" i="3"/>
  <c r="BE30" i="3"/>
  <c r="BK77" i="3"/>
  <c r="BK30" i="3"/>
  <c r="BK22" i="3"/>
  <c r="FD77" i="3"/>
  <c r="FD22" i="3"/>
  <c r="KY30" i="3"/>
  <c r="K30" i="3"/>
  <c r="K3" i="3"/>
  <c r="J22" i="1"/>
  <c r="J27" i="1"/>
  <c r="FQ30" i="3"/>
  <c r="EI77" i="3"/>
  <c r="EI30" i="3"/>
  <c r="FX77" i="3"/>
  <c r="FX30" i="3"/>
  <c r="FX22" i="3"/>
  <c r="F22" i="3"/>
  <c r="F77" i="3"/>
  <c r="F30" i="3"/>
  <c r="R22" i="3"/>
  <c r="R77" i="3"/>
  <c r="R30" i="3"/>
  <c r="FG22" i="3"/>
  <c r="FG77" i="3"/>
  <c r="FG30" i="3"/>
  <c r="CI77" i="3"/>
  <c r="CI51" i="3"/>
  <c r="EK22" i="3"/>
  <c r="EK77" i="3"/>
  <c r="EK30" i="3"/>
  <c r="DN30" i="3"/>
  <c r="CJ22" i="3"/>
  <c r="FW77" i="3"/>
  <c r="EL30" i="3"/>
  <c r="EL3" i="3"/>
  <c r="EK22" i="1"/>
  <c r="EK27" i="1"/>
  <c r="DT30" i="3"/>
  <c r="IA30" i="3"/>
  <c r="ER30" i="3"/>
  <c r="IE22" i="3"/>
  <c r="KK22" i="3"/>
  <c r="AS30" i="3"/>
  <c r="BS77" i="3"/>
  <c r="CH22" i="3"/>
  <c r="HU30" i="3"/>
  <c r="LV30" i="3"/>
  <c r="KK30" i="3"/>
  <c r="GC77" i="3"/>
  <c r="GC22" i="3"/>
  <c r="FT30" i="3"/>
  <c r="D30" i="3"/>
  <c r="L77" i="3"/>
  <c r="L30" i="3"/>
  <c r="L22" i="3"/>
  <c r="CL77" i="3"/>
  <c r="CL51" i="3"/>
  <c r="CL22" i="3"/>
  <c r="AQ51" i="3"/>
  <c r="AB77" i="3"/>
  <c r="AB22" i="3"/>
  <c r="T22" i="3"/>
  <c r="T77" i="3"/>
  <c r="IM77" i="3"/>
  <c r="IM30" i="3"/>
  <c r="IM22" i="3"/>
  <c r="LJ22" i="3"/>
  <c r="LJ77" i="3"/>
  <c r="LJ51" i="3"/>
  <c r="DU30" i="3"/>
  <c r="BL77" i="3"/>
  <c r="DB77" i="3"/>
  <c r="DB51" i="3"/>
  <c r="DB22" i="3"/>
  <c r="HI77" i="3"/>
  <c r="ED3" i="3"/>
  <c r="EC22" i="1"/>
  <c r="EC27" i="1"/>
  <c r="DD3" i="3"/>
  <c r="DC22" i="1"/>
  <c r="DC27" i="1"/>
  <c r="CS30" i="3"/>
  <c r="CI22" i="3"/>
  <c r="AD3" i="3"/>
  <c r="AC22" i="1"/>
  <c r="AC27" i="1"/>
  <c r="HN30" i="3"/>
  <c r="HE3" i="3"/>
  <c r="HD22" i="1"/>
  <c r="HD27" i="1"/>
  <c r="KR30" i="3"/>
  <c r="KW3" i="3"/>
  <c r="KV22" i="1"/>
  <c r="KV27" i="1"/>
  <c r="KV29" i="1"/>
  <c r="DK22" i="3"/>
  <c r="CY22" i="3"/>
  <c r="BV22" i="3"/>
  <c r="FR51" i="3"/>
  <c r="IP98" i="3"/>
  <c r="FM17" i="3"/>
  <c r="EK111" i="3"/>
  <c r="IZ17" i="3"/>
  <c r="IZ3" i="3"/>
  <c r="IY22" i="1"/>
  <c r="IY27" i="1"/>
  <c r="AH111" i="3"/>
  <c r="GX98" i="3"/>
  <c r="GA111" i="3"/>
  <c r="IS111" i="3"/>
  <c r="IS98" i="3"/>
  <c r="BF130" i="3"/>
  <c r="BF98" i="3"/>
  <c r="CG130" i="3"/>
  <c r="CG98" i="3"/>
  <c r="AR130" i="3"/>
  <c r="AR98" i="3"/>
  <c r="EB34" i="3"/>
  <c r="Z130" i="3"/>
  <c r="GU3" i="3"/>
  <c r="GT22" i="1"/>
  <c r="GT27" i="1"/>
  <c r="BE111" i="3"/>
  <c r="BE98" i="3"/>
  <c r="AU111" i="3"/>
  <c r="DT111" i="3"/>
  <c r="DT98" i="3"/>
  <c r="DT11" i="3"/>
  <c r="DT17" i="3"/>
  <c r="EZ111" i="3"/>
  <c r="EA111" i="3"/>
  <c r="EA98" i="3"/>
  <c r="EO111" i="3"/>
  <c r="KE111" i="3"/>
  <c r="KE98" i="3"/>
  <c r="EY111" i="3"/>
  <c r="FY111" i="3"/>
  <c r="IN111" i="3"/>
  <c r="II10" i="3"/>
  <c r="II17" i="3"/>
  <c r="II111" i="3"/>
  <c r="II98" i="3"/>
  <c r="IL111" i="3"/>
  <c r="IL98" i="3"/>
  <c r="MD111" i="3"/>
  <c r="MD11" i="3"/>
  <c r="MD17" i="3"/>
  <c r="LR111" i="3"/>
  <c r="S111" i="3"/>
  <c r="S98" i="3"/>
  <c r="BK111" i="3"/>
  <c r="AW111" i="3"/>
  <c r="AW98" i="3"/>
  <c r="CL98" i="3"/>
  <c r="KD111" i="3"/>
  <c r="KD98" i="3"/>
  <c r="LD3" i="3"/>
  <c r="LC22" i="1"/>
  <c r="LC27" i="1"/>
  <c r="LC29" i="1"/>
  <c r="JJ17" i="3"/>
  <c r="JJ3" i="3"/>
  <c r="JI22" i="1"/>
  <c r="JI27" i="1"/>
  <c r="JI29" i="1"/>
  <c r="IS17" i="3"/>
  <c r="IS3" i="3"/>
  <c r="IR22" i="1"/>
  <c r="IR27" i="1"/>
  <c r="LP17" i="3"/>
  <c r="AS111" i="3"/>
  <c r="AS98" i="3"/>
  <c r="CC111" i="3"/>
  <c r="CC98" i="3"/>
  <c r="GB98" i="3"/>
  <c r="GB36" i="3"/>
  <c r="GB3" i="3"/>
  <c r="GA22" i="1"/>
  <c r="GA27" i="1"/>
  <c r="DB98" i="3"/>
  <c r="AZ130" i="3"/>
  <c r="AZ98" i="3"/>
  <c r="AG111" i="3"/>
  <c r="CV111" i="3"/>
  <c r="CV11" i="3"/>
  <c r="CV17" i="3"/>
  <c r="FU111" i="3"/>
  <c r="FZ98" i="3"/>
  <c r="FJ30" i="3"/>
  <c r="FJ98" i="3"/>
  <c r="KC98" i="3"/>
  <c r="GH111" i="3"/>
  <c r="DC17" i="3"/>
  <c r="HX17" i="3"/>
  <c r="ME111" i="3"/>
  <c r="LP111" i="3"/>
  <c r="JN98" i="3"/>
  <c r="HH98" i="3"/>
  <c r="HH36" i="3"/>
  <c r="HH3" i="3"/>
  <c r="HG22" i="1"/>
  <c r="HG27" i="1"/>
  <c r="KC3" i="3"/>
  <c r="KB22" i="1"/>
  <c r="KB27" i="1"/>
  <c r="KB29" i="1"/>
  <c r="IF111" i="3"/>
  <c r="IF98" i="3"/>
  <c r="JO17" i="3"/>
  <c r="KV98" i="3"/>
  <c r="JI98" i="3"/>
  <c r="EP98" i="3"/>
  <c r="BP98" i="3"/>
  <c r="ED98" i="3"/>
  <c r="IZ111" i="3"/>
  <c r="IZ98" i="3"/>
  <c r="CF30" i="3"/>
  <c r="JJ111" i="3"/>
  <c r="JJ98" i="3"/>
  <c r="KT17" i="3"/>
  <c r="KT3" i="3"/>
  <c r="KS22" i="1"/>
  <c r="KS27" i="1"/>
  <c r="KS29" i="1"/>
  <c r="MH17" i="3"/>
  <c r="MH111" i="3"/>
  <c r="HB98" i="3"/>
  <c r="CE3" i="3"/>
  <c r="CD22" i="1"/>
  <c r="CD27" i="1"/>
  <c r="AO98" i="3"/>
  <c r="AE111" i="3"/>
  <c r="AE98" i="3"/>
  <c r="HD98" i="3"/>
  <c r="AD111" i="3"/>
  <c r="AD98" i="3"/>
  <c r="HK98" i="3"/>
  <c r="LS11" i="3"/>
  <c r="LS17" i="3"/>
  <c r="LS111" i="3"/>
  <c r="IQ111" i="3"/>
  <c r="IQ98" i="3"/>
  <c r="JV98" i="3"/>
  <c r="JV30" i="3"/>
  <c r="LY11" i="3"/>
  <c r="LY17" i="3"/>
  <c r="LY111" i="3"/>
  <c r="GE111" i="3"/>
  <c r="GE98" i="3"/>
  <c r="LW17" i="3"/>
  <c r="EV98" i="3"/>
  <c r="AK98" i="3"/>
  <c r="BW111" i="3"/>
  <c r="BW98" i="3"/>
  <c r="FX33" i="3"/>
  <c r="C98" i="3"/>
  <c r="Z33" i="3"/>
  <c r="BB111" i="3"/>
  <c r="BB98" i="3"/>
  <c r="M98" i="3"/>
  <c r="DX111" i="3"/>
  <c r="GG111" i="3"/>
  <c r="KJ111" i="3"/>
  <c r="KJ98" i="3"/>
  <c r="KS98" i="3"/>
  <c r="DC111" i="3"/>
  <c r="DC98" i="3"/>
  <c r="JF98" i="3"/>
  <c r="HX111" i="3"/>
  <c r="HX98" i="3"/>
  <c r="JU111" i="3"/>
  <c r="IE111" i="3"/>
  <c r="IE98" i="3"/>
  <c r="IE10" i="3"/>
  <c r="IE17" i="3"/>
  <c r="GV98" i="3"/>
  <c r="LW111" i="3"/>
  <c r="AV111" i="3"/>
  <c r="IU98" i="3"/>
  <c r="KZ111" i="3"/>
  <c r="KZ98" i="3"/>
  <c r="JS111" i="3"/>
  <c r="AL98" i="3"/>
  <c r="EF98" i="3"/>
  <c r="DK11" i="3"/>
  <c r="DK17" i="3"/>
  <c r="DK111" i="3"/>
  <c r="DK98" i="3"/>
  <c r="ES111" i="3"/>
  <c r="ES98" i="3"/>
  <c r="FF111" i="3"/>
  <c r="FF98" i="3"/>
  <c r="JG111" i="3"/>
  <c r="JG98" i="3"/>
  <c r="HM111" i="3"/>
  <c r="HM98" i="3"/>
  <c r="KB98" i="3"/>
  <c r="LR17" i="3"/>
  <c r="AB111" i="3"/>
  <c r="AB98" i="3"/>
  <c r="J111" i="3"/>
  <c r="AF111" i="3"/>
  <c r="LB3" i="3"/>
  <c r="LA22" i="1"/>
  <c r="LA27" i="1"/>
  <c r="LA29" i="1"/>
  <c r="CK111" i="3"/>
  <c r="GM111" i="3"/>
  <c r="GM98" i="3"/>
  <c r="DA98" i="3"/>
  <c r="KU98" i="3"/>
  <c r="HG111" i="3"/>
  <c r="HG98" i="3"/>
  <c r="AR35" i="3"/>
  <c r="BL111" i="3"/>
  <c r="BL98" i="3"/>
  <c r="DQ98" i="3"/>
  <c r="FT111" i="3"/>
  <c r="FT98" i="3"/>
  <c r="CP98" i="3"/>
  <c r="GD111" i="3"/>
  <c r="GD98" i="3"/>
  <c r="AY98" i="3"/>
  <c r="HR17" i="3"/>
  <c r="HR3" i="3"/>
  <c r="HQ22" i="1"/>
  <c r="HQ27" i="1"/>
  <c r="FK17" i="3"/>
  <c r="IY10" i="3"/>
  <c r="IY17" i="3"/>
  <c r="IY111" i="3"/>
  <c r="IY98" i="3"/>
  <c r="CH17" i="3"/>
  <c r="JB111" i="3"/>
  <c r="JB98" i="3"/>
  <c r="DP111" i="3"/>
  <c r="AX17" i="3"/>
  <c r="JX111" i="3"/>
  <c r="KF111" i="3"/>
  <c r="KF98" i="3"/>
  <c r="GY11" i="3"/>
  <c r="GY17" i="3"/>
  <c r="GY111" i="3"/>
  <c r="GY98" i="3"/>
  <c r="JO111" i="3"/>
  <c r="JO98" i="3"/>
  <c r="FL111" i="3"/>
  <c r="FL98" i="3"/>
  <c r="AI111" i="3"/>
  <c r="GA17" i="3"/>
  <c r="IL17" i="3"/>
  <c r="EZ98" i="3"/>
  <c r="DH111" i="3"/>
  <c r="CD111" i="3"/>
  <c r="CD98" i="3"/>
  <c r="JE111" i="3"/>
  <c r="JE98" i="3"/>
  <c r="KZ17" i="3"/>
  <c r="CT30" i="3"/>
  <c r="CT98" i="3"/>
  <c r="EY17" i="3"/>
  <c r="AR34" i="3"/>
  <c r="JN36" i="3"/>
  <c r="GW98" i="3"/>
  <c r="F111" i="3"/>
  <c r="CM111" i="3"/>
  <c r="CM98" i="3"/>
  <c r="DV111" i="3"/>
  <c r="DV98" i="3"/>
  <c r="EB111" i="3"/>
  <c r="H111" i="3"/>
  <c r="R111" i="3"/>
  <c r="FI11" i="3"/>
  <c r="FI17" i="3"/>
  <c r="FI111" i="3"/>
  <c r="FI98" i="3"/>
  <c r="GQ98" i="3"/>
  <c r="KO98" i="3"/>
  <c r="IX111" i="3"/>
  <c r="IX98" i="3"/>
  <c r="IX12" i="3"/>
  <c r="IX17" i="3"/>
  <c r="IX3" i="3"/>
  <c r="IW22" i="1"/>
  <c r="IW27" i="1"/>
  <c r="DR98" i="3"/>
  <c r="FK111" i="3"/>
  <c r="LD111" i="3"/>
  <c r="LD98" i="3"/>
  <c r="LC98" i="3"/>
  <c r="DS17" i="3"/>
  <c r="HL98" i="3"/>
  <c r="HL30" i="3"/>
  <c r="HL3" i="3"/>
  <c r="HK22" i="1"/>
  <c r="HK27" i="1"/>
  <c r="CH111" i="3"/>
  <c r="GF11" i="3"/>
  <c r="GF17" i="3"/>
  <c r="GF111" i="3"/>
  <c r="LO111" i="3"/>
  <c r="LO98" i="3"/>
  <c r="BG111" i="3"/>
  <c r="BG11" i="3"/>
  <c r="BG17" i="3"/>
  <c r="Q98" i="3"/>
  <c r="FL36" i="3"/>
  <c r="FL3" i="3"/>
  <c r="FK22" i="1"/>
  <c r="FK27" i="1"/>
  <c r="K98" i="3"/>
  <c r="FV130" i="3"/>
  <c r="FV98" i="3"/>
  <c r="CQ111" i="3"/>
  <c r="CQ98" i="3"/>
  <c r="HP111" i="3"/>
  <c r="DJ111" i="3"/>
  <c r="DJ98" i="3"/>
  <c r="BU111" i="3"/>
  <c r="BU98" i="3"/>
  <c r="HR111" i="3"/>
  <c r="HR98" i="3"/>
  <c r="LJ98" i="3"/>
  <c r="KT111" i="3"/>
  <c r="KT98" i="3"/>
  <c r="KN3" i="3"/>
  <c r="KM22" i="1"/>
  <c r="KM27" i="1"/>
  <c r="KM29" i="1"/>
  <c r="KA98" i="3"/>
  <c r="GD17" i="3"/>
  <c r="AG17" i="3"/>
  <c r="AC111" i="3"/>
  <c r="AC98" i="3"/>
  <c r="FM111" i="3"/>
  <c r="CI111" i="3"/>
  <c r="G111" i="3"/>
  <c r="G98" i="3"/>
  <c r="FD111" i="3"/>
  <c r="FD98" i="3"/>
  <c r="KY98" i="3"/>
  <c r="HZ98" i="3"/>
  <c r="GI36" i="3"/>
  <c r="GI3" i="3"/>
  <c r="GH22" i="1"/>
  <c r="GH27" i="1"/>
  <c r="FR98" i="3"/>
  <c r="LB98" i="3"/>
  <c r="BK34" i="3"/>
  <c r="CR98" i="3"/>
  <c r="C17" i="3"/>
  <c r="HF98" i="3"/>
  <c r="EI111" i="3"/>
  <c r="JH111" i="3"/>
  <c r="JH98" i="3"/>
  <c r="CY111" i="3"/>
  <c r="CY98" i="3"/>
  <c r="ID11" i="3"/>
  <c r="ID17" i="3"/>
  <c r="ID111" i="3"/>
  <c r="KL11" i="3"/>
  <c r="KL111" i="3"/>
  <c r="KL98" i="3"/>
  <c r="DS111" i="3"/>
  <c r="DS98" i="3"/>
  <c r="LA98" i="3"/>
  <c r="ER111" i="3"/>
  <c r="IK111" i="3"/>
  <c r="IV111" i="3"/>
  <c r="IV98" i="3"/>
  <c r="LV111" i="3"/>
  <c r="LH107" i="3"/>
  <c r="LH101" i="3"/>
  <c r="LI58" i="3"/>
  <c r="LI8" i="3"/>
  <c r="LI59" i="3"/>
  <c r="LI116" i="3"/>
  <c r="LI22" i="3"/>
  <c r="LI117" i="3"/>
  <c r="LI23" i="3"/>
  <c r="LI6" i="3"/>
  <c r="LI57" i="3"/>
  <c r="LI10" i="3"/>
  <c r="LI77" i="3"/>
  <c r="LH100" i="3"/>
  <c r="LH104" i="3"/>
  <c r="LH103" i="3"/>
  <c r="FF36" i="3"/>
  <c r="FF3" i="3"/>
  <c r="FE22" i="1"/>
  <c r="FE27" i="1"/>
  <c r="U80" i="3"/>
  <c r="U82" i="3"/>
  <c r="U81" i="3"/>
  <c r="ID51" i="3"/>
  <c r="HW80" i="3"/>
  <c r="HW82" i="3"/>
  <c r="HW81" i="3"/>
  <c r="ES36" i="3"/>
  <c r="EO128" i="3"/>
  <c r="EO127" i="3"/>
  <c r="EO129" i="3"/>
  <c r="EO82" i="3"/>
  <c r="EO80" i="3"/>
  <c r="EO81" i="3"/>
  <c r="EO34" i="3"/>
  <c r="DH129" i="3"/>
  <c r="DH127" i="3"/>
  <c r="DH128" i="3"/>
  <c r="JR36" i="3"/>
  <c r="JR51" i="3"/>
  <c r="FQ36" i="3"/>
  <c r="FQ98" i="3"/>
  <c r="BT82" i="3"/>
  <c r="BT80" i="3"/>
  <c r="BT81" i="3"/>
  <c r="AS83" i="3"/>
  <c r="AS33" i="3"/>
  <c r="FK33" i="3"/>
  <c r="FK130" i="3"/>
  <c r="CJ33" i="3"/>
  <c r="CJ83" i="3"/>
  <c r="ET36" i="3"/>
  <c r="ET98" i="3"/>
  <c r="JD127" i="3"/>
  <c r="JD129" i="3"/>
  <c r="JD128" i="3"/>
  <c r="BX130" i="3"/>
  <c r="BX98" i="3"/>
  <c r="BX33" i="3"/>
  <c r="K1" i="31"/>
  <c r="J2" i="31"/>
  <c r="BK83" i="3"/>
  <c r="BK33" i="3"/>
  <c r="JS130" i="3"/>
  <c r="HW127" i="3"/>
  <c r="HW129" i="3"/>
  <c r="HW128" i="3"/>
  <c r="EG130" i="3"/>
  <c r="EG33" i="3"/>
  <c r="JD80" i="3"/>
  <c r="JD81" i="3"/>
  <c r="JD82" i="3"/>
  <c r="FZ36" i="3"/>
  <c r="FU33" i="3"/>
  <c r="FU130" i="3"/>
  <c r="GP130" i="3"/>
  <c r="GP98" i="3"/>
  <c r="GK33" i="3"/>
  <c r="GK83" i="3"/>
  <c r="EB83" i="3"/>
  <c r="EB33" i="3"/>
  <c r="BT129" i="3"/>
  <c r="BT128" i="3"/>
  <c r="BT127" i="3"/>
  <c r="DG129" i="3"/>
  <c r="DG127" i="3"/>
  <c r="DG128" i="3"/>
  <c r="AG83" i="3"/>
  <c r="AG33" i="3"/>
  <c r="J127" i="3"/>
  <c r="J128" i="3"/>
  <c r="J129" i="3"/>
  <c r="DH80" i="3"/>
  <c r="DH81" i="3"/>
  <c r="DH82" i="3"/>
  <c r="AU130" i="3"/>
  <c r="AL51" i="3"/>
  <c r="AL36" i="3"/>
  <c r="JC33" i="3"/>
  <c r="JC83" i="3"/>
  <c r="BF83" i="3"/>
  <c r="BF33" i="3"/>
  <c r="AI129" i="3"/>
  <c r="AI127" i="3"/>
  <c r="AI128" i="3"/>
  <c r="GT130" i="3"/>
  <c r="GT33" i="3"/>
  <c r="BH128" i="3"/>
  <c r="BH127" i="3"/>
  <c r="BH129" i="3"/>
  <c r="Y80" i="3"/>
  <c r="Y82" i="3"/>
  <c r="Y35" i="3"/>
  <c r="Y81" i="3"/>
  <c r="Y34" i="3"/>
  <c r="GR127" i="3"/>
  <c r="GR128" i="3"/>
  <c r="GR129" i="3"/>
  <c r="HV80" i="3"/>
  <c r="HV82" i="3"/>
  <c r="HV81" i="3"/>
  <c r="HY51" i="3"/>
  <c r="HY36" i="3"/>
  <c r="FC80" i="3"/>
  <c r="FC82" i="3"/>
  <c r="FC81" i="3"/>
  <c r="CB36" i="3"/>
  <c r="HO51" i="3"/>
  <c r="HO36" i="3"/>
  <c r="EN83" i="3"/>
  <c r="EN33" i="3"/>
  <c r="CY36" i="3"/>
  <c r="FB51" i="3"/>
  <c r="FB36" i="3"/>
  <c r="DC83" i="3"/>
  <c r="DC33" i="3"/>
  <c r="BE33" i="3"/>
  <c r="BE83" i="3"/>
  <c r="AT51" i="3"/>
  <c r="AT36" i="3"/>
  <c r="AT3" i="3"/>
  <c r="AS22" i="1"/>
  <c r="AS27" i="1"/>
  <c r="BA36" i="3"/>
  <c r="FD36" i="3"/>
  <c r="D79" i="3"/>
  <c r="D126" i="3"/>
  <c r="V80" i="3"/>
  <c r="V82" i="3"/>
  <c r="V81" i="3"/>
  <c r="FG36" i="3"/>
  <c r="FG51" i="3"/>
  <c r="JY98" i="3"/>
  <c r="JY36" i="3"/>
  <c r="JY3" i="3"/>
  <c r="JX22" i="1"/>
  <c r="JX27" i="1"/>
  <c r="JX29" i="1"/>
  <c r="EX33" i="3"/>
  <c r="EX83" i="3"/>
  <c r="Q33" i="3"/>
  <c r="Q83" i="3"/>
  <c r="ER83" i="3"/>
  <c r="AI82" i="3"/>
  <c r="AI81" i="3"/>
  <c r="AI80" i="3"/>
  <c r="GL130" i="3"/>
  <c r="GL33" i="3"/>
  <c r="BK130" i="3"/>
  <c r="BQ127" i="3"/>
  <c r="BQ128" i="3"/>
  <c r="BQ129" i="3"/>
  <c r="GF129" i="3"/>
  <c r="GF127" i="3"/>
  <c r="GF128" i="3"/>
  <c r="GS128" i="3"/>
  <c r="GS129" i="3"/>
  <c r="GS127" i="3"/>
  <c r="GS130" i="3"/>
  <c r="GS98" i="3"/>
  <c r="JK129" i="3"/>
  <c r="JK127" i="3"/>
  <c r="JK128" i="3"/>
  <c r="CH80" i="3"/>
  <c r="CH81" i="3"/>
  <c r="CH82" i="3"/>
  <c r="HV128" i="3"/>
  <c r="HV127" i="3"/>
  <c r="HV129" i="3"/>
  <c r="AA98" i="3"/>
  <c r="AA36" i="3"/>
  <c r="FC127" i="3"/>
  <c r="FC128" i="3"/>
  <c r="FC129" i="3"/>
  <c r="HJ51" i="3"/>
  <c r="HS51" i="3"/>
  <c r="HS36" i="3"/>
  <c r="AF51" i="3"/>
  <c r="HO34" i="3"/>
  <c r="AL33" i="3"/>
  <c r="FV34" i="3"/>
  <c r="IM83" i="3"/>
  <c r="IM33" i="3"/>
  <c r="FO83" i="3"/>
  <c r="FO33" i="3"/>
  <c r="GC34" i="3"/>
  <c r="GC130" i="3"/>
  <c r="FT33" i="3"/>
  <c r="FT83" i="3"/>
  <c r="HK33" i="3"/>
  <c r="HK83" i="3"/>
  <c r="ID127" i="3"/>
  <c r="ID128" i="3"/>
  <c r="ID34" i="3"/>
  <c r="ID129" i="3"/>
  <c r="ID35" i="3"/>
  <c r="CA127" i="3"/>
  <c r="CA128" i="3"/>
  <c r="CA129" i="3"/>
  <c r="F83" i="3"/>
  <c r="F33" i="3"/>
  <c r="IG128" i="3"/>
  <c r="IG127" i="3"/>
  <c r="IG129" i="3"/>
  <c r="GW51" i="3"/>
  <c r="GW36" i="3"/>
  <c r="GW3" i="3"/>
  <c r="GV22" i="1"/>
  <c r="GV27" i="1"/>
  <c r="IA127" i="3"/>
  <c r="IA128" i="3"/>
  <c r="IA34" i="3"/>
  <c r="IA129" i="3"/>
  <c r="IA35" i="3"/>
  <c r="DZ130" i="3"/>
  <c r="DZ98" i="3"/>
  <c r="DN82" i="3"/>
  <c r="DN80" i="3"/>
  <c r="DN81" i="3"/>
  <c r="HZ36" i="3"/>
  <c r="HZ3" i="3"/>
  <c r="HY22" i="1"/>
  <c r="HY27" i="1"/>
  <c r="HZ51" i="3"/>
  <c r="AW80" i="3"/>
  <c r="AW81" i="3"/>
  <c r="AW34" i="3"/>
  <c r="AW82" i="3"/>
  <c r="AW35" i="3"/>
  <c r="IG81" i="3"/>
  <c r="IG82" i="3"/>
  <c r="IG80" i="3"/>
  <c r="L128" i="3"/>
  <c r="L127" i="3"/>
  <c r="L129" i="3"/>
  <c r="AM36" i="3"/>
  <c r="CT80" i="3"/>
  <c r="CT81" i="3"/>
  <c r="CT34" i="3"/>
  <c r="CT82" i="3"/>
  <c r="CT35" i="3"/>
  <c r="O33" i="3"/>
  <c r="O130" i="3"/>
  <c r="O98" i="3"/>
  <c r="BG129" i="3"/>
  <c r="BG128" i="3"/>
  <c r="BG127" i="3"/>
  <c r="BQ80" i="3"/>
  <c r="BQ81" i="3"/>
  <c r="BQ82" i="3"/>
  <c r="BQ35" i="3"/>
  <c r="GF80" i="3"/>
  <c r="GF81" i="3"/>
  <c r="GF82" i="3"/>
  <c r="GS82" i="3"/>
  <c r="GS81" i="3"/>
  <c r="GS80" i="3"/>
  <c r="JK82" i="3"/>
  <c r="JK35" i="3"/>
  <c r="JK80" i="3"/>
  <c r="JK81" i="3"/>
  <c r="JK34" i="3"/>
  <c r="CH127" i="3"/>
  <c r="CH128" i="3"/>
  <c r="CH129" i="3"/>
  <c r="JX82" i="3"/>
  <c r="JX81" i="3"/>
  <c r="JX80" i="3"/>
  <c r="HB83" i="3"/>
  <c r="HB33" i="3"/>
  <c r="FV33" i="3"/>
  <c r="FV83" i="3"/>
  <c r="EF83" i="3"/>
  <c r="EF33" i="3"/>
  <c r="AG130" i="3"/>
  <c r="EM127" i="3"/>
  <c r="EM129" i="3"/>
  <c r="EM128" i="3"/>
  <c r="BG80" i="3"/>
  <c r="BG81" i="3"/>
  <c r="BG82" i="3"/>
  <c r="AE33" i="3"/>
  <c r="AE83" i="3"/>
  <c r="DZ33" i="3"/>
  <c r="DZ83" i="3"/>
  <c r="GP33" i="3"/>
  <c r="JX127" i="3"/>
  <c r="JX128" i="3"/>
  <c r="JX129" i="3"/>
  <c r="IK51" i="3"/>
  <c r="IK130" i="3"/>
  <c r="IB83" i="3"/>
  <c r="IB33" i="3"/>
  <c r="CS82" i="3"/>
  <c r="CS80" i="3"/>
  <c r="CS81" i="3"/>
  <c r="S36" i="3"/>
  <c r="HT33" i="3"/>
  <c r="HT130" i="3"/>
  <c r="GA130" i="3"/>
  <c r="GA33" i="3"/>
  <c r="BI34" i="3"/>
  <c r="BI83" i="3"/>
  <c r="CS129" i="3"/>
  <c r="CS128" i="3"/>
  <c r="CS127" i="3"/>
  <c r="CS130" i="3"/>
  <c r="CS98" i="3"/>
  <c r="LF127" i="3"/>
  <c r="LF128" i="3"/>
  <c r="LF34" i="3"/>
  <c r="L80" i="3"/>
  <c r="L81" i="3"/>
  <c r="L82" i="3"/>
  <c r="F130" i="3"/>
  <c r="BB33" i="3"/>
  <c r="BB83" i="3"/>
  <c r="DX129" i="3"/>
  <c r="DX127" i="3"/>
  <c r="DX128" i="3"/>
  <c r="AO36" i="3"/>
  <c r="AJ129" i="3"/>
  <c r="AJ127" i="3"/>
  <c r="AJ128" i="3"/>
  <c r="DU130" i="3"/>
  <c r="DU33" i="3"/>
  <c r="IH80" i="3"/>
  <c r="IH81" i="3"/>
  <c r="IH82" i="3"/>
  <c r="EK130" i="3"/>
  <c r="BY128" i="3"/>
  <c r="BY129" i="3"/>
  <c r="BY127" i="3"/>
  <c r="AC36" i="3"/>
  <c r="DR83" i="3"/>
  <c r="DR33" i="3"/>
  <c r="IC51" i="3"/>
  <c r="EB130" i="3"/>
  <c r="HJ130" i="3"/>
  <c r="HJ98" i="3"/>
  <c r="HJ33" i="3"/>
  <c r="HF36" i="3"/>
  <c r="HF3" i="3"/>
  <c r="HE22" i="1"/>
  <c r="HE27" i="1"/>
  <c r="HF51" i="3"/>
  <c r="EW81" i="3"/>
  <c r="EW80" i="3"/>
  <c r="EW82" i="3"/>
  <c r="DT83" i="3"/>
  <c r="DT33" i="3"/>
  <c r="I80" i="3"/>
  <c r="I82" i="3"/>
  <c r="I81" i="3"/>
  <c r="IN129" i="3"/>
  <c r="IN128" i="3"/>
  <c r="IN127" i="3"/>
  <c r="IN130" i="3"/>
  <c r="FA128" i="3"/>
  <c r="FA127" i="3"/>
  <c r="FA129" i="3"/>
  <c r="AH82" i="3"/>
  <c r="AH80" i="3"/>
  <c r="AH81" i="3"/>
  <c r="X127" i="3"/>
  <c r="X129" i="3"/>
  <c r="X128" i="3"/>
  <c r="AV81" i="3"/>
  <c r="AV80" i="3"/>
  <c r="AV82" i="3"/>
  <c r="Y130" i="3"/>
  <c r="Y98" i="3"/>
  <c r="HD83" i="3"/>
  <c r="HD33" i="3"/>
  <c r="KB33" i="3"/>
  <c r="KB83" i="3"/>
  <c r="HC80" i="3"/>
  <c r="HC81" i="3"/>
  <c r="HC82" i="3"/>
  <c r="IJ33" i="3"/>
  <c r="IJ130" i="3"/>
  <c r="IO129" i="3"/>
  <c r="IO127" i="3"/>
  <c r="IO128" i="3"/>
  <c r="HU81" i="3"/>
  <c r="HU80" i="3"/>
  <c r="HU82" i="3"/>
  <c r="FM81" i="3"/>
  <c r="FM80" i="3"/>
  <c r="FM82" i="3"/>
  <c r="JV81" i="3"/>
  <c r="JV34" i="3"/>
  <c r="JV80" i="3"/>
  <c r="JV82" i="3"/>
  <c r="JV35" i="3"/>
  <c r="JI36" i="3"/>
  <c r="JI3" i="3"/>
  <c r="JH22" i="1"/>
  <c r="JH27" i="1"/>
  <c r="JH29" i="1"/>
  <c r="EW128" i="3"/>
  <c r="EW127" i="3"/>
  <c r="EW129" i="3"/>
  <c r="I127" i="3"/>
  <c r="I129" i="3"/>
  <c r="H114" i="31"/>
  <c r="H117" i="31"/>
  <c r="I128" i="3"/>
  <c r="IN80" i="3"/>
  <c r="IN81" i="3"/>
  <c r="IN34" i="3"/>
  <c r="IN82" i="3"/>
  <c r="FA81" i="3"/>
  <c r="FA34" i="3"/>
  <c r="FA82" i="3"/>
  <c r="FA35" i="3"/>
  <c r="FA80" i="3"/>
  <c r="X82" i="3"/>
  <c r="X35" i="3"/>
  <c r="X81" i="3"/>
  <c r="X34" i="3"/>
  <c r="X80" i="3"/>
  <c r="AV129" i="3"/>
  <c r="AV127" i="3"/>
  <c r="AV128" i="3"/>
  <c r="BH81" i="3"/>
  <c r="BH34" i="3"/>
  <c r="BH82" i="3"/>
  <c r="BH35" i="3"/>
  <c r="BH80" i="3"/>
  <c r="IC130" i="3"/>
  <c r="IC34" i="3"/>
  <c r="GR82" i="3"/>
  <c r="GR81" i="3"/>
  <c r="GR34" i="3"/>
  <c r="GR80" i="3"/>
  <c r="CD83" i="3"/>
  <c r="CD33" i="3"/>
  <c r="FM129" i="3"/>
  <c r="FM128" i="3"/>
  <c r="FM127" i="3"/>
  <c r="FM130" i="3"/>
  <c r="GE33" i="3"/>
  <c r="GE83" i="3"/>
  <c r="AY36" i="3"/>
  <c r="AY51" i="3"/>
  <c r="IL35" i="3"/>
  <c r="DE36" i="3"/>
  <c r="DE3" i="3"/>
  <c r="DD22" i="1"/>
  <c r="DD27" i="1"/>
  <c r="EM81" i="3"/>
  <c r="EM80" i="3"/>
  <c r="EM82" i="3"/>
  <c r="BP83" i="3"/>
  <c r="BP33" i="3"/>
  <c r="BD130" i="3"/>
  <c r="BD98" i="3"/>
  <c r="ER130" i="3"/>
  <c r="ER33" i="3"/>
  <c r="CG35" i="3"/>
  <c r="DZ35" i="3"/>
  <c r="HQ82" i="3"/>
  <c r="HQ81" i="3"/>
  <c r="HQ80" i="3"/>
  <c r="JU80" i="3"/>
  <c r="JU81" i="3"/>
  <c r="JU82" i="3"/>
  <c r="HB34" i="3"/>
  <c r="BR51" i="3"/>
  <c r="DP129" i="3"/>
  <c r="DP127" i="3"/>
  <c r="DP128" i="3"/>
  <c r="FY80" i="3"/>
  <c r="FY81" i="3"/>
  <c r="FY82" i="3"/>
  <c r="R130" i="3"/>
  <c r="R36" i="3"/>
  <c r="DQ36" i="3"/>
  <c r="DQ3" i="3"/>
  <c r="DP22" i="1"/>
  <c r="DP27" i="1"/>
  <c r="DQ51" i="3"/>
  <c r="JZ36" i="3"/>
  <c r="JZ3" i="3"/>
  <c r="JY22" i="1"/>
  <c r="JY27" i="1"/>
  <c r="JY29" i="1"/>
  <c r="P35" i="3"/>
  <c r="P83" i="3"/>
  <c r="DY81" i="3"/>
  <c r="DY80" i="3"/>
  <c r="DY82" i="3"/>
  <c r="AH128" i="3"/>
  <c r="AH127" i="3"/>
  <c r="AH129" i="3"/>
  <c r="AJ80" i="3"/>
  <c r="AJ82" i="3"/>
  <c r="AJ81" i="3"/>
  <c r="AJ34" i="3"/>
  <c r="EX35" i="3"/>
  <c r="HC127" i="3"/>
  <c r="HC128" i="3"/>
  <c r="HC129" i="3"/>
  <c r="HX83" i="3"/>
  <c r="HX33" i="3"/>
  <c r="GG130" i="3"/>
  <c r="IO82" i="3"/>
  <c r="IO80" i="3"/>
  <c r="IO81" i="3"/>
  <c r="IO34" i="3"/>
  <c r="HU128" i="3"/>
  <c r="HU129" i="3"/>
  <c r="HU127" i="3"/>
  <c r="HU130" i="3"/>
  <c r="BY81" i="3"/>
  <c r="BY82" i="3"/>
  <c r="BY80" i="3"/>
  <c r="GH98" i="3"/>
  <c r="GH36" i="3"/>
  <c r="LF129" i="3"/>
  <c r="LF35" i="3"/>
  <c r="CK129" i="3"/>
  <c r="CK128" i="3"/>
  <c r="CK127" i="3"/>
  <c r="GZ127" i="3"/>
  <c r="GZ128" i="3"/>
  <c r="GZ129" i="3"/>
  <c r="FP81" i="3"/>
  <c r="FP80" i="3"/>
  <c r="FP82" i="3"/>
  <c r="EI80" i="3"/>
  <c r="EI82" i="3"/>
  <c r="EI81" i="3"/>
  <c r="GJ80" i="3"/>
  <c r="GJ82" i="3"/>
  <c r="GJ81" i="3"/>
  <c r="CZ130" i="3"/>
  <c r="CZ33" i="3"/>
  <c r="EJ83" i="3"/>
  <c r="EJ33" i="3"/>
  <c r="AU51" i="3"/>
  <c r="HN33" i="3"/>
  <c r="HN83" i="3"/>
  <c r="N33" i="3"/>
  <c r="N83" i="3"/>
  <c r="C33" i="3"/>
  <c r="C83" i="3"/>
  <c r="F106" i="31"/>
  <c r="HP82" i="3"/>
  <c r="HP80" i="3"/>
  <c r="HP81" i="3"/>
  <c r="G51" i="3"/>
  <c r="G36" i="3"/>
  <c r="G3" i="3"/>
  <c r="F22" i="1"/>
  <c r="F27" i="1"/>
  <c r="GD36" i="3"/>
  <c r="AC33" i="3"/>
  <c r="JQ36" i="3"/>
  <c r="JL80" i="3"/>
  <c r="JL81" i="3"/>
  <c r="JL82" i="3"/>
  <c r="BN33" i="3"/>
  <c r="BN130" i="3"/>
  <c r="FN130" i="3"/>
  <c r="FN98" i="3"/>
  <c r="BZ33" i="3"/>
  <c r="BZ83" i="3"/>
  <c r="BC33" i="3"/>
  <c r="BC83" i="3"/>
  <c r="H127" i="3"/>
  <c r="H129" i="3"/>
  <c r="G114" i="31"/>
  <c r="G117" i="31"/>
  <c r="H128" i="3"/>
  <c r="JO82" i="3"/>
  <c r="JO35" i="3"/>
  <c r="JO80" i="3"/>
  <c r="JO81" i="3"/>
  <c r="JO34" i="3"/>
  <c r="DG80" i="3"/>
  <c r="DG82" i="3"/>
  <c r="DG81" i="3"/>
  <c r="DG34" i="3"/>
  <c r="J80" i="3"/>
  <c r="J82" i="3"/>
  <c r="J81" i="3"/>
  <c r="EK33" i="3"/>
  <c r="EK83" i="3"/>
  <c r="EY130" i="3"/>
  <c r="EY33" i="3"/>
  <c r="DN127" i="3"/>
  <c r="DN129" i="3"/>
  <c r="DN128" i="3"/>
  <c r="BA33" i="3"/>
  <c r="BV36" i="3"/>
  <c r="BD83" i="3"/>
  <c r="BD33" i="3"/>
  <c r="E79" i="3"/>
  <c r="E126" i="3"/>
  <c r="V128" i="3"/>
  <c r="V129" i="3"/>
  <c r="V127" i="3"/>
  <c r="V130" i="3"/>
  <c r="V98" i="3"/>
  <c r="EQ36" i="3"/>
  <c r="EQ3" i="3"/>
  <c r="EP22" i="1"/>
  <c r="EP27" i="1"/>
  <c r="EQ51" i="3"/>
  <c r="FS51" i="3"/>
  <c r="FS36" i="3"/>
  <c r="FS3" i="3"/>
  <c r="FR22" i="1"/>
  <c r="FR27" i="1"/>
  <c r="GY51" i="3"/>
  <c r="GY36" i="3"/>
  <c r="JT83" i="3"/>
  <c r="JT33" i="3"/>
  <c r="CA82" i="3"/>
  <c r="CA35" i="3"/>
  <c r="CA80" i="3"/>
  <c r="CA81" i="3"/>
  <c r="CA34" i="3"/>
  <c r="DW130" i="3"/>
  <c r="DW98" i="3"/>
  <c r="FF34" i="3"/>
  <c r="IL36" i="3"/>
  <c r="IL51" i="3"/>
  <c r="EE51" i="3"/>
  <c r="DX81" i="3"/>
  <c r="DX80" i="3"/>
  <c r="DX82" i="3"/>
  <c r="DB36" i="3"/>
  <c r="EX34" i="3"/>
  <c r="IH128" i="3"/>
  <c r="IH129" i="3"/>
  <c r="IH127" i="3"/>
  <c r="CC33" i="3"/>
  <c r="CC83" i="3"/>
  <c r="EA36" i="3"/>
  <c r="EA3" i="3"/>
  <c r="DZ22" i="1"/>
  <c r="DZ27" i="1"/>
  <c r="EA51" i="3"/>
  <c r="DY128" i="3"/>
  <c r="DY127" i="3"/>
  <c r="DY129" i="3"/>
  <c r="EP36" i="3"/>
  <c r="EP3" i="3"/>
  <c r="EO22" i="1"/>
  <c r="EO27" i="1"/>
  <c r="EP51" i="3"/>
  <c r="CK82" i="3"/>
  <c r="CK35" i="3"/>
  <c r="CK81" i="3"/>
  <c r="CK34" i="3"/>
  <c r="CK80" i="3"/>
  <c r="CO83" i="3"/>
  <c r="CO33" i="3"/>
  <c r="EI129" i="3"/>
  <c r="EI127" i="3"/>
  <c r="EI128" i="3"/>
  <c r="GJ128" i="3"/>
  <c r="GJ127" i="3"/>
  <c r="GJ129" i="3"/>
  <c r="AU33" i="3"/>
  <c r="HN35" i="3"/>
  <c r="FH33" i="3"/>
  <c r="FH130" i="3"/>
  <c r="BX51" i="3"/>
  <c r="BX36" i="3"/>
  <c r="BX3" i="3"/>
  <c r="BW22" i="1"/>
  <c r="BW27" i="1"/>
  <c r="C35" i="3"/>
  <c r="EH35" i="3"/>
  <c r="HA127" i="3"/>
  <c r="HA128" i="3"/>
  <c r="HA129" i="3"/>
  <c r="JW80" i="3"/>
  <c r="JW81" i="3"/>
  <c r="JW82" i="3"/>
  <c r="JL129" i="3"/>
  <c r="JL128" i="3"/>
  <c r="JL127" i="3"/>
  <c r="AR33" i="3"/>
  <c r="AR83" i="3"/>
  <c r="EV36" i="3"/>
  <c r="EV51" i="3"/>
  <c r="JQ34" i="3"/>
  <c r="H81" i="3"/>
  <c r="H80" i="3"/>
  <c r="H82" i="3"/>
  <c r="AN36" i="3"/>
  <c r="JS33" i="3"/>
  <c r="GZ82" i="3"/>
  <c r="GZ35" i="3"/>
  <c r="GZ80" i="3"/>
  <c r="GZ81" i="3"/>
  <c r="GZ34" i="3"/>
  <c r="FP128" i="3"/>
  <c r="FP129" i="3"/>
  <c r="FP127" i="3"/>
  <c r="FP130" i="3"/>
  <c r="FP98" i="3"/>
  <c r="GN130" i="3"/>
  <c r="GN33" i="3"/>
  <c r="FN51" i="3"/>
  <c r="CI130" i="3"/>
  <c r="CI33" i="3"/>
  <c r="CG33" i="3"/>
  <c r="CG83" i="3"/>
  <c r="C34" i="3"/>
  <c r="BR33" i="3"/>
  <c r="BR130" i="3"/>
  <c r="BR98" i="3"/>
  <c r="HQ127" i="3"/>
  <c r="HQ129" i="3"/>
  <c r="HQ128" i="3"/>
  <c r="HP127" i="3"/>
  <c r="HP128" i="3"/>
  <c r="HP129" i="3"/>
  <c r="FI36" i="3"/>
  <c r="JU127" i="3"/>
  <c r="JU129" i="3"/>
  <c r="JU128" i="3"/>
  <c r="DP82" i="3"/>
  <c r="DP81" i="3"/>
  <c r="DP80" i="3"/>
  <c r="FY127" i="3"/>
  <c r="FY128" i="3"/>
  <c r="FY129" i="3"/>
  <c r="T98" i="3"/>
  <c r="T36" i="3"/>
  <c r="FX36" i="3"/>
  <c r="DM36" i="3"/>
  <c r="DM3" i="3"/>
  <c r="DL22" i="1"/>
  <c r="DL27" i="1"/>
  <c r="DM51" i="3"/>
  <c r="U129" i="3"/>
  <c r="U128" i="3"/>
  <c r="U127" i="3"/>
  <c r="U130" i="3"/>
  <c r="U98" i="3"/>
  <c r="AF130" i="3"/>
  <c r="AF98" i="3"/>
  <c r="EU98" i="3"/>
  <c r="EU36" i="3"/>
  <c r="O51" i="3"/>
  <c r="EH83" i="3"/>
  <c r="EH33" i="3"/>
  <c r="HA80" i="3"/>
  <c r="HA81" i="3"/>
  <c r="HA82" i="3"/>
  <c r="JW127" i="3"/>
  <c r="JW128" i="3"/>
  <c r="JW129" i="3"/>
  <c r="FN33" i="3"/>
  <c r="IF36" i="3"/>
  <c r="EE130" i="3"/>
  <c r="EE36" i="3"/>
  <c r="EE3" i="3"/>
  <c r="ED22" i="1"/>
  <c r="ED27" i="1"/>
  <c r="EB35" i="3"/>
  <c r="JS36" i="3"/>
  <c r="JS3" i="3"/>
  <c r="JR22" i="1"/>
  <c r="JR27" i="1"/>
  <c r="JR29" i="1"/>
  <c r="LP5" i="2"/>
  <c r="LQ32" i="3"/>
  <c r="EJ11" i="6"/>
  <c r="EJ14" i="6"/>
  <c r="AW11" i="1"/>
  <c r="BX11" i="1"/>
  <c r="FK11" i="6"/>
  <c r="FK14" i="6"/>
  <c r="FA11" i="1"/>
  <c r="IN11" i="6"/>
  <c r="IN14" i="6"/>
  <c r="EM11" i="6"/>
  <c r="EM14" i="6"/>
  <c r="KX8" i="1"/>
  <c r="DY11" i="1"/>
  <c r="HL14" i="6"/>
  <c r="LM5" i="2"/>
  <c r="DP11" i="6"/>
  <c r="DP14" i="6"/>
  <c r="AC11" i="1"/>
  <c r="LN5" i="2"/>
  <c r="MN11" i="1"/>
  <c r="AK11" i="1"/>
  <c r="DX14" i="6"/>
  <c r="LH5" i="2"/>
  <c r="GT11" i="6"/>
  <c r="GT14" i="6"/>
  <c r="DC14" i="6"/>
  <c r="P11" i="1"/>
  <c r="LP126" i="3"/>
  <c r="LP79" i="3"/>
  <c r="AJ11" i="1"/>
  <c r="DW11" i="6"/>
  <c r="DW14" i="6"/>
  <c r="LG5" i="2"/>
  <c r="LI5" i="2"/>
  <c r="Y11" i="1"/>
  <c r="LJ5" i="2"/>
  <c r="LK32" i="3"/>
  <c r="MW5" i="2"/>
  <c r="MX32" i="3"/>
  <c r="MX79" i="3"/>
  <c r="MX81" i="3"/>
  <c r="MT11" i="1"/>
  <c r="LA8" i="1"/>
  <c r="FM11" i="6"/>
  <c r="FM14" i="6"/>
  <c r="FR11" i="6"/>
  <c r="FR14" i="6"/>
  <c r="DX11" i="1"/>
  <c r="LK5" i="2"/>
  <c r="LL32" i="3"/>
  <c r="CV10" i="1"/>
  <c r="ML11" i="1"/>
  <c r="M11" i="1"/>
  <c r="FQ11" i="6"/>
  <c r="FQ14" i="6"/>
  <c r="CD11" i="1"/>
  <c r="CX11" i="1"/>
  <c r="HB11" i="6"/>
  <c r="HB14" i="6"/>
  <c r="LF5" i="2"/>
  <c r="BN11" i="1"/>
  <c r="FD11" i="1"/>
  <c r="LF83" i="3"/>
  <c r="LG104" i="3"/>
  <c r="LH67" i="3"/>
  <c r="LH114" i="3"/>
  <c r="LG17" i="4"/>
  <c r="LG57" i="3"/>
  <c r="LG6" i="3"/>
  <c r="LH62" i="3"/>
  <c r="LH15" i="3"/>
  <c r="LH54" i="3"/>
  <c r="LH53" i="3"/>
  <c r="LH55" i="3"/>
  <c r="LH60" i="3"/>
  <c r="LH56" i="3"/>
  <c r="LG44" i="3"/>
  <c r="LG48" i="3"/>
  <c r="LG95" i="3"/>
  <c r="LG13" i="3"/>
  <c r="LG9" i="3"/>
  <c r="LG7" i="3"/>
  <c r="LH105" i="3"/>
  <c r="LH106" i="3"/>
  <c r="LG15" i="3"/>
  <c r="LG105" i="3"/>
  <c r="LG8" i="3"/>
  <c r="LG106" i="3"/>
  <c r="LG116" i="3"/>
  <c r="LG117" i="3"/>
  <c r="LG23" i="3"/>
  <c r="LG77" i="3"/>
  <c r="LC18" i="1"/>
  <c r="LC16" i="1"/>
  <c r="LC15" i="1"/>
  <c r="LC19" i="1"/>
  <c r="LD5" i="1"/>
  <c r="LC17" i="1"/>
  <c r="AH1" i="53"/>
  <c r="GJ35" i="3"/>
  <c r="EI34" i="3"/>
  <c r="EI35" i="3"/>
  <c r="DY34" i="3"/>
  <c r="FY35" i="3"/>
  <c r="IC98" i="3"/>
  <c r="IC36" i="3"/>
  <c r="IH35" i="3"/>
  <c r="DS3" i="3"/>
  <c r="DR22" i="1"/>
  <c r="DR27" i="1"/>
  <c r="AX3" i="3"/>
  <c r="AW22" i="1"/>
  <c r="AW27" i="1"/>
  <c r="BM3" i="3"/>
  <c r="BL22" i="1"/>
  <c r="BL27" i="1"/>
  <c r="KD3" i="3"/>
  <c r="KC22" i="1"/>
  <c r="KC27" i="1"/>
  <c r="KC29" i="1"/>
  <c r="KI3" i="3"/>
  <c r="KH22" i="1"/>
  <c r="KH27" i="1"/>
  <c r="KH29" i="1"/>
  <c r="KV3" i="3"/>
  <c r="KU22" i="1"/>
  <c r="KU27" i="1"/>
  <c r="KU29" i="1"/>
  <c r="FR3" i="3"/>
  <c r="FQ22" i="1"/>
  <c r="FQ27" i="1"/>
  <c r="JH3" i="3"/>
  <c r="JG22" i="1"/>
  <c r="JG27" i="1"/>
  <c r="JG29" i="1"/>
  <c r="KF3" i="3"/>
  <c r="KE22" i="1"/>
  <c r="KE27" i="1"/>
  <c r="KE29" i="1"/>
  <c r="KR3" i="3"/>
  <c r="KQ22" i="1"/>
  <c r="KQ27" i="1"/>
  <c r="KQ29" i="1"/>
  <c r="LI105" i="3"/>
  <c r="LI106" i="3"/>
  <c r="LI111" i="3"/>
  <c r="LI12" i="3"/>
  <c r="LI11" i="3"/>
  <c r="LI17" i="3"/>
  <c r="LG58" i="3"/>
  <c r="LG59" i="3"/>
  <c r="DV3" i="3"/>
  <c r="DU22" i="1"/>
  <c r="DU27" i="1"/>
  <c r="IL3" i="3"/>
  <c r="IK22" i="1"/>
  <c r="IK27" i="1"/>
  <c r="IK98" i="3"/>
  <c r="CB3" i="3"/>
  <c r="CA22" i="1"/>
  <c r="CA27" i="1"/>
  <c r="JN3" i="3"/>
  <c r="JM22" i="1"/>
  <c r="JM27" i="1"/>
  <c r="JM29" i="1"/>
  <c r="DF3" i="3"/>
  <c r="DE22" i="1"/>
  <c r="DE27" i="1"/>
  <c r="EU3" i="3"/>
  <c r="ET22" i="1"/>
  <c r="ET27" i="1"/>
  <c r="EV3" i="3"/>
  <c r="EU22" i="1"/>
  <c r="EU27" i="1"/>
  <c r="LF64" i="3"/>
  <c r="HO3" i="3"/>
  <c r="HN22" i="1"/>
  <c r="HN27" i="1"/>
  <c r="KK3" i="3"/>
  <c r="KJ22" i="1"/>
  <c r="KJ27" i="1"/>
  <c r="KJ29" i="1"/>
  <c r="ET3" i="3"/>
  <c r="ES22" i="1"/>
  <c r="ES27" i="1"/>
  <c r="EK98" i="3"/>
  <c r="AN51" i="3"/>
  <c r="CQ51" i="3"/>
  <c r="FJ3" i="3"/>
  <c r="FI22" i="1"/>
  <c r="FI27" i="1"/>
  <c r="AO3" i="3"/>
  <c r="AN22" i="1"/>
  <c r="AN27" i="1"/>
  <c r="CF3" i="3"/>
  <c r="CE22" i="1"/>
  <c r="CE27" i="1"/>
  <c r="IR3" i="3"/>
  <c r="IQ22" i="1"/>
  <c r="IQ27" i="1"/>
  <c r="ES3" i="3"/>
  <c r="ER22" i="1"/>
  <c r="ER27" i="1"/>
  <c r="GA98" i="3"/>
  <c r="BK98" i="3"/>
  <c r="EE98" i="3"/>
  <c r="AU98" i="3"/>
  <c r="FU98" i="3"/>
  <c r="KL17" i="3"/>
  <c r="KL3" i="3"/>
  <c r="KK22" i="1"/>
  <c r="KK27" i="1"/>
  <c r="KK29" i="1"/>
  <c r="ER98" i="3"/>
  <c r="GY3" i="3"/>
  <c r="GX22" i="1"/>
  <c r="GX27" i="1"/>
  <c r="FM98" i="3"/>
  <c r="KY3" i="3"/>
  <c r="KX22" i="1"/>
  <c r="KX27" i="1"/>
  <c r="KX29" i="1"/>
  <c r="AL3" i="3"/>
  <c r="AK22" i="1"/>
  <c r="AK27" i="1"/>
  <c r="HU98" i="3"/>
  <c r="EB98" i="3"/>
  <c r="LF17" i="3"/>
  <c r="IY3" i="3"/>
  <c r="IX22" i="1"/>
  <c r="IX27" i="1"/>
  <c r="KO30" i="3"/>
  <c r="KO3" i="3"/>
  <c r="KN22" i="1"/>
  <c r="KN27" i="1"/>
  <c r="KN29" i="1"/>
  <c r="GO30" i="3"/>
  <c r="GO3" i="3"/>
  <c r="GN22" i="1"/>
  <c r="GN27" i="1"/>
  <c r="BA51" i="3"/>
  <c r="HY3" i="3"/>
  <c r="HX22" i="1"/>
  <c r="HX27" i="1"/>
  <c r="DK30" i="3"/>
  <c r="FQ3" i="3"/>
  <c r="FP22" i="1"/>
  <c r="FP27" i="1"/>
  <c r="FW30" i="3"/>
  <c r="FW3" i="3"/>
  <c r="FV22" i="1"/>
  <c r="FV27" i="1"/>
  <c r="EY30" i="3"/>
  <c r="AK30" i="3"/>
  <c r="IP30" i="3"/>
  <c r="JB30" i="3"/>
  <c r="JB3" i="3"/>
  <c r="JA22" i="1"/>
  <c r="JA27" i="1"/>
  <c r="AY3" i="3"/>
  <c r="AX22" i="1"/>
  <c r="AX27" i="1"/>
  <c r="JR3" i="3"/>
  <c r="JQ22" i="1"/>
  <c r="JQ27" i="1"/>
  <c r="JQ29" i="1"/>
  <c r="DK3" i="3"/>
  <c r="DJ22" i="1"/>
  <c r="DJ27" i="1"/>
  <c r="KM30" i="3"/>
  <c r="KM3" i="3"/>
  <c r="KL22" i="1"/>
  <c r="KL27" i="1"/>
  <c r="KL29" i="1"/>
  <c r="M30" i="3"/>
  <c r="M3" i="3"/>
  <c r="L22" i="1"/>
  <c r="L27" i="1"/>
  <c r="FG3" i="3"/>
  <c r="FF22" i="1"/>
  <c r="FF27" i="1"/>
  <c r="IY51" i="3"/>
  <c r="IF3" i="3"/>
  <c r="IE22" i="1"/>
  <c r="IE27" i="1"/>
  <c r="JE30" i="3"/>
  <c r="JE3" i="3"/>
  <c r="JD22" i="1"/>
  <c r="JD27" i="1"/>
  <c r="JD29" i="1"/>
  <c r="FE30" i="3"/>
  <c r="FE3" i="3"/>
  <c r="FD22" i="1"/>
  <c r="FD27" i="1"/>
  <c r="BW30" i="3"/>
  <c r="AM51" i="3"/>
  <c r="CQ30" i="3"/>
  <c r="CQ3" i="3"/>
  <c r="CP22" i="1"/>
  <c r="CP27" i="1"/>
  <c r="HI51" i="3"/>
  <c r="HI30" i="3"/>
  <c r="HI3" i="3"/>
  <c r="HH22" i="1"/>
  <c r="HH27" i="1"/>
  <c r="CL30" i="3"/>
  <c r="CL3" i="3"/>
  <c r="CK22" i="1"/>
  <c r="CK27" i="1"/>
  <c r="FI30" i="3"/>
  <c r="FI3" i="3"/>
  <c r="FH22" i="1"/>
  <c r="FH27" i="1"/>
  <c r="GD3" i="3"/>
  <c r="GC22" i="1"/>
  <c r="GC27" i="1"/>
  <c r="S3" i="3"/>
  <c r="R22" i="1"/>
  <c r="R27" i="1"/>
  <c r="CR30" i="3"/>
  <c r="AN30" i="3"/>
  <c r="AN3" i="3"/>
  <c r="AM22" i="1"/>
  <c r="AM27" i="1"/>
  <c r="BS30" i="3"/>
  <c r="FU51" i="3"/>
  <c r="IC3" i="3"/>
  <c r="IB22" i="1"/>
  <c r="IB27" i="1"/>
  <c r="GC30" i="3"/>
  <c r="GC51" i="3"/>
  <c r="LJ30" i="3"/>
  <c r="LJ3" i="3"/>
  <c r="LI22" i="1"/>
  <c r="LI27" i="1"/>
  <c r="LI29" i="1"/>
  <c r="KZ3" i="3"/>
  <c r="KY22" i="1"/>
  <c r="KY27" i="1"/>
  <c r="KY29" i="1"/>
  <c r="BA3" i="3"/>
  <c r="AZ22" i="1"/>
  <c r="AZ27" i="1"/>
  <c r="AM3" i="3"/>
  <c r="AL22" i="1"/>
  <c r="AL27" i="1"/>
  <c r="FB3" i="3"/>
  <c r="FA22" i="1"/>
  <c r="FA27" i="1"/>
  <c r="AA30" i="3"/>
  <c r="AA3" i="3"/>
  <c r="Z22" i="1"/>
  <c r="Z27" i="1"/>
  <c r="BV3" i="3"/>
  <c r="BU22" i="1"/>
  <c r="BU27" i="1"/>
  <c r="FD30" i="3"/>
  <c r="FD3" i="3"/>
  <c r="FC22" i="1"/>
  <c r="FC27" i="1"/>
  <c r="EG30" i="3"/>
  <c r="AC3" i="3"/>
  <c r="AB22" i="1"/>
  <c r="AB27" i="1"/>
  <c r="HS3" i="3"/>
  <c r="HR22" i="1"/>
  <c r="HR27" i="1"/>
  <c r="CY3" i="3"/>
  <c r="CX22" i="1"/>
  <c r="CX27" i="1"/>
  <c r="FZ3" i="3"/>
  <c r="FY22" i="1"/>
  <c r="FY27" i="1"/>
  <c r="AP30" i="3"/>
  <c r="AP3" i="3"/>
  <c r="AO22" i="1"/>
  <c r="AO27" i="1"/>
  <c r="AB30" i="3"/>
  <c r="AB3" i="3"/>
  <c r="AA22" i="1"/>
  <c r="AA27" i="1"/>
  <c r="CI30" i="3"/>
  <c r="S51" i="3"/>
  <c r="R3" i="3"/>
  <c r="Q22" i="1"/>
  <c r="Q27" i="1"/>
  <c r="GA51" i="3"/>
  <c r="T30" i="3"/>
  <c r="T3" i="3"/>
  <c r="S22" i="1"/>
  <c r="S27" i="1"/>
  <c r="T51" i="3"/>
  <c r="JQ3" i="3"/>
  <c r="JP22" i="1"/>
  <c r="JP27" i="1"/>
  <c r="JP29" i="1"/>
  <c r="BL51" i="3"/>
  <c r="BL30" i="3"/>
  <c r="BL3" i="3"/>
  <c r="BK22" i="1"/>
  <c r="BK27" i="1"/>
  <c r="DB30" i="3"/>
  <c r="DB3" i="3"/>
  <c r="DA22" i="1"/>
  <c r="DA27" i="1"/>
  <c r="FX3" i="3"/>
  <c r="FW22" i="1"/>
  <c r="FW27" i="1"/>
  <c r="H35" i="3"/>
  <c r="GZ130" i="3"/>
  <c r="GZ98" i="3"/>
  <c r="CA130" i="3"/>
  <c r="CA98" i="3"/>
  <c r="I35" i="3"/>
  <c r="BQ34" i="3"/>
  <c r="DH34" i="3"/>
  <c r="EO35" i="3"/>
  <c r="DH35" i="3"/>
  <c r="LH13" i="3"/>
  <c r="EM34" i="3"/>
  <c r="IK36" i="3"/>
  <c r="IK3" i="3"/>
  <c r="IJ22" i="1"/>
  <c r="IJ27" i="1"/>
  <c r="HJ36" i="3"/>
  <c r="HJ3" i="3"/>
  <c r="HI22" i="1"/>
  <c r="HI27" i="1"/>
  <c r="GA36" i="3"/>
  <c r="GA3" i="3"/>
  <c r="FZ22" i="1"/>
  <c r="FZ27" i="1"/>
  <c r="IN98" i="3"/>
  <c r="JK130" i="3"/>
  <c r="JK98" i="3"/>
  <c r="F98" i="3"/>
  <c r="JL130" i="3"/>
  <c r="JL98" i="3"/>
  <c r="AJ35" i="3"/>
  <c r="BG130" i="3"/>
  <c r="BG98" i="3"/>
  <c r="Z98" i="3"/>
  <c r="Z36" i="3"/>
  <c r="Z3" i="3"/>
  <c r="Y22" i="1"/>
  <c r="Y27" i="1"/>
  <c r="L35" i="3"/>
  <c r="JL34" i="3"/>
  <c r="GH3" i="3"/>
  <c r="GG22" i="1"/>
  <c r="GG27" i="1"/>
  <c r="BR36" i="3"/>
  <c r="BR3" i="3"/>
  <c r="BQ22" i="1"/>
  <c r="BQ27" i="1"/>
  <c r="IH34" i="3"/>
  <c r="DN34" i="3"/>
  <c r="DH130" i="3"/>
  <c r="DH98" i="3"/>
  <c r="DX35" i="3"/>
  <c r="AV35" i="3"/>
  <c r="EW35" i="3"/>
  <c r="DX130" i="3"/>
  <c r="DX98" i="3"/>
  <c r="EM130" i="3"/>
  <c r="EM98" i="3"/>
  <c r="DG35" i="3"/>
  <c r="FM35" i="3"/>
  <c r="DN35" i="3"/>
  <c r="JS98" i="3"/>
  <c r="R98" i="3"/>
  <c r="AG98" i="3"/>
  <c r="GR35" i="3"/>
  <c r="GR130" i="3"/>
  <c r="GR98" i="3"/>
  <c r="JW35" i="3"/>
  <c r="JU130" i="3"/>
  <c r="JU98" i="3"/>
  <c r="JW34" i="3"/>
  <c r="DX34" i="3"/>
  <c r="BY35" i="3"/>
  <c r="JU35" i="3"/>
  <c r="LH7" i="3"/>
  <c r="AZ36" i="3"/>
  <c r="GJ34" i="3"/>
  <c r="DY35" i="3"/>
  <c r="JU34" i="3"/>
  <c r="FM34" i="3"/>
  <c r="LH9" i="3"/>
  <c r="LH111" i="3"/>
  <c r="LG124" i="3"/>
  <c r="LG30" i="3"/>
  <c r="LG111" i="3"/>
  <c r="LI64" i="3"/>
  <c r="LI51" i="3"/>
  <c r="LI124" i="3"/>
  <c r="LI98" i="3"/>
  <c r="L33" i="3"/>
  <c r="L83" i="3"/>
  <c r="JL83" i="3"/>
  <c r="JL33" i="3"/>
  <c r="JW83" i="3"/>
  <c r="JW33" i="3"/>
  <c r="DH33" i="3"/>
  <c r="DH83" i="3"/>
  <c r="GF130" i="3"/>
  <c r="GF98" i="3"/>
  <c r="JX35" i="3"/>
  <c r="EN36" i="3"/>
  <c r="EN3" i="3"/>
  <c r="EM22" i="1"/>
  <c r="EM27" i="1"/>
  <c r="EN51" i="3"/>
  <c r="BI36" i="3"/>
  <c r="BI3" i="3"/>
  <c r="BH22" i="1"/>
  <c r="BH27" i="1"/>
  <c r="BI51" i="3"/>
  <c r="JU33" i="3"/>
  <c r="JU83" i="3"/>
  <c r="AE36" i="3"/>
  <c r="AE3" i="3"/>
  <c r="AD22" i="1"/>
  <c r="AD27" i="1"/>
  <c r="AE51" i="3"/>
  <c r="GT98" i="3"/>
  <c r="P36" i="3"/>
  <c r="P3" i="3"/>
  <c r="O22" i="1"/>
  <c r="O27" i="1"/>
  <c r="P51" i="3"/>
  <c r="HU34" i="3"/>
  <c r="AI130" i="3"/>
  <c r="AI98" i="3"/>
  <c r="H34" i="3"/>
  <c r="H130" i="3"/>
  <c r="H98" i="3"/>
  <c r="HP35" i="3"/>
  <c r="FP35" i="3"/>
  <c r="IO83" i="3"/>
  <c r="IO33" i="3"/>
  <c r="HQ35" i="3"/>
  <c r="AH83" i="3"/>
  <c r="AH33" i="3"/>
  <c r="BG34" i="3"/>
  <c r="FO36" i="3"/>
  <c r="FO3" i="3"/>
  <c r="FN22" i="1"/>
  <c r="FN27" i="1"/>
  <c r="GL98" i="3"/>
  <c r="GL36" i="3"/>
  <c r="GL3" i="3"/>
  <c r="GK22" i="1"/>
  <c r="GK27" i="1"/>
  <c r="FC35" i="3"/>
  <c r="AS36" i="3"/>
  <c r="AS3" i="3"/>
  <c r="AR22" i="1"/>
  <c r="AR27" i="1"/>
  <c r="HW35" i="3"/>
  <c r="JW130" i="3"/>
  <c r="JW98" i="3"/>
  <c r="CG51" i="3"/>
  <c r="CG36" i="3"/>
  <c r="CG3" i="3"/>
  <c r="CF22" i="1"/>
  <c r="CF27" i="1"/>
  <c r="DN130" i="3"/>
  <c r="DN98" i="3"/>
  <c r="BC51" i="3"/>
  <c r="BC36" i="3"/>
  <c r="BC3" i="3"/>
  <c r="BB22" i="1"/>
  <c r="BB27" i="1"/>
  <c r="F109" i="31"/>
  <c r="F112" i="31"/>
  <c r="FP83" i="3"/>
  <c r="FP33" i="3"/>
  <c r="IO35" i="3"/>
  <c r="IN35" i="3"/>
  <c r="IO130" i="3"/>
  <c r="IO98" i="3"/>
  <c r="AH35" i="3"/>
  <c r="BG83" i="3"/>
  <c r="BG33" i="3"/>
  <c r="JK83" i="3"/>
  <c r="JK33" i="3"/>
  <c r="AI33" i="3"/>
  <c r="AI83" i="3"/>
  <c r="FC83" i="3"/>
  <c r="FC33" i="3"/>
  <c r="BT130" i="3"/>
  <c r="BT98" i="3"/>
  <c r="HW130" i="3"/>
  <c r="HW98" i="3"/>
  <c r="BT34" i="3"/>
  <c r="HW33" i="3"/>
  <c r="HW83" i="3"/>
  <c r="I33" i="3"/>
  <c r="I83" i="3"/>
  <c r="E128" i="3"/>
  <c r="E129" i="3"/>
  <c r="D114" i="31"/>
  <c r="D117" i="31"/>
  <c r="E127" i="3"/>
  <c r="DT36" i="3"/>
  <c r="DT3" i="3"/>
  <c r="DS22" i="1"/>
  <c r="DS27" i="1"/>
  <c r="AH130" i="3"/>
  <c r="AH98" i="3"/>
  <c r="EW33" i="3"/>
  <c r="EW83" i="3"/>
  <c r="X33" i="3"/>
  <c r="X83" i="3"/>
  <c r="DZ36" i="3"/>
  <c r="DZ3" i="3"/>
  <c r="DY22" i="1"/>
  <c r="DY27" i="1"/>
  <c r="DZ51" i="3"/>
  <c r="FC130" i="3"/>
  <c r="FC98" i="3"/>
  <c r="GE36" i="3"/>
  <c r="DY130" i="3"/>
  <c r="DY98" i="3"/>
  <c r="D129" i="3"/>
  <c r="C114" i="31"/>
  <c r="C117" i="31"/>
  <c r="D113" i="31"/>
  <c r="D128" i="3"/>
  <c r="D127" i="3"/>
  <c r="H83" i="3"/>
  <c r="H33" i="3"/>
  <c r="EI33" i="3"/>
  <c r="EI83" i="3"/>
  <c r="HA35" i="3"/>
  <c r="CC36" i="3"/>
  <c r="CC3" i="3"/>
  <c r="CB22" i="1"/>
  <c r="CB27" i="1"/>
  <c r="JT51" i="3"/>
  <c r="JT36" i="3"/>
  <c r="JT3" i="3"/>
  <c r="JS22" i="1"/>
  <c r="JS27" i="1"/>
  <c r="JS29" i="1"/>
  <c r="C36" i="3"/>
  <c r="C3" i="3"/>
  <c r="B22" i="1"/>
  <c r="B27" i="1"/>
  <c r="C51" i="3"/>
  <c r="FP34" i="3"/>
  <c r="GG98" i="3"/>
  <c r="GG36" i="3"/>
  <c r="GG3" i="3"/>
  <c r="GF22" i="1"/>
  <c r="GF27" i="1"/>
  <c r="IM36" i="3"/>
  <c r="IM3" i="3"/>
  <c r="IL22" i="1"/>
  <c r="IL27" i="1"/>
  <c r="IM51" i="3"/>
  <c r="AI34" i="3"/>
  <c r="BF36" i="3"/>
  <c r="BT83" i="3"/>
  <c r="BT33" i="3"/>
  <c r="CO36" i="3"/>
  <c r="CO3" i="3"/>
  <c r="CN22" i="1"/>
  <c r="CN27" i="1"/>
  <c r="CO51" i="3"/>
  <c r="DP130" i="3"/>
  <c r="DP98" i="3"/>
  <c r="AW83" i="3"/>
  <c r="AW33" i="3"/>
  <c r="CZ36" i="3"/>
  <c r="CZ3" i="3"/>
  <c r="CY22" i="1"/>
  <c r="CY27" i="1"/>
  <c r="CZ98" i="3"/>
  <c r="HK36" i="3"/>
  <c r="HK3" i="3"/>
  <c r="HJ22" i="1"/>
  <c r="HJ27" i="1"/>
  <c r="HK51" i="3"/>
  <c r="AV33" i="3"/>
  <c r="AV83" i="3"/>
  <c r="BH130" i="3"/>
  <c r="BH98" i="3"/>
  <c r="AV34" i="3"/>
  <c r="GP36" i="3"/>
  <c r="V34" i="3"/>
  <c r="V35" i="3"/>
  <c r="AJ130" i="3"/>
  <c r="AJ98" i="3"/>
  <c r="FA83" i="3"/>
  <c r="FA33" i="3"/>
  <c r="BG35" i="3"/>
  <c r="HA34" i="3"/>
  <c r="FY130" i="3"/>
  <c r="FY98" i="3"/>
  <c r="EY36" i="3"/>
  <c r="EY98" i="3"/>
  <c r="BZ36" i="3"/>
  <c r="CD36" i="3"/>
  <c r="CD3" i="3"/>
  <c r="CC22" i="1"/>
  <c r="CC27" i="1"/>
  <c r="IN33" i="3"/>
  <c r="IN83" i="3"/>
  <c r="IJ36" i="3"/>
  <c r="IJ3" i="3"/>
  <c r="II22" i="1"/>
  <c r="II27" i="1"/>
  <c r="IJ98" i="3"/>
  <c r="FA130" i="3"/>
  <c r="FA98" i="3"/>
  <c r="CS34" i="3"/>
  <c r="GS33" i="3"/>
  <c r="GS83" i="3"/>
  <c r="L130" i="3"/>
  <c r="L98" i="3"/>
  <c r="IG130" i="3"/>
  <c r="IG98" i="3"/>
  <c r="CH35" i="3"/>
  <c r="AI35" i="3"/>
  <c r="JC36" i="3"/>
  <c r="JC3" i="3"/>
  <c r="JB22" i="1"/>
  <c r="JB27" i="1"/>
  <c r="BT35" i="3"/>
  <c r="EM83" i="3"/>
  <c r="EM33" i="3"/>
  <c r="LF130" i="3"/>
  <c r="LF98" i="3"/>
  <c r="JX34" i="3"/>
  <c r="HU35" i="3"/>
  <c r="HU83" i="3"/>
  <c r="HU33" i="3"/>
  <c r="EG98" i="3"/>
  <c r="EG36" i="3"/>
  <c r="EG3" i="3"/>
  <c r="EF22" i="1"/>
  <c r="EF27" i="1"/>
  <c r="HQ34" i="3"/>
  <c r="HT98" i="3"/>
  <c r="HT36" i="3"/>
  <c r="HT3" i="3"/>
  <c r="HS22" i="1"/>
  <c r="HS27" i="1"/>
  <c r="IA33" i="3"/>
  <c r="IA130" i="3"/>
  <c r="FC34" i="3"/>
  <c r="HA33" i="3"/>
  <c r="HA83" i="3"/>
  <c r="DP83" i="3"/>
  <c r="DP33" i="3"/>
  <c r="CI98" i="3"/>
  <c r="CI36" i="3"/>
  <c r="CI3" i="3"/>
  <c r="CH22" i="1"/>
  <c r="CH27" i="1"/>
  <c r="AR51" i="3"/>
  <c r="AR36" i="3"/>
  <c r="AR3" i="3"/>
  <c r="AQ22" i="1"/>
  <c r="AQ27" i="1"/>
  <c r="GJ130" i="3"/>
  <c r="GJ98" i="3"/>
  <c r="IH130" i="3"/>
  <c r="IH98" i="3"/>
  <c r="EK36" i="3"/>
  <c r="N36" i="3"/>
  <c r="N3" i="3"/>
  <c r="M22" i="1"/>
  <c r="M27" i="1"/>
  <c r="N51" i="3"/>
  <c r="HX36" i="3"/>
  <c r="HX3" i="3"/>
  <c r="HW22" i="1"/>
  <c r="HW27" i="1"/>
  <c r="GR83" i="3"/>
  <c r="GR33" i="3"/>
  <c r="DR36" i="3"/>
  <c r="DR3" i="3"/>
  <c r="DQ22" i="1"/>
  <c r="DQ27" i="1"/>
  <c r="DR51" i="3"/>
  <c r="BB36" i="3"/>
  <c r="BB3" i="3"/>
  <c r="BA22" i="1"/>
  <c r="BA27" i="1"/>
  <c r="BB51" i="3"/>
  <c r="CS33" i="3"/>
  <c r="CS83" i="3"/>
  <c r="GS34" i="3"/>
  <c r="CH34" i="3"/>
  <c r="ER51" i="3"/>
  <c r="ER36" i="3"/>
  <c r="ER3" i="3"/>
  <c r="EQ22" i="1"/>
  <c r="EQ27" i="1"/>
  <c r="HV34" i="3"/>
  <c r="BK36" i="3"/>
  <c r="BK3" i="3"/>
  <c r="BJ22" i="1"/>
  <c r="BJ27" i="1"/>
  <c r="BK51" i="3"/>
  <c r="U34" i="3"/>
  <c r="CK83" i="3"/>
  <c r="CK33" i="3"/>
  <c r="AJ83" i="3"/>
  <c r="AJ33" i="3"/>
  <c r="HA130" i="3"/>
  <c r="HA98" i="3"/>
  <c r="JO33" i="3"/>
  <c r="JO83" i="3"/>
  <c r="DN33" i="3"/>
  <c r="DN83" i="3"/>
  <c r="JD35" i="3"/>
  <c r="BY34" i="3"/>
  <c r="CJ36" i="3"/>
  <c r="CJ3" i="3"/>
  <c r="CI22" i="1"/>
  <c r="CI27" i="1"/>
  <c r="CJ51" i="3"/>
  <c r="GJ33" i="3"/>
  <c r="GJ83" i="3"/>
  <c r="GC98" i="3"/>
  <c r="GC36" i="3"/>
  <c r="FK98" i="3"/>
  <c r="FK36" i="3"/>
  <c r="FK3" i="3"/>
  <c r="FJ22" i="1"/>
  <c r="FJ27" i="1"/>
  <c r="CA33" i="3"/>
  <c r="CA83" i="3"/>
  <c r="CT83" i="3"/>
  <c r="CT33" i="3"/>
  <c r="HW34" i="3"/>
  <c r="DP34" i="3"/>
  <c r="DW36" i="3"/>
  <c r="DW3" i="3"/>
  <c r="DV22" i="1"/>
  <c r="DV27" i="1"/>
  <c r="HC35" i="3"/>
  <c r="CS35" i="3"/>
  <c r="GS35" i="3"/>
  <c r="IG33" i="3"/>
  <c r="IG83" i="3"/>
  <c r="CH33" i="3"/>
  <c r="CH83" i="3"/>
  <c r="Q36" i="3"/>
  <c r="Q3" i="3"/>
  <c r="P22" i="1"/>
  <c r="P27" i="1"/>
  <c r="Q51" i="3"/>
  <c r="HV35" i="3"/>
  <c r="EB51" i="3"/>
  <c r="EB36" i="3"/>
  <c r="EB3" i="3"/>
  <c r="EA22" i="1"/>
  <c r="EA27" i="1"/>
  <c r="U35" i="3"/>
  <c r="EJ51" i="3"/>
  <c r="EJ36" i="3"/>
  <c r="EJ3" i="3"/>
  <c r="EI22" i="1"/>
  <c r="EI27" i="1"/>
  <c r="EO83" i="3"/>
  <c r="EO33" i="3"/>
  <c r="GZ33" i="3"/>
  <c r="GZ83" i="3"/>
  <c r="BY33" i="3"/>
  <c r="BY83" i="3"/>
  <c r="BD36" i="3"/>
  <c r="BD3" i="3"/>
  <c r="BC22" i="1"/>
  <c r="BC27" i="1"/>
  <c r="DU98" i="3"/>
  <c r="DU36" i="3"/>
  <c r="DU3" i="3"/>
  <c r="DT22" i="1"/>
  <c r="DT27" i="1"/>
  <c r="JD34" i="3"/>
  <c r="JD33" i="3"/>
  <c r="JD83" i="3"/>
  <c r="HQ130" i="3"/>
  <c r="HQ98" i="3"/>
  <c r="BQ130" i="3"/>
  <c r="BQ98" i="3"/>
  <c r="X130" i="3"/>
  <c r="X98" i="3"/>
  <c r="FH98" i="3"/>
  <c r="FH36" i="3"/>
  <c r="CH130" i="3"/>
  <c r="CH98" i="3"/>
  <c r="HV130" i="3"/>
  <c r="HV98" i="3"/>
  <c r="EH51" i="3"/>
  <c r="EH36" i="3"/>
  <c r="EH3" i="3"/>
  <c r="EG22" i="1"/>
  <c r="EG27" i="1"/>
  <c r="DP35" i="3"/>
  <c r="FN36" i="3"/>
  <c r="FN3" i="3"/>
  <c r="FM22" i="1"/>
  <c r="FM27" i="1"/>
  <c r="J34" i="3"/>
  <c r="BN36" i="3"/>
  <c r="BN3" i="3"/>
  <c r="BM22" i="1"/>
  <c r="BM27" i="1"/>
  <c r="BN98" i="3"/>
  <c r="HN36" i="3"/>
  <c r="HN3" i="3"/>
  <c r="HM22" i="1"/>
  <c r="HM27" i="1"/>
  <c r="CK130" i="3"/>
  <c r="CK98" i="3"/>
  <c r="I130" i="3"/>
  <c r="I98" i="3"/>
  <c r="HC34" i="3"/>
  <c r="GF35" i="3"/>
  <c r="IG35" i="3"/>
  <c r="F36" i="3"/>
  <c r="F3" i="3"/>
  <c r="E22" i="1"/>
  <c r="E27" i="1"/>
  <c r="BE36" i="3"/>
  <c r="BE3" i="3"/>
  <c r="BD22" i="1"/>
  <c r="BD27" i="1"/>
  <c r="HV83" i="3"/>
  <c r="HV33" i="3"/>
  <c r="GK36" i="3"/>
  <c r="L1" i="31"/>
  <c r="K2" i="31"/>
  <c r="U83" i="3"/>
  <c r="U33" i="3"/>
  <c r="HB36" i="3"/>
  <c r="HB3" i="3"/>
  <c r="HA22" i="1"/>
  <c r="HA27" i="1"/>
  <c r="HB51" i="3"/>
  <c r="JV83" i="3"/>
  <c r="JV33" i="3"/>
  <c r="Y33" i="3"/>
  <c r="Y83" i="3"/>
  <c r="AV130" i="3"/>
  <c r="AV98" i="3"/>
  <c r="IH33" i="3"/>
  <c r="IH83" i="3"/>
  <c r="FM33" i="3"/>
  <c r="FM83" i="3"/>
  <c r="J130" i="3"/>
  <c r="J98" i="3"/>
  <c r="DY83" i="3"/>
  <c r="DY33" i="3"/>
  <c r="V33" i="3"/>
  <c r="V83" i="3"/>
  <c r="HP34" i="3"/>
  <c r="D80" i="3"/>
  <c r="D81" i="3"/>
  <c r="D82" i="3"/>
  <c r="D35" i="3"/>
  <c r="O36" i="3"/>
  <c r="O3" i="3"/>
  <c r="N22" i="1"/>
  <c r="N27" i="1"/>
  <c r="J35" i="3"/>
  <c r="HC130" i="3"/>
  <c r="HC98" i="3"/>
  <c r="FY34" i="3"/>
  <c r="BP51" i="3"/>
  <c r="BP36" i="3"/>
  <c r="BP3" i="3"/>
  <c r="BO22" i="1"/>
  <c r="BO27" i="1"/>
  <c r="HC83" i="3"/>
  <c r="HC33" i="3"/>
  <c r="BY130" i="3"/>
  <c r="BY98" i="3"/>
  <c r="IB51" i="3"/>
  <c r="IB36" i="3"/>
  <c r="IB3" i="3"/>
  <c r="IA22" i="1"/>
  <c r="IA27" i="1"/>
  <c r="EF36" i="3"/>
  <c r="EF3" i="3"/>
  <c r="EE22" i="1"/>
  <c r="EE27" i="1"/>
  <c r="EF51" i="3"/>
  <c r="GF34" i="3"/>
  <c r="IG34" i="3"/>
  <c r="AF36" i="3"/>
  <c r="AF3" i="3"/>
  <c r="AE22" i="1"/>
  <c r="AE27" i="1"/>
  <c r="EX36" i="3"/>
  <c r="EX3" i="3"/>
  <c r="EW22" i="1"/>
  <c r="EW27" i="1"/>
  <c r="BH83" i="3"/>
  <c r="BH33" i="3"/>
  <c r="DC36" i="3"/>
  <c r="DC3" i="3"/>
  <c r="DB22" i="1"/>
  <c r="DB27" i="1"/>
  <c r="DX83" i="3"/>
  <c r="DX33" i="3"/>
  <c r="DG83" i="3"/>
  <c r="DG33" i="3"/>
  <c r="HD51" i="3"/>
  <c r="HD36" i="3"/>
  <c r="HD3" i="3"/>
  <c r="HC22" i="1"/>
  <c r="HC27" i="1"/>
  <c r="BQ33" i="3"/>
  <c r="BQ83" i="3"/>
  <c r="JX33" i="3"/>
  <c r="JX83" i="3"/>
  <c r="ID130" i="3"/>
  <c r="ID33" i="3"/>
  <c r="JD130" i="3"/>
  <c r="JD98" i="3"/>
  <c r="E80" i="3"/>
  <c r="E82" i="3"/>
  <c r="E81" i="3"/>
  <c r="JX130" i="3"/>
  <c r="JX98" i="3"/>
  <c r="HP130" i="3"/>
  <c r="HP98" i="3"/>
  <c r="LF33" i="3"/>
  <c r="EW34" i="3"/>
  <c r="FT51" i="3"/>
  <c r="FT36" i="3"/>
  <c r="FT3" i="3"/>
  <c r="FS22" i="1"/>
  <c r="FS27" i="1"/>
  <c r="EO130" i="3"/>
  <c r="EO98" i="3"/>
  <c r="FU36" i="3"/>
  <c r="FU3" i="3"/>
  <c r="FT22" i="1"/>
  <c r="FT27" i="1"/>
  <c r="AG36" i="3"/>
  <c r="AG3" i="3"/>
  <c r="AF22" i="1"/>
  <c r="AF27" i="1"/>
  <c r="AG51" i="3"/>
  <c r="HQ33" i="3"/>
  <c r="HQ83" i="3"/>
  <c r="HP83" i="3"/>
  <c r="HP33" i="3"/>
  <c r="AH34" i="3"/>
  <c r="DG130" i="3"/>
  <c r="DG98" i="3"/>
  <c r="EI130" i="3"/>
  <c r="EI98" i="3"/>
  <c r="GN98" i="3"/>
  <c r="GN36" i="3"/>
  <c r="GN3" i="3"/>
  <c r="GM22" i="1"/>
  <c r="GM27" i="1"/>
  <c r="J83" i="3"/>
  <c r="J33" i="3"/>
  <c r="JL35" i="3"/>
  <c r="AU36" i="3"/>
  <c r="AU3" i="3"/>
  <c r="AT22" i="1"/>
  <c r="AT27" i="1"/>
  <c r="FY33" i="3"/>
  <c r="FY83" i="3"/>
  <c r="EM35" i="3"/>
  <c r="EW130" i="3"/>
  <c r="EW98" i="3"/>
  <c r="KB51" i="3"/>
  <c r="KB36" i="3"/>
  <c r="KB3" i="3"/>
  <c r="KA22" i="1"/>
  <c r="KA27" i="1"/>
  <c r="KA29" i="1"/>
  <c r="I34" i="3"/>
  <c r="L34" i="3"/>
  <c r="FV36" i="3"/>
  <c r="FV3" i="3"/>
  <c r="FU22" i="1"/>
  <c r="FU27" i="1"/>
  <c r="GF33" i="3"/>
  <c r="GF83" i="3"/>
  <c r="LQ5" i="2"/>
  <c r="LR32" i="3"/>
  <c r="LR79" i="3"/>
  <c r="LP82" i="3"/>
  <c r="LP81" i="3"/>
  <c r="LP80" i="3"/>
  <c r="LP127" i="3"/>
  <c r="LP128" i="3"/>
  <c r="LP129" i="3"/>
  <c r="LQ79" i="3"/>
  <c r="LQ126" i="3"/>
  <c r="LR5" i="2"/>
  <c r="LS32" i="3"/>
  <c r="LL79" i="3"/>
  <c r="LL126" i="3"/>
  <c r="LK126" i="3"/>
  <c r="LK79" i="3"/>
  <c r="LF36" i="3"/>
  <c r="LF51" i="3"/>
  <c r="LG22" i="3"/>
  <c r="LH59" i="3"/>
  <c r="LH12" i="3"/>
  <c r="LH8" i="3"/>
  <c r="LH58" i="3"/>
  <c r="LH11" i="3"/>
  <c r="LH57" i="3"/>
  <c r="LH10" i="3"/>
  <c r="LH6" i="3"/>
  <c r="LG10" i="3"/>
  <c r="LH117" i="3"/>
  <c r="LH116" i="3"/>
  <c r="LH69" i="3"/>
  <c r="LH70" i="3"/>
  <c r="LD18" i="1"/>
  <c r="LE5" i="1"/>
  <c r="LD17" i="1"/>
  <c r="LD19" i="1"/>
  <c r="LD15" i="1"/>
  <c r="LD16" i="1"/>
  <c r="LG98" i="3"/>
  <c r="LG11" i="3"/>
  <c r="LG64" i="3"/>
  <c r="LG12" i="3"/>
  <c r="LF3" i="3"/>
  <c r="LE22" i="1"/>
  <c r="LE27" i="1"/>
  <c r="LE29" i="1"/>
  <c r="EY3" i="3"/>
  <c r="EX22" i="1"/>
  <c r="EX27" i="1"/>
  <c r="GC3" i="3"/>
  <c r="GB22" i="1"/>
  <c r="GB27" i="1"/>
  <c r="D34" i="3"/>
  <c r="LH124" i="3"/>
  <c r="LH98" i="3"/>
  <c r="LI30" i="3"/>
  <c r="LI3" i="3"/>
  <c r="LH22" i="1"/>
  <c r="LH27" i="1"/>
  <c r="LH29" i="1"/>
  <c r="HQ36" i="3"/>
  <c r="HQ3" i="3"/>
  <c r="HP22" i="1"/>
  <c r="HP27" i="1"/>
  <c r="HQ51" i="3"/>
  <c r="JU36" i="3"/>
  <c r="JU3" i="3"/>
  <c r="JT22" i="1"/>
  <c r="JT27" i="1"/>
  <c r="JT29" i="1"/>
  <c r="JU51" i="3"/>
  <c r="JD51" i="3"/>
  <c r="JD36" i="3"/>
  <c r="JD3" i="3"/>
  <c r="JC22" i="1"/>
  <c r="JC27" i="1"/>
  <c r="JC29" i="1"/>
  <c r="CH36" i="3"/>
  <c r="CH3" i="3"/>
  <c r="CG22" i="1"/>
  <c r="CG27" i="1"/>
  <c r="CH51" i="3"/>
  <c r="E130" i="3"/>
  <c r="E98" i="3"/>
  <c r="H108" i="31"/>
  <c r="JX36" i="3"/>
  <c r="JX3" i="3"/>
  <c r="JW22" i="1"/>
  <c r="JW27" i="1"/>
  <c r="JW29" i="1"/>
  <c r="JX51" i="3"/>
  <c r="HU51" i="3"/>
  <c r="HU36" i="3"/>
  <c r="HU3" i="3"/>
  <c r="HT22" i="1"/>
  <c r="HT27" i="1"/>
  <c r="FM36" i="3"/>
  <c r="FM3" i="3"/>
  <c r="FL22" i="1"/>
  <c r="FL27" i="1"/>
  <c r="BG36" i="3"/>
  <c r="BG3" i="3"/>
  <c r="BF22" i="1"/>
  <c r="BF27" i="1"/>
  <c r="BG51" i="3"/>
  <c r="GJ36" i="3"/>
  <c r="GJ3" i="3"/>
  <c r="GI22" i="1"/>
  <c r="GI27" i="1"/>
  <c r="GJ51" i="3"/>
  <c r="EM36" i="3"/>
  <c r="EM3" i="3"/>
  <c r="EL22" i="1"/>
  <c r="EL27" i="1"/>
  <c r="DG36" i="3"/>
  <c r="DG3" i="3"/>
  <c r="DF22" i="1"/>
  <c r="DF27" i="1"/>
  <c r="DG51" i="3"/>
  <c r="IG36" i="3"/>
  <c r="IG3" i="3"/>
  <c r="IF22" i="1"/>
  <c r="IF27" i="1"/>
  <c r="FY36" i="3"/>
  <c r="FY3" i="3"/>
  <c r="FX22" i="1"/>
  <c r="FX27" i="1"/>
  <c r="I36" i="3"/>
  <c r="I3" i="3"/>
  <c r="H22" i="1"/>
  <c r="H27" i="1"/>
  <c r="I51" i="3"/>
  <c r="FA36" i="3"/>
  <c r="FA3" i="3"/>
  <c r="EZ22" i="1"/>
  <c r="EZ27" i="1"/>
  <c r="FA51" i="3"/>
  <c r="HW36" i="3"/>
  <c r="HW3" i="3"/>
  <c r="HV22" i="1"/>
  <c r="HV27" i="1"/>
  <c r="HW51" i="3"/>
  <c r="IO36" i="3"/>
  <c r="IO3" i="3"/>
  <c r="IN22" i="1"/>
  <c r="IN27" i="1"/>
  <c r="IO51" i="3"/>
  <c r="BY36" i="3"/>
  <c r="BY3" i="3"/>
  <c r="BX22" i="1"/>
  <c r="BX27" i="1"/>
  <c r="BY51" i="3"/>
  <c r="JO36" i="3"/>
  <c r="JO3" i="3"/>
  <c r="JN22" i="1"/>
  <c r="JN27" i="1"/>
  <c r="JN29" i="1"/>
  <c r="JO51" i="3"/>
  <c r="IA98" i="3"/>
  <c r="IA36" i="3"/>
  <c r="IA3" i="3"/>
  <c r="HZ22" i="1"/>
  <c r="HZ27" i="1"/>
  <c r="E113" i="31"/>
  <c r="F113" i="31"/>
  <c r="G113" i="31"/>
  <c r="DH36" i="3"/>
  <c r="DH3" i="3"/>
  <c r="DG22" i="1"/>
  <c r="DG27" i="1"/>
  <c r="DH51" i="3"/>
  <c r="HP36" i="3"/>
  <c r="HP3" i="3"/>
  <c r="HO22" i="1"/>
  <c r="HO27" i="1"/>
  <c r="HP51" i="3"/>
  <c r="IH36" i="3"/>
  <c r="IH3" i="3"/>
  <c r="IG22" i="1"/>
  <c r="IG27" i="1"/>
  <c r="Y51" i="3"/>
  <c r="Y36" i="3"/>
  <c r="Y3" i="3"/>
  <c r="X22" i="1"/>
  <c r="X27" i="1"/>
  <c r="JV36" i="3"/>
  <c r="JV3" i="3"/>
  <c r="JU22" i="1"/>
  <c r="JU27" i="1"/>
  <c r="JU29" i="1"/>
  <c r="JV51" i="3"/>
  <c r="HA51" i="3"/>
  <c r="HA36" i="3"/>
  <c r="HA3" i="3"/>
  <c r="GZ22" i="1"/>
  <c r="GZ27" i="1"/>
  <c r="DN36" i="3"/>
  <c r="DN3" i="3"/>
  <c r="DM22" i="1"/>
  <c r="DM27" i="1"/>
  <c r="GS36" i="3"/>
  <c r="GS3" i="3"/>
  <c r="GR22" i="1"/>
  <c r="GR27" i="1"/>
  <c r="GS51" i="3"/>
  <c r="AH36" i="3"/>
  <c r="AH3" i="3"/>
  <c r="AG22" i="1"/>
  <c r="AG27" i="1"/>
  <c r="E34" i="3"/>
  <c r="G106" i="31"/>
  <c r="D83" i="3"/>
  <c r="D33" i="3"/>
  <c r="EW51" i="3"/>
  <c r="EW36" i="3"/>
  <c r="EW3" i="3"/>
  <c r="EV22" i="1"/>
  <c r="EV27" i="1"/>
  <c r="LP130" i="3"/>
  <c r="LP98" i="3"/>
  <c r="BQ36" i="3"/>
  <c r="BQ3" i="3"/>
  <c r="BP22" i="1"/>
  <c r="BP27" i="1"/>
  <c r="BQ51" i="3"/>
  <c r="H36" i="3"/>
  <c r="H3" i="3"/>
  <c r="G22" i="1"/>
  <c r="G27" i="1"/>
  <c r="H51" i="3"/>
  <c r="BT36" i="3"/>
  <c r="BT3" i="3"/>
  <c r="BS22" i="1"/>
  <c r="BS27" i="1"/>
  <c r="BT51" i="3"/>
  <c r="BH51" i="3"/>
  <c r="BH36" i="3"/>
  <c r="BH3" i="3"/>
  <c r="BG22" i="1"/>
  <c r="BG27" i="1"/>
  <c r="U36" i="3"/>
  <c r="U3" i="3"/>
  <c r="T22" i="1"/>
  <c r="T27" i="1"/>
  <c r="J36" i="3"/>
  <c r="J3" i="3"/>
  <c r="I22" i="1"/>
  <c r="I27" i="1"/>
  <c r="J51" i="3"/>
  <c r="GZ36" i="3"/>
  <c r="GZ3" i="3"/>
  <c r="GY22" i="1"/>
  <c r="GY27" i="1"/>
  <c r="GZ51" i="3"/>
  <c r="GR36" i="3"/>
  <c r="GR3" i="3"/>
  <c r="GQ22" i="1"/>
  <c r="GQ27" i="1"/>
  <c r="GR51" i="3"/>
  <c r="E35" i="3"/>
  <c r="M1" i="31"/>
  <c r="L2" i="31"/>
  <c r="JW36" i="3"/>
  <c r="JW3" i="3"/>
  <c r="JV22" i="1"/>
  <c r="JV27" i="1"/>
  <c r="JV29" i="1"/>
  <c r="JW51" i="3"/>
  <c r="AW36" i="3"/>
  <c r="AW3" i="3"/>
  <c r="AV22" i="1"/>
  <c r="AV27" i="1"/>
  <c r="EI36" i="3"/>
  <c r="EI3" i="3"/>
  <c r="EH22" i="1"/>
  <c r="EH27" i="1"/>
  <c r="EI51" i="3"/>
  <c r="DP36" i="3"/>
  <c r="DP3" i="3"/>
  <c r="DO22" i="1"/>
  <c r="DO27" i="1"/>
  <c r="DP51" i="3"/>
  <c r="DX36" i="3"/>
  <c r="DX3" i="3"/>
  <c r="DW22" i="1"/>
  <c r="DW27" i="1"/>
  <c r="DX51" i="3"/>
  <c r="D130" i="3"/>
  <c r="D98" i="3"/>
  <c r="G108" i="31"/>
  <c r="JK36" i="3"/>
  <c r="JK3" i="3"/>
  <c r="JJ22" i="1"/>
  <c r="JJ27" i="1"/>
  <c r="JJ29" i="1"/>
  <c r="JK51" i="3"/>
  <c r="HC51" i="3"/>
  <c r="HC36" i="3"/>
  <c r="HC3" i="3"/>
  <c r="HB22" i="1"/>
  <c r="HB27" i="1"/>
  <c r="CS51" i="3"/>
  <c r="CS36" i="3"/>
  <c r="CS3" i="3"/>
  <c r="CR22" i="1"/>
  <c r="CR27" i="1"/>
  <c r="FP36" i="3"/>
  <c r="FP3" i="3"/>
  <c r="FO22" i="1"/>
  <c r="FO27" i="1"/>
  <c r="FP51" i="3"/>
  <c r="H106" i="31"/>
  <c r="E83" i="3"/>
  <c r="E33" i="3"/>
  <c r="V36" i="3"/>
  <c r="V3" i="3"/>
  <c r="U22" i="1"/>
  <c r="U27" i="1"/>
  <c r="AJ51" i="3"/>
  <c r="AJ36" i="3"/>
  <c r="AJ3" i="3"/>
  <c r="AI22" i="1"/>
  <c r="AI27" i="1"/>
  <c r="EO36" i="3"/>
  <c r="EO3" i="3"/>
  <c r="EN22" i="1"/>
  <c r="EN27" i="1"/>
  <c r="EO51" i="3"/>
  <c r="CT51" i="3"/>
  <c r="CT36" i="3"/>
  <c r="CT3" i="3"/>
  <c r="CS22" i="1"/>
  <c r="CS27" i="1"/>
  <c r="FC36" i="3"/>
  <c r="FC3" i="3"/>
  <c r="FB22" i="1"/>
  <c r="FB27" i="1"/>
  <c r="FC51" i="3"/>
  <c r="JL51" i="3"/>
  <c r="JL36" i="3"/>
  <c r="JL3" i="3"/>
  <c r="JK22" i="1"/>
  <c r="JK27" i="1"/>
  <c r="JK29" i="1"/>
  <c r="CA51" i="3"/>
  <c r="CA36" i="3"/>
  <c r="CA3" i="3"/>
  <c r="BZ22" i="1"/>
  <c r="BZ27" i="1"/>
  <c r="CK36" i="3"/>
  <c r="CK3" i="3"/>
  <c r="CJ22" i="1"/>
  <c r="CJ27" i="1"/>
  <c r="AV36" i="3"/>
  <c r="AV3" i="3"/>
  <c r="AU22" i="1"/>
  <c r="AU27" i="1"/>
  <c r="AV51" i="3"/>
  <c r="AI36" i="3"/>
  <c r="AI3" i="3"/>
  <c r="AH22" i="1"/>
  <c r="AH27" i="1"/>
  <c r="AI51" i="3"/>
  <c r="L51" i="3"/>
  <c r="L36" i="3"/>
  <c r="L3" i="3"/>
  <c r="K22" i="1"/>
  <c r="K27" i="1"/>
  <c r="GF36" i="3"/>
  <c r="GF3" i="3"/>
  <c r="GE22" i="1"/>
  <c r="GE27" i="1"/>
  <c r="GF51" i="3"/>
  <c r="ID98" i="3"/>
  <c r="ID36" i="3"/>
  <c r="ID3" i="3"/>
  <c r="IC22" i="1"/>
  <c r="IC27" i="1"/>
  <c r="DY36" i="3"/>
  <c r="DY3" i="3"/>
  <c r="DX22" i="1"/>
  <c r="DX27" i="1"/>
  <c r="DY51" i="3"/>
  <c r="HV36" i="3"/>
  <c r="HV3" i="3"/>
  <c r="HU22" i="1"/>
  <c r="HU27" i="1"/>
  <c r="HV51" i="3"/>
  <c r="IN36" i="3"/>
  <c r="IN3" i="3"/>
  <c r="IM22" i="1"/>
  <c r="IM27" i="1"/>
  <c r="IN51" i="3"/>
  <c r="X36" i="3"/>
  <c r="X3" i="3"/>
  <c r="W22" i="1"/>
  <c r="W27" i="1"/>
  <c r="LQ81" i="3"/>
  <c r="LQ82" i="3"/>
  <c r="LQ80" i="3"/>
  <c r="LL82" i="3"/>
  <c r="LL80" i="3"/>
  <c r="LL81" i="3"/>
  <c r="LR126" i="3"/>
  <c r="LR127" i="3"/>
  <c r="LP33" i="3"/>
  <c r="LP83" i="3"/>
  <c r="MX80" i="3"/>
  <c r="LK81" i="3"/>
  <c r="LK82" i="3"/>
  <c r="LK80" i="3"/>
  <c r="LL129" i="3"/>
  <c r="LL128" i="3"/>
  <c r="LL127" i="3"/>
  <c r="LL130" i="3"/>
  <c r="LL98" i="3"/>
  <c r="LQ129" i="3"/>
  <c r="LQ127" i="3"/>
  <c r="LQ128" i="3"/>
  <c r="LP34" i="3"/>
  <c r="LK127" i="3"/>
  <c r="LK129" i="3"/>
  <c r="LK128" i="3"/>
  <c r="LP35" i="3"/>
  <c r="LH17" i="3"/>
  <c r="LH64" i="3"/>
  <c r="LH23" i="3"/>
  <c r="LH22" i="3"/>
  <c r="LH77" i="3"/>
  <c r="LE17" i="1"/>
  <c r="LE15" i="1"/>
  <c r="LE19" i="1"/>
  <c r="LE16" i="1"/>
  <c r="LE18" i="1"/>
  <c r="LF5" i="1"/>
  <c r="LG17" i="3"/>
  <c r="LQ34" i="3"/>
  <c r="LK34" i="3"/>
  <c r="LH30" i="3"/>
  <c r="LH3" i="3"/>
  <c r="LG22" i="1"/>
  <c r="LG27" i="1"/>
  <c r="LG29" i="1"/>
  <c r="E36" i="3"/>
  <c r="E3" i="3"/>
  <c r="D22" i="1"/>
  <c r="D27" i="1"/>
  <c r="E51" i="3"/>
  <c r="M2" i="31"/>
  <c r="N1" i="31"/>
  <c r="H112" i="31"/>
  <c r="H109" i="31"/>
  <c r="D36" i="3"/>
  <c r="D3" i="3"/>
  <c r="C22" i="1"/>
  <c r="C27" i="1"/>
  <c r="G109" i="31"/>
  <c r="G112" i="31"/>
  <c r="H113" i="31"/>
  <c r="LQ130" i="3"/>
  <c r="LQ98" i="3"/>
  <c r="LQ35" i="3"/>
  <c r="LR129" i="3"/>
  <c r="LK83" i="3"/>
  <c r="LK33" i="3"/>
  <c r="LK35" i="3"/>
  <c r="LQ83" i="3"/>
  <c r="LQ33" i="3"/>
  <c r="LP36" i="3"/>
  <c r="LP3" i="3"/>
  <c r="LO22" i="1"/>
  <c r="LO27" i="1"/>
  <c r="LO29" i="1"/>
  <c r="LL34" i="3"/>
  <c r="LK130" i="3"/>
  <c r="LK98" i="3"/>
  <c r="LL83" i="3"/>
  <c r="LL33" i="3"/>
  <c r="LL35" i="3"/>
  <c r="LH51" i="3"/>
  <c r="LF15" i="1"/>
  <c r="LF19" i="1"/>
  <c r="LF16" i="1"/>
  <c r="LG5" i="1"/>
  <c r="LF18" i="1"/>
  <c r="LF17" i="1"/>
  <c r="O1" i="31"/>
  <c r="N2" i="31"/>
  <c r="LK51" i="3"/>
  <c r="LK36" i="3"/>
  <c r="LK3" i="3"/>
  <c r="LJ22" i="1"/>
  <c r="LJ27" i="1"/>
  <c r="LJ29" i="1"/>
  <c r="LQ36" i="3"/>
  <c r="LQ3" i="3"/>
  <c r="LP22" i="1"/>
  <c r="LP27" i="1"/>
  <c r="LP29" i="1"/>
  <c r="LL36" i="3"/>
  <c r="LL3" i="3"/>
  <c r="LK22" i="1"/>
  <c r="LK27" i="1"/>
  <c r="LK29" i="1"/>
  <c r="LL51" i="3"/>
  <c r="LG19" i="1"/>
  <c r="LG16" i="1"/>
  <c r="LG18" i="1"/>
  <c r="LG15" i="1"/>
  <c r="LG17" i="1"/>
  <c r="O2" i="31"/>
  <c r="P1" i="31"/>
  <c r="LH19" i="1"/>
  <c r="LI5" i="1"/>
  <c r="LH15" i="1"/>
  <c r="LH16" i="1"/>
  <c r="LH18" i="1"/>
  <c r="LH17" i="1"/>
  <c r="P2" i="31"/>
  <c r="Q1" i="31"/>
  <c r="LI16" i="1"/>
  <c r="LI19" i="1"/>
  <c r="LI17" i="1"/>
  <c r="LJ5" i="1"/>
  <c r="LI15" i="1"/>
  <c r="LI18" i="1"/>
  <c r="R1" i="31"/>
  <c r="Q2" i="31"/>
  <c r="LK5" i="1"/>
  <c r="LJ18" i="1"/>
  <c r="LJ17" i="1"/>
  <c r="LJ15" i="1"/>
  <c r="LJ16" i="1"/>
  <c r="LJ19" i="1"/>
  <c r="R2" i="31"/>
  <c r="S1" i="31"/>
  <c r="LK16" i="1"/>
  <c r="LK17" i="1"/>
  <c r="LK19" i="1"/>
  <c r="LK18" i="1"/>
  <c r="LK15" i="1"/>
  <c r="LL5" i="1"/>
  <c r="S2" i="31"/>
  <c r="T1" i="31"/>
  <c r="LL15" i="1"/>
  <c r="LL18" i="1"/>
  <c r="LL17" i="1"/>
  <c r="LL16" i="1"/>
  <c r="LL19" i="1"/>
  <c r="U1" i="31"/>
  <c r="T2" i="31"/>
  <c r="LM5" i="3"/>
  <c r="U2" i="31"/>
  <c r="V1" i="31"/>
  <c r="LM20" i="3"/>
  <c r="LM99" i="3"/>
  <c r="LM91" i="3"/>
  <c r="LM138" i="3"/>
  <c r="LM142" i="3"/>
  <c r="LM52" i="3"/>
  <c r="LL13" i="1"/>
  <c r="LM5" i="1"/>
  <c r="V2" i="31"/>
  <c r="W1" i="31"/>
  <c r="LM60" i="3"/>
  <c r="LM62" i="3"/>
  <c r="LM55" i="3"/>
  <c r="LM53" i="3"/>
  <c r="LM56" i="3"/>
  <c r="LM54" i="3"/>
  <c r="LM95" i="3"/>
  <c r="LM44" i="3"/>
  <c r="LM48" i="3"/>
  <c r="LM103" i="3"/>
  <c r="LM109" i="3"/>
  <c r="LM101" i="3"/>
  <c r="LM107" i="3"/>
  <c r="LM102" i="3"/>
  <c r="LM100" i="3"/>
  <c r="LM18" i="1"/>
  <c r="LM15" i="1"/>
  <c r="LM17" i="1"/>
  <c r="LM19" i="1"/>
  <c r="LM16" i="1"/>
  <c r="LM67" i="3"/>
  <c r="LM114" i="3"/>
  <c r="LL17" i="4"/>
  <c r="X1" i="31"/>
  <c r="W2" i="31"/>
  <c r="LM9" i="3"/>
  <c r="LM6" i="3"/>
  <c r="LM57" i="3"/>
  <c r="LM116" i="3"/>
  <c r="LM117" i="3"/>
  <c r="LM8" i="3"/>
  <c r="LM58" i="3"/>
  <c r="LM59" i="3"/>
  <c r="LM105" i="3"/>
  <c r="LM106" i="3"/>
  <c r="LM15" i="3"/>
  <c r="LM104" i="3"/>
  <c r="LM111" i="3"/>
  <c r="LM7" i="3"/>
  <c r="LM70" i="3"/>
  <c r="LM69" i="3"/>
  <c r="LN5" i="3"/>
  <c r="LM13" i="3"/>
  <c r="LM23" i="3"/>
  <c r="X2" i="31"/>
  <c r="Y1" i="31"/>
  <c r="LM124" i="3"/>
  <c r="LM98" i="3"/>
  <c r="LM12" i="3"/>
  <c r="LM13" i="1"/>
  <c r="LN5" i="1"/>
  <c r="LN99" i="3"/>
  <c r="LN138" i="3"/>
  <c r="LN142" i="3"/>
  <c r="LN91" i="3"/>
  <c r="LN20" i="3"/>
  <c r="LN52" i="3"/>
  <c r="LM22" i="3"/>
  <c r="LM77" i="3"/>
  <c r="LM30" i="3"/>
  <c r="LM11" i="3"/>
  <c r="LM10" i="3"/>
  <c r="LM64" i="3"/>
  <c r="Z1" i="31"/>
  <c r="Y2" i="31"/>
  <c r="LM17" i="3"/>
  <c r="LM51" i="3"/>
  <c r="LM3" i="3"/>
  <c r="LL22" i="1"/>
  <c r="LL27" i="1"/>
  <c r="LL29" i="1"/>
  <c r="LN95" i="3"/>
  <c r="LN44" i="3"/>
  <c r="LN48" i="3"/>
  <c r="LN60" i="3"/>
  <c r="LN53" i="3"/>
  <c r="LN56" i="3"/>
  <c r="LN62" i="3"/>
  <c r="LN55" i="3"/>
  <c r="LN54" i="3"/>
  <c r="LN114" i="3"/>
  <c r="LN67" i="3"/>
  <c r="LM17" i="4"/>
  <c r="LN101" i="3"/>
  <c r="LN107" i="3"/>
  <c r="LN100" i="3"/>
  <c r="LN109" i="3"/>
  <c r="LN102" i="3"/>
  <c r="LN103" i="3"/>
  <c r="LN19" i="1"/>
  <c r="LN16" i="1"/>
  <c r="LN18" i="1"/>
  <c r="LO5" i="1"/>
  <c r="LN15" i="1"/>
  <c r="LN17" i="1"/>
  <c r="Z2" i="31"/>
  <c r="AA1" i="31"/>
  <c r="LN70" i="3"/>
  <c r="LN69" i="3"/>
  <c r="LN104" i="3"/>
  <c r="LN8" i="3"/>
  <c r="LN58" i="3"/>
  <c r="LN59" i="3"/>
  <c r="LN7" i="3"/>
  <c r="LN13" i="3"/>
  <c r="LN106" i="3"/>
  <c r="LN105" i="3"/>
  <c r="LN9" i="3"/>
  <c r="LN117" i="3"/>
  <c r="LN116" i="3"/>
  <c r="LN15" i="3"/>
  <c r="LN6" i="3"/>
  <c r="LN57" i="3"/>
  <c r="LO16" i="1"/>
  <c r="LP5" i="1"/>
  <c r="LO15" i="1"/>
  <c r="LO17" i="1"/>
  <c r="LO18" i="1"/>
  <c r="LO19" i="1"/>
  <c r="LN124" i="3"/>
  <c r="AA2" i="31"/>
  <c r="AB1" i="31"/>
  <c r="LN10" i="3"/>
  <c r="LN111" i="3"/>
  <c r="LP18" i="1"/>
  <c r="LQ5" i="1"/>
  <c r="LP17" i="1"/>
  <c r="LP19" i="1"/>
  <c r="LP15" i="1"/>
  <c r="LP16" i="1"/>
  <c r="LN64" i="3"/>
  <c r="LN77" i="3"/>
  <c r="LN22" i="3"/>
  <c r="LN12" i="3"/>
  <c r="LN11" i="3"/>
  <c r="LN23" i="3"/>
  <c r="LN98" i="3"/>
  <c r="LN30" i="3"/>
  <c r="AB2" i="31"/>
  <c r="AC1" i="31"/>
  <c r="LN17" i="3"/>
  <c r="LN3" i="3"/>
  <c r="LM22" i="1"/>
  <c r="LM27" i="1"/>
  <c r="LM29" i="1"/>
  <c r="LR5" i="1"/>
  <c r="LQ19" i="1"/>
  <c r="LQ16" i="1"/>
  <c r="LQ15" i="1"/>
  <c r="LQ17" i="1"/>
  <c r="LQ18" i="1"/>
  <c r="LN51" i="3"/>
  <c r="AC2" i="31"/>
  <c r="AD1" i="31"/>
  <c r="AD2" i="31"/>
  <c r="AE1" i="31"/>
  <c r="AE2" i="31"/>
  <c r="AF1" i="31"/>
  <c r="AF10" i="31"/>
  <c r="AF27" i="31"/>
  <c r="AF3" i="2"/>
  <c r="AG1" i="31"/>
  <c r="AF2" i="31"/>
  <c r="AG2" i="31"/>
  <c r="AH1" i="31"/>
  <c r="AG27" i="31"/>
  <c r="AG3" i="2"/>
  <c r="AF4" i="2"/>
  <c r="AF21" i="2"/>
  <c r="AG4" i="2"/>
  <c r="AG21" i="2"/>
  <c r="AH2" i="31"/>
  <c r="AI1" i="31"/>
  <c r="AH27" i="31"/>
  <c r="AH3" i="2"/>
  <c r="AH21" i="2"/>
  <c r="AH4" i="2"/>
  <c r="AJ1" i="31"/>
  <c r="AI2" i="31"/>
  <c r="AK1" i="31"/>
  <c r="AJ2" i="31"/>
  <c r="AL1" i="31"/>
  <c r="AK2" i="31"/>
  <c r="AK27" i="31"/>
  <c r="AK3" i="2"/>
  <c r="AK21" i="2"/>
  <c r="AK4" i="2"/>
  <c r="AM1" i="31"/>
  <c r="AL10" i="31"/>
  <c r="AL2" i="31"/>
  <c r="AL27" i="31"/>
  <c r="AL3" i="2"/>
  <c r="AL4" i="2"/>
  <c r="AL21" i="2"/>
  <c r="AN1" i="31"/>
  <c r="AM10" i="31"/>
  <c r="AM2" i="31"/>
  <c r="AM27" i="31"/>
  <c r="AM3" i="2"/>
  <c r="AM21" i="2"/>
  <c r="AM4" i="2"/>
  <c r="AO1" i="31"/>
  <c r="AN2" i="31"/>
  <c r="AN10" i="31"/>
  <c r="AN27" i="31"/>
  <c r="AN3" i="2"/>
  <c r="AN4" i="2"/>
  <c r="AN21" i="2"/>
  <c r="AO27" i="31"/>
  <c r="AO3" i="2"/>
  <c r="AO10" i="31"/>
  <c r="AO2" i="31"/>
  <c r="AP1" i="31"/>
  <c r="AP2" i="31"/>
  <c r="AP10" i="31"/>
  <c r="AQ1" i="31"/>
  <c r="AP27" i="31"/>
  <c r="AP3" i="2"/>
  <c r="AO21" i="2"/>
  <c r="AO4" i="2"/>
  <c r="AQ2" i="31"/>
  <c r="AQ10" i="31"/>
  <c r="AR1" i="31"/>
  <c r="AP21" i="2"/>
  <c r="AP4" i="2"/>
  <c r="AS1" i="31"/>
  <c r="AR2" i="31"/>
  <c r="AR10" i="31"/>
  <c r="AT1" i="31"/>
  <c r="AS2" i="31"/>
  <c r="AS10" i="31"/>
  <c r="AT27" i="31"/>
  <c r="AT3" i="2"/>
  <c r="AU1" i="31"/>
  <c r="AT10" i="31"/>
  <c r="AT2" i="31"/>
  <c r="AU27" i="31"/>
  <c r="AU3" i="2"/>
  <c r="AU10" i="31"/>
  <c r="AU2" i="31"/>
  <c r="AV1" i="31"/>
  <c r="AT4" i="2"/>
  <c r="AT21" i="2"/>
  <c r="AV10" i="31"/>
  <c r="AW1" i="31"/>
  <c r="AV2" i="31"/>
  <c r="AV27" i="31"/>
  <c r="AV3" i="2"/>
  <c r="AU4" i="2"/>
  <c r="AU21" i="2"/>
  <c r="MJ138" i="3"/>
  <c r="MJ142" i="3"/>
  <c r="MJ99" i="3"/>
  <c r="MJ52" i="3"/>
  <c r="MJ91" i="3"/>
  <c r="MJ20" i="3"/>
  <c r="AV21" i="2"/>
  <c r="AV4" i="2"/>
  <c r="AW2" i="31"/>
  <c r="AX1" i="31"/>
  <c r="AW10" i="31"/>
  <c r="MJ67" i="3"/>
  <c r="MI17" i="4"/>
  <c r="MJ114" i="3"/>
  <c r="MJ95" i="3"/>
  <c r="MJ44" i="3"/>
  <c r="MJ48" i="3"/>
  <c r="MJ100" i="3"/>
  <c r="MJ101" i="3"/>
  <c r="MJ102" i="3"/>
  <c r="MJ109" i="3"/>
  <c r="MJ103" i="3"/>
  <c r="MJ107" i="3"/>
  <c r="MJ55" i="3"/>
  <c r="MJ60" i="3"/>
  <c r="MJ56" i="3"/>
  <c r="MJ53" i="3"/>
  <c r="MJ62" i="3"/>
  <c r="MJ54" i="3"/>
  <c r="MJ13" i="3"/>
  <c r="AY1" i="31"/>
  <c r="AX2" i="31"/>
  <c r="MJ105" i="3"/>
  <c r="MJ106" i="3"/>
  <c r="MJ8" i="3"/>
  <c r="MJ58" i="3"/>
  <c r="MJ11" i="3"/>
  <c r="MJ59" i="3"/>
  <c r="MJ12" i="3"/>
  <c r="MJ104" i="3"/>
  <c r="MJ111" i="3"/>
  <c r="MJ117" i="3"/>
  <c r="MJ116" i="3"/>
  <c r="MJ124" i="3"/>
  <c r="MJ7" i="3"/>
  <c r="MJ69" i="3"/>
  <c r="MJ70" i="3"/>
  <c r="MJ23" i="3"/>
  <c r="MJ15" i="3"/>
  <c r="MJ6" i="3"/>
  <c r="MJ57" i="3"/>
  <c r="MJ10" i="3"/>
  <c r="MJ9" i="3"/>
  <c r="AZ1" i="31"/>
  <c r="AY2" i="31"/>
  <c r="MJ64" i="3"/>
  <c r="MJ17" i="3"/>
  <c r="MJ22" i="3"/>
  <c r="MJ77" i="3"/>
  <c r="MJ30" i="3"/>
  <c r="AZ2" i="31"/>
  <c r="BA1" i="31"/>
  <c r="BA2" i="31"/>
  <c r="BB1" i="31"/>
  <c r="BA10" i="31"/>
  <c r="BA27" i="31"/>
  <c r="BA3" i="2"/>
  <c r="BA4" i="2"/>
  <c r="BA21" i="2"/>
  <c r="BC1" i="31"/>
  <c r="BB27" i="31"/>
  <c r="BB3" i="2"/>
  <c r="BB2" i="31"/>
  <c r="BC27" i="31"/>
  <c r="BC3" i="2"/>
  <c r="BD1" i="31"/>
  <c r="BC2" i="31"/>
  <c r="BB4" i="2"/>
  <c r="BB21" i="2"/>
  <c r="BD2" i="31"/>
  <c r="BE1" i="31"/>
  <c r="BC21" i="2"/>
  <c r="BC4" i="2"/>
  <c r="BE2" i="31"/>
  <c r="BF1" i="31"/>
  <c r="BG1" i="31"/>
  <c r="BF2" i="31"/>
  <c r="BG2" i="31"/>
  <c r="BH1" i="31"/>
  <c r="BI1" i="31"/>
  <c r="BH2" i="31"/>
  <c r="BJ1" i="31"/>
  <c r="BI27" i="31"/>
  <c r="BI3" i="2"/>
  <c r="BI2" i="31"/>
  <c r="BI21" i="2"/>
  <c r="BI4" i="2"/>
  <c r="BK1" i="31"/>
  <c r="BJ2" i="31"/>
  <c r="BK2" i="31"/>
  <c r="BL1" i="31"/>
  <c r="BL2" i="31"/>
  <c r="BM1" i="31"/>
  <c r="BN1" i="31"/>
  <c r="BM2" i="31"/>
  <c r="BN27" i="31"/>
  <c r="BN3" i="2"/>
  <c r="BN2" i="31"/>
  <c r="BO1" i="31"/>
  <c r="BP1" i="31"/>
  <c r="BO27" i="31"/>
  <c r="BO3" i="2"/>
  <c r="BO10" i="31"/>
  <c r="BO2" i="31"/>
  <c r="BN21" i="2"/>
  <c r="BN4" i="2"/>
  <c r="BO4" i="2"/>
  <c r="BO21" i="2"/>
  <c r="BP2" i="31"/>
  <c r="BP10" i="31"/>
  <c r="BP27" i="31"/>
  <c r="BP3" i="2"/>
  <c r="BQ1" i="31"/>
  <c r="BR1" i="31"/>
  <c r="BQ2" i="31"/>
  <c r="BP4" i="2"/>
  <c r="BP21" i="2"/>
  <c r="BR2" i="31"/>
  <c r="BR27" i="31"/>
  <c r="BR3" i="2"/>
  <c r="BS1" i="31"/>
  <c r="BS2" i="31"/>
  <c r="BT1" i="31"/>
  <c r="BR21" i="2"/>
  <c r="BR4" i="2"/>
  <c r="BT2" i="31"/>
  <c r="BU1" i="31"/>
  <c r="BV1" i="31"/>
  <c r="BU2" i="31"/>
  <c r="BU10" i="31"/>
  <c r="BU27" i="31"/>
  <c r="BU3" i="2"/>
  <c r="BU21" i="2"/>
  <c r="BU4" i="2"/>
  <c r="BV2" i="31"/>
  <c r="BW1" i="31"/>
  <c r="BW2" i="31"/>
  <c r="BX1" i="31"/>
  <c r="BY1" i="31"/>
  <c r="BX2" i="31"/>
  <c r="BX10" i="31"/>
  <c r="BX27" i="31"/>
  <c r="BX3" i="2"/>
  <c r="BX4" i="2"/>
  <c r="BX21" i="2"/>
  <c r="BY2" i="31"/>
  <c r="BZ1" i="31"/>
  <c r="BZ2" i="31"/>
  <c r="BZ27" i="31"/>
  <c r="BZ3" i="2"/>
  <c r="CA1" i="31"/>
  <c r="CA27" i="31"/>
  <c r="CA3" i="2"/>
  <c r="CB1" i="31"/>
  <c r="CA2" i="31"/>
  <c r="BZ21" i="2"/>
  <c r="BZ4" i="2"/>
  <c r="CB2" i="31"/>
  <c r="CC1" i="31"/>
  <c r="CA21" i="2"/>
  <c r="CA4" i="2"/>
  <c r="CC2" i="31"/>
  <c r="CD1" i="31"/>
  <c r="CC10" i="31"/>
  <c r="CD2" i="31"/>
  <c r="CE1" i="31"/>
  <c r="CE10" i="31"/>
  <c r="CF1" i="31"/>
  <c r="CE2" i="31"/>
  <c r="CF2" i="31"/>
  <c r="CG1" i="31"/>
  <c r="CG2" i="31"/>
  <c r="CH1" i="31"/>
  <c r="CH2" i="31"/>
  <c r="CI1" i="31"/>
  <c r="CJ1" i="31"/>
  <c r="CI2" i="31"/>
  <c r="CJ2" i="31"/>
  <c r="CK1" i="31"/>
  <c r="CK10" i="31"/>
  <c r="CK2" i="31"/>
  <c r="CL1" i="31"/>
  <c r="CL10" i="31"/>
  <c r="CM1" i="31"/>
  <c r="CL2" i="31"/>
  <c r="CM10" i="31"/>
  <c r="CN1" i="31"/>
  <c r="CM2" i="31"/>
  <c r="CN2" i="31"/>
  <c r="CO1" i="31"/>
  <c r="CN10" i="31"/>
  <c r="CO2" i="31"/>
  <c r="CP1" i="31"/>
  <c r="CO10" i="31"/>
  <c r="CP10" i="31"/>
  <c r="CQ1" i="31"/>
  <c r="CP2" i="31"/>
  <c r="CR1" i="31"/>
  <c r="CQ10" i="31"/>
  <c r="CQ2" i="31"/>
  <c r="CR2" i="31"/>
  <c r="CS1" i="31"/>
  <c r="CR10" i="31"/>
  <c r="CS10" i="31"/>
  <c r="CS2" i="31"/>
  <c r="CT1" i="31"/>
  <c r="CT2" i="31"/>
  <c r="CU1" i="31"/>
  <c r="CU2" i="31"/>
  <c r="CV1" i="31"/>
  <c r="CV2" i="31"/>
  <c r="CW1" i="31"/>
  <c r="CW2" i="31"/>
  <c r="CX1" i="31"/>
  <c r="CY1" i="31"/>
  <c r="CX2" i="31"/>
  <c r="CZ1" i="31"/>
  <c r="CY2" i="31"/>
  <c r="DA1" i="31"/>
  <c r="CZ2" i="31"/>
  <c r="DB1" i="31"/>
  <c r="DA2" i="31"/>
  <c r="DB2" i="31"/>
  <c r="DC1" i="31"/>
  <c r="DD1" i="31"/>
  <c r="DC2" i="31"/>
  <c r="DC10" i="31"/>
  <c r="DD2" i="31"/>
  <c r="DE1" i="31"/>
  <c r="DE10" i="31"/>
  <c r="DE2" i="31"/>
  <c r="DF1" i="31"/>
  <c r="DF10" i="31"/>
  <c r="DF2" i="31"/>
  <c r="DG1" i="31"/>
  <c r="DG2" i="31"/>
  <c r="DH1" i="31"/>
  <c r="DG10" i="31"/>
  <c r="DI1" i="31"/>
  <c r="DH10" i="31"/>
  <c r="DH2" i="31"/>
  <c r="DI2" i="31"/>
  <c r="DJ1" i="31"/>
  <c r="DJ2" i="31"/>
  <c r="DK1" i="31"/>
  <c r="DJ10" i="31"/>
  <c r="DK2" i="31"/>
  <c r="DK10" i="31"/>
  <c r="DL1" i="31"/>
  <c r="DM1" i="31"/>
  <c r="DL10" i="31"/>
  <c r="DL2" i="31"/>
  <c r="DM2" i="31"/>
  <c r="DN1" i="31"/>
  <c r="DO1" i="31"/>
  <c r="DN2" i="31"/>
  <c r="DO2" i="31"/>
  <c r="DP1" i="31"/>
  <c r="DP2" i="31"/>
  <c r="DQ1" i="31"/>
  <c r="DQ2" i="31"/>
  <c r="DR1" i="31"/>
  <c r="DS1" i="31"/>
  <c r="DR2" i="31"/>
  <c r="DS2" i="31"/>
  <c r="DT1" i="31"/>
  <c r="DU1" i="31"/>
  <c r="DT10" i="31"/>
  <c r="DT2" i="31"/>
  <c r="DU2" i="31"/>
  <c r="DV1" i="31"/>
  <c r="DW1" i="31"/>
  <c r="DV2" i="31"/>
  <c r="DW2" i="31"/>
  <c r="DX1" i="31"/>
  <c r="DX2" i="31"/>
  <c r="DY1" i="31"/>
  <c r="DY2" i="31"/>
  <c r="DZ1" i="31"/>
  <c r="DZ10" i="31"/>
  <c r="DZ2" i="31"/>
  <c r="EA1" i="31"/>
  <c r="EA10" i="31"/>
  <c r="EA2" i="31"/>
  <c r="EB1" i="31"/>
  <c r="EB2" i="31"/>
  <c r="EB10" i="31"/>
  <c r="EC1" i="31"/>
  <c r="EC2" i="31"/>
  <c r="ED1" i="31"/>
  <c r="ED2" i="31"/>
  <c r="EE1" i="31"/>
  <c r="EE2" i="31"/>
  <c r="EF1" i="31"/>
  <c r="EF2" i="31"/>
  <c r="EG1" i="31"/>
  <c r="EF10" i="31"/>
  <c r="EG2" i="31"/>
  <c r="EH1" i="31"/>
  <c r="EI1" i="31"/>
  <c r="EH2" i="31"/>
  <c r="EI2" i="31"/>
  <c r="EJ1" i="31"/>
  <c r="EK1" i="31"/>
  <c r="EJ2" i="31"/>
  <c r="EL1" i="31"/>
  <c r="EK2" i="31"/>
  <c r="EL2" i="31"/>
  <c r="EL10" i="31"/>
  <c r="EM1" i="31"/>
  <c r="EN1" i="31"/>
  <c r="EM2" i="31"/>
  <c r="EN2" i="31"/>
  <c r="EO1" i="31"/>
  <c r="EP1" i="31"/>
  <c r="EO2" i="31"/>
  <c r="EP2" i="31"/>
  <c r="EQ1" i="31"/>
  <c r="ER1" i="31"/>
  <c r="EQ2" i="31"/>
  <c r="ES1" i="31"/>
  <c r="ER2" i="31"/>
  <c r="ES2" i="31"/>
  <c r="ET1" i="31"/>
  <c r="EU1" i="31"/>
  <c r="ET2" i="31"/>
  <c r="EU2" i="31"/>
  <c r="EV1" i="31"/>
  <c r="EW1" i="31"/>
  <c r="EV2" i="31"/>
  <c r="EW2" i="31"/>
  <c r="EX1" i="31"/>
  <c r="EX2" i="31"/>
  <c r="EY1" i="31"/>
  <c r="EY2" i="31"/>
  <c r="EZ1" i="31"/>
  <c r="FA1" i="31"/>
  <c r="EZ2" i="31"/>
  <c r="FB1" i="31"/>
  <c r="FA2" i="31"/>
  <c r="FC1" i="31"/>
  <c r="FB2" i="31"/>
  <c r="FC2" i="31"/>
  <c r="FD1" i="31"/>
  <c r="FD2" i="31"/>
  <c r="FE1" i="31"/>
  <c r="FE2" i="31"/>
  <c r="FF1" i="31"/>
  <c r="FG1" i="31"/>
  <c r="FF2" i="31"/>
  <c r="FH1" i="31"/>
  <c r="FG2" i="31"/>
  <c r="FH2" i="31"/>
  <c r="FI1" i="31"/>
  <c r="FI2" i="31"/>
  <c r="FJ1" i="31"/>
  <c r="FK1" i="31"/>
  <c r="FJ2" i="31"/>
  <c r="FK2" i="31"/>
  <c r="FL1" i="31"/>
  <c r="FM1" i="31"/>
  <c r="FL2" i="31"/>
  <c r="FN1" i="31"/>
  <c r="FM2" i="31"/>
  <c r="FN2" i="31"/>
  <c r="FO1" i="31"/>
  <c r="FP1" i="31"/>
  <c r="FO2" i="31"/>
  <c r="FQ1" i="31"/>
  <c r="FP2" i="31"/>
  <c r="FR1" i="31"/>
  <c r="FQ2" i="31"/>
  <c r="FR2" i="31"/>
  <c r="FS1" i="31"/>
  <c r="FT1" i="31"/>
  <c r="FS2" i="31"/>
  <c r="FU1" i="31"/>
  <c r="FT2" i="31"/>
  <c r="FU2" i="31"/>
  <c r="FV1" i="31"/>
  <c r="FW1" i="31"/>
  <c r="FV2" i="31"/>
  <c r="FW2" i="31"/>
  <c r="FX1" i="31"/>
  <c r="FY1" i="31"/>
  <c r="FX2" i="31"/>
  <c r="FZ1" i="31"/>
  <c r="FY2" i="31"/>
  <c r="FZ2" i="31"/>
  <c r="GA1" i="31"/>
  <c r="GB1" i="31"/>
  <c r="GA2" i="31"/>
  <c r="GC1" i="31"/>
  <c r="GB2" i="31"/>
  <c r="GD1" i="31"/>
  <c r="GC2" i="31"/>
  <c r="GD2" i="31"/>
  <c r="GE1" i="31"/>
  <c r="GF1" i="31"/>
  <c r="GE2" i="31"/>
  <c r="GF2" i="31"/>
  <c r="GG1" i="31"/>
  <c r="GH1" i="31"/>
  <c r="GG2" i="31"/>
  <c r="GH2" i="31"/>
  <c r="GI1" i="31"/>
  <c r="GJ1" i="31"/>
  <c r="GI2" i="31"/>
  <c r="GJ2" i="31"/>
  <c r="GK1" i="31"/>
  <c r="GL1" i="31"/>
  <c r="GK2" i="31"/>
  <c r="GL2" i="31"/>
  <c r="GM1" i="31"/>
  <c r="GN1" i="31"/>
  <c r="GM2" i="31"/>
  <c r="GN2" i="31"/>
  <c r="GO1" i="31"/>
  <c r="GP1" i="31"/>
  <c r="GO2" i="31"/>
  <c r="GP2" i="31"/>
  <c r="GQ1" i="31"/>
  <c r="GQ2" i="31"/>
  <c r="GR1" i="31"/>
  <c r="GS1" i="31"/>
  <c r="GR2" i="31"/>
  <c r="GT1" i="31"/>
  <c r="GS2" i="31"/>
  <c r="GT2" i="31"/>
  <c r="GU1" i="31"/>
  <c r="GV1" i="31"/>
  <c r="GU2" i="31"/>
  <c r="GW1" i="31"/>
  <c r="GV2" i="31"/>
  <c r="GX1" i="31"/>
  <c r="GW2" i="31"/>
  <c r="GY1" i="31"/>
  <c r="GX2" i="31"/>
  <c r="GY2" i="31"/>
  <c r="GZ1" i="31"/>
  <c r="HA1" i="31"/>
  <c r="GZ2" i="31"/>
  <c r="HB1" i="31"/>
  <c r="HA2" i="31"/>
  <c r="HC1" i="31"/>
  <c r="HB2" i="31"/>
  <c r="HC2" i="31"/>
  <c r="HD1" i="31"/>
  <c r="HD2" i="31"/>
  <c r="HE1" i="31"/>
  <c r="HF1" i="31"/>
  <c r="HE2" i="31"/>
  <c r="HF2" i="31"/>
  <c r="HG1" i="31"/>
  <c r="HH1" i="31"/>
  <c r="HG2" i="31"/>
  <c r="HH2" i="31"/>
  <c r="HI1" i="31"/>
  <c r="HJ1" i="31"/>
  <c r="HI2" i="31"/>
  <c r="HJ2" i="31"/>
  <c r="HK1" i="31"/>
  <c r="HK2" i="31"/>
  <c r="HL1" i="31"/>
  <c r="HM1" i="31"/>
  <c r="HL2" i="31"/>
  <c r="HM2" i="31"/>
  <c r="HN1" i="31"/>
  <c r="HO1" i="31"/>
  <c r="HN2" i="31"/>
  <c r="HO2" i="31"/>
  <c r="HP1" i="31"/>
  <c r="HQ1" i="31"/>
  <c r="HP2" i="31"/>
  <c r="HR1" i="31"/>
  <c r="HQ2" i="31"/>
  <c r="HS1" i="31"/>
  <c r="HR2" i="31"/>
  <c r="HS119" i="31"/>
  <c r="HS2" i="31"/>
  <c r="HT1" i="31"/>
  <c r="HU1" i="31"/>
  <c r="HT119" i="31"/>
  <c r="HT2" i="31"/>
  <c r="HV1" i="31"/>
  <c r="HU2" i="31"/>
  <c r="HU119" i="31"/>
  <c r="HV2" i="31"/>
  <c r="HW1" i="31"/>
  <c r="HV119" i="31"/>
  <c r="HW2" i="31"/>
  <c r="HX1" i="31"/>
  <c r="HW119" i="31"/>
  <c r="HX2" i="31"/>
  <c r="HX119" i="31"/>
  <c r="HY1" i="31"/>
  <c r="HZ1" i="31"/>
  <c r="HY119" i="31"/>
  <c r="HY2" i="31"/>
  <c r="IA1" i="31"/>
  <c r="HZ2" i="31"/>
  <c r="HZ119" i="31"/>
  <c r="IA2" i="31"/>
  <c r="IB1" i="31"/>
  <c r="IA119" i="31"/>
  <c r="IB119" i="31"/>
  <c r="IC1" i="31"/>
  <c r="IB2" i="31"/>
  <c r="ID1" i="31"/>
  <c r="IC2" i="31"/>
  <c r="IC119" i="31"/>
  <c r="ID119" i="31"/>
  <c r="ID2" i="31"/>
  <c r="IE1" i="31"/>
  <c r="IE2" i="31"/>
  <c r="IE119" i="31"/>
  <c r="IF1" i="31"/>
  <c r="IF2" i="31"/>
  <c r="IG1" i="31"/>
  <c r="IF119" i="31"/>
  <c r="IH1" i="31"/>
  <c r="IG119" i="31"/>
  <c r="IG2" i="31"/>
  <c r="II1" i="31"/>
  <c r="IH119" i="31"/>
  <c r="IH2" i="31"/>
  <c r="IJ1" i="31"/>
  <c r="II119" i="31"/>
  <c r="II2" i="31"/>
  <c r="IJ119" i="31"/>
  <c r="IK1" i="31"/>
  <c r="IJ2" i="31"/>
  <c r="IK119" i="31"/>
  <c r="IK2" i="31"/>
  <c r="IL1" i="31"/>
  <c r="IM1" i="31"/>
  <c r="IL2" i="31"/>
  <c r="IL119" i="31"/>
  <c r="IM119" i="31"/>
  <c r="IM2" i="31"/>
  <c r="IN1" i="31"/>
  <c r="IN2" i="31"/>
  <c r="IN119" i="31"/>
  <c r="IO1" i="31"/>
  <c r="IP1" i="31"/>
  <c r="IO119" i="31"/>
  <c r="IO2" i="31"/>
  <c r="IP119" i="31"/>
  <c r="IQ1" i="31"/>
  <c r="IP2" i="31"/>
  <c r="IR1" i="31"/>
  <c r="IQ2" i="31"/>
  <c r="IQ119" i="31"/>
  <c r="IR2" i="31"/>
  <c r="IR119" i="31"/>
  <c r="IS1" i="31"/>
  <c r="IS119" i="31"/>
  <c r="IS2" i="31"/>
  <c r="IT1" i="31"/>
  <c r="IU1" i="31"/>
  <c r="IT119" i="31"/>
  <c r="IT2" i="31"/>
  <c r="IU119" i="31"/>
  <c r="IU2" i="31"/>
  <c r="IV1" i="31"/>
  <c r="IV119" i="31"/>
  <c r="IW1" i="31"/>
  <c r="IV2" i="31"/>
  <c r="IW119" i="31"/>
  <c r="IW2" i="31"/>
  <c r="IX1" i="31"/>
  <c r="IX119" i="31"/>
  <c r="IY1" i="31"/>
  <c r="IX2" i="31"/>
  <c r="IY119" i="31"/>
  <c r="IY2" i="31"/>
  <c r="IZ1" i="31"/>
  <c r="IZ2" i="31"/>
  <c r="IZ119" i="31"/>
  <c r="JA1" i="31"/>
  <c r="JA2" i="31"/>
  <c r="JA119" i="31"/>
  <c r="JB1" i="31"/>
  <c r="JB119" i="31"/>
  <c r="JB2" i="31"/>
  <c r="JC1" i="31"/>
  <c r="JC2" i="31"/>
  <c r="JD1" i="31"/>
  <c r="JC119" i="31"/>
  <c r="JD2" i="31"/>
  <c r="JD119" i="31"/>
  <c r="JE1" i="31"/>
  <c r="JF1" i="31"/>
  <c r="JE2" i="31"/>
  <c r="JE119" i="31"/>
  <c r="JF2" i="31"/>
  <c r="JG1" i="31"/>
  <c r="JF119" i="31"/>
  <c r="JG119" i="31"/>
  <c r="JG2" i="31"/>
  <c r="JH1" i="31"/>
  <c r="JI1" i="31"/>
  <c r="JH2" i="31"/>
  <c r="JH119" i="31"/>
  <c r="JI119" i="31"/>
  <c r="JI2" i="31"/>
  <c r="JJ1" i="31"/>
  <c r="JJ119" i="31"/>
  <c r="JJ2" i="31"/>
  <c r="JK1" i="31"/>
  <c r="JL1" i="31"/>
  <c r="JK119" i="31"/>
  <c r="JK2" i="31"/>
  <c r="JL2" i="31"/>
  <c r="JM1" i="31"/>
  <c r="JL119" i="31"/>
  <c r="JN1" i="31"/>
  <c r="JM119" i="31"/>
  <c r="JM2" i="31"/>
  <c r="JN2" i="31"/>
  <c r="JO1" i="31"/>
  <c r="JN119" i="31"/>
  <c r="JP1" i="31"/>
  <c r="JO119" i="31"/>
  <c r="JO2" i="31"/>
  <c r="JP2" i="31"/>
  <c r="JQ1" i="31"/>
  <c r="JP119" i="31"/>
  <c r="JQ2" i="31"/>
  <c r="JQ119" i="31"/>
  <c r="JR1" i="31"/>
  <c r="JS1" i="31"/>
  <c r="JR2" i="31"/>
  <c r="JR119" i="31"/>
  <c r="JS119" i="31"/>
  <c r="JS2" i="31"/>
  <c r="JT1" i="31"/>
  <c r="JU1" i="31"/>
  <c r="JT2" i="31"/>
  <c r="JT119" i="31"/>
  <c r="JU119" i="31"/>
  <c r="JU2" i="31"/>
  <c r="JV1" i="31"/>
  <c r="JV119" i="31"/>
  <c r="JW1" i="31"/>
  <c r="JV2" i="31"/>
  <c r="JW2" i="31"/>
  <c r="JX1" i="31"/>
  <c r="JX2" i="31"/>
  <c r="JY1" i="31"/>
  <c r="JY2" i="31"/>
  <c r="JZ1" i="31"/>
  <c r="JZ2" i="31"/>
  <c r="KA1" i="31"/>
  <c r="KA2" i="31"/>
  <c r="KB1" i="31"/>
  <c r="KB2" i="31"/>
  <c r="KC1" i="31"/>
  <c r="KD1" i="31"/>
  <c r="KC2" i="31"/>
  <c r="KD2" i="31"/>
  <c r="KE1" i="31"/>
  <c r="KE2" i="31"/>
  <c r="KF1" i="31"/>
  <c r="KG1" i="31"/>
  <c r="KF2" i="31"/>
  <c r="KG2" i="31"/>
  <c r="KH1" i="31"/>
  <c r="KH2" i="31"/>
  <c r="KI1" i="31"/>
  <c r="KI2" i="31"/>
  <c r="KJ1" i="31"/>
  <c r="KJ2" i="31"/>
  <c r="KK1" i="31"/>
  <c r="KK2" i="31"/>
  <c r="KL1" i="31"/>
  <c r="KL2" i="31"/>
  <c r="KM1" i="31"/>
  <c r="KN1" i="31"/>
  <c r="KM2" i="31"/>
  <c r="KN2" i="31"/>
  <c r="KO1" i="31"/>
  <c r="KP1" i="31"/>
  <c r="KO2" i="31"/>
  <c r="KQ1" i="31"/>
  <c r="KP2" i="31"/>
  <c r="KR1" i="31"/>
  <c r="KQ2" i="31"/>
  <c r="KS1" i="31"/>
  <c r="KR2" i="31"/>
  <c r="KT1" i="31"/>
  <c r="KS2" i="31"/>
  <c r="KU1" i="31"/>
  <c r="KT2" i="31"/>
  <c r="KV1" i="31"/>
  <c r="KU2" i="31"/>
  <c r="KW1" i="31"/>
  <c r="KV2" i="31"/>
  <c r="KW2" i="31"/>
  <c r="KX1" i="31"/>
  <c r="KX2" i="31"/>
  <c r="KY1" i="31"/>
  <c r="KY2" i="31"/>
  <c r="KZ1" i="31"/>
  <c r="LA1" i="31"/>
  <c r="KZ2" i="31"/>
  <c r="LB1" i="31"/>
  <c r="LA2" i="31"/>
  <c r="LB2" i="31"/>
  <c r="LC1" i="31"/>
  <c r="LD1" i="31"/>
  <c r="LC2" i="31"/>
  <c r="LD2" i="31"/>
  <c r="LE1" i="31"/>
  <c r="LE2" i="31"/>
  <c r="LF1" i="31"/>
  <c r="LF2" i="31"/>
  <c r="LG1" i="31"/>
  <c r="LH1" i="31"/>
  <c r="LG2" i="31"/>
  <c r="LI1" i="31"/>
  <c r="LH2" i="31"/>
  <c r="LJ1" i="31"/>
  <c r="LI2" i="31"/>
  <c r="LK1" i="31"/>
  <c r="LJ2" i="31"/>
  <c r="LL1" i="31"/>
  <c r="LK2" i="31"/>
  <c r="LM1" i="31"/>
  <c r="LL2" i="31"/>
  <c r="LM2" i="31"/>
  <c r="LN1" i="31"/>
  <c r="LO1" i="31"/>
  <c r="LN2" i="31"/>
  <c r="LO2" i="31"/>
  <c r="LP1" i="31"/>
  <c r="LP2" i="31"/>
  <c r="LQ1" i="31"/>
  <c r="LR1" i="31"/>
  <c r="LQ2" i="31"/>
  <c r="LS1" i="31"/>
  <c r="LR2" i="31"/>
  <c r="LT1" i="31"/>
  <c r="LS2" i="31"/>
  <c r="LT2" i="31"/>
  <c r="LU1" i="31"/>
  <c r="LV1" i="31"/>
  <c r="LU2" i="31"/>
  <c r="LW1" i="31"/>
  <c r="LV2" i="31"/>
  <c r="LX1" i="31"/>
  <c r="LW2" i="31"/>
  <c r="LY1" i="31"/>
  <c r="LX2" i="31"/>
  <c r="LY2" i="31"/>
  <c r="LZ1" i="31"/>
  <c r="MA1" i="31"/>
  <c r="LZ2" i="31"/>
  <c r="MA2" i="31"/>
  <c r="MB1" i="31"/>
  <c r="MC1" i="31"/>
  <c r="MB2" i="31"/>
  <c r="MC2" i="31"/>
  <c r="MD1" i="31"/>
  <c r="MD2" i="31"/>
  <c r="ME1" i="31"/>
  <c r="MF1" i="31"/>
  <c r="ME2" i="31"/>
  <c r="MF2" i="31"/>
  <c r="MG1" i="31"/>
  <c r="MG2" i="31"/>
  <c r="MH1" i="31"/>
  <c r="MI1" i="31"/>
  <c r="MH2" i="31"/>
  <c r="MI2" i="31"/>
  <c r="MJ1" i="31"/>
  <c r="MK1" i="31"/>
  <c r="MJ2" i="31"/>
  <c r="ML1" i="31"/>
  <c r="MK2" i="31"/>
  <c r="MM1" i="31"/>
  <c r="ML2" i="31"/>
  <c r="MN1" i="31"/>
  <c r="MM2" i="31"/>
  <c r="MN2" i="31"/>
  <c r="MO1" i="31"/>
  <c r="MO2" i="31"/>
  <c r="MP1" i="31"/>
  <c r="MQ1" i="31"/>
  <c r="MP2" i="31"/>
  <c r="MQ2" i="31"/>
  <c r="MR1" i="31"/>
  <c r="MS1" i="31"/>
  <c r="MR2" i="31"/>
  <c r="MS2" i="31"/>
  <c r="MT1" i="31"/>
  <c r="MU1" i="31"/>
  <c r="MT2" i="31"/>
  <c r="MV1" i="31"/>
  <c r="MU2" i="31"/>
  <c r="MW1" i="31"/>
  <c r="MV2" i="31"/>
  <c r="MX1" i="31"/>
  <c r="MW2" i="31"/>
  <c r="MY1" i="31"/>
  <c r="MX2" i="31"/>
  <c r="MZ1" i="31"/>
  <c r="MY2" i="31"/>
  <c r="MZ2" i="31"/>
  <c r="NA1" i="31"/>
  <c r="NA2" i="31"/>
  <c r="D62" i="74"/>
  <c r="IE35" i="3"/>
  <c r="IE83" i="3"/>
  <c r="II35" i="3"/>
  <c r="II83" i="3"/>
  <c r="CR35" i="3"/>
  <c r="CR83" i="3"/>
  <c r="AK83" i="3"/>
  <c r="BS33" i="3"/>
  <c r="BS83" i="3"/>
  <c r="GT83" i="3"/>
  <c r="IP83" i="3"/>
  <c r="HG83" i="3"/>
  <c r="BB19" i="2"/>
  <c r="AW19" i="2"/>
  <c r="CX19" i="2"/>
  <c r="EW19" i="2"/>
  <c r="ET19" i="2"/>
  <c r="EC19" i="2"/>
  <c r="IA19" i="2"/>
  <c r="HG19" i="2"/>
  <c r="FS19" i="2"/>
  <c r="KA19" i="2"/>
  <c r="JX19" i="2"/>
  <c r="KQ7" i="4"/>
  <c r="KQ8" i="4"/>
  <c r="GW7" i="4"/>
  <c r="GW8" i="4"/>
  <c r="GB7" i="4"/>
  <c r="GB8" i="4"/>
  <c r="BM7" i="4"/>
  <c r="BM8" i="4"/>
  <c r="W7" i="4"/>
  <c r="W8" i="4"/>
  <c r="HG51" i="3"/>
  <c r="HG36" i="3"/>
  <c r="HG3" i="3"/>
  <c r="HF22" i="1"/>
  <c r="HF27" i="1"/>
  <c r="IP51" i="3"/>
  <c r="IP36" i="3"/>
  <c r="IP3" i="3"/>
  <c r="IO22" i="1"/>
  <c r="IO27" i="1"/>
  <c r="GT51" i="3"/>
  <c r="GT36" i="3"/>
  <c r="GT3" i="3"/>
  <c r="GS22" i="1"/>
  <c r="GS27" i="1"/>
  <c r="BS36" i="3"/>
  <c r="BS3" i="3"/>
  <c r="BR22" i="1"/>
  <c r="BR27" i="1"/>
  <c r="BS51" i="3"/>
  <c r="AK36" i="3"/>
  <c r="AK3" i="3"/>
  <c r="AJ22" i="1"/>
  <c r="AJ27" i="1"/>
  <c r="AK51" i="3"/>
  <c r="CR51" i="3"/>
  <c r="CR36" i="3"/>
  <c r="CR3" i="3"/>
  <c r="CQ22" i="1"/>
  <c r="CQ27" i="1"/>
  <c r="II51" i="3"/>
  <c r="II36" i="3"/>
  <c r="II3" i="3"/>
  <c r="IH22" i="1"/>
  <c r="IH27" i="1"/>
  <c r="IE51" i="3"/>
  <c r="IE36" i="3"/>
  <c r="IE3" i="3"/>
  <c r="ID22" i="1"/>
  <c r="ID27" i="1"/>
  <c r="LW117" i="31"/>
  <c r="LV117" i="31"/>
  <c r="LU109" i="31"/>
  <c r="LU116" i="31"/>
  <c r="LU115" i="31"/>
  <c r="LU117" i="31"/>
  <c r="LT116" i="31"/>
  <c r="LT115" i="31"/>
  <c r="LT117" i="31"/>
  <c r="LS116" i="31"/>
  <c r="LS115" i="31"/>
  <c r="LS117" i="31"/>
  <c r="LQ109" i="31"/>
  <c r="LR103" i="31"/>
  <c r="LS103" i="31"/>
  <c r="LU103" i="31"/>
  <c r="LV103" i="31"/>
  <c r="LW103" i="31"/>
  <c r="MB103" i="31"/>
  <c r="MC103" i="31"/>
  <c r="LQ116" i="31"/>
  <c r="LQ115" i="31"/>
  <c r="LQ117" i="31"/>
  <c r="LR109" i="31"/>
  <c r="AF20" i="23" a="1"/>
  <c r="AF20" i="23"/>
  <c r="AF21" i="23" a="1"/>
  <c r="AF21" i="23"/>
  <c r="LG83" i="3"/>
  <c r="AB36" i="54" a="1"/>
  <c r="AB36" i="54"/>
  <c r="GE23" i="3"/>
  <c r="GE77" i="3"/>
  <c r="GE30" i="3"/>
  <c r="GE3" i="3"/>
  <c r="GD22" i="1"/>
  <c r="GD27" i="1"/>
  <c r="IJ51" i="3"/>
  <c r="MH64" i="3"/>
  <c r="MG17" i="3"/>
  <c r="MG64" i="3"/>
  <c r="ME64" i="3"/>
  <c r="LT77" i="3"/>
  <c r="LT30" i="3"/>
  <c r="LT7" i="3"/>
  <c r="LT17" i="3"/>
  <c r="LT64" i="3"/>
  <c r="LP64" i="3"/>
  <c r="LP51" i="3"/>
  <c r="KD64" i="3"/>
  <c r="KD51" i="3"/>
  <c r="AW64" i="3"/>
  <c r="AW51" i="3"/>
  <c r="D64" i="3"/>
  <c r="D51" i="3"/>
  <c r="F64" i="3"/>
  <c r="F51" i="3"/>
  <c r="M64" i="3"/>
  <c r="M51" i="3"/>
  <c r="X64" i="3"/>
  <c r="X51" i="3"/>
  <c r="BD64" i="3"/>
  <c r="BD51" i="3"/>
  <c r="AB64" i="3"/>
  <c r="AB51" i="3"/>
  <c r="BJ64" i="3"/>
  <c r="BJ51" i="3"/>
  <c r="BE64" i="3"/>
  <c r="BE51" i="3"/>
  <c r="AC64" i="3"/>
  <c r="AC51" i="3"/>
  <c r="AX64" i="3"/>
  <c r="AX51" i="3"/>
  <c r="U64" i="3"/>
  <c r="U51" i="3"/>
  <c r="AS64" i="3"/>
  <c r="AS51" i="3"/>
  <c r="R64" i="3"/>
  <c r="R51" i="3"/>
  <c r="AH64" i="3"/>
  <c r="AH51" i="3"/>
  <c r="V64" i="3"/>
  <c r="V51" i="3"/>
  <c r="AA64" i="3"/>
  <c r="AA51" i="3"/>
  <c r="AD64" i="3"/>
  <c r="AD51" i="3"/>
  <c r="BU64" i="3"/>
  <c r="BU51" i="3"/>
  <c r="BV64" i="3"/>
  <c r="BV51" i="3"/>
  <c r="BW7" i="3"/>
  <c r="BW17" i="3"/>
  <c r="BW3" i="3"/>
  <c r="BV22" i="1"/>
  <c r="BV27" i="1"/>
  <c r="BW64" i="3"/>
  <c r="BW51" i="3"/>
  <c r="CB64" i="3"/>
  <c r="CB51" i="3"/>
  <c r="CC64" i="3"/>
  <c r="CC51" i="3"/>
  <c r="CD64" i="3"/>
  <c r="CD51" i="3"/>
  <c r="CK64" i="3"/>
  <c r="CK51" i="3"/>
  <c r="CN64" i="3"/>
  <c r="CN51" i="3"/>
  <c r="CX64" i="3"/>
  <c r="DA64" i="3"/>
  <c r="DA51" i="3"/>
  <c r="DC64" i="3"/>
  <c r="DC51" i="3"/>
  <c r="DD64" i="3"/>
  <c r="DD51" i="3"/>
  <c r="DJ64" i="3"/>
  <c r="DJ51" i="3"/>
  <c r="DK64" i="3"/>
  <c r="DK51" i="3"/>
  <c r="DN64" i="3"/>
  <c r="DN51" i="3"/>
  <c r="DS64" i="3"/>
  <c r="DS51" i="3"/>
  <c r="DT64" i="3"/>
  <c r="DT51" i="3"/>
  <c r="DU64" i="3"/>
  <c r="DU51" i="3"/>
  <c r="DW64" i="3"/>
  <c r="DW51" i="3"/>
  <c r="ED64" i="3"/>
  <c r="ED51" i="3"/>
  <c r="EK7" i="3"/>
  <c r="EK17" i="3"/>
  <c r="EK3" i="3"/>
  <c r="EJ22" i="1"/>
  <c r="EJ27" i="1"/>
  <c r="EK64" i="3"/>
  <c r="EK51" i="3"/>
  <c r="EL64" i="3"/>
  <c r="EL51" i="3"/>
  <c r="EM64" i="3"/>
  <c r="EM51" i="3"/>
  <c r="EX64" i="3"/>
  <c r="EX51" i="3"/>
  <c r="FD64" i="3"/>
  <c r="FD51" i="3"/>
  <c r="FF64" i="3"/>
  <c r="FF51" i="3"/>
  <c r="FL64" i="3"/>
  <c r="FL51" i="3"/>
  <c r="FM64" i="3"/>
  <c r="FM51" i="3"/>
  <c r="FO64" i="3"/>
  <c r="FO51" i="3"/>
  <c r="FV64" i="3"/>
  <c r="FV51" i="3"/>
  <c r="FW64" i="3"/>
  <c r="FW51" i="3"/>
  <c r="FX64" i="3"/>
  <c r="FX51" i="3"/>
  <c r="FY64" i="3"/>
  <c r="FY51" i="3"/>
  <c r="GD64" i="3"/>
  <c r="GD51" i="3"/>
  <c r="GE64" i="3"/>
  <c r="GE51" i="3"/>
  <c r="GG64" i="3"/>
  <c r="GG51" i="3"/>
  <c r="GL64" i="3"/>
  <c r="GL51" i="3"/>
  <c r="GM64" i="3"/>
  <c r="GM51" i="3"/>
  <c r="GN64" i="3"/>
  <c r="GN51" i="3"/>
  <c r="GP7" i="3"/>
  <c r="GP17" i="3"/>
  <c r="GP3" i="3"/>
  <c r="GO22" i="1"/>
  <c r="GO27" i="1"/>
  <c r="GP64" i="3"/>
  <c r="GP51" i="3"/>
  <c r="GV64" i="3"/>
  <c r="GV51" i="3"/>
  <c r="GX64" i="3"/>
  <c r="GX51" i="3"/>
  <c r="HE64" i="3"/>
  <c r="HE51" i="3"/>
  <c r="HM64" i="3"/>
  <c r="HM51" i="3"/>
  <c r="HN64" i="3"/>
  <c r="HN51" i="3"/>
  <c r="HT64" i="3"/>
  <c r="HT51" i="3"/>
  <c r="HX64" i="3"/>
  <c r="HX51" i="3"/>
  <c r="IA64" i="3"/>
  <c r="IA51" i="3"/>
  <c r="IF64" i="3"/>
  <c r="IF51" i="3"/>
  <c r="IG64" i="3"/>
  <c r="IG51" i="3"/>
  <c r="IH64" i="3"/>
  <c r="IH51" i="3"/>
  <c r="IQ7" i="3"/>
  <c r="IQ17" i="3"/>
  <c r="IQ3" i="3"/>
  <c r="IP22" i="1"/>
  <c r="IQ64" i="3"/>
  <c r="IQ51" i="3"/>
  <c r="IR64" i="3"/>
  <c r="IR51" i="3"/>
  <c r="IS64" i="3"/>
  <c r="IS51" i="3"/>
  <c r="IT64" i="3"/>
  <c r="IT51" i="3"/>
  <c r="JB64" i="3"/>
  <c r="JB51" i="3"/>
  <c r="JC64" i="3"/>
  <c r="JC51" i="3"/>
  <c r="JG64" i="3"/>
  <c r="JG51" i="3"/>
  <c r="JM64" i="3"/>
  <c r="JM51" i="3"/>
  <c r="JQ64" i="3"/>
  <c r="JQ51" i="3"/>
  <c r="JS64" i="3"/>
  <c r="JS51" i="3"/>
  <c r="KN64" i="3"/>
  <c r="KN51" i="3"/>
  <c r="KP64" i="3"/>
  <c r="KP51" i="3"/>
  <c r="KQ64" i="3"/>
  <c r="KQ51" i="3"/>
  <c r="KR64" i="3"/>
  <c r="KR51" i="3"/>
  <c r="LC64" i="3"/>
  <c r="LC51" i="3"/>
  <c r="LQ64" i="3"/>
  <c r="LQ51" i="3"/>
  <c r="GK77" i="3"/>
  <c r="FH77" i="3"/>
  <c r="BZ23" i="3"/>
  <c r="BZ77" i="3"/>
  <c r="BF23" i="3"/>
  <c r="BF77" i="3"/>
  <c r="AZ77" i="3"/>
  <c r="AB57" i="54" a="1"/>
  <c r="AB57" i="54"/>
  <c r="AB56" i="54" a="1"/>
  <c r="AB56" i="54"/>
  <c r="AB55" i="54" a="1"/>
  <c r="AB55" i="54"/>
  <c r="AB54" i="54" a="1"/>
  <c r="AB54" i="54"/>
  <c r="AB53" i="54" a="1"/>
  <c r="AB53" i="54"/>
  <c r="AB52" i="54" a="1"/>
  <c r="AB52" i="54"/>
  <c r="AB51" i="54" a="1"/>
  <c r="AB51" i="54"/>
  <c r="AB50" i="54" a="1"/>
  <c r="AB50" i="54"/>
  <c r="AA57" i="54" a="1"/>
  <c r="AA57" i="54"/>
  <c r="AA56" i="54" a="1"/>
  <c r="AA56" i="54"/>
  <c r="AA55" i="54" a="1"/>
  <c r="AA55" i="54"/>
  <c r="AA54" i="54" a="1"/>
  <c r="AA54" i="54"/>
  <c r="AA53" i="54" a="1"/>
  <c r="AA53" i="54"/>
  <c r="AA51" i="54" a="1"/>
  <c r="AA51" i="54"/>
  <c r="AA50" i="54" a="1"/>
  <c r="AA50" i="54"/>
  <c r="AA49" i="54" a="1"/>
  <c r="AA49" i="54"/>
  <c r="AA48" i="54" a="1"/>
  <c r="AA48" i="54"/>
  <c r="AA47" i="54" a="1"/>
  <c r="AA47" i="54"/>
  <c r="AA46" i="54" a="1"/>
  <c r="AA46" i="54"/>
  <c r="AA45" i="54" a="1"/>
  <c r="AA45" i="54"/>
  <c r="AA44" i="54" a="1"/>
  <c r="AA44" i="54"/>
  <c r="AA43" i="54" a="1"/>
  <c r="AA43" i="54"/>
  <c r="AI7" i="54" a="1"/>
  <c r="AI7" i="54"/>
  <c r="AI6" i="54" a="1"/>
  <c r="AI6" i="54"/>
  <c r="LG36" i="3"/>
  <c r="LG3" i="3"/>
  <c r="LF22" i="1"/>
  <c r="LF27" i="1"/>
  <c r="LF29" i="1"/>
  <c r="LG51" i="3"/>
  <c r="AZ30" i="3"/>
  <c r="AZ3" i="3"/>
  <c r="AY22" i="1"/>
  <c r="AY27" i="1"/>
  <c r="AZ51" i="3"/>
  <c r="BF30" i="3"/>
  <c r="BF3" i="3"/>
  <c r="BE22" i="1"/>
  <c r="BE27" i="1"/>
  <c r="BF51" i="3"/>
  <c r="BZ30" i="3"/>
  <c r="BZ3" i="3"/>
  <c r="BY22" i="1"/>
  <c r="BY27" i="1"/>
  <c r="BZ51" i="3"/>
  <c r="FH51" i="3"/>
  <c r="FH30" i="3"/>
  <c r="FH3" i="3"/>
  <c r="FG22" i="1"/>
  <c r="FG27" i="1"/>
  <c r="GK30" i="3"/>
  <c r="GK3" i="3"/>
  <c r="GJ22" i="1"/>
  <c r="GJ27" i="1"/>
  <c r="GK51" i="3"/>
  <c r="GN8" i="1"/>
  <c r="GN11" i="1"/>
  <c r="R31" i="53"/>
  <c r="S12" i="54"/>
  <c r="LY117" i="31"/>
  <c r="LZ117" i="31"/>
  <c r="MA117" i="31"/>
  <c r="LU67" i="3"/>
  <c r="LT17" i="4"/>
  <c r="LU114" i="3"/>
  <c r="LU44" i="3"/>
  <c r="LU48" i="3"/>
  <c r="LU52" i="3"/>
  <c r="LU99" i="3"/>
  <c r="MM79" i="3"/>
  <c r="MM126" i="3"/>
  <c r="MT126" i="3"/>
  <c r="MT79" i="3"/>
  <c r="MK126" i="3"/>
  <c r="MK79" i="3"/>
  <c r="MU79" i="3"/>
  <c r="MU126" i="3"/>
  <c r="MO127" i="3"/>
  <c r="MO129" i="3"/>
  <c r="MO128" i="3"/>
  <c r="LZ5" i="2"/>
  <c r="MA32" i="3"/>
  <c r="LZ11" i="1"/>
  <c r="NA5" i="2"/>
  <c r="NB32" i="3"/>
  <c r="NA11" i="1"/>
  <c r="LF8" i="1"/>
  <c r="EO11" i="6"/>
  <c r="EO14" i="6"/>
  <c r="BB11" i="1"/>
  <c r="GM11" i="6"/>
  <c r="GM14" i="6"/>
  <c r="CZ11" i="1"/>
  <c r="EI11" i="6"/>
  <c r="EI14" i="6"/>
  <c r="AV11" i="1"/>
  <c r="LZ8" i="1"/>
  <c r="DU11" i="6"/>
  <c r="DU14" i="6"/>
  <c r="AH11" i="1"/>
  <c r="GB11" i="6"/>
  <c r="GB14" i="6"/>
  <c r="CO11" i="1"/>
  <c r="FG11" i="6"/>
  <c r="FG14" i="6"/>
  <c r="BT11" i="1"/>
  <c r="MX82" i="3"/>
  <c r="MX126" i="3"/>
  <c r="IC11" i="6"/>
  <c r="IC14" i="6"/>
  <c r="DV11" i="1"/>
  <c r="HI11" i="6"/>
  <c r="HI14" i="6"/>
  <c r="DC11" i="1"/>
  <c r="GP11" i="6"/>
  <c r="GP14" i="6"/>
  <c r="KZ8" i="1"/>
  <c r="FE11" i="1"/>
  <c r="W11" i="1"/>
  <c r="KQ11" i="1"/>
  <c r="LP8" i="1"/>
  <c r="LP11" i="1"/>
  <c r="EG11" i="6"/>
  <c r="EG14" i="6"/>
  <c r="AT11" i="1"/>
  <c r="KK11" i="1"/>
  <c r="KK8" i="1"/>
  <c r="D11" i="1"/>
  <c r="CQ11" i="6"/>
  <c r="CQ14" i="6"/>
  <c r="AB11" i="1"/>
  <c r="KL8" i="1"/>
  <c r="AF11" i="1"/>
  <c r="DS11" i="6"/>
  <c r="DS14" i="6"/>
  <c r="BC11" i="1"/>
  <c r="EP11" i="6"/>
  <c r="EP14" i="6"/>
  <c r="I11" i="1"/>
  <c r="CV11" i="6"/>
  <c r="CV14" i="6"/>
  <c r="AP11" i="1"/>
  <c r="LG11" i="1"/>
  <c r="GU11" i="6"/>
  <c r="GU14" i="6"/>
  <c r="DH11" i="1"/>
  <c r="CV5" i="2"/>
  <c r="CW32" i="3"/>
  <c r="CV11" i="1"/>
  <c r="CT10" i="1"/>
  <c r="GG11" i="6"/>
  <c r="GG14" i="6"/>
  <c r="S11" i="1"/>
  <c r="DF11" i="6"/>
  <c r="DF14" i="6"/>
  <c r="CL11" i="1"/>
  <c r="FY11" i="6"/>
  <c r="FY14" i="6"/>
  <c r="AN11" i="1"/>
  <c r="LI8" i="1"/>
  <c r="ME11" i="1"/>
  <c r="ME5" i="2"/>
  <c r="BG11" i="1"/>
  <c r="ET11" i="6"/>
  <c r="ET14" i="6"/>
  <c r="LC8" i="1"/>
  <c r="LC11" i="1"/>
  <c r="KP8" i="1"/>
  <c r="AI11" i="1"/>
  <c r="DV11" i="6"/>
  <c r="DV14" i="6"/>
  <c r="GI12" i="6"/>
  <c r="CA11" i="1"/>
  <c r="BS8" i="1"/>
  <c r="FO8" i="1"/>
  <c r="FO11" i="1"/>
  <c r="LJ9" i="1"/>
  <c r="CU8" i="1"/>
  <c r="CC8" i="1"/>
  <c r="CP8" i="1"/>
  <c r="EE8" i="1"/>
  <c r="CJ8" i="1"/>
  <c r="EX8" i="1"/>
  <c r="IB11" i="6"/>
  <c r="IB14" i="6"/>
  <c r="MS11" i="1"/>
  <c r="EF11" i="1"/>
  <c r="EY8" i="1"/>
  <c r="HX8" i="1"/>
  <c r="HX11" i="1"/>
  <c r="CG8" i="1"/>
  <c r="KF8" i="1"/>
  <c r="KF11" i="1"/>
  <c r="JM8" i="1"/>
  <c r="JM11" i="1"/>
  <c r="CB8" i="1"/>
  <c r="JO8" i="1"/>
  <c r="JO11" i="1"/>
  <c r="ER8" i="1"/>
  <c r="IJ8" i="1"/>
  <c r="IJ11" i="1"/>
  <c r="MH9" i="1"/>
  <c r="CS11" i="6"/>
  <c r="CS14" i="6"/>
  <c r="F11" i="1"/>
  <c r="LT9" i="1"/>
  <c r="FH11" i="6"/>
  <c r="FH14" i="6"/>
  <c r="EU11" i="1"/>
  <c r="CN11" i="1"/>
  <c r="EK8" i="1"/>
  <c r="DW8" i="1"/>
  <c r="GH8" i="1"/>
  <c r="GH11" i="1"/>
  <c r="EA8" i="1"/>
  <c r="BI8" i="1"/>
  <c r="IG8" i="1"/>
  <c r="IG11" i="1"/>
  <c r="GT8" i="1"/>
  <c r="GT11" i="1"/>
  <c r="LU9" i="1"/>
  <c r="U8" i="1"/>
  <c r="LE9" i="1"/>
  <c r="MO79" i="3"/>
  <c r="BA11" i="1"/>
  <c r="KU11" i="1"/>
  <c r="GS11" i="6"/>
  <c r="GS14" i="6"/>
  <c r="HE8" i="1"/>
  <c r="HE11" i="1"/>
  <c r="MU9" i="1"/>
  <c r="KD8" i="1"/>
  <c r="KD11" i="1"/>
  <c r="MB9" i="1"/>
  <c r="FI8" i="1"/>
  <c r="KT9" i="1"/>
  <c r="GC8" i="1"/>
  <c r="GC11" i="1"/>
  <c r="ED8" i="1"/>
  <c r="IL8" i="1"/>
  <c r="IL11" i="1"/>
  <c r="DR8" i="1"/>
  <c r="HA8" i="1"/>
  <c r="HA11" i="1"/>
  <c r="HW11" i="6"/>
  <c r="HW14" i="6"/>
  <c r="KV11" i="1"/>
  <c r="EX11" i="6"/>
  <c r="EX14" i="6"/>
  <c r="DZ11" i="6"/>
  <c r="DZ14" i="6"/>
  <c r="DJ8" i="1"/>
  <c r="C11" i="1"/>
  <c r="ES8" i="1"/>
  <c r="LY9" i="1"/>
  <c r="DU8" i="1"/>
  <c r="HV8" i="1"/>
  <c r="HV11" i="1"/>
  <c r="GD8" i="1"/>
  <c r="GD11" i="1"/>
  <c r="BD8" i="1"/>
  <c r="CY8" i="1"/>
  <c r="BP8" i="1"/>
  <c r="IM8" i="1"/>
  <c r="IM11" i="1"/>
  <c r="MC9" i="1"/>
  <c r="CK8" i="1"/>
  <c r="CR11" i="1"/>
  <c r="MJ11" i="1"/>
  <c r="DE8" i="1"/>
  <c r="KM9" i="1"/>
  <c r="EC8" i="1"/>
  <c r="DP8" i="1"/>
  <c r="EH8" i="1"/>
  <c r="HQ8" i="1"/>
  <c r="HQ11" i="1"/>
  <c r="HN8" i="1"/>
  <c r="HN11" i="1"/>
  <c r="IZ8" i="1"/>
  <c r="IZ11" i="1"/>
  <c r="IO8" i="1"/>
  <c r="IO11" i="1"/>
  <c r="CI11" i="1"/>
  <c r="DN11" i="6"/>
  <c r="DN14" i="6"/>
  <c r="IJ11" i="6"/>
  <c r="IJ14" i="6"/>
  <c r="CF8" i="1"/>
  <c r="FR8" i="1"/>
  <c r="FR11" i="1"/>
  <c r="IT8" i="1"/>
  <c r="IT11" i="1"/>
  <c r="FW8" i="1"/>
  <c r="FW11" i="1"/>
  <c r="GM8" i="1"/>
  <c r="GM11" i="1"/>
  <c r="FN8" i="1"/>
  <c r="FN11" i="1"/>
  <c r="AL8" i="1"/>
  <c r="ED11" i="6"/>
  <c r="ED14" i="6"/>
  <c r="EV8" i="1"/>
  <c r="FJ11" i="6"/>
  <c r="FJ14" i="6"/>
  <c r="JZ8" i="1"/>
  <c r="JZ11" i="1"/>
  <c r="BR8" i="1"/>
  <c r="ID8" i="1"/>
  <c r="ID11" i="1"/>
  <c r="DZ8" i="1"/>
  <c r="AR8" i="1"/>
  <c r="LB9" i="1"/>
  <c r="GS8" i="1"/>
  <c r="GS11" i="1"/>
  <c r="LO8" i="1"/>
  <c r="J8" i="1"/>
  <c r="GW8" i="1"/>
  <c r="GW11" i="1"/>
  <c r="IK8" i="1"/>
  <c r="IK11" i="1"/>
  <c r="LQ9" i="1"/>
  <c r="MF9" i="1"/>
  <c r="GQ8" i="1"/>
  <c r="GQ11" i="1"/>
  <c r="CH8" i="1"/>
  <c r="CS8" i="1"/>
  <c r="ET8" i="1"/>
  <c r="DQ8" i="1"/>
  <c r="AY8" i="1"/>
  <c r="DL8" i="1"/>
  <c r="LR9" i="1"/>
  <c r="HH8" i="1"/>
  <c r="HH11" i="1"/>
  <c r="EM8" i="1"/>
  <c r="JN8" i="1"/>
  <c r="JN11" i="1"/>
  <c r="CM8" i="1"/>
  <c r="IA8" i="1"/>
  <c r="IA11" i="1"/>
  <c r="GZ8" i="1"/>
  <c r="GZ11" i="1"/>
  <c r="EG8" i="1"/>
  <c r="KO9" i="1"/>
  <c r="MA9" i="1"/>
  <c r="KS9" i="1"/>
  <c r="CW8" i="1"/>
  <c r="HC8" i="1"/>
  <c r="HC11" i="1"/>
  <c r="LK9" i="1"/>
  <c r="HO8" i="1"/>
  <c r="HO11" i="1"/>
  <c r="LL9" i="1"/>
  <c r="JY8" i="1"/>
  <c r="JY11" i="1"/>
  <c r="DB8" i="1"/>
  <c r="MZ9" i="1"/>
  <c r="MZ10" i="1"/>
  <c r="IP8" i="1"/>
  <c r="IP11" i="1"/>
  <c r="MD9" i="1"/>
  <c r="Q8" i="1"/>
  <c r="LN9" i="1"/>
  <c r="IW8" i="1"/>
  <c r="IW11" i="1"/>
  <c r="HD8" i="1"/>
  <c r="HD11" i="1"/>
  <c r="FV8" i="1"/>
  <c r="FV11" i="1"/>
  <c r="GY8" i="1"/>
  <c r="GY11" i="1"/>
  <c r="LM9" i="1"/>
  <c r="JS8" i="1"/>
  <c r="JS11" i="1"/>
  <c r="HK8" i="1"/>
  <c r="HK11" i="1"/>
  <c r="GJ8" i="1"/>
  <c r="GJ11" i="1"/>
  <c r="HB8" i="1"/>
  <c r="HB11" i="1"/>
  <c r="CQ8" i="1"/>
  <c r="N8" i="1"/>
  <c r="DA8" i="1"/>
  <c r="KN9" i="1"/>
  <c r="GG8" i="1"/>
  <c r="GG11" i="1"/>
  <c r="MX9" i="1"/>
  <c r="BV8" i="1"/>
  <c r="GX8" i="1"/>
  <c r="GX11" i="1"/>
  <c r="BL8" i="1"/>
  <c r="EI8" i="1"/>
  <c r="FP8" i="1"/>
  <c r="FP11" i="1"/>
  <c r="T8" i="1"/>
  <c r="GO8" i="1"/>
  <c r="GO11" i="1"/>
  <c r="GA8" i="1"/>
  <c r="GA11" i="1"/>
  <c r="EB8" i="1"/>
  <c r="LV9" i="1"/>
  <c r="G8" i="1"/>
  <c r="K8" i="1"/>
  <c r="HL8" i="1"/>
  <c r="HL11" i="1"/>
  <c r="BF8" i="1"/>
  <c r="JB8" i="1"/>
  <c r="JB11" i="1"/>
  <c r="HZ8" i="1"/>
  <c r="HZ11" i="1"/>
  <c r="Z8" i="1"/>
  <c r="HP8" i="1"/>
  <c r="HP11" i="1"/>
  <c r="LX9" i="1"/>
  <c r="BQ8" i="1"/>
  <c r="AU8" i="1"/>
  <c r="EZ8" i="1"/>
  <c r="R8" i="1"/>
  <c r="AX8" i="1"/>
  <c r="MG9" i="1"/>
  <c r="X8" i="1"/>
  <c r="HT8" i="1"/>
  <c r="HT11" i="1"/>
  <c r="IS8" i="1"/>
  <c r="IS11" i="1"/>
  <c r="JD8" i="1"/>
  <c r="JD11" i="1"/>
  <c r="AS8" i="1"/>
  <c r="AE8" i="1"/>
  <c r="KW9" i="1"/>
  <c r="V8" i="1"/>
  <c r="DK8" i="1"/>
  <c r="FL8" i="1"/>
  <c r="FL11" i="1"/>
  <c r="FF8" i="1"/>
  <c r="MI9" i="1"/>
  <c r="FM8" i="1"/>
  <c r="FM11" i="1"/>
  <c r="FX8" i="1"/>
  <c r="FX11" i="1"/>
  <c r="MY9" i="1"/>
  <c r="BO8" i="1"/>
  <c r="JF8" i="1"/>
  <c r="JF11" i="1"/>
  <c r="L8" i="1"/>
  <c r="HU8" i="1"/>
  <c r="HU11" i="1"/>
  <c r="GV8" i="1"/>
  <c r="GV11" i="1"/>
  <c r="IV8" i="1"/>
  <c r="IV11" i="1"/>
  <c r="JI8" i="1"/>
  <c r="JI11" i="1"/>
  <c r="FU8" i="1"/>
  <c r="FU11" i="1"/>
  <c r="FG8" i="1"/>
  <c r="FH8" i="1"/>
  <c r="EN8" i="1"/>
  <c r="DD8" i="1"/>
  <c r="BM8" i="1"/>
  <c r="IU8" i="1"/>
  <c r="IU11" i="1"/>
  <c r="LD9" i="1"/>
  <c r="LS9" i="1"/>
  <c r="JW8" i="1"/>
  <c r="JW11" i="1"/>
  <c r="IC8" i="1"/>
  <c r="IC11" i="1"/>
  <c r="JX8" i="1"/>
  <c r="JX11" i="1"/>
  <c r="JU8" i="1"/>
  <c r="JU11" i="1"/>
  <c r="KI8" i="1"/>
  <c r="KI11" i="1"/>
  <c r="KY9" i="1"/>
  <c r="EL8" i="1"/>
  <c r="DT8" i="1"/>
  <c r="FZ8" i="1"/>
  <c r="FZ11" i="1"/>
  <c r="MV9" i="1"/>
  <c r="HJ8" i="1"/>
  <c r="HJ11" i="1"/>
  <c r="KA8" i="1"/>
  <c r="KA11" i="1"/>
  <c r="KH8" i="1"/>
  <c r="KH11" i="1"/>
  <c r="H8" i="1"/>
  <c r="FJ8" i="1"/>
  <c r="FJ11" i="1"/>
  <c r="E8" i="1"/>
  <c r="BH8" i="1"/>
  <c r="AD8" i="1"/>
  <c r="AG8" i="1"/>
  <c r="GU8" i="1"/>
  <c r="GU11" i="1"/>
  <c r="O8" i="1"/>
  <c r="DS8" i="1"/>
  <c r="DN8" i="1"/>
  <c r="EQ8" i="1"/>
  <c r="FC8" i="1"/>
  <c r="FB8" i="1"/>
  <c r="GB8" i="1"/>
  <c r="GB11" i="1"/>
  <c r="KB8" i="1"/>
  <c r="KB11" i="1"/>
  <c r="DI8" i="1"/>
  <c r="HM8" i="1"/>
  <c r="HM11" i="1"/>
  <c r="KR9" i="1"/>
  <c r="LH9" i="1"/>
  <c r="AO8" i="1"/>
  <c r="LX116" i="31"/>
  <c r="LX115" i="31"/>
  <c r="LX117" i="31"/>
  <c r="LS79" i="3"/>
  <c r="LS126" i="3"/>
  <c r="LR80" i="3"/>
  <c r="LR82" i="3"/>
  <c r="LR35" i="3"/>
  <c r="LR81" i="3"/>
  <c r="LR17" i="1"/>
  <c r="LS5" i="1"/>
  <c r="LR16" i="1"/>
  <c r="LR15" i="1"/>
  <c r="LR19" i="1"/>
  <c r="LR18" i="1"/>
  <c r="LR128" i="3"/>
  <c r="LR130" i="3"/>
  <c r="LR98" i="3"/>
  <c r="S23" i="54"/>
  <c r="S28" i="54"/>
  <c r="S19" i="54"/>
  <c r="R33" i="53"/>
  <c r="R17" i="53"/>
  <c r="R10" i="53"/>
  <c r="R18" i="53"/>
  <c r="R15" i="53"/>
  <c r="R16" i="53"/>
  <c r="R26" i="53"/>
  <c r="R27" i="53"/>
  <c r="R32" i="53" a="1"/>
  <c r="R32" i="53"/>
  <c r="R21" i="53"/>
  <c r="Y12" i="74"/>
  <c r="Y17" i="74"/>
  <c r="Y28" i="74"/>
  <c r="Y29" i="74"/>
  <c r="Y33" i="74"/>
  <c r="Y19" i="74"/>
  <c r="Y34" i="74"/>
  <c r="Y23" i="74"/>
  <c r="S15" i="75"/>
  <c r="S16" i="23"/>
  <c r="AG49" i="23" a="1"/>
  <c r="AG49" i="23"/>
  <c r="AG54" i="23" a="1"/>
  <c r="AG54" i="23"/>
  <c r="AG58" i="23" a="1"/>
  <c r="AG58" i="23"/>
  <c r="AG57" i="23" a="1"/>
  <c r="AG57" i="23"/>
  <c r="AG48" i="23" a="1"/>
  <c r="AG48" i="23"/>
  <c r="AG53" i="23" a="1"/>
  <c r="AG53" i="23"/>
  <c r="AG56" i="23" a="1"/>
  <c r="AG56" i="23"/>
  <c r="AG59" i="23" a="1"/>
  <c r="AG59" i="23"/>
  <c r="AG45" i="23" a="1"/>
  <c r="AG45" i="23"/>
  <c r="AG52" i="23" a="1"/>
  <c r="AG52" i="23"/>
  <c r="AG47" i="23" a="1"/>
  <c r="AG47" i="23"/>
  <c r="AG55" i="23" a="1"/>
  <c r="AG55" i="23"/>
  <c r="S20" i="54"/>
  <c r="S36" i="54"/>
  <c r="S28" i="23"/>
  <c r="S12" i="23"/>
  <c r="S31" i="23"/>
  <c r="S19" i="23"/>
  <c r="S18" i="54"/>
  <c r="S22" i="23"/>
  <c r="S34" i="54"/>
  <c r="S32" i="23"/>
  <c r="Y20" i="74"/>
  <c r="S29" i="54"/>
  <c r="S27" i="23"/>
  <c r="S17" i="54"/>
  <c r="S17" i="23"/>
  <c r="S15" i="23"/>
  <c r="S35" i="54" a="1"/>
  <c r="S35" i="54"/>
  <c r="Y18" i="74"/>
  <c r="AE22" i="23" a="1"/>
  <c r="AE22" i="23"/>
  <c r="AE23" i="23" a="1"/>
  <c r="AE23" i="23"/>
  <c r="AH42" i="54" a="1"/>
  <c r="AH42" i="54"/>
  <c r="AH43" i="54" a="1"/>
  <c r="AH43" i="54"/>
  <c r="AB42" i="54" a="1"/>
  <c r="AB42" i="54"/>
  <c r="LU107" i="3"/>
  <c r="LU102" i="3"/>
  <c r="LU100" i="3"/>
  <c r="LU109" i="3"/>
  <c r="LU101" i="3"/>
  <c r="LU103" i="3"/>
  <c r="LU55" i="3"/>
  <c r="LU53" i="3"/>
  <c r="LU54" i="3"/>
  <c r="LU60" i="3"/>
  <c r="LU56" i="3"/>
  <c r="LU9" i="3"/>
  <c r="LU62" i="3"/>
  <c r="LU117" i="3"/>
  <c r="LU116" i="3"/>
  <c r="LU124" i="3"/>
  <c r="LU70" i="3"/>
  <c r="LU69" i="3"/>
  <c r="DB11" i="6"/>
  <c r="DB14" i="6"/>
  <c r="O11" i="1"/>
  <c r="KN11" i="1"/>
  <c r="KN8" i="1"/>
  <c r="LL8" i="1"/>
  <c r="LL11" i="1"/>
  <c r="IG11" i="6"/>
  <c r="IG14" i="6"/>
  <c r="ET11" i="1"/>
  <c r="GR11" i="6"/>
  <c r="GR14" i="6"/>
  <c r="DE11" i="1"/>
  <c r="FT11" i="6"/>
  <c r="FT14" i="6"/>
  <c r="CG11" i="1"/>
  <c r="E11" i="1"/>
  <c r="CR11" i="6"/>
  <c r="CR14" i="6"/>
  <c r="EZ11" i="6"/>
  <c r="EZ14" i="6"/>
  <c r="BM11" i="1"/>
  <c r="DI11" i="6"/>
  <c r="DI14" i="6"/>
  <c r="V11" i="1"/>
  <c r="MP5" i="2"/>
  <c r="MP11" i="1"/>
  <c r="LQ8" i="1"/>
  <c r="LQ11" i="1"/>
  <c r="MK5" i="2"/>
  <c r="MK11" i="1"/>
  <c r="KT11" i="1"/>
  <c r="KT8" i="1"/>
  <c r="HX11" i="6"/>
  <c r="HX14" i="6"/>
  <c r="EK11" i="1"/>
  <c r="DD11" i="1"/>
  <c r="GQ11" i="6"/>
  <c r="GQ14" i="6"/>
  <c r="KW11" i="1"/>
  <c r="KW8" i="1"/>
  <c r="CX11" i="6"/>
  <c r="CX14" i="6"/>
  <c r="K11" i="1"/>
  <c r="KS8" i="1"/>
  <c r="KS11" i="1"/>
  <c r="BP11" i="1"/>
  <c r="FC11" i="6"/>
  <c r="FC14" i="6"/>
  <c r="FI11" i="1"/>
  <c r="IV11" i="6"/>
  <c r="IV14" i="6"/>
  <c r="EX11" i="1"/>
  <c r="IK11" i="6"/>
  <c r="IK14" i="6"/>
  <c r="MX128" i="3"/>
  <c r="MX34" i="3"/>
  <c r="MX129" i="3"/>
  <c r="MX35" i="3"/>
  <c r="MX127" i="3"/>
  <c r="MA126" i="3"/>
  <c r="MA79" i="3"/>
  <c r="H11" i="1"/>
  <c r="CU11" i="6"/>
  <c r="CU14" i="6"/>
  <c r="IA11" i="6"/>
  <c r="IA14" i="6"/>
  <c r="EN11" i="1"/>
  <c r="AE11" i="1"/>
  <c r="DR11" i="6"/>
  <c r="DR14" i="6"/>
  <c r="CT11" i="6"/>
  <c r="CT14" i="6"/>
  <c r="G11" i="1"/>
  <c r="MA8" i="1"/>
  <c r="MO5" i="2"/>
  <c r="MO11" i="1"/>
  <c r="CY11" i="1"/>
  <c r="GL11" i="6"/>
  <c r="GL14" i="6"/>
  <c r="MB8" i="1"/>
  <c r="FW11" i="6"/>
  <c r="FW14" i="6"/>
  <c r="CJ11" i="1"/>
  <c r="AS11" i="1"/>
  <c r="EF11" i="6"/>
  <c r="EF14" i="6"/>
  <c r="LM8" i="1"/>
  <c r="LM11" i="1"/>
  <c r="FS11" i="6"/>
  <c r="FS14" i="6"/>
  <c r="CF11" i="1"/>
  <c r="BD11" i="1"/>
  <c r="EQ11" i="6"/>
  <c r="EQ14" i="6"/>
  <c r="HR11" i="6"/>
  <c r="HR14" i="6"/>
  <c r="EE11" i="1"/>
  <c r="LH8" i="1"/>
  <c r="LH11" i="1"/>
  <c r="J11" i="1"/>
  <c r="CW11" i="6"/>
  <c r="CW14" i="6"/>
  <c r="MO130" i="3"/>
  <c r="MU11" i="1"/>
  <c r="MU5" i="2"/>
  <c r="MV32" i="3"/>
  <c r="MU127" i="3"/>
  <c r="MU128" i="3"/>
  <c r="MU129" i="3"/>
  <c r="DU11" i="1"/>
  <c r="HH11" i="6"/>
  <c r="HH14" i="6"/>
  <c r="CU10" i="1"/>
  <c r="GH11" i="6"/>
  <c r="GH14" i="6"/>
  <c r="MU81" i="3"/>
  <c r="MU34" i="3"/>
  <c r="MU82" i="3"/>
  <c r="MU35" i="3"/>
  <c r="MU80" i="3"/>
  <c r="GV11" i="6"/>
  <c r="GV14" i="6"/>
  <c r="DI11" i="1"/>
  <c r="MV11" i="1"/>
  <c r="MV5" i="2"/>
  <c r="MW32" i="3"/>
  <c r="DK11" i="6"/>
  <c r="DK14" i="6"/>
  <c r="X11" i="1"/>
  <c r="T11" i="1"/>
  <c r="DG11" i="6"/>
  <c r="DG14" i="6"/>
  <c r="FZ11" i="6"/>
  <c r="FZ14" i="6"/>
  <c r="CM11" i="1"/>
  <c r="LB8" i="1"/>
  <c r="LB11" i="1"/>
  <c r="LY8" i="1"/>
  <c r="MH11" i="1"/>
  <c r="MH5" i="2"/>
  <c r="LJ8" i="1"/>
  <c r="LJ11" i="1"/>
  <c r="MG11" i="1"/>
  <c r="MG5" i="2"/>
  <c r="LN8" i="1"/>
  <c r="LN11" i="1"/>
  <c r="MK81" i="3"/>
  <c r="MK82" i="3"/>
  <c r="MK80" i="3"/>
  <c r="CK11" i="1"/>
  <c r="FX11" i="6"/>
  <c r="FX14" i="6"/>
  <c r="EB11" i="6"/>
  <c r="EB14" i="6"/>
  <c r="AO11" i="1"/>
  <c r="FH11" i="1"/>
  <c r="IU11" i="6"/>
  <c r="IU14" i="6"/>
  <c r="LV8" i="1"/>
  <c r="KO8" i="1"/>
  <c r="KO11" i="1"/>
  <c r="MQ11" i="1"/>
  <c r="MQ5" i="2"/>
  <c r="FG11" i="1"/>
  <c r="IT11" i="6"/>
  <c r="IT14" i="6"/>
  <c r="EB11" i="1"/>
  <c r="HO11" i="6"/>
  <c r="HO14" i="6"/>
  <c r="HT11" i="6"/>
  <c r="HT14" i="6"/>
  <c r="EG11" i="1"/>
  <c r="LT8" i="1"/>
  <c r="CP11" i="1"/>
  <c r="GC11" i="6"/>
  <c r="GC14" i="6"/>
  <c r="KR8" i="1"/>
  <c r="KR11" i="1"/>
  <c r="FP11" i="6"/>
  <c r="FP14" i="6"/>
  <c r="CC11" i="1"/>
  <c r="AR11" i="1"/>
  <c r="EE11" i="6"/>
  <c r="EE14" i="6"/>
  <c r="ES11" i="1"/>
  <c r="IF11" i="6"/>
  <c r="IF14" i="6"/>
  <c r="MM5" i="2"/>
  <c r="MM11" i="1"/>
  <c r="CT11" i="1"/>
  <c r="CT5" i="2"/>
  <c r="CU32" i="3"/>
  <c r="GG12" i="6"/>
  <c r="CU5" i="1"/>
  <c r="DT11" i="1"/>
  <c r="HG11" i="6"/>
  <c r="HG14" i="6"/>
  <c r="AX11" i="1"/>
  <c r="EK11" i="6"/>
  <c r="EK14" i="6"/>
  <c r="HV11" i="6"/>
  <c r="HV14" i="6"/>
  <c r="EI11" i="1"/>
  <c r="Q11" i="1"/>
  <c r="DD11" i="6"/>
  <c r="DD14" i="6"/>
  <c r="HZ11" i="6"/>
  <c r="HZ14" i="6"/>
  <c r="EM11" i="1"/>
  <c r="DZ11" i="1"/>
  <c r="HM11" i="6"/>
  <c r="HM14" i="6"/>
  <c r="FF11" i="6"/>
  <c r="FF14" i="6"/>
  <c r="BS11" i="1"/>
  <c r="LW5" i="2"/>
  <c r="LX32" i="3"/>
  <c r="LW11" i="1"/>
  <c r="MK129" i="3"/>
  <c r="MK128" i="3"/>
  <c r="MK127" i="3"/>
  <c r="MK130" i="3"/>
  <c r="FB11" i="1"/>
  <c r="IO11" i="6"/>
  <c r="IO14" i="6"/>
  <c r="EL11" i="1"/>
  <c r="HY11" i="6"/>
  <c r="HY14" i="6"/>
  <c r="L11" i="1"/>
  <c r="CY11" i="6"/>
  <c r="CY14" i="6"/>
  <c r="DE11" i="6"/>
  <c r="DE14" i="6"/>
  <c r="R11" i="1"/>
  <c r="BL11" i="1"/>
  <c r="EY11" i="6"/>
  <c r="EY14" i="6"/>
  <c r="MD11" i="1"/>
  <c r="MD5" i="2"/>
  <c r="GW11" i="6"/>
  <c r="GW14" i="6"/>
  <c r="DJ11" i="1"/>
  <c r="MO80" i="3"/>
  <c r="MO81" i="3"/>
  <c r="MO34" i="3"/>
  <c r="MO82" i="3"/>
  <c r="MO35" i="3"/>
  <c r="ER11" i="1"/>
  <c r="IE11" i="6"/>
  <c r="IE14" i="6"/>
  <c r="CW126" i="3"/>
  <c r="CW79" i="3"/>
  <c r="MT80" i="3"/>
  <c r="MT82" i="3"/>
  <c r="MT81" i="3"/>
  <c r="MI5" i="2"/>
  <c r="MI11" i="1"/>
  <c r="DA11" i="1"/>
  <c r="GN11" i="6"/>
  <c r="GN14" i="6"/>
  <c r="CS11" i="1"/>
  <c r="GF11" i="6"/>
  <c r="GF14" i="6"/>
  <c r="HE11" i="6"/>
  <c r="HE14" i="6"/>
  <c r="DR11" i="1"/>
  <c r="EV11" i="6"/>
  <c r="EV14" i="6"/>
  <c r="BI11" i="1"/>
  <c r="LS8" i="1"/>
  <c r="DA11" i="6"/>
  <c r="DA14" i="6"/>
  <c r="N11" i="1"/>
  <c r="FU11" i="6"/>
  <c r="FU14" i="6"/>
  <c r="CH11" i="1"/>
  <c r="EA11" i="1"/>
  <c r="HN11" i="6"/>
  <c r="HN14" i="6"/>
  <c r="AD11" i="1"/>
  <c r="DQ11" i="6"/>
  <c r="DQ14" i="6"/>
  <c r="BH11" i="1"/>
  <c r="EU11" i="6"/>
  <c r="EU14" i="6"/>
  <c r="DK11" i="1"/>
  <c r="GX11" i="6"/>
  <c r="GX14" i="6"/>
  <c r="ES11" i="6"/>
  <c r="ES14" i="6"/>
  <c r="BF11" i="1"/>
  <c r="CW10" i="1"/>
  <c r="GJ11" i="6"/>
  <c r="GJ14" i="6"/>
  <c r="MC8" i="1"/>
  <c r="DW11" i="1"/>
  <c r="HJ11" i="6"/>
  <c r="HJ14" i="6"/>
  <c r="NB126" i="3"/>
  <c r="NB79" i="3"/>
  <c r="FC11" i="1"/>
  <c r="IP11" i="6"/>
  <c r="IP14" i="6"/>
  <c r="KY8" i="1"/>
  <c r="KY11" i="1"/>
  <c r="EZ11" i="1"/>
  <c r="IM11" i="6"/>
  <c r="IM14" i="6"/>
  <c r="LR8" i="1"/>
  <c r="LR11" i="1"/>
  <c r="BR11" i="1"/>
  <c r="FE11" i="6"/>
  <c r="FE14" i="6"/>
  <c r="HU11" i="6"/>
  <c r="HU14" i="6"/>
  <c r="EH11" i="1"/>
  <c r="LE8" i="1"/>
  <c r="LE11" i="1"/>
  <c r="MT129" i="3"/>
  <c r="MT127" i="3"/>
  <c r="MT128" i="3"/>
  <c r="ID11" i="6"/>
  <c r="ID14" i="6"/>
  <c r="EQ11" i="1"/>
  <c r="BO11" i="1"/>
  <c r="FB11" i="6"/>
  <c r="FB14" i="6"/>
  <c r="EH11" i="6"/>
  <c r="EH14" i="6"/>
  <c r="AU11" i="1"/>
  <c r="FI11" i="6"/>
  <c r="FI14" i="6"/>
  <c r="BV11" i="1"/>
  <c r="MZ11" i="1"/>
  <c r="MZ5" i="2"/>
  <c r="NA32" i="3"/>
  <c r="DL11" i="1"/>
  <c r="GY11" i="6"/>
  <c r="GY14" i="6"/>
  <c r="HC11" i="6"/>
  <c r="HC14" i="6"/>
  <c r="DP11" i="1"/>
  <c r="DH11" i="6"/>
  <c r="DH14" i="6"/>
  <c r="U11" i="1"/>
  <c r="FO11" i="6"/>
  <c r="FO14" i="6"/>
  <c r="CB11" i="1"/>
  <c r="MM127" i="3"/>
  <c r="MM129" i="3"/>
  <c r="MM128" i="3"/>
  <c r="Z11" i="1"/>
  <c r="DM11" i="6"/>
  <c r="DM14" i="6"/>
  <c r="DY11" i="6"/>
  <c r="DY14" i="6"/>
  <c r="AL11" i="1"/>
  <c r="DT11" i="6"/>
  <c r="DT14" i="6"/>
  <c r="AG11" i="1"/>
  <c r="FF11" i="1"/>
  <c r="IS11" i="6"/>
  <c r="IS14" i="6"/>
  <c r="LK8" i="1"/>
  <c r="LK11" i="1"/>
  <c r="EY11" i="1"/>
  <c r="IL11" i="6"/>
  <c r="IL14" i="6"/>
  <c r="LD8" i="1"/>
  <c r="LD11" i="1"/>
  <c r="GD11" i="6"/>
  <c r="GD14" i="6"/>
  <c r="CQ11" i="1"/>
  <c r="HQ11" i="6"/>
  <c r="HQ14" i="6"/>
  <c r="ED11" i="1"/>
  <c r="MF11" i="1"/>
  <c r="MF5" i="2"/>
  <c r="MF79" i="3"/>
  <c r="MF126" i="3"/>
  <c r="MR5" i="2"/>
  <c r="MS32" i="3"/>
  <c r="MR11" i="1"/>
  <c r="DN11" i="1"/>
  <c r="HA11" i="6"/>
  <c r="HA14" i="6"/>
  <c r="MY5" i="2"/>
  <c r="MZ32" i="3"/>
  <c r="MY11" i="1"/>
  <c r="FD11" i="6"/>
  <c r="FD14" i="6"/>
  <c r="BQ11" i="1"/>
  <c r="MX5" i="2"/>
  <c r="MY32" i="3"/>
  <c r="MX11" i="1"/>
  <c r="DB11" i="1"/>
  <c r="GO11" i="6"/>
  <c r="GO14" i="6"/>
  <c r="AY11" i="1"/>
  <c r="EL11" i="6"/>
  <c r="EL14" i="6"/>
  <c r="EC11" i="1"/>
  <c r="HP11" i="6"/>
  <c r="HP14" i="6"/>
  <c r="LU8" i="1"/>
  <c r="MM81" i="3"/>
  <c r="MM34" i="3"/>
  <c r="MM80" i="3"/>
  <c r="MM82" i="3"/>
  <c r="MM35" i="3"/>
  <c r="DS11" i="1"/>
  <c r="HF11" i="6"/>
  <c r="HF14" i="6"/>
  <c r="LX8" i="1"/>
  <c r="HD11" i="6"/>
  <c r="HD14" i="6"/>
  <c r="DQ11" i="1"/>
  <c r="EV11" i="1"/>
  <c r="II11" i="6"/>
  <c r="II14" i="6"/>
  <c r="KM11" i="1"/>
  <c r="KM8" i="1"/>
  <c r="MX83" i="3"/>
  <c r="LS129" i="3"/>
  <c r="LS127" i="3"/>
  <c r="LS128" i="3"/>
  <c r="LS81" i="3"/>
  <c r="LS34" i="3"/>
  <c r="LS82" i="3"/>
  <c r="LS80" i="3"/>
  <c r="LS19" i="1"/>
  <c r="LS15" i="1"/>
  <c r="LS17" i="1"/>
  <c r="LS18" i="1"/>
  <c r="LS16" i="1"/>
  <c r="LR34" i="3"/>
  <c r="LR33" i="3"/>
  <c r="LR83" i="3"/>
  <c r="LS130" i="3"/>
  <c r="LS98" i="3"/>
  <c r="MT34" i="3"/>
  <c r="MT35" i="3"/>
  <c r="MK35" i="3"/>
  <c r="MK34" i="3"/>
  <c r="MU130" i="3"/>
  <c r="LU23" i="3"/>
  <c r="LU13" i="3"/>
  <c r="LU7" i="3"/>
  <c r="LU57" i="3"/>
  <c r="LU6" i="3"/>
  <c r="LU77" i="3"/>
  <c r="LU30" i="3"/>
  <c r="LU22" i="3"/>
  <c r="LU104" i="3"/>
  <c r="LU15" i="3"/>
  <c r="LU105" i="3"/>
  <c r="LU106" i="3"/>
  <c r="LU59" i="3"/>
  <c r="LU58" i="3"/>
  <c r="LU8" i="3"/>
  <c r="MZ79" i="3"/>
  <c r="MZ126" i="3"/>
  <c r="LX126" i="3"/>
  <c r="LX79" i="3"/>
  <c r="MN79" i="3"/>
  <c r="MN126" i="3"/>
  <c r="MM130" i="3"/>
  <c r="MT130" i="3"/>
  <c r="MC11" i="1"/>
  <c r="MC5" i="2"/>
  <c r="MI79" i="3"/>
  <c r="MI126" i="3"/>
  <c r="CU5" i="2"/>
  <c r="CV32" i="3"/>
  <c r="CU11" i="1"/>
  <c r="GH12" i="6"/>
  <c r="MR126" i="3"/>
  <c r="MR79" i="3"/>
  <c r="LT11" i="1"/>
  <c r="LT5" i="2"/>
  <c r="LU32" i="3"/>
  <c r="MT83" i="3"/>
  <c r="MT36" i="3"/>
  <c r="MT33" i="3"/>
  <c r="CU16" i="1"/>
  <c r="CV5" i="1"/>
  <c r="CU17" i="1"/>
  <c r="CU19" i="1"/>
  <c r="CU18" i="1"/>
  <c r="CU15" i="1"/>
  <c r="CW128" i="3"/>
  <c r="CW129" i="3"/>
  <c r="CW127" i="3"/>
  <c r="CW130" i="3"/>
  <c r="CW98" i="3"/>
  <c r="MQ79" i="3"/>
  <c r="MQ126" i="3"/>
  <c r="LX5" i="2"/>
  <c r="LX11" i="1"/>
  <c r="MH126" i="3"/>
  <c r="MH79" i="3"/>
  <c r="CU79" i="3"/>
  <c r="CU126" i="3"/>
  <c r="NB128" i="3"/>
  <c r="NB129" i="3"/>
  <c r="NB127" i="3"/>
  <c r="LS11" i="1"/>
  <c r="LS5" i="2"/>
  <c r="LT32" i="3"/>
  <c r="ME79" i="3"/>
  <c r="ME126" i="3"/>
  <c r="LV11" i="1"/>
  <c r="LV5" i="2"/>
  <c r="LW32" i="3"/>
  <c r="LY5" i="2"/>
  <c r="LZ32" i="3"/>
  <c r="LY11" i="1"/>
  <c r="MA81" i="3"/>
  <c r="MA80" i="3"/>
  <c r="MA82" i="3"/>
  <c r="CW11" i="1"/>
  <c r="CW5" i="2"/>
  <c r="CX32" i="3"/>
  <c r="GJ12" i="6"/>
  <c r="MA127" i="3"/>
  <c r="MA128" i="3"/>
  <c r="MA129" i="3"/>
  <c r="MX130" i="3"/>
  <c r="MX36" i="3"/>
  <c r="MX33" i="3"/>
  <c r="MP79" i="3"/>
  <c r="MP126" i="3"/>
  <c r="MA11" i="1"/>
  <c r="MA5" i="2"/>
  <c r="MM83" i="3"/>
  <c r="MM33" i="3"/>
  <c r="LU11" i="1"/>
  <c r="LU5" i="2"/>
  <c r="LV32" i="3"/>
  <c r="MJ79" i="3"/>
  <c r="MJ126" i="3"/>
  <c r="MK83" i="3"/>
  <c r="MK36" i="3"/>
  <c r="MK33" i="3"/>
  <c r="MF129" i="3"/>
  <c r="MF127" i="3"/>
  <c r="MF128" i="3"/>
  <c r="MG79" i="3"/>
  <c r="MG126" i="3"/>
  <c r="MV79" i="3"/>
  <c r="MV126" i="3"/>
  <c r="ML126" i="3"/>
  <c r="ML79" i="3"/>
  <c r="MW79" i="3"/>
  <c r="MW126" i="3"/>
  <c r="CW82" i="3"/>
  <c r="CW80" i="3"/>
  <c r="CW81" i="3"/>
  <c r="MS126" i="3"/>
  <c r="MS79" i="3"/>
  <c r="NB81" i="3"/>
  <c r="NB80" i="3"/>
  <c r="NB82" i="3"/>
  <c r="MO33" i="3"/>
  <c r="MO83" i="3"/>
  <c r="MO36" i="3"/>
  <c r="MB5" i="2"/>
  <c r="MB11" i="1"/>
  <c r="MY126" i="3"/>
  <c r="MY79" i="3"/>
  <c r="NA126" i="3"/>
  <c r="NA79" i="3"/>
  <c r="MU33" i="3"/>
  <c r="MU83" i="3"/>
  <c r="MU36" i="3"/>
  <c r="MF80" i="3"/>
  <c r="MF82" i="3"/>
  <c r="MF81" i="3"/>
  <c r="LS33" i="3"/>
  <c r="LS83" i="3"/>
  <c r="LS35" i="3"/>
  <c r="LR36" i="3"/>
  <c r="LR3" i="3"/>
  <c r="LQ22" i="1"/>
  <c r="LQ27" i="1"/>
  <c r="LQ29" i="1"/>
  <c r="LR51" i="3"/>
  <c r="LT17" i="1"/>
  <c r="LT16" i="1"/>
  <c r="LT18" i="1"/>
  <c r="LT19" i="1"/>
  <c r="LT15" i="1"/>
  <c r="LU5" i="1"/>
  <c r="LU111" i="3"/>
  <c r="LU11" i="3"/>
  <c r="LU12" i="3"/>
  <c r="LU64" i="3"/>
  <c r="LU10" i="3"/>
  <c r="LU17" i="3"/>
  <c r="LU126" i="3"/>
  <c r="LU79" i="3"/>
  <c r="MA130" i="3"/>
  <c r="MA98" i="3"/>
  <c r="CX126" i="3"/>
  <c r="CX79" i="3"/>
  <c r="NB83" i="3"/>
  <c r="NB34" i="3"/>
  <c r="MJ82" i="3"/>
  <c r="MJ81" i="3"/>
  <c r="MJ80" i="3"/>
  <c r="MS129" i="3"/>
  <c r="MS127" i="3"/>
  <c r="MS128" i="3"/>
  <c r="MY80" i="3"/>
  <c r="MY81" i="3"/>
  <c r="MY82" i="3"/>
  <c r="MH80" i="3"/>
  <c r="MH81" i="3"/>
  <c r="MH82" i="3"/>
  <c r="MA35" i="3"/>
  <c r="MS80" i="3"/>
  <c r="MS81" i="3"/>
  <c r="MS34" i="3"/>
  <c r="MS82" i="3"/>
  <c r="MS35" i="3"/>
  <c r="LZ79" i="3"/>
  <c r="LZ126" i="3"/>
  <c r="CW34" i="3"/>
  <c r="LW79" i="3"/>
  <c r="LW126" i="3"/>
  <c r="CW83" i="3"/>
  <c r="CW33" i="3"/>
  <c r="MM36" i="3"/>
  <c r="MN127" i="3"/>
  <c r="MN129" i="3"/>
  <c r="MN128" i="3"/>
  <c r="MF34" i="3"/>
  <c r="CW35" i="3"/>
  <c r="ME128" i="3"/>
  <c r="ME129" i="3"/>
  <c r="ME127" i="3"/>
  <c r="ME130" i="3"/>
  <c r="ME98" i="3"/>
  <c r="MN80" i="3"/>
  <c r="MN81" i="3"/>
  <c r="MN34" i="3"/>
  <c r="MN82" i="3"/>
  <c r="MN35" i="3"/>
  <c r="LY79" i="3"/>
  <c r="LY126" i="3"/>
  <c r="MV81" i="3"/>
  <c r="MV82" i="3"/>
  <c r="MV80" i="3"/>
  <c r="MG127" i="3"/>
  <c r="MG128" i="3"/>
  <c r="MG129" i="3"/>
  <c r="CU80" i="3"/>
  <c r="CU82" i="3"/>
  <c r="CU81" i="3"/>
  <c r="NB35" i="3"/>
  <c r="NA81" i="3"/>
  <c r="NA80" i="3"/>
  <c r="NA82" i="3"/>
  <c r="MV129" i="3"/>
  <c r="MV128" i="3"/>
  <c r="MV127" i="3"/>
  <c r="MV130" i="3"/>
  <c r="NA128" i="3"/>
  <c r="NA129" i="3"/>
  <c r="NA127" i="3"/>
  <c r="NA130" i="3"/>
  <c r="CU129" i="3"/>
  <c r="CU127" i="3"/>
  <c r="CU128" i="3"/>
  <c r="MF130" i="3"/>
  <c r="MF98" i="3"/>
  <c r="MQ128" i="3"/>
  <c r="MQ127" i="3"/>
  <c r="MQ129" i="3"/>
  <c r="MI129" i="3"/>
  <c r="MI128" i="3"/>
  <c r="MI127" i="3"/>
  <c r="MI130" i="3"/>
  <c r="MI98" i="3"/>
  <c r="MJ129" i="3"/>
  <c r="MJ128" i="3"/>
  <c r="MJ127" i="3"/>
  <c r="MJ130" i="3"/>
  <c r="MJ98" i="3"/>
  <c r="MQ82" i="3"/>
  <c r="MQ35" i="3"/>
  <c r="MQ80" i="3"/>
  <c r="MQ81" i="3"/>
  <c r="MQ34" i="3"/>
  <c r="MA34" i="3"/>
  <c r="LV126" i="3"/>
  <c r="LV79" i="3"/>
  <c r="MW129" i="3"/>
  <c r="MW128" i="3"/>
  <c r="MW127" i="3"/>
  <c r="LT126" i="3"/>
  <c r="LT79" i="3"/>
  <c r="ML81" i="3"/>
  <c r="ML82" i="3"/>
  <c r="ML80" i="3"/>
  <c r="MP82" i="3"/>
  <c r="MP80" i="3"/>
  <c r="MP81" i="3"/>
  <c r="MZ128" i="3"/>
  <c r="MZ129" i="3"/>
  <c r="MZ127" i="3"/>
  <c r="MZ130" i="3"/>
  <c r="MY128" i="3"/>
  <c r="MY129" i="3"/>
  <c r="MY127" i="3"/>
  <c r="MY130" i="3"/>
  <c r="MG81" i="3"/>
  <c r="MG34" i="3"/>
  <c r="MG80" i="3"/>
  <c r="MG82" i="3"/>
  <c r="MG35" i="3"/>
  <c r="MR82" i="3"/>
  <c r="MR81" i="3"/>
  <c r="MR80" i="3"/>
  <c r="MR129" i="3"/>
  <c r="MR127" i="3"/>
  <c r="MR128" i="3"/>
  <c r="MH129" i="3"/>
  <c r="MH127" i="3"/>
  <c r="MH128" i="3"/>
  <c r="CV79" i="3"/>
  <c r="CV126" i="3"/>
  <c r="MA33" i="3"/>
  <c r="MA83" i="3"/>
  <c r="MI82" i="3"/>
  <c r="MI35" i="3"/>
  <c r="MI80" i="3"/>
  <c r="MI81" i="3"/>
  <c r="MI34" i="3"/>
  <c r="MD79" i="3"/>
  <c r="MD126" i="3"/>
  <c r="MF35" i="3"/>
  <c r="ME80" i="3"/>
  <c r="ME82" i="3"/>
  <c r="ME35" i="3"/>
  <c r="ME81" i="3"/>
  <c r="ME34" i="3"/>
  <c r="LX82" i="3"/>
  <c r="LX81" i="3"/>
  <c r="LX80" i="3"/>
  <c r="MF83" i="3"/>
  <c r="MF33" i="3"/>
  <c r="MW80" i="3"/>
  <c r="MW82" i="3"/>
  <c r="MW81" i="3"/>
  <c r="MP129" i="3"/>
  <c r="MP127" i="3"/>
  <c r="MP128" i="3"/>
  <c r="CV18" i="1"/>
  <c r="CV19" i="1"/>
  <c r="CW5" i="1"/>
  <c r="CV17" i="1"/>
  <c r="CV15" i="1"/>
  <c r="CV16" i="1"/>
  <c r="LX129" i="3"/>
  <c r="LX128" i="3"/>
  <c r="LX127" i="3"/>
  <c r="LX130" i="3"/>
  <c r="LX98" i="3"/>
  <c r="ML129" i="3"/>
  <c r="ML128" i="3"/>
  <c r="ML127" i="3"/>
  <c r="ML130" i="3"/>
  <c r="NB130" i="3"/>
  <c r="MZ80" i="3"/>
  <c r="MZ81" i="3"/>
  <c r="MZ82" i="3"/>
  <c r="LS51" i="3"/>
  <c r="LS36" i="3"/>
  <c r="LS3" i="3"/>
  <c r="LR22" i="1"/>
  <c r="LR27" i="1"/>
  <c r="LR29" i="1"/>
  <c r="LU18" i="1"/>
  <c r="LV5" i="1"/>
  <c r="LU16" i="1"/>
  <c r="LU17" i="1"/>
  <c r="LU19" i="1"/>
  <c r="LU15" i="1"/>
  <c r="MR34" i="3"/>
  <c r="MR35" i="3"/>
  <c r="ML35" i="3"/>
  <c r="ML34" i="3"/>
  <c r="CU34" i="3"/>
  <c r="MH35" i="3"/>
  <c r="MH34" i="3"/>
  <c r="MD82" i="3"/>
  <c r="MD80" i="3"/>
  <c r="MD81" i="3"/>
  <c r="CW18" i="1"/>
  <c r="CX5" i="1"/>
  <c r="CW19" i="1"/>
  <c r="CW15" i="1"/>
  <c r="CW16" i="1"/>
  <c r="CW17" i="1"/>
  <c r="MH33" i="3"/>
  <c r="MH83" i="3"/>
  <c r="NA33" i="3"/>
  <c r="NA83" i="3"/>
  <c r="NA36" i="3"/>
  <c r="MY35" i="3"/>
  <c r="MW34" i="3"/>
  <c r="MP33" i="3"/>
  <c r="MP83" i="3"/>
  <c r="MS130" i="3"/>
  <c r="MW35" i="3"/>
  <c r="MH130" i="3"/>
  <c r="MH98" i="3"/>
  <c r="MJ35" i="3"/>
  <c r="MQ83" i="3"/>
  <c r="MQ33" i="3"/>
  <c r="MI33" i="3"/>
  <c r="MI83" i="3"/>
  <c r="MD127" i="3"/>
  <c r="MD129" i="3"/>
  <c r="MD128" i="3"/>
  <c r="NA35" i="3"/>
  <c r="MA51" i="3"/>
  <c r="MA36" i="3"/>
  <c r="MA3" i="3"/>
  <c r="LZ22" i="1"/>
  <c r="LZ27" i="1"/>
  <c r="LZ29" i="1"/>
  <c r="NA34" i="3"/>
  <c r="MY34" i="3"/>
  <c r="MP130" i="3"/>
  <c r="MY33" i="3"/>
  <c r="MY83" i="3"/>
  <c r="MY36" i="3"/>
  <c r="CV128" i="3"/>
  <c r="CV127" i="3"/>
  <c r="CV129" i="3"/>
  <c r="MP34" i="3"/>
  <c r="CV81" i="3"/>
  <c r="CV34" i="3"/>
  <c r="CV80" i="3"/>
  <c r="CV82" i="3"/>
  <c r="CV35" i="3"/>
  <c r="CU35" i="3"/>
  <c r="MN130" i="3"/>
  <c r="MZ35" i="3"/>
  <c r="MP35" i="3"/>
  <c r="CU83" i="3"/>
  <c r="CU33" i="3"/>
  <c r="MZ34" i="3"/>
  <c r="MW33" i="3"/>
  <c r="MW83" i="3"/>
  <c r="ML83" i="3"/>
  <c r="ML36" i="3"/>
  <c r="ML33" i="3"/>
  <c r="MJ33" i="3"/>
  <c r="MJ83" i="3"/>
  <c r="MZ33" i="3"/>
  <c r="MZ83" i="3"/>
  <c r="MZ36" i="3"/>
  <c r="MQ130" i="3"/>
  <c r="CW36" i="3"/>
  <c r="CW3" i="3"/>
  <c r="CV22" i="1"/>
  <c r="CV27" i="1"/>
  <c r="CW51" i="3"/>
  <c r="MJ34" i="3"/>
  <c r="MF36" i="3"/>
  <c r="MF3" i="3"/>
  <c r="ME22" i="1"/>
  <c r="ME27" i="1"/>
  <c r="ME29" i="1"/>
  <c r="MF51" i="3"/>
  <c r="MG130" i="3"/>
  <c r="MG98" i="3"/>
  <c r="LW128" i="3"/>
  <c r="LW127" i="3"/>
  <c r="LW129" i="3"/>
  <c r="LX33" i="3"/>
  <c r="LX83" i="3"/>
  <c r="MR130" i="3"/>
  <c r="LT80" i="3"/>
  <c r="LT81" i="3"/>
  <c r="LT82" i="3"/>
  <c r="MV33" i="3"/>
  <c r="MV83" i="3"/>
  <c r="MV36" i="3"/>
  <c r="LW81" i="3"/>
  <c r="LW34" i="3"/>
  <c r="LW80" i="3"/>
  <c r="LW82" i="3"/>
  <c r="LW35" i="3"/>
  <c r="LX34" i="3"/>
  <c r="LT127" i="3"/>
  <c r="LT129" i="3"/>
  <c r="LT128" i="3"/>
  <c r="MV35" i="3"/>
  <c r="NB36" i="3"/>
  <c r="LX35" i="3"/>
  <c r="MR33" i="3"/>
  <c r="MR83" i="3"/>
  <c r="MW130" i="3"/>
  <c r="CU130" i="3"/>
  <c r="CU98" i="3"/>
  <c r="MV34" i="3"/>
  <c r="LZ128" i="3"/>
  <c r="LZ127" i="3"/>
  <c r="LZ129" i="3"/>
  <c r="CX80" i="3"/>
  <c r="CX81" i="3"/>
  <c r="CX82" i="3"/>
  <c r="LY128" i="3"/>
  <c r="LY127" i="3"/>
  <c r="LY129" i="3"/>
  <c r="LZ81" i="3"/>
  <c r="LZ34" i="3"/>
  <c r="LZ82" i="3"/>
  <c r="LZ35" i="3"/>
  <c r="LZ80" i="3"/>
  <c r="CX129" i="3"/>
  <c r="CX128" i="3"/>
  <c r="CX127" i="3"/>
  <c r="MN33" i="3"/>
  <c r="MN83" i="3"/>
  <c r="MN36" i="3"/>
  <c r="LY80" i="3"/>
  <c r="LY81" i="3"/>
  <c r="LY82" i="3"/>
  <c r="ME83" i="3"/>
  <c r="ME33" i="3"/>
  <c r="LV82" i="3"/>
  <c r="LV81" i="3"/>
  <c r="LV80" i="3"/>
  <c r="LU82" i="3"/>
  <c r="LU81" i="3"/>
  <c r="LU80" i="3"/>
  <c r="MG33" i="3"/>
  <c r="MG83" i="3"/>
  <c r="LV128" i="3"/>
  <c r="LV129" i="3"/>
  <c r="LV127" i="3"/>
  <c r="LV130" i="3"/>
  <c r="LV98" i="3"/>
  <c r="MS83" i="3"/>
  <c r="MS33" i="3"/>
  <c r="LU129" i="3"/>
  <c r="LU128" i="3"/>
  <c r="LU127" i="3"/>
  <c r="LU130" i="3"/>
  <c r="LU98" i="3"/>
  <c r="LV18" i="1"/>
  <c r="LV16" i="1"/>
  <c r="LV17" i="1"/>
  <c r="LV19" i="1"/>
  <c r="LV15" i="1"/>
  <c r="LW5" i="1"/>
  <c r="CX34" i="3"/>
  <c r="LT130" i="3"/>
  <c r="LT98" i="3"/>
  <c r="MW36" i="3"/>
  <c r="MP36" i="3"/>
  <c r="MD34" i="3"/>
  <c r="MD35" i="3"/>
  <c r="LY130" i="3"/>
  <c r="LY98" i="3"/>
  <c r="LW33" i="3"/>
  <c r="LW83" i="3"/>
  <c r="CV130" i="3"/>
  <c r="CV98" i="3"/>
  <c r="CX35" i="3"/>
  <c r="MJ51" i="3"/>
  <c r="MJ36" i="3"/>
  <c r="MJ3" i="3"/>
  <c r="MI22" i="1"/>
  <c r="MI27" i="1"/>
  <c r="MI29" i="1"/>
  <c r="CX83" i="3"/>
  <c r="CX33" i="3"/>
  <c r="LV35" i="3"/>
  <c r="LT35" i="3"/>
  <c r="LT34" i="3"/>
  <c r="LT83" i="3"/>
  <c r="LT33" i="3"/>
  <c r="LY35" i="3"/>
  <c r="LY83" i="3"/>
  <c r="LY33" i="3"/>
  <c r="MG51" i="3"/>
  <c r="MG36" i="3"/>
  <c r="MG3" i="3"/>
  <c r="MF22" i="1"/>
  <c r="MF27" i="1"/>
  <c r="MF29" i="1"/>
  <c r="S22" i="75"/>
  <c r="LU33" i="3"/>
  <c r="LU83" i="3"/>
  <c r="S24" i="54"/>
  <c r="Y24" i="74"/>
  <c r="R22" i="53"/>
  <c r="S23" i="23"/>
  <c r="LU34" i="3"/>
  <c r="S23" i="75"/>
  <c r="Y25" i="74"/>
  <c r="S24" i="23"/>
  <c r="R23" i="53"/>
  <c r="S25" i="54"/>
  <c r="S25" i="75"/>
  <c r="S24" i="75"/>
  <c r="LU35" i="3"/>
  <c r="R24" i="53"/>
  <c r="Y27" i="74"/>
  <c r="Y26" i="74"/>
  <c r="S26" i="54"/>
  <c r="S26" i="23"/>
  <c r="S25" i="23"/>
  <c r="LV83" i="3"/>
  <c r="LV33" i="3"/>
  <c r="LV34" i="3"/>
  <c r="LZ130" i="3"/>
  <c r="LZ98" i="3"/>
  <c r="ME36" i="3"/>
  <c r="ME3" i="3"/>
  <c r="MD22" i="1"/>
  <c r="MD27" i="1"/>
  <c r="MD29" i="1"/>
  <c r="ME51" i="3"/>
  <c r="MH36" i="3"/>
  <c r="MH3" i="3"/>
  <c r="MG22" i="1"/>
  <c r="MG27" i="1"/>
  <c r="MG29" i="1"/>
  <c r="MH51" i="3"/>
  <c r="LY34" i="3"/>
  <c r="LX51" i="3"/>
  <c r="LX36" i="3"/>
  <c r="LX3" i="3"/>
  <c r="LW22" i="1"/>
  <c r="LW27" i="1"/>
  <c r="LW29" i="1"/>
  <c r="MR36" i="3"/>
  <c r="CU51" i="3"/>
  <c r="CU36" i="3"/>
  <c r="CU3" i="3"/>
  <c r="CT22" i="1"/>
  <c r="CT27" i="1"/>
  <c r="LW130" i="3"/>
  <c r="LW98" i="3"/>
  <c r="CX130" i="3"/>
  <c r="CX98" i="3"/>
  <c r="MD130" i="3"/>
  <c r="MD98" i="3"/>
  <c r="MS36" i="3"/>
  <c r="MI36" i="3"/>
  <c r="MI3" i="3"/>
  <c r="MH22" i="1"/>
  <c r="MH27" i="1"/>
  <c r="MH29" i="1"/>
  <c r="MI51" i="3"/>
  <c r="CX16" i="1"/>
  <c r="CX17" i="1"/>
  <c r="CX19" i="1"/>
  <c r="CX18" i="1"/>
  <c r="CX15" i="1"/>
  <c r="CY5" i="1"/>
  <c r="LZ33" i="3"/>
  <c r="LZ83" i="3"/>
  <c r="CV33" i="3"/>
  <c r="CV83" i="3"/>
  <c r="MQ36" i="3"/>
  <c r="MD33" i="3"/>
  <c r="MD83" i="3"/>
  <c r="LW19" i="1"/>
  <c r="LW17" i="1"/>
  <c r="LX5" i="1"/>
  <c r="LW18" i="1"/>
  <c r="LW15" i="1"/>
  <c r="LW16" i="1"/>
  <c r="LV51" i="3"/>
  <c r="LV36" i="3"/>
  <c r="LV3" i="3"/>
  <c r="LU22" i="1"/>
  <c r="LU27" i="1"/>
  <c r="LU29" i="1"/>
  <c r="MD36" i="3"/>
  <c r="MD3" i="3"/>
  <c r="MC22" i="1"/>
  <c r="MC27" i="1"/>
  <c r="MC29" i="1"/>
  <c r="MD51" i="3"/>
  <c r="LT36" i="3"/>
  <c r="LT3" i="3"/>
  <c r="LS22" i="1"/>
  <c r="LS27" i="1"/>
  <c r="LS29" i="1"/>
  <c r="LT51" i="3"/>
  <c r="LZ36" i="3"/>
  <c r="LZ3" i="3"/>
  <c r="LY22" i="1"/>
  <c r="LY27" i="1"/>
  <c r="LY29" i="1"/>
  <c r="LZ51" i="3"/>
  <c r="LU36" i="3"/>
  <c r="LU3" i="3"/>
  <c r="LT22" i="1"/>
  <c r="LT27" i="1"/>
  <c r="LT29" i="1"/>
  <c r="LU51" i="3"/>
  <c r="LY36" i="3"/>
  <c r="LY3" i="3"/>
  <c r="LX22" i="1"/>
  <c r="LX27" i="1"/>
  <c r="LX29" i="1"/>
  <c r="LY51" i="3"/>
  <c r="CV51" i="3"/>
  <c r="CV36" i="3"/>
  <c r="CV3" i="3"/>
  <c r="CU22" i="1"/>
  <c r="CU27" i="1"/>
  <c r="CY15" i="1"/>
  <c r="CY17" i="1"/>
  <c r="CY16" i="1"/>
  <c r="CZ5" i="1"/>
  <c r="CY19" i="1"/>
  <c r="CY18" i="1"/>
  <c r="CX51" i="3"/>
  <c r="CX36" i="3"/>
  <c r="CX3" i="3"/>
  <c r="CW22" i="1"/>
  <c r="CW27" i="1"/>
  <c r="LW36" i="3"/>
  <c r="LW3" i="3"/>
  <c r="LV22" i="1"/>
  <c r="LV27" i="1"/>
  <c r="LV29" i="1"/>
  <c r="LW51" i="3"/>
  <c r="LX17" i="1"/>
  <c r="LX15" i="1"/>
  <c r="LX19" i="1"/>
  <c r="LX16" i="1"/>
  <c r="LX18" i="1"/>
  <c r="LY5" i="1"/>
  <c r="CZ15" i="1"/>
  <c r="CZ16" i="1"/>
  <c r="DA5" i="1"/>
  <c r="CZ18" i="1"/>
  <c r="CZ17" i="1"/>
  <c r="CZ19" i="1"/>
  <c r="LY15" i="1"/>
  <c r="LY19" i="1"/>
  <c r="LY16" i="1"/>
  <c r="LZ5" i="1"/>
  <c r="LY18" i="1"/>
  <c r="LY17" i="1"/>
  <c r="DA16" i="1"/>
  <c r="DA18" i="1"/>
  <c r="DB5" i="1"/>
  <c r="DA15" i="1"/>
  <c r="DA19" i="1"/>
  <c r="DA17" i="1"/>
  <c r="LZ15" i="1"/>
  <c r="LZ19" i="1"/>
  <c r="LZ17" i="1"/>
  <c r="LZ16" i="1"/>
  <c r="MA5" i="1"/>
  <c r="LZ18" i="1"/>
  <c r="DB18" i="1"/>
  <c r="DB19" i="1"/>
  <c r="DB15" i="1"/>
  <c r="DB16" i="1"/>
  <c r="DB17" i="1"/>
  <c r="DC5" i="1"/>
  <c r="MB5" i="1"/>
  <c r="MA16" i="1"/>
  <c r="MA15" i="1"/>
  <c r="MA19" i="1"/>
  <c r="MA18" i="1"/>
  <c r="MA17" i="1"/>
  <c r="DD5" i="1"/>
  <c r="DC16" i="1"/>
  <c r="DC17" i="1"/>
  <c r="DC18" i="1"/>
  <c r="DC19" i="1"/>
  <c r="DC15" i="1"/>
  <c r="MB19" i="1"/>
  <c r="MB15" i="1"/>
  <c r="MC5" i="1"/>
  <c r="MB17" i="1"/>
  <c r="MB16" i="1"/>
  <c r="MB18" i="1"/>
  <c r="DD18" i="1"/>
  <c r="DE5" i="1"/>
  <c r="DD19" i="1"/>
  <c r="DD15" i="1"/>
  <c r="DD16" i="1"/>
  <c r="DD17" i="1"/>
  <c r="MC17" i="1"/>
  <c r="MC16" i="1"/>
  <c r="MC18" i="1"/>
  <c r="MD5" i="1"/>
  <c r="MC19" i="1"/>
  <c r="MC15" i="1"/>
  <c r="DF5" i="1"/>
  <c r="DE15" i="1"/>
  <c r="DE16" i="1"/>
  <c r="DE18" i="1"/>
  <c r="DE17" i="1"/>
  <c r="DE19" i="1"/>
  <c r="MD17" i="1"/>
  <c r="MD15" i="1"/>
  <c r="MD16" i="1"/>
  <c r="ME5" i="1"/>
  <c r="MD18" i="1"/>
  <c r="MD19" i="1"/>
  <c r="DG5" i="1"/>
  <c r="DF18" i="1"/>
  <c r="DF16" i="1"/>
  <c r="DF17" i="1"/>
  <c r="DF19" i="1"/>
  <c r="DF15" i="1"/>
  <c r="MF5" i="1"/>
  <c r="ME18" i="1"/>
  <c r="ME15" i="1"/>
  <c r="ME16" i="1"/>
  <c r="ME19" i="1"/>
  <c r="ME17" i="1"/>
  <c r="DH5" i="1"/>
  <c r="DG18" i="1"/>
  <c r="DG19" i="1"/>
  <c r="DG16" i="1"/>
  <c r="DG17" i="1"/>
  <c r="DG15" i="1"/>
  <c r="MF15" i="1"/>
  <c r="MF18" i="1"/>
  <c r="MF17" i="1"/>
  <c r="MF19" i="1"/>
  <c r="MG5" i="1"/>
  <c r="MF16" i="1"/>
  <c r="DI5" i="1"/>
  <c r="DH15" i="1"/>
  <c r="DH16" i="1"/>
  <c r="DH17" i="1"/>
  <c r="DH19" i="1"/>
  <c r="DH18" i="1"/>
  <c r="MG19" i="1"/>
  <c r="MH5" i="1"/>
  <c r="MG15" i="1"/>
  <c r="MG17" i="1"/>
  <c r="MG16" i="1"/>
  <c r="MG18" i="1"/>
  <c r="DI18" i="1"/>
  <c r="DI19" i="1"/>
  <c r="DJ5" i="1"/>
  <c r="DI16" i="1"/>
  <c r="DI17" i="1"/>
  <c r="DI15" i="1"/>
  <c r="MH19" i="1"/>
  <c r="MI5" i="1"/>
  <c r="MH18" i="1"/>
  <c r="MH17" i="1"/>
  <c r="MH15" i="1"/>
  <c r="MH16" i="1"/>
  <c r="DK5" i="1"/>
  <c r="DJ18" i="1"/>
  <c r="DJ19" i="1"/>
  <c r="DJ16" i="1"/>
  <c r="DJ15" i="1"/>
  <c r="DJ17" i="1"/>
  <c r="MI16" i="1"/>
  <c r="MI19" i="1"/>
  <c r="MI13" i="1"/>
  <c r="MI17" i="1"/>
  <c r="MI15" i="1"/>
  <c r="MI18" i="1"/>
  <c r="DK16" i="1"/>
  <c r="DK17" i="1"/>
  <c r="DK18" i="1"/>
  <c r="DL5" i="1"/>
  <c r="DK19" i="1"/>
  <c r="DK15" i="1"/>
  <c r="MJ5" i="1"/>
  <c r="DL15" i="1"/>
  <c r="DL16" i="1"/>
  <c r="DM5" i="1"/>
  <c r="DL17" i="1"/>
  <c r="DL19" i="1"/>
  <c r="DL18" i="1"/>
  <c r="MJ18" i="1"/>
  <c r="MJ19" i="1"/>
  <c r="MJ17" i="1"/>
  <c r="MJ16" i="1"/>
  <c r="MJ15" i="1"/>
  <c r="DM15" i="1"/>
  <c r="DM17" i="1"/>
  <c r="DM19" i="1"/>
  <c r="DN5" i="1"/>
  <c r="DM18" i="1"/>
  <c r="DM16" i="1"/>
  <c r="MK5" i="3"/>
  <c r="DN16" i="1"/>
  <c r="DO5" i="1"/>
  <c r="DN17" i="1"/>
  <c r="DN19" i="1"/>
  <c r="DN15" i="1"/>
  <c r="DN18" i="1"/>
  <c r="MK91" i="3"/>
  <c r="MK20" i="3"/>
  <c r="MK138" i="3"/>
  <c r="MK142" i="3"/>
  <c r="MK99" i="3"/>
  <c r="MK52" i="3"/>
  <c r="MJ13" i="1"/>
  <c r="MK5" i="1"/>
  <c r="DP5" i="1"/>
  <c r="DO16" i="1"/>
  <c r="DO17" i="1"/>
  <c r="DO18" i="1"/>
  <c r="DO19" i="1"/>
  <c r="DO15" i="1"/>
  <c r="MK54" i="3"/>
  <c r="MK60" i="3"/>
  <c r="MK53" i="3"/>
  <c r="MK62" i="3"/>
  <c r="MK56" i="3"/>
  <c r="MK55" i="3"/>
  <c r="MK107" i="3"/>
  <c r="MK109" i="3"/>
  <c r="MK101" i="3"/>
  <c r="MK103" i="3"/>
  <c r="MK100" i="3"/>
  <c r="MK102" i="3"/>
  <c r="MK17" i="1"/>
  <c r="MK18" i="1"/>
  <c r="MK19" i="1"/>
  <c r="MK16" i="1"/>
  <c r="MK15" i="1"/>
  <c r="MJ17" i="4"/>
  <c r="MK67" i="3"/>
  <c r="MK114" i="3"/>
  <c r="MK44" i="3"/>
  <c r="MK48" i="3"/>
  <c r="MK95" i="3"/>
  <c r="DQ5" i="1"/>
  <c r="DP15" i="1"/>
  <c r="DP16" i="1"/>
  <c r="DP17" i="1"/>
  <c r="DP19" i="1"/>
  <c r="DP18" i="1"/>
  <c r="MK106" i="3"/>
  <c r="MK105" i="3"/>
  <c r="MK59" i="3"/>
  <c r="MK12" i="3"/>
  <c r="MK8" i="3"/>
  <c r="MK58" i="3"/>
  <c r="MK11" i="3"/>
  <c r="MK104" i="3"/>
  <c r="MK111" i="3"/>
  <c r="MK9" i="3"/>
  <c r="ML5" i="3"/>
  <c r="MK15" i="3"/>
  <c r="MK13" i="3"/>
  <c r="MK57" i="3"/>
  <c r="MK10" i="3"/>
  <c r="MK6" i="3"/>
  <c r="MK117" i="3"/>
  <c r="MK116" i="3"/>
  <c r="MK70" i="3"/>
  <c r="MK69" i="3"/>
  <c r="MK7" i="3"/>
  <c r="MK23" i="3"/>
  <c r="MK124" i="3"/>
  <c r="MK98" i="3"/>
  <c r="DQ18" i="1"/>
  <c r="DQ15" i="1"/>
  <c r="DQ17" i="1"/>
  <c r="DQ19" i="1"/>
  <c r="DQ16" i="1"/>
  <c r="ML52" i="3"/>
  <c r="ML91" i="3"/>
  <c r="ML20" i="3"/>
  <c r="ML99" i="3"/>
  <c r="ML138" i="3"/>
  <c r="ML142" i="3"/>
  <c r="MK64" i="3"/>
  <c r="MK77" i="3"/>
  <c r="MK30" i="3"/>
  <c r="MK22" i="3"/>
  <c r="MK17" i="3"/>
  <c r="MK13" i="1"/>
  <c r="MK3" i="3"/>
  <c r="MJ22" i="1"/>
  <c r="MJ27" i="1"/>
  <c r="MJ29" i="1"/>
  <c r="MK51" i="3"/>
  <c r="ML114" i="3"/>
  <c r="ML67" i="3"/>
  <c r="MK17" i="4"/>
  <c r="ML107" i="3"/>
  <c r="ML109" i="3"/>
  <c r="ML100" i="3"/>
  <c r="ML103" i="3"/>
  <c r="ML102" i="3"/>
  <c r="ML101" i="3"/>
  <c r="ML44" i="3"/>
  <c r="ML48" i="3"/>
  <c r="ML95" i="3"/>
  <c r="ML18" i="1"/>
  <c r="ML19" i="1"/>
  <c r="ML15" i="1"/>
  <c r="ML16" i="1"/>
  <c r="ML17" i="1"/>
  <c r="ML62" i="3"/>
  <c r="ML15" i="3"/>
  <c r="ML53" i="3"/>
  <c r="ML56" i="3"/>
  <c r="ML55" i="3"/>
  <c r="ML54" i="3"/>
  <c r="ML60" i="3"/>
  <c r="ML13" i="3"/>
  <c r="ML7" i="3"/>
  <c r="ML105" i="3"/>
  <c r="ML106" i="3"/>
  <c r="ML58" i="3"/>
  <c r="ML11" i="3"/>
  <c r="ML59" i="3"/>
  <c r="ML8" i="3"/>
  <c r="ML70" i="3"/>
  <c r="ML69" i="3"/>
  <c r="ML104" i="3"/>
  <c r="ML111" i="3"/>
  <c r="ML9" i="3"/>
  <c r="ML116" i="3"/>
  <c r="ML117" i="3"/>
  <c r="MM5" i="3"/>
  <c r="ML57" i="3"/>
  <c r="ML10" i="3"/>
  <c r="ML64" i="3"/>
  <c r="ML6" i="3"/>
  <c r="ML12" i="3"/>
  <c r="ML17" i="3"/>
  <c r="ML124" i="3"/>
  <c r="ML98" i="3"/>
  <c r="MM91" i="3"/>
  <c r="MM20" i="3"/>
  <c r="MM99" i="3"/>
  <c r="MM138" i="3"/>
  <c r="MM142" i="3"/>
  <c r="MM52" i="3"/>
  <c r="ML22" i="3"/>
  <c r="ML77" i="3"/>
  <c r="ML30" i="3"/>
  <c r="ML13" i="1"/>
  <c r="MM5" i="1"/>
  <c r="ML23" i="3"/>
  <c r="ML3" i="3"/>
  <c r="MK22" i="1"/>
  <c r="MK27" i="1"/>
  <c r="MK29" i="1"/>
  <c r="MM18" i="1"/>
  <c r="MM15" i="1"/>
  <c r="MM17" i="1"/>
  <c r="MM19" i="1"/>
  <c r="MM16" i="1"/>
  <c r="ML51" i="3"/>
  <c r="MM103" i="3"/>
  <c r="MM100" i="3"/>
  <c r="MM107" i="3"/>
  <c r="MM102" i="3"/>
  <c r="MM101" i="3"/>
  <c r="MM109" i="3"/>
  <c r="MM114" i="3"/>
  <c r="MM67" i="3"/>
  <c r="ML17" i="4"/>
  <c r="MM56" i="3"/>
  <c r="MM9" i="3"/>
  <c r="MM62" i="3"/>
  <c r="MM15" i="3"/>
  <c r="MM53" i="3"/>
  <c r="MM60" i="3"/>
  <c r="MM54" i="3"/>
  <c r="MM55" i="3"/>
  <c r="MM44" i="3"/>
  <c r="MM48" i="3"/>
  <c r="MM95" i="3"/>
  <c r="MM70" i="3"/>
  <c r="MM69" i="3"/>
  <c r="MM104" i="3"/>
  <c r="MM6" i="3"/>
  <c r="MM57" i="3"/>
  <c r="MM10" i="3"/>
  <c r="MN5" i="3"/>
  <c r="MM116" i="3"/>
  <c r="MM117" i="3"/>
  <c r="MM59" i="3"/>
  <c r="MM8" i="3"/>
  <c r="MM58" i="3"/>
  <c r="MM105" i="3"/>
  <c r="MM106" i="3"/>
  <c r="MM7" i="3"/>
  <c r="MM13" i="3"/>
  <c r="MM124" i="3"/>
  <c r="MM111" i="3"/>
  <c r="MM98" i="3"/>
  <c r="MM12" i="3"/>
  <c r="MM11" i="3"/>
  <c r="MM17" i="3"/>
  <c r="MM13" i="1"/>
  <c r="MN5" i="1"/>
  <c r="MM22" i="3"/>
  <c r="MM77" i="3"/>
  <c r="MM30" i="3"/>
  <c r="MN91" i="3"/>
  <c r="MN138" i="3"/>
  <c r="MN142" i="3"/>
  <c r="MN99" i="3"/>
  <c r="MN52" i="3"/>
  <c r="MN20" i="3"/>
  <c r="MM64" i="3"/>
  <c r="MM23" i="3"/>
  <c r="MM51" i="3"/>
  <c r="MN67" i="3"/>
  <c r="MM17" i="4"/>
  <c r="MN114" i="3"/>
  <c r="MN54" i="3"/>
  <c r="MN60" i="3"/>
  <c r="MN53" i="3"/>
  <c r="MN62" i="3"/>
  <c r="MN55" i="3"/>
  <c r="MN56" i="3"/>
  <c r="MN16" i="1"/>
  <c r="MN19" i="1"/>
  <c r="MN18" i="1"/>
  <c r="MN17" i="1"/>
  <c r="MN15" i="1"/>
  <c r="MM3" i="3"/>
  <c r="ML22" i="1"/>
  <c r="ML27" i="1"/>
  <c r="ML29" i="1"/>
  <c r="MN101" i="3"/>
  <c r="MN100" i="3"/>
  <c r="MN107" i="3"/>
  <c r="MN102" i="3"/>
  <c r="MN103" i="3"/>
  <c r="MN109" i="3"/>
  <c r="MN44" i="3"/>
  <c r="MN48" i="3"/>
  <c r="MN95" i="3"/>
  <c r="MN9" i="3"/>
  <c r="MN15" i="3"/>
  <c r="MN104" i="3"/>
  <c r="MO5" i="3"/>
  <c r="MN8" i="3"/>
  <c r="MN58" i="3"/>
  <c r="MN59" i="3"/>
  <c r="MN13" i="3"/>
  <c r="MN6" i="3"/>
  <c r="MN57" i="3"/>
  <c r="MN10" i="3"/>
  <c r="MN7" i="3"/>
  <c r="MN116" i="3"/>
  <c r="MN117" i="3"/>
  <c r="MN105" i="3"/>
  <c r="MN106" i="3"/>
  <c r="MN70" i="3"/>
  <c r="MN23" i="3"/>
  <c r="MN69" i="3"/>
  <c r="MN124" i="3"/>
  <c r="MN111" i="3"/>
  <c r="MN98" i="3"/>
  <c r="MN22" i="3"/>
  <c r="MN77" i="3"/>
  <c r="MN30" i="3"/>
  <c r="MN11" i="3"/>
  <c r="MN13" i="1"/>
  <c r="MO5" i="1"/>
  <c r="MN64" i="3"/>
  <c r="MN51" i="3"/>
  <c r="MN12" i="3"/>
  <c r="MN17" i="3"/>
  <c r="MN3" i="3"/>
  <c r="MM22" i="1"/>
  <c r="MM27" i="1"/>
  <c r="MM29" i="1"/>
  <c r="MO138" i="3"/>
  <c r="MO142" i="3"/>
  <c r="MO99" i="3"/>
  <c r="MO52" i="3"/>
  <c r="MO20" i="3"/>
  <c r="MO91" i="3"/>
  <c r="MO100" i="3"/>
  <c r="MO102" i="3"/>
  <c r="MO101" i="3"/>
  <c r="MO109" i="3"/>
  <c r="MO103" i="3"/>
  <c r="MO107" i="3"/>
  <c r="MO62" i="3"/>
  <c r="MO15" i="3"/>
  <c r="MO53" i="3"/>
  <c r="MO54" i="3"/>
  <c r="MO7" i="3"/>
  <c r="MO60" i="3"/>
  <c r="MO55" i="3"/>
  <c r="MO56" i="3"/>
  <c r="MO9" i="3"/>
  <c r="MO16" i="1"/>
  <c r="MO18" i="1"/>
  <c r="MO17" i="1"/>
  <c r="MO15" i="1"/>
  <c r="MO19" i="1"/>
  <c r="MO95" i="3"/>
  <c r="MO44" i="3"/>
  <c r="MO48" i="3"/>
  <c r="MO114" i="3"/>
  <c r="MO67" i="3"/>
  <c r="MN17" i="4"/>
  <c r="MO13" i="3"/>
  <c r="MO57" i="3"/>
  <c r="MO6" i="3"/>
  <c r="MO59" i="3"/>
  <c r="MO58" i="3"/>
  <c r="MO64" i="3"/>
  <c r="MO8" i="3"/>
  <c r="MP5" i="3"/>
  <c r="MO69" i="3"/>
  <c r="MO70" i="3"/>
  <c r="MO116" i="3"/>
  <c r="MO117" i="3"/>
  <c r="MO106" i="3"/>
  <c r="MO105" i="3"/>
  <c r="MO104" i="3"/>
  <c r="MO124" i="3"/>
  <c r="MO111" i="3"/>
  <c r="MO98" i="3"/>
  <c r="MO13" i="1"/>
  <c r="MP5" i="1"/>
  <c r="MO12" i="3"/>
  <c r="MO23" i="3"/>
  <c r="MO77" i="3"/>
  <c r="MO30" i="3"/>
  <c r="MO22" i="3"/>
  <c r="MP99" i="3"/>
  <c r="MP91" i="3"/>
  <c r="MP52" i="3"/>
  <c r="MP20" i="3"/>
  <c r="MP138" i="3"/>
  <c r="MP142" i="3"/>
  <c r="MO11" i="3"/>
  <c r="MO10" i="3"/>
  <c r="MO17" i="3"/>
  <c r="MO3" i="3"/>
  <c r="MN22" i="1"/>
  <c r="MN27" i="1"/>
  <c r="MN29" i="1"/>
  <c r="MP53" i="3"/>
  <c r="MP56" i="3"/>
  <c r="MP62" i="3"/>
  <c r="MP60" i="3"/>
  <c r="MP54" i="3"/>
  <c r="MP55" i="3"/>
  <c r="MP103" i="3"/>
  <c r="MP102" i="3"/>
  <c r="MP109" i="3"/>
  <c r="MP100" i="3"/>
  <c r="MP107" i="3"/>
  <c r="MP101" i="3"/>
  <c r="MO17" i="4"/>
  <c r="MP67" i="3"/>
  <c r="MP114" i="3"/>
  <c r="MP95" i="3"/>
  <c r="MP44" i="3"/>
  <c r="MP48" i="3"/>
  <c r="MP15" i="1"/>
  <c r="MP18" i="1"/>
  <c r="MP19" i="1"/>
  <c r="MP17" i="1"/>
  <c r="MP16" i="1"/>
  <c r="MO51" i="3"/>
  <c r="MP70" i="3"/>
  <c r="MP69" i="3"/>
  <c r="MP104" i="3"/>
  <c r="MP13" i="3"/>
  <c r="MP106" i="3"/>
  <c r="MP105" i="3"/>
  <c r="MQ5" i="3"/>
  <c r="MP15" i="3"/>
  <c r="MP117" i="3"/>
  <c r="MP116" i="3"/>
  <c r="MP124" i="3"/>
  <c r="MP59" i="3"/>
  <c r="MP12" i="3"/>
  <c r="MP8" i="3"/>
  <c r="MP58" i="3"/>
  <c r="MP11" i="3"/>
  <c r="MP9" i="3"/>
  <c r="MP7" i="3"/>
  <c r="MP6" i="3"/>
  <c r="MP57" i="3"/>
  <c r="MP10" i="3"/>
  <c r="MP111" i="3"/>
  <c r="MP64" i="3"/>
  <c r="MP98" i="3"/>
  <c r="MQ91" i="3"/>
  <c r="MQ20" i="3"/>
  <c r="MQ99" i="3"/>
  <c r="MQ138" i="3"/>
  <c r="MQ142" i="3"/>
  <c r="MQ52" i="3"/>
  <c r="MP77" i="3"/>
  <c r="MP30" i="3"/>
  <c r="MP22" i="3"/>
  <c r="MP17" i="3"/>
  <c r="MP13" i="1"/>
  <c r="MQ5" i="1"/>
  <c r="MP23" i="3"/>
  <c r="MP3" i="3"/>
  <c r="MO22" i="1"/>
  <c r="MO27" i="1"/>
  <c r="MO29" i="1"/>
  <c r="MQ53" i="3"/>
  <c r="MQ60" i="3"/>
  <c r="MQ55" i="3"/>
  <c r="MQ54" i="3"/>
  <c r="MQ56" i="3"/>
  <c r="MQ62" i="3"/>
  <c r="MQ17" i="1"/>
  <c r="MQ19" i="1"/>
  <c r="MQ18" i="1"/>
  <c r="MQ16" i="1"/>
  <c r="MQ15" i="1"/>
  <c r="MP17" i="4"/>
  <c r="MQ67" i="3"/>
  <c r="MQ114" i="3"/>
  <c r="MQ107" i="3"/>
  <c r="MQ100" i="3"/>
  <c r="MQ102" i="3"/>
  <c r="MQ103" i="3"/>
  <c r="MQ101" i="3"/>
  <c r="MQ109" i="3"/>
  <c r="MQ44" i="3"/>
  <c r="MQ48" i="3"/>
  <c r="MQ95" i="3"/>
  <c r="MP51" i="3"/>
  <c r="MQ15" i="3"/>
  <c r="MQ7" i="3"/>
  <c r="MQ116" i="3"/>
  <c r="MQ117" i="3"/>
  <c r="MQ104" i="3"/>
  <c r="MQ106" i="3"/>
  <c r="MQ105" i="3"/>
  <c r="MQ70" i="3"/>
  <c r="MQ23" i="3"/>
  <c r="MQ69" i="3"/>
  <c r="MQ9" i="3"/>
  <c r="MQ59" i="3"/>
  <c r="MQ12" i="3"/>
  <c r="MQ58" i="3"/>
  <c r="MQ11" i="3"/>
  <c r="MQ8" i="3"/>
  <c r="MR5" i="3"/>
  <c r="MQ13" i="3"/>
  <c r="MQ57" i="3"/>
  <c r="MQ10" i="3"/>
  <c r="MQ6" i="3"/>
  <c r="MQ124" i="3"/>
  <c r="MQ17" i="3"/>
  <c r="MQ64" i="3"/>
  <c r="MQ111" i="3"/>
  <c r="MQ98" i="3"/>
  <c r="MQ13" i="1"/>
  <c r="MR52" i="3"/>
  <c r="MR138" i="3"/>
  <c r="MR142" i="3"/>
  <c r="MR99" i="3"/>
  <c r="MR20" i="3"/>
  <c r="MR91" i="3"/>
  <c r="MQ77" i="3"/>
  <c r="MQ30" i="3"/>
  <c r="MQ3" i="3"/>
  <c r="MP22" i="1"/>
  <c r="MP27" i="1"/>
  <c r="MP29" i="1"/>
  <c r="MQ22" i="3"/>
  <c r="MR44" i="3"/>
  <c r="MR48" i="3"/>
  <c r="MR95" i="3"/>
  <c r="MQ17" i="4"/>
  <c r="MR67" i="3"/>
  <c r="MR114" i="3"/>
  <c r="MR53" i="3"/>
  <c r="MR56" i="3"/>
  <c r="MR60" i="3"/>
  <c r="MR62" i="3"/>
  <c r="MR54" i="3"/>
  <c r="MR55" i="3"/>
  <c r="MR18" i="1"/>
  <c r="MR17" i="1"/>
  <c r="MR15" i="1"/>
  <c r="MR16" i="1"/>
  <c r="MR19" i="1"/>
  <c r="MR103" i="3"/>
  <c r="MR101" i="3"/>
  <c r="MR100" i="3"/>
  <c r="MR102" i="3"/>
  <c r="MR107" i="3"/>
  <c r="MR109" i="3"/>
  <c r="MQ51" i="3"/>
  <c r="MR15" i="3"/>
  <c r="MR13" i="3"/>
  <c r="MS5" i="3"/>
  <c r="MR8" i="3"/>
  <c r="MR59" i="3"/>
  <c r="MR58" i="3"/>
  <c r="MR69" i="3"/>
  <c r="MR70" i="3"/>
  <c r="MR7" i="3"/>
  <c r="MR57" i="3"/>
  <c r="MR6" i="3"/>
  <c r="MR116" i="3"/>
  <c r="MR117" i="3"/>
  <c r="MR106" i="3"/>
  <c r="MR105" i="3"/>
  <c r="MR9" i="3"/>
  <c r="MR104" i="3"/>
  <c r="MR111" i="3"/>
  <c r="MR124" i="3"/>
  <c r="MR98" i="3"/>
  <c r="MR10" i="3"/>
  <c r="MR11" i="3"/>
  <c r="MR23" i="3"/>
  <c r="MS99" i="3"/>
  <c r="MS138" i="3"/>
  <c r="MS142" i="3"/>
  <c r="MS20" i="3"/>
  <c r="MS91" i="3"/>
  <c r="MS52" i="3"/>
  <c r="MR64" i="3"/>
  <c r="MR22" i="3"/>
  <c r="MR77" i="3"/>
  <c r="MR30" i="3"/>
  <c r="MR12" i="3"/>
  <c r="MR13" i="1"/>
  <c r="MS5" i="1"/>
  <c r="MR17" i="3"/>
  <c r="MR3" i="3"/>
  <c r="MQ22" i="1"/>
  <c r="MQ27" i="1"/>
  <c r="MQ29" i="1"/>
  <c r="MS17" i="1"/>
  <c r="MS18" i="1"/>
  <c r="MS15" i="1"/>
  <c r="MS19" i="1"/>
  <c r="MS16" i="1"/>
  <c r="MS107" i="3"/>
  <c r="MS100" i="3"/>
  <c r="MS109" i="3"/>
  <c r="MS103" i="3"/>
  <c r="MS101" i="3"/>
  <c r="MS102" i="3"/>
  <c r="MS60" i="3"/>
  <c r="MS56" i="3"/>
  <c r="MS9" i="3"/>
  <c r="MS62" i="3"/>
  <c r="MS54" i="3"/>
  <c r="MS7" i="3"/>
  <c r="MS53" i="3"/>
  <c r="MS55" i="3"/>
  <c r="MS44" i="3"/>
  <c r="MS48" i="3"/>
  <c r="MS95" i="3"/>
  <c r="MS67" i="3"/>
  <c r="MR17" i="4"/>
  <c r="MS114" i="3"/>
  <c r="MR51" i="3"/>
  <c r="MS13" i="3"/>
  <c r="MS105" i="3"/>
  <c r="MS106" i="3"/>
  <c r="MS15" i="3"/>
  <c r="MS58" i="3"/>
  <c r="MS11" i="3"/>
  <c r="MS8" i="3"/>
  <c r="MS59" i="3"/>
  <c r="MS12" i="3"/>
  <c r="MS117" i="3"/>
  <c r="MS116" i="3"/>
  <c r="MS124" i="3"/>
  <c r="MS6" i="3"/>
  <c r="MS57" i="3"/>
  <c r="MS104" i="3"/>
  <c r="MS111" i="3"/>
  <c r="MT5" i="3"/>
  <c r="MS69" i="3"/>
  <c r="MS70" i="3"/>
  <c r="MS23" i="3"/>
  <c r="MS10" i="3"/>
  <c r="MT52" i="3"/>
  <c r="MT20" i="3"/>
  <c r="MT138" i="3"/>
  <c r="MT142" i="3"/>
  <c r="MT99" i="3"/>
  <c r="MT91" i="3"/>
  <c r="MS13" i="1"/>
  <c r="MT5" i="1"/>
  <c r="MS64" i="3"/>
  <c r="MS22" i="3"/>
  <c r="MS77" i="3"/>
  <c r="MS30" i="3"/>
  <c r="MS98" i="3"/>
  <c r="MS17" i="3"/>
  <c r="MS51" i="3"/>
  <c r="MT95" i="3"/>
  <c r="MT44" i="3"/>
  <c r="MT48" i="3"/>
  <c r="MT101" i="3"/>
  <c r="MT107" i="3"/>
  <c r="MT102" i="3"/>
  <c r="MT103" i="3"/>
  <c r="MT109" i="3"/>
  <c r="MT100" i="3"/>
  <c r="MT114" i="3"/>
  <c r="MT67" i="3"/>
  <c r="MS17" i="4"/>
  <c r="MS3" i="3"/>
  <c r="MR22" i="1"/>
  <c r="MR27" i="1"/>
  <c r="MR29" i="1"/>
  <c r="MT18" i="1"/>
  <c r="MT19" i="1"/>
  <c r="MT17" i="1"/>
  <c r="MT15" i="1"/>
  <c r="MT16" i="1"/>
  <c r="MT62" i="3"/>
  <c r="MT60" i="3"/>
  <c r="MT54" i="3"/>
  <c r="MT55" i="3"/>
  <c r="MT56" i="3"/>
  <c r="MT53" i="3"/>
  <c r="MT7" i="3"/>
  <c r="MT70" i="3"/>
  <c r="MT69" i="3"/>
  <c r="MT104" i="3"/>
  <c r="MT57" i="3"/>
  <c r="MT6" i="3"/>
  <c r="MT9" i="3"/>
  <c r="MT59" i="3"/>
  <c r="MT8" i="3"/>
  <c r="MT58" i="3"/>
  <c r="MT13" i="3"/>
  <c r="MU5" i="3"/>
  <c r="MT116" i="3"/>
  <c r="MT117" i="3"/>
  <c r="MT106" i="3"/>
  <c r="MT105" i="3"/>
  <c r="MT111" i="3"/>
  <c r="MT15" i="3"/>
  <c r="MT10" i="3"/>
  <c r="MT124" i="3"/>
  <c r="MT98" i="3"/>
  <c r="MT13" i="1"/>
  <c r="MU5" i="1"/>
  <c r="MT11" i="3"/>
  <c r="MU138" i="3"/>
  <c r="MU142" i="3"/>
  <c r="MU99" i="3"/>
  <c r="MU91" i="3"/>
  <c r="MU20" i="3"/>
  <c r="MU52" i="3"/>
  <c r="MT77" i="3"/>
  <c r="MT30" i="3"/>
  <c r="MT22" i="3"/>
  <c r="MT12" i="3"/>
  <c r="MT64" i="3"/>
  <c r="MT17" i="3"/>
  <c r="MT23" i="3"/>
  <c r="MT51" i="3"/>
  <c r="MT3" i="3"/>
  <c r="MS22" i="1"/>
  <c r="MS27" i="1"/>
  <c r="MS29" i="1"/>
  <c r="MU101" i="3"/>
  <c r="MU103" i="3"/>
  <c r="MU109" i="3"/>
  <c r="MU107" i="3"/>
  <c r="MU100" i="3"/>
  <c r="MU102" i="3"/>
  <c r="MU95" i="3"/>
  <c r="MU44" i="3"/>
  <c r="MU48" i="3"/>
  <c r="MU18" i="1"/>
  <c r="MU19" i="1"/>
  <c r="MU17" i="1"/>
  <c r="MU15" i="1"/>
  <c r="MU16" i="1"/>
  <c r="MU53" i="3"/>
  <c r="MU55" i="3"/>
  <c r="MU62" i="3"/>
  <c r="MU15" i="3"/>
  <c r="MU54" i="3"/>
  <c r="MU7" i="3"/>
  <c r="MU60" i="3"/>
  <c r="MU56" i="3"/>
  <c r="MT17" i="4"/>
  <c r="MU67" i="3"/>
  <c r="MU114" i="3"/>
  <c r="MU9" i="3"/>
  <c r="MU104" i="3"/>
  <c r="MU117" i="3"/>
  <c r="MU116" i="3"/>
  <c r="MU124" i="3"/>
  <c r="MU70" i="3"/>
  <c r="MU23" i="3"/>
  <c r="MU69" i="3"/>
  <c r="MU58" i="3"/>
  <c r="MU59" i="3"/>
  <c r="MU8" i="3"/>
  <c r="MU6" i="3"/>
  <c r="MU57" i="3"/>
  <c r="MU10" i="3"/>
  <c r="MV5" i="3"/>
  <c r="MU7" i="1"/>
  <c r="MU106" i="3"/>
  <c r="MU105" i="3"/>
  <c r="MU13" i="3"/>
  <c r="MU111" i="3"/>
  <c r="MU98" i="3"/>
  <c r="MU13" i="1"/>
  <c r="MV5" i="1"/>
  <c r="MU11" i="3"/>
  <c r="MV20" i="3"/>
  <c r="MV52" i="3"/>
  <c r="MV99" i="3"/>
  <c r="MV138" i="3"/>
  <c r="MV142" i="3"/>
  <c r="MV91" i="3"/>
  <c r="MU64" i="3"/>
  <c r="MU12" i="3"/>
  <c r="MU17" i="3"/>
  <c r="MU22" i="3"/>
  <c r="MU77" i="3"/>
  <c r="MU30" i="3"/>
  <c r="MU3" i="3"/>
  <c r="MT22" i="1"/>
  <c r="MT27" i="1"/>
  <c r="MT29" i="1"/>
  <c r="MU51" i="3"/>
  <c r="MV95" i="3"/>
  <c r="MV44" i="3"/>
  <c r="MV48" i="3"/>
  <c r="MU17" i="4"/>
  <c r="MV67" i="3"/>
  <c r="MV114" i="3"/>
  <c r="MV107" i="3"/>
  <c r="MV100" i="3"/>
  <c r="MV109" i="3"/>
  <c r="MV103" i="3"/>
  <c r="MV101" i="3"/>
  <c r="MV102" i="3"/>
  <c r="MV17" i="1"/>
  <c r="MV19" i="1"/>
  <c r="MV15" i="1"/>
  <c r="MV16" i="1"/>
  <c r="MV18" i="1"/>
  <c r="MV62" i="3"/>
  <c r="MV15" i="3"/>
  <c r="MV56" i="3"/>
  <c r="MV60" i="3"/>
  <c r="MV55" i="3"/>
  <c r="MV54" i="3"/>
  <c r="MV53" i="3"/>
  <c r="MW5" i="3"/>
  <c r="MV116" i="3"/>
  <c r="MV117" i="3"/>
  <c r="MV105" i="3"/>
  <c r="MV106" i="3"/>
  <c r="MV7" i="3"/>
  <c r="MV13" i="3"/>
  <c r="MV104" i="3"/>
  <c r="MV111" i="3"/>
  <c r="MV57" i="3"/>
  <c r="MV6" i="3"/>
  <c r="MV70" i="3"/>
  <c r="MV23" i="3"/>
  <c r="MV69" i="3"/>
  <c r="MV8" i="3"/>
  <c r="MV58" i="3"/>
  <c r="MV11" i="3"/>
  <c r="MV59" i="3"/>
  <c r="MV12" i="3"/>
  <c r="MV9" i="3"/>
  <c r="MV10" i="3"/>
  <c r="MV77" i="3"/>
  <c r="MV22" i="3"/>
  <c r="MV17" i="3"/>
  <c r="MV64" i="3"/>
  <c r="MV51" i="3"/>
  <c r="MV124" i="3"/>
  <c r="MV98" i="3"/>
  <c r="MW52" i="3"/>
  <c r="MW138" i="3"/>
  <c r="MW142" i="3"/>
  <c r="MW91" i="3"/>
  <c r="MW99" i="3"/>
  <c r="MW20" i="3"/>
  <c r="MV13" i="1"/>
  <c r="MW5" i="1"/>
  <c r="MW17" i="1"/>
  <c r="MW18" i="1"/>
  <c r="MW19" i="1"/>
  <c r="MW15" i="1"/>
  <c r="MW16" i="1"/>
  <c r="MW109" i="3"/>
  <c r="MW107" i="3"/>
  <c r="MW102" i="3"/>
  <c r="MW100" i="3"/>
  <c r="MW103" i="3"/>
  <c r="MW101" i="3"/>
  <c r="MW67" i="3"/>
  <c r="MW114" i="3"/>
  <c r="MV17" i="4"/>
  <c r="MW95" i="3"/>
  <c r="MW44" i="3"/>
  <c r="MW48" i="3"/>
  <c r="MW56" i="3"/>
  <c r="MW9" i="3"/>
  <c r="MW60" i="3"/>
  <c r="MW53" i="3"/>
  <c r="MW54" i="3"/>
  <c r="MW62" i="3"/>
  <c r="MW55" i="3"/>
  <c r="MV30" i="3"/>
  <c r="MV3" i="3"/>
  <c r="MU22" i="1"/>
  <c r="MU27" i="1"/>
  <c r="MU29" i="1"/>
  <c r="MW15" i="3"/>
  <c r="MW8" i="3"/>
  <c r="MW58" i="3"/>
  <c r="MW59" i="3"/>
  <c r="MW69" i="3"/>
  <c r="MW70" i="3"/>
  <c r="MW104" i="3"/>
  <c r="MW7" i="3"/>
  <c r="MW116" i="3"/>
  <c r="MW117" i="3"/>
  <c r="MW106" i="3"/>
  <c r="MW105" i="3"/>
  <c r="MW6" i="3"/>
  <c r="MW57" i="3"/>
  <c r="MW10" i="3"/>
  <c r="MW13" i="3"/>
  <c r="MX5" i="3"/>
  <c r="MW111" i="3"/>
  <c r="MW124" i="3"/>
  <c r="MW98" i="3"/>
  <c r="MW13" i="1"/>
  <c r="MX5" i="1"/>
  <c r="MW64" i="3"/>
  <c r="MW12" i="3"/>
  <c r="MX91" i="3"/>
  <c r="MX52" i="3"/>
  <c r="MX99" i="3"/>
  <c r="MX138" i="3"/>
  <c r="MX142" i="3"/>
  <c r="MW23" i="3"/>
  <c r="MW22" i="3"/>
  <c r="MW77" i="3"/>
  <c r="MW30" i="3"/>
  <c r="MW11" i="3"/>
  <c r="MW17" i="3"/>
  <c r="MW3" i="3"/>
  <c r="MV22" i="1"/>
  <c r="MV27" i="1"/>
  <c r="MV29" i="1"/>
  <c r="MW51" i="3"/>
  <c r="MX62" i="3"/>
  <c r="MX55" i="3"/>
  <c r="MX54" i="3"/>
  <c r="MX56" i="3"/>
  <c r="MX60" i="3"/>
  <c r="MX53" i="3"/>
  <c r="MW17" i="4"/>
  <c r="MX114" i="3"/>
  <c r="MX67" i="3"/>
  <c r="MX101" i="3"/>
  <c r="MX100" i="3"/>
  <c r="MX103" i="3"/>
  <c r="MX107" i="3"/>
  <c r="MX109" i="3"/>
  <c r="MX102" i="3"/>
  <c r="MX95" i="3"/>
  <c r="MX44" i="3"/>
  <c r="MX48" i="3"/>
  <c r="MX19" i="1"/>
  <c r="MX15" i="1"/>
  <c r="MX17" i="1"/>
  <c r="MX18" i="1"/>
  <c r="MX16" i="1"/>
  <c r="MX70" i="3"/>
  <c r="MX69" i="3"/>
  <c r="MX104" i="3"/>
  <c r="MX57" i="3"/>
  <c r="MX10" i="3"/>
  <c r="MX6" i="3"/>
  <c r="MX59" i="3"/>
  <c r="MX8" i="3"/>
  <c r="MX58" i="3"/>
  <c r="MX117" i="3"/>
  <c r="MX116" i="3"/>
  <c r="MX124" i="3"/>
  <c r="MX13" i="3"/>
  <c r="MY5" i="3"/>
  <c r="MX15" i="3"/>
  <c r="MX105" i="3"/>
  <c r="MX106" i="3"/>
  <c r="MX9" i="3"/>
  <c r="MX7" i="3"/>
  <c r="MX64" i="3"/>
  <c r="MX111" i="3"/>
  <c r="MX98" i="3"/>
  <c r="MX13" i="1"/>
  <c r="MY5" i="1"/>
  <c r="MX12" i="3"/>
  <c r="MX22" i="3"/>
  <c r="MX77" i="3"/>
  <c r="MX30" i="3"/>
  <c r="MY99" i="3"/>
  <c r="MY138" i="3"/>
  <c r="MY142" i="3"/>
  <c r="MY91" i="3"/>
  <c r="MY52" i="3"/>
  <c r="MX11" i="3"/>
  <c r="MX17" i="3"/>
  <c r="MX3" i="3"/>
  <c r="MW22" i="1"/>
  <c r="MW27" i="1"/>
  <c r="MW29" i="1"/>
  <c r="MX23" i="3"/>
  <c r="MY95" i="3"/>
  <c r="MY44" i="3"/>
  <c r="MY48" i="3"/>
  <c r="MY107" i="3"/>
  <c r="MY102" i="3"/>
  <c r="MY103" i="3"/>
  <c r="MY100" i="3"/>
  <c r="MY101" i="3"/>
  <c r="MY109" i="3"/>
  <c r="MY19" i="1"/>
  <c r="MY18" i="1"/>
  <c r="MY16" i="1"/>
  <c r="MY17" i="1"/>
  <c r="MY15" i="1"/>
  <c r="MY53" i="3"/>
  <c r="MY56" i="3"/>
  <c r="MY9" i="3"/>
  <c r="MY60" i="3"/>
  <c r="MY13" i="3"/>
  <c r="MY55" i="3"/>
  <c r="MY54" i="3"/>
  <c r="MY7" i="3"/>
  <c r="MY62" i="3"/>
  <c r="MX17" i="4"/>
  <c r="MY114" i="3"/>
  <c r="MY67" i="3"/>
  <c r="MX51" i="3"/>
  <c r="MY58" i="3"/>
  <c r="MY59" i="3"/>
  <c r="MY8" i="3"/>
  <c r="MZ5" i="3"/>
  <c r="MY69" i="3"/>
  <c r="MY70" i="3"/>
  <c r="MY106" i="3"/>
  <c r="MY105" i="3"/>
  <c r="MY116" i="3"/>
  <c r="MY117" i="3"/>
  <c r="MY6" i="3"/>
  <c r="MY57" i="3"/>
  <c r="MY104" i="3"/>
  <c r="MY111" i="3"/>
  <c r="MY15" i="3"/>
  <c r="MY124" i="3"/>
  <c r="MY98" i="3"/>
  <c r="MY77" i="3"/>
  <c r="MY30" i="3"/>
  <c r="MY22" i="3"/>
  <c r="MY23" i="3"/>
  <c r="MY12" i="3"/>
  <c r="MY10" i="3"/>
  <c r="MY64" i="3"/>
  <c r="MY13" i="1"/>
  <c r="MZ5" i="1"/>
  <c r="MZ91" i="3"/>
  <c r="MZ99" i="3"/>
  <c r="MZ20" i="3"/>
  <c r="MZ138" i="3"/>
  <c r="MZ142" i="3"/>
  <c r="MZ52" i="3"/>
  <c r="MY11" i="3"/>
  <c r="MY51" i="3"/>
  <c r="MY17" i="3"/>
  <c r="MY3" i="3"/>
  <c r="MX22" i="1"/>
  <c r="MX27" i="1"/>
  <c r="MX29" i="1"/>
  <c r="MZ109" i="3"/>
  <c r="MZ101" i="3"/>
  <c r="MZ100" i="3"/>
  <c r="MZ103" i="3"/>
  <c r="MZ107" i="3"/>
  <c r="MZ102" i="3"/>
  <c r="MZ60" i="3"/>
  <c r="MZ13" i="3"/>
  <c r="MZ62" i="3"/>
  <c r="MZ15" i="3"/>
  <c r="MZ55" i="3"/>
  <c r="MZ54" i="3"/>
  <c r="MZ7" i="3"/>
  <c r="MZ56" i="3"/>
  <c r="MZ9" i="3"/>
  <c r="MZ53" i="3"/>
  <c r="MZ16" i="1"/>
  <c r="MZ19" i="1"/>
  <c r="MZ18" i="1"/>
  <c r="MZ17" i="1"/>
  <c r="MZ15" i="1"/>
  <c r="MZ67" i="3"/>
  <c r="MZ114" i="3"/>
  <c r="MY17" i="4"/>
  <c r="MZ44" i="3"/>
  <c r="MZ48" i="3"/>
  <c r="MZ95" i="3"/>
  <c r="MZ57" i="3"/>
  <c r="MZ6" i="3"/>
  <c r="MZ104" i="3"/>
  <c r="MZ70" i="3"/>
  <c r="MZ69" i="3"/>
  <c r="NA5" i="3"/>
  <c r="MZ58" i="3"/>
  <c r="MZ59" i="3"/>
  <c r="MZ8" i="3"/>
  <c r="MZ105" i="3"/>
  <c r="MZ106" i="3"/>
  <c r="MZ116" i="3"/>
  <c r="MZ117" i="3"/>
  <c r="MZ124" i="3"/>
  <c r="MZ111" i="3"/>
  <c r="MZ12" i="3"/>
  <c r="MZ22" i="3"/>
  <c r="MZ77" i="3"/>
  <c r="MZ30" i="3"/>
  <c r="MZ11" i="3"/>
  <c r="MZ13" i="1"/>
  <c r="NA5" i="1"/>
  <c r="NA91" i="3"/>
  <c r="NA20" i="3"/>
  <c r="NA99" i="3"/>
  <c r="NA52" i="3"/>
  <c r="NA138" i="3"/>
  <c r="NA142" i="3"/>
  <c r="MZ23" i="3"/>
  <c r="MZ64" i="3"/>
  <c r="MZ51" i="3"/>
  <c r="MZ10" i="3"/>
  <c r="MZ17" i="3"/>
  <c r="MZ3" i="3"/>
  <c r="MY22" i="1"/>
  <c r="MY27" i="1"/>
  <c r="MY29" i="1"/>
  <c r="MZ98" i="3"/>
  <c r="NA60" i="3"/>
  <c r="NA53" i="3"/>
  <c r="NA55" i="3"/>
  <c r="NA62" i="3"/>
  <c r="NA56" i="3"/>
  <c r="NA54" i="3"/>
  <c r="NA18" i="1"/>
  <c r="NA15" i="1"/>
  <c r="NA16" i="1"/>
  <c r="NA17" i="1"/>
  <c r="NA19" i="1"/>
  <c r="NA101" i="3"/>
  <c r="NA100" i="3"/>
  <c r="NA103" i="3"/>
  <c r="NA107" i="3"/>
  <c r="NA109" i="3"/>
  <c r="NA102" i="3"/>
  <c r="NA67" i="3"/>
  <c r="NA114" i="3"/>
  <c r="MZ17" i="4"/>
  <c r="NA95" i="3"/>
  <c r="NA44" i="3"/>
  <c r="NA48" i="3"/>
  <c r="NA116" i="3"/>
  <c r="NA117" i="3"/>
  <c r="NA106" i="3"/>
  <c r="NA105" i="3"/>
  <c r="NA59" i="3"/>
  <c r="NA12" i="3"/>
  <c r="NA8" i="3"/>
  <c r="NA58" i="3"/>
  <c r="NA11" i="3"/>
  <c r="NA104" i="3"/>
  <c r="NA111" i="3"/>
  <c r="NA9" i="3"/>
  <c r="NA6" i="3"/>
  <c r="NA57" i="3"/>
  <c r="NA10" i="3"/>
  <c r="NA69" i="3"/>
  <c r="NA70" i="3"/>
  <c r="NA23" i="3"/>
  <c r="NA13" i="1"/>
  <c r="NA7" i="3"/>
  <c r="NA15" i="3"/>
  <c r="NA13" i="3"/>
  <c r="NA124" i="3"/>
  <c r="NA98" i="3"/>
  <c r="NA77" i="3"/>
  <c r="NA30" i="3"/>
  <c r="NA22" i="3"/>
  <c r="NA17" i="3"/>
  <c r="NB99" i="3"/>
  <c r="NB52" i="3"/>
  <c r="NB20" i="3"/>
  <c r="NB91" i="3"/>
  <c r="NB138" i="3"/>
  <c r="NB142" i="3"/>
  <c r="NA64" i="3"/>
  <c r="NA51" i="3"/>
  <c r="NA3" i="3"/>
  <c r="MZ22" i="1"/>
  <c r="MZ27" i="1"/>
  <c r="MZ29" i="1"/>
  <c r="NB95" i="3"/>
  <c r="NB44" i="3"/>
  <c r="NB48" i="3"/>
  <c r="NB114" i="3"/>
  <c r="NA17" i="4"/>
  <c r="NB67" i="3"/>
  <c r="NB55" i="3"/>
  <c r="NB56" i="3"/>
  <c r="NB62" i="3"/>
  <c r="NB60" i="3"/>
  <c r="NB53" i="3"/>
  <c r="NB54" i="3"/>
  <c r="NB101" i="3"/>
  <c r="NB109" i="3"/>
  <c r="NB107" i="3"/>
  <c r="NB103" i="3"/>
  <c r="NB100" i="3"/>
  <c r="NB102" i="3"/>
  <c r="NB7" i="3"/>
  <c r="NB104" i="3"/>
  <c r="NB9" i="3"/>
  <c r="NB105" i="3"/>
  <c r="NB106" i="3"/>
  <c r="NB6" i="3"/>
  <c r="NB57" i="3"/>
  <c r="NB10" i="3"/>
  <c r="NB15" i="3"/>
  <c r="NB8" i="3"/>
  <c r="NB58" i="3"/>
  <c r="NB11" i="3"/>
  <c r="NB59" i="3"/>
  <c r="NB12" i="3"/>
  <c r="NB69" i="3"/>
  <c r="NB70" i="3"/>
  <c r="NB116" i="3"/>
  <c r="NB117" i="3"/>
  <c r="NB13" i="3"/>
  <c r="NB124" i="3"/>
  <c r="NB111" i="3"/>
  <c r="NB98" i="3"/>
  <c r="NB23" i="3"/>
  <c r="NB64" i="3"/>
  <c r="NB77" i="3"/>
  <c r="NB30" i="3"/>
  <c r="NB22" i="3"/>
  <c r="NB17" i="3"/>
  <c r="NB3" i="3"/>
  <c r="NA22" i="1"/>
  <c r="NA27" i="1"/>
  <c r="NA29" i="1"/>
  <c r="NB51" i="3"/>
  <c r="W32" i="53"/>
  <c r="AF43" i="53" a="1"/>
  <c r="AF43" i="53"/>
  <c r="AF44" i="53" a="1"/>
  <c r="AF44" i="53"/>
  <c r="AF45" i="53" a="1"/>
  <c r="AF45" i="53"/>
  <c r="AF46" i="53" a="1"/>
  <c r="AF46" i="53"/>
  <c r="AF47" i="53" a="1"/>
  <c r="AF47" i="53"/>
  <c r="AF48" i="53" a="1"/>
  <c r="AF48" i="53"/>
  <c r="AF49" i="53" a="1"/>
  <c r="AF49" i="53"/>
  <c r="AF50" i="53" a="1"/>
  <c r="AF50" i="53"/>
  <c r="AF51" i="53" a="1"/>
  <c r="AF51" i="53"/>
  <c r="AF52" i="53" a="1"/>
  <c r="AF52" i="53"/>
  <c r="AF53" i="53" a="1"/>
  <c r="AF53" i="53"/>
  <c r="AF54" i="53" a="1"/>
  <c r="AF54" i="53"/>
  <c r="AF55" i="53" a="1"/>
  <c r="AF55" i="53"/>
  <c r="AA35" i="54" a="1"/>
  <c r="AA35" i="54"/>
  <c r="AA36" i="54" a="1"/>
  <c r="AA36" i="54"/>
  <c r="AA37" i="54" a="1"/>
  <c r="AA37" i="54"/>
  <c r="AA38" i="54" a="1"/>
  <c r="AA38" i="54"/>
  <c r="Q36" i="54"/>
  <c r="MH115" i="31"/>
  <c r="MH116" i="31"/>
  <c r="MG115" i="31"/>
  <c r="MG116" i="31"/>
  <c r="MF115" i="31"/>
  <c r="MF116" i="31"/>
  <c r="S33" i="75"/>
  <c r="S35" i="23"/>
  <c r="AC37" i="54" a="1"/>
  <c r="AC37" i="54"/>
  <c r="AC36" i="54" a="1"/>
  <c r="AC36" i="54"/>
  <c r="AC35" i="54" a="1"/>
  <c r="AC35" i="54"/>
  <c r="AC34" i="54" a="1"/>
  <c r="AC34" i="54"/>
  <c r="AC33" i="54" a="1"/>
  <c r="AC33" i="54"/>
  <c r="AC32" i="54" a="1"/>
  <c r="AC32" i="54"/>
  <c r="AC31" i="54" a="1"/>
  <c r="AC31" i="54"/>
  <c r="AC30" i="54" a="1"/>
  <c r="AC30" i="54"/>
  <c r="AC29" i="54" a="1"/>
  <c r="AC29" i="54"/>
  <c r="AC28" i="54" a="1"/>
  <c r="AC28" i="54"/>
  <c r="Z24" i="53" a="1"/>
  <c r="Z24" i="53"/>
  <c r="Z25" i="53" a="1"/>
  <c r="Z25" i="53"/>
  <c r="Z26" i="53" a="1"/>
  <c r="Z26" i="53"/>
  <c r="Z27" i="53" a="1"/>
  <c r="Z27" i="53"/>
  <c r="Z28" i="53" a="1"/>
  <c r="Z28" i="53"/>
  <c r="Z29" i="53" a="1"/>
  <c r="Z29" i="53"/>
  <c r="AE28" i="53" a="1"/>
  <c r="AE28" i="53"/>
  <c r="AE29" i="53" a="1"/>
  <c r="AE29" i="53"/>
  <c r="AE30" i="53" a="1"/>
  <c r="AE30" i="53"/>
  <c r="AE31" i="53" a="1"/>
  <c r="AE31" i="53"/>
  <c r="AE32" i="53" a="1"/>
  <c r="AE32" i="53"/>
  <c r="AE33" i="53" a="1"/>
  <c r="AE33" i="53"/>
  <c r="AE34" i="53" a="1"/>
  <c r="AE34" i="53"/>
  <c r="AE35" i="53" a="1"/>
  <c r="AE35" i="53"/>
  <c r="AE36" i="53" a="1"/>
  <c r="AE36" i="53"/>
  <c r="AB29" i="53" a="1"/>
  <c r="AB29" i="53"/>
  <c r="AB30" i="53" a="1"/>
  <c r="AB30" i="53"/>
  <c r="AB31" i="53" a="1"/>
  <c r="AB31" i="53"/>
  <c r="AB32" i="53" a="1"/>
  <c r="AB32" i="53"/>
  <c r="AB33" i="53" a="1"/>
  <c r="AB33" i="53"/>
  <c r="AB34" i="53" a="1"/>
  <c r="AB34" i="53"/>
  <c r="AB35" i="53" a="1"/>
  <c r="AB35" i="53"/>
  <c r="AB36" i="53" a="1"/>
  <c r="AB36" i="53"/>
  <c r="AA32" i="53" a="1"/>
  <c r="AA32" i="53"/>
  <c r="AA33" i="53" a="1"/>
  <c r="AA33" i="53"/>
  <c r="AA34" i="53" a="1"/>
  <c r="AA34" i="53"/>
  <c r="AA35" i="53" a="1"/>
  <c r="AA35" i="53"/>
  <c r="AE12" i="53" a="1"/>
  <c r="AE12" i="53"/>
  <c r="ME115" i="31"/>
  <c r="ME116" i="31"/>
  <c r="MD115" i="31"/>
  <c r="MD116" i="31"/>
  <c r="MC115" i="31"/>
  <c r="MC116" i="31"/>
  <c r="MB115" i="31"/>
  <c r="MB116" i="31"/>
  <c r="MF117" i="31"/>
  <c r="MG117" i="31"/>
  <c r="MH117" i="31"/>
  <c r="MB117" i="31"/>
  <c r="MC117" i="31"/>
  <c r="MD117" i="31"/>
  <c r="ME117" i="31"/>
  <c r="V27" i="54"/>
  <c r="X27" i="54"/>
  <c r="X29" i="54"/>
  <c r="X42" i="54"/>
  <c r="X37" i="54"/>
  <c r="X38" i="54"/>
  <c r="X43" i="54"/>
  <c r="X40" i="54"/>
  <c r="X36" i="54"/>
  <c r="AG25" i="54"/>
  <c r="X34" i="54"/>
  <c r="X39" i="54"/>
  <c r="X41" i="54"/>
  <c r="AG12" i="54" a="1"/>
  <c r="AG12" i="54"/>
  <c r="AG13" i="54" a="1"/>
  <c r="AG13" i="54"/>
  <c r="P4" i="53"/>
  <c r="P5" i="53"/>
  <c r="P6" i="53"/>
  <c r="P7" i="53"/>
  <c r="P8" i="53"/>
  <c r="P9" i="53"/>
  <c r="U42" i="53"/>
  <c r="W42" i="53"/>
  <c r="P10" i="53"/>
  <c r="U43" i="53"/>
  <c r="W43" i="53"/>
  <c r="P11" i="53"/>
  <c r="U41" i="53"/>
  <c r="W41" i="53"/>
  <c r="P12" i="53"/>
  <c r="P13" i="53"/>
  <c r="P14" i="53"/>
  <c r="P15" i="53"/>
  <c r="P16" i="53"/>
  <c r="P17" i="53"/>
  <c r="P18" i="53"/>
  <c r="U44" i="53"/>
  <c r="W44" i="53"/>
  <c r="P19" i="53"/>
  <c r="U45" i="53"/>
  <c r="W45" i="53"/>
  <c r="P20" i="53"/>
  <c r="U46" i="53"/>
  <c r="W46" i="53"/>
  <c r="P21" i="53"/>
  <c r="P22" i="53"/>
  <c r="P23" i="53"/>
  <c r="P24" i="53"/>
  <c r="P25" i="53"/>
  <c r="U39" i="53"/>
  <c r="W39" i="53"/>
  <c r="P26" i="53"/>
  <c r="P27" i="53"/>
  <c r="U49" i="53"/>
  <c r="W49" i="53"/>
  <c r="P28" i="53"/>
  <c r="P29" i="53"/>
  <c r="P30" i="53"/>
  <c r="P31" i="53"/>
  <c r="P32" i="53"/>
  <c r="P33" i="53"/>
  <c r="MO117" i="31"/>
  <c r="AJ32" i="54" a="1"/>
  <c r="AJ32" i="54"/>
  <c r="AJ1" i="54"/>
  <c r="Y7" i="74"/>
  <c r="AE13" i="53" a="1"/>
  <c r="AE13" i="53"/>
  <c r="AE14" i="53" a="1"/>
  <c r="AE14" i="53"/>
  <c r="AE15" i="53" a="1"/>
  <c r="AE15" i="53"/>
  <c r="AE16" i="53" a="1"/>
  <c r="AE16" i="53"/>
  <c r="AE17" i="53" a="1"/>
  <c r="AE17" i="53"/>
  <c r="AE18" i="53" a="1"/>
  <c r="AE18" i="53"/>
  <c r="AE19" i="53" a="1"/>
  <c r="AE19" i="53"/>
  <c r="AE20" i="53" a="1"/>
  <c r="AE20" i="53"/>
  <c r="AE21" i="53" a="1"/>
  <c r="AE21" i="53"/>
  <c r="AE22" i="53" a="1"/>
  <c r="AE22" i="53"/>
  <c r="AE23" i="53" a="1"/>
  <c r="AE23" i="53"/>
  <c r="AE24" i="53" a="1"/>
  <c r="AE24" i="53"/>
  <c r="AE25" i="53" a="1"/>
  <c r="AE25" i="53"/>
  <c r="AE26" i="53" a="1"/>
  <c r="AE26" i="53"/>
  <c r="R35" i="53"/>
  <c r="S38" i="54"/>
  <c r="Y37" i="74"/>
  <c r="S5" i="54"/>
  <c r="R3" i="53"/>
  <c r="Y5" i="74"/>
  <c r="S5" i="75"/>
  <c r="S5" i="23"/>
  <c r="S19" i="75"/>
  <c r="S20" i="23"/>
  <c r="R19" i="53"/>
  <c r="Y21" i="74"/>
  <c r="S21" i="54"/>
  <c r="S20" i="75"/>
  <c r="R20" i="53"/>
  <c r="S21" i="23"/>
  <c r="S22" i="54"/>
  <c r="Y22" i="74"/>
  <c r="S9" i="54"/>
  <c r="Y9" i="74"/>
  <c r="R7" i="53"/>
  <c r="Y10" i="74" a="1"/>
  <c r="Y10" i="74"/>
  <c r="S10" i="54" a="1"/>
  <c r="S10" i="54"/>
  <c r="R8" i="53" a="1"/>
  <c r="R8" i="53"/>
  <c r="S9" i="75"/>
  <c r="S9" i="23"/>
  <c r="S10" i="75" a="1"/>
  <c r="S10" i="75"/>
  <c r="S10" i="23" a="1"/>
  <c r="S10" i="23"/>
  <c r="Y16" i="74" a="1"/>
  <c r="Y16" i="74"/>
  <c r="R14" i="53" a="1"/>
  <c r="R14" i="53"/>
  <c r="S16" i="54" a="1"/>
  <c r="S16" i="54"/>
  <c r="Y8" i="74" a="1"/>
  <c r="Y8" i="74"/>
  <c r="R6" i="53" a="1"/>
  <c r="R6" i="53"/>
  <c r="S8" i="54" a="1"/>
  <c r="S8" i="54"/>
  <c r="S6" i="54"/>
  <c r="R4" i="53"/>
  <c r="Y6" i="74"/>
  <c r="R9" i="53"/>
  <c r="Y11" i="74"/>
  <c r="S11" i="54"/>
  <c r="S7" i="75"/>
  <c r="S7" i="23"/>
  <c r="S8" i="75" a="1"/>
  <c r="S8" i="75"/>
  <c r="S8" i="23" a="1"/>
  <c r="S8" i="23"/>
  <c r="S6" i="75"/>
  <c r="S6" i="23"/>
  <c r="S11" i="75"/>
  <c r="S11" i="23"/>
  <c r="S14" i="75" a="1"/>
  <c r="S14" i="75"/>
  <c r="S14" i="23" a="1"/>
  <c r="S14" i="23"/>
  <c r="S13" i="75"/>
  <c r="S13" i="23"/>
  <c r="Q2" i="75"/>
  <c r="X22" i="75"/>
  <c r="S13" i="54"/>
  <c r="R11" i="53"/>
  <c r="Y13" i="74"/>
  <c r="AB4" i="74"/>
  <c r="Q1" i="75"/>
  <c r="U3" i="53"/>
  <c r="V3" i="54"/>
  <c r="AB3" i="74"/>
  <c r="E57" i="74"/>
  <c r="MN103" i="31"/>
  <c r="MT103" i="31"/>
  <c r="MU103" i="31"/>
  <c r="MZ103" i="31"/>
  <c r="NA103" i="31" s="1"/>
  <c r="NB103" i="31" s="1"/>
  <c r="NC103" i="31" s="1"/>
  <c r="ND103" i="31" s="1"/>
  <c r="U38" i="53"/>
  <c r="W38" i="53"/>
  <c r="R34" i="53"/>
  <c r="S34" i="23"/>
  <c r="S37" i="54"/>
  <c r="S32" i="75"/>
  <c r="Y36" i="74"/>
  <c r="Z32" i="53" a="1"/>
  <c r="Z32" i="53"/>
  <c r="MH160" i="31"/>
  <c r="MH161" i="31"/>
  <c r="MH158" i="31"/>
  <c r="MH159" i="31"/>
  <c r="ML156" i="31"/>
  <c r="MM156" i="31"/>
  <c r="MI158" i="31"/>
  <c r="MI159" i="31"/>
  <c r="MI160" i="31"/>
  <c r="MI161" i="31"/>
  <c r="MJ158" i="31"/>
  <c r="MJ160" i="31"/>
  <c r="MK158" i="31"/>
  <c r="MK159" i="31"/>
  <c r="MK160" i="31"/>
  <c r="MK161" i="31"/>
  <c r="ML158" i="31"/>
  <c r="ML159" i="31"/>
  <c r="ML160" i="31"/>
  <c r="ML161" i="31"/>
  <c r="MM158" i="31"/>
  <c r="MM159" i="31"/>
  <c r="MM160" i="31"/>
  <c r="MM161" i="31"/>
  <c r="MN160" i="31"/>
  <c r="MN161" i="31"/>
  <c r="MN158" i="31"/>
  <c r="MN159" i="31"/>
  <c r="MT158" i="31"/>
  <c r="MT159" i="31"/>
  <c r="MT160" i="31"/>
  <c r="MT161" i="31"/>
  <c r="MS158" i="31"/>
  <c r="MS159" i="31"/>
  <c r="MS160" i="31"/>
  <c r="MS161" i="31"/>
  <c r="MR158" i="31"/>
  <c r="MR159" i="31"/>
  <c r="MR160" i="31"/>
  <c r="MR161" i="31"/>
  <c r="MQ158" i="31"/>
  <c r="MQ159" i="31"/>
  <c r="MQ160" i="31"/>
  <c r="MQ161" i="31"/>
  <c r="MP158" i="31"/>
  <c r="MP159" i="31"/>
  <c r="MP160" i="31"/>
  <c r="MP161" i="31"/>
  <c r="MO158" i="31"/>
  <c r="MO159" i="31"/>
  <c r="MO160" i="31"/>
  <c r="MO161" i="31"/>
  <c r="NA158" i="31"/>
  <c r="NA159" i="31"/>
  <c r="NA160" i="31"/>
  <c r="NA161" i="31"/>
  <c r="MZ158" i="31"/>
  <c r="MZ159" i="31"/>
  <c r="MZ160" i="31"/>
  <c r="MZ161" i="31"/>
  <c r="MY158" i="31"/>
  <c r="MY159" i="31"/>
  <c r="MY160" i="31"/>
  <c r="MY161" i="31"/>
  <c r="MX158" i="31"/>
  <c r="MX159" i="31"/>
  <c r="MX160" i="31"/>
  <c r="MX161" i="31"/>
  <c r="MW158" i="31"/>
  <c r="MW159" i="31"/>
  <c r="MW160" i="31"/>
  <c r="MW161" i="31"/>
  <c r="MV158" i="31"/>
  <c r="MV159" i="31"/>
  <c r="MV160" i="31"/>
  <c r="MV161" i="31"/>
  <c r="MV156" i="31"/>
  <c r="MU158" i="31"/>
  <c r="MU159" i="31"/>
  <c r="MU160" i="31"/>
  <c r="MU161" i="31"/>
  <c r="MW156" i="31"/>
  <c r="MX156" i="31"/>
  <c r="MY156" i="31"/>
  <c r="MZ156" i="31"/>
  <c r="NA156" i="31"/>
  <c r="AG11" i="54"/>
  <c r="U48" i="53"/>
  <c r="W48" i="53"/>
  <c r="W51" i="53"/>
  <c r="U40" i="53"/>
  <c r="W40" i="53"/>
  <c r="E58" i="74"/>
  <c r="AD25" i="74"/>
  <c r="U37" i="53"/>
  <c r="W37" i="53"/>
  <c r="Q2" i="23" l="1"/>
  <c r="Q1" i="23"/>
  <c r="X23" i="23"/>
  <c r="Q36" i="23"/>
  <c r="Q38" i="23" s="1"/>
  <c r="R28" i="75" a="1"/>
  <c r="R28" i="75" s="1"/>
  <c r="AC16" i="75" s="1"/>
  <c r="R27" i="75"/>
  <c r="AA19" i="75" s="1"/>
  <c r="R25" i="75"/>
  <c r="AF17" i="75" s="1"/>
  <c r="R24" i="75"/>
  <c r="AE26" i="75" s="1"/>
  <c r="R23" i="75"/>
  <c r="AE12" i="75" s="1"/>
  <c r="R22" i="75"/>
  <c r="R21" i="75"/>
  <c r="AD20" i="75" s="1"/>
  <c r="R20" i="75"/>
  <c r="AC20" i="75" s="1"/>
  <c r="R19" i="75"/>
  <c r="X29" i="74" a="1"/>
  <c r="X29" i="74" s="1"/>
  <c r="AI16" i="74" s="1"/>
  <c r="X28" i="74" a="1"/>
  <c r="X28" i="74" s="1"/>
  <c r="D66" i="74" s="1"/>
  <c r="X26" i="74" a="1"/>
  <c r="X26" i="74" s="1"/>
  <c r="X23" i="74" a="1"/>
  <c r="X23" i="74" s="1"/>
  <c r="X22" i="74" a="1"/>
  <c r="X22" i="74" s="1"/>
  <c r="X21" i="74" a="1"/>
  <c r="X21" i="74" s="1"/>
  <c r="X20" i="74" a="1"/>
  <c r="X20" i="74" s="1"/>
  <c r="D65" i="74" s="1"/>
  <c r="X25" i="74"/>
  <c r="X24" i="74"/>
  <c r="R30" i="23" a="1"/>
  <c r="R30" i="23" s="1"/>
  <c r="R28" i="23"/>
  <c r="R26" i="23"/>
  <c r="R25" i="23"/>
  <c r="AF12" i="23" s="1"/>
  <c r="R24" i="23"/>
  <c r="R23" i="23"/>
  <c r="AE21" i="23" s="1"/>
  <c r="R22" i="23"/>
  <c r="AC21" i="23" s="1"/>
  <c r="R21" i="23"/>
  <c r="R20" i="23"/>
  <c r="U4" i="53"/>
  <c r="Q27" i="53"/>
  <c r="AB16" i="53" s="1"/>
  <c r="Q26" i="53"/>
  <c r="Q24" i="53"/>
  <c r="AF17" i="53" s="1"/>
  <c r="Q23" i="53"/>
  <c r="Q22" i="53"/>
  <c r="AE11" i="53" s="1"/>
  <c r="Q20" i="53"/>
  <c r="AD24" i="53" s="1"/>
  <c r="Q19" i="53"/>
  <c r="AB22" i="53" s="1"/>
  <c r="Q18" i="53"/>
  <c r="V4" i="54"/>
  <c r="X23" i="54" s="1"/>
  <c r="R29" i="54"/>
  <c r="AC16" i="54" s="1"/>
  <c r="NB5" i="1"/>
  <c r="NB15" i="1"/>
  <c r="NB16" i="1"/>
  <c r="NB17" i="1"/>
  <c r="NB18" i="1"/>
  <c r="NB19" i="1"/>
  <c r="NB10" i="1"/>
  <c r="NB11" i="1" s="1"/>
  <c r="NC10" i="1"/>
  <c r="NC11" i="1" s="1"/>
  <c r="ND10" i="1"/>
  <c r="ND11" i="1" s="1"/>
  <c r="NE10" i="1"/>
  <c r="NE11" i="1" s="1"/>
  <c r="NF10" i="1"/>
  <c r="NF11" i="1" s="1"/>
  <c r="NG10" i="1"/>
  <c r="NG11" i="1" s="1"/>
  <c r="NH10" i="1"/>
  <c r="NH11" i="1" s="1"/>
  <c r="NI10" i="1"/>
  <c r="NI11" i="1" s="1"/>
  <c r="NC5" i="1"/>
  <c r="Q41" i="23"/>
  <c r="Q37" i="23" s="1"/>
  <c r="W26" i="53"/>
  <c r="P34" i="53"/>
  <c r="P36" i="53"/>
  <c r="P37" i="53"/>
  <c r="D61" i="74" l="1"/>
  <c r="AL12" i="74"/>
  <c r="AI20" i="74"/>
  <c r="D63" i="74"/>
  <c r="D64" i="74"/>
  <c r="AK20" i="74"/>
  <c r="AM17" i="74"/>
  <c r="E62" i="74"/>
  <c r="ND5" i="1"/>
  <c r="NC15" i="1"/>
  <c r="NC16" i="1"/>
  <c r="NC17" i="1"/>
  <c r="NC18" i="1"/>
  <c r="NC19" i="1"/>
  <c r="NE5" i="1" l="1"/>
  <c r="ND15" i="1"/>
  <c r="ND16" i="1"/>
  <c r="ND17" i="1"/>
  <c r="ND18" i="1"/>
  <c r="ND19" i="1"/>
  <c r="NF5" i="1" l="1"/>
  <c r="NE15" i="1"/>
  <c r="NE16" i="1"/>
  <c r="NE17" i="1"/>
  <c r="NE18" i="1"/>
  <c r="NE19" i="1"/>
  <c r="NG5" i="1" l="1"/>
  <c r="NF15" i="1"/>
  <c r="NF16" i="1"/>
  <c r="NF17" i="1"/>
  <c r="NF18" i="1"/>
  <c r="NF19" i="1"/>
  <c r="NH5" i="1" l="1"/>
  <c r="NG15" i="1"/>
  <c r="NG16" i="1"/>
  <c r="NG17" i="1"/>
  <c r="NG18" i="1"/>
  <c r="NG19" i="1"/>
  <c r="NI5" i="1" l="1"/>
  <c r="NH15" i="1"/>
  <c r="NH16" i="1"/>
  <c r="NH17" i="1"/>
  <c r="NH18" i="1"/>
  <c r="NH19" i="1"/>
  <c r="NI15" i="1" l="1"/>
  <c r="NI16" i="1"/>
  <c r="NI17" i="1"/>
  <c r="NI18" i="1"/>
  <c r="NI19" i="1"/>
  <c r="P39" i="53"/>
  <c r="P40" i="53"/>
  <c r="P41" i="53"/>
  <c r="P42" i="53"/>
  <c r="P43" i="53"/>
  <c r="P44" i="53"/>
  <c r="P45" i="53"/>
  <c r="K37" i="53"/>
  <c r="P38" i="53"/>
  <c r="JN25" i="1"/>
  <c r="KA25" i="1"/>
  <c r="JF25" i="1"/>
  <c r="KF25" i="1"/>
  <c r="JR25" i="1"/>
  <c r="JK25" i="1"/>
  <c r="KG25" i="1"/>
  <c r="JP25" i="1"/>
  <c r="JD25" i="1"/>
  <c r="L44" i="75"/>
  <c r="IV25" i="1"/>
  <c r="IV29" i="1"/>
  <c r="JV25" i="1"/>
  <c r="JS25" i="1"/>
  <c r="JE25" i="1"/>
  <c r="IX25" i="1"/>
  <c r="IX29" i="1"/>
  <c r="JG25" i="1"/>
  <c r="KB25" i="1"/>
  <c r="JT25" i="1"/>
  <c r="JX25" i="1"/>
  <c r="JH25" i="1"/>
  <c r="JO25" i="1"/>
  <c r="JW25" i="1"/>
  <c r="JB29" i="1"/>
  <c r="JB25" i="1"/>
  <c r="IQ29" i="1"/>
  <c r="IQ25" i="1"/>
  <c r="JQ25" i="1"/>
  <c r="JL25" i="1"/>
  <c r="KC25" i="1"/>
  <c r="KD25" i="1"/>
  <c r="JU25" i="1"/>
  <c r="JA29" i="1"/>
  <c r="JA25" i="1"/>
  <c r="IZ29" i="1"/>
  <c r="IZ25" i="1"/>
  <c r="IR25" i="1"/>
  <c r="IR29" i="1"/>
  <c r="JC25" i="1"/>
  <c r="JI25" i="1"/>
  <c r="JY25" i="1"/>
  <c r="JJ25" i="1"/>
  <c r="JM25" i="1"/>
  <c r="IU29" i="1"/>
  <c r="IU25" i="1"/>
  <c r="IY29" i="1"/>
  <c r="IY25" i="1"/>
  <c r="IS25" i="1"/>
  <c r="IS29" i="1"/>
  <c r="KE25" i="1"/>
  <c r="IW25" i="1"/>
  <c r="IW29" i="1"/>
  <c r="IT29" i="1"/>
  <c r="IT25" i="1"/>
  <c r="NB33" i="3"/>
  <c r="IP27" i="1"/>
  <c r="IP25" i="1"/>
  <c r="IP29" i="1"/>
  <c r="L24" i="54"/>
  <c r="JZ25"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Osmany Leon</author>
    <author>Rene Licea</author>
  </authors>
  <commentList>
    <comment ref="CV4" authorId="0" shapeId="0" xr:uid="{674BF4FE-F423-4C0E-AC5D-45EA9254A47C}">
      <text>
        <r>
          <rPr>
            <sz val="10"/>
            <color rgb="FF000000"/>
            <rFont val="Arial"/>
            <family val="2"/>
          </rPr>
          <t>DC closed mothers day</t>
        </r>
      </text>
    </comment>
    <comment ref="EZ14" authorId="1" shapeId="0" xr:uid="{DBD4F706-4B0D-49FB-A50B-C8E8618BCDDE}">
      <text>
        <r>
          <rPr>
            <sz val="10"/>
            <color rgb="FF000000"/>
            <rFont val="Arial"/>
            <family val="2"/>
          </rPr>
          <t>Rene Licea:
AB reported down at 11pm with a metal strap broken. all AB orders were shipped throw shipping.</t>
        </r>
      </text>
    </comment>
    <comment ref="HC14" authorId="1" shapeId="0" xr:uid="{DB814F64-80FA-4BFF-B71A-9A197402D3E7}">
      <text>
        <r>
          <rPr>
            <sz val="10"/>
            <color rgb="FF000000"/>
            <rFont val="Arial"/>
            <family val="2"/>
          </rPr>
          <t>Rene Licea:
AB issues was reported by Suzanne.</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Guest User</author>
    <author>Suzanne Jensen Norman</author>
  </authors>
  <commentList>
    <comment ref="HC3" authorId="0" shapeId="0" xr:uid="{37ACB891-FBD0-4DDC-BFB9-E1FD12485921}">
      <text>
        <r>
          <rPr>
            <sz val="10"/>
            <color rgb="FF000000"/>
            <rFont val="Arial"/>
            <family val="2"/>
          </rPr>
          <t>Unknown User:
DC closed for the weekend for SQL updates</t>
        </r>
      </text>
    </comment>
    <comment ref="HC32" authorId="0" shapeId="0" xr:uid="{F570A689-4FE8-4232-AB65-CAF9EAFBA62C}">
      <text>
        <r>
          <rPr>
            <sz val="10"/>
            <color rgb="FF000000"/>
            <rFont val="Arial"/>
            <family val="2"/>
          </rPr>
          <t>Unknown User:
IT update</t>
        </r>
      </text>
    </comment>
    <comment ref="KT34" authorId="0" shapeId="0" xr:uid="{371F8E97-6484-4E20-959C-FB63E4C749BA}">
      <text>
        <r>
          <rPr>
            <sz val="10"/>
            <color rgb="FF000000"/>
            <rFont val="Arial"/>
            <family val="2"/>
          </rPr>
          <t xml:space="preserve">Unknown User: This was a mistake made during cc reconciliation. The overage was removed using an inv adj journal the same night.
</t>
        </r>
      </text>
    </comment>
    <comment ref="BU46" authorId="1" shapeId="0" xr:uid="{0BAED5C4-72DE-4850-908F-DA07753B96A1}">
      <text>
        <r>
          <rPr>
            <sz val="10"/>
            <color rgb="FF000000"/>
            <rFont val="Arial"/>
            <family val="2"/>
          </rPr>
          <t>Suzanne Jensen Norman:
The bulk of this was counted out by Yanet as a Reset count. Actually, Elian had adjusted this box into MM2 and moved it to a different location the night before. Not sure why.</t>
        </r>
      </text>
    </comment>
    <comment ref="KT50" authorId="0" shapeId="0" xr:uid="{4B030BA5-D237-4185-9FF3-FFFA43A28CD4}">
      <text>
        <r>
          <rPr>
            <sz val="10"/>
            <color rgb="FF000000"/>
            <rFont val="Arial"/>
            <family val="2"/>
          </rPr>
          <t xml:space="preserve">Unknown User: This was made during reconciliation. The overage was corrected on an inv adj journal the same night.
</t>
        </r>
      </text>
    </comment>
    <comment ref="M93" authorId="1" shapeId="0" xr:uid="{639E2645-9814-4121-ADA3-76DF8F1739AA}">
      <text>
        <r>
          <rPr>
            <sz val="10"/>
            <color rgb="FF000000"/>
            <rFont val="Arial"/>
            <family val="2"/>
          </rPr>
          <t xml:space="preserve">Suzanne Jensen Norman: IS ticket sent for location 25-085W.
</t>
        </r>
      </text>
    </comment>
    <comment ref="N93" authorId="1" shapeId="0" xr:uid="{24D6F822-E4B6-4CA9-BDA9-2D67EEA3E072}">
      <text>
        <r>
          <rPr>
            <sz val="10"/>
            <color rgb="FF000000"/>
            <rFont val="Arial"/>
            <family val="2"/>
          </rPr>
          <t>Suzanne Jensen Norman:
Same problem location as yesterday, 25-085W.</t>
        </r>
      </text>
    </comment>
    <comment ref="Q93" authorId="1" shapeId="0" xr:uid="{6EB2C55E-4747-4350-8249-A68F64AF2DF7}">
      <text>
        <r>
          <rPr>
            <sz val="10"/>
            <color rgb="FF000000"/>
            <rFont val="Arial"/>
            <family val="2"/>
          </rPr>
          <t>Suzanne Jensen Norman:
Same problem location, 25-085W. Ticket already sent.</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Osmany Leon</author>
    <author>tc={02ADDA38-6FC5-4ACF-AFCA-A3E139205163}</author>
    <author>tc={80C1333E-F418-4A91-9952-EBE0C6D03909}</author>
    <author>Egberto Pico Milian</author>
    <author>tc={D92644FB-C31B-4324-AD0A-318E711F8B84}</author>
    <author>Candiss J. Garber</author>
    <author>tc={BCA7EFB2-C87B-42F8-B0B3-C64F29DFEE86}</author>
    <author>Deja Anderson</author>
    <author>tc={83488971-BD77-4E38-BEC8-2F8BF8383BFA}</author>
    <author>tc={7C9CFA2D-1B47-4ECD-BD52-9F6F31CF50BD}</author>
    <author>tc={B9EBD4DE-7BCD-4658-8AFE-DD16C789802C}</author>
    <author>tc={B0CAF1C8-015B-46F9-BDDF-F1D9DC5BA1A4}</author>
  </authors>
  <commentList>
    <comment ref="S1" authorId="0" shapeId="0" xr:uid="{C7FC564A-04D7-4984-931C-41C2635D3C29}">
      <text>
        <r>
          <rPr>
            <sz val="10"/>
            <color rgb="FF000000"/>
            <rFont val="Arial"/>
            <family val="2"/>
          </rPr>
          <t>Osmany Leon:
DC closed to fix the inventory issue &amp; upcoming winter storm.</t>
        </r>
      </text>
    </comment>
    <comment ref="CA1" authorId="0" shapeId="0" xr:uid="{28DEEE38-8466-4F95-A076-D23FBC0FB9C2}">
      <text>
        <r>
          <rPr>
            <sz val="10"/>
            <color rgb="FF000000"/>
            <rFont val="Arial"/>
            <family val="2"/>
          </rPr>
          <t>Osmany Leon:
DC closed Eastern</t>
        </r>
      </text>
    </comment>
    <comment ref="CV1" authorId="1" shapeId="0" xr:uid="{02ADDA38-6FC5-4ACF-AFCA-A3E139205163}">
      <text>
        <t>[Threaded comment]
Your version of Excel allows you to read this threaded comment; however, any edits to it will get removed if the file is opened in a newer version of Excel. Learn more: https://go.microsoft.com/fwlink/?linkid=870924
Comment:
    DC was closed for Mother's Day.</t>
      </text>
    </comment>
    <comment ref="EE1" authorId="2" shapeId="0" xr:uid="{80C1333E-F418-4A91-9952-EBE0C6D03909}">
      <text>
        <t>[Threaded comment]
Your version of Excel allows you to read this threaded comment; however, any edits to it will get removed if the file is opened in a newer version of Excel. Learn more: https://go.microsoft.com/fwlink/?linkid=870924
Comment:
    Closed for Father's Day.</t>
      </text>
    </comment>
    <comment ref="GN9" authorId="3" shapeId="0" xr:uid="{988F398C-40D7-4096-B183-D2ED9602DC28}">
      <text>
        <r>
          <rPr>
            <sz val="10"/>
            <color rgb="FF000000"/>
            <rFont val="Arial"/>
            <family val="2"/>
          </rPr>
          <t xml:space="preserve">Egberto Pico Milian:
Trailer-456804
Seal-74005395
Packages-338
Pallets-1
</t>
        </r>
      </text>
    </comment>
    <comment ref="HL29" authorId="4" shapeId="0" xr:uid="{D92644FB-C31B-4324-AD0A-318E711F8B84}">
      <text>
        <t>[Threaded comment]
Your version of Excel allows you to read this threaded comment; however, any edits to it will get removed if the file is opened in a newer version of Excel. Learn more: https://go.microsoft.com/fwlink/?linkid=870924
Comment:
    Includes the 128 from Friday that wasn't delivered.</t>
      </text>
    </comment>
    <comment ref="A37" authorId="5" shapeId="0" xr:uid="{F3CE0260-8C7F-4A2F-90D9-CE8EC3D005C2}">
      <text>
        <r>
          <rPr>
            <sz val="10"/>
            <color rgb="FF000000"/>
            <rFont val="Arial"/>
          </rPr>
          <t>Candiss J. Garber:
Trailer-456828
Seal-775511759
Packages-1,303
Pallets-9
CR546501844619-Packages-1
CR546501844526-Packages-93
CR546551560762-Packages-106
CR546501844474-Packages-96
CR546501844467-Packages-105
CR546551560769-Packages-341
CR546501844556-Packages-400
CR546551560750-Packages-51
CR546501844613-Packages-110</t>
        </r>
      </text>
    </comment>
    <comment ref="A38" authorId="6" shapeId="0" xr:uid="{BCA7EFB2-C87B-42F8-B0B3-C64F29DFEE86}">
      <text>
        <t xml:space="preserve">[Threaded comment]
Your version of Excel allows you to read this threaded comment; however, any edits to it will get removed if the file is opened in a newer version of Excel. Learn more: https://go.microsoft.com/fwlink/?linkid=870924
Comment:
    Trailer-457384
Seal-75511704
Packages-647
Pallets-4

CR546501844609-Packages-98
CR546501844648-Packages-93
CR546501844626-Packages-373
CR546501844715-Packages-83
</t>
      </text>
    </comment>
    <comment ref="A39" authorId="7" shapeId="0" xr:uid="{9340AC1C-A0EF-4EBE-BE7A-B711EF9ACBF4}">
      <text>
        <r>
          <rPr>
            <sz val="10"/>
            <color rgb="FF000000"/>
            <rFont val="Arial"/>
          </rPr>
          <t xml:space="preserve">Deja PackaTrailer-457629
Seal-75511769
Packages-713
Pallets-6

CR546501844956-Packages-6
CR546501844749-Packages-69
CR546501844748-Packages-378
CR546501844929-Packages-83
CR546501844747-Packages-83
CR546501844786-Packages-94
Pallets-6
Pallets-6
</t>
        </r>
      </text>
    </comment>
    <comment ref="A40" authorId="8" shapeId="0" xr:uid="{83488971-BD77-4E38-BEC8-2F8BF8383BFA}">
      <text>
        <t xml:space="preserve">[Threaded comment]
Your version of Excel allows you to read this threaded comment; however, any edits to it will get removed if the file is opened in a newer version of Excel. Learn more: https://go.microsoft.com/fwlink/?linkid=870924
Comment:
    Trailer-458628
Seal-75511714
Packages-589
Pallets-5

CR546501844960-Packages-376
CR546551560796-Packages-3
CR546501844814-Packages-56
CR546501844957-Packages-91
CR546501845000-Packages-63
</t>
      </text>
    </comment>
    <comment ref="A41" authorId="5" shapeId="0" xr:uid="{3A7C0875-A0B6-4D00-BFDD-3D44730E988F}">
      <text>
        <r>
          <rPr>
            <sz val="10"/>
            <color rgb="FF000000"/>
            <rFont val="Arial"/>
          </rPr>
          <t xml:space="preserve">Candiss J. Garber:
Trailer-459222
Seal-75511709
Packages-82
Pallets-3
CR546551560798-Packages-77
CR546551560871-Packages-4
CR546551560872-Packages-81
</t>
        </r>
      </text>
    </comment>
    <comment ref="A42" authorId="9" shapeId="0" xr:uid="{7C9CFA2D-1B47-4ECD-BD52-9F6F31CF50BD}">
      <text>
        <t xml:space="preserve">[Threaded comment]
Your version of Excel allows you to read this threaded comment; however, any edits to it will get removed if the file is opened in a newer version of Excel. Learn more: https://go.microsoft.com/fwlink/?linkid=870924
Comment:
    Trailer-34085
Seal-75511775
Packages-519
Pallets-3
</t>
      </text>
    </comment>
    <comment ref="A43" authorId="10" shapeId="0" xr:uid="{B9EBD4DE-7BCD-4658-8AFE-DD16C789802C}">
      <text>
        <t xml:space="preserve">[Threaded comment]
Your version of Excel allows you to read this threaded comment; however, any edits to it will get removed if the file is opened in a newer version of Excel. Learn more: https://go.microsoft.com/fwlink/?linkid=870924
Comment:
    Trailer-457879
Seal-75511724
Packages-1,009
Pallets-4


CR546551560973-Packages-364
CR546501845075-Packages-100
CR546551560827-Packages-457
CR546551560829-Packages-88
</t>
      </text>
    </comment>
    <comment ref="BU54" authorId="11" shapeId="0" xr:uid="{B0CAF1C8-015B-46F9-BDDF-F1D9DC5BA1A4}">
      <text>
        <t>[Threaded comment]
Your version of Excel allows you to read this threaded comment; however, any edits to it will get removed if the file is opened in a newer version of Excel. Learn more: https://go.microsoft.com/fwlink/?linkid=870924
Comment:
    Box is back in receiving. Wet product.</t>
      </text>
    </comment>
    <comment ref="BC69" authorId="0" shapeId="0" xr:uid="{2792D52D-1C4E-4825-9BD7-FD87D6FDE6AB}">
      <text>
        <r>
          <rPr>
            <sz val="10"/>
            <color rgb="FF000000"/>
            <rFont val="Arial"/>
            <family val="2"/>
          </rPr>
          <t>Osmany Leon:
CR546551549662-100 missing</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Osmany Leon</author>
  </authors>
  <commentList>
    <comment ref="AV10" authorId="0" shapeId="0" xr:uid="{27FE8BCE-0A2E-4733-830C-BC5BCD77CDBA}">
      <text>
        <r>
          <rPr>
            <sz val="10"/>
            <color rgb="FF000000"/>
            <rFont val="Arial"/>
          </rPr>
          <t/>
        </r>
      </text>
    </comment>
    <comment ref="AV11" authorId="0" shapeId="0" xr:uid="{A057C7D9-1374-46B0-A3F5-0E6C25C17758}">
      <text>
        <r>
          <rPr>
            <sz val="10"/>
            <color rgb="FF000000"/>
            <rFont val="Arial"/>
          </rPr>
          <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tc={270D1CA5-1D7B-4E0C-8155-94F95EDB1FB4}</author>
    <author>tc={06CCFE0A-650B-4E6C-B952-3760D7DC1F36}</author>
    <author>tc={2D2282F6-6F40-42A3-ABC5-C55D2032F820}</author>
    <author>tc={5CEE5AB2-C63E-4660-9F6B-5C54F5EF9E88}</author>
    <author>tc={87AB601A-1B83-4F89-B6D1-8F931613F459}</author>
    <author>tc={B524AED0-5CEE-4D07-BF3A-28F8C8A5565B}</author>
  </authors>
  <commentList>
    <comment ref="D24" authorId="0" shapeId="0" xr:uid="{270D1CA5-1D7B-4E0C-8155-94F95EDB1FB4}">
      <text>
        <t>[Threaded comment]
Your version of Excel allows you to read this threaded comment; however, any edits to it will get removed if the file is opened in a newer version of Excel. Learn more: https://go.microsoft.com/fwlink/?linkid=870924
Comment:
    no formula added</t>
      </text>
    </comment>
    <comment ref="G24" authorId="1" shapeId="0" xr:uid="{06CCFE0A-650B-4E6C-B952-3760D7DC1F36}">
      <text>
        <t>[Threaded comment]
Your version of Excel allows you to read this threaded comment; however, any edits to it will get removed if the file is opened in a newer version of Excel. Learn more: https://go.microsoft.com/fwlink/?linkid=870924
Comment:
    no formulara</t>
      </text>
    </comment>
    <comment ref="D25" authorId="2" shapeId="0" xr:uid="{2D2282F6-6F40-42A3-ABC5-C55D2032F820}">
      <text>
        <t>[Threaded comment]
Your version of Excel allows you to read this threaded comment; however, any edits to it will get removed if the file is opened in a newer version of Excel. Learn more: https://go.microsoft.com/fwlink/?linkid=870924
Comment:
    no formulara, need to be added on K colunm</t>
      </text>
    </comment>
    <comment ref="G25" authorId="3" shapeId="0" xr:uid="{5CEE5AB2-C63E-4660-9F6B-5C54F5EF9E88}">
      <text>
        <t>[Threaded comment]
Your version of Excel allows you to read this threaded comment; however, any edits to it will get removed if the file is opened in a newer version of Excel. Learn more: https://go.microsoft.com/fwlink/?linkid=870924
Comment:
    no formulara, need to be added on  colunm K</t>
      </text>
    </comment>
    <comment ref="D26" authorId="4" shapeId="0" xr:uid="{87AB601A-1B83-4F89-B6D1-8F931613F459}">
      <text>
        <t>[Threaded comment]
Your version of Excel allows you to read this threaded comment; however, any edits to it will get removed if the file is opened in a newer version of Excel. Learn more: https://go.microsoft.com/fwlink/?linkid=870924
Comment:
    no formula, need to be added on  colunm K</t>
      </text>
    </comment>
    <comment ref="G26" authorId="5" shapeId="0" xr:uid="{B524AED0-5CEE-4D07-BF3A-28F8C8A5565B}">
      <text>
        <t>[Threaded comment]
Your version of Excel allows you to read this threaded comment; however, any edits to it will get removed if the file is opened in a newer version of Excel. Learn more: https://go.microsoft.com/fwlink/?linkid=870924
Comment:
    no formulara, need to be added on  colunm K</t>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Elian parra</author>
  </authors>
  <commentList>
    <comment ref="G35" authorId="0" shapeId="0" xr:uid="{81818C7C-742B-4802-BC20-67BDD0F62929}">
      <text>
        <r>
          <rPr>
            <sz val="10"/>
            <color rgb="FF000000"/>
            <rFont val="Arial"/>
          </rPr>
          <t xml:space="preserve">Points
</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<sst xmlns="http://schemas.openxmlformats.org/spreadsheetml/2006/main" count="73995" uniqueCount="10515">
  <si>
    <t>Daily FTE</t>
  </si>
  <si>
    <t>1st shift</t>
  </si>
  <si>
    <t>2nd shift</t>
  </si>
  <si>
    <t>WE</t>
  </si>
  <si>
    <t>Add to Planner</t>
  </si>
  <si>
    <t>Offsite</t>
  </si>
  <si>
    <t>Flue space/Inv. location</t>
  </si>
  <si>
    <t>Receiving Exceptions</t>
  </si>
  <si>
    <t>Vendor Compliance</t>
  </si>
  <si>
    <t>X</t>
  </si>
  <si>
    <t>Bucket reconcilliation</t>
  </si>
  <si>
    <t>Gaylords/transfer (SPACE)</t>
  </si>
  <si>
    <t>Total</t>
  </si>
  <si>
    <t>Fiscal Week</t>
  </si>
  <si>
    <t>Sunday</t>
  </si>
  <si>
    <t>Monday</t>
  </si>
  <si>
    <t>Tuesday</t>
  </si>
  <si>
    <t>Wednesday</t>
  </si>
  <si>
    <t>Thursday</t>
  </si>
  <si>
    <t>Friday</t>
  </si>
  <si>
    <t>Saturday</t>
  </si>
  <si>
    <t>Orders</t>
  </si>
  <si>
    <t>Azure switchover after hours</t>
  </si>
  <si>
    <t>Azure switchback</t>
  </si>
  <si>
    <t>OMS SFSC?</t>
  </si>
  <si>
    <t>OMS Phase 2</t>
  </si>
  <si>
    <t>Updated Hanna Sale start</t>
  </si>
  <si>
    <t>Hanna Sale</t>
  </si>
  <si>
    <t>Potential Azure switchover</t>
  </si>
  <si>
    <t>GOTs Audit?</t>
  </si>
  <si>
    <t>40/50/60</t>
  </si>
  <si>
    <t>Only WE</t>
  </si>
  <si>
    <t>WE/2nd</t>
  </si>
  <si>
    <t>1st/2nd</t>
  </si>
  <si>
    <t>ALL</t>
  </si>
  <si>
    <t>2nd/WE</t>
  </si>
  <si>
    <t>1st/WE</t>
  </si>
  <si>
    <t>60/60/40</t>
  </si>
  <si>
    <t>SP cust. cut-off</t>
  </si>
  <si>
    <t>All SP must be shipped!</t>
  </si>
  <si>
    <t>LAST DAY FEDEX/UPS GND</t>
  </si>
  <si>
    <t>3D cut-off</t>
  </si>
  <si>
    <t>2D cut-off</t>
  </si>
  <si>
    <t>Overnight cut-off</t>
  </si>
  <si>
    <t>Remaining Volume (Units)</t>
  </si>
  <si>
    <t>Units Shipped Goal</t>
  </si>
  <si>
    <t>Shipped Units (PowerBi)</t>
  </si>
  <si>
    <t>Forecasted Demand (Units) (-10%, -5%)</t>
  </si>
  <si>
    <t>OPS (8/18 and earlier) or IMF Plan Forecasted (Units)</t>
  </si>
  <si>
    <t>Actual Demand (units)</t>
  </si>
  <si>
    <t>Percentage demand vs. forecast</t>
  </si>
  <si>
    <t>Shipped Shipments</t>
  </si>
  <si>
    <t>UPT</t>
  </si>
  <si>
    <t>AB Utilization</t>
  </si>
  <si>
    <t>Out of 48</t>
  </si>
  <si>
    <t>Out of 72</t>
  </si>
  <si>
    <t>Out of 96</t>
  </si>
  <si>
    <t>Out of 120</t>
  </si>
  <si>
    <t>Out of 144</t>
  </si>
  <si>
    <t>Labor Planning</t>
  </si>
  <si>
    <t>FTE Needed</t>
  </si>
  <si>
    <t>Base FTE</t>
  </si>
  <si>
    <t>FTE w/ full OT</t>
  </si>
  <si>
    <t>Sum</t>
  </si>
  <si>
    <t>Sum - 5% attendance</t>
  </si>
  <si>
    <t>Difference</t>
  </si>
  <si>
    <t>Temps Scheduled</t>
  </si>
  <si>
    <t>Difference with Temps</t>
  </si>
  <si>
    <t>Difference/ Temp Need</t>
  </si>
  <si>
    <t>Temp Scheduled</t>
  </si>
  <si>
    <t>Attendance %</t>
  </si>
  <si>
    <t>Budget Hours</t>
  </si>
  <si>
    <t>Scheduled Daily</t>
  </si>
  <si>
    <t>Scheduled Weekly</t>
  </si>
  <si>
    <t>Variance</t>
  </si>
  <si>
    <t>FTE Delta</t>
  </si>
  <si>
    <t>Hours Needed</t>
  </si>
  <si>
    <t>Variance to Actual</t>
  </si>
  <si>
    <t>Total Labor Needed</t>
  </si>
  <si>
    <t>Planned Throughput</t>
  </si>
  <si>
    <t>Task Code</t>
  </si>
  <si>
    <t>DTC Goal</t>
  </si>
  <si>
    <t>Pick- Regular</t>
  </si>
  <si>
    <t>Pick- Singles</t>
  </si>
  <si>
    <t>Ship- Bulk</t>
  </si>
  <si>
    <t>Ship- Singles</t>
  </si>
  <si>
    <t>Cartbuilding</t>
  </si>
  <si>
    <t>Taper/Case Erector</t>
  </si>
  <si>
    <t>Truck Loader</t>
  </si>
  <si>
    <t>Gift Cards</t>
  </si>
  <si>
    <t>Repack</t>
  </si>
  <si>
    <t>Banding</t>
  </si>
  <si>
    <t>AB Operator</t>
  </si>
  <si>
    <t>TOTAL</t>
  </si>
  <si>
    <t>Stocking/Receiving Replen</t>
  </si>
  <si>
    <t>Min/Max</t>
  </si>
  <si>
    <t>Replenishment Pull</t>
  </si>
  <si>
    <t>Replenishment Throw</t>
  </si>
  <si>
    <t>Overstock</t>
  </si>
  <si>
    <t>Receiving</t>
  </si>
  <si>
    <t>Cubiscan</t>
  </si>
  <si>
    <t>Overstock Cycle Count</t>
  </si>
  <si>
    <t>Manual Moves</t>
  </si>
  <si>
    <t>Warehouse Cleaning</t>
  </si>
  <si>
    <t xml:space="preserve">Returns </t>
  </si>
  <si>
    <t>Returns</t>
  </si>
  <si>
    <t>Exceptions</t>
  </si>
  <si>
    <t>Returns Put-away</t>
  </si>
  <si>
    <t>Inventory/DSL/Misc</t>
  </si>
  <si>
    <t>Picking Cycle Count</t>
  </si>
  <si>
    <t>Auditing/Spot Counts</t>
  </si>
  <si>
    <t>Reconciliation</t>
  </si>
  <si>
    <t>Open Orders</t>
  </si>
  <si>
    <t>Wave Management/LDFs</t>
  </si>
  <si>
    <t>Resets</t>
  </si>
  <si>
    <t>Training</t>
  </si>
  <si>
    <t>DTC Put-away</t>
  </si>
  <si>
    <t>Project Work</t>
  </si>
  <si>
    <t>1st/WE Shift Total FTE</t>
  </si>
  <si>
    <t>?</t>
  </si>
  <si>
    <t>AB</t>
  </si>
  <si>
    <t>2nd Shift</t>
  </si>
  <si>
    <t>Stocking/Receiving</t>
  </si>
  <si>
    <t>DTC put-away</t>
  </si>
  <si>
    <t>Days</t>
  </si>
  <si>
    <t>Night</t>
  </si>
  <si>
    <t>Copy- Regular</t>
  </si>
  <si>
    <t>Biweekly data</t>
  </si>
  <si>
    <t>Planning</t>
  </si>
  <si>
    <t>Yes</t>
  </si>
  <si>
    <t>Hours 1st</t>
  </si>
  <si>
    <t>No</t>
  </si>
  <si>
    <t>Hours 2nd</t>
  </si>
  <si>
    <t>Pending</t>
  </si>
  <si>
    <t>Percentage of goal 1st</t>
  </si>
  <si>
    <t>PTO</t>
  </si>
  <si>
    <t>Pecentage of goal 2nd</t>
  </si>
  <si>
    <t>VTO</t>
  </si>
  <si>
    <t>New hire</t>
  </si>
  <si>
    <t>DTC</t>
  </si>
  <si>
    <t>Region 1</t>
  </si>
  <si>
    <t>Region 2</t>
  </si>
  <si>
    <t>Region 12</t>
  </si>
  <si>
    <t>Percentage regular</t>
  </si>
  <si>
    <t>Percentage singles</t>
  </si>
  <si>
    <t>Ship bulk</t>
  </si>
  <si>
    <t>Ship singles</t>
  </si>
  <si>
    <t>Truck loader</t>
  </si>
  <si>
    <t>Gift cards</t>
  </si>
  <si>
    <t>Repack %</t>
  </si>
  <si>
    <t>Repack goal</t>
  </si>
  <si>
    <t>Month</t>
  </si>
  <si>
    <t>GCs</t>
  </si>
  <si>
    <t>Singles</t>
  </si>
  <si>
    <t>Multis</t>
  </si>
  <si>
    <t>SUM</t>
  </si>
  <si>
    <t>Resets %</t>
  </si>
  <si>
    <t>May</t>
  </si>
  <si>
    <t>Resets per hour</t>
  </si>
  <si>
    <t>June</t>
  </si>
  <si>
    <t>Gift cards per hour</t>
  </si>
  <si>
    <t>July</t>
  </si>
  <si>
    <t>Autobagger Operator</t>
  </si>
  <si>
    <t>August</t>
  </si>
  <si>
    <t>Autobagger Bander</t>
  </si>
  <si>
    <t>September</t>
  </si>
  <si>
    <t>AB percentage</t>
  </si>
  <si>
    <t>October</t>
  </si>
  <si>
    <t>Stocking</t>
  </si>
  <si>
    <t>November</t>
  </si>
  <si>
    <t>Replenishment pull</t>
  </si>
  <si>
    <t>Replenishment throw</t>
  </si>
  <si>
    <t>% DTC to replen</t>
  </si>
  <si>
    <t>Units per carton</t>
  </si>
  <si>
    <t>Cartons per hour Cubiscan</t>
  </si>
  <si>
    <t>Returns put-away</t>
  </si>
  <si>
    <t>Narvar</t>
  </si>
  <si>
    <t>Percentage 1st Goal</t>
  </si>
  <si>
    <t>Percentage 2nd Goal</t>
  </si>
  <si>
    <t>Percentage Narvar</t>
  </si>
  <si>
    <t>Percentage Non-Narvar</t>
  </si>
  <si>
    <t>Percentage Exceptions</t>
  </si>
  <si>
    <t>Pieces per package</t>
  </si>
  <si>
    <t>Inventory</t>
  </si>
  <si>
    <t>Picking cycle count</t>
  </si>
  <si>
    <t>Average units per bin</t>
  </si>
  <si>
    <t>Overstock cycle count</t>
  </si>
  <si>
    <t>Open orders</t>
  </si>
  <si>
    <t>Wholesale</t>
  </si>
  <si>
    <t>Amazon Replen</t>
  </si>
  <si>
    <t>2nd shift percentage</t>
  </si>
  <si>
    <t xml:space="preserve">1st shift percentage </t>
  </si>
  <si>
    <t>DSL task</t>
  </si>
  <si>
    <t>Aged orders/Rush/Emails</t>
  </si>
  <si>
    <t>Door 2</t>
  </si>
  <si>
    <t>Rush</t>
  </si>
  <si>
    <t>Door 3</t>
  </si>
  <si>
    <t>AB orders/Emails</t>
  </si>
  <si>
    <t>Door 4</t>
  </si>
  <si>
    <t>Aged orders/Emails</t>
  </si>
  <si>
    <t>Door 5</t>
  </si>
  <si>
    <t>Reset CC/Audits</t>
  </si>
  <si>
    <t>Door 6</t>
  </si>
  <si>
    <t>Door 7</t>
  </si>
  <si>
    <t>Door 8</t>
  </si>
  <si>
    <t>Door 9</t>
  </si>
  <si>
    <t>Door 10</t>
  </si>
  <si>
    <t>On Dock</t>
  </si>
  <si>
    <t>Left Lines</t>
  </si>
  <si>
    <t>OB Door 7</t>
  </si>
  <si>
    <t xml:space="preserve"> </t>
  </si>
  <si>
    <t>Receiving Date</t>
  </si>
  <si>
    <t>Days Between Receiving Date and Current Date</t>
  </si>
  <si>
    <t>Week Number</t>
  </si>
  <si>
    <t>Forecast For Week</t>
  </si>
  <si>
    <t>Actual Delivered For Week</t>
  </si>
  <si>
    <t>Expected Delivery</t>
  </si>
  <si>
    <t>Actual Delivery</t>
  </si>
  <si>
    <t>Actual DNR</t>
  </si>
  <si>
    <t>Backlog &gt;72 HRs</t>
  </si>
  <si>
    <t>&gt;72 HR Date</t>
  </si>
  <si>
    <t>AM Received</t>
  </si>
  <si>
    <t>2nd Received</t>
  </si>
  <si>
    <t>Total Received</t>
  </si>
  <si>
    <t>Estimated Replen</t>
  </si>
  <si>
    <t>Forward Replen Completed</t>
  </si>
  <si>
    <t>Wave Deman Replen Completed</t>
  </si>
  <si>
    <t>Reset Replen Completed</t>
  </si>
  <si>
    <t>Active Put Away Completed</t>
  </si>
  <si>
    <t>Actual Capacity</t>
  </si>
  <si>
    <t>2nd shift Deployment</t>
  </si>
  <si>
    <t>DC Daily Goal</t>
  </si>
  <si>
    <t>Outbound</t>
  </si>
  <si>
    <t>Cart Building</t>
  </si>
  <si>
    <t>AB Super User</t>
  </si>
  <si>
    <t>AB Bander</t>
  </si>
  <si>
    <t>Shipping</t>
  </si>
  <si>
    <t>Taper</t>
  </si>
  <si>
    <t>Special Projects</t>
  </si>
  <si>
    <t>Rotation AB</t>
  </si>
  <si>
    <t>2nd shift goal</t>
  </si>
  <si>
    <t>Snapshot</t>
  </si>
  <si>
    <t>days out</t>
  </si>
  <si>
    <t>Groups</t>
  </si>
  <si>
    <t>Hanna employees</t>
  </si>
  <si>
    <t>GIG employees</t>
  </si>
  <si>
    <t>2nd shift SLA</t>
  </si>
  <si>
    <t>*</t>
  </si>
  <si>
    <t>Clustered Carts</t>
  </si>
  <si>
    <t>1st</t>
  </si>
  <si>
    <t>Juana</t>
  </si>
  <si>
    <t>Marigeritte</t>
  </si>
  <si>
    <t>Yulianela</t>
  </si>
  <si>
    <t>Inima</t>
  </si>
  <si>
    <t>Names</t>
  </si>
  <si>
    <t>area</t>
  </si>
  <si>
    <t>dept</t>
  </si>
  <si>
    <t>Key</t>
  </si>
  <si>
    <t>DC Deployment</t>
  </si>
  <si>
    <t>Work</t>
  </si>
  <si>
    <t>GM Plan</t>
  </si>
  <si>
    <t>Multi to pick</t>
  </si>
  <si>
    <t>Aliuska</t>
  </si>
  <si>
    <t>Adriana</t>
  </si>
  <si>
    <t>Dayana</t>
  </si>
  <si>
    <t xml:space="preserve">Adner Cardet </t>
  </si>
  <si>
    <t>x</t>
  </si>
  <si>
    <t>Adriano Urrutia Reyes</t>
  </si>
  <si>
    <t>CB</t>
  </si>
  <si>
    <t>To cluster</t>
  </si>
  <si>
    <t>Pick Singles</t>
  </si>
  <si>
    <t>Alexcy Garcia</t>
  </si>
  <si>
    <t>Arachely Guerra Cespedes</t>
  </si>
  <si>
    <t>P</t>
  </si>
  <si>
    <t>Picking- Bulk</t>
  </si>
  <si>
    <t>Singles to pick</t>
  </si>
  <si>
    <t>Truck</t>
  </si>
  <si>
    <t>Alexei Mastrapa Torres</t>
  </si>
  <si>
    <t>Yadira Pompa</t>
  </si>
  <si>
    <t>SN</t>
  </si>
  <si>
    <t>Picking- Singles</t>
  </si>
  <si>
    <t>Singles to ship</t>
  </si>
  <si>
    <t>2nd</t>
  </si>
  <si>
    <t>idelmis</t>
  </si>
  <si>
    <t>Arlyn</t>
  </si>
  <si>
    <t>Jacqueline</t>
  </si>
  <si>
    <t>Idelmidis</t>
  </si>
  <si>
    <t>Alma Mehic</t>
  </si>
  <si>
    <t>David Porro Garci</t>
  </si>
  <si>
    <t>S</t>
  </si>
  <si>
    <t>UPP</t>
  </si>
  <si>
    <t>Lead - Support/Trainer</t>
  </si>
  <si>
    <t>Xiomara</t>
  </si>
  <si>
    <t>Lisandra</t>
  </si>
  <si>
    <t>Yulemis</t>
  </si>
  <si>
    <t>Ana Suarez Vega</t>
  </si>
  <si>
    <t>Aliuska Almira Mateo</t>
  </si>
  <si>
    <t>TR</t>
  </si>
  <si>
    <t>Truck loading</t>
  </si>
  <si>
    <t>Ana Virginia Gutierrez</t>
  </si>
  <si>
    <t>Douglas Pablo Loran</t>
  </si>
  <si>
    <t>TP</t>
  </si>
  <si>
    <t>Taper/Downsize</t>
  </si>
  <si>
    <t>Total units Ship</t>
  </si>
  <si>
    <t>Brayden Abril Heredia</t>
  </si>
  <si>
    <t>Dailenys de la uz Diaz</t>
  </si>
  <si>
    <t>B</t>
  </si>
  <si>
    <t>Bander</t>
  </si>
  <si>
    <t>1st shift ship</t>
  </si>
  <si>
    <t>Bruno Bien-Aime</t>
  </si>
  <si>
    <t>Eduardo Austin</t>
  </si>
  <si>
    <t>Autobagger</t>
  </si>
  <si>
    <t>2nd shift Goal</t>
  </si>
  <si>
    <t xml:space="preserve">Resets </t>
  </si>
  <si>
    <t>Resets Exceptions</t>
  </si>
  <si>
    <t>Outbound Exception</t>
  </si>
  <si>
    <t>Tasks</t>
  </si>
  <si>
    <t xml:space="preserve">Sort Returns Putaway </t>
  </si>
  <si>
    <t>Carlos Ross</t>
  </si>
  <si>
    <t>Isabel Hernandez Garcia</t>
  </si>
  <si>
    <t>R</t>
  </si>
  <si>
    <t>2nd shift Ship</t>
  </si>
  <si>
    <t>Claude-Junior Etienne</t>
  </si>
  <si>
    <t>Jacqueline Macias  </t>
  </si>
  <si>
    <t>e</t>
  </si>
  <si>
    <t>Dailen Alvarez Sanchez</t>
  </si>
  <si>
    <t>Jonat Gordis Pino</t>
  </si>
  <si>
    <t>DS</t>
  </si>
  <si>
    <t>Inventory &amp; CC Reconcile</t>
  </si>
  <si>
    <t>Damaris Gonzalez</t>
  </si>
  <si>
    <t>Jonathan Koerner</t>
  </si>
  <si>
    <t>MP</t>
  </si>
  <si>
    <t>DTC Putaway</t>
  </si>
  <si>
    <t>Picking CC / Spot Count</t>
  </si>
  <si>
    <t>Misspicks/DTC Putaway</t>
  </si>
  <si>
    <t>Dayron Verdecia</t>
  </si>
  <si>
    <t>Juana Rosario Carela</t>
  </si>
  <si>
    <t>PC</t>
  </si>
  <si>
    <t>Picking CC/ spot count</t>
  </si>
  <si>
    <t>Dennier Bernal Diaz</t>
  </si>
  <si>
    <t>Leandra Mastrapa</t>
  </si>
  <si>
    <t>OC</t>
  </si>
  <si>
    <t>Overstock CC</t>
  </si>
  <si>
    <t>ON SLA</t>
  </si>
  <si>
    <t>OUT SLA</t>
  </si>
  <si>
    <t>Elian Parra</t>
  </si>
  <si>
    <t xml:space="preserve">Leidy Laura Riera </t>
  </si>
  <si>
    <t>O</t>
  </si>
  <si>
    <t>Overstock putaway</t>
  </si>
  <si>
    <t xml:space="preserve">Meet </t>
  </si>
  <si>
    <t xml:space="preserve"> No Meet </t>
  </si>
  <si>
    <t>Inbound</t>
  </si>
  <si>
    <t>Elisa María Area Martinez</t>
  </si>
  <si>
    <t>Lianet Cortinas</t>
  </si>
  <si>
    <t>RP</t>
  </si>
  <si>
    <t>Replen Pull</t>
  </si>
  <si>
    <t>Elizabeth Pena Ramirez</t>
  </si>
  <si>
    <t>Lilibet Diaz Bueno</t>
  </si>
  <si>
    <t>RT</t>
  </si>
  <si>
    <t>Replen Throw</t>
  </si>
  <si>
    <t>Freddy Sosa</t>
  </si>
  <si>
    <t>Lisbet Moro Valero</t>
  </si>
  <si>
    <t>T</t>
  </si>
  <si>
    <t>Potencial outcomes</t>
  </si>
  <si>
    <t>Idelmis Infante Silva</t>
  </si>
  <si>
    <t>Luis Marco Labrada Michelena</t>
  </si>
  <si>
    <t>RN</t>
  </si>
  <si>
    <t>Returns Processing</t>
  </si>
  <si>
    <t>hours</t>
  </si>
  <si>
    <t>Jennifer Hardin</t>
  </si>
  <si>
    <t>Luis Puentes Arocha</t>
  </si>
  <si>
    <t>RE</t>
  </si>
  <si>
    <t>Returns Exceptions</t>
  </si>
  <si>
    <t>region</t>
  </si>
  <si>
    <t># pickers</t>
  </si>
  <si>
    <t>UPH</t>
  </si>
  <si>
    <t>estimate</t>
  </si>
  <si>
    <t>Juan Miguel Vanguela Gonzalez</t>
  </si>
  <si>
    <t>Manuel Alejandro Ceballos</t>
  </si>
  <si>
    <t>RS</t>
  </si>
  <si>
    <t>Returns Sorting</t>
  </si>
  <si>
    <t>Kenia Rodriguez Gonzalez</t>
  </si>
  <si>
    <t>Marigeritte Mugelanya</t>
  </si>
  <si>
    <t>RPA</t>
  </si>
  <si>
    <t>OS Cycle count</t>
  </si>
  <si>
    <t>Aisle &amp; DC Cleanup</t>
  </si>
  <si>
    <t>Kevin Acuna Ten</t>
  </si>
  <si>
    <t>Marisbel Pino</t>
  </si>
  <si>
    <t>RC</t>
  </si>
  <si>
    <t xml:space="preserve">Lazaro Esquivel </t>
  </si>
  <si>
    <t>Amauri Naranjo</t>
  </si>
  <si>
    <t>CS</t>
  </si>
  <si>
    <t>Lisandra Parache</t>
  </si>
  <si>
    <t xml:space="preserve">Pedro Garcia </t>
  </si>
  <si>
    <t>SL</t>
  </si>
  <si>
    <t>Support</t>
  </si>
  <si>
    <t>Lisnay Lopez Roque</t>
  </si>
  <si>
    <t>Roberto Cantero</t>
  </si>
  <si>
    <t>SP</t>
  </si>
  <si>
    <t>SLA other areas</t>
  </si>
  <si>
    <t>Mauri Aguero</t>
  </si>
  <si>
    <t>Xiomara Castro Dominquez</t>
  </si>
  <si>
    <t>I</t>
  </si>
  <si>
    <t>Inventory functions</t>
  </si>
  <si>
    <t>Area</t>
  </si>
  <si>
    <t># folks</t>
  </si>
  <si>
    <t>SLA</t>
  </si>
  <si>
    <t>Melissa Irasema Pico Parra</t>
  </si>
  <si>
    <t>Reinier Luis Muchuli</t>
  </si>
  <si>
    <t>W</t>
  </si>
  <si>
    <t>Niuris Colas Bravo</t>
  </si>
  <si>
    <t xml:space="preserve">Yasmani Viera </t>
  </si>
  <si>
    <t>Pedro Alfonso Roque</t>
  </si>
  <si>
    <t>Aismar Adrian Treto Rodriguez</t>
  </si>
  <si>
    <t>Plan staffing</t>
  </si>
  <si>
    <t>Call in</t>
  </si>
  <si>
    <t>Leave Early</t>
  </si>
  <si>
    <t>OFF</t>
  </si>
  <si>
    <t>Talia Gonzales Viera</t>
  </si>
  <si>
    <t xml:space="preserve">Yaumila Gonzales Cuenca </t>
  </si>
  <si>
    <t>Total Absent</t>
  </si>
  <si>
    <t>Receiving/Cubiscan</t>
  </si>
  <si>
    <t>Yamil Hernandez Leyva</t>
  </si>
  <si>
    <t>Yliusca Santiesteban</t>
  </si>
  <si>
    <t>Absent breakdown</t>
  </si>
  <si>
    <t>totals</t>
  </si>
  <si>
    <t>Yanieisi Cruz</t>
  </si>
  <si>
    <t>Yoslandy Merida</t>
  </si>
  <si>
    <t>NC</t>
  </si>
  <si>
    <t>NC/NS</t>
  </si>
  <si>
    <t>Yoan Manuel Peralta Sardiñas</t>
  </si>
  <si>
    <t>Yulianela Gonzalez Sanchez</t>
  </si>
  <si>
    <t>Call</t>
  </si>
  <si>
    <t>Yudeisy López Garcia</t>
  </si>
  <si>
    <t>Jesus Raul Soto</t>
  </si>
  <si>
    <t>Yulianela Cruz Ruiz</t>
  </si>
  <si>
    <t>Yunildre Tejas Pelaez</t>
  </si>
  <si>
    <t xml:space="preserve">Yusell Gonzalez </t>
  </si>
  <si>
    <t>Zoraya Maria Estevez Escobar</t>
  </si>
  <si>
    <t>FMLA</t>
  </si>
  <si>
    <t>Family medical leave</t>
  </si>
  <si>
    <t>L</t>
  </si>
  <si>
    <t>leave early</t>
  </si>
  <si>
    <t>Off</t>
  </si>
  <si>
    <t>No Schedule to work</t>
  </si>
  <si>
    <t>WX</t>
  </si>
  <si>
    <t xml:space="preserve">Inclement weather </t>
  </si>
  <si>
    <t>Full OSHA Certification</t>
  </si>
  <si>
    <t>DN</t>
  </si>
  <si>
    <t>Doctor Note</t>
  </si>
  <si>
    <t>Returns Trained</t>
  </si>
  <si>
    <t>Sesonals</t>
  </si>
  <si>
    <t>LDFs</t>
  </si>
  <si>
    <t>LDF % to DTC</t>
  </si>
  <si>
    <t>Resets by day</t>
  </si>
  <si>
    <t>Reset Hours</t>
  </si>
  <si>
    <t>Reset Exceptions hrs</t>
  </si>
  <si>
    <t>Reset shipments per hour</t>
  </si>
  <si>
    <t>% of resets to Shipped</t>
  </si>
  <si>
    <t>Forecasted Demand (Units)</t>
  </si>
  <si>
    <t>Projected Resets</t>
  </si>
  <si>
    <t>Reset hours needed</t>
  </si>
  <si>
    <t>DTC putaway totes @ 6 am</t>
  </si>
  <si>
    <t>DTC putaway hours</t>
  </si>
  <si>
    <t>DTC hours to schedule</t>
  </si>
  <si>
    <t>MMV Units</t>
  </si>
  <si>
    <t>MMV Skus</t>
  </si>
  <si>
    <t>Oldest Date</t>
  </si>
  <si>
    <t>MM2 Units</t>
  </si>
  <si>
    <t>MM2 Boxes</t>
  </si>
  <si>
    <t>Manual moves completed (locations)</t>
  </si>
  <si>
    <t>Hours used</t>
  </si>
  <si>
    <t>Counting</t>
  </si>
  <si>
    <t>Picking locations counted</t>
  </si>
  <si>
    <t>Picking pieces counted</t>
  </si>
  <si>
    <t>Net Pieces adjusted in/out</t>
  </si>
  <si>
    <t>% Picking discrepancies</t>
  </si>
  <si>
    <t>Picking CC Hours</t>
  </si>
  <si>
    <t>Pieces per hour Pick CC</t>
  </si>
  <si>
    <t>Overstock locations counted</t>
  </si>
  <si>
    <t>Overstock pieces counted</t>
  </si>
  <si>
    <t>% Overstock discrepancies</t>
  </si>
  <si>
    <t>Overstock CC Hours</t>
  </si>
  <si>
    <t>Locations per hour Overstock CC</t>
  </si>
  <si>
    <t>Spot count locations</t>
  </si>
  <si>
    <t>Spot count pieces</t>
  </si>
  <si>
    <t>% Spot count discrepancies</t>
  </si>
  <si>
    <t>Spot Count hours</t>
  </si>
  <si>
    <t>Pieces per hour Spot Count</t>
  </si>
  <si>
    <t>Picking Adjustments $ (net)</t>
  </si>
  <si>
    <t>Overstock Adjustments $ (net)</t>
  </si>
  <si>
    <t>Spot Count Adjustments $ (net)</t>
  </si>
  <si>
    <t>Total Adjustments $ (net)</t>
  </si>
  <si>
    <t>Auditing</t>
  </si>
  <si>
    <t>Returns process accuracy(labels)</t>
  </si>
  <si>
    <t>Mistakes found</t>
  </si>
  <si>
    <t>% Errors</t>
  </si>
  <si>
    <t>Returns put away</t>
  </si>
  <si>
    <t>Stocking--replenishment/bulk put</t>
  </si>
  <si>
    <t>Outbound--order check</t>
  </si>
  <si>
    <t>WBW</t>
  </si>
  <si>
    <t>Total audit hours</t>
  </si>
  <si>
    <t>3rd Party Transfers (Kidizen)</t>
  </si>
  <si>
    <t>Total Transfer Locations</t>
  </si>
  <si>
    <t>Total transfer pieces</t>
  </si>
  <si>
    <t>Transfer picking hours</t>
  </si>
  <si>
    <t>Pc/hr picked</t>
  </si>
  <si>
    <t>Transfer non-picking hours (inv indirect)</t>
  </si>
  <si>
    <t># of Exceptions</t>
  </si>
  <si>
    <t>Total hours used</t>
  </si>
  <si>
    <t>Single Donations</t>
  </si>
  <si>
    <t>Total showing available</t>
  </si>
  <si>
    <t>Donations pulled</t>
  </si>
  <si>
    <t>Employee Sale only</t>
  </si>
  <si>
    <t>0 pc in location, spot counted out</t>
  </si>
  <si>
    <t>Reserved for orders</t>
  </si>
  <si>
    <t>Problem locations found</t>
  </si>
  <si>
    <t>$ adjusted out for Donations and ES</t>
  </si>
  <si>
    <t>Date</t>
  </si>
  <si>
    <t>RECEIVING GOAL</t>
  </si>
  <si>
    <t>Thanksgiving-closed</t>
  </si>
  <si>
    <t>Operators</t>
  </si>
  <si>
    <t>In-Training</t>
  </si>
  <si>
    <t>Hours</t>
  </si>
  <si>
    <t>Projected Cartons by EOD (100CPH)</t>
  </si>
  <si>
    <t>Backlog</t>
  </si>
  <si>
    <t>Expected Deliveries</t>
  </si>
  <si>
    <t>Oldest Date on Docks</t>
  </si>
  <si>
    <t>na</t>
  </si>
  <si>
    <t>N/A</t>
  </si>
  <si>
    <t>8/222025</t>
  </si>
  <si>
    <t>Yesterday's AM Shift Received</t>
  </si>
  <si>
    <t>Yesterday's 2nd Shift Received</t>
  </si>
  <si>
    <t>RECEIVING EXCEPTIONS</t>
  </si>
  <si>
    <t>Open Loads</t>
  </si>
  <si>
    <t>Unreceived Cartons</t>
  </si>
  <si>
    <t>Open Overstock Bins</t>
  </si>
  <si>
    <t>Open Bins After Backlog is Received</t>
  </si>
  <si>
    <t>RETURN GOAL</t>
  </si>
  <si>
    <t>Pieces (30 UPH)</t>
  </si>
  <si>
    <t>Packages (2.45 UPP)</t>
  </si>
  <si>
    <t>Oldest Delivery Date</t>
  </si>
  <si>
    <t>NA</t>
  </si>
  <si>
    <t>Package Backlog</t>
  </si>
  <si>
    <t>Oldest workline for Return Putaway</t>
  </si>
  <si>
    <t>Open Return Putaway Units</t>
  </si>
  <si>
    <t>Yesterday's AM Shift Processed Packages</t>
  </si>
  <si>
    <t>Yesterday's 2nd Shift Processed Packages</t>
  </si>
  <si>
    <t>AM and 2nd total</t>
  </si>
  <si>
    <t>RETURN BACK LOG</t>
  </si>
  <si>
    <t>Regular Package Total</t>
  </si>
  <si>
    <t>Exceptions Back Log</t>
  </si>
  <si>
    <t>Exceptions Package Total</t>
  </si>
  <si>
    <t>Google Doc</t>
  </si>
  <si>
    <t>Grand Total:</t>
  </si>
  <si>
    <t>INBOUND EOD 1st/wknd</t>
  </si>
  <si>
    <t>Xmas Eve</t>
  </si>
  <si>
    <t>Xmas</t>
  </si>
  <si>
    <t>Overstock To Throw</t>
  </si>
  <si>
    <t>Receiving to Throw (active putaway)</t>
  </si>
  <si>
    <t>Actual Open Bins</t>
  </si>
  <si>
    <t>Cartons Delivered for Receiving</t>
  </si>
  <si>
    <t xml:space="preserve">Cartons Received </t>
  </si>
  <si>
    <t>Remaining Cartons to Receive</t>
  </si>
  <si>
    <t>Cube In</t>
  </si>
  <si>
    <t>Cube Out</t>
  </si>
  <si>
    <t>Remaining Returns Putaway</t>
  </si>
  <si>
    <t>Returns Put Away Oldest Date</t>
  </si>
  <si>
    <t>118/2025</t>
  </si>
  <si>
    <t>Remaining Replen Pull</t>
  </si>
  <si>
    <t>Remaining Replen Throw</t>
  </si>
  <si>
    <t>Wave Demand Replen Completed</t>
  </si>
  <si>
    <t>Resets Replen Completed</t>
  </si>
  <si>
    <t>Returns Delivered</t>
  </si>
  <si>
    <t>Return Units Completed</t>
  </si>
  <si>
    <t>Return Packages Completed</t>
  </si>
  <si>
    <t>Returns Put Away Completed</t>
  </si>
  <si>
    <t>INBOUND EOD 2nd</t>
  </si>
  <si>
    <t>n/a</t>
  </si>
  <si>
    <t>Return's Peak Planning</t>
  </si>
  <si>
    <t>Return Delivery Oldest Date</t>
  </si>
  <si>
    <t>Return Exception Oldest Date</t>
  </si>
  <si>
    <t>Return Put Away Oldest Date</t>
  </si>
  <si>
    <t>PROCESSING</t>
  </si>
  <si>
    <t>Return Backlog</t>
  </si>
  <si>
    <t>Day Shift Staffing Goal</t>
  </si>
  <si>
    <t>Day Shift Package Processed Target</t>
  </si>
  <si>
    <t>2nd Shift Staffing Goal</t>
  </si>
  <si>
    <t>2nd Shift Package Processed Target</t>
  </si>
  <si>
    <t>Targeted Daily Goal</t>
  </si>
  <si>
    <t>Actual Processed</t>
  </si>
  <si>
    <t>PUT AWAY</t>
  </si>
  <si>
    <t>Estimated Put Away Created</t>
  </si>
  <si>
    <t>Current Put Away Backlog</t>
  </si>
  <si>
    <t>Put Away Staffing Need</t>
  </si>
  <si>
    <t>Put Away Staffing Day Shift</t>
  </si>
  <si>
    <t>Put Away Staffing 2nd Shift</t>
  </si>
  <si>
    <t>Put Away Completed Estimate</t>
  </si>
  <si>
    <t>Put Away Completed</t>
  </si>
  <si>
    <t>DATE</t>
  </si>
  <si>
    <t>Receiving Peak Planning</t>
  </si>
  <si>
    <t>Receving Delivery Oldest Date</t>
  </si>
  <si>
    <t>Receiving Backlog</t>
  </si>
  <si>
    <t>Cartons TBD</t>
  </si>
  <si>
    <t>1 Shift Carton Goal</t>
  </si>
  <si>
    <t>2nd Shift Carton Goal</t>
  </si>
  <si>
    <t>Actual Received</t>
  </si>
  <si>
    <t>Put Away Work</t>
  </si>
  <si>
    <t>Estimated Overstock Created</t>
  </si>
  <si>
    <t>Estimated Cube in</t>
  </si>
  <si>
    <t>Estimated Cube out</t>
  </si>
  <si>
    <t>Estimated Auditing</t>
  </si>
  <si>
    <t>Estimated Active Throw</t>
  </si>
  <si>
    <t>Bulk Cycle Counts</t>
  </si>
  <si>
    <t>Weekly Target</t>
  </si>
  <si>
    <t>Weekly Remaining Target</t>
  </si>
  <si>
    <t>Daily Goal</t>
  </si>
  <si>
    <t>1st Shift Goal</t>
  </si>
  <si>
    <t>FTE Needed 1st Shift Goal</t>
  </si>
  <si>
    <t>2nd Shift Goal</t>
  </si>
  <si>
    <t>FTE Needed 2nd Shift Goal</t>
  </si>
  <si>
    <t>Total Completed</t>
  </si>
  <si>
    <t>24400 to meet 3.6k remaining final 2 weeks</t>
  </si>
  <si>
    <t>Deja Anderson- O&amp;T</t>
  </si>
  <si>
    <t>1st SHIFT DEPLOYMENT</t>
  </si>
  <si>
    <t>WEEKEND SHIFT DEPLOYMENT</t>
  </si>
  <si>
    <t>Brandee Foster- IL</t>
  </si>
  <si>
    <t>RUSH</t>
  </si>
  <si>
    <t xml:space="preserve">Ketty Marquez Iglesias </t>
  </si>
  <si>
    <t>Chrissy Parisek</t>
  </si>
  <si>
    <t>Seasonal Crew(pink)</t>
  </si>
  <si>
    <t>Roxana Sanchez Milanes</t>
  </si>
  <si>
    <t>Yasmin Montero</t>
  </si>
  <si>
    <t>Hanna Names</t>
  </si>
  <si>
    <t>Full Time(Gray)</t>
  </si>
  <si>
    <r>
      <rPr>
        <b/>
        <sz val="10"/>
        <color rgb="FF000000"/>
        <rFont val="Arial"/>
        <family val="2"/>
      </rPr>
      <t xml:space="preserve">F,S,S (green) (S,S) </t>
    </r>
    <r>
      <rPr>
        <b/>
        <sz val="10"/>
        <color rgb="FFFBBC04"/>
        <rFont val="Arial"/>
        <family val="2"/>
      </rPr>
      <t>Orange</t>
    </r>
  </si>
  <si>
    <t>Function</t>
  </si>
  <si>
    <t>AM Shift Goal</t>
  </si>
  <si>
    <t xml:space="preserve">Daimarelys Alfonso Garcia </t>
  </si>
  <si>
    <t>Annaliet Rodriguez Perez</t>
  </si>
  <si>
    <t>sl</t>
  </si>
  <si>
    <t>Arnoldo Vega Pineiro</t>
  </si>
  <si>
    <t>rs</t>
  </si>
  <si>
    <t>7:30 AM-11:30 AM Crew</t>
  </si>
  <si>
    <t>Eumary Quinones- O&amp;T</t>
  </si>
  <si>
    <t>Sl</t>
  </si>
  <si>
    <t>Liurys Rojas Pinto</t>
  </si>
  <si>
    <t>Jonathan Castro</t>
  </si>
  <si>
    <t>Total Units</t>
  </si>
  <si>
    <t xml:space="preserve">Yaneisi Escalante </t>
  </si>
  <si>
    <t>Damaris Curbelo</t>
  </si>
  <si>
    <t>Iraldo Rodriguez</t>
  </si>
  <si>
    <t>rp</t>
  </si>
  <si>
    <t>Sunia Hernandez</t>
  </si>
  <si>
    <t>ds</t>
  </si>
  <si>
    <t>Tontalane Williams</t>
  </si>
  <si>
    <t>r</t>
  </si>
  <si>
    <t>Corbin Baker</t>
  </si>
  <si>
    <t>Created Wave Units</t>
  </si>
  <si>
    <t>Baby Bundle Project</t>
  </si>
  <si>
    <t xml:space="preserve">Rosana Fernandez Lusson </t>
  </si>
  <si>
    <t>Dania Curbelo</t>
  </si>
  <si>
    <t>re</t>
  </si>
  <si>
    <t>Jose Miro Quintana</t>
  </si>
  <si>
    <t>ab</t>
  </si>
  <si>
    <t>Ernesto Reyes Perez</t>
  </si>
  <si>
    <t>rt</t>
  </si>
  <si>
    <t>Mireles Casi Garcia</t>
  </si>
  <si>
    <t>Adrian Sanchez</t>
  </si>
  <si>
    <t>Available Units</t>
  </si>
  <si>
    <t xml:space="preserve">Irialis Ricardo Cruz </t>
  </si>
  <si>
    <t>Esther Fonseca</t>
  </si>
  <si>
    <t>rn</t>
  </si>
  <si>
    <t>Jose Posse</t>
  </si>
  <si>
    <t>Richard Carpenter</t>
  </si>
  <si>
    <t>ip</t>
  </si>
  <si>
    <t>Yordany Miranda Cantillo</t>
  </si>
  <si>
    <t>p</t>
  </si>
  <si>
    <t>Vladimir Salazar</t>
  </si>
  <si>
    <t>Units at Bander</t>
  </si>
  <si>
    <t>WKND</t>
  </si>
  <si>
    <t xml:space="preserve">Yissel Diaz Batista </t>
  </si>
  <si>
    <t>Yordanka Manzanares</t>
  </si>
  <si>
    <t>Belisario Gonzalez Arevalo</t>
  </si>
  <si>
    <t xml:space="preserve">Rolexis Lopez Diaz </t>
  </si>
  <si>
    <t xml:space="preserve">Carlos Molina </t>
  </si>
  <si>
    <t>tp</t>
  </si>
  <si>
    <t>Harold Howard</t>
  </si>
  <si>
    <t>Actual Picked</t>
  </si>
  <si>
    <t xml:space="preserve">Luis Yasiel Lopez Quesada </t>
  </si>
  <si>
    <t>Jackie Gomez</t>
  </si>
  <si>
    <t>Hector Rocha</t>
  </si>
  <si>
    <t>Joaquin Lopez Enrique</t>
  </si>
  <si>
    <t>tr</t>
  </si>
  <si>
    <t>Lazaro Machado</t>
  </si>
  <si>
    <t>Caleb Guevara</t>
  </si>
  <si>
    <t>BI Shift Shipped</t>
  </si>
  <si>
    <t>TBD</t>
  </si>
  <si>
    <t xml:space="preserve">
Dayana Garcia Marrero</t>
  </si>
  <si>
    <t>Madelayne Oduardo</t>
  </si>
  <si>
    <t>Maydelin Martinez Cruz</t>
  </si>
  <si>
    <t>Dora Lopez (Alicia)</t>
  </si>
  <si>
    <t>Orlis Daniel Zaldivar</t>
  </si>
  <si>
    <t>Kevin Bethancourt</t>
  </si>
  <si>
    <t xml:space="preserve">Liz Stefany Baster Roig </t>
  </si>
  <si>
    <t>Roxana Lloret</t>
  </si>
  <si>
    <t>cb</t>
  </si>
  <si>
    <t>Maideivis Garcia Cruz</t>
  </si>
  <si>
    <t>Sonia Lopez Medina</t>
  </si>
  <si>
    <t>Ailin Reynaldo</t>
  </si>
  <si>
    <t>i</t>
  </si>
  <si>
    <t>Magela Cervante</t>
  </si>
  <si>
    <t>Picking Cycle / Spot Count</t>
  </si>
  <si>
    <t>Jacqueline Abascal</t>
  </si>
  <si>
    <t xml:space="preserve">Shvodra Anderson </t>
  </si>
  <si>
    <t>rpa</t>
  </si>
  <si>
    <t>Odalis Perez Reyes</t>
  </si>
  <si>
    <t>Josefa Martinez</t>
  </si>
  <si>
    <t>s</t>
  </si>
  <si>
    <t>Liliam Batista</t>
  </si>
  <si>
    <t>Multis to Pick</t>
  </si>
  <si>
    <t>Mayelin Roig Pérez</t>
  </si>
  <si>
    <t>Laura Gonzalez Bustamante</t>
  </si>
  <si>
    <t>Ariannis Quiala</t>
  </si>
  <si>
    <t>Destiny Brewer</t>
  </si>
  <si>
    <t>Ana Lucia Ramirez</t>
  </si>
  <si>
    <t>b</t>
  </si>
  <si>
    <t>Margiolis Silva</t>
  </si>
  <si>
    <t>E</t>
  </si>
  <si>
    <t>Resets Exeptions</t>
  </si>
  <si>
    <t>Singles to Pick</t>
  </si>
  <si>
    <t>Raydiz Daboin</t>
  </si>
  <si>
    <t>Mbaya Kapita</t>
  </si>
  <si>
    <t>Mildrei Beltran</t>
  </si>
  <si>
    <t>Winnie Pen</t>
  </si>
  <si>
    <t>Liacne Rodriguez</t>
  </si>
  <si>
    <t>IP</t>
  </si>
  <si>
    <t>Ipads</t>
  </si>
  <si>
    <t>Zoyka Claudia Rodriguez</t>
  </si>
  <si>
    <t>Yoanda  Borges.</t>
  </si>
  <si>
    <t>Maideline Sanchez</t>
  </si>
  <si>
    <t>Yenisley Cordovi Acosta</t>
  </si>
  <si>
    <t>Lisandra Martinez</t>
  </si>
  <si>
    <t>3rd</t>
  </si>
  <si>
    <t>Yulema Viamonte Perez</t>
  </si>
  <si>
    <t>Carlos Hernandez</t>
  </si>
  <si>
    <t>Ernesto Hernanadez</t>
  </si>
  <si>
    <t>12 pm- 4 pm crew</t>
  </si>
  <si>
    <t>Yaidel Lorente Espinosa</t>
  </si>
  <si>
    <t>Mairena Gomez</t>
  </si>
  <si>
    <t>Region 1 UPH</t>
  </si>
  <si>
    <t>Annalay Padilla Gonzalez  </t>
  </si>
  <si>
    <t>Merlyn Bello Carmenate</t>
  </si>
  <si>
    <t>Anisleidis Carralero</t>
  </si>
  <si>
    <t>sn</t>
  </si>
  <si>
    <t>Lisbeth Rodriguez Garcia</t>
  </si>
  <si>
    <t xml:space="preserve">Lazara Zuset Diestro </t>
  </si>
  <si>
    <t>Region 2 UPH</t>
  </si>
  <si>
    <t>Yilena Santana Perez</t>
  </si>
  <si>
    <t>Alexeis Gonzalez</t>
  </si>
  <si>
    <t>Biunaikys Contino</t>
  </si>
  <si>
    <t>Kirenia Ottley</t>
  </si>
  <si>
    <t>Neldy Duquesne</t>
  </si>
  <si>
    <t>Region 12 UPH</t>
  </si>
  <si>
    <t>Reset Exceptions</t>
  </si>
  <si>
    <t>Diana Ruiz</t>
  </si>
  <si>
    <t>Ignacio Castillo.</t>
  </si>
  <si>
    <t>Karelis Leyva</t>
  </si>
  <si>
    <t>Abby Garcia</t>
  </si>
  <si>
    <t>Odalys Rivas</t>
  </si>
  <si>
    <t>Priority</t>
  </si>
  <si>
    <t>Yaniely Borrego</t>
  </si>
  <si>
    <t>Rodney  Mcmille</t>
  </si>
  <si>
    <t>Yamile Chacon</t>
  </si>
  <si>
    <t>Vivianis Morfa</t>
  </si>
  <si>
    <t xml:space="preserve">John Franco Morenos </t>
  </si>
  <si>
    <t>Brittney Montejo</t>
  </si>
  <si>
    <t>Idania Perez</t>
  </si>
  <si>
    <t>Marilin Madera</t>
  </si>
  <si>
    <t>Aliuska Salvador</t>
  </si>
  <si>
    <t>Georgy Mora</t>
  </si>
  <si>
    <t>4th</t>
  </si>
  <si>
    <t>Mayidis Miur Cardoso</t>
  </si>
  <si>
    <t xml:space="preserve">Katiuska Rivero	</t>
  </si>
  <si>
    <t>Martin Gonzalez</t>
  </si>
  <si>
    <t>Nolberto Falco</t>
  </si>
  <si>
    <t>Yosnavy Mejias</t>
  </si>
  <si>
    <t>Task</t>
  </si>
  <si>
    <t>Mildrey Hernandez</t>
  </si>
  <si>
    <t>Pedro Pla Delgado</t>
  </si>
  <si>
    <t>Yoider Aguilar</t>
  </si>
  <si>
    <t>Yoandry Cabrejas</t>
  </si>
  <si>
    <t>Hilda Bolta</t>
  </si>
  <si>
    <t>Nataly Hernandez Alvarez</t>
  </si>
  <si>
    <t>Zuleika Dubernal</t>
  </si>
  <si>
    <t>Keyana rox</t>
  </si>
  <si>
    <t>Miftari Mejreme</t>
  </si>
  <si>
    <t>Jordan Zeriol</t>
  </si>
  <si>
    <t>Picking SLA</t>
  </si>
  <si>
    <t>Yailen Lisa Orrazabal</t>
  </si>
  <si>
    <t>Yarisleydis Burgos</t>
  </si>
  <si>
    <t>Fatuma Bakur</t>
  </si>
  <si>
    <t>Fatima Bakar</t>
  </si>
  <si>
    <t>Rosalba Lloret</t>
  </si>
  <si>
    <t>Daidy Grana Verdecia</t>
  </si>
  <si>
    <t>Ismaray Hernandez</t>
  </si>
  <si>
    <t>Elizabeth Pérez Debs</t>
  </si>
  <si>
    <t>Angelo Zanfardino</t>
  </si>
  <si>
    <t>Armani Johnson</t>
  </si>
  <si>
    <t>Armani Jhonson</t>
  </si>
  <si>
    <t>Dayne Herrera Gonzalez</t>
  </si>
  <si>
    <t>Samuel Marrero</t>
  </si>
  <si>
    <t>Lorena Romero</t>
  </si>
  <si>
    <t>Alidiennis Guzman</t>
  </si>
  <si>
    <t>Carlos Garcia</t>
  </si>
  <si>
    <t>Dayne Herrera</t>
  </si>
  <si>
    <t>BB</t>
  </si>
  <si>
    <t>Elizabeth Vidal</t>
  </si>
  <si>
    <t>Lilibet Correa</t>
  </si>
  <si>
    <t>Marian Marquez</t>
  </si>
  <si>
    <t>WU</t>
  </si>
  <si>
    <t>Warehouse Utility</t>
  </si>
  <si>
    <t>Aura Iveth Duron</t>
  </si>
  <si>
    <t>Leandro  Mejias</t>
  </si>
  <si>
    <t>Yanexy Vargas</t>
  </si>
  <si>
    <t>Mislene Sanchez</t>
  </si>
  <si>
    <t>Anaday Torres</t>
  </si>
  <si>
    <t>Randy Poyeaux</t>
  </si>
  <si>
    <t>Dayli Diaz Tabares</t>
  </si>
  <si>
    <t>Leirim Rodriguez</t>
  </si>
  <si>
    <t>Omar Gonzalez Portela</t>
  </si>
  <si>
    <t>Yusnieli Ferrer Rondon</t>
  </si>
  <si>
    <t>Maribel  Bautista</t>
  </si>
  <si>
    <t>Daimarelis Esteban</t>
  </si>
  <si>
    <t>Raymundo Barrios</t>
  </si>
  <si>
    <t>Osandra Smith</t>
  </si>
  <si>
    <t>Yaniuska Cruz</t>
  </si>
  <si>
    <t>Siria M Diaz Verdecia</t>
  </si>
  <si>
    <t>Beliza Chavez</t>
  </si>
  <si>
    <t>mp</t>
  </si>
  <si>
    <t>Daliannis Boza</t>
  </si>
  <si>
    <t>Sophia Gonzalez</t>
  </si>
  <si>
    <t>Ana L. Gonzalez Martinez</t>
  </si>
  <si>
    <t>Kenia Fernandez</t>
  </si>
  <si>
    <t>Maria Arango</t>
  </si>
  <si>
    <t>Park</t>
  </si>
  <si>
    <t>Cleaning at the park</t>
  </si>
  <si>
    <t>Juana Howe Pupo</t>
  </si>
  <si>
    <t>leave early/late arrival</t>
  </si>
  <si>
    <t>Leislaly Centeno Furones</t>
  </si>
  <si>
    <t>SOS of shift briefing</t>
  </si>
  <si>
    <t xml:space="preserve">Irena Davis </t>
  </si>
  <si>
    <t>Units shipped yesterday</t>
  </si>
  <si>
    <t>News &amp; remainders</t>
  </si>
  <si>
    <t xml:space="preserve">Sondra Pence </t>
  </si>
  <si>
    <t>DC:</t>
  </si>
  <si>
    <t>Returns with No Hanna Items but addressed to us as 3333</t>
  </si>
  <si>
    <t>Average UPH</t>
  </si>
  <si>
    <t>Employee count</t>
  </si>
  <si>
    <t>Expected hours</t>
  </si>
  <si>
    <t>Projected 1st Shift</t>
  </si>
  <si>
    <t>Ailin Reynaldo Tamayo</t>
  </si>
  <si>
    <t>AM:</t>
  </si>
  <si>
    <t>Aniayis Navarro Gomez</t>
  </si>
  <si>
    <t>Open one pallet at the time and clear all boxes beofre opening another pallet.</t>
  </si>
  <si>
    <t>Veterans</t>
  </si>
  <si>
    <t>Units update</t>
  </si>
  <si>
    <t>New Hires</t>
  </si>
  <si>
    <t>6K</t>
  </si>
  <si>
    <t>Units in the System</t>
  </si>
  <si>
    <t>Zone 100-50-56 deactivated for receiving and prohibit Override on those zone.</t>
  </si>
  <si>
    <t>Units at the bander</t>
  </si>
  <si>
    <t>Oldest Date to Pick</t>
  </si>
  <si>
    <t>Leave early</t>
  </si>
  <si>
    <t>System Downtime</t>
  </si>
  <si>
    <t>Units Lost</t>
  </si>
  <si>
    <t>Today Goals</t>
  </si>
  <si>
    <t xml:space="preserve">Total Units </t>
  </si>
  <si>
    <t>Safety tips</t>
  </si>
  <si>
    <t>Inbound Areas</t>
  </si>
  <si>
    <t>Running or skateboarding is a safety violation. Anyone caught doing this will be issued corrective action as well as having their incentive decline.</t>
  </si>
  <si>
    <t>Returns available</t>
  </si>
  <si>
    <t>All used knife blades to be dispose in a yellow containers in receiving, sup's desk and in the replen throw area. no doing so is a safety risk and someone could be accidentally cut!</t>
  </si>
  <si>
    <t>We recomend pulling not pushing the picking card to avoid getting hurt, stay on one side of the aisle allow others to go through.</t>
  </si>
  <si>
    <t>OS</t>
  </si>
  <si>
    <t xml:space="preserve">Receiving </t>
  </si>
  <si>
    <t>Fire extinguishers and fire exits cannot be blocked. These areas are marked with red and white tape at the ends of aisles. Please make sure you are not placing empty boxes in these areas.</t>
  </si>
  <si>
    <t>When collecting cardboard boxes, please do not stack these more than 6ft high! This is a safety risk as most people can't reach the boxes and they could fall.</t>
  </si>
  <si>
    <t>We are not allowed to climb on the picking shelves to grab a piece, if you need a ladder please see your supervisor!</t>
  </si>
  <si>
    <t>Stockers, please make sure you are removing the cardboard inserts when cutting open boxes. These are falling out in the pick aisles and can be a slip/fall hazard.</t>
  </si>
  <si>
    <t>Pick pieces up off of the floor in the pick aisles, these can not only damage the unit but can also be a slip/trip/fall hazard. No sure where goes place them at the end aisles in the red/blue bins. </t>
  </si>
  <si>
    <t>Issues report throughout the day</t>
  </si>
  <si>
    <t>Jony Louis Jeune</t>
  </si>
  <si>
    <t xml:space="preserve">Carlos Rafael Santiesteban </t>
  </si>
  <si>
    <t>Type of audit</t>
  </si>
  <si>
    <t>initials of person audited</t>
  </si>
  <si>
    <t>Name</t>
  </si>
  <si>
    <t># of audits</t>
  </si>
  <si>
    <t># of errors found</t>
  </si>
  <si>
    <t>Auditor</t>
  </si>
  <si>
    <t>Date of audit</t>
  </si>
  <si>
    <t>Error %</t>
  </si>
  <si>
    <t>Comments</t>
  </si>
  <si>
    <t>Rating</t>
  </si>
  <si>
    <t>Not Trained</t>
  </si>
  <si>
    <t>In Training (not meeting rate and requires assistance)</t>
  </si>
  <si>
    <t>Fully Trained (can perform a function with little to no assistance, meets rate)</t>
  </si>
  <si>
    <t>Seasoned (not needing any assistance performing a function while meeting or exceeding rate)</t>
  </si>
  <si>
    <t>Subject Matter Expert (meet or exceed rate regularly, they are able to help or train others)</t>
  </si>
  <si>
    <t>OpID</t>
  </si>
  <si>
    <t>Last Name</t>
  </si>
  <si>
    <t>First Name</t>
  </si>
  <si>
    <t>Full Name</t>
  </si>
  <si>
    <t>Hire Date</t>
  </si>
  <si>
    <t>Shift</t>
  </si>
  <si>
    <t>Supervisor</t>
  </si>
  <si>
    <t>Job Description</t>
  </si>
  <si>
    <t>FTE</t>
  </si>
  <si>
    <t>Picking</t>
  </si>
  <si>
    <t>Outbound Exceptions</t>
  </si>
  <si>
    <t>DTC Put Away</t>
  </si>
  <si>
    <t>Resets Picking</t>
  </si>
  <si>
    <t>Reset Exception</t>
  </si>
  <si>
    <t>Cycle Counts</t>
  </si>
  <si>
    <t>Return Putaway</t>
  </si>
  <si>
    <t>Operating Case Erector</t>
  </si>
  <si>
    <t>Sit Down</t>
  </si>
  <si>
    <t>Walkie Rider</t>
  </si>
  <si>
    <t>Cherry Picker</t>
  </si>
  <si>
    <t>Truck/Taper</t>
  </si>
  <si>
    <t>Trainer</t>
  </si>
  <si>
    <r>
      <t xml:space="preserve">Cross Train Score
</t>
    </r>
    <r>
      <rPr>
        <sz val="11"/>
        <color rgb="FF000000"/>
        <rFont val="Calibri"/>
        <family val="2"/>
      </rPr>
      <t>Scored 2, 3 or 4 in the category
(Max = 25)</t>
    </r>
  </si>
  <si>
    <t>Average training</t>
  </si>
  <si>
    <t>Attendance Points</t>
  </si>
  <si>
    <t>cpk</t>
  </si>
  <si>
    <t>Parisek</t>
  </si>
  <si>
    <t>Christiane</t>
  </si>
  <si>
    <t>D4MT</t>
  </si>
  <si>
    <t>Osmany</t>
  </si>
  <si>
    <t>Hanna Handler</t>
  </si>
  <si>
    <t>bnf</t>
  </si>
  <si>
    <t>Moody</t>
  </si>
  <si>
    <t>Brandee</t>
  </si>
  <si>
    <t xml:space="preserve">Candiss </t>
  </si>
  <si>
    <t>jg</t>
  </si>
  <si>
    <t>Gomez</t>
  </si>
  <si>
    <t>lho</t>
  </si>
  <si>
    <t>Hottinger</t>
  </si>
  <si>
    <t>Linda</t>
  </si>
  <si>
    <t>avp</t>
  </si>
  <si>
    <t>Vega Pineiro</t>
  </si>
  <si>
    <t>Arnoldo</t>
  </si>
  <si>
    <t>ris</t>
  </si>
  <si>
    <t>Curbelo</t>
  </si>
  <si>
    <t>Damaris</t>
  </si>
  <si>
    <t>elo</t>
  </si>
  <si>
    <t>Dania</t>
  </si>
  <si>
    <t>yas</t>
  </si>
  <si>
    <t>Montero</t>
  </si>
  <si>
    <t>Yasmin</t>
  </si>
  <si>
    <t>ral</t>
  </si>
  <si>
    <t>Mayoral</t>
  </si>
  <si>
    <t>Alicia</t>
  </si>
  <si>
    <t>rox</t>
  </si>
  <si>
    <t>Lloret</t>
  </si>
  <si>
    <t>Roxana</t>
  </si>
  <si>
    <t>iro</t>
  </si>
  <si>
    <t>Miro Quintana</t>
  </si>
  <si>
    <t>Jose</t>
  </si>
  <si>
    <t>mrc</t>
  </si>
  <si>
    <t>Carrasco Sanchez</t>
  </si>
  <si>
    <t>Maria</t>
  </si>
  <si>
    <t>mka</t>
  </si>
  <si>
    <t>Kapita</t>
  </si>
  <si>
    <t>Mbaya</t>
  </si>
  <si>
    <t>jeha</t>
  </si>
  <si>
    <t>Hardin</t>
  </si>
  <si>
    <t>Jennifer</t>
  </si>
  <si>
    <t>2NDST</t>
  </si>
  <si>
    <t>Sharmin</t>
  </si>
  <si>
    <t>alme</t>
  </si>
  <si>
    <t>Mehic</t>
  </si>
  <si>
    <t>Alma</t>
  </si>
  <si>
    <t>slp</t>
  </si>
  <si>
    <t>Lopez-Medina</t>
  </si>
  <si>
    <t>Sonia</t>
  </si>
  <si>
    <t>F,S,S,M</t>
  </si>
  <si>
    <t>Suzanne</t>
  </si>
  <si>
    <t>sra</t>
  </si>
  <si>
    <t>Anderson</t>
  </si>
  <si>
    <t>Shvodra</t>
  </si>
  <si>
    <t>arp</t>
  </si>
  <si>
    <t>Rodriguez Perez</t>
  </si>
  <si>
    <t>Annaliet</t>
  </si>
  <si>
    <t>lrp</t>
  </si>
  <si>
    <t>Rojas Pinto</t>
  </si>
  <si>
    <t>Liurys</t>
  </si>
  <si>
    <t>F,S,S</t>
  </si>
  <si>
    <t>alex</t>
  </si>
  <si>
    <t>Garcia Perez</t>
  </si>
  <si>
    <t>Alexcy</t>
  </si>
  <si>
    <t>Maylin</t>
  </si>
  <si>
    <t>alal</t>
  </si>
  <si>
    <t>Almira Mateo</t>
  </si>
  <si>
    <t>efr13</t>
  </si>
  <si>
    <t>Fonseca</t>
  </si>
  <si>
    <t>Esther</t>
  </si>
  <si>
    <t>jp04</t>
  </si>
  <si>
    <t>Posse</t>
  </si>
  <si>
    <t>mrz</t>
  </si>
  <si>
    <t>Oduardo Rodriguez</t>
  </si>
  <si>
    <t>Madelayne</t>
  </si>
  <si>
    <t>bel55</t>
  </si>
  <si>
    <t>Gonzalez Arevalo</t>
  </si>
  <si>
    <t>Belisario</t>
  </si>
  <si>
    <t>jogo</t>
  </si>
  <si>
    <t>Gordis Pino</t>
  </si>
  <si>
    <t>Jonat</t>
  </si>
  <si>
    <t>O&amp;T Lead</t>
  </si>
  <si>
    <t>irb</t>
  </si>
  <si>
    <t>Rodriguez</t>
  </si>
  <si>
    <t>Iraldo</t>
  </si>
  <si>
    <t>ymm</t>
  </si>
  <si>
    <t>Manzanares Mora</t>
  </si>
  <si>
    <t>Yordanka</t>
  </si>
  <si>
    <t>lipa</t>
  </si>
  <si>
    <t>Parache Lopez</t>
  </si>
  <si>
    <t>ansu</t>
  </si>
  <si>
    <t>Suarez Vega</t>
  </si>
  <si>
    <t>Ana</t>
  </si>
  <si>
    <t>joko</t>
  </si>
  <si>
    <t>Koerner</t>
  </si>
  <si>
    <t>Jonathan</t>
  </si>
  <si>
    <t>mamu</t>
  </si>
  <si>
    <t>Mugelanya</t>
  </si>
  <si>
    <t>elpa</t>
  </si>
  <si>
    <t>Parra Suarez</t>
  </si>
  <si>
    <t>Elian</t>
  </si>
  <si>
    <t>rcar</t>
  </si>
  <si>
    <t>Carpenter</t>
  </si>
  <si>
    <t>Richard</t>
  </si>
  <si>
    <t>JP</t>
  </si>
  <si>
    <t>jom</t>
  </si>
  <si>
    <t>Martinez</t>
  </si>
  <si>
    <t>Josefa</t>
  </si>
  <si>
    <t>xica</t>
  </si>
  <si>
    <t>Castro Dominguez</t>
  </si>
  <si>
    <t>deja</t>
  </si>
  <si>
    <t>De'ja</t>
  </si>
  <si>
    <t>arpe</t>
  </si>
  <si>
    <t>Perez Bles</t>
  </si>
  <si>
    <t>Arlin</t>
  </si>
  <si>
    <t>dam</t>
  </si>
  <si>
    <t>Gonzalez</t>
  </si>
  <si>
    <t xml:space="preserve">Damaris </t>
  </si>
  <si>
    <t>euqp</t>
  </si>
  <si>
    <t>Quinones</t>
  </si>
  <si>
    <t>Eumary</t>
  </si>
  <si>
    <t>feso</t>
  </si>
  <si>
    <t>Sosa Moriffi</t>
  </si>
  <si>
    <t>Freddy</t>
  </si>
  <si>
    <t>idin</t>
  </si>
  <si>
    <t>Infante Silva</t>
  </si>
  <si>
    <t>Idelmis</t>
  </si>
  <si>
    <t>kero</t>
  </si>
  <si>
    <t>Kenia</t>
  </si>
  <si>
    <t>lago</t>
  </si>
  <si>
    <t>Laura</t>
  </si>
  <si>
    <t>towi</t>
  </si>
  <si>
    <t>Williams</t>
  </si>
  <si>
    <t>Tontalane</t>
  </si>
  <si>
    <t>weg</t>
  </si>
  <si>
    <t>Garcia Mejias</t>
  </si>
  <si>
    <t>Wendy</t>
  </si>
  <si>
    <t>mc13</t>
  </si>
  <si>
    <t>Casi Garcia</t>
  </si>
  <si>
    <t>Mirelis</t>
  </si>
  <si>
    <t>S,S</t>
  </si>
  <si>
    <t>juro</t>
  </si>
  <si>
    <t>Rosario Carela</t>
  </si>
  <si>
    <t>jb10</t>
  </si>
  <si>
    <t>Brown Alvarez</t>
  </si>
  <si>
    <t>Jeniffer</t>
  </si>
  <si>
    <t>armp</t>
  </si>
  <si>
    <t>Perez Heredia</t>
  </si>
  <si>
    <t>Armando</t>
  </si>
  <si>
    <t>dolo</t>
  </si>
  <si>
    <t>Lopez Viuda De Jimenez</t>
  </si>
  <si>
    <t>Dora</t>
  </si>
  <si>
    <t>erre</t>
  </si>
  <si>
    <t>Reyes Perez</t>
  </si>
  <si>
    <t>Ernesto</t>
  </si>
  <si>
    <t>jolo</t>
  </si>
  <si>
    <t>Lopez Enrique</t>
  </si>
  <si>
    <t>Joaquin</t>
  </si>
  <si>
    <t>keac</t>
  </si>
  <si>
    <t>Acuna Ten</t>
  </si>
  <si>
    <t>Kevin</t>
  </si>
  <si>
    <t>2ndst</t>
  </si>
  <si>
    <t>rolo</t>
  </si>
  <si>
    <t>Lopez Diaz</t>
  </si>
  <si>
    <t>Rolexis</t>
  </si>
  <si>
    <t>suhe</t>
  </si>
  <si>
    <t>Hernandez Velazco</t>
  </si>
  <si>
    <t>Sunia</t>
  </si>
  <si>
    <t>ishe</t>
  </si>
  <si>
    <t>Hernandez Garcia</t>
  </si>
  <si>
    <t>Isabel</t>
  </si>
  <si>
    <t>mato</t>
  </si>
  <si>
    <t>Aguilar</t>
  </si>
  <si>
    <t>Adisnel Mestril</t>
  </si>
  <si>
    <t>Adisnel Mestril Aguilar</t>
  </si>
  <si>
    <t>F,S,S SE</t>
  </si>
  <si>
    <t>Pico</t>
  </si>
  <si>
    <t>Reynaldo Tomayo</t>
  </si>
  <si>
    <t>Ailin</t>
  </si>
  <si>
    <t>Cesar</t>
  </si>
  <si>
    <t>Albert</t>
  </si>
  <si>
    <t>Albert Cesar</t>
  </si>
  <si>
    <t>Molina</t>
  </si>
  <si>
    <t>Carlos</t>
  </si>
  <si>
    <t>clje</t>
  </si>
  <si>
    <t>Eitenne</t>
  </si>
  <si>
    <t>Claude</t>
  </si>
  <si>
    <t>Claude-junior Etienne</t>
  </si>
  <si>
    <t>2NDST SE</t>
  </si>
  <si>
    <t>Smith</t>
  </si>
  <si>
    <t>Darius</t>
  </si>
  <si>
    <t xml:space="preserve">Darius Smith </t>
  </si>
  <si>
    <t>Poll Meyeta</t>
  </si>
  <si>
    <t>Francisco</t>
  </si>
  <si>
    <t>Francisco Poll Mayeta</t>
  </si>
  <si>
    <t>Davis</t>
  </si>
  <si>
    <t>Irena</t>
  </si>
  <si>
    <t>Castro</t>
  </si>
  <si>
    <t>Rosales</t>
  </si>
  <si>
    <t>Juan Carlos</t>
  </si>
  <si>
    <t>Juan Carlos Rosales</t>
  </si>
  <si>
    <t>Mayfield</t>
  </si>
  <si>
    <t>Latroy</t>
  </si>
  <si>
    <t>Latroy Mayfield</t>
  </si>
  <si>
    <t>Machado</t>
  </si>
  <si>
    <t>Lazaro</t>
  </si>
  <si>
    <t>Centeno Furones</t>
  </si>
  <si>
    <t>Leilaly</t>
  </si>
  <si>
    <t>Evenson Joseph</t>
  </si>
  <si>
    <t>Pierre</t>
  </si>
  <si>
    <t>Pierre Evenson Joseph</t>
  </si>
  <si>
    <t>Pence</t>
  </si>
  <si>
    <t>Sondra</t>
  </si>
  <si>
    <t>Acosta</t>
  </si>
  <si>
    <t>Yohander</t>
  </si>
  <si>
    <t>Yohander Acosta</t>
  </si>
  <si>
    <t>Miranda Cantillo</t>
  </si>
  <si>
    <t>Yordany</t>
  </si>
  <si>
    <t>limo</t>
  </si>
  <si>
    <t xml:space="preserve">Moro </t>
  </si>
  <si>
    <t>Lisbet</t>
  </si>
  <si>
    <t>Lisbet Moro</t>
  </si>
  <si>
    <t xml:space="preserve">Yohander </t>
  </si>
  <si>
    <t>prga</t>
  </si>
  <si>
    <t>Garcia</t>
  </si>
  <si>
    <t>Pedro</t>
  </si>
  <si>
    <t>Pedro Rogers Garcia</t>
  </si>
  <si>
    <t>yome</t>
  </si>
  <si>
    <t>Merida</t>
  </si>
  <si>
    <t>Yoslandy</t>
  </si>
  <si>
    <t>hero</t>
  </si>
  <si>
    <t>Rocha</t>
  </si>
  <si>
    <t>Hector</t>
  </si>
  <si>
    <t>D4MT SE</t>
  </si>
  <si>
    <t>brbi</t>
  </si>
  <si>
    <t>Bien-Aime</t>
  </si>
  <si>
    <t>Bruno</t>
  </si>
  <si>
    <t>Bruno Bien Aime</t>
  </si>
  <si>
    <t>edau</t>
  </si>
  <si>
    <t>Austin</t>
  </si>
  <si>
    <t>Eduardo</t>
  </si>
  <si>
    <t>yulc</t>
  </si>
  <si>
    <t>Cruz Ruiz</t>
  </si>
  <si>
    <t>Chavez Perez</t>
  </si>
  <si>
    <t xml:space="preserve">Beliza </t>
  </si>
  <si>
    <t>Beliza Chavez Perez</t>
  </si>
  <si>
    <t>Boza Cocas</t>
  </si>
  <si>
    <t>Daliannis</t>
  </si>
  <si>
    <t>Daliannis Boza Cocas</t>
  </si>
  <si>
    <t>elpr</t>
  </si>
  <si>
    <t>Pena</t>
  </si>
  <si>
    <t>Elizabeth</t>
  </si>
  <si>
    <t>mapi</t>
  </si>
  <si>
    <t>Cisnero Pino</t>
  </si>
  <si>
    <t>Marisbel</t>
  </si>
  <si>
    <t>Marisbel Cisnero Pino</t>
  </si>
  <si>
    <t>Diaz Verdecia</t>
  </si>
  <si>
    <t>Siria Maria</t>
  </si>
  <si>
    <t>Siria María Díaz Verdecia</t>
  </si>
  <si>
    <t>adca</t>
  </si>
  <si>
    <t>Cardet</t>
  </si>
  <si>
    <t>Adner</t>
  </si>
  <si>
    <t>Adner Cardet</t>
  </si>
  <si>
    <t>Gonzalez Martinez</t>
  </si>
  <si>
    <t>Ana Laura</t>
  </si>
  <si>
    <t>Ana Laura Gonazelez Martinez</t>
  </si>
  <si>
    <t>emam</t>
  </si>
  <si>
    <t>Area Martinez</t>
  </si>
  <si>
    <t>Elisa Maria</t>
  </si>
  <si>
    <t>Elisa Maria Area Martinez</t>
  </si>
  <si>
    <t>odza</t>
  </si>
  <si>
    <t>Zaldívar Alcántara</t>
  </si>
  <si>
    <t>Orlis Daniel</t>
  </si>
  <si>
    <t>Orlis Daniel Zaldívar Alcántara</t>
  </si>
  <si>
    <t>Sophia</t>
  </si>
  <si>
    <t>Sophia Gonzales</t>
  </si>
  <si>
    <t>aaba</t>
  </si>
  <si>
    <t>Baker</t>
  </si>
  <si>
    <t>Aaron</t>
  </si>
  <si>
    <t>Aaron Baker</t>
  </si>
  <si>
    <t>joje</t>
  </si>
  <si>
    <t>Jeune</t>
  </si>
  <si>
    <t>Jony Louis</t>
  </si>
  <si>
    <t>Jony Louis jeune</t>
  </si>
  <si>
    <t>Navarro Gomez</t>
  </si>
  <si>
    <t>Aniayis</t>
  </si>
  <si>
    <t>Romero</t>
  </si>
  <si>
    <t>Yoel</t>
  </si>
  <si>
    <t>Yoel Romero</t>
  </si>
  <si>
    <t>brod</t>
  </si>
  <si>
    <t>Rodriguez Martinez</t>
  </si>
  <si>
    <t>Barbaro Rene</t>
  </si>
  <si>
    <t>Barbaro Rene Rodriguez Martinez</t>
  </si>
  <si>
    <t>Abreu</t>
  </si>
  <si>
    <t>Danier</t>
  </si>
  <si>
    <t>Dainier Abreu</t>
  </si>
  <si>
    <t>Sylvain</t>
  </si>
  <si>
    <t>Jean Mike</t>
  </si>
  <si>
    <t>Jean Mike Sylvain</t>
  </si>
  <si>
    <t>Fernandez</t>
  </si>
  <si>
    <t>yisp</t>
  </si>
  <si>
    <t>Santana Perez</t>
  </si>
  <si>
    <t>Yilena</t>
  </si>
  <si>
    <t>anpg</t>
  </si>
  <si>
    <t>Padilla Gonzalez</t>
  </si>
  <si>
    <t>Annalay</t>
  </si>
  <si>
    <t>Annalay Padilla Gonzalez</t>
  </si>
  <si>
    <t>eles</t>
  </si>
  <si>
    <t>Espinoza Gonzalez</t>
  </si>
  <si>
    <t>Elaine</t>
  </si>
  <si>
    <t>Elaine Espinoza Gonzalez</t>
  </si>
  <si>
    <t>yagc</t>
  </si>
  <si>
    <t>Gonzalez Cuenca</t>
  </si>
  <si>
    <t>Yaumila</t>
  </si>
  <si>
    <t>Yaumila Gonzales Cuenca</t>
  </si>
  <si>
    <t>brmo</t>
  </si>
  <si>
    <t>Montejo</t>
  </si>
  <si>
    <t>Brittney</t>
  </si>
  <si>
    <t>diru</t>
  </si>
  <si>
    <t>Ruiz</t>
  </si>
  <si>
    <t>Diana</t>
  </si>
  <si>
    <t>Fromenta</t>
  </si>
  <si>
    <t>Karina</t>
  </si>
  <si>
    <t>Karina Frometa</t>
  </si>
  <si>
    <t>Fromenta Lescaille</t>
  </si>
  <si>
    <t xml:space="preserve">Karina </t>
  </si>
  <si>
    <t>Karina Fromenta Lescaille</t>
  </si>
  <si>
    <t>Espinosa</t>
  </si>
  <si>
    <t>Mirenia</t>
  </si>
  <si>
    <t>Mirenia Espinosa</t>
  </si>
  <si>
    <t>yabo</t>
  </si>
  <si>
    <t>Borrego</t>
  </si>
  <si>
    <t>Yaniely</t>
  </si>
  <si>
    <t>xaro</t>
  </si>
  <si>
    <t>Zahamira</t>
  </si>
  <si>
    <t>Zahamira Rodriguez</t>
  </si>
  <si>
    <t>mair</t>
  </si>
  <si>
    <t>Miur Cardoso</t>
  </si>
  <si>
    <t>Mayidis</t>
  </si>
  <si>
    <t>yugc</t>
  </si>
  <si>
    <t>Gonzalez Castellanos</t>
  </si>
  <si>
    <t>Yussel</t>
  </si>
  <si>
    <t>Yussel Gonzalez Castellanos</t>
  </si>
  <si>
    <t>zome</t>
  </si>
  <si>
    <t>Estevez</t>
  </si>
  <si>
    <t>Zoraya Maria</t>
  </si>
  <si>
    <t>jama</t>
  </si>
  <si>
    <t>Macias Fuentes</t>
  </si>
  <si>
    <t>Jacqueline Macias Fuentes</t>
  </si>
  <si>
    <t>Santiago Bell</t>
  </si>
  <si>
    <t>Lesly</t>
  </si>
  <si>
    <t>Lesly Santiago Bell</t>
  </si>
  <si>
    <t>Sanchez Velazco</t>
  </si>
  <si>
    <t>Lisander</t>
  </si>
  <si>
    <t>Lisander Sanchez Velazco</t>
  </si>
  <si>
    <t>Arango</t>
  </si>
  <si>
    <t>ylsa</t>
  </si>
  <si>
    <t>Santiesteban</t>
  </si>
  <si>
    <t>Yliusca</t>
  </si>
  <si>
    <t>lelr</t>
  </si>
  <si>
    <t>Riera</t>
  </si>
  <si>
    <t>Leidy</t>
  </si>
  <si>
    <t>Leidy Laura Riera</t>
  </si>
  <si>
    <t>mihe</t>
  </si>
  <si>
    <t>Hernandez</t>
  </si>
  <si>
    <t>Mildrey</t>
  </si>
  <si>
    <t>naha</t>
  </si>
  <si>
    <t>Hernandez Alvarez</t>
  </si>
  <si>
    <t>Nataly</t>
  </si>
  <si>
    <t>yavi</t>
  </si>
  <si>
    <t>Viera</t>
  </si>
  <si>
    <t xml:space="preserve">Yasmani </t>
  </si>
  <si>
    <t>Yasmani Viera</t>
  </si>
  <si>
    <t>Howe Pupo</t>
  </si>
  <si>
    <t>Juana Carmen</t>
  </si>
  <si>
    <t>Juana Carmen Howe Pupo</t>
  </si>
  <si>
    <t>laes</t>
  </si>
  <si>
    <t>Esquivel</t>
  </si>
  <si>
    <t>Lazaro Esquivel Garcia</t>
  </si>
  <si>
    <t>raro</t>
  </si>
  <si>
    <t>Randy</t>
  </si>
  <si>
    <t>Randy Rodriguez Zulueta</t>
  </si>
  <si>
    <t>dals</t>
  </si>
  <si>
    <t>Alverez Sanchez</t>
  </si>
  <si>
    <t>Dailen</t>
  </si>
  <si>
    <t>Jaxon</t>
  </si>
  <si>
    <t>Elijah</t>
  </si>
  <si>
    <t>Elijah Jaxon Thomas</t>
  </si>
  <si>
    <t>kemi</t>
  </si>
  <si>
    <t>Marquez Iglesias</t>
  </si>
  <si>
    <t>Ketty</t>
  </si>
  <si>
    <t>Ketty Marquez Iglesias</t>
  </si>
  <si>
    <t>Leilalys</t>
  </si>
  <si>
    <t>Leilalys Centeno Furones</t>
  </si>
  <si>
    <t>lmlm</t>
  </si>
  <si>
    <t>Labrada Michelena</t>
  </si>
  <si>
    <t>Luis Marco</t>
  </si>
  <si>
    <t>mirm</t>
  </si>
  <si>
    <t>Mast</t>
  </si>
  <si>
    <t>Miriam</t>
  </si>
  <si>
    <t>Miriam Mast</t>
  </si>
  <si>
    <t>rosm</t>
  </si>
  <si>
    <t>Sanchez Milanes</t>
  </si>
  <si>
    <t>yamr</t>
  </si>
  <si>
    <t>Yamile</t>
  </si>
  <si>
    <t>Yamile Rodriguez</t>
  </si>
  <si>
    <t>daf</t>
  </si>
  <si>
    <t>Alfonso Garcia</t>
  </si>
  <si>
    <t>Darimarelys</t>
  </si>
  <si>
    <t>Daimarelys Alfonso Garcia</t>
  </si>
  <si>
    <t>iric</t>
  </si>
  <si>
    <t>Ricardo Cruz</t>
  </si>
  <si>
    <t>Irialis</t>
  </si>
  <si>
    <t>Irialis Ricardo Cruz</t>
  </si>
  <si>
    <t>lylq</t>
  </si>
  <si>
    <t>Lopez Quesada</t>
  </si>
  <si>
    <t>Luis Yasiel</t>
  </si>
  <si>
    <t>Luis Yasiel Lopez Quesada</t>
  </si>
  <si>
    <t>rofl</t>
  </si>
  <si>
    <t>Fernandez Lusson</t>
  </si>
  <si>
    <t>Rosana</t>
  </si>
  <si>
    <t>Rosana Fernandez Lusson</t>
  </si>
  <si>
    <t>yaes</t>
  </si>
  <si>
    <t>Escalante</t>
  </si>
  <si>
    <t>Yaneisi</t>
  </si>
  <si>
    <t>Yaneisi Escalante</t>
  </si>
  <si>
    <t>yibd</t>
  </si>
  <si>
    <t>Diaz Batista</t>
  </si>
  <si>
    <t>Yissel</t>
  </si>
  <si>
    <t>Yissel Diaz Batista</t>
  </si>
  <si>
    <t>dell</t>
  </si>
  <si>
    <t>Llorente</t>
  </si>
  <si>
    <t>Deuris</t>
  </si>
  <si>
    <t>Deuris llorente</t>
  </si>
  <si>
    <t>maag</t>
  </si>
  <si>
    <t>Aguero</t>
  </si>
  <si>
    <t>Mauri</t>
  </si>
  <si>
    <t>yalo</t>
  </si>
  <si>
    <t>Liza Olazabal</t>
  </si>
  <si>
    <t>Yailen</t>
  </si>
  <si>
    <t>Yailen Liza Olazabal</t>
  </si>
  <si>
    <t>algu</t>
  </si>
  <si>
    <t>Guzman</t>
  </si>
  <si>
    <t>Alidiennis</t>
  </si>
  <si>
    <t>cafr</t>
  </si>
  <si>
    <t>Fabio Ross</t>
  </si>
  <si>
    <t>Carlos Fabio Ross Serrano</t>
  </si>
  <si>
    <t>crst</t>
  </si>
  <si>
    <t>Rafeal Santiesteban</t>
  </si>
  <si>
    <t>Carlos Rafael Santiesteban</t>
  </si>
  <si>
    <t>dahg</t>
  </si>
  <si>
    <t>Herrera Gonzlez</t>
  </si>
  <si>
    <t>Dayne</t>
  </si>
  <si>
    <t>elpe</t>
  </si>
  <si>
    <t>Perez Debs</t>
  </si>
  <si>
    <t>licr</t>
  </si>
  <si>
    <t>Cortinas</t>
  </si>
  <si>
    <t>Lianet</t>
  </si>
  <si>
    <t>Lianet Cortinas Olazabal</t>
  </si>
  <si>
    <t>mric</t>
  </si>
  <si>
    <t>Ricardo Fernandez</t>
  </si>
  <si>
    <t>Marlon</t>
  </si>
  <si>
    <t>Marlon Ricardo Fernández</t>
  </si>
  <si>
    <t>roca</t>
  </si>
  <si>
    <t>Cantero</t>
  </si>
  <si>
    <t>Roberto</t>
  </si>
  <si>
    <t>rollo</t>
  </si>
  <si>
    <t>Rosalba</t>
  </si>
  <si>
    <t>avgu</t>
  </si>
  <si>
    <t>Virgina Gutierrez</t>
  </si>
  <si>
    <t>dagm</t>
  </si>
  <si>
    <t>Garcia Marrero</t>
  </si>
  <si>
    <t>Dayana Garcia Marrero</t>
  </si>
  <si>
    <t>jaca</t>
  </si>
  <si>
    <t>Abascal</t>
  </si>
  <si>
    <t>jmvg</t>
  </si>
  <si>
    <t>Vanguela Gonzalez</t>
  </si>
  <si>
    <t>Juan Miguel</t>
  </si>
  <si>
    <t>lidi</t>
  </si>
  <si>
    <t>Diaz Bueno</t>
  </si>
  <si>
    <t>Lilibet</t>
  </si>
  <si>
    <t>lsbr</t>
  </si>
  <si>
    <t>Baster Roig</t>
  </si>
  <si>
    <t>Liz Stefany</t>
  </si>
  <si>
    <t>Liz Stefany Baster Roig</t>
  </si>
  <si>
    <t>mace</t>
  </si>
  <si>
    <t>Alejandro Ceballos</t>
  </si>
  <si>
    <t>Manuel</t>
  </si>
  <si>
    <t>mrpe</t>
  </si>
  <si>
    <t>Roig Perez</t>
  </si>
  <si>
    <t>Mayelin</t>
  </si>
  <si>
    <t>nabr</t>
  </si>
  <si>
    <t>Bethart Perez</t>
  </si>
  <si>
    <t>Nayrobis</t>
  </si>
  <si>
    <t>Nayrobis Bethart Rodriguez</t>
  </si>
  <si>
    <t>rada</t>
  </si>
  <si>
    <t>Daboin</t>
  </si>
  <si>
    <t>Raydiz</t>
  </si>
  <si>
    <t>tagv</t>
  </si>
  <si>
    <t>Gonzalez Viera</t>
  </si>
  <si>
    <t>Talia</t>
  </si>
  <si>
    <t>ymps</t>
  </si>
  <si>
    <t>Peralta Sardinas</t>
  </si>
  <si>
    <t>Yoan Manuel</t>
  </si>
  <si>
    <t>yutp</t>
  </si>
  <si>
    <t>Tejas Pelaez</t>
  </si>
  <si>
    <t>Yunildre</t>
  </si>
  <si>
    <t>dopl</t>
  </si>
  <si>
    <t>Pablo Loran</t>
  </si>
  <si>
    <t>Douglas</t>
  </si>
  <si>
    <t>nical</t>
  </si>
  <si>
    <t>Colas Bravo</t>
  </si>
  <si>
    <t>Niuris</t>
  </si>
  <si>
    <t>yahl</t>
  </si>
  <si>
    <t xml:space="preserve">Hernandez Leyva </t>
  </si>
  <si>
    <t>Yamil</t>
  </si>
  <si>
    <t>aidu</t>
  </si>
  <si>
    <t>Iveth Duron</t>
  </si>
  <si>
    <t>Aura</t>
  </si>
  <si>
    <t>dadt</t>
  </si>
  <si>
    <t>Diaz Tabares</t>
  </si>
  <si>
    <t xml:space="preserve">Dayli </t>
  </si>
  <si>
    <t>elvi</t>
  </si>
  <si>
    <t>Vidal</t>
  </si>
  <si>
    <t>misl</t>
  </si>
  <si>
    <t>Sanchez Cervantes</t>
  </si>
  <si>
    <t>Mislene</t>
  </si>
  <si>
    <t>Mislene Sanchez Cervantes</t>
  </si>
  <si>
    <t>Perez Aragon</t>
  </si>
  <si>
    <t>Rene</t>
  </si>
  <si>
    <t>Rene Perez Aragon</t>
  </si>
  <si>
    <t>almt</t>
  </si>
  <si>
    <t>Mastrapa</t>
  </si>
  <si>
    <t>Alexey</t>
  </si>
  <si>
    <t>Alexey Mastrapa</t>
  </si>
  <si>
    <t>DC Links</t>
  </si>
  <si>
    <t>Supervisor Links</t>
  </si>
  <si>
    <t>Training/Crosstraining</t>
  </si>
  <si>
    <t>Test Password</t>
  </si>
  <si>
    <t xml:space="preserve">Outbound WIP </t>
  </si>
  <si>
    <t>Inbound Dashboard</t>
  </si>
  <si>
    <t>FC_Rollup</t>
  </si>
  <si>
    <t>Advanced Stocking Functions</t>
  </si>
  <si>
    <t>hannast</t>
  </si>
  <si>
    <t>Voice Console</t>
  </si>
  <si>
    <t>Receiving Dashboard</t>
  </si>
  <si>
    <t>IT Ticket Entry</t>
  </si>
  <si>
    <t>Advanced Stocking Functions - SP</t>
  </si>
  <si>
    <t>Voicelink</t>
  </si>
  <si>
    <t>Throw Assessment</t>
  </si>
  <si>
    <t>hannas1</t>
  </si>
  <si>
    <t>Throw Assessment - SP</t>
  </si>
  <si>
    <t>hannat</t>
  </si>
  <si>
    <t>Picking Region 1</t>
  </si>
  <si>
    <t>hannap</t>
  </si>
  <si>
    <t>Picking Region 1 - SP</t>
  </si>
  <si>
    <t>Maria Carrasco- O&amp;T</t>
  </si>
  <si>
    <t>Projected Goal</t>
  </si>
  <si>
    <t>call</t>
  </si>
  <si>
    <t>Held by Replen</t>
  </si>
  <si>
    <t>Picking Cycle Counts / Spot Count</t>
  </si>
  <si>
    <t>Picking CC</t>
  </si>
  <si>
    <t>2,8</t>
  </si>
  <si>
    <t>Rotation DTC putaway</t>
  </si>
  <si>
    <t>186,09</t>
  </si>
  <si>
    <t>263,44</t>
  </si>
  <si>
    <t xml:space="preserve">                                                                              </t>
  </si>
  <si>
    <t>Absent %</t>
  </si>
  <si>
    <t>NCNS</t>
  </si>
  <si>
    <t xml:space="preserve">Potencial deployment GIG </t>
  </si>
  <si>
    <t>Brandee Foster</t>
  </si>
  <si>
    <t>Headcount</t>
  </si>
  <si>
    <t>Compactor</t>
  </si>
  <si>
    <t>Trash</t>
  </si>
  <si>
    <t>Cartbulding</t>
  </si>
  <si>
    <t>Rotationreturns putaway</t>
  </si>
  <si>
    <t>Diarelis Cuba Garcia</t>
  </si>
  <si>
    <t>Sintia Vanesa Moncada Toledo.</t>
  </si>
  <si>
    <t>Absents</t>
  </si>
  <si>
    <t>Outbound Truck Report</t>
  </si>
  <si>
    <t>Percentage Full</t>
  </si>
  <si>
    <t>Seasonal Crew(pink)/Gigs</t>
  </si>
  <si>
    <t>UPS</t>
  </si>
  <si>
    <t xml:space="preserve">F,S,S (green) </t>
  </si>
  <si>
    <t>WNKD Shift Goal</t>
  </si>
  <si>
    <t>FedEx GROUND</t>
  </si>
  <si>
    <t>Deja Andersson-O&amp;T Lead</t>
  </si>
  <si>
    <t>Total Open Units</t>
  </si>
  <si>
    <t>yes</t>
  </si>
  <si>
    <t>Eumary Quinones</t>
  </si>
  <si>
    <t>Units Waved</t>
  </si>
  <si>
    <t>maybe</t>
  </si>
  <si>
    <t>Units Unwaved</t>
  </si>
  <si>
    <t>reset exceptions</t>
  </si>
  <si>
    <t>Kenia Rodriguez</t>
  </si>
  <si>
    <t>Projection</t>
  </si>
  <si>
    <t>pto</t>
  </si>
  <si>
    <t>Wk</t>
  </si>
  <si>
    <t xml:space="preserve"> Shift Shipped</t>
  </si>
  <si>
    <t>pc</t>
  </si>
  <si>
    <t>Yodany Miranda</t>
  </si>
  <si>
    <t>Carlos Molina</t>
  </si>
  <si>
    <t>Rotation Rush</t>
  </si>
  <si>
    <t xml:space="preserve">1st </t>
  </si>
  <si>
    <t>Reset Counts</t>
  </si>
  <si>
    <t xml:space="preserve">                     </t>
  </si>
  <si>
    <t>Vladimir</t>
  </si>
  <si>
    <t>WK</t>
  </si>
  <si>
    <t>Rotation returns putaway</t>
  </si>
  <si>
    <t>Sup. Egberto Pico</t>
  </si>
  <si>
    <t xml:space="preserve">Ailin Reynaldo </t>
  </si>
  <si>
    <t>Sup. Suzanne</t>
  </si>
  <si>
    <t>Alicia Dora</t>
  </si>
  <si>
    <t>Deja Anderson</t>
  </si>
  <si>
    <t>Rolexis Lopez</t>
  </si>
  <si>
    <t>Ernesto Reyes</t>
  </si>
  <si>
    <t>Sonia Lopez</t>
  </si>
  <si>
    <t>Not scheduled</t>
  </si>
  <si>
    <t>Joaquin Lopez</t>
  </si>
  <si>
    <t>Liurys Rojas</t>
  </si>
  <si>
    <t>Yordany Miranda</t>
  </si>
  <si>
    <t xml:space="preserve">Juana Rosario </t>
  </si>
  <si>
    <t>Mirelis Casi</t>
  </si>
  <si>
    <t xml:space="preserve">total of </t>
  </si>
  <si>
    <t>GIG / Temp Employees</t>
  </si>
  <si>
    <t>Units at SOS 4:30</t>
  </si>
  <si>
    <t>EOM</t>
  </si>
  <si>
    <t>Winner</t>
  </si>
  <si>
    <t xml:space="preserve">Nominees </t>
  </si>
  <si>
    <t xml:space="preserve">Production </t>
  </si>
  <si>
    <t>Attendance ( call/ tardy/early exit)</t>
  </si>
  <si>
    <t xml:space="preserve">Employees </t>
  </si>
  <si>
    <t xml:space="preserve">Hire date </t>
  </si>
  <si>
    <t xml:space="preserve">service </t>
  </si>
  <si>
    <t>2nd shift goal GM</t>
  </si>
  <si>
    <t>OB SNAP SHOT</t>
  </si>
  <si>
    <t>Available</t>
  </si>
  <si>
    <t>Succession Goal</t>
  </si>
  <si>
    <t>Open</t>
  </si>
  <si>
    <t xml:space="preserve">Names </t>
  </si>
  <si>
    <t>Unwaved</t>
  </si>
  <si>
    <t>Jonat Gordis- O&amp;T</t>
  </si>
  <si>
    <t>FT</t>
  </si>
  <si>
    <t>Liudmila Gonzalez Caballero</t>
  </si>
  <si>
    <t>ST</t>
  </si>
  <si>
    <t>4:30 team</t>
  </si>
  <si>
    <t>Held/rep</t>
  </si>
  <si>
    <t>Alma Mehic- IL</t>
  </si>
  <si>
    <t xml:space="preserve">Liacne </t>
  </si>
  <si>
    <t>In process</t>
  </si>
  <si>
    <t>sp</t>
  </si>
  <si>
    <t>Nolberto falcon</t>
  </si>
  <si>
    <t xml:space="preserve">Singles to Ship </t>
  </si>
  <si>
    <t>Bander 4:30</t>
  </si>
  <si>
    <t>Ernesto Hernandez</t>
  </si>
  <si>
    <t>Total units</t>
  </si>
  <si>
    <t xml:space="preserve">+/-DC goal </t>
  </si>
  <si>
    <t>Ana Maria Suarez</t>
  </si>
  <si>
    <t>Freddy Sossa</t>
  </si>
  <si>
    <t xml:space="preserve">+/-Shift goal </t>
  </si>
  <si>
    <t>Avail/open</t>
  </si>
  <si>
    <t xml:space="preserve">Yoel </t>
  </si>
  <si>
    <t>8:30 team</t>
  </si>
  <si>
    <t xml:space="preserve">Jennifer </t>
  </si>
  <si>
    <t>Jacqueline Macias</t>
  </si>
  <si>
    <t>Idalmis</t>
  </si>
  <si>
    <t>Margarite</t>
  </si>
  <si>
    <t>Arlin Perez Bles</t>
  </si>
  <si>
    <t xml:space="preserve">  </t>
  </si>
  <si>
    <t xml:space="preserve">Lisandra </t>
  </si>
  <si>
    <t>All</t>
  </si>
  <si>
    <t>Potential outcomes</t>
  </si>
  <si>
    <t>Singles HRS</t>
  </si>
  <si>
    <t>Baby Bundle</t>
  </si>
  <si>
    <t xml:space="preserve">Plan </t>
  </si>
  <si>
    <t>%</t>
  </si>
  <si>
    <t>GIGS</t>
  </si>
  <si>
    <t>.</t>
  </si>
  <si>
    <t>Overstock Putaway</t>
  </si>
  <si>
    <t>VTO/Off</t>
  </si>
  <si>
    <t>Medical Leave</t>
  </si>
  <si>
    <t>TOTAL FTE</t>
  </si>
  <si>
    <t>LE</t>
  </si>
  <si>
    <t>LA</t>
  </si>
  <si>
    <t>Late Arrival</t>
  </si>
  <si>
    <t>Not Schedule to work</t>
  </si>
  <si>
    <t>Picking C.C</t>
  </si>
  <si>
    <t>Names:</t>
  </si>
  <si>
    <t>Zone 1</t>
  </si>
  <si>
    <t>Zone 2</t>
  </si>
  <si>
    <t>Zone 3</t>
  </si>
  <si>
    <t>Zone 4</t>
  </si>
  <si>
    <t>Zone 5</t>
  </si>
  <si>
    <t>Zone 6</t>
  </si>
  <si>
    <t>Zone 7</t>
  </si>
  <si>
    <t>Box cutters</t>
  </si>
  <si>
    <t>Zone 8</t>
  </si>
  <si>
    <t>Knife1</t>
  </si>
  <si>
    <t>Zone 9</t>
  </si>
  <si>
    <t>Knife2</t>
  </si>
  <si>
    <t>Zone 10</t>
  </si>
  <si>
    <t>Knife3</t>
  </si>
  <si>
    <t>Zone 11</t>
  </si>
  <si>
    <t>Knife4</t>
  </si>
  <si>
    <t>Knife5</t>
  </si>
  <si>
    <t>Knife6</t>
  </si>
  <si>
    <t>Knife7</t>
  </si>
  <si>
    <t>Knife8</t>
  </si>
  <si>
    <t>Knife9</t>
  </si>
  <si>
    <t>Knife10</t>
  </si>
  <si>
    <t>Knife11</t>
  </si>
  <si>
    <t>Potatoes</t>
  </si>
  <si>
    <t>RF Devices</t>
  </si>
  <si>
    <t>Boom Assignment</t>
  </si>
  <si>
    <t xml:space="preserve">Action </t>
  </si>
  <si>
    <t>Boom Check-List</t>
  </si>
  <si>
    <t>1ST SHIFT</t>
  </si>
  <si>
    <t>2ND SHIFT</t>
  </si>
  <si>
    <t xml:space="preserve">WEEKEND </t>
  </si>
  <si>
    <t>Yellow Side</t>
  </si>
  <si>
    <t xml:space="preserve">Red Side </t>
  </si>
  <si>
    <t>#</t>
  </si>
  <si>
    <t>NEW Name</t>
  </si>
  <si>
    <t>Serial Number</t>
  </si>
  <si>
    <t>Device Type</t>
  </si>
  <si>
    <t>Stored</t>
  </si>
  <si>
    <t>Device Name</t>
  </si>
  <si>
    <t>Manufacturer</t>
  </si>
  <si>
    <t>Model</t>
  </si>
  <si>
    <t>Employee</t>
  </si>
  <si>
    <t>Damage or lost action</t>
  </si>
  <si>
    <t>Booms</t>
  </si>
  <si>
    <t>SOS</t>
  </si>
  <si>
    <t>EOS</t>
  </si>
  <si>
    <t xml:space="preserve">Assigment </t>
  </si>
  <si>
    <t>Talkman A730x</t>
  </si>
  <si>
    <t>FLOOR</t>
  </si>
  <si>
    <t>Talkman A710x</t>
  </si>
  <si>
    <t>OFFICE</t>
  </si>
  <si>
    <t>missing</t>
  </si>
  <si>
    <t>HA21280520101839</t>
  </si>
  <si>
    <t>Zebra Technologies</t>
  </si>
  <si>
    <t>MC3300ax</t>
  </si>
  <si>
    <t>SRX3</t>
  </si>
  <si>
    <t>Assigned</t>
  </si>
  <si>
    <t>Orlis Zaldivar Alcantara</t>
  </si>
  <si>
    <t>maidevis</t>
  </si>
  <si>
    <t>Leidyana</t>
  </si>
  <si>
    <t>HA22285520101910</t>
  </si>
  <si>
    <t>Annaliet Rodriguez</t>
  </si>
  <si>
    <t>Samuel</t>
  </si>
  <si>
    <t>Yosbany</t>
  </si>
  <si>
    <t>HA21281520100021</t>
  </si>
  <si>
    <t>Odalis</t>
  </si>
  <si>
    <t>Eunice</t>
  </si>
  <si>
    <t>Joyce</t>
  </si>
  <si>
    <t>HA21281520100029</t>
  </si>
  <si>
    <t xml:space="preserve">carlos </t>
  </si>
  <si>
    <t>Ana Lucia</t>
  </si>
  <si>
    <t>RF01</t>
  </si>
  <si>
    <t>HA22285520101931</t>
  </si>
  <si>
    <t>Yamale</t>
  </si>
  <si>
    <t>Yamelis</t>
  </si>
  <si>
    <t>RF02</t>
  </si>
  <si>
    <t>HA22286520100002</t>
  </si>
  <si>
    <t>Milderi</t>
  </si>
  <si>
    <t>Travis Crayton</t>
  </si>
  <si>
    <t>Giorgis</t>
  </si>
  <si>
    <t>RF03</t>
  </si>
  <si>
    <t>HA22286520100084</t>
  </si>
  <si>
    <t>Maideline</t>
  </si>
  <si>
    <t>Magda</t>
  </si>
  <si>
    <t xml:space="preserve">not assigned </t>
  </si>
  <si>
    <t>RF04</t>
  </si>
  <si>
    <t>HA22286520100059</t>
  </si>
  <si>
    <t>Marlin</t>
  </si>
  <si>
    <t>Yankier</t>
  </si>
  <si>
    <t>RF05</t>
  </si>
  <si>
    <t>HA21280520101784</t>
  </si>
  <si>
    <t>Yoider</t>
  </si>
  <si>
    <t>Viviani</t>
  </si>
  <si>
    <t>RF06</t>
  </si>
  <si>
    <t>HA21280520101782</t>
  </si>
  <si>
    <t>maribel</t>
  </si>
  <si>
    <t>RF07</t>
  </si>
  <si>
    <t>HA21280520101812</t>
  </si>
  <si>
    <t xml:space="preserve">Keyanna </t>
  </si>
  <si>
    <t>Santia rene</t>
  </si>
  <si>
    <t>RF08</t>
  </si>
  <si>
    <t>HA21280520101747</t>
  </si>
  <si>
    <t>Biunaisky</t>
  </si>
  <si>
    <t>Lazara</t>
  </si>
  <si>
    <t>RF09</t>
  </si>
  <si>
    <t>HA22286520100082</t>
  </si>
  <si>
    <t>Karelis</t>
  </si>
  <si>
    <t>Vanessa</t>
  </si>
  <si>
    <t>Corby</t>
  </si>
  <si>
    <t>RF10</t>
  </si>
  <si>
    <t>HA22286520100056</t>
  </si>
  <si>
    <t>Dora Lopez</t>
  </si>
  <si>
    <t>ernsto</t>
  </si>
  <si>
    <t>Ernedis</t>
  </si>
  <si>
    <t>RF11</t>
  </si>
  <si>
    <t>HA22286520100036</t>
  </si>
  <si>
    <t>Ariannis</t>
  </si>
  <si>
    <t>Alexander</t>
  </si>
  <si>
    <t>RF12</t>
  </si>
  <si>
    <t>HA21280520101814</t>
  </si>
  <si>
    <t>no serial number</t>
  </si>
  <si>
    <t>SRX2</t>
  </si>
  <si>
    <t>Dayani</t>
  </si>
  <si>
    <t>RF13</t>
  </si>
  <si>
    <t>HA22286520100035</t>
  </si>
  <si>
    <t>Lisbeth</t>
  </si>
  <si>
    <t>RF14</t>
  </si>
  <si>
    <t>HA22286520100058</t>
  </si>
  <si>
    <t>Maritza Noguera</t>
  </si>
  <si>
    <t>Yenisleydis</t>
  </si>
  <si>
    <t>RF15</t>
  </si>
  <si>
    <t>HA22286520100007</t>
  </si>
  <si>
    <t>Angelo</t>
  </si>
  <si>
    <t>Yadiel</t>
  </si>
  <si>
    <t>RF16</t>
  </si>
  <si>
    <t>HA22286520100055</t>
  </si>
  <si>
    <t>Belisario Gonzalez</t>
  </si>
  <si>
    <t>Yunia</t>
  </si>
  <si>
    <t>RF17</t>
  </si>
  <si>
    <t>HA22285520101930</t>
  </si>
  <si>
    <t>Neldy</t>
  </si>
  <si>
    <t>RF18</t>
  </si>
  <si>
    <t>HA21280520101771</t>
  </si>
  <si>
    <t>roxana</t>
  </si>
  <si>
    <t>Yunior</t>
  </si>
  <si>
    <t>Adrian</t>
  </si>
  <si>
    <t>RF19</t>
  </si>
  <si>
    <t>HA21281520100040</t>
  </si>
  <si>
    <t>Armani</t>
  </si>
  <si>
    <t>Yaidel</t>
  </si>
  <si>
    <t>RF20</t>
  </si>
  <si>
    <t>HA22286520100005</t>
  </si>
  <si>
    <t>Carolina Flores</t>
  </si>
  <si>
    <t>Rodney</t>
  </si>
  <si>
    <t>Sonjonnia</t>
  </si>
  <si>
    <t>RF21</t>
  </si>
  <si>
    <t>HA21280520101785</t>
  </si>
  <si>
    <t>Lisandra Parache Lopez</t>
  </si>
  <si>
    <t>carlos g</t>
  </si>
  <si>
    <t>Yoandri</t>
  </si>
  <si>
    <t>RF22</t>
  </si>
  <si>
    <t>HA21280520101833</t>
  </si>
  <si>
    <t>angelo</t>
  </si>
  <si>
    <t>Liacne</t>
  </si>
  <si>
    <t>RF23</t>
  </si>
  <si>
    <t>HA21280520101750</t>
  </si>
  <si>
    <t>Yanexi</t>
  </si>
  <si>
    <t>Djlouvie</t>
  </si>
  <si>
    <t>Yoyi</t>
  </si>
  <si>
    <t>RF24</t>
  </si>
  <si>
    <t>HA21280520101748</t>
  </si>
  <si>
    <t>makpaita</t>
  </si>
  <si>
    <t>Yurima</t>
  </si>
  <si>
    <t>RF25</t>
  </si>
  <si>
    <t>HA22286520102113</t>
  </si>
  <si>
    <t>Sharmin Campbell</t>
  </si>
  <si>
    <t>Zuleika</t>
  </si>
  <si>
    <t>Edgar</t>
  </si>
  <si>
    <t>Mairena</t>
  </si>
  <si>
    <t>RF26</t>
  </si>
  <si>
    <t>HA22286520100004</t>
  </si>
  <si>
    <t>jackie</t>
  </si>
  <si>
    <t>Claudia</t>
  </si>
  <si>
    <t>Brando</t>
  </si>
  <si>
    <t>RF27</t>
  </si>
  <si>
    <t>HA22286520100038</t>
  </si>
  <si>
    <t>Daydi</t>
  </si>
  <si>
    <t>RF28</t>
  </si>
  <si>
    <t>HA22285520101913</t>
  </si>
  <si>
    <t>Liudmila</t>
  </si>
  <si>
    <t>Destiny</t>
  </si>
  <si>
    <t>RF29</t>
  </si>
  <si>
    <t>HA21280520101746</t>
  </si>
  <si>
    <t>Mercedes Carrazco</t>
  </si>
  <si>
    <t>perdo</t>
  </si>
  <si>
    <t>RF30</t>
  </si>
  <si>
    <t>HA21280520101783</t>
  </si>
  <si>
    <t>Shvodra Anderson</t>
  </si>
  <si>
    <t>Ignaico</t>
  </si>
  <si>
    <t>Yelena</t>
  </si>
  <si>
    <t>RF31</t>
  </si>
  <si>
    <t>HA21280520101717</t>
  </si>
  <si>
    <t>Merlyn</t>
  </si>
  <si>
    <t>RF32</t>
  </si>
  <si>
    <t>HA21281520100022</t>
  </si>
  <si>
    <t>Lorena</t>
  </si>
  <si>
    <t>Denises</t>
  </si>
  <si>
    <t>Mimi</t>
  </si>
  <si>
    <t>RF33</t>
  </si>
  <si>
    <t>HA22285520101943</t>
  </si>
  <si>
    <t>isamary</t>
  </si>
  <si>
    <t>Jessica</t>
  </si>
  <si>
    <t>Nolberto</t>
  </si>
  <si>
    <t>RF34</t>
  </si>
  <si>
    <t>HA22285520101929</t>
  </si>
  <si>
    <t>Daimarails</t>
  </si>
  <si>
    <t>Jhon</t>
  </si>
  <si>
    <t>RF35</t>
  </si>
  <si>
    <t>HA21280520101737</t>
  </si>
  <si>
    <t>Jorge sarmiento</t>
  </si>
  <si>
    <t>Abby</t>
  </si>
  <si>
    <t>RF36</t>
  </si>
  <si>
    <t>HA22285520101939</t>
  </si>
  <si>
    <t>Nayaly</t>
  </si>
  <si>
    <t>RF37</t>
  </si>
  <si>
    <t>HA22286520100017</t>
  </si>
  <si>
    <t>Ailyn Reynaldo Tamayo</t>
  </si>
  <si>
    <t>randy</t>
  </si>
  <si>
    <t>RF38</t>
  </si>
  <si>
    <t>HA21280520101892</t>
  </si>
  <si>
    <t>Sunia Hernandez Velazco</t>
  </si>
  <si>
    <t>yoenda</t>
  </si>
  <si>
    <t>Nyaar</t>
  </si>
  <si>
    <t>Mason</t>
  </si>
  <si>
    <t>RF39</t>
  </si>
  <si>
    <t>HA21280520101897</t>
  </si>
  <si>
    <t>Yanet Cisnero</t>
  </si>
  <si>
    <t>RF40</t>
  </si>
  <si>
    <t>HA21280520101894</t>
  </si>
  <si>
    <t>Jaqueline Macias</t>
  </si>
  <si>
    <t>Alejandro rodriguez</t>
  </si>
  <si>
    <t>RF41</t>
  </si>
  <si>
    <t>HA22286520100015</t>
  </si>
  <si>
    <t>Yordany Mirranda Cantillo</t>
  </si>
  <si>
    <t>Anylisa</t>
  </si>
  <si>
    <t>Maritza</t>
  </si>
  <si>
    <t>RF42</t>
  </si>
  <si>
    <t>HA21280520101817</t>
  </si>
  <si>
    <t>Tontalane Willams</t>
  </si>
  <si>
    <t>Fabian</t>
  </si>
  <si>
    <t>RF43</t>
  </si>
  <si>
    <t>HA21280520101769</t>
  </si>
  <si>
    <t>Rolexis Lopez Diaz</t>
  </si>
  <si>
    <t>helena</t>
  </si>
  <si>
    <t>Lisvey</t>
  </si>
  <si>
    <t>RF44</t>
  </si>
  <si>
    <t>HA22286520100060</t>
  </si>
  <si>
    <t>Yariselydis</t>
  </si>
  <si>
    <t>Harold</t>
  </si>
  <si>
    <t>RF45</t>
  </si>
  <si>
    <t>HA22286520100037</t>
  </si>
  <si>
    <t>Raymond</t>
  </si>
  <si>
    <t>Alejandro Leyva</t>
  </si>
  <si>
    <t>ha21280520101731</t>
  </si>
  <si>
    <t>Daniela</t>
  </si>
  <si>
    <t>Team Lead  1St  Shift</t>
  </si>
  <si>
    <t>Deja Anderson 📍</t>
  </si>
  <si>
    <t>Team Lead 2nd shift:</t>
  </si>
  <si>
    <t>Elian Parra 📍</t>
  </si>
  <si>
    <t>Team Lead wknd shift:</t>
  </si>
  <si>
    <t>Eumary Quinones 📍</t>
  </si>
  <si>
    <t xml:space="preserve">Missing Booms # </t>
  </si>
  <si>
    <t>Blocker Number</t>
  </si>
  <si>
    <t>GIG Worker Name</t>
  </si>
  <si>
    <t>Attendance</t>
  </si>
  <si>
    <t>Svitlana Essig</t>
  </si>
  <si>
    <t>Here</t>
  </si>
  <si>
    <t>Angela Kemper</t>
  </si>
  <si>
    <t>Arrived Late</t>
  </si>
  <si>
    <t>Absent</t>
  </si>
  <si>
    <t>Ana Maria Santana</t>
  </si>
  <si>
    <t>Left Early</t>
  </si>
  <si>
    <t>Javier Santos Hernandez</t>
  </si>
  <si>
    <t>Ken Flintoy</t>
  </si>
  <si>
    <t>Maranesha Williams</t>
  </si>
  <si>
    <t>Mackinzy Joseph</t>
  </si>
  <si>
    <t>George Miller</t>
  </si>
  <si>
    <t>Yordis Barbara Garcia Coello</t>
  </si>
  <si>
    <t>Ana maria Santana</t>
  </si>
  <si>
    <t>Demetria  Towns</t>
  </si>
  <si>
    <t>Amber Gillespie</t>
  </si>
  <si>
    <t>Iman Wright</t>
  </si>
  <si>
    <t>Yordania Vazquez blanes</t>
  </si>
  <si>
    <t>Ken Flintroy</t>
  </si>
  <si>
    <t>Demetria  Towns</t>
  </si>
  <si>
    <t>Carrie Clayton</t>
  </si>
  <si>
    <t>Teanitia lashley</t>
  </si>
  <si>
    <t>John Roach</t>
  </si>
  <si>
    <t>Alexis Perez</t>
  </si>
  <si>
    <t>Rochelle Griffin</t>
  </si>
  <si>
    <t>Tina Carter</t>
  </si>
  <si>
    <t>Sherry Sublett</t>
  </si>
  <si>
    <t>Seasoned (needs no assistance performing task while exceeding rate regulary, has performed task within the last 6 months)</t>
  </si>
  <si>
    <t>Subject Matter Expert (exceeds rate regularly and has helped or trained others in 2024)</t>
  </si>
  <si>
    <t>Direct</t>
  </si>
  <si>
    <t>Indirect</t>
  </si>
  <si>
    <t>Singles (Picking Region 12)</t>
  </si>
  <si>
    <t>Shipping (both multis and singles)</t>
  </si>
  <si>
    <t>Cart Building/Ability to Cluster</t>
  </si>
  <si>
    <t>Bundle Kitting</t>
  </si>
  <si>
    <t>Full Ownership of Banding</t>
  </si>
  <si>
    <t>Inventory Reconciliation</t>
  </si>
  <si>
    <t>Full Ownership of Truck/Taper</t>
  </si>
  <si>
    <r>
      <rPr>
        <b/>
        <sz val="12"/>
        <color rgb="FF000000"/>
        <rFont val="Calibri"/>
        <family val="2"/>
      </rPr>
      <t xml:space="preserve">Cross Train Score
</t>
    </r>
    <r>
      <rPr>
        <sz val="11"/>
        <color rgb="FF000000"/>
        <rFont val="Calibri"/>
        <family val="2"/>
      </rPr>
      <t xml:space="preserve">Scored 2, 3 or 4 in the category
</t>
    </r>
  </si>
  <si>
    <t>Candiss</t>
  </si>
  <si>
    <t>Egberto</t>
  </si>
  <si>
    <t>HH Inventory</t>
  </si>
  <si>
    <t>Zaldivar Alcantara</t>
  </si>
  <si>
    <t>Orlis</t>
  </si>
  <si>
    <t>Macias</t>
  </si>
  <si>
    <t>Reynaldo Tamayo</t>
  </si>
  <si>
    <t>Cantillo</t>
  </si>
  <si>
    <t>Leonardo</t>
  </si>
  <si>
    <t>2nd SE</t>
  </si>
  <si>
    <t>Noguera Rodriguez</t>
  </si>
  <si>
    <t>Alcaraz</t>
  </si>
  <si>
    <t xml:space="preserve">Carolina </t>
  </si>
  <si>
    <t>Brewer</t>
  </si>
  <si>
    <t>Wknd  SE</t>
  </si>
  <si>
    <t>Cervantes</t>
  </si>
  <si>
    <t>Anthony</t>
  </si>
  <si>
    <t>Morales</t>
  </si>
  <si>
    <t xml:space="preserve">Leidyana </t>
  </si>
  <si>
    <t>Palacio</t>
  </si>
  <si>
    <t xml:space="preserve">Yasnier </t>
  </si>
  <si>
    <t>Rivas Tamayo</t>
  </si>
  <si>
    <t>Odalys</t>
  </si>
  <si>
    <t>Alvarez</t>
  </si>
  <si>
    <t>Arlenis</t>
  </si>
  <si>
    <t>Fuerte Lopez</t>
  </si>
  <si>
    <t>Aniuska</t>
  </si>
  <si>
    <t>Lucia Ramirez</t>
  </si>
  <si>
    <t>Manuel Piedra Piña</t>
  </si>
  <si>
    <t xml:space="preserve">Pablo </t>
  </si>
  <si>
    <t>Cordovi Acosta</t>
  </si>
  <si>
    <t>Yenisley</t>
  </si>
  <si>
    <t>Bethencourt Lastres</t>
  </si>
  <si>
    <t xml:space="preserve">Agustin </t>
  </si>
  <si>
    <t>Lorente Espinosa</t>
  </si>
  <si>
    <t>Seay</t>
  </si>
  <si>
    <t xml:space="preserve">Nyaar </t>
  </si>
  <si>
    <t>Griffith</t>
  </si>
  <si>
    <t>Dontayzha</t>
  </si>
  <si>
    <t>Loreana Coca Ross</t>
  </si>
  <si>
    <t>Fernandez Ramirez</t>
  </si>
  <si>
    <t>Baldemira Trujillio</t>
  </si>
  <si>
    <t xml:space="preserve">Keyner </t>
  </si>
  <si>
    <t xml:space="preserve">Lisbet </t>
  </si>
  <si>
    <t>Cisneros Orr</t>
  </si>
  <si>
    <t xml:space="preserve">Yanet </t>
  </si>
  <si>
    <t>de la Cruz Sanchez</t>
  </si>
  <si>
    <t>Yanet</t>
  </si>
  <si>
    <t>Guerra</t>
  </si>
  <si>
    <t xml:space="preserve">Nancy </t>
  </si>
  <si>
    <t>John</t>
  </si>
  <si>
    <t>Caballero</t>
  </si>
  <si>
    <t xml:space="preserve">Liudmila </t>
  </si>
  <si>
    <t>Perez Ricardo</t>
  </si>
  <si>
    <t xml:space="preserve">Fabian </t>
  </si>
  <si>
    <t>Dencheva</t>
  </si>
  <si>
    <t xml:space="preserve">Tatyana </t>
  </si>
  <si>
    <t>Miguel Tamayo</t>
  </si>
  <si>
    <t xml:space="preserve">Luis </t>
  </si>
  <si>
    <t>Proenza</t>
  </si>
  <si>
    <t>Naidalis</t>
  </si>
  <si>
    <t>Acosta Palacio</t>
  </si>
  <si>
    <t xml:space="preserve">Caridad </t>
  </si>
  <si>
    <t>Duquesne</t>
  </si>
  <si>
    <t xml:space="preserve">Neldy </t>
  </si>
  <si>
    <t>Laura Riera</t>
  </si>
  <si>
    <t>Mertinez Cruz</t>
  </si>
  <si>
    <t>Maydelin</t>
  </si>
  <si>
    <t>D4MT-SE</t>
  </si>
  <si>
    <t>Garcia Cruz</t>
  </si>
  <si>
    <t>Maidievis</t>
  </si>
  <si>
    <t>Perez Reyes</t>
  </si>
  <si>
    <t>Quiala</t>
  </si>
  <si>
    <t>Beltran</t>
  </si>
  <si>
    <t>Mildrei</t>
  </si>
  <si>
    <t>Parra</t>
  </si>
  <si>
    <t>Luciana</t>
  </si>
  <si>
    <t>Johnson</t>
  </si>
  <si>
    <t>Opening</t>
  </si>
  <si>
    <t>Days Between Opening and Current Date</t>
  </si>
  <si>
    <t>Projected Delivered</t>
  </si>
  <si>
    <t>Expected Delivered</t>
  </si>
  <si>
    <t>Delivered</t>
  </si>
  <si>
    <t>Delivered vs. Expected</t>
  </si>
  <si>
    <t>AM Shift Units Processed</t>
  </si>
  <si>
    <t>2nd Shift Units Processed</t>
  </si>
  <si>
    <t>AM Shift Packages Processed</t>
  </si>
  <si>
    <t>2nd Shift Packages Processed</t>
  </si>
  <si>
    <t>Total Units Processed</t>
  </si>
  <si>
    <t>Total Packages Processed</t>
  </si>
  <si>
    <t>Avg. Pieces/Package</t>
  </si>
  <si>
    <t>Regular Backlog</t>
  </si>
  <si>
    <t>Exceptions Backlog</t>
  </si>
  <si>
    <t>Google Doc Exceptions</t>
  </si>
  <si>
    <t>Total Backlog</t>
  </si>
  <si>
    <t>Open Return Work Lines</t>
  </si>
  <si>
    <t>Oldest Work Line Date</t>
  </si>
  <si>
    <t>AM Shift Units Put Away</t>
  </si>
  <si>
    <t>2nd Shift Units Put Away</t>
  </si>
  <si>
    <t xml:space="preserve">Aisle </t>
  </si>
  <si>
    <t>SIDE</t>
  </si>
  <si>
    <t xml:space="preserve">Auditor </t>
  </si>
  <si>
    <t>A</t>
  </si>
  <si>
    <t>invalid</t>
  </si>
  <si>
    <t>C</t>
  </si>
  <si>
    <t>D</t>
  </si>
  <si>
    <t>F</t>
  </si>
  <si>
    <t>G</t>
  </si>
  <si>
    <t>H</t>
  </si>
  <si>
    <t>IRB</t>
  </si>
  <si>
    <t>U</t>
  </si>
  <si>
    <t>V</t>
  </si>
  <si>
    <t>Y</t>
  </si>
  <si>
    <t>Z</t>
  </si>
  <si>
    <t>fvpn</t>
  </si>
  <si>
    <t>Jose P</t>
  </si>
  <si>
    <t>Vega</t>
  </si>
  <si>
    <t>N</t>
  </si>
  <si>
    <t>lama</t>
  </si>
  <si>
    <t>Q</t>
  </si>
  <si>
    <t>J</t>
  </si>
  <si>
    <t>K</t>
  </si>
  <si>
    <t>M</t>
  </si>
  <si>
    <t>NN</t>
  </si>
  <si>
    <t>1st/WE Shift Goal Summary</t>
  </si>
  <si>
    <t>2nd Shift Goal Summary</t>
  </si>
  <si>
    <t> Shift Goal Summary</t>
  </si>
  <si>
    <t>DC Daily Goal:</t>
  </si>
  <si>
    <t>=LOOKUP('Deployment needs'!5:5)</t>
  </si>
  <si>
    <t> [XX,XXX]</t>
  </si>
  <si>
    <t>1st Shift Goal:</t>
  </si>
  <si>
    <t>Actual Picked:</t>
  </si>
  <si>
    <t>BI Shift Shipped:</t>
  </si>
  <si>
    <t>Goal Status:</t>
  </si>
  <si>
    <t>Achieved</t>
  </si>
  <si>
    <t>Achieved or Not Achieved</t>
  </si>
  <si>
    <t>Fulfillment &amp; Inventory</t>
  </si>
  <si>
    <t>Available Units:</t>
  </si>
  <si>
    <t>[XX,XXX]</t>
  </si>
  <si>
    <t>Units at Bander: </t>
  </si>
  <si>
    <t>Held by Replen: </t>
  </si>
  <si>
    <t>Created Wave Units : </t>
  </si>
  <si>
    <t>Wave Units Created: </t>
  </si>
  <si>
    <t>Clustered Carts: </t>
  </si>
  <si>
    <t> [XX]</t>
  </si>
  <si>
    <t>Singles to Pick:</t>
  </si>
  <si>
    <t> [Date]</t>
  </si>
  <si>
    <t>Multis to Pick:</t>
  </si>
  <si>
    <t>UPP: </t>
  </si>
  <si>
    <t>[X.X]</t>
  </si>
  <si>
    <t>Resets:</t>
  </si>
  <si>
    <t> [X]</t>
  </si>
  <si>
    <t>Shipping &amp; Bander</t>
  </si>
  <si>
    <t>UPS Pickup: </t>
  </si>
  <si>
    <t>Pending  - 30%</t>
  </si>
  <si>
    <t>[Status] – [% Full]</t>
  </si>
  <si>
    <t>FedEx Pickup:</t>
  </si>
  <si>
    <t>Pending  - 60%</t>
  </si>
  <si>
    <t>Shipping:</t>
  </si>
  <si>
    <t>Clear</t>
  </si>
  <si>
    <t>Clear / [Note if not]</t>
  </si>
  <si>
    <t>Bander: </t>
  </si>
  <si>
    <t>Clear /  [Note if not]</t>
  </si>
  <si>
    <t>Voice Metrics</t>
  </si>
  <si>
    <t>Region 1 UPH:</t>
  </si>
  <si>
    <t> [XXX]</t>
  </si>
  <si>
    <t>Region 2 UPH:</t>
  </si>
  <si>
    <t>Voice Notes:</t>
  </si>
  <si>
    <t>10 pickers - 61.41 hours</t>
  </si>
  <si>
    <t>[Add total pickers, total pick hours, or other notes]</t>
  </si>
  <si>
    <t>Operational Notes</t>
  </si>
  <si>
    <t>Started the day with 10 pickers - Redeployed to Bander, Shipping, &amp; Returns once goal was achieved</t>
  </si>
  <si>
    <t>[Start-of-day staffing, any redeployments, etc.]</t>
  </si>
  <si>
    <t>No WE Shift or Inbound deployed in Outbound functions today.</t>
  </si>
  <si>
    <t>[Support from other shifts or departments]</t>
  </si>
  <si>
    <t>July 7th cleared! Working on picking 36K from July 8th</t>
  </si>
  <si>
    <t>[Progress update on current order dates]</t>
  </si>
  <si>
    <t>Lower volume incoming today at 14.7K for 7/10.</t>
  </si>
  <si>
    <t>[Any volume spikes or exceptions]</t>
  </si>
  <si>
    <t>System &amp; SLA</t>
  </si>
  <si>
    <t>IT Issues: </t>
  </si>
  <si>
    <t>No issues to report</t>
  </si>
  <si>
    <t> [None / Brief description]</t>
  </si>
  <si>
    <t>AB/Banding Issues:</t>
  </si>
  <si>
    <t> [None / Description]</t>
  </si>
  <si>
    <t>96+ Hours Status</t>
  </si>
  <si>
    <t>Exceptions Status - Units left to pick</t>
  </si>
  <si>
    <t>72+ Hours Status</t>
  </si>
  <si>
    <t>15 orders awaiting confirmation</t>
  </si>
  <si>
    <t>48+ Hours Status</t>
  </si>
  <si>
    <t>25.7K total units to pick</t>
  </si>
  <si>
    <t>38+ Hours Status</t>
  </si>
  <si>
    <t>56K total units to pick</t>
  </si>
  <si>
    <t>Type of Project</t>
  </si>
  <si>
    <t>Date:</t>
  </si>
  <si>
    <t>Units/Cartons</t>
  </si>
  <si>
    <t>Unit of Measure</t>
  </si>
  <si>
    <t>Hours Spent</t>
  </si>
  <si>
    <t>Goal Rate</t>
  </si>
  <si>
    <t>Actual UPH</t>
  </si>
  <si>
    <t>Vendor Chargeback?</t>
  </si>
  <si>
    <t>Notes</t>
  </si>
  <si>
    <t>Remaining</t>
  </si>
  <si>
    <t>Reticket/Relabel</t>
  </si>
  <si>
    <t>CalendarDate</t>
  </si>
  <si>
    <t>CalendarDayOfWeek</t>
  </si>
  <si>
    <t>FiscalWeekOfYear</t>
  </si>
  <si>
    <t>FiscalWeekStartDate</t>
  </si>
  <si>
    <t>FiscalWeekEndDate</t>
  </si>
  <si>
    <t>FiscalPeriodMonth</t>
  </si>
  <si>
    <t>FiscalPeriodName</t>
  </si>
  <si>
    <t>FiscalPeriodStartDate</t>
  </si>
  <si>
    <t>FiscalPeriodEndDate</t>
  </si>
  <si>
    <t>FiscalPeriodQuarter</t>
  </si>
  <si>
    <t>FiscalQuarterStartDate</t>
  </si>
  <si>
    <t>FiscalQuarterEndDate</t>
  </si>
  <si>
    <t>FiscalYearName</t>
  </si>
  <si>
    <t>FiscalYear</t>
  </si>
  <si>
    <t>FiscalYearStartDate</t>
  </si>
  <si>
    <t>FiscalYearEndDate</t>
  </si>
  <si>
    <t>Period 1</t>
  </si>
  <si>
    <t>FY2010</t>
  </si>
  <si>
    <t>Period 2</t>
  </si>
  <si>
    <t>Period 3</t>
  </si>
  <si>
    <t>Period 4</t>
  </si>
  <si>
    <t>Period 5</t>
  </si>
  <si>
    <t>Period 6</t>
  </si>
  <si>
    <t>Period 7</t>
  </si>
  <si>
    <t>Period 8</t>
  </si>
  <si>
    <t>Period 9</t>
  </si>
  <si>
    <t>Period 10</t>
  </si>
  <si>
    <t>Period 11</t>
  </si>
  <si>
    <t>Period 12</t>
  </si>
  <si>
    <t>Times should include slowness and outage</t>
  </si>
  <si>
    <t>Ticket Logged</t>
  </si>
  <si>
    <t xml:space="preserve">Number of hours Picking </t>
  </si>
  <si>
    <t>Do not edit fields in yellow, there are formulas to do math for you!</t>
  </si>
  <si>
    <t>Number of Users Impacted in Picking</t>
  </si>
  <si>
    <t>Total Loss of Units Picking</t>
  </si>
  <si>
    <t xml:space="preserve">Number of Hours Shipping </t>
  </si>
  <si>
    <t>Number of Users Impacted in Shipping</t>
  </si>
  <si>
    <t>SUP378</t>
  </si>
  <si>
    <t>Total Loss of Cartons Shipping</t>
  </si>
  <si>
    <t>Total Loss of Hours</t>
  </si>
  <si>
    <t>Total Loss of Units</t>
  </si>
  <si>
    <t>Inbound Downtime</t>
  </si>
  <si>
    <t>Hours lost in Receiving</t>
  </si>
  <si>
    <t>Number of Users Impacted in Receiving</t>
  </si>
  <si>
    <t>Total Loss of Cartons Received</t>
  </si>
  <si>
    <t>Hours lost in OS Put Away</t>
  </si>
  <si>
    <t>Number of Users Impacted in OS Put Away</t>
  </si>
  <si>
    <t>Total Loss of Overstock Cartons Put Away</t>
  </si>
  <si>
    <t>Hours lost in Replen Pull</t>
  </si>
  <si>
    <t>Number of Users Impacted in Replen Pull</t>
  </si>
  <si>
    <t>Total Loss of Cartons Replen Pull</t>
  </si>
  <si>
    <t>Hours lost in Replen Throw</t>
  </si>
  <si>
    <t>Number of Users Impacted in Replen Throw</t>
  </si>
  <si>
    <t>Total Loss of Cartons Replen Throw</t>
  </si>
  <si>
    <t>Hours lost in Return Processing</t>
  </si>
  <si>
    <t>Number of Users Impacted in Return Processing</t>
  </si>
  <si>
    <t>Total Loss of Return Units Processed</t>
  </si>
  <si>
    <t>Hours lost in Return Put Away</t>
  </si>
  <si>
    <t>Number of Users Impacted in Return Putaway</t>
  </si>
  <si>
    <t>Total Loss of Return Units Put Away</t>
  </si>
  <si>
    <t>Journal</t>
  </si>
  <si>
    <t>Item number</t>
  </si>
  <si>
    <t>Color</t>
  </si>
  <si>
    <t>Size</t>
  </si>
  <si>
    <t>Warehouse</t>
  </si>
  <si>
    <t>Location</t>
  </si>
  <si>
    <t>Inventory status</t>
  </si>
  <si>
    <t>License plate</t>
  </si>
  <si>
    <t>Quantity</t>
  </si>
  <si>
    <t>pc cost</t>
  </si>
  <si>
    <t>Total cost</t>
  </si>
  <si>
    <t>Journal name</t>
  </si>
  <si>
    <t>HA5779065</t>
  </si>
  <si>
    <t>4AF</t>
  </si>
  <si>
    <t>QualityLP</t>
  </si>
  <si>
    <t>Quality</t>
  </si>
  <si>
    <t>Sku Change</t>
  </si>
  <si>
    <t>HA5779071</t>
  </si>
  <si>
    <t>HA5779080</t>
  </si>
  <si>
    <t>1SY</t>
  </si>
  <si>
    <t>17-092G</t>
  </si>
  <si>
    <t>Borderfree</t>
  </si>
  <si>
    <t>HA5779081</t>
  </si>
  <si>
    <t>1MV</t>
  </si>
  <si>
    <t>17-008A</t>
  </si>
  <si>
    <t>1MU</t>
  </si>
  <si>
    <t>17-006A</t>
  </si>
  <si>
    <t>XS</t>
  </si>
  <si>
    <t>29-100Z</t>
  </si>
  <si>
    <t>HA5779082</t>
  </si>
  <si>
    <t>32M</t>
  </si>
  <si>
    <t>10-058B</t>
  </si>
  <si>
    <t>2MW</t>
  </si>
  <si>
    <t>28-063W</t>
  </si>
  <si>
    <t>09-023Y</t>
  </si>
  <si>
    <t>HA5779083</t>
  </si>
  <si>
    <t>2YA</t>
  </si>
  <si>
    <t>17-014A</t>
  </si>
  <si>
    <t>HA5779084</t>
  </si>
  <si>
    <t>2HC</t>
  </si>
  <si>
    <t>15-101W</t>
  </si>
  <si>
    <t>33-087D</t>
  </si>
  <si>
    <t>HA5779085</t>
  </si>
  <si>
    <t>2CL</t>
  </si>
  <si>
    <t>20-070B</t>
  </si>
  <si>
    <t>HA5779086</t>
  </si>
  <si>
    <t>QX6</t>
  </si>
  <si>
    <t>11-036Y</t>
  </si>
  <si>
    <t>17-021A</t>
  </si>
  <si>
    <t>HA5779087</t>
  </si>
  <si>
    <t>08-072B</t>
  </si>
  <si>
    <t>HA5779088</t>
  </si>
  <si>
    <t>1BE</t>
  </si>
  <si>
    <t>17-024A</t>
  </si>
  <si>
    <t>HA5779089</t>
  </si>
  <si>
    <t>2ZP</t>
  </si>
  <si>
    <t>17-034A</t>
  </si>
  <si>
    <t>HA5779090</t>
  </si>
  <si>
    <t>2XJ</t>
  </si>
  <si>
    <t>26-052A</t>
  </si>
  <si>
    <t>HA5779091</t>
  </si>
  <si>
    <t>17-035A</t>
  </si>
  <si>
    <t>HA5779092</t>
  </si>
  <si>
    <t>19-129Y</t>
  </si>
  <si>
    <t>HA5779093</t>
  </si>
  <si>
    <t>1GF</t>
  </si>
  <si>
    <t>17-062A</t>
  </si>
  <si>
    <t>1FX</t>
  </si>
  <si>
    <t>17-061A</t>
  </si>
  <si>
    <t>A96</t>
  </si>
  <si>
    <t>17-046A</t>
  </si>
  <si>
    <t>EF4</t>
  </si>
  <si>
    <t>17-045A</t>
  </si>
  <si>
    <t>2BK</t>
  </si>
  <si>
    <t>27-125Z</t>
  </si>
  <si>
    <t>1FW</t>
  </si>
  <si>
    <t>17-041A</t>
  </si>
  <si>
    <t>RT9</t>
  </si>
  <si>
    <t>17-040A</t>
  </si>
  <si>
    <t>HI2</t>
  </si>
  <si>
    <t>17-037A</t>
  </si>
  <si>
    <t>28P</t>
  </si>
  <si>
    <t>17-036A</t>
  </si>
  <si>
    <t>HA5779094</t>
  </si>
  <si>
    <t>Damaged/Dirty</t>
  </si>
  <si>
    <t>HA5779095</t>
  </si>
  <si>
    <t>17-065A</t>
  </si>
  <si>
    <t>GK3</t>
  </si>
  <si>
    <t>15-121B</t>
  </si>
  <si>
    <t>76X</t>
  </si>
  <si>
    <t>10-118C</t>
  </si>
  <si>
    <t>09-117Z</t>
  </si>
  <si>
    <t>HA5779096</t>
  </si>
  <si>
    <t>XL</t>
  </si>
  <si>
    <t>17-071A</t>
  </si>
  <si>
    <t>20-064C</t>
  </si>
  <si>
    <t>17-069A</t>
  </si>
  <si>
    <t>XXL</t>
  </si>
  <si>
    <t>31-127X</t>
  </si>
  <si>
    <t>2FW</t>
  </si>
  <si>
    <t>17-067A</t>
  </si>
  <si>
    <t>2FT</t>
  </si>
  <si>
    <t>17-066A</t>
  </si>
  <si>
    <t>HA5779097</t>
  </si>
  <si>
    <t>FU8</t>
  </si>
  <si>
    <t>31-066Z</t>
  </si>
  <si>
    <t>19-120C</t>
  </si>
  <si>
    <t>HA5779098</t>
  </si>
  <si>
    <t>1CH</t>
  </si>
  <si>
    <t>17-075A</t>
  </si>
  <si>
    <t>17-072A</t>
  </si>
  <si>
    <t>HA5779099</t>
  </si>
  <si>
    <t>2WW</t>
  </si>
  <si>
    <t>17-081A</t>
  </si>
  <si>
    <t>1XG</t>
  </si>
  <si>
    <t>17-078A</t>
  </si>
  <si>
    <t>HA579100</t>
  </si>
  <si>
    <t>17-083A</t>
  </si>
  <si>
    <t>HA579101</t>
  </si>
  <si>
    <t>VZ2</t>
  </si>
  <si>
    <t>12-045Z</t>
  </si>
  <si>
    <t>HA5779102</t>
  </si>
  <si>
    <t>2AP</t>
  </si>
  <si>
    <t>17-087A</t>
  </si>
  <si>
    <t>HA5779103</t>
  </si>
  <si>
    <t>30H</t>
  </si>
  <si>
    <t>28-113Z</t>
  </si>
  <si>
    <t>HA5779104</t>
  </si>
  <si>
    <t>17-089A</t>
  </si>
  <si>
    <t>17-085A</t>
  </si>
  <si>
    <t>2QE</t>
  </si>
  <si>
    <t>17-086A</t>
  </si>
  <si>
    <t>HA5779105</t>
  </si>
  <si>
    <t>75Z</t>
  </si>
  <si>
    <t>18-053Y</t>
  </si>
  <si>
    <t>10-043Z</t>
  </si>
  <si>
    <t>HA5779106</t>
  </si>
  <si>
    <t>17-090A</t>
  </si>
  <si>
    <t>HA5779107</t>
  </si>
  <si>
    <t>17-092A</t>
  </si>
  <si>
    <t>17-091A</t>
  </si>
  <si>
    <t>18-086D</t>
  </si>
  <si>
    <t>HA5779108</t>
  </si>
  <si>
    <t>17-093A</t>
  </si>
  <si>
    <t>HA5779109</t>
  </si>
  <si>
    <t>NP0</t>
  </si>
  <si>
    <t>36-015Z</t>
  </si>
  <si>
    <t>HA5779110</t>
  </si>
  <si>
    <t>2c2</t>
  </si>
  <si>
    <t>xl</t>
  </si>
  <si>
    <t>31-119A</t>
  </si>
  <si>
    <t>HA5779112</t>
  </si>
  <si>
    <t>1VG</t>
  </si>
  <si>
    <t>NB</t>
  </si>
  <si>
    <t>17-094A</t>
  </si>
  <si>
    <t>HA5779113</t>
  </si>
  <si>
    <t>17-095A</t>
  </si>
  <si>
    <t>HA5779114</t>
  </si>
  <si>
    <t>34K</t>
  </si>
  <si>
    <t>34-065D</t>
  </si>
  <si>
    <t>2NM</t>
  </si>
  <si>
    <t>17-096A</t>
  </si>
  <si>
    <t>HA5779116</t>
  </si>
  <si>
    <t>FX7</t>
  </si>
  <si>
    <t>17-097A</t>
  </si>
  <si>
    <t>HA5779117</t>
  </si>
  <si>
    <t>2CY</t>
  </si>
  <si>
    <t>17-101A</t>
  </si>
  <si>
    <t>2UO</t>
  </si>
  <si>
    <t>23-071D</t>
  </si>
  <si>
    <t>2UK</t>
  </si>
  <si>
    <t>17-099A</t>
  </si>
  <si>
    <t>HA5779118</t>
  </si>
  <si>
    <t>2NP</t>
  </si>
  <si>
    <t>17-102A</t>
  </si>
  <si>
    <t>HA5779119</t>
  </si>
  <si>
    <t>2WK</t>
  </si>
  <si>
    <t>17-103A</t>
  </si>
  <si>
    <t>HA5779120</t>
  </si>
  <si>
    <t>XU1</t>
  </si>
  <si>
    <t>25-047Z</t>
  </si>
  <si>
    <t>17-104A</t>
  </si>
  <si>
    <t>HA5779121</t>
  </si>
  <si>
    <t>21-094B</t>
  </si>
  <si>
    <t>36K</t>
  </si>
  <si>
    <t>13-098Y</t>
  </si>
  <si>
    <t>HA5779122</t>
  </si>
  <si>
    <t>2XV</t>
  </si>
  <si>
    <t>17-106A</t>
  </si>
  <si>
    <t>17-105A</t>
  </si>
  <si>
    <t>HA5779123</t>
  </si>
  <si>
    <t>1CO</t>
  </si>
  <si>
    <t>09-059W</t>
  </si>
  <si>
    <t>09-031A</t>
  </si>
  <si>
    <t>HA5779124</t>
  </si>
  <si>
    <t>2FQ</t>
  </si>
  <si>
    <t>17-107A</t>
  </si>
  <si>
    <t>HA5779125</t>
  </si>
  <si>
    <t>17-108A</t>
  </si>
  <si>
    <t>HA5779126</t>
  </si>
  <si>
    <t>17-109A</t>
  </si>
  <si>
    <t>HA5779127</t>
  </si>
  <si>
    <t>27P</t>
  </si>
  <si>
    <t>17-110A</t>
  </si>
  <si>
    <t>HA5779128</t>
  </si>
  <si>
    <t>2C2</t>
  </si>
  <si>
    <t>09-091C</t>
  </si>
  <si>
    <t>HA5779129</t>
  </si>
  <si>
    <t>2PQ</t>
  </si>
  <si>
    <t>23-062X</t>
  </si>
  <si>
    <t>3LW</t>
  </si>
  <si>
    <t>34-061C</t>
  </si>
  <si>
    <t>17-111Y</t>
  </si>
  <si>
    <t>2NQ</t>
  </si>
  <si>
    <t>17-072Z</t>
  </si>
  <si>
    <t>33L</t>
  </si>
  <si>
    <t>14-008X</t>
  </si>
  <si>
    <t>HA5779130</t>
  </si>
  <si>
    <t>11-045B</t>
  </si>
  <si>
    <t>17-112A</t>
  </si>
  <si>
    <t>22-119W</t>
  </si>
  <si>
    <t>HA5779131</t>
  </si>
  <si>
    <t>FX8</t>
  </si>
  <si>
    <t>28-086B</t>
  </si>
  <si>
    <t>17-113A</t>
  </si>
  <si>
    <t>HA5779132</t>
  </si>
  <si>
    <t>27-059C</t>
  </si>
  <si>
    <t>1YM</t>
  </si>
  <si>
    <t>17-118A</t>
  </si>
  <si>
    <t>17-117A</t>
  </si>
  <si>
    <t>17-115A</t>
  </si>
  <si>
    <t>1UN</t>
  </si>
  <si>
    <t>23-125A</t>
  </si>
  <si>
    <t>25S</t>
  </si>
  <si>
    <t>17-114A</t>
  </si>
  <si>
    <t>HA5779133</t>
  </si>
  <si>
    <t>17-122A</t>
  </si>
  <si>
    <t>17-119A</t>
  </si>
  <si>
    <t>HA5779134</t>
  </si>
  <si>
    <t>4AI</t>
  </si>
  <si>
    <t>HA5779135</t>
  </si>
  <si>
    <t>HA5779136</t>
  </si>
  <si>
    <t>Small qty missing from location</t>
  </si>
  <si>
    <t>HA5779137</t>
  </si>
  <si>
    <t>HA5779201</t>
  </si>
  <si>
    <t>4AH</t>
  </si>
  <si>
    <t>HA5779202</t>
  </si>
  <si>
    <t>HA5779203</t>
  </si>
  <si>
    <t>HA5779204</t>
  </si>
  <si>
    <t>HA5779349</t>
  </si>
  <si>
    <t>3DI</t>
  </si>
  <si>
    <t>08-087Z</t>
  </si>
  <si>
    <t>IAJ-small qty found</t>
  </si>
  <si>
    <t>38S</t>
  </si>
  <si>
    <t>08-082Z</t>
  </si>
  <si>
    <t>1WD</t>
  </si>
  <si>
    <t>08-077Z</t>
  </si>
  <si>
    <t>2NU</t>
  </si>
  <si>
    <t>08-067Z</t>
  </si>
  <si>
    <t>20V</t>
  </si>
  <si>
    <t>08-066Z</t>
  </si>
  <si>
    <t>08-065Z</t>
  </si>
  <si>
    <t>08-064Z</t>
  </si>
  <si>
    <t>49M</t>
  </si>
  <si>
    <t>08-063A</t>
  </si>
  <si>
    <t>39K</t>
  </si>
  <si>
    <t>08-054A</t>
  </si>
  <si>
    <t>39N</t>
  </si>
  <si>
    <t>08-052A</t>
  </si>
  <si>
    <t>48A</t>
  </si>
  <si>
    <t>08-049A</t>
  </si>
  <si>
    <t>2PB</t>
  </si>
  <si>
    <t>08-045A</t>
  </si>
  <si>
    <t>2ON</t>
  </si>
  <si>
    <t>08-038Z</t>
  </si>
  <si>
    <t>08-033A</t>
  </si>
  <si>
    <t>2KN</t>
  </si>
  <si>
    <t>08-030A</t>
  </si>
  <si>
    <t>2EN</t>
  </si>
  <si>
    <t>08-016Z</t>
  </si>
  <si>
    <t>3GZ</t>
  </si>
  <si>
    <t>08-013Z</t>
  </si>
  <si>
    <t>CB8</t>
  </si>
  <si>
    <t>08-011Z</t>
  </si>
  <si>
    <t>32S</t>
  </si>
  <si>
    <t>08-009Z</t>
  </si>
  <si>
    <t>2AI</t>
  </si>
  <si>
    <t>08-151Z</t>
  </si>
  <si>
    <t>38G</t>
  </si>
  <si>
    <t>08-115Z</t>
  </si>
  <si>
    <t>32H</t>
  </si>
  <si>
    <t>08-110A</t>
  </si>
  <si>
    <t>2ES</t>
  </si>
  <si>
    <t>08-105Z</t>
  </si>
  <si>
    <t>2NB</t>
  </si>
  <si>
    <t>08-102A</t>
  </si>
  <si>
    <t>HA5779408</t>
  </si>
  <si>
    <t>38I</t>
  </si>
  <si>
    <t>MM2</t>
  </si>
  <si>
    <t>Receiving Error</t>
  </si>
  <si>
    <t>Manual label was placed on wrong box.</t>
  </si>
  <si>
    <t>3DR</t>
  </si>
  <si>
    <t>68-038Z</t>
  </si>
  <si>
    <t>HA5779413</t>
  </si>
  <si>
    <t>VJ7</t>
  </si>
  <si>
    <t>BulkReduce</t>
  </si>
  <si>
    <t>MM2 not found</t>
  </si>
  <si>
    <t>moved to MM2 in 2023. No locations left in DC to check.</t>
  </si>
  <si>
    <t>HA5779414</t>
  </si>
  <si>
    <t>B42</t>
  </si>
  <si>
    <t>Box was received to a pick location but was never thrown there and hasn't yet turned up.</t>
  </si>
  <si>
    <t>HA5779415</t>
  </si>
  <si>
    <t>Box was thrown to a pick location but then disappeared. It was likely a receiving error but I've checked OS and picking.</t>
  </si>
  <si>
    <t>HA5779416</t>
  </si>
  <si>
    <t>48Q</t>
  </si>
  <si>
    <t>Box was received last June but was likely misthrown. We have checked OS more than once and I counted picking.</t>
  </si>
  <si>
    <t>HA5779417</t>
  </si>
  <si>
    <t>S/M</t>
  </si>
  <si>
    <t>Box was received in 2023 but not found for replenishment in 10/24 and moved to MM2. Likely is lost in bulk at this time.</t>
  </si>
  <si>
    <t>HA5779423</t>
  </si>
  <si>
    <t>EF5</t>
  </si>
  <si>
    <t>I don't think this box ever existed. It was probably an adjustment error but I'm not certain.</t>
  </si>
  <si>
    <t>HA5779429</t>
  </si>
  <si>
    <t>11-107A</t>
  </si>
  <si>
    <t>2KT</t>
  </si>
  <si>
    <t>11-106A</t>
  </si>
  <si>
    <t>2WO</t>
  </si>
  <si>
    <t>11-105A</t>
  </si>
  <si>
    <t>11-104Z</t>
  </si>
  <si>
    <t>11-104A</t>
  </si>
  <si>
    <t>IVJ</t>
  </si>
  <si>
    <t>11-103Z</t>
  </si>
  <si>
    <t>11-103A</t>
  </si>
  <si>
    <t>DD4</t>
  </si>
  <si>
    <t>11-102Z</t>
  </si>
  <si>
    <t>11-102A</t>
  </si>
  <si>
    <t>39L</t>
  </si>
  <si>
    <t>11-101A</t>
  </si>
  <si>
    <t>33K</t>
  </si>
  <si>
    <t>11-100Z</t>
  </si>
  <si>
    <t>2OB</t>
  </si>
  <si>
    <t>11-099A</t>
  </si>
  <si>
    <t>HA5779436</t>
  </si>
  <si>
    <t>41Y</t>
  </si>
  <si>
    <t>Vendor Error</t>
  </si>
  <si>
    <t>LP swapped</t>
  </si>
  <si>
    <t>3IN</t>
  </si>
  <si>
    <t>97-111B</t>
  </si>
  <si>
    <t>HA5779483</t>
  </si>
  <si>
    <t>HY4</t>
  </si>
  <si>
    <t>24-097C</t>
  </si>
  <si>
    <t>PG5</t>
  </si>
  <si>
    <t>14-072W</t>
  </si>
  <si>
    <t>24-096X</t>
  </si>
  <si>
    <t>HA5779484</t>
  </si>
  <si>
    <t>1XL</t>
  </si>
  <si>
    <t>11-081B</t>
  </si>
  <si>
    <t>SR4</t>
  </si>
  <si>
    <t>17-033A</t>
  </si>
  <si>
    <t>1FL</t>
  </si>
  <si>
    <t>1RB</t>
  </si>
  <si>
    <t>17-019A</t>
  </si>
  <si>
    <t>25B</t>
  </si>
  <si>
    <t>17-017A</t>
  </si>
  <si>
    <t>PM7</t>
  </si>
  <si>
    <t>22-094B</t>
  </si>
  <si>
    <t>1ZC</t>
  </si>
  <si>
    <t>1NZ</t>
  </si>
  <si>
    <t>17-003A</t>
  </si>
  <si>
    <t>1YQ</t>
  </si>
  <si>
    <t>17-002A</t>
  </si>
  <si>
    <t>HA5779485</t>
  </si>
  <si>
    <t>1WC</t>
  </si>
  <si>
    <t>30-053Z</t>
  </si>
  <si>
    <t>FX9</t>
  </si>
  <si>
    <t>23-082Z</t>
  </si>
  <si>
    <t>30-111Z</t>
  </si>
  <si>
    <t>1WB</t>
  </si>
  <si>
    <t>30-084D</t>
  </si>
  <si>
    <t>HA5779486</t>
  </si>
  <si>
    <t>2EF</t>
  </si>
  <si>
    <t>1GT</t>
  </si>
  <si>
    <t>1EO</t>
  </si>
  <si>
    <t>1WW</t>
  </si>
  <si>
    <t>17-064A</t>
  </si>
  <si>
    <t>2AT</t>
  </si>
  <si>
    <t>17-056A</t>
  </si>
  <si>
    <t>1CD</t>
  </si>
  <si>
    <t>1SQ</t>
  </si>
  <si>
    <t>A45</t>
  </si>
  <si>
    <t>HA5779487</t>
  </si>
  <si>
    <t>23-059Z</t>
  </si>
  <si>
    <t>22-078Z</t>
  </si>
  <si>
    <t>29-059A</t>
  </si>
  <si>
    <t>33-026V</t>
  </si>
  <si>
    <t>10-127Z</t>
  </si>
  <si>
    <t>HA5779488</t>
  </si>
  <si>
    <t>2UV</t>
  </si>
  <si>
    <t>37-014A</t>
  </si>
  <si>
    <t>DW1</t>
  </si>
  <si>
    <t>23-071X</t>
  </si>
  <si>
    <t>QN4</t>
  </si>
  <si>
    <t>34-037D</t>
  </si>
  <si>
    <t>1VS</t>
  </si>
  <si>
    <t>17-068A</t>
  </si>
  <si>
    <t>HA5779489</t>
  </si>
  <si>
    <t>22-066Z</t>
  </si>
  <si>
    <t>09-004W</t>
  </si>
  <si>
    <t>25-108Z</t>
  </si>
  <si>
    <t>23-068W</t>
  </si>
  <si>
    <t>25-132Y</t>
  </si>
  <si>
    <t>33-060B</t>
  </si>
  <si>
    <t>25-130A</t>
  </si>
  <si>
    <t>HA5779492</t>
  </si>
  <si>
    <t>MMV</t>
  </si>
  <si>
    <t>Adj Error</t>
  </si>
  <si>
    <t>HA5779490</t>
  </si>
  <si>
    <t>18-052Y</t>
  </si>
  <si>
    <t>32-076C</t>
  </si>
  <si>
    <t>HA5779495</t>
  </si>
  <si>
    <t>XS9</t>
  </si>
  <si>
    <t>15-003D</t>
  </si>
  <si>
    <t>32-047A</t>
  </si>
  <si>
    <t>22-045Y</t>
  </si>
  <si>
    <t>19-101Y</t>
  </si>
  <si>
    <t>HA5779496</t>
  </si>
  <si>
    <t>2GT</t>
  </si>
  <si>
    <t>17-070A</t>
  </si>
  <si>
    <t>HA5779497</t>
  </si>
  <si>
    <t>21N</t>
  </si>
  <si>
    <t>1I1</t>
  </si>
  <si>
    <t>WS1</t>
  </si>
  <si>
    <t>2CX</t>
  </si>
  <si>
    <t>1ZG</t>
  </si>
  <si>
    <t>NL1</t>
  </si>
  <si>
    <t>GN3</t>
  </si>
  <si>
    <t>3Y/5Y</t>
  </si>
  <si>
    <t>17-088A</t>
  </si>
  <si>
    <t>1GE</t>
  </si>
  <si>
    <t>17-084A</t>
  </si>
  <si>
    <t>17-080A</t>
  </si>
  <si>
    <t>17-079A</t>
  </si>
  <si>
    <t>17-076A</t>
  </si>
  <si>
    <t>2CZ</t>
  </si>
  <si>
    <t>17-073A</t>
  </si>
  <si>
    <t>HA5779498</t>
  </si>
  <si>
    <t>2FI</t>
  </si>
  <si>
    <t>2FN</t>
  </si>
  <si>
    <t>HA5779499</t>
  </si>
  <si>
    <t>31-109A</t>
  </si>
  <si>
    <t>2HM</t>
  </si>
  <si>
    <t>HA5779500</t>
  </si>
  <si>
    <t>2PY</t>
  </si>
  <si>
    <t>17-123A</t>
  </si>
  <si>
    <t>WS2</t>
  </si>
  <si>
    <t>29-112X</t>
  </si>
  <si>
    <t>2PO</t>
  </si>
  <si>
    <t>HA5779501</t>
  </si>
  <si>
    <t>29-074A</t>
  </si>
  <si>
    <t>2FH</t>
  </si>
  <si>
    <t>17-124A</t>
  </si>
  <si>
    <t>1MT</t>
  </si>
  <si>
    <t>28-131W</t>
  </si>
  <si>
    <t>24-045W</t>
  </si>
  <si>
    <t>HA5779502</t>
  </si>
  <si>
    <t>17-125A</t>
  </si>
  <si>
    <t>08-030B</t>
  </si>
  <si>
    <t>09-041Z</t>
  </si>
  <si>
    <t>17-094I</t>
  </si>
  <si>
    <t>HA5779503</t>
  </si>
  <si>
    <t>22-110X</t>
  </si>
  <si>
    <t>11-006A</t>
  </si>
  <si>
    <t>09-022Z</t>
  </si>
  <si>
    <t>27-098Z</t>
  </si>
  <si>
    <t>HA5779504</t>
  </si>
  <si>
    <t>27-073Z</t>
  </si>
  <si>
    <t>28-045X</t>
  </si>
  <si>
    <t>17-126A</t>
  </si>
  <si>
    <t>HA57779505</t>
  </si>
  <si>
    <t>1DH</t>
  </si>
  <si>
    <t>11-125Z</t>
  </si>
  <si>
    <t>34-031Z</t>
  </si>
  <si>
    <t>62S</t>
  </si>
  <si>
    <t>17-052Z</t>
  </si>
  <si>
    <t>28N</t>
  </si>
  <si>
    <t>33-023U</t>
  </si>
  <si>
    <t>HA5779506</t>
  </si>
  <si>
    <t>17-064Z</t>
  </si>
  <si>
    <t>17-062Z</t>
  </si>
  <si>
    <t>1Y/3Y</t>
  </si>
  <si>
    <t>17-061Z</t>
  </si>
  <si>
    <t>19-057B</t>
  </si>
  <si>
    <t>2EI</t>
  </si>
  <si>
    <t>17-060Z</t>
  </si>
  <si>
    <t>HA5779507</t>
  </si>
  <si>
    <t>17-069Z</t>
  </si>
  <si>
    <t>17-068Z</t>
  </si>
  <si>
    <t>37-017B</t>
  </si>
  <si>
    <t>1FM</t>
  </si>
  <si>
    <t>17-067Z</t>
  </si>
  <si>
    <t>14-073B</t>
  </si>
  <si>
    <t>17-066Z</t>
  </si>
  <si>
    <t>28-050D</t>
  </si>
  <si>
    <t>HA5779508</t>
  </si>
  <si>
    <t>17-071Z</t>
  </si>
  <si>
    <t>VN4</t>
  </si>
  <si>
    <t>24-054A</t>
  </si>
  <si>
    <t>2XO</t>
  </si>
  <si>
    <t>19-075B</t>
  </si>
  <si>
    <t>HA5779509</t>
  </si>
  <si>
    <t>17-080Z</t>
  </si>
  <si>
    <t>17-079Z</t>
  </si>
  <si>
    <t>12/1Y</t>
  </si>
  <si>
    <t>17-077Z</t>
  </si>
  <si>
    <t>17-076Z</t>
  </si>
  <si>
    <t>1NS</t>
  </si>
  <si>
    <t>17-075Z</t>
  </si>
  <si>
    <t>17-074Z</t>
  </si>
  <si>
    <t>17-073Z</t>
  </si>
  <si>
    <t>HA5779537</t>
  </si>
  <si>
    <t>08-016A</t>
  </si>
  <si>
    <t>08-020Z</t>
  </si>
  <si>
    <t>17-083Z</t>
  </si>
  <si>
    <t>17-081Z</t>
  </si>
  <si>
    <t>08-028Y</t>
  </si>
  <si>
    <t>HA5779538</t>
  </si>
  <si>
    <t>CW2</t>
  </si>
  <si>
    <t>25-121C</t>
  </si>
  <si>
    <t>17-085Z</t>
  </si>
  <si>
    <t>25-047A</t>
  </si>
  <si>
    <t>17-084Z</t>
  </si>
  <si>
    <t>12-055D</t>
  </si>
  <si>
    <t>HA5779539</t>
  </si>
  <si>
    <t>1AX</t>
  </si>
  <si>
    <t>17-097Z</t>
  </si>
  <si>
    <t>20-098W</t>
  </si>
  <si>
    <t>CD7</t>
  </si>
  <si>
    <t>17-096Z</t>
  </si>
  <si>
    <t>1XT</t>
  </si>
  <si>
    <t>17-094Z</t>
  </si>
  <si>
    <t>1SP</t>
  </si>
  <si>
    <t>17-093Z</t>
  </si>
  <si>
    <t>1AY</t>
  </si>
  <si>
    <t>17-092Z</t>
  </si>
  <si>
    <t>17-091Z</t>
  </si>
  <si>
    <t>NU3</t>
  </si>
  <si>
    <t>17-090Z</t>
  </si>
  <si>
    <t>G31</t>
  </si>
  <si>
    <t>17-089Z</t>
  </si>
  <si>
    <t>17-088Z</t>
  </si>
  <si>
    <t>1LR</t>
  </si>
  <si>
    <t>17-087Z</t>
  </si>
  <si>
    <t>17-086Z</t>
  </si>
  <si>
    <t>27B</t>
  </si>
  <si>
    <t>17-098Z</t>
  </si>
  <si>
    <t>17-099Z</t>
  </si>
  <si>
    <t>HA5779540</t>
  </si>
  <si>
    <t>17-102Z</t>
  </si>
  <si>
    <t>17-103Z</t>
  </si>
  <si>
    <t>HA5779541</t>
  </si>
  <si>
    <t>34-073D</t>
  </si>
  <si>
    <t>35-025Z</t>
  </si>
  <si>
    <t>2DH</t>
  </si>
  <si>
    <t>17-109Z</t>
  </si>
  <si>
    <t>17-107Z</t>
  </si>
  <si>
    <t>2HY</t>
  </si>
  <si>
    <t>17-106Z</t>
  </si>
  <si>
    <t>28-077X</t>
  </si>
  <si>
    <t>17-105Z</t>
  </si>
  <si>
    <t>2DF</t>
  </si>
  <si>
    <t>17-104Z</t>
  </si>
  <si>
    <t>26-133A</t>
  </si>
  <si>
    <t>HA5779542</t>
  </si>
  <si>
    <t>17-112Z</t>
  </si>
  <si>
    <t>17-111Z</t>
  </si>
  <si>
    <t>C57</t>
  </si>
  <si>
    <t>17-110Z</t>
  </si>
  <si>
    <t>HA5779464</t>
  </si>
  <si>
    <t>2RC</t>
  </si>
  <si>
    <t>10-135A</t>
  </si>
  <si>
    <t>36L</t>
  </si>
  <si>
    <t>21-098C</t>
  </si>
  <si>
    <t>HA5779543</t>
  </si>
  <si>
    <t>17-124Z</t>
  </si>
  <si>
    <t>17-123Z</t>
  </si>
  <si>
    <t>2EL</t>
  </si>
  <si>
    <t>17-122Z</t>
  </si>
  <si>
    <t>17-121Z</t>
  </si>
  <si>
    <t>17-120Z</t>
  </si>
  <si>
    <t>17-119Z</t>
  </si>
  <si>
    <t>17-118Z</t>
  </si>
  <si>
    <t>17-116Z</t>
  </si>
  <si>
    <t>13-135Y</t>
  </si>
  <si>
    <t>17-115Z</t>
  </si>
  <si>
    <t>17-114Z</t>
  </si>
  <si>
    <t>17-113Z</t>
  </si>
  <si>
    <t>HA5779544</t>
  </si>
  <si>
    <t>2ZW</t>
  </si>
  <si>
    <t>18-052A</t>
  </si>
  <si>
    <t>2UD</t>
  </si>
  <si>
    <t>18-051Z</t>
  </si>
  <si>
    <t>18-051A</t>
  </si>
  <si>
    <t>18-050Z</t>
  </si>
  <si>
    <t>03T</t>
  </si>
  <si>
    <t>18-050A</t>
  </si>
  <si>
    <t>2IM</t>
  </si>
  <si>
    <t>18-049Z</t>
  </si>
  <si>
    <t>18-048Z</t>
  </si>
  <si>
    <t>1IL</t>
  </si>
  <si>
    <t>18-048A</t>
  </si>
  <si>
    <t>30Y</t>
  </si>
  <si>
    <t>18-047Z</t>
  </si>
  <si>
    <t>18-047A</t>
  </si>
  <si>
    <t>RS8</t>
  </si>
  <si>
    <t>18-046Z</t>
  </si>
  <si>
    <t>18-046A</t>
  </si>
  <si>
    <t>1WN</t>
  </si>
  <si>
    <t>18-045Z</t>
  </si>
  <si>
    <t>WB6</t>
  </si>
  <si>
    <t>18-045A</t>
  </si>
  <si>
    <t>18-043A</t>
  </si>
  <si>
    <t>18-043Z</t>
  </si>
  <si>
    <t>HA5779545</t>
  </si>
  <si>
    <t>1NT</t>
  </si>
  <si>
    <t>18-063A</t>
  </si>
  <si>
    <t>17-118D</t>
  </si>
  <si>
    <t>18-062Z</t>
  </si>
  <si>
    <t>18-062A</t>
  </si>
  <si>
    <t>2DC</t>
  </si>
  <si>
    <t>18-061Z</t>
  </si>
  <si>
    <t>18-061A</t>
  </si>
  <si>
    <t>24Q</t>
  </si>
  <si>
    <t>18-060Z</t>
  </si>
  <si>
    <t>1TZ</t>
  </si>
  <si>
    <t>18-060A</t>
  </si>
  <si>
    <t>18-059Z</t>
  </si>
  <si>
    <t>2DD</t>
  </si>
  <si>
    <t>18-059A</t>
  </si>
  <si>
    <t>19-061C</t>
  </si>
  <si>
    <t>16-107B</t>
  </si>
  <si>
    <t>18-058Z</t>
  </si>
  <si>
    <t>1FS</t>
  </si>
  <si>
    <t>18-058A</t>
  </si>
  <si>
    <t>18-057A</t>
  </si>
  <si>
    <t>XT1</t>
  </si>
  <si>
    <t>18-056A</t>
  </si>
  <si>
    <t>10-118B</t>
  </si>
  <si>
    <t>18-055Z</t>
  </si>
  <si>
    <t>18-055A</t>
  </si>
  <si>
    <t>1OZ</t>
  </si>
  <si>
    <t>18-054Z</t>
  </si>
  <si>
    <t>18-054A</t>
  </si>
  <si>
    <t>18-053Z</t>
  </si>
  <si>
    <t>2DK</t>
  </si>
  <si>
    <t>17-054A</t>
  </si>
  <si>
    <t>18-052Z</t>
  </si>
  <si>
    <t>09-011C</t>
  </si>
  <si>
    <t>17-125Z</t>
  </si>
  <si>
    <t>HA5779546</t>
  </si>
  <si>
    <t>HA5779468</t>
  </si>
  <si>
    <t>21-067Y</t>
  </si>
  <si>
    <t>Pc missing from set</t>
  </si>
  <si>
    <t>HA5779548</t>
  </si>
  <si>
    <t>49B</t>
  </si>
  <si>
    <t>10-123Y</t>
  </si>
  <si>
    <t>LP's swapped</t>
  </si>
  <si>
    <t>18-078W</t>
  </si>
  <si>
    <t>HA5779574</t>
  </si>
  <si>
    <t>HA9779547</t>
  </si>
  <si>
    <t>10-017D</t>
  </si>
  <si>
    <t>AB damage</t>
  </si>
  <si>
    <t>HA9779709</t>
  </si>
  <si>
    <t>2MJ</t>
  </si>
  <si>
    <t>13-111Z</t>
  </si>
  <si>
    <t>1EK</t>
  </si>
  <si>
    <t>18-115Z</t>
  </si>
  <si>
    <t>1SA</t>
  </si>
  <si>
    <t>17-019C</t>
  </si>
  <si>
    <t>10-004W</t>
  </si>
  <si>
    <t>39T</t>
  </si>
  <si>
    <t>33-060Z</t>
  </si>
  <si>
    <t>XD9</t>
  </si>
  <si>
    <t>18-114Z</t>
  </si>
  <si>
    <t>2en</t>
  </si>
  <si>
    <t>33-108X</t>
  </si>
  <si>
    <t>3DQ</t>
  </si>
  <si>
    <t>15-021Z</t>
  </si>
  <si>
    <t>3GY</t>
  </si>
  <si>
    <t>18-112A</t>
  </si>
  <si>
    <t>18-109Z</t>
  </si>
  <si>
    <t>2MF</t>
  </si>
  <si>
    <t>18-109A</t>
  </si>
  <si>
    <t>18-106Z</t>
  </si>
  <si>
    <t>32B</t>
  </si>
  <si>
    <t>18-091Z</t>
  </si>
  <si>
    <t>34-067E</t>
  </si>
  <si>
    <t>16-030A</t>
  </si>
  <si>
    <t>1KJ</t>
  </si>
  <si>
    <t>18-089Z</t>
  </si>
  <si>
    <t>2YT</t>
  </si>
  <si>
    <t>18-089A</t>
  </si>
  <si>
    <t>18-088A</t>
  </si>
  <si>
    <t>35R</t>
  </si>
  <si>
    <t>34-006B</t>
  </si>
  <si>
    <t>2YR</t>
  </si>
  <si>
    <t>18-087A</t>
  </si>
  <si>
    <t>31W</t>
  </si>
  <si>
    <t>18-086A</t>
  </si>
  <si>
    <t>3BU</t>
  </si>
  <si>
    <t>33-029Y</t>
  </si>
  <si>
    <t>3EH</t>
  </si>
  <si>
    <t>20-108A</t>
  </si>
  <si>
    <t>34T</t>
  </si>
  <si>
    <t>15-020B</t>
  </si>
  <si>
    <t>2TF</t>
  </si>
  <si>
    <t>18-083A</t>
  </si>
  <si>
    <t>3EF</t>
  </si>
  <si>
    <t>20-043A</t>
  </si>
  <si>
    <t>39Q</t>
  </si>
  <si>
    <t>18-082Z</t>
  </si>
  <si>
    <t>33-101U</t>
  </si>
  <si>
    <t>35Z</t>
  </si>
  <si>
    <t>18-081Z</t>
  </si>
  <si>
    <t>18-081A</t>
  </si>
  <si>
    <t>VX4</t>
  </si>
  <si>
    <t>18-080Z</t>
  </si>
  <si>
    <t>18-077Z</t>
  </si>
  <si>
    <t>33-096X</t>
  </si>
  <si>
    <t>18-077A</t>
  </si>
  <si>
    <t>3JP</t>
  </si>
  <si>
    <t>18-076A</t>
  </si>
  <si>
    <t>2KD</t>
  </si>
  <si>
    <t>18-075A</t>
  </si>
  <si>
    <t>34-046A</t>
  </si>
  <si>
    <t>2NK</t>
  </si>
  <si>
    <t>18-074Z</t>
  </si>
  <si>
    <t>2MA</t>
  </si>
  <si>
    <t>18-074A</t>
  </si>
  <si>
    <t>18-073A</t>
  </si>
  <si>
    <t>2FX</t>
  </si>
  <si>
    <t>18-072Z</t>
  </si>
  <si>
    <t>18-072A</t>
  </si>
  <si>
    <t>30-060C</t>
  </si>
  <si>
    <t>18-070A</t>
  </si>
  <si>
    <t>2B2</t>
  </si>
  <si>
    <t>18-069Z</t>
  </si>
  <si>
    <t>3GA</t>
  </si>
  <si>
    <t>18-069A</t>
  </si>
  <si>
    <t>38Y</t>
  </si>
  <si>
    <t>18-068Z</t>
  </si>
  <si>
    <t>18-068A</t>
  </si>
  <si>
    <t>36M</t>
  </si>
  <si>
    <t>18-067Z</t>
  </si>
  <si>
    <t>34-049C</t>
  </si>
  <si>
    <t>VJ4</t>
  </si>
  <si>
    <t>16-007Z</t>
  </si>
  <si>
    <t>33-067V</t>
  </si>
  <si>
    <t>23-070Z</t>
  </si>
  <si>
    <t>48R</t>
  </si>
  <si>
    <t>18-065Z</t>
  </si>
  <si>
    <t>18-064Z</t>
  </si>
  <si>
    <t>18-064A</t>
  </si>
  <si>
    <t>HA5779711</t>
  </si>
  <si>
    <t>17-078W</t>
  </si>
  <si>
    <t>Knife cut</t>
  </si>
  <si>
    <t>HA5779706</t>
  </si>
  <si>
    <t>3GE</t>
  </si>
  <si>
    <t>17-111D</t>
  </si>
  <si>
    <t>HA5779710</t>
  </si>
  <si>
    <t>12-101W</t>
  </si>
  <si>
    <t>HA5779718</t>
  </si>
  <si>
    <t>AD5</t>
  </si>
  <si>
    <t>11-093W</t>
  </si>
  <si>
    <t>10-064B</t>
  </si>
  <si>
    <t xml:space="preserve">Wrong size in box </t>
  </si>
  <si>
    <t>HA5779747</t>
  </si>
  <si>
    <t>18-124Z</t>
  </si>
  <si>
    <t>Found the pieces for this journal in the bottom of a gaylord. No paperwork or box to go with them.</t>
  </si>
  <si>
    <t>2VA</t>
  </si>
  <si>
    <t>18-123Z</t>
  </si>
  <si>
    <t>18-122Z</t>
  </si>
  <si>
    <t>2HO</t>
  </si>
  <si>
    <t>33-055C</t>
  </si>
  <si>
    <t>NN9</t>
  </si>
  <si>
    <t>26-127D</t>
  </si>
  <si>
    <t>2CH</t>
  </si>
  <si>
    <t>30-098Y</t>
  </si>
  <si>
    <t>18-121Z</t>
  </si>
  <si>
    <t>14-125W</t>
  </si>
  <si>
    <t>2AU</t>
  </si>
  <si>
    <t>18-120Z</t>
  </si>
  <si>
    <t>26-069D</t>
  </si>
  <si>
    <t>18-119Z</t>
  </si>
  <si>
    <t>29-043Z</t>
  </si>
  <si>
    <t>18-119A</t>
  </si>
  <si>
    <t>2QB</t>
  </si>
  <si>
    <t>18-118Z</t>
  </si>
  <si>
    <t>15-007A</t>
  </si>
  <si>
    <t>08-057Z</t>
  </si>
  <si>
    <t>18-117Z</t>
  </si>
  <si>
    <t>16-080Z</t>
  </si>
  <si>
    <t>18-117A</t>
  </si>
  <si>
    <t>18-116A</t>
  </si>
  <si>
    <t>27-114D</t>
  </si>
  <si>
    <t>HA5779745</t>
  </si>
  <si>
    <t>3GI</t>
  </si>
  <si>
    <t>29-093W</t>
  </si>
  <si>
    <t>2XP</t>
  </si>
  <si>
    <t>31-107W</t>
  </si>
  <si>
    <t>HA5779746</t>
  </si>
  <si>
    <t>16-055D</t>
  </si>
  <si>
    <t>3ED</t>
  </si>
  <si>
    <t>26-086W</t>
  </si>
  <si>
    <t>HA5779748</t>
  </si>
  <si>
    <t>1CP</t>
  </si>
  <si>
    <t>18-131Z</t>
  </si>
  <si>
    <t>2NA</t>
  </si>
  <si>
    <t>18-129Z</t>
  </si>
  <si>
    <t>18-128Z</t>
  </si>
  <si>
    <t>33-105Z</t>
  </si>
  <si>
    <t>2KE</t>
  </si>
  <si>
    <t>18-127Z</t>
  </si>
  <si>
    <t>18-126Z</t>
  </si>
  <si>
    <t>18-125Z</t>
  </si>
  <si>
    <t>HA779802</t>
  </si>
  <si>
    <t>2RB</t>
  </si>
  <si>
    <t>17-082D</t>
  </si>
  <si>
    <t>29-132A</t>
  </si>
  <si>
    <t>HA5779803</t>
  </si>
  <si>
    <t>2JW</t>
  </si>
  <si>
    <t>24-053C</t>
  </si>
  <si>
    <t>HA5779903</t>
  </si>
  <si>
    <t>3KB</t>
  </si>
  <si>
    <t>pc was moved from Direct1 to MMV on 5/26.</t>
  </si>
  <si>
    <t>3LK</t>
  </si>
  <si>
    <t>41R</t>
  </si>
  <si>
    <t>43Q</t>
  </si>
  <si>
    <t>3BS</t>
  </si>
  <si>
    <t>2OZ</t>
  </si>
  <si>
    <t>2PL</t>
  </si>
  <si>
    <t>2KC</t>
  </si>
  <si>
    <t>2NJ</t>
  </si>
  <si>
    <t>33P</t>
  </si>
  <si>
    <t>37F</t>
  </si>
  <si>
    <t>2L2</t>
  </si>
  <si>
    <t>1FZ</t>
  </si>
  <si>
    <t>1GR</t>
  </si>
  <si>
    <t>2MN</t>
  </si>
  <si>
    <t>3MO</t>
  </si>
  <si>
    <t>HA5779904</t>
  </si>
  <si>
    <t>3BT</t>
  </si>
  <si>
    <t>Box was adjusted out of bulk on 3/7/25.</t>
  </si>
  <si>
    <t>HA5779995</t>
  </si>
  <si>
    <t>3NT</t>
  </si>
  <si>
    <t>This is likely lost in bulk due to being misthrown or it's a vendor error that has not been discovered yet.</t>
  </si>
  <si>
    <t>HA5780037</t>
  </si>
  <si>
    <t>Moved to MM2 in 2023, No adjustment in to account for this so it is likely lost in bulk.</t>
  </si>
  <si>
    <t>Moved to MM2 in 2024. No adjustment in to account for this so it is likely lost in bulk.</t>
  </si>
  <si>
    <t>HA5780053</t>
  </si>
  <si>
    <t>2LZ</t>
  </si>
  <si>
    <t>65 adjusted in on 1/14/25 under a different LP#.</t>
  </si>
  <si>
    <t>HA5780086</t>
  </si>
  <si>
    <t>2ND</t>
  </si>
  <si>
    <t>19-126D</t>
  </si>
  <si>
    <t>Rec Error</t>
  </si>
  <si>
    <t>Manually received box. LP was put on wrong color box. The extra pieces of 2na were cycle counted in on 5/31.</t>
  </si>
  <si>
    <t>HA5780240</t>
  </si>
  <si>
    <t>2RA</t>
  </si>
  <si>
    <t>11-108A</t>
  </si>
  <si>
    <t>3IM</t>
  </si>
  <si>
    <t>32V</t>
  </si>
  <si>
    <t>WQ9</t>
  </si>
  <si>
    <t>39D</t>
  </si>
  <si>
    <t>HA5780243</t>
  </si>
  <si>
    <t>33-098U</t>
  </si>
  <si>
    <t>2KF</t>
  </si>
  <si>
    <t>2NR</t>
  </si>
  <si>
    <t>34-016C</t>
  </si>
  <si>
    <t>2OY</t>
  </si>
  <si>
    <t>17-082A</t>
  </si>
  <si>
    <t>2JU</t>
  </si>
  <si>
    <t>33-023W</t>
  </si>
  <si>
    <t>2OT</t>
  </si>
  <si>
    <t>25-076C</t>
  </si>
  <si>
    <t>2GP</t>
  </si>
  <si>
    <t>38F</t>
  </si>
  <si>
    <t>43L</t>
  </si>
  <si>
    <t>3GC</t>
  </si>
  <si>
    <t>32-063A</t>
  </si>
  <si>
    <t>16-049Y</t>
  </si>
  <si>
    <t>2MD</t>
  </si>
  <si>
    <t>26-108W</t>
  </si>
  <si>
    <t>31Y</t>
  </si>
  <si>
    <t>13-075Z</t>
  </si>
  <si>
    <t>33-049W</t>
  </si>
  <si>
    <t>HA5780244</t>
  </si>
  <si>
    <t>41W</t>
  </si>
  <si>
    <t>17-088G</t>
  </si>
  <si>
    <t>17-044D</t>
  </si>
  <si>
    <t>HA5780227</t>
  </si>
  <si>
    <t>23-124A</t>
  </si>
  <si>
    <t>12-140C</t>
  </si>
  <si>
    <t>HA5780228</t>
  </si>
  <si>
    <t>42K</t>
  </si>
  <si>
    <t>12-073W</t>
  </si>
  <si>
    <t>HA57780229</t>
  </si>
  <si>
    <t>3EA</t>
  </si>
  <si>
    <t>11-123B</t>
  </si>
  <si>
    <t>35G</t>
  </si>
  <si>
    <t>17-032B</t>
  </si>
  <si>
    <t>HA5780280</t>
  </si>
  <si>
    <t>2RR</t>
  </si>
  <si>
    <t>10-014Z</t>
  </si>
  <si>
    <t>10-013Z</t>
  </si>
  <si>
    <t>10-012Z</t>
  </si>
  <si>
    <t>10-011Z</t>
  </si>
  <si>
    <t>31P</t>
  </si>
  <si>
    <t>10-010Z</t>
  </si>
  <si>
    <t>10-003Z</t>
  </si>
  <si>
    <t>10-002Z</t>
  </si>
  <si>
    <t>10-001Z</t>
  </si>
  <si>
    <t>HA5780290</t>
  </si>
  <si>
    <t>44B</t>
  </si>
  <si>
    <t>18-072C</t>
  </si>
  <si>
    <t>HA5780291</t>
  </si>
  <si>
    <t>17-126Z</t>
  </si>
  <si>
    <t>HA5780292</t>
  </si>
  <si>
    <t>43B</t>
  </si>
  <si>
    <t>09-133W</t>
  </si>
  <si>
    <t>HA5780293</t>
  </si>
  <si>
    <t>07-091W</t>
  </si>
  <si>
    <t>W01</t>
  </si>
  <si>
    <t>23B</t>
  </si>
  <si>
    <t>HA5780294</t>
  </si>
  <si>
    <t>1XF</t>
  </si>
  <si>
    <t>29-099A</t>
  </si>
  <si>
    <t>HA5780295</t>
  </si>
  <si>
    <t>2CI</t>
  </si>
  <si>
    <t>HA5780296</t>
  </si>
  <si>
    <t>HA5780297</t>
  </si>
  <si>
    <t>HA5780289</t>
  </si>
  <si>
    <t>28-133A</t>
  </si>
  <si>
    <t>HA5780298</t>
  </si>
  <si>
    <t>33-081A</t>
  </si>
  <si>
    <t>HA5780299</t>
  </si>
  <si>
    <t>HA5780300</t>
  </si>
  <si>
    <t>11-016W</t>
  </si>
  <si>
    <t>HA5780311</t>
  </si>
  <si>
    <t>09-004C</t>
  </si>
  <si>
    <t>22-077Z</t>
  </si>
  <si>
    <t>HA5780318</t>
  </si>
  <si>
    <t>39S</t>
  </si>
  <si>
    <t>11-004A</t>
  </si>
  <si>
    <t>3EL</t>
  </si>
  <si>
    <t>11-003A</t>
  </si>
  <si>
    <t>HA5780322</t>
  </si>
  <si>
    <t>32T</t>
  </si>
  <si>
    <t>HA5780321</t>
  </si>
  <si>
    <t>3KE</t>
  </si>
  <si>
    <t>23-110Y</t>
  </si>
  <si>
    <t>09-049A</t>
  </si>
  <si>
    <t>HA5780323</t>
  </si>
  <si>
    <t>EV5</t>
  </si>
  <si>
    <t>11-018Z</t>
  </si>
  <si>
    <t>11-016Z</t>
  </si>
  <si>
    <t>3LM</t>
  </si>
  <si>
    <t>11-015Z</t>
  </si>
  <si>
    <t>2PK</t>
  </si>
  <si>
    <t>11-014Z</t>
  </si>
  <si>
    <t>UX9</t>
  </si>
  <si>
    <t>15-043D</t>
  </si>
  <si>
    <t>HA5780330</t>
  </si>
  <si>
    <t>34-040A</t>
  </si>
  <si>
    <t>34-082B</t>
  </si>
  <si>
    <t>38N</t>
  </si>
  <si>
    <t>17-068D</t>
  </si>
  <si>
    <t>1Y1</t>
  </si>
  <si>
    <t>3DH</t>
  </si>
  <si>
    <t>33-050Z</t>
  </si>
  <si>
    <t>49D</t>
  </si>
  <si>
    <t>17-123R</t>
  </si>
  <si>
    <t>35r</t>
  </si>
  <si>
    <t>37Z</t>
  </si>
  <si>
    <t>L40</t>
  </si>
  <si>
    <t>27-111Z</t>
  </si>
  <si>
    <t>HA5780331</t>
  </si>
  <si>
    <t>41S</t>
  </si>
  <si>
    <t>17-113R</t>
  </si>
  <si>
    <t>3CI</t>
  </si>
  <si>
    <t>26-093C</t>
  </si>
  <si>
    <t>42C</t>
  </si>
  <si>
    <t>30-119C</t>
  </si>
  <si>
    <t>14-001X</t>
  </si>
  <si>
    <t>33B</t>
  </si>
  <si>
    <t>19-066B</t>
  </si>
  <si>
    <t>13-007Z</t>
  </si>
  <si>
    <t>2KG</t>
  </si>
  <si>
    <t>17-063R</t>
  </si>
  <si>
    <t>2EQ</t>
  </si>
  <si>
    <t>21-075Z</t>
  </si>
  <si>
    <t>2KS</t>
  </si>
  <si>
    <t>23-092Y</t>
  </si>
  <si>
    <t>32G</t>
  </si>
  <si>
    <t>11-037C</t>
  </si>
  <si>
    <t>10-134X</t>
  </si>
  <si>
    <t>17-050S</t>
  </si>
  <si>
    <t>13-101W</t>
  </si>
  <si>
    <t>3EC</t>
  </si>
  <si>
    <t>26-059W</t>
  </si>
  <si>
    <t>33-106C</t>
  </si>
  <si>
    <t>2BA</t>
  </si>
  <si>
    <t>11-101W</t>
  </si>
  <si>
    <t>26-060W</t>
  </si>
  <si>
    <t>10-137Z</t>
  </si>
  <si>
    <t>24T</t>
  </si>
  <si>
    <t>33-133D</t>
  </si>
  <si>
    <t>10-052A</t>
  </si>
  <si>
    <t>16-011C</t>
  </si>
  <si>
    <t>3IQ</t>
  </si>
  <si>
    <t>26-078W</t>
  </si>
  <si>
    <t>14-044A</t>
  </si>
  <si>
    <t>29-068D</t>
  </si>
  <si>
    <t>15-127A</t>
  </si>
  <si>
    <t>16-119C</t>
  </si>
  <si>
    <t>2A2</t>
  </si>
  <si>
    <t>33-055U</t>
  </si>
  <si>
    <t>28-112W</t>
  </si>
  <si>
    <t>45I</t>
  </si>
  <si>
    <t>32-061C</t>
  </si>
  <si>
    <t>28-097A</t>
  </si>
  <si>
    <t>29-117D</t>
  </si>
  <si>
    <t>17-075X</t>
  </si>
  <si>
    <t>17-077X</t>
  </si>
  <si>
    <t>16-072B</t>
  </si>
  <si>
    <t>29-058A</t>
  </si>
  <si>
    <t>3IG</t>
  </si>
  <si>
    <t>14-056W</t>
  </si>
  <si>
    <t>2MO</t>
  </si>
  <si>
    <t>22-124B</t>
  </si>
  <si>
    <t>15-023Y</t>
  </si>
  <si>
    <t>39H</t>
  </si>
  <si>
    <t>29-117C</t>
  </si>
  <si>
    <t>13-103Y</t>
  </si>
  <si>
    <t>10-068C</t>
  </si>
  <si>
    <t>15-112W</t>
  </si>
  <si>
    <t>3GD</t>
  </si>
  <si>
    <t>33-016Y</t>
  </si>
  <si>
    <t>10-099D</t>
  </si>
  <si>
    <t>2KM</t>
  </si>
  <si>
    <t>24-128D</t>
  </si>
  <si>
    <t>32J</t>
  </si>
  <si>
    <t>26-068B</t>
  </si>
  <si>
    <t>29-092C</t>
  </si>
  <si>
    <t>2MB</t>
  </si>
  <si>
    <t>21-081W</t>
  </si>
  <si>
    <t>29-101D</t>
  </si>
  <si>
    <t>33-028Y</t>
  </si>
  <si>
    <t>22V</t>
  </si>
  <si>
    <t>29-107Y</t>
  </si>
  <si>
    <t>48O</t>
  </si>
  <si>
    <t>16-100X</t>
  </si>
  <si>
    <t>28-072Z</t>
  </si>
  <si>
    <t>15-003W</t>
  </si>
  <si>
    <t>33-050A</t>
  </si>
  <si>
    <t>HA5780332</t>
  </si>
  <si>
    <t>Q83</t>
  </si>
  <si>
    <t>17-053S</t>
  </si>
  <si>
    <t>10-110Z</t>
  </si>
  <si>
    <t>33-109U</t>
  </si>
  <si>
    <t>08-154Y</t>
  </si>
  <si>
    <t>24-102C</t>
  </si>
  <si>
    <t>26-116W</t>
  </si>
  <si>
    <t>1ZV</t>
  </si>
  <si>
    <t>11-036A</t>
  </si>
  <si>
    <t>17-091X</t>
  </si>
  <si>
    <t>16-078X</t>
  </si>
  <si>
    <t>1FO</t>
  </si>
  <si>
    <t>38D</t>
  </si>
  <si>
    <t>11-049X</t>
  </si>
  <si>
    <t>23G</t>
  </si>
  <si>
    <t>17-100Z</t>
  </si>
  <si>
    <t>22-120B</t>
  </si>
  <si>
    <t>2LH</t>
  </si>
  <si>
    <t>36-035B</t>
  </si>
  <si>
    <t>49V</t>
  </si>
  <si>
    <t>29-107C</t>
  </si>
  <si>
    <t>VD8</t>
  </si>
  <si>
    <t>11-027D</t>
  </si>
  <si>
    <t>21-118X</t>
  </si>
  <si>
    <t>33H</t>
  </si>
  <si>
    <t>24-060Y</t>
  </si>
  <si>
    <t>3HH</t>
  </si>
  <si>
    <t>17-085X</t>
  </si>
  <si>
    <t>3LV</t>
  </si>
  <si>
    <t>13-031W</t>
  </si>
  <si>
    <t>41I</t>
  </si>
  <si>
    <t>10-110B</t>
  </si>
  <si>
    <t>19-045W</t>
  </si>
  <si>
    <t>17-043B</t>
  </si>
  <si>
    <t>24-116B</t>
  </si>
  <si>
    <t>30-059C</t>
  </si>
  <si>
    <t>3MK</t>
  </si>
  <si>
    <t>18-100A</t>
  </si>
  <si>
    <t>16-042C</t>
  </si>
  <si>
    <t>3GB</t>
  </si>
  <si>
    <t>12-111W</t>
  </si>
  <si>
    <t>M23</t>
  </si>
  <si>
    <t>32-120Z</t>
  </si>
  <si>
    <t>2HL</t>
  </si>
  <si>
    <t>22-091B</t>
  </si>
  <si>
    <t>31-072Z</t>
  </si>
  <si>
    <t>17-056X</t>
  </si>
  <si>
    <t>31-116W</t>
  </si>
  <si>
    <t>34-042A</t>
  </si>
  <si>
    <t>2PM</t>
  </si>
  <si>
    <t>34-071D</t>
  </si>
  <si>
    <t>33N</t>
  </si>
  <si>
    <t>34-013D</t>
  </si>
  <si>
    <t>2RO</t>
  </si>
  <si>
    <t>22-053C</t>
  </si>
  <si>
    <t>2MY</t>
  </si>
  <si>
    <t>27-072Z</t>
  </si>
  <si>
    <t>22-095B</t>
  </si>
  <si>
    <t>46R</t>
  </si>
  <si>
    <t>12-089A</t>
  </si>
  <si>
    <t>08-047A</t>
  </si>
  <si>
    <t>18-099C</t>
  </si>
  <si>
    <t>1EY</t>
  </si>
  <si>
    <t>27-091D</t>
  </si>
  <si>
    <t>1R1</t>
  </si>
  <si>
    <t>30-058D</t>
  </si>
  <si>
    <t>33-077X</t>
  </si>
  <si>
    <t>HA780333</t>
  </si>
  <si>
    <t>30-112Z</t>
  </si>
  <si>
    <t>3DK</t>
  </si>
  <si>
    <t>11-021B</t>
  </si>
  <si>
    <t>35-004A</t>
  </si>
  <si>
    <t>27-110A</t>
  </si>
  <si>
    <t>15-030X</t>
  </si>
  <si>
    <t>14-062W</t>
  </si>
  <si>
    <t>14-009B</t>
  </si>
  <si>
    <t>13-024Y</t>
  </si>
  <si>
    <t>15-092W</t>
  </si>
  <si>
    <t>19-051B</t>
  </si>
  <si>
    <t>30-131B</t>
  </si>
  <si>
    <t>12-024X</t>
  </si>
  <si>
    <t>2KZ</t>
  </si>
  <si>
    <t>17-108W</t>
  </si>
  <si>
    <t>30-082B</t>
  </si>
  <si>
    <t>42A</t>
  </si>
  <si>
    <t>15-008Y</t>
  </si>
  <si>
    <t>2OD</t>
  </si>
  <si>
    <t>11-062C</t>
  </si>
  <si>
    <t>33-056C</t>
  </si>
  <si>
    <t>26-079W</t>
  </si>
  <si>
    <t>25-084W</t>
  </si>
  <si>
    <t>1K1</t>
  </si>
  <si>
    <t>25-043W</t>
  </si>
  <si>
    <t>2SR</t>
  </si>
  <si>
    <t>17-028A</t>
  </si>
  <si>
    <t>22-119C</t>
  </si>
  <si>
    <t>14-031B</t>
  </si>
  <si>
    <t>25-087X</t>
  </si>
  <si>
    <t>12-051B</t>
  </si>
  <si>
    <t>2XT</t>
  </si>
  <si>
    <t>1L1</t>
  </si>
  <si>
    <t>09-140A</t>
  </si>
  <si>
    <t>11-121B</t>
  </si>
  <si>
    <t>09-139C</t>
  </si>
  <si>
    <t>33-039Z</t>
  </si>
  <si>
    <t>30-128D</t>
  </si>
  <si>
    <t>33-066W</t>
  </si>
  <si>
    <t>33-054D</t>
  </si>
  <si>
    <t>1EP</t>
  </si>
  <si>
    <t>10-030B</t>
  </si>
  <si>
    <t>3IE</t>
  </si>
  <si>
    <t>25-130C</t>
  </si>
  <si>
    <t>33-038U</t>
  </si>
  <si>
    <t>SK6</t>
  </si>
  <si>
    <t>34-002F</t>
  </si>
  <si>
    <t>22-119Y</t>
  </si>
  <si>
    <t>29-131X</t>
  </si>
  <si>
    <t>46I</t>
  </si>
  <si>
    <t>17-093U</t>
  </si>
  <si>
    <t>2YF</t>
  </si>
  <si>
    <t>20-124C</t>
  </si>
  <si>
    <t>09-085D</t>
  </si>
  <si>
    <t>25-067B</t>
  </si>
  <si>
    <t>2KK</t>
  </si>
  <si>
    <t>28-045D</t>
  </si>
  <si>
    <t>1VH</t>
  </si>
  <si>
    <t>08-016B</t>
  </si>
  <si>
    <t>13-047Y</t>
  </si>
  <si>
    <t>27-116C</t>
  </si>
  <si>
    <t>38-042Y</t>
  </si>
  <si>
    <t>3LL</t>
  </si>
  <si>
    <t>24-132C</t>
  </si>
  <si>
    <t>2PC</t>
  </si>
  <si>
    <t>18-112B</t>
  </si>
  <si>
    <t>HA5780360</t>
  </si>
  <si>
    <t>08-154Z</t>
  </si>
  <si>
    <t>HA5780373</t>
  </si>
  <si>
    <t>36T</t>
  </si>
  <si>
    <t>08-007Z</t>
  </si>
  <si>
    <t>08-006A</t>
  </si>
  <si>
    <t>08-002A</t>
  </si>
  <si>
    <t>HA5780376</t>
  </si>
  <si>
    <t>3IL</t>
  </si>
  <si>
    <t>13-109X</t>
  </si>
  <si>
    <t>42L</t>
  </si>
  <si>
    <t>25-126X</t>
  </si>
  <si>
    <t>15-069C</t>
  </si>
  <si>
    <t>45W</t>
  </si>
  <si>
    <t>08-046B</t>
  </si>
  <si>
    <t>18-093Y</t>
  </si>
  <si>
    <t>32-119X</t>
  </si>
  <si>
    <t>18-094Z</t>
  </si>
  <si>
    <t>26-104W</t>
  </si>
  <si>
    <t>3EE</t>
  </si>
  <si>
    <t>33-062W</t>
  </si>
  <si>
    <t>21-114X</t>
  </si>
  <si>
    <t>23-047W</t>
  </si>
  <si>
    <t>16-044C</t>
  </si>
  <si>
    <t>HA5780377</t>
  </si>
  <si>
    <t>HA5780378</t>
  </si>
  <si>
    <t>A91</t>
  </si>
  <si>
    <t>AH1</t>
  </si>
  <si>
    <t>25-054C</t>
  </si>
  <si>
    <t>HA5780386</t>
  </si>
  <si>
    <t>09-007Z</t>
  </si>
  <si>
    <t>09-004A</t>
  </si>
  <si>
    <t>09-002A</t>
  </si>
  <si>
    <t>HA5780388</t>
  </si>
  <si>
    <t>HA5780394</t>
  </si>
  <si>
    <t>HA5780434</t>
  </si>
  <si>
    <t>11-024Z</t>
  </si>
  <si>
    <t>2MQ</t>
  </si>
  <si>
    <t>11-023Z</t>
  </si>
  <si>
    <t>2WY</t>
  </si>
  <si>
    <t>11-021Z</t>
  </si>
  <si>
    <t>11-020Z</t>
  </si>
  <si>
    <t>11-019Z</t>
  </si>
  <si>
    <t>HA5780473</t>
  </si>
  <si>
    <t>17-106W</t>
  </si>
  <si>
    <t>HA5780472</t>
  </si>
  <si>
    <t>33V</t>
  </si>
  <si>
    <t>13-077C</t>
  </si>
  <si>
    <t>HA5780471</t>
  </si>
  <si>
    <t>29-109Y</t>
  </si>
  <si>
    <t>HA5780521</t>
  </si>
  <si>
    <t>5IC</t>
  </si>
  <si>
    <t>00008246290094767660</t>
  </si>
  <si>
    <t>HA5780522</t>
  </si>
  <si>
    <t>HA5780524</t>
  </si>
  <si>
    <t>3SF</t>
  </si>
  <si>
    <t>2UY</t>
  </si>
  <si>
    <t>34-078F</t>
  </si>
  <si>
    <t>32-077A</t>
  </si>
  <si>
    <t>3HC</t>
  </si>
  <si>
    <t>1MY</t>
  </si>
  <si>
    <t>29-092A</t>
  </si>
  <si>
    <t>17-052A</t>
  </si>
  <si>
    <t>32-052D</t>
  </si>
  <si>
    <t>28-052C</t>
  </si>
  <si>
    <t>HA5780525</t>
  </si>
  <si>
    <t>2MP</t>
  </si>
  <si>
    <t>17-086H</t>
  </si>
  <si>
    <t>1CT</t>
  </si>
  <si>
    <t>16-025B</t>
  </si>
  <si>
    <t>2XU</t>
  </si>
  <si>
    <t>14-002B</t>
  </si>
  <si>
    <t>17-092H</t>
  </si>
  <si>
    <t>27-045C</t>
  </si>
  <si>
    <t>16-017Z</t>
  </si>
  <si>
    <t>26-101C</t>
  </si>
  <si>
    <t>2KH</t>
  </si>
  <si>
    <t>09-138A</t>
  </si>
  <si>
    <t>1HI</t>
  </si>
  <si>
    <t>3JQ</t>
  </si>
  <si>
    <t>28-118C</t>
  </si>
  <si>
    <t>27-051Y</t>
  </si>
  <si>
    <t>33-047C</t>
  </si>
  <si>
    <t>15-094C</t>
  </si>
  <si>
    <t>UD9</t>
  </si>
  <si>
    <t>34-026F</t>
  </si>
  <si>
    <t>27-108X</t>
  </si>
  <si>
    <t>09-033C</t>
  </si>
  <si>
    <t>19-046A</t>
  </si>
  <si>
    <t>3LR</t>
  </si>
  <si>
    <t>22-085D</t>
  </si>
  <si>
    <t>33T</t>
  </si>
  <si>
    <t>11-137X</t>
  </si>
  <si>
    <t>2KW</t>
  </si>
  <si>
    <t>24-100X</t>
  </si>
  <si>
    <t>18-107D</t>
  </si>
  <si>
    <t>2XQ</t>
  </si>
  <si>
    <t>15-033Y</t>
  </si>
  <si>
    <t>36X</t>
  </si>
  <si>
    <t>23-108C</t>
  </si>
  <si>
    <t>11-008B</t>
  </si>
  <si>
    <t>16-099X</t>
  </si>
  <si>
    <t>28-124Y</t>
  </si>
  <si>
    <t>10-052C</t>
  </si>
  <si>
    <t>08-098X</t>
  </si>
  <si>
    <t>HA5780648</t>
  </si>
  <si>
    <t>4SY</t>
  </si>
  <si>
    <t>11-013A</t>
  </si>
  <si>
    <t>HA5780651</t>
  </si>
  <si>
    <t>Box of 7 pieces was adjusted out of 70-097a on 6/12.</t>
  </si>
  <si>
    <t>HA5780652</t>
  </si>
  <si>
    <t>4AE</t>
  </si>
  <si>
    <t>HA5780653</t>
  </si>
  <si>
    <t>49O</t>
  </si>
  <si>
    <t>HA5780656</t>
  </si>
  <si>
    <t>HA5780657</t>
  </si>
  <si>
    <t>HA5780660</t>
  </si>
  <si>
    <t>HA5780661</t>
  </si>
  <si>
    <t>The adjustments made above as Damaged/Dirty were mistakenly added in instead of being adjusted out.</t>
  </si>
  <si>
    <t>HA5780662</t>
  </si>
  <si>
    <t>HA5780676</t>
  </si>
  <si>
    <t>1FQ</t>
  </si>
  <si>
    <t>3LH</t>
  </si>
  <si>
    <t>HA5780679</t>
  </si>
  <si>
    <t>HA5780680</t>
  </si>
  <si>
    <t>HA5780713</t>
  </si>
  <si>
    <t>62-100W</t>
  </si>
  <si>
    <t>Box was misplaced in overstock and counted out on 3/30/24. It was in 62-105E but was found in 62-100w.</t>
  </si>
  <si>
    <t>HA5780693</t>
  </si>
  <si>
    <t>17-004C</t>
  </si>
  <si>
    <t>HA5780694</t>
  </si>
  <si>
    <t>2NL</t>
  </si>
  <si>
    <t>19-060D</t>
  </si>
  <si>
    <t>09-010B</t>
  </si>
  <si>
    <t>HA5780750</t>
  </si>
  <si>
    <t>10-025Z</t>
  </si>
  <si>
    <t>HA5780751</t>
  </si>
  <si>
    <t>10-023Z</t>
  </si>
  <si>
    <t>HA5780752</t>
  </si>
  <si>
    <t>10-022Z</t>
  </si>
  <si>
    <t>HA5780753</t>
  </si>
  <si>
    <t>3LJ</t>
  </si>
  <si>
    <t>10-021Z</t>
  </si>
  <si>
    <t>HA5780754</t>
  </si>
  <si>
    <t>10-019Z</t>
  </si>
  <si>
    <t>HA5780755</t>
  </si>
  <si>
    <t>10-018Z</t>
  </si>
  <si>
    <t>HA5780756</t>
  </si>
  <si>
    <t>10-017Z</t>
  </si>
  <si>
    <t>HA5780757</t>
  </si>
  <si>
    <t>10-016Z</t>
  </si>
  <si>
    <t>HA5780758</t>
  </si>
  <si>
    <t>HA5780759</t>
  </si>
  <si>
    <t>HA5780760</t>
  </si>
  <si>
    <t>HA5780761</t>
  </si>
  <si>
    <t>HA5780762</t>
  </si>
  <si>
    <t>10-007Z</t>
  </si>
  <si>
    <t>HA5780801</t>
  </si>
  <si>
    <t>33-020V</t>
  </si>
  <si>
    <t>17-051Z</t>
  </si>
  <si>
    <t>35A</t>
  </si>
  <si>
    <t>14-010A</t>
  </si>
  <si>
    <t>HA5780802</t>
  </si>
  <si>
    <t>4LJ</t>
  </si>
  <si>
    <t>17-042C</t>
  </si>
  <si>
    <t>4MJ</t>
  </si>
  <si>
    <t>25-097C</t>
  </si>
  <si>
    <t>HA5780803</t>
  </si>
  <si>
    <t>11-112Z</t>
  </si>
  <si>
    <t>38V</t>
  </si>
  <si>
    <t>33-069Y</t>
  </si>
  <si>
    <t>17-057R</t>
  </si>
  <si>
    <t>09-132C</t>
  </si>
  <si>
    <t>33-124C</t>
  </si>
  <si>
    <t>2KO</t>
  </si>
  <si>
    <t>26-127W</t>
  </si>
  <si>
    <t>GG7</t>
  </si>
  <si>
    <t>19-092W</t>
  </si>
  <si>
    <t>31-060D</t>
  </si>
  <si>
    <t>09-136X</t>
  </si>
  <si>
    <t>21-106W</t>
  </si>
  <si>
    <t>23-052W</t>
  </si>
  <si>
    <t>46S</t>
  </si>
  <si>
    <t>20-078X</t>
  </si>
  <si>
    <t>2OU</t>
  </si>
  <si>
    <t>17-065C</t>
  </si>
  <si>
    <t>13-129C</t>
  </si>
  <si>
    <t>25-117X</t>
  </si>
  <si>
    <t>17-066G</t>
  </si>
  <si>
    <t>33-030X</t>
  </si>
  <si>
    <t>2OG</t>
  </si>
  <si>
    <t>17-096G</t>
  </si>
  <si>
    <t>22-073D</t>
  </si>
  <si>
    <t>15-013B</t>
  </si>
  <si>
    <t>16-125W</t>
  </si>
  <si>
    <t>20-117C</t>
  </si>
  <si>
    <t>33-115W</t>
  </si>
  <si>
    <t>10-075A</t>
  </si>
  <si>
    <t>30-050D</t>
  </si>
  <si>
    <t>HA5780799</t>
  </si>
  <si>
    <t>29-107X</t>
  </si>
  <si>
    <t>HA5780805</t>
  </si>
  <si>
    <t>1SD</t>
  </si>
  <si>
    <t>71-112A</t>
  </si>
  <si>
    <t>HA5780842</t>
  </si>
  <si>
    <t>11-013Z</t>
  </si>
  <si>
    <t>HA5780856</t>
  </si>
  <si>
    <t>MMA</t>
  </si>
  <si>
    <t>Donations</t>
  </si>
  <si>
    <t>Crayola PJ's Left from 2024 Project</t>
  </si>
  <si>
    <t>2RS</t>
  </si>
  <si>
    <t>2WJ</t>
  </si>
  <si>
    <t>HA5780876</t>
  </si>
  <si>
    <t>11-025Z</t>
  </si>
  <si>
    <t>WE0</t>
  </si>
  <si>
    <t>3GH</t>
  </si>
  <si>
    <t>HA5780878</t>
  </si>
  <si>
    <t>Missing pieces due to a miscount by the vendor.</t>
  </si>
  <si>
    <t>HA5780906</t>
  </si>
  <si>
    <t>3GG</t>
  </si>
  <si>
    <t>HA5780907</t>
  </si>
  <si>
    <t>17-020A</t>
  </si>
  <si>
    <t>HA5781100</t>
  </si>
  <si>
    <t>20-078B</t>
  </si>
  <si>
    <t>3GQ</t>
  </si>
  <si>
    <t>12-083Z</t>
  </si>
  <si>
    <t>20-104D</t>
  </si>
  <si>
    <t>28-133W</t>
  </si>
  <si>
    <t>33-083C</t>
  </si>
  <si>
    <t>1MZ</t>
  </si>
  <si>
    <t>29-097W</t>
  </si>
  <si>
    <t>33-082D</t>
  </si>
  <si>
    <t>HA5781101</t>
  </si>
  <si>
    <t>4AC</t>
  </si>
  <si>
    <t>17-083I</t>
  </si>
  <si>
    <t>16-045X</t>
  </si>
  <si>
    <t>08-152Z</t>
  </si>
  <si>
    <t>16-126Y</t>
  </si>
  <si>
    <t>12-037C</t>
  </si>
  <si>
    <t>17-068Y</t>
  </si>
  <si>
    <t>22-070C</t>
  </si>
  <si>
    <t>24-130Z</t>
  </si>
  <si>
    <t>HA5781232</t>
  </si>
  <si>
    <t>48F</t>
  </si>
  <si>
    <t>34-006C</t>
  </si>
  <si>
    <t>08-154C</t>
  </si>
  <si>
    <t>4AG</t>
  </si>
  <si>
    <t>33-107Z</t>
  </si>
  <si>
    <t>39n</t>
  </si>
  <si>
    <t>33-079Y</t>
  </si>
  <si>
    <t>33-038V</t>
  </si>
  <si>
    <t>43Z</t>
  </si>
  <si>
    <t>14-043Z</t>
  </si>
  <si>
    <t>2KU</t>
  </si>
  <si>
    <t>39I</t>
  </si>
  <si>
    <t>17-055A</t>
  </si>
  <si>
    <t>33-073W</t>
  </si>
  <si>
    <t>17-051A</t>
  </si>
  <si>
    <t>17-048A</t>
  </si>
  <si>
    <t>43K</t>
  </si>
  <si>
    <t>33-064Z</t>
  </si>
  <si>
    <t>17-042A</t>
  </si>
  <si>
    <t>2LJ</t>
  </si>
  <si>
    <t>19-101C</t>
  </si>
  <si>
    <t>HA5781233</t>
  </si>
  <si>
    <t>26-126C</t>
  </si>
  <si>
    <t>3BW</t>
  </si>
  <si>
    <t>34-008A</t>
  </si>
  <si>
    <t>33-065V</t>
  </si>
  <si>
    <t>33-050U</t>
  </si>
  <si>
    <t>2SW</t>
  </si>
  <si>
    <t>31-050C</t>
  </si>
  <si>
    <t>3DS</t>
  </si>
  <si>
    <t>24-052W</t>
  </si>
  <si>
    <t>39O</t>
  </si>
  <si>
    <t>22-090X</t>
  </si>
  <si>
    <t>33-038X</t>
  </si>
  <si>
    <t>19-131X</t>
  </si>
  <si>
    <t>3HD</t>
  </si>
  <si>
    <t>28-118B</t>
  </si>
  <si>
    <t>3K3</t>
  </si>
  <si>
    <t>09-094C</t>
  </si>
  <si>
    <t>19-073D</t>
  </si>
  <si>
    <t>36-030B</t>
  </si>
  <si>
    <t>11-138C</t>
  </si>
  <si>
    <t>20-130C</t>
  </si>
  <si>
    <t>14-062Y</t>
  </si>
  <si>
    <t>13-073C</t>
  </si>
  <si>
    <t>16-050Y</t>
  </si>
  <si>
    <t>2JP</t>
  </si>
  <si>
    <t>2MC</t>
  </si>
  <si>
    <t>34-007C</t>
  </si>
  <si>
    <t>10-100B</t>
  </si>
  <si>
    <t>25-105D</t>
  </si>
  <si>
    <t>16-012W</t>
  </si>
  <si>
    <t>11-086Y</t>
  </si>
  <si>
    <t>17-119H</t>
  </si>
  <si>
    <t>16-024C</t>
  </si>
  <si>
    <t>HA5781234</t>
  </si>
  <si>
    <t>VH9</t>
  </si>
  <si>
    <t>14-060X</t>
  </si>
  <si>
    <t>HA5781294</t>
  </si>
  <si>
    <t>2US</t>
  </si>
  <si>
    <t>14-023D</t>
  </si>
  <si>
    <t>HA5781340</t>
  </si>
  <si>
    <t>13-080C</t>
  </si>
  <si>
    <t>11-136B</t>
  </si>
  <si>
    <t>HA5781339</t>
  </si>
  <si>
    <t>28-057Y</t>
  </si>
  <si>
    <t>HA5781371</t>
  </si>
  <si>
    <t>On 6/4, 24 pairs of size 100 were adjusted in. I believe these 18 were size 100s found in a box of size 110s.</t>
  </si>
  <si>
    <t>HA5781377</t>
  </si>
  <si>
    <t>We have had several boxes with large shortages of this item in the past several months.</t>
  </si>
  <si>
    <t>HA5781386</t>
  </si>
  <si>
    <t>44D</t>
  </si>
  <si>
    <t>09-012Z</t>
  </si>
  <si>
    <t>09-011Z</t>
  </si>
  <si>
    <t>09-011A</t>
  </si>
  <si>
    <t>09-010Z</t>
  </si>
  <si>
    <t>3GS</t>
  </si>
  <si>
    <t>09-010A</t>
  </si>
  <si>
    <t>09-009Z</t>
  </si>
  <si>
    <t>09-008Z</t>
  </si>
  <si>
    <t>09-009A</t>
  </si>
  <si>
    <t>09-007A</t>
  </si>
  <si>
    <t>09-005Z</t>
  </si>
  <si>
    <t>09-005A</t>
  </si>
  <si>
    <t>09-003A</t>
  </si>
  <si>
    <t>09-002Z</t>
  </si>
  <si>
    <t>09-001A</t>
  </si>
  <si>
    <t>HA5781442</t>
  </si>
  <si>
    <t>Missing since February</t>
  </si>
  <si>
    <t>1DA</t>
  </si>
  <si>
    <t>32K</t>
  </si>
  <si>
    <t>HA5781463</t>
  </si>
  <si>
    <t>09-027Z</t>
  </si>
  <si>
    <t>09-027A</t>
  </si>
  <si>
    <t>35K</t>
  </si>
  <si>
    <t>09-026Z</t>
  </si>
  <si>
    <t>09-025Z</t>
  </si>
  <si>
    <t>09-025A</t>
  </si>
  <si>
    <t>09-024A</t>
  </si>
  <si>
    <t>09-023A</t>
  </si>
  <si>
    <t>09-022A</t>
  </si>
  <si>
    <t>09-021A</t>
  </si>
  <si>
    <t>HA5781471</t>
  </si>
  <si>
    <t>90-118T</t>
  </si>
  <si>
    <t>Most of this sku was adjusted out in March after being moved to QualityLP. I belive these boxes were pulled but not adjusted out at that time.</t>
  </si>
  <si>
    <t>13-032B</t>
  </si>
  <si>
    <t>HA5781481</t>
  </si>
  <si>
    <t>1CR</t>
  </si>
  <si>
    <t>2GC</t>
  </si>
  <si>
    <t>44G</t>
  </si>
  <si>
    <t>35V</t>
  </si>
  <si>
    <t>2OO</t>
  </si>
  <si>
    <t>HA5781707</t>
  </si>
  <si>
    <t>11-086X</t>
  </si>
  <si>
    <t>08-034B</t>
  </si>
  <si>
    <t>HA5781708</t>
  </si>
  <si>
    <t>3EM</t>
  </si>
  <si>
    <t>10-082B</t>
  </si>
  <si>
    <t>13-071Z</t>
  </si>
  <si>
    <t>09-097A</t>
  </si>
  <si>
    <t>11-097C</t>
  </si>
  <si>
    <t>46U</t>
  </si>
  <si>
    <t>08-126C</t>
  </si>
  <si>
    <t>HA5781706</t>
  </si>
  <si>
    <t>37-008Y</t>
  </si>
  <si>
    <t>3GF</t>
  </si>
  <si>
    <t>29-108C</t>
  </si>
  <si>
    <t>HA5781771</t>
  </si>
  <si>
    <t>10-025A</t>
  </si>
  <si>
    <t>10-024A</t>
  </si>
  <si>
    <t>10-023A</t>
  </si>
  <si>
    <t>3EX</t>
  </si>
  <si>
    <t>10-022A</t>
  </si>
  <si>
    <t>10-021A</t>
  </si>
  <si>
    <t>10-019A</t>
  </si>
  <si>
    <t>10-018A</t>
  </si>
  <si>
    <t>1WL</t>
  </si>
  <si>
    <t>10-017A</t>
  </si>
  <si>
    <t>10-016A</t>
  </si>
  <si>
    <t>10-015A</t>
  </si>
  <si>
    <t>10-013A</t>
  </si>
  <si>
    <t>10-011A</t>
  </si>
  <si>
    <t>11-026Z</t>
  </si>
  <si>
    <t>10-010A</t>
  </si>
  <si>
    <t>10-009A</t>
  </si>
  <si>
    <t>10-027A</t>
  </si>
  <si>
    <t>10-008A</t>
  </si>
  <si>
    <t>HA5781772</t>
  </si>
  <si>
    <t>10-053A</t>
  </si>
  <si>
    <t>10-048A</t>
  </si>
  <si>
    <t>10-047A</t>
  </si>
  <si>
    <t>10-046A</t>
  </si>
  <si>
    <t>10-045A</t>
  </si>
  <si>
    <t>20T</t>
  </si>
  <si>
    <t>10-043A</t>
  </si>
  <si>
    <t>10-006A</t>
  </si>
  <si>
    <t>10-003A</t>
  </si>
  <si>
    <t>10-042A</t>
  </si>
  <si>
    <t>10-041A</t>
  </si>
  <si>
    <t>10-040A</t>
  </si>
  <si>
    <t>2ME</t>
  </si>
  <si>
    <t>10-039A</t>
  </si>
  <si>
    <t>10-038A</t>
  </si>
  <si>
    <t>10-037A</t>
  </si>
  <si>
    <t>10-036A</t>
  </si>
  <si>
    <t>10-035A</t>
  </si>
  <si>
    <t>10-034A</t>
  </si>
  <si>
    <t>10-033A</t>
  </si>
  <si>
    <t>10-032A</t>
  </si>
  <si>
    <t>10-031A</t>
  </si>
  <si>
    <t>10-030A</t>
  </si>
  <si>
    <t>HA5781775</t>
  </si>
  <si>
    <t>30-045D</t>
  </si>
  <si>
    <t>31-123B</t>
  </si>
  <si>
    <t>HA5781819</t>
  </si>
  <si>
    <t>19-111B</t>
  </si>
  <si>
    <t>28-067A</t>
  </si>
  <si>
    <t>HA5781820</t>
  </si>
  <si>
    <t>45S</t>
  </si>
  <si>
    <t>15-002Z</t>
  </si>
  <si>
    <t>20-093C</t>
  </si>
  <si>
    <t>HA5781909</t>
  </si>
  <si>
    <t>11-086A</t>
  </si>
  <si>
    <t>11-084A</t>
  </si>
  <si>
    <t>11-083A</t>
  </si>
  <si>
    <t>11-081A</t>
  </si>
  <si>
    <t>11-080A</t>
  </si>
  <si>
    <t>11-079A</t>
  </si>
  <si>
    <t>11-078A</t>
  </si>
  <si>
    <t>3LE</t>
  </si>
  <si>
    <t>11-077A</t>
  </si>
  <si>
    <t>11-076A</t>
  </si>
  <si>
    <t>3KD</t>
  </si>
  <si>
    <t>11-075A</t>
  </si>
  <si>
    <t>11-074A</t>
  </si>
  <si>
    <t>11-073A</t>
  </si>
  <si>
    <t>11-072A</t>
  </si>
  <si>
    <t>11-071A</t>
  </si>
  <si>
    <t>11-070A</t>
  </si>
  <si>
    <t>20Y</t>
  </si>
  <si>
    <t>11-069A</t>
  </si>
  <si>
    <t>11-068A</t>
  </si>
  <si>
    <t>3FR</t>
  </si>
  <si>
    <t>11-067A</t>
  </si>
  <si>
    <t>11-065A</t>
  </si>
  <si>
    <t>11-064A</t>
  </si>
  <si>
    <t>11-063A</t>
  </si>
  <si>
    <t>1XW</t>
  </si>
  <si>
    <t>11-062A</t>
  </si>
  <si>
    <t>2NN</t>
  </si>
  <si>
    <t>11-061A</t>
  </si>
  <si>
    <t>11-060A</t>
  </si>
  <si>
    <t>11-059A</t>
  </si>
  <si>
    <t>11-058A</t>
  </si>
  <si>
    <t>11-057A</t>
  </si>
  <si>
    <t>11-056A</t>
  </si>
  <si>
    <t>3HO</t>
  </si>
  <si>
    <t>11-055A</t>
  </si>
  <si>
    <t>11-054A</t>
  </si>
  <si>
    <t>11-053A</t>
  </si>
  <si>
    <t>11-052A</t>
  </si>
  <si>
    <t>11-051A</t>
  </si>
  <si>
    <t>11-050A</t>
  </si>
  <si>
    <t>11-049A</t>
  </si>
  <si>
    <t>11-048A</t>
  </si>
  <si>
    <t>HA5781914</t>
  </si>
  <si>
    <t>16-004C</t>
  </si>
  <si>
    <t>25-081C</t>
  </si>
  <si>
    <t>HA5781945</t>
  </si>
  <si>
    <t>33O</t>
  </si>
  <si>
    <t>13-093Z</t>
  </si>
  <si>
    <t>13-092Z</t>
  </si>
  <si>
    <t>13-091Z</t>
  </si>
  <si>
    <t>13-090Z</t>
  </si>
  <si>
    <t>13-089Z</t>
  </si>
  <si>
    <t>13-088Z</t>
  </si>
  <si>
    <t>13-087Z</t>
  </si>
  <si>
    <t>13-086Z</t>
  </si>
  <si>
    <t>13-085Z</t>
  </si>
  <si>
    <t>WB3</t>
  </si>
  <si>
    <t>13-083A</t>
  </si>
  <si>
    <t>3DN</t>
  </si>
  <si>
    <t>13-082A</t>
  </si>
  <si>
    <t>13-081A</t>
  </si>
  <si>
    <t>1D1</t>
  </si>
  <si>
    <t>13-080A</t>
  </si>
  <si>
    <t>2DY</t>
  </si>
  <si>
    <t>13-079A</t>
  </si>
  <si>
    <t>13-076A</t>
  </si>
  <si>
    <t>13-075A</t>
  </si>
  <si>
    <t>38B</t>
  </si>
  <si>
    <t>13-074A</t>
  </si>
  <si>
    <t>13-073A</t>
  </si>
  <si>
    <t>13-072A</t>
  </si>
  <si>
    <t>13-066A</t>
  </si>
  <si>
    <t>13-065A</t>
  </si>
  <si>
    <t>13-064A</t>
  </si>
  <si>
    <t>13-063A</t>
  </si>
  <si>
    <t>13-062A</t>
  </si>
  <si>
    <t>13-061A</t>
  </si>
  <si>
    <t>13-060A</t>
  </si>
  <si>
    <t>13-059A</t>
  </si>
  <si>
    <t>35-030B</t>
  </si>
  <si>
    <t>21P</t>
  </si>
  <si>
    <t>09-062W</t>
  </si>
  <si>
    <t>HA5781961</t>
  </si>
  <si>
    <t>MMV not found</t>
  </si>
  <si>
    <t>Return piece could not be located for put away.</t>
  </si>
  <si>
    <t>3ho</t>
  </si>
  <si>
    <t>37B</t>
  </si>
  <si>
    <t>HA5781976</t>
  </si>
  <si>
    <t>This style in all colors has had numerous boxe with incorrect counts.</t>
  </si>
  <si>
    <t>HA5782000</t>
  </si>
  <si>
    <t>E66</t>
  </si>
  <si>
    <t>Washed</t>
  </si>
  <si>
    <t xml:space="preserve">For some reason, 129 of these were adjusted into Washed on 6/22/25. </t>
  </si>
  <si>
    <t>HA5782016</t>
  </si>
  <si>
    <t>16-018C</t>
  </si>
  <si>
    <t>25-117B</t>
  </si>
  <si>
    <t>HA5782018</t>
  </si>
  <si>
    <t>15-021A</t>
  </si>
  <si>
    <t>Count in original box was incorrect.</t>
  </si>
  <si>
    <t>12-103Y</t>
  </si>
  <si>
    <t>HA5782223</t>
  </si>
  <si>
    <t>HA5782283</t>
  </si>
  <si>
    <t>3KK</t>
  </si>
  <si>
    <t>09-024Z</t>
  </si>
  <si>
    <t>09-018Z</t>
  </si>
  <si>
    <t>09-016A</t>
  </si>
  <si>
    <t>09-015Z</t>
  </si>
  <si>
    <t>45B</t>
  </si>
  <si>
    <t>4LU</t>
  </si>
  <si>
    <t>09-012A</t>
  </si>
  <si>
    <t>09-004Z</t>
  </si>
  <si>
    <t>2VR</t>
  </si>
  <si>
    <t>HA5782285</t>
  </si>
  <si>
    <t>I've looked every logical place and haven't found this box</t>
  </si>
  <si>
    <t>2CF</t>
  </si>
  <si>
    <t>HA5782287</t>
  </si>
  <si>
    <t>119 pc were adjusted in on 5/21/25.</t>
  </si>
  <si>
    <t>HA5782289</t>
  </si>
  <si>
    <t>HA5782290</t>
  </si>
  <si>
    <t>HA5782376</t>
  </si>
  <si>
    <t>2UW</t>
  </si>
  <si>
    <t>10-002A</t>
  </si>
  <si>
    <t>XXS</t>
  </si>
  <si>
    <t>10-024Z</t>
  </si>
  <si>
    <t>10-009Z</t>
  </si>
  <si>
    <t>10-008Z</t>
  </si>
  <si>
    <t>HA5782386</t>
  </si>
  <si>
    <t>09-032A</t>
  </si>
  <si>
    <t>3DO</t>
  </si>
  <si>
    <t>09-030Z</t>
  </si>
  <si>
    <t>09-030A</t>
  </si>
  <si>
    <t>09-020Z</t>
  </si>
  <si>
    <t>49K</t>
  </si>
  <si>
    <t>09-020A</t>
  </si>
  <si>
    <t>HA5782389</t>
  </si>
  <si>
    <t>This style has had numerous adjustments out in all colors and sizes this season which leads me to believe that many of the boxes had incorrect totals on the LPs.</t>
  </si>
  <si>
    <t>HA5782399</t>
  </si>
  <si>
    <t>VH3</t>
  </si>
  <si>
    <t>97-062B</t>
  </si>
  <si>
    <t>incorrect total on LP</t>
  </si>
  <si>
    <t>97-072B</t>
  </si>
  <si>
    <t>Incorrect total on LP</t>
  </si>
  <si>
    <t>HA5782428</t>
  </si>
  <si>
    <t>3HX</t>
  </si>
  <si>
    <t>27-114Z</t>
  </si>
  <si>
    <t>17-078Z</t>
  </si>
  <si>
    <t>2M2</t>
  </si>
  <si>
    <t>XT2</t>
  </si>
  <si>
    <t>41X</t>
  </si>
  <si>
    <t>17-053Z</t>
  </si>
  <si>
    <t>3DM</t>
  </si>
  <si>
    <t>2ET</t>
  </si>
  <si>
    <t>29-109A</t>
  </si>
  <si>
    <t>3FE</t>
  </si>
  <si>
    <t>1DE</t>
  </si>
  <si>
    <t>27-049X</t>
  </si>
  <si>
    <t>2LD</t>
  </si>
  <si>
    <t>3NN</t>
  </si>
  <si>
    <t>SX6</t>
  </si>
  <si>
    <t>17-057A</t>
  </si>
  <si>
    <t>17-047A</t>
  </si>
  <si>
    <t>2NF</t>
  </si>
  <si>
    <t>44A</t>
  </si>
  <si>
    <t>17-029A</t>
  </si>
  <si>
    <t>19-128D</t>
  </si>
  <si>
    <t>HA5782470</t>
  </si>
  <si>
    <t>HA5782473</t>
  </si>
  <si>
    <t>sr4</t>
  </si>
  <si>
    <t>08-017D</t>
  </si>
  <si>
    <t>3FN</t>
  </si>
  <si>
    <t>11-038C</t>
  </si>
  <si>
    <t>11-052Y</t>
  </si>
  <si>
    <t>12-055B</t>
  </si>
  <si>
    <t>13-002A</t>
  </si>
  <si>
    <t>14-012W</t>
  </si>
  <si>
    <t>14-058W</t>
  </si>
  <si>
    <t>2VH</t>
  </si>
  <si>
    <t>14-101Y</t>
  </si>
  <si>
    <t>15-037Z</t>
  </si>
  <si>
    <t>15-045Z</t>
  </si>
  <si>
    <t>15-059X</t>
  </si>
  <si>
    <t>16-069X</t>
  </si>
  <si>
    <t>16-106B</t>
  </si>
  <si>
    <t>2JH</t>
  </si>
  <si>
    <t>17-101Z</t>
  </si>
  <si>
    <t>17-117Z</t>
  </si>
  <si>
    <t>3el</t>
  </si>
  <si>
    <t>xs</t>
  </si>
  <si>
    <t>20-087B</t>
  </si>
  <si>
    <t>39X</t>
  </si>
  <si>
    <t>21-123C</t>
  </si>
  <si>
    <t>3ML</t>
  </si>
  <si>
    <t>22-091Y</t>
  </si>
  <si>
    <t>24-101B</t>
  </si>
  <si>
    <t>28-092C</t>
  </si>
  <si>
    <t>29-094D</t>
  </si>
  <si>
    <t>33-017Z</t>
  </si>
  <si>
    <t>33-027V</t>
  </si>
  <si>
    <t>33-053U</t>
  </si>
  <si>
    <t>33-054U</t>
  </si>
  <si>
    <t>34-007E</t>
  </si>
  <si>
    <t>35-024B</t>
  </si>
  <si>
    <t>HA5782402</t>
  </si>
  <si>
    <t>29-126W</t>
  </si>
  <si>
    <t>29-120Y</t>
  </si>
  <si>
    <t>29-132X</t>
  </si>
  <si>
    <t>HA5782403</t>
  </si>
  <si>
    <t>25-076Y</t>
  </si>
  <si>
    <t>4A4</t>
  </si>
  <si>
    <t>17-117C</t>
  </si>
  <si>
    <t>4PQ</t>
  </si>
  <si>
    <t>32-096D</t>
  </si>
  <si>
    <t>08-096Y</t>
  </si>
  <si>
    <t>HA5782404</t>
  </si>
  <si>
    <t>24-077W</t>
  </si>
  <si>
    <t>HA5782405</t>
  </si>
  <si>
    <t>2JR</t>
  </si>
  <si>
    <t>25-115Z</t>
  </si>
  <si>
    <t>3SH</t>
  </si>
  <si>
    <t>28-077W</t>
  </si>
  <si>
    <t>3KN</t>
  </si>
  <si>
    <t>32-131D</t>
  </si>
  <si>
    <t>21-126Y</t>
  </si>
  <si>
    <t>HA5782518</t>
  </si>
  <si>
    <t>3EQ</t>
  </si>
  <si>
    <t>10-068B</t>
  </si>
  <si>
    <t>3IF</t>
  </si>
  <si>
    <t>36-001B</t>
  </si>
  <si>
    <t>27-066A</t>
  </si>
  <si>
    <t>2GA</t>
  </si>
  <si>
    <t>18-097Z</t>
  </si>
  <si>
    <t>18-097A</t>
  </si>
  <si>
    <t>UZ1</t>
  </si>
  <si>
    <t>29-059X</t>
  </si>
  <si>
    <t>18-095Z</t>
  </si>
  <si>
    <t>33-075C</t>
  </si>
  <si>
    <t>33-019W</t>
  </si>
  <si>
    <t>24-045D</t>
  </si>
  <si>
    <t>11-003X</t>
  </si>
  <si>
    <t>1GS</t>
  </si>
  <si>
    <t>28-055A</t>
  </si>
  <si>
    <t>3HZ</t>
  </si>
  <si>
    <t>33-095B</t>
  </si>
  <si>
    <t>33-007Z</t>
  </si>
  <si>
    <t>18-093A</t>
  </si>
  <si>
    <t>11-059C</t>
  </si>
  <si>
    <t>33-046X</t>
  </si>
  <si>
    <t>28-055Z</t>
  </si>
  <si>
    <t>12-049Z</t>
  </si>
  <si>
    <t>29-083W</t>
  </si>
  <si>
    <t>18-090A</t>
  </si>
  <si>
    <t>11-132W</t>
  </si>
  <si>
    <t>18-081X</t>
  </si>
  <si>
    <t>18-084Z</t>
  </si>
  <si>
    <t>18-084A</t>
  </si>
  <si>
    <t>31-068W</t>
  </si>
  <si>
    <t>29-085D</t>
  </si>
  <si>
    <t>1PH</t>
  </si>
  <si>
    <t>18-079A</t>
  </si>
  <si>
    <t>43R</t>
  </si>
  <si>
    <t>11-090D</t>
  </si>
  <si>
    <t>26-065Y</t>
  </si>
  <si>
    <t>18-078Z</t>
  </si>
  <si>
    <t>28-057A</t>
  </si>
  <si>
    <t>18-088W</t>
  </si>
  <si>
    <t>4AM</t>
  </si>
  <si>
    <t>49Q</t>
  </si>
  <si>
    <t>21-073A</t>
  </si>
  <si>
    <t>21-100Y</t>
  </si>
  <si>
    <t>11-109C</t>
  </si>
  <si>
    <t>17-090U</t>
  </si>
  <si>
    <t>10-051W</t>
  </si>
  <si>
    <t>33-099D</t>
  </si>
  <si>
    <t>18-053A</t>
  </si>
  <si>
    <t>19-065C</t>
  </si>
  <si>
    <t>12-126C</t>
  </si>
  <si>
    <t>2KV</t>
  </si>
  <si>
    <t>16-126Z</t>
  </si>
  <si>
    <t>29-115D</t>
  </si>
  <si>
    <t>HA5782520</t>
  </si>
  <si>
    <t>09-073Y</t>
  </si>
  <si>
    <t>09-121B</t>
  </si>
  <si>
    <t>HA5782517</t>
  </si>
  <si>
    <t>09-066D</t>
  </si>
  <si>
    <t>HA5782554</t>
  </si>
  <si>
    <t>10-063A</t>
  </si>
  <si>
    <t>10-084Z</t>
  </si>
  <si>
    <t>10-083Z</t>
  </si>
  <si>
    <t>10-082Z</t>
  </si>
  <si>
    <t>10-081Z</t>
  </si>
  <si>
    <t>3LY</t>
  </si>
  <si>
    <t>10-071Z</t>
  </si>
  <si>
    <t>10-070Z</t>
  </si>
  <si>
    <t>10-069Z</t>
  </si>
  <si>
    <t>10-068Z</t>
  </si>
  <si>
    <t>10-067Z</t>
  </si>
  <si>
    <t>10-066Z</t>
  </si>
  <si>
    <t>10-065Z</t>
  </si>
  <si>
    <t>10-064Z</t>
  </si>
  <si>
    <t>10-063Z</t>
  </si>
  <si>
    <t>10-062Z</t>
  </si>
  <si>
    <t>10-061Z</t>
  </si>
  <si>
    <t>10-060Z</t>
  </si>
  <si>
    <t>10-055Z</t>
  </si>
  <si>
    <t>10-054Z</t>
  </si>
  <si>
    <t>10-048Z</t>
  </si>
  <si>
    <t>10-047Z</t>
  </si>
  <si>
    <t>10-046Z</t>
  </si>
  <si>
    <t>10-045Z</t>
  </si>
  <si>
    <t>2VS</t>
  </si>
  <si>
    <t>10-044Z</t>
  </si>
  <si>
    <t>HA5782637</t>
  </si>
  <si>
    <t>10-042Z</t>
  </si>
  <si>
    <t>10-041Z</t>
  </si>
  <si>
    <t>10-040Z</t>
  </si>
  <si>
    <t>3GW</t>
  </si>
  <si>
    <t>10-039Z</t>
  </si>
  <si>
    <t>10-038Z</t>
  </si>
  <si>
    <t>10-036Z</t>
  </si>
  <si>
    <t>10-034Z</t>
  </si>
  <si>
    <t>10-033Z</t>
  </si>
  <si>
    <t>10-031Z</t>
  </si>
  <si>
    <t>10-029Z</t>
  </si>
  <si>
    <t>10-028Z</t>
  </si>
  <si>
    <t>10-027Z</t>
  </si>
  <si>
    <t>JB3</t>
  </si>
  <si>
    <t>10-026Z</t>
  </si>
  <si>
    <t>2LA</t>
  </si>
  <si>
    <t>HA5782646</t>
  </si>
  <si>
    <t>11-089W</t>
  </si>
  <si>
    <t>15-028X</t>
  </si>
  <si>
    <t>HA5782694</t>
  </si>
  <si>
    <t>HA5782696</t>
  </si>
  <si>
    <t>18-132Z</t>
  </si>
  <si>
    <t>41B</t>
  </si>
  <si>
    <t>17-108I</t>
  </si>
  <si>
    <t>12-064A</t>
  </si>
  <si>
    <t>18-115A</t>
  </si>
  <si>
    <t>18-114A</t>
  </si>
  <si>
    <t>18-113Z</t>
  </si>
  <si>
    <t>3MQ</t>
  </si>
  <si>
    <t>18-111A</t>
  </si>
  <si>
    <t>S74</t>
  </si>
  <si>
    <t>18-110A</t>
  </si>
  <si>
    <t>18-108Z</t>
  </si>
  <si>
    <t>18-108A</t>
  </si>
  <si>
    <t>18-107A</t>
  </si>
  <si>
    <t>18-105A</t>
  </si>
  <si>
    <t>HA5782699</t>
  </si>
  <si>
    <t>3EB</t>
  </si>
  <si>
    <t>19-085D</t>
  </si>
  <si>
    <t>19-088A</t>
  </si>
  <si>
    <t>3LX</t>
  </si>
  <si>
    <t>19-086Z</t>
  </si>
  <si>
    <t>A21</t>
  </si>
  <si>
    <t>19-080A</t>
  </si>
  <si>
    <t>34-024D</t>
  </si>
  <si>
    <t>19-079A</t>
  </si>
  <si>
    <t>33-044W</t>
  </si>
  <si>
    <t>19-078A</t>
  </si>
  <si>
    <t>34-070F</t>
  </si>
  <si>
    <t>19-077Z</t>
  </si>
  <si>
    <t>34-025C</t>
  </si>
  <si>
    <t>33-101W</t>
  </si>
  <si>
    <t>34-034C</t>
  </si>
  <si>
    <t>22-127A</t>
  </si>
  <si>
    <t>19-076Z</t>
  </si>
  <si>
    <t>34-016E</t>
  </si>
  <si>
    <t>12-063A</t>
  </si>
  <si>
    <t>33-004V</t>
  </si>
  <si>
    <t>19-072Z</t>
  </si>
  <si>
    <t>19-070Z</t>
  </si>
  <si>
    <t>16-029B</t>
  </si>
  <si>
    <t>19-070A</t>
  </si>
  <si>
    <t>19-069A</t>
  </si>
  <si>
    <t>2P2</t>
  </si>
  <si>
    <t>19-067Z</t>
  </si>
  <si>
    <t>25-053C</t>
  </si>
  <si>
    <t>34-023F</t>
  </si>
  <si>
    <t>10-049X</t>
  </si>
  <si>
    <t>19-066Z</t>
  </si>
  <si>
    <t>19-060A</t>
  </si>
  <si>
    <t>19-057A</t>
  </si>
  <si>
    <t>19-052A</t>
  </si>
  <si>
    <t>HA5782750</t>
  </si>
  <si>
    <t>22-089W</t>
  </si>
  <si>
    <t>23-120W</t>
  </si>
  <si>
    <t>2KQ</t>
  </si>
  <si>
    <t>14-047X</t>
  </si>
  <si>
    <t>3IP</t>
  </si>
  <si>
    <t>15-052D</t>
  </si>
  <si>
    <t>46P</t>
  </si>
  <si>
    <t>19-098Z</t>
  </si>
  <si>
    <t>23-070W</t>
  </si>
  <si>
    <t>21-127C</t>
  </si>
  <si>
    <t>12-111X</t>
  </si>
  <si>
    <t>19-098A</t>
  </si>
  <si>
    <t>19-097Z</t>
  </si>
  <si>
    <t>19-096A</t>
  </si>
  <si>
    <t>33-027X</t>
  </si>
  <si>
    <t>2ZU</t>
  </si>
  <si>
    <t>24-077X</t>
  </si>
  <si>
    <t>19-095Z</t>
  </si>
  <si>
    <t>19-094A</t>
  </si>
  <si>
    <t>10-097B</t>
  </si>
  <si>
    <t>09-085Y</t>
  </si>
  <si>
    <t>19-093Z</t>
  </si>
  <si>
    <t>13-069X</t>
  </si>
  <si>
    <t>19-092A</t>
  </si>
  <si>
    <t>19-091A</t>
  </si>
  <si>
    <t>15-051C</t>
  </si>
  <si>
    <t>17-080X</t>
  </si>
  <si>
    <t>19-090A</t>
  </si>
  <si>
    <t>HA5782769</t>
  </si>
  <si>
    <t>33-051V</t>
  </si>
  <si>
    <t>44Z</t>
  </si>
  <si>
    <t>14-110Y</t>
  </si>
  <si>
    <t>22-068X</t>
  </si>
  <si>
    <t>14-121C</t>
  </si>
  <si>
    <t>34-032E</t>
  </si>
  <si>
    <t>35-037Y</t>
  </si>
  <si>
    <t>29-048Y</t>
  </si>
  <si>
    <t>1SV</t>
  </si>
  <si>
    <t>19-105Z</t>
  </si>
  <si>
    <t>24-063Y</t>
  </si>
  <si>
    <t>33-067Z</t>
  </si>
  <si>
    <t>19-105A</t>
  </si>
  <si>
    <t>33-059W</t>
  </si>
  <si>
    <t>19-104Z</t>
  </si>
  <si>
    <t>08-148B</t>
  </si>
  <si>
    <t>16-126X</t>
  </si>
  <si>
    <t>19-104A</t>
  </si>
  <si>
    <t>15-019Y</t>
  </si>
  <si>
    <t>21-060W</t>
  </si>
  <si>
    <t>17-108D</t>
  </si>
  <si>
    <t>19-103Z</t>
  </si>
  <si>
    <t>27-106A</t>
  </si>
  <si>
    <t>17-093C</t>
  </si>
  <si>
    <t>19-103A</t>
  </si>
  <si>
    <t>32-054Y</t>
  </si>
  <si>
    <t>2UT</t>
  </si>
  <si>
    <t>19-102A</t>
  </si>
  <si>
    <t>1VR</t>
  </si>
  <si>
    <t>13-048X</t>
  </si>
  <si>
    <t>17-073W</t>
  </si>
  <si>
    <t>3CF</t>
  </si>
  <si>
    <t>13-056Z</t>
  </si>
  <si>
    <t>19-101Z</t>
  </si>
  <si>
    <t>23-100Y</t>
  </si>
  <si>
    <t>08-147B</t>
  </si>
  <si>
    <t>19-101A</t>
  </si>
  <si>
    <t>18-117D</t>
  </si>
  <si>
    <t>11-015W</t>
  </si>
  <si>
    <t>18-054D</t>
  </si>
  <si>
    <t>17-020C</t>
  </si>
  <si>
    <t>19-100A</t>
  </si>
  <si>
    <t>33-116C</t>
  </si>
  <si>
    <t>19-099Z</t>
  </si>
  <si>
    <t>20-106Z</t>
  </si>
  <si>
    <t>34-053B</t>
  </si>
  <si>
    <t>18-113X</t>
  </si>
  <si>
    <t>10-037W</t>
  </si>
  <si>
    <t>19-099A</t>
  </si>
  <si>
    <t>HA5782691</t>
  </si>
  <si>
    <t>1WO</t>
  </si>
  <si>
    <t>32-080C</t>
  </si>
  <si>
    <t>22-086C</t>
  </si>
  <si>
    <t>29-106A</t>
  </si>
  <si>
    <t>30-112X</t>
  </si>
  <si>
    <t>HA5782692</t>
  </si>
  <si>
    <t>11-055X</t>
  </si>
  <si>
    <t>HA5782693</t>
  </si>
  <si>
    <t>3KY</t>
  </si>
  <si>
    <t>26-076Z</t>
  </si>
  <si>
    <t>17-097Y</t>
  </si>
  <si>
    <t>25-079C</t>
  </si>
  <si>
    <t>HA5782859</t>
  </si>
  <si>
    <t>Sku change</t>
  </si>
  <si>
    <t>stray box of the ecru collar made it to the floor as color 1DA.</t>
  </si>
  <si>
    <t>28-111W</t>
  </si>
  <si>
    <t>HA5782868</t>
  </si>
  <si>
    <t>09-028Z</t>
  </si>
  <si>
    <t>09-019Z</t>
  </si>
  <si>
    <t>42Y</t>
  </si>
  <si>
    <t>09-019A</t>
  </si>
  <si>
    <t>47P</t>
  </si>
  <si>
    <t>09-013A</t>
  </si>
  <si>
    <t>HA5782909</t>
  </si>
  <si>
    <t>34H</t>
  </si>
  <si>
    <t>23-111X</t>
  </si>
  <si>
    <t>HA5782910</t>
  </si>
  <si>
    <t>17-075B</t>
  </si>
  <si>
    <t>4KJ</t>
  </si>
  <si>
    <t>08-002Y</t>
  </si>
  <si>
    <t>22-085X</t>
  </si>
  <si>
    <t>HA5783009</t>
  </si>
  <si>
    <t>20-099X</t>
  </si>
  <si>
    <t>HA5783027</t>
  </si>
  <si>
    <t>19-133Z</t>
  </si>
  <si>
    <t>19-133A</t>
  </si>
  <si>
    <t>19-132Z</t>
  </si>
  <si>
    <t>19-132A</t>
  </si>
  <si>
    <t>19-131Z</t>
  </si>
  <si>
    <t>19-131A</t>
  </si>
  <si>
    <t>3FG</t>
  </si>
  <si>
    <t>19-130Z</t>
  </si>
  <si>
    <t>19-130A</t>
  </si>
  <si>
    <t>33-104U</t>
  </si>
  <si>
    <t>3LN</t>
  </si>
  <si>
    <t>19-129Z</t>
  </si>
  <si>
    <t>19-128Z</t>
  </si>
  <si>
    <t>2XW</t>
  </si>
  <si>
    <t>19-128A</t>
  </si>
  <si>
    <t>19-127Z</t>
  </si>
  <si>
    <t>19-127A</t>
  </si>
  <si>
    <t>19-126Z</t>
  </si>
  <si>
    <t>19-126A</t>
  </si>
  <si>
    <t>19-125Z</t>
  </si>
  <si>
    <t>19-125A</t>
  </si>
  <si>
    <t>19-124Z</t>
  </si>
  <si>
    <t>19-124A</t>
  </si>
  <si>
    <t>19-123Z</t>
  </si>
  <si>
    <t>19-122Z</t>
  </si>
  <si>
    <t>19-122A</t>
  </si>
  <si>
    <t>19-121Z</t>
  </si>
  <si>
    <t>19-121A</t>
  </si>
  <si>
    <t>19-120Z</t>
  </si>
  <si>
    <t>19-120A</t>
  </si>
  <si>
    <t>19-119Z</t>
  </si>
  <si>
    <t>19-119A</t>
  </si>
  <si>
    <t>19-118Z</t>
  </si>
  <si>
    <t>19-118A</t>
  </si>
  <si>
    <t>19-117Z</t>
  </si>
  <si>
    <t>19-117A</t>
  </si>
  <si>
    <t>19-116Z</t>
  </si>
  <si>
    <t>19-116A</t>
  </si>
  <si>
    <t>19-115Z</t>
  </si>
  <si>
    <t>2BB</t>
  </si>
  <si>
    <t>19-115A</t>
  </si>
  <si>
    <t>33-019U</t>
  </si>
  <si>
    <t>19-114Z</t>
  </si>
  <si>
    <t>19-114A</t>
  </si>
  <si>
    <t>45R</t>
  </si>
  <si>
    <t>19-113A</t>
  </si>
  <si>
    <t>19-112Z</t>
  </si>
  <si>
    <t>19-112A</t>
  </si>
  <si>
    <t>19-111Z</t>
  </si>
  <si>
    <t>19-111A</t>
  </si>
  <si>
    <t>33-002Z</t>
  </si>
  <si>
    <t>19-110Z</t>
  </si>
  <si>
    <t>19-110A</t>
  </si>
  <si>
    <t>19-109Z</t>
  </si>
  <si>
    <t>19-109A</t>
  </si>
  <si>
    <t>19-108Z</t>
  </si>
  <si>
    <t>19-108A</t>
  </si>
  <si>
    <t>3HW</t>
  </si>
  <si>
    <t>19-107Z</t>
  </si>
  <si>
    <t>19-107A</t>
  </si>
  <si>
    <t>19-106Z</t>
  </si>
  <si>
    <t>19-106A</t>
  </si>
  <si>
    <t>HA5783028</t>
  </si>
  <si>
    <t>15-018Z</t>
  </si>
  <si>
    <t>15-017A</t>
  </si>
  <si>
    <t>33-113V</t>
  </si>
  <si>
    <t>15-016A</t>
  </si>
  <si>
    <t>33-040Y</t>
  </si>
  <si>
    <t>15-014Z</t>
  </si>
  <si>
    <t>15-013A</t>
  </si>
  <si>
    <t>15-012Z</t>
  </si>
  <si>
    <t>15-012A</t>
  </si>
  <si>
    <t>2YJ</t>
  </si>
  <si>
    <t>15-011A</t>
  </si>
  <si>
    <t>15-010A</t>
  </si>
  <si>
    <t>33-112W</t>
  </si>
  <si>
    <t>15-009Z</t>
  </si>
  <si>
    <t>15-009A</t>
  </si>
  <si>
    <t>15-008A</t>
  </si>
  <si>
    <t>15-006A</t>
  </si>
  <si>
    <t>15-005Z</t>
  </si>
  <si>
    <t>13-048Z</t>
  </si>
  <si>
    <t>15-005A</t>
  </si>
  <si>
    <t>3FF</t>
  </si>
  <si>
    <t>15-004Z</t>
  </si>
  <si>
    <t>15-004A</t>
  </si>
  <si>
    <t>15-003A</t>
  </si>
  <si>
    <t>HA5783029</t>
  </si>
  <si>
    <t>12-091X</t>
  </si>
  <si>
    <t>15-022W</t>
  </si>
  <si>
    <t>09-006Z</t>
  </si>
  <si>
    <t>09-084Y</t>
  </si>
  <si>
    <t>13-071X</t>
  </si>
  <si>
    <t>15-032Z</t>
  </si>
  <si>
    <t>15-032A</t>
  </si>
  <si>
    <t>2OW</t>
  </si>
  <si>
    <t>15-031Z</t>
  </si>
  <si>
    <t>24-121C</t>
  </si>
  <si>
    <t>25-049X</t>
  </si>
  <si>
    <t>33-097C</t>
  </si>
  <si>
    <t>2OR</t>
  </si>
  <si>
    <t>18-079B</t>
  </si>
  <si>
    <t>15-030Z</t>
  </si>
  <si>
    <t>15-029A</t>
  </si>
  <si>
    <t>19-129A</t>
  </si>
  <si>
    <t>15-026A</t>
  </si>
  <si>
    <t>32-078Y</t>
  </si>
  <si>
    <t>18-054X</t>
  </si>
  <si>
    <t>31-097B</t>
  </si>
  <si>
    <t>33-079C</t>
  </si>
  <si>
    <t>3CN</t>
  </si>
  <si>
    <t>18-055C</t>
  </si>
  <si>
    <t>13-083Z</t>
  </si>
  <si>
    <t>18-100C</t>
  </si>
  <si>
    <t>08-148W</t>
  </si>
  <si>
    <t>08-114C</t>
  </si>
  <si>
    <t>18-092Y</t>
  </si>
  <si>
    <t>15-002X</t>
  </si>
  <si>
    <t>15-025Z</t>
  </si>
  <si>
    <t>15-024Z</t>
  </si>
  <si>
    <t>15-022A</t>
  </si>
  <si>
    <t>22-133X</t>
  </si>
  <si>
    <t>15-020Z</t>
  </si>
  <si>
    <t>2ZY</t>
  </si>
  <si>
    <t>20-095Y</t>
  </si>
  <si>
    <t>12-108X</t>
  </si>
  <si>
    <t>15-019A</t>
  </si>
  <si>
    <t>HA5783026</t>
  </si>
  <si>
    <t>HA5783025</t>
  </si>
  <si>
    <t>28-132Z</t>
  </si>
  <si>
    <t>33-044C</t>
  </si>
  <si>
    <t>25-091Z</t>
  </si>
  <si>
    <t>HA5783095</t>
  </si>
  <si>
    <t>20 adjusted out of MM2 on 5/25</t>
  </si>
  <si>
    <t>HA5783144</t>
  </si>
  <si>
    <t>46G</t>
  </si>
  <si>
    <t>09-015A</t>
  </si>
  <si>
    <t>09-014A</t>
  </si>
  <si>
    <t>2UJ</t>
  </si>
  <si>
    <t>09-008A</t>
  </si>
  <si>
    <t>HA5783150</t>
  </si>
  <si>
    <t>09-035A</t>
  </si>
  <si>
    <t>09-034A</t>
  </si>
  <si>
    <t>3KC</t>
  </si>
  <si>
    <t>09-033Z</t>
  </si>
  <si>
    <t>09-033A</t>
  </si>
  <si>
    <t>2LF</t>
  </si>
  <si>
    <t>09-032Z</t>
  </si>
  <si>
    <t>36S</t>
  </si>
  <si>
    <t>09-037A</t>
  </si>
  <si>
    <t>4OF</t>
  </si>
  <si>
    <t>HA5783152</t>
  </si>
  <si>
    <t>4QS</t>
  </si>
  <si>
    <t>LP in the load had a different size on it from the size that  was on the box lp and in the actual box.</t>
  </si>
  <si>
    <t>4RT</t>
  </si>
  <si>
    <t>HA5783153</t>
  </si>
  <si>
    <t>09-047A</t>
  </si>
  <si>
    <t>09-046Z</t>
  </si>
  <si>
    <t>09-045Z</t>
  </si>
  <si>
    <t>09-045A</t>
  </si>
  <si>
    <t>RR5</t>
  </si>
  <si>
    <t>09-044Z</t>
  </si>
  <si>
    <t>HA5783154</t>
  </si>
  <si>
    <t>09-077A</t>
  </si>
  <si>
    <t>09-076Z</t>
  </si>
  <si>
    <t>09-076A</t>
  </si>
  <si>
    <t>09-075Z</t>
  </si>
  <si>
    <t>09-075A</t>
  </si>
  <si>
    <t>09-074Z</t>
  </si>
  <si>
    <t>09-074A</t>
  </si>
  <si>
    <t>09-073Z</t>
  </si>
  <si>
    <t>09-073A</t>
  </si>
  <si>
    <t>09-072A</t>
  </si>
  <si>
    <t>09-071Z</t>
  </si>
  <si>
    <t>09-071A</t>
  </si>
  <si>
    <t>09-070Z</t>
  </si>
  <si>
    <t>09-070A</t>
  </si>
  <si>
    <t>09-069Z</t>
  </si>
  <si>
    <t>09-069A</t>
  </si>
  <si>
    <t>09-060Z</t>
  </si>
  <si>
    <t>2TE</t>
  </si>
  <si>
    <t>09-058A</t>
  </si>
  <si>
    <t>3GR</t>
  </si>
  <si>
    <t>09-057A</t>
  </si>
  <si>
    <t>09-056Z</t>
  </si>
  <si>
    <t>09-055A</t>
  </si>
  <si>
    <t>09-054A</t>
  </si>
  <si>
    <t>09-053Z</t>
  </si>
  <si>
    <t>09-053A</t>
  </si>
  <si>
    <t>HA5783213</t>
  </si>
  <si>
    <t>HA5783235</t>
  </si>
  <si>
    <t>Box was on top rack but pc were adjusted out on 3/28/25.</t>
  </si>
  <si>
    <t>HA5783358</t>
  </si>
  <si>
    <t>Wrong size in box. The 110s were counted out of the original location today.</t>
  </si>
  <si>
    <t>HA5783312</t>
  </si>
  <si>
    <t>22-133Y</t>
  </si>
  <si>
    <t>29-095C</t>
  </si>
  <si>
    <t>18-104C</t>
  </si>
  <si>
    <t>28-126B</t>
  </si>
  <si>
    <t>HA5783313</t>
  </si>
  <si>
    <t>4TA</t>
  </si>
  <si>
    <t>29-109X</t>
  </si>
  <si>
    <t>16-021A</t>
  </si>
  <si>
    <t>4KR</t>
  </si>
  <si>
    <t>28-120Z</t>
  </si>
  <si>
    <t>HA5783372</t>
  </si>
  <si>
    <t>4VU</t>
  </si>
  <si>
    <t>4VV</t>
  </si>
  <si>
    <t>HA5783374</t>
  </si>
  <si>
    <t>4WC</t>
  </si>
  <si>
    <t>HA5783375</t>
  </si>
  <si>
    <t>CubeOUT</t>
  </si>
  <si>
    <t>HA5783376</t>
  </si>
  <si>
    <t>HA5783377</t>
  </si>
  <si>
    <t>4LE</t>
  </si>
  <si>
    <t>3TQ</t>
  </si>
  <si>
    <t>3OX</t>
  </si>
  <si>
    <t>4QP</t>
  </si>
  <si>
    <t>HA5783381</t>
  </si>
  <si>
    <t>17-021D</t>
  </si>
  <si>
    <t xml:space="preserve">Wrong size in box. </t>
  </si>
  <si>
    <t>HA5783382</t>
  </si>
  <si>
    <t>HA5783384</t>
  </si>
  <si>
    <t>29-053Z</t>
  </si>
  <si>
    <t>16-008W</t>
  </si>
  <si>
    <t>34-042C</t>
  </si>
  <si>
    <t>33-039U</t>
  </si>
  <si>
    <t>3IO</t>
  </si>
  <si>
    <t>14-016B</t>
  </si>
  <si>
    <t>33-010Y</t>
  </si>
  <si>
    <t>34-050B</t>
  </si>
  <si>
    <t>2JE</t>
  </si>
  <si>
    <t>33-023Y</t>
  </si>
  <si>
    <t>08-067Y</t>
  </si>
  <si>
    <t>22-065A</t>
  </si>
  <si>
    <t>09-114W</t>
  </si>
  <si>
    <t>3LZ</t>
  </si>
  <si>
    <t>2GB</t>
  </si>
  <si>
    <t>20-054A</t>
  </si>
  <si>
    <t>19-094Z</t>
  </si>
  <si>
    <t>19-093A</t>
  </si>
  <si>
    <t>34-065F</t>
  </si>
  <si>
    <t>19-088Z</t>
  </si>
  <si>
    <t>19-079Z</t>
  </si>
  <si>
    <t>HA5783385</t>
  </si>
  <si>
    <t>19-140Z</t>
  </si>
  <si>
    <t>33-024W</t>
  </si>
  <si>
    <t>19-140A</t>
  </si>
  <si>
    <t>3MN</t>
  </si>
  <si>
    <t>13-072X</t>
  </si>
  <si>
    <t>47Q</t>
  </si>
  <si>
    <t>19-139Z</t>
  </si>
  <si>
    <t>11-094X</t>
  </si>
  <si>
    <t>19-139A</t>
  </si>
  <si>
    <t>19-137A</t>
  </si>
  <si>
    <t>19-136A</t>
  </si>
  <si>
    <t>19-135A</t>
  </si>
  <si>
    <t>19-134Z</t>
  </si>
  <si>
    <t>08-154D</t>
  </si>
  <si>
    <t>33-006V</t>
  </si>
  <si>
    <t>19-134A</t>
  </si>
  <si>
    <t>4QY</t>
  </si>
  <si>
    <t>33-064W</t>
  </si>
  <si>
    <t>2KJ</t>
  </si>
  <si>
    <t>23-121Y</t>
  </si>
  <si>
    <t>15-070W</t>
  </si>
  <si>
    <t>34-050A</t>
  </si>
  <si>
    <t>18-063W</t>
  </si>
  <si>
    <t>36Y</t>
  </si>
  <si>
    <t>HA5783383</t>
  </si>
  <si>
    <t>pieces missing from set</t>
  </si>
  <si>
    <t>HA5783386</t>
  </si>
  <si>
    <t>4P4</t>
  </si>
  <si>
    <t>11-010X</t>
  </si>
  <si>
    <t>HA5783392</t>
  </si>
  <si>
    <t>4NL</t>
  </si>
  <si>
    <t>4N4</t>
  </si>
  <si>
    <t>HA5783393</t>
  </si>
  <si>
    <t>4NK</t>
  </si>
  <si>
    <t>HA5783395</t>
  </si>
  <si>
    <t>16-002Z</t>
  </si>
  <si>
    <t>15-033A</t>
  </si>
  <si>
    <t>33-053V</t>
  </si>
  <si>
    <t>34-060D</t>
  </si>
  <si>
    <t>34-008D</t>
  </si>
  <si>
    <t>3HI</t>
  </si>
  <si>
    <t>33-010U</t>
  </si>
  <si>
    <t>09-104X</t>
  </si>
  <si>
    <t>16-063X</t>
  </si>
  <si>
    <t>23-093D</t>
  </si>
  <si>
    <t>34-045C</t>
  </si>
  <si>
    <t>33-068X</t>
  </si>
  <si>
    <t>15-014A</t>
  </si>
  <si>
    <t>1ax</t>
  </si>
  <si>
    <t>16-077Z</t>
  </si>
  <si>
    <t>34-043C</t>
  </si>
  <si>
    <t>15-064Z</t>
  </si>
  <si>
    <t>34-036F</t>
  </si>
  <si>
    <t>3A3</t>
  </si>
  <si>
    <t>3LU</t>
  </si>
  <si>
    <t>HA5783396</t>
  </si>
  <si>
    <t>31-067A</t>
  </si>
  <si>
    <t>15-077Z</t>
  </si>
  <si>
    <t>10-097X</t>
  </si>
  <si>
    <t>21-089W</t>
  </si>
  <si>
    <t>26-133B</t>
  </si>
  <si>
    <t>13-028Z</t>
  </si>
  <si>
    <t>09-072C</t>
  </si>
  <si>
    <t>20-110A</t>
  </si>
  <si>
    <t>14-133C</t>
  </si>
  <si>
    <t>33-006Z</t>
  </si>
  <si>
    <t>11-094A</t>
  </si>
  <si>
    <t>12-003B</t>
  </si>
  <si>
    <t>29-104Z</t>
  </si>
  <si>
    <t>15-077A</t>
  </si>
  <si>
    <t>1OW</t>
  </si>
  <si>
    <t>14-127X</t>
  </si>
  <si>
    <t>26-092W</t>
  </si>
  <si>
    <t>15-076A</t>
  </si>
  <si>
    <t>24-092C</t>
  </si>
  <si>
    <t>4QJ</t>
  </si>
  <si>
    <t>10-094C</t>
  </si>
  <si>
    <t>15-075Z</t>
  </si>
  <si>
    <t>15-075A</t>
  </si>
  <si>
    <t>15-074A</t>
  </si>
  <si>
    <t>24-070X</t>
  </si>
  <si>
    <t>19-084X</t>
  </si>
  <si>
    <t>22-067Z</t>
  </si>
  <si>
    <t>31-073A</t>
  </si>
  <si>
    <t>34-080E</t>
  </si>
  <si>
    <t>15-073Z</t>
  </si>
  <si>
    <t>10-133A</t>
  </si>
  <si>
    <t>15-072Z</t>
  </si>
  <si>
    <t>15-072A</t>
  </si>
  <si>
    <t>28-071D</t>
  </si>
  <si>
    <t>34-005C</t>
  </si>
  <si>
    <t>28-127Y</t>
  </si>
  <si>
    <t>15-069Z</t>
  </si>
  <si>
    <t>23-059B</t>
  </si>
  <si>
    <t>15-069A</t>
  </si>
  <si>
    <t>15-067Z</t>
  </si>
  <si>
    <t>18-088C</t>
  </si>
  <si>
    <t>15-061Z</t>
  </si>
  <si>
    <t>15-059Z</t>
  </si>
  <si>
    <t>13-071B</t>
  </si>
  <si>
    <t>15-058A</t>
  </si>
  <si>
    <t>15-054Z</t>
  </si>
  <si>
    <t>33-033V</t>
  </si>
  <si>
    <t>15-052Z</t>
  </si>
  <si>
    <t>12-116Y</t>
  </si>
  <si>
    <t>33-098Y</t>
  </si>
  <si>
    <t>15-052A</t>
  </si>
  <si>
    <t>32Y</t>
  </si>
  <si>
    <t>18-057C</t>
  </si>
  <si>
    <t>11-014A</t>
  </si>
  <si>
    <t>15-049A</t>
  </si>
  <si>
    <t>15-048Z</t>
  </si>
  <si>
    <t>13-039A</t>
  </si>
  <si>
    <t>21-063X</t>
  </si>
  <si>
    <t>21-101A</t>
  </si>
  <si>
    <t>15-048A</t>
  </si>
  <si>
    <t>15-047Z</t>
  </si>
  <si>
    <t>31-072X</t>
  </si>
  <si>
    <t>24-106A</t>
  </si>
  <si>
    <t>15-033Z</t>
  </si>
  <si>
    <t>22-131A</t>
  </si>
  <si>
    <t>HA5783400</t>
  </si>
  <si>
    <t>11-038Y</t>
  </si>
  <si>
    <t>09-093X</t>
  </si>
  <si>
    <t>21-080Z</t>
  </si>
  <si>
    <t>12-002W</t>
  </si>
  <si>
    <t>34-048B</t>
  </si>
  <si>
    <t>16-058C</t>
  </si>
  <si>
    <t>09-106D</t>
  </si>
  <si>
    <t>16-018A</t>
  </si>
  <si>
    <t>22-114C</t>
  </si>
  <si>
    <t>26-128Y</t>
  </si>
  <si>
    <t>3DD</t>
  </si>
  <si>
    <t>33-045W</t>
  </si>
  <si>
    <t>J81</t>
  </si>
  <si>
    <t>21-124Z</t>
  </si>
  <si>
    <t>28-064C</t>
  </si>
  <si>
    <t>10-050D</t>
  </si>
  <si>
    <t>16-017A</t>
  </si>
  <si>
    <t>3DA</t>
  </si>
  <si>
    <t>33-057V</t>
  </si>
  <si>
    <t>3NS</t>
  </si>
  <si>
    <t>27-107A</t>
  </si>
  <si>
    <t>16-016A</t>
  </si>
  <si>
    <t>13-089D</t>
  </si>
  <si>
    <t>28-090Z</t>
  </si>
  <si>
    <t>19-048D</t>
  </si>
  <si>
    <t>16-014Z</t>
  </si>
  <si>
    <t>14-057D</t>
  </si>
  <si>
    <t>21-077Y</t>
  </si>
  <si>
    <t>35H</t>
  </si>
  <si>
    <t>16-014A</t>
  </si>
  <si>
    <t>15-088Z</t>
  </si>
  <si>
    <t>16-013Z</t>
  </si>
  <si>
    <t>16-012Z</t>
  </si>
  <si>
    <t>09-034X</t>
  </si>
  <si>
    <t>33-048X</t>
  </si>
  <si>
    <t>15-076W</t>
  </si>
  <si>
    <t>16-011A</t>
  </si>
  <si>
    <t>18-087Z</t>
  </si>
  <si>
    <t>16-010Z</t>
  </si>
  <si>
    <t>30-078D</t>
  </si>
  <si>
    <t>16-010A</t>
  </si>
  <si>
    <t>16-009Z</t>
  </si>
  <si>
    <t>34-073E</t>
  </si>
  <si>
    <t>19-114D</t>
  </si>
  <si>
    <t>16-008Z</t>
  </si>
  <si>
    <t>21-129X</t>
  </si>
  <si>
    <t>14-086Y</t>
  </si>
  <si>
    <t>16-008A</t>
  </si>
  <si>
    <t>09-038W</t>
  </si>
  <si>
    <t>34-004F</t>
  </si>
  <si>
    <t>37-021A</t>
  </si>
  <si>
    <t>20-113B</t>
  </si>
  <si>
    <t>09-126B</t>
  </si>
  <si>
    <t>16-007A</t>
  </si>
  <si>
    <t>16-006Z</t>
  </si>
  <si>
    <t>16-005Z</t>
  </si>
  <si>
    <t>16-003Z</t>
  </si>
  <si>
    <t>23-056C</t>
  </si>
  <si>
    <t>15-091Z</t>
  </si>
  <si>
    <t>16-002A</t>
  </si>
  <si>
    <t>16-001Z</t>
  </si>
  <si>
    <t>16-001A</t>
  </si>
  <si>
    <t>HA5783394</t>
  </si>
  <si>
    <t>09-062D</t>
  </si>
  <si>
    <t>30-130D</t>
  </si>
  <si>
    <t>HA5783411</t>
  </si>
  <si>
    <t>3QV</t>
  </si>
  <si>
    <t>17-006B</t>
  </si>
  <si>
    <t>3QL</t>
  </si>
  <si>
    <t>09-128X</t>
  </si>
  <si>
    <t>HA5783418</t>
  </si>
  <si>
    <t>20 pieces were adjusted out by spot counts during July. Box was likely on top or misplaced.</t>
  </si>
  <si>
    <t>HA5783483</t>
  </si>
  <si>
    <t>3DJ</t>
  </si>
  <si>
    <t>HA5783495</t>
  </si>
  <si>
    <t>09-006A</t>
  </si>
  <si>
    <t>3NF</t>
  </si>
  <si>
    <t>09-001Z</t>
  </si>
  <si>
    <t>HA5783600</t>
  </si>
  <si>
    <t>HA5783639</t>
  </si>
  <si>
    <t>09-065A</t>
  </si>
  <si>
    <t>09-051Z</t>
  </si>
  <si>
    <t>09-051A</t>
  </si>
  <si>
    <t>09-050A</t>
  </si>
  <si>
    <t>HA5783641</t>
  </si>
  <si>
    <t>24-061Y</t>
  </si>
  <si>
    <t>Looking at the transaction history I see several adjustments out on this style and color since May.</t>
  </si>
  <si>
    <t>HA5783660</t>
  </si>
  <si>
    <t>09-048A</t>
  </si>
  <si>
    <t>2JS</t>
  </si>
  <si>
    <t>HA5783689</t>
  </si>
  <si>
    <t>4NV</t>
  </si>
  <si>
    <t>33-072C</t>
  </si>
  <si>
    <t>25-127B</t>
  </si>
  <si>
    <t>42J</t>
  </si>
  <si>
    <t>13-006Y</t>
  </si>
  <si>
    <t>27-061A</t>
  </si>
  <si>
    <t>HA5783690</t>
  </si>
  <si>
    <t>16-070Y</t>
  </si>
  <si>
    <t>HA5783725</t>
  </si>
  <si>
    <t>15-017X</t>
  </si>
  <si>
    <t>HA5783800</t>
  </si>
  <si>
    <t>4NG</t>
  </si>
  <si>
    <t>3PL</t>
  </si>
  <si>
    <t>HA5783846</t>
  </si>
  <si>
    <t>3UL</t>
  </si>
  <si>
    <t>17-113F</t>
  </si>
  <si>
    <t>22-123B</t>
  </si>
  <si>
    <t>HA5783848</t>
  </si>
  <si>
    <t>16-084A</t>
  </si>
  <si>
    <t>34-063E</t>
  </si>
  <si>
    <t>16-080A</t>
  </si>
  <si>
    <t>16-079Z</t>
  </si>
  <si>
    <t>16-079A</t>
  </si>
  <si>
    <t>16-077A</t>
  </si>
  <si>
    <t>16-076Z</t>
  </si>
  <si>
    <t>49J</t>
  </si>
  <si>
    <t>16-075A</t>
  </si>
  <si>
    <t>16-073Z</t>
  </si>
  <si>
    <t>16-067Z</t>
  </si>
  <si>
    <t>16-067A</t>
  </si>
  <si>
    <t>16-065A</t>
  </si>
  <si>
    <t>33-047U</t>
  </si>
  <si>
    <t>16-064Z</t>
  </si>
  <si>
    <t>16-062A</t>
  </si>
  <si>
    <t>16-060A</t>
  </si>
  <si>
    <t>16-059Z</t>
  </si>
  <si>
    <t>16-059A</t>
  </si>
  <si>
    <t>16-058A</t>
  </si>
  <si>
    <t>16-057A</t>
  </si>
  <si>
    <t>16-055A</t>
  </si>
  <si>
    <t>34-027E</t>
  </si>
  <si>
    <t>16-054A</t>
  </si>
  <si>
    <t>16-052Z</t>
  </si>
  <si>
    <t>16-052A</t>
  </si>
  <si>
    <t>16-047Z</t>
  </si>
  <si>
    <t>12-137X</t>
  </si>
  <si>
    <t>17-053D</t>
  </si>
  <si>
    <t>16-047A</t>
  </si>
  <si>
    <t>16-046A</t>
  </si>
  <si>
    <t>16-045A</t>
  </si>
  <si>
    <t>16-044Z</t>
  </si>
  <si>
    <t>16-044A</t>
  </si>
  <si>
    <t>16-042Z</t>
  </si>
  <si>
    <t>16-041Z</t>
  </si>
  <si>
    <t>16-040Z</t>
  </si>
  <si>
    <t>2LC</t>
  </si>
  <si>
    <t>16-040A</t>
  </si>
  <si>
    <t>16-039A</t>
  </si>
  <si>
    <t>35T</t>
  </si>
  <si>
    <t>16-038A</t>
  </si>
  <si>
    <t>16-037Z</t>
  </si>
  <si>
    <t>16-036Z</t>
  </si>
  <si>
    <t>33-066X</t>
  </si>
  <si>
    <t>16-036A</t>
  </si>
  <si>
    <t>16-033Z</t>
  </si>
  <si>
    <t>16-033A</t>
  </si>
  <si>
    <t>2PT</t>
  </si>
  <si>
    <t>16-031Z</t>
  </si>
  <si>
    <t>16-029Z</t>
  </si>
  <si>
    <t>16-027Z</t>
  </si>
  <si>
    <t>16-025Z</t>
  </si>
  <si>
    <t>16-024A</t>
  </si>
  <si>
    <t>16-023Z</t>
  </si>
  <si>
    <t>2HP</t>
  </si>
  <si>
    <t>16-022Z</t>
  </si>
  <si>
    <t>3GM</t>
  </si>
  <si>
    <t>16-022A</t>
  </si>
  <si>
    <t>16-020A</t>
  </si>
  <si>
    <t>HA5783844</t>
  </si>
  <si>
    <t>12-106X</t>
  </si>
  <si>
    <t>HA5783845</t>
  </si>
  <si>
    <t>4OB</t>
  </si>
  <si>
    <t>18-077C</t>
  </si>
  <si>
    <t>HA5783849</t>
  </si>
  <si>
    <t>33-088D</t>
  </si>
  <si>
    <t>HA5783851</t>
  </si>
  <si>
    <t>90-005E</t>
  </si>
  <si>
    <t>87-001Z</t>
  </si>
  <si>
    <t>HA5783850</t>
  </si>
  <si>
    <t>14-069X</t>
  </si>
  <si>
    <t>HA5783869</t>
  </si>
  <si>
    <t>4SQ</t>
  </si>
  <si>
    <t>29-113X</t>
  </si>
  <si>
    <t>4SP</t>
  </si>
  <si>
    <t>29-102Y</t>
  </si>
  <si>
    <t>HA5783870</t>
  </si>
  <si>
    <t>3KH</t>
  </si>
  <si>
    <t>22-067C</t>
  </si>
  <si>
    <t>HA5783871</t>
  </si>
  <si>
    <t>16-077C</t>
  </si>
  <si>
    <t>3SW</t>
  </si>
  <si>
    <t>17-083T</t>
  </si>
  <si>
    <t>HA5783893</t>
  </si>
  <si>
    <t>16-101A</t>
  </si>
  <si>
    <t>16-100Z</t>
  </si>
  <si>
    <t>16-099Z</t>
  </si>
  <si>
    <t>16-098A</t>
  </si>
  <si>
    <t>16-097Z</t>
  </si>
  <si>
    <t>16-097A</t>
  </si>
  <si>
    <t>2LG</t>
  </si>
  <si>
    <t>16-096Z</t>
  </si>
  <si>
    <t>16-096A</t>
  </si>
  <si>
    <t>16-095Z</t>
  </si>
  <si>
    <t>16-095A</t>
  </si>
  <si>
    <t>16-094Z</t>
  </si>
  <si>
    <t>1DN</t>
  </si>
  <si>
    <t>16-092A</t>
  </si>
  <si>
    <t>16-091Z</t>
  </si>
  <si>
    <t>16-091A</t>
  </si>
  <si>
    <t>16-090A</t>
  </si>
  <si>
    <t>16-088A</t>
  </si>
  <si>
    <t>16-087Z</t>
  </si>
  <si>
    <t>33-058X</t>
  </si>
  <si>
    <t>16-085Z</t>
  </si>
  <si>
    <t>3CW</t>
  </si>
  <si>
    <t>16-085A</t>
  </si>
  <si>
    <t>16-084Z</t>
  </si>
  <si>
    <t>33-048W</t>
  </si>
  <si>
    <t>HA5783894</t>
  </si>
  <si>
    <t>16-118Z</t>
  </si>
  <si>
    <t>16-117Z</t>
  </si>
  <si>
    <t>16-117A</t>
  </si>
  <si>
    <t>16-116Z</t>
  </si>
  <si>
    <t>08-035A</t>
  </si>
  <si>
    <t>34-018B</t>
  </si>
  <si>
    <t>18-059Y</t>
  </si>
  <si>
    <t>16-116A</t>
  </si>
  <si>
    <t>16-115Z</t>
  </si>
  <si>
    <t>16-114Z</t>
  </si>
  <si>
    <t>3FI</t>
  </si>
  <si>
    <t>16-113Z</t>
  </si>
  <si>
    <t>16-113A</t>
  </si>
  <si>
    <t>16-112Z</t>
  </si>
  <si>
    <t>23-043Z</t>
  </si>
  <si>
    <t>16-112A</t>
  </si>
  <si>
    <t>16-111Z</t>
  </si>
  <si>
    <t>16-111A</t>
  </si>
  <si>
    <t>17-066T</t>
  </si>
  <si>
    <t>10-020B</t>
  </si>
  <si>
    <t>33-049V</t>
  </si>
  <si>
    <t>16-110Z</t>
  </si>
  <si>
    <t>2ML</t>
  </si>
  <si>
    <t>16-110A</t>
  </si>
  <si>
    <t>33-028W</t>
  </si>
  <si>
    <t>16-109Z</t>
  </si>
  <si>
    <t>33-041V</t>
  </si>
  <si>
    <t>2KL</t>
  </si>
  <si>
    <t>25-114D</t>
  </si>
  <si>
    <t>22L</t>
  </si>
  <si>
    <t>16-109A</t>
  </si>
  <si>
    <t>16-108Z</t>
  </si>
  <si>
    <t>16-108A</t>
  </si>
  <si>
    <t>16-107A</t>
  </si>
  <si>
    <t>16-106A</t>
  </si>
  <si>
    <t>16-105Z</t>
  </si>
  <si>
    <t>16-105A</t>
  </si>
  <si>
    <t>10-135W</t>
  </si>
  <si>
    <t>33-008U</t>
  </si>
  <si>
    <t>16-103Z</t>
  </si>
  <si>
    <t>16-103A</t>
  </si>
  <si>
    <t>08-040X</t>
  </si>
  <si>
    <t>19-132X</t>
  </si>
  <si>
    <t>16-102A</t>
  </si>
  <si>
    <t>HA5783904</t>
  </si>
  <si>
    <t>30-130Y</t>
  </si>
  <si>
    <t>34-076C</t>
  </si>
  <si>
    <t>16-119A</t>
  </si>
  <si>
    <t>16-120A</t>
  </si>
  <si>
    <t>32-113X</t>
  </si>
  <si>
    <t>16-121A</t>
  </si>
  <si>
    <t>16-120Z</t>
  </si>
  <si>
    <t>2LX</t>
  </si>
  <si>
    <t>29-090A</t>
  </si>
  <si>
    <t>48B</t>
  </si>
  <si>
    <t>16-122A</t>
  </si>
  <si>
    <t>16-121Z</t>
  </si>
  <si>
    <t>16-122Z</t>
  </si>
  <si>
    <t>19-061Y</t>
  </si>
  <si>
    <t>16-124A</t>
  </si>
  <si>
    <t>24-128Y</t>
  </si>
  <si>
    <t>25-116D</t>
  </si>
  <si>
    <t>33-072Y</t>
  </si>
  <si>
    <t>16-124Z</t>
  </si>
  <si>
    <t>HA5783905</t>
  </si>
  <si>
    <t>HA5783906</t>
  </si>
  <si>
    <t>HA5783903</t>
  </si>
  <si>
    <t>HA5783902</t>
  </si>
  <si>
    <t>HA5783901</t>
  </si>
  <si>
    <t>HA5783900</t>
  </si>
  <si>
    <t>HA5783899</t>
  </si>
  <si>
    <t>HA5783898</t>
  </si>
  <si>
    <t>HA5783897</t>
  </si>
  <si>
    <t>HA5783896</t>
  </si>
  <si>
    <t>HA5783895</t>
  </si>
  <si>
    <t>HA5783921</t>
  </si>
  <si>
    <t>4OV</t>
  </si>
  <si>
    <t>85-005A</t>
  </si>
  <si>
    <t>WL4</t>
  </si>
  <si>
    <t>85-004A</t>
  </si>
  <si>
    <t>HA5783944</t>
  </si>
  <si>
    <t>3DT</t>
  </si>
  <si>
    <t>17-025A</t>
  </si>
  <si>
    <t>41A</t>
  </si>
  <si>
    <t>HA5784008</t>
  </si>
  <si>
    <t>3FD</t>
  </si>
  <si>
    <t>44J</t>
  </si>
  <si>
    <t>36B</t>
  </si>
  <si>
    <t>2Y2</t>
  </si>
  <si>
    <t>HA5784090</t>
  </si>
  <si>
    <t>15-048D</t>
  </si>
  <si>
    <t>15-048B</t>
  </si>
  <si>
    <t>3IA</t>
  </si>
  <si>
    <t>15-047Y</t>
  </si>
  <si>
    <t>15-047W</t>
  </si>
  <si>
    <t>15-047B</t>
  </si>
  <si>
    <t>15-047A</t>
  </si>
  <si>
    <t>34X</t>
  </si>
  <si>
    <t>15-046Z</t>
  </si>
  <si>
    <t>15-046Y</t>
  </si>
  <si>
    <t>15-046W</t>
  </si>
  <si>
    <t>15-046D</t>
  </si>
  <si>
    <t>15-046A</t>
  </si>
  <si>
    <t>15-045Y</t>
  </si>
  <si>
    <t>15-045W</t>
  </si>
  <si>
    <t>23L</t>
  </si>
  <si>
    <t>15-045B</t>
  </si>
  <si>
    <t>15-045A</t>
  </si>
  <si>
    <t>15-044A</t>
  </si>
  <si>
    <t>HA5784110</t>
  </si>
  <si>
    <t>2XZ</t>
  </si>
  <si>
    <t>GF2</t>
  </si>
  <si>
    <t>3GN</t>
  </si>
  <si>
    <t>38T</t>
  </si>
  <si>
    <t>NJ1</t>
  </si>
  <si>
    <t>3EG</t>
  </si>
  <si>
    <t>HA5784133</t>
  </si>
  <si>
    <t>HA5784134</t>
  </si>
  <si>
    <t>3KW</t>
  </si>
  <si>
    <t>28-076C</t>
  </si>
  <si>
    <t>13-016Z</t>
  </si>
  <si>
    <t>HA5784135</t>
  </si>
  <si>
    <t>13-062X</t>
  </si>
  <si>
    <t>4SK</t>
  </si>
  <si>
    <t>08-001W</t>
  </si>
  <si>
    <t>HA5784142</t>
  </si>
  <si>
    <t>59-260Z</t>
  </si>
  <si>
    <t>4QH</t>
  </si>
  <si>
    <t>59-269Y</t>
  </si>
  <si>
    <t>HA5784143</t>
  </si>
  <si>
    <t>HA5784144</t>
  </si>
  <si>
    <t>70-058D</t>
  </si>
  <si>
    <t>81-057X</t>
  </si>
  <si>
    <t>59-259Y</t>
  </si>
  <si>
    <t>70-054X</t>
  </si>
  <si>
    <t>70-050B</t>
  </si>
  <si>
    <t>81-057V</t>
  </si>
  <si>
    <t>59-268Y</t>
  </si>
  <si>
    <t>59-264Z</t>
  </si>
  <si>
    <t>81-057d</t>
  </si>
  <si>
    <t>70-067A</t>
  </si>
  <si>
    <t>59-265Y</t>
  </si>
  <si>
    <t>59-261Z</t>
  </si>
  <si>
    <t>58-009X</t>
  </si>
  <si>
    <t>81-057Y</t>
  </si>
  <si>
    <t>HA5784145</t>
  </si>
  <si>
    <t>70-057Z</t>
  </si>
  <si>
    <t>70-057X</t>
  </si>
  <si>
    <t>59-262Y</t>
  </si>
  <si>
    <t>59-247Z</t>
  </si>
  <si>
    <t>59-259Z</t>
  </si>
  <si>
    <t>58-012X</t>
  </si>
  <si>
    <t>70-062U</t>
  </si>
  <si>
    <t>59-262Z</t>
  </si>
  <si>
    <t>70-067F</t>
  </si>
  <si>
    <t>59-258Y</t>
  </si>
  <si>
    <t>81-059B</t>
  </si>
  <si>
    <t>HA5784146</t>
  </si>
  <si>
    <t>HA5784147</t>
  </si>
  <si>
    <t>HA5784148</t>
  </si>
  <si>
    <t>HA5784268</t>
  </si>
  <si>
    <t>3IW</t>
  </si>
  <si>
    <t>HA5784271</t>
  </si>
  <si>
    <t>4VJ</t>
  </si>
  <si>
    <t>32-074B</t>
  </si>
  <si>
    <t>HA5784288</t>
  </si>
  <si>
    <t>17-070Z</t>
  </si>
  <si>
    <t>2KB</t>
  </si>
  <si>
    <t>17-057Z</t>
  </si>
  <si>
    <t>43J</t>
  </si>
  <si>
    <t>4LM</t>
  </si>
  <si>
    <t>34-002D</t>
  </si>
  <si>
    <t>34-021A</t>
  </si>
  <si>
    <t>33-071W</t>
  </si>
  <si>
    <t>33-012X</t>
  </si>
  <si>
    <t>34-031C</t>
  </si>
  <si>
    <t>34-043F</t>
  </si>
  <si>
    <t>33-014W</t>
  </si>
  <si>
    <t>34-021F</t>
  </si>
  <si>
    <t>17-043A</t>
  </si>
  <si>
    <t>33-073Y</t>
  </si>
  <si>
    <t>17-026A</t>
  </si>
  <si>
    <t>2VP</t>
  </si>
  <si>
    <t>HA5784289</t>
  </si>
  <si>
    <t>29-119C</t>
  </si>
  <si>
    <t>HA5784290</t>
  </si>
  <si>
    <t>35-010Z</t>
  </si>
  <si>
    <t>12-034Y</t>
  </si>
  <si>
    <t>HA5784284</t>
  </si>
  <si>
    <t>15-077C</t>
  </si>
  <si>
    <t>4QX</t>
  </si>
  <si>
    <t>11-096Y</t>
  </si>
  <si>
    <t>3PB</t>
  </si>
  <si>
    <t>22-131B</t>
  </si>
  <si>
    <t>17-107C</t>
  </si>
  <si>
    <t>HA5784285</t>
  </si>
  <si>
    <t>3SS</t>
  </si>
  <si>
    <t>22-126D</t>
  </si>
  <si>
    <t>HA5784286</t>
  </si>
  <si>
    <t>3PP</t>
  </si>
  <si>
    <t>29-093C</t>
  </si>
  <si>
    <t>4SL</t>
  </si>
  <si>
    <t>30-054D</t>
  </si>
  <si>
    <t>HA5784296</t>
  </si>
  <si>
    <t>28-081D</t>
  </si>
  <si>
    <t>HA5784295</t>
  </si>
  <si>
    <t>21-057B</t>
  </si>
  <si>
    <t>HA5784297</t>
  </si>
  <si>
    <t>HA5784298</t>
  </si>
  <si>
    <t>4OG</t>
  </si>
  <si>
    <t>34-082E</t>
  </si>
  <si>
    <t>HA5784299</t>
  </si>
  <si>
    <t>33-037W</t>
  </si>
  <si>
    <t>18-085A</t>
  </si>
  <si>
    <t>3CV</t>
  </si>
  <si>
    <t>08-078Z</t>
  </si>
  <si>
    <t>13-078A</t>
  </si>
  <si>
    <t>32L</t>
  </si>
  <si>
    <t>13-064C</t>
  </si>
  <si>
    <t>13-088C</t>
  </si>
  <si>
    <t>13-110W</t>
  </si>
  <si>
    <t>34-061E</t>
  </si>
  <si>
    <t>33-018Y</t>
  </si>
  <si>
    <t>20-120C</t>
  </si>
  <si>
    <t>18-066A</t>
  </si>
  <si>
    <t>29-061D</t>
  </si>
  <si>
    <t>13-139Z</t>
  </si>
  <si>
    <t>18-065A</t>
  </si>
  <si>
    <t>13-094Y</t>
  </si>
  <si>
    <t>2HZ</t>
  </si>
  <si>
    <t>19-064Z</t>
  </si>
  <si>
    <t>10-082X</t>
  </si>
  <si>
    <t>17-056T</t>
  </si>
  <si>
    <t>33-034Z</t>
  </si>
  <si>
    <t>3DB</t>
  </si>
  <si>
    <t>34-026D</t>
  </si>
  <si>
    <t>16-032Z</t>
  </si>
  <si>
    <t>31-096Y</t>
  </si>
  <si>
    <t>3SC</t>
  </si>
  <si>
    <t>13-115X</t>
  </si>
  <si>
    <t>17-120U</t>
  </si>
  <si>
    <t>20-081A</t>
  </si>
  <si>
    <t>26-050X</t>
  </si>
  <si>
    <t>31-090Z</t>
  </si>
  <si>
    <t>18-132X</t>
  </si>
  <si>
    <t>34-054F</t>
  </si>
  <si>
    <t>17-081S</t>
  </si>
  <si>
    <t>28-106B</t>
  </si>
  <si>
    <t>2VJ</t>
  </si>
  <si>
    <t>14-108Z</t>
  </si>
  <si>
    <t>17-121X</t>
  </si>
  <si>
    <t>27-047D</t>
  </si>
  <si>
    <t>18-044Z</t>
  </si>
  <si>
    <t>HA5784294</t>
  </si>
  <si>
    <t>VK8</t>
  </si>
  <si>
    <t>16-069D</t>
  </si>
  <si>
    <t>4PX</t>
  </si>
  <si>
    <t>08-008C</t>
  </si>
  <si>
    <t>15-021W</t>
  </si>
  <si>
    <t>21-128C</t>
  </si>
  <si>
    <t>HA5784943</t>
  </si>
  <si>
    <t>30-066Z</t>
  </si>
  <si>
    <t>17-070C</t>
  </si>
  <si>
    <t>22-068W</t>
  </si>
  <si>
    <t>15-034Y</t>
  </si>
  <si>
    <t>13-113A</t>
  </si>
  <si>
    <t>22-130B</t>
  </si>
  <si>
    <t>30-043Y</t>
  </si>
  <si>
    <t>HA5784944</t>
  </si>
  <si>
    <t>3RX</t>
  </si>
  <si>
    <t>22-117D</t>
  </si>
  <si>
    <t>28-061A</t>
  </si>
  <si>
    <t>4OU</t>
  </si>
  <si>
    <t>30-102W</t>
  </si>
  <si>
    <t>3SO</t>
  </si>
  <si>
    <t>16-122X</t>
  </si>
  <si>
    <t>HA5785002</t>
  </si>
  <si>
    <t xml:space="preserve">7 pieces adjusted out on 7/10. </t>
  </si>
  <si>
    <t>HA5785009</t>
  </si>
  <si>
    <t>3DP</t>
  </si>
  <si>
    <t>17-055T</t>
  </si>
  <si>
    <t>33-030V</t>
  </si>
  <si>
    <t>33-102X</t>
  </si>
  <si>
    <t>49Y</t>
  </si>
  <si>
    <t>21K</t>
  </si>
  <si>
    <t>33Y</t>
  </si>
  <si>
    <t>33-060V</t>
  </si>
  <si>
    <t>17-095Z</t>
  </si>
  <si>
    <t>29-115C</t>
  </si>
  <si>
    <t>3PE</t>
  </si>
  <si>
    <t>HA5785010</t>
  </si>
  <si>
    <t>2WM</t>
  </si>
  <si>
    <t>2LY</t>
  </si>
  <si>
    <t>18-111Z</t>
  </si>
  <si>
    <t>18-104A</t>
  </si>
  <si>
    <t>18-103A</t>
  </si>
  <si>
    <t>18-091A</t>
  </si>
  <si>
    <t>18-088Z</t>
  </si>
  <si>
    <t>HA5785016</t>
  </si>
  <si>
    <t>14-103B</t>
  </si>
  <si>
    <t>2TJ</t>
  </si>
  <si>
    <t>16-006A</t>
  </si>
  <si>
    <t>23-114X</t>
  </si>
  <si>
    <t>29-127Y</t>
  </si>
  <si>
    <t>16-005A</t>
  </si>
  <si>
    <t>18-101X</t>
  </si>
  <si>
    <t>HA5785003</t>
  </si>
  <si>
    <t>3PG</t>
  </si>
  <si>
    <t>14-066Y</t>
  </si>
  <si>
    <t>HA5785060</t>
  </si>
  <si>
    <t>16-016Z</t>
  </si>
  <si>
    <t>16-013A</t>
  </si>
  <si>
    <t>25-068A</t>
  </si>
  <si>
    <t>24-051B</t>
  </si>
  <si>
    <t>22-077C</t>
  </si>
  <si>
    <t>HA5785061</t>
  </si>
  <si>
    <t>13-063Y</t>
  </si>
  <si>
    <t>33-115B</t>
  </si>
  <si>
    <t>16-035A</t>
  </si>
  <si>
    <t>08-013Y</t>
  </si>
  <si>
    <t>2NC</t>
  </si>
  <si>
    <t>29-067W</t>
  </si>
  <si>
    <t>33-051Y</t>
  </si>
  <si>
    <t>33-022Z</t>
  </si>
  <si>
    <t>16-032A</t>
  </si>
  <si>
    <t>16-031A</t>
  </si>
  <si>
    <t>16-027A</t>
  </si>
  <si>
    <t>16-026Z</t>
  </si>
  <si>
    <t>16-026A</t>
  </si>
  <si>
    <t>21J</t>
  </si>
  <si>
    <t>27-077Z</t>
  </si>
  <si>
    <t>18-050D</t>
  </si>
  <si>
    <t>12-139C</t>
  </si>
  <si>
    <t>27-081B</t>
  </si>
  <si>
    <t>08-072Y</t>
  </si>
  <si>
    <t>3LG</t>
  </si>
  <si>
    <t>22-102Z</t>
  </si>
  <si>
    <t>16-025A</t>
  </si>
  <si>
    <t>21-133Z</t>
  </si>
  <si>
    <t>17-078U</t>
  </si>
  <si>
    <t>13-063B</t>
  </si>
  <si>
    <t>16-020Z</t>
  </si>
  <si>
    <t>16-019Z</t>
  </si>
  <si>
    <t>16-008X</t>
  </si>
  <si>
    <t>16-019A</t>
  </si>
  <si>
    <t>18-052C</t>
  </si>
  <si>
    <t>29-088Z</t>
  </si>
  <si>
    <t>09-021X</t>
  </si>
  <si>
    <t>33-062U</t>
  </si>
  <si>
    <t>17-052B</t>
  </si>
  <si>
    <t>HA5785032</t>
  </si>
  <si>
    <t>28-132B</t>
  </si>
  <si>
    <t>22-131D</t>
  </si>
  <si>
    <t>HA5785033</t>
  </si>
  <si>
    <t>4KE</t>
  </si>
  <si>
    <t>22-110C</t>
  </si>
  <si>
    <t>12-065B</t>
  </si>
  <si>
    <t>HA5785034</t>
  </si>
  <si>
    <t>12-075W</t>
  </si>
  <si>
    <t>28-106W</t>
  </si>
  <si>
    <t>HA5785094</t>
  </si>
  <si>
    <t>5DI</t>
  </si>
  <si>
    <t>24-133X</t>
  </si>
  <si>
    <t>86-008A</t>
  </si>
  <si>
    <t>3YF</t>
  </si>
  <si>
    <t>86-007A</t>
  </si>
  <si>
    <t>HA5785150</t>
  </si>
  <si>
    <t>25-129B</t>
  </si>
  <si>
    <t>26-127B</t>
  </si>
  <si>
    <t>HA5785657</t>
  </si>
  <si>
    <t>11-030Z</t>
  </si>
  <si>
    <t>3KP</t>
  </si>
  <si>
    <t>22-101X</t>
  </si>
  <si>
    <t>HA5785698</t>
  </si>
  <si>
    <t>33-051U</t>
  </si>
  <si>
    <t>HA5785745</t>
  </si>
  <si>
    <t>4KZ</t>
  </si>
  <si>
    <t>17-051F</t>
  </si>
  <si>
    <t>HA5785754</t>
  </si>
  <si>
    <t>3OR</t>
  </si>
  <si>
    <t>3CE</t>
  </si>
  <si>
    <t>3OF</t>
  </si>
  <si>
    <t>4MF</t>
  </si>
  <si>
    <t>HA5785759</t>
  </si>
  <si>
    <t>33-125B</t>
  </si>
  <si>
    <t>HA5785762</t>
  </si>
  <si>
    <t>HA5785763</t>
  </si>
  <si>
    <t>38-021Y</t>
  </si>
  <si>
    <t>This is a return pc that couldn't be located.</t>
  </si>
  <si>
    <t>36-028Z</t>
  </si>
  <si>
    <t>33-112X</t>
  </si>
  <si>
    <t>33-111Z</t>
  </si>
  <si>
    <t>33-111Y</t>
  </si>
  <si>
    <t>33-061Y</t>
  </si>
  <si>
    <t>33-058Z</t>
  </si>
  <si>
    <t>33-058Y</t>
  </si>
  <si>
    <t>33-044Z</t>
  </si>
  <si>
    <t>3SJ</t>
  </si>
  <si>
    <t>33-043X</t>
  </si>
  <si>
    <t>33-040X</t>
  </si>
  <si>
    <t>33-035X</t>
  </si>
  <si>
    <t>33-034W</t>
  </si>
  <si>
    <t>3kd</t>
  </si>
  <si>
    <t>33-012Y</t>
  </si>
  <si>
    <t>33-007W</t>
  </si>
  <si>
    <t>33-001Y</t>
  </si>
  <si>
    <t>15-108B</t>
  </si>
  <si>
    <t>21L</t>
  </si>
  <si>
    <t>12-024C</t>
  </si>
  <si>
    <t>3LP</t>
  </si>
  <si>
    <t>10-049C</t>
  </si>
  <si>
    <t>08-081W</t>
  </si>
  <si>
    <t>HA5785764</t>
  </si>
  <si>
    <t>3TE</t>
  </si>
  <si>
    <t>13-113Z</t>
  </si>
  <si>
    <t>4KF</t>
  </si>
  <si>
    <t>11-029D</t>
  </si>
  <si>
    <t>HA5785765</t>
  </si>
  <si>
    <t>3SP</t>
  </si>
  <si>
    <t>35-021B</t>
  </si>
  <si>
    <t>16-020C</t>
  </si>
  <si>
    <t>HA5785770</t>
  </si>
  <si>
    <t>09-040C</t>
  </si>
  <si>
    <t>55 pc were adjusted into location 14-104Y earlier this year.</t>
  </si>
  <si>
    <t>HA5785802</t>
  </si>
  <si>
    <t>19-106C</t>
  </si>
  <si>
    <t>HA5785803</t>
  </si>
  <si>
    <t>97-036A</t>
  </si>
  <si>
    <t>HA5785804</t>
  </si>
  <si>
    <t>HA5785815</t>
  </si>
  <si>
    <t>2EB</t>
  </si>
  <si>
    <t>HA5785817</t>
  </si>
  <si>
    <t>This might be a vendor error because another 9 were found to be missing from the pick location today and were counted out.</t>
  </si>
  <si>
    <t>HA5785818</t>
  </si>
  <si>
    <t>20 were adjusted into picking on 5/27/25</t>
  </si>
  <si>
    <t>HA5785820</t>
  </si>
  <si>
    <t>26 were adjusted into picking on 1/22/25</t>
  </si>
  <si>
    <t>HA5785821</t>
  </si>
  <si>
    <t>06G</t>
  </si>
  <si>
    <t>I think these pieces may have gone out with a transfer. I have checked all the old locations in picking and can find nothing and we did pick a large transfer of several items including this within the last two weeks.</t>
  </si>
  <si>
    <t>HA5786052</t>
  </si>
  <si>
    <t>11-010Z</t>
  </si>
  <si>
    <t>11-009Z</t>
  </si>
  <si>
    <t>11-008Z</t>
  </si>
  <si>
    <t>11-003Z</t>
  </si>
  <si>
    <t>11-002Z</t>
  </si>
  <si>
    <t>11-001Z</t>
  </si>
  <si>
    <t>HA5786057</t>
  </si>
  <si>
    <t>4KU</t>
  </si>
  <si>
    <t>11-011Z</t>
  </si>
  <si>
    <t>HA5786133</t>
  </si>
  <si>
    <t>12-041B</t>
  </si>
  <si>
    <t>HA5786135</t>
  </si>
  <si>
    <t>Accidently posted adjustment under wrong journal description</t>
  </si>
  <si>
    <t>HA5786138</t>
  </si>
  <si>
    <t>A box with a quantity of 23 was thrown in system on 8/24 but it wasn't physically thrown into the right pick location. I cannot locate this box so I moved it to MMV</t>
  </si>
  <si>
    <t>HA5786100</t>
  </si>
  <si>
    <t>17-050F</t>
  </si>
  <si>
    <t>4SU</t>
  </si>
  <si>
    <t>28-129B</t>
  </si>
  <si>
    <t>3KU</t>
  </si>
  <si>
    <t>12-104C</t>
  </si>
  <si>
    <t>12-072Y</t>
  </si>
  <si>
    <t>09-101X</t>
  </si>
  <si>
    <t>33-073A</t>
  </si>
  <si>
    <t>4Q4</t>
  </si>
  <si>
    <t>23-078C</t>
  </si>
  <si>
    <t>29-124X</t>
  </si>
  <si>
    <t>18-073W</t>
  </si>
  <si>
    <t>22-086B</t>
  </si>
  <si>
    <t>3LS</t>
  </si>
  <si>
    <t>30-129Y</t>
  </si>
  <si>
    <t>HA5786101</t>
  </si>
  <si>
    <t>14-063Y</t>
  </si>
  <si>
    <t>21-074C</t>
  </si>
  <si>
    <t>23-133Y</t>
  </si>
  <si>
    <t>16-029X</t>
  </si>
  <si>
    <t>14-125D</t>
  </si>
  <si>
    <t>12-070D</t>
  </si>
  <si>
    <t>HA5786102</t>
  </si>
  <si>
    <t>4SV</t>
  </si>
  <si>
    <t>30-064W</t>
  </si>
  <si>
    <t>23-109A</t>
  </si>
  <si>
    <t>HA5786164</t>
  </si>
  <si>
    <t>29-112Y</t>
  </si>
  <si>
    <t>21-070D</t>
  </si>
  <si>
    <t>HA5786165</t>
  </si>
  <si>
    <t>25-128C</t>
  </si>
  <si>
    <t>25-076X</t>
  </si>
  <si>
    <t>HA5786204</t>
  </si>
  <si>
    <t>2EO</t>
  </si>
  <si>
    <t>11-004W</t>
  </si>
  <si>
    <t>22-114D</t>
  </si>
  <si>
    <t>HA5786206</t>
  </si>
  <si>
    <t>16-073A</t>
  </si>
  <si>
    <t>16-072A</t>
  </si>
  <si>
    <t>16-069A</t>
  </si>
  <si>
    <t>16-068A</t>
  </si>
  <si>
    <t>58I</t>
  </si>
  <si>
    <t>28-079A</t>
  </si>
  <si>
    <t>16-066Z</t>
  </si>
  <si>
    <t>17-063I</t>
  </si>
  <si>
    <t>16-066A</t>
  </si>
  <si>
    <t>16-065Z</t>
  </si>
  <si>
    <t>3IU</t>
  </si>
  <si>
    <t>36-040B</t>
  </si>
  <si>
    <t>4TG</t>
  </si>
  <si>
    <t>33-100Y</t>
  </si>
  <si>
    <t>19-091B</t>
  </si>
  <si>
    <t>16-064A</t>
  </si>
  <si>
    <t>16-063Z</t>
  </si>
  <si>
    <t>18-072Y</t>
  </si>
  <si>
    <t>33-068W</t>
  </si>
  <si>
    <t>16-062Z</t>
  </si>
  <si>
    <t>16-061A</t>
  </si>
  <si>
    <t>40X</t>
  </si>
  <si>
    <t>33-006U</t>
  </si>
  <si>
    <t>16-060Z</t>
  </si>
  <si>
    <t>16-057Z</t>
  </si>
  <si>
    <t>16-056Z</t>
  </si>
  <si>
    <t>16-056A</t>
  </si>
  <si>
    <t>16-055Z</t>
  </si>
  <si>
    <t>28-128B</t>
  </si>
  <si>
    <t>16-054Z</t>
  </si>
  <si>
    <t>16-053Z</t>
  </si>
  <si>
    <t>16-053A</t>
  </si>
  <si>
    <t>16-050A</t>
  </si>
  <si>
    <t>16-049Z</t>
  </si>
  <si>
    <t>16-048Z</t>
  </si>
  <si>
    <t>16-048A</t>
  </si>
  <si>
    <t>16-045Z</t>
  </si>
  <si>
    <t>33-028U</t>
  </si>
  <si>
    <t>16-043A</t>
  </si>
  <si>
    <t>33-060D</t>
  </si>
  <si>
    <t>16-041A</t>
  </si>
  <si>
    <t>J91</t>
  </si>
  <si>
    <t>33-011U</t>
  </si>
  <si>
    <t>16-039Z</t>
  </si>
  <si>
    <t>16-038Z</t>
  </si>
  <si>
    <t>4NF</t>
  </si>
  <si>
    <t>24-083C</t>
  </si>
  <si>
    <t>4LN</t>
  </si>
  <si>
    <t>19-093X</t>
  </si>
  <si>
    <t>16-037A</t>
  </si>
  <si>
    <t>HA5786207</t>
  </si>
  <si>
    <t>13-015X</t>
  </si>
  <si>
    <t>HA5786208</t>
  </si>
  <si>
    <t>16-081A</t>
  </si>
  <si>
    <t>10-133D</t>
  </si>
  <si>
    <t>33-062X</t>
  </si>
  <si>
    <t>29-084B</t>
  </si>
  <si>
    <t>2BE</t>
  </si>
  <si>
    <t>37-014Z</t>
  </si>
  <si>
    <t>16-078A</t>
  </si>
  <si>
    <t>16-078Z</t>
  </si>
  <si>
    <t>34-008B</t>
  </si>
  <si>
    <t>34-003A</t>
  </si>
  <si>
    <t>15-023B</t>
  </si>
  <si>
    <t>16-075Z</t>
  </si>
  <si>
    <t>2IH</t>
  </si>
  <si>
    <t>09-104A</t>
  </si>
  <si>
    <t>16-074A</t>
  </si>
  <si>
    <t>24-097B</t>
  </si>
  <si>
    <t>4QW</t>
  </si>
  <si>
    <t>14-117C</t>
  </si>
  <si>
    <t>HA5786209</t>
  </si>
  <si>
    <t>21-125C</t>
  </si>
  <si>
    <t>11-089B</t>
  </si>
  <si>
    <t>17-037C</t>
  </si>
  <si>
    <t>14-023B</t>
  </si>
  <si>
    <t>HA5786210</t>
  </si>
  <si>
    <t>18-120X</t>
  </si>
  <si>
    <t>32-070D</t>
  </si>
  <si>
    <t>33-057Y</t>
  </si>
  <si>
    <t>27Q</t>
  </si>
  <si>
    <t>30-061X</t>
  </si>
  <si>
    <t>11-022B</t>
  </si>
  <si>
    <t>4LK</t>
  </si>
  <si>
    <t>17-095I</t>
  </si>
  <si>
    <t>4SW</t>
  </si>
  <si>
    <t>29-110A</t>
  </si>
  <si>
    <t>27-054Z</t>
  </si>
  <si>
    <t>25-049W</t>
  </si>
  <si>
    <t>14-050A</t>
  </si>
  <si>
    <t>27-084Z</t>
  </si>
  <si>
    <t>32-043C</t>
  </si>
  <si>
    <t>4OX</t>
  </si>
  <si>
    <t>11-121Y</t>
  </si>
  <si>
    <t>3TU</t>
  </si>
  <si>
    <t>19-125B</t>
  </si>
  <si>
    <t>4OK</t>
  </si>
  <si>
    <t>30-089X</t>
  </si>
  <si>
    <t>3MR</t>
  </si>
  <si>
    <t>12-017C</t>
  </si>
  <si>
    <t>10-034X</t>
  </si>
  <si>
    <t>4NE</t>
  </si>
  <si>
    <t>17-072R</t>
  </si>
  <si>
    <t>13-023W</t>
  </si>
  <si>
    <t>32-096A</t>
  </si>
  <si>
    <t>27-131X</t>
  </si>
  <si>
    <t>23-091D</t>
  </si>
  <si>
    <t>17-078S</t>
  </si>
  <si>
    <t>HA5786348</t>
  </si>
  <si>
    <t>BX0</t>
  </si>
  <si>
    <t>17-087H</t>
  </si>
  <si>
    <t>21-117C</t>
  </si>
  <si>
    <t>19-111X</t>
  </si>
  <si>
    <t>32-110X</t>
  </si>
  <si>
    <t>HA5786347</t>
  </si>
  <si>
    <t>26-114X</t>
  </si>
  <si>
    <t>HA5786346</t>
  </si>
  <si>
    <t>4ON</t>
  </si>
  <si>
    <t>29-122Y</t>
  </si>
  <si>
    <t>30-070D</t>
  </si>
  <si>
    <t>15-019W</t>
  </si>
  <si>
    <t>08-021C</t>
  </si>
  <si>
    <t>HA5786404</t>
  </si>
  <si>
    <t>11-001A</t>
  </si>
  <si>
    <t>4OJ</t>
  </si>
  <si>
    <t>2WL</t>
  </si>
  <si>
    <t>3PC</t>
  </si>
  <si>
    <t>HA5786436</t>
  </si>
  <si>
    <t>21 pieces were found in 18-082c that were supposed to be size 120 but were actually a mix of other sizes. These other sizes were adjusted in on 8/27. Not sure why the 120s were not adjusted out at that time.</t>
  </si>
  <si>
    <t>HA5786437</t>
  </si>
  <si>
    <t>This box contained size 80s instead of size 85. The adjustment in of the size 80s was done on 8/27.</t>
  </si>
  <si>
    <t>HA5786438</t>
  </si>
  <si>
    <t>Box was moved to picking on 8/19 but was physically left in overstock and the pieces were later adjusted out. Jose P found today.</t>
  </si>
  <si>
    <t>HA5786619</t>
  </si>
  <si>
    <t>11-059B</t>
  </si>
  <si>
    <t>18-075X</t>
  </si>
  <si>
    <t>HA5786620</t>
  </si>
  <si>
    <t>3LO</t>
  </si>
  <si>
    <t>19-115X</t>
  </si>
  <si>
    <t>HA5786770</t>
  </si>
  <si>
    <t>28-098C</t>
  </si>
  <si>
    <t>21-061C</t>
  </si>
  <si>
    <t>11-062B</t>
  </si>
  <si>
    <t>ha5786768</t>
  </si>
  <si>
    <t>12-066Y</t>
  </si>
  <si>
    <t>12-003X</t>
  </si>
  <si>
    <t>11-051B</t>
  </si>
  <si>
    <t>31-063W</t>
  </si>
  <si>
    <t>12-006W</t>
  </si>
  <si>
    <t>FF4</t>
  </si>
  <si>
    <t>08-126B</t>
  </si>
  <si>
    <t>4KW</t>
  </si>
  <si>
    <t>32-062Y</t>
  </si>
  <si>
    <t>12-035Y</t>
  </si>
  <si>
    <t>17-115H</t>
  </si>
  <si>
    <t>HA5786820</t>
  </si>
  <si>
    <t>3ST</t>
  </si>
  <si>
    <t>12-045W</t>
  </si>
  <si>
    <t>HA5786769</t>
  </si>
  <si>
    <t>15-098Z</t>
  </si>
  <si>
    <t>3LB</t>
  </si>
  <si>
    <t>HA5786821</t>
  </si>
  <si>
    <t>4XQ</t>
  </si>
  <si>
    <t>80-093C</t>
  </si>
  <si>
    <t>80-057d</t>
  </si>
  <si>
    <t>4XD</t>
  </si>
  <si>
    <t>80-100A</t>
  </si>
  <si>
    <t>HA5786822</t>
  </si>
  <si>
    <t>80-107A</t>
  </si>
  <si>
    <t>HA5786831</t>
  </si>
  <si>
    <t>10-105X</t>
  </si>
  <si>
    <t>20-129Y</t>
  </si>
  <si>
    <t>HA5786823</t>
  </si>
  <si>
    <t>4KL</t>
  </si>
  <si>
    <t>15-090B</t>
  </si>
  <si>
    <t>17-088I</t>
  </si>
  <si>
    <t>12-114W</t>
  </si>
  <si>
    <t>12-033D</t>
  </si>
  <si>
    <t>21-043C</t>
  </si>
  <si>
    <t>HA5786832</t>
  </si>
  <si>
    <t>82-036A</t>
  </si>
  <si>
    <t>4WW</t>
  </si>
  <si>
    <t>81-023V</t>
  </si>
  <si>
    <t>2CK</t>
  </si>
  <si>
    <t>81-103C</t>
  </si>
  <si>
    <t>82-070C</t>
  </si>
  <si>
    <t>82-066C</t>
  </si>
  <si>
    <t>HA5786834</t>
  </si>
  <si>
    <t>2GG</t>
  </si>
  <si>
    <t>19-100C</t>
  </si>
  <si>
    <t>08-091Y</t>
  </si>
  <si>
    <t>HA5786835</t>
  </si>
  <si>
    <t>08-003D</t>
  </si>
  <si>
    <t>Piece missing from set</t>
  </si>
  <si>
    <t>HA5786836</t>
  </si>
  <si>
    <t>4NA</t>
  </si>
  <si>
    <t>29-121B</t>
  </si>
  <si>
    <t>HA5786837</t>
  </si>
  <si>
    <t>73-012B</t>
  </si>
  <si>
    <t>74-018E</t>
  </si>
  <si>
    <t>HA5786838</t>
  </si>
  <si>
    <t>08-081Y</t>
  </si>
  <si>
    <t>HA5786839</t>
  </si>
  <si>
    <t>29-062Z</t>
  </si>
  <si>
    <t>4KH</t>
  </si>
  <si>
    <t>14-057C</t>
  </si>
  <si>
    <t>HA5786845</t>
  </si>
  <si>
    <t>adusted out of overstock during a cycle count on 8/27/25</t>
  </si>
  <si>
    <t>adjusted out of picking on 8/1/25 during a cycle count.</t>
  </si>
  <si>
    <t>HA5786848</t>
  </si>
  <si>
    <t>23-092B</t>
  </si>
  <si>
    <t>23-127B</t>
  </si>
  <si>
    <t>30-098W</t>
  </si>
  <si>
    <t>17-115I</t>
  </si>
  <si>
    <t>4LT</t>
  </si>
  <si>
    <t>34-010F</t>
  </si>
  <si>
    <t>95P</t>
  </si>
  <si>
    <t>22-116B</t>
  </si>
  <si>
    <t>17-081H</t>
  </si>
  <si>
    <t>14-053C</t>
  </si>
  <si>
    <t>32-086W</t>
  </si>
  <si>
    <t>29-076C</t>
  </si>
  <si>
    <t>16-094A</t>
  </si>
  <si>
    <t>WF9</t>
  </si>
  <si>
    <t>08-062W</t>
  </si>
  <si>
    <t>34-049B</t>
  </si>
  <si>
    <t>4SD</t>
  </si>
  <si>
    <t>22-117W</t>
  </si>
  <si>
    <t>16-093A</t>
  </si>
  <si>
    <t>16-092Z</t>
  </si>
  <si>
    <t>12-019W</t>
  </si>
  <si>
    <t>4PD</t>
  </si>
  <si>
    <t>12-094X</t>
  </si>
  <si>
    <t>17-068G</t>
  </si>
  <si>
    <t>4VN</t>
  </si>
  <si>
    <t>22-116Y</t>
  </si>
  <si>
    <t>33-095Y</t>
  </si>
  <si>
    <t>33-105X</t>
  </si>
  <si>
    <t>30-047W</t>
  </si>
  <si>
    <t>25-074Z</t>
  </si>
  <si>
    <t>13-035B</t>
  </si>
  <si>
    <t>31-064Y</t>
  </si>
  <si>
    <t>U74</t>
  </si>
  <si>
    <t>33-003V</t>
  </si>
  <si>
    <t>08-034C</t>
  </si>
  <si>
    <t>18-093W</t>
  </si>
  <si>
    <t>20-133Y</t>
  </si>
  <si>
    <t>15-035Z</t>
  </si>
  <si>
    <t>19-088C</t>
  </si>
  <si>
    <t>HA5786850</t>
  </si>
  <si>
    <t>1VP</t>
  </si>
  <si>
    <t>17-057S</t>
  </si>
  <si>
    <t>3UT</t>
  </si>
  <si>
    <t>17-011A</t>
  </si>
  <si>
    <t>16-125Z</t>
  </si>
  <si>
    <t>2SJ</t>
  </si>
  <si>
    <t>16-125A</t>
  </si>
  <si>
    <t>13-090X</t>
  </si>
  <si>
    <t>3RO</t>
  </si>
  <si>
    <t>36-007Z</t>
  </si>
  <si>
    <t>16-123Z</t>
  </si>
  <si>
    <t>16-123A</t>
  </si>
  <si>
    <t>34I</t>
  </si>
  <si>
    <t>3IT</t>
  </si>
  <si>
    <t>16-119Z</t>
  </si>
  <si>
    <t>34-018E</t>
  </si>
  <si>
    <t>16-118A</t>
  </si>
  <si>
    <t>4YA</t>
  </si>
  <si>
    <t>3RY</t>
  </si>
  <si>
    <t>34-055B</t>
  </si>
  <si>
    <t>16-115A</t>
  </si>
  <si>
    <t>17-040B</t>
  </si>
  <si>
    <t>16-114A</t>
  </si>
  <si>
    <t>27-110Z</t>
  </si>
  <si>
    <t>2WB</t>
  </si>
  <si>
    <t>33-077V</t>
  </si>
  <si>
    <t>34-005E</t>
  </si>
  <si>
    <t>4SB</t>
  </si>
  <si>
    <t>4VP</t>
  </si>
  <si>
    <t>4NZ</t>
  </si>
  <si>
    <t>16-107Z</t>
  </si>
  <si>
    <t>33-017X</t>
  </si>
  <si>
    <t>3UQ</t>
  </si>
  <si>
    <t>34-058C</t>
  </si>
  <si>
    <t>33-065Z</t>
  </si>
  <si>
    <t>16-106Z</t>
  </si>
  <si>
    <t>4SZ</t>
  </si>
  <si>
    <t>33-072Z</t>
  </si>
  <si>
    <t>16-104A</t>
  </si>
  <si>
    <t>3US</t>
  </si>
  <si>
    <t>16-101Z</t>
  </si>
  <si>
    <t>27-043D</t>
  </si>
  <si>
    <t>34-044D</t>
  </si>
  <si>
    <t>16-100A</t>
  </si>
  <si>
    <t>13-041Y</t>
  </si>
  <si>
    <t>HA5786851</t>
  </si>
  <si>
    <t>11-042Z</t>
  </si>
  <si>
    <t>17-111A</t>
  </si>
  <si>
    <t>4MZ</t>
  </si>
  <si>
    <t>33-026Y</t>
  </si>
  <si>
    <t>4M4</t>
  </si>
  <si>
    <t>28-073C</t>
  </si>
  <si>
    <t>16-134A</t>
  </si>
  <si>
    <t>4KP</t>
  </si>
  <si>
    <t>16-073Y</t>
  </si>
  <si>
    <t>31-103X</t>
  </si>
  <si>
    <t>20-098Z</t>
  </si>
  <si>
    <t>33-025V</t>
  </si>
  <si>
    <t>33-111V</t>
  </si>
  <si>
    <t>34-036D</t>
  </si>
  <si>
    <t>35-004B</t>
  </si>
  <si>
    <t>22-131W</t>
  </si>
  <si>
    <t>38-009Z</t>
  </si>
  <si>
    <t>2TK</t>
  </si>
  <si>
    <t>3MT</t>
  </si>
  <si>
    <t>13-010B</t>
  </si>
  <si>
    <t>21-086B</t>
  </si>
  <si>
    <t>14-092B</t>
  </si>
  <si>
    <t>09-029B</t>
  </si>
  <si>
    <t>33-055X</t>
  </si>
  <si>
    <t>33-029V</t>
  </si>
  <si>
    <t>HA5786929</t>
  </si>
  <si>
    <t>HA5786847</t>
  </si>
  <si>
    <t>3PM</t>
  </si>
  <si>
    <t>17-089F</t>
  </si>
  <si>
    <t>32-094B</t>
  </si>
  <si>
    <t>HA5786846</t>
  </si>
  <si>
    <t>18-122X</t>
  </si>
  <si>
    <t>33-061A</t>
  </si>
  <si>
    <t>33-081D</t>
  </si>
  <si>
    <t>4SX</t>
  </si>
  <si>
    <t>HA5786961</t>
  </si>
  <si>
    <t>2GV</t>
  </si>
  <si>
    <t>3SK</t>
  </si>
  <si>
    <t>4NJ</t>
  </si>
  <si>
    <t>HA5787321</t>
  </si>
  <si>
    <t>12-095B</t>
  </si>
  <si>
    <t>HA5787404</t>
  </si>
  <si>
    <t>85-007B</t>
  </si>
  <si>
    <t>08-051W</t>
  </si>
  <si>
    <t>83-083B</t>
  </si>
  <si>
    <t>13-001D</t>
  </si>
  <si>
    <t>85-003A</t>
  </si>
  <si>
    <t>HA5787484</t>
  </si>
  <si>
    <t>83-078G</t>
  </si>
  <si>
    <t>83-044U</t>
  </si>
  <si>
    <t>HA5787485</t>
  </si>
  <si>
    <t>HA5787483</t>
  </si>
  <si>
    <t>3SL</t>
  </si>
  <si>
    <t>22-123Z</t>
  </si>
  <si>
    <t>12-023A</t>
  </si>
  <si>
    <t>HA5787482</t>
  </si>
  <si>
    <t>14-082X</t>
  </si>
  <si>
    <t>HA5787573</t>
  </si>
  <si>
    <t>3QN</t>
  </si>
  <si>
    <t>23-129X</t>
  </si>
  <si>
    <t>08-039B</t>
  </si>
  <si>
    <t>62-039V</t>
  </si>
  <si>
    <t>HA5787603</t>
  </si>
  <si>
    <t>24S</t>
  </si>
  <si>
    <t>14 Pieces were adjusted out on 9/2 during cycle count</t>
  </si>
  <si>
    <t>HA5787606</t>
  </si>
  <si>
    <t>34-078D</t>
  </si>
  <si>
    <t>28-127D</t>
  </si>
  <si>
    <t>30-075C</t>
  </si>
  <si>
    <t>17-055Z</t>
  </si>
  <si>
    <t>17-054Z</t>
  </si>
  <si>
    <t>26-057C</t>
  </si>
  <si>
    <t>3SG</t>
  </si>
  <si>
    <t>28-109Y</t>
  </si>
  <si>
    <t>4LO</t>
  </si>
  <si>
    <t>22-089X</t>
  </si>
  <si>
    <t>33-044D</t>
  </si>
  <si>
    <t>33-056U</t>
  </si>
  <si>
    <t>15-067X</t>
  </si>
  <si>
    <t>34-005F</t>
  </si>
  <si>
    <t>21-058X</t>
  </si>
  <si>
    <t>17-050Z</t>
  </si>
  <si>
    <t>33-054V</t>
  </si>
  <si>
    <t>4RK</t>
  </si>
  <si>
    <t>24-050C</t>
  </si>
  <si>
    <t>4LF</t>
  </si>
  <si>
    <t>14-092C</t>
  </si>
  <si>
    <t>34-008E</t>
  </si>
  <si>
    <t>30-080C</t>
  </si>
  <si>
    <t>14-125C</t>
  </si>
  <si>
    <t>10-127X</t>
  </si>
  <si>
    <t>22-125W</t>
  </si>
  <si>
    <t>2SZ</t>
  </si>
  <si>
    <t>29-099C</t>
  </si>
  <si>
    <t>HA5787607</t>
  </si>
  <si>
    <t>33-006X</t>
  </si>
  <si>
    <t>09-042D</t>
  </si>
  <si>
    <t>32-126B</t>
  </si>
  <si>
    <t>18-099W</t>
  </si>
  <si>
    <t>17-090X</t>
  </si>
  <si>
    <t>10-013X</t>
  </si>
  <si>
    <t>75z</t>
  </si>
  <si>
    <t>m</t>
  </si>
  <si>
    <t>09-099Z</t>
  </si>
  <si>
    <t>30-066B</t>
  </si>
  <si>
    <t>29-061C</t>
  </si>
  <si>
    <t>18-085B</t>
  </si>
  <si>
    <t>36-009B</t>
  </si>
  <si>
    <t>3OD</t>
  </si>
  <si>
    <t>18-093C</t>
  </si>
  <si>
    <t>17-088X</t>
  </si>
  <si>
    <t>20-096W</t>
  </si>
  <si>
    <t>34-076E</t>
  </si>
  <si>
    <t>18-103Y</t>
  </si>
  <si>
    <t>34-014X</t>
  </si>
  <si>
    <t>14-011D</t>
  </si>
  <si>
    <t>28-060C</t>
  </si>
  <si>
    <t>18-131Y</t>
  </si>
  <si>
    <t>3JS</t>
  </si>
  <si>
    <t>12-127X</t>
  </si>
  <si>
    <t>4KQ</t>
  </si>
  <si>
    <t>27-111X</t>
  </si>
  <si>
    <t>4SJ</t>
  </si>
  <si>
    <t>08-061D</t>
  </si>
  <si>
    <t>27-106B</t>
  </si>
  <si>
    <t>17-055C</t>
  </si>
  <si>
    <t>4O4</t>
  </si>
  <si>
    <t>29-106X</t>
  </si>
  <si>
    <t>21-048B</t>
  </si>
  <si>
    <t>32-074X</t>
  </si>
  <si>
    <t>3SZ</t>
  </si>
  <si>
    <t>33-074C</t>
  </si>
  <si>
    <t>3TZ</t>
  </si>
  <si>
    <t>14-103Y</t>
  </si>
  <si>
    <t>4RW</t>
  </si>
  <si>
    <t>10-121C</t>
  </si>
  <si>
    <t>12-009W</t>
  </si>
  <si>
    <t>26-102B</t>
  </si>
  <si>
    <t>15-041W</t>
  </si>
  <si>
    <t>17-082Z</t>
  </si>
  <si>
    <t>08-090D</t>
  </si>
  <si>
    <t>4S4</t>
  </si>
  <si>
    <t>14-047B</t>
  </si>
  <si>
    <t>21-127Y</t>
  </si>
  <si>
    <t>22-119A</t>
  </si>
  <si>
    <t>3P3</t>
  </si>
  <si>
    <t>14-043B</t>
  </si>
  <si>
    <t>3OP</t>
  </si>
  <si>
    <t>34-064C</t>
  </si>
  <si>
    <t>11-039Y</t>
  </si>
  <si>
    <t>39U</t>
  </si>
  <si>
    <t>33-026Z</t>
  </si>
  <si>
    <t>32-047X</t>
  </si>
  <si>
    <t>3SE</t>
  </si>
  <si>
    <t>32-107W</t>
  </si>
  <si>
    <t>HA5787596</t>
  </si>
  <si>
    <t>4TD</t>
  </si>
  <si>
    <t>29-092X</t>
  </si>
  <si>
    <t>HA5787684</t>
  </si>
  <si>
    <t>VM5</t>
  </si>
  <si>
    <t>74-069Z</t>
  </si>
  <si>
    <t>81-100X</t>
  </si>
  <si>
    <t>HA5787803</t>
  </si>
  <si>
    <t>MM1</t>
  </si>
  <si>
    <t>3ky</t>
  </si>
  <si>
    <t>HA5787847</t>
  </si>
  <si>
    <t>HA5787853</t>
  </si>
  <si>
    <t>This box originally contained 21 pieces and was in location 61-087E. However, it was not found there on 9/11 when it came up on replenishment. On 4/13/25, 21 pieces of this item were adjusted into location 22-072Z which accounts for these pieces.</t>
  </si>
  <si>
    <t>HA5787855</t>
  </si>
  <si>
    <t>These pieces were moved to MMV from W001 for some reason.</t>
  </si>
  <si>
    <t>HA5787890</t>
  </si>
  <si>
    <t>BD4</t>
  </si>
  <si>
    <t>Size 110s found in a box of size 100s</t>
  </si>
  <si>
    <t>HA5787935</t>
  </si>
  <si>
    <t>19 ieces were originally moved to 11-029X from 17-009b but the box was then put back in 17-009B for some reason and all but 2 pieces were adjusted out of 11-029x</t>
  </si>
  <si>
    <t>HA5787936</t>
  </si>
  <si>
    <t>18 adjusted out of 20-072x on 3/11/24</t>
  </si>
  <si>
    <t>28-057C</t>
  </si>
  <si>
    <t>28 adjusted out of 22-123b on 8/27.</t>
  </si>
  <si>
    <t>HA5788021</t>
  </si>
  <si>
    <t>15-101B</t>
  </si>
  <si>
    <t>HA5788022</t>
  </si>
  <si>
    <t>08-003A</t>
  </si>
  <si>
    <t>HA5788047</t>
  </si>
  <si>
    <t>39 pieces were adusted in on a cycle count in November 2024.</t>
  </si>
  <si>
    <t>HA5788092</t>
  </si>
  <si>
    <t>55-111A</t>
  </si>
  <si>
    <t>HA5788261</t>
  </si>
  <si>
    <t>4OD</t>
  </si>
  <si>
    <t>09-128B</t>
  </si>
  <si>
    <t>16-042B</t>
  </si>
  <si>
    <t>18-118A</t>
  </si>
  <si>
    <t>4AK</t>
  </si>
  <si>
    <t>18-113A</t>
  </si>
  <si>
    <t>18-106A</t>
  </si>
  <si>
    <t>4KS</t>
  </si>
  <si>
    <t>18-105Z</t>
  </si>
  <si>
    <t>43Y</t>
  </si>
  <si>
    <t>18-104Z</t>
  </si>
  <si>
    <t>18-102Z</t>
  </si>
  <si>
    <t>18-102A</t>
  </si>
  <si>
    <t>13-029B</t>
  </si>
  <si>
    <t>18-086Z</t>
  </si>
  <si>
    <t>14-010B</t>
  </si>
  <si>
    <t>2AB</t>
  </si>
  <si>
    <t>18-078A</t>
  </si>
  <si>
    <t>33-109A</t>
  </si>
  <si>
    <t>18-076Z</t>
  </si>
  <si>
    <t>3QB</t>
  </si>
  <si>
    <t>33-019V</t>
  </si>
  <si>
    <t>4NT</t>
  </si>
  <si>
    <t>3SN</t>
  </si>
  <si>
    <t>3FP</t>
  </si>
  <si>
    <t>33-041Y</t>
  </si>
  <si>
    <t>4RQ</t>
  </si>
  <si>
    <t>33-036X</t>
  </si>
  <si>
    <t>2EK</t>
  </si>
  <si>
    <t>18-044B</t>
  </si>
  <si>
    <t>4SS</t>
  </si>
  <si>
    <t>33-070W</t>
  </si>
  <si>
    <t>33-037X</t>
  </si>
  <si>
    <t>HA5788262</t>
  </si>
  <si>
    <t>09-128W</t>
  </si>
  <si>
    <t>3KT</t>
  </si>
  <si>
    <t>15-001A</t>
  </si>
  <si>
    <t>15-006Z</t>
  </si>
  <si>
    <t>2FK</t>
  </si>
  <si>
    <t>3JU</t>
  </si>
  <si>
    <t>15-027Z</t>
  </si>
  <si>
    <t>19-048A</t>
  </si>
  <si>
    <t>19-051Y</t>
  </si>
  <si>
    <t>23-069Z</t>
  </si>
  <si>
    <t>26-072C</t>
  </si>
  <si>
    <t>28-123Z</t>
  </si>
  <si>
    <t>33-010V</t>
  </si>
  <si>
    <t>33-039W</t>
  </si>
  <si>
    <t>HA5788264</t>
  </si>
  <si>
    <t>14-004A</t>
  </si>
  <si>
    <t>Damage from AB or Bander</t>
  </si>
  <si>
    <t>14-107C</t>
  </si>
  <si>
    <t>3UG</t>
  </si>
  <si>
    <t>09-095X</t>
  </si>
  <si>
    <t>HA5788255</t>
  </si>
  <si>
    <t>4TF</t>
  </si>
  <si>
    <t>08-094X</t>
  </si>
  <si>
    <t>HA5788257</t>
  </si>
  <si>
    <t>29-127Z</t>
  </si>
  <si>
    <t>29-096Y</t>
  </si>
  <si>
    <t>HA5788258</t>
  </si>
  <si>
    <t>3MS</t>
  </si>
  <si>
    <t>17-081X</t>
  </si>
  <si>
    <t>HA5788314</t>
  </si>
  <si>
    <t>4XH</t>
  </si>
  <si>
    <t>87-003Z</t>
  </si>
  <si>
    <t>HA5788315</t>
  </si>
  <si>
    <t>3XB</t>
  </si>
  <si>
    <t>88-002Z</t>
  </si>
  <si>
    <t>HA5788326</t>
  </si>
  <si>
    <t>2AC</t>
  </si>
  <si>
    <t>33-093D</t>
  </si>
  <si>
    <t>58B</t>
  </si>
  <si>
    <t>3IV</t>
  </si>
  <si>
    <t>2G2</t>
  </si>
  <si>
    <t>15-043Z</t>
  </si>
  <si>
    <t>34-047F</t>
  </si>
  <si>
    <t>19-074C</t>
  </si>
  <si>
    <t>HA5788327</t>
  </si>
  <si>
    <t>34-040F</t>
  </si>
  <si>
    <t>13-087X</t>
  </si>
  <si>
    <t>4MB</t>
  </si>
  <si>
    <t>20-089D</t>
  </si>
  <si>
    <t>27-116B</t>
  </si>
  <si>
    <t>30-081Y</t>
  </si>
  <si>
    <t>17-074B</t>
  </si>
  <si>
    <t>17-050C</t>
  </si>
  <si>
    <t>33-077A</t>
  </si>
  <si>
    <t>15-057Z</t>
  </si>
  <si>
    <t>15-055A</t>
  </si>
  <si>
    <t>29-124C</t>
  </si>
  <si>
    <t>17-001A</t>
  </si>
  <si>
    <t>13-060Y</t>
  </si>
  <si>
    <t>15-054A</t>
  </si>
  <si>
    <t>12-001B</t>
  </si>
  <si>
    <t>16-077B</t>
  </si>
  <si>
    <t>15-019D</t>
  </si>
  <si>
    <t>31-105Z</t>
  </si>
  <si>
    <t>12-077W</t>
  </si>
  <si>
    <t>15-053Z</t>
  </si>
  <si>
    <t>23-069X</t>
  </si>
  <si>
    <t>11-025W</t>
  </si>
  <si>
    <t>20-099C</t>
  </si>
  <si>
    <t>17-053B</t>
  </si>
  <si>
    <t>29-045C</t>
  </si>
  <si>
    <t>29-070C</t>
  </si>
  <si>
    <t>11-039D</t>
  </si>
  <si>
    <t>4SR</t>
  </si>
  <si>
    <t>33-003X</t>
  </si>
  <si>
    <t>4MD</t>
  </si>
  <si>
    <t>16-023C</t>
  </si>
  <si>
    <t>13-124X</t>
  </si>
  <si>
    <t>15-053A</t>
  </si>
  <si>
    <t>08-052B</t>
  </si>
  <si>
    <t>28M</t>
  </si>
  <si>
    <t>28-094X</t>
  </si>
  <si>
    <t>18-064Y</t>
  </si>
  <si>
    <t>33-021Z</t>
  </si>
  <si>
    <t>17-126Y</t>
  </si>
  <si>
    <t>15-038W</t>
  </si>
  <si>
    <t>33-060Y</t>
  </si>
  <si>
    <t>3RE</t>
  </si>
  <si>
    <t>15-102X</t>
  </si>
  <si>
    <t>24-124Y</t>
  </si>
  <si>
    <t>3RD</t>
  </si>
  <si>
    <t>19-102B</t>
  </si>
  <si>
    <t>09-049B</t>
  </si>
  <si>
    <t>14-042C</t>
  </si>
  <si>
    <t>21-076C</t>
  </si>
  <si>
    <t>2EU</t>
  </si>
  <si>
    <t>19-087W</t>
  </si>
  <si>
    <t>15-051Z</t>
  </si>
  <si>
    <t>15-051A</t>
  </si>
  <si>
    <t>11-040B</t>
  </si>
  <si>
    <t>20-118B</t>
  </si>
  <si>
    <t>17-114T</t>
  </si>
  <si>
    <t>17-076D</t>
  </si>
  <si>
    <t>11-137W</t>
  </si>
  <si>
    <t>26-119B</t>
  </si>
  <si>
    <t>15-050Z</t>
  </si>
  <si>
    <t>15-050A</t>
  </si>
  <si>
    <t>09-057C</t>
  </si>
  <si>
    <t>15-049Z</t>
  </si>
  <si>
    <t>HA5788455</t>
  </si>
  <si>
    <t>30-043B</t>
  </si>
  <si>
    <t>HA5788557</t>
  </si>
  <si>
    <t>18-099X</t>
  </si>
  <si>
    <t>17-113H</t>
  </si>
  <si>
    <t>19-044Z</t>
  </si>
  <si>
    <t>09-139A</t>
  </si>
  <si>
    <t>15-070A</t>
  </si>
  <si>
    <t>34-028F</t>
  </si>
  <si>
    <t>17-067G</t>
  </si>
  <si>
    <t>33-013Z</t>
  </si>
  <si>
    <t>15-068A</t>
  </si>
  <si>
    <t>3RC</t>
  </si>
  <si>
    <t>2GH</t>
  </si>
  <si>
    <t>15-067A</t>
  </si>
  <si>
    <t>26-105X</t>
  </si>
  <si>
    <t>15-066Z</t>
  </si>
  <si>
    <t>15-066A</t>
  </si>
  <si>
    <t>24-099B</t>
  </si>
  <si>
    <t>15-065Z</t>
  </si>
  <si>
    <t>33-037U</t>
  </si>
  <si>
    <t>15-065A</t>
  </si>
  <si>
    <t>4KK</t>
  </si>
  <si>
    <t>15-063A</t>
  </si>
  <si>
    <t>15-062A</t>
  </si>
  <si>
    <t>4RA</t>
  </si>
  <si>
    <t>34-047E</t>
  </si>
  <si>
    <t>15-058Z</t>
  </si>
  <si>
    <t>HA5788558</t>
  </si>
  <si>
    <t>4KG</t>
  </si>
  <si>
    <t>31-085Z</t>
  </si>
  <si>
    <t>17-043C</t>
  </si>
  <si>
    <t>HA5788539</t>
  </si>
  <si>
    <t>HA5788555</t>
  </si>
  <si>
    <t>11-001C</t>
  </si>
  <si>
    <t>HA5788556</t>
  </si>
  <si>
    <t>26-075B</t>
  </si>
  <si>
    <t>HA5788755</t>
  </si>
  <si>
    <t>88-010Z</t>
  </si>
  <si>
    <t>HA5788959</t>
  </si>
  <si>
    <t>13-104X</t>
  </si>
  <si>
    <t>48 pieces were adjusted into this location on 12/21/24.</t>
  </si>
  <si>
    <t>HA5788960</t>
  </si>
  <si>
    <t>13-104D</t>
  </si>
  <si>
    <t>20 pieces were adjusted into location 15-014Y on 9/9/25.</t>
  </si>
  <si>
    <t>HA5788991</t>
  </si>
  <si>
    <t>85 pieces were adjusted in to 80-008B during a bulk cycle count on 7/12/25.</t>
  </si>
  <si>
    <t>HA5788948</t>
  </si>
  <si>
    <t>10-050A</t>
  </si>
  <si>
    <t>HA5789019</t>
  </si>
  <si>
    <t>4LW</t>
  </si>
  <si>
    <t>HA5789034</t>
  </si>
  <si>
    <t>4YZ</t>
  </si>
  <si>
    <t>HA5789036</t>
  </si>
  <si>
    <t>5BS</t>
  </si>
  <si>
    <t>HA5789065</t>
  </si>
  <si>
    <t>17-004D</t>
  </si>
  <si>
    <t>HA5789072</t>
  </si>
  <si>
    <t>2BV</t>
  </si>
  <si>
    <t>89-010Z</t>
  </si>
  <si>
    <t>4WX</t>
  </si>
  <si>
    <t>89-002Z</t>
  </si>
  <si>
    <t>HA5789105</t>
  </si>
  <si>
    <t>15-085A</t>
  </si>
  <si>
    <t>15-082A</t>
  </si>
  <si>
    <t>21-085A</t>
  </si>
  <si>
    <t>15-081Z</t>
  </si>
  <si>
    <t>15-081A</t>
  </si>
  <si>
    <t>15-080Z</t>
  </si>
  <si>
    <t>33-103Z</t>
  </si>
  <si>
    <t>3YG</t>
  </si>
  <si>
    <t>15-080A</t>
  </si>
  <si>
    <t>15-079A</t>
  </si>
  <si>
    <t>15-078Z</t>
  </si>
  <si>
    <t>15-078A</t>
  </si>
  <si>
    <t>15-076Z</t>
  </si>
  <si>
    <t>4VQ</t>
  </si>
  <si>
    <t>30-128C</t>
  </si>
  <si>
    <t>3KM</t>
  </si>
  <si>
    <t>15-071A</t>
  </si>
  <si>
    <t>HA5789128</t>
  </si>
  <si>
    <t>2BX</t>
  </si>
  <si>
    <t>31-105C</t>
  </si>
  <si>
    <t>30-126X</t>
  </si>
  <si>
    <t>17-055Y</t>
  </si>
  <si>
    <t>HA5789129</t>
  </si>
  <si>
    <t>15-133Z</t>
  </si>
  <si>
    <t>HA5789130</t>
  </si>
  <si>
    <t>33-079A</t>
  </si>
  <si>
    <t>HA5789131</t>
  </si>
  <si>
    <t>15-024B</t>
  </si>
  <si>
    <t>23-117B</t>
  </si>
  <si>
    <t>21-094C</t>
  </si>
  <si>
    <t>15-106C</t>
  </si>
  <si>
    <t>17-082G</t>
  </si>
  <si>
    <t>09-137X</t>
  </si>
  <si>
    <t>10-138Y</t>
  </si>
  <si>
    <t>12-101C</t>
  </si>
  <si>
    <t>HA5789127</t>
  </si>
  <si>
    <t>3ZO</t>
  </si>
  <si>
    <t>53-261C</t>
  </si>
  <si>
    <t>53-230F</t>
  </si>
  <si>
    <t>53-264V</t>
  </si>
  <si>
    <t>HA5789100</t>
  </si>
  <si>
    <t>20-051B</t>
  </si>
  <si>
    <t>17-079T</t>
  </si>
  <si>
    <t>HA5789125</t>
  </si>
  <si>
    <t>14-093C</t>
  </si>
  <si>
    <t>HA5789101</t>
  </si>
  <si>
    <t>23-062C</t>
  </si>
  <si>
    <t>32-072A</t>
  </si>
  <si>
    <t>16-099C</t>
  </si>
  <si>
    <t>28-123W</t>
  </si>
  <si>
    <t>18-054Y</t>
  </si>
  <si>
    <t>24-068X</t>
  </si>
  <si>
    <t>16-081C</t>
  </si>
  <si>
    <t>HA5789242</t>
  </si>
  <si>
    <t>15-099Z</t>
  </si>
  <si>
    <t>15-097Z</t>
  </si>
  <si>
    <t>15-099A</t>
  </si>
  <si>
    <t>15-097A</t>
  </si>
  <si>
    <t>15-096Z</t>
  </si>
  <si>
    <t>15-096A</t>
  </si>
  <si>
    <t>15-095Z</t>
  </si>
  <si>
    <t>08-023X</t>
  </si>
  <si>
    <t>15-094Z</t>
  </si>
  <si>
    <t>34-048F</t>
  </si>
  <si>
    <t>15-094A</t>
  </si>
  <si>
    <t>15-093Z</t>
  </si>
  <si>
    <t>15-093A</t>
  </si>
  <si>
    <t>4YE</t>
  </si>
  <si>
    <t>15-092A</t>
  </si>
  <si>
    <t>15-090Z</t>
  </si>
  <si>
    <t>15-090A</t>
  </si>
  <si>
    <t>15-089Z</t>
  </si>
  <si>
    <t>25-044X</t>
  </si>
  <si>
    <t>15-089A</t>
  </si>
  <si>
    <t>4BW</t>
  </si>
  <si>
    <t>15-088A</t>
  </si>
  <si>
    <t>13-012X</t>
  </si>
  <si>
    <t>15-087A</t>
  </si>
  <si>
    <t>33-036Z</t>
  </si>
  <si>
    <t>15-086A</t>
  </si>
  <si>
    <t>HA5789243</t>
  </si>
  <si>
    <t>11-105W</t>
  </si>
  <si>
    <t>3OO</t>
  </si>
  <si>
    <t>25-105B</t>
  </si>
  <si>
    <t>08-125X</t>
  </si>
  <si>
    <t>32-129C</t>
  </si>
  <si>
    <t>16-113C</t>
  </si>
  <si>
    <t>15-103A</t>
  </si>
  <si>
    <t>08-082C</t>
  </si>
  <si>
    <t>09-094X</t>
  </si>
  <si>
    <t>13-124B</t>
  </si>
  <si>
    <t>4LP</t>
  </si>
  <si>
    <t>19-113B</t>
  </si>
  <si>
    <t>11-072C</t>
  </si>
  <si>
    <t>26-133Z</t>
  </si>
  <si>
    <t>15-102A</t>
  </si>
  <si>
    <t>15-101Z</t>
  </si>
  <si>
    <t>19-075X</t>
  </si>
  <si>
    <t>37-042B</t>
  </si>
  <si>
    <t>3JA</t>
  </si>
  <si>
    <t>13-033B</t>
  </si>
  <si>
    <t>15-101A</t>
  </si>
  <si>
    <t>24-081C</t>
  </si>
  <si>
    <t>16-059C</t>
  </si>
  <si>
    <t>26-095B</t>
  </si>
  <si>
    <t>16-041B</t>
  </si>
  <si>
    <t>10-049W</t>
  </si>
  <si>
    <t>15-035W</t>
  </si>
  <si>
    <t>15-049C</t>
  </si>
  <si>
    <t>4MW</t>
  </si>
  <si>
    <t>37-028A</t>
  </si>
  <si>
    <t>13-028B</t>
  </si>
  <si>
    <t>15-100Z</t>
  </si>
  <si>
    <t>29-099D</t>
  </si>
  <si>
    <t>33-011W</t>
  </si>
  <si>
    <t>26-070X</t>
  </si>
  <si>
    <t>16-108Y</t>
  </si>
  <si>
    <t>12-037Z</t>
  </si>
  <si>
    <t>24-111Y</t>
  </si>
  <si>
    <t>4T4</t>
  </si>
  <si>
    <t>32-056A</t>
  </si>
  <si>
    <t>19-044Y</t>
  </si>
  <si>
    <t>HA5789281</t>
  </si>
  <si>
    <t>16-015C</t>
  </si>
  <si>
    <t>21-121Y</t>
  </si>
  <si>
    <t>HA5789305</t>
  </si>
  <si>
    <t>10-057X</t>
  </si>
  <si>
    <t>09-042X</t>
  </si>
  <si>
    <t>HA5789313</t>
  </si>
  <si>
    <t>24-061C</t>
  </si>
  <si>
    <t>15-111Z</t>
  </si>
  <si>
    <t>AN8</t>
  </si>
  <si>
    <t>08-097B</t>
  </si>
  <si>
    <t>4OE</t>
  </si>
  <si>
    <t>22-133B</t>
  </si>
  <si>
    <t>37-024B</t>
  </si>
  <si>
    <t>32-124C</t>
  </si>
  <si>
    <t>31-102Y</t>
  </si>
  <si>
    <t>34-034Z</t>
  </si>
  <si>
    <t>14-095D</t>
  </si>
  <si>
    <t>31-115C</t>
  </si>
  <si>
    <t>09-125D</t>
  </si>
  <si>
    <t>15-111A</t>
  </si>
  <si>
    <t>32-122A</t>
  </si>
  <si>
    <t>15-110A</t>
  </si>
  <si>
    <t>15-109Z</t>
  </si>
  <si>
    <t>17-064X</t>
  </si>
  <si>
    <t>30-092C</t>
  </si>
  <si>
    <t>15-108A</t>
  </si>
  <si>
    <t>3NQ</t>
  </si>
  <si>
    <t>15-044X</t>
  </si>
  <si>
    <t>10-133Z</t>
  </si>
  <si>
    <t>11-125C</t>
  </si>
  <si>
    <t>5BM</t>
  </si>
  <si>
    <t>27-074Z</t>
  </si>
  <si>
    <t>27-087A</t>
  </si>
  <si>
    <t>JU4</t>
  </si>
  <si>
    <t>20-110X</t>
  </si>
  <si>
    <t>25-063A</t>
  </si>
  <si>
    <t>3UP</t>
  </si>
  <si>
    <t>11-096X</t>
  </si>
  <si>
    <t>16-041X</t>
  </si>
  <si>
    <t>23-066C</t>
  </si>
  <si>
    <t>20-129Z</t>
  </si>
  <si>
    <t>4AL</t>
  </si>
  <si>
    <t>33-058V</t>
  </si>
  <si>
    <t>15-107Z</t>
  </si>
  <si>
    <t>15-106Z</t>
  </si>
  <si>
    <t>22-128B</t>
  </si>
  <si>
    <t>24-045B</t>
  </si>
  <si>
    <t>17-079R</t>
  </si>
  <si>
    <t>16-049A</t>
  </si>
  <si>
    <t>10-135Y</t>
  </si>
  <si>
    <t>33-092U</t>
  </si>
  <si>
    <t>12-083A</t>
  </si>
  <si>
    <t>4MH</t>
  </si>
  <si>
    <t>15-106A</t>
  </si>
  <si>
    <t>22-048X</t>
  </si>
  <si>
    <t>4RZ</t>
  </si>
  <si>
    <t>12-057C</t>
  </si>
  <si>
    <t>33-072A</t>
  </si>
  <si>
    <t>17-105U</t>
  </si>
  <si>
    <t>15-105Z</t>
  </si>
  <si>
    <t>20-066Y</t>
  </si>
  <si>
    <t>15-104A</t>
  </si>
  <si>
    <t>12-066W</t>
  </si>
  <si>
    <t>28-099X</t>
  </si>
  <si>
    <t>24-078B</t>
  </si>
  <si>
    <t>28-131X</t>
  </si>
  <si>
    <t>29-127W</t>
  </si>
  <si>
    <t>36-005B</t>
  </si>
  <si>
    <t>33-119C</t>
  </si>
  <si>
    <t>24-129D</t>
  </si>
  <si>
    <t>19-074X</t>
  </si>
  <si>
    <t>29-127A</t>
  </si>
  <si>
    <t>09-088Y</t>
  </si>
  <si>
    <t>15-103Z</t>
  </si>
  <si>
    <t>33-049X</t>
  </si>
  <si>
    <t>HA5789314</t>
  </si>
  <si>
    <t>15-122Z</t>
  </si>
  <si>
    <t>15-122A</t>
  </si>
  <si>
    <t>3ZM</t>
  </si>
  <si>
    <t>15-121Z</t>
  </si>
  <si>
    <t>15-121A</t>
  </si>
  <si>
    <t>15-120Z</t>
  </si>
  <si>
    <t>15-120A</t>
  </si>
  <si>
    <t>15-119Z</t>
  </si>
  <si>
    <t>15-116A</t>
  </si>
  <si>
    <t>15-114Z</t>
  </si>
  <si>
    <t>10-137Y</t>
  </si>
  <si>
    <t>15-114A</t>
  </si>
  <si>
    <t>15-113Z</t>
  </si>
  <si>
    <t>3NR</t>
  </si>
  <si>
    <t>21-122Y</t>
  </si>
  <si>
    <t>33-107U</t>
  </si>
  <si>
    <t>15-113A</t>
  </si>
  <si>
    <t>15-112Z</t>
  </si>
  <si>
    <t>15-119A</t>
  </si>
  <si>
    <t>15-118Z</t>
  </si>
  <si>
    <t>15-117A</t>
  </si>
  <si>
    <t>HA5789306</t>
  </si>
  <si>
    <t>14-003A</t>
  </si>
  <si>
    <t>HA5789315</t>
  </si>
  <si>
    <t>3VU</t>
  </si>
  <si>
    <t>27-124D</t>
  </si>
  <si>
    <t>27-125D</t>
  </si>
  <si>
    <t>89-006Y</t>
  </si>
  <si>
    <t>3VX</t>
  </si>
  <si>
    <t>27-129C</t>
  </si>
  <si>
    <t>89-002Y</t>
  </si>
  <si>
    <t>89-006Z</t>
  </si>
  <si>
    <t>HA5789341</t>
  </si>
  <si>
    <t>17-067C</t>
  </si>
  <si>
    <t>HA5789342</t>
  </si>
  <si>
    <t>HA5789343</t>
  </si>
  <si>
    <t>Small qty missing from picking</t>
  </si>
  <si>
    <t>HA5789344</t>
  </si>
  <si>
    <t>HA5789345</t>
  </si>
  <si>
    <t>HA5789316</t>
  </si>
  <si>
    <t>17-112Y</t>
  </si>
  <si>
    <t>HA5789411</t>
  </si>
  <si>
    <t>Pieces were moved from 14-112B on 9/21 and then were counted into that location on 9/22.</t>
  </si>
  <si>
    <t>HA5789428</t>
  </si>
  <si>
    <t>11 pieces adjusted out of 3 different pick locations during the past two weeks.</t>
  </si>
  <si>
    <t>HA5789429</t>
  </si>
  <si>
    <t>Missing MM2 box adjusted out in June 2025.</t>
  </si>
  <si>
    <t>HA5789712</t>
  </si>
  <si>
    <t>10-132W</t>
  </si>
  <si>
    <t>4ZF</t>
  </si>
  <si>
    <t>HA5789711</t>
  </si>
  <si>
    <t>13-111A</t>
  </si>
  <si>
    <t>HA5789710</t>
  </si>
  <si>
    <t>28-131Z</t>
  </si>
  <si>
    <t>13-056A</t>
  </si>
  <si>
    <t>3JV</t>
  </si>
  <si>
    <t>11-027X</t>
  </si>
  <si>
    <t>31-115D</t>
  </si>
  <si>
    <t>HA5789715</t>
  </si>
  <si>
    <t>12-066A</t>
  </si>
  <si>
    <t>90-006Z</t>
  </si>
  <si>
    <t>HA5789818</t>
  </si>
  <si>
    <t>4JW</t>
  </si>
  <si>
    <t>12-075A</t>
  </si>
  <si>
    <t>90-008Z</t>
  </si>
  <si>
    <t>HA5789923</t>
  </si>
  <si>
    <t>08-075C</t>
  </si>
  <si>
    <t>08-123D</t>
  </si>
  <si>
    <t>09-068B</t>
  </si>
  <si>
    <t>09-120B</t>
  </si>
  <si>
    <t>11-043D</t>
  </si>
  <si>
    <t>13-042X</t>
  </si>
  <si>
    <t>15-049D</t>
  </si>
  <si>
    <t>15-064D</t>
  </si>
  <si>
    <t>15-099C</t>
  </si>
  <si>
    <t>WS9</t>
  </si>
  <si>
    <t>15-108C</t>
  </si>
  <si>
    <t>15-118D</t>
  </si>
  <si>
    <t>15-124A</t>
  </si>
  <si>
    <t>15-124Z</t>
  </si>
  <si>
    <t>2HX</t>
  </si>
  <si>
    <t>15-125A</t>
  </si>
  <si>
    <t>16-047Y</t>
  </si>
  <si>
    <t>16-070C</t>
  </si>
  <si>
    <t>3UH</t>
  </si>
  <si>
    <t>16-076C</t>
  </si>
  <si>
    <t>16-116C</t>
  </si>
  <si>
    <t>15-125Z</t>
  </si>
  <si>
    <t>3CX</t>
  </si>
  <si>
    <t>3IR</t>
  </si>
  <si>
    <t>17-074A</t>
  </si>
  <si>
    <t>4VH</t>
  </si>
  <si>
    <t>4ND</t>
  </si>
  <si>
    <t>17-116A</t>
  </si>
  <si>
    <t>JX7</t>
  </si>
  <si>
    <t>21-055Y</t>
  </si>
  <si>
    <t>22-110Y</t>
  </si>
  <si>
    <t>27-109Z</t>
  </si>
  <si>
    <t>28-075Z</t>
  </si>
  <si>
    <t>28-124C</t>
  </si>
  <si>
    <t>33-003U</t>
  </si>
  <si>
    <t>33-025U</t>
  </si>
  <si>
    <t>33-053Y</t>
  </si>
  <si>
    <t>33-057X</t>
  </si>
  <si>
    <t>SD2</t>
  </si>
  <si>
    <t>33-063X</t>
  </si>
  <si>
    <t>33-072X</t>
  </si>
  <si>
    <t>33-093W</t>
  </si>
  <si>
    <t>33-104Z</t>
  </si>
  <si>
    <t>34-009B</t>
  </si>
  <si>
    <t>34-023A</t>
  </si>
  <si>
    <t>34-025A</t>
  </si>
  <si>
    <t>34-025F</t>
  </si>
  <si>
    <t>34-028E</t>
  </si>
  <si>
    <t>34-040D</t>
  </si>
  <si>
    <t>HA5789926</t>
  </si>
  <si>
    <t>2FV</t>
  </si>
  <si>
    <t>32-078C</t>
  </si>
  <si>
    <t>22-116Z</t>
  </si>
  <si>
    <t>32-104A</t>
  </si>
  <si>
    <t>13-025W</t>
  </si>
  <si>
    <t>19-083C</t>
  </si>
  <si>
    <t>4MT</t>
  </si>
  <si>
    <t>13-131Y</t>
  </si>
  <si>
    <t>28-133X</t>
  </si>
  <si>
    <t>29-108D</t>
  </si>
  <si>
    <t>08-097D</t>
  </si>
  <si>
    <t>12-073Z</t>
  </si>
  <si>
    <t>11-065B</t>
  </si>
  <si>
    <t>4MM</t>
  </si>
  <si>
    <t>14-009Z</t>
  </si>
  <si>
    <t>37-002B</t>
  </si>
  <si>
    <t>33-024Z</t>
  </si>
  <si>
    <t>08-121A</t>
  </si>
  <si>
    <t>21-124B</t>
  </si>
  <si>
    <t>17-082R</t>
  </si>
  <si>
    <t>5EY</t>
  </si>
  <si>
    <t>15-051X</t>
  </si>
  <si>
    <t>12-016Y</t>
  </si>
  <si>
    <t>3PY</t>
  </si>
  <si>
    <t>15-036D</t>
  </si>
  <si>
    <t>29-120B</t>
  </si>
  <si>
    <t>3PS</t>
  </si>
  <si>
    <t>08-070Y</t>
  </si>
  <si>
    <t>10-077D</t>
  </si>
  <si>
    <t>10-028W</t>
  </si>
  <si>
    <t>33-097A</t>
  </si>
  <si>
    <t>16-021Y</t>
  </si>
  <si>
    <t>26-103X</t>
  </si>
  <si>
    <t>21-047D</t>
  </si>
  <si>
    <t>33-013U</t>
  </si>
  <si>
    <t>33-062Z</t>
  </si>
  <si>
    <t>12-104Z</t>
  </si>
  <si>
    <t>19-118C</t>
  </si>
  <si>
    <t>22-044Y</t>
  </si>
  <si>
    <t>09-007D</t>
  </si>
  <si>
    <t>34-025D</t>
  </si>
  <si>
    <t>23-051B</t>
  </si>
  <si>
    <t>15-134Z</t>
  </si>
  <si>
    <t>16-004Z</t>
  </si>
  <si>
    <t>26-044Y</t>
  </si>
  <si>
    <t>4LR</t>
  </si>
  <si>
    <t>32-090A</t>
  </si>
  <si>
    <t>HA5789920</t>
  </si>
  <si>
    <t>09-132X</t>
  </si>
  <si>
    <t>HA5789921</t>
  </si>
  <si>
    <t>23-120B</t>
  </si>
  <si>
    <t>HA5789988</t>
  </si>
  <si>
    <t>09-045X</t>
  </si>
  <si>
    <t>22-132C</t>
  </si>
  <si>
    <t>26-111C</t>
  </si>
  <si>
    <t>HA5790043</t>
  </si>
  <si>
    <t>13-124C</t>
  </si>
  <si>
    <t>4LD</t>
  </si>
  <si>
    <t>11-128D</t>
  </si>
  <si>
    <t>28-063D</t>
  </si>
  <si>
    <t>08-126X</t>
  </si>
  <si>
    <t>HA5790050</t>
  </si>
  <si>
    <t>4XA</t>
  </si>
  <si>
    <t>31-102Z</t>
  </si>
  <si>
    <t>4XB</t>
  </si>
  <si>
    <t>29-091D</t>
  </si>
  <si>
    <t>HA5790049</t>
  </si>
  <si>
    <t>08-062A</t>
  </si>
  <si>
    <t>15-128Y</t>
  </si>
  <si>
    <t>HA5790188</t>
  </si>
  <si>
    <t>5DF</t>
  </si>
  <si>
    <t>90-003Z</t>
  </si>
  <si>
    <t>HA5790189</t>
  </si>
  <si>
    <t>91-136Z</t>
  </si>
  <si>
    <t>HA5790221</t>
  </si>
  <si>
    <t>11-012A</t>
  </si>
  <si>
    <t>11-011A</t>
  </si>
  <si>
    <t>11-010A</t>
  </si>
  <si>
    <t>11-009A</t>
  </si>
  <si>
    <t>24M</t>
  </si>
  <si>
    <t>11-008A</t>
  </si>
  <si>
    <t>20-049C</t>
  </si>
  <si>
    <t>2GX</t>
  </si>
  <si>
    <t>HA5790257</t>
  </si>
  <si>
    <t>13-034X</t>
  </si>
  <si>
    <t>3KO</t>
  </si>
  <si>
    <t>17-055F</t>
  </si>
  <si>
    <t>HA5790259</t>
  </si>
  <si>
    <t>32-069B</t>
  </si>
  <si>
    <t>08-073D</t>
  </si>
  <si>
    <t>HA5790336</t>
  </si>
  <si>
    <t>27-130C</t>
  </si>
  <si>
    <t>11-038X</t>
  </si>
  <si>
    <t>18-049B</t>
  </si>
  <si>
    <t>18-068Y</t>
  </si>
  <si>
    <t>19-067C</t>
  </si>
  <si>
    <t>23-108B</t>
  </si>
  <si>
    <t>09-028D</t>
  </si>
  <si>
    <t>18-075Y</t>
  </si>
  <si>
    <t>4ML</t>
  </si>
  <si>
    <t>18-089Y</t>
  </si>
  <si>
    <t>26-108C</t>
  </si>
  <si>
    <t>09-109X</t>
  </si>
  <si>
    <t>22-111Z</t>
  </si>
  <si>
    <t>22-062X</t>
  </si>
  <si>
    <t>33-096C</t>
  </si>
  <si>
    <t>34-083E</t>
  </si>
  <si>
    <t>10-085C</t>
  </si>
  <si>
    <t>22-074C</t>
  </si>
  <si>
    <t>4TE</t>
  </si>
  <si>
    <t>14-056X</t>
  </si>
  <si>
    <t>2TA</t>
  </si>
  <si>
    <t>16-012A</t>
  </si>
  <si>
    <t>26-081X</t>
  </si>
  <si>
    <t>08-022A</t>
  </si>
  <si>
    <t>20-057Z</t>
  </si>
  <si>
    <t>11-105B</t>
  </si>
  <si>
    <t>17-068U</t>
  </si>
  <si>
    <t>19-049X</t>
  </si>
  <si>
    <t>3TV</t>
  </si>
  <si>
    <t>11-110Z</t>
  </si>
  <si>
    <t>33-007U</t>
  </si>
  <si>
    <t>19-065B</t>
  </si>
  <si>
    <t>33-112B</t>
  </si>
  <si>
    <t>31-090D</t>
  </si>
  <si>
    <t>25-053Y</t>
  </si>
  <si>
    <t>17-054G</t>
  </si>
  <si>
    <t>11-140C</t>
  </si>
  <si>
    <t>11-046C</t>
  </si>
  <si>
    <t>4L4</t>
  </si>
  <si>
    <t>27-073D</t>
  </si>
  <si>
    <t>33-099A</t>
  </si>
  <si>
    <t>08-035Y</t>
  </si>
  <si>
    <t>3LA</t>
  </si>
  <si>
    <t>08-144W</t>
  </si>
  <si>
    <t>15-022D</t>
  </si>
  <si>
    <t>14-012D</t>
  </si>
  <si>
    <t>25-083Y</t>
  </si>
  <si>
    <t>HA5790337</t>
  </si>
  <si>
    <t>34-088E</t>
  </si>
  <si>
    <t>33-040W</t>
  </si>
  <si>
    <t>3DC</t>
  </si>
  <si>
    <t>17-041D</t>
  </si>
  <si>
    <t>28-050A</t>
  </si>
  <si>
    <t>57J</t>
  </si>
  <si>
    <t>21I</t>
  </si>
  <si>
    <t>16-015Z</t>
  </si>
  <si>
    <t>16-015A</t>
  </si>
  <si>
    <t>14-131D</t>
  </si>
  <si>
    <t>34-045A</t>
  </si>
  <si>
    <t>HA5790480</t>
  </si>
  <si>
    <t>Box was adjusted out of overstock on 4/13/25 during a bulk cycle count.</t>
  </si>
  <si>
    <t>HA5790834</t>
  </si>
  <si>
    <t>Box was adjusted out of MM2 on 8/24/25.</t>
  </si>
  <si>
    <t>HA5790835</t>
  </si>
  <si>
    <t>4ZC</t>
  </si>
  <si>
    <t>17-012A</t>
  </si>
  <si>
    <t>Unreceived box was spot counted into 17-012A on 9/9/25. This left load18204730 open so I adjusted this out and then received the carton. The LP is unreadable so this box most likely was mixed in a pallet of Drpznactv.</t>
  </si>
  <si>
    <t>HA5790967</t>
  </si>
  <si>
    <t>V647854</t>
  </si>
  <si>
    <t>Adjusted out piecemeal from 08-003B. Box was probably on top of the rack and pushed out of view from the floor.</t>
  </si>
  <si>
    <t>HA5790990</t>
  </si>
  <si>
    <t>HA5790987</t>
  </si>
  <si>
    <t>25-050W</t>
  </si>
  <si>
    <t>3UU</t>
  </si>
  <si>
    <t>100/110</t>
  </si>
  <si>
    <t>13-099C</t>
  </si>
  <si>
    <t>29-114B</t>
  </si>
  <si>
    <t>08-142X</t>
  </si>
  <si>
    <t>HA5790988</t>
  </si>
  <si>
    <t>3WO</t>
  </si>
  <si>
    <t>08-113Z</t>
  </si>
  <si>
    <t>HA5790989</t>
  </si>
  <si>
    <t>17-075Y</t>
  </si>
  <si>
    <t>24-088Y</t>
  </si>
  <si>
    <t>HA5791049</t>
  </si>
  <si>
    <t>35-022Z</t>
  </si>
  <si>
    <t>29-086Z</t>
  </si>
  <si>
    <t>HA5791050</t>
  </si>
  <si>
    <t>31-061A</t>
  </si>
  <si>
    <t>30-087Y</t>
  </si>
  <si>
    <t>34-038Z</t>
  </si>
  <si>
    <t>HA5791048</t>
  </si>
  <si>
    <t>17-034C</t>
  </si>
  <si>
    <t>HA5791051</t>
  </si>
  <si>
    <t>16-004B</t>
  </si>
  <si>
    <t>18-096B</t>
  </si>
  <si>
    <t>HA5791129</t>
  </si>
  <si>
    <t>08-122W</t>
  </si>
  <si>
    <t>14-025D</t>
  </si>
  <si>
    <t>HA5791147</t>
  </si>
  <si>
    <t>13-005C</t>
  </si>
  <si>
    <t>15-012Y</t>
  </si>
  <si>
    <t>HA5791148</t>
  </si>
  <si>
    <t>L/XL</t>
  </si>
  <si>
    <t>11-007Z</t>
  </si>
  <si>
    <t>HA5791196</t>
  </si>
  <si>
    <t>25-045Y</t>
  </si>
  <si>
    <t>33-008V</t>
  </si>
  <si>
    <t>33-003Z</t>
  </si>
  <si>
    <t>3TJ</t>
  </si>
  <si>
    <t>33-017V</t>
  </si>
  <si>
    <t>20-052Y</t>
  </si>
  <si>
    <t>17-065Z</t>
  </si>
  <si>
    <t>17-056Z</t>
  </si>
  <si>
    <t>25-070Z</t>
  </si>
  <si>
    <t>HA5791250</t>
  </si>
  <si>
    <t>mm2 box was adjusted out on 5/31/25.</t>
  </si>
  <si>
    <t>HA5791268</t>
  </si>
  <si>
    <t>MM2 box was adjusted out in June.</t>
  </si>
  <si>
    <t>HA5791216</t>
  </si>
  <si>
    <t>4SG</t>
  </si>
  <si>
    <t>09-092B</t>
  </si>
  <si>
    <t>3TT</t>
  </si>
  <si>
    <t>17-013C</t>
  </si>
  <si>
    <t>3UN</t>
  </si>
  <si>
    <t>20-063X</t>
  </si>
  <si>
    <t>21-070Y</t>
  </si>
  <si>
    <t>16-050Z</t>
  </si>
  <si>
    <t>17-054T</t>
  </si>
  <si>
    <t>17-087G</t>
  </si>
  <si>
    <t>32-124X</t>
  </si>
  <si>
    <t>14-083C</t>
  </si>
  <si>
    <t>25-086D</t>
  </si>
  <si>
    <t>21-074Y</t>
  </si>
  <si>
    <t>20-053C</t>
  </si>
  <si>
    <t>4XS</t>
  </si>
  <si>
    <t>32-067B</t>
  </si>
  <si>
    <t>CM4</t>
  </si>
  <si>
    <t>13-059X</t>
  </si>
  <si>
    <t>32-067D</t>
  </si>
  <si>
    <t>16-046Z</t>
  </si>
  <si>
    <t>3VK</t>
  </si>
  <si>
    <t>21-064B</t>
  </si>
  <si>
    <t>17-088U</t>
  </si>
  <si>
    <t>30-114D</t>
  </si>
  <si>
    <t>32-054C</t>
  </si>
  <si>
    <t>16-042A</t>
  </si>
  <si>
    <t>11-005D</t>
  </si>
  <si>
    <t>26-107W</t>
  </si>
  <si>
    <t>14-077X</t>
  </si>
  <si>
    <t>19-097A</t>
  </si>
  <si>
    <t>31-064X</t>
  </si>
  <si>
    <t>11-004D</t>
  </si>
  <si>
    <t>29-118A</t>
  </si>
  <si>
    <t>37-003Z</t>
  </si>
  <si>
    <t>5BU</t>
  </si>
  <si>
    <t>09-111W</t>
  </si>
  <si>
    <t>20-109C</t>
  </si>
  <si>
    <t>15-068B</t>
  </si>
  <si>
    <t>33-041X</t>
  </si>
  <si>
    <t>17-063Z</t>
  </si>
  <si>
    <t>29-106Y</t>
  </si>
  <si>
    <t>08-139Y</t>
  </si>
  <si>
    <t>08-127B</t>
  </si>
  <si>
    <t>14-045Z</t>
  </si>
  <si>
    <t>32-090W</t>
  </si>
  <si>
    <t>13-103B</t>
  </si>
  <si>
    <t>13-012D</t>
  </si>
  <si>
    <t>11-008X</t>
  </si>
  <si>
    <t>08-026B</t>
  </si>
  <si>
    <t>18-118X</t>
  </si>
  <si>
    <t>23-094A</t>
  </si>
  <si>
    <t>17-053A</t>
  </si>
  <si>
    <t>16-082A</t>
  </si>
  <si>
    <t>17-116R</t>
  </si>
  <si>
    <t>25-063B</t>
  </si>
  <si>
    <t>28-124X</t>
  </si>
  <si>
    <t>10-131C</t>
  </si>
  <si>
    <t>23-133W</t>
  </si>
  <si>
    <t>4KX</t>
  </si>
  <si>
    <t>13-113B</t>
  </si>
  <si>
    <t>22-109X</t>
  </si>
  <si>
    <t>08-019D</t>
  </si>
  <si>
    <t>17-059U</t>
  </si>
  <si>
    <t>10-129X</t>
  </si>
  <si>
    <t>3VP</t>
  </si>
  <si>
    <t>12-125X</t>
  </si>
  <si>
    <t>19-120X</t>
  </si>
  <si>
    <t>4KO</t>
  </si>
  <si>
    <t>29-059W</t>
  </si>
  <si>
    <t>13-046B</t>
  </si>
  <si>
    <t>13-022W</t>
  </si>
  <si>
    <t>16-035Z</t>
  </si>
  <si>
    <t>24-073C</t>
  </si>
  <si>
    <t>28-064B</t>
  </si>
  <si>
    <t>4MK</t>
  </si>
  <si>
    <t>26-097C</t>
  </si>
  <si>
    <t>TK4</t>
  </si>
  <si>
    <t>21-110Y</t>
  </si>
  <si>
    <t>31-044B</t>
  </si>
  <si>
    <t>16-122Y</t>
  </si>
  <si>
    <t>3KF</t>
  </si>
  <si>
    <t>17-109F</t>
  </si>
  <si>
    <t>28-097B</t>
  </si>
  <si>
    <t>16-030Z</t>
  </si>
  <si>
    <t>16-028Z</t>
  </si>
  <si>
    <t>14-046Y</t>
  </si>
  <si>
    <t>28-088A</t>
  </si>
  <si>
    <t>28-083D</t>
  </si>
  <si>
    <t>13-022D</t>
  </si>
  <si>
    <t>28-110W</t>
  </si>
  <si>
    <t>08-028B</t>
  </si>
  <si>
    <t>15-002C</t>
  </si>
  <si>
    <t>26-118Y</t>
  </si>
  <si>
    <t>30-131W</t>
  </si>
  <si>
    <t>38-001Y</t>
  </si>
  <si>
    <t>13-136A</t>
  </si>
  <si>
    <t>13-038Z</t>
  </si>
  <si>
    <t>11-136X</t>
  </si>
  <si>
    <t>22-111C</t>
  </si>
  <si>
    <t>HA5791194</t>
  </si>
  <si>
    <t>3ZK</t>
  </si>
  <si>
    <t>20-060Z</t>
  </si>
  <si>
    <t>HA5791226</t>
  </si>
  <si>
    <t>GN1</t>
  </si>
  <si>
    <t>Box was adjusted out during bulk cycle count on 2/25/25</t>
  </si>
  <si>
    <t>HA5791343</t>
  </si>
  <si>
    <t>Box was completed to location but not put there. Then the pieces were adjusted out on 10/8/25</t>
  </si>
  <si>
    <t>HA5791350</t>
  </si>
  <si>
    <t>Not sure what happened with this box. It was moved to Inbound1 with an lp of 2. I was unable to move this back to it's old</t>
  </si>
  <si>
    <t>Inbound1</t>
  </si>
  <si>
    <t>LP so I made an adjustment instead.</t>
  </si>
  <si>
    <t>HA5791395</t>
  </si>
  <si>
    <t>W003868</t>
  </si>
  <si>
    <t>21 pieces were adjusted into picking on 1/21/25.</t>
  </si>
  <si>
    <t>HA5791397</t>
  </si>
  <si>
    <t>24 were added into 16-010y on 9/21/25</t>
  </si>
  <si>
    <t>HA5791489</t>
  </si>
  <si>
    <t>11-031Z</t>
  </si>
  <si>
    <t>11-028Z</t>
  </si>
  <si>
    <t>11-027Z</t>
  </si>
  <si>
    <t>4QA</t>
  </si>
  <si>
    <t>3NV</t>
  </si>
  <si>
    <t>4XJ</t>
  </si>
  <si>
    <t>3WL</t>
  </si>
  <si>
    <t>11-022Z</t>
  </si>
  <si>
    <t>11-040Z</t>
  </si>
  <si>
    <t>3NY</t>
  </si>
  <si>
    <t>15-103C</t>
  </si>
  <si>
    <t>HA5791490</t>
  </si>
  <si>
    <t>3CU</t>
  </si>
  <si>
    <t>11-051Z</t>
  </si>
  <si>
    <t>4OH</t>
  </si>
  <si>
    <t>11-050Z</t>
  </si>
  <si>
    <t>11-049Z</t>
  </si>
  <si>
    <t>11-048Z</t>
  </si>
  <si>
    <t>11-047Z</t>
  </si>
  <si>
    <t>11-046Z</t>
  </si>
  <si>
    <t>11-045Z</t>
  </si>
  <si>
    <t>11-044Z</t>
  </si>
  <si>
    <t>11-041Z</t>
  </si>
  <si>
    <t>HA5791491</t>
  </si>
  <si>
    <t>24-052Z</t>
  </si>
  <si>
    <t>HA5791492</t>
  </si>
  <si>
    <t>17-071S</t>
  </si>
  <si>
    <t>HA5791544</t>
  </si>
  <si>
    <t>11-002X</t>
  </si>
  <si>
    <t>12-052Y</t>
  </si>
  <si>
    <t>12-068B</t>
  </si>
  <si>
    <t>20-124B</t>
  </si>
  <si>
    <t>HA5791532</t>
  </si>
  <si>
    <t>11-116Y</t>
  </si>
  <si>
    <t>HA5791533</t>
  </si>
  <si>
    <t>32-059D</t>
  </si>
  <si>
    <t>HA5791651</t>
  </si>
  <si>
    <t>08-108C</t>
  </si>
  <si>
    <t>HA5791653</t>
  </si>
  <si>
    <t>37-012B</t>
  </si>
  <si>
    <t>18-072B</t>
  </si>
  <si>
    <t>HA5791654</t>
  </si>
  <si>
    <t>HA5791657</t>
  </si>
  <si>
    <t>12-093A</t>
  </si>
  <si>
    <t>HA5791652</t>
  </si>
  <si>
    <t>R25</t>
  </si>
  <si>
    <t>120/130</t>
  </si>
  <si>
    <t>08-066W</t>
  </si>
  <si>
    <t>XS/S</t>
  </si>
  <si>
    <t>11-088C</t>
  </si>
  <si>
    <t>16-116X</t>
  </si>
  <si>
    <t>HA5791708</t>
  </si>
  <si>
    <t>31-101X</t>
  </si>
  <si>
    <t>HA5791709</t>
  </si>
  <si>
    <t>5BF</t>
  </si>
  <si>
    <t>12-006Z</t>
  </si>
  <si>
    <t>08-145D</t>
  </si>
  <si>
    <t>HA5791710</t>
  </si>
  <si>
    <t>10-002C</t>
  </si>
  <si>
    <t>08-051B</t>
  </si>
  <si>
    <t>HA5791757</t>
  </si>
  <si>
    <t>3VW</t>
  </si>
  <si>
    <t>14-002A</t>
  </si>
  <si>
    <t>10-039Y</t>
  </si>
  <si>
    <t>HA5791755</t>
  </si>
  <si>
    <t>3YH</t>
  </si>
  <si>
    <t>HA5791756</t>
  </si>
  <si>
    <t>25-045C</t>
  </si>
  <si>
    <t>HA5791831</t>
  </si>
  <si>
    <t>4BO</t>
  </si>
  <si>
    <t>13-134W</t>
  </si>
  <si>
    <t>13-084Z</t>
  </si>
  <si>
    <t>HA5791833</t>
  </si>
  <si>
    <t>HA5791832</t>
  </si>
  <si>
    <t>23-095A</t>
  </si>
  <si>
    <t>14-010X</t>
  </si>
  <si>
    <t>HA5791835</t>
  </si>
  <si>
    <t>MMlost</t>
  </si>
  <si>
    <t>HA5791836</t>
  </si>
  <si>
    <t>14-017Z</t>
  </si>
  <si>
    <t>HA5791890</t>
  </si>
  <si>
    <t>33-035Y</t>
  </si>
  <si>
    <t>12-044D</t>
  </si>
  <si>
    <t>24-125D</t>
  </si>
  <si>
    <t>16-093Z</t>
  </si>
  <si>
    <t>33-012V</t>
  </si>
  <si>
    <t>16-090Z</t>
  </si>
  <si>
    <t>28-127X</t>
  </si>
  <si>
    <t>33-029X</t>
  </si>
  <si>
    <t>16-088Z</t>
  </si>
  <si>
    <t>16-086Z</t>
  </si>
  <si>
    <t>16-083Z</t>
  </si>
  <si>
    <t>16-082Z</t>
  </si>
  <si>
    <t>29-076Y</t>
  </si>
  <si>
    <t>22-104C</t>
  </si>
  <si>
    <t>17-004A</t>
  </si>
  <si>
    <t>16-074Z</t>
  </si>
  <si>
    <t>28-124A</t>
  </si>
  <si>
    <t>16-072Z</t>
  </si>
  <si>
    <t>16-070Z</t>
  </si>
  <si>
    <t>16-069Z</t>
  </si>
  <si>
    <t>08-140D</t>
  </si>
  <si>
    <t>16-068Z</t>
  </si>
  <si>
    <t>4KY</t>
  </si>
  <si>
    <t>3PF</t>
  </si>
  <si>
    <t>15-088Y</t>
  </si>
  <si>
    <t>4NC</t>
  </si>
  <si>
    <t>16-058Z</t>
  </si>
  <si>
    <t>3SU</t>
  </si>
  <si>
    <t>08-030C</t>
  </si>
  <si>
    <t>33-027Z</t>
  </si>
  <si>
    <t>HA5791892</t>
  </si>
  <si>
    <t>19-064C</t>
  </si>
  <si>
    <t>14-110Z</t>
  </si>
  <si>
    <t>2LB</t>
  </si>
  <si>
    <t>32-076Y</t>
  </si>
  <si>
    <t>16-104Z</t>
  </si>
  <si>
    <t>3UO</t>
  </si>
  <si>
    <t>12-002Z</t>
  </si>
  <si>
    <t>4WV</t>
  </si>
  <si>
    <t>16-102Z</t>
  </si>
  <si>
    <t>4XG</t>
  </si>
  <si>
    <t>32-128Z</t>
  </si>
  <si>
    <t>24-074X</t>
  </si>
  <si>
    <t>4Y4</t>
  </si>
  <si>
    <t>33-036U</t>
  </si>
  <si>
    <t>HA5791893</t>
  </si>
  <si>
    <t>19-128Y</t>
  </si>
  <si>
    <t>Loose Fed Ex pieces</t>
  </si>
  <si>
    <t>23-125W</t>
  </si>
  <si>
    <t>23-128B</t>
  </si>
  <si>
    <t>20-055Y</t>
  </si>
  <si>
    <t>17-052Y</t>
  </si>
  <si>
    <t>09-093D</t>
  </si>
  <si>
    <t>08-094Y</t>
  </si>
  <si>
    <t>33-045D</t>
  </si>
  <si>
    <t>3JW</t>
  </si>
  <si>
    <t>23-096B</t>
  </si>
  <si>
    <t>17-100U</t>
  </si>
  <si>
    <t>12-003D</t>
  </si>
  <si>
    <t>16-105X</t>
  </si>
  <si>
    <t>13-112X</t>
  </si>
  <si>
    <t>30-110C</t>
  </si>
  <si>
    <t>29-117B</t>
  </si>
  <si>
    <t>18-043C</t>
  </si>
  <si>
    <t>12-109A</t>
  </si>
  <si>
    <t>15-085Y</t>
  </si>
  <si>
    <t>24-078D</t>
  </si>
  <si>
    <t>11-052D</t>
  </si>
  <si>
    <t>24-112C</t>
  </si>
  <si>
    <t>08-118C</t>
  </si>
  <si>
    <t>28-129C</t>
  </si>
  <si>
    <t>26-090X</t>
  </si>
  <si>
    <t>15-007Z</t>
  </si>
  <si>
    <t>12-103Z</t>
  </si>
  <si>
    <t>13-132D</t>
  </si>
  <si>
    <t>08-031C</t>
  </si>
  <si>
    <t>19-104Y</t>
  </si>
  <si>
    <t>WL3</t>
  </si>
  <si>
    <t>19-126X</t>
  </si>
  <si>
    <t>28-089A</t>
  </si>
  <si>
    <t>33-015X</t>
  </si>
  <si>
    <t>27-133X</t>
  </si>
  <si>
    <t>36-043B</t>
  </si>
  <si>
    <t>17-056W</t>
  </si>
  <si>
    <t>32-072D</t>
  </si>
  <si>
    <t>22-126A</t>
  </si>
  <si>
    <t>3SX</t>
  </si>
  <si>
    <t>32-088A</t>
  </si>
  <si>
    <t>08-001Y</t>
  </si>
  <si>
    <t>15-003Z</t>
  </si>
  <si>
    <t>16-109Y</t>
  </si>
  <si>
    <t>31-123W</t>
  </si>
  <si>
    <t>15-001Z</t>
  </si>
  <si>
    <t>17-078C</t>
  </si>
  <si>
    <t>36-026A</t>
  </si>
  <si>
    <t>16-007W</t>
  </si>
  <si>
    <t>32-133X</t>
  </si>
  <si>
    <t>19-127X</t>
  </si>
  <si>
    <t>HA5791889</t>
  </si>
  <si>
    <t>11-138A</t>
  </si>
  <si>
    <t>HA5791894</t>
  </si>
  <si>
    <t>09-036A</t>
  </si>
  <si>
    <t>HA5791888</t>
  </si>
  <si>
    <t>3UZ</t>
  </si>
  <si>
    <t>HA5791891</t>
  </si>
  <si>
    <t>19-076X</t>
  </si>
  <si>
    <t>3WB</t>
  </si>
  <si>
    <t>HA5791907</t>
  </si>
  <si>
    <t>HA5791908</t>
  </si>
  <si>
    <t>HA5791909</t>
  </si>
  <si>
    <t>17-075W</t>
  </si>
  <si>
    <t>HA5792089</t>
  </si>
  <si>
    <t>Manually received box was received as size 110 instead of size 130.</t>
  </si>
  <si>
    <t>HA5792100</t>
  </si>
  <si>
    <t>Box was adjusted out on 7/6/25</t>
  </si>
  <si>
    <t>HA5792101</t>
  </si>
  <si>
    <t>25-064A</t>
  </si>
  <si>
    <t>Box was adjusted out in August. Couldn't be found in the overstock location.</t>
  </si>
  <si>
    <t>HA5792102</t>
  </si>
  <si>
    <t>Box of size 130s was mistakenly added to the LP of size 90 box during the Invalid location clear out.</t>
  </si>
  <si>
    <t>HA5792104</t>
  </si>
  <si>
    <t>HA5792113</t>
  </si>
  <si>
    <t>Adusted out of bulk on 10/8/24 during a bulk cycle count</t>
  </si>
  <si>
    <t>HA5792132</t>
  </si>
  <si>
    <t>3NX</t>
  </si>
  <si>
    <t>14-089X</t>
  </si>
  <si>
    <t>3T3</t>
  </si>
  <si>
    <t>16-092C</t>
  </si>
  <si>
    <t>16-094X</t>
  </si>
  <si>
    <t>4KA</t>
  </si>
  <si>
    <t>11-020W</t>
  </si>
  <si>
    <t>11-058B</t>
  </si>
  <si>
    <t>29-089D</t>
  </si>
  <si>
    <t>HA5792133</t>
  </si>
  <si>
    <t>HA5792134</t>
  </si>
  <si>
    <t>17-113B</t>
  </si>
  <si>
    <t>31-046B</t>
  </si>
  <si>
    <t>HA5792135</t>
  </si>
  <si>
    <t>16-086A</t>
  </si>
  <si>
    <t>HA5792136</t>
  </si>
  <si>
    <t>17-010A</t>
  </si>
  <si>
    <t>HA5792137</t>
  </si>
  <si>
    <t>17-009A</t>
  </si>
  <si>
    <t>HA5792138</t>
  </si>
  <si>
    <t>09-071X</t>
  </si>
  <si>
    <t>HA5792114</t>
  </si>
  <si>
    <t>27-069B</t>
  </si>
  <si>
    <t>HA5792071</t>
  </si>
  <si>
    <t>16-056D</t>
  </si>
  <si>
    <t>HA5792150</t>
  </si>
  <si>
    <t>32-113C</t>
  </si>
  <si>
    <t>HA5792151</t>
  </si>
  <si>
    <t>13-001X</t>
  </si>
  <si>
    <t>HA5792156</t>
  </si>
  <si>
    <t>Box was adjusted out on 7/7/25. Found again during overstock audits.</t>
  </si>
  <si>
    <t>HA5792186</t>
  </si>
  <si>
    <t>10-131D</t>
  </si>
  <si>
    <t>24 pieces were adjusted out on 10/4 and 10/5 from 14-029D. Today I found 24 pieces in 37-021A which showed 0 pieces.</t>
  </si>
  <si>
    <t>HA5792206</t>
  </si>
  <si>
    <t>Adjusted out of MM2 on 6/28/25. Had been missing since February 2025.</t>
  </si>
  <si>
    <t>HA5792207</t>
  </si>
  <si>
    <t>5EX</t>
  </si>
  <si>
    <t>Pieces were adjusted out due to a box being left in an old location when it should have been physically moved to a gaylord.</t>
  </si>
  <si>
    <t>HA5792371</t>
  </si>
  <si>
    <t>5BQ</t>
  </si>
  <si>
    <t>36-023B</t>
  </si>
  <si>
    <t>Availible</t>
  </si>
  <si>
    <t>HA5792411</t>
  </si>
  <si>
    <t>3YR</t>
  </si>
  <si>
    <t>10-138A</t>
  </si>
  <si>
    <t>21-072X</t>
  </si>
  <si>
    <t>HA5792534</t>
  </si>
  <si>
    <t>1WG</t>
  </si>
  <si>
    <t>21-079W</t>
  </si>
  <si>
    <t>HA5792537</t>
  </si>
  <si>
    <t>25 adjusted out of 10/064b on 5/27/25</t>
  </si>
  <si>
    <t>HA5792548</t>
  </si>
  <si>
    <t>adjusted out of overstock on 9/25/25 during a bulk cycle count</t>
  </si>
  <si>
    <t>HA5792398</t>
  </si>
  <si>
    <t>12-139W</t>
  </si>
  <si>
    <t>27-050Y</t>
  </si>
  <si>
    <t>HA5792772</t>
  </si>
  <si>
    <t>HA5792773</t>
  </si>
  <si>
    <t>09-001X</t>
  </si>
  <si>
    <t>HA5792774</t>
  </si>
  <si>
    <t>HA5792789</t>
  </si>
  <si>
    <t>10-132Z</t>
  </si>
  <si>
    <t>25-103D</t>
  </si>
  <si>
    <t>HA5792790</t>
  </si>
  <si>
    <t>HA5792791</t>
  </si>
  <si>
    <t>17-061R</t>
  </si>
  <si>
    <t>17-112S</t>
  </si>
  <si>
    <t>HA5792784</t>
  </si>
  <si>
    <t>33-043D</t>
  </si>
  <si>
    <t>16-121B</t>
  </si>
  <si>
    <t>14-018D</t>
  </si>
  <si>
    <t>28-066A</t>
  </si>
  <si>
    <t>29-114Z</t>
  </si>
  <si>
    <t>HA5792795</t>
  </si>
  <si>
    <t>17-005B</t>
  </si>
  <si>
    <t>HA5792834</t>
  </si>
  <si>
    <t>3WN</t>
  </si>
  <si>
    <t>08-063W</t>
  </si>
  <si>
    <t>HA5792835</t>
  </si>
  <si>
    <t>53-297B</t>
  </si>
  <si>
    <t>HA5792968</t>
  </si>
  <si>
    <t>33-071Z</t>
  </si>
  <si>
    <t>17-058Z</t>
  </si>
  <si>
    <t>17-100A</t>
  </si>
  <si>
    <t>4RU</t>
  </si>
  <si>
    <t>33-003W</t>
  </si>
  <si>
    <t>33-078X</t>
  </si>
  <si>
    <t>2FZ</t>
  </si>
  <si>
    <t>2XC</t>
  </si>
  <si>
    <t>3NL</t>
  </si>
  <si>
    <t>17-063A</t>
  </si>
  <si>
    <t>2SG</t>
  </si>
  <si>
    <t>33-017Y</t>
  </si>
  <si>
    <t>33-059Y</t>
  </si>
  <si>
    <t>36-027B</t>
  </si>
  <si>
    <t>33-032U</t>
  </si>
  <si>
    <t>24-123W</t>
  </si>
  <si>
    <t>17-022A</t>
  </si>
  <si>
    <t>3VM</t>
  </si>
  <si>
    <t>33-097U</t>
  </si>
  <si>
    <t>33-009W</t>
  </si>
  <si>
    <t>33-024U</t>
  </si>
  <si>
    <t>34-067F</t>
  </si>
  <si>
    <t>34-084B</t>
  </si>
  <si>
    <t>31-059X</t>
  </si>
  <si>
    <t>17-016A</t>
  </si>
  <si>
    <t>17-015A</t>
  </si>
  <si>
    <t>33-068Z</t>
  </si>
  <si>
    <t>HA5792853</t>
  </si>
  <si>
    <t>3WQ</t>
  </si>
  <si>
    <t>17-080R</t>
  </si>
  <si>
    <t>HA5793057</t>
  </si>
  <si>
    <t>4BG</t>
  </si>
  <si>
    <t>13-073B</t>
  </si>
  <si>
    <t>HA5793075</t>
  </si>
  <si>
    <t>31-097W</t>
  </si>
  <si>
    <t>HA5793107</t>
  </si>
  <si>
    <t>33-046V</t>
  </si>
  <si>
    <t>4KV</t>
  </si>
  <si>
    <t>10-055A</t>
  </si>
  <si>
    <t>16-099A</t>
  </si>
  <si>
    <t>33-067X</t>
  </si>
  <si>
    <t>27-059W</t>
  </si>
  <si>
    <t>16-076A</t>
  </si>
  <si>
    <t>3VL</t>
  </si>
  <si>
    <t>4SF</t>
  </si>
  <si>
    <t>22-046X</t>
  </si>
  <si>
    <t>33-052Z</t>
  </si>
  <si>
    <t>4WB</t>
  </si>
  <si>
    <t>16-043Z</t>
  </si>
  <si>
    <t>09-053C</t>
  </si>
  <si>
    <t>3UM</t>
  </si>
  <si>
    <t>34-048D</t>
  </si>
  <si>
    <t>33-109Y</t>
  </si>
  <si>
    <t>33-110W</t>
  </si>
  <si>
    <t>11-104W</t>
  </si>
  <si>
    <t>34-059C</t>
  </si>
  <si>
    <t>2VC</t>
  </si>
  <si>
    <t>16-024Z</t>
  </si>
  <si>
    <t>4BS</t>
  </si>
  <si>
    <t>34-012F</t>
  </si>
  <si>
    <t>09-093Z</t>
  </si>
  <si>
    <t>23-052D</t>
  </si>
  <si>
    <t>10-078X</t>
  </si>
  <si>
    <t>16-018Z</t>
  </si>
  <si>
    <t>33-035U</t>
  </si>
  <si>
    <t>25-046D</t>
  </si>
  <si>
    <t>HA5793078</t>
  </si>
  <si>
    <t>HA5793088</t>
  </si>
  <si>
    <t>13-085D</t>
  </si>
  <si>
    <t>29-118W</t>
  </si>
  <si>
    <t>11-015Y</t>
  </si>
  <si>
    <t>33-106D</t>
  </si>
  <si>
    <t>HA5793089</t>
  </si>
  <si>
    <t>16-089W</t>
  </si>
  <si>
    <t>HA5793186</t>
  </si>
  <si>
    <t>3ZA</t>
  </si>
  <si>
    <t>25-060Y</t>
  </si>
  <si>
    <t>HA5793226</t>
  </si>
  <si>
    <t>HA5793230</t>
  </si>
  <si>
    <t>I adjusted this piece in yeseterday but I didn't notice it was labeled wrong</t>
  </si>
  <si>
    <t>HA5793260</t>
  </si>
  <si>
    <t>These are boxes that we had to relabel to 5IC last spring. During the adjustments for sku change and the associated put away, these boxes were moved from stock.</t>
  </si>
  <si>
    <t>HA5793272</t>
  </si>
  <si>
    <t>15-105A</t>
  </si>
  <si>
    <t>59J</t>
  </si>
  <si>
    <t>33-092Z</t>
  </si>
  <si>
    <t>15-102Z</t>
  </si>
  <si>
    <t>3KG</t>
  </si>
  <si>
    <t>15-091A</t>
  </si>
  <si>
    <t>23-097Y</t>
  </si>
  <si>
    <t>13-033Z</t>
  </si>
  <si>
    <t>33-065C</t>
  </si>
  <si>
    <t>17-119R</t>
  </si>
  <si>
    <t>34-010A</t>
  </si>
  <si>
    <t>27-122C</t>
  </si>
  <si>
    <t>15-061A</t>
  </si>
  <si>
    <t>15-057A</t>
  </si>
  <si>
    <t>15-056Z</t>
  </si>
  <si>
    <t>34-092D</t>
  </si>
  <si>
    <t>HA5793298</t>
  </si>
  <si>
    <t>10 were adjusted into 9-001X on 10/20</t>
  </si>
  <si>
    <t>HA5793273</t>
  </si>
  <si>
    <t>38-011B</t>
  </si>
  <si>
    <t>15-116Z</t>
  </si>
  <si>
    <t>35-023Z</t>
  </si>
  <si>
    <t>31-128C</t>
  </si>
  <si>
    <t>34-037A</t>
  </si>
  <si>
    <t>29-116A</t>
  </si>
  <si>
    <t>10-078D</t>
  </si>
  <si>
    <t>10-005A</t>
  </si>
  <si>
    <t>15-115A</t>
  </si>
  <si>
    <t>35-021Z</t>
  </si>
  <si>
    <t>18-059B</t>
  </si>
  <si>
    <t>38-016Y</t>
  </si>
  <si>
    <t>37-002Z</t>
  </si>
  <si>
    <t>12-040A</t>
  </si>
  <si>
    <t>24-124D</t>
  </si>
  <si>
    <t>12-007D</t>
  </si>
  <si>
    <t>29-116Y</t>
  </si>
  <si>
    <t>23-091C</t>
  </si>
  <si>
    <t>KT5</t>
  </si>
  <si>
    <t>25-114A</t>
  </si>
  <si>
    <t>13-002D</t>
  </si>
  <si>
    <t>3PU</t>
  </si>
  <si>
    <t>12-077B</t>
  </si>
  <si>
    <t>14-062B</t>
  </si>
  <si>
    <t>11-014Y</t>
  </si>
  <si>
    <t>14-111Z</t>
  </si>
  <si>
    <t>33-089C</t>
  </si>
  <si>
    <t>5EQ</t>
  </si>
  <si>
    <t>10-040W</t>
  </si>
  <si>
    <t>5EN</t>
  </si>
  <si>
    <t>14-084C</t>
  </si>
  <si>
    <t>17-088C</t>
  </si>
  <si>
    <t>4RV</t>
  </si>
  <si>
    <t>10-019C</t>
  </si>
  <si>
    <t>33-072U</t>
  </si>
  <si>
    <t>13-010W</t>
  </si>
  <si>
    <t>3WK</t>
  </si>
  <si>
    <t>29-053C</t>
  </si>
  <si>
    <t>19-106B</t>
  </si>
  <si>
    <t>14-007Y</t>
  </si>
  <si>
    <t>15-026B</t>
  </si>
  <si>
    <t>4VO</t>
  </si>
  <si>
    <t>35-042B</t>
  </si>
  <si>
    <t>11-063B</t>
  </si>
  <si>
    <t>21-055W</t>
  </si>
  <si>
    <t>35-040B</t>
  </si>
  <si>
    <t>16-037Y</t>
  </si>
  <si>
    <t>11-025Y</t>
  </si>
  <si>
    <t>16-058B</t>
  </si>
  <si>
    <t>20-109Y</t>
  </si>
  <si>
    <t>14-024Y</t>
  </si>
  <si>
    <t>35Q</t>
  </si>
  <si>
    <t>13-007A</t>
  </si>
  <si>
    <t>13-136C</t>
  </si>
  <si>
    <t>17-071I</t>
  </si>
  <si>
    <t>19-097C</t>
  </si>
  <si>
    <t>20-130A</t>
  </si>
  <si>
    <t>3WC</t>
  </si>
  <si>
    <t>18-065B</t>
  </si>
  <si>
    <t>4QC</t>
  </si>
  <si>
    <t>08-033W</t>
  </si>
  <si>
    <t>15-042Y</t>
  </si>
  <si>
    <t>16-125Y</t>
  </si>
  <si>
    <t>17-083S</t>
  </si>
  <si>
    <t>33-099Y</t>
  </si>
  <si>
    <t>29-078D</t>
  </si>
  <si>
    <t>12-089X</t>
  </si>
  <si>
    <t>31-057X</t>
  </si>
  <si>
    <t>24-078C</t>
  </si>
  <si>
    <t>4XV</t>
  </si>
  <si>
    <t>22-071B</t>
  </si>
  <si>
    <t>l</t>
  </si>
  <si>
    <t>26-089A</t>
  </si>
  <si>
    <t>14-072C</t>
  </si>
  <si>
    <t>32-122B</t>
  </si>
  <si>
    <t>30-092B</t>
  </si>
  <si>
    <t>35-011Z</t>
  </si>
  <si>
    <t>33-071U</t>
  </si>
  <si>
    <t>15-107A</t>
  </si>
  <si>
    <t>11-133W</t>
  </si>
  <si>
    <t>28-052Y</t>
  </si>
  <si>
    <t>29-083Z</t>
  </si>
  <si>
    <t>33-058A</t>
  </si>
  <si>
    <t>34-079C</t>
  </si>
  <si>
    <t>32-110D</t>
  </si>
  <si>
    <t>18-102W</t>
  </si>
  <si>
    <t>21-050Y</t>
  </si>
  <si>
    <t>09-140X</t>
  </si>
  <si>
    <t>24-070A</t>
  </si>
  <si>
    <t>15-135D</t>
  </si>
  <si>
    <t>09-118D</t>
  </si>
  <si>
    <t>11-134D</t>
  </si>
  <si>
    <t>16-065B</t>
  </si>
  <si>
    <t>29-062X</t>
  </si>
  <si>
    <t>2FY</t>
  </si>
  <si>
    <t>25-105Y</t>
  </si>
  <si>
    <t>10-126A</t>
  </si>
  <si>
    <t>16-093B</t>
  </si>
  <si>
    <t>30-064A</t>
  </si>
  <si>
    <t>HA5793302</t>
  </si>
  <si>
    <t>3WG</t>
  </si>
  <si>
    <t>Box of replenishment was misthrown to location 8-114Z instead of 23-053W.  Pieces were adjusted out on 10/20 and found today.</t>
  </si>
  <si>
    <t>HA5793315</t>
  </si>
  <si>
    <t>Box was cycle counted and adjusted out of location 09-110 yesterday.</t>
  </si>
  <si>
    <t>HA5793303</t>
  </si>
  <si>
    <t>09-065Z</t>
  </si>
  <si>
    <t>09-104C</t>
  </si>
  <si>
    <t>09-112X</t>
  </si>
  <si>
    <t>3VV</t>
  </si>
  <si>
    <t>09-119B</t>
  </si>
  <si>
    <t>10-052Z</t>
  </si>
  <si>
    <t>10-111D</t>
  </si>
  <si>
    <t>53B</t>
  </si>
  <si>
    <t>10-129C</t>
  </si>
  <si>
    <t>10-130W</t>
  </si>
  <si>
    <t>10-137D</t>
  </si>
  <si>
    <t>4PS</t>
  </si>
  <si>
    <t>11-018X</t>
  </si>
  <si>
    <t>11-133A</t>
  </si>
  <si>
    <t>11-138Y</t>
  </si>
  <si>
    <t>12-010A</t>
  </si>
  <si>
    <t>12-015Z</t>
  </si>
  <si>
    <t>12-033W</t>
  </si>
  <si>
    <t>12-038B</t>
  </si>
  <si>
    <t>13-001C</t>
  </si>
  <si>
    <t>13-035Z</t>
  </si>
  <si>
    <t>13-050A</t>
  </si>
  <si>
    <t>13-115B</t>
  </si>
  <si>
    <t>14-091D</t>
  </si>
  <si>
    <t>14-112A</t>
  </si>
  <si>
    <t>14-137A</t>
  </si>
  <si>
    <t>15-041D</t>
  </si>
  <si>
    <t>15-117Z</t>
  </si>
  <si>
    <t>15-118A</t>
  </si>
  <si>
    <t>16-003C</t>
  </si>
  <si>
    <t>17-078X</t>
  </si>
  <si>
    <t>17-094U</t>
  </si>
  <si>
    <t>17-101R</t>
  </si>
  <si>
    <t>17-116B</t>
  </si>
  <si>
    <t>17-124S</t>
  </si>
  <si>
    <t>18-088D</t>
  </si>
  <si>
    <t>18-105W</t>
  </si>
  <si>
    <t>18-108B</t>
  </si>
  <si>
    <t>19-054W</t>
  </si>
  <si>
    <t>19-066Y</t>
  </si>
  <si>
    <t>19-087C</t>
  </si>
  <si>
    <t>20-056W</t>
  </si>
  <si>
    <t>3JT</t>
  </si>
  <si>
    <t>20-060B</t>
  </si>
  <si>
    <t>20-103D</t>
  </si>
  <si>
    <t>21-083D</t>
  </si>
  <si>
    <t>22-060W</t>
  </si>
  <si>
    <t>22-115C</t>
  </si>
  <si>
    <t>XQ6</t>
  </si>
  <si>
    <t>22-132Y</t>
  </si>
  <si>
    <t>23-096X</t>
  </si>
  <si>
    <t>25-055W</t>
  </si>
  <si>
    <t>25-067C</t>
  </si>
  <si>
    <t>4QN</t>
  </si>
  <si>
    <t>25-069C</t>
  </si>
  <si>
    <t>25-072B</t>
  </si>
  <si>
    <t>25-073X</t>
  </si>
  <si>
    <t>25-120C</t>
  </si>
  <si>
    <t>3TX</t>
  </si>
  <si>
    <t>25-132W</t>
  </si>
  <si>
    <t>26-125Z</t>
  </si>
  <si>
    <t>26-126B</t>
  </si>
  <si>
    <t>26-132W</t>
  </si>
  <si>
    <t>27-100Y</t>
  </si>
  <si>
    <t>27-109Y</t>
  </si>
  <si>
    <t>28-054D</t>
  </si>
  <si>
    <t>28-131D</t>
  </si>
  <si>
    <t>29-043B</t>
  </si>
  <si>
    <t>29-077Z</t>
  </si>
  <si>
    <t>29-099X</t>
  </si>
  <si>
    <t>29-110W</t>
  </si>
  <si>
    <t>30-089A</t>
  </si>
  <si>
    <t>4SH</t>
  </si>
  <si>
    <t>32-069Z</t>
  </si>
  <si>
    <t>33-020U</t>
  </si>
  <si>
    <t>31w</t>
  </si>
  <si>
    <t>33-052U</t>
  </si>
  <si>
    <t>33-108Y</t>
  </si>
  <si>
    <t>33-110U</t>
  </si>
  <si>
    <t>34-031E</t>
  </si>
  <si>
    <t>34-032F</t>
  </si>
  <si>
    <t>35-007A</t>
  </si>
  <si>
    <t>38-004Y</t>
  </si>
  <si>
    <t>HA5793330</t>
  </si>
  <si>
    <t>5AV</t>
  </si>
  <si>
    <t>13-023Z</t>
  </si>
  <si>
    <t>13-044A</t>
  </si>
  <si>
    <t>HA5793432</t>
  </si>
  <si>
    <t>30-046D</t>
  </si>
  <si>
    <t>HA5793475</t>
  </si>
  <si>
    <t>Box was adjusted out of MM2 on 10/17. Was found in overstock during audits on 10/24</t>
  </si>
  <si>
    <t>HA5793767</t>
  </si>
  <si>
    <t>29-062C</t>
  </si>
  <si>
    <t>HA5793788</t>
  </si>
  <si>
    <t>30-043Z</t>
  </si>
  <si>
    <t>HA5793789</t>
  </si>
  <si>
    <t>37-025Z</t>
  </si>
  <si>
    <t>39 adjusted out of 20-049c on 5/23/25</t>
  </si>
  <si>
    <t>HA5793821</t>
  </si>
  <si>
    <t>21 pieces were adjusted in on 10/12/25</t>
  </si>
  <si>
    <t>HA5793843</t>
  </si>
  <si>
    <t>Several adjustments in and out have been done of this item. 79 were adjusted out on 10/16 from the location where I found this box.</t>
  </si>
  <si>
    <t>HA5793987</t>
  </si>
  <si>
    <t>28-128A</t>
  </si>
  <si>
    <t>Active put box dated 9/18/25 was not completed to the put location. Found and adjusted into stock location 16-004y on 9/20/25. I completed the Active put work and then adjusted the pieces out of 28-128A.</t>
  </si>
  <si>
    <t>HA5793988</t>
  </si>
  <si>
    <t>33-063B</t>
  </si>
  <si>
    <t>Active put box dated 9/22 was not thrown to the put location. Instead it was adjusted into 21-108X on 9/28. I completed the work today and adjusted the pieces out of 33-063B, the original put location.</t>
  </si>
  <si>
    <t>HA5794009</t>
  </si>
  <si>
    <t>NW-010Y</t>
  </si>
  <si>
    <t>Box found in NW-010Y that we were looking for earlier this month. However, there is a work id attached to a non-existent box that can't be completed or canceled. I will send a ticket.</t>
  </si>
  <si>
    <t>HA5794012</t>
  </si>
  <si>
    <t>HA5793994</t>
  </si>
  <si>
    <t>5DP</t>
  </si>
  <si>
    <t>28-113W</t>
  </si>
  <si>
    <t>13-132W</t>
  </si>
  <si>
    <t>17-054U</t>
  </si>
  <si>
    <t>HA5793996</t>
  </si>
  <si>
    <t>14-111D</t>
  </si>
  <si>
    <t>17-095B</t>
  </si>
  <si>
    <t>HA5794017</t>
  </si>
  <si>
    <t>38-024Y</t>
  </si>
  <si>
    <t>18-045C</t>
  </si>
  <si>
    <t>HA5794327</t>
  </si>
  <si>
    <t>21-087C</t>
  </si>
  <si>
    <t>16-003D</t>
  </si>
  <si>
    <t>15-076D</t>
  </si>
  <si>
    <t>16-002W</t>
  </si>
  <si>
    <t>16-001D</t>
  </si>
  <si>
    <t>HA5794380</t>
  </si>
  <si>
    <t>HA5794433</t>
  </si>
  <si>
    <t>2SS</t>
  </si>
  <si>
    <t>HA5794507</t>
  </si>
  <si>
    <t>4XU</t>
  </si>
  <si>
    <t>33-113Z</t>
  </si>
  <si>
    <t>20-118C</t>
  </si>
  <si>
    <t>12-133W</t>
  </si>
  <si>
    <t>4LG</t>
  </si>
  <si>
    <t>34-003C</t>
  </si>
  <si>
    <t>08-118W</t>
  </si>
  <si>
    <t>34-056C</t>
  </si>
  <si>
    <t>11-022X</t>
  </si>
  <si>
    <t>33-001Z</t>
  </si>
  <si>
    <t>14-010C</t>
  </si>
  <si>
    <t>2GU</t>
  </si>
  <si>
    <t>12-138B</t>
  </si>
  <si>
    <t>33-030Y</t>
  </si>
  <si>
    <t>33-092Y</t>
  </si>
  <si>
    <t>HA5794511</t>
  </si>
  <si>
    <t>3YS</t>
  </si>
  <si>
    <t>18-092B</t>
  </si>
  <si>
    <t xml:space="preserve">37 pieces were adjusted into 18-092b on 10/17. I could not locate the extra pieces or an extra box so I took the 37 pieces back out of Inventory. </t>
  </si>
  <si>
    <t>HA5794512</t>
  </si>
  <si>
    <t>I accidently used the wrong journal description for the correction above</t>
  </si>
  <si>
    <t>ha5794513</t>
  </si>
  <si>
    <t xml:space="preserve">37 pieces were adjusted into 18-092b on 10/17 during cycle count. I could not locate the extra pieces or an extra box so I took the 37 pieces back out of Inventory. </t>
  </si>
  <si>
    <t>HA5794514</t>
  </si>
  <si>
    <t>18-112X</t>
  </si>
  <si>
    <t>18-071Z</t>
  </si>
  <si>
    <t>18-070Z</t>
  </si>
  <si>
    <t>12-035C</t>
  </si>
  <si>
    <t>18-066Z</t>
  </si>
  <si>
    <t>12-092C</t>
  </si>
  <si>
    <t>18-063Z</t>
  </si>
  <si>
    <t>4YX</t>
  </si>
  <si>
    <t>23-124C</t>
  </si>
  <si>
    <t>3FU</t>
  </si>
  <si>
    <t>18-056Z</t>
  </si>
  <si>
    <t>10C</t>
  </si>
  <si>
    <t>18-044A</t>
  </si>
  <si>
    <t>ha5794506</t>
  </si>
  <si>
    <t>HA5794508</t>
  </si>
  <si>
    <t>38-010A</t>
  </si>
  <si>
    <t>HA5794734</t>
  </si>
  <si>
    <t>20-047Z</t>
  </si>
  <si>
    <t>20-043Z</t>
  </si>
  <si>
    <t>20-050B</t>
  </si>
  <si>
    <t>HA5794735</t>
  </si>
  <si>
    <t>24-108C</t>
  </si>
  <si>
    <t>11-007A</t>
  </si>
  <si>
    <t>HA5794737</t>
  </si>
  <si>
    <t>35-002A</t>
  </si>
  <si>
    <t>20-054B</t>
  </si>
  <si>
    <t>20-055B</t>
  </si>
  <si>
    <t>20-048Z</t>
  </si>
  <si>
    <t>HA5794754</t>
  </si>
  <si>
    <t>11-022A</t>
  </si>
  <si>
    <t>11-016A</t>
  </si>
  <si>
    <t>2RE</t>
  </si>
  <si>
    <t>11-015A</t>
  </si>
  <si>
    <t>HA5794759</t>
  </si>
  <si>
    <t>HA5794760</t>
  </si>
  <si>
    <t>40K</t>
  </si>
  <si>
    <t>11-123Z</t>
  </si>
  <si>
    <t>39 pieces were adjusted out of 29-110d on 9/26.</t>
  </si>
  <si>
    <t>29-110D</t>
  </si>
  <si>
    <t xml:space="preserve"> 42 pieces were adjusted out of 11-123z on 10/27. </t>
  </si>
  <si>
    <t>HA5794761</t>
  </si>
  <si>
    <t>34-002C</t>
  </si>
  <si>
    <t>4MC</t>
  </si>
  <si>
    <t>28-084A</t>
  </si>
  <si>
    <t>09-003Z</t>
  </si>
  <si>
    <t>16-034Z</t>
  </si>
  <si>
    <t>33-063Y</t>
  </si>
  <si>
    <t>13-110D</t>
  </si>
  <si>
    <t>16-028A</t>
  </si>
  <si>
    <t>16-023A</t>
  </si>
  <si>
    <t>16-021Z</t>
  </si>
  <si>
    <t>22-123Y</t>
  </si>
  <si>
    <t>4XM</t>
  </si>
  <si>
    <t>3KV</t>
  </si>
  <si>
    <t>33-054C</t>
  </si>
  <si>
    <t>29-102C</t>
  </si>
  <si>
    <t>ha5794794</t>
  </si>
  <si>
    <t>Loose FedEx pieces</t>
  </si>
  <si>
    <t>21-113W</t>
  </si>
  <si>
    <t>31-133D</t>
  </si>
  <si>
    <t>29-102D</t>
  </si>
  <si>
    <t>17-005A</t>
  </si>
  <si>
    <t>35-017A</t>
  </si>
  <si>
    <t>15-137Y</t>
  </si>
  <si>
    <t>16-138B</t>
  </si>
  <si>
    <t>4QM</t>
  </si>
  <si>
    <t>20-114C</t>
  </si>
  <si>
    <t>3VH</t>
  </si>
  <si>
    <t>21-067X</t>
  </si>
  <si>
    <t>4BD</t>
  </si>
  <si>
    <t>15-073B</t>
  </si>
  <si>
    <t>4AQ</t>
  </si>
  <si>
    <t>11-132X</t>
  </si>
  <si>
    <t>11-119D</t>
  </si>
  <si>
    <t>11-028X</t>
  </si>
  <si>
    <t>10-091X</t>
  </si>
  <si>
    <t>10-087X</t>
  </si>
  <si>
    <t>33-034V</t>
  </si>
  <si>
    <t>17-064R</t>
  </si>
  <si>
    <t>22-083Z</t>
  </si>
  <si>
    <t>11-084W</t>
  </si>
  <si>
    <t>4ZX</t>
  </si>
  <si>
    <t>28-049A</t>
  </si>
  <si>
    <t>3WA</t>
  </si>
  <si>
    <t>08-132C</t>
  </si>
  <si>
    <t>3VS</t>
  </si>
  <si>
    <t>12-071A</t>
  </si>
  <si>
    <t>31-043A</t>
  </si>
  <si>
    <t>31-082B</t>
  </si>
  <si>
    <t>24-083A</t>
  </si>
  <si>
    <t>31-130Y</t>
  </si>
  <si>
    <t>54K</t>
  </si>
  <si>
    <t>32-061X</t>
  </si>
  <si>
    <t>16-044D</t>
  </si>
  <si>
    <t>15-021C</t>
  </si>
  <si>
    <t>36-030A</t>
  </si>
  <si>
    <t>14-130D</t>
  </si>
  <si>
    <t>20-081D</t>
  </si>
  <si>
    <t>13-108C</t>
  </si>
  <si>
    <t>16-025W</t>
  </si>
  <si>
    <t>33-122A</t>
  </si>
  <si>
    <t>4QQ</t>
  </si>
  <si>
    <t>31-123Y</t>
  </si>
  <si>
    <t>20-057A</t>
  </si>
  <si>
    <t>53I</t>
  </si>
  <si>
    <t>30-054X</t>
  </si>
  <si>
    <t>5BA</t>
  </si>
  <si>
    <t>31-055Z</t>
  </si>
  <si>
    <t>21-127D</t>
  </si>
  <si>
    <t>33-063C</t>
  </si>
  <si>
    <t>4SN</t>
  </si>
  <si>
    <t>20-084Y</t>
  </si>
  <si>
    <t>33-056Y</t>
  </si>
  <si>
    <t>19-091Y</t>
  </si>
  <si>
    <t>18-089W</t>
  </si>
  <si>
    <t>29-120C</t>
  </si>
  <si>
    <t>31-112C</t>
  </si>
  <si>
    <t>37-007Y</t>
  </si>
  <si>
    <t>31-055C</t>
  </si>
  <si>
    <t>16-052D</t>
  </si>
  <si>
    <t>HA5794757</t>
  </si>
  <si>
    <t>14-093Y</t>
  </si>
  <si>
    <t>HA5794758</t>
  </si>
  <si>
    <t>HA5794910</t>
  </si>
  <si>
    <t>Box was adjusted out of MM2 on 7/7/25.</t>
  </si>
  <si>
    <t>HA5795270</t>
  </si>
  <si>
    <t>28 pieces adjusted in on 10/27/25</t>
  </si>
  <si>
    <t>HA5795285</t>
  </si>
  <si>
    <t>I believe that one of the boxes was short.</t>
  </si>
  <si>
    <t>HA5795401</t>
  </si>
  <si>
    <t>23-071C</t>
  </si>
  <si>
    <t>12 extra pieces were put into a box of overstock which came up on a replenishment last week. We had resets because of this and I adjusted these out of stock and I'm not sure where to look for this box.</t>
  </si>
  <si>
    <t>HA5795405</t>
  </si>
  <si>
    <t>55-155D</t>
  </si>
  <si>
    <t>I figured out where the above box was right after I did the adjustment out.</t>
  </si>
  <si>
    <t>HA5795415</t>
  </si>
  <si>
    <t>34-035Z</t>
  </si>
  <si>
    <t>44 adjusted in on 10/24.</t>
  </si>
  <si>
    <t>HA5795483</t>
  </si>
  <si>
    <t>150 pieces of this item were adjusted in on a Reset count today.</t>
  </si>
  <si>
    <t>HA5795484</t>
  </si>
  <si>
    <t>Adjusted pieces in instead of out above.</t>
  </si>
  <si>
    <t>HA5795499</t>
  </si>
  <si>
    <t>40 pieces adjusted in on 9/26/24.</t>
  </si>
  <si>
    <t>HA5795503</t>
  </si>
  <si>
    <t>22 were adjusted in on 10/16/25</t>
  </si>
  <si>
    <t>HA5795501</t>
  </si>
  <si>
    <t>31-114Z</t>
  </si>
  <si>
    <t>22-118Z</t>
  </si>
  <si>
    <t>13-016Y</t>
  </si>
  <si>
    <t>HA5795502</t>
  </si>
  <si>
    <t>08-063Y</t>
  </si>
  <si>
    <t>HA5795504</t>
  </si>
  <si>
    <t>HA5795696</t>
  </si>
  <si>
    <t>13-073X</t>
  </si>
  <si>
    <t>HA5795714</t>
  </si>
  <si>
    <t>HA5795717</t>
  </si>
  <si>
    <t>HA5795720</t>
  </si>
  <si>
    <t>5FY</t>
  </si>
  <si>
    <t>HA5795721</t>
  </si>
  <si>
    <t>16-046W</t>
  </si>
  <si>
    <t>10 pieces were adjusted out on 10/01/25 from 14-046d.</t>
  </si>
  <si>
    <t>HA5795722</t>
  </si>
  <si>
    <t>28-048Z</t>
  </si>
  <si>
    <t>47 pieces total were adjusted out by two different people on 10/27/25 from 15-027y</t>
  </si>
  <si>
    <t>HA5795725</t>
  </si>
  <si>
    <t>33-089B</t>
  </si>
  <si>
    <t>16-083A</t>
  </si>
  <si>
    <t>13-040A</t>
  </si>
  <si>
    <t>34-041A</t>
  </si>
  <si>
    <t>34-038E</t>
  </si>
  <si>
    <t>17-085R</t>
  </si>
  <si>
    <t>34-055F</t>
  </si>
  <si>
    <t>33-096Y</t>
  </si>
  <si>
    <t>2TZ</t>
  </si>
  <si>
    <t>13-081C</t>
  </si>
  <si>
    <t>34-021C</t>
  </si>
  <si>
    <t>17-056D</t>
  </si>
  <si>
    <t>5BT</t>
  </si>
  <si>
    <t>34-034E</t>
  </si>
  <si>
    <t>3VC</t>
  </si>
  <si>
    <t>33-105V</t>
  </si>
  <si>
    <t>31-111X</t>
  </si>
  <si>
    <t>33-052V</t>
  </si>
  <si>
    <t>3W3</t>
  </si>
  <si>
    <t>26-060C</t>
  </si>
  <si>
    <t>30-078C</t>
  </si>
  <si>
    <t>29-075X</t>
  </si>
  <si>
    <t>34-055C</t>
  </si>
  <si>
    <t>33-057W</t>
  </si>
  <si>
    <t>17-060F</t>
  </si>
  <si>
    <t>34-053C</t>
  </si>
  <si>
    <t>27-089B</t>
  </si>
  <si>
    <t>HA5795727</t>
  </si>
  <si>
    <t>26-100D</t>
  </si>
  <si>
    <t>Loose FedEx pieces on truck</t>
  </si>
  <si>
    <t>17-002C</t>
  </si>
  <si>
    <t>10-024C</t>
  </si>
  <si>
    <t>23-064B</t>
  </si>
  <si>
    <t>15-054W</t>
  </si>
  <si>
    <t>31-076A</t>
  </si>
  <si>
    <t>17-097D</t>
  </si>
  <si>
    <t>33-097D</t>
  </si>
  <si>
    <t>16-067Y</t>
  </si>
  <si>
    <t>13-128C</t>
  </si>
  <si>
    <t>31-130D</t>
  </si>
  <si>
    <t>3YO</t>
  </si>
  <si>
    <t>23-122X</t>
  </si>
  <si>
    <t>10-005Y</t>
  </si>
  <si>
    <t>25-109C</t>
  </si>
  <si>
    <t>38-026Z</t>
  </si>
  <si>
    <t>15-108X</t>
  </si>
  <si>
    <t>27-130Y</t>
  </si>
  <si>
    <t>2ZK</t>
  </si>
  <si>
    <t>16-089A</t>
  </si>
  <si>
    <t>14-091C</t>
  </si>
  <si>
    <t>13-118X</t>
  </si>
  <si>
    <t>29-044C</t>
  </si>
  <si>
    <t>15-041Y</t>
  </si>
  <si>
    <t>09-025B</t>
  </si>
  <si>
    <t>12-089C</t>
  </si>
  <si>
    <t>17-099S</t>
  </si>
  <si>
    <t>33-100D</t>
  </si>
  <si>
    <t>14-024C</t>
  </si>
  <si>
    <t>11-067C</t>
  </si>
  <si>
    <t>3UF</t>
  </si>
  <si>
    <t>22-096A</t>
  </si>
  <si>
    <t>29-128A</t>
  </si>
  <si>
    <t>17-115B</t>
  </si>
  <si>
    <t>36-004Z</t>
  </si>
  <si>
    <t>17-046B</t>
  </si>
  <si>
    <t>08-030Z</t>
  </si>
  <si>
    <t>13-065B</t>
  </si>
  <si>
    <t>22-077X</t>
  </si>
  <si>
    <t>16-087A</t>
  </si>
  <si>
    <t>20-104W</t>
  </si>
  <si>
    <t>27-132X</t>
  </si>
  <si>
    <t>HA5795724</t>
  </si>
  <si>
    <t>3ZN</t>
  </si>
  <si>
    <t>09-086Z</t>
  </si>
  <si>
    <t>HA5795868</t>
  </si>
  <si>
    <t>2ZJ</t>
  </si>
  <si>
    <t>16-099Y</t>
  </si>
  <si>
    <t>HA5795877</t>
  </si>
  <si>
    <t>4XW</t>
  </si>
  <si>
    <t>10-032D</t>
  </si>
  <si>
    <t>33-101V</t>
  </si>
  <si>
    <t>17-078G</t>
  </si>
  <si>
    <t>11-069W</t>
  </si>
  <si>
    <t>34-007D</t>
  </si>
  <si>
    <t>16-098Z</t>
  </si>
  <si>
    <t>34-027F</t>
  </si>
  <si>
    <t>2IF</t>
  </si>
  <si>
    <t>HA5796007</t>
  </si>
  <si>
    <t>HA5796015</t>
  </si>
  <si>
    <t>36-021A</t>
  </si>
  <si>
    <t>39 pieces were adjusted out of 37-005b on 11/3</t>
  </si>
  <si>
    <t>HA5796024</t>
  </si>
  <si>
    <t>16-133A</t>
  </si>
  <si>
    <t>4ZA</t>
  </si>
  <si>
    <t>09-054Z</t>
  </si>
  <si>
    <t>33-064U</t>
  </si>
  <si>
    <t>34-078E</t>
  </si>
  <si>
    <t>18-104D</t>
  </si>
  <si>
    <t>24-119X</t>
  </si>
  <si>
    <t>18-061W</t>
  </si>
  <si>
    <t>28-127A</t>
  </si>
  <si>
    <t>33-025Y</t>
  </si>
  <si>
    <t>21-083Z</t>
  </si>
  <si>
    <t>HA5795855</t>
  </si>
  <si>
    <t>3VT</t>
  </si>
  <si>
    <t>23-064Z</t>
  </si>
  <si>
    <t>23-064Y</t>
  </si>
  <si>
    <t>08-149Y</t>
  </si>
  <si>
    <t>4YP</t>
  </si>
  <si>
    <t>29-070A</t>
  </si>
  <si>
    <t>HA5795856</t>
  </si>
  <si>
    <t>4SO</t>
  </si>
  <si>
    <t>32-060A</t>
  </si>
  <si>
    <t>HA5796057</t>
  </si>
  <si>
    <t>25-043Y</t>
  </si>
  <si>
    <t>26-105B</t>
  </si>
  <si>
    <t>HA5796058</t>
  </si>
  <si>
    <t>37-030A</t>
  </si>
  <si>
    <t>17-107X</t>
  </si>
  <si>
    <t>HA5796128</t>
  </si>
  <si>
    <t>26 adjusted out on 10/13. Box was likely on the top rack as the location was correct on the box that was found.</t>
  </si>
  <si>
    <t>HA5796129</t>
  </si>
  <si>
    <t>22 pieces were adjusted out of size 110 by spot count. Another two will have to be adjusted out of 9-21b</t>
  </si>
  <si>
    <t>HA5796317</t>
  </si>
  <si>
    <t>08-011A</t>
  </si>
  <si>
    <t>08-080Z</t>
  </si>
  <si>
    <t>08-076Z</t>
  </si>
  <si>
    <t>08-073Z</t>
  </si>
  <si>
    <t>08-066A</t>
  </si>
  <si>
    <t>08-040A</t>
  </si>
  <si>
    <t>08-034Z</t>
  </si>
  <si>
    <t>08-029Z</t>
  </si>
  <si>
    <t>08-029A</t>
  </si>
  <si>
    <t>08-032Z</t>
  </si>
  <si>
    <t>08-025Z</t>
  </si>
  <si>
    <t>HA5796331</t>
  </si>
  <si>
    <t>20-107Y</t>
  </si>
  <si>
    <t>A journal adjustment of 114 pieces was made into this location on 11/2. The journal creator is latmpadm. Not sure why this adjustment was made.</t>
  </si>
  <si>
    <t>HA5796378</t>
  </si>
  <si>
    <t>15-082Y</t>
  </si>
  <si>
    <t>HA5796379</t>
  </si>
  <si>
    <t>4RY</t>
  </si>
  <si>
    <t>11-006Z</t>
  </si>
  <si>
    <t>HA5796441</t>
  </si>
  <si>
    <t>11-017Z</t>
  </si>
  <si>
    <t>4AT</t>
  </si>
  <si>
    <t>HA5796493</t>
  </si>
  <si>
    <t>5BZ</t>
  </si>
  <si>
    <t>HA5796506</t>
  </si>
  <si>
    <t>56-019T</t>
  </si>
  <si>
    <t>LP encoded with the wrong color.</t>
  </si>
  <si>
    <t>HA5796507</t>
  </si>
  <si>
    <t>HA5796443</t>
  </si>
  <si>
    <t>12-009D</t>
  </si>
  <si>
    <t>HA5796444</t>
  </si>
  <si>
    <t>HA5796605</t>
  </si>
  <si>
    <t>3KL</t>
  </si>
  <si>
    <t>HA5796607</t>
  </si>
  <si>
    <t>29-119D</t>
  </si>
  <si>
    <t>60 pieces of this item was adjusted out of 29-119d On 10/27/25 by two different people throughout the day</t>
  </si>
  <si>
    <t>HA5796608</t>
  </si>
  <si>
    <t>32-043Z</t>
  </si>
  <si>
    <t>12 Pieces were adjusted out of inventory on 6/22/25</t>
  </si>
  <si>
    <t>HA5796717</t>
  </si>
  <si>
    <t>38-005A</t>
  </si>
  <si>
    <t>3XM</t>
  </si>
  <si>
    <t>17-073T</t>
  </si>
  <si>
    <t>26-075Y</t>
  </si>
  <si>
    <t>17-078I</t>
  </si>
  <si>
    <t>26-122X</t>
  </si>
  <si>
    <t>27-055X</t>
  </si>
  <si>
    <t>11-055Y</t>
  </si>
  <si>
    <t>25-068Y</t>
  </si>
  <si>
    <t>HA5796609</t>
  </si>
  <si>
    <t>34-026X</t>
  </si>
  <si>
    <t>12-046Y</t>
  </si>
  <si>
    <t>HA5796610</t>
  </si>
  <si>
    <t>25-095A</t>
  </si>
  <si>
    <t>14-040C</t>
  </si>
  <si>
    <t>HA5796718</t>
  </si>
  <si>
    <t>10-076B</t>
  </si>
  <si>
    <t>15-138X</t>
  </si>
  <si>
    <t>HA5796729</t>
  </si>
  <si>
    <t>59B</t>
  </si>
  <si>
    <t>25-077Y</t>
  </si>
  <si>
    <t>HA5796739</t>
  </si>
  <si>
    <t>11-037Z</t>
  </si>
  <si>
    <t>31-105W</t>
  </si>
  <si>
    <t>HA5796765</t>
  </si>
  <si>
    <t>11-046A</t>
  </si>
  <si>
    <t>11-045A</t>
  </si>
  <si>
    <t>11-043A</t>
  </si>
  <si>
    <t>HA5796782</t>
  </si>
  <si>
    <t>4XY</t>
  </si>
  <si>
    <t>HA5796783</t>
  </si>
  <si>
    <t>33-067Y</t>
  </si>
  <si>
    <t>33-031W</t>
  </si>
  <si>
    <t>4VK</t>
  </si>
  <si>
    <t>31-091Y</t>
  </si>
  <si>
    <t>09-025Y</t>
  </si>
  <si>
    <t>10-099Y</t>
  </si>
  <si>
    <t>12-069A</t>
  </si>
  <si>
    <t>2TM</t>
  </si>
  <si>
    <t>17-028D</t>
  </si>
  <si>
    <t>17-061H</t>
  </si>
  <si>
    <t>4PY</t>
  </si>
  <si>
    <t>11-116D</t>
  </si>
  <si>
    <t>08-056W</t>
  </si>
  <si>
    <t>33-022V</t>
  </si>
  <si>
    <t>34-055E</t>
  </si>
  <si>
    <t>33-102Z</t>
  </si>
  <si>
    <t>34-082C</t>
  </si>
  <si>
    <t>33-021V</t>
  </si>
  <si>
    <t>34-095E</t>
  </si>
  <si>
    <t>24-063D</t>
  </si>
  <si>
    <t>34-090A</t>
  </si>
  <si>
    <t>3OC</t>
  </si>
  <si>
    <t>HA5796786</t>
  </si>
  <si>
    <t>4BR</t>
  </si>
  <si>
    <t>3WP</t>
  </si>
  <si>
    <t>23-066A</t>
  </si>
  <si>
    <t>24-096W</t>
  </si>
  <si>
    <t>3XG</t>
  </si>
  <si>
    <t>25-046C</t>
  </si>
  <si>
    <t>36-019Z</t>
  </si>
  <si>
    <t>16-075B</t>
  </si>
  <si>
    <t>11-129C</t>
  </si>
  <si>
    <t>17-059Z</t>
  </si>
  <si>
    <t>31-061C</t>
  </si>
  <si>
    <t>12-005D</t>
  </si>
  <si>
    <t>14-120C</t>
  </si>
  <si>
    <t>14-125X</t>
  </si>
  <si>
    <t>15-019X</t>
  </si>
  <si>
    <t>34-037C</t>
  </si>
  <si>
    <t>14-005Y</t>
  </si>
  <si>
    <t>36-014Z</t>
  </si>
  <si>
    <t>25-115Y</t>
  </si>
  <si>
    <t>10-056X</t>
  </si>
  <si>
    <t>29-116W</t>
  </si>
  <si>
    <t>31-076Z</t>
  </si>
  <si>
    <t>15-032B</t>
  </si>
  <si>
    <t>08-064D</t>
  </si>
  <si>
    <t>4RS</t>
  </si>
  <si>
    <t>23-063C</t>
  </si>
  <si>
    <t>33-047V</t>
  </si>
  <si>
    <t>26-049B</t>
  </si>
  <si>
    <t>26-045C</t>
  </si>
  <si>
    <t>18-067X</t>
  </si>
  <si>
    <t>15-109B</t>
  </si>
  <si>
    <t>5B5</t>
  </si>
  <si>
    <t>29-077D</t>
  </si>
  <si>
    <t>23-116C</t>
  </si>
  <si>
    <t>32-061B</t>
  </si>
  <si>
    <t>35-004Z</t>
  </si>
  <si>
    <t>13-075D</t>
  </si>
  <si>
    <t>10-101Z</t>
  </si>
  <si>
    <t>23-107B</t>
  </si>
  <si>
    <t>29-050D</t>
  </si>
  <si>
    <t>11-108X</t>
  </si>
  <si>
    <t>5AG</t>
  </si>
  <si>
    <t>08-091C</t>
  </si>
  <si>
    <t>15-117D</t>
  </si>
  <si>
    <t>33-128B</t>
  </si>
  <si>
    <t>31-099C</t>
  </si>
  <si>
    <t>17-063B</t>
  </si>
  <si>
    <t>32-048B</t>
  </si>
  <si>
    <t>28-128X</t>
  </si>
  <si>
    <t>31-121W</t>
  </si>
  <si>
    <t>5AT</t>
  </si>
  <si>
    <t>26-094X</t>
  </si>
  <si>
    <t>HA5796787</t>
  </si>
  <si>
    <t>16-059B</t>
  </si>
  <si>
    <t>9 Pieces were adjusted out of 31-051b on 10/31</t>
  </si>
  <si>
    <t>HA5796779</t>
  </si>
  <si>
    <t>33-083A</t>
  </si>
  <si>
    <t>HA5796840</t>
  </si>
  <si>
    <t>11-067B</t>
  </si>
  <si>
    <t>HA5796842</t>
  </si>
  <si>
    <t>3UV</t>
  </si>
  <si>
    <t>10-132Y</t>
  </si>
  <si>
    <t>22-048B</t>
  </si>
  <si>
    <t>09-124C</t>
  </si>
  <si>
    <t>3UJ</t>
  </si>
  <si>
    <t>21-081D</t>
  </si>
  <si>
    <t>21-068C</t>
  </si>
  <si>
    <t>HA5796852</t>
  </si>
  <si>
    <t>37-004Z</t>
  </si>
  <si>
    <t>31-067Z</t>
  </si>
  <si>
    <t>31-101Z</t>
  </si>
  <si>
    <t>12-016Z</t>
  </si>
  <si>
    <t>19-117B</t>
  </si>
  <si>
    <t>10-109Y</t>
  </si>
  <si>
    <t>HA5796851</t>
  </si>
  <si>
    <t>HA5796850</t>
  </si>
  <si>
    <t>HA5796849</t>
  </si>
  <si>
    <t>HA5796848</t>
  </si>
  <si>
    <t>HA5796847</t>
  </si>
  <si>
    <t>HA5796846</t>
  </si>
  <si>
    <t>10-092C</t>
  </si>
  <si>
    <t>HA5796844</t>
  </si>
  <si>
    <t>31-121A</t>
  </si>
  <si>
    <t>30-108A</t>
  </si>
  <si>
    <t>HA5796843</t>
  </si>
  <si>
    <t>09-096C</t>
  </si>
  <si>
    <t>HA5796877</t>
  </si>
  <si>
    <t>31 pieces were adjusted out of 10-002C on 11/8. I found this box in the Baby Bundle area this morning.</t>
  </si>
  <si>
    <t>HA5796996</t>
  </si>
  <si>
    <t>21-044D</t>
  </si>
  <si>
    <t>17-108H</t>
  </si>
  <si>
    <t>HA5797476</t>
  </si>
  <si>
    <t>RSTAGE70</t>
  </si>
  <si>
    <t>Box was received in July and has been searched for several times.</t>
  </si>
  <si>
    <t>HA5797532</t>
  </si>
  <si>
    <t>13 adjusted out of 21-131Y on 10/20/25. Found box on top of rack in 21-131Y.</t>
  </si>
  <si>
    <t>HA5797538</t>
  </si>
  <si>
    <t>26 pieces were adjusted on of 28-113W on 9/24. I found the box on the top rack today.</t>
  </si>
  <si>
    <t>HA5797539</t>
  </si>
  <si>
    <t>14 pieces were adjusted out on 10/14/25.</t>
  </si>
  <si>
    <t>HA5797625</t>
  </si>
  <si>
    <t>11-043Z</t>
  </si>
  <si>
    <t>HA5797626</t>
  </si>
  <si>
    <t>11-059Z</t>
  </si>
  <si>
    <t>11-058Z</t>
  </si>
  <si>
    <t>11-057Z</t>
  </si>
  <si>
    <t>11-056Z</t>
  </si>
  <si>
    <t>11-055Z</t>
  </si>
  <si>
    <t>11-054Z</t>
  </si>
  <si>
    <t>11-053Z</t>
  </si>
  <si>
    <t>11-052Z</t>
  </si>
  <si>
    <t>HA5797627</t>
  </si>
  <si>
    <t>11-070Z</t>
  </si>
  <si>
    <t>11-069Z</t>
  </si>
  <si>
    <t>11-068Z</t>
  </si>
  <si>
    <t>11-067Z</t>
  </si>
  <si>
    <t>11-066Z</t>
  </si>
  <si>
    <t>11-064Z</t>
  </si>
  <si>
    <t>11-063Z</t>
  </si>
  <si>
    <t>11-062Z</t>
  </si>
  <si>
    <t>11-061Z</t>
  </si>
  <si>
    <t>11-060Z</t>
  </si>
  <si>
    <t>HA5797629</t>
  </si>
  <si>
    <t>HA5797685</t>
  </si>
  <si>
    <t>20-073Y</t>
  </si>
  <si>
    <t>18 pieces were adjusted out of 29-087Y on 10/31. I found 15 pieces in 29-087Y this morning.</t>
  </si>
  <si>
    <t>HA5797687</t>
  </si>
  <si>
    <t>22-090Z</t>
  </si>
  <si>
    <t>44 pieces adjusted into this location on 10/25.</t>
  </si>
  <si>
    <t>HA5797675</t>
  </si>
  <si>
    <t>29-124W</t>
  </si>
  <si>
    <t>HA5797676</t>
  </si>
  <si>
    <t>15-109C</t>
  </si>
  <si>
    <t>M/L</t>
  </si>
  <si>
    <t>17-050G</t>
  </si>
  <si>
    <t>31-054B</t>
  </si>
  <si>
    <t>36-023A</t>
  </si>
  <si>
    <t>HA5797724</t>
  </si>
  <si>
    <t>10-140C</t>
  </si>
  <si>
    <t>HA5797725</t>
  </si>
  <si>
    <t>3MW</t>
  </si>
  <si>
    <t>07-124I</t>
  </si>
  <si>
    <t>3AN</t>
  </si>
  <si>
    <t>07-009Y</t>
  </si>
  <si>
    <t>HA5797726</t>
  </si>
  <si>
    <t>18-112Z</t>
  </si>
  <si>
    <t>33-066U</t>
  </si>
  <si>
    <t>34-030B</t>
  </si>
  <si>
    <t>33-103V</t>
  </si>
  <si>
    <t>33-069X</t>
  </si>
  <si>
    <t>18-079Z</t>
  </si>
  <si>
    <t>33-106X</t>
  </si>
  <si>
    <t>33-096W</t>
  </si>
  <si>
    <t>N48</t>
  </si>
  <si>
    <t>08-018A</t>
  </si>
  <si>
    <t>18-075Z</t>
  </si>
  <si>
    <t>3OM</t>
  </si>
  <si>
    <t>18-073Z</t>
  </si>
  <si>
    <t>08-012A</t>
  </si>
  <si>
    <t>33-110Z</t>
  </si>
  <si>
    <t>08-018D</t>
  </si>
  <si>
    <t>26-094C</t>
  </si>
  <si>
    <t>08-042W</t>
  </si>
  <si>
    <t>33-076Y</t>
  </si>
  <si>
    <t>10-134C</t>
  </si>
  <si>
    <t>08-048A</t>
  </si>
  <si>
    <t>HA5797719</t>
  </si>
  <si>
    <t>11-018C</t>
  </si>
  <si>
    <t>5BB</t>
  </si>
  <si>
    <t>26-115Y</t>
  </si>
  <si>
    <t>13-004B</t>
  </si>
  <si>
    <t>21-109C</t>
  </si>
  <si>
    <t>37-006A</t>
  </si>
  <si>
    <t>HA5797720</t>
  </si>
  <si>
    <t>HA5797890</t>
  </si>
  <si>
    <t>22-046C</t>
  </si>
  <si>
    <t>23-103Y</t>
  </si>
  <si>
    <t>ha5797902</t>
  </si>
  <si>
    <t>15-093X</t>
  </si>
  <si>
    <t>08-034W</t>
  </si>
  <si>
    <t>HA5797983</t>
  </si>
  <si>
    <t>11-004C</t>
  </si>
  <si>
    <t>14-042X</t>
  </si>
  <si>
    <t>HA5797984</t>
  </si>
  <si>
    <t>11-002A</t>
  </si>
  <si>
    <t>11-005Z</t>
  </si>
  <si>
    <t>HA5797985</t>
  </si>
  <si>
    <t>HA5798037</t>
  </si>
  <si>
    <t>16-097B</t>
  </si>
  <si>
    <t>31-072Y</t>
  </si>
  <si>
    <t>HA5798054</t>
  </si>
  <si>
    <t>23-070A</t>
  </si>
  <si>
    <t>Loose pieces from the Fed Ex truck</t>
  </si>
  <si>
    <t>36-015A</t>
  </si>
  <si>
    <t>18-048D</t>
  </si>
  <si>
    <t>14-128B</t>
  </si>
  <si>
    <t>11-046X</t>
  </si>
  <si>
    <t>08-125B</t>
  </si>
  <si>
    <t>26-058B</t>
  </si>
  <si>
    <t>21-106D</t>
  </si>
  <si>
    <t>21-046W</t>
  </si>
  <si>
    <t>12-055A</t>
  </si>
  <si>
    <t>11-006W</t>
  </si>
  <si>
    <t>23-064D</t>
  </si>
  <si>
    <t>30-107Y</t>
  </si>
  <si>
    <t>19-080B</t>
  </si>
  <si>
    <t>11-015X</t>
  </si>
  <si>
    <t>09-128Z</t>
  </si>
  <si>
    <t>24-047X</t>
  </si>
  <si>
    <t>10-014X</t>
  </si>
  <si>
    <t>11-088D</t>
  </si>
  <si>
    <t>37-001Z</t>
  </si>
  <si>
    <t>26-133D</t>
  </si>
  <si>
    <t>24-055B</t>
  </si>
  <si>
    <t>4BZ</t>
  </si>
  <si>
    <t>15-077B</t>
  </si>
  <si>
    <t>34-030Z</t>
  </si>
  <si>
    <t>3V3</t>
  </si>
  <si>
    <t>33-045A</t>
  </si>
  <si>
    <t>3UY</t>
  </si>
  <si>
    <t>23-066Y</t>
  </si>
  <si>
    <t>37-022Z</t>
  </si>
  <si>
    <t>19-109B</t>
  </si>
  <si>
    <t>TN9</t>
  </si>
  <si>
    <t>34-007X</t>
  </si>
  <si>
    <t>3NK</t>
  </si>
  <si>
    <t>11-021A</t>
  </si>
  <si>
    <t>34-074D</t>
  </si>
  <si>
    <t>14-026D</t>
  </si>
  <si>
    <t>17-041B</t>
  </si>
  <si>
    <t>5DV</t>
  </si>
  <si>
    <t>14-065Y</t>
  </si>
  <si>
    <t>08-053C</t>
  </si>
  <si>
    <t>23-102D</t>
  </si>
  <si>
    <t>28-119B</t>
  </si>
  <si>
    <t>13-007C</t>
  </si>
  <si>
    <t>35-026A</t>
  </si>
  <si>
    <t>20-100B</t>
  </si>
  <si>
    <t>32-122Z</t>
  </si>
  <si>
    <t>36-008Y</t>
  </si>
  <si>
    <t>08-085A</t>
  </si>
  <si>
    <t>12-088Y</t>
  </si>
  <si>
    <t>33-018W</t>
  </si>
  <si>
    <t>11-097W</t>
  </si>
  <si>
    <t>14-123D</t>
  </si>
  <si>
    <t>21-097Y</t>
  </si>
  <si>
    <t>09-017Y</t>
  </si>
  <si>
    <t>26-102Y</t>
  </si>
  <si>
    <t>17-115X</t>
  </si>
  <si>
    <t>35-007Z</t>
  </si>
  <si>
    <t>29-055B</t>
  </si>
  <si>
    <t>09-055Y</t>
  </si>
  <si>
    <t>09-041Y</t>
  </si>
  <si>
    <t>33-098Z</t>
  </si>
  <si>
    <t>HA5798092</t>
  </si>
  <si>
    <t>32-089C</t>
  </si>
  <si>
    <t>HA5798177</t>
  </si>
  <si>
    <t>HA5798381</t>
  </si>
  <si>
    <t>11-002C</t>
  </si>
  <si>
    <t>13-098A</t>
  </si>
  <si>
    <t>17-036C</t>
  </si>
  <si>
    <t>HA5798382</t>
  </si>
  <si>
    <t>HA5798383</t>
  </si>
  <si>
    <t>HA5798384</t>
  </si>
  <si>
    <t>3VZ</t>
  </si>
  <si>
    <t>11-038Z</t>
  </si>
  <si>
    <t>HA5798386</t>
  </si>
  <si>
    <t>4SE</t>
  </si>
  <si>
    <t>HA5798180</t>
  </si>
  <si>
    <t>HA5798534</t>
  </si>
  <si>
    <t>Box was adjusted out of picking on 10/20/25 during a cycle count. It was found in the location today.</t>
  </si>
  <si>
    <t>HA5798403</t>
  </si>
  <si>
    <t>36-027Z</t>
  </si>
  <si>
    <t>26-113Y</t>
  </si>
  <si>
    <t>33-045U</t>
  </si>
  <si>
    <t>11-135X</t>
  </si>
  <si>
    <t>HA5798404</t>
  </si>
  <si>
    <t>HA5798612</t>
  </si>
  <si>
    <t>38-015Z</t>
  </si>
  <si>
    <t>HA5798721</t>
  </si>
  <si>
    <t>100-046U</t>
  </si>
  <si>
    <t>Overstock missing from the end of Sept.</t>
  </si>
  <si>
    <t>94-025C</t>
  </si>
  <si>
    <t>HA5798827</t>
  </si>
  <si>
    <t>09-115Y</t>
  </si>
  <si>
    <t>HA5798828</t>
  </si>
  <si>
    <t>36-021Z</t>
  </si>
  <si>
    <t>30 pieces adjusted out of the location on 11/20. Box of replen was on top of the Y location just above 36-021Z.</t>
  </si>
  <si>
    <t>HA5798830</t>
  </si>
  <si>
    <t>161 pieces were adjusted into location 36-014z on 11/10. This box was probably pulled from overstock and put into the location without being manually moved there.</t>
  </si>
  <si>
    <t>HA5798834</t>
  </si>
  <si>
    <t>08-022Z</t>
  </si>
  <si>
    <t>08-018Z</t>
  </si>
  <si>
    <t>08-014Z</t>
  </si>
  <si>
    <t>08-010Z</t>
  </si>
  <si>
    <t>08-008A</t>
  </si>
  <si>
    <t>08-006Z</t>
  </si>
  <si>
    <t>HA5798839</t>
  </si>
  <si>
    <t>I have checked all the old pick locations and found nothing.</t>
  </si>
  <si>
    <t>HA5798901</t>
  </si>
  <si>
    <t>12 size S were adjusted into picking on 10/28.</t>
  </si>
  <si>
    <t>HA5798937</t>
  </si>
  <si>
    <t>We have looked for this box and have not found it for a month.</t>
  </si>
  <si>
    <t>HA5799041</t>
  </si>
  <si>
    <t>17-005D</t>
  </si>
  <si>
    <t>These are actually 82816-2rr-150 but were labeled wrong during the bundle process.</t>
  </si>
  <si>
    <t>HA5799018</t>
  </si>
  <si>
    <t>16-063A</t>
  </si>
  <si>
    <t>16-061Z</t>
  </si>
  <si>
    <t>15-089B</t>
  </si>
  <si>
    <t>34-003B</t>
  </si>
  <si>
    <t>34-065A</t>
  </si>
  <si>
    <t>33-071V</t>
  </si>
  <si>
    <t>33-106Y</t>
  </si>
  <si>
    <t>32-114Y</t>
  </si>
  <si>
    <t>5BE</t>
  </si>
  <si>
    <t>14-096D</t>
  </si>
  <si>
    <t>16-051A</t>
  </si>
  <si>
    <t>34-013F</t>
  </si>
  <si>
    <t>34-029F</t>
  </si>
  <si>
    <t>33-079X</t>
  </si>
  <si>
    <t>34-036B</t>
  </si>
  <si>
    <t>34-069E</t>
  </si>
  <si>
    <t>34-038A</t>
  </si>
  <si>
    <t>34-029E</t>
  </si>
  <si>
    <t>33-051Z</t>
  </si>
  <si>
    <t>21-049A</t>
  </si>
  <si>
    <t>3YC</t>
  </si>
  <si>
    <t>31-083D</t>
  </si>
  <si>
    <t>HA5799097</t>
  </si>
  <si>
    <t>18-133Z</t>
  </si>
  <si>
    <t>Loose pieces from the FedEx truck</t>
  </si>
  <si>
    <t>36-012Z</t>
  </si>
  <si>
    <t>14-007X</t>
  </si>
  <si>
    <t>22-133C</t>
  </si>
  <si>
    <t>12-136A</t>
  </si>
  <si>
    <t>17-062U</t>
  </si>
  <si>
    <t>12-044X</t>
  </si>
  <si>
    <t>09-057X</t>
  </si>
  <si>
    <t>10-084B</t>
  </si>
  <si>
    <t>22-055W</t>
  </si>
  <si>
    <t>11-095W</t>
  </si>
  <si>
    <t>18-099D</t>
  </si>
  <si>
    <t>37-007A</t>
  </si>
  <si>
    <t>27-047X</t>
  </si>
  <si>
    <t>27-098A</t>
  </si>
  <si>
    <t>17-086C</t>
  </si>
  <si>
    <t>26-098C</t>
  </si>
  <si>
    <t>10-029B</t>
  </si>
  <si>
    <t>52K</t>
  </si>
  <si>
    <t>29-048B</t>
  </si>
  <si>
    <t>10-108X</t>
  </si>
  <si>
    <t>27-101Z</t>
  </si>
  <si>
    <t>37-024Z</t>
  </si>
  <si>
    <t>17-082B</t>
  </si>
  <si>
    <t>19-059D</t>
  </si>
  <si>
    <t>12-072W</t>
  </si>
  <si>
    <t>08-104A</t>
  </si>
  <si>
    <t>22-049Y</t>
  </si>
  <si>
    <t>12-016D</t>
  </si>
  <si>
    <t>5AN</t>
  </si>
  <si>
    <t>28-045Y</t>
  </si>
  <si>
    <t>38-001Z</t>
  </si>
  <si>
    <t>36-011B</t>
  </si>
  <si>
    <t>12-050W</t>
  </si>
  <si>
    <t>17-123Y</t>
  </si>
  <si>
    <t>15-118X</t>
  </si>
  <si>
    <t>20-057C</t>
  </si>
  <si>
    <t>16-104X</t>
  </si>
  <si>
    <t>25-089Y</t>
  </si>
  <si>
    <t>11-106D</t>
  </si>
  <si>
    <t>09-121X</t>
  </si>
  <si>
    <t>38-023Z</t>
  </si>
  <si>
    <t>10-001D</t>
  </si>
  <si>
    <t>140/150</t>
  </si>
  <si>
    <t>08-091A</t>
  </si>
  <si>
    <t>14-104Y</t>
  </si>
  <si>
    <t>14-099D</t>
  </si>
  <si>
    <t>32-132B</t>
  </si>
  <si>
    <t>26-127C</t>
  </si>
  <si>
    <t>15-094Y</t>
  </si>
  <si>
    <t>12-012X</t>
  </si>
  <si>
    <t>12-099W</t>
  </si>
  <si>
    <t>HA5799165</t>
  </si>
  <si>
    <t>08-053A</t>
  </si>
  <si>
    <t>08-056D</t>
  </si>
  <si>
    <t>08-133Y</t>
  </si>
  <si>
    <t>38Z</t>
  </si>
  <si>
    <t>10-024B</t>
  </si>
  <si>
    <t>10-084C</t>
  </si>
  <si>
    <t>12-067D</t>
  </si>
  <si>
    <t>12-138Y</t>
  </si>
  <si>
    <t>13-082Y</t>
  </si>
  <si>
    <t>13-082Z</t>
  </si>
  <si>
    <t>13-123Z</t>
  </si>
  <si>
    <t>13-127W</t>
  </si>
  <si>
    <t>14-137Y</t>
  </si>
  <si>
    <t>16-057X</t>
  </si>
  <si>
    <t>16-059D</t>
  </si>
  <si>
    <t>17-052S</t>
  </si>
  <si>
    <t>17-055W</t>
  </si>
  <si>
    <t>17-063C</t>
  </si>
  <si>
    <t>17-091I</t>
  </si>
  <si>
    <t>17-101D</t>
  </si>
  <si>
    <t>18-094B</t>
  </si>
  <si>
    <t>18-098W</t>
  </si>
  <si>
    <t>18-125X</t>
  </si>
  <si>
    <t>4BC</t>
  </si>
  <si>
    <t>21-058Y</t>
  </si>
  <si>
    <t>4ZS</t>
  </si>
  <si>
    <t>23-098C</t>
  </si>
  <si>
    <t>XF8</t>
  </si>
  <si>
    <t>25-049Y</t>
  </si>
  <si>
    <t>25-064W</t>
  </si>
  <si>
    <t>26-065X</t>
  </si>
  <si>
    <t>26-071W</t>
  </si>
  <si>
    <t>26-129X</t>
  </si>
  <si>
    <t>27-069X</t>
  </si>
  <si>
    <t>27-084Y</t>
  </si>
  <si>
    <t>28-046Z</t>
  </si>
  <si>
    <t>29-094Y</t>
  </si>
  <si>
    <t>29-109D</t>
  </si>
  <si>
    <t>29-123Z</t>
  </si>
  <si>
    <t>31-047X</t>
  </si>
  <si>
    <t>31-108B</t>
  </si>
  <si>
    <t>32-113A</t>
  </si>
  <si>
    <t>33-051D</t>
  </si>
  <si>
    <t>33-055V</t>
  </si>
  <si>
    <t>3OZ</t>
  </si>
  <si>
    <t>34-009A</t>
  </si>
  <si>
    <t>34-026A</t>
  </si>
  <si>
    <t>34-067D</t>
  </si>
  <si>
    <t>3WJ</t>
  </si>
  <si>
    <t>34-073B</t>
  </si>
  <si>
    <t>35-012Z</t>
  </si>
  <si>
    <t>36-008A</t>
  </si>
  <si>
    <t>36-029A</t>
  </si>
  <si>
    <t>37-010Z</t>
  </si>
  <si>
    <t>37-019A</t>
  </si>
  <si>
    <t>HA5799004</t>
  </si>
  <si>
    <t>29-119B</t>
  </si>
  <si>
    <t>HA5799005</t>
  </si>
  <si>
    <t>20-044D</t>
  </si>
  <si>
    <t>HA5799304</t>
  </si>
  <si>
    <t>11-003W</t>
  </si>
  <si>
    <t>23-044C</t>
  </si>
  <si>
    <t>HA5799323</t>
  </si>
  <si>
    <t>HA5799361</t>
  </si>
  <si>
    <t>HA5799373</t>
  </si>
  <si>
    <t>Box was pulled from overstock for move to gaylords but was already on replenishment. Then was moved to MMV but couldn't be found.</t>
  </si>
  <si>
    <t>HA5799462</t>
  </si>
  <si>
    <t>36-017Z</t>
  </si>
  <si>
    <t>Inv adj journal--other</t>
  </si>
  <si>
    <t>Pieces were taken to use as Xmas tree decorations in breakroom and foyer.</t>
  </si>
  <si>
    <t>15-013Z</t>
  </si>
  <si>
    <t>15-007D</t>
  </si>
  <si>
    <t>21-058C</t>
  </si>
  <si>
    <t>15-008D</t>
  </si>
  <si>
    <t>15-008Z</t>
  </si>
  <si>
    <t>15-009W</t>
  </si>
  <si>
    <t>15-010D</t>
  </si>
  <si>
    <t>15-011Z</t>
  </si>
  <si>
    <t>15-012W</t>
  </si>
  <si>
    <t>HA5799374</t>
  </si>
  <si>
    <t>15-066Y</t>
  </si>
  <si>
    <t>24-084B</t>
  </si>
  <si>
    <t>29-102W</t>
  </si>
  <si>
    <t>16-053B</t>
  </si>
  <si>
    <t>32-053Z</t>
  </si>
  <si>
    <t>31-053Y</t>
  </si>
  <si>
    <t>HA5799375</t>
  </si>
  <si>
    <t>19-098D</t>
  </si>
  <si>
    <t>HA5799588</t>
  </si>
  <si>
    <t>12-008Y</t>
  </si>
  <si>
    <t>12-007W</t>
  </si>
  <si>
    <t>HA5799589</t>
  </si>
  <si>
    <t>HA5799596</t>
  </si>
  <si>
    <t>11-038A</t>
  </si>
  <si>
    <t>11-037A</t>
  </si>
  <si>
    <t>09-035Z</t>
  </si>
  <si>
    <t>HA5799758</t>
  </si>
  <si>
    <t>We have searched for this box and cannot locate it. All the old bulk locations no longer exist (aisle 52) and the old pick locations have been checked.</t>
  </si>
  <si>
    <t>HA5799799</t>
  </si>
  <si>
    <t>20-044A</t>
  </si>
  <si>
    <t>Box actually contains color SR4, navy</t>
  </si>
  <si>
    <t>HA5799800</t>
  </si>
  <si>
    <t>HA5799828</t>
  </si>
  <si>
    <t>30-121B</t>
  </si>
  <si>
    <t>32 adjusted out on 10/12. Box was likely on the top rack as it was thrown correctly to location 20-064a</t>
  </si>
  <si>
    <t>HA5799829</t>
  </si>
  <si>
    <t>Not entirely sure what happened here but during the time we were pulling pack and hold this box was moved to plt199 and then a box of size 120 with 82 pieces was moved into the same lp on this pallet. The box of 120s were found and moved to location 87-102z by me on 10/31.</t>
  </si>
  <si>
    <t>HA5799830</t>
  </si>
  <si>
    <t>57-174C</t>
  </si>
  <si>
    <t>After I adjusted the above box in, I discovered that there was a box of the same item in overstock that doesn't exist and wasn't on the original load. Apparently when this box was moved from plt199 to overstock, a new lp was created to permit it to be put away somehow.</t>
  </si>
  <si>
    <t>HA5799834</t>
  </si>
  <si>
    <t>33-095V</t>
  </si>
  <si>
    <t>33-069V</t>
  </si>
  <si>
    <t>34-062B</t>
  </si>
  <si>
    <t>33-102W</t>
  </si>
  <si>
    <t>34-050C</t>
  </si>
  <si>
    <t>33-048U</t>
  </si>
  <si>
    <t>3D3</t>
  </si>
  <si>
    <t>33-004W</t>
  </si>
  <si>
    <t>33-008W</t>
  </si>
  <si>
    <t>5DH</t>
  </si>
  <si>
    <t>34-038B</t>
  </si>
  <si>
    <t>14-036B</t>
  </si>
  <si>
    <t>10-012D</t>
  </si>
  <si>
    <t>25-111A</t>
  </si>
  <si>
    <t>16-089Z</t>
  </si>
  <si>
    <t>34-058B</t>
  </si>
  <si>
    <t>34-039E</t>
  </si>
  <si>
    <t>33-078V</t>
  </si>
  <si>
    <t>33-042W</t>
  </si>
  <si>
    <t>HA5799619</t>
  </si>
  <si>
    <t>15-006C</t>
  </si>
  <si>
    <t>17-125I</t>
  </si>
  <si>
    <t>HA5799727</t>
  </si>
  <si>
    <t>16-130A</t>
  </si>
  <si>
    <t>HA5799728</t>
  </si>
  <si>
    <t>14-009A</t>
  </si>
  <si>
    <t>17-070G</t>
  </si>
  <si>
    <t>HA5799861</t>
  </si>
  <si>
    <t>13-010X</t>
  </si>
  <si>
    <t>29-125Y</t>
  </si>
  <si>
    <t>13-120Z</t>
  </si>
  <si>
    <t>12-043B</t>
  </si>
  <si>
    <t>29-127X</t>
  </si>
  <si>
    <t>HA5799903</t>
  </si>
  <si>
    <t>13-032X</t>
  </si>
  <si>
    <t>HA5799918</t>
  </si>
  <si>
    <t>11-044A</t>
  </si>
  <si>
    <t>HA5799946</t>
  </si>
  <si>
    <t>11-083Z</t>
  </si>
  <si>
    <t>11-082Z</t>
  </si>
  <si>
    <t>11-072Z</t>
  </si>
  <si>
    <t>11-071Z</t>
  </si>
  <si>
    <t>HA5799964</t>
  </si>
  <si>
    <t>20-108B</t>
  </si>
  <si>
    <t>24 adjusted in on 11/15 during cycle count</t>
  </si>
  <si>
    <t>HA5799999</t>
  </si>
  <si>
    <t>33-028Z</t>
  </si>
  <si>
    <t>33-062Y</t>
  </si>
  <si>
    <t>15-060Z</t>
  </si>
  <si>
    <t>15-056A</t>
  </si>
  <si>
    <t>34-014A</t>
  </si>
  <si>
    <t>34-031A</t>
  </si>
  <si>
    <t>34-024A</t>
  </si>
  <si>
    <t>10-053Y</t>
  </si>
  <si>
    <t>15-010Z</t>
  </si>
  <si>
    <t>08-066D</t>
  </si>
  <si>
    <t>HA5800018</t>
  </si>
  <si>
    <t>17-069Y</t>
  </si>
  <si>
    <t>33-010W</t>
  </si>
  <si>
    <t>08-151B</t>
  </si>
  <si>
    <t>17-121B</t>
  </si>
  <si>
    <t>34-039Z</t>
  </si>
  <si>
    <t>10-027Y</t>
  </si>
  <si>
    <t>16-054B</t>
  </si>
  <si>
    <t>11-109X</t>
  </si>
  <si>
    <t>3J3</t>
  </si>
  <si>
    <t>36-011A</t>
  </si>
  <si>
    <t>37-001Y</t>
  </si>
  <si>
    <t>12-036W</t>
  </si>
  <si>
    <t>22-097Z</t>
  </si>
  <si>
    <t>15-027W</t>
  </si>
  <si>
    <t>11-066X</t>
  </si>
  <si>
    <t>12-036Z</t>
  </si>
  <si>
    <t>22-125D</t>
  </si>
  <si>
    <t>33-009X</t>
  </si>
  <si>
    <t>15-071Z</t>
  </si>
  <si>
    <t>28-099D</t>
  </si>
  <si>
    <t>14-010D</t>
  </si>
  <si>
    <t>12-002B</t>
  </si>
  <si>
    <t>12-113X</t>
  </si>
  <si>
    <t>14-036Y</t>
  </si>
  <si>
    <t>23-125Y</t>
  </si>
  <si>
    <t>35-015Z</t>
  </si>
  <si>
    <t>15-070Z</t>
  </si>
  <si>
    <t>12-086A</t>
  </si>
  <si>
    <t>29-108Y</t>
  </si>
  <si>
    <t>26-099B</t>
  </si>
  <si>
    <t>26-120Z</t>
  </si>
  <si>
    <t>12-113C</t>
  </si>
  <si>
    <t>29-065D</t>
  </si>
  <si>
    <t>14-054C</t>
  </si>
  <si>
    <t>36-024A</t>
  </si>
  <si>
    <t>HA5800032</t>
  </si>
  <si>
    <t>We adjusted out 36 pieces on 11/3. Box was put into wrong location during replenishment.</t>
  </si>
  <si>
    <t>HA5800033</t>
  </si>
  <si>
    <t>43 adjusted out of location on 10/19 during a cycle count. Box was found in the location today. Probably on the top rack.</t>
  </si>
  <si>
    <t>HA5800035</t>
  </si>
  <si>
    <t>50 adjusted out of location on 11/11. Box was found in the same location location today.</t>
  </si>
  <si>
    <t>HA5800056</t>
  </si>
  <si>
    <t>71-015F</t>
  </si>
  <si>
    <t>24 pieces were adjusted into 27-110y on 10/1. Box was apparently pulled from overstock and put in picking without being manually moved in AX.</t>
  </si>
  <si>
    <t>HA5800055</t>
  </si>
  <si>
    <t>09-013Z</t>
  </si>
  <si>
    <t>09-021Z</t>
  </si>
  <si>
    <t>HA5800034</t>
  </si>
  <si>
    <t>37-006Z</t>
  </si>
  <si>
    <t>27-107B</t>
  </si>
  <si>
    <t>08-048C</t>
  </si>
  <si>
    <t>14-097X</t>
  </si>
  <si>
    <t>13-035W</t>
  </si>
  <si>
    <t>10-007X</t>
  </si>
  <si>
    <t>21-128Y</t>
  </si>
  <si>
    <t>31-093C</t>
  </si>
  <si>
    <t>23-085X</t>
  </si>
  <si>
    <t>20-044C</t>
  </si>
  <si>
    <t>30-120X</t>
  </si>
  <si>
    <t>33-005Y</t>
  </si>
  <si>
    <t>17-054R</t>
  </si>
  <si>
    <t>30-100Z</t>
  </si>
  <si>
    <t>37-030Z</t>
  </si>
  <si>
    <t>11-065C</t>
  </si>
  <si>
    <t>26-065C</t>
  </si>
  <si>
    <t>12-077C</t>
  </si>
  <si>
    <t>19-064A</t>
  </si>
  <si>
    <t>10-126Y</t>
  </si>
  <si>
    <t>32-097C</t>
  </si>
  <si>
    <t>17-093D</t>
  </si>
  <si>
    <t>12-027B</t>
  </si>
  <si>
    <t>29-053B</t>
  </si>
  <si>
    <t>3JN</t>
  </si>
  <si>
    <t>14-031X</t>
  </si>
  <si>
    <t>22-126W</t>
  </si>
  <si>
    <t>15-017B</t>
  </si>
  <si>
    <t>20-105X</t>
  </si>
  <si>
    <t>1SC</t>
  </si>
  <si>
    <t>22-046B</t>
  </si>
  <si>
    <t>31-133W</t>
  </si>
  <si>
    <t>ha5799963</t>
  </si>
  <si>
    <t>17-054F</t>
  </si>
  <si>
    <t>16-010X</t>
  </si>
  <si>
    <t>HA5800155</t>
  </si>
  <si>
    <t>11-072X</t>
  </si>
  <si>
    <t>08-024C</t>
  </si>
  <si>
    <t>3ZD</t>
  </si>
  <si>
    <t>HA5800158</t>
  </si>
  <si>
    <t>HA5800159</t>
  </si>
  <si>
    <t>HA5800160</t>
  </si>
  <si>
    <t>56X</t>
  </si>
  <si>
    <t>12-001A</t>
  </si>
  <si>
    <t>14-033A</t>
  </si>
  <si>
    <t>14-032A</t>
  </si>
  <si>
    <t>14-051Z</t>
  </si>
  <si>
    <t>14-049Z</t>
  </si>
  <si>
    <t>14-048Z</t>
  </si>
  <si>
    <t>14-047Z</t>
  </si>
  <si>
    <t>14-046Z</t>
  </si>
  <si>
    <t>14-044Z</t>
  </si>
  <si>
    <t>14-042Z</t>
  </si>
  <si>
    <t>14-041Z</t>
  </si>
  <si>
    <t>14-040Z</t>
  </si>
  <si>
    <t>14-039Z</t>
  </si>
  <si>
    <t>14-038Z</t>
  </si>
  <si>
    <t>14-036Z</t>
  </si>
  <si>
    <t>14-035Z</t>
  </si>
  <si>
    <t>14-034Z</t>
  </si>
  <si>
    <t>14-033Z</t>
  </si>
  <si>
    <t>14-032Z</t>
  </si>
  <si>
    <t>14-031Z</t>
  </si>
  <si>
    <t>14-030Z</t>
  </si>
  <si>
    <t>14-029Z</t>
  </si>
  <si>
    <t>14-028Z</t>
  </si>
  <si>
    <t>3OB</t>
  </si>
  <si>
    <t>14-027Z</t>
  </si>
  <si>
    <t>14-026Z</t>
  </si>
  <si>
    <t>HA5800186</t>
  </si>
  <si>
    <t>35 of the missing 40 pieces were found.</t>
  </si>
  <si>
    <t>HA5800189</t>
  </si>
  <si>
    <t>I adjusted in the above 5 pieces instead of adjusting them out.</t>
  </si>
  <si>
    <t>HA5800187</t>
  </si>
  <si>
    <t>27-043X</t>
  </si>
  <si>
    <t>29-083X</t>
  </si>
  <si>
    <t>HA5800190</t>
  </si>
  <si>
    <t>15-095A</t>
  </si>
  <si>
    <t>2ch</t>
  </si>
  <si>
    <t>33-025X</t>
  </si>
  <si>
    <t>15-087Z</t>
  </si>
  <si>
    <t>33-021Y</t>
  </si>
  <si>
    <t>15-084A</t>
  </si>
  <si>
    <t>33-056Z</t>
  </si>
  <si>
    <t>33-095U</t>
  </si>
  <si>
    <t>3NP</t>
  </si>
  <si>
    <t>33-040V</t>
  </si>
  <si>
    <t>HA5800200</t>
  </si>
  <si>
    <t>17-079B</t>
  </si>
  <si>
    <t>G73</t>
  </si>
  <si>
    <t>25-121A</t>
  </si>
  <si>
    <t>10-105A</t>
  </si>
  <si>
    <t>16-095Y</t>
  </si>
  <si>
    <t>33-051A</t>
  </si>
  <si>
    <t>36-005A</t>
  </si>
  <si>
    <t>29-097A</t>
  </si>
  <si>
    <t>33-060X</t>
  </si>
  <si>
    <t>32-070W</t>
  </si>
  <si>
    <t>28-129W</t>
  </si>
  <si>
    <t>26-043Y</t>
  </si>
  <si>
    <t>15-083W</t>
  </si>
  <si>
    <t>34-028X</t>
  </si>
  <si>
    <t>26-066Y</t>
  </si>
  <si>
    <t>15-100A</t>
  </si>
  <si>
    <t>30-101B</t>
  </si>
  <si>
    <t>15-098A</t>
  </si>
  <si>
    <t>HA5800258</t>
  </si>
  <si>
    <t>14-124X</t>
  </si>
  <si>
    <t>HA5800286</t>
  </si>
  <si>
    <t>08-104W</t>
  </si>
  <si>
    <t>HA5800277</t>
  </si>
  <si>
    <t>26-048Y</t>
  </si>
  <si>
    <t>HA5800274</t>
  </si>
  <si>
    <t>09-019B</t>
  </si>
  <si>
    <t>23-108X</t>
  </si>
  <si>
    <t>HA5800272</t>
  </si>
  <si>
    <t>08-134Y</t>
  </si>
  <si>
    <t>30-133Z</t>
  </si>
  <si>
    <t>HA5800266</t>
  </si>
  <si>
    <t>19-129W</t>
  </si>
  <si>
    <t>HA5800264</t>
  </si>
  <si>
    <t>35-021A</t>
  </si>
  <si>
    <t>24-096B</t>
  </si>
  <si>
    <t>22-120A</t>
  </si>
  <si>
    <t>18-094D</t>
  </si>
  <si>
    <t>HA5800262</t>
  </si>
  <si>
    <t>30-088D</t>
  </si>
  <si>
    <t>HA5800259</t>
  </si>
  <si>
    <t>HA5800309</t>
  </si>
  <si>
    <t>HA5800331</t>
  </si>
  <si>
    <t>37-027Z</t>
  </si>
  <si>
    <t>HA5800338</t>
  </si>
  <si>
    <t>13-006X</t>
  </si>
  <si>
    <t>Found on top rack above 29-044C. Box was marked 29-044C. 8 adjusted out of 29-044C on 12/4/24.</t>
  </si>
  <si>
    <t>HA5800352</t>
  </si>
  <si>
    <t>20 adjusted out of 94-095z on 11/8 during cycle count</t>
  </si>
  <si>
    <t>HA5800366</t>
  </si>
  <si>
    <t>08-031Z</t>
  </si>
  <si>
    <t>08-026Z</t>
  </si>
  <si>
    <t>08-024Z</t>
  </si>
  <si>
    <t>HA5800350</t>
  </si>
  <si>
    <t>15-016W</t>
  </si>
  <si>
    <t>HA5800490</t>
  </si>
  <si>
    <t>30-111A</t>
  </si>
  <si>
    <t>HA5800491</t>
  </si>
  <si>
    <t>HA5800686</t>
  </si>
  <si>
    <t>4XT</t>
  </si>
  <si>
    <t>Box has the wrong size and qty on the LP and was adjusted out during cycle count because of this.</t>
  </si>
  <si>
    <t>HA5800694</t>
  </si>
  <si>
    <t>23 were adjusted out of 33-084A on 11/14. Found these pieces in 33-084A today.</t>
  </si>
  <si>
    <t>HA5800700</t>
  </si>
  <si>
    <t>I adjusted this out on 11/22 when we were unable to locate the box in overstock and I assumed this was a vendor error because we had adjusted in 12 size S.</t>
  </si>
  <si>
    <t>HA5800787</t>
  </si>
  <si>
    <t>31-050A</t>
  </si>
  <si>
    <t>17 Pieces were adjusted out of inventory on 11/20</t>
  </si>
  <si>
    <t>HA5800764</t>
  </si>
  <si>
    <t>34-003E</t>
  </si>
  <si>
    <t>34-032B</t>
  </si>
  <si>
    <t>33-093V</t>
  </si>
  <si>
    <t>32-118C</t>
  </si>
  <si>
    <t>34-019F</t>
  </si>
  <si>
    <t>34-033C</t>
  </si>
  <si>
    <t>33-017W</t>
  </si>
  <si>
    <t>33-061V</t>
  </si>
  <si>
    <t>17-120A</t>
  </si>
  <si>
    <t>33-014V</t>
  </si>
  <si>
    <t>33-048V</t>
  </si>
  <si>
    <t>34-024F</t>
  </si>
  <si>
    <t>33-027Y</t>
  </si>
  <si>
    <t>34-032C</t>
  </si>
  <si>
    <t>25-058Y</t>
  </si>
  <si>
    <t>17-018A</t>
  </si>
  <si>
    <t>17-117W</t>
  </si>
  <si>
    <t>HA5800685</t>
  </si>
  <si>
    <t>25-088Y</t>
  </si>
  <si>
    <t>HA5800978</t>
  </si>
  <si>
    <t>12-010Y</t>
  </si>
  <si>
    <t>HA5800979</t>
  </si>
  <si>
    <t>HA5800980</t>
  </si>
  <si>
    <t>HA5801074</t>
  </si>
  <si>
    <t>1SE</t>
  </si>
  <si>
    <t>HA5801128</t>
  </si>
  <si>
    <t>50J</t>
  </si>
  <si>
    <t>13-130A</t>
  </si>
  <si>
    <t>Replenishment box was counted in during reset counts and then the replen work was completed doubling the amount in the location.</t>
  </si>
  <si>
    <t>HA5801171</t>
  </si>
  <si>
    <t>Box was adjusted out on 11/21 from 94-025c.  The original put was never completed to this location so I completed the work and adjusted out these pieces. Today Jose P found this box while looking for missing MM2.</t>
  </si>
  <si>
    <t>HA5801483</t>
  </si>
  <si>
    <t>11-029Z</t>
  </si>
  <si>
    <t>14-015W</t>
  </si>
  <si>
    <t>13-012Y</t>
  </si>
  <si>
    <t>HA5801487</t>
  </si>
  <si>
    <t>5HY</t>
  </si>
  <si>
    <t>HA5801488</t>
  </si>
  <si>
    <t>3WR</t>
  </si>
  <si>
    <t>3TG</t>
  </si>
  <si>
    <t>HA5801627</t>
  </si>
  <si>
    <t>23-110X</t>
  </si>
  <si>
    <t>HA5801675</t>
  </si>
  <si>
    <t>15-129Z</t>
  </si>
  <si>
    <t>15-128A</t>
  </si>
  <si>
    <t>15-127Z</t>
  </si>
  <si>
    <t>15-123A</t>
  </si>
  <si>
    <t>UN1</t>
  </si>
  <si>
    <t>3YT</t>
  </si>
  <si>
    <t>15-110Z</t>
  </si>
  <si>
    <t>15-108Z</t>
  </si>
  <si>
    <t>4ZP</t>
  </si>
  <si>
    <t>HA5801709</t>
  </si>
  <si>
    <t>36-018A</t>
  </si>
  <si>
    <t>Loose Pieces from FedEx truck</t>
  </si>
  <si>
    <t>3WM</t>
  </si>
  <si>
    <t>28-101W</t>
  </si>
  <si>
    <t>26-111B</t>
  </si>
  <si>
    <t>23-074D</t>
  </si>
  <si>
    <t>32-114A</t>
  </si>
  <si>
    <t>38-012Z</t>
  </si>
  <si>
    <t>36-022Z</t>
  </si>
  <si>
    <t>09-092C</t>
  </si>
  <si>
    <t>12-005B</t>
  </si>
  <si>
    <t>11-118C</t>
  </si>
  <si>
    <t>28-095C</t>
  </si>
  <si>
    <t>24-071W</t>
  </si>
  <si>
    <t>33-044Y</t>
  </si>
  <si>
    <t>23-063Y</t>
  </si>
  <si>
    <t>13-013B</t>
  </si>
  <si>
    <t>10-075X</t>
  </si>
  <si>
    <t>37-015Z</t>
  </si>
  <si>
    <t>14-058X</t>
  </si>
  <si>
    <t>19-085B</t>
  </si>
  <si>
    <t>15-135A</t>
  </si>
  <si>
    <t>35-003Z</t>
  </si>
  <si>
    <t>32-063Z</t>
  </si>
  <si>
    <t>4BH</t>
  </si>
  <si>
    <t>14-041B</t>
  </si>
  <si>
    <t>25-072Z</t>
  </si>
  <si>
    <t>33-026U</t>
  </si>
  <si>
    <t>26-098X</t>
  </si>
  <si>
    <t>33-023X</t>
  </si>
  <si>
    <t>31-075A</t>
  </si>
  <si>
    <t>38-011Z</t>
  </si>
  <si>
    <t>15-133A</t>
  </si>
  <si>
    <t>13-095D</t>
  </si>
  <si>
    <t>23-069W</t>
  </si>
  <si>
    <t>26-107D</t>
  </si>
  <si>
    <t>25-064X</t>
  </si>
  <si>
    <t>36-014A</t>
  </si>
  <si>
    <t>HA5801783</t>
  </si>
  <si>
    <t>35-028Z</t>
  </si>
  <si>
    <t>18-106B</t>
  </si>
  <si>
    <t>29-100X</t>
  </si>
  <si>
    <t>23-116B</t>
  </si>
  <si>
    <t>36-013Z</t>
  </si>
  <si>
    <t>24-080C</t>
  </si>
  <si>
    <t>10-111X</t>
  </si>
  <si>
    <t>QY5</t>
  </si>
  <si>
    <t>13-020X</t>
  </si>
  <si>
    <t>20-092D</t>
  </si>
  <si>
    <t>12-061A</t>
  </si>
  <si>
    <t>10-127Y</t>
  </si>
  <si>
    <t>33-076V</t>
  </si>
  <si>
    <t>08-135D</t>
  </si>
  <si>
    <t>28-114W</t>
  </si>
  <si>
    <t>10-057B</t>
  </si>
  <si>
    <t>08-028D</t>
  </si>
  <si>
    <t>17-075R</t>
  </si>
  <si>
    <t>38-002Z</t>
  </si>
  <si>
    <t>2VQ</t>
  </si>
  <si>
    <t>18-132Y</t>
  </si>
  <si>
    <t>33-046Z</t>
  </si>
  <si>
    <t>17-124I</t>
  </si>
  <si>
    <t>31-094Z</t>
  </si>
  <si>
    <t>30-126Z</t>
  </si>
  <si>
    <t>34-040C</t>
  </si>
  <si>
    <t>5GU</t>
  </si>
  <si>
    <t>21-111C</t>
  </si>
  <si>
    <t>10-105C</t>
  </si>
  <si>
    <t>11-087A</t>
  </si>
  <si>
    <t>HA5801616</t>
  </si>
  <si>
    <t>28-112D</t>
  </si>
  <si>
    <t>29-122B</t>
  </si>
  <si>
    <t>14-038C</t>
  </si>
  <si>
    <t>08-026C</t>
  </si>
  <si>
    <t>29-133W</t>
  </si>
  <si>
    <t>07-001A</t>
  </si>
  <si>
    <t>10-129W</t>
  </si>
  <si>
    <t>HA5801621</t>
  </si>
  <si>
    <t>HA5801622</t>
  </si>
  <si>
    <t>34-040Z</t>
  </si>
  <si>
    <t>30-074W</t>
  </si>
  <si>
    <t>HA5801901</t>
  </si>
  <si>
    <t>11-002B</t>
  </si>
  <si>
    <t>25-109D</t>
  </si>
  <si>
    <t>HA5801931</t>
  </si>
  <si>
    <t>HA5801936</t>
  </si>
  <si>
    <t>67 pc were adusted into 25-115A on 10/10/24. I'm guessing that this was the overstock box that we couldn't find yesterday in location 25-109D. 45 pc were then adjusted out of 25-109d but then the remaining pieces were moved to MM2.</t>
  </si>
  <si>
    <t>HA5801933</t>
  </si>
  <si>
    <t>18-103Z</t>
  </si>
  <si>
    <t>08-022X</t>
  </si>
  <si>
    <t>23-114A</t>
  </si>
  <si>
    <t>17-063X</t>
  </si>
  <si>
    <t>26-043X</t>
  </si>
  <si>
    <t>15-054X</t>
  </si>
  <si>
    <t>25-097Y</t>
  </si>
  <si>
    <t>10-021X</t>
  </si>
  <si>
    <t>37-028Z</t>
  </si>
  <si>
    <t>27-067X</t>
  </si>
  <si>
    <t>16-010C</t>
  </si>
  <si>
    <t>18-071A</t>
  </si>
  <si>
    <t>25-097A</t>
  </si>
  <si>
    <t>24-120Z</t>
  </si>
  <si>
    <t>09-114C</t>
  </si>
  <si>
    <t>34-033Z</t>
  </si>
  <si>
    <t>22-069X</t>
  </si>
  <si>
    <t>08-003X</t>
  </si>
  <si>
    <t>27-069A</t>
  </si>
  <si>
    <t>12-013W</t>
  </si>
  <si>
    <t>12-028D</t>
  </si>
  <si>
    <t>26-046Y</t>
  </si>
  <si>
    <t>17-092Y</t>
  </si>
  <si>
    <t>31-079C</t>
  </si>
  <si>
    <t>10-139D</t>
  </si>
  <si>
    <t>17-092C</t>
  </si>
  <si>
    <t>17-064U</t>
  </si>
  <si>
    <t>26-103B</t>
  </si>
  <si>
    <t>18-090W</t>
  </si>
  <si>
    <t>11-039C</t>
  </si>
  <si>
    <t>2VL</t>
  </si>
  <si>
    <t>23-100X</t>
  </si>
  <si>
    <t>12-022Y</t>
  </si>
  <si>
    <t>29-058Z</t>
  </si>
  <si>
    <t>23-118C</t>
  </si>
  <si>
    <t>13-103D</t>
  </si>
  <si>
    <t>38-018Z</t>
  </si>
  <si>
    <t>28-073X</t>
  </si>
  <si>
    <t>24-082B</t>
  </si>
  <si>
    <t>24-081X</t>
  </si>
  <si>
    <t>11-028W</t>
  </si>
  <si>
    <t>09-031X</t>
  </si>
  <si>
    <t>19-133W</t>
  </si>
  <si>
    <t>10-140W</t>
  </si>
  <si>
    <t>16-083X</t>
  </si>
  <si>
    <t>27-080D</t>
  </si>
  <si>
    <t>30-087C</t>
  </si>
  <si>
    <t>08-094Z</t>
  </si>
  <si>
    <t>31-080X</t>
  </si>
  <si>
    <t>32-107X</t>
  </si>
  <si>
    <t>HA5801932</t>
  </si>
  <si>
    <t>32-045X</t>
  </si>
  <si>
    <t>3OU</t>
  </si>
  <si>
    <t>4SM</t>
  </si>
  <si>
    <t>29-129X</t>
  </si>
  <si>
    <t>HA5802422</t>
  </si>
  <si>
    <t>HA5802439</t>
  </si>
  <si>
    <t>12-100X</t>
  </si>
  <si>
    <t>HA5802492</t>
  </si>
  <si>
    <t>08-041C</t>
  </si>
  <si>
    <t>20-054W</t>
  </si>
  <si>
    <t>26-067C</t>
  </si>
  <si>
    <t>HA5802498</t>
  </si>
  <si>
    <t>11-026D</t>
  </si>
  <si>
    <t>HA5802547</t>
  </si>
  <si>
    <t>11/24 we adjusted 39 pc into 25-088B. This was probably a reset replen box.</t>
  </si>
  <si>
    <t>HA5802546</t>
  </si>
  <si>
    <t>10-030Z</t>
  </si>
  <si>
    <t>10-029A</t>
  </si>
  <si>
    <t>3VG</t>
  </si>
  <si>
    <t>5ED</t>
  </si>
  <si>
    <t>HA5802548</t>
  </si>
  <si>
    <t>On 11/21 we adjusted in 59 pc to location 24-114B. We adjusted 9 pieces out on 12/1 and then moved 48 to MM2. We likely adjusted in a reset replenishment box.</t>
  </si>
  <si>
    <t>HA5802692</t>
  </si>
  <si>
    <t>27-043Y</t>
  </si>
  <si>
    <t>15-064A</t>
  </si>
  <si>
    <t>15-062Z</t>
  </si>
  <si>
    <t>15-060A</t>
  </si>
  <si>
    <t>15-059A</t>
  </si>
  <si>
    <t>15-055Z</t>
  </si>
  <si>
    <t>33-114X</t>
  </si>
  <si>
    <t>15-044Z</t>
  </si>
  <si>
    <t>33-113X</t>
  </si>
  <si>
    <t>33-007Y</t>
  </si>
  <si>
    <t>15-043A</t>
  </si>
  <si>
    <t>15-041Z</t>
  </si>
  <si>
    <t>15-031A</t>
  </si>
  <si>
    <t>33-094Z</t>
  </si>
  <si>
    <t>15-028Z</t>
  </si>
  <si>
    <t>15-023Z</t>
  </si>
  <si>
    <t>15-023A</t>
  </si>
  <si>
    <t>15-015A</t>
  </si>
  <si>
    <t>HA5802509</t>
  </si>
  <si>
    <t>29-094A</t>
  </si>
  <si>
    <t>37-019Z</t>
  </si>
  <si>
    <t>HA5802515</t>
  </si>
  <si>
    <t>37-009A</t>
  </si>
  <si>
    <t>HA5802524</t>
  </si>
  <si>
    <t>08-150X</t>
  </si>
  <si>
    <t>HA5802968</t>
  </si>
  <si>
    <t>15-087W</t>
  </si>
  <si>
    <t>qty of 31 was adjusted out of 16-011x on 12/2/24</t>
  </si>
  <si>
    <t>HA5802849</t>
  </si>
  <si>
    <t>07-003A</t>
  </si>
  <si>
    <t>32-085A</t>
  </si>
  <si>
    <t>12-048X</t>
  </si>
  <si>
    <t>HA5802969</t>
  </si>
  <si>
    <t>30-107W</t>
  </si>
  <si>
    <t>HA5803088</t>
  </si>
  <si>
    <t>14-028A</t>
  </si>
  <si>
    <t>14-026A</t>
  </si>
  <si>
    <t>14-025A</t>
  </si>
  <si>
    <t>14-024Z</t>
  </si>
  <si>
    <t>14-024A</t>
  </si>
  <si>
    <t>14-023A</t>
  </si>
  <si>
    <t>14-022Z</t>
  </si>
  <si>
    <t>14-016Z</t>
  </si>
  <si>
    <t>14-016A</t>
  </si>
  <si>
    <t>14-015Z</t>
  </si>
  <si>
    <t>14-013Z</t>
  </si>
  <si>
    <t>14-010Z</t>
  </si>
  <si>
    <t>14-014A</t>
  </si>
  <si>
    <t>HA5803112</t>
  </si>
  <si>
    <t>12-039B</t>
  </si>
  <si>
    <t>Between 11/26 and 12/5, several adjustments in and out have been made to this item resulting in 10 extra pieces in location 12-39B.</t>
  </si>
  <si>
    <t>HA5803120</t>
  </si>
  <si>
    <t>37-011A</t>
  </si>
  <si>
    <t>20 extra were adjusted into this location on 12/4/25.</t>
  </si>
  <si>
    <t>HA5803220</t>
  </si>
  <si>
    <t>11-065Z</t>
  </si>
  <si>
    <t>HA5803232</t>
  </si>
  <si>
    <t>HA5803236</t>
  </si>
  <si>
    <t>11-066A</t>
  </si>
  <si>
    <t>HA5803330</t>
  </si>
  <si>
    <t>21-113A</t>
  </si>
  <si>
    <t>HA5803334</t>
  </si>
  <si>
    <t>HA5803395</t>
  </si>
  <si>
    <t>26-050Z</t>
  </si>
  <si>
    <t>19-044X</t>
  </si>
  <si>
    <t>34-061D</t>
  </si>
  <si>
    <t>34-071A</t>
  </si>
  <si>
    <t>10-106A</t>
  </si>
  <si>
    <t>11-078Z</t>
  </si>
  <si>
    <t>11-139Z</t>
  </si>
  <si>
    <t>34-063C</t>
  </si>
  <si>
    <t>32-059A</t>
  </si>
  <si>
    <t>13-125C</t>
  </si>
  <si>
    <t>34-054D</t>
  </si>
  <si>
    <t>33-020Y</t>
  </si>
  <si>
    <t>33-054Y</t>
  </si>
  <si>
    <t>33-035V</t>
  </si>
  <si>
    <t>16-011Z</t>
  </si>
  <si>
    <t>34-046B</t>
  </si>
  <si>
    <t>13-029X</t>
  </si>
  <si>
    <t>34-005D</t>
  </si>
  <si>
    <t>33-045Z</t>
  </si>
  <si>
    <t>33-032V</t>
  </si>
  <si>
    <t>21-073D</t>
  </si>
  <si>
    <t>HA5803413</t>
  </si>
  <si>
    <t>39 were adjusted in on 11/26. Probably during a reset count. 16 were adjusted out yesterday. Not sure why these were left.</t>
  </si>
  <si>
    <t>HA5803456</t>
  </si>
  <si>
    <t>37-038B</t>
  </si>
  <si>
    <t>47 adjusted in on 11/30, probably during a reset count.</t>
  </si>
  <si>
    <t>HA5803441</t>
  </si>
  <si>
    <t>28-102Z</t>
  </si>
  <si>
    <t>34-091A</t>
  </si>
  <si>
    <t>34-082D</t>
  </si>
  <si>
    <t>34-051E</t>
  </si>
  <si>
    <t>34-065E</t>
  </si>
  <si>
    <t>HA5803553</t>
  </si>
  <si>
    <t>33-098X</t>
  </si>
  <si>
    <t>33-024V</t>
  </si>
  <si>
    <t>15-137A</t>
  </si>
  <si>
    <t>2eu</t>
  </si>
  <si>
    <t>33-023Z</t>
  </si>
  <si>
    <t>15-136Z</t>
  </si>
  <si>
    <t>15-131Z</t>
  </si>
  <si>
    <t>15-130Z</t>
  </si>
  <si>
    <t>15-130A</t>
  </si>
  <si>
    <t>15-126A</t>
  </si>
  <si>
    <t>15-115Z</t>
  </si>
  <si>
    <t>25-046B</t>
  </si>
  <si>
    <t>15-112A</t>
  </si>
  <si>
    <t>4YQ</t>
  </si>
  <si>
    <t>15-104Z</t>
  </si>
  <si>
    <t>HA5803256</t>
  </si>
  <si>
    <t>3VA</t>
  </si>
  <si>
    <t>35-022A</t>
  </si>
  <si>
    <t>HA5803257</t>
  </si>
  <si>
    <t>08-015A</t>
  </si>
  <si>
    <t>HA5803358</t>
  </si>
  <si>
    <t>4BY</t>
  </si>
  <si>
    <t>08-080C</t>
  </si>
  <si>
    <t>HA5803622</t>
  </si>
  <si>
    <t>15-033D</t>
  </si>
  <si>
    <t>HA5803671</t>
  </si>
  <si>
    <t>08-035Z</t>
  </si>
  <si>
    <t>08-019A</t>
  </si>
  <si>
    <t>08-014A</t>
  </si>
  <si>
    <t>08-013A</t>
  </si>
  <si>
    <t>08-008Z</t>
  </si>
  <si>
    <t>08-007A</t>
  </si>
  <si>
    <t>08-005A</t>
  </si>
  <si>
    <t>08-001Z</t>
  </si>
  <si>
    <t>HA5803852</t>
  </si>
  <si>
    <t>09-058C</t>
  </si>
  <si>
    <t>23-078A</t>
  </si>
  <si>
    <t>25-111X</t>
  </si>
  <si>
    <t>HA5803911</t>
  </si>
  <si>
    <t>15-084Z</t>
  </si>
  <si>
    <t>17-062D</t>
  </si>
  <si>
    <t>15-073A</t>
  </si>
  <si>
    <t>34-077B</t>
  </si>
  <si>
    <t>HA5803958</t>
  </si>
  <si>
    <t>33-067U</t>
  </si>
  <si>
    <t>HA5803959</t>
  </si>
  <si>
    <t>3VF</t>
  </si>
  <si>
    <t>15-097X</t>
  </si>
  <si>
    <t>25-083X</t>
  </si>
  <si>
    <t>HA5803960</t>
  </si>
  <si>
    <t>34-059E</t>
  </si>
  <si>
    <t>HA5803961</t>
  </si>
  <si>
    <t>15-085Z</t>
  </si>
  <si>
    <t>HA5803962</t>
  </si>
  <si>
    <t>25-062B</t>
  </si>
  <si>
    <t>HA5803963</t>
  </si>
  <si>
    <t>15-086Z</t>
  </si>
  <si>
    <t>21-087Y</t>
  </si>
  <si>
    <t>16-120C</t>
  </si>
  <si>
    <t>HA5803966</t>
  </si>
  <si>
    <t>36-003Z</t>
  </si>
  <si>
    <t>21-062C</t>
  </si>
  <si>
    <t>30-114A</t>
  </si>
  <si>
    <t>30-120A</t>
  </si>
  <si>
    <t>32-106C</t>
  </si>
  <si>
    <t>18-045B</t>
  </si>
  <si>
    <t>HA5803915</t>
  </si>
  <si>
    <t>HA5803971</t>
  </si>
  <si>
    <t>17-120T</t>
  </si>
  <si>
    <t>110 pieces were counted into this location today in error.</t>
  </si>
  <si>
    <t>HA5804001</t>
  </si>
  <si>
    <t>21 Pieces were adjusted out of 28-073x on 10/19</t>
  </si>
  <si>
    <t>HA5804014</t>
  </si>
  <si>
    <t>22-072B</t>
  </si>
  <si>
    <t>57 pc adjusted out today but the box is in the location.</t>
  </si>
  <si>
    <t>31-103Z</t>
  </si>
  <si>
    <t>54 pieces adjusted out today but the box is in the location.</t>
  </si>
  <si>
    <t>HA5804050</t>
  </si>
  <si>
    <t>19-090Z</t>
  </si>
  <si>
    <t>19-089Z</t>
  </si>
  <si>
    <t>19-087Z</t>
  </si>
  <si>
    <t>19-085Z</t>
  </si>
  <si>
    <t>19-081Z</t>
  </si>
  <si>
    <t>09-017A</t>
  </si>
  <si>
    <t>17-077C</t>
  </si>
  <si>
    <t>19-073Z</t>
  </si>
  <si>
    <t>19-066A</t>
  </si>
  <si>
    <t>19-065Z</t>
  </si>
  <si>
    <t>19-065A</t>
  </si>
  <si>
    <t>34-017D</t>
  </si>
  <si>
    <t>19-061Z</t>
  </si>
  <si>
    <t>19-060Z</t>
  </si>
  <si>
    <t>19-059Z</t>
  </si>
  <si>
    <t>19-058Z</t>
  </si>
  <si>
    <t>HA5804102</t>
  </si>
  <si>
    <t>38-010Z</t>
  </si>
  <si>
    <t>4BF</t>
  </si>
  <si>
    <t>19-115B</t>
  </si>
  <si>
    <t>HA5804104</t>
  </si>
  <si>
    <t>VM3</t>
  </si>
  <si>
    <t>33-025Z</t>
  </si>
  <si>
    <t>3SA</t>
  </si>
  <si>
    <t>16-088X</t>
  </si>
  <si>
    <t>18-116Z</t>
  </si>
  <si>
    <t>34-038C</t>
  </si>
  <si>
    <t>18-107Z</t>
  </si>
  <si>
    <t>HA5804139</t>
  </si>
  <si>
    <t>34-073F</t>
  </si>
  <si>
    <t>Loose pieces from FedEx truck</t>
  </si>
  <si>
    <t>08-023B</t>
  </si>
  <si>
    <t>09-131D</t>
  </si>
  <si>
    <t>32-086C</t>
  </si>
  <si>
    <t>25-084Z</t>
  </si>
  <si>
    <t>08-021D</t>
  </si>
  <si>
    <t>10-004C</t>
  </si>
  <si>
    <t>34-070C</t>
  </si>
  <si>
    <t>27-049C</t>
  </si>
  <si>
    <t>33-063Z</t>
  </si>
  <si>
    <t>16-007C</t>
  </si>
  <si>
    <t>3FV</t>
  </si>
  <si>
    <t>24-103X</t>
  </si>
  <si>
    <t>34-012D</t>
  </si>
  <si>
    <t>27-050B</t>
  </si>
  <si>
    <t>23-126A</t>
  </si>
  <si>
    <t>13-025B</t>
  </si>
  <si>
    <t>30-053A</t>
  </si>
  <si>
    <t>5DG</t>
  </si>
  <si>
    <t>17-115U</t>
  </si>
  <si>
    <t>30-101X</t>
  </si>
  <si>
    <t>34-020F</t>
  </si>
  <si>
    <t>33-020Z</t>
  </si>
  <si>
    <t>21-100W</t>
  </si>
  <si>
    <t>31-094B</t>
  </si>
  <si>
    <t>32-056D</t>
  </si>
  <si>
    <t>34-061F</t>
  </si>
  <si>
    <t>16-034Y</t>
  </si>
  <si>
    <t>19-102Z</t>
  </si>
  <si>
    <t>31-118C</t>
  </si>
  <si>
    <t>33-034X</t>
  </si>
  <si>
    <t>08-134C</t>
  </si>
  <si>
    <t>13-007B</t>
  </si>
  <si>
    <t>27-076C</t>
  </si>
  <si>
    <t>19-096Z</t>
  </si>
  <si>
    <t>29-131A</t>
  </si>
  <si>
    <t>19-095A</t>
  </si>
  <si>
    <t>17-088H</t>
  </si>
  <si>
    <t>11-109Y</t>
  </si>
  <si>
    <t>31-073Z</t>
  </si>
  <si>
    <t>32-059Z</t>
  </si>
  <si>
    <t>33-105Y</t>
  </si>
  <si>
    <t>09-079W</t>
  </si>
  <si>
    <t>34-077D</t>
  </si>
  <si>
    <t>HA5804141</t>
  </si>
  <si>
    <t>33-056W</t>
  </si>
  <si>
    <t>17-122R</t>
  </si>
  <si>
    <t>15-094X</t>
  </si>
  <si>
    <t>28-092Z</t>
  </si>
  <si>
    <t>19-123A</t>
  </si>
  <si>
    <t>37-016Z</t>
  </si>
  <si>
    <t>29-062A</t>
  </si>
  <si>
    <t>36-023Z</t>
  </si>
  <si>
    <t>34-040B</t>
  </si>
  <si>
    <t>26-049C</t>
  </si>
  <si>
    <t>26-062D</t>
  </si>
  <si>
    <t>15-100W</t>
  </si>
  <si>
    <t>28-089B</t>
  </si>
  <si>
    <t>14-115C</t>
  </si>
  <si>
    <t>11-090Y</t>
  </si>
  <si>
    <t>38-025Z</t>
  </si>
  <si>
    <t>38-007Z</t>
  </si>
  <si>
    <t>28-088Z</t>
  </si>
  <si>
    <t>17-094G</t>
  </si>
  <si>
    <t>12-021C</t>
  </si>
  <si>
    <t>22-071W</t>
  </si>
  <si>
    <t>17-084G</t>
  </si>
  <si>
    <t>23-052X</t>
  </si>
  <si>
    <t>31-043Z</t>
  </si>
  <si>
    <t>38-022Z</t>
  </si>
  <si>
    <t>26-118X</t>
  </si>
  <si>
    <t>15-021Y</t>
  </si>
  <si>
    <t>35-026Z</t>
  </si>
  <si>
    <t>HA5804178</t>
  </si>
  <si>
    <t>33-045Y</t>
  </si>
  <si>
    <t>15-053C</t>
  </si>
  <si>
    <t>16-001X</t>
  </si>
  <si>
    <t>33-107X</t>
  </si>
  <si>
    <t>22-118C</t>
  </si>
  <si>
    <t>16-117B</t>
  </si>
  <si>
    <t>11-023C</t>
  </si>
  <si>
    <t>24-086W</t>
  </si>
  <si>
    <t>08-029C</t>
  </si>
  <si>
    <t>23-091Z</t>
  </si>
  <si>
    <t>16-045C</t>
  </si>
  <si>
    <t>3WH</t>
  </si>
  <si>
    <t>24-127W</t>
  </si>
  <si>
    <t>17-062C</t>
  </si>
  <si>
    <t>13-132B</t>
  </si>
  <si>
    <t>20-068B</t>
  </si>
  <si>
    <t>22-052Y</t>
  </si>
  <si>
    <t>08-023C</t>
  </si>
  <si>
    <t>19-100X</t>
  </si>
  <si>
    <t>24-091D</t>
  </si>
  <si>
    <t>34-058D</t>
  </si>
  <si>
    <t>25-108C</t>
  </si>
  <si>
    <t>09-091Y</t>
  </si>
  <si>
    <t>33-016U</t>
  </si>
  <si>
    <t>17-074R</t>
  </si>
  <si>
    <t>34-052E</t>
  </si>
  <si>
    <t>21-122W</t>
  </si>
  <si>
    <t>14-027B</t>
  </si>
  <si>
    <t>17-098R</t>
  </si>
  <si>
    <t>18-045Y</t>
  </si>
  <si>
    <t>23-123C</t>
  </si>
  <si>
    <t>33-118C</t>
  </si>
  <si>
    <t>23-080X</t>
  </si>
  <si>
    <t>28-068C</t>
  </si>
  <si>
    <t>HA5804142</t>
  </si>
  <si>
    <t>18-106C</t>
  </si>
  <si>
    <t>HA5804190</t>
  </si>
  <si>
    <t>19 pieces adjusted in on 12/6.</t>
  </si>
  <si>
    <t>HA5804191</t>
  </si>
  <si>
    <t>HA5804192</t>
  </si>
  <si>
    <t>21-055D</t>
  </si>
  <si>
    <t>59 pieces were adjusted in on 11/29.</t>
  </si>
  <si>
    <t>HA5804193</t>
  </si>
  <si>
    <t>5EC</t>
  </si>
  <si>
    <t>09-128A</t>
  </si>
  <si>
    <t>29 pieces were adjusted in on 11/30.</t>
  </si>
  <si>
    <t>HA5804214</t>
  </si>
  <si>
    <t>10-037Z</t>
  </si>
  <si>
    <t>10-035Z</t>
  </si>
  <si>
    <t>HA5804278</t>
  </si>
  <si>
    <t>qty of 35 was adjusted out of 13-128c on 12/3/25</t>
  </si>
  <si>
    <t>HA5804277</t>
  </si>
  <si>
    <t>20-051X</t>
  </si>
  <si>
    <t>29-114W</t>
  </si>
  <si>
    <t>12-081D</t>
  </si>
  <si>
    <t>HA5804290</t>
  </si>
  <si>
    <t>31-066W</t>
  </si>
  <si>
    <t>55 pieces were adjusted in on 12/1</t>
  </si>
  <si>
    <t>HA5804335</t>
  </si>
  <si>
    <t>14-003Z</t>
  </si>
  <si>
    <t>3TY</t>
  </si>
  <si>
    <t>17-119F</t>
  </si>
  <si>
    <t>16-002D</t>
  </si>
  <si>
    <t>11-010C</t>
  </si>
  <si>
    <t>12-096Y</t>
  </si>
  <si>
    <t>3TA</t>
  </si>
  <si>
    <t>11-031Y</t>
  </si>
  <si>
    <t>12-084X</t>
  </si>
  <si>
    <t>14-040Y</t>
  </si>
  <si>
    <t>18-082W</t>
  </si>
  <si>
    <t>12-127B</t>
  </si>
  <si>
    <t>13-043D</t>
  </si>
  <si>
    <t>11-036Z</t>
  </si>
  <si>
    <t>13-006D</t>
  </si>
  <si>
    <t>11-089D</t>
  </si>
  <si>
    <t>13-005Y</t>
  </si>
  <si>
    <t>HA5804338</t>
  </si>
  <si>
    <t>HA5804342</t>
  </si>
  <si>
    <t>3TC</t>
  </si>
  <si>
    <t>21-072A</t>
  </si>
  <si>
    <t>21-086Z</t>
  </si>
  <si>
    <t>HA5804343</t>
  </si>
  <si>
    <t>HA5804344</t>
  </si>
  <si>
    <t>33-077Z</t>
  </si>
  <si>
    <t>32-120B</t>
  </si>
  <si>
    <t>34-049E</t>
  </si>
  <si>
    <t>34-091D</t>
  </si>
  <si>
    <t>15-001D</t>
  </si>
  <si>
    <t>49I</t>
  </si>
  <si>
    <t>15-033W</t>
  </si>
  <si>
    <t>34-049A</t>
  </si>
  <si>
    <t>33-046W</t>
  </si>
  <si>
    <t>24-107X</t>
  </si>
  <si>
    <t>33-104Y</t>
  </si>
  <si>
    <t>33-046Y</t>
  </si>
  <si>
    <t>13-016C</t>
  </si>
  <si>
    <t>32-044A</t>
  </si>
  <si>
    <t>20-056B</t>
  </si>
  <si>
    <t>33-114Y</t>
  </si>
  <si>
    <t>09-115W</t>
  </si>
  <si>
    <t>10-135B</t>
  </si>
  <si>
    <t>HA5804341</t>
  </si>
  <si>
    <t>17-118I</t>
  </si>
  <si>
    <t>12-024A</t>
  </si>
  <si>
    <t>HA5804366</t>
  </si>
  <si>
    <t>14-002X</t>
  </si>
  <si>
    <t>69 pieces were adjusted in on 9/1</t>
  </si>
  <si>
    <t>HA5804403</t>
  </si>
  <si>
    <t>21-090B</t>
  </si>
  <si>
    <t>HA5804404</t>
  </si>
  <si>
    <t>22-106Y</t>
  </si>
  <si>
    <t>HA5804414</t>
  </si>
  <si>
    <t>142 pieces adjusted out on 11/2.</t>
  </si>
  <si>
    <t>HA5804525</t>
  </si>
  <si>
    <t>6 pieces were adjusted into 29-127d on 11/10. I'm assuming these are the same 6.</t>
  </si>
  <si>
    <t>HA5804526</t>
  </si>
  <si>
    <t>11-023A</t>
  </si>
  <si>
    <t>11-020A</t>
  </si>
  <si>
    <t>11-019A</t>
  </si>
  <si>
    <t>3XL</t>
  </si>
  <si>
    <t>HA5804545</t>
  </si>
  <si>
    <t>44 adjusted out on 11/30. 10 adjusted in on 12/4.</t>
  </si>
  <si>
    <t>HA5804573</t>
  </si>
  <si>
    <t>15 were adjusted in on 5/13/25. There were small adjustments made in around this time as well.</t>
  </si>
  <si>
    <t>HA5804647</t>
  </si>
  <si>
    <t>31-063Z</t>
  </si>
  <si>
    <t>HA5804648</t>
  </si>
  <si>
    <t>31-078Z</t>
  </si>
  <si>
    <t>HA5804651</t>
  </si>
  <si>
    <t>23-096A</t>
  </si>
  <si>
    <t>74 adjusted out on 10/27</t>
  </si>
  <si>
    <t>HA5804666</t>
  </si>
  <si>
    <t>30-085W</t>
  </si>
  <si>
    <t>Box was adjusted out of 17-064T on 11/19. I found that box on the top shelf in that bay this morning.</t>
  </si>
  <si>
    <t>HA5804748</t>
  </si>
  <si>
    <t>08-120A</t>
  </si>
  <si>
    <t>HA5804749</t>
  </si>
  <si>
    <t>08-112B</t>
  </si>
  <si>
    <t>HA5804825</t>
  </si>
  <si>
    <t>28-108C</t>
  </si>
  <si>
    <t>HA5804871</t>
  </si>
  <si>
    <t>08-093A</t>
  </si>
  <si>
    <t>HA5804846</t>
  </si>
  <si>
    <t>33-109V</t>
  </si>
  <si>
    <t>34-043A</t>
  </si>
  <si>
    <t>17-083F</t>
  </si>
  <si>
    <t>15-083Z</t>
  </si>
  <si>
    <t>34-026B</t>
  </si>
  <si>
    <t>5AC</t>
  </si>
  <si>
    <t>13-014B</t>
  </si>
  <si>
    <t>21-087A</t>
  </si>
  <si>
    <t>21-091X</t>
  </si>
  <si>
    <t>33-072V</t>
  </si>
  <si>
    <t>34-018D</t>
  </si>
  <si>
    <t>08-102X</t>
  </si>
  <si>
    <t>33-102Y</t>
  </si>
  <si>
    <t>FV7</t>
  </si>
  <si>
    <t>29-088Y</t>
  </si>
  <si>
    <t>15-018A</t>
  </si>
  <si>
    <t>34-034F</t>
  </si>
  <si>
    <t>15-015Z</t>
  </si>
  <si>
    <t>HA5804923</t>
  </si>
  <si>
    <t>27-046W</t>
  </si>
  <si>
    <t>10-130X</t>
  </si>
  <si>
    <t>4YS</t>
  </si>
  <si>
    <t>14-028C</t>
  </si>
  <si>
    <t>11-080Z</t>
  </si>
  <si>
    <t>23-111B</t>
  </si>
  <si>
    <t>3XJ</t>
  </si>
  <si>
    <t>27-078C</t>
  </si>
  <si>
    <t>19-090C</t>
  </si>
  <si>
    <t>09-126X</t>
  </si>
  <si>
    <t>23-122C</t>
  </si>
  <si>
    <t>32-105B</t>
  </si>
  <si>
    <t>20-102X</t>
  </si>
  <si>
    <t>21-091Z</t>
  </si>
  <si>
    <t>17-066F</t>
  </si>
  <si>
    <t>38-007A</t>
  </si>
  <si>
    <t>22-124W</t>
  </si>
  <si>
    <t>34-029Z</t>
  </si>
  <si>
    <t>13-106B</t>
  </si>
  <si>
    <t>15-050X</t>
  </si>
  <si>
    <t>17-077G</t>
  </si>
  <si>
    <t>36-016A</t>
  </si>
  <si>
    <t>31-067C</t>
  </si>
  <si>
    <t>27-053Y</t>
  </si>
  <si>
    <t>Y70</t>
  </si>
  <si>
    <t>08-003B</t>
  </si>
  <si>
    <t>14-008Z</t>
  </si>
  <si>
    <t>17-104Y</t>
  </si>
  <si>
    <t>31-104Z</t>
  </si>
  <si>
    <t>26-124A</t>
  </si>
  <si>
    <t>26-049Y</t>
  </si>
  <si>
    <t>26-056X</t>
  </si>
  <si>
    <t>28-045A</t>
  </si>
  <si>
    <t>28-083A</t>
  </si>
  <si>
    <t>10-070A</t>
  </si>
  <si>
    <t>27-078W</t>
  </si>
  <si>
    <t>14-020W</t>
  </si>
  <si>
    <t>28-060D</t>
  </si>
  <si>
    <t>29-101W</t>
  </si>
  <si>
    <t>27-067W</t>
  </si>
  <si>
    <t>34-059A</t>
  </si>
  <si>
    <t>16-056C</t>
  </si>
  <si>
    <t>34-054C</t>
  </si>
  <si>
    <t>12-137B</t>
  </si>
  <si>
    <t>17-101F</t>
  </si>
  <si>
    <t>23-118D</t>
  </si>
  <si>
    <t>HA5804960</t>
  </si>
  <si>
    <t>Box adjusted out of overstock on 11/21</t>
  </si>
  <si>
    <t>HA5804949</t>
  </si>
  <si>
    <t>27-048B</t>
  </si>
  <si>
    <t>32-071X</t>
  </si>
  <si>
    <t>18-046B</t>
  </si>
  <si>
    <t>17-061U</t>
  </si>
  <si>
    <t>15-031Y</t>
  </si>
  <si>
    <t>18-053B</t>
  </si>
  <si>
    <t>28-060Z</t>
  </si>
  <si>
    <t>34-073C</t>
  </si>
  <si>
    <t>29-051A</t>
  </si>
  <si>
    <t>33-045X</t>
  </si>
  <si>
    <t>38-011Y</t>
  </si>
  <si>
    <t>30-086X</t>
  </si>
  <si>
    <t>09-043W</t>
  </si>
  <si>
    <t>3L3</t>
  </si>
  <si>
    <t>21-082Z</t>
  </si>
  <si>
    <t>34-026E</t>
  </si>
  <si>
    <t>35-014Z</t>
  </si>
  <si>
    <t>11-037D</t>
  </si>
  <si>
    <t>26-044B</t>
  </si>
  <si>
    <t>10-010D</t>
  </si>
  <si>
    <t>38-004Z</t>
  </si>
  <si>
    <t>34-077E</t>
  </si>
  <si>
    <t>17-100H</t>
  </si>
  <si>
    <t>16-058W</t>
  </si>
  <si>
    <t>23-120Y</t>
  </si>
  <si>
    <t>25-101X</t>
  </si>
  <si>
    <t>29-080W</t>
  </si>
  <si>
    <t>26-043C</t>
  </si>
  <si>
    <t>17-120D</t>
  </si>
  <si>
    <t>22-127C</t>
  </si>
  <si>
    <t>37-025Y</t>
  </si>
  <si>
    <t>37-008B</t>
  </si>
  <si>
    <t>17-097G</t>
  </si>
  <si>
    <t>09-131X</t>
  </si>
  <si>
    <t>09-114X</t>
  </si>
  <si>
    <t>33-033X</t>
  </si>
  <si>
    <t>10-112C</t>
  </si>
  <si>
    <t>37-024A</t>
  </si>
  <si>
    <t>19-072A</t>
  </si>
  <si>
    <t>37-021Z</t>
  </si>
  <si>
    <t>33-114C</t>
  </si>
  <si>
    <t>32-068C</t>
  </si>
  <si>
    <t>13-121Z</t>
  </si>
  <si>
    <t>16-094W</t>
  </si>
  <si>
    <t>14-001W</t>
  </si>
  <si>
    <t>21-127B</t>
  </si>
  <si>
    <t>17-082I</t>
  </si>
  <si>
    <t>11-080Y</t>
  </si>
  <si>
    <t>33-044U</t>
  </si>
  <si>
    <t>16-032B</t>
  </si>
  <si>
    <t>17-003C</t>
  </si>
  <si>
    <t>12-035Z</t>
  </si>
  <si>
    <t>36-025A</t>
  </si>
  <si>
    <t>34-022A</t>
  </si>
  <si>
    <t>37-018B</t>
  </si>
  <si>
    <t>11-044C</t>
  </si>
  <si>
    <t>2fy</t>
  </si>
  <si>
    <t>33-055W</t>
  </si>
  <si>
    <t>13-041D</t>
  </si>
  <si>
    <t>HA5804763</t>
  </si>
  <si>
    <t>4YJ</t>
  </si>
  <si>
    <t>11-034Y</t>
  </si>
  <si>
    <t>30-083C</t>
  </si>
  <si>
    <t>17-093X</t>
  </si>
  <si>
    <t>31-117Z</t>
  </si>
  <si>
    <t>HA5804992</t>
  </si>
  <si>
    <t>30 adjusted out today through reset cycle count of 26-102X</t>
  </si>
  <si>
    <t>HA5804993</t>
  </si>
  <si>
    <t>12-010Z</t>
  </si>
  <si>
    <t>12-011Z</t>
  </si>
  <si>
    <t>HA5804995</t>
  </si>
  <si>
    <t>HA5805011</t>
  </si>
  <si>
    <t>35-006Z</t>
  </si>
  <si>
    <t>33-050W</t>
  </si>
  <si>
    <t>33-059U</t>
  </si>
  <si>
    <t>33-047Z</t>
  </si>
  <si>
    <t>33-105W</t>
  </si>
  <si>
    <t>36-011Z</t>
  </si>
  <si>
    <t>36-026Z</t>
  </si>
  <si>
    <t>HA5805012</t>
  </si>
  <si>
    <t>30-051Y</t>
  </si>
  <si>
    <t>31-068Z</t>
  </si>
  <si>
    <t>31-100C</t>
  </si>
  <si>
    <t>HA5805090</t>
  </si>
  <si>
    <t>17-052U</t>
  </si>
  <si>
    <t>1SJ</t>
  </si>
  <si>
    <t>13-073D</t>
  </si>
  <si>
    <t>5EM</t>
  </si>
  <si>
    <t>4yz</t>
  </si>
  <si>
    <t>HA5805042</t>
  </si>
  <si>
    <t>11-047A</t>
  </si>
  <si>
    <t>HA5805123</t>
  </si>
  <si>
    <t>11-088X</t>
  </si>
  <si>
    <t>30-115D</t>
  </si>
  <si>
    <t>31-114W</t>
  </si>
  <si>
    <t>09-039Z</t>
  </si>
  <si>
    <t>09-038Z</t>
  </si>
  <si>
    <t>09-037Z</t>
  </si>
  <si>
    <t>09-036Z</t>
  </si>
  <si>
    <t>09-034Z</t>
  </si>
  <si>
    <t>09-031Z</t>
  </si>
  <si>
    <t>09-029Z</t>
  </si>
  <si>
    <t>09-023Z</t>
  </si>
  <si>
    <t>30-075V</t>
  </si>
  <si>
    <t>09-017Z</t>
  </si>
  <si>
    <t>09-016Z</t>
  </si>
  <si>
    <t>09-014Z</t>
  </si>
  <si>
    <t>HA5805156</t>
  </si>
  <si>
    <t>qty of 7 adjusted out of 16-017y on 10/23</t>
  </si>
  <si>
    <t>HA5805152</t>
  </si>
  <si>
    <t>32-115B</t>
  </si>
  <si>
    <t>HA5805153</t>
  </si>
  <si>
    <t>4o4</t>
  </si>
  <si>
    <t>35-019A</t>
  </si>
  <si>
    <t>31-047C</t>
  </si>
  <si>
    <t>37-012Z</t>
  </si>
  <si>
    <t>30-092W</t>
  </si>
  <si>
    <t>HA5805203</t>
  </si>
  <si>
    <t>3WF</t>
  </si>
  <si>
    <t>16-051Z</t>
  </si>
  <si>
    <t>33-100X</t>
  </si>
  <si>
    <t>33-099X</t>
  </si>
  <si>
    <t>33-092X</t>
  </si>
  <si>
    <t>33-094V</t>
  </si>
  <si>
    <t>34-014F</t>
  </si>
  <si>
    <t>34-074B</t>
  </si>
  <si>
    <t>17-072F</t>
  </si>
  <si>
    <t>12-116W</t>
  </si>
  <si>
    <t>34-045D</t>
  </si>
  <si>
    <t>34-066C</t>
  </si>
  <si>
    <t>18-097X</t>
  </si>
  <si>
    <t>HA5805157</t>
  </si>
  <si>
    <t>28-125Y</t>
  </si>
  <si>
    <t>13-092C</t>
  </si>
  <si>
    <t>26-075X</t>
  </si>
  <si>
    <t>08-109C</t>
  </si>
  <si>
    <t>HA5805158</t>
  </si>
  <si>
    <t>3WV</t>
  </si>
  <si>
    <t>27-061D</t>
  </si>
  <si>
    <t>HA5805231</t>
  </si>
  <si>
    <t>qty of 16 adjusted out of 36-023z on 12/6.</t>
  </si>
  <si>
    <t>HA5805232</t>
  </si>
  <si>
    <t>34-022F</t>
  </si>
  <si>
    <t>33-029U</t>
  </si>
  <si>
    <t>33-080X</t>
  </si>
  <si>
    <t>34-015E</t>
  </si>
  <si>
    <t>21-104X</t>
  </si>
  <si>
    <t>21-119C</t>
  </si>
  <si>
    <t>21-118Z</t>
  </si>
  <si>
    <t>HA5805233</t>
  </si>
  <si>
    <t>10-024D</t>
  </si>
  <si>
    <t>HA5805280</t>
  </si>
  <si>
    <t>103 pieces were adjusted in on 11/25. Probably during a reset count.</t>
  </si>
  <si>
    <t>HA5805281</t>
  </si>
  <si>
    <t>31-109B</t>
  </si>
  <si>
    <t>HA5805282</t>
  </si>
  <si>
    <t>63 pieces of this item were adjusted in on 3/26/25.</t>
  </si>
  <si>
    <t>HA5805283</t>
  </si>
  <si>
    <t>17-084U</t>
  </si>
  <si>
    <t xml:space="preserve">Available </t>
  </si>
  <si>
    <t>HA5805284</t>
  </si>
  <si>
    <t>HA5805398</t>
  </si>
  <si>
    <t>HA5805450</t>
  </si>
  <si>
    <t>HA5805496</t>
  </si>
  <si>
    <t>09-018A</t>
  </si>
  <si>
    <t>08-044A</t>
  </si>
  <si>
    <t>59I</t>
  </si>
  <si>
    <t>08-040Z</t>
  </si>
  <si>
    <t>4ZB</t>
  </si>
  <si>
    <t>08-010A</t>
  </si>
  <si>
    <t>08-005Z</t>
  </si>
  <si>
    <t>08-003Z</t>
  </si>
  <si>
    <t>08-001A</t>
  </si>
  <si>
    <t>HA5805498</t>
  </si>
  <si>
    <t>15-044D</t>
  </si>
  <si>
    <t>15-044C</t>
  </si>
  <si>
    <t>15-044B</t>
  </si>
  <si>
    <t>HA5805570</t>
  </si>
  <si>
    <t>17-076U</t>
  </si>
  <si>
    <t>27-059X</t>
  </si>
  <si>
    <t>14-006B</t>
  </si>
  <si>
    <t>13-003W</t>
  </si>
  <si>
    <t>12-047X</t>
  </si>
  <si>
    <t>HA5805592</t>
  </si>
  <si>
    <t>17-093S</t>
  </si>
  <si>
    <t>17-095T</t>
  </si>
  <si>
    <t>HA5805598</t>
  </si>
  <si>
    <t>3WS</t>
  </si>
  <si>
    <t>4RX</t>
  </si>
  <si>
    <t>HA5805597</t>
  </si>
  <si>
    <t>10-028A</t>
  </si>
  <si>
    <t>HA5805614</t>
  </si>
  <si>
    <t>HA5805615</t>
  </si>
  <si>
    <t>13-052B</t>
  </si>
  <si>
    <t>14 were adjusted in on 11/22/24. This was a missing overstock box that was received around the same date as this adjustment was made.</t>
  </si>
  <si>
    <t>HA5805618</t>
  </si>
  <si>
    <t>09-106Y</t>
  </si>
  <si>
    <t>09-107X</t>
  </si>
  <si>
    <t>HA5805633</t>
  </si>
  <si>
    <t>08-151C</t>
  </si>
  <si>
    <t>3vz</t>
  </si>
  <si>
    <t>34-082A</t>
  </si>
  <si>
    <t>16-071A</t>
  </si>
  <si>
    <t>3BZ</t>
  </si>
  <si>
    <t>18-063C</t>
  </si>
  <si>
    <t>24-109A</t>
  </si>
  <si>
    <t>18-075W</t>
  </si>
  <si>
    <t>33-075W</t>
  </si>
  <si>
    <t>20-132A</t>
  </si>
  <si>
    <t>25-107B</t>
  </si>
  <si>
    <t>28-107C</t>
  </si>
  <si>
    <t>23-072A</t>
  </si>
  <si>
    <t>23-109C</t>
  </si>
  <si>
    <t>30-101Z</t>
  </si>
  <si>
    <t>16-013D</t>
  </si>
  <si>
    <t>4GZ</t>
  </si>
  <si>
    <t>31-045B</t>
  </si>
  <si>
    <t>21-081C</t>
  </si>
  <si>
    <t>5EV</t>
  </si>
  <si>
    <t>11-104C</t>
  </si>
  <si>
    <t>36-004A</t>
  </si>
  <si>
    <t>21-074A</t>
  </si>
  <si>
    <t>15-028A</t>
  </si>
  <si>
    <t>29-057A</t>
  </si>
  <si>
    <t>20-088X</t>
  </si>
  <si>
    <t>35-001Z</t>
  </si>
  <si>
    <t>13-081W</t>
  </si>
  <si>
    <t>38-020Z</t>
  </si>
  <si>
    <t>31-075Y</t>
  </si>
  <si>
    <t>14-059Z</t>
  </si>
  <si>
    <t>12-124W</t>
  </si>
  <si>
    <t>10-078A</t>
  </si>
  <si>
    <t>23-126C</t>
  </si>
  <si>
    <t>15-036X</t>
  </si>
  <si>
    <t>29-118Z</t>
  </si>
  <si>
    <t>23-087X</t>
  </si>
  <si>
    <t>2KR</t>
  </si>
  <si>
    <t>22-113C</t>
  </si>
  <si>
    <t>13-100X</t>
  </si>
  <si>
    <t>33-067W</t>
  </si>
  <si>
    <t>34-051D</t>
  </si>
  <si>
    <t>22-094W</t>
  </si>
  <si>
    <t>11-012Z</t>
  </si>
  <si>
    <t>21-056W</t>
  </si>
  <si>
    <t>12-040X</t>
  </si>
  <si>
    <t>15-039D</t>
  </si>
  <si>
    <t>11-077X</t>
  </si>
  <si>
    <t>08-041Z</t>
  </si>
  <si>
    <t>HA5805692</t>
  </si>
  <si>
    <t>3FB</t>
  </si>
  <si>
    <t>25-078Z</t>
  </si>
  <si>
    <t>29-122W</t>
  </si>
  <si>
    <t>16-050B</t>
  </si>
  <si>
    <t>30-086Z</t>
  </si>
  <si>
    <t>13-006Z</t>
  </si>
  <si>
    <t>28-079X</t>
  </si>
  <si>
    <t>28-104A</t>
  </si>
  <si>
    <t>25-114X</t>
  </si>
  <si>
    <t>28-110D</t>
  </si>
  <si>
    <t>20-063C</t>
  </si>
  <si>
    <t>11-011B</t>
  </si>
  <si>
    <t>16-022C</t>
  </si>
  <si>
    <t>17-100R</t>
  </si>
  <si>
    <t>30-074Z</t>
  </si>
  <si>
    <t>20-045B</t>
  </si>
  <si>
    <t>14-062X</t>
  </si>
  <si>
    <t>21-106C</t>
  </si>
  <si>
    <t>31-089C</t>
  </si>
  <si>
    <t>08-133X</t>
  </si>
  <si>
    <t>14-033X</t>
  </si>
  <si>
    <t>26-046A</t>
  </si>
  <si>
    <t>08-152B</t>
  </si>
  <si>
    <t>36-020Z</t>
  </si>
  <si>
    <t>38-002A</t>
  </si>
  <si>
    <t>2hm</t>
  </si>
  <si>
    <t>34-021E</t>
  </si>
  <si>
    <t>08-029D</t>
  </si>
  <si>
    <t>24-048D</t>
  </si>
  <si>
    <t>19-131C</t>
  </si>
  <si>
    <t>17-116U</t>
  </si>
  <si>
    <t>36-027A</t>
  </si>
  <si>
    <t>HA5805711</t>
  </si>
  <si>
    <t>33-065Y</t>
  </si>
  <si>
    <t>11-012D</t>
  </si>
  <si>
    <t>11-041W</t>
  </si>
  <si>
    <t>21-116Z</t>
  </si>
  <si>
    <t>30-049A</t>
  </si>
  <si>
    <t>5BK</t>
  </si>
  <si>
    <t>XV6</t>
  </si>
  <si>
    <t>30-123Y</t>
  </si>
  <si>
    <t>34-003D</t>
  </si>
  <si>
    <t>34-035F</t>
  </si>
  <si>
    <t>34-017F</t>
  </si>
  <si>
    <t>HA5805740</t>
  </si>
  <si>
    <t>11-103D</t>
  </si>
  <si>
    <t xml:space="preserve">                                            qty of 112 was taken out of 29-111x on 10/27/25</t>
  </si>
  <si>
    <t>29-105A</t>
  </si>
  <si>
    <t>qty of 22 was taken out of 16-109a on 11/9/25</t>
  </si>
  <si>
    <t>HA5805796</t>
  </si>
  <si>
    <t>11-002Y</t>
  </si>
  <si>
    <t>Qty of 52 adjusted out of 15-112B on 9/27.</t>
  </si>
  <si>
    <t>Qty of 23 adjusted out of 17-099I on 12/5.</t>
  </si>
  <si>
    <t>Qty of 55 adjusted out of 08-141X on 10/20.</t>
  </si>
  <si>
    <t>HA5805797</t>
  </si>
  <si>
    <t>10-050Y</t>
  </si>
  <si>
    <t>17-062W</t>
  </si>
  <si>
    <t>09-095C</t>
  </si>
  <si>
    <t>11-032A</t>
  </si>
  <si>
    <t>11-026A</t>
  </si>
  <si>
    <t>HA5805798</t>
  </si>
  <si>
    <t>11-003Y</t>
  </si>
  <si>
    <t>Qty of 25 adjusted out of 14-004W on 12/13.</t>
  </si>
  <si>
    <t>HA5805817</t>
  </si>
  <si>
    <t>HA5805913</t>
  </si>
  <si>
    <t>qty of 84 was adjusted out of 11-138a on 10/23/25</t>
  </si>
  <si>
    <t>HA5805820</t>
  </si>
  <si>
    <t>11-136Y</t>
  </si>
  <si>
    <t>11-117Y</t>
  </si>
  <si>
    <t>HA5805955</t>
  </si>
  <si>
    <t>Qty of 9 adjusted out of 30-117a on 11/17.</t>
  </si>
  <si>
    <t>16-014Y</t>
  </si>
  <si>
    <t>Qty of 32 adjusted out of 26-048d on 11/30.</t>
  </si>
  <si>
    <t>16-013Y</t>
  </si>
  <si>
    <t>Qty of 23 adjusted out of 26-048y on 11/24.</t>
  </si>
  <si>
    <t>16-012Y</t>
  </si>
  <si>
    <t>Qty of 43 adjusted out of 25-073w on 11/21.</t>
  </si>
  <si>
    <t>16-011Y</t>
  </si>
  <si>
    <t>Qty of 17 adjusted out of 29-048w on 11/11.</t>
  </si>
  <si>
    <t>16-010Y</t>
  </si>
  <si>
    <t>Qty of 70 adjusted out of 27-050z on 10/20.</t>
  </si>
  <si>
    <t>HA5805956</t>
  </si>
  <si>
    <t>16-118C</t>
  </si>
  <si>
    <t>31-048D</t>
  </si>
  <si>
    <t>25-045W</t>
  </si>
  <si>
    <t>15-137Z</t>
  </si>
  <si>
    <t>29-088A</t>
  </si>
  <si>
    <t>14-014C</t>
  </si>
  <si>
    <t>17-067Y</t>
  </si>
  <si>
    <t>14-023Z</t>
  </si>
  <si>
    <t>HA5806012</t>
  </si>
  <si>
    <t>14-031A</t>
  </si>
  <si>
    <t>14-030A</t>
  </si>
  <si>
    <t>4BT</t>
  </si>
  <si>
    <t>14-029A</t>
  </si>
  <si>
    <t>HA5806028</t>
  </si>
  <si>
    <t>3SB</t>
  </si>
  <si>
    <t>12-100W</t>
  </si>
  <si>
    <t>23-079A</t>
  </si>
  <si>
    <t>33-001X</t>
  </si>
  <si>
    <t>30-107Z</t>
  </si>
  <si>
    <t>29-131W</t>
  </si>
  <si>
    <t>5EB</t>
  </si>
  <si>
    <t>14-002D</t>
  </si>
  <si>
    <t>34-022D</t>
  </si>
  <si>
    <t>33-098W</t>
  </si>
  <si>
    <t>09-008B</t>
  </si>
  <si>
    <t>HA5806068</t>
  </si>
  <si>
    <t>16-126A</t>
  </si>
  <si>
    <t>34-092B</t>
  </si>
  <si>
    <t>4xj</t>
  </si>
  <si>
    <t>28-107A</t>
  </si>
  <si>
    <t>33-103X</t>
  </si>
  <si>
    <t>HA5806001</t>
  </si>
  <si>
    <t>35-019Y</t>
  </si>
  <si>
    <t>HA5806084</t>
  </si>
  <si>
    <t>HA5806117</t>
  </si>
  <si>
    <t>13-013Y</t>
  </si>
  <si>
    <t>35-023B</t>
  </si>
  <si>
    <t>31-077A</t>
  </si>
  <si>
    <t>13-003Z</t>
  </si>
  <si>
    <t>23-057X</t>
  </si>
  <si>
    <t>23-089A</t>
  </si>
  <si>
    <t>28-098A</t>
  </si>
  <si>
    <t>15-030C</t>
  </si>
  <si>
    <t>17-051G</t>
  </si>
  <si>
    <t>15-075B</t>
  </si>
  <si>
    <t>14-011X</t>
  </si>
  <si>
    <t>11-030B</t>
  </si>
  <si>
    <t>HA5806118</t>
  </si>
  <si>
    <t>09-042A</t>
  </si>
  <si>
    <t>09-040A</t>
  </si>
  <si>
    <t>09-039A</t>
  </si>
  <si>
    <t>09-038A</t>
  </si>
  <si>
    <t>09-029A</t>
  </si>
  <si>
    <t>09-026A</t>
  </si>
  <si>
    <t>HA5806123</t>
  </si>
  <si>
    <t>3TR</t>
  </si>
  <si>
    <t>HA5806124</t>
  </si>
  <si>
    <t>21 adjusted out of 37-035y on 11/7/25</t>
  </si>
  <si>
    <t>HA5806151</t>
  </si>
  <si>
    <t>5TZ</t>
  </si>
  <si>
    <t>54-084V</t>
  </si>
  <si>
    <t>Box was received as color 5tz but is actualy 5ty.</t>
  </si>
  <si>
    <t>HA5806179</t>
  </si>
  <si>
    <t>HA5806207</t>
  </si>
  <si>
    <t>08-074Z</t>
  </si>
  <si>
    <t>08-070A</t>
  </si>
  <si>
    <t>08-068Z</t>
  </si>
  <si>
    <t>08-065A</t>
  </si>
  <si>
    <t>08-064A</t>
  </si>
  <si>
    <t>08-063Z</t>
  </si>
  <si>
    <t>08-059Z</t>
  </si>
  <si>
    <t>08-059A</t>
  </si>
  <si>
    <t>08-058A</t>
  </si>
  <si>
    <t>08-057A</t>
  </si>
  <si>
    <t>08-050Z</t>
  </si>
  <si>
    <t>09-043A</t>
  </si>
  <si>
    <t>HA5806219</t>
  </si>
  <si>
    <t>25 pieces adjusted out of 28-066c on 10/2. Box was found on top rack today.</t>
  </si>
  <si>
    <t>HA5806265</t>
  </si>
  <si>
    <t>14-024D</t>
  </si>
  <si>
    <t>14-024B</t>
  </si>
  <si>
    <t>HA5806284</t>
  </si>
  <si>
    <t>12-051Z</t>
  </si>
  <si>
    <t>12-050Z</t>
  </si>
  <si>
    <t>12-047Z</t>
  </si>
  <si>
    <t>12-046Z</t>
  </si>
  <si>
    <t>12-043Z</t>
  </si>
  <si>
    <t>12-042Z</t>
  </si>
  <si>
    <t>12-040Z</t>
  </si>
  <si>
    <t>12-034Z</t>
  </si>
  <si>
    <t>12-033Z</t>
  </si>
  <si>
    <t>12-032Z</t>
  </si>
  <si>
    <t>12-031Z</t>
  </si>
  <si>
    <t>12-030Z</t>
  </si>
  <si>
    <t>HA5806285</t>
  </si>
  <si>
    <t>29-072Z</t>
  </si>
  <si>
    <t>14-058A</t>
  </si>
  <si>
    <t>14-057A</t>
  </si>
  <si>
    <t>14-056A</t>
  </si>
  <si>
    <t>14-052A</t>
  </si>
  <si>
    <t>14-051A</t>
  </si>
  <si>
    <t>14-049A</t>
  </si>
  <si>
    <t>14-048A</t>
  </si>
  <si>
    <t>14-043A</t>
  </si>
  <si>
    <t>14-042A</t>
  </si>
  <si>
    <t>14-041A</t>
  </si>
  <si>
    <t>14-040A</t>
  </si>
  <si>
    <t>14-039A</t>
  </si>
  <si>
    <t>14-038A</t>
  </si>
  <si>
    <t>14-037A</t>
  </si>
  <si>
    <t>14-036A</t>
  </si>
  <si>
    <t>3UB</t>
  </si>
  <si>
    <t>14-035A</t>
  </si>
  <si>
    <t>14-034A</t>
  </si>
  <si>
    <t>HA5806286</t>
  </si>
  <si>
    <t>14-053Z</t>
  </si>
  <si>
    <t>14-052Z</t>
  </si>
  <si>
    <t>14-050Z</t>
  </si>
  <si>
    <t>10-008Y</t>
  </si>
  <si>
    <t>10-065W</t>
  </si>
  <si>
    <t>HA5806287</t>
  </si>
  <si>
    <t>1TP</t>
  </si>
  <si>
    <t>15-002A</t>
  </si>
  <si>
    <t>HA5806288</t>
  </si>
  <si>
    <t>4LV</t>
  </si>
  <si>
    <t>15-030A</t>
  </si>
  <si>
    <t>HA5806306</t>
  </si>
  <si>
    <t>5DC</t>
  </si>
  <si>
    <t>15-022Z</t>
  </si>
  <si>
    <t xml:space="preserve">
</t>
  </si>
  <si>
    <t>31-112W</t>
  </si>
  <si>
    <t>HA5806307</t>
  </si>
  <si>
    <t>30-047Z</t>
  </si>
  <si>
    <t>33-058W</t>
  </si>
  <si>
    <t>33-004U</t>
  </si>
  <si>
    <t>33-077Y</t>
  </si>
  <si>
    <t>34-057A</t>
  </si>
  <si>
    <t>33-076U</t>
  </si>
  <si>
    <t>30-051A</t>
  </si>
  <si>
    <t>33-013V</t>
  </si>
  <si>
    <t>33-066Y</t>
  </si>
  <si>
    <t>33-078W</t>
  </si>
  <si>
    <t>23-045D</t>
  </si>
  <si>
    <t>33-047Y</t>
  </si>
  <si>
    <t>34-066B</t>
  </si>
  <si>
    <t>34-036A</t>
  </si>
  <si>
    <t>33-004Y</t>
  </si>
  <si>
    <t>31-072A</t>
  </si>
  <si>
    <t>15-016Z</t>
  </si>
  <si>
    <t>17-098X</t>
  </si>
  <si>
    <t>33-078U</t>
  </si>
  <si>
    <t>HA5806302</t>
  </si>
  <si>
    <t>08-082B</t>
  </si>
  <si>
    <t>17-047D</t>
  </si>
  <si>
    <t>29-101Y</t>
  </si>
  <si>
    <t>5PQ</t>
  </si>
  <si>
    <t>10-131X</t>
  </si>
  <si>
    <t>HA5806309</t>
  </si>
  <si>
    <t>14-026B</t>
  </si>
  <si>
    <t>18-074Y</t>
  </si>
  <si>
    <t>14-025W</t>
  </si>
  <si>
    <t>HA5806362</t>
  </si>
  <si>
    <t>Box was adjusted out as 1DA but not adjusted in as 5IC back in April.</t>
  </si>
  <si>
    <t>HA5806372</t>
  </si>
  <si>
    <t>10-018X</t>
  </si>
  <si>
    <t>29-069A</t>
  </si>
  <si>
    <t>30-107A</t>
  </si>
  <si>
    <t>30-084Y</t>
  </si>
  <si>
    <t>30-093A</t>
  </si>
  <si>
    <t>28-052Z</t>
  </si>
  <si>
    <t>28-077Z</t>
  </si>
  <si>
    <t>28-059W</t>
  </si>
  <si>
    <t>28-076Z</t>
  </si>
  <si>
    <t>28-087W</t>
  </si>
  <si>
    <t>28-112Z</t>
  </si>
  <si>
    <t>27-114C</t>
  </si>
  <si>
    <t>HA5806373</t>
  </si>
  <si>
    <t>24-127X</t>
  </si>
  <si>
    <t>24-118X</t>
  </si>
  <si>
    <t>26-073X</t>
  </si>
  <si>
    <t>25-129A</t>
  </si>
  <si>
    <t>25-133W</t>
  </si>
  <si>
    <t>23-087C</t>
  </si>
  <si>
    <t>26-099C</t>
  </si>
  <si>
    <t>26-074C</t>
  </si>
  <si>
    <t>26-080X</t>
  </si>
  <si>
    <t>32-132Y</t>
  </si>
  <si>
    <t>32-096C</t>
  </si>
  <si>
    <t>32-069W</t>
  </si>
  <si>
    <t>10-089C</t>
  </si>
  <si>
    <t>HA5806374</t>
  </si>
  <si>
    <t>119 pieces of this item were adjusted in on 11/20/2025</t>
  </si>
  <si>
    <t>HA5806378</t>
  </si>
  <si>
    <t>15-043X</t>
  </si>
  <si>
    <t>30-133W</t>
  </si>
  <si>
    <t>26-044C</t>
  </si>
  <si>
    <t>13-027D</t>
  </si>
  <si>
    <t>17-108X</t>
  </si>
  <si>
    <t>12-026C</t>
  </si>
  <si>
    <t>HA5806415</t>
  </si>
  <si>
    <t>31-064Z</t>
  </si>
  <si>
    <t>08-070D</t>
  </si>
  <si>
    <t>10-068W</t>
  </si>
  <si>
    <t>33-036V</t>
  </si>
  <si>
    <t>25-089Z</t>
  </si>
  <si>
    <t>33-011X</t>
  </si>
  <si>
    <t>19-129C</t>
  </si>
  <si>
    <t>34-016D</t>
  </si>
  <si>
    <t>09-098Z</t>
  </si>
  <si>
    <t>31-043X</t>
  </si>
  <si>
    <t>30-045A</t>
  </si>
  <si>
    <t>15-083A</t>
  </si>
  <si>
    <t>HA5806417</t>
  </si>
  <si>
    <t>26-125X</t>
  </si>
  <si>
    <t>10-116B</t>
  </si>
  <si>
    <t>20-052B</t>
  </si>
  <si>
    <t>08-125C</t>
  </si>
  <si>
    <t>15-124C</t>
  </si>
  <si>
    <t>32-059X</t>
  </si>
  <si>
    <t>HA5806418</t>
  </si>
  <si>
    <t>25-132Z</t>
  </si>
  <si>
    <t>25-129W</t>
  </si>
  <si>
    <t>HA5806419</t>
  </si>
  <si>
    <t>29-066A</t>
  </si>
  <si>
    <t>HA5806420</t>
  </si>
  <si>
    <t>HA5806421</t>
  </si>
  <si>
    <t>34-094B</t>
  </si>
  <si>
    <t>HA5806422</t>
  </si>
  <si>
    <t>HA5806423</t>
  </si>
  <si>
    <t>HA5806424</t>
  </si>
  <si>
    <t>HA5806425</t>
  </si>
  <si>
    <t>32-129X</t>
  </si>
  <si>
    <t>HA5806426</t>
  </si>
  <si>
    <t>28-055W</t>
  </si>
  <si>
    <t>09-060A</t>
  </si>
  <si>
    <t>22-125A</t>
  </si>
  <si>
    <t>HA5806427</t>
  </si>
  <si>
    <t>31-117X</t>
  </si>
  <si>
    <t>17-051R</t>
  </si>
  <si>
    <t>HA5806428</t>
  </si>
  <si>
    <t>HA5806429</t>
  </si>
  <si>
    <t>34-066A</t>
  </si>
  <si>
    <t>HA5806430</t>
  </si>
  <si>
    <t>HA5806431</t>
  </si>
  <si>
    <t>13-133C</t>
  </si>
  <si>
    <t>17-111I</t>
  </si>
  <si>
    <t>HA5806432</t>
  </si>
  <si>
    <t>HA5806433</t>
  </si>
  <si>
    <t>HA5806384</t>
  </si>
  <si>
    <t>08-113X</t>
  </si>
  <si>
    <t>HA5806414</t>
  </si>
  <si>
    <t>19-093B</t>
  </si>
  <si>
    <t>HA5806416</t>
  </si>
  <si>
    <t>21-077B</t>
  </si>
  <si>
    <t>HA5806460</t>
  </si>
  <si>
    <t xml:space="preserve">9 pieces adjusted out of 08-125B on 12/7. </t>
  </si>
  <si>
    <t>11-117D</t>
  </si>
  <si>
    <t>15 pieces adjusted out of 14-046A on 7/27.</t>
  </si>
  <si>
    <t>HA5806461</t>
  </si>
  <si>
    <t>38-006A</t>
  </si>
  <si>
    <t>23-107X</t>
  </si>
  <si>
    <t>25-088X</t>
  </si>
  <si>
    <t>10-113Z</t>
  </si>
  <si>
    <t>13-096D</t>
  </si>
  <si>
    <t>17-122C</t>
  </si>
  <si>
    <t>21-044C</t>
  </si>
  <si>
    <t>11-038W</t>
  </si>
  <si>
    <t>31-133Y</t>
  </si>
  <si>
    <t>14-054Y</t>
  </si>
  <si>
    <t>HA5806476</t>
  </si>
  <si>
    <t>20-120D</t>
  </si>
  <si>
    <t>24-095Z</t>
  </si>
  <si>
    <t>HA5806477</t>
  </si>
  <si>
    <t>23-055D</t>
  </si>
  <si>
    <t>28-097C</t>
  </si>
  <si>
    <t>26-112C</t>
  </si>
  <si>
    <t>HA5806660</t>
  </si>
  <si>
    <t>9 pieces of this item were adjusted in on 11/29/2025</t>
  </si>
  <si>
    <t>HA5806806</t>
  </si>
  <si>
    <t>60 pieces were adjusted in to 16-004Y on 11/1</t>
  </si>
  <si>
    <t>HA5806860</t>
  </si>
  <si>
    <t>13-022B</t>
  </si>
  <si>
    <t>27 adjusted out of 11-132B on 10/2/25</t>
  </si>
  <si>
    <t>HA5806937</t>
  </si>
  <si>
    <t>20-111D</t>
  </si>
  <si>
    <t>Found in a box of size 110</t>
  </si>
  <si>
    <t>HA5806938</t>
  </si>
  <si>
    <t>Box has been missing since October and searched for extensively with no success.</t>
  </si>
  <si>
    <t>HA5806947</t>
  </si>
  <si>
    <t>12-017Z</t>
  </si>
  <si>
    <t>16 pieces were adjusted out of 10-086a on 12/19. This box was found on the top rack over that location.</t>
  </si>
  <si>
    <t>HA5806964</t>
  </si>
  <si>
    <t>08-037A</t>
  </si>
  <si>
    <t>08-033Z</t>
  </si>
  <si>
    <t>08-020A</t>
  </si>
  <si>
    <t>3QW</t>
  </si>
  <si>
    <t>14-014Y</t>
  </si>
  <si>
    <t>14-010Y</t>
  </si>
  <si>
    <t>24 were adjusted out of 18-101B on 10/28</t>
  </si>
  <si>
    <t>HA5806980</t>
  </si>
  <si>
    <t>12-037X</t>
  </si>
  <si>
    <t>12-081X</t>
  </si>
  <si>
    <t>HA5807045</t>
  </si>
  <si>
    <t>17-090R</t>
  </si>
  <si>
    <t>28-106Z</t>
  </si>
  <si>
    <t>29-067Z</t>
  </si>
  <si>
    <t>29-103A</t>
  </si>
  <si>
    <t>30-057D</t>
  </si>
  <si>
    <t>32-048Z</t>
  </si>
  <si>
    <t>32-076Z</t>
  </si>
  <si>
    <t>32-082A</t>
  </si>
  <si>
    <t>32-105X</t>
  </si>
  <si>
    <t>32-100B</t>
  </si>
  <si>
    <t>32-101B</t>
  </si>
  <si>
    <t>32-052Z</t>
  </si>
  <si>
    <t>32-055A</t>
  </si>
  <si>
    <t>31-097Z</t>
  </si>
  <si>
    <t>31-051C</t>
  </si>
  <si>
    <t>31-080Z</t>
  </si>
  <si>
    <t>34-014C</t>
  </si>
  <si>
    <t>34-094E</t>
  </si>
  <si>
    <t>2bx</t>
  </si>
  <si>
    <t>34-070A</t>
  </si>
  <si>
    <t>34-072B</t>
  </si>
  <si>
    <t>34-011D</t>
  </si>
  <si>
    <t>33-115X</t>
  </si>
  <si>
    <t>33-095X</t>
  </si>
  <si>
    <t>33-106W</t>
  </si>
  <si>
    <t>34-031B</t>
  </si>
  <si>
    <t>33-099U</t>
  </si>
  <si>
    <t>33-009V</t>
  </si>
  <si>
    <t>33-033W</t>
  </si>
  <si>
    <t>33-031V</t>
  </si>
  <si>
    <t>33-005W</t>
  </si>
  <si>
    <t>33-042Y</t>
  </si>
  <si>
    <t>32-068Z</t>
  </si>
  <si>
    <t>33-018V</t>
  </si>
  <si>
    <t>33-031Z</t>
  </si>
  <si>
    <t>HA5807070</t>
  </si>
  <si>
    <t>08-019X</t>
  </si>
  <si>
    <t>16-064W</t>
  </si>
  <si>
    <t>HA5807071</t>
  </si>
  <si>
    <t>5HR</t>
  </si>
  <si>
    <t>HA5807079</t>
  </si>
  <si>
    <t>19-082Y</t>
  </si>
  <si>
    <t>HA5807129</t>
  </si>
  <si>
    <t>09-086D</t>
  </si>
  <si>
    <t>25 pieces adjusted into 9-86d on 10/18/25</t>
  </si>
  <si>
    <t>V840437</t>
  </si>
  <si>
    <t>Several adjustments have been made to this sku over the years. We have a net adjustment in of 130 pieces not including this adjustment</t>
  </si>
  <si>
    <t>68-108C</t>
  </si>
  <si>
    <t>V647814</t>
  </si>
  <si>
    <t>68-086D</t>
  </si>
  <si>
    <t>V647818</t>
  </si>
  <si>
    <t>28-068W</t>
  </si>
  <si>
    <t>HA5807125</t>
  </si>
  <si>
    <t>17-068W</t>
  </si>
  <si>
    <t>23-108Z</t>
  </si>
  <si>
    <t>HA5807143</t>
  </si>
  <si>
    <t>11-067Y</t>
  </si>
  <si>
    <t>82M</t>
  </si>
  <si>
    <t>34-085A</t>
  </si>
  <si>
    <t>34-028C</t>
  </si>
  <si>
    <t>17-125C</t>
  </si>
  <si>
    <t>16-100C</t>
  </si>
  <si>
    <t>15-109A</t>
  </si>
  <si>
    <t>10-104Z</t>
  </si>
  <si>
    <t>4YK</t>
  </si>
  <si>
    <t>34-093D</t>
  </si>
  <si>
    <t>1RR</t>
  </si>
  <si>
    <t>HA5807073</t>
  </si>
  <si>
    <t>38-003Z</t>
  </si>
  <si>
    <t>08-093D</t>
  </si>
  <si>
    <t>18-072W</t>
  </si>
  <si>
    <t>HA5807074</t>
  </si>
  <si>
    <t>10-061B</t>
  </si>
  <si>
    <t>HA5807224</t>
  </si>
  <si>
    <t>21-092Y</t>
  </si>
  <si>
    <t>20-119W</t>
  </si>
  <si>
    <t>HA5807225</t>
  </si>
  <si>
    <t>30-100A</t>
  </si>
  <si>
    <t>22 adjusted out of 24-043D on 10/4/25</t>
  </si>
  <si>
    <t>HA5807245</t>
  </si>
  <si>
    <t>22-055Y</t>
  </si>
  <si>
    <t>28-127Z</t>
  </si>
  <si>
    <t>HA5807246</t>
  </si>
  <si>
    <t>24-049X</t>
  </si>
  <si>
    <t>20-055Z</t>
  </si>
  <si>
    <t>19-058B</t>
  </si>
  <si>
    <t>29-084C</t>
  </si>
  <si>
    <t>25-070A</t>
  </si>
  <si>
    <t>20-113Z</t>
  </si>
  <si>
    <t>4RB</t>
  </si>
  <si>
    <t>HA5807337</t>
  </si>
  <si>
    <t>10-044A</t>
  </si>
  <si>
    <t>12-107A</t>
  </si>
  <si>
    <t>15-029Z</t>
  </si>
  <si>
    <t>HA5807338</t>
  </si>
  <si>
    <t>12-067C</t>
  </si>
  <si>
    <t>09-078C</t>
  </si>
  <si>
    <t>10-072B</t>
  </si>
  <si>
    <t>33-062V</t>
  </si>
  <si>
    <t>33-032W</t>
  </si>
  <si>
    <t>12-110W</t>
  </si>
  <si>
    <t>20-045D</t>
  </si>
  <si>
    <t>29-051Z</t>
  </si>
  <si>
    <t>HA5807339</t>
  </si>
  <si>
    <t>14-086Z</t>
  </si>
  <si>
    <t>14-085Z</t>
  </si>
  <si>
    <t>14-084Z</t>
  </si>
  <si>
    <t>14-083Z</t>
  </si>
  <si>
    <t>14-082Z</t>
  </si>
  <si>
    <t>14-081Z</t>
  </si>
  <si>
    <t>14-080Z</t>
  </si>
  <si>
    <t>14-079Z</t>
  </si>
  <si>
    <t>14-078Z</t>
  </si>
  <si>
    <t>14-077Z</t>
  </si>
  <si>
    <t>14-076Z</t>
  </si>
  <si>
    <t>14-075Z</t>
  </si>
  <si>
    <t>14-073Z</t>
  </si>
  <si>
    <t>14-072Z</t>
  </si>
  <si>
    <t>14-071Z</t>
  </si>
  <si>
    <t>14-067Z</t>
  </si>
  <si>
    <t>14-066Z</t>
  </si>
  <si>
    <t>14-065Z</t>
  </si>
  <si>
    <t>14-064Z</t>
  </si>
  <si>
    <t>14-063Z</t>
  </si>
  <si>
    <t>14-062Z</t>
  </si>
  <si>
    <t>14-061Z</t>
  </si>
  <si>
    <t>14-060Z</t>
  </si>
  <si>
    <t>14-058Z</t>
  </si>
  <si>
    <t>14-057Z</t>
  </si>
  <si>
    <t>14-056Z</t>
  </si>
  <si>
    <t>14-054Z</t>
  </si>
  <si>
    <t>4AJ</t>
  </si>
  <si>
    <t>4BE</t>
  </si>
  <si>
    <t>HA5807540</t>
  </si>
  <si>
    <t>17-081G</t>
  </si>
  <si>
    <t>09-104Z</t>
  </si>
  <si>
    <t>22-100A</t>
  </si>
  <si>
    <t>22-096Y</t>
  </si>
  <si>
    <t>33-101B</t>
  </si>
  <si>
    <t>33-096V</t>
  </si>
  <si>
    <t>33-073C</t>
  </si>
  <si>
    <t>34-043B</t>
  </si>
  <si>
    <t>34-039A</t>
  </si>
  <si>
    <t>32-126A</t>
  </si>
  <si>
    <t>5CA</t>
  </si>
  <si>
    <t>30-087W</t>
  </si>
  <si>
    <t>30-089Z</t>
  </si>
  <si>
    <t>30-105A</t>
  </si>
  <si>
    <t>30-103A</t>
  </si>
  <si>
    <t>29-106C</t>
  </si>
  <si>
    <t>27-084C</t>
  </si>
  <si>
    <t>HA5807654</t>
  </si>
  <si>
    <t>09-103A</t>
  </si>
  <si>
    <t>09-102A</t>
  </si>
  <si>
    <t>09-100A</t>
  </si>
  <si>
    <t>09-099A</t>
  </si>
  <si>
    <t>09-098A</t>
  </si>
  <si>
    <t>09-096A</t>
  </si>
  <si>
    <t>09-095A</t>
  </si>
  <si>
    <t>09-094A</t>
  </si>
  <si>
    <t>09-092A</t>
  </si>
  <si>
    <t>09-091A</t>
  </si>
  <si>
    <t>09-090A</t>
  </si>
  <si>
    <t>09-089A</t>
  </si>
  <si>
    <t>09-088A</t>
  </si>
  <si>
    <t>HA5807655</t>
  </si>
  <si>
    <t>24-113Z</t>
  </si>
  <si>
    <t>HA5807699</t>
  </si>
  <si>
    <t>3UA</t>
  </si>
  <si>
    <t>09-120A</t>
  </si>
  <si>
    <t>09-119A</t>
  </si>
  <si>
    <t>09-116A</t>
  </si>
  <si>
    <t>09-115A</t>
  </si>
  <si>
    <t>09-108A</t>
  </si>
  <si>
    <t>09-107A</t>
  </si>
  <si>
    <t>09-105A</t>
  </si>
  <si>
    <t>09-086A</t>
  </si>
  <si>
    <t>09-085A</t>
  </si>
  <si>
    <t>09-050Z</t>
  </si>
  <si>
    <t>3DY</t>
  </si>
  <si>
    <t>80/90</t>
  </si>
  <si>
    <t>08-142Z</t>
  </si>
  <si>
    <t>08-126Z</t>
  </si>
  <si>
    <t>08-118A</t>
  </si>
  <si>
    <t>08-133Z</t>
  </si>
  <si>
    <t>HA5807700</t>
  </si>
  <si>
    <t>HA5807775</t>
  </si>
  <si>
    <t>14-098C</t>
  </si>
  <si>
    <t>36 pieces were adjusted in to MMV on 10/24/25</t>
  </si>
  <si>
    <t>HA5807902</t>
  </si>
  <si>
    <t>10-064D</t>
  </si>
  <si>
    <t>4QZ</t>
  </si>
  <si>
    <t>10-069W</t>
  </si>
  <si>
    <t>11-033Y</t>
  </si>
  <si>
    <t>16-081Y</t>
  </si>
  <si>
    <t>10-053W</t>
  </si>
  <si>
    <t>12-056A</t>
  </si>
  <si>
    <t>38-010Y</t>
  </si>
  <si>
    <t>29L</t>
  </si>
  <si>
    <t>12-032C</t>
  </si>
  <si>
    <t>HA5807913</t>
  </si>
  <si>
    <t>17djusted out of 08-073C on 12/6/2025</t>
  </si>
  <si>
    <t>HA5807914</t>
  </si>
  <si>
    <t>23-093C</t>
  </si>
  <si>
    <t>HA5807924</t>
  </si>
  <si>
    <t>27-081A</t>
  </si>
  <si>
    <t>12-096W</t>
  </si>
  <si>
    <t>33-062C</t>
  </si>
  <si>
    <t>08-130Z</t>
  </si>
  <si>
    <t>5OJ</t>
  </si>
  <si>
    <t>13-008C</t>
  </si>
  <si>
    <t>08-124Y</t>
  </si>
  <si>
    <t>HA5807925</t>
  </si>
  <si>
    <t>08-084C</t>
  </si>
  <si>
    <t>5CK</t>
  </si>
  <si>
    <t>08-131C</t>
  </si>
  <si>
    <t>22-050A</t>
  </si>
  <si>
    <t>HA5807993</t>
  </si>
  <si>
    <t>60djusted out of 37-012Z on 1/3/2026</t>
  </si>
  <si>
    <t>HA5807994</t>
  </si>
  <si>
    <t>31-120X</t>
  </si>
  <si>
    <t>21-093A</t>
  </si>
  <si>
    <t>25-094Z</t>
  </si>
  <si>
    <t>38-029Y</t>
  </si>
  <si>
    <t>34-030F</t>
  </si>
  <si>
    <t>33-112Y</t>
  </si>
  <si>
    <t>33-112U</t>
  </si>
  <si>
    <t>20-066Z</t>
  </si>
  <si>
    <t>28-093C</t>
  </si>
  <si>
    <t>28-110A</t>
  </si>
  <si>
    <t>30-049Z</t>
  </si>
  <si>
    <t>31-044C</t>
  </si>
  <si>
    <t>31-087A</t>
  </si>
  <si>
    <t>31-130B</t>
  </si>
  <si>
    <t>31-119D</t>
  </si>
  <si>
    <t>31-114D</t>
  </si>
  <si>
    <t>31-085A</t>
  </si>
  <si>
    <t>32-092Z</t>
  </si>
  <si>
    <t>HA5807995</t>
  </si>
  <si>
    <t>HA5808083</t>
  </si>
  <si>
    <t>14-091A</t>
  </si>
  <si>
    <t>14-090A</t>
  </si>
  <si>
    <t>14-089A</t>
  </si>
  <si>
    <t>14-088A</t>
  </si>
  <si>
    <t>14-087A</t>
  </si>
  <si>
    <t>14-086A</t>
  </si>
  <si>
    <t>14-085A</t>
  </si>
  <si>
    <t>14-092A</t>
  </si>
  <si>
    <t>14-084A</t>
  </si>
  <si>
    <t>14-083A</t>
  </si>
  <si>
    <t>14-082A</t>
  </si>
  <si>
    <t>14-075A</t>
  </si>
  <si>
    <t>17-098A</t>
  </si>
  <si>
    <t>14-071A</t>
  </si>
  <si>
    <t>14-070A</t>
  </si>
  <si>
    <t>14-069A</t>
  </si>
  <si>
    <t>14-068A</t>
  </si>
  <si>
    <t>14-067A</t>
  </si>
  <si>
    <t>14-066A</t>
  </si>
  <si>
    <t>14-065A</t>
  </si>
  <si>
    <t>14-064A</t>
  </si>
  <si>
    <t>14-063A</t>
  </si>
  <si>
    <t>14-062A</t>
  </si>
  <si>
    <t>12-044Z</t>
  </si>
  <si>
    <t>12-039Z</t>
  </si>
  <si>
    <t>15-003Y</t>
  </si>
  <si>
    <t>HA5808087</t>
  </si>
  <si>
    <t>15-002B</t>
  </si>
  <si>
    <t>10-020A</t>
  </si>
  <si>
    <t>10-012A</t>
  </si>
  <si>
    <t>3LC</t>
  </si>
  <si>
    <t>HA5808105</t>
  </si>
  <si>
    <t>HA5808141</t>
  </si>
  <si>
    <t>08-150Z</t>
  </si>
  <si>
    <t>08-150A</t>
  </si>
  <si>
    <t>08-148A</t>
  </si>
  <si>
    <t>08-143A</t>
  </si>
  <si>
    <t>08-133A</t>
  </si>
  <si>
    <t>08-130A</t>
  </si>
  <si>
    <t>08-128Z</t>
  </si>
  <si>
    <t>08-128A</t>
  </si>
  <si>
    <t>08-126A</t>
  </si>
  <si>
    <t>08-124A</t>
  </si>
  <si>
    <t>08-116Z</t>
  </si>
  <si>
    <t>08-108A</t>
  </si>
  <si>
    <t>08-106A</t>
  </si>
  <si>
    <t>08-093Z</t>
  </si>
  <si>
    <t>08-083A</t>
  </si>
  <si>
    <t>4CN</t>
  </si>
  <si>
    <t>08-075A</t>
  </si>
  <si>
    <t>08-072Z</t>
  </si>
  <si>
    <t>4BV</t>
  </si>
  <si>
    <t>08-055Z</t>
  </si>
  <si>
    <t>08-037Z</t>
  </si>
  <si>
    <t>HA5808140</t>
  </si>
  <si>
    <t>90-092Z</t>
  </si>
  <si>
    <t>I mistakenly approved an account and here I am putting it back in the inventory again.</t>
  </si>
  <si>
    <t>HA5808176</t>
  </si>
  <si>
    <t>09-092Z</t>
  </si>
  <si>
    <t>09-082A</t>
  </si>
  <si>
    <t>09-080A</t>
  </si>
  <si>
    <t>13-098Z</t>
  </si>
  <si>
    <t>09-068A</t>
  </si>
  <si>
    <t>09-067Z</t>
  </si>
  <si>
    <t>09-046A</t>
  </si>
  <si>
    <t>5DT</t>
  </si>
  <si>
    <t>HA5808219</t>
  </si>
  <si>
    <t>5GB</t>
  </si>
  <si>
    <t>12-009Y</t>
  </si>
  <si>
    <t>53 djusted out of 23-095X on 12/7/2025</t>
  </si>
  <si>
    <t>HA5808220</t>
  </si>
  <si>
    <t>29-104C</t>
  </si>
  <si>
    <t>17-055X</t>
  </si>
  <si>
    <t>HA5808262</t>
  </si>
  <si>
    <t>5MW</t>
  </si>
  <si>
    <t>10-005B</t>
  </si>
  <si>
    <t>5OA</t>
  </si>
  <si>
    <t>12-004B</t>
  </si>
  <si>
    <t>HA5808273</t>
  </si>
  <si>
    <t>10-049A</t>
  </si>
  <si>
    <t>3XK</t>
  </si>
  <si>
    <t>3NZ</t>
  </si>
  <si>
    <t>HA5808274</t>
  </si>
  <si>
    <t>09-028A</t>
  </si>
  <si>
    <t>1OJ</t>
  </si>
  <si>
    <t>HA5808275</t>
  </si>
  <si>
    <t>20-125C</t>
  </si>
  <si>
    <t>HA5808351</t>
  </si>
  <si>
    <t>4LQ</t>
  </si>
  <si>
    <t>31X</t>
  </si>
  <si>
    <t>14-095Z</t>
  </si>
  <si>
    <t>30-094Z</t>
  </si>
  <si>
    <t>31-083A</t>
  </si>
  <si>
    <t>33-070V</t>
  </si>
  <si>
    <t>32-097A</t>
  </si>
  <si>
    <t>32-106B</t>
  </si>
  <si>
    <t>33-062D</t>
  </si>
  <si>
    <t>HA5808353</t>
  </si>
  <si>
    <t>14-098A</t>
  </si>
  <si>
    <t>14-097A</t>
  </si>
  <si>
    <t>14-096A</t>
  </si>
  <si>
    <t>4CY</t>
  </si>
  <si>
    <t>14-095A</t>
  </si>
  <si>
    <t>4QK</t>
  </si>
  <si>
    <t>14-094A</t>
  </si>
  <si>
    <t>3S3</t>
  </si>
  <si>
    <t>04-090A</t>
  </si>
  <si>
    <t>14-073A</t>
  </si>
  <si>
    <t>5DS</t>
  </si>
  <si>
    <t>4CF</t>
  </si>
  <si>
    <t>5IP</t>
  </si>
  <si>
    <t>14-059A</t>
  </si>
  <si>
    <t>14-046A</t>
  </si>
  <si>
    <t>14-045A</t>
  </si>
  <si>
    <t>xu1</t>
  </si>
  <si>
    <t>20-068Z</t>
  </si>
  <si>
    <t>16-060X</t>
  </si>
  <si>
    <t>HA5808354</t>
  </si>
  <si>
    <t>13-074Z</t>
  </si>
  <si>
    <t>13-073Z</t>
  </si>
  <si>
    <t>13-112A</t>
  </si>
  <si>
    <t>13-110A</t>
  </si>
  <si>
    <t>4LY</t>
  </si>
  <si>
    <t>13-108A</t>
  </si>
  <si>
    <t>13-107A</t>
  </si>
  <si>
    <t>13-105A</t>
  </si>
  <si>
    <t>13-104A</t>
  </si>
  <si>
    <t>13-103A</t>
  </si>
  <si>
    <t>13-102A</t>
  </si>
  <si>
    <t>13-101A</t>
  </si>
  <si>
    <t>13-100A</t>
  </si>
  <si>
    <t>13-099A</t>
  </si>
  <si>
    <t>13-097A</t>
  </si>
  <si>
    <t>13-096A</t>
  </si>
  <si>
    <t>13-095A</t>
  </si>
  <si>
    <t>13-092A</t>
  </si>
  <si>
    <t>13-091A</t>
  </si>
  <si>
    <t>13-090A</t>
  </si>
  <si>
    <t>13-089A</t>
  </si>
  <si>
    <t>13-088A</t>
  </si>
  <si>
    <t>13-087A</t>
  </si>
  <si>
    <t>13-086A</t>
  </si>
  <si>
    <t>13-077A</t>
  </si>
  <si>
    <t>13-071A</t>
  </si>
  <si>
    <t>13-069A</t>
  </si>
  <si>
    <t>5BY</t>
  </si>
  <si>
    <t>13-068A</t>
  </si>
  <si>
    <t>HA5808378</t>
  </si>
  <si>
    <t>2BR</t>
  </si>
  <si>
    <t>HA5808395</t>
  </si>
  <si>
    <t>10-059A</t>
  </si>
  <si>
    <t>10-057A</t>
  </si>
  <si>
    <t>10-056A</t>
  </si>
  <si>
    <t>4PR</t>
  </si>
  <si>
    <t>09-112A</t>
  </si>
  <si>
    <t>09-110A</t>
  </si>
  <si>
    <t>09-103Z</t>
  </si>
  <si>
    <t>09-101Z</t>
  </si>
  <si>
    <t>HA5808432</t>
  </si>
  <si>
    <t>4BJ</t>
  </si>
  <si>
    <t>30-088A</t>
  </si>
  <si>
    <t>HA5808433</t>
  </si>
  <si>
    <t>HA5808457</t>
  </si>
  <si>
    <t>22-061A</t>
  </si>
  <si>
    <t>22-060A</t>
  </si>
  <si>
    <t>22-059A</t>
  </si>
  <si>
    <t>22-058A</t>
  </si>
  <si>
    <t>22-057A</t>
  </si>
  <si>
    <t>22-056A</t>
  </si>
  <si>
    <t>22-055A</t>
  </si>
  <si>
    <t>22-054A</t>
  </si>
  <si>
    <t>22-053A</t>
  </si>
  <si>
    <t>22-062A</t>
  </si>
  <si>
    <t>22-075Z</t>
  </si>
  <si>
    <t>22-074Z</t>
  </si>
  <si>
    <t>22-073Z</t>
  </si>
  <si>
    <t>22-068Z</t>
  </si>
  <si>
    <t>22-064Z</t>
  </si>
  <si>
    <t>22-063Z</t>
  </si>
  <si>
    <t>22-061Z</t>
  </si>
  <si>
    <t>22-060Z</t>
  </si>
  <si>
    <t>22-059Z</t>
  </si>
  <si>
    <t>22-058Z</t>
  </si>
  <si>
    <t>22-057Z</t>
  </si>
  <si>
    <t>22-056Z</t>
  </si>
  <si>
    <t>22-055Z</t>
  </si>
  <si>
    <t>22-054Z</t>
  </si>
  <si>
    <t>22-053Z</t>
  </si>
  <si>
    <t>5CW</t>
  </si>
  <si>
    <t>22-049Z</t>
  </si>
  <si>
    <t>22-048Z</t>
  </si>
  <si>
    <t>22-047Z</t>
  </si>
  <si>
    <t>22-046Z</t>
  </si>
  <si>
    <t>22-045Z</t>
  </si>
  <si>
    <t>22-044Z</t>
  </si>
  <si>
    <t>22-043Z</t>
  </si>
  <si>
    <t>22-104B</t>
  </si>
  <si>
    <t>HA5808468</t>
  </si>
  <si>
    <t>16-002X</t>
  </si>
  <si>
    <t>34-064F</t>
  </si>
  <si>
    <t>31-106D</t>
  </si>
  <si>
    <t>11-001B</t>
  </si>
  <si>
    <t>28-098X</t>
  </si>
  <si>
    <t>13-018B</t>
  </si>
  <si>
    <t>HA5808497</t>
  </si>
  <si>
    <t>52 were adjusted in on 1/6/26</t>
  </si>
  <si>
    <t>HA5808498</t>
  </si>
  <si>
    <t>09-064Z</t>
  </si>
  <si>
    <t>09-057Z</t>
  </si>
  <si>
    <t>09-041A</t>
  </si>
  <si>
    <t>2LV</t>
  </si>
  <si>
    <t>HA5808623</t>
  </si>
  <si>
    <t>100 adjusted out on 9/19/25.</t>
  </si>
  <si>
    <t>HA5808624</t>
  </si>
  <si>
    <t>WD8</t>
  </si>
  <si>
    <t>09-072Z</t>
  </si>
  <si>
    <t>09-064A</t>
  </si>
  <si>
    <t>09-063Z</t>
  </si>
  <si>
    <t>09-052Z</t>
  </si>
  <si>
    <t>09-047Z</t>
  </si>
  <si>
    <t>07/2025 - 08/2025</t>
  </si>
  <si>
    <t xml:space="preserve">Start location </t>
  </si>
  <si>
    <t xml:space="preserve">End Location </t>
  </si>
  <si>
    <t xml:space="preserve">Certified Unblocked </t>
  </si>
  <si>
    <t>52-022</t>
  </si>
  <si>
    <t>52-154</t>
  </si>
  <si>
    <t>53-001</t>
  </si>
  <si>
    <t>53-304</t>
  </si>
  <si>
    <t>54-001</t>
  </si>
  <si>
    <t>54-304</t>
  </si>
  <si>
    <t>55-001</t>
  </si>
  <si>
    <t>55-304</t>
  </si>
  <si>
    <t>56-001</t>
  </si>
  <si>
    <t>56-304</t>
  </si>
  <si>
    <t>57-001</t>
  </si>
  <si>
    <t>57-304</t>
  </si>
  <si>
    <t>Alex</t>
  </si>
  <si>
    <t>58-001</t>
  </si>
  <si>
    <t>58-304</t>
  </si>
  <si>
    <t>59-001</t>
  </si>
  <si>
    <t>59-304</t>
  </si>
  <si>
    <t>60-001</t>
  </si>
  <si>
    <t>60-112</t>
  </si>
  <si>
    <t>61-001</t>
  </si>
  <si>
    <t>61-112</t>
  </si>
  <si>
    <t>62-001</t>
  </si>
  <si>
    <t>62-112</t>
  </si>
  <si>
    <t>63-001</t>
  </si>
  <si>
    <t>63-112</t>
  </si>
  <si>
    <t>64-001</t>
  </si>
  <si>
    <t>64-112</t>
  </si>
  <si>
    <t>65-001</t>
  </si>
  <si>
    <t>65-112</t>
  </si>
  <si>
    <t>66-001</t>
  </si>
  <si>
    <t>66-112</t>
  </si>
  <si>
    <t>67-001</t>
  </si>
  <si>
    <t>67-112</t>
  </si>
  <si>
    <t>68-001</t>
  </si>
  <si>
    <t>68-112</t>
  </si>
  <si>
    <t>69-001</t>
  </si>
  <si>
    <t>69-112</t>
  </si>
  <si>
    <t>70-001</t>
  </si>
  <si>
    <t>70-112</t>
  </si>
  <si>
    <t>71-001</t>
  </si>
  <si>
    <t>71-112</t>
  </si>
  <si>
    <t>72-001</t>
  </si>
  <si>
    <t>72-112</t>
  </si>
  <si>
    <t>73-001</t>
  </si>
  <si>
    <t>73-112</t>
  </si>
  <si>
    <t>74-001</t>
  </si>
  <si>
    <t>74-112</t>
  </si>
  <si>
    <t>75-001</t>
  </si>
  <si>
    <t>75-112</t>
  </si>
  <si>
    <t>76-001</t>
  </si>
  <si>
    <t>76-112</t>
  </si>
  <si>
    <t>77-001</t>
  </si>
  <si>
    <t>77-112</t>
  </si>
  <si>
    <t>78-001</t>
  </si>
  <si>
    <t>78-112</t>
  </si>
  <si>
    <t>79-001</t>
  </si>
  <si>
    <t>79-112</t>
  </si>
  <si>
    <t>80-001</t>
  </si>
  <si>
    <t>80-112</t>
  </si>
  <si>
    <t>81-001</t>
  </si>
  <si>
    <t>81-112</t>
  </si>
  <si>
    <t>82-001</t>
  </si>
  <si>
    <t>82-112</t>
  </si>
  <si>
    <t>83-001</t>
  </si>
  <si>
    <t>83-112</t>
  </si>
  <si>
    <t>52-001</t>
  </si>
  <si>
    <t>52-304</t>
  </si>
  <si>
    <t>84-001</t>
  </si>
  <si>
    <t>84-112</t>
  </si>
  <si>
    <t>85-001</t>
  </si>
  <si>
    <t>85-112</t>
  </si>
  <si>
    <t>86-001</t>
  </si>
  <si>
    <t>86-112</t>
  </si>
  <si>
    <t>87-001</t>
  </si>
  <si>
    <t>87-112</t>
  </si>
  <si>
    <t>88-001</t>
  </si>
  <si>
    <t>88-112</t>
  </si>
  <si>
    <t>Orlis Zaldivar</t>
  </si>
  <si>
    <t>89-001</t>
  </si>
  <si>
    <t>89-112</t>
  </si>
  <si>
    <t>90-001</t>
  </si>
  <si>
    <t>90-112</t>
  </si>
  <si>
    <t>90-144</t>
  </si>
  <si>
    <t>91-001</t>
  </si>
  <si>
    <t>91-144</t>
  </si>
  <si>
    <t>92-001</t>
  </si>
  <si>
    <t>92-112</t>
  </si>
  <si>
    <t>92-144</t>
  </si>
  <si>
    <t>93-001</t>
  </si>
  <si>
    <t>93-144</t>
  </si>
  <si>
    <t>93-112</t>
  </si>
  <si>
    <t>94-001</t>
  </si>
  <si>
    <t>94-144</t>
  </si>
  <si>
    <t>95-001</t>
  </si>
  <si>
    <t>95-144</t>
  </si>
  <si>
    <t>96-001</t>
  </si>
  <si>
    <t>96-144</t>
  </si>
  <si>
    <t>97-001</t>
  </si>
  <si>
    <t>97-144</t>
  </si>
  <si>
    <t>97-128</t>
  </si>
  <si>
    <t>98-001</t>
  </si>
  <si>
    <t>98-128</t>
  </si>
  <si>
    <t>99-001</t>
  </si>
  <si>
    <t>99-128</t>
  </si>
  <si>
    <t>100-001</t>
  </si>
  <si>
    <t>100-96</t>
  </si>
  <si>
    <t>101-001</t>
  </si>
  <si>
    <t>101-63</t>
  </si>
  <si>
    <t>102-001</t>
  </si>
  <si>
    <t>102-64</t>
  </si>
  <si>
    <t>Accessories Provided? (Foam and Plastic)</t>
  </si>
  <si>
    <t>Replacement Provided?</t>
  </si>
  <si>
    <t>Warning Issued after Initial and Replacement Lost</t>
  </si>
  <si>
    <t>Norvia R Palma</t>
  </si>
  <si>
    <t>Argelia Rodriguez</t>
  </si>
  <si>
    <t>Luis Rosa</t>
  </si>
  <si>
    <t>Heaven Johnson</t>
  </si>
  <si>
    <t>Amngelo Zanfardino</t>
  </si>
  <si>
    <t>Roxana Sanchez</t>
  </si>
  <si>
    <t>Guillermo Milanez</t>
  </si>
  <si>
    <t>Yiliana Suarez</t>
  </si>
  <si>
    <t>Esther Hernandez</t>
  </si>
  <si>
    <t>Leonardo  Basto</t>
  </si>
  <si>
    <t>Elian Parra	- O&amp;T</t>
  </si>
  <si>
    <t>Kenia Rodriguez Gonzalez- DSL</t>
  </si>
  <si>
    <t>Lisandra Carralero</t>
  </si>
  <si>
    <t>Mayra Ochoa</t>
  </si>
  <si>
    <t>Rafael Sepulveda</t>
  </si>
  <si>
    <t>Victor Ramos</t>
  </si>
  <si>
    <t>Yuniel Perez</t>
  </si>
  <si>
    <t>Daniel Gonzalez</t>
  </si>
  <si>
    <t>Jorge Sarmiento</t>
  </si>
  <si>
    <t>Yiliam Najara</t>
  </si>
  <si>
    <t>Magda Mosqueda</t>
  </si>
  <si>
    <t>Aaron Rocha</t>
  </si>
  <si>
    <t>Adrian Hatcher</t>
  </si>
  <si>
    <t>Anthony Prida</t>
  </si>
  <si>
    <t>Claudia Lorena Coca Ross</t>
  </si>
  <si>
    <t>Danay Cisnero Collazo</t>
  </si>
  <si>
    <t>Daniela Acosta</t>
  </si>
  <si>
    <t>Djouvelie Dametas</t>
  </si>
  <si>
    <t>Dontayzha Griffith</t>
  </si>
  <si>
    <t>Eunice Ramirez Fernandez</t>
  </si>
  <si>
    <t>Fabian Perez Ricardo</t>
  </si>
  <si>
    <t>Jessica Rojas</t>
  </si>
  <si>
    <t>Laquon Caudell</t>
  </si>
  <si>
    <t>Leidyana Morales</t>
  </si>
  <si>
    <t>Mariela Curbello</t>
  </si>
  <si>
    <t>Maritza Noguera Rodriguez</t>
  </si>
  <si>
    <t>Nyaar Seay</t>
  </si>
  <si>
    <t>Rachel Rodriguez</t>
  </si>
  <si>
    <t>Roger Alvarez</t>
  </si>
  <si>
    <t>Roxana Gonzalez</t>
  </si>
  <si>
    <t>Tim Dickerson</t>
  </si>
  <si>
    <t>Yadiel  Mesa</t>
  </si>
  <si>
    <t>Yamelis Damelis</t>
  </si>
  <si>
    <t>Yanet Cisneros Oro </t>
  </si>
  <si>
    <t>Yasnier Palacio</t>
  </si>
  <si>
    <t>Yuliet Rodriguez</t>
  </si>
  <si>
    <t>Yunior Castellano</t>
  </si>
  <si>
    <t>Yurima Marrero</t>
  </si>
  <si>
    <t>Orlando Martinez Rodriguez</t>
  </si>
  <si>
    <t>Ramiro Nunez Espinosa</t>
  </si>
  <si>
    <t>Yulianne Bergondo Martin</t>
  </si>
  <si>
    <t>Lian Cardona Musterlier</t>
  </si>
  <si>
    <t>Eracles Duran</t>
  </si>
  <si>
    <t>Yuri Garcua Suarez</t>
  </si>
  <si>
    <t>Prieto Nelson</t>
  </si>
  <si>
    <t>Yamile Cruz Garcia</t>
  </si>
  <si>
    <t>Alexander Caneye Dominguez</t>
  </si>
  <si>
    <t>Ernedis roblejo</t>
  </si>
  <si>
    <t>Joyce Cooper</t>
  </si>
  <si>
    <t>Zuset Diestro Quian</t>
  </si>
  <si>
    <t>David Gutierrez</t>
  </si>
  <si>
    <t>Mason Ernster</t>
  </si>
  <si>
    <t>Sonjonnia Shelic</t>
  </si>
  <si>
    <t>Yunia Martinez</t>
  </si>
  <si>
    <t>Brandon Dickerson</t>
  </si>
  <si>
    <t>Amairany Partida</t>
  </si>
  <si>
    <t>Day of Week</t>
  </si>
  <si>
    <t>Forecasted Demand Units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</si>
</sst>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44" formatCode="_(&quot;$&quot;* #,##0.00_);_(&quot;$&quot;* \(#,##0.00\);_(&quot;$&quot;* &quot;-&quot;??_);_(@_)"/>
    <numFmt numFmtId="43" formatCode="_(* #,##0.00_);_(* \(#,##0.00\);_(* &quot;-&quot;??_);_(@_)"/>
    <numFmt numFmtId="164" formatCode="0.0"/>
    <numFmt numFmtId="165" formatCode="[$-F800]dddd\,\ mmmm\ dd\,\ yyyy"/>
    <numFmt numFmtId="166" formatCode="&quot;$&quot;#,##0.00"/>
    <numFmt numFmtId="167" formatCode="m/d;@"/>
    <numFmt numFmtId="168" formatCode="_([$$-409]* #,##0.00_);_([$$-409]* \(#,##0.00\);_([$$-409]* &quot;-&quot;??_);_(@_)"/>
    <numFmt numFmtId="169" formatCode="[$-409]d\-mmm;@"/>
    <numFmt numFmtId="170" formatCode="_(* #,##0_);_(* \(#,##0\);_(* &quot;-&quot;??_);_(@_)"/>
  </numFmts>
  <fonts count="151">
    <font>
      <sz val="10"/>
      <color rgb="FF000000"/>
      <name val="Arial"/>
    </font>
    <font>
      <sz val="11"/>
      <color theme="1"/>
      <name val="Arial"/>
      <family val="2"/>
      <scheme val="minor"/>
    </font>
    <font>
      <sz val="11"/>
      <color theme="1"/>
      <name val="Calibri"/>
      <family val="2"/>
    </font>
    <font>
      <b/>
      <sz val="11"/>
      <color rgb="FF000000"/>
      <name val="Calibri"/>
      <family val="2"/>
    </font>
    <font>
      <b/>
      <sz val="11"/>
      <color theme="1"/>
      <name val="Calibri"/>
      <family val="2"/>
    </font>
    <font>
      <sz val="11"/>
      <color rgb="FF000000"/>
      <name val="Calibri"/>
      <family val="2"/>
    </font>
    <font>
      <sz val="10"/>
      <color theme="1"/>
      <name val="Arial"/>
      <family val="2"/>
    </font>
    <font>
      <sz val="10"/>
      <color rgb="FF000000"/>
      <name val="Calibri"/>
      <family val="2"/>
    </font>
    <font>
      <sz val="10"/>
      <color rgb="FF000000"/>
      <name val="Arial"/>
      <family val="2"/>
    </font>
    <font>
      <b/>
      <sz val="12"/>
      <color rgb="FF000000"/>
      <name val="Arial"/>
      <family val="2"/>
    </font>
    <font>
      <b/>
      <sz val="10"/>
      <color rgb="FF000000"/>
      <name val="Arial"/>
      <family val="2"/>
    </font>
    <font>
      <b/>
      <sz val="11"/>
      <color rgb="FF000000"/>
      <name val="Arial"/>
      <family val="2"/>
    </font>
    <font>
      <b/>
      <sz val="14"/>
      <color rgb="FF000000"/>
      <name val="Arial"/>
      <family val="2"/>
    </font>
    <font>
      <b/>
      <sz val="12"/>
      <color rgb="FF000000"/>
      <name val="Calibri"/>
      <family val="2"/>
    </font>
    <font>
      <sz val="11"/>
      <color rgb="FF000000"/>
      <name val="Arial"/>
      <family val="2"/>
    </font>
    <font>
      <sz val="12"/>
      <color rgb="FF000000"/>
      <name val="Arial"/>
      <family val="2"/>
    </font>
    <font>
      <u/>
      <sz val="10"/>
      <color theme="10"/>
      <name val="Arial"/>
      <family val="2"/>
    </font>
    <font>
      <b/>
      <sz val="24"/>
      <color rgb="FF000000"/>
      <name val="Times New Roman"/>
      <family val="1"/>
    </font>
    <font>
      <b/>
      <sz val="11"/>
      <color rgb="FFFF0000"/>
      <name val="Arial"/>
      <family val="2"/>
    </font>
    <font>
      <sz val="12"/>
      <color rgb="FF000000"/>
      <name val="Inconsolata"/>
    </font>
    <font>
      <sz val="10"/>
      <color rgb="FF000000"/>
      <name val="Inconsolata"/>
    </font>
    <font>
      <sz val="11"/>
      <color rgb="FF454545"/>
      <name val="Courier New"/>
      <family val="3"/>
    </font>
    <font>
      <sz val="11"/>
      <color rgb="FF444444"/>
      <name val="Calibri"/>
      <family val="2"/>
      <charset val="1"/>
    </font>
    <font>
      <sz val="11"/>
      <color rgb="FF000000"/>
      <name val="Calibri"/>
      <family val="2"/>
      <charset val="1"/>
    </font>
    <font>
      <b/>
      <sz val="11"/>
      <color rgb="FF444444"/>
      <name val="Calibri"/>
      <family val="2"/>
      <charset val="1"/>
    </font>
    <font>
      <b/>
      <sz val="10"/>
      <color rgb="FFFF0000"/>
      <name val="Arial"/>
      <family val="2"/>
    </font>
    <font>
      <b/>
      <sz val="11"/>
      <color rgb="FF000000"/>
      <name val="Calibri"/>
      <family val="2"/>
      <charset val="1"/>
    </font>
    <font>
      <sz val="10"/>
      <color rgb="FF454545"/>
      <name val="Courier New"/>
      <family val="3"/>
    </font>
    <font>
      <b/>
      <sz val="20"/>
      <color rgb="FF000000"/>
      <name val="Times New Roman"/>
      <family val="1"/>
    </font>
    <font>
      <sz val="10"/>
      <color rgb="FF000000"/>
      <name val="Calibri"/>
      <family val="2"/>
    </font>
    <font>
      <b/>
      <sz val="11"/>
      <color rgb="FFFFFFFF"/>
      <name val="Calibri"/>
      <family val="2"/>
      <charset val="1"/>
    </font>
    <font>
      <b/>
      <sz val="10"/>
      <color rgb="FF000000"/>
      <name val="Calibri"/>
      <family val="2"/>
    </font>
    <font>
      <b/>
      <sz val="11"/>
      <color rgb="FF000000"/>
      <name val="Arial"/>
      <family val="2"/>
      <scheme val="minor"/>
    </font>
    <font>
      <sz val="11"/>
      <color rgb="FFFF0000"/>
      <name val="Calibri"/>
      <family val="2"/>
    </font>
    <font>
      <sz val="11"/>
      <color rgb="FF000000"/>
      <name val="Arial"/>
      <family val="2"/>
    </font>
    <font>
      <sz val="11"/>
      <color rgb="FF000000"/>
      <name val="Segoe UI"/>
      <family val="2"/>
    </font>
    <font>
      <sz val="24"/>
      <color rgb="FF000000"/>
      <name val="Arial"/>
      <family val="2"/>
    </font>
    <font>
      <b/>
      <sz val="8"/>
      <color rgb="FF000000"/>
      <name val="Calibri"/>
      <family val="2"/>
    </font>
    <font>
      <b/>
      <i/>
      <sz val="11"/>
      <color rgb="FF000000"/>
      <name val="Calibri"/>
      <family val="2"/>
      <charset val="1"/>
    </font>
    <font>
      <b/>
      <sz val="11"/>
      <color rgb="FF454545"/>
      <name val="Courier New"/>
      <family val="3"/>
    </font>
    <font>
      <b/>
      <sz val="10"/>
      <color rgb="FF454545"/>
      <name val="Courier New"/>
      <family val="3"/>
    </font>
    <font>
      <sz val="11"/>
      <color rgb="FF242424"/>
      <name val="Calibri"/>
      <family val="2"/>
    </font>
    <font>
      <sz val="18"/>
      <color rgb="FF000000"/>
      <name val="Arial"/>
      <family val="2"/>
    </font>
    <font>
      <b/>
      <sz val="9"/>
      <color rgb="FF000000"/>
      <name val="Arial"/>
      <family val="2"/>
    </font>
    <font>
      <sz val="11"/>
      <color rgb="FF000000"/>
      <name val="Arial"/>
      <family val="2"/>
      <scheme val="minor"/>
    </font>
    <font>
      <sz val="11"/>
      <color rgb="FFFFFFFF"/>
      <name val="Calibri"/>
      <family val="2"/>
    </font>
    <font>
      <sz val="11"/>
      <name val="Calibri"/>
      <family val="2"/>
    </font>
    <font>
      <b/>
      <sz val="11"/>
      <color theme="1"/>
      <name val="Arial"/>
      <family val="2"/>
      <scheme val="minor"/>
    </font>
    <font>
      <sz val="8"/>
      <color rgb="FF000000"/>
      <name val="Arial"/>
      <family val="2"/>
    </font>
    <font>
      <b/>
      <sz val="14"/>
      <color rgb="FF454545"/>
      <name val="Courier New"/>
      <family val="3"/>
    </font>
    <font>
      <b/>
      <sz val="14"/>
      <color rgb="FF000000"/>
      <name val="Calibri"/>
      <family val="2"/>
    </font>
    <font>
      <b/>
      <sz val="8"/>
      <color rgb="FF000000"/>
      <name val="Arial"/>
      <family val="2"/>
    </font>
    <font>
      <sz val="10"/>
      <color rgb="FF000000"/>
      <name val="Arial"/>
      <family val="2"/>
      <scheme val="minor"/>
    </font>
    <font>
      <sz val="11"/>
      <color rgb="FFFF0000"/>
      <name val="Aptos Narrow"/>
      <family val="2"/>
      <charset val="1"/>
    </font>
    <font>
      <sz val="11"/>
      <color rgb="FF000000"/>
      <name val="Aptos Narrow"/>
      <family val="2"/>
      <charset val="1"/>
    </font>
    <font>
      <sz val="11"/>
      <color rgb="FF000000"/>
      <name val="Aptos Narrow"/>
      <family val="2"/>
    </font>
    <font>
      <b/>
      <sz val="11"/>
      <name val="Calibri"/>
      <family val="2"/>
    </font>
    <font>
      <b/>
      <sz val="10"/>
      <color rgb="FF000000"/>
      <name val="Arial"/>
      <family val="2"/>
    </font>
    <font>
      <sz val="10"/>
      <color rgb="FF0070C0"/>
      <name val="Arial"/>
      <family val="2"/>
    </font>
    <font>
      <b/>
      <sz val="11"/>
      <color rgb="FF0070C0"/>
      <name val="Calibri"/>
      <family val="2"/>
    </font>
    <font>
      <sz val="11"/>
      <color rgb="FF0070C0"/>
      <name val="Calibri"/>
      <family val="2"/>
    </font>
    <font>
      <sz val="11"/>
      <color rgb="FF0070C0"/>
      <name val="Arial"/>
      <family val="2"/>
    </font>
    <font>
      <b/>
      <sz val="11"/>
      <color rgb="FF0070C0"/>
      <name val="Arial"/>
      <family val="2"/>
      <scheme val="minor"/>
    </font>
    <font>
      <sz val="11"/>
      <color rgb="FF0070C0"/>
      <name val="Arial"/>
      <family val="2"/>
      <scheme val="minor"/>
    </font>
    <font>
      <sz val="10"/>
      <color theme="1"/>
      <name val="Arial"/>
      <family val="2"/>
    </font>
    <font>
      <sz val="11"/>
      <color theme="1"/>
      <name val="Arial"/>
      <family val="2"/>
    </font>
    <font>
      <sz val="10"/>
      <color theme="4" tint="-0.249977111117893"/>
      <name val="Arial"/>
      <family val="2"/>
    </font>
    <font>
      <b/>
      <sz val="11"/>
      <color theme="4" tint="-0.249977111117893"/>
      <name val="Calibri"/>
      <family val="2"/>
    </font>
    <font>
      <sz val="11"/>
      <color theme="4" tint="-0.249977111117893"/>
      <name val="Calibri"/>
      <family val="2"/>
    </font>
    <font>
      <sz val="11"/>
      <color theme="4" tint="-0.249977111117893"/>
      <name val="Arial"/>
      <family val="2"/>
    </font>
    <font>
      <b/>
      <sz val="11"/>
      <color theme="4" tint="-0.249977111117893"/>
      <name val="Arial"/>
      <family val="2"/>
      <scheme val="minor"/>
    </font>
    <font>
      <sz val="11"/>
      <color theme="4" tint="-0.249977111117893"/>
      <name val="Arial"/>
      <family val="2"/>
      <scheme val="minor"/>
    </font>
    <font>
      <u/>
      <sz val="11"/>
      <color rgb="FF000000"/>
      <name val="Arial"/>
      <family val="2"/>
    </font>
    <font>
      <sz val="12"/>
      <color rgb="FF000000"/>
      <name val="Franklin Gothic Book"/>
      <family val="2"/>
      <charset val="1"/>
    </font>
    <font>
      <sz val="10"/>
      <color rgb="FF000000"/>
      <name val="Franklin Gothic Book"/>
      <family val="2"/>
      <charset val="1"/>
    </font>
    <font>
      <sz val="11"/>
      <color theme="1"/>
      <name val="Aptos Narrow"/>
      <family val="2"/>
      <charset val="1"/>
    </font>
    <font>
      <b/>
      <sz val="16"/>
      <color rgb="FF000000"/>
      <name val="Arial"/>
      <family val="2"/>
    </font>
    <font>
      <sz val="11"/>
      <color rgb="FF000000"/>
      <name val="Courier New"/>
      <family val="3"/>
    </font>
    <font>
      <sz val="14"/>
      <color rgb="FF000000"/>
      <name val="Arial"/>
      <family val="2"/>
    </font>
    <font>
      <b/>
      <sz val="12"/>
      <color rgb="FF454545"/>
      <name val="Courier New"/>
      <family val="3"/>
    </font>
    <font>
      <sz val="11"/>
      <color rgb="FF242424"/>
      <name val="Aptos Narrow"/>
      <family val="2"/>
    </font>
    <font>
      <b/>
      <sz val="12"/>
      <color rgb="FF000000"/>
      <name val="Aptos Narrow"/>
      <family val="2"/>
    </font>
    <font>
      <sz val="11"/>
      <color rgb="FFFF0000"/>
      <name val="Aptos Narrow"/>
      <family val="2"/>
    </font>
    <font>
      <sz val="10"/>
      <color rgb="FFFF0000"/>
      <name val="Arial"/>
      <family val="2"/>
    </font>
    <font>
      <b/>
      <sz val="16"/>
      <color theme="1"/>
      <name val="Arial"/>
      <family val="2"/>
      <scheme val="minor"/>
    </font>
    <font>
      <b/>
      <sz val="11"/>
      <color rgb="FFFFFFFF"/>
      <name val="Calibri"/>
      <family val="2"/>
    </font>
    <font>
      <b/>
      <sz val="14"/>
      <color rgb="FF000000"/>
      <name val="Calibri"/>
      <family val="2"/>
      <charset val="1"/>
    </font>
    <font>
      <sz val="11"/>
      <color rgb="FF242424"/>
      <name val="Aptos Narrow"/>
      <family val="2"/>
      <charset val="1"/>
    </font>
    <font>
      <sz val="12"/>
      <color rgb="FF000000"/>
      <name val="Calibri"/>
      <family val="2"/>
    </font>
    <font>
      <b/>
      <sz val="12"/>
      <color rgb="FFFF0000"/>
      <name val="Arial"/>
      <family val="2"/>
    </font>
    <font>
      <sz val="12"/>
      <color rgb="FF000000"/>
      <name val="Aptos Narrow"/>
      <family val="2"/>
      <charset val="1"/>
    </font>
    <font>
      <sz val="12"/>
      <color theme="1"/>
      <name val="Aptos Narrow"/>
      <family val="2"/>
      <charset val="1"/>
    </font>
    <font>
      <sz val="12"/>
      <color rgb="FF000000"/>
      <name val="Aptos Narrow"/>
      <family val="2"/>
    </font>
    <font>
      <sz val="12"/>
      <color rgb="FF000000"/>
      <name val="Aptos"/>
      <family val="2"/>
      <charset val="1"/>
    </font>
    <font>
      <b/>
      <sz val="10"/>
      <color rgb="FFFBBC04"/>
      <name val="Arial"/>
      <family val="2"/>
    </font>
    <font>
      <b/>
      <sz val="11"/>
      <color rgb="FF000000"/>
      <name val="Segoe UI"/>
      <family val="2"/>
    </font>
    <font>
      <sz val="10"/>
      <color rgb="FF000000"/>
      <name val="Aptos"/>
      <family val="2"/>
    </font>
    <font>
      <sz val="9"/>
      <color rgb="FF000000"/>
      <name val="Arial"/>
      <family val="2"/>
    </font>
    <font>
      <b/>
      <sz val="9"/>
      <color rgb="FFFF0000"/>
      <name val="Arial"/>
      <family val="2"/>
    </font>
    <font>
      <sz val="9"/>
      <color rgb="FF000000"/>
      <name val="Calibri"/>
      <family val="2"/>
    </font>
    <font>
      <sz val="9"/>
      <color rgb="FF000000"/>
      <name val="Inconsolata"/>
    </font>
    <font>
      <b/>
      <sz val="9"/>
      <color rgb="FF444444"/>
      <name val="Calibri"/>
      <family val="2"/>
      <charset val="1"/>
    </font>
    <font>
      <b/>
      <sz val="9"/>
      <color rgb="FFFFFFFF"/>
      <name val="Calibri"/>
      <family val="2"/>
      <charset val="1"/>
    </font>
    <font>
      <sz val="12"/>
      <color rgb="FF000000"/>
      <name val="Aptos"/>
      <family val="2"/>
    </font>
    <font>
      <b/>
      <sz val="12"/>
      <color rgb="FF000000"/>
      <name val="Aptos"/>
      <family val="2"/>
    </font>
    <font>
      <b/>
      <sz val="11"/>
      <color rgb="FF242424"/>
      <name val="Aptos Narrow"/>
      <family val="2"/>
    </font>
    <font>
      <b/>
      <sz val="11"/>
      <color rgb="FF000000"/>
      <name val="Aptos Narrow"/>
      <family val="2"/>
    </font>
    <font>
      <b/>
      <sz val="10"/>
      <color theme="1"/>
      <name val="Arial"/>
      <family val="2"/>
    </font>
    <font>
      <sz val="10"/>
      <color rgb="FF000000"/>
      <name val="Arial"/>
      <family val="2"/>
      <scheme val="major"/>
    </font>
    <font>
      <sz val="16"/>
      <color rgb="FF000000"/>
      <name val="Arial"/>
      <family val="2"/>
    </font>
    <font>
      <sz val="11"/>
      <color rgb="FF000000"/>
      <name val="Aptos"/>
      <family val="2"/>
    </font>
    <font>
      <b/>
      <sz val="14"/>
      <color rgb="FFFF0000"/>
      <name val="Arial"/>
      <family val="2"/>
    </font>
    <font>
      <b/>
      <sz val="12"/>
      <color theme="1"/>
      <name val="Arial"/>
      <family val="2"/>
    </font>
    <font>
      <b/>
      <sz val="16"/>
      <color rgb="FF000000"/>
      <name val="Cambria"/>
      <family val="1"/>
    </font>
    <font>
      <sz val="11"/>
      <color rgb="FF000000"/>
      <name val="Aptos"/>
      <charset val="1"/>
    </font>
    <font>
      <sz val="11"/>
      <color rgb="FF000000"/>
      <name val="Calibri"/>
    </font>
    <font>
      <b/>
      <sz val="10"/>
      <color rgb="FF000000"/>
      <name val="Arial"/>
    </font>
    <font>
      <b/>
      <sz val="14"/>
      <color rgb="FF000000"/>
      <name val="Times New Roman"/>
      <family val="1"/>
    </font>
    <font>
      <b/>
      <sz val="11"/>
      <color theme="1"/>
      <name val="Arial"/>
      <family val="2"/>
    </font>
    <font>
      <sz val="11"/>
      <color rgb="FFFF0000"/>
      <name val="Arial"/>
      <family val="2"/>
    </font>
    <font>
      <sz val="11"/>
      <color rgb="FF000000"/>
      <name val="Arial"/>
    </font>
    <font>
      <sz val="12"/>
      <color rgb="FF000000"/>
      <name val="Calibri"/>
      <family val="2"/>
      <charset val="1"/>
    </font>
    <font>
      <sz val="12"/>
      <color rgb="FF000000"/>
      <name val="Aptos"/>
      <charset val="1"/>
    </font>
    <font>
      <b/>
      <sz val="10"/>
      <color theme="8"/>
      <name val="Arial"/>
      <family val="2"/>
    </font>
    <font>
      <sz val="10"/>
      <color rgb="FFFF0000"/>
      <name val="Arial"/>
    </font>
    <font>
      <b/>
      <sz val="16"/>
      <color rgb="FF000000"/>
      <name val="Arial"/>
      <scheme val="major"/>
    </font>
    <font>
      <b/>
      <sz val="11"/>
      <color rgb="FF000000"/>
      <name val="Arial"/>
      <scheme val="major"/>
    </font>
    <font>
      <b/>
      <sz val="9"/>
      <color rgb="FF000000"/>
      <name val="Arial"/>
      <scheme val="major"/>
    </font>
    <font>
      <b/>
      <sz val="14"/>
      <color rgb="FF000000"/>
      <name val="Arial"/>
      <scheme val="major"/>
    </font>
    <font>
      <b/>
      <sz val="12"/>
      <color rgb="FF454545"/>
      <name val="Arial"/>
      <scheme val="major"/>
    </font>
    <font>
      <sz val="11"/>
      <color rgb="FF454545"/>
      <name val="Arial"/>
      <scheme val="major"/>
    </font>
    <font>
      <b/>
      <sz val="18"/>
      <color rgb="FF000000"/>
      <name val="Arial"/>
      <scheme val="major"/>
    </font>
    <font>
      <sz val="10"/>
      <color rgb="FF000000"/>
      <name val="Arial"/>
      <scheme val="major"/>
    </font>
    <font>
      <sz val="11"/>
      <color rgb="FF000000"/>
      <name val="Arial"/>
      <scheme val="major"/>
    </font>
    <font>
      <sz val="14"/>
      <color rgb="FF454545"/>
      <name val="Arial"/>
      <scheme val="major"/>
    </font>
    <font>
      <b/>
      <sz val="10"/>
      <color rgb="FF454545"/>
      <name val="Arial"/>
      <scheme val="major"/>
    </font>
    <font>
      <b/>
      <sz val="12"/>
      <color rgb="FF000000"/>
      <name val="Arial"/>
    </font>
    <font>
      <sz val="10"/>
      <color theme="5"/>
      <name val="Arial"/>
    </font>
    <font>
      <sz val="10"/>
      <color theme="1"/>
      <name val="Arial"/>
    </font>
    <font>
      <sz val="10"/>
      <color theme="5"/>
      <name val="Arial"/>
      <family val="2"/>
      <scheme val="major"/>
    </font>
    <font>
      <sz val="8"/>
      <color rgb="FF000000"/>
      <name val="Arial"/>
    </font>
    <font>
      <sz val="10"/>
      <color theme="1"/>
      <name val="Arial"/>
      <scheme val="major"/>
    </font>
    <font>
      <b/>
      <sz val="11"/>
      <color rgb="FF242424"/>
      <name val="Aptos Narrow"/>
      <charset val="1"/>
    </font>
    <font>
      <sz val="11"/>
      <color rgb="FF242424"/>
      <name val="Segoe UI"/>
      <charset val="1"/>
    </font>
    <font>
      <sz val="10"/>
      <color rgb="FF000000"/>
      <name val="Arial"/>
      <charset val="1"/>
    </font>
    <font>
      <sz val="20"/>
      <color rgb="FF000000"/>
      <name val="Arial"/>
    </font>
    <font>
      <sz val="9"/>
      <color rgb="FFFF0000"/>
      <name val="Calibri"/>
      <family val="2"/>
    </font>
    <font>
      <b/>
      <sz val="11"/>
      <color rgb="FFFF0000"/>
      <name val="Calibri"/>
      <family val="2"/>
    </font>
    <font>
      <b/>
      <sz val="11"/>
      <color rgb="FFC82613"/>
      <name val="Inherit"/>
      <charset val="1"/>
    </font>
    <font>
      <sz val="11"/>
      <color rgb="FF000000"/>
      <name val="Segoe UI"/>
      <charset val="1"/>
    </font>
    <font>
      <sz val="10"/>
      <color rgb="FF3C51B4"/>
      <name val="Roboto"/>
      <charset val="1"/>
    </font>
  </fonts>
  <fills count="73">
    <fill>
      <patternFill patternType="none"/>
    </fill>
    <fill>
      <patternFill patternType="gray125"/>
    </fill>
    <fill>
      <patternFill patternType="solid">
        <fgColor rgb="FFA2C4C9"/>
        <bgColor rgb="FFA2C4C9"/>
      </patternFill>
    </fill>
    <fill>
      <patternFill patternType="solid">
        <fgColor rgb="FFD9E1F2"/>
        <bgColor rgb="FFD9E1F2"/>
      </patternFill>
    </fill>
    <fill>
      <patternFill patternType="solid">
        <fgColor rgb="FFB7B7B7"/>
        <bgColor rgb="FFB7B7B7"/>
      </patternFill>
    </fill>
    <fill>
      <patternFill patternType="solid">
        <fgColor rgb="FFCCCCCC"/>
        <bgColor rgb="FFCCCCCC"/>
      </patternFill>
    </fill>
    <fill>
      <patternFill patternType="solid">
        <fgColor theme="0"/>
        <bgColor theme="0"/>
      </patternFill>
    </fill>
    <fill>
      <patternFill patternType="solid">
        <fgColor rgb="FFFFFFFF"/>
        <bgColor rgb="FFFFFFFF"/>
      </patternFill>
    </fill>
    <fill>
      <patternFill patternType="solid">
        <fgColor rgb="FFD0E0E3"/>
        <bgColor rgb="FFD0E0E3"/>
      </patternFill>
    </fill>
    <fill>
      <patternFill patternType="solid">
        <fgColor theme="9" tint="0.79998168889431442"/>
        <bgColor indexed="65"/>
      </patternFill>
    </fill>
    <fill>
      <patternFill patternType="solid">
        <fgColor rgb="FFD9E1F2"/>
        <bgColor indexed="64"/>
      </patternFill>
    </fill>
    <fill>
      <patternFill patternType="solid">
        <fgColor rgb="FFFFFFFF"/>
        <bgColor indexed="64"/>
      </patternFill>
    </fill>
    <fill>
      <patternFill patternType="solid">
        <fgColor rgb="FFD0CECE"/>
        <bgColor indexed="64"/>
      </patternFill>
    </fill>
    <fill>
      <patternFill patternType="solid">
        <fgColor rgb="FFF8CBAD"/>
        <bgColor indexed="64"/>
      </patternFill>
    </fill>
    <fill>
      <patternFill patternType="solid">
        <fgColor rgb="FFF4CCCC"/>
        <bgColor indexed="64"/>
      </patternFill>
    </fill>
    <fill>
      <patternFill patternType="solid">
        <fgColor rgb="FFFFFF00"/>
        <bgColor indexed="64"/>
      </patternFill>
    </fill>
    <fill>
      <patternFill patternType="solid">
        <fgColor rgb="FF93C47D"/>
        <bgColor indexed="64"/>
      </patternFill>
    </fill>
    <fill>
      <patternFill patternType="solid">
        <fgColor rgb="FFEA9999"/>
        <bgColor indexed="64"/>
      </patternFill>
    </fill>
    <fill>
      <patternFill patternType="solid">
        <fgColor rgb="FFE06666"/>
        <bgColor indexed="64"/>
      </patternFill>
    </fill>
    <fill>
      <patternFill patternType="solid">
        <fgColor rgb="FF92D050"/>
        <bgColor indexed="64"/>
      </patternFill>
    </fill>
    <fill>
      <patternFill patternType="solid">
        <fgColor rgb="FFCC4B4B"/>
        <bgColor indexed="64"/>
      </patternFill>
    </fill>
    <fill>
      <patternFill patternType="solid">
        <fgColor rgb="FFFFF2CC"/>
        <bgColor indexed="64"/>
      </patternFill>
    </fill>
    <fill>
      <patternFill patternType="solid">
        <fgColor rgb="FFFFFFFF"/>
        <bgColor rgb="FF000000"/>
      </patternFill>
    </fill>
    <fill>
      <patternFill patternType="solid">
        <fgColor rgb="FFE2EFDA"/>
        <bgColor indexed="64"/>
      </patternFill>
    </fill>
    <fill>
      <patternFill patternType="solid">
        <fgColor rgb="FFFCE4D6"/>
        <bgColor indexed="64"/>
      </patternFill>
    </fill>
    <fill>
      <patternFill patternType="solid">
        <fgColor rgb="FFDDEBF7"/>
        <bgColor indexed="64"/>
      </patternFill>
    </fill>
    <fill>
      <patternFill patternType="solid">
        <fgColor rgb="FFC6E0B4"/>
        <bgColor indexed="64"/>
      </patternFill>
    </fill>
    <fill>
      <patternFill patternType="solid">
        <fgColor rgb="FFF4B084"/>
        <bgColor indexed="64"/>
      </patternFill>
    </fill>
    <fill>
      <patternFill patternType="solid">
        <fgColor rgb="FFA9D08E"/>
        <bgColor indexed="64"/>
      </patternFill>
    </fill>
    <fill>
      <patternFill patternType="solid">
        <fgColor rgb="FF9BC2E6"/>
        <bgColor indexed="64"/>
      </patternFill>
    </fill>
    <fill>
      <patternFill patternType="solid">
        <fgColor rgb="FFF2F2F2"/>
        <bgColor indexed="64"/>
      </patternFill>
    </fill>
    <fill>
      <patternFill patternType="solid">
        <fgColor rgb="FFDBDBDB"/>
        <bgColor indexed="64"/>
      </patternFill>
    </fill>
    <fill>
      <patternFill patternType="solid">
        <fgColor theme="9" tint="0.79998168889431442"/>
        <bgColor rgb="FFD9E1F2"/>
      </patternFill>
    </fill>
    <fill>
      <patternFill patternType="solid">
        <fgColor theme="9" tint="0.79998168889431442"/>
        <bgColor indexed="64"/>
      </patternFill>
    </fill>
    <fill>
      <patternFill patternType="solid">
        <fgColor theme="9" tint="0.79998168889431442"/>
        <bgColor rgb="FFD0E0E3"/>
      </patternFill>
    </fill>
    <fill>
      <patternFill patternType="solid">
        <fgColor rgb="FFD9E1F2"/>
        <bgColor rgb="FF000000"/>
      </patternFill>
    </fill>
    <fill>
      <patternFill patternType="solid">
        <fgColor rgb="FF00B0F0"/>
        <bgColor rgb="FF000000"/>
      </patternFill>
    </fill>
    <fill>
      <patternFill patternType="solid">
        <fgColor rgb="FF9BC2E6"/>
        <bgColor rgb="FF000000"/>
      </patternFill>
    </fill>
    <fill>
      <patternFill patternType="solid">
        <fgColor rgb="FF2F75B5"/>
        <bgColor rgb="FF000000"/>
      </patternFill>
    </fill>
    <fill>
      <patternFill patternType="solid">
        <fgColor rgb="FF00B050"/>
        <bgColor rgb="FF000000"/>
      </patternFill>
    </fill>
    <fill>
      <patternFill patternType="solid">
        <fgColor theme="7" tint="0.79998168889431442"/>
        <bgColor indexed="64"/>
      </patternFill>
    </fill>
    <fill>
      <patternFill patternType="solid">
        <fgColor theme="7" tint="0.59999389629810485"/>
        <bgColor indexed="64"/>
      </patternFill>
    </fill>
    <fill>
      <patternFill patternType="solid">
        <fgColor theme="4" tint="0.79998168889431442"/>
        <bgColor indexed="64"/>
      </patternFill>
    </fill>
    <fill>
      <patternFill patternType="solid">
        <fgColor theme="0"/>
        <bgColor indexed="64"/>
      </patternFill>
    </fill>
    <fill>
      <patternFill patternType="solid">
        <fgColor theme="6" tint="0.59999389629810485"/>
        <bgColor indexed="64"/>
      </patternFill>
    </fill>
    <fill>
      <patternFill patternType="solid">
        <fgColor theme="5" tint="0.59999389629810485"/>
        <bgColor indexed="64"/>
      </patternFill>
    </fill>
    <fill>
      <patternFill patternType="solid">
        <fgColor theme="1" tint="0.499984740745262"/>
        <bgColor indexed="64"/>
      </patternFill>
    </fill>
    <fill>
      <patternFill patternType="solid">
        <fgColor theme="0" tint="-4.9989318521683403E-2"/>
        <bgColor indexed="64"/>
      </patternFill>
    </fill>
    <fill>
      <patternFill patternType="solid">
        <fgColor theme="5" tint="0.79998168889431442"/>
        <bgColor indexed="64"/>
      </patternFill>
    </fill>
    <fill>
      <patternFill patternType="solid">
        <fgColor theme="9" tint="0.39997558519241921"/>
        <bgColor indexed="64"/>
      </patternFill>
    </fill>
    <fill>
      <patternFill patternType="solid">
        <fgColor theme="4" tint="0.39997558519241921"/>
        <bgColor indexed="64"/>
      </patternFill>
    </fill>
    <fill>
      <patternFill patternType="solid">
        <fgColor theme="1"/>
        <bgColor indexed="64"/>
      </patternFill>
    </fill>
    <fill>
      <patternFill patternType="solid">
        <fgColor theme="6" tint="0.79998168889431442"/>
        <bgColor indexed="64"/>
      </patternFill>
    </fill>
    <fill>
      <patternFill patternType="solid">
        <fgColor theme="8" tint="0.79998168889431442"/>
        <bgColor indexed="64"/>
      </patternFill>
    </fill>
    <fill>
      <patternFill patternType="solid">
        <fgColor theme="7" tint="0.39997558519241921"/>
        <bgColor indexed="64"/>
      </patternFill>
    </fill>
    <fill>
      <patternFill patternType="solid">
        <fgColor rgb="FFE0CCFF"/>
        <bgColor indexed="64"/>
      </patternFill>
    </fill>
    <fill>
      <patternFill patternType="solid">
        <fgColor rgb="FFE2EFDA"/>
        <bgColor rgb="FF000000"/>
      </patternFill>
    </fill>
    <fill>
      <patternFill patternType="solid">
        <fgColor theme="4" tint="0.59999389629810485"/>
        <bgColor indexed="64"/>
      </patternFill>
    </fill>
    <fill>
      <patternFill patternType="solid">
        <fgColor theme="9"/>
        <bgColor indexed="64"/>
      </patternFill>
    </fill>
    <fill>
      <patternFill patternType="solid">
        <fgColor theme="6"/>
        <bgColor indexed="64"/>
      </patternFill>
    </fill>
    <fill>
      <patternFill patternType="solid">
        <fgColor rgb="FFFFFF00"/>
        <bgColor rgb="FF000000"/>
      </patternFill>
    </fill>
    <fill>
      <patternFill patternType="solid">
        <fgColor rgb="FFA9D08E"/>
        <bgColor rgb="FF000000"/>
      </patternFill>
    </fill>
    <fill>
      <patternFill patternType="solid">
        <fgColor rgb="FFFF0000"/>
        <bgColor rgb="FF000000"/>
      </patternFill>
    </fill>
    <fill>
      <patternFill patternType="solid">
        <fgColor theme="7"/>
        <bgColor indexed="64"/>
      </patternFill>
    </fill>
    <fill>
      <patternFill patternType="solid">
        <fgColor theme="0" tint="-0.14999847407452621"/>
        <bgColor indexed="64"/>
      </patternFill>
    </fill>
    <fill>
      <patternFill patternType="solid">
        <fgColor theme="2" tint="-9.9978637043366805E-2"/>
        <bgColor indexed="64"/>
      </patternFill>
    </fill>
    <fill>
      <patternFill patternType="solid">
        <fgColor rgb="FF4472C4"/>
        <bgColor rgb="FF4472C4"/>
      </patternFill>
    </fill>
    <fill>
      <patternFill patternType="solid">
        <fgColor theme="8" tint="0.39997558519241921"/>
        <bgColor indexed="64"/>
      </patternFill>
    </fill>
    <fill>
      <patternFill patternType="solid">
        <fgColor theme="8"/>
        <bgColor indexed="64"/>
      </patternFill>
    </fill>
    <fill>
      <patternFill patternType="solid">
        <fgColor rgb="FFF0F6FF"/>
        <bgColor indexed="64"/>
      </patternFill>
    </fill>
    <fill>
      <patternFill patternType="solid">
        <fgColor rgb="FFFEF2CD"/>
        <bgColor rgb="FF000000"/>
      </patternFill>
    </fill>
    <fill>
      <patternFill patternType="solid">
        <fgColor theme="5" tint="0.39997558519241921"/>
        <bgColor indexed="64"/>
      </patternFill>
    </fill>
    <fill>
      <patternFill patternType="solid">
        <fgColor rgb="FFFFC000"/>
        <bgColor indexed="64"/>
      </patternFill>
    </fill>
  </fills>
  <borders count="103">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style="thin">
        <color rgb="FF000000"/>
      </left>
      <right/>
      <top/>
      <bottom style="thin">
        <color rgb="FF000000"/>
      </bottom>
      <diagonal/>
    </border>
    <border>
      <left/>
      <right/>
      <top/>
      <bottom style="thin">
        <color rgb="FF000000"/>
      </bottom>
      <diagonal/>
    </border>
    <border>
      <left/>
      <right style="thin">
        <color rgb="FF000000"/>
      </right>
      <top style="thin">
        <color rgb="FF000000"/>
      </top>
      <bottom/>
      <diagonal/>
    </border>
    <border>
      <left style="thin">
        <color rgb="FF000000"/>
      </left>
      <right/>
      <top style="thin">
        <color rgb="FF000000"/>
      </top>
      <bottom/>
      <diagonal/>
    </border>
    <border>
      <left style="thin">
        <color rgb="FFD9D9D9"/>
      </left>
      <right style="thin">
        <color rgb="FFD9D9D9"/>
      </right>
      <top style="thin">
        <color rgb="FFD9D9D9"/>
      </top>
      <bottom/>
      <diagonal/>
    </border>
    <border>
      <left style="thin">
        <color rgb="FFD9D9D9"/>
      </left>
      <right style="thin">
        <color rgb="FFD9D9D9"/>
      </right>
      <top style="thin">
        <color rgb="FFD9D9D9"/>
      </top>
      <bottom style="thin">
        <color rgb="FFD9D9D9"/>
      </bottom>
      <diagonal/>
    </border>
    <border>
      <left/>
      <right style="thin">
        <color rgb="FF000000"/>
      </right>
      <top/>
      <bottom/>
      <diagonal/>
    </border>
    <border>
      <left/>
      <right style="thick">
        <color rgb="FF000000"/>
      </right>
      <top/>
      <bottom style="thin">
        <color rgb="FF000000"/>
      </bottom>
      <diagonal/>
    </border>
    <border>
      <left style="medium">
        <color rgb="FF000000"/>
      </left>
      <right/>
      <top style="medium">
        <color rgb="FF000000"/>
      </top>
      <bottom style="thin">
        <color rgb="FF000000"/>
      </bottom>
      <diagonal/>
    </border>
    <border>
      <left/>
      <right style="medium">
        <color rgb="FF000000"/>
      </right>
      <top style="medium">
        <color rgb="FF000000"/>
      </top>
      <bottom style="thin">
        <color rgb="FF000000"/>
      </bottom>
      <diagonal/>
    </border>
    <border>
      <left style="medium">
        <color rgb="FF000000"/>
      </left>
      <right style="thin">
        <color rgb="FF000000"/>
      </right>
      <top/>
      <bottom style="thin">
        <color rgb="FF000000"/>
      </bottom>
      <diagonal/>
    </border>
    <border>
      <left/>
      <right style="medium">
        <color rgb="FF000000"/>
      </right>
      <top/>
      <bottom style="thin">
        <color rgb="FF000000"/>
      </bottom>
      <diagonal/>
    </border>
    <border>
      <left/>
      <right style="medium">
        <color rgb="FF000000"/>
      </right>
      <top/>
      <bottom style="medium">
        <color rgb="FF000000"/>
      </bottom>
      <diagonal/>
    </border>
    <border>
      <left style="medium">
        <color rgb="FF000000"/>
      </left>
      <right/>
      <top/>
      <bottom/>
      <diagonal/>
    </border>
    <border>
      <left style="medium">
        <color rgb="FF000000"/>
      </left>
      <right style="thin">
        <color rgb="FF000000"/>
      </right>
      <top style="medium">
        <color rgb="FF000000"/>
      </top>
      <bottom style="thin">
        <color rgb="FF000000"/>
      </bottom>
      <diagonal/>
    </border>
    <border>
      <left style="medium">
        <color rgb="FF000000"/>
      </left>
      <right/>
      <top/>
      <bottom style="medium">
        <color rgb="FF000000"/>
      </bottom>
      <diagonal/>
    </border>
    <border>
      <left style="medium">
        <color rgb="FF000000"/>
      </left>
      <right style="medium">
        <color rgb="FF000000"/>
      </right>
      <top/>
      <bottom style="medium">
        <color rgb="FF000000"/>
      </bottom>
      <diagonal/>
    </border>
    <border>
      <left/>
      <right/>
      <top/>
      <bottom style="medium">
        <color rgb="FF000000"/>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style="thin">
        <color rgb="FF000000"/>
      </right>
      <top/>
      <bottom/>
      <diagonal/>
    </border>
    <border>
      <left/>
      <right style="medium">
        <color rgb="FF000000"/>
      </right>
      <top/>
      <bottom/>
      <diagonal/>
    </border>
    <border>
      <left style="thin">
        <color rgb="FF000000"/>
      </left>
      <right style="medium">
        <color rgb="FF000000"/>
      </right>
      <top style="medium">
        <color rgb="FF000000"/>
      </top>
      <bottom style="thin">
        <color rgb="FF000000"/>
      </bottom>
      <diagonal/>
    </border>
    <border>
      <left style="medium">
        <color rgb="FF000000"/>
      </left>
      <right style="thin">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style="thin">
        <color rgb="FF000000"/>
      </left>
      <right style="medium">
        <color rgb="FF000000"/>
      </right>
      <top style="thin">
        <color rgb="FF000000"/>
      </top>
      <bottom style="medium">
        <color rgb="FF000000"/>
      </bottom>
      <diagonal/>
    </border>
    <border>
      <left style="thin">
        <color rgb="FF000000"/>
      </left>
      <right style="thin">
        <color rgb="FF000000"/>
      </right>
      <top style="thin">
        <color rgb="FFCCCCCC"/>
      </top>
      <bottom style="thin">
        <color rgb="FFCCCCCC"/>
      </bottom>
      <diagonal/>
    </border>
    <border>
      <left style="medium">
        <color rgb="FF000000"/>
      </left>
      <right style="medium">
        <color rgb="FF000000"/>
      </right>
      <top style="medium">
        <color rgb="FF000000"/>
      </top>
      <bottom/>
      <diagonal/>
    </border>
    <border>
      <left/>
      <right style="medium">
        <color rgb="FF000000"/>
      </right>
      <top style="medium">
        <color rgb="FF000000"/>
      </top>
      <bottom style="medium">
        <color rgb="FF000000"/>
      </bottom>
      <diagonal/>
    </border>
    <border>
      <left/>
      <right/>
      <top style="medium">
        <color rgb="FF000000"/>
      </top>
      <bottom style="medium">
        <color rgb="FF000000"/>
      </bottom>
      <diagonal/>
    </border>
    <border>
      <left style="medium">
        <color rgb="FF000000"/>
      </left>
      <right/>
      <top style="medium">
        <color rgb="FF000000"/>
      </top>
      <bottom style="medium">
        <color rgb="FF000000"/>
      </bottom>
      <diagonal/>
    </border>
    <border>
      <left style="medium">
        <color rgb="FF000000"/>
      </left>
      <right style="medium">
        <color rgb="FF000000"/>
      </right>
      <top style="medium">
        <color rgb="FF000000"/>
      </top>
      <bottom style="medium">
        <color rgb="FF000000"/>
      </bottom>
      <diagonal/>
    </border>
    <border>
      <left style="medium">
        <color rgb="FF000000"/>
      </left>
      <right style="thin">
        <color rgb="FF000000"/>
      </right>
      <top style="thin">
        <color rgb="FF000000"/>
      </top>
      <bottom style="medium">
        <color rgb="FF000000"/>
      </bottom>
      <diagonal/>
    </border>
    <border>
      <left style="medium">
        <color rgb="FF000000"/>
      </left>
      <right style="thin">
        <color rgb="FF000000"/>
      </right>
      <top style="thin">
        <color rgb="FF000000"/>
      </top>
      <bottom/>
      <diagonal/>
    </border>
    <border>
      <left style="thin">
        <color rgb="FF000000"/>
      </left>
      <right style="medium">
        <color rgb="FF000000"/>
      </right>
      <top style="thin">
        <color rgb="FF000000"/>
      </top>
      <bottom/>
      <diagonal/>
    </border>
    <border>
      <left style="medium">
        <color rgb="FF000000"/>
      </left>
      <right style="medium">
        <color rgb="FF000000"/>
      </right>
      <top/>
      <bottom/>
      <diagonal/>
    </border>
    <border>
      <left style="thin">
        <color rgb="FF000000"/>
      </left>
      <right style="medium">
        <color rgb="FF000000"/>
      </right>
      <top/>
      <bottom style="thin">
        <color rgb="FF000000"/>
      </bottom>
      <diagonal/>
    </border>
    <border>
      <left style="thin">
        <color rgb="FF000000"/>
      </left>
      <right style="thin">
        <color rgb="FF000000"/>
      </right>
      <top style="medium">
        <color rgb="FF000000"/>
      </top>
      <bottom style="thin">
        <color rgb="FF000000"/>
      </bottom>
      <diagonal/>
    </border>
    <border>
      <left style="medium">
        <color rgb="FF000000"/>
      </left>
      <right/>
      <top style="thin">
        <color rgb="FF000000"/>
      </top>
      <bottom style="medium">
        <color rgb="FF000000"/>
      </bottom>
      <diagonal/>
    </border>
    <border>
      <left/>
      <right style="thin">
        <color rgb="FF000000"/>
      </right>
      <top style="thin">
        <color rgb="FF000000"/>
      </top>
      <bottom style="medium">
        <color rgb="FF000000"/>
      </bottom>
      <diagonal/>
    </border>
    <border>
      <left/>
      <right style="medium">
        <color rgb="FF000000"/>
      </right>
      <top style="thin">
        <color rgb="FF000000"/>
      </top>
      <bottom style="thin">
        <color rgb="FF000000"/>
      </bottom>
      <diagonal/>
    </border>
    <border>
      <left style="thin">
        <color rgb="FF000000"/>
      </left>
      <right style="medium">
        <color rgb="FF000000"/>
      </right>
      <top style="medium">
        <color rgb="FF000000"/>
      </top>
      <bottom style="medium">
        <color rgb="FF000000"/>
      </bottom>
      <diagonal/>
    </border>
    <border>
      <left style="medium">
        <color rgb="FF000000"/>
      </left>
      <right style="thin">
        <color rgb="FF000000"/>
      </right>
      <top style="medium">
        <color rgb="FF000000"/>
      </top>
      <bottom style="medium">
        <color rgb="FF000000"/>
      </bottom>
      <diagonal/>
    </border>
    <border>
      <left/>
      <right/>
      <top style="thin">
        <color rgb="FF000000"/>
      </top>
      <bottom style="medium">
        <color rgb="FF000000"/>
      </bottom>
      <diagonal/>
    </border>
    <border>
      <left style="medium">
        <color rgb="FF000000"/>
      </left>
      <right/>
      <top/>
      <bottom style="thin">
        <color rgb="FF000000"/>
      </bottom>
      <diagonal/>
    </border>
    <border>
      <left/>
      <right style="thin">
        <color rgb="FF000000"/>
      </right>
      <top style="medium">
        <color rgb="FF000000"/>
      </top>
      <bottom/>
      <diagonal/>
    </border>
    <border>
      <left/>
      <right/>
      <top style="thin">
        <color rgb="FF000000"/>
      </top>
      <bottom/>
      <diagonal/>
    </border>
    <border>
      <left style="thin">
        <color rgb="FF000000"/>
      </left>
      <right/>
      <top/>
      <bottom/>
      <diagonal/>
    </border>
    <border>
      <left style="medium">
        <color rgb="FF000000"/>
      </left>
      <right style="medium">
        <color rgb="FF000000"/>
      </right>
      <top style="medium">
        <color rgb="FF000000"/>
      </top>
      <bottom style="thin">
        <color rgb="FF000000"/>
      </bottom>
      <diagonal/>
    </border>
    <border>
      <left style="medium">
        <color rgb="FF000000"/>
      </left>
      <right style="medium">
        <color rgb="FF000000"/>
      </right>
      <top style="thin">
        <color rgb="FF000000"/>
      </top>
      <bottom style="thin">
        <color rgb="FF000000"/>
      </bottom>
      <diagonal/>
    </border>
    <border>
      <left style="medium">
        <color rgb="FF000000"/>
      </left>
      <right style="medium">
        <color rgb="FF000000"/>
      </right>
      <top/>
      <bottom style="thin">
        <color rgb="FF000000"/>
      </bottom>
      <diagonal/>
    </border>
    <border>
      <left style="medium">
        <color rgb="FF000000"/>
      </left>
      <right style="medium">
        <color rgb="FF000000"/>
      </right>
      <top style="thin">
        <color rgb="FF000000"/>
      </top>
      <bottom/>
      <diagonal/>
    </border>
    <border>
      <left style="thin">
        <color rgb="FF000000"/>
      </left>
      <right style="thin">
        <color rgb="FF000000"/>
      </right>
      <top style="medium">
        <color rgb="FF000000"/>
      </top>
      <bottom style="medium">
        <color rgb="FF000000"/>
      </bottom>
      <diagonal/>
    </border>
    <border>
      <left style="thin">
        <color rgb="FF000000"/>
      </left>
      <right style="thin">
        <color rgb="FF000000"/>
      </right>
      <top/>
      <bottom/>
      <diagonal/>
    </border>
    <border>
      <left/>
      <right/>
      <top style="medium">
        <color rgb="FF000000"/>
      </top>
      <bottom style="thin">
        <color rgb="FF000000"/>
      </bottom>
      <diagonal/>
    </border>
    <border>
      <left/>
      <right style="medium">
        <color rgb="FF000000"/>
      </right>
      <top style="thin">
        <color rgb="FF000000"/>
      </top>
      <bottom/>
      <diagonal/>
    </border>
    <border>
      <left style="medium">
        <color rgb="FF000000"/>
      </left>
      <right style="thin">
        <color rgb="FF000000"/>
      </right>
      <top/>
      <bottom style="medium">
        <color rgb="FF000000"/>
      </bottom>
      <diagonal/>
    </border>
    <border>
      <left style="thin">
        <color rgb="FF000000"/>
      </left>
      <right/>
      <top style="medium">
        <color rgb="FF000000"/>
      </top>
      <bottom style="medium">
        <color rgb="FF000000"/>
      </bottom>
      <diagonal/>
    </border>
    <border>
      <left style="thin">
        <color rgb="FF000000"/>
      </left>
      <right style="thin">
        <color rgb="FFCCCCCC"/>
      </right>
      <top style="thin">
        <color rgb="FF000000"/>
      </top>
      <bottom style="thin">
        <color rgb="FF000000"/>
      </bottom>
      <diagonal/>
    </border>
    <border>
      <left style="thin">
        <color rgb="FFCCCCCC"/>
      </left>
      <right style="thin">
        <color rgb="FFCCCCCC"/>
      </right>
      <top style="thin">
        <color rgb="FF000000"/>
      </top>
      <bottom style="thin">
        <color rgb="FF000000"/>
      </bottom>
      <diagonal/>
    </border>
    <border>
      <left style="thin">
        <color rgb="FFCCCCCC"/>
      </left>
      <right style="thin">
        <color rgb="FF000000"/>
      </right>
      <top style="thin">
        <color rgb="FF000000"/>
      </top>
      <bottom style="thin">
        <color rgb="FF000000"/>
      </bottom>
      <diagonal/>
    </border>
    <border>
      <left style="medium">
        <color rgb="FF000000"/>
      </left>
      <right/>
      <top style="medium">
        <color rgb="FFCCCCCC"/>
      </top>
      <bottom style="medium">
        <color rgb="FF000000"/>
      </bottom>
      <diagonal/>
    </border>
    <border>
      <left style="medium">
        <color rgb="FF000000"/>
      </left>
      <right/>
      <top style="medium">
        <color rgb="FFCCCCCC"/>
      </top>
      <bottom/>
      <diagonal/>
    </border>
    <border>
      <left/>
      <right style="thin">
        <color rgb="FF000000"/>
      </right>
      <top style="medium">
        <color rgb="FF000000"/>
      </top>
      <bottom style="medium">
        <color rgb="FF000000"/>
      </bottom>
      <diagonal/>
    </border>
    <border>
      <left style="medium">
        <color rgb="FF000000"/>
      </left>
      <right style="thin">
        <color rgb="FF000000"/>
      </right>
      <top style="medium">
        <color rgb="FF000000"/>
      </top>
      <bottom/>
      <diagonal/>
    </border>
    <border>
      <left style="medium">
        <color rgb="FF000000"/>
      </left>
      <right/>
      <top style="thin">
        <color rgb="FF000000"/>
      </top>
      <bottom style="thin">
        <color rgb="FF000000"/>
      </bottom>
      <diagonal/>
    </border>
    <border>
      <left style="thin">
        <color rgb="FF000000"/>
      </left>
      <right style="thin">
        <color rgb="FF000000"/>
      </right>
      <top style="medium">
        <color rgb="FF000000"/>
      </top>
      <bottom/>
      <diagonal/>
    </border>
    <border>
      <left style="thin">
        <color rgb="FF000000"/>
      </left>
      <right style="thin">
        <color rgb="FF000000"/>
      </right>
      <top style="thin">
        <color rgb="FF000000"/>
      </top>
      <bottom style="medium">
        <color rgb="FF000000"/>
      </bottom>
      <diagonal/>
    </border>
    <border>
      <left style="thin">
        <color rgb="FF000000"/>
      </left>
      <right/>
      <top style="thin">
        <color rgb="FF000000"/>
      </top>
      <bottom style="medium">
        <color rgb="FF000000"/>
      </bottom>
      <diagonal/>
    </border>
    <border>
      <left style="thin">
        <color rgb="FF000000"/>
      </left>
      <right/>
      <top style="medium">
        <color rgb="FF000000"/>
      </top>
      <bottom/>
      <diagonal/>
    </border>
    <border>
      <left style="medium">
        <color rgb="FF000000"/>
      </left>
      <right/>
      <top style="thin">
        <color rgb="FF000000"/>
      </top>
      <bottom/>
      <diagonal/>
    </border>
    <border>
      <left style="thin">
        <color rgb="FFD9D9D9"/>
      </left>
      <right style="thin">
        <color rgb="FFD9D9D9"/>
      </right>
      <top/>
      <bottom style="thin">
        <color rgb="FFD9D9D9"/>
      </bottom>
      <diagonal/>
    </border>
    <border>
      <left style="thin">
        <color rgb="FFD9D9D9"/>
      </left>
      <right style="thin">
        <color rgb="FFD9D9D9"/>
      </right>
      <top/>
      <bottom/>
      <diagonal/>
    </border>
    <border>
      <left style="thin">
        <color rgb="FFD9D9D9"/>
      </left>
      <right style="thin">
        <color rgb="FFD9D9D9"/>
      </right>
      <top style="thin">
        <color rgb="FF000000"/>
      </top>
      <bottom style="medium">
        <color rgb="FF000000"/>
      </bottom>
      <diagonal/>
    </border>
    <border>
      <left style="thin">
        <color rgb="FF000000"/>
      </left>
      <right style="thin">
        <color rgb="FF000000"/>
      </right>
      <top/>
      <bottom style="medium">
        <color rgb="FF000000"/>
      </bottom>
      <diagonal/>
    </border>
    <border>
      <left/>
      <right style="thin">
        <color rgb="FF000000"/>
      </right>
      <top/>
      <bottom style="medium">
        <color rgb="FF000000"/>
      </bottom>
      <diagonal/>
    </border>
    <border>
      <left style="thin">
        <color rgb="FF000000"/>
      </left>
      <right/>
      <top/>
      <bottom style="medium">
        <color rgb="FF000000"/>
      </bottom>
      <diagonal/>
    </border>
    <border>
      <left style="thin">
        <color rgb="FF000000"/>
      </left>
      <right style="medium">
        <color rgb="FF000000"/>
      </right>
      <top/>
      <bottom style="medium">
        <color rgb="FF000000"/>
      </bottom>
      <diagonal/>
    </border>
    <border>
      <left style="thin">
        <color rgb="FF000000"/>
      </left>
      <right style="medium">
        <color rgb="FF000000"/>
      </right>
      <top/>
      <bottom/>
      <diagonal/>
    </border>
    <border>
      <left style="thin">
        <color rgb="FF000000"/>
      </left>
      <right style="thin">
        <color rgb="FF000000"/>
      </right>
      <top style="thin">
        <color rgb="FFCCCCCC"/>
      </top>
      <bottom style="thin">
        <color rgb="FF000000"/>
      </bottom>
      <diagonal/>
    </border>
    <border>
      <left style="thin">
        <color rgb="FF000000"/>
      </left>
      <right/>
      <top style="medium">
        <color rgb="FF000000"/>
      </top>
      <bottom style="thin">
        <color rgb="FF000000"/>
      </bottom>
      <diagonal/>
    </border>
    <border>
      <left/>
      <right style="thin">
        <color rgb="FF000000"/>
      </right>
      <top style="medium">
        <color rgb="FF000000"/>
      </top>
      <bottom style="thin">
        <color rgb="FF000000"/>
      </bottom>
      <diagonal/>
    </border>
    <border>
      <left/>
      <right style="medium">
        <color rgb="FF000000"/>
      </right>
      <top style="thin">
        <color rgb="FF000000"/>
      </top>
      <bottom style="medium">
        <color rgb="FF000000"/>
      </bottom>
      <diagonal/>
    </border>
    <border>
      <left style="thin">
        <color rgb="FF000000"/>
      </left>
      <right style="medium">
        <color rgb="FF000000"/>
      </right>
      <top style="medium">
        <color rgb="FF000000"/>
      </top>
      <bottom/>
      <diagonal/>
    </border>
    <border>
      <left style="thin">
        <color indexed="64"/>
      </left>
      <right style="thin">
        <color indexed="64"/>
      </right>
      <top style="thin">
        <color indexed="64"/>
      </top>
      <bottom style="thin">
        <color indexed="64"/>
      </bottom>
      <diagonal/>
    </border>
    <border>
      <left style="medium">
        <color rgb="FF000000"/>
      </left>
      <right style="medium">
        <color rgb="FF000000"/>
      </right>
      <top style="thin">
        <color rgb="FF000000"/>
      </top>
      <bottom style="medium">
        <color rgb="FF000000"/>
      </bottom>
      <diagonal/>
    </border>
    <border>
      <left style="thin">
        <color rgb="FF8EA9DB"/>
      </left>
      <right/>
      <top style="thin">
        <color rgb="FF8EA9DB"/>
      </top>
      <bottom style="thin">
        <color rgb="FF8EA9DB"/>
      </bottom>
      <diagonal/>
    </border>
    <border>
      <left/>
      <right/>
      <top style="thin">
        <color rgb="FF8EA9DB"/>
      </top>
      <bottom style="thin">
        <color rgb="FF8EA9DB"/>
      </bottom>
      <diagonal/>
    </border>
    <border>
      <left/>
      <right style="thin">
        <color rgb="FF8EA9DB"/>
      </right>
      <top style="thin">
        <color rgb="FF8EA9DB"/>
      </top>
      <bottom style="thin">
        <color rgb="FF8EA9DB"/>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right style="thin">
        <color rgb="FF000000"/>
      </right>
      <top style="thin">
        <color rgb="FFCCCCCC"/>
      </top>
      <bottom style="thin">
        <color rgb="FF000000"/>
      </bottom>
      <diagonal/>
    </border>
    <border>
      <left style="thin">
        <color rgb="FF000000"/>
      </left>
      <right style="thin">
        <color rgb="FF000000"/>
      </right>
      <top style="thin">
        <color rgb="FFCCCCCC"/>
      </top>
      <bottom/>
      <diagonal/>
    </border>
    <border>
      <left style="thin">
        <color rgb="FF000000"/>
      </left>
      <right style="thin">
        <color rgb="FF000000"/>
      </right>
      <top/>
      <bottom style="thin">
        <color rgb="FFCCCCCC"/>
      </bottom>
      <diagonal/>
    </border>
  </borders>
  <cellStyleXfs count="3">
    <xf numFmtId="0" fontId="0" fillId="0" borderId="0"/>
    <xf numFmtId="0" fontId="1" fillId="9" borderId="0" applyNumberFormat="0" applyBorder="0" applyAlignment="0" applyProtection="0"/>
    <xf numFmtId="0" fontId="16" fillId="0" borderId="0" applyNumberFormat="0" applyFill="0" applyBorder="0" applyAlignment="0" applyProtection="0"/>
  </cellStyleXfs>
  <cellXfs count="1945">
    <xf numFmtId="0" fontId="0" fillId="0" borderId="0" xfId="0"/>
    <xf numFmtId="0" fontId="2" fillId="0" borderId="0" xfId="0" applyFont="1"/>
    <xf numFmtId="3" fontId="3" fillId="2" borderId="0" xfId="0" applyNumberFormat="1" applyFont="1" applyFill="1" applyAlignment="1">
      <alignment horizontal="center"/>
    </xf>
    <xf numFmtId="3" fontId="3" fillId="2" borderId="0" xfId="0" applyNumberFormat="1" applyFont="1" applyFill="1"/>
    <xf numFmtId="3" fontId="5" fillId="0" borderId="0" xfId="0" applyNumberFormat="1" applyFont="1"/>
    <xf numFmtId="0" fontId="2" fillId="3" borderId="0" xfId="0" applyFont="1" applyFill="1"/>
    <xf numFmtId="10" fontId="2" fillId="0" borderId="0" xfId="0" applyNumberFormat="1" applyFont="1"/>
    <xf numFmtId="2" fontId="2" fillId="0" borderId="0" xfId="0" applyNumberFormat="1" applyFont="1"/>
    <xf numFmtId="164" fontId="2" fillId="0" borderId="0" xfId="0" applyNumberFormat="1" applyFont="1"/>
    <xf numFmtId="1" fontId="3" fillId="2" borderId="0" xfId="0" applyNumberFormat="1" applyFont="1" applyFill="1" applyAlignment="1">
      <alignment horizontal="center"/>
    </xf>
    <xf numFmtId="164" fontId="4" fillId="5" borderId="0" xfId="0" applyNumberFormat="1" applyFont="1" applyFill="1"/>
    <xf numFmtId="164" fontId="2" fillId="5" borderId="0" xfId="0" applyNumberFormat="1" applyFont="1" applyFill="1"/>
    <xf numFmtId="164" fontId="4" fillId="0" borderId="0" xfId="0" applyNumberFormat="1" applyFont="1"/>
    <xf numFmtId="164" fontId="2" fillId="0" borderId="0" xfId="0" applyNumberFormat="1" applyFont="1" applyAlignment="1">
      <alignment horizontal="right"/>
    </xf>
    <xf numFmtId="164" fontId="2" fillId="5" borderId="0" xfId="0" applyNumberFormat="1" applyFont="1" applyFill="1" applyAlignment="1">
      <alignment horizontal="right"/>
    </xf>
    <xf numFmtId="1" fontId="2" fillId="0" borderId="0" xfId="0" applyNumberFormat="1" applyFont="1"/>
    <xf numFmtId="164" fontId="2" fillId="4" borderId="0" xfId="0" applyNumberFormat="1" applyFont="1" applyFill="1" applyAlignment="1">
      <alignment horizontal="right"/>
    </xf>
    <xf numFmtId="1" fontId="2" fillId="5" borderId="0" xfId="0" applyNumberFormat="1" applyFont="1" applyFill="1"/>
    <xf numFmtId="1" fontId="2" fillId="5" borderId="0" xfId="0" applyNumberFormat="1" applyFont="1" applyFill="1" applyAlignment="1">
      <alignment horizontal="right"/>
    </xf>
    <xf numFmtId="1" fontId="4" fillId="5" borderId="0" xfId="0" applyNumberFormat="1" applyFont="1" applyFill="1"/>
    <xf numFmtId="164" fontId="5" fillId="7" borderId="0" xfId="0" applyNumberFormat="1" applyFont="1" applyFill="1"/>
    <xf numFmtId="0" fontId="4" fillId="0" borderId="0" xfId="0" applyFont="1"/>
    <xf numFmtId="0" fontId="7" fillId="0" borderId="0" xfId="0" applyFont="1" applyAlignment="1">
      <alignment horizontal="center"/>
    </xf>
    <xf numFmtId="0" fontId="5" fillId="0" borderId="0" xfId="0" applyFont="1"/>
    <xf numFmtId="0" fontId="5" fillId="3" borderId="0" xfId="0" applyFont="1" applyFill="1"/>
    <xf numFmtId="0" fontId="8" fillId="0" borderId="0" xfId="0" applyFont="1"/>
    <xf numFmtId="0" fontId="4" fillId="3" borderId="0" xfId="0" applyFont="1" applyFill="1"/>
    <xf numFmtId="0" fontId="8" fillId="0" borderId="0" xfId="0" applyFont="1" applyAlignment="1">
      <alignment horizontal="right"/>
    </xf>
    <xf numFmtId="0" fontId="6" fillId="0" borderId="0" xfId="0" applyFont="1"/>
    <xf numFmtId="0" fontId="2" fillId="7" borderId="1" xfId="0" applyFont="1" applyFill="1" applyBorder="1" applyAlignment="1">
      <alignment horizontal="left"/>
    </xf>
    <xf numFmtId="0" fontId="4" fillId="8" borderId="0" xfId="0" applyFont="1" applyFill="1" applyAlignment="1">
      <alignment horizontal="left"/>
    </xf>
    <xf numFmtId="0" fontId="4" fillId="8" borderId="0" xfId="0" applyFont="1" applyFill="1" applyAlignment="1">
      <alignment horizontal="left" wrapText="1"/>
    </xf>
    <xf numFmtId="0" fontId="6" fillId="8" borderId="0" xfId="0" applyFont="1" applyFill="1"/>
    <xf numFmtId="14" fontId="0" fillId="0" borderId="0" xfId="0" applyNumberFormat="1"/>
    <xf numFmtId="47" fontId="0" fillId="0" borderId="0" xfId="0" applyNumberFormat="1"/>
    <xf numFmtId="0" fontId="2" fillId="10" borderId="0" xfId="0" applyFont="1" applyFill="1"/>
    <xf numFmtId="0" fontId="0" fillId="10" borderId="0" xfId="0" applyFill="1"/>
    <xf numFmtId="14" fontId="2" fillId="10" borderId="0" xfId="0" applyNumberFormat="1" applyFont="1" applyFill="1"/>
    <xf numFmtId="0" fontId="7" fillId="0" borderId="0" xfId="0" applyFont="1"/>
    <xf numFmtId="0" fontId="7" fillId="10" borderId="0" xfId="0" applyFont="1" applyFill="1"/>
    <xf numFmtId="0" fontId="5" fillId="11" borderId="13" xfId="0" applyFont="1" applyFill="1" applyBorder="1"/>
    <xf numFmtId="0" fontId="7" fillId="11" borderId="13" xfId="0" applyFont="1" applyFill="1" applyBorder="1"/>
    <xf numFmtId="0" fontId="7" fillId="0" borderId="13" xfId="0" applyFont="1" applyBorder="1"/>
    <xf numFmtId="3" fontId="5" fillId="6" borderId="0" xfId="0" applyNumberFormat="1" applyFont="1" applyFill="1"/>
    <xf numFmtId="0" fontId="5" fillId="0" borderId="13" xfId="0" applyFont="1" applyBorder="1"/>
    <xf numFmtId="0" fontId="5" fillId="9" borderId="0" xfId="1" applyFont="1"/>
    <xf numFmtId="14" fontId="5" fillId="3" borderId="0" xfId="0" applyNumberFormat="1" applyFont="1" applyFill="1" applyAlignment="1">
      <alignment horizontal="center"/>
    </xf>
    <xf numFmtId="10" fontId="5" fillId="0" borderId="0" xfId="0" applyNumberFormat="1" applyFont="1"/>
    <xf numFmtId="164" fontId="2" fillId="12" borderId="0" xfId="0" applyNumberFormat="1" applyFont="1" applyFill="1" applyAlignment="1">
      <alignment horizontal="right"/>
    </xf>
    <xf numFmtId="0" fontId="0" fillId="0" borderId="1" xfId="0" applyBorder="1"/>
    <xf numFmtId="0" fontId="2" fillId="3" borderId="1" xfId="0" applyFont="1" applyFill="1" applyBorder="1" applyAlignment="1">
      <alignment horizontal="left"/>
    </xf>
    <xf numFmtId="0" fontId="2" fillId="3" borderId="1" xfId="0" applyFont="1" applyFill="1" applyBorder="1" applyAlignment="1">
      <alignment horizontal="center"/>
    </xf>
    <xf numFmtId="14" fontId="2" fillId="7" borderId="1" xfId="0" applyNumberFormat="1" applyFont="1" applyFill="1" applyBorder="1" applyAlignment="1">
      <alignment horizontal="center"/>
    </xf>
    <xf numFmtId="0" fontId="2" fillId="0" borderId="1" xfId="0" applyFont="1" applyBorder="1" applyAlignment="1">
      <alignment horizontal="left"/>
    </xf>
    <xf numFmtId="3" fontId="3" fillId="2" borderId="1" xfId="0" applyNumberFormat="1" applyFont="1" applyFill="1" applyBorder="1" applyAlignment="1">
      <alignment horizontal="center"/>
    </xf>
    <xf numFmtId="0" fontId="0" fillId="0" borderId="0" xfId="0" applyAlignment="1">
      <alignment horizontal="center"/>
    </xf>
    <xf numFmtId="0" fontId="0" fillId="0" borderId="0" xfId="0" applyAlignment="1">
      <alignment vertical="center"/>
    </xf>
    <xf numFmtId="0" fontId="10" fillId="0" borderId="0" xfId="0" applyFont="1"/>
    <xf numFmtId="0" fontId="0" fillId="11" borderId="0" xfId="0" applyFill="1"/>
    <xf numFmtId="0" fontId="0" fillId="11" borderId="0" xfId="0" applyFill="1" applyAlignment="1">
      <alignment vertical="center"/>
    </xf>
    <xf numFmtId="0" fontId="10" fillId="11" borderId="0" xfId="0" applyFont="1" applyFill="1"/>
    <xf numFmtId="0" fontId="0" fillId="11" borderId="0" xfId="0" applyFill="1" applyAlignment="1">
      <alignment horizontal="center" vertical="center"/>
    </xf>
    <xf numFmtId="0" fontId="0" fillId="11" borderId="0" xfId="0" applyFill="1" applyAlignment="1">
      <alignment horizontal="center"/>
    </xf>
    <xf numFmtId="0" fontId="0" fillId="0" borderId="1" xfId="0" applyBorder="1" applyAlignment="1">
      <alignment horizontal="center" vertical="center"/>
    </xf>
    <xf numFmtId="0" fontId="0" fillId="0" borderId="1" xfId="0" applyBorder="1" applyAlignment="1">
      <alignment horizontal="center"/>
    </xf>
    <xf numFmtId="0" fontId="0" fillId="27" borderId="1" xfId="0" applyFill="1" applyBorder="1" applyAlignment="1">
      <alignment horizontal="center" vertical="center"/>
    </xf>
    <xf numFmtId="0" fontId="0" fillId="24" borderId="1" xfId="0" applyFill="1" applyBorder="1" applyAlignment="1">
      <alignment horizontal="center" vertical="center"/>
    </xf>
    <xf numFmtId="0" fontId="0" fillId="11" borderId="1" xfId="0" applyFill="1" applyBorder="1" applyAlignment="1">
      <alignment horizontal="center" vertical="center"/>
    </xf>
    <xf numFmtId="0" fontId="0" fillId="11" borderId="1" xfId="0" applyFill="1" applyBorder="1"/>
    <xf numFmtId="0" fontId="0" fillId="28" borderId="1" xfId="0" applyFill="1" applyBorder="1" applyAlignment="1">
      <alignment horizontal="center"/>
    </xf>
    <xf numFmtId="0" fontId="0" fillId="26" borderId="1" xfId="0" applyFill="1" applyBorder="1" applyAlignment="1">
      <alignment horizontal="center"/>
    </xf>
    <xf numFmtId="0" fontId="0" fillId="23" borderId="1" xfId="0" applyFill="1" applyBorder="1" applyAlignment="1">
      <alignment horizontal="center"/>
    </xf>
    <xf numFmtId="16" fontId="0" fillId="23" borderId="1" xfId="0" applyNumberFormat="1" applyFill="1" applyBorder="1" applyAlignment="1">
      <alignment horizontal="center"/>
    </xf>
    <xf numFmtId="0" fontId="11" fillId="27" borderId="1" xfId="0" applyFont="1" applyFill="1" applyBorder="1" applyAlignment="1">
      <alignment horizontal="center" vertical="center"/>
    </xf>
    <xf numFmtId="0" fontId="11" fillId="28" borderId="1" xfId="0" applyFont="1" applyFill="1" applyBorder="1" applyAlignment="1">
      <alignment horizontal="center" vertical="center"/>
    </xf>
    <xf numFmtId="0" fontId="11" fillId="29" borderId="1" xfId="0" applyFont="1" applyFill="1" applyBorder="1" applyAlignment="1">
      <alignment horizontal="center"/>
    </xf>
    <xf numFmtId="0" fontId="10" fillId="13" borderId="1" xfId="0" applyFont="1" applyFill="1" applyBorder="1" applyAlignment="1">
      <alignment horizontal="center" vertical="center"/>
    </xf>
    <xf numFmtId="14" fontId="2" fillId="11" borderId="1" xfId="0" applyNumberFormat="1" applyFont="1" applyFill="1" applyBorder="1" applyAlignment="1">
      <alignment horizontal="center"/>
    </xf>
    <xf numFmtId="2" fontId="2" fillId="11" borderId="1" xfId="0" applyNumberFormat="1" applyFont="1" applyFill="1" applyBorder="1" applyAlignment="1">
      <alignment horizontal="center"/>
    </xf>
    <xf numFmtId="1" fontId="2" fillId="11" borderId="1" xfId="0" applyNumberFormat="1" applyFont="1" applyFill="1" applyBorder="1" applyAlignment="1">
      <alignment horizontal="center"/>
    </xf>
    <xf numFmtId="0" fontId="2" fillId="11" borderId="1" xfId="0" applyFont="1" applyFill="1" applyBorder="1" applyAlignment="1">
      <alignment horizontal="left"/>
    </xf>
    <xf numFmtId="0" fontId="2" fillId="11" borderId="1" xfId="0" applyFont="1" applyFill="1" applyBorder="1" applyAlignment="1">
      <alignment horizontal="center"/>
    </xf>
    <xf numFmtId="0" fontId="0" fillId="0" borderId="5" xfId="0" applyBorder="1" applyAlignment="1">
      <alignment horizontal="center"/>
    </xf>
    <xf numFmtId="0" fontId="6" fillId="11" borderId="1" xfId="0" applyFont="1" applyFill="1" applyBorder="1" applyAlignment="1">
      <alignment horizontal="left"/>
    </xf>
    <xf numFmtId="0" fontId="6" fillId="11" borderId="1" xfId="0" applyFont="1" applyFill="1" applyBorder="1" applyAlignment="1">
      <alignment horizontal="center"/>
    </xf>
    <xf numFmtId="0" fontId="4" fillId="7" borderId="1" xfId="0" applyFont="1" applyFill="1" applyBorder="1" applyAlignment="1">
      <alignment horizontal="left"/>
    </xf>
    <xf numFmtId="14" fontId="4" fillId="11" borderId="1" xfId="0" applyNumberFormat="1" applyFont="1" applyFill="1" applyBorder="1" applyAlignment="1">
      <alignment horizontal="center"/>
    </xf>
    <xf numFmtId="0" fontId="0" fillId="10" borderId="1" xfId="0" applyFill="1" applyBorder="1"/>
    <xf numFmtId="3" fontId="5" fillId="11" borderId="1" xfId="0" applyNumberFormat="1" applyFont="1" applyFill="1" applyBorder="1" applyAlignment="1">
      <alignment horizontal="left"/>
    </xf>
    <xf numFmtId="10" fontId="7" fillId="0" borderId="0" xfId="0" applyNumberFormat="1" applyFont="1"/>
    <xf numFmtId="14" fontId="0" fillId="10" borderId="0" xfId="0" applyNumberFormat="1" applyFill="1"/>
    <xf numFmtId="0" fontId="0" fillId="11" borderId="0" xfId="0" applyFill="1" applyAlignment="1">
      <alignment readingOrder="1"/>
    </xf>
    <xf numFmtId="3" fontId="0" fillId="0" borderId="0" xfId="0" applyNumberFormat="1"/>
    <xf numFmtId="0" fontId="0" fillId="11" borderId="0" xfId="0" applyFill="1" applyAlignment="1">
      <alignment horizontal="right" readingOrder="1"/>
    </xf>
    <xf numFmtId="166" fontId="4" fillId="0" borderId="0" xfId="0" applyNumberFormat="1" applyFont="1"/>
    <xf numFmtId="166" fontId="2" fillId="0" borderId="0" xfId="0" applyNumberFormat="1" applyFont="1"/>
    <xf numFmtId="166" fontId="0" fillId="0" borderId="0" xfId="0" applyNumberFormat="1"/>
    <xf numFmtId="9" fontId="2" fillId="0" borderId="0" xfId="0" applyNumberFormat="1" applyFont="1"/>
    <xf numFmtId="9" fontId="0" fillId="0" borderId="0" xfId="0" applyNumberFormat="1"/>
    <xf numFmtId="0" fontId="0" fillId="0" borderId="33" xfId="0" applyBorder="1" applyAlignment="1">
      <alignment horizontal="center" vertical="center" readingOrder="1"/>
    </xf>
    <xf numFmtId="0" fontId="0" fillId="11" borderId="14" xfId="0" applyFill="1" applyBorder="1" applyAlignment="1">
      <alignment readingOrder="1"/>
    </xf>
    <xf numFmtId="0" fontId="0" fillId="21" borderId="32" xfId="2" applyFont="1" applyFill="1" applyBorder="1" applyAlignment="1">
      <alignment horizontal="center" readingOrder="1"/>
    </xf>
    <xf numFmtId="1" fontId="19" fillId="21" borderId="33" xfId="0" applyNumberFormat="1" applyFont="1" applyFill="1" applyBorder="1" applyAlignment="1">
      <alignment horizontal="center" vertical="center" readingOrder="1"/>
    </xf>
    <xf numFmtId="1" fontId="2" fillId="11" borderId="1" xfId="0" applyNumberFormat="1" applyFont="1" applyFill="1" applyBorder="1" applyAlignment="1">
      <alignment horizontal="left"/>
    </xf>
    <xf numFmtId="0" fontId="5" fillId="12" borderId="13" xfId="0" applyFont="1" applyFill="1" applyBorder="1"/>
    <xf numFmtId="0" fontId="7" fillId="12" borderId="13" xfId="0" applyFont="1" applyFill="1" applyBorder="1"/>
    <xf numFmtId="0" fontId="0" fillId="0" borderId="44" xfId="0" applyBorder="1" applyAlignment="1">
      <alignment vertical="center"/>
    </xf>
    <xf numFmtId="0" fontId="0" fillId="10" borderId="0" xfId="0" applyFill="1" applyAlignment="1">
      <alignment wrapText="1"/>
    </xf>
    <xf numFmtId="0" fontId="10" fillId="0" borderId="16" xfId="0" applyFont="1" applyBorder="1" applyAlignment="1">
      <alignment readingOrder="1"/>
    </xf>
    <xf numFmtId="166" fontId="5" fillId="0" borderId="35" xfId="0" applyNumberFormat="1" applyFont="1" applyBorder="1" applyAlignment="1">
      <alignment readingOrder="1"/>
    </xf>
    <xf numFmtId="0" fontId="10" fillId="11" borderId="0" xfId="0" applyFont="1" applyFill="1" applyAlignment="1">
      <alignment readingOrder="1"/>
    </xf>
    <xf numFmtId="14" fontId="15" fillId="11" borderId="0" xfId="0" applyNumberFormat="1" applyFont="1" applyFill="1" applyAlignment="1">
      <alignment vertical="center" indent="1" readingOrder="1"/>
    </xf>
    <xf numFmtId="0" fontId="10" fillId="11" borderId="0" xfId="0" applyFont="1" applyFill="1" applyAlignment="1">
      <alignment horizontal="center" vertical="center" readingOrder="1"/>
    </xf>
    <xf numFmtId="0" fontId="8" fillId="11" borderId="0" xfId="0" applyFont="1" applyFill="1" applyAlignment="1">
      <alignment horizontal="right" readingOrder="1"/>
    </xf>
    <xf numFmtId="0" fontId="10" fillId="11" borderId="33" xfId="0" applyFont="1" applyFill="1" applyBorder="1" applyAlignment="1">
      <alignment horizontal="center" vertical="center" readingOrder="1"/>
    </xf>
    <xf numFmtId="0" fontId="5" fillId="11" borderId="7" xfId="0" applyFont="1" applyFill="1" applyBorder="1" applyAlignment="1">
      <alignment horizontal="center" vertical="center" readingOrder="1"/>
    </xf>
    <xf numFmtId="0" fontId="3" fillId="11" borderId="7" xfId="0" applyFont="1" applyFill="1" applyBorder="1" applyAlignment="1">
      <alignment horizontal="center" vertical="center" readingOrder="1"/>
    </xf>
    <xf numFmtId="1" fontId="5" fillId="11" borderId="15" xfId="0" applyNumberFormat="1" applyFont="1" applyFill="1" applyBorder="1" applyAlignment="1">
      <alignment horizontal="center" vertical="center" readingOrder="1"/>
    </xf>
    <xf numFmtId="0" fontId="10" fillId="11" borderId="43" xfId="0" applyFont="1" applyFill="1" applyBorder="1" applyAlignment="1">
      <alignment horizontal="center" vertical="center" readingOrder="1"/>
    </xf>
    <xf numFmtId="0" fontId="10" fillId="11" borderId="34" xfId="0" applyFont="1" applyFill="1" applyBorder="1" applyAlignment="1">
      <alignment horizontal="center" vertical="center" readingOrder="1"/>
    </xf>
    <xf numFmtId="0" fontId="8" fillId="16" borderId="18" xfId="0" applyFont="1" applyFill="1" applyBorder="1" applyAlignment="1">
      <alignment horizontal="center" vertical="center" readingOrder="1"/>
    </xf>
    <xf numFmtId="0" fontId="14" fillId="16" borderId="19" xfId="0" applyFont="1" applyFill="1" applyBorder="1" applyAlignment="1">
      <alignment horizontal="center" vertical="center" readingOrder="1"/>
    </xf>
    <xf numFmtId="164" fontId="14" fillId="16" borderId="20" xfId="0" applyNumberFormat="1" applyFont="1" applyFill="1" applyBorder="1" applyAlignment="1">
      <alignment horizontal="center" vertical="center" readingOrder="1"/>
    </xf>
    <xf numFmtId="0" fontId="8" fillId="17" borderId="18" xfId="0" applyFont="1" applyFill="1" applyBorder="1" applyAlignment="1">
      <alignment horizontal="center" vertical="center" readingOrder="1"/>
    </xf>
    <xf numFmtId="0" fontId="8" fillId="17" borderId="19" xfId="0" applyFont="1" applyFill="1" applyBorder="1" applyAlignment="1">
      <alignment horizontal="center" vertical="center" readingOrder="1"/>
    </xf>
    <xf numFmtId="0" fontId="14" fillId="19" borderId="7" xfId="0" applyFont="1" applyFill="1" applyBorder="1" applyAlignment="1">
      <alignment horizontal="center" vertical="center" readingOrder="1"/>
    </xf>
    <xf numFmtId="0" fontId="8" fillId="11" borderId="0" xfId="0" applyFont="1" applyFill="1" applyAlignment="1">
      <alignment vertical="center" readingOrder="1"/>
    </xf>
    <xf numFmtId="0" fontId="10" fillId="0" borderId="1" xfId="0" applyFont="1" applyBorder="1" applyAlignment="1">
      <alignment readingOrder="1"/>
    </xf>
    <xf numFmtId="0" fontId="8" fillId="11" borderId="4" xfId="0" applyFont="1" applyFill="1" applyBorder="1" applyAlignment="1">
      <alignment horizontal="left" vertical="center" readingOrder="1"/>
    </xf>
    <xf numFmtId="0" fontId="8" fillId="0" borderId="1" xfId="0" applyFont="1" applyBorder="1" applyAlignment="1">
      <alignment horizontal="center" vertical="center" readingOrder="1"/>
    </xf>
    <xf numFmtId="0" fontId="10" fillId="11" borderId="1" xfId="0" applyFont="1" applyFill="1" applyBorder="1" applyAlignment="1">
      <alignment readingOrder="1"/>
    </xf>
    <xf numFmtId="0" fontId="9" fillId="11" borderId="1" xfId="0" applyFont="1" applyFill="1" applyBorder="1" applyAlignment="1">
      <alignment readingOrder="1"/>
    </xf>
    <xf numFmtId="0" fontId="14" fillId="20" borderId="7" xfId="0" applyFont="1" applyFill="1" applyBorder="1" applyAlignment="1">
      <alignment horizontal="center" vertical="center" readingOrder="1"/>
    </xf>
    <xf numFmtId="0" fontId="8" fillId="11" borderId="0" xfId="0" applyFont="1" applyFill="1" applyAlignment="1">
      <alignment vertical="center" wrapText="1" readingOrder="1"/>
    </xf>
    <xf numFmtId="0" fontId="0" fillId="21" borderId="22" xfId="2" applyFont="1" applyFill="1" applyBorder="1" applyAlignment="1">
      <alignment horizontal="center" readingOrder="1"/>
    </xf>
    <xf numFmtId="1" fontId="19" fillId="21" borderId="31" xfId="0" applyNumberFormat="1" applyFont="1" applyFill="1" applyBorder="1" applyAlignment="1">
      <alignment horizontal="center" vertical="center" readingOrder="1"/>
    </xf>
    <xf numFmtId="0" fontId="7" fillId="30" borderId="13" xfId="0" applyFont="1" applyFill="1" applyBorder="1"/>
    <xf numFmtId="1" fontId="0" fillId="11" borderId="0" xfId="0" applyNumberFormat="1" applyFill="1"/>
    <xf numFmtId="0" fontId="3" fillId="11" borderId="1" xfId="0" applyFont="1" applyFill="1" applyBorder="1" applyAlignment="1">
      <alignment horizontal="center" vertical="center" readingOrder="1"/>
    </xf>
    <xf numFmtId="0" fontId="5" fillId="11" borderId="1" xfId="0" applyFont="1" applyFill="1" applyBorder="1" applyAlignment="1">
      <alignment horizontal="center" vertical="center" readingOrder="1"/>
    </xf>
    <xf numFmtId="0" fontId="8" fillId="11" borderId="1" xfId="0" applyFont="1" applyFill="1" applyBorder="1" applyAlignment="1">
      <alignment horizontal="center" vertical="center" readingOrder="1"/>
    </xf>
    <xf numFmtId="0" fontId="3" fillId="11" borderId="32" xfId="0" applyFont="1" applyFill="1" applyBorder="1" applyAlignment="1">
      <alignment horizontal="center" vertical="center" readingOrder="1"/>
    </xf>
    <xf numFmtId="0" fontId="3" fillId="11" borderId="33" xfId="0" applyFont="1" applyFill="1" applyBorder="1" applyAlignment="1">
      <alignment horizontal="center" vertical="center" readingOrder="1"/>
    </xf>
    <xf numFmtId="0" fontId="8" fillId="11" borderId="32" xfId="0" applyFont="1" applyFill="1" applyBorder="1" applyAlignment="1">
      <alignment vertical="center" readingOrder="1"/>
    </xf>
    <xf numFmtId="2" fontId="8" fillId="0" borderId="0" xfId="0" applyNumberFormat="1" applyFont="1" applyAlignment="1">
      <alignment horizontal="right"/>
    </xf>
    <xf numFmtId="164" fontId="19" fillId="14" borderId="17" xfId="0" applyNumberFormat="1" applyFont="1" applyFill="1" applyBorder="1" applyAlignment="1">
      <alignment horizontal="center" vertical="center" readingOrder="1"/>
    </xf>
    <xf numFmtId="164" fontId="20" fillId="11" borderId="49" xfId="0" applyNumberFormat="1" applyFont="1" applyFill="1" applyBorder="1" applyAlignment="1">
      <alignment horizontal="center" vertical="center" readingOrder="1"/>
    </xf>
    <xf numFmtId="1" fontId="19" fillId="21" borderId="43" xfId="0" applyNumberFormat="1" applyFont="1" applyFill="1" applyBorder="1" applyAlignment="1">
      <alignment horizontal="center" vertical="center" readingOrder="1"/>
    </xf>
    <xf numFmtId="0" fontId="15" fillId="15" borderId="19" xfId="0" applyFont="1" applyFill="1" applyBorder="1" applyAlignment="1">
      <alignment horizontal="center" vertical="center" readingOrder="1"/>
    </xf>
    <xf numFmtId="0" fontId="8" fillId="0" borderId="53" xfId="0" applyFont="1" applyBorder="1" applyAlignment="1">
      <alignment vertical="center" readingOrder="1"/>
    </xf>
    <xf numFmtId="0" fontId="10" fillId="0" borderId="53" xfId="0" applyFont="1" applyBorder="1" applyAlignment="1">
      <alignment readingOrder="1"/>
    </xf>
    <xf numFmtId="0" fontId="10" fillId="0" borderId="23" xfId="0" applyFont="1" applyBorder="1" applyAlignment="1">
      <alignment readingOrder="1"/>
    </xf>
    <xf numFmtId="0" fontId="0" fillId="21" borderId="42" xfId="2" applyFont="1" applyFill="1" applyBorder="1" applyAlignment="1">
      <alignment horizontal="center" readingOrder="1"/>
    </xf>
    <xf numFmtId="0" fontId="9" fillId="15" borderId="18" xfId="0" applyFont="1" applyFill="1" applyBorder="1" applyAlignment="1">
      <alignment horizontal="center" vertical="center" readingOrder="1"/>
    </xf>
    <xf numFmtId="14" fontId="19" fillId="14" borderId="31" xfId="0" applyNumberFormat="1" applyFont="1" applyFill="1" applyBorder="1" applyAlignment="1">
      <alignment horizontal="center" vertical="center" readingOrder="1"/>
    </xf>
    <xf numFmtId="0" fontId="8" fillId="0" borderId="33" xfId="0" applyFont="1" applyBorder="1" applyAlignment="1">
      <alignment horizontal="center" vertical="center" readingOrder="1"/>
    </xf>
    <xf numFmtId="14" fontId="19" fillId="14" borderId="54" xfId="0" applyNumberFormat="1" applyFont="1" applyFill="1" applyBorder="1" applyAlignment="1">
      <alignment horizontal="center" vertical="center" readingOrder="1"/>
    </xf>
    <xf numFmtId="3" fontId="5" fillId="32" borderId="0" xfId="0" applyNumberFormat="1" applyFont="1" applyFill="1"/>
    <xf numFmtId="0" fontId="7" fillId="33" borderId="0" xfId="0" applyFont="1" applyFill="1"/>
    <xf numFmtId="1" fontId="5" fillId="33" borderId="0" xfId="0" applyNumberFormat="1" applyFont="1" applyFill="1"/>
    <xf numFmtId="0" fontId="5" fillId="32" borderId="0" xfId="0" applyFont="1" applyFill="1"/>
    <xf numFmtId="14" fontId="2" fillId="32" borderId="0" xfId="0" applyNumberFormat="1" applyFont="1" applyFill="1" applyAlignment="1">
      <alignment horizontal="center"/>
    </xf>
    <xf numFmtId="1" fontId="4" fillId="34" borderId="0" xfId="0" applyNumberFormat="1" applyFont="1" applyFill="1" applyAlignment="1">
      <alignment horizontal="center"/>
    </xf>
    <xf numFmtId="1" fontId="4" fillId="34" borderId="0" xfId="0" applyNumberFormat="1" applyFont="1" applyFill="1"/>
    <xf numFmtId="1" fontId="2" fillId="34" borderId="0" xfId="0" applyNumberFormat="1" applyFont="1" applyFill="1"/>
    <xf numFmtId="0" fontId="0" fillId="33" borderId="0" xfId="0" applyFill="1"/>
    <xf numFmtId="0" fontId="7" fillId="33" borderId="0" xfId="0" applyFont="1" applyFill="1" applyAlignment="1">
      <alignment horizontal="center"/>
    </xf>
    <xf numFmtId="0" fontId="4" fillId="34" borderId="0" xfId="0" applyFont="1" applyFill="1"/>
    <xf numFmtId="0" fontId="2" fillId="34" borderId="0" xfId="0" applyFont="1" applyFill="1"/>
    <xf numFmtId="1" fontId="2" fillId="34" borderId="0" xfId="0" applyNumberFormat="1" applyFont="1" applyFill="1" applyAlignment="1">
      <alignment horizontal="right"/>
    </xf>
    <xf numFmtId="164" fontId="4" fillId="34" borderId="0" xfId="0" applyNumberFormat="1" applyFont="1" applyFill="1"/>
    <xf numFmtId="164" fontId="2" fillId="34" borderId="0" xfId="0" applyNumberFormat="1" applyFont="1" applyFill="1" applyAlignment="1">
      <alignment horizontal="right"/>
    </xf>
    <xf numFmtId="0" fontId="2" fillId="33" borderId="0" xfId="0" applyFont="1" applyFill="1"/>
    <xf numFmtId="164" fontId="2" fillId="24" borderId="0" xfId="0" applyNumberFormat="1" applyFont="1" applyFill="1"/>
    <xf numFmtId="2" fontId="2" fillId="24" borderId="0" xfId="0" applyNumberFormat="1" applyFont="1" applyFill="1"/>
    <xf numFmtId="0" fontId="8" fillId="11" borderId="53" xfId="0" applyFont="1" applyFill="1" applyBorder="1" applyAlignment="1">
      <alignment vertical="center" readingOrder="1"/>
    </xf>
    <xf numFmtId="0" fontId="0" fillId="0" borderId="53" xfId="0" applyBorder="1" applyAlignment="1">
      <alignment vertical="center" readingOrder="1"/>
    </xf>
    <xf numFmtId="0" fontId="0" fillId="11" borderId="53" xfId="0" applyFill="1" applyBorder="1" applyAlignment="1">
      <alignment vertical="center" readingOrder="1"/>
    </xf>
    <xf numFmtId="0" fontId="0" fillId="0" borderId="23" xfId="0" applyBorder="1" applyAlignment="1">
      <alignment vertical="center" readingOrder="1"/>
    </xf>
    <xf numFmtId="0" fontId="0" fillId="16" borderId="18" xfId="0" applyFill="1" applyBorder="1" applyAlignment="1">
      <alignment horizontal="center" vertical="center" readingOrder="1"/>
    </xf>
    <xf numFmtId="0" fontId="0" fillId="17" borderId="18" xfId="0" applyFill="1" applyBorder="1" applyAlignment="1">
      <alignment horizontal="center" vertical="center" readingOrder="1"/>
    </xf>
    <xf numFmtId="0" fontId="0" fillId="17" borderId="19" xfId="0" applyFill="1" applyBorder="1" applyAlignment="1">
      <alignment horizontal="center" vertical="center" readingOrder="1"/>
    </xf>
    <xf numFmtId="0" fontId="0" fillId="11" borderId="0" xfId="0" applyFill="1" applyAlignment="1">
      <alignment horizontal="center" vertical="center" readingOrder="1"/>
    </xf>
    <xf numFmtId="0" fontId="0" fillId="18" borderId="29" xfId="0" applyFill="1" applyBorder="1" applyAlignment="1">
      <alignment horizontal="center" vertical="center" readingOrder="1"/>
    </xf>
    <xf numFmtId="0" fontId="0" fillId="18" borderId="30" xfId="0" applyFill="1" applyBorder="1" applyAlignment="1">
      <alignment horizontal="center" vertical="center" readingOrder="1"/>
    </xf>
    <xf numFmtId="0" fontId="0" fillId="11" borderId="4" xfId="0" applyFill="1" applyBorder="1" applyAlignment="1">
      <alignment horizontal="left" vertical="center" readingOrder="1"/>
    </xf>
    <xf numFmtId="0" fontId="10" fillId="0" borderId="0" xfId="0" applyFont="1" applyAlignment="1">
      <alignment horizontal="center"/>
    </xf>
    <xf numFmtId="1" fontId="0" fillId="11" borderId="0" xfId="0" applyNumberFormat="1" applyFill="1" applyAlignment="1">
      <alignment horizontal="center"/>
    </xf>
    <xf numFmtId="14" fontId="5" fillId="11" borderId="1" xfId="0" applyNumberFormat="1" applyFont="1" applyFill="1" applyBorder="1" applyAlignment="1">
      <alignment horizontal="center"/>
    </xf>
    <xf numFmtId="0" fontId="2" fillId="11" borderId="5" xfId="0" applyFont="1" applyFill="1" applyBorder="1" applyAlignment="1">
      <alignment horizontal="left"/>
    </xf>
    <xf numFmtId="1" fontId="2" fillId="11" borderId="5" xfId="0" applyNumberFormat="1" applyFont="1" applyFill="1" applyBorder="1" applyAlignment="1">
      <alignment horizontal="center"/>
    </xf>
    <xf numFmtId="1" fontId="2" fillId="11" borderId="6" xfId="0" applyNumberFormat="1" applyFont="1" applyFill="1" applyBorder="1" applyAlignment="1">
      <alignment horizontal="left"/>
    </xf>
    <xf numFmtId="1" fontId="2" fillId="11" borderId="6" xfId="0" applyNumberFormat="1" applyFont="1" applyFill="1" applyBorder="1" applyAlignment="1">
      <alignment horizontal="center"/>
    </xf>
    <xf numFmtId="10" fontId="5" fillId="0" borderId="1" xfId="0" applyNumberFormat="1" applyFont="1" applyBorder="1" applyAlignment="1">
      <alignment horizontal="center"/>
    </xf>
    <xf numFmtId="14" fontId="2" fillId="11" borderId="1" xfId="0" applyNumberFormat="1" applyFont="1" applyFill="1" applyBorder="1" applyAlignment="1">
      <alignment horizontal="left"/>
    </xf>
    <xf numFmtId="3" fontId="5" fillId="0" borderId="1" xfId="0" applyNumberFormat="1" applyFont="1" applyBorder="1" applyAlignment="1">
      <alignment horizontal="left"/>
    </xf>
    <xf numFmtId="3" fontId="5" fillId="10" borderId="1" xfId="0" applyNumberFormat="1" applyFont="1" applyFill="1" applyBorder="1" applyAlignment="1">
      <alignment horizontal="left"/>
    </xf>
    <xf numFmtId="3" fontId="3" fillId="11" borderId="1" xfId="0" applyNumberFormat="1" applyFont="1" applyFill="1" applyBorder="1" applyAlignment="1">
      <alignment horizontal="left"/>
    </xf>
    <xf numFmtId="0" fontId="2" fillId="10" borderId="1" xfId="0" applyFont="1" applyFill="1" applyBorder="1" applyAlignment="1">
      <alignment horizontal="left"/>
    </xf>
    <xf numFmtId="0" fontId="0" fillId="10" borderId="1" xfId="0" applyFill="1" applyBorder="1" applyAlignment="1">
      <alignment horizontal="center"/>
    </xf>
    <xf numFmtId="0" fontId="14" fillId="11" borderId="30" xfId="0" applyFont="1" applyFill="1" applyBorder="1" applyAlignment="1">
      <alignment horizontal="center" vertical="center" readingOrder="1"/>
    </xf>
    <xf numFmtId="0" fontId="0" fillId="0" borderId="2" xfId="0" applyBorder="1" applyAlignment="1">
      <alignment horizontal="center" vertical="center" readingOrder="1"/>
    </xf>
    <xf numFmtId="14" fontId="4" fillId="3" borderId="0" xfId="0" applyNumberFormat="1" applyFont="1" applyFill="1" applyAlignment="1">
      <alignment horizontal="center"/>
    </xf>
    <xf numFmtId="0" fontId="0" fillId="13" borderId="1" xfId="0" applyFill="1" applyBorder="1" applyAlignment="1">
      <alignment horizontal="center" vertical="center"/>
    </xf>
    <xf numFmtId="0" fontId="24" fillId="11" borderId="44" xfId="0" applyFont="1" applyFill="1" applyBorder="1" applyAlignment="1">
      <alignment horizontal="center"/>
    </xf>
    <xf numFmtId="0" fontId="9" fillId="11" borderId="19" xfId="0" applyFont="1" applyFill="1" applyBorder="1" applyAlignment="1">
      <alignment horizontal="center" vertical="center" readingOrder="1"/>
    </xf>
    <xf numFmtId="164" fontId="14" fillId="15" borderId="19" xfId="0" applyNumberFormat="1" applyFont="1" applyFill="1" applyBorder="1" applyAlignment="1">
      <alignment horizontal="center" vertical="center" readingOrder="1"/>
    </xf>
    <xf numFmtId="164" fontId="14" fillId="16" borderId="24" xfId="0" applyNumberFormat="1" applyFont="1" applyFill="1" applyBorder="1" applyAlignment="1">
      <alignment horizontal="center" vertical="center" readingOrder="1"/>
    </xf>
    <xf numFmtId="0" fontId="24" fillId="11" borderId="58" xfId="0" applyFont="1" applyFill="1" applyBorder="1" applyAlignment="1">
      <alignment horizontal="center"/>
    </xf>
    <xf numFmtId="0" fontId="24" fillId="11" borderId="60" xfId="0" applyFont="1" applyFill="1" applyBorder="1" applyAlignment="1">
      <alignment horizontal="center"/>
    </xf>
    <xf numFmtId="0" fontId="0" fillId="11" borderId="0" xfId="0" applyFill="1" applyAlignment="1">
      <alignment horizontal="left" vertical="center"/>
    </xf>
    <xf numFmtId="0" fontId="0" fillId="0" borderId="0" xfId="0" applyAlignment="1">
      <alignment horizontal="left" vertical="center"/>
    </xf>
    <xf numFmtId="0" fontId="22" fillId="0" borderId="0" xfId="0" quotePrefix="1" applyFont="1"/>
    <xf numFmtId="16" fontId="26" fillId="11" borderId="0" xfId="0" applyNumberFormat="1" applyFont="1" applyFill="1" applyAlignment="1">
      <alignment horizontal="left" vertical="center"/>
    </xf>
    <xf numFmtId="0" fontId="3" fillId="35" borderId="40" xfId="0" applyFont="1" applyFill="1" applyBorder="1" applyAlignment="1">
      <alignment horizontal="center" vertical="center"/>
    </xf>
    <xf numFmtId="0" fontId="21" fillId="11" borderId="1" xfId="0" applyFont="1" applyFill="1" applyBorder="1" applyAlignment="1">
      <alignment horizontal="left" vertical="center"/>
    </xf>
    <xf numFmtId="0" fontId="21" fillId="11" borderId="6" xfId="0" applyFont="1" applyFill="1" applyBorder="1" applyAlignment="1">
      <alignment horizontal="left" vertical="center"/>
    </xf>
    <xf numFmtId="0" fontId="3" fillId="23" borderId="61" xfId="0" applyFont="1" applyFill="1" applyBorder="1" applyAlignment="1">
      <alignment horizontal="center" vertical="center"/>
    </xf>
    <xf numFmtId="0" fontId="21" fillId="11" borderId="4" xfId="0" applyFont="1" applyFill="1" applyBorder="1" applyAlignment="1">
      <alignment horizontal="left" vertical="center"/>
    </xf>
    <xf numFmtId="0" fontId="22" fillId="0" borderId="1" xfId="0" applyFont="1" applyBorder="1"/>
    <xf numFmtId="0" fontId="3" fillId="11" borderId="18" xfId="0" applyFont="1" applyFill="1" applyBorder="1" applyAlignment="1">
      <alignment horizontal="center" vertical="center" readingOrder="1"/>
    </xf>
    <xf numFmtId="2" fontId="5" fillId="11" borderId="19" xfId="0" applyNumberFormat="1" applyFont="1" applyFill="1" applyBorder="1" applyAlignment="1">
      <alignment horizontal="center" vertical="center" readingOrder="1"/>
    </xf>
    <xf numFmtId="0" fontId="3" fillId="11" borderId="19" xfId="0" applyFont="1" applyFill="1" applyBorder="1" applyAlignment="1">
      <alignment horizontal="center" vertical="center" readingOrder="1"/>
    </xf>
    <xf numFmtId="0" fontId="8" fillId="0" borderId="18" xfId="0" applyFont="1" applyBorder="1" applyAlignment="1">
      <alignment vertical="center" readingOrder="1"/>
    </xf>
    <xf numFmtId="1" fontId="5" fillId="11" borderId="19" xfId="0" applyNumberFormat="1" applyFont="1" applyFill="1" applyBorder="1" applyAlignment="1">
      <alignment horizontal="center" vertical="center" readingOrder="1"/>
    </xf>
    <xf numFmtId="1" fontId="5" fillId="11" borderId="20" xfId="0" applyNumberFormat="1" applyFont="1" applyFill="1" applyBorder="1" applyAlignment="1">
      <alignment horizontal="center" vertical="center" readingOrder="1"/>
    </xf>
    <xf numFmtId="164" fontId="23" fillId="0" borderId="0" xfId="0" quotePrefix="1" applyNumberFormat="1" applyFont="1"/>
    <xf numFmtId="1" fontId="3" fillId="11" borderId="17" xfId="0" applyNumberFormat="1" applyFont="1" applyFill="1" applyBorder="1" applyAlignment="1">
      <alignment vertical="center" readingOrder="1"/>
    </xf>
    <xf numFmtId="14" fontId="5" fillId="33" borderId="0" xfId="0" applyNumberFormat="1" applyFont="1" applyFill="1"/>
    <xf numFmtId="2" fontId="5" fillId="0" borderId="0" xfId="0" applyNumberFormat="1" applyFont="1"/>
    <xf numFmtId="167" fontId="10" fillId="11" borderId="1" xfId="0" applyNumberFormat="1" applyFont="1" applyFill="1" applyBorder="1" applyAlignment="1">
      <alignment horizontal="center" vertical="center" readingOrder="1"/>
    </xf>
    <xf numFmtId="0" fontId="0" fillId="11" borderId="0" xfId="0" applyFill="1" applyAlignment="1">
      <alignment horizontal="left"/>
    </xf>
    <xf numFmtId="44" fontId="2" fillId="0" borderId="0" xfId="0" applyNumberFormat="1" applyFont="1"/>
    <xf numFmtId="44" fontId="0" fillId="0" borderId="0" xfId="0" applyNumberFormat="1"/>
    <xf numFmtId="0" fontId="2" fillId="11" borderId="0" xfId="0" applyFont="1" applyFill="1" applyAlignment="1">
      <alignment horizontal="left"/>
    </xf>
    <xf numFmtId="0" fontId="2" fillId="11" borderId="0" xfId="0" applyFont="1" applyFill="1" applyAlignment="1">
      <alignment horizontal="center"/>
    </xf>
    <xf numFmtId="0" fontId="24" fillId="11" borderId="58" xfId="0" applyFont="1" applyFill="1" applyBorder="1" applyAlignment="1">
      <alignment horizontal="center" vertical="center"/>
    </xf>
    <xf numFmtId="164" fontId="20" fillId="11" borderId="4" xfId="0" applyNumberFormat="1" applyFont="1" applyFill="1" applyBorder="1" applyAlignment="1">
      <alignment horizontal="center" vertical="center" readingOrder="1"/>
    </xf>
    <xf numFmtId="0" fontId="14" fillId="20" borderId="24" xfId="0" applyFont="1" applyFill="1" applyBorder="1" applyAlignment="1">
      <alignment horizontal="center" vertical="center" readingOrder="1"/>
    </xf>
    <xf numFmtId="0" fontId="29" fillId="10" borderId="0" xfId="0" applyFont="1" applyFill="1"/>
    <xf numFmtId="0" fontId="30" fillId="11" borderId="58" xfId="0" applyFont="1" applyFill="1" applyBorder="1" applyAlignment="1">
      <alignment horizontal="center"/>
    </xf>
    <xf numFmtId="0" fontId="30" fillId="11" borderId="58" xfId="0" applyFont="1" applyFill="1" applyBorder="1" applyAlignment="1">
      <alignment horizontal="center" vertical="center"/>
    </xf>
    <xf numFmtId="0" fontId="31" fillId="0" borderId="39" xfId="0" applyFont="1" applyBorder="1" applyAlignment="1">
      <alignment horizontal="center" readingOrder="1"/>
    </xf>
    <xf numFmtId="1" fontId="22" fillId="0" borderId="1" xfId="0" quotePrefix="1" applyNumberFormat="1" applyFont="1" applyBorder="1" applyAlignment="1">
      <alignment horizontal="center"/>
    </xf>
    <xf numFmtId="3" fontId="5" fillId="11" borderId="5" xfId="0" applyNumberFormat="1" applyFont="1" applyFill="1" applyBorder="1" applyAlignment="1">
      <alignment horizontal="left"/>
    </xf>
    <xf numFmtId="0" fontId="0" fillId="11" borderId="5" xfId="0" applyFill="1" applyBorder="1"/>
    <xf numFmtId="0" fontId="5" fillId="11" borderId="6" xfId="0" applyFont="1" applyFill="1" applyBorder="1" applyAlignment="1">
      <alignment horizontal="left"/>
    </xf>
    <xf numFmtId="0" fontId="5" fillId="11" borderId="6" xfId="0" applyFont="1" applyFill="1" applyBorder="1" applyAlignment="1">
      <alignment horizontal="center"/>
    </xf>
    <xf numFmtId="43" fontId="5" fillId="11" borderId="6" xfId="0" applyNumberFormat="1" applyFont="1" applyFill="1" applyBorder="1" applyAlignment="1">
      <alignment horizontal="left"/>
    </xf>
    <xf numFmtId="43" fontId="5" fillId="11" borderId="6" xfId="0" applyNumberFormat="1" applyFont="1" applyFill="1" applyBorder="1" applyAlignment="1">
      <alignment horizontal="center"/>
    </xf>
    <xf numFmtId="0" fontId="27" fillId="23" borderId="6" xfId="0" applyFont="1" applyFill="1" applyBorder="1" applyAlignment="1">
      <alignment horizontal="center" vertical="center"/>
    </xf>
    <xf numFmtId="0" fontId="22" fillId="0" borderId="0" xfId="0" applyFont="1"/>
    <xf numFmtId="1" fontId="0" fillId="0" borderId="0" xfId="0" applyNumberFormat="1" applyAlignment="1">
      <alignment horizontal="center"/>
    </xf>
    <xf numFmtId="164" fontId="15" fillId="15" borderId="57" xfId="0" applyNumberFormat="1" applyFont="1" applyFill="1" applyBorder="1" applyAlignment="1">
      <alignment horizontal="center" vertical="center" readingOrder="1"/>
    </xf>
    <xf numFmtId="164" fontId="20" fillId="11" borderId="64" xfId="0" applyNumberFormat="1" applyFont="1" applyFill="1" applyBorder="1" applyAlignment="1">
      <alignment horizontal="center" vertical="center" readingOrder="1"/>
    </xf>
    <xf numFmtId="0" fontId="9" fillId="15" borderId="22" xfId="0" applyFont="1" applyFill="1" applyBorder="1" applyAlignment="1">
      <alignment horizontal="center" vertical="center" readingOrder="1"/>
    </xf>
    <xf numFmtId="0" fontId="8" fillId="18" borderId="65" xfId="0" applyFont="1" applyFill="1" applyBorder="1" applyAlignment="1">
      <alignment horizontal="center" vertical="center" readingOrder="1"/>
    </xf>
    <xf numFmtId="0" fontId="8" fillId="18" borderId="20" xfId="0" applyFont="1" applyFill="1" applyBorder="1" applyAlignment="1">
      <alignment horizontal="center" vertical="center" readingOrder="1"/>
    </xf>
    <xf numFmtId="0" fontId="8" fillId="0" borderId="21" xfId="0" applyFont="1" applyBorder="1" applyAlignment="1">
      <alignment vertical="center" readingOrder="1"/>
    </xf>
    <xf numFmtId="0" fontId="8" fillId="11" borderId="7" xfId="0" applyFont="1" applyFill="1" applyBorder="1" applyAlignment="1">
      <alignment horizontal="left" vertical="center" readingOrder="1"/>
    </xf>
    <xf numFmtId="0" fontId="8" fillId="0" borderId="6" xfId="0" applyFont="1" applyBorder="1" applyAlignment="1">
      <alignment horizontal="center" vertical="center" readingOrder="1"/>
    </xf>
    <xf numFmtId="49" fontId="10" fillId="0" borderId="53" xfId="0" applyNumberFormat="1" applyFont="1" applyBorder="1" applyAlignment="1">
      <alignment readingOrder="1"/>
    </xf>
    <xf numFmtId="49" fontId="10" fillId="0" borderId="23" xfId="0" applyNumberFormat="1" applyFont="1" applyBorder="1" applyAlignment="1">
      <alignment readingOrder="1"/>
    </xf>
    <xf numFmtId="0" fontId="10" fillId="0" borderId="0" xfId="0" applyFont="1" applyAlignment="1">
      <alignment horizontal="center" vertical="center"/>
    </xf>
    <xf numFmtId="0" fontId="0" fillId="0" borderId="0" xfId="0" applyAlignment="1">
      <alignment horizontal="center" vertical="center"/>
    </xf>
    <xf numFmtId="0" fontId="0" fillId="0" borderId="5" xfId="0" applyBorder="1" applyAlignment="1">
      <alignment horizontal="center" vertical="center"/>
    </xf>
    <xf numFmtId="3" fontId="5" fillId="25" borderId="0" xfId="0" applyNumberFormat="1" applyFont="1" applyFill="1"/>
    <xf numFmtId="0" fontId="3" fillId="35" borderId="39" xfId="0" applyFont="1" applyFill="1" applyBorder="1" applyAlignment="1">
      <alignment horizontal="center" vertical="center"/>
    </xf>
    <xf numFmtId="2" fontId="0" fillId="0" borderId="0" xfId="0" applyNumberFormat="1"/>
    <xf numFmtId="0" fontId="34" fillId="0" borderId="0" xfId="0" applyFont="1"/>
    <xf numFmtId="0" fontId="0" fillId="0" borderId="55" xfId="0" applyBorder="1"/>
    <xf numFmtId="0" fontId="0" fillId="0" borderId="10" xfId="0" applyBorder="1"/>
    <xf numFmtId="0" fontId="4" fillId="0" borderId="0" xfId="0" applyFont="1" applyAlignment="1">
      <alignment horizontal="center"/>
    </xf>
    <xf numFmtId="2" fontId="4" fillId="3" borderId="0" xfId="0" applyNumberFormat="1" applyFont="1" applyFill="1" applyAlignment="1">
      <alignment horizontal="center"/>
    </xf>
    <xf numFmtId="2" fontId="2" fillId="0" borderId="0" xfId="0" applyNumberFormat="1" applyFont="1" applyAlignment="1">
      <alignment horizontal="left"/>
    </xf>
    <xf numFmtId="1" fontId="2" fillId="0" borderId="0" xfId="0" applyNumberFormat="1" applyFont="1" applyAlignment="1">
      <alignment horizontal="left"/>
    </xf>
    <xf numFmtId="44" fontId="2" fillId="0" borderId="0" xfId="0" applyNumberFormat="1" applyFont="1" applyAlignment="1">
      <alignment horizontal="left" wrapText="1"/>
    </xf>
    <xf numFmtId="2" fontId="4" fillId="0" borderId="0" xfId="0" applyNumberFormat="1" applyFont="1" applyAlignment="1">
      <alignment horizontal="center"/>
    </xf>
    <xf numFmtId="2" fontId="33" fillId="0" borderId="0" xfId="0" applyNumberFormat="1" applyFont="1" applyAlignment="1">
      <alignment horizontal="left"/>
    </xf>
    <xf numFmtId="0" fontId="2" fillId="11" borderId="0" xfId="0" applyFont="1" applyFill="1"/>
    <xf numFmtId="10" fontId="0" fillId="0" borderId="0" xfId="0" applyNumberFormat="1"/>
    <xf numFmtId="10" fontId="2" fillId="0" borderId="0" xfId="0" applyNumberFormat="1" applyFont="1" applyAlignment="1">
      <alignment horizontal="left"/>
    </xf>
    <xf numFmtId="14" fontId="0" fillId="0" borderId="0" xfId="0" applyNumberFormat="1" applyAlignment="1">
      <alignment horizontal="center"/>
    </xf>
    <xf numFmtId="0" fontId="0" fillId="0" borderId="0" xfId="0" applyAlignment="1">
      <alignment horizontal="center" wrapText="1"/>
    </xf>
    <xf numFmtId="10" fontId="0" fillId="0" borderId="0" xfId="0" applyNumberFormat="1" applyAlignment="1">
      <alignment horizontal="center"/>
    </xf>
    <xf numFmtId="3" fontId="2" fillId="0" borderId="0" xfId="0" applyNumberFormat="1" applyFont="1"/>
    <xf numFmtId="4" fontId="5" fillId="32" borderId="0" xfId="0" applyNumberFormat="1" applyFont="1" applyFill="1"/>
    <xf numFmtId="4" fontId="7" fillId="33" borderId="0" xfId="0" applyNumberFormat="1" applyFont="1" applyFill="1"/>
    <xf numFmtId="0" fontId="35" fillId="0" borderId="0" xfId="0" applyFont="1"/>
    <xf numFmtId="0" fontId="35" fillId="11" borderId="0" xfId="0" applyFont="1" applyFill="1" applyAlignment="1">
      <alignment wrapText="1"/>
    </xf>
    <xf numFmtId="0" fontId="31" fillId="0" borderId="26" xfId="0" applyFont="1" applyBorder="1" applyAlignment="1">
      <alignment horizontal="center" readingOrder="1"/>
    </xf>
    <xf numFmtId="0" fontId="31" fillId="22" borderId="26" xfId="0" applyFont="1" applyFill="1" applyBorder="1" applyAlignment="1">
      <alignment horizontal="center"/>
    </xf>
    <xf numFmtId="167" fontId="10" fillId="11" borderId="4" xfId="0" applyNumberFormat="1" applyFont="1" applyFill="1" applyBorder="1" applyAlignment="1">
      <alignment horizontal="center" vertical="center" readingOrder="1"/>
    </xf>
    <xf numFmtId="0" fontId="0" fillId="11" borderId="0" xfId="0" applyFill="1" applyAlignment="1">
      <alignment vertical="center" readingOrder="1"/>
    </xf>
    <xf numFmtId="0" fontId="31" fillId="22" borderId="21" xfId="0" applyFont="1" applyFill="1" applyBorder="1" applyAlignment="1">
      <alignment horizontal="center"/>
    </xf>
    <xf numFmtId="0" fontId="23" fillId="0" borderId="0" xfId="0" applyFont="1"/>
    <xf numFmtId="0" fontId="0" fillId="11" borderId="0" xfId="0" applyFill="1" applyAlignment="1">
      <alignment horizontal="right"/>
    </xf>
    <xf numFmtId="3" fontId="0" fillId="11" borderId="0" xfId="0" applyNumberFormat="1" applyFill="1" applyAlignment="1">
      <alignment horizontal="right"/>
    </xf>
    <xf numFmtId="0" fontId="0" fillId="15" borderId="0" xfId="0" applyFill="1"/>
    <xf numFmtId="0" fontId="31" fillId="22" borderId="36" xfId="0" applyFont="1" applyFill="1" applyBorder="1" applyAlignment="1">
      <alignment horizontal="center"/>
    </xf>
    <xf numFmtId="165" fontId="12" fillId="43" borderId="0" xfId="0" applyNumberFormat="1" applyFont="1" applyFill="1" applyAlignment="1">
      <alignment vertical="center"/>
    </xf>
    <xf numFmtId="0" fontId="21" fillId="0" borderId="0" xfId="0" applyFont="1"/>
    <xf numFmtId="0" fontId="21" fillId="11" borderId="7" xfId="0" applyFont="1" applyFill="1" applyBorder="1" applyAlignment="1">
      <alignment horizontal="left" vertical="center"/>
    </xf>
    <xf numFmtId="49" fontId="0" fillId="0" borderId="0" xfId="0" applyNumberFormat="1" applyAlignment="1">
      <alignment horizontal="center"/>
    </xf>
    <xf numFmtId="0" fontId="13" fillId="11" borderId="1" xfId="0" applyFont="1" applyFill="1" applyBorder="1" applyAlignment="1">
      <alignment horizontal="center" vertical="center" wrapText="1"/>
    </xf>
    <xf numFmtId="0" fontId="5" fillId="11" borderId="1" xfId="0" applyFont="1" applyFill="1" applyBorder="1" applyAlignment="1">
      <alignment horizontal="center" vertical="center"/>
    </xf>
    <xf numFmtId="0" fontId="5" fillId="22" borderId="1" xfId="0" applyFont="1" applyFill="1" applyBorder="1" applyAlignment="1">
      <alignment horizontal="center" vertical="center"/>
    </xf>
    <xf numFmtId="0" fontId="0" fillId="0" borderId="55" xfId="0" applyBorder="1" applyAlignment="1">
      <alignment horizontal="left"/>
    </xf>
    <xf numFmtId="0" fontId="0" fillId="0" borderId="0" xfId="0" applyAlignment="1">
      <alignment horizontal="left"/>
    </xf>
    <xf numFmtId="0" fontId="0" fillId="0" borderId="4" xfId="0" applyBorder="1" applyAlignment="1">
      <alignment horizontal="center" vertical="center"/>
    </xf>
    <xf numFmtId="0" fontId="0" fillId="0" borderId="55" xfId="0" applyBorder="1" applyAlignment="1">
      <alignment horizontal="center"/>
    </xf>
    <xf numFmtId="0" fontId="5" fillId="0" borderId="1" xfId="0" applyFont="1" applyBorder="1"/>
    <xf numFmtId="0" fontId="5" fillId="22" borderId="1" xfId="0" applyFont="1" applyFill="1" applyBorder="1"/>
    <xf numFmtId="164" fontId="0" fillId="11" borderId="0" xfId="0" applyNumberFormat="1" applyFill="1" applyAlignment="1">
      <alignment horizontal="left"/>
    </xf>
    <xf numFmtId="0" fontId="0" fillId="45" borderId="1" xfId="0" applyFill="1" applyBorder="1" applyAlignment="1">
      <alignment horizontal="center"/>
    </xf>
    <xf numFmtId="0" fontId="0" fillId="44" borderId="1" xfId="0" applyFill="1" applyBorder="1" applyAlignment="1">
      <alignment horizontal="center"/>
    </xf>
    <xf numFmtId="0" fontId="3" fillId="35" borderId="37" xfId="0" applyFont="1" applyFill="1" applyBorder="1" applyAlignment="1">
      <alignment horizontal="center" vertical="center"/>
    </xf>
    <xf numFmtId="0" fontId="38" fillId="0" borderId="0" xfId="0" applyFont="1"/>
    <xf numFmtId="0" fontId="10" fillId="43" borderId="1" xfId="0" applyFont="1" applyFill="1" applyBorder="1" applyAlignment="1">
      <alignment horizontal="center" vertical="center" readingOrder="1"/>
    </xf>
    <xf numFmtId="0" fontId="0" fillId="0" borderId="0" xfId="0" applyAlignment="1">
      <alignment vertical="top"/>
    </xf>
    <xf numFmtId="3" fontId="33" fillId="11" borderId="1" xfId="0" applyNumberFormat="1" applyFont="1" applyFill="1" applyBorder="1" applyAlignment="1">
      <alignment horizontal="left"/>
    </xf>
    <xf numFmtId="0" fontId="10" fillId="43" borderId="6" xfId="0" applyFont="1" applyFill="1" applyBorder="1" applyAlignment="1">
      <alignment horizontal="center" vertical="center" readingOrder="1"/>
    </xf>
    <xf numFmtId="0" fontId="0" fillId="47" borderId="1" xfId="0" applyFill="1" applyBorder="1"/>
    <xf numFmtId="0" fontId="0" fillId="42" borderId="1" xfId="0" applyFill="1" applyBorder="1"/>
    <xf numFmtId="0" fontId="0" fillId="48" borderId="1" xfId="0" applyFill="1" applyBorder="1"/>
    <xf numFmtId="16" fontId="31" fillId="11" borderId="0" xfId="0" applyNumberFormat="1" applyFont="1" applyFill="1" applyAlignment="1">
      <alignment horizontal="left"/>
    </xf>
    <xf numFmtId="16" fontId="31" fillId="11" borderId="40" xfId="0" applyNumberFormat="1" applyFont="1" applyFill="1" applyBorder="1" applyAlignment="1">
      <alignment horizontal="center"/>
    </xf>
    <xf numFmtId="0" fontId="0" fillId="33" borderId="1" xfId="0" applyFill="1" applyBorder="1"/>
    <xf numFmtId="0" fontId="0" fillId="49" borderId="1" xfId="0" applyFill="1" applyBorder="1"/>
    <xf numFmtId="167" fontId="10" fillId="11" borderId="0" xfId="0" applyNumberFormat="1" applyFont="1" applyFill="1" applyAlignment="1">
      <alignment horizontal="center" vertical="center" readingOrder="1"/>
    </xf>
    <xf numFmtId="2" fontId="0" fillId="11" borderId="0" xfId="0" applyNumberFormat="1" applyFill="1"/>
    <xf numFmtId="0" fontId="0" fillId="43" borderId="0" xfId="0" applyFill="1"/>
    <xf numFmtId="0" fontId="0" fillId="43" borderId="1" xfId="0" applyFill="1" applyBorder="1" applyAlignment="1">
      <alignment horizontal="center"/>
    </xf>
    <xf numFmtId="0" fontId="0" fillId="40" borderId="1" xfId="0" applyFill="1" applyBorder="1"/>
    <xf numFmtId="0" fontId="39" fillId="11" borderId="6" xfId="0" applyFont="1" applyFill="1" applyBorder="1" applyAlignment="1">
      <alignment horizontal="left" vertical="center"/>
    </xf>
    <xf numFmtId="0" fontId="39" fillId="11" borderId="2" xfId="0" applyFont="1" applyFill="1" applyBorder="1" applyAlignment="1">
      <alignment horizontal="left" vertical="center"/>
    </xf>
    <xf numFmtId="0" fontId="39" fillId="11" borderId="1" xfId="0" applyFont="1" applyFill="1" applyBorder="1" applyAlignment="1">
      <alignment horizontal="left" vertical="center"/>
    </xf>
    <xf numFmtId="0" fontId="40" fillId="23" borderId="6" xfId="0" applyFont="1" applyFill="1" applyBorder="1" applyAlignment="1">
      <alignment horizontal="center" vertical="center"/>
    </xf>
    <xf numFmtId="0" fontId="39" fillId="42" borderId="6" xfId="0" applyFont="1" applyFill="1" applyBorder="1" applyAlignment="1">
      <alignment horizontal="left" vertical="center"/>
    </xf>
    <xf numFmtId="0" fontId="3" fillId="50" borderId="61" xfId="0" applyFont="1" applyFill="1" applyBorder="1" applyAlignment="1">
      <alignment horizontal="center" vertical="center"/>
    </xf>
    <xf numFmtId="0" fontId="3" fillId="50" borderId="40" xfId="0" applyFont="1" applyFill="1" applyBorder="1" applyAlignment="1">
      <alignment horizontal="center" vertical="center"/>
    </xf>
    <xf numFmtId="0" fontId="3" fillId="50" borderId="51" xfId="0" applyFont="1" applyFill="1" applyBorder="1" applyAlignment="1">
      <alignment horizontal="center" vertical="center"/>
    </xf>
    <xf numFmtId="0" fontId="3" fillId="50" borderId="50" xfId="0" applyFont="1" applyFill="1" applyBorder="1" applyAlignment="1">
      <alignment horizontal="center" vertical="center"/>
    </xf>
    <xf numFmtId="0" fontId="3" fillId="50" borderId="61" xfId="0" applyFont="1" applyFill="1" applyBorder="1" applyAlignment="1">
      <alignment horizontal="left" vertical="center"/>
    </xf>
    <xf numFmtId="0" fontId="3" fillId="35" borderId="73" xfId="0" applyFont="1" applyFill="1" applyBorder="1" applyAlignment="1">
      <alignment horizontal="center" vertical="center"/>
    </xf>
    <xf numFmtId="0" fontId="36" fillId="45" borderId="1" xfId="0" applyFont="1" applyFill="1" applyBorder="1" applyAlignment="1">
      <alignment vertical="center"/>
    </xf>
    <xf numFmtId="0" fontId="0" fillId="44" borderId="6" xfId="0" applyFill="1" applyBorder="1" applyAlignment="1">
      <alignment horizontal="center"/>
    </xf>
    <xf numFmtId="0" fontId="36" fillId="51" borderId="1" xfId="0" applyFont="1" applyFill="1" applyBorder="1" applyAlignment="1">
      <alignment vertical="center"/>
    </xf>
    <xf numFmtId="0" fontId="0" fillId="51" borderId="1" xfId="0" applyFill="1" applyBorder="1" applyAlignment="1">
      <alignment horizontal="center"/>
    </xf>
    <xf numFmtId="0" fontId="0" fillId="0" borderId="0" xfId="0" applyAlignment="1">
      <alignment horizontal="right"/>
    </xf>
    <xf numFmtId="0" fontId="31" fillId="52" borderId="26" xfId="0" applyFont="1" applyFill="1" applyBorder="1" applyAlignment="1">
      <alignment horizontal="center" readingOrder="1"/>
    </xf>
    <xf numFmtId="9" fontId="41" fillId="11" borderId="45" xfId="0" applyNumberFormat="1" applyFont="1" applyFill="1" applyBorder="1" applyAlignment="1">
      <alignment horizontal="center"/>
    </xf>
    <xf numFmtId="165" fontId="10" fillId="43" borderId="0" xfId="0" applyNumberFormat="1" applyFont="1" applyFill="1" applyAlignment="1">
      <alignment vertical="center"/>
    </xf>
    <xf numFmtId="1" fontId="5" fillId="48" borderId="19" xfId="0" applyNumberFormat="1" applyFont="1" applyFill="1" applyBorder="1" applyAlignment="1">
      <alignment horizontal="center" vertical="center" readingOrder="1"/>
    </xf>
    <xf numFmtId="14" fontId="0" fillId="40" borderId="1" xfId="0" applyNumberFormat="1" applyFill="1" applyBorder="1" applyAlignment="1">
      <alignment horizontal="center"/>
    </xf>
    <xf numFmtId="0" fontId="0" fillId="40" borderId="0" xfId="0" applyFill="1"/>
    <xf numFmtId="0" fontId="0" fillId="41" borderId="0" xfId="0" applyFill="1"/>
    <xf numFmtId="0" fontId="0" fillId="41" borderId="44" xfId="0" applyFill="1" applyBorder="1" applyAlignment="1">
      <alignment readingOrder="1"/>
    </xf>
    <xf numFmtId="0" fontId="5" fillId="53" borderId="13" xfId="0" applyFont="1" applyFill="1" applyBorder="1"/>
    <xf numFmtId="0" fontId="7" fillId="53" borderId="13" xfId="0" applyFont="1" applyFill="1" applyBorder="1"/>
    <xf numFmtId="165" fontId="43" fillId="43" borderId="0" xfId="0" applyNumberFormat="1" applyFont="1" applyFill="1" applyAlignment="1">
      <alignment vertical="center"/>
    </xf>
    <xf numFmtId="0" fontId="42" fillId="43" borderId="0" xfId="0" applyFont="1" applyFill="1"/>
    <xf numFmtId="0" fontId="0" fillId="54" borderId="0" xfId="0" applyFill="1"/>
    <xf numFmtId="0" fontId="31" fillId="0" borderId="0" xfId="0" applyFont="1" applyAlignment="1">
      <alignment horizontal="center" readingOrder="1"/>
    </xf>
    <xf numFmtId="14" fontId="5" fillId="0" borderId="1" xfId="0" applyNumberFormat="1" applyFont="1" applyBorder="1" applyAlignment="1">
      <alignment horizontal="center"/>
    </xf>
    <xf numFmtId="0" fontId="3" fillId="11" borderId="1" xfId="0" applyFont="1" applyFill="1" applyBorder="1" applyAlignment="1">
      <alignment horizontal="center" vertical="center" wrapText="1"/>
    </xf>
    <xf numFmtId="0" fontId="0" fillId="55" borderId="0" xfId="0" applyFill="1"/>
    <xf numFmtId="0" fontId="39" fillId="43" borderId="6" xfId="0" applyFont="1" applyFill="1" applyBorder="1" applyAlignment="1">
      <alignment horizontal="left" vertical="center"/>
    </xf>
    <xf numFmtId="0" fontId="25" fillId="11" borderId="36" xfId="0" applyFont="1" applyFill="1" applyBorder="1" applyAlignment="1">
      <alignment vertical="center" readingOrder="1"/>
    </xf>
    <xf numFmtId="0" fontId="25" fillId="11" borderId="44" xfId="0" applyFont="1" applyFill="1" applyBorder="1" applyAlignment="1">
      <alignment vertical="center" readingOrder="1"/>
    </xf>
    <xf numFmtId="0" fontId="25" fillId="11" borderId="24" xfId="0" applyFont="1" applyFill="1" applyBorder="1" applyAlignment="1">
      <alignment vertical="center" readingOrder="1"/>
    </xf>
    <xf numFmtId="0" fontId="12" fillId="43" borderId="0" xfId="0" applyFont="1" applyFill="1" applyAlignment="1">
      <alignment horizontal="center" vertical="center"/>
    </xf>
    <xf numFmtId="2" fontId="12" fillId="43" borderId="0" xfId="0" applyNumberFormat="1" applyFont="1" applyFill="1" applyAlignment="1">
      <alignment horizontal="center" vertical="center"/>
    </xf>
    <xf numFmtId="9" fontId="41" fillId="43" borderId="0" xfId="0" applyNumberFormat="1" applyFont="1" applyFill="1" applyAlignment="1">
      <alignment horizontal="center"/>
    </xf>
    <xf numFmtId="0" fontId="0" fillId="43" borderId="0" xfId="0" applyFill="1" applyAlignment="1">
      <alignment readingOrder="1"/>
    </xf>
    <xf numFmtId="0" fontId="10" fillId="43" borderId="53" xfId="0" applyFont="1" applyFill="1" applyBorder="1" applyAlignment="1">
      <alignment readingOrder="1"/>
    </xf>
    <xf numFmtId="0" fontId="0" fillId="43" borderId="53" xfId="0" applyFill="1" applyBorder="1" applyAlignment="1">
      <alignment vertical="center" readingOrder="1"/>
    </xf>
    <xf numFmtId="0" fontId="3" fillId="11" borderId="52" xfId="0" applyFont="1" applyFill="1" applyBorder="1" applyAlignment="1">
      <alignment horizontal="center" vertical="center" readingOrder="1"/>
    </xf>
    <xf numFmtId="0" fontId="3" fillId="11" borderId="48" xfId="0" applyFont="1" applyFill="1" applyBorder="1" applyAlignment="1">
      <alignment horizontal="center" vertical="center" readingOrder="1"/>
    </xf>
    <xf numFmtId="0" fontId="0" fillId="43" borderId="1" xfId="0" applyFill="1" applyBorder="1" applyAlignment="1">
      <alignment horizontal="center" vertical="center"/>
    </xf>
    <xf numFmtId="0" fontId="10" fillId="41" borderId="1" xfId="0" applyFont="1" applyFill="1" applyBorder="1" applyAlignment="1">
      <alignment horizontal="center"/>
    </xf>
    <xf numFmtId="0" fontId="3" fillId="43" borderId="0" xfId="0" applyFont="1" applyFill="1" applyAlignment="1">
      <alignment horizontal="center"/>
    </xf>
    <xf numFmtId="0" fontId="5" fillId="43" borderId="0" xfId="0" applyFont="1" applyFill="1" applyAlignment="1">
      <alignment horizontal="center"/>
    </xf>
    <xf numFmtId="0" fontId="10" fillId="43" borderId="0" xfId="0" applyFont="1" applyFill="1"/>
    <xf numFmtId="0" fontId="3" fillId="11" borderId="23" xfId="0" applyFont="1" applyFill="1" applyBorder="1" applyAlignment="1">
      <alignment horizontal="center"/>
    </xf>
    <xf numFmtId="3" fontId="3" fillId="30" borderId="40" xfId="0" applyNumberFormat="1" applyFont="1" applyFill="1" applyBorder="1" applyAlignment="1">
      <alignment horizontal="center"/>
    </xf>
    <xf numFmtId="9" fontId="5" fillId="43" borderId="0" xfId="0" applyNumberFormat="1" applyFont="1" applyFill="1" applyAlignment="1">
      <alignment horizontal="center"/>
    </xf>
    <xf numFmtId="0" fontId="10" fillId="46" borderId="5" xfId="0" applyFont="1" applyFill="1" applyBorder="1" applyAlignment="1">
      <alignment horizontal="center"/>
    </xf>
    <xf numFmtId="0" fontId="3" fillId="11" borderId="70" xfId="0" applyFont="1" applyFill="1" applyBorder="1" applyAlignment="1">
      <alignment horizontal="center"/>
    </xf>
    <xf numFmtId="3" fontId="10" fillId="0" borderId="57" xfId="0" applyNumberFormat="1" applyFont="1" applyBorder="1" applyAlignment="1">
      <alignment horizontal="center" vertical="center" readingOrder="1"/>
    </xf>
    <xf numFmtId="0" fontId="3" fillId="40" borderId="70" xfId="0" applyFont="1" applyFill="1" applyBorder="1" applyAlignment="1">
      <alignment horizontal="center"/>
    </xf>
    <xf numFmtId="0" fontId="3" fillId="22" borderId="70" xfId="0" applyFont="1" applyFill="1" applyBorder="1" applyAlignment="1">
      <alignment horizontal="center"/>
    </xf>
    <xf numFmtId="3" fontId="3" fillId="21" borderId="44" xfId="0" applyNumberFormat="1" applyFont="1" applyFill="1" applyBorder="1" applyAlignment="1">
      <alignment horizontal="center"/>
    </xf>
    <xf numFmtId="3" fontId="3" fillId="21" borderId="36" xfId="0" applyNumberFormat="1" applyFont="1" applyFill="1" applyBorder="1" applyAlignment="1">
      <alignment horizontal="center"/>
    </xf>
    <xf numFmtId="0" fontId="3" fillId="23" borderId="70" xfId="0" applyFont="1" applyFill="1" applyBorder="1" applyAlignment="1">
      <alignment horizontal="center" wrapText="1"/>
    </xf>
    <xf numFmtId="3" fontId="3" fillId="23" borderId="40" xfId="0" applyNumberFormat="1" applyFont="1" applyFill="1" applyBorder="1" applyAlignment="1">
      <alignment horizontal="center"/>
    </xf>
    <xf numFmtId="0" fontId="3" fillId="23" borderId="71" xfId="0" applyFont="1" applyFill="1" applyBorder="1" applyAlignment="1">
      <alignment horizontal="center" wrapText="1"/>
    </xf>
    <xf numFmtId="0" fontId="3" fillId="43" borderId="26" xfId="0" applyFont="1" applyFill="1" applyBorder="1" applyAlignment="1">
      <alignment horizontal="center"/>
    </xf>
    <xf numFmtId="0" fontId="3" fillId="43" borderId="36" xfId="0" applyFont="1" applyFill="1" applyBorder="1" applyAlignment="1">
      <alignment horizontal="center"/>
    </xf>
    <xf numFmtId="0" fontId="3" fillId="11" borderId="40" xfId="0" applyFont="1" applyFill="1" applyBorder="1" applyAlignment="1">
      <alignment horizontal="center"/>
    </xf>
    <xf numFmtId="0" fontId="3" fillId="11" borderId="0" xfId="0" applyFont="1" applyFill="1" applyAlignment="1">
      <alignment horizontal="center"/>
    </xf>
    <xf numFmtId="0" fontId="3" fillId="10" borderId="51" xfId="0" applyFont="1" applyFill="1" applyBorder="1" applyAlignment="1">
      <alignment horizontal="center"/>
    </xf>
    <xf numFmtId="0" fontId="3" fillId="10" borderId="50" xfId="0" applyFont="1" applyFill="1" applyBorder="1" applyAlignment="1">
      <alignment horizontal="center"/>
    </xf>
    <xf numFmtId="0" fontId="5" fillId="11" borderId="32" xfId="0" applyFont="1" applyFill="1" applyBorder="1" applyAlignment="1">
      <alignment horizontal="center"/>
    </xf>
    <xf numFmtId="9" fontId="5" fillId="11" borderId="33" xfId="0" applyNumberFormat="1" applyFont="1" applyFill="1" applyBorder="1" applyAlignment="1">
      <alignment horizontal="center"/>
    </xf>
    <xf numFmtId="9" fontId="5" fillId="11" borderId="34" xfId="0" applyNumberFormat="1" applyFont="1" applyFill="1" applyBorder="1" applyAlignment="1">
      <alignment horizontal="center"/>
    </xf>
    <xf numFmtId="0" fontId="3" fillId="52" borderId="26" xfId="0" applyFont="1" applyFill="1" applyBorder="1" applyAlignment="1">
      <alignment horizontal="center"/>
    </xf>
    <xf numFmtId="0" fontId="3" fillId="52" borderId="36" xfId="0" applyFont="1" applyFill="1" applyBorder="1" applyAlignment="1">
      <alignment horizontal="center"/>
    </xf>
    <xf numFmtId="0" fontId="3" fillId="52" borderId="40" xfId="0" applyFont="1" applyFill="1" applyBorder="1" applyAlignment="1">
      <alignment horizontal="center"/>
    </xf>
    <xf numFmtId="3" fontId="10" fillId="0" borderId="36" xfId="0" applyNumberFormat="1" applyFont="1" applyBorder="1" applyAlignment="1">
      <alignment horizontal="center" vertical="center" readingOrder="1"/>
    </xf>
    <xf numFmtId="0" fontId="10" fillId="0" borderId="67" xfId="0" applyFont="1" applyBorder="1" applyAlignment="1">
      <alignment horizontal="center" readingOrder="1"/>
    </xf>
    <xf numFmtId="0" fontId="10" fillId="0" borderId="68" xfId="0" applyFont="1" applyBorder="1" applyAlignment="1">
      <alignment horizontal="center" wrapText="1" readingOrder="1"/>
    </xf>
    <xf numFmtId="0" fontId="10" fillId="0" borderId="68" xfId="0" applyFont="1" applyBorder="1" applyAlignment="1">
      <alignment horizontal="center" readingOrder="1"/>
    </xf>
    <xf numFmtId="10" fontId="10" fillId="0" borderId="68" xfId="0" applyNumberFormat="1" applyFont="1" applyBorder="1" applyAlignment="1">
      <alignment horizontal="center" readingOrder="1"/>
    </xf>
    <xf numFmtId="0" fontId="10" fillId="0" borderId="69" xfId="0" applyFont="1" applyBorder="1" applyAlignment="1">
      <alignment horizontal="center" readingOrder="1"/>
    </xf>
    <xf numFmtId="0" fontId="9" fillId="0" borderId="11" xfId="0" applyFont="1" applyBorder="1" applyAlignment="1">
      <alignment horizontal="center"/>
    </xf>
    <xf numFmtId="0" fontId="12" fillId="0" borderId="1" xfId="0" applyFont="1" applyBorder="1" applyAlignment="1">
      <alignment horizontal="center"/>
    </xf>
    <xf numFmtId="0" fontId="14" fillId="0" borderId="0" xfId="0" applyFont="1"/>
    <xf numFmtId="0" fontId="12" fillId="0" borderId="5" xfId="0" applyFont="1" applyBorder="1" applyAlignment="1">
      <alignment horizontal="center"/>
    </xf>
    <xf numFmtId="0" fontId="11" fillId="0" borderId="5" xfId="0" applyFont="1" applyBorder="1"/>
    <xf numFmtId="0" fontId="11" fillId="0" borderId="5" xfId="0" applyFont="1" applyBorder="1" applyAlignment="1">
      <alignment horizontal="center"/>
    </xf>
    <xf numFmtId="0" fontId="11" fillId="0" borderId="5" xfId="0" applyFont="1" applyBorder="1" applyAlignment="1">
      <alignment horizontal="left"/>
    </xf>
    <xf numFmtId="0" fontId="11" fillId="0" borderId="1" xfId="0" applyFont="1" applyBorder="1"/>
    <xf numFmtId="2" fontId="2" fillId="0" borderId="1" xfId="0" applyNumberFormat="1" applyFont="1" applyBorder="1" applyAlignment="1">
      <alignment horizontal="center"/>
    </xf>
    <xf numFmtId="0" fontId="7" fillId="0" borderId="12" xfId="0" applyFont="1" applyBorder="1"/>
    <xf numFmtId="0" fontId="3" fillId="30" borderId="13" xfId="0" applyFont="1" applyFill="1" applyBorder="1"/>
    <xf numFmtId="0" fontId="31" fillId="43" borderId="26" xfId="0" applyFont="1" applyFill="1" applyBorder="1" applyAlignment="1">
      <alignment horizontal="center"/>
    </xf>
    <xf numFmtId="164" fontId="3" fillId="43" borderId="36" xfId="0" applyNumberFormat="1" applyFont="1" applyFill="1" applyBorder="1" applyAlignment="1">
      <alignment horizontal="center"/>
    </xf>
    <xf numFmtId="0" fontId="22" fillId="11" borderId="0" xfId="0" applyFont="1" applyFill="1" applyAlignment="1">
      <alignment horizontal="center"/>
    </xf>
    <xf numFmtId="0" fontId="0" fillId="43" borderId="0" xfId="0" applyFill="1" applyAlignment="1">
      <alignment horizontal="center"/>
    </xf>
    <xf numFmtId="0" fontId="7" fillId="43" borderId="0" xfId="0" applyFont="1" applyFill="1" applyAlignment="1">
      <alignment horizontal="center"/>
    </xf>
    <xf numFmtId="0" fontId="2" fillId="43" borderId="0" xfId="0" applyFont="1" applyFill="1" applyAlignment="1">
      <alignment horizontal="center"/>
    </xf>
    <xf numFmtId="0" fontId="5" fillId="43" borderId="1" xfId="0" applyFont="1" applyFill="1" applyBorder="1" applyAlignment="1">
      <alignment horizontal="center" vertical="center"/>
    </xf>
    <xf numFmtId="165" fontId="11" fillId="43" borderId="0" xfId="0" applyNumberFormat="1" applyFont="1" applyFill="1" applyAlignment="1">
      <alignment vertical="center"/>
    </xf>
    <xf numFmtId="0" fontId="0" fillId="27" borderId="2" xfId="0" applyFill="1" applyBorder="1" applyAlignment="1">
      <alignment horizontal="center" vertical="center"/>
    </xf>
    <xf numFmtId="0" fontId="0" fillId="0" borderId="2" xfId="0" applyBorder="1" applyAlignment="1">
      <alignment horizontal="center" vertical="center"/>
    </xf>
    <xf numFmtId="14" fontId="0" fillId="0" borderId="2" xfId="0" applyNumberFormat="1" applyBorder="1" applyAlignment="1">
      <alignment horizontal="center" vertical="center"/>
    </xf>
    <xf numFmtId="0" fontId="0" fillId="13" borderId="2" xfId="0" applyFill="1" applyBorder="1" applyAlignment="1">
      <alignment horizontal="center" vertical="center"/>
    </xf>
    <xf numFmtId="0" fontId="0" fillId="24" borderId="2" xfId="0" applyFill="1" applyBorder="1" applyAlignment="1">
      <alignment horizontal="center" vertical="center"/>
    </xf>
    <xf numFmtId="0" fontId="0" fillId="11" borderId="2" xfId="0" applyFill="1" applyBorder="1" applyAlignment="1">
      <alignment horizontal="center" vertical="center"/>
    </xf>
    <xf numFmtId="0" fontId="10" fillId="13" borderId="2" xfId="0" applyFont="1" applyFill="1" applyBorder="1" applyAlignment="1">
      <alignment horizontal="center" vertical="center"/>
    </xf>
    <xf numFmtId="0" fontId="0" fillId="28" borderId="2" xfId="0" applyFill="1" applyBorder="1" applyAlignment="1">
      <alignment horizontal="center" vertical="center"/>
    </xf>
    <xf numFmtId="1" fontId="0" fillId="0" borderId="2" xfId="0" applyNumberFormat="1" applyBorder="1" applyAlignment="1">
      <alignment horizontal="center" vertical="center"/>
    </xf>
    <xf numFmtId="14" fontId="0" fillId="0" borderId="8" xfId="0" applyNumberFormat="1" applyBorder="1" applyAlignment="1">
      <alignment horizontal="center" vertical="center"/>
    </xf>
    <xf numFmtId="0" fontId="0" fillId="26" borderId="2" xfId="0" applyFill="1" applyBorder="1" applyAlignment="1">
      <alignment horizontal="center" vertical="center"/>
    </xf>
    <xf numFmtId="0" fontId="0" fillId="23" borderId="2" xfId="0" applyFill="1" applyBorder="1" applyAlignment="1">
      <alignment horizontal="center" vertical="center"/>
    </xf>
    <xf numFmtId="0" fontId="0" fillId="41" borderId="2" xfId="0" applyFill="1" applyBorder="1" applyAlignment="1">
      <alignment horizontal="center" vertical="center"/>
    </xf>
    <xf numFmtId="0" fontId="0" fillId="40" borderId="2" xfId="0" applyFill="1" applyBorder="1" applyAlignment="1">
      <alignment horizontal="center" vertical="center"/>
    </xf>
    <xf numFmtId="0" fontId="0" fillId="29" borderId="2" xfId="0" applyFill="1" applyBorder="1" applyAlignment="1">
      <alignment horizontal="center" vertical="center"/>
    </xf>
    <xf numFmtId="0" fontId="0" fillId="0" borderId="11" xfId="0" applyBorder="1" applyAlignment="1">
      <alignment horizontal="center" vertical="center"/>
    </xf>
    <xf numFmtId="0" fontId="10" fillId="43" borderId="0" xfId="0" applyFont="1" applyFill="1" applyAlignment="1">
      <alignment horizontal="center"/>
    </xf>
    <xf numFmtId="3" fontId="3" fillId="52" borderId="24" xfId="0" applyNumberFormat="1" applyFont="1" applyFill="1" applyBorder="1" applyAlignment="1">
      <alignment horizontal="center"/>
    </xf>
    <xf numFmtId="16" fontId="31" fillId="52" borderId="40" xfId="0" applyNumberFormat="1" applyFont="1" applyFill="1" applyBorder="1" applyAlignment="1">
      <alignment horizontal="center"/>
    </xf>
    <xf numFmtId="2" fontId="10" fillId="11" borderId="0" xfId="0" applyNumberFormat="1" applyFont="1" applyFill="1" applyAlignment="1">
      <alignment horizontal="center" vertical="center" readingOrder="1"/>
    </xf>
    <xf numFmtId="2" fontId="0" fillId="11" borderId="1" xfId="0" applyNumberFormat="1" applyFill="1" applyBorder="1" applyAlignment="1">
      <alignment horizontal="center" vertical="center"/>
    </xf>
    <xf numFmtId="2" fontId="5" fillId="0" borderId="1" xfId="0" applyNumberFormat="1" applyFont="1" applyBorder="1" applyAlignment="1">
      <alignment horizontal="center"/>
    </xf>
    <xf numFmtId="2" fontId="0" fillId="0" borderId="55" xfId="0" applyNumberFormat="1" applyBorder="1" applyAlignment="1">
      <alignment horizontal="center"/>
    </xf>
    <xf numFmtId="2" fontId="11" fillId="0" borderId="5" xfId="0" applyNumberFormat="1" applyFont="1" applyBorder="1" applyAlignment="1">
      <alignment horizontal="center"/>
    </xf>
    <xf numFmtId="2" fontId="34" fillId="0" borderId="0" xfId="0" applyNumberFormat="1" applyFont="1" applyAlignment="1">
      <alignment horizontal="center"/>
    </xf>
    <xf numFmtId="0" fontId="44" fillId="11" borderId="1" xfId="0" applyFont="1" applyFill="1" applyBorder="1" applyAlignment="1">
      <alignment horizontal="center" vertical="center"/>
    </xf>
    <xf numFmtId="16" fontId="0" fillId="0" borderId="0" xfId="0" applyNumberFormat="1" applyAlignment="1">
      <alignment horizontal="center"/>
    </xf>
    <xf numFmtId="1" fontId="22" fillId="0" borderId="1" xfId="0" applyNumberFormat="1" applyFont="1" applyBorder="1" applyAlignment="1">
      <alignment horizontal="center"/>
    </xf>
    <xf numFmtId="0" fontId="45" fillId="38" borderId="1" xfId="0" applyFont="1" applyFill="1" applyBorder="1" applyAlignment="1">
      <alignment horizontal="center" vertical="center"/>
    </xf>
    <xf numFmtId="2" fontId="5" fillId="0" borderId="1" xfId="0" applyNumberFormat="1" applyFont="1" applyBorder="1" applyAlignment="1">
      <alignment horizontal="center" vertical="center"/>
    </xf>
    <xf numFmtId="2" fontId="44" fillId="11" borderId="1" xfId="0" applyNumberFormat="1" applyFont="1" applyFill="1" applyBorder="1" applyAlignment="1">
      <alignment horizontal="center" vertical="center"/>
    </xf>
    <xf numFmtId="0" fontId="46" fillId="39" borderId="1" xfId="0" applyFont="1" applyFill="1" applyBorder="1" applyAlignment="1">
      <alignment horizontal="center" vertical="center"/>
    </xf>
    <xf numFmtId="0" fontId="5" fillId="0" borderId="32" xfId="0" applyFont="1" applyBorder="1"/>
    <xf numFmtId="0" fontId="5" fillId="0" borderId="1" xfId="0" applyFont="1" applyBorder="1" applyAlignment="1">
      <alignment vertical="center"/>
    </xf>
    <xf numFmtId="0" fontId="0" fillId="0" borderId="33" xfId="0" applyBorder="1" applyAlignment="1">
      <alignment horizontal="center"/>
    </xf>
    <xf numFmtId="0" fontId="5" fillId="56" borderId="32" xfId="0" applyFont="1" applyFill="1" applyBorder="1"/>
    <xf numFmtId="0" fontId="5" fillId="56" borderId="1" xfId="0" applyFont="1" applyFill="1" applyBorder="1" applyAlignment="1">
      <alignment vertical="center"/>
    </xf>
    <xf numFmtId="0" fontId="5" fillId="56" borderId="41" xfId="0" applyFont="1" applyFill="1" applyBorder="1"/>
    <xf numFmtId="0" fontId="5" fillId="0" borderId="18" xfId="0" applyFont="1" applyBorder="1"/>
    <xf numFmtId="0" fontId="5" fillId="0" borderId="41" xfId="0" applyFont="1" applyBorder="1"/>
    <xf numFmtId="0" fontId="47" fillId="50" borderId="28" xfId="0" applyFont="1" applyFill="1" applyBorder="1" applyAlignment="1">
      <alignment horizontal="center" vertical="center"/>
    </xf>
    <xf numFmtId="0" fontId="5" fillId="42" borderId="32" xfId="0" applyFont="1" applyFill="1" applyBorder="1"/>
    <xf numFmtId="0" fontId="5" fillId="42" borderId="1" xfId="0" applyFont="1" applyFill="1" applyBorder="1" applyAlignment="1">
      <alignment vertical="center"/>
    </xf>
    <xf numFmtId="0" fontId="0" fillId="42" borderId="33" xfId="0" applyFill="1" applyBorder="1" applyAlignment="1">
      <alignment horizontal="center"/>
    </xf>
    <xf numFmtId="0" fontId="5" fillId="0" borderId="42" xfId="0" applyFont="1" applyBorder="1"/>
    <xf numFmtId="0" fontId="0" fillId="0" borderId="34" xfId="0" applyBorder="1" applyAlignment="1">
      <alignment horizontal="center"/>
    </xf>
    <xf numFmtId="0" fontId="5" fillId="0" borderId="22" xfId="0" applyFont="1" applyBorder="1"/>
    <xf numFmtId="0" fontId="5" fillId="52" borderId="1" xfId="0" applyFont="1" applyFill="1" applyBorder="1" applyAlignment="1">
      <alignment vertical="center"/>
    </xf>
    <xf numFmtId="0" fontId="5" fillId="52" borderId="76" xfId="0" applyFont="1" applyFill="1" applyBorder="1" applyAlignment="1">
      <alignment vertical="center"/>
    </xf>
    <xf numFmtId="0" fontId="5" fillId="52" borderId="45" xfId="0" applyFont="1" applyFill="1" applyBorder="1" applyAlignment="1">
      <alignment vertical="center"/>
    </xf>
    <xf numFmtId="0" fontId="5" fillId="52" borderId="34" xfId="0" applyFont="1" applyFill="1" applyBorder="1" applyAlignment="1">
      <alignment vertical="center"/>
    </xf>
    <xf numFmtId="0" fontId="5" fillId="52" borderId="5" xfId="0" applyFont="1" applyFill="1" applyBorder="1" applyAlignment="1">
      <alignment vertical="center"/>
    </xf>
    <xf numFmtId="0" fontId="5" fillId="52" borderId="31" xfId="0" applyFont="1" applyFill="1" applyBorder="1" applyAlignment="1">
      <alignment vertical="center"/>
    </xf>
    <xf numFmtId="0" fontId="47" fillId="41" borderId="31" xfId="0" applyFont="1" applyFill="1" applyBorder="1" applyAlignment="1">
      <alignment horizontal="center" vertical="center"/>
    </xf>
    <xf numFmtId="3" fontId="5" fillId="43" borderId="0" xfId="0" applyNumberFormat="1" applyFont="1" applyFill="1" applyAlignment="1">
      <alignment horizontal="center"/>
    </xf>
    <xf numFmtId="0" fontId="10" fillId="11" borderId="8" xfId="0" applyFont="1" applyFill="1" applyBorder="1" applyAlignment="1">
      <alignment horizontal="center" vertical="center" readingOrder="1"/>
    </xf>
    <xf numFmtId="0" fontId="10" fillId="11" borderId="7" xfId="0" applyFont="1" applyFill="1" applyBorder="1" applyAlignment="1">
      <alignment horizontal="center" vertical="center" readingOrder="1"/>
    </xf>
    <xf numFmtId="0" fontId="0" fillId="33" borderId="36" xfId="0" applyFill="1" applyBorder="1" applyAlignment="1">
      <alignment readingOrder="1"/>
    </xf>
    <xf numFmtId="0" fontId="0" fillId="33" borderId="44" xfId="0" applyFill="1" applyBorder="1" applyAlignment="1">
      <alignment readingOrder="1"/>
    </xf>
    <xf numFmtId="0" fontId="0" fillId="33" borderId="24" xfId="0" applyFill="1" applyBorder="1" applyAlignment="1">
      <alignment readingOrder="1"/>
    </xf>
    <xf numFmtId="9" fontId="0" fillId="43" borderId="5" xfId="0" applyNumberFormat="1" applyFill="1" applyBorder="1" applyAlignment="1">
      <alignment horizontal="center"/>
    </xf>
    <xf numFmtId="0" fontId="0" fillId="43" borderId="5" xfId="0" applyFill="1" applyBorder="1" applyAlignment="1">
      <alignment horizontal="center"/>
    </xf>
    <xf numFmtId="0" fontId="32" fillId="11" borderId="1" xfId="0" applyFont="1" applyFill="1" applyBorder="1" applyAlignment="1">
      <alignment horizontal="center" vertical="center" wrapText="1"/>
    </xf>
    <xf numFmtId="0" fontId="32" fillId="11" borderId="1" xfId="0" applyFont="1" applyFill="1" applyBorder="1" applyAlignment="1">
      <alignment horizontal="center" vertical="center"/>
    </xf>
    <xf numFmtId="1" fontId="32" fillId="11" borderId="1" xfId="0" applyNumberFormat="1" applyFont="1" applyFill="1" applyBorder="1" applyAlignment="1">
      <alignment horizontal="center" vertical="center"/>
    </xf>
    <xf numFmtId="0" fontId="7" fillId="0" borderId="80" xfId="0" applyFont="1" applyBorder="1"/>
    <xf numFmtId="168" fontId="0" fillId="0" borderId="0" xfId="0" applyNumberFormat="1" applyAlignment="1">
      <alignment horizontal="center"/>
    </xf>
    <xf numFmtId="0" fontId="12" fillId="43" borderId="0" xfId="0" applyFont="1" applyFill="1" applyAlignment="1">
      <alignment vertical="center"/>
    </xf>
    <xf numFmtId="0" fontId="0" fillId="0" borderId="10" xfId="0" applyBorder="1" applyAlignment="1">
      <alignment horizontal="center" vertical="center"/>
    </xf>
    <xf numFmtId="0" fontId="44" fillId="11" borderId="5" xfId="0" applyFont="1" applyFill="1" applyBorder="1" applyAlignment="1">
      <alignment horizontal="center" vertical="center"/>
    </xf>
    <xf numFmtId="0" fontId="32" fillId="11" borderId="5" xfId="0" applyFont="1" applyFill="1" applyBorder="1" applyAlignment="1">
      <alignment horizontal="center" vertical="center"/>
    </xf>
    <xf numFmtId="1" fontId="32" fillId="11" borderId="5" xfId="0" applyNumberFormat="1" applyFont="1" applyFill="1" applyBorder="1" applyAlignment="1">
      <alignment horizontal="center" vertical="center"/>
    </xf>
    <xf numFmtId="0" fontId="14" fillId="0" borderId="1" xfId="0" applyFont="1" applyBorder="1" applyAlignment="1">
      <alignment horizontal="center"/>
    </xf>
    <xf numFmtId="0" fontId="0" fillId="0" borderId="2" xfId="0" applyBorder="1" applyAlignment="1">
      <alignment horizontal="center"/>
    </xf>
    <xf numFmtId="14" fontId="0" fillId="11" borderId="0" xfId="0" applyNumberFormat="1" applyFill="1"/>
    <xf numFmtId="0" fontId="48" fillId="0" borderId="0" xfId="0" applyFont="1"/>
    <xf numFmtId="0" fontId="10" fillId="11" borderId="17" xfId="0" applyFont="1" applyFill="1" applyBorder="1" applyAlignment="1">
      <alignment horizontal="center" vertical="center" readingOrder="1"/>
    </xf>
    <xf numFmtId="0" fontId="5" fillId="53" borderId="12" xfId="0" applyFont="1" applyFill="1" applyBorder="1"/>
    <xf numFmtId="1" fontId="5" fillId="32" borderId="0" xfId="0" applyNumberFormat="1" applyFont="1" applyFill="1"/>
    <xf numFmtId="0" fontId="7" fillId="11" borderId="81" xfId="0" applyFont="1" applyFill="1" applyBorder="1"/>
    <xf numFmtId="0" fontId="7" fillId="0" borderId="81" xfId="0" applyFont="1" applyBorder="1"/>
    <xf numFmtId="0" fontId="3" fillId="11" borderId="82" xfId="0" applyFont="1" applyFill="1" applyBorder="1"/>
    <xf numFmtId="0" fontId="7" fillId="11" borderId="82" xfId="0" applyFont="1" applyFill="1" applyBorder="1"/>
    <xf numFmtId="0" fontId="7" fillId="0" borderId="82" xfId="0" applyFont="1" applyBorder="1"/>
    <xf numFmtId="0" fontId="7" fillId="53" borderId="12" xfId="0" applyFont="1" applyFill="1" applyBorder="1"/>
    <xf numFmtId="0" fontId="7" fillId="0" borderId="52" xfId="0" applyFont="1" applyBorder="1"/>
    <xf numFmtId="14" fontId="5" fillId="15" borderId="0" xfId="0" applyNumberFormat="1" applyFont="1" applyFill="1"/>
    <xf numFmtId="14" fontId="0" fillId="43" borderId="0" xfId="0" applyNumberFormat="1" applyFill="1"/>
    <xf numFmtId="1" fontId="8" fillId="11" borderId="0" xfId="0" applyNumberFormat="1" applyFont="1" applyFill="1" applyAlignment="1">
      <alignment readingOrder="1"/>
    </xf>
    <xf numFmtId="9" fontId="8" fillId="11" borderId="0" xfId="0" applyNumberFormat="1" applyFont="1" applyFill="1" applyAlignment="1">
      <alignment readingOrder="1"/>
    </xf>
    <xf numFmtId="169" fontId="0" fillId="0" borderId="1" xfId="0" applyNumberFormat="1" applyBorder="1" applyAlignment="1">
      <alignment horizontal="center"/>
    </xf>
    <xf numFmtId="169" fontId="0" fillId="0" borderId="2" xfId="0" applyNumberFormat="1" applyBorder="1" applyAlignment="1">
      <alignment horizontal="center" vertical="center"/>
    </xf>
    <xf numFmtId="169" fontId="0" fillId="11" borderId="0" xfId="0" applyNumberFormat="1" applyFill="1"/>
    <xf numFmtId="0" fontId="5" fillId="15" borderId="0" xfId="0" applyFont="1" applyFill="1"/>
    <xf numFmtId="0" fontId="5" fillId="15" borderId="81" xfId="0" applyFont="1" applyFill="1" applyBorder="1"/>
    <xf numFmtId="0" fontId="5" fillId="15" borderId="12" xfId="0" applyFont="1" applyFill="1" applyBorder="1"/>
    <xf numFmtId="0" fontId="5" fillId="15" borderId="52" xfId="0" applyFont="1" applyFill="1" applyBorder="1"/>
    <xf numFmtId="0" fontId="5" fillId="15" borderId="80" xfId="0" applyFont="1" applyFill="1" applyBorder="1"/>
    <xf numFmtId="0" fontId="21" fillId="11" borderId="9" xfId="0" applyFont="1" applyFill="1" applyBorder="1" applyAlignment="1">
      <alignment horizontal="left" vertical="center"/>
    </xf>
    <xf numFmtId="0" fontId="3" fillId="35" borderId="1" xfId="0" applyFont="1" applyFill="1" applyBorder="1" applyAlignment="1">
      <alignment horizontal="center" vertical="center"/>
    </xf>
    <xf numFmtId="167" fontId="10" fillId="11" borderId="3" xfId="0" applyNumberFormat="1" applyFont="1" applyFill="1" applyBorder="1" applyAlignment="1">
      <alignment horizontal="center" vertical="center" readingOrder="1"/>
    </xf>
    <xf numFmtId="0" fontId="10" fillId="11" borderId="62" xfId="0" applyFont="1" applyFill="1" applyBorder="1" applyAlignment="1">
      <alignment horizontal="center" vertical="center" readingOrder="1"/>
    </xf>
    <xf numFmtId="167" fontId="10" fillId="11" borderId="5" xfId="0" applyNumberFormat="1" applyFont="1" applyFill="1" applyBorder="1" applyAlignment="1">
      <alignment horizontal="center" vertical="center" readingOrder="1"/>
    </xf>
    <xf numFmtId="3" fontId="9" fillId="43" borderId="0" xfId="0" applyNumberFormat="1" applyFont="1" applyFill="1" applyAlignment="1">
      <alignment horizontal="left" vertical="center"/>
    </xf>
    <xf numFmtId="0" fontId="49" fillId="23" borderId="6" xfId="0" applyFont="1" applyFill="1" applyBorder="1" applyAlignment="1">
      <alignment horizontal="center" vertical="center"/>
    </xf>
    <xf numFmtId="0" fontId="50" fillId="23" borderId="61" xfId="0" applyFont="1" applyFill="1" applyBorder="1" applyAlignment="1">
      <alignment horizontal="center" vertical="center"/>
    </xf>
    <xf numFmtId="0" fontId="13" fillId="23" borderId="1" xfId="0" applyFont="1" applyFill="1" applyBorder="1" applyAlignment="1">
      <alignment horizontal="center" vertical="center" wrapText="1"/>
    </xf>
    <xf numFmtId="0" fontId="5" fillId="11" borderId="1" xfId="0" applyFont="1" applyFill="1" applyBorder="1" applyAlignment="1">
      <alignment horizontal="left" vertical="center"/>
    </xf>
    <xf numFmtId="14" fontId="5" fillId="11" borderId="1" xfId="0" applyNumberFormat="1" applyFont="1" applyFill="1" applyBorder="1" applyAlignment="1">
      <alignment horizontal="center" vertical="center"/>
    </xf>
    <xf numFmtId="0" fontId="5" fillId="36" borderId="1" xfId="0" applyFont="1" applyFill="1" applyBorder="1" applyAlignment="1">
      <alignment horizontal="center" vertical="center"/>
    </xf>
    <xf numFmtId="0" fontId="3" fillId="37" borderId="1" xfId="0" applyFont="1" applyFill="1" applyBorder="1" applyAlignment="1">
      <alignment horizontal="center" vertical="center"/>
    </xf>
    <xf numFmtId="0" fontId="5" fillId="43" borderId="1" xfId="0" applyFont="1" applyFill="1" applyBorder="1" applyAlignment="1">
      <alignment horizontal="left" vertical="center"/>
    </xf>
    <xf numFmtId="0" fontId="14" fillId="11" borderId="4" xfId="0" applyFont="1" applyFill="1" applyBorder="1" applyAlignment="1">
      <alignment horizontal="center" vertical="center"/>
    </xf>
    <xf numFmtId="0" fontId="5" fillId="11" borderId="4" xfId="0" applyFont="1" applyFill="1" applyBorder="1" applyAlignment="1">
      <alignment horizontal="center" vertical="center"/>
    </xf>
    <xf numFmtId="0" fontId="5" fillId="15" borderId="1" xfId="0" applyFont="1" applyFill="1" applyBorder="1" applyAlignment="1">
      <alignment horizontal="left" vertical="center"/>
    </xf>
    <xf numFmtId="0" fontId="5" fillId="11" borderId="1" xfId="0" applyFont="1" applyFill="1" applyBorder="1" applyAlignment="1">
      <alignment vertical="center"/>
    </xf>
    <xf numFmtId="0" fontId="2" fillId="11" borderId="1" xfId="0" applyFont="1" applyFill="1" applyBorder="1" applyAlignment="1">
      <alignment horizontal="left" vertical="center"/>
    </xf>
    <xf numFmtId="0" fontId="2" fillId="43" borderId="1" xfId="0" applyFont="1" applyFill="1" applyBorder="1" applyAlignment="1">
      <alignment horizontal="left" vertical="center"/>
    </xf>
    <xf numFmtId="3" fontId="3" fillId="19" borderId="40" xfId="0" applyNumberFormat="1" applyFont="1" applyFill="1" applyBorder="1" applyAlignment="1">
      <alignment horizontal="center"/>
    </xf>
    <xf numFmtId="3" fontId="3" fillId="19" borderId="24" xfId="0" applyNumberFormat="1" applyFont="1" applyFill="1" applyBorder="1" applyAlignment="1">
      <alignment horizontal="center"/>
    </xf>
    <xf numFmtId="0" fontId="5" fillId="11" borderId="4" xfId="0" applyFont="1" applyFill="1" applyBorder="1" applyAlignment="1">
      <alignment horizontal="center"/>
    </xf>
    <xf numFmtId="0" fontId="5" fillId="11" borderId="48" xfId="0" applyFont="1" applyFill="1" applyBorder="1" applyAlignment="1">
      <alignment horizontal="center"/>
    </xf>
    <xf numFmtId="170" fontId="19" fillId="42" borderId="37" xfId="0" applyNumberFormat="1" applyFont="1" applyFill="1" applyBorder="1" applyAlignment="1">
      <alignment horizontal="center" vertical="center" readingOrder="1"/>
    </xf>
    <xf numFmtId="0" fontId="4" fillId="11" borderId="18" xfId="0" applyFont="1" applyFill="1" applyBorder="1" applyAlignment="1">
      <alignment horizontal="center" vertical="center" readingOrder="1"/>
    </xf>
    <xf numFmtId="0" fontId="2" fillId="11" borderId="7" xfId="0" applyFont="1" applyFill="1" applyBorder="1" applyAlignment="1">
      <alignment horizontal="center" vertical="center" readingOrder="1"/>
    </xf>
    <xf numFmtId="2" fontId="2" fillId="11" borderId="19" xfId="0" applyNumberFormat="1" applyFont="1" applyFill="1" applyBorder="1" applyAlignment="1">
      <alignment horizontal="center" vertical="center" readingOrder="1"/>
    </xf>
    <xf numFmtId="0" fontId="0" fillId="0" borderId="1" xfId="0" applyBorder="1" applyAlignment="1">
      <alignment horizontal="left"/>
    </xf>
    <xf numFmtId="0" fontId="51" fillId="11" borderId="33" xfId="0" applyFont="1" applyFill="1" applyBorder="1" applyAlignment="1">
      <alignment horizontal="center" vertical="center" readingOrder="1"/>
    </xf>
    <xf numFmtId="0" fontId="48" fillId="11" borderId="0" xfId="0" applyFont="1" applyFill="1" applyAlignment="1">
      <alignment readingOrder="1"/>
    </xf>
    <xf numFmtId="0" fontId="48" fillId="11" borderId="32" xfId="0" applyFont="1" applyFill="1" applyBorder="1" applyAlignment="1">
      <alignment horizontal="center" vertical="center" readingOrder="1"/>
    </xf>
    <xf numFmtId="0" fontId="48" fillId="11" borderId="41" xfId="0" applyFont="1" applyFill="1" applyBorder="1" applyAlignment="1">
      <alignment horizontal="center" vertical="center" readingOrder="1"/>
    </xf>
    <xf numFmtId="0" fontId="0" fillId="11" borderId="32" xfId="0" applyFill="1" applyBorder="1" applyAlignment="1">
      <alignment horizontal="center" vertical="center" readingOrder="1"/>
    </xf>
    <xf numFmtId="14" fontId="0" fillId="11" borderId="32" xfId="0" applyNumberFormat="1" applyFill="1" applyBorder="1" applyAlignment="1">
      <alignment horizontal="center" vertical="center" readingOrder="1"/>
    </xf>
    <xf numFmtId="1" fontId="52" fillId="11" borderId="40" xfId="0" applyNumberFormat="1" applyFont="1" applyFill="1" applyBorder="1" applyAlignment="1">
      <alignment horizontal="center" vertical="center" readingOrder="1"/>
    </xf>
    <xf numFmtId="1" fontId="52" fillId="43" borderId="40" xfId="0" applyNumberFormat="1" applyFont="1" applyFill="1" applyBorder="1" applyAlignment="1">
      <alignment horizontal="center" vertical="center" readingOrder="1"/>
    </xf>
    <xf numFmtId="164" fontId="52" fillId="11" borderId="42" xfId="0" applyNumberFormat="1" applyFont="1" applyFill="1" applyBorder="1" applyAlignment="1">
      <alignment horizontal="center" vertical="center" readingOrder="1"/>
    </xf>
    <xf numFmtId="1" fontId="52" fillId="11" borderId="18" xfId="0" applyNumberFormat="1" applyFont="1" applyFill="1" applyBorder="1" applyAlignment="1">
      <alignment horizontal="center" vertical="center" readingOrder="1"/>
    </xf>
    <xf numFmtId="1" fontId="52" fillId="11" borderId="36" xfId="0" applyNumberFormat="1" applyFont="1" applyFill="1" applyBorder="1" applyAlignment="1">
      <alignment horizontal="center" vertical="center" readingOrder="1"/>
    </xf>
    <xf numFmtId="1" fontId="52" fillId="11" borderId="65" xfId="0" applyNumberFormat="1" applyFont="1" applyFill="1" applyBorder="1" applyAlignment="1">
      <alignment horizontal="center" vertical="center" readingOrder="1"/>
    </xf>
    <xf numFmtId="0" fontId="10" fillId="11" borderId="24" xfId="0" applyFont="1" applyFill="1" applyBorder="1" applyAlignment="1">
      <alignment horizontal="center" vertical="center" readingOrder="1"/>
    </xf>
    <xf numFmtId="0" fontId="3" fillId="50" borderId="38" xfId="0" applyFont="1" applyFill="1" applyBorder="1" applyAlignment="1">
      <alignment horizontal="center" vertical="center"/>
    </xf>
    <xf numFmtId="0" fontId="39" fillId="11" borderId="7" xfId="0" applyFont="1" applyFill="1" applyBorder="1" applyAlignment="1">
      <alignment horizontal="left" vertical="center"/>
    </xf>
    <xf numFmtId="0" fontId="39" fillId="42" borderId="45" xfId="0" applyFont="1" applyFill="1" applyBorder="1" applyAlignment="1">
      <alignment horizontal="left" vertical="center"/>
    </xf>
    <xf numFmtId="0" fontId="39" fillId="11" borderId="8" xfId="0" applyFont="1" applyFill="1" applyBorder="1" applyAlignment="1">
      <alignment horizontal="left" vertical="center"/>
    </xf>
    <xf numFmtId="0" fontId="25" fillId="11" borderId="3" xfId="0" applyFont="1" applyFill="1" applyBorder="1" applyAlignment="1">
      <alignment horizontal="center" vertical="center" readingOrder="1"/>
    </xf>
    <xf numFmtId="164" fontId="19" fillId="14" borderId="53" xfId="0" applyNumberFormat="1" applyFont="1" applyFill="1" applyBorder="1" applyAlignment="1">
      <alignment horizontal="center" readingOrder="1"/>
    </xf>
    <xf numFmtId="14" fontId="19" fillId="14" borderId="45" xfId="0" applyNumberFormat="1" applyFont="1" applyFill="1" applyBorder="1" applyAlignment="1">
      <alignment horizontal="center" readingOrder="1"/>
    </xf>
    <xf numFmtId="14" fontId="19" fillId="14" borderId="14" xfId="0" applyNumberFormat="1" applyFont="1" applyFill="1" applyBorder="1" applyAlignment="1">
      <alignment horizontal="center" readingOrder="1"/>
    </xf>
    <xf numFmtId="164" fontId="19" fillId="14" borderId="30" xfId="0" applyNumberFormat="1" applyFont="1" applyFill="1" applyBorder="1" applyAlignment="1">
      <alignment horizontal="center" readingOrder="1"/>
    </xf>
    <xf numFmtId="0" fontId="10" fillId="11" borderId="27" xfId="0" applyFont="1" applyFill="1" applyBorder="1" applyAlignment="1">
      <alignment horizontal="center" vertical="center" readingOrder="1"/>
    </xf>
    <xf numFmtId="167" fontId="10" fillId="43" borderId="0" xfId="0" applyNumberFormat="1" applyFont="1" applyFill="1" applyAlignment="1">
      <alignment horizontal="center" vertical="center" readingOrder="1"/>
    </xf>
    <xf numFmtId="0" fontId="0" fillId="43" borderId="0" xfId="0" applyFill="1" applyAlignment="1">
      <alignment horizontal="left" vertical="center"/>
    </xf>
    <xf numFmtId="0" fontId="0" fillId="11" borderId="40" xfId="0" applyFill="1" applyBorder="1" applyAlignment="1">
      <alignment horizontal="center"/>
    </xf>
    <xf numFmtId="0" fontId="0" fillId="11" borderId="5" xfId="0" applyFill="1" applyBorder="1" applyAlignment="1">
      <alignment horizontal="center" vertical="center"/>
    </xf>
    <xf numFmtId="0" fontId="0" fillId="11" borderId="4" xfId="0" applyFill="1" applyBorder="1" applyAlignment="1">
      <alignment horizontal="center" vertical="center"/>
    </xf>
    <xf numFmtId="0" fontId="0" fillId="11" borderId="39" xfId="0" applyFill="1" applyBorder="1" applyAlignment="1">
      <alignment horizontal="center"/>
    </xf>
    <xf numFmtId="0" fontId="0" fillId="0" borderId="39" xfId="0" applyBorder="1"/>
    <xf numFmtId="0" fontId="0" fillId="0" borderId="40" xfId="0" applyBorder="1" applyAlignment="1">
      <alignment horizontal="center"/>
    </xf>
    <xf numFmtId="0" fontId="0" fillId="43" borderId="1" xfId="0" applyFill="1" applyBorder="1"/>
    <xf numFmtId="14" fontId="0" fillId="0" borderId="0" xfId="0" applyNumberFormat="1" applyAlignment="1">
      <alignment horizontal="center" vertical="center"/>
    </xf>
    <xf numFmtId="1" fontId="0" fillId="0" borderId="0" xfId="0" applyNumberFormat="1" applyAlignment="1">
      <alignment horizontal="center" vertical="center"/>
    </xf>
    <xf numFmtId="2" fontId="0" fillId="0" borderId="0" xfId="0" applyNumberFormat="1" applyAlignment="1">
      <alignment horizontal="center" vertical="center"/>
    </xf>
    <xf numFmtId="0" fontId="10" fillId="11" borderId="3" xfId="0" applyFont="1" applyFill="1" applyBorder="1" applyAlignment="1">
      <alignment horizontal="center" vertical="center" readingOrder="1"/>
    </xf>
    <xf numFmtId="164" fontId="5" fillId="11" borderId="7" xfId="0" applyNumberFormat="1" applyFont="1" applyFill="1" applyBorder="1" applyAlignment="1">
      <alignment horizontal="center" vertical="center" readingOrder="1"/>
    </xf>
    <xf numFmtId="9" fontId="10" fillId="11" borderId="0" xfId="0" applyNumberFormat="1" applyFont="1" applyFill="1" applyAlignment="1">
      <alignment horizontal="center" vertical="center" readingOrder="1"/>
    </xf>
    <xf numFmtId="0" fontId="0" fillId="11" borderId="0" xfId="0" applyFill="1" applyAlignment="1">
      <alignment wrapText="1"/>
    </xf>
    <xf numFmtId="14" fontId="0" fillId="0" borderId="1" xfId="0" applyNumberFormat="1" applyBorder="1" applyAlignment="1">
      <alignment horizontal="center"/>
    </xf>
    <xf numFmtId="0" fontId="44" fillId="11" borderId="4" xfId="0" applyFont="1" applyFill="1" applyBorder="1" applyAlignment="1">
      <alignment horizontal="center" vertical="center"/>
    </xf>
    <xf numFmtId="0" fontId="14" fillId="0" borderId="4" xfId="0" applyFont="1" applyBorder="1" applyAlignment="1">
      <alignment horizontal="center"/>
    </xf>
    <xf numFmtId="0" fontId="32" fillId="0" borderId="5" xfId="0" applyFont="1" applyBorder="1" applyAlignment="1">
      <alignment horizontal="left" vertical="center"/>
    </xf>
    <xf numFmtId="14" fontId="32" fillId="0" borderId="5" xfId="0" applyNumberFormat="1" applyFont="1" applyBorder="1" applyAlignment="1">
      <alignment horizontal="center" vertical="center"/>
    </xf>
    <xf numFmtId="0" fontId="32" fillId="0" borderId="5" xfId="0" applyFont="1" applyBorder="1" applyAlignment="1">
      <alignment horizontal="center" vertical="center"/>
    </xf>
    <xf numFmtId="0" fontId="32" fillId="0" borderId="5" xfId="0" applyFont="1" applyBorder="1" applyAlignment="1">
      <alignment horizontal="left" vertical="center" wrapText="1" shrinkToFit="1"/>
    </xf>
    <xf numFmtId="2" fontId="32" fillId="0" borderId="5" xfId="0" applyNumberFormat="1" applyFont="1" applyBorder="1" applyAlignment="1">
      <alignment horizontal="center" vertical="center"/>
    </xf>
    <xf numFmtId="2" fontId="14" fillId="0" borderId="1" xfId="0" applyNumberFormat="1" applyFont="1" applyBorder="1" applyAlignment="1">
      <alignment horizontal="center"/>
    </xf>
    <xf numFmtId="0" fontId="56" fillId="39" borderId="1" xfId="0" applyFont="1" applyFill="1" applyBorder="1" applyAlignment="1">
      <alignment horizontal="center" vertical="center"/>
    </xf>
    <xf numFmtId="0" fontId="39" fillId="42" borderId="6" xfId="0" applyFont="1" applyFill="1" applyBorder="1" applyAlignment="1">
      <alignment horizontal="left" vertical="top"/>
    </xf>
    <xf numFmtId="0" fontId="5" fillId="0" borderId="88" xfId="0" applyFont="1" applyBorder="1" applyAlignment="1">
      <alignment readingOrder="1"/>
    </xf>
    <xf numFmtId="14" fontId="5" fillId="0" borderId="1" xfId="0" applyNumberFormat="1" applyFont="1" applyBorder="1" applyAlignment="1">
      <alignment readingOrder="1"/>
    </xf>
    <xf numFmtId="0" fontId="25" fillId="11" borderId="0" xfId="0" applyFont="1" applyFill="1" applyAlignment="1">
      <alignment horizontal="center" vertical="center" readingOrder="1"/>
    </xf>
    <xf numFmtId="0" fontId="53" fillId="43" borderId="0" xfId="0" applyFont="1" applyFill="1" applyAlignment="1">
      <alignment readingOrder="1"/>
    </xf>
    <xf numFmtId="0" fontId="15" fillId="42" borderId="1" xfId="0" applyFont="1" applyFill="1" applyBorder="1" applyAlignment="1">
      <alignment horizontal="center"/>
    </xf>
    <xf numFmtId="0" fontId="14" fillId="0" borderId="39" xfId="0" applyFont="1" applyBorder="1" applyAlignment="1">
      <alignment horizontal="center"/>
    </xf>
    <xf numFmtId="0" fontId="14" fillId="0" borderId="37" xfId="0" applyFont="1" applyBorder="1" applyAlignment="1">
      <alignment horizontal="center"/>
    </xf>
    <xf numFmtId="0" fontId="48" fillId="11" borderId="0" xfId="0" applyFont="1" applyFill="1"/>
    <xf numFmtId="0" fontId="48" fillId="11" borderId="34" xfId="0" applyFont="1" applyFill="1" applyBorder="1" applyAlignment="1">
      <alignment horizontal="center" vertical="center" readingOrder="1"/>
    </xf>
    <xf numFmtId="0" fontId="5" fillId="0" borderId="1" xfId="0" applyFont="1" applyBorder="1" applyAlignment="1">
      <alignment readingOrder="1"/>
    </xf>
    <xf numFmtId="2" fontId="14" fillId="0" borderId="0" xfId="0" applyNumberFormat="1" applyFont="1" applyAlignment="1">
      <alignment horizontal="center"/>
    </xf>
    <xf numFmtId="0" fontId="58" fillId="0" borderId="1" xfId="0" applyFont="1" applyBorder="1"/>
    <xf numFmtId="14" fontId="58" fillId="0" borderId="1" xfId="0" applyNumberFormat="1" applyFont="1" applyBorder="1" applyAlignment="1">
      <alignment horizontal="center"/>
    </xf>
    <xf numFmtId="0" fontId="59" fillId="37" borderId="1" xfId="0" applyFont="1" applyFill="1" applyBorder="1" applyAlignment="1">
      <alignment horizontal="center" vertical="center"/>
    </xf>
    <xf numFmtId="0" fontId="58" fillId="0" borderId="1" xfId="0" applyFont="1" applyBorder="1" applyAlignment="1">
      <alignment horizontal="left"/>
    </xf>
    <xf numFmtId="0" fontId="60" fillId="0" borderId="1" xfId="0" applyFont="1" applyBorder="1"/>
    <xf numFmtId="2" fontId="60" fillId="0" borderId="1" xfId="0" applyNumberFormat="1" applyFont="1" applyBorder="1" applyAlignment="1">
      <alignment horizontal="center"/>
    </xf>
    <xf numFmtId="0" fontId="61" fillId="0" borderId="4" xfId="0" applyFont="1" applyBorder="1" applyAlignment="1">
      <alignment horizontal="center"/>
    </xf>
    <xf numFmtId="0" fontId="61" fillId="0" borderId="1" xfId="0" applyFont="1" applyBorder="1" applyAlignment="1">
      <alignment horizontal="center"/>
    </xf>
    <xf numFmtId="0" fontId="58" fillId="0" borderId="1" xfId="0" applyFont="1" applyBorder="1" applyAlignment="1">
      <alignment horizontal="center"/>
    </xf>
    <xf numFmtId="0" fontId="60" fillId="11" borderId="1" xfId="0" applyFont="1" applyFill="1" applyBorder="1" applyAlignment="1">
      <alignment horizontal="center" vertical="center"/>
    </xf>
    <xf numFmtId="0" fontId="58" fillId="0" borderId="2" xfId="0" applyFont="1" applyBorder="1" applyAlignment="1">
      <alignment horizontal="center"/>
    </xf>
    <xf numFmtId="0" fontId="62" fillId="11" borderId="1" xfId="0" applyFont="1" applyFill="1" applyBorder="1" applyAlignment="1">
      <alignment horizontal="center" vertical="center"/>
    </xf>
    <xf numFmtId="1" fontId="62" fillId="11" borderId="1" xfId="0" applyNumberFormat="1" applyFont="1" applyFill="1" applyBorder="1" applyAlignment="1">
      <alignment horizontal="center" vertical="center"/>
    </xf>
    <xf numFmtId="0" fontId="63" fillId="11" borderId="1" xfId="0" applyFont="1" applyFill="1" applyBorder="1" applyAlignment="1">
      <alignment horizontal="center" vertical="center"/>
    </xf>
    <xf numFmtId="0" fontId="58" fillId="0" borderId="0" xfId="0" applyFont="1"/>
    <xf numFmtId="0" fontId="60" fillId="11" borderId="1" xfId="0" applyFont="1" applyFill="1" applyBorder="1" applyAlignment="1">
      <alignment horizontal="left" vertical="center"/>
    </xf>
    <xf numFmtId="0" fontId="4" fillId="37" borderId="1" xfId="0" applyFont="1" applyFill="1" applyBorder="1" applyAlignment="1">
      <alignment horizontal="center" vertical="center"/>
    </xf>
    <xf numFmtId="0" fontId="2" fillId="0" borderId="1" xfId="0" applyFont="1" applyBorder="1"/>
    <xf numFmtId="0" fontId="65" fillId="0" borderId="4" xfId="0" applyFont="1" applyBorder="1" applyAlignment="1">
      <alignment horizontal="center"/>
    </xf>
    <xf numFmtId="0" fontId="65" fillId="0" borderId="1" xfId="0" applyFont="1" applyBorder="1" applyAlignment="1">
      <alignment horizontal="center"/>
    </xf>
    <xf numFmtId="0" fontId="2" fillId="11" borderId="1" xfId="0" applyFont="1" applyFill="1" applyBorder="1" applyAlignment="1">
      <alignment horizontal="center" vertical="center"/>
    </xf>
    <xf numFmtId="0" fontId="47" fillId="11" borderId="1" xfId="0" applyFont="1" applyFill="1" applyBorder="1" applyAlignment="1">
      <alignment horizontal="center" vertical="center"/>
    </xf>
    <xf numFmtId="1" fontId="47" fillId="11" borderId="1" xfId="0" applyNumberFormat="1" applyFont="1" applyFill="1" applyBorder="1" applyAlignment="1">
      <alignment horizontal="center" vertical="center"/>
    </xf>
    <xf numFmtId="0" fontId="1" fillId="11" borderId="1" xfId="0" applyFont="1" applyFill="1" applyBorder="1" applyAlignment="1">
      <alignment horizontal="center" vertical="center"/>
    </xf>
    <xf numFmtId="0" fontId="64" fillId="0" borderId="0" xfId="0" applyFont="1"/>
    <xf numFmtId="0" fontId="66" fillId="0" borderId="1" xfId="0" applyFont="1" applyBorder="1"/>
    <xf numFmtId="14" fontId="66" fillId="0" borderId="1" xfId="0" applyNumberFormat="1" applyFont="1" applyBorder="1" applyAlignment="1">
      <alignment horizontal="center"/>
    </xf>
    <xf numFmtId="0" fontId="67" fillId="37" borderId="1" xfId="0" applyFont="1" applyFill="1" applyBorder="1" applyAlignment="1">
      <alignment horizontal="center" vertical="center"/>
    </xf>
    <xf numFmtId="0" fontId="68" fillId="11" borderId="1" xfId="0" applyFont="1" applyFill="1" applyBorder="1" applyAlignment="1">
      <alignment horizontal="left" vertical="center"/>
    </xf>
    <xf numFmtId="0" fontId="68" fillId="0" borderId="1" xfId="0" applyFont="1" applyBorder="1"/>
    <xf numFmtId="2" fontId="68" fillId="0" borderId="1" xfId="0" applyNumberFormat="1" applyFont="1" applyBorder="1" applyAlignment="1">
      <alignment horizontal="center"/>
    </xf>
    <xf numFmtId="0" fontId="69" fillId="0" borderId="4" xfId="0" applyFont="1" applyBorder="1" applyAlignment="1">
      <alignment horizontal="center"/>
    </xf>
    <xf numFmtId="0" fontId="69" fillId="0" borderId="1" xfId="0" applyFont="1" applyBorder="1" applyAlignment="1">
      <alignment horizontal="center"/>
    </xf>
    <xf numFmtId="0" fontId="66" fillId="0" borderId="1" xfId="0" applyFont="1" applyBorder="1" applyAlignment="1">
      <alignment horizontal="center"/>
    </xf>
    <xf numFmtId="0" fontId="68" fillId="11" borderId="1" xfId="0" applyFont="1" applyFill="1" applyBorder="1" applyAlignment="1">
      <alignment horizontal="center" vertical="center"/>
    </xf>
    <xf numFmtId="0" fontId="66" fillId="0" borderId="2" xfId="0" applyFont="1" applyBorder="1" applyAlignment="1">
      <alignment horizontal="center"/>
    </xf>
    <xf numFmtId="0" fontId="70" fillId="11" borderId="1" xfId="0" applyFont="1" applyFill="1" applyBorder="1" applyAlignment="1">
      <alignment horizontal="center" vertical="center"/>
    </xf>
    <xf numFmtId="1" fontId="70" fillId="11" borderId="1" xfId="0" applyNumberFormat="1" applyFont="1" applyFill="1" applyBorder="1" applyAlignment="1">
      <alignment horizontal="center" vertical="center"/>
    </xf>
    <xf numFmtId="0" fontId="71" fillId="11" borderId="1" xfId="0" applyFont="1" applyFill="1" applyBorder="1" applyAlignment="1">
      <alignment horizontal="center" vertical="center"/>
    </xf>
    <xf numFmtId="0" fontId="66" fillId="0" borderId="0" xfId="0" applyFont="1"/>
    <xf numFmtId="0" fontId="24" fillId="11" borderId="60" xfId="0" applyFont="1" applyFill="1" applyBorder="1" applyAlignment="1">
      <alignment vertical="center"/>
    </xf>
    <xf numFmtId="0" fontId="24" fillId="11" borderId="44" xfId="0" applyFont="1" applyFill="1" applyBorder="1" applyAlignment="1">
      <alignment vertical="center"/>
    </xf>
    <xf numFmtId="0" fontId="24" fillId="11" borderId="59" xfId="0" applyFont="1" applyFill="1" applyBorder="1" applyAlignment="1">
      <alignment vertical="center"/>
    </xf>
    <xf numFmtId="0" fontId="14" fillId="45" borderId="1" xfId="0" applyFont="1" applyFill="1" applyBorder="1" applyAlignment="1">
      <alignment vertical="center"/>
    </xf>
    <xf numFmtId="1" fontId="72" fillId="42" borderId="33" xfId="0" applyNumberFormat="1" applyFont="1" applyFill="1" applyBorder="1" applyAlignment="1">
      <alignment horizontal="center"/>
    </xf>
    <xf numFmtId="1" fontId="72" fillId="42" borderId="34" xfId="0" applyNumberFormat="1" applyFont="1" applyFill="1" applyBorder="1" applyAlignment="1">
      <alignment horizontal="center"/>
    </xf>
    <xf numFmtId="1" fontId="72" fillId="40" borderId="33" xfId="0" applyNumberFormat="1" applyFont="1" applyFill="1" applyBorder="1" applyAlignment="1">
      <alignment horizontal="center"/>
    </xf>
    <xf numFmtId="1" fontId="72" fillId="40" borderId="34" xfId="0" applyNumberFormat="1" applyFont="1" applyFill="1" applyBorder="1" applyAlignment="1">
      <alignment horizontal="center"/>
    </xf>
    <xf numFmtId="0" fontId="0" fillId="43" borderId="21" xfId="0" applyFill="1" applyBorder="1"/>
    <xf numFmtId="0" fontId="8" fillId="0" borderId="0" xfId="0" applyFont="1" applyAlignment="1">
      <alignment horizontal="center" vertical="center" readingOrder="1"/>
    </xf>
    <xf numFmtId="1" fontId="5" fillId="11" borderId="0" xfId="0" applyNumberFormat="1" applyFont="1" applyFill="1" applyAlignment="1">
      <alignment horizontal="center" vertical="center" readingOrder="1"/>
    </xf>
    <xf numFmtId="0" fontId="39" fillId="42" borderId="0" xfId="0" applyFont="1" applyFill="1" applyAlignment="1">
      <alignment horizontal="left" vertical="center"/>
    </xf>
    <xf numFmtId="2" fontId="5" fillId="43" borderId="0" xfId="0" applyNumberFormat="1" applyFont="1" applyFill="1" applyAlignment="1">
      <alignment horizontal="center"/>
    </xf>
    <xf numFmtId="0" fontId="0" fillId="47" borderId="0" xfId="0" applyFill="1"/>
    <xf numFmtId="0" fontId="77" fillId="45" borderId="1" xfId="0" applyFont="1" applyFill="1" applyBorder="1" applyAlignment="1">
      <alignment horizontal="left" vertical="center"/>
    </xf>
    <xf numFmtId="0" fontId="77" fillId="44" borderId="1" xfId="0" applyFont="1" applyFill="1" applyBorder="1" applyAlignment="1">
      <alignment horizontal="left" vertical="center"/>
    </xf>
    <xf numFmtId="0" fontId="77" fillId="0" borderId="0" xfId="0" applyFont="1" applyAlignment="1">
      <alignment horizontal="left" vertical="center"/>
    </xf>
    <xf numFmtId="0" fontId="57" fillId="57" borderId="0" xfId="0" applyFont="1" applyFill="1" applyAlignment="1">
      <alignment horizontal="center"/>
    </xf>
    <xf numFmtId="0" fontId="5" fillId="56" borderId="32" xfId="0" applyFont="1" applyFill="1" applyBorder="1" applyAlignment="1">
      <alignment horizontal="center"/>
    </xf>
    <xf numFmtId="0" fontId="0" fillId="0" borderId="88" xfId="0" applyBorder="1"/>
    <xf numFmtId="0" fontId="55" fillId="0" borderId="88" xfId="0" applyFont="1" applyBorder="1" applyAlignment="1">
      <alignment readingOrder="1"/>
    </xf>
    <xf numFmtId="0" fontId="66" fillId="0" borderId="88" xfId="0" applyFont="1" applyBorder="1"/>
    <xf numFmtId="0" fontId="58" fillId="0" borderId="88" xfId="0" applyFont="1" applyBorder="1"/>
    <xf numFmtId="0" fontId="10" fillId="15" borderId="1" xfId="0" applyFont="1" applyFill="1" applyBorder="1" applyAlignment="1">
      <alignment horizontal="center"/>
    </xf>
    <xf numFmtId="0" fontId="56" fillId="39" borderId="0" xfId="0" applyFont="1" applyFill="1" applyAlignment="1">
      <alignment horizontal="center" vertical="center"/>
    </xf>
    <xf numFmtId="0" fontId="3" fillId="37" borderId="0" xfId="0" applyFont="1" applyFill="1" applyAlignment="1">
      <alignment horizontal="center" vertical="center"/>
    </xf>
    <xf numFmtId="0" fontId="67" fillId="37" borderId="0" xfId="0" applyFont="1" applyFill="1" applyAlignment="1">
      <alignment horizontal="center" vertical="center"/>
    </xf>
    <xf numFmtId="0" fontId="59" fillId="37" borderId="0" xfId="0" applyFont="1" applyFill="1" applyAlignment="1">
      <alignment horizontal="center" vertical="center"/>
    </xf>
    <xf numFmtId="0" fontId="5" fillId="11" borderId="0" xfId="0" applyFont="1" applyFill="1" applyAlignment="1">
      <alignment horizontal="left" vertical="center"/>
    </xf>
    <xf numFmtId="0" fontId="68" fillId="11" borderId="0" xfId="0" applyFont="1" applyFill="1" applyAlignment="1">
      <alignment horizontal="left" vertical="center"/>
    </xf>
    <xf numFmtId="0" fontId="60" fillId="11" borderId="0" xfId="0" applyFont="1" applyFill="1" applyAlignment="1">
      <alignment horizontal="left" vertical="center"/>
    </xf>
    <xf numFmtId="0" fontId="58" fillId="0" borderId="0" xfId="0" applyFont="1" applyAlignment="1">
      <alignment horizontal="left"/>
    </xf>
    <xf numFmtId="14" fontId="0" fillId="0" borderId="1" xfId="0" applyNumberFormat="1" applyBorder="1" applyAlignment="1">
      <alignment horizontal="left"/>
    </xf>
    <xf numFmtId="2" fontId="5" fillId="0" borderId="0" xfId="0" applyNumberFormat="1" applyFont="1" applyAlignment="1">
      <alignment horizontal="center"/>
    </xf>
    <xf numFmtId="2" fontId="68" fillId="0" borderId="0" xfId="0" applyNumberFormat="1" applyFont="1" applyAlignment="1">
      <alignment horizontal="center"/>
    </xf>
    <xf numFmtId="2" fontId="60" fillId="0" borderId="0" xfId="0" applyNumberFormat="1" applyFont="1" applyAlignment="1">
      <alignment horizontal="center"/>
    </xf>
    <xf numFmtId="0" fontId="5" fillId="11" borderId="10" xfId="0" applyFont="1" applyFill="1" applyBorder="1" applyAlignment="1">
      <alignment horizontal="center" vertical="center"/>
    </xf>
    <xf numFmtId="0" fontId="14" fillId="11" borderId="1" xfId="0" applyFont="1" applyFill="1" applyBorder="1" applyAlignment="1">
      <alignment horizontal="center" vertical="center"/>
    </xf>
    <xf numFmtId="0" fontId="5" fillId="11" borderId="5" xfId="0" applyFont="1" applyFill="1" applyBorder="1" applyAlignment="1">
      <alignment horizontal="center" vertical="center"/>
    </xf>
    <xf numFmtId="0" fontId="5" fillId="22" borderId="5" xfId="0" applyFont="1" applyFill="1" applyBorder="1" applyAlignment="1">
      <alignment horizontal="center" vertical="center"/>
    </xf>
    <xf numFmtId="0" fontId="44" fillId="11" borderId="2" xfId="0" applyFont="1" applyFill="1" applyBorder="1" applyAlignment="1">
      <alignment horizontal="center" vertical="center"/>
    </xf>
    <xf numFmtId="1" fontId="32" fillId="11" borderId="0" xfId="0" applyNumberFormat="1" applyFont="1" applyFill="1" applyAlignment="1">
      <alignment horizontal="center" vertical="center"/>
    </xf>
    <xf numFmtId="0" fontId="14" fillId="11" borderId="2" xfId="0" applyFont="1" applyFill="1" applyBorder="1" applyAlignment="1">
      <alignment horizontal="center" vertical="center"/>
    </xf>
    <xf numFmtId="3" fontId="3" fillId="30" borderId="40" xfId="0" applyNumberFormat="1" applyFont="1" applyFill="1" applyBorder="1" applyAlignment="1">
      <alignment horizontal="center" wrapText="1"/>
    </xf>
    <xf numFmtId="14" fontId="0" fillId="0" borderId="11" xfId="0" applyNumberFormat="1" applyBorder="1" applyAlignment="1">
      <alignment horizontal="center" vertical="center"/>
    </xf>
    <xf numFmtId="0" fontId="79" fillId="23" borderId="6" xfId="0" applyFont="1" applyFill="1" applyBorder="1" applyAlignment="1">
      <alignment horizontal="center" vertical="center"/>
    </xf>
    <xf numFmtId="16" fontId="0" fillId="0" borderId="2" xfId="0" applyNumberFormat="1" applyBorder="1" applyAlignment="1">
      <alignment horizontal="center" vertical="center"/>
    </xf>
    <xf numFmtId="3" fontId="9" fillId="43" borderId="0" xfId="0" applyNumberFormat="1" applyFont="1" applyFill="1" applyAlignment="1">
      <alignment horizontal="center" vertical="center"/>
    </xf>
    <xf numFmtId="3" fontId="3" fillId="43" borderId="40" xfId="0" applyNumberFormat="1" applyFont="1" applyFill="1" applyBorder="1" applyAlignment="1">
      <alignment horizontal="center"/>
    </xf>
    <xf numFmtId="3" fontId="3" fillId="30" borderId="36" xfId="0" applyNumberFormat="1" applyFont="1" applyFill="1" applyBorder="1" applyAlignment="1">
      <alignment horizontal="center"/>
    </xf>
    <xf numFmtId="0" fontId="10" fillId="11" borderId="25" xfId="0" applyFont="1" applyFill="1" applyBorder="1" applyAlignment="1">
      <alignment horizontal="center"/>
    </xf>
    <xf numFmtId="2" fontId="31" fillId="11" borderId="0" xfId="0" applyNumberFormat="1" applyFont="1" applyFill="1" applyAlignment="1">
      <alignment horizontal="left"/>
    </xf>
    <xf numFmtId="0" fontId="31" fillId="22" borderId="40" xfId="0" applyFont="1" applyFill="1" applyBorder="1" applyAlignment="1">
      <alignment horizontal="center"/>
    </xf>
    <xf numFmtId="3" fontId="5" fillId="0" borderId="0" xfId="0" applyNumberFormat="1" applyFont="1" applyAlignment="1">
      <alignment wrapText="1"/>
    </xf>
    <xf numFmtId="1" fontId="7" fillId="11" borderId="13" xfId="0" applyNumberFormat="1" applyFont="1" applyFill="1" applyBorder="1"/>
    <xf numFmtId="0" fontId="9" fillId="11" borderId="1" xfId="0" applyFont="1" applyFill="1" applyBorder="1" applyAlignment="1">
      <alignment horizontal="center"/>
    </xf>
    <xf numFmtId="0" fontId="0" fillId="42" borderId="1" xfId="0" applyFill="1" applyBorder="1" applyAlignment="1">
      <alignment readingOrder="1"/>
    </xf>
    <xf numFmtId="14" fontId="10" fillId="11" borderId="0" xfId="0" applyNumberFormat="1" applyFont="1" applyFill="1" applyAlignment="1">
      <alignment horizontal="center"/>
    </xf>
    <xf numFmtId="0" fontId="0" fillId="11" borderId="4" xfId="0" applyFill="1" applyBorder="1" applyAlignment="1">
      <alignment horizontal="center"/>
    </xf>
    <xf numFmtId="0" fontId="5" fillId="0" borderId="93" xfId="0" applyFont="1" applyBorder="1"/>
    <xf numFmtId="0" fontId="5" fillId="56" borderId="93" xfId="0" applyFont="1" applyFill="1" applyBorder="1"/>
    <xf numFmtId="0" fontId="5" fillId="0" borderId="93" xfId="0" applyFont="1" applyBorder="1" applyAlignment="1">
      <alignment horizontal="center"/>
    </xf>
    <xf numFmtId="0" fontId="5" fillId="56" borderId="93" xfId="0" applyFont="1" applyFill="1" applyBorder="1" applyAlignment="1">
      <alignment horizontal="center"/>
    </xf>
    <xf numFmtId="0" fontId="55" fillId="0" borderId="1" xfId="0" applyFont="1" applyBorder="1" applyAlignment="1">
      <alignment horizontal="center"/>
    </xf>
    <xf numFmtId="0" fontId="55" fillId="0" borderId="2" xfId="0" applyFont="1" applyBorder="1" applyAlignment="1">
      <alignment horizontal="center"/>
    </xf>
    <xf numFmtId="0" fontId="0" fillId="11" borderId="1" xfId="0" applyFill="1" applyBorder="1" applyAlignment="1">
      <alignment horizontal="center"/>
    </xf>
    <xf numFmtId="0" fontId="82" fillId="0" borderId="1" xfId="0" applyFont="1" applyBorder="1" applyAlignment="1">
      <alignment horizontal="center"/>
    </xf>
    <xf numFmtId="0" fontId="82" fillId="0" borderId="2" xfId="0" applyFont="1" applyBorder="1" applyAlignment="1">
      <alignment horizontal="center"/>
    </xf>
    <xf numFmtId="0" fontId="83" fillId="0" borderId="1" xfId="0" applyFont="1" applyBorder="1" applyAlignment="1">
      <alignment horizontal="center"/>
    </xf>
    <xf numFmtId="0" fontId="10" fillId="11" borderId="0" xfId="0" applyFont="1" applyFill="1" applyAlignment="1">
      <alignment horizontal="center"/>
    </xf>
    <xf numFmtId="16" fontId="0" fillId="0" borderId="11" xfId="0" applyNumberFormat="1" applyBorder="1" applyAlignment="1">
      <alignment horizontal="center" vertical="center"/>
    </xf>
    <xf numFmtId="0" fontId="10" fillId="43" borderId="94" xfId="0" applyFont="1" applyFill="1" applyBorder="1" applyAlignment="1">
      <alignment horizontal="center" vertical="center" readingOrder="1"/>
    </xf>
    <xf numFmtId="0" fontId="10" fillId="43" borderId="58" xfId="0" applyFont="1" applyFill="1" applyBorder="1" applyAlignment="1">
      <alignment horizontal="center" vertical="center" readingOrder="1"/>
    </xf>
    <xf numFmtId="0" fontId="10" fillId="43" borderId="59" xfId="0" applyFont="1" applyFill="1" applyBorder="1" applyAlignment="1">
      <alignment horizontal="center" vertical="center" readingOrder="1"/>
    </xf>
    <xf numFmtId="0" fontId="22" fillId="0" borderId="4" xfId="0" applyFont="1" applyBorder="1"/>
    <xf numFmtId="0" fontId="0" fillId="0" borderId="5" xfId="0" applyBorder="1"/>
    <xf numFmtId="0" fontId="0" fillId="63" borderId="1" xfId="0" applyFill="1" applyBorder="1"/>
    <xf numFmtId="0" fontId="0" fillId="63" borderId="2" xfId="0" applyFill="1" applyBorder="1" applyAlignment="1">
      <alignment horizontal="center" vertical="center"/>
    </xf>
    <xf numFmtId="14" fontId="0" fillId="63" borderId="2" xfId="0" applyNumberFormat="1" applyFill="1" applyBorder="1" applyAlignment="1">
      <alignment horizontal="center" vertical="center"/>
    </xf>
    <xf numFmtId="0" fontId="0" fillId="63" borderId="0" xfId="0" applyFill="1" applyAlignment="1">
      <alignment horizontal="center" vertical="center"/>
    </xf>
    <xf numFmtId="0" fontId="10" fillId="63" borderId="2" xfId="0" applyFont="1" applyFill="1" applyBorder="1" applyAlignment="1">
      <alignment horizontal="center" vertical="center"/>
    </xf>
    <xf numFmtId="1" fontId="0" fillId="63" borderId="2" xfId="0" applyNumberFormat="1" applyFill="1" applyBorder="1" applyAlignment="1">
      <alignment horizontal="center" vertical="center"/>
    </xf>
    <xf numFmtId="169" fontId="0" fillId="63" borderId="2" xfId="0" applyNumberFormat="1" applyFill="1" applyBorder="1" applyAlignment="1">
      <alignment horizontal="center" vertical="center"/>
    </xf>
    <xf numFmtId="14" fontId="0" fillId="63" borderId="8" xfId="0" applyNumberFormat="1" applyFill="1" applyBorder="1" applyAlignment="1">
      <alignment horizontal="center" vertical="center"/>
    </xf>
    <xf numFmtId="0" fontId="10" fillId="63" borderId="0" xfId="0" applyFont="1" applyFill="1" applyAlignment="1">
      <alignment horizontal="center"/>
    </xf>
    <xf numFmtId="0" fontId="0" fillId="63" borderId="11" xfId="0" applyFill="1" applyBorder="1" applyAlignment="1">
      <alignment horizontal="center" vertical="center"/>
    </xf>
    <xf numFmtId="0" fontId="0" fillId="63" borderId="1" xfId="0" applyFill="1" applyBorder="1" applyAlignment="1">
      <alignment horizontal="center" vertical="center"/>
    </xf>
    <xf numFmtId="1" fontId="5" fillId="11" borderId="7" xfId="0" applyNumberFormat="1" applyFont="1" applyFill="1" applyBorder="1" applyAlignment="1">
      <alignment horizontal="center" vertical="center" readingOrder="1"/>
    </xf>
    <xf numFmtId="0" fontId="0" fillId="64" borderId="1" xfId="0" applyFill="1" applyBorder="1"/>
    <xf numFmtId="0" fontId="11" fillId="0" borderId="2" xfId="0" applyFont="1" applyBorder="1"/>
    <xf numFmtId="0" fontId="11" fillId="0" borderId="3" xfId="0" applyFont="1" applyBorder="1"/>
    <xf numFmtId="0" fontId="11" fillId="0" borderId="4" xfId="0" applyFont="1" applyBorder="1"/>
    <xf numFmtId="0" fontId="5" fillId="65" borderId="1" xfId="0" applyFont="1" applyFill="1" applyBorder="1" applyAlignment="1">
      <alignment horizontal="left" vertical="center"/>
    </xf>
    <xf numFmtId="14" fontId="5" fillId="65" borderId="1" xfId="0" applyNumberFormat="1" applyFont="1" applyFill="1" applyBorder="1" applyAlignment="1">
      <alignment horizontal="center" vertical="center"/>
    </xf>
    <xf numFmtId="0" fontId="5" fillId="65" borderId="1" xfId="0" applyFont="1" applyFill="1" applyBorder="1" applyAlignment="1">
      <alignment horizontal="center" vertical="center"/>
    </xf>
    <xf numFmtId="0" fontId="32" fillId="65" borderId="1" xfId="0" applyFont="1" applyFill="1" applyBorder="1" applyAlignment="1">
      <alignment horizontal="center" vertical="center"/>
    </xf>
    <xf numFmtId="0" fontId="46" fillId="65" borderId="1" xfId="0" applyFont="1" applyFill="1" applyBorder="1" applyAlignment="1">
      <alignment horizontal="center" vertical="center"/>
    </xf>
    <xf numFmtId="2" fontId="5" fillId="65" borderId="1" xfId="0" applyNumberFormat="1" applyFont="1" applyFill="1" applyBorder="1" applyAlignment="1">
      <alignment horizontal="center" vertical="center"/>
    </xf>
    <xf numFmtId="2" fontId="0" fillId="65" borderId="1" xfId="0" applyNumberFormat="1" applyFill="1" applyBorder="1" applyAlignment="1">
      <alignment horizontal="center" vertical="center"/>
    </xf>
    <xf numFmtId="0" fontId="44" fillId="65" borderId="1" xfId="0" applyFont="1" applyFill="1" applyBorder="1" applyAlignment="1">
      <alignment horizontal="center" vertical="center"/>
    </xf>
    <xf numFmtId="0" fontId="44" fillId="65" borderId="4" xfId="0" applyFont="1" applyFill="1" applyBorder="1" applyAlignment="1">
      <alignment horizontal="center" vertical="center"/>
    </xf>
    <xf numFmtId="0" fontId="5" fillId="11" borderId="5" xfId="0" applyFont="1" applyFill="1" applyBorder="1" applyAlignment="1">
      <alignment horizontal="left" vertical="center"/>
    </xf>
    <xf numFmtId="0" fontId="5" fillId="43" borderId="5" xfId="0" applyFont="1" applyFill="1" applyBorder="1" applyAlignment="1">
      <alignment horizontal="left" vertical="center"/>
    </xf>
    <xf numFmtId="14" fontId="5" fillId="11" borderId="5" xfId="0" applyNumberFormat="1" applyFont="1" applyFill="1" applyBorder="1" applyAlignment="1">
      <alignment horizontal="center" vertical="center"/>
    </xf>
    <xf numFmtId="0" fontId="46" fillId="39" borderId="5" xfId="0" applyFont="1" applyFill="1" applyBorder="1" applyAlignment="1">
      <alignment horizontal="center" vertical="center"/>
    </xf>
    <xf numFmtId="2" fontId="5" fillId="0" borderId="5" xfId="0" applyNumberFormat="1" applyFont="1" applyBorder="1" applyAlignment="1">
      <alignment horizontal="center" vertical="center"/>
    </xf>
    <xf numFmtId="2" fontId="5" fillId="0" borderId="2" xfId="0" applyNumberFormat="1" applyFont="1" applyBorder="1" applyAlignment="1">
      <alignment horizontal="center"/>
    </xf>
    <xf numFmtId="0" fontId="45" fillId="38" borderId="4" xfId="0" applyFont="1" applyFill="1" applyBorder="1" applyAlignment="1">
      <alignment horizontal="center" vertical="center"/>
    </xf>
    <xf numFmtId="0" fontId="5" fillId="0" borderId="5" xfId="0" applyFont="1" applyBorder="1"/>
    <xf numFmtId="0" fontId="5" fillId="22" borderId="5" xfId="0" applyFont="1" applyFill="1" applyBorder="1"/>
    <xf numFmtId="14" fontId="5" fillId="0" borderId="5" xfId="0" applyNumberFormat="1" applyFont="1" applyBorder="1" applyAlignment="1">
      <alignment horizontal="center"/>
    </xf>
    <xf numFmtId="0" fontId="45" fillId="38" borderId="10" xfId="0" applyFont="1" applyFill="1" applyBorder="1" applyAlignment="1">
      <alignment horizontal="center" vertical="center"/>
    </xf>
    <xf numFmtId="2" fontId="5" fillId="0" borderId="5" xfId="0" applyNumberFormat="1" applyFont="1" applyBorder="1" applyAlignment="1">
      <alignment horizontal="center"/>
    </xf>
    <xf numFmtId="14" fontId="0" fillId="0" borderId="5" xfId="0" applyNumberFormat="1" applyBorder="1" applyAlignment="1">
      <alignment horizontal="center"/>
    </xf>
    <xf numFmtId="0" fontId="0" fillId="43" borderId="2" xfId="0" applyFill="1" applyBorder="1" applyAlignment="1">
      <alignment horizontal="center" vertical="center"/>
    </xf>
    <xf numFmtId="0" fontId="45" fillId="38" borderId="5" xfId="0" applyFont="1" applyFill="1" applyBorder="1" applyAlignment="1">
      <alignment horizontal="center" vertical="center"/>
    </xf>
    <xf numFmtId="0" fontId="5" fillId="0" borderId="11" xfId="0" applyFont="1" applyBorder="1"/>
    <xf numFmtId="0" fontId="0" fillId="0" borderId="10" xfId="0" applyBorder="1" applyAlignment="1">
      <alignment horizontal="center"/>
    </xf>
    <xf numFmtId="0" fontId="0" fillId="0" borderId="11" xfId="0" applyBorder="1" applyAlignment="1">
      <alignment horizontal="center"/>
    </xf>
    <xf numFmtId="0" fontId="32" fillId="11" borderId="11" xfId="0" applyFont="1" applyFill="1" applyBorder="1" applyAlignment="1">
      <alignment horizontal="center" vertical="center"/>
    </xf>
    <xf numFmtId="0" fontId="0" fillId="0" borderId="4" xfId="0" applyBorder="1"/>
    <xf numFmtId="14" fontId="5" fillId="3" borderId="95" xfId="0" applyNumberFormat="1" applyFont="1" applyFill="1" applyBorder="1" applyAlignment="1">
      <alignment horizontal="center"/>
    </xf>
    <xf numFmtId="0" fontId="5" fillId="3" borderId="96" xfId="0" applyFont="1" applyFill="1" applyBorder="1" applyAlignment="1">
      <alignment horizontal="center"/>
    </xf>
    <xf numFmtId="14" fontId="5" fillId="0" borderId="95" xfId="0" applyNumberFormat="1" applyFont="1" applyBorder="1" applyAlignment="1">
      <alignment horizontal="center"/>
    </xf>
    <xf numFmtId="0" fontId="5" fillId="0" borderId="96" xfId="0" applyFont="1" applyBorder="1" applyAlignment="1">
      <alignment horizontal="center"/>
    </xf>
    <xf numFmtId="0" fontId="5" fillId="0" borderId="0" xfId="0" applyFont="1" applyAlignment="1">
      <alignment horizontal="center"/>
    </xf>
    <xf numFmtId="0" fontId="0" fillId="0" borderId="0" xfId="0" applyAlignment="1">
      <alignment wrapText="1"/>
    </xf>
    <xf numFmtId="0" fontId="85" fillId="66" borderId="0" xfId="0" applyFont="1" applyFill="1" applyAlignment="1">
      <alignment horizontal="center"/>
    </xf>
    <xf numFmtId="166" fontId="85" fillId="66" borderId="0" xfId="0" applyNumberFormat="1" applyFont="1" applyFill="1" applyAlignment="1">
      <alignment horizontal="center"/>
    </xf>
    <xf numFmtId="166" fontId="0" fillId="0" borderId="0" xfId="0" applyNumberFormat="1" applyAlignment="1">
      <alignment horizontal="center"/>
    </xf>
    <xf numFmtId="1" fontId="85" fillId="66" borderId="0" xfId="0" applyNumberFormat="1" applyFont="1" applyFill="1" applyAlignment="1">
      <alignment horizontal="center"/>
    </xf>
    <xf numFmtId="0" fontId="5" fillId="3" borderId="97" xfId="0" applyFont="1" applyFill="1" applyBorder="1" applyAlignment="1">
      <alignment horizontal="center"/>
    </xf>
    <xf numFmtId="4" fontId="5" fillId="3" borderId="97" xfId="0" applyNumberFormat="1" applyFont="1" applyFill="1" applyBorder="1" applyAlignment="1">
      <alignment horizontal="center"/>
    </xf>
    <xf numFmtId="4" fontId="5" fillId="0" borderId="97" xfId="0" applyNumberFormat="1" applyFont="1" applyBorder="1" applyAlignment="1">
      <alignment horizontal="center"/>
    </xf>
    <xf numFmtId="0" fontId="5" fillId="0" borderId="97" xfId="0" applyFont="1" applyBorder="1" applyAlignment="1">
      <alignment horizontal="center"/>
    </xf>
    <xf numFmtId="0" fontId="5" fillId="3" borderId="96" xfId="0" applyFont="1" applyFill="1" applyBorder="1"/>
    <xf numFmtId="0" fontId="5" fillId="0" borderId="96" xfId="0" applyFont="1" applyBorder="1"/>
    <xf numFmtId="14" fontId="10" fillId="43" borderId="1" xfId="0" applyNumberFormat="1" applyFont="1" applyFill="1" applyBorder="1" applyAlignment="1">
      <alignment horizontal="center"/>
    </xf>
    <xf numFmtId="166" fontId="5" fillId="3" borderId="96" xfId="0" applyNumberFormat="1" applyFont="1" applyFill="1" applyBorder="1" applyAlignment="1">
      <alignment horizontal="center"/>
    </xf>
    <xf numFmtId="166" fontId="5" fillId="3" borderId="97" xfId="0" applyNumberFormat="1" applyFont="1" applyFill="1" applyBorder="1" applyAlignment="1">
      <alignment horizontal="center"/>
    </xf>
    <xf numFmtId="0" fontId="5" fillId="3" borderId="96" xfId="0" applyFont="1" applyFill="1" applyBorder="1" applyAlignment="1">
      <alignment horizontal="center" vertical="center"/>
    </xf>
    <xf numFmtId="0" fontId="32" fillId="11" borderId="2" xfId="0" applyFont="1" applyFill="1" applyBorder="1" applyAlignment="1">
      <alignment horizontal="center" vertical="center" wrapText="1"/>
    </xf>
    <xf numFmtId="1" fontId="32" fillId="65" borderId="1" xfId="0" applyNumberFormat="1" applyFont="1" applyFill="1" applyBorder="1" applyAlignment="1">
      <alignment horizontal="center" vertical="center"/>
    </xf>
    <xf numFmtId="0" fontId="44" fillId="65" borderId="2" xfId="0" applyFont="1" applyFill="1" applyBorder="1" applyAlignment="1">
      <alignment horizontal="center" vertical="center"/>
    </xf>
    <xf numFmtId="0" fontId="5" fillId="3" borderId="97" xfId="0" applyFont="1" applyFill="1" applyBorder="1"/>
    <xf numFmtId="1" fontId="5" fillId="43" borderId="0" xfId="0" applyNumberFormat="1" applyFont="1" applyFill="1" applyAlignment="1">
      <alignment horizontal="left"/>
    </xf>
    <xf numFmtId="0" fontId="23" fillId="15" borderId="1" xfId="0" applyFont="1" applyFill="1" applyBorder="1" applyAlignment="1">
      <alignment horizontal="left"/>
    </xf>
    <xf numFmtId="0" fontId="23" fillId="15" borderId="1" xfId="0" applyFont="1" applyFill="1" applyBorder="1" applyAlignment="1">
      <alignment horizontal="left" indent="5"/>
    </xf>
    <xf numFmtId="0" fontId="86" fillId="28" borderId="39" xfId="0" applyFont="1" applyFill="1" applyBorder="1" applyAlignment="1">
      <alignment horizontal="left"/>
    </xf>
    <xf numFmtId="0" fontId="86" fillId="28" borderId="40" xfId="0" applyFont="1" applyFill="1" applyBorder="1"/>
    <xf numFmtId="0" fontId="83" fillId="0" borderId="6" xfId="0" applyFont="1" applyBorder="1" applyAlignment="1">
      <alignment horizontal="center"/>
    </xf>
    <xf numFmtId="0" fontId="82" fillId="0" borderId="6" xfId="0" applyFont="1" applyBorder="1" applyAlignment="1">
      <alignment horizontal="center"/>
    </xf>
    <xf numFmtId="0" fontId="81" fillId="0" borderId="39" xfId="0" applyFont="1" applyBorder="1" applyAlignment="1">
      <alignment horizontal="center"/>
    </xf>
    <xf numFmtId="0" fontId="82" fillId="0" borderId="8" xfId="0" applyFont="1" applyBorder="1" applyAlignment="1">
      <alignment horizontal="center"/>
    </xf>
    <xf numFmtId="0" fontId="83" fillId="0" borderId="6" xfId="0" applyFont="1" applyBorder="1"/>
    <xf numFmtId="0" fontId="5" fillId="0" borderId="98" xfId="0" applyFont="1" applyBorder="1" applyAlignment="1">
      <alignment horizontal="center"/>
    </xf>
    <xf numFmtId="0" fontId="13" fillId="61" borderId="39" xfId="0" applyFont="1" applyFill="1" applyBorder="1" applyAlignment="1">
      <alignment horizontal="center"/>
    </xf>
    <xf numFmtId="0" fontId="5" fillId="56" borderId="98" xfId="0" applyFont="1" applyFill="1" applyBorder="1" applyAlignment="1">
      <alignment horizontal="center"/>
    </xf>
    <xf numFmtId="0" fontId="13" fillId="56" borderId="39" xfId="0" applyFont="1" applyFill="1" applyBorder="1" applyAlignment="1">
      <alignment horizontal="center" wrapText="1"/>
    </xf>
    <xf numFmtId="0" fontId="13" fillId="56" borderId="40" xfId="0" applyFont="1" applyFill="1" applyBorder="1" applyAlignment="1">
      <alignment horizontal="center"/>
    </xf>
    <xf numFmtId="0" fontId="5" fillId="0" borderId="98" xfId="0" applyFont="1" applyBorder="1"/>
    <xf numFmtId="0" fontId="13" fillId="61" borderId="39" xfId="0" applyFont="1" applyFill="1" applyBorder="1"/>
    <xf numFmtId="0" fontId="5" fillId="56" borderId="98" xfId="0" applyFont="1" applyFill="1" applyBorder="1"/>
    <xf numFmtId="0" fontId="13" fillId="56" borderId="39" xfId="0" applyFont="1" applyFill="1" applyBorder="1" applyAlignment="1">
      <alignment wrapText="1"/>
    </xf>
    <xf numFmtId="0" fontId="13" fillId="56" borderId="40" xfId="0" applyFont="1" applyFill="1" applyBorder="1"/>
    <xf numFmtId="0" fontId="86" fillId="28" borderId="39" xfId="0" applyFont="1" applyFill="1" applyBorder="1" applyAlignment="1">
      <alignment wrapText="1"/>
    </xf>
    <xf numFmtId="0" fontId="86" fillId="28" borderId="39" xfId="0" applyFont="1" applyFill="1" applyBorder="1" applyAlignment="1">
      <alignment horizontal="left" wrapText="1"/>
    </xf>
    <xf numFmtId="0" fontId="88" fillId="0" borderId="42" xfId="0" applyFont="1" applyBorder="1" applyAlignment="1">
      <alignment readingOrder="1"/>
    </xf>
    <xf numFmtId="0" fontId="88" fillId="0" borderId="11" xfId="0" applyFont="1" applyBorder="1" applyAlignment="1">
      <alignment readingOrder="1"/>
    </xf>
    <xf numFmtId="167" fontId="89" fillId="0" borderId="1" xfId="0" applyNumberFormat="1" applyFont="1" applyBorder="1" applyAlignment="1">
      <alignment horizontal="center" vertical="center" readingOrder="1"/>
    </xf>
    <xf numFmtId="0" fontId="90" fillId="0" borderId="10" xfId="0" applyFont="1" applyBorder="1" applyAlignment="1">
      <alignment readingOrder="1"/>
    </xf>
    <xf numFmtId="0" fontId="90" fillId="0" borderId="11" xfId="0" applyFont="1" applyBorder="1" applyAlignment="1">
      <alignment readingOrder="1"/>
    </xf>
    <xf numFmtId="0" fontId="25" fillId="0" borderId="2" xfId="0" applyFont="1" applyBorder="1" applyAlignment="1">
      <alignment horizontal="center" vertical="center" readingOrder="1"/>
    </xf>
    <xf numFmtId="0" fontId="88" fillId="0" borderId="1" xfId="0" applyFont="1" applyBorder="1" applyAlignment="1">
      <alignment readingOrder="1"/>
    </xf>
    <xf numFmtId="0" fontId="89" fillId="0" borderId="9" xfId="0" applyFont="1" applyBorder="1" applyAlignment="1">
      <alignment horizontal="center" vertical="center" readingOrder="1"/>
    </xf>
    <xf numFmtId="0" fontId="90" fillId="0" borderId="1" xfId="0" applyFont="1" applyBorder="1" applyAlignment="1">
      <alignment readingOrder="1"/>
    </xf>
    <xf numFmtId="167" fontId="89" fillId="0" borderId="3" xfId="0" applyNumberFormat="1" applyFont="1" applyBorder="1" applyAlignment="1">
      <alignment horizontal="center" vertical="center" readingOrder="1"/>
    </xf>
    <xf numFmtId="0" fontId="89" fillId="0" borderId="3" xfId="0" applyFont="1" applyBorder="1" applyAlignment="1">
      <alignment horizontal="center" vertical="center" readingOrder="1"/>
    </xf>
    <xf numFmtId="0" fontId="92" fillId="0" borderId="1" xfId="0" applyFont="1" applyBorder="1" applyAlignment="1">
      <alignment readingOrder="1"/>
    </xf>
    <xf numFmtId="0" fontId="93" fillId="0" borderId="1" xfId="0" applyFont="1" applyBorder="1" applyAlignment="1">
      <alignment readingOrder="1"/>
    </xf>
    <xf numFmtId="0" fontId="90" fillId="0" borderId="1" xfId="0" applyFont="1" applyBorder="1" applyAlignment="1">
      <alignment horizontal="left" readingOrder="1"/>
    </xf>
    <xf numFmtId="0" fontId="90" fillId="0" borderId="5" xfId="0" applyFont="1" applyBorder="1" applyAlignment="1">
      <alignment readingOrder="1"/>
    </xf>
    <xf numFmtId="0" fontId="88" fillId="0" borderId="5" xfId="0" applyFont="1" applyBorder="1" applyAlignment="1">
      <alignment readingOrder="1"/>
    </xf>
    <xf numFmtId="0" fontId="88" fillId="0" borderId="4" xfId="0" applyFont="1" applyBorder="1" applyAlignment="1">
      <alignment readingOrder="1"/>
    </xf>
    <xf numFmtId="0" fontId="90" fillId="0" borderId="4" xfId="0" applyFont="1" applyBorder="1" applyAlignment="1">
      <alignment readingOrder="1"/>
    </xf>
    <xf numFmtId="0" fontId="92" fillId="0" borderId="4" xfId="0" applyFont="1" applyBorder="1" applyAlignment="1">
      <alignment readingOrder="1"/>
    </xf>
    <xf numFmtId="0" fontId="15" fillId="0" borderId="4" xfId="0" applyFont="1" applyBorder="1" applyAlignment="1">
      <alignment readingOrder="1"/>
    </xf>
    <xf numFmtId="0" fontId="92" fillId="0" borderId="10" xfId="0" applyFont="1" applyBorder="1" applyAlignment="1">
      <alignment readingOrder="1"/>
    </xf>
    <xf numFmtId="167" fontId="89" fillId="0" borderId="55" xfId="0" applyNumberFormat="1" applyFont="1" applyBorder="1" applyAlignment="1">
      <alignment horizontal="center" vertical="center" readingOrder="1"/>
    </xf>
    <xf numFmtId="0" fontId="88" fillId="0" borderId="7" xfId="0" applyFont="1" applyBorder="1" applyAlignment="1">
      <alignment readingOrder="1"/>
    </xf>
    <xf numFmtId="0" fontId="88" fillId="0" borderId="6" xfId="0" applyFont="1" applyBorder="1" applyAlignment="1">
      <alignment readingOrder="1"/>
    </xf>
    <xf numFmtId="0" fontId="90" fillId="0" borderId="7" xfId="0" applyFont="1" applyBorder="1" applyAlignment="1">
      <alignment readingOrder="1"/>
    </xf>
    <xf numFmtId="0" fontId="92" fillId="0" borderId="5" xfId="0" applyFont="1" applyBorder="1" applyAlignment="1">
      <alignment readingOrder="1"/>
    </xf>
    <xf numFmtId="0" fontId="90" fillId="0" borderId="14" xfId="0" applyFont="1" applyBorder="1" applyAlignment="1">
      <alignment readingOrder="1"/>
    </xf>
    <xf numFmtId="0" fontId="90" fillId="0" borderId="6" xfId="0" applyFont="1" applyBorder="1" applyAlignment="1">
      <alignment horizontal="left" readingOrder="1"/>
    </xf>
    <xf numFmtId="0" fontId="15" fillId="0" borderId="7" xfId="0" applyFont="1" applyBorder="1" applyAlignment="1">
      <alignment readingOrder="1"/>
    </xf>
    <xf numFmtId="0" fontId="92" fillId="0" borderId="7" xfId="0" applyFont="1" applyBorder="1" applyAlignment="1">
      <alignment readingOrder="1"/>
    </xf>
    <xf numFmtId="0" fontId="90" fillId="0" borderId="6" xfId="0" applyFont="1" applyBorder="1" applyAlignment="1">
      <alignment readingOrder="1"/>
    </xf>
    <xf numFmtId="167" fontId="25" fillId="0" borderId="3" xfId="0" applyNumberFormat="1" applyFont="1" applyBorder="1" applyAlignment="1">
      <alignment horizontal="center" vertical="center" readingOrder="1"/>
    </xf>
    <xf numFmtId="0" fontId="13" fillId="43" borderId="0" xfId="0" applyFont="1" applyFill="1" applyAlignment="1">
      <alignment horizontal="left"/>
    </xf>
    <xf numFmtId="14" fontId="10" fillId="48" borderId="0" xfId="0" applyNumberFormat="1" applyFont="1" applyFill="1" applyAlignment="1">
      <alignment horizontal="center"/>
    </xf>
    <xf numFmtId="0" fontId="10" fillId="48" borderId="0" xfId="0" applyFont="1" applyFill="1" applyAlignment="1">
      <alignment horizontal="center" vertical="center"/>
    </xf>
    <xf numFmtId="0" fontId="0" fillId="48" borderId="2" xfId="0" applyFill="1" applyBorder="1" applyAlignment="1">
      <alignment horizontal="center" vertical="center"/>
    </xf>
    <xf numFmtId="14" fontId="0" fillId="48" borderId="2" xfId="0" applyNumberFormat="1" applyFill="1" applyBorder="1" applyAlignment="1">
      <alignment horizontal="center" vertical="center"/>
    </xf>
    <xf numFmtId="0" fontId="0" fillId="48" borderId="0" xfId="0" applyFill="1" applyAlignment="1">
      <alignment horizontal="center" vertical="center"/>
    </xf>
    <xf numFmtId="0" fontId="10" fillId="48" borderId="2" xfId="0" applyFont="1" applyFill="1" applyBorder="1" applyAlignment="1">
      <alignment horizontal="center" vertical="center"/>
    </xf>
    <xf numFmtId="1" fontId="0" fillId="48" borderId="2" xfId="0" applyNumberFormat="1" applyFill="1" applyBorder="1" applyAlignment="1">
      <alignment horizontal="center" vertical="center"/>
    </xf>
    <xf numFmtId="169" fontId="0" fillId="48" borderId="2" xfId="0" applyNumberFormat="1" applyFill="1" applyBorder="1" applyAlignment="1">
      <alignment horizontal="center" vertical="center"/>
    </xf>
    <xf numFmtId="14" fontId="0" fillId="48" borderId="8" xfId="0" applyNumberFormat="1" applyFill="1" applyBorder="1" applyAlignment="1">
      <alignment horizontal="center" vertical="center"/>
    </xf>
    <xf numFmtId="0" fontId="10" fillId="48" borderId="0" xfId="0" applyFont="1" applyFill="1" applyAlignment="1">
      <alignment horizontal="center"/>
    </xf>
    <xf numFmtId="0" fontId="0" fillId="48" borderId="11" xfId="0" applyFill="1" applyBorder="1" applyAlignment="1">
      <alignment horizontal="center" vertical="center"/>
    </xf>
    <xf numFmtId="0" fontId="87" fillId="0" borderId="3" xfId="0" applyFont="1" applyBorder="1"/>
    <xf numFmtId="0" fontId="86" fillId="42" borderId="40" xfId="0" applyFont="1" applyFill="1" applyBorder="1" applyAlignment="1">
      <alignment wrapText="1"/>
    </xf>
    <xf numFmtId="3" fontId="0" fillId="0" borderId="2" xfId="0" applyNumberFormat="1" applyBorder="1" applyAlignment="1">
      <alignment horizontal="center" vertical="center"/>
    </xf>
    <xf numFmtId="1" fontId="3" fillId="43" borderId="0" xfId="0" applyNumberFormat="1" applyFont="1" applyFill="1" applyAlignment="1">
      <alignment horizontal="left"/>
    </xf>
    <xf numFmtId="16" fontId="5" fillId="0" borderId="96" xfId="0" applyNumberFormat="1" applyFont="1" applyBorder="1" applyAlignment="1">
      <alignment horizontal="center"/>
    </xf>
    <xf numFmtId="0" fontId="5" fillId="0" borderId="96" xfId="0" applyFont="1" applyBorder="1" applyAlignment="1">
      <alignment horizontal="center" vertical="center"/>
    </xf>
    <xf numFmtId="0" fontId="0" fillId="11" borderId="2" xfId="0" applyFill="1" applyBorder="1"/>
    <xf numFmtId="0" fontId="0" fillId="11" borderId="4" xfId="0" applyFill="1" applyBorder="1"/>
    <xf numFmtId="0" fontId="95" fillId="41" borderId="1" xfId="0" applyFont="1" applyFill="1" applyBorder="1" applyAlignment="1">
      <alignment horizontal="left"/>
    </xf>
    <xf numFmtId="16" fontId="5" fillId="3" borderId="96" xfId="0" applyNumberFormat="1" applyFont="1" applyFill="1" applyBorder="1" applyAlignment="1">
      <alignment horizontal="center"/>
    </xf>
    <xf numFmtId="0" fontId="7" fillId="11" borderId="0" xfId="0" applyFont="1" applyFill="1"/>
    <xf numFmtId="9" fontId="0" fillId="0" borderId="1" xfId="0" applyNumberFormat="1" applyBorder="1"/>
    <xf numFmtId="10" fontId="0" fillId="0" borderId="1" xfId="0" applyNumberFormat="1" applyBorder="1"/>
    <xf numFmtId="14" fontId="5" fillId="3" borderId="95" xfId="0" applyNumberFormat="1" applyFont="1" applyFill="1" applyBorder="1"/>
    <xf numFmtId="14" fontId="5" fillId="0" borderId="95" xfId="0" applyNumberFormat="1" applyFont="1" applyBorder="1"/>
    <xf numFmtId="14" fontId="10" fillId="50" borderId="0" xfId="0" applyNumberFormat="1" applyFont="1" applyFill="1" applyAlignment="1">
      <alignment horizontal="center"/>
    </xf>
    <xf numFmtId="0" fontId="10" fillId="50" borderId="0" xfId="0" applyFont="1" applyFill="1" applyAlignment="1">
      <alignment horizontal="center" vertical="center"/>
    </xf>
    <xf numFmtId="0" fontId="0" fillId="50" borderId="2" xfId="0" applyFill="1" applyBorder="1" applyAlignment="1">
      <alignment horizontal="center" vertical="center"/>
    </xf>
    <xf numFmtId="14" fontId="0" fillId="50" borderId="2" xfId="0" applyNumberFormat="1" applyFill="1" applyBorder="1" applyAlignment="1">
      <alignment horizontal="center" vertical="center"/>
    </xf>
    <xf numFmtId="0" fontId="0" fillId="50" borderId="0" xfId="0" applyFill="1" applyAlignment="1">
      <alignment horizontal="center" vertical="center"/>
    </xf>
    <xf numFmtId="0" fontId="10" fillId="50" borderId="2" xfId="0" applyFont="1" applyFill="1" applyBorder="1" applyAlignment="1">
      <alignment horizontal="center" vertical="center"/>
    </xf>
    <xf numFmtId="1" fontId="0" fillId="50" borderId="2" xfId="0" applyNumberFormat="1" applyFill="1" applyBorder="1" applyAlignment="1">
      <alignment horizontal="center" vertical="center"/>
    </xf>
    <xf numFmtId="169" fontId="0" fillId="50" borderId="2" xfId="0" applyNumberFormat="1" applyFill="1" applyBorder="1" applyAlignment="1">
      <alignment horizontal="center" vertical="center"/>
    </xf>
    <xf numFmtId="14" fontId="0" fillId="50" borderId="8" xfId="0" applyNumberFormat="1" applyFill="1" applyBorder="1" applyAlignment="1">
      <alignment horizontal="center" vertical="center"/>
    </xf>
    <xf numFmtId="0" fontId="10" fillId="50" borderId="0" xfId="0" applyFont="1" applyFill="1" applyAlignment="1">
      <alignment horizontal="center"/>
    </xf>
    <xf numFmtId="0" fontId="0" fillId="50" borderId="11" xfId="0" applyFill="1" applyBorder="1" applyAlignment="1">
      <alignment horizontal="center" vertical="center"/>
    </xf>
    <xf numFmtId="0" fontId="0" fillId="50" borderId="1" xfId="0" applyFill="1" applyBorder="1" applyAlignment="1">
      <alignment horizontal="center" vertical="center"/>
    </xf>
    <xf numFmtId="0" fontId="0" fillId="50" borderId="1" xfId="0" applyFill="1" applyBorder="1"/>
    <xf numFmtId="0" fontId="0" fillId="50" borderId="0" xfId="0" applyFill="1"/>
    <xf numFmtId="0" fontId="0" fillId="43" borderId="0" xfId="0" applyFill="1" applyAlignment="1">
      <alignment vertical="center" readingOrder="1"/>
    </xf>
    <xf numFmtId="0" fontId="3" fillId="11" borderId="0" xfId="0" applyFont="1" applyFill="1" applyAlignment="1">
      <alignment horizontal="center" vertical="center" readingOrder="1"/>
    </xf>
    <xf numFmtId="0" fontId="21" fillId="11" borderId="0" xfId="0" applyFont="1" applyFill="1" applyAlignment="1">
      <alignment horizontal="left" vertical="center"/>
    </xf>
    <xf numFmtId="0" fontId="21" fillId="11" borderId="0" xfId="0" applyFont="1" applyFill="1" applyAlignment="1">
      <alignment horizontal="center" vertical="center"/>
    </xf>
    <xf numFmtId="0" fontId="10" fillId="43" borderId="57" xfId="0" applyFont="1" applyFill="1" applyBorder="1" applyAlignment="1">
      <alignment horizontal="center" vertical="center" readingOrder="1"/>
    </xf>
    <xf numFmtId="0" fontId="96" fillId="0" borderId="0" xfId="0" applyFont="1" applyAlignment="1">
      <alignment horizontal="center" wrapText="1"/>
    </xf>
    <xf numFmtId="164" fontId="0" fillId="11" borderId="0" xfId="0" applyNumberFormat="1" applyFill="1"/>
    <xf numFmtId="16" fontId="3" fillId="11" borderId="40" xfId="0" applyNumberFormat="1" applyFont="1" applyFill="1" applyBorder="1" applyAlignment="1">
      <alignment horizontal="center"/>
    </xf>
    <xf numFmtId="49" fontId="10" fillId="11" borderId="4" xfId="0" applyNumberFormat="1" applyFont="1" applyFill="1" applyBorder="1" applyAlignment="1">
      <alignment horizontal="center" vertical="center" readingOrder="1"/>
    </xf>
    <xf numFmtId="49" fontId="10" fillId="11" borderId="7" xfId="0" applyNumberFormat="1" applyFont="1" applyFill="1" applyBorder="1" applyAlignment="1">
      <alignment horizontal="center" vertical="center" readingOrder="1"/>
    </xf>
    <xf numFmtId="164" fontId="2" fillId="43" borderId="0" xfId="0" applyNumberFormat="1" applyFont="1" applyFill="1"/>
    <xf numFmtId="164" fontId="2" fillId="52" borderId="0" xfId="0" applyNumberFormat="1" applyFont="1" applyFill="1"/>
    <xf numFmtId="164" fontId="2" fillId="52" borderId="0" xfId="0" applyNumberFormat="1" applyFont="1" applyFill="1" applyAlignment="1">
      <alignment horizontal="right"/>
    </xf>
    <xf numFmtId="3" fontId="0" fillId="11" borderId="0" xfId="0" applyNumberFormat="1" applyFill="1" applyAlignment="1">
      <alignment horizontal="left"/>
    </xf>
    <xf numFmtId="0" fontId="2" fillId="52" borderId="0" xfId="0" applyFont="1" applyFill="1"/>
    <xf numFmtId="2" fontId="2" fillId="52" borderId="0" xfId="0" applyNumberFormat="1" applyFont="1" applyFill="1"/>
    <xf numFmtId="164" fontId="0" fillId="11" borderId="0" xfId="0" applyNumberFormat="1" applyFill="1" applyAlignment="1">
      <alignment horizontal="center" vertical="center" readingOrder="1"/>
    </xf>
    <xf numFmtId="164" fontId="14" fillId="15" borderId="57" xfId="0" applyNumberFormat="1" applyFont="1" applyFill="1" applyBorder="1" applyAlignment="1">
      <alignment horizontal="center" vertical="center" readingOrder="1"/>
    </xf>
    <xf numFmtId="164" fontId="20" fillId="11" borderId="10" xfId="0" applyNumberFormat="1" applyFont="1" applyFill="1" applyBorder="1" applyAlignment="1">
      <alignment horizontal="center" vertical="center" readingOrder="1"/>
    </xf>
    <xf numFmtId="0" fontId="15" fillId="15" borderId="17" xfId="0" applyFont="1" applyFill="1" applyBorder="1" applyAlignment="1">
      <alignment horizontal="center" vertical="center" readingOrder="1"/>
    </xf>
    <xf numFmtId="0" fontId="0" fillId="0" borderId="21" xfId="0" applyBorder="1" applyAlignment="1">
      <alignment vertical="center" readingOrder="1"/>
    </xf>
    <xf numFmtId="11" fontId="5" fillId="0" borderId="96" xfId="0" applyNumberFormat="1" applyFont="1" applyBorder="1" applyAlignment="1">
      <alignment horizontal="center"/>
    </xf>
    <xf numFmtId="0" fontId="0" fillId="0" borderId="0" xfId="0" applyAlignment="1">
      <alignment textRotation="90"/>
    </xf>
    <xf numFmtId="17" fontId="0" fillId="64" borderId="1" xfId="0" applyNumberFormat="1" applyFill="1" applyBorder="1"/>
    <xf numFmtId="17" fontId="0" fillId="42" borderId="1" xfId="0" applyNumberFormat="1" applyFill="1" applyBorder="1"/>
    <xf numFmtId="0" fontId="98" fillId="11" borderId="1" xfId="0" applyFont="1" applyFill="1" applyBorder="1" applyAlignment="1">
      <alignment horizontal="center" vertical="center" readingOrder="1"/>
    </xf>
    <xf numFmtId="49" fontId="43" fillId="0" borderId="53" xfId="0" applyNumberFormat="1" applyFont="1" applyBorder="1" applyAlignment="1">
      <alignment readingOrder="1"/>
    </xf>
    <xf numFmtId="164" fontId="100" fillId="11" borderId="49" xfId="0" applyNumberFormat="1" applyFont="1" applyFill="1" applyBorder="1" applyAlignment="1">
      <alignment horizontal="center" vertical="center" readingOrder="1"/>
    </xf>
    <xf numFmtId="0" fontId="97" fillId="0" borderId="0" xfId="0" applyFont="1"/>
    <xf numFmtId="0" fontId="97" fillId="0" borderId="33" xfId="0" applyFont="1" applyBorder="1" applyAlignment="1">
      <alignment horizontal="center" vertical="center" readingOrder="1"/>
    </xf>
    <xf numFmtId="0" fontId="97" fillId="33" borderId="9" xfId="0" applyFont="1" applyFill="1" applyBorder="1" applyAlignment="1">
      <alignment horizontal="left" readingOrder="1"/>
    </xf>
    <xf numFmtId="0" fontId="97" fillId="0" borderId="53" xfId="0" applyFont="1" applyBorder="1" applyAlignment="1">
      <alignment vertical="center" readingOrder="1"/>
    </xf>
    <xf numFmtId="0" fontId="97" fillId="11" borderId="0" xfId="0" applyFont="1" applyFill="1" applyAlignment="1">
      <alignment readingOrder="1"/>
    </xf>
    <xf numFmtId="0" fontId="97" fillId="11" borderId="0" xfId="0" applyFont="1" applyFill="1" applyAlignment="1">
      <alignment wrapText="1"/>
    </xf>
    <xf numFmtId="0" fontId="97" fillId="11" borderId="0" xfId="0" applyFont="1" applyFill="1"/>
    <xf numFmtId="0" fontId="97" fillId="11" borderId="0" xfId="0" applyFont="1" applyFill="1" applyAlignment="1">
      <alignment vertical="center" readingOrder="1"/>
    </xf>
    <xf numFmtId="0" fontId="97" fillId="11" borderId="0" xfId="0" applyFont="1" applyFill="1" applyAlignment="1">
      <alignment vertical="center"/>
    </xf>
    <xf numFmtId="164" fontId="100" fillId="11" borderId="64" xfId="0" applyNumberFormat="1" applyFont="1" applyFill="1" applyBorder="1" applyAlignment="1">
      <alignment horizontal="center" vertical="center" readingOrder="1"/>
    </xf>
    <xf numFmtId="0" fontId="97" fillId="11" borderId="0" xfId="0" applyFont="1" applyFill="1" applyAlignment="1">
      <alignment horizontal="center" vertical="center" readingOrder="1"/>
    </xf>
    <xf numFmtId="0" fontId="97" fillId="11" borderId="24" xfId="0" applyFont="1" applyFill="1" applyBorder="1" applyAlignment="1">
      <alignment horizontal="center" vertical="center" readingOrder="1"/>
    </xf>
    <xf numFmtId="0" fontId="43" fillId="40" borderId="22" xfId="0" applyFont="1" applyFill="1" applyBorder="1" applyAlignment="1">
      <alignment horizontal="center" vertical="center" readingOrder="1"/>
    </xf>
    <xf numFmtId="9" fontId="43" fillId="11" borderId="0" xfId="0" applyNumberFormat="1" applyFont="1" applyFill="1" applyAlignment="1">
      <alignment horizontal="center" vertical="center" readingOrder="1"/>
    </xf>
    <xf numFmtId="0" fontId="43" fillId="11" borderId="2" xfId="0" applyFont="1" applyFill="1" applyBorder="1" applyAlignment="1">
      <alignment readingOrder="1"/>
    </xf>
    <xf numFmtId="0" fontId="43" fillId="11" borderId="0" xfId="0" applyFont="1" applyFill="1"/>
    <xf numFmtId="0" fontId="51" fillId="11" borderId="45" xfId="0" applyFont="1" applyFill="1" applyBorder="1" applyAlignment="1">
      <alignment horizontal="center" vertical="center" readingOrder="1"/>
    </xf>
    <xf numFmtId="0" fontId="104" fillId="0" borderId="1" xfId="0" applyFont="1" applyBorder="1" applyAlignment="1">
      <alignment horizontal="center"/>
    </xf>
    <xf numFmtId="3" fontId="105" fillId="0" borderId="1" xfId="0" applyNumberFormat="1" applyFont="1" applyBorder="1" applyAlignment="1">
      <alignment horizontal="center"/>
    </xf>
    <xf numFmtId="0" fontId="106" fillId="0" borderId="1" xfId="0" applyFont="1" applyBorder="1" applyAlignment="1">
      <alignment horizontal="center"/>
    </xf>
    <xf numFmtId="3" fontId="105" fillId="0" borderId="1" xfId="0" applyNumberFormat="1" applyFont="1" applyBorder="1" applyAlignment="1">
      <alignment horizontal="center" vertical="center"/>
    </xf>
    <xf numFmtId="0" fontId="105" fillId="0" borderId="1" xfId="0" applyFont="1" applyBorder="1" applyAlignment="1">
      <alignment horizontal="center" vertical="center"/>
    </xf>
    <xf numFmtId="16" fontId="105" fillId="0" borderId="1" xfId="0" applyNumberFormat="1" applyFont="1" applyBorder="1" applyAlignment="1">
      <alignment horizontal="center" vertical="center"/>
    </xf>
    <xf numFmtId="0" fontId="105" fillId="0" borderId="1" xfId="0" applyFont="1" applyBorder="1" applyAlignment="1">
      <alignment horizontal="center"/>
    </xf>
    <xf numFmtId="0" fontId="103" fillId="0" borderId="1" xfId="0" applyFont="1" applyBorder="1" applyAlignment="1">
      <alignment horizontal="center"/>
    </xf>
    <xf numFmtId="0" fontId="80" fillId="0" borderId="1" xfId="0" applyFont="1" applyBorder="1" applyAlignment="1">
      <alignment horizontal="center"/>
    </xf>
    <xf numFmtId="0" fontId="80" fillId="0" borderId="1" xfId="0" applyFont="1" applyBorder="1" applyAlignment="1">
      <alignment horizontal="center" vertical="center"/>
    </xf>
    <xf numFmtId="0" fontId="80" fillId="0" borderId="1" xfId="0" applyFont="1" applyBorder="1" applyAlignment="1">
      <alignment horizontal="left"/>
    </xf>
    <xf numFmtId="0" fontId="80" fillId="0" borderId="1" xfId="0" applyFont="1" applyBorder="1" applyAlignment="1">
      <alignment horizontal="left" wrapText="1"/>
    </xf>
    <xf numFmtId="9" fontId="43" fillId="45" borderId="1" xfId="0" applyNumberFormat="1" applyFont="1" applyFill="1" applyBorder="1" applyAlignment="1">
      <alignment horizontal="center" vertical="center" readingOrder="1"/>
    </xf>
    <xf numFmtId="0" fontId="97" fillId="0" borderId="45" xfId="0" applyFont="1" applyBorder="1" applyAlignment="1">
      <alignment horizontal="center" vertical="center" readingOrder="1"/>
    </xf>
    <xf numFmtId="0" fontId="43" fillId="17" borderId="18" xfId="0" applyFont="1" applyFill="1" applyBorder="1" applyAlignment="1">
      <alignment horizontal="center" vertical="center" readingOrder="1"/>
    </xf>
    <xf numFmtId="0" fontId="43" fillId="17" borderId="21" xfId="0" applyFont="1" applyFill="1" applyBorder="1" applyAlignment="1">
      <alignment horizontal="center" vertical="center" readingOrder="1"/>
    </xf>
    <xf numFmtId="49" fontId="0" fillId="0" borderId="0" xfId="0" applyNumberFormat="1"/>
    <xf numFmtId="0" fontId="98" fillId="11" borderId="5" xfId="0" applyFont="1" applyFill="1" applyBorder="1" applyAlignment="1">
      <alignment horizontal="center" vertical="center" readingOrder="1"/>
    </xf>
    <xf numFmtId="0" fontId="43" fillId="11" borderId="0" xfId="0" applyFont="1" applyFill="1" applyAlignment="1">
      <alignment readingOrder="1"/>
    </xf>
    <xf numFmtId="0" fontId="97" fillId="0" borderId="0" xfId="0" applyFont="1" applyAlignment="1">
      <alignment horizontal="center" vertical="center" readingOrder="1"/>
    </xf>
    <xf numFmtId="3" fontId="3" fillId="43" borderId="24" xfId="0" applyNumberFormat="1" applyFont="1" applyFill="1" applyBorder="1" applyAlignment="1">
      <alignment horizontal="center"/>
    </xf>
    <xf numFmtId="0" fontId="3" fillId="43" borderId="70" xfId="0" applyFont="1" applyFill="1" applyBorder="1" applyAlignment="1">
      <alignment horizontal="center"/>
    </xf>
    <xf numFmtId="0" fontId="3" fillId="52" borderId="70" xfId="0" applyFont="1" applyFill="1" applyBorder="1" applyAlignment="1">
      <alignment horizontal="center"/>
    </xf>
    <xf numFmtId="0" fontId="3" fillId="43" borderId="70" xfId="0" applyFont="1" applyFill="1" applyBorder="1" applyAlignment="1">
      <alignment horizontal="center" wrapText="1"/>
    </xf>
    <xf numFmtId="0" fontId="3" fillId="43" borderId="71" xfId="0" applyFont="1" applyFill="1" applyBorder="1" applyAlignment="1">
      <alignment horizontal="center" wrapText="1"/>
    </xf>
    <xf numFmtId="0" fontId="10" fillId="11" borderId="31" xfId="0" applyFont="1" applyFill="1" applyBorder="1" applyAlignment="1">
      <alignment horizontal="center" vertical="center" readingOrder="1"/>
    </xf>
    <xf numFmtId="1" fontId="51" fillId="11" borderId="0" xfId="0" applyNumberFormat="1" applyFont="1" applyFill="1" applyAlignment="1">
      <alignment horizontal="center" readingOrder="1"/>
    </xf>
    <xf numFmtId="1" fontId="51" fillId="11" borderId="25" xfId="0" applyNumberFormat="1" applyFont="1" applyFill="1" applyBorder="1" applyAlignment="1">
      <alignment horizontal="center" readingOrder="1"/>
    </xf>
    <xf numFmtId="9" fontId="51" fillId="11" borderId="0" xfId="0" applyNumberFormat="1" applyFont="1" applyFill="1" applyAlignment="1">
      <alignment horizontal="center" readingOrder="1"/>
    </xf>
    <xf numFmtId="0" fontId="3" fillId="0" borderId="0" xfId="0" applyFont="1" applyAlignment="1">
      <alignment horizontal="center"/>
    </xf>
    <xf numFmtId="0" fontId="0" fillId="33" borderId="93" xfId="0" applyFill="1" applyBorder="1" applyAlignment="1">
      <alignment horizontal="center"/>
    </xf>
    <xf numFmtId="0" fontId="0" fillId="33" borderId="1" xfId="0" applyFill="1" applyBorder="1" applyAlignment="1">
      <alignment horizontal="center"/>
    </xf>
    <xf numFmtId="0" fontId="0" fillId="33" borderId="99" xfId="0" applyFill="1" applyBorder="1" applyAlignment="1">
      <alignment horizontal="center"/>
    </xf>
    <xf numFmtId="0" fontId="0" fillId="40" borderId="9" xfId="0" applyFill="1" applyBorder="1" applyAlignment="1">
      <alignment horizontal="center" vertical="center"/>
    </xf>
    <xf numFmtId="0" fontId="0" fillId="40" borderId="3" xfId="0" applyFill="1" applyBorder="1" applyAlignment="1">
      <alignment horizontal="center" vertical="center"/>
    </xf>
    <xf numFmtId="0" fontId="0" fillId="48" borderId="3" xfId="0" applyFill="1" applyBorder="1" applyAlignment="1">
      <alignment horizontal="center" vertical="center"/>
    </xf>
    <xf numFmtId="16" fontId="0" fillId="40" borderId="9" xfId="0" applyNumberFormat="1" applyFill="1" applyBorder="1" applyAlignment="1">
      <alignment horizontal="center"/>
      <extLst>
        <ext xmlns:xfpb="http://schemas.microsoft.com/office/spreadsheetml/2022/featurepropertybag" uri="{C7286773-470A-42A8-94C5-96B5CB345126}">
          <xfpb:xfComplement i="0"/>
        </ext>
      </extLst>
    </xf>
    <xf numFmtId="16" fontId="0" fillId="40" borderId="3" xfId="0" applyNumberFormat="1" applyFill="1" applyBorder="1" applyAlignment="1">
      <alignment horizontal="center"/>
      <extLst>
        <ext xmlns:xfpb="http://schemas.microsoft.com/office/spreadsheetml/2022/featurepropertybag" uri="{C7286773-470A-42A8-94C5-96B5CB345126}">
          <xfpb:xfComplement i="0"/>
        </ext>
      </extLst>
    </xf>
    <xf numFmtId="16" fontId="0" fillId="48" borderId="3" xfId="0" applyNumberFormat="1" applyFill="1" applyBorder="1" applyAlignment="1">
      <alignment horizontal="center"/>
      <extLst>
        <ext xmlns:xfpb="http://schemas.microsoft.com/office/spreadsheetml/2022/featurepropertybag" uri="{C7286773-470A-42A8-94C5-96B5CB345126}">
          <xfpb:xfComplement i="0"/>
        </ext>
      </extLst>
    </xf>
    <xf numFmtId="0" fontId="0" fillId="48" borderId="10" xfId="0" applyFill="1" applyBorder="1" applyAlignment="1">
      <alignment horizontal="center" vertical="center"/>
    </xf>
    <xf numFmtId="0" fontId="0" fillId="40" borderId="4" xfId="0" applyFill="1" applyBorder="1" applyAlignment="1">
      <alignment horizontal="center" vertical="center"/>
    </xf>
    <xf numFmtId="0" fontId="0" fillId="40" borderId="7" xfId="0" applyFill="1" applyBorder="1" applyAlignment="1">
      <alignment horizontal="center" vertical="center"/>
    </xf>
    <xf numFmtId="14" fontId="0" fillId="40" borderId="1" xfId="0" applyNumberFormat="1" applyFill="1" applyBorder="1" applyAlignment="1">
      <alignment horizontal="center" vertical="center"/>
    </xf>
    <xf numFmtId="14" fontId="0" fillId="48" borderId="1" xfId="0" applyNumberFormat="1" applyFill="1" applyBorder="1" applyAlignment="1">
      <alignment horizontal="center" vertical="center"/>
    </xf>
    <xf numFmtId="0" fontId="0" fillId="48" borderId="3" xfId="0" applyFill="1" applyBorder="1" applyAlignment="1">
      <alignment horizontal="center"/>
    </xf>
    <xf numFmtId="0" fontId="0" fillId="40" borderId="9" xfId="0" applyFill="1" applyBorder="1" applyAlignment="1">
      <alignment horizontal="center"/>
    </xf>
    <xf numFmtId="0" fontId="0" fillId="40" borderId="3" xfId="0" applyFill="1" applyBorder="1" applyAlignment="1">
      <alignment horizontal="center"/>
    </xf>
    <xf numFmtId="0" fontId="96" fillId="0" borderId="1" xfId="0" applyFont="1" applyBorder="1" applyAlignment="1">
      <alignment horizontal="center" wrapText="1"/>
    </xf>
    <xf numFmtId="14" fontId="96" fillId="0" borderId="1" xfId="0" applyNumberFormat="1" applyFont="1" applyBorder="1" applyAlignment="1">
      <alignment horizontal="left" wrapText="1"/>
    </xf>
    <xf numFmtId="14" fontId="0" fillId="0" borderId="1" xfId="0" applyNumberFormat="1" applyBorder="1" applyAlignment="1">
      <alignment horizontal="left" wrapText="1"/>
    </xf>
    <xf numFmtId="0" fontId="5" fillId="0" borderId="2" xfId="0" applyFont="1" applyBorder="1" applyAlignment="1">
      <alignment readingOrder="1"/>
    </xf>
    <xf numFmtId="0" fontId="0" fillId="47" borderId="1" xfId="0" applyFill="1" applyBorder="1" applyAlignment="1">
      <alignment horizontal="left" vertical="center" readingOrder="1"/>
    </xf>
    <xf numFmtId="0" fontId="0" fillId="51" borderId="0" xfId="0" applyFill="1"/>
    <xf numFmtId="0" fontId="21" fillId="11" borderId="14" xfId="0" applyFont="1" applyFill="1" applyBorder="1" applyAlignment="1">
      <alignment horizontal="left" vertical="center"/>
    </xf>
    <xf numFmtId="0" fontId="21" fillId="11" borderId="8" xfId="0" applyFont="1" applyFill="1" applyBorder="1" applyAlignment="1">
      <alignment horizontal="center" vertical="center"/>
    </xf>
    <xf numFmtId="0" fontId="10" fillId="11" borderId="39" xfId="0" applyFont="1" applyFill="1" applyBorder="1" applyAlignment="1">
      <alignment horizontal="center" vertical="center" readingOrder="1"/>
    </xf>
    <xf numFmtId="0" fontId="10" fillId="11" borderId="36" xfId="0" applyFont="1" applyFill="1" applyBorder="1" applyAlignment="1">
      <alignment horizontal="center" vertical="center" readingOrder="1"/>
    </xf>
    <xf numFmtId="0" fontId="10" fillId="11" borderId="21" xfId="0" applyFont="1" applyFill="1" applyBorder="1" applyAlignment="1">
      <alignment horizontal="center" vertical="center" readingOrder="1"/>
    </xf>
    <xf numFmtId="0" fontId="10" fillId="11" borderId="30" xfId="0" applyFont="1" applyFill="1" applyBorder="1" applyAlignment="1">
      <alignment horizontal="center" vertical="center" readingOrder="1"/>
    </xf>
    <xf numFmtId="0" fontId="0" fillId="33" borderId="22" xfId="0" applyFill="1" applyBorder="1" applyAlignment="1">
      <alignment horizontal="left" readingOrder="1"/>
    </xf>
    <xf numFmtId="0" fontId="0" fillId="33" borderId="41" xfId="0" applyFill="1" applyBorder="1" applyAlignment="1">
      <alignment horizontal="left" readingOrder="1"/>
    </xf>
    <xf numFmtId="0" fontId="3" fillId="50" borderId="66" xfId="0" applyFont="1" applyFill="1" applyBorder="1" applyAlignment="1">
      <alignment horizontal="center" vertical="center"/>
    </xf>
    <xf numFmtId="0" fontId="3" fillId="50" borderId="72" xfId="0" applyFont="1" applyFill="1" applyBorder="1" applyAlignment="1">
      <alignment horizontal="center" vertical="center"/>
    </xf>
    <xf numFmtId="0" fontId="13" fillId="25" borderId="39" xfId="0" applyFont="1" applyFill="1" applyBorder="1" applyAlignment="1">
      <alignment horizontal="center"/>
    </xf>
    <xf numFmtId="0" fontId="24" fillId="11" borderId="60" xfId="0" applyFont="1" applyFill="1" applyBorder="1" applyAlignment="1">
      <alignment horizontal="center" vertical="center"/>
    </xf>
    <xf numFmtId="0" fontId="8" fillId="11" borderId="0" xfId="0" applyFont="1" applyFill="1" applyAlignment="1">
      <alignment horizontal="center" vertical="center" readingOrder="1"/>
    </xf>
    <xf numFmtId="0" fontId="8" fillId="11" borderId="0" xfId="0" applyFont="1" applyFill="1" applyAlignment="1">
      <alignment readingOrder="1"/>
    </xf>
    <xf numFmtId="0" fontId="53" fillId="43" borderId="0" xfId="0" applyFont="1" applyFill="1" applyAlignment="1">
      <alignment horizontal="left" readingOrder="1"/>
    </xf>
    <xf numFmtId="0" fontId="3" fillId="11" borderId="47" xfId="0" applyFont="1" applyFill="1" applyBorder="1" applyAlignment="1">
      <alignment horizontal="center" vertical="center" readingOrder="1"/>
    </xf>
    <xf numFmtId="0" fontId="10" fillId="46" borderId="1" xfId="0" applyFont="1" applyFill="1" applyBorder="1" applyAlignment="1">
      <alignment horizontal="center"/>
    </xf>
    <xf numFmtId="0" fontId="3" fillId="50" borderId="39" xfId="0" applyFont="1" applyFill="1" applyBorder="1" applyAlignment="1">
      <alignment horizontal="center" vertical="center"/>
    </xf>
    <xf numFmtId="0" fontId="3" fillId="50" borderId="37" xfId="0" applyFont="1" applyFill="1" applyBorder="1" applyAlignment="1">
      <alignment horizontal="center" vertical="center"/>
    </xf>
    <xf numFmtId="164" fontId="19" fillId="14" borderId="16" xfId="0" applyNumberFormat="1" applyFont="1" applyFill="1" applyBorder="1" applyAlignment="1">
      <alignment horizontal="center" vertical="center" readingOrder="1"/>
    </xf>
    <xf numFmtId="0" fontId="3" fillId="35" borderId="26" xfId="0" applyFont="1" applyFill="1" applyBorder="1" applyAlignment="1">
      <alignment horizontal="center" vertical="center"/>
    </xf>
    <xf numFmtId="0" fontId="11" fillId="0" borderId="3" xfId="0" applyFont="1" applyBorder="1" applyAlignment="1">
      <alignment horizontal="center"/>
    </xf>
    <xf numFmtId="0" fontId="0" fillId="48" borderId="1" xfId="0" applyFill="1" applyBorder="1" applyAlignment="1">
      <alignment horizontal="center" vertical="center"/>
    </xf>
    <xf numFmtId="0" fontId="0" fillId="40" borderId="1" xfId="0" applyFill="1" applyBorder="1" applyAlignment="1">
      <alignment horizontal="center" vertical="center"/>
    </xf>
    <xf numFmtId="0" fontId="0" fillId="48" borderId="4" xfId="0" applyFill="1" applyBorder="1" applyAlignment="1">
      <alignment horizontal="center" vertical="center"/>
    </xf>
    <xf numFmtId="0" fontId="7" fillId="3" borderId="96" xfId="0" applyFont="1" applyFill="1" applyBorder="1" applyAlignment="1">
      <alignment horizontal="center"/>
    </xf>
    <xf numFmtId="0" fontId="7" fillId="0" borderId="96" xfId="0" applyFont="1" applyBorder="1" applyAlignment="1">
      <alignment horizontal="center"/>
    </xf>
    <xf numFmtId="0" fontId="3" fillId="22" borderId="70" xfId="0" applyFont="1" applyFill="1" applyBorder="1" applyAlignment="1">
      <alignment horizontal="center" wrapText="1"/>
    </xf>
    <xf numFmtId="0" fontId="80" fillId="0" borderId="0" xfId="0" applyFont="1"/>
    <xf numFmtId="0" fontId="5" fillId="11" borderId="2" xfId="0" applyFont="1" applyFill="1" applyBorder="1" applyAlignment="1">
      <alignment horizontal="left" vertical="center"/>
    </xf>
    <xf numFmtId="0" fontId="5" fillId="0" borderId="2" xfId="0" applyFont="1" applyBorder="1"/>
    <xf numFmtId="0" fontId="80" fillId="0" borderId="1" xfId="0" applyFont="1" applyBorder="1"/>
    <xf numFmtId="0" fontId="80" fillId="0" borderId="5" xfId="0" applyFont="1" applyBorder="1"/>
    <xf numFmtId="0" fontId="0" fillId="43" borderId="9" xfId="0" applyFill="1" applyBorder="1" applyAlignment="1">
      <alignment horizontal="left" readingOrder="1"/>
    </xf>
    <xf numFmtId="3" fontId="3" fillId="11" borderId="36" xfId="0" applyNumberFormat="1" applyFont="1" applyFill="1" applyBorder="1" applyAlignment="1">
      <alignment horizontal="center"/>
    </xf>
    <xf numFmtId="0" fontId="99" fillId="0" borderId="8" xfId="0" applyFont="1" applyBorder="1" applyAlignment="1">
      <alignment horizontal="left" readingOrder="1"/>
    </xf>
    <xf numFmtId="0" fontId="107" fillId="43" borderId="6" xfId="0" applyFont="1" applyFill="1" applyBorder="1" applyAlignment="1">
      <alignment horizontal="center" vertical="center" readingOrder="1"/>
    </xf>
    <xf numFmtId="0" fontId="108" fillId="0" borderId="0" xfId="0" applyFont="1" applyAlignment="1">
      <alignment horizontal="center"/>
    </xf>
    <xf numFmtId="0" fontId="5" fillId="3" borderId="96" xfId="0" applyFont="1" applyFill="1" applyBorder="1" applyAlignment="1">
      <alignment horizontal="center" indent="1"/>
    </xf>
    <xf numFmtId="3" fontId="3" fillId="21" borderId="59" xfId="0" applyNumberFormat="1" applyFont="1" applyFill="1" applyBorder="1" applyAlignment="1">
      <alignment horizontal="center"/>
    </xf>
    <xf numFmtId="0" fontId="36" fillId="45" borderId="56" xfId="0" applyFont="1" applyFill="1" applyBorder="1" applyAlignment="1">
      <alignment horizontal="center" vertical="center"/>
    </xf>
    <xf numFmtId="0" fontId="0" fillId="53" borderId="0" xfId="0" applyFill="1" applyAlignment="1">
      <alignment horizontal="center"/>
    </xf>
    <xf numFmtId="0" fontId="0" fillId="40" borderId="0" xfId="0" applyFill="1" applyAlignment="1">
      <alignment horizontal="center"/>
    </xf>
    <xf numFmtId="0" fontId="0" fillId="41" borderId="0" xfId="0" applyFill="1" applyAlignment="1">
      <alignment horizontal="center"/>
    </xf>
    <xf numFmtId="0" fontId="0" fillId="68" borderId="0" xfId="0" applyFill="1" applyAlignment="1">
      <alignment horizontal="center"/>
    </xf>
    <xf numFmtId="0" fontId="0" fillId="68" borderId="0" xfId="0" applyFill="1"/>
    <xf numFmtId="14" fontId="0" fillId="11" borderId="1" xfId="0" applyNumberFormat="1" applyFill="1" applyBorder="1"/>
    <xf numFmtId="1" fontId="0" fillId="11" borderId="1" xfId="0" applyNumberFormat="1" applyFill="1" applyBorder="1"/>
    <xf numFmtId="1" fontId="0" fillId="40" borderId="1" xfId="0" applyNumberFormat="1" applyFill="1" applyBorder="1"/>
    <xf numFmtId="1" fontId="0" fillId="41" borderId="1" xfId="0" applyNumberFormat="1" applyFill="1" applyBorder="1"/>
    <xf numFmtId="0" fontId="0" fillId="41" borderId="1" xfId="0" applyFill="1" applyBorder="1"/>
    <xf numFmtId="0" fontId="54" fillId="15" borderId="2" xfId="0" applyFont="1" applyFill="1" applyBorder="1" applyAlignment="1">
      <alignment horizontal="left" readingOrder="1"/>
    </xf>
    <xf numFmtId="0" fontId="0" fillId="0" borderId="1" xfId="0" applyBorder="1" applyAlignment="1">
      <alignment readingOrder="1"/>
    </xf>
    <xf numFmtId="0" fontId="86" fillId="42" borderId="39" xfId="0" applyFont="1" applyFill="1" applyBorder="1" applyAlignment="1">
      <alignment vertical="center" wrapText="1" indent="2"/>
    </xf>
    <xf numFmtId="16" fontId="0" fillId="40" borderId="1" xfId="0" applyNumberFormat="1" applyFill="1" applyBorder="1" applyAlignment="1">
      <alignment horizontal="center"/>
      <extLst>
        <ext xmlns:xfpb="http://schemas.microsoft.com/office/spreadsheetml/2022/featurepropertybag" uri="{C7286773-470A-42A8-94C5-96B5CB345126}">
          <xfpb:xfComplement i="0"/>
        </ext>
      </extLst>
    </xf>
    <xf numFmtId="0" fontId="36" fillId="51" borderId="6" xfId="0" applyFont="1" applyFill="1" applyBorder="1" applyAlignment="1">
      <alignment vertical="center"/>
    </xf>
    <xf numFmtId="16" fontId="0" fillId="40" borderId="2" xfId="0" applyNumberFormat="1" applyFill="1" applyBorder="1" applyAlignment="1">
      <alignment horizontal="center"/>
      <extLst>
        <ext xmlns:xfpb="http://schemas.microsoft.com/office/spreadsheetml/2022/featurepropertybag" uri="{C7286773-470A-42A8-94C5-96B5CB345126}">
          <xfpb:xfComplement i="0"/>
        </ext>
      </extLst>
    </xf>
    <xf numFmtId="16" fontId="0" fillId="40" borderId="5" xfId="0" applyNumberFormat="1" applyFill="1" applyBorder="1" applyAlignment="1">
      <alignment horizontal="center"/>
      <extLst>
        <ext xmlns:xfpb="http://schemas.microsoft.com/office/spreadsheetml/2022/featurepropertybag" uri="{C7286773-470A-42A8-94C5-96B5CB345126}">
          <xfpb:xfComplement i="0"/>
        </ext>
      </extLst>
    </xf>
    <xf numFmtId="16" fontId="0" fillId="40" borderId="8" xfId="0" applyNumberFormat="1" applyFill="1" applyBorder="1" applyAlignment="1">
      <alignment horizontal="center"/>
      <extLst>
        <ext xmlns:xfpb="http://schemas.microsoft.com/office/spreadsheetml/2022/featurepropertybag" uri="{C7286773-470A-42A8-94C5-96B5CB345126}">
          <xfpb:xfComplement i="0"/>
        </ext>
      </extLst>
    </xf>
    <xf numFmtId="16" fontId="0" fillId="40" borderId="11" xfId="0" applyNumberFormat="1" applyFill="1" applyBorder="1" applyAlignment="1">
      <alignment horizontal="center"/>
      <extLst>
        <ext xmlns:xfpb="http://schemas.microsoft.com/office/spreadsheetml/2022/featurepropertybag" uri="{C7286773-470A-42A8-94C5-96B5CB345126}">
          <xfpb:xfComplement i="0"/>
        </ext>
      </extLst>
    </xf>
    <xf numFmtId="0" fontId="0" fillId="48" borderId="1" xfId="0" applyFill="1" applyBorder="1" applyAlignment="1">
      <alignment horizontal="center"/>
    </xf>
    <xf numFmtId="0" fontId="0" fillId="40" borderId="1" xfId="0" applyFill="1" applyBorder="1" applyAlignment="1">
      <alignment horizontal="center"/>
    </xf>
    <xf numFmtId="0" fontId="0" fillId="48" borderId="55" xfId="0" applyFill="1" applyBorder="1" applyAlignment="1">
      <alignment horizontal="center" vertical="center"/>
    </xf>
    <xf numFmtId="14" fontId="0" fillId="40" borderId="7" xfId="0" applyNumberFormat="1" applyFill="1" applyBorder="1" applyAlignment="1">
      <alignment horizontal="center" vertical="center"/>
    </xf>
    <xf numFmtId="14" fontId="0" fillId="40" borderId="4" xfId="0" applyNumberFormat="1" applyFill="1" applyBorder="1" applyAlignment="1">
      <alignment horizontal="center" vertical="center"/>
    </xf>
    <xf numFmtId="14" fontId="0" fillId="48" borderId="4" xfId="0" applyNumberFormat="1" applyFill="1" applyBorder="1" applyAlignment="1">
      <alignment horizontal="center" vertical="center"/>
    </xf>
    <xf numFmtId="0" fontId="24" fillId="11" borderId="58" xfId="0" applyFont="1" applyFill="1" applyBorder="1" applyAlignment="1">
      <alignment horizontal="center" vertical="center" readingOrder="1"/>
    </xf>
    <xf numFmtId="0" fontId="0" fillId="47" borderId="2" xfId="0" applyFill="1" applyBorder="1" applyAlignment="1">
      <alignment horizontal="left" vertical="center" readingOrder="1"/>
    </xf>
    <xf numFmtId="16" fontId="5" fillId="0" borderId="0" xfId="0" applyNumberFormat="1" applyFont="1"/>
    <xf numFmtId="0" fontId="54" fillId="15" borderId="11" xfId="0" applyFont="1" applyFill="1" applyBorder="1" applyAlignment="1">
      <alignment horizontal="left" readingOrder="1"/>
    </xf>
    <xf numFmtId="0" fontId="24" fillId="11" borderId="44" xfId="0" applyFont="1" applyFill="1" applyBorder="1" applyAlignment="1">
      <alignment horizontal="center" vertical="center"/>
    </xf>
    <xf numFmtId="0" fontId="24" fillId="11" borderId="24" xfId="0" applyFont="1" applyFill="1" applyBorder="1" applyAlignment="1">
      <alignment horizontal="center" vertical="center"/>
    </xf>
    <xf numFmtId="0" fontId="39" fillId="11" borderId="8" xfId="0" applyFont="1" applyFill="1" applyBorder="1" applyAlignment="1">
      <alignment horizontal="center" vertical="center"/>
    </xf>
    <xf numFmtId="0" fontId="39" fillId="11" borderId="7" xfId="0" applyFont="1" applyFill="1" applyBorder="1" applyAlignment="1">
      <alignment horizontal="center" vertical="center"/>
    </xf>
    <xf numFmtId="0" fontId="10" fillId="46" borderId="11" xfId="0" applyFont="1" applyFill="1" applyBorder="1" applyAlignment="1">
      <alignment horizontal="center"/>
    </xf>
    <xf numFmtId="0" fontId="9" fillId="11" borderId="1" xfId="0" applyFont="1" applyFill="1" applyBorder="1" applyAlignment="1">
      <alignment horizontal="center" wrapText="1"/>
    </xf>
    <xf numFmtId="164" fontId="19" fillId="14" borderId="40" xfId="0" applyNumberFormat="1" applyFont="1" applyFill="1" applyBorder="1" applyAlignment="1">
      <alignment horizontal="center" vertical="center" readingOrder="1"/>
    </xf>
    <xf numFmtId="14" fontId="19" fillId="14" borderId="0" xfId="0" applyNumberFormat="1" applyFont="1" applyFill="1" applyAlignment="1">
      <alignment horizontal="center" vertical="center" readingOrder="1"/>
    </xf>
    <xf numFmtId="164" fontId="100" fillId="11" borderId="19" xfId="0" applyNumberFormat="1" applyFont="1" applyFill="1" applyBorder="1" applyAlignment="1">
      <alignment horizontal="center" vertical="center" readingOrder="1"/>
    </xf>
    <xf numFmtId="0" fontId="108" fillId="45" borderId="1" xfId="0" applyFont="1" applyFill="1" applyBorder="1" applyAlignment="1">
      <alignment horizontal="left"/>
    </xf>
    <xf numFmtId="0" fontId="35" fillId="45" borderId="1" xfId="0" applyFont="1" applyFill="1" applyBorder="1" applyAlignment="1">
      <alignment horizontal="left"/>
    </xf>
    <xf numFmtId="0" fontId="110" fillId="42" borderId="0" xfId="0" applyFont="1" applyFill="1"/>
    <xf numFmtId="0" fontId="5" fillId="15" borderId="13" xfId="0" applyFont="1" applyFill="1" applyBorder="1"/>
    <xf numFmtId="1" fontId="7" fillId="15" borderId="13" xfId="0" applyNumberFormat="1" applyFont="1" applyFill="1" applyBorder="1"/>
    <xf numFmtId="0" fontId="7" fillId="15" borderId="13" xfId="0" applyFont="1" applyFill="1" applyBorder="1"/>
    <xf numFmtId="164" fontId="0" fillId="0" borderId="0" xfId="0" applyNumberFormat="1"/>
    <xf numFmtId="0" fontId="86" fillId="42" borderId="37" xfId="0" applyFont="1" applyFill="1" applyBorder="1" applyAlignment="1">
      <alignment horizontal="center" vertical="center" wrapText="1" indent="2"/>
    </xf>
    <xf numFmtId="16" fontId="0" fillId="40" borderId="7" xfId="0" applyNumberFormat="1" applyFill="1" applyBorder="1" applyAlignment="1">
      <alignment horizontal="center"/>
      <extLst>
        <ext xmlns:xfpb="http://schemas.microsoft.com/office/spreadsheetml/2022/featurepropertybag" uri="{C7286773-470A-42A8-94C5-96B5CB345126}">
          <xfpb:xfComplement i="0"/>
        </ext>
      </extLst>
    </xf>
    <xf numFmtId="16" fontId="0" fillId="40" borderId="4" xfId="0" applyNumberFormat="1" applyFill="1" applyBorder="1" applyAlignment="1">
      <alignment horizontal="center"/>
      <extLst>
        <ext xmlns:xfpb="http://schemas.microsoft.com/office/spreadsheetml/2022/featurepropertybag" uri="{C7286773-470A-42A8-94C5-96B5CB345126}">
          <xfpb:xfComplement i="0"/>
        </ext>
      </extLst>
    </xf>
    <xf numFmtId="16" fontId="0" fillId="40" borderId="10" xfId="0" applyNumberFormat="1" applyFill="1" applyBorder="1" applyAlignment="1">
      <alignment horizontal="center"/>
      <extLst>
        <ext xmlns:xfpb="http://schemas.microsoft.com/office/spreadsheetml/2022/featurepropertybag" uri="{C7286773-470A-42A8-94C5-96B5CB345126}">
          <xfpb:xfComplement i="0"/>
        </ext>
      </extLst>
    </xf>
    <xf numFmtId="16" fontId="0" fillId="40" borderId="1" xfId="0" applyNumberFormat="1" applyFill="1" applyBorder="1">
      <extLst>
        <ext xmlns:xfpb="http://schemas.microsoft.com/office/spreadsheetml/2022/featurepropertybag" uri="{C7286773-470A-42A8-94C5-96B5CB345126}">
          <xfpb:xfComplement i="0"/>
        </ext>
      </extLst>
    </xf>
    <xf numFmtId="16" fontId="0" fillId="40" borderId="6" xfId="0" applyNumberFormat="1" applyFill="1" applyBorder="1">
      <extLst>
        <ext xmlns:xfpb="http://schemas.microsoft.com/office/spreadsheetml/2022/featurepropertybag" uri="{C7286773-470A-42A8-94C5-96B5CB345126}">
          <xfpb:xfComplement i="0"/>
        </ext>
      </extLst>
    </xf>
    <xf numFmtId="0" fontId="86" fillId="64" borderId="0" xfId="0" applyFont="1" applyFill="1" applyAlignment="1">
      <alignment vertical="center" wrapText="1" indent="2"/>
    </xf>
    <xf numFmtId="16" fontId="0" fillId="64" borderId="0" xfId="0" applyNumberFormat="1" applyFill="1"/>
    <xf numFmtId="16" fontId="83" fillId="64" borderId="0" xfId="0" applyNumberFormat="1" applyFont="1" applyFill="1"/>
    <xf numFmtId="0" fontId="109" fillId="64" borderId="0" xfId="0" applyFont="1" applyFill="1" applyAlignment="1">
      <alignment horizontal="center"/>
    </xf>
    <xf numFmtId="0" fontId="111" fillId="0" borderId="1" xfId="0" applyFont="1" applyBorder="1" applyAlignment="1">
      <alignment horizontal="center"/>
    </xf>
    <xf numFmtId="0" fontId="111" fillId="0" borderId="6" xfId="0" applyFont="1" applyBorder="1" applyAlignment="1">
      <alignment horizontal="center"/>
    </xf>
    <xf numFmtId="0" fontId="39" fillId="69" borderId="6" xfId="0" applyFont="1" applyFill="1" applyBorder="1" applyAlignment="1">
      <alignment horizontal="left" vertical="center"/>
    </xf>
    <xf numFmtId="0" fontId="39" fillId="69" borderId="45" xfId="0" applyFont="1" applyFill="1" applyBorder="1" applyAlignment="1">
      <alignment horizontal="left" vertical="center"/>
    </xf>
    <xf numFmtId="4" fontId="5" fillId="0" borderId="96" xfId="0" applyNumberFormat="1" applyFont="1" applyBorder="1" applyAlignment="1">
      <alignment horizontal="center"/>
    </xf>
    <xf numFmtId="4" fontId="5" fillId="3" borderId="96" xfId="0" applyNumberFormat="1" applyFont="1" applyFill="1" applyBorder="1" applyAlignment="1">
      <alignment horizontal="center"/>
    </xf>
    <xf numFmtId="0" fontId="3" fillId="43" borderId="39" xfId="0" applyFont="1" applyFill="1" applyBorder="1" applyAlignment="1">
      <alignment horizontal="center"/>
    </xf>
    <xf numFmtId="14" fontId="5" fillId="3" borderId="96" xfId="0" applyNumberFormat="1" applyFont="1" applyFill="1" applyBorder="1" applyAlignment="1">
      <alignment horizontal="center"/>
    </xf>
    <xf numFmtId="0" fontId="5" fillId="3" borderId="95" xfId="0" applyFont="1" applyFill="1" applyBorder="1" applyAlignment="1">
      <alignment horizontal="center"/>
    </xf>
    <xf numFmtId="0" fontId="0" fillId="0" borderId="0" xfId="0" applyAlignment="1">
      <alignment horizontal="left" wrapText="1"/>
    </xf>
    <xf numFmtId="0" fontId="86" fillId="64" borderId="14" xfId="0" applyFont="1" applyFill="1" applyBorder="1" applyAlignment="1">
      <alignment vertical="center" wrapText="1" indent="2"/>
    </xf>
    <xf numFmtId="16" fontId="0" fillId="64" borderId="14" xfId="0" applyNumberFormat="1" applyFill="1" applyBorder="1"/>
    <xf numFmtId="0" fontId="86" fillId="42" borderId="39" xfId="0" applyFont="1" applyFill="1" applyBorder="1" applyAlignment="1">
      <alignment horizontal="center" vertical="center" wrapText="1" indent="2"/>
    </xf>
    <xf numFmtId="0" fontId="86" fillId="42" borderId="38" xfId="0" applyFont="1" applyFill="1" applyBorder="1" applyAlignment="1">
      <alignment horizontal="center" vertical="center" wrapText="1" indent="2"/>
    </xf>
    <xf numFmtId="0" fontId="86" fillId="42" borderId="23" xfId="0" applyFont="1" applyFill="1" applyBorder="1" applyAlignment="1">
      <alignment horizontal="center" vertical="center" wrapText="1" indent="2"/>
    </xf>
    <xf numFmtId="0" fontId="86" fillId="42" borderId="40" xfId="0" applyFont="1" applyFill="1" applyBorder="1" applyAlignment="1">
      <alignment horizontal="center" vertical="center" wrapText="1" indent="2"/>
    </xf>
    <xf numFmtId="0" fontId="112" fillId="0" borderId="10" xfId="0" applyFont="1" applyBorder="1" applyAlignment="1">
      <alignment horizontal="center"/>
    </xf>
    <xf numFmtId="16" fontId="31" fillId="11" borderId="0" xfId="0" applyNumberFormat="1" applyFont="1" applyFill="1" applyAlignment="1">
      <alignment horizontal="left" wrapText="1"/>
    </xf>
    <xf numFmtId="0" fontId="99" fillId="0" borderId="1" xfId="0" applyFont="1" applyBorder="1" applyAlignment="1">
      <alignment readingOrder="1"/>
    </xf>
    <xf numFmtId="0" fontId="98" fillId="11" borderId="8" xfId="0" applyFont="1" applyFill="1" applyBorder="1" applyAlignment="1">
      <alignment horizontal="center" vertical="center" readingOrder="1"/>
    </xf>
    <xf numFmtId="0" fontId="98" fillId="11" borderId="2" xfId="0" applyFont="1" applyFill="1" applyBorder="1" applyAlignment="1">
      <alignment horizontal="center" vertical="center" readingOrder="1"/>
    </xf>
    <xf numFmtId="0" fontId="0" fillId="11" borderId="1" xfId="0" applyFill="1" applyBorder="1" applyAlignment="1">
      <alignment horizontal="left" vertical="center" readingOrder="1"/>
    </xf>
    <xf numFmtId="49" fontId="43" fillId="0" borderId="21" xfId="0" applyNumberFormat="1" applyFont="1" applyBorder="1" applyAlignment="1">
      <alignment readingOrder="1"/>
    </xf>
    <xf numFmtId="0" fontId="5" fillId="71" borderId="0" xfId="0" applyFont="1" applyFill="1"/>
    <xf numFmtId="0" fontId="5" fillId="67" borderId="0" xfId="0" applyFont="1" applyFill="1" applyAlignment="1">
      <alignment horizontal="center"/>
    </xf>
    <xf numFmtId="0" fontId="3" fillId="71" borderId="0" xfId="0" applyFont="1" applyFill="1"/>
    <xf numFmtId="14" fontId="11" fillId="43" borderId="1" xfId="0" applyNumberFormat="1" applyFont="1" applyFill="1" applyBorder="1" applyAlignment="1">
      <alignment horizontal="center" vertical="center"/>
    </xf>
    <xf numFmtId="0" fontId="9" fillId="50" borderId="1" xfId="0" applyFont="1" applyFill="1" applyBorder="1" applyAlignment="1">
      <alignment horizontal="center" vertical="center"/>
    </xf>
    <xf numFmtId="0" fontId="9" fillId="50" borderId="2" xfId="0" applyFont="1" applyFill="1" applyBorder="1" applyAlignment="1">
      <alignment horizontal="center" vertical="center"/>
    </xf>
    <xf numFmtId="0" fontId="9" fillId="50" borderId="4" xfId="0" applyFont="1" applyFill="1" applyBorder="1" applyAlignment="1">
      <alignment horizontal="center" vertical="center"/>
    </xf>
    <xf numFmtId="0" fontId="10" fillId="40" borderId="1" xfId="0" applyFont="1" applyFill="1" applyBorder="1" applyAlignment="1">
      <alignment horizontal="center"/>
    </xf>
    <xf numFmtId="0" fontId="10" fillId="48" borderId="1" xfId="0" applyFont="1" applyFill="1" applyBorder="1" applyAlignment="1">
      <alignment horizontal="center"/>
    </xf>
    <xf numFmtId="0" fontId="14" fillId="0" borderId="0" xfId="0" applyFont="1" applyAlignment="1">
      <alignment horizontal="center"/>
    </xf>
    <xf numFmtId="14" fontId="14" fillId="0" borderId="0" xfId="0" applyNumberFormat="1" applyFont="1" applyAlignment="1">
      <alignment horizontal="center"/>
    </xf>
    <xf numFmtId="14" fontId="5" fillId="0" borderId="0" xfId="0" applyNumberFormat="1" applyFont="1" applyAlignment="1">
      <alignment horizontal="center"/>
    </xf>
    <xf numFmtId="0" fontId="10" fillId="57" borderId="0" xfId="0" applyFont="1" applyFill="1" applyAlignment="1">
      <alignment horizontal="center"/>
    </xf>
    <xf numFmtId="0" fontId="11" fillId="43" borderId="32" xfId="0" applyFont="1" applyFill="1" applyBorder="1" applyAlignment="1">
      <alignment horizontal="center"/>
    </xf>
    <xf numFmtId="0" fontId="11" fillId="43" borderId="41" xfId="0" applyFont="1" applyFill="1" applyBorder="1" applyAlignment="1">
      <alignment horizontal="center"/>
    </xf>
    <xf numFmtId="170" fontId="11" fillId="53" borderId="74" xfId="0" applyNumberFormat="1" applyFont="1" applyFill="1" applyBorder="1" applyAlignment="1">
      <alignment horizontal="center"/>
    </xf>
    <xf numFmtId="1" fontId="14" fillId="43" borderId="33" xfId="0" applyNumberFormat="1" applyFont="1" applyFill="1" applyBorder="1" applyAlignment="1">
      <alignment horizontal="center"/>
    </xf>
    <xf numFmtId="170" fontId="11" fillId="53" borderId="79" xfId="0" applyNumberFormat="1" applyFont="1" applyFill="1" applyBorder="1" applyAlignment="1">
      <alignment horizontal="center"/>
    </xf>
    <xf numFmtId="167" fontId="15" fillId="53" borderId="47" xfId="0" applyNumberFormat="1" applyFont="1" applyFill="1" applyBorder="1" applyAlignment="1">
      <alignment horizontal="center" vertical="center"/>
    </xf>
    <xf numFmtId="1" fontId="14" fillId="43" borderId="34" xfId="0" applyNumberFormat="1" applyFont="1" applyFill="1" applyBorder="1" applyAlignment="1">
      <alignment horizontal="center"/>
    </xf>
    <xf numFmtId="1" fontId="14" fillId="43" borderId="2" xfId="0" applyNumberFormat="1" applyFont="1" applyFill="1" applyBorder="1" applyAlignment="1">
      <alignment horizontal="center"/>
    </xf>
    <xf numFmtId="14" fontId="14" fillId="43" borderId="1" xfId="0" applyNumberFormat="1" applyFont="1" applyFill="1" applyBorder="1"/>
    <xf numFmtId="167" fontId="14" fillId="43" borderId="11" xfId="0" applyNumberFormat="1" applyFont="1" applyFill="1" applyBorder="1" applyAlignment="1">
      <alignment horizontal="center"/>
    </xf>
    <xf numFmtId="0" fontId="14" fillId="43" borderId="1" xfId="0" applyFont="1" applyFill="1" applyBorder="1"/>
    <xf numFmtId="0" fontId="14" fillId="43" borderId="1" xfId="0" applyFont="1" applyFill="1" applyBorder="1" applyAlignment="1">
      <alignment horizontal="center"/>
    </xf>
    <xf numFmtId="14" fontId="14" fillId="43" borderId="4" xfId="0" applyNumberFormat="1" applyFont="1" applyFill="1" applyBorder="1"/>
    <xf numFmtId="0" fontId="9" fillId="42" borderId="0" xfId="0" applyFont="1" applyFill="1"/>
    <xf numFmtId="14" fontId="12" fillId="15" borderId="26" xfId="0" applyNumberFormat="1" applyFont="1" applyFill="1" applyBorder="1" applyAlignment="1">
      <alignment horizontal="center" vertical="center"/>
    </xf>
    <xf numFmtId="0" fontId="12" fillId="64" borderId="0" xfId="0" applyFont="1" applyFill="1" applyAlignment="1">
      <alignment vertical="center"/>
    </xf>
    <xf numFmtId="0" fontId="12" fillId="64" borderId="14" xfId="0" applyFont="1" applyFill="1" applyBorder="1" applyAlignment="1">
      <alignment vertical="center"/>
    </xf>
    <xf numFmtId="14" fontId="12" fillId="15" borderId="21" xfId="0" applyNumberFormat="1" applyFont="1" applyFill="1" applyBorder="1" applyAlignment="1">
      <alignment horizontal="center" vertical="center"/>
    </xf>
    <xf numFmtId="0" fontId="9" fillId="0" borderId="39" xfId="0" applyFont="1" applyBorder="1" applyAlignment="1">
      <alignment horizontal="center"/>
    </xf>
    <xf numFmtId="0" fontId="9" fillId="0" borderId="40" xfId="0" applyFont="1" applyBorder="1" applyAlignment="1">
      <alignment horizontal="center"/>
    </xf>
    <xf numFmtId="0" fontId="9" fillId="0" borderId="6" xfId="0" applyFont="1" applyBorder="1" applyAlignment="1">
      <alignment horizontal="center"/>
    </xf>
    <xf numFmtId="0" fontId="14" fillId="70" borderId="6" xfId="0" applyFont="1" applyFill="1" applyBorder="1" applyAlignment="1">
      <alignment horizontal="center"/>
    </xf>
    <xf numFmtId="0" fontId="9" fillId="0" borderId="1" xfId="0" applyFont="1" applyBorder="1" applyAlignment="1">
      <alignment horizontal="center"/>
    </xf>
    <xf numFmtId="0" fontId="14" fillId="52" borderId="1" xfId="0" applyFont="1" applyFill="1" applyBorder="1" applyAlignment="1">
      <alignment horizontal="center"/>
    </xf>
    <xf numFmtId="0" fontId="9" fillId="0" borderId="10" xfId="0" applyFont="1" applyBorder="1" applyAlignment="1">
      <alignment horizontal="center"/>
    </xf>
    <xf numFmtId="0" fontId="14" fillId="70" borderId="1" xfId="0" applyFont="1" applyFill="1" applyBorder="1" applyAlignment="1">
      <alignment horizontal="center"/>
    </xf>
    <xf numFmtId="16" fontId="6" fillId="40" borderId="10" xfId="0" applyNumberFormat="1" applyFont="1" applyFill="1" applyBorder="1" applyAlignment="1">
      <alignment horizontal="center"/>
      <extLst>
        <ext xmlns:xfpb="http://schemas.microsoft.com/office/spreadsheetml/2022/featurepropertybag" uri="{C7286773-470A-42A8-94C5-96B5CB345126}">
          <xfpb:xfComplement i="0"/>
        </ext>
      </extLst>
    </xf>
    <xf numFmtId="16" fontId="6" fillId="40" borderId="11" xfId="0" applyNumberFormat="1" applyFont="1" applyFill="1" applyBorder="1" applyAlignment="1">
      <alignment horizontal="center"/>
      <extLst>
        <ext xmlns:xfpb="http://schemas.microsoft.com/office/spreadsheetml/2022/featurepropertybag" uri="{C7286773-470A-42A8-94C5-96B5CB345126}">
          <xfpb:xfComplement i="0"/>
        </ext>
      </extLst>
    </xf>
    <xf numFmtId="0" fontId="9" fillId="0" borderId="5" xfId="0" applyFont="1" applyBorder="1" applyAlignment="1">
      <alignment horizontal="center"/>
    </xf>
    <xf numFmtId="0" fontId="12" fillId="0" borderId="40" xfId="0" applyFont="1" applyBorder="1"/>
    <xf numFmtId="0" fontId="12" fillId="0" borderId="36" xfId="0" applyFont="1" applyBorder="1"/>
    <xf numFmtId="0" fontId="12" fillId="0" borderId="24" xfId="0" applyFont="1" applyBorder="1"/>
    <xf numFmtId="0" fontId="12" fillId="15" borderId="40" xfId="0" applyFont="1" applyFill="1" applyBorder="1" applyAlignment="1">
      <alignment horizontal="center" vertical="center"/>
    </xf>
    <xf numFmtId="0" fontId="10" fillId="15" borderId="5" xfId="0" applyFont="1" applyFill="1" applyBorder="1"/>
    <xf numFmtId="0" fontId="10" fillId="15" borderId="0" xfId="0" applyFont="1" applyFill="1"/>
    <xf numFmtId="0" fontId="10" fillId="15" borderId="0" xfId="0" applyFont="1" applyFill="1" applyAlignment="1">
      <alignment wrapText="1"/>
    </xf>
    <xf numFmtId="0" fontId="10" fillId="15" borderId="0" xfId="0" applyFont="1" applyFill="1" applyAlignment="1">
      <alignment horizontal="center"/>
    </xf>
    <xf numFmtId="0" fontId="10" fillId="40" borderId="0" xfId="0" applyFont="1" applyFill="1"/>
    <xf numFmtId="167" fontId="97" fillId="11" borderId="7" xfId="0" applyNumberFormat="1" applyFont="1" applyFill="1" applyBorder="1" applyAlignment="1">
      <alignment horizontal="center" vertical="center" readingOrder="1"/>
    </xf>
    <xf numFmtId="167" fontId="97" fillId="11" borderId="4" xfId="0" applyNumberFormat="1" applyFont="1" applyFill="1" applyBorder="1" applyAlignment="1">
      <alignment horizontal="center" vertical="center" readingOrder="1"/>
    </xf>
    <xf numFmtId="0" fontId="97" fillId="11" borderId="53" xfId="0" applyFont="1" applyFill="1" applyBorder="1" applyAlignment="1">
      <alignment vertical="center" readingOrder="1"/>
    </xf>
    <xf numFmtId="167" fontId="97" fillId="11" borderId="10" xfId="0" applyNumberFormat="1" applyFont="1" applyFill="1" applyBorder="1" applyAlignment="1">
      <alignment horizontal="center" vertical="center" readingOrder="1"/>
    </xf>
    <xf numFmtId="167" fontId="97" fillId="11" borderId="1" xfId="0" applyNumberFormat="1" applyFont="1" applyFill="1" applyBorder="1" applyAlignment="1">
      <alignment horizontal="center" vertical="center" readingOrder="1"/>
    </xf>
    <xf numFmtId="0" fontId="97" fillId="0" borderId="0" xfId="0" applyFont="1" applyAlignment="1">
      <alignment vertical="center" readingOrder="1"/>
    </xf>
    <xf numFmtId="164" fontId="97" fillId="52" borderId="17" xfId="0" applyNumberFormat="1" applyFont="1" applyFill="1" applyBorder="1" applyAlignment="1">
      <alignment horizontal="center" vertical="center" readingOrder="1"/>
    </xf>
    <xf numFmtId="0" fontId="43" fillId="52" borderId="33" xfId="0" applyFont="1" applyFill="1" applyBorder="1" applyAlignment="1">
      <alignment horizontal="center" vertical="center" readingOrder="1"/>
    </xf>
    <xf numFmtId="164" fontId="97" fillId="16" borderId="20" xfId="0" applyNumberFormat="1" applyFont="1" applyFill="1" applyBorder="1" applyAlignment="1">
      <alignment horizontal="center" vertical="center" readingOrder="1"/>
    </xf>
    <xf numFmtId="0" fontId="97" fillId="19" borderId="62" xfId="0" applyFont="1" applyFill="1" applyBorder="1" applyAlignment="1">
      <alignment horizontal="center" vertical="center" readingOrder="1"/>
    </xf>
    <xf numFmtId="0" fontId="97" fillId="20" borderId="5" xfId="0" applyFont="1" applyFill="1" applyBorder="1" applyAlignment="1">
      <alignment horizontal="center" vertical="center" readingOrder="1"/>
    </xf>
    <xf numFmtId="0" fontId="97" fillId="19" borderId="5" xfId="0" applyFont="1" applyFill="1" applyBorder="1" applyAlignment="1">
      <alignment horizontal="center" vertical="center" readingOrder="1"/>
    </xf>
    <xf numFmtId="0" fontId="97" fillId="20" borderId="62" xfId="0" applyFont="1" applyFill="1" applyBorder="1" applyAlignment="1">
      <alignment horizontal="center" vertical="center" readingOrder="1"/>
    </xf>
    <xf numFmtId="0" fontId="43" fillId="45" borderId="43" xfId="0" applyFont="1" applyFill="1" applyBorder="1" applyAlignment="1">
      <alignment horizontal="center" vertical="center" readingOrder="1"/>
    </xf>
    <xf numFmtId="0" fontId="97" fillId="18" borderId="29" xfId="0" applyFont="1" applyFill="1" applyBorder="1" applyAlignment="1">
      <alignment horizontal="center" vertical="center" readingOrder="1"/>
    </xf>
    <xf numFmtId="0" fontId="97" fillId="42" borderId="2" xfId="0" applyFont="1" applyFill="1" applyBorder="1" applyAlignment="1">
      <alignment horizontal="center"/>
    </xf>
    <xf numFmtId="0" fontId="97" fillId="11" borderId="1" xfId="0" applyFont="1" applyFill="1" applyBorder="1" applyAlignment="1">
      <alignment horizontal="left" vertical="center" readingOrder="1"/>
    </xf>
    <xf numFmtId="0" fontId="97" fillId="11" borderId="0" xfId="0" applyFont="1" applyFill="1" applyAlignment="1">
      <alignment horizontal="left" vertical="center" readingOrder="1"/>
    </xf>
    <xf numFmtId="0" fontId="6" fillId="0" borderId="1" xfId="0" applyFont="1" applyBorder="1"/>
    <xf numFmtId="14" fontId="6" fillId="0" borderId="1" xfId="0" applyNumberFormat="1" applyFont="1" applyBorder="1" applyAlignment="1">
      <alignment horizontal="center"/>
    </xf>
    <xf numFmtId="0" fontId="6" fillId="0" borderId="1" xfId="0" applyFont="1" applyBorder="1" applyAlignment="1">
      <alignment horizontal="left"/>
    </xf>
    <xf numFmtId="0" fontId="6" fillId="0" borderId="1" xfId="0" applyFont="1" applyBorder="1" applyAlignment="1">
      <alignment horizontal="center"/>
    </xf>
    <xf numFmtId="0" fontId="6" fillId="0" borderId="2" xfId="0" applyFont="1" applyBorder="1" applyAlignment="1">
      <alignment horizontal="center"/>
    </xf>
    <xf numFmtId="2" fontId="2" fillId="65" borderId="1" xfId="0" applyNumberFormat="1" applyFont="1" applyFill="1" applyBorder="1" applyAlignment="1">
      <alignment horizontal="center" vertical="center"/>
    </xf>
    <xf numFmtId="2" fontId="2" fillId="11" borderId="1" xfId="0" applyNumberFormat="1" applyFont="1" applyFill="1" applyBorder="1" applyAlignment="1">
      <alignment horizontal="center" vertical="center"/>
    </xf>
    <xf numFmtId="2" fontId="5" fillId="11" borderId="1" xfId="0" applyNumberFormat="1" applyFont="1" applyFill="1" applyBorder="1" applyAlignment="1">
      <alignment horizontal="center" vertical="center"/>
    </xf>
    <xf numFmtId="14" fontId="88" fillId="11" borderId="4" xfId="0" applyNumberFormat="1" applyFont="1" applyFill="1" applyBorder="1" applyAlignment="1">
      <alignment horizontal="center" readingOrder="1"/>
    </xf>
    <xf numFmtId="14" fontId="88" fillId="11" borderId="100" xfId="0" applyNumberFormat="1" applyFont="1" applyFill="1" applyBorder="1" applyAlignment="1">
      <alignment horizontal="center" readingOrder="1"/>
    </xf>
    <xf numFmtId="0" fontId="8" fillId="0" borderId="1" xfId="0" applyFont="1" applyBorder="1" applyAlignment="1">
      <alignment readingOrder="1"/>
    </xf>
    <xf numFmtId="0" fontId="8" fillId="0" borderId="62" xfId="0" applyFont="1" applyBorder="1" applyAlignment="1">
      <alignment readingOrder="1"/>
    </xf>
    <xf numFmtId="14" fontId="88" fillId="11" borderId="88" xfId="0" applyNumberFormat="1" applyFont="1" applyFill="1" applyBorder="1" applyAlignment="1">
      <alignment horizontal="center" readingOrder="1"/>
    </xf>
    <xf numFmtId="0" fontId="8" fillId="0" borderId="102" xfId="0" applyFont="1" applyBorder="1" applyAlignment="1">
      <alignment readingOrder="1"/>
    </xf>
    <xf numFmtId="0" fontId="8" fillId="0" borderId="35" xfId="0" applyFont="1" applyBorder="1" applyAlignment="1">
      <alignment readingOrder="1"/>
    </xf>
    <xf numFmtId="0" fontId="8" fillId="0" borderId="101" xfId="0" applyFont="1" applyBorder="1" applyAlignment="1">
      <alignment readingOrder="1"/>
    </xf>
    <xf numFmtId="0" fontId="8" fillId="0" borderId="5" xfId="0" applyFont="1" applyBorder="1" applyAlignment="1">
      <alignment readingOrder="1"/>
    </xf>
    <xf numFmtId="14" fontId="88" fillId="11" borderId="35" xfId="0" applyNumberFormat="1" applyFont="1" applyFill="1" applyBorder="1" applyAlignment="1">
      <alignment horizontal="center" readingOrder="1"/>
    </xf>
    <xf numFmtId="0" fontId="12" fillId="58" borderId="25" xfId="0" applyFont="1" applyFill="1" applyBorder="1" applyAlignment="1">
      <alignment horizontal="center" vertical="center"/>
    </xf>
    <xf numFmtId="0" fontId="9" fillId="50" borderId="26" xfId="0" applyFont="1" applyFill="1" applyBorder="1" applyAlignment="1">
      <alignment horizontal="center" vertical="center"/>
    </xf>
    <xf numFmtId="0" fontId="9" fillId="50" borderId="38" xfId="0" applyFont="1" applyFill="1" applyBorder="1" applyAlignment="1">
      <alignment horizontal="center" vertical="center"/>
    </xf>
    <xf numFmtId="0" fontId="9" fillId="50" borderId="27" xfId="0" applyFont="1" applyFill="1" applyBorder="1" applyAlignment="1">
      <alignment horizontal="center" vertical="center"/>
    </xf>
    <xf numFmtId="0" fontId="10" fillId="40" borderId="9" xfId="0" applyFont="1" applyFill="1" applyBorder="1" applyAlignment="1">
      <alignment horizontal="center"/>
    </xf>
    <xf numFmtId="0" fontId="10" fillId="48" borderId="3" xfId="0" applyFont="1" applyFill="1" applyBorder="1" applyAlignment="1">
      <alignment horizontal="center"/>
    </xf>
    <xf numFmtId="0" fontId="5" fillId="0" borderId="96" xfId="0" applyFont="1" applyBorder="1" applyAlignment="1">
      <alignment horizontal="center" indent="1"/>
    </xf>
    <xf numFmtId="0" fontId="5" fillId="3" borderId="97" xfId="0" applyFont="1" applyFill="1" applyBorder="1" applyAlignment="1">
      <alignment horizontal="center" indent="1"/>
    </xf>
    <xf numFmtId="0" fontId="5" fillId="0" borderId="97" xfId="0" applyFont="1" applyBorder="1" applyAlignment="1">
      <alignment horizontal="center" indent="1"/>
    </xf>
    <xf numFmtId="0" fontId="0" fillId="0" borderId="0" xfId="0" applyAlignment="1">
      <alignment readingOrder="1"/>
    </xf>
    <xf numFmtId="14" fontId="0" fillId="0" borderId="0" xfId="0" applyNumberFormat="1" applyAlignment="1">
      <alignment readingOrder="1"/>
    </xf>
    <xf numFmtId="0" fontId="0" fillId="0" borderId="0" xfId="0" applyAlignment="1">
      <alignment horizontal="center" readingOrder="1"/>
    </xf>
    <xf numFmtId="0" fontId="0" fillId="0" borderId="0" xfId="0" applyAlignment="1">
      <alignment horizontal="center" wrapText="1" readingOrder="1"/>
    </xf>
    <xf numFmtId="0" fontId="97" fillId="41" borderId="1" xfId="0" applyFont="1" applyFill="1" applyBorder="1" applyAlignment="1">
      <alignment readingOrder="1"/>
    </xf>
    <xf numFmtId="0" fontId="39" fillId="11" borderId="4" xfId="0" applyFont="1" applyFill="1" applyBorder="1" applyAlignment="1">
      <alignment horizontal="left" vertical="center"/>
    </xf>
    <xf numFmtId="0" fontId="39" fillId="11" borderId="3" xfId="0" applyFont="1" applyFill="1" applyBorder="1" applyAlignment="1">
      <alignment horizontal="left" vertical="center"/>
    </xf>
    <xf numFmtId="0" fontId="3" fillId="50" borderId="75" xfId="0" applyFont="1" applyFill="1" applyBorder="1" applyAlignment="1">
      <alignment horizontal="center" vertical="center"/>
    </xf>
    <xf numFmtId="0" fontId="50" fillId="23" borderId="83" xfId="0" applyFont="1" applyFill="1" applyBorder="1" applyAlignment="1">
      <alignment horizontal="center" vertical="center"/>
    </xf>
    <xf numFmtId="0" fontId="114" fillId="10" borderId="96" xfId="0" applyFont="1" applyFill="1" applyBorder="1"/>
    <xf numFmtId="0" fontId="115" fillId="10" borderId="96" xfId="0" applyFont="1" applyFill="1" applyBorder="1" applyAlignment="1">
      <alignment horizontal="center"/>
    </xf>
    <xf numFmtId="0" fontId="115" fillId="0" borderId="0" xfId="0" applyFont="1" applyAlignment="1">
      <alignment horizontal="center"/>
    </xf>
    <xf numFmtId="0" fontId="0" fillId="0" borderId="2" xfId="0" applyBorder="1"/>
    <xf numFmtId="0" fontId="0" fillId="11" borderId="3" xfId="0" applyFill="1" applyBorder="1"/>
    <xf numFmtId="0" fontId="115" fillId="10" borderId="96" xfId="0" applyFont="1" applyFill="1" applyBorder="1"/>
    <xf numFmtId="14" fontId="115" fillId="10" borderId="95" xfId="0" applyNumberFormat="1" applyFont="1" applyFill="1" applyBorder="1" applyAlignment="1">
      <alignment horizontal="center"/>
    </xf>
    <xf numFmtId="14" fontId="114" fillId="10" borderId="95" xfId="0" applyNumberFormat="1" applyFont="1" applyFill="1" applyBorder="1" applyAlignment="1">
      <alignment horizontal="center"/>
    </xf>
    <xf numFmtId="1" fontId="0" fillId="43" borderId="0" xfId="0" applyNumberFormat="1" applyFill="1" applyAlignment="1">
      <alignment horizontal="center"/>
    </xf>
    <xf numFmtId="0" fontId="43" fillId="42" borderId="1" xfId="0" applyFont="1" applyFill="1" applyBorder="1"/>
    <xf numFmtId="0" fontId="43" fillId="67" borderId="1" xfId="0" applyFont="1" applyFill="1" applyBorder="1"/>
    <xf numFmtId="0" fontId="43" fillId="41" borderId="1" xfId="0" applyFont="1" applyFill="1" applyBorder="1"/>
    <xf numFmtId="0" fontId="43" fillId="15" borderId="1" xfId="0" applyFont="1" applyFill="1" applyBorder="1"/>
    <xf numFmtId="167" fontId="43" fillId="11" borderId="10" xfId="0" applyNumberFormat="1" applyFont="1" applyFill="1" applyBorder="1" applyAlignment="1">
      <alignment horizontal="center" vertical="center" readingOrder="1"/>
    </xf>
    <xf numFmtId="167" fontId="43" fillId="11" borderId="4" xfId="0" applyNumberFormat="1" applyFont="1" applyFill="1" applyBorder="1" applyAlignment="1">
      <alignment horizontal="center" vertical="center" readingOrder="1"/>
    </xf>
    <xf numFmtId="167" fontId="43" fillId="11" borderId="7" xfId="0" applyNumberFormat="1" applyFont="1" applyFill="1" applyBorder="1" applyAlignment="1">
      <alignment horizontal="center" vertical="center" readingOrder="1"/>
    </xf>
    <xf numFmtId="0" fontId="3" fillId="35" borderId="38" xfId="0" applyFont="1" applyFill="1" applyBorder="1" applyAlignment="1">
      <alignment horizontal="center" vertical="center"/>
    </xf>
    <xf numFmtId="0" fontId="21" fillId="43" borderId="0" xfId="0" applyFont="1" applyFill="1" applyAlignment="1">
      <alignment horizontal="left" vertical="center"/>
    </xf>
    <xf numFmtId="0" fontId="21" fillId="43" borderId="0" xfId="0" applyFont="1" applyFill="1" applyAlignment="1">
      <alignment vertical="center"/>
    </xf>
    <xf numFmtId="0" fontId="3" fillId="43" borderId="0" xfId="0" applyFont="1" applyFill="1" applyAlignment="1">
      <alignment horizontal="center" vertical="center"/>
    </xf>
    <xf numFmtId="0" fontId="39" fillId="43" borderId="0" xfId="0" applyFont="1" applyFill="1" applyAlignment="1">
      <alignment horizontal="center" vertical="center"/>
    </xf>
    <xf numFmtId="0" fontId="0" fillId="43" borderId="0" xfId="0" applyFill="1" applyAlignment="1">
      <alignment horizontal="center" vertical="center"/>
    </xf>
    <xf numFmtId="0" fontId="3" fillId="43" borderId="1" xfId="0" applyFont="1" applyFill="1" applyBorder="1" applyAlignment="1">
      <alignment horizontal="center" vertical="center"/>
    </xf>
    <xf numFmtId="0" fontId="39" fillId="43" borderId="1" xfId="0" applyFont="1" applyFill="1" applyBorder="1" applyAlignment="1">
      <alignment horizontal="center" vertical="center"/>
    </xf>
    <xf numFmtId="0" fontId="3" fillId="35" borderId="39" xfId="0" applyFont="1" applyFill="1" applyBorder="1" applyAlignment="1">
      <alignment vertical="center"/>
    </xf>
    <xf numFmtId="0" fontId="3" fillId="35" borderId="40" xfId="0" applyFont="1" applyFill="1" applyBorder="1" applyAlignment="1">
      <alignment vertical="center"/>
    </xf>
    <xf numFmtId="0" fontId="39" fillId="43" borderId="6" xfId="0" applyFont="1" applyFill="1" applyBorder="1" applyAlignment="1">
      <alignment horizontal="center" vertical="center"/>
    </xf>
    <xf numFmtId="0" fontId="24" fillId="11" borderId="36" xfId="0" applyFont="1" applyFill="1" applyBorder="1" applyAlignment="1">
      <alignment vertical="center"/>
    </xf>
    <xf numFmtId="0" fontId="0" fillId="0" borderId="24" xfId="0" applyBorder="1"/>
    <xf numFmtId="0" fontId="24" fillId="11" borderId="59" xfId="0" applyFont="1" applyFill="1" applyBorder="1" applyAlignment="1">
      <alignment horizontal="center" vertical="center"/>
    </xf>
    <xf numFmtId="3" fontId="3" fillId="23" borderId="36" xfId="0" applyNumberFormat="1" applyFont="1" applyFill="1" applyBorder="1" applyAlignment="1">
      <alignment horizontal="center"/>
    </xf>
    <xf numFmtId="0" fontId="31" fillId="52" borderId="44" xfId="0" applyFont="1" applyFill="1" applyBorder="1" applyAlignment="1">
      <alignment horizontal="center"/>
    </xf>
    <xf numFmtId="0" fontId="97" fillId="33" borderId="0" xfId="0" applyFont="1" applyFill="1" applyAlignment="1">
      <alignment horizontal="left" readingOrder="1"/>
    </xf>
    <xf numFmtId="0" fontId="99" fillId="0" borderId="4" xfId="0" applyFont="1" applyBorder="1" applyAlignment="1">
      <alignment readingOrder="1"/>
    </xf>
    <xf numFmtId="0" fontId="98" fillId="11" borderId="11" xfId="0" applyFont="1" applyFill="1" applyBorder="1" applyAlignment="1">
      <alignment horizontal="center" vertical="center" readingOrder="1"/>
    </xf>
    <xf numFmtId="0" fontId="99" fillId="0" borderId="2" xfId="0" applyFont="1" applyBorder="1" applyAlignment="1">
      <alignment horizontal="left" readingOrder="1"/>
    </xf>
    <xf numFmtId="0" fontId="0" fillId="0" borderId="0" xfId="0" applyAlignment="1">
      <alignment horizontal="center" vertical="center" wrapText="1"/>
    </xf>
    <xf numFmtId="0" fontId="0" fillId="0" borderId="0" xfId="0" applyAlignment="1">
      <alignment horizontal="center"/>
      <extLst>
        <ext xmlns:xfpb="http://schemas.microsoft.com/office/spreadsheetml/2022/featurepropertybag" uri="{C7286773-470A-42A8-94C5-96B5CB345126}">
          <xfpb:xfComplement i="0"/>
        </ext>
      </extLst>
    </xf>
    <xf numFmtId="0" fontId="97" fillId="0" borderId="23" xfId="0" applyFont="1" applyBorder="1" applyAlignment="1">
      <alignment vertical="center" readingOrder="1"/>
    </xf>
    <xf numFmtId="0" fontId="10" fillId="0" borderId="39" xfId="0" applyFont="1" applyBorder="1" applyAlignment="1">
      <alignment readingOrder="1"/>
    </xf>
    <xf numFmtId="49" fontId="43" fillId="0" borderId="2" xfId="0" applyNumberFormat="1" applyFont="1" applyBorder="1" applyAlignment="1">
      <alignment readingOrder="1"/>
    </xf>
    <xf numFmtId="3" fontId="43" fillId="0" borderId="28" xfId="0" applyNumberFormat="1" applyFont="1" applyBorder="1" applyAlignment="1">
      <alignment horizontal="center" vertical="center" readingOrder="1"/>
    </xf>
    <xf numFmtId="3" fontId="43" fillId="0" borderId="17" xfId="0" applyNumberFormat="1" applyFont="1" applyBorder="1" applyAlignment="1">
      <alignment horizontal="center" vertical="center" readingOrder="1"/>
    </xf>
    <xf numFmtId="0" fontId="97" fillId="0" borderId="49" xfId="0" applyFont="1" applyBorder="1" applyAlignment="1">
      <alignment horizontal="center" vertical="center" readingOrder="1"/>
    </xf>
    <xf numFmtId="0" fontId="101" fillId="11" borderId="30" xfId="0" applyFont="1" applyFill="1" applyBorder="1" applyAlignment="1">
      <alignment horizontal="center"/>
    </xf>
    <xf numFmtId="0" fontId="98" fillId="11" borderId="28" xfId="0" applyFont="1" applyFill="1" applyBorder="1" applyAlignment="1">
      <alignment vertical="center" readingOrder="1"/>
    </xf>
    <xf numFmtId="0" fontId="98" fillId="11" borderId="30" xfId="0" applyFont="1" applyFill="1" applyBorder="1" applyAlignment="1">
      <alignment vertical="center" readingOrder="1"/>
    </xf>
    <xf numFmtId="0" fontId="98" fillId="11" borderId="20" xfId="0" applyFont="1" applyFill="1" applyBorder="1" applyAlignment="1">
      <alignment vertical="center" readingOrder="1"/>
    </xf>
    <xf numFmtId="0" fontId="101" fillId="11" borderId="49" xfId="0" applyFont="1" applyFill="1" applyBorder="1" applyAlignment="1">
      <alignment horizontal="center"/>
    </xf>
    <xf numFmtId="0" fontId="102" fillId="11" borderId="49" xfId="0" applyFont="1" applyFill="1" applyBorder="1" applyAlignment="1">
      <alignment horizontal="center"/>
    </xf>
    <xf numFmtId="0" fontId="101" fillId="11" borderId="64" xfId="0" applyFont="1" applyFill="1" applyBorder="1" applyAlignment="1">
      <alignment horizontal="center"/>
    </xf>
    <xf numFmtId="0" fontId="43" fillId="52" borderId="18" xfId="0" applyFont="1" applyFill="1" applyBorder="1" applyAlignment="1">
      <alignment horizontal="center" vertical="center" readingOrder="1"/>
    </xf>
    <xf numFmtId="0" fontId="43" fillId="52" borderId="45" xfId="0" applyFont="1" applyFill="1" applyBorder="1" applyAlignment="1">
      <alignment horizontal="center" vertical="center" readingOrder="1"/>
    </xf>
    <xf numFmtId="0" fontId="0" fillId="0" borderId="1" xfId="0" applyBorder="1" applyAlignment="1">
      <alignment horizontal="center" vertical="center" wrapText="1"/>
    </xf>
    <xf numFmtId="0" fontId="0" fillId="0" borderId="1" xfId="0" applyBorder="1" applyAlignment="1">
      <alignment horizontal="center"/>
      <extLst>
        <ext xmlns:xfpb="http://schemas.microsoft.com/office/spreadsheetml/2022/featurepropertybag" uri="{C7286773-470A-42A8-94C5-96B5CB345126}">
          <xfpb:xfComplement i="0"/>
        </ext>
      </extLst>
    </xf>
    <xf numFmtId="0" fontId="0" fillId="0" borderId="5" xfId="0" applyBorder="1" applyAlignment="1">
      <alignment horizontal="center"/>
      <extLst>
        <ext xmlns:xfpb="http://schemas.microsoft.com/office/spreadsheetml/2022/featurepropertybag" uri="{C7286773-470A-42A8-94C5-96B5CB345126}">
          <xfpb:xfComplement i="0"/>
        </ext>
      </extLst>
    </xf>
    <xf numFmtId="0" fontId="99" fillId="0" borderId="4" xfId="0" applyFont="1" applyBorder="1" applyAlignment="1">
      <alignment horizontal="left" readingOrder="1"/>
    </xf>
    <xf numFmtId="0" fontId="0" fillId="0" borderId="1" xfId="0" applyBorder="1" applyAlignment="1">
      <alignment vertical="center"/>
    </xf>
    <xf numFmtId="167" fontId="43" fillId="11" borderId="3" xfId="0" applyNumberFormat="1" applyFont="1" applyFill="1" applyBorder="1" applyAlignment="1">
      <alignment horizontal="center" vertical="center" readingOrder="1"/>
    </xf>
    <xf numFmtId="0" fontId="0" fillId="48" borderId="9" xfId="0" applyFill="1" applyBorder="1" applyAlignment="1">
      <alignment horizontal="center" vertical="center"/>
    </xf>
    <xf numFmtId="0" fontId="18" fillId="10" borderId="1" xfId="0" applyFont="1" applyFill="1" applyBorder="1" applyAlignment="1">
      <alignment horizontal="center" vertical="center" readingOrder="1"/>
    </xf>
    <xf numFmtId="0" fontId="118" fillId="10" borderId="1" xfId="0" applyFont="1" applyFill="1" applyBorder="1" applyAlignment="1">
      <alignment horizontal="center" vertical="center" readingOrder="1"/>
    </xf>
    <xf numFmtId="0" fontId="28" fillId="10" borderId="0" xfId="0" applyFont="1" applyFill="1" applyAlignment="1">
      <alignment horizontal="center" vertical="center" readingOrder="1"/>
    </xf>
    <xf numFmtId="0" fontId="118" fillId="10" borderId="6" xfId="0" applyFont="1" applyFill="1" applyBorder="1" applyAlignment="1">
      <alignment horizontal="center" vertical="center" readingOrder="1"/>
    </xf>
    <xf numFmtId="0" fontId="22" fillId="0" borderId="0" xfId="0" applyFont="1" applyAlignment="1">
      <alignment horizontal="center"/>
    </xf>
    <xf numFmtId="0" fontId="22" fillId="0" borderId="0" xfId="0" quotePrefix="1" applyFont="1" applyAlignment="1">
      <alignment horizontal="center"/>
    </xf>
    <xf numFmtId="14" fontId="96" fillId="0" borderId="1" xfId="0" applyNumberFormat="1" applyFont="1" applyBorder="1" applyAlignment="1">
      <alignment horizontal="center" wrapText="1"/>
    </xf>
    <xf numFmtId="166" fontId="5" fillId="0" borderId="97" xfId="0" applyNumberFormat="1" applyFont="1" applyBorder="1" applyAlignment="1">
      <alignment horizontal="center"/>
    </xf>
    <xf numFmtId="166" fontId="5" fillId="0" borderId="96" xfId="0" applyNumberFormat="1" applyFont="1" applyBorder="1" applyAlignment="1">
      <alignment horizontal="center"/>
    </xf>
    <xf numFmtId="0" fontId="99" fillId="0" borderId="2" xfId="0" applyFont="1" applyBorder="1" applyAlignment="1">
      <alignment readingOrder="1"/>
    </xf>
    <xf numFmtId="167" fontId="80" fillId="45" borderId="14" xfId="0" applyNumberFormat="1" applyFont="1" applyFill="1" applyBorder="1" applyAlignment="1">
      <alignment horizontal="center" vertical="center" textRotation="180" wrapText="1" readingOrder="1"/>
    </xf>
    <xf numFmtId="0" fontId="93" fillId="0" borderId="0" xfId="0" applyFont="1"/>
    <xf numFmtId="0" fontId="121" fillId="0" borderId="0" xfId="0" applyFont="1"/>
    <xf numFmtId="0" fontId="122" fillId="10" borderId="96" xfId="0" applyFont="1" applyFill="1" applyBorder="1"/>
    <xf numFmtId="0" fontId="122" fillId="0" borderId="0" xfId="0" applyFont="1" applyAlignment="1">
      <alignment horizontal="center"/>
    </xf>
    <xf numFmtId="0" fontId="14" fillId="19" borderId="0" xfId="0" applyFont="1" applyFill="1" applyAlignment="1">
      <alignment horizontal="center" vertical="center" readingOrder="1"/>
    </xf>
    <xf numFmtId="0" fontId="0" fillId="0" borderId="7" xfId="0" applyBorder="1"/>
    <xf numFmtId="0" fontId="10" fillId="43" borderId="0" xfId="0" applyFont="1" applyFill="1" applyAlignment="1">
      <alignment horizontal="center" vertical="center" readingOrder="1"/>
    </xf>
    <xf numFmtId="0" fontId="0" fillId="43" borderId="0" xfId="0" applyFill="1" applyAlignment="1">
      <alignment horizontal="left" readingOrder="1"/>
    </xf>
    <xf numFmtId="0" fontId="14" fillId="20" borderId="0" xfId="0" applyFont="1" applyFill="1" applyAlignment="1">
      <alignment horizontal="center" vertical="center" readingOrder="1"/>
    </xf>
    <xf numFmtId="0" fontId="39" fillId="11" borderId="0" xfId="0" applyFont="1" applyFill="1" applyAlignment="1">
      <alignment horizontal="left" vertical="center"/>
    </xf>
    <xf numFmtId="0" fontId="39" fillId="69" borderId="0" xfId="0" applyFont="1" applyFill="1" applyAlignment="1">
      <alignment horizontal="left" vertical="center"/>
    </xf>
    <xf numFmtId="0" fontId="116" fillId="11" borderId="5" xfId="0" applyFont="1" applyFill="1" applyBorder="1" applyAlignment="1">
      <alignment horizontal="center"/>
    </xf>
    <xf numFmtId="0" fontId="116" fillId="11" borderId="3" xfId="0" applyFont="1" applyFill="1" applyBorder="1"/>
    <xf numFmtId="0" fontId="116" fillId="11" borderId="0" xfId="0" applyFont="1" applyFill="1"/>
    <xf numFmtId="0" fontId="97" fillId="11" borderId="8" xfId="0" applyFont="1" applyFill="1" applyBorder="1" applyAlignment="1">
      <alignment horizontal="center" vertical="center" readingOrder="1"/>
    </xf>
    <xf numFmtId="0" fontId="43" fillId="11" borderId="1" xfId="0" applyFont="1" applyFill="1" applyBorder="1" applyAlignment="1">
      <alignment horizontal="center" vertical="center" readingOrder="1"/>
    </xf>
    <xf numFmtId="0" fontId="97" fillId="11" borderId="1" xfId="0" applyFont="1" applyFill="1" applyBorder="1" applyAlignment="1">
      <alignment horizontal="center"/>
    </xf>
    <xf numFmtId="0" fontId="33" fillId="0" borderId="93" xfId="0" applyFont="1" applyBorder="1" applyAlignment="1">
      <alignment horizontal="center"/>
    </xf>
    <xf numFmtId="0" fontId="124" fillId="33" borderId="93" xfId="0" applyFont="1" applyFill="1" applyBorder="1" applyAlignment="1">
      <alignment horizontal="center"/>
    </xf>
    <xf numFmtId="0" fontId="33" fillId="56" borderId="93" xfId="0" applyFont="1" applyFill="1" applyBorder="1" applyAlignment="1">
      <alignment horizontal="center"/>
    </xf>
    <xf numFmtId="0" fontId="14" fillId="70" borderId="0" xfId="0" applyFont="1" applyFill="1" applyAlignment="1">
      <alignment horizontal="center"/>
    </xf>
    <xf numFmtId="0" fontId="65" fillId="52" borderId="0" xfId="0" applyFont="1" applyFill="1" applyAlignment="1">
      <alignment horizontal="center"/>
    </xf>
    <xf numFmtId="0" fontId="14" fillId="70" borderId="9" xfId="0" applyFont="1" applyFill="1" applyBorder="1" applyAlignment="1">
      <alignment horizontal="center"/>
    </xf>
    <xf numFmtId="0" fontId="0" fillId="11" borderId="26" xfId="0" applyFill="1" applyBorder="1" applyAlignment="1">
      <alignment horizontal="center"/>
    </xf>
    <xf numFmtId="0" fontId="11" fillId="70" borderId="1" xfId="0" applyFont="1" applyFill="1" applyBorder="1" applyAlignment="1">
      <alignment horizontal="center"/>
    </xf>
    <xf numFmtId="2" fontId="0" fillId="0" borderId="0" xfId="0" applyNumberFormat="1" applyAlignment="1">
      <alignment horizontal="right"/>
    </xf>
    <xf numFmtId="0" fontId="0" fillId="0" borderId="0" xfId="0" applyAlignment="1">
      <alignment horizontal="center" vertical="center" readingOrder="1"/>
    </xf>
    <xf numFmtId="0" fontId="0" fillId="11" borderId="1" xfId="0" applyFill="1" applyBorder="1" applyAlignment="1">
      <alignment horizontal="center" vertical="center" readingOrder="1"/>
    </xf>
    <xf numFmtId="0" fontId="0" fillId="11" borderId="32" xfId="0" applyFill="1" applyBorder="1" applyAlignment="1">
      <alignment vertical="center" readingOrder="1"/>
    </xf>
    <xf numFmtId="0" fontId="0" fillId="0" borderId="18" xfId="0" applyBorder="1" applyAlignment="1">
      <alignment vertical="center" readingOrder="1"/>
    </xf>
    <xf numFmtId="0" fontId="48" fillId="11" borderId="18" xfId="0" applyFont="1" applyFill="1" applyBorder="1" applyAlignment="1">
      <alignment horizontal="center" vertical="center" readingOrder="1"/>
    </xf>
    <xf numFmtId="1" fontId="0" fillId="11" borderId="0" xfId="0" applyNumberFormat="1" applyFill="1" applyAlignment="1">
      <alignment readingOrder="1"/>
    </xf>
    <xf numFmtId="1" fontId="0" fillId="11" borderId="91" xfId="0" applyNumberFormat="1" applyFill="1" applyBorder="1" applyAlignment="1">
      <alignment readingOrder="1"/>
    </xf>
    <xf numFmtId="0" fontId="10" fillId="11" borderId="41" xfId="0" applyFont="1" applyFill="1" applyBorder="1" applyAlignment="1">
      <alignment horizontal="left" indent="1"/>
    </xf>
    <xf numFmtId="1" fontId="52" fillId="11" borderId="23" xfId="0" applyNumberFormat="1" applyFont="1" applyFill="1" applyBorder="1" applyAlignment="1">
      <alignment horizontal="center" vertical="center" readingOrder="1"/>
    </xf>
    <xf numFmtId="1" fontId="0" fillId="11" borderId="64" xfId="0" applyNumberFormat="1" applyFill="1" applyBorder="1" applyAlignment="1">
      <alignment readingOrder="1"/>
    </xf>
    <xf numFmtId="0" fontId="10" fillId="11" borderId="32" xfId="0" applyFont="1" applyFill="1" applyBorder="1" applyAlignment="1">
      <alignment wrapText="1"/>
    </xf>
    <xf numFmtId="1" fontId="52" fillId="11" borderId="39" xfId="0" applyNumberFormat="1" applyFont="1" applyFill="1" applyBorder="1" applyAlignment="1">
      <alignment horizontal="center" vertical="center" readingOrder="1"/>
    </xf>
    <xf numFmtId="1" fontId="52" fillId="11" borderId="26" xfId="0" applyNumberFormat="1" applyFont="1" applyFill="1" applyBorder="1" applyAlignment="1">
      <alignment horizontal="center" vertical="center" readingOrder="1"/>
    </xf>
    <xf numFmtId="1" fontId="52" fillId="11" borderId="53" xfId="0" applyNumberFormat="1" applyFont="1" applyFill="1" applyBorder="1" applyAlignment="1">
      <alignment horizontal="center" vertical="center" readingOrder="1"/>
    </xf>
    <xf numFmtId="1" fontId="0" fillId="11" borderId="49" xfId="0" applyNumberFormat="1" applyFill="1" applyBorder="1" applyAlignment="1">
      <alignment readingOrder="1"/>
    </xf>
    <xf numFmtId="1" fontId="52" fillId="43" borderId="39" xfId="0" applyNumberFormat="1" applyFont="1" applyFill="1" applyBorder="1" applyAlignment="1">
      <alignment horizontal="center" vertical="center" readingOrder="1"/>
    </xf>
    <xf numFmtId="170" fontId="10" fillId="15" borderId="28" xfId="0" applyNumberFormat="1" applyFont="1" applyFill="1" applyBorder="1" applyAlignment="1">
      <alignment readingOrder="1"/>
    </xf>
    <xf numFmtId="0" fontId="10" fillId="15" borderId="32" xfId="0" applyFont="1" applyFill="1" applyBorder="1" applyAlignment="1">
      <alignment wrapText="1" readingOrder="1"/>
    </xf>
    <xf numFmtId="164" fontId="52" fillId="11" borderId="79" xfId="0" applyNumberFormat="1" applyFont="1" applyFill="1" applyBorder="1" applyAlignment="1">
      <alignment horizontal="center" vertical="center" readingOrder="1"/>
    </xf>
    <xf numFmtId="0" fontId="0" fillId="11" borderId="49" xfId="0" applyFill="1" applyBorder="1" applyAlignment="1">
      <alignment readingOrder="1"/>
    </xf>
    <xf numFmtId="170" fontId="0" fillId="11" borderId="64" xfId="0" applyNumberFormat="1" applyFill="1" applyBorder="1" applyAlignment="1">
      <alignment readingOrder="1"/>
    </xf>
    <xf numFmtId="14" fontId="0" fillId="11" borderId="74" xfId="0" applyNumberFormat="1" applyFill="1" applyBorder="1" applyAlignment="1">
      <alignment horizontal="center" vertical="center" readingOrder="1"/>
    </xf>
    <xf numFmtId="170" fontId="0" fillId="11" borderId="49" xfId="0" applyNumberFormat="1" applyFill="1" applyBorder="1" applyAlignment="1">
      <alignment readingOrder="1"/>
    </xf>
    <xf numFmtId="0" fontId="0" fillId="11" borderId="32" xfId="0" applyFill="1" applyBorder="1" applyAlignment="1">
      <alignment readingOrder="1"/>
    </xf>
    <xf numFmtId="0" fontId="0" fillId="11" borderId="16" xfId="0" applyFill="1" applyBorder="1" applyAlignment="1">
      <alignment horizontal="center" vertical="center" readingOrder="1"/>
    </xf>
    <xf numFmtId="170" fontId="0" fillId="11" borderId="17" xfId="0" applyNumberFormat="1" applyFill="1" applyBorder="1" applyAlignment="1">
      <alignment readingOrder="1"/>
    </xf>
    <xf numFmtId="0" fontId="0" fillId="11" borderId="26" xfId="0" applyFill="1" applyBorder="1" applyAlignment="1">
      <alignment readingOrder="1"/>
    </xf>
    <xf numFmtId="0" fontId="0" fillId="11" borderId="22" xfId="0" applyFill="1" applyBorder="1"/>
    <xf numFmtId="0" fontId="10" fillId="11" borderId="32" xfId="0" applyFont="1" applyFill="1" applyBorder="1"/>
    <xf numFmtId="170" fontId="0" fillId="11" borderId="0" xfId="0" applyNumberFormat="1" applyFill="1"/>
    <xf numFmtId="0" fontId="5" fillId="71" borderId="0" xfId="0" applyFont="1" applyFill="1" applyAlignment="1">
      <alignment wrapText="1"/>
    </xf>
    <xf numFmtId="0" fontId="0" fillId="15" borderId="9" xfId="0" applyFill="1" applyBorder="1" applyAlignment="1">
      <alignment horizontal="left" readingOrder="1"/>
    </xf>
    <xf numFmtId="0" fontId="10" fillId="11" borderId="84" xfId="0" applyFont="1" applyFill="1" applyBorder="1" applyAlignment="1">
      <alignment horizontal="center" vertical="center" readingOrder="1"/>
    </xf>
    <xf numFmtId="0" fontId="0" fillId="45" borderId="11" xfId="0" applyFill="1" applyBorder="1" applyAlignment="1">
      <alignment horizontal="left" vertical="center" readingOrder="1"/>
    </xf>
    <xf numFmtId="0" fontId="0" fillId="40" borderId="27" xfId="0" applyFill="1" applyBorder="1" applyAlignment="1">
      <alignment horizontal="left" vertical="center" readingOrder="1"/>
    </xf>
    <xf numFmtId="0" fontId="0" fillId="40" borderId="4" xfId="0" applyFill="1" applyBorder="1" applyAlignment="1">
      <alignment horizontal="left" vertical="center" readingOrder="1"/>
    </xf>
    <xf numFmtId="0" fontId="0" fillId="40" borderId="3" xfId="0" applyFill="1" applyBorder="1" applyAlignment="1">
      <alignment horizontal="left" readingOrder="1"/>
    </xf>
    <xf numFmtId="0" fontId="0" fillId="40" borderId="3" xfId="0" applyFill="1" applyBorder="1" applyAlignment="1">
      <alignment horizontal="left" vertical="center" readingOrder="1"/>
    </xf>
    <xf numFmtId="0" fontId="0" fillId="45" borderId="2" xfId="0" applyFill="1" applyBorder="1" applyAlignment="1">
      <alignment horizontal="left" vertical="center" readingOrder="1"/>
    </xf>
    <xf numFmtId="0" fontId="0" fillId="47" borderId="22" xfId="0" applyFill="1" applyBorder="1" applyAlignment="1">
      <alignment horizontal="left" readingOrder="1"/>
    </xf>
    <xf numFmtId="0" fontId="6" fillId="44" borderId="3" xfId="0" applyFont="1" applyFill="1" applyBorder="1" applyAlignment="1">
      <alignment horizontal="left" vertical="center" readingOrder="1"/>
    </xf>
    <xf numFmtId="0" fontId="0" fillId="43" borderId="4" xfId="0" applyFill="1" applyBorder="1" applyAlignment="1">
      <alignment horizontal="left" readingOrder="1"/>
    </xf>
    <xf numFmtId="0" fontId="54" fillId="43" borderId="4" xfId="0" applyFont="1" applyFill="1" applyBorder="1" applyAlignment="1">
      <alignment horizontal="left" wrapText="1" readingOrder="1"/>
    </xf>
    <xf numFmtId="167" fontId="10" fillId="11" borderId="2" xfId="0" applyNumberFormat="1" applyFont="1" applyFill="1" applyBorder="1" applyAlignment="1">
      <alignment horizontal="center" vertical="center" readingOrder="1"/>
    </xf>
    <xf numFmtId="167" fontId="80" fillId="45" borderId="14" xfId="0" applyNumberFormat="1" applyFont="1" applyFill="1" applyBorder="1" applyAlignment="1">
      <alignment vertical="center" textRotation="180" wrapText="1" readingOrder="1"/>
    </xf>
    <xf numFmtId="0" fontId="28" fillId="43" borderId="0" xfId="0" applyFont="1" applyFill="1" applyAlignment="1">
      <alignment horizontal="center" vertical="center" readingOrder="1"/>
    </xf>
    <xf numFmtId="167" fontId="10" fillId="43" borderId="0" xfId="0" applyNumberFormat="1" applyFont="1" applyFill="1" applyAlignment="1">
      <alignment horizontal="center" vertical="center" textRotation="180" readingOrder="1"/>
    </xf>
    <xf numFmtId="167" fontId="24" fillId="43" borderId="0" xfId="0" applyNumberFormat="1" applyFont="1" applyFill="1" applyAlignment="1">
      <alignment horizontal="center" vertical="center" textRotation="180" wrapText="1" readingOrder="1"/>
    </xf>
    <xf numFmtId="0" fontId="14" fillId="43" borderId="0" xfId="0" applyFont="1" applyFill="1" applyAlignment="1">
      <alignment horizontal="center" vertical="center" readingOrder="1"/>
    </xf>
    <xf numFmtId="0" fontId="18" fillId="43" borderId="0" xfId="0" applyFont="1" applyFill="1" applyAlignment="1">
      <alignment horizontal="center" vertical="center" readingOrder="1"/>
    </xf>
    <xf numFmtId="167" fontId="123" fillId="43" borderId="0" xfId="0" applyNumberFormat="1" applyFont="1" applyFill="1" applyAlignment="1">
      <alignment horizontal="center" vertical="center" readingOrder="1"/>
    </xf>
    <xf numFmtId="0" fontId="0" fillId="47" borderId="74" xfId="0" applyFill="1" applyBorder="1" applyAlignment="1">
      <alignment horizontal="left" vertical="center" readingOrder="1"/>
    </xf>
    <xf numFmtId="0" fontId="0" fillId="47" borderId="32" xfId="0" applyFill="1" applyBorder="1" applyAlignment="1">
      <alignment horizontal="left" vertical="center" readingOrder="1"/>
    </xf>
    <xf numFmtId="0" fontId="0" fillId="47" borderId="32" xfId="0" applyFill="1" applyBorder="1" applyAlignment="1">
      <alignment horizontal="left" readingOrder="1"/>
    </xf>
    <xf numFmtId="0" fontId="0" fillId="45" borderId="74" xfId="0" applyFill="1" applyBorder="1" applyAlignment="1">
      <alignment horizontal="left" vertical="center" readingOrder="1"/>
    </xf>
    <xf numFmtId="0" fontId="14" fillId="19" borderId="65" xfId="0" applyFont="1" applyFill="1" applyBorder="1" applyAlignment="1">
      <alignment horizontal="center" vertical="center" readingOrder="1"/>
    </xf>
    <xf numFmtId="0" fontId="0" fillId="11" borderId="84" xfId="0" applyFill="1" applyBorder="1" applyAlignment="1">
      <alignment readingOrder="1"/>
    </xf>
    <xf numFmtId="0" fontId="14" fillId="20" borderId="84" xfId="0" applyFont="1" applyFill="1" applyBorder="1" applyAlignment="1">
      <alignment horizontal="center" vertical="center" readingOrder="1"/>
    </xf>
    <xf numFmtId="0" fontId="14" fillId="19" borderId="84" xfId="0" applyFont="1" applyFill="1" applyBorder="1" applyAlignment="1">
      <alignment horizontal="center" vertical="center" readingOrder="1"/>
    </xf>
    <xf numFmtId="0" fontId="0" fillId="43" borderId="25" xfId="0" applyFill="1" applyBorder="1" applyAlignment="1">
      <alignment vertical="center" readingOrder="1"/>
    </xf>
    <xf numFmtId="0" fontId="0" fillId="11" borderId="25" xfId="0" applyFill="1" applyBorder="1"/>
    <xf numFmtId="0" fontId="0" fillId="11" borderId="20" xfId="0" applyFill="1" applyBorder="1"/>
    <xf numFmtId="0" fontId="10" fillId="11" borderId="40" xfId="0" applyFont="1" applyFill="1" applyBorder="1" applyAlignment="1">
      <alignment horizontal="center" vertical="center" readingOrder="1"/>
    </xf>
    <xf numFmtId="0" fontId="10" fillId="11" borderId="0" xfId="0" applyFont="1" applyFill="1" applyAlignment="1">
      <alignment vertical="center" readingOrder="1"/>
    </xf>
    <xf numFmtId="0" fontId="0" fillId="11" borderId="21" xfId="0" applyFill="1" applyBorder="1" applyAlignment="1">
      <alignment readingOrder="1"/>
    </xf>
    <xf numFmtId="0" fontId="0" fillId="11" borderId="30" xfId="0" applyFill="1" applyBorder="1" applyAlignment="1">
      <alignment horizontal="center" vertical="center" readingOrder="1"/>
    </xf>
    <xf numFmtId="0" fontId="10" fillId="0" borderId="32" xfId="0" applyFont="1" applyBorder="1" applyAlignment="1">
      <alignment readingOrder="1"/>
    </xf>
    <xf numFmtId="0" fontId="10" fillId="11" borderId="32" xfId="0" applyFont="1" applyFill="1" applyBorder="1" applyAlignment="1">
      <alignment readingOrder="1"/>
    </xf>
    <xf numFmtId="0" fontId="9" fillId="11" borderId="32" xfId="0" applyFont="1" applyFill="1" applyBorder="1" applyAlignment="1">
      <alignment readingOrder="1"/>
    </xf>
    <xf numFmtId="0" fontId="9" fillId="11" borderId="41" xfId="0" applyFont="1" applyFill="1" applyBorder="1" applyAlignment="1">
      <alignment readingOrder="1"/>
    </xf>
    <xf numFmtId="0" fontId="0" fillId="11" borderId="48" xfId="0" applyFill="1" applyBorder="1" applyAlignment="1">
      <alignment horizontal="left" vertical="center" readingOrder="1"/>
    </xf>
    <xf numFmtId="0" fontId="10" fillId="43" borderId="5" xfId="0" applyFont="1" applyFill="1" applyBorder="1" applyAlignment="1">
      <alignment horizontal="center" vertical="center" readingOrder="1"/>
    </xf>
    <xf numFmtId="0" fontId="10" fillId="43" borderId="3" xfId="0" applyFont="1" applyFill="1" applyBorder="1" applyAlignment="1">
      <alignment horizontal="center" vertical="center" readingOrder="1"/>
    </xf>
    <xf numFmtId="0" fontId="10" fillId="11" borderId="39" xfId="0" applyFont="1" applyFill="1" applyBorder="1" applyAlignment="1">
      <alignment vertical="center" readingOrder="1"/>
    </xf>
    <xf numFmtId="0" fontId="129" fillId="23" borderId="6" xfId="0" applyFont="1" applyFill="1" applyBorder="1" applyAlignment="1">
      <alignment horizontal="left" vertical="center"/>
    </xf>
    <xf numFmtId="0" fontId="130" fillId="11" borderId="1" xfId="0" applyFont="1" applyFill="1" applyBorder="1" applyAlignment="1">
      <alignment horizontal="left" vertical="center"/>
    </xf>
    <xf numFmtId="0" fontId="130" fillId="11" borderId="7" xfId="0" applyFont="1" applyFill="1" applyBorder="1" applyAlignment="1">
      <alignment horizontal="left" vertical="center"/>
    </xf>
    <xf numFmtId="0" fontId="130" fillId="11" borderId="8" xfId="0" applyFont="1" applyFill="1" applyBorder="1" applyAlignment="1">
      <alignment horizontal="left" vertical="center"/>
    </xf>
    <xf numFmtId="0" fontId="130" fillId="11" borderId="6" xfId="0" applyFont="1" applyFill="1" applyBorder="1" applyAlignment="1">
      <alignment horizontal="left" vertical="center"/>
    </xf>
    <xf numFmtId="0" fontId="130" fillId="11" borderId="84" xfId="0" applyFont="1" applyFill="1" applyBorder="1" applyAlignment="1">
      <alignment horizontal="left" vertical="center"/>
    </xf>
    <xf numFmtId="0" fontId="130" fillId="11" borderId="83" xfId="0" applyFont="1" applyFill="1" applyBorder="1" applyAlignment="1">
      <alignment horizontal="left" vertical="center"/>
    </xf>
    <xf numFmtId="0" fontId="132" fillId="11" borderId="84" xfId="0" applyFont="1" applyFill="1" applyBorder="1" applyAlignment="1">
      <alignment horizontal="left" vertical="center"/>
    </xf>
    <xf numFmtId="0" fontId="132" fillId="11" borderId="85" xfId="0" applyFont="1" applyFill="1" applyBorder="1" applyAlignment="1">
      <alignment horizontal="left" vertical="center"/>
    </xf>
    <xf numFmtId="0" fontId="132" fillId="0" borderId="0" xfId="0" applyFont="1" applyAlignment="1">
      <alignment horizontal="left"/>
    </xf>
    <xf numFmtId="0" fontId="132" fillId="11" borderId="0" xfId="0" applyFont="1" applyFill="1" applyAlignment="1">
      <alignment horizontal="left" vertical="center"/>
    </xf>
    <xf numFmtId="0" fontId="132" fillId="11" borderId="0" xfId="0" applyFont="1" applyFill="1" applyAlignment="1">
      <alignment horizontal="left"/>
    </xf>
    <xf numFmtId="0" fontId="132" fillId="43" borderId="0" xfId="0" applyFont="1" applyFill="1" applyAlignment="1">
      <alignment horizontal="left"/>
    </xf>
    <xf numFmtId="0" fontId="130" fillId="43" borderId="1" xfId="0" applyFont="1" applyFill="1" applyBorder="1" applyAlignment="1">
      <alignment horizontal="left" vertical="center"/>
    </xf>
    <xf numFmtId="0" fontId="130" fillId="43" borderId="7" xfId="0" applyFont="1" applyFill="1" applyBorder="1" applyAlignment="1">
      <alignment horizontal="left" vertical="center"/>
    </xf>
    <xf numFmtId="0" fontId="132" fillId="43" borderId="0" xfId="0" applyFont="1" applyFill="1" applyAlignment="1">
      <alignment horizontal="left" vertical="center"/>
    </xf>
    <xf numFmtId="0" fontId="130" fillId="11" borderId="78" xfId="0" applyFont="1" applyFill="1" applyBorder="1" applyAlignment="1">
      <alignment horizontal="left" vertical="center"/>
    </xf>
    <xf numFmtId="0" fontId="130" fillId="11" borderId="54" xfId="0" applyFont="1" applyFill="1" applyBorder="1" applyAlignment="1">
      <alignment horizontal="left" vertical="center"/>
    </xf>
    <xf numFmtId="0" fontId="130" fillId="42" borderId="6" xfId="0" applyFont="1" applyFill="1" applyBorder="1" applyAlignment="1">
      <alignment horizontal="left" vertical="center"/>
    </xf>
    <xf numFmtId="0" fontId="130" fillId="42" borderId="45" xfId="0" applyFont="1" applyFill="1" applyBorder="1" applyAlignment="1">
      <alignment horizontal="left" vertical="center"/>
    </xf>
    <xf numFmtId="0" fontId="130" fillId="11" borderId="2" xfId="0" applyFont="1" applyFill="1" applyBorder="1" applyAlignment="1">
      <alignment horizontal="left" vertical="center"/>
    </xf>
    <xf numFmtId="0" fontId="130" fillId="43" borderId="6" xfId="0" applyFont="1" applyFill="1" applyBorder="1" applyAlignment="1">
      <alignment horizontal="left" vertical="center"/>
    </xf>
    <xf numFmtId="0" fontId="134" fillId="23" borderId="6" xfId="0" applyFont="1" applyFill="1" applyBorder="1" applyAlignment="1">
      <alignment horizontal="left" vertical="center"/>
    </xf>
    <xf numFmtId="0" fontId="130" fillId="42" borderId="83" xfId="0" applyFont="1" applyFill="1" applyBorder="1" applyAlignment="1">
      <alignment horizontal="left" vertical="center"/>
    </xf>
    <xf numFmtId="0" fontId="130" fillId="42" borderId="86" xfId="0" applyFont="1" applyFill="1" applyBorder="1" applyAlignment="1">
      <alignment horizontal="left" vertical="center"/>
    </xf>
    <xf numFmtId="16" fontId="133" fillId="11" borderId="0" xfId="0" applyNumberFormat="1" applyFont="1" applyFill="1" applyAlignment="1">
      <alignment horizontal="left" vertical="center"/>
    </xf>
    <xf numFmtId="0" fontId="133" fillId="35" borderId="73" xfId="0" applyFont="1" applyFill="1" applyBorder="1" applyAlignment="1">
      <alignment horizontal="left" vertical="center"/>
    </xf>
    <xf numFmtId="0" fontId="133" fillId="35" borderId="66" xfId="0" applyFont="1" applyFill="1" applyBorder="1" applyAlignment="1">
      <alignment horizontal="left" vertical="center"/>
    </xf>
    <xf numFmtId="0" fontId="133" fillId="35" borderId="39" xfId="0" applyFont="1" applyFill="1" applyBorder="1" applyAlignment="1">
      <alignment horizontal="left" vertical="center"/>
    </xf>
    <xf numFmtId="0" fontId="133" fillId="35" borderId="40" xfId="0" applyFont="1" applyFill="1" applyBorder="1" applyAlignment="1">
      <alignment horizontal="left" vertical="center"/>
    </xf>
    <xf numFmtId="0" fontId="133" fillId="35" borderId="37" xfId="0" applyFont="1" applyFill="1" applyBorder="1" applyAlignment="1">
      <alignment horizontal="left" vertical="center"/>
    </xf>
    <xf numFmtId="0" fontId="126" fillId="40" borderId="61" xfId="0" applyFont="1" applyFill="1" applyBorder="1" applyAlignment="1">
      <alignment horizontal="left" vertical="center"/>
    </xf>
    <xf numFmtId="0" fontId="126" fillId="40" borderId="38" xfId="0" applyFont="1" applyFill="1" applyBorder="1" applyAlignment="1">
      <alignment horizontal="left" vertical="center"/>
    </xf>
    <xf numFmtId="0" fontId="126" fillId="40" borderId="72" xfId="0" applyFont="1" applyFill="1" applyBorder="1" applyAlignment="1">
      <alignment horizontal="left" vertical="center"/>
    </xf>
    <xf numFmtId="0" fontId="126" fillId="40" borderId="51" xfId="0" applyFont="1" applyFill="1" applyBorder="1" applyAlignment="1">
      <alignment horizontal="left" vertical="center"/>
    </xf>
    <xf numFmtId="0" fontId="126" fillId="40" borderId="50" xfId="0" applyFont="1" applyFill="1" applyBorder="1" applyAlignment="1">
      <alignment horizontal="left" vertical="center"/>
    </xf>
    <xf numFmtId="0" fontId="126" fillId="40" borderId="40" xfId="0" applyFont="1" applyFill="1" applyBorder="1" applyAlignment="1">
      <alignment horizontal="left" vertical="center"/>
    </xf>
    <xf numFmtId="0" fontId="126" fillId="40" borderId="66" xfId="0" applyFont="1" applyFill="1" applyBorder="1" applyAlignment="1">
      <alignment horizontal="left" vertical="center"/>
    </xf>
    <xf numFmtId="0" fontId="126" fillId="40" borderId="39" xfId="0" applyFont="1" applyFill="1" applyBorder="1" applyAlignment="1">
      <alignment horizontal="left" vertical="center"/>
    </xf>
    <xf numFmtId="0" fontId="135" fillId="23" borderId="6" xfId="0" applyFont="1" applyFill="1" applyBorder="1" applyAlignment="1">
      <alignment horizontal="left" vertical="center"/>
    </xf>
    <xf numFmtId="0" fontId="126" fillId="40" borderId="37" xfId="0" applyFont="1" applyFill="1" applyBorder="1" applyAlignment="1">
      <alignment horizontal="left" vertical="center"/>
    </xf>
    <xf numFmtId="0" fontId="128" fillId="40" borderId="72" xfId="0" applyFont="1" applyFill="1" applyBorder="1" applyAlignment="1">
      <alignment horizontal="left" vertical="center"/>
    </xf>
    <xf numFmtId="0" fontId="134" fillId="23" borderId="8" xfId="0" applyFont="1" applyFill="1" applyBorder="1" applyAlignment="1">
      <alignment horizontal="left" vertical="center"/>
    </xf>
    <xf numFmtId="0" fontId="130" fillId="11" borderId="62" xfId="0" applyFont="1" applyFill="1" applyBorder="1" applyAlignment="1">
      <alignment horizontal="left" vertical="center"/>
    </xf>
    <xf numFmtId="0" fontId="134" fillId="23" borderId="62" xfId="0" applyFont="1" applyFill="1" applyBorder="1" applyAlignment="1">
      <alignment horizontal="left" vertical="center"/>
    </xf>
    <xf numFmtId="0" fontId="136" fillId="0" borderId="1" xfId="0" applyFont="1" applyBorder="1" applyAlignment="1">
      <alignment wrapText="1"/>
    </xf>
    <xf numFmtId="0" fontId="136" fillId="0" borderId="1" xfId="0" applyFont="1" applyBorder="1"/>
    <xf numFmtId="0" fontId="39" fillId="11" borderId="2" xfId="0" applyFont="1" applyFill="1" applyBorder="1" applyAlignment="1">
      <alignment horizontal="center" vertical="center"/>
    </xf>
    <xf numFmtId="0" fontId="3" fillId="50" borderId="56" xfId="0" applyFont="1" applyFill="1" applyBorder="1" applyAlignment="1">
      <alignment horizontal="center" vertical="center"/>
    </xf>
    <xf numFmtId="0" fontId="3" fillId="50" borderId="78" xfId="0" applyFont="1" applyFill="1" applyBorder="1" applyAlignment="1">
      <alignment horizontal="center" vertical="center"/>
    </xf>
    <xf numFmtId="0" fontId="3" fillId="50" borderId="85" xfId="0" applyFont="1" applyFill="1" applyBorder="1" applyAlignment="1">
      <alignment horizontal="center" vertical="center"/>
    </xf>
    <xf numFmtId="0" fontId="39" fillId="11" borderId="56" xfId="0" applyFont="1" applyFill="1" applyBorder="1" applyAlignment="1">
      <alignment horizontal="center" vertical="center"/>
    </xf>
    <xf numFmtId="0" fontId="120" fillId="45" borderId="1" xfId="0" applyFont="1" applyFill="1" applyBorder="1" applyAlignment="1">
      <alignment vertical="center"/>
    </xf>
    <xf numFmtId="18" fontId="0" fillId="0" borderId="33" xfId="0" applyNumberFormat="1" applyBorder="1" applyAlignment="1">
      <alignment horizontal="center"/>
    </xf>
    <xf numFmtId="0" fontId="0" fillId="0" borderId="21" xfId="0" applyBorder="1" applyAlignment="1">
      <alignment horizontal="center"/>
    </xf>
    <xf numFmtId="1" fontId="0" fillId="0" borderId="33" xfId="0" applyNumberFormat="1" applyBorder="1" applyAlignment="1">
      <alignment horizontal="center" vertical="center" readingOrder="1"/>
    </xf>
    <xf numFmtId="1" fontId="0" fillId="0" borderId="2" xfId="0" applyNumberFormat="1" applyBorder="1" applyAlignment="1">
      <alignment horizontal="center" vertical="center" readingOrder="1"/>
    </xf>
    <xf numFmtId="0" fontId="0" fillId="33" borderId="0" xfId="0" applyFill="1" applyAlignment="1">
      <alignment horizontal="left" readingOrder="1"/>
    </xf>
    <xf numFmtId="0" fontId="0" fillId="42" borderId="0" xfId="0" applyFill="1"/>
    <xf numFmtId="0" fontId="0" fillId="45" borderId="1" xfId="0" applyFill="1" applyBorder="1" applyAlignment="1">
      <alignment horizontal="left"/>
    </xf>
    <xf numFmtId="0" fontId="139" fillId="45" borderId="1" xfId="0" applyFont="1" applyFill="1" applyBorder="1" applyAlignment="1">
      <alignment horizontal="left"/>
    </xf>
    <xf numFmtId="0" fontId="138" fillId="42" borderId="1" xfId="0" applyFont="1" applyFill="1" applyBorder="1" applyAlignment="1">
      <alignment readingOrder="1"/>
    </xf>
    <xf numFmtId="3" fontId="5" fillId="47" borderId="0" xfId="0" applyNumberFormat="1" applyFont="1" applyFill="1"/>
    <xf numFmtId="0" fontId="0" fillId="46" borderId="2" xfId="0" applyFill="1" applyBorder="1"/>
    <xf numFmtId="14" fontId="10" fillId="44" borderId="0" xfId="0" applyNumberFormat="1" applyFont="1" applyFill="1" applyAlignment="1">
      <alignment horizontal="center"/>
    </xf>
    <xf numFmtId="0" fontId="10" fillId="44" borderId="0" xfId="0" applyFont="1" applyFill="1" applyAlignment="1">
      <alignment horizontal="center" vertical="center"/>
    </xf>
    <xf numFmtId="0" fontId="0" fillId="44" borderId="2" xfId="0" applyFill="1" applyBorder="1" applyAlignment="1">
      <alignment horizontal="center" vertical="center"/>
    </xf>
    <xf numFmtId="14" fontId="0" fillId="44" borderId="2" xfId="0" applyNumberFormat="1" applyFill="1" applyBorder="1" applyAlignment="1">
      <alignment horizontal="center" vertical="center"/>
    </xf>
    <xf numFmtId="0" fontId="0" fillId="44" borderId="0" xfId="0" applyFill="1" applyAlignment="1">
      <alignment horizontal="center" vertical="center"/>
    </xf>
    <xf numFmtId="0" fontId="10" fillId="44" borderId="2" xfId="0" applyFont="1" applyFill="1" applyBorder="1" applyAlignment="1">
      <alignment horizontal="center" vertical="center"/>
    </xf>
    <xf numFmtId="1" fontId="0" fillId="44" borderId="2" xfId="0" applyNumberFormat="1" applyFill="1" applyBorder="1" applyAlignment="1">
      <alignment horizontal="center" vertical="center"/>
    </xf>
    <xf numFmtId="169" fontId="0" fillId="44" borderId="2" xfId="0" applyNumberFormat="1" applyFill="1" applyBorder="1" applyAlignment="1">
      <alignment horizontal="center" vertical="center"/>
    </xf>
    <xf numFmtId="14" fontId="0" fillId="44" borderId="8" xfId="0" applyNumberFormat="1" applyFill="1" applyBorder="1" applyAlignment="1">
      <alignment horizontal="center" vertical="center"/>
    </xf>
    <xf numFmtId="0" fontId="10" fillId="44" borderId="0" xfId="0" applyFont="1" applyFill="1" applyAlignment="1">
      <alignment horizontal="center"/>
    </xf>
    <xf numFmtId="0" fontId="0" fillId="44" borderId="11" xfId="0" applyFill="1" applyBorder="1" applyAlignment="1">
      <alignment horizontal="center" vertical="center"/>
    </xf>
    <xf numFmtId="0" fontId="0" fillId="44" borderId="1" xfId="0" applyFill="1" applyBorder="1" applyAlignment="1">
      <alignment horizontal="center" vertical="center"/>
    </xf>
    <xf numFmtId="0" fontId="0" fillId="44" borderId="1" xfId="0" applyFill="1" applyBorder="1"/>
    <xf numFmtId="0" fontId="0" fillId="44" borderId="0" xfId="0" applyFill="1"/>
    <xf numFmtId="0" fontId="0" fillId="44" borderId="5" xfId="0" applyFill="1" applyBorder="1"/>
    <xf numFmtId="1" fontId="0" fillId="44" borderId="1" xfId="0" applyNumberFormat="1" applyFill="1" applyBorder="1"/>
    <xf numFmtId="0" fontId="140" fillId="44" borderId="2" xfId="0" applyFont="1" applyFill="1" applyBorder="1" applyAlignment="1">
      <alignment horizontal="center" vertical="center" wrapText="1"/>
    </xf>
    <xf numFmtId="16" fontId="6" fillId="40" borderId="4" xfId="0" applyNumberFormat="1" applyFont="1" applyFill="1" applyBorder="1" applyAlignment="1">
      <alignment horizontal="center"/>
      <extLst>
        <ext xmlns:xfpb="http://schemas.microsoft.com/office/spreadsheetml/2022/featurepropertybag" uri="{C7286773-470A-42A8-94C5-96B5CB345126}">
          <xfpb:xfComplement i="0"/>
        </ext>
      </extLst>
    </xf>
    <xf numFmtId="16" fontId="6" fillId="40" borderId="2" xfId="0" applyNumberFormat="1" applyFont="1" applyFill="1" applyBorder="1" applyAlignment="1">
      <alignment horizontal="center"/>
      <extLst>
        <ext xmlns:xfpb="http://schemas.microsoft.com/office/spreadsheetml/2022/featurepropertybag" uri="{C7286773-470A-42A8-94C5-96B5CB345126}">
          <xfpb:xfComplement i="0"/>
        </ext>
      </extLst>
    </xf>
    <xf numFmtId="0" fontId="3" fillId="50" borderId="28" xfId="0" applyFont="1" applyFill="1" applyBorder="1" applyAlignment="1">
      <alignment horizontal="center" vertical="center"/>
    </xf>
    <xf numFmtId="0" fontId="3" fillId="50" borderId="86" xfId="0" applyFont="1" applyFill="1" applyBorder="1" applyAlignment="1">
      <alignment horizontal="center" vertical="center"/>
    </xf>
    <xf numFmtId="0" fontId="97" fillId="33" borderId="1" xfId="0" applyFont="1" applyFill="1" applyBorder="1" applyAlignment="1">
      <alignment horizontal="left" readingOrder="1"/>
    </xf>
    <xf numFmtId="0" fontId="98" fillId="11" borderId="4" xfId="0" applyFont="1" applyFill="1" applyBorder="1" applyAlignment="1">
      <alignment horizontal="center" vertical="center" readingOrder="1"/>
    </xf>
    <xf numFmtId="0" fontId="51" fillId="15" borderId="0" xfId="0" applyFont="1" applyFill="1" applyAlignment="1">
      <alignment wrapText="1"/>
    </xf>
    <xf numFmtId="0" fontId="21" fillId="11" borderId="1" xfId="0" applyFont="1" applyFill="1" applyBorder="1" applyAlignment="1">
      <alignment horizontal="center" vertical="center"/>
    </xf>
    <xf numFmtId="0" fontId="10" fillId="45" borderId="6" xfId="0" applyFont="1" applyFill="1" applyBorder="1" applyAlignment="1">
      <alignment horizontal="center" vertical="center" readingOrder="1"/>
    </xf>
    <xf numFmtId="14" fontId="132" fillId="3" borderId="95" xfId="0" applyNumberFormat="1" applyFont="1" applyFill="1" applyBorder="1" applyAlignment="1">
      <alignment horizontal="center"/>
    </xf>
    <xf numFmtId="0" fontId="132" fillId="3" borderId="96" xfId="0" applyFont="1" applyFill="1" applyBorder="1" applyAlignment="1">
      <alignment horizontal="center"/>
    </xf>
    <xf numFmtId="14" fontId="132" fillId="0" borderId="95" xfId="0" applyNumberFormat="1" applyFont="1" applyBorder="1" applyAlignment="1">
      <alignment horizontal="center"/>
    </xf>
    <xf numFmtId="14" fontId="0" fillId="15" borderId="62" xfId="0" applyNumberFormat="1" applyFill="1" applyBorder="1" applyAlignment="1">
      <alignment horizontal="center" vertical="center"/>
    </xf>
    <xf numFmtId="0" fontId="0" fillId="15" borderId="1" xfId="0" applyFill="1" applyBorder="1"/>
    <xf numFmtId="0" fontId="3" fillId="50" borderId="1" xfId="0" applyFont="1" applyFill="1" applyBorder="1" applyAlignment="1">
      <alignment horizontal="center" vertical="center"/>
    </xf>
    <xf numFmtId="0" fontId="50" fillId="23" borderId="1" xfId="0" applyFont="1" applyFill="1" applyBorder="1" applyAlignment="1">
      <alignment horizontal="center" vertical="center"/>
    </xf>
    <xf numFmtId="0" fontId="79" fillId="23" borderId="1" xfId="0" applyFont="1" applyFill="1" applyBorder="1" applyAlignment="1">
      <alignment horizontal="center" vertical="center"/>
    </xf>
    <xf numFmtId="0" fontId="27" fillId="23" borderId="1" xfId="0" applyFont="1" applyFill="1" applyBorder="1" applyAlignment="1">
      <alignment horizontal="center" vertical="center"/>
    </xf>
    <xf numFmtId="0" fontId="49" fillId="23" borderId="8" xfId="0" applyFont="1" applyFill="1" applyBorder="1" applyAlignment="1">
      <alignment horizontal="center" vertical="center"/>
    </xf>
    <xf numFmtId="0" fontId="21" fillId="11" borderId="9" xfId="0" applyFont="1" applyFill="1" applyBorder="1" applyAlignment="1">
      <alignment horizontal="center" vertical="center"/>
    </xf>
    <xf numFmtId="0" fontId="3" fillId="35" borderId="23" xfId="0" applyFont="1" applyFill="1" applyBorder="1" applyAlignment="1">
      <alignment horizontal="center" vertical="center"/>
    </xf>
    <xf numFmtId="0" fontId="39" fillId="43" borderId="1" xfId="0" applyFont="1" applyFill="1" applyBorder="1" applyAlignment="1">
      <alignment horizontal="left" vertical="center"/>
    </xf>
    <xf numFmtId="167" fontId="10" fillId="45" borderId="4" xfId="0" applyNumberFormat="1" applyFont="1" applyFill="1" applyBorder="1" applyAlignment="1">
      <alignment horizontal="center" vertical="center" readingOrder="1"/>
    </xf>
    <xf numFmtId="0" fontId="0" fillId="19" borderId="2" xfId="0" applyFill="1" applyBorder="1" applyAlignment="1">
      <alignment horizontal="center" vertical="center"/>
    </xf>
    <xf numFmtId="0" fontId="0" fillId="19" borderId="11" xfId="0" applyFill="1" applyBorder="1" applyAlignment="1">
      <alignment horizontal="center" vertical="center"/>
    </xf>
    <xf numFmtId="0" fontId="0" fillId="19" borderId="1" xfId="0" applyFill="1" applyBorder="1" applyAlignment="1">
      <alignment horizontal="center" vertical="center"/>
    </xf>
    <xf numFmtId="0" fontId="0" fillId="19" borderId="1" xfId="0" applyFill="1" applyBorder="1"/>
    <xf numFmtId="0" fontId="0" fillId="49" borderId="0" xfId="0" applyFill="1" applyAlignment="1">
      <alignment horizontal="center"/>
    </xf>
    <xf numFmtId="1" fontId="0" fillId="49" borderId="0" xfId="0" applyNumberFormat="1" applyFill="1" applyAlignment="1">
      <alignment horizontal="center" vertical="center"/>
    </xf>
    <xf numFmtId="0" fontId="0" fillId="49" borderId="0" xfId="0" applyFill="1"/>
    <xf numFmtId="0" fontId="0" fillId="49" borderId="0" xfId="0" applyFill="1" applyAlignment="1">
      <alignment horizontal="center" vertical="center"/>
    </xf>
    <xf numFmtId="0" fontId="0" fillId="72" borderId="0" xfId="0" applyFill="1" applyAlignment="1">
      <alignment horizontal="center"/>
    </xf>
    <xf numFmtId="0" fontId="0" fillId="72" borderId="0" xfId="0" applyFill="1" applyAlignment="1">
      <alignment horizontal="center" vertical="center"/>
    </xf>
    <xf numFmtId="0" fontId="0" fillId="72" borderId="0" xfId="0" applyFill="1"/>
    <xf numFmtId="0" fontId="0" fillId="72" borderId="1" xfId="0" applyFill="1" applyBorder="1"/>
    <xf numFmtId="2" fontId="0" fillId="72" borderId="0" xfId="0" applyNumberFormat="1" applyFill="1" applyAlignment="1">
      <alignment horizontal="center" vertical="center"/>
    </xf>
    <xf numFmtId="1" fontId="0" fillId="72" borderId="1" xfId="0" applyNumberFormat="1" applyFill="1" applyBorder="1"/>
    <xf numFmtId="0" fontId="122" fillId="11" borderId="0" xfId="0" applyFont="1" applyFill="1"/>
    <xf numFmtId="0" fontId="143" fillId="11" borderId="0" xfId="0" applyFont="1" applyFill="1" applyAlignment="1">
      <alignment wrapText="1"/>
    </xf>
    <xf numFmtId="0" fontId="132" fillId="11" borderId="0" xfId="0" applyFont="1" applyFill="1" applyAlignment="1">
      <alignment horizontal="center"/>
    </xf>
    <xf numFmtId="0" fontId="144" fillId="0" borderId="0" xfId="0" applyFont="1"/>
    <xf numFmtId="3" fontId="3" fillId="48" borderId="40" xfId="0" applyNumberFormat="1" applyFont="1" applyFill="1" applyBorder="1" applyAlignment="1">
      <alignment horizontal="center"/>
    </xf>
    <xf numFmtId="0" fontId="13" fillId="25" borderId="40" xfId="0" applyFont="1" applyFill="1" applyBorder="1" applyAlignment="1">
      <alignment horizontal="center"/>
    </xf>
    <xf numFmtId="14" fontId="0" fillId="41" borderId="2" xfId="0" applyNumberFormat="1" applyFill="1" applyBorder="1" applyAlignment="1">
      <alignment horizontal="center" vertical="center"/>
    </xf>
    <xf numFmtId="0" fontId="0" fillId="41" borderId="11" xfId="0" applyFill="1" applyBorder="1" applyAlignment="1">
      <alignment horizontal="center" vertical="center"/>
    </xf>
    <xf numFmtId="0" fontId="5" fillId="0" borderId="97" xfId="0" applyFont="1" applyBorder="1"/>
    <xf numFmtId="0" fontId="16" fillId="0" borderId="0" xfId="2"/>
    <xf numFmtId="0" fontId="116" fillId="0" borderId="0" xfId="0" applyFont="1"/>
    <xf numFmtId="0" fontId="9" fillId="11" borderId="0" xfId="0" applyFont="1" applyFill="1" applyAlignment="1">
      <alignment horizontal="center"/>
    </xf>
    <xf numFmtId="0" fontId="49" fillId="23" borderId="62" xfId="0" applyFont="1" applyFill="1" applyBorder="1" applyAlignment="1">
      <alignment horizontal="center" vertical="center"/>
    </xf>
    <xf numFmtId="0" fontId="36" fillId="44" borderId="0" xfId="0" applyFont="1" applyFill="1" applyAlignment="1">
      <alignment horizontal="center" vertical="center"/>
    </xf>
    <xf numFmtId="0" fontId="0" fillId="51" borderId="0" xfId="0" applyFill="1" applyAlignment="1">
      <alignment horizontal="center"/>
    </xf>
    <xf numFmtId="0" fontId="146" fillId="0" borderId="2" xfId="0" applyFont="1" applyBorder="1" applyAlignment="1">
      <alignment horizontal="left" readingOrder="1"/>
    </xf>
    <xf numFmtId="167" fontId="10" fillId="45" borderId="1" xfId="0" applyNumberFormat="1" applyFont="1" applyFill="1" applyBorder="1" applyAlignment="1">
      <alignment horizontal="center" vertical="center" readingOrder="1"/>
    </xf>
    <xf numFmtId="3" fontId="147" fillId="23" borderId="40" xfId="0" applyNumberFormat="1" applyFont="1" applyFill="1" applyBorder="1" applyAlignment="1">
      <alignment horizontal="center"/>
    </xf>
    <xf numFmtId="0" fontId="98" fillId="11" borderId="6" xfId="0" applyFont="1" applyFill="1" applyBorder="1" applyAlignment="1">
      <alignment horizontal="center" vertical="center" readingOrder="1"/>
    </xf>
    <xf numFmtId="0" fontId="3" fillId="11" borderId="16" xfId="0" applyFont="1" applyFill="1" applyBorder="1" applyAlignment="1">
      <alignment vertical="center" readingOrder="1"/>
    </xf>
    <xf numFmtId="0" fontId="3" fillId="15" borderId="16" xfId="0" applyFont="1" applyFill="1" applyBorder="1" applyAlignment="1">
      <alignment vertical="center" readingOrder="1"/>
    </xf>
    <xf numFmtId="0" fontId="3" fillId="15" borderId="1" xfId="0" applyFont="1" applyFill="1" applyBorder="1" applyAlignment="1">
      <alignment vertical="center" readingOrder="1"/>
    </xf>
    <xf numFmtId="0" fontId="0" fillId="11" borderId="1" xfId="0" applyFill="1" applyBorder="1" applyAlignment="1">
      <alignment horizontal="left" indent="2"/>
    </xf>
    <xf numFmtId="0" fontId="148" fillId="43" borderId="0" xfId="0" applyFont="1" applyFill="1"/>
    <xf numFmtId="0" fontId="149" fillId="43" borderId="0" xfId="0" applyFont="1" applyFill="1"/>
    <xf numFmtId="16" fontId="31" fillId="43" borderId="0" xfId="0" applyNumberFormat="1" applyFont="1" applyFill="1" applyAlignment="1">
      <alignment horizontal="left"/>
    </xf>
    <xf numFmtId="0" fontId="114" fillId="43" borderId="0" xfId="0" applyFont="1" applyFill="1" applyAlignment="1">
      <alignment readingOrder="1"/>
    </xf>
    <xf numFmtId="0" fontId="114" fillId="43" borderId="0" xfId="0" applyFont="1" applyFill="1"/>
    <xf numFmtId="0" fontId="4" fillId="11" borderId="22" xfId="0" applyFont="1" applyFill="1" applyBorder="1" applyAlignment="1">
      <alignment horizontal="center" vertical="center" readingOrder="1"/>
    </xf>
    <xf numFmtId="0" fontId="2" fillId="11" borderId="90" xfId="0" applyFont="1" applyFill="1" applyBorder="1" applyAlignment="1">
      <alignment horizontal="center" vertical="center" readingOrder="1"/>
    </xf>
    <xf numFmtId="2" fontId="2" fillId="11" borderId="17" xfId="0" applyNumberFormat="1" applyFont="1" applyFill="1" applyBorder="1" applyAlignment="1">
      <alignment horizontal="center" vertical="center" readingOrder="1"/>
    </xf>
    <xf numFmtId="0" fontId="116" fillId="11" borderId="4" xfId="0" applyFont="1" applyFill="1" applyBorder="1" applyAlignment="1">
      <alignment horizontal="center" vertical="center"/>
    </xf>
    <xf numFmtId="0" fontId="116" fillId="11" borderId="1" xfId="0" applyFont="1" applyFill="1" applyBorder="1" applyAlignment="1">
      <alignment horizontal="center" vertical="center"/>
    </xf>
    <xf numFmtId="0" fontId="116" fillId="11" borderId="1" xfId="0" applyFont="1" applyFill="1" applyBorder="1"/>
    <xf numFmtId="0" fontId="116" fillId="43" borderId="0" xfId="0" applyFont="1" applyFill="1"/>
    <xf numFmtId="0" fontId="116" fillId="43" borderId="1" xfId="0" applyFont="1" applyFill="1" applyBorder="1"/>
    <xf numFmtId="0" fontId="116" fillId="11" borderId="39" xfId="0" applyFont="1" applyFill="1" applyBorder="1" applyAlignment="1">
      <alignment horizontal="center"/>
    </xf>
    <xf numFmtId="0" fontId="116" fillId="0" borderId="39" xfId="0" applyFont="1" applyBorder="1" applyAlignment="1">
      <alignment horizontal="center"/>
    </xf>
    <xf numFmtId="0" fontId="11" fillId="0" borderId="39" xfId="0" applyFont="1" applyBorder="1" applyAlignment="1">
      <alignment horizontal="center"/>
    </xf>
    <xf numFmtId="0" fontId="3" fillId="11" borderId="6" xfId="0" applyFont="1" applyFill="1" applyBorder="1" applyAlignment="1">
      <alignment horizontal="center" vertical="center" readingOrder="1"/>
    </xf>
    <xf numFmtId="0" fontId="3" fillId="11" borderId="45" xfId="0" applyFont="1" applyFill="1" applyBorder="1" applyAlignment="1">
      <alignment horizontal="center" vertical="center" readingOrder="1"/>
    </xf>
    <xf numFmtId="0" fontId="0" fillId="50" borderId="5" xfId="0" applyFill="1" applyBorder="1"/>
    <xf numFmtId="1" fontId="0" fillId="11" borderId="5" xfId="0" applyNumberFormat="1" applyFill="1" applyBorder="1"/>
    <xf numFmtId="0" fontId="99" fillId="0" borderId="1" xfId="0" applyFont="1" applyBorder="1" applyAlignment="1">
      <alignment horizontal="left" readingOrder="1"/>
    </xf>
    <xf numFmtId="0" fontId="97" fillId="33" borderId="4" xfId="0" applyFont="1" applyFill="1" applyBorder="1" applyAlignment="1">
      <alignment horizontal="left" readingOrder="1"/>
    </xf>
    <xf numFmtId="0" fontId="99" fillId="0" borderId="11" xfId="0" applyFont="1" applyBorder="1" applyAlignment="1">
      <alignment horizontal="left" readingOrder="1"/>
    </xf>
    <xf numFmtId="0" fontId="0" fillId="52" borderId="53" xfId="0" applyFill="1" applyBorder="1" applyAlignment="1">
      <alignment vertical="center" readingOrder="1"/>
    </xf>
    <xf numFmtId="0" fontId="141" fillId="45" borderId="1" xfId="0" applyFont="1" applyFill="1" applyBorder="1" applyAlignment="1">
      <alignment horizontal="left"/>
    </xf>
    <xf numFmtId="0" fontId="150" fillId="0" borderId="0" xfId="0" applyFont="1"/>
    <xf numFmtId="0" fontId="39" fillId="40" borderId="1" xfId="0" applyFont="1" applyFill="1" applyBorder="1" applyAlignment="1">
      <alignment horizontal="left" vertical="center"/>
    </xf>
    <xf numFmtId="9" fontId="0" fillId="18" borderId="30" xfId="0" applyNumberFormat="1" applyFill="1" applyBorder="1" applyAlignment="1">
      <alignment horizontal="center" vertical="center" readingOrder="1"/>
    </xf>
    <xf numFmtId="0" fontId="0" fillId="64" borderId="2" xfId="0" applyFill="1" applyBorder="1"/>
    <xf numFmtId="9" fontId="0" fillId="0" borderId="4" xfId="0" applyNumberFormat="1" applyBorder="1"/>
    <xf numFmtId="10" fontId="0" fillId="0" borderId="4" xfId="0" applyNumberFormat="1" applyBorder="1"/>
    <xf numFmtId="0" fontId="0" fillId="0" borderId="11" xfId="0" applyBorder="1" applyAlignment="1">
      <alignment horizontal="center" vertical="center" indent="1"/>
    </xf>
    <xf numFmtId="14" fontId="5" fillId="43" borderId="95" xfId="0" applyNumberFormat="1" applyFont="1" applyFill="1" applyBorder="1" applyAlignment="1">
      <alignment horizontal="center"/>
    </xf>
    <xf numFmtId="167" fontId="107" fillId="45" borderId="1" xfId="0" applyNumberFormat="1" applyFont="1" applyFill="1" applyBorder="1" applyAlignment="1">
      <alignment horizontal="center" vertical="center" readingOrder="1"/>
    </xf>
    <xf numFmtId="0" fontId="0" fillId="47" borderId="5" xfId="0" applyFill="1" applyBorder="1"/>
    <xf numFmtId="0" fontId="0" fillId="47" borderId="6" xfId="0" applyFill="1" applyBorder="1"/>
    <xf numFmtId="1" fontId="48" fillId="43" borderId="0" xfId="0" applyNumberFormat="1" applyFont="1" applyFill="1" applyAlignment="1">
      <alignment vertical="center"/>
    </xf>
    <xf numFmtId="49" fontId="10" fillId="11" borderId="1" xfId="0" applyNumberFormat="1" applyFont="1" applyFill="1" applyBorder="1" applyAlignment="1">
      <alignment horizontal="center" vertical="center" readingOrder="1"/>
    </xf>
    <xf numFmtId="0" fontId="0" fillId="42" borderId="5" xfId="0" applyFill="1" applyBorder="1" applyAlignment="1">
      <alignment readingOrder="1"/>
    </xf>
    <xf numFmtId="49" fontId="10" fillId="11" borderId="14" xfId="0" applyNumberFormat="1" applyFont="1" applyFill="1" applyBorder="1" applyAlignment="1">
      <alignment horizontal="center" vertical="center" readingOrder="1"/>
    </xf>
    <xf numFmtId="0" fontId="0" fillId="42" borderId="6" xfId="0" applyFill="1" applyBorder="1" applyAlignment="1">
      <alignment readingOrder="1"/>
    </xf>
    <xf numFmtId="167" fontId="10" fillId="11" borderId="6" xfId="0" applyNumberFormat="1" applyFont="1" applyFill="1" applyBorder="1" applyAlignment="1">
      <alignment horizontal="center" vertical="center" readingOrder="1"/>
    </xf>
    <xf numFmtId="0" fontId="51" fillId="11" borderId="21" xfId="0" applyFont="1" applyFill="1" applyBorder="1" applyAlignment="1">
      <alignment horizontal="center" vertical="center" readingOrder="1"/>
    </xf>
    <xf numFmtId="0" fontId="51" fillId="11" borderId="30" xfId="0" applyFont="1" applyFill="1" applyBorder="1" applyAlignment="1">
      <alignment horizontal="center" vertical="center" readingOrder="1"/>
    </xf>
    <xf numFmtId="0" fontId="3" fillId="50" borderId="0" xfId="0" applyFont="1" applyFill="1" applyAlignment="1">
      <alignment horizontal="center" vertical="center"/>
    </xf>
    <xf numFmtId="0" fontId="5" fillId="43" borderId="96" xfId="0" applyFont="1" applyFill="1" applyBorder="1" applyAlignment="1">
      <alignment horizontal="center"/>
    </xf>
    <xf numFmtId="1" fontId="2" fillId="11" borderId="11" xfId="0" applyNumberFormat="1" applyFont="1" applyFill="1" applyBorder="1" applyAlignment="1">
      <alignment horizontal="center"/>
    </xf>
    <xf numFmtId="1" fontId="2" fillId="11" borderId="55" xfId="0" applyNumberFormat="1" applyFont="1" applyFill="1" applyBorder="1" applyAlignment="1">
      <alignment horizontal="center"/>
    </xf>
    <xf numFmtId="1" fontId="2" fillId="11" borderId="10" xfId="0" applyNumberFormat="1" applyFont="1" applyFill="1" applyBorder="1" applyAlignment="1">
      <alignment horizontal="center"/>
    </xf>
    <xf numFmtId="1" fontId="2" fillId="11" borderId="56" xfId="0" applyNumberFormat="1" applyFont="1" applyFill="1" applyBorder="1" applyAlignment="1">
      <alignment horizontal="center"/>
    </xf>
    <xf numFmtId="1" fontId="2" fillId="11" borderId="0" xfId="0" applyNumberFormat="1" applyFont="1" applyFill="1" applyAlignment="1">
      <alignment horizontal="center"/>
    </xf>
    <xf numFmtId="1" fontId="2" fillId="11" borderId="14" xfId="0" applyNumberFormat="1" applyFont="1" applyFill="1" applyBorder="1" applyAlignment="1">
      <alignment horizontal="center"/>
    </xf>
    <xf numFmtId="1" fontId="2" fillId="11" borderId="8" xfId="0" applyNumberFormat="1" applyFont="1" applyFill="1" applyBorder="1" applyAlignment="1">
      <alignment horizontal="center"/>
    </xf>
    <xf numFmtId="1" fontId="2" fillId="11" borderId="9" xfId="0" applyNumberFormat="1" applyFont="1" applyFill="1" applyBorder="1" applyAlignment="1">
      <alignment horizontal="center"/>
    </xf>
    <xf numFmtId="1" fontId="2" fillId="11" borderId="7" xfId="0" applyNumberFormat="1" applyFont="1" applyFill="1" applyBorder="1" applyAlignment="1">
      <alignment horizontal="center"/>
    </xf>
    <xf numFmtId="0" fontId="28" fillId="10" borderId="21" xfId="0" applyFont="1" applyFill="1" applyBorder="1" applyAlignment="1">
      <alignment horizontal="center" vertical="center" readingOrder="1"/>
    </xf>
    <xf numFmtId="0" fontId="3" fillId="21" borderId="36" xfId="0" applyFont="1" applyFill="1" applyBorder="1" applyAlignment="1">
      <alignment horizontal="center" vertical="center" textRotation="255"/>
    </xf>
    <xf numFmtId="0" fontId="10" fillId="46" borderId="1" xfId="0" applyFont="1" applyFill="1" applyBorder="1" applyAlignment="1">
      <alignment horizontal="center"/>
    </xf>
    <xf numFmtId="0" fontId="9" fillId="11" borderId="16" xfId="0" applyFont="1" applyFill="1" applyBorder="1" applyAlignment="1">
      <alignment horizontal="center" vertical="center" readingOrder="1"/>
    </xf>
    <xf numFmtId="0" fontId="18" fillId="10" borderId="1" xfId="0" applyFont="1" applyFill="1" applyBorder="1" applyAlignment="1">
      <alignment horizontal="center" vertical="center" readingOrder="1"/>
    </xf>
    <xf numFmtId="0" fontId="18" fillId="10" borderId="5" xfId="0" applyFont="1" applyFill="1" applyBorder="1" applyAlignment="1">
      <alignment horizontal="center" vertical="center" readingOrder="1"/>
    </xf>
    <xf numFmtId="0" fontId="36" fillId="45" borderId="1" xfId="0" applyFont="1" applyFill="1" applyBorder="1" applyAlignment="1">
      <alignment horizontal="center" vertical="center"/>
    </xf>
    <xf numFmtId="0" fontId="10" fillId="11" borderId="18" xfId="0" applyFont="1" applyFill="1" applyBorder="1" applyAlignment="1">
      <alignment horizontal="center" vertical="center" readingOrder="1"/>
    </xf>
    <xf numFmtId="0" fontId="10" fillId="11" borderId="6" xfId="0" applyFont="1" applyFill="1" applyBorder="1" applyAlignment="1">
      <alignment horizontal="center" vertical="center" readingOrder="1"/>
    </xf>
    <xf numFmtId="0" fontId="10" fillId="11" borderId="51" xfId="0" applyFont="1" applyFill="1" applyBorder="1" applyAlignment="1">
      <alignment horizontal="center" vertical="center" readingOrder="1"/>
    </xf>
    <xf numFmtId="167" fontId="10" fillId="41" borderId="21" xfId="0" applyNumberFormat="1" applyFont="1" applyFill="1" applyBorder="1" applyAlignment="1">
      <alignment horizontal="center" vertical="center" textRotation="180" wrapText="1" readingOrder="1"/>
    </xf>
    <xf numFmtId="0" fontId="91" fillId="0" borderId="1" xfId="0" applyFont="1" applyBorder="1" applyAlignment="1">
      <alignment horizontal="left" readingOrder="1"/>
    </xf>
    <xf numFmtId="0" fontId="36" fillId="44" borderId="1" xfId="0" applyFont="1" applyFill="1" applyBorder="1" applyAlignment="1">
      <alignment horizontal="center" vertical="center"/>
    </xf>
    <xf numFmtId="0" fontId="10" fillId="11" borderId="36" xfId="0" applyFont="1" applyFill="1" applyBorder="1" applyAlignment="1">
      <alignment horizontal="center" vertical="center" readingOrder="1"/>
    </xf>
    <xf numFmtId="3" fontId="10" fillId="11" borderId="36" xfId="0" applyNumberFormat="1" applyFont="1" applyFill="1" applyBorder="1" applyAlignment="1">
      <alignment horizontal="center" vertical="center" readingOrder="1"/>
    </xf>
    <xf numFmtId="0" fontId="37" fillId="21" borderId="26" xfId="0" applyFont="1" applyFill="1" applyBorder="1" applyAlignment="1">
      <alignment horizontal="center" vertical="center" textRotation="255"/>
    </xf>
    <xf numFmtId="0" fontId="48" fillId="11" borderId="22" xfId="0" applyFont="1" applyFill="1" applyBorder="1" applyAlignment="1">
      <alignment horizontal="center" vertical="center" readingOrder="1"/>
    </xf>
    <xf numFmtId="0" fontId="3" fillId="11" borderId="16" xfId="0" applyFont="1" applyFill="1" applyBorder="1" applyAlignment="1">
      <alignment horizontal="center" vertical="center" readingOrder="1"/>
    </xf>
    <xf numFmtId="167" fontId="24" fillId="33" borderId="21" xfId="0" applyNumberFormat="1" applyFont="1" applyFill="1" applyBorder="1" applyAlignment="1">
      <alignment horizontal="center" vertical="center" textRotation="180" wrapText="1" readingOrder="1"/>
    </xf>
    <xf numFmtId="0" fontId="0" fillId="25" borderId="41" xfId="0" applyFill="1" applyBorder="1" applyAlignment="1">
      <alignment horizontal="center" vertical="center" readingOrder="1"/>
    </xf>
    <xf numFmtId="0" fontId="0" fillId="25" borderId="34" xfId="0" applyFill="1" applyBorder="1" applyAlignment="1">
      <alignment horizontal="center" vertical="center" readingOrder="1"/>
    </xf>
    <xf numFmtId="0" fontId="24" fillId="11" borderId="58" xfId="0" applyFont="1" applyFill="1" applyBorder="1" applyAlignment="1">
      <alignment horizontal="center" vertical="center" readingOrder="1"/>
    </xf>
    <xf numFmtId="0" fontId="3" fillId="11" borderId="47" xfId="0" applyFont="1" applyFill="1" applyBorder="1" applyAlignment="1">
      <alignment horizontal="center" vertical="center" readingOrder="1"/>
    </xf>
    <xf numFmtId="0" fontId="24" fillId="11" borderId="36" xfId="0" applyFont="1" applyFill="1" applyBorder="1" applyAlignment="1">
      <alignment horizontal="center"/>
    </xf>
    <xf numFmtId="0" fontId="3" fillId="11" borderId="22" xfId="0" applyFont="1" applyFill="1" applyBorder="1" applyAlignment="1">
      <alignment horizontal="center" vertical="center" readingOrder="1"/>
    </xf>
    <xf numFmtId="0" fontId="75" fillId="43" borderId="1" xfId="0" applyFont="1" applyFill="1" applyBorder="1" applyAlignment="1">
      <alignment horizontal="left" readingOrder="1"/>
    </xf>
    <xf numFmtId="0" fontId="53" fillId="43" borderId="6" xfId="0" applyFont="1" applyFill="1" applyBorder="1" applyAlignment="1">
      <alignment horizontal="left" readingOrder="1"/>
    </xf>
    <xf numFmtId="0" fontId="14" fillId="19" borderId="0" xfId="0" applyFont="1" applyFill="1" applyAlignment="1">
      <alignment horizontal="center" vertical="center" readingOrder="1"/>
    </xf>
    <xf numFmtId="0" fontId="14" fillId="19" borderId="14" xfId="0" applyFont="1" applyFill="1" applyBorder="1" applyAlignment="1">
      <alignment horizontal="center" vertical="center" readingOrder="1"/>
    </xf>
    <xf numFmtId="0" fontId="14" fillId="19" borderId="11" xfId="0" applyFont="1" applyFill="1" applyBorder="1" applyAlignment="1">
      <alignment horizontal="center" vertical="center" readingOrder="1"/>
    </xf>
    <xf numFmtId="0" fontId="8" fillId="11" borderId="23" xfId="0" applyFont="1" applyFill="1" applyBorder="1" applyAlignment="1">
      <alignment horizontal="center" vertical="center" wrapText="1" readingOrder="1"/>
    </xf>
    <xf numFmtId="0" fontId="8" fillId="11" borderId="84" xfId="0" applyFont="1" applyFill="1" applyBorder="1" applyAlignment="1">
      <alignment horizontal="center" vertical="center" wrapText="1" readingOrder="1"/>
    </xf>
    <xf numFmtId="0" fontId="8" fillId="11" borderId="56" xfId="0" applyFont="1" applyFill="1" applyBorder="1" applyAlignment="1">
      <alignment horizontal="center" vertical="center" wrapText="1" readingOrder="1"/>
    </xf>
    <xf numFmtId="0" fontId="8" fillId="31" borderId="22" xfId="0" applyFont="1" applyFill="1" applyBorder="1" applyAlignment="1">
      <alignment horizontal="center" vertical="center" readingOrder="1"/>
    </xf>
    <xf numFmtId="0" fontId="8" fillId="31" borderId="31" xfId="0" applyFont="1" applyFill="1" applyBorder="1" applyAlignment="1">
      <alignment horizontal="center" vertical="center" readingOrder="1"/>
    </xf>
    <xf numFmtId="0" fontId="8" fillId="23" borderId="6" xfId="0" applyFont="1" applyFill="1" applyBorder="1" applyAlignment="1">
      <alignment horizontal="center" vertical="center" readingOrder="1"/>
    </xf>
    <xf numFmtId="0" fontId="8" fillId="11" borderId="21" xfId="0" applyFont="1" applyFill="1" applyBorder="1" applyAlignment="1">
      <alignment horizontal="center" vertical="center" readingOrder="1"/>
    </xf>
    <xf numFmtId="0" fontId="8" fillId="11" borderId="0" xfId="0" applyFont="1" applyFill="1" applyAlignment="1">
      <alignment horizontal="center" vertical="center" readingOrder="1"/>
    </xf>
    <xf numFmtId="0" fontId="8" fillId="11" borderId="0" xfId="0" applyFont="1" applyFill="1" applyAlignment="1">
      <alignment readingOrder="1"/>
    </xf>
    <xf numFmtId="0" fontId="53" fillId="43" borderId="0" xfId="0" applyFont="1" applyFill="1" applyAlignment="1">
      <alignment horizontal="left" readingOrder="1"/>
    </xf>
    <xf numFmtId="0" fontId="126" fillId="40" borderId="39" xfId="0" applyFont="1" applyFill="1" applyBorder="1" applyAlignment="1">
      <alignment horizontal="left" vertical="center"/>
    </xf>
    <xf numFmtId="0" fontId="126" fillId="40" borderId="37" xfId="0" applyFont="1" applyFill="1" applyBorder="1" applyAlignment="1">
      <alignment horizontal="left" vertical="center"/>
    </xf>
    <xf numFmtId="0" fontId="130" fillId="11" borderId="8" xfId="0" applyFont="1" applyFill="1" applyBorder="1" applyAlignment="1">
      <alignment horizontal="left" vertical="center"/>
    </xf>
    <xf numFmtId="0" fontId="130" fillId="11" borderId="7" xfId="0" applyFont="1" applyFill="1" applyBorder="1" applyAlignment="1">
      <alignment horizontal="left" vertical="center"/>
    </xf>
    <xf numFmtId="0" fontId="130" fillId="11" borderId="2" xfId="0" applyFont="1" applyFill="1" applyBorder="1" applyAlignment="1">
      <alignment horizontal="left" vertical="center"/>
    </xf>
    <xf numFmtId="0" fontId="130" fillId="11" borderId="4" xfId="0" applyFont="1" applyFill="1" applyBorder="1" applyAlignment="1">
      <alignment horizontal="left" vertical="center"/>
    </xf>
    <xf numFmtId="0" fontId="36" fillId="45" borderId="5" xfId="0" applyFont="1" applyFill="1" applyBorder="1" applyAlignment="1">
      <alignment horizontal="center" vertical="center"/>
    </xf>
    <xf numFmtId="0" fontId="36" fillId="45" borderId="62" xfId="0" applyFont="1" applyFill="1" applyBorder="1" applyAlignment="1">
      <alignment horizontal="center" vertical="center"/>
    </xf>
    <xf numFmtId="0" fontId="78" fillId="45" borderId="62" xfId="0" applyFont="1" applyFill="1" applyBorder="1" applyAlignment="1">
      <alignment horizontal="center" vertical="center"/>
    </xf>
    <xf numFmtId="0" fontId="78" fillId="45" borderId="6" xfId="0" applyFont="1" applyFill="1" applyBorder="1" applyAlignment="1">
      <alignment horizontal="center" vertical="center"/>
    </xf>
    <xf numFmtId="0" fontId="36" fillId="44" borderId="5" xfId="0" applyFont="1" applyFill="1" applyBorder="1" applyAlignment="1">
      <alignment horizontal="center" vertical="center"/>
    </xf>
    <xf numFmtId="0" fontId="36" fillId="44" borderId="62" xfId="0" applyFont="1" applyFill="1" applyBorder="1" applyAlignment="1">
      <alignment horizontal="center" vertical="center"/>
    </xf>
    <xf numFmtId="0" fontId="130" fillId="11" borderId="11" xfId="0" applyFont="1" applyFill="1" applyBorder="1" applyAlignment="1">
      <alignment horizontal="left" vertical="center"/>
    </xf>
    <xf numFmtId="0" fontId="130" fillId="11" borderId="10" xfId="0" applyFont="1" applyFill="1" applyBorder="1" applyAlignment="1">
      <alignment horizontal="left" vertical="center"/>
    </xf>
    <xf numFmtId="0" fontId="126" fillId="40" borderId="66" xfId="0" applyFont="1" applyFill="1" applyBorder="1" applyAlignment="1">
      <alignment horizontal="left" vertical="center"/>
    </xf>
    <xf numFmtId="0" fontId="126" fillId="40" borderId="72" xfId="0" applyFont="1" applyFill="1" applyBorder="1" applyAlignment="1">
      <alignment horizontal="left" vertical="center"/>
    </xf>
    <xf numFmtId="0" fontId="0" fillId="43" borderId="56" xfId="0" applyFill="1" applyBorder="1" applyAlignment="1">
      <alignment horizontal="center"/>
    </xf>
    <xf numFmtId="0" fontId="73" fillId="43" borderId="32" xfId="0" applyFont="1" applyFill="1" applyBorder="1" applyAlignment="1">
      <alignment horizontal="left" vertical="center" wrapText="1"/>
    </xf>
    <xf numFmtId="0" fontId="15" fillId="43" borderId="1" xfId="0" applyFont="1" applyFill="1" applyBorder="1" applyAlignment="1">
      <alignment horizontal="left" vertical="center" wrapText="1"/>
    </xf>
    <xf numFmtId="0" fontId="15" fillId="43" borderId="2" xfId="0" applyFont="1" applyFill="1" applyBorder="1" applyAlignment="1">
      <alignment horizontal="left" vertical="center" wrapText="1"/>
    </xf>
    <xf numFmtId="0" fontId="15" fillId="43" borderId="33" xfId="0" applyFont="1" applyFill="1" applyBorder="1" applyAlignment="1">
      <alignment horizontal="left" vertical="center" wrapText="1"/>
    </xf>
    <xf numFmtId="0" fontId="15" fillId="43" borderId="32" xfId="0" applyFont="1" applyFill="1" applyBorder="1" applyAlignment="1">
      <alignment horizontal="left" vertical="center" wrapText="1"/>
    </xf>
    <xf numFmtId="0" fontId="74" fillId="43" borderId="32" xfId="0" applyFont="1" applyFill="1" applyBorder="1" applyAlignment="1">
      <alignment horizontal="left" vertical="center" wrapText="1"/>
    </xf>
    <xf numFmtId="0" fontId="0" fillId="43" borderId="1" xfId="0" applyFill="1" applyBorder="1" applyAlignment="1">
      <alignment horizontal="left" vertical="center" wrapText="1"/>
    </xf>
    <xf numFmtId="0" fontId="0" fillId="43" borderId="2" xfId="0" applyFill="1" applyBorder="1" applyAlignment="1">
      <alignment horizontal="left" vertical="center" wrapText="1"/>
    </xf>
    <xf numFmtId="0" fontId="0" fillId="43" borderId="33" xfId="0" applyFill="1" applyBorder="1" applyAlignment="1">
      <alignment horizontal="left" vertical="center" wrapText="1"/>
    </xf>
    <xf numFmtId="0" fontId="0" fillId="43" borderId="32" xfId="0" applyFill="1" applyBorder="1" applyAlignment="1">
      <alignment horizontal="left" vertical="center" wrapText="1"/>
    </xf>
    <xf numFmtId="0" fontId="11" fillId="43" borderId="73" xfId="0" applyFont="1" applyFill="1" applyBorder="1" applyAlignment="1">
      <alignment horizontal="center"/>
    </xf>
    <xf numFmtId="0" fontId="11" fillId="43" borderId="92" xfId="0" applyFont="1" applyFill="1" applyBorder="1" applyAlignment="1">
      <alignment horizontal="center"/>
    </xf>
    <xf numFmtId="0" fontId="11" fillId="43" borderId="22" xfId="0" applyFont="1" applyFill="1" applyBorder="1" applyAlignment="1">
      <alignment horizontal="center"/>
    </xf>
    <xf numFmtId="0" fontId="12" fillId="43" borderId="39" xfId="0" applyFont="1" applyFill="1" applyBorder="1" applyAlignment="1">
      <alignment horizontal="center"/>
    </xf>
    <xf numFmtId="0" fontId="12" fillId="43" borderId="38" xfId="0" applyFont="1" applyFill="1" applyBorder="1" applyAlignment="1">
      <alignment horizontal="center"/>
    </xf>
    <xf numFmtId="0" fontId="12" fillId="43" borderId="27" xfId="0" applyFont="1" applyFill="1" applyBorder="1" applyAlignment="1">
      <alignment horizontal="center"/>
    </xf>
    <xf numFmtId="0" fontId="0" fillId="43" borderId="41" xfId="0" applyFill="1" applyBorder="1" applyAlignment="1">
      <alignment horizontal="left" vertical="center" wrapText="1"/>
    </xf>
    <xf numFmtId="0" fontId="0" fillId="43" borderId="76" xfId="0" applyFill="1" applyBorder="1" applyAlignment="1">
      <alignment horizontal="left" vertical="center" wrapText="1"/>
    </xf>
    <xf numFmtId="0" fontId="0" fillId="43" borderId="77" xfId="0" applyFill="1" applyBorder="1" applyAlignment="1">
      <alignment horizontal="left" vertical="center" wrapText="1"/>
    </xf>
    <xf numFmtId="0" fontId="0" fillId="43" borderId="34" xfId="0" applyFill="1" applyBorder="1" applyAlignment="1">
      <alignment horizontal="left" vertical="center" wrapText="1"/>
    </xf>
    <xf numFmtId="0" fontId="11" fillId="43" borderId="46" xfId="0" applyFont="1" applyFill="1" applyBorder="1" applyAlignment="1">
      <alignment horizontal="center"/>
    </xf>
    <xf numFmtId="0" fontId="11" fillId="43" borderId="6" xfId="0" applyFont="1" applyFill="1" applyBorder="1" applyAlignment="1">
      <alignment horizontal="center"/>
    </xf>
    <xf numFmtId="0" fontId="11" fillId="43" borderId="8" xfId="0" applyFont="1" applyFill="1" applyBorder="1" applyAlignment="1">
      <alignment horizontal="center"/>
    </xf>
    <xf numFmtId="0" fontId="11" fillId="43" borderId="45" xfId="0" applyFont="1" applyFill="1" applyBorder="1" applyAlignment="1">
      <alignment horizontal="center"/>
    </xf>
    <xf numFmtId="0" fontId="11" fillId="43" borderId="89" xfId="0" applyFont="1" applyFill="1" applyBorder="1" applyAlignment="1">
      <alignment horizontal="center"/>
    </xf>
    <xf numFmtId="0" fontId="11" fillId="43" borderId="31" xfId="0" applyFont="1" applyFill="1" applyBorder="1" applyAlignment="1">
      <alignment horizontal="center"/>
    </xf>
    <xf numFmtId="165" fontId="11" fillId="25" borderId="26" xfId="0" applyNumberFormat="1" applyFont="1" applyFill="1" applyBorder="1" applyAlignment="1">
      <alignment horizontal="center" vertical="center"/>
    </xf>
    <xf numFmtId="165" fontId="11" fillId="25" borderId="28" xfId="0" applyNumberFormat="1" applyFont="1" applyFill="1" applyBorder="1" applyAlignment="1">
      <alignment horizontal="center" vertical="center"/>
    </xf>
    <xf numFmtId="165" fontId="11" fillId="25" borderId="23" xfId="0" applyNumberFormat="1" applyFont="1" applyFill="1" applyBorder="1" applyAlignment="1">
      <alignment horizontal="center" vertical="center"/>
    </xf>
    <xf numFmtId="165" fontId="11" fillId="25" borderId="30" xfId="0" applyNumberFormat="1" applyFont="1" applyFill="1" applyBorder="1" applyAlignment="1">
      <alignment horizontal="center" vertical="center"/>
    </xf>
    <xf numFmtId="3" fontId="10" fillId="11" borderId="58" xfId="0" applyNumberFormat="1" applyFont="1" applyFill="1" applyBorder="1" applyAlignment="1">
      <alignment horizontal="center" vertical="center" readingOrder="1"/>
    </xf>
    <xf numFmtId="0" fontId="13" fillId="25" borderId="39" xfId="0" applyFont="1" applyFill="1" applyBorder="1" applyAlignment="1">
      <alignment horizontal="center"/>
    </xf>
    <xf numFmtId="0" fontId="13" fillId="25" borderId="28" xfId="0" applyFont="1" applyFill="1" applyBorder="1" applyAlignment="1">
      <alignment horizontal="center"/>
    </xf>
    <xf numFmtId="0" fontId="127" fillId="40" borderId="26" xfId="0" applyFont="1" applyFill="1" applyBorder="1" applyAlignment="1">
      <alignment horizontal="left" vertical="center" textRotation="255"/>
    </xf>
    <xf numFmtId="0" fontId="127" fillId="40" borderId="44" xfId="0" applyFont="1" applyFill="1" applyBorder="1" applyAlignment="1">
      <alignment horizontal="left" vertical="center" textRotation="255"/>
    </xf>
    <xf numFmtId="0" fontId="131" fillId="40" borderId="36" xfId="0" applyFont="1" applyFill="1" applyBorder="1" applyAlignment="1">
      <alignment horizontal="left" vertical="center" textRotation="255"/>
    </xf>
    <xf numFmtId="0" fontId="131" fillId="40" borderId="44" xfId="0" applyFont="1" applyFill="1" applyBorder="1" applyAlignment="1">
      <alignment horizontal="left" vertical="center" textRotation="255"/>
    </xf>
    <xf numFmtId="0" fontId="131" fillId="40" borderId="24" xfId="0" applyFont="1" applyFill="1" applyBorder="1" applyAlignment="1">
      <alignment horizontal="left" vertical="center" textRotation="255"/>
    </xf>
    <xf numFmtId="0" fontId="0" fillId="43" borderId="0" xfId="0" applyFill="1" applyAlignment="1">
      <alignment horizontal="center"/>
    </xf>
    <xf numFmtId="14" fontId="12" fillId="43" borderId="39" xfId="0" applyNumberFormat="1" applyFont="1" applyFill="1" applyBorder="1" applyAlignment="1">
      <alignment horizontal="center"/>
    </xf>
    <xf numFmtId="14" fontId="12" fillId="43" borderId="38" xfId="0" applyNumberFormat="1" applyFont="1" applyFill="1" applyBorder="1" applyAlignment="1">
      <alignment horizontal="center"/>
    </xf>
    <xf numFmtId="14" fontId="12" fillId="43" borderId="37" xfId="0" applyNumberFormat="1" applyFont="1" applyFill="1" applyBorder="1" applyAlignment="1">
      <alignment horizontal="center"/>
    </xf>
    <xf numFmtId="0" fontId="11" fillId="43" borderId="18" xfId="0" applyFont="1" applyFill="1" applyBorder="1" applyAlignment="1">
      <alignment horizontal="center"/>
    </xf>
    <xf numFmtId="0" fontId="0" fillId="43" borderId="0" xfId="0" applyFill="1" applyAlignment="1">
      <alignment horizontal="left" readingOrder="1"/>
    </xf>
    <xf numFmtId="0" fontId="10" fillId="46" borderId="8" xfId="0" applyFont="1" applyFill="1" applyBorder="1" applyAlignment="1">
      <alignment horizontal="center"/>
    </xf>
    <xf numFmtId="0" fontId="10" fillId="46" borderId="9" xfId="0" applyFont="1" applyFill="1" applyBorder="1" applyAlignment="1">
      <alignment horizontal="center"/>
    </xf>
    <xf numFmtId="14" fontId="15" fillId="11" borderId="39" xfId="0" applyNumberFormat="1" applyFont="1" applyFill="1" applyBorder="1" applyAlignment="1">
      <alignment horizontal="center" vertical="center" indent="1" readingOrder="1"/>
    </xf>
    <xf numFmtId="14" fontId="15" fillId="11" borderId="38" xfId="0" applyNumberFormat="1" applyFont="1" applyFill="1" applyBorder="1" applyAlignment="1">
      <alignment horizontal="center" vertical="center" indent="1" readingOrder="1"/>
    </xf>
    <xf numFmtId="14" fontId="15" fillId="11" borderId="37" xfId="0" applyNumberFormat="1" applyFont="1" applyFill="1" applyBorder="1" applyAlignment="1">
      <alignment horizontal="center" vertical="center" indent="1" readingOrder="1"/>
    </xf>
    <xf numFmtId="0" fontId="10" fillId="11" borderId="60" xfId="0" applyFont="1" applyFill="1" applyBorder="1" applyAlignment="1">
      <alignment horizontal="center" vertical="center" readingOrder="1"/>
    </xf>
    <xf numFmtId="0" fontId="10" fillId="11" borderId="44" xfId="0" applyFont="1" applyFill="1" applyBorder="1" applyAlignment="1">
      <alignment horizontal="center" vertical="center" readingOrder="1"/>
    </xf>
    <xf numFmtId="0" fontId="10" fillId="11" borderId="59" xfId="0" applyFont="1" applyFill="1" applyBorder="1" applyAlignment="1">
      <alignment horizontal="center" vertical="center" readingOrder="1"/>
    </xf>
    <xf numFmtId="3" fontId="10" fillId="0" borderId="58" xfId="0" applyNumberFormat="1" applyFont="1" applyBorder="1" applyAlignment="1">
      <alignment horizontal="center" vertical="center" readingOrder="1"/>
    </xf>
    <xf numFmtId="0" fontId="3" fillId="42" borderId="39" xfId="0" applyFont="1" applyFill="1" applyBorder="1" applyAlignment="1">
      <alignment horizontal="center" vertical="center" readingOrder="1"/>
    </xf>
    <xf numFmtId="0" fontId="3" fillId="42" borderId="38" xfId="0" applyFont="1" applyFill="1" applyBorder="1" applyAlignment="1">
      <alignment horizontal="center" vertical="center" readingOrder="1"/>
    </xf>
    <xf numFmtId="0" fontId="3" fillId="42" borderId="72" xfId="0" applyFont="1" applyFill="1" applyBorder="1" applyAlignment="1">
      <alignment horizontal="center" vertical="center" readingOrder="1"/>
    </xf>
    <xf numFmtId="0" fontId="3" fillId="11" borderId="63" xfId="0" applyFont="1" applyFill="1" applyBorder="1" applyAlignment="1">
      <alignment horizontal="center" vertical="center" readingOrder="1"/>
    </xf>
    <xf numFmtId="0" fontId="3" fillId="11" borderId="17" xfId="0" applyFont="1" applyFill="1" applyBorder="1" applyAlignment="1">
      <alignment horizontal="center" vertical="center" readingOrder="1"/>
    </xf>
    <xf numFmtId="0" fontId="125" fillId="40" borderId="36" xfId="0" applyFont="1" applyFill="1" applyBorder="1" applyAlignment="1">
      <alignment horizontal="left" vertical="center" textRotation="255"/>
    </xf>
    <xf numFmtId="0" fontId="125" fillId="40" borderId="44" xfId="0" applyFont="1" applyFill="1" applyBorder="1" applyAlignment="1">
      <alignment horizontal="left" vertical="center" textRotation="255"/>
    </xf>
    <xf numFmtId="0" fontId="125" fillId="40" borderId="24" xfId="0" applyFont="1" applyFill="1" applyBorder="1" applyAlignment="1">
      <alignment horizontal="left" vertical="center" textRotation="255"/>
    </xf>
    <xf numFmtId="0" fontId="24" fillId="11" borderId="60" xfId="0" applyFont="1" applyFill="1" applyBorder="1" applyAlignment="1">
      <alignment horizontal="center" vertical="center"/>
    </xf>
    <xf numFmtId="0" fontId="24" fillId="11" borderId="44" xfId="0" applyFont="1" applyFill="1" applyBorder="1" applyAlignment="1">
      <alignment horizontal="center" vertical="center"/>
    </xf>
    <xf numFmtId="0" fontId="24" fillId="11" borderId="24" xfId="0" applyFont="1" applyFill="1" applyBorder="1" applyAlignment="1">
      <alignment horizontal="center" vertical="center"/>
    </xf>
    <xf numFmtId="0" fontId="78" fillId="44" borderId="62" xfId="0" applyFont="1" applyFill="1" applyBorder="1" applyAlignment="1">
      <alignment horizontal="center" vertical="center"/>
    </xf>
    <xf numFmtId="0" fontId="78" fillId="44" borderId="6" xfId="0" applyFont="1" applyFill="1" applyBorder="1" applyAlignment="1">
      <alignment horizontal="center" vertical="center"/>
    </xf>
    <xf numFmtId="0" fontId="0" fillId="43" borderId="9" xfId="0" applyFill="1" applyBorder="1" applyAlignment="1">
      <alignment horizontal="left" readingOrder="1"/>
    </xf>
    <xf numFmtId="0" fontId="76" fillId="43" borderId="26" xfId="0" applyFont="1" applyFill="1" applyBorder="1" applyAlignment="1">
      <alignment horizontal="center" vertical="center"/>
    </xf>
    <xf numFmtId="0" fontId="76" fillId="43" borderId="27" xfId="0" applyFont="1" applyFill="1" applyBorder="1" applyAlignment="1">
      <alignment horizontal="center" vertical="center"/>
    </xf>
    <xf numFmtId="0" fontId="76" fillId="43" borderId="28" xfId="0" applyFont="1" applyFill="1" applyBorder="1" applyAlignment="1">
      <alignment horizontal="center" vertical="center"/>
    </xf>
    <xf numFmtId="0" fontId="76" fillId="43" borderId="23" xfId="0" applyFont="1" applyFill="1" applyBorder="1" applyAlignment="1">
      <alignment horizontal="center" vertical="center"/>
    </xf>
    <xf numFmtId="0" fontId="76" fillId="43" borderId="25" xfId="0" applyFont="1" applyFill="1" applyBorder="1" applyAlignment="1">
      <alignment horizontal="center" vertical="center"/>
    </xf>
    <xf numFmtId="0" fontId="76" fillId="43" borderId="20" xfId="0" applyFont="1" applyFill="1" applyBorder="1" applyAlignment="1">
      <alignment horizontal="center" vertical="center"/>
    </xf>
    <xf numFmtId="0" fontId="54" fillId="59" borderId="2" xfId="0" applyFont="1" applyFill="1" applyBorder="1" applyAlignment="1">
      <alignment horizontal="left" readingOrder="1"/>
    </xf>
    <xf numFmtId="0" fontId="54" fillId="59" borderId="4" xfId="0" applyFont="1" applyFill="1" applyBorder="1" applyAlignment="1">
      <alignment horizontal="left" readingOrder="1"/>
    </xf>
    <xf numFmtId="0" fontId="76" fillId="43" borderId="21" xfId="0" applyFont="1" applyFill="1" applyBorder="1" applyAlignment="1">
      <alignment horizontal="center" vertical="center"/>
    </xf>
    <xf numFmtId="0" fontId="76" fillId="43" borderId="0" xfId="0" applyFont="1" applyFill="1" applyAlignment="1">
      <alignment horizontal="center" vertical="center"/>
    </xf>
    <xf numFmtId="0" fontId="17" fillId="10" borderId="26" xfId="0" applyFont="1" applyFill="1" applyBorder="1" applyAlignment="1">
      <alignment horizontal="center" readingOrder="1"/>
    </xf>
    <xf numFmtId="0" fontId="17" fillId="10" borderId="27" xfId="0" applyFont="1" applyFill="1" applyBorder="1" applyAlignment="1">
      <alignment horizontal="center" readingOrder="1"/>
    </xf>
    <xf numFmtId="0" fontId="17" fillId="10" borderId="23" xfId="0" applyFont="1" applyFill="1" applyBorder="1" applyAlignment="1">
      <alignment horizontal="center" readingOrder="1"/>
    </xf>
    <xf numFmtId="0" fontId="17" fillId="10" borderId="25" xfId="0" applyFont="1" applyFill="1" applyBorder="1" applyAlignment="1">
      <alignment horizontal="center" readingOrder="1"/>
    </xf>
    <xf numFmtId="0" fontId="18" fillId="10" borderId="23" xfId="0" applyFont="1" applyFill="1" applyBorder="1" applyAlignment="1">
      <alignment horizontal="center" vertical="center" readingOrder="1"/>
    </xf>
    <xf numFmtId="0" fontId="18" fillId="10" borderId="0" xfId="0" applyFont="1" applyFill="1" applyAlignment="1">
      <alignment horizontal="center" vertical="center" readingOrder="1"/>
    </xf>
    <xf numFmtId="0" fontId="18" fillId="10" borderId="25" xfId="0" applyFont="1" applyFill="1" applyBorder="1" applyAlignment="1">
      <alignment horizontal="center" vertical="center" readingOrder="1"/>
    </xf>
    <xf numFmtId="0" fontId="18" fillId="10" borderId="20" xfId="0" applyFont="1" applyFill="1" applyBorder="1" applyAlignment="1">
      <alignment horizontal="center" vertical="center" readingOrder="1"/>
    </xf>
    <xf numFmtId="0" fontId="10" fillId="11" borderId="25" xfId="0" applyFont="1" applyFill="1" applyBorder="1" applyAlignment="1">
      <alignment horizontal="center" vertical="center" readingOrder="1"/>
    </xf>
    <xf numFmtId="0" fontId="0" fillId="15" borderId="9" xfId="0" applyFill="1" applyBorder="1" applyAlignment="1">
      <alignment horizontal="left" readingOrder="1"/>
    </xf>
    <xf numFmtId="167" fontId="10" fillId="41" borderId="75" xfId="0" applyNumberFormat="1" applyFont="1" applyFill="1" applyBorder="1" applyAlignment="1">
      <alignment horizontal="center" vertical="center" textRotation="180" wrapText="1" readingOrder="1"/>
    </xf>
    <xf numFmtId="167" fontId="10" fillId="41" borderId="62" xfId="0" applyNumberFormat="1" applyFont="1" applyFill="1" applyBorder="1" applyAlignment="1">
      <alignment horizontal="center" vertical="center" textRotation="180" wrapText="1" readingOrder="1"/>
    </xf>
    <xf numFmtId="0" fontId="0" fillId="47" borderId="32" xfId="0" applyFill="1" applyBorder="1" applyAlignment="1">
      <alignment horizontal="left" readingOrder="1"/>
    </xf>
    <xf numFmtId="0" fontId="0" fillId="47" borderId="1" xfId="0" applyFill="1" applyBorder="1" applyAlignment="1">
      <alignment horizontal="left" readingOrder="1"/>
    </xf>
    <xf numFmtId="0" fontId="0" fillId="40" borderId="3" xfId="0" applyFill="1" applyBorder="1" applyAlignment="1">
      <alignment horizontal="left" readingOrder="1"/>
    </xf>
    <xf numFmtId="0" fontId="0" fillId="40" borderId="3" xfId="0" applyFill="1" applyBorder="1" applyAlignment="1">
      <alignment horizontal="left" vertical="center" readingOrder="1"/>
    </xf>
    <xf numFmtId="0" fontId="0" fillId="45" borderId="74" xfId="0" applyFill="1" applyBorder="1" applyAlignment="1">
      <alignment horizontal="left" vertical="center" readingOrder="1"/>
    </xf>
    <xf numFmtId="0" fontId="0" fillId="45" borderId="2" xfId="0" applyFill="1" applyBorder="1" applyAlignment="1">
      <alignment horizontal="left" vertical="center" readingOrder="1"/>
    </xf>
    <xf numFmtId="0" fontId="0" fillId="45" borderId="11" xfId="0" applyFill="1" applyBorder="1" applyAlignment="1">
      <alignment horizontal="left" vertical="center" readingOrder="1"/>
    </xf>
    <xf numFmtId="0" fontId="0" fillId="47" borderId="74" xfId="0" applyFill="1" applyBorder="1" applyAlignment="1">
      <alignment horizontal="left" vertical="center" readingOrder="1"/>
    </xf>
    <xf numFmtId="0" fontId="0" fillId="47" borderId="2" xfId="0" applyFill="1" applyBorder="1" applyAlignment="1">
      <alignment horizontal="left" vertical="center" readingOrder="1"/>
    </xf>
    <xf numFmtId="0" fontId="6" fillId="44" borderId="3" xfId="0" applyFont="1" applyFill="1" applyBorder="1" applyAlignment="1">
      <alignment horizontal="left" vertical="center" readingOrder="1"/>
    </xf>
    <xf numFmtId="0" fontId="28" fillId="10" borderId="26" xfId="0" applyFont="1" applyFill="1" applyBorder="1" applyAlignment="1">
      <alignment horizontal="center" vertical="center" readingOrder="1"/>
    </xf>
    <xf numFmtId="0" fontId="28" fillId="10" borderId="39" xfId="0" applyFont="1" applyFill="1" applyBorder="1" applyAlignment="1">
      <alignment horizontal="center" vertical="center" readingOrder="1"/>
    </xf>
    <xf numFmtId="0" fontId="18" fillId="10" borderId="21" xfId="0" applyFont="1" applyFill="1" applyBorder="1" applyAlignment="1">
      <alignment horizontal="center" vertical="center" readingOrder="1"/>
    </xf>
    <xf numFmtId="0" fontId="10" fillId="11" borderId="1" xfId="0" applyFont="1" applyFill="1" applyBorder="1" applyAlignment="1">
      <alignment horizontal="center" vertical="center" readingOrder="1"/>
    </xf>
    <xf numFmtId="0" fontId="10" fillId="11" borderId="39" xfId="0" applyFont="1" applyFill="1" applyBorder="1" applyAlignment="1">
      <alignment horizontal="center" vertical="center" readingOrder="1"/>
    </xf>
    <xf numFmtId="0" fontId="0" fillId="47" borderId="18" xfId="0" applyFill="1" applyBorder="1" applyAlignment="1">
      <alignment horizontal="left" readingOrder="1"/>
    </xf>
    <xf numFmtId="0" fontId="0" fillId="40" borderId="27" xfId="0" applyFill="1" applyBorder="1" applyAlignment="1">
      <alignment horizontal="left" vertical="center" readingOrder="1"/>
    </xf>
    <xf numFmtId="0" fontId="0" fillId="47" borderId="22" xfId="0" applyFill="1" applyBorder="1" applyAlignment="1">
      <alignment horizontal="left" readingOrder="1"/>
    </xf>
    <xf numFmtId="0" fontId="0" fillId="40" borderId="4" xfId="0" applyFill="1" applyBorder="1" applyAlignment="1">
      <alignment horizontal="left" vertical="center" readingOrder="1"/>
    </xf>
    <xf numFmtId="0" fontId="0" fillId="43" borderId="2" xfId="0" applyFill="1" applyBorder="1" applyAlignment="1">
      <alignment horizontal="center" readingOrder="1"/>
    </xf>
    <xf numFmtId="0" fontId="0" fillId="43" borderId="4" xfId="0" applyFill="1" applyBorder="1" applyAlignment="1">
      <alignment horizontal="center" readingOrder="1"/>
    </xf>
    <xf numFmtId="167" fontId="24" fillId="42" borderId="62" xfId="0" applyNumberFormat="1" applyFont="1" applyFill="1" applyBorder="1" applyAlignment="1">
      <alignment horizontal="center" vertical="center" textRotation="180" wrapText="1" readingOrder="1"/>
    </xf>
    <xf numFmtId="167" fontId="24" fillId="42" borderId="6" xfId="0" applyNumberFormat="1" applyFont="1" applyFill="1" applyBorder="1" applyAlignment="1">
      <alignment horizontal="center" vertical="center" textRotation="180" wrapText="1" readingOrder="1"/>
    </xf>
    <xf numFmtId="0" fontId="137" fillId="45" borderId="11" xfId="0" applyFont="1" applyFill="1" applyBorder="1" applyAlignment="1">
      <alignment horizontal="left" vertical="center" readingOrder="1"/>
    </xf>
    <xf numFmtId="0" fontId="124" fillId="45" borderId="11" xfId="0" applyFont="1" applyFill="1" applyBorder="1" applyAlignment="1">
      <alignment horizontal="left" vertical="center" readingOrder="1"/>
    </xf>
    <xf numFmtId="0" fontId="11" fillId="0" borderId="2" xfId="0" applyFont="1" applyBorder="1" applyAlignment="1">
      <alignment horizontal="left"/>
    </xf>
    <xf numFmtId="0" fontId="11" fillId="0" borderId="1" xfId="0" applyFont="1" applyBorder="1" applyAlignment="1">
      <alignment horizontal="left"/>
    </xf>
    <xf numFmtId="0" fontId="145" fillId="0" borderId="0" xfId="0" applyFont="1" applyAlignment="1">
      <alignment horizontal="center"/>
    </xf>
    <xf numFmtId="0" fontId="21" fillId="11" borderId="1" xfId="0" applyFont="1" applyFill="1" applyBorder="1" applyAlignment="1">
      <alignment horizontal="center" vertical="center"/>
    </xf>
    <xf numFmtId="0" fontId="36" fillId="44" borderId="6" xfId="0" applyFont="1" applyFill="1" applyBorder="1" applyAlignment="1">
      <alignment horizontal="center" vertical="center"/>
    </xf>
    <xf numFmtId="0" fontId="36" fillId="45" borderId="11" xfId="0" applyFont="1" applyFill="1" applyBorder="1" applyAlignment="1">
      <alignment horizontal="center" vertical="center"/>
    </xf>
    <xf numFmtId="0" fontId="36" fillId="45" borderId="56" xfId="0" applyFont="1" applyFill="1" applyBorder="1" applyAlignment="1">
      <alignment horizontal="center" vertical="center"/>
    </xf>
    <xf numFmtId="0" fontId="36" fillId="45" borderId="8" xfId="0" applyFont="1" applyFill="1" applyBorder="1" applyAlignment="1">
      <alignment horizontal="center" vertical="center"/>
    </xf>
    <xf numFmtId="0" fontId="21" fillId="11" borderId="2" xfId="0" applyFont="1" applyFill="1" applyBorder="1" applyAlignment="1">
      <alignment horizontal="center" vertical="center"/>
    </xf>
    <xf numFmtId="0" fontId="21" fillId="11" borderId="4" xfId="0" applyFont="1" applyFill="1" applyBorder="1" applyAlignment="1">
      <alignment horizontal="center" vertical="center"/>
    </xf>
    <xf numFmtId="0" fontId="3" fillId="35" borderId="38" xfId="0" applyFont="1" applyFill="1" applyBorder="1" applyAlignment="1">
      <alignment horizontal="center" vertical="center"/>
    </xf>
    <xf numFmtId="0" fontId="3" fillId="35" borderId="37" xfId="0" applyFont="1" applyFill="1" applyBorder="1" applyAlignment="1">
      <alignment horizontal="center" vertical="center"/>
    </xf>
    <xf numFmtId="0" fontId="21" fillId="11" borderId="6" xfId="0" applyFont="1" applyFill="1" applyBorder="1" applyAlignment="1">
      <alignment horizontal="center" vertical="center"/>
    </xf>
    <xf numFmtId="0" fontId="0" fillId="42" borderId="9" xfId="0" applyFill="1" applyBorder="1" applyAlignment="1">
      <alignment horizontal="left" readingOrder="1"/>
    </xf>
    <xf numFmtId="0" fontId="14" fillId="19" borderId="55" xfId="0" applyFont="1" applyFill="1" applyBorder="1" applyAlignment="1">
      <alignment horizontal="center" vertical="center" readingOrder="1"/>
    </xf>
    <xf numFmtId="0" fontId="39" fillId="11" borderId="2" xfId="0" applyFont="1" applyFill="1" applyBorder="1" applyAlignment="1">
      <alignment horizontal="center" vertical="center"/>
    </xf>
    <xf numFmtId="0" fontId="39" fillId="11" borderId="4" xfId="0" applyFont="1" applyFill="1" applyBorder="1" applyAlignment="1">
      <alignment horizontal="center" vertical="center"/>
    </xf>
    <xf numFmtId="0" fontId="3" fillId="50" borderId="39" xfId="0" applyFont="1" applyFill="1" applyBorder="1" applyAlignment="1">
      <alignment horizontal="center" vertical="center"/>
    </xf>
    <xf numFmtId="0" fontId="3" fillId="50" borderId="37" xfId="0" applyFont="1" applyFill="1" applyBorder="1" applyAlignment="1">
      <alignment horizontal="center" vertical="center"/>
    </xf>
    <xf numFmtId="164" fontId="20" fillId="11" borderId="42" xfId="0" applyNumberFormat="1" applyFont="1" applyFill="1" applyBorder="1" applyAlignment="1">
      <alignment horizontal="center" vertical="center" readingOrder="1"/>
    </xf>
    <xf numFmtId="164" fontId="20" fillId="11" borderId="18" xfId="0" applyNumberFormat="1" applyFont="1" applyFill="1" applyBorder="1" applyAlignment="1">
      <alignment horizontal="center" vertical="center" readingOrder="1"/>
    </xf>
    <xf numFmtId="164" fontId="20" fillId="11" borderId="7" xfId="0" applyNumberFormat="1" applyFont="1" applyFill="1" applyBorder="1" applyAlignment="1">
      <alignment horizontal="center" vertical="center" readingOrder="1"/>
    </xf>
    <xf numFmtId="0" fontId="3" fillId="21" borderId="44" xfId="0" applyFont="1" applyFill="1" applyBorder="1" applyAlignment="1">
      <alignment horizontal="center" vertical="center" textRotation="255"/>
    </xf>
    <xf numFmtId="0" fontId="3" fillId="21" borderId="24" xfId="0" applyFont="1" applyFill="1" applyBorder="1" applyAlignment="1">
      <alignment horizontal="center" vertical="center" textRotation="255"/>
    </xf>
    <xf numFmtId="164" fontId="20" fillId="11" borderId="29" xfId="0" applyNumberFormat="1" applyFont="1" applyFill="1" applyBorder="1" applyAlignment="1">
      <alignment horizontal="center" vertical="center" readingOrder="1"/>
    </xf>
    <xf numFmtId="0" fontId="39" fillId="11" borderId="77" xfId="0" applyFont="1" applyFill="1" applyBorder="1" applyAlignment="1">
      <alignment horizontal="center" vertical="center"/>
    </xf>
    <xf numFmtId="0" fontId="39" fillId="11" borderId="48" xfId="0" applyFont="1" applyFill="1" applyBorder="1" applyAlignment="1">
      <alignment horizontal="center" vertical="center"/>
    </xf>
    <xf numFmtId="0" fontId="3" fillId="50" borderId="11" xfId="0" applyFont="1" applyFill="1" applyBorder="1" applyAlignment="1">
      <alignment horizontal="center" vertical="center"/>
    </xf>
    <xf numFmtId="0" fontId="3" fillId="50" borderId="10" xfId="0" applyFont="1" applyFill="1" applyBorder="1" applyAlignment="1">
      <alignment horizontal="center" vertical="center"/>
    </xf>
    <xf numFmtId="0" fontId="3" fillId="11" borderId="39" xfId="0" applyFont="1" applyFill="1" applyBorder="1" applyAlignment="1">
      <alignment horizontal="center" vertical="center" readingOrder="1"/>
    </xf>
    <xf numFmtId="0" fontId="3" fillId="11" borderId="40" xfId="0" applyFont="1" applyFill="1" applyBorder="1" applyAlignment="1">
      <alignment horizontal="center" vertical="center" readingOrder="1"/>
    </xf>
    <xf numFmtId="0" fontId="3" fillId="50" borderId="77" xfId="0" applyFont="1" applyFill="1" applyBorder="1" applyAlignment="1">
      <alignment horizontal="center" vertical="center"/>
    </xf>
    <xf numFmtId="0" fontId="3" fillId="50" borderId="48" xfId="0" applyFont="1" applyFill="1" applyBorder="1" applyAlignment="1">
      <alignment horizontal="center" vertical="center"/>
    </xf>
    <xf numFmtId="0" fontId="39" fillId="11" borderId="89" xfId="0" applyFont="1" applyFill="1" applyBorder="1" applyAlignment="1">
      <alignment horizontal="center" vertical="center"/>
    </xf>
    <xf numFmtId="0" fontId="39" fillId="11" borderId="90" xfId="0" applyFont="1" applyFill="1" applyBorder="1" applyAlignment="1">
      <alignment horizontal="center" vertical="center"/>
    </xf>
    <xf numFmtId="0" fontId="17" fillId="10" borderId="28" xfId="0" applyFont="1" applyFill="1" applyBorder="1" applyAlignment="1">
      <alignment horizontal="center" readingOrder="1"/>
    </xf>
    <xf numFmtId="0" fontId="17" fillId="10" borderId="20" xfId="0" applyFont="1" applyFill="1" applyBorder="1" applyAlignment="1">
      <alignment horizontal="center" readingOrder="1"/>
    </xf>
    <xf numFmtId="0" fontId="10" fillId="11" borderId="14" xfId="0" applyFont="1" applyFill="1" applyBorder="1" applyAlignment="1">
      <alignment horizontal="center" vertical="center" readingOrder="1"/>
    </xf>
    <xf numFmtId="0" fontId="10" fillId="11" borderId="84" xfId="0" applyFont="1" applyFill="1" applyBorder="1" applyAlignment="1">
      <alignment horizontal="center" vertical="center" readingOrder="1"/>
    </xf>
    <xf numFmtId="0" fontId="10" fillId="11" borderId="87" xfId="0" applyFont="1" applyFill="1" applyBorder="1" applyAlignment="1">
      <alignment horizontal="center" vertical="center" readingOrder="1"/>
    </xf>
    <xf numFmtId="167" fontId="24" fillId="42" borderId="56" xfId="0" applyNumberFormat="1" applyFont="1" applyFill="1" applyBorder="1" applyAlignment="1">
      <alignment horizontal="center" vertical="center" textRotation="180" wrapText="1" readingOrder="1"/>
    </xf>
    <xf numFmtId="0" fontId="0" fillId="49" borderId="1" xfId="0" applyFill="1" applyBorder="1" applyAlignment="1">
      <alignment horizontal="center"/>
    </xf>
    <xf numFmtId="0" fontId="10" fillId="43" borderId="0" xfId="0" applyFont="1" applyFill="1" applyAlignment="1">
      <alignment horizontal="center"/>
    </xf>
    <xf numFmtId="0" fontId="3" fillId="50" borderId="66" xfId="0" applyFont="1" applyFill="1" applyBorder="1" applyAlignment="1">
      <alignment horizontal="center" vertical="center"/>
    </xf>
    <xf numFmtId="0" fontId="3" fillId="50" borderId="72" xfId="0" applyFont="1" applyFill="1" applyBorder="1" applyAlignment="1">
      <alignment horizontal="center" vertical="center"/>
    </xf>
    <xf numFmtId="14" fontId="9" fillId="11" borderId="39" xfId="0" applyNumberFormat="1" applyFont="1" applyFill="1" applyBorder="1" applyAlignment="1">
      <alignment horizontal="center" vertical="center" indent="1" readingOrder="1"/>
    </xf>
    <xf numFmtId="14" fontId="9" fillId="11" borderId="38" xfId="0" applyNumberFormat="1" applyFont="1" applyFill="1" applyBorder="1" applyAlignment="1">
      <alignment horizontal="center" vertical="center" indent="1" readingOrder="1"/>
    </xf>
    <xf numFmtId="14" fontId="9" fillId="11" borderId="37" xfId="0" applyNumberFormat="1" applyFont="1" applyFill="1" applyBorder="1" applyAlignment="1">
      <alignment horizontal="center" vertical="center" indent="1" readingOrder="1"/>
    </xf>
    <xf numFmtId="0" fontId="137" fillId="0" borderId="1" xfId="0" applyFont="1" applyBorder="1" applyAlignment="1">
      <alignment horizontal="center"/>
    </xf>
    <xf numFmtId="0" fontId="124" fillId="0" borderId="1" xfId="0" applyFont="1" applyBorder="1" applyAlignment="1">
      <alignment horizontal="center"/>
    </xf>
    <xf numFmtId="0" fontId="0" fillId="0" borderId="1" xfId="0" applyBorder="1" applyAlignment="1">
      <alignment horizontal="center"/>
    </xf>
    <xf numFmtId="167" fontId="80" fillId="45" borderId="73" xfId="0" applyNumberFormat="1" applyFont="1" applyFill="1" applyBorder="1" applyAlignment="1">
      <alignment horizontal="center" vertical="center" textRotation="180" wrapText="1" readingOrder="1"/>
    </xf>
    <xf numFmtId="0" fontId="18" fillId="10" borderId="26" xfId="0" applyFont="1" applyFill="1" applyBorder="1" applyAlignment="1">
      <alignment horizontal="center" vertical="center" readingOrder="1"/>
    </xf>
    <xf numFmtId="0" fontId="10" fillId="11" borderId="26" xfId="0" applyFont="1" applyFill="1" applyBorder="1" applyAlignment="1">
      <alignment horizontal="center" vertical="center" readingOrder="1"/>
    </xf>
    <xf numFmtId="0" fontId="6" fillId="40" borderId="3" xfId="0" applyFont="1" applyFill="1" applyBorder="1" applyAlignment="1">
      <alignment horizontal="left" vertical="center" readingOrder="1"/>
    </xf>
    <xf numFmtId="0" fontId="10" fillId="11" borderId="72" xfId="0" applyFont="1" applyFill="1" applyBorder="1" applyAlignment="1">
      <alignment horizontal="center" vertical="center" readingOrder="1"/>
    </xf>
    <xf numFmtId="167" fontId="10" fillId="45" borderId="73" xfId="0" applyNumberFormat="1" applyFont="1" applyFill="1" applyBorder="1" applyAlignment="1">
      <alignment horizontal="center" vertical="center" textRotation="180" wrapText="1" readingOrder="1"/>
    </xf>
    <xf numFmtId="0" fontId="0" fillId="45" borderId="3" xfId="0" applyFill="1" applyBorder="1" applyAlignment="1">
      <alignment horizontal="left" vertical="center" readingOrder="1"/>
    </xf>
    <xf numFmtId="0" fontId="21" fillId="11" borderId="8" xfId="0" applyFont="1" applyFill="1" applyBorder="1" applyAlignment="1">
      <alignment horizontal="center" vertical="center"/>
    </xf>
    <xf numFmtId="0" fontId="3" fillId="50" borderId="56" xfId="0" applyFont="1" applyFill="1" applyBorder="1" applyAlignment="1">
      <alignment horizontal="center" vertical="center"/>
    </xf>
    <xf numFmtId="165" fontId="12" fillId="25" borderId="26" xfId="0" applyNumberFormat="1" applyFont="1" applyFill="1" applyBorder="1" applyAlignment="1">
      <alignment horizontal="center" vertical="center"/>
    </xf>
    <xf numFmtId="0" fontId="138" fillId="46" borderId="1" xfId="0" applyFont="1" applyFill="1" applyBorder="1" applyAlignment="1">
      <alignment horizontal="center"/>
    </xf>
    <xf numFmtId="0" fontId="0" fillId="59" borderId="9" xfId="0" applyFill="1" applyBorder="1" applyAlignment="1">
      <alignment horizontal="center"/>
    </xf>
    <xf numFmtId="0" fontId="138" fillId="43" borderId="1" xfId="0" applyFont="1" applyFill="1" applyBorder="1" applyAlignment="1">
      <alignment horizontal="center"/>
    </xf>
    <xf numFmtId="0" fontId="0" fillId="11" borderId="1" xfId="0" applyFill="1" applyBorder="1" applyAlignment="1">
      <alignment horizontal="center"/>
    </xf>
    <xf numFmtId="0" fontId="124" fillId="11" borderId="39" xfId="0" applyFont="1" applyFill="1" applyBorder="1" applyAlignment="1">
      <alignment horizontal="center"/>
    </xf>
    <xf numFmtId="0" fontId="0" fillId="11" borderId="39" xfId="0" applyFill="1" applyBorder="1" applyAlignment="1">
      <alignment horizontal="center"/>
    </xf>
    <xf numFmtId="0" fontId="116" fillId="11" borderId="2" xfId="0" applyFont="1" applyFill="1" applyBorder="1" applyAlignment="1">
      <alignment horizontal="center"/>
    </xf>
    <xf numFmtId="0" fontId="99" fillId="0" borderId="2" xfId="0" applyFont="1" applyBorder="1" applyAlignment="1">
      <alignment horizontal="left" readingOrder="1"/>
    </xf>
    <xf numFmtId="0" fontId="3" fillId="35" borderId="16" xfId="0" applyFont="1" applyFill="1" applyBorder="1" applyAlignment="1">
      <alignment horizontal="center" vertical="center"/>
    </xf>
    <xf numFmtId="0" fontId="3" fillId="35" borderId="17" xfId="0" applyFont="1" applyFill="1" applyBorder="1" applyAlignment="1">
      <alignment horizontal="center" vertical="center"/>
    </xf>
    <xf numFmtId="0" fontId="97" fillId="19" borderId="11" xfId="0" applyFont="1" applyFill="1" applyBorder="1" applyAlignment="1">
      <alignment horizontal="center" vertical="center" readingOrder="1"/>
    </xf>
    <xf numFmtId="0" fontId="97" fillId="19" borderId="55" xfId="0" applyFont="1" applyFill="1" applyBorder="1" applyAlignment="1">
      <alignment horizontal="center" vertical="center" readingOrder="1"/>
    </xf>
    <xf numFmtId="0" fontId="3" fillId="21" borderId="28" xfId="0" applyFont="1" applyFill="1" applyBorder="1" applyAlignment="1">
      <alignment horizontal="center" vertical="center" textRotation="255"/>
    </xf>
    <xf numFmtId="0" fontId="9" fillId="11" borderId="26" xfId="0" applyFont="1" applyFill="1" applyBorder="1" applyAlignment="1">
      <alignment horizontal="center" vertical="center" readingOrder="1"/>
    </xf>
    <xf numFmtId="0" fontId="10" fillId="15" borderId="26" xfId="0" applyFont="1" applyFill="1" applyBorder="1" applyAlignment="1">
      <alignment horizontal="center" readingOrder="1"/>
    </xf>
    <xf numFmtId="0" fontId="51" fillId="11" borderId="39" xfId="0" applyFont="1" applyFill="1" applyBorder="1" applyAlignment="1">
      <alignment horizontal="center" vertical="center" readingOrder="1"/>
    </xf>
    <xf numFmtId="0" fontId="51" fillId="11" borderId="40" xfId="0" applyFont="1" applyFill="1" applyBorder="1" applyAlignment="1">
      <alignment horizontal="center" vertical="center" readingOrder="1"/>
    </xf>
    <xf numFmtId="0" fontId="28" fillId="10" borderId="22" xfId="0" applyFont="1" applyFill="1" applyBorder="1" applyAlignment="1">
      <alignment horizontal="center" vertical="center" readingOrder="1"/>
    </xf>
    <xf numFmtId="14" fontId="76" fillId="11" borderId="27" xfId="0" applyNumberFormat="1" applyFont="1" applyFill="1" applyBorder="1" applyAlignment="1">
      <alignment horizontal="center" vertical="center" indent="1" readingOrder="1"/>
    </xf>
    <xf numFmtId="0" fontId="117" fillId="10" borderId="90" xfId="0" applyFont="1" applyFill="1" applyBorder="1" applyAlignment="1">
      <alignment horizontal="center" vertical="center" readingOrder="1"/>
    </xf>
    <xf numFmtId="0" fontId="39" fillId="11" borderId="8" xfId="0" applyFont="1" applyFill="1" applyBorder="1" applyAlignment="1">
      <alignment horizontal="center" vertical="center"/>
    </xf>
    <xf numFmtId="0" fontId="37" fillId="21" borderId="27" xfId="0" applyFont="1" applyFill="1" applyBorder="1" applyAlignment="1">
      <alignment horizontal="center" vertical="center" textRotation="255"/>
    </xf>
    <xf numFmtId="164" fontId="19" fillId="14" borderId="39" xfId="0" applyNumberFormat="1" applyFont="1" applyFill="1" applyBorder="1" applyAlignment="1">
      <alignment horizontal="center" vertical="center" readingOrder="1"/>
    </xf>
    <xf numFmtId="0" fontId="101" fillId="11" borderId="64" xfId="0" applyFont="1" applyFill="1" applyBorder="1" applyAlignment="1">
      <alignment horizontal="center" vertical="center" readingOrder="1"/>
    </xf>
    <xf numFmtId="0" fontId="101" fillId="11" borderId="28" xfId="0" applyFont="1" applyFill="1" applyBorder="1" applyAlignment="1">
      <alignment horizontal="center"/>
    </xf>
    <xf numFmtId="167" fontId="43" fillId="41" borderId="56" xfId="0" applyNumberFormat="1" applyFont="1" applyFill="1" applyBorder="1" applyAlignment="1">
      <alignment horizontal="center" vertical="center" textRotation="180" wrapText="1" readingOrder="1"/>
    </xf>
    <xf numFmtId="0" fontId="99" fillId="0" borderId="3" xfId="0" applyFont="1" applyBorder="1" applyAlignment="1">
      <alignment horizontal="left" readingOrder="1"/>
    </xf>
    <xf numFmtId="0" fontId="43" fillId="11" borderId="28" xfId="0" applyFont="1" applyFill="1" applyBorder="1" applyAlignment="1">
      <alignment horizontal="center" vertical="center" readingOrder="1"/>
    </xf>
    <xf numFmtId="167" fontId="101" fillId="33" borderId="56" xfId="0" applyNumberFormat="1" applyFont="1" applyFill="1" applyBorder="1" applyAlignment="1">
      <alignment horizontal="center" vertical="center" textRotation="180" wrapText="1" readingOrder="1"/>
    </xf>
    <xf numFmtId="167" fontId="101" fillId="33" borderId="0" xfId="0" applyNumberFormat="1" applyFont="1" applyFill="1" applyAlignment="1">
      <alignment horizontal="center" vertical="center" textRotation="180" wrapText="1" readingOrder="1"/>
    </xf>
    <xf numFmtId="0" fontId="18" fillId="10" borderId="14" xfId="0" applyFont="1" applyFill="1" applyBorder="1" applyAlignment="1">
      <alignment horizontal="center" vertical="center" readingOrder="1"/>
    </xf>
    <xf numFmtId="0" fontId="118" fillId="10" borderId="2" xfId="0" applyFont="1" applyFill="1" applyBorder="1" applyAlignment="1">
      <alignment horizontal="center" vertical="center" readingOrder="1"/>
    </xf>
    <xf numFmtId="0" fontId="18" fillId="10" borderId="6" xfId="0" applyFont="1" applyFill="1" applyBorder="1" applyAlignment="1">
      <alignment horizontal="center" vertical="center" readingOrder="1"/>
    </xf>
    <xf numFmtId="0" fontId="118" fillId="10" borderId="1" xfId="0" applyFont="1" applyFill="1" applyBorder="1" applyAlignment="1">
      <alignment horizontal="center" vertical="center" readingOrder="1"/>
    </xf>
    <xf numFmtId="0" fontId="14" fillId="52" borderId="1" xfId="0" applyFont="1" applyFill="1" applyBorder="1" applyAlignment="1">
      <alignment horizontal="center"/>
    </xf>
    <xf numFmtId="0" fontId="65" fillId="52" borderId="2" xfId="0" applyFont="1" applyFill="1" applyBorder="1" applyAlignment="1">
      <alignment horizontal="center"/>
    </xf>
    <xf numFmtId="0" fontId="65" fillId="52" borderId="4" xfId="0" applyFont="1" applyFill="1" applyBorder="1" applyAlignment="1">
      <alignment horizontal="center"/>
    </xf>
    <xf numFmtId="0" fontId="109" fillId="0" borderId="39" xfId="0" applyFont="1" applyBorder="1" applyAlignment="1">
      <alignment horizontal="center"/>
    </xf>
    <xf numFmtId="0" fontId="109" fillId="0" borderId="38" xfId="0" applyFont="1" applyBorder="1" applyAlignment="1">
      <alignment horizontal="center"/>
    </xf>
    <xf numFmtId="0" fontId="109" fillId="0" borderId="37" xfId="0" applyFont="1" applyBorder="1" applyAlignment="1">
      <alignment horizontal="center"/>
    </xf>
    <xf numFmtId="0" fontId="113" fillId="0" borderId="39" xfId="0" applyFont="1" applyBorder="1" applyAlignment="1">
      <alignment horizontal="center"/>
    </xf>
    <xf numFmtId="0" fontId="113" fillId="0" borderId="38" xfId="0" applyFont="1" applyBorder="1" applyAlignment="1">
      <alignment horizontal="center"/>
    </xf>
    <xf numFmtId="0" fontId="113" fillId="0" borderId="37" xfId="0" applyFont="1" applyBorder="1" applyAlignment="1">
      <alignment horizontal="center"/>
    </xf>
    <xf numFmtId="0" fontId="65" fillId="52" borderId="3" xfId="0" applyFont="1" applyFill="1" applyBorder="1" applyAlignment="1">
      <alignment horizontal="center"/>
    </xf>
    <xf numFmtId="0" fontId="142" fillId="52" borderId="1" xfId="0" applyFont="1" applyFill="1" applyBorder="1" applyAlignment="1">
      <alignment horizontal="center"/>
    </xf>
    <xf numFmtId="0" fontId="11" fillId="52" borderId="1" xfId="0" applyFont="1" applyFill="1" applyBorder="1" applyAlignment="1">
      <alignment horizontal="center"/>
    </xf>
    <xf numFmtId="0" fontId="14" fillId="52" borderId="2" xfId="0" applyFont="1" applyFill="1" applyBorder="1" applyAlignment="1">
      <alignment horizontal="center"/>
    </xf>
    <xf numFmtId="0" fontId="14" fillId="52" borderId="4" xfId="0" applyFont="1" applyFill="1" applyBorder="1" applyAlignment="1">
      <alignment horizontal="center"/>
    </xf>
    <xf numFmtId="0" fontId="14" fillId="52" borderId="3" xfId="0" applyFont="1" applyFill="1" applyBorder="1" applyAlignment="1">
      <alignment horizontal="center"/>
    </xf>
    <xf numFmtId="0" fontId="120" fillId="52" borderId="2" xfId="0" applyFont="1" applyFill="1" applyBorder="1" applyAlignment="1">
      <alignment horizontal="center"/>
    </xf>
    <xf numFmtId="0" fontId="119" fillId="52" borderId="4" xfId="0" applyFont="1" applyFill="1" applyBorder="1" applyAlignment="1">
      <alignment horizontal="center"/>
    </xf>
    <xf numFmtId="0" fontId="13" fillId="62" borderId="25" xfId="0" applyFont="1" applyFill="1" applyBorder="1" applyAlignment="1">
      <alignment horizontal="center"/>
    </xf>
    <xf numFmtId="0" fontId="13" fillId="60" borderId="25" xfId="0" applyFont="1" applyFill="1" applyBorder="1" applyAlignment="1">
      <alignment horizontal="center"/>
    </xf>
    <xf numFmtId="0" fontId="12" fillId="49" borderId="0" xfId="0" applyFont="1" applyFill="1" applyAlignment="1">
      <alignment horizontal="center"/>
    </xf>
    <xf numFmtId="0" fontId="12" fillId="49" borderId="26" xfId="0" applyFont="1" applyFill="1" applyBorder="1" applyAlignment="1">
      <alignment horizontal="center" vertical="center"/>
    </xf>
    <xf numFmtId="0" fontId="12" fillId="49" borderId="27" xfId="0" applyFont="1" applyFill="1" applyBorder="1" applyAlignment="1">
      <alignment horizontal="center" vertical="center"/>
    </xf>
    <xf numFmtId="0" fontId="12" fillId="49" borderId="21" xfId="0" applyFont="1" applyFill="1" applyBorder="1" applyAlignment="1">
      <alignment horizontal="center" vertical="center"/>
    </xf>
    <xf numFmtId="0" fontId="12" fillId="49" borderId="0" xfId="0" applyFont="1" applyFill="1" applyAlignment="1">
      <alignment horizontal="center" vertical="center"/>
    </xf>
    <xf numFmtId="0" fontId="14" fillId="52" borderId="8" xfId="0" applyFont="1" applyFill="1" applyBorder="1" applyAlignment="1">
      <alignment horizontal="center"/>
    </xf>
    <xf numFmtId="0" fontId="14" fillId="52" borderId="7" xfId="0" applyFont="1" applyFill="1" applyBorder="1" applyAlignment="1">
      <alignment horizontal="center"/>
    </xf>
    <xf numFmtId="0" fontId="86" fillId="42" borderId="39" xfId="0" applyFont="1" applyFill="1" applyBorder="1" applyAlignment="1">
      <alignment horizontal="center" vertical="center" wrapText="1" indent="2"/>
    </xf>
    <xf numFmtId="0" fontId="86" fillId="42" borderId="37" xfId="0" applyFont="1" applyFill="1" applyBorder="1" applyAlignment="1">
      <alignment horizontal="center" vertical="center" wrapText="1" indent="2"/>
    </xf>
    <xf numFmtId="14" fontId="12" fillId="15" borderId="26" xfId="0" applyNumberFormat="1" applyFont="1" applyFill="1" applyBorder="1" applyAlignment="1">
      <alignment horizontal="center" vertical="center"/>
    </xf>
    <xf numFmtId="14" fontId="12" fillId="15" borderId="28" xfId="0" applyNumberFormat="1" applyFont="1" applyFill="1" applyBorder="1" applyAlignment="1">
      <alignment horizontal="center" vertical="center"/>
    </xf>
    <xf numFmtId="14" fontId="12" fillId="15" borderId="21" xfId="0" applyNumberFormat="1" applyFont="1" applyFill="1" applyBorder="1" applyAlignment="1">
      <alignment horizontal="center" vertical="center"/>
    </xf>
    <xf numFmtId="14" fontId="12" fillId="15" borderId="30" xfId="0" applyNumberFormat="1" applyFont="1" applyFill="1" applyBorder="1" applyAlignment="1">
      <alignment horizontal="center" vertical="center"/>
    </xf>
    <xf numFmtId="0" fontId="12" fillId="49" borderId="36" xfId="0" applyFont="1" applyFill="1" applyBorder="1" applyAlignment="1">
      <alignment horizontal="center" vertical="center"/>
    </xf>
    <xf numFmtId="0" fontId="12" fillId="49" borderId="24" xfId="0" applyFont="1" applyFill="1" applyBorder="1" applyAlignment="1">
      <alignment horizontal="center" vertical="center"/>
    </xf>
    <xf numFmtId="0" fontId="12" fillId="49" borderId="28" xfId="0" applyFont="1" applyFill="1" applyBorder="1" applyAlignment="1">
      <alignment horizontal="center" vertical="center"/>
    </xf>
    <xf numFmtId="0" fontId="12" fillId="49" borderId="23" xfId="0" applyFont="1" applyFill="1" applyBorder="1" applyAlignment="1">
      <alignment horizontal="center" vertical="center"/>
    </xf>
    <xf numFmtId="0" fontId="12" fillId="49" borderId="20" xfId="0" applyFont="1" applyFill="1" applyBorder="1" applyAlignment="1">
      <alignment horizontal="center" vertical="center"/>
    </xf>
    <xf numFmtId="14" fontId="12" fillId="15" borderId="27" xfId="0" applyNumberFormat="1" applyFont="1" applyFill="1" applyBorder="1" applyAlignment="1">
      <alignment horizontal="center" vertical="center"/>
    </xf>
    <xf numFmtId="14" fontId="12" fillId="15" borderId="25" xfId="0" applyNumberFormat="1" applyFont="1" applyFill="1" applyBorder="1" applyAlignment="1">
      <alignment horizontal="center" vertical="center"/>
    </xf>
    <xf numFmtId="0" fontId="86" fillId="42" borderId="38" xfId="0" applyFont="1" applyFill="1" applyBorder="1" applyAlignment="1">
      <alignment horizontal="center" vertical="center" wrapText="1" indent="2"/>
    </xf>
    <xf numFmtId="0" fontId="118" fillId="52" borderId="2" xfId="0" applyFont="1" applyFill="1" applyBorder="1" applyAlignment="1">
      <alignment horizontal="center"/>
    </xf>
    <xf numFmtId="0" fontId="118" fillId="52" borderId="4" xfId="0" applyFont="1" applyFill="1" applyBorder="1" applyAlignment="1">
      <alignment horizontal="center"/>
    </xf>
    <xf numFmtId="14" fontId="0" fillId="0" borderId="5" xfId="0" applyNumberFormat="1" applyBorder="1" applyAlignment="1">
      <alignment horizontal="center" vertical="center"/>
    </xf>
    <xf numFmtId="14" fontId="0" fillId="0" borderId="62" xfId="0" applyNumberFormat="1" applyBorder="1" applyAlignment="1">
      <alignment horizontal="center" vertical="center"/>
    </xf>
    <xf numFmtId="14" fontId="0" fillId="0" borderId="6" xfId="0" applyNumberFormat="1" applyBorder="1" applyAlignment="1">
      <alignment horizontal="center" vertical="center"/>
    </xf>
    <xf numFmtId="0" fontId="0" fillId="0" borderId="62" xfId="0" applyBorder="1" applyAlignment="1">
      <alignment horizontal="center" vertical="center"/>
    </xf>
    <xf numFmtId="0" fontId="0" fillId="0" borderId="6" xfId="0" applyBorder="1" applyAlignment="1">
      <alignment horizontal="center" vertical="center"/>
    </xf>
    <xf numFmtId="0" fontId="84" fillId="40" borderId="9" xfId="0" applyFont="1" applyFill="1" applyBorder="1" applyAlignment="1">
      <alignment horizontal="center"/>
    </xf>
    <xf numFmtId="0" fontId="11" fillId="0" borderId="2" xfId="0" applyFont="1" applyBorder="1" applyAlignment="1">
      <alignment horizontal="center"/>
    </xf>
    <xf numFmtId="0" fontId="11" fillId="0" borderId="3" xfId="0" applyFont="1" applyBorder="1" applyAlignment="1">
      <alignment horizontal="center"/>
    </xf>
    <xf numFmtId="0" fontId="11" fillId="0" borderId="3" xfId="0" applyFont="1" applyBorder="1" applyAlignment="1">
      <alignment horizontal="left"/>
    </xf>
    <xf numFmtId="0" fontId="11" fillId="0" borderId="4" xfId="0" applyFont="1" applyBorder="1" applyAlignment="1">
      <alignment horizontal="left"/>
    </xf>
    <xf numFmtId="0" fontId="84" fillId="53" borderId="8" xfId="0" applyFont="1" applyFill="1" applyBorder="1" applyAlignment="1">
      <alignment horizontal="center"/>
    </xf>
    <xf numFmtId="0" fontId="84" fillId="53" borderId="9" xfId="0" applyFont="1" applyFill="1" applyBorder="1" applyAlignment="1">
      <alignment horizontal="center"/>
    </xf>
    <xf numFmtId="0" fontId="0" fillId="40" borderId="5" xfId="0" applyFill="1" applyBorder="1" applyAlignment="1">
      <alignment horizontal="center" vertical="center"/>
    </xf>
    <xf numFmtId="0" fontId="0" fillId="40" borderId="62" xfId="0" applyFill="1" applyBorder="1" applyAlignment="1">
      <alignment horizontal="center" vertical="center"/>
    </xf>
    <xf numFmtId="0" fontId="0" fillId="40" borderId="6" xfId="0" applyFill="1" applyBorder="1" applyAlignment="1">
      <alignment horizontal="center" vertical="center"/>
    </xf>
    <xf numFmtId="0" fontId="0" fillId="48" borderId="62" xfId="0" applyFill="1" applyBorder="1" applyAlignment="1">
      <alignment horizontal="center" vertical="center"/>
    </xf>
    <xf numFmtId="0" fontId="0" fillId="48" borderId="6" xfId="0" applyFill="1" applyBorder="1" applyAlignment="1">
      <alignment horizontal="center" vertical="center"/>
    </xf>
    <xf numFmtId="0" fontId="0" fillId="48" borderId="5" xfId="0" applyFill="1" applyBorder="1" applyAlignment="1">
      <alignment horizontal="center" vertical="center"/>
    </xf>
    <xf numFmtId="0" fontId="0" fillId="40" borderId="1" xfId="0" applyFill="1" applyBorder="1" applyAlignment="1">
      <alignment horizontal="center" vertical="center"/>
    </xf>
    <xf numFmtId="0" fontId="0" fillId="48" borderId="1" xfId="0" applyFill="1" applyBorder="1" applyAlignment="1">
      <alignment horizontal="center" vertical="center"/>
    </xf>
    <xf numFmtId="0" fontId="0" fillId="40" borderId="11" xfId="0" applyFill="1" applyBorder="1" applyAlignment="1">
      <alignment horizontal="center" vertical="center"/>
    </xf>
    <xf numFmtId="0" fontId="104" fillId="42" borderId="1" xfId="0" applyFont="1" applyFill="1" applyBorder="1" applyAlignment="1">
      <alignment horizontal="center" vertical="center"/>
    </xf>
    <xf numFmtId="0" fontId="103" fillId="0" borderId="1" xfId="0" applyFont="1" applyBorder="1" applyAlignment="1">
      <alignment horizontal="center" vertical="center"/>
    </xf>
    <xf numFmtId="0" fontId="104" fillId="0" borderId="1" xfId="0" applyFont="1" applyBorder="1" applyAlignment="1">
      <alignment horizontal="center" wrapText="1"/>
    </xf>
    <xf numFmtId="0" fontId="104" fillId="0" borderId="1" xfId="0" applyFont="1" applyBorder="1" applyAlignment="1">
      <alignment horizontal="center" vertical="center" wrapText="1"/>
    </xf>
    <xf numFmtId="0" fontId="104" fillId="0" borderId="1" xfId="0" applyFont="1" applyBorder="1" applyAlignment="1">
      <alignment horizontal="center" vertical="center"/>
    </xf>
    <xf numFmtId="14" fontId="10" fillId="0" borderId="1" xfId="0" applyNumberFormat="1" applyFont="1" applyBorder="1" applyAlignment="1">
      <alignment horizontal="center"/>
    </xf>
    <xf numFmtId="0" fontId="47" fillId="0" borderId="0" xfId="0" applyFont="1" applyAlignment="1">
      <alignment horizontal="center"/>
    </xf>
    <xf numFmtId="0" fontId="47" fillId="52" borderId="26" xfId="0" applyFont="1" applyFill="1" applyBorder="1" applyAlignment="1">
      <alignment horizontal="center" vertical="center" wrapText="1"/>
    </xf>
    <xf numFmtId="0" fontId="47" fillId="52" borderId="27" xfId="0" applyFont="1" applyFill="1" applyBorder="1" applyAlignment="1">
      <alignment horizontal="center" vertical="center" wrapText="1"/>
    </xf>
    <xf numFmtId="0" fontId="47" fillId="52" borderId="28" xfId="0" applyFont="1" applyFill="1" applyBorder="1" applyAlignment="1">
      <alignment horizontal="center" vertical="center" wrapText="1"/>
    </xf>
    <xf numFmtId="0" fontId="47" fillId="52" borderId="21" xfId="0" applyFont="1" applyFill="1" applyBorder="1" applyAlignment="1">
      <alignment horizontal="center" vertical="center" wrapText="1"/>
    </xf>
    <xf numFmtId="0" fontId="47" fillId="52" borderId="0" xfId="0" applyFont="1" applyFill="1" applyAlignment="1">
      <alignment horizontal="center" vertical="center" wrapText="1"/>
    </xf>
    <xf numFmtId="0" fontId="47" fillId="52" borderId="30" xfId="0" applyFont="1" applyFill="1" applyBorder="1" applyAlignment="1">
      <alignment horizontal="center" vertical="center" wrapText="1"/>
    </xf>
    <xf numFmtId="0" fontId="47" fillId="52" borderId="23" xfId="0" applyFont="1" applyFill="1" applyBorder="1" applyAlignment="1">
      <alignment horizontal="center" vertical="center" wrapText="1"/>
    </xf>
    <xf numFmtId="0" fontId="47" fillId="52" borderId="25" xfId="0" applyFont="1" applyFill="1" applyBorder="1" applyAlignment="1">
      <alignment horizontal="center" vertical="center" wrapText="1"/>
    </xf>
    <xf numFmtId="0" fontId="47" fillId="52" borderId="20" xfId="0" applyFont="1" applyFill="1" applyBorder="1" applyAlignment="1">
      <alignment horizontal="center" vertical="center" wrapText="1"/>
    </xf>
    <xf numFmtId="0" fontId="10" fillId="58" borderId="25" xfId="0" applyFont="1" applyFill="1" applyBorder="1" applyAlignment="1">
      <alignment horizontal="center"/>
    </xf>
    <xf numFmtId="16" fontId="10" fillId="58" borderId="25" xfId="0" applyNumberFormat="1" applyFont="1" applyFill="1" applyBorder="1" applyAlignment="1">
      <alignment horizontal="center"/>
    </xf>
    <xf numFmtId="0" fontId="0" fillId="40" borderId="10" xfId="0" applyFill="1" applyBorder="1" applyAlignment="1">
      <alignment horizontal="center" vertical="center"/>
    </xf>
    <xf numFmtId="0" fontId="0" fillId="48" borderId="4" xfId="0" applyFill="1" applyBorder="1" applyAlignment="1">
      <alignment horizontal="center" vertical="center"/>
    </xf>
    <xf numFmtId="0" fontId="80" fillId="40" borderId="5" xfId="0" applyFont="1" applyFill="1" applyBorder="1" applyAlignment="1">
      <alignment horizontal="center" vertical="center"/>
    </xf>
    <xf numFmtId="0" fontId="3" fillId="41" borderId="22" xfId="0" applyFont="1" applyFill="1" applyBorder="1" applyAlignment="1"/>
    <xf numFmtId="0" fontId="3" fillId="41" borderId="46" xfId="0" applyFont="1" applyFill="1" applyBorder="1" applyAlignment="1"/>
    <xf numFmtId="0" fontId="3" fillId="50" borderId="26" xfId="0" applyFont="1" applyFill="1" applyBorder="1" applyAlignment="1"/>
    <xf numFmtId="0" fontId="3" fillId="50" borderId="28" xfId="0" applyFont="1" applyFill="1" applyBorder="1" applyAlignment="1"/>
  </cellXfs>
  <cellStyles count="3">
    <cellStyle name="20% - Accent6" xfId="1" builtinId="50"/>
    <cellStyle name="Hyperlink" xfId="2" builtinId="8"/>
    <cellStyle name="Normal" xfId="0" builtinId="0"/>
  </cellStyles>
  <dxfs count="77">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0006"/>
      </font>
      <fill>
        <patternFill patternType="solid">
          <bgColor theme="9" tint="0.39997558519241921"/>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0006"/>
      </font>
      <fill>
        <patternFill patternType="solid">
          <bgColor theme="6" tint="0.59999389629810485"/>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ill>
        <patternFill>
          <bgColor theme="6" tint="0.79998168889431442"/>
        </patternFill>
      </fill>
    </dxf>
    <dxf>
      <fill>
        <patternFill>
          <bgColor theme="8" tint="0.59996337778862885"/>
        </patternFill>
      </fill>
    </dxf>
    <dxf>
      <fill>
        <patternFill>
          <bgColor theme="6"/>
        </patternFill>
      </fill>
    </dxf>
    <dxf>
      <fill>
        <patternFill>
          <bgColor rgb="FFFF0000"/>
        </patternFill>
      </fill>
    </dxf>
    <dxf>
      <font>
        <color rgb="FF9C0006"/>
      </font>
      <fill>
        <patternFill>
          <bgColor rgb="FFFFC7CE"/>
        </patternFill>
      </fill>
    </dxf>
  </dxfs>
  <tableStyles count="0" defaultTableStyle="TableStyleMedium2" defaultPivotStyle="PivotStyleLight16"/>
  <colors>
    <mruColors>
      <color rgb="FFF0F6FF"/>
      <color rgb="FFFA9E00"/>
      <color rgb="FFFF4DA0"/>
      <color rgb="FFE0CCFF"/>
      <color rgb="FFC5A1FF"/>
      <color rgb="FFFF78B7"/>
      <color rgb="FFFFA8A8"/>
      <color rgb="FFCC4B4B"/>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customXml" Target="../customXml/item1.xml"/><Relationship Id="rId21" Type="http://schemas.openxmlformats.org/officeDocument/2006/relationships/worksheet" Target="worksheets/sheet21.xml"/><Relationship Id="rId34" Type="http://schemas.openxmlformats.org/officeDocument/2006/relationships/sharedStrings" Target="sharedStrings.xml"/><Relationship Id="rId42" Type="http://schemas.openxmlformats.org/officeDocument/2006/relationships/customXml" Target="../customXml/item4.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externalLink" Target="externalLinks/externalLink1.xml"/><Relationship Id="rId41"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theme" Target="theme/theme1.xml"/><Relationship Id="rId37" Type="http://schemas.microsoft.com/office/2022/11/relationships/FeaturePropertyBag" Target="featurePropertyBag/featurePropertyBag.xml"/><Relationship Id="rId40" Type="http://schemas.openxmlformats.org/officeDocument/2006/relationships/customXml" Target="../customXml/item2.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microsoft.com/office/2017/10/relationships/person" Target="persons/person.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externalLink" Target="externalLinks/externalLink2.xml"/><Relationship Id="rId35" Type="http://schemas.openxmlformats.org/officeDocument/2006/relationships/sheetMetadata" Target="metadata.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styles" Target="styles.xml"/><Relationship Id="rId38" Type="http://schemas.openxmlformats.org/officeDocument/2006/relationships/calcChain" Target="calcChain.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https://hannacorp-my.sharepoint.com/personal/jjesch_hannaandersson_com/Documents/2026%20Planner.xlsx" TargetMode="External"/><Relationship Id="rId1" Type="http://schemas.openxmlformats.org/officeDocument/2006/relationships/externalLinkPath" Target="2026%20Planner.xlsx" TargetMode="External"/></Relationships>
</file>

<file path=xl/externalLinks/_rels/externalLink2.xml.rels><?xml version="1.0" encoding="UTF-8" standalone="yes"?>
<Relationships xmlns="http://schemas.openxmlformats.org/package/2006/relationships"><Relationship Id="rId3" Type="http://schemas.openxmlformats.org/officeDocument/2006/relationships/externalLinkPath" Target="../../akaiser_hannaandersson_com/Documents/Baby%20Bundle%20Replen%20DC%20Tracker.xlsx" TargetMode="External"/><Relationship Id="rId2" Type="http://schemas.openxmlformats.org/officeDocument/2006/relationships/externalLinkPath" Target="https://hannacorp-my.sharepoint.com/personal/akaiser_hannaandersson_com/Documents/Baby%20Bundle%20Replen%20DC%20Tracker.xlsx" TargetMode="External"/><Relationship Id="rId1" Type="http://schemas.openxmlformats.org/officeDocument/2006/relationships/externalLinkPath" Target="/personal/akaiser_hannaandersson_com/Documents/Baby%20Bundle%20Replen%20DC%20Tracker.xlsx" TargetMode="External"/></Relationships>
</file>

<file path=xl/externalLinks/_rels/externalLink3.xml.rels><?xml version="1.0" encoding="UTF-8" standalone="yes"?>
<Relationships xmlns="http://schemas.openxmlformats.org/package/2006/relationships"><Relationship Id="rId3" Type="http://schemas.openxmlformats.org/officeDocument/2006/relationships/externalLinkPath" Target="../../lily_li_hannaandersson_com/Documents/2025%20Direct%20KPI%20Forecast.xlsx" TargetMode="External"/><Relationship Id="rId2" Type="http://schemas.openxmlformats.org/officeDocument/2006/relationships/externalLinkPath" Target="https://hannacorp-my.sharepoint.com/personal/lily_li_hannaandersson_com/Documents/2025%20Direct%20KPI%20Forecast.xlsx" TargetMode="External"/><Relationship Id="rId1" Type="http://schemas.openxmlformats.org/officeDocument/2006/relationships/externalLinkPath" Target="/personal/lily_li_hannaandersson_com/Documents/2025%20Direct%20KPI%20Forecast.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driveId="b!GltLbOq8c0ytMte1BGo2K7ERfGLK2yVNjhfOI5-6mfaezl5o0GvMSqrAevdkWUpk" itemId="01KLWWBUTBAAZVEHZLYZEY77GN7SJXRZNK">
      <xxl21:absoluteUrl r:id="rId2"/>
    </xxl21:alternateUrls>
    <sheetNames>
      <sheetName val="October Projects"/>
      <sheetName val="SOS Topics &amp; Reminders"/>
      <sheetName val="Monday Deployment"/>
      <sheetName val="1st Shift"/>
      <sheetName val="2nd Shift"/>
      <sheetName val="Wknd Shift"/>
      <sheetName val="5S Projects To-Do!"/>
      <sheetName val="Inbound SOS &amp; EOD"/>
      <sheetName val="Outbound"/>
      <sheetName val="Cycle count errors"/>
      <sheetName val="Adjustment journal data"/>
      <sheetName val="2026 Matrix"/>
      <sheetName val="Device Mgmt"/>
      <sheetName val="VTO Tracking"/>
      <sheetName val="Inventory"/>
      <sheetName val="Peak Deployment"/>
      <sheetName val="2025 Audits"/>
      <sheetName val="Matrix 2024"/>
      <sheetName val="GIG Attendance"/>
      <sheetName val="Links"/>
      <sheetName val="Returns"/>
      <sheetName val="Inbound"/>
      <sheetName val="Deployment needs"/>
      <sheetName val="Outbound EOD"/>
      <sheetName val="Data"/>
      <sheetName val="Project Hours"/>
      <sheetName val="FiscalCalendar"/>
      <sheetName val="IT downtime reporting"/>
      <sheetName val="Flue Space Audit"/>
      <sheetName val="Accessories Mgmt"/>
      <sheetName val="KPI DC Forecast link file"/>
      <sheetName val="2nd Shift Peak "/>
      <sheetName val="Cycle count &amp; Return errors"/>
      <sheetName val="SLA Impact"/>
    </sheetNames>
    <sheetDataSet>
      <sheetData sheetId="0" refreshError="1"/>
      <sheetData sheetId="1"/>
      <sheetData sheetId="2"/>
      <sheetData sheetId="3"/>
      <sheetData sheetId="4"/>
      <sheetData sheetId="5"/>
      <sheetData sheetId="6"/>
      <sheetData sheetId="7"/>
      <sheetData sheetId="8">
        <row r="6">
          <cell r="B6">
            <v>5000</v>
          </cell>
        </row>
      </sheetData>
      <sheetData sheetId="9" refreshError="1"/>
      <sheetData sheetId="10"/>
      <sheetData sheetId="11"/>
      <sheetData sheetId="12"/>
      <sheetData sheetId="13"/>
      <sheetData sheetId="14"/>
      <sheetData sheetId="15"/>
      <sheetData sheetId="16"/>
      <sheetData sheetId="17" refreshError="1"/>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driveId="b!S5xy23-Z8U6KaLYL0PExiSSjmOuYRGlLmeN5DqCAhxbQgZER6Oh1SbVCzGOAl5YN" itemId="01MN5EKOCFXQQCZMEBZBDLJRO7AYLBDLSY">
      <xxl21:absoluteUrl r:id="rId2"/>
      <xxl21:relativeUrl r:id="rId3"/>
    </xxl21:alternateUrls>
    <sheetNames>
      <sheetName val="1-8-24 replen"/>
      <sheetName val="2-1-24 New"/>
      <sheetName val="3-19 replen"/>
      <sheetName val="4-5-24"/>
      <sheetName val="5-10 Tencel"/>
      <sheetName val="6-5 Tencel replen"/>
      <sheetName val="5-29 bundle kit"/>
      <sheetName val="3-20 Tencel"/>
      <sheetName val="NB SM &amp; LRG Tencel"/>
      <sheetName val="Peanut Bundles"/>
      <sheetName val="Crayola Kits bundles"/>
      <sheetName val="83066 AU LJ Sets "/>
      <sheetName val="83308-2XV Vday set"/>
      <sheetName val="83312-2JQ Vday set"/>
      <sheetName val="W Family Print LJ Set 114"/>
      <sheetName val="2025 Progress tracker"/>
      <sheetName val="Nightmare BC"/>
      <sheetName val="83844 Dusen Dusen"/>
      <sheetName val="KU Dusen Dusen"/>
      <sheetName val="83842 AU Dusen Dusen"/>
      <sheetName val="83843 Dusen Dusen"/>
      <sheetName val="83843 DD short bundles"/>
      <sheetName val="2024 Progress tracker"/>
      <sheetName val="Crayola Kits 11-20"/>
      <sheetName val="W Easter LJ Set 1-22 2nd"/>
      <sheetName val="W Easter LJ Set 1-14"/>
      <sheetName val="RashguardTrunk 5-26-25"/>
      <sheetName val="RashguardTrunk Test"/>
      <sheetName val="RashguardTrunk 1-22"/>
      <sheetName val="82791 Rashguard &amp; Trunk 2-11-25"/>
      <sheetName val="82791 Rashguard &amp; Trunk"/>
      <sheetName val="Crayola Kits 8-13"/>
      <sheetName val="RO 8-7 BB"/>
      <sheetName val="Sleeper Pack 8-23"/>
      <sheetName val="Hat and Gown 8-23"/>
      <sheetName val="83067 W Holiday LJ Set"/>
      <sheetName val="Small HS Bundle"/>
      <sheetName val="Medium HS Bundle"/>
      <sheetName val="Large HS Bundle"/>
      <sheetName val="83066 AU Holiday LJ Set"/>
      <sheetName val="Adult Sleep 8-30"/>
      <sheetName val="Winnie  8-30"/>
      <sheetName val="3pk Stripe Bodysuit 8-23"/>
      <sheetName val="3pk Pant 8-23"/>
      <sheetName val="Crayola Kits 9-10"/>
      <sheetName val="sweater bundles 9-17"/>
      <sheetName val="Sweater 10-21"/>
      <sheetName val="83308-2YF Vday set"/>
      <sheetName val="83308-2XU Vday set"/>
      <sheetName val="83308-2XQ Vday set "/>
      <sheetName val="83439 AU Bluey LJ Sets 2-18-25"/>
      <sheetName val="83439 AU Bluey LJ Sets 1-14"/>
      <sheetName val="Crayola Replen 11-5"/>
      <sheetName val="Blank replen"/>
      <sheetName val="83066 AU Holiday LJ Set 2-18-25"/>
      <sheetName val="83066 AU Holiday LJ Set 3-14-25"/>
      <sheetName val="L Rib B 81538"/>
      <sheetName val="S Rib 81535"/>
      <sheetName val="M Rib 81553"/>
      <sheetName val="Black and Blue Swim "/>
      <sheetName val="83067 W Holiday LJ Set 3-14-25"/>
      <sheetName val="Adult Dusen Dusen"/>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row r="15">
          <cell r="D15">
            <v>0</v>
          </cell>
        </row>
      </sheetData>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driveId="b!CCopRIQJo0msFYGa00OvFp46kalrd0JAtbKA5SoB0erAJjln5-SfSabfOR7lhDQ2" itemId="01OTCPRDQZBOJ73HSFTRCKEOX6FU4VLTC2">
      <xxl21:absoluteUrl r:id="rId2"/>
      <xxl21:relativeUrl r:id="rId3"/>
    </xxl21:alternateUrls>
    <sheetNames>
      <sheetName val="PW"/>
      <sheetName val="Holiday HS Scenario "/>
      <sheetName val="DC Forecast"/>
      <sheetName val="Summer HS Scenario"/>
      <sheetName val="Customer Model"/>
      <sheetName val="Mkt$, Cust Fcst, OTB Fcst"/>
      <sheetName val="Scratch notes"/>
      <sheetName val="2025 Direct KPI Forecast"/>
      <sheetName val="DR% Forecast - Coupon Impact"/>
      <sheetName val="Daily Promo Msg"/>
      <sheetName val="Daily Coupons"/>
      <sheetName val="2025 GM Bridge"/>
      <sheetName val="2025 PowerBI Upload"/>
      <sheetName val="2025"/>
      <sheetName val="2024"/>
      <sheetName val="2023"/>
      <sheetName val="2022"/>
      <sheetName val="2021"/>
      <sheetName val="Historical Dataset Pivot"/>
      <sheetName val="Loyalty Mix"/>
      <sheetName val="Loyalty Basket Order Value Mix"/>
      <sheetName val="Clearance Mix"/>
      <sheetName val="Customer Mix"/>
      <sheetName val="Sales by SSN"/>
      <sheetName val="Basket Order Value Mix"/>
      <sheetName val="Mixed Category Baskets"/>
      <sheetName val="Conv % by Channel"/>
      <sheetName val="Notes"/>
      <sheetName val="Sheet1"/>
    </sheetNames>
    <sheetDataSet>
      <sheetData sheetId="0"/>
      <sheetData sheetId="1"/>
      <sheetData sheetId="2">
        <row r="4">
          <cell r="C4">
            <v>45690</v>
          </cell>
          <cell r="D4">
            <v>9573.0005269383673</v>
          </cell>
        </row>
        <row r="5">
          <cell r="C5">
            <v>45691</v>
          </cell>
          <cell r="D5">
            <v>9053.9953310072815</v>
          </cell>
        </row>
        <row r="6">
          <cell r="C6">
            <v>45692</v>
          </cell>
          <cell r="D6">
            <v>10192.990917905772</v>
          </cell>
        </row>
        <row r="7">
          <cell r="C7">
            <v>45693</v>
          </cell>
          <cell r="D7">
            <v>9558.0107572942179</v>
          </cell>
        </row>
        <row r="8">
          <cell r="C8">
            <v>45694</v>
          </cell>
          <cell r="D8">
            <v>10013.012148559803</v>
          </cell>
        </row>
        <row r="9">
          <cell r="C9">
            <v>45695</v>
          </cell>
          <cell r="D9">
            <v>8281.0049751614861</v>
          </cell>
        </row>
        <row r="10">
          <cell r="C10">
            <v>45696</v>
          </cell>
          <cell r="D10">
            <v>9525.990162703125</v>
          </cell>
        </row>
        <row r="11">
          <cell r="C11">
            <v>45697</v>
          </cell>
          <cell r="D11">
            <v>10301.99235141968</v>
          </cell>
        </row>
        <row r="12">
          <cell r="C12">
            <v>45698</v>
          </cell>
          <cell r="D12">
            <v>9290.9967908595008</v>
          </cell>
        </row>
        <row r="13">
          <cell r="C13">
            <v>45699</v>
          </cell>
          <cell r="D13">
            <v>8513.0036924479755</v>
          </cell>
        </row>
        <row r="14">
          <cell r="C14">
            <v>45700</v>
          </cell>
          <cell r="D14">
            <v>7876.9966733011506</v>
          </cell>
        </row>
        <row r="15">
          <cell r="C15">
            <v>45701</v>
          </cell>
          <cell r="D15">
            <v>7469.0056579581415</v>
          </cell>
        </row>
        <row r="16">
          <cell r="C16">
            <v>45702</v>
          </cell>
          <cell r="D16">
            <v>12469.987124964053</v>
          </cell>
        </row>
        <row r="17">
          <cell r="C17">
            <v>45703</v>
          </cell>
          <cell r="D17">
            <v>15830.004222795187</v>
          </cell>
        </row>
        <row r="18">
          <cell r="C18">
            <v>45704</v>
          </cell>
          <cell r="D18">
            <v>21237.987794350593</v>
          </cell>
        </row>
        <row r="19">
          <cell r="C19">
            <v>45705</v>
          </cell>
          <cell r="D19">
            <v>22465.984062668729</v>
          </cell>
        </row>
        <row r="20">
          <cell r="C20">
            <v>45706</v>
          </cell>
          <cell r="D20">
            <v>15059.000590276943</v>
          </cell>
        </row>
        <row r="21">
          <cell r="C21">
            <v>45707</v>
          </cell>
          <cell r="D21">
            <v>8439.0090452700624</v>
          </cell>
        </row>
        <row r="22">
          <cell r="C22">
            <v>45708</v>
          </cell>
          <cell r="D22">
            <v>8327.9991407147918</v>
          </cell>
        </row>
        <row r="23">
          <cell r="C23">
            <v>45709</v>
          </cell>
          <cell r="D23">
            <v>8725.000401446352</v>
          </cell>
        </row>
        <row r="24">
          <cell r="C24">
            <v>45710</v>
          </cell>
          <cell r="D24">
            <v>19158.986871561898</v>
          </cell>
        </row>
        <row r="25">
          <cell r="C25">
            <v>45711</v>
          </cell>
          <cell r="D25">
            <v>20169.990662716784</v>
          </cell>
        </row>
        <row r="26">
          <cell r="C26">
            <v>45712</v>
          </cell>
          <cell r="D26">
            <v>9668.0038619475581</v>
          </cell>
        </row>
        <row r="27">
          <cell r="C27">
            <v>45713</v>
          </cell>
          <cell r="D27">
            <v>9719.0143161632313</v>
          </cell>
        </row>
        <row r="28">
          <cell r="C28">
            <v>45714</v>
          </cell>
          <cell r="D28">
            <v>9637.9939854242366</v>
          </cell>
        </row>
        <row r="29">
          <cell r="C29">
            <v>45715</v>
          </cell>
          <cell r="D29">
            <v>9133.9986559685185</v>
          </cell>
        </row>
        <row r="30">
          <cell r="C30">
            <v>45716</v>
          </cell>
          <cell r="D30">
            <v>7651.9976596993456</v>
          </cell>
        </row>
        <row r="31">
          <cell r="C31">
            <v>45717</v>
          </cell>
          <cell r="D31">
            <v>15822.988475707827</v>
          </cell>
        </row>
        <row r="32">
          <cell r="C32">
            <v>45718</v>
          </cell>
          <cell r="D32">
            <v>19904.011188822802</v>
          </cell>
        </row>
        <row r="33">
          <cell r="C33">
            <v>45719</v>
          </cell>
          <cell r="D33">
            <v>9775.0047570604202</v>
          </cell>
        </row>
        <row r="34">
          <cell r="C34">
            <v>45720</v>
          </cell>
          <cell r="D34">
            <v>9721.9987407889184</v>
          </cell>
        </row>
        <row r="35">
          <cell r="C35">
            <v>45721</v>
          </cell>
          <cell r="D35">
            <v>9936.0056441890647</v>
          </cell>
        </row>
        <row r="36">
          <cell r="C36">
            <v>45722</v>
          </cell>
          <cell r="D36">
            <v>9425.9990957373502</v>
          </cell>
        </row>
        <row r="37">
          <cell r="C37">
            <v>45723</v>
          </cell>
          <cell r="D37">
            <v>9544.0044432136219</v>
          </cell>
        </row>
        <row r="38">
          <cell r="C38">
            <v>45724</v>
          </cell>
          <cell r="D38">
            <v>11336.989603314962</v>
          </cell>
        </row>
        <row r="39">
          <cell r="C39">
            <v>45725</v>
          </cell>
          <cell r="D39">
            <v>13071.993333837452</v>
          </cell>
        </row>
        <row r="40">
          <cell r="C40">
            <v>45726</v>
          </cell>
          <cell r="D40">
            <v>11295.990605739662</v>
          </cell>
        </row>
        <row r="41">
          <cell r="C41">
            <v>45727</v>
          </cell>
          <cell r="D41">
            <v>11571.007832330977</v>
          </cell>
        </row>
        <row r="42">
          <cell r="C42">
            <v>45728</v>
          </cell>
          <cell r="D42">
            <v>11007.988524398041</v>
          </cell>
        </row>
        <row r="43">
          <cell r="C43">
            <v>45729</v>
          </cell>
          <cell r="D43">
            <v>21607.985234988464</v>
          </cell>
        </row>
        <row r="44">
          <cell r="C44">
            <v>45730</v>
          </cell>
          <cell r="D44">
            <v>16514.004422616472</v>
          </cell>
        </row>
        <row r="45">
          <cell r="C45">
            <v>45731</v>
          </cell>
          <cell r="D45">
            <v>19502.993732375646</v>
          </cell>
        </row>
        <row r="46">
          <cell r="C46">
            <v>45732</v>
          </cell>
          <cell r="D46">
            <v>27578.022475798931</v>
          </cell>
        </row>
        <row r="47">
          <cell r="C47">
            <v>45733</v>
          </cell>
          <cell r="D47">
            <v>10118.011332405746</v>
          </cell>
        </row>
        <row r="48">
          <cell r="C48">
            <v>45734</v>
          </cell>
          <cell r="D48">
            <v>10277.004808190228</v>
          </cell>
        </row>
        <row r="49">
          <cell r="C49">
            <v>45735</v>
          </cell>
          <cell r="D49">
            <v>10047.996842466686</v>
          </cell>
        </row>
        <row r="50">
          <cell r="C50">
            <v>45736</v>
          </cell>
          <cell r="D50">
            <v>10496.991587069615</v>
          </cell>
        </row>
        <row r="51">
          <cell r="C51">
            <v>45737</v>
          </cell>
          <cell r="D51">
            <v>18495.006071337317</v>
          </cell>
        </row>
        <row r="52">
          <cell r="C52">
            <v>45738</v>
          </cell>
          <cell r="D52">
            <v>20617.97203758184</v>
          </cell>
        </row>
        <row r="53">
          <cell r="C53">
            <v>45739</v>
          </cell>
          <cell r="D53">
            <v>28098.997724698034</v>
          </cell>
        </row>
        <row r="54">
          <cell r="C54">
            <v>45740</v>
          </cell>
          <cell r="D54">
            <v>26270.970668635535</v>
          </cell>
        </row>
        <row r="55">
          <cell r="C55">
            <v>45741</v>
          </cell>
          <cell r="D55">
            <v>12777.001377033173</v>
          </cell>
        </row>
        <row r="56">
          <cell r="C56">
            <v>45742</v>
          </cell>
          <cell r="D56">
            <v>11292.991838399612</v>
          </cell>
        </row>
        <row r="57">
          <cell r="C57">
            <v>45743</v>
          </cell>
          <cell r="D57">
            <v>10847.999484349069</v>
          </cell>
        </row>
        <row r="58">
          <cell r="C58">
            <v>45744</v>
          </cell>
          <cell r="D58">
            <v>9985.99373021461</v>
          </cell>
        </row>
        <row r="59">
          <cell r="C59">
            <v>45745</v>
          </cell>
          <cell r="D59">
            <v>13162.982751235872</v>
          </cell>
        </row>
        <row r="60">
          <cell r="C60">
            <v>45746</v>
          </cell>
          <cell r="D60">
            <v>14994.014520460103</v>
          </cell>
        </row>
        <row r="61">
          <cell r="C61">
            <v>45747</v>
          </cell>
          <cell r="D61">
            <v>13116.00482228176</v>
          </cell>
        </row>
        <row r="62">
          <cell r="C62">
            <v>45748</v>
          </cell>
          <cell r="D62">
            <v>12154.996080391256</v>
          </cell>
        </row>
        <row r="63">
          <cell r="C63">
            <v>45749</v>
          </cell>
          <cell r="D63">
            <v>10845.001364043128</v>
          </cell>
        </row>
        <row r="64">
          <cell r="C64">
            <v>45750</v>
          </cell>
          <cell r="D64">
            <v>10684.993738258909</v>
          </cell>
        </row>
        <row r="65">
          <cell r="C65">
            <v>45751</v>
          </cell>
          <cell r="D65">
            <v>18358.989580972539</v>
          </cell>
        </row>
        <row r="66">
          <cell r="C66">
            <v>45752</v>
          </cell>
          <cell r="D66">
            <v>19227.992307958</v>
          </cell>
        </row>
        <row r="67">
          <cell r="C67">
            <v>45753</v>
          </cell>
          <cell r="D67">
            <v>21169.004262576876</v>
          </cell>
        </row>
        <row r="68">
          <cell r="C68">
            <v>45754</v>
          </cell>
          <cell r="D68">
            <v>12453.994692510962</v>
          </cell>
        </row>
        <row r="69">
          <cell r="C69">
            <v>45755</v>
          </cell>
          <cell r="D69">
            <v>11429.011225133154</v>
          </cell>
        </row>
        <row r="70">
          <cell r="C70">
            <v>45756</v>
          </cell>
          <cell r="D70">
            <v>10649.001952446915</v>
          </cell>
        </row>
        <row r="71">
          <cell r="C71">
            <v>45757</v>
          </cell>
          <cell r="D71">
            <v>10339.005674125003</v>
          </cell>
        </row>
        <row r="72">
          <cell r="C72">
            <v>45758</v>
          </cell>
          <cell r="D72">
            <v>12853.987724302</v>
          </cell>
        </row>
        <row r="73">
          <cell r="C73">
            <v>45759</v>
          </cell>
          <cell r="D73">
            <v>13023.988729372053</v>
          </cell>
        </row>
        <row r="74">
          <cell r="C74">
            <v>45760</v>
          </cell>
          <cell r="D74">
            <v>15063.019252719278</v>
          </cell>
        </row>
        <row r="75">
          <cell r="C75">
            <v>45761</v>
          </cell>
          <cell r="D75">
            <v>9791.9921873906023</v>
          </cell>
        </row>
        <row r="76">
          <cell r="C76">
            <v>45762</v>
          </cell>
          <cell r="D76">
            <v>10666.003403976985</v>
          </cell>
        </row>
        <row r="77">
          <cell r="C77">
            <v>45763</v>
          </cell>
          <cell r="D77">
            <v>8703.0076782462274</v>
          </cell>
        </row>
        <row r="78">
          <cell r="C78">
            <v>45764</v>
          </cell>
          <cell r="D78">
            <v>7854.9958597639079</v>
          </cell>
        </row>
        <row r="79">
          <cell r="C79">
            <v>45765</v>
          </cell>
          <cell r="D79">
            <v>8554.0004652931366</v>
          </cell>
        </row>
        <row r="80">
          <cell r="C80">
            <v>45766</v>
          </cell>
          <cell r="D80">
            <v>8578.9891558524851</v>
          </cell>
        </row>
        <row r="81">
          <cell r="C81">
            <v>45767</v>
          </cell>
          <cell r="D81">
            <v>10771.991992790523</v>
          </cell>
        </row>
        <row r="82">
          <cell r="C82">
            <v>45768</v>
          </cell>
          <cell r="D82">
            <v>12038.001061241544</v>
          </cell>
        </row>
        <row r="83">
          <cell r="C83">
            <v>45769</v>
          </cell>
          <cell r="D83">
            <v>10898.989575010062</v>
          </cell>
        </row>
        <row r="84">
          <cell r="C84">
            <v>45770</v>
          </cell>
          <cell r="D84">
            <v>31154.023947813635</v>
          </cell>
        </row>
        <row r="85">
          <cell r="C85">
            <v>45771</v>
          </cell>
          <cell r="D85">
            <v>23844.019825038096</v>
          </cell>
        </row>
        <row r="86">
          <cell r="C86">
            <v>45772</v>
          </cell>
          <cell r="D86">
            <v>23120.971326800678</v>
          </cell>
        </row>
        <row r="87">
          <cell r="C87">
            <v>45773</v>
          </cell>
          <cell r="D87">
            <v>25643.010626130403</v>
          </cell>
        </row>
        <row r="88">
          <cell r="C88">
            <v>45774</v>
          </cell>
          <cell r="D88">
            <v>37111.972974483841</v>
          </cell>
        </row>
        <row r="89">
          <cell r="C89">
            <v>45775</v>
          </cell>
          <cell r="D89">
            <v>21535.016882493084</v>
          </cell>
        </row>
        <row r="90">
          <cell r="C90">
            <v>45776</v>
          </cell>
          <cell r="D90">
            <v>19741.986319575259</v>
          </cell>
        </row>
        <row r="91">
          <cell r="C91">
            <v>45777</v>
          </cell>
          <cell r="D91">
            <v>51722.961199468438</v>
          </cell>
        </row>
        <row r="92">
          <cell r="C92">
            <v>45778</v>
          </cell>
          <cell r="D92">
            <v>33240.046488783606</v>
          </cell>
        </row>
        <row r="93">
          <cell r="C93">
            <v>45779</v>
          </cell>
          <cell r="D93">
            <v>29608.000334356289</v>
          </cell>
        </row>
        <row r="94">
          <cell r="C94">
            <v>45780</v>
          </cell>
          <cell r="D94">
            <v>44080.061225018733</v>
          </cell>
        </row>
        <row r="95">
          <cell r="C95">
            <v>45781</v>
          </cell>
          <cell r="D95">
            <v>23459.017255949031</v>
          </cell>
        </row>
        <row r="96">
          <cell r="C96">
            <v>45782</v>
          </cell>
          <cell r="D96">
            <v>29840.984286133851</v>
          </cell>
        </row>
        <row r="97">
          <cell r="C97">
            <v>45783</v>
          </cell>
          <cell r="D97">
            <v>24430.017393565624</v>
          </cell>
        </row>
        <row r="98">
          <cell r="C98">
            <v>45784</v>
          </cell>
          <cell r="D98">
            <v>8759.0063110810679</v>
          </cell>
        </row>
        <row r="99">
          <cell r="C99">
            <v>45785</v>
          </cell>
          <cell r="D99">
            <v>8461.006925615111</v>
          </cell>
        </row>
        <row r="100">
          <cell r="C100">
            <v>45786</v>
          </cell>
          <cell r="D100">
            <v>12120.990548458445</v>
          </cell>
        </row>
        <row r="101">
          <cell r="C101">
            <v>45787</v>
          </cell>
          <cell r="D101">
            <v>10334.005907992341</v>
          </cell>
        </row>
        <row r="102">
          <cell r="C102">
            <v>45788</v>
          </cell>
          <cell r="D102">
            <v>12744.986319979353</v>
          </cell>
        </row>
        <row r="103">
          <cell r="C103">
            <v>45789</v>
          </cell>
          <cell r="D103">
            <v>10368.005324461259</v>
          </cell>
        </row>
        <row r="104">
          <cell r="C104">
            <v>45790</v>
          </cell>
          <cell r="D104">
            <v>9480.9952185856073</v>
          </cell>
        </row>
        <row r="105">
          <cell r="C105">
            <v>45791</v>
          </cell>
          <cell r="D105">
            <v>10411.009334001819</v>
          </cell>
        </row>
        <row r="106">
          <cell r="C106">
            <v>45792</v>
          </cell>
          <cell r="D106">
            <v>9269.9937124455719</v>
          </cell>
        </row>
        <row r="107">
          <cell r="C107">
            <v>45793</v>
          </cell>
          <cell r="D107">
            <v>28585.99134097758</v>
          </cell>
        </row>
        <row r="108">
          <cell r="C108">
            <v>45794</v>
          </cell>
          <cell r="D108">
            <v>26675.031328048721</v>
          </cell>
        </row>
        <row r="109">
          <cell r="C109">
            <v>45795</v>
          </cell>
          <cell r="D109">
            <v>31045.003118718436</v>
          </cell>
        </row>
        <row r="110">
          <cell r="C110">
            <v>45796</v>
          </cell>
          <cell r="D110">
            <v>21813.030813476031</v>
          </cell>
        </row>
        <row r="111">
          <cell r="C111">
            <v>45797</v>
          </cell>
          <cell r="D111">
            <v>26401.019700727837</v>
          </cell>
        </row>
        <row r="112">
          <cell r="C112">
            <v>45798</v>
          </cell>
          <cell r="D112">
            <v>23307.985665617289</v>
          </cell>
        </row>
        <row r="113">
          <cell r="C113">
            <v>45799</v>
          </cell>
          <cell r="D113">
            <v>21023.009883324932</v>
          </cell>
        </row>
        <row r="114">
          <cell r="C114">
            <v>45800</v>
          </cell>
          <cell r="D114">
            <v>39337.014859546631</v>
          </cell>
        </row>
        <row r="115">
          <cell r="C115">
            <v>45801</v>
          </cell>
          <cell r="D115">
            <v>35377.991905825846</v>
          </cell>
        </row>
        <row r="116">
          <cell r="C116">
            <v>45802</v>
          </cell>
          <cell r="D116">
            <v>55150.019873021884</v>
          </cell>
        </row>
        <row r="117">
          <cell r="C117">
            <v>45803</v>
          </cell>
          <cell r="D117">
            <v>52176.071651384911</v>
          </cell>
        </row>
        <row r="118">
          <cell r="C118">
            <v>45804</v>
          </cell>
          <cell r="D118">
            <v>11481.989928626046</v>
          </cell>
        </row>
        <row r="119">
          <cell r="C119">
            <v>45805</v>
          </cell>
          <cell r="D119">
            <v>8879.0083906875498</v>
          </cell>
        </row>
        <row r="120">
          <cell r="C120">
            <v>45806</v>
          </cell>
          <cell r="D120">
            <v>8736.0004930196919</v>
          </cell>
        </row>
        <row r="121">
          <cell r="C121">
            <v>45807</v>
          </cell>
          <cell r="D121">
            <v>8027.0051406081511</v>
          </cell>
        </row>
        <row r="122">
          <cell r="C122">
            <v>45808</v>
          </cell>
          <cell r="D122">
            <v>9552.9973496128478</v>
          </cell>
        </row>
        <row r="123">
          <cell r="C123">
            <v>45809</v>
          </cell>
          <cell r="D123">
            <v>11569.984925961269</v>
          </cell>
        </row>
        <row r="124">
          <cell r="C124">
            <v>45810</v>
          </cell>
          <cell r="D124">
            <v>9930.0063508655003</v>
          </cell>
        </row>
        <row r="125">
          <cell r="C125">
            <v>45811</v>
          </cell>
          <cell r="D125">
            <v>9603.0048945626877</v>
          </cell>
        </row>
        <row r="126">
          <cell r="C126">
            <v>45812</v>
          </cell>
          <cell r="D126">
            <v>10940.008769734464</v>
          </cell>
        </row>
        <row r="127">
          <cell r="C127">
            <v>45813</v>
          </cell>
          <cell r="D127">
            <v>9732.9914775020661</v>
          </cell>
        </row>
        <row r="128">
          <cell r="C128">
            <v>45814</v>
          </cell>
          <cell r="D128">
            <v>9299.006884491755</v>
          </cell>
        </row>
        <row r="129">
          <cell r="C129">
            <v>45815</v>
          </cell>
          <cell r="D129">
            <v>10693.991474565875</v>
          </cell>
        </row>
        <row r="130">
          <cell r="C130">
            <v>45816</v>
          </cell>
          <cell r="D130">
            <v>12833.984296630411</v>
          </cell>
        </row>
        <row r="131">
          <cell r="C131">
            <v>45817</v>
          </cell>
          <cell r="D131">
            <v>11291.002179294797</v>
          </cell>
        </row>
        <row r="132">
          <cell r="C132">
            <v>45818</v>
          </cell>
          <cell r="D132">
            <v>10029.003945734223</v>
          </cell>
        </row>
        <row r="133">
          <cell r="C133">
            <v>45819</v>
          </cell>
          <cell r="D133">
            <v>9839.9934937092967</v>
          </cell>
        </row>
        <row r="134">
          <cell r="C134">
            <v>45820</v>
          </cell>
          <cell r="D134">
            <v>8573.0064788660275</v>
          </cell>
        </row>
        <row r="135">
          <cell r="C135">
            <v>45821</v>
          </cell>
          <cell r="D135">
            <v>8471.9949609249761</v>
          </cell>
        </row>
        <row r="136">
          <cell r="C136">
            <v>45822</v>
          </cell>
          <cell r="D136">
            <v>15616.005007313515</v>
          </cell>
        </row>
        <row r="137">
          <cell r="C137">
            <v>45823</v>
          </cell>
          <cell r="D137">
            <v>15448.98948399511</v>
          </cell>
        </row>
        <row r="138">
          <cell r="C138">
            <v>45824</v>
          </cell>
          <cell r="D138">
            <v>17205.005694834792</v>
          </cell>
        </row>
        <row r="139">
          <cell r="C139">
            <v>45825</v>
          </cell>
          <cell r="D139">
            <v>10125.006946688298</v>
          </cell>
        </row>
        <row r="140">
          <cell r="C140">
            <v>45826</v>
          </cell>
          <cell r="D140">
            <v>9739.0083762790237</v>
          </cell>
        </row>
        <row r="141">
          <cell r="C141">
            <v>45827</v>
          </cell>
          <cell r="D141">
            <v>10461.986417368529</v>
          </cell>
        </row>
        <row r="142">
          <cell r="C142">
            <v>45828</v>
          </cell>
          <cell r="D142">
            <v>9241.011105808484</v>
          </cell>
        </row>
        <row r="143">
          <cell r="C143">
            <v>45829</v>
          </cell>
          <cell r="D143">
            <v>40345.971183412883</v>
          </cell>
        </row>
        <row r="144">
          <cell r="C144">
            <v>45830</v>
          </cell>
          <cell r="D144">
            <v>39573.999192596668</v>
          </cell>
        </row>
        <row r="145">
          <cell r="C145">
            <v>45831</v>
          </cell>
          <cell r="D145">
            <v>35723.027656108105</v>
          </cell>
        </row>
        <row r="146">
          <cell r="C146">
            <v>45832</v>
          </cell>
          <cell r="D146">
            <v>24399.979851915032</v>
          </cell>
        </row>
        <row r="147">
          <cell r="C147">
            <v>45833</v>
          </cell>
          <cell r="D147">
            <v>38369.011138715177</v>
          </cell>
        </row>
        <row r="148">
          <cell r="C148">
            <v>45834</v>
          </cell>
          <cell r="D148">
            <v>35768.99189338724</v>
          </cell>
        </row>
        <row r="149">
          <cell r="C149">
            <v>45835</v>
          </cell>
          <cell r="D149">
            <v>43609.999715502294</v>
          </cell>
        </row>
        <row r="150">
          <cell r="C150">
            <v>45836</v>
          </cell>
          <cell r="D150">
            <v>35119.02408793864</v>
          </cell>
        </row>
        <row r="151">
          <cell r="C151">
            <v>45837</v>
          </cell>
          <cell r="D151">
            <v>40736.014219899655</v>
          </cell>
        </row>
        <row r="152">
          <cell r="C152">
            <v>45838</v>
          </cell>
          <cell r="D152">
            <v>39887.995818441072</v>
          </cell>
        </row>
        <row r="153">
          <cell r="C153">
            <v>45839</v>
          </cell>
          <cell r="D153">
            <v>28411.035564616755</v>
          </cell>
        </row>
        <row r="154">
          <cell r="C154">
            <v>45840</v>
          </cell>
          <cell r="D154">
            <v>21546.032798326432</v>
          </cell>
        </row>
        <row r="155">
          <cell r="C155">
            <v>45841</v>
          </cell>
          <cell r="D155">
            <v>16593.994996296908</v>
          </cell>
        </row>
        <row r="156">
          <cell r="C156">
            <v>45842</v>
          </cell>
          <cell r="D156">
            <v>41200.958418607952</v>
          </cell>
        </row>
        <row r="157">
          <cell r="C157">
            <v>45843</v>
          </cell>
          <cell r="D157">
            <v>37100.997140803192</v>
          </cell>
        </row>
        <row r="158">
          <cell r="C158">
            <v>45844</v>
          </cell>
          <cell r="D158">
            <v>42291.970134439973</v>
          </cell>
        </row>
        <row r="159">
          <cell r="C159">
            <v>45845</v>
          </cell>
          <cell r="D159">
            <v>34914.014485552267</v>
          </cell>
        </row>
        <row r="160">
          <cell r="C160">
            <v>45846</v>
          </cell>
          <cell r="D160">
            <v>48860.063466985441</v>
          </cell>
        </row>
        <row r="161">
          <cell r="C161">
            <v>45847</v>
          </cell>
          <cell r="D161">
            <v>21599.019574313832</v>
          </cell>
        </row>
        <row r="162">
          <cell r="C162">
            <v>45848</v>
          </cell>
          <cell r="D162">
            <v>16029.003433688253</v>
          </cell>
        </row>
        <row r="163">
          <cell r="C163">
            <v>45849</v>
          </cell>
          <cell r="D163">
            <v>18397.009206696875</v>
          </cell>
        </row>
        <row r="164">
          <cell r="C164">
            <v>45850</v>
          </cell>
          <cell r="D164">
            <v>16843.002690546818</v>
          </cell>
        </row>
        <row r="165">
          <cell r="C165">
            <v>45851</v>
          </cell>
          <cell r="D165">
            <v>14599.015686203762</v>
          </cell>
        </row>
        <row r="166">
          <cell r="C166">
            <v>45852</v>
          </cell>
          <cell r="D166">
            <v>12209.002096416316</v>
          </cell>
        </row>
        <row r="167">
          <cell r="C167">
            <v>45853</v>
          </cell>
          <cell r="D167">
            <v>11111.991189723616</v>
          </cell>
        </row>
        <row r="168">
          <cell r="C168">
            <v>45854</v>
          </cell>
          <cell r="D168">
            <v>10131.002828435876</v>
          </cell>
        </row>
        <row r="169">
          <cell r="C169">
            <v>45855</v>
          </cell>
          <cell r="D169">
            <v>10697.994558641709</v>
          </cell>
        </row>
        <row r="170">
          <cell r="C170">
            <v>45856</v>
          </cell>
          <cell r="D170">
            <v>9916.9921474346174</v>
          </cell>
        </row>
        <row r="171">
          <cell r="C171">
            <v>45857</v>
          </cell>
          <cell r="D171">
            <v>9972.9975049707518</v>
          </cell>
        </row>
        <row r="172">
          <cell r="C172">
            <v>45858</v>
          </cell>
          <cell r="D172">
            <v>12564.990458748078</v>
          </cell>
        </row>
        <row r="173">
          <cell r="C173">
            <v>45859</v>
          </cell>
          <cell r="D173">
            <v>12685.999721037106</v>
          </cell>
        </row>
        <row r="174">
          <cell r="C174">
            <v>45860</v>
          </cell>
          <cell r="D174">
            <v>8942.9985726817431</v>
          </cell>
        </row>
        <row r="175">
          <cell r="C175">
            <v>45861</v>
          </cell>
          <cell r="D175">
            <v>9509.0009736294178</v>
          </cell>
        </row>
        <row r="176">
          <cell r="C176">
            <v>45862</v>
          </cell>
          <cell r="D176">
            <v>7967.9936709705316</v>
          </cell>
        </row>
        <row r="177">
          <cell r="C177">
            <v>45863</v>
          </cell>
          <cell r="D177">
            <v>8210.9950904964135</v>
          </cell>
        </row>
        <row r="178">
          <cell r="C178">
            <v>45864</v>
          </cell>
          <cell r="D178">
            <v>16150.006384120368</v>
          </cell>
        </row>
        <row r="179">
          <cell r="C179">
            <v>45865</v>
          </cell>
          <cell r="D179">
            <v>17003.986888735013</v>
          </cell>
        </row>
        <row r="180">
          <cell r="C180">
            <v>45866</v>
          </cell>
          <cell r="D180">
            <v>8702.0070281467288</v>
          </cell>
        </row>
        <row r="181">
          <cell r="C181">
            <v>45867</v>
          </cell>
          <cell r="D181">
            <v>8552.999129387852</v>
          </cell>
        </row>
        <row r="182">
          <cell r="C182">
            <v>45868</v>
          </cell>
          <cell r="D182">
            <v>9199.994322383609</v>
          </cell>
        </row>
        <row r="183">
          <cell r="C183">
            <v>45869</v>
          </cell>
          <cell r="D183">
            <v>8577.0022774069112</v>
          </cell>
        </row>
        <row r="184">
          <cell r="C184">
            <v>45870</v>
          </cell>
          <cell r="D184">
            <v>10383.998779948484</v>
          </cell>
        </row>
        <row r="185">
          <cell r="C185">
            <v>45871</v>
          </cell>
          <cell r="D185">
            <v>10950.008011276359</v>
          </cell>
        </row>
        <row r="186">
          <cell r="C186">
            <v>45872</v>
          </cell>
          <cell r="D186">
            <v>12290.987155181525</v>
          </cell>
        </row>
        <row r="187">
          <cell r="C187">
            <v>45873</v>
          </cell>
          <cell r="D187">
            <v>12309.005093407262</v>
          </cell>
        </row>
        <row r="188">
          <cell r="C188">
            <v>45874</v>
          </cell>
          <cell r="D188">
            <v>10177.008926477014</v>
          </cell>
        </row>
        <row r="189">
          <cell r="C189">
            <v>45875</v>
          </cell>
          <cell r="D189">
            <v>10417.011911549353</v>
          </cell>
        </row>
        <row r="190">
          <cell r="C190">
            <v>45876</v>
          </cell>
          <cell r="D190">
            <v>10348.996624906982</v>
          </cell>
        </row>
        <row r="191">
          <cell r="C191">
            <v>45877</v>
          </cell>
          <cell r="D191">
            <v>10263.003051956877</v>
          </cell>
        </row>
        <row r="192">
          <cell r="C192">
            <v>45878</v>
          </cell>
          <cell r="D192">
            <v>20209.014272352637</v>
          </cell>
        </row>
        <row r="193">
          <cell r="C193">
            <v>45879</v>
          </cell>
          <cell r="D193">
            <v>21660.013709417122</v>
          </cell>
        </row>
        <row r="194">
          <cell r="C194">
            <v>45880</v>
          </cell>
          <cell r="D194">
            <v>19741.989480668301</v>
          </cell>
        </row>
        <row r="195">
          <cell r="C195">
            <v>45881</v>
          </cell>
          <cell r="D195">
            <v>11651.002874817224</v>
          </cell>
        </row>
        <row r="196">
          <cell r="C196">
            <v>45882</v>
          </cell>
          <cell r="D196">
            <v>11310.993118128888</v>
          </cell>
        </row>
        <row r="197">
          <cell r="C197">
            <v>45883</v>
          </cell>
          <cell r="D197">
            <v>10741.005938846103</v>
          </cell>
        </row>
        <row r="198">
          <cell r="C198">
            <v>45884</v>
          </cell>
          <cell r="D198">
            <v>10757.992334912286</v>
          </cell>
        </row>
        <row r="199">
          <cell r="C199">
            <v>45885</v>
          </cell>
          <cell r="D199">
            <v>12232.99322919326</v>
          </cell>
        </row>
        <row r="200">
          <cell r="C200">
            <v>45886</v>
          </cell>
          <cell r="D200">
            <v>13284.009039252356</v>
          </cell>
        </row>
        <row r="201">
          <cell r="C201">
            <v>45887</v>
          </cell>
          <cell r="D201">
            <v>15400.01287747805</v>
          </cell>
        </row>
        <row r="202">
          <cell r="C202">
            <v>45888</v>
          </cell>
          <cell r="D202">
            <v>12969.008757788586</v>
          </cell>
        </row>
        <row r="203">
          <cell r="C203">
            <v>45889</v>
          </cell>
          <cell r="D203">
            <v>16911.993034649906</v>
          </cell>
        </row>
        <row r="204">
          <cell r="C204">
            <v>45890</v>
          </cell>
          <cell r="D204">
            <v>30882.962496656546</v>
          </cell>
        </row>
        <row r="205">
          <cell r="C205">
            <v>45891</v>
          </cell>
          <cell r="D205">
            <v>24183.015098548931</v>
          </cell>
        </row>
        <row r="206">
          <cell r="C206">
            <v>45892</v>
          </cell>
          <cell r="D206">
            <v>27245.986123074817</v>
          </cell>
        </row>
        <row r="207">
          <cell r="C207">
            <v>45893</v>
          </cell>
          <cell r="D207">
            <v>34492.016179156817</v>
          </cell>
        </row>
        <row r="208">
          <cell r="C208">
            <v>45894</v>
          </cell>
          <cell r="D208">
            <v>31718.02773074001</v>
          </cell>
        </row>
        <row r="209">
          <cell r="C209">
            <v>45895</v>
          </cell>
          <cell r="D209">
            <v>25305.987479828571</v>
          </cell>
        </row>
        <row r="210">
          <cell r="C210">
            <v>45896</v>
          </cell>
          <cell r="D210">
            <v>27196.972805133802</v>
          </cell>
        </row>
        <row r="211">
          <cell r="C211">
            <v>45897</v>
          </cell>
          <cell r="D211">
            <v>48923.971461666457</v>
          </cell>
        </row>
        <row r="212">
          <cell r="C212">
            <v>45898</v>
          </cell>
          <cell r="D212">
            <v>36650.006769330015</v>
          </cell>
        </row>
        <row r="213">
          <cell r="C213">
            <v>45899</v>
          </cell>
          <cell r="D213">
            <v>40198.966602309352</v>
          </cell>
        </row>
        <row r="214">
          <cell r="C214">
            <v>45900</v>
          </cell>
          <cell r="D214">
            <v>58003.978089690536</v>
          </cell>
        </row>
        <row r="215">
          <cell r="C215">
            <v>45901</v>
          </cell>
          <cell r="D215">
            <v>59346.966032653399</v>
          </cell>
        </row>
        <row r="216">
          <cell r="C216">
            <v>45902</v>
          </cell>
          <cell r="D216">
            <v>47543.939464655115</v>
          </cell>
        </row>
        <row r="217">
          <cell r="C217">
            <v>45903</v>
          </cell>
          <cell r="D217">
            <v>13477.994995961937</v>
          </cell>
        </row>
        <row r="218">
          <cell r="C218">
            <v>45904</v>
          </cell>
          <cell r="D218">
            <v>11236.992043450364</v>
          </cell>
        </row>
        <row r="219">
          <cell r="C219">
            <v>45905</v>
          </cell>
          <cell r="D219">
            <v>11540.996858012091</v>
          </cell>
        </row>
        <row r="220">
          <cell r="C220">
            <v>45906</v>
          </cell>
          <cell r="D220">
            <v>11145.006268139701</v>
          </cell>
        </row>
        <row r="221">
          <cell r="C221">
            <v>45907</v>
          </cell>
          <cell r="D221">
            <v>16847.005449853124</v>
          </cell>
        </row>
        <row r="222">
          <cell r="C222">
            <v>45908</v>
          </cell>
          <cell r="D222">
            <v>14909.992715879107</v>
          </cell>
        </row>
        <row r="223">
          <cell r="C223">
            <v>45909</v>
          </cell>
          <cell r="D223">
            <v>12061.011119139986</v>
          </cell>
        </row>
        <row r="224">
          <cell r="C224">
            <v>45910</v>
          </cell>
          <cell r="D224">
            <v>10053.989533198557</v>
          </cell>
        </row>
        <row r="225">
          <cell r="C225">
            <v>45911</v>
          </cell>
          <cell r="D225">
            <v>14378.001203646494</v>
          </cell>
        </row>
        <row r="226">
          <cell r="C226">
            <v>45912</v>
          </cell>
          <cell r="D226">
            <v>11737.011963415629</v>
          </cell>
        </row>
        <row r="227">
          <cell r="C227">
            <v>45913</v>
          </cell>
          <cell r="D227">
            <v>12496.010935635704</v>
          </cell>
        </row>
        <row r="228">
          <cell r="C228">
            <v>45914</v>
          </cell>
          <cell r="D228">
            <v>18008.01380942851</v>
          </cell>
        </row>
        <row r="229">
          <cell r="C229">
            <v>45915</v>
          </cell>
          <cell r="D229">
            <v>10435.993495938357</v>
          </cell>
        </row>
        <row r="230">
          <cell r="C230">
            <v>45916</v>
          </cell>
          <cell r="D230">
            <v>9346.0014794489325</v>
          </cell>
        </row>
        <row r="231">
          <cell r="C231">
            <v>45917</v>
          </cell>
          <cell r="D231">
            <v>9612.9948197629037</v>
          </cell>
        </row>
        <row r="232">
          <cell r="C232">
            <v>45918</v>
          </cell>
          <cell r="D232">
            <v>17087.995181358303</v>
          </cell>
        </row>
        <row r="233">
          <cell r="C233">
            <v>45919</v>
          </cell>
          <cell r="D233">
            <v>16645.017347185185</v>
          </cell>
        </row>
        <row r="234">
          <cell r="C234">
            <v>45920</v>
          </cell>
          <cell r="D234">
            <v>19425.003477014965</v>
          </cell>
        </row>
        <row r="235">
          <cell r="C235">
            <v>45921</v>
          </cell>
          <cell r="D235">
            <v>30599.990755954768</v>
          </cell>
        </row>
        <row r="236">
          <cell r="C236">
            <v>45922</v>
          </cell>
          <cell r="D236">
            <v>25809.006648316437</v>
          </cell>
        </row>
        <row r="237">
          <cell r="C237">
            <v>45923</v>
          </cell>
          <cell r="D237">
            <v>34618.95787662037</v>
          </cell>
        </row>
        <row r="238">
          <cell r="C238">
            <v>45924</v>
          </cell>
          <cell r="D238">
            <v>14073.999072671608</v>
          </cell>
        </row>
        <row r="239">
          <cell r="C239">
            <v>45925</v>
          </cell>
          <cell r="D239">
            <v>13813.98751729518</v>
          </cell>
        </row>
        <row r="240">
          <cell r="C240">
            <v>45926</v>
          </cell>
          <cell r="D240">
            <v>10380.009860184324</v>
          </cell>
        </row>
        <row r="241">
          <cell r="C241">
            <v>45927</v>
          </cell>
          <cell r="D241">
            <v>13865.006288362662</v>
          </cell>
        </row>
        <row r="242">
          <cell r="C242">
            <v>45928</v>
          </cell>
          <cell r="D242">
            <v>15839.004526930306</v>
          </cell>
        </row>
        <row r="243">
          <cell r="C243">
            <v>45929</v>
          </cell>
          <cell r="D243">
            <v>16258.012627096203</v>
          </cell>
        </row>
        <row r="244">
          <cell r="C244">
            <v>45930</v>
          </cell>
          <cell r="D244">
            <v>10989.002348644943</v>
          </cell>
        </row>
        <row r="245">
          <cell r="C245">
            <v>45931</v>
          </cell>
          <cell r="D245">
            <v>14115.008382149646</v>
          </cell>
        </row>
        <row r="246">
          <cell r="C246">
            <v>45932</v>
          </cell>
          <cell r="D246">
            <v>13406.996016748119</v>
          </cell>
        </row>
        <row r="247">
          <cell r="C247">
            <v>45933</v>
          </cell>
          <cell r="D247">
            <v>12181.996716330459</v>
          </cell>
        </row>
        <row r="248">
          <cell r="C248">
            <v>45934</v>
          </cell>
          <cell r="D248">
            <v>14308.011902672437</v>
          </cell>
        </row>
        <row r="249">
          <cell r="C249">
            <v>45935</v>
          </cell>
          <cell r="D249">
            <v>15924.011271863554</v>
          </cell>
        </row>
        <row r="250">
          <cell r="C250">
            <v>45936</v>
          </cell>
          <cell r="D250">
            <v>14263.005976167315</v>
          </cell>
        </row>
        <row r="251">
          <cell r="C251">
            <v>45937</v>
          </cell>
          <cell r="D251">
            <v>50084.974931051169</v>
          </cell>
        </row>
        <row r="252">
          <cell r="C252">
            <v>45938</v>
          </cell>
          <cell r="D252">
            <v>50317.02066475313</v>
          </cell>
        </row>
        <row r="253">
          <cell r="C253">
            <v>45939</v>
          </cell>
          <cell r="D253">
            <v>61734.044557065099</v>
          </cell>
        </row>
        <row r="254">
          <cell r="C254">
            <v>45940</v>
          </cell>
          <cell r="D254">
            <v>53823.06717119964</v>
          </cell>
        </row>
        <row r="255">
          <cell r="C255">
            <v>45941</v>
          </cell>
          <cell r="D255">
            <v>45068.050532241941</v>
          </cell>
        </row>
        <row r="256">
          <cell r="C256">
            <v>45942</v>
          </cell>
          <cell r="D256">
            <v>60172.012032509483</v>
          </cell>
        </row>
        <row r="257">
          <cell r="C257">
            <v>45943</v>
          </cell>
          <cell r="D257">
            <v>54064.046468273322</v>
          </cell>
        </row>
        <row r="258">
          <cell r="C258">
            <v>45944</v>
          </cell>
          <cell r="D258">
            <v>45972.024642545191</v>
          </cell>
        </row>
        <row r="259">
          <cell r="C259">
            <v>45945</v>
          </cell>
          <cell r="D259">
            <v>40902.026890484871</v>
          </cell>
        </row>
        <row r="260">
          <cell r="C260">
            <v>45946</v>
          </cell>
          <cell r="D260">
            <v>70239.038547581164</v>
          </cell>
        </row>
        <row r="261">
          <cell r="C261">
            <v>45947</v>
          </cell>
          <cell r="D261">
            <v>54343.994540683045</v>
          </cell>
        </row>
        <row r="262">
          <cell r="C262">
            <v>45948</v>
          </cell>
          <cell r="D262">
            <v>50574.061768624466</v>
          </cell>
        </row>
        <row r="263">
          <cell r="C263">
            <v>45949</v>
          </cell>
          <cell r="D263">
            <v>82303.014159549057</v>
          </cell>
        </row>
        <row r="264">
          <cell r="C264">
            <v>45950</v>
          </cell>
          <cell r="D264">
            <v>45536.021816812856</v>
          </cell>
        </row>
        <row r="265">
          <cell r="C265">
            <v>45951</v>
          </cell>
          <cell r="D265">
            <v>39389.999148676216</v>
          </cell>
        </row>
        <row r="266">
          <cell r="C266">
            <v>45952</v>
          </cell>
          <cell r="D266">
            <v>19069.998426813439</v>
          </cell>
        </row>
        <row r="267">
          <cell r="C267">
            <v>45953</v>
          </cell>
          <cell r="D267">
            <v>17670.005064809604</v>
          </cell>
        </row>
        <row r="268">
          <cell r="C268">
            <v>45954</v>
          </cell>
          <cell r="D268">
            <v>17413.995058544806</v>
          </cell>
        </row>
        <row r="269">
          <cell r="C269">
            <v>45955</v>
          </cell>
          <cell r="D269">
            <v>20690.008673880751</v>
          </cell>
        </row>
        <row r="270">
          <cell r="C270">
            <v>45956</v>
          </cell>
          <cell r="D270">
            <v>22931.000963986651</v>
          </cell>
        </row>
        <row r="271">
          <cell r="C271">
            <v>45957</v>
          </cell>
          <cell r="D271">
            <v>18366.997064876014</v>
          </cell>
        </row>
        <row r="272">
          <cell r="C272">
            <v>45958</v>
          </cell>
          <cell r="D272">
            <v>17688.991937199695</v>
          </cell>
        </row>
        <row r="273">
          <cell r="C273">
            <v>45959</v>
          </cell>
          <cell r="D273">
            <v>18862.008064117923</v>
          </cell>
        </row>
        <row r="274">
          <cell r="C274">
            <v>45960</v>
          </cell>
          <cell r="D274">
            <v>30911.014046891152</v>
          </cell>
        </row>
        <row r="275">
          <cell r="C275">
            <v>45961</v>
          </cell>
          <cell r="D275">
            <v>20133.992274427143</v>
          </cell>
        </row>
        <row r="276">
          <cell r="C276">
            <v>45962</v>
          </cell>
          <cell r="D276">
            <v>47480.990738181034</v>
          </cell>
        </row>
        <row r="277">
          <cell r="C277">
            <v>45963</v>
          </cell>
          <cell r="D277">
            <v>70123.981973632297</v>
          </cell>
        </row>
        <row r="278">
          <cell r="C278">
            <v>45964</v>
          </cell>
          <cell r="D278">
            <v>43692.033931549209</v>
          </cell>
        </row>
        <row r="279">
          <cell r="C279">
            <v>45965</v>
          </cell>
          <cell r="D279">
            <v>20636.01336670206</v>
          </cell>
        </row>
        <row r="280">
          <cell r="C280">
            <v>45966</v>
          </cell>
          <cell r="D280">
            <v>19041.00798247103</v>
          </cell>
        </row>
        <row r="281">
          <cell r="C281">
            <v>45967</v>
          </cell>
          <cell r="D281">
            <v>18526.990102106814</v>
          </cell>
        </row>
        <row r="282">
          <cell r="C282">
            <v>45968</v>
          </cell>
          <cell r="D282">
            <v>17773.008685291279</v>
          </cell>
        </row>
        <row r="283">
          <cell r="C283">
            <v>45969</v>
          </cell>
          <cell r="D283">
            <v>35046.003559899858</v>
          </cell>
        </row>
        <row r="284">
          <cell r="C284">
            <v>45970</v>
          </cell>
          <cell r="D284">
            <v>48672.987069353658</v>
          </cell>
        </row>
        <row r="285">
          <cell r="C285">
            <v>45971</v>
          </cell>
          <cell r="D285">
            <v>25084.991777167321</v>
          </cell>
        </row>
        <row r="286">
          <cell r="C286">
            <v>45972</v>
          </cell>
          <cell r="D286">
            <v>24474.996065928375</v>
          </cell>
        </row>
        <row r="287">
          <cell r="C287">
            <v>45973</v>
          </cell>
          <cell r="D287">
            <v>21447.001626451074</v>
          </cell>
        </row>
        <row r="288">
          <cell r="C288">
            <v>45974</v>
          </cell>
          <cell r="D288">
            <v>35712.023934243472</v>
          </cell>
        </row>
        <row r="289">
          <cell r="C289">
            <v>45975</v>
          </cell>
          <cell r="D289">
            <v>30717.978454509081</v>
          </cell>
        </row>
        <row r="290">
          <cell r="C290">
            <v>45976</v>
          </cell>
          <cell r="D290">
            <v>43709.019840401459</v>
          </cell>
        </row>
        <row r="291">
          <cell r="C291">
            <v>45977</v>
          </cell>
          <cell r="D291">
            <v>51402.049501390356</v>
          </cell>
        </row>
        <row r="292">
          <cell r="C292">
            <v>45978</v>
          </cell>
          <cell r="D292">
            <v>34725.004344850684</v>
          </cell>
        </row>
        <row r="293">
          <cell r="C293">
            <v>45979</v>
          </cell>
          <cell r="D293">
            <v>60712.025113152638</v>
          </cell>
        </row>
        <row r="294">
          <cell r="C294">
            <v>45980</v>
          </cell>
          <cell r="D294">
            <v>45970.966111634021</v>
          </cell>
        </row>
        <row r="295">
          <cell r="C295">
            <v>45981</v>
          </cell>
          <cell r="D295">
            <v>45220.008292858416</v>
          </cell>
        </row>
        <row r="296">
          <cell r="C296">
            <v>45982</v>
          </cell>
          <cell r="D296">
            <v>45042.041758159074</v>
          </cell>
        </row>
        <row r="297">
          <cell r="C297">
            <v>45983</v>
          </cell>
          <cell r="D297">
            <v>54745.996203750386</v>
          </cell>
        </row>
        <row r="298">
          <cell r="C298">
            <v>45984</v>
          </cell>
          <cell r="D298">
            <v>60861.968053880148</v>
          </cell>
        </row>
        <row r="299">
          <cell r="C299">
            <v>45985</v>
          </cell>
          <cell r="D299">
            <v>61953.001510272756</v>
          </cell>
        </row>
        <row r="300">
          <cell r="C300">
            <v>45986</v>
          </cell>
          <cell r="D300">
            <v>51453.02005289177</v>
          </cell>
        </row>
        <row r="301">
          <cell r="C301">
            <v>45987</v>
          </cell>
          <cell r="D301">
            <v>48643.993930429475</v>
          </cell>
        </row>
        <row r="302">
          <cell r="C302">
            <v>45988</v>
          </cell>
          <cell r="D302">
            <v>51894.00272135844</v>
          </cell>
        </row>
        <row r="303">
          <cell r="C303">
            <v>45989</v>
          </cell>
          <cell r="D303">
            <v>133341.92977784519</v>
          </cell>
        </row>
        <row r="304">
          <cell r="C304">
            <v>45990</v>
          </cell>
          <cell r="D304">
            <v>99124.072054001896</v>
          </cell>
        </row>
        <row r="305">
          <cell r="C305">
            <v>45991</v>
          </cell>
          <cell r="D305">
            <v>101719.02455159517</v>
          </cell>
        </row>
        <row r="306">
          <cell r="C306">
            <v>45992</v>
          </cell>
          <cell r="D306">
            <v>120202.10160444018</v>
          </cell>
        </row>
        <row r="307">
          <cell r="C307">
            <v>45993</v>
          </cell>
          <cell r="D307">
            <v>61971.986256399643</v>
          </cell>
        </row>
        <row r="308">
          <cell r="C308">
            <v>45994</v>
          </cell>
          <cell r="D308">
            <v>29216.034542053319</v>
          </cell>
        </row>
        <row r="309">
          <cell r="C309">
            <v>45995</v>
          </cell>
          <cell r="D309">
            <v>24150.004074368171</v>
          </cell>
        </row>
        <row r="310">
          <cell r="C310">
            <v>45996</v>
          </cell>
          <cell r="D310">
            <v>25269.009068200692</v>
          </cell>
        </row>
        <row r="311">
          <cell r="C311">
            <v>45997</v>
          </cell>
          <cell r="D311">
            <v>43996.96618842418</v>
          </cell>
        </row>
        <row r="312">
          <cell r="C312">
            <v>45998</v>
          </cell>
          <cell r="D312">
            <v>55873.026869545087</v>
          </cell>
        </row>
        <row r="313">
          <cell r="C313">
            <v>45999</v>
          </cell>
          <cell r="D313">
            <v>39420.009780831555</v>
          </cell>
        </row>
        <row r="314">
          <cell r="C314">
            <v>46000</v>
          </cell>
          <cell r="D314">
            <v>35057.017553140278</v>
          </cell>
        </row>
        <row r="315">
          <cell r="C315">
            <v>46001</v>
          </cell>
          <cell r="D315">
            <v>27274.99460002617</v>
          </cell>
        </row>
        <row r="316">
          <cell r="C316">
            <v>46002</v>
          </cell>
          <cell r="D316">
            <v>25554.013812209709</v>
          </cell>
        </row>
        <row r="317">
          <cell r="C317">
            <v>46003</v>
          </cell>
          <cell r="D317">
            <v>25315.015588607843</v>
          </cell>
        </row>
        <row r="318">
          <cell r="C318">
            <v>46004</v>
          </cell>
          <cell r="D318">
            <v>35248.999822733706</v>
          </cell>
        </row>
        <row r="319">
          <cell r="C319">
            <v>46005</v>
          </cell>
          <cell r="D319">
            <v>40610.005601703844</v>
          </cell>
        </row>
        <row r="320">
          <cell r="C320">
            <v>46006</v>
          </cell>
          <cell r="D320">
            <v>31481.997503350492</v>
          </cell>
        </row>
        <row r="321">
          <cell r="C321">
            <v>46007</v>
          </cell>
          <cell r="D321">
            <v>39463.989363102381</v>
          </cell>
        </row>
        <row r="322">
          <cell r="C322">
            <v>46008</v>
          </cell>
          <cell r="D322">
            <v>20218.020875793914</v>
          </cell>
        </row>
        <row r="323">
          <cell r="C323">
            <v>46009</v>
          </cell>
          <cell r="D323">
            <v>17529.995284879365</v>
          </cell>
        </row>
        <row r="324">
          <cell r="C324">
            <v>46010</v>
          </cell>
          <cell r="D324">
            <v>16483.007915118946</v>
          </cell>
        </row>
        <row r="325">
          <cell r="C325">
            <v>46011</v>
          </cell>
          <cell r="D325">
            <v>12551.003598638648</v>
          </cell>
        </row>
        <row r="326">
          <cell r="C326">
            <v>46012</v>
          </cell>
          <cell r="D326">
            <v>12492.003481813999</v>
          </cell>
        </row>
        <row r="327">
          <cell r="C327">
            <v>46013</v>
          </cell>
          <cell r="D327">
            <v>9279.9939907867611</v>
          </cell>
        </row>
        <row r="328">
          <cell r="C328">
            <v>46014</v>
          </cell>
          <cell r="D328">
            <v>7040.0006795658646</v>
          </cell>
        </row>
        <row r="329">
          <cell r="C329">
            <v>46015</v>
          </cell>
          <cell r="D329">
            <v>6266.9969421606083</v>
          </cell>
        </row>
        <row r="330">
          <cell r="C330">
            <v>46016</v>
          </cell>
          <cell r="D330">
            <v>9414.0048964969919</v>
          </cell>
        </row>
        <row r="331">
          <cell r="C331">
            <v>46017</v>
          </cell>
          <cell r="D331">
            <v>36275.011569091817</v>
          </cell>
        </row>
        <row r="332">
          <cell r="C332">
            <v>46018</v>
          </cell>
          <cell r="D332">
            <v>26791.005030981385</v>
          </cell>
        </row>
        <row r="333">
          <cell r="C333">
            <v>46019</v>
          </cell>
          <cell r="D333">
            <v>59684.949451910717</v>
          </cell>
        </row>
        <row r="334">
          <cell r="C334">
            <v>46020</v>
          </cell>
          <cell r="D334">
            <v>39563.999912601685</v>
          </cell>
        </row>
        <row r="335">
          <cell r="C335">
            <v>46021</v>
          </cell>
          <cell r="D335">
            <v>34934.970311286306</v>
          </cell>
        </row>
        <row r="336">
          <cell r="C336">
            <v>46022</v>
          </cell>
          <cell r="D336">
            <v>23802.010051208792</v>
          </cell>
        </row>
        <row r="337">
          <cell r="C337">
            <v>46023</v>
          </cell>
          <cell r="D337">
            <v>27084.97899240573</v>
          </cell>
        </row>
        <row r="338">
          <cell r="C338">
            <v>46024</v>
          </cell>
          <cell r="D338">
            <v>27296.987042094737</v>
          </cell>
        </row>
        <row r="339">
          <cell r="C339">
            <v>46025</v>
          </cell>
          <cell r="D339">
            <v>29386.99046809768</v>
          </cell>
        </row>
        <row r="340">
          <cell r="C340">
            <v>46026</v>
          </cell>
          <cell r="D340">
            <v>29609.026576273413</v>
          </cell>
        </row>
        <row r="341">
          <cell r="C341">
            <v>46027</v>
          </cell>
          <cell r="D341">
            <v>27606.013109774307</v>
          </cell>
        </row>
        <row r="342">
          <cell r="C342">
            <v>46028</v>
          </cell>
          <cell r="D342">
            <v>22560.013088099004</v>
          </cell>
        </row>
        <row r="343">
          <cell r="C343">
            <v>46029</v>
          </cell>
          <cell r="D343">
            <v>18970.02520211523</v>
          </cell>
        </row>
        <row r="344">
          <cell r="C344">
            <v>46030</v>
          </cell>
          <cell r="D344">
            <v>16746.008423388623</v>
          </cell>
        </row>
        <row r="345">
          <cell r="C345">
            <v>46031</v>
          </cell>
          <cell r="D345">
            <v>19696.012639438934</v>
          </cell>
        </row>
        <row r="346">
          <cell r="C346">
            <v>46032</v>
          </cell>
          <cell r="D346">
            <v>19172.993808107665</v>
          </cell>
        </row>
        <row r="347">
          <cell r="C347">
            <v>46033</v>
          </cell>
          <cell r="D347">
            <v>22302.021463880963</v>
          </cell>
        </row>
        <row r="348">
          <cell r="C348">
            <v>46034</v>
          </cell>
          <cell r="D348">
            <v>14930.998750631134</v>
          </cell>
        </row>
        <row r="349">
          <cell r="C349">
            <v>46035</v>
          </cell>
          <cell r="D349">
            <v>17125.981228879631</v>
          </cell>
        </row>
        <row r="350">
          <cell r="C350">
            <v>46036</v>
          </cell>
          <cell r="D350">
            <v>10821.989985353068</v>
          </cell>
        </row>
        <row r="351">
          <cell r="C351">
            <v>46037</v>
          </cell>
          <cell r="D351">
            <v>11141.001246060907</v>
          </cell>
        </row>
        <row r="352">
          <cell r="C352">
            <v>46038</v>
          </cell>
          <cell r="D352">
            <v>9171.0055191926531</v>
          </cell>
        </row>
        <row r="353">
          <cell r="C353">
            <v>46039</v>
          </cell>
          <cell r="D353">
            <v>18144.387334156723</v>
          </cell>
        </row>
        <row r="354">
          <cell r="C354">
            <v>46040</v>
          </cell>
          <cell r="D354">
            <v>17877.545981562322</v>
          </cell>
        </row>
        <row r="355">
          <cell r="C355">
            <v>46041</v>
          </cell>
          <cell r="D355">
            <v>17903.417952988519</v>
          </cell>
        </row>
        <row r="356">
          <cell r="C356">
            <v>46042</v>
          </cell>
          <cell r="D356">
            <v>7569.9948281223242</v>
          </cell>
        </row>
        <row r="357">
          <cell r="C357">
            <v>46043</v>
          </cell>
          <cell r="D357">
            <v>7888.0008956352312</v>
          </cell>
        </row>
        <row r="358">
          <cell r="C358">
            <v>46044</v>
          </cell>
          <cell r="D358">
            <v>6677.9990914382743</v>
          </cell>
        </row>
        <row r="359">
          <cell r="C359">
            <v>46045</v>
          </cell>
          <cell r="D359">
            <v>7160.0057750605401</v>
          </cell>
        </row>
        <row r="360">
          <cell r="C360">
            <v>46046</v>
          </cell>
          <cell r="D360">
            <v>14016.016913839363</v>
          </cell>
        </row>
        <row r="361">
          <cell r="C361">
            <v>46047</v>
          </cell>
          <cell r="D361">
            <v>12686.000531227757</v>
          </cell>
        </row>
        <row r="362">
          <cell r="C362">
            <v>46048</v>
          </cell>
          <cell r="D362">
            <v>11250.991601393751</v>
          </cell>
        </row>
        <row r="363">
          <cell r="C363">
            <v>46049</v>
          </cell>
          <cell r="D363">
            <v>7592.0024929872179</v>
          </cell>
        </row>
        <row r="364">
          <cell r="C364">
            <v>46050</v>
          </cell>
          <cell r="D364">
            <v>7901.9945886517235</v>
          </cell>
        </row>
        <row r="365">
          <cell r="C365">
            <v>46051</v>
          </cell>
          <cell r="D365">
            <v>7989.9951523366099</v>
          </cell>
        </row>
        <row r="366">
          <cell r="C366">
            <v>46052</v>
          </cell>
          <cell r="D366">
            <v>6806.007093756124</v>
          </cell>
        </row>
        <row r="367">
          <cell r="C367">
            <v>46053</v>
          </cell>
          <cell r="D367">
            <v>9491.0009673252534</v>
          </cell>
        </row>
      </sheetData>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Set>
  </externalBook>
</externalLink>
</file>

<file path=xl/featurePropertyBag/featurePropertyBag.xml><?xml version="1.0" encoding="utf-8"?>
<FeaturePropertyBags xmlns="http://schemas.microsoft.com/office/spreadsheetml/2022/featurepropertybag">
  <bag type="Checkbox"/>
  <bag type="XFControls">
    <bagId k="CellControl">0</bagId>
  </bag>
  <bag type="XFComplement">
    <bagId k="XFControls">1</bagId>
  </bag>
  <bag type="XFComplements" extRef="XFComplementsMapperExtRef">
    <a k="MappedFeaturePropertyBags">
      <bagId>2</bagId>
    </a>
  </bag>
</FeaturePropertyBags>
</file>

<file path=xl/persons/person.xml><?xml version="1.0" encoding="utf-8"?>
<personList xmlns="http://schemas.microsoft.com/office/spreadsheetml/2018/threadedcomments" xmlns:x="http://schemas.openxmlformats.org/spreadsheetml/2006/main">
  <person displayName="Suzanne Jensen Norman" id="{0D333DEB-8A2B-4DD6-AAF0-2BE0F80D4207}" userId="S::sjnorman@hannaandersson.com::a3c4fe8b-1cca-47ba-b9e6-2da380f1037c" providerId="AD"/>
  <person displayName="Egberto Pico Milian" id="{6E240B46-825A-443F-849B-2C7D42A45937}" userId="S::egberto.pico@hannaandersson.com::cd138a44-519a-42f7-9ff8-fb97691ab8ac" providerId="AD"/>
</personList>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CV1" dT="2025-05-10T11:05:36.37" personId="{0D333DEB-8A2B-4DD6-AAF0-2BE0F80D4207}" id="{02ADDA38-6FC5-4ACF-AFCA-A3E139205163}">
    <text>DC was closed for Mother's Day.</text>
  </threadedComment>
  <threadedComment ref="EE1" dT="2025-06-14T18:09:58.06" personId="{0D333DEB-8A2B-4DD6-AAF0-2BE0F80D4207}" id="{80C1333E-F418-4A91-9952-EBE0C6D03909}">
    <text>Closed for Father's Day.</text>
  </threadedComment>
  <threadedComment ref="HL29" dT="2025-09-07T19:01:53.23" personId="{0D333DEB-8A2B-4DD6-AAF0-2BE0F80D4207}" id="{D92644FB-C31B-4324-AD0A-318E711F8B84}">
    <text>Includes the 128 from Friday that wasn't delivered.</text>
  </threadedComment>
  <threadedComment ref="A38" dT="2026-01-31T18:40:02.03" personId="{0D333DEB-8A2B-4DD6-AAF0-2BE0F80D4207}" id="{BCA7EFB2-C87B-42F8-B0B3-C64F29DFEE86}">
    <text xml:space="preserve">Trailer-457384
Seal-75511704
Packages-647
Pallets-4

CR546501844609-Packages-98
CR546501844648-Packages-93
CR546501844626-Packages-373
CR546501844715-Packages-83
</text>
  </threadedComment>
  <threadedComment ref="A40" dT="2026-01-31T18:39:26.88" personId="{0D333DEB-8A2B-4DD6-AAF0-2BE0F80D4207}" id="{83488971-BD77-4E38-BEC8-2F8BF8383BFA}">
    <text xml:space="preserve">Trailer-458628
Seal-75511714
Packages-589
Pallets-5

CR546501844960-Packages-376
CR546551560796-Packages-3
CR546501844814-Packages-56
CR546501844957-Packages-91
CR546501845000-Packages-63
</text>
  </threadedComment>
  <threadedComment ref="A42" dT="2026-01-30T20:24:35.20" personId="{0D333DEB-8A2B-4DD6-AAF0-2BE0F80D4207}" id="{7C9CFA2D-1B47-4ECD-BD52-9F6F31CF50BD}">
    <text xml:space="preserve">Trailer-34085
Seal-75511775
Packages-519
Pallets-3
</text>
  </threadedComment>
  <threadedComment ref="A43" dT="2026-01-30T20:23:36.98" personId="{0D333DEB-8A2B-4DD6-AAF0-2BE0F80D4207}" id="{B9EBD4DE-7BCD-4658-8AFE-DD16C789802C}">
    <text xml:space="preserve">Trailer-457879
Seal-75511724
Packages-1,009
Pallets-4


CR546551560973-Packages-364
CR546501845075-Packages-100
CR546551560827-Packages-457
CR546551560829-Packages-88
</text>
  </threadedComment>
  <threadedComment ref="BU54" dT="2025-04-14T17:39:50.79" personId="{0D333DEB-8A2B-4DD6-AAF0-2BE0F80D4207}" id="{B0CAF1C8-015B-46F9-BDDF-F1D9DC5BA1A4}">
    <text>Box is back in receiving. Wet product.</text>
  </threadedComment>
</ThreadedComments>
</file>

<file path=xl/threadedComments/threadedComment2.xml><?xml version="1.0" encoding="utf-8"?>
<ThreadedComments xmlns="http://schemas.microsoft.com/office/spreadsheetml/2018/threadedcomments" xmlns:x="http://schemas.openxmlformats.org/spreadsheetml/2006/main">
  <threadedComment ref="D24" dT="2025-12-04T15:23:36.16" personId="{6E240B46-825A-443F-849B-2C7D42A45937}" id="{270D1CA5-1D7B-4E0C-8155-94F95EDB1FB4}">
    <text>no formula added</text>
  </threadedComment>
  <threadedComment ref="G24" dT="2025-12-04T15:23:16.11" personId="{6E240B46-825A-443F-849B-2C7D42A45937}" id="{06CCFE0A-650B-4E6C-B952-3760D7DC1F36}">
    <text>no formulara</text>
  </threadedComment>
  <threadedComment ref="D25" dT="2025-12-04T15:24:42.08" personId="{6E240B46-825A-443F-849B-2C7D42A45937}" id="{2D2282F6-6F40-42A3-ABC5-C55D2032F820}">
    <text>no formulara, need to be added on K colunm</text>
  </threadedComment>
  <threadedComment ref="G25" dT="2025-12-04T15:25:20.93" personId="{6E240B46-825A-443F-849B-2C7D42A45937}" id="{5CEE5AB2-C63E-4660-9F6B-5C54F5EF9E88}">
    <text>no formulara, need to be added on  colunm K</text>
  </threadedComment>
  <threadedComment ref="D26" dT="2025-12-04T15:25:57.05" personId="{6E240B46-825A-443F-849B-2C7D42A45937}" id="{87AB601A-1B83-4F89-B6D1-8F931613F459}">
    <text>no formula, need to be added on  colunm K</text>
  </threadedComment>
  <threadedComment ref="G26" dT="2025-12-04T15:25:34.72" personId="{6E240B46-825A-443F-849B-2C7D42A45937}" id="{B524AED0-5CEE-4D07-BF3A-28F8C8A5565B}">
    <text>no formulara, need to be added on  colunm K</text>
  </threadedComment>
</ThreadedComment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7.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8.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9.xml.rels><?xml version="1.0" encoding="UTF-8" standalone="yes"?>
<Relationships xmlns="http://schemas.openxmlformats.org/package/2006/relationships"><Relationship Id="rId2" Type="http://schemas.openxmlformats.org/officeDocument/2006/relationships/comments" Target="../comments4.xml"/><Relationship Id="rId1" Type="http://schemas.openxmlformats.org/officeDocument/2006/relationships/vmlDrawing" Target="../drawings/vmlDrawing4.vml"/></Relationships>
</file>

<file path=xl/worksheets/_rels/sheet12.xml.rels><?xml version="1.0" encoding="UTF-8" standalone="yes"?>
<Relationships xmlns="http://schemas.openxmlformats.org/package/2006/relationships"><Relationship Id="rId8" Type="http://schemas.openxmlformats.org/officeDocument/2006/relationships/hyperlink" Target="https://testmoz.com/q/11728822" TargetMode="External"/><Relationship Id="rId13" Type="http://schemas.openxmlformats.org/officeDocument/2006/relationships/hyperlink" Target="https://hannaanderssoncorp.atlassian.net/servicedesk/customer/portal/1" TargetMode="External"/><Relationship Id="rId3" Type="http://schemas.openxmlformats.org/officeDocument/2006/relationships/hyperlink" Target="http://tkprodvoice01:9090/VoiceConsole/login.action?error=true" TargetMode="External"/><Relationship Id="rId7" Type="http://schemas.openxmlformats.org/officeDocument/2006/relationships/hyperlink" Target="https://testmoz.com/q/9552190" TargetMode="External"/><Relationship Id="rId12" Type="http://schemas.openxmlformats.org/officeDocument/2006/relationships/hyperlink" Target="https://hannacorp.sharepoint.com/:x:/r/sites/HAKentuckyDistributionCenter/_layouts/15/Doc.aspx?sourcedoc=%7B48B84302-7A55-48AE-BE54-0849B2080BC7%7D&amp;file=FC_Rollup1.xlsx&amp;action=default&amp;mobileredirect=true" TargetMode="External"/><Relationship Id="rId2" Type="http://schemas.openxmlformats.org/officeDocument/2006/relationships/hyperlink" Target="https://app.powerbi.com/groups/me/apps/a27f2341-3ec7-490f-8f67-20cc83789d13/reports/5c0ae4e0-fbaf-4abd-922a-9e7a366f5f45/ReportSection1366f808184d089ea741?experience=power-bi" TargetMode="External"/><Relationship Id="rId1" Type="http://schemas.openxmlformats.org/officeDocument/2006/relationships/hyperlink" Target="https://app.powerbi.com/groups/me/apps/a27f2341-3ec7-490f-8f67-20cc83789d13/reports/e18d022b-6452-4493-8217-5dc97112b5e3/ReportSection358414d5da564ba8d246?experience=power-bi" TargetMode="External"/><Relationship Id="rId6" Type="http://schemas.openxmlformats.org/officeDocument/2006/relationships/hyperlink" Target="https://testmoz.com/q/9211470" TargetMode="External"/><Relationship Id="rId11" Type="http://schemas.openxmlformats.org/officeDocument/2006/relationships/hyperlink" Target="https://testmoz.com/q/12696984" TargetMode="External"/><Relationship Id="rId5" Type="http://schemas.openxmlformats.org/officeDocument/2006/relationships/hyperlink" Target="https://hannacorp.sharepoint.com/:x:/r/sites/HAKentuckyDistributionCenter/_layouts/15/Doc.aspx?sourcedoc=%7BA680BDFA-64F0-4A2B-AA7C-D7294E0D1E16%7D&amp;file=Receiving%20Update.xlsx&amp;action=default&amp;mobileredirect=true&amp;DefaultItemOpen=1" TargetMode="External"/><Relationship Id="rId10" Type="http://schemas.openxmlformats.org/officeDocument/2006/relationships/hyperlink" Target="https://testmoz.com/q/12091094" TargetMode="External"/><Relationship Id="rId4" Type="http://schemas.openxmlformats.org/officeDocument/2006/relationships/hyperlink" Target="http://tkprodvoice01:9092/VoiceLink/login.action" TargetMode="External"/><Relationship Id="rId9" Type="http://schemas.openxmlformats.org/officeDocument/2006/relationships/hyperlink" Target="https://testmoz.com/q/11798418" TargetMode="External"/></Relationships>
</file>

<file path=xl/worksheets/_rels/sheet14.xml.rels><?xml version="1.0" encoding="UTF-8" standalone="yes"?>
<Relationships xmlns="http://schemas.openxmlformats.org/package/2006/relationships"><Relationship Id="rId3" Type="http://schemas.microsoft.com/office/2017/10/relationships/threadedComment" Target="../threadedComments/threadedComment2.xml"/><Relationship Id="rId2" Type="http://schemas.openxmlformats.org/officeDocument/2006/relationships/comments" Target="../comments5.xml"/><Relationship Id="rId1" Type="http://schemas.openxmlformats.org/officeDocument/2006/relationships/vmlDrawing" Target="../drawings/vmlDrawing5.vml"/></Relationships>
</file>

<file path=xl/worksheets/_rels/sheet15.xml.rels><?xml version="1.0" encoding="UTF-8" standalone="yes"?>
<Relationships xmlns="http://schemas.openxmlformats.org/package/2006/relationships"><Relationship Id="rId2" Type="http://schemas.openxmlformats.org/officeDocument/2006/relationships/comments" Target="../comments6.xml"/><Relationship Id="rId1" Type="http://schemas.openxmlformats.org/officeDocument/2006/relationships/vmlDrawing" Target="../drawings/vmlDrawing6.vml"/></Relationships>
</file>

<file path=xl/worksheets/_rels/sheet16.xml.rels><?xml version="1.0" encoding="UTF-8" standalone="yes"?>
<Relationships xmlns="http://schemas.openxmlformats.org/package/2006/relationships"><Relationship Id="rId3" Type="http://schemas.openxmlformats.org/officeDocument/2006/relationships/hyperlink" Target="http://vv-7422200024/" TargetMode="External"/><Relationship Id="rId2" Type="http://schemas.openxmlformats.org/officeDocument/2006/relationships/hyperlink" Target="http://vv-7422200024/" TargetMode="External"/><Relationship Id="rId1" Type="http://schemas.openxmlformats.org/officeDocument/2006/relationships/hyperlink" Target="http://vv-7422200024/" TargetMode="External"/><Relationship Id="rId5" Type="http://schemas.openxmlformats.org/officeDocument/2006/relationships/hyperlink" Target="http://vv-7422200024/" TargetMode="External"/><Relationship Id="rId4" Type="http://schemas.openxmlformats.org/officeDocument/2006/relationships/hyperlink" Target="http://vv-7422200024/"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8D340B-F460-4F49-8A53-928C9290E5ED}">
  <dimension ref="A1:F12"/>
  <sheetViews>
    <sheetView workbookViewId="0">
      <selection activeCell="A2" sqref="A2"/>
    </sheetView>
  </sheetViews>
  <sheetFormatPr defaultRowHeight="12.75"/>
  <cols>
    <col min="1" max="1" width="23" customWidth="1"/>
  </cols>
  <sheetData>
    <row r="1" spans="1:6">
      <c r="B1" t="s">
        <v>0</v>
      </c>
      <c r="C1" t="s">
        <v>1</v>
      </c>
      <c r="D1" t="s">
        <v>2</v>
      </c>
      <c r="E1" t="s">
        <v>3</v>
      </c>
      <c r="F1" t="s">
        <v>4</v>
      </c>
    </row>
    <row r="2" spans="1:6">
      <c r="A2" t="s">
        <v>5</v>
      </c>
      <c r="B2">
        <v>6</v>
      </c>
      <c r="C2">
        <v>3</v>
      </c>
      <c r="D2">
        <v>3</v>
      </c>
      <c r="E2">
        <v>2</v>
      </c>
    </row>
    <row r="3" spans="1:6">
      <c r="A3" t="s">
        <v>6</v>
      </c>
      <c r="B3">
        <v>0</v>
      </c>
      <c r="C3">
        <v>0</v>
      </c>
      <c r="D3">
        <v>0</v>
      </c>
      <c r="E3">
        <v>0</v>
      </c>
    </row>
    <row r="4" spans="1:6">
      <c r="A4" t="s">
        <v>7</v>
      </c>
      <c r="B4">
        <v>2</v>
      </c>
      <c r="C4">
        <v>1</v>
      </c>
      <c r="D4">
        <v>1</v>
      </c>
      <c r="E4">
        <v>0</v>
      </c>
    </row>
    <row r="5" spans="1:6">
      <c r="A5" t="s">
        <v>8</v>
      </c>
      <c r="B5">
        <v>2</v>
      </c>
      <c r="C5">
        <v>1</v>
      </c>
      <c r="D5">
        <v>1</v>
      </c>
      <c r="E5">
        <v>0</v>
      </c>
      <c r="F5" s="55" t="s">
        <v>9</v>
      </c>
    </row>
    <row r="6" spans="1:6">
      <c r="A6" t="s">
        <v>10</v>
      </c>
      <c r="B6">
        <v>2</v>
      </c>
      <c r="C6">
        <v>1</v>
      </c>
      <c r="D6">
        <v>1</v>
      </c>
      <c r="E6">
        <v>1</v>
      </c>
    </row>
    <row r="7" spans="1:6">
      <c r="A7" t="s">
        <v>11</v>
      </c>
      <c r="B7">
        <v>0</v>
      </c>
      <c r="C7">
        <v>0</v>
      </c>
      <c r="D7">
        <v>0</v>
      </c>
      <c r="E7">
        <v>0</v>
      </c>
    </row>
    <row r="12" spans="1:6">
      <c r="A12" t="s">
        <v>12</v>
      </c>
      <c r="B12">
        <f>SUM(B2:B10)</f>
        <v>12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OJ48"/>
  <sheetViews>
    <sheetView tabSelected="1" workbookViewId="0">
      <pane xSplit="1" ySplit="3" topLeftCell="KL4" activePane="bottomRight" state="frozen"/>
      <selection pane="bottomRight" activeCell="A12" sqref="A12"/>
      <selection pane="bottomLeft" activeCell="A3" sqref="A3"/>
      <selection pane="topRight" activeCell="B1" sqref="B1"/>
    </sheetView>
  </sheetViews>
  <sheetFormatPr defaultColWidth="15.140625" defaultRowHeight="15.75" customHeight="1"/>
  <cols>
    <col min="1" max="1" width="29.42578125" style="38" customWidth="1"/>
    <col min="2" max="2" width="19.28515625" style="38" customWidth="1"/>
    <col min="3" max="295" width="15.140625" style="38" customWidth="1"/>
    <col min="296" max="376" width="15.140625" style="38"/>
    <col min="377" max="382" width="15.28515625" style="38" bestFit="1" customWidth="1"/>
    <col min="383" max="385" width="15.140625" style="38"/>
    <col min="386" max="386" width="15.28515625" style="38" bestFit="1" customWidth="1"/>
    <col min="387" max="388" width="15.140625" style="38"/>
    <col min="389" max="389" width="15.28515625" style="38" bestFit="1" customWidth="1"/>
    <col min="390" max="392" width="15.140625" style="38"/>
    <col min="393" max="394" width="15.28515625" style="38" bestFit="1" customWidth="1"/>
    <col min="395" max="399" width="15.140625" style="38"/>
    <col min="400" max="400" width="15.28515625" style="38" bestFit="1" customWidth="1"/>
    <col min="401" max="16382" width="15.140625" style="38"/>
    <col min="16383" max="16384" width="15.140625" style="38" bestFit="1" customWidth="1"/>
  </cols>
  <sheetData>
    <row r="1" spans="1:400" ht="15.75" customHeight="1">
      <c r="A1" s="3" t="s">
        <v>13</v>
      </c>
      <c r="B1" s="45">
        <f>VLOOKUP(B3,FiscalCalendar!$A:$C,3,FALSE)</f>
        <v>1</v>
      </c>
      <c r="C1" s="45">
        <f>VLOOKUP(C3,FiscalCalendar!$A:$C,3,FALSE)</f>
        <v>1</v>
      </c>
      <c r="D1" s="45">
        <f>VLOOKUP(D3,FiscalCalendar!$A:$C,3,FALSE)</f>
        <v>1</v>
      </c>
      <c r="E1" s="45">
        <f>VLOOKUP(E3,FiscalCalendar!$A:$C,3,FALSE)</f>
        <v>1</v>
      </c>
      <c r="F1" s="45">
        <f>VLOOKUP(F3,FiscalCalendar!$A:$C,3,FALSE)</f>
        <v>1</v>
      </c>
      <c r="G1" s="45">
        <f>VLOOKUP(G3,FiscalCalendar!$A:$C,3,FALSE)</f>
        <v>1</v>
      </c>
      <c r="H1" s="45">
        <f>VLOOKUP(H3,FiscalCalendar!$A:$C,3,FALSE)</f>
        <v>1</v>
      </c>
      <c r="I1" s="45">
        <f>VLOOKUP(I3,FiscalCalendar!$A:$C,3,FALSE)</f>
        <v>2</v>
      </c>
      <c r="J1" s="45">
        <f>VLOOKUP(J3,FiscalCalendar!$A:$C,3,FALSE)</f>
        <v>2</v>
      </c>
      <c r="K1" s="45">
        <f>VLOOKUP(K3,FiscalCalendar!$A:$C,3,FALSE)</f>
        <v>2</v>
      </c>
      <c r="L1" s="45">
        <f>VLOOKUP(L3,FiscalCalendar!$A:$C,3,FALSE)</f>
        <v>2</v>
      </c>
      <c r="M1" s="45">
        <f>VLOOKUP(M3,FiscalCalendar!$A:$C,3,FALSE)</f>
        <v>2</v>
      </c>
      <c r="N1" s="45">
        <f>VLOOKUP(N3,FiscalCalendar!$A:$C,3,FALSE)</f>
        <v>2</v>
      </c>
      <c r="O1" s="45">
        <f>VLOOKUP(O3,FiscalCalendar!$A:$C,3,FALSE)</f>
        <v>2</v>
      </c>
      <c r="P1" s="45">
        <f>VLOOKUP(P3,FiscalCalendar!$A:$C,3,FALSE)</f>
        <v>3</v>
      </c>
      <c r="Q1" s="45">
        <f>VLOOKUP(Q3,FiscalCalendar!$A:$C,3,FALSE)</f>
        <v>3</v>
      </c>
      <c r="R1" s="45">
        <f>VLOOKUP(R3,FiscalCalendar!$A:$C,3,FALSE)</f>
        <v>3</v>
      </c>
      <c r="S1" s="45">
        <f>VLOOKUP(S3,FiscalCalendar!$A:$C,3,FALSE)</f>
        <v>3</v>
      </c>
      <c r="T1" s="45">
        <f>VLOOKUP(T3,FiscalCalendar!$A:$C,3,FALSE)</f>
        <v>3</v>
      </c>
      <c r="U1" s="45">
        <f>VLOOKUP(U3,FiscalCalendar!$A:$C,3,FALSE)</f>
        <v>3</v>
      </c>
      <c r="V1" s="45">
        <f>VLOOKUP(V3,FiscalCalendar!$A:$C,3,FALSE)</f>
        <v>3</v>
      </c>
      <c r="W1" s="45">
        <f>VLOOKUP(W3,FiscalCalendar!$A:$C,3,FALSE)</f>
        <v>4</v>
      </c>
      <c r="X1" s="45">
        <f>VLOOKUP(X3,FiscalCalendar!$A:$C,3,FALSE)</f>
        <v>4</v>
      </c>
      <c r="Y1" s="45">
        <f>VLOOKUP(Y3,FiscalCalendar!$A:$C,3,FALSE)</f>
        <v>4</v>
      </c>
      <c r="Z1" s="45">
        <f>VLOOKUP(Z3,FiscalCalendar!$A:$C,3,FALSE)</f>
        <v>4</v>
      </c>
      <c r="AA1" s="45">
        <f>VLOOKUP(AA3,FiscalCalendar!$A:$C,3,FALSE)</f>
        <v>4</v>
      </c>
      <c r="AB1" s="45">
        <f>VLOOKUP(AB3,FiscalCalendar!$A:$C,3,FALSE)</f>
        <v>4</v>
      </c>
      <c r="AC1" s="45">
        <f>VLOOKUP(AC3,FiscalCalendar!$A:$C,3,FALSE)</f>
        <v>4</v>
      </c>
      <c r="AD1" s="45">
        <f>VLOOKUP(AD3,FiscalCalendar!$A:$C,3,FALSE)</f>
        <v>5</v>
      </c>
      <c r="AE1" s="45">
        <f>VLOOKUP(AE3,FiscalCalendar!$A:$C,3,FALSE)</f>
        <v>5</v>
      </c>
      <c r="AF1" s="45">
        <f>VLOOKUP(AF3,FiscalCalendar!$A:$C,3,FALSE)</f>
        <v>5</v>
      </c>
      <c r="AG1" s="45">
        <f>VLOOKUP(AG3,FiscalCalendar!$A:$C,3,FALSE)</f>
        <v>5</v>
      </c>
      <c r="AH1" s="45">
        <f>VLOOKUP(AH3,FiscalCalendar!$A:$C,3,FALSE)</f>
        <v>5</v>
      </c>
      <c r="AI1" s="45">
        <f>VLOOKUP(AI3,FiscalCalendar!$A:$C,3,FALSE)</f>
        <v>5</v>
      </c>
      <c r="AJ1" s="45">
        <f>VLOOKUP(AJ3,FiscalCalendar!$A:$C,3,FALSE)</f>
        <v>5</v>
      </c>
      <c r="AK1" s="45">
        <f>VLOOKUP(AK3,FiscalCalendar!$A:$C,3,FALSE)</f>
        <v>6</v>
      </c>
      <c r="AL1" s="45">
        <f>VLOOKUP(AL3,FiscalCalendar!$A:$C,3,FALSE)</f>
        <v>6</v>
      </c>
      <c r="AM1" s="45">
        <f>VLOOKUP(AM3,FiscalCalendar!$A:$C,3,FALSE)</f>
        <v>6</v>
      </c>
      <c r="AN1" s="45">
        <f>VLOOKUP(AN3,FiscalCalendar!$A:$C,3,FALSE)</f>
        <v>6</v>
      </c>
      <c r="AO1" s="45">
        <f>VLOOKUP(AO3,FiscalCalendar!$A:$C,3,FALSE)</f>
        <v>6</v>
      </c>
      <c r="AP1" s="45">
        <f>VLOOKUP(AP3,FiscalCalendar!$A:$C,3,FALSE)</f>
        <v>6</v>
      </c>
      <c r="AQ1" s="45">
        <f>VLOOKUP(AQ3,FiscalCalendar!$A:$C,3,FALSE)</f>
        <v>6</v>
      </c>
      <c r="AR1" s="45">
        <f>VLOOKUP(AR3,FiscalCalendar!$A:$C,3,FALSE)</f>
        <v>7</v>
      </c>
      <c r="AS1" s="45">
        <f>VLOOKUP(AS3,FiscalCalendar!$A:$C,3,FALSE)</f>
        <v>7</v>
      </c>
      <c r="AT1" s="45">
        <f>VLOOKUP(AT3,FiscalCalendar!$A:$C,3,FALSE)</f>
        <v>7</v>
      </c>
      <c r="AU1" s="45">
        <f>VLOOKUP(AU3,FiscalCalendar!$A:$C,3,FALSE)</f>
        <v>7</v>
      </c>
      <c r="AV1" s="45">
        <f>VLOOKUP(AV3,FiscalCalendar!$A:$C,3,FALSE)</f>
        <v>7</v>
      </c>
      <c r="AW1" s="45">
        <f>VLOOKUP(AW3,FiscalCalendar!$A:$C,3,FALSE)</f>
        <v>7</v>
      </c>
      <c r="AX1" s="45">
        <f>VLOOKUP(AX3,FiscalCalendar!$A:$C,3,FALSE)</f>
        <v>7</v>
      </c>
      <c r="AY1" s="45">
        <f>VLOOKUP(AY3,FiscalCalendar!$A:$C,3,FALSE)</f>
        <v>8</v>
      </c>
      <c r="AZ1" s="45">
        <f>VLOOKUP(AZ3,FiscalCalendar!$A:$C,3,FALSE)</f>
        <v>8</v>
      </c>
      <c r="BA1" s="45">
        <f>VLOOKUP(BA3,FiscalCalendar!$A:$C,3,FALSE)</f>
        <v>8</v>
      </c>
      <c r="BB1" s="45">
        <f>VLOOKUP(BB3,FiscalCalendar!$A:$C,3,FALSE)</f>
        <v>8</v>
      </c>
      <c r="BC1" s="45">
        <f>VLOOKUP(BC3,FiscalCalendar!$A:$C,3,FALSE)</f>
        <v>8</v>
      </c>
      <c r="BD1" s="45">
        <f>VLOOKUP(BD3,FiscalCalendar!$A:$C,3,FALSE)</f>
        <v>8</v>
      </c>
      <c r="BE1" s="45">
        <f>VLOOKUP(BE3,FiscalCalendar!$A:$C,3,FALSE)</f>
        <v>8</v>
      </c>
      <c r="BF1" s="45">
        <f>VLOOKUP(BF3,FiscalCalendar!$A:$C,3,FALSE)</f>
        <v>9</v>
      </c>
      <c r="BG1" s="45">
        <f>VLOOKUP(BG3,FiscalCalendar!$A:$C,3,FALSE)</f>
        <v>9</v>
      </c>
      <c r="BH1" s="45">
        <f>VLOOKUP(BH3,FiscalCalendar!$A:$C,3,FALSE)</f>
        <v>9</v>
      </c>
      <c r="BI1" s="45">
        <f>VLOOKUP(BI3,FiscalCalendar!$A:$C,3,FALSE)</f>
        <v>9</v>
      </c>
      <c r="BJ1" s="45">
        <f>VLOOKUP(BJ3,FiscalCalendar!$A:$C,3,FALSE)</f>
        <v>9</v>
      </c>
      <c r="BK1" s="45">
        <f>VLOOKUP(BK3,FiscalCalendar!$A:$C,3,FALSE)</f>
        <v>9</v>
      </c>
      <c r="BL1" s="45">
        <f>VLOOKUP(BL3,FiscalCalendar!$A:$C,3,FALSE)</f>
        <v>9</v>
      </c>
      <c r="BM1" s="45">
        <f>VLOOKUP(BM3,FiscalCalendar!$A:$C,3,FALSE)</f>
        <v>10</v>
      </c>
      <c r="BN1" s="45">
        <f>VLOOKUP(BN3,FiscalCalendar!$A:$C,3,FALSE)</f>
        <v>10</v>
      </c>
      <c r="BO1" s="45">
        <f>VLOOKUP(BO3,FiscalCalendar!$A:$C,3,FALSE)</f>
        <v>10</v>
      </c>
      <c r="BP1" s="45">
        <f>VLOOKUP(BP3,FiscalCalendar!$A:$C,3,FALSE)</f>
        <v>10</v>
      </c>
      <c r="BQ1" s="45">
        <f>VLOOKUP(BQ3,FiscalCalendar!$A:$C,3,FALSE)</f>
        <v>10</v>
      </c>
      <c r="BR1" s="45">
        <f>VLOOKUP(BR3,FiscalCalendar!$A:$C,3,FALSE)</f>
        <v>10</v>
      </c>
      <c r="BS1" s="45">
        <f>VLOOKUP(BS3,FiscalCalendar!$A:$C,3,FALSE)</f>
        <v>10</v>
      </c>
      <c r="BT1" s="45">
        <f>VLOOKUP(BT3,FiscalCalendar!$A:$C,3,FALSE)</f>
        <v>11</v>
      </c>
      <c r="BU1" s="45">
        <f>VLOOKUP(BU3,FiscalCalendar!$A:$C,3,FALSE)</f>
        <v>11</v>
      </c>
      <c r="BV1" s="45">
        <f>VLOOKUP(BV3,FiscalCalendar!$A:$C,3,FALSE)</f>
        <v>11</v>
      </c>
      <c r="BW1" s="45">
        <f>VLOOKUP(BW3,FiscalCalendar!$A:$C,3,FALSE)</f>
        <v>11</v>
      </c>
      <c r="BX1" s="45">
        <f>VLOOKUP(BX3,FiscalCalendar!$A:$C,3,FALSE)</f>
        <v>11</v>
      </c>
      <c r="BY1" s="45">
        <f>VLOOKUP(BY3,FiscalCalendar!$A:$C,3,FALSE)</f>
        <v>11</v>
      </c>
      <c r="BZ1" s="45">
        <f>VLOOKUP(BZ3,FiscalCalendar!$A:$C,3,FALSE)</f>
        <v>11</v>
      </c>
      <c r="CA1" s="45">
        <f>VLOOKUP(CA3,FiscalCalendar!$A:$C,3,FALSE)</f>
        <v>12</v>
      </c>
      <c r="CB1" s="45">
        <f>VLOOKUP(CB3,FiscalCalendar!$A:$C,3,FALSE)</f>
        <v>12</v>
      </c>
      <c r="CC1" s="45">
        <f>VLOOKUP(CC3,FiscalCalendar!$A:$C,3,FALSE)</f>
        <v>12</v>
      </c>
      <c r="CD1" s="45">
        <f>VLOOKUP(CD3,FiscalCalendar!$A:$C,3,FALSE)</f>
        <v>12</v>
      </c>
      <c r="CE1" s="45">
        <f>VLOOKUP(CE3,FiscalCalendar!$A:$C,3,FALSE)</f>
        <v>12</v>
      </c>
      <c r="CF1" s="45">
        <f>VLOOKUP(CF3,FiscalCalendar!$A:$C,3,FALSE)</f>
        <v>12</v>
      </c>
      <c r="CG1" s="45">
        <f>VLOOKUP(CG3,FiscalCalendar!$A:$C,3,FALSE)</f>
        <v>12</v>
      </c>
      <c r="CH1" s="45">
        <f>VLOOKUP(CH3,FiscalCalendar!$A:$C,3,FALSE)</f>
        <v>13</v>
      </c>
      <c r="CI1" s="45">
        <f>VLOOKUP(CI3,FiscalCalendar!$A:$C,3,FALSE)</f>
        <v>13</v>
      </c>
      <c r="CJ1" s="45">
        <f>VLOOKUP(CJ3,FiscalCalendar!$A:$C,3,FALSE)</f>
        <v>13</v>
      </c>
      <c r="CK1" s="45">
        <f>VLOOKUP(CK3,FiscalCalendar!$A:$C,3,FALSE)</f>
        <v>13</v>
      </c>
      <c r="CL1" s="45">
        <f>VLOOKUP(CL3,FiscalCalendar!$A:$C,3,FALSE)</f>
        <v>13</v>
      </c>
      <c r="CM1" s="45">
        <f>VLOOKUP(CM3,FiscalCalendar!$A:$C,3,FALSE)</f>
        <v>13</v>
      </c>
      <c r="CN1" s="45">
        <f>VLOOKUP(CN3,FiscalCalendar!$A:$C,3,FALSE)</f>
        <v>13</v>
      </c>
      <c r="CO1" s="45">
        <f>VLOOKUP(CO3,FiscalCalendar!$A:$C,3,FALSE)</f>
        <v>14</v>
      </c>
      <c r="CP1" s="45">
        <f>VLOOKUP(CP3,FiscalCalendar!$A:$C,3,FALSE)</f>
        <v>14</v>
      </c>
      <c r="CQ1" s="45">
        <f>VLOOKUP(CQ3,FiscalCalendar!$A:$C,3,FALSE)</f>
        <v>14</v>
      </c>
      <c r="CR1" s="45">
        <f>VLOOKUP(CR3,FiscalCalendar!$A:$C,3,FALSE)</f>
        <v>14</v>
      </c>
      <c r="CS1" s="45">
        <f>VLOOKUP(CS3,FiscalCalendar!$A:$C,3,FALSE)</f>
        <v>14</v>
      </c>
      <c r="CT1" s="45">
        <f>VLOOKUP(CT3,FiscalCalendar!$A:$C,3,FALSE)</f>
        <v>14</v>
      </c>
      <c r="CU1" s="45">
        <f>VLOOKUP(CU3,FiscalCalendar!$A:$C,3,FALSE)</f>
        <v>14</v>
      </c>
      <c r="CV1" s="45">
        <f>VLOOKUP(CV3,FiscalCalendar!$A:$C,3,FALSE)</f>
        <v>15</v>
      </c>
      <c r="CW1" s="45">
        <f>VLOOKUP(CW3,FiscalCalendar!$A:$C,3,FALSE)</f>
        <v>15</v>
      </c>
      <c r="CX1" s="45">
        <f>VLOOKUP(CX3,FiscalCalendar!$A:$C,3,FALSE)</f>
        <v>15</v>
      </c>
      <c r="CY1" s="45">
        <f>VLOOKUP(CY3,FiscalCalendar!$A:$C,3,FALSE)</f>
        <v>15</v>
      </c>
      <c r="CZ1" s="45">
        <f>VLOOKUP(CZ3,FiscalCalendar!$A:$C,3,FALSE)</f>
        <v>15</v>
      </c>
      <c r="DA1" s="45">
        <f>VLOOKUP(DA3,FiscalCalendar!$A:$C,3,FALSE)</f>
        <v>15</v>
      </c>
      <c r="DB1" s="45">
        <f>VLOOKUP(DB3,FiscalCalendar!$A:$C,3,FALSE)</f>
        <v>15</v>
      </c>
      <c r="DC1" s="45">
        <f>VLOOKUP(DC3,FiscalCalendar!$A:$C,3,FALSE)</f>
        <v>16</v>
      </c>
      <c r="DD1" s="45">
        <f>VLOOKUP(DD3,FiscalCalendar!$A:$C,3,FALSE)</f>
        <v>16</v>
      </c>
      <c r="DE1" s="45">
        <f>VLOOKUP(DE3,FiscalCalendar!$A:$C,3,FALSE)</f>
        <v>16</v>
      </c>
      <c r="DF1" s="45">
        <f>VLOOKUP(DF3,FiscalCalendar!$A:$C,3,FALSE)</f>
        <v>16</v>
      </c>
      <c r="DG1" s="45">
        <f>VLOOKUP(DG3,FiscalCalendar!$A:$C,3,FALSE)</f>
        <v>16</v>
      </c>
      <c r="DH1" s="45">
        <f>VLOOKUP(DH3,FiscalCalendar!$A:$C,3,FALSE)</f>
        <v>16</v>
      </c>
      <c r="DI1" s="45">
        <f>VLOOKUP(DI3,FiscalCalendar!$A:$C,3,FALSE)</f>
        <v>16</v>
      </c>
      <c r="DJ1" s="45">
        <f>VLOOKUP(DJ3,FiscalCalendar!$A:$C,3,FALSE)</f>
        <v>17</v>
      </c>
      <c r="DK1" s="45">
        <f>VLOOKUP(DK3,FiscalCalendar!$A:$C,3,FALSE)</f>
        <v>17</v>
      </c>
      <c r="DL1" s="45">
        <f>VLOOKUP(DL3,FiscalCalendar!$A:$C,3,FALSE)</f>
        <v>17</v>
      </c>
      <c r="DM1" s="45">
        <f>VLOOKUP(DM3,FiscalCalendar!$A:$C,3,FALSE)</f>
        <v>17</v>
      </c>
      <c r="DN1" s="45">
        <f>VLOOKUP(DN3,FiscalCalendar!$A:$C,3,FALSE)</f>
        <v>17</v>
      </c>
      <c r="DO1" s="45">
        <f>VLOOKUP(DO3,FiscalCalendar!$A:$C,3,FALSE)</f>
        <v>17</v>
      </c>
      <c r="DP1" s="45">
        <f>VLOOKUP(DP3,FiscalCalendar!$A:$C,3,FALSE)</f>
        <v>17</v>
      </c>
      <c r="DQ1" s="45">
        <f>VLOOKUP(DQ3,FiscalCalendar!$A:$C,3,FALSE)</f>
        <v>18</v>
      </c>
      <c r="DR1" s="45">
        <f>VLOOKUP(DR3,FiscalCalendar!$A:$C,3,FALSE)</f>
        <v>18</v>
      </c>
      <c r="DS1" s="45">
        <f>VLOOKUP(DS3,FiscalCalendar!$A:$C,3,FALSE)</f>
        <v>18</v>
      </c>
      <c r="DT1" s="45">
        <f>VLOOKUP(DT3,FiscalCalendar!$A:$C,3,FALSE)</f>
        <v>18</v>
      </c>
      <c r="DU1" s="45">
        <f>VLOOKUP(DU3,FiscalCalendar!$A:$C,3,FALSE)</f>
        <v>18</v>
      </c>
      <c r="DV1" s="45">
        <f>VLOOKUP(DV3,FiscalCalendar!$A:$C,3,FALSE)</f>
        <v>18</v>
      </c>
      <c r="DW1" s="45">
        <f>VLOOKUP(DW3,FiscalCalendar!$A:$C,3,FALSE)</f>
        <v>18</v>
      </c>
      <c r="DX1" s="45">
        <f>VLOOKUP(DX3,FiscalCalendar!$A:$C,3,FALSE)</f>
        <v>19</v>
      </c>
      <c r="DY1" s="45">
        <f>VLOOKUP(DY3,FiscalCalendar!$A:$C,3,FALSE)</f>
        <v>19</v>
      </c>
      <c r="DZ1" s="45">
        <f>VLOOKUP(DZ3,FiscalCalendar!$A:$C,3,FALSE)</f>
        <v>19</v>
      </c>
      <c r="EA1" s="45">
        <f>VLOOKUP(EA3,FiscalCalendar!$A:$C,3,FALSE)</f>
        <v>19</v>
      </c>
      <c r="EB1" s="45">
        <f>VLOOKUP(EB3,FiscalCalendar!$A:$C,3,FALSE)</f>
        <v>19</v>
      </c>
      <c r="EC1" s="45">
        <f>VLOOKUP(EC3,FiscalCalendar!$A:$C,3,FALSE)</f>
        <v>19</v>
      </c>
      <c r="ED1" s="45">
        <f>VLOOKUP(ED3,FiscalCalendar!$A:$C,3,FALSE)</f>
        <v>19</v>
      </c>
      <c r="EE1" s="45">
        <f>VLOOKUP(EE3,FiscalCalendar!$A:$C,3,FALSE)</f>
        <v>20</v>
      </c>
      <c r="EF1" s="45">
        <f>VLOOKUP(EF3,FiscalCalendar!$A:$C,3,FALSE)</f>
        <v>20</v>
      </c>
      <c r="EG1" s="45">
        <f>VLOOKUP(EG3,FiscalCalendar!$A:$C,3,FALSE)</f>
        <v>20</v>
      </c>
      <c r="EH1" s="45">
        <f>VLOOKUP(EH3,FiscalCalendar!$A:$C,3,FALSE)</f>
        <v>20</v>
      </c>
      <c r="EI1" s="45">
        <f>VLOOKUP(EI3,FiscalCalendar!$A:$C,3,FALSE)</f>
        <v>20</v>
      </c>
      <c r="EJ1" s="45">
        <f>VLOOKUP(EJ3,FiscalCalendar!$A:$C,3,FALSE)</f>
        <v>20</v>
      </c>
      <c r="EK1" s="45">
        <f>VLOOKUP(EK3,FiscalCalendar!$A:$C,3,FALSE)</f>
        <v>20</v>
      </c>
      <c r="EL1" s="45">
        <f>VLOOKUP(EL3,FiscalCalendar!$A:$C,3,FALSE)</f>
        <v>21</v>
      </c>
      <c r="EM1" s="45">
        <f>VLOOKUP(EM3,FiscalCalendar!$A:$C,3,FALSE)</f>
        <v>21</v>
      </c>
      <c r="EN1" s="45">
        <f>VLOOKUP(EN3,FiscalCalendar!$A:$C,3,FALSE)</f>
        <v>21</v>
      </c>
      <c r="EO1" s="45">
        <f>VLOOKUP(EO3,FiscalCalendar!$A:$C,3,FALSE)</f>
        <v>21</v>
      </c>
      <c r="EP1" s="45">
        <f>VLOOKUP(EP3,FiscalCalendar!$A:$C,3,FALSE)</f>
        <v>21</v>
      </c>
      <c r="EQ1" s="45">
        <f>VLOOKUP(EQ3,FiscalCalendar!$A:$C,3,FALSE)</f>
        <v>21</v>
      </c>
      <c r="ER1" s="45">
        <f>VLOOKUP(ER3,FiscalCalendar!$A:$C,3,FALSE)</f>
        <v>21</v>
      </c>
      <c r="ES1" s="45">
        <f>VLOOKUP(ES3,FiscalCalendar!$A:$C,3,FALSE)</f>
        <v>22</v>
      </c>
      <c r="ET1" s="45">
        <f>VLOOKUP(ET3,FiscalCalendar!$A:$C,3,FALSE)</f>
        <v>22</v>
      </c>
      <c r="EU1" s="45">
        <f>VLOOKUP(EU3,FiscalCalendar!$A:$C,3,FALSE)</f>
        <v>22</v>
      </c>
      <c r="EV1" s="45">
        <f>VLOOKUP(EV3,FiscalCalendar!$A:$C,3,FALSE)</f>
        <v>22</v>
      </c>
      <c r="EW1" s="45">
        <f>VLOOKUP(EW3,FiscalCalendar!$A:$C,3,FALSE)</f>
        <v>22</v>
      </c>
      <c r="EX1" s="45">
        <f>VLOOKUP(EX3,FiscalCalendar!$A:$C,3,FALSE)</f>
        <v>22</v>
      </c>
      <c r="EY1" s="45">
        <f>VLOOKUP(EY3,FiscalCalendar!$A:$C,3,FALSE)</f>
        <v>22</v>
      </c>
      <c r="EZ1" s="45">
        <f>VLOOKUP(EZ3,FiscalCalendar!$A:$C,3,FALSE)</f>
        <v>23</v>
      </c>
      <c r="FA1" s="45">
        <f>VLOOKUP(FA3,FiscalCalendar!$A:$C,3,FALSE)</f>
        <v>23</v>
      </c>
      <c r="FB1" s="45">
        <f>VLOOKUP(FB3,FiscalCalendar!$A:$C,3,FALSE)</f>
        <v>23</v>
      </c>
      <c r="FC1" s="45">
        <f>VLOOKUP(FC3,FiscalCalendar!$A:$C,3,FALSE)</f>
        <v>23</v>
      </c>
      <c r="FD1" s="45">
        <f>VLOOKUP(FD3,FiscalCalendar!$A:$C,3,FALSE)</f>
        <v>23</v>
      </c>
      <c r="FE1" s="45">
        <f>VLOOKUP(FE3,FiscalCalendar!$A:$C,3,FALSE)</f>
        <v>23</v>
      </c>
      <c r="FF1" s="45">
        <f>VLOOKUP(FF3,FiscalCalendar!$A:$C,3,FALSE)</f>
        <v>23</v>
      </c>
      <c r="FG1" s="45">
        <f>VLOOKUP(FG3,FiscalCalendar!$A:$C,3,FALSE)</f>
        <v>24</v>
      </c>
      <c r="FH1" s="45">
        <f>VLOOKUP(FH3,FiscalCalendar!$A:$C,3,FALSE)</f>
        <v>24</v>
      </c>
      <c r="FI1" s="45">
        <f>VLOOKUP(FI3,FiscalCalendar!$A:$C,3,FALSE)</f>
        <v>24</v>
      </c>
      <c r="FJ1" s="45">
        <f>VLOOKUP(FJ3,FiscalCalendar!$A:$C,3,FALSE)</f>
        <v>24</v>
      </c>
      <c r="FK1" s="45">
        <f>VLOOKUP(FK3,FiscalCalendar!$A:$C,3,FALSE)</f>
        <v>24</v>
      </c>
      <c r="FL1" s="45">
        <f>VLOOKUP(FL3,FiscalCalendar!$A:$C,3,FALSE)</f>
        <v>24</v>
      </c>
      <c r="FM1" s="45">
        <f>VLOOKUP(FM3,FiscalCalendar!$A:$C,3,FALSE)</f>
        <v>24</v>
      </c>
      <c r="FN1" s="45">
        <f>VLOOKUP(FN3,FiscalCalendar!$A:$C,3,FALSE)</f>
        <v>25</v>
      </c>
      <c r="FO1" s="45">
        <f>VLOOKUP(FO3,FiscalCalendar!$A:$C,3,FALSE)</f>
        <v>25</v>
      </c>
      <c r="FP1" s="45">
        <f>VLOOKUP(FP3,FiscalCalendar!$A:$C,3,FALSE)</f>
        <v>25</v>
      </c>
      <c r="FQ1" s="45">
        <f>VLOOKUP(FQ3,FiscalCalendar!$A:$C,3,FALSE)</f>
        <v>25</v>
      </c>
      <c r="FR1" s="45">
        <f>VLOOKUP(FR3,FiscalCalendar!$A:$C,3,FALSE)</f>
        <v>25</v>
      </c>
      <c r="FS1" s="45">
        <f>VLOOKUP(FS3,FiscalCalendar!$A:$C,3,FALSE)</f>
        <v>25</v>
      </c>
      <c r="FT1" s="45">
        <f>VLOOKUP(FT3,FiscalCalendar!$A:$C,3,FALSE)</f>
        <v>25</v>
      </c>
      <c r="FU1" s="45">
        <f>VLOOKUP(FU3,FiscalCalendar!$A:$C,3,FALSE)</f>
        <v>26</v>
      </c>
      <c r="FV1" s="45">
        <f>VLOOKUP(FV3,FiscalCalendar!$A:$C,3,FALSE)</f>
        <v>26</v>
      </c>
      <c r="FW1" s="45">
        <f>VLOOKUP(FW3,FiscalCalendar!$A:$C,3,FALSE)</f>
        <v>26</v>
      </c>
      <c r="FX1" s="45">
        <f>VLOOKUP(FX3,FiscalCalendar!$A:$C,3,FALSE)</f>
        <v>26</v>
      </c>
      <c r="FY1" s="45">
        <f>VLOOKUP(FY3,FiscalCalendar!$A:$C,3,FALSE)</f>
        <v>26</v>
      </c>
      <c r="FZ1" s="45">
        <f>VLOOKUP(FZ3,FiscalCalendar!$A:$C,3,FALSE)</f>
        <v>26</v>
      </c>
      <c r="GA1" s="45">
        <f>VLOOKUP(GA3,FiscalCalendar!$A:$C,3,FALSE)</f>
        <v>26</v>
      </c>
      <c r="GB1" s="45">
        <f>VLOOKUP(GB3,FiscalCalendar!$A:$C,3,FALSE)</f>
        <v>27</v>
      </c>
      <c r="GC1" s="45">
        <f>VLOOKUP(GC3,FiscalCalendar!$A:$C,3,FALSE)</f>
        <v>27</v>
      </c>
      <c r="GD1" s="45">
        <f>VLOOKUP(GD3,FiscalCalendar!$A:$C,3,FALSE)</f>
        <v>27</v>
      </c>
      <c r="GE1" s="45">
        <f>VLOOKUP(GE3,FiscalCalendar!$A:$C,3,FALSE)</f>
        <v>27</v>
      </c>
      <c r="GF1" s="45">
        <f>VLOOKUP(GF3,FiscalCalendar!$A:$C,3,FALSE)</f>
        <v>27</v>
      </c>
      <c r="GG1" s="45">
        <f>VLOOKUP(GG3,FiscalCalendar!$A:$C,3,FALSE)</f>
        <v>27</v>
      </c>
      <c r="GH1" s="45">
        <f>VLOOKUP(GH3,FiscalCalendar!$A:$C,3,FALSE)</f>
        <v>27</v>
      </c>
      <c r="GI1" s="45">
        <f>VLOOKUP(GI3,FiscalCalendar!$A:$C,3,FALSE)</f>
        <v>28</v>
      </c>
      <c r="GJ1" s="45">
        <f>VLOOKUP(GJ3,FiscalCalendar!$A:$C,3,FALSE)</f>
        <v>28</v>
      </c>
      <c r="GK1" s="45">
        <f>VLOOKUP(GK3,FiscalCalendar!$A:$C,3,FALSE)</f>
        <v>28</v>
      </c>
      <c r="GL1" s="45">
        <f>VLOOKUP(GL3,FiscalCalendar!$A:$C,3,FALSE)</f>
        <v>28</v>
      </c>
      <c r="GM1" s="45">
        <f>VLOOKUP(GM3,FiscalCalendar!$A:$C,3,FALSE)</f>
        <v>28</v>
      </c>
      <c r="GN1" s="45">
        <f>VLOOKUP(GN3,FiscalCalendar!$A:$C,3,FALSE)</f>
        <v>28</v>
      </c>
      <c r="GO1" s="45">
        <f>VLOOKUP(GO3,FiscalCalendar!$A:$C,3,FALSE)</f>
        <v>28</v>
      </c>
      <c r="GP1" s="45">
        <f>VLOOKUP(GP3,FiscalCalendar!$A:$C,3,FALSE)</f>
        <v>29</v>
      </c>
      <c r="GQ1" s="45">
        <f>VLOOKUP(GQ3,FiscalCalendar!$A:$C,3,FALSE)</f>
        <v>29</v>
      </c>
      <c r="GR1" s="45">
        <f>VLOOKUP(GR3,FiscalCalendar!$A:$C,3,FALSE)</f>
        <v>29</v>
      </c>
      <c r="GS1" s="45">
        <f>VLOOKUP(GS3,FiscalCalendar!$A:$C,3,FALSE)</f>
        <v>29</v>
      </c>
      <c r="GT1" s="45">
        <f>VLOOKUP(GT3,FiscalCalendar!$A:$C,3,FALSE)</f>
        <v>29</v>
      </c>
      <c r="GU1" s="45">
        <f>VLOOKUP(GU3,FiscalCalendar!$A:$C,3,FALSE)</f>
        <v>29</v>
      </c>
      <c r="GV1" s="45">
        <f>VLOOKUP(GV3,FiscalCalendar!$A:$C,3,FALSE)</f>
        <v>29</v>
      </c>
      <c r="GW1" s="45">
        <f>VLOOKUP(GW3,FiscalCalendar!$A:$C,3,FALSE)</f>
        <v>30</v>
      </c>
      <c r="GX1" s="45">
        <f>VLOOKUP(GX3,FiscalCalendar!$A:$C,3,FALSE)</f>
        <v>30</v>
      </c>
      <c r="GY1" s="45">
        <f>VLOOKUP(GY3,FiscalCalendar!$A:$C,3,FALSE)</f>
        <v>30</v>
      </c>
      <c r="GZ1" s="45">
        <f>VLOOKUP(GZ3,FiscalCalendar!$A:$C,3,FALSE)</f>
        <v>30</v>
      </c>
      <c r="HA1" s="45">
        <f>VLOOKUP(HA3,FiscalCalendar!$A:$C,3,FALSE)</f>
        <v>30</v>
      </c>
      <c r="HB1" s="45">
        <f>VLOOKUP(HB3,FiscalCalendar!$A:$C,3,FALSE)</f>
        <v>30</v>
      </c>
      <c r="HC1" s="45">
        <f>VLOOKUP(HC3,FiscalCalendar!$A:$C,3,FALSE)</f>
        <v>30</v>
      </c>
      <c r="HD1" s="45">
        <f>VLOOKUP(HD3,FiscalCalendar!$A:$C,3,FALSE)</f>
        <v>31</v>
      </c>
      <c r="HE1" s="45">
        <f>VLOOKUP(HE3,FiscalCalendar!$A:$C,3,FALSE)</f>
        <v>31</v>
      </c>
      <c r="HF1" s="45">
        <f>VLOOKUP(HF3,FiscalCalendar!$A:$C,3,FALSE)</f>
        <v>31</v>
      </c>
      <c r="HG1" s="45">
        <f>VLOOKUP(HG3,FiscalCalendar!$A:$C,3,FALSE)</f>
        <v>31</v>
      </c>
      <c r="HH1" s="45">
        <f>VLOOKUP(HH3,FiscalCalendar!$A:$C,3,FALSE)</f>
        <v>31</v>
      </c>
      <c r="HI1" s="45">
        <f>VLOOKUP(HI3,FiscalCalendar!$A:$C,3,FALSE)</f>
        <v>31</v>
      </c>
      <c r="HJ1" s="45">
        <f>VLOOKUP(HJ3,FiscalCalendar!$A:$C,3,FALSE)</f>
        <v>31</v>
      </c>
      <c r="HK1" s="45">
        <f>VLOOKUP(HK3,FiscalCalendar!$A:$C,3,FALSE)</f>
        <v>32</v>
      </c>
      <c r="HL1" s="45">
        <f>VLOOKUP(HL3,FiscalCalendar!$A:$C,3,FALSE)</f>
        <v>32</v>
      </c>
      <c r="HM1" s="45">
        <f>VLOOKUP(HM3,FiscalCalendar!$A:$C,3,FALSE)</f>
        <v>32</v>
      </c>
      <c r="HN1" s="45">
        <f>VLOOKUP(HN3,FiscalCalendar!$A:$C,3,FALSE)</f>
        <v>32</v>
      </c>
      <c r="HO1" s="45">
        <f>VLOOKUP(HO3,FiscalCalendar!$A:$C,3,FALSE)</f>
        <v>32</v>
      </c>
      <c r="HP1" s="45">
        <f>VLOOKUP(HP3,FiscalCalendar!$A:$C,3,FALSE)</f>
        <v>32</v>
      </c>
      <c r="HQ1" s="45">
        <f>VLOOKUP(HQ3,FiscalCalendar!$A:$C,3,FALSE)</f>
        <v>32</v>
      </c>
      <c r="HR1" s="45">
        <f>VLOOKUP(HR3,FiscalCalendar!$A:$C,3,FALSE)</f>
        <v>33</v>
      </c>
      <c r="HS1" s="45">
        <f>VLOOKUP(HS3,FiscalCalendar!$A:$C,3,FALSE)</f>
        <v>33</v>
      </c>
      <c r="HT1" s="45">
        <f>VLOOKUP(HT3,FiscalCalendar!$A:$C,3,FALSE)</f>
        <v>33</v>
      </c>
      <c r="HU1" s="45">
        <f>VLOOKUP(HU3,FiscalCalendar!$A:$C,3,FALSE)</f>
        <v>33</v>
      </c>
      <c r="HV1" s="45">
        <f>VLOOKUP(HV3,FiscalCalendar!$A:$C,3,FALSE)</f>
        <v>33</v>
      </c>
      <c r="HW1" s="45">
        <f>VLOOKUP(HW3,FiscalCalendar!$A:$C,3,FALSE)</f>
        <v>33</v>
      </c>
      <c r="HX1" s="45">
        <f>VLOOKUP(HX3,FiscalCalendar!$A:$C,3,FALSE)</f>
        <v>33</v>
      </c>
      <c r="HY1" s="45">
        <f>VLOOKUP(HY3,FiscalCalendar!$A:$C,3,FALSE)</f>
        <v>34</v>
      </c>
      <c r="HZ1" s="45">
        <f>VLOOKUP(HZ3,FiscalCalendar!$A:$C,3,FALSE)</f>
        <v>34</v>
      </c>
      <c r="IA1" s="45">
        <f>VLOOKUP(IA3,FiscalCalendar!$A:$C,3,FALSE)</f>
        <v>34</v>
      </c>
      <c r="IB1" s="45">
        <f>VLOOKUP(IB3,FiscalCalendar!$A:$C,3,FALSE)</f>
        <v>34</v>
      </c>
      <c r="IC1" s="45">
        <f>VLOOKUP(IC3,FiscalCalendar!$A:$C,3,FALSE)</f>
        <v>34</v>
      </c>
      <c r="ID1" s="45">
        <f>VLOOKUP(ID3,FiscalCalendar!$A:$C,3,FALSE)</f>
        <v>34</v>
      </c>
      <c r="IE1" s="45">
        <f>VLOOKUP(IE3,FiscalCalendar!$A:$C,3,FALSE)</f>
        <v>34</v>
      </c>
      <c r="IF1" s="45">
        <f>VLOOKUP(IF3,FiscalCalendar!$A:$C,3,FALSE)</f>
        <v>35</v>
      </c>
      <c r="IG1" s="45">
        <f>VLOOKUP(IG3,FiscalCalendar!$A:$C,3,FALSE)</f>
        <v>35</v>
      </c>
      <c r="IH1" s="45">
        <f>VLOOKUP(IH3,FiscalCalendar!$A:$C,3,FALSE)</f>
        <v>35</v>
      </c>
      <c r="II1" s="45">
        <f>VLOOKUP(II3,FiscalCalendar!$A:$C,3,FALSE)</f>
        <v>35</v>
      </c>
      <c r="IJ1" s="45">
        <f>VLOOKUP(IJ3,FiscalCalendar!$A:$C,3,FALSE)</f>
        <v>35</v>
      </c>
      <c r="IK1" s="45">
        <f>VLOOKUP(IK3,FiscalCalendar!$A:$C,3,FALSE)</f>
        <v>35</v>
      </c>
      <c r="IL1" s="45">
        <f>VLOOKUP(IL3,FiscalCalendar!$A:$C,3,FALSE)</f>
        <v>35</v>
      </c>
      <c r="IM1" s="45">
        <f>VLOOKUP(IM3,FiscalCalendar!$A:$C,3,FALSE)</f>
        <v>36</v>
      </c>
      <c r="IN1" s="45">
        <f>VLOOKUP(IN3,FiscalCalendar!$A:$C,3,FALSE)</f>
        <v>36</v>
      </c>
      <c r="IO1" s="45"/>
      <c r="IP1" s="45">
        <f>VLOOKUP(IP3,FiscalCalendar!$A:$C,3,FALSE)</f>
        <v>36</v>
      </c>
      <c r="IQ1" s="45">
        <f>VLOOKUP(IQ3,FiscalCalendar!$A:$C,3,FALSE)</f>
        <v>36</v>
      </c>
      <c r="IR1" s="45">
        <f>VLOOKUP(IR3,FiscalCalendar!$A:$C,3,FALSE)</f>
        <v>36</v>
      </c>
      <c r="IS1" s="45">
        <f>VLOOKUP(IS3,FiscalCalendar!$A:$C,3,FALSE)</f>
        <v>36</v>
      </c>
      <c r="IT1" s="45">
        <f>VLOOKUP(IT3,FiscalCalendar!$A:$C,3,FALSE)</f>
        <v>37</v>
      </c>
      <c r="IU1" s="45">
        <f>VLOOKUP(IU3,FiscalCalendar!$A:$C,3,FALSE)</f>
        <v>37</v>
      </c>
      <c r="IV1" s="45">
        <f>VLOOKUP(IV3,FiscalCalendar!$A:$C,3,FALSE)</f>
        <v>37</v>
      </c>
      <c r="IW1" s="45">
        <f>VLOOKUP(IW3,FiscalCalendar!$A:$C,3,FALSE)</f>
        <v>37</v>
      </c>
      <c r="IX1" s="45">
        <f>VLOOKUP(IX3,FiscalCalendar!$A:$C,3,FALSE)</f>
        <v>37</v>
      </c>
      <c r="IY1" s="45">
        <f>VLOOKUP(IY3,FiscalCalendar!$A:$C,3,FALSE)</f>
        <v>37</v>
      </c>
      <c r="IZ1" s="45">
        <f>VLOOKUP(IZ3,FiscalCalendar!$A:$C,3,FALSE)</f>
        <v>37</v>
      </c>
      <c r="JA1" s="45">
        <f>VLOOKUP(JA3,FiscalCalendar!$A:$C,3,FALSE)</f>
        <v>38</v>
      </c>
      <c r="JB1" s="45">
        <f>VLOOKUP(JB3,FiscalCalendar!$A:$C,3,FALSE)</f>
        <v>38</v>
      </c>
      <c r="JC1" s="45">
        <f>VLOOKUP(JC3,FiscalCalendar!$A:$C,3,FALSE)</f>
        <v>38</v>
      </c>
      <c r="JD1" s="45">
        <f>VLOOKUP(JD3,FiscalCalendar!$A:$C,3,FALSE)</f>
        <v>38</v>
      </c>
      <c r="JE1" s="45">
        <f>VLOOKUP(JE3,FiscalCalendar!$A:$C,3,FALSE)</f>
        <v>38</v>
      </c>
      <c r="JF1" s="45">
        <f>VLOOKUP(JF3,FiscalCalendar!$A:$C,3,FALSE)</f>
        <v>38</v>
      </c>
      <c r="JG1" s="45">
        <f>VLOOKUP(JG3,FiscalCalendar!$A:$C,3,FALSE)</f>
        <v>38</v>
      </c>
      <c r="JH1" s="45">
        <f>VLOOKUP(JH3,FiscalCalendar!$A:$C,3,FALSE)</f>
        <v>39</v>
      </c>
      <c r="JI1" s="45">
        <f>VLOOKUP(JI3,FiscalCalendar!$A:$C,3,FALSE)</f>
        <v>39</v>
      </c>
      <c r="JJ1" s="45">
        <f>VLOOKUP(JJ3,FiscalCalendar!$A:$C,3,FALSE)</f>
        <v>39</v>
      </c>
      <c r="JK1" s="45">
        <f>VLOOKUP(JK3,FiscalCalendar!$A:$C,3,FALSE)</f>
        <v>39</v>
      </c>
      <c r="JL1" s="45">
        <f>VLOOKUP(JL3,FiscalCalendar!$A:$C,3,FALSE)</f>
        <v>39</v>
      </c>
      <c r="JM1" s="45">
        <f>VLOOKUP(JM3,FiscalCalendar!$A:$C,3,FALSE)</f>
        <v>39</v>
      </c>
      <c r="JN1" s="45">
        <f>VLOOKUP(JN3,FiscalCalendar!$A:$C,3,FALSE)</f>
        <v>39</v>
      </c>
      <c r="JO1" s="45">
        <f>VLOOKUP(JO3,FiscalCalendar!$A:$C,3,FALSE)</f>
        <v>40</v>
      </c>
      <c r="JP1" s="45">
        <f>VLOOKUP(JP3,FiscalCalendar!$A:$C,3,FALSE)</f>
        <v>40</v>
      </c>
      <c r="JQ1" s="45">
        <f>VLOOKUP(JQ3,FiscalCalendar!$A:$C,3,FALSE)</f>
        <v>40</v>
      </c>
      <c r="JR1" s="45">
        <f>VLOOKUP(JR3,FiscalCalendar!$A:$C,3,FALSE)</f>
        <v>40</v>
      </c>
      <c r="JS1" s="45">
        <f>VLOOKUP(JS3,FiscalCalendar!$A:$C,3,FALSE)</f>
        <v>40</v>
      </c>
      <c r="JT1" s="45">
        <f>VLOOKUP(JT3,FiscalCalendar!$A:$C,3,FALSE)</f>
        <v>40</v>
      </c>
      <c r="JU1" s="45">
        <f>VLOOKUP(JU3,FiscalCalendar!$A:$C,3,FALSE)</f>
        <v>40</v>
      </c>
      <c r="JV1" s="45">
        <f>VLOOKUP(JV3,FiscalCalendar!$A:$C,3,FALSE)</f>
        <v>41</v>
      </c>
      <c r="JW1" s="45">
        <f>VLOOKUP(JW3,FiscalCalendar!$A:$C,3,FALSE)</f>
        <v>41</v>
      </c>
      <c r="JX1" s="45">
        <f>VLOOKUP(JX3,FiscalCalendar!$A:$C,3,FALSE)</f>
        <v>41</v>
      </c>
      <c r="JY1" s="45">
        <f>VLOOKUP(JY3,FiscalCalendar!$A:$C,3,FALSE)</f>
        <v>41</v>
      </c>
      <c r="JZ1" s="45">
        <f>VLOOKUP(JZ3,FiscalCalendar!$A:$C,3,FALSE)</f>
        <v>41</v>
      </c>
      <c r="KA1" s="45">
        <f>VLOOKUP(KA3,FiscalCalendar!$A:$C,3,FALSE)</f>
        <v>41</v>
      </c>
      <c r="KB1" s="45">
        <f>VLOOKUP(KB3,FiscalCalendar!$A:$C,3,FALSE)</f>
        <v>41</v>
      </c>
      <c r="KC1" s="45">
        <f>VLOOKUP(KC3,FiscalCalendar!$A:$C,3,FALSE)</f>
        <v>42</v>
      </c>
      <c r="KD1" s="45">
        <f>VLOOKUP(KD3,FiscalCalendar!$A:$C,3,FALSE)</f>
        <v>42</v>
      </c>
      <c r="KE1" s="45">
        <f>VLOOKUP(KE3,FiscalCalendar!$A:$C,3,FALSE)</f>
        <v>42</v>
      </c>
      <c r="KF1" s="45">
        <f>VLOOKUP(KF3,FiscalCalendar!$A:$C,3,FALSE)</f>
        <v>42</v>
      </c>
      <c r="KG1" s="45">
        <f>VLOOKUP(KG3,FiscalCalendar!$A:$C,3,FALSE)</f>
        <v>42</v>
      </c>
      <c r="KH1" s="45">
        <f>VLOOKUP(KH3,FiscalCalendar!$A:$C,3,FALSE)</f>
        <v>42</v>
      </c>
      <c r="KI1" s="45">
        <f>VLOOKUP(KI3,FiscalCalendar!$A:$C,3,FALSE)</f>
        <v>42</v>
      </c>
      <c r="KJ1" s="45">
        <f>VLOOKUP(KJ3,FiscalCalendar!$A:$C,3,FALSE)</f>
        <v>43</v>
      </c>
      <c r="KK1" s="45">
        <f>VLOOKUP(KK3,FiscalCalendar!$A:$C,3,FALSE)</f>
        <v>43</v>
      </c>
      <c r="KL1" s="45">
        <f>VLOOKUP(KL3,FiscalCalendar!$A:$C,3,FALSE)</f>
        <v>43</v>
      </c>
      <c r="KM1" s="45">
        <f>VLOOKUP(KM3,FiscalCalendar!$A:$C,3,FALSE)</f>
        <v>43</v>
      </c>
      <c r="KN1" s="45">
        <f>VLOOKUP(KN3,FiscalCalendar!$A:$C,3,FALSE)</f>
        <v>43</v>
      </c>
      <c r="KO1" s="45">
        <f>VLOOKUP(KO3,FiscalCalendar!$A:$C,3,FALSE)</f>
        <v>43</v>
      </c>
      <c r="KP1" s="45">
        <f>VLOOKUP(KP3,FiscalCalendar!$A:$C,3,FALSE)</f>
        <v>43</v>
      </c>
      <c r="KQ1" s="45">
        <f>VLOOKUP(KQ3,FiscalCalendar!$A:$C,3,FALSE)</f>
        <v>44</v>
      </c>
      <c r="KR1" s="45">
        <f>VLOOKUP(KR3,FiscalCalendar!$A:$C,3,FALSE)</f>
        <v>44</v>
      </c>
      <c r="KS1" s="45">
        <f>VLOOKUP(KS3,FiscalCalendar!$A:$C,3,FALSE)</f>
        <v>44</v>
      </c>
      <c r="KT1" s="45">
        <f>VLOOKUP(KT3,FiscalCalendar!$A:$C,3,FALSE)</f>
        <v>44</v>
      </c>
      <c r="KU1" s="45">
        <f>VLOOKUP(KU3,FiscalCalendar!$A:$C,3,FALSE)</f>
        <v>44</v>
      </c>
      <c r="KV1" s="45">
        <f>VLOOKUP(KV3,FiscalCalendar!$A:$C,3,FALSE)</f>
        <v>44</v>
      </c>
      <c r="KW1" s="45">
        <f>VLOOKUP(KW3,FiscalCalendar!$A:$C,3,FALSE)</f>
        <v>44</v>
      </c>
      <c r="KX1" s="45">
        <f>VLOOKUP(KX3,FiscalCalendar!$A:$C,3,FALSE)</f>
        <v>45</v>
      </c>
      <c r="KY1" s="45">
        <f>VLOOKUP(KY3,FiscalCalendar!$A:$C,3,FALSE)</f>
        <v>45</v>
      </c>
      <c r="KZ1" s="45">
        <f>VLOOKUP(KZ3,FiscalCalendar!$A:$C,3,FALSE)</f>
        <v>45</v>
      </c>
      <c r="LA1" s="45">
        <f>VLOOKUP(LA3,FiscalCalendar!$A:$C,3,FALSE)</f>
        <v>45</v>
      </c>
      <c r="LB1" s="45">
        <f>VLOOKUP(LB3,FiscalCalendar!$A:$C,3,FALSE)</f>
        <v>45</v>
      </c>
      <c r="LC1" s="45">
        <f>VLOOKUP(LC3,FiscalCalendar!$A:$C,3,FALSE)</f>
        <v>45</v>
      </c>
      <c r="LD1" s="45">
        <f>VLOOKUP(LD3,FiscalCalendar!$A:$C,3,FALSE)</f>
        <v>45</v>
      </c>
      <c r="LE1" s="45">
        <f>VLOOKUP(LE3,FiscalCalendar!$A:$C,3,FALSE)</f>
        <v>46</v>
      </c>
      <c r="LF1" s="45">
        <f>VLOOKUP(LF3,FiscalCalendar!$A:$C,3,FALSE)</f>
        <v>46</v>
      </c>
      <c r="LG1" s="45">
        <f>VLOOKUP(LG3,FiscalCalendar!$A:$C,3,FALSE)</f>
        <v>46</v>
      </c>
      <c r="LH1" s="45">
        <f>VLOOKUP(LH3,FiscalCalendar!$A:$C,3,FALSE)</f>
        <v>46</v>
      </c>
      <c r="LI1" s="45">
        <f>VLOOKUP(LI3,FiscalCalendar!$A:$C,3,FALSE)</f>
        <v>46</v>
      </c>
      <c r="LJ1" s="45">
        <f>VLOOKUP(LJ3,FiscalCalendar!$A:$C,3,FALSE)</f>
        <v>46</v>
      </c>
      <c r="LK1" s="45">
        <f>VLOOKUP(LK3,FiscalCalendar!$A:$C,3,FALSE)</f>
        <v>46</v>
      </c>
      <c r="LL1" s="45">
        <f>VLOOKUP(LL3,FiscalCalendar!$A:$C,3,FALSE)</f>
        <v>47</v>
      </c>
      <c r="LM1" s="45">
        <f>VLOOKUP(LM3,FiscalCalendar!$A:$C,3,FALSE)</f>
        <v>47</v>
      </c>
      <c r="LN1" s="45">
        <f>VLOOKUP(LN3,FiscalCalendar!$A:$C,3,FALSE)</f>
        <v>47</v>
      </c>
      <c r="LO1" s="45">
        <f>VLOOKUP(LO3,FiscalCalendar!$A:$C,3,FALSE)</f>
        <v>47</v>
      </c>
      <c r="LP1" s="45">
        <f>VLOOKUP(LP3,FiscalCalendar!$A:$C,3,FALSE)</f>
        <v>47</v>
      </c>
      <c r="LQ1" s="45">
        <f>VLOOKUP(LQ3,FiscalCalendar!$A:$C,3,FALSE)</f>
        <v>47</v>
      </c>
      <c r="LR1" s="45">
        <f>VLOOKUP(LR3,FiscalCalendar!$A:$C,3,FALSE)</f>
        <v>47</v>
      </c>
      <c r="LS1" s="45">
        <f>VLOOKUP(LS3,FiscalCalendar!$A:$C,3,FALSE)</f>
        <v>48</v>
      </c>
      <c r="LT1" s="45">
        <f>VLOOKUP(LT3,FiscalCalendar!$A:$C,3,FALSE)</f>
        <v>48</v>
      </c>
      <c r="LU1" s="45">
        <f>VLOOKUP(LU3,FiscalCalendar!$A:$C,3,FALSE)</f>
        <v>48</v>
      </c>
      <c r="LV1" s="45">
        <f>VLOOKUP(LV3,FiscalCalendar!$A:$C,3,FALSE)</f>
        <v>48</v>
      </c>
      <c r="LW1" s="45">
        <f>VLOOKUP(LW3,FiscalCalendar!$A:$C,3,FALSE)</f>
        <v>48</v>
      </c>
      <c r="LX1" s="45">
        <f>VLOOKUP(LX3,FiscalCalendar!$A:$C,3,FALSE)</f>
        <v>48</v>
      </c>
      <c r="LY1" s="45">
        <f>VLOOKUP(LY3,FiscalCalendar!$A:$C,3,FALSE)</f>
        <v>48</v>
      </c>
      <c r="LZ1" s="45">
        <f>VLOOKUP(LZ3,FiscalCalendar!$A:$C,3,FALSE)</f>
        <v>49</v>
      </c>
      <c r="MA1" s="45">
        <f>VLOOKUP(MA3,FiscalCalendar!$A:$C,3,FALSE)</f>
        <v>49</v>
      </c>
      <c r="MB1" s="45">
        <f>VLOOKUP(MB3,FiscalCalendar!$A:$C,3,FALSE)</f>
        <v>49</v>
      </c>
      <c r="MC1" s="45">
        <f>VLOOKUP(MC3,FiscalCalendar!$A:$C,3,FALSE)</f>
        <v>49</v>
      </c>
      <c r="MD1" s="45">
        <f>VLOOKUP(MD3,FiscalCalendar!$A:$C,3,FALSE)</f>
        <v>49</v>
      </c>
      <c r="ME1" s="45">
        <f>VLOOKUP(ME3,FiscalCalendar!$A:$C,3,FALSE)</f>
        <v>49</v>
      </c>
      <c r="MF1" s="45">
        <f>VLOOKUP(MF3,FiscalCalendar!$A:$C,3,FALSE)</f>
        <v>49</v>
      </c>
      <c r="MG1" s="45">
        <f>VLOOKUP(MG3,FiscalCalendar!$A:$C,3,FALSE)</f>
        <v>50</v>
      </c>
      <c r="MH1" s="45">
        <f>VLOOKUP(MH3,FiscalCalendar!$A:$C,3,FALSE)</f>
        <v>50</v>
      </c>
      <c r="MI1" s="45">
        <f>VLOOKUP(MI3,FiscalCalendar!$A:$C,3,FALSE)</f>
        <v>50</v>
      </c>
      <c r="MJ1" s="45">
        <f>VLOOKUP(MJ3,FiscalCalendar!$A:$C,3,FALSE)</f>
        <v>50</v>
      </c>
      <c r="MK1" s="45">
        <f>VLOOKUP(MK3,FiscalCalendar!$A:$C,3,FALSE)</f>
        <v>50</v>
      </c>
      <c r="ML1" s="45">
        <f>VLOOKUP(ML3,FiscalCalendar!$A:$C,3,FALSE)</f>
        <v>50</v>
      </c>
      <c r="MM1" s="45">
        <f>VLOOKUP(MM3,FiscalCalendar!$A:$C,3,FALSE)</f>
        <v>50</v>
      </c>
      <c r="MN1" s="45">
        <f>VLOOKUP(MN3,FiscalCalendar!$A:$C,3,FALSE)</f>
        <v>51</v>
      </c>
      <c r="MO1" s="45">
        <f>VLOOKUP(MO3,FiscalCalendar!$A:$C,3,FALSE)</f>
        <v>51</v>
      </c>
      <c r="MP1" s="45">
        <f>VLOOKUP(MP3,FiscalCalendar!$A:$C,3,FALSE)</f>
        <v>51</v>
      </c>
      <c r="MQ1" s="45">
        <f>VLOOKUP(MQ3,FiscalCalendar!$A:$C,3,FALSE)</f>
        <v>51</v>
      </c>
      <c r="MR1" s="45">
        <f>VLOOKUP(MR3,FiscalCalendar!$A:$C,3,FALSE)</f>
        <v>51</v>
      </c>
      <c r="MS1" s="45">
        <f>VLOOKUP(MS3,FiscalCalendar!$A:$C,3,FALSE)</f>
        <v>51</v>
      </c>
      <c r="MT1" s="45">
        <f>VLOOKUP(MT3,FiscalCalendar!$A:$C,3,FALSE)</f>
        <v>51</v>
      </c>
      <c r="MU1" s="45">
        <f>VLOOKUP(MU3,FiscalCalendar!$A:$C,3,FALSE)</f>
        <v>52</v>
      </c>
      <c r="MV1" s="45">
        <f>VLOOKUP(MV3,FiscalCalendar!$A:$C,3,FALSE)</f>
        <v>52</v>
      </c>
      <c r="MW1" s="45">
        <f>VLOOKUP(MW3,FiscalCalendar!$A:$C,3,FALSE)</f>
        <v>52</v>
      </c>
      <c r="MX1" s="45">
        <f>VLOOKUP(MX3,FiscalCalendar!$A:$C,3,FALSE)</f>
        <v>52</v>
      </c>
      <c r="MY1" s="45">
        <f>VLOOKUP(MY3,FiscalCalendar!$A:$C,3,FALSE)</f>
        <v>52</v>
      </c>
      <c r="MZ1" s="45">
        <f>VLOOKUP(MZ3,FiscalCalendar!$A:$C,3,FALSE)</f>
        <v>52</v>
      </c>
      <c r="NA1" s="45">
        <f>VLOOKUP(NA3,FiscalCalendar!$A:$C,3,FALSE)</f>
        <v>52</v>
      </c>
      <c r="NB1" s="45" t="e">
        <f>VLOOKUP(NB3,FiscalCalendar!$A:$C,3,FALSE)</f>
        <v>#N/A</v>
      </c>
      <c r="NC1" s="45" t="e">
        <f>VLOOKUP(NC3,FiscalCalendar!$A:$C,3,FALSE)</f>
        <v>#N/A</v>
      </c>
      <c r="ND1" s="45" t="e">
        <f>VLOOKUP(ND3,FiscalCalendar!$A:$C,3,FALSE)</f>
        <v>#N/A</v>
      </c>
      <c r="NE1" s="45" t="e">
        <f>VLOOKUP(NE3,FiscalCalendar!$A:$C,3,FALSE)</f>
        <v>#N/A</v>
      </c>
      <c r="NF1" s="45" t="e">
        <f>VLOOKUP(NF3,FiscalCalendar!$A:$C,3,FALSE)</f>
        <v>#N/A</v>
      </c>
      <c r="NG1" s="45" t="e">
        <f>VLOOKUP(NG3,FiscalCalendar!$A:$C,3,FALSE)</f>
        <v>#N/A</v>
      </c>
      <c r="NH1" s="45" t="e">
        <f>VLOOKUP(NH3,FiscalCalendar!$A:$C,3,FALSE)</f>
        <v>#N/A</v>
      </c>
      <c r="NI1" s="45" t="e">
        <f>VLOOKUP(NI3,FiscalCalendar!$A:$C,3,FALSE)</f>
        <v>#N/A</v>
      </c>
    </row>
    <row r="2" spans="1:400" ht="15">
      <c r="A2" s="23"/>
      <c r="B2" s="2" t="s">
        <v>14</v>
      </c>
      <c r="C2" s="2" t="s">
        <v>15</v>
      </c>
      <c r="D2" s="2" t="s">
        <v>16</v>
      </c>
      <c r="E2" s="2" t="s">
        <v>17</v>
      </c>
      <c r="F2" s="2" t="s">
        <v>18</v>
      </c>
      <c r="G2" s="2" t="s">
        <v>19</v>
      </c>
      <c r="H2" s="2" t="s">
        <v>20</v>
      </c>
      <c r="I2" s="2" t="s">
        <v>14</v>
      </c>
      <c r="J2" s="2" t="s">
        <v>15</v>
      </c>
      <c r="K2" s="2" t="s">
        <v>16</v>
      </c>
      <c r="L2" s="2" t="s">
        <v>17</v>
      </c>
      <c r="M2" s="2" t="s">
        <v>18</v>
      </c>
      <c r="N2" s="2" t="s">
        <v>19</v>
      </c>
      <c r="O2" s="2" t="s">
        <v>20</v>
      </c>
      <c r="P2" s="2" t="s">
        <v>14</v>
      </c>
      <c r="Q2" s="2" t="s">
        <v>15</v>
      </c>
      <c r="R2" s="2" t="s">
        <v>16</v>
      </c>
      <c r="S2" s="2" t="s">
        <v>17</v>
      </c>
      <c r="T2" s="2" t="s">
        <v>18</v>
      </c>
      <c r="U2" s="2" t="s">
        <v>19</v>
      </c>
      <c r="V2" s="2" t="s">
        <v>20</v>
      </c>
      <c r="W2" s="2" t="s">
        <v>14</v>
      </c>
      <c r="X2" s="2" t="s">
        <v>15</v>
      </c>
      <c r="Y2" s="2" t="s">
        <v>16</v>
      </c>
      <c r="Z2" s="2" t="s">
        <v>17</v>
      </c>
      <c r="AA2" s="2" t="s">
        <v>18</v>
      </c>
      <c r="AB2" s="2" t="s">
        <v>19</v>
      </c>
      <c r="AC2" s="2" t="s">
        <v>20</v>
      </c>
      <c r="AD2" s="2" t="s">
        <v>14</v>
      </c>
      <c r="AE2" s="2" t="s">
        <v>15</v>
      </c>
      <c r="AF2" s="2" t="s">
        <v>16</v>
      </c>
      <c r="AG2" s="2" t="s">
        <v>17</v>
      </c>
      <c r="AH2" s="2" t="s">
        <v>18</v>
      </c>
      <c r="AI2" s="2" t="s">
        <v>19</v>
      </c>
      <c r="AJ2" s="2" t="s">
        <v>20</v>
      </c>
      <c r="AK2" s="2" t="s">
        <v>14</v>
      </c>
      <c r="AL2" s="2" t="s">
        <v>15</v>
      </c>
      <c r="AM2" s="2" t="s">
        <v>16</v>
      </c>
      <c r="AN2" s="2" t="s">
        <v>17</v>
      </c>
      <c r="AO2" s="2" t="s">
        <v>18</v>
      </c>
      <c r="AP2" s="2" t="s">
        <v>19</v>
      </c>
      <c r="AQ2" s="2" t="s">
        <v>20</v>
      </c>
      <c r="AR2" s="2" t="s">
        <v>14</v>
      </c>
      <c r="AS2" s="2" t="s">
        <v>15</v>
      </c>
      <c r="AT2" s="2" t="s">
        <v>16</v>
      </c>
      <c r="AU2" s="2" t="s">
        <v>17</v>
      </c>
      <c r="AV2" s="2" t="s">
        <v>18</v>
      </c>
      <c r="AW2" s="2" t="s">
        <v>19</v>
      </c>
      <c r="AX2" s="2" t="s">
        <v>20</v>
      </c>
      <c r="AY2" s="2" t="s">
        <v>14</v>
      </c>
      <c r="AZ2" s="2" t="s">
        <v>15</v>
      </c>
      <c r="BA2" s="2" t="s">
        <v>16</v>
      </c>
      <c r="BB2" s="2" t="s">
        <v>17</v>
      </c>
      <c r="BC2" s="2" t="s">
        <v>18</v>
      </c>
      <c r="BD2" s="2" t="s">
        <v>19</v>
      </c>
      <c r="BE2" s="2" t="s">
        <v>20</v>
      </c>
      <c r="BF2" s="2" t="s">
        <v>14</v>
      </c>
      <c r="BG2" s="2" t="s">
        <v>15</v>
      </c>
      <c r="BH2" s="2" t="s">
        <v>16</v>
      </c>
      <c r="BI2" s="2" t="s">
        <v>17</v>
      </c>
      <c r="BJ2" s="2" t="s">
        <v>18</v>
      </c>
      <c r="BK2" s="2" t="s">
        <v>19</v>
      </c>
      <c r="BL2" s="2" t="s">
        <v>20</v>
      </c>
      <c r="BM2" s="2" t="s">
        <v>14</v>
      </c>
      <c r="BN2" s="2" t="s">
        <v>15</v>
      </c>
      <c r="BO2" s="2" t="s">
        <v>16</v>
      </c>
      <c r="BP2" s="2" t="s">
        <v>17</v>
      </c>
      <c r="BQ2" s="2" t="s">
        <v>18</v>
      </c>
      <c r="BR2" s="2" t="s">
        <v>19</v>
      </c>
      <c r="BS2" s="2" t="s">
        <v>20</v>
      </c>
      <c r="BT2" s="2" t="s">
        <v>14</v>
      </c>
      <c r="BU2" s="2" t="s">
        <v>15</v>
      </c>
      <c r="BV2" s="2" t="s">
        <v>16</v>
      </c>
      <c r="BW2" s="2" t="s">
        <v>17</v>
      </c>
      <c r="BX2" s="2" t="s">
        <v>18</v>
      </c>
      <c r="BY2" s="2" t="s">
        <v>19</v>
      </c>
      <c r="BZ2" s="2" t="s">
        <v>20</v>
      </c>
      <c r="CA2" s="2" t="s">
        <v>14</v>
      </c>
      <c r="CB2" s="2" t="s">
        <v>15</v>
      </c>
      <c r="CC2" s="2" t="s">
        <v>16</v>
      </c>
      <c r="CD2" s="2" t="s">
        <v>17</v>
      </c>
      <c r="CE2" s="2" t="s">
        <v>18</v>
      </c>
      <c r="CF2" s="2" t="s">
        <v>19</v>
      </c>
      <c r="CG2" s="2" t="s">
        <v>20</v>
      </c>
      <c r="CH2" s="2" t="s">
        <v>14</v>
      </c>
      <c r="CI2" s="2" t="s">
        <v>15</v>
      </c>
      <c r="CJ2" s="2" t="s">
        <v>16</v>
      </c>
      <c r="CK2" s="2" t="s">
        <v>17</v>
      </c>
      <c r="CL2" s="2" t="s">
        <v>18</v>
      </c>
      <c r="CM2" s="2" t="s">
        <v>19</v>
      </c>
      <c r="CN2" s="2" t="s">
        <v>20</v>
      </c>
      <c r="CO2" s="2" t="s">
        <v>14</v>
      </c>
      <c r="CP2" s="2" t="s">
        <v>15</v>
      </c>
      <c r="CQ2" s="2" t="s">
        <v>16</v>
      </c>
      <c r="CR2" s="2" t="s">
        <v>17</v>
      </c>
      <c r="CS2" s="2" t="s">
        <v>18</v>
      </c>
      <c r="CT2" s="2" t="s">
        <v>19</v>
      </c>
      <c r="CU2" s="2" t="s">
        <v>20</v>
      </c>
      <c r="CV2" s="2" t="s">
        <v>14</v>
      </c>
      <c r="CW2" s="2" t="s">
        <v>15</v>
      </c>
      <c r="CX2" s="2" t="s">
        <v>16</v>
      </c>
      <c r="CY2" s="2" t="s">
        <v>17</v>
      </c>
      <c r="CZ2" s="2" t="s">
        <v>18</v>
      </c>
      <c r="DA2" s="2" t="s">
        <v>19</v>
      </c>
      <c r="DB2" s="2" t="s">
        <v>20</v>
      </c>
      <c r="DC2" s="2" t="s">
        <v>14</v>
      </c>
      <c r="DD2" s="2" t="s">
        <v>15</v>
      </c>
      <c r="DE2" s="2" t="s">
        <v>16</v>
      </c>
      <c r="DF2" s="2" t="s">
        <v>17</v>
      </c>
      <c r="DG2" s="2" t="s">
        <v>18</v>
      </c>
      <c r="DH2" s="2" t="s">
        <v>19</v>
      </c>
      <c r="DI2" s="2" t="s">
        <v>20</v>
      </c>
      <c r="DJ2" s="2" t="s">
        <v>14</v>
      </c>
      <c r="DK2" s="2" t="s">
        <v>15</v>
      </c>
      <c r="DL2" s="2" t="s">
        <v>16</v>
      </c>
      <c r="DM2" s="2" t="s">
        <v>17</v>
      </c>
      <c r="DN2" s="2" t="s">
        <v>18</v>
      </c>
      <c r="DO2" s="2" t="s">
        <v>19</v>
      </c>
      <c r="DP2" s="2" t="s">
        <v>20</v>
      </c>
      <c r="DQ2" s="2" t="s">
        <v>14</v>
      </c>
      <c r="DR2" s="2" t="s">
        <v>15</v>
      </c>
      <c r="DS2" s="2" t="s">
        <v>16</v>
      </c>
      <c r="DT2" s="2" t="s">
        <v>17</v>
      </c>
      <c r="DU2" s="2" t="s">
        <v>18</v>
      </c>
      <c r="DV2" s="2" t="s">
        <v>19</v>
      </c>
      <c r="DW2" s="2" t="s">
        <v>20</v>
      </c>
      <c r="DX2" s="2" t="s">
        <v>14</v>
      </c>
      <c r="DY2" s="2" t="s">
        <v>15</v>
      </c>
      <c r="DZ2" s="2" t="s">
        <v>16</v>
      </c>
      <c r="EA2" s="2" t="s">
        <v>17</v>
      </c>
      <c r="EB2" s="2" t="s">
        <v>18</v>
      </c>
      <c r="EC2" s="2" t="s">
        <v>19</v>
      </c>
      <c r="ED2" s="2" t="s">
        <v>20</v>
      </c>
      <c r="EE2" s="2" t="s">
        <v>14</v>
      </c>
      <c r="EF2" s="2" t="s">
        <v>15</v>
      </c>
      <c r="EG2" s="2" t="s">
        <v>16</v>
      </c>
      <c r="EH2" s="2" t="s">
        <v>17</v>
      </c>
      <c r="EI2" s="2" t="s">
        <v>18</v>
      </c>
      <c r="EJ2" s="2" t="s">
        <v>19</v>
      </c>
      <c r="EK2" s="2" t="s">
        <v>20</v>
      </c>
      <c r="EL2" s="2" t="s">
        <v>14</v>
      </c>
      <c r="EM2" s="2" t="s">
        <v>15</v>
      </c>
      <c r="EN2" s="2" t="s">
        <v>16</v>
      </c>
      <c r="EO2" s="2" t="s">
        <v>17</v>
      </c>
      <c r="EP2" s="2" t="s">
        <v>18</v>
      </c>
      <c r="EQ2" s="2" t="s">
        <v>19</v>
      </c>
      <c r="ER2" s="2" t="s">
        <v>20</v>
      </c>
      <c r="ES2" s="2" t="s">
        <v>14</v>
      </c>
      <c r="ET2" s="2" t="s">
        <v>15</v>
      </c>
      <c r="EU2" s="2" t="s">
        <v>16</v>
      </c>
      <c r="EV2" s="2" t="s">
        <v>17</v>
      </c>
      <c r="EW2" s="2" t="s">
        <v>18</v>
      </c>
      <c r="EX2" s="2" t="s">
        <v>19</v>
      </c>
      <c r="EY2" s="2" t="s">
        <v>20</v>
      </c>
      <c r="EZ2" s="2" t="s">
        <v>14</v>
      </c>
      <c r="FA2" s="2" t="s">
        <v>15</v>
      </c>
      <c r="FB2" s="2" t="s">
        <v>16</v>
      </c>
      <c r="FC2" s="2" t="s">
        <v>17</v>
      </c>
      <c r="FD2" s="2" t="s">
        <v>18</v>
      </c>
      <c r="FE2" s="2" t="s">
        <v>19</v>
      </c>
      <c r="FF2" s="2" t="s">
        <v>20</v>
      </c>
      <c r="FG2" s="2" t="s">
        <v>14</v>
      </c>
      <c r="FH2" s="2" t="s">
        <v>15</v>
      </c>
      <c r="FI2" s="2" t="s">
        <v>16</v>
      </c>
      <c r="FJ2" s="2" t="s">
        <v>17</v>
      </c>
      <c r="FK2" s="2" t="s">
        <v>18</v>
      </c>
      <c r="FL2" s="2" t="s">
        <v>19</v>
      </c>
      <c r="FM2" s="2" t="s">
        <v>20</v>
      </c>
      <c r="FN2" s="2" t="s">
        <v>14</v>
      </c>
      <c r="FO2" s="2" t="s">
        <v>15</v>
      </c>
      <c r="FP2" s="2" t="s">
        <v>16</v>
      </c>
      <c r="FQ2" s="2" t="s">
        <v>17</v>
      </c>
      <c r="FR2" s="2" t="s">
        <v>18</v>
      </c>
      <c r="FS2" s="2" t="s">
        <v>19</v>
      </c>
      <c r="FT2" s="2" t="s">
        <v>20</v>
      </c>
      <c r="FU2" s="2" t="s">
        <v>14</v>
      </c>
      <c r="FV2" s="2" t="s">
        <v>15</v>
      </c>
      <c r="FW2" s="2" t="s">
        <v>16</v>
      </c>
      <c r="FX2" s="2" t="s">
        <v>17</v>
      </c>
      <c r="FY2" s="2" t="s">
        <v>18</v>
      </c>
      <c r="FZ2" s="2" t="s">
        <v>19</v>
      </c>
      <c r="GA2" s="2" t="s">
        <v>20</v>
      </c>
      <c r="GB2" s="2" t="s">
        <v>14</v>
      </c>
      <c r="GC2" s="2" t="s">
        <v>15</v>
      </c>
      <c r="GD2" s="2" t="s">
        <v>16</v>
      </c>
      <c r="GE2" s="2" t="s">
        <v>17</v>
      </c>
      <c r="GF2" s="2" t="s">
        <v>18</v>
      </c>
      <c r="GG2" s="2" t="s">
        <v>19</v>
      </c>
      <c r="GH2" s="2" t="s">
        <v>20</v>
      </c>
      <c r="GI2" s="2" t="s">
        <v>14</v>
      </c>
      <c r="GJ2" s="2" t="s">
        <v>15</v>
      </c>
      <c r="GK2" s="2" t="s">
        <v>16</v>
      </c>
      <c r="GL2" s="2" t="s">
        <v>17</v>
      </c>
      <c r="GM2" s="2" t="s">
        <v>18</v>
      </c>
      <c r="GN2" s="2" t="s">
        <v>19</v>
      </c>
      <c r="GO2" s="2" t="s">
        <v>20</v>
      </c>
      <c r="GP2" s="2" t="s">
        <v>14</v>
      </c>
      <c r="GQ2" s="2" t="s">
        <v>15</v>
      </c>
      <c r="GR2" s="2" t="s">
        <v>16</v>
      </c>
      <c r="GS2" s="2" t="s">
        <v>17</v>
      </c>
      <c r="GT2" s="2" t="s">
        <v>18</v>
      </c>
      <c r="GU2" s="2" t="s">
        <v>19</v>
      </c>
      <c r="GV2" s="2" t="s">
        <v>20</v>
      </c>
      <c r="GW2" s="2" t="s">
        <v>14</v>
      </c>
      <c r="GX2" s="2" t="s">
        <v>15</v>
      </c>
      <c r="GY2" s="2" t="s">
        <v>16</v>
      </c>
      <c r="GZ2" s="2" t="s">
        <v>17</v>
      </c>
      <c r="HA2" s="2" t="s">
        <v>18</v>
      </c>
      <c r="HB2" s="2" t="s">
        <v>19</v>
      </c>
      <c r="HC2" s="2" t="s">
        <v>20</v>
      </c>
      <c r="HD2" s="2" t="s">
        <v>14</v>
      </c>
      <c r="HE2" s="2" t="s">
        <v>15</v>
      </c>
      <c r="HF2" s="2" t="s">
        <v>16</v>
      </c>
      <c r="HG2" s="2" t="s">
        <v>17</v>
      </c>
      <c r="HH2" s="2" t="s">
        <v>18</v>
      </c>
      <c r="HI2" s="2" t="s">
        <v>19</v>
      </c>
      <c r="HJ2" s="2" t="s">
        <v>20</v>
      </c>
      <c r="HK2" s="2" t="s">
        <v>14</v>
      </c>
      <c r="HL2" s="2" t="s">
        <v>15</v>
      </c>
      <c r="HM2" s="2" t="s">
        <v>16</v>
      </c>
      <c r="HN2" s="2" t="s">
        <v>17</v>
      </c>
      <c r="HO2" s="2" t="s">
        <v>18</v>
      </c>
      <c r="HP2" s="2" t="s">
        <v>19</v>
      </c>
      <c r="HQ2" s="2" t="s">
        <v>20</v>
      </c>
      <c r="HR2" s="2" t="s">
        <v>14</v>
      </c>
      <c r="HS2" s="2" t="s">
        <v>15</v>
      </c>
      <c r="HT2" s="2" t="s">
        <v>16</v>
      </c>
      <c r="HU2" s="2" t="s">
        <v>17</v>
      </c>
      <c r="HV2" s="2" t="s">
        <v>18</v>
      </c>
      <c r="HW2" s="2" t="s">
        <v>19</v>
      </c>
      <c r="HX2" s="2" t="s">
        <v>20</v>
      </c>
      <c r="HY2" s="2" t="s">
        <v>14</v>
      </c>
      <c r="HZ2" s="2" t="s">
        <v>15</v>
      </c>
      <c r="IA2" s="2" t="s">
        <v>16</v>
      </c>
      <c r="IB2" s="2" t="s">
        <v>17</v>
      </c>
      <c r="IC2" s="2" t="s">
        <v>18</v>
      </c>
      <c r="ID2" s="2" t="s">
        <v>19</v>
      </c>
      <c r="IE2" s="2" t="s">
        <v>20</v>
      </c>
      <c r="IF2" s="2" t="s">
        <v>14</v>
      </c>
      <c r="IG2" s="2" t="s">
        <v>15</v>
      </c>
      <c r="IH2" s="2" t="s">
        <v>16</v>
      </c>
      <c r="II2" s="2" t="s">
        <v>17</v>
      </c>
      <c r="IJ2" s="2" t="s">
        <v>18</v>
      </c>
      <c r="IK2" s="2" t="s">
        <v>19</v>
      </c>
      <c r="IL2" s="2" t="s">
        <v>20</v>
      </c>
      <c r="IM2" s="2" t="s">
        <v>14</v>
      </c>
      <c r="IN2" s="2" t="s">
        <v>15</v>
      </c>
      <c r="IO2" s="2" t="s">
        <v>16</v>
      </c>
      <c r="IP2" s="2" t="s">
        <v>17</v>
      </c>
      <c r="IQ2" s="2" t="s">
        <v>18</v>
      </c>
      <c r="IR2" s="2" t="s">
        <v>19</v>
      </c>
      <c r="IS2" s="2" t="s">
        <v>20</v>
      </c>
      <c r="IT2" s="2" t="s">
        <v>14</v>
      </c>
      <c r="IU2" s="2" t="s">
        <v>15</v>
      </c>
      <c r="IV2" s="2" t="s">
        <v>16</v>
      </c>
      <c r="IW2" s="2" t="s">
        <v>17</v>
      </c>
      <c r="IX2" s="2" t="s">
        <v>18</v>
      </c>
      <c r="IY2" s="2" t="s">
        <v>19</v>
      </c>
      <c r="IZ2" s="2" t="s">
        <v>20</v>
      </c>
      <c r="JA2" s="2" t="s">
        <v>14</v>
      </c>
      <c r="JB2" s="2" t="s">
        <v>15</v>
      </c>
      <c r="JC2" s="2" t="s">
        <v>16</v>
      </c>
      <c r="JD2" s="2" t="s">
        <v>17</v>
      </c>
      <c r="JE2" s="2" t="s">
        <v>18</v>
      </c>
      <c r="JF2" s="2" t="s">
        <v>19</v>
      </c>
      <c r="JG2" s="2" t="s">
        <v>20</v>
      </c>
      <c r="JH2" s="2" t="s">
        <v>14</v>
      </c>
      <c r="JI2" s="2" t="s">
        <v>15</v>
      </c>
      <c r="JJ2" s="2" t="s">
        <v>16</v>
      </c>
      <c r="JK2" s="2" t="s">
        <v>17</v>
      </c>
      <c r="JL2" s="2" t="s">
        <v>18</v>
      </c>
      <c r="JM2" s="2" t="s">
        <v>19</v>
      </c>
      <c r="JN2" s="2" t="s">
        <v>20</v>
      </c>
      <c r="JO2" s="2" t="s">
        <v>14</v>
      </c>
      <c r="JP2" s="2" t="s">
        <v>15</v>
      </c>
      <c r="JQ2" s="2" t="s">
        <v>16</v>
      </c>
      <c r="JR2" s="2" t="s">
        <v>17</v>
      </c>
      <c r="JS2" s="2" t="s">
        <v>18</v>
      </c>
      <c r="JT2" s="2" t="s">
        <v>19</v>
      </c>
      <c r="JU2" s="2" t="s">
        <v>20</v>
      </c>
      <c r="JV2" s="2" t="s">
        <v>14</v>
      </c>
      <c r="JW2" s="2" t="s">
        <v>15</v>
      </c>
      <c r="JX2" s="2" t="s">
        <v>16</v>
      </c>
      <c r="JY2" s="2" t="s">
        <v>17</v>
      </c>
      <c r="JZ2" s="2" t="s">
        <v>18</v>
      </c>
      <c r="KA2" s="2" t="s">
        <v>19</v>
      </c>
      <c r="KB2" s="2" t="s">
        <v>20</v>
      </c>
      <c r="KC2" s="2" t="s">
        <v>14</v>
      </c>
      <c r="KD2" s="2" t="s">
        <v>15</v>
      </c>
      <c r="KE2" s="2" t="s">
        <v>16</v>
      </c>
      <c r="KF2" s="2" t="s">
        <v>17</v>
      </c>
      <c r="KG2" s="2" t="s">
        <v>18</v>
      </c>
      <c r="KH2" s="2" t="s">
        <v>19</v>
      </c>
      <c r="KI2" s="2" t="s">
        <v>20</v>
      </c>
      <c r="KJ2" s="2" t="s">
        <v>14</v>
      </c>
      <c r="KK2" s="2" t="s">
        <v>15</v>
      </c>
      <c r="KL2" s="2" t="s">
        <v>16</v>
      </c>
      <c r="KM2" s="2" t="s">
        <v>17</v>
      </c>
      <c r="KN2" s="2" t="s">
        <v>18</v>
      </c>
      <c r="KO2" s="2" t="s">
        <v>19</v>
      </c>
      <c r="KP2" s="2" t="s">
        <v>20</v>
      </c>
      <c r="KQ2" s="2" t="s">
        <v>14</v>
      </c>
      <c r="KR2" s="2" t="s">
        <v>15</v>
      </c>
      <c r="KS2" s="2" t="s">
        <v>16</v>
      </c>
      <c r="KT2" s="2" t="s">
        <v>17</v>
      </c>
      <c r="KU2" s="2" t="s">
        <v>18</v>
      </c>
      <c r="KV2" s="2" t="s">
        <v>19</v>
      </c>
      <c r="KW2" s="2" t="s">
        <v>20</v>
      </c>
      <c r="KX2" s="2" t="s">
        <v>14</v>
      </c>
      <c r="KY2" s="2" t="s">
        <v>15</v>
      </c>
      <c r="KZ2" s="2" t="s">
        <v>16</v>
      </c>
      <c r="LA2" s="2" t="s">
        <v>17</v>
      </c>
      <c r="LB2" s="2" t="s">
        <v>18</v>
      </c>
      <c r="LC2" s="2" t="s">
        <v>19</v>
      </c>
      <c r="LD2" s="2" t="s">
        <v>20</v>
      </c>
      <c r="LE2" s="2" t="s">
        <v>14</v>
      </c>
      <c r="LF2" s="2" t="s">
        <v>15</v>
      </c>
      <c r="LG2" s="2" t="s">
        <v>16</v>
      </c>
      <c r="LH2" s="2" t="s">
        <v>17</v>
      </c>
      <c r="LI2" s="2" t="s">
        <v>18</v>
      </c>
      <c r="LJ2" s="2" t="s">
        <v>19</v>
      </c>
      <c r="LK2" s="2" t="s">
        <v>20</v>
      </c>
      <c r="LL2" s="2" t="s">
        <v>14</v>
      </c>
      <c r="LM2" s="2" t="s">
        <v>15</v>
      </c>
      <c r="LN2" s="2" t="s">
        <v>16</v>
      </c>
      <c r="LO2" s="2" t="s">
        <v>17</v>
      </c>
      <c r="LP2" s="2" t="s">
        <v>18</v>
      </c>
      <c r="LQ2" s="2" t="s">
        <v>19</v>
      </c>
      <c r="LR2" s="2" t="s">
        <v>20</v>
      </c>
      <c r="LS2" s="2" t="s">
        <v>14</v>
      </c>
      <c r="LT2" s="2" t="s">
        <v>15</v>
      </c>
      <c r="LU2" s="2" t="s">
        <v>16</v>
      </c>
      <c r="LV2" s="2" t="s">
        <v>17</v>
      </c>
      <c r="LW2" s="2" t="s">
        <v>18</v>
      </c>
      <c r="LX2" s="2" t="s">
        <v>19</v>
      </c>
      <c r="LY2" s="2" t="s">
        <v>20</v>
      </c>
      <c r="LZ2" s="2" t="s">
        <v>14</v>
      </c>
      <c r="MA2" s="2" t="s">
        <v>15</v>
      </c>
      <c r="MB2" s="2" t="s">
        <v>16</v>
      </c>
      <c r="MC2" s="2" t="s">
        <v>17</v>
      </c>
      <c r="MD2" s="2" t="s">
        <v>18</v>
      </c>
      <c r="ME2" s="2" t="s">
        <v>19</v>
      </c>
      <c r="MF2" s="2" t="s">
        <v>20</v>
      </c>
      <c r="MG2" s="2" t="s">
        <v>14</v>
      </c>
      <c r="MH2" s="2" t="s">
        <v>15</v>
      </c>
      <c r="MI2" s="2" t="s">
        <v>16</v>
      </c>
      <c r="MJ2" s="2" t="s">
        <v>17</v>
      </c>
      <c r="MK2" s="2" t="s">
        <v>18</v>
      </c>
      <c r="ML2" s="2" t="s">
        <v>19</v>
      </c>
      <c r="MM2" s="2" t="s">
        <v>20</v>
      </c>
      <c r="MN2" s="2" t="s">
        <v>14</v>
      </c>
      <c r="MO2" s="2" t="s">
        <v>15</v>
      </c>
      <c r="MP2" s="2" t="s">
        <v>16</v>
      </c>
      <c r="MQ2" s="2" t="s">
        <v>17</v>
      </c>
      <c r="MR2" s="2" t="s">
        <v>18</v>
      </c>
      <c r="MS2" s="2" t="s">
        <v>19</v>
      </c>
      <c r="MT2" s="2" t="s">
        <v>20</v>
      </c>
      <c r="MU2" s="2" t="s">
        <v>14</v>
      </c>
      <c r="MV2" s="2" t="s">
        <v>15</v>
      </c>
      <c r="MW2" s="2" t="s">
        <v>16</v>
      </c>
      <c r="MX2" s="2" t="s">
        <v>17</v>
      </c>
      <c r="MY2" s="2" t="s">
        <v>18</v>
      </c>
      <c r="MZ2" s="2" t="s">
        <v>19</v>
      </c>
      <c r="NA2" s="2" t="s">
        <v>20</v>
      </c>
      <c r="NB2" s="2" t="s">
        <v>14</v>
      </c>
      <c r="NC2" s="2" t="s">
        <v>15</v>
      </c>
      <c r="ND2" s="2" t="s">
        <v>16</v>
      </c>
      <c r="NE2" s="2" t="s">
        <v>17</v>
      </c>
      <c r="NF2" s="2" t="s">
        <v>18</v>
      </c>
      <c r="NG2" s="2" t="s">
        <v>19</v>
      </c>
      <c r="NH2" s="2" t="s">
        <v>20</v>
      </c>
      <c r="NI2" s="2" t="s">
        <v>14</v>
      </c>
    </row>
    <row r="3" spans="1:400" ht="15">
      <c r="A3" s="23"/>
      <c r="B3" s="46">
        <v>45690</v>
      </c>
      <c r="C3" s="46">
        <v>45691</v>
      </c>
      <c r="D3" s="46">
        <v>45692</v>
      </c>
      <c r="E3" s="46">
        <v>45693</v>
      </c>
      <c r="F3" s="46">
        <v>45694</v>
      </c>
      <c r="G3" s="46">
        <v>45695</v>
      </c>
      <c r="H3" s="46">
        <v>45696</v>
      </c>
      <c r="I3" s="46">
        <v>45697</v>
      </c>
      <c r="J3" s="46">
        <v>45698</v>
      </c>
      <c r="K3" s="46">
        <v>45699</v>
      </c>
      <c r="L3" s="46">
        <v>45700</v>
      </c>
      <c r="M3" s="46">
        <v>45701</v>
      </c>
      <c r="N3" s="46">
        <v>45702</v>
      </c>
      <c r="O3" s="46">
        <v>45703</v>
      </c>
      <c r="P3" s="46">
        <v>45704</v>
      </c>
      <c r="Q3" s="46">
        <v>45705</v>
      </c>
      <c r="R3" s="46">
        <v>45706</v>
      </c>
      <c r="S3" s="46">
        <v>45707</v>
      </c>
      <c r="T3" s="46">
        <v>45708</v>
      </c>
      <c r="U3" s="46">
        <v>45709</v>
      </c>
      <c r="V3" s="46">
        <v>45710</v>
      </c>
      <c r="W3" s="46">
        <v>45711</v>
      </c>
      <c r="X3" s="46">
        <v>45712</v>
      </c>
      <c r="Y3" s="46">
        <v>45713</v>
      </c>
      <c r="Z3" s="46">
        <v>45714</v>
      </c>
      <c r="AA3" s="46">
        <v>45715</v>
      </c>
      <c r="AB3" s="46">
        <v>45716</v>
      </c>
      <c r="AC3" s="46">
        <v>45717</v>
      </c>
      <c r="AD3" s="46">
        <v>45718</v>
      </c>
      <c r="AE3" s="46">
        <v>45719</v>
      </c>
      <c r="AF3" s="46">
        <v>45720</v>
      </c>
      <c r="AG3" s="46">
        <v>45721</v>
      </c>
      <c r="AH3" s="46">
        <v>45722</v>
      </c>
      <c r="AI3" s="46">
        <v>45723</v>
      </c>
      <c r="AJ3" s="46">
        <v>45724</v>
      </c>
      <c r="AK3" s="46">
        <v>45725</v>
      </c>
      <c r="AL3" s="46">
        <v>45726</v>
      </c>
      <c r="AM3" s="46">
        <v>45727</v>
      </c>
      <c r="AN3" s="46">
        <v>45728</v>
      </c>
      <c r="AO3" s="46">
        <v>45729</v>
      </c>
      <c r="AP3" s="46">
        <v>45730</v>
      </c>
      <c r="AQ3" s="46">
        <v>45731</v>
      </c>
      <c r="AR3" s="46">
        <v>45732</v>
      </c>
      <c r="AS3" s="46">
        <v>45733</v>
      </c>
      <c r="AT3" s="46">
        <v>45734</v>
      </c>
      <c r="AU3" s="46">
        <v>45735</v>
      </c>
      <c r="AV3" s="46">
        <v>45736</v>
      </c>
      <c r="AW3" s="46">
        <v>45737</v>
      </c>
      <c r="AX3" s="46">
        <v>45738</v>
      </c>
      <c r="AY3" s="46">
        <v>45739</v>
      </c>
      <c r="AZ3" s="46">
        <v>45740</v>
      </c>
      <c r="BA3" s="46">
        <v>45741</v>
      </c>
      <c r="BB3" s="46">
        <v>45742</v>
      </c>
      <c r="BC3" s="46">
        <v>45743</v>
      </c>
      <c r="BD3" s="46">
        <v>45744</v>
      </c>
      <c r="BE3" s="46">
        <v>45745</v>
      </c>
      <c r="BF3" s="46">
        <v>45746</v>
      </c>
      <c r="BG3" s="46">
        <v>45747</v>
      </c>
      <c r="BH3" s="46">
        <v>45748</v>
      </c>
      <c r="BI3" s="46">
        <v>45749</v>
      </c>
      <c r="BJ3" s="46">
        <v>45750</v>
      </c>
      <c r="BK3" s="46">
        <v>45751</v>
      </c>
      <c r="BL3" s="46">
        <v>45752</v>
      </c>
      <c r="BM3" s="46">
        <v>45753</v>
      </c>
      <c r="BN3" s="46">
        <v>45754</v>
      </c>
      <c r="BO3" s="46">
        <v>45755</v>
      </c>
      <c r="BP3" s="46">
        <v>45756</v>
      </c>
      <c r="BQ3" s="46">
        <v>45757</v>
      </c>
      <c r="BR3" s="46">
        <v>45758</v>
      </c>
      <c r="BS3" s="46">
        <v>45759</v>
      </c>
      <c r="BT3" s="46">
        <v>45760</v>
      </c>
      <c r="BU3" s="46">
        <v>45761</v>
      </c>
      <c r="BV3" s="46">
        <v>45762</v>
      </c>
      <c r="BW3" s="46">
        <v>45763</v>
      </c>
      <c r="BX3" s="46">
        <v>45764</v>
      </c>
      <c r="BY3" s="46">
        <v>45765</v>
      </c>
      <c r="BZ3" s="46">
        <v>45766</v>
      </c>
      <c r="CA3" s="46">
        <v>45767</v>
      </c>
      <c r="CB3" s="46">
        <v>45768</v>
      </c>
      <c r="CC3" s="46">
        <v>45769</v>
      </c>
      <c r="CD3" s="46">
        <v>45770</v>
      </c>
      <c r="CE3" s="46">
        <v>45771</v>
      </c>
      <c r="CF3" s="46">
        <v>45772</v>
      </c>
      <c r="CG3" s="46">
        <v>45773</v>
      </c>
      <c r="CH3" s="46">
        <v>45774</v>
      </c>
      <c r="CI3" s="46">
        <v>45775</v>
      </c>
      <c r="CJ3" s="46">
        <v>45776</v>
      </c>
      <c r="CK3" s="46">
        <v>45777</v>
      </c>
      <c r="CL3" s="46">
        <v>45778</v>
      </c>
      <c r="CM3" s="46">
        <v>45779</v>
      </c>
      <c r="CN3" s="46">
        <v>45780</v>
      </c>
      <c r="CO3" s="46">
        <v>45781</v>
      </c>
      <c r="CP3" s="46">
        <v>45782</v>
      </c>
      <c r="CQ3" s="46">
        <v>45783</v>
      </c>
      <c r="CR3" s="46">
        <v>45784</v>
      </c>
      <c r="CS3" s="46">
        <v>45785</v>
      </c>
      <c r="CT3" s="46">
        <v>45786</v>
      </c>
      <c r="CU3" s="46">
        <v>45787</v>
      </c>
      <c r="CV3" s="46">
        <v>45788</v>
      </c>
      <c r="CW3" s="46">
        <v>45789</v>
      </c>
      <c r="CX3" s="46">
        <v>45790</v>
      </c>
      <c r="CY3" s="46">
        <v>45791</v>
      </c>
      <c r="CZ3" s="46">
        <v>45792</v>
      </c>
      <c r="DA3" s="46">
        <v>45793</v>
      </c>
      <c r="DB3" s="46">
        <v>45794</v>
      </c>
      <c r="DC3" s="46">
        <v>45795</v>
      </c>
      <c r="DD3" s="46">
        <v>45796</v>
      </c>
      <c r="DE3" s="46">
        <v>45797</v>
      </c>
      <c r="DF3" s="46">
        <v>45798</v>
      </c>
      <c r="DG3" s="46">
        <v>45799</v>
      </c>
      <c r="DH3" s="46">
        <v>45800</v>
      </c>
      <c r="DI3" s="46">
        <v>45801</v>
      </c>
      <c r="DJ3" s="46">
        <v>45802</v>
      </c>
      <c r="DK3" s="46">
        <v>45803</v>
      </c>
      <c r="DL3" s="46">
        <v>45804</v>
      </c>
      <c r="DM3" s="46">
        <v>45805</v>
      </c>
      <c r="DN3" s="46">
        <v>45806</v>
      </c>
      <c r="DO3" s="46">
        <v>45807</v>
      </c>
      <c r="DP3" s="46">
        <v>45808</v>
      </c>
      <c r="DQ3" s="46">
        <v>45809</v>
      </c>
      <c r="DR3" s="46">
        <v>45810</v>
      </c>
      <c r="DS3" s="46">
        <v>45811</v>
      </c>
      <c r="DT3" s="46">
        <v>45812</v>
      </c>
      <c r="DU3" s="46">
        <v>45813</v>
      </c>
      <c r="DV3" s="46">
        <v>45814</v>
      </c>
      <c r="DW3" s="46">
        <v>45815</v>
      </c>
      <c r="DX3" s="46">
        <v>45816</v>
      </c>
      <c r="DY3" s="46">
        <v>45817</v>
      </c>
      <c r="DZ3" s="46">
        <v>45818</v>
      </c>
      <c r="EA3" s="46">
        <v>45819</v>
      </c>
      <c r="EB3" s="46">
        <v>45820</v>
      </c>
      <c r="EC3" s="46">
        <v>45821</v>
      </c>
      <c r="ED3" s="46">
        <v>45822</v>
      </c>
      <c r="EE3" s="46">
        <v>45823</v>
      </c>
      <c r="EF3" s="46">
        <v>45824</v>
      </c>
      <c r="EG3" s="46">
        <v>45825</v>
      </c>
      <c r="EH3" s="46">
        <v>45826</v>
      </c>
      <c r="EI3" s="46">
        <v>45827</v>
      </c>
      <c r="EJ3" s="46">
        <v>45828</v>
      </c>
      <c r="EK3" s="46">
        <v>45829</v>
      </c>
      <c r="EL3" s="46">
        <v>45830</v>
      </c>
      <c r="EM3" s="46">
        <v>45831</v>
      </c>
      <c r="EN3" s="46">
        <v>45832</v>
      </c>
      <c r="EO3" s="46">
        <v>45833</v>
      </c>
      <c r="EP3" s="46">
        <v>45834</v>
      </c>
      <c r="EQ3" s="46">
        <v>45835</v>
      </c>
      <c r="ER3" s="46">
        <v>45836</v>
      </c>
      <c r="ES3" s="46">
        <v>45837</v>
      </c>
      <c r="ET3" s="46">
        <v>45838</v>
      </c>
      <c r="EU3" s="46">
        <v>45839</v>
      </c>
      <c r="EV3" s="46">
        <v>45840</v>
      </c>
      <c r="EW3" s="46">
        <v>45841</v>
      </c>
      <c r="EX3" s="46">
        <v>45842</v>
      </c>
      <c r="EY3" s="46">
        <v>45843</v>
      </c>
      <c r="EZ3" s="46">
        <v>45844</v>
      </c>
      <c r="FA3" s="46">
        <v>45845</v>
      </c>
      <c r="FB3" s="46">
        <v>45846</v>
      </c>
      <c r="FC3" s="46">
        <v>45847</v>
      </c>
      <c r="FD3" s="46">
        <v>45848</v>
      </c>
      <c r="FE3" s="46">
        <v>45849</v>
      </c>
      <c r="FF3" s="46">
        <v>45850</v>
      </c>
      <c r="FG3" s="46">
        <v>45851</v>
      </c>
      <c r="FH3" s="46">
        <v>45852</v>
      </c>
      <c r="FI3" s="46">
        <v>45853</v>
      </c>
      <c r="FJ3" s="46">
        <v>45854</v>
      </c>
      <c r="FK3" s="46">
        <v>45855</v>
      </c>
      <c r="FL3" s="46">
        <v>45856</v>
      </c>
      <c r="FM3" s="46">
        <v>45857</v>
      </c>
      <c r="FN3" s="46">
        <v>45858</v>
      </c>
      <c r="FO3" s="46">
        <v>45859</v>
      </c>
      <c r="FP3" s="46">
        <v>45860</v>
      </c>
      <c r="FQ3" s="46">
        <v>45861</v>
      </c>
      <c r="FR3" s="46">
        <v>45862</v>
      </c>
      <c r="FS3" s="46">
        <v>45863</v>
      </c>
      <c r="FT3" s="46">
        <v>45864</v>
      </c>
      <c r="FU3" s="46">
        <v>45865</v>
      </c>
      <c r="FV3" s="46">
        <v>45866</v>
      </c>
      <c r="FW3" s="46">
        <v>45867</v>
      </c>
      <c r="FX3" s="46">
        <v>45868</v>
      </c>
      <c r="FY3" s="46">
        <v>45869</v>
      </c>
      <c r="FZ3" s="46">
        <v>45870</v>
      </c>
      <c r="GA3" s="46">
        <v>45871</v>
      </c>
      <c r="GB3" s="46">
        <v>45872</v>
      </c>
      <c r="GC3" s="46">
        <v>45873</v>
      </c>
      <c r="GD3" s="46">
        <v>45874</v>
      </c>
      <c r="GE3" s="46">
        <v>45875</v>
      </c>
      <c r="GF3" s="46">
        <v>45876</v>
      </c>
      <c r="GG3" s="46">
        <v>45877</v>
      </c>
      <c r="GH3" s="46">
        <v>45878</v>
      </c>
      <c r="GI3" s="46">
        <v>45879</v>
      </c>
      <c r="GJ3" s="46">
        <v>45880</v>
      </c>
      <c r="GK3" s="46">
        <v>45881</v>
      </c>
      <c r="GL3" s="46">
        <v>45882</v>
      </c>
      <c r="GM3" s="46">
        <v>45883</v>
      </c>
      <c r="GN3" s="46">
        <v>45884</v>
      </c>
      <c r="GO3" s="46">
        <v>45885</v>
      </c>
      <c r="GP3" s="46">
        <v>45886</v>
      </c>
      <c r="GQ3" s="46">
        <v>45887</v>
      </c>
      <c r="GR3" s="46">
        <v>45888</v>
      </c>
      <c r="GS3" s="46">
        <v>45889</v>
      </c>
      <c r="GT3" s="46">
        <v>45890</v>
      </c>
      <c r="GU3" s="46">
        <v>45891</v>
      </c>
      <c r="GV3" s="46">
        <v>45892</v>
      </c>
      <c r="GW3" s="46">
        <v>45893</v>
      </c>
      <c r="GX3" s="46">
        <v>45894</v>
      </c>
      <c r="GY3" s="46">
        <v>45895</v>
      </c>
      <c r="GZ3" s="46">
        <v>45896</v>
      </c>
      <c r="HA3" s="46">
        <v>45897</v>
      </c>
      <c r="HB3" s="46">
        <v>45898</v>
      </c>
      <c r="HC3" s="46">
        <v>45899</v>
      </c>
      <c r="HD3" s="46">
        <v>45900</v>
      </c>
      <c r="HE3" s="46">
        <v>45901</v>
      </c>
      <c r="HF3" s="46">
        <v>45902</v>
      </c>
      <c r="HG3" s="46">
        <v>45903</v>
      </c>
      <c r="HH3" s="46">
        <v>45904</v>
      </c>
      <c r="HI3" s="46">
        <v>45905</v>
      </c>
      <c r="HJ3" s="46">
        <v>45906</v>
      </c>
      <c r="HK3" s="46">
        <v>45907</v>
      </c>
      <c r="HL3" s="46">
        <v>45908</v>
      </c>
      <c r="HM3" s="46">
        <v>45909</v>
      </c>
      <c r="HN3" s="46">
        <v>45910</v>
      </c>
      <c r="HO3" s="46">
        <v>45911</v>
      </c>
      <c r="HP3" s="46">
        <v>45912</v>
      </c>
      <c r="HQ3" s="46">
        <v>45913</v>
      </c>
      <c r="HR3" s="46">
        <v>45914</v>
      </c>
      <c r="HS3" s="46">
        <v>45915</v>
      </c>
      <c r="HT3" s="46">
        <v>45916</v>
      </c>
      <c r="HU3" s="46">
        <v>45917</v>
      </c>
      <c r="HV3" s="46">
        <v>45918</v>
      </c>
      <c r="HW3" s="46">
        <v>45919</v>
      </c>
      <c r="HX3" s="46">
        <v>45920</v>
      </c>
      <c r="HY3" s="46">
        <v>45921</v>
      </c>
      <c r="HZ3" s="46">
        <v>45922</v>
      </c>
      <c r="IA3" s="46">
        <v>45923</v>
      </c>
      <c r="IB3" s="46">
        <v>45924</v>
      </c>
      <c r="IC3" s="46">
        <v>45925</v>
      </c>
      <c r="ID3" s="46">
        <v>45926</v>
      </c>
      <c r="IE3" s="46">
        <v>45927</v>
      </c>
      <c r="IF3" s="46">
        <v>45928</v>
      </c>
      <c r="IG3" s="46">
        <v>45929</v>
      </c>
      <c r="IH3" s="46">
        <v>45930</v>
      </c>
      <c r="II3" s="46">
        <v>45931</v>
      </c>
      <c r="IJ3" s="46">
        <v>45932</v>
      </c>
      <c r="IK3" s="46">
        <v>45933</v>
      </c>
      <c r="IL3" s="46">
        <v>45934</v>
      </c>
      <c r="IM3" s="46">
        <v>45935</v>
      </c>
      <c r="IN3" s="46">
        <v>45936</v>
      </c>
      <c r="IO3" s="46">
        <v>45937</v>
      </c>
      <c r="IP3" s="46">
        <v>45938</v>
      </c>
      <c r="IQ3" s="46">
        <v>45939</v>
      </c>
      <c r="IR3" s="46">
        <v>45940</v>
      </c>
      <c r="IS3" s="46">
        <v>45941</v>
      </c>
      <c r="IT3" s="46">
        <v>45942</v>
      </c>
      <c r="IU3" s="46">
        <v>45943</v>
      </c>
      <c r="IV3" s="46">
        <v>45944</v>
      </c>
      <c r="IW3" s="46">
        <v>45945</v>
      </c>
      <c r="IX3" s="46">
        <v>45946</v>
      </c>
      <c r="IY3" s="46">
        <v>45947</v>
      </c>
      <c r="IZ3" s="46">
        <v>45948</v>
      </c>
      <c r="JA3" s="46">
        <v>45949</v>
      </c>
      <c r="JB3" s="46">
        <v>45950</v>
      </c>
      <c r="JC3" s="46">
        <v>45951</v>
      </c>
      <c r="JD3" s="46">
        <v>45952</v>
      </c>
      <c r="JE3" s="46">
        <v>45953</v>
      </c>
      <c r="JF3" s="46">
        <v>45954</v>
      </c>
      <c r="JG3" s="46">
        <v>45955</v>
      </c>
      <c r="JH3" s="46">
        <v>45956</v>
      </c>
      <c r="JI3" s="46">
        <v>45957</v>
      </c>
      <c r="JJ3" s="46">
        <v>45958</v>
      </c>
      <c r="JK3" s="46">
        <v>45959</v>
      </c>
      <c r="JL3" s="46">
        <v>45960</v>
      </c>
      <c r="JM3" s="46">
        <v>45961</v>
      </c>
      <c r="JN3" s="46">
        <v>45962</v>
      </c>
      <c r="JO3" s="46">
        <v>45963</v>
      </c>
      <c r="JP3" s="46">
        <v>45964</v>
      </c>
      <c r="JQ3" s="46">
        <v>45965</v>
      </c>
      <c r="JR3" s="46">
        <v>45966</v>
      </c>
      <c r="JS3" s="46">
        <v>45967</v>
      </c>
      <c r="JT3" s="46">
        <v>45968</v>
      </c>
      <c r="JU3" s="46">
        <v>45969</v>
      </c>
      <c r="JV3" s="46">
        <v>45970</v>
      </c>
      <c r="JW3" s="46">
        <v>45971</v>
      </c>
      <c r="JX3" s="46">
        <v>45972</v>
      </c>
      <c r="JY3" s="46">
        <v>45973</v>
      </c>
      <c r="JZ3" s="46">
        <v>45974</v>
      </c>
      <c r="KA3" s="46">
        <v>45975</v>
      </c>
      <c r="KB3" s="46">
        <v>45976</v>
      </c>
      <c r="KC3" s="46">
        <v>45977</v>
      </c>
      <c r="KD3" s="46">
        <v>45978</v>
      </c>
      <c r="KE3" s="46">
        <v>45979</v>
      </c>
      <c r="KF3" s="46">
        <v>45980</v>
      </c>
      <c r="KG3" s="46">
        <v>45981</v>
      </c>
      <c r="KH3" s="46">
        <v>45982</v>
      </c>
      <c r="KI3" s="46">
        <v>45983</v>
      </c>
      <c r="KJ3" s="46">
        <v>45984</v>
      </c>
      <c r="KK3" s="46">
        <v>45985</v>
      </c>
      <c r="KL3" s="46">
        <v>45986</v>
      </c>
      <c r="KM3" s="46">
        <v>45987</v>
      </c>
      <c r="KN3" s="46">
        <v>45988</v>
      </c>
      <c r="KO3" s="46">
        <v>45989</v>
      </c>
      <c r="KP3" s="46">
        <v>45990</v>
      </c>
      <c r="KQ3" s="46">
        <v>45991</v>
      </c>
      <c r="KR3" s="46">
        <v>45992</v>
      </c>
      <c r="KS3" s="46">
        <v>45993</v>
      </c>
      <c r="KT3" s="46">
        <v>45994</v>
      </c>
      <c r="KU3" s="46">
        <v>45995</v>
      </c>
      <c r="KV3" s="46">
        <v>45996</v>
      </c>
      <c r="KW3" s="46">
        <v>45997</v>
      </c>
      <c r="KX3" s="46">
        <v>45998</v>
      </c>
      <c r="KY3" s="46">
        <v>45999</v>
      </c>
      <c r="KZ3" s="46">
        <v>46000</v>
      </c>
      <c r="LA3" s="46">
        <v>46001</v>
      </c>
      <c r="LB3" s="46">
        <v>46002</v>
      </c>
      <c r="LC3" s="46">
        <v>46003</v>
      </c>
      <c r="LD3" s="46">
        <v>46004</v>
      </c>
      <c r="LE3" s="46">
        <v>46005</v>
      </c>
      <c r="LF3" s="46">
        <v>46006</v>
      </c>
      <c r="LG3" s="46">
        <v>46007</v>
      </c>
      <c r="LH3" s="46">
        <v>46008</v>
      </c>
      <c r="LI3" s="46">
        <v>46009</v>
      </c>
      <c r="LJ3" s="46">
        <v>46010</v>
      </c>
      <c r="LK3" s="46">
        <v>46011</v>
      </c>
      <c r="LL3" s="46">
        <v>46012</v>
      </c>
      <c r="LM3" s="46">
        <v>46013</v>
      </c>
      <c r="LN3" s="46">
        <v>46014</v>
      </c>
      <c r="LO3" s="46">
        <v>46015</v>
      </c>
      <c r="LP3" s="46">
        <v>46016</v>
      </c>
      <c r="LQ3" s="46">
        <v>46017</v>
      </c>
      <c r="LR3" s="46">
        <v>46018</v>
      </c>
      <c r="LS3" s="46">
        <v>46019</v>
      </c>
      <c r="LT3" s="46">
        <v>46020</v>
      </c>
      <c r="LU3" s="46">
        <v>46021</v>
      </c>
      <c r="LV3" s="46">
        <v>46022</v>
      </c>
      <c r="LW3" s="46">
        <v>46023</v>
      </c>
      <c r="LX3" s="46">
        <v>46024</v>
      </c>
      <c r="LY3" s="46">
        <v>46025</v>
      </c>
      <c r="LZ3" s="46">
        <v>46026</v>
      </c>
      <c r="MA3" s="46">
        <v>46027</v>
      </c>
      <c r="MB3" s="46">
        <v>46028</v>
      </c>
      <c r="MC3" s="46">
        <v>46029</v>
      </c>
      <c r="MD3" s="46">
        <v>46030</v>
      </c>
      <c r="ME3" s="46">
        <v>46031</v>
      </c>
      <c r="MF3" s="46">
        <v>46032</v>
      </c>
      <c r="MG3" s="46">
        <v>46033</v>
      </c>
      <c r="MH3" s="46">
        <v>46034</v>
      </c>
      <c r="MI3" s="46">
        <v>46035</v>
      </c>
      <c r="MJ3" s="46">
        <v>46036</v>
      </c>
      <c r="MK3" s="46">
        <v>46037</v>
      </c>
      <c r="ML3" s="46">
        <v>46038</v>
      </c>
      <c r="MM3" s="46">
        <v>46039</v>
      </c>
      <c r="MN3" s="46">
        <v>46040</v>
      </c>
      <c r="MO3" s="46">
        <v>46041</v>
      </c>
      <c r="MP3" s="46">
        <v>46042</v>
      </c>
      <c r="MQ3" s="46">
        <v>46043</v>
      </c>
      <c r="MR3" s="46">
        <v>46044</v>
      </c>
      <c r="MS3" s="46">
        <v>46045</v>
      </c>
      <c r="MT3" s="46">
        <v>46046</v>
      </c>
      <c r="MU3" s="46">
        <v>46047</v>
      </c>
      <c r="MV3" s="46">
        <v>46048</v>
      </c>
      <c r="MW3" s="46">
        <v>46049</v>
      </c>
      <c r="MX3" s="46">
        <v>46050</v>
      </c>
      <c r="MY3" s="46">
        <v>46051</v>
      </c>
      <c r="MZ3" s="46">
        <v>46052</v>
      </c>
      <c r="NA3" s="46">
        <v>46053</v>
      </c>
      <c r="NB3" s="46">
        <v>46054</v>
      </c>
      <c r="NC3" s="46">
        <v>46055</v>
      </c>
      <c r="ND3" s="46">
        <v>46056</v>
      </c>
      <c r="NE3" s="46">
        <v>46057</v>
      </c>
      <c r="NF3" s="46">
        <v>46058</v>
      </c>
      <c r="NG3" s="46">
        <v>46059</v>
      </c>
      <c r="NH3" s="46">
        <v>46060</v>
      </c>
      <c r="NI3" s="46">
        <v>46061</v>
      </c>
    </row>
    <row r="4" spans="1:400" ht="30.75">
      <c r="A4" s="3" t="s">
        <v>21</v>
      </c>
      <c r="B4" s="23"/>
      <c r="C4" s="23"/>
      <c r="D4" s="23"/>
      <c r="E4" s="23"/>
      <c r="F4" s="23"/>
      <c r="G4" s="23"/>
      <c r="H4" s="23"/>
      <c r="I4" s="23"/>
      <c r="J4" s="23"/>
      <c r="K4" s="23"/>
      <c r="L4" s="23"/>
      <c r="M4" s="23"/>
      <c r="N4" s="23"/>
      <c r="O4" s="23"/>
      <c r="P4" s="23"/>
      <c r="Q4" s="23"/>
      <c r="R4" s="23"/>
      <c r="S4" s="23"/>
      <c r="T4" s="23"/>
      <c r="U4" s="23"/>
      <c r="V4" s="23"/>
      <c r="W4" s="23"/>
      <c r="X4" s="23"/>
      <c r="Y4" s="23"/>
      <c r="Z4" s="23"/>
      <c r="AA4" s="23"/>
      <c r="AB4" s="23"/>
      <c r="AC4" s="23"/>
      <c r="AD4" s="23"/>
      <c r="AE4" s="23"/>
      <c r="AF4" s="23"/>
      <c r="AG4" s="23"/>
      <c r="AH4" s="23"/>
      <c r="AI4" s="23"/>
      <c r="AJ4" s="23"/>
      <c r="AK4" s="23"/>
      <c r="AL4" s="23"/>
      <c r="AM4" s="23"/>
      <c r="AN4" s="23"/>
      <c r="AO4" s="23"/>
      <c r="AP4" s="23"/>
      <c r="AQ4" s="23"/>
      <c r="AR4" s="23"/>
      <c r="AS4" s="23"/>
      <c r="AT4" s="23"/>
      <c r="AU4" s="23"/>
      <c r="AV4" s="23"/>
      <c r="AW4" s="23"/>
      <c r="AX4" s="23"/>
      <c r="AY4" s="23"/>
      <c r="AZ4" s="23"/>
      <c r="BA4" s="23"/>
      <c r="BB4" s="23"/>
      <c r="BC4" s="23"/>
      <c r="BD4" s="23"/>
      <c r="BE4" s="23"/>
      <c r="BF4" s="23"/>
      <c r="BG4" s="23"/>
      <c r="BH4" s="23"/>
      <c r="BI4" s="23"/>
      <c r="BJ4" s="23"/>
      <c r="BK4" s="23"/>
      <c r="BL4" s="23"/>
      <c r="BM4" s="23"/>
      <c r="BN4" s="23"/>
      <c r="BO4" s="23"/>
      <c r="BP4" s="23"/>
      <c r="BQ4" s="23"/>
      <c r="BR4" s="23"/>
      <c r="BS4" s="23"/>
      <c r="BT4" s="23"/>
      <c r="BU4" s="23"/>
      <c r="BV4" s="23"/>
      <c r="BW4" s="23"/>
      <c r="BX4" s="23"/>
      <c r="BY4" s="23"/>
      <c r="BZ4" s="23"/>
      <c r="CA4" s="23"/>
      <c r="CB4" s="23"/>
      <c r="CC4" s="23"/>
      <c r="CD4" s="23"/>
      <c r="CE4" s="23"/>
      <c r="CF4" s="23"/>
      <c r="CG4" s="23"/>
      <c r="CH4" s="23"/>
      <c r="CI4" s="23"/>
      <c r="CJ4" s="23"/>
      <c r="CK4" s="23"/>
      <c r="CL4" s="23"/>
      <c r="CM4" s="23"/>
      <c r="CN4" s="23"/>
      <c r="CO4" s="23"/>
      <c r="CP4" s="23"/>
      <c r="CQ4" s="23"/>
      <c r="CR4" s="23"/>
      <c r="CS4" s="23"/>
      <c r="CT4" s="23"/>
      <c r="CU4" s="23"/>
      <c r="CV4" s="23"/>
      <c r="CW4" s="23"/>
      <c r="CX4" s="23"/>
      <c r="CY4" s="23"/>
      <c r="CZ4" s="23"/>
      <c r="DA4" s="23"/>
      <c r="DB4" s="23"/>
      <c r="DC4" s="23"/>
      <c r="DD4" s="23"/>
      <c r="DE4" s="23"/>
      <c r="DF4" s="23"/>
      <c r="DG4" s="23"/>
      <c r="DH4" s="23"/>
      <c r="DI4" s="23"/>
      <c r="DJ4" s="23"/>
      <c r="DK4" s="23"/>
      <c r="DL4" s="23"/>
      <c r="DM4" s="23"/>
      <c r="DN4" s="23"/>
      <c r="DO4" s="23"/>
      <c r="DP4" s="23" t="s">
        <v>22</v>
      </c>
      <c r="DQ4" s="23"/>
      <c r="DR4" s="23"/>
      <c r="DS4" s="23"/>
      <c r="DT4" s="23"/>
      <c r="DU4" s="23"/>
      <c r="DV4" s="23"/>
      <c r="DW4" s="23"/>
      <c r="DX4" s="23" t="s">
        <v>23</v>
      </c>
      <c r="DY4" s="23" t="s">
        <v>24</v>
      </c>
      <c r="DZ4" s="23"/>
      <c r="EA4" s="23"/>
      <c r="EB4" s="23"/>
      <c r="EC4" s="23"/>
      <c r="ED4" s="23"/>
      <c r="EE4" s="23"/>
      <c r="EF4" s="23" t="s">
        <v>25</v>
      </c>
      <c r="EG4" s="23"/>
      <c r="EH4" s="23"/>
      <c r="EI4" s="23"/>
      <c r="EJ4" s="23"/>
      <c r="EK4" s="23" t="s">
        <v>26</v>
      </c>
      <c r="EL4" s="23"/>
      <c r="EM4" s="23"/>
      <c r="EN4" s="23"/>
      <c r="EO4" s="23" t="s">
        <v>27</v>
      </c>
      <c r="EP4" s="23"/>
      <c r="EQ4" s="23"/>
      <c r="ER4" s="23"/>
      <c r="ES4" s="23"/>
      <c r="ET4" s="23"/>
      <c r="EU4" s="23"/>
      <c r="EV4" s="23"/>
      <c r="EW4" s="23"/>
      <c r="EX4" s="23"/>
      <c r="EY4" s="23"/>
      <c r="EZ4" s="23"/>
      <c r="FA4" s="23"/>
      <c r="FB4" s="23"/>
      <c r="FC4" s="23"/>
      <c r="FD4" s="23"/>
      <c r="FE4" s="23"/>
      <c r="FF4" s="23"/>
      <c r="FG4" s="23" t="s">
        <v>28</v>
      </c>
      <c r="FH4" s="23"/>
      <c r="FI4" s="23"/>
      <c r="FJ4" s="23"/>
      <c r="FK4" s="23"/>
      <c r="FL4" s="23"/>
      <c r="FM4" s="23"/>
      <c r="FN4" s="23"/>
      <c r="FO4" s="23"/>
      <c r="FP4" s="23"/>
      <c r="FQ4" s="23"/>
      <c r="FR4" s="23"/>
      <c r="FS4" s="23"/>
      <c r="FT4" s="23"/>
      <c r="FU4" s="23"/>
      <c r="FV4" s="23"/>
      <c r="FW4" s="23"/>
      <c r="FX4" s="23"/>
      <c r="FY4" s="23"/>
      <c r="FZ4" s="23"/>
      <c r="GA4" s="23"/>
      <c r="GB4" s="23"/>
      <c r="GC4" s="23"/>
      <c r="GD4" s="23"/>
      <c r="GE4" s="23"/>
      <c r="GF4" s="23" t="s">
        <v>29</v>
      </c>
      <c r="GG4" s="23"/>
      <c r="GH4" s="23"/>
      <c r="GI4" s="23"/>
      <c r="GJ4" s="23"/>
      <c r="GK4" s="23"/>
      <c r="GL4" s="23"/>
      <c r="GM4" s="23"/>
      <c r="GN4" s="23"/>
      <c r="GO4" s="23"/>
      <c r="GP4" s="23"/>
      <c r="GQ4" s="23"/>
      <c r="GR4" s="23"/>
      <c r="GS4" s="23"/>
      <c r="GT4" s="23"/>
      <c r="GU4" s="23"/>
      <c r="GV4" s="23"/>
      <c r="GW4" s="23"/>
      <c r="GX4" s="23"/>
      <c r="GY4" s="23"/>
      <c r="GZ4" s="23"/>
      <c r="HA4" s="23"/>
      <c r="HB4" s="23"/>
      <c r="HC4" s="23"/>
      <c r="HD4" s="23"/>
      <c r="HE4" s="23"/>
      <c r="HF4" s="23"/>
      <c r="HG4" s="23"/>
      <c r="HH4" s="23"/>
      <c r="HI4" s="23"/>
      <c r="HJ4" s="23"/>
      <c r="HK4" s="23"/>
      <c r="HL4" s="23"/>
      <c r="HM4" s="23"/>
      <c r="HN4" s="23"/>
      <c r="HO4" s="23"/>
      <c r="HP4" s="23"/>
      <c r="HQ4" s="23"/>
      <c r="HR4" s="23"/>
      <c r="HS4" s="23"/>
      <c r="HT4" s="23"/>
      <c r="HU4" s="23"/>
      <c r="HV4" s="23"/>
      <c r="HW4" s="23"/>
      <c r="HX4" s="23"/>
      <c r="HY4" s="23"/>
      <c r="HZ4" s="23"/>
      <c r="IA4" s="23"/>
      <c r="IB4" s="23"/>
      <c r="IC4" s="23"/>
      <c r="ID4" s="23"/>
      <c r="IE4" s="23"/>
      <c r="IF4" s="23"/>
      <c r="IG4" s="23"/>
      <c r="IH4" s="23"/>
      <c r="II4" s="23"/>
      <c r="IJ4" s="23"/>
      <c r="IK4" s="23"/>
      <c r="IL4" s="42" t="s">
        <v>30</v>
      </c>
      <c r="IM4" s="23" t="s">
        <v>31</v>
      </c>
      <c r="IN4" s="23" t="s">
        <v>32</v>
      </c>
      <c r="IO4" s="1068" t="s">
        <v>33</v>
      </c>
      <c r="IP4" s="1068" t="s">
        <v>33</v>
      </c>
      <c r="IQ4" s="1068" t="s">
        <v>33</v>
      </c>
      <c r="IR4" s="42" t="s">
        <v>34</v>
      </c>
      <c r="IS4" s="42" t="s">
        <v>31</v>
      </c>
      <c r="IT4" s="23" t="s">
        <v>35</v>
      </c>
      <c r="IU4" s="23" t="s">
        <v>34</v>
      </c>
      <c r="IV4" s="1068" t="s">
        <v>33</v>
      </c>
      <c r="IW4" s="1068" t="s">
        <v>33</v>
      </c>
      <c r="IX4" s="42" t="s">
        <v>34</v>
      </c>
      <c r="IY4" s="42" t="s">
        <v>36</v>
      </c>
      <c r="IZ4" s="42" t="s">
        <v>31</v>
      </c>
      <c r="JA4" s="23" t="s">
        <v>35</v>
      </c>
      <c r="JB4" s="23" t="s">
        <v>34</v>
      </c>
      <c r="JC4" s="42" t="s">
        <v>34</v>
      </c>
      <c r="JD4" s="1068" t="s">
        <v>33</v>
      </c>
      <c r="JE4" s="42" t="s">
        <v>34</v>
      </c>
      <c r="JF4" s="42" t="s">
        <v>34</v>
      </c>
      <c r="JG4" s="42" t="s">
        <v>36</v>
      </c>
      <c r="JH4" s="23"/>
      <c r="JI4" s="23"/>
      <c r="JJ4" s="23"/>
      <c r="JK4" s="23"/>
      <c r="JL4" s="23"/>
      <c r="JM4" s="23"/>
      <c r="JN4" s="23"/>
      <c r="JO4" s="23"/>
      <c r="JP4" s="23"/>
      <c r="JQ4" s="23"/>
      <c r="JR4" s="23"/>
      <c r="JS4" s="23"/>
      <c r="JT4" s="23"/>
      <c r="JU4" s="23"/>
      <c r="JV4" s="23"/>
      <c r="JW4" s="23"/>
      <c r="JX4" s="23"/>
      <c r="JY4" s="23"/>
      <c r="JZ4" s="23"/>
      <c r="KA4" s="23"/>
      <c r="KB4" s="23"/>
      <c r="KC4" s="23"/>
      <c r="KD4" s="23"/>
      <c r="KE4" s="23"/>
      <c r="KF4" s="23"/>
      <c r="KG4" s="23"/>
      <c r="KH4" s="23"/>
      <c r="KI4" s="23" t="s">
        <v>37</v>
      </c>
      <c r="KJ4" s="23" t="s">
        <v>34</v>
      </c>
      <c r="KK4" s="23" t="s">
        <v>34</v>
      </c>
      <c r="KL4" s="23" t="s">
        <v>34</v>
      </c>
      <c r="KM4" s="23" t="s">
        <v>34</v>
      </c>
      <c r="KN4" s="23"/>
      <c r="KO4" s="23" t="s">
        <v>34</v>
      </c>
      <c r="KP4" s="23" t="s">
        <v>34</v>
      </c>
      <c r="KQ4" s="23" t="s">
        <v>34</v>
      </c>
      <c r="KR4" s="23" t="s">
        <v>34</v>
      </c>
      <c r="KS4" s="23" t="s">
        <v>34</v>
      </c>
      <c r="KT4" s="23" t="s">
        <v>34</v>
      </c>
      <c r="KU4" s="23" t="s">
        <v>33</v>
      </c>
      <c r="KV4" s="23" t="s">
        <v>35</v>
      </c>
      <c r="KW4" s="23" t="s">
        <v>36</v>
      </c>
      <c r="KX4" s="23"/>
      <c r="KY4" s="23"/>
      <c r="KZ4" s="23"/>
      <c r="LA4" s="23"/>
      <c r="LB4" s="1119" t="s">
        <v>38</v>
      </c>
      <c r="LC4" s="23"/>
      <c r="LD4" s="23"/>
      <c r="LE4" s="1119" t="s">
        <v>39</v>
      </c>
      <c r="LF4" s="1119"/>
      <c r="LG4" s="23"/>
      <c r="LH4" s="1351" t="s">
        <v>40</v>
      </c>
      <c r="LI4" s="23"/>
      <c r="LJ4" s="1120" t="s">
        <v>41</v>
      </c>
      <c r="LK4" s="23"/>
      <c r="LL4" s="23"/>
      <c r="LM4" s="1120" t="s">
        <v>42</v>
      </c>
      <c r="LN4" s="1121" t="s">
        <v>43</v>
      </c>
      <c r="LO4" s="23"/>
      <c r="LP4" s="23"/>
      <c r="LQ4" s="23"/>
      <c r="LR4" s="23"/>
      <c r="LS4" s="23"/>
      <c r="LT4" s="23"/>
      <c r="LU4" s="23"/>
      <c r="LV4" s="23"/>
      <c r="LW4" s="23"/>
      <c r="LX4" s="23"/>
      <c r="LY4" s="23"/>
      <c r="LZ4" s="23"/>
      <c r="MA4" s="23"/>
      <c r="MB4" s="23"/>
      <c r="MC4" s="23"/>
      <c r="MD4" s="23"/>
      <c r="ME4" s="23"/>
      <c r="MF4" s="23"/>
      <c r="MG4" s="23"/>
      <c r="MH4" s="23"/>
      <c r="MI4" s="23"/>
      <c r="MJ4" s="23"/>
      <c r="MK4" s="23"/>
      <c r="ML4" s="23"/>
      <c r="MM4" s="23"/>
      <c r="MN4" s="23"/>
      <c r="MO4" s="23"/>
      <c r="MP4" s="23"/>
      <c r="MQ4" s="23"/>
      <c r="MR4" s="23"/>
      <c r="MS4" s="23"/>
      <c r="MT4" s="23"/>
      <c r="MU4" s="23"/>
      <c r="MV4" s="23"/>
      <c r="MW4" s="23"/>
      <c r="MX4" s="23"/>
      <c r="MY4" s="23"/>
      <c r="MZ4" s="23"/>
      <c r="NA4" s="23"/>
      <c r="NB4" s="23"/>
      <c r="NC4" s="23"/>
      <c r="ND4" s="23"/>
      <c r="NE4" s="23"/>
      <c r="NF4" s="23"/>
      <c r="NG4" s="23"/>
      <c r="NH4" s="23"/>
      <c r="NI4" s="23"/>
    </row>
    <row r="5" spans="1:400" ht="15">
      <c r="A5" s="4" t="s">
        <v>44</v>
      </c>
      <c r="B5" s="4">
        <v>2500</v>
      </c>
      <c r="C5" s="4">
        <f>B5-B7+B10</f>
        <v>4373</v>
      </c>
      <c r="D5" s="4">
        <f>C5-C7+C10</f>
        <v>2903</v>
      </c>
      <c r="E5" s="4">
        <f t="shared" ref="E5:BO5" si="0">D5-D7+D10</f>
        <v>2297</v>
      </c>
      <c r="F5" s="4">
        <f t="shared" si="0"/>
        <v>2335</v>
      </c>
      <c r="G5" s="4">
        <f t="shared" si="0"/>
        <v>1878</v>
      </c>
      <c r="H5" s="4">
        <f t="shared" si="0"/>
        <v>4491</v>
      </c>
      <c r="I5" s="4">
        <f t="shared" si="0"/>
        <v>8088</v>
      </c>
      <c r="J5" s="4">
        <f t="shared" si="0"/>
        <v>3446</v>
      </c>
      <c r="K5" s="4">
        <f t="shared" si="0"/>
        <v>1297</v>
      </c>
      <c r="L5" s="4">
        <f t="shared" si="0"/>
        <v>821</v>
      </c>
      <c r="M5" s="4">
        <f t="shared" si="0"/>
        <v>587</v>
      </c>
      <c r="N5" s="4">
        <f t="shared" si="0"/>
        <v>743</v>
      </c>
      <c r="O5" s="4">
        <f t="shared" si="0"/>
        <v>6106</v>
      </c>
      <c r="P5" s="4">
        <f t="shared" si="0"/>
        <v>13204</v>
      </c>
      <c r="Q5" s="4">
        <f t="shared" si="0"/>
        <v>12507</v>
      </c>
      <c r="R5" s="4">
        <f t="shared" si="0"/>
        <v>8668</v>
      </c>
      <c r="S5" s="4">
        <f t="shared" si="0"/>
        <v>5090</v>
      </c>
      <c r="T5" s="4">
        <f t="shared" si="0"/>
        <v>13529</v>
      </c>
      <c r="U5" s="4">
        <f t="shared" si="0"/>
        <v>3020</v>
      </c>
      <c r="V5" s="4">
        <f t="shared" si="0"/>
        <v>3801</v>
      </c>
      <c r="W5" s="4">
        <f t="shared" si="0"/>
        <v>14987</v>
      </c>
      <c r="X5" s="4">
        <f t="shared" si="0"/>
        <v>12386</v>
      </c>
      <c r="Y5" s="4">
        <f t="shared" si="0"/>
        <v>692</v>
      </c>
      <c r="Z5" s="4">
        <f t="shared" si="0"/>
        <v>628</v>
      </c>
      <c r="AA5" s="4">
        <f t="shared" si="0"/>
        <v>376</v>
      </c>
      <c r="AB5" s="4">
        <f t="shared" si="0"/>
        <v>-311</v>
      </c>
      <c r="AC5" s="4">
        <f t="shared" si="0"/>
        <v>2313</v>
      </c>
      <c r="AD5" s="4">
        <f t="shared" si="0"/>
        <v>10728</v>
      </c>
      <c r="AE5" s="4">
        <v>18152</v>
      </c>
      <c r="AF5" s="4">
        <f t="shared" si="0"/>
        <v>5729</v>
      </c>
      <c r="AG5" s="4">
        <f t="shared" si="0"/>
        <v>4820</v>
      </c>
      <c r="AH5" s="4">
        <f t="shared" si="0"/>
        <v>4938</v>
      </c>
      <c r="AI5" s="4">
        <f t="shared" si="0"/>
        <v>4204</v>
      </c>
      <c r="AJ5" s="4">
        <f t="shared" si="0"/>
        <v>8051</v>
      </c>
      <c r="AK5" s="4">
        <f t="shared" si="0"/>
        <v>10719</v>
      </c>
      <c r="AL5" s="4">
        <f t="shared" si="0"/>
        <v>6242</v>
      </c>
      <c r="AM5" s="4">
        <f t="shared" si="0"/>
        <v>5274</v>
      </c>
      <c r="AN5" s="4">
        <f t="shared" si="0"/>
        <v>4775</v>
      </c>
      <c r="AO5" s="4">
        <f t="shared" si="0"/>
        <v>3625</v>
      </c>
      <c r="AP5" s="4">
        <f t="shared" si="0"/>
        <v>13094</v>
      </c>
      <c r="AQ5" s="4">
        <f t="shared" si="0"/>
        <v>18297</v>
      </c>
      <c r="AR5" s="4">
        <f t="shared" si="0"/>
        <v>24161</v>
      </c>
      <c r="AS5" s="4">
        <f t="shared" si="0"/>
        <v>27885</v>
      </c>
      <c r="AT5" s="4">
        <f t="shared" si="0"/>
        <v>9110</v>
      </c>
      <c r="AU5" s="4">
        <f t="shared" si="0"/>
        <v>5523</v>
      </c>
      <c r="AV5" s="4">
        <f t="shared" si="0"/>
        <v>3352</v>
      </c>
      <c r="AW5" s="4">
        <f t="shared" si="0"/>
        <v>3727</v>
      </c>
      <c r="AX5" s="4">
        <f t="shared" si="0"/>
        <v>14810</v>
      </c>
      <c r="AY5" s="4">
        <f t="shared" si="0"/>
        <v>21137</v>
      </c>
      <c r="AZ5" s="4">
        <f t="shared" si="0"/>
        <v>28630</v>
      </c>
      <c r="BA5" s="4">
        <f t="shared" si="0"/>
        <v>28333</v>
      </c>
      <c r="BB5" s="4">
        <f t="shared" si="0"/>
        <v>19298</v>
      </c>
      <c r="BC5" s="4">
        <f t="shared" si="0"/>
        <v>10577</v>
      </c>
      <c r="BD5" s="4">
        <f t="shared" si="0"/>
        <v>4048</v>
      </c>
      <c r="BE5" s="4">
        <f t="shared" si="0"/>
        <v>7345</v>
      </c>
      <c r="BF5" s="4">
        <f t="shared" si="0"/>
        <v>10866</v>
      </c>
      <c r="BG5" s="4">
        <f t="shared" si="0"/>
        <v>10920</v>
      </c>
      <c r="BH5" s="4">
        <f t="shared" si="0"/>
        <v>4976</v>
      </c>
      <c r="BI5" s="4">
        <f t="shared" si="0"/>
        <v>3428</v>
      </c>
      <c r="BJ5" s="4">
        <f t="shared" si="0"/>
        <v>5835</v>
      </c>
      <c r="BK5" s="4">
        <f t="shared" si="0"/>
        <v>4685</v>
      </c>
      <c r="BL5" s="4">
        <f t="shared" si="0"/>
        <v>14833</v>
      </c>
      <c r="BM5" s="4">
        <f t="shared" si="0"/>
        <v>20197</v>
      </c>
      <c r="BN5" s="4">
        <f t="shared" si="0"/>
        <v>21543</v>
      </c>
      <c r="BO5" s="4">
        <f t="shared" si="0"/>
        <v>10075</v>
      </c>
      <c r="BP5" s="4">
        <v>10441</v>
      </c>
      <c r="BQ5" s="4">
        <f t="shared" ref="BQ5:EB5" si="1">BP5-BP7+BP10</f>
        <v>6981</v>
      </c>
      <c r="BR5" s="4">
        <f t="shared" si="1"/>
        <v>4949</v>
      </c>
      <c r="BS5" s="4">
        <f t="shared" si="1"/>
        <v>11812</v>
      </c>
      <c r="BT5" s="4">
        <f t="shared" si="1"/>
        <v>12529</v>
      </c>
      <c r="BU5" s="4">
        <f t="shared" si="1"/>
        <v>11429</v>
      </c>
      <c r="BV5" s="4">
        <f>BU5-BU7+BU10</f>
        <v>4777</v>
      </c>
      <c r="BW5" s="4">
        <v>6426</v>
      </c>
      <c r="BX5" s="4">
        <f t="shared" si="1"/>
        <v>4505</v>
      </c>
      <c r="BY5" s="4">
        <f t="shared" si="1"/>
        <v>3139</v>
      </c>
      <c r="BZ5" s="4">
        <f t="shared" si="1"/>
        <v>6894</v>
      </c>
      <c r="CA5" s="4">
        <f t="shared" si="1"/>
        <v>6494</v>
      </c>
      <c r="CB5" s="4">
        <f t="shared" si="1"/>
        <v>17266</v>
      </c>
      <c r="CC5" s="4">
        <f t="shared" si="1"/>
        <v>5113</v>
      </c>
      <c r="CD5" s="4">
        <f t="shared" si="1"/>
        <v>5191</v>
      </c>
      <c r="CE5" s="4">
        <f t="shared" si="1"/>
        <v>17463</v>
      </c>
      <c r="CF5" s="4">
        <f t="shared" si="1"/>
        <v>14095</v>
      </c>
      <c r="CG5" s="4">
        <f t="shared" si="1"/>
        <v>9085</v>
      </c>
      <c r="CH5" s="4">
        <f t="shared" si="1"/>
        <v>20831</v>
      </c>
      <c r="CI5" s="4">
        <v>30198</v>
      </c>
      <c r="CJ5" s="4">
        <f t="shared" si="1"/>
        <v>14432</v>
      </c>
      <c r="CK5" s="4">
        <f t="shared" si="1"/>
        <v>12947</v>
      </c>
      <c r="CL5" s="4">
        <f t="shared" si="1"/>
        <v>41236</v>
      </c>
      <c r="CM5" s="4">
        <f t="shared" si="1"/>
        <v>39399</v>
      </c>
      <c r="CN5" s="4">
        <f t="shared" si="1"/>
        <v>44494</v>
      </c>
      <c r="CO5" s="4">
        <f t="shared" si="1"/>
        <v>74608</v>
      </c>
      <c r="CP5" s="4">
        <v>73472</v>
      </c>
      <c r="CQ5" s="4">
        <f t="shared" si="1"/>
        <v>66226</v>
      </c>
      <c r="CR5" s="4">
        <f t="shared" si="1"/>
        <v>59910</v>
      </c>
      <c r="CS5" s="4">
        <f t="shared" si="1"/>
        <v>41369</v>
      </c>
      <c r="CT5" s="4">
        <f t="shared" si="1"/>
        <v>25658</v>
      </c>
      <c r="CU5" s="4">
        <f t="shared" si="1"/>
        <v>22965.990548458445</v>
      </c>
      <c r="CV5" s="4">
        <f t="shared" si="1"/>
        <v>17819.996456450786</v>
      </c>
      <c r="CW5" s="4">
        <f t="shared" si="1"/>
        <v>30564.982776430137</v>
      </c>
      <c r="CX5" s="4">
        <f t="shared" si="1"/>
        <v>14194.988100891396</v>
      </c>
      <c r="CY5" s="4">
        <f t="shared" si="1"/>
        <v>8186.9881008913962</v>
      </c>
      <c r="CZ5" s="4">
        <f t="shared" si="1"/>
        <v>7090.9881008913962</v>
      </c>
      <c r="DA5" s="4">
        <f t="shared" si="1"/>
        <v>5210.9881008913962</v>
      </c>
      <c r="DB5" s="4">
        <f t="shared" si="1"/>
        <v>22269.988100891394</v>
      </c>
      <c r="DC5" s="4">
        <f t="shared" si="1"/>
        <v>33708.988100891394</v>
      </c>
      <c r="DD5" s="4">
        <f t="shared" si="1"/>
        <v>40509.988100891394</v>
      </c>
      <c r="DE5" s="4">
        <f t="shared" si="1"/>
        <v>36134.988100891394</v>
      </c>
      <c r="DF5" s="4">
        <f t="shared" si="1"/>
        <v>34879.988100891394</v>
      </c>
      <c r="DG5" s="4">
        <f t="shared" si="1"/>
        <v>35543.988100891394</v>
      </c>
      <c r="DH5" s="4">
        <f t="shared" si="1"/>
        <v>34659.988100891394</v>
      </c>
      <c r="DI5" s="4">
        <f t="shared" si="1"/>
        <v>53588.988100891394</v>
      </c>
      <c r="DJ5" s="4">
        <f t="shared" si="1"/>
        <v>65781.988100891394</v>
      </c>
      <c r="DK5" s="4">
        <f t="shared" si="1"/>
        <v>96673.988100891394</v>
      </c>
      <c r="DL5" s="4">
        <f t="shared" si="1"/>
        <v>109735.98810089139</v>
      </c>
      <c r="DM5" s="4">
        <f t="shared" si="1"/>
        <v>81818.988100891394</v>
      </c>
      <c r="DN5" s="4">
        <f t="shared" si="1"/>
        <v>50840.988100891394</v>
      </c>
      <c r="DO5" s="4">
        <f t="shared" si="1"/>
        <v>33670.988100891394</v>
      </c>
      <c r="DP5" s="4">
        <f t="shared" si="1"/>
        <v>23531.988100891394</v>
      </c>
      <c r="DQ5" s="4">
        <f t="shared" si="1"/>
        <v>17777.988100891394</v>
      </c>
      <c r="DR5" s="4">
        <v>11363</v>
      </c>
      <c r="DS5" s="4">
        <f t="shared" si="1"/>
        <v>6503</v>
      </c>
      <c r="DT5" s="4">
        <f t="shared" si="1"/>
        <v>4518</v>
      </c>
      <c r="DU5" s="4">
        <f t="shared" si="1"/>
        <v>6173</v>
      </c>
      <c r="DV5" s="4">
        <f t="shared" si="1"/>
        <v>5374</v>
      </c>
      <c r="DW5" s="4">
        <f t="shared" si="1"/>
        <v>7788</v>
      </c>
      <c r="DX5" s="4">
        <f t="shared" si="1"/>
        <v>11299</v>
      </c>
      <c r="DY5" s="4">
        <f t="shared" si="1"/>
        <v>7199</v>
      </c>
      <c r="DZ5" s="4">
        <v>9044</v>
      </c>
      <c r="EA5" s="4">
        <f t="shared" si="1"/>
        <v>6993</v>
      </c>
      <c r="EB5" s="4">
        <f t="shared" si="1"/>
        <v>6799</v>
      </c>
      <c r="EC5" s="4">
        <f t="shared" ref="EC5:FS5" si="2">EB5-EB7+EB10</f>
        <v>5787</v>
      </c>
      <c r="ED5" s="4">
        <f t="shared" si="2"/>
        <v>8001</v>
      </c>
      <c r="EE5" s="4">
        <f t="shared" si="2"/>
        <v>14225</v>
      </c>
      <c r="EF5" s="4">
        <f t="shared" si="2"/>
        <v>29674</v>
      </c>
      <c r="EG5" s="4">
        <f t="shared" si="2"/>
        <v>22131</v>
      </c>
      <c r="EH5" s="4">
        <f t="shared" si="2"/>
        <v>12563</v>
      </c>
      <c r="EI5" s="4">
        <f t="shared" si="2"/>
        <v>6791</v>
      </c>
      <c r="EJ5" s="4">
        <f t="shared" si="2"/>
        <v>6309</v>
      </c>
      <c r="EK5" s="4">
        <f t="shared" si="2"/>
        <v>8868</v>
      </c>
      <c r="EL5" s="4">
        <f t="shared" si="2"/>
        <v>41036</v>
      </c>
      <c r="EM5" s="4">
        <f t="shared" si="2"/>
        <v>47457</v>
      </c>
      <c r="EN5" s="4">
        <f t="shared" si="2"/>
        <v>42051</v>
      </c>
      <c r="EO5" s="4">
        <f t="shared" si="2"/>
        <v>40308</v>
      </c>
      <c r="EP5" s="4">
        <f t="shared" si="2"/>
        <v>55001</v>
      </c>
      <c r="EQ5" s="4">
        <f t="shared" si="2"/>
        <v>66420</v>
      </c>
      <c r="ER5" s="4">
        <f t="shared" si="2"/>
        <v>90357</v>
      </c>
      <c r="ES5" s="4">
        <f t="shared" si="2"/>
        <v>105415</v>
      </c>
      <c r="ET5" s="4">
        <f t="shared" si="2"/>
        <v>109434</v>
      </c>
      <c r="EU5" s="4">
        <f t="shared" si="2"/>
        <v>104227</v>
      </c>
      <c r="EV5" s="4">
        <f t="shared" si="2"/>
        <v>90417</v>
      </c>
      <c r="EW5" s="4">
        <f t="shared" si="2"/>
        <v>82271</v>
      </c>
      <c r="EX5" s="4">
        <f t="shared" si="2"/>
        <v>62132</v>
      </c>
      <c r="EY5" s="4">
        <f t="shared" si="2"/>
        <v>70006</v>
      </c>
      <c r="EZ5" s="4">
        <f t="shared" si="2"/>
        <v>83159</v>
      </c>
      <c r="FA5" s="4">
        <f t="shared" si="2"/>
        <v>89864</v>
      </c>
      <c r="FB5" s="4">
        <f t="shared" si="2"/>
        <v>83812</v>
      </c>
      <c r="FC5" s="4">
        <f t="shared" si="2"/>
        <v>95744</v>
      </c>
      <c r="FD5" s="4">
        <f t="shared" si="2"/>
        <v>88735</v>
      </c>
      <c r="FE5" s="4">
        <f t="shared" si="2"/>
        <v>77104</v>
      </c>
      <c r="FF5" s="4">
        <f t="shared" si="2"/>
        <v>72158</v>
      </c>
      <c r="FG5" s="4">
        <f t="shared" si="2"/>
        <v>66151</v>
      </c>
      <c r="FH5" s="4">
        <f t="shared" si="2"/>
        <v>53695</v>
      </c>
      <c r="FI5" s="4">
        <f t="shared" si="2"/>
        <v>39375</v>
      </c>
      <c r="FJ5" s="4">
        <f t="shared" si="2"/>
        <v>24842</v>
      </c>
      <c r="FK5" s="4">
        <f t="shared" si="2"/>
        <v>16939</v>
      </c>
      <c r="FL5" s="4">
        <f t="shared" si="2"/>
        <v>10746</v>
      </c>
      <c r="FM5" s="4">
        <f t="shared" si="2"/>
        <v>11565</v>
      </c>
      <c r="FN5" s="4">
        <f t="shared" si="2"/>
        <v>11563</v>
      </c>
      <c r="FO5" s="4">
        <f t="shared" si="2"/>
        <v>4506</v>
      </c>
      <c r="FP5" s="4">
        <f t="shared" si="2"/>
        <v>5117</v>
      </c>
      <c r="FQ5" s="4">
        <f t="shared" si="2"/>
        <v>2225</v>
      </c>
      <c r="FR5" s="4">
        <f t="shared" si="2"/>
        <v>1734</v>
      </c>
      <c r="FS5" s="4">
        <f t="shared" si="2"/>
        <v>418</v>
      </c>
      <c r="FT5" s="4">
        <f t="shared" ref="FT5:GX5" si="3">FS5-FS7+FS10</f>
        <v>3941</v>
      </c>
      <c r="FU5" s="4">
        <f t="shared" si="3"/>
        <v>12176</v>
      </c>
      <c r="FV5" s="4">
        <f t="shared" si="3"/>
        <v>9596</v>
      </c>
      <c r="FW5" s="4">
        <f t="shared" si="3"/>
        <v>1441</v>
      </c>
      <c r="FX5" s="4">
        <f t="shared" si="3"/>
        <v>1373</v>
      </c>
      <c r="FY5" s="4">
        <f t="shared" si="3"/>
        <v>317</v>
      </c>
      <c r="FZ5" s="4">
        <f t="shared" si="3"/>
        <v>-54</v>
      </c>
      <c r="GA5" s="4">
        <f t="shared" si="3"/>
        <v>5528</v>
      </c>
      <c r="GB5" s="4">
        <f t="shared" si="3"/>
        <v>7827</v>
      </c>
      <c r="GC5" s="4">
        <f t="shared" si="3"/>
        <v>2169</v>
      </c>
      <c r="GD5" s="4">
        <f t="shared" si="3"/>
        <v>2564</v>
      </c>
      <c r="GE5" s="4">
        <v>5042</v>
      </c>
      <c r="GF5" s="4">
        <f t="shared" si="3"/>
        <v>5211</v>
      </c>
      <c r="GG5" s="4">
        <f t="shared" si="3"/>
        <v>5482</v>
      </c>
      <c r="GH5" s="4">
        <f t="shared" si="3"/>
        <v>9045</v>
      </c>
      <c r="GI5" s="4">
        <f t="shared" si="3"/>
        <v>19736</v>
      </c>
      <c r="GJ5" s="4">
        <f t="shared" si="3"/>
        <v>14473</v>
      </c>
      <c r="GK5" s="4">
        <f t="shared" si="3"/>
        <v>11515</v>
      </c>
      <c r="GL5" s="4">
        <f t="shared" si="3"/>
        <v>5808</v>
      </c>
      <c r="GM5" s="4">
        <f t="shared" si="3"/>
        <v>5702</v>
      </c>
      <c r="GN5" s="4">
        <f t="shared" si="3"/>
        <v>4865</v>
      </c>
      <c r="GO5" s="4">
        <f t="shared" si="3"/>
        <v>8866</v>
      </c>
      <c r="GP5" s="4">
        <f t="shared" si="3"/>
        <v>10951</v>
      </c>
      <c r="GQ5" s="4">
        <v>7544</v>
      </c>
      <c r="GR5" s="4">
        <f t="shared" si="3"/>
        <v>7724</v>
      </c>
      <c r="GS5" s="4">
        <f t="shared" si="3"/>
        <v>7655</v>
      </c>
      <c r="GT5" s="4">
        <f t="shared" si="3"/>
        <v>9337</v>
      </c>
      <c r="GU5" s="4">
        <f t="shared" si="3"/>
        <v>21242</v>
      </c>
      <c r="GV5" s="4">
        <f t="shared" si="3"/>
        <v>29338</v>
      </c>
      <c r="GW5" s="4">
        <f t="shared" si="3"/>
        <v>41015</v>
      </c>
      <c r="GX5" s="4">
        <f t="shared" si="3"/>
        <v>43947</v>
      </c>
      <c r="GY5" s="4">
        <f t="shared" ref="GY5:JJ5" si="4">GX5-GX7+GX10</f>
        <v>43017</v>
      </c>
      <c r="GZ5" s="4">
        <f t="shared" si="4"/>
        <v>39011</v>
      </c>
      <c r="HA5" s="4">
        <f t="shared" si="4"/>
        <v>36179</v>
      </c>
      <c r="HB5" s="4">
        <f t="shared" si="4"/>
        <v>54955</v>
      </c>
      <c r="HC5" s="4">
        <f t="shared" si="4"/>
        <v>54965</v>
      </c>
      <c r="HD5" s="4">
        <f t="shared" si="4"/>
        <v>76514</v>
      </c>
      <c r="HE5" s="4">
        <f t="shared" si="4"/>
        <v>96449</v>
      </c>
      <c r="HF5" s="4">
        <f t="shared" si="4"/>
        <v>116321</v>
      </c>
      <c r="HG5" s="4">
        <v>129828</v>
      </c>
      <c r="HH5" s="4">
        <f t="shared" si="4"/>
        <v>108857</v>
      </c>
      <c r="HI5" s="4">
        <f t="shared" si="4"/>
        <v>88919</v>
      </c>
      <c r="HJ5" s="4">
        <f t="shared" si="4"/>
        <v>76615</v>
      </c>
      <c r="HK5" s="4">
        <f t="shared" si="4"/>
        <v>65519</v>
      </c>
      <c r="HL5" s="4">
        <v>46014</v>
      </c>
      <c r="HM5" s="4">
        <f t="shared" si="4"/>
        <v>29623</v>
      </c>
      <c r="HN5" s="4">
        <f t="shared" si="4"/>
        <v>22265</v>
      </c>
      <c r="HO5" s="4">
        <v>12185</v>
      </c>
      <c r="HP5" s="4">
        <f t="shared" si="4"/>
        <v>10960</v>
      </c>
      <c r="HQ5" s="4">
        <f t="shared" si="4"/>
        <v>11330</v>
      </c>
      <c r="HR5" s="4">
        <f t="shared" si="4"/>
        <v>11359</v>
      </c>
      <c r="HS5" s="4">
        <f t="shared" si="4"/>
        <v>10425</v>
      </c>
      <c r="HT5" s="4">
        <f t="shared" si="4"/>
        <v>4476</v>
      </c>
      <c r="HU5" s="4">
        <f t="shared" si="4"/>
        <v>3516</v>
      </c>
      <c r="HV5" s="4">
        <v>4693</v>
      </c>
      <c r="HW5" s="4">
        <f t="shared" si="4"/>
        <v>7747</v>
      </c>
      <c r="HX5" s="4">
        <f t="shared" si="4"/>
        <v>16383</v>
      </c>
      <c r="HY5" s="4">
        <f t="shared" si="4"/>
        <v>22784</v>
      </c>
      <c r="HZ5" s="4">
        <f t="shared" si="4"/>
        <v>21920</v>
      </c>
      <c r="IA5" s="4">
        <f t="shared" si="4"/>
        <v>23977</v>
      </c>
      <c r="IB5" s="4">
        <f t="shared" si="4"/>
        <v>35660</v>
      </c>
      <c r="IC5" s="4">
        <f t="shared" si="4"/>
        <v>26021</v>
      </c>
      <c r="ID5" s="4">
        <f t="shared" si="4"/>
        <v>15685</v>
      </c>
      <c r="IE5" s="4">
        <f t="shared" si="4"/>
        <v>14619</v>
      </c>
      <c r="IF5" s="4">
        <f t="shared" si="4"/>
        <v>13988</v>
      </c>
      <c r="IG5" s="4">
        <f t="shared" si="4"/>
        <v>8632</v>
      </c>
      <c r="IH5" s="4">
        <f t="shared" si="4"/>
        <v>6922</v>
      </c>
      <c r="II5" s="4">
        <f t="shared" si="4"/>
        <v>2748</v>
      </c>
      <c r="IJ5" s="4">
        <f t="shared" si="4"/>
        <v>3889</v>
      </c>
      <c r="IK5" s="4">
        <f t="shared" si="4"/>
        <v>1849</v>
      </c>
      <c r="IL5" s="4">
        <f t="shared" si="4"/>
        <v>7968</v>
      </c>
      <c r="IM5" s="4">
        <f t="shared" si="4"/>
        <v>9151</v>
      </c>
      <c r="IN5" s="4">
        <v>14913</v>
      </c>
      <c r="IO5" s="4">
        <f>IN5-IN7+IN10</f>
        <v>9115</v>
      </c>
      <c r="IP5" s="4">
        <f t="shared" si="4"/>
        <v>32054</v>
      </c>
      <c r="IQ5" s="4">
        <f t="shared" si="4"/>
        <v>51305</v>
      </c>
      <c r="IR5" s="4">
        <f t="shared" si="4"/>
        <v>82041</v>
      </c>
      <c r="IS5" s="4">
        <f t="shared" si="4"/>
        <v>78719</v>
      </c>
      <c r="IT5" s="4">
        <f t="shared" si="4"/>
        <v>97247</v>
      </c>
      <c r="IU5" s="4">
        <f t="shared" si="4"/>
        <v>118066</v>
      </c>
      <c r="IV5" s="4">
        <f t="shared" si="4"/>
        <v>119023</v>
      </c>
      <c r="IW5" s="4">
        <f t="shared" si="4"/>
        <v>121221</v>
      </c>
      <c r="IX5" s="4">
        <f t="shared" si="4"/>
        <v>115520</v>
      </c>
      <c r="IY5" s="4">
        <f t="shared" si="4"/>
        <v>136711</v>
      </c>
      <c r="IZ5" s="4">
        <f t="shared" si="4"/>
        <v>149200</v>
      </c>
      <c r="JA5" s="4">
        <f t="shared" si="4"/>
        <v>175018</v>
      </c>
      <c r="JB5" s="4">
        <f t="shared" si="4"/>
        <v>202546</v>
      </c>
      <c r="JC5" s="4">
        <f t="shared" si="4"/>
        <v>189214</v>
      </c>
      <c r="JD5" s="4">
        <f t="shared" si="4"/>
        <v>171092</v>
      </c>
      <c r="JE5" s="4">
        <f t="shared" si="4"/>
        <v>138733</v>
      </c>
      <c r="JF5" s="4">
        <f t="shared" si="4"/>
        <v>96583</v>
      </c>
      <c r="JG5" s="4">
        <f t="shared" si="4"/>
        <v>45888</v>
      </c>
      <c r="JH5" s="4">
        <f t="shared" si="4"/>
        <v>26582</v>
      </c>
      <c r="JI5" s="4">
        <v>17092</v>
      </c>
      <c r="JJ5" s="4">
        <f t="shared" si="4"/>
        <v>10618</v>
      </c>
      <c r="JK5" s="4">
        <f t="shared" ref="JK5:LV5" si="5">JJ5-JJ7+JJ10</f>
        <v>8672</v>
      </c>
      <c r="JL5" s="4">
        <f t="shared" si="5"/>
        <v>13651</v>
      </c>
      <c r="JM5" s="4">
        <f t="shared" si="5"/>
        <v>18750</v>
      </c>
      <c r="JN5" s="4">
        <f t="shared" si="5"/>
        <v>20664</v>
      </c>
      <c r="JO5" s="4">
        <f t="shared" si="5"/>
        <v>46950</v>
      </c>
      <c r="JP5" s="4">
        <f t="shared" si="5"/>
        <v>82500</v>
      </c>
      <c r="JQ5" s="4">
        <v>79205</v>
      </c>
      <c r="JR5" s="4">
        <f t="shared" si="5"/>
        <v>53415</v>
      </c>
      <c r="JS5" s="4">
        <f t="shared" si="5"/>
        <v>31918</v>
      </c>
      <c r="JT5" s="4">
        <v>19677</v>
      </c>
      <c r="JU5" s="4">
        <f t="shared" si="5"/>
        <v>20070</v>
      </c>
      <c r="JV5" s="4">
        <f t="shared" si="5"/>
        <v>34677</v>
      </c>
      <c r="JW5" s="4">
        <v>47576</v>
      </c>
      <c r="JX5" s="4">
        <f t="shared" si="5"/>
        <v>24489</v>
      </c>
      <c r="JY5" s="4">
        <f t="shared" si="5"/>
        <v>16236</v>
      </c>
      <c r="JZ5" s="4">
        <v>9849</v>
      </c>
      <c r="KA5" s="4">
        <f t="shared" si="5"/>
        <v>17521</v>
      </c>
      <c r="KB5" s="4">
        <f t="shared" si="5"/>
        <v>29590</v>
      </c>
      <c r="KC5" s="4">
        <f t="shared" si="5"/>
        <v>56613</v>
      </c>
      <c r="KD5" s="4">
        <f t="shared" si="5"/>
        <v>57790</v>
      </c>
      <c r="KE5" s="4">
        <f t="shared" si="5"/>
        <v>19014</v>
      </c>
      <c r="KF5" s="4">
        <f t="shared" si="5"/>
        <v>31448</v>
      </c>
      <c r="KG5" s="4">
        <f t="shared" si="5"/>
        <v>20502</v>
      </c>
      <c r="KH5" s="4">
        <f t="shared" si="5"/>
        <v>16138</v>
      </c>
      <c r="KI5" s="4">
        <f t="shared" si="5"/>
        <v>28748</v>
      </c>
      <c r="KJ5" s="4">
        <f t="shared" si="5"/>
        <v>58025</v>
      </c>
      <c r="KK5" s="4">
        <f t="shared" si="5"/>
        <v>40059</v>
      </c>
      <c r="KL5" s="4">
        <f t="shared" si="5"/>
        <v>30728</v>
      </c>
      <c r="KM5" s="4">
        <f t="shared" si="5"/>
        <v>22353</v>
      </c>
      <c r="KN5" s="4">
        <f t="shared" si="5"/>
        <v>19875</v>
      </c>
      <c r="KO5" s="4">
        <f t="shared" si="5"/>
        <v>71769</v>
      </c>
      <c r="KP5" s="4">
        <f>KO5-KO7+KO10</f>
        <v>114646</v>
      </c>
      <c r="KQ5" s="4">
        <f t="shared" si="5"/>
        <v>129834</v>
      </c>
      <c r="KR5" s="4">
        <f t="shared" si="5"/>
        <v>146239</v>
      </c>
      <c r="KS5" s="4">
        <f t="shared" si="5"/>
        <v>185747</v>
      </c>
      <c r="KT5" s="4">
        <f t="shared" si="5"/>
        <v>170603</v>
      </c>
      <c r="KU5" s="4">
        <f t="shared" si="5"/>
        <v>127628</v>
      </c>
      <c r="KV5" s="4">
        <f t="shared" si="5"/>
        <v>88978</v>
      </c>
      <c r="KW5" s="4">
        <f t="shared" si="5"/>
        <v>65608</v>
      </c>
      <c r="KX5" s="4">
        <f t="shared" si="5"/>
        <v>72075</v>
      </c>
      <c r="KY5" s="4">
        <v>88387</v>
      </c>
      <c r="KZ5" s="4">
        <f t="shared" si="5"/>
        <v>67297</v>
      </c>
      <c r="LA5" s="4">
        <f t="shared" si="5"/>
        <v>54525</v>
      </c>
      <c r="LB5" s="4">
        <f t="shared" si="5"/>
        <v>39248</v>
      </c>
      <c r="LC5" s="4">
        <f t="shared" si="5"/>
        <v>32945</v>
      </c>
      <c r="LD5" s="4">
        <f t="shared" si="5"/>
        <v>44558</v>
      </c>
      <c r="LE5" s="4">
        <f t="shared" si="5"/>
        <v>54581</v>
      </c>
      <c r="LF5" s="4">
        <f t="shared" si="5"/>
        <v>58666</v>
      </c>
      <c r="LG5" s="4">
        <f t="shared" si="5"/>
        <v>41251</v>
      </c>
      <c r="LH5" s="4">
        <v>39516</v>
      </c>
      <c r="LI5" s="4">
        <f t="shared" si="5"/>
        <v>10795</v>
      </c>
      <c r="LJ5" s="4">
        <f t="shared" si="5"/>
        <v>11156</v>
      </c>
      <c r="LK5" s="4">
        <f t="shared" si="5"/>
        <v>12212</v>
      </c>
      <c r="LL5" s="4">
        <f t="shared" si="5"/>
        <v>11479</v>
      </c>
      <c r="LM5" s="4">
        <f t="shared" si="5"/>
        <v>5492</v>
      </c>
      <c r="LN5" s="4">
        <f t="shared" si="5"/>
        <v>4247</v>
      </c>
      <c r="LO5" s="4">
        <f t="shared" si="5"/>
        <v>2741</v>
      </c>
      <c r="LP5" s="4">
        <f t="shared" si="5"/>
        <v>9008</v>
      </c>
      <c r="LQ5" s="4">
        <f t="shared" si="5"/>
        <v>18422</v>
      </c>
      <c r="LR5" s="4">
        <f t="shared" si="5"/>
        <v>21660</v>
      </c>
      <c r="LS5" s="4">
        <f t="shared" si="5"/>
        <v>33227</v>
      </c>
      <c r="LT5" s="4">
        <v>53155</v>
      </c>
      <c r="LU5" s="4">
        <f t="shared" si="5"/>
        <v>51243</v>
      </c>
      <c r="LV5" s="4">
        <f t="shared" si="5"/>
        <v>49684</v>
      </c>
      <c r="LW5" s="4">
        <f t="shared" ref="LW5:ML5" si="6">LV5-LV7+LV10</f>
        <v>73486</v>
      </c>
      <c r="LX5" s="4">
        <f t="shared" si="6"/>
        <v>100571</v>
      </c>
      <c r="LY5" s="4">
        <f t="shared" si="6"/>
        <v>74410</v>
      </c>
      <c r="LZ5" s="4">
        <f t="shared" si="6"/>
        <v>86736</v>
      </c>
      <c r="MA5" s="4">
        <f t="shared" si="6"/>
        <v>75276</v>
      </c>
      <c r="MB5" s="4">
        <f t="shared" si="6"/>
        <v>61310</v>
      </c>
      <c r="MC5" s="4">
        <f t="shared" si="6"/>
        <v>40805</v>
      </c>
      <c r="MD5" s="4">
        <f t="shared" si="6"/>
        <v>29467</v>
      </c>
      <c r="ME5" s="4">
        <f t="shared" si="6"/>
        <v>21368</v>
      </c>
      <c r="MF5" s="4">
        <f t="shared" si="6"/>
        <v>28130</v>
      </c>
      <c r="MG5" s="4">
        <f t="shared" si="6"/>
        <v>35674</v>
      </c>
      <c r="MH5" s="4">
        <f t="shared" si="6"/>
        <v>34496</v>
      </c>
      <c r="MI5" s="4">
        <f t="shared" si="6"/>
        <v>19614</v>
      </c>
      <c r="MJ5" s="4">
        <f t="shared" si="6"/>
        <v>16798</v>
      </c>
      <c r="MK5" s="4">
        <f t="shared" si="6"/>
        <v>10268</v>
      </c>
      <c r="ML5" s="4">
        <v>10925</v>
      </c>
      <c r="MM5" s="4">
        <f t="shared" ref="MM5:MV5" si="7">ML5-ML7+ML10</f>
        <v>10544</v>
      </c>
      <c r="MN5" s="4">
        <f t="shared" si="7"/>
        <v>21387</v>
      </c>
      <c r="MO5" s="4">
        <f t="shared" si="7"/>
        <v>21301</v>
      </c>
      <c r="MP5" s="4">
        <f t="shared" si="7"/>
        <v>40822</v>
      </c>
      <c r="MQ5" s="4">
        <f t="shared" si="7"/>
        <v>27942</v>
      </c>
      <c r="MR5" s="4">
        <v>12573</v>
      </c>
      <c r="MS5" s="4">
        <f t="shared" si="7"/>
        <v>4034</v>
      </c>
      <c r="MT5" s="4">
        <f t="shared" si="7"/>
        <v>7298</v>
      </c>
      <c r="MU5" s="4">
        <f t="shared" si="7"/>
        <v>15545</v>
      </c>
      <c r="MV5" s="4">
        <f t="shared" si="7"/>
        <v>28231</v>
      </c>
      <c r="MW5" s="4">
        <f t="shared" ref="MW5:NA5" si="8">MV5-MV7+MV10</f>
        <v>27464</v>
      </c>
      <c r="MX5" s="4">
        <f t="shared" si="8"/>
        <v>14867</v>
      </c>
      <c r="MY5" s="4">
        <f t="shared" si="8"/>
        <v>7385</v>
      </c>
      <c r="MZ5" s="4">
        <f t="shared" si="8"/>
        <v>3588</v>
      </c>
      <c r="NA5" s="4">
        <f t="shared" si="8"/>
        <v>5690.007093756124</v>
      </c>
      <c r="NB5" s="4">
        <f t="shared" ref="NB5" si="9">NA5-NA7+NA10</f>
        <v>4258.0080610813775</v>
      </c>
      <c r="NC5" s="4">
        <f t="shared" ref="NC5" si="10">NB5-NB7+NB10</f>
        <v>8400.8652039385197</v>
      </c>
      <c r="ND5" s="4">
        <f t="shared" ref="ND5" si="11">NC5-NC7+NC10</f>
        <v>4026.9812753670922</v>
      </c>
      <c r="NE5" s="4">
        <f t="shared" ref="NE5" si="12">ND5-ND7+ND10</f>
        <v>6320.0590814895422</v>
      </c>
      <c r="NF5" s="4">
        <f t="shared" ref="NF5" si="13">NE5-NE7+NE10</f>
        <v>8839.8686052990652</v>
      </c>
      <c r="NG5" s="4">
        <f t="shared" ref="NG5" si="14">NF5-NF7+NF10</f>
        <v>11072.056813915844</v>
      </c>
      <c r="NH5" s="4">
        <f t="shared" ref="NH5" si="15">NG5-NG7+NG10</f>
        <v>13303.245022532623</v>
      </c>
      <c r="NI5" s="4">
        <f t="shared" ref="NI5" si="16">NH5-NH7+NH10</f>
        <v>15780.857915308781</v>
      </c>
    </row>
    <row r="6" spans="1:400" ht="15">
      <c r="A6" s="4" t="s">
        <v>45</v>
      </c>
      <c r="B6" s="4">
        <f>B5</f>
        <v>2500</v>
      </c>
      <c r="C6" s="4">
        <v>7000</v>
      </c>
      <c r="D6" s="4">
        <v>7000</v>
      </c>
      <c r="E6" s="4">
        <v>8000</v>
      </c>
      <c r="F6" s="4">
        <v>7000</v>
      </c>
      <c r="G6" s="4">
        <v>3000</v>
      </c>
      <c r="H6" s="4">
        <v>5000</v>
      </c>
      <c r="I6" s="4">
        <v>15000</v>
      </c>
      <c r="J6" s="4">
        <v>8000</v>
      </c>
      <c r="K6" s="4">
        <v>7000</v>
      </c>
      <c r="L6" s="4">
        <v>7000</v>
      </c>
      <c r="M6" s="4">
        <v>8000</v>
      </c>
      <c r="N6" s="4">
        <v>7000</v>
      </c>
      <c r="O6" s="4">
        <v>12000</v>
      </c>
      <c r="P6" s="4">
        <v>22000</v>
      </c>
      <c r="Q6" s="4">
        <v>27000</v>
      </c>
      <c r="R6" s="4">
        <v>14000</v>
      </c>
      <c r="S6" s="4">
        <v>0</v>
      </c>
      <c r="T6" s="4">
        <v>15000</v>
      </c>
      <c r="U6" s="4">
        <v>7000</v>
      </c>
      <c r="V6" s="4">
        <v>7000</v>
      </c>
      <c r="W6" s="4">
        <v>15000</v>
      </c>
      <c r="X6" s="4">
        <v>18000</v>
      </c>
      <c r="Y6" s="4">
        <v>8000</v>
      </c>
      <c r="Z6" s="4">
        <v>8000</v>
      </c>
      <c r="AA6" s="4">
        <v>8000</v>
      </c>
      <c r="AB6" s="4">
        <v>7000</v>
      </c>
      <c r="AC6" s="4">
        <v>7000</v>
      </c>
      <c r="AD6" s="4">
        <v>15000</v>
      </c>
      <c r="AE6" s="4">
        <v>17000</v>
      </c>
      <c r="AF6" s="4">
        <v>9000</v>
      </c>
      <c r="AG6" s="4">
        <v>8000</v>
      </c>
      <c r="AH6" s="4">
        <v>6000</v>
      </c>
      <c r="AI6" s="4">
        <v>5000</v>
      </c>
      <c r="AJ6" s="4">
        <v>7000</v>
      </c>
      <c r="AK6" s="4">
        <v>17000</v>
      </c>
      <c r="AL6" s="4">
        <v>17000</v>
      </c>
      <c r="AM6" s="4">
        <v>12000</v>
      </c>
      <c r="AN6" s="4">
        <v>12000</v>
      </c>
      <c r="AO6" s="4">
        <v>10000</v>
      </c>
      <c r="AP6" s="4">
        <v>12000</v>
      </c>
      <c r="AQ6" s="4">
        <v>12000</v>
      </c>
      <c r="AR6" s="4">
        <v>20000</v>
      </c>
      <c r="AS6" s="4">
        <v>28000</v>
      </c>
      <c r="AT6" s="4">
        <v>12000</v>
      </c>
      <c r="AU6" s="4">
        <v>13000</v>
      </c>
      <c r="AV6" s="4">
        <v>8000</v>
      </c>
      <c r="AW6" s="4">
        <v>10000</v>
      </c>
      <c r="AX6" s="4">
        <v>14000</v>
      </c>
      <c r="AY6" s="4">
        <v>24000</v>
      </c>
      <c r="AZ6" s="4">
        <v>30000</v>
      </c>
      <c r="BA6" s="4">
        <v>13500</v>
      </c>
      <c r="BB6" s="4">
        <v>14000</v>
      </c>
      <c r="BC6" s="4">
        <v>14000</v>
      </c>
      <c r="BD6" s="4">
        <v>6000</v>
      </c>
      <c r="BE6" s="4">
        <v>6000</v>
      </c>
      <c r="BF6" s="4">
        <v>15000</v>
      </c>
      <c r="BG6" s="4">
        <v>15000</v>
      </c>
      <c r="BH6" s="4">
        <v>10000</v>
      </c>
      <c r="BI6" s="4">
        <v>10000</v>
      </c>
      <c r="BJ6" s="4">
        <v>10000</v>
      </c>
      <c r="BK6" s="4">
        <v>7000</v>
      </c>
      <c r="BL6" s="4">
        <v>12000</v>
      </c>
      <c r="BM6" s="4">
        <v>25000</v>
      </c>
      <c r="BN6" s="4">
        <v>23000</v>
      </c>
      <c r="BO6" s="4">
        <v>13000</v>
      </c>
      <c r="BP6" s="4">
        <v>13000</v>
      </c>
      <c r="BQ6" s="4">
        <v>11000</v>
      </c>
      <c r="BR6" s="4">
        <v>10000</v>
      </c>
      <c r="BS6" s="4">
        <v>12500</v>
      </c>
      <c r="BT6" s="4">
        <v>20000</v>
      </c>
      <c r="BU6" s="4">
        <v>14000</v>
      </c>
      <c r="BV6" s="4">
        <v>9000</v>
      </c>
      <c r="BW6" s="4">
        <v>9000</v>
      </c>
      <c r="BX6" s="4">
        <v>8000</v>
      </c>
      <c r="BY6" s="4">
        <v>6000</v>
      </c>
      <c r="BZ6" s="4">
        <v>12000</v>
      </c>
      <c r="CA6" s="4">
        <v>0</v>
      </c>
      <c r="CB6" s="4">
        <v>20000</v>
      </c>
      <c r="CC6" s="4">
        <v>10000</v>
      </c>
      <c r="CD6" s="4">
        <v>15000</v>
      </c>
      <c r="CE6" s="4">
        <v>21000</v>
      </c>
      <c r="CF6" s="4">
        <v>25000</v>
      </c>
      <c r="CG6" s="4">
        <v>16000</v>
      </c>
      <c r="CH6" s="4">
        <v>28000</v>
      </c>
      <c r="CI6" s="4">
        <v>36000</v>
      </c>
      <c r="CJ6" s="4">
        <v>20000</v>
      </c>
      <c r="CK6" s="4">
        <v>20000</v>
      </c>
      <c r="CL6" s="4">
        <v>32000</v>
      </c>
      <c r="CM6" s="4">
        <v>22000</v>
      </c>
      <c r="CN6" s="4">
        <v>16000</v>
      </c>
      <c r="CO6" s="4">
        <v>28000</v>
      </c>
      <c r="CP6" s="4">
        <v>36000</v>
      </c>
      <c r="CQ6" s="4">
        <v>26000</v>
      </c>
      <c r="CR6" s="4">
        <v>26000</v>
      </c>
      <c r="CS6" s="4">
        <v>26000</v>
      </c>
      <c r="CT6" s="4">
        <v>15000</v>
      </c>
      <c r="CU6" s="4">
        <v>15000</v>
      </c>
      <c r="CV6" s="4">
        <v>0</v>
      </c>
      <c r="CW6" s="4">
        <v>32000</v>
      </c>
      <c r="CX6" s="4">
        <v>14000</v>
      </c>
      <c r="CY6" s="4">
        <v>10000</v>
      </c>
      <c r="CZ6" s="4">
        <v>9000</v>
      </c>
      <c r="DA6" s="4">
        <v>15000</v>
      </c>
      <c r="DB6" s="4">
        <v>15000</v>
      </c>
      <c r="DC6" s="4">
        <v>28000</v>
      </c>
      <c r="DD6" s="4">
        <v>32000</v>
      </c>
      <c r="DE6" s="4">
        <v>26000</v>
      </c>
      <c r="DF6" s="4">
        <v>24000</v>
      </c>
      <c r="DG6" s="4">
        <v>23000</v>
      </c>
      <c r="DH6" s="4">
        <v>20000</v>
      </c>
      <c r="DI6" s="4">
        <v>20000</v>
      </c>
      <c r="DJ6" s="4">
        <v>32000</v>
      </c>
      <c r="DK6" s="4">
        <v>36000</v>
      </c>
      <c r="DL6" s="4">
        <v>32000</v>
      </c>
      <c r="DM6" s="4">
        <v>30000</v>
      </c>
      <c r="DN6" s="4">
        <v>24000</v>
      </c>
      <c r="DO6" s="4">
        <v>20000</v>
      </c>
      <c r="DP6" s="4">
        <v>14000</v>
      </c>
      <c r="DQ6" s="4">
        <v>23000</v>
      </c>
      <c r="DR6" s="4">
        <v>10000</v>
      </c>
      <c r="DS6" s="4">
        <v>10000</v>
      </c>
      <c r="DT6" s="4">
        <v>7000</v>
      </c>
      <c r="DU6" s="4">
        <v>10000</v>
      </c>
      <c r="DV6" s="4">
        <v>10000</v>
      </c>
      <c r="DW6" s="4">
        <v>10000</v>
      </c>
      <c r="DX6" s="4">
        <v>15000</v>
      </c>
      <c r="DY6" s="4">
        <v>11000</v>
      </c>
      <c r="DZ6" s="4">
        <v>10000</v>
      </c>
      <c r="EA6" s="4">
        <v>8000</v>
      </c>
      <c r="EB6" s="4">
        <v>10000</v>
      </c>
      <c r="EC6" s="4">
        <v>6500</v>
      </c>
      <c r="ED6" s="4">
        <v>9000</v>
      </c>
      <c r="EE6" s="4">
        <v>0</v>
      </c>
      <c r="EF6" s="4">
        <v>25000</v>
      </c>
      <c r="EG6" s="4">
        <v>20000</v>
      </c>
      <c r="EH6" s="4">
        <v>15000</v>
      </c>
      <c r="EI6" s="4">
        <v>10000</v>
      </c>
      <c r="EJ6" s="4">
        <v>11000</v>
      </c>
      <c r="EK6" s="4">
        <v>15000</v>
      </c>
      <c r="EL6" s="4">
        <v>30000</v>
      </c>
      <c r="EM6" s="4">
        <v>40000</v>
      </c>
      <c r="EN6" s="4">
        <v>25000</v>
      </c>
      <c r="EO6" s="4">
        <v>25000</v>
      </c>
      <c r="EP6" s="4">
        <v>24000</v>
      </c>
      <c r="EQ6" s="4">
        <v>22000</v>
      </c>
      <c r="ER6" s="4">
        <v>20000</v>
      </c>
      <c r="ES6" s="4">
        <v>35000</v>
      </c>
      <c r="ET6" s="4">
        <v>40000</v>
      </c>
      <c r="EU6" s="4">
        <v>38000</v>
      </c>
      <c r="EV6" s="4">
        <v>25000</v>
      </c>
      <c r="EW6" s="4">
        <v>40000</v>
      </c>
      <c r="EX6" s="4">
        <v>35000</v>
      </c>
      <c r="EY6" s="4">
        <v>25000</v>
      </c>
      <c r="EZ6" s="4">
        <v>35000</v>
      </c>
      <c r="FA6" s="4">
        <v>40000</v>
      </c>
      <c r="FB6" s="4">
        <v>35000</v>
      </c>
      <c r="FC6" s="4">
        <v>25000</v>
      </c>
      <c r="FD6" s="4">
        <v>26000</v>
      </c>
      <c r="FE6" s="4">
        <v>25000</v>
      </c>
      <c r="FF6" s="4">
        <v>20000</v>
      </c>
      <c r="FG6" s="4">
        <v>30000</v>
      </c>
      <c r="FH6" s="4">
        <v>27000</v>
      </c>
      <c r="FI6" s="4">
        <v>21000</v>
      </c>
      <c r="FJ6" s="4">
        <v>20000</v>
      </c>
      <c r="FK6" s="4">
        <v>16000</v>
      </c>
      <c r="FL6" s="4">
        <v>6000</v>
      </c>
      <c r="FM6" s="4">
        <v>8000</v>
      </c>
      <c r="FN6" s="4">
        <v>16000</v>
      </c>
      <c r="FO6" s="4">
        <v>10000</v>
      </c>
      <c r="FP6" s="4">
        <v>8000</v>
      </c>
      <c r="FQ6" s="4">
        <v>9000</v>
      </c>
      <c r="FR6" s="4">
        <v>8000</v>
      </c>
      <c r="FS6" s="4">
        <v>8000</v>
      </c>
      <c r="FT6" s="4">
        <v>8000</v>
      </c>
      <c r="FU6" s="4">
        <v>16000</v>
      </c>
      <c r="FV6" s="4">
        <v>16000</v>
      </c>
      <c r="FW6" s="4">
        <v>10000</v>
      </c>
      <c r="FX6" s="4">
        <v>10000</v>
      </c>
      <c r="FY6" s="4">
        <v>10000</v>
      </c>
      <c r="FZ6" s="4">
        <v>8000</v>
      </c>
      <c r="GA6" s="4">
        <v>8000</v>
      </c>
      <c r="GB6" s="4">
        <v>15000</v>
      </c>
      <c r="GC6" s="4">
        <v>18000</v>
      </c>
      <c r="GD6" s="4">
        <v>9000</v>
      </c>
      <c r="GE6" s="4">
        <v>7000</v>
      </c>
      <c r="GF6" s="4">
        <v>8000</v>
      </c>
      <c r="GG6" s="4">
        <v>6000</v>
      </c>
      <c r="GH6" s="4">
        <v>7000</v>
      </c>
      <c r="GI6" s="4">
        <v>25000</v>
      </c>
      <c r="GJ6" s="4">
        <v>19000</v>
      </c>
      <c r="GK6" s="4">
        <v>12000</v>
      </c>
      <c r="GL6" s="4">
        <v>7000</v>
      </c>
      <c r="GM6" s="4">
        <v>10000</v>
      </c>
      <c r="GN6" s="4">
        <v>7000</v>
      </c>
      <c r="GO6" s="4">
        <v>8000</v>
      </c>
      <c r="GP6" s="4">
        <v>15000</v>
      </c>
      <c r="GQ6" s="4">
        <v>11000</v>
      </c>
      <c r="GR6" s="4">
        <v>11000</v>
      </c>
      <c r="GS6" s="4">
        <v>11000</v>
      </c>
      <c r="GT6" s="4">
        <v>15000</v>
      </c>
      <c r="GU6" s="4">
        <v>14000</v>
      </c>
      <c r="GV6" s="4">
        <v>14000</v>
      </c>
      <c r="GW6" s="4">
        <v>30000</v>
      </c>
      <c r="GX6" s="4">
        <v>33000</v>
      </c>
      <c r="GY6" s="4">
        <v>30000</v>
      </c>
      <c r="GZ6" s="4">
        <v>28000</v>
      </c>
      <c r="HA6" s="4">
        <v>26000</v>
      </c>
      <c r="HB6" s="4">
        <v>20000</v>
      </c>
      <c r="HC6" s="4">
        <v>20000</v>
      </c>
      <c r="HD6" s="4">
        <v>35000</v>
      </c>
      <c r="HE6" s="4">
        <v>36000</v>
      </c>
      <c r="HF6" s="4">
        <v>35000</v>
      </c>
      <c r="HG6" s="4">
        <v>30000</v>
      </c>
      <c r="HH6" s="4">
        <v>30000</v>
      </c>
      <c r="HI6" s="4">
        <v>26000</v>
      </c>
      <c r="HJ6" s="4">
        <v>20000</v>
      </c>
      <c r="HK6" s="4">
        <v>35000</v>
      </c>
      <c r="HL6" s="4">
        <v>30000</v>
      </c>
      <c r="HM6" s="4">
        <v>17000</v>
      </c>
      <c r="HN6" s="4">
        <v>17000</v>
      </c>
      <c r="HO6" s="4">
        <v>13000</v>
      </c>
      <c r="HP6" s="4">
        <v>11000</v>
      </c>
      <c r="HQ6" s="4">
        <v>17000</v>
      </c>
      <c r="HR6" s="4">
        <v>25000</v>
      </c>
      <c r="HS6" s="4">
        <v>14000</v>
      </c>
      <c r="HT6" s="4">
        <v>8000</v>
      </c>
      <c r="HU6" s="4">
        <v>9000</v>
      </c>
      <c r="HV6" s="4">
        <v>8000</v>
      </c>
      <c r="HW6" s="4">
        <v>7000</v>
      </c>
      <c r="HX6" s="4">
        <v>12000</v>
      </c>
      <c r="HY6" s="4">
        <v>30000</v>
      </c>
      <c r="HZ6" s="4">
        <v>25000</v>
      </c>
      <c r="IA6" s="4">
        <v>20000</v>
      </c>
      <c r="IB6" s="4">
        <v>22000</v>
      </c>
      <c r="IC6" s="4">
        <v>22000</v>
      </c>
      <c r="ID6" s="4">
        <v>13500</v>
      </c>
      <c r="IE6" s="4">
        <v>15000</v>
      </c>
      <c r="IF6" s="4">
        <v>25000</v>
      </c>
      <c r="IG6" s="4">
        <v>15000</v>
      </c>
      <c r="IH6" s="4">
        <v>15000</v>
      </c>
      <c r="II6" s="4">
        <v>10000</v>
      </c>
      <c r="IJ6" s="4">
        <v>10000</v>
      </c>
      <c r="IK6" s="4">
        <v>7000</v>
      </c>
      <c r="IL6" s="4">
        <v>12000</v>
      </c>
      <c r="IM6" s="4">
        <v>17000</v>
      </c>
      <c r="IN6" s="4">
        <v>17000</v>
      </c>
      <c r="IO6" s="4">
        <v>25000</v>
      </c>
      <c r="IP6" s="4">
        <v>30000</v>
      </c>
      <c r="IQ6" s="4">
        <v>30000</v>
      </c>
      <c r="IR6" s="4">
        <v>55000</v>
      </c>
      <c r="IS6" s="4">
        <v>20000</v>
      </c>
      <c r="IT6" s="4">
        <v>38000</v>
      </c>
      <c r="IU6" s="4">
        <v>50000</v>
      </c>
      <c r="IV6" s="4">
        <v>40500</v>
      </c>
      <c r="IW6" s="4">
        <v>41000</v>
      </c>
      <c r="IX6" s="4">
        <v>50000</v>
      </c>
      <c r="IY6" s="4">
        <v>40000</v>
      </c>
      <c r="IZ6" s="4">
        <v>24000</v>
      </c>
      <c r="JA6" s="4">
        <v>42000</v>
      </c>
      <c r="JB6" s="4">
        <v>52000</v>
      </c>
      <c r="JC6" s="4">
        <v>55000</v>
      </c>
      <c r="JD6" s="4">
        <v>50000</v>
      </c>
      <c r="JE6" s="4">
        <v>55000</v>
      </c>
      <c r="JF6" s="4">
        <v>65000</v>
      </c>
      <c r="JG6" s="4">
        <v>38000</v>
      </c>
      <c r="JH6" s="4">
        <v>32000</v>
      </c>
      <c r="JI6" s="4">
        <v>25000</v>
      </c>
      <c r="JJ6" s="4">
        <v>16000</v>
      </c>
      <c r="JK6" s="4">
        <v>18000</v>
      </c>
      <c r="JL6" s="4">
        <v>22000</v>
      </c>
      <c r="JM6" s="4">
        <v>22000</v>
      </c>
      <c r="JN6" s="4">
        <v>20000</v>
      </c>
      <c r="JO6" s="4">
        <v>40000</v>
      </c>
      <c r="JP6" s="4">
        <v>65000</v>
      </c>
      <c r="JQ6" s="4">
        <v>45000</v>
      </c>
      <c r="JR6" s="4">
        <v>45000</v>
      </c>
      <c r="JS6" s="4">
        <v>30000</v>
      </c>
      <c r="JT6" s="4">
        <v>15000</v>
      </c>
      <c r="JU6" s="4">
        <v>22000</v>
      </c>
      <c r="JV6" s="4">
        <v>40000</v>
      </c>
      <c r="JW6" s="4">
        <v>45000</v>
      </c>
      <c r="JX6" s="4">
        <v>30000</v>
      </c>
      <c r="JY6" s="4">
        <v>32000</v>
      </c>
      <c r="JZ6" s="4">
        <v>30000</v>
      </c>
      <c r="KA6" s="4">
        <v>20000</v>
      </c>
      <c r="KB6" s="4">
        <v>20000</v>
      </c>
      <c r="KC6" s="4">
        <v>45000</v>
      </c>
      <c r="KD6" s="4">
        <v>75000</v>
      </c>
      <c r="KE6" s="4">
        <v>55000</v>
      </c>
      <c r="KF6" s="4">
        <v>55000</v>
      </c>
      <c r="KG6" s="4">
        <v>55000</v>
      </c>
      <c r="KH6" s="4">
        <v>30000</v>
      </c>
      <c r="KI6" s="4">
        <v>25000</v>
      </c>
      <c r="KJ6" s="4">
        <v>75000</v>
      </c>
      <c r="KK6" s="4">
        <v>65000</v>
      </c>
      <c r="KL6" s="4">
        <v>55000</v>
      </c>
      <c r="KM6" s="4">
        <v>47000</v>
      </c>
      <c r="KN6" s="4">
        <v>0</v>
      </c>
      <c r="KO6" s="4">
        <v>80000</v>
      </c>
      <c r="KP6" s="4">
        <v>80000</v>
      </c>
      <c r="KQ6" s="4">
        <v>80000</v>
      </c>
      <c r="KR6" s="4">
        <v>75000</v>
      </c>
      <c r="KS6" s="4">
        <v>75000</v>
      </c>
      <c r="KT6" s="4">
        <v>75000</v>
      </c>
      <c r="KU6" s="4">
        <v>55000</v>
      </c>
      <c r="KV6" s="4">
        <v>47500</v>
      </c>
      <c r="KW6" s="4">
        <v>47500</v>
      </c>
      <c r="KX6" s="4">
        <v>45000</v>
      </c>
      <c r="KY6" s="4">
        <v>60000</v>
      </c>
      <c r="KZ6" s="4">
        <v>45000</v>
      </c>
      <c r="LA6" s="4">
        <v>45000</v>
      </c>
      <c r="LB6" s="4">
        <v>35000</v>
      </c>
      <c r="LC6" s="4">
        <v>18000</v>
      </c>
      <c r="LD6" s="4">
        <v>20000</v>
      </c>
      <c r="LE6" s="4">
        <v>40000</v>
      </c>
      <c r="LF6" s="4">
        <v>50000</v>
      </c>
      <c r="LG6" s="4">
        <v>46000</v>
      </c>
      <c r="LH6" s="4">
        <v>46000</v>
      </c>
      <c r="LI6" s="4">
        <v>20000</v>
      </c>
      <c r="LJ6" s="4">
        <v>15000</v>
      </c>
      <c r="LK6" s="4">
        <v>15000</v>
      </c>
      <c r="LL6" s="4">
        <v>20000</v>
      </c>
      <c r="LM6" s="4">
        <v>16000</v>
      </c>
      <c r="LN6" s="4">
        <v>9000</v>
      </c>
      <c r="LO6" s="4">
        <v>0</v>
      </c>
      <c r="LP6" s="4">
        <v>0</v>
      </c>
      <c r="LQ6" s="4">
        <v>50000</v>
      </c>
      <c r="LR6" s="4">
        <v>20000</v>
      </c>
      <c r="LS6" s="4">
        <v>40000</v>
      </c>
      <c r="LT6" s="4">
        <v>50000</v>
      </c>
      <c r="LU6" s="4">
        <v>40000</v>
      </c>
      <c r="LV6" s="4">
        <v>0</v>
      </c>
      <c r="LW6" s="4">
        <v>0</v>
      </c>
      <c r="LX6" s="4">
        <v>60000</v>
      </c>
      <c r="LY6" s="4">
        <v>26000</v>
      </c>
      <c r="LZ6" s="4">
        <v>38000</v>
      </c>
      <c r="MA6" s="4">
        <v>50000</v>
      </c>
      <c r="MB6" s="4">
        <v>40000</v>
      </c>
      <c r="MC6" s="4">
        <v>35000</v>
      </c>
      <c r="MD6" s="4">
        <v>22000</v>
      </c>
      <c r="ME6" s="4">
        <v>10000</v>
      </c>
      <c r="MF6" s="4">
        <v>10000</v>
      </c>
      <c r="MG6" s="4">
        <v>22000</v>
      </c>
      <c r="MH6" s="4">
        <v>30000</v>
      </c>
      <c r="MI6" s="4">
        <v>15000</v>
      </c>
      <c r="MJ6" s="4">
        <v>15000</v>
      </c>
      <c r="MK6" s="4">
        <v>12000</v>
      </c>
      <c r="ML6" s="4">
        <v>8000</v>
      </c>
      <c r="MM6" s="4">
        <v>8000</v>
      </c>
      <c r="MN6" s="4">
        <v>18000</v>
      </c>
      <c r="MO6" s="4">
        <v>0</v>
      </c>
      <c r="MP6" s="4">
        <v>18000</v>
      </c>
      <c r="MQ6" s="4">
        <v>18000</v>
      </c>
      <c r="MR6" s="4">
        <v>12000</v>
      </c>
      <c r="MS6" s="4">
        <v>6000</v>
      </c>
      <c r="MT6" s="4">
        <v>4000</v>
      </c>
      <c r="MU6" s="4">
        <v>0</v>
      </c>
      <c r="MV6" s="4">
        <v>0</v>
      </c>
      <c r="MW6" s="4">
        <v>14000</v>
      </c>
      <c r="MX6" s="4">
        <v>11000</v>
      </c>
      <c r="MY6" s="4">
        <v>7000</v>
      </c>
      <c r="MZ6" s="4">
        <v>5000</v>
      </c>
      <c r="NA6" s="4">
        <v>5000</v>
      </c>
      <c r="NB6" s="4">
        <v>5000</v>
      </c>
      <c r="NC6" s="4">
        <v>14000</v>
      </c>
      <c r="ND6" s="4">
        <v>7003</v>
      </c>
      <c r="NE6" s="4">
        <v>7004</v>
      </c>
      <c r="NF6" s="4">
        <v>7005</v>
      </c>
      <c r="NG6" s="4">
        <v>7006</v>
      </c>
      <c r="NH6" s="4">
        <v>7007</v>
      </c>
      <c r="NI6" s="4">
        <v>7008</v>
      </c>
    </row>
    <row r="7" spans="1:400" s="158" customFormat="1" ht="15">
      <c r="A7" s="266" t="s">
        <v>46</v>
      </c>
      <c r="B7" s="157">
        <v>7700</v>
      </c>
      <c r="C7" s="157">
        <v>10524</v>
      </c>
      <c r="D7" s="157">
        <v>10799</v>
      </c>
      <c r="E7" s="157">
        <v>9520</v>
      </c>
      <c r="F7" s="157">
        <v>10470</v>
      </c>
      <c r="G7" s="157">
        <v>5668</v>
      </c>
      <c r="H7" s="157">
        <v>5929</v>
      </c>
      <c r="I7" s="157">
        <v>14944</v>
      </c>
      <c r="J7" s="157">
        <v>11440</v>
      </c>
      <c r="K7" s="157">
        <v>8989</v>
      </c>
      <c r="L7" s="157">
        <v>8111</v>
      </c>
      <c r="M7" s="157">
        <v>7313</v>
      </c>
      <c r="N7" s="157">
        <v>7107</v>
      </c>
      <c r="O7" s="157">
        <v>8732</v>
      </c>
      <c r="P7" s="157">
        <v>21935</v>
      </c>
      <c r="Q7" s="157">
        <v>26305</v>
      </c>
      <c r="R7" s="157">
        <v>18637</v>
      </c>
      <c r="S7" s="157">
        <f t="shared" ref="S7" si="17">S6</f>
        <v>0</v>
      </c>
      <c r="T7" s="157">
        <v>18837</v>
      </c>
      <c r="U7" s="157">
        <v>7944</v>
      </c>
      <c r="V7" s="157">
        <v>7973</v>
      </c>
      <c r="W7" s="157">
        <v>22771</v>
      </c>
      <c r="X7" s="157">
        <v>21362</v>
      </c>
      <c r="Y7" s="157">
        <v>9783</v>
      </c>
      <c r="Z7" s="157">
        <v>9890</v>
      </c>
      <c r="AA7" s="157">
        <v>9821</v>
      </c>
      <c r="AB7" s="157">
        <v>5028</v>
      </c>
      <c r="AC7" s="157">
        <v>7408</v>
      </c>
      <c r="AD7" s="157">
        <v>18288</v>
      </c>
      <c r="AE7" s="157">
        <v>22198</v>
      </c>
      <c r="AF7" s="157">
        <v>10631</v>
      </c>
      <c r="AG7" s="157">
        <v>9818</v>
      </c>
      <c r="AH7" s="157">
        <v>10160</v>
      </c>
      <c r="AI7" s="157">
        <v>5556</v>
      </c>
      <c r="AJ7" s="157">
        <v>8682</v>
      </c>
      <c r="AK7" s="157">
        <v>17677</v>
      </c>
      <c r="AL7" s="157">
        <v>12264</v>
      </c>
      <c r="AM7" s="157">
        <v>12070</v>
      </c>
      <c r="AN7" s="157">
        <v>12158</v>
      </c>
      <c r="AO7" s="157">
        <v>12139</v>
      </c>
      <c r="AP7" s="157">
        <v>11311</v>
      </c>
      <c r="AQ7" s="157">
        <v>13639</v>
      </c>
      <c r="AR7" s="157">
        <v>23854</v>
      </c>
      <c r="AS7" s="157">
        <v>28893</v>
      </c>
      <c r="AT7" s="157">
        <v>13864</v>
      </c>
      <c r="AU7" s="157">
        <v>12219</v>
      </c>
      <c r="AV7" s="157">
        <v>10122</v>
      </c>
      <c r="AW7" s="157">
        <v>7412</v>
      </c>
      <c r="AX7" s="157">
        <v>14291</v>
      </c>
      <c r="AY7" s="157">
        <v>20606</v>
      </c>
      <c r="AZ7" s="157">
        <v>26568</v>
      </c>
      <c r="BA7" s="157">
        <v>21812</v>
      </c>
      <c r="BB7" s="157">
        <v>20014</v>
      </c>
      <c r="BC7" s="157">
        <v>17377</v>
      </c>
      <c r="BD7" s="157">
        <v>6689</v>
      </c>
      <c r="BE7" s="157">
        <v>9642</v>
      </c>
      <c r="BF7" s="157">
        <v>14940</v>
      </c>
      <c r="BG7" s="157">
        <v>19060</v>
      </c>
      <c r="BH7" s="157">
        <v>13703</v>
      </c>
      <c r="BI7" s="157">
        <v>8438</v>
      </c>
      <c r="BJ7" s="157">
        <v>11835</v>
      </c>
      <c r="BK7" s="157">
        <v>8211</v>
      </c>
      <c r="BL7" s="157">
        <v>13864</v>
      </c>
      <c r="BM7" s="157">
        <v>19823</v>
      </c>
      <c r="BN7" s="157">
        <v>23922</v>
      </c>
      <c r="BO7" s="157">
        <v>15270</v>
      </c>
      <c r="BP7" s="157">
        <v>14109</v>
      </c>
      <c r="BQ7" s="157">
        <v>12371</v>
      </c>
      <c r="BR7" s="157">
        <v>5991</v>
      </c>
      <c r="BS7" s="157">
        <v>12307</v>
      </c>
      <c r="BT7" s="157">
        <v>16163</v>
      </c>
      <c r="BU7" s="157">
        <v>16444</v>
      </c>
      <c r="BV7" s="157">
        <v>10472</v>
      </c>
      <c r="BW7" s="157">
        <v>10624</v>
      </c>
      <c r="BX7" s="157">
        <v>9221</v>
      </c>
      <c r="BY7" s="157">
        <v>4799</v>
      </c>
      <c r="BZ7" s="157">
        <v>8979</v>
      </c>
      <c r="CA7" s="157">
        <f t="shared" ref="CA7:CV7" si="18">CA6</f>
        <v>0</v>
      </c>
      <c r="CB7" s="157">
        <v>24191</v>
      </c>
      <c r="CC7" s="157">
        <v>10821</v>
      </c>
      <c r="CD7" s="157">
        <v>18882</v>
      </c>
      <c r="CE7" s="157">
        <v>27212</v>
      </c>
      <c r="CF7" s="157">
        <v>28131</v>
      </c>
      <c r="CG7" s="157">
        <v>13897</v>
      </c>
      <c r="CH7" s="157">
        <v>28284</v>
      </c>
      <c r="CI7" s="157">
        <v>37301</v>
      </c>
      <c r="CJ7" s="157">
        <v>21227</v>
      </c>
      <c r="CK7" s="157">
        <v>23434</v>
      </c>
      <c r="CL7" s="157">
        <v>35077</v>
      </c>
      <c r="CM7" s="157">
        <v>24513</v>
      </c>
      <c r="CN7" s="157">
        <v>13966</v>
      </c>
      <c r="CO7" s="157">
        <v>28310</v>
      </c>
      <c r="CP7" s="157">
        <v>37087</v>
      </c>
      <c r="CQ7" s="157">
        <v>30746</v>
      </c>
      <c r="CR7" s="157">
        <v>27300</v>
      </c>
      <c r="CS7" s="157">
        <v>24172</v>
      </c>
      <c r="CT7" s="157">
        <v>14813</v>
      </c>
      <c r="CU7" s="157">
        <v>15480</v>
      </c>
      <c r="CV7" s="157">
        <f t="shared" si="18"/>
        <v>0</v>
      </c>
      <c r="CW7" s="157">
        <v>26738</v>
      </c>
      <c r="CX7" s="157">
        <v>15489</v>
      </c>
      <c r="CY7" s="157">
        <v>11507</v>
      </c>
      <c r="CZ7" s="157">
        <v>11150</v>
      </c>
      <c r="DA7" s="157">
        <v>11527</v>
      </c>
      <c r="DB7" s="157">
        <v>15236</v>
      </c>
      <c r="DC7" s="157">
        <v>24244</v>
      </c>
      <c r="DD7" s="157">
        <v>26188</v>
      </c>
      <c r="DE7" s="157">
        <v>27656</v>
      </c>
      <c r="DF7" s="157">
        <v>22644</v>
      </c>
      <c r="DG7" s="157">
        <v>21907</v>
      </c>
      <c r="DH7" s="157">
        <v>20408</v>
      </c>
      <c r="DI7" s="157">
        <v>23185</v>
      </c>
      <c r="DJ7" s="157">
        <v>24258</v>
      </c>
      <c r="DK7" s="157">
        <v>39114</v>
      </c>
      <c r="DL7" s="157">
        <v>39399</v>
      </c>
      <c r="DM7" s="157">
        <v>39857</v>
      </c>
      <c r="DN7" s="157">
        <v>25906</v>
      </c>
      <c r="DO7" s="157">
        <v>18166</v>
      </c>
      <c r="DP7" s="157">
        <v>15307</v>
      </c>
      <c r="DQ7" s="157">
        <v>22323</v>
      </c>
      <c r="DR7" s="157">
        <v>14790</v>
      </c>
      <c r="DS7" s="157">
        <v>11588</v>
      </c>
      <c r="DT7" s="157">
        <v>9285</v>
      </c>
      <c r="DU7" s="157">
        <v>10532</v>
      </c>
      <c r="DV7" s="157">
        <v>6885</v>
      </c>
      <c r="DW7" s="157">
        <v>7183</v>
      </c>
      <c r="DX7" s="157">
        <v>16934</v>
      </c>
      <c r="DY7" s="157">
        <v>12488</v>
      </c>
      <c r="DZ7" s="157">
        <v>12080</v>
      </c>
      <c r="EA7" s="157">
        <v>10034</v>
      </c>
      <c r="EB7" s="157">
        <v>9585</v>
      </c>
      <c r="EC7" s="157">
        <v>6258</v>
      </c>
      <c r="ED7" s="157">
        <v>9392</v>
      </c>
      <c r="EE7" s="157">
        <f t="shared" ref="EE7" si="19">EE6</f>
        <v>0</v>
      </c>
      <c r="EF7" s="157">
        <v>24748</v>
      </c>
      <c r="EG7" s="157">
        <v>19693</v>
      </c>
      <c r="EH7" s="157">
        <v>15511</v>
      </c>
      <c r="EI7" s="157">
        <v>10944</v>
      </c>
      <c r="EJ7" s="157">
        <v>6682</v>
      </c>
      <c r="EK7" s="157">
        <v>8178</v>
      </c>
      <c r="EL7" s="157">
        <v>33153</v>
      </c>
      <c r="EM7" s="157">
        <v>41129</v>
      </c>
      <c r="EN7" s="157">
        <v>26143</v>
      </c>
      <c r="EO7" s="157">
        <v>23676</v>
      </c>
      <c r="EP7" s="157">
        <v>24350</v>
      </c>
      <c r="EQ7" s="157">
        <v>19673</v>
      </c>
      <c r="ER7" s="157">
        <v>20061</v>
      </c>
      <c r="ES7" s="157">
        <v>36717</v>
      </c>
      <c r="ET7" s="157">
        <v>45095</v>
      </c>
      <c r="EU7" s="157">
        <v>42223</v>
      </c>
      <c r="EV7" s="157">
        <v>29692</v>
      </c>
      <c r="EW7" s="157">
        <v>36733</v>
      </c>
      <c r="EX7" s="157">
        <v>33327</v>
      </c>
      <c r="EY7" s="157">
        <v>23948</v>
      </c>
      <c r="EZ7" s="157">
        <v>35587</v>
      </c>
      <c r="FA7" s="157">
        <v>40966</v>
      </c>
      <c r="FB7" s="157">
        <v>36928</v>
      </c>
      <c r="FC7" s="157">
        <v>28608</v>
      </c>
      <c r="FD7" s="157">
        <v>27660</v>
      </c>
      <c r="FE7" s="157">
        <v>23343</v>
      </c>
      <c r="FF7" s="157">
        <v>22850</v>
      </c>
      <c r="FG7" s="157">
        <v>27055</v>
      </c>
      <c r="FH7" s="157">
        <v>26529</v>
      </c>
      <c r="FI7" s="157">
        <v>25645</v>
      </c>
      <c r="FJ7" s="157">
        <v>18034</v>
      </c>
      <c r="FK7" s="157">
        <v>16891</v>
      </c>
      <c r="FL7" s="157">
        <v>9098</v>
      </c>
      <c r="FM7" s="157">
        <v>9975</v>
      </c>
      <c r="FN7" s="157">
        <v>19622</v>
      </c>
      <c r="FO7" s="157">
        <v>12075</v>
      </c>
      <c r="FP7" s="157">
        <v>11835</v>
      </c>
      <c r="FQ7" s="157">
        <v>10000</v>
      </c>
      <c r="FR7" s="157">
        <v>9284</v>
      </c>
      <c r="FS7" s="157">
        <v>4688</v>
      </c>
      <c r="FT7" s="157">
        <v>7915</v>
      </c>
      <c r="FU7" s="157">
        <v>19584</v>
      </c>
      <c r="FV7" s="157">
        <v>16857</v>
      </c>
      <c r="FW7" s="157">
        <v>8621</v>
      </c>
      <c r="FX7" s="157">
        <v>10256</v>
      </c>
      <c r="FY7" s="157">
        <v>8948</v>
      </c>
      <c r="FZ7" s="157">
        <v>4802</v>
      </c>
      <c r="GA7" s="157">
        <v>8651</v>
      </c>
      <c r="GB7" s="157">
        <v>17949</v>
      </c>
      <c r="GC7" s="157">
        <v>11914</v>
      </c>
      <c r="GD7" s="157">
        <v>12448</v>
      </c>
      <c r="GE7" s="157">
        <v>10248</v>
      </c>
      <c r="GF7" s="157">
        <v>10078</v>
      </c>
      <c r="GG7" s="157">
        <v>6700</v>
      </c>
      <c r="GH7" s="157">
        <v>9518</v>
      </c>
      <c r="GI7" s="157">
        <v>26923</v>
      </c>
      <c r="GJ7" s="157">
        <v>22700</v>
      </c>
      <c r="GK7" s="157">
        <v>17358</v>
      </c>
      <c r="GL7" s="157">
        <v>11417</v>
      </c>
      <c r="GM7" s="157">
        <v>11578</v>
      </c>
      <c r="GN7" s="157">
        <v>6757</v>
      </c>
      <c r="GO7" s="157">
        <v>10148</v>
      </c>
      <c r="GP7" s="157">
        <v>19631</v>
      </c>
      <c r="GQ7" s="157">
        <v>15220</v>
      </c>
      <c r="GR7" s="157">
        <v>13038</v>
      </c>
      <c r="GS7" s="157">
        <v>15230</v>
      </c>
      <c r="GT7" s="157">
        <v>18978</v>
      </c>
      <c r="GU7" s="157">
        <v>16087</v>
      </c>
      <c r="GV7" s="157">
        <v>15569</v>
      </c>
      <c r="GW7" s="157">
        <v>31560</v>
      </c>
      <c r="GX7" s="157">
        <v>32648</v>
      </c>
      <c r="GY7" s="157">
        <v>29312</v>
      </c>
      <c r="GZ7" s="157">
        <v>30029</v>
      </c>
      <c r="HA7" s="157">
        <v>30148</v>
      </c>
      <c r="HB7" s="157">
        <v>36640</v>
      </c>
      <c r="HC7" s="157">
        <v>18650</v>
      </c>
      <c r="HD7" s="157">
        <v>38069</v>
      </c>
      <c r="HE7" s="157">
        <v>39475</v>
      </c>
      <c r="HF7" s="157">
        <v>37733</v>
      </c>
      <c r="HG7" s="157">
        <v>34449</v>
      </c>
      <c r="HH7" s="157">
        <v>31175</v>
      </c>
      <c r="HI7" s="157">
        <v>23845</v>
      </c>
      <c r="HJ7" s="157">
        <v>22241</v>
      </c>
      <c r="HK7" s="157">
        <v>38100</v>
      </c>
      <c r="HL7" s="157">
        <v>31301</v>
      </c>
      <c r="HM7" s="157">
        <v>19419</v>
      </c>
      <c r="HN7" s="157">
        <v>18673</v>
      </c>
      <c r="HO7" s="157">
        <v>15603</v>
      </c>
      <c r="HP7" s="157">
        <v>11367</v>
      </c>
      <c r="HQ7" s="157">
        <v>12467</v>
      </c>
      <c r="HR7" s="157">
        <v>18942</v>
      </c>
      <c r="HS7" s="157">
        <v>16385</v>
      </c>
      <c r="HT7" s="157">
        <v>10306</v>
      </c>
      <c r="HU7" s="157">
        <v>9831</v>
      </c>
      <c r="HV7" s="157">
        <v>14034</v>
      </c>
      <c r="HW7" s="157">
        <v>8009</v>
      </c>
      <c r="HX7" s="157">
        <v>13024</v>
      </c>
      <c r="HY7" s="157">
        <v>31464</v>
      </c>
      <c r="HZ7" s="157">
        <v>23752</v>
      </c>
      <c r="IA7" s="157">
        <v>22936</v>
      </c>
      <c r="IB7" s="157">
        <v>23713</v>
      </c>
      <c r="IC7" s="157">
        <v>24150</v>
      </c>
      <c r="ID7" s="157">
        <v>11446</v>
      </c>
      <c r="IE7" s="157">
        <v>14496</v>
      </c>
      <c r="IF7" s="157">
        <v>21195</v>
      </c>
      <c r="IG7" s="157">
        <v>17968</v>
      </c>
      <c r="IH7" s="157">
        <v>15163</v>
      </c>
      <c r="II7" s="157">
        <v>12974</v>
      </c>
      <c r="IJ7" s="157">
        <v>15447</v>
      </c>
      <c r="IK7" s="157">
        <v>6063</v>
      </c>
      <c r="IL7" s="157">
        <v>13125</v>
      </c>
      <c r="IM7" s="157">
        <v>15149</v>
      </c>
      <c r="IN7" s="157">
        <v>20061</v>
      </c>
      <c r="IO7" s="157">
        <v>27146</v>
      </c>
      <c r="IP7" s="157">
        <v>31066</v>
      </c>
      <c r="IQ7" s="157">
        <v>30998</v>
      </c>
      <c r="IR7" s="157">
        <v>57145</v>
      </c>
      <c r="IS7" s="157">
        <v>26540</v>
      </c>
      <c r="IT7" s="157">
        <v>39353</v>
      </c>
      <c r="IU7" s="157">
        <v>53107</v>
      </c>
      <c r="IV7" s="157">
        <v>43774</v>
      </c>
      <c r="IW7" s="157">
        <v>46603</v>
      </c>
      <c r="IX7" s="157">
        <v>49048</v>
      </c>
      <c r="IY7" s="157">
        <v>41855</v>
      </c>
      <c r="IZ7" s="157">
        <v>24756</v>
      </c>
      <c r="JA7" s="157">
        <v>54775</v>
      </c>
      <c r="JB7" s="157">
        <v>58868</v>
      </c>
      <c r="JC7" s="157">
        <v>57512</v>
      </c>
      <c r="JD7" s="157">
        <v>51429</v>
      </c>
      <c r="JE7" s="157">
        <v>59820</v>
      </c>
      <c r="JF7" s="157">
        <v>68109</v>
      </c>
      <c r="JG7" s="157">
        <v>39996</v>
      </c>
      <c r="JH7" s="157">
        <v>36962</v>
      </c>
      <c r="JI7" s="157">
        <v>24841</v>
      </c>
      <c r="JJ7" s="157">
        <v>19635</v>
      </c>
      <c r="JK7" s="157">
        <v>13887</v>
      </c>
      <c r="JL7" s="157">
        <v>25847</v>
      </c>
      <c r="JM7" s="157">
        <v>18303</v>
      </c>
      <c r="JN7" s="157">
        <v>21384</v>
      </c>
      <c r="JO7" s="157">
        <v>34285</v>
      </c>
      <c r="JP7" s="157">
        <v>49406</v>
      </c>
      <c r="JQ7" s="157">
        <v>46426</v>
      </c>
      <c r="JR7" s="157">
        <v>40538</v>
      </c>
      <c r="JS7" s="157">
        <v>32640</v>
      </c>
      <c r="JT7" s="157">
        <v>17380</v>
      </c>
      <c r="JU7" s="157">
        <v>20439</v>
      </c>
      <c r="JV7" s="157">
        <v>36014</v>
      </c>
      <c r="JW7" s="157">
        <v>48172</v>
      </c>
      <c r="JX7" s="157">
        <v>32728</v>
      </c>
      <c r="JY7" s="157">
        <v>28706</v>
      </c>
      <c r="JZ7" s="157">
        <v>28040</v>
      </c>
      <c r="KA7" s="157">
        <v>18649</v>
      </c>
      <c r="KB7" s="157">
        <v>16686</v>
      </c>
      <c r="KC7" s="157">
        <v>50225</v>
      </c>
      <c r="KD7" s="157">
        <v>73501</v>
      </c>
      <c r="KE7" s="157">
        <v>48278</v>
      </c>
      <c r="KF7" s="157">
        <v>56917</v>
      </c>
      <c r="KG7" s="157">
        <v>49584</v>
      </c>
      <c r="KH7" s="157">
        <v>32432</v>
      </c>
      <c r="KI7" s="157">
        <v>25469</v>
      </c>
      <c r="KJ7" s="157">
        <v>78828</v>
      </c>
      <c r="KK7" s="157">
        <v>71284</v>
      </c>
      <c r="KL7" s="157">
        <v>59828</v>
      </c>
      <c r="KM7" s="157">
        <v>51122</v>
      </c>
      <c r="KN7" s="157">
        <f t="shared" ref="KN7" si="20">KN6</f>
        <v>0</v>
      </c>
      <c r="KO7" s="157">
        <v>90465</v>
      </c>
      <c r="KP7" s="157">
        <v>83936</v>
      </c>
      <c r="KQ7" s="157">
        <v>85314</v>
      </c>
      <c r="KR7" s="157">
        <v>80694</v>
      </c>
      <c r="KS7" s="157">
        <v>77116</v>
      </c>
      <c r="KT7" s="157">
        <v>72191</v>
      </c>
      <c r="KU7" s="157">
        <v>62800</v>
      </c>
      <c r="KV7" s="157">
        <v>48638</v>
      </c>
      <c r="KW7" s="157">
        <v>37530</v>
      </c>
      <c r="KX7" s="157">
        <v>46912</v>
      </c>
      <c r="KY7" s="157">
        <v>60510</v>
      </c>
      <c r="KZ7" s="157">
        <v>47829</v>
      </c>
      <c r="LA7" s="157">
        <v>42552</v>
      </c>
      <c r="LB7" s="157">
        <v>31857</v>
      </c>
      <c r="LC7" s="157">
        <v>13702</v>
      </c>
      <c r="LD7" s="157">
        <v>25226</v>
      </c>
      <c r="LE7" s="157">
        <v>36525</v>
      </c>
      <c r="LF7" s="157">
        <v>48897</v>
      </c>
      <c r="LG7" s="157">
        <v>49065</v>
      </c>
      <c r="LH7" s="157">
        <v>48939</v>
      </c>
      <c r="LI7" s="157">
        <v>17169</v>
      </c>
      <c r="LJ7" s="157">
        <v>15427</v>
      </c>
      <c r="LK7" s="157">
        <v>13284</v>
      </c>
      <c r="LL7" s="157">
        <v>18479</v>
      </c>
      <c r="LM7" s="157">
        <v>10524</v>
      </c>
      <c r="LN7" s="157">
        <v>8546</v>
      </c>
      <c r="LO7" s="157">
        <f t="shared" ref="LO7" si="21">LO6</f>
        <v>0</v>
      </c>
      <c r="LP7" s="157">
        <f t="shared" ref="LP7" si="22">LP6</f>
        <v>0</v>
      </c>
      <c r="LQ7" s="157">
        <v>33037</v>
      </c>
      <c r="LR7" s="157">
        <v>15224</v>
      </c>
      <c r="LS7" s="157">
        <v>36685</v>
      </c>
      <c r="LT7" s="157">
        <v>41476</v>
      </c>
      <c r="LU7" s="157">
        <v>36494</v>
      </c>
      <c r="LV7" s="157">
        <f t="shared" ref="LV7" si="23">LV6</f>
        <v>0</v>
      </c>
      <c r="LW7" s="157">
        <f t="shared" ref="LW7" si="24">LW6</f>
        <v>0</v>
      </c>
      <c r="LX7" s="157">
        <v>53458</v>
      </c>
      <c r="LY7" s="157">
        <v>17061</v>
      </c>
      <c r="LZ7" s="157">
        <v>41069</v>
      </c>
      <c r="MA7" s="157">
        <v>41573</v>
      </c>
      <c r="MB7" s="157">
        <v>43065</v>
      </c>
      <c r="MC7" s="157">
        <v>30308</v>
      </c>
      <c r="MD7" s="157">
        <v>24845</v>
      </c>
      <c r="ME7" s="157">
        <v>12934</v>
      </c>
      <c r="MF7" s="157">
        <v>11629</v>
      </c>
      <c r="MG7" s="157">
        <v>23480</v>
      </c>
      <c r="MH7" s="157">
        <v>29813</v>
      </c>
      <c r="MI7" s="157">
        <v>19942</v>
      </c>
      <c r="MJ7" s="157">
        <v>17352</v>
      </c>
      <c r="MK7" s="157">
        <v>14926</v>
      </c>
      <c r="ML7" s="157">
        <v>9552</v>
      </c>
      <c r="MM7" s="157">
        <v>9327</v>
      </c>
      <c r="MN7" s="157">
        <v>20119</v>
      </c>
      <c r="MO7" s="157">
        <f>MO6</f>
        <v>0</v>
      </c>
      <c r="MP7" s="157">
        <v>20450</v>
      </c>
      <c r="MQ7" s="157">
        <v>24157</v>
      </c>
      <c r="MR7" s="157">
        <v>15217</v>
      </c>
      <c r="MS7" s="157">
        <v>3896</v>
      </c>
      <c r="MT7" s="157">
        <v>5769</v>
      </c>
      <c r="MU7" s="157">
        <f t="shared" ref="MU6:MU7" si="25">MU6</f>
        <v>0</v>
      </c>
      <c r="MV7" s="157">
        <v>12018</v>
      </c>
      <c r="MW7" s="157">
        <v>20189</v>
      </c>
      <c r="MX7" s="157">
        <v>15384</v>
      </c>
      <c r="MY7" s="157">
        <v>11787</v>
      </c>
      <c r="MZ7" s="157">
        <v>4704</v>
      </c>
      <c r="NA7" s="157">
        <v>10923</v>
      </c>
      <c r="NB7" s="157">
        <f t="shared" ref="NA6:NI7" si="26">NB6</f>
        <v>5000</v>
      </c>
      <c r="NC7" s="157">
        <f t="shared" si="26"/>
        <v>14000</v>
      </c>
      <c r="ND7" s="157">
        <f t="shared" si="26"/>
        <v>7003</v>
      </c>
      <c r="NE7" s="157">
        <f t="shared" si="26"/>
        <v>7004</v>
      </c>
      <c r="NF7" s="157">
        <f t="shared" si="26"/>
        <v>7005</v>
      </c>
      <c r="NG7" s="157">
        <f t="shared" si="26"/>
        <v>7006</v>
      </c>
      <c r="NH7" s="157">
        <f t="shared" si="26"/>
        <v>7007</v>
      </c>
      <c r="NI7" s="157">
        <f t="shared" si="26"/>
        <v>7008</v>
      </c>
    </row>
    <row r="8" spans="1:400" ht="15">
      <c r="A8" s="4" t="s">
        <v>47</v>
      </c>
      <c r="B8" s="715">
        <f>VLOOKUP(B$3,'KPI DC Forecast link file'!$B:$C,2,FALSE)</f>
        <v>9573.0005269383673</v>
      </c>
      <c r="C8" s="715">
        <f>VLOOKUP(C$3,'KPI DC Forecast link file'!$B:$C,2,FALSE)</f>
        <v>9053.9953310072815</v>
      </c>
      <c r="D8" s="715">
        <f>VLOOKUP(D$3,'KPI DC Forecast link file'!$B:$C,2,FALSE)</f>
        <v>10192.990917905772</v>
      </c>
      <c r="E8" s="715">
        <f>VLOOKUP(E$3,'KPI DC Forecast link file'!$B:$C,2,FALSE)</f>
        <v>9558.0107572942179</v>
      </c>
      <c r="F8" s="715">
        <f>VLOOKUP(F$3,'KPI DC Forecast link file'!$B:$C,2,FALSE)</f>
        <v>10013.012148559803</v>
      </c>
      <c r="G8" s="715">
        <f>VLOOKUP(G$3,'KPI DC Forecast link file'!$B:$C,2,FALSE)</f>
        <v>8281.0049751614861</v>
      </c>
      <c r="H8" s="715">
        <f>VLOOKUP(H$3,'KPI DC Forecast link file'!$B:$C,2,FALSE)</f>
        <v>9525.990162703125</v>
      </c>
      <c r="I8" s="715">
        <f>VLOOKUP(I$3,'KPI DC Forecast link file'!$B:$C,2,FALSE)</f>
        <v>10301.99235141968</v>
      </c>
      <c r="J8" s="715">
        <f>VLOOKUP(J$3,'KPI DC Forecast link file'!$B:$C,2,FALSE)</f>
        <v>9290.9967908595008</v>
      </c>
      <c r="K8" s="715">
        <f>VLOOKUP(K$3,'KPI DC Forecast link file'!$B:$C,2,FALSE)</f>
        <v>8513.0036924479755</v>
      </c>
      <c r="L8" s="715">
        <f>VLOOKUP(L$3,'KPI DC Forecast link file'!$B:$C,2,FALSE)</f>
        <v>7876.9966733011506</v>
      </c>
      <c r="M8" s="715">
        <f>VLOOKUP(M$3,'KPI DC Forecast link file'!$B:$C,2,FALSE)</f>
        <v>7469.0056579581415</v>
      </c>
      <c r="N8" s="715">
        <f>VLOOKUP(N$3,'KPI DC Forecast link file'!$B:$C,2,FALSE)</f>
        <v>12469.987124964053</v>
      </c>
      <c r="O8" s="715">
        <f>VLOOKUP(O$3,'KPI DC Forecast link file'!$B:$C,2,FALSE)</f>
        <v>15830.004222795187</v>
      </c>
      <c r="P8" s="715">
        <f>VLOOKUP(P$3,'KPI DC Forecast link file'!$B:$C,2,FALSE)</f>
        <v>21237.987794350593</v>
      </c>
      <c r="Q8" s="715">
        <f>VLOOKUP(Q$3,'KPI DC Forecast link file'!$B:$C,2,FALSE)</f>
        <v>22465.984062668729</v>
      </c>
      <c r="R8" s="715">
        <f>VLOOKUP(R$3,'KPI DC Forecast link file'!$B:$C,2,FALSE)</f>
        <v>15059.000590276943</v>
      </c>
      <c r="S8" s="715">
        <f>VLOOKUP(S$3,'KPI DC Forecast link file'!$B:$C,2,FALSE)</f>
        <v>8439.0090452700624</v>
      </c>
      <c r="T8" s="715">
        <f>VLOOKUP(T$3,'KPI DC Forecast link file'!$B:$C,2,FALSE)</f>
        <v>8327.9991407147918</v>
      </c>
      <c r="U8" s="715">
        <f>VLOOKUP(U$3,'KPI DC Forecast link file'!$B:$C,2,FALSE)</f>
        <v>8725.000401446352</v>
      </c>
      <c r="V8" s="715">
        <f>VLOOKUP(V$3,'KPI DC Forecast link file'!$B:$C,2,FALSE)</f>
        <v>19158.986871561898</v>
      </c>
      <c r="W8" s="715">
        <f>VLOOKUP(W$3,'KPI DC Forecast link file'!$B:$C,2,FALSE)</f>
        <v>20169.990662716784</v>
      </c>
      <c r="X8" s="715">
        <f>VLOOKUP(X$3,'KPI DC Forecast link file'!$B:$C,2,FALSE)</f>
        <v>9668.0038619475581</v>
      </c>
      <c r="Y8" s="715">
        <f>VLOOKUP(Y$3,'KPI DC Forecast link file'!$B:$C,2,FALSE)</f>
        <v>9719.0143161632313</v>
      </c>
      <c r="Z8" s="715">
        <f>VLOOKUP(Z$3,'KPI DC Forecast link file'!$B:$C,2,FALSE)</f>
        <v>9637.9939854242366</v>
      </c>
      <c r="AA8" s="715">
        <f>VLOOKUP(AA$3,'KPI DC Forecast link file'!$B:$C,2,FALSE)</f>
        <v>9133.9986559685185</v>
      </c>
      <c r="AB8" s="715">
        <f>VLOOKUP(AB$3,'KPI DC Forecast link file'!$B:$C,2,FALSE)</f>
        <v>7651.9976596993456</v>
      </c>
      <c r="AC8" s="715">
        <f>VLOOKUP(AC$3,'KPI DC Forecast link file'!$B:$C,2,FALSE)</f>
        <v>15822.988475707827</v>
      </c>
      <c r="AD8" s="715">
        <f>VLOOKUP(AD$3,'KPI DC Forecast link file'!$B:$C,2,FALSE)</f>
        <v>19904.011188822802</v>
      </c>
      <c r="AE8" s="715">
        <f>VLOOKUP(AE$3,'KPI DC Forecast link file'!$B:$C,2,FALSE)</f>
        <v>9775.0047570604202</v>
      </c>
      <c r="AF8" s="715">
        <f>VLOOKUP(AF$3,'KPI DC Forecast link file'!$B:$C,2,FALSE)</f>
        <v>9721.9987407889184</v>
      </c>
      <c r="AG8" s="715">
        <f>VLOOKUP(AG$3,'KPI DC Forecast link file'!$B:$C,2,FALSE)</f>
        <v>9936.0056441890647</v>
      </c>
      <c r="AH8" s="715">
        <f>VLOOKUP(AH$3,'KPI DC Forecast link file'!$B:$C,2,FALSE)</f>
        <v>9425.9990957373502</v>
      </c>
      <c r="AI8" s="715">
        <f>VLOOKUP(AI$3,'KPI DC Forecast link file'!$B:$C,2,FALSE)</f>
        <v>9544.0044432136219</v>
      </c>
      <c r="AJ8" s="715">
        <f>VLOOKUP(AJ$3,'KPI DC Forecast link file'!$B:$C,2,FALSE)</f>
        <v>11336.989603314962</v>
      </c>
      <c r="AK8" s="715">
        <f>VLOOKUP(AK$3,'KPI DC Forecast link file'!$B:$C,2,FALSE)</f>
        <v>13071.993333837452</v>
      </c>
      <c r="AL8" s="715">
        <f>VLOOKUP(AL$3,'KPI DC Forecast link file'!$B:$C,2,FALSE)</f>
        <v>11295.990605739662</v>
      </c>
      <c r="AM8" s="715">
        <f>VLOOKUP(AM$3,'KPI DC Forecast link file'!$B:$C,2,FALSE)</f>
        <v>11571.007832330977</v>
      </c>
      <c r="AN8" s="715">
        <f>VLOOKUP(AN$3,'KPI DC Forecast link file'!$B:$C,2,FALSE)</f>
        <v>11007.988524398041</v>
      </c>
      <c r="AO8" s="715">
        <f>VLOOKUP(AO$3,'KPI DC Forecast link file'!$B:$C,2,FALSE)</f>
        <v>21607.985234988464</v>
      </c>
      <c r="AP8" s="715">
        <f>VLOOKUP(AP$3,'KPI DC Forecast link file'!$B:$C,2,FALSE)</f>
        <v>16514.004422616472</v>
      </c>
      <c r="AQ8" s="715">
        <f>VLOOKUP(AQ$3,'KPI DC Forecast link file'!$B:$C,2,FALSE)</f>
        <v>19502.993732375646</v>
      </c>
      <c r="AR8" s="715">
        <f>VLOOKUP(AR$3,'KPI DC Forecast link file'!$B:$C,2,FALSE)</f>
        <v>27578.022475798931</v>
      </c>
      <c r="AS8" s="715">
        <f>VLOOKUP(AS$3,'KPI DC Forecast link file'!$B:$C,2,FALSE)</f>
        <v>10118.011332405746</v>
      </c>
      <c r="AT8" s="715">
        <f>VLOOKUP(AT$3,'KPI DC Forecast link file'!$B:$C,2,FALSE)</f>
        <v>10277.004808190228</v>
      </c>
      <c r="AU8" s="715">
        <f>VLOOKUP(AU$3,'KPI DC Forecast link file'!$B:$C,2,FALSE)</f>
        <v>10047.996842466686</v>
      </c>
      <c r="AV8" s="715">
        <f>VLOOKUP(AV$3,'KPI DC Forecast link file'!$B:$C,2,FALSE)</f>
        <v>10496.991587069615</v>
      </c>
      <c r="AW8" s="715">
        <f>VLOOKUP(AW$3,'KPI DC Forecast link file'!$B:$C,2,FALSE)</f>
        <v>18495.006071337317</v>
      </c>
      <c r="AX8" s="715">
        <f>VLOOKUP(AX$3,'KPI DC Forecast link file'!$B:$C,2,FALSE)</f>
        <v>20617.97203758184</v>
      </c>
      <c r="AY8" s="715">
        <f>VLOOKUP(AY$3,'KPI DC Forecast link file'!$B:$C,2,FALSE)</f>
        <v>28098.997724698034</v>
      </c>
      <c r="AZ8" s="715">
        <f>VLOOKUP(AZ$3,'KPI DC Forecast link file'!$B:$C,2,FALSE)</f>
        <v>26270.970668635535</v>
      </c>
      <c r="BA8" s="715">
        <f>VLOOKUP(BA$3,'KPI DC Forecast link file'!$B:$C,2,FALSE)</f>
        <v>12777.001377033173</v>
      </c>
      <c r="BB8" s="715">
        <f>VLOOKUP(BB$3,'KPI DC Forecast link file'!$B:$C,2,FALSE)</f>
        <v>11292.991838399612</v>
      </c>
      <c r="BC8" s="715">
        <f>VLOOKUP(BC$3,'KPI DC Forecast link file'!$B:$C,2,FALSE)</f>
        <v>10847.999484349069</v>
      </c>
      <c r="BD8" s="715">
        <f>VLOOKUP(BD$3,'KPI DC Forecast link file'!$B:$C,2,FALSE)</f>
        <v>9985.99373021461</v>
      </c>
      <c r="BE8" s="715">
        <f>VLOOKUP(BE$3,'KPI DC Forecast link file'!$B:$C,2,FALSE)</f>
        <v>13162.982751235872</v>
      </c>
      <c r="BF8" s="715">
        <f>VLOOKUP(BF$3,'KPI DC Forecast link file'!$B:$C,2,FALSE)</f>
        <v>14994.014520460103</v>
      </c>
      <c r="BG8" s="715">
        <f>VLOOKUP(BG$3,'KPI DC Forecast link file'!$B:$C,2,FALSE)</f>
        <v>13116.00482228176</v>
      </c>
      <c r="BH8" s="715">
        <f>VLOOKUP(BH$3,'KPI DC Forecast link file'!$B:$C,2,FALSE)</f>
        <v>12154.996080391256</v>
      </c>
      <c r="BI8" s="715">
        <f>VLOOKUP(BI$3,'KPI DC Forecast link file'!$B:$C,2,FALSE)</f>
        <v>10845.001364043128</v>
      </c>
      <c r="BJ8" s="715">
        <f>VLOOKUP(BJ$3,'KPI DC Forecast link file'!$B:$C,2,FALSE)</f>
        <v>10684.993738258909</v>
      </c>
      <c r="BK8" s="715">
        <f>VLOOKUP(BK$3,'KPI DC Forecast link file'!$B:$C,2,FALSE)</f>
        <v>18358.989580972539</v>
      </c>
      <c r="BL8" s="715">
        <f>VLOOKUP(BL$3,'KPI DC Forecast link file'!$B:$C,2,FALSE)</f>
        <v>19227.992307958</v>
      </c>
      <c r="BM8" s="715">
        <f>VLOOKUP(BM$3,'KPI DC Forecast link file'!$B:$C,2,FALSE)</f>
        <v>21169.004262576876</v>
      </c>
      <c r="BN8" s="715">
        <f>VLOOKUP(BN$3,'KPI DC Forecast link file'!$B:$C,2,FALSE)</f>
        <v>12453.994692510962</v>
      </c>
      <c r="BO8" s="715">
        <f>VLOOKUP(BO$3,'KPI DC Forecast link file'!$B:$C,2,FALSE)</f>
        <v>11429.011225133154</v>
      </c>
      <c r="BP8" s="715">
        <f>VLOOKUP(BP$3,'KPI DC Forecast link file'!$B:$C,2,FALSE)</f>
        <v>10649.001952446915</v>
      </c>
      <c r="BQ8" s="715">
        <f>VLOOKUP(BQ$3,'KPI DC Forecast link file'!$B:$C,2,FALSE)</f>
        <v>10339.005674125003</v>
      </c>
      <c r="BR8" s="715">
        <f>VLOOKUP(BR$3,'KPI DC Forecast link file'!$B:$C,2,FALSE)</f>
        <v>12853.987724302</v>
      </c>
      <c r="BS8" s="715">
        <f>VLOOKUP(BS$3,'KPI DC Forecast link file'!$B:$C,2,FALSE)</f>
        <v>13023.988729372053</v>
      </c>
      <c r="BT8" s="715">
        <f>VLOOKUP(BT$3,'KPI DC Forecast link file'!$B:$C,2,FALSE)</f>
        <v>15063.019252719278</v>
      </c>
      <c r="BU8" s="715">
        <f>VLOOKUP(BU$3,'KPI DC Forecast link file'!$B:$C,2,FALSE)</f>
        <v>9791.9921873906023</v>
      </c>
      <c r="BV8" s="715">
        <f>VLOOKUP(BV$3,'KPI DC Forecast link file'!$B:$C,2,FALSE)</f>
        <v>10666.003403976985</v>
      </c>
      <c r="BW8" s="715">
        <f>VLOOKUP(BW$3,'KPI DC Forecast link file'!$B:$C,2,FALSE)</f>
        <v>8703.0076782462274</v>
      </c>
      <c r="BX8" s="715">
        <f>VLOOKUP(BX$3,'KPI DC Forecast link file'!$B:$C,2,FALSE)</f>
        <v>7854.9958597639079</v>
      </c>
      <c r="BY8" s="715">
        <f>VLOOKUP(BY$3,'KPI DC Forecast link file'!$B:$C,2,FALSE)</f>
        <v>8554.0004652931366</v>
      </c>
      <c r="BZ8" s="715">
        <f>VLOOKUP(BZ$3,'KPI DC Forecast link file'!$B:$C,2,FALSE)</f>
        <v>8578.9891558524851</v>
      </c>
      <c r="CA8" s="715">
        <f>VLOOKUP(CA$3,'KPI DC Forecast link file'!$B:$C,2,FALSE)</f>
        <v>10771.991992790523</v>
      </c>
      <c r="CB8" s="715">
        <f>VLOOKUP(CB$3,'KPI DC Forecast link file'!$B:$C,2,FALSE)</f>
        <v>12038.001061241544</v>
      </c>
      <c r="CC8" s="715">
        <f>VLOOKUP(CC$3,'KPI DC Forecast link file'!$B:$C,2,FALSE)</f>
        <v>10898.989575010062</v>
      </c>
      <c r="CD8" s="715">
        <f>VLOOKUP(CD$3,'KPI DC Forecast link file'!$B:$C,2,FALSE)</f>
        <v>31154.023947813635</v>
      </c>
      <c r="CE8" s="715">
        <f>VLOOKUP(CE$3,'KPI DC Forecast link file'!$B:$C,2,FALSE)</f>
        <v>23844.019825038096</v>
      </c>
      <c r="CF8" s="715">
        <f>VLOOKUP(CF$3,'KPI DC Forecast link file'!$B:$C,2,FALSE)</f>
        <v>23120.971326800678</v>
      </c>
      <c r="CG8" s="715">
        <f>VLOOKUP(CG$3,'KPI DC Forecast link file'!$B:$C,2,FALSE)</f>
        <v>25643.010626130403</v>
      </c>
      <c r="CH8" s="715">
        <f>VLOOKUP(CH$3,'KPI DC Forecast link file'!$B:$C,2,FALSE)</f>
        <v>37111.972974483841</v>
      </c>
      <c r="CI8" s="715">
        <f>VLOOKUP(CI$3,'KPI DC Forecast link file'!$B:$C,2,FALSE)</f>
        <v>21535.016882493084</v>
      </c>
      <c r="CJ8" s="715">
        <f>VLOOKUP(CJ$3,'KPI DC Forecast link file'!$B:$C,2,FALSE)</f>
        <v>19741.986319575259</v>
      </c>
      <c r="CK8" s="715">
        <f>VLOOKUP(CK$3,'KPI DC Forecast link file'!$B:$C,2,FALSE)</f>
        <v>51722.961199468438</v>
      </c>
      <c r="CL8" s="715">
        <f>VLOOKUP(CL$3,'KPI DC Forecast link file'!$B:$C,2,FALSE)</f>
        <v>33240.046488783606</v>
      </c>
      <c r="CM8" s="715">
        <f>VLOOKUP(CM$3,'KPI DC Forecast link file'!$B:$C,2,FALSE)</f>
        <v>29608.000334356289</v>
      </c>
      <c r="CN8" s="715">
        <f>VLOOKUP(CN$3,'KPI DC Forecast link file'!$B:$C,2,FALSE)</f>
        <v>44080.061225018733</v>
      </c>
      <c r="CO8" s="715">
        <f>VLOOKUP(CO$3,'KPI DC Forecast link file'!$B:$C,2,FALSE)</f>
        <v>23459.017255949031</v>
      </c>
      <c r="CP8" s="715">
        <f>VLOOKUP(CP$3,'KPI DC Forecast link file'!$B:$C,2,FALSE)</f>
        <v>29840.984286133851</v>
      </c>
      <c r="CQ8" s="715">
        <f>VLOOKUP(CQ$3,'KPI DC Forecast link file'!$B:$C,2,FALSE)</f>
        <v>24430.017393565624</v>
      </c>
      <c r="CR8" s="715">
        <f>VLOOKUP(CR$3,'KPI DC Forecast link file'!$B:$C,2,FALSE)</f>
        <v>8759.0063110810679</v>
      </c>
      <c r="CS8" s="715">
        <f>VLOOKUP(CS$3,'KPI DC Forecast link file'!$B:$C,2,FALSE)</f>
        <v>8461.006925615111</v>
      </c>
      <c r="CT8" s="715">
        <f>VLOOKUP(CT$3,'KPI DC Forecast link file'!$B:$C,2,FALSE)</f>
        <v>12120.990548458445</v>
      </c>
      <c r="CU8" s="715">
        <f>VLOOKUP(CU$3,'KPI DC Forecast link file'!$B:$C,2,FALSE)</f>
        <v>10334.005907992341</v>
      </c>
      <c r="CV8" s="715">
        <f>VLOOKUP(CV$3,'KPI DC Forecast link file'!$B:$C,2,FALSE)</f>
        <v>12744.986319979353</v>
      </c>
      <c r="CW8" s="715">
        <f>VLOOKUP(CW$3,'KPI DC Forecast link file'!$B:$C,2,FALSE)</f>
        <v>10368.005324461259</v>
      </c>
      <c r="CX8" s="715">
        <f>VLOOKUP(CX$3,'KPI DC Forecast link file'!$B:$C,2,FALSE)</f>
        <v>9480.9952185856073</v>
      </c>
      <c r="CY8" s="715">
        <f>VLOOKUP(CY$3,'KPI DC Forecast link file'!$B:$C,2,FALSE)</f>
        <v>10411.009334001819</v>
      </c>
      <c r="CZ8" s="715">
        <f>VLOOKUP(CZ$3,'KPI DC Forecast link file'!$B:$C,2,FALSE)</f>
        <v>9269.9937124455719</v>
      </c>
      <c r="DA8" s="715">
        <f>VLOOKUP(DA$3,'KPI DC Forecast link file'!$B:$C,2,FALSE)</f>
        <v>28585.99134097758</v>
      </c>
      <c r="DB8" s="715">
        <f>VLOOKUP(DB$3,'KPI DC Forecast link file'!$B:$C,2,FALSE)</f>
        <v>26675.031328048721</v>
      </c>
      <c r="DC8" s="715">
        <f>VLOOKUP(DC$3,'KPI DC Forecast link file'!$B:$C,2,FALSE)</f>
        <v>31045.003118718436</v>
      </c>
      <c r="DD8" s="715">
        <f>VLOOKUP(DD$3,'KPI DC Forecast link file'!$B:$C,2,FALSE)</f>
        <v>21813.030813476031</v>
      </c>
      <c r="DE8" s="715">
        <f>VLOOKUP(DE$3,'KPI DC Forecast link file'!$B:$C,2,FALSE)</f>
        <v>26401.019700727837</v>
      </c>
      <c r="DF8" s="715">
        <f>VLOOKUP(DF$3,'KPI DC Forecast link file'!$B:$C,2,FALSE)</f>
        <v>23307.985665617289</v>
      </c>
      <c r="DG8" s="715">
        <f>VLOOKUP(DG$3,'KPI DC Forecast link file'!$B:$C,2,FALSE)</f>
        <v>21023.009883324932</v>
      </c>
      <c r="DH8" s="715">
        <f>VLOOKUP(DH$3,'KPI DC Forecast link file'!$B:$C,2,FALSE)</f>
        <v>39337.014859546631</v>
      </c>
      <c r="DI8" s="715">
        <f>VLOOKUP(DI$3,'KPI DC Forecast link file'!$B:$C,2,FALSE)</f>
        <v>35377.991905825846</v>
      </c>
      <c r="DJ8" s="715">
        <f>VLOOKUP(DJ$3,'KPI DC Forecast link file'!$B:$C,2,FALSE)</f>
        <v>55150.019873021884</v>
      </c>
      <c r="DK8" s="715">
        <f>VLOOKUP(DK$3,'KPI DC Forecast link file'!$B:$C,2,FALSE)</f>
        <v>52176.071651384911</v>
      </c>
      <c r="DL8" s="715">
        <f>VLOOKUP(DL$3,'KPI DC Forecast link file'!$B:$C,2,FALSE)</f>
        <v>11481.989928626046</v>
      </c>
      <c r="DM8" s="715">
        <v>25807</v>
      </c>
      <c r="DN8" s="715">
        <f>VLOOKUP(DN$3,'KPI DC Forecast link file'!$B:$C,2,FALSE)</f>
        <v>8736.0004930196919</v>
      </c>
      <c r="DO8" s="715">
        <f>VLOOKUP(DO$3,'KPI DC Forecast link file'!$B:$C,2,FALSE)</f>
        <v>8027.0051406081511</v>
      </c>
      <c r="DP8" s="715">
        <f>VLOOKUP(DP$3,'KPI DC Forecast link file'!$B:$C,2,FALSE)</f>
        <v>9552.9973496128478</v>
      </c>
      <c r="DQ8" s="715">
        <f>VLOOKUP(DQ$3,'KPI DC Forecast link file'!$B:$C,2,FALSE)</f>
        <v>11569.984925961269</v>
      </c>
      <c r="DR8" s="715">
        <f>VLOOKUP(DR$3,'KPI DC Forecast link file'!$B:$C,2,FALSE)</f>
        <v>9930.0063508655003</v>
      </c>
      <c r="DS8" s="715">
        <f>VLOOKUP(DS$3,'KPI DC Forecast link file'!$B:$C,2,FALSE)</f>
        <v>9603.0048945626877</v>
      </c>
      <c r="DT8" s="715">
        <f>VLOOKUP(DT$3,'KPI DC Forecast link file'!$B:$C,2,FALSE)</f>
        <v>10940.008769734464</v>
      </c>
      <c r="DU8" s="715">
        <f>VLOOKUP(DU$3,'KPI DC Forecast link file'!$B:$C,2,FALSE)</f>
        <v>9732.9914775020661</v>
      </c>
      <c r="DV8" s="715">
        <f>VLOOKUP(DV$3,'KPI DC Forecast link file'!$B:$C,2,FALSE)</f>
        <v>9299.006884491755</v>
      </c>
      <c r="DW8" s="715">
        <f>VLOOKUP(DW$3,'KPI DC Forecast link file'!$B:$C,2,FALSE)</f>
        <v>10693.991474565875</v>
      </c>
      <c r="DX8" s="715">
        <f>VLOOKUP(DX$3,'KPI DC Forecast link file'!$B:$C,2,FALSE)</f>
        <v>12833.984296630411</v>
      </c>
      <c r="DY8" s="715">
        <f>VLOOKUP(DY$3,'KPI DC Forecast link file'!$B:$C,2,FALSE)</f>
        <v>11291.002179294797</v>
      </c>
      <c r="DZ8" s="715">
        <f>VLOOKUP(DZ$3,'KPI DC Forecast link file'!$B:$C,2,FALSE)</f>
        <v>10029.003945734223</v>
      </c>
      <c r="EA8" s="715">
        <f>VLOOKUP(EA$3,'KPI DC Forecast link file'!$B:$C,2,FALSE)</f>
        <v>9839.9934937092967</v>
      </c>
      <c r="EB8" s="715">
        <f>VLOOKUP(EB$3,'KPI DC Forecast link file'!$B:$C,2,FALSE)</f>
        <v>8573.0064788660275</v>
      </c>
      <c r="EC8" s="715">
        <f>VLOOKUP(EC$3,'KPI DC Forecast link file'!$B:$C,2,FALSE)</f>
        <v>8471.9949609249761</v>
      </c>
      <c r="ED8" s="715">
        <f>VLOOKUP(ED$3,'KPI DC Forecast link file'!$B:$C,2,FALSE)</f>
        <v>15616.005007313515</v>
      </c>
      <c r="EE8" s="715">
        <f>VLOOKUP(EE$3,'KPI DC Forecast link file'!$B:$C,2,FALSE)</f>
        <v>15448.98948399511</v>
      </c>
      <c r="EF8" s="715">
        <f>VLOOKUP(EF$3,'KPI DC Forecast link file'!$B:$C,2,FALSE)</f>
        <v>17205.005694834792</v>
      </c>
      <c r="EG8" s="715">
        <f>VLOOKUP(EG$3,'KPI DC Forecast link file'!$B:$C,2,FALSE)</f>
        <v>10125.006946688298</v>
      </c>
      <c r="EH8" s="715">
        <f>VLOOKUP(EH$3,'KPI DC Forecast link file'!$B:$C,2,FALSE)</f>
        <v>9739.0083762790237</v>
      </c>
      <c r="EI8" s="715">
        <f>VLOOKUP(EI$3,'KPI DC Forecast link file'!$B:$C,2,FALSE)</f>
        <v>10461.986417368529</v>
      </c>
      <c r="EJ8" s="715">
        <f>VLOOKUP(EJ$3,'KPI DC Forecast link file'!$B:$C,2,FALSE)</f>
        <v>9241.011105808484</v>
      </c>
      <c r="EK8" s="715">
        <f>VLOOKUP(EK$3,'KPI DC Forecast link file'!$B:$C,2,FALSE)</f>
        <v>40345.971183412883</v>
      </c>
      <c r="EL8" s="715">
        <f>VLOOKUP(EL$3,'KPI DC Forecast link file'!$B:$C,2,FALSE)</f>
        <v>39573.999192596668</v>
      </c>
      <c r="EM8" s="715">
        <f>VLOOKUP(EM$3,'KPI DC Forecast link file'!$B:$C,2,FALSE)</f>
        <v>35723.027656108105</v>
      </c>
      <c r="EN8" s="715">
        <f>VLOOKUP(EN$3,'KPI DC Forecast link file'!$B:$C,2,FALSE)</f>
        <v>24399.979851915032</v>
      </c>
      <c r="EO8" s="715">
        <f>VLOOKUP(EO$3,'KPI DC Forecast link file'!$B:$C,2,FALSE)</f>
        <v>38369.011138715177</v>
      </c>
      <c r="EP8" s="715">
        <f>VLOOKUP(EP$3,'KPI DC Forecast link file'!$B:$C,2,FALSE)</f>
        <v>35768.99189338724</v>
      </c>
      <c r="EQ8" s="715">
        <f>VLOOKUP(EQ$3,'KPI DC Forecast link file'!$B:$C,2,FALSE)</f>
        <v>43609.999715502294</v>
      </c>
      <c r="ER8" s="715">
        <f>VLOOKUP(ER$3,'KPI DC Forecast link file'!$B:$C,2,FALSE)</f>
        <v>35119.02408793864</v>
      </c>
      <c r="ES8" s="715">
        <f>VLOOKUP(ES$3,'KPI DC Forecast link file'!$B:$C,2,FALSE)</f>
        <v>40736.014219899655</v>
      </c>
      <c r="ET8" s="715">
        <f>VLOOKUP(ET$3,'KPI DC Forecast link file'!$B:$C,2,FALSE)</f>
        <v>39887.995818441072</v>
      </c>
      <c r="EU8" s="715">
        <f>VLOOKUP(EU$3,'KPI DC Forecast link file'!$B:$C,2,FALSE)</f>
        <v>28411.035564616755</v>
      </c>
      <c r="EV8" s="715">
        <f>VLOOKUP(EV$3,'KPI DC Forecast link file'!$B:$C,2,FALSE)</f>
        <v>21546.032798326432</v>
      </c>
      <c r="EW8" s="715">
        <f>VLOOKUP(EW$3,'KPI DC Forecast link file'!$B:$C,2,FALSE)</f>
        <v>16593.994996296908</v>
      </c>
      <c r="EX8" s="715">
        <f>VLOOKUP(EX$3,'KPI DC Forecast link file'!$B:$C,2,FALSE)</f>
        <v>41200.958418607952</v>
      </c>
      <c r="EY8" s="715">
        <f>VLOOKUP(EY$3,'KPI DC Forecast link file'!$B:$C,2,FALSE)</f>
        <v>37100.997140803192</v>
      </c>
      <c r="EZ8" s="715">
        <f>VLOOKUP(EZ$3,'KPI DC Forecast link file'!$B:$C,2,FALSE)</f>
        <v>42291.970134439973</v>
      </c>
      <c r="FA8" s="715">
        <f>VLOOKUP(FA$3,'KPI DC Forecast link file'!$B:$C,2,FALSE)</f>
        <v>34914.014485552267</v>
      </c>
      <c r="FB8" s="715">
        <f>VLOOKUP(FB$3,'KPI DC Forecast link file'!$B:$C,2,FALSE)</f>
        <v>48860.063466985441</v>
      </c>
      <c r="FC8" s="715">
        <f>VLOOKUP(FC$3,'KPI DC Forecast link file'!$B:$C,2,FALSE)</f>
        <v>21599.019574313832</v>
      </c>
      <c r="FD8" s="715">
        <f>VLOOKUP(FD$3,'KPI DC Forecast link file'!$B:$C,2,FALSE)</f>
        <v>16029.003433688253</v>
      </c>
      <c r="FE8" s="715">
        <f>VLOOKUP(FE$3,'KPI DC Forecast link file'!$B:$C,2,FALSE)</f>
        <v>18397.009206696875</v>
      </c>
      <c r="FF8" s="715">
        <f>VLOOKUP(FF$3,'KPI DC Forecast link file'!$B:$C,2,FALSE)</f>
        <v>16843.002690546818</v>
      </c>
      <c r="FG8" s="715">
        <f>VLOOKUP(FG$3,'KPI DC Forecast link file'!$B:$C,2,FALSE)</f>
        <v>14599.015686203762</v>
      </c>
      <c r="FH8" s="715">
        <f>VLOOKUP(FH$3,'KPI DC Forecast link file'!$B:$C,2,FALSE)</f>
        <v>12209.002096416316</v>
      </c>
      <c r="FI8" s="715">
        <f>VLOOKUP(FI$3,'KPI DC Forecast link file'!$B:$C,2,FALSE)</f>
        <v>11111.991189723616</v>
      </c>
      <c r="FJ8" s="715">
        <f>VLOOKUP(FJ$3,'KPI DC Forecast link file'!$B:$C,2,FALSE)</f>
        <v>10131.002828435876</v>
      </c>
      <c r="FK8" s="715">
        <f>VLOOKUP(FK$3,'KPI DC Forecast link file'!$B:$C,2,FALSE)</f>
        <v>10697.994558641709</v>
      </c>
      <c r="FL8" s="715">
        <f>VLOOKUP(FL$3,'KPI DC Forecast link file'!$B:$C,2,FALSE)</f>
        <v>9916.9921474346174</v>
      </c>
      <c r="FM8" s="715">
        <f>VLOOKUP(FM$3,'KPI DC Forecast link file'!$B:$C,2,FALSE)</f>
        <v>9972.9975049707518</v>
      </c>
      <c r="FN8" s="715">
        <f>VLOOKUP(FN$3,'KPI DC Forecast link file'!$B:$C,2,FALSE)</f>
        <v>12564.990458748078</v>
      </c>
      <c r="FO8" s="715">
        <f>VLOOKUP(FO$3,'KPI DC Forecast link file'!$B:$C,2,FALSE)</f>
        <v>12685.999721037106</v>
      </c>
      <c r="FP8" s="715">
        <f>VLOOKUP(FP$3,'KPI DC Forecast link file'!$B:$C,2,FALSE)</f>
        <v>8942.9985726817431</v>
      </c>
      <c r="FQ8" s="715">
        <f>VLOOKUP(FQ$3,'KPI DC Forecast link file'!$B:$C,2,FALSE)</f>
        <v>9509.0009736294178</v>
      </c>
      <c r="FR8" s="715">
        <f>VLOOKUP(FR$3,'KPI DC Forecast link file'!$B:$C,2,FALSE)</f>
        <v>7967.9936709705316</v>
      </c>
      <c r="FS8" s="715">
        <f>VLOOKUP(FS$3,'KPI DC Forecast link file'!$B:$C,2,FALSE)</f>
        <v>8210.9950904964135</v>
      </c>
      <c r="FT8" s="715">
        <f>VLOOKUP(FT$3,'KPI DC Forecast link file'!$B:$C,2,FALSE)</f>
        <v>16150.006384120368</v>
      </c>
      <c r="FU8" s="715">
        <f>VLOOKUP(FU$3,'KPI DC Forecast link file'!$B:$C,2,FALSE)</f>
        <v>17003.986888735013</v>
      </c>
      <c r="FV8" s="715">
        <f>VLOOKUP(FV$3,'KPI DC Forecast link file'!$B:$C,2,FALSE)</f>
        <v>8702.0070281467288</v>
      </c>
      <c r="FW8" s="715">
        <f>VLOOKUP(FW$3,'KPI DC Forecast link file'!$B:$C,2,FALSE)</f>
        <v>8552.999129387852</v>
      </c>
      <c r="FX8" s="715">
        <f>VLOOKUP(FX$3,'KPI DC Forecast link file'!$B:$C,2,FALSE)</f>
        <v>9199.994322383609</v>
      </c>
      <c r="FY8" s="715">
        <f>VLOOKUP(FY$3,'KPI DC Forecast link file'!$B:$C,2,FALSE)</f>
        <v>8577.0022774069112</v>
      </c>
      <c r="FZ8" s="715">
        <f>VLOOKUP(FZ$3,'KPI DC Forecast link file'!$B:$C,2,FALSE)</f>
        <v>10383.998779948484</v>
      </c>
      <c r="GA8" s="715">
        <f>VLOOKUP(GA$3,'KPI DC Forecast link file'!$B:$C,2,FALSE)</f>
        <v>10950.008011276359</v>
      </c>
      <c r="GB8" s="715">
        <f>VLOOKUP(GB$3,'KPI DC Forecast link file'!$B:$C,2,FALSE)</f>
        <v>12290.987155181525</v>
      </c>
      <c r="GC8" s="715">
        <f>VLOOKUP(GC$3,'KPI DC Forecast link file'!$B:$C,2,FALSE)</f>
        <v>12309.005093407262</v>
      </c>
      <c r="GD8" s="715">
        <f>VLOOKUP(GD$3,'KPI DC Forecast link file'!$B:$C,2,FALSE)</f>
        <v>10177.008926477014</v>
      </c>
      <c r="GE8" s="715">
        <f>VLOOKUP(GE$3,'KPI DC Forecast link file'!$B:$C,2,FALSE)</f>
        <v>10417.011911549353</v>
      </c>
      <c r="GF8" s="715">
        <f>VLOOKUP(GF$3,'KPI DC Forecast link file'!$B:$C,2,FALSE)</f>
        <v>10348.996624906982</v>
      </c>
      <c r="GG8" s="715">
        <f>VLOOKUP(GG$3,'KPI DC Forecast link file'!$B:$C,2,FALSE)</f>
        <v>10263.003051956877</v>
      </c>
      <c r="GH8" s="715">
        <f>VLOOKUP(GH$3,'KPI DC Forecast link file'!$B:$C,2,FALSE)</f>
        <v>20209.014272352637</v>
      </c>
      <c r="GI8" s="715">
        <f>VLOOKUP(GI$3,'KPI DC Forecast link file'!$B:$C,2,FALSE)</f>
        <v>21660.013709417122</v>
      </c>
      <c r="GJ8" s="715">
        <f>VLOOKUP(GJ$3,'KPI DC Forecast link file'!$B:$C,2,FALSE)</f>
        <v>19741.989480668301</v>
      </c>
      <c r="GK8" s="715">
        <f>VLOOKUP(GK$3,'KPI DC Forecast link file'!$B:$C,2,FALSE)</f>
        <v>11651.002874817224</v>
      </c>
      <c r="GL8" s="715">
        <f>VLOOKUP(GL$3,'KPI DC Forecast link file'!$B:$C,2,FALSE)</f>
        <v>11310.993118128888</v>
      </c>
      <c r="GM8" s="715">
        <f>VLOOKUP(GM$3,'KPI DC Forecast link file'!$B:$C,2,FALSE)</f>
        <v>10741.005938846103</v>
      </c>
      <c r="GN8" s="715">
        <f>VLOOKUP(GN$3,'KPI DC Forecast link file'!$B:$C,2,FALSE)</f>
        <v>10757.992334912286</v>
      </c>
      <c r="GO8" s="715">
        <f>VLOOKUP(GO$3,'KPI DC Forecast link file'!$B:$C,2,FALSE)</f>
        <v>12232.99322919326</v>
      </c>
      <c r="GP8" s="715">
        <f>VLOOKUP(GP$3,'KPI DC Forecast link file'!$B:$C,2,FALSE)</f>
        <v>13284.009039252356</v>
      </c>
      <c r="GQ8" s="715">
        <f>VLOOKUP(GQ$3,'KPI DC Forecast link file'!$B:$C,2,FALSE)</f>
        <v>15400.01287747805</v>
      </c>
      <c r="GR8" s="715">
        <f>VLOOKUP(GR$3,'KPI DC Forecast link file'!$B:$C,2,FALSE)</f>
        <v>12969.008757788586</v>
      </c>
      <c r="GS8" s="715">
        <f>VLOOKUP(GS$3,'KPI DC Forecast link file'!$B:$C,2,FALSE)</f>
        <v>16911.993034649906</v>
      </c>
      <c r="GT8" s="715">
        <f>VLOOKUP(GT$3,'KPI DC Forecast link file'!$B:$C,2,FALSE)</f>
        <v>30882.962496656546</v>
      </c>
      <c r="GU8" s="715">
        <f>VLOOKUP(GU$3,'KPI DC Forecast link file'!$B:$C,2,FALSE)</f>
        <v>24183.015098548931</v>
      </c>
      <c r="GV8" s="715">
        <f>VLOOKUP(GV$3,'KPI DC Forecast link file'!$B:$C,2,FALSE)</f>
        <v>27245.986123074817</v>
      </c>
      <c r="GW8" s="715">
        <f>VLOOKUP(GW$3,'KPI DC Forecast link file'!$B:$C,2,FALSE)</f>
        <v>34492.016179156817</v>
      </c>
      <c r="GX8" s="715">
        <f>VLOOKUP(GX$3,'KPI DC Forecast link file'!$B:$C,2,FALSE)</f>
        <v>31718.02773074001</v>
      </c>
      <c r="GY8" s="715">
        <f>VLOOKUP(GY$3,'KPI DC Forecast link file'!$B:$C,2,FALSE)</f>
        <v>25305.987479828571</v>
      </c>
      <c r="GZ8" s="715">
        <f>VLOOKUP(GZ$3,'KPI DC Forecast link file'!$B:$C,2,FALSE)</f>
        <v>27196.972805133802</v>
      </c>
      <c r="HA8" s="715">
        <f>VLOOKUP(HA$3,'KPI DC Forecast link file'!$B:$C,2,FALSE)</f>
        <v>48923.971461666457</v>
      </c>
      <c r="HB8" s="715">
        <f>VLOOKUP(HB$3,'KPI DC Forecast link file'!$B:$C,2,FALSE)</f>
        <v>36650.006769330015</v>
      </c>
      <c r="HC8" s="715">
        <f>VLOOKUP(HC$3,'KPI DC Forecast link file'!$B:$C,2,FALSE)</f>
        <v>40198.966602309352</v>
      </c>
      <c r="HD8" s="715">
        <f>VLOOKUP(HD$3,'KPI DC Forecast link file'!$B:$C,2,FALSE)</f>
        <v>58003.978089690536</v>
      </c>
      <c r="HE8" s="715">
        <f>VLOOKUP(HE$3,'KPI DC Forecast link file'!$B:$C,2,FALSE)</f>
        <v>59346.966032653399</v>
      </c>
      <c r="HF8" s="715">
        <f>VLOOKUP(HF$3,'KPI DC Forecast link file'!$B:$C,2,FALSE)</f>
        <v>47543.939464655115</v>
      </c>
      <c r="HG8" s="715">
        <f>VLOOKUP(HG$3,'KPI DC Forecast link file'!$B:$C,2,FALSE)</f>
        <v>13477.994995961937</v>
      </c>
      <c r="HH8" s="715">
        <f>VLOOKUP(HH$3,'KPI DC Forecast link file'!$B:$C,2,FALSE)</f>
        <v>11236.992043450364</v>
      </c>
      <c r="HI8" s="715">
        <f>VLOOKUP(HI$3,'KPI DC Forecast link file'!$B:$C,2,FALSE)</f>
        <v>11540.996858012091</v>
      </c>
      <c r="HJ8" s="715">
        <f>VLOOKUP(HJ$3,'KPI DC Forecast link file'!$B:$C,2,FALSE)</f>
        <v>11145.006268139701</v>
      </c>
      <c r="HK8" s="715">
        <f>VLOOKUP(HK$3,'KPI DC Forecast link file'!$B:$C,2,FALSE)</f>
        <v>16847.005449853124</v>
      </c>
      <c r="HL8" s="715">
        <f>VLOOKUP(HL$3,'KPI DC Forecast link file'!$B:$C,2,FALSE)</f>
        <v>14909.992715879107</v>
      </c>
      <c r="HM8" s="715">
        <f>VLOOKUP(HM$3,'KPI DC Forecast link file'!$B:$C,2,FALSE)</f>
        <v>12061.011119139986</v>
      </c>
      <c r="HN8" s="715">
        <f>VLOOKUP(HN$3,'KPI DC Forecast link file'!$B:$C,2,FALSE)</f>
        <v>10053.989533198557</v>
      </c>
      <c r="HO8" s="715">
        <f>VLOOKUP(HO$3,'KPI DC Forecast link file'!$B:$C,2,FALSE)</f>
        <v>14378.001203646494</v>
      </c>
      <c r="HP8" s="715">
        <f>VLOOKUP(HP$3,'KPI DC Forecast link file'!$B:$C,2,FALSE)</f>
        <v>11737.011963415629</v>
      </c>
      <c r="HQ8" s="715">
        <f>VLOOKUP(HQ$3,'KPI DC Forecast link file'!$B:$C,2,FALSE)</f>
        <v>12496.010935635704</v>
      </c>
      <c r="HR8" s="715">
        <f>VLOOKUP(HR$3,'KPI DC Forecast link file'!$B:$C,2,FALSE)</f>
        <v>18008.01380942851</v>
      </c>
      <c r="HS8" s="715">
        <f>VLOOKUP(HS$3,'KPI DC Forecast link file'!$B:$C,2,FALSE)</f>
        <v>10435.993495938357</v>
      </c>
      <c r="HT8" s="715">
        <f>VLOOKUP(HT$3,'KPI DC Forecast link file'!$B:$C,2,FALSE)</f>
        <v>9346.0014794489325</v>
      </c>
      <c r="HU8" s="715">
        <f>VLOOKUP(HU$3,'KPI DC Forecast link file'!$B:$C,2,FALSE)</f>
        <v>9612.9948197629037</v>
      </c>
      <c r="HV8" s="715">
        <f>VLOOKUP(HV$3,'KPI DC Forecast link file'!$B:$C,2,FALSE)</f>
        <v>17087.995181358303</v>
      </c>
      <c r="HW8" s="715">
        <f>VLOOKUP(HW$3,'KPI DC Forecast link file'!$B:$C,2,FALSE)</f>
        <v>16645.017347185185</v>
      </c>
      <c r="HX8" s="715">
        <f>VLOOKUP(HX$3,'KPI DC Forecast link file'!$B:$C,2,FALSE)</f>
        <v>19425.003477014965</v>
      </c>
      <c r="HY8" s="715">
        <f>VLOOKUP(HY$3,'KPI DC Forecast link file'!$B:$C,2,FALSE)</f>
        <v>30599.990755954768</v>
      </c>
      <c r="HZ8" s="715">
        <f>VLOOKUP(HZ$3,'KPI DC Forecast link file'!$B:$C,2,FALSE)</f>
        <v>25809.006648316437</v>
      </c>
      <c r="IA8" s="715">
        <f>VLOOKUP(IA$3,'KPI DC Forecast link file'!$B:$C,2,FALSE)</f>
        <v>34618.95787662037</v>
      </c>
      <c r="IB8" s="715">
        <f>VLOOKUP(IB$3,'KPI DC Forecast link file'!$B:$C,2,FALSE)</f>
        <v>14073.999072671608</v>
      </c>
      <c r="IC8" s="715">
        <f>VLOOKUP(IC$3,'KPI DC Forecast link file'!$B:$C,2,FALSE)</f>
        <v>13813.98751729518</v>
      </c>
      <c r="ID8" s="715">
        <f>VLOOKUP(ID$3,'KPI DC Forecast link file'!$B:$C,2,FALSE)</f>
        <v>10380.009860184324</v>
      </c>
      <c r="IE8" s="715">
        <f>VLOOKUP(IE$3,'KPI DC Forecast link file'!$B:$C,2,FALSE)</f>
        <v>13865.006288362662</v>
      </c>
      <c r="IF8" s="715">
        <f>VLOOKUP(IF$3,'KPI DC Forecast link file'!$B:$C,2,FALSE)</f>
        <v>15839.004526930306</v>
      </c>
      <c r="IG8" s="715">
        <f>VLOOKUP(IG$3,'KPI DC Forecast link file'!$B:$C,2,FALSE)</f>
        <v>16258.012627096203</v>
      </c>
      <c r="IH8" s="715">
        <f>VLOOKUP(IH$3,'KPI DC Forecast link file'!$B:$C,2,FALSE)</f>
        <v>10989.002348644943</v>
      </c>
      <c r="II8" s="715">
        <f>VLOOKUP(II$3,'KPI DC Forecast link file'!$B:$C,2,FALSE)</f>
        <v>14115.008382149646</v>
      </c>
      <c r="IJ8" s="715">
        <f>VLOOKUP(IJ$3,'KPI DC Forecast link file'!$B:$C,2,FALSE)</f>
        <v>13406.996016748119</v>
      </c>
      <c r="IK8" s="715">
        <f>VLOOKUP(IK$3,'KPI DC Forecast link file'!$B:$C,2,FALSE)</f>
        <v>12181.996716330459</v>
      </c>
      <c r="IL8" s="715">
        <f>VLOOKUP(IL$3,'KPI DC Forecast link file'!$B:$C,2,FALSE)</f>
        <v>14308.011902672437</v>
      </c>
      <c r="IM8" s="715">
        <f>VLOOKUP(IM$3,'KPI DC Forecast link file'!$B:$C,2,FALSE)</f>
        <v>15924.011271863554</v>
      </c>
      <c r="IN8" s="715">
        <f>VLOOKUP(IN$3,'KPI DC Forecast link file'!$B:$C,2,FALSE)</f>
        <v>14263.005976167315</v>
      </c>
      <c r="IO8" s="715">
        <f>VLOOKUP(IO$3,'KPI DC Forecast link file'!$B:$C,2,FALSE)</f>
        <v>50084.974931051169</v>
      </c>
      <c r="IP8" s="715">
        <f>VLOOKUP(IP$3,'KPI DC Forecast link file'!$B:$C,2,FALSE)</f>
        <v>50317.02066475313</v>
      </c>
      <c r="IQ8" s="715">
        <f>VLOOKUP(IQ$3,'KPI DC Forecast link file'!$B:$C,2,FALSE)</f>
        <v>61734.044557065099</v>
      </c>
      <c r="IR8" s="715">
        <f>VLOOKUP(IR$3,'KPI DC Forecast link file'!$B:$C,2,FALSE)</f>
        <v>53823.06717119964</v>
      </c>
      <c r="IS8" s="715">
        <f>VLOOKUP(IS$3,'KPI DC Forecast link file'!$B:$C,2,FALSE)</f>
        <v>45068.050532241941</v>
      </c>
      <c r="IT8" s="715">
        <f>VLOOKUP(IT$3,'KPI DC Forecast link file'!$B:$C,2,FALSE)</f>
        <v>60172.012032509483</v>
      </c>
      <c r="IU8" s="715">
        <f>VLOOKUP(IU$3,'KPI DC Forecast link file'!$B:$C,2,FALSE)</f>
        <v>54064.046468273322</v>
      </c>
      <c r="IV8" s="715">
        <f>VLOOKUP(IV$3,'KPI DC Forecast link file'!$B:$C,2,FALSE)</f>
        <v>45972.024642545191</v>
      </c>
      <c r="IW8" s="715">
        <f>VLOOKUP(IW$3,'KPI DC Forecast link file'!$B:$C,2,FALSE)</f>
        <v>40902.026890484871</v>
      </c>
      <c r="IX8" s="715">
        <f>VLOOKUP(IX$3,'KPI DC Forecast link file'!$B:$C,2,FALSE)</f>
        <v>70239.038547581164</v>
      </c>
      <c r="IY8" s="715">
        <f>VLOOKUP(IY$3,'KPI DC Forecast link file'!$B:$C,2,FALSE)</f>
        <v>54343.994540683045</v>
      </c>
      <c r="IZ8" s="715">
        <f>VLOOKUP(IZ$3,'KPI DC Forecast link file'!$B:$C,2,FALSE)</f>
        <v>50574.061768624466</v>
      </c>
      <c r="JA8" s="715">
        <f>VLOOKUP(JA$3,'KPI DC Forecast link file'!$B:$C,2,FALSE)</f>
        <v>82303.014159549057</v>
      </c>
      <c r="JB8" s="715">
        <f>VLOOKUP(JB$3,'KPI DC Forecast link file'!$B:$C,2,FALSE)</f>
        <v>45536.021816812856</v>
      </c>
      <c r="JC8" s="715">
        <f>VLOOKUP(JC$3,'KPI DC Forecast link file'!$B:$C,2,FALSE)</f>
        <v>39389.999148676216</v>
      </c>
      <c r="JD8" s="715">
        <f>VLOOKUP(JD$3,'KPI DC Forecast link file'!$B:$C,2,FALSE)</f>
        <v>19069.998426813439</v>
      </c>
      <c r="JE8" s="715">
        <f>VLOOKUP(JE$3,'KPI DC Forecast link file'!$B:$C,2,FALSE)</f>
        <v>17670.005064809604</v>
      </c>
      <c r="JF8" s="715">
        <f>VLOOKUP(JF$3,'KPI DC Forecast link file'!$B:$C,2,FALSE)</f>
        <v>17413.995058544806</v>
      </c>
      <c r="JG8" s="715">
        <f>VLOOKUP(JG$3,'KPI DC Forecast link file'!$B:$C,2,FALSE)</f>
        <v>20690.008673880751</v>
      </c>
      <c r="JH8" s="715">
        <f>VLOOKUP(JH$3,'KPI DC Forecast link file'!$B:$C,2,FALSE)</f>
        <v>22931.000963986651</v>
      </c>
      <c r="JI8" s="715">
        <f>VLOOKUP(JI$3,'KPI DC Forecast link file'!$B:$C,2,FALSE)</f>
        <v>18366.997064876014</v>
      </c>
      <c r="JJ8" s="715">
        <f>VLOOKUP(JJ$3,'KPI DC Forecast link file'!$B:$C,2,FALSE)</f>
        <v>17688.991937199695</v>
      </c>
      <c r="JK8" s="715">
        <f>VLOOKUP(JK$3,'KPI DC Forecast link file'!$B:$C,2,FALSE)</f>
        <v>18862.008064117923</v>
      </c>
      <c r="JL8" s="715">
        <f>VLOOKUP(JL$3,'KPI DC Forecast link file'!$B:$C,2,FALSE)</f>
        <v>30911.014046891152</v>
      </c>
      <c r="JM8" s="715">
        <f>VLOOKUP(JM$3,'KPI DC Forecast link file'!$B:$C,2,FALSE)</f>
        <v>20133.992274427143</v>
      </c>
      <c r="JN8" s="715">
        <f>VLOOKUP(JN$3,'KPI DC Forecast link file'!$B:$C,2,FALSE)</f>
        <v>47480.990738181034</v>
      </c>
      <c r="JO8" s="715">
        <f>VLOOKUP(JO$3,'KPI DC Forecast link file'!$B:$C,2,FALSE)</f>
        <v>70123.981973632297</v>
      </c>
      <c r="JP8" s="715">
        <f>VLOOKUP(JP$3,'KPI DC Forecast link file'!$B:$C,2,FALSE)</f>
        <v>43692.033931549209</v>
      </c>
      <c r="JQ8" s="715">
        <f>VLOOKUP(JQ$3,'KPI DC Forecast link file'!$B:$C,2,FALSE)</f>
        <v>20636.01336670206</v>
      </c>
      <c r="JR8" s="715">
        <f>VLOOKUP(JR$3,'KPI DC Forecast link file'!$B:$C,2,FALSE)</f>
        <v>19041.00798247103</v>
      </c>
      <c r="JS8" s="715">
        <f>VLOOKUP(JS$3,'KPI DC Forecast link file'!$B:$C,2,FALSE)</f>
        <v>18526.990102106814</v>
      </c>
      <c r="JT8" s="715">
        <f>VLOOKUP(JT$3,'KPI DC Forecast link file'!$B:$C,2,FALSE)</f>
        <v>17773.008685291279</v>
      </c>
      <c r="JU8" s="715">
        <f>VLOOKUP(JU$3,'KPI DC Forecast link file'!$B:$C,2,FALSE)</f>
        <v>35046.003559899858</v>
      </c>
      <c r="JV8" s="715">
        <f>VLOOKUP(JV$3,'KPI DC Forecast link file'!$B:$C,2,FALSE)</f>
        <v>48672.987069353658</v>
      </c>
      <c r="JW8" s="715">
        <f>VLOOKUP(JW$3,'KPI DC Forecast link file'!$B:$C,2,FALSE)</f>
        <v>25084.991777167321</v>
      </c>
      <c r="JX8" s="715">
        <f>VLOOKUP(JX$3,'KPI DC Forecast link file'!$B:$C,2,FALSE)</f>
        <v>24474.996065928375</v>
      </c>
      <c r="JY8" s="715">
        <f>VLOOKUP(JY$3,'KPI DC Forecast link file'!$B:$C,2,FALSE)</f>
        <v>21447.001626451074</v>
      </c>
      <c r="JZ8" s="715">
        <f>VLOOKUP(JZ$3,'KPI DC Forecast link file'!$B:$C,2,FALSE)</f>
        <v>35712.023934243472</v>
      </c>
      <c r="KA8" s="715">
        <f>VLOOKUP(KA$3,'KPI DC Forecast link file'!$B:$C,2,FALSE)</f>
        <v>30717.978454509081</v>
      </c>
      <c r="KB8" s="715">
        <f>VLOOKUP(KB$3,'KPI DC Forecast link file'!$B:$C,2,FALSE)</f>
        <v>43709.019840401459</v>
      </c>
      <c r="KC8" s="715">
        <f>VLOOKUP(KC$3,'KPI DC Forecast link file'!$B:$C,2,FALSE)</f>
        <v>51402.049501390356</v>
      </c>
      <c r="KD8" s="715">
        <f>VLOOKUP(KD$3,'KPI DC Forecast link file'!$B:$C,2,FALSE)</f>
        <v>34725.004344850684</v>
      </c>
      <c r="KE8" s="715">
        <v>70000</v>
      </c>
      <c r="KF8" s="715">
        <f>VLOOKUP(KF$3,'KPI DC Forecast link file'!$B:$C,2,FALSE)</f>
        <v>45970.966111634021</v>
      </c>
      <c r="KG8" s="715">
        <f>VLOOKUP(KG$3,'KPI DC Forecast link file'!$B:$C,2,FALSE)</f>
        <v>45220.008292858416</v>
      </c>
      <c r="KH8" s="715">
        <f>VLOOKUP(KH$3,'KPI DC Forecast link file'!$B:$C,2,FALSE)</f>
        <v>45042.041758159074</v>
      </c>
      <c r="KI8" s="715">
        <f>VLOOKUP(KI$3,'KPI DC Forecast link file'!$B:$C,2,FALSE)</f>
        <v>54745.996203750386</v>
      </c>
      <c r="KJ8" s="715">
        <f>VLOOKUP(KJ$3,'KPI DC Forecast link file'!$B:$C,2,FALSE)</f>
        <v>60861.968053880148</v>
      </c>
      <c r="KK8" s="1457">
        <f t="shared" ref="KK8:KQ8" si="27">KK9*0.9</f>
        <v>55757.701359245482</v>
      </c>
      <c r="KL8" s="1457">
        <f t="shared" si="27"/>
        <v>46307.718047602597</v>
      </c>
      <c r="KM8" s="1457">
        <f t="shared" si="27"/>
        <v>43779.594537386525</v>
      </c>
      <c r="KN8" s="1457">
        <f t="shared" si="27"/>
        <v>46704.602449222599</v>
      </c>
      <c r="KO8" s="1457">
        <f t="shared" si="27"/>
        <v>120007.73680006067</v>
      </c>
      <c r="KP8" s="1457">
        <f t="shared" si="27"/>
        <v>89211.664848601707</v>
      </c>
      <c r="KQ8" s="1457">
        <f t="shared" si="27"/>
        <v>91547.122096435647</v>
      </c>
      <c r="KR8" s="1457">
        <f t="shared" ref="KR8:LT8" si="28">KR9*0.95</f>
        <v>114191.99652421816</v>
      </c>
      <c r="KS8" s="1457">
        <f t="shared" si="28"/>
        <v>58873.386943579659</v>
      </c>
      <c r="KT8" s="1457">
        <f t="shared" si="28"/>
        <v>27755.232814950654</v>
      </c>
      <c r="KU8" s="1457">
        <f t="shared" si="28"/>
        <v>22942.503870649762</v>
      </c>
      <c r="KV8" s="1457">
        <f t="shared" si="28"/>
        <v>24005.558614790658</v>
      </c>
      <c r="KW8" s="1457">
        <f t="shared" si="28"/>
        <v>41797.117879002966</v>
      </c>
      <c r="KX8" s="1457">
        <f t="shared" si="28"/>
        <v>53079.37552606783</v>
      </c>
      <c r="KY8" s="1457">
        <f t="shared" si="28"/>
        <v>37449.009291789975</v>
      </c>
      <c r="KZ8" s="1457">
        <f t="shared" si="28"/>
        <v>33304.166675483262</v>
      </c>
      <c r="LA8" s="1457">
        <f t="shared" si="28"/>
        <v>25911.244870024861</v>
      </c>
      <c r="LB8" s="1457">
        <f t="shared" si="28"/>
        <v>24276.313121599222</v>
      </c>
      <c r="LC8" s="1457">
        <f t="shared" si="28"/>
        <v>24049.26480917745</v>
      </c>
      <c r="LD8" s="1457">
        <f t="shared" si="28"/>
        <v>33486.549831597018</v>
      </c>
      <c r="LE8" s="1457">
        <f t="shared" si="28"/>
        <v>38579.50532161865</v>
      </c>
      <c r="LF8" s="1457">
        <f t="shared" si="28"/>
        <v>29907.897628182967</v>
      </c>
      <c r="LG8" s="1457">
        <f t="shared" si="28"/>
        <v>37490.789894947258</v>
      </c>
      <c r="LH8" s="1457">
        <f t="shared" si="28"/>
        <v>19207.119832004217</v>
      </c>
      <c r="LI8" s="1457">
        <f t="shared" si="28"/>
        <v>16653.495520635395</v>
      </c>
      <c r="LJ8" s="1457">
        <f t="shared" si="28"/>
        <v>15658.857519362997</v>
      </c>
      <c r="LK8" s="1457">
        <f t="shared" si="28"/>
        <v>11923.453418706715</v>
      </c>
      <c r="LL8" s="1457">
        <f t="shared" si="28"/>
        <v>11867.403307723298</v>
      </c>
      <c r="LM8" s="1457">
        <f t="shared" si="28"/>
        <v>8815.9942912474235</v>
      </c>
      <c r="LN8" s="1457">
        <f t="shared" si="28"/>
        <v>6688.0006455875709</v>
      </c>
      <c r="LO8" s="1457">
        <f t="shared" si="28"/>
        <v>5953.6470950525772</v>
      </c>
      <c r="LP8" s="1457">
        <f t="shared" si="28"/>
        <v>8943.3046516721424</v>
      </c>
      <c r="LQ8" s="1457">
        <f t="shared" si="28"/>
        <v>34461.260990637224</v>
      </c>
      <c r="LR8" s="1457">
        <f t="shared" si="28"/>
        <v>25451.454779432315</v>
      </c>
      <c r="LS8" s="1457">
        <f t="shared" si="28"/>
        <v>56700.701979315178</v>
      </c>
      <c r="LT8" s="1457">
        <f t="shared" si="28"/>
        <v>37585.799916971599</v>
      </c>
      <c r="LU8" s="1457">
        <f t="shared" ref="LU8:MC8" si="29">LU9*0.95</f>
        <v>33188.221795721991</v>
      </c>
      <c r="LV8" s="1457">
        <f t="shared" si="29"/>
        <v>22611.909548648353</v>
      </c>
      <c r="LW8" s="1457">
        <f t="shared" si="29"/>
        <v>25730.730042785442</v>
      </c>
      <c r="LX8" s="1457">
        <f t="shared" si="29"/>
        <v>25932.137689989999</v>
      </c>
      <c r="LY8" s="1457">
        <f t="shared" si="29"/>
        <v>27917.640944692794</v>
      </c>
      <c r="LZ8" s="1457">
        <f t="shared" si="29"/>
        <v>28128.575247459739</v>
      </c>
      <c r="MA8" s="1457">
        <f t="shared" si="29"/>
        <v>26225.712454285589</v>
      </c>
      <c r="MB8" s="1457">
        <f t="shared" si="29"/>
        <v>21432.012433694053</v>
      </c>
      <c r="MC8" s="1457">
        <f t="shared" si="29"/>
        <v>18021.523942009469</v>
      </c>
    </row>
    <row r="9" spans="1:400" ht="15">
      <c r="A9" s="4" t="s">
        <v>48</v>
      </c>
      <c r="B9" s="4"/>
      <c r="C9" s="4"/>
      <c r="D9" s="4"/>
      <c r="E9" s="4"/>
      <c r="F9" s="4"/>
      <c r="G9" s="4"/>
      <c r="H9" s="4"/>
      <c r="I9" s="4"/>
      <c r="J9" s="4"/>
      <c r="K9" s="4"/>
      <c r="L9" s="4"/>
      <c r="M9" s="4"/>
      <c r="N9" s="4"/>
      <c r="O9" s="4"/>
      <c r="P9" s="4"/>
      <c r="Q9" s="4"/>
      <c r="R9" s="4"/>
      <c r="S9" s="4"/>
      <c r="T9" s="4"/>
      <c r="U9" s="4"/>
      <c r="V9" s="4"/>
      <c r="W9" s="4"/>
      <c r="X9" s="4"/>
      <c r="Y9" s="4"/>
      <c r="Z9" s="4"/>
      <c r="AA9" s="4"/>
      <c r="AB9" s="4"/>
      <c r="AC9" s="4"/>
      <c r="AD9" s="4"/>
      <c r="AE9" s="4"/>
      <c r="AF9" s="4"/>
      <c r="AG9" s="4"/>
      <c r="AH9" s="4"/>
      <c r="AI9" s="4"/>
      <c r="AJ9" s="4"/>
      <c r="AK9" s="4"/>
      <c r="AL9" s="4"/>
      <c r="AM9" s="4"/>
      <c r="AN9" s="4"/>
      <c r="AO9" s="4"/>
      <c r="AP9" s="4"/>
      <c r="AQ9" s="4"/>
      <c r="AR9" s="4"/>
      <c r="AS9" s="4"/>
      <c r="AT9" s="4"/>
      <c r="AU9" s="4"/>
      <c r="AV9" s="4"/>
      <c r="AW9" s="4"/>
      <c r="AX9" s="4"/>
      <c r="AY9" s="4"/>
      <c r="AZ9" s="4"/>
      <c r="BA9" s="4"/>
      <c r="BB9" s="4"/>
      <c r="BC9" s="4"/>
      <c r="BD9" s="4"/>
      <c r="BE9" s="4"/>
      <c r="BF9" s="4"/>
      <c r="BG9" s="4"/>
      <c r="BH9" s="4"/>
      <c r="BI9" s="4"/>
      <c r="BJ9" s="4"/>
      <c r="BK9" s="4"/>
      <c r="BL9" s="4"/>
      <c r="BM9" s="4"/>
      <c r="BN9" s="4"/>
      <c r="BO9" s="4"/>
      <c r="BP9" s="4"/>
      <c r="BQ9" s="4"/>
      <c r="BR9" s="4"/>
      <c r="BS9" s="4"/>
      <c r="BT9" s="4"/>
      <c r="BU9" s="4"/>
      <c r="BV9" s="4"/>
      <c r="BW9" s="4"/>
      <c r="BX9" s="4"/>
      <c r="BY9" s="4"/>
      <c r="BZ9" s="4"/>
      <c r="CA9" s="4"/>
      <c r="CB9" s="4"/>
      <c r="CC9" s="4"/>
      <c r="CD9" s="4"/>
      <c r="CE9" s="4"/>
      <c r="CF9" s="4"/>
      <c r="CG9" s="4"/>
      <c r="CH9" s="4"/>
      <c r="CI9" s="4"/>
      <c r="CJ9" s="4"/>
      <c r="CK9" s="4"/>
      <c r="CL9" s="4"/>
      <c r="CM9" s="4"/>
      <c r="CN9" s="4"/>
      <c r="CO9" s="4"/>
      <c r="CP9" s="4"/>
      <c r="CQ9" s="4"/>
      <c r="CR9" s="4"/>
      <c r="CS9" s="4"/>
      <c r="CT9" s="4"/>
      <c r="CU9" s="4"/>
      <c r="CV9" s="4"/>
      <c r="CW9" s="4"/>
      <c r="CX9" s="4"/>
      <c r="CY9" s="4"/>
      <c r="CZ9" s="4"/>
      <c r="DA9" s="4"/>
      <c r="DB9" s="4"/>
      <c r="DC9" s="4"/>
      <c r="DD9" s="4"/>
      <c r="DE9" s="4"/>
      <c r="DF9" s="4"/>
      <c r="DG9" s="4"/>
      <c r="DH9" s="4"/>
      <c r="DI9" s="4"/>
      <c r="DJ9" s="4"/>
      <c r="DK9" s="4"/>
      <c r="DL9" s="4"/>
      <c r="DM9" s="4"/>
      <c r="DN9" s="4"/>
      <c r="DO9" s="4"/>
      <c r="DP9" s="4"/>
      <c r="DQ9" s="4"/>
      <c r="DR9" s="4"/>
      <c r="DS9" s="4"/>
      <c r="DT9" s="4"/>
      <c r="DU9" s="4"/>
      <c r="DV9" s="4"/>
      <c r="DW9" s="4"/>
      <c r="DX9" s="4"/>
      <c r="DY9" s="4"/>
      <c r="DZ9" s="4"/>
      <c r="EA9" s="4"/>
      <c r="EB9" s="4"/>
      <c r="EC9" s="4"/>
      <c r="ED9" s="4"/>
      <c r="EE9" s="4"/>
      <c r="EF9" s="4"/>
      <c r="EG9" s="4"/>
      <c r="EH9" s="4"/>
      <c r="EI9" s="4"/>
      <c r="EJ9" s="4"/>
      <c r="EK9" s="4"/>
      <c r="EL9" s="4"/>
      <c r="EM9" s="4"/>
      <c r="EN9" s="4"/>
      <c r="EO9" s="4"/>
      <c r="EP9" s="4"/>
      <c r="EQ9" s="4"/>
      <c r="ER9" s="4"/>
      <c r="ES9" s="4"/>
      <c r="ET9" s="4"/>
      <c r="EU9" s="4"/>
      <c r="EV9" s="4"/>
      <c r="EW9" s="4"/>
      <c r="EX9" s="4"/>
      <c r="EY9" s="4"/>
      <c r="EZ9" s="4"/>
      <c r="FA9" s="4"/>
      <c r="FB9" s="4"/>
      <c r="FC9" s="4"/>
      <c r="FD9" s="4"/>
      <c r="FE9" s="4"/>
      <c r="FF9" s="4"/>
      <c r="FG9" s="4"/>
      <c r="FH9" s="4"/>
      <c r="FI9" s="4"/>
      <c r="FJ9" s="4"/>
      <c r="FK9" s="4"/>
      <c r="FL9" s="4"/>
      <c r="FM9" s="4"/>
      <c r="FN9" s="4"/>
      <c r="FO9" s="4"/>
      <c r="FP9" s="4"/>
      <c r="FQ9" s="4"/>
      <c r="FR9" s="4"/>
      <c r="FS9" s="4"/>
      <c r="FT9" s="4"/>
      <c r="FU9" s="4"/>
      <c r="FV9" s="4"/>
      <c r="FW9" s="4"/>
      <c r="FX9" s="4"/>
      <c r="FY9" s="4"/>
      <c r="FZ9" s="4"/>
      <c r="GA9" s="4"/>
      <c r="GB9" s="4"/>
      <c r="GC9" s="4"/>
      <c r="GD9" s="4"/>
      <c r="GE9" s="4"/>
      <c r="GF9" s="4"/>
      <c r="GG9" s="4"/>
      <c r="GH9" s="4"/>
      <c r="GI9" s="4"/>
      <c r="GJ9" s="4"/>
      <c r="GK9" s="4"/>
      <c r="GL9" s="4"/>
      <c r="GM9" s="4"/>
      <c r="GN9" s="4"/>
      <c r="GO9" s="4"/>
      <c r="GP9" s="4"/>
      <c r="GQ9" s="4"/>
      <c r="GR9" s="4"/>
      <c r="GS9" s="4"/>
      <c r="GT9" s="4"/>
      <c r="GU9" s="4"/>
      <c r="GV9" s="4"/>
      <c r="GW9" s="4"/>
      <c r="GX9" s="4"/>
      <c r="GY9" s="4"/>
      <c r="GZ9" s="4"/>
      <c r="HA9" s="4"/>
      <c r="HB9" s="4"/>
      <c r="HC9" s="4"/>
      <c r="HD9" s="4"/>
      <c r="HE9" s="4"/>
      <c r="HF9" s="4"/>
      <c r="HG9" s="4"/>
      <c r="HH9" s="4"/>
      <c r="HI9" s="4"/>
      <c r="HJ9" s="4"/>
      <c r="HK9" s="4"/>
      <c r="HL9" s="4"/>
      <c r="HM9" s="4"/>
      <c r="HN9" s="4"/>
      <c r="HO9" s="4"/>
      <c r="HP9" s="4"/>
      <c r="HQ9" s="4"/>
      <c r="HR9" s="4"/>
      <c r="HS9" s="4"/>
      <c r="HT9" s="4"/>
      <c r="HU9" s="4"/>
      <c r="HV9" s="4"/>
      <c r="HW9" s="4"/>
      <c r="HX9" s="4"/>
      <c r="HY9" s="4"/>
      <c r="HZ9" s="4"/>
      <c r="IA9" s="4"/>
      <c r="IB9" s="4"/>
      <c r="IC9" s="4"/>
      <c r="ID9" s="4"/>
      <c r="IE9" s="4"/>
      <c r="IF9" s="4"/>
      <c r="IG9" s="4"/>
      <c r="IH9" s="4"/>
      <c r="II9" s="4"/>
      <c r="IJ9" s="4"/>
      <c r="IK9" s="4"/>
      <c r="IL9" s="4"/>
      <c r="IM9" s="4"/>
      <c r="IN9" s="4"/>
      <c r="IO9" s="4"/>
      <c r="IP9" s="4"/>
      <c r="IQ9" s="4"/>
      <c r="IR9" s="4"/>
      <c r="IS9" s="4"/>
      <c r="IT9" s="4"/>
      <c r="IU9" s="4"/>
      <c r="IV9" s="4"/>
      <c r="IW9" s="4"/>
      <c r="IX9" s="4"/>
      <c r="IY9" s="4"/>
      <c r="IZ9" s="4"/>
      <c r="JA9" s="4"/>
      <c r="JB9" s="4"/>
      <c r="JC9" s="4"/>
      <c r="JD9" s="4"/>
      <c r="JE9" s="4"/>
      <c r="JF9" s="4"/>
      <c r="JG9" s="4"/>
      <c r="JH9" s="4"/>
      <c r="JI9" s="4"/>
      <c r="JJ9" s="4"/>
      <c r="JK9" s="4"/>
      <c r="JL9" s="4"/>
      <c r="JM9" s="4"/>
      <c r="JN9" s="4"/>
      <c r="JO9" s="4"/>
      <c r="JP9" s="4"/>
      <c r="JQ9" s="4"/>
      <c r="JR9" s="4"/>
      <c r="JS9" s="4"/>
      <c r="JT9" s="4"/>
      <c r="JU9" s="4"/>
      <c r="JV9" s="4"/>
      <c r="JW9" s="4"/>
      <c r="JX9" s="4"/>
      <c r="JY9" s="4"/>
      <c r="JZ9" s="4"/>
      <c r="KA9" s="4"/>
      <c r="KB9" s="4"/>
      <c r="KC9" s="4"/>
      <c r="KD9" s="4"/>
      <c r="KE9" s="4"/>
      <c r="KF9" s="4"/>
      <c r="KG9" s="4"/>
      <c r="KH9" s="4"/>
      <c r="KI9" s="4"/>
      <c r="KJ9" s="4"/>
      <c r="KK9" s="715">
        <f>VLOOKUP(KK$3,'KPI DC Forecast link file'!$B:$C,2,FALSE)</f>
        <v>61953.001510272756</v>
      </c>
      <c r="KL9" s="715">
        <f>VLOOKUP(KL$3,'KPI DC Forecast link file'!$B:$C,2,FALSE)</f>
        <v>51453.02005289177</v>
      </c>
      <c r="KM9" s="715">
        <f>VLOOKUP(KM$3,'KPI DC Forecast link file'!$B:$C,2,FALSE)</f>
        <v>48643.993930429475</v>
      </c>
      <c r="KN9" s="715">
        <f>VLOOKUP(KN$3,'KPI DC Forecast link file'!$B:$C,2,FALSE)</f>
        <v>51894.00272135844</v>
      </c>
      <c r="KO9" s="715">
        <f>VLOOKUP(KO$3,'KPI DC Forecast link file'!$B:$C,2,FALSE)</f>
        <v>133341.92977784519</v>
      </c>
      <c r="KP9" s="715">
        <f>VLOOKUP(KP$3,'KPI DC Forecast link file'!$B:$C,2,FALSE)</f>
        <v>99124.072054001896</v>
      </c>
      <c r="KQ9" s="715">
        <f>VLOOKUP(KQ$3,'KPI DC Forecast link file'!$B:$C,2,FALSE)</f>
        <v>101719.02455159517</v>
      </c>
      <c r="KR9" s="715">
        <f>VLOOKUP(KR$3,'KPI DC Forecast link file'!$B:$C,2,FALSE)</f>
        <v>120202.10160444018</v>
      </c>
      <c r="KS9" s="715">
        <f>VLOOKUP(KS$3,'KPI DC Forecast link file'!$B:$C,2,FALSE)</f>
        <v>61971.986256399643</v>
      </c>
      <c r="KT9" s="715">
        <f>VLOOKUP(KT$3,'KPI DC Forecast link file'!$B:$C,2,FALSE)</f>
        <v>29216.034542053319</v>
      </c>
      <c r="KU9" s="715">
        <f>VLOOKUP(KU$3,'KPI DC Forecast link file'!$B:$C,2,FALSE)</f>
        <v>24150.004074368171</v>
      </c>
      <c r="KV9" s="715">
        <f>VLOOKUP(KV$3,'KPI DC Forecast link file'!$B:$C,2,FALSE)</f>
        <v>25269.009068200692</v>
      </c>
      <c r="KW9" s="715">
        <f>VLOOKUP(KW$3,'KPI DC Forecast link file'!$B:$C,2,FALSE)</f>
        <v>43996.96618842418</v>
      </c>
      <c r="KX9" s="715">
        <f>VLOOKUP(KX$3,'KPI DC Forecast link file'!$B:$C,2,FALSE)</f>
        <v>55873.026869545087</v>
      </c>
      <c r="KY9" s="715">
        <f>VLOOKUP(KY$3,'KPI DC Forecast link file'!$B:$C,2,FALSE)</f>
        <v>39420.009780831555</v>
      </c>
      <c r="KZ9" s="715">
        <f>VLOOKUP(KZ$3,'KPI DC Forecast link file'!$B:$C,2,FALSE)</f>
        <v>35057.017553140278</v>
      </c>
      <c r="LA9" s="715">
        <f>VLOOKUP(LA$3,'KPI DC Forecast link file'!$B:$C,2,FALSE)</f>
        <v>27274.99460002617</v>
      </c>
      <c r="LB9" s="715">
        <f>VLOOKUP(LB$3,'KPI DC Forecast link file'!$B:$C,2,FALSE)</f>
        <v>25554.013812209709</v>
      </c>
      <c r="LC9" s="715">
        <f>VLOOKUP(LC$3,'KPI DC Forecast link file'!$B:$C,2,FALSE)</f>
        <v>25315.015588607843</v>
      </c>
      <c r="LD9" s="715">
        <f>VLOOKUP(LD$3,'KPI DC Forecast link file'!$B:$C,2,FALSE)</f>
        <v>35248.999822733706</v>
      </c>
      <c r="LE9" s="715">
        <f>VLOOKUP(LE$3,'KPI DC Forecast link file'!$B:$C,2,FALSE)</f>
        <v>40610.005601703844</v>
      </c>
      <c r="LF9" s="715">
        <f>VLOOKUP(LF$3,'KPI DC Forecast link file'!$B:$C,2,FALSE)</f>
        <v>31481.997503350492</v>
      </c>
      <c r="LG9" s="715">
        <f>VLOOKUP(LG$3,'KPI DC Forecast link file'!$B:$C,2,FALSE)</f>
        <v>39463.989363102381</v>
      </c>
      <c r="LH9" s="715">
        <f>VLOOKUP(LH$3,'KPI DC Forecast link file'!$B:$C,2,FALSE)</f>
        <v>20218.020875793914</v>
      </c>
      <c r="LI9" s="715">
        <f>VLOOKUP(LI$3,'KPI DC Forecast link file'!$B:$C,2,FALSE)</f>
        <v>17529.995284879365</v>
      </c>
      <c r="LJ9" s="715">
        <f>VLOOKUP(LJ$3,'KPI DC Forecast link file'!$B:$C,2,FALSE)</f>
        <v>16483.007915118946</v>
      </c>
      <c r="LK9" s="715">
        <f>VLOOKUP(LK$3,'KPI DC Forecast link file'!$B:$C,2,FALSE)</f>
        <v>12551.003598638648</v>
      </c>
      <c r="LL9" s="715">
        <f>VLOOKUP(LL$3,'KPI DC Forecast link file'!$B:$C,2,FALSE)</f>
        <v>12492.003481813999</v>
      </c>
      <c r="LM9" s="715">
        <f>VLOOKUP(LM$3,'KPI DC Forecast link file'!$B:$C,2,FALSE)</f>
        <v>9279.9939907867611</v>
      </c>
      <c r="LN9" s="715">
        <f>VLOOKUP(LN$3,'KPI DC Forecast link file'!$B:$C,2,FALSE)</f>
        <v>7040.0006795658646</v>
      </c>
      <c r="LO9" s="715">
        <f>VLOOKUP(LO$3,'KPI DC Forecast link file'!$B:$C,2,FALSE)</f>
        <v>6266.9969421606083</v>
      </c>
      <c r="LP9" s="715">
        <f>VLOOKUP(LP$3,'KPI DC Forecast link file'!$B:$C,2,FALSE)</f>
        <v>9414.0048964969919</v>
      </c>
      <c r="LQ9" s="715">
        <f>VLOOKUP(LQ$3,'KPI DC Forecast link file'!$B:$C,2,FALSE)</f>
        <v>36275.011569091817</v>
      </c>
      <c r="LR9" s="715">
        <f>VLOOKUP(LR$3,'KPI DC Forecast link file'!$B:$C,2,FALSE)</f>
        <v>26791.005030981385</v>
      </c>
      <c r="LS9" s="715">
        <f>VLOOKUP(LS$3,'KPI DC Forecast link file'!$B:$C,2,FALSE)</f>
        <v>59684.949451910717</v>
      </c>
      <c r="LT9" s="715">
        <f>VLOOKUP(LT$3,'KPI DC Forecast link file'!$B:$C,2,FALSE)</f>
        <v>39563.999912601685</v>
      </c>
      <c r="LU9" s="715">
        <f>VLOOKUP(LU$3,'KPI DC Forecast link file'!$B:$C,2,FALSE)</f>
        <v>34934.970311286306</v>
      </c>
      <c r="LV9" s="715">
        <f>VLOOKUP(LV$3,'KPI DC Forecast link file'!$B:$C,2,FALSE)</f>
        <v>23802.010051208792</v>
      </c>
      <c r="LW9" s="715">
        <f>VLOOKUP(LW$3,'KPI DC Forecast link file'!$B:$C,2,FALSE)</f>
        <v>27084.97899240573</v>
      </c>
      <c r="LX9" s="715">
        <f>VLOOKUP(LX$3,'KPI DC Forecast link file'!$B:$C,2,FALSE)</f>
        <v>27296.987042094737</v>
      </c>
      <c r="LY9" s="715">
        <f>VLOOKUP(LY$3,'KPI DC Forecast link file'!$B:$C,2,FALSE)</f>
        <v>29386.99046809768</v>
      </c>
      <c r="LZ9" s="715">
        <f>VLOOKUP(LZ$3,'KPI DC Forecast link file'!$B:$C,2,FALSE)</f>
        <v>29609.026576273413</v>
      </c>
      <c r="MA9" s="715">
        <f>VLOOKUP(MA$3,'KPI DC Forecast link file'!$B:$C,2,FALSE)</f>
        <v>27606.013109774307</v>
      </c>
      <c r="MB9" s="715">
        <f>VLOOKUP(MB$3,'KPI DC Forecast link file'!$B:$C,2,FALSE)</f>
        <v>22560.013088099004</v>
      </c>
      <c r="MC9" s="715">
        <f>VLOOKUP(MC$3,'KPI DC Forecast link file'!$B:$C,2,FALSE)</f>
        <v>18970.02520211523</v>
      </c>
      <c r="MD9" s="715">
        <f>VLOOKUP(MD$3,'KPI DC Forecast link file'!$B:$C,2,FALSE)</f>
        <v>16746.008423388623</v>
      </c>
      <c r="ME9" s="715">
        <f>VLOOKUP(ME$3,'KPI DC Forecast link file'!$B:$C,2,FALSE)</f>
        <v>19696.012639438934</v>
      </c>
      <c r="MF9" s="715">
        <f>VLOOKUP(MF$3,'KPI DC Forecast link file'!$B:$C,2,FALSE)</f>
        <v>19172.993808107665</v>
      </c>
      <c r="MG9" s="715">
        <f>VLOOKUP(MG$3,'KPI DC Forecast link file'!$B:$C,2,FALSE)</f>
        <v>22302.021463880963</v>
      </c>
      <c r="MH9" s="715">
        <f>VLOOKUP(MH$3,'KPI DC Forecast link file'!$B:$C,2,FALSE)</f>
        <v>14930.998750631134</v>
      </c>
      <c r="MI9" s="715">
        <f>VLOOKUP(MI$3,'KPI DC Forecast link file'!$B:$C,2,FALSE)</f>
        <v>17125.981228879631</v>
      </c>
      <c r="MJ9" s="715">
        <v>8642</v>
      </c>
      <c r="MK9" s="715">
        <v>7340</v>
      </c>
      <c r="ML9" s="715">
        <v>6831</v>
      </c>
      <c r="MM9" s="715">
        <v>13570</v>
      </c>
      <c r="MN9" s="715">
        <v>11753</v>
      </c>
      <c r="MO9" s="715">
        <v>13975</v>
      </c>
      <c r="MP9" s="715">
        <v>6845</v>
      </c>
      <c r="MQ9" s="715">
        <v>6720</v>
      </c>
      <c r="MR9" s="715">
        <v>6583</v>
      </c>
      <c r="MS9" s="715">
        <f>VLOOKUP(MS$3,'KPI DC Forecast link file'!$B:$C,2,FALSE)</f>
        <v>7160.0057750605401</v>
      </c>
      <c r="MT9" s="715">
        <f>VLOOKUP(MT$3,'KPI DC Forecast link file'!$B:$C,2,FALSE)</f>
        <v>14016.016913839363</v>
      </c>
      <c r="MU9" s="715">
        <f>VLOOKUP(MU$3,'KPI DC Forecast link file'!$B:$C,2,FALSE)</f>
        <v>12686.000531227757</v>
      </c>
      <c r="MV9" s="715">
        <f>VLOOKUP(MV$3,'KPI DC Forecast link file'!$B:$C,2,FALSE)</f>
        <v>11250.991601393751</v>
      </c>
      <c r="MW9" s="715">
        <f>VLOOKUP(MW$3,'KPI DC Forecast link file'!$B:$C,2,FALSE)</f>
        <v>7592.0024929872179</v>
      </c>
      <c r="MX9" s="715">
        <f>VLOOKUP(MX$3,'KPI DC Forecast link file'!$B:$C,2,FALSE)</f>
        <v>7901.9945886517235</v>
      </c>
      <c r="MY9" s="715">
        <f>VLOOKUP(MY$3,'KPI DC Forecast link file'!$B:$C,2,FALSE)</f>
        <v>7989.9951523366099</v>
      </c>
      <c r="MZ9" s="715">
        <f>VLOOKUP(MZ$3,'KPI DC Forecast link file'!$B:$C,2,FALSE)</f>
        <v>6806.007093756124</v>
      </c>
      <c r="NA9" s="715">
        <f>VLOOKUP(NA$3,'KPI DC Forecast link file'!$B:$C,2,FALSE)</f>
        <v>9491.0009673252534</v>
      </c>
      <c r="NB9" s="92">
        <v>9142.8571428571431</v>
      </c>
      <c r="NC9" s="92">
        <v>9626.1160714285725</v>
      </c>
      <c r="ND9" s="92">
        <v>9296.0778061224501</v>
      </c>
      <c r="NE9" s="92">
        <v>9523.8095238095229</v>
      </c>
      <c r="NF9" s="92">
        <v>9237.1882086167789</v>
      </c>
      <c r="NG9" s="92">
        <v>9237.1882086167789</v>
      </c>
      <c r="NH9" s="92">
        <v>9484.6128927761583</v>
      </c>
      <c r="NI9" s="92">
        <v>9877.2918691286031</v>
      </c>
      <c r="NJ9" s="92">
        <v>9269.8412698412703</v>
      </c>
      <c r="NK9" s="92">
        <v>8634.9206349206343</v>
      </c>
      <c r="NL9" s="92">
        <v>8018.1405895691614</v>
      </c>
      <c r="NM9" s="92">
        <v>15264.928511354079</v>
      </c>
      <c r="NN9" s="92">
        <v>13890.0372054568</v>
      </c>
      <c r="NO9" s="92">
        <v>15833.33333333333</v>
      </c>
      <c r="NP9" s="92">
        <v>19695.121951219509</v>
      </c>
      <c r="NQ9" s="92">
        <v>20561.314363143632</v>
      </c>
      <c r="NR9" s="92">
        <v>10363.419861871875</v>
      </c>
      <c r="NS9" s="92">
        <v>9881.4003334127174</v>
      </c>
      <c r="NT9" s="92">
        <v>9640.3905691831405</v>
      </c>
      <c r="NU9" s="92">
        <v>9640.3905691831405</v>
      </c>
      <c r="NV9" s="92">
        <v>10242.914979757086</v>
      </c>
      <c r="NW9" s="92">
        <v>9640.3905691831405</v>
      </c>
      <c r="NX9" s="92">
        <v>9037.8661586091912</v>
      </c>
      <c r="NY9" s="92">
        <v>10228.917332840441</v>
      </c>
      <c r="NZ9" s="92">
        <v>9753.1537359641425</v>
      </c>
      <c r="OA9" s="92">
        <v>9681.0683424980361</v>
      </c>
      <c r="OB9" s="92">
        <v>8823.2521602513752</v>
      </c>
      <c r="OC9" s="92">
        <v>16775.599128540303</v>
      </c>
      <c r="OD9" s="92">
        <v>19125.957308131005</v>
      </c>
      <c r="OE9" s="92">
        <v>8920.5674414306177</v>
      </c>
      <c r="OF9" s="92">
        <v>9977.3035648205278</v>
      </c>
      <c r="OG9" s="92">
        <v>9465.6469717528089</v>
      </c>
      <c r="OH9" s="92">
        <v>9612.3720241766405</v>
      </c>
      <c r="OI9" s="92">
        <v>9833.4565807327017</v>
      </c>
      <c r="OJ9" s="92">
        <v>18521.429267597603</v>
      </c>
    </row>
    <row r="10" spans="1:400" s="158" customFormat="1" ht="15">
      <c r="A10" s="157" t="s">
        <v>49</v>
      </c>
      <c r="B10" s="157">
        <v>9573</v>
      </c>
      <c r="C10" s="157">
        <v>9054</v>
      </c>
      <c r="D10" s="157">
        <v>10193</v>
      </c>
      <c r="E10" s="157">
        <v>9558</v>
      </c>
      <c r="F10" s="157">
        <v>10013</v>
      </c>
      <c r="G10" s="157">
        <v>8281</v>
      </c>
      <c r="H10" s="157">
        <v>9526</v>
      </c>
      <c r="I10" s="157">
        <v>10302</v>
      </c>
      <c r="J10" s="157">
        <v>9291</v>
      </c>
      <c r="K10" s="157">
        <v>8513</v>
      </c>
      <c r="L10" s="157">
        <v>7877</v>
      </c>
      <c r="M10" s="157">
        <v>7469</v>
      </c>
      <c r="N10" s="157">
        <v>12470</v>
      </c>
      <c r="O10" s="157">
        <v>15830</v>
      </c>
      <c r="P10" s="157">
        <v>21238</v>
      </c>
      <c r="Q10" s="157">
        <v>22466</v>
      </c>
      <c r="R10" s="157">
        <v>15059</v>
      </c>
      <c r="S10" s="157">
        <v>8439</v>
      </c>
      <c r="T10" s="157">
        <v>8328</v>
      </c>
      <c r="U10" s="157">
        <v>8725</v>
      </c>
      <c r="V10" s="157">
        <v>19159</v>
      </c>
      <c r="W10" s="157">
        <v>20170</v>
      </c>
      <c r="X10" s="157">
        <v>9668</v>
      </c>
      <c r="Y10" s="157">
        <v>9719</v>
      </c>
      <c r="Z10" s="157">
        <v>9638</v>
      </c>
      <c r="AA10" s="157">
        <v>9134</v>
      </c>
      <c r="AB10" s="157">
        <v>7652</v>
      </c>
      <c r="AC10" s="157">
        <v>15823</v>
      </c>
      <c r="AD10" s="157">
        <v>19904</v>
      </c>
      <c r="AE10" s="157">
        <v>9775</v>
      </c>
      <c r="AF10" s="157">
        <v>9722</v>
      </c>
      <c r="AG10" s="157">
        <v>9936</v>
      </c>
      <c r="AH10" s="157">
        <v>9426</v>
      </c>
      <c r="AI10" s="157">
        <v>9403</v>
      </c>
      <c r="AJ10" s="157">
        <v>11350</v>
      </c>
      <c r="AK10" s="157">
        <v>13200</v>
      </c>
      <c r="AL10" s="157">
        <v>11296</v>
      </c>
      <c r="AM10" s="157">
        <v>11571</v>
      </c>
      <c r="AN10" s="157">
        <v>11008</v>
      </c>
      <c r="AO10" s="157">
        <v>21608</v>
      </c>
      <c r="AP10" s="157">
        <v>16514</v>
      </c>
      <c r="AQ10" s="157">
        <v>19503</v>
      </c>
      <c r="AR10" s="157">
        <v>27578</v>
      </c>
      <c r="AS10" s="157">
        <v>10118</v>
      </c>
      <c r="AT10" s="157">
        <v>10277</v>
      </c>
      <c r="AU10" s="157">
        <v>10048</v>
      </c>
      <c r="AV10" s="157">
        <v>10497</v>
      </c>
      <c r="AW10" s="157">
        <v>18495</v>
      </c>
      <c r="AX10" s="157">
        <v>20618</v>
      </c>
      <c r="AY10" s="157">
        <v>28099</v>
      </c>
      <c r="AZ10" s="157">
        <v>26271</v>
      </c>
      <c r="BA10" s="157">
        <v>12777</v>
      </c>
      <c r="BB10" s="157">
        <v>11293</v>
      </c>
      <c r="BC10" s="157">
        <v>10848</v>
      </c>
      <c r="BD10" s="157">
        <v>9986</v>
      </c>
      <c r="BE10" s="157">
        <v>13163</v>
      </c>
      <c r="BF10" s="157">
        <v>14994</v>
      </c>
      <c r="BG10" s="157">
        <v>13116</v>
      </c>
      <c r="BH10" s="157">
        <v>12155</v>
      </c>
      <c r="BI10" s="157">
        <v>10845</v>
      </c>
      <c r="BJ10" s="157">
        <v>10685</v>
      </c>
      <c r="BK10" s="157">
        <v>18359</v>
      </c>
      <c r="BL10" s="157">
        <v>19228</v>
      </c>
      <c r="BM10" s="157">
        <v>21169</v>
      </c>
      <c r="BN10" s="157">
        <v>12454</v>
      </c>
      <c r="BO10" s="157">
        <v>11429</v>
      </c>
      <c r="BP10" s="157">
        <v>10649</v>
      </c>
      <c r="BQ10" s="157">
        <v>10339</v>
      </c>
      <c r="BR10" s="157">
        <v>12854</v>
      </c>
      <c r="BS10" s="157">
        <v>13024</v>
      </c>
      <c r="BT10" s="157">
        <v>15063</v>
      </c>
      <c r="BU10" s="157">
        <v>9792</v>
      </c>
      <c r="BV10" s="157">
        <v>10666</v>
      </c>
      <c r="BW10" s="157">
        <v>8703</v>
      </c>
      <c r="BX10" s="157">
        <v>7855</v>
      </c>
      <c r="BY10" s="157">
        <v>8554</v>
      </c>
      <c r="BZ10" s="157">
        <v>8579</v>
      </c>
      <c r="CA10" s="157">
        <v>10772</v>
      </c>
      <c r="CB10" s="157">
        <v>12038</v>
      </c>
      <c r="CC10" s="157">
        <v>10899</v>
      </c>
      <c r="CD10" s="157">
        <v>31154</v>
      </c>
      <c r="CE10" s="157">
        <v>23844</v>
      </c>
      <c r="CF10" s="157">
        <v>23121</v>
      </c>
      <c r="CG10" s="157">
        <v>25643</v>
      </c>
      <c r="CH10" s="157">
        <v>37112</v>
      </c>
      <c r="CI10" s="157">
        <v>21535</v>
      </c>
      <c r="CJ10" s="157">
        <v>19742</v>
      </c>
      <c r="CK10" s="157">
        <v>51723</v>
      </c>
      <c r="CL10" s="157">
        <v>33240</v>
      </c>
      <c r="CM10" s="157">
        <v>29608</v>
      </c>
      <c r="CN10" s="157">
        <v>44080</v>
      </c>
      <c r="CO10" s="157">
        <v>23459</v>
      </c>
      <c r="CP10" s="157">
        <v>29841</v>
      </c>
      <c r="CQ10" s="157">
        <v>24430</v>
      </c>
      <c r="CR10" s="157">
        <v>8759</v>
      </c>
      <c r="CS10" s="157">
        <v>8461</v>
      </c>
      <c r="CT10" s="157">
        <f t="shared" ref="CT10:CW10" si="30">CT8</f>
        <v>12120.990548458445</v>
      </c>
      <c r="CU10" s="157">
        <f t="shared" si="30"/>
        <v>10334.005907992341</v>
      </c>
      <c r="CV10" s="157">
        <f t="shared" si="30"/>
        <v>12744.986319979353</v>
      </c>
      <c r="CW10" s="157">
        <f t="shared" si="30"/>
        <v>10368.005324461259</v>
      </c>
      <c r="CX10" s="157">
        <v>9481</v>
      </c>
      <c r="CY10" s="157">
        <v>10411</v>
      </c>
      <c r="CZ10" s="157">
        <v>9270</v>
      </c>
      <c r="DA10" s="157">
        <v>28586</v>
      </c>
      <c r="DB10" s="157">
        <v>26675</v>
      </c>
      <c r="DC10" s="157">
        <v>31045</v>
      </c>
      <c r="DD10" s="157">
        <v>21813</v>
      </c>
      <c r="DE10" s="157">
        <v>26401</v>
      </c>
      <c r="DF10" s="157">
        <v>23308</v>
      </c>
      <c r="DG10" s="157">
        <v>21023</v>
      </c>
      <c r="DH10" s="157">
        <v>39337</v>
      </c>
      <c r="DI10" s="157">
        <v>35378</v>
      </c>
      <c r="DJ10" s="157">
        <v>55150</v>
      </c>
      <c r="DK10" s="157">
        <v>52176</v>
      </c>
      <c r="DL10" s="157">
        <v>11482</v>
      </c>
      <c r="DM10" s="157">
        <v>8879</v>
      </c>
      <c r="DN10" s="157">
        <v>8736</v>
      </c>
      <c r="DO10" s="157">
        <v>8027</v>
      </c>
      <c r="DP10" s="157">
        <v>9553</v>
      </c>
      <c r="DQ10" s="157">
        <v>11570</v>
      </c>
      <c r="DR10" s="157">
        <v>9930</v>
      </c>
      <c r="DS10" s="157">
        <v>9603</v>
      </c>
      <c r="DT10" s="157">
        <v>10940</v>
      </c>
      <c r="DU10" s="157">
        <v>9733</v>
      </c>
      <c r="DV10" s="157">
        <v>9299</v>
      </c>
      <c r="DW10" s="157">
        <v>10694</v>
      </c>
      <c r="DX10" s="157">
        <v>12834</v>
      </c>
      <c r="DY10" s="157">
        <v>11291</v>
      </c>
      <c r="DZ10" s="157">
        <v>10029</v>
      </c>
      <c r="EA10" s="157">
        <v>9840</v>
      </c>
      <c r="EB10" s="157">
        <v>8573</v>
      </c>
      <c r="EC10" s="157">
        <v>8472</v>
      </c>
      <c r="ED10" s="157">
        <v>15616</v>
      </c>
      <c r="EE10" s="157">
        <v>15449</v>
      </c>
      <c r="EF10" s="157">
        <v>17205</v>
      </c>
      <c r="EG10" s="157">
        <v>10125</v>
      </c>
      <c r="EH10" s="157">
        <v>9739</v>
      </c>
      <c r="EI10" s="157">
        <v>10462</v>
      </c>
      <c r="EJ10" s="157">
        <v>9241</v>
      </c>
      <c r="EK10" s="157">
        <v>40346</v>
      </c>
      <c r="EL10" s="157">
        <v>39574</v>
      </c>
      <c r="EM10" s="157">
        <v>35723</v>
      </c>
      <c r="EN10" s="157">
        <v>24400</v>
      </c>
      <c r="EO10" s="157">
        <v>38369</v>
      </c>
      <c r="EP10" s="157">
        <v>35769</v>
      </c>
      <c r="EQ10" s="157">
        <v>43610</v>
      </c>
      <c r="ER10" s="157">
        <v>35119</v>
      </c>
      <c r="ES10" s="157">
        <v>40736</v>
      </c>
      <c r="ET10" s="157">
        <v>39888</v>
      </c>
      <c r="EU10" s="157">
        <v>28413</v>
      </c>
      <c r="EV10" s="157">
        <v>21546</v>
      </c>
      <c r="EW10" s="157">
        <v>16594</v>
      </c>
      <c r="EX10" s="157">
        <v>41201</v>
      </c>
      <c r="EY10" s="157">
        <v>37101</v>
      </c>
      <c r="EZ10" s="157">
        <v>42292</v>
      </c>
      <c r="FA10" s="157">
        <v>34914</v>
      </c>
      <c r="FB10" s="157">
        <v>48860</v>
      </c>
      <c r="FC10" s="157">
        <v>21599</v>
      </c>
      <c r="FD10" s="157">
        <v>16029</v>
      </c>
      <c r="FE10" s="157">
        <v>18397</v>
      </c>
      <c r="FF10" s="157">
        <v>16843</v>
      </c>
      <c r="FG10" s="157">
        <v>14599</v>
      </c>
      <c r="FH10" s="157">
        <v>12209</v>
      </c>
      <c r="FI10" s="157">
        <v>11112</v>
      </c>
      <c r="FJ10" s="157">
        <v>10131</v>
      </c>
      <c r="FK10" s="157">
        <v>10698</v>
      </c>
      <c r="FL10" s="157">
        <v>9917</v>
      </c>
      <c r="FM10" s="157">
        <v>9973</v>
      </c>
      <c r="FN10" s="157">
        <v>12565</v>
      </c>
      <c r="FO10" s="157">
        <v>12686</v>
      </c>
      <c r="FP10" s="157">
        <v>8943</v>
      </c>
      <c r="FQ10" s="157">
        <v>9509</v>
      </c>
      <c r="FR10" s="157">
        <v>7968</v>
      </c>
      <c r="FS10" s="157">
        <v>8211</v>
      </c>
      <c r="FT10" s="157">
        <v>16150</v>
      </c>
      <c r="FU10" s="157">
        <v>17004</v>
      </c>
      <c r="FV10" s="157">
        <v>8702</v>
      </c>
      <c r="FW10" s="157">
        <v>8553</v>
      </c>
      <c r="FX10" s="157">
        <v>9200</v>
      </c>
      <c r="FY10" s="157">
        <v>8577</v>
      </c>
      <c r="FZ10" s="157">
        <v>10384</v>
      </c>
      <c r="GA10" s="157">
        <v>10950</v>
      </c>
      <c r="GB10" s="157">
        <v>12291</v>
      </c>
      <c r="GC10" s="157">
        <v>12309</v>
      </c>
      <c r="GD10" s="157">
        <v>10177</v>
      </c>
      <c r="GE10" s="157">
        <v>10417</v>
      </c>
      <c r="GF10" s="157">
        <v>10349</v>
      </c>
      <c r="GG10" s="157">
        <v>10263</v>
      </c>
      <c r="GH10" s="157">
        <v>20209</v>
      </c>
      <c r="GI10" s="157">
        <v>21660</v>
      </c>
      <c r="GJ10" s="157">
        <v>19742</v>
      </c>
      <c r="GK10" s="157">
        <v>11651</v>
      </c>
      <c r="GL10" s="157">
        <v>11311</v>
      </c>
      <c r="GM10" s="157">
        <v>10741</v>
      </c>
      <c r="GN10" s="157">
        <v>10758</v>
      </c>
      <c r="GO10" s="157">
        <v>12233</v>
      </c>
      <c r="GP10" s="157">
        <v>13284</v>
      </c>
      <c r="GQ10" s="157">
        <v>15400</v>
      </c>
      <c r="GR10" s="157">
        <v>12969</v>
      </c>
      <c r="GS10" s="157">
        <v>16912</v>
      </c>
      <c r="GT10" s="157">
        <v>30883</v>
      </c>
      <c r="GU10" s="157">
        <v>24183</v>
      </c>
      <c r="GV10" s="157">
        <v>27246</v>
      </c>
      <c r="GW10" s="157">
        <v>34492</v>
      </c>
      <c r="GX10" s="157">
        <v>31718</v>
      </c>
      <c r="GY10" s="157">
        <v>25306</v>
      </c>
      <c r="GZ10" s="157">
        <v>27197</v>
      </c>
      <c r="HA10" s="157">
        <v>48924</v>
      </c>
      <c r="HB10" s="157">
        <v>36650</v>
      </c>
      <c r="HC10" s="157">
        <v>40199</v>
      </c>
      <c r="HD10" s="157">
        <v>58004</v>
      </c>
      <c r="HE10" s="157">
        <v>59347</v>
      </c>
      <c r="HF10" s="157">
        <v>47544</v>
      </c>
      <c r="HG10" s="157">
        <v>13478</v>
      </c>
      <c r="HH10" s="157">
        <v>11237</v>
      </c>
      <c r="HI10" s="157">
        <v>11541</v>
      </c>
      <c r="HJ10" s="157">
        <v>11145</v>
      </c>
      <c r="HK10" s="157">
        <v>16847</v>
      </c>
      <c r="HL10" s="157">
        <v>14910</v>
      </c>
      <c r="HM10" s="157">
        <v>12061</v>
      </c>
      <c r="HN10" s="157">
        <v>10054</v>
      </c>
      <c r="HO10" s="157">
        <v>14378</v>
      </c>
      <c r="HP10" s="157">
        <v>11737</v>
      </c>
      <c r="HQ10" s="157">
        <v>12496</v>
      </c>
      <c r="HR10" s="157">
        <v>18008</v>
      </c>
      <c r="HS10" s="157">
        <v>10436</v>
      </c>
      <c r="HT10" s="157">
        <v>9346</v>
      </c>
      <c r="HU10" s="157">
        <v>9613</v>
      </c>
      <c r="HV10" s="157">
        <v>17088</v>
      </c>
      <c r="HW10" s="157">
        <v>16645</v>
      </c>
      <c r="HX10" s="157">
        <v>19425</v>
      </c>
      <c r="HY10" s="157">
        <v>30600</v>
      </c>
      <c r="HZ10" s="157">
        <v>25809</v>
      </c>
      <c r="IA10" s="157">
        <v>34619</v>
      </c>
      <c r="IB10" s="157">
        <v>14074</v>
      </c>
      <c r="IC10" s="157">
        <v>13814</v>
      </c>
      <c r="ID10" s="157">
        <v>10380</v>
      </c>
      <c r="IE10" s="157">
        <v>13865</v>
      </c>
      <c r="IF10" s="157">
        <v>15839</v>
      </c>
      <c r="IG10" s="157">
        <v>16258</v>
      </c>
      <c r="IH10" s="157">
        <v>10989</v>
      </c>
      <c r="II10" s="157">
        <v>14115</v>
      </c>
      <c r="IJ10" s="157">
        <v>13407</v>
      </c>
      <c r="IK10" s="157">
        <v>12182</v>
      </c>
      <c r="IL10" s="157">
        <v>14308</v>
      </c>
      <c r="IM10" s="157">
        <v>15924</v>
      </c>
      <c r="IN10" s="157">
        <v>14263</v>
      </c>
      <c r="IO10" s="157">
        <v>50085</v>
      </c>
      <c r="IP10" s="157">
        <v>50317</v>
      </c>
      <c r="IQ10" s="157">
        <v>61734</v>
      </c>
      <c r="IR10" s="157">
        <v>53823</v>
      </c>
      <c r="IS10" s="157">
        <v>45068</v>
      </c>
      <c r="IT10" s="157">
        <v>60172</v>
      </c>
      <c r="IU10" s="157">
        <v>54064</v>
      </c>
      <c r="IV10" s="157">
        <v>45972</v>
      </c>
      <c r="IW10" s="157">
        <v>40902</v>
      </c>
      <c r="IX10" s="157">
        <v>70239</v>
      </c>
      <c r="IY10" s="157">
        <v>54344</v>
      </c>
      <c r="IZ10" s="157">
        <v>50574</v>
      </c>
      <c r="JA10" s="157">
        <v>82303</v>
      </c>
      <c r="JB10" s="157">
        <v>45536</v>
      </c>
      <c r="JC10" s="157">
        <v>39390</v>
      </c>
      <c r="JD10" s="157">
        <v>19070</v>
      </c>
      <c r="JE10" s="157">
        <v>17670</v>
      </c>
      <c r="JF10" s="157">
        <v>17414</v>
      </c>
      <c r="JG10" s="157">
        <v>20690</v>
      </c>
      <c r="JH10" s="157">
        <v>22931</v>
      </c>
      <c r="JI10" s="157">
        <v>18367</v>
      </c>
      <c r="JJ10" s="157">
        <v>17689</v>
      </c>
      <c r="JK10" s="157">
        <v>18866</v>
      </c>
      <c r="JL10" s="157">
        <v>30946</v>
      </c>
      <c r="JM10" s="157">
        <v>20217</v>
      </c>
      <c r="JN10" s="157">
        <v>47670</v>
      </c>
      <c r="JO10" s="157">
        <v>69835</v>
      </c>
      <c r="JP10" s="157">
        <v>43692</v>
      </c>
      <c r="JQ10" s="157">
        <v>20636</v>
      </c>
      <c r="JR10" s="157">
        <v>19041</v>
      </c>
      <c r="JS10" s="157">
        <v>18527</v>
      </c>
      <c r="JT10" s="157">
        <v>17773</v>
      </c>
      <c r="JU10" s="157">
        <v>35046</v>
      </c>
      <c r="JV10" s="157">
        <v>48673</v>
      </c>
      <c r="JW10" s="157">
        <v>25085</v>
      </c>
      <c r="JX10" s="157">
        <v>24475</v>
      </c>
      <c r="JY10" s="157">
        <v>21447</v>
      </c>
      <c r="JZ10" s="157">
        <v>35712</v>
      </c>
      <c r="KA10" s="157">
        <v>30718</v>
      </c>
      <c r="KB10" s="157">
        <v>43709</v>
      </c>
      <c r="KC10" s="157">
        <v>51402</v>
      </c>
      <c r="KD10" s="157">
        <v>34725</v>
      </c>
      <c r="KE10" s="157">
        <v>60712</v>
      </c>
      <c r="KF10" s="157">
        <v>45971</v>
      </c>
      <c r="KG10" s="157">
        <v>45220</v>
      </c>
      <c r="KH10" s="157">
        <v>45042</v>
      </c>
      <c r="KI10" s="157">
        <v>54746</v>
      </c>
      <c r="KJ10" s="157">
        <v>60862</v>
      </c>
      <c r="KK10" s="157">
        <v>61953</v>
      </c>
      <c r="KL10" s="157">
        <v>51453</v>
      </c>
      <c r="KM10" s="157">
        <v>48644</v>
      </c>
      <c r="KN10" s="157">
        <v>51894</v>
      </c>
      <c r="KO10" s="157">
        <v>133342</v>
      </c>
      <c r="KP10" s="157">
        <v>99124</v>
      </c>
      <c r="KQ10" s="157">
        <v>101719</v>
      </c>
      <c r="KR10" s="157">
        <v>120202</v>
      </c>
      <c r="KS10" s="157">
        <v>61972</v>
      </c>
      <c r="KT10" s="157">
        <v>29216</v>
      </c>
      <c r="KU10" s="157">
        <v>24150</v>
      </c>
      <c r="KV10" s="157">
        <v>25268</v>
      </c>
      <c r="KW10" s="157">
        <v>43997</v>
      </c>
      <c r="KX10" s="157">
        <v>55873</v>
      </c>
      <c r="KY10" s="157">
        <v>39420</v>
      </c>
      <c r="KZ10" s="157">
        <v>35057</v>
      </c>
      <c r="LA10" s="157">
        <v>27275</v>
      </c>
      <c r="LB10" s="157">
        <v>25554</v>
      </c>
      <c r="LC10" s="157">
        <v>25315</v>
      </c>
      <c r="LD10" s="157">
        <v>35249</v>
      </c>
      <c r="LE10" s="157">
        <v>40610</v>
      </c>
      <c r="LF10" s="157">
        <v>31482</v>
      </c>
      <c r="LG10" s="157">
        <v>39464</v>
      </c>
      <c r="LH10" s="157">
        <v>20218</v>
      </c>
      <c r="LI10" s="157">
        <v>17530</v>
      </c>
      <c r="LJ10" s="157">
        <v>16483</v>
      </c>
      <c r="LK10" s="157">
        <v>12551</v>
      </c>
      <c r="LL10" s="157">
        <v>12492</v>
      </c>
      <c r="LM10" s="157">
        <v>9279</v>
      </c>
      <c r="LN10" s="157">
        <v>7040</v>
      </c>
      <c r="LO10" s="157">
        <v>6267</v>
      </c>
      <c r="LP10" s="157">
        <v>9414</v>
      </c>
      <c r="LQ10" s="157">
        <v>36275</v>
      </c>
      <c r="LR10" s="157">
        <v>26791</v>
      </c>
      <c r="LS10" s="157">
        <v>59685</v>
      </c>
      <c r="LT10" s="157">
        <v>39564</v>
      </c>
      <c r="LU10" s="157">
        <v>34935</v>
      </c>
      <c r="LV10" s="157">
        <v>23802</v>
      </c>
      <c r="LW10" s="157">
        <v>27085</v>
      </c>
      <c r="LX10" s="157">
        <v>27297</v>
      </c>
      <c r="LY10" s="157">
        <v>29387</v>
      </c>
      <c r="LZ10" s="157">
        <v>29609</v>
      </c>
      <c r="MA10" s="157">
        <v>27607</v>
      </c>
      <c r="MB10" s="157">
        <v>22560</v>
      </c>
      <c r="MC10" s="157">
        <v>18970</v>
      </c>
      <c r="MD10" s="157">
        <v>16746</v>
      </c>
      <c r="ME10" s="157">
        <v>19696</v>
      </c>
      <c r="MF10" s="157">
        <v>19173</v>
      </c>
      <c r="MG10" s="157">
        <v>22302</v>
      </c>
      <c r="MH10" s="157">
        <v>14931</v>
      </c>
      <c r="MI10" s="157">
        <v>17126</v>
      </c>
      <c r="MJ10" s="157">
        <v>10822</v>
      </c>
      <c r="MK10" s="157">
        <v>11141</v>
      </c>
      <c r="ML10" s="157">
        <v>9171</v>
      </c>
      <c r="MM10" s="157">
        <v>20170</v>
      </c>
      <c r="MN10" s="157">
        <v>20033</v>
      </c>
      <c r="MO10" s="157">
        <v>19521</v>
      </c>
      <c r="MP10" s="157">
        <v>7570</v>
      </c>
      <c r="MQ10" s="157">
        <v>7888</v>
      </c>
      <c r="MR10" s="157">
        <v>6678</v>
      </c>
      <c r="MS10" s="157">
        <v>7160</v>
      </c>
      <c r="MT10" s="157">
        <v>14016</v>
      </c>
      <c r="MU10" s="157">
        <v>12686</v>
      </c>
      <c r="MV10" s="157">
        <v>11251</v>
      </c>
      <c r="MW10" s="157">
        <v>7592</v>
      </c>
      <c r="MX10" s="157">
        <v>7902</v>
      </c>
      <c r="MY10" s="157">
        <v>7990</v>
      </c>
      <c r="MZ10" s="157">
        <f t="shared" ref="LQ10:NA10" si="31">MZ9</f>
        <v>6806.007093756124</v>
      </c>
      <c r="NA10" s="157">
        <f t="shared" si="31"/>
        <v>9491.0009673252534</v>
      </c>
      <c r="NB10" s="157">
        <f t="shared" ref="NB10:NI10" si="32">NB9</f>
        <v>9142.8571428571431</v>
      </c>
      <c r="NC10" s="157">
        <f t="shared" si="32"/>
        <v>9626.1160714285725</v>
      </c>
      <c r="ND10" s="157">
        <f t="shared" si="32"/>
        <v>9296.0778061224501</v>
      </c>
      <c r="NE10" s="157">
        <f t="shared" si="32"/>
        <v>9523.8095238095229</v>
      </c>
      <c r="NF10" s="157">
        <f t="shared" si="32"/>
        <v>9237.1882086167789</v>
      </c>
      <c r="NG10" s="157">
        <f t="shared" si="32"/>
        <v>9237.1882086167789</v>
      </c>
      <c r="NH10" s="157">
        <f t="shared" si="32"/>
        <v>9484.6128927761583</v>
      </c>
      <c r="NI10" s="157">
        <f t="shared" si="32"/>
        <v>9877.2918691286031</v>
      </c>
    </row>
    <row r="11" spans="1:400" ht="15">
      <c r="A11" s="4" t="s">
        <v>50</v>
      </c>
      <c r="B11" s="47">
        <f t="shared" ref="B11" si="33">IFERROR(B10/B8,0)</f>
        <v>0.99999994495577793</v>
      </c>
      <c r="C11" s="47">
        <f>IFERROR(C10/C8,0)</f>
        <v>1.0000005156831375</v>
      </c>
      <c r="D11" s="47">
        <f>IFERROR(D10/D8,0)</f>
        <v>1.0000008910136682</v>
      </c>
      <c r="E11" s="47">
        <f t="shared" ref="E11:BP11" si="34">IFERROR(E10/E8,0)</f>
        <v>0.99999887452583058</v>
      </c>
      <c r="F11" s="47">
        <f t="shared" si="34"/>
        <v>0.99999878672275411</v>
      </c>
      <c r="G11" s="47">
        <f t="shared" si="34"/>
        <v>0.99999939920800662</v>
      </c>
      <c r="H11" s="47">
        <f t="shared" si="34"/>
        <v>1.0000010326797222</v>
      </c>
      <c r="I11" s="47">
        <f t="shared" si="34"/>
        <v>1.0000007424370023</v>
      </c>
      <c r="J11" s="47">
        <f t="shared" si="34"/>
        <v>1.0000003454032513</v>
      </c>
      <c r="K11" s="47">
        <f t="shared" si="34"/>
        <v>0.99999956625791453</v>
      </c>
      <c r="L11" s="47">
        <f t="shared" si="34"/>
        <v>1.0000004223308689</v>
      </c>
      <c r="M11" s="47">
        <f t="shared" si="34"/>
        <v>0.99999924247504945</v>
      </c>
      <c r="N11" s="47">
        <f t="shared" si="34"/>
        <v>1.0000010324818958</v>
      </c>
      <c r="O11" s="47">
        <f t="shared" si="34"/>
        <v>0.9999997332410574</v>
      </c>
      <c r="P11" s="47">
        <f t="shared" si="34"/>
        <v>1.0000005747083729</v>
      </c>
      <c r="Q11" s="47">
        <f t="shared" si="34"/>
        <v>1.0000007093983163</v>
      </c>
      <c r="R11" s="47">
        <f t="shared" si="34"/>
        <v>0.99999996080238263</v>
      </c>
      <c r="S11" s="47">
        <f t="shared" si="34"/>
        <v>0.99999892815969105</v>
      </c>
      <c r="T11" s="47">
        <f t="shared" si="34"/>
        <v>1.000000103180271</v>
      </c>
      <c r="U11" s="47">
        <f t="shared" si="34"/>
        <v>0.99999995398895891</v>
      </c>
      <c r="V11" s="47">
        <f t="shared" si="34"/>
        <v>1.0000006852365519</v>
      </c>
      <c r="W11" s="47">
        <f t="shared" si="34"/>
        <v>1.0000004629294763</v>
      </c>
      <c r="X11" s="47">
        <f t="shared" si="34"/>
        <v>0.99999960054344073</v>
      </c>
      <c r="Y11" s="47">
        <f t="shared" si="34"/>
        <v>0.99999852699432623</v>
      </c>
      <c r="Z11" s="47">
        <f t="shared" si="34"/>
        <v>1.0000006240485078</v>
      </c>
      <c r="AA11" s="47">
        <f t="shared" si="34"/>
        <v>1.0000001471460127</v>
      </c>
      <c r="AB11" s="47">
        <f t="shared" si="34"/>
        <v>1.000000305841789</v>
      </c>
      <c r="AC11" s="47">
        <f t="shared" si="34"/>
        <v>1.0000007283258905</v>
      </c>
      <c r="AD11" s="47">
        <f t="shared" si="34"/>
        <v>0.99999943786090673</v>
      </c>
      <c r="AE11" s="47">
        <f t="shared" si="34"/>
        <v>0.99999951334443937</v>
      </c>
      <c r="AF11" s="47">
        <f t="shared" si="34"/>
        <v>1.0000001295218315</v>
      </c>
      <c r="AG11" s="47">
        <f t="shared" si="34"/>
        <v>0.99999943194586771</v>
      </c>
      <c r="AH11" s="47">
        <f t="shared" si="34"/>
        <v>1.0000000959328175</v>
      </c>
      <c r="AI11" s="47">
        <f t="shared" si="34"/>
        <v>0.98522586152881719</v>
      </c>
      <c r="AJ11" s="47">
        <f t="shared" si="34"/>
        <v>1.0011476059465763</v>
      </c>
      <c r="AK11" s="47">
        <f t="shared" si="34"/>
        <v>1.0097924366157069</v>
      </c>
      <c r="AL11" s="47">
        <f t="shared" si="34"/>
        <v>1.0000008316455515</v>
      </c>
      <c r="AM11" s="47">
        <f t="shared" si="34"/>
        <v>0.9999993231072789</v>
      </c>
      <c r="AN11" s="47">
        <f t="shared" si="34"/>
        <v>1.0000010424794625</v>
      </c>
      <c r="AO11" s="47">
        <f t="shared" si="34"/>
        <v>1.0000006833127373</v>
      </c>
      <c r="AP11" s="47">
        <f t="shared" si="34"/>
        <v>0.99999973218994265</v>
      </c>
      <c r="AQ11" s="47">
        <f t="shared" si="34"/>
        <v>1.0000003213672957</v>
      </c>
      <c r="AR11" s="47">
        <f t="shared" si="34"/>
        <v>0.99999918501049334</v>
      </c>
      <c r="AS11" s="47">
        <f t="shared" si="34"/>
        <v>0.99999887997696646</v>
      </c>
      <c r="AT11" s="47">
        <f t="shared" si="34"/>
        <v>0.99999953214089932</v>
      </c>
      <c r="AU11" s="47">
        <f t="shared" si="34"/>
        <v>1.0000003142450544</v>
      </c>
      <c r="AV11" s="47">
        <f t="shared" si="34"/>
        <v>1.0000008014610964</v>
      </c>
      <c r="AW11" s="47">
        <f t="shared" si="34"/>
        <v>0.99999967173099091</v>
      </c>
      <c r="AX11" s="47">
        <f t="shared" si="34"/>
        <v>1.0000013562157379</v>
      </c>
      <c r="AY11" s="47">
        <f t="shared" si="34"/>
        <v>1.0000000809744884</v>
      </c>
      <c r="AZ11" s="47">
        <f t="shared" si="34"/>
        <v>1.0000011164933658</v>
      </c>
      <c r="BA11" s="47">
        <f t="shared" si="34"/>
        <v>0.9999998922256379</v>
      </c>
      <c r="BB11" s="47">
        <f t="shared" si="34"/>
        <v>1.0000007227137417</v>
      </c>
      <c r="BC11" s="47">
        <f t="shared" si="34"/>
        <v>1.0000000475341957</v>
      </c>
      <c r="BD11" s="47">
        <f t="shared" si="34"/>
        <v>1.0000006278579339</v>
      </c>
      <c r="BE11" s="47">
        <f t="shared" si="34"/>
        <v>1.0000013103993566</v>
      </c>
      <c r="BF11" s="47">
        <f t="shared" si="34"/>
        <v>0.99999903158289705</v>
      </c>
      <c r="BG11" s="47">
        <f t="shared" si="34"/>
        <v>0.99999963233607903</v>
      </c>
      <c r="BH11" s="47">
        <f t="shared" si="34"/>
        <v>1.0000003224689435</v>
      </c>
      <c r="BI11" s="47">
        <f t="shared" si="34"/>
        <v>0.99999987422379377</v>
      </c>
      <c r="BJ11" s="47">
        <f t="shared" si="34"/>
        <v>1.0000005860313299</v>
      </c>
      <c r="BK11" s="47">
        <f t="shared" si="34"/>
        <v>1.0000005675163883</v>
      </c>
      <c r="BL11" s="47">
        <f t="shared" si="34"/>
        <v>1.0000004000439504</v>
      </c>
      <c r="BM11" s="47">
        <f t="shared" si="34"/>
        <v>0.99999979864065291</v>
      </c>
      <c r="BN11" s="47">
        <f t="shared" si="34"/>
        <v>1.0000004261676008</v>
      </c>
      <c r="BO11" s="47">
        <f t="shared" si="34"/>
        <v>0.99999901783864475</v>
      </c>
      <c r="BP11" s="47">
        <f t="shared" si="34"/>
        <v>0.99999981665446924</v>
      </c>
      <c r="BQ11" s="47">
        <f t="shared" ref="BQ11:EB11" si="35">IFERROR(BQ10/BQ8,0)</f>
        <v>0.99999945119238909</v>
      </c>
      <c r="BR11" s="47">
        <f t="shared" si="35"/>
        <v>1.0000009550108699</v>
      </c>
      <c r="BS11" s="47">
        <f t="shared" si="35"/>
        <v>1.0000008653745163</v>
      </c>
      <c r="BT11" s="47">
        <f t="shared" si="35"/>
        <v>0.99999872185523009</v>
      </c>
      <c r="BU11" s="47">
        <f t="shared" si="35"/>
        <v>1.0000007978569885</v>
      </c>
      <c r="BV11" s="47">
        <f t="shared" si="35"/>
        <v>0.99999968085731306</v>
      </c>
      <c r="BW11" s="47">
        <f t="shared" si="35"/>
        <v>0.99999911774796579</v>
      </c>
      <c r="BX11" s="47">
        <f t="shared" si="35"/>
        <v>1.0000005270831667</v>
      </c>
      <c r="BY11" s="47">
        <f t="shared" si="35"/>
        <v>0.99999994560520089</v>
      </c>
      <c r="BZ11" s="47">
        <f t="shared" si="35"/>
        <v>1.0000012640355778</v>
      </c>
      <c r="CA11" s="47">
        <f t="shared" si="35"/>
        <v>1.0000007433360034</v>
      </c>
      <c r="CB11" s="47">
        <f t="shared" si="35"/>
        <v>0.99999991184237824</v>
      </c>
      <c r="CC11" s="47">
        <f t="shared" si="35"/>
        <v>1.0000009565097632</v>
      </c>
      <c r="CD11" s="47">
        <f t="shared" si="35"/>
        <v>0.99999923130913437</v>
      </c>
      <c r="CE11" s="47">
        <f t="shared" si="35"/>
        <v>0.99999916855302751</v>
      </c>
      <c r="CF11" s="47">
        <f t="shared" si="35"/>
        <v>1.0000012401381808</v>
      </c>
      <c r="CG11" s="47">
        <f t="shared" si="35"/>
        <v>0.99999958561299385</v>
      </c>
      <c r="CH11" s="47">
        <f t="shared" si="35"/>
        <v>1.0000007282155594</v>
      </c>
      <c r="CI11" s="47">
        <f t="shared" si="35"/>
        <v>0.99999921604458564</v>
      </c>
      <c r="CJ11" s="47">
        <f t="shared" si="35"/>
        <v>1.0000006929609067</v>
      </c>
      <c r="CK11" s="47">
        <f t="shared" si="35"/>
        <v>1.0000007501606765</v>
      </c>
      <c r="CL11" s="47">
        <f t="shared" si="35"/>
        <v>0.99999860142242514</v>
      </c>
      <c r="CM11" s="47">
        <f t="shared" si="35"/>
        <v>0.99999998870723161</v>
      </c>
      <c r="CN11" s="47">
        <f t="shared" si="35"/>
        <v>0.99999861104959853</v>
      </c>
      <c r="CO11" s="47">
        <f t="shared" si="35"/>
        <v>0.9999992644214869</v>
      </c>
      <c r="CP11" s="47">
        <f t="shared" si="35"/>
        <v>1.0000005265867238</v>
      </c>
      <c r="CQ11" s="47">
        <f t="shared" si="35"/>
        <v>0.99999928802483662</v>
      </c>
      <c r="CR11" s="47">
        <f t="shared" si="35"/>
        <v>0.99999927947522316</v>
      </c>
      <c r="CS11" s="47">
        <f t="shared" si="35"/>
        <v>0.99999918146679567</v>
      </c>
      <c r="CT11" s="47">
        <f t="shared" si="35"/>
        <v>1</v>
      </c>
      <c r="CU11" s="47">
        <f t="shared" si="35"/>
        <v>1</v>
      </c>
      <c r="CV11" s="47">
        <f t="shared" si="35"/>
        <v>1</v>
      </c>
      <c r="CW11" s="47">
        <f t="shared" si="35"/>
        <v>1</v>
      </c>
      <c r="CX11" s="47">
        <f t="shared" si="35"/>
        <v>1.0000005043156632</v>
      </c>
      <c r="CY11" s="47">
        <f t="shared" si="35"/>
        <v>0.99999910344890497</v>
      </c>
      <c r="CZ11" s="47">
        <f t="shared" si="35"/>
        <v>1.0000006782695461</v>
      </c>
      <c r="DA11" s="47">
        <f t="shared" si="35"/>
        <v>1.0000003029113917</v>
      </c>
      <c r="DB11" s="47">
        <f t="shared" si="35"/>
        <v>0.99999882556656317</v>
      </c>
      <c r="DC11" s="47">
        <f t="shared" si="35"/>
        <v>0.99999989954201574</v>
      </c>
      <c r="DD11" s="47">
        <f t="shared" si="35"/>
        <v>0.99999858738218017</v>
      </c>
      <c r="DE11" s="47">
        <f t="shared" si="35"/>
        <v>0.99999925378913168</v>
      </c>
      <c r="DF11" s="47">
        <f t="shared" si="35"/>
        <v>1.0000006149987783</v>
      </c>
      <c r="DG11" s="47">
        <f t="shared" si="35"/>
        <v>0.99999952988059337</v>
      </c>
      <c r="DH11" s="47">
        <f t="shared" si="35"/>
        <v>0.99999962225027283</v>
      </c>
      <c r="DI11" s="47">
        <f t="shared" si="35"/>
        <v>1.0000002287912264</v>
      </c>
      <c r="DJ11" s="47">
        <f t="shared" si="35"/>
        <v>0.9999996396552181</v>
      </c>
      <c r="DK11" s="47">
        <f t="shared" si="35"/>
        <v>0.99999862673860562</v>
      </c>
      <c r="DL11" s="47">
        <f t="shared" si="35"/>
        <v>1.0000008771453395</v>
      </c>
      <c r="DM11" s="47">
        <f t="shared" si="35"/>
        <v>0.34405393885379937</v>
      </c>
      <c r="DN11" s="47">
        <f t="shared" si="35"/>
        <v>0.99999994356459887</v>
      </c>
      <c r="DO11" s="47">
        <f t="shared" si="35"/>
        <v>0.99999935958579056</v>
      </c>
      <c r="DP11" s="47">
        <f t="shared" si="35"/>
        <v>1.0000002774403733</v>
      </c>
      <c r="DQ11" s="47">
        <f t="shared" si="35"/>
        <v>1.000001302857249</v>
      </c>
      <c r="DR11" s="47">
        <f t="shared" si="35"/>
        <v>0.99999936043691451</v>
      </c>
      <c r="DS11" s="47">
        <f t="shared" si="35"/>
        <v>0.99999949030925828</v>
      </c>
      <c r="DT11" s="47">
        <f t="shared" si="35"/>
        <v>0.9999991983795764</v>
      </c>
      <c r="DU11" s="47">
        <f t="shared" si="35"/>
        <v>1.0000008756298568</v>
      </c>
      <c r="DV11" s="47">
        <f t="shared" si="35"/>
        <v>0.99999925965301018</v>
      </c>
      <c r="DW11" s="47">
        <f t="shared" si="35"/>
        <v>1.0000007972172174</v>
      </c>
      <c r="DX11" s="47">
        <f t="shared" si="35"/>
        <v>1.0000012235771234</v>
      </c>
      <c r="DY11" s="47">
        <f t="shared" si="35"/>
        <v>0.99999980698836444</v>
      </c>
      <c r="DZ11" s="47">
        <f t="shared" si="35"/>
        <v>0.99999960656768672</v>
      </c>
      <c r="EA11" s="47">
        <f t="shared" si="35"/>
        <v>1.0000006612088419</v>
      </c>
      <c r="EB11" s="47">
        <f t="shared" si="35"/>
        <v>0.99999924427141829</v>
      </c>
      <c r="EC11" s="47">
        <f t="shared" ref="EC11:FS11" si="36">IFERROR(EC10/EC8,0)</f>
        <v>1.0000005947920232</v>
      </c>
      <c r="ED11" s="47">
        <f t="shared" si="36"/>
        <v>0.9999996793473418</v>
      </c>
      <c r="EE11" s="47">
        <f t="shared" si="36"/>
        <v>1.0000006806920867</v>
      </c>
      <c r="EF11" s="47">
        <f t="shared" si="36"/>
        <v>0.99999966900128412</v>
      </c>
      <c r="EG11" s="47">
        <f t="shared" si="36"/>
        <v>0.99999931390779928</v>
      </c>
      <c r="EH11" s="47">
        <f t="shared" si="36"/>
        <v>0.99999913992485678</v>
      </c>
      <c r="EI11" s="47">
        <f t="shared" si="36"/>
        <v>1.0000012982841813</v>
      </c>
      <c r="EJ11" s="47">
        <f t="shared" si="36"/>
        <v>0.9999987982041838</v>
      </c>
      <c r="EK11" s="47">
        <f t="shared" si="36"/>
        <v>1.000000714237042</v>
      </c>
      <c r="EL11" s="47">
        <f t="shared" si="36"/>
        <v>1.0000000204023689</v>
      </c>
      <c r="EM11" s="47">
        <f t="shared" si="36"/>
        <v>0.99999922581847289</v>
      </c>
      <c r="EN11" s="47">
        <f t="shared" si="36"/>
        <v>1.0000008257418691</v>
      </c>
      <c r="EO11" s="47">
        <f t="shared" si="36"/>
        <v>0.99999970969501562</v>
      </c>
      <c r="EP11" s="47">
        <f t="shared" si="36"/>
        <v>1.0000002266379993</v>
      </c>
      <c r="EQ11" s="47">
        <f t="shared" si="36"/>
        <v>1.0000000065236805</v>
      </c>
      <c r="ER11" s="47">
        <f t="shared" si="36"/>
        <v>0.99999931410569443</v>
      </c>
      <c r="ES11" s="47">
        <f t="shared" si="36"/>
        <v>0.99999965092560161</v>
      </c>
      <c r="ET11" s="47">
        <f t="shared" si="36"/>
        <v>1.0000001048325151</v>
      </c>
      <c r="EU11" s="47">
        <f t="shared" si="36"/>
        <v>1.0000691433924953</v>
      </c>
      <c r="EV11" s="47">
        <f t="shared" si="36"/>
        <v>0.99999847775566209</v>
      </c>
      <c r="EW11" s="47">
        <f t="shared" si="36"/>
        <v>1.0000003015369774</v>
      </c>
      <c r="EX11" s="47">
        <f t="shared" si="36"/>
        <v>1.0000010092336111</v>
      </c>
      <c r="EY11" s="47">
        <f t="shared" si="36"/>
        <v>1.0000000770652282</v>
      </c>
      <c r="EZ11" s="47">
        <f t="shared" si="36"/>
        <v>1.0000007061756624</v>
      </c>
      <c r="FA11" s="47">
        <f t="shared" si="36"/>
        <v>0.9999995851078004</v>
      </c>
      <c r="FB11" s="47">
        <f t="shared" si="36"/>
        <v>0.99999870104578392</v>
      </c>
      <c r="FC11" s="47">
        <f t="shared" si="36"/>
        <v>0.99999909374063189</v>
      </c>
      <c r="FD11" s="47">
        <f t="shared" si="36"/>
        <v>0.9999997857827988</v>
      </c>
      <c r="FE11" s="47">
        <f t="shared" si="36"/>
        <v>0.99999949955469547</v>
      </c>
      <c r="FF11" s="47">
        <f t="shared" si="36"/>
        <v>0.99999984025729449</v>
      </c>
      <c r="FG11" s="47">
        <f t="shared" si="36"/>
        <v>0.99999892553004266</v>
      </c>
      <c r="FH11" s="47">
        <f t="shared" si="36"/>
        <v>0.99999982828929834</v>
      </c>
      <c r="FI11" s="47">
        <f t="shared" si="36"/>
        <v>1.0000007928620742</v>
      </c>
      <c r="FJ11" s="47">
        <f t="shared" si="36"/>
        <v>0.99999972081383015</v>
      </c>
      <c r="FK11" s="47">
        <f t="shared" si="36"/>
        <v>1.0000005086334884</v>
      </c>
      <c r="FL11" s="47">
        <f t="shared" si="36"/>
        <v>1.0000007918293436</v>
      </c>
      <c r="FM11" s="47">
        <f t="shared" si="36"/>
        <v>1.0000002501784691</v>
      </c>
      <c r="FN11" s="47">
        <f t="shared" si="36"/>
        <v>1.0000007593521025</v>
      </c>
      <c r="FO11" s="47">
        <f t="shared" si="36"/>
        <v>1.0000000219898235</v>
      </c>
      <c r="FP11" s="47">
        <f t="shared" si="36"/>
        <v>1.0000001596017538</v>
      </c>
      <c r="FQ11" s="47">
        <f t="shared" si="36"/>
        <v>0.99999989760970465</v>
      </c>
      <c r="FR11" s="47">
        <f t="shared" si="36"/>
        <v>1.0000007943065381</v>
      </c>
      <c r="FS11" s="47">
        <f t="shared" si="36"/>
        <v>1.000000597918222</v>
      </c>
      <c r="FT11" s="47">
        <f t="shared" ref="FT11" si="37">IFERROR(FT10/FT8,0)</f>
        <v>0.99999960469858551</v>
      </c>
      <c r="FU11" s="47">
        <f t="shared" ref="FU11" si="38">IFERROR(FU10/FU8,0)</f>
        <v>1.000000771070048</v>
      </c>
      <c r="FV11" s="47">
        <f t="shared" ref="FV11" si="39">IFERROR(FV10/FV8,0)</f>
        <v>0.99999919235336099</v>
      </c>
      <c r="FW11" s="47">
        <f t="shared" ref="FW11" si="40">IFERROR(FW10/FW8,0)</f>
        <v>1.0000001017902767</v>
      </c>
      <c r="FX11" s="47">
        <f t="shared" ref="FX11" si="41">IFERROR(FX10/FX8,0)</f>
        <v>1.0000006171325972</v>
      </c>
      <c r="FY11" s="47">
        <f t="shared" ref="FY11" si="42">IFERROR(FY10/FY8,0)</f>
        <v>0.99999973447518875</v>
      </c>
      <c r="FZ11" s="47">
        <f t="shared" ref="FZ11" si="43">IFERROR(FZ10/FZ8,0)</f>
        <v>1.0000001174934185</v>
      </c>
      <c r="GA11" s="47">
        <f t="shared" ref="GA11" si="44">IFERROR(GA10/GA8,0)</f>
        <v>0.9999992683771235</v>
      </c>
      <c r="GB11" s="47">
        <f t="shared" ref="GB11" si="45">IFERROR(GB10/GB8,0)</f>
        <v>1.0000010450599544</v>
      </c>
      <c r="GC11" s="47">
        <f t="shared" ref="GC11" si="46">IFERROR(GC10/GC8,0)</f>
        <v>0.9999995862047969</v>
      </c>
      <c r="GD11" s="47">
        <f t="shared" ref="GD11" si="47">IFERROR(GD10/GD8,0)</f>
        <v>0.99999912287813852</v>
      </c>
      <c r="GE11" s="47">
        <f t="shared" ref="GE11" si="48">IFERROR(GE10/GE8,0)</f>
        <v>0.99999885652916076</v>
      </c>
      <c r="GF11" s="47">
        <f t="shared" ref="GF11" si="49">IFERROR(GF10/GF8,0)</f>
        <v>1.0000003261275601</v>
      </c>
      <c r="GG11" s="47">
        <f t="shared" ref="GG11" si="50">IFERROR(GG10/GG8,0)</f>
        <v>0.9999997026253562</v>
      </c>
      <c r="GH11" s="47">
        <f t="shared" ref="GH11" si="51">IFERROR(GH10/GH8,0)</f>
        <v>0.9999992937630483</v>
      </c>
      <c r="GI11" s="47">
        <f t="shared" ref="GI11" si="52">IFERROR(GI10/GI8,0)</f>
        <v>0.99999936706332204</v>
      </c>
      <c r="GJ11" s="47">
        <f t="shared" ref="GJ11" si="53">IFERROR(GJ10/GJ8,0)</f>
        <v>1.0000005328405077</v>
      </c>
      <c r="GK11" s="47">
        <f t="shared" ref="GK11" si="54">IFERROR(GK10/GK8,0)</f>
        <v>0.99999975325581369</v>
      </c>
      <c r="GL11" s="47">
        <f t="shared" ref="GL11" si="55">IFERROR(GL10/GL8,0)</f>
        <v>1.0000006084232427</v>
      </c>
      <c r="GM11" s="47">
        <f t="shared" ref="GM11" si="56">IFERROR(GM10/GM8,0)</f>
        <v>0.99999944708660093</v>
      </c>
      <c r="GN11" s="47">
        <f t="shared" ref="GN11" si="57">IFERROR(GN10/GN8,0)</f>
        <v>1.0000007125016894</v>
      </c>
      <c r="GO11" s="47">
        <f t="shared" ref="GO11" si="58">IFERROR(GO10/GO8,0)</f>
        <v>1.0000005534873284</v>
      </c>
      <c r="GP11" s="47">
        <f t="shared" ref="GP11" si="59">IFERROR(GP10/GP8,0)</f>
        <v>0.99999931953882826</v>
      </c>
      <c r="GQ11" s="47">
        <f t="shared" ref="GQ11" si="60">IFERROR(GQ10/GQ8,0)</f>
        <v>0.99999916380082587</v>
      </c>
      <c r="GR11" s="47">
        <f t="shared" ref="GR11" si="61">IFERROR(GR10/GR8,0)</f>
        <v>0.99999932471411268</v>
      </c>
      <c r="GS11" s="47">
        <f t="shared" ref="GS11" si="62">IFERROR(GS10/GS8,0)</f>
        <v>1.000000411858619</v>
      </c>
      <c r="GT11" s="47">
        <f t="shared" ref="GT11" si="63">IFERROR(GT10/GT8,0)</f>
        <v>1.0000012143700092</v>
      </c>
      <c r="GU11" s="47">
        <f t="shared" ref="GU11" si="64">IFERROR(GU10/GU8,0)</f>
        <v>0.99999937565481933</v>
      </c>
      <c r="GV11" s="47">
        <f t="shared" ref="GV11" si="65">IFERROR(GV10/GV8,0)</f>
        <v>1.0000005093199829</v>
      </c>
      <c r="GW11" s="47">
        <f t="shared" ref="GW11" si="66">IFERROR(GW10/GW8,0)</f>
        <v>0.99999953093038307</v>
      </c>
      <c r="GX11" s="47">
        <f t="shared" ref="GX11" si="67">IFERROR(GX10/GX8,0)</f>
        <v>0.99999912571045568</v>
      </c>
      <c r="GY11" s="47">
        <f t="shared" ref="GY11" si="68">IFERROR(GY10/GY8,0)</f>
        <v>1.0000004947513483</v>
      </c>
      <c r="GZ11" s="47">
        <f t="shared" ref="GZ11" si="69">IFERROR(GZ10/GZ8,0)</f>
        <v>1.0000009999225425</v>
      </c>
      <c r="HA11" s="47">
        <f t="shared" ref="HA11" si="70">IFERROR(HA10/HA8,0)</f>
        <v>1.0000005833200514</v>
      </c>
      <c r="HB11" s="47">
        <f t="shared" ref="HB11" si="71">IFERROR(HB10/HB8,0)</f>
        <v>0.99999981529798732</v>
      </c>
      <c r="HC11" s="47">
        <f t="shared" ref="HC11" si="72">IFERROR(HC10/HC8,0)</f>
        <v>1.0000008308096817</v>
      </c>
      <c r="HD11" s="47">
        <f t="shared" ref="HD11" si="73">IFERROR(HD10/HD8,0)</f>
        <v>1.0000003777380482</v>
      </c>
      <c r="HE11" s="47">
        <f t="shared" ref="HE11" si="74">IFERROR(HE10/HE8,0)</f>
        <v>1.0000005723518635</v>
      </c>
      <c r="HF11" s="47">
        <f t="shared" ref="HF11" si="75">IFERROR(HF10/HF8,0)</f>
        <v>1.0000012732505039</v>
      </c>
      <c r="HG11" s="47">
        <f t="shared" ref="HG11" si="76">IFERROR(HG10/HG8,0)</f>
        <v>1.0000003712746639</v>
      </c>
      <c r="HH11" s="47">
        <f t="shared" ref="HH11" si="77">IFERROR(HH10/HH8,0)</f>
        <v>1.0000007080675688</v>
      </c>
      <c r="HI11" s="47">
        <f t="shared" ref="HI11" si="78">IFERROR(HI10/HI8,0)</f>
        <v>1.0000002722457988</v>
      </c>
      <c r="HJ11" s="47">
        <f t="shared" ref="HJ11" si="79">IFERROR(HJ10/HJ8,0)</f>
        <v>0.99999943758311571</v>
      </c>
      <c r="HK11" s="47">
        <f t="shared" ref="HK11" si="80">IFERROR(HK10/HK8,0)</f>
        <v>0.99999967650908994</v>
      </c>
      <c r="HL11" s="47">
        <f t="shared" ref="HL11" si="81">IFERROR(HL10/HL8,0)</f>
        <v>1.0000004885395339</v>
      </c>
      <c r="HM11" s="47">
        <f t="shared" ref="HM11" si="82">IFERROR(HM10/HM8,0)</f>
        <v>0.99999907809221988</v>
      </c>
      <c r="HN11" s="47">
        <f t="shared" ref="HN11" si="83">IFERROR(HN10/HN8,0)</f>
        <v>1.0000010410595126</v>
      </c>
      <c r="HO11" s="47">
        <f t="shared" ref="HO11" si="84">IFERROR(HO10/HO8,0)</f>
        <v>0.99999991628554785</v>
      </c>
      <c r="HP11" s="47">
        <f t="shared" ref="HP11" si="85">IFERROR(HP10/HP8,0)</f>
        <v>0.9999989807102807</v>
      </c>
      <c r="HQ11" s="47">
        <f t="shared" ref="HQ11" si="86">IFERROR(HQ10/HQ8,0)</f>
        <v>0.99999912486986764</v>
      </c>
      <c r="HR11" s="47">
        <f t="shared" ref="HR11" si="87">IFERROR(HR10/HR8,0)</f>
        <v>0.99999923315093731</v>
      </c>
      <c r="HS11" s="47">
        <f t="shared" ref="HS11" si="88">IFERROR(HS10/HS8,0)</f>
        <v>1.0000006232335854</v>
      </c>
      <c r="HT11" s="47">
        <f t="shared" ref="HT11" si="89">IFERROR(HT10/HT8,0)</f>
        <v>0.9999998417024718</v>
      </c>
      <c r="HU11" s="47">
        <f t="shared" ref="HU11" si="90">IFERROR(HU10/HU8,0)</f>
        <v>1.0000005388785902</v>
      </c>
      <c r="HV11" s="47">
        <f t="shared" ref="HV11" si="91">IFERROR(HV10/HV8,0)</f>
        <v>1.0000002819898792</v>
      </c>
      <c r="HW11" s="47">
        <f t="shared" ref="HW11" si="92">IFERROR(HW10/HW8,0)</f>
        <v>0.99999895781513337</v>
      </c>
      <c r="HX11" s="47">
        <f t="shared" ref="HX11" si="93">IFERROR(HX10/HX8,0)</f>
        <v>0.99999982100312268</v>
      </c>
      <c r="HY11" s="47">
        <f t="shared" ref="HY11" si="94">IFERROR(HY10/HY8,0)</f>
        <v>1.0000003020930728</v>
      </c>
      <c r="HZ11" s="47">
        <f t="shared" ref="HZ11" si="95">IFERROR(HZ10/HZ8,0)</f>
        <v>0.99999974240324208</v>
      </c>
      <c r="IA11" s="47">
        <f t="shared" ref="IA11" si="96">IFERROR(IA10/IA8,0)</f>
        <v>1.0000012167720294</v>
      </c>
      <c r="IB11" s="47">
        <f t="shared" ref="IB11" si="97">IFERROR(IB10/IB8,0)</f>
        <v>1.0000000658894737</v>
      </c>
      <c r="IC11" s="47">
        <f t="shared" ref="IC11" si="98">IFERROR(IC10/IC8,0)</f>
        <v>1.0000009036279209</v>
      </c>
      <c r="ID11" s="47">
        <f t="shared" ref="ID11" si="99">IFERROR(ID10/ID8,0)</f>
        <v>0.99999905007948386</v>
      </c>
      <c r="IE11" s="47">
        <f t="shared" ref="IE11" si="100">IFERROR(IE10/IE8,0)</f>
        <v>0.99999954645800149</v>
      </c>
      <c r="IF11" s="47">
        <f t="shared" ref="IF11" si="101">IFERROR(IF10/IF8,0)</f>
        <v>0.99999971419098344</v>
      </c>
      <c r="IG11" s="47">
        <f t="shared" ref="IG11" si="102">IFERROR(IG10/IG8,0)</f>
        <v>0.99999922333088964</v>
      </c>
      <c r="IH11" s="47">
        <f t="shared" ref="IH11" si="103">IFERROR(IH10/IH8,0)</f>
        <v>0.99999978627314212</v>
      </c>
      <c r="II11" s="47">
        <f t="shared" ref="II11" si="104">IFERROR(II10/II8,0)</f>
        <v>0.99999940615340643</v>
      </c>
      <c r="IJ11" s="47">
        <f t="shared" ref="IJ11" si="105">IFERROR(IJ10/IJ8,0)</f>
        <v>1.0000002971024886</v>
      </c>
      <c r="IK11" s="47">
        <f t="shared" ref="IK11" si="106">IFERROR(IK10/IK8,0)</f>
        <v>1.0000002695510117</v>
      </c>
      <c r="IL11" s="47">
        <f t="shared" ref="IL11" si="107">IFERROR(IL10/IL8,0)</f>
        <v>0.9999991681113688</v>
      </c>
      <c r="IM11" s="47">
        <f t="shared" ref="IM11" si="108">IFERROR(IM10/IM8,0)</f>
        <v>0.99999929214672356</v>
      </c>
      <c r="IN11" s="47">
        <f t="shared" ref="IN11" si="109">IFERROR(IN10/IN8,0)</f>
        <v>0.99999958100225683</v>
      </c>
      <c r="IO11" s="47">
        <f>IFERROR(IO10/IO8,0)</f>
        <v>1.0000005005283295</v>
      </c>
      <c r="IP11" s="47">
        <f t="shared" ref="IP11" si="110">IFERROR(IP10/IP8,0)</f>
        <v>0.99999958930888877</v>
      </c>
      <c r="IQ11" s="47">
        <f t="shared" ref="IQ11" si="111">IFERROR(IQ10/IQ8,0)</f>
        <v>0.99999927824160206</v>
      </c>
      <c r="IR11" s="47">
        <f t="shared" ref="IR11" si="112">IFERROR(IR10/IR8,0)</f>
        <v>0.99999875199978061</v>
      </c>
      <c r="IS11" s="47">
        <f t="shared" ref="IS11" si="113">IFERROR(IS10/IS8,0)</f>
        <v>0.99999887875687221</v>
      </c>
      <c r="IT11" s="47">
        <f>IFERROR(IT10/IT8,0)</f>
        <v>0.9999998000314585</v>
      </c>
      <c r="IU11" s="47">
        <f t="shared" ref="IU11" si="114">IFERROR(IU10/IU8,0)</f>
        <v>0.99999914049583116</v>
      </c>
      <c r="IV11" s="47">
        <f t="shared" ref="IV11" si="115">IFERROR(IV10/IV8,0)</f>
        <v>0.99999946396650174</v>
      </c>
      <c r="IW11" s="47">
        <f t="shared" ref="IW11" si="116">IFERROR(IW10/IW8,0)</f>
        <v>0.99999934256351297</v>
      </c>
      <c r="IX11" s="47">
        <f t="shared" ref="IX11" si="117">IFERROR(IX10/IX8,0)</f>
        <v>0.99999945119435063</v>
      </c>
      <c r="IY11" s="47">
        <f t="shared" ref="IY11" si="118">IFERROR(IY10/IY8,0)</f>
        <v>1.0000001004585144</v>
      </c>
      <c r="IZ11" s="47">
        <f t="shared" ref="IZ11" si="119">IFERROR(IZ10/IZ8,0)</f>
        <v>0.99999877865011622</v>
      </c>
      <c r="JA11" s="47">
        <f t="shared" ref="JA11" si="120">IFERROR(JA10/JA8,0)</f>
        <v>0.99999982795831721</v>
      </c>
      <c r="JB11" s="47">
        <f t="shared" ref="JB11" si="121">IFERROR(JB10/JB8,0)</f>
        <v>0.9999995208889142</v>
      </c>
      <c r="JC11" s="47">
        <f t="shared" ref="JC11" si="122">IFERROR(JC10/JC8,0)</f>
        <v>1.0000000216126885</v>
      </c>
      <c r="JD11" s="47">
        <f t="shared" ref="JD11" si="123">IFERROR(JD10/JD8,0)</f>
        <v>1.0000000824953692</v>
      </c>
      <c r="JE11" s="47">
        <f t="shared" ref="JE11" si="124">IFERROR(JE10/JE8,0)</f>
        <v>0.9999997133668278</v>
      </c>
      <c r="JF11" s="47">
        <f t="shared" ref="JF11" si="125">IFERROR(JF10/JF8,0)</f>
        <v>1.000000283763443</v>
      </c>
      <c r="JG11" s="47">
        <f t="shared" ref="JG11" si="126">IFERROR(JG10/JG8,0)</f>
        <v>0.99999958076959328</v>
      </c>
      <c r="JH11" s="47">
        <f t="shared" ref="JH11" si="127">IFERROR(JH10/JH8,0)</f>
        <v>0.99999995796142294</v>
      </c>
      <c r="JI11" s="47">
        <f t="shared" ref="JI11" si="128">IFERROR(JI10/JI8,0)</f>
        <v>1.000000159804239</v>
      </c>
      <c r="JJ11" s="47">
        <f t="shared" ref="JJ11" si="129">IFERROR(JJ10/JJ8,0)</f>
        <v>1.0000004558089197</v>
      </c>
      <c r="JK11" s="47">
        <f t="shared" ref="JK11" si="130">IFERROR(JK10/JK8,0)</f>
        <v>1.0002116389659312</v>
      </c>
      <c r="JL11" s="47">
        <f t="shared" ref="JL11" si="131">IFERROR(JL10/JL8,0)</f>
        <v>1.0011318280615373</v>
      </c>
      <c r="JM11" s="47">
        <f t="shared" ref="JM11" si="132">IFERROR(JM10/JM8,0)</f>
        <v>1.0041227653433784</v>
      </c>
      <c r="JN11" s="47">
        <f t="shared" ref="JN11" si="133">IFERROR(JN10/JN8,0)</f>
        <v>1.0039807354244397</v>
      </c>
      <c r="JO11" s="47">
        <f t="shared" ref="JO11" si="134">IFERROR(JO10/JO8,0)</f>
        <v>0.99587898511323902</v>
      </c>
      <c r="JP11" s="47">
        <f t="shared" ref="JP11" si="135">IFERROR(JP10/JP8,0)</f>
        <v>0.99999922339277536</v>
      </c>
      <c r="JQ11" s="47">
        <f t="shared" ref="JQ11" si="136">IFERROR(JQ10/JQ8,0)</f>
        <v>0.99999935226335523</v>
      </c>
      <c r="JR11" s="47">
        <f t="shared" ref="JR11" si="137">IFERROR(JR10/JR8,0)</f>
        <v>0.99999958077476581</v>
      </c>
      <c r="JS11" s="47">
        <f t="shared" ref="JS11" si="138">IFERROR(JS10/JS8,0)</f>
        <v>1.0000005342418348</v>
      </c>
      <c r="JT11" s="47">
        <f t="shared" ref="JT11" si="139">IFERROR(JT10/JT8,0)</f>
        <v>0.99999951132127185</v>
      </c>
      <c r="JU11" s="47">
        <f t="shared" ref="JU11" si="140">IFERROR(JU10/JU8,0)</f>
        <v>0.99999989842208825</v>
      </c>
      <c r="JV11" s="47">
        <f t="shared" ref="JV11" si="141">IFERROR(JV10/JV8,0)</f>
        <v>1.0000002656637104</v>
      </c>
      <c r="JW11" s="47">
        <f t="shared" ref="JW11" si="142">IFERROR(JW10/JW8,0)</f>
        <v>1.0000003277988987</v>
      </c>
      <c r="JX11" s="47">
        <f t="shared" ref="JX11" si="143">IFERROR(JX10/JX8,0)</f>
        <v>1.0000001607383966</v>
      </c>
      <c r="JY11" s="47">
        <f t="shared" ref="JY11" si="144">IFERROR(JY10/JY8,0)</f>
        <v>0.99999992416417449</v>
      </c>
      <c r="JZ11" s="47">
        <f t="shared" ref="JZ11" si="145">IFERROR(JZ10/JZ8,0)</f>
        <v>0.99999932979873907</v>
      </c>
      <c r="KA11" s="47">
        <f t="shared" ref="KA11" si="146">IFERROR(KA10/KA8,0)</f>
        <v>1.0000007013967716</v>
      </c>
      <c r="KB11" s="47">
        <f t="shared" ref="KB11" si="147">IFERROR(KB10/KB8,0)</f>
        <v>0.99999954607992736</v>
      </c>
      <c r="KC11" s="47">
        <f t="shared" ref="KC11" si="148">IFERROR(KC10/KC8,0)</f>
        <v>0.99999903697632997</v>
      </c>
      <c r="KD11" s="47">
        <f t="shared" ref="KD11" si="149">IFERROR(KD10/KD8,0)</f>
        <v>0.99999987487832565</v>
      </c>
      <c r="KE11" s="47">
        <f t="shared" ref="KE11" si="150">IFERROR(KE10/KE8,0)</f>
        <v>0.8673142857142857</v>
      </c>
      <c r="KF11" s="47">
        <f t="shared" ref="KF11" si="151">IFERROR(KF10/KF8,0)</f>
        <v>1.0000007371688882</v>
      </c>
      <c r="KG11" s="47">
        <f>IFERROR(KG10/KG8,0)</f>
        <v>0.99999981661086035</v>
      </c>
      <c r="KH11" s="47">
        <f t="shared" ref="KH11" si="152">IFERROR(KH10/KH8,0)</f>
        <v>0.99999907290705647</v>
      </c>
      <c r="KI11" s="47">
        <f t="shared" ref="KI11" si="153">IFERROR(KI10/KI8,0)</f>
        <v>1.0000000693429634</v>
      </c>
      <c r="KJ11" s="47">
        <f t="shared" ref="KJ11" si="154">IFERROR(KJ10/KJ8,0)</f>
        <v>1.0000005248946242</v>
      </c>
      <c r="KK11" s="47">
        <f t="shared" ref="KK11:LP11" si="155">IFERROR(KK10/KK9,0)</f>
        <v>0.99999997562228271</v>
      </c>
      <c r="KL11" s="47">
        <f t="shared" si="155"/>
        <v>0.99999961026793471</v>
      </c>
      <c r="KM11" s="47">
        <f t="shared" si="155"/>
        <v>1.0000001247753327</v>
      </c>
      <c r="KN11" s="47">
        <f t="shared" si="155"/>
        <v>0.99999994755928823</v>
      </c>
      <c r="KO11" s="47">
        <f t="shared" si="155"/>
        <v>1.0000005266322074</v>
      </c>
      <c r="KP11" s="47">
        <f t="shared" si="155"/>
        <v>0.99999927309279768</v>
      </c>
      <c r="KQ11" s="47">
        <f t="shared" si="155"/>
        <v>0.99999975863320278</v>
      </c>
      <c r="KR11" s="47">
        <f t="shared" si="155"/>
        <v>0.99999915471993572</v>
      </c>
      <c r="KS11" s="47">
        <f t="shared" si="155"/>
        <v>1.0000002217711774</v>
      </c>
      <c r="KT11" s="47">
        <f t="shared" si="155"/>
        <v>0.99999881770220156</v>
      </c>
      <c r="KU11" s="47">
        <f t="shared" si="155"/>
        <v>0.99999983128913106</v>
      </c>
      <c r="KV11" s="47">
        <f t="shared" si="155"/>
        <v>0.999960066965904</v>
      </c>
      <c r="KW11" s="47">
        <f t="shared" si="155"/>
        <v>1.0000007684978931</v>
      </c>
      <c r="KX11" s="47">
        <f t="shared" si="155"/>
        <v>0.99999951909630469</v>
      </c>
      <c r="KY11" s="47">
        <f t="shared" si="155"/>
        <v>0.99999975188155432</v>
      </c>
      <c r="KZ11" s="47">
        <f t="shared" si="155"/>
        <v>0.99999949929738741</v>
      </c>
      <c r="LA11" s="47">
        <f t="shared" si="155"/>
        <v>1.000000197982581</v>
      </c>
      <c r="LB11" s="47">
        <f t="shared" si="155"/>
        <v>0.99999945948962032</v>
      </c>
      <c r="LC11" s="47">
        <f t="shared" si="155"/>
        <v>0.99999938421496171</v>
      </c>
      <c r="LD11" s="47">
        <f t="shared" si="155"/>
        <v>1.0000000050289737</v>
      </c>
      <c r="LE11" s="47">
        <f t="shared" si="155"/>
        <v>0.99999986206099312</v>
      </c>
      <c r="LF11" s="47">
        <f t="shared" si="155"/>
        <v>1.0000000793040373</v>
      </c>
      <c r="LG11" s="47">
        <f t="shared" si="155"/>
        <v>1.0000002695342713</v>
      </c>
      <c r="LH11" s="47">
        <f t="shared" si="155"/>
        <v>0.99999896746600259</v>
      </c>
      <c r="LI11" s="47">
        <f t="shared" si="155"/>
        <v>1.0000002689744383</v>
      </c>
      <c r="LJ11" s="47">
        <f t="shared" si="155"/>
        <v>0.99999951980130164</v>
      </c>
      <c r="LK11" s="47">
        <f t="shared" si="155"/>
        <v>0.9999997132788131</v>
      </c>
      <c r="LL11" s="47">
        <f t="shared" si="155"/>
        <v>0.99999972127657466</v>
      </c>
      <c r="LM11" s="47">
        <f t="shared" si="155"/>
        <v>0.99989288885448113</v>
      </c>
      <c r="LN11" s="47">
        <f t="shared" si="155"/>
        <v>0.99999990347076717</v>
      </c>
      <c r="LO11" s="47">
        <f t="shared" si="155"/>
        <v>1.0000004879273789</v>
      </c>
      <c r="LP11" s="47">
        <f t="shared" si="155"/>
        <v>0.9999994798709958</v>
      </c>
      <c r="LQ11" s="47">
        <f t="shared" ref="LQ11:MV11" si="156">IFERROR(LQ10/LQ9,0)</f>
        <v>0.99999968107269122</v>
      </c>
      <c r="LR11" s="47">
        <f t="shared" si="156"/>
        <v>0.99999981221378675</v>
      </c>
      <c r="LS11" s="47">
        <f t="shared" si="156"/>
        <v>1.0000008469151729</v>
      </c>
      <c r="LT11" s="47">
        <f t="shared" si="156"/>
        <v>1.0000000022090363</v>
      </c>
      <c r="LU11" s="47">
        <f t="shared" si="156"/>
        <v>1.0000008498279354</v>
      </c>
      <c r="LV11" s="47">
        <f t="shared" si="156"/>
        <v>0.99999957771596726</v>
      </c>
      <c r="LW11" s="47">
        <f t="shared" si="156"/>
        <v>1.0000007756178906</v>
      </c>
      <c r="LX11" s="47">
        <f t="shared" si="156"/>
        <v>1.0000004747009348</v>
      </c>
      <c r="LY11" s="47">
        <f t="shared" si="156"/>
        <v>1.0000003243578934</v>
      </c>
      <c r="LZ11" s="47">
        <f t="shared" si="156"/>
        <v>0.99999910242664192</v>
      </c>
      <c r="MA11" s="47">
        <f t="shared" si="156"/>
        <v>1.0000357491037104</v>
      </c>
      <c r="MB11" s="47">
        <f t="shared" si="156"/>
        <v>0.99999941985410412</v>
      </c>
      <c r="MC11" s="47">
        <f t="shared" si="156"/>
        <v>0.99999867147697685</v>
      </c>
      <c r="MD11" s="47">
        <f t="shared" si="156"/>
        <v>0.99999949699125845</v>
      </c>
      <c r="ME11" s="47">
        <f t="shared" si="156"/>
        <v>0.99999935827422715</v>
      </c>
      <c r="MF11" s="47">
        <f t="shared" si="156"/>
        <v>1.0000003229486432</v>
      </c>
      <c r="MG11" s="47">
        <f t="shared" si="156"/>
        <v>0.9999990375813691</v>
      </c>
      <c r="MH11" s="47">
        <f t="shared" si="156"/>
        <v>1.0000000836761751</v>
      </c>
      <c r="MI11" s="47">
        <f t="shared" si="156"/>
        <v>1.0000010960610151</v>
      </c>
      <c r="MJ11" s="47">
        <f t="shared" si="156"/>
        <v>1.2522564221245083</v>
      </c>
      <c r="MK11" s="47">
        <f t="shared" si="156"/>
        <v>1.5178474114441416</v>
      </c>
      <c r="ML11" s="47">
        <f t="shared" si="156"/>
        <v>1.3425559947299077</v>
      </c>
      <c r="MM11" s="47">
        <f t="shared" si="156"/>
        <v>1.4863669859985262</v>
      </c>
      <c r="MN11" s="47">
        <f t="shared" si="156"/>
        <v>1.7045009784735812</v>
      </c>
      <c r="MO11" s="47">
        <f t="shared" si="156"/>
        <v>1.3968515205724508</v>
      </c>
      <c r="MP11" s="47">
        <f t="shared" si="156"/>
        <v>1.1059167275383492</v>
      </c>
      <c r="MQ11" s="47">
        <f t="shared" si="156"/>
        <v>1.1738095238095239</v>
      </c>
      <c r="MR11" s="47">
        <f t="shared" si="156"/>
        <v>1.0144311104359713</v>
      </c>
      <c r="MS11" s="47">
        <f t="shared" si="156"/>
        <v>0.99999919342794941</v>
      </c>
      <c r="MT11" s="47">
        <f t="shared" si="156"/>
        <v>0.99999879324921859</v>
      </c>
      <c r="MU11" s="47">
        <f t="shared" si="156"/>
        <v>0.99999995812488296</v>
      </c>
      <c r="MV11" s="47">
        <f t="shared" si="156"/>
        <v>1.0000007464769816</v>
      </c>
      <c r="MW11" s="47">
        <f t="shared" ref="MW11:NA11" si="157">IFERROR(MW10/MW9,0)</f>
        <v>0.99999967162982095</v>
      </c>
      <c r="MX11" s="47">
        <f t="shared" si="157"/>
        <v>1.0000006848078944</v>
      </c>
      <c r="MY11" s="47">
        <f t="shared" si="157"/>
        <v>1.0000006067166873</v>
      </c>
      <c r="MZ11" s="47">
        <f t="shared" si="157"/>
        <v>1</v>
      </c>
      <c r="NA11" s="47">
        <f t="shared" si="157"/>
        <v>1</v>
      </c>
      <c r="NB11" s="47">
        <f t="shared" ref="NB11:NI11" si="158">IFERROR(NB10/NB9,0)</f>
        <v>1</v>
      </c>
      <c r="NC11" s="47">
        <f t="shared" si="158"/>
        <v>1</v>
      </c>
      <c r="ND11" s="47">
        <f t="shared" si="158"/>
        <v>1</v>
      </c>
      <c r="NE11" s="47">
        <f t="shared" si="158"/>
        <v>1</v>
      </c>
      <c r="NF11" s="47">
        <f t="shared" si="158"/>
        <v>1</v>
      </c>
      <c r="NG11" s="47">
        <f t="shared" si="158"/>
        <v>1</v>
      </c>
      <c r="NH11" s="47">
        <f t="shared" si="158"/>
        <v>1</v>
      </c>
      <c r="NI11" s="47">
        <f t="shared" si="158"/>
        <v>1</v>
      </c>
    </row>
    <row r="12" spans="1:400" s="158" customFormat="1" ht="15">
      <c r="A12" s="160" t="s">
        <v>51</v>
      </c>
      <c r="B12" s="512">
        <v>2092</v>
      </c>
      <c r="C12" s="512">
        <v>2448</v>
      </c>
      <c r="D12" s="512">
        <v>2924</v>
      </c>
      <c r="E12" s="512">
        <v>2527</v>
      </c>
      <c r="F12" s="512">
        <v>2656</v>
      </c>
      <c r="G12" s="512">
        <v>1452</v>
      </c>
      <c r="H12" s="512">
        <v>1677</v>
      </c>
      <c r="I12" s="512">
        <v>3704</v>
      </c>
      <c r="J12" s="512">
        <v>2869</v>
      </c>
      <c r="K12" s="512">
        <v>2220</v>
      </c>
      <c r="L12" s="512">
        <v>2194</v>
      </c>
      <c r="M12" s="512">
        <v>1721</v>
      </c>
      <c r="N12" s="512">
        <v>1832</v>
      </c>
      <c r="O12" s="512">
        <v>2195</v>
      </c>
      <c r="P12" s="512">
        <v>4875</v>
      </c>
      <c r="Q12" s="512">
        <v>6419</v>
      </c>
      <c r="R12" s="512">
        <v>4585</v>
      </c>
      <c r="S12" s="512">
        <v>0</v>
      </c>
      <c r="T12" s="512">
        <v>4600</v>
      </c>
      <c r="U12" s="512">
        <v>1999</v>
      </c>
      <c r="V12" s="512">
        <v>2165</v>
      </c>
      <c r="W12" s="512">
        <v>4806</v>
      </c>
      <c r="X12" s="512">
        <v>5019</v>
      </c>
      <c r="Y12" s="512">
        <v>2607</v>
      </c>
      <c r="Z12" s="512">
        <v>2572</v>
      </c>
      <c r="AA12" s="512">
        <v>2531</v>
      </c>
      <c r="AB12" s="512">
        <v>1309</v>
      </c>
      <c r="AC12" s="512">
        <v>1875</v>
      </c>
      <c r="AD12" s="512">
        <v>4298</v>
      </c>
      <c r="AE12" s="512">
        <v>5563</v>
      </c>
      <c r="AF12" s="512">
        <v>2727</v>
      </c>
      <c r="AG12" s="512">
        <v>2429</v>
      </c>
      <c r="AH12" s="512">
        <v>2653</v>
      </c>
      <c r="AI12" s="512">
        <v>1394</v>
      </c>
      <c r="AJ12" s="512">
        <v>2259</v>
      </c>
      <c r="AK12" s="512">
        <v>4418</v>
      </c>
      <c r="AL12" s="512">
        <v>3115</v>
      </c>
      <c r="AM12" s="512">
        <v>3044</v>
      </c>
      <c r="AN12" s="512">
        <v>3070</v>
      </c>
      <c r="AO12" s="512">
        <v>2937</v>
      </c>
      <c r="AP12" s="512">
        <v>2643</v>
      </c>
      <c r="AQ12" s="512">
        <v>3152</v>
      </c>
      <c r="AR12" s="512">
        <v>5570</v>
      </c>
      <c r="AS12" s="512">
        <v>6292</v>
      </c>
      <c r="AT12" s="512">
        <v>3305</v>
      </c>
      <c r="AU12" s="512">
        <v>3379</v>
      </c>
      <c r="AV12" s="512">
        <v>2567</v>
      </c>
      <c r="AW12" s="512">
        <v>1741</v>
      </c>
      <c r="AX12" s="512">
        <v>3563</v>
      </c>
      <c r="AY12" s="512">
        <v>4657</v>
      </c>
      <c r="AZ12" s="512">
        <v>6160</v>
      </c>
      <c r="BA12" s="512">
        <v>4529</v>
      </c>
      <c r="BB12" s="512">
        <v>4580</v>
      </c>
      <c r="BC12" s="512">
        <v>4283</v>
      </c>
      <c r="BD12" s="512">
        <v>1836</v>
      </c>
      <c r="BE12" s="512">
        <v>2557</v>
      </c>
      <c r="BF12" s="512">
        <v>3714</v>
      </c>
      <c r="BG12" s="512">
        <v>4889</v>
      </c>
      <c r="BH12" s="512">
        <v>3456</v>
      </c>
      <c r="BI12" s="512">
        <v>2245</v>
      </c>
      <c r="BJ12" s="512">
        <v>3262</v>
      </c>
      <c r="BK12" s="512">
        <v>2126</v>
      </c>
      <c r="BL12" s="512">
        <v>3436</v>
      </c>
      <c r="BM12" s="512">
        <v>4671</v>
      </c>
      <c r="BN12" s="512">
        <v>5626</v>
      </c>
      <c r="BO12" s="512">
        <v>4106</v>
      </c>
      <c r="BP12" s="512">
        <v>3825</v>
      </c>
      <c r="BQ12" s="512">
        <v>3165</v>
      </c>
      <c r="BR12" s="512">
        <v>1485</v>
      </c>
      <c r="BS12" s="512">
        <v>3100</v>
      </c>
      <c r="BT12" s="512">
        <v>3996</v>
      </c>
      <c r="BU12" s="512">
        <v>4107</v>
      </c>
      <c r="BV12" s="512">
        <v>2865</v>
      </c>
      <c r="BW12" s="512">
        <v>2628</v>
      </c>
      <c r="BX12" s="512">
        <v>2209</v>
      </c>
      <c r="BY12" s="512">
        <v>1077</v>
      </c>
      <c r="BZ12" s="512">
        <v>2200</v>
      </c>
      <c r="CA12" s="512">
        <v>0</v>
      </c>
      <c r="CB12" s="512">
        <v>5807</v>
      </c>
      <c r="CC12" s="512">
        <v>2680</v>
      </c>
      <c r="CD12" s="512">
        <v>3871</v>
      </c>
      <c r="CE12" s="512">
        <v>5505</v>
      </c>
      <c r="CF12" s="512">
        <v>5748</v>
      </c>
      <c r="CG12" s="512">
        <v>2839</v>
      </c>
      <c r="CH12" s="512">
        <v>5251</v>
      </c>
      <c r="CI12" s="512">
        <v>7214</v>
      </c>
      <c r="CJ12" s="512">
        <v>4666</v>
      </c>
      <c r="CK12" s="512">
        <v>4371</v>
      </c>
      <c r="CL12" s="512">
        <v>6397</v>
      </c>
      <c r="CM12" s="512">
        <v>4253</v>
      </c>
      <c r="CN12" s="512">
        <v>3094</v>
      </c>
      <c r="CO12" s="512">
        <v>5584</v>
      </c>
      <c r="CP12" s="512">
        <v>7247</v>
      </c>
      <c r="CQ12" s="512">
        <v>5974</v>
      </c>
      <c r="CR12" s="512">
        <v>5532</v>
      </c>
      <c r="CS12" s="512">
        <v>4483</v>
      </c>
      <c r="CT12" s="512">
        <v>3473</v>
      </c>
      <c r="CU12" s="512">
        <v>3841</v>
      </c>
      <c r="CV12" s="512"/>
      <c r="CW12" s="512">
        <v>6266</v>
      </c>
      <c r="CX12" s="512">
        <v>3568</v>
      </c>
      <c r="CY12" s="512">
        <v>3128</v>
      </c>
      <c r="CZ12" s="512">
        <v>2771</v>
      </c>
      <c r="DA12" s="512">
        <v>2584</v>
      </c>
      <c r="DB12" s="512">
        <v>3235</v>
      </c>
      <c r="DC12" s="512">
        <v>4283</v>
      </c>
      <c r="DD12" s="512">
        <v>5598</v>
      </c>
      <c r="DE12" s="512">
        <v>5270</v>
      </c>
      <c r="DF12" s="512">
        <v>4055</v>
      </c>
      <c r="DG12" s="512">
        <v>4760</v>
      </c>
      <c r="DH12" s="512">
        <v>3643</v>
      </c>
      <c r="DI12" s="512">
        <v>4205</v>
      </c>
      <c r="DJ12" s="512">
        <v>5105</v>
      </c>
      <c r="DK12" s="512">
        <v>7267</v>
      </c>
      <c r="DL12" s="512">
        <v>6500</v>
      </c>
      <c r="DM12" s="512">
        <v>6506</v>
      </c>
      <c r="DN12" s="512">
        <v>5281</v>
      </c>
      <c r="DO12" s="512">
        <v>3659</v>
      </c>
      <c r="DP12" s="512">
        <v>3624</v>
      </c>
      <c r="DQ12" s="512">
        <v>5398</v>
      </c>
      <c r="DR12" s="512">
        <v>3915</v>
      </c>
      <c r="DS12" s="512">
        <v>3149</v>
      </c>
      <c r="DT12" s="512">
        <v>2359</v>
      </c>
      <c r="DU12" s="512">
        <v>2536</v>
      </c>
      <c r="DV12" s="512">
        <v>1837</v>
      </c>
      <c r="DW12" s="512">
        <v>1887</v>
      </c>
      <c r="DX12" s="512">
        <v>4252</v>
      </c>
      <c r="DY12" s="512">
        <v>2959</v>
      </c>
      <c r="DZ12" s="512">
        <v>2900</v>
      </c>
      <c r="EA12" s="512">
        <v>2391</v>
      </c>
      <c r="EB12" s="512">
        <v>2570</v>
      </c>
      <c r="EC12" s="512">
        <v>1514</v>
      </c>
      <c r="ED12" s="512">
        <v>2328</v>
      </c>
      <c r="EE12" s="512"/>
      <c r="EF12" s="512">
        <v>5835</v>
      </c>
      <c r="EG12" s="512">
        <v>4114</v>
      </c>
      <c r="EH12" s="512">
        <v>3941</v>
      </c>
      <c r="EI12" s="512">
        <v>2750</v>
      </c>
      <c r="EJ12" s="512">
        <v>1588</v>
      </c>
      <c r="EK12" s="512">
        <v>2080</v>
      </c>
      <c r="EL12" s="512">
        <v>5757</v>
      </c>
      <c r="EM12" s="512">
        <v>7574</v>
      </c>
      <c r="EN12" s="512">
        <v>4659</v>
      </c>
      <c r="EO12" s="512">
        <v>5253</v>
      </c>
      <c r="EP12" s="512">
        <v>4722</v>
      </c>
      <c r="EQ12" s="512">
        <v>3970</v>
      </c>
      <c r="ER12" s="512">
        <v>3829</v>
      </c>
      <c r="ES12" s="512">
        <v>5813</v>
      </c>
      <c r="ET12" s="512">
        <v>8068</v>
      </c>
      <c r="EU12" s="512">
        <v>6807</v>
      </c>
      <c r="EV12" s="512">
        <v>5303</v>
      </c>
      <c r="EW12" s="512">
        <v>6232</v>
      </c>
      <c r="EX12" s="512">
        <v>6424</v>
      </c>
      <c r="EY12" s="512">
        <v>4776</v>
      </c>
      <c r="EZ12" s="512">
        <v>5769</v>
      </c>
      <c r="FA12" s="512">
        <v>7053</v>
      </c>
      <c r="FB12" s="512">
        <v>6181</v>
      </c>
      <c r="FC12" s="512">
        <v>5157</v>
      </c>
      <c r="FD12" s="512">
        <v>4443</v>
      </c>
      <c r="FE12" s="512">
        <v>3975</v>
      </c>
      <c r="FF12" s="512">
        <v>3895</v>
      </c>
      <c r="FG12" s="512">
        <v>5327</v>
      </c>
      <c r="FH12" s="512">
        <v>5645</v>
      </c>
      <c r="FI12" s="512">
        <v>5397</v>
      </c>
      <c r="FJ12" s="512">
        <v>4177</v>
      </c>
      <c r="FK12" s="512">
        <v>3769</v>
      </c>
      <c r="FL12" s="512">
        <v>1925</v>
      </c>
      <c r="FM12" s="512">
        <v>2443</v>
      </c>
      <c r="FN12" s="512">
        <v>4582</v>
      </c>
      <c r="FO12" s="512">
        <v>2791</v>
      </c>
      <c r="FP12" s="512">
        <v>2787</v>
      </c>
      <c r="FQ12" s="512">
        <v>2423</v>
      </c>
      <c r="FR12" s="512">
        <v>2323</v>
      </c>
      <c r="FS12" s="512">
        <v>1143</v>
      </c>
      <c r="FT12" s="512">
        <v>1964</v>
      </c>
      <c r="FU12" s="512">
        <v>4218</v>
      </c>
      <c r="FV12" s="512">
        <v>3683</v>
      </c>
      <c r="FW12" s="512">
        <v>2144</v>
      </c>
      <c r="FX12" s="512">
        <v>2692</v>
      </c>
      <c r="FY12" s="512">
        <v>2298</v>
      </c>
      <c r="FZ12" s="512">
        <v>1220</v>
      </c>
      <c r="GA12" s="512">
        <v>2091</v>
      </c>
      <c r="GB12" s="512">
        <v>4423</v>
      </c>
      <c r="GC12" s="512">
        <v>2803</v>
      </c>
      <c r="GD12" s="512">
        <v>2759</v>
      </c>
      <c r="GE12" s="512">
        <v>2442</v>
      </c>
      <c r="GF12" s="512">
        <v>2298</v>
      </c>
      <c r="GG12" s="512">
        <v>1694</v>
      </c>
      <c r="GH12" s="512">
        <v>2245</v>
      </c>
      <c r="GI12" s="512">
        <v>5629</v>
      </c>
      <c r="GJ12" s="512">
        <v>4773</v>
      </c>
      <c r="GK12" s="512">
        <v>3644</v>
      </c>
      <c r="GL12" s="512">
        <v>3072</v>
      </c>
      <c r="GM12" s="512">
        <v>2648</v>
      </c>
      <c r="GN12" s="512">
        <v>1960</v>
      </c>
      <c r="GO12" s="512">
        <v>2485</v>
      </c>
      <c r="GP12" s="512">
        <v>5004</v>
      </c>
      <c r="GQ12" s="512">
        <v>3520</v>
      </c>
      <c r="GR12" s="512">
        <v>3350</v>
      </c>
      <c r="GS12" s="512">
        <v>3523</v>
      </c>
      <c r="GT12" s="512">
        <v>4303</v>
      </c>
      <c r="GU12" s="512">
        <v>3193</v>
      </c>
      <c r="GV12" s="512">
        <v>3616</v>
      </c>
      <c r="GW12" s="512">
        <v>6409</v>
      </c>
      <c r="GX12" s="512">
        <v>6624</v>
      </c>
      <c r="GY12" s="512">
        <v>5887</v>
      </c>
      <c r="GZ12" s="512">
        <v>4787</v>
      </c>
      <c r="HA12" s="512">
        <v>6180</v>
      </c>
      <c r="HB12" s="512">
        <v>7386</v>
      </c>
      <c r="HC12" s="512">
        <v>2820</v>
      </c>
      <c r="HD12" s="512">
        <v>7960</v>
      </c>
      <c r="HE12" s="512">
        <v>7983</v>
      </c>
      <c r="HF12" s="512">
        <v>7457</v>
      </c>
      <c r="HG12" s="512">
        <v>6585</v>
      </c>
      <c r="HH12" s="512">
        <v>6450</v>
      </c>
      <c r="HI12" s="512">
        <v>5140</v>
      </c>
      <c r="HJ12" s="512">
        <v>4544</v>
      </c>
      <c r="HK12" s="512">
        <v>7611</v>
      </c>
      <c r="HL12" s="512">
        <v>7570</v>
      </c>
      <c r="HM12" s="512">
        <v>5026</v>
      </c>
      <c r="HN12" s="512">
        <v>4625</v>
      </c>
      <c r="HO12" s="512">
        <v>3851</v>
      </c>
      <c r="HP12" s="512">
        <v>2738</v>
      </c>
      <c r="HQ12" s="512">
        <v>3064</v>
      </c>
      <c r="HR12" s="512">
        <v>4842</v>
      </c>
      <c r="HS12" s="512">
        <v>4089</v>
      </c>
      <c r="HT12" s="512">
        <v>2798</v>
      </c>
      <c r="HU12" s="512">
        <v>2868</v>
      </c>
      <c r="HV12" s="512">
        <v>3629</v>
      </c>
      <c r="HW12" s="512">
        <v>1986</v>
      </c>
      <c r="HX12" s="512">
        <v>3210</v>
      </c>
      <c r="HY12" s="512">
        <v>7386</v>
      </c>
      <c r="HZ12" s="512">
        <v>5181</v>
      </c>
      <c r="IA12" s="512">
        <v>5332</v>
      </c>
      <c r="IB12" s="512">
        <v>5201</v>
      </c>
      <c r="IC12" s="512">
        <v>5378</v>
      </c>
      <c r="ID12" s="512">
        <v>3057</v>
      </c>
      <c r="IE12" s="512">
        <v>3915</v>
      </c>
      <c r="IF12" s="512">
        <v>5999</v>
      </c>
      <c r="IG12" s="512">
        <v>4882</v>
      </c>
      <c r="IH12" s="512">
        <v>4193</v>
      </c>
      <c r="II12" s="512">
        <v>3472</v>
      </c>
      <c r="IJ12" s="512">
        <v>4239</v>
      </c>
      <c r="IK12" s="512">
        <v>1792</v>
      </c>
      <c r="IL12" s="512">
        <v>3876</v>
      </c>
      <c r="IM12" s="512">
        <v>3961</v>
      </c>
      <c r="IN12" s="512">
        <v>5509</v>
      </c>
      <c r="IO12" s="512">
        <v>7017</v>
      </c>
      <c r="IP12" s="512">
        <v>7575</v>
      </c>
      <c r="IQ12" s="512">
        <v>7941</v>
      </c>
      <c r="IR12" s="512">
        <v>12736</v>
      </c>
      <c r="IS12" s="512">
        <v>5161</v>
      </c>
      <c r="IT12" s="512">
        <v>8876</v>
      </c>
      <c r="IU12" s="512">
        <v>13223</v>
      </c>
      <c r="IV12" s="512">
        <v>10427</v>
      </c>
      <c r="IW12" s="512">
        <v>10779</v>
      </c>
      <c r="IX12" s="512">
        <v>11724</v>
      </c>
      <c r="IY12" s="512">
        <v>9614</v>
      </c>
      <c r="IZ12" s="512">
        <v>5456</v>
      </c>
      <c r="JA12" s="512">
        <v>12884</v>
      </c>
      <c r="JB12" s="512">
        <v>13492</v>
      </c>
      <c r="JC12" s="512">
        <v>13891</v>
      </c>
      <c r="JD12" s="512">
        <v>11045</v>
      </c>
      <c r="JE12" s="512">
        <v>13612</v>
      </c>
      <c r="JF12" s="512">
        <v>16357</v>
      </c>
      <c r="JG12" s="512">
        <v>11133</v>
      </c>
      <c r="JH12" s="512">
        <v>10423</v>
      </c>
      <c r="JI12" s="512">
        <v>6812</v>
      </c>
      <c r="JJ12" s="512">
        <v>5182</v>
      </c>
      <c r="JK12" s="512">
        <v>3950</v>
      </c>
      <c r="JL12" s="512">
        <v>7045</v>
      </c>
      <c r="JM12" s="512">
        <v>5073</v>
      </c>
      <c r="JN12" s="512">
        <v>6056</v>
      </c>
      <c r="JO12" s="512">
        <v>8534</v>
      </c>
      <c r="JP12" s="512">
        <v>13176</v>
      </c>
      <c r="JQ12" s="512">
        <v>11093</v>
      </c>
      <c r="JR12" s="512">
        <v>10575</v>
      </c>
      <c r="JS12" s="512">
        <v>9002</v>
      </c>
      <c r="JT12" s="512">
        <v>5011</v>
      </c>
      <c r="JU12" s="512">
        <v>6174</v>
      </c>
      <c r="JV12" s="512">
        <v>9513</v>
      </c>
      <c r="JW12" s="512">
        <v>12318</v>
      </c>
      <c r="JX12" s="512">
        <v>8897</v>
      </c>
      <c r="JY12" s="512">
        <v>7968</v>
      </c>
      <c r="JZ12" s="512">
        <v>7704</v>
      </c>
      <c r="KA12" s="512">
        <v>5107</v>
      </c>
      <c r="KB12" s="512">
        <v>4525</v>
      </c>
      <c r="KC12" s="512">
        <v>13965</v>
      </c>
      <c r="KD12" s="512">
        <v>17923</v>
      </c>
      <c r="KE12" s="512">
        <v>12949</v>
      </c>
      <c r="KF12" s="512">
        <v>14832</v>
      </c>
      <c r="KG12" s="512">
        <v>13748</v>
      </c>
      <c r="KH12" s="512">
        <v>9253</v>
      </c>
      <c r="KI12" s="512">
        <v>6833</v>
      </c>
      <c r="KJ12" s="512">
        <v>20263</v>
      </c>
      <c r="KK12" s="512">
        <v>17061</v>
      </c>
      <c r="KL12" s="512">
        <v>14931</v>
      </c>
      <c r="KM12" s="512">
        <v>12488</v>
      </c>
      <c r="KN12" s="512">
        <v>0</v>
      </c>
      <c r="KO12" s="512">
        <v>21270</v>
      </c>
      <c r="KP12" s="512">
        <v>21804</v>
      </c>
      <c r="KQ12" s="512">
        <v>20543</v>
      </c>
      <c r="KR12" s="512">
        <v>18755</v>
      </c>
      <c r="KS12" s="512">
        <v>18836</v>
      </c>
      <c r="KT12" s="512">
        <v>17303</v>
      </c>
      <c r="KU12" s="512">
        <v>15581</v>
      </c>
      <c r="KV12" s="512">
        <v>13317</v>
      </c>
      <c r="KW12" s="512">
        <v>11753</v>
      </c>
      <c r="KX12" s="512">
        <v>14014</v>
      </c>
      <c r="KY12" s="512">
        <v>16593</v>
      </c>
      <c r="KZ12" s="512">
        <v>13094</v>
      </c>
      <c r="LA12" s="512">
        <v>12273</v>
      </c>
      <c r="LB12" s="512">
        <v>9238</v>
      </c>
      <c r="LC12" s="512">
        <v>4275</v>
      </c>
      <c r="LD12" s="512">
        <v>8526</v>
      </c>
      <c r="LE12" s="512">
        <v>11094</v>
      </c>
      <c r="LF12" s="512">
        <v>14811</v>
      </c>
      <c r="LG12" s="512">
        <v>14315</v>
      </c>
      <c r="LH12" s="512">
        <v>14225</v>
      </c>
      <c r="LI12" s="512">
        <v>5224</v>
      </c>
      <c r="LJ12" s="512">
        <v>4314</v>
      </c>
      <c r="LK12" s="512">
        <v>4162</v>
      </c>
      <c r="LL12" s="512">
        <v>5519</v>
      </c>
      <c r="LM12" s="512">
        <v>3339</v>
      </c>
      <c r="LN12" s="512">
        <v>2550</v>
      </c>
      <c r="LO12" s="512"/>
      <c r="LP12" s="512"/>
      <c r="LQ12" s="512">
        <v>8827</v>
      </c>
      <c r="LR12" s="512">
        <v>4072</v>
      </c>
      <c r="LS12" s="512">
        <v>7850</v>
      </c>
      <c r="LT12" s="512">
        <v>8176</v>
      </c>
      <c r="LU12" s="512">
        <v>6800</v>
      </c>
      <c r="LV12" s="512">
        <v>0</v>
      </c>
      <c r="LW12" s="512">
        <v>0</v>
      </c>
      <c r="LX12" s="512">
        <v>11515</v>
      </c>
      <c r="LY12" s="512">
        <v>3610</v>
      </c>
      <c r="LZ12" s="512">
        <v>8708</v>
      </c>
      <c r="MA12" s="512">
        <v>8568</v>
      </c>
      <c r="MB12" s="512">
        <v>9044</v>
      </c>
      <c r="MC12" s="512">
        <v>7085</v>
      </c>
      <c r="MD12" s="512">
        <v>5258</v>
      </c>
      <c r="ME12" s="512">
        <v>2530</v>
      </c>
      <c r="MF12" s="512">
        <v>2548</v>
      </c>
      <c r="MG12" s="512">
        <v>5701</v>
      </c>
      <c r="MH12" s="512">
        <v>6637</v>
      </c>
      <c r="MI12" s="512">
        <v>5472</v>
      </c>
      <c r="MJ12" s="512">
        <v>4080</v>
      </c>
      <c r="MK12" s="512">
        <v>3603</v>
      </c>
      <c r="ML12" s="512">
        <v>2604</v>
      </c>
      <c r="MM12" s="512">
        <v>2908</v>
      </c>
      <c r="MN12" s="512">
        <v>4710</v>
      </c>
      <c r="MO12" s="512">
        <v>0</v>
      </c>
      <c r="MP12" s="512">
        <v>4702</v>
      </c>
      <c r="MQ12" s="512">
        <v>5875</v>
      </c>
      <c r="MR12" s="512">
        <v>4357</v>
      </c>
      <c r="MS12" s="512">
        <v>1117</v>
      </c>
      <c r="MT12" s="512">
        <v>1743</v>
      </c>
      <c r="MU12" s="512">
        <v>0</v>
      </c>
      <c r="MV12" s="512">
        <v>3131</v>
      </c>
      <c r="MW12" s="512">
        <v>4947</v>
      </c>
      <c r="MX12" s="512">
        <v>3982</v>
      </c>
      <c r="MY12" s="512">
        <v>3462</v>
      </c>
      <c r="MZ12" s="512">
        <v>1313</v>
      </c>
      <c r="NA12" s="512">
        <v>3181</v>
      </c>
      <c r="NB12" s="512"/>
      <c r="NC12" s="512"/>
      <c r="ND12" s="512"/>
      <c r="NE12" s="512"/>
      <c r="NF12" s="512"/>
      <c r="NG12" s="512"/>
      <c r="NH12" s="512"/>
      <c r="NI12" s="512"/>
    </row>
    <row r="13" spans="1:400" ht="15">
      <c r="A13" s="23" t="s">
        <v>52</v>
      </c>
      <c r="B13" s="229">
        <f>IFERROR(B7/B12,0)</f>
        <v>3.6806883365200767</v>
      </c>
      <c r="C13" s="229">
        <f t="shared" ref="C13:BN13" si="159">IFERROR(C7/C12,0)</f>
        <v>4.2990196078431371</v>
      </c>
      <c r="D13" s="229">
        <f t="shared" si="159"/>
        <v>3.6932284541723668</v>
      </c>
      <c r="E13" s="229">
        <f t="shared" si="159"/>
        <v>3.7673130193905817</v>
      </c>
      <c r="F13" s="229">
        <f t="shared" si="159"/>
        <v>3.9420180722891565</v>
      </c>
      <c r="G13" s="229">
        <f t="shared" si="159"/>
        <v>3.9035812672176307</v>
      </c>
      <c r="H13" s="229">
        <f t="shared" si="159"/>
        <v>3.5354800238521169</v>
      </c>
      <c r="I13" s="229">
        <f t="shared" si="159"/>
        <v>4.0345572354211665</v>
      </c>
      <c r="J13" s="229">
        <f t="shared" si="159"/>
        <v>3.9874520738933428</v>
      </c>
      <c r="K13" s="229">
        <f t="shared" si="159"/>
        <v>4.0490990990990987</v>
      </c>
      <c r="L13" s="229">
        <f t="shared" si="159"/>
        <v>3.6969006381039198</v>
      </c>
      <c r="M13" s="229">
        <f t="shared" si="159"/>
        <v>4.2492736780941316</v>
      </c>
      <c r="N13" s="229">
        <f t="shared" si="159"/>
        <v>3.8793668122270741</v>
      </c>
      <c r="O13" s="229">
        <f t="shared" si="159"/>
        <v>3.978132118451025</v>
      </c>
      <c r="P13" s="229">
        <f t="shared" si="159"/>
        <v>4.4994871794871791</v>
      </c>
      <c r="Q13" s="229">
        <f t="shared" si="159"/>
        <v>4.0979903411746381</v>
      </c>
      <c r="R13" s="229">
        <f t="shared" si="159"/>
        <v>4.0647764449291168</v>
      </c>
      <c r="S13" s="229">
        <f t="shared" si="159"/>
        <v>0</v>
      </c>
      <c r="T13" s="229">
        <f t="shared" si="159"/>
        <v>4.0949999999999998</v>
      </c>
      <c r="U13" s="229">
        <f t="shared" si="159"/>
        <v>3.9739869934967484</v>
      </c>
      <c r="V13" s="229">
        <f t="shared" si="159"/>
        <v>3.6826789838337182</v>
      </c>
      <c r="W13" s="229">
        <f t="shared" si="159"/>
        <v>4.7380357885975863</v>
      </c>
      <c r="X13" s="229">
        <f t="shared" si="159"/>
        <v>4.2562263399083484</v>
      </c>
      <c r="Y13" s="229">
        <f t="shared" si="159"/>
        <v>3.7525891829689297</v>
      </c>
      <c r="Z13" s="229">
        <f t="shared" si="159"/>
        <v>3.8452566096423015</v>
      </c>
      <c r="AA13" s="229">
        <f t="shared" si="159"/>
        <v>3.8802844725404979</v>
      </c>
      <c r="AB13" s="229">
        <f t="shared" si="159"/>
        <v>3.841100076394194</v>
      </c>
      <c r="AC13" s="229">
        <f t="shared" si="159"/>
        <v>3.9509333333333334</v>
      </c>
      <c r="AD13" s="229">
        <f t="shared" si="159"/>
        <v>4.2550023266635648</v>
      </c>
      <c r="AE13" s="229">
        <f t="shared" si="159"/>
        <v>3.9902930073701239</v>
      </c>
      <c r="AF13" s="229">
        <f t="shared" si="159"/>
        <v>3.8984231756508985</v>
      </c>
      <c r="AG13" s="229">
        <f t="shared" si="159"/>
        <v>4.041992589543022</v>
      </c>
      <c r="AH13" s="229">
        <f t="shared" si="159"/>
        <v>3.829626837542405</v>
      </c>
      <c r="AI13" s="229">
        <f t="shared" si="159"/>
        <v>3.9856527977044478</v>
      </c>
      <c r="AJ13" s="229">
        <f t="shared" si="159"/>
        <v>3.8432934926958833</v>
      </c>
      <c r="AK13" s="229">
        <f t="shared" si="159"/>
        <v>4.001131733816206</v>
      </c>
      <c r="AL13" s="229">
        <f t="shared" si="159"/>
        <v>3.9370786516853933</v>
      </c>
      <c r="AM13" s="229">
        <f t="shared" si="159"/>
        <v>3.9651773981603156</v>
      </c>
      <c r="AN13" s="229">
        <f t="shared" si="159"/>
        <v>3.9602605863192184</v>
      </c>
      <c r="AO13" s="229">
        <f t="shared" si="159"/>
        <v>4.1331290432414027</v>
      </c>
      <c r="AP13" s="229">
        <f t="shared" si="159"/>
        <v>4.2796065077563377</v>
      </c>
      <c r="AQ13" s="229">
        <f t="shared" si="159"/>
        <v>4.3270939086294415</v>
      </c>
      <c r="AR13" s="229">
        <f t="shared" si="159"/>
        <v>4.2825852782764811</v>
      </c>
      <c r="AS13" s="229">
        <f t="shared" si="159"/>
        <v>4.5920216147488873</v>
      </c>
      <c r="AT13" s="229">
        <f t="shared" si="159"/>
        <v>4.1948562783661121</v>
      </c>
      <c r="AU13" s="229">
        <f t="shared" si="159"/>
        <v>3.6161586268126666</v>
      </c>
      <c r="AV13" s="229">
        <f t="shared" si="159"/>
        <v>3.9431242695753799</v>
      </c>
      <c r="AW13" s="229">
        <f t="shared" si="159"/>
        <v>4.2573233773693282</v>
      </c>
      <c r="AX13" s="229">
        <f t="shared" si="159"/>
        <v>4.0109458321639071</v>
      </c>
      <c r="AY13" s="229">
        <f t="shared" si="159"/>
        <v>4.4247369551213227</v>
      </c>
      <c r="AZ13" s="229">
        <f t="shared" si="159"/>
        <v>4.3129870129870129</v>
      </c>
      <c r="BA13" s="229">
        <f t="shared" si="159"/>
        <v>4.8160741885625962</v>
      </c>
      <c r="BB13" s="229">
        <f t="shared" si="159"/>
        <v>4.3698689956331878</v>
      </c>
      <c r="BC13" s="229">
        <f t="shared" si="159"/>
        <v>4.057202895166939</v>
      </c>
      <c r="BD13" s="229">
        <f t="shared" si="159"/>
        <v>3.6432461873638342</v>
      </c>
      <c r="BE13" s="229">
        <f t="shared" si="159"/>
        <v>3.770825185764568</v>
      </c>
      <c r="BF13" s="229">
        <f t="shared" si="159"/>
        <v>4.0226171243941842</v>
      </c>
      <c r="BG13" s="229">
        <f t="shared" si="159"/>
        <v>3.8985477602781753</v>
      </c>
      <c r="BH13" s="229">
        <f t="shared" si="159"/>
        <v>3.964988425925926</v>
      </c>
      <c r="BI13" s="229">
        <f t="shared" si="159"/>
        <v>3.7585746102449891</v>
      </c>
      <c r="BJ13" s="229">
        <f t="shared" si="159"/>
        <v>3.6281422440220723</v>
      </c>
      <c r="BK13" s="229">
        <f t="shared" si="159"/>
        <v>3.8621825023518346</v>
      </c>
      <c r="BL13" s="229">
        <f t="shared" si="159"/>
        <v>4.0349243306169962</v>
      </c>
      <c r="BM13" s="229">
        <f t="shared" si="159"/>
        <v>4.2438450010704347</v>
      </c>
      <c r="BN13" s="229">
        <f t="shared" si="159"/>
        <v>4.2520440810522571</v>
      </c>
      <c r="BO13" s="229">
        <f t="shared" ref="BO13:DZ13" si="160">IFERROR(BO7/BO12,0)</f>
        <v>3.7189478811495373</v>
      </c>
      <c r="BP13" s="229">
        <f t="shared" si="160"/>
        <v>3.688627450980392</v>
      </c>
      <c r="BQ13" s="229">
        <f t="shared" si="160"/>
        <v>3.9086887835703004</v>
      </c>
      <c r="BR13" s="229">
        <f t="shared" si="160"/>
        <v>4.0343434343434348</v>
      </c>
      <c r="BS13" s="229">
        <f t="shared" si="160"/>
        <v>3.97</v>
      </c>
      <c r="BT13" s="229">
        <f t="shared" si="160"/>
        <v>4.0447947947947949</v>
      </c>
      <c r="BU13" s="229">
        <f t="shared" si="160"/>
        <v>4.0038957876795713</v>
      </c>
      <c r="BV13" s="229">
        <f t="shared" si="160"/>
        <v>3.6551483420593369</v>
      </c>
      <c r="BW13" s="229">
        <f t="shared" si="160"/>
        <v>4.0426179604261794</v>
      </c>
      <c r="BX13" s="229">
        <f t="shared" si="160"/>
        <v>4.1742870076957903</v>
      </c>
      <c r="BY13" s="229">
        <f t="shared" si="160"/>
        <v>4.4558960074280405</v>
      </c>
      <c r="BZ13" s="229">
        <f t="shared" si="160"/>
        <v>4.0813636363636361</v>
      </c>
      <c r="CA13" s="229">
        <f t="shared" si="160"/>
        <v>0</v>
      </c>
      <c r="CB13" s="229">
        <f t="shared" si="160"/>
        <v>4.1658343378680902</v>
      </c>
      <c r="CC13" s="229">
        <f t="shared" si="160"/>
        <v>4.0376865671641795</v>
      </c>
      <c r="CD13" s="229">
        <f t="shared" si="160"/>
        <v>4.8778093515887369</v>
      </c>
      <c r="CE13" s="229">
        <f t="shared" si="160"/>
        <v>4.9431425976385102</v>
      </c>
      <c r="CF13" s="229">
        <f t="shared" si="160"/>
        <v>4.8940501043841333</v>
      </c>
      <c r="CG13" s="229">
        <f t="shared" si="160"/>
        <v>4.8950334624867908</v>
      </c>
      <c r="CH13" s="229">
        <f t="shared" si="160"/>
        <v>5.3864025899828603</v>
      </c>
      <c r="CI13" s="229">
        <f t="shared" si="160"/>
        <v>5.1706404214028279</v>
      </c>
      <c r="CJ13" s="229">
        <f t="shared" si="160"/>
        <v>4.5492927561080156</v>
      </c>
      <c r="CK13" s="229">
        <f t="shared" si="160"/>
        <v>5.3612445664607637</v>
      </c>
      <c r="CL13" s="229">
        <f t="shared" si="160"/>
        <v>5.4833515710489289</v>
      </c>
      <c r="CM13" s="229">
        <f t="shared" si="160"/>
        <v>5.7636962144368677</v>
      </c>
      <c r="CN13" s="229">
        <f t="shared" si="160"/>
        <v>4.5138978668390433</v>
      </c>
      <c r="CO13" s="229">
        <f t="shared" si="160"/>
        <v>5.0698424068767904</v>
      </c>
      <c r="CP13" s="229">
        <f t="shared" si="160"/>
        <v>5.117565889333517</v>
      </c>
      <c r="CQ13" s="229">
        <f t="shared" si="160"/>
        <v>5.1466354201540003</v>
      </c>
      <c r="CR13" s="229">
        <f t="shared" si="160"/>
        <v>4.9349240780911066</v>
      </c>
      <c r="CS13" s="229">
        <f t="shared" si="160"/>
        <v>5.391925050189605</v>
      </c>
      <c r="CT13" s="229">
        <f t="shared" si="160"/>
        <v>4.2651885977541033</v>
      </c>
      <c r="CU13" s="229">
        <f t="shared" si="160"/>
        <v>4.0302004686279611</v>
      </c>
      <c r="CV13" s="229">
        <f t="shared" si="160"/>
        <v>0</v>
      </c>
      <c r="CW13" s="229">
        <f t="shared" si="160"/>
        <v>4.2671560804340887</v>
      </c>
      <c r="CX13" s="229">
        <f t="shared" si="160"/>
        <v>4.3410874439461882</v>
      </c>
      <c r="CY13" s="229">
        <f t="shared" si="160"/>
        <v>3.6787084398976981</v>
      </c>
      <c r="CZ13" s="229">
        <f t="shared" si="160"/>
        <v>4.0238181162035369</v>
      </c>
      <c r="DA13" s="229">
        <f t="shared" si="160"/>
        <v>4.4609133126934983</v>
      </c>
      <c r="DB13" s="229">
        <f t="shared" si="160"/>
        <v>4.7097372488408036</v>
      </c>
      <c r="DC13" s="229">
        <f t="shared" si="160"/>
        <v>5.6605183282745735</v>
      </c>
      <c r="DD13" s="229">
        <f t="shared" si="160"/>
        <v>4.6780993211861377</v>
      </c>
      <c r="DE13" s="229">
        <f t="shared" si="160"/>
        <v>5.2478178368121444</v>
      </c>
      <c r="DF13" s="229">
        <f t="shared" si="160"/>
        <v>5.5842170160295934</v>
      </c>
      <c r="DG13" s="229">
        <f t="shared" si="160"/>
        <v>4.602310924369748</v>
      </c>
      <c r="DH13" s="229">
        <f t="shared" si="160"/>
        <v>5.6019763930826239</v>
      </c>
      <c r="DI13" s="229">
        <f t="shared" si="160"/>
        <v>5.5136741973840664</v>
      </c>
      <c r="DJ13" s="229">
        <f t="shared" si="160"/>
        <v>4.7518119490695394</v>
      </c>
      <c r="DK13" s="229">
        <f t="shared" si="160"/>
        <v>5.3824136507499656</v>
      </c>
      <c r="DL13" s="229">
        <f t="shared" si="160"/>
        <v>6.0613846153846156</v>
      </c>
      <c r="DM13" s="229">
        <f t="shared" si="160"/>
        <v>6.1261912081155856</v>
      </c>
      <c r="DN13" s="229">
        <f t="shared" si="160"/>
        <v>4.9055103200151491</v>
      </c>
      <c r="DO13" s="229">
        <f t="shared" si="160"/>
        <v>4.9647444657010116</v>
      </c>
      <c r="DP13" s="229">
        <f t="shared" si="160"/>
        <v>4.2237858719646795</v>
      </c>
      <c r="DQ13" s="229">
        <f t="shared" si="160"/>
        <v>4.135420526120785</v>
      </c>
      <c r="DR13" s="229">
        <f t="shared" si="160"/>
        <v>3.7777777777777777</v>
      </c>
      <c r="DS13" s="229">
        <f t="shared" si="160"/>
        <v>3.6798983804382344</v>
      </c>
      <c r="DT13" s="229">
        <f t="shared" si="160"/>
        <v>3.9359898261975412</v>
      </c>
      <c r="DU13" s="229">
        <f t="shared" si="160"/>
        <v>4.1529968454258679</v>
      </c>
      <c r="DV13" s="229">
        <f t="shared" si="160"/>
        <v>3.7479586281981492</v>
      </c>
      <c r="DW13" s="229">
        <f t="shared" si="160"/>
        <v>3.8065712771595126</v>
      </c>
      <c r="DX13" s="229">
        <f t="shared" si="160"/>
        <v>3.982596425211665</v>
      </c>
      <c r="DY13" s="229">
        <f t="shared" si="160"/>
        <v>4.2203447110510304</v>
      </c>
      <c r="DZ13" s="229">
        <f t="shared" si="160"/>
        <v>4.1655172413793107</v>
      </c>
      <c r="EA13" s="229">
        <f t="shared" ref="EA13:FS13" si="161">IFERROR(EA7/EA12,0)</f>
        <v>4.1965704726056048</v>
      </c>
      <c r="EB13" s="229">
        <f t="shared" si="161"/>
        <v>3.7295719844357977</v>
      </c>
      <c r="EC13" s="229">
        <f t="shared" si="161"/>
        <v>4.1334214002642007</v>
      </c>
      <c r="ED13" s="229">
        <f t="shared" si="161"/>
        <v>4.0343642611683848</v>
      </c>
      <c r="EE13" s="229">
        <f t="shared" si="161"/>
        <v>0</v>
      </c>
      <c r="EF13" s="229">
        <f t="shared" si="161"/>
        <v>4.2413024850042849</v>
      </c>
      <c r="EG13" s="229">
        <f t="shared" si="161"/>
        <v>4.7868254739912492</v>
      </c>
      <c r="EH13" s="229">
        <f t="shared" si="161"/>
        <v>3.935803095661</v>
      </c>
      <c r="EI13" s="229">
        <f t="shared" si="161"/>
        <v>3.9796363636363634</v>
      </c>
      <c r="EJ13" s="229">
        <f t="shared" si="161"/>
        <v>4.2078085642317378</v>
      </c>
      <c r="EK13" s="229">
        <f t="shared" si="161"/>
        <v>3.9317307692307693</v>
      </c>
      <c r="EL13" s="229">
        <f t="shared" si="161"/>
        <v>5.7587285044293903</v>
      </c>
      <c r="EM13" s="229">
        <f t="shared" si="161"/>
        <v>5.4302878267758121</v>
      </c>
      <c r="EN13" s="229">
        <f t="shared" si="161"/>
        <v>5.6112899763897834</v>
      </c>
      <c r="EO13" s="229">
        <f t="shared" si="161"/>
        <v>4.5071387778412335</v>
      </c>
      <c r="EP13" s="229">
        <f t="shared" si="161"/>
        <v>5.1567132570944514</v>
      </c>
      <c r="EQ13" s="229">
        <f t="shared" si="161"/>
        <v>4.9554156171284633</v>
      </c>
      <c r="ER13" s="229">
        <f t="shared" si="161"/>
        <v>5.2392269522068426</v>
      </c>
      <c r="ES13" s="229">
        <f t="shared" si="161"/>
        <v>6.3163598830208159</v>
      </c>
      <c r="ET13" s="229">
        <f t="shared" si="161"/>
        <v>5.589365394149727</v>
      </c>
      <c r="EU13" s="229">
        <f t="shared" si="161"/>
        <v>6.202879388864404</v>
      </c>
      <c r="EV13" s="229">
        <f t="shared" si="161"/>
        <v>5.599094851970583</v>
      </c>
      <c r="EW13" s="229">
        <f t="shared" si="161"/>
        <v>5.894255455712452</v>
      </c>
      <c r="EX13" s="229">
        <f t="shared" si="161"/>
        <v>5.1878891656288912</v>
      </c>
      <c r="EY13" s="229">
        <f t="shared" si="161"/>
        <v>5.0142378559463987</v>
      </c>
      <c r="EZ13" s="229">
        <f t="shared" si="161"/>
        <v>6.1686600797365232</v>
      </c>
      <c r="FA13" s="229">
        <f t="shared" si="161"/>
        <v>5.8083085211966541</v>
      </c>
      <c r="FB13" s="229">
        <f t="shared" si="161"/>
        <v>5.9744377932373398</v>
      </c>
      <c r="FC13" s="229">
        <f t="shared" si="161"/>
        <v>5.5474112856311812</v>
      </c>
      <c r="FD13" s="229">
        <f t="shared" si="161"/>
        <v>6.2255232950708983</v>
      </c>
      <c r="FE13" s="229">
        <f t="shared" si="161"/>
        <v>5.8724528301886796</v>
      </c>
      <c r="FF13" s="229">
        <f t="shared" si="161"/>
        <v>5.8664955070603337</v>
      </c>
      <c r="FG13" s="229">
        <f t="shared" si="161"/>
        <v>5.0788436268068331</v>
      </c>
      <c r="FH13" s="229">
        <f t="shared" si="161"/>
        <v>4.6995571302037202</v>
      </c>
      <c r="FI13" s="229">
        <f t="shared" si="161"/>
        <v>4.7517139151380396</v>
      </c>
      <c r="FJ13" s="229">
        <f t="shared" si="161"/>
        <v>4.3174527172611921</v>
      </c>
      <c r="FK13" s="229">
        <f t="shared" si="161"/>
        <v>4.4815600955160519</v>
      </c>
      <c r="FL13" s="229">
        <f t="shared" si="161"/>
        <v>4.7262337662337659</v>
      </c>
      <c r="FM13" s="229">
        <f t="shared" si="161"/>
        <v>4.0830945558739256</v>
      </c>
      <c r="FN13" s="229">
        <f t="shared" si="161"/>
        <v>4.282409428197294</v>
      </c>
      <c r="FO13" s="229">
        <f t="shared" si="161"/>
        <v>4.3264063059835181</v>
      </c>
      <c r="FP13" s="229">
        <f t="shared" si="161"/>
        <v>4.2465016146393975</v>
      </c>
      <c r="FQ13" s="229">
        <f t="shared" si="161"/>
        <v>4.1271151465125877</v>
      </c>
      <c r="FR13" s="229">
        <f t="shared" si="161"/>
        <v>3.9965561773568661</v>
      </c>
      <c r="FS13" s="229">
        <f t="shared" si="161"/>
        <v>4.1014873140857393</v>
      </c>
      <c r="FT13" s="229">
        <f t="shared" ref="FT13" si="162">IFERROR(FT7/FT12,0)</f>
        <v>4.0300407331975556</v>
      </c>
      <c r="FU13" s="229">
        <f t="shared" ref="FU13" si="163">IFERROR(FU7/FU12,0)</f>
        <v>4.6429587482219059</v>
      </c>
      <c r="FV13" s="229">
        <f t="shared" ref="FV13" si="164">IFERROR(FV7/FV12,0)</f>
        <v>4.5769752918816184</v>
      </c>
      <c r="FW13" s="229">
        <f t="shared" ref="FW13" si="165">IFERROR(FW7/FW12,0)</f>
        <v>4.0209888059701493</v>
      </c>
      <c r="FX13" s="229">
        <f t="shared" ref="FX13" si="166">IFERROR(FX7/FX12,0)</f>
        <v>3.8098068350668646</v>
      </c>
      <c r="FY13" s="229">
        <f t="shared" ref="FY13" si="167">IFERROR(FY7/FY12,0)</f>
        <v>3.8938207136640557</v>
      </c>
      <c r="FZ13" s="229">
        <f t="shared" ref="FZ13" si="168">IFERROR(FZ7/FZ12,0)</f>
        <v>3.9360655737704917</v>
      </c>
      <c r="GA13" s="229">
        <f t="shared" ref="GA13" si="169">IFERROR(GA7/GA12,0)</f>
        <v>4.1372549019607847</v>
      </c>
      <c r="GB13" s="229">
        <f t="shared" ref="GB13" si="170">IFERROR(GB7/GB12,0)</f>
        <v>4.0581053583540587</v>
      </c>
      <c r="GC13" s="229">
        <f t="shared" ref="GC13" si="171">IFERROR(GC7/GC12,0)</f>
        <v>4.2504459507670349</v>
      </c>
      <c r="GD13" s="229">
        <f t="shared" ref="GD13" si="172">IFERROR(GD7/GD12,0)</f>
        <v>4.5117796303008335</v>
      </c>
      <c r="GE13" s="229">
        <f t="shared" ref="GE13" si="173">IFERROR(GE7/GE12,0)</f>
        <v>4.1965601965601964</v>
      </c>
      <c r="GF13" s="229">
        <f t="shared" ref="GF13" si="174">IFERROR(GF7/GF12,0)</f>
        <v>4.3855526544821588</v>
      </c>
      <c r="GG13" s="229">
        <f t="shared" ref="GG13" si="175">IFERROR(GG7/GG12,0)</f>
        <v>3.9551357733175916</v>
      </c>
      <c r="GH13" s="229">
        <f t="shared" ref="GH13" si="176">IFERROR(GH7/GH12,0)</f>
        <v>4.2396436525612469</v>
      </c>
      <c r="GI13" s="229">
        <f t="shared" ref="GI13" si="177">IFERROR(GI7/GI12,0)</f>
        <v>4.7829099307159355</v>
      </c>
      <c r="GJ13" s="229">
        <f t="shared" ref="GJ13" si="178">IFERROR(GJ7/GJ12,0)</f>
        <v>4.7559187094070818</v>
      </c>
      <c r="GK13" s="229">
        <f t="shared" ref="GK13" si="179">IFERROR(GK7/GK12,0)</f>
        <v>4.7634467618002194</v>
      </c>
      <c r="GL13" s="229">
        <f t="shared" ref="GL13" si="180">IFERROR(GL7/GL12,0)</f>
        <v>3.7164713541666665</v>
      </c>
      <c r="GM13" s="229">
        <f t="shared" ref="GM13" si="181">IFERROR(GM7/GM12,0)</f>
        <v>4.3723564954682779</v>
      </c>
      <c r="GN13" s="229">
        <f t="shared" ref="GN13" si="182">IFERROR(GN7/GN12,0)</f>
        <v>3.4474489795918366</v>
      </c>
      <c r="GO13" s="229">
        <f t="shared" ref="GO13" si="183">IFERROR(GO7/GO12,0)</f>
        <v>4.0837022132796781</v>
      </c>
      <c r="GP13" s="229">
        <f t="shared" ref="GP13" si="184">IFERROR(GP7/GP12,0)</f>
        <v>3.9230615507593924</v>
      </c>
      <c r="GQ13" s="229">
        <f t="shared" ref="GQ13" si="185">IFERROR(GQ7/GQ12,0)</f>
        <v>4.3238636363636367</v>
      </c>
      <c r="GR13" s="229">
        <f t="shared" ref="GR13" si="186">IFERROR(GR7/GR12,0)</f>
        <v>3.8919402985074627</v>
      </c>
      <c r="GS13" s="229">
        <f t="shared" ref="GS13" si="187">IFERROR(GS7/GS12,0)</f>
        <v>4.3230201532784562</v>
      </c>
      <c r="GT13" s="229">
        <f t="shared" ref="GT13" si="188">IFERROR(GT7/GT12,0)</f>
        <v>4.4104113409249361</v>
      </c>
      <c r="GU13" s="229">
        <f t="shared" ref="GU13" si="189">IFERROR(GU7/GU12,0)</f>
        <v>5.0382085812715314</v>
      </c>
      <c r="GV13" s="229">
        <f t="shared" ref="GV13" si="190">IFERROR(GV7/GV12,0)</f>
        <v>4.3055862831858409</v>
      </c>
      <c r="GW13" s="229">
        <f t="shared" ref="GW13" si="191">IFERROR(GW7/GW12,0)</f>
        <v>4.9243251677328752</v>
      </c>
      <c r="GX13" s="229">
        <f t="shared" ref="GX13" si="192">IFERROR(GX7/GX12,0)</f>
        <v>4.9287439613526569</v>
      </c>
      <c r="GY13" s="229">
        <f t="shared" ref="GY13" si="193">IFERROR(GY7/GY12,0)</f>
        <v>4.9791065058603703</v>
      </c>
      <c r="GZ13" s="229">
        <f t="shared" ref="GZ13" si="194">IFERROR(GZ7/GZ12,0)</f>
        <v>6.273031125966158</v>
      </c>
      <c r="HA13" s="229">
        <f t="shared" ref="HA13" si="195">IFERROR(HA7/HA12,0)</f>
        <v>4.87831715210356</v>
      </c>
      <c r="HB13" s="229">
        <f t="shared" ref="HB13" si="196">IFERROR(HB7/HB12,0)</f>
        <v>4.9607365285675602</v>
      </c>
      <c r="HC13" s="229">
        <f t="shared" ref="HC13" si="197">IFERROR(HC7/HC12,0)</f>
        <v>6.6134751773049647</v>
      </c>
      <c r="HD13" s="229">
        <f t="shared" ref="HD13" si="198">IFERROR(HD7/HD12,0)</f>
        <v>4.7825376884422113</v>
      </c>
      <c r="HE13" s="229">
        <f t="shared" ref="HE13" si="199">IFERROR(HE7/HE12,0)</f>
        <v>4.9448828761117376</v>
      </c>
      <c r="HF13" s="229">
        <f t="shared" ref="HF13" si="200">IFERROR(HF7/HF12,0)</f>
        <v>5.060077779267802</v>
      </c>
      <c r="HG13" s="229">
        <f t="shared" ref="HG13" si="201">IFERROR(HG7/HG12,0)</f>
        <v>5.2314350797266513</v>
      </c>
      <c r="HH13" s="229">
        <f t="shared" ref="HH13" si="202">IFERROR(HH7/HH12,0)</f>
        <v>4.833333333333333</v>
      </c>
      <c r="HI13" s="229">
        <f t="shared" ref="HI13" si="203">IFERROR(HI7/HI12,0)</f>
        <v>4.6391050583657591</v>
      </c>
      <c r="HJ13" s="229">
        <f t="shared" ref="HJ13" si="204">IFERROR(HJ7/HJ12,0)</f>
        <v>4.894586267605634</v>
      </c>
      <c r="HK13" s="229">
        <f t="shared" ref="HK13" si="205">IFERROR(HK7/HK12,0)</f>
        <v>5.0059124950729208</v>
      </c>
      <c r="HL13" s="229">
        <f t="shared" ref="HL13" si="206">IFERROR(HL7/HL12,0)</f>
        <v>4.1348745046235136</v>
      </c>
      <c r="HM13" s="229">
        <f t="shared" ref="HM13" si="207">IFERROR(HM7/HM12,0)</f>
        <v>3.8637087146836451</v>
      </c>
      <c r="HN13" s="229">
        <f t="shared" ref="HN13" si="208">IFERROR(HN7/HN12,0)</f>
        <v>4.0374054054054058</v>
      </c>
      <c r="HO13" s="229">
        <f t="shared" ref="HO13" si="209">IFERROR(HO7/HO12,0)</f>
        <v>4.0516748896390551</v>
      </c>
      <c r="HP13" s="229">
        <f t="shared" ref="HP13" si="210">IFERROR(HP7/HP12,0)</f>
        <v>4.1515704894083276</v>
      </c>
      <c r="HQ13" s="229">
        <f t="shared" ref="HQ13" si="211">IFERROR(HQ7/HQ12,0)</f>
        <v>4.0688642297650128</v>
      </c>
      <c r="HR13" s="229">
        <f t="shared" ref="HR13" si="212">IFERROR(HR7/HR12,0)</f>
        <v>3.9120198265179678</v>
      </c>
      <c r="HS13" s="229">
        <f t="shared" ref="HS13" si="213">IFERROR(HS7/HS12,0)</f>
        <v>4.0070921985815602</v>
      </c>
      <c r="HT13" s="229">
        <f t="shared" ref="HT13" si="214">IFERROR(HT7/HT12,0)</f>
        <v>3.6833452466047176</v>
      </c>
      <c r="HU13" s="229">
        <f t="shared" ref="HU13" si="215">IFERROR(HU7/HU12,0)</f>
        <v>3.4278242677824267</v>
      </c>
      <c r="HV13" s="229">
        <f t="shared" ref="HV13" si="216">IFERROR(HV7/HV12,0)</f>
        <v>3.8671810416092587</v>
      </c>
      <c r="HW13" s="229">
        <f t="shared" ref="HW13" si="217">IFERROR(HW7/HW12,0)</f>
        <v>4.0327291037260826</v>
      </c>
      <c r="HX13" s="229">
        <f t="shared" ref="HX13" si="218">IFERROR(HX7/HX12,0)</f>
        <v>4.0573208722741434</v>
      </c>
      <c r="HY13" s="229">
        <f t="shared" ref="HY13" si="219">IFERROR(HY7/HY12,0)</f>
        <v>4.2599512591389113</v>
      </c>
      <c r="HZ13" s="229">
        <f t="shared" ref="HZ13" si="220">IFERROR(HZ7/HZ12,0)</f>
        <v>4.584443157691565</v>
      </c>
      <c r="IA13" s="229">
        <f t="shared" ref="IA13" si="221">IFERROR(IA7/IA12,0)</f>
        <v>4.301575393848462</v>
      </c>
      <c r="IB13" s="229">
        <f t="shared" ref="IB13" si="222">IFERROR(IB7/IB12,0)</f>
        <v>4.5593155162468753</v>
      </c>
      <c r="IC13" s="229">
        <f t="shared" ref="IC13" si="223">IFERROR(IC7/IC12,0)</f>
        <v>4.490516920788397</v>
      </c>
      <c r="ID13" s="229">
        <f t="shared" ref="ID13" si="224">IFERROR(ID7/ID12,0)</f>
        <v>3.7441936539090612</v>
      </c>
      <c r="IE13" s="229">
        <f t="shared" ref="IE13" si="225">IFERROR(IE7/IE12,0)</f>
        <v>3.7026819923371646</v>
      </c>
      <c r="IF13" s="229">
        <f t="shared" ref="IF13" si="226">IFERROR(IF7/IF12,0)</f>
        <v>3.5330888481413569</v>
      </c>
      <c r="IG13" s="229">
        <f t="shared" ref="IG13" si="227">IFERROR(IG7/IG12,0)</f>
        <v>3.6804588283490371</v>
      </c>
      <c r="IH13" s="229">
        <f t="shared" ref="IH13" si="228">IFERROR(IH7/IH12,0)</f>
        <v>3.6162652039112806</v>
      </c>
      <c r="II13" s="229">
        <f t="shared" ref="II13" si="229">IFERROR(II7/II12,0)</f>
        <v>3.7367511520737327</v>
      </c>
      <c r="IJ13" s="229">
        <f t="shared" ref="IJ13" si="230">IFERROR(IJ7/IJ12,0)</f>
        <v>3.6440198159943384</v>
      </c>
      <c r="IK13" s="229">
        <f t="shared" ref="IK13" si="231">IFERROR(IK7/IK12,0)</f>
        <v>3.3833705357142856</v>
      </c>
      <c r="IL13" s="229">
        <f t="shared" ref="IL13" si="232">IFERROR(IL7/IL12,0)</f>
        <v>3.3862229102167181</v>
      </c>
      <c r="IM13" s="229">
        <f t="shared" ref="IM13" si="233">IFERROR(IM7/IM12,0)</f>
        <v>3.8245392577631909</v>
      </c>
      <c r="IN13" s="229">
        <f t="shared" ref="IN13" si="234">IFERROR(IN7/IN12,0)</f>
        <v>3.6414957342530405</v>
      </c>
      <c r="IO13" s="229">
        <f>IFERROR(IO7/IO12,0)</f>
        <v>3.8686048168733076</v>
      </c>
      <c r="IP13" s="229">
        <f t="shared" ref="IP13" si="235">IFERROR(IP7/IP12,0)</f>
        <v>4.1011221122112209</v>
      </c>
      <c r="IQ13" s="229">
        <f t="shared" ref="IQ13" si="236">IFERROR(IQ7/IQ12,0)</f>
        <v>3.9035385971540109</v>
      </c>
      <c r="IR13" s="229">
        <f t="shared" ref="IR13" si="237">IFERROR(IR7/IR12,0)</f>
        <v>4.4868875628140703</v>
      </c>
      <c r="IS13" s="229">
        <f t="shared" ref="IS13" si="238">IFERROR(IS7/IS12,0)</f>
        <v>5.1424142608021697</v>
      </c>
      <c r="IT13" s="229">
        <f t="shared" ref="IT13" si="239">IFERROR(IT7/IT12,0)</f>
        <v>4.4336412798557907</v>
      </c>
      <c r="IU13" s="229">
        <f t="shared" ref="IU13" si="240">IFERROR(IU7/IU12,0)</f>
        <v>4.016259547757695</v>
      </c>
      <c r="IV13" s="229">
        <f t="shared" ref="IV13" si="241">IFERROR(IV7/IV12,0)</f>
        <v>4.1981394456698951</v>
      </c>
      <c r="IW13" s="229">
        <f t="shared" ref="IW13" si="242">IFERROR(IW7/IW12,0)</f>
        <v>4.3234993969756008</v>
      </c>
      <c r="IX13" s="229">
        <f t="shared" ref="IX13" si="243">IFERROR(IX7/IX12,0)</f>
        <v>4.1835551006482428</v>
      </c>
      <c r="IY13" s="229">
        <f t="shared" ref="IY13" si="244">IFERROR(IY7/IY12,0)</f>
        <v>4.3535469107551483</v>
      </c>
      <c r="IZ13" s="229">
        <f t="shared" ref="IZ13" si="245">IFERROR(IZ7/IZ12,0)</f>
        <v>4.5373900293255129</v>
      </c>
      <c r="JA13" s="229">
        <f t="shared" ref="JA13" si="246">IFERROR(JA7/JA12,0)</f>
        <v>4.2513970816516613</v>
      </c>
      <c r="JB13" s="229">
        <f t="shared" ref="JB13" si="247">IFERROR(JB7/JB12,0)</f>
        <v>4.3631781796620217</v>
      </c>
      <c r="JC13" s="229">
        <f t="shared" ref="JC13" si="248">IFERROR(JC7/JC12,0)</f>
        <v>4.1402346843279823</v>
      </c>
      <c r="JD13" s="229">
        <f t="shared" ref="JD13" si="249">IFERROR(JD7/JD12,0)</f>
        <v>4.6563150746944322</v>
      </c>
      <c r="JE13" s="229">
        <f t="shared" ref="JE13" si="250">IFERROR(JE7/JE12,0)</f>
        <v>4.3946517778430794</v>
      </c>
      <c r="JF13" s="229">
        <f t="shared" ref="JF13" si="251">IFERROR(JF7/JF12,0)</f>
        <v>4.1639053616188786</v>
      </c>
      <c r="JG13" s="229">
        <f t="shared" ref="JG13" si="252">IFERROR(JG7/JG12,0)</f>
        <v>3.5925626515763947</v>
      </c>
      <c r="JH13" s="229">
        <f t="shared" ref="JH13" si="253">IFERROR(JH7/JH12,0)</f>
        <v>3.5461959128849658</v>
      </c>
      <c r="JI13" s="229">
        <f t="shared" ref="JI13" si="254">IFERROR(JI7/JI12,0)</f>
        <v>3.6466529653552553</v>
      </c>
      <c r="JJ13" s="229">
        <f t="shared" ref="JJ13" si="255">IFERROR(JJ7/JJ12,0)</f>
        <v>3.7890775762253956</v>
      </c>
      <c r="JK13" s="229">
        <f t="shared" ref="JK13" si="256">IFERROR(JK7/JK12,0)</f>
        <v>3.5156962025316454</v>
      </c>
      <c r="JL13" s="229">
        <f t="shared" ref="JL13" si="257">IFERROR(JL7/JL12,0)</f>
        <v>3.6688431511710431</v>
      </c>
      <c r="JM13" s="229">
        <f t="shared" ref="JM13" si="258">IFERROR(JM7/JM12,0)</f>
        <v>3.6079243051448846</v>
      </c>
      <c r="JN13" s="229">
        <f t="shared" ref="JN13" si="259">IFERROR(JN7/JN12,0)</f>
        <v>3.5310435931307795</v>
      </c>
      <c r="JO13" s="229">
        <f t="shared" ref="JO13" si="260">IFERROR(JO7/JO12,0)</f>
        <v>4.0174595734708225</v>
      </c>
      <c r="JP13" s="229">
        <f t="shared" ref="JP13" si="261">IFERROR(JP7/JP12,0)</f>
        <v>3.7496964177292047</v>
      </c>
      <c r="JQ13" s="229">
        <f t="shared" ref="JQ13" si="262">IFERROR(JQ7/JQ12,0)</f>
        <v>4.185161813756423</v>
      </c>
      <c r="JR13" s="229">
        <f t="shared" ref="JR13" si="263">IFERROR(JR7/JR12,0)</f>
        <v>3.8333806146572105</v>
      </c>
      <c r="JS13" s="229">
        <f t="shared" ref="JS13" si="264">IFERROR(JS7/JS12,0)</f>
        <v>3.6258609197956009</v>
      </c>
      <c r="JT13" s="229">
        <f t="shared" ref="JT13" si="265">IFERROR(JT7/JT12,0)</f>
        <v>3.4683695869088007</v>
      </c>
      <c r="JU13" s="229">
        <f t="shared" ref="JU13" si="266">IFERROR(JU7/JU12,0)</f>
        <v>3.3104956268221573</v>
      </c>
      <c r="JV13" s="229">
        <f t="shared" ref="JV13" si="267">IFERROR(JV7/JV12,0)</f>
        <v>3.7857668453694946</v>
      </c>
      <c r="JW13" s="229">
        <f t="shared" ref="JW13" si="268">IFERROR(JW7/JW12,0)</f>
        <v>3.9106997889267738</v>
      </c>
      <c r="JX13" s="229">
        <f t="shared" ref="JX13" si="269">IFERROR(JX7/JX12,0)</f>
        <v>3.6785433292120939</v>
      </c>
      <c r="JY13" s="229">
        <f t="shared" ref="JY13" si="270">IFERROR(JY7/JY12,0)</f>
        <v>3.6026606425702812</v>
      </c>
      <c r="JZ13" s="229">
        <f t="shared" ref="JZ13" si="271">IFERROR(JZ7/JZ12,0)</f>
        <v>3.6396677050882658</v>
      </c>
      <c r="KA13" s="229">
        <f t="shared" ref="KA13" si="272">IFERROR(KA7/KA12,0)</f>
        <v>3.6516545917368317</v>
      </c>
      <c r="KB13" s="229">
        <f t="shared" ref="KB13" si="273">IFERROR(KB7/KB12,0)</f>
        <v>3.687513812154696</v>
      </c>
      <c r="KC13" s="229">
        <f t="shared" ref="KC13" si="274">IFERROR(KC7/KC12,0)</f>
        <v>3.5964912280701755</v>
      </c>
      <c r="KD13" s="229">
        <f t="shared" ref="KD13" si="275">IFERROR(KD7/KD12,0)</f>
        <v>4.1009317636556384</v>
      </c>
      <c r="KE13" s="229">
        <f t="shared" ref="KE13" si="276">IFERROR(KE7/KE12,0)</f>
        <v>3.7283187890956833</v>
      </c>
      <c r="KF13" s="229">
        <f t="shared" ref="KF13" si="277">IFERROR(KF7/KF12,0)</f>
        <v>3.8374460625674218</v>
      </c>
      <c r="KG13" s="229">
        <f t="shared" ref="KG13" si="278">IFERROR(KG7/KG12,0)</f>
        <v>3.606633692173407</v>
      </c>
      <c r="KH13" s="229">
        <f t="shared" ref="KH13" si="279">IFERROR(KH7/KH12,0)</f>
        <v>3.5050253971684859</v>
      </c>
      <c r="KI13" s="229">
        <f t="shared" ref="KI13" si="280">IFERROR(KI7/KI12,0)</f>
        <v>3.7273525537831116</v>
      </c>
      <c r="KJ13" s="229">
        <f t="shared" ref="KJ13" si="281">IFERROR(KJ7/KJ12,0)</f>
        <v>3.8902433005971475</v>
      </c>
      <c r="KK13" s="229">
        <f t="shared" ref="KK13" si="282">IFERROR(KK7/KK12,0)</f>
        <v>4.1781841627102745</v>
      </c>
      <c r="KL13" s="229">
        <f t="shared" ref="KL13" si="283">IFERROR(KL7/KL12,0)</f>
        <v>4.0069653740539817</v>
      </c>
      <c r="KM13" s="229">
        <f t="shared" ref="KM13" si="284">IFERROR(KM7/KM12,0)</f>
        <v>4.0936899423446507</v>
      </c>
      <c r="KN13" s="229">
        <f t="shared" ref="KN13" si="285">IFERROR(KN7/KN12,0)</f>
        <v>0</v>
      </c>
      <c r="KO13" s="229">
        <f t="shared" ref="KO13" si="286">IFERROR(KO7/KO12,0)</f>
        <v>4.253173483779972</v>
      </c>
      <c r="KP13" s="229">
        <f t="shared" ref="KP13" si="287">IFERROR(KP7/KP12,0)</f>
        <v>3.8495688864428543</v>
      </c>
      <c r="KQ13" s="229">
        <f t="shared" ref="KQ13" si="288">IFERROR(KQ7/KQ12,0)</f>
        <v>4.1529474760258971</v>
      </c>
      <c r="KR13" s="229">
        <f t="shared" ref="KR13" si="289">IFERROR(KR7/KR12,0)</f>
        <v>4.3025326579578778</v>
      </c>
      <c r="KS13" s="229">
        <f t="shared" ref="KS13" si="290">IFERROR(KS7/KS12,0)</f>
        <v>4.0940751751964326</v>
      </c>
      <c r="KT13" s="229">
        <f t="shared" ref="KT13" si="291">IFERROR(KT7/KT12,0)</f>
        <v>4.1721666762989074</v>
      </c>
      <c r="KU13" s="229">
        <f t="shared" ref="KU13" si="292">IFERROR(KU7/KU12,0)</f>
        <v>4.0305500288813301</v>
      </c>
      <c r="KV13" s="229">
        <f t="shared" ref="KV13" si="293">IFERROR(KV7/KV12,0)</f>
        <v>3.6523240970188482</v>
      </c>
      <c r="KW13" s="229">
        <f t="shared" ref="KW13" si="294">IFERROR(KW7/KW12,0)</f>
        <v>3.1932272611248194</v>
      </c>
      <c r="KX13" s="229">
        <f t="shared" ref="KX13" si="295">IFERROR(KX7/KX12,0)</f>
        <v>3.3475096332239191</v>
      </c>
      <c r="KY13" s="229">
        <f t="shared" ref="KY13" si="296">IFERROR(KY7/KY12,0)</f>
        <v>3.6467184957512204</v>
      </c>
      <c r="KZ13" s="229">
        <f t="shared" ref="KZ13" si="297">IFERROR(KZ7/KZ12,0)</f>
        <v>3.6527417137620284</v>
      </c>
      <c r="LA13" s="229">
        <f t="shared" ref="LA13" si="298">IFERROR(LA7/LA12,0)</f>
        <v>3.4671229528232708</v>
      </c>
      <c r="LB13" s="229">
        <f t="shared" ref="LB13" si="299">IFERROR(LB7/LB12,0)</f>
        <v>3.4484736956051094</v>
      </c>
      <c r="LC13" s="229">
        <f t="shared" ref="LC13" si="300">IFERROR(LC7/LC12,0)</f>
        <v>3.2051461988304095</v>
      </c>
      <c r="LD13" s="229">
        <f t="shared" ref="LD13" si="301">IFERROR(LD7/LD12,0)</f>
        <v>2.9587145202908749</v>
      </c>
      <c r="LE13" s="229">
        <f t="shared" ref="LE13" si="302">IFERROR(LE7/LE12,0)</f>
        <v>3.2923201730665226</v>
      </c>
      <c r="LF13" s="229">
        <f t="shared" ref="LF13" si="303">IFERROR(LF7/LF12,0)</f>
        <v>3.3013976098845452</v>
      </c>
      <c r="LG13" s="229">
        <f t="shared" ref="LG13" si="304">IFERROR(LG7/LG12,0)</f>
        <v>3.4275235766678311</v>
      </c>
      <c r="LH13" s="229">
        <f t="shared" ref="LH13" si="305">IFERROR(LH7/LH12,0)</f>
        <v>3.4403514938488575</v>
      </c>
      <c r="LI13" s="229">
        <f t="shared" ref="LI13" si="306">IFERROR(LI7/LI12,0)</f>
        <v>3.2865620214395102</v>
      </c>
      <c r="LJ13" s="229">
        <f t="shared" ref="LJ13" si="307">IFERROR(LJ7/LJ12,0)</f>
        <v>3.5760315252665738</v>
      </c>
      <c r="LK13" s="229">
        <f t="shared" ref="LK13" si="308">IFERROR(LK7/LK12,0)</f>
        <v>3.1917347429120615</v>
      </c>
      <c r="LL13" s="229">
        <f t="shared" ref="LL13" si="309">IFERROR(LL7/LL12,0)</f>
        <v>3.3482514948360209</v>
      </c>
      <c r="LM13" s="229">
        <f t="shared" ref="LM13" si="310">IFERROR(LM7/LM12,0)</f>
        <v>3.1518418688230008</v>
      </c>
      <c r="LN13" s="229">
        <f t="shared" ref="LN13" si="311">IFERROR(LN7/LN12,0)</f>
        <v>3.351372549019608</v>
      </c>
      <c r="LO13" s="229">
        <f t="shared" ref="LO13" si="312">IFERROR(LO7/LO12,0)</f>
        <v>0</v>
      </c>
      <c r="LP13" s="229">
        <f t="shared" ref="LP13" si="313">IFERROR(LP7/LP12,0)</f>
        <v>0</v>
      </c>
      <c r="LQ13" s="229">
        <f t="shared" ref="LQ13" si="314">IFERROR(LQ7/LQ12,0)</f>
        <v>3.7427211963294438</v>
      </c>
      <c r="LR13" s="229">
        <f t="shared" ref="LR13" si="315">IFERROR(LR7/LR12,0)</f>
        <v>3.7387033398821217</v>
      </c>
      <c r="LS13" s="229">
        <f t="shared" ref="LS13" si="316">IFERROR(LS7/LS12,0)</f>
        <v>4.6732484076433121</v>
      </c>
      <c r="LT13" s="229">
        <f t="shared" ref="LT13" si="317">IFERROR(LT7/LT12,0)</f>
        <v>5.0728962818003911</v>
      </c>
      <c r="LU13" s="229">
        <f t="shared" ref="LU13" si="318">IFERROR(LU7/LU12,0)</f>
        <v>5.3667647058823533</v>
      </c>
      <c r="LV13" s="229">
        <f t="shared" ref="LV13" si="319">IFERROR(LV7/LV12,0)</f>
        <v>0</v>
      </c>
      <c r="LW13" s="229">
        <f t="shared" ref="LW13" si="320">IFERROR(LW7/LW12,0)</f>
        <v>0</v>
      </c>
      <c r="LX13" s="229">
        <f t="shared" ref="LX13" si="321">IFERROR(LX7/LX12,0)</f>
        <v>4.6424663482414239</v>
      </c>
      <c r="LY13" s="229">
        <f t="shared" ref="LY13" si="322">IFERROR(LY7/LY12,0)</f>
        <v>4.7260387811634352</v>
      </c>
      <c r="LZ13" s="229">
        <f t="shared" ref="LZ13" si="323">IFERROR(LZ7/LZ12,0)</f>
        <v>4.7162379421221861</v>
      </c>
      <c r="MA13" s="229">
        <f t="shared" ref="MA13" si="324">IFERROR(MA7/MA12,0)</f>
        <v>4.852124183006536</v>
      </c>
      <c r="MB13" s="229">
        <f t="shared" ref="MB13" si="325">IFERROR(MB7/MB12,0)</f>
        <v>4.7617204776647499</v>
      </c>
      <c r="MC13" s="229">
        <f t="shared" ref="MC13" si="326">IFERROR(MC7/MC12,0)</f>
        <v>4.2777699364855328</v>
      </c>
      <c r="MD13" s="229">
        <f t="shared" ref="MD13" si="327">IFERROR(MD7/MD12,0)</f>
        <v>4.7251806770635225</v>
      </c>
      <c r="ME13" s="229">
        <f t="shared" ref="ME13" si="328">IFERROR(ME7/ME12,0)</f>
        <v>5.1122529644268777</v>
      </c>
      <c r="MF13" s="229">
        <f t="shared" ref="MF13" si="329">IFERROR(MF7/MF12,0)</f>
        <v>4.5639717425431714</v>
      </c>
      <c r="MG13" s="229">
        <f t="shared" ref="MG13" si="330">IFERROR(MG7/MG12,0)</f>
        <v>4.1185756884757057</v>
      </c>
      <c r="MH13" s="229">
        <f t="shared" ref="MH13" si="331">IFERROR(MH7/MH12,0)</f>
        <v>4.4919391291246047</v>
      </c>
      <c r="MI13" s="229">
        <f t="shared" ref="MI13" si="332">IFERROR(MI7/MI12,0)</f>
        <v>3.6443713450292399</v>
      </c>
      <c r="MJ13" s="229">
        <f t="shared" ref="MJ13" si="333">IFERROR(MJ7/MJ12,0)</f>
        <v>4.2529411764705882</v>
      </c>
      <c r="MK13" s="229">
        <f t="shared" ref="MK13" si="334">IFERROR(MK7/MK12,0)</f>
        <v>4.1426588953649732</v>
      </c>
      <c r="ML13" s="229">
        <f t="shared" ref="ML13" si="335">IFERROR(ML7/ML12,0)</f>
        <v>3.6682027649769586</v>
      </c>
      <c r="MM13" s="229">
        <f t="shared" ref="MM13" si="336">IFERROR(MM7/MM12,0)</f>
        <v>3.2073590096286106</v>
      </c>
      <c r="MN13" s="229">
        <f t="shared" ref="MN13" si="337">IFERROR(MN7/MN12,0)</f>
        <v>4.2715498938428871</v>
      </c>
      <c r="MO13" s="229">
        <f t="shared" ref="MO13" si="338">IFERROR(MO7/MO12,0)</f>
        <v>0</v>
      </c>
      <c r="MP13" s="229">
        <f t="shared" ref="MP13" si="339">IFERROR(MP7/MP12,0)</f>
        <v>4.3492131008081669</v>
      </c>
      <c r="MQ13" s="229">
        <f t="shared" ref="MQ13" si="340">IFERROR(MQ7/MQ12,0)</f>
        <v>4.1118297872340426</v>
      </c>
      <c r="MR13" s="229">
        <f t="shared" ref="MR13" si="341">IFERROR(MR7/MR12,0)</f>
        <v>3.4925407390406242</v>
      </c>
      <c r="MS13" s="229">
        <f t="shared" ref="MS13" si="342">IFERROR(MS7/MS12,0)</f>
        <v>3.487914055505819</v>
      </c>
      <c r="MT13" s="229">
        <f t="shared" ref="MT13" si="343">IFERROR(MT7/MT12,0)</f>
        <v>3.3098106712564546</v>
      </c>
      <c r="MU13" s="229">
        <f t="shared" ref="MU13" si="344">IFERROR(MU7/MU12,0)</f>
        <v>0</v>
      </c>
      <c r="MV13" s="229">
        <f t="shared" ref="MV13" si="345">IFERROR(MV7/MV12,0)</f>
        <v>3.8383902906419674</v>
      </c>
      <c r="MW13" s="229">
        <f t="shared" ref="MW13" si="346">IFERROR(MW7/MW12,0)</f>
        <v>4.081059227814837</v>
      </c>
      <c r="MX13" s="229">
        <f t="shared" ref="MX13" si="347">IFERROR(MX7/MX12,0)</f>
        <v>3.8633852335509795</v>
      </c>
      <c r="MY13" s="229">
        <f t="shared" ref="MY13" si="348">IFERROR(MY7/MY12,0)</f>
        <v>3.4046793760831888</v>
      </c>
      <c r="MZ13" s="229">
        <f t="shared" ref="MZ13" si="349">IFERROR(MZ7/MZ12,0)</f>
        <v>3.5826351865955828</v>
      </c>
      <c r="NA13" s="229">
        <f t="shared" ref="NA13:NI13" si="350">IFERROR(NA7/NA12,0)</f>
        <v>3.4338258409305249</v>
      </c>
      <c r="NB13" s="229">
        <f t="shared" si="350"/>
        <v>0</v>
      </c>
      <c r="NC13" s="229">
        <f t="shared" si="350"/>
        <v>0</v>
      </c>
      <c r="ND13" s="229">
        <f t="shared" si="350"/>
        <v>0</v>
      </c>
      <c r="NE13" s="229">
        <f t="shared" si="350"/>
        <v>0</v>
      </c>
      <c r="NF13" s="229">
        <f t="shared" si="350"/>
        <v>0</v>
      </c>
      <c r="NG13" s="229">
        <f t="shared" si="350"/>
        <v>0</v>
      </c>
      <c r="NH13" s="229">
        <f t="shared" si="350"/>
        <v>0</v>
      </c>
      <c r="NI13" s="229">
        <f t="shared" si="350"/>
        <v>0</v>
      </c>
    </row>
    <row r="14" spans="1:400" s="89" customFormat="1" ht="15">
      <c r="A14" s="47" t="s">
        <v>53</v>
      </c>
      <c r="B14" s="47">
        <v>0.83169999999999999</v>
      </c>
      <c r="C14" s="47">
        <v>0.84619999999999995</v>
      </c>
      <c r="D14" s="47">
        <v>0.84260000000000002</v>
      </c>
      <c r="E14" s="47">
        <v>0.79010000000000002</v>
      </c>
      <c r="F14" s="47">
        <v>0.83120000000000005</v>
      </c>
      <c r="G14" s="47">
        <v>0.81110000000000004</v>
      </c>
      <c r="H14" s="47">
        <v>0.86670000000000003</v>
      </c>
      <c r="I14" s="47">
        <v>0.82079999999999997</v>
      </c>
      <c r="J14" s="47">
        <v>0.88009999999999999</v>
      </c>
      <c r="K14" s="47">
        <v>0.8246</v>
      </c>
      <c r="L14" s="47">
        <v>0.86009999999999998</v>
      </c>
      <c r="M14" s="47">
        <v>0.83830000000000005</v>
      </c>
      <c r="N14" s="47">
        <v>0.84</v>
      </c>
      <c r="O14" s="47">
        <v>0.80630000000000002</v>
      </c>
      <c r="P14" s="47">
        <v>0.77390000000000003</v>
      </c>
      <c r="Q14" s="47">
        <v>0.86750000000000005</v>
      </c>
      <c r="R14" s="47">
        <v>0.83740000000000003</v>
      </c>
      <c r="S14" s="47">
        <v>0</v>
      </c>
      <c r="T14" s="47">
        <v>0.82269999999999999</v>
      </c>
      <c r="U14" s="47">
        <v>0.84330000000000005</v>
      </c>
      <c r="V14" s="47">
        <v>0.86890000000000001</v>
      </c>
      <c r="W14" s="47">
        <v>0.73499999999999999</v>
      </c>
      <c r="X14" s="47">
        <v>0.82310000000000005</v>
      </c>
      <c r="Y14" s="47">
        <v>0.87539999999999996</v>
      </c>
      <c r="Z14" s="47">
        <v>0.86080000000000001</v>
      </c>
      <c r="AA14" s="47">
        <v>0.85570000000000002</v>
      </c>
      <c r="AB14" s="47">
        <v>0.8276</v>
      </c>
      <c r="AC14" s="47">
        <v>0.84340000000000004</v>
      </c>
      <c r="AD14" s="47">
        <v>0.80289999999999995</v>
      </c>
      <c r="AE14" s="47">
        <v>0.89159999999999995</v>
      </c>
      <c r="AF14" s="47">
        <v>0.86670000000000003</v>
      </c>
      <c r="AG14" s="47">
        <v>0.86609999999999998</v>
      </c>
      <c r="AH14" s="47">
        <v>0.77980000000000005</v>
      </c>
      <c r="AI14" s="47">
        <v>0.83899999999999997</v>
      </c>
      <c r="AJ14" s="47">
        <v>0.92759999999999998</v>
      </c>
      <c r="AK14" s="47">
        <v>0.93279999999999996</v>
      </c>
      <c r="AL14" s="47">
        <v>0.88700000000000001</v>
      </c>
      <c r="AM14" s="47">
        <v>0.88360000000000005</v>
      </c>
      <c r="AN14" s="47">
        <v>0.86129999999999995</v>
      </c>
      <c r="AO14" s="47">
        <v>0.86580000000000001</v>
      </c>
      <c r="AP14" s="47">
        <v>0.91959999999999997</v>
      </c>
      <c r="AQ14" s="47">
        <v>0.91449999999999998</v>
      </c>
      <c r="AR14" s="47">
        <v>0.87350000000000005</v>
      </c>
      <c r="AS14" s="47">
        <v>0.88360000000000005</v>
      </c>
      <c r="AT14" s="47">
        <v>0.86250000000000004</v>
      </c>
      <c r="AU14" s="47">
        <v>0.91249999999999998</v>
      </c>
      <c r="AV14" s="47">
        <v>0.90249999999999997</v>
      </c>
      <c r="AW14" s="47">
        <v>0.89580000000000004</v>
      </c>
      <c r="AX14" s="47">
        <v>0.87360000000000004</v>
      </c>
      <c r="AY14" s="47">
        <v>0.88249999999999995</v>
      </c>
      <c r="AZ14" s="47">
        <v>0.87250000000000005</v>
      </c>
      <c r="BA14" s="47">
        <v>0.90249999999999997</v>
      </c>
      <c r="BB14" s="47">
        <v>0.88360000000000005</v>
      </c>
      <c r="BC14" s="47">
        <v>0.84319999999999995</v>
      </c>
      <c r="BD14" s="47">
        <v>0.88249999999999995</v>
      </c>
      <c r="BE14" s="47">
        <v>0.89359999999999995</v>
      </c>
      <c r="BF14" s="47">
        <v>0.90149999999999997</v>
      </c>
      <c r="BG14" s="47">
        <v>0.90280000000000005</v>
      </c>
      <c r="BH14" s="47">
        <v>0.79579999999999995</v>
      </c>
      <c r="BI14" s="47">
        <v>0.89580000000000004</v>
      </c>
      <c r="BJ14" s="47">
        <v>0.88519999999999999</v>
      </c>
      <c r="BK14" s="47">
        <v>0.87519999999999998</v>
      </c>
      <c r="BL14" s="47">
        <v>0.85519999999999996</v>
      </c>
      <c r="BM14" s="47">
        <v>0.77980000000000005</v>
      </c>
      <c r="BN14" s="47">
        <v>0.83899999999999997</v>
      </c>
      <c r="BO14" s="47">
        <v>0.92759999999999998</v>
      </c>
      <c r="BP14" s="47">
        <v>0.93279999999999996</v>
      </c>
      <c r="BQ14" s="47">
        <v>0.88700000000000001</v>
      </c>
      <c r="BR14" s="47">
        <v>0.88360000000000005</v>
      </c>
      <c r="BS14" s="47">
        <v>0.86129999999999995</v>
      </c>
      <c r="BT14" s="47">
        <v>0.86580000000000001</v>
      </c>
      <c r="BU14" s="47">
        <v>0.91959999999999997</v>
      </c>
      <c r="BV14" s="47">
        <v>0.91449999999999998</v>
      </c>
      <c r="BW14" s="47">
        <v>0.87350000000000005</v>
      </c>
      <c r="BX14" s="47">
        <v>0.89080000000000004</v>
      </c>
      <c r="BY14" s="47">
        <v>0.85729999999999995</v>
      </c>
      <c r="BZ14" s="47">
        <v>0.88400000000000001</v>
      </c>
      <c r="CA14" s="47">
        <v>0</v>
      </c>
      <c r="CB14" s="47">
        <v>0.88680000000000003</v>
      </c>
      <c r="CC14" s="47">
        <v>0.89049999999999996</v>
      </c>
      <c r="CD14" s="47">
        <v>0.86399999999999999</v>
      </c>
      <c r="CE14" s="47">
        <v>0.85</v>
      </c>
      <c r="CF14" s="47">
        <v>0.88870000000000005</v>
      </c>
      <c r="CG14" s="47">
        <v>0.84050000000000002</v>
      </c>
      <c r="CH14" s="47">
        <v>0.77339999999999998</v>
      </c>
      <c r="CI14" s="47">
        <v>0.85460000000000003</v>
      </c>
      <c r="CJ14" s="47">
        <v>0.89410000000000001</v>
      </c>
      <c r="CK14" s="47">
        <v>0.83140000000000003</v>
      </c>
      <c r="CL14" s="47">
        <v>0.82709999999999995</v>
      </c>
      <c r="CM14" s="47">
        <v>0.72529999999999994</v>
      </c>
      <c r="CN14" s="47">
        <v>0.88660000000000005</v>
      </c>
      <c r="CO14" s="47">
        <v>0.878</v>
      </c>
      <c r="CP14" s="47">
        <v>0.8337</v>
      </c>
      <c r="CQ14" s="47">
        <v>0.87380000000000002</v>
      </c>
      <c r="CR14" s="47">
        <v>0.85980000000000001</v>
      </c>
      <c r="CS14" s="47">
        <v>0.79490000000000005</v>
      </c>
      <c r="CT14" s="47">
        <v>0.94610000000000005</v>
      </c>
      <c r="CU14" s="47">
        <v>0.81489999999999996</v>
      </c>
      <c r="CV14" s="47">
        <v>0</v>
      </c>
      <c r="CW14" s="47">
        <v>0.87560000000000004</v>
      </c>
      <c r="CX14" s="47">
        <v>0.89329999999999998</v>
      </c>
      <c r="CY14" s="47">
        <v>0.93979999999999997</v>
      </c>
      <c r="CZ14" s="47">
        <v>0.90129999999999999</v>
      </c>
      <c r="DA14" s="47">
        <v>0.85509999999999997</v>
      </c>
      <c r="DB14" s="47">
        <v>0.86319999999999997</v>
      </c>
      <c r="DC14" s="47">
        <v>0.77400000000000002</v>
      </c>
      <c r="DD14" s="47">
        <v>0.90469999999999995</v>
      </c>
      <c r="DE14" s="47">
        <v>0.87439999999999996</v>
      </c>
      <c r="DF14" s="47">
        <v>0.78200000000000003</v>
      </c>
      <c r="DG14" s="47">
        <v>0.89680000000000004</v>
      </c>
      <c r="DH14" s="47">
        <v>0.79949999999999999</v>
      </c>
      <c r="DI14" s="47">
        <v>0.75790000000000002</v>
      </c>
      <c r="DJ14" s="47">
        <v>0.8639</v>
      </c>
      <c r="DK14" s="47">
        <v>0.82599999999999996</v>
      </c>
      <c r="DL14" s="47">
        <v>0.87909999999999999</v>
      </c>
      <c r="DM14" s="47">
        <v>0.79220000000000002</v>
      </c>
      <c r="DN14" s="47">
        <v>0.90790000000000004</v>
      </c>
      <c r="DO14" s="47">
        <v>0.88849999999999996</v>
      </c>
      <c r="DP14" s="47">
        <v>0.92010000000000003</v>
      </c>
      <c r="DQ14" s="47">
        <v>0.85189999999999999</v>
      </c>
      <c r="DR14" s="47">
        <v>0.78979999999999995</v>
      </c>
      <c r="DS14" s="47">
        <v>0.92159999999999997</v>
      </c>
      <c r="DT14" s="47">
        <v>0.91259999999999997</v>
      </c>
      <c r="DU14" s="47">
        <v>0.91290000000000004</v>
      </c>
      <c r="DV14" s="47">
        <v>0.87560000000000004</v>
      </c>
      <c r="DW14" s="47">
        <v>0.87990000000000002</v>
      </c>
      <c r="DX14" s="47">
        <v>0.88649999999999995</v>
      </c>
      <c r="DY14" s="47">
        <v>0.87970000000000004</v>
      </c>
      <c r="DZ14" s="47">
        <v>0.72199999999999998</v>
      </c>
      <c r="EA14" s="47">
        <v>0.89090000000000003</v>
      </c>
      <c r="EB14" s="47">
        <v>0.94410000000000005</v>
      </c>
      <c r="EC14" s="47">
        <v>0.89780000000000004</v>
      </c>
      <c r="ED14" s="47">
        <v>0.89629999999999999</v>
      </c>
      <c r="EE14" s="47"/>
      <c r="EF14" s="47">
        <v>0.89600000000000002</v>
      </c>
      <c r="EG14" s="47">
        <v>0.85209999999999997</v>
      </c>
      <c r="EH14" s="47">
        <v>0.95450000000000002</v>
      </c>
      <c r="EI14" s="47">
        <v>0.90690000000000004</v>
      </c>
      <c r="EJ14" s="47">
        <v>0.74680000000000002</v>
      </c>
      <c r="EK14" s="47">
        <v>0.89629999999999999</v>
      </c>
      <c r="EL14" s="47">
        <v>0.78169999999999995</v>
      </c>
      <c r="EM14" s="47">
        <v>0.85129999999999995</v>
      </c>
      <c r="EN14" s="47">
        <v>0.77249999999999996</v>
      </c>
      <c r="EO14" s="47">
        <v>0.91339999999999999</v>
      </c>
      <c r="EP14" s="47">
        <v>0.80500000000000005</v>
      </c>
      <c r="EQ14" s="47">
        <v>0.81610000000000005</v>
      </c>
      <c r="ER14" s="47">
        <v>0.78239999999999998</v>
      </c>
      <c r="ES14" s="47">
        <v>0.69630000000000003</v>
      </c>
      <c r="ET14" s="47">
        <v>0.75970000000000004</v>
      </c>
      <c r="EU14" s="47">
        <v>0.74270000000000003</v>
      </c>
      <c r="EV14" s="47">
        <v>0.75700000000000001</v>
      </c>
      <c r="EW14" s="47">
        <v>0.68089999999999995</v>
      </c>
      <c r="EX14" s="47">
        <v>0.75080000000000002</v>
      </c>
      <c r="EY14" s="47">
        <v>0.78800000000000003</v>
      </c>
      <c r="EZ14" s="47">
        <v>0.58099999999999996</v>
      </c>
      <c r="FA14" s="47">
        <v>0.63270000000000004</v>
      </c>
      <c r="FB14" s="47">
        <v>0.71299999999999997</v>
      </c>
      <c r="FC14" s="47">
        <v>0.78139999999999998</v>
      </c>
      <c r="FD14" s="47">
        <v>0.7167</v>
      </c>
      <c r="FE14" s="47">
        <v>0.68169999999999997</v>
      </c>
      <c r="FF14" s="47">
        <v>0.76080000000000003</v>
      </c>
      <c r="FG14" s="47">
        <v>0.76519999999999999</v>
      </c>
      <c r="FH14" s="47">
        <v>0.86960000000000004</v>
      </c>
      <c r="FI14" s="47">
        <v>0.9012</v>
      </c>
      <c r="FJ14" s="47">
        <v>0.91879999999999995</v>
      </c>
      <c r="FK14" s="47">
        <v>0.88500000000000001</v>
      </c>
      <c r="FL14" s="47">
        <v>0.8357</v>
      </c>
      <c r="FM14" s="47">
        <v>0.87280000000000002</v>
      </c>
      <c r="FN14" s="47">
        <v>0.88370000000000004</v>
      </c>
      <c r="FO14" s="47">
        <v>0.88049999999999995</v>
      </c>
      <c r="FP14" s="47">
        <v>0.86229999999999996</v>
      </c>
      <c r="FQ14" s="47">
        <v>0.88349999999999995</v>
      </c>
      <c r="FR14" s="47">
        <v>0.89290000000000003</v>
      </c>
      <c r="FS14" s="47">
        <v>0.86009999999999998</v>
      </c>
      <c r="FT14" s="47">
        <v>0.84860000000000002</v>
      </c>
      <c r="FU14" s="47">
        <v>0.84140000000000004</v>
      </c>
      <c r="FV14" s="47">
        <v>0.86629999999999996</v>
      </c>
      <c r="FW14" s="47">
        <v>0.86299999999999999</v>
      </c>
      <c r="FX14" s="47">
        <v>0.85389999999999999</v>
      </c>
      <c r="FY14" s="47">
        <v>0.84050000000000002</v>
      </c>
      <c r="FZ14" s="47">
        <v>0.79459999999999997</v>
      </c>
      <c r="GA14" s="47">
        <v>0.65439999999999998</v>
      </c>
      <c r="GB14" s="47">
        <v>0.77839999999999998</v>
      </c>
      <c r="GC14" s="47">
        <v>0.80589999999999995</v>
      </c>
      <c r="GD14" s="47">
        <v>0.8407</v>
      </c>
      <c r="GE14" s="47">
        <v>0.84470000000000001</v>
      </c>
      <c r="GF14" s="47">
        <v>0.84950000000000003</v>
      </c>
      <c r="GG14" s="47">
        <v>0.87109999999999999</v>
      </c>
      <c r="GH14" s="47">
        <v>0.84919999999999995</v>
      </c>
      <c r="GI14" s="47">
        <v>0.77339999999999998</v>
      </c>
      <c r="GJ14" s="47">
        <v>0.84160000000000001</v>
      </c>
      <c r="GK14" s="47">
        <v>0.79210000000000003</v>
      </c>
      <c r="GL14" s="47">
        <v>0.88980000000000004</v>
      </c>
      <c r="GM14" s="47">
        <v>0.85699999999999998</v>
      </c>
      <c r="GN14" s="47">
        <v>0.87739999999999996</v>
      </c>
      <c r="GO14" s="47">
        <v>0.69689999999999996</v>
      </c>
      <c r="GP14" s="47">
        <v>0.82799999999999996</v>
      </c>
      <c r="GQ14" s="47">
        <v>0.84940000000000004</v>
      </c>
      <c r="GR14" s="47">
        <v>0.86660000000000004</v>
      </c>
      <c r="GS14" s="47">
        <v>0.84019999999999995</v>
      </c>
      <c r="GT14" s="47">
        <v>0.82079999999999997</v>
      </c>
      <c r="GU14" s="47">
        <v>0.80940000000000001</v>
      </c>
      <c r="GV14" s="47">
        <v>0.87660000000000005</v>
      </c>
      <c r="GW14" s="47">
        <v>0.72950000000000004</v>
      </c>
      <c r="GX14" s="47">
        <v>0.81620000000000004</v>
      </c>
      <c r="GY14" s="47">
        <v>0.79500000000000004</v>
      </c>
      <c r="GZ14" s="47">
        <v>0.77480000000000004</v>
      </c>
      <c r="HA14" s="47">
        <v>0.82030000000000003</v>
      </c>
      <c r="HB14" s="47">
        <v>0.83909999999999996</v>
      </c>
      <c r="HC14" s="47">
        <v>0.57999999999999996</v>
      </c>
      <c r="HD14" s="47">
        <v>0.84519999999999995</v>
      </c>
      <c r="HE14" s="47">
        <v>0.7913</v>
      </c>
      <c r="HF14" s="47">
        <v>0.76419999999999999</v>
      </c>
      <c r="HG14" s="47">
        <v>0.77429999999999999</v>
      </c>
      <c r="HH14" s="47">
        <v>0.7944</v>
      </c>
      <c r="HI14" s="47">
        <v>0.74870000000000003</v>
      </c>
      <c r="HJ14" s="47">
        <v>0.87739999999999996</v>
      </c>
      <c r="HK14" s="47">
        <v>0.74380000000000002</v>
      </c>
      <c r="HL14" s="47">
        <v>0.87109999999999999</v>
      </c>
      <c r="HM14" s="47">
        <v>0.84340000000000004</v>
      </c>
      <c r="HN14" s="47">
        <v>0.83320000000000005</v>
      </c>
      <c r="HO14" s="47">
        <v>0.81089999999999995</v>
      </c>
      <c r="HP14" s="47">
        <v>0.8518</v>
      </c>
      <c r="HQ14" s="47">
        <v>0.80969999999999998</v>
      </c>
      <c r="HR14" s="47">
        <v>0.84960000000000002</v>
      </c>
      <c r="HS14" s="47">
        <v>0.82489999999999997</v>
      </c>
      <c r="HT14" s="47">
        <v>0.84409999999999996</v>
      </c>
      <c r="HU14" s="47">
        <v>0.81910000000000005</v>
      </c>
      <c r="HV14" s="47">
        <v>0.86129999999999995</v>
      </c>
      <c r="HW14" s="47">
        <v>0.80530000000000002</v>
      </c>
      <c r="HX14" s="47">
        <v>0.78900000000000003</v>
      </c>
      <c r="HY14" s="47">
        <v>0.84160000000000001</v>
      </c>
      <c r="HZ14" s="47">
        <v>0.81040000000000001</v>
      </c>
      <c r="IA14" s="47">
        <v>0.83020000000000005</v>
      </c>
      <c r="IB14" s="47">
        <v>0.78869999999999996</v>
      </c>
      <c r="IC14" s="47">
        <v>0.76449999999999996</v>
      </c>
      <c r="ID14" s="47">
        <v>0.76219999999999999</v>
      </c>
      <c r="IE14" s="47">
        <v>0.78280000000000005</v>
      </c>
      <c r="IF14" s="47">
        <v>0.83189999999999997</v>
      </c>
      <c r="IG14" s="47">
        <v>0.78700000000000003</v>
      </c>
      <c r="IH14" s="47">
        <v>0.82320000000000004</v>
      </c>
      <c r="II14" s="47">
        <v>0.8095</v>
      </c>
      <c r="IJ14" s="47">
        <v>0.78990000000000005</v>
      </c>
      <c r="IK14" s="47">
        <v>0.7419</v>
      </c>
      <c r="IL14" s="47">
        <v>0.8347</v>
      </c>
      <c r="IM14" s="47">
        <v>0.75239999999999996</v>
      </c>
      <c r="IN14" s="47">
        <v>0.78620000000000001</v>
      </c>
      <c r="IO14" s="47">
        <v>0.75229999999999997</v>
      </c>
      <c r="IP14" s="47">
        <v>0.72860000000000003</v>
      </c>
      <c r="IQ14" s="47">
        <v>0.7329</v>
      </c>
      <c r="IR14" s="47">
        <v>0.66200000000000003</v>
      </c>
      <c r="IS14" s="47">
        <v>0.60570000000000002</v>
      </c>
      <c r="IT14" s="47">
        <v>0.71189999999999998</v>
      </c>
      <c r="IU14" s="47">
        <v>0.74229999999999996</v>
      </c>
      <c r="IV14" s="47">
        <v>0.7319</v>
      </c>
      <c r="IW14" s="47">
        <v>0.66059999999999997</v>
      </c>
      <c r="IX14" s="47">
        <v>0.68259999999999998</v>
      </c>
      <c r="IY14" s="47">
        <v>0.67920000000000003</v>
      </c>
      <c r="IZ14" s="47">
        <v>0.60670000000000002</v>
      </c>
      <c r="JA14" s="47">
        <v>0.73899999999999999</v>
      </c>
      <c r="JB14" s="47">
        <v>0.67949999999999999</v>
      </c>
      <c r="JC14" s="47">
        <v>0.67</v>
      </c>
      <c r="JD14" s="47">
        <v>0.62360000000000004</v>
      </c>
      <c r="JE14" s="47">
        <v>0.66600000000000004</v>
      </c>
      <c r="JF14" s="47">
        <v>0.65380000000000005</v>
      </c>
      <c r="JG14" s="47">
        <v>0.73839999999999995</v>
      </c>
      <c r="JH14" s="47">
        <v>0.79749999999999999</v>
      </c>
      <c r="JI14" s="47">
        <v>0.7077</v>
      </c>
      <c r="JJ14" s="47">
        <v>0.66820000000000002</v>
      </c>
      <c r="JK14" s="47">
        <v>0.72309999999999997</v>
      </c>
      <c r="JL14" s="47">
        <v>0.76380000000000003</v>
      </c>
      <c r="JM14" s="47">
        <v>0.65790000000000004</v>
      </c>
      <c r="JN14" s="47">
        <v>0.74719999999999998</v>
      </c>
      <c r="JO14" s="47">
        <v>0.70750000000000002</v>
      </c>
      <c r="JP14" s="47">
        <v>0.63649999999999995</v>
      </c>
      <c r="JQ14" s="47">
        <v>0.68899999999999995</v>
      </c>
      <c r="JR14" s="47">
        <v>0.67500000000000004</v>
      </c>
      <c r="JS14" s="47">
        <v>0.69199999999999995</v>
      </c>
      <c r="JT14" s="47">
        <v>0.6885</v>
      </c>
      <c r="JU14" s="47">
        <v>0.59589999999999999</v>
      </c>
      <c r="JV14" s="47">
        <v>0.52470000000000006</v>
      </c>
      <c r="JW14" s="47">
        <v>0.68389999999999995</v>
      </c>
      <c r="JX14" s="47">
        <v>0.70809999999999995</v>
      </c>
      <c r="JY14" s="47">
        <v>0.54859999999999998</v>
      </c>
      <c r="JZ14" s="47">
        <v>0.65410000000000001</v>
      </c>
      <c r="KA14" s="47">
        <v>0.61209999999999998</v>
      </c>
      <c r="KB14" s="47">
        <v>0.63800000000000001</v>
      </c>
      <c r="KC14" s="47">
        <v>0.747</v>
      </c>
      <c r="KD14" s="47">
        <v>0.51180000000000003</v>
      </c>
      <c r="KE14" s="47">
        <v>0.55520000000000003</v>
      </c>
      <c r="KF14" s="47">
        <v>0.57410000000000005</v>
      </c>
      <c r="KG14" s="47">
        <v>0.62390000000000001</v>
      </c>
      <c r="KH14" s="47">
        <v>0.63170000000000004</v>
      </c>
      <c r="KI14" s="47">
        <v>0.57979999999999998</v>
      </c>
      <c r="KJ14" s="47">
        <v>0.64839999999999998</v>
      </c>
      <c r="KK14" s="47">
        <v>0.58330000000000004</v>
      </c>
      <c r="KL14" s="47">
        <v>0.72309999999999997</v>
      </c>
      <c r="KM14" s="47">
        <v>0.75280000000000002</v>
      </c>
      <c r="KN14" s="47">
        <v>0.95350000000000001</v>
      </c>
      <c r="KO14" s="47">
        <v>0.62260000000000004</v>
      </c>
      <c r="KP14" s="47">
        <v>0.71220000000000006</v>
      </c>
      <c r="KQ14" s="47">
        <v>0.70150000000000001</v>
      </c>
      <c r="KR14" s="47">
        <v>0.61899999999999999</v>
      </c>
      <c r="KS14" s="47">
        <v>0.67259999999999998</v>
      </c>
      <c r="KT14" s="47">
        <v>0.6512</v>
      </c>
      <c r="KU14" s="47">
        <v>0.60899999999999999</v>
      </c>
      <c r="KV14" s="47">
        <v>0.74129999999999996</v>
      </c>
      <c r="KW14" s="47">
        <v>0.66859999999999997</v>
      </c>
      <c r="KX14" s="47">
        <v>0.73180000000000001</v>
      </c>
      <c r="KY14" s="47">
        <v>0.62670000000000003</v>
      </c>
      <c r="KZ14" s="47">
        <v>0.57430000000000003</v>
      </c>
      <c r="LA14" s="47">
        <v>0.63139999999999996</v>
      </c>
      <c r="LB14" s="47">
        <v>0.59199999999999997</v>
      </c>
      <c r="LC14" s="47">
        <v>0.75770000000000004</v>
      </c>
      <c r="LD14" s="47">
        <v>0.74080000000000001</v>
      </c>
      <c r="LE14" s="47">
        <v>0.70879999999999999</v>
      </c>
      <c r="LF14" s="47">
        <v>0.65390000000000004</v>
      </c>
      <c r="LG14" s="47">
        <v>0.69010000000000005</v>
      </c>
      <c r="LH14" s="47">
        <v>0.66810000000000003</v>
      </c>
      <c r="LI14" s="47">
        <v>0.63109999999999999</v>
      </c>
      <c r="LJ14" s="47">
        <v>0.60499999999999998</v>
      </c>
      <c r="LK14" s="47">
        <v>0.7823</v>
      </c>
      <c r="LL14" s="47">
        <v>0.75729999999999997</v>
      </c>
      <c r="LM14" s="47">
        <v>0.78939999999999999</v>
      </c>
      <c r="LN14" s="47">
        <v>0.81399999999999995</v>
      </c>
      <c r="LO14" s="47"/>
      <c r="LP14" s="47"/>
      <c r="LQ14" s="47">
        <v>0.73750000000000004</v>
      </c>
      <c r="LR14" s="47">
        <v>0.68620000000000003</v>
      </c>
      <c r="LS14" s="47">
        <v>0.83250000000000002</v>
      </c>
      <c r="LT14" s="47">
        <v>0.70250000000000001</v>
      </c>
      <c r="LU14" s="47">
        <v>0.34370000000000001</v>
      </c>
      <c r="LV14" s="47"/>
      <c r="LW14" s="47"/>
      <c r="LX14" s="47">
        <v>0.68769999999999998</v>
      </c>
      <c r="LY14" s="47">
        <v>0.68740000000000001</v>
      </c>
      <c r="LZ14" s="47">
        <v>0.7278</v>
      </c>
      <c r="MA14" s="47">
        <v>0.70760000000000001</v>
      </c>
      <c r="MB14" s="47">
        <v>0.79179999999999995</v>
      </c>
      <c r="MC14" s="47">
        <v>0.83379999999999999</v>
      </c>
      <c r="MD14" s="47">
        <v>0.75390000000000001</v>
      </c>
      <c r="ME14" s="47">
        <v>0.6613</v>
      </c>
      <c r="MF14" s="47">
        <v>0.8407</v>
      </c>
      <c r="MG14" s="47">
        <v>0.71</v>
      </c>
      <c r="MH14" s="47">
        <v>0.66300000000000003</v>
      </c>
      <c r="MI14" s="47">
        <v>0.86150000000000004</v>
      </c>
      <c r="MJ14" s="47">
        <v>0.83169999999999999</v>
      </c>
      <c r="MK14" s="47">
        <v>0.82769999999999999</v>
      </c>
      <c r="ML14" s="47">
        <v>0.84919999999999995</v>
      </c>
      <c r="MM14" s="47">
        <v>0.69810000000000005</v>
      </c>
      <c r="MN14" s="47">
        <v>0.78910000000000002</v>
      </c>
      <c r="MO14" s="47">
        <v>0.94440000000000002</v>
      </c>
      <c r="MP14" s="47">
        <v>0.8377</v>
      </c>
      <c r="MQ14" s="47">
        <v>0.84219999999999995</v>
      </c>
      <c r="MR14" s="47">
        <v>0.89159999999999995</v>
      </c>
      <c r="MS14" s="47">
        <v>0.87250000000000005</v>
      </c>
      <c r="MT14" s="47">
        <v>0.80220000000000002</v>
      </c>
      <c r="MU14" s="47"/>
      <c r="MV14" s="47"/>
      <c r="MW14" s="47">
        <v>0.80549999999999999</v>
      </c>
      <c r="MX14" s="47">
        <v>0.85150000000000003</v>
      </c>
      <c r="MY14" s="47">
        <v>0.90980000000000005</v>
      </c>
      <c r="MZ14" s="47">
        <v>0.82979999999999998</v>
      </c>
      <c r="NA14" s="47">
        <v>0.87490000000000001</v>
      </c>
      <c r="NB14" s="47">
        <v>0.89259999999999995</v>
      </c>
      <c r="NC14" s="47">
        <v>0.88619999999999999</v>
      </c>
      <c r="ND14" s="47">
        <v>0.89090000000000003</v>
      </c>
      <c r="NE14" s="47">
        <v>0.89639999999999997</v>
      </c>
      <c r="NF14" s="47">
        <v>0.81840000000000002</v>
      </c>
      <c r="NG14" s="47">
        <v>0.87670000000000003</v>
      </c>
      <c r="NH14" s="47">
        <v>0.84619999999999995</v>
      </c>
      <c r="NI14" s="47">
        <v>0.89790000000000003</v>
      </c>
    </row>
    <row r="15" spans="1:400" ht="15">
      <c r="A15" s="4" t="s">
        <v>54</v>
      </c>
      <c r="B15" s="4">
        <v>0</v>
      </c>
      <c r="C15" s="4">
        <v>0</v>
      </c>
      <c r="D15" s="4">
        <f>MAX(0,D5-C10-B10)</f>
        <v>0</v>
      </c>
      <c r="E15" s="4">
        <f t="shared" ref="E15:BP15" si="351">MAX(0,E5-D10-C10)</f>
        <v>0</v>
      </c>
      <c r="F15" s="4">
        <f t="shared" si="351"/>
        <v>0</v>
      </c>
      <c r="G15" s="4">
        <f t="shared" si="351"/>
        <v>0</v>
      </c>
      <c r="H15" s="4">
        <f t="shared" si="351"/>
        <v>0</v>
      </c>
      <c r="I15" s="4">
        <f t="shared" si="351"/>
        <v>0</v>
      </c>
      <c r="J15" s="4">
        <f t="shared" si="351"/>
        <v>0</v>
      </c>
      <c r="K15" s="4">
        <f t="shared" si="351"/>
        <v>0</v>
      </c>
      <c r="L15" s="4">
        <f t="shared" si="351"/>
        <v>0</v>
      </c>
      <c r="M15" s="4">
        <f t="shared" si="351"/>
        <v>0</v>
      </c>
      <c r="N15" s="4">
        <f t="shared" si="351"/>
        <v>0</v>
      </c>
      <c r="O15" s="4">
        <f t="shared" si="351"/>
        <v>0</v>
      </c>
      <c r="P15" s="4">
        <f t="shared" si="351"/>
        <v>0</v>
      </c>
      <c r="Q15" s="4">
        <f t="shared" si="351"/>
        <v>0</v>
      </c>
      <c r="R15" s="4">
        <f t="shared" si="351"/>
        <v>0</v>
      </c>
      <c r="S15" s="4">
        <f t="shared" si="351"/>
        <v>0</v>
      </c>
      <c r="T15" s="4">
        <f t="shared" si="351"/>
        <v>0</v>
      </c>
      <c r="U15" s="4">
        <f t="shared" si="351"/>
        <v>0</v>
      </c>
      <c r="V15" s="4">
        <f t="shared" si="351"/>
        <v>0</v>
      </c>
      <c r="W15" s="4">
        <f t="shared" si="351"/>
        <v>0</v>
      </c>
      <c r="X15" s="4">
        <f t="shared" si="351"/>
        <v>0</v>
      </c>
      <c r="Y15" s="4">
        <f t="shared" si="351"/>
        <v>0</v>
      </c>
      <c r="Z15" s="4">
        <f t="shared" si="351"/>
        <v>0</v>
      </c>
      <c r="AA15" s="4">
        <f t="shared" si="351"/>
        <v>0</v>
      </c>
      <c r="AB15" s="4">
        <f t="shared" si="351"/>
        <v>0</v>
      </c>
      <c r="AC15" s="4">
        <f t="shared" si="351"/>
        <v>0</v>
      </c>
      <c r="AD15" s="4">
        <f t="shared" si="351"/>
        <v>0</v>
      </c>
      <c r="AE15" s="4">
        <f t="shared" si="351"/>
        <v>0</v>
      </c>
      <c r="AF15" s="4">
        <f t="shared" si="351"/>
        <v>0</v>
      </c>
      <c r="AG15" s="4">
        <f t="shared" si="351"/>
        <v>0</v>
      </c>
      <c r="AH15" s="4">
        <f t="shared" si="351"/>
        <v>0</v>
      </c>
      <c r="AI15" s="4">
        <f t="shared" si="351"/>
        <v>0</v>
      </c>
      <c r="AJ15" s="4">
        <f t="shared" si="351"/>
        <v>0</v>
      </c>
      <c r="AK15" s="4">
        <f t="shared" si="351"/>
        <v>0</v>
      </c>
      <c r="AL15" s="4">
        <f t="shared" si="351"/>
        <v>0</v>
      </c>
      <c r="AM15" s="4">
        <f t="shared" si="351"/>
        <v>0</v>
      </c>
      <c r="AN15" s="4">
        <f t="shared" si="351"/>
        <v>0</v>
      </c>
      <c r="AO15" s="4">
        <f t="shared" si="351"/>
        <v>0</v>
      </c>
      <c r="AP15" s="4">
        <f t="shared" si="351"/>
        <v>0</v>
      </c>
      <c r="AQ15" s="4">
        <f t="shared" si="351"/>
        <v>0</v>
      </c>
      <c r="AR15" s="4">
        <f t="shared" si="351"/>
        <v>0</v>
      </c>
      <c r="AS15" s="4">
        <f t="shared" si="351"/>
        <v>0</v>
      </c>
      <c r="AT15" s="4">
        <f t="shared" si="351"/>
        <v>0</v>
      </c>
      <c r="AU15" s="4">
        <f t="shared" si="351"/>
        <v>0</v>
      </c>
      <c r="AV15" s="4">
        <f t="shared" si="351"/>
        <v>0</v>
      </c>
      <c r="AW15" s="4">
        <f t="shared" si="351"/>
        <v>0</v>
      </c>
      <c r="AX15" s="4">
        <f t="shared" si="351"/>
        <v>0</v>
      </c>
      <c r="AY15" s="4">
        <f t="shared" si="351"/>
        <v>0</v>
      </c>
      <c r="AZ15" s="4">
        <f t="shared" si="351"/>
        <v>0</v>
      </c>
      <c r="BA15" s="4">
        <f t="shared" si="351"/>
        <v>0</v>
      </c>
      <c r="BB15" s="4">
        <f t="shared" si="351"/>
        <v>0</v>
      </c>
      <c r="BC15" s="4">
        <f t="shared" si="351"/>
        <v>0</v>
      </c>
      <c r="BD15" s="4">
        <f t="shared" si="351"/>
        <v>0</v>
      </c>
      <c r="BE15" s="4">
        <f t="shared" si="351"/>
        <v>0</v>
      </c>
      <c r="BF15" s="4">
        <f t="shared" si="351"/>
        <v>0</v>
      </c>
      <c r="BG15" s="4">
        <f t="shared" si="351"/>
        <v>0</v>
      </c>
      <c r="BH15" s="4">
        <f t="shared" si="351"/>
        <v>0</v>
      </c>
      <c r="BI15" s="4">
        <f t="shared" si="351"/>
        <v>0</v>
      </c>
      <c r="BJ15" s="4">
        <f t="shared" si="351"/>
        <v>0</v>
      </c>
      <c r="BK15" s="4">
        <f t="shared" si="351"/>
        <v>0</v>
      </c>
      <c r="BL15" s="4">
        <f t="shared" si="351"/>
        <v>0</v>
      </c>
      <c r="BM15" s="4">
        <f t="shared" si="351"/>
        <v>0</v>
      </c>
      <c r="BN15" s="4">
        <f t="shared" si="351"/>
        <v>0</v>
      </c>
      <c r="BO15" s="4">
        <f t="shared" si="351"/>
        <v>0</v>
      </c>
      <c r="BP15" s="4">
        <f t="shared" si="351"/>
        <v>0</v>
      </c>
      <c r="BQ15" s="4">
        <f t="shared" ref="BQ15:EB15" si="352">MAX(0,BQ5-BP10-BO10)</f>
        <v>0</v>
      </c>
      <c r="BR15" s="4">
        <f t="shared" si="352"/>
        <v>0</v>
      </c>
      <c r="BS15" s="4">
        <f t="shared" si="352"/>
        <v>0</v>
      </c>
      <c r="BT15" s="4">
        <f t="shared" si="352"/>
        <v>0</v>
      </c>
      <c r="BU15" s="4">
        <f t="shared" si="352"/>
        <v>0</v>
      </c>
      <c r="BV15" s="4">
        <f>MAX(0,BV5-BU10-BT10)</f>
        <v>0</v>
      </c>
      <c r="BW15" s="4">
        <f t="shared" si="352"/>
        <v>0</v>
      </c>
      <c r="BX15" s="4">
        <f t="shared" si="352"/>
        <v>0</v>
      </c>
      <c r="BY15" s="4">
        <f t="shared" si="352"/>
        <v>0</v>
      </c>
      <c r="BZ15" s="4">
        <f t="shared" si="352"/>
        <v>0</v>
      </c>
      <c r="CA15" s="4">
        <f t="shared" si="352"/>
        <v>0</v>
      </c>
      <c r="CB15" s="4">
        <f t="shared" si="352"/>
        <v>0</v>
      </c>
      <c r="CC15" s="4">
        <f t="shared" si="352"/>
        <v>0</v>
      </c>
      <c r="CD15" s="4">
        <f t="shared" si="352"/>
        <v>0</v>
      </c>
      <c r="CE15" s="4">
        <f t="shared" si="352"/>
        <v>0</v>
      </c>
      <c r="CF15" s="4">
        <f t="shared" si="352"/>
        <v>0</v>
      </c>
      <c r="CG15" s="4">
        <f t="shared" si="352"/>
        <v>0</v>
      </c>
      <c r="CH15" s="4">
        <f t="shared" si="352"/>
        <v>0</v>
      </c>
      <c r="CI15" s="4">
        <f t="shared" si="352"/>
        <v>0</v>
      </c>
      <c r="CJ15" s="4">
        <f t="shared" si="352"/>
        <v>0</v>
      </c>
      <c r="CK15" s="4">
        <f t="shared" si="352"/>
        <v>0</v>
      </c>
      <c r="CL15" s="4">
        <f t="shared" si="352"/>
        <v>0</v>
      </c>
      <c r="CM15" s="4">
        <f t="shared" si="352"/>
        <v>0</v>
      </c>
      <c r="CN15" s="4">
        <f t="shared" si="352"/>
        <v>0</v>
      </c>
      <c r="CO15" s="4">
        <f t="shared" si="352"/>
        <v>920</v>
      </c>
      <c r="CP15" s="4">
        <f t="shared" si="352"/>
        <v>5933</v>
      </c>
      <c r="CQ15" s="4">
        <f t="shared" si="352"/>
        <v>12926</v>
      </c>
      <c r="CR15" s="4">
        <f t="shared" si="352"/>
        <v>5639</v>
      </c>
      <c r="CS15" s="4">
        <f t="shared" si="352"/>
        <v>8180</v>
      </c>
      <c r="CT15" s="4">
        <f t="shared" si="352"/>
        <v>8438</v>
      </c>
      <c r="CU15" s="4">
        <f t="shared" si="352"/>
        <v>2384</v>
      </c>
      <c r="CV15" s="4">
        <f t="shared" si="352"/>
        <v>0</v>
      </c>
      <c r="CW15" s="4">
        <f t="shared" si="352"/>
        <v>7485.9905484584415</v>
      </c>
      <c r="CX15" s="4">
        <f t="shared" si="352"/>
        <v>0</v>
      </c>
      <c r="CY15" s="4">
        <f t="shared" si="352"/>
        <v>0</v>
      </c>
      <c r="CZ15" s="4">
        <f t="shared" si="352"/>
        <v>0</v>
      </c>
      <c r="DA15" s="4">
        <f t="shared" si="352"/>
        <v>0</v>
      </c>
      <c r="DB15" s="4">
        <f t="shared" si="352"/>
        <v>0</v>
      </c>
      <c r="DC15" s="4">
        <f t="shared" si="352"/>
        <v>0</v>
      </c>
      <c r="DD15" s="4">
        <f t="shared" si="352"/>
        <v>0</v>
      </c>
      <c r="DE15" s="4">
        <f t="shared" si="352"/>
        <v>0</v>
      </c>
      <c r="DF15" s="4">
        <f t="shared" si="352"/>
        <v>0</v>
      </c>
      <c r="DG15" s="4">
        <f t="shared" si="352"/>
        <v>0</v>
      </c>
      <c r="DH15" s="4">
        <f t="shared" si="352"/>
        <v>0</v>
      </c>
      <c r="DI15" s="4">
        <f t="shared" si="352"/>
        <v>0</v>
      </c>
      <c r="DJ15" s="4">
        <f t="shared" si="352"/>
        <v>0</v>
      </c>
      <c r="DK15" s="4">
        <f t="shared" si="352"/>
        <v>6145.9881008913944</v>
      </c>
      <c r="DL15" s="4">
        <f t="shared" si="352"/>
        <v>2409.9881008913944</v>
      </c>
      <c r="DM15" s="4">
        <f t="shared" si="352"/>
        <v>18160.988100891394</v>
      </c>
      <c r="DN15" s="4">
        <f t="shared" si="352"/>
        <v>30479.988100891394</v>
      </c>
      <c r="DO15" s="4">
        <f t="shared" si="352"/>
        <v>16055.988100891394</v>
      </c>
      <c r="DP15" s="4">
        <f t="shared" si="352"/>
        <v>6768.9881008913944</v>
      </c>
      <c r="DQ15" s="4">
        <f t="shared" si="352"/>
        <v>197.98810089139442</v>
      </c>
      <c r="DR15" s="4">
        <f t="shared" si="352"/>
        <v>0</v>
      </c>
      <c r="DS15" s="4">
        <f t="shared" si="352"/>
        <v>0</v>
      </c>
      <c r="DT15" s="4">
        <f t="shared" si="352"/>
        <v>0</v>
      </c>
      <c r="DU15" s="4">
        <f t="shared" si="352"/>
        <v>0</v>
      </c>
      <c r="DV15" s="4">
        <f t="shared" si="352"/>
        <v>0</v>
      </c>
      <c r="DW15" s="4">
        <f t="shared" si="352"/>
        <v>0</v>
      </c>
      <c r="DX15" s="4">
        <f t="shared" si="352"/>
        <v>0</v>
      </c>
      <c r="DY15" s="4">
        <f t="shared" si="352"/>
        <v>0</v>
      </c>
      <c r="DZ15" s="4">
        <f t="shared" si="352"/>
        <v>0</v>
      </c>
      <c r="EA15" s="4">
        <f t="shared" si="352"/>
        <v>0</v>
      </c>
      <c r="EB15" s="4">
        <f t="shared" si="352"/>
        <v>0</v>
      </c>
      <c r="EC15" s="4">
        <f t="shared" ref="EC15:FS15" si="353">MAX(0,EC5-EB10-EA10)</f>
        <v>0</v>
      </c>
      <c r="ED15" s="4">
        <f t="shared" si="353"/>
        <v>0</v>
      </c>
      <c r="EE15" s="4">
        <f t="shared" si="353"/>
        <v>0</v>
      </c>
      <c r="EF15" s="4">
        <f t="shared" si="353"/>
        <v>0</v>
      </c>
      <c r="EG15" s="4">
        <f t="shared" si="353"/>
        <v>0</v>
      </c>
      <c r="EH15" s="4">
        <f t="shared" si="353"/>
        <v>0</v>
      </c>
      <c r="EI15" s="4">
        <f t="shared" si="353"/>
        <v>0</v>
      </c>
      <c r="EJ15" s="4">
        <f t="shared" si="353"/>
        <v>0</v>
      </c>
      <c r="EK15" s="4">
        <f t="shared" si="353"/>
        <v>0</v>
      </c>
      <c r="EL15" s="4">
        <f t="shared" si="353"/>
        <v>0</v>
      </c>
      <c r="EM15" s="4">
        <f t="shared" si="353"/>
        <v>0</v>
      </c>
      <c r="EN15" s="4">
        <f t="shared" si="353"/>
        <v>0</v>
      </c>
      <c r="EO15" s="4">
        <f t="shared" si="353"/>
        <v>0</v>
      </c>
      <c r="EP15" s="4">
        <f t="shared" si="353"/>
        <v>0</v>
      </c>
      <c r="EQ15" s="4">
        <f t="shared" si="353"/>
        <v>0</v>
      </c>
      <c r="ER15" s="4">
        <f t="shared" si="353"/>
        <v>10978</v>
      </c>
      <c r="ES15" s="4">
        <f t="shared" si="353"/>
        <v>26686</v>
      </c>
      <c r="ET15" s="4">
        <f t="shared" si="353"/>
        <v>33579</v>
      </c>
      <c r="EU15" s="4">
        <f t="shared" si="353"/>
        <v>23603</v>
      </c>
      <c r="EV15" s="4">
        <f t="shared" si="353"/>
        <v>22116</v>
      </c>
      <c r="EW15" s="4">
        <f t="shared" si="353"/>
        <v>32312</v>
      </c>
      <c r="EX15" s="4">
        <f t="shared" si="353"/>
        <v>23992</v>
      </c>
      <c r="EY15" s="4">
        <f t="shared" si="353"/>
        <v>12211</v>
      </c>
      <c r="EZ15" s="4">
        <f t="shared" si="353"/>
        <v>4857</v>
      </c>
      <c r="FA15" s="4">
        <f t="shared" si="353"/>
        <v>10471</v>
      </c>
      <c r="FB15" s="4">
        <f t="shared" si="353"/>
        <v>6606</v>
      </c>
      <c r="FC15" s="4">
        <f t="shared" si="353"/>
        <v>11970</v>
      </c>
      <c r="FD15" s="4">
        <f t="shared" si="353"/>
        <v>18276</v>
      </c>
      <c r="FE15" s="4">
        <f t="shared" si="353"/>
        <v>39476</v>
      </c>
      <c r="FF15" s="4">
        <f t="shared" si="353"/>
        <v>37732</v>
      </c>
      <c r="FG15" s="4">
        <f t="shared" si="353"/>
        <v>30911</v>
      </c>
      <c r="FH15" s="4">
        <f t="shared" si="353"/>
        <v>22253</v>
      </c>
      <c r="FI15" s="4">
        <f t="shared" si="353"/>
        <v>12567</v>
      </c>
      <c r="FJ15" s="4">
        <f t="shared" si="353"/>
        <v>1521</v>
      </c>
      <c r="FK15" s="4">
        <f t="shared" si="353"/>
        <v>0</v>
      </c>
      <c r="FL15" s="4">
        <f t="shared" si="353"/>
        <v>0</v>
      </c>
      <c r="FM15" s="4">
        <f t="shared" si="353"/>
        <v>0</v>
      </c>
      <c r="FN15" s="4">
        <f t="shared" si="353"/>
        <v>0</v>
      </c>
      <c r="FO15" s="4">
        <f t="shared" si="353"/>
        <v>0</v>
      </c>
      <c r="FP15" s="4">
        <f t="shared" si="353"/>
        <v>0</v>
      </c>
      <c r="FQ15" s="4">
        <f t="shared" si="353"/>
        <v>0</v>
      </c>
      <c r="FR15" s="4">
        <f t="shared" si="353"/>
        <v>0</v>
      </c>
      <c r="FS15" s="4">
        <f t="shared" si="353"/>
        <v>0</v>
      </c>
      <c r="FT15" s="4">
        <f t="shared" ref="FT15" si="354">MAX(0,FT5-FS10-FR10)</f>
        <v>0</v>
      </c>
      <c r="FU15" s="4">
        <f t="shared" ref="FU15" si="355">MAX(0,FU5-FT10-FS10)</f>
        <v>0</v>
      </c>
      <c r="FV15" s="4">
        <f t="shared" ref="FV15" si="356">MAX(0,FV5-FU10-FT10)</f>
        <v>0</v>
      </c>
      <c r="FW15" s="4">
        <f t="shared" ref="FW15" si="357">MAX(0,FW5-FV10-FU10)</f>
        <v>0</v>
      </c>
      <c r="FX15" s="4">
        <f t="shared" ref="FX15" si="358">MAX(0,FX5-FW10-FV10)</f>
        <v>0</v>
      </c>
      <c r="FY15" s="4">
        <f t="shared" ref="FY15" si="359">MAX(0,FY5-FX10-FW10)</f>
        <v>0</v>
      </c>
      <c r="FZ15" s="4">
        <f t="shared" ref="FZ15" si="360">MAX(0,FZ5-FY10-FX10)</f>
        <v>0</v>
      </c>
      <c r="GA15" s="4">
        <f t="shared" ref="GA15" si="361">MAX(0,GA5-FZ10-FY10)</f>
        <v>0</v>
      </c>
      <c r="GB15" s="4">
        <f t="shared" ref="GB15" si="362">MAX(0,GB5-GA10-FZ10)</f>
        <v>0</v>
      </c>
      <c r="GC15" s="4">
        <f t="shared" ref="GC15" si="363">MAX(0,GC5-GB10-GA10)</f>
        <v>0</v>
      </c>
      <c r="GD15" s="4">
        <f t="shared" ref="GD15" si="364">MAX(0,GD5-GC10-GB10)</f>
        <v>0</v>
      </c>
      <c r="GE15" s="4">
        <f t="shared" ref="GE15" si="365">MAX(0,GE5-GD10-GC10)</f>
        <v>0</v>
      </c>
      <c r="GF15" s="4">
        <f t="shared" ref="GF15" si="366">MAX(0,GF5-GE10-GD10)</f>
        <v>0</v>
      </c>
      <c r="GG15" s="4">
        <f t="shared" ref="GG15" si="367">MAX(0,GG5-GF10-GE10)</f>
        <v>0</v>
      </c>
      <c r="GH15" s="4">
        <f t="shared" ref="GH15" si="368">MAX(0,GH5-GG10-GF10)</f>
        <v>0</v>
      </c>
      <c r="GI15" s="4">
        <f t="shared" ref="GI15" si="369">MAX(0,GI5-GH10-GG10)</f>
        <v>0</v>
      </c>
      <c r="GJ15" s="4">
        <f t="shared" ref="GJ15" si="370">MAX(0,GJ5-GI10-GH10)</f>
        <v>0</v>
      </c>
      <c r="GK15" s="4">
        <f t="shared" ref="GK15" si="371">MAX(0,GK5-GJ10-GI10)</f>
        <v>0</v>
      </c>
      <c r="GL15" s="4">
        <f t="shared" ref="GL15" si="372">MAX(0,GL5-GK10-GJ10)</f>
        <v>0</v>
      </c>
      <c r="GM15" s="4">
        <f t="shared" ref="GM15" si="373">MAX(0,GM5-GL10-GK10)</f>
        <v>0</v>
      </c>
      <c r="GN15" s="4">
        <f t="shared" ref="GN15" si="374">MAX(0,GN5-GM10-GL10)</f>
        <v>0</v>
      </c>
      <c r="GO15" s="4">
        <f t="shared" ref="GO15" si="375">MAX(0,GO5-GN10-GM10)</f>
        <v>0</v>
      </c>
      <c r="GP15" s="4">
        <f t="shared" ref="GP15" si="376">MAX(0,GP5-GO10-GN10)</f>
        <v>0</v>
      </c>
      <c r="GQ15" s="4">
        <f t="shared" ref="GQ15" si="377">MAX(0,GQ5-GP10-GO10)</f>
        <v>0</v>
      </c>
      <c r="GR15" s="4">
        <f t="shared" ref="GR15" si="378">MAX(0,GR5-GQ10-GP10)</f>
        <v>0</v>
      </c>
      <c r="GS15" s="4">
        <f t="shared" ref="GS15" si="379">MAX(0,GS5-GR10-GQ10)</f>
        <v>0</v>
      </c>
      <c r="GT15" s="4">
        <f t="shared" ref="GT15" si="380">MAX(0,GT5-GS10-GR10)</f>
        <v>0</v>
      </c>
      <c r="GU15" s="4">
        <f t="shared" ref="GU15" si="381">MAX(0,GU5-GT10-GS10)</f>
        <v>0</v>
      </c>
      <c r="GV15" s="4">
        <f t="shared" ref="GV15" si="382">MAX(0,GV5-GU10-GT10)</f>
        <v>0</v>
      </c>
      <c r="GW15" s="4">
        <f t="shared" ref="GW15" si="383">MAX(0,GW5-GV10-GU10)</f>
        <v>0</v>
      </c>
      <c r="GX15" s="4">
        <f t="shared" ref="GX15" si="384">MAX(0,GX5-GW10-GV10)</f>
        <v>0</v>
      </c>
      <c r="GY15" s="4">
        <f t="shared" ref="GY15" si="385">MAX(0,GY5-GX10-GW10)</f>
        <v>0</v>
      </c>
      <c r="GZ15" s="4">
        <f t="shared" ref="GZ15" si="386">MAX(0,GZ5-GY10-GX10)</f>
        <v>0</v>
      </c>
      <c r="HA15" s="4">
        <f t="shared" ref="HA15" si="387">MAX(0,HA5-GZ10-GY10)</f>
        <v>0</v>
      </c>
      <c r="HB15" s="4">
        <f t="shared" ref="HB15" si="388">MAX(0,HB5-HA10-GZ10)</f>
        <v>0</v>
      </c>
      <c r="HC15" s="4">
        <f t="shared" ref="HC15" si="389">MAX(0,HC5-HB10-HA10)</f>
        <v>0</v>
      </c>
      <c r="HD15" s="4">
        <f t="shared" ref="HD15" si="390">MAX(0,HD5-HC10-HB10)</f>
        <v>0</v>
      </c>
      <c r="HE15" s="4">
        <f t="shared" ref="HE15" si="391">MAX(0,HE5-HD10-HC10)</f>
        <v>0</v>
      </c>
      <c r="HF15" s="4">
        <f t="shared" ref="HF15" si="392">MAX(0,HF5-HE10-HD10)</f>
        <v>0</v>
      </c>
      <c r="HG15" s="4">
        <f t="shared" ref="HG15" si="393">MAX(0,HG5-HF10-HE10)</f>
        <v>22937</v>
      </c>
      <c r="HH15" s="4">
        <f t="shared" ref="HH15" si="394">MAX(0,HH5-HG10-HF10)</f>
        <v>47835</v>
      </c>
      <c r="HI15" s="4">
        <f t="shared" ref="HI15" si="395">MAX(0,HI5-HH10-HG10)</f>
        <v>64204</v>
      </c>
      <c r="HJ15" s="4">
        <f t="shared" ref="HJ15" si="396">MAX(0,HJ5-HI10-HH10)</f>
        <v>53837</v>
      </c>
      <c r="HK15" s="4">
        <f t="shared" ref="HK15" si="397">MAX(0,HK5-HJ10-HI10)</f>
        <v>42833</v>
      </c>
      <c r="HL15" s="4">
        <f t="shared" ref="HL15" si="398">MAX(0,HL5-HK10-HJ10)</f>
        <v>18022</v>
      </c>
      <c r="HM15" s="4">
        <f t="shared" ref="HM15" si="399">MAX(0,HM5-HL10-HK10)</f>
        <v>0</v>
      </c>
      <c r="HN15" s="4">
        <f t="shared" ref="HN15" si="400">MAX(0,HN5-HM10-HL10)</f>
        <v>0</v>
      </c>
      <c r="HO15" s="4">
        <f t="shared" ref="HO15" si="401">MAX(0,HO5-HN10-HM10)</f>
        <v>0</v>
      </c>
      <c r="HP15" s="4">
        <f t="shared" ref="HP15" si="402">MAX(0,HP5-HO10-HN10)</f>
        <v>0</v>
      </c>
      <c r="HQ15" s="4">
        <f t="shared" ref="HQ15" si="403">MAX(0,HQ5-HP10-HO10)</f>
        <v>0</v>
      </c>
      <c r="HR15" s="4">
        <f t="shared" ref="HR15" si="404">MAX(0,HR5-HQ10-HP10)</f>
        <v>0</v>
      </c>
      <c r="HS15" s="4">
        <f t="shared" ref="HS15" si="405">MAX(0,HS5-HR10-HQ10)</f>
        <v>0</v>
      </c>
      <c r="HT15" s="4">
        <f t="shared" ref="HT15" si="406">MAX(0,HT5-HS10-HR10)</f>
        <v>0</v>
      </c>
      <c r="HU15" s="4">
        <f t="shared" ref="HU15" si="407">MAX(0,HU5-HT10-HS10)</f>
        <v>0</v>
      </c>
      <c r="HV15" s="4">
        <f t="shared" ref="HV15" si="408">MAX(0,HV5-HU10-HT10)</f>
        <v>0</v>
      </c>
      <c r="HW15" s="4">
        <f t="shared" ref="HW15" si="409">MAX(0,HW5-HV10-HU10)</f>
        <v>0</v>
      </c>
      <c r="HX15" s="4">
        <f t="shared" ref="HX15" si="410">MAX(0,HX5-HW10-HV10)</f>
        <v>0</v>
      </c>
      <c r="HY15" s="4">
        <f t="shared" ref="HY15" si="411">MAX(0,HY5-HX10-HW10)</f>
        <v>0</v>
      </c>
      <c r="HZ15" s="4">
        <f t="shared" ref="HZ15" si="412">MAX(0,HZ5-HY10-HX10)</f>
        <v>0</v>
      </c>
      <c r="IA15" s="4">
        <f t="shared" ref="IA15" si="413">MAX(0,IA5-HZ10-HY10)</f>
        <v>0</v>
      </c>
      <c r="IB15" s="4">
        <f t="shared" ref="IB15" si="414">MAX(0,IB5-IA10-HZ10)</f>
        <v>0</v>
      </c>
      <c r="IC15" s="4">
        <f t="shared" ref="IC15" si="415">MAX(0,IC5-IB10-IA10)</f>
        <v>0</v>
      </c>
      <c r="ID15" s="4">
        <f t="shared" ref="ID15" si="416">MAX(0,ID5-IC10-IB10)</f>
        <v>0</v>
      </c>
      <c r="IE15" s="4">
        <f t="shared" ref="IE15" si="417">MAX(0,IE5-ID10-IC10)</f>
        <v>0</v>
      </c>
      <c r="IF15" s="4">
        <f t="shared" ref="IF15" si="418">MAX(0,IF5-IE10-ID10)</f>
        <v>0</v>
      </c>
      <c r="IG15" s="4">
        <f t="shared" ref="IG15" si="419">MAX(0,IG5-IF10-IE10)</f>
        <v>0</v>
      </c>
      <c r="IH15" s="4">
        <f t="shared" ref="IH15" si="420">MAX(0,IH5-IG10-IF10)</f>
        <v>0</v>
      </c>
      <c r="II15" s="4">
        <f t="shared" ref="II15" si="421">MAX(0,II5-IH10-IG10)</f>
        <v>0</v>
      </c>
      <c r="IJ15" s="4">
        <f t="shared" ref="IJ15" si="422">MAX(0,IJ5-II10-IH10)</f>
        <v>0</v>
      </c>
      <c r="IK15" s="4">
        <f t="shared" ref="IK15" si="423">MAX(0,IK5-IJ10-II10)</f>
        <v>0</v>
      </c>
      <c r="IL15" s="4">
        <f t="shared" ref="IL15" si="424">MAX(0,IL5-IK10-IJ10)</f>
        <v>0</v>
      </c>
      <c r="IM15" s="4">
        <f t="shared" ref="IM15" si="425">MAX(0,IM5-IL10-IK10)</f>
        <v>0</v>
      </c>
      <c r="IN15" s="4">
        <f t="shared" ref="IN15" si="426">MAX(0,IN5-IM10-IL10)</f>
        <v>0</v>
      </c>
      <c r="IO15" s="4">
        <f>MAX(0,IO5-IN10-IM10)</f>
        <v>0</v>
      </c>
      <c r="IP15" s="4">
        <f t="shared" ref="IP15" si="427">MAX(0,IP5-IO10-IN10)</f>
        <v>0</v>
      </c>
      <c r="IQ15" s="4">
        <f t="shared" ref="IQ15" si="428">MAX(0,IQ5-IP10-IO10)</f>
        <v>0</v>
      </c>
      <c r="IR15" s="4">
        <f t="shared" ref="IR15" si="429">MAX(0,IR5-IQ10-IP10)</f>
        <v>0</v>
      </c>
      <c r="IS15" s="4">
        <f t="shared" ref="IS15" si="430">MAX(0,IS5-IR10-IQ10)</f>
        <v>0</v>
      </c>
      <c r="IT15" s="4">
        <f t="shared" ref="IT15" si="431">MAX(0,IT5-IS10-IR10)</f>
        <v>0</v>
      </c>
      <c r="IU15" s="4">
        <f t="shared" ref="IU15" si="432">MAX(0,IU5-IT10-IS10)</f>
        <v>12826</v>
      </c>
      <c r="IV15" s="4">
        <f t="shared" ref="IV15" si="433">MAX(0,IV5-IU10-IT10)</f>
        <v>4787</v>
      </c>
      <c r="IW15" s="4">
        <f t="shared" ref="IW15" si="434">MAX(0,IW5-IV10-IU10)</f>
        <v>21185</v>
      </c>
      <c r="IX15" s="4">
        <f t="shared" ref="IX15" si="435">MAX(0,IX5-IW10-IV10)</f>
        <v>28646</v>
      </c>
      <c r="IY15" s="4">
        <f t="shared" ref="IY15" si="436">MAX(0,IY5-IX10-IW10)</f>
        <v>25570</v>
      </c>
      <c r="IZ15" s="4">
        <f t="shared" ref="IZ15" si="437">MAX(0,IZ5-IY10-IX10)</f>
        <v>24617</v>
      </c>
      <c r="JA15" s="4">
        <f t="shared" ref="JA15" si="438">MAX(0,JA5-IZ10-IY10)</f>
        <v>70100</v>
      </c>
      <c r="JB15" s="4">
        <f t="shared" ref="JB15" si="439">MAX(0,JB5-JA10-IZ10)</f>
        <v>69669</v>
      </c>
      <c r="JC15" s="4">
        <f t="shared" ref="JC15" si="440">MAX(0,JC5-JB10-JA10)</f>
        <v>61375</v>
      </c>
      <c r="JD15" s="4">
        <f t="shared" ref="JD15" si="441">MAX(0,JD5-JC10-JB10)</f>
        <v>86166</v>
      </c>
      <c r="JE15" s="4">
        <f t="shared" ref="JE15" si="442">MAX(0,JE5-JD10-JC10)</f>
        <v>80273</v>
      </c>
      <c r="JF15" s="4">
        <f t="shared" ref="JF15" si="443">MAX(0,JF5-JE10-JD10)</f>
        <v>59843</v>
      </c>
      <c r="JG15" s="4">
        <f t="shared" ref="JG15" si="444">MAX(0,JG5-JF10-JE10)</f>
        <v>10804</v>
      </c>
      <c r="JH15" s="4">
        <f t="shared" ref="JH15" si="445">MAX(0,JH5-JG10-JF10)</f>
        <v>0</v>
      </c>
      <c r="JI15" s="4">
        <f t="shared" ref="JI15" si="446">MAX(0,JI5-JH10-JG10)</f>
        <v>0</v>
      </c>
      <c r="JJ15" s="4">
        <f t="shared" ref="JJ15" si="447">MAX(0,JJ5-JI10-JH10)</f>
        <v>0</v>
      </c>
      <c r="JK15" s="4">
        <f t="shared" ref="JK15" si="448">MAX(0,JK5-JJ10-JI10)</f>
        <v>0</v>
      </c>
      <c r="JL15" s="4">
        <f t="shared" ref="JL15" si="449">MAX(0,JL5-JK10-JJ10)</f>
        <v>0</v>
      </c>
      <c r="JM15" s="4">
        <f t="shared" ref="JM15" si="450">MAX(0,JM5-JL10-JK10)</f>
        <v>0</v>
      </c>
      <c r="JN15" s="4">
        <f t="shared" ref="JN15" si="451">MAX(0,JN5-JM10-JL10)</f>
        <v>0</v>
      </c>
      <c r="JO15" s="4">
        <f t="shared" ref="JO15" si="452">MAX(0,JO5-JN10-JM10)</f>
        <v>0</v>
      </c>
      <c r="JP15" s="4">
        <f t="shared" ref="JP15" si="453">MAX(0,JP5-JO10-JN10)</f>
        <v>0</v>
      </c>
      <c r="JQ15" s="4">
        <f t="shared" ref="JQ15" si="454">MAX(0,JQ5-JP10-JO10)</f>
        <v>0</v>
      </c>
      <c r="JR15" s="4">
        <f t="shared" ref="JR15" si="455">MAX(0,JR5-JQ10-JP10)</f>
        <v>0</v>
      </c>
      <c r="JS15" s="4">
        <f t="shared" ref="JS15" si="456">MAX(0,JS5-JR10-JQ10)</f>
        <v>0</v>
      </c>
      <c r="JT15" s="4">
        <f t="shared" ref="JT15" si="457">MAX(0,JT5-JS10-JR10)</f>
        <v>0</v>
      </c>
      <c r="JU15" s="4">
        <f t="shared" ref="JU15" si="458">MAX(0,JU5-JT10-JS10)</f>
        <v>0</v>
      </c>
      <c r="JV15" s="4">
        <f t="shared" ref="JV15" si="459">MAX(0,JV5-JU10-JT10)</f>
        <v>0</v>
      </c>
      <c r="JW15" s="4">
        <f t="shared" ref="JW15" si="460">MAX(0,JW5-JV10-JU10)</f>
        <v>0</v>
      </c>
      <c r="JX15" s="4">
        <f t="shared" ref="JX15" si="461">MAX(0,JX5-JW10-JV10)</f>
        <v>0</v>
      </c>
      <c r="JY15" s="4">
        <f t="shared" ref="JY15" si="462">MAX(0,JY5-JX10-JW10)</f>
        <v>0</v>
      </c>
      <c r="JZ15" s="4">
        <f t="shared" ref="JZ15" si="463">MAX(0,JZ5-JY10-JX10)</f>
        <v>0</v>
      </c>
      <c r="KA15" s="4">
        <f t="shared" ref="KA15" si="464">MAX(0,KA5-JZ10-JY10)</f>
        <v>0</v>
      </c>
      <c r="KB15" s="4">
        <f t="shared" ref="KB15" si="465">MAX(0,KB5-KA10-JZ10)</f>
        <v>0</v>
      </c>
      <c r="KC15" s="4">
        <f t="shared" ref="KC15" si="466">MAX(0,KC5-KB10-KA10)</f>
        <v>0</v>
      </c>
      <c r="KD15" s="4">
        <f t="shared" ref="KD15" si="467">MAX(0,KD5-KC10-KB10)</f>
        <v>0</v>
      </c>
      <c r="KE15" s="4">
        <f t="shared" ref="KE15" si="468">MAX(0,KE5-KD10-KC10)</f>
        <v>0</v>
      </c>
      <c r="KF15" s="4">
        <f t="shared" ref="KF15" si="469">MAX(0,KF5-KE10-KD10)</f>
        <v>0</v>
      </c>
      <c r="KG15" s="4">
        <f t="shared" ref="KG15" si="470">MAX(0,KG5-KF10-KE10)</f>
        <v>0</v>
      </c>
      <c r="KH15" s="4">
        <f t="shared" ref="KH15" si="471">MAX(0,KH5-KG10-KF10)</f>
        <v>0</v>
      </c>
      <c r="KI15" s="4">
        <f t="shared" ref="KI15" si="472">MAX(0,KI5-KH10-KG10)</f>
        <v>0</v>
      </c>
      <c r="KJ15" s="4">
        <f>MAX(0,KJ5-KI10-KH10)</f>
        <v>0</v>
      </c>
      <c r="KK15" s="4">
        <f t="shared" ref="KK15" si="473">MAX(0,KK5-KJ10-KI10)</f>
        <v>0</v>
      </c>
      <c r="KL15" s="4">
        <f t="shared" ref="KL15" si="474">MAX(0,KL5-KK10-KJ10)</f>
        <v>0</v>
      </c>
      <c r="KM15" s="4">
        <f t="shared" ref="KM15" si="475">MAX(0,KM5-KL10-KK10)</f>
        <v>0</v>
      </c>
      <c r="KN15" s="4">
        <f t="shared" ref="KN15" si="476">MAX(0,KN5-KM10-KL10)</f>
        <v>0</v>
      </c>
      <c r="KO15" s="4">
        <f t="shared" ref="KO15" si="477">MAX(0,KO5-KN10-KM10)</f>
        <v>0</v>
      </c>
      <c r="KP15" s="4">
        <f t="shared" ref="KP15" si="478">MAX(0,KP5-KO10-KN10)</f>
        <v>0</v>
      </c>
      <c r="KQ15" s="4">
        <f t="shared" ref="KQ15" si="479">MAX(0,KQ5-KP10-KO10)</f>
        <v>0</v>
      </c>
      <c r="KR15" s="4">
        <f t="shared" ref="KR15" si="480">MAX(0,KR5-KQ10-KP10)</f>
        <v>0</v>
      </c>
      <c r="KS15" s="4">
        <f t="shared" ref="KS15" si="481">MAX(0,KS5-KR10-KQ10)</f>
        <v>0</v>
      </c>
      <c r="KT15" s="4">
        <f t="shared" ref="KT15" si="482">MAX(0,KT5-KS10-KR10)</f>
        <v>0</v>
      </c>
      <c r="KU15" s="4">
        <f t="shared" ref="KU15" si="483">MAX(0,KU5-KT10-KS10)</f>
        <v>36440</v>
      </c>
      <c r="KV15" s="4">
        <f t="shared" ref="KV15" si="484">MAX(0,KV5-KU10-KT10)</f>
        <v>35612</v>
      </c>
      <c r="KW15" s="4">
        <f t="shared" ref="KW15" si="485">MAX(0,KW5-KV10-KU10)</f>
        <v>16190</v>
      </c>
      <c r="KX15" s="4">
        <f t="shared" ref="KX15" si="486">MAX(0,KX5-KW10-KV10)</f>
        <v>2810</v>
      </c>
      <c r="KY15" s="4">
        <f t="shared" ref="KY15" si="487">MAX(0,KY5-KX10-KW10)</f>
        <v>0</v>
      </c>
      <c r="KZ15" s="4">
        <f t="shared" ref="KZ15" si="488">MAX(0,KZ5-KY10-KX10)</f>
        <v>0</v>
      </c>
      <c r="LA15" s="4">
        <f t="shared" ref="LA15" si="489">MAX(0,LA5-KZ10-KY10)</f>
        <v>0</v>
      </c>
      <c r="LB15" s="4">
        <f t="shared" ref="LB15" si="490">MAX(0,LB5-LA10-KZ10)</f>
        <v>0</v>
      </c>
      <c r="LC15" s="4">
        <f t="shared" ref="LC15" si="491">MAX(0,LC5-LB10-LA10)</f>
        <v>0</v>
      </c>
      <c r="LD15" s="4">
        <f t="shared" ref="LD15" si="492">MAX(0,LD5-LC10-LB10)</f>
        <v>0</v>
      </c>
      <c r="LE15" s="4">
        <f t="shared" ref="LE15" si="493">MAX(0,LE5-LD10-LC10)</f>
        <v>0</v>
      </c>
      <c r="LF15" s="4">
        <f t="shared" ref="LF15" si="494">MAX(0,LF5-LE10-LD10)</f>
        <v>0</v>
      </c>
      <c r="LG15" s="4">
        <f t="shared" ref="LG15" si="495">MAX(0,LG5-LF10-LE10)</f>
        <v>0</v>
      </c>
      <c r="LH15" s="4">
        <f t="shared" ref="LH15" si="496">MAX(0,LH5-LG10-LF10)</f>
        <v>0</v>
      </c>
      <c r="LI15" s="4">
        <f t="shared" ref="LI15" si="497">MAX(0,LI5-LH10-LG10)</f>
        <v>0</v>
      </c>
      <c r="LJ15" s="4">
        <f t="shared" ref="LJ15" si="498">MAX(0,LJ5-LI10-LH10)</f>
        <v>0</v>
      </c>
      <c r="LK15" s="4">
        <f t="shared" ref="LK15" si="499">MAX(0,LK5-LJ10-LI10)</f>
        <v>0</v>
      </c>
      <c r="LL15" s="4">
        <f t="shared" ref="LL15" si="500">MAX(0,LL5-LK10-LJ10)</f>
        <v>0</v>
      </c>
      <c r="LM15" s="4">
        <f t="shared" ref="LM15" si="501">MAX(0,LM5-LL10-LK10)</f>
        <v>0</v>
      </c>
      <c r="LN15" s="4">
        <f t="shared" ref="LN15" si="502">MAX(0,LN5-LM10-LL10)</f>
        <v>0</v>
      </c>
      <c r="LO15" s="4">
        <f t="shared" ref="LO15" si="503">MAX(0,LO5-LN10-LM10)</f>
        <v>0</v>
      </c>
      <c r="LP15" s="4">
        <f t="shared" ref="LP15" si="504">MAX(0,LP5-LO10-LN10)</f>
        <v>0</v>
      </c>
      <c r="LQ15" s="4">
        <f t="shared" ref="LQ15" si="505">MAX(0,LQ5-LP10-LO10)</f>
        <v>2741</v>
      </c>
      <c r="LR15" s="4">
        <f t="shared" ref="LR15" si="506">MAX(0,LR5-LQ10-LP10)</f>
        <v>0</v>
      </c>
      <c r="LS15" s="4">
        <f t="shared" ref="LS15" si="507">MAX(0,LS5-LR10-LQ10)</f>
        <v>0</v>
      </c>
      <c r="LT15" s="4">
        <f t="shared" ref="LT15" si="508">MAX(0,LT5-LS10-LR10)</f>
        <v>0</v>
      </c>
      <c r="LU15" s="4">
        <f t="shared" ref="LU15" si="509">MAX(0,LU5-LT10-LS10)</f>
        <v>0</v>
      </c>
      <c r="LV15" s="4">
        <f t="shared" ref="LV15" si="510">MAX(0,LV5-LU10-LT10)</f>
        <v>0</v>
      </c>
      <c r="LW15" s="4">
        <f t="shared" ref="LW15" si="511">MAX(0,LW5-LV10-LU10)</f>
        <v>14749</v>
      </c>
      <c r="LX15" s="4">
        <f t="shared" ref="LX15" si="512">MAX(0,LX5-LW10-LV10)</f>
        <v>49684</v>
      </c>
      <c r="LY15" s="4">
        <f t="shared" ref="LY15" si="513">MAX(0,LY5-LX10-LW10)</f>
        <v>20028</v>
      </c>
      <c r="LZ15" s="4">
        <f t="shared" ref="LZ15" si="514">MAX(0,LZ5-LY10-LX10)</f>
        <v>30052</v>
      </c>
      <c r="MA15" s="4">
        <f t="shared" ref="MA15" si="515">MAX(0,MA5-LZ10-LY10)</f>
        <v>16280</v>
      </c>
      <c r="MB15" s="4">
        <f t="shared" ref="MB15" si="516">MAX(0,MB5-MA10-LZ10)</f>
        <v>4094</v>
      </c>
      <c r="MC15" s="4">
        <f t="shared" ref="MC15" si="517">MAX(0,MC5-MB10-MA10)</f>
        <v>0</v>
      </c>
      <c r="MD15" s="4">
        <f t="shared" ref="MD15" si="518">MAX(0,MD5-MC10-MB10)</f>
        <v>0</v>
      </c>
      <c r="ME15" s="4">
        <f t="shared" ref="ME15" si="519">MAX(0,ME5-MD10-MC10)</f>
        <v>0</v>
      </c>
      <c r="MF15" s="4">
        <f t="shared" ref="MF15" si="520">MAX(0,MF5-ME10-MD10)</f>
        <v>0</v>
      </c>
      <c r="MG15" s="4">
        <f t="shared" ref="MG15" si="521">MAX(0,MG5-MF10-ME10)</f>
        <v>0</v>
      </c>
      <c r="MH15" s="4">
        <f t="shared" ref="MH15" si="522">MAX(0,MH5-MG10-MF10)</f>
        <v>0</v>
      </c>
      <c r="MI15" s="4">
        <f t="shared" ref="MI15" si="523">MAX(0,MI5-MH10-MG10)</f>
        <v>0</v>
      </c>
      <c r="MJ15" s="4">
        <f t="shared" ref="MJ15" si="524">MAX(0,MJ5-MI10-MH10)</f>
        <v>0</v>
      </c>
      <c r="MK15" s="4">
        <f t="shared" ref="MK15" si="525">MAX(0,MK5-MJ10-MI10)</f>
        <v>0</v>
      </c>
      <c r="ML15" s="4">
        <f t="shared" ref="ML15" si="526">MAX(0,ML5-MK10-MJ10)</f>
        <v>0</v>
      </c>
      <c r="MM15" s="4">
        <f t="shared" ref="MM15" si="527">MAX(0,MM5-ML10-MK10)</f>
        <v>0</v>
      </c>
      <c r="MN15" s="4">
        <f t="shared" ref="MN15" si="528">MAX(0,MN5-MM10-ML10)</f>
        <v>0</v>
      </c>
      <c r="MO15" s="4">
        <f t="shared" ref="MO15" si="529">MAX(0,MO5-MN10-MM10)</f>
        <v>0</v>
      </c>
      <c r="MP15" s="4">
        <f t="shared" ref="MP15" si="530">MAX(0,MP5-MO10-MN10)</f>
        <v>1268</v>
      </c>
      <c r="MQ15" s="4">
        <f t="shared" ref="MQ15" si="531">MAX(0,MQ5-MP10-MO10)</f>
        <v>851</v>
      </c>
      <c r="MR15" s="4">
        <f t="shared" ref="MR15" si="532">MAX(0,MR5-MQ10-MP10)</f>
        <v>0</v>
      </c>
      <c r="MS15" s="4">
        <f t="shared" ref="MS15" si="533">MAX(0,MS5-MR10-MQ10)</f>
        <v>0</v>
      </c>
      <c r="MT15" s="4">
        <f t="shared" ref="MT15" si="534">MAX(0,MT5-MS10-MR10)</f>
        <v>0</v>
      </c>
      <c r="MU15" s="4">
        <f t="shared" ref="MU15" si="535">MAX(0,MU5-MT10-MS10)</f>
        <v>0</v>
      </c>
      <c r="MV15" s="4">
        <f t="shared" ref="MV15" si="536">MAX(0,MV5-MU10-MT10)</f>
        <v>1529</v>
      </c>
      <c r="MW15" s="4">
        <f t="shared" ref="MW15" si="537">MAX(0,MW5-MV10-MU10)</f>
        <v>3527</v>
      </c>
      <c r="MX15" s="4">
        <f t="shared" ref="MX15" si="538">MAX(0,MX5-MW10-MV10)</f>
        <v>0</v>
      </c>
      <c r="MY15" s="4">
        <f t="shared" ref="MY15" si="539">MAX(0,MY5-MX10-MW10)</f>
        <v>0</v>
      </c>
      <c r="MZ15" s="4">
        <f t="shared" ref="MZ15" si="540">MAX(0,MZ5-MY10-MX10)</f>
        <v>0</v>
      </c>
      <c r="NA15" s="4">
        <f t="shared" ref="NA15" si="541">MAX(0,NA5-MZ10-MY10)</f>
        <v>0</v>
      </c>
      <c r="NB15" s="4">
        <f t="shared" ref="NB15" si="542">MAX(0,NB5-NA10-MZ10)</f>
        <v>0</v>
      </c>
      <c r="NC15" s="4">
        <f t="shared" ref="NC15" si="543">MAX(0,NC5-NB10-NA10)</f>
        <v>0</v>
      </c>
      <c r="ND15" s="4">
        <f t="shared" ref="ND15" si="544">MAX(0,ND5-NC10-NB10)</f>
        <v>0</v>
      </c>
      <c r="NE15" s="4">
        <f t="shared" ref="NE15" si="545">MAX(0,NE5-ND10-NC10)</f>
        <v>0</v>
      </c>
      <c r="NF15" s="4">
        <f t="shared" ref="NF15" si="546">MAX(0,NF5-NE10-ND10)</f>
        <v>0</v>
      </c>
      <c r="NG15" s="4">
        <f t="shared" ref="NG15" si="547">MAX(0,NG5-NF10-NE10)</f>
        <v>0</v>
      </c>
      <c r="NH15" s="4">
        <f t="shared" ref="NH15" si="548">MAX(0,NH5-NG10-NF10)</f>
        <v>0</v>
      </c>
      <c r="NI15" s="4">
        <f t="shared" ref="NI15" si="549">MAX(0,NI5-NH10-NG10)</f>
        <v>0</v>
      </c>
    </row>
    <row r="16" spans="1:400" ht="15">
      <c r="A16" s="4" t="s">
        <v>55</v>
      </c>
      <c r="B16" s="4">
        <v>0</v>
      </c>
      <c r="C16" s="4">
        <v>0</v>
      </c>
      <c r="D16" s="4">
        <v>0</v>
      </c>
      <c r="E16" s="4">
        <f t="shared" ref="E16:BP16" si="550">MAX(0,E5-D10-C10-B10)</f>
        <v>0</v>
      </c>
      <c r="F16" s="4">
        <f t="shared" si="550"/>
        <v>0</v>
      </c>
      <c r="G16" s="4">
        <f t="shared" si="550"/>
        <v>0</v>
      </c>
      <c r="H16" s="4">
        <f t="shared" si="550"/>
        <v>0</v>
      </c>
      <c r="I16" s="4">
        <f t="shared" si="550"/>
        <v>0</v>
      </c>
      <c r="J16" s="4">
        <f t="shared" si="550"/>
        <v>0</v>
      </c>
      <c r="K16" s="4">
        <f t="shared" si="550"/>
        <v>0</v>
      </c>
      <c r="L16" s="4">
        <f t="shared" si="550"/>
        <v>0</v>
      </c>
      <c r="M16" s="4">
        <f t="shared" si="550"/>
        <v>0</v>
      </c>
      <c r="N16" s="4">
        <f t="shared" si="550"/>
        <v>0</v>
      </c>
      <c r="O16" s="4">
        <f t="shared" si="550"/>
        <v>0</v>
      </c>
      <c r="P16" s="4">
        <f t="shared" si="550"/>
        <v>0</v>
      </c>
      <c r="Q16" s="4">
        <f t="shared" si="550"/>
        <v>0</v>
      </c>
      <c r="R16" s="4">
        <f t="shared" si="550"/>
        <v>0</v>
      </c>
      <c r="S16" s="4">
        <f t="shared" si="550"/>
        <v>0</v>
      </c>
      <c r="T16" s="4">
        <f t="shared" si="550"/>
        <v>0</v>
      </c>
      <c r="U16" s="4">
        <f t="shared" si="550"/>
        <v>0</v>
      </c>
      <c r="V16" s="4">
        <f t="shared" si="550"/>
        <v>0</v>
      </c>
      <c r="W16" s="4">
        <f t="shared" si="550"/>
        <v>0</v>
      </c>
      <c r="X16" s="4">
        <f t="shared" si="550"/>
        <v>0</v>
      </c>
      <c r="Y16" s="4">
        <f t="shared" si="550"/>
        <v>0</v>
      </c>
      <c r="Z16" s="4">
        <f t="shared" si="550"/>
        <v>0</v>
      </c>
      <c r="AA16" s="4">
        <f t="shared" si="550"/>
        <v>0</v>
      </c>
      <c r="AB16" s="4">
        <f t="shared" si="550"/>
        <v>0</v>
      </c>
      <c r="AC16" s="4">
        <f t="shared" si="550"/>
        <v>0</v>
      </c>
      <c r="AD16" s="4">
        <f t="shared" si="550"/>
        <v>0</v>
      </c>
      <c r="AE16" s="4">
        <f t="shared" si="550"/>
        <v>0</v>
      </c>
      <c r="AF16" s="4">
        <f t="shared" si="550"/>
        <v>0</v>
      </c>
      <c r="AG16" s="4">
        <f t="shared" si="550"/>
        <v>0</v>
      </c>
      <c r="AH16" s="4">
        <f t="shared" si="550"/>
        <v>0</v>
      </c>
      <c r="AI16" s="4">
        <f t="shared" si="550"/>
        <v>0</v>
      </c>
      <c r="AJ16" s="4">
        <f t="shared" si="550"/>
        <v>0</v>
      </c>
      <c r="AK16" s="4">
        <f t="shared" si="550"/>
        <v>0</v>
      </c>
      <c r="AL16" s="4">
        <f t="shared" si="550"/>
        <v>0</v>
      </c>
      <c r="AM16" s="4">
        <f t="shared" si="550"/>
        <v>0</v>
      </c>
      <c r="AN16" s="4">
        <f t="shared" si="550"/>
        <v>0</v>
      </c>
      <c r="AO16" s="4">
        <f t="shared" si="550"/>
        <v>0</v>
      </c>
      <c r="AP16" s="4">
        <f t="shared" si="550"/>
        <v>0</v>
      </c>
      <c r="AQ16" s="4">
        <f t="shared" si="550"/>
        <v>0</v>
      </c>
      <c r="AR16" s="4">
        <f t="shared" si="550"/>
        <v>0</v>
      </c>
      <c r="AS16" s="4">
        <f t="shared" si="550"/>
        <v>0</v>
      </c>
      <c r="AT16" s="4">
        <f t="shared" si="550"/>
        <v>0</v>
      </c>
      <c r="AU16" s="4">
        <f t="shared" si="550"/>
        <v>0</v>
      </c>
      <c r="AV16" s="4">
        <f t="shared" si="550"/>
        <v>0</v>
      </c>
      <c r="AW16" s="4">
        <f t="shared" si="550"/>
        <v>0</v>
      </c>
      <c r="AX16" s="4">
        <f t="shared" si="550"/>
        <v>0</v>
      </c>
      <c r="AY16" s="4">
        <f t="shared" si="550"/>
        <v>0</v>
      </c>
      <c r="AZ16" s="4">
        <f t="shared" si="550"/>
        <v>0</v>
      </c>
      <c r="BA16" s="4">
        <f t="shared" si="550"/>
        <v>0</v>
      </c>
      <c r="BB16" s="4">
        <f t="shared" si="550"/>
        <v>0</v>
      </c>
      <c r="BC16" s="4">
        <f t="shared" si="550"/>
        <v>0</v>
      </c>
      <c r="BD16" s="4">
        <f t="shared" si="550"/>
        <v>0</v>
      </c>
      <c r="BE16" s="4">
        <f t="shared" si="550"/>
        <v>0</v>
      </c>
      <c r="BF16" s="4">
        <f t="shared" si="550"/>
        <v>0</v>
      </c>
      <c r="BG16" s="4">
        <f t="shared" si="550"/>
        <v>0</v>
      </c>
      <c r="BH16" s="4">
        <f t="shared" si="550"/>
        <v>0</v>
      </c>
      <c r="BI16" s="4">
        <f t="shared" si="550"/>
        <v>0</v>
      </c>
      <c r="BJ16" s="4">
        <f t="shared" si="550"/>
        <v>0</v>
      </c>
      <c r="BK16" s="4">
        <f t="shared" si="550"/>
        <v>0</v>
      </c>
      <c r="BL16" s="4">
        <f t="shared" si="550"/>
        <v>0</v>
      </c>
      <c r="BM16" s="4">
        <f t="shared" si="550"/>
        <v>0</v>
      </c>
      <c r="BN16" s="4">
        <f t="shared" si="550"/>
        <v>0</v>
      </c>
      <c r="BO16" s="4">
        <f t="shared" si="550"/>
        <v>0</v>
      </c>
      <c r="BP16" s="4">
        <f t="shared" si="550"/>
        <v>0</v>
      </c>
      <c r="BQ16" s="4">
        <f t="shared" ref="BQ16:EB16" si="551">MAX(0,BQ5-BP10-BO10-BN10)</f>
        <v>0</v>
      </c>
      <c r="BR16" s="4">
        <f t="shared" si="551"/>
        <v>0</v>
      </c>
      <c r="BS16" s="4">
        <f t="shared" si="551"/>
        <v>0</v>
      </c>
      <c r="BT16" s="4">
        <f t="shared" si="551"/>
        <v>0</v>
      </c>
      <c r="BU16" s="4">
        <f t="shared" si="551"/>
        <v>0</v>
      </c>
      <c r="BV16" s="4">
        <f t="shared" si="551"/>
        <v>0</v>
      </c>
      <c r="BW16" s="4">
        <f t="shared" si="551"/>
        <v>0</v>
      </c>
      <c r="BX16" s="4">
        <f t="shared" si="551"/>
        <v>0</v>
      </c>
      <c r="BY16" s="4">
        <f t="shared" si="551"/>
        <v>0</v>
      </c>
      <c r="BZ16" s="4">
        <f t="shared" si="551"/>
        <v>0</v>
      </c>
      <c r="CA16" s="4">
        <f t="shared" si="551"/>
        <v>0</v>
      </c>
      <c r="CB16" s="4">
        <f t="shared" si="551"/>
        <v>0</v>
      </c>
      <c r="CC16" s="4">
        <f t="shared" si="551"/>
        <v>0</v>
      </c>
      <c r="CD16" s="4">
        <f t="shared" si="551"/>
        <v>0</v>
      </c>
      <c r="CE16" s="4">
        <f t="shared" si="551"/>
        <v>0</v>
      </c>
      <c r="CF16" s="4">
        <f t="shared" si="551"/>
        <v>0</v>
      </c>
      <c r="CG16" s="4">
        <f t="shared" si="551"/>
        <v>0</v>
      </c>
      <c r="CH16" s="4">
        <f t="shared" si="551"/>
        <v>0</v>
      </c>
      <c r="CI16" s="4">
        <f t="shared" si="551"/>
        <v>0</v>
      </c>
      <c r="CJ16" s="4">
        <f t="shared" si="551"/>
        <v>0</v>
      </c>
      <c r="CK16" s="4">
        <f t="shared" si="551"/>
        <v>0</v>
      </c>
      <c r="CL16" s="4">
        <f t="shared" si="551"/>
        <v>0</v>
      </c>
      <c r="CM16" s="4">
        <f t="shared" si="551"/>
        <v>0</v>
      </c>
      <c r="CN16" s="4">
        <f t="shared" si="551"/>
        <v>0</v>
      </c>
      <c r="CO16" s="4">
        <f t="shared" si="551"/>
        <v>0</v>
      </c>
      <c r="CP16" s="4">
        <f t="shared" si="551"/>
        <v>0</v>
      </c>
      <c r="CQ16" s="4">
        <f t="shared" si="551"/>
        <v>0</v>
      </c>
      <c r="CR16" s="4">
        <f t="shared" si="551"/>
        <v>0</v>
      </c>
      <c r="CS16" s="4">
        <f t="shared" si="551"/>
        <v>0</v>
      </c>
      <c r="CT16" s="4">
        <f t="shared" si="551"/>
        <v>0</v>
      </c>
      <c r="CU16" s="4">
        <f t="shared" si="551"/>
        <v>0</v>
      </c>
      <c r="CV16" s="4">
        <f t="shared" si="551"/>
        <v>0</v>
      </c>
      <c r="CW16" s="4">
        <f t="shared" si="551"/>
        <v>0</v>
      </c>
      <c r="CX16" s="4">
        <f t="shared" si="551"/>
        <v>0</v>
      </c>
      <c r="CY16" s="4">
        <f t="shared" si="551"/>
        <v>0</v>
      </c>
      <c r="CZ16" s="4">
        <f t="shared" si="551"/>
        <v>0</v>
      </c>
      <c r="DA16" s="4">
        <f t="shared" si="551"/>
        <v>0</v>
      </c>
      <c r="DB16" s="4">
        <f t="shared" si="551"/>
        <v>0</v>
      </c>
      <c r="DC16" s="4">
        <f t="shared" si="551"/>
        <v>0</v>
      </c>
      <c r="DD16" s="4">
        <f t="shared" si="551"/>
        <v>0</v>
      </c>
      <c r="DE16" s="4">
        <f t="shared" si="551"/>
        <v>0</v>
      </c>
      <c r="DF16" s="4">
        <f t="shared" si="551"/>
        <v>0</v>
      </c>
      <c r="DG16" s="4">
        <f t="shared" si="551"/>
        <v>0</v>
      </c>
      <c r="DH16" s="4">
        <f t="shared" si="551"/>
        <v>0</v>
      </c>
      <c r="DI16" s="4">
        <f t="shared" si="551"/>
        <v>0</v>
      </c>
      <c r="DJ16" s="4">
        <f t="shared" si="551"/>
        <v>0</v>
      </c>
      <c r="DK16" s="4">
        <f t="shared" si="551"/>
        <v>0</v>
      </c>
      <c r="DL16" s="4">
        <f t="shared" si="551"/>
        <v>0</v>
      </c>
      <c r="DM16" s="4">
        <f t="shared" si="551"/>
        <v>0</v>
      </c>
      <c r="DN16" s="4">
        <f t="shared" si="551"/>
        <v>0</v>
      </c>
      <c r="DO16" s="4">
        <f t="shared" si="551"/>
        <v>4573.9881008913944</v>
      </c>
      <c r="DP16" s="4">
        <f t="shared" si="551"/>
        <v>0</v>
      </c>
      <c r="DQ16" s="4">
        <f t="shared" si="551"/>
        <v>0</v>
      </c>
      <c r="DR16" s="4">
        <f t="shared" si="551"/>
        <v>0</v>
      </c>
      <c r="DS16" s="4">
        <f t="shared" si="551"/>
        <v>0</v>
      </c>
      <c r="DT16" s="4">
        <f t="shared" si="551"/>
        <v>0</v>
      </c>
      <c r="DU16" s="4">
        <f t="shared" si="551"/>
        <v>0</v>
      </c>
      <c r="DV16" s="4">
        <f t="shared" si="551"/>
        <v>0</v>
      </c>
      <c r="DW16" s="4">
        <f t="shared" si="551"/>
        <v>0</v>
      </c>
      <c r="DX16" s="4">
        <f t="shared" si="551"/>
        <v>0</v>
      </c>
      <c r="DY16" s="4">
        <f t="shared" si="551"/>
        <v>0</v>
      </c>
      <c r="DZ16" s="4">
        <f t="shared" si="551"/>
        <v>0</v>
      </c>
      <c r="EA16" s="4">
        <f t="shared" si="551"/>
        <v>0</v>
      </c>
      <c r="EB16" s="4">
        <f t="shared" si="551"/>
        <v>0</v>
      </c>
      <c r="EC16" s="4">
        <f t="shared" ref="EC16:GN16" si="552">MAX(0,EC5-EB10-EA10-DZ10)</f>
        <v>0</v>
      </c>
      <c r="ED16" s="4">
        <f t="shared" si="552"/>
        <v>0</v>
      </c>
      <c r="EE16" s="4">
        <f t="shared" si="552"/>
        <v>0</v>
      </c>
      <c r="EF16" s="4">
        <f t="shared" si="552"/>
        <v>0</v>
      </c>
      <c r="EG16" s="4">
        <f t="shared" si="552"/>
        <v>0</v>
      </c>
      <c r="EH16" s="4">
        <f t="shared" si="552"/>
        <v>0</v>
      </c>
      <c r="EI16" s="4">
        <f t="shared" si="552"/>
        <v>0</v>
      </c>
      <c r="EJ16" s="4">
        <f t="shared" si="552"/>
        <v>0</v>
      </c>
      <c r="EK16" s="4">
        <f t="shared" si="552"/>
        <v>0</v>
      </c>
      <c r="EL16" s="4">
        <f t="shared" si="552"/>
        <v>0</v>
      </c>
      <c r="EM16" s="4">
        <f t="shared" si="552"/>
        <v>0</v>
      </c>
      <c r="EN16" s="4">
        <f t="shared" si="552"/>
        <v>0</v>
      </c>
      <c r="EO16" s="4">
        <f t="shared" si="552"/>
        <v>0</v>
      </c>
      <c r="EP16" s="4">
        <f t="shared" si="552"/>
        <v>0</v>
      </c>
      <c r="EQ16" s="4">
        <f t="shared" si="552"/>
        <v>0</v>
      </c>
      <c r="ER16" s="4">
        <f t="shared" si="552"/>
        <v>0</v>
      </c>
      <c r="ES16" s="4">
        <f t="shared" si="552"/>
        <v>0</v>
      </c>
      <c r="ET16" s="4">
        <f t="shared" si="552"/>
        <v>0</v>
      </c>
      <c r="EU16" s="4">
        <f t="shared" si="552"/>
        <v>0</v>
      </c>
      <c r="EV16" s="4">
        <f t="shared" si="552"/>
        <v>0</v>
      </c>
      <c r="EW16" s="4">
        <f t="shared" si="552"/>
        <v>0</v>
      </c>
      <c r="EX16" s="4">
        <f t="shared" si="552"/>
        <v>0</v>
      </c>
      <c r="EY16" s="4">
        <f t="shared" si="552"/>
        <v>0</v>
      </c>
      <c r="EZ16" s="4">
        <f t="shared" si="552"/>
        <v>0</v>
      </c>
      <c r="FA16" s="4">
        <f t="shared" si="552"/>
        <v>0</v>
      </c>
      <c r="FB16" s="4">
        <f t="shared" si="552"/>
        <v>0</v>
      </c>
      <c r="FC16" s="4">
        <f t="shared" si="552"/>
        <v>0</v>
      </c>
      <c r="FD16" s="4">
        <f t="shared" si="552"/>
        <v>0</v>
      </c>
      <c r="FE16" s="4">
        <f t="shared" si="552"/>
        <v>0</v>
      </c>
      <c r="FF16" s="4">
        <f t="shared" si="552"/>
        <v>16133</v>
      </c>
      <c r="FG16" s="4">
        <f t="shared" si="552"/>
        <v>14882</v>
      </c>
      <c r="FH16" s="4">
        <f t="shared" si="552"/>
        <v>3856</v>
      </c>
      <c r="FI16" s="4">
        <f t="shared" si="552"/>
        <v>0</v>
      </c>
      <c r="FJ16" s="4">
        <f t="shared" si="552"/>
        <v>0</v>
      </c>
      <c r="FK16" s="4">
        <f t="shared" si="552"/>
        <v>0</v>
      </c>
      <c r="FL16" s="4">
        <f t="shared" si="552"/>
        <v>0</v>
      </c>
      <c r="FM16" s="4">
        <f t="shared" si="552"/>
        <v>0</v>
      </c>
      <c r="FN16" s="4">
        <f t="shared" si="552"/>
        <v>0</v>
      </c>
      <c r="FO16" s="4">
        <f t="shared" si="552"/>
        <v>0</v>
      </c>
      <c r="FP16" s="4">
        <f t="shared" si="552"/>
        <v>0</v>
      </c>
      <c r="FQ16" s="4">
        <f t="shared" si="552"/>
        <v>0</v>
      </c>
      <c r="FR16" s="4">
        <f t="shared" si="552"/>
        <v>0</v>
      </c>
      <c r="FS16" s="4">
        <f t="shared" si="552"/>
        <v>0</v>
      </c>
      <c r="FT16" s="4">
        <f t="shared" si="552"/>
        <v>0</v>
      </c>
      <c r="FU16" s="4">
        <f t="shared" si="552"/>
        <v>0</v>
      </c>
      <c r="FV16" s="4">
        <f t="shared" si="552"/>
        <v>0</v>
      </c>
      <c r="FW16" s="4">
        <f t="shared" si="552"/>
        <v>0</v>
      </c>
      <c r="FX16" s="4">
        <f t="shared" si="552"/>
        <v>0</v>
      </c>
      <c r="FY16" s="4">
        <f t="shared" si="552"/>
        <v>0</v>
      </c>
      <c r="FZ16" s="4">
        <f t="shared" si="552"/>
        <v>0</v>
      </c>
      <c r="GA16" s="4">
        <f t="shared" si="552"/>
        <v>0</v>
      </c>
      <c r="GB16" s="4">
        <f t="shared" si="552"/>
        <v>0</v>
      </c>
      <c r="GC16" s="4">
        <f t="shared" si="552"/>
        <v>0</v>
      </c>
      <c r="GD16" s="4">
        <f t="shared" si="552"/>
        <v>0</v>
      </c>
      <c r="GE16" s="4">
        <f t="shared" si="552"/>
        <v>0</v>
      </c>
      <c r="GF16" s="4">
        <f t="shared" si="552"/>
        <v>0</v>
      </c>
      <c r="GG16" s="4">
        <f t="shared" si="552"/>
        <v>0</v>
      </c>
      <c r="GH16" s="4">
        <f t="shared" si="552"/>
        <v>0</v>
      </c>
      <c r="GI16" s="4">
        <f t="shared" si="552"/>
        <v>0</v>
      </c>
      <c r="GJ16" s="4">
        <f t="shared" si="552"/>
        <v>0</v>
      </c>
      <c r="GK16" s="4">
        <f t="shared" si="552"/>
        <v>0</v>
      </c>
      <c r="GL16" s="4">
        <f t="shared" si="552"/>
        <v>0</v>
      </c>
      <c r="GM16" s="4">
        <f t="shared" si="552"/>
        <v>0</v>
      </c>
      <c r="GN16" s="4">
        <f t="shared" si="552"/>
        <v>0</v>
      </c>
      <c r="GO16" s="4">
        <f t="shared" ref="GO16:IZ16" si="553">MAX(0,GO5-GN10-GM10-GL10)</f>
        <v>0</v>
      </c>
      <c r="GP16" s="4">
        <f t="shared" si="553"/>
        <v>0</v>
      </c>
      <c r="GQ16" s="4">
        <f t="shared" si="553"/>
        <v>0</v>
      </c>
      <c r="GR16" s="4">
        <f t="shared" si="553"/>
        <v>0</v>
      </c>
      <c r="GS16" s="4">
        <f t="shared" si="553"/>
        <v>0</v>
      </c>
      <c r="GT16" s="4">
        <f t="shared" si="553"/>
        <v>0</v>
      </c>
      <c r="GU16" s="4">
        <f t="shared" si="553"/>
        <v>0</v>
      </c>
      <c r="GV16" s="4">
        <f t="shared" si="553"/>
        <v>0</v>
      </c>
      <c r="GW16" s="4">
        <f t="shared" si="553"/>
        <v>0</v>
      </c>
      <c r="GX16" s="4">
        <f t="shared" si="553"/>
        <v>0</v>
      </c>
      <c r="GY16" s="4">
        <f t="shared" si="553"/>
        <v>0</v>
      </c>
      <c r="GZ16" s="4">
        <f t="shared" si="553"/>
        <v>0</v>
      </c>
      <c r="HA16" s="4">
        <f t="shared" si="553"/>
        <v>0</v>
      </c>
      <c r="HB16" s="4">
        <f t="shared" si="553"/>
        <v>0</v>
      </c>
      <c r="HC16" s="4">
        <f t="shared" si="553"/>
        <v>0</v>
      </c>
      <c r="HD16" s="4">
        <f t="shared" si="553"/>
        <v>0</v>
      </c>
      <c r="HE16" s="4">
        <f t="shared" si="553"/>
        <v>0</v>
      </c>
      <c r="HF16" s="4">
        <f t="shared" si="553"/>
        <v>0</v>
      </c>
      <c r="HG16" s="4">
        <f t="shared" si="553"/>
        <v>0</v>
      </c>
      <c r="HH16" s="4">
        <f t="shared" si="553"/>
        <v>0</v>
      </c>
      <c r="HI16" s="4">
        <f t="shared" si="553"/>
        <v>16660</v>
      </c>
      <c r="HJ16" s="4">
        <f t="shared" si="553"/>
        <v>40359</v>
      </c>
      <c r="HK16" s="4">
        <f t="shared" si="553"/>
        <v>31596</v>
      </c>
      <c r="HL16" s="4">
        <f t="shared" si="553"/>
        <v>6481</v>
      </c>
      <c r="HM16" s="4">
        <f t="shared" si="553"/>
        <v>0</v>
      </c>
      <c r="HN16" s="4">
        <f t="shared" si="553"/>
        <v>0</v>
      </c>
      <c r="HO16" s="4">
        <f t="shared" si="553"/>
        <v>0</v>
      </c>
      <c r="HP16" s="4">
        <f t="shared" si="553"/>
        <v>0</v>
      </c>
      <c r="HQ16" s="4">
        <f t="shared" si="553"/>
        <v>0</v>
      </c>
      <c r="HR16" s="4">
        <f t="shared" si="553"/>
        <v>0</v>
      </c>
      <c r="HS16" s="4">
        <f t="shared" si="553"/>
        <v>0</v>
      </c>
      <c r="HT16" s="4">
        <f t="shared" si="553"/>
        <v>0</v>
      </c>
      <c r="HU16" s="4">
        <f t="shared" si="553"/>
        <v>0</v>
      </c>
      <c r="HV16" s="4">
        <f t="shared" si="553"/>
        <v>0</v>
      </c>
      <c r="HW16" s="4">
        <f t="shared" si="553"/>
        <v>0</v>
      </c>
      <c r="HX16" s="4">
        <f t="shared" si="553"/>
        <v>0</v>
      </c>
      <c r="HY16" s="4">
        <f t="shared" si="553"/>
        <v>0</v>
      </c>
      <c r="HZ16" s="4">
        <f t="shared" si="553"/>
        <v>0</v>
      </c>
      <c r="IA16" s="4">
        <f t="shared" si="553"/>
        <v>0</v>
      </c>
      <c r="IB16" s="4">
        <f t="shared" si="553"/>
        <v>0</v>
      </c>
      <c r="IC16" s="4">
        <f t="shared" si="553"/>
        <v>0</v>
      </c>
      <c r="ID16" s="4">
        <f t="shared" si="553"/>
        <v>0</v>
      </c>
      <c r="IE16" s="4">
        <f t="shared" si="553"/>
        <v>0</v>
      </c>
      <c r="IF16" s="4">
        <f t="shared" si="553"/>
        <v>0</v>
      </c>
      <c r="IG16" s="4">
        <f t="shared" si="553"/>
        <v>0</v>
      </c>
      <c r="IH16" s="4">
        <f t="shared" si="553"/>
        <v>0</v>
      </c>
      <c r="II16" s="4">
        <f t="shared" si="553"/>
        <v>0</v>
      </c>
      <c r="IJ16" s="4">
        <f t="shared" si="553"/>
        <v>0</v>
      </c>
      <c r="IK16" s="4">
        <f t="shared" si="553"/>
        <v>0</v>
      </c>
      <c r="IL16" s="4">
        <f t="shared" si="553"/>
        <v>0</v>
      </c>
      <c r="IM16" s="4">
        <f t="shared" si="553"/>
        <v>0</v>
      </c>
      <c r="IN16" s="4">
        <f t="shared" si="553"/>
        <v>0</v>
      </c>
      <c r="IO16" s="4">
        <f t="shared" si="553"/>
        <v>0</v>
      </c>
      <c r="IP16" s="4">
        <f t="shared" si="553"/>
        <v>0</v>
      </c>
      <c r="IQ16" s="4">
        <f t="shared" si="553"/>
        <v>0</v>
      </c>
      <c r="IR16" s="4">
        <f t="shared" si="553"/>
        <v>0</v>
      </c>
      <c r="IS16" s="4">
        <f t="shared" si="553"/>
        <v>0</v>
      </c>
      <c r="IT16" s="4">
        <f t="shared" si="553"/>
        <v>0</v>
      </c>
      <c r="IU16" s="4">
        <f t="shared" si="553"/>
        <v>0</v>
      </c>
      <c r="IV16" s="4">
        <f t="shared" si="553"/>
        <v>0</v>
      </c>
      <c r="IW16" s="4">
        <f t="shared" si="553"/>
        <v>0</v>
      </c>
      <c r="IX16" s="4">
        <f t="shared" si="553"/>
        <v>0</v>
      </c>
      <c r="IY16" s="4">
        <f t="shared" si="553"/>
        <v>0</v>
      </c>
      <c r="IZ16" s="4">
        <f t="shared" si="553"/>
        <v>0</v>
      </c>
      <c r="JA16" s="4">
        <f t="shared" ref="JA16:LL16" si="554">MAX(0,JA5-IZ10-IY10-IX10)</f>
        <v>0</v>
      </c>
      <c r="JB16" s="4">
        <f t="shared" si="554"/>
        <v>15325</v>
      </c>
      <c r="JC16" s="4">
        <f t="shared" si="554"/>
        <v>10801</v>
      </c>
      <c r="JD16" s="4">
        <f t="shared" si="554"/>
        <v>3863</v>
      </c>
      <c r="JE16" s="4">
        <f t="shared" si="554"/>
        <v>34737</v>
      </c>
      <c r="JF16" s="4">
        <f t="shared" si="554"/>
        <v>20453</v>
      </c>
      <c r="JG16" s="4">
        <f t="shared" si="554"/>
        <v>0</v>
      </c>
      <c r="JH16" s="4">
        <f t="shared" si="554"/>
        <v>0</v>
      </c>
      <c r="JI16" s="4">
        <f t="shared" si="554"/>
        <v>0</v>
      </c>
      <c r="JJ16" s="4">
        <f t="shared" si="554"/>
        <v>0</v>
      </c>
      <c r="JK16" s="4">
        <f t="shared" si="554"/>
        <v>0</v>
      </c>
      <c r="JL16" s="4">
        <f t="shared" si="554"/>
        <v>0</v>
      </c>
      <c r="JM16" s="4">
        <f t="shared" si="554"/>
        <v>0</v>
      </c>
      <c r="JN16" s="4">
        <f t="shared" si="554"/>
        <v>0</v>
      </c>
      <c r="JO16" s="4">
        <f t="shared" si="554"/>
        <v>0</v>
      </c>
      <c r="JP16" s="4">
        <f t="shared" si="554"/>
        <v>0</v>
      </c>
      <c r="JQ16" s="4">
        <f t="shared" si="554"/>
        <v>0</v>
      </c>
      <c r="JR16" s="4">
        <f t="shared" si="554"/>
        <v>0</v>
      </c>
      <c r="JS16" s="4">
        <f t="shared" si="554"/>
        <v>0</v>
      </c>
      <c r="JT16" s="4">
        <f t="shared" si="554"/>
        <v>0</v>
      </c>
      <c r="JU16" s="4">
        <f t="shared" si="554"/>
        <v>0</v>
      </c>
      <c r="JV16" s="4">
        <f t="shared" si="554"/>
        <v>0</v>
      </c>
      <c r="JW16" s="4">
        <f t="shared" si="554"/>
        <v>0</v>
      </c>
      <c r="JX16" s="4">
        <f t="shared" si="554"/>
        <v>0</v>
      </c>
      <c r="JY16" s="4">
        <f t="shared" si="554"/>
        <v>0</v>
      </c>
      <c r="JZ16" s="4">
        <f t="shared" si="554"/>
        <v>0</v>
      </c>
      <c r="KA16" s="4">
        <f t="shared" si="554"/>
        <v>0</v>
      </c>
      <c r="KB16" s="4">
        <f t="shared" si="554"/>
        <v>0</v>
      </c>
      <c r="KC16" s="4">
        <f t="shared" si="554"/>
        <v>0</v>
      </c>
      <c r="KD16" s="4">
        <f t="shared" si="554"/>
        <v>0</v>
      </c>
      <c r="KE16" s="4">
        <f t="shared" si="554"/>
        <v>0</v>
      </c>
      <c r="KF16" s="4">
        <f t="shared" si="554"/>
        <v>0</v>
      </c>
      <c r="KG16" s="4">
        <f t="shared" si="554"/>
        <v>0</v>
      </c>
      <c r="KH16" s="4">
        <f t="shared" si="554"/>
        <v>0</v>
      </c>
      <c r="KI16" s="4">
        <f t="shared" si="554"/>
        <v>0</v>
      </c>
      <c r="KJ16" s="4">
        <f t="shared" si="554"/>
        <v>0</v>
      </c>
      <c r="KK16" s="4">
        <f t="shared" si="554"/>
        <v>0</v>
      </c>
      <c r="KL16" s="4">
        <f t="shared" si="554"/>
        <v>0</v>
      </c>
      <c r="KM16" s="4">
        <f t="shared" si="554"/>
        <v>0</v>
      </c>
      <c r="KN16" s="4">
        <f t="shared" si="554"/>
        <v>0</v>
      </c>
      <c r="KO16" s="4">
        <f t="shared" si="554"/>
        <v>0</v>
      </c>
      <c r="KP16" s="4">
        <f t="shared" si="554"/>
        <v>0</v>
      </c>
      <c r="KQ16" s="4">
        <f t="shared" si="554"/>
        <v>0</v>
      </c>
      <c r="KR16" s="4">
        <f t="shared" si="554"/>
        <v>0</v>
      </c>
      <c r="KS16" s="4">
        <f t="shared" si="554"/>
        <v>0</v>
      </c>
      <c r="KT16" s="4">
        <f t="shared" si="554"/>
        <v>0</v>
      </c>
      <c r="KU16" s="4">
        <f t="shared" si="554"/>
        <v>0</v>
      </c>
      <c r="KV16" s="4">
        <f t="shared" si="554"/>
        <v>0</v>
      </c>
      <c r="KW16" s="4">
        <f t="shared" si="554"/>
        <v>0</v>
      </c>
      <c r="KX16" s="4">
        <f t="shared" si="554"/>
        <v>0</v>
      </c>
      <c r="KY16" s="4">
        <f t="shared" si="554"/>
        <v>0</v>
      </c>
      <c r="KZ16" s="4">
        <f t="shared" si="554"/>
        <v>0</v>
      </c>
      <c r="LA16" s="4">
        <f t="shared" si="554"/>
        <v>0</v>
      </c>
      <c r="LB16" s="4">
        <f t="shared" si="554"/>
        <v>0</v>
      </c>
      <c r="LC16" s="4">
        <f t="shared" si="554"/>
        <v>0</v>
      </c>
      <c r="LD16" s="4">
        <f t="shared" si="554"/>
        <v>0</v>
      </c>
      <c r="LE16" s="4">
        <f t="shared" si="554"/>
        <v>0</v>
      </c>
      <c r="LF16" s="4">
        <f t="shared" si="554"/>
        <v>0</v>
      </c>
      <c r="LG16" s="4">
        <f t="shared" si="554"/>
        <v>0</v>
      </c>
      <c r="LH16" s="4">
        <f t="shared" si="554"/>
        <v>0</v>
      </c>
      <c r="LI16" s="4">
        <f t="shared" si="554"/>
        <v>0</v>
      </c>
      <c r="LJ16" s="4">
        <f t="shared" si="554"/>
        <v>0</v>
      </c>
      <c r="LK16" s="4">
        <f t="shared" si="554"/>
        <v>0</v>
      </c>
      <c r="LL16" s="4">
        <f t="shared" si="554"/>
        <v>0</v>
      </c>
      <c r="LM16" s="4">
        <f t="shared" ref="LM16:NA16" si="555">MAX(0,LM5-LL10-LK10-LJ10)</f>
        <v>0</v>
      </c>
      <c r="LN16" s="4">
        <f t="shared" si="555"/>
        <v>0</v>
      </c>
      <c r="LO16" s="4">
        <f t="shared" si="555"/>
        <v>0</v>
      </c>
      <c r="LP16" s="4">
        <f t="shared" si="555"/>
        <v>0</v>
      </c>
      <c r="LQ16" s="4">
        <f t="shared" si="555"/>
        <v>0</v>
      </c>
      <c r="LR16" s="4">
        <f t="shared" si="555"/>
        <v>0</v>
      </c>
      <c r="LS16" s="4">
        <f t="shared" si="555"/>
        <v>0</v>
      </c>
      <c r="LT16" s="4">
        <f t="shared" si="555"/>
        <v>0</v>
      </c>
      <c r="LU16" s="4">
        <f t="shared" si="555"/>
        <v>0</v>
      </c>
      <c r="LV16" s="4">
        <f t="shared" si="555"/>
        <v>0</v>
      </c>
      <c r="LW16" s="4">
        <f t="shared" si="555"/>
        <v>0</v>
      </c>
      <c r="LX16" s="4">
        <f t="shared" si="555"/>
        <v>14749</v>
      </c>
      <c r="LY16" s="4">
        <f t="shared" si="555"/>
        <v>0</v>
      </c>
      <c r="LZ16" s="4">
        <f t="shared" si="555"/>
        <v>2967</v>
      </c>
      <c r="MA16" s="4">
        <f t="shared" si="555"/>
        <v>0</v>
      </c>
      <c r="MB16" s="4">
        <f t="shared" si="555"/>
        <v>0</v>
      </c>
      <c r="MC16" s="4">
        <f t="shared" si="555"/>
        <v>0</v>
      </c>
      <c r="MD16" s="4">
        <f t="shared" si="555"/>
        <v>0</v>
      </c>
      <c r="ME16" s="4">
        <f t="shared" si="555"/>
        <v>0</v>
      </c>
      <c r="MF16" s="4">
        <f t="shared" si="555"/>
        <v>0</v>
      </c>
      <c r="MG16" s="4">
        <f t="shared" si="555"/>
        <v>0</v>
      </c>
      <c r="MH16" s="4">
        <f t="shared" si="555"/>
        <v>0</v>
      </c>
      <c r="MI16" s="4">
        <f t="shared" si="555"/>
        <v>0</v>
      </c>
      <c r="MJ16" s="4">
        <f t="shared" si="555"/>
        <v>0</v>
      </c>
      <c r="MK16" s="4">
        <f t="shared" si="555"/>
        <v>0</v>
      </c>
      <c r="ML16" s="4">
        <f t="shared" si="555"/>
        <v>0</v>
      </c>
      <c r="MM16" s="4">
        <f t="shared" si="555"/>
        <v>0</v>
      </c>
      <c r="MN16" s="4">
        <f t="shared" si="555"/>
        <v>0</v>
      </c>
      <c r="MO16" s="4">
        <f t="shared" si="555"/>
        <v>0</v>
      </c>
      <c r="MP16" s="4">
        <f t="shared" si="555"/>
        <v>0</v>
      </c>
      <c r="MQ16" s="4">
        <f t="shared" si="555"/>
        <v>0</v>
      </c>
      <c r="MR16" s="4">
        <f t="shared" si="555"/>
        <v>0</v>
      </c>
      <c r="MS16" s="4">
        <f t="shared" si="555"/>
        <v>0</v>
      </c>
      <c r="MT16" s="4">
        <f t="shared" si="555"/>
        <v>0</v>
      </c>
      <c r="MU16" s="4">
        <f t="shared" si="555"/>
        <v>0</v>
      </c>
      <c r="MV16" s="4">
        <f t="shared" si="555"/>
        <v>0</v>
      </c>
      <c r="MW16" s="4">
        <f t="shared" si="555"/>
        <v>0</v>
      </c>
      <c r="MX16" s="4">
        <f t="shared" si="555"/>
        <v>0</v>
      </c>
      <c r="MY16" s="4">
        <f t="shared" si="555"/>
        <v>0</v>
      </c>
      <c r="MZ16" s="4">
        <f t="shared" si="555"/>
        <v>0</v>
      </c>
      <c r="NA16" s="4">
        <f t="shared" si="555"/>
        <v>0</v>
      </c>
      <c r="NB16" s="4">
        <f t="shared" ref="NB16" si="556">MAX(0,NB5-NA10-MZ10-MY10)</f>
        <v>0</v>
      </c>
      <c r="NC16" s="4">
        <f t="shared" ref="NC16" si="557">MAX(0,NC5-NB10-NA10-MZ10)</f>
        <v>0</v>
      </c>
      <c r="ND16" s="4">
        <f t="shared" ref="ND16" si="558">MAX(0,ND5-NC10-NB10-NA10)</f>
        <v>0</v>
      </c>
      <c r="NE16" s="4">
        <f t="shared" ref="NE16" si="559">MAX(0,NE5-ND10-NC10-NB10)</f>
        <v>0</v>
      </c>
      <c r="NF16" s="4">
        <f t="shared" ref="NF16" si="560">MAX(0,NF5-NE10-ND10-NC10)</f>
        <v>0</v>
      </c>
      <c r="NG16" s="4">
        <f t="shared" ref="NG16" si="561">MAX(0,NG5-NF10-NE10-ND10)</f>
        <v>0</v>
      </c>
      <c r="NH16" s="4">
        <f t="shared" ref="NH16" si="562">MAX(0,NH5-NG10-NF10-NE10)</f>
        <v>0</v>
      </c>
      <c r="NI16" s="4">
        <f t="shared" ref="NI16" si="563">MAX(0,NI5-NH10-NG10-NF10)</f>
        <v>0</v>
      </c>
    </row>
    <row r="17" spans="1:373" ht="15.75" customHeight="1">
      <c r="A17" s="23" t="s">
        <v>56</v>
      </c>
      <c r="B17" s="38">
        <v>0</v>
      </c>
      <c r="C17" s="38">
        <v>0</v>
      </c>
      <c r="D17" s="38">
        <v>0</v>
      </c>
      <c r="E17" s="38">
        <v>0</v>
      </c>
      <c r="F17" s="38">
        <f t="shared" ref="F17:BP17" si="564">MAX(0,F5-E10-D10-C10-B10)</f>
        <v>0</v>
      </c>
      <c r="G17" s="38">
        <f t="shared" si="564"/>
        <v>0</v>
      </c>
      <c r="H17" s="38">
        <f t="shared" si="564"/>
        <v>0</v>
      </c>
      <c r="I17" s="38">
        <f t="shared" si="564"/>
        <v>0</v>
      </c>
      <c r="J17" s="38">
        <f t="shared" si="564"/>
        <v>0</v>
      </c>
      <c r="K17" s="38">
        <f t="shared" si="564"/>
        <v>0</v>
      </c>
      <c r="L17" s="38">
        <f t="shared" si="564"/>
        <v>0</v>
      </c>
      <c r="M17" s="38">
        <f t="shared" si="564"/>
        <v>0</v>
      </c>
      <c r="N17" s="38">
        <f t="shared" si="564"/>
        <v>0</v>
      </c>
      <c r="O17" s="38">
        <f t="shared" si="564"/>
        <v>0</v>
      </c>
      <c r="P17" s="38">
        <f t="shared" si="564"/>
        <v>0</v>
      </c>
      <c r="Q17" s="38">
        <f t="shared" si="564"/>
        <v>0</v>
      </c>
      <c r="R17" s="38">
        <f t="shared" si="564"/>
        <v>0</v>
      </c>
      <c r="S17" s="38">
        <f t="shared" si="564"/>
        <v>0</v>
      </c>
      <c r="T17" s="38">
        <f t="shared" si="564"/>
        <v>0</v>
      </c>
      <c r="U17" s="38">
        <f t="shared" si="564"/>
        <v>0</v>
      </c>
      <c r="V17" s="38">
        <f t="shared" si="564"/>
        <v>0</v>
      </c>
      <c r="W17" s="38">
        <f t="shared" si="564"/>
        <v>0</v>
      </c>
      <c r="X17" s="38">
        <f t="shared" si="564"/>
        <v>0</v>
      </c>
      <c r="Y17" s="38">
        <f t="shared" si="564"/>
        <v>0</v>
      </c>
      <c r="Z17" s="38">
        <f t="shared" si="564"/>
        <v>0</v>
      </c>
      <c r="AA17" s="38">
        <f t="shared" si="564"/>
        <v>0</v>
      </c>
      <c r="AB17" s="38">
        <f t="shared" si="564"/>
        <v>0</v>
      </c>
      <c r="AC17" s="38">
        <f t="shared" si="564"/>
        <v>0</v>
      </c>
      <c r="AD17" s="38">
        <f t="shared" si="564"/>
        <v>0</v>
      </c>
      <c r="AE17" s="38">
        <f t="shared" si="564"/>
        <v>0</v>
      </c>
      <c r="AF17" s="38">
        <f t="shared" si="564"/>
        <v>0</v>
      </c>
      <c r="AG17" s="38">
        <f t="shared" si="564"/>
        <v>0</v>
      </c>
      <c r="AH17" s="38">
        <f t="shared" si="564"/>
        <v>0</v>
      </c>
      <c r="AI17" s="38">
        <f t="shared" si="564"/>
        <v>0</v>
      </c>
      <c r="AJ17" s="38">
        <f t="shared" si="564"/>
        <v>0</v>
      </c>
      <c r="AK17" s="38">
        <f t="shared" si="564"/>
        <v>0</v>
      </c>
      <c r="AL17" s="38">
        <f t="shared" si="564"/>
        <v>0</v>
      </c>
      <c r="AM17" s="38">
        <f t="shared" si="564"/>
        <v>0</v>
      </c>
      <c r="AN17" s="38">
        <f t="shared" si="564"/>
        <v>0</v>
      </c>
      <c r="AO17" s="38">
        <f t="shared" si="564"/>
        <v>0</v>
      </c>
      <c r="AP17" s="38">
        <f t="shared" si="564"/>
        <v>0</v>
      </c>
      <c r="AQ17" s="38">
        <f t="shared" si="564"/>
        <v>0</v>
      </c>
      <c r="AR17" s="38">
        <f t="shared" si="564"/>
        <v>0</v>
      </c>
      <c r="AS17" s="38">
        <f t="shared" si="564"/>
        <v>0</v>
      </c>
      <c r="AT17" s="38">
        <f t="shared" si="564"/>
        <v>0</v>
      </c>
      <c r="AU17" s="38">
        <f t="shared" si="564"/>
        <v>0</v>
      </c>
      <c r="AV17" s="38">
        <f t="shared" si="564"/>
        <v>0</v>
      </c>
      <c r="AW17" s="38">
        <f t="shared" si="564"/>
        <v>0</v>
      </c>
      <c r="AX17" s="38">
        <f t="shared" si="564"/>
        <v>0</v>
      </c>
      <c r="AY17" s="38">
        <f t="shared" si="564"/>
        <v>0</v>
      </c>
      <c r="AZ17" s="38">
        <f t="shared" si="564"/>
        <v>0</v>
      </c>
      <c r="BA17" s="38">
        <f t="shared" si="564"/>
        <v>0</v>
      </c>
      <c r="BB17" s="38">
        <f t="shared" si="564"/>
        <v>0</v>
      </c>
      <c r="BC17" s="38">
        <f t="shared" si="564"/>
        <v>0</v>
      </c>
      <c r="BD17" s="38">
        <f t="shared" si="564"/>
        <v>0</v>
      </c>
      <c r="BE17" s="38">
        <f t="shared" si="564"/>
        <v>0</v>
      </c>
      <c r="BF17" s="38">
        <f t="shared" si="564"/>
        <v>0</v>
      </c>
      <c r="BG17" s="38">
        <f t="shared" si="564"/>
        <v>0</v>
      </c>
      <c r="BH17" s="38">
        <f t="shared" si="564"/>
        <v>0</v>
      </c>
      <c r="BI17" s="38">
        <f t="shared" si="564"/>
        <v>0</v>
      </c>
      <c r="BJ17" s="38">
        <f t="shared" si="564"/>
        <v>0</v>
      </c>
      <c r="BK17" s="38">
        <f t="shared" si="564"/>
        <v>0</v>
      </c>
      <c r="BL17" s="38">
        <f t="shared" si="564"/>
        <v>0</v>
      </c>
      <c r="BM17" s="38">
        <f t="shared" si="564"/>
        <v>0</v>
      </c>
      <c r="BN17" s="38">
        <f t="shared" si="564"/>
        <v>0</v>
      </c>
      <c r="BO17" s="38">
        <f t="shared" si="564"/>
        <v>0</v>
      </c>
      <c r="BP17" s="38">
        <f t="shared" si="564"/>
        <v>0</v>
      </c>
      <c r="BQ17" s="38">
        <f t="shared" ref="BQ17:EB17" si="565">MAX(0,BQ5-BP10-BO10-BN10-BM10)</f>
        <v>0</v>
      </c>
      <c r="BR17" s="38">
        <f t="shared" si="565"/>
        <v>0</v>
      </c>
      <c r="BS17" s="38">
        <f t="shared" si="565"/>
        <v>0</v>
      </c>
      <c r="BT17" s="38">
        <f t="shared" si="565"/>
        <v>0</v>
      </c>
      <c r="BU17" s="38">
        <f t="shared" si="565"/>
        <v>0</v>
      </c>
      <c r="BV17" s="38">
        <f t="shared" si="565"/>
        <v>0</v>
      </c>
      <c r="BW17" s="38">
        <f t="shared" si="565"/>
        <v>0</v>
      </c>
      <c r="BX17" s="38">
        <f t="shared" si="565"/>
        <v>0</v>
      </c>
      <c r="BY17" s="38">
        <f t="shared" si="565"/>
        <v>0</v>
      </c>
      <c r="BZ17" s="38">
        <f t="shared" si="565"/>
        <v>0</v>
      </c>
      <c r="CA17" s="38">
        <f t="shared" si="565"/>
        <v>0</v>
      </c>
      <c r="CB17" s="38">
        <f t="shared" si="565"/>
        <v>0</v>
      </c>
      <c r="CC17" s="38">
        <f t="shared" si="565"/>
        <v>0</v>
      </c>
      <c r="CD17" s="38">
        <f t="shared" si="565"/>
        <v>0</v>
      </c>
      <c r="CE17" s="38">
        <f t="shared" si="565"/>
        <v>0</v>
      </c>
      <c r="CF17" s="38">
        <f t="shared" si="565"/>
        <v>0</v>
      </c>
      <c r="CG17" s="38">
        <f t="shared" si="565"/>
        <v>0</v>
      </c>
      <c r="CH17" s="38">
        <f t="shared" si="565"/>
        <v>0</v>
      </c>
      <c r="CI17" s="38">
        <f t="shared" si="565"/>
        <v>0</v>
      </c>
      <c r="CJ17" s="38">
        <f t="shared" si="565"/>
        <v>0</v>
      </c>
      <c r="CK17" s="38">
        <f t="shared" si="565"/>
        <v>0</v>
      </c>
      <c r="CL17" s="38">
        <f t="shared" si="565"/>
        <v>0</v>
      </c>
      <c r="CM17" s="38">
        <f t="shared" si="565"/>
        <v>0</v>
      </c>
      <c r="CN17" s="38">
        <f t="shared" si="565"/>
        <v>0</v>
      </c>
      <c r="CO17" s="38">
        <f t="shared" si="565"/>
        <v>0</v>
      </c>
      <c r="CP17" s="38">
        <f t="shared" si="565"/>
        <v>0</v>
      </c>
      <c r="CQ17" s="38">
        <f t="shared" si="565"/>
        <v>0</v>
      </c>
      <c r="CR17" s="38">
        <f t="shared" si="565"/>
        <v>0</v>
      </c>
      <c r="CS17" s="38">
        <f t="shared" si="565"/>
        <v>0</v>
      </c>
      <c r="CT17" s="38">
        <f t="shared" si="565"/>
        <v>0</v>
      </c>
      <c r="CU17" s="38">
        <f t="shared" si="565"/>
        <v>0</v>
      </c>
      <c r="CV17" s="38">
        <f t="shared" si="565"/>
        <v>0</v>
      </c>
      <c r="CW17" s="38">
        <f t="shared" si="565"/>
        <v>0</v>
      </c>
      <c r="CX17" s="38">
        <f t="shared" si="565"/>
        <v>0</v>
      </c>
      <c r="CY17" s="38">
        <f t="shared" si="565"/>
        <v>0</v>
      </c>
      <c r="CZ17" s="38">
        <f t="shared" si="565"/>
        <v>0</v>
      </c>
      <c r="DA17" s="38">
        <f t="shared" si="565"/>
        <v>0</v>
      </c>
      <c r="DB17" s="38">
        <f t="shared" si="565"/>
        <v>0</v>
      </c>
      <c r="DC17" s="38">
        <f t="shared" si="565"/>
        <v>0</v>
      </c>
      <c r="DD17" s="38">
        <f t="shared" si="565"/>
        <v>0</v>
      </c>
      <c r="DE17" s="38">
        <f t="shared" si="565"/>
        <v>0</v>
      </c>
      <c r="DF17" s="38">
        <f t="shared" si="565"/>
        <v>0</v>
      </c>
      <c r="DG17" s="38">
        <f t="shared" si="565"/>
        <v>0</v>
      </c>
      <c r="DH17" s="38">
        <f t="shared" si="565"/>
        <v>0</v>
      </c>
      <c r="DI17" s="38">
        <f t="shared" si="565"/>
        <v>0</v>
      </c>
      <c r="DJ17" s="38">
        <f t="shared" si="565"/>
        <v>0</v>
      </c>
      <c r="DK17" s="38">
        <f t="shared" si="565"/>
        <v>0</v>
      </c>
      <c r="DL17" s="38">
        <f t="shared" si="565"/>
        <v>0</v>
      </c>
      <c r="DM17" s="38">
        <f t="shared" si="565"/>
        <v>0</v>
      </c>
      <c r="DN17" s="38">
        <f t="shared" si="565"/>
        <v>0</v>
      </c>
      <c r="DO17" s="38">
        <f t="shared" si="565"/>
        <v>0</v>
      </c>
      <c r="DP17" s="38">
        <f t="shared" si="565"/>
        <v>0</v>
      </c>
      <c r="DQ17" s="38">
        <f t="shared" si="565"/>
        <v>0</v>
      </c>
      <c r="DR17" s="38">
        <f t="shared" si="565"/>
        <v>0</v>
      </c>
      <c r="DS17" s="38">
        <f t="shared" si="565"/>
        <v>0</v>
      </c>
      <c r="DT17" s="38">
        <f t="shared" si="565"/>
        <v>0</v>
      </c>
      <c r="DU17" s="38">
        <f t="shared" si="565"/>
        <v>0</v>
      </c>
      <c r="DV17" s="38">
        <f t="shared" si="565"/>
        <v>0</v>
      </c>
      <c r="DW17" s="38">
        <f t="shared" si="565"/>
        <v>0</v>
      </c>
      <c r="DX17" s="38">
        <f t="shared" si="565"/>
        <v>0</v>
      </c>
      <c r="DY17" s="38">
        <f t="shared" si="565"/>
        <v>0</v>
      </c>
      <c r="DZ17" s="38">
        <f t="shared" si="565"/>
        <v>0</v>
      </c>
      <c r="EA17" s="38">
        <f t="shared" si="565"/>
        <v>0</v>
      </c>
      <c r="EB17" s="38">
        <f t="shared" si="565"/>
        <v>0</v>
      </c>
      <c r="EC17" s="38">
        <f t="shared" ref="EC17:FS17" si="566">MAX(0,EC5-EB10-EA10-DZ10-DY10)</f>
        <v>0</v>
      </c>
      <c r="ED17" s="38">
        <f t="shared" si="566"/>
        <v>0</v>
      </c>
      <c r="EE17" s="38">
        <f t="shared" si="566"/>
        <v>0</v>
      </c>
      <c r="EF17" s="38">
        <f t="shared" si="566"/>
        <v>0</v>
      </c>
      <c r="EG17" s="38">
        <f t="shared" si="566"/>
        <v>0</v>
      </c>
      <c r="EH17" s="38">
        <f t="shared" si="566"/>
        <v>0</v>
      </c>
      <c r="EI17" s="38">
        <f t="shared" si="566"/>
        <v>0</v>
      </c>
      <c r="EJ17" s="38">
        <f t="shared" si="566"/>
        <v>0</v>
      </c>
      <c r="EK17" s="38">
        <f t="shared" si="566"/>
        <v>0</v>
      </c>
      <c r="EL17" s="38">
        <f t="shared" si="566"/>
        <v>0</v>
      </c>
      <c r="EM17" s="38">
        <f t="shared" si="566"/>
        <v>0</v>
      </c>
      <c r="EN17" s="38">
        <f t="shared" si="566"/>
        <v>0</v>
      </c>
      <c r="EO17" s="38">
        <f t="shared" si="566"/>
        <v>0</v>
      </c>
      <c r="EP17" s="38">
        <f t="shared" si="566"/>
        <v>0</v>
      </c>
      <c r="EQ17" s="38">
        <f t="shared" si="566"/>
        <v>0</v>
      </c>
      <c r="ER17" s="38">
        <f t="shared" si="566"/>
        <v>0</v>
      </c>
      <c r="ES17" s="38">
        <f t="shared" si="566"/>
        <v>0</v>
      </c>
      <c r="ET17" s="38">
        <f t="shared" si="566"/>
        <v>0</v>
      </c>
      <c r="EU17" s="38">
        <f t="shared" si="566"/>
        <v>0</v>
      </c>
      <c r="EV17" s="38">
        <f t="shared" si="566"/>
        <v>0</v>
      </c>
      <c r="EW17" s="38">
        <f t="shared" si="566"/>
        <v>0</v>
      </c>
      <c r="EX17" s="38">
        <f t="shared" si="566"/>
        <v>0</v>
      </c>
      <c r="EY17" s="38">
        <f t="shared" si="566"/>
        <v>0</v>
      </c>
      <c r="EZ17" s="38">
        <f t="shared" si="566"/>
        <v>0</v>
      </c>
      <c r="FA17" s="38">
        <f t="shared" si="566"/>
        <v>0</v>
      </c>
      <c r="FB17" s="38">
        <f t="shared" si="566"/>
        <v>0</v>
      </c>
      <c r="FC17" s="38">
        <f t="shared" si="566"/>
        <v>0</v>
      </c>
      <c r="FD17" s="38">
        <f t="shared" si="566"/>
        <v>0</v>
      </c>
      <c r="FE17" s="38">
        <f t="shared" si="566"/>
        <v>0</v>
      </c>
      <c r="FF17" s="38">
        <f t="shared" si="566"/>
        <v>0</v>
      </c>
      <c r="FG17" s="38">
        <f t="shared" si="566"/>
        <v>0</v>
      </c>
      <c r="FH17" s="38">
        <f t="shared" si="566"/>
        <v>0</v>
      </c>
      <c r="FI17" s="38">
        <f t="shared" si="566"/>
        <v>0</v>
      </c>
      <c r="FJ17" s="38">
        <f t="shared" si="566"/>
        <v>0</v>
      </c>
      <c r="FK17" s="38">
        <f t="shared" si="566"/>
        <v>0</v>
      </c>
      <c r="FL17" s="38">
        <f t="shared" si="566"/>
        <v>0</v>
      </c>
      <c r="FM17" s="38">
        <f t="shared" si="566"/>
        <v>0</v>
      </c>
      <c r="FN17" s="38">
        <f t="shared" si="566"/>
        <v>0</v>
      </c>
      <c r="FO17" s="38">
        <f t="shared" si="566"/>
        <v>0</v>
      </c>
      <c r="FP17" s="38">
        <f t="shared" si="566"/>
        <v>0</v>
      </c>
      <c r="FQ17" s="38">
        <f t="shared" si="566"/>
        <v>0</v>
      </c>
      <c r="FR17" s="38">
        <f t="shared" si="566"/>
        <v>0</v>
      </c>
      <c r="FS17" s="38">
        <f t="shared" si="566"/>
        <v>0</v>
      </c>
      <c r="FT17" s="38">
        <f t="shared" ref="FT17" si="567">MAX(0,FT5-FS10-FR10-FQ10-FP10)</f>
        <v>0</v>
      </c>
      <c r="FU17" s="38">
        <f t="shared" ref="FU17" si="568">MAX(0,FU5-FT10-FS10-FR10-FQ10)</f>
        <v>0</v>
      </c>
      <c r="FV17" s="38">
        <f t="shared" ref="FV17" si="569">MAX(0,FV5-FU10-FT10-FS10-FR10)</f>
        <v>0</v>
      </c>
      <c r="FW17" s="38">
        <f t="shared" ref="FW17" si="570">MAX(0,FW5-FV10-FU10-FT10-FS10)</f>
        <v>0</v>
      </c>
      <c r="FX17" s="38">
        <f t="shared" ref="FX17" si="571">MAX(0,FX5-FW10-FV10-FU10-FT10)</f>
        <v>0</v>
      </c>
      <c r="FY17" s="38">
        <f t="shared" ref="FY17" si="572">MAX(0,FY5-FX10-FW10-FV10-FU10)</f>
        <v>0</v>
      </c>
      <c r="FZ17" s="38">
        <f t="shared" ref="FZ17" si="573">MAX(0,FZ5-FY10-FX10-FW10-FV10)</f>
        <v>0</v>
      </c>
      <c r="GA17" s="38">
        <f t="shared" ref="GA17" si="574">MAX(0,GA5-FZ10-FY10-FX10-FW10)</f>
        <v>0</v>
      </c>
      <c r="GB17" s="38">
        <f t="shared" ref="GB17" si="575">MAX(0,GB5-GA10-FZ10-FY10-FX10)</f>
        <v>0</v>
      </c>
      <c r="GC17" s="38">
        <f t="shared" ref="GC17" si="576">MAX(0,GC5-GB10-GA10-FZ10-FY10)</f>
        <v>0</v>
      </c>
      <c r="GD17" s="38">
        <f t="shared" ref="GD17" si="577">MAX(0,GD5-GC10-GB10-GA10-FZ10)</f>
        <v>0</v>
      </c>
      <c r="GE17" s="38">
        <f t="shared" ref="GE17" si="578">MAX(0,GE5-GD10-GC10-GB10-GA10)</f>
        <v>0</v>
      </c>
      <c r="GF17" s="38">
        <f t="shared" ref="GF17" si="579">MAX(0,GF5-GE10-GD10-GC10-GB10)</f>
        <v>0</v>
      </c>
      <c r="GG17" s="38">
        <f t="shared" ref="GG17" si="580">MAX(0,GG5-GF10-GE10-GD10-GC10)</f>
        <v>0</v>
      </c>
      <c r="GH17" s="38">
        <f t="shared" ref="GH17" si="581">MAX(0,GH5-GG10-GF10-GE10-GD10)</f>
        <v>0</v>
      </c>
      <c r="GI17" s="38">
        <f t="shared" ref="GI17" si="582">MAX(0,GI5-GH10-GG10-GF10-GE10)</f>
        <v>0</v>
      </c>
      <c r="GJ17" s="38">
        <f t="shared" ref="GJ17" si="583">MAX(0,GJ5-GI10-GH10-GG10-GF10)</f>
        <v>0</v>
      </c>
      <c r="GK17" s="38">
        <f t="shared" ref="GK17" si="584">MAX(0,GK5-GJ10-GI10-GH10-GG10)</f>
        <v>0</v>
      </c>
      <c r="GL17" s="38">
        <f t="shared" ref="GL17" si="585">MAX(0,GL5-GK10-GJ10-GI10-GH10)</f>
        <v>0</v>
      </c>
      <c r="GM17" s="38">
        <f t="shared" ref="GM17" si="586">MAX(0,GM5-GL10-GK10-GJ10-GI10)</f>
        <v>0</v>
      </c>
      <c r="GN17" s="38">
        <f t="shared" ref="GN17" si="587">MAX(0,GN5-GM10-GL10-GK10-GJ10)</f>
        <v>0</v>
      </c>
      <c r="GO17" s="38">
        <f t="shared" ref="GO17" si="588">MAX(0,GO5-GN10-GM10-GL10-GK10)</f>
        <v>0</v>
      </c>
      <c r="GP17" s="38">
        <f t="shared" ref="GP17" si="589">MAX(0,GP5-GO10-GN10-GM10-GL10)</f>
        <v>0</v>
      </c>
      <c r="GQ17" s="38">
        <f t="shared" ref="GQ17" si="590">MAX(0,GQ5-GP10-GO10-GN10-GM10)</f>
        <v>0</v>
      </c>
      <c r="GR17" s="38">
        <f t="shared" ref="GR17" si="591">MAX(0,GR5-GQ10-GP10-GO10-GN10)</f>
        <v>0</v>
      </c>
      <c r="GS17" s="38">
        <f t="shared" ref="GS17" si="592">MAX(0,GS5-GR10-GQ10-GP10-GO10)</f>
        <v>0</v>
      </c>
      <c r="GT17" s="38">
        <f t="shared" ref="GT17" si="593">MAX(0,GT5-GS10-GR10-GQ10-GP10)</f>
        <v>0</v>
      </c>
      <c r="GU17" s="38">
        <f t="shared" ref="GU17" si="594">MAX(0,GU5-GT10-GS10-GR10-GQ10)</f>
        <v>0</v>
      </c>
      <c r="GV17" s="38">
        <f t="shared" ref="GV17" si="595">MAX(0,GV5-GU10-GT10-GS10-GR10)</f>
        <v>0</v>
      </c>
      <c r="GW17" s="38">
        <f t="shared" ref="GW17" si="596">MAX(0,GW5-GV10-GU10-GT10-GS10)</f>
        <v>0</v>
      </c>
      <c r="GX17" s="38">
        <f t="shared" ref="GX17" si="597">MAX(0,GX5-GW10-GV10-GU10-GT10)</f>
        <v>0</v>
      </c>
      <c r="GY17" s="38">
        <f t="shared" ref="GY17" si="598">MAX(0,GY5-GX10-GW10-GV10-GU10)</f>
        <v>0</v>
      </c>
      <c r="GZ17" s="38">
        <f t="shared" ref="GZ17" si="599">MAX(0,GZ5-GY10-GX10-GW10-GV10)</f>
        <v>0</v>
      </c>
      <c r="HA17" s="38">
        <f t="shared" ref="HA17" si="600">MAX(0,HA5-GZ10-GY10-GX10-GW10)</f>
        <v>0</v>
      </c>
      <c r="HB17" s="38">
        <f t="shared" ref="HB17" si="601">MAX(0,HB5-HA10-GZ10-GY10-GX10)</f>
        <v>0</v>
      </c>
      <c r="HC17" s="38">
        <f t="shared" ref="HC17" si="602">MAX(0,HC5-HB10-HA10-GZ10-GY10)</f>
        <v>0</v>
      </c>
      <c r="HD17" s="38">
        <f t="shared" ref="HD17" si="603">MAX(0,HD5-HC10-HB10-HA10-GZ10)</f>
        <v>0</v>
      </c>
      <c r="HE17" s="38">
        <f t="shared" ref="HE17" si="604">MAX(0,HE5-HD10-HC10-HB10-HA10)</f>
        <v>0</v>
      </c>
      <c r="HF17" s="38">
        <f t="shared" ref="HF17" si="605">MAX(0,HF5-HE10-HD10-HC10-HB10)</f>
        <v>0</v>
      </c>
      <c r="HG17" s="38">
        <f t="shared" ref="HG17" si="606">MAX(0,HG5-HF10-HE10-HD10-HC10)</f>
        <v>0</v>
      </c>
      <c r="HH17" s="38">
        <f t="shared" ref="HH17" si="607">MAX(0,HH5-HG10-HF10-HE10-HD10)</f>
        <v>0</v>
      </c>
      <c r="HI17" s="38">
        <f t="shared" ref="HI17" si="608">MAX(0,HI5-HH10-HG10-HF10-HE10)</f>
        <v>0</v>
      </c>
      <c r="HJ17" s="38">
        <f t="shared" ref="HJ17" si="609">MAX(0,HJ5-HI10-HH10-HG10-HF10)</f>
        <v>0</v>
      </c>
      <c r="HK17" s="38">
        <f t="shared" ref="HK17" si="610">MAX(0,HK5-HJ10-HI10-HH10-HG10)</f>
        <v>18118</v>
      </c>
      <c r="HL17" s="38">
        <f t="shared" ref="HL17" si="611">MAX(0,HL5-HK10-HJ10-HI10-HH10)</f>
        <v>0</v>
      </c>
      <c r="HM17" s="38">
        <f t="shared" ref="HM17" si="612">MAX(0,HM5-HL10-HK10-HJ10-HI10)</f>
        <v>0</v>
      </c>
      <c r="HN17" s="38">
        <f t="shared" ref="HN17" si="613">MAX(0,HN5-HM10-HL10-HK10-HJ10)</f>
        <v>0</v>
      </c>
      <c r="HO17" s="38">
        <f t="shared" ref="HO17" si="614">MAX(0,HO5-HN10-HM10-HL10-HK10)</f>
        <v>0</v>
      </c>
      <c r="HP17" s="38">
        <f t="shared" ref="HP17" si="615">MAX(0,HP5-HO10-HN10-HM10-HL10)</f>
        <v>0</v>
      </c>
      <c r="HQ17" s="38">
        <f t="shared" ref="HQ17" si="616">MAX(0,HQ5-HP10-HO10-HN10-HM10)</f>
        <v>0</v>
      </c>
      <c r="HR17" s="38">
        <f t="shared" ref="HR17" si="617">MAX(0,HR5-HQ10-HP10-HO10-HN10)</f>
        <v>0</v>
      </c>
      <c r="HS17" s="38">
        <f t="shared" ref="HS17" si="618">MAX(0,HS5-HR10-HQ10-HP10-HO10)</f>
        <v>0</v>
      </c>
      <c r="HT17" s="38">
        <f t="shared" ref="HT17" si="619">MAX(0,HT5-HS10-HR10-HQ10-HP10)</f>
        <v>0</v>
      </c>
      <c r="HU17" s="38">
        <f t="shared" ref="HU17" si="620">MAX(0,HU5-HT10-HS10-HR10-HQ10)</f>
        <v>0</v>
      </c>
      <c r="HV17" s="38">
        <f t="shared" ref="HV17" si="621">MAX(0,HV5-HU10-HT10-HS10-HR10)</f>
        <v>0</v>
      </c>
      <c r="HW17" s="38">
        <f t="shared" ref="HW17" si="622">MAX(0,HW5-HV10-HU10-HT10-HS10)</f>
        <v>0</v>
      </c>
      <c r="HX17" s="38">
        <f t="shared" ref="HX17" si="623">MAX(0,HX5-HW10-HV10-HU10-HT10)</f>
        <v>0</v>
      </c>
      <c r="HY17" s="38">
        <f t="shared" ref="HY17" si="624">MAX(0,HY5-HX10-HW10-HV10-HU10)</f>
        <v>0</v>
      </c>
      <c r="HZ17" s="38">
        <f t="shared" ref="HZ17" si="625">MAX(0,HZ5-HY10-HX10-HW10-HV10)</f>
        <v>0</v>
      </c>
      <c r="IA17" s="38">
        <f t="shared" ref="IA17" si="626">MAX(0,IA5-HZ10-HY10-HX10-HW10)</f>
        <v>0</v>
      </c>
      <c r="IB17" s="38">
        <f t="shared" ref="IB17" si="627">MAX(0,IB5-IA10-HZ10-HY10-HX10)</f>
        <v>0</v>
      </c>
      <c r="IC17" s="38">
        <f t="shared" ref="IC17" si="628">MAX(0,IC5-IB10-IA10-HZ10-HY10)</f>
        <v>0</v>
      </c>
      <c r="ID17" s="38">
        <f t="shared" ref="ID17" si="629">MAX(0,ID5-IC10-IB10-IA10-HZ10)</f>
        <v>0</v>
      </c>
      <c r="IE17" s="38">
        <f t="shared" ref="IE17" si="630">MAX(0,IE5-ID10-IC10-IB10-IA10)</f>
        <v>0</v>
      </c>
      <c r="IF17" s="38">
        <f t="shared" ref="IF17" si="631">MAX(0,IF5-IE10-ID10-IC10-IB10)</f>
        <v>0</v>
      </c>
      <c r="IG17" s="38">
        <f t="shared" ref="IG17" si="632">MAX(0,IG5-IF10-IE10-ID10-IC10)</f>
        <v>0</v>
      </c>
      <c r="IH17" s="38">
        <f t="shared" ref="IH17" si="633">MAX(0,IH5-IG10-IF10-IE10-ID10)</f>
        <v>0</v>
      </c>
      <c r="II17" s="38">
        <f t="shared" ref="II17" si="634">MAX(0,II5-IH10-IG10-IF10-IE10)</f>
        <v>0</v>
      </c>
      <c r="IJ17" s="38">
        <f t="shared" ref="IJ17" si="635">MAX(0,IJ5-II10-IH10-IG10-IF10)</f>
        <v>0</v>
      </c>
      <c r="IK17" s="38">
        <f t="shared" ref="IK17" si="636">MAX(0,IK5-IJ10-II10-IH10-IG10)</f>
        <v>0</v>
      </c>
      <c r="IL17" s="38">
        <f t="shared" ref="IL17" si="637">MAX(0,IL5-IK10-IJ10-II10-IH10)</f>
        <v>0</v>
      </c>
      <c r="IM17" s="38">
        <f t="shared" ref="IM17" si="638">MAX(0,IM5-IL10-IK10-IJ10-II10)</f>
        <v>0</v>
      </c>
      <c r="IN17" s="38">
        <f t="shared" ref="IN17" si="639">MAX(0,IN5-IM10-IL10-IK10-IJ10)</f>
        <v>0</v>
      </c>
      <c r="IO17" s="38">
        <f>MAX(0,IO5-IN10-IM10-IL10-IK10)</f>
        <v>0</v>
      </c>
      <c r="IP17" s="38">
        <f t="shared" ref="IP17" si="640">MAX(0,IP5-IO10-IN10-IM10-IL10)</f>
        <v>0</v>
      </c>
      <c r="IQ17" s="38">
        <f t="shared" ref="IQ17" si="641">MAX(0,IQ5-IP10-IO10-IN10-IM10)</f>
        <v>0</v>
      </c>
      <c r="IR17" s="38">
        <f t="shared" ref="IR17" si="642">MAX(0,IR5-IQ10-IP10-IO10-IN10)</f>
        <v>0</v>
      </c>
      <c r="IS17" s="38">
        <f t="shared" ref="IS17" si="643">MAX(0,IS5-IR10-IQ10-IP10-IO10)</f>
        <v>0</v>
      </c>
      <c r="IT17" s="38">
        <f t="shared" ref="IT17" si="644">MAX(0,IT5-IS10-IR10-IQ10-IP10)</f>
        <v>0</v>
      </c>
      <c r="IU17" s="38">
        <f t="shared" ref="IU17" si="645">MAX(0,IU5-IT10-IS10-IR10-IQ10)</f>
        <v>0</v>
      </c>
      <c r="IV17" s="38">
        <f t="shared" ref="IV17" si="646">MAX(0,IV5-IU10-IT10-IS10-IR10)</f>
        <v>0</v>
      </c>
      <c r="IW17" s="38">
        <f t="shared" ref="IW17" si="647">MAX(0,IW5-IV10-IU10-IT10-IS10)</f>
        <v>0</v>
      </c>
      <c r="IX17" s="38">
        <f t="shared" ref="IX17" si="648">MAX(0,IX5-IW10-IV10-IU10-IT10)</f>
        <v>0</v>
      </c>
      <c r="IY17" s="38">
        <f t="shared" ref="IY17" si="649">MAX(0,IY5-IX10-IW10-IV10-IU10)</f>
        <v>0</v>
      </c>
      <c r="IZ17" s="38">
        <f t="shared" ref="IZ17" si="650">MAX(0,IZ5-IY10-IX10-IW10-IV10)</f>
        <v>0</v>
      </c>
      <c r="JA17" s="38">
        <f t="shared" ref="JA17" si="651">MAX(0,JA5-IZ10-IY10-IX10-IW10)</f>
        <v>0</v>
      </c>
      <c r="JB17" s="38">
        <f t="shared" ref="JB17" si="652">MAX(0,JB5-JA10-IZ10-IY10-IX10)</f>
        <v>0</v>
      </c>
      <c r="JC17" s="38">
        <f t="shared" ref="JC17" si="653">MAX(0,JC5-JB10-JA10-IZ10-IY10)</f>
        <v>0</v>
      </c>
      <c r="JD17" s="38">
        <f t="shared" ref="JD17" si="654">MAX(0,JD5-JC10-JB10-JA10-IZ10)</f>
        <v>0</v>
      </c>
      <c r="JE17" s="38">
        <f t="shared" ref="JE17" si="655">MAX(0,JE5-JD10-JC10-JB10-JA10)</f>
        <v>0</v>
      </c>
      <c r="JF17" s="38">
        <f t="shared" ref="JF17" si="656">MAX(0,JF5-JE10-JD10-JC10-JB10)</f>
        <v>0</v>
      </c>
      <c r="JG17" s="38">
        <f t="shared" ref="JG17" si="657">MAX(0,JG5-JF10-JE10-JD10-JC10)</f>
        <v>0</v>
      </c>
      <c r="JH17" s="38">
        <f t="shared" ref="JH17" si="658">MAX(0,JH5-JG10-JF10-JE10-JD10)</f>
        <v>0</v>
      </c>
      <c r="JI17" s="38">
        <f t="shared" ref="JI17" si="659">MAX(0,JI5-JH10-JG10-JF10-JE10)</f>
        <v>0</v>
      </c>
      <c r="JJ17" s="38">
        <f t="shared" ref="JJ17" si="660">MAX(0,JJ5-JI10-JH10-JG10-JF10)</f>
        <v>0</v>
      </c>
      <c r="JK17" s="38">
        <f t="shared" ref="JK17" si="661">MAX(0,JK5-JJ10-JI10-JH10-JG10)</f>
        <v>0</v>
      </c>
      <c r="JL17" s="38">
        <f t="shared" ref="JL17" si="662">MAX(0,JL5-JK10-JJ10-JI10-JH10)</f>
        <v>0</v>
      </c>
      <c r="JM17" s="38">
        <f t="shared" ref="JM17" si="663">MAX(0,JM5-JL10-JK10-JJ10-JI10)</f>
        <v>0</v>
      </c>
      <c r="JN17" s="38">
        <f t="shared" ref="JN17" si="664">MAX(0,JN5-JM10-JL10-JK10-JJ10)</f>
        <v>0</v>
      </c>
      <c r="JO17" s="38">
        <f t="shared" ref="JO17" si="665">MAX(0,JO5-JN10-JM10-JL10-JK10)</f>
        <v>0</v>
      </c>
      <c r="JP17" s="38">
        <f t="shared" ref="JP17" si="666">MAX(0,JP5-JO10-JN10-JM10-JL10)</f>
        <v>0</v>
      </c>
      <c r="JQ17" s="38">
        <f t="shared" ref="JQ17" si="667">MAX(0,JQ5-JP10-JO10-JN10-JM10)</f>
        <v>0</v>
      </c>
      <c r="JR17" s="38">
        <f t="shared" ref="JR17" si="668">MAX(0,JR5-JQ10-JP10-JO10-JN10)</f>
        <v>0</v>
      </c>
      <c r="JS17" s="38">
        <f t="shared" ref="JS17" si="669">MAX(0,JS5-JR10-JQ10-JP10-JO10)</f>
        <v>0</v>
      </c>
      <c r="JT17" s="38">
        <f t="shared" ref="JT17" si="670">MAX(0,JT5-JS10-JR10-JQ10-JP10)</f>
        <v>0</v>
      </c>
      <c r="JU17" s="38">
        <f t="shared" ref="JU17" si="671">MAX(0,JU5-JT10-JS10-JR10-JQ10)</f>
        <v>0</v>
      </c>
      <c r="JV17" s="38">
        <f t="shared" ref="JV17" si="672">MAX(0,JV5-JU10-JT10-JS10-JR10)</f>
        <v>0</v>
      </c>
      <c r="JW17" s="38">
        <f t="shared" ref="JW17" si="673">MAX(0,JW5-JV10-JU10-JT10-JS10)</f>
        <v>0</v>
      </c>
      <c r="JX17" s="38">
        <f t="shared" ref="JX17" si="674">MAX(0,JX5-JW10-JV10-JU10-JT10)</f>
        <v>0</v>
      </c>
      <c r="JY17" s="38">
        <f t="shared" ref="JY17" si="675">MAX(0,JY5-JX10-JW10-JV10-JU10)</f>
        <v>0</v>
      </c>
      <c r="JZ17" s="38">
        <f t="shared" ref="JZ17" si="676">MAX(0,JZ5-JY10-JX10-JW10-JV10)</f>
        <v>0</v>
      </c>
      <c r="KA17" s="38">
        <f t="shared" ref="KA17" si="677">MAX(0,KA5-JZ10-JY10-JX10-JW10)</f>
        <v>0</v>
      </c>
      <c r="KB17" s="38">
        <f t="shared" ref="KB17" si="678">MAX(0,KB5-KA10-JZ10-JY10-JX10)</f>
        <v>0</v>
      </c>
      <c r="KC17" s="38">
        <f t="shared" ref="KC17" si="679">MAX(0,KC5-KB10-KA10-JZ10-JY10)</f>
        <v>0</v>
      </c>
      <c r="KD17" s="38">
        <f t="shared" ref="KD17" si="680">MAX(0,KD5-KC10-KB10-KA10-JZ10)</f>
        <v>0</v>
      </c>
      <c r="KE17" s="38">
        <f t="shared" ref="KE17" si="681">MAX(0,KE5-KD10-KC10-KB10-KA10)</f>
        <v>0</v>
      </c>
      <c r="KF17" s="38">
        <f t="shared" ref="KF17" si="682">MAX(0,KF5-KE10-KD10-KC10-KB10)</f>
        <v>0</v>
      </c>
      <c r="KG17" s="38">
        <f t="shared" ref="KG17" si="683">MAX(0,KG5-KF10-KE10-KD10-KC10)</f>
        <v>0</v>
      </c>
      <c r="KH17" s="38">
        <f t="shared" ref="KH17" si="684">MAX(0,KH5-KG10-KF10-KE10-KD10)</f>
        <v>0</v>
      </c>
      <c r="KI17" s="38">
        <f t="shared" ref="KI17" si="685">MAX(0,KI5-KH10-KG10-KF10-KE10)</f>
        <v>0</v>
      </c>
      <c r="KJ17" s="38">
        <f t="shared" ref="KJ17" si="686">MAX(0,KJ5-KI10-KH10-KG10-KF10)</f>
        <v>0</v>
      </c>
      <c r="KK17" s="38">
        <f t="shared" ref="KK17" si="687">MAX(0,KK5-KJ10-KI10-KH10-KG10)</f>
        <v>0</v>
      </c>
      <c r="KL17" s="38">
        <f t="shared" ref="KL17" si="688">MAX(0,KL5-KK10-KJ10-KI10-KH10)</f>
        <v>0</v>
      </c>
      <c r="KM17" s="38">
        <f t="shared" ref="KM17" si="689">MAX(0,KM5-KL10-KK10-KJ10-KI10)</f>
        <v>0</v>
      </c>
      <c r="KN17" s="38">
        <f t="shared" ref="KN17" si="690">MAX(0,KN5-KM10-KL10-KK10-KJ10)</f>
        <v>0</v>
      </c>
      <c r="KO17" s="38">
        <f t="shared" ref="KO17" si="691">MAX(0,KO5-KN10-KM10-KL10-KK10)</f>
        <v>0</v>
      </c>
      <c r="KP17" s="38">
        <f t="shared" ref="KP17" si="692">MAX(0,KP5-KO10-KN10-KM10-KL10)</f>
        <v>0</v>
      </c>
      <c r="KQ17" s="38">
        <f t="shared" ref="KQ17" si="693">MAX(0,KQ5-KP10-KO10-KN10-KM10)</f>
        <v>0</v>
      </c>
      <c r="KR17" s="38">
        <f t="shared" ref="KR17" si="694">MAX(0,KR5-KQ10-KP10-KO10-KN10)</f>
        <v>0</v>
      </c>
      <c r="KS17" s="38">
        <f t="shared" ref="KS17" si="695">MAX(0,KS5-KR10-KQ10-KP10-KO10)</f>
        <v>0</v>
      </c>
      <c r="KT17" s="38">
        <f t="shared" ref="KT17" si="696">MAX(0,KT5-KS10-KR10-KQ10-KP10)</f>
        <v>0</v>
      </c>
      <c r="KU17" s="38">
        <f t="shared" ref="KU17" si="697">MAX(0,KU5-KT10-KS10-KR10-KQ10)</f>
        <v>0</v>
      </c>
      <c r="KV17" s="38">
        <f t="shared" ref="KV17" si="698">MAX(0,KV5-KU10-KT10-KS10-KR10)</f>
        <v>0</v>
      </c>
      <c r="KW17" s="38">
        <f t="shared" ref="KW17" si="699">MAX(0,KW5-KV10-KU10-KT10-KS10)</f>
        <v>0</v>
      </c>
      <c r="KX17" s="38">
        <f t="shared" ref="KX17" si="700">MAX(0,KX5-KW10-KV10-KU10-KT10)</f>
        <v>0</v>
      </c>
      <c r="KY17" s="38">
        <f t="shared" ref="KY17" si="701">MAX(0,KY5-KX10-KW10-KV10-KU10)</f>
        <v>0</v>
      </c>
      <c r="KZ17" s="38">
        <f t="shared" ref="KZ17" si="702">MAX(0,KZ5-KY10-KX10-KW10-KV10)</f>
        <v>0</v>
      </c>
      <c r="LA17" s="38">
        <f t="shared" ref="LA17" si="703">MAX(0,LA5-KZ10-KY10-KX10-KW10)</f>
        <v>0</v>
      </c>
      <c r="LB17" s="38">
        <f t="shared" ref="LB17" si="704">MAX(0,LB5-LA10-KZ10-KY10-KX10)</f>
        <v>0</v>
      </c>
      <c r="LC17" s="38">
        <f t="shared" ref="LC17" si="705">MAX(0,LC5-LB10-LA10-KZ10-KY10)</f>
        <v>0</v>
      </c>
      <c r="LD17" s="38">
        <f t="shared" ref="LD17" si="706">MAX(0,LD5-LC10-LB10-LA10-KZ10)</f>
        <v>0</v>
      </c>
      <c r="LE17" s="38">
        <f t="shared" ref="LE17" si="707">MAX(0,LE5-LD10-LC10-LB10-LA10)</f>
        <v>0</v>
      </c>
      <c r="LF17" s="38">
        <f t="shared" ref="LF17" si="708">MAX(0,LF5-LE10-LD10-LC10-LB10)</f>
        <v>0</v>
      </c>
      <c r="LG17" s="38">
        <f t="shared" ref="LG17" si="709">MAX(0,LG5-LF10-LE10-LD10-LC10)</f>
        <v>0</v>
      </c>
      <c r="LH17" s="38">
        <f t="shared" ref="LH17" si="710">MAX(0,LH5-LG10-LF10-LE10-LD10)</f>
        <v>0</v>
      </c>
      <c r="LI17" s="38">
        <f t="shared" ref="LI17" si="711">MAX(0,LI5-LH10-LG10-LF10-LE10)</f>
        <v>0</v>
      </c>
      <c r="LJ17" s="38">
        <f t="shared" ref="LJ17" si="712">MAX(0,LJ5-LI10-LH10-LG10-LF10)</f>
        <v>0</v>
      </c>
      <c r="LK17" s="38">
        <f t="shared" ref="LK17" si="713">MAX(0,LK5-LJ10-LI10-LH10-LG10)</f>
        <v>0</v>
      </c>
      <c r="LL17" s="38">
        <f t="shared" ref="LL17" si="714">MAX(0,LL5-LK10-LJ10-LI10-LH10)</f>
        <v>0</v>
      </c>
      <c r="LM17" s="38">
        <f t="shared" ref="LM17" si="715">MAX(0,LM5-LL10-LK10-LJ10-LI10)</f>
        <v>0</v>
      </c>
      <c r="LN17" s="38">
        <f t="shared" ref="LN17" si="716">MAX(0,LN5-LM10-LL10-LK10-LJ10)</f>
        <v>0</v>
      </c>
      <c r="LO17" s="38">
        <f t="shared" ref="LO17" si="717">MAX(0,LO5-LN10-LM10-LL10-LK10)</f>
        <v>0</v>
      </c>
      <c r="LP17" s="38">
        <f t="shared" ref="LP17" si="718">MAX(0,LP5-LO10-LN10-LM10-LL10)</f>
        <v>0</v>
      </c>
      <c r="LQ17" s="38">
        <f t="shared" ref="LQ17" si="719">MAX(0,LQ5-LP10-LO10-LN10-LM10)</f>
        <v>0</v>
      </c>
      <c r="LR17" s="38">
        <f t="shared" ref="LR17" si="720">MAX(0,LR5-LQ10-LP10-LO10-LN10)</f>
        <v>0</v>
      </c>
      <c r="LS17" s="38">
        <f t="shared" ref="LS17" si="721">MAX(0,LS5-LR10-LQ10-LP10-LO10)</f>
        <v>0</v>
      </c>
      <c r="LT17" s="38">
        <f t="shared" ref="LT17" si="722">MAX(0,LT5-LS10-LR10-LQ10-LP10)</f>
        <v>0</v>
      </c>
      <c r="LU17" s="38">
        <f t="shared" ref="LU17" si="723">MAX(0,LU5-LT10-LS10-LR10-LQ10)</f>
        <v>0</v>
      </c>
      <c r="LV17" s="38">
        <f t="shared" ref="LV17" si="724">MAX(0,LV5-LU10-LT10-LS10-LR10)</f>
        <v>0</v>
      </c>
      <c r="LW17" s="38">
        <f t="shared" ref="LW17" si="725">MAX(0,LW5-LV10-LU10-LT10-LS10)</f>
        <v>0</v>
      </c>
      <c r="LX17" s="38">
        <f t="shared" ref="LX17" si="726">MAX(0,LX5-LW10-LV10-LU10-LT10)</f>
        <v>0</v>
      </c>
      <c r="LY17" s="38">
        <f t="shared" ref="LY17" si="727">MAX(0,LY5-LX10-LW10-LV10-LU10)</f>
        <v>0</v>
      </c>
      <c r="LZ17" s="38">
        <f t="shared" ref="LZ17" si="728">MAX(0,LZ5-LY10-LX10-LW10-LV10)</f>
        <v>0</v>
      </c>
      <c r="MA17" s="38">
        <f t="shared" ref="MA17" si="729">MAX(0,MA5-LZ10-LY10-LX10-LW10)</f>
        <v>0</v>
      </c>
      <c r="MB17" s="38">
        <f t="shared" ref="MB17" si="730">MAX(0,MB5-MA10-LZ10-LY10-LX10)</f>
        <v>0</v>
      </c>
      <c r="MC17" s="38">
        <f t="shared" ref="MC17" si="731">MAX(0,MC5-MB10-MA10-LZ10-LY10)</f>
        <v>0</v>
      </c>
      <c r="MD17" s="38">
        <f t="shared" ref="MD17" si="732">MAX(0,MD5-MC10-MB10-MA10-LZ10)</f>
        <v>0</v>
      </c>
      <c r="ME17" s="38">
        <f t="shared" ref="ME17" si="733">MAX(0,ME5-MD10-MC10-MB10-MA10)</f>
        <v>0</v>
      </c>
      <c r="MF17" s="38">
        <f t="shared" ref="MF17" si="734">MAX(0,MF5-ME10-MD10-MC10-MB10)</f>
        <v>0</v>
      </c>
      <c r="MG17" s="38">
        <f t="shared" ref="MG17" si="735">MAX(0,MG5-MF10-ME10-MD10-MC10)</f>
        <v>0</v>
      </c>
      <c r="MH17" s="38">
        <f t="shared" ref="MH17" si="736">MAX(0,MH5-MG10-MF10-ME10-MD10)</f>
        <v>0</v>
      </c>
      <c r="MI17" s="38">
        <f t="shared" ref="MI17" si="737">MAX(0,MI5-MH10-MG10-MF10-ME10)</f>
        <v>0</v>
      </c>
      <c r="MJ17" s="38">
        <f t="shared" ref="MJ17" si="738">MAX(0,MJ5-MI10-MH10-MG10-MF10)</f>
        <v>0</v>
      </c>
      <c r="MK17" s="38">
        <f t="shared" ref="MK17" si="739">MAX(0,MK5-MJ10-MI10-MH10-MG10)</f>
        <v>0</v>
      </c>
      <c r="ML17" s="38">
        <f t="shared" ref="ML17" si="740">MAX(0,ML5-MK10-MJ10-MI10-MH10)</f>
        <v>0</v>
      </c>
      <c r="MM17" s="38">
        <f t="shared" ref="MM17" si="741">MAX(0,MM5-ML10-MK10-MJ10-MI10)</f>
        <v>0</v>
      </c>
      <c r="MN17" s="38">
        <f t="shared" ref="MN17" si="742">MAX(0,MN5-MM10-ML10-MK10-MJ10)</f>
        <v>0</v>
      </c>
      <c r="MO17" s="38">
        <f t="shared" ref="MO17" si="743">MAX(0,MO5-MN10-MM10-ML10-MK10)</f>
        <v>0</v>
      </c>
      <c r="MP17" s="38">
        <f t="shared" ref="MP17" si="744">MAX(0,MP5-MO10-MN10-MM10-ML10)</f>
        <v>0</v>
      </c>
      <c r="MQ17" s="38">
        <f t="shared" ref="MQ17" si="745">MAX(0,MQ5-MP10-MO10-MN10-MM10)</f>
        <v>0</v>
      </c>
      <c r="MR17" s="38">
        <f t="shared" ref="MR17" si="746">MAX(0,MR5-MQ10-MP10-MO10-MN10)</f>
        <v>0</v>
      </c>
      <c r="MS17" s="38">
        <f t="shared" ref="MS17" si="747">MAX(0,MS5-MR10-MQ10-MP10-MO10)</f>
        <v>0</v>
      </c>
      <c r="MT17" s="38">
        <f t="shared" ref="MT17" si="748">MAX(0,MT5-MS10-MR10-MQ10-MP10)</f>
        <v>0</v>
      </c>
      <c r="MU17" s="38">
        <f t="shared" ref="MU17" si="749">MAX(0,MU5-MT10-MS10-MR10-MQ10)</f>
        <v>0</v>
      </c>
      <c r="MV17" s="38">
        <f t="shared" ref="MV17" si="750">MAX(0,MV5-MU10-MT10-MS10-MR10)</f>
        <v>0</v>
      </c>
      <c r="MW17" s="38">
        <f t="shared" ref="MW17" si="751">MAX(0,MW5-MV10-MU10-MT10-MS10)</f>
        <v>0</v>
      </c>
      <c r="MX17" s="38">
        <f t="shared" ref="MX17" si="752">MAX(0,MX5-MW10-MV10-MU10-MT10)</f>
        <v>0</v>
      </c>
      <c r="MY17" s="38">
        <f t="shared" ref="MY17" si="753">MAX(0,MY5-MX10-MW10-MV10-MU10)</f>
        <v>0</v>
      </c>
      <c r="MZ17" s="38">
        <f t="shared" ref="MZ17" si="754">MAX(0,MZ5-MY10-MX10-MW10-MV10)</f>
        <v>0</v>
      </c>
      <c r="NA17" s="38">
        <f t="shared" ref="NA17" si="755">MAX(0,NA5-MZ10-MY10-MX10-MW10)</f>
        <v>0</v>
      </c>
      <c r="NB17" s="38">
        <f t="shared" ref="NB17" si="756">MAX(0,NB5-NA10-MZ10-MY10-MX10)</f>
        <v>0</v>
      </c>
      <c r="NC17" s="38">
        <f t="shared" ref="NC17" si="757">MAX(0,NC5-NB10-NA10-MZ10-MY10)</f>
        <v>0</v>
      </c>
      <c r="ND17" s="38">
        <f t="shared" ref="ND17" si="758">MAX(0,ND5-NC10-NB10-NA10-MZ10)</f>
        <v>0</v>
      </c>
      <c r="NE17" s="38">
        <f t="shared" ref="NE17" si="759">MAX(0,NE5-ND10-NC10-NB10-NA10)</f>
        <v>0</v>
      </c>
      <c r="NF17" s="38">
        <f t="shared" ref="NF17" si="760">MAX(0,NF5-NE10-ND10-NC10-NB10)</f>
        <v>0</v>
      </c>
      <c r="NG17" s="38">
        <f t="shared" ref="NG17" si="761">MAX(0,NG5-NF10-NE10-ND10-NC10)</f>
        <v>0</v>
      </c>
      <c r="NH17" s="38">
        <f t="shared" ref="NH17" si="762">MAX(0,NH5-NG10-NF10-NE10-ND10)</f>
        <v>0</v>
      </c>
      <c r="NI17" s="38">
        <f t="shared" ref="NI17" si="763">MAX(0,NI5-NH10-NG10-NF10-NE10)</f>
        <v>0</v>
      </c>
    </row>
    <row r="18" spans="1:373" ht="15">
      <c r="A18" s="4" t="s">
        <v>57</v>
      </c>
      <c r="B18" s="4">
        <v>0</v>
      </c>
      <c r="C18" s="4">
        <v>0</v>
      </c>
      <c r="D18" s="4">
        <v>0</v>
      </c>
      <c r="E18" s="4">
        <v>0</v>
      </c>
      <c r="F18" s="4">
        <v>0</v>
      </c>
      <c r="G18" s="4">
        <f t="shared" ref="G18:BP18" si="764">MAX(0,G5-F10-E10-D10-C10-B10)</f>
        <v>0</v>
      </c>
      <c r="H18" s="4">
        <f t="shared" si="764"/>
        <v>0</v>
      </c>
      <c r="I18" s="4">
        <f t="shared" si="764"/>
        <v>0</v>
      </c>
      <c r="J18" s="4">
        <f t="shared" si="764"/>
        <v>0</v>
      </c>
      <c r="K18" s="4">
        <f t="shared" si="764"/>
        <v>0</v>
      </c>
      <c r="L18" s="4">
        <f t="shared" si="764"/>
        <v>0</v>
      </c>
      <c r="M18" s="4">
        <f t="shared" si="764"/>
        <v>0</v>
      </c>
      <c r="N18" s="4">
        <f t="shared" si="764"/>
        <v>0</v>
      </c>
      <c r="O18" s="4">
        <f t="shared" si="764"/>
        <v>0</v>
      </c>
      <c r="P18" s="4">
        <f t="shared" si="764"/>
        <v>0</v>
      </c>
      <c r="Q18" s="4">
        <f t="shared" si="764"/>
        <v>0</v>
      </c>
      <c r="R18" s="4">
        <f t="shared" si="764"/>
        <v>0</v>
      </c>
      <c r="S18" s="4">
        <f t="shared" si="764"/>
        <v>0</v>
      </c>
      <c r="T18" s="4">
        <f t="shared" si="764"/>
        <v>0</v>
      </c>
      <c r="U18" s="4">
        <f t="shared" si="764"/>
        <v>0</v>
      </c>
      <c r="V18" s="4">
        <f t="shared" si="764"/>
        <v>0</v>
      </c>
      <c r="W18" s="4">
        <f t="shared" si="764"/>
        <v>0</v>
      </c>
      <c r="X18" s="4">
        <f t="shared" si="764"/>
        <v>0</v>
      </c>
      <c r="Y18" s="4">
        <f t="shared" si="764"/>
        <v>0</v>
      </c>
      <c r="Z18" s="4">
        <f t="shared" si="764"/>
        <v>0</v>
      </c>
      <c r="AA18" s="4">
        <f t="shared" si="764"/>
        <v>0</v>
      </c>
      <c r="AB18" s="4">
        <f t="shared" si="764"/>
        <v>0</v>
      </c>
      <c r="AC18" s="4">
        <f t="shared" si="764"/>
        <v>0</v>
      </c>
      <c r="AD18" s="4">
        <f t="shared" si="764"/>
        <v>0</v>
      </c>
      <c r="AE18" s="4">
        <f t="shared" si="764"/>
        <v>0</v>
      </c>
      <c r="AF18" s="4">
        <f t="shared" si="764"/>
        <v>0</v>
      </c>
      <c r="AG18" s="4">
        <f t="shared" si="764"/>
        <v>0</v>
      </c>
      <c r="AH18" s="4">
        <f t="shared" si="764"/>
        <v>0</v>
      </c>
      <c r="AI18" s="4">
        <f t="shared" si="764"/>
        <v>0</v>
      </c>
      <c r="AJ18" s="4">
        <f t="shared" si="764"/>
        <v>0</v>
      </c>
      <c r="AK18" s="4">
        <f t="shared" si="764"/>
        <v>0</v>
      </c>
      <c r="AL18" s="4">
        <f t="shared" si="764"/>
        <v>0</v>
      </c>
      <c r="AM18" s="4">
        <f t="shared" si="764"/>
        <v>0</v>
      </c>
      <c r="AN18" s="4">
        <f t="shared" si="764"/>
        <v>0</v>
      </c>
      <c r="AO18" s="4">
        <f t="shared" si="764"/>
        <v>0</v>
      </c>
      <c r="AP18" s="4">
        <f t="shared" si="764"/>
        <v>0</v>
      </c>
      <c r="AQ18" s="4">
        <f t="shared" si="764"/>
        <v>0</v>
      </c>
      <c r="AR18" s="4">
        <f t="shared" si="764"/>
        <v>0</v>
      </c>
      <c r="AS18" s="4">
        <f t="shared" si="764"/>
        <v>0</v>
      </c>
      <c r="AT18" s="4">
        <f t="shared" si="764"/>
        <v>0</v>
      </c>
      <c r="AU18" s="4">
        <f t="shared" si="764"/>
        <v>0</v>
      </c>
      <c r="AV18" s="4">
        <f t="shared" si="764"/>
        <v>0</v>
      </c>
      <c r="AW18" s="4">
        <f t="shared" si="764"/>
        <v>0</v>
      </c>
      <c r="AX18" s="4">
        <f t="shared" si="764"/>
        <v>0</v>
      </c>
      <c r="AY18" s="4">
        <f t="shared" si="764"/>
        <v>0</v>
      </c>
      <c r="AZ18" s="4">
        <f t="shared" si="764"/>
        <v>0</v>
      </c>
      <c r="BA18" s="4">
        <f t="shared" si="764"/>
        <v>0</v>
      </c>
      <c r="BB18" s="4">
        <f t="shared" si="764"/>
        <v>0</v>
      </c>
      <c r="BC18" s="4">
        <f t="shared" si="764"/>
        <v>0</v>
      </c>
      <c r="BD18" s="4">
        <f t="shared" si="764"/>
        <v>0</v>
      </c>
      <c r="BE18" s="4">
        <f t="shared" si="764"/>
        <v>0</v>
      </c>
      <c r="BF18" s="4">
        <f t="shared" si="764"/>
        <v>0</v>
      </c>
      <c r="BG18" s="4">
        <f t="shared" si="764"/>
        <v>0</v>
      </c>
      <c r="BH18" s="4">
        <f t="shared" si="764"/>
        <v>0</v>
      </c>
      <c r="BI18" s="4">
        <f t="shared" si="764"/>
        <v>0</v>
      </c>
      <c r="BJ18" s="4">
        <f t="shared" si="764"/>
        <v>0</v>
      </c>
      <c r="BK18" s="4">
        <f t="shared" si="764"/>
        <v>0</v>
      </c>
      <c r="BL18" s="4">
        <f t="shared" si="764"/>
        <v>0</v>
      </c>
      <c r="BM18" s="4">
        <f t="shared" si="764"/>
        <v>0</v>
      </c>
      <c r="BN18" s="4">
        <f t="shared" si="764"/>
        <v>0</v>
      </c>
      <c r="BO18" s="4">
        <f t="shared" si="764"/>
        <v>0</v>
      </c>
      <c r="BP18" s="4">
        <f t="shared" si="764"/>
        <v>0</v>
      </c>
      <c r="BQ18" s="4">
        <f t="shared" ref="BQ18:EB18" si="765">MAX(0,BQ5-BP10-BO10-BN10-BM10-BL10)</f>
        <v>0</v>
      </c>
      <c r="BR18" s="4">
        <f t="shared" si="765"/>
        <v>0</v>
      </c>
      <c r="BS18" s="4">
        <f t="shared" si="765"/>
        <v>0</v>
      </c>
      <c r="BT18" s="4">
        <f t="shared" si="765"/>
        <v>0</v>
      </c>
      <c r="BU18" s="4">
        <f t="shared" si="765"/>
        <v>0</v>
      </c>
      <c r="BV18" s="4">
        <f t="shared" si="765"/>
        <v>0</v>
      </c>
      <c r="BW18" s="4">
        <f t="shared" si="765"/>
        <v>0</v>
      </c>
      <c r="BX18" s="4">
        <f t="shared" si="765"/>
        <v>0</v>
      </c>
      <c r="BY18" s="4">
        <f t="shared" si="765"/>
        <v>0</v>
      </c>
      <c r="BZ18" s="4">
        <f t="shared" si="765"/>
        <v>0</v>
      </c>
      <c r="CA18" s="4">
        <f t="shared" si="765"/>
        <v>0</v>
      </c>
      <c r="CB18" s="4">
        <f t="shared" si="765"/>
        <v>0</v>
      </c>
      <c r="CC18" s="4">
        <f t="shared" si="765"/>
        <v>0</v>
      </c>
      <c r="CD18" s="4">
        <f t="shared" si="765"/>
        <v>0</v>
      </c>
      <c r="CE18" s="4">
        <f t="shared" si="765"/>
        <v>0</v>
      </c>
      <c r="CF18" s="4">
        <f t="shared" si="765"/>
        <v>0</v>
      </c>
      <c r="CG18" s="4">
        <f t="shared" si="765"/>
        <v>0</v>
      </c>
      <c r="CH18" s="4">
        <f t="shared" si="765"/>
        <v>0</v>
      </c>
      <c r="CI18" s="4">
        <f t="shared" si="765"/>
        <v>0</v>
      </c>
      <c r="CJ18" s="4">
        <f t="shared" si="765"/>
        <v>0</v>
      </c>
      <c r="CK18" s="4">
        <f t="shared" si="765"/>
        <v>0</v>
      </c>
      <c r="CL18" s="4">
        <f t="shared" si="765"/>
        <v>0</v>
      </c>
      <c r="CM18" s="4">
        <f t="shared" si="765"/>
        <v>0</v>
      </c>
      <c r="CN18" s="4">
        <f t="shared" si="765"/>
        <v>0</v>
      </c>
      <c r="CO18" s="4">
        <f t="shared" si="765"/>
        <v>0</v>
      </c>
      <c r="CP18" s="4">
        <f t="shared" si="765"/>
        <v>0</v>
      </c>
      <c r="CQ18" s="4">
        <f t="shared" si="765"/>
        <v>0</v>
      </c>
      <c r="CR18" s="4">
        <f t="shared" si="765"/>
        <v>0</v>
      </c>
      <c r="CS18" s="4">
        <f t="shared" si="765"/>
        <v>0</v>
      </c>
      <c r="CT18" s="4">
        <f t="shared" si="765"/>
        <v>0</v>
      </c>
      <c r="CU18" s="4">
        <f t="shared" si="765"/>
        <v>0</v>
      </c>
      <c r="CV18" s="4">
        <f t="shared" si="765"/>
        <v>0</v>
      </c>
      <c r="CW18" s="4">
        <f t="shared" si="765"/>
        <v>0</v>
      </c>
      <c r="CX18" s="4">
        <f t="shared" si="765"/>
        <v>0</v>
      </c>
      <c r="CY18" s="4">
        <f t="shared" si="765"/>
        <v>0</v>
      </c>
      <c r="CZ18" s="4">
        <f t="shared" si="765"/>
        <v>0</v>
      </c>
      <c r="DA18" s="4">
        <f t="shared" si="765"/>
        <v>0</v>
      </c>
      <c r="DB18" s="4">
        <f t="shared" si="765"/>
        <v>0</v>
      </c>
      <c r="DC18" s="4">
        <f t="shared" si="765"/>
        <v>0</v>
      </c>
      <c r="DD18" s="4">
        <f t="shared" si="765"/>
        <v>0</v>
      </c>
      <c r="DE18" s="4">
        <f t="shared" si="765"/>
        <v>0</v>
      </c>
      <c r="DF18" s="4">
        <f t="shared" si="765"/>
        <v>0</v>
      </c>
      <c r="DG18" s="4">
        <f t="shared" si="765"/>
        <v>0</v>
      </c>
      <c r="DH18" s="4">
        <f t="shared" si="765"/>
        <v>0</v>
      </c>
      <c r="DI18" s="4">
        <f t="shared" si="765"/>
        <v>0</v>
      </c>
      <c r="DJ18" s="4">
        <f t="shared" si="765"/>
        <v>0</v>
      </c>
      <c r="DK18" s="4">
        <f t="shared" si="765"/>
        <v>0</v>
      </c>
      <c r="DL18" s="4">
        <f t="shared" si="765"/>
        <v>0</v>
      </c>
      <c r="DM18" s="4">
        <f t="shared" si="765"/>
        <v>0</v>
      </c>
      <c r="DN18" s="4">
        <f t="shared" si="765"/>
        <v>0</v>
      </c>
      <c r="DO18" s="4">
        <f t="shared" si="765"/>
        <v>0</v>
      </c>
      <c r="DP18" s="4">
        <f t="shared" si="765"/>
        <v>0</v>
      </c>
      <c r="DQ18" s="4">
        <f t="shared" si="765"/>
        <v>0</v>
      </c>
      <c r="DR18" s="4">
        <f t="shared" si="765"/>
        <v>0</v>
      </c>
      <c r="DS18" s="4">
        <f t="shared" si="765"/>
        <v>0</v>
      </c>
      <c r="DT18" s="4">
        <f t="shared" si="765"/>
        <v>0</v>
      </c>
      <c r="DU18" s="4">
        <f t="shared" si="765"/>
        <v>0</v>
      </c>
      <c r="DV18" s="4">
        <f t="shared" si="765"/>
        <v>0</v>
      </c>
      <c r="DW18" s="4">
        <f t="shared" si="765"/>
        <v>0</v>
      </c>
      <c r="DX18" s="4">
        <f t="shared" si="765"/>
        <v>0</v>
      </c>
      <c r="DY18" s="4">
        <f t="shared" si="765"/>
        <v>0</v>
      </c>
      <c r="DZ18" s="4">
        <f t="shared" si="765"/>
        <v>0</v>
      </c>
      <c r="EA18" s="4">
        <f t="shared" si="765"/>
        <v>0</v>
      </c>
      <c r="EB18" s="4">
        <f t="shared" si="765"/>
        <v>0</v>
      </c>
      <c r="EC18" s="4">
        <f t="shared" ref="EC18:FS18" si="766">MAX(0,EC5-EB10-EA10-DZ10-DY10-DX10)</f>
        <v>0</v>
      </c>
      <c r="ED18" s="4">
        <f t="shared" si="766"/>
        <v>0</v>
      </c>
      <c r="EE18" s="4">
        <f t="shared" si="766"/>
        <v>0</v>
      </c>
      <c r="EF18" s="4">
        <f t="shared" si="766"/>
        <v>0</v>
      </c>
      <c r="EG18" s="4">
        <f t="shared" si="766"/>
        <v>0</v>
      </c>
      <c r="EH18" s="4">
        <f t="shared" si="766"/>
        <v>0</v>
      </c>
      <c r="EI18" s="4">
        <f t="shared" si="766"/>
        <v>0</v>
      </c>
      <c r="EJ18" s="4">
        <f t="shared" si="766"/>
        <v>0</v>
      </c>
      <c r="EK18" s="4">
        <f t="shared" si="766"/>
        <v>0</v>
      </c>
      <c r="EL18" s="4">
        <f t="shared" si="766"/>
        <v>0</v>
      </c>
      <c r="EM18" s="4">
        <f t="shared" si="766"/>
        <v>0</v>
      </c>
      <c r="EN18" s="4">
        <f t="shared" si="766"/>
        <v>0</v>
      </c>
      <c r="EO18" s="4">
        <f t="shared" si="766"/>
        <v>0</v>
      </c>
      <c r="EP18" s="4">
        <f t="shared" si="766"/>
        <v>0</v>
      </c>
      <c r="EQ18" s="4">
        <f t="shared" si="766"/>
        <v>0</v>
      </c>
      <c r="ER18" s="4">
        <f t="shared" si="766"/>
        <v>0</v>
      </c>
      <c r="ES18" s="4">
        <f t="shared" si="766"/>
        <v>0</v>
      </c>
      <c r="ET18" s="4">
        <f t="shared" si="766"/>
        <v>0</v>
      </c>
      <c r="EU18" s="4">
        <f t="shared" si="766"/>
        <v>0</v>
      </c>
      <c r="EV18" s="4">
        <f t="shared" si="766"/>
        <v>0</v>
      </c>
      <c r="EW18" s="4">
        <f t="shared" si="766"/>
        <v>0</v>
      </c>
      <c r="EX18" s="4">
        <f t="shared" si="766"/>
        <v>0</v>
      </c>
      <c r="EY18" s="4">
        <f t="shared" si="766"/>
        <v>0</v>
      </c>
      <c r="EZ18" s="4">
        <f t="shared" si="766"/>
        <v>0</v>
      </c>
      <c r="FA18" s="4">
        <f t="shared" si="766"/>
        <v>0</v>
      </c>
      <c r="FB18" s="4">
        <f t="shared" si="766"/>
        <v>0</v>
      </c>
      <c r="FC18" s="4">
        <f t="shared" si="766"/>
        <v>0</v>
      </c>
      <c r="FD18" s="4">
        <f t="shared" si="766"/>
        <v>0</v>
      </c>
      <c r="FE18" s="4">
        <f t="shared" si="766"/>
        <v>0</v>
      </c>
      <c r="FF18" s="4">
        <f t="shared" si="766"/>
        <v>0</v>
      </c>
      <c r="FG18" s="4">
        <f t="shared" si="766"/>
        <v>0</v>
      </c>
      <c r="FH18" s="4">
        <f t="shared" si="766"/>
        <v>0</v>
      </c>
      <c r="FI18" s="4">
        <f t="shared" si="766"/>
        <v>0</v>
      </c>
      <c r="FJ18" s="4">
        <f t="shared" si="766"/>
        <v>0</v>
      </c>
      <c r="FK18" s="4">
        <f t="shared" si="766"/>
        <v>0</v>
      </c>
      <c r="FL18" s="4">
        <f t="shared" si="766"/>
        <v>0</v>
      </c>
      <c r="FM18" s="4">
        <f t="shared" si="766"/>
        <v>0</v>
      </c>
      <c r="FN18" s="4">
        <f t="shared" si="766"/>
        <v>0</v>
      </c>
      <c r="FO18" s="4">
        <f t="shared" si="766"/>
        <v>0</v>
      </c>
      <c r="FP18" s="4">
        <f t="shared" si="766"/>
        <v>0</v>
      </c>
      <c r="FQ18" s="4">
        <f t="shared" si="766"/>
        <v>0</v>
      </c>
      <c r="FR18" s="4">
        <f t="shared" si="766"/>
        <v>0</v>
      </c>
      <c r="FS18" s="4">
        <f t="shared" si="766"/>
        <v>0</v>
      </c>
      <c r="FT18" s="4">
        <f t="shared" ref="FT18" si="767">MAX(0,FT5-FS10-FR10-FQ10-FP10-FO10)</f>
        <v>0</v>
      </c>
      <c r="FU18" s="4">
        <f t="shared" ref="FU18" si="768">MAX(0,FU5-FT10-FS10-FR10-FQ10-FP10)</f>
        <v>0</v>
      </c>
      <c r="FV18" s="4">
        <f t="shared" ref="FV18" si="769">MAX(0,FV5-FU10-FT10-FS10-FR10-FQ10)</f>
        <v>0</v>
      </c>
      <c r="FW18" s="4">
        <f t="shared" ref="FW18" si="770">MAX(0,FW5-FV10-FU10-FT10-FS10-FR10)</f>
        <v>0</v>
      </c>
      <c r="FX18" s="4">
        <f t="shared" ref="FX18" si="771">MAX(0,FX5-FW10-FV10-FU10-FT10-FS10)</f>
        <v>0</v>
      </c>
      <c r="FY18" s="4">
        <f t="shared" ref="FY18" si="772">MAX(0,FY5-FX10-FW10-FV10-FU10-FT10)</f>
        <v>0</v>
      </c>
      <c r="FZ18" s="4">
        <f t="shared" ref="FZ18" si="773">MAX(0,FZ5-FY10-FX10-FW10-FV10-FU10)</f>
        <v>0</v>
      </c>
      <c r="GA18" s="4">
        <f t="shared" ref="GA18" si="774">MAX(0,GA5-FZ10-FY10-FX10-FW10-FV10)</f>
        <v>0</v>
      </c>
      <c r="GB18" s="4">
        <f t="shared" ref="GB18" si="775">MAX(0,GB5-GA10-FZ10-FY10-FX10-FW10)</f>
        <v>0</v>
      </c>
      <c r="GC18" s="4">
        <f t="shared" ref="GC18" si="776">MAX(0,GC5-GB10-GA10-FZ10-FY10-FX10)</f>
        <v>0</v>
      </c>
      <c r="GD18" s="4">
        <f t="shared" ref="GD18" si="777">MAX(0,GD5-GC10-GB10-GA10-FZ10-FY10)</f>
        <v>0</v>
      </c>
      <c r="GE18" s="4">
        <f t="shared" ref="GE18" si="778">MAX(0,GE5-GD10-GC10-GB10-GA10-FZ10)</f>
        <v>0</v>
      </c>
      <c r="GF18" s="4">
        <f t="shared" ref="GF18" si="779">MAX(0,GF5-GE10-GD10-GC10-GB10-GA10)</f>
        <v>0</v>
      </c>
      <c r="GG18" s="4">
        <f t="shared" ref="GG18" si="780">MAX(0,GG5-GF10-GE10-GD10-GC10-GB10)</f>
        <v>0</v>
      </c>
      <c r="GH18" s="4">
        <f t="shared" ref="GH18" si="781">MAX(0,GH5-GG10-GF10-GE10-GD10-GC10)</f>
        <v>0</v>
      </c>
      <c r="GI18" s="4">
        <f t="shared" ref="GI18" si="782">MAX(0,GI5-GH10-GG10-GF10-GE10-GD10)</f>
        <v>0</v>
      </c>
      <c r="GJ18" s="4">
        <f t="shared" ref="GJ18" si="783">MAX(0,GJ5-GI10-GH10-GG10-GF10-GE10)</f>
        <v>0</v>
      </c>
      <c r="GK18" s="4">
        <f t="shared" ref="GK18" si="784">MAX(0,GK5-GJ10-GI10-GH10-GG10-GF10)</f>
        <v>0</v>
      </c>
      <c r="GL18" s="4">
        <f t="shared" ref="GL18" si="785">MAX(0,GL5-GK10-GJ10-GI10-GH10-GG10)</f>
        <v>0</v>
      </c>
      <c r="GM18" s="4">
        <f t="shared" ref="GM18" si="786">MAX(0,GM5-GL10-GK10-GJ10-GI10-GH10)</f>
        <v>0</v>
      </c>
      <c r="GN18" s="4">
        <f t="shared" ref="GN18" si="787">MAX(0,GN5-GM10-GL10-GK10-GJ10-GI10)</f>
        <v>0</v>
      </c>
      <c r="GO18" s="4">
        <f t="shared" ref="GO18" si="788">MAX(0,GO5-GN10-GM10-GL10-GK10-GJ10)</f>
        <v>0</v>
      </c>
      <c r="GP18" s="4">
        <f t="shared" ref="GP18" si="789">MAX(0,GP5-GO10-GN10-GM10-GL10-GK10)</f>
        <v>0</v>
      </c>
      <c r="GQ18" s="4">
        <f t="shared" ref="GQ18" si="790">MAX(0,GQ5-GP10-GO10-GN10-GM10-GL10)</f>
        <v>0</v>
      </c>
      <c r="GR18" s="4">
        <f t="shared" ref="GR18" si="791">MAX(0,GR5-GQ10-GP10-GO10-GN10-GM10)</f>
        <v>0</v>
      </c>
      <c r="GS18" s="4">
        <f t="shared" ref="GS18" si="792">MAX(0,GS5-GR10-GQ10-GP10-GO10-GN10)</f>
        <v>0</v>
      </c>
      <c r="GT18" s="4">
        <f t="shared" ref="GT18" si="793">MAX(0,GT5-GS10-GR10-GQ10-GP10-GO10)</f>
        <v>0</v>
      </c>
      <c r="GU18" s="4">
        <f t="shared" ref="GU18" si="794">MAX(0,GU5-GT10-GS10-GR10-GQ10-GP10)</f>
        <v>0</v>
      </c>
      <c r="GV18" s="4">
        <f t="shared" ref="GV18" si="795">MAX(0,GV5-GU10-GT10-GS10-GR10-GQ10)</f>
        <v>0</v>
      </c>
      <c r="GW18" s="4">
        <f t="shared" ref="GW18" si="796">MAX(0,GW5-GV10-GU10-GT10-GS10-GR10)</f>
        <v>0</v>
      </c>
      <c r="GX18" s="4">
        <f t="shared" ref="GX18" si="797">MAX(0,GX5-GW10-GV10-GU10-GT10-GS10)</f>
        <v>0</v>
      </c>
      <c r="GY18" s="4">
        <f t="shared" ref="GY18" si="798">MAX(0,GY5-GX10-GW10-GV10-GU10-GT10)</f>
        <v>0</v>
      </c>
      <c r="GZ18" s="4">
        <f t="shared" ref="GZ18" si="799">MAX(0,GZ5-GY10-GX10-GW10-GV10-GU10)</f>
        <v>0</v>
      </c>
      <c r="HA18" s="4">
        <f t="shared" ref="HA18" si="800">MAX(0,HA5-GZ10-GY10-GX10-GW10-GV10)</f>
        <v>0</v>
      </c>
      <c r="HB18" s="4">
        <f t="shared" ref="HB18" si="801">MAX(0,HB5-HA10-GZ10-GY10-GX10-GW10)</f>
        <v>0</v>
      </c>
      <c r="HC18" s="4">
        <f t="shared" ref="HC18" si="802">MAX(0,HC5-HB10-HA10-GZ10-GY10-GX10)</f>
        <v>0</v>
      </c>
      <c r="HD18" s="4">
        <f t="shared" ref="HD18" si="803">MAX(0,HD5-HC10-HB10-HA10-GZ10-GY10)</f>
        <v>0</v>
      </c>
      <c r="HE18" s="4">
        <f t="shared" ref="HE18" si="804">MAX(0,HE5-HD10-HC10-HB10-HA10-GZ10)</f>
        <v>0</v>
      </c>
      <c r="HF18" s="4">
        <f t="shared" ref="HF18" si="805">MAX(0,HF5-HE10-HD10-HC10-HB10-HA10)</f>
        <v>0</v>
      </c>
      <c r="HG18" s="4">
        <f t="shared" ref="HG18" si="806">MAX(0,HG5-HF10-HE10-HD10-HC10-HB10)</f>
        <v>0</v>
      </c>
      <c r="HH18" s="4">
        <f t="shared" ref="HH18" si="807">MAX(0,HH5-HG10-HF10-HE10-HD10-HC10)</f>
        <v>0</v>
      </c>
      <c r="HI18" s="4">
        <f t="shared" ref="HI18" si="808">MAX(0,HI5-HH10-HG10-HF10-HE10-HD10)</f>
        <v>0</v>
      </c>
      <c r="HJ18" s="4">
        <f t="shared" ref="HJ18" si="809">MAX(0,HJ5-HI10-HH10-HG10-HF10-HE10)</f>
        <v>0</v>
      </c>
      <c r="HK18" s="4">
        <f t="shared" ref="HK18" si="810">MAX(0,HK5-HJ10-HI10-HH10-HG10-HF10)</f>
        <v>0</v>
      </c>
      <c r="HL18" s="4">
        <f t="shared" ref="HL18" si="811">MAX(0,HL5-HK10-HJ10-HI10-HH10-HG10)</f>
        <v>0</v>
      </c>
      <c r="HM18" s="4">
        <f t="shared" ref="HM18" si="812">MAX(0,HM5-HL10-HK10-HJ10-HI10-HH10)</f>
        <v>0</v>
      </c>
      <c r="HN18" s="4">
        <f t="shared" ref="HN18" si="813">MAX(0,HN5-HM10-HL10-HK10-HJ10-HI10)</f>
        <v>0</v>
      </c>
      <c r="HO18" s="4">
        <f t="shared" ref="HO18" si="814">MAX(0,HO5-HN10-HM10-HL10-HK10-HJ10)</f>
        <v>0</v>
      </c>
      <c r="HP18" s="4">
        <f t="shared" ref="HP18" si="815">MAX(0,HP5-HO10-HN10-HM10-HL10-HK10)</f>
        <v>0</v>
      </c>
      <c r="HQ18" s="4">
        <f t="shared" ref="HQ18" si="816">MAX(0,HQ5-HP10-HO10-HN10-HM10-HL10)</f>
        <v>0</v>
      </c>
      <c r="HR18" s="4">
        <f t="shared" ref="HR18" si="817">MAX(0,HR5-HQ10-HP10-HO10-HN10-HM10)</f>
        <v>0</v>
      </c>
      <c r="HS18" s="4">
        <f t="shared" ref="HS18" si="818">MAX(0,HS5-HR10-HQ10-HP10-HO10-HN10)</f>
        <v>0</v>
      </c>
      <c r="HT18" s="4">
        <f t="shared" ref="HT18" si="819">MAX(0,HT5-HS10-HR10-HQ10-HP10-HO10)</f>
        <v>0</v>
      </c>
      <c r="HU18" s="4">
        <f t="shared" ref="HU18" si="820">MAX(0,HU5-HT10-HS10-HR10-HQ10-HP10)</f>
        <v>0</v>
      </c>
      <c r="HV18" s="4">
        <f t="shared" ref="HV18" si="821">MAX(0,HV5-HU10-HT10-HS10-HR10-HQ10)</f>
        <v>0</v>
      </c>
      <c r="HW18" s="4">
        <f t="shared" ref="HW18" si="822">MAX(0,HW5-HV10-HU10-HT10-HS10-HR10)</f>
        <v>0</v>
      </c>
      <c r="HX18" s="4">
        <f t="shared" ref="HX18" si="823">MAX(0,HX5-HW10-HV10-HU10-HT10-HS10)</f>
        <v>0</v>
      </c>
      <c r="HY18" s="4">
        <f t="shared" ref="HY18" si="824">MAX(0,HY5-HX10-HW10-HV10-HU10-HT10)</f>
        <v>0</v>
      </c>
      <c r="HZ18" s="4">
        <f t="shared" ref="HZ18" si="825">MAX(0,HZ5-HY10-HX10-HW10-HV10-HU10)</f>
        <v>0</v>
      </c>
      <c r="IA18" s="4">
        <f t="shared" ref="IA18" si="826">MAX(0,IA5-HZ10-HY10-HX10-HW10-HV10)</f>
        <v>0</v>
      </c>
      <c r="IB18" s="4">
        <f t="shared" ref="IB18" si="827">MAX(0,IB5-IA10-HZ10-HY10-HX10-HW10)</f>
        <v>0</v>
      </c>
      <c r="IC18" s="4">
        <f t="shared" ref="IC18" si="828">MAX(0,IC5-IB10-IA10-HZ10-HY10-HX10)</f>
        <v>0</v>
      </c>
      <c r="ID18" s="4">
        <f t="shared" ref="ID18" si="829">MAX(0,ID5-IC10-IB10-IA10-HZ10-HY10)</f>
        <v>0</v>
      </c>
      <c r="IE18" s="4">
        <f t="shared" ref="IE18" si="830">MAX(0,IE5-ID10-IC10-IB10-IA10-HZ10)</f>
        <v>0</v>
      </c>
      <c r="IF18" s="4">
        <f t="shared" ref="IF18" si="831">MAX(0,IF5-IE10-ID10-IC10-IB10-IA10)</f>
        <v>0</v>
      </c>
      <c r="IG18" s="4">
        <f t="shared" ref="IG18" si="832">MAX(0,IG5-IF10-IE10-ID10-IC10-IB10)</f>
        <v>0</v>
      </c>
      <c r="IH18" s="4">
        <f t="shared" ref="IH18" si="833">MAX(0,IH5-IG10-IF10-IE10-ID10-IC10)</f>
        <v>0</v>
      </c>
      <c r="II18" s="4">
        <f t="shared" ref="II18" si="834">MAX(0,II5-IH10-IG10-IF10-IE10-ID10)</f>
        <v>0</v>
      </c>
      <c r="IJ18" s="4">
        <f t="shared" ref="IJ18" si="835">MAX(0,IJ5-II10-IH10-IG10-IF10-IE10)</f>
        <v>0</v>
      </c>
      <c r="IK18" s="4">
        <f t="shared" ref="IK18" si="836">MAX(0,IK5-IJ10-II10-IH10-IG10-IF10)</f>
        <v>0</v>
      </c>
      <c r="IL18" s="4">
        <f t="shared" ref="IL18" si="837">MAX(0,IL5-IK10-IJ10-II10-IH10-IG10)</f>
        <v>0</v>
      </c>
      <c r="IM18" s="4">
        <f t="shared" ref="IM18" si="838">MAX(0,IM5-IL10-IK10-IJ10-II10-IH10)</f>
        <v>0</v>
      </c>
      <c r="IN18" s="4">
        <f t="shared" ref="IN18" si="839">MAX(0,IN5-IM10-IL10-IK10-IJ10-II10)</f>
        <v>0</v>
      </c>
      <c r="IO18" s="4">
        <f>MAX(0,IO5-IN10-IM10-IL10-IK10-IJ10)</f>
        <v>0</v>
      </c>
      <c r="IP18" s="4">
        <f t="shared" ref="IP18" si="840">MAX(0,IP5-IO10-IN10-IM10-IL10-IK10)</f>
        <v>0</v>
      </c>
      <c r="IQ18" s="4">
        <f t="shared" ref="IQ18" si="841">MAX(0,IQ5-IP10-IO10-IN10-IM10-IL10)</f>
        <v>0</v>
      </c>
      <c r="IR18" s="4">
        <f t="shared" ref="IR18" si="842">MAX(0,IR5-IQ10-IP10-IO10-IN10-IM10)</f>
        <v>0</v>
      </c>
      <c r="IS18" s="4">
        <f t="shared" ref="IS18" si="843">MAX(0,IS5-IR10-IQ10-IP10-IO10-IN10)</f>
        <v>0</v>
      </c>
      <c r="IT18" s="4">
        <f t="shared" ref="IT18" si="844">MAX(0,IT5-IS10-IR10-IQ10-IP10-IO10)</f>
        <v>0</v>
      </c>
      <c r="IU18" s="4">
        <f t="shared" ref="IU18" si="845">MAX(0,IU5-IT10-IS10-IR10-IQ10-IP10)</f>
        <v>0</v>
      </c>
      <c r="IV18" s="4">
        <f t="shared" ref="IV18" si="846">MAX(0,IV5-IU10-IT10-IS10-IR10-IQ10)</f>
        <v>0</v>
      </c>
      <c r="IW18" s="4">
        <f t="shared" ref="IW18" si="847">MAX(0,IW5-IV10-IU10-IT10-IS10-IR10)</f>
        <v>0</v>
      </c>
      <c r="IX18" s="4">
        <f t="shared" ref="IX18" si="848">MAX(0,IX5-IW10-IV10-IU10-IT10-IS10)</f>
        <v>0</v>
      </c>
      <c r="IY18" s="4">
        <f t="shared" ref="IY18" si="849">MAX(0,IY5-IX10-IW10-IV10-IU10-IT10)</f>
        <v>0</v>
      </c>
      <c r="IZ18" s="4">
        <f t="shared" ref="IZ18" si="850">MAX(0,IZ5-IY10-IX10-IW10-IV10-IU10)</f>
        <v>0</v>
      </c>
      <c r="JA18" s="4">
        <f t="shared" ref="JA18" si="851">MAX(0,JA5-IZ10-IY10-IX10-IW10-IV10)</f>
        <v>0</v>
      </c>
      <c r="JB18" s="4">
        <f t="shared" ref="JB18" si="852">MAX(0,JB5-JA10-IZ10-IY10-IX10-IW10)</f>
        <v>0</v>
      </c>
      <c r="JC18" s="4">
        <f t="shared" ref="JC18" si="853">MAX(0,JC5-JB10-JA10-IZ10-IY10-IX10)</f>
        <v>0</v>
      </c>
      <c r="JD18" s="4">
        <f t="shared" ref="JD18" si="854">MAX(0,JD5-JC10-JB10-JA10-IZ10-IY10)</f>
        <v>0</v>
      </c>
      <c r="JE18" s="4">
        <f t="shared" ref="JE18" si="855">MAX(0,JE5-JD10-JC10-JB10-JA10-IZ10)</f>
        <v>0</v>
      </c>
      <c r="JF18" s="4">
        <f t="shared" ref="JF18" si="856">MAX(0,JF5-JE10-JD10-JC10-JB10-JA10)</f>
        <v>0</v>
      </c>
      <c r="JG18" s="4">
        <f t="shared" ref="JG18" si="857">MAX(0,JG5-JF10-JE10-JD10-JC10-JB10)</f>
        <v>0</v>
      </c>
      <c r="JH18" s="4">
        <f t="shared" ref="JH18" si="858">MAX(0,JH5-JG10-JF10-JE10-JD10-JC10)</f>
        <v>0</v>
      </c>
      <c r="JI18" s="4">
        <f t="shared" ref="JI18" si="859">MAX(0,JI5-JH10-JG10-JF10-JE10-JD10)</f>
        <v>0</v>
      </c>
      <c r="JJ18" s="4">
        <f t="shared" ref="JJ18" si="860">MAX(0,JJ5-JI10-JH10-JG10-JF10-JE10)</f>
        <v>0</v>
      </c>
      <c r="JK18" s="4">
        <f t="shared" ref="JK18" si="861">MAX(0,JK5-JJ10-JI10-JH10-JG10-JF10)</f>
        <v>0</v>
      </c>
      <c r="JL18" s="4">
        <f t="shared" ref="JL18" si="862">MAX(0,JL5-JK10-JJ10-JI10-JH10-JG10)</f>
        <v>0</v>
      </c>
      <c r="JM18" s="4">
        <f t="shared" ref="JM18" si="863">MAX(0,JM5-JL10-JK10-JJ10-JI10-JH10)</f>
        <v>0</v>
      </c>
      <c r="JN18" s="4">
        <f t="shared" ref="JN18" si="864">MAX(0,JN5-JM10-JL10-JK10-JJ10-JI10)</f>
        <v>0</v>
      </c>
      <c r="JO18" s="4">
        <f t="shared" ref="JO18" si="865">MAX(0,JO5-JN10-JM10-JL10-JK10-JJ10)</f>
        <v>0</v>
      </c>
      <c r="JP18" s="4">
        <f t="shared" ref="JP18" si="866">MAX(0,JP5-JO10-JN10-JM10-JL10-JK10)</f>
        <v>0</v>
      </c>
      <c r="JQ18" s="4">
        <f t="shared" ref="JQ18" si="867">MAX(0,JQ5-JP10-JO10-JN10-JM10-JL10)</f>
        <v>0</v>
      </c>
      <c r="JR18" s="4">
        <f t="shared" ref="JR18" si="868">MAX(0,JR5-JQ10-JP10-JO10-JN10-JM10)</f>
        <v>0</v>
      </c>
      <c r="JS18" s="4">
        <f t="shared" ref="JS18" si="869">MAX(0,JS5-JR10-JQ10-JP10-JO10-JN10)</f>
        <v>0</v>
      </c>
      <c r="JT18" s="4">
        <f t="shared" ref="JT18" si="870">MAX(0,JT5-JS10-JR10-JQ10-JP10-JO10)</f>
        <v>0</v>
      </c>
      <c r="JU18" s="4">
        <f t="shared" ref="JU18" si="871">MAX(0,JU5-JT10-JS10-JR10-JQ10-JP10)</f>
        <v>0</v>
      </c>
      <c r="JV18" s="4">
        <f t="shared" ref="JV18" si="872">MAX(0,JV5-JU10-JT10-JS10-JR10-JQ10)</f>
        <v>0</v>
      </c>
      <c r="JW18" s="4">
        <f t="shared" ref="JW18" si="873">MAX(0,JW5-JV10-JU10-JT10-JS10-JR10)</f>
        <v>0</v>
      </c>
      <c r="JX18" s="4">
        <f t="shared" ref="JX18" si="874">MAX(0,JX5-JW10-JV10-JU10-JT10-JS10)</f>
        <v>0</v>
      </c>
      <c r="JY18" s="4">
        <f t="shared" ref="JY18" si="875">MAX(0,JY5-JX10-JW10-JV10-JU10-JT10)</f>
        <v>0</v>
      </c>
      <c r="JZ18" s="4">
        <f t="shared" ref="JZ18" si="876">MAX(0,JZ5-JY10-JX10-JW10-JV10-JU10)</f>
        <v>0</v>
      </c>
      <c r="KA18" s="4">
        <f t="shared" ref="KA18" si="877">MAX(0,KA5-JZ10-JY10-JX10-JW10-JV10)</f>
        <v>0</v>
      </c>
      <c r="KB18" s="4">
        <f t="shared" ref="KB18" si="878">MAX(0,KB5-KA10-JZ10-JY10-JX10-JW10)</f>
        <v>0</v>
      </c>
      <c r="KC18" s="4">
        <f t="shared" ref="KC18" si="879">MAX(0,KC5-KB10-KA10-JZ10-JY10-JX10)</f>
        <v>0</v>
      </c>
      <c r="KD18" s="4">
        <f t="shared" ref="KD18" si="880">MAX(0,KD5-KC10-KB10-KA10-JZ10-JY10)</f>
        <v>0</v>
      </c>
      <c r="KE18" s="4">
        <f t="shared" ref="KE18" si="881">MAX(0,KE5-KD10-KC10-KB10-KA10-JZ10)</f>
        <v>0</v>
      </c>
      <c r="KF18" s="4">
        <f t="shared" ref="KF18" si="882">MAX(0,KF5-KE10-KD10-KC10-KB10-KA10)</f>
        <v>0</v>
      </c>
      <c r="KG18" s="4">
        <f t="shared" ref="KG18" si="883">MAX(0,KG5-KF10-KE10-KD10-KC10-KB10)</f>
        <v>0</v>
      </c>
      <c r="KH18" s="4">
        <f t="shared" ref="KH18" si="884">MAX(0,KH5-KG10-KF10-KE10-KD10-KC10)</f>
        <v>0</v>
      </c>
      <c r="KI18" s="4">
        <f t="shared" ref="KI18" si="885">MAX(0,KI5-KH10-KG10-KF10-KE10-KD10)</f>
        <v>0</v>
      </c>
      <c r="KJ18" s="4">
        <f t="shared" ref="KJ18" si="886">MAX(0,KJ5-KI10-KH10-KG10-KF10-KE10)</f>
        <v>0</v>
      </c>
      <c r="KK18" s="4">
        <f t="shared" ref="KK18" si="887">MAX(0,KK5-KJ10-KI10-KH10-KG10-KF10)</f>
        <v>0</v>
      </c>
      <c r="KL18" s="4">
        <f t="shared" ref="KL18" si="888">MAX(0,KL5-KK10-KJ10-KI10-KH10-KG10)</f>
        <v>0</v>
      </c>
      <c r="KM18" s="4">
        <f t="shared" ref="KM18" si="889">MAX(0,KM5-KL10-KK10-KJ10-KI10-KH10)</f>
        <v>0</v>
      </c>
      <c r="KN18" s="4">
        <f t="shared" ref="KN18" si="890">MAX(0,KN5-KM10-KL10-KK10-KJ10-KI10)</f>
        <v>0</v>
      </c>
      <c r="KO18" s="4">
        <f t="shared" ref="KO18" si="891">MAX(0,KO5-KN10-KM10-KL10-KK10-KJ10)</f>
        <v>0</v>
      </c>
      <c r="KP18" s="4">
        <f t="shared" ref="KP18" si="892">MAX(0,KP5-KO10-KN10-KM10-KL10-KK10)</f>
        <v>0</v>
      </c>
      <c r="KQ18" s="4">
        <f t="shared" ref="KQ18" si="893">MAX(0,KQ5-KP10-KO10-KN10-KM10-KL10)</f>
        <v>0</v>
      </c>
      <c r="KR18" s="4">
        <f t="shared" ref="KR18" si="894">MAX(0,KR5-KQ10-KP10-KO10-KN10-KM10)</f>
        <v>0</v>
      </c>
      <c r="KS18" s="4">
        <f t="shared" ref="KS18" si="895">MAX(0,KS5-KR10-KQ10-KP10-KO10-KN10)</f>
        <v>0</v>
      </c>
      <c r="KT18" s="4">
        <f t="shared" ref="KT18" si="896">MAX(0,KT5-KS10-KR10-KQ10-KP10-KO10)</f>
        <v>0</v>
      </c>
      <c r="KU18" s="4">
        <f t="shared" ref="KU18" si="897">MAX(0,KU5-KT10-KS10-KR10-KQ10-KP10)</f>
        <v>0</v>
      </c>
      <c r="KV18" s="4">
        <f t="shared" ref="KV18" si="898">MAX(0,KV5-KU10-KT10-KS10-KR10-KQ10)</f>
        <v>0</v>
      </c>
      <c r="KW18" s="4">
        <f t="shared" ref="KW18" si="899">MAX(0,KW5-KV10-KU10-KT10-KS10-KR10)</f>
        <v>0</v>
      </c>
      <c r="KX18" s="4">
        <f t="shared" ref="KX18" si="900">MAX(0,KX5-KW10-KV10-KU10-KT10-KS10)</f>
        <v>0</v>
      </c>
      <c r="KY18" s="4">
        <f t="shared" ref="KY18" si="901">MAX(0,KY5-KX10-KW10-KV10-KU10-KT10)</f>
        <v>0</v>
      </c>
      <c r="KZ18" s="4">
        <f t="shared" ref="KZ18" si="902">MAX(0,KZ5-KY10-KX10-KW10-KV10-KU10)</f>
        <v>0</v>
      </c>
      <c r="LA18" s="4">
        <f t="shared" ref="LA18" si="903">MAX(0,LA5-KZ10-KY10-KX10-KW10-KV10)</f>
        <v>0</v>
      </c>
      <c r="LB18" s="4">
        <f t="shared" ref="LB18" si="904">MAX(0,LB5-LA10-KZ10-KY10-KX10-KW10)</f>
        <v>0</v>
      </c>
      <c r="LC18" s="4">
        <f t="shared" ref="LC18" si="905">MAX(0,LC5-LB10-LA10-KZ10-KY10-KX10)</f>
        <v>0</v>
      </c>
      <c r="LD18" s="4">
        <f t="shared" ref="LD18" si="906">MAX(0,LD5-LC10-LB10-LA10-KZ10-KY10)</f>
        <v>0</v>
      </c>
      <c r="LE18" s="4">
        <f t="shared" ref="LE18" si="907">MAX(0,LE5-LD10-LC10-LB10-LA10-KZ10)</f>
        <v>0</v>
      </c>
      <c r="LF18" s="4">
        <f t="shared" ref="LF18" si="908">MAX(0,LF5-LE10-LD10-LC10-LB10-LA10)</f>
        <v>0</v>
      </c>
      <c r="LG18" s="4">
        <f t="shared" ref="LG18" si="909">MAX(0,LG5-LF10-LE10-LD10-LC10-LB10)</f>
        <v>0</v>
      </c>
      <c r="LH18" s="4">
        <f t="shared" ref="LH18" si="910">MAX(0,LH5-LG10-LF10-LE10-LD10-LC10)</f>
        <v>0</v>
      </c>
      <c r="LI18" s="4">
        <f t="shared" ref="LI18" si="911">MAX(0,LI5-LH10-LG10-LF10-LE10-LD10)</f>
        <v>0</v>
      </c>
      <c r="LJ18" s="4">
        <f t="shared" ref="LJ18" si="912">MAX(0,LJ5-LI10-LH10-LG10-LF10-LE10)</f>
        <v>0</v>
      </c>
      <c r="LK18" s="4">
        <f t="shared" ref="LK18" si="913">MAX(0,LK5-LJ10-LI10-LH10-LG10-LF10)</f>
        <v>0</v>
      </c>
      <c r="LL18" s="4">
        <f t="shared" ref="LL18" si="914">MAX(0,LL5-LK10-LJ10-LI10-LH10-LG10)</f>
        <v>0</v>
      </c>
      <c r="LM18" s="4">
        <f t="shared" ref="LM18" si="915">MAX(0,LM5-LL10-LK10-LJ10-LI10-LH10)</f>
        <v>0</v>
      </c>
      <c r="LN18" s="4">
        <f t="shared" ref="LN18" si="916">MAX(0,LN5-LM10-LL10-LK10-LJ10-LI10)</f>
        <v>0</v>
      </c>
      <c r="LO18" s="4">
        <f t="shared" ref="LO18" si="917">MAX(0,LO5-LN10-LM10-LL10-LK10-LJ10)</f>
        <v>0</v>
      </c>
      <c r="LP18" s="4">
        <f t="shared" ref="LP18" si="918">MAX(0,LP5-LO10-LN10-LM10-LL10-LK10)</f>
        <v>0</v>
      </c>
      <c r="LQ18" s="4">
        <f t="shared" ref="LQ18" si="919">MAX(0,LQ5-LP10-LO10-LN10-LM10-LL10)</f>
        <v>0</v>
      </c>
      <c r="LR18" s="4">
        <f t="shared" ref="LR18" si="920">MAX(0,LR5-LQ10-LP10-LO10-LN10-LM10)</f>
        <v>0</v>
      </c>
      <c r="LS18" s="4">
        <f t="shared" ref="LS18" si="921">MAX(0,LS5-LR10-LQ10-LP10-LO10-LN10)</f>
        <v>0</v>
      </c>
      <c r="LT18" s="4">
        <f t="shared" ref="LT18" si="922">MAX(0,LT5-LS10-LR10-LQ10-LP10-LO10)</f>
        <v>0</v>
      </c>
      <c r="LU18" s="4">
        <f t="shared" ref="LU18" si="923">MAX(0,LU5-LT10-LS10-LR10-LQ10-LP10)</f>
        <v>0</v>
      </c>
      <c r="LV18" s="4">
        <f t="shared" ref="LV18" si="924">MAX(0,LV5-LU10-LT10-LS10-LR10-LQ10)</f>
        <v>0</v>
      </c>
      <c r="LW18" s="4">
        <f t="shared" ref="LW18" si="925">MAX(0,LW5-LV10-LU10-LT10-LS10-LR10)</f>
        <v>0</v>
      </c>
      <c r="LX18" s="4">
        <f t="shared" ref="LX18" si="926">MAX(0,LX5-LW10-LV10-LU10-LT10-LS10)</f>
        <v>0</v>
      </c>
      <c r="LY18" s="4">
        <f t="shared" ref="LY18" si="927">MAX(0,LY5-LX10-LW10-LV10-LU10-LT10)</f>
        <v>0</v>
      </c>
      <c r="LZ18" s="4">
        <f t="shared" ref="LZ18" si="928">MAX(0,LZ5-LY10-LX10-LW10-LV10-LU10)</f>
        <v>0</v>
      </c>
      <c r="MA18" s="4">
        <f t="shared" ref="MA18" si="929">MAX(0,MA5-LZ10-LY10-LX10-LW10-LV10)</f>
        <v>0</v>
      </c>
      <c r="MB18" s="4">
        <f t="shared" ref="MB18" si="930">MAX(0,MB5-MA10-LZ10-LY10-LX10-LW10)</f>
        <v>0</v>
      </c>
      <c r="MC18" s="4">
        <f t="shared" ref="MC18" si="931">MAX(0,MC5-MB10-MA10-LZ10-LY10-LX10)</f>
        <v>0</v>
      </c>
      <c r="MD18" s="4">
        <f t="shared" ref="MD18" si="932">MAX(0,MD5-MC10-MB10-MA10-LZ10-LY10)</f>
        <v>0</v>
      </c>
      <c r="ME18" s="4">
        <f t="shared" ref="ME18" si="933">MAX(0,ME5-MD10-MC10-MB10-MA10-LZ10)</f>
        <v>0</v>
      </c>
      <c r="MF18" s="4">
        <f t="shared" ref="MF18" si="934">MAX(0,MF5-ME10-MD10-MC10-MB10-MA10)</f>
        <v>0</v>
      </c>
      <c r="MG18" s="4">
        <f t="shared" ref="MG18" si="935">MAX(0,MG5-MF10-ME10-MD10-MC10-MB10)</f>
        <v>0</v>
      </c>
      <c r="MH18" s="4">
        <f t="shared" ref="MH18" si="936">MAX(0,MH5-MG10-MF10-ME10-MD10-MC10)</f>
        <v>0</v>
      </c>
      <c r="MI18" s="4">
        <f t="shared" ref="MI18" si="937">MAX(0,MI5-MH10-MG10-MF10-ME10-MD10)</f>
        <v>0</v>
      </c>
      <c r="MJ18" s="4">
        <f t="shared" ref="MJ18" si="938">MAX(0,MJ5-MI10-MH10-MG10-MF10-ME10)</f>
        <v>0</v>
      </c>
      <c r="MK18" s="4">
        <f t="shared" ref="MK18" si="939">MAX(0,MK5-MJ10-MI10-MH10-MG10-MF10)</f>
        <v>0</v>
      </c>
      <c r="ML18" s="4">
        <f t="shared" ref="ML18" si="940">MAX(0,ML5-MK10-MJ10-MI10-MH10-MG10)</f>
        <v>0</v>
      </c>
      <c r="MM18" s="4">
        <f t="shared" ref="MM18" si="941">MAX(0,MM5-ML10-MK10-MJ10-MI10-MH10)</f>
        <v>0</v>
      </c>
      <c r="MN18" s="4">
        <f t="shared" ref="MN18" si="942">MAX(0,MN5-MM10-ML10-MK10-MJ10-MI10)</f>
        <v>0</v>
      </c>
      <c r="MO18" s="4">
        <f t="shared" ref="MO18" si="943">MAX(0,MO5-MN10-MM10-ML10-MK10-MJ10)</f>
        <v>0</v>
      </c>
      <c r="MP18" s="4">
        <f t="shared" ref="MP18" si="944">MAX(0,MP5-MO10-MN10-MM10-ML10-MK10)</f>
        <v>0</v>
      </c>
      <c r="MQ18" s="4">
        <f t="shared" ref="MQ18" si="945">MAX(0,MQ5-MP10-MO10-MN10-MM10-ML10)</f>
        <v>0</v>
      </c>
      <c r="MR18" s="4">
        <f t="shared" ref="MR18" si="946">MAX(0,MR5-MQ10-MP10-MO10-MN10-MM10)</f>
        <v>0</v>
      </c>
      <c r="MS18" s="4">
        <f t="shared" ref="MS18" si="947">MAX(0,MS5-MR10-MQ10-MP10-MO10-MN10)</f>
        <v>0</v>
      </c>
      <c r="MT18" s="4">
        <f t="shared" ref="MT18" si="948">MAX(0,MT5-MS10-MR10-MQ10-MP10-MO10)</f>
        <v>0</v>
      </c>
      <c r="MU18" s="4">
        <f t="shared" ref="MU18" si="949">MAX(0,MU5-MT10-MS10-MR10-MQ10-MP10)</f>
        <v>0</v>
      </c>
      <c r="MV18" s="4">
        <f t="shared" ref="MV18" si="950">MAX(0,MV5-MU10-MT10-MS10-MR10-MQ10)</f>
        <v>0</v>
      </c>
      <c r="MW18" s="4">
        <f t="shared" ref="MW18" si="951">MAX(0,MW5-MV10-MU10-MT10-MS10-MR10)</f>
        <v>0</v>
      </c>
      <c r="MX18" s="4">
        <f t="shared" ref="MX18" si="952">MAX(0,MX5-MW10-MV10-MU10-MT10-MS10)</f>
        <v>0</v>
      </c>
      <c r="MY18" s="4">
        <f t="shared" ref="MY18" si="953">MAX(0,MY5-MX10-MW10-MV10-MU10-MT10)</f>
        <v>0</v>
      </c>
      <c r="MZ18" s="4">
        <f t="shared" ref="MZ18" si="954">MAX(0,MZ5-MY10-MX10-MW10-MV10-MU10)</f>
        <v>0</v>
      </c>
      <c r="NA18" s="4">
        <f t="shared" ref="NA18" si="955">MAX(0,NA5-MZ10-MY10-MX10-MW10-MV10)</f>
        <v>0</v>
      </c>
      <c r="NB18" s="4">
        <f t="shared" ref="NB18" si="956">MAX(0,NB5-NA10-MZ10-MY10-MX10-MW10)</f>
        <v>0</v>
      </c>
      <c r="NC18" s="4">
        <f t="shared" ref="NC18" si="957">MAX(0,NC5-NB10-NA10-MZ10-MY10-MX10)</f>
        <v>0</v>
      </c>
      <c r="ND18" s="4">
        <f t="shared" ref="ND18" si="958">MAX(0,ND5-NC10-NB10-NA10-MZ10-MY10)</f>
        <v>0</v>
      </c>
      <c r="NE18" s="4">
        <f t="shared" ref="NE18" si="959">MAX(0,NE5-ND10-NC10-NB10-NA10-MZ10)</f>
        <v>0</v>
      </c>
      <c r="NF18" s="4">
        <f t="shared" ref="NF18" si="960">MAX(0,NF5-NE10-ND10-NC10-NB10-NA10)</f>
        <v>0</v>
      </c>
      <c r="NG18" s="4">
        <f t="shared" ref="NG18" si="961">MAX(0,NG5-NF10-NE10-ND10-NC10-NB10)</f>
        <v>0</v>
      </c>
      <c r="NH18" s="4">
        <f t="shared" ref="NH18" si="962">MAX(0,NH5-NG10-NF10-NE10-ND10-NC10)</f>
        <v>0</v>
      </c>
      <c r="NI18" s="4">
        <f t="shared" ref="NI18" si="963">MAX(0,NI5-NH10-NG10-NF10-NE10-ND10)</f>
        <v>0</v>
      </c>
    </row>
    <row r="19" spans="1:373" ht="15">
      <c r="A19" s="4" t="s">
        <v>58</v>
      </c>
      <c r="B19" s="4">
        <v>0</v>
      </c>
      <c r="C19" s="4">
        <v>0</v>
      </c>
      <c r="D19" s="4">
        <v>0</v>
      </c>
      <c r="E19" s="4">
        <v>0</v>
      </c>
      <c r="F19" s="4">
        <v>0</v>
      </c>
      <c r="G19" s="4">
        <v>0</v>
      </c>
      <c r="H19" s="4">
        <f t="shared" ref="H19:BP19" si="964">MAX(0,H5-G10-F10-E10-D10-C10-B10)</f>
        <v>0</v>
      </c>
      <c r="I19" s="4">
        <f t="shared" si="964"/>
        <v>0</v>
      </c>
      <c r="J19" s="4">
        <f t="shared" si="964"/>
        <v>0</v>
      </c>
      <c r="K19" s="4">
        <f t="shared" si="964"/>
        <v>0</v>
      </c>
      <c r="L19" s="4">
        <f t="shared" si="964"/>
        <v>0</v>
      </c>
      <c r="M19" s="4">
        <f t="shared" si="964"/>
        <v>0</v>
      </c>
      <c r="N19" s="4">
        <f t="shared" si="964"/>
        <v>0</v>
      </c>
      <c r="O19" s="4">
        <f t="shared" si="964"/>
        <v>0</v>
      </c>
      <c r="P19" s="4">
        <f t="shared" si="964"/>
        <v>0</v>
      </c>
      <c r="Q19" s="4">
        <f t="shared" si="964"/>
        <v>0</v>
      </c>
      <c r="R19" s="4">
        <f t="shared" si="964"/>
        <v>0</v>
      </c>
      <c r="S19" s="4">
        <f t="shared" si="964"/>
        <v>0</v>
      </c>
      <c r="T19" s="4">
        <f t="shared" si="964"/>
        <v>0</v>
      </c>
      <c r="U19" s="4">
        <f t="shared" si="964"/>
        <v>0</v>
      </c>
      <c r="V19" s="4">
        <f t="shared" si="964"/>
        <v>0</v>
      </c>
      <c r="W19" s="4">
        <f t="shared" si="964"/>
        <v>0</v>
      </c>
      <c r="X19" s="4">
        <f t="shared" si="964"/>
        <v>0</v>
      </c>
      <c r="Y19" s="4">
        <f t="shared" si="964"/>
        <v>0</v>
      </c>
      <c r="Z19" s="4">
        <f t="shared" si="964"/>
        <v>0</v>
      </c>
      <c r="AA19" s="4">
        <f t="shared" si="964"/>
        <v>0</v>
      </c>
      <c r="AB19" s="4">
        <f t="shared" si="964"/>
        <v>0</v>
      </c>
      <c r="AC19" s="4">
        <f t="shared" si="964"/>
        <v>0</v>
      </c>
      <c r="AD19" s="4">
        <f t="shared" si="964"/>
        <v>0</v>
      </c>
      <c r="AE19" s="4">
        <f t="shared" si="964"/>
        <v>0</v>
      </c>
      <c r="AF19" s="4">
        <f t="shared" si="964"/>
        <v>0</v>
      </c>
      <c r="AG19" s="4">
        <f t="shared" si="964"/>
        <v>0</v>
      </c>
      <c r="AH19" s="4">
        <f t="shared" si="964"/>
        <v>0</v>
      </c>
      <c r="AI19" s="4">
        <f t="shared" si="964"/>
        <v>0</v>
      </c>
      <c r="AJ19" s="4">
        <f t="shared" si="964"/>
        <v>0</v>
      </c>
      <c r="AK19" s="4">
        <f t="shared" si="964"/>
        <v>0</v>
      </c>
      <c r="AL19" s="4">
        <f t="shared" si="964"/>
        <v>0</v>
      </c>
      <c r="AM19" s="4">
        <f t="shared" si="964"/>
        <v>0</v>
      </c>
      <c r="AN19" s="4">
        <f t="shared" si="964"/>
        <v>0</v>
      </c>
      <c r="AO19" s="4">
        <f t="shared" si="964"/>
        <v>0</v>
      </c>
      <c r="AP19" s="4">
        <f t="shared" si="964"/>
        <v>0</v>
      </c>
      <c r="AQ19" s="4">
        <f t="shared" si="964"/>
        <v>0</v>
      </c>
      <c r="AR19" s="4">
        <f t="shared" si="964"/>
        <v>0</v>
      </c>
      <c r="AS19" s="4">
        <f t="shared" si="964"/>
        <v>0</v>
      </c>
      <c r="AT19" s="4">
        <f t="shared" si="964"/>
        <v>0</v>
      </c>
      <c r="AU19" s="4">
        <f t="shared" si="964"/>
        <v>0</v>
      </c>
      <c r="AV19" s="4">
        <f t="shared" si="964"/>
        <v>0</v>
      </c>
      <c r="AW19" s="4">
        <f t="shared" si="964"/>
        <v>0</v>
      </c>
      <c r="AX19" s="4">
        <f t="shared" si="964"/>
        <v>0</v>
      </c>
      <c r="AY19" s="4">
        <f t="shared" si="964"/>
        <v>0</v>
      </c>
      <c r="AZ19" s="4">
        <f t="shared" si="964"/>
        <v>0</v>
      </c>
      <c r="BA19" s="4">
        <f t="shared" si="964"/>
        <v>0</v>
      </c>
      <c r="BB19" s="4">
        <f t="shared" si="964"/>
        <v>0</v>
      </c>
      <c r="BC19" s="4">
        <f t="shared" si="964"/>
        <v>0</v>
      </c>
      <c r="BD19" s="4">
        <f t="shared" si="964"/>
        <v>0</v>
      </c>
      <c r="BE19" s="4">
        <f t="shared" si="964"/>
        <v>0</v>
      </c>
      <c r="BF19" s="4">
        <f t="shared" si="964"/>
        <v>0</v>
      </c>
      <c r="BG19" s="4">
        <f t="shared" si="964"/>
        <v>0</v>
      </c>
      <c r="BH19" s="4">
        <f t="shared" si="964"/>
        <v>0</v>
      </c>
      <c r="BI19" s="4">
        <f t="shared" si="964"/>
        <v>0</v>
      </c>
      <c r="BJ19" s="4">
        <f t="shared" si="964"/>
        <v>0</v>
      </c>
      <c r="BK19" s="4">
        <f t="shared" si="964"/>
        <v>0</v>
      </c>
      <c r="BL19" s="4">
        <f t="shared" si="964"/>
        <v>0</v>
      </c>
      <c r="BM19" s="4">
        <f t="shared" si="964"/>
        <v>0</v>
      </c>
      <c r="BN19" s="4">
        <f t="shared" si="964"/>
        <v>0</v>
      </c>
      <c r="BO19" s="4">
        <f t="shared" si="964"/>
        <v>0</v>
      </c>
      <c r="BP19" s="4">
        <f t="shared" si="964"/>
        <v>0</v>
      </c>
      <c r="BQ19" s="4">
        <f t="shared" ref="BQ19:EB19" si="965">MAX(0,BQ5-BP10-BO10-BN10-BM10-BL10-BK10)</f>
        <v>0</v>
      </c>
      <c r="BR19" s="4">
        <f t="shared" si="965"/>
        <v>0</v>
      </c>
      <c r="BS19" s="4">
        <f t="shared" si="965"/>
        <v>0</v>
      </c>
      <c r="BT19" s="4">
        <f t="shared" si="965"/>
        <v>0</v>
      </c>
      <c r="BU19" s="4">
        <f t="shared" si="965"/>
        <v>0</v>
      </c>
      <c r="BV19" s="4">
        <f t="shared" si="965"/>
        <v>0</v>
      </c>
      <c r="BW19" s="4">
        <f t="shared" si="965"/>
        <v>0</v>
      </c>
      <c r="BX19" s="4">
        <f t="shared" si="965"/>
        <v>0</v>
      </c>
      <c r="BY19" s="4">
        <f t="shared" si="965"/>
        <v>0</v>
      </c>
      <c r="BZ19" s="4">
        <f t="shared" si="965"/>
        <v>0</v>
      </c>
      <c r="CA19" s="4">
        <f t="shared" si="965"/>
        <v>0</v>
      </c>
      <c r="CB19" s="4">
        <f t="shared" si="965"/>
        <v>0</v>
      </c>
      <c r="CC19" s="4">
        <f t="shared" si="965"/>
        <v>0</v>
      </c>
      <c r="CD19" s="4">
        <f t="shared" si="965"/>
        <v>0</v>
      </c>
      <c r="CE19" s="4">
        <f t="shared" si="965"/>
        <v>0</v>
      </c>
      <c r="CF19" s="4">
        <f t="shared" si="965"/>
        <v>0</v>
      </c>
      <c r="CG19" s="4">
        <f t="shared" si="965"/>
        <v>0</v>
      </c>
      <c r="CH19" s="4">
        <f t="shared" si="965"/>
        <v>0</v>
      </c>
      <c r="CI19" s="4">
        <f t="shared" si="965"/>
        <v>0</v>
      </c>
      <c r="CJ19" s="4">
        <f t="shared" si="965"/>
        <v>0</v>
      </c>
      <c r="CK19" s="4">
        <f t="shared" si="965"/>
        <v>0</v>
      </c>
      <c r="CL19" s="4">
        <f t="shared" si="965"/>
        <v>0</v>
      </c>
      <c r="CM19" s="4">
        <f t="shared" si="965"/>
        <v>0</v>
      </c>
      <c r="CN19" s="4">
        <f t="shared" si="965"/>
        <v>0</v>
      </c>
      <c r="CO19" s="4">
        <f t="shared" si="965"/>
        <v>0</v>
      </c>
      <c r="CP19" s="4">
        <f t="shared" si="965"/>
        <v>0</v>
      </c>
      <c r="CQ19" s="4">
        <f t="shared" si="965"/>
        <v>0</v>
      </c>
      <c r="CR19" s="4">
        <f t="shared" si="965"/>
        <v>0</v>
      </c>
      <c r="CS19" s="4">
        <f t="shared" si="965"/>
        <v>0</v>
      </c>
      <c r="CT19" s="4">
        <f t="shared" si="965"/>
        <v>0</v>
      </c>
      <c r="CU19" s="4">
        <f t="shared" si="965"/>
        <v>0</v>
      </c>
      <c r="CV19" s="4">
        <f t="shared" si="965"/>
        <v>0</v>
      </c>
      <c r="CW19" s="4">
        <f t="shared" si="965"/>
        <v>0</v>
      </c>
      <c r="CX19" s="4">
        <f t="shared" si="965"/>
        <v>0</v>
      </c>
      <c r="CY19" s="4">
        <f t="shared" si="965"/>
        <v>0</v>
      </c>
      <c r="CZ19" s="4">
        <f t="shared" si="965"/>
        <v>0</v>
      </c>
      <c r="DA19" s="4">
        <f t="shared" si="965"/>
        <v>0</v>
      </c>
      <c r="DB19" s="4">
        <f t="shared" si="965"/>
        <v>0</v>
      </c>
      <c r="DC19" s="4">
        <f t="shared" si="965"/>
        <v>0</v>
      </c>
      <c r="DD19" s="4">
        <f t="shared" si="965"/>
        <v>0</v>
      </c>
      <c r="DE19" s="4">
        <f t="shared" si="965"/>
        <v>0</v>
      </c>
      <c r="DF19" s="4">
        <f t="shared" si="965"/>
        <v>0</v>
      </c>
      <c r="DG19" s="4">
        <f t="shared" si="965"/>
        <v>0</v>
      </c>
      <c r="DH19" s="4">
        <f t="shared" si="965"/>
        <v>0</v>
      </c>
      <c r="DI19" s="4">
        <f t="shared" si="965"/>
        <v>0</v>
      </c>
      <c r="DJ19" s="4">
        <f t="shared" si="965"/>
        <v>0</v>
      </c>
      <c r="DK19" s="4">
        <f t="shared" si="965"/>
        <v>0</v>
      </c>
      <c r="DL19" s="4">
        <f t="shared" si="965"/>
        <v>0</v>
      </c>
      <c r="DM19" s="4">
        <f t="shared" si="965"/>
        <v>0</v>
      </c>
      <c r="DN19" s="4">
        <f t="shared" si="965"/>
        <v>0</v>
      </c>
      <c r="DO19" s="4">
        <f t="shared" si="965"/>
        <v>0</v>
      </c>
      <c r="DP19" s="4">
        <f t="shared" si="965"/>
        <v>0</v>
      </c>
      <c r="DQ19" s="4">
        <f t="shared" si="965"/>
        <v>0</v>
      </c>
      <c r="DR19" s="4">
        <f t="shared" si="965"/>
        <v>0</v>
      </c>
      <c r="DS19" s="4">
        <f t="shared" si="965"/>
        <v>0</v>
      </c>
      <c r="DT19" s="4">
        <f t="shared" si="965"/>
        <v>0</v>
      </c>
      <c r="DU19" s="4">
        <f t="shared" si="965"/>
        <v>0</v>
      </c>
      <c r="DV19" s="4">
        <f t="shared" si="965"/>
        <v>0</v>
      </c>
      <c r="DW19" s="4">
        <f t="shared" si="965"/>
        <v>0</v>
      </c>
      <c r="DX19" s="4">
        <f t="shared" si="965"/>
        <v>0</v>
      </c>
      <c r="DY19" s="4">
        <f t="shared" si="965"/>
        <v>0</v>
      </c>
      <c r="DZ19" s="4">
        <f t="shared" si="965"/>
        <v>0</v>
      </c>
      <c r="EA19" s="4">
        <f t="shared" si="965"/>
        <v>0</v>
      </c>
      <c r="EB19" s="4">
        <f t="shared" si="965"/>
        <v>0</v>
      </c>
      <c r="EC19" s="4">
        <f t="shared" ref="EC19:FS19" si="966">MAX(0,EC5-EB10-EA10-DZ10-DY10-DX10-DW10)</f>
        <v>0</v>
      </c>
      <c r="ED19" s="4">
        <f t="shared" si="966"/>
        <v>0</v>
      </c>
      <c r="EE19" s="4">
        <f t="shared" si="966"/>
        <v>0</v>
      </c>
      <c r="EF19" s="4">
        <f t="shared" si="966"/>
        <v>0</v>
      </c>
      <c r="EG19" s="4">
        <f t="shared" si="966"/>
        <v>0</v>
      </c>
      <c r="EH19" s="4">
        <f t="shared" si="966"/>
        <v>0</v>
      </c>
      <c r="EI19" s="4">
        <f t="shared" si="966"/>
        <v>0</v>
      </c>
      <c r="EJ19" s="4">
        <f t="shared" si="966"/>
        <v>0</v>
      </c>
      <c r="EK19" s="4">
        <f t="shared" si="966"/>
        <v>0</v>
      </c>
      <c r="EL19" s="4">
        <f t="shared" si="966"/>
        <v>0</v>
      </c>
      <c r="EM19" s="4">
        <f t="shared" si="966"/>
        <v>0</v>
      </c>
      <c r="EN19" s="4">
        <f t="shared" si="966"/>
        <v>0</v>
      </c>
      <c r="EO19" s="4">
        <f t="shared" si="966"/>
        <v>0</v>
      </c>
      <c r="EP19" s="4">
        <f t="shared" si="966"/>
        <v>0</v>
      </c>
      <c r="EQ19" s="4">
        <f t="shared" si="966"/>
        <v>0</v>
      </c>
      <c r="ER19" s="4">
        <f t="shared" si="966"/>
        <v>0</v>
      </c>
      <c r="ES19" s="4">
        <f t="shared" si="966"/>
        <v>0</v>
      </c>
      <c r="ET19" s="4">
        <f t="shared" si="966"/>
        <v>0</v>
      </c>
      <c r="EU19" s="4">
        <f t="shared" si="966"/>
        <v>0</v>
      </c>
      <c r="EV19" s="4">
        <f t="shared" si="966"/>
        <v>0</v>
      </c>
      <c r="EW19" s="4">
        <f t="shared" si="966"/>
        <v>0</v>
      </c>
      <c r="EX19" s="4">
        <f t="shared" si="966"/>
        <v>0</v>
      </c>
      <c r="EY19" s="4">
        <f t="shared" si="966"/>
        <v>0</v>
      </c>
      <c r="EZ19" s="4">
        <f t="shared" si="966"/>
        <v>0</v>
      </c>
      <c r="FA19" s="4">
        <f t="shared" si="966"/>
        <v>0</v>
      </c>
      <c r="FB19" s="4">
        <f t="shared" si="966"/>
        <v>0</v>
      </c>
      <c r="FC19" s="4">
        <f t="shared" si="966"/>
        <v>0</v>
      </c>
      <c r="FD19" s="4">
        <f t="shared" si="966"/>
        <v>0</v>
      </c>
      <c r="FE19" s="4">
        <f t="shared" si="966"/>
        <v>0</v>
      </c>
      <c r="FF19" s="4">
        <f t="shared" si="966"/>
        <v>0</v>
      </c>
      <c r="FG19" s="4">
        <f t="shared" si="966"/>
        <v>0</v>
      </c>
      <c r="FH19" s="4">
        <f t="shared" si="966"/>
        <v>0</v>
      </c>
      <c r="FI19" s="4">
        <f t="shared" si="966"/>
        <v>0</v>
      </c>
      <c r="FJ19" s="4">
        <f t="shared" si="966"/>
        <v>0</v>
      </c>
      <c r="FK19" s="4">
        <f t="shared" si="966"/>
        <v>0</v>
      </c>
      <c r="FL19" s="4">
        <f t="shared" si="966"/>
        <v>0</v>
      </c>
      <c r="FM19" s="4">
        <f t="shared" si="966"/>
        <v>0</v>
      </c>
      <c r="FN19" s="4">
        <f t="shared" si="966"/>
        <v>0</v>
      </c>
      <c r="FO19" s="4">
        <f t="shared" si="966"/>
        <v>0</v>
      </c>
      <c r="FP19" s="4">
        <f t="shared" si="966"/>
        <v>0</v>
      </c>
      <c r="FQ19" s="4">
        <f t="shared" si="966"/>
        <v>0</v>
      </c>
      <c r="FR19" s="4">
        <f t="shared" si="966"/>
        <v>0</v>
      </c>
      <c r="FS19" s="4">
        <f t="shared" si="966"/>
        <v>0</v>
      </c>
      <c r="FT19" s="4">
        <f t="shared" ref="FT19" si="967">MAX(0,FT5-FS10-FR10-FQ10-FP10-FO10-FN10)</f>
        <v>0</v>
      </c>
      <c r="FU19" s="4">
        <f t="shared" ref="FU19" si="968">MAX(0,FU5-FT10-FS10-FR10-FQ10-FP10-FO10)</f>
        <v>0</v>
      </c>
      <c r="FV19" s="4">
        <f t="shared" ref="FV19" si="969">MAX(0,FV5-FU10-FT10-FS10-FR10-FQ10-FP10)</f>
        <v>0</v>
      </c>
      <c r="FW19" s="4">
        <f t="shared" ref="FW19" si="970">MAX(0,FW5-FV10-FU10-FT10-FS10-FR10-FQ10)</f>
        <v>0</v>
      </c>
      <c r="FX19" s="4">
        <f t="shared" ref="FX19" si="971">MAX(0,FX5-FW10-FV10-FU10-FT10-FS10-FR10)</f>
        <v>0</v>
      </c>
      <c r="FY19" s="4">
        <f t="shared" ref="FY19" si="972">MAX(0,FY5-FX10-FW10-FV10-FU10-FT10-FS10)</f>
        <v>0</v>
      </c>
      <c r="FZ19" s="4">
        <f t="shared" ref="FZ19" si="973">MAX(0,FZ5-FY10-FX10-FW10-FV10-FU10-FT10)</f>
        <v>0</v>
      </c>
      <c r="GA19" s="4">
        <f t="shared" ref="GA19" si="974">MAX(0,GA5-FZ10-FY10-FX10-FW10-FV10-FU10)</f>
        <v>0</v>
      </c>
      <c r="GB19" s="4">
        <f t="shared" ref="GB19" si="975">MAX(0,GB5-GA10-FZ10-FY10-FX10-FW10-FV10)</f>
        <v>0</v>
      </c>
      <c r="GC19" s="4">
        <f t="shared" ref="GC19" si="976">MAX(0,GC5-GB10-GA10-FZ10-FY10-FX10-FW10)</f>
        <v>0</v>
      </c>
      <c r="GD19" s="4">
        <f t="shared" ref="GD19" si="977">MAX(0,GD5-GC10-GB10-GA10-FZ10-FY10-FX10)</f>
        <v>0</v>
      </c>
      <c r="GE19" s="4">
        <f t="shared" ref="GE19" si="978">MAX(0,GE5-GD10-GC10-GB10-GA10-FZ10-FY10)</f>
        <v>0</v>
      </c>
      <c r="GF19" s="4">
        <f t="shared" ref="GF19" si="979">MAX(0,GF5-GE10-GD10-GC10-GB10-GA10-FZ10)</f>
        <v>0</v>
      </c>
      <c r="GG19" s="4">
        <f t="shared" ref="GG19" si="980">MAX(0,GG5-GF10-GE10-GD10-GC10-GB10-GA10)</f>
        <v>0</v>
      </c>
      <c r="GH19" s="4">
        <f t="shared" ref="GH19" si="981">MAX(0,GH5-GG10-GF10-GE10-GD10-GC10-GB10)</f>
        <v>0</v>
      </c>
      <c r="GI19" s="4">
        <f t="shared" ref="GI19" si="982">MAX(0,GI5-GH10-GG10-GF10-GE10-GD10-GC10)</f>
        <v>0</v>
      </c>
      <c r="GJ19" s="4">
        <f t="shared" ref="GJ19" si="983">MAX(0,GJ5-GI10-GH10-GG10-GF10-GE10-GD10)</f>
        <v>0</v>
      </c>
      <c r="GK19" s="4">
        <f t="shared" ref="GK19" si="984">MAX(0,GK5-GJ10-GI10-GH10-GG10-GF10-GE10)</f>
        <v>0</v>
      </c>
      <c r="GL19" s="4">
        <f t="shared" ref="GL19" si="985">MAX(0,GL5-GK10-GJ10-GI10-GH10-GG10-GF10)</f>
        <v>0</v>
      </c>
      <c r="GM19" s="4">
        <f t="shared" ref="GM19" si="986">MAX(0,GM5-GL10-GK10-GJ10-GI10-GH10-GG10)</f>
        <v>0</v>
      </c>
      <c r="GN19" s="4">
        <f t="shared" ref="GN19" si="987">MAX(0,GN5-GM10-GL10-GK10-GJ10-GI10-GH10)</f>
        <v>0</v>
      </c>
      <c r="GO19" s="4">
        <f t="shared" ref="GO19" si="988">MAX(0,GO5-GN10-GM10-GL10-GK10-GJ10-GI10)</f>
        <v>0</v>
      </c>
      <c r="GP19" s="4">
        <f t="shared" ref="GP19" si="989">MAX(0,GP5-GO10-GN10-GM10-GL10-GK10-GJ10)</f>
        <v>0</v>
      </c>
      <c r="GQ19" s="4">
        <f t="shared" ref="GQ19" si="990">MAX(0,GQ5-GP10-GO10-GN10-GM10-GL10-GK10)</f>
        <v>0</v>
      </c>
      <c r="GR19" s="4">
        <f t="shared" ref="GR19" si="991">MAX(0,GR5-GQ10-GP10-GO10-GN10-GM10-GL10)</f>
        <v>0</v>
      </c>
      <c r="GS19" s="4">
        <f t="shared" ref="GS19" si="992">MAX(0,GS5-GR10-GQ10-GP10-GO10-GN10-GM10)</f>
        <v>0</v>
      </c>
      <c r="GT19" s="4">
        <f t="shared" ref="GT19" si="993">MAX(0,GT5-GS10-GR10-GQ10-GP10-GO10-GN10)</f>
        <v>0</v>
      </c>
      <c r="GU19" s="4">
        <f t="shared" ref="GU19" si="994">MAX(0,GU5-GT10-GS10-GR10-GQ10-GP10-GO10)</f>
        <v>0</v>
      </c>
      <c r="GV19" s="4">
        <f t="shared" ref="GV19" si="995">MAX(0,GV5-GU10-GT10-GS10-GR10-GQ10-GP10)</f>
        <v>0</v>
      </c>
      <c r="GW19" s="4">
        <f t="shared" ref="GW19" si="996">MAX(0,GW5-GV10-GU10-GT10-GS10-GR10-GQ10)</f>
        <v>0</v>
      </c>
      <c r="GX19" s="4">
        <f t="shared" ref="GX19" si="997">MAX(0,GX5-GW10-GV10-GU10-GT10-GS10-GR10)</f>
        <v>0</v>
      </c>
      <c r="GY19" s="4">
        <f t="shared" ref="GY19" si="998">MAX(0,GY5-GX10-GW10-GV10-GU10-GT10-GS10)</f>
        <v>0</v>
      </c>
      <c r="GZ19" s="4">
        <f t="shared" ref="GZ19" si="999">MAX(0,GZ5-GY10-GX10-GW10-GV10-GU10-GT10)</f>
        <v>0</v>
      </c>
      <c r="HA19" s="4">
        <f t="shared" ref="HA19" si="1000">MAX(0,HA5-GZ10-GY10-GX10-GW10-GV10-GU10)</f>
        <v>0</v>
      </c>
      <c r="HB19" s="4">
        <f t="shared" ref="HB19" si="1001">MAX(0,HB5-HA10-GZ10-GY10-GX10-GW10-GV10)</f>
        <v>0</v>
      </c>
      <c r="HC19" s="4">
        <f t="shared" ref="HC19" si="1002">MAX(0,HC5-HB10-HA10-GZ10-GY10-GX10-GW10)</f>
        <v>0</v>
      </c>
      <c r="HD19" s="4">
        <f t="shared" ref="HD19" si="1003">MAX(0,HD5-HC10-HB10-HA10-GZ10-GY10-GX10)</f>
        <v>0</v>
      </c>
      <c r="HE19" s="4">
        <f t="shared" ref="HE19" si="1004">MAX(0,HE5-HD10-HC10-HB10-HA10-GZ10-GY10)</f>
        <v>0</v>
      </c>
      <c r="HF19" s="4">
        <f t="shared" ref="HF19" si="1005">MAX(0,HF5-HE10-HD10-HC10-HB10-HA10-GZ10)</f>
        <v>0</v>
      </c>
      <c r="HG19" s="4">
        <f t="shared" ref="HG19" si="1006">MAX(0,HG5-HF10-HE10-HD10-HC10-HB10-HA10)</f>
        <v>0</v>
      </c>
      <c r="HH19" s="4">
        <f t="shared" ref="HH19" si="1007">MAX(0,HH5-HG10-HF10-HE10-HD10-HC10-HB10)</f>
        <v>0</v>
      </c>
      <c r="HI19" s="4">
        <f t="shared" ref="HI19" si="1008">MAX(0,HI5-HH10-HG10-HF10-HE10-HD10-HC10)</f>
        <v>0</v>
      </c>
      <c r="HJ19" s="4">
        <f t="shared" ref="HJ19" si="1009">MAX(0,HJ5-HI10-HH10-HG10-HF10-HE10-HD10)</f>
        <v>0</v>
      </c>
      <c r="HK19" s="4">
        <f t="shared" ref="HK19" si="1010">MAX(0,HK5-HJ10-HI10-HH10-HG10-HF10-HE10)</f>
        <v>0</v>
      </c>
      <c r="HL19" s="4">
        <f t="shared" ref="HL19" si="1011">MAX(0,HL5-HK10-HJ10-HI10-HH10-HG10-HF10)</f>
        <v>0</v>
      </c>
      <c r="HM19" s="4">
        <f t="shared" ref="HM19" si="1012">MAX(0,HM5-HL10-HK10-HJ10-HI10-HH10-HG10)</f>
        <v>0</v>
      </c>
      <c r="HN19" s="4">
        <f t="shared" ref="HN19" si="1013">MAX(0,HN5-HM10-HL10-HK10-HJ10-HI10-HH10)</f>
        <v>0</v>
      </c>
      <c r="HO19" s="4">
        <f t="shared" ref="HO19" si="1014">MAX(0,HO5-HN10-HM10-HL10-HK10-HJ10-HI10)</f>
        <v>0</v>
      </c>
      <c r="HP19" s="4">
        <f t="shared" ref="HP19" si="1015">MAX(0,HP5-HO10-HN10-HM10-HL10-HK10-HJ10)</f>
        <v>0</v>
      </c>
      <c r="HQ19" s="4">
        <f t="shared" ref="HQ19" si="1016">MAX(0,HQ5-HP10-HO10-HN10-HM10-HL10-HK10)</f>
        <v>0</v>
      </c>
      <c r="HR19" s="4">
        <f t="shared" ref="HR19" si="1017">MAX(0,HR5-HQ10-HP10-HO10-HN10-HM10-HL10)</f>
        <v>0</v>
      </c>
      <c r="HS19" s="4">
        <f t="shared" ref="HS19" si="1018">MAX(0,HS5-HR10-HQ10-HP10-HO10-HN10-HM10)</f>
        <v>0</v>
      </c>
      <c r="HT19" s="4">
        <f t="shared" ref="HT19" si="1019">MAX(0,HT5-HS10-HR10-HQ10-HP10-HO10-HN10)</f>
        <v>0</v>
      </c>
      <c r="HU19" s="4">
        <f t="shared" ref="HU19" si="1020">MAX(0,HU5-HT10-HS10-HR10-HQ10-HP10-HO10)</f>
        <v>0</v>
      </c>
      <c r="HV19" s="4">
        <f t="shared" ref="HV19" si="1021">MAX(0,HV5-HU10-HT10-HS10-HR10-HQ10-HP10)</f>
        <v>0</v>
      </c>
      <c r="HW19" s="4">
        <f t="shared" ref="HW19" si="1022">MAX(0,HW5-HV10-HU10-HT10-HS10-HR10-HQ10)</f>
        <v>0</v>
      </c>
      <c r="HX19" s="4">
        <f t="shared" ref="HX19" si="1023">MAX(0,HX5-HW10-HV10-HU10-HT10-HS10-HR10)</f>
        <v>0</v>
      </c>
      <c r="HY19" s="4">
        <f t="shared" ref="HY19" si="1024">MAX(0,HY5-HX10-HW10-HV10-HU10-HT10-HS10)</f>
        <v>0</v>
      </c>
      <c r="HZ19" s="4">
        <f t="shared" ref="HZ19" si="1025">MAX(0,HZ5-HY10-HX10-HW10-HV10-HU10-HT10)</f>
        <v>0</v>
      </c>
      <c r="IA19" s="4">
        <f t="shared" ref="IA19" si="1026">MAX(0,IA5-HZ10-HY10-HX10-HW10-HV10-HU10)</f>
        <v>0</v>
      </c>
      <c r="IB19" s="4">
        <f t="shared" ref="IB19" si="1027">MAX(0,IB5-IA10-HZ10-HY10-HX10-HW10-HV10)</f>
        <v>0</v>
      </c>
      <c r="IC19" s="4">
        <f t="shared" ref="IC19" si="1028">MAX(0,IC5-IB10-IA10-HZ10-HY10-HX10-HW10)</f>
        <v>0</v>
      </c>
      <c r="ID19" s="4">
        <f t="shared" ref="ID19" si="1029">MAX(0,ID5-IC10-IB10-IA10-HZ10-HY10-HX10)</f>
        <v>0</v>
      </c>
      <c r="IE19" s="4">
        <f t="shared" ref="IE19" si="1030">MAX(0,IE5-ID10-IC10-IB10-IA10-HZ10-HY10)</f>
        <v>0</v>
      </c>
      <c r="IF19" s="4">
        <f t="shared" ref="IF19" si="1031">MAX(0,IF5-IE10-ID10-IC10-IB10-IA10-HZ10)</f>
        <v>0</v>
      </c>
      <c r="IG19" s="4">
        <f t="shared" ref="IG19" si="1032">MAX(0,IG5-IF10-IE10-ID10-IC10-IB10-IA10)</f>
        <v>0</v>
      </c>
      <c r="IH19" s="4">
        <f t="shared" ref="IH19" si="1033">MAX(0,IH5-IG10-IF10-IE10-ID10-IC10-IB10)</f>
        <v>0</v>
      </c>
      <c r="II19" s="4">
        <f t="shared" ref="II19" si="1034">MAX(0,II5-IH10-IG10-IF10-IE10-ID10-IC10)</f>
        <v>0</v>
      </c>
      <c r="IJ19" s="4">
        <f t="shared" ref="IJ19" si="1035">MAX(0,IJ5-II10-IH10-IG10-IF10-IE10-ID10)</f>
        <v>0</v>
      </c>
      <c r="IK19" s="4">
        <f t="shared" ref="IK19" si="1036">MAX(0,IK5-IJ10-II10-IH10-IG10-IF10-IE10)</f>
        <v>0</v>
      </c>
      <c r="IL19" s="4">
        <f t="shared" ref="IL19" si="1037">MAX(0,IL5-IK10-IJ10-II10-IH10-IG10-IF10)</f>
        <v>0</v>
      </c>
      <c r="IM19" s="4">
        <f t="shared" ref="IM19" si="1038">MAX(0,IM5-IL10-IK10-IJ10-II10-IH10-IG10)</f>
        <v>0</v>
      </c>
      <c r="IN19" s="4">
        <f t="shared" ref="IN19" si="1039">MAX(0,IN5-IM10-IL10-IK10-IJ10-II10-IH10)</f>
        <v>0</v>
      </c>
      <c r="IO19" s="4">
        <f>MAX(0,IO5-IN10-IM10-IL10-IK10-IJ10-II10)</f>
        <v>0</v>
      </c>
      <c r="IP19" s="4">
        <f t="shared" ref="IP19" si="1040">MAX(0,IP5-IO10-IN10-IM10-IL10-IK10-IJ10)</f>
        <v>0</v>
      </c>
      <c r="IQ19" s="4">
        <f t="shared" ref="IQ19" si="1041">MAX(0,IQ5-IP10-IO10-IN10-IM10-IL10-IK10)</f>
        <v>0</v>
      </c>
      <c r="IR19" s="4">
        <f t="shared" ref="IR19" si="1042">MAX(0,IR5-IQ10-IP10-IO10-IN10-IM10-IL10)</f>
        <v>0</v>
      </c>
      <c r="IS19" s="4">
        <f t="shared" ref="IS19" si="1043">MAX(0,IS5-IR10-IQ10-IP10-IO10-IN10-IM10)</f>
        <v>0</v>
      </c>
      <c r="IT19" s="4">
        <f t="shared" ref="IT19" si="1044">MAX(0,IT5-IS10-IR10-IQ10-IP10-IO10-IN10)</f>
        <v>0</v>
      </c>
      <c r="IU19" s="4">
        <f t="shared" ref="IU19" si="1045">MAX(0,IU5-IT10-IS10-IR10-IQ10-IP10-IO10)</f>
        <v>0</v>
      </c>
      <c r="IV19" s="4">
        <f t="shared" ref="IV19" si="1046">MAX(0,IV5-IU10-IT10-IS10-IR10-IQ10-IP10)</f>
        <v>0</v>
      </c>
      <c r="IW19" s="4">
        <f t="shared" ref="IW19" si="1047">MAX(0,IW5-IV10-IU10-IT10-IS10-IR10-IQ10)</f>
        <v>0</v>
      </c>
      <c r="IX19" s="4">
        <f t="shared" ref="IX19" si="1048">MAX(0,IX5-IW10-IV10-IU10-IT10-IS10-IR10)</f>
        <v>0</v>
      </c>
      <c r="IY19" s="4">
        <f t="shared" ref="IY19" si="1049">MAX(0,IY5-IX10-IW10-IV10-IU10-IT10-IS10)</f>
        <v>0</v>
      </c>
      <c r="IZ19" s="4">
        <f t="shared" ref="IZ19" si="1050">MAX(0,IZ5-IY10-IX10-IW10-IV10-IU10-IT10)</f>
        <v>0</v>
      </c>
      <c r="JA19" s="4">
        <f t="shared" ref="JA19" si="1051">MAX(0,JA5-IZ10-IY10-IX10-IW10-IV10-IU10)</f>
        <v>0</v>
      </c>
      <c r="JB19" s="4">
        <f t="shared" ref="JB19" si="1052">MAX(0,JB5-JA10-IZ10-IY10-IX10-IW10-IV10)</f>
        <v>0</v>
      </c>
      <c r="JC19" s="4">
        <f t="shared" ref="JC19" si="1053">MAX(0,JC5-JB10-JA10-IZ10-IY10-IX10-IW10)</f>
        <v>0</v>
      </c>
      <c r="JD19" s="4">
        <f t="shared" ref="JD19" si="1054">MAX(0,JD5-JC10-JB10-JA10-IZ10-IY10-IX10)</f>
        <v>0</v>
      </c>
      <c r="JE19" s="4">
        <f t="shared" ref="JE19" si="1055">MAX(0,JE5-JD10-JC10-JB10-JA10-IZ10-IY10)</f>
        <v>0</v>
      </c>
      <c r="JF19" s="4">
        <f t="shared" ref="JF19" si="1056">MAX(0,JF5-JE10-JD10-JC10-JB10-JA10-IZ10)</f>
        <v>0</v>
      </c>
      <c r="JG19" s="4">
        <f t="shared" ref="JG19" si="1057">MAX(0,JG5-JF10-JE10-JD10-JC10-JB10-JA10)</f>
        <v>0</v>
      </c>
      <c r="JH19" s="4">
        <f t="shared" ref="JH19" si="1058">MAX(0,JH5-JG10-JF10-JE10-JD10-JC10-JB10)</f>
        <v>0</v>
      </c>
      <c r="JI19" s="4">
        <f t="shared" ref="JI19" si="1059">MAX(0,JI5-JH10-JG10-JF10-JE10-JD10-JC10)</f>
        <v>0</v>
      </c>
      <c r="JJ19" s="4">
        <f t="shared" ref="JJ19" si="1060">MAX(0,JJ5-JI10-JH10-JG10-JF10-JE10-JD10)</f>
        <v>0</v>
      </c>
      <c r="JK19" s="4">
        <f t="shared" ref="JK19" si="1061">MAX(0,JK5-JJ10-JI10-JH10-JG10-JF10-JE10)</f>
        <v>0</v>
      </c>
      <c r="JL19" s="4">
        <f t="shared" ref="JL19" si="1062">MAX(0,JL5-JK10-JJ10-JI10-JH10-JG10-JF10)</f>
        <v>0</v>
      </c>
      <c r="JM19" s="4">
        <f t="shared" ref="JM19" si="1063">MAX(0,JM5-JL10-JK10-JJ10-JI10-JH10-JG10)</f>
        <v>0</v>
      </c>
      <c r="JN19" s="4">
        <f t="shared" ref="JN19" si="1064">MAX(0,JN5-JM10-JL10-JK10-JJ10-JI10-JH10)</f>
        <v>0</v>
      </c>
      <c r="JO19" s="4">
        <f t="shared" ref="JO19" si="1065">MAX(0,JO5-JN10-JM10-JL10-JK10-JJ10-JI10)</f>
        <v>0</v>
      </c>
      <c r="JP19" s="4">
        <f t="shared" ref="JP19" si="1066">MAX(0,JP5-JO10-JN10-JM10-JL10-JK10-JJ10)</f>
        <v>0</v>
      </c>
      <c r="JQ19" s="4">
        <f t="shared" ref="JQ19" si="1067">MAX(0,JQ5-JP10-JO10-JN10-JM10-JL10-JK10)</f>
        <v>0</v>
      </c>
      <c r="JR19" s="4">
        <f t="shared" ref="JR19" si="1068">MAX(0,JR5-JQ10-JP10-JO10-JN10-JM10-JL10)</f>
        <v>0</v>
      </c>
      <c r="JS19" s="4">
        <f t="shared" ref="JS19" si="1069">MAX(0,JS5-JR10-JQ10-JP10-JO10-JN10-JM10)</f>
        <v>0</v>
      </c>
      <c r="JT19" s="4">
        <f t="shared" ref="JT19" si="1070">MAX(0,JT5-JS10-JR10-JQ10-JP10-JO10-JN10)</f>
        <v>0</v>
      </c>
      <c r="JU19" s="4">
        <f t="shared" ref="JU19" si="1071">MAX(0,JU5-JT10-JS10-JR10-JQ10-JP10-JO10)</f>
        <v>0</v>
      </c>
      <c r="JV19" s="4">
        <f t="shared" ref="JV19" si="1072">MAX(0,JV5-JU10-JT10-JS10-JR10-JQ10-JP10)</f>
        <v>0</v>
      </c>
      <c r="JW19" s="4">
        <f t="shared" ref="JW19" si="1073">MAX(0,JW5-JV10-JU10-JT10-JS10-JR10-JQ10)</f>
        <v>0</v>
      </c>
      <c r="JX19" s="4">
        <f t="shared" ref="JX19" si="1074">MAX(0,JX5-JW10-JV10-JU10-JT10-JS10-JR10)</f>
        <v>0</v>
      </c>
      <c r="JY19" s="4">
        <f t="shared" ref="JY19" si="1075">MAX(0,JY5-JX10-JW10-JV10-JU10-JT10-JS10)</f>
        <v>0</v>
      </c>
      <c r="JZ19" s="4">
        <f t="shared" ref="JZ19" si="1076">MAX(0,JZ5-JY10-JX10-JW10-JV10-JU10-JT10)</f>
        <v>0</v>
      </c>
      <c r="KA19" s="4">
        <f t="shared" ref="KA19" si="1077">MAX(0,KA5-JZ10-JY10-JX10-JW10-JV10-JU10)</f>
        <v>0</v>
      </c>
      <c r="KB19" s="4">
        <f t="shared" ref="KB19" si="1078">MAX(0,KB5-KA10-JZ10-JY10-JX10-JW10-JV10)</f>
        <v>0</v>
      </c>
      <c r="KC19" s="4">
        <f t="shared" ref="KC19" si="1079">MAX(0,KC5-KB10-KA10-JZ10-JY10-JX10-JW10)</f>
        <v>0</v>
      </c>
      <c r="KD19" s="4">
        <f t="shared" ref="KD19" si="1080">MAX(0,KD5-KC10-KB10-KA10-JZ10-JY10-JX10)</f>
        <v>0</v>
      </c>
      <c r="KE19" s="4">
        <f t="shared" ref="KE19" si="1081">MAX(0,KE5-KD10-KC10-KB10-KA10-JZ10-JY10)</f>
        <v>0</v>
      </c>
      <c r="KF19" s="4">
        <f t="shared" ref="KF19" si="1082">MAX(0,KF5-KE10-KD10-KC10-KB10-KA10-JZ10)</f>
        <v>0</v>
      </c>
      <c r="KG19" s="4">
        <f t="shared" ref="KG19" si="1083">MAX(0,KG5-KF10-KE10-KD10-KC10-KB10-KA10)</f>
        <v>0</v>
      </c>
      <c r="KH19" s="4">
        <f t="shared" ref="KH19" si="1084">MAX(0,KH5-KG10-KF10-KE10-KD10-KC10-KB10)</f>
        <v>0</v>
      </c>
      <c r="KI19" s="4">
        <f t="shared" ref="KI19" si="1085">MAX(0,KI5-KH10-KG10-KF10-KE10-KD10-KC10)</f>
        <v>0</v>
      </c>
      <c r="KJ19" s="4">
        <f t="shared" ref="KJ19" si="1086">MAX(0,KJ5-KI10-KH10-KG10-KF10-KE10-KD10)</f>
        <v>0</v>
      </c>
      <c r="KK19" s="4">
        <f t="shared" ref="KK19" si="1087">MAX(0,KK5-KJ10-KI10-KH10-KG10-KF10-KE10)</f>
        <v>0</v>
      </c>
      <c r="KL19" s="4">
        <f t="shared" ref="KL19" si="1088">MAX(0,KL5-KK10-KJ10-KI10-KH10-KG10-KF10)</f>
        <v>0</v>
      </c>
      <c r="KM19" s="4">
        <f t="shared" ref="KM19" si="1089">MAX(0,KM5-KL10-KK10-KJ10-KI10-KH10-KG10)</f>
        <v>0</v>
      </c>
      <c r="KN19" s="4">
        <f t="shared" ref="KN19" si="1090">MAX(0,KN5-KM10-KL10-KK10-KJ10-KI10-KH10)</f>
        <v>0</v>
      </c>
      <c r="KO19" s="4">
        <f t="shared" ref="KO19" si="1091">MAX(0,KO5-KN10-KM10-KL10-KK10-KJ10-KI10)</f>
        <v>0</v>
      </c>
      <c r="KP19" s="4">
        <f t="shared" ref="KP19" si="1092">MAX(0,KP5-KO10-KN10-KM10-KL10-KK10-KJ10)</f>
        <v>0</v>
      </c>
      <c r="KQ19" s="4">
        <f t="shared" ref="KQ19" si="1093">MAX(0,KQ5-KP10-KO10-KN10-KM10-KL10-KK10)</f>
        <v>0</v>
      </c>
      <c r="KR19" s="4">
        <f t="shared" ref="KR19" si="1094">MAX(0,KR5-KQ10-KP10-KO10-KN10-KM10-KL10)</f>
        <v>0</v>
      </c>
      <c r="KS19" s="4">
        <f t="shared" ref="KS19" si="1095">MAX(0,KS5-KR10-KQ10-KP10-KO10-KN10-KM10)</f>
        <v>0</v>
      </c>
      <c r="KT19" s="4">
        <f t="shared" ref="KT19" si="1096">MAX(0,KT5-KS10-KR10-KQ10-KP10-KO10-KN10)</f>
        <v>0</v>
      </c>
      <c r="KU19" s="4">
        <f t="shared" ref="KU19" si="1097">MAX(0,KU5-KT10-KS10-KR10-KQ10-KP10-KO10)</f>
        <v>0</v>
      </c>
      <c r="KV19" s="4">
        <f t="shared" ref="KV19" si="1098">MAX(0,KV5-KU10-KT10-KS10-KR10-KQ10-KP10)</f>
        <v>0</v>
      </c>
      <c r="KW19" s="4">
        <f t="shared" ref="KW19" si="1099">MAX(0,KW5-KV10-KU10-KT10-KS10-KR10-KQ10)</f>
        <v>0</v>
      </c>
      <c r="KX19" s="4">
        <f t="shared" ref="KX19" si="1100">MAX(0,KX5-KW10-KV10-KU10-KT10-KS10-KR10)</f>
        <v>0</v>
      </c>
      <c r="KY19" s="4">
        <f t="shared" ref="KY19" si="1101">MAX(0,KY5-KX10-KW10-KV10-KU10-KT10-KS10)</f>
        <v>0</v>
      </c>
      <c r="KZ19" s="4">
        <f t="shared" ref="KZ19" si="1102">MAX(0,KZ5-KY10-KX10-KW10-KV10-KU10-KT10)</f>
        <v>0</v>
      </c>
      <c r="LA19" s="4">
        <f t="shared" ref="LA19" si="1103">MAX(0,LA5-KZ10-KY10-KX10-KW10-KV10-KU10)</f>
        <v>0</v>
      </c>
      <c r="LB19" s="4">
        <f t="shared" ref="LB19" si="1104">MAX(0,LB5-LA10-KZ10-KY10-KX10-KW10-KV10)</f>
        <v>0</v>
      </c>
      <c r="LC19" s="4">
        <f t="shared" ref="LC19" si="1105">MAX(0,LC5-LB10-LA10-KZ10-KY10-KX10-KW10)</f>
        <v>0</v>
      </c>
      <c r="LD19" s="4">
        <f t="shared" ref="LD19" si="1106">MAX(0,LD5-LC10-LB10-LA10-KZ10-KY10-KX10)</f>
        <v>0</v>
      </c>
      <c r="LE19" s="4">
        <f t="shared" ref="LE19" si="1107">MAX(0,LE5-LD10-LC10-LB10-LA10-KZ10-KY10)</f>
        <v>0</v>
      </c>
      <c r="LF19" s="4">
        <f t="shared" ref="LF19" si="1108">MAX(0,LF5-LE10-LD10-LC10-LB10-LA10-KZ10)</f>
        <v>0</v>
      </c>
      <c r="LG19" s="4">
        <f t="shared" ref="LG19" si="1109">MAX(0,LG5-LF10-LE10-LD10-LC10-LB10-LA10)</f>
        <v>0</v>
      </c>
      <c r="LH19" s="4">
        <f t="shared" ref="LH19" si="1110">MAX(0,LH5-LG10-LF10-LE10-LD10-LC10-LB10)</f>
        <v>0</v>
      </c>
      <c r="LI19" s="4">
        <f t="shared" ref="LI19" si="1111">MAX(0,LI5-LH10-LG10-LF10-LE10-LD10-LC10)</f>
        <v>0</v>
      </c>
      <c r="LJ19" s="4">
        <f t="shared" ref="LJ19" si="1112">MAX(0,LJ5-LI10-LH10-LG10-LF10-LE10-LD10)</f>
        <v>0</v>
      </c>
      <c r="LK19" s="4">
        <f t="shared" ref="LK19" si="1113">MAX(0,LK5-LJ10-LI10-LH10-LG10-LF10-LE10)</f>
        <v>0</v>
      </c>
      <c r="LL19" s="4">
        <f t="shared" ref="LL19" si="1114">MAX(0,LL5-LK10-LJ10-LI10-LH10-LG10-LF10)</f>
        <v>0</v>
      </c>
      <c r="LM19" s="4">
        <f t="shared" ref="LM19" si="1115">MAX(0,LM5-LL10-LK10-LJ10-LI10-LH10-LG10)</f>
        <v>0</v>
      </c>
      <c r="LN19" s="4">
        <f t="shared" ref="LN19" si="1116">MAX(0,LN5-LM10-LL10-LK10-LJ10-LI10-LH10)</f>
        <v>0</v>
      </c>
      <c r="LO19" s="4">
        <f t="shared" ref="LO19" si="1117">MAX(0,LO5-LN10-LM10-LL10-LK10-LJ10-LI10)</f>
        <v>0</v>
      </c>
      <c r="LP19" s="4">
        <f t="shared" ref="LP19" si="1118">MAX(0,LP5-LO10-LN10-LM10-LL10-LK10-LJ10)</f>
        <v>0</v>
      </c>
      <c r="LQ19" s="4">
        <f t="shared" ref="LQ19" si="1119">MAX(0,LQ5-LP10-LO10-LN10-LM10-LL10-LK10)</f>
        <v>0</v>
      </c>
      <c r="LR19" s="4">
        <f t="shared" ref="LR19" si="1120">MAX(0,LR5-LQ10-LP10-LO10-LN10-LM10-LL10)</f>
        <v>0</v>
      </c>
      <c r="LS19" s="4">
        <f t="shared" ref="LS19" si="1121">MAX(0,LS5-LR10-LQ10-LP10-LO10-LN10-LM10)</f>
        <v>0</v>
      </c>
      <c r="LT19" s="4">
        <f t="shared" ref="LT19" si="1122">MAX(0,LT5-LS10-LR10-LQ10-LP10-LO10-LN10)</f>
        <v>0</v>
      </c>
      <c r="LU19" s="4">
        <f t="shared" ref="LU19" si="1123">MAX(0,LU5-LT10-LS10-LR10-LQ10-LP10-LO10)</f>
        <v>0</v>
      </c>
      <c r="LV19" s="4">
        <f t="shared" ref="LV19" si="1124">MAX(0,LV5-LU10-LT10-LS10-LR10-LQ10-LP10)</f>
        <v>0</v>
      </c>
      <c r="LW19" s="4">
        <f t="shared" ref="LW19" si="1125">MAX(0,LW5-LV10-LU10-LT10-LS10-LR10-LQ10)</f>
        <v>0</v>
      </c>
      <c r="LX19" s="4">
        <f t="shared" ref="LX19" si="1126">MAX(0,LX5-LW10-LV10-LU10-LT10-LS10-LR10)</f>
        <v>0</v>
      </c>
      <c r="LY19" s="4">
        <f t="shared" ref="LY19" si="1127">MAX(0,LY5-LX10-LW10-LV10-LU10-LT10-LS10)</f>
        <v>0</v>
      </c>
      <c r="LZ19" s="4">
        <f t="shared" ref="LZ19" si="1128">MAX(0,LZ5-LY10-LX10-LW10-LV10-LU10-LT10)</f>
        <v>0</v>
      </c>
      <c r="MA19" s="4">
        <f t="shared" ref="MA19" si="1129">MAX(0,MA5-LZ10-LY10-LX10-LW10-LV10-LU10)</f>
        <v>0</v>
      </c>
      <c r="MB19" s="4">
        <f t="shared" ref="MB19" si="1130">MAX(0,MB5-MA10-LZ10-LY10-LX10-LW10-LV10)</f>
        <v>0</v>
      </c>
      <c r="MC19" s="4">
        <f t="shared" ref="MC19" si="1131">MAX(0,MC5-MB10-MA10-LZ10-LY10-LX10-LW10)</f>
        <v>0</v>
      </c>
      <c r="MD19" s="4">
        <f t="shared" ref="MD19" si="1132">MAX(0,MD5-MC10-MB10-MA10-LZ10-LY10-LX10)</f>
        <v>0</v>
      </c>
      <c r="ME19" s="4">
        <f t="shared" ref="ME19" si="1133">MAX(0,ME5-MD10-MC10-MB10-MA10-LZ10-LY10)</f>
        <v>0</v>
      </c>
      <c r="MF19" s="4">
        <f t="shared" ref="MF19" si="1134">MAX(0,MF5-ME10-MD10-MC10-MB10-MA10-LZ10)</f>
        <v>0</v>
      </c>
      <c r="MG19" s="4">
        <f t="shared" ref="MG19" si="1135">MAX(0,MG5-MF10-ME10-MD10-MC10-MB10-MA10)</f>
        <v>0</v>
      </c>
      <c r="MH19" s="4">
        <f t="shared" ref="MH19" si="1136">MAX(0,MH5-MG10-MF10-ME10-MD10-MC10-MB10)</f>
        <v>0</v>
      </c>
      <c r="MI19" s="4">
        <f t="shared" ref="MI19" si="1137">MAX(0,MI5-MH10-MG10-MF10-ME10-MD10-MC10)</f>
        <v>0</v>
      </c>
      <c r="MJ19" s="4">
        <f t="shared" ref="MJ19" si="1138">MAX(0,MJ5-MI10-MH10-MG10-MF10-ME10-MD10)</f>
        <v>0</v>
      </c>
      <c r="MK19" s="4">
        <f t="shared" ref="MK19" si="1139">MAX(0,MK5-MJ10-MI10-MH10-MG10-MF10-ME10)</f>
        <v>0</v>
      </c>
      <c r="ML19" s="4">
        <f t="shared" ref="ML19" si="1140">MAX(0,ML5-MK10-MJ10-MI10-MH10-MG10-MF10)</f>
        <v>0</v>
      </c>
      <c r="MM19" s="4">
        <f t="shared" ref="MM19" si="1141">MAX(0,MM5-ML10-MK10-MJ10-MI10-MH10-MG10)</f>
        <v>0</v>
      </c>
      <c r="MN19" s="4">
        <f t="shared" ref="MN19" si="1142">MAX(0,MN5-MM10-ML10-MK10-MJ10-MI10-MH10)</f>
        <v>0</v>
      </c>
      <c r="MO19" s="4">
        <f t="shared" ref="MO19" si="1143">MAX(0,MO5-MN10-MM10-ML10-MK10-MJ10-MI10)</f>
        <v>0</v>
      </c>
      <c r="MP19" s="4">
        <f t="shared" ref="MP19" si="1144">MAX(0,MP5-MO10-MN10-MM10-ML10-MK10-MJ10)</f>
        <v>0</v>
      </c>
      <c r="MQ19" s="4">
        <f t="shared" ref="MQ19" si="1145">MAX(0,MQ5-MP10-MO10-MN10-MM10-ML10-MK10)</f>
        <v>0</v>
      </c>
      <c r="MR19" s="4">
        <f t="shared" ref="MR19" si="1146">MAX(0,MR5-MQ10-MP10-MO10-MN10-MM10-ML10)</f>
        <v>0</v>
      </c>
      <c r="MS19" s="4">
        <f t="shared" ref="MS19" si="1147">MAX(0,MS5-MR10-MQ10-MP10-MO10-MN10-MM10)</f>
        <v>0</v>
      </c>
      <c r="MT19" s="4">
        <f t="shared" ref="MT19" si="1148">MAX(0,MT5-MS10-MR10-MQ10-MP10-MO10-MN10)</f>
        <v>0</v>
      </c>
      <c r="MU19" s="4">
        <f t="shared" ref="MU19" si="1149">MAX(0,MU5-MT10-MS10-MR10-MQ10-MP10-MO10)</f>
        <v>0</v>
      </c>
      <c r="MV19" s="4">
        <f t="shared" ref="MV19" si="1150">MAX(0,MV5-MU10-MT10-MS10-MR10-MQ10-MP10)</f>
        <v>0</v>
      </c>
      <c r="MW19" s="4">
        <f t="shared" ref="MW19" si="1151">MAX(0,MW5-MV10-MU10-MT10-MS10-MR10-MQ10)</f>
        <v>0</v>
      </c>
      <c r="MX19" s="4">
        <f t="shared" ref="MX19" si="1152">MAX(0,MX5-MW10-MV10-MU10-MT10-MS10-MR10)</f>
        <v>0</v>
      </c>
      <c r="MY19" s="4">
        <f t="shared" ref="MY19" si="1153">MAX(0,MY5-MX10-MW10-MV10-MU10-MT10-MS10)</f>
        <v>0</v>
      </c>
      <c r="MZ19" s="4">
        <f t="shared" ref="MZ19" si="1154">MAX(0,MZ5-MY10-MX10-MW10-MV10-MU10-MT10)</f>
        <v>0</v>
      </c>
      <c r="NA19" s="4">
        <f t="shared" ref="NA19" si="1155">MAX(0,NA5-MZ10-MY10-MX10-MW10-MV10-MU10)</f>
        <v>0</v>
      </c>
      <c r="NB19" s="4">
        <f t="shared" ref="NB19" si="1156">MAX(0,NB5-NA10-MZ10-MY10-MX10-MW10-MV10)</f>
        <v>0</v>
      </c>
      <c r="NC19" s="4">
        <f t="shared" ref="NC19" si="1157">MAX(0,NC5-NB10-NA10-MZ10-MY10-MX10-MW10)</f>
        <v>0</v>
      </c>
      <c r="ND19" s="4">
        <f t="shared" ref="ND19" si="1158">MAX(0,ND5-NC10-NB10-NA10-MZ10-MY10-MX10)</f>
        <v>0</v>
      </c>
      <c r="NE19" s="4">
        <f t="shared" ref="NE19" si="1159">MAX(0,NE5-ND10-NC10-NB10-NA10-MZ10-MY10)</f>
        <v>0</v>
      </c>
      <c r="NF19" s="4">
        <f t="shared" ref="NF19" si="1160">MAX(0,NF5-NE10-ND10-NC10-NB10-NA10-MZ10)</f>
        <v>0</v>
      </c>
      <c r="NG19" s="4">
        <f t="shared" ref="NG19" si="1161">MAX(0,NG5-NF10-NE10-ND10-NC10-NB10-NA10)</f>
        <v>0</v>
      </c>
      <c r="NH19" s="4">
        <f t="shared" ref="NH19" si="1162">MAX(0,NH5-NG10-NF10-NE10-ND10-NC10-NB10)</f>
        <v>0</v>
      </c>
      <c r="NI19" s="4">
        <f t="shared" ref="NI19" si="1163">MAX(0,NI5-NH10-NG10-NF10-NE10-ND10-NC10)</f>
        <v>0</v>
      </c>
    </row>
    <row r="20" spans="1:373" s="42" customFormat="1" ht="15">
      <c r="A20" s="44"/>
      <c r="IM20" s="23"/>
      <c r="IN20" s="23"/>
      <c r="IO20" s="23"/>
      <c r="IP20" s="1068"/>
      <c r="IQ20" s="1068"/>
      <c r="IT20" s="23"/>
      <c r="IU20" s="23"/>
      <c r="IV20" s="1068"/>
      <c r="IW20" s="1068"/>
      <c r="JA20" s="23"/>
      <c r="JB20" s="23"/>
      <c r="JD20" s="1068"/>
    </row>
    <row r="21" spans="1:373" s="136" customFormat="1" ht="15">
      <c r="A21" s="425" t="s">
        <v>59</v>
      </c>
    </row>
    <row r="22" spans="1:373" s="41" customFormat="1" ht="15">
      <c r="A22" s="40" t="s">
        <v>60</v>
      </c>
      <c r="B22" s="716">
        <f>'Deployment needs'!C3</f>
        <v>22.04420795798935</v>
      </c>
      <c r="C22" s="716">
        <f>'Deployment needs'!D3</f>
        <v>26.83182237543442</v>
      </c>
      <c r="D22" s="716">
        <f>'Deployment needs'!E3</f>
        <v>27.069881725542292</v>
      </c>
      <c r="E22" s="716">
        <f>'Deployment needs'!F3</f>
        <v>28.528600403346843</v>
      </c>
      <c r="F22" s="716">
        <f>'Deployment needs'!G3</f>
        <v>27.047919604949648</v>
      </c>
      <c r="G22" s="716">
        <f>'Deployment needs'!H3</f>
        <v>19.707295575701821</v>
      </c>
      <c r="H22" s="716">
        <f>'Deployment needs'!I3</f>
        <v>22.676196576403875</v>
      </c>
      <c r="I22" s="716">
        <f>'Deployment needs'!J3</f>
        <v>40.382361962242918</v>
      </c>
      <c r="J22" s="716">
        <f>'Deployment needs'!K3</f>
        <v>28.640499826206238</v>
      </c>
      <c r="K22" s="716">
        <f>'Deployment needs'!L3</f>
        <v>26.909968070910452</v>
      </c>
      <c r="L22" s="716">
        <f>'Deployment needs'!M3</f>
        <v>26.788347414128623</v>
      </c>
      <c r="M22" s="716">
        <f>'Deployment needs'!N3</f>
        <v>28.29306460549034</v>
      </c>
      <c r="N22" s="716">
        <f>'Deployment needs'!O3</f>
        <v>26.155380601962584</v>
      </c>
      <c r="O22" s="716">
        <f>'Deployment needs'!P3</f>
        <v>33.274681737597604</v>
      </c>
      <c r="P22" s="716">
        <f>'Deployment needs'!Q3</f>
        <v>54.095387151443468</v>
      </c>
      <c r="Q22" s="716">
        <f>'Deployment needs'!R3</f>
        <v>61.152599153691455</v>
      </c>
      <c r="R22" s="716">
        <f>'Deployment needs'!S3</f>
        <v>39.117148844998979</v>
      </c>
      <c r="S22" s="716">
        <f>'Deployment needs'!T3</f>
        <v>15.661036861116783</v>
      </c>
      <c r="T22" s="716">
        <f>'Deployment needs'!U3</f>
        <v>39.347850901166645</v>
      </c>
      <c r="U22" s="716">
        <f>'Deployment needs'!V3</f>
        <v>25.216270996845775</v>
      </c>
      <c r="V22" s="716">
        <f>'Deployment needs'!W3</f>
        <v>27.226647287123583</v>
      </c>
      <c r="W22" s="716">
        <f>'Deployment needs'!X3</f>
        <v>42.483567465513339</v>
      </c>
      <c r="X22" s="716">
        <f>'Deployment needs'!Y3</f>
        <v>44.511128537798939</v>
      </c>
      <c r="Y22" s="716">
        <f>'Deployment needs'!Z3</f>
        <v>25.567078865876784</v>
      </c>
      <c r="Z22" s="716">
        <f>'Deployment needs'!AA3</f>
        <v>28.718194931118429</v>
      </c>
      <c r="AA22" s="716">
        <f>'Deployment needs'!AB3</f>
        <v>28.623322308651783</v>
      </c>
      <c r="AB22" s="716">
        <f>'Deployment needs'!AC3</f>
        <v>25.171945074326331</v>
      </c>
      <c r="AC22" s="716">
        <f>'Deployment needs'!AD3</f>
        <v>26.601445161588202</v>
      </c>
      <c r="AD22" s="716">
        <f>'Deployment needs'!AE3</f>
        <v>42.480459774429434</v>
      </c>
      <c r="AE22" s="716">
        <f>'Deployment needs'!AF3</f>
        <v>43.564361789249183</v>
      </c>
      <c r="AF22" s="716">
        <f>'Deployment needs'!AG3</f>
        <v>30.919784700323767</v>
      </c>
      <c r="AG22" s="716">
        <f>'Deployment needs'!AH3</f>
        <v>29.390268475639012</v>
      </c>
      <c r="AH22" s="716">
        <f>'Deployment needs'!AI3</f>
        <v>26.133906637505191</v>
      </c>
      <c r="AI22" s="716">
        <f>'Deployment needs'!AJ3</f>
        <v>23.429087464444862</v>
      </c>
      <c r="AJ22" s="716">
        <f>'Deployment needs'!AK3</f>
        <v>26.540239374913995</v>
      </c>
      <c r="AK22" s="716">
        <f>'Deployment needs'!AL3</f>
        <v>44.443119621386728</v>
      </c>
      <c r="AL22" s="716">
        <f>'Deployment needs'!AM3</f>
        <v>45.267535056707487</v>
      </c>
      <c r="AM22" s="716">
        <f>'Deployment needs'!AN3</f>
        <v>37.429832874211172</v>
      </c>
      <c r="AN22" s="716">
        <f>'Deployment needs'!AO3</f>
        <v>37.323004690952125</v>
      </c>
      <c r="AO22" s="716">
        <f>'Deployment needs'!AP3</f>
        <v>36.31793574101242</v>
      </c>
      <c r="AP22" s="716">
        <f>'Deployment needs'!AQ3</f>
        <v>35.747767047550319</v>
      </c>
      <c r="AQ22" s="716">
        <f>'Deployment needs'!AR3</f>
        <v>34.222140659254386</v>
      </c>
      <c r="AR22" s="716">
        <f>'Deployment needs'!AS3</f>
        <v>52.312935827464088</v>
      </c>
      <c r="AS22" s="716">
        <f>'Deployment needs'!AT3</f>
        <v>61.004531204395924</v>
      </c>
      <c r="AT22" s="716">
        <f>'Deployment needs'!AU3</f>
        <v>35.761819495971402</v>
      </c>
      <c r="AU22" s="716">
        <f>'Deployment needs'!AV3</f>
        <v>37.302808642957487</v>
      </c>
      <c r="AV22" s="716">
        <f>'Deployment needs'!AW3</f>
        <v>29.500365232967557</v>
      </c>
      <c r="AW22" s="716">
        <f>'Deployment needs'!AX3</f>
        <v>32.034026443107393</v>
      </c>
      <c r="AX22" s="716">
        <f>'Deployment needs'!AY3</f>
        <v>37.208236313854449</v>
      </c>
      <c r="AY22" s="716">
        <f>'Deployment needs'!AZ3</f>
        <v>59.009987400707054</v>
      </c>
      <c r="AZ22" s="716">
        <f>'Deployment needs'!BA3</f>
        <v>78.811684457520016</v>
      </c>
      <c r="BA22" s="716">
        <f>'Deployment needs'!BB3</f>
        <v>50.01230657810563</v>
      </c>
      <c r="BB22" s="716">
        <f>'Deployment needs'!BC3</f>
        <v>50.508918413492545</v>
      </c>
      <c r="BC22" s="716">
        <f>'Deployment needs'!BD3</f>
        <v>50.426001351818279</v>
      </c>
      <c r="BD22" s="716">
        <f>'Deployment needs'!BE3</f>
        <v>36.264757552101713</v>
      </c>
      <c r="BE22" s="716">
        <f>'Deployment needs'!BF3</f>
        <v>24.910925261740957</v>
      </c>
      <c r="BF22" s="716">
        <f>'Deployment needs'!BG3</f>
        <v>41.688688555728874</v>
      </c>
      <c r="BG22" s="716">
        <f>'Deployment needs'!BH3</f>
        <v>43.588385712558996</v>
      </c>
      <c r="BH22" s="716">
        <f>'Deployment needs'!BI3</f>
        <v>35.500224663293302</v>
      </c>
      <c r="BI22" s="716">
        <f>'Deployment needs'!BJ3</f>
        <v>34.242026922205184</v>
      </c>
      <c r="BJ22" s="716">
        <f>'Deployment needs'!BK3</f>
        <v>34.216861298256873</v>
      </c>
      <c r="BK22" s="716">
        <f>'Deployment needs'!BL3</f>
        <v>29.460551593685899</v>
      </c>
      <c r="BL22" s="716">
        <f>'Deployment needs'!BM3</f>
        <v>33.318796540145378</v>
      </c>
      <c r="BM22" s="716">
        <f>'Deployment needs'!BN3</f>
        <v>58.34247396113598</v>
      </c>
      <c r="BN22" s="716">
        <f>'Deployment needs'!BO3</f>
        <v>53.881026973131306</v>
      </c>
      <c r="BO22" s="716">
        <f>'Deployment needs'!BP3</f>
        <v>37.879213690141299</v>
      </c>
      <c r="BP22" s="716">
        <f>'Deployment needs'!BQ3</f>
        <v>37.728413359561088</v>
      </c>
      <c r="BQ22" s="716">
        <f>'Deployment needs'!BR3</f>
        <v>34.512578846147235</v>
      </c>
      <c r="BR22" s="716">
        <f>'Deployment needs'!BS3</f>
        <v>31.194773355200866</v>
      </c>
      <c r="BS22" s="716">
        <f>'Deployment needs'!BT3</f>
        <v>32.789773120248839</v>
      </c>
      <c r="BT22" s="716">
        <f>'Deployment needs'!BU3</f>
        <v>48.980113086286821</v>
      </c>
      <c r="BU22" s="716">
        <f>'Deployment needs'!BV3</f>
        <v>37.740520856586357</v>
      </c>
      <c r="BV22" s="716">
        <f>'Deployment needs'!BW3</f>
        <v>30.024198011626346</v>
      </c>
      <c r="BW22" s="716">
        <f>'Deployment needs'!BX3</f>
        <v>29.633678555327542</v>
      </c>
      <c r="BX22" s="716">
        <f>'Deployment needs'!BY3</f>
        <v>27.888962236379768</v>
      </c>
      <c r="BY22" s="716">
        <f>'Deployment needs'!BZ3</f>
        <v>23.524854393879245</v>
      </c>
      <c r="BZ22" s="716">
        <f>'Deployment needs'!CA3</f>
        <v>31.262506437018104</v>
      </c>
      <c r="CA22" s="716">
        <f>'Deployment needs'!CB3</f>
        <v>15.457971777444572</v>
      </c>
      <c r="CB22" s="716">
        <f>'Deployment needs'!CC3</f>
        <v>47.814973482978871</v>
      </c>
      <c r="CC22" s="716">
        <f>'Deployment needs'!CD3</f>
        <v>31.790059624898475</v>
      </c>
      <c r="CD22" s="716">
        <f>'Deployment needs'!CE3</f>
        <v>43.802404161554605</v>
      </c>
      <c r="CE22" s="716">
        <f>'Deployment needs'!CF3</f>
        <v>51.809206866644224</v>
      </c>
      <c r="CF22" s="716">
        <f>'Deployment needs'!CG3</f>
        <v>52.354113272548261</v>
      </c>
      <c r="CG22" s="716">
        <f>'Deployment needs'!CH3</f>
        <v>40.189815769904449</v>
      </c>
      <c r="CH22" s="716">
        <f>'Deployment needs'!CI3</f>
        <v>66.631003784734375</v>
      </c>
      <c r="CI22" s="716">
        <f>'Deployment needs'!CJ3</f>
        <v>74.929082146192471</v>
      </c>
      <c r="CJ22" s="716">
        <f>'Deployment needs'!CK3</f>
        <v>49.290823748501097</v>
      </c>
      <c r="CK22" s="716">
        <f>'Deployment needs'!CL3</f>
        <v>55.778601843674906</v>
      </c>
      <c r="CL22" s="716">
        <f>'Deployment needs'!CM3</f>
        <v>71.002165741060338</v>
      </c>
      <c r="CM22" s="716">
        <f>'Deployment needs'!CN3</f>
        <v>49.512055278582942</v>
      </c>
      <c r="CN22" s="716">
        <f>'Deployment needs'!CO3</f>
        <v>44.976620850008146</v>
      </c>
      <c r="CO22" s="716">
        <f>'Deployment needs'!CP3</f>
        <v>64.915199613519562</v>
      </c>
      <c r="CP22" s="716">
        <f>'Deployment needs'!CQ3</f>
        <v>77.315814216944929</v>
      </c>
      <c r="CQ22" s="716">
        <f>'Deployment needs'!CR3</f>
        <v>60.425236702846071</v>
      </c>
      <c r="CR22" s="716">
        <f>'Deployment needs'!CS3</f>
        <v>57.256974410240808</v>
      </c>
      <c r="CS22" s="716">
        <f>'Deployment needs'!CT3</f>
        <v>57.203844932235718</v>
      </c>
      <c r="CT22" s="716">
        <f>'Deployment needs'!CU3</f>
        <v>37.18941141187242</v>
      </c>
      <c r="CU22" s="716">
        <f>'Deployment needs'!CV3</f>
        <v>36.834559113731281</v>
      </c>
      <c r="CV22" s="716">
        <f>'Deployment needs'!CW3</f>
        <v>17.010152016114795</v>
      </c>
      <c r="CW22" s="716">
        <f>'Deployment needs'!CX3</f>
        <v>67.10011918345883</v>
      </c>
      <c r="CX22" s="716">
        <f>'Deployment needs'!CY3</f>
        <v>38.485175091892465</v>
      </c>
      <c r="CY22" s="716">
        <f>'Deployment needs'!CZ3</f>
        <v>32.360336595816833</v>
      </c>
      <c r="CZ22" s="716">
        <f>'Deployment needs'!DA3</f>
        <v>30.556247746154305</v>
      </c>
      <c r="DA22" s="716">
        <f>'Deployment needs'!DB3</f>
        <v>40.576618985465736</v>
      </c>
      <c r="DB22" s="716">
        <f>'Deployment needs'!DC3</f>
        <v>40.196636633594125</v>
      </c>
      <c r="DC22" s="716">
        <f>'Deployment needs'!DD3</f>
        <v>66.553988341735163</v>
      </c>
      <c r="DD22" s="716">
        <f>'Deployment needs'!DE3</f>
        <v>69.470087912421675</v>
      </c>
      <c r="DE22" s="716">
        <f>'Deployment needs'!DF3</f>
        <v>60.92622078954863</v>
      </c>
      <c r="DF22" s="716">
        <f>'Deployment needs'!DG3</f>
        <v>57.146448552656466</v>
      </c>
      <c r="DG22" s="716">
        <f>'Deployment needs'!DH3</f>
        <v>55.110543405595728</v>
      </c>
      <c r="DH22" s="716">
        <f>'Deployment needs'!DI3</f>
        <v>42.524485171481942</v>
      </c>
      <c r="DI22" s="716">
        <f>'Deployment needs'!DJ3</f>
        <v>42.53174140730961</v>
      </c>
      <c r="DJ22" s="716">
        <f>'Deployment needs'!DK3</f>
        <v>65.270849890641699</v>
      </c>
      <c r="DK22" s="716">
        <f>'Deployment needs'!DL3</f>
        <v>76.808774471869299</v>
      </c>
      <c r="DL22" s="716">
        <f>'Deployment needs'!DM3</f>
        <v>66.43469884063316</v>
      </c>
      <c r="DM22" s="716">
        <f>'Deployment needs'!DN3</f>
        <v>62.754218549304888</v>
      </c>
      <c r="DN22" s="716">
        <f>'Deployment needs'!DO3</f>
        <v>53.251677560181065</v>
      </c>
      <c r="DO22" s="716">
        <f>'Deployment needs'!DP3</f>
        <v>42.285605363695652</v>
      </c>
      <c r="DP22" s="716">
        <f>'Deployment needs'!DQ3</f>
        <v>34.473998581658847</v>
      </c>
      <c r="DQ22" s="716">
        <f>'Deployment needs'!DR3</f>
        <v>53.533372096773526</v>
      </c>
      <c r="DR22" s="716">
        <f>'Deployment needs'!DS3</f>
        <v>31.400736860590932</v>
      </c>
      <c r="DS22" s="716">
        <f>'Deployment needs'!DT3</f>
        <v>31.341730920501455</v>
      </c>
      <c r="DT22" s="716">
        <f>'Deployment needs'!DU3</f>
        <v>26.879502228193736</v>
      </c>
      <c r="DU22" s="716">
        <f>'Deployment needs'!DV3</f>
        <v>31.382586153224764</v>
      </c>
      <c r="DV22" s="716">
        <f>'Deployment needs'!DW3</f>
        <v>29.047341957245266</v>
      </c>
      <c r="DW22" s="716">
        <f>'Deployment needs'!DX3</f>
        <v>29.337276282994694</v>
      </c>
      <c r="DX22" s="716">
        <f>'Deployment needs'!DY3</f>
        <v>40.758929956689748</v>
      </c>
      <c r="DY22" s="716">
        <f>'Deployment needs'!DZ3</f>
        <v>33.307455654066736</v>
      </c>
      <c r="DZ22" s="716">
        <f>'Deployment needs'!EA3</f>
        <v>31.478847772948633</v>
      </c>
      <c r="EA22" s="716">
        <f>'Deployment needs'!EB3</f>
        <v>28.287532290990359</v>
      </c>
      <c r="EB22" s="716">
        <f>'Deployment needs'!EC3</f>
        <v>32.198321320642613</v>
      </c>
      <c r="EC22" s="716">
        <f>'Deployment needs'!ED3</f>
        <v>25.189171325459803</v>
      </c>
      <c r="ED22" s="716">
        <f>'Deployment needs'!EE3</f>
        <v>30.030766310900404</v>
      </c>
      <c r="EE22" s="716">
        <f>'Deployment needs'!EF3</f>
        <v>17.812052472370176</v>
      </c>
      <c r="EF22" s="716">
        <f>'Deployment needs'!EG3</f>
        <v>57.678556068308751</v>
      </c>
      <c r="EG22" s="716">
        <f>'Deployment needs'!EH3</f>
        <v>48.350461519235722</v>
      </c>
      <c r="EH22" s="716">
        <f>'Deployment needs'!EI3</f>
        <v>40.378816528539929</v>
      </c>
      <c r="EI22" s="716">
        <f>'Deployment needs'!EJ3</f>
        <v>32.631895553416335</v>
      </c>
      <c r="EJ22" s="716">
        <f>'Deployment needs'!EK3</f>
        <v>31.49185741891008</v>
      </c>
      <c r="EK22" s="716">
        <f>'Deployment needs'!EL3</f>
        <v>43.220850168795643</v>
      </c>
      <c r="EL22" s="716">
        <f>'Deployment needs'!EM3</f>
        <v>71.806586479163258</v>
      </c>
      <c r="EM22" s="716">
        <f>'Deployment needs'!EN3</f>
        <v>85.183825184365816</v>
      </c>
      <c r="EN22" s="716">
        <f>'Deployment needs'!EO3</f>
        <v>59.194576461730833</v>
      </c>
      <c r="EO22" s="716">
        <f>'Deployment needs'!EP3</f>
        <v>62.032463692624518</v>
      </c>
      <c r="EP22" s="716">
        <f>'Deployment needs'!EQ3</f>
        <v>59.932728009129853</v>
      </c>
      <c r="EQ22" s="716">
        <f>'Deployment needs'!ER3</f>
        <v>53.408561112915585</v>
      </c>
      <c r="ER22" s="716">
        <f>'Deployment needs'!ES3</f>
        <v>48.985867609264488</v>
      </c>
      <c r="ES22" s="716">
        <f>'Deployment needs'!ET3</f>
        <v>80.268699188522177</v>
      </c>
      <c r="ET22" s="716">
        <f>'Deployment needs'!EU3</f>
        <v>86.078600372452769</v>
      </c>
      <c r="EU22" s="716">
        <f>'Deployment needs'!EV3</f>
        <v>80.600327956546835</v>
      </c>
      <c r="EV22" s="716">
        <f>'Deployment needs'!EW3</f>
        <v>58.674301424598241</v>
      </c>
      <c r="EW22" s="716">
        <f>'Deployment needs'!EX3</f>
        <v>81.380151569801342</v>
      </c>
      <c r="EX22" s="716">
        <f>'Deployment needs'!EY3</f>
        <v>70.582057232659167</v>
      </c>
      <c r="EY22" s="716">
        <f>'Deployment needs'!EZ3</f>
        <v>56.211692469264506</v>
      </c>
      <c r="EZ22" s="716">
        <f>'Deployment needs'!FA3</f>
        <v>80.634795425637151</v>
      </c>
      <c r="FA22" s="716">
        <f>'Deployment needs'!FB3</f>
        <v>85.121479457460879</v>
      </c>
      <c r="FB22" s="716">
        <f>'Deployment needs'!FC3</f>
        <v>80.054022556197822</v>
      </c>
      <c r="FC22" s="716">
        <f>'Deployment needs'!FD3</f>
        <v>58.735834816442683</v>
      </c>
      <c r="FD22" s="716">
        <f>'Deployment needs'!FE3</f>
        <v>59.194541756782087</v>
      </c>
      <c r="FE22" s="716">
        <f>'Deployment needs'!FF3</f>
        <v>52.465114476419288</v>
      </c>
      <c r="FF22" s="716">
        <f>'Deployment needs'!FG3</f>
        <v>45.384067977941314</v>
      </c>
      <c r="FG22" s="716">
        <f>'Deployment needs'!FH3</f>
        <v>66.898117757138479</v>
      </c>
      <c r="FH22" s="716">
        <f>'Deployment needs'!FI3</f>
        <v>60.029631495904184</v>
      </c>
      <c r="FI22" s="716">
        <f>'Deployment needs'!FJ3</f>
        <v>50.333775167866129</v>
      </c>
      <c r="FJ22" s="716">
        <f>'Deployment needs'!FK3</f>
        <v>48.562108177979582</v>
      </c>
      <c r="FK22" s="716">
        <f>'Deployment needs'!FL3</f>
        <v>42.363712587537215</v>
      </c>
      <c r="FL22" s="716">
        <f>'Deployment needs'!FM3</f>
        <v>25.058608958406658</v>
      </c>
      <c r="FM22" s="716">
        <f>'Deployment needs'!FN3</f>
        <v>27.78657501364852</v>
      </c>
      <c r="FN22" s="716">
        <f>'Deployment needs'!FO3</f>
        <v>43.644353670091746</v>
      </c>
      <c r="FO22" s="716">
        <f>'Deployment needs'!FP3</f>
        <v>33.314758950787621</v>
      </c>
      <c r="FP22" s="716">
        <f>'Deployment needs'!FQ3</f>
        <v>29.40327290855555</v>
      </c>
      <c r="FQ22" s="716">
        <f>'Deployment needs'!FR3</f>
        <v>31.105358171303507</v>
      </c>
      <c r="FR22" s="716">
        <f>'Deployment needs'!FS3</f>
        <v>29.220214672201049</v>
      </c>
      <c r="FS22" s="716">
        <f>'Deployment needs'!FT3</f>
        <v>27.473066697831605</v>
      </c>
      <c r="FT22" s="716">
        <f>'Deployment needs'!FU3</f>
        <v>29.089055088418316</v>
      </c>
      <c r="FU22" s="716">
        <f>'Deployment needs'!FV3</f>
        <v>44.59465129304504</v>
      </c>
      <c r="FV22" s="716">
        <f>'Deployment needs'!FW3</f>
        <v>42.039068480936258</v>
      </c>
      <c r="FW22" s="716">
        <f>'Deployment needs'!FX3</f>
        <v>32.53531167207084</v>
      </c>
      <c r="FX22" s="716">
        <f>'Deployment needs'!FY3</f>
        <v>32.673673803367592</v>
      </c>
      <c r="FY22" s="716">
        <f>'Deployment needs'!FZ3</f>
        <v>32.554687422692567</v>
      </c>
      <c r="FZ22" s="716">
        <f>'Deployment needs'!GA3</f>
        <v>27.964189731707684</v>
      </c>
      <c r="GA22" s="716">
        <f>'Deployment needs'!GB3</f>
        <v>28.086138296492852</v>
      </c>
      <c r="GB22" s="716">
        <f>'Deployment needs'!GC3</f>
        <v>42.055247476424249</v>
      </c>
      <c r="GC22" s="716">
        <f>'Deployment needs'!GD3</f>
        <v>45.981045828980065</v>
      </c>
      <c r="GD22" s="716">
        <f>'Deployment needs'!GE3</f>
        <v>31.335050501627826</v>
      </c>
      <c r="GE22" s="716">
        <f>'Deployment needs'!GF3</f>
        <v>28.230666131193885</v>
      </c>
      <c r="GF22" s="716">
        <f>'Deployment needs'!GG3</f>
        <v>29.804279774579541</v>
      </c>
      <c r="GG22" s="716">
        <f>'Deployment needs'!GH3</f>
        <v>25.281102182553152</v>
      </c>
      <c r="GH22" s="716">
        <f>'Deployment needs'!GI3</f>
        <v>28.658463360951021</v>
      </c>
      <c r="GI22" s="716">
        <f>'Deployment needs'!GJ3</f>
        <v>60.356254257609216</v>
      </c>
      <c r="GJ22" s="716">
        <f>'Deployment needs'!GK3</f>
        <v>49.11817420095403</v>
      </c>
      <c r="GK22" s="716">
        <f>'Deployment needs'!GL3</f>
        <v>36.424940629495978</v>
      </c>
      <c r="GL22" s="716">
        <f>'Deployment needs'!GM3</f>
        <v>28.462616923485783</v>
      </c>
      <c r="GM22" s="716">
        <f>'Deployment needs'!GN3</f>
        <v>33.094780377749899</v>
      </c>
      <c r="GN22" s="716">
        <f>'Deployment needs'!GO3</f>
        <v>26.786882046275021</v>
      </c>
      <c r="GO22" s="716">
        <f>'Deployment needs'!GP3</f>
        <v>28.447708386158734</v>
      </c>
      <c r="GP22" s="716">
        <f>'Deployment needs'!GQ3</f>
        <v>42.358052945246186</v>
      </c>
      <c r="GQ22" s="716">
        <f>'Deployment needs'!GR3</f>
        <v>35.648026048374938</v>
      </c>
      <c r="GR22" s="716">
        <f>'Deployment needs'!GS3</f>
        <v>35.162672652231421</v>
      </c>
      <c r="GS22" s="716">
        <f>'Deployment needs'!GT3</f>
        <v>35.96892509491321</v>
      </c>
      <c r="GT22" s="716">
        <f>'Deployment needs'!GU3</f>
        <v>45.127764390905234</v>
      </c>
      <c r="GU22" s="716">
        <f>'Deployment needs'!GV3</f>
        <v>39.040839958620495</v>
      </c>
      <c r="GV22" s="716">
        <f>'Deployment needs'!GW3</f>
        <v>39.668772172534432</v>
      </c>
      <c r="GW22" s="716">
        <f>'Deployment needs'!GX3</f>
        <v>71.233930015171779</v>
      </c>
      <c r="GX22" s="716">
        <f>'Deployment needs'!GY3</f>
        <v>73.768451478251876</v>
      </c>
      <c r="GY22" s="716">
        <f>'Deployment needs'!GZ3</f>
        <v>67.735991589669098</v>
      </c>
      <c r="GZ22" s="716">
        <f>'Deployment needs'!HA3</f>
        <v>64.966160284798462</v>
      </c>
      <c r="HA22" s="716">
        <f>'Deployment needs'!HB3</f>
        <v>66.215829045654033</v>
      </c>
      <c r="HB22" s="716">
        <f>'Deployment needs'!HC3</f>
        <v>49.745990901311018</v>
      </c>
      <c r="HC22" s="716">
        <f>'Deployment needs'!HD3</f>
        <v>50.472404514294482</v>
      </c>
      <c r="HD22" s="716">
        <f>'Deployment needs'!HE3</f>
        <v>84.224971261986894</v>
      </c>
      <c r="HE22" s="716">
        <f>'Deployment needs'!HF3</f>
        <v>84.158302496373551</v>
      </c>
      <c r="HF22" s="716">
        <f>'Deployment needs'!HG3</f>
        <v>80.193701965889645</v>
      </c>
      <c r="HG22" s="716">
        <f>'Deployment needs'!HH3</f>
        <v>65.397255492351618</v>
      </c>
      <c r="HH22" s="716">
        <f>'Deployment needs'!HI3</f>
        <v>64.95040305469206</v>
      </c>
      <c r="HI22" s="716">
        <f>'Deployment needs'!HJ3</f>
        <v>52.836868075614362</v>
      </c>
      <c r="HJ22" s="716">
        <f>'Deployment needs'!HK3</f>
        <v>44.635793703018692</v>
      </c>
      <c r="HK22" s="716">
        <f>'Deployment needs'!HL3</f>
        <v>75.935849395282375</v>
      </c>
      <c r="HL22" s="716">
        <f>'Deployment needs'!HM3</f>
        <v>65.723712316484892</v>
      </c>
      <c r="HM22" s="716">
        <f>'Deployment needs'!HN3</f>
        <v>44.61187973816044</v>
      </c>
      <c r="HN22" s="716">
        <f>'Deployment needs'!HO3</f>
        <v>44.212444270423255</v>
      </c>
      <c r="HO22" s="716">
        <f>'Deployment needs'!HP3</f>
        <v>38.775354474845429</v>
      </c>
      <c r="HP22" s="716">
        <f>'Deployment needs'!HQ3</f>
        <v>32.607162240939061</v>
      </c>
      <c r="HQ22" s="716">
        <f>'Deployment needs'!HR3</f>
        <v>40.896306179556802</v>
      </c>
      <c r="HR22" s="716">
        <f>'Deployment needs'!HS3</f>
        <v>59.870193562190892</v>
      </c>
      <c r="HS22" s="716">
        <f>'Deployment needs'!HT3</f>
        <v>39.585722545888352</v>
      </c>
      <c r="HT22" s="716">
        <f>'Deployment needs'!HU3</f>
        <v>29.891284674215491</v>
      </c>
      <c r="HU22" s="716">
        <f>'Deployment needs'!HV3</f>
        <v>31.532781586507092</v>
      </c>
      <c r="HV22" s="716">
        <f>'Deployment needs'!HW3</f>
        <v>31.474609885780694</v>
      </c>
      <c r="HW22" s="716">
        <f>'Deployment needs'!HX3</f>
        <v>28.233772103375468</v>
      </c>
      <c r="HX22" s="716">
        <f>'Deployment needs'!HY3</f>
        <v>34.577763574042166</v>
      </c>
      <c r="HY22" s="716">
        <f>'Deployment needs'!HZ3</f>
        <v>69.648442879295843</v>
      </c>
      <c r="HZ22" s="716">
        <f>'Deployment needs'!IA3</f>
        <v>83.256544223264328</v>
      </c>
      <c r="IA22" s="716">
        <f>'Deployment needs'!IB3</f>
        <v>77.148345623192583</v>
      </c>
      <c r="IB22" s="716">
        <f>'Deployment needs'!IC3</f>
        <v>76.152705823087317</v>
      </c>
      <c r="IC22" s="716">
        <f>'Deployment needs'!ID3</f>
        <v>76.107276536779025</v>
      </c>
      <c r="ID22" s="716">
        <f>'Deployment needs'!IE3</f>
        <v>58.943865889308682</v>
      </c>
      <c r="IE22" s="716">
        <f>'Deployment needs'!IF3</f>
        <v>37.565940850359674</v>
      </c>
      <c r="IF22" s="716">
        <f>'Deployment needs'!IG3</f>
        <v>58.532262027190164</v>
      </c>
      <c r="IG22" s="716">
        <f>'Deployment needs'!IH3</f>
        <v>47.14509114793082</v>
      </c>
      <c r="IH22" s="716">
        <f>'Deployment needs'!II3</f>
        <v>46.084655014010991</v>
      </c>
      <c r="II22" s="716">
        <f>'Deployment needs'!IJ3</f>
        <v>38.824669845397793</v>
      </c>
      <c r="IJ22" s="716">
        <f>'Deployment needs'!IK3</f>
        <v>38.68845935171678</v>
      </c>
      <c r="IK22" s="716">
        <f>'Deployment needs'!IL3</f>
        <v>32.128886333730911</v>
      </c>
      <c r="IL22" s="716">
        <f>'Deployment needs'!IM3</f>
        <v>23.718814935745094</v>
      </c>
      <c r="IM22" s="716">
        <f>'Deployment needs'!IN3</f>
        <v>44.518911307882192</v>
      </c>
      <c r="IN22" s="716">
        <f>'Deployment needs'!IO3</f>
        <v>49.083792167462413</v>
      </c>
      <c r="IO22" s="716">
        <f>'Deployment needs'!IP3</f>
        <v>77.415916042510361</v>
      </c>
      <c r="IP22" s="716">
        <f>'Deployment needs'!IQ3</f>
        <v>93.585353825664129</v>
      </c>
      <c r="IQ22" s="716">
        <f>'Deployment needs'!IR3</f>
        <v>93.592610061491797</v>
      </c>
      <c r="IR22" s="716">
        <f>'Deployment needs'!IS3</f>
        <v>126.86939115814867</v>
      </c>
      <c r="IS22" s="716">
        <f>'Deployment needs'!IT3</f>
        <v>40.642528442613511</v>
      </c>
      <c r="IT22" s="716">
        <f>'Deployment needs'!IU3</f>
        <v>95.287331718435155</v>
      </c>
      <c r="IU22" s="716">
        <f>'Deployment needs'!IV3</f>
        <v>132.38705693774614</v>
      </c>
      <c r="IV22" s="716">
        <f>'Deployment needs'!IW3</f>
        <v>111.00717443710181</v>
      </c>
      <c r="IW22" s="716">
        <f>'Deployment needs'!IX3</f>
        <v>111.86230682971868</v>
      </c>
      <c r="IX22" s="716">
        <f>'Deployment needs'!IY3</f>
        <v>127.29748414105754</v>
      </c>
      <c r="IY22" s="716">
        <f>'Deployment needs'!IZ3</f>
        <v>94.675769496809281</v>
      </c>
      <c r="IZ22" s="716">
        <f>'Deployment needs'!JA3</f>
        <v>44.827447867589939</v>
      </c>
      <c r="JA22" s="716">
        <f>'Deployment needs'!JB3</f>
        <v>101.78414347608734</v>
      </c>
      <c r="JB22" s="716">
        <f>'Deployment needs'!JC3</f>
        <v>125.41115710852272</v>
      </c>
      <c r="JC22" s="716">
        <f>'Deployment needs'!JD3</f>
        <v>129.26026559644103</v>
      </c>
      <c r="JD22" s="716">
        <f>'Deployment needs'!JE3</f>
        <v>121.45552285889997</v>
      </c>
      <c r="JE22" s="716">
        <f>'Deployment needs'!JF3</f>
        <v>128.95787200936221</v>
      </c>
      <c r="JF22" s="716">
        <f>'Deployment needs'!JG3</f>
        <v>130.13940786077382</v>
      </c>
      <c r="JG22" s="716">
        <f>'Deployment needs'!JH3</f>
        <v>68.571551977714563</v>
      </c>
      <c r="JH22" s="716">
        <f>'Deployment needs'!JI3</f>
        <v>85.421535790456716</v>
      </c>
      <c r="JI22" s="716">
        <f>'Deployment needs'!JJ3</f>
        <v>77.345074236486184</v>
      </c>
      <c r="JJ22" s="716">
        <f>'Deployment needs'!JK3</f>
        <v>61.953172019307559</v>
      </c>
      <c r="JK22" s="716">
        <f>'Deployment needs'!JL3</f>
        <v>65.59043618826901</v>
      </c>
      <c r="JL22" s="716">
        <f>'Deployment needs'!JM3</f>
        <v>66.828552091496221</v>
      </c>
      <c r="JM22" s="716">
        <f>'Deployment needs'!JN3</f>
        <v>56.012006801268996</v>
      </c>
      <c r="JN22" s="716">
        <f>'Deployment needs'!JO3</f>
        <v>39.072857533449948</v>
      </c>
      <c r="JO22" s="716">
        <f>'Deployment needs'!JP3</f>
        <v>95.758866818385059</v>
      </c>
      <c r="JP22" s="716">
        <f>'Deployment needs'!JQ3</f>
        <v>131.78214826699687</v>
      </c>
      <c r="JQ22" s="716">
        <f>'Deployment needs'!JR3</f>
        <v>93.202368237538863</v>
      </c>
      <c r="JR22" s="716">
        <f>'Deployment needs'!JS3</f>
        <v>92.886419058724812</v>
      </c>
      <c r="JS22" s="716">
        <f>'Deployment needs'!JT3</f>
        <v>67.353235366346155</v>
      </c>
      <c r="JT22" s="716">
        <f>'Deployment needs'!JU3</f>
        <v>39.282978071949678</v>
      </c>
      <c r="JU22" s="716">
        <f>'Deployment needs'!JV3</f>
        <v>40.098243817553566</v>
      </c>
      <c r="JV22" s="716">
        <f>'Deployment needs'!JW3</f>
        <v>91.521464240559141</v>
      </c>
      <c r="JW22" s="716">
        <f>'Deployment needs'!JX3</f>
        <v>96.897435990900505</v>
      </c>
      <c r="JX22" s="716">
        <f>'Deployment needs'!JY3</f>
        <v>71.34479918265626</v>
      </c>
      <c r="JY22" s="716">
        <f>'Deployment needs'!JZ3</f>
        <v>74.129976349380442</v>
      </c>
      <c r="JZ22" s="716">
        <f>'Deployment needs'!KA3</f>
        <v>73.636339393702869</v>
      </c>
      <c r="KA22" s="716">
        <f>'Deployment needs'!KB3</f>
        <v>52.356184112350505</v>
      </c>
      <c r="KB22" s="716">
        <f>'Deployment needs'!KC3</f>
        <v>41.031598905558219</v>
      </c>
      <c r="KC22" s="716">
        <f>'Deployment needs'!KD3</f>
        <v>106.26636770038347</v>
      </c>
      <c r="KD22" s="716">
        <f>'Deployment needs'!KE3</f>
        <v>150.23290594549314</v>
      </c>
      <c r="KE22" s="716">
        <f>'Deployment needs'!KF3</f>
        <v>119.59969483650563</v>
      </c>
      <c r="KF22" s="716">
        <f>'Deployment needs'!KG3</f>
        <v>119.6069510723333</v>
      </c>
      <c r="KG22" s="716">
        <f>'Deployment needs'!KH3</f>
        <v>119.61420730816096</v>
      </c>
      <c r="KH22" s="716">
        <f>'Deployment needs'!KI3</f>
        <v>75.534753711626621</v>
      </c>
      <c r="KI22" s="716">
        <f>'Deployment needs'!KJ3</f>
        <v>51.455341756192439</v>
      </c>
      <c r="KJ22" s="716">
        <f>'Deployment needs'!KK3</f>
        <v>155.27880837369369</v>
      </c>
      <c r="KK22" s="716">
        <f>'Deployment needs'!KL3</f>
        <v>134.9634659238792</v>
      </c>
      <c r="KL22" s="716">
        <f>'Deployment needs'!KM3</f>
        <v>119.65048848729928</v>
      </c>
      <c r="KM22" s="716">
        <f>'Deployment needs'!KN3</f>
        <v>107.40155778520085</v>
      </c>
      <c r="KN22" s="716">
        <f>'Deployment needs'!KO3</f>
        <v>92.937652296969077</v>
      </c>
      <c r="KO22" s="716">
        <f>'Deployment needs'!KP3</f>
        <v>156.59279804700014</v>
      </c>
      <c r="KP22" s="716">
        <f>'Deployment needs'!KQ3</f>
        <v>150.74564114580596</v>
      </c>
      <c r="KQ22" s="716">
        <f>'Deployment needs'!KR3</f>
        <v>176.1080549107042</v>
      </c>
      <c r="KR22" s="716">
        <f>'Deployment needs'!KS3</f>
        <v>157.56386862079981</v>
      </c>
      <c r="KS22" s="716">
        <f>'Deployment needs'!KT3</f>
        <v>158.76485425032044</v>
      </c>
      <c r="KT22" s="716">
        <f>'Deployment needs'!KU3</f>
        <v>159.68834812236389</v>
      </c>
      <c r="KU22" s="716">
        <f>'Deployment needs'!KV3</f>
        <v>131.2731264313658</v>
      </c>
      <c r="KV22" s="716">
        <f>'Deployment needs'!KW3</f>
        <v>100.34803438274413</v>
      </c>
      <c r="KW22" s="716">
        <f>'Deployment needs'!KX3</f>
        <v>99.355290618571786</v>
      </c>
      <c r="KX22" s="716">
        <f>'Deployment needs'!KY3</f>
        <v>110.69761639599074</v>
      </c>
      <c r="KY22" s="716">
        <f>'Deployment needs'!KZ3</f>
        <v>143.78649115159578</v>
      </c>
      <c r="KZ22" s="716">
        <f>'Deployment needs'!LA3</f>
        <v>120.02095474723951</v>
      </c>
      <c r="LA22" s="716">
        <f>'Deployment needs'!LB3</f>
        <v>114.27949807441983</v>
      </c>
      <c r="LB22" s="716">
        <f>'Deployment needs'!LC3</f>
        <v>91.606634037544197</v>
      </c>
      <c r="LC22" s="716">
        <f>'Deployment needs'!LD3</f>
        <v>45.718783786635548</v>
      </c>
      <c r="LD22" s="716">
        <f>'Deployment needs'!LE3</f>
        <v>57.366940722385053</v>
      </c>
      <c r="LE22" s="716">
        <f>'Deployment needs'!LF3</f>
        <v>91.141573398441977</v>
      </c>
      <c r="LF22" s="716">
        <f>'Deployment needs'!LG3</f>
        <v>111.57194368453085</v>
      </c>
      <c r="LG22" s="716">
        <f>'Deployment needs'!LH3</f>
        <v>97.131240121181847</v>
      </c>
      <c r="LH22" s="716">
        <f>'Deployment needs'!LI3</f>
        <v>97.138496357009487</v>
      </c>
      <c r="LI22" s="716">
        <f>'Deployment needs'!LJ3</f>
        <v>62.276126499616211</v>
      </c>
      <c r="LJ22" s="716">
        <f>'Deployment needs'!LK3</f>
        <v>39.3263387322678</v>
      </c>
      <c r="LK22" s="716">
        <f>'Deployment needs'!LL3</f>
        <v>38.536827764100941</v>
      </c>
      <c r="LL22" s="716">
        <f>'Deployment needs'!LM3</f>
        <v>55.173071350188877</v>
      </c>
      <c r="LM22" s="716">
        <f>'Deployment needs'!LN3</f>
        <v>55.522142188613273</v>
      </c>
      <c r="LN22" s="716">
        <f>'Deployment needs'!LO3</f>
        <v>43.659132229392135</v>
      </c>
      <c r="LO22" s="716">
        <f>'Deployment needs'!LP3</f>
        <v>14.344640273388112</v>
      </c>
      <c r="LP22" s="716">
        <f>'Deployment needs'!LQ3</f>
        <v>14.989593963684438</v>
      </c>
      <c r="LQ22" s="716">
        <f>'Deployment needs'!LR3</f>
        <v>96.932685517100936</v>
      </c>
      <c r="LR22" s="716">
        <f>'Deployment needs'!LS3</f>
        <v>49.122448232063533</v>
      </c>
      <c r="LS22" s="716">
        <f>'Deployment needs'!LT3</f>
        <v>94.108454295195997</v>
      </c>
      <c r="LT22" s="716">
        <f>'Deployment needs'!LU3</f>
        <v>105.91572878744995</v>
      </c>
      <c r="LU22" s="716">
        <f>'Deployment needs'!LV3</f>
        <v>88.027456956850017</v>
      </c>
      <c r="LV22" s="716">
        <f>'Deployment needs'!LW3</f>
        <v>17.948667119004767</v>
      </c>
      <c r="LW22" s="716">
        <f>'Deployment needs'!LX3</f>
        <v>18.621179390110672</v>
      </c>
      <c r="LX22" s="716">
        <f>'Deployment needs'!LY3</f>
        <v>130.48123339056929</v>
      </c>
      <c r="LY22" s="716">
        <f>'Deployment needs'!LZ3</f>
        <v>58.878424114251203</v>
      </c>
      <c r="LZ22" s="716">
        <f>'Deployment needs'!MA3</f>
        <v>84.619231558649133</v>
      </c>
      <c r="MA22" s="716">
        <f>'Deployment needs'!MB3</f>
        <v>123.49924221168365</v>
      </c>
      <c r="MB22" s="716">
        <f>'Deployment needs'!MC3</f>
        <v>93.774057736955484</v>
      </c>
      <c r="MC22" s="716">
        <f>'Deployment needs'!MD3</f>
        <v>85.302552404891145</v>
      </c>
      <c r="MD22" s="716">
        <f>'Deployment needs'!ME3</f>
        <v>66.458757957892558</v>
      </c>
      <c r="ME22" s="716">
        <f>'Deployment needs'!MF3</f>
        <v>40.39966456049423</v>
      </c>
      <c r="MF22" s="716">
        <f>'Deployment needs'!MG3</f>
        <v>40.406920796321891</v>
      </c>
      <c r="MG22" s="716">
        <f>'Deployment needs'!MH3</f>
        <v>70.422386413322258</v>
      </c>
      <c r="MH22" s="716">
        <f>'Deployment needs'!MI3</f>
        <v>64.085154441365631</v>
      </c>
      <c r="MI22" s="716">
        <f>'Deployment needs'!MJ3</f>
        <v>51.431043548289132</v>
      </c>
      <c r="MJ22" s="716">
        <f>'Deployment needs'!MK3</f>
        <v>51.438299784116786</v>
      </c>
      <c r="MK22" s="716">
        <f>'Deployment needs'!ML3</f>
        <v>46.358299079209253</v>
      </c>
      <c r="ML22" s="716">
        <f>'Deployment needs'!MM3</f>
        <v>38.255377627467929</v>
      </c>
      <c r="MM22" s="716">
        <f>'Deployment needs'!MN3</f>
        <v>38.262633863295591</v>
      </c>
      <c r="MN22" s="716">
        <f>'Deployment needs'!MO3</f>
        <v>63.428154474706055</v>
      </c>
      <c r="MO22" s="716">
        <f>'Deployment needs'!MP3</f>
        <v>13.263378684807257</v>
      </c>
      <c r="MP22" s="716">
        <f>'Deployment needs'!MQ3</f>
        <v>62.956552927203894</v>
      </c>
      <c r="MQ22" s="716">
        <f>'Deployment needs'!MR3</f>
        <v>62.963809163031556</v>
      </c>
      <c r="MR22" s="716">
        <f>'Deployment needs'!MS3</f>
        <v>34.987382527630714</v>
      </c>
      <c r="MS22" s="716">
        <f>'Deployment needs'!MT3</f>
        <v>23.922419409621551</v>
      </c>
      <c r="MT22" s="716">
        <f>'Deployment needs'!MU3</f>
        <v>22.259239818006694</v>
      </c>
      <c r="MU22" s="716">
        <f>'Deployment needs'!MV3</f>
        <v>15.877564306760677</v>
      </c>
      <c r="MV22" s="716">
        <f>'Deployment needs'!MW3</f>
        <v>15.594036987722587</v>
      </c>
      <c r="MW22" s="716">
        <f>'Deployment needs'!MX3</f>
        <v>39.582630664434248</v>
      </c>
      <c r="MX22" s="716">
        <f>'Deployment needs'!MY3</f>
        <v>43.770103397498744</v>
      </c>
      <c r="MY22" s="716">
        <f>'Deployment needs'!MZ3</f>
        <v>26.82527386069534</v>
      </c>
      <c r="MZ22" s="716">
        <f>'Deployment needs'!NA3</f>
        <v>22.371624873694177</v>
      </c>
      <c r="NA22" s="716">
        <f>'Deployment needs'!NB3</f>
        <v>22.922959202448119</v>
      </c>
      <c r="NB22" s="716">
        <f>'Deployment needs'!NC3</f>
        <v>0</v>
      </c>
      <c r="NC22" s="716">
        <f>'Deployment needs'!ND3</f>
        <v>0</v>
      </c>
      <c r="ND22" s="716">
        <f>'Deployment needs'!NE3</f>
        <v>0</v>
      </c>
      <c r="NE22" s="716">
        <f>'Deployment needs'!NF3</f>
        <v>0</v>
      </c>
      <c r="NF22" s="716">
        <f>'Deployment needs'!NG3</f>
        <v>0</v>
      </c>
      <c r="NG22" s="716">
        <f>'Deployment needs'!NH3</f>
        <v>0</v>
      </c>
      <c r="NH22" s="716">
        <f>'Deployment needs'!NI3</f>
        <v>0</v>
      </c>
      <c r="NI22" s="716">
        <f>'Deployment needs'!NJ3</f>
        <v>0</v>
      </c>
    </row>
    <row r="23" spans="1:373" s="359" customFormat="1" ht="15">
      <c r="A23" s="358" t="s">
        <v>61</v>
      </c>
      <c r="B23" s="358">
        <v>39.25</v>
      </c>
      <c r="C23" s="358">
        <v>52.75</v>
      </c>
      <c r="D23" s="358">
        <v>42.75</v>
      </c>
      <c r="E23" s="358">
        <v>42.75</v>
      </c>
      <c r="F23" s="358">
        <v>42.75</v>
      </c>
      <c r="G23" s="358">
        <v>16.75</v>
      </c>
      <c r="H23" s="358">
        <v>17.25</v>
      </c>
      <c r="I23" s="358">
        <v>39.25</v>
      </c>
      <c r="J23" s="358">
        <v>52.75</v>
      </c>
      <c r="K23" s="358">
        <v>42.75</v>
      </c>
      <c r="L23" s="358">
        <v>42.75</v>
      </c>
      <c r="M23" s="358">
        <v>42.75</v>
      </c>
      <c r="N23" s="358">
        <v>16.75</v>
      </c>
      <c r="O23" s="358">
        <v>17.25</v>
      </c>
      <c r="P23" s="358">
        <v>39.25</v>
      </c>
      <c r="Q23" s="358">
        <v>52.75</v>
      </c>
      <c r="R23" s="358">
        <v>42.75</v>
      </c>
      <c r="S23" s="358">
        <v>42.75</v>
      </c>
      <c r="T23" s="358">
        <v>42.75</v>
      </c>
      <c r="U23" s="358">
        <v>16.75</v>
      </c>
      <c r="V23" s="358">
        <v>17.25</v>
      </c>
      <c r="W23" s="358"/>
      <c r="X23" s="358"/>
      <c r="Y23" s="358"/>
      <c r="Z23" s="358"/>
      <c r="AA23" s="358"/>
      <c r="AB23" s="358"/>
      <c r="AC23" s="358"/>
      <c r="AD23" s="358"/>
      <c r="AE23" s="358"/>
      <c r="AF23" s="358"/>
      <c r="AG23" s="358"/>
      <c r="AH23" s="358"/>
      <c r="AI23" s="358"/>
      <c r="AJ23" s="358"/>
      <c r="AK23" s="358"/>
      <c r="AL23" s="358"/>
      <c r="AM23" s="358"/>
      <c r="AN23" s="358"/>
      <c r="AO23" s="358"/>
      <c r="AP23" s="358"/>
      <c r="AQ23" s="358"/>
      <c r="AR23" s="358"/>
      <c r="AS23" s="358"/>
      <c r="AT23" s="358"/>
      <c r="AU23" s="358"/>
      <c r="AV23" s="358"/>
      <c r="AW23" s="358"/>
      <c r="AX23" s="358"/>
      <c r="AY23" s="358"/>
      <c r="AZ23" s="358"/>
      <c r="BA23" s="358"/>
      <c r="BB23" s="358"/>
      <c r="BC23" s="358"/>
      <c r="BD23" s="358"/>
      <c r="BE23" s="358"/>
      <c r="BF23" s="358"/>
      <c r="BG23" s="358"/>
      <c r="BH23" s="358"/>
      <c r="BI23" s="358"/>
      <c r="BJ23" s="358"/>
      <c r="BK23" s="358"/>
      <c r="BL23" s="358"/>
      <c r="BM23" s="358"/>
      <c r="BN23" s="358"/>
      <c r="BO23" s="358"/>
      <c r="BP23" s="358"/>
      <c r="BQ23" s="358"/>
      <c r="BR23" s="358"/>
      <c r="BS23" s="358"/>
      <c r="BT23" s="358"/>
      <c r="BU23" s="358"/>
      <c r="BV23" s="358"/>
      <c r="BW23" s="358"/>
      <c r="BX23" s="358"/>
      <c r="BY23" s="358"/>
      <c r="BZ23" s="358"/>
      <c r="CA23" s="358"/>
      <c r="CB23" s="358"/>
      <c r="CC23" s="358"/>
      <c r="CD23" s="358"/>
      <c r="CE23" s="358"/>
      <c r="CF23" s="358"/>
      <c r="CG23" s="358"/>
      <c r="CH23" s="358"/>
      <c r="CI23" s="358"/>
      <c r="CJ23" s="358"/>
      <c r="CK23" s="358"/>
      <c r="CL23" s="358"/>
      <c r="CM23" s="358"/>
      <c r="CN23" s="358"/>
      <c r="CO23" s="358"/>
      <c r="CP23" s="358"/>
      <c r="CQ23" s="358"/>
      <c r="CR23" s="358"/>
      <c r="CS23" s="358"/>
      <c r="CT23" s="358"/>
      <c r="CU23" s="358"/>
      <c r="CV23" s="358"/>
      <c r="CW23" s="358"/>
      <c r="CX23" s="358"/>
      <c r="CY23" s="358"/>
      <c r="CZ23" s="358"/>
      <c r="DA23" s="358">
        <v>16.75</v>
      </c>
      <c r="DB23" s="358">
        <v>17.25</v>
      </c>
      <c r="DC23" s="358">
        <v>39.25</v>
      </c>
      <c r="DD23" s="358">
        <v>52.75</v>
      </c>
      <c r="DE23" s="358">
        <v>42.75</v>
      </c>
      <c r="DF23" s="358">
        <v>42.75</v>
      </c>
      <c r="DG23" s="358">
        <v>42.75</v>
      </c>
      <c r="DH23" s="358">
        <v>17.5</v>
      </c>
      <c r="DI23" s="358">
        <v>18</v>
      </c>
      <c r="DJ23" s="358">
        <v>40</v>
      </c>
      <c r="DK23" s="358">
        <v>52.75</v>
      </c>
      <c r="DL23" s="358">
        <v>42.75</v>
      </c>
      <c r="DM23" s="358">
        <v>42.75</v>
      </c>
      <c r="DN23" s="358">
        <v>42.75</v>
      </c>
      <c r="DO23" s="358">
        <v>17.5</v>
      </c>
      <c r="DP23" s="358">
        <v>18</v>
      </c>
      <c r="DQ23" s="358">
        <v>40</v>
      </c>
      <c r="DR23" s="358">
        <v>52.75</v>
      </c>
      <c r="DS23" s="358">
        <v>42.75</v>
      </c>
      <c r="DT23" s="358">
        <v>42.75</v>
      </c>
      <c r="DU23" s="358">
        <v>42.75</v>
      </c>
      <c r="DV23" s="358">
        <v>17.5</v>
      </c>
      <c r="DW23" s="358">
        <v>18</v>
      </c>
      <c r="DX23" s="358">
        <v>40</v>
      </c>
      <c r="DY23" s="358">
        <v>52.75</v>
      </c>
      <c r="DZ23" s="358">
        <v>42.75</v>
      </c>
      <c r="EA23" s="358">
        <v>42.75</v>
      </c>
      <c r="EB23" s="358">
        <v>42.75</v>
      </c>
      <c r="EC23" s="358">
        <v>17.5</v>
      </c>
      <c r="ED23" s="358">
        <v>18</v>
      </c>
      <c r="EE23" s="358">
        <v>40</v>
      </c>
      <c r="EF23" s="358">
        <v>52.75</v>
      </c>
      <c r="EG23" s="358">
        <v>42.75</v>
      </c>
      <c r="EH23" s="358">
        <v>42.75</v>
      </c>
      <c r="EI23" s="358">
        <v>42.75</v>
      </c>
      <c r="EJ23" s="358">
        <v>17.5</v>
      </c>
      <c r="EK23" s="358">
        <v>18</v>
      </c>
      <c r="EL23" s="358">
        <v>40</v>
      </c>
      <c r="EM23" s="358">
        <v>52.75</v>
      </c>
      <c r="EN23" s="358">
        <v>42.75</v>
      </c>
      <c r="EO23" s="358">
        <v>42.75</v>
      </c>
      <c r="EP23" s="358">
        <v>42.75</v>
      </c>
      <c r="EQ23" s="358">
        <v>17.5</v>
      </c>
      <c r="ER23" s="358">
        <v>18</v>
      </c>
      <c r="ES23" s="358">
        <v>40</v>
      </c>
      <c r="ET23" s="358">
        <v>52.75</v>
      </c>
      <c r="EU23" s="358">
        <v>42.75</v>
      </c>
      <c r="EV23" s="358">
        <v>42.75</v>
      </c>
      <c r="EW23" s="358">
        <v>42.75</v>
      </c>
      <c r="EX23" s="358">
        <v>17.5</v>
      </c>
      <c r="EY23" s="358">
        <v>18</v>
      </c>
      <c r="EZ23" s="358">
        <v>40</v>
      </c>
      <c r="FA23" s="358">
        <v>52.75</v>
      </c>
      <c r="FB23" s="358">
        <v>42.75</v>
      </c>
      <c r="FC23" s="358">
        <v>42.75</v>
      </c>
      <c r="FD23" s="358">
        <v>42.75</v>
      </c>
      <c r="FE23" s="358">
        <v>17.5</v>
      </c>
      <c r="FF23" s="358">
        <v>18</v>
      </c>
      <c r="FG23" s="358">
        <v>40</v>
      </c>
      <c r="FH23" s="358">
        <v>52.75</v>
      </c>
      <c r="FI23" s="358">
        <v>42.75</v>
      </c>
      <c r="FJ23" s="358">
        <v>42.75</v>
      </c>
      <c r="FK23" s="358">
        <v>42.75</v>
      </c>
      <c r="FL23" s="358">
        <v>17.5</v>
      </c>
      <c r="FM23" s="358">
        <v>18</v>
      </c>
      <c r="FN23" s="358">
        <v>40</v>
      </c>
      <c r="FO23" s="358">
        <v>52.75</v>
      </c>
      <c r="FP23" s="358">
        <v>42.75</v>
      </c>
      <c r="FQ23" s="358">
        <v>42.75</v>
      </c>
      <c r="FR23" s="358">
        <v>42.75</v>
      </c>
      <c r="FS23" s="358">
        <v>20.5</v>
      </c>
      <c r="FT23" s="358">
        <v>21</v>
      </c>
      <c r="FU23" s="358">
        <v>49</v>
      </c>
      <c r="FV23" s="358">
        <v>58.75</v>
      </c>
      <c r="FW23" s="358">
        <v>48.75</v>
      </c>
      <c r="FX23" s="358">
        <v>48.75</v>
      </c>
      <c r="FY23" s="358">
        <v>48.75</v>
      </c>
      <c r="FZ23" s="358">
        <v>20.5</v>
      </c>
      <c r="GA23" s="358">
        <v>21</v>
      </c>
      <c r="GB23" s="358">
        <v>49</v>
      </c>
      <c r="GC23" s="358">
        <v>58.75</v>
      </c>
      <c r="GD23" s="358">
        <v>48.75</v>
      </c>
      <c r="GE23" s="358">
        <v>48.75</v>
      </c>
      <c r="GF23" s="358">
        <v>48.75</v>
      </c>
      <c r="GG23" s="358">
        <v>24.25</v>
      </c>
      <c r="GH23" s="358">
        <v>24.75</v>
      </c>
      <c r="GI23" s="358">
        <v>56.75</v>
      </c>
      <c r="GJ23" s="358">
        <v>61.75</v>
      </c>
      <c r="GK23" s="358">
        <v>51.75</v>
      </c>
      <c r="GL23" s="358">
        <v>51.75</v>
      </c>
      <c r="GM23" s="358">
        <v>51.75</v>
      </c>
      <c r="GN23" s="358">
        <v>24</v>
      </c>
      <c r="GO23" s="358">
        <v>24.5</v>
      </c>
      <c r="GP23" s="358">
        <v>54.5</v>
      </c>
      <c r="GQ23" s="358">
        <v>62.75</v>
      </c>
      <c r="GR23" s="358">
        <v>53.75</v>
      </c>
      <c r="GS23" s="358">
        <v>53.75</v>
      </c>
      <c r="GT23" s="358">
        <v>53.75</v>
      </c>
      <c r="GU23" s="358">
        <v>23.25</v>
      </c>
      <c r="GV23" s="358">
        <v>23.75</v>
      </c>
      <c r="GW23" s="358">
        <v>56.75</v>
      </c>
      <c r="GX23" s="358">
        <v>62.75</v>
      </c>
      <c r="GY23" s="358">
        <v>55.75</v>
      </c>
      <c r="GZ23" s="358">
        <v>55.75</v>
      </c>
      <c r="HA23" s="358">
        <v>54.75</v>
      </c>
      <c r="HB23" s="358">
        <v>26.25</v>
      </c>
      <c r="HC23" s="358">
        <v>26.75</v>
      </c>
      <c r="HD23" s="358">
        <v>56.75</v>
      </c>
      <c r="HE23" s="358">
        <v>62.75</v>
      </c>
      <c r="HF23" s="358">
        <v>55.75</v>
      </c>
      <c r="HG23" s="358">
        <v>55.75</v>
      </c>
      <c r="HH23" s="358">
        <v>54.75</v>
      </c>
      <c r="HI23" s="358">
        <v>26.25</v>
      </c>
      <c r="HJ23" s="358">
        <v>26.75</v>
      </c>
      <c r="HK23" s="358">
        <v>62.25</v>
      </c>
      <c r="HL23" s="358">
        <v>90</v>
      </c>
      <c r="HM23" s="358">
        <v>59.75</v>
      </c>
      <c r="HN23" s="358">
        <v>59.75</v>
      </c>
      <c r="HO23" s="358">
        <v>59.75</v>
      </c>
      <c r="HP23" s="358">
        <v>30.25</v>
      </c>
      <c r="HQ23" s="358">
        <v>30.25</v>
      </c>
      <c r="HR23" s="358">
        <v>66.25</v>
      </c>
      <c r="HS23" s="358">
        <v>95</v>
      </c>
      <c r="HT23" s="358">
        <v>61.75</v>
      </c>
      <c r="HU23" s="358">
        <v>61.75</v>
      </c>
      <c r="HV23" s="358">
        <v>61.75</v>
      </c>
      <c r="HW23" s="358">
        <v>33.25</v>
      </c>
      <c r="HX23" s="358">
        <v>33.25</v>
      </c>
      <c r="HY23" s="358">
        <v>73.25</v>
      </c>
      <c r="HZ23" s="358">
        <v>105</v>
      </c>
      <c r="IA23" s="358">
        <v>68.75</v>
      </c>
      <c r="IB23" s="358">
        <v>68.75</v>
      </c>
      <c r="IC23" s="358">
        <v>68.75</v>
      </c>
      <c r="ID23" s="358">
        <v>36.25</v>
      </c>
      <c r="IE23" s="358">
        <v>36.25</v>
      </c>
      <c r="IF23" s="358">
        <v>79.25</v>
      </c>
      <c r="IG23" s="358">
        <v>115</v>
      </c>
      <c r="IH23" s="358">
        <v>75.75</v>
      </c>
      <c r="II23" s="358">
        <v>75.75</v>
      </c>
      <c r="IJ23" s="358">
        <v>75.75</v>
      </c>
      <c r="IK23" s="358">
        <v>39.25</v>
      </c>
      <c r="IL23" s="358">
        <v>39.25</v>
      </c>
      <c r="IM23" s="358">
        <v>42.25</v>
      </c>
      <c r="IN23" s="358">
        <v>87.25</v>
      </c>
      <c r="IO23" s="358">
        <v>88.75</v>
      </c>
      <c r="IP23" s="358">
        <v>88.75</v>
      </c>
      <c r="IQ23" s="358">
        <v>88.75</v>
      </c>
      <c r="IR23" s="358">
        <v>128.5</v>
      </c>
      <c r="IS23" s="358">
        <v>40.25</v>
      </c>
      <c r="IT23" s="358">
        <v>82.25</v>
      </c>
      <c r="IU23" s="358">
        <v>113</v>
      </c>
      <c r="IV23" s="358">
        <v>101.75</v>
      </c>
      <c r="IW23" s="358">
        <v>97</v>
      </c>
      <c r="IX23" s="358">
        <v>97</v>
      </c>
      <c r="IY23" s="358">
        <v>40.25</v>
      </c>
      <c r="IZ23" s="358">
        <v>40.25</v>
      </c>
      <c r="JA23" s="358">
        <v>81.25</v>
      </c>
      <c r="JB23" s="358">
        <v>116.75</v>
      </c>
      <c r="JC23" s="358">
        <v>97.75</v>
      </c>
      <c r="JD23" s="358">
        <v>97.75</v>
      </c>
      <c r="JE23" s="358">
        <v>97.75</v>
      </c>
      <c r="JF23" s="358">
        <v>40.25</v>
      </c>
      <c r="JG23" s="358">
        <v>40.25</v>
      </c>
      <c r="JH23" s="358">
        <v>82.25</v>
      </c>
      <c r="JI23" s="358">
        <v>110</v>
      </c>
      <c r="JJ23" s="358">
        <v>122.75</v>
      </c>
      <c r="JK23" s="358">
        <v>122.75</v>
      </c>
      <c r="JL23" s="358">
        <v>122.75</v>
      </c>
      <c r="JM23" s="358">
        <v>42.25</v>
      </c>
      <c r="JN23" s="358">
        <v>42.25</v>
      </c>
      <c r="JO23" s="358">
        <v>109.25</v>
      </c>
      <c r="JP23" s="358">
        <v>155</v>
      </c>
      <c r="JQ23" s="358">
        <v>132.75</v>
      </c>
      <c r="JR23" s="358">
        <v>132.75</v>
      </c>
      <c r="JS23" s="358">
        <v>132.75</v>
      </c>
      <c r="JT23" s="358">
        <v>42.25</v>
      </c>
      <c r="JU23" s="358">
        <v>42.25</v>
      </c>
      <c r="JV23" s="358">
        <v>112.25</v>
      </c>
      <c r="JW23" s="358">
        <v>180</v>
      </c>
      <c r="JX23" s="358">
        <v>137.75</v>
      </c>
      <c r="JY23" s="358">
        <v>137.75</v>
      </c>
      <c r="JZ23" s="358">
        <v>137.75</v>
      </c>
      <c r="KA23" s="358">
        <v>42.25</v>
      </c>
      <c r="KB23" s="358">
        <v>42.25</v>
      </c>
      <c r="KC23" s="358">
        <v>112.25</v>
      </c>
      <c r="KD23" s="358">
        <v>145</v>
      </c>
      <c r="KE23" s="358">
        <v>137.75</v>
      </c>
      <c r="KF23" s="358">
        <v>137.75</v>
      </c>
      <c r="KG23" s="358">
        <v>137.75</v>
      </c>
      <c r="KH23" s="358">
        <v>42.25</v>
      </c>
      <c r="KI23" s="358">
        <v>42.25</v>
      </c>
      <c r="KJ23" s="358">
        <v>112.25</v>
      </c>
      <c r="KK23" s="358">
        <v>145</v>
      </c>
      <c r="KL23" s="358">
        <v>145</v>
      </c>
      <c r="KM23" s="358">
        <v>145</v>
      </c>
      <c r="KN23" s="358">
        <v>0</v>
      </c>
      <c r="KO23" s="358">
        <v>170</v>
      </c>
      <c r="KP23" s="358">
        <v>170</v>
      </c>
      <c r="KQ23" s="358">
        <v>180</v>
      </c>
      <c r="KR23" s="358">
        <v>164</v>
      </c>
      <c r="KS23" s="358">
        <v>164</v>
      </c>
      <c r="KT23" s="358">
        <v>164</v>
      </c>
      <c r="KU23" s="358">
        <v>129</v>
      </c>
      <c r="KV23" s="358">
        <v>109</v>
      </c>
      <c r="KW23" s="358">
        <v>102</v>
      </c>
      <c r="KX23" s="358">
        <v>120</v>
      </c>
      <c r="KY23" s="358">
        <v>142</v>
      </c>
      <c r="KZ23" s="358">
        <v>132</v>
      </c>
      <c r="LA23" s="358">
        <v>132</v>
      </c>
      <c r="LB23" s="358">
        <v>132</v>
      </c>
      <c r="LC23" s="358">
        <v>50</v>
      </c>
      <c r="LD23" s="358">
        <v>51</v>
      </c>
      <c r="LE23" s="358">
        <v>94.75</v>
      </c>
      <c r="LF23" s="358">
        <v>115</v>
      </c>
      <c r="LG23" s="358">
        <v>105</v>
      </c>
      <c r="LH23" s="358">
        <v>105</v>
      </c>
      <c r="LI23" s="358">
        <v>125</v>
      </c>
      <c r="LJ23" s="358">
        <v>47</v>
      </c>
      <c r="LK23" s="358">
        <v>48</v>
      </c>
      <c r="LL23" s="358">
        <v>109</v>
      </c>
      <c r="LM23" s="358">
        <v>130</v>
      </c>
      <c r="LN23" s="358">
        <v>123</v>
      </c>
      <c r="LO23" s="358">
        <v>123</v>
      </c>
      <c r="LP23" s="358">
        <v>123</v>
      </c>
      <c r="LQ23" s="358">
        <v>44</v>
      </c>
      <c r="LR23" s="358">
        <v>41</v>
      </c>
      <c r="LS23" s="358">
        <v>104</v>
      </c>
      <c r="LT23" s="358">
        <v>120</v>
      </c>
      <c r="LU23" s="358">
        <v>113</v>
      </c>
      <c r="LV23" s="358">
        <v>113</v>
      </c>
      <c r="LW23" s="358">
        <v>113</v>
      </c>
      <c r="LX23" s="358">
        <v>131</v>
      </c>
      <c r="LY23" s="358">
        <v>60</v>
      </c>
      <c r="LZ23" s="358">
        <v>82.75</v>
      </c>
      <c r="MA23" s="358">
        <v>110</v>
      </c>
      <c r="MB23" s="358">
        <v>113</v>
      </c>
      <c r="MC23" s="358">
        <v>113</v>
      </c>
      <c r="MD23" s="358">
        <v>113</v>
      </c>
      <c r="ME23" s="358">
        <v>29</v>
      </c>
      <c r="MF23" s="358">
        <v>29</v>
      </c>
      <c r="MG23" s="358">
        <v>61.75</v>
      </c>
      <c r="MH23" s="358">
        <v>75</v>
      </c>
      <c r="MI23" s="358">
        <v>52</v>
      </c>
      <c r="MJ23" s="358">
        <v>52</v>
      </c>
      <c r="MK23" s="358">
        <v>52</v>
      </c>
      <c r="ML23" s="358">
        <v>23</v>
      </c>
      <c r="MM23" s="358">
        <v>23</v>
      </c>
      <c r="MN23" s="358">
        <v>47</v>
      </c>
      <c r="MO23" s="358">
        <v>70</v>
      </c>
      <c r="MP23" s="358">
        <v>47</v>
      </c>
      <c r="MQ23" s="358">
        <v>47</v>
      </c>
      <c r="MR23" s="358">
        <v>47</v>
      </c>
      <c r="MS23" s="358">
        <v>23</v>
      </c>
      <c r="MT23" s="358">
        <v>23</v>
      </c>
      <c r="MU23" s="358">
        <v>43</v>
      </c>
      <c r="MV23" s="358">
        <v>65</v>
      </c>
      <c r="MW23" s="358">
        <v>45</v>
      </c>
      <c r="MX23" s="358">
        <v>45</v>
      </c>
      <c r="MY23" s="358">
        <v>45</v>
      </c>
      <c r="MZ23" s="358">
        <v>20</v>
      </c>
      <c r="NA23" s="358">
        <v>20</v>
      </c>
      <c r="NB23" s="358">
        <v>21</v>
      </c>
      <c r="NC23" s="358">
        <v>22</v>
      </c>
      <c r="ND23" s="358">
        <v>23</v>
      </c>
      <c r="NE23" s="358">
        <v>24</v>
      </c>
      <c r="NF23" s="358">
        <v>25</v>
      </c>
      <c r="NG23" s="358">
        <v>26</v>
      </c>
      <c r="NH23" s="358">
        <v>27</v>
      </c>
      <c r="NI23" s="358">
        <v>28</v>
      </c>
    </row>
    <row r="24" spans="1:373" s="359" customFormat="1" ht="15">
      <c r="A24" s="358" t="s">
        <v>62</v>
      </c>
      <c r="B24" s="358"/>
      <c r="C24" s="358"/>
      <c r="D24" s="358"/>
      <c r="E24" s="358"/>
      <c r="F24" s="358"/>
      <c r="G24" s="358"/>
      <c r="H24" s="358"/>
      <c r="I24" s="358"/>
      <c r="J24" s="358"/>
      <c r="K24" s="358"/>
      <c r="L24" s="358"/>
      <c r="M24" s="358"/>
      <c r="N24" s="358"/>
      <c r="O24" s="358"/>
      <c r="P24" s="358"/>
      <c r="Q24" s="358"/>
      <c r="R24" s="358"/>
      <c r="S24" s="358"/>
      <c r="T24" s="358"/>
      <c r="U24" s="358"/>
      <c r="V24" s="358"/>
      <c r="W24" s="358"/>
      <c r="X24" s="358"/>
      <c r="Y24" s="358"/>
      <c r="Z24" s="358"/>
      <c r="AA24" s="358"/>
      <c r="AB24" s="358"/>
      <c r="AC24" s="358"/>
      <c r="AD24" s="358"/>
      <c r="AE24" s="358"/>
      <c r="AF24" s="358"/>
      <c r="AG24" s="358"/>
      <c r="AH24" s="358"/>
      <c r="AI24" s="358"/>
      <c r="AJ24" s="358"/>
      <c r="AK24" s="358"/>
      <c r="AL24" s="358"/>
      <c r="AM24" s="358"/>
      <c r="AN24" s="358"/>
      <c r="AO24" s="358"/>
      <c r="AP24" s="358"/>
      <c r="AQ24" s="358"/>
      <c r="AR24" s="358"/>
      <c r="AS24" s="358"/>
      <c r="AT24" s="358"/>
      <c r="AU24" s="358"/>
      <c r="AV24" s="358"/>
      <c r="AW24" s="358"/>
      <c r="AX24" s="358"/>
      <c r="AY24" s="358"/>
      <c r="AZ24" s="358"/>
      <c r="BA24" s="358"/>
      <c r="BB24" s="358"/>
      <c r="BC24" s="358"/>
      <c r="BD24" s="358"/>
      <c r="BE24" s="358"/>
      <c r="BF24" s="358"/>
      <c r="BG24" s="358"/>
      <c r="BH24" s="358"/>
      <c r="BI24" s="358"/>
      <c r="BJ24" s="358"/>
      <c r="BK24" s="358"/>
      <c r="BL24" s="358"/>
      <c r="BM24" s="358"/>
      <c r="BN24" s="358"/>
      <c r="BO24" s="358"/>
      <c r="BP24" s="358"/>
      <c r="BQ24" s="358"/>
      <c r="BR24" s="358"/>
      <c r="BS24" s="358"/>
      <c r="BT24" s="358"/>
      <c r="BU24" s="358"/>
      <c r="BV24" s="358"/>
      <c r="BW24" s="358"/>
      <c r="BX24" s="358"/>
      <c r="BY24" s="358"/>
      <c r="BZ24" s="358"/>
      <c r="CA24" s="358"/>
      <c r="CB24" s="358"/>
      <c r="CC24" s="358"/>
      <c r="CD24" s="358"/>
      <c r="CE24" s="358"/>
      <c r="CF24" s="358"/>
      <c r="CG24" s="358"/>
      <c r="CH24" s="358"/>
      <c r="CI24" s="358"/>
      <c r="CJ24" s="358"/>
      <c r="CK24" s="358"/>
      <c r="CL24" s="358"/>
      <c r="CM24" s="358"/>
      <c r="CN24" s="358"/>
      <c r="CO24" s="358"/>
      <c r="CP24" s="358"/>
      <c r="CQ24" s="358"/>
      <c r="CR24" s="358"/>
      <c r="CS24" s="358"/>
      <c r="CT24" s="358"/>
      <c r="CU24" s="358"/>
      <c r="CV24" s="358"/>
      <c r="CW24" s="358"/>
      <c r="CX24" s="358"/>
      <c r="CY24" s="358"/>
      <c r="CZ24" s="358"/>
      <c r="DA24" s="358"/>
      <c r="DB24" s="358"/>
      <c r="DC24" s="358"/>
      <c r="DD24" s="358"/>
      <c r="DE24" s="358"/>
      <c r="DF24" s="358"/>
      <c r="DG24" s="358"/>
      <c r="DH24" s="358"/>
      <c r="DI24" s="358"/>
      <c r="DJ24" s="358"/>
      <c r="DK24" s="358"/>
      <c r="DL24" s="358"/>
      <c r="DM24" s="358"/>
      <c r="DN24" s="358"/>
      <c r="DO24" s="358"/>
      <c r="DP24" s="358"/>
      <c r="DQ24" s="358"/>
      <c r="DR24" s="358"/>
      <c r="DS24" s="358"/>
      <c r="DT24" s="358"/>
      <c r="DU24" s="358"/>
      <c r="DV24" s="358"/>
      <c r="DW24" s="358"/>
      <c r="DX24" s="358"/>
      <c r="DY24" s="358"/>
      <c r="DZ24" s="358"/>
      <c r="EA24" s="358"/>
      <c r="EB24" s="358"/>
      <c r="EC24" s="358"/>
      <c r="ED24" s="358"/>
      <c r="EE24" s="358"/>
      <c r="EF24" s="358"/>
      <c r="EG24" s="358"/>
      <c r="EH24" s="358"/>
      <c r="EI24" s="358"/>
      <c r="EJ24" s="358"/>
      <c r="EK24" s="358"/>
      <c r="EL24" s="358"/>
      <c r="EM24" s="358"/>
      <c r="EN24" s="358"/>
      <c r="EO24" s="358"/>
      <c r="EP24" s="358"/>
      <c r="EQ24" s="358"/>
      <c r="ER24" s="358"/>
      <c r="ES24" s="358"/>
      <c r="ET24" s="358"/>
      <c r="EU24" s="358"/>
      <c r="EV24" s="358"/>
      <c r="EW24" s="358"/>
      <c r="EX24" s="358"/>
      <c r="EY24" s="358"/>
      <c r="EZ24" s="358"/>
      <c r="FA24" s="358"/>
      <c r="FB24" s="358"/>
      <c r="FC24" s="358"/>
      <c r="FD24" s="358"/>
      <c r="FE24" s="358"/>
      <c r="FF24" s="358"/>
      <c r="FG24" s="358"/>
      <c r="FH24" s="358"/>
      <c r="FI24" s="358"/>
      <c r="FJ24" s="358"/>
      <c r="FK24" s="358"/>
      <c r="FL24" s="358"/>
      <c r="FM24" s="358"/>
      <c r="FN24" s="358"/>
      <c r="FO24" s="358"/>
      <c r="FP24" s="358"/>
      <c r="FQ24" s="358"/>
      <c r="FR24" s="358"/>
      <c r="FS24" s="358"/>
      <c r="FT24" s="358"/>
      <c r="FU24" s="358"/>
      <c r="FV24" s="358"/>
      <c r="FW24" s="358"/>
      <c r="FX24" s="358"/>
      <c r="FY24" s="358"/>
      <c r="FZ24" s="358"/>
      <c r="GA24" s="358"/>
      <c r="GB24" s="358"/>
      <c r="GC24" s="358"/>
      <c r="GD24" s="358"/>
      <c r="GE24" s="358"/>
      <c r="GF24" s="358"/>
      <c r="GG24" s="358"/>
      <c r="GH24" s="358"/>
      <c r="GI24" s="358"/>
      <c r="GJ24" s="358"/>
      <c r="GK24" s="358"/>
      <c r="GL24" s="358"/>
      <c r="GM24" s="358"/>
      <c r="GN24" s="358"/>
      <c r="GO24" s="358"/>
      <c r="GP24" s="358"/>
      <c r="GQ24" s="358"/>
      <c r="GR24" s="358"/>
      <c r="GS24" s="358"/>
      <c r="GT24" s="358"/>
      <c r="GU24" s="358"/>
      <c r="GV24" s="358"/>
      <c r="GW24" s="358"/>
      <c r="GX24" s="358"/>
      <c r="GY24" s="358"/>
      <c r="GZ24" s="358"/>
      <c r="HA24" s="358"/>
      <c r="HB24" s="358"/>
      <c r="HC24" s="358"/>
      <c r="HD24" s="358"/>
      <c r="HE24" s="358"/>
      <c r="HF24" s="358"/>
      <c r="HG24" s="358"/>
      <c r="HH24" s="358"/>
      <c r="HI24" s="358"/>
      <c r="HJ24" s="358"/>
      <c r="HK24" s="358"/>
      <c r="HL24" s="358"/>
      <c r="HM24" s="358"/>
      <c r="HN24" s="358"/>
      <c r="HO24" s="358"/>
      <c r="HP24" s="358"/>
      <c r="HQ24" s="358"/>
      <c r="HR24" s="358"/>
      <c r="HS24" s="358"/>
      <c r="HT24" s="358"/>
      <c r="HU24" s="358"/>
      <c r="HV24" s="358"/>
      <c r="HW24" s="358"/>
      <c r="HX24" s="358"/>
      <c r="HY24" s="358"/>
      <c r="HZ24" s="358"/>
      <c r="IA24" s="358"/>
      <c r="IB24" s="358"/>
      <c r="IC24" s="358"/>
      <c r="ID24" s="358"/>
      <c r="IE24" s="358"/>
      <c r="IF24" s="358"/>
      <c r="IG24" s="358"/>
      <c r="IH24" s="358"/>
      <c r="II24" s="358"/>
      <c r="IJ24" s="358"/>
      <c r="IK24" s="358"/>
      <c r="IL24" s="358"/>
      <c r="IM24" s="358"/>
      <c r="IN24" s="358"/>
      <c r="IO24" s="358"/>
      <c r="IP24" s="358"/>
      <c r="IQ24" s="358"/>
      <c r="IR24" s="358"/>
      <c r="IS24" s="358"/>
      <c r="IT24" s="358"/>
      <c r="IU24" s="358">
        <v>0</v>
      </c>
      <c r="IV24" s="358">
        <v>0</v>
      </c>
      <c r="IW24" s="358">
        <v>0</v>
      </c>
      <c r="IX24" s="358">
        <v>16</v>
      </c>
      <c r="IY24" s="358">
        <v>55.75</v>
      </c>
      <c r="IZ24" s="358">
        <v>0</v>
      </c>
      <c r="JA24" s="358">
        <v>0</v>
      </c>
      <c r="JB24" s="358">
        <v>0</v>
      </c>
      <c r="JC24" s="358">
        <v>16</v>
      </c>
      <c r="JD24" s="358">
        <v>0</v>
      </c>
      <c r="JE24" s="358">
        <v>20</v>
      </c>
      <c r="JF24" s="358">
        <v>97.75</v>
      </c>
      <c r="JG24" s="358">
        <v>55.75</v>
      </c>
      <c r="JH24" s="358">
        <v>0</v>
      </c>
      <c r="JI24" s="358">
        <v>0</v>
      </c>
      <c r="JJ24" s="358">
        <v>0</v>
      </c>
      <c r="JK24" s="358">
        <v>0</v>
      </c>
      <c r="JL24" s="358">
        <v>0</v>
      </c>
      <c r="JM24" s="358">
        <v>0</v>
      </c>
      <c r="JN24" s="358">
        <v>0</v>
      </c>
      <c r="JO24" s="358">
        <v>0</v>
      </c>
      <c r="JP24" s="358"/>
      <c r="JQ24" s="358"/>
      <c r="JR24" s="358"/>
      <c r="JS24" s="358"/>
      <c r="JT24" s="358"/>
      <c r="JU24" s="358"/>
      <c r="JV24" s="358"/>
      <c r="JW24" s="358"/>
      <c r="JX24" s="358"/>
      <c r="JY24" s="358"/>
      <c r="JZ24" s="358"/>
      <c r="KA24" s="358"/>
      <c r="KB24" s="358"/>
      <c r="KC24" s="358"/>
      <c r="KD24" s="358"/>
      <c r="KE24" s="358"/>
      <c r="KF24" s="358"/>
      <c r="KG24" s="358"/>
      <c r="KH24" s="358">
        <v>40</v>
      </c>
      <c r="KI24" s="358"/>
      <c r="KJ24" s="358">
        <v>55</v>
      </c>
      <c r="KK24" s="358">
        <v>10</v>
      </c>
      <c r="KL24" s="358">
        <v>10</v>
      </c>
      <c r="KM24" s="358">
        <v>10</v>
      </c>
      <c r="KN24" s="358"/>
      <c r="KO24" s="358"/>
      <c r="KP24" s="358"/>
      <c r="KQ24" s="358"/>
      <c r="KR24" s="358"/>
      <c r="KS24" s="358"/>
      <c r="KT24" s="358"/>
      <c r="KU24" s="358"/>
      <c r="KV24" s="358"/>
      <c r="KW24" s="358"/>
      <c r="KX24" s="358">
        <v>0</v>
      </c>
      <c r="KY24" s="358">
        <v>0</v>
      </c>
      <c r="KZ24" s="358">
        <v>0</v>
      </c>
      <c r="LA24" s="358">
        <v>0</v>
      </c>
      <c r="LB24" s="358">
        <v>0</v>
      </c>
      <c r="LC24" s="358">
        <v>0</v>
      </c>
      <c r="LD24" s="358">
        <v>0</v>
      </c>
      <c r="LE24" s="358">
        <v>0</v>
      </c>
      <c r="LF24" s="358">
        <v>7</v>
      </c>
      <c r="LG24" s="358">
        <v>0</v>
      </c>
      <c r="LH24" s="358">
        <v>0</v>
      </c>
      <c r="LI24" s="358">
        <v>0</v>
      </c>
      <c r="LJ24" s="358">
        <v>0</v>
      </c>
      <c r="LK24" s="358">
        <v>0</v>
      </c>
      <c r="LL24" s="358">
        <v>0</v>
      </c>
      <c r="LM24" s="358">
        <v>0</v>
      </c>
      <c r="LN24" s="358">
        <v>0</v>
      </c>
      <c r="LO24" s="358">
        <v>0</v>
      </c>
      <c r="LP24" s="358">
        <v>0</v>
      </c>
      <c r="LQ24" s="358">
        <v>0</v>
      </c>
      <c r="LR24" s="358">
        <v>0</v>
      </c>
      <c r="LS24" s="358"/>
      <c r="LT24" s="358"/>
      <c r="LU24" s="358"/>
      <c r="LV24" s="358"/>
      <c r="LW24" s="358"/>
      <c r="LX24" s="358"/>
      <c r="LY24" s="358"/>
      <c r="LZ24" s="358"/>
      <c r="MA24" s="358"/>
      <c r="MB24" s="358"/>
      <c r="MC24" s="358"/>
      <c r="MD24" s="358"/>
      <c r="ME24" s="358"/>
      <c r="MF24" s="358"/>
      <c r="MG24" s="358"/>
      <c r="MH24" s="358"/>
      <c r="MI24" s="358"/>
      <c r="MJ24" s="358"/>
      <c r="MK24" s="358"/>
      <c r="ML24" s="358"/>
      <c r="MM24" s="358"/>
      <c r="MN24" s="358"/>
      <c r="MO24" s="358"/>
      <c r="MP24" s="358"/>
      <c r="MQ24" s="358"/>
      <c r="MR24" s="358"/>
      <c r="MS24" s="358"/>
      <c r="MT24" s="358"/>
      <c r="MU24" s="358"/>
      <c r="MV24" s="358"/>
      <c r="MW24" s="358"/>
      <c r="MX24" s="358"/>
      <c r="MY24" s="358"/>
      <c r="MZ24" s="358"/>
      <c r="NA24" s="358"/>
      <c r="NB24" s="358"/>
      <c r="NC24" s="358"/>
      <c r="ND24" s="358"/>
      <c r="NE24" s="358"/>
      <c r="NF24" s="358"/>
      <c r="NG24" s="358"/>
      <c r="NH24" s="358"/>
      <c r="NI24" s="358"/>
    </row>
    <row r="25" spans="1:373" s="359" customFormat="1" ht="15">
      <c r="A25" s="358" t="s">
        <v>63</v>
      </c>
      <c r="B25" s="358"/>
      <c r="C25" s="358"/>
      <c r="D25" s="358"/>
      <c r="E25" s="358"/>
      <c r="F25" s="358"/>
      <c r="G25" s="358"/>
      <c r="H25" s="358"/>
      <c r="I25" s="358"/>
      <c r="J25" s="358"/>
      <c r="K25" s="358"/>
      <c r="L25" s="358"/>
      <c r="M25" s="358"/>
      <c r="N25" s="358"/>
      <c r="O25" s="358"/>
      <c r="P25" s="358"/>
      <c r="Q25" s="358"/>
      <c r="R25" s="358"/>
      <c r="S25" s="358"/>
      <c r="T25" s="358"/>
      <c r="U25" s="358"/>
      <c r="V25" s="358"/>
      <c r="W25" s="358"/>
      <c r="X25" s="358"/>
      <c r="Y25" s="358"/>
      <c r="Z25" s="358"/>
      <c r="AA25" s="358"/>
      <c r="AB25" s="358"/>
      <c r="AC25" s="358"/>
      <c r="AD25" s="358"/>
      <c r="AE25" s="358"/>
      <c r="AF25" s="358"/>
      <c r="AG25" s="358"/>
      <c r="AH25" s="358"/>
      <c r="AI25" s="358"/>
      <c r="AJ25" s="358"/>
      <c r="AK25" s="358"/>
      <c r="AL25" s="358"/>
      <c r="AM25" s="358"/>
      <c r="AN25" s="358"/>
      <c r="AO25" s="358"/>
      <c r="AP25" s="358"/>
      <c r="AQ25" s="358"/>
      <c r="AR25" s="358"/>
      <c r="AS25" s="358"/>
      <c r="AT25" s="358"/>
      <c r="AU25" s="358"/>
      <c r="AV25" s="358"/>
      <c r="AW25" s="358"/>
      <c r="AX25" s="358"/>
      <c r="AY25" s="358"/>
      <c r="AZ25" s="358"/>
      <c r="BA25" s="358"/>
      <c r="BB25" s="358"/>
      <c r="BC25" s="358"/>
      <c r="BD25" s="358"/>
      <c r="BE25" s="358"/>
      <c r="BF25" s="358"/>
      <c r="BG25" s="358"/>
      <c r="BH25" s="358"/>
      <c r="BI25" s="358"/>
      <c r="BJ25" s="358"/>
      <c r="BK25" s="358"/>
      <c r="BL25" s="358"/>
      <c r="BM25" s="358"/>
      <c r="BN25" s="358"/>
      <c r="BO25" s="358"/>
      <c r="BP25" s="358"/>
      <c r="BQ25" s="358"/>
      <c r="BR25" s="358"/>
      <c r="BS25" s="358"/>
      <c r="BT25" s="358"/>
      <c r="BU25" s="358"/>
      <c r="BV25" s="358"/>
      <c r="BW25" s="358"/>
      <c r="BX25" s="358"/>
      <c r="BY25" s="358"/>
      <c r="BZ25" s="358"/>
      <c r="CA25" s="358"/>
      <c r="CB25" s="358"/>
      <c r="CC25" s="358"/>
      <c r="CD25" s="358"/>
      <c r="CE25" s="358"/>
      <c r="CF25" s="358"/>
      <c r="CG25" s="358"/>
      <c r="CH25" s="358"/>
      <c r="CI25" s="358"/>
      <c r="CJ25" s="358"/>
      <c r="CK25" s="358"/>
      <c r="CL25" s="358"/>
      <c r="CM25" s="358"/>
      <c r="CN25" s="358"/>
      <c r="CO25" s="358"/>
      <c r="CP25" s="358"/>
      <c r="CQ25" s="358"/>
      <c r="CR25" s="358"/>
      <c r="CS25" s="358"/>
      <c r="CT25" s="358"/>
      <c r="CU25" s="358"/>
      <c r="CV25" s="358"/>
      <c r="CW25" s="358"/>
      <c r="CX25" s="358"/>
      <c r="CY25" s="358"/>
      <c r="CZ25" s="358"/>
      <c r="DA25" s="358"/>
      <c r="DB25" s="358"/>
      <c r="DC25" s="358"/>
      <c r="DD25" s="358"/>
      <c r="DE25" s="358"/>
      <c r="DF25" s="358"/>
      <c r="DG25" s="358"/>
      <c r="DH25" s="358"/>
      <c r="DI25" s="358"/>
      <c r="DJ25" s="358"/>
      <c r="DK25" s="358"/>
      <c r="DL25" s="358"/>
      <c r="DM25" s="358"/>
      <c r="DN25" s="358"/>
      <c r="DO25" s="358"/>
      <c r="DP25" s="358"/>
      <c r="DQ25" s="358"/>
      <c r="DR25" s="358"/>
      <c r="DS25" s="358"/>
      <c r="DT25" s="358"/>
      <c r="DU25" s="358"/>
      <c r="DV25" s="358"/>
      <c r="DW25" s="358"/>
      <c r="DX25" s="358"/>
      <c r="DY25" s="358"/>
      <c r="DZ25" s="358"/>
      <c r="EA25" s="358"/>
      <c r="EB25" s="358"/>
      <c r="EC25" s="358"/>
      <c r="ED25" s="358"/>
      <c r="EE25" s="358"/>
      <c r="EF25" s="358"/>
      <c r="EG25" s="358"/>
      <c r="EH25" s="358"/>
      <c r="EI25" s="358"/>
      <c r="EJ25" s="358"/>
      <c r="EK25" s="358"/>
      <c r="EL25" s="358"/>
      <c r="EM25" s="358"/>
      <c r="EN25" s="358"/>
      <c r="EO25" s="358"/>
      <c r="EP25" s="358"/>
      <c r="EQ25" s="358"/>
      <c r="ER25" s="358"/>
      <c r="ES25" s="358"/>
      <c r="ET25" s="358"/>
      <c r="EU25" s="358"/>
      <c r="EV25" s="358"/>
      <c r="EW25" s="358"/>
      <c r="EX25" s="358"/>
      <c r="EY25" s="358"/>
      <c r="EZ25" s="358"/>
      <c r="FA25" s="358"/>
      <c r="FB25" s="358"/>
      <c r="FC25" s="358"/>
      <c r="FD25" s="358"/>
      <c r="FE25" s="358"/>
      <c r="FF25" s="358"/>
      <c r="FG25" s="358"/>
      <c r="FH25" s="358"/>
      <c r="FI25" s="358"/>
      <c r="FJ25" s="358"/>
      <c r="FK25" s="358"/>
      <c r="FL25" s="358"/>
      <c r="FM25" s="358"/>
      <c r="FN25" s="358"/>
      <c r="FO25" s="358"/>
      <c r="FP25" s="358"/>
      <c r="FQ25" s="358"/>
      <c r="FR25" s="358"/>
      <c r="FS25" s="358"/>
      <c r="FT25" s="358"/>
      <c r="FU25" s="358"/>
      <c r="FV25" s="358"/>
      <c r="FW25" s="358"/>
      <c r="FX25" s="358"/>
      <c r="FY25" s="358"/>
      <c r="FZ25" s="358"/>
      <c r="GA25" s="358"/>
      <c r="GB25" s="358"/>
      <c r="GC25" s="358"/>
      <c r="GD25" s="358"/>
      <c r="GE25" s="358"/>
      <c r="GF25" s="358"/>
      <c r="GG25" s="358"/>
      <c r="GH25" s="358"/>
      <c r="GI25" s="358"/>
      <c r="GJ25" s="358"/>
      <c r="GK25" s="358"/>
      <c r="GL25" s="358"/>
      <c r="GM25" s="358"/>
      <c r="GN25" s="358"/>
      <c r="GO25" s="358"/>
      <c r="GP25" s="358"/>
      <c r="GQ25" s="358"/>
      <c r="GR25" s="358"/>
      <c r="GS25" s="358"/>
      <c r="GT25" s="358"/>
      <c r="GU25" s="358"/>
      <c r="GV25" s="358"/>
      <c r="GW25" s="358"/>
      <c r="GX25" s="358"/>
      <c r="GY25" s="358"/>
      <c r="GZ25" s="358"/>
      <c r="HA25" s="358"/>
      <c r="HB25" s="358"/>
      <c r="HC25" s="358"/>
      <c r="HD25" s="358"/>
      <c r="HE25" s="358"/>
      <c r="HF25" s="358"/>
      <c r="HG25" s="358"/>
      <c r="HH25" s="358"/>
      <c r="HI25" s="358"/>
      <c r="HJ25" s="358"/>
      <c r="HK25" s="358"/>
      <c r="HL25" s="358"/>
      <c r="HM25" s="358"/>
      <c r="HN25" s="358"/>
      <c r="HO25" s="358"/>
      <c r="HP25" s="358"/>
      <c r="HQ25" s="358"/>
      <c r="HR25" s="358"/>
      <c r="HS25" s="358"/>
      <c r="HT25" s="358"/>
      <c r="HU25" s="358"/>
      <c r="HV25" s="358"/>
      <c r="HW25" s="358"/>
      <c r="HX25" s="358"/>
      <c r="HY25" s="358"/>
      <c r="HZ25" s="358"/>
      <c r="IA25" s="358"/>
      <c r="IB25" s="358"/>
      <c r="IC25" s="358"/>
      <c r="ID25" s="358"/>
      <c r="IE25" s="358"/>
      <c r="IF25" s="358"/>
      <c r="IG25" s="358"/>
      <c r="IH25" s="358"/>
      <c r="II25" s="358"/>
      <c r="IJ25" s="358"/>
      <c r="IK25" s="358"/>
      <c r="IL25" s="358"/>
      <c r="IM25" s="358"/>
      <c r="IN25" s="358"/>
      <c r="IO25" s="358"/>
      <c r="IP25" s="358">
        <f t="shared" ref="IP25:KG25" ca="1" si="1164">SUM(IP23:IP28)</f>
        <v>99.75</v>
      </c>
      <c r="IQ25" s="358">
        <f t="shared" ca="1" si="1164"/>
        <v>99.75</v>
      </c>
      <c r="IR25" s="358">
        <f t="shared" ca="1" si="1164"/>
        <v>139.5</v>
      </c>
      <c r="IS25" s="358">
        <f t="shared" ca="1" si="1164"/>
        <v>44.25</v>
      </c>
      <c r="IT25" s="358">
        <f t="shared" ca="1" si="1164"/>
        <v>90.25</v>
      </c>
      <c r="IU25" s="358">
        <f t="shared" ca="1" si="1164"/>
        <v>128</v>
      </c>
      <c r="IV25" s="358">
        <f t="shared" ca="1" si="1164"/>
        <v>112.75</v>
      </c>
      <c r="IW25" s="358">
        <f t="shared" ca="1" si="1164"/>
        <v>108</v>
      </c>
      <c r="IX25" s="358">
        <f t="shared" ca="1" si="1164"/>
        <v>124</v>
      </c>
      <c r="IY25" s="358">
        <f t="shared" ca="1" si="1164"/>
        <v>107</v>
      </c>
      <c r="IZ25" s="358">
        <f t="shared" ca="1" si="1164"/>
        <v>47.25</v>
      </c>
      <c r="JA25" s="358">
        <f t="shared" ca="1" si="1164"/>
        <v>98.25</v>
      </c>
      <c r="JB25" s="358">
        <f t="shared" ca="1" si="1164"/>
        <v>130.75</v>
      </c>
      <c r="JC25" s="358">
        <f t="shared" ca="1" si="1164"/>
        <v>124.75</v>
      </c>
      <c r="JD25" s="358">
        <f t="shared" ca="1" si="1164"/>
        <v>114.75</v>
      </c>
      <c r="JE25" s="358">
        <f t="shared" ca="1" si="1164"/>
        <v>128.75</v>
      </c>
      <c r="JF25" s="358">
        <f t="shared" ca="1" si="1164"/>
        <v>144</v>
      </c>
      <c r="JG25" s="358">
        <f t="shared" ca="1" si="1164"/>
        <v>96</v>
      </c>
      <c r="JH25" s="358">
        <f t="shared" ca="1" si="1164"/>
        <v>82.25</v>
      </c>
      <c r="JI25" s="358">
        <f t="shared" ca="1" si="1164"/>
        <v>110</v>
      </c>
      <c r="JJ25" s="358">
        <f t="shared" ca="1" si="1164"/>
        <v>122.75</v>
      </c>
      <c r="JK25" s="358">
        <f t="shared" ca="1" si="1164"/>
        <v>122.75</v>
      </c>
      <c r="JL25" s="358">
        <f t="shared" ca="1" si="1164"/>
        <v>122.75</v>
      </c>
      <c r="JM25" s="358">
        <f t="shared" ca="1" si="1164"/>
        <v>42.25</v>
      </c>
      <c r="JN25" s="358">
        <f t="shared" ca="1" si="1164"/>
        <v>42.25</v>
      </c>
      <c r="JO25" s="358">
        <f t="shared" ca="1" si="1164"/>
        <v>109.25</v>
      </c>
      <c r="JP25" s="358">
        <f t="shared" ca="1" si="1164"/>
        <v>155</v>
      </c>
      <c r="JQ25" s="358">
        <f t="shared" ca="1" si="1164"/>
        <v>132.75</v>
      </c>
      <c r="JR25" s="358">
        <f t="shared" ca="1" si="1164"/>
        <v>132.75</v>
      </c>
      <c r="JS25" s="358">
        <f t="shared" ca="1" si="1164"/>
        <v>132.75</v>
      </c>
      <c r="JT25" s="358">
        <f t="shared" ca="1" si="1164"/>
        <v>42.25</v>
      </c>
      <c r="JU25" s="358">
        <f t="shared" ca="1" si="1164"/>
        <v>42.25</v>
      </c>
      <c r="JV25" s="358">
        <f t="shared" ca="1" si="1164"/>
        <v>112.25</v>
      </c>
      <c r="JW25" s="358">
        <f t="shared" ca="1" si="1164"/>
        <v>180</v>
      </c>
      <c r="JX25" s="358">
        <f t="shared" ca="1" si="1164"/>
        <v>137.75</v>
      </c>
      <c r="JY25" s="358">
        <f t="shared" ca="1" si="1164"/>
        <v>137.75</v>
      </c>
      <c r="JZ25" s="358">
        <f t="shared" ca="1" si="1164"/>
        <v>137.75</v>
      </c>
      <c r="KA25" s="358">
        <f t="shared" ca="1" si="1164"/>
        <v>42.25</v>
      </c>
      <c r="KB25" s="358">
        <f t="shared" ca="1" si="1164"/>
        <v>42.25</v>
      </c>
      <c r="KC25" s="358">
        <f t="shared" ca="1" si="1164"/>
        <v>112.25</v>
      </c>
      <c r="KD25" s="358">
        <f t="shared" ca="1" si="1164"/>
        <v>145</v>
      </c>
      <c r="KE25" s="358">
        <f t="shared" ca="1" si="1164"/>
        <v>137.75</v>
      </c>
      <c r="KF25" s="358">
        <f t="shared" ca="1" si="1164"/>
        <v>137.75</v>
      </c>
      <c r="KG25" s="358">
        <f t="shared" ca="1" si="1164"/>
        <v>137.75</v>
      </c>
      <c r="KH25" s="358">
        <f t="shared" ref="KH25:KJ25" si="1165">SUM(KH23:KH24)</f>
        <v>82.25</v>
      </c>
      <c r="KI25" s="358">
        <f t="shared" si="1165"/>
        <v>42.25</v>
      </c>
      <c r="KJ25" s="358">
        <f t="shared" si="1165"/>
        <v>167.25</v>
      </c>
      <c r="KK25" s="358">
        <f>SUM(KK23:KK24)</f>
        <v>155</v>
      </c>
      <c r="KL25" s="358">
        <f t="shared" ref="KL25:MW25" si="1166">SUM(KL23:KL24)</f>
        <v>155</v>
      </c>
      <c r="KM25" s="358">
        <f t="shared" si="1166"/>
        <v>155</v>
      </c>
      <c r="KN25" s="358">
        <f t="shared" si="1166"/>
        <v>0</v>
      </c>
      <c r="KO25" s="358">
        <f t="shared" si="1166"/>
        <v>170</v>
      </c>
      <c r="KP25" s="358">
        <f t="shared" si="1166"/>
        <v>170</v>
      </c>
      <c r="KQ25" s="358">
        <f t="shared" si="1166"/>
        <v>180</v>
      </c>
      <c r="KR25" s="358">
        <f t="shared" si="1166"/>
        <v>164</v>
      </c>
      <c r="KS25" s="358">
        <f t="shared" si="1166"/>
        <v>164</v>
      </c>
      <c r="KT25" s="358">
        <f t="shared" si="1166"/>
        <v>164</v>
      </c>
      <c r="KU25" s="358">
        <f t="shared" si="1166"/>
        <v>129</v>
      </c>
      <c r="KV25" s="358">
        <f t="shared" si="1166"/>
        <v>109</v>
      </c>
      <c r="KW25" s="358">
        <f t="shared" si="1166"/>
        <v>102</v>
      </c>
      <c r="KX25" s="358">
        <f t="shared" si="1166"/>
        <v>120</v>
      </c>
      <c r="KY25" s="358">
        <f t="shared" si="1166"/>
        <v>142</v>
      </c>
      <c r="KZ25" s="358">
        <f t="shared" si="1166"/>
        <v>132</v>
      </c>
      <c r="LA25" s="358">
        <f t="shared" si="1166"/>
        <v>132</v>
      </c>
      <c r="LB25" s="358">
        <f t="shared" si="1166"/>
        <v>132</v>
      </c>
      <c r="LC25" s="358">
        <f t="shared" si="1166"/>
        <v>50</v>
      </c>
      <c r="LD25" s="358">
        <f t="shared" si="1166"/>
        <v>51</v>
      </c>
      <c r="LE25" s="358">
        <f t="shared" si="1166"/>
        <v>94.75</v>
      </c>
      <c r="LF25" s="358">
        <f t="shared" si="1166"/>
        <v>122</v>
      </c>
      <c r="LG25" s="358">
        <f t="shared" si="1166"/>
        <v>105</v>
      </c>
      <c r="LH25" s="358">
        <f t="shared" si="1166"/>
        <v>105</v>
      </c>
      <c r="LI25" s="358">
        <f t="shared" si="1166"/>
        <v>125</v>
      </c>
      <c r="LJ25" s="358">
        <f t="shared" si="1166"/>
        <v>47</v>
      </c>
      <c r="LK25" s="358">
        <f t="shared" si="1166"/>
        <v>48</v>
      </c>
      <c r="LL25" s="358">
        <f t="shared" si="1166"/>
        <v>109</v>
      </c>
      <c r="LM25" s="358">
        <f t="shared" si="1166"/>
        <v>130</v>
      </c>
      <c r="LN25" s="358">
        <f t="shared" si="1166"/>
        <v>123</v>
      </c>
      <c r="LO25" s="358">
        <f t="shared" si="1166"/>
        <v>123</v>
      </c>
      <c r="LP25" s="358">
        <f t="shared" si="1166"/>
        <v>123</v>
      </c>
      <c r="LQ25" s="358">
        <f t="shared" si="1166"/>
        <v>44</v>
      </c>
      <c r="LR25" s="358">
        <f t="shared" si="1166"/>
        <v>41</v>
      </c>
      <c r="LS25" s="358">
        <f t="shared" si="1166"/>
        <v>104</v>
      </c>
      <c r="LT25" s="358">
        <f t="shared" si="1166"/>
        <v>120</v>
      </c>
      <c r="LU25" s="358">
        <f t="shared" si="1166"/>
        <v>113</v>
      </c>
      <c r="LV25" s="358">
        <f t="shared" si="1166"/>
        <v>113</v>
      </c>
      <c r="LW25" s="358">
        <f t="shared" si="1166"/>
        <v>113</v>
      </c>
      <c r="LX25" s="358">
        <f t="shared" si="1166"/>
        <v>131</v>
      </c>
      <c r="LY25" s="358">
        <f t="shared" si="1166"/>
        <v>60</v>
      </c>
      <c r="LZ25" s="358">
        <f t="shared" si="1166"/>
        <v>82.75</v>
      </c>
      <c r="MA25" s="358">
        <f t="shared" si="1166"/>
        <v>110</v>
      </c>
      <c r="MB25" s="358">
        <f t="shared" si="1166"/>
        <v>113</v>
      </c>
      <c r="MC25" s="358">
        <f t="shared" si="1166"/>
        <v>113</v>
      </c>
      <c r="MD25" s="358">
        <f t="shared" si="1166"/>
        <v>113</v>
      </c>
      <c r="ME25" s="358">
        <f t="shared" si="1166"/>
        <v>29</v>
      </c>
      <c r="MF25" s="358">
        <f t="shared" si="1166"/>
        <v>29</v>
      </c>
      <c r="MG25" s="358">
        <f t="shared" si="1166"/>
        <v>61.75</v>
      </c>
      <c r="MH25" s="358">
        <f t="shared" si="1166"/>
        <v>75</v>
      </c>
      <c r="MI25" s="358">
        <f t="shared" si="1166"/>
        <v>52</v>
      </c>
      <c r="MJ25" s="358">
        <f t="shared" si="1166"/>
        <v>52</v>
      </c>
      <c r="MK25" s="358">
        <f t="shared" si="1166"/>
        <v>52</v>
      </c>
      <c r="ML25" s="358">
        <f t="shared" si="1166"/>
        <v>23</v>
      </c>
      <c r="MM25" s="358">
        <f t="shared" si="1166"/>
        <v>23</v>
      </c>
      <c r="MN25" s="358">
        <f t="shared" si="1166"/>
        <v>47</v>
      </c>
      <c r="MO25" s="358">
        <f t="shared" si="1166"/>
        <v>70</v>
      </c>
      <c r="MP25" s="358">
        <f t="shared" si="1166"/>
        <v>47</v>
      </c>
      <c r="MQ25" s="358">
        <f t="shared" si="1166"/>
        <v>47</v>
      </c>
      <c r="MR25" s="358">
        <f t="shared" si="1166"/>
        <v>47</v>
      </c>
      <c r="MS25" s="358">
        <f t="shared" si="1166"/>
        <v>23</v>
      </c>
      <c r="MT25" s="358">
        <f t="shared" si="1166"/>
        <v>23</v>
      </c>
      <c r="MU25" s="358">
        <f t="shared" si="1166"/>
        <v>43</v>
      </c>
      <c r="MV25" s="358">
        <f t="shared" si="1166"/>
        <v>65</v>
      </c>
      <c r="MW25" s="358">
        <f t="shared" si="1166"/>
        <v>45</v>
      </c>
      <c r="MX25" s="358">
        <f t="shared" ref="MX25:NA25" si="1167">SUM(MX23:MX24)</f>
        <v>45</v>
      </c>
      <c r="MY25" s="358">
        <f t="shared" si="1167"/>
        <v>45</v>
      </c>
      <c r="MZ25" s="358">
        <f t="shared" si="1167"/>
        <v>20</v>
      </c>
      <c r="NA25" s="358">
        <f t="shared" si="1167"/>
        <v>20</v>
      </c>
      <c r="NB25" s="358">
        <f t="shared" ref="NB25:NI25" si="1168">SUM(NB23:NB24)</f>
        <v>21</v>
      </c>
      <c r="NC25" s="358">
        <f t="shared" si="1168"/>
        <v>22</v>
      </c>
      <c r="ND25" s="358">
        <f t="shared" si="1168"/>
        <v>23</v>
      </c>
      <c r="NE25" s="358">
        <f t="shared" si="1168"/>
        <v>24</v>
      </c>
      <c r="NF25" s="358">
        <f t="shared" si="1168"/>
        <v>25</v>
      </c>
      <c r="NG25" s="358">
        <f t="shared" si="1168"/>
        <v>26</v>
      </c>
      <c r="NH25" s="358">
        <f t="shared" si="1168"/>
        <v>27</v>
      </c>
      <c r="NI25" s="358">
        <f t="shared" si="1168"/>
        <v>28</v>
      </c>
    </row>
    <row r="26" spans="1:373" s="359" customFormat="1" ht="15">
      <c r="A26" s="358" t="s">
        <v>64</v>
      </c>
      <c r="B26" s="358"/>
      <c r="C26" s="358"/>
      <c r="D26" s="358"/>
      <c r="E26" s="358"/>
      <c r="F26" s="358"/>
      <c r="G26" s="358"/>
      <c r="H26" s="358"/>
      <c r="I26" s="358"/>
      <c r="J26" s="358"/>
      <c r="K26" s="358"/>
      <c r="L26" s="358"/>
      <c r="M26" s="358"/>
      <c r="N26" s="358"/>
      <c r="O26" s="358"/>
      <c r="P26" s="358"/>
      <c r="Q26" s="358"/>
      <c r="R26" s="358"/>
      <c r="S26" s="358"/>
      <c r="T26" s="358"/>
      <c r="U26" s="358"/>
      <c r="V26" s="358"/>
      <c r="W26" s="358"/>
      <c r="X26" s="358"/>
      <c r="Y26" s="358"/>
      <c r="Z26" s="358"/>
      <c r="AA26" s="358"/>
      <c r="AB26" s="358"/>
      <c r="AC26" s="358"/>
      <c r="AD26" s="358"/>
      <c r="AE26" s="358"/>
      <c r="AF26" s="358"/>
      <c r="AG26" s="358"/>
      <c r="AH26" s="358"/>
      <c r="AI26" s="358"/>
      <c r="AJ26" s="358"/>
      <c r="AK26" s="358"/>
      <c r="AL26" s="358"/>
      <c r="AM26" s="358"/>
      <c r="AN26" s="358"/>
      <c r="AO26" s="358"/>
      <c r="AP26" s="358"/>
      <c r="AQ26" s="358"/>
      <c r="AR26" s="358"/>
      <c r="AS26" s="358"/>
      <c r="AT26" s="358"/>
      <c r="AU26" s="358"/>
      <c r="AV26" s="358"/>
      <c r="AW26" s="358"/>
      <c r="AX26" s="358"/>
      <c r="AY26" s="358"/>
      <c r="AZ26" s="358"/>
      <c r="BA26" s="358"/>
      <c r="BB26" s="358"/>
      <c r="BC26" s="358"/>
      <c r="BD26" s="358"/>
      <c r="BE26" s="358"/>
      <c r="BF26" s="358"/>
      <c r="BG26" s="358"/>
      <c r="BH26" s="358"/>
      <c r="BI26" s="358"/>
      <c r="BJ26" s="358"/>
      <c r="BK26" s="358"/>
      <c r="BL26" s="358"/>
      <c r="BM26" s="358"/>
      <c r="BN26" s="358"/>
      <c r="BO26" s="358"/>
      <c r="BP26" s="358"/>
      <c r="BQ26" s="358"/>
      <c r="BR26" s="358"/>
      <c r="BS26" s="358"/>
      <c r="BT26" s="358"/>
      <c r="BU26" s="358"/>
      <c r="BV26" s="358"/>
      <c r="BW26" s="358"/>
      <c r="BX26" s="358"/>
      <c r="BY26" s="358"/>
      <c r="BZ26" s="358"/>
      <c r="CA26" s="358"/>
      <c r="CB26" s="358"/>
      <c r="CC26" s="358"/>
      <c r="CD26" s="358"/>
      <c r="CE26" s="358"/>
      <c r="CF26" s="358"/>
      <c r="CG26" s="358"/>
      <c r="CH26" s="358"/>
      <c r="CI26" s="358"/>
      <c r="CJ26" s="358"/>
      <c r="CK26" s="358"/>
      <c r="CL26" s="358"/>
      <c r="CM26" s="358"/>
      <c r="CN26" s="358"/>
      <c r="CO26" s="358"/>
      <c r="CP26" s="358"/>
      <c r="CQ26" s="358"/>
      <c r="CR26" s="358"/>
      <c r="CS26" s="358"/>
      <c r="CT26" s="358"/>
      <c r="CU26" s="358"/>
      <c r="CV26" s="358"/>
      <c r="CW26" s="358"/>
      <c r="CX26" s="358"/>
      <c r="CY26" s="358"/>
      <c r="CZ26" s="358"/>
      <c r="DA26" s="358"/>
      <c r="DB26" s="358"/>
      <c r="DC26" s="358"/>
      <c r="DD26" s="358"/>
      <c r="DE26" s="358"/>
      <c r="DF26" s="358"/>
      <c r="DG26" s="358"/>
      <c r="DH26" s="358"/>
      <c r="DI26" s="358"/>
      <c r="DJ26" s="358"/>
      <c r="DK26" s="358"/>
      <c r="DL26" s="358"/>
      <c r="DM26" s="358"/>
      <c r="DN26" s="358"/>
      <c r="DO26" s="358"/>
      <c r="DP26" s="358"/>
      <c r="DQ26" s="358"/>
      <c r="DR26" s="358"/>
      <c r="DS26" s="358"/>
      <c r="DT26" s="358"/>
      <c r="DU26" s="358"/>
      <c r="DV26" s="358"/>
      <c r="DW26" s="358"/>
      <c r="DX26" s="358"/>
      <c r="DY26" s="358"/>
      <c r="DZ26" s="358"/>
      <c r="EA26" s="358"/>
      <c r="EB26" s="358"/>
      <c r="EC26" s="358"/>
      <c r="ED26" s="358"/>
      <c r="EE26" s="358"/>
      <c r="EF26" s="358"/>
      <c r="EG26" s="358"/>
      <c r="EH26" s="358"/>
      <c r="EI26" s="358"/>
      <c r="EJ26" s="358"/>
      <c r="EK26" s="358"/>
      <c r="EL26" s="358"/>
      <c r="EM26" s="358"/>
      <c r="EN26" s="358"/>
      <c r="EO26" s="358"/>
      <c r="EP26" s="358"/>
      <c r="EQ26" s="358"/>
      <c r="ER26" s="358"/>
      <c r="ES26" s="358"/>
      <c r="ET26" s="358"/>
      <c r="EU26" s="358"/>
      <c r="EV26" s="358"/>
      <c r="EW26" s="358"/>
      <c r="EX26" s="358"/>
      <c r="EY26" s="358"/>
      <c r="EZ26" s="358"/>
      <c r="FA26" s="358"/>
      <c r="FB26" s="358"/>
      <c r="FC26" s="358"/>
      <c r="FD26" s="358"/>
      <c r="FE26" s="358"/>
      <c r="FF26" s="358"/>
      <c r="FG26" s="358"/>
      <c r="FH26" s="358"/>
      <c r="FI26" s="358"/>
      <c r="FJ26" s="358"/>
      <c r="FK26" s="358"/>
      <c r="FL26" s="358"/>
      <c r="FM26" s="358"/>
      <c r="FN26" s="358"/>
      <c r="FO26" s="358"/>
      <c r="FP26" s="358"/>
      <c r="FQ26" s="358"/>
      <c r="FR26" s="358"/>
      <c r="FS26" s="358"/>
      <c r="FT26" s="358"/>
      <c r="FU26" s="358"/>
      <c r="FV26" s="358"/>
      <c r="FW26" s="358"/>
      <c r="FX26" s="358"/>
      <c r="FY26" s="358"/>
      <c r="FZ26" s="358"/>
      <c r="GA26" s="358"/>
      <c r="GB26" s="358"/>
      <c r="GC26" s="358"/>
      <c r="GD26" s="358"/>
      <c r="GE26" s="358"/>
      <c r="GF26" s="358"/>
      <c r="GG26" s="358"/>
      <c r="GH26" s="358"/>
      <c r="GI26" s="358"/>
      <c r="GJ26" s="358"/>
      <c r="GK26" s="358"/>
      <c r="GL26" s="358"/>
      <c r="GM26" s="358"/>
      <c r="GN26" s="358"/>
      <c r="GO26" s="358"/>
      <c r="GP26" s="358"/>
      <c r="GQ26" s="358"/>
      <c r="GR26" s="358"/>
      <c r="GS26" s="358"/>
      <c r="GT26" s="358"/>
      <c r="GU26" s="358"/>
      <c r="GV26" s="358"/>
      <c r="GW26" s="358"/>
      <c r="GX26" s="358"/>
      <c r="GY26" s="358"/>
      <c r="GZ26" s="358"/>
      <c r="HA26" s="358"/>
      <c r="HB26" s="358"/>
      <c r="HC26" s="358"/>
      <c r="HD26" s="358"/>
      <c r="HE26" s="358"/>
      <c r="HF26" s="358"/>
      <c r="HG26" s="358"/>
      <c r="HH26" s="358"/>
      <c r="HI26" s="358"/>
      <c r="HJ26" s="358"/>
      <c r="HK26" s="358"/>
      <c r="HL26" s="358"/>
      <c r="HM26" s="358"/>
      <c r="HN26" s="358"/>
      <c r="HO26" s="358"/>
      <c r="HP26" s="358"/>
      <c r="HQ26" s="358"/>
      <c r="HR26" s="358"/>
      <c r="HS26" s="358"/>
      <c r="HT26" s="358"/>
      <c r="HU26" s="358"/>
      <c r="HV26" s="358"/>
      <c r="HW26" s="358"/>
      <c r="HX26" s="358"/>
      <c r="HY26" s="358"/>
      <c r="HZ26" s="358"/>
      <c r="IA26" s="358"/>
      <c r="IB26" s="358"/>
      <c r="IC26" s="358"/>
      <c r="ID26" s="358"/>
      <c r="IE26" s="358"/>
      <c r="IF26" s="358"/>
      <c r="IG26" s="358"/>
      <c r="IH26" s="358"/>
      <c r="II26" s="358"/>
      <c r="IJ26" s="358"/>
      <c r="IK26" s="358"/>
      <c r="IL26" s="358"/>
      <c r="IM26" s="358"/>
      <c r="IN26" s="358"/>
      <c r="IO26" s="358"/>
      <c r="IP26" s="358"/>
      <c r="IQ26" s="358"/>
      <c r="IR26" s="358"/>
      <c r="IS26" s="358"/>
      <c r="IT26" s="358"/>
      <c r="IU26" s="358"/>
      <c r="IV26" s="358"/>
      <c r="IW26" s="358"/>
      <c r="IX26" s="358"/>
      <c r="IY26" s="358"/>
      <c r="IZ26" s="358"/>
      <c r="JA26" s="358"/>
      <c r="JB26" s="358"/>
      <c r="JC26" s="358"/>
      <c r="JD26" s="358"/>
      <c r="JE26" s="358"/>
      <c r="JF26" s="358"/>
      <c r="JG26" s="358"/>
      <c r="JH26" s="358"/>
      <c r="JI26" s="358"/>
      <c r="JJ26" s="358"/>
      <c r="JK26" s="358"/>
      <c r="JL26" s="358"/>
      <c r="JM26" s="358"/>
      <c r="JN26" s="358"/>
      <c r="JO26" s="358"/>
      <c r="JP26" s="358"/>
      <c r="JQ26" s="358"/>
      <c r="JR26" s="358"/>
      <c r="JS26" s="358"/>
      <c r="JT26" s="358"/>
      <c r="JU26" s="358"/>
      <c r="JV26" s="358"/>
      <c r="JW26" s="358"/>
      <c r="JX26" s="358"/>
      <c r="JY26" s="358"/>
      <c r="JZ26" s="358"/>
      <c r="KA26" s="358"/>
      <c r="KB26" s="358"/>
      <c r="KC26" s="358"/>
      <c r="KD26" s="358"/>
      <c r="KE26" s="358"/>
      <c r="KF26" s="358"/>
      <c r="KG26" s="358"/>
      <c r="KH26" s="358"/>
      <c r="KI26" s="358"/>
      <c r="KJ26" s="358"/>
      <c r="KK26" s="358">
        <f t="shared" ref="KK26:KS26" si="1169">KK25*0.9</f>
        <v>139.5</v>
      </c>
      <c r="KL26" s="358">
        <f t="shared" si="1169"/>
        <v>139.5</v>
      </c>
      <c r="KM26" s="358">
        <f t="shared" si="1169"/>
        <v>139.5</v>
      </c>
      <c r="KN26" s="358">
        <f t="shared" si="1169"/>
        <v>0</v>
      </c>
      <c r="KO26" s="358">
        <f t="shared" si="1169"/>
        <v>153</v>
      </c>
      <c r="KP26" s="358">
        <f t="shared" si="1169"/>
        <v>153</v>
      </c>
      <c r="KQ26" s="358">
        <f t="shared" si="1169"/>
        <v>162</v>
      </c>
      <c r="KR26" s="358">
        <f t="shared" si="1169"/>
        <v>147.6</v>
      </c>
      <c r="KS26" s="358">
        <f t="shared" si="1169"/>
        <v>147.6</v>
      </c>
      <c r="KT26" s="358">
        <f>KT25*0.95</f>
        <v>155.79999999999998</v>
      </c>
      <c r="KU26" s="358">
        <f t="shared" ref="KU26:LB26" si="1170">KU25*0.95</f>
        <v>122.55</v>
      </c>
      <c r="KV26" s="358">
        <f t="shared" si="1170"/>
        <v>103.55</v>
      </c>
      <c r="KW26" s="358">
        <f t="shared" si="1170"/>
        <v>96.899999999999991</v>
      </c>
      <c r="KX26" s="358">
        <f t="shared" si="1170"/>
        <v>114</v>
      </c>
      <c r="KY26" s="358">
        <f t="shared" si="1170"/>
        <v>134.9</v>
      </c>
      <c r="KZ26" s="358">
        <f t="shared" si="1170"/>
        <v>125.39999999999999</v>
      </c>
      <c r="LA26" s="358">
        <f t="shared" si="1170"/>
        <v>125.39999999999999</v>
      </c>
      <c r="LB26" s="358">
        <f t="shared" si="1170"/>
        <v>125.39999999999999</v>
      </c>
      <c r="LC26" s="358">
        <f t="shared" ref="LC26" si="1171">LC25*0.95</f>
        <v>47.5</v>
      </c>
      <c r="LD26" s="358">
        <f t="shared" ref="LD26" si="1172">LD25*0.95</f>
        <v>48.449999999999996</v>
      </c>
      <c r="LE26" s="358">
        <f t="shared" ref="LE26" si="1173">LE25*0.95</f>
        <v>90.012500000000003</v>
      </c>
      <c r="LF26" s="358">
        <f t="shared" ref="LF26" si="1174">LF25*0.95</f>
        <v>115.89999999999999</v>
      </c>
      <c r="LG26" s="358">
        <f t="shared" ref="LG26" si="1175">LG25*0.95</f>
        <v>99.75</v>
      </c>
      <c r="LH26" s="358">
        <f t="shared" ref="LH26" si="1176">LH25*0.95</f>
        <v>99.75</v>
      </c>
      <c r="LI26" s="358">
        <f t="shared" ref="LI26" si="1177">LI25*0.95</f>
        <v>118.75</v>
      </c>
      <c r="LJ26" s="358">
        <f t="shared" ref="LJ26" si="1178">LJ25*0.95</f>
        <v>44.65</v>
      </c>
      <c r="LK26" s="358">
        <f t="shared" ref="LK26" si="1179">LK25*0.95</f>
        <v>45.599999999999994</v>
      </c>
      <c r="LL26" s="358">
        <f t="shared" ref="LL26" si="1180">LL25*0.95</f>
        <v>103.55</v>
      </c>
      <c r="LM26" s="358">
        <f t="shared" ref="LM26" si="1181">LM25*0.95</f>
        <v>123.5</v>
      </c>
      <c r="LN26" s="358">
        <f t="shared" ref="LN26" si="1182">LN25*0.95</f>
        <v>116.85</v>
      </c>
      <c r="LO26" s="358">
        <f t="shared" ref="LO26" si="1183">LO25*0.95</f>
        <v>116.85</v>
      </c>
      <c r="LP26" s="358">
        <f t="shared" ref="LP26" si="1184">LP25*0.95</f>
        <v>116.85</v>
      </c>
      <c r="LQ26" s="358">
        <f t="shared" ref="LQ26" si="1185">LQ25*0.95</f>
        <v>41.8</v>
      </c>
      <c r="LR26" s="358">
        <f t="shared" ref="LR26" si="1186">LR25*0.95</f>
        <v>38.949999999999996</v>
      </c>
      <c r="LS26" s="358">
        <f t="shared" ref="LS26" si="1187">LS25*0.95</f>
        <v>98.8</v>
      </c>
      <c r="LT26" s="358">
        <f t="shared" ref="LT26" si="1188">LT25*0.95</f>
        <v>114</v>
      </c>
      <c r="LU26" s="358">
        <f t="shared" ref="LU26" si="1189">LU25*0.95</f>
        <v>107.35</v>
      </c>
      <c r="LV26" s="358">
        <f t="shared" ref="LV26" si="1190">LV25*0.95</f>
        <v>107.35</v>
      </c>
      <c r="LW26" s="358">
        <f t="shared" ref="LW26" si="1191">LW25*0.95</f>
        <v>107.35</v>
      </c>
      <c r="LX26" s="358">
        <f t="shared" ref="LX26" si="1192">LX25*0.95</f>
        <v>124.44999999999999</v>
      </c>
      <c r="LY26" s="358">
        <f t="shared" ref="LY26" si="1193">LY25*0.95</f>
        <v>57</v>
      </c>
      <c r="LZ26" s="358">
        <f t="shared" ref="LZ26" si="1194">LZ25*0.95</f>
        <v>78.612499999999997</v>
      </c>
      <c r="MA26" s="358">
        <f t="shared" ref="MA26" si="1195">MA25*0.95</f>
        <v>104.5</v>
      </c>
      <c r="MB26" s="358">
        <f t="shared" ref="MB26" si="1196">MB25*0.95</f>
        <v>107.35</v>
      </c>
      <c r="MC26" s="358">
        <f t="shared" ref="MC26" si="1197">MC25*0.95</f>
        <v>107.35</v>
      </c>
      <c r="MD26" s="358">
        <f t="shared" ref="MD26" si="1198">MD25*0.95</f>
        <v>107.35</v>
      </c>
      <c r="ME26" s="358">
        <f t="shared" ref="ME26" si="1199">ME25*0.95</f>
        <v>27.549999999999997</v>
      </c>
      <c r="MF26" s="358">
        <f t="shared" ref="MF26" si="1200">MF25*0.95</f>
        <v>27.549999999999997</v>
      </c>
      <c r="MG26" s="358">
        <f t="shared" ref="MG26" si="1201">MG25*0.95</f>
        <v>58.662499999999994</v>
      </c>
      <c r="MH26" s="358">
        <f t="shared" ref="MH26" si="1202">MH25*0.95</f>
        <v>71.25</v>
      </c>
      <c r="MI26" s="358">
        <f t="shared" ref="MI26" si="1203">MI25*0.95</f>
        <v>49.4</v>
      </c>
      <c r="MJ26" s="358">
        <f t="shared" ref="MJ26" si="1204">MJ25*0.95</f>
        <v>49.4</v>
      </c>
      <c r="MK26" s="358">
        <f t="shared" ref="MK26" si="1205">MK25*0.95</f>
        <v>49.4</v>
      </c>
      <c r="ML26" s="358">
        <f t="shared" ref="ML26" si="1206">ML25*0.95</f>
        <v>21.849999999999998</v>
      </c>
      <c r="MM26" s="358">
        <f t="shared" ref="MM26" si="1207">MM25*0.95</f>
        <v>21.849999999999998</v>
      </c>
      <c r="MN26" s="358">
        <f t="shared" ref="MN26" si="1208">MN25*0.95</f>
        <v>44.65</v>
      </c>
      <c r="MO26" s="358">
        <f t="shared" ref="MO26" si="1209">MO25*0.95</f>
        <v>66.5</v>
      </c>
      <c r="MP26" s="358">
        <f t="shared" ref="MP26" si="1210">MP25*0.95</f>
        <v>44.65</v>
      </c>
      <c r="MQ26" s="358">
        <f t="shared" ref="MQ26" si="1211">MQ25*0.95</f>
        <v>44.65</v>
      </c>
      <c r="MR26" s="358">
        <f t="shared" ref="MR26" si="1212">MR25*0.95</f>
        <v>44.65</v>
      </c>
      <c r="MS26" s="358">
        <f t="shared" ref="MS26" si="1213">MS25*0.95</f>
        <v>21.849999999999998</v>
      </c>
      <c r="MT26" s="358">
        <f t="shared" ref="MT26" si="1214">MT25*0.95</f>
        <v>21.849999999999998</v>
      </c>
      <c r="MU26" s="358">
        <f t="shared" ref="MU26" si="1215">MU25*0.95</f>
        <v>40.85</v>
      </c>
      <c r="MV26" s="358">
        <f t="shared" ref="MV26" si="1216">MV25*0.95</f>
        <v>61.75</v>
      </c>
      <c r="MW26" s="358">
        <f t="shared" ref="MW26" si="1217">MW25*0.95</f>
        <v>42.75</v>
      </c>
      <c r="MX26" s="358">
        <f t="shared" ref="MX26" si="1218">MX25*0.95</f>
        <v>42.75</v>
      </c>
      <c r="MY26" s="358">
        <f t="shared" ref="MY26" si="1219">MY25*0.95</f>
        <v>42.75</v>
      </c>
      <c r="MZ26" s="358">
        <f t="shared" ref="MZ26" si="1220">MZ25*0.95</f>
        <v>19</v>
      </c>
      <c r="NA26" s="358">
        <f t="shared" ref="NA26:NI26" si="1221">NA25*0.95</f>
        <v>19</v>
      </c>
      <c r="NB26" s="358">
        <f t="shared" si="1221"/>
        <v>19.95</v>
      </c>
      <c r="NC26" s="358">
        <f t="shared" si="1221"/>
        <v>20.9</v>
      </c>
      <c r="ND26" s="358">
        <f t="shared" si="1221"/>
        <v>21.849999999999998</v>
      </c>
      <c r="NE26" s="358">
        <f t="shared" si="1221"/>
        <v>22.799999999999997</v>
      </c>
      <c r="NF26" s="358">
        <f t="shared" si="1221"/>
        <v>23.75</v>
      </c>
      <c r="NG26" s="358">
        <f t="shared" si="1221"/>
        <v>24.7</v>
      </c>
      <c r="NH26" s="358">
        <f t="shared" si="1221"/>
        <v>25.65</v>
      </c>
      <c r="NI26" s="358">
        <f t="shared" si="1221"/>
        <v>26.599999999999998</v>
      </c>
    </row>
    <row r="27" spans="1:373" s="41" customFormat="1" ht="15">
      <c r="A27" s="40" t="s">
        <v>65</v>
      </c>
      <c r="B27" s="716">
        <f>B23-B22</f>
        <v>17.20579204201065</v>
      </c>
      <c r="C27" s="716">
        <f t="shared" ref="C27:BN27" si="1222">C23-C22</f>
        <v>25.91817762456558</v>
      </c>
      <c r="D27" s="716">
        <f t="shared" si="1222"/>
        <v>15.680118274457708</v>
      </c>
      <c r="E27" s="716">
        <f t="shared" si="1222"/>
        <v>14.221399596653157</v>
      </c>
      <c r="F27" s="716">
        <f t="shared" si="1222"/>
        <v>15.702080395050352</v>
      </c>
      <c r="G27" s="716">
        <f t="shared" si="1222"/>
        <v>-2.9572955757018207</v>
      </c>
      <c r="H27" s="716">
        <f t="shared" si="1222"/>
        <v>-5.4261965764038749</v>
      </c>
      <c r="I27" s="716">
        <f t="shared" si="1222"/>
        <v>-1.1323619622429177</v>
      </c>
      <c r="J27" s="716">
        <f t="shared" si="1222"/>
        <v>24.109500173793762</v>
      </c>
      <c r="K27" s="716">
        <f t="shared" si="1222"/>
        <v>15.840031929089548</v>
      </c>
      <c r="L27" s="716">
        <f t="shared" si="1222"/>
        <v>15.961652585871377</v>
      </c>
      <c r="M27" s="716">
        <f t="shared" si="1222"/>
        <v>14.45693539450966</v>
      </c>
      <c r="N27" s="716">
        <f t="shared" si="1222"/>
        <v>-9.4053806019625839</v>
      </c>
      <c r="O27" s="716">
        <f t="shared" si="1222"/>
        <v>-16.024681737597604</v>
      </c>
      <c r="P27" s="716">
        <f t="shared" si="1222"/>
        <v>-14.845387151443468</v>
      </c>
      <c r="Q27" s="716">
        <f t="shared" si="1222"/>
        <v>-8.4025991536914546</v>
      </c>
      <c r="R27" s="716">
        <f t="shared" si="1222"/>
        <v>3.6328511550010205</v>
      </c>
      <c r="S27" s="716">
        <f t="shared" si="1222"/>
        <v>27.088963138883216</v>
      </c>
      <c r="T27" s="716">
        <f t="shared" si="1222"/>
        <v>3.4021490988333554</v>
      </c>
      <c r="U27" s="716">
        <f t="shared" si="1222"/>
        <v>-8.4662709968457754</v>
      </c>
      <c r="V27" s="716">
        <f t="shared" si="1222"/>
        <v>-9.9766472871235834</v>
      </c>
      <c r="W27" s="716">
        <f t="shared" si="1222"/>
        <v>-42.483567465513339</v>
      </c>
      <c r="X27" s="716">
        <f t="shared" si="1222"/>
        <v>-44.511128537798939</v>
      </c>
      <c r="Y27" s="716">
        <f t="shared" si="1222"/>
        <v>-25.567078865876784</v>
      </c>
      <c r="Z27" s="716">
        <f t="shared" si="1222"/>
        <v>-28.718194931118429</v>
      </c>
      <c r="AA27" s="716">
        <f t="shared" si="1222"/>
        <v>-28.623322308651783</v>
      </c>
      <c r="AB27" s="716">
        <f t="shared" si="1222"/>
        <v>-25.171945074326331</v>
      </c>
      <c r="AC27" s="716">
        <f t="shared" si="1222"/>
        <v>-26.601445161588202</v>
      </c>
      <c r="AD27" s="716">
        <f t="shared" si="1222"/>
        <v>-42.480459774429434</v>
      </c>
      <c r="AE27" s="716">
        <f t="shared" si="1222"/>
        <v>-43.564361789249183</v>
      </c>
      <c r="AF27" s="716">
        <f t="shared" si="1222"/>
        <v>-30.919784700323767</v>
      </c>
      <c r="AG27" s="716">
        <f t="shared" si="1222"/>
        <v>-29.390268475639012</v>
      </c>
      <c r="AH27" s="716">
        <f t="shared" si="1222"/>
        <v>-26.133906637505191</v>
      </c>
      <c r="AI27" s="716">
        <f t="shared" si="1222"/>
        <v>-23.429087464444862</v>
      </c>
      <c r="AJ27" s="716">
        <f t="shared" si="1222"/>
        <v>-26.540239374913995</v>
      </c>
      <c r="AK27" s="716">
        <f t="shared" si="1222"/>
        <v>-44.443119621386728</v>
      </c>
      <c r="AL27" s="716">
        <f t="shared" si="1222"/>
        <v>-45.267535056707487</v>
      </c>
      <c r="AM27" s="716">
        <f t="shared" si="1222"/>
        <v>-37.429832874211172</v>
      </c>
      <c r="AN27" s="716">
        <f t="shared" si="1222"/>
        <v>-37.323004690952125</v>
      </c>
      <c r="AO27" s="716">
        <f t="shared" si="1222"/>
        <v>-36.31793574101242</v>
      </c>
      <c r="AP27" s="716">
        <f t="shared" si="1222"/>
        <v>-35.747767047550319</v>
      </c>
      <c r="AQ27" s="716">
        <f t="shared" si="1222"/>
        <v>-34.222140659254386</v>
      </c>
      <c r="AR27" s="716">
        <f t="shared" si="1222"/>
        <v>-52.312935827464088</v>
      </c>
      <c r="AS27" s="716">
        <f t="shared" si="1222"/>
        <v>-61.004531204395924</v>
      </c>
      <c r="AT27" s="716">
        <f t="shared" si="1222"/>
        <v>-35.761819495971402</v>
      </c>
      <c r="AU27" s="716">
        <f t="shared" si="1222"/>
        <v>-37.302808642957487</v>
      </c>
      <c r="AV27" s="716">
        <f t="shared" si="1222"/>
        <v>-29.500365232967557</v>
      </c>
      <c r="AW27" s="716">
        <f t="shared" si="1222"/>
        <v>-32.034026443107393</v>
      </c>
      <c r="AX27" s="716">
        <f t="shared" si="1222"/>
        <v>-37.208236313854449</v>
      </c>
      <c r="AY27" s="716">
        <f t="shared" si="1222"/>
        <v>-59.009987400707054</v>
      </c>
      <c r="AZ27" s="716">
        <f t="shared" si="1222"/>
        <v>-78.811684457520016</v>
      </c>
      <c r="BA27" s="716">
        <f t="shared" si="1222"/>
        <v>-50.01230657810563</v>
      </c>
      <c r="BB27" s="716">
        <f t="shared" si="1222"/>
        <v>-50.508918413492545</v>
      </c>
      <c r="BC27" s="716">
        <f t="shared" si="1222"/>
        <v>-50.426001351818279</v>
      </c>
      <c r="BD27" s="716">
        <f t="shared" si="1222"/>
        <v>-36.264757552101713</v>
      </c>
      <c r="BE27" s="716">
        <f t="shared" si="1222"/>
        <v>-24.910925261740957</v>
      </c>
      <c r="BF27" s="716">
        <f t="shared" si="1222"/>
        <v>-41.688688555728874</v>
      </c>
      <c r="BG27" s="716">
        <f t="shared" si="1222"/>
        <v>-43.588385712558996</v>
      </c>
      <c r="BH27" s="716">
        <f t="shared" si="1222"/>
        <v>-35.500224663293302</v>
      </c>
      <c r="BI27" s="716">
        <f t="shared" si="1222"/>
        <v>-34.242026922205184</v>
      </c>
      <c r="BJ27" s="716">
        <f t="shared" si="1222"/>
        <v>-34.216861298256873</v>
      </c>
      <c r="BK27" s="716">
        <f t="shared" si="1222"/>
        <v>-29.460551593685899</v>
      </c>
      <c r="BL27" s="716">
        <f t="shared" si="1222"/>
        <v>-33.318796540145378</v>
      </c>
      <c r="BM27" s="716">
        <f t="shared" si="1222"/>
        <v>-58.34247396113598</v>
      </c>
      <c r="BN27" s="716">
        <f t="shared" si="1222"/>
        <v>-53.881026973131306</v>
      </c>
      <c r="BO27" s="716">
        <f t="shared" ref="BO27:DZ27" si="1223">BO23-BO22</f>
        <v>-37.879213690141299</v>
      </c>
      <c r="BP27" s="716">
        <f t="shared" si="1223"/>
        <v>-37.728413359561088</v>
      </c>
      <c r="BQ27" s="716">
        <f t="shared" si="1223"/>
        <v>-34.512578846147235</v>
      </c>
      <c r="BR27" s="716">
        <f t="shared" si="1223"/>
        <v>-31.194773355200866</v>
      </c>
      <c r="BS27" s="716">
        <f t="shared" si="1223"/>
        <v>-32.789773120248839</v>
      </c>
      <c r="BT27" s="716">
        <f t="shared" si="1223"/>
        <v>-48.980113086286821</v>
      </c>
      <c r="BU27" s="716">
        <f t="shared" si="1223"/>
        <v>-37.740520856586357</v>
      </c>
      <c r="BV27" s="716">
        <f t="shared" si="1223"/>
        <v>-30.024198011626346</v>
      </c>
      <c r="BW27" s="716">
        <f t="shared" si="1223"/>
        <v>-29.633678555327542</v>
      </c>
      <c r="BX27" s="716">
        <f t="shared" si="1223"/>
        <v>-27.888962236379768</v>
      </c>
      <c r="BY27" s="716">
        <f t="shared" si="1223"/>
        <v>-23.524854393879245</v>
      </c>
      <c r="BZ27" s="716">
        <f t="shared" si="1223"/>
        <v>-31.262506437018104</v>
      </c>
      <c r="CA27" s="716">
        <f t="shared" si="1223"/>
        <v>-15.457971777444572</v>
      </c>
      <c r="CB27" s="716">
        <f t="shared" si="1223"/>
        <v>-47.814973482978871</v>
      </c>
      <c r="CC27" s="716">
        <f t="shared" si="1223"/>
        <v>-31.790059624898475</v>
      </c>
      <c r="CD27" s="716">
        <f t="shared" si="1223"/>
        <v>-43.802404161554605</v>
      </c>
      <c r="CE27" s="716">
        <f t="shared" si="1223"/>
        <v>-51.809206866644224</v>
      </c>
      <c r="CF27" s="716">
        <f t="shared" si="1223"/>
        <v>-52.354113272548261</v>
      </c>
      <c r="CG27" s="716">
        <f t="shared" si="1223"/>
        <v>-40.189815769904449</v>
      </c>
      <c r="CH27" s="716">
        <f t="shared" si="1223"/>
        <v>-66.631003784734375</v>
      </c>
      <c r="CI27" s="716">
        <f t="shared" si="1223"/>
        <v>-74.929082146192471</v>
      </c>
      <c r="CJ27" s="716">
        <f t="shared" si="1223"/>
        <v>-49.290823748501097</v>
      </c>
      <c r="CK27" s="716">
        <f t="shared" si="1223"/>
        <v>-55.778601843674906</v>
      </c>
      <c r="CL27" s="716">
        <f t="shared" si="1223"/>
        <v>-71.002165741060338</v>
      </c>
      <c r="CM27" s="716">
        <f t="shared" si="1223"/>
        <v>-49.512055278582942</v>
      </c>
      <c r="CN27" s="716">
        <f t="shared" si="1223"/>
        <v>-44.976620850008146</v>
      </c>
      <c r="CO27" s="716">
        <f t="shared" si="1223"/>
        <v>-64.915199613519562</v>
      </c>
      <c r="CP27" s="716">
        <f t="shared" si="1223"/>
        <v>-77.315814216944929</v>
      </c>
      <c r="CQ27" s="716">
        <f t="shared" si="1223"/>
        <v>-60.425236702846071</v>
      </c>
      <c r="CR27" s="716">
        <f t="shared" si="1223"/>
        <v>-57.256974410240808</v>
      </c>
      <c r="CS27" s="716">
        <f t="shared" si="1223"/>
        <v>-57.203844932235718</v>
      </c>
      <c r="CT27" s="716">
        <f t="shared" si="1223"/>
        <v>-37.18941141187242</v>
      </c>
      <c r="CU27" s="716">
        <f t="shared" si="1223"/>
        <v>-36.834559113731281</v>
      </c>
      <c r="CV27" s="716">
        <f t="shared" si="1223"/>
        <v>-17.010152016114795</v>
      </c>
      <c r="CW27" s="716">
        <f t="shared" si="1223"/>
        <v>-67.10011918345883</v>
      </c>
      <c r="CX27" s="716">
        <f t="shared" si="1223"/>
        <v>-38.485175091892465</v>
      </c>
      <c r="CY27" s="716">
        <f t="shared" si="1223"/>
        <v>-32.360336595816833</v>
      </c>
      <c r="CZ27" s="716">
        <f t="shared" si="1223"/>
        <v>-30.556247746154305</v>
      </c>
      <c r="DA27" s="716">
        <f t="shared" si="1223"/>
        <v>-23.826618985465736</v>
      </c>
      <c r="DB27" s="716">
        <f t="shared" si="1223"/>
        <v>-22.946636633594125</v>
      </c>
      <c r="DC27" s="716">
        <f t="shared" si="1223"/>
        <v>-27.303988341735163</v>
      </c>
      <c r="DD27" s="716">
        <f t="shared" si="1223"/>
        <v>-16.720087912421675</v>
      </c>
      <c r="DE27" s="716">
        <f>DE23-DE22</f>
        <v>-18.17622078954863</v>
      </c>
      <c r="DF27" s="716">
        <f t="shared" si="1223"/>
        <v>-14.396448552656466</v>
      </c>
      <c r="DG27" s="716">
        <f t="shared" si="1223"/>
        <v>-12.360543405595728</v>
      </c>
      <c r="DH27" s="716">
        <f t="shared" si="1223"/>
        <v>-25.024485171481942</v>
      </c>
      <c r="DI27" s="716">
        <f t="shared" si="1223"/>
        <v>-24.53174140730961</v>
      </c>
      <c r="DJ27" s="716">
        <f t="shared" si="1223"/>
        <v>-25.270849890641699</v>
      </c>
      <c r="DK27" s="716">
        <f t="shared" si="1223"/>
        <v>-24.058774471869299</v>
      </c>
      <c r="DL27" s="716">
        <f t="shared" si="1223"/>
        <v>-23.68469884063316</v>
      </c>
      <c r="DM27" s="716">
        <f t="shared" si="1223"/>
        <v>-20.004218549304888</v>
      </c>
      <c r="DN27" s="716">
        <f t="shared" si="1223"/>
        <v>-10.501677560181065</v>
      </c>
      <c r="DO27" s="716">
        <f t="shared" si="1223"/>
        <v>-24.785605363695652</v>
      </c>
      <c r="DP27" s="716">
        <f t="shared" si="1223"/>
        <v>-16.473998581658847</v>
      </c>
      <c r="DQ27" s="716">
        <f t="shared" si="1223"/>
        <v>-13.533372096773526</v>
      </c>
      <c r="DR27" s="716">
        <f t="shared" si="1223"/>
        <v>21.349263139409068</v>
      </c>
      <c r="DS27" s="716">
        <f t="shared" si="1223"/>
        <v>11.408269079498545</v>
      </c>
      <c r="DT27" s="716">
        <f t="shared" si="1223"/>
        <v>15.870497771806264</v>
      </c>
      <c r="DU27" s="716">
        <f t="shared" si="1223"/>
        <v>11.367413846775236</v>
      </c>
      <c r="DV27" s="716">
        <f t="shared" si="1223"/>
        <v>-11.547341957245266</v>
      </c>
      <c r="DW27" s="716">
        <f t="shared" si="1223"/>
        <v>-11.337276282994694</v>
      </c>
      <c r="DX27" s="716">
        <f t="shared" si="1223"/>
        <v>-0.75892995668974805</v>
      </c>
      <c r="DY27" s="716">
        <f t="shared" si="1223"/>
        <v>19.442544345933264</v>
      </c>
      <c r="DZ27" s="716">
        <f t="shared" si="1223"/>
        <v>11.271152227051367</v>
      </c>
      <c r="EA27" s="716">
        <f t="shared" ref="EA27:GL27" si="1224">EA23-EA22</f>
        <v>14.462467709009641</v>
      </c>
      <c r="EB27" s="716">
        <f t="shared" si="1224"/>
        <v>10.551678679357387</v>
      </c>
      <c r="EC27" s="716">
        <f t="shared" si="1224"/>
        <v>-7.6891713254598031</v>
      </c>
      <c r="ED27" s="716">
        <f t="shared" si="1224"/>
        <v>-12.030766310900404</v>
      </c>
      <c r="EE27" s="716">
        <f t="shared" si="1224"/>
        <v>22.187947527629824</v>
      </c>
      <c r="EF27" s="716">
        <f t="shared" si="1224"/>
        <v>-4.928556068308751</v>
      </c>
      <c r="EG27" s="716">
        <f t="shared" si="1224"/>
        <v>-5.6004615192357221</v>
      </c>
      <c r="EH27" s="716">
        <f t="shared" si="1224"/>
        <v>2.3711834714600712</v>
      </c>
      <c r="EI27" s="716">
        <f t="shared" si="1224"/>
        <v>10.118104446583665</v>
      </c>
      <c r="EJ27" s="716">
        <f t="shared" si="1224"/>
        <v>-13.99185741891008</v>
      </c>
      <c r="EK27" s="716">
        <f t="shared" si="1224"/>
        <v>-25.220850168795643</v>
      </c>
      <c r="EL27" s="716">
        <f t="shared" si="1224"/>
        <v>-31.806586479163258</v>
      </c>
      <c r="EM27" s="716">
        <f t="shared" si="1224"/>
        <v>-32.433825184365816</v>
      </c>
      <c r="EN27" s="716">
        <f t="shared" si="1224"/>
        <v>-16.444576461730833</v>
      </c>
      <c r="EO27" s="716">
        <f t="shared" si="1224"/>
        <v>-19.282463692624518</v>
      </c>
      <c r="EP27" s="716">
        <f t="shared" si="1224"/>
        <v>-17.182728009129853</v>
      </c>
      <c r="EQ27" s="716">
        <f t="shared" si="1224"/>
        <v>-35.908561112915585</v>
      </c>
      <c r="ER27" s="716">
        <f t="shared" si="1224"/>
        <v>-30.985867609264488</v>
      </c>
      <c r="ES27" s="716">
        <f t="shared" si="1224"/>
        <v>-40.268699188522177</v>
      </c>
      <c r="ET27" s="716">
        <f t="shared" si="1224"/>
        <v>-33.328600372452769</v>
      </c>
      <c r="EU27" s="716">
        <f t="shared" si="1224"/>
        <v>-37.850327956546835</v>
      </c>
      <c r="EV27" s="716">
        <f t="shared" si="1224"/>
        <v>-15.924301424598241</v>
      </c>
      <c r="EW27" s="716">
        <f t="shared" si="1224"/>
        <v>-38.630151569801342</v>
      </c>
      <c r="EX27" s="716">
        <f t="shared" si="1224"/>
        <v>-53.082057232659167</v>
      </c>
      <c r="EY27" s="716">
        <f t="shared" si="1224"/>
        <v>-38.211692469264506</v>
      </c>
      <c r="EZ27" s="716">
        <f t="shared" si="1224"/>
        <v>-40.634795425637151</v>
      </c>
      <c r="FA27" s="716">
        <f t="shared" si="1224"/>
        <v>-32.371479457460879</v>
      </c>
      <c r="FB27" s="716">
        <f t="shared" si="1224"/>
        <v>-37.304022556197822</v>
      </c>
      <c r="FC27" s="716">
        <f t="shared" si="1224"/>
        <v>-15.985834816442683</v>
      </c>
      <c r="FD27" s="716">
        <f t="shared" si="1224"/>
        <v>-16.444541756782087</v>
      </c>
      <c r="FE27" s="716">
        <f t="shared" si="1224"/>
        <v>-34.965114476419288</v>
      </c>
      <c r="FF27" s="716">
        <f t="shared" si="1224"/>
        <v>-27.384067977941314</v>
      </c>
      <c r="FG27" s="716">
        <f t="shared" si="1224"/>
        <v>-26.898117757138479</v>
      </c>
      <c r="FH27" s="716">
        <f t="shared" si="1224"/>
        <v>-7.2796314959041837</v>
      </c>
      <c r="FI27" s="716">
        <f t="shared" si="1224"/>
        <v>-7.5837751678661292</v>
      </c>
      <c r="FJ27" s="716">
        <f t="shared" si="1224"/>
        <v>-5.8121081779795816</v>
      </c>
      <c r="FK27" s="716">
        <f t="shared" si="1224"/>
        <v>0.38628741246278508</v>
      </c>
      <c r="FL27" s="716">
        <f t="shared" si="1224"/>
        <v>-7.5586089584066585</v>
      </c>
      <c r="FM27" s="716">
        <f t="shared" si="1224"/>
        <v>-9.7865750136485197</v>
      </c>
      <c r="FN27" s="716">
        <f t="shared" si="1224"/>
        <v>-3.6443536700917463</v>
      </c>
      <c r="FO27" s="716">
        <f t="shared" si="1224"/>
        <v>19.435241049212379</v>
      </c>
      <c r="FP27" s="716">
        <f t="shared" si="1224"/>
        <v>13.34672709144445</v>
      </c>
      <c r="FQ27" s="716">
        <f t="shared" si="1224"/>
        <v>11.644641828696493</v>
      </c>
      <c r="FR27" s="716">
        <f t="shared" si="1224"/>
        <v>13.529785327798951</v>
      </c>
      <c r="FS27" s="716">
        <f t="shared" si="1224"/>
        <v>-6.9730666978316052</v>
      </c>
      <c r="FT27" s="716">
        <f t="shared" si="1224"/>
        <v>-8.0890550884183163</v>
      </c>
      <c r="FU27" s="716">
        <f t="shared" si="1224"/>
        <v>4.4053487069549604</v>
      </c>
      <c r="FV27" s="716">
        <f t="shared" si="1224"/>
        <v>16.710931519063742</v>
      </c>
      <c r="FW27" s="716">
        <f t="shared" si="1224"/>
        <v>16.21468832792916</v>
      </c>
      <c r="FX27" s="716">
        <f t="shared" si="1224"/>
        <v>16.076326196632408</v>
      </c>
      <c r="FY27" s="716">
        <f t="shared" si="1224"/>
        <v>16.195312577307433</v>
      </c>
      <c r="FZ27" s="716">
        <f t="shared" si="1224"/>
        <v>-7.464189731707684</v>
      </c>
      <c r="GA27" s="716">
        <f t="shared" si="1224"/>
        <v>-7.0861382964928517</v>
      </c>
      <c r="GB27" s="716">
        <f t="shared" si="1224"/>
        <v>6.944752523575751</v>
      </c>
      <c r="GC27" s="716">
        <f t="shared" si="1224"/>
        <v>12.768954171019935</v>
      </c>
      <c r="GD27" s="716">
        <f t="shared" si="1224"/>
        <v>17.414949498372174</v>
      </c>
      <c r="GE27" s="716">
        <f t="shared" si="1224"/>
        <v>20.519333868806115</v>
      </c>
      <c r="GF27" s="716">
        <f t="shared" si="1224"/>
        <v>18.945720225420459</v>
      </c>
      <c r="GG27" s="716">
        <f t="shared" si="1224"/>
        <v>-1.0311021825531519</v>
      </c>
      <c r="GH27" s="716">
        <f t="shared" si="1224"/>
        <v>-3.9084633609510213</v>
      </c>
      <c r="GI27" s="716">
        <f t="shared" si="1224"/>
        <v>-3.6062542576092156</v>
      </c>
      <c r="GJ27" s="716">
        <f t="shared" si="1224"/>
        <v>12.63182579904597</v>
      </c>
      <c r="GK27" s="716">
        <f t="shared" si="1224"/>
        <v>15.325059370504022</v>
      </c>
      <c r="GL27" s="716">
        <f t="shared" si="1224"/>
        <v>23.287383076514217</v>
      </c>
      <c r="GM27" s="716">
        <f t="shared" ref="GM27:IX27" si="1225">GM23-GM22</f>
        <v>18.655219622250101</v>
      </c>
      <c r="GN27" s="716">
        <f t="shared" si="1225"/>
        <v>-2.7868820462750215</v>
      </c>
      <c r="GO27" s="716">
        <f t="shared" si="1225"/>
        <v>-3.9477083861587339</v>
      </c>
      <c r="GP27" s="716">
        <f t="shared" si="1225"/>
        <v>12.141947054753814</v>
      </c>
      <c r="GQ27" s="716">
        <f t="shared" si="1225"/>
        <v>27.101973951625062</v>
      </c>
      <c r="GR27" s="716">
        <f t="shared" si="1225"/>
        <v>18.587327347768579</v>
      </c>
      <c r="GS27" s="716">
        <f t="shared" si="1225"/>
        <v>17.78107490508679</v>
      </c>
      <c r="GT27" s="716">
        <f t="shared" si="1225"/>
        <v>8.6222356090947656</v>
      </c>
      <c r="GU27" s="716">
        <f t="shared" si="1225"/>
        <v>-15.790839958620495</v>
      </c>
      <c r="GV27" s="716">
        <f t="shared" si="1225"/>
        <v>-15.918772172534432</v>
      </c>
      <c r="GW27" s="716">
        <f t="shared" si="1225"/>
        <v>-14.483930015171779</v>
      </c>
      <c r="GX27" s="716">
        <f t="shared" si="1225"/>
        <v>-11.018451478251876</v>
      </c>
      <c r="GY27" s="716">
        <f t="shared" si="1225"/>
        <v>-11.985991589669098</v>
      </c>
      <c r="GZ27" s="716">
        <f t="shared" si="1225"/>
        <v>-9.2161602847984625</v>
      </c>
      <c r="HA27" s="716">
        <f t="shared" si="1225"/>
        <v>-11.465829045654033</v>
      </c>
      <c r="HB27" s="716">
        <f t="shared" si="1225"/>
        <v>-23.495990901311018</v>
      </c>
      <c r="HC27" s="716">
        <f t="shared" si="1225"/>
        <v>-23.722404514294482</v>
      </c>
      <c r="HD27" s="716">
        <f t="shared" si="1225"/>
        <v>-27.474971261986894</v>
      </c>
      <c r="HE27" s="716">
        <f t="shared" si="1225"/>
        <v>-21.408302496373551</v>
      </c>
      <c r="HF27" s="716">
        <f t="shared" si="1225"/>
        <v>-24.443701965889645</v>
      </c>
      <c r="HG27" s="716">
        <f t="shared" si="1225"/>
        <v>-9.6472554923516185</v>
      </c>
      <c r="HH27" s="716">
        <f t="shared" si="1225"/>
        <v>-10.20040305469206</v>
      </c>
      <c r="HI27" s="716">
        <f t="shared" si="1225"/>
        <v>-26.586868075614362</v>
      </c>
      <c r="HJ27" s="716">
        <f t="shared" si="1225"/>
        <v>-17.885793703018692</v>
      </c>
      <c r="HK27" s="716">
        <f t="shared" si="1225"/>
        <v>-13.685849395282375</v>
      </c>
      <c r="HL27" s="716">
        <f t="shared" si="1225"/>
        <v>24.276287683515108</v>
      </c>
      <c r="HM27" s="716">
        <f t="shared" si="1225"/>
        <v>15.13812026183956</v>
      </c>
      <c r="HN27" s="716">
        <f t="shared" si="1225"/>
        <v>15.537555729576745</v>
      </c>
      <c r="HO27" s="716">
        <f t="shared" si="1225"/>
        <v>20.974645525154571</v>
      </c>
      <c r="HP27" s="716">
        <f t="shared" si="1225"/>
        <v>-2.3571622409390613</v>
      </c>
      <c r="HQ27" s="716">
        <f t="shared" si="1225"/>
        <v>-10.646306179556802</v>
      </c>
      <c r="HR27" s="716">
        <f t="shared" si="1225"/>
        <v>6.3798064378091084</v>
      </c>
      <c r="HS27" s="716">
        <f t="shared" si="1225"/>
        <v>55.414277454111648</v>
      </c>
      <c r="HT27" s="716">
        <f t="shared" si="1225"/>
        <v>31.858715325784509</v>
      </c>
      <c r="HU27" s="716">
        <f t="shared" si="1225"/>
        <v>30.217218413492908</v>
      </c>
      <c r="HV27" s="716">
        <f t="shared" si="1225"/>
        <v>30.275390114219306</v>
      </c>
      <c r="HW27" s="716">
        <f t="shared" si="1225"/>
        <v>5.0162278966245317</v>
      </c>
      <c r="HX27" s="716">
        <f t="shared" si="1225"/>
        <v>-1.3277635740421658</v>
      </c>
      <c r="HY27" s="716">
        <f t="shared" si="1225"/>
        <v>3.6015571207041575</v>
      </c>
      <c r="HZ27" s="716">
        <f t="shared" si="1225"/>
        <v>21.743455776735672</v>
      </c>
      <c r="IA27" s="716">
        <f t="shared" si="1225"/>
        <v>-8.3983456231925828</v>
      </c>
      <c r="IB27" s="716">
        <f t="shared" si="1225"/>
        <v>-7.4027058230873166</v>
      </c>
      <c r="IC27" s="716">
        <f t="shared" si="1225"/>
        <v>-7.3572765367790254</v>
      </c>
      <c r="ID27" s="716">
        <f t="shared" si="1225"/>
        <v>-22.693865889308682</v>
      </c>
      <c r="IE27" s="716">
        <f t="shared" si="1225"/>
        <v>-1.3159408503596737</v>
      </c>
      <c r="IF27" s="716">
        <f t="shared" si="1225"/>
        <v>20.717737972809836</v>
      </c>
      <c r="IG27" s="716">
        <f t="shared" si="1225"/>
        <v>67.854908852069173</v>
      </c>
      <c r="IH27" s="716">
        <f t="shared" si="1225"/>
        <v>29.665344985989009</v>
      </c>
      <c r="II27" s="716">
        <f t="shared" si="1225"/>
        <v>36.925330154602207</v>
      </c>
      <c r="IJ27" s="716">
        <f t="shared" si="1225"/>
        <v>37.06154064828322</v>
      </c>
      <c r="IK27" s="716">
        <f t="shared" si="1225"/>
        <v>7.121113666269089</v>
      </c>
      <c r="IL27" s="716">
        <f t="shared" si="1225"/>
        <v>15.531185064254906</v>
      </c>
      <c r="IM27" s="716">
        <f t="shared" si="1225"/>
        <v>-2.2689113078821919</v>
      </c>
      <c r="IN27" s="716">
        <f t="shared" si="1225"/>
        <v>38.166207832537587</v>
      </c>
      <c r="IO27" s="716">
        <f>IO23-IO22</f>
        <v>11.334083957489639</v>
      </c>
      <c r="IP27" s="716">
        <f ca="1">IP25-IP22</f>
        <v>8.2552016612324621</v>
      </c>
      <c r="IQ27" s="716">
        <f t="shared" si="1225"/>
        <v>-4.8426100614917971</v>
      </c>
      <c r="IR27" s="716">
        <f t="shared" si="1225"/>
        <v>1.6306088418513269</v>
      </c>
      <c r="IS27" s="716">
        <f t="shared" si="1225"/>
        <v>-0.39252844261351072</v>
      </c>
      <c r="IT27" s="716">
        <f t="shared" si="1225"/>
        <v>-13.037331718435155</v>
      </c>
      <c r="IU27" s="716">
        <f t="shared" si="1225"/>
        <v>-19.387056937746138</v>
      </c>
      <c r="IV27" s="716">
        <f t="shared" si="1225"/>
        <v>-9.2571744371018099</v>
      </c>
      <c r="IW27" s="716">
        <f t="shared" si="1225"/>
        <v>-14.862306829718676</v>
      </c>
      <c r="IX27" s="716">
        <f t="shared" si="1225"/>
        <v>-30.297484141057538</v>
      </c>
      <c r="IY27" s="716">
        <f t="shared" ref="IY27:JB27" si="1226">IY23-IY22</f>
        <v>-54.425769496809281</v>
      </c>
      <c r="IZ27" s="716">
        <f t="shared" si="1226"/>
        <v>-4.5774478675899388</v>
      </c>
      <c r="JA27" s="716">
        <f t="shared" si="1226"/>
        <v>-20.534143476087337</v>
      </c>
      <c r="JB27" s="716">
        <f t="shared" si="1226"/>
        <v>-8.6611571085227155</v>
      </c>
      <c r="JC27" s="716">
        <f>JC23+JC24-JC22</f>
        <v>-15.51026559644103</v>
      </c>
      <c r="JD27" s="716">
        <f t="shared" ref="JD27:KJ27" si="1227">JD23+JD24-JD22</f>
        <v>-23.705522858899968</v>
      </c>
      <c r="JE27" s="716">
        <f t="shared" si="1227"/>
        <v>-11.207872009362205</v>
      </c>
      <c r="JF27" s="716">
        <f t="shared" si="1227"/>
        <v>7.8605921392261848</v>
      </c>
      <c r="JG27" s="716">
        <f t="shared" si="1227"/>
        <v>27.428448022285437</v>
      </c>
      <c r="JH27" s="716">
        <f t="shared" si="1227"/>
        <v>-3.1715357904567156</v>
      </c>
      <c r="JI27" s="716">
        <f t="shared" si="1227"/>
        <v>32.654925763513816</v>
      </c>
      <c r="JJ27" s="716">
        <f t="shared" si="1227"/>
        <v>60.796827980692441</v>
      </c>
      <c r="JK27" s="716">
        <f t="shared" si="1227"/>
        <v>57.15956381173099</v>
      </c>
      <c r="JL27" s="716">
        <f t="shared" si="1227"/>
        <v>55.921447908503779</v>
      </c>
      <c r="JM27" s="716">
        <f t="shared" si="1227"/>
        <v>-13.762006801268996</v>
      </c>
      <c r="JN27" s="716">
        <f t="shared" si="1227"/>
        <v>3.1771424665500518</v>
      </c>
      <c r="JO27" s="716">
        <f t="shared" si="1227"/>
        <v>13.491133181614941</v>
      </c>
      <c r="JP27" s="716">
        <f t="shared" si="1227"/>
        <v>23.21785173300313</v>
      </c>
      <c r="JQ27" s="716">
        <f t="shared" si="1227"/>
        <v>39.547631762461137</v>
      </c>
      <c r="JR27" s="716">
        <f t="shared" si="1227"/>
        <v>39.863580941275188</v>
      </c>
      <c r="JS27" s="716">
        <f t="shared" si="1227"/>
        <v>65.396764633653845</v>
      </c>
      <c r="JT27" s="716">
        <f t="shared" si="1227"/>
        <v>2.9670219280503218</v>
      </c>
      <c r="JU27" s="716">
        <f t="shared" si="1227"/>
        <v>2.1517561824464337</v>
      </c>
      <c r="JV27" s="716">
        <f t="shared" si="1227"/>
        <v>20.728535759440859</v>
      </c>
      <c r="JW27" s="716">
        <f t="shared" si="1227"/>
        <v>83.102564009099495</v>
      </c>
      <c r="JX27" s="716">
        <f t="shared" si="1227"/>
        <v>66.40520081734374</v>
      </c>
      <c r="JY27" s="716">
        <f t="shared" si="1227"/>
        <v>63.620023650619558</v>
      </c>
      <c r="JZ27" s="716">
        <f t="shared" si="1227"/>
        <v>64.113660606297131</v>
      </c>
      <c r="KA27" s="716">
        <f t="shared" si="1227"/>
        <v>-10.106184112350505</v>
      </c>
      <c r="KB27" s="716">
        <f t="shared" si="1227"/>
        <v>1.2184010944417807</v>
      </c>
      <c r="KC27" s="716">
        <f t="shared" si="1227"/>
        <v>5.9836322996165308</v>
      </c>
      <c r="KD27" s="716">
        <f t="shared" si="1227"/>
        <v>-5.2329059454931439</v>
      </c>
      <c r="KE27" s="716">
        <f t="shared" si="1227"/>
        <v>18.150305163494366</v>
      </c>
      <c r="KF27" s="716">
        <f t="shared" si="1227"/>
        <v>18.143048927666698</v>
      </c>
      <c r="KG27" s="716">
        <f t="shared" si="1227"/>
        <v>18.135792691839043</v>
      </c>
      <c r="KH27" s="716">
        <f t="shared" si="1227"/>
        <v>6.715246288373379</v>
      </c>
      <c r="KI27" s="716">
        <f t="shared" si="1227"/>
        <v>-9.2053417561924391</v>
      </c>
      <c r="KJ27" s="716">
        <f t="shared" si="1227"/>
        <v>11.971191626306307</v>
      </c>
      <c r="KK27" s="716">
        <f>KK26-KK22</f>
        <v>4.5365340761208017</v>
      </c>
      <c r="KL27" s="716">
        <f t="shared" ref="KL27:MW27" si="1228">KL26-KL22</f>
        <v>19.849511512700715</v>
      </c>
      <c r="KM27" s="716">
        <f t="shared" si="1228"/>
        <v>32.098442214799149</v>
      </c>
      <c r="KN27" s="716">
        <f t="shared" si="1228"/>
        <v>-92.937652296969077</v>
      </c>
      <c r="KO27" s="716">
        <f t="shared" si="1228"/>
        <v>-3.5927980470001444</v>
      </c>
      <c r="KP27" s="716">
        <f t="shared" si="1228"/>
        <v>2.254358854194038</v>
      </c>
      <c r="KQ27" s="716">
        <f t="shared" si="1228"/>
        <v>-14.108054910704197</v>
      </c>
      <c r="KR27" s="716">
        <f t="shared" si="1228"/>
        <v>-9.9638686207998148</v>
      </c>
      <c r="KS27" s="716">
        <f t="shared" si="1228"/>
        <v>-11.164854250320445</v>
      </c>
      <c r="KT27" s="716">
        <f t="shared" si="1228"/>
        <v>-3.888348122363908</v>
      </c>
      <c r="KU27" s="716">
        <f t="shared" si="1228"/>
        <v>-8.7231264313657988</v>
      </c>
      <c r="KV27" s="716">
        <f t="shared" si="1228"/>
        <v>3.2019656172558655</v>
      </c>
      <c r="KW27" s="716">
        <f t="shared" si="1228"/>
        <v>-2.4552906185717944</v>
      </c>
      <c r="KX27" s="716">
        <f t="shared" si="1228"/>
        <v>3.3023836040092647</v>
      </c>
      <c r="KY27" s="716">
        <f t="shared" si="1228"/>
        <v>-8.8864911515957772</v>
      </c>
      <c r="KZ27" s="716">
        <f t="shared" si="1228"/>
        <v>5.3790452527604771</v>
      </c>
      <c r="LA27" s="716">
        <f t="shared" si="1228"/>
        <v>11.120501925580157</v>
      </c>
      <c r="LB27" s="716">
        <f t="shared" si="1228"/>
        <v>33.793365962455795</v>
      </c>
      <c r="LC27" s="716">
        <f t="shared" si="1228"/>
        <v>1.781216213364452</v>
      </c>
      <c r="LD27" s="716">
        <f t="shared" si="1228"/>
        <v>-8.916940722385057</v>
      </c>
      <c r="LE27" s="716">
        <f t="shared" si="1228"/>
        <v>-1.1290733984419745</v>
      </c>
      <c r="LF27" s="716">
        <f t="shared" si="1228"/>
        <v>4.3280563154691407</v>
      </c>
      <c r="LG27" s="716">
        <f t="shared" si="1228"/>
        <v>2.6187598788181532</v>
      </c>
      <c r="LH27" s="716">
        <f t="shared" si="1228"/>
        <v>2.6115036429905132</v>
      </c>
      <c r="LI27" s="716">
        <f t="shared" si="1228"/>
        <v>56.473873500383789</v>
      </c>
      <c r="LJ27" s="716">
        <f t="shared" si="1228"/>
        <v>5.3236612677321986</v>
      </c>
      <c r="LK27" s="716">
        <f t="shared" si="1228"/>
        <v>7.063172235899053</v>
      </c>
      <c r="LL27" s="716">
        <f t="shared" si="1228"/>
        <v>48.37692864981112</v>
      </c>
      <c r="LM27" s="716">
        <f t="shared" si="1228"/>
        <v>67.977857811386727</v>
      </c>
      <c r="LN27" s="716">
        <f t="shared" si="1228"/>
        <v>73.190867770607866</v>
      </c>
      <c r="LO27" s="716">
        <f t="shared" si="1228"/>
        <v>102.50535972661189</v>
      </c>
      <c r="LP27" s="716">
        <f t="shared" si="1228"/>
        <v>101.86040603631555</v>
      </c>
      <c r="LQ27" s="716">
        <f t="shared" si="1228"/>
        <v>-55.132685517100938</v>
      </c>
      <c r="LR27" s="716">
        <f t="shared" si="1228"/>
        <v>-10.172448232063537</v>
      </c>
      <c r="LS27" s="716">
        <f t="shared" si="1228"/>
        <v>4.6915457048039997</v>
      </c>
      <c r="LT27" s="716">
        <f t="shared" si="1228"/>
        <v>8.0842712125500498</v>
      </c>
      <c r="LU27" s="716">
        <f t="shared" si="1228"/>
        <v>19.322543043149977</v>
      </c>
      <c r="LV27" s="716">
        <f t="shared" si="1228"/>
        <v>89.401332880995227</v>
      </c>
      <c r="LW27" s="716">
        <f t="shared" si="1228"/>
        <v>88.728820609889326</v>
      </c>
      <c r="LX27" s="716">
        <f t="shared" si="1228"/>
        <v>-6.0312333905692981</v>
      </c>
      <c r="LY27" s="716">
        <f t="shared" si="1228"/>
        <v>-1.878424114251203</v>
      </c>
      <c r="LZ27" s="716">
        <f t="shared" si="1228"/>
        <v>-6.0067315586491361</v>
      </c>
      <c r="MA27" s="716">
        <f t="shared" si="1228"/>
        <v>-18.999242211683651</v>
      </c>
      <c r="MB27" s="716">
        <f t="shared" si="1228"/>
        <v>13.57594226304451</v>
      </c>
      <c r="MC27" s="716">
        <f t="shared" si="1228"/>
        <v>22.047447595108849</v>
      </c>
      <c r="MD27" s="716">
        <f t="shared" si="1228"/>
        <v>40.891242042107436</v>
      </c>
      <c r="ME27" s="716">
        <f t="shared" si="1228"/>
        <v>-12.849664560494233</v>
      </c>
      <c r="MF27" s="716">
        <f t="shared" si="1228"/>
        <v>-12.856920796321894</v>
      </c>
      <c r="MG27" s="716">
        <f t="shared" si="1228"/>
        <v>-11.759886413322263</v>
      </c>
      <c r="MH27" s="716">
        <f t="shared" si="1228"/>
        <v>7.1648455586343687</v>
      </c>
      <c r="MI27" s="716">
        <f t="shared" si="1228"/>
        <v>-2.0310435482891336</v>
      </c>
      <c r="MJ27" s="716">
        <f t="shared" si="1228"/>
        <v>-2.0382997841167878</v>
      </c>
      <c r="MK27" s="716">
        <f t="shared" si="1228"/>
        <v>3.0417009207907455</v>
      </c>
      <c r="ML27" s="716">
        <f t="shared" si="1228"/>
        <v>-16.405377627467931</v>
      </c>
      <c r="MM27" s="716">
        <f t="shared" si="1228"/>
        <v>-16.412633863295593</v>
      </c>
      <c r="MN27" s="716">
        <f t="shared" si="1228"/>
        <v>-18.778154474706056</v>
      </c>
      <c r="MO27" s="716">
        <f t="shared" si="1228"/>
        <v>53.236621315192743</v>
      </c>
      <c r="MP27" s="716">
        <f t="shared" si="1228"/>
        <v>-18.306552927203896</v>
      </c>
      <c r="MQ27" s="716">
        <f t="shared" si="1228"/>
        <v>-18.313809163031557</v>
      </c>
      <c r="MR27" s="716">
        <f t="shared" si="1228"/>
        <v>9.6626174723692841</v>
      </c>
      <c r="MS27" s="716">
        <f t="shared" si="1228"/>
        <v>-2.0724194096215527</v>
      </c>
      <c r="MT27" s="716">
        <f t="shared" si="1228"/>
        <v>-0.40923981800669651</v>
      </c>
      <c r="MU27" s="716">
        <f t="shared" si="1228"/>
        <v>24.972435693239326</v>
      </c>
      <c r="MV27" s="716">
        <f t="shared" si="1228"/>
        <v>46.155963012277411</v>
      </c>
      <c r="MW27" s="716">
        <f t="shared" si="1228"/>
        <v>3.167369335565752</v>
      </c>
      <c r="MX27" s="716">
        <f t="shared" ref="MX27:NA27" si="1229">MX26-MX22</f>
        <v>-1.0201033974987439</v>
      </c>
      <c r="MY27" s="716">
        <f t="shared" si="1229"/>
        <v>15.92472613930466</v>
      </c>
      <c r="MZ27" s="716">
        <f t="shared" si="1229"/>
        <v>-3.3716248736941772</v>
      </c>
      <c r="NA27" s="716">
        <f t="shared" si="1229"/>
        <v>-3.9229592024481192</v>
      </c>
      <c r="NB27" s="716">
        <f t="shared" ref="NB27:NI27" si="1230">NB26-NB22</f>
        <v>19.95</v>
      </c>
      <c r="NC27" s="716">
        <f t="shared" si="1230"/>
        <v>20.9</v>
      </c>
      <c r="ND27" s="716">
        <f t="shared" si="1230"/>
        <v>21.849999999999998</v>
      </c>
      <c r="NE27" s="716">
        <f t="shared" si="1230"/>
        <v>22.799999999999997</v>
      </c>
      <c r="NF27" s="716">
        <f t="shared" si="1230"/>
        <v>23.75</v>
      </c>
      <c r="NG27" s="716">
        <f t="shared" si="1230"/>
        <v>24.7</v>
      </c>
      <c r="NH27" s="716">
        <f t="shared" si="1230"/>
        <v>25.65</v>
      </c>
      <c r="NI27" s="716">
        <f t="shared" si="1230"/>
        <v>26.599999999999998</v>
      </c>
    </row>
    <row r="28" spans="1:373" s="41" customFormat="1" ht="15">
      <c r="A28" s="358" t="s">
        <v>66</v>
      </c>
      <c r="B28" s="358"/>
      <c r="C28" s="358"/>
      <c r="D28" s="358"/>
      <c r="E28" s="358"/>
      <c r="F28" s="358"/>
      <c r="G28" s="358"/>
      <c r="H28" s="358"/>
      <c r="I28" s="358"/>
      <c r="J28" s="358"/>
      <c r="K28" s="358"/>
      <c r="L28" s="358"/>
      <c r="M28" s="358"/>
      <c r="N28" s="358"/>
      <c r="O28" s="358"/>
      <c r="P28" s="358"/>
      <c r="Q28" s="358"/>
      <c r="R28" s="358"/>
      <c r="S28" s="358"/>
      <c r="T28" s="358"/>
      <c r="U28" s="358"/>
      <c r="V28" s="358"/>
      <c r="W28" s="358"/>
      <c r="X28" s="358"/>
      <c r="Y28" s="358"/>
      <c r="Z28" s="358"/>
      <c r="AA28" s="358"/>
      <c r="AB28" s="358"/>
      <c r="AC28" s="358"/>
      <c r="AD28" s="358"/>
      <c r="AE28" s="358"/>
      <c r="AF28" s="358"/>
      <c r="AG28" s="358"/>
      <c r="AH28" s="358"/>
      <c r="AI28" s="358"/>
      <c r="AJ28" s="358"/>
      <c r="AK28" s="358"/>
      <c r="AL28" s="358"/>
      <c r="AM28" s="358"/>
      <c r="AN28" s="358"/>
      <c r="AO28" s="358"/>
      <c r="AP28" s="358"/>
      <c r="AQ28" s="358"/>
      <c r="AR28" s="358"/>
      <c r="AS28" s="358"/>
      <c r="AT28" s="358"/>
      <c r="AU28" s="358"/>
      <c r="AV28" s="358"/>
      <c r="AW28" s="358"/>
      <c r="AX28" s="358"/>
      <c r="AY28" s="358"/>
      <c r="AZ28" s="358"/>
      <c r="BA28" s="358"/>
      <c r="BB28" s="358"/>
      <c r="BC28" s="358"/>
      <c r="BD28" s="358"/>
      <c r="BE28" s="358"/>
      <c r="BF28" s="358"/>
      <c r="BG28" s="358"/>
      <c r="BH28" s="358"/>
      <c r="BI28" s="358"/>
      <c r="BJ28" s="358"/>
      <c r="BK28" s="358"/>
      <c r="BL28" s="358"/>
      <c r="BM28" s="358"/>
      <c r="BN28" s="358"/>
      <c r="BO28" s="358"/>
      <c r="BP28" s="358"/>
      <c r="BQ28" s="358"/>
      <c r="BR28" s="358"/>
      <c r="BS28" s="358"/>
      <c r="BT28" s="358"/>
      <c r="BU28" s="358"/>
      <c r="BV28" s="358"/>
      <c r="BW28" s="358"/>
      <c r="BX28" s="358"/>
      <c r="BY28" s="358"/>
      <c r="BZ28" s="358"/>
      <c r="CA28" s="358"/>
      <c r="CB28" s="358"/>
      <c r="CC28" s="358"/>
      <c r="CD28" s="358"/>
      <c r="CE28" s="358"/>
      <c r="CF28" s="358"/>
      <c r="CG28" s="358"/>
      <c r="CH28" s="358"/>
      <c r="CI28" s="358"/>
      <c r="CJ28" s="358"/>
      <c r="CK28" s="358"/>
      <c r="CL28" s="358"/>
      <c r="CM28" s="358"/>
      <c r="CN28" s="358"/>
      <c r="CO28" s="358"/>
      <c r="CP28" s="358"/>
      <c r="CQ28" s="358"/>
      <c r="CR28" s="358"/>
      <c r="CS28" s="358"/>
      <c r="CT28" s="358"/>
      <c r="CU28" s="358"/>
      <c r="CV28" s="358"/>
      <c r="CW28" s="358"/>
      <c r="CX28" s="358"/>
      <c r="CY28" s="358"/>
      <c r="CZ28" s="358"/>
      <c r="DA28" s="358"/>
      <c r="DB28" s="358"/>
      <c r="DC28" s="358"/>
      <c r="DD28" s="358"/>
      <c r="DE28" s="358"/>
      <c r="DF28" s="358"/>
      <c r="DG28" s="358"/>
      <c r="DH28" s="358"/>
      <c r="DI28" s="358"/>
      <c r="DJ28" s="358"/>
      <c r="DK28" s="358"/>
      <c r="DL28" s="358"/>
      <c r="DM28" s="358"/>
      <c r="DN28" s="358"/>
      <c r="DO28" s="358"/>
      <c r="DP28" s="358"/>
      <c r="DQ28" s="358"/>
      <c r="DR28" s="358"/>
      <c r="DS28" s="358"/>
      <c r="DT28" s="358"/>
      <c r="DU28" s="358"/>
      <c r="DV28" s="358"/>
      <c r="DW28" s="358"/>
      <c r="DX28" s="358"/>
      <c r="DY28" s="358"/>
      <c r="DZ28" s="358"/>
      <c r="EA28" s="358"/>
      <c r="EB28" s="358"/>
      <c r="EC28" s="358"/>
      <c r="ED28" s="358"/>
      <c r="EE28" s="358"/>
      <c r="EF28" s="358"/>
      <c r="EG28" s="358"/>
      <c r="EH28" s="358"/>
      <c r="EI28" s="358"/>
      <c r="EJ28" s="358"/>
      <c r="EK28" s="358"/>
      <c r="EL28" s="358"/>
      <c r="EM28" s="358"/>
      <c r="EN28" s="358"/>
      <c r="EO28" s="358"/>
      <c r="EP28" s="358"/>
      <c r="EQ28" s="358"/>
      <c r="ER28" s="358"/>
      <c r="ES28" s="358"/>
      <c r="ET28" s="358"/>
      <c r="EU28" s="358"/>
      <c r="EV28" s="358"/>
      <c r="EW28" s="358"/>
      <c r="EX28" s="358"/>
      <c r="EY28" s="358"/>
      <c r="EZ28" s="358"/>
      <c r="FA28" s="358"/>
      <c r="FB28" s="358"/>
      <c r="FC28" s="358"/>
      <c r="FD28" s="358"/>
      <c r="FE28" s="358"/>
      <c r="FF28" s="358"/>
      <c r="FG28" s="358"/>
      <c r="FH28" s="358"/>
      <c r="FI28" s="358"/>
      <c r="FJ28" s="358"/>
      <c r="FK28" s="358"/>
      <c r="FL28" s="358"/>
      <c r="FM28" s="358"/>
      <c r="FN28" s="358"/>
      <c r="FO28" s="358"/>
      <c r="FP28" s="358"/>
      <c r="FQ28" s="358"/>
      <c r="FR28" s="358"/>
      <c r="FS28" s="358"/>
      <c r="FT28" s="358"/>
      <c r="FU28" s="358"/>
      <c r="FV28" s="358"/>
      <c r="FW28" s="358"/>
      <c r="FX28" s="358"/>
      <c r="FY28" s="358"/>
      <c r="FZ28" s="358"/>
      <c r="GA28" s="358"/>
      <c r="GB28" s="358"/>
      <c r="GC28" s="358"/>
      <c r="GD28" s="358"/>
      <c r="GE28" s="358"/>
      <c r="GF28" s="358"/>
      <c r="GG28" s="358"/>
      <c r="GH28" s="358"/>
      <c r="GI28" s="358"/>
      <c r="GJ28" s="358"/>
      <c r="GK28" s="358"/>
      <c r="GL28" s="358"/>
      <c r="GM28" s="358"/>
      <c r="GN28" s="358"/>
      <c r="GO28" s="358"/>
      <c r="GP28" s="358"/>
      <c r="GQ28" s="358"/>
      <c r="GR28" s="358"/>
      <c r="GS28" s="358"/>
      <c r="GT28" s="358"/>
      <c r="GU28" s="358"/>
      <c r="GV28" s="358"/>
      <c r="GW28" s="358"/>
      <c r="GX28" s="358"/>
      <c r="GY28" s="358"/>
      <c r="GZ28" s="358"/>
      <c r="HA28" s="358"/>
      <c r="HB28" s="358"/>
      <c r="HC28" s="358"/>
      <c r="HD28" s="358"/>
      <c r="HE28" s="358"/>
      <c r="HF28" s="358"/>
      <c r="HG28" s="358"/>
      <c r="HH28" s="358"/>
      <c r="HI28" s="358"/>
      <c r="HJ28" s="358"/>
      <c r="HK28" s="358"/>
      <c r="HL28" s="358"/>
      <c r="HM28" s="358"/>
      <c r="HN28" s="358"/>
      <c r="HO28" s="358"/>
      <c r="HP28" s="358"/>
      <c r="HQ28" s="358"/>
      <c r="HR28" s="358"/>
      <c r="HS28" s="358"/>
      <c r="HT28" s="358"/>
      <c r="HU28" s="358"/>
      <c r="HV28" s="358"/>
      <c r="HW28" s="358"/>
      <c r="HX28" s="358"/>
      <c r="HY28" s="358"/>
      <c r="HZ28" s="358"/>
      <c r="IA28" s="358"/>
      <c r="IB28" s="358"/>
      <c r="IC28" s="358"/>
      <c r="ID28" s="358"/>
      <c r="IE28" s="358"/>
      <c r="IF28" s="358"/>
      <c r="IG28" s="358"/>
      <c r="IH28" s="358"/>
      <c r="II28" s="358"/>
      <c r="IJ28" s="358"/>
      <c r="IK28" s="358"/>
      <c r="IL28" s="358"/>
      <c r="IM28" s="358"/>
      <c r="IN28" s="358"/>
      <c r="IO28" s="358"/>
      <c r="IP28" s="358">
        <v>11</v>
      </c>
      <c r="IQ28" s="358">
        <v>11</v>
      </c>
      <c r="IR28" s="358">
        <v>11</v>
      </c>
      <c r="IS28" s="358">
        <v>4</v>
      </c>
      <c r="IT28" s="358">
        <v>8</v>
      </c>
      <c r="IU28" s="358">
        <v>15</v>
      </c>
      <c r="IV28" s="358">
        <v>11</v>
      </c>
      <c r="IW28" s="358">
        <v>11</v>
      </c>
      <c r="IX28" s="358">
        <v>11</v>
      </c>
      <c r="IY28" s="358">
        <v>11</v>
      </c>
      <c r="IZ28" s="358">
        <v>7</v>
      </c>
      <c r="JA28" s="358">
        <v>17</v>
      </c>
      <c r="JB28" s="358">
        <v>14</v>
      </c>
      <c r="JC28" s="358">
        <v>11</v>
      </c>
      <c r="JD28" s="358">
        <v>17</v>
      </c>
      <c r="JE28" s="358">
        <v>11</v>
      </c>
      <c r="JF28" s="358">
        <v>6</v>
      </c>
      <c r="JG28" s="358"/>
      <c r="JH28" s="358"/>
      <c r="JI28" s="358"/>
      <c r="JJ28" s="358"/>
      <c r="JK28" s="358"/>
      <c r="JL28" s="358"/>
      <c r="JM28" s="358"/>
      <c r="JN28" s="358"/>
      <c r="JO28" s="358"/>
      <c r="JP28" s="358"/>
      <c r="JQ28" s="358"/>
      <c r="JR28" s="358"/>
      <c r="JS28" s="358"/>
      <c r="JT28" s="358"/>
      <c r="JU28" s="358"/>
      <c r="JV28" s="358"/>
      <c r="JW28" s="358"/>
      <c r="JX28" s="358"/>
      <c r="JY28" s="358"/>
      <c r="JZ28" s="358"/>
      <c r="KA28" s="358"/>
      <c r="KB28" s="358"/>
      <c r="KC28" s="358"/>
      <c r="KD28" s="358"/>
      <c r="KE28" s="358"/>
      <c r="KF28" s="358"/>
      <c r="KG28" s="358"/>
      <c r="KH28" s="358"/>
      <c r="KI28" s="358"/>
      <c r="KJ28" s="358"/>
      <c r="KK28" s="358"/>
      <c r="KL28" s="358"/>
      <c r="KM28" s="358"/>
      <c r="KN28" s="358"/>
      <c r="KO28" s="358"/>
      <c r="KP28" s="358"/>
      <c r="KQ28" s="358"/>
      <c r="KR28" s="358"/>
      <c r="KS28" s="358"/>
      <c r="KT28" s="358"/>
      <c r="KU28" s="358"/>
      <c r="KV28" s="358"/>
      <c r="KW28" s="358"/>
      <c r="KX28" s="358"/>
      <c r="KY28" s="358"/>
      <c r="KZ28" s="358"/>
      <c r="LA28" s="358"/>
      <c r="LB28" s="358"/>
      <c r="LC28" s="358"/>
      <c r="LD28" s="358"/>
      <c r="LE28" s="358"/>
      <c r="LF28" s="358"/>
      <c r="LG28" s="358"/>
      <c r="LH28" s="358"/>
      <c r="LI28" s="358"/>
      <c r="LJ28" s="358"/>
      <c r="LK28" s="358"/>
      <c r="LL28" s="358"/>
      <c r="LM28" s="358"/>
      <c r="LN28" s="358"/>
      <c r="LO28" s="358"/>
      <c r="LP28" s="358"/>
      <c r="LQ28" s="358"/>
      <c r="LR28" s="358"/>
      <c r="LS28" s="358"/>
      <c r="LT28" s="358"/>
      <c r="LU28" s="358"/>
      <c r="LV28" s="358"/>
      <c r="LW28" s="358"/>
      <c r="LX28" s="358"/>
      <c r="LY28" s="358"/>
      <c r="LZ28" s="358"/>
      <c r="MA28" s="358"/>
      <c r="MB28" s="358"/>
      <c r="MC28" s="358"/>
      <c r="MD28" s="358"/>
      <c r="ME28" s="358"/>
      <c r="MF28" s="358"/>
      <c r="MG28" s="358"/>
      <c r="MH28" s="358"/>
      <c r="MI28" s="358"/>
      <c r="MJ28" s="358"/>
      <c r="MK28" s="358"/>
      <c r="ML28" s="358"/>
      <c r="MM28" s="358"/>
      <c r="MN28" s="358"/>
      <c r="MO28" s="358"/>
      <c r="MP28" s="358"/>
      <c r="MQ28" s="358"/>
      <c r="MR28" s="358"/>
      <c r="MS28" s="358"/>
      <c r="MT28" s="358"/>
      <c r="MU28" s="358"/>
      <c r="MV28" s="358"/>
      <c r="MW28" s="358"/>
      <c r="MX28" s="358"/>
      <c r="MY28" s="358"/>
      <c r="MZ28" s="358"/>
      <c r="NA28" s="358"/>
      <c r="NB28" s="358"/>
      <c r="NC28" s="358"/>
      <c r="ND28" s="358"/>
      <c r="NE28" s="358"/>
      <c r="NF28" s="358"/>
      <c r="NG28" s="358"/>
      <c r="NH28" s="358"/>
      <c r="NI28" s="358"/>
    </row>
    <row r="29" spans="1:373" s="1084" customFormat="1" ht="15">
      <c r="A29" s="1082" t="s">
        <v>67</v>
      </c>
      <c r="B29" s="1083"/>
      <c r="C29" s="1083"/>
      <c r="D29" s="1083"/>
      <c r="E29" s="1083"/>
      <c r="F29" s="1083"/>
      <c r="G29" s="1083"/>
      <c r="H29" s="1083"/>
      <c r="I29" s="1083"/>
      <c r="J29" s="1083"/>
      <c r="K29" s="1083"/>
      <c r="L29" s="1083"/>
      <c r="M29" s="1083"/>
      <c r="N29" s="1083"/>
      <c r="O29" s="1083"/>
      <c r="P29" s="1083"/>
      <c r="Q29" s="1083"/>
      <c r="R29" s="1083"/>
      <c r="S29" s="1083"/>
      <c r="T29" s="1083"/>
      <c r="U29" s="1083"/>
      <c r="V29" s="1083"/>
      <c r="W29" s="1083"/>
      <c r="X29" s="1083"/>
      <c r="Y29" s="1083"/>
      <c r="Z29" s="1083"/>
      <c r="AA29" s="1083"/>
      <c r="AB29" s="1083"/>
      <c r="AC29" s="1083"/>
      <c r="AD29" s="1083"/>
      <c r="AE29" s="1083"/>
      <c r="AF29" s="1083"/>
      <c r="AG29" s="1083"/>
      <c r="AH29" s="1083"/>
      <c r="AI29" s="1083"/>
      <c r="AJ29" s="1083"/>
      <c r="AK29" s="1083"/>
      <c r="AL29" s="1083"/>
      <c r="AM29" s="1083"/>
      <c r="AN29" s="1083"/>
      <c r="AO29" s="1083"/>
      <c r="AP29" s="1083"/>
      <c r="AQ29" s="1083"/>
      <c r="AR29" s="1083"/>
      <c r="AS29" s="1083"/>
      <c r="AT29" s="1083"/>
      <c r="AU29" s="1083"/>
      <c r="AV29" s="1083"/>
      <c r="AW29" s="1083"/>
      <c r="AX29" s="1083"/>
      <c r="AY29" s="1083"/>
      <c r="AZ29" s="1083"/>
      <c r="BA29" s="1083"/>
      <c r="BB29" s="1083"/>
      <c r="BC29" s="1083"/>
      <c r="BD29" s="1083"/>
      <c r="BE29" s="1083"/>
      <c r="BF29" s="1083"/>
      <c r="BG29" s="1083"/>
      <c r="BH29" s="1083"/>
      <c r="BI29" s="1083"/>
      <c r="BJ29" s="1083"/>
      <c r="BK29" s="1083"/>
      <c r="BL29" s="1083"/>
      <c r="BM29" s="1083"/>
      <c r="BN29" s="1083"/>
      <c r="BO29" s="1083"/>
      <c r="BP29" s="1083"/>
      <c r="BQ29" s="1083"/>
      <c r="BR29" s="1083"/>
      <c r="BS29" s="1083"/>
      <c r="BT29" s="1083"/>
      <c r="BU29" s="1083"/>
      <c r="BV29" s="1083"/>
      <c r="BW29" s="1083"/>
      <c r="BX29" s="1083"/>
      <c r="BY29" s="1083"/>
      <c r="BZ29" s="1083"/>
      <c r="CA29" s="1083"/>
      <c r="CB29" s="1083"/>
      <c r="CC29" s="1083"/>
      <c r="CD29" s="1083"/>
      <c r="CE29" s="1083"/>
      <c r="CF29" s="1083"/>
      <c r="CG29" s="1083"/>
      <c r="CH29" s="1083"/>
      <c r="CI29" s="1083"/>
      <c r="CJ29" s="1083"/>
      <c r="CK29" s="1083"/>
      <c r="CL29" s="1083"/>
      <c r="CM29" s="1083"/>
      <c r="CN29" s="1083"/>
      <c r="CO29" s="1083"/>
      <c r="CP29" s="1083"/>
      <c r="CQ29" s="1083"/>
      <c r="CR29" s="1083"/>
      <c r="CS29" s="1083"/>
      <c r="CT29" s="1083"/>
      <c r="CU29" s="1083"/>
      <c r="CV29" s="1083"/>
      <c r="CW29" s="1083"/>
      <c r="CX29" s="1083"/>
      <c r="CY29" s="1083"/>
      <c r="CZ29" s="1083"/>
      <c r="DA29" s="1083"/>
      <c r="DB29" s="1083"/>
      <c r="DC29" s="1083"/>
      <c r="DD29" s="1083"/>
      <c r="DE29" s="1083"/>
      <c r="DF29" s="1083"/>
      <c r="DG29" s="1083"/>
      <c r="DH29" s="1083"/>
      <c r="DI29" s="1083"/>
      <c r="DJ29" s="1083"/>
      <c r="DK29" s="1083"/>
      <c r="DL29" s="1083"/>
      <c r="DM29" s="1083"/>
      <c r="DN29" s="1083"/>
      <c r="DO29" s="1083"/>
      <c r="DP29" s="1083"/>
      <c r="DQ29" s="1083"/>
      <c r="DR29" s="1083"/>
      <c r="DS29" s="1083"/>
      <c r="DT29" s="1083"/>
      <c r="DU29" s="1083"/>
      <c r="DV29" s="1083"/>
      <c r="DW29" s="1083"/>
      <c r="DX29" s="1083"/>
      <c r="DY29" s="1083"/>
      <c r="DZ29" s="1083"/>
      <c r="EA29" s="1083"/>
      <c r="EB29" s="1083"/>
      <c r="EC29" s="1083"/>
      <c r="ED29" s="1083"/>
      <c r="EE29" s="1083"/>
      <c r="EF29" s="1083"/>
      <c r="EG29" s="1083"/>
      <c r="EH29" s="1083"/>
      <c r="EI29" s="1083"/>
      <c r="EJ29" s="1083"/>
      <c r="EK29" s="1083"/>
      <c r="EL29" s="1083"/>
      <c r="EM29" s="1083"/>
      <c r="EN29" s="1083"/>
      <c r="EO29" s="1083"/>
      <c r="EP29" s="1083"/>
      <c r="EQ29" s="1083"/>
      <c r="ER29" s="1083"/>
      <c r="ES29" s="1083"/>
      <c r="ET29" s="1083"/>
      <c r="EU29" s="1083"/>
      <c r="EV29" s="1083"/>
      <c r="EW29" s="1083"/>
      <c r="EX29" s="1083"/>
      <c r="EY29" s="1083"/>
      <c r="EZ29" s="1083"/>
      <c r="FA29" s="1083"/>
      <c r="FB29" s="1083"/>
      <c r="FC29" s="1083"/>
      <c r="FD29" s="1083"/>
      <c r="FE29" s="1083"/>
      <c r="FF29" s="1083"/>
      <c r="FG29" s="1083"/>
      <c r="FH29" s="1083"/>
      <c r="FI29" s="1083"/>
      <c r="FJ29" s="1083"/>
      <c r="FK29" s="1083"/>
      <c r="FL29" s="1083"/>
      <c r="FM29" s="1083"/>
      <c r="FN29" s="1083"/>
      <c r="FO29" s="1083"/>
      <c r="FP29" s="1083"/>
      <c r="FQ29" s="1083"/>
      <c r="FR29" s="1083"/>
      <c r="FS29" s="1083"/>
      <c r="FT29" s="1083"/>
      <c r="FU29" s="1083"/>
      <c r="FV29" s="1083"/>
      <c r="FW29" s="1083"/>
      <c r="FX29" s="1083"/>
      <c r="FY29" s="1083"/>
      <c r="FZ29" s="1083"/>
      <c r="GA29" s="1083"/>
      <c r="GB29" s="1083"/>
      <c r="GC29" s="1083"/>
      <c r="GD29" s="1083"/>
      <c r="GE29" s="1083"/>
      <c r="GF29" s="1083"/>
      <c r="GG29" s="1083"/>
      <c r="GH29" s="1083"/>
      <c r="GI29" s="1083"/>
      <c r="GJ29" s="1083"/>
      <c r="GK29" s="1083"/>
      <c r="GL29" s="1083"/>
      <c r="GM29" s="1083"/>
      <c r="GN29" s="1083"/>
      <c r="GO29" s="1083"/>
      <c r="GP29" s="1083"/>
      <c r="GQ29" s="1083"/>
      <c r="GR29" s="1083"/>
      <c r="GS29" s="1083"/>
      <c r="GT29" s="1083"/>
      <c r="GU29" s="1083"/>
      <c r="GV29" s="1083"/>
      <c r="GW29" s="1083"/>
      <c r="GX29" s="1083"/>
      <c r="GY29" s="1083"/>
      <c r="GZ29" s="1083"/>
      <c r="HA29" s="1083"/>
      <c r="HB29" s="1083"/>
      <c r="HC29" s="1083"/>
      <c r="HD29" s="1083"/>
      <c r="HE29" s="1083"/>
      <c r="HF29" s="1083"/>
      <c r="HG29" s="1083"/>
      <c r="HH29" s="1083"/>
      <c r="HI29" s="1083"/>
      <c r="HJ29" s="1083"/>
      <c r="HK29" s="1083"/>
      <c r="HL29" s="1083"/>
      <c r="HM29" s="1083"/>
      <c r="HN29" s="1083"/>
      <c r="HO29" s="1083"/>
      <c r="HP29" s="1083"/>
      <c r="HQ29" s="1083"/>
      <c r="HR29" s="1083"/>
      <c r="HS29" s="1083"/>
      <c r="HT29" s="1083"/>
      <c r="HU29" s="1083"/>
      <c r="HV29" s="1083"/>
      <c r="HW29" s="1083"/>
      <c r="HX29" s="1083"/>
      <c r="HY29" s="1083"/>
      <c r="HZ29" s="1083"/>
      <c r="IA29" s="1083"/>
      <c r="IB29" s="1083"/>
      <c r="IC29" s="1083"/>
      <c r="ID29" s="1083"/>
      <c r="IE29" s="1083"/>
      <c r="IF29" s="1083"/>
      <c r="IG29" s="1083"/>
      <c r="IH29" s="1083"/>
      <c r="II29" s="1083"/>
      <c r="IJ29" s="1083"/>
      <c r="IK29" s="1083"/>
      <c r="IL29" s="1083"/>
      <c r="IM29" s="1083"/>
      <c r="IN29" s="1083"/>
      <c r="IO29" s="1083"/>
      <c r="IP29" s="1083">
        <f t="shared" ref="IP29:JB29" ca="1" si="1231">IP25-IP22</f>
        <v>8.2552016612324621</v>
      </c>
      <c r="IQ29" s="1083">
        <f t="shared" ca="1" si="1231"/>
        <v>8.2492492802800825</v>
      </c>
      <c r="IR29" s="1083">
        <f t="shared" ca="1" si="1231"/>
        <v>7.6919348618243362</v>
      </c>
      <c r="IS29" s="1083">
        <f t="shared" ca="1" si="1231"/>
        <v>0.71482461573574341</v>
      </c>
      <c r="IT29" s="1083">
        <f t="shared" ca="1" si="1231"/>
        <v>-2.5623338925862527</v>
      </c>
      <c r="IU29" s="1083">
        <f t="shared" ca="1" si="1231"/>
        <v>-1.3041956769753256</v>
      </c>
      <c r="IV29" s="1083">
        <f t="shared" ca="1" si="1231"/>
        <v>4.5910799927918333</v>
      </c>
      <c r="IW29" s="1083">
        <f t="shared" ca="1" si="1231"/>
        <v>-1.0034339777004107</v>
      </c>
      <c r="IX29" s="1083">
        <f t="shared" ca="1" si="1231"/>
        <v>-0.2234619954597008</v>
      </c>
      <c r="IY29" s="1083">
        <f t="shared" ca="1" si="1231"/>
        <v>8.8935095079691848</v>
      </c>
      <c r="IZ29" s="1083">
        <f t="shared" ca="1" si="1231"/>
        <v>-1.0595877227658406</v>
      </c>
      <c r="JA29" s="1083">
        <f t="shared" ca="1" si="1231"/>
        <v>-0.74960897449645358</v>
      </c>
      <c r="JB29" s="1083">
        <f t="shared" ca="1" si="1231"/>
        <v>7.729215882405299</v>
      </c>
      <c r="JC29" s="1083">
        <f t="shared" ref="JC29:KI29" si="1232">JC27+JC28</f>
        <v>-4.5102655964410303</v>
      </c>
      <c r="JD29" s="1083">
        <f t="shared" si="1232"/>
        <v>-6.7055228588999682</v>
      </c>
      <c r="JE29" s="1083">
        <f t="shared" si="1232"/>
        <v>-0.20787200936220529</v>
      </c>
      <c r="JF29" s="1083">
        <f t="shared" si="1232"/>
        <v>13.860592139226185</v>
      </c>
      <c r="JG29" s="1083">
        <f t="shared" si="1232"/>
        <v>27.428448022285437</v>
      </c>
      <c r="JH29" s="1083">
        <f t="shared" si="1232"/>
        <v>-3.1715357904567156</v>
      </c>
      <c r="JI29" s="1083">
        <f t="shared" si="1232"/>
        <v>32.654925763513816</v>
      </c>
      <c r="JJ29" s="1083">
        <f t="shared" si="1232"/>
        <v>60.796827980692441</v>
      </c>
      <c r="JK29" s="1083">
        <f t="shared" si="1232"/>
        <v>57.15956381173099</v>
      </c>
      <c r="JL29" s="1083">
        <f t="shared" si="1232"/>
        <v>55.921447908503779</v>
      </c>
      <c r="JM29" s="1083">
        <f t="shared" si="1232"/>
        <v>-13.762006801268996</v>
      </c>
      <c r="JN29" s="1083">
        <f t="shared" si="1232"/>
        <v>3.1771424665500518</v>
      </c>
      <c r="JO29" s="1083">
        <f t="shared" si="1232"/>
        <v>13.491133181614941</v>
      </c>
      <c r="JP29" s="1083">
        <f t="shared" si="1232"/>
        <v>23.21785173300313</v>
      </c>
      <c r="JQ29" s="1083">
        <f t="shared" si="1232"/>
        <v>39.547631762461137</v>
      </c>
      <c r="JR29" s="1083">
        <f t="shared" si="1232"/>
        <v>39.863580941275188</v>
      </c>
      <c r="JS29" s="1083">
        <f t="shared" si="1232"/>
        <v>65.396764633653845</v>
      </c>
      <c r="JT29" s="1083">
        <f t="shared" si="1232"/>
        <v>2.9670219280503218</v>
      </c>
      <c r="JU29" s="1083">
        <f t="shared" si="1232"/>
        <v>2.1517561824464337</v>
      </c>
      <c r="JV29" s="1083">
        <f t="shared" si="1232"/>
        <v>20.728535759440859</v>
      </c>
      <c r="JW29" s="1083">
        <f t="shared" si="1232"/>
        <v>83.102564009099495</v>
      </c>
      <c r="JX29" s="1083">
        <f t="shared" si="1232"/>
        <v>66.40520081734374</v>
      </c>
      <c r="JY29" s="1083">
        <f t="shared" si="1232"/>
        <v>63.620023650619558</v>
      </c>
      <c r="JZ29" s="1083">
        <f t="shared" si="1232"/>
        <v>64.113660606297131</v>
      </c>
      <c r="KA29" s="1083">
        <f t="shared" si="1232"/>
        <v>-10.106184112350505</v>
      </c>
      <c r="KB29" s="1083">
        <f t="shared" si="1232"/>
        <v>1.2184010944417807</v>
      </c>
      <c r="KC29" s="1083">
        <f t="shared" si="1232"/>
        <v>5.9836322996165308</v>
      </c>
      <c r="KD29" s="1083">
        <f t="shared" si="1232"/>
        <v>-5.2329059454931439</v>
      </c>
      <c r="KE29" s="1083">
        <f t="shared" si="1232"/>
        <v>18.150305163494366</v>
      </c>
      <c r="KF29" s="1083">
        <f t="shared" si="1232"/>
        <v>18.143048927666698</v>
      </c>
      <c r="KG29" s="1083">
        <f t="shared" si="1232"/>
        <v>18.135792691839043</v>
      </c>
      <c r="KH29" s="1083">
        <f t="shared" si="1232"/>
        <v>6.715246288373379</v>
      </c>
      <c r="KI29" s="1083">
        <f t="shared" si="1232"/>
        <v>-9.2053417561924391</v>
      </c>
      <c r="KJ29" s="1083">
        <f t="shared" ref="KJ29:KK29" si="1233">KJ27+KJ28</f>
        <v>11.971191626306307</v>
      </c>
      <c r="KK29" s="1083">
        <f t="shared" si="1233"/>
        <v>4.5365340761208017</v>
      </c>
      <c r="KL29" s="1083">
        <f>KL27+KL28</f>
        <v>19.849511512700715</v>
      </c>
      <c r="KM29" s="1083">
        <f t="shared" ref="KM29" si="1234">KM27+KM28</f>
        <v>32.098442214799149</v>
      </c>
      <c r="KN29" s="1083">
        <f t="shared" ref="KN29" si="1235">KN27+KN28</f>
        <v>-92.937652296969077</v>
      </c>
      <c r="KO29" s="1083">
        <f t="shared" ref="KO29:LT29" si="1236">KO27+KO28</f>
        <v>-3.5927980470001444</v>
      </c>
      <c r="KP29" s="1083">
        <f t="shared" si="1236"/>
        <v>2.254358854194038</v>
      </c>
      <c r="KQ29" s="1083">
        <f t="shared" si="1236"/>
        <v>-14.108054910704197</v>
      </c>
      <c r="KR29" s="1083">
        <f t="shared" si="1236"/>
        <v>-9.9638686207998148</v>
      </c>
      <c r="KS29" s="1083">
        <f t="shared" si="1236"/>
        <v>-11.164854250320445</v>
      </c>
      <c r="KT29" s="1083">
        <f t="shared" si="1236"/>
        <v>-3.888348122363908</v>
      </c>
      <c r="KU29" s="1083">
        <f t="shared" si="1236"/>
        <v>-8.7231264313657988</v>
      </c>
      <c r="KV29" s="1083">
        <f t="shared" si="1236"/>
        <v>3.2019656172558655</v>
      </c>
      <c r="KW29" s="1083">
        <f t="shared" si="1236"/>
        <v>-2.4552906185717944</v>
      </c>
      <c r="KX29" s="1083">
        <f t="shared" si="1236"/>
        <v>3.3023836040092647</v>
      </c>
      <c r="KY29" s="1083">
        <f t="shared" si="1236"/>
        <v>-8.8864911515957772</v>
      </c>
      <c r="KZ29" s="1083">
        <f t="shared" si="1236"/>
        <v>5.3790452527604771</v>
      </c>
      <c r="LA29" s="1083">
        <f t="shared" si="1236"/>
        <v>11.120501925580157</v>
      </c>
      <c r="LB29" s="1083">
        <f t="shared" si="1236"/>
        <v>33.793365962455795</v>
      </c>
      <c r="LC29" s="1083">
        <f t="shared" si="1236"/>
        <v>1.781216213364452</v>
      </c>
      <c r="LD29" s="1083">
        <f t="shared" si="1236"/>
        <v>-8.916940722385057</v>
      </c>
      <c r="LE29" s="1083">
        <f t="shared" si="1236"/>
        <v>-1.1290733984419745</v>
      </c>
      <c r="LF29" s="1083">
        <f t="shared" si="1236"/>
        <v>4.3280563154691407</v>
      </c>
      <c r="LG29" s="1083">
        <f t="shared" si="1236"/>
        <v>2.6187598788181532</v>
      </c>
      <c r="LH29" s="1083">
        <f t="shared" si="1236"/>
        <v>2.6115036429905132</v>
      </c>
      <c r="LI29" s="1083">
        <f t="shared" si="1236"/>
        <v>56.473873500383789</v>
      </c>
      <c r="LJ29" s="1083">
        <f t="shared" si="1236"/>
        <v>5.3236612677321986</v>
      </c>
      <c r="LK29" s="1083">
        <f t="shared" si="1236"/>
        <v>7.063172235899053</v>
      </c>
      <c r="LL29" s="1083">
        <f t="shared" si="1236"/>
        <v>48.37692864981112</v>
      </c>
      <c r="LM29" s="1083">
        <f t="shared" si="1236"/>
        <v>67.977857811386727</v>
      </c>
      <c r="LN29" s="1083">
        <f t="shared" si="1236"/>
        <v>73.190867770607866</v>
      </c>
      <c r="LO29" s="1083">
        <f t="shared" si="1236"/>
        <v>102.50535972661189</v>
      </c>
      <c r="LP29" s="1083">
        <f t="shared" si="1236"/>
        <v>101.86040603631555</v>
      </c>
      <c r="LQ29" s="1083">
        <f t="shared" si="1236"/>
        <v>-55.132685517100938</v>
      </c>
      <c r="LR29" s="1083">
        <f t="shared" si="1236"/>
        <v>-10.172448232063537</v>
      </c>
      <c r="LS29" s="1083">
        <f t="shared" si="1236"/>
        <v>4.6915457048039997</v>
      </c>
      <c r="LT29" s="1083">
        <f t="shared" si="1236"/>
        <v>8.0842712125500498</v>
      </c>
      <c r="LU29" s="1083">
        <f t="shared" ref="LU29:MZ29" si="1237">LU27+LU28</f>
        <v>19.322543043149977</v>
      </c>
      <c r="LV29" s="1083">
        <f t="shared" si="1237"/>
        <v>89.401332880995227</v>
      </c>
      <c r="LW29" s="1083">
        <f t="shared" si="1237"/>
        <v>88.728820609889326</v>
      </c>
      <c r="LX29" s="1083">
        <f t="shared" si="1237"/>
        <v>-6.0312333905692981</v>
      </c>
      <c r="LY29" s="1083">
        <f t="shared" si="1237"/>
        <v>-1.878424114251203</v>
      </c>
      <c r="LZ29" s="1083">
        <f t="shared" si="1237"/>
        <v>-6.0067315586491361</v>
      </c>
      <c r="MA29" s="1083">
        <f t="shared" si="1237"/>
        <v>-18.999242211683651</v>
      </c>
      <c r="MB29" s="1083">
        <f t="shared" si="1237"/>
        <v>13.57594226304451</v>
      </c>
      <c r="MC29" s="1083">
        <f t="shared" si="1237"/>
        <v>22.047447595108849</v>
      </c>
      <c r="MD29" s="1083">
        <f t="shared" si="1237"/>
        <v>40.891242042107436</v>
      </c>
      <c r="ME29" s="1083">
        <f t="shared" si="1237"/>
        <v>-12.849664560494233</v>
      </c>
      <c r="MF29" s="1083">
        <f t="shared" si="1237"/>
        <v>-12.856920796321894</v>
      </c>
      <c r="MG29" s="1083">
        <f t="shared" si="1237"/>
        <v>-11.759886413322263</v>
      </c>
      <c r="MH29" s="1083">
        <f t="shared" si="1237"/>
        <v>7.1648455586343687</v>
      </c>
      <c r="MI29" s="1083">
        <f t="shared" si="1237"/>
        <v>-2.0310435482891336</v>
      </c>
      <c r="MJ29" s="1083">
        <f t="shared" si="1237"/>
        <v>-2.0382997841167878</v>
      </c>
      <c r="MK29" s="1083">
        <f t="shared" si="1237"/>
        <v>3.0417009207907455</v>
      </c>
      <c r="ML29" s="1083">
        <f t="shared" si="1237"/>
        <v>-16.405377627467931</v>
      </c>
      <c r="MM29" s="1083">
        <f t="shared" si="1237"/>
        <v>-16.412633863295593</v>
      </c>
      <c r="MN29" s="1083">
        <f t="shared" si="1237"/>
        <v>-18.778154474706056</v>
      </c>
      <c r="MO29" s="1083">
        <f t="shared" si="1237"/>
        <v>53.236621315192743</v>
      </c>
      <c r="MP29" s="1083">
        <f t="shared" si="1237"/>
        <v>-18.306552927203896</v>
      </c>
      <c r="MQ29" s="1083">
        <f t="shared" si="1237"/>
        <v>-18.313809163031557</v>
      </c>
      <c r="MR29" s="1083">
        <f t="shared" si="1237"/>
        <v>9.6626174723692841</v>
      </c>
      <c r="MS29" s="1083">
        <f t="shared" si="1237"/>
        <v>-2.0724194096215527</v>
      </c>
      <c r="MT29" s="1083">
        <f t="shared" si="1237"/>
        <v>-0.40923981800669651</v>
      </c>
      <c r="MU29" s="1083">
        <f t="shared" si="1237"/>
        <v>24.972435693239326</v>
      </c>
      <c r="MV29" s="1083">
        <f t="shared" si="1237"/>
        <v>46.155963012277411</v>
      </c>
      <c r="MW29" s="1083">
        <f t="shared" si="1237"/>
        <v>3.167369335565752</v>
      </c>
      <c r="MX29" s="1083">
        <f t="shared" si="1237"/>
        <v>-1.0201033974987439</v>
      </c>
      <c r="MY29" s="1083">
        <f t="shared" si="1237"/>
        <v>15.92472613930466</v>
      </c>
      <c r="MZ29" s="1083">
        <f t="shared" si="1237"/>
        <v>-3.3716248736941772</v>
      </c>
      <c r="NA29" s="1083">
        <f t="shared" ref="NA29:NI29" si="1238">NA27+NA28</f>
        <v>-3.9229592024481192</v>
      </c>
      <c r="NB29" s="1083">
        <f t="shared" si="1238"/>
        <v>19.95</v>
      </c>
      <c r="NC29" s="1083">
        <f t="shared" si="1238"/>
        <v>20.9</v>
      </c>
      <c r="ND29" s="1083">
        <f t="shared" si="1238"/>
        <v>21.849999999999998</v>
      </c>
      <c r="NE29" s="1083">
        <f t="shared" si="1238"/>
        <v>22.799999999999997</v>
      </c>
      <c r="NF29" s="1083">
        <f t="shared" si="1238"/>
        <v>23.75</v>
      </c>
      <c r="NG29" s="1083">
        <f t="shared" si="1238"/>
        <v>24.7</v>
      </c>
      <c r="NH29" s="1083">
        <f t="shared" si="1238"/>
        <v>25.65</v>
      </c>
      <c r="NI29" s="1083">
        <f t="shared" si="1238"/>
        <v>26.599999999999998</v>
      </c>
    </row>
    <row r="30" spans="1:373" s="41" customFormat="1" ht="14.25" customHeight="1">
      <c r="A30" s="40" t="s">
        <v>62</v>
      </c>
    </row>
    <row r="31" spans="1:373" s="105" customFormat="1" ht="15">
      <c r="A31" s="104" t="s">
        <v>68</v>
      </c>
      <c r="IP31" s="105">
        <f>IP34</f>
        <v>0</v>
      </c>
    </row>
    <row r="32" spans="1:373" s="359" customFormat="1" ht="15">
      <c r="A32" s="358" t="s">
        <v>69</v>
      </c>
      <c r="IP32" s="359">
        <v>9</v>
      </c>
    </row>
    <row r="33" spans="1:306" s="518" customFormat="1" ht="15">
      <c r="A33" s="511"/>
    </row>
    <row r="34" spans="1:306" s="518" customFormat="1" ht="15">
      <c r="A34" s="511" t="s">
        <v>70</v>
      </c>
      <c r="KO34" s="518">
        <v>0.9</v>
      </c>
      <c r="KP34" s="518">
        <v>0.9</v>
      </c>
      <c r="KQ34" s="518">
        <v>0.9</v>
      </c>
      <c r="KR34" s="518">
        <v>0.9</v>
      </c>
      <c r="KS34" s="518">
        <v>0.9</v>
      </c>
      <c r="KT34" s="518">
        <v>0.9</v>
      </c>
    </row>
    <row r="35" spans="1:306" s="516" customFormat="1" ht="15">
      <c r="A35" s="515" t="s">
        <v>12</v>
      </c>
      <c r="E35" s="517"/>
      <c r="F35" s="517"/>
      <c r="G35" s="517"/>
      <c r="H35" s="517"/>
      <c r="I35" s="517"/>
      <c r="J35" s="517"/>
    </row>
    <row r="36" spans="1:306" ht="15">
      <c r="A36" s="527"/>
    </row>
    <row r="37" spans="1:306" ht="15">
      <c r="A37" s="527"/>
    </row>
    <row r="38" spans="1:306" s="513" customFormat="1" ht="15">
      <c r="A38" s="528" t="s">
        <v>71</v>
      </c>
      <c r="E38" s="514"/>
      <c r="F38" s="514"/>
      <c r="G38" s="514"/>
      <c r="H38" s="514"/>
      <c r="I38" s="514"/>
      <c r="J38" s="514"/>
    </row>
    <row r="39" spans="1:306" s="883" customFormat="1" ht="15">
      <c r="A39" s="527"/>
      <c r="E39" s="38"/>
      <c r="F39" s="38"/>
      <c r="G39" s="38"/>
      <c r="H39" s="38"/>
      <c r="I39" s="38"/>
      <c r="J39" s="38"/>
    </row>
    <row r="40" spans="1:306" ht="15.75" customHeight="1">
      <c r="A40" s="527" t="s">
        <v>72</v>
      </c>
    </row>
    <row r="41" spans="1:306" ht="15.75" customHeight="1">
      <c r="A41" s="527" t="s">
        <v>73</v>
      </c>
    </row>
    <row r="42" spans="1:306" s="424" customFormat="1" ht="15">
      <c r="A42" s="529" t="s">
        <v>74</v>
      </c>
    </row>
    <row r="43" spans="1:306" ht="15">
      <c r="A43" s="527" t="s">
        <v>75</v>
      </c>
    </row>
    <row r="44" spans="1:306" ht="15">
      <c r="A44" s="527"/>
    </row>
    <row r="45" spans="1:306" ht="15">
      <c r="A45" s="527" t="s">
        <v>76</v>
      </c>
    </row>
    <row r="46" spans="1:306" s="519" customFormat="1" ht="15">
      <c r="A46" s="530" t="s">
        <v>77</v>
      </c>
    </row>
    <row r="47" spans="1:306" s="499" customFormat="1" ht="15">
      <c r="A47" s="531"/>
    </row>
    <row r="48" spans="1:306" ht="15">
      <c r="A48" s="23"/>
    </row>
  </sheetData>
  <conditionalFormatting sqref="A27:XFD39">
    <cfRule type="cellIs" dxfId="76" priority="11" operator="lessThan">
      <formula>0</formula>
    </cfRule>
  </conditionalFormatting>
  <conditionalFormatting sqref="B5:NI5">
    <cfRule type="expression" dxfId="75" priority="3">
      <formula>_xlfn.IFS(B$18&gt;0,B$19=0)</formula>
    </cfRule>
    <cfRule type="expression" dxfId="74" priority="4">
      <formula>_xlfn.IFS(B$17&gt;0,B$18=0)</formula>
    </cfRule>
    <cfRule type="expression" dxfId="73" priority="5">
      <formula>_xlfn.IFS(B$16&gt;0,B$17=0)</formula>
    </cfRule>
    <cfRule type="expression" dxfId="72" priority="6">
      <formula>_xlfn.IFS(B$15&gt;0,B$16=0)</formula>
    </cfRule>
  </conditionalFormatting>
  <pageMargins left="0" right="0" top="0" bottom="0" header="0" footer="0"/>
  <pageSetup orientation="portrait" r:id="rId1"/>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NK142"/>
  <sheetViews>
    <sheetView workbookViewId="0">
      <pane xSplit="2" ySplit="2" topLeftCell="C41" activePane="bottomRight" state="frozen"/>
      <selection pane="bottomRight" activeCell="C62" sqref="C62"/>
      <selection pane="bottomLeft" activeCell="A3" sqref="A3"/>
      <selection pane="topRight" activeCell="B1" sqref="B1"/>
    </sheetView>
  </sheetViews>
  <sheetFormatPr defaultColWidth="9.140625" defaultRowHeight="15.75" customHeight="1" zeroHeight="1"/>
  <cols>
    <col min="1" max="1" width="9.85546875" style="22" bestFit="1" customWidth="1"/>
    <col min="2" max="2" width="24.42578125" bestFit="1" customWidth="1"/>
    <col min="3" max="5" width="9" customWidth="1"/>
    <col min="6" max="6" width="11.28515625" customWidth="1"/>
    <col min="7" max="10" width="9" customWidth="1"/>
    <col min="11" max="12" width="10.140625" customWidth="1"/>
    <col min="13" max="13" width="11.28515625" customWidth="1"/>
    <col min="14" max="19" width="10.140625" customWidth="1"/>
    <col min="20" max="20" width="11.28515625" customWidth="1"/>
    <col min="21" max="26" width="10.140625" customWidth="1"/>
    <col min="27" max="27" width="11.28515625" customWidth="1"/>
    <col min="28" max="29" width="10.140625" customWidth="1"/>
    <col min="30" max="33" width="9" customWidth="1"/>
    <col min="34" max="34" width="11.28515625" customWidth="1"/>
    <col min="35" max="38" width="9" customWidth="1"/>
    <col min="39" max="40" width="10.140625" customWidth="1"/>
    <col min="41" max="41" width="11.28515625" customWidth="1"/>
    <col min="42" max="47" width="10.140625" customWidth="1"/>
    <col min="48" max="48" width="11.28515625" customWidth="1"/>
    <col min="49" max="54" width="10.140625" customWidth="1"/>
    <col min="55" max="55" width="11.28515625" customWidth="1"/>
    <col min="56" max="60" width="10.140625" customWidth="1"/>
    <col min="61" max="61" width="9" customWidth="1"/>
    <col min="62" max="62" width="11.28515625" customWidth="1"/>
    <col min="63" max="68" width="9" customWidth="1"/>
    <col min="69" max="69" width="11.28515625" customWidth="1"/>
    <col min="70" max="75" width="10.140625" customWidth="1"/>
    <col min="76" max="76" width="11.28515625" customWidth="1"/>
    <col min="77" max="82" width="10.140625" customWidth="1"/>
    <col min="83" max="83" width="11.28515625" customWidth="1"/>
    <col min="84" max="89" width="10.140625" customWidth="1"/>
    <col min="90" max="90" width="11.28515625" customWidth="1"/>
    <col min="91" max="96" width="9" customWidth="1"/>
    <col min="97" max="97" width="11.28515625" customWidth="1"/>
    <col min="98" max="99" width="9" customWidth="1"/>
    <col min="100" max="103" width="10.140625" customWidth="1"/>
    <col min="104" max="104" width="11.28515625" customWidth="1"/>
    <col min="105" max="110" width="10.140625" customWidth="1"/>
    <col min="111" max="111" width="11.28515625" customWidth="1"/>
    <col min="112" max="117" width="10.140625" customWidth="1"/>
    <col min="118" max="118" width="11.28515625" customWidth="1"/>
    <col min="119" max="121" width="10.140625" customWidth="1"/>
    <col min="122" max="124" width="9" customWidth="1"/>
    <col min="125" max="125" width="11.28515625" customWidth="1"/>
    <col min="126" max="130" width="9" customWidth="1"/>
    <col min="131" max="131" width="10.140625" customWidth="1"/>
    <col min="132" max="132" width="11.28515625" customWidth="1"/>
    <col min="133" max="138" width="10.140625" customWidth="1"/>
    <col min="139" max="139" width="11.28515625" customWidth="1"/>
    <col min="140" max="145" width="10.140625" customWidth="1"/>
    <col min="146" max="146" width="11.28515625" customWidth="1"/>
    <col min="147" max="151" width="10.140625" customWidth="1"/>
    <col min="152" max="152" width="9" customWidth="1"/>
    <col min="153" max="153" width="11.28515625" customWidth="1"/>
    <col min="154" max="159" width="9" customWidth="1"/>
    <col min="160" max="160" width="11.28515625" customWidth="1"/>
    <col min="161" max="166" width="10.140625" customWidth="1"/>
    <col min="167" max="167" width="11.28515625" customWidth="1"/>
    <col min="168" max="173" width="10.140625" customWidth="1"/>
    <col min="174" max="174" width="11.28515625" customWidth="1"/>
    <col min="175" max="180" width="10.140625" customWidth="1"/>
    <col min="181" max="181" width="11.28515625" customWidth="1"/>
    <col min="182" max="182" width="10.140625" customWidth="1"/>
    <col min="183" max="187" width="9" customWidth="1"/>
    <col min="188" max="188" width="11.28515625" customWidth="1"/>
    <col min="189" max="191" width="9" customWidth="1"/>
    <col min="192" max="194" width="10.140625" customWidth="1"/>
    <col min="195" max="195" width="11.28515625" customWidth="1"/>
    <col min="196" max="201" width="10.140625" customWidth="1"/>
    <col min="202" max="202" width="11.28515625" customWidth="1"/>
    <col min="203" max="208" width="10.140625" customWidth="1"/>
    <col min="209" max="209" width="11.28515625" customWidth="1"/>
    <col min="210" max="213" width="10.140625" customWidth="1"/>
    <col min="214" max="215" width="9" customWidth="1"/>
    <col min="216" max="216" width="11.28515625" customWidth="1"/>
    <col min="217" max="222" width="9" customWidth="1"/>
    <col min="223" max="223" width="11.28515625" customWidth="1"/>
    <col min="224" max="229" width="10.140625" customWidth="1"/>
    <col min="230" max="230" width="11.28515625" customWidth="1"/>
    <col min="231" max="236" width="10.140625" customWidth="1"/>
    <col min="237" max="237" width="11.28515625" customWidth="1"/>
    <col min="238" max="243" width="10.140625" customWidth="1"/>
    <col min="244" max="244" width="11.28515625" customWidth="1"/>
    <col min="245" max="245" width="12.28515625" customWidth="1"/>
    <col min="246" max="246" width="11.140625" customWidth="1"/>
    <col min="247" max="249" width="12.28515625" customWidth="1"/>
    <col min="250" max="250" width="11.140625" customWidth="1"/>
    <col min="251" max="251" width="11.28515625" customWidth="1"/>
    <col min="252" max="257" width="12.28515625" customWidth="1"/>
    <col min="258" max="258" width="11.28515625" customWidth="1"/>
    <col min="259" max="267" width="12.28515625" customWidth="1"/>
    <col min="268" max="268" width="11.140625" customWidth="1"/>
    <col min="269" max="272" width="12.28515625" customWidth="1"/>
    <col min="273" max="273" width="11.140625" customWidth="1"/>
    <col min="274" max="276" width="12.28515625" customWidth="1"/>
    <col min="277" max="277" width="11.140625" customWidth="1"/>
    <col min="278" max="278" width="11.28515625" customWidth="1"/>
    <col min="279" max="284" width="12.28515625" customWidth="1"/>
    <col min="285" max="285" width="11.28515625" customWidth="1"/>
    <col min="286" max="289" width="12.28515625" customWidth="1"/>
    <col min="290" max="290" width="11.140625" customWidth="1"/>
    <col min="291" max="293" width="12.28515625" customWidth="1"/>
    <col min="294" max="294" width="11.140625" customWidth="1"/>
    <col min="295" max="295" width="11.28515625" customWidth="1"/>
    <col min="296" max="296" width="12.28515625" customWidth="1"/>
    <col min="297" max="301" width="12.28515625" bestFit="1" customWidth="1"/>
    <col min="302" max="302" width="11.28515625" bestFit="1" customWidth="1"/>
    <col min="303" max="310" width="12.28515625" bestFit="1" customWidth="1"/>
    <col min="311" max="311" width="11.140625" bestFit="1" customWidth="1"/>
    <col min="312" max="314" width="12.28515625" bestFit="1" customWidth="1"/>
    <col min="315" max="315" width="11.140625" bestFit="1" customWidth="1"/>
    <col min="316" max="316" width="11.28515625" bestFit="1" customWidth="1"/>
    <col min="317" max="322" width="12.28515625" bestFit="1" customWidth="1"/>
    <col min="323" max="323" width="11.28515625" bestFit="1" customWidth="1"/>
    <col min="324" max="332" width="12.28515625" bestFit="1" customWidth="1"/>
    <col min="333" max="333" width="11.140625" bestFit="1" customWidth="1"/>
    <col min="334" max="335" width="12.28515625" bestFit="1" customWidth="1"/>
    <col min="336" max="336" width="11.140625" bestFit="1" customWidth="1"/>
    <col min="337" max="339" width="12.28515625" bestFit="1" customWidth="1"/>
    <col min="340" max="340" width="11.140625" bestFit="1" customWidth="1"/>
    <col min="341" max="341" width="11.28515625" bestFit="1" customWidth="1"/>
    <col min="342" max="366" width="12.28515625" bestFit="1" customWidth="1"/>
  </cols>
  <sheetData>
    <row r="1" spans="1:366" ht="15.75" customHeight="1">
      <c r="B1" s="1"/>
      <c r="C1" s="9" t="s">
        <v>14</v>
      </c>
      <c r="D1" s="9" t="s">
        <v>15</v>
      </c>
      <c r="E1" s="9" t="s">
        <v>16</v>
      </c>
      <c r="F1" s="9" t="s">
        <v>17</v>
      </c>
      <c r="G1" s="9" t="s">
        <v>18</v>
      </c>
      <c r="H1" s="9" t="s">
        <v>19</v>
      </c>
      <c r="I1" s="9" t="s">
        <v>20</v>
      </c>
      <c r="J1" s="9" t="s">
        <v>14</v>
      </c>
      <c r="K1" s="9" t="s">
        <v>15</v>
      </c>
      <c r="L1" s="9" t="s">
        <v>16</v>
      </c>
      <c r="M1" s="9" t="s">
        <v>17</v>
      </c>
      <c r="N1" s="9" t="s">
        <v>18</v>
      </c>
      <c r="O1" s="9" t="s">
        <v>19</v>
      </c>
      <c r="P1" s="9" t="s">
        <v>20</v>
      </c>
      <c r="Q1" s="9" t="s">
        <v>14</v>
      </c>
      <c r="R1" s="9" t="s">
        <v>15</v>
      </c>
      <c r="S1" s="9" t="s">
        <v>16</v>
      </c>
      <c r="T1" s="9" t="s">
        <v>17</v>
      </c>
      <c r="U1" s="9" t="s">
        <v>18</v>
      </c>
      <c r="V1" s="9" t="s">
        <v>19</v>
      </c>
      <c r="W1" s="9" t="s">
        <v>20</v>
      </c>
      <c r="X1" s="9" t="s">
        <v>14</v>
      </c>
      <c r="Y1" s="9" t="s">
        <v>15</v>
      </c>
      <c r="Z1" s="9" t="s">
        <v>16</v>
      </c>
      <c r="AA1" s="9" t="s">
        <v>17</v>
      </c>
      <c r="AB1" s="9" t="s">
        <v>18</v>
      </c>
      <c r="AC1" s="9" t="s">
        <v>19</v>
      </c>
      <c r="AD1" s="9" t="s">
        <v>20</v>
      </c>
      <c r="AE1" s="9" t="s">
        <v>14</v>
      </c>
      <c r="AF1" s="9" t="s">
        <v>15</v>
      </c>
      <c r="AG1" s="9" t="s">
        <v>16</v>
      </c>
      <c r="AH1" s="9" t="s">
        <v>17</v>
      </c>
      <c r="AI1" s="9" t="s">
        <v>18</v>
      </c>
      <c r="AJ1" s="9" t="s">
        <v>19</v>
      </c>
      <c r="AK1" s="9" t="s">
        <v>20</v>
      </c>
      <c r="AL1" s="9" t="s">
        <v>14</v>
      </c>
      <c r="AM1" s="9" t="s">
        <v>15</v>
      </c>
      <c r="AN1" s="9" t="s">
        <v>16</v>
      </c>
      <c r="AO1" s="9" t="s">
        <v>17</v>
      </c>
      <c r="AP1" s="9" t="s">
        <v>18</v>
      </c>
      <c r="AQ1" s="9" t="s">
        <v>19</v>
      </c>
      <c r="AR1" s="9" t="s">
        <v>20</v>
      </c>
      <c r="AS1" s="9" t="s">
        <v>14</v>
      </c>
      <c r="AT1" s="9" t="s">
        <v>15</v>
      </c>
      <c r="AU1" s="9" t="s">
        <v>16</v>
      </c>
      <c r="AV1" s="9" t="s">
        <v>17</v>
      </c>
      <c r="AW1" s="9" t="s">
        <v>18</v>
      </c>
      <c r="AX1" s="9" t="s">
        <v>19</v>
      </c>
      <c r="AY1" s="9" t="s">
        <v>20</v>
      </c>
      <c r="AZ1" s="9" t="s">
        <v>14</v>
      </c>
      <c r="BA1" s="9" t="s">
        <v>15</v>
      </c>
      <c r="BB1" s="9" t="s">
        <v>16</v>
      </c>
      <c r="BC1" s="9" t="s">
        <v>17</v>
      </c>
      <c r="BD1" s="9" t="s">
        <v>18</v>
      </c>
      <c r="BE1" s="9" t="s">
        <v>19</v>
      </c>
      <c r="BF1" s="9" t="s">
        <v>20</v>
      </c>
      <c r="BG1" s="9" t="s">
        <v>14</v>
      </c>
      <c r="BH1" s="9" t="s">
        <v>15</v>
      </c>
      <c r="BI1" s="9" t="s">
        <v>16</v>
      </c>
      <c r="BJ1" s="9" t="s">
        <v>17</v>
      </c>
      <c r="BK1" s="9" t="s">
        <v>18</v>
      </c>
      <c r="BL1" s="9" t="s">
        <v>19</v>
      </c>
      <c r="BM1" s="9" t="s">
        <v>20</v>
      </c>
      <c r="BN1" s="9" t="s">
        <v>14</v>
      </c>
      <c r="BO1" s="9" t="s">
        <v>15</v>
      </c>
      <c r="BP1" s="9" t="s">
        <v>16</v>
      </c>
      <c r="BQ1" s="9" t="s">
        <v>17</v>
      </c>
      <c r="BR1" s="9" t="s">
        <v>18</v>
      </c>
      <c r="BS1" s="9" t="s">
        <v>19</v>
      </c>
      <c r="BT1" s="9" t="s">
        <v>20</v>
      </c>
      <c r="BU1" s="9" t="s">
        <v>14</v>
      </c>
      <c r="BV1" s="9" t="s">
        <v>15</v>
      </c>
      <c r="BW1" s="9" t="s">
        <v>16</v>
      </c>
      <c r="BX1" s="9" t="s">
        <v>17</v>
      </c>
      <c r="BY1" s="9" t="s">
        <v>18</v>
      </c>
      <c r="BZ1" s="9" t="s">
        <v>19</v>
      </c>
      <c r="CA1" s="9" t="s">
        <v>20</v>
      </c>
      <c r="CB1" s="9" t="s">
        <v>14</v>
      </c>
      <c r="CC1" s="9" t="s">
        <v>15</v>
      </c>
      <c r="CD1" s="9" t="s">
        <v>16</v>
      </c>
      <c r="CE1" s="9" t="s">
        <v>17</v>
      </c>
      <c r="CF1" s="9" t="s">
        <v>18</v>
      </c>
      <c r="CG1" s="9" t="s">
        <v>19</v>
      </c>
      <c r="CH1" s="9" t="s">
        <v>20</v>
      </c>
      <c r="CI1" s="9" t="s">
        <v>14</v>
      </c>
      <c r="CJ1" s="9" t="s">
        <v>15</v>
      </c>
      <c r="CK1" s="9" t="s">
        <v>16</v>
      </c>
      <c r="CL1" s="9" t="s">
        <v>17</v>
      </c>
      <c r="CM1" s="9" t="s">
        <v>18</v>
      </c>
      <c r="CN1" s="9" t="s">
        <v>19</v>
      </c>
      <c r="CO1" s="9" t="s">
        <v>20</v>
      </c>
      <c r="CP1" s="9" t="s">
        <v>14</v>
      </c>
      <c r="CQ1" s="9" t="s">
        <v>15</v>
      </c>
      <c r="CR1" s="9" t="s">
        <v>16</v>
      </c>
      <c r="CS1" s="9" t="s">
        <v>17</v>
      </c>
      <c r="CT1" s="9" t="s">
        <v>18</v>
      </c>
      <c r="CU1" s="9" t="s">
        <v>19</v>
      </c>
      <c r="CV1" s="9" t="s">
        <v>20</v>
      </c>
      <c r="CW1" s="9" t="s">
        <v>14</v>
      </c>
      <c r="CX1" s="9" t="s">
        <v>15</v>
      </c>
      <c r="CY1" s="9" t="s">
        <v>16</v>
      </c>
      <c r="CZ1" s="9" t="s">
        <v>17</v>
      </c>
      <c r="DA1" s="9" t="s">
        <v>18</v>
      </c>
      <c r="DB1" s="9" t="s">
        <v>19</v>
      </c>
      <c r="DC1" s="9" t="s">
        <v>20</v>
      </c>
      <c r="DD1" s="9" t="s">
        <v>14</v>
      </c>
      <c r="DE1" s="9" t="s">
        <v>15</v>
      </c>
      <c r="DF1" s="9" t="s">
        <v>16</v>
      </c>
      <c r="DG1" s="9" t="s">
        <v>17</v>
      </c>
      <c r="DH1" s="9" t="s">
        <v>18</v>
      </c>
      <c r="DI1" s="9" t="s">
        <v>19</v>
      </c>
      <c r="DJ1" s="9" t="s">
        <v>20</v>
      </c>
      <c r="DK1" s="9" t="s">
        <v>14</v>
      </c>
      <c r="DL1" s="9" t="s">
        <v>15</v>
      </c>
      <c r="DM1" s="9" t="s">
        <v>16</v>
      </c>
      <c r="DN1" s="9" t="s">
        <v>17</v>
      </c>
      <c r="DO1" s="9" t="s">
        <v>18</v>
      </c>
      <c r="DP1" s="9" t="s">
        <v>19</v>
      </c>
      <c r="DQ1" s="9" t="s">
        <v>20</v>
      </c>
      <c r="DR1" s="9" t="s">
        <v>14</v>
      </c>
      <c r="DS1" s="9" t="s">
        <v>15</v>
      </c>
      <c r="DT1" s="9" t="s">
        <v>16</v>
      </c>
      <c r="DU1" s="9" t="s">
        <v>17</v>
      </c>
      <c r="DV1" s="9" t="s">
        <v>18</v>
      </c>
      <c r="DW1" s="9" t="s">
        <v>19</v>
      </c>
      <c r="DX1" s="9" t="s">
        <v>20</v>
      </c>
      <c r="DY1" s="9" t="s">
        <v>14</v>
      </c>
      <c r="DZ1" s="9" t="s">
        <v>15</v>
      </c>
      <c r="EA1" s="9" t="s">
        <v>16</v>
      </c>
      <c r="EB1" s="9" t="s">
        <v>17</v>
      </c>
      <c r="EC1" s="9" t="s">
        <v>18</v>
      </c>
      <c r="ED1" s="9" t="s">
        <v>19</v>
      </c>
      <c r="EE1" s="9" t="s">
        <v>20</v>
      </c>
      <c r="EF1" s="9" t="s">
        <v>14</v>
      </c>
      <c r="EG1" s="9" t="s">
        <v>15</v>
      </c>
      <c r="EH1" s="9" t="s">
        <v>16</v>
      </c>
      <c r="EI1" s="9" t="s">
        <v>17</v>
      </c>
      <c r="EJ1" s="9" t="s">
        <v>18</v>
      </c>
      <c r="EK1" s="9" t="s">
        <v>19</v>
      </c>
      <c r="EL1" s="9" t="s">
        <v>20</v>
      </c>
      <c r="EM1" s="9" t="s">
        <v>14</v>
      </c>
      <c r="EN1" s="9" t="s">
        <v>15</v>
      </c>
      <c r="EO1" s="9" t="s">
        <v>16</v>
      </c>
      <c r="EP1" s="9" t="s">
        <v>17</v>
      </c>
      <c r="EQ1" s="9" t="s">
        <v>18</v>
      </c>
      <c r="ER1" s="9" t="s">
        <v>19</v>
      </c>
      <c r="ES1" s="9" t="s">
        <v>20</v>
      </c>
      <c r="ET1" s="9" t="s">
        <v>14</v>
      </c>
      <c r="EU1" s="9" t="s">
        <v>15</v>
      </c>
      <c r="EV1" s="9" t="s">
        <v>16</v>
      </c>
      <c r="EW1" s="9" t="s">
        <v>17</v>
      </c>
      <c r="EX1" s="9" t="s">
        <v>18</v>
      </c>
      <c r="EY1" s="9" t="s">
        <v>19</v>
      </c>
      <c r="EZ1" s="9" t="s">
        <v>20</v>
      </c>
      <c r="FA1" s="9" t="s">
        <v>14</v>
      </c>
      <c r="FB1" s="9" t="s">
        <v>15</v>
      </c>
      <c r="FC1" s="9" t="s">
        <v>16</v>
      </c>
      <c r="FD1" s="9" t="s">
        <v>17</v>
      </c>
      <c r="FE1" s="9" t="s">
        <v>18</v>
      </c>
      <c r="FF1" s="9" t="s">
        <v>19</v>
      </c>
      <c r="FG1" s="9" t="s">
        <v>20</v>
      </c>
      <c r="FH1" s="9" t="s">
        <v>14</v>
      </c>
      <c r="FI1" s="9" t="s">
        <v>15</v>
      </c>
      <c r="FJ1" s="9" t="s">
        <v>16</v>
      </c>
      <c r="FK1" s="9" t="s">
        <v>17</v>
      </c>
      <c r="FL1" s="9" t="s">
        <v>18</v>
      </c>
      <c r="FM1" s="9" t="s">
        <v>19</v>
      </c>
      <c r="FN1" s="9" t="s">
        <v>20</v>
      </c>
      <c r="FO1" s="9" t="s">
        <v>14</v>
      </c>
      <c r="FP1" s="9" t="s">
        <v>15</v>
      </c>
      <c r="FQ1" s="9" t="s">
        <v>16</v>
      </c>
      <c r="FR1" s="9" t="s">
        <v>17</v>
      </c>
      <c r="FS1" s="9" t="s">
        <v>18</v>
      </c>
      <c r="FT1" s="9" t="s">
        <v>19</v>
      </c>
      <c r="FU1" s="9" t="s">
        <v>20</v>
      </c>
      <c r="FV1" s="9" t="s">
        <v>14</v>
      </c>
      <c r="FW1" s="9" t="s">
        <v>15</v>
      </c>
      <c r="FX1" s="9" t="s">
        <v>16</v>
      </c>
      <c r="FY1" s="9" t="s">
        <v>17</v>
      </c>
      <c r="FZ1" s="9" t="s">
        <v>18</v>
      </c>
      <c r="GA1" s="9" t="s">
        <v>19</v>
      </c>
      <c r="GB1" s="9" t="s">
        <v>20</v>
      </c>
      <c r="GC1" s="9" t="s">
        <v>14</v>
      </c>
      <c r="GD1" s="9" t="s">
        <v>15</v>
      </c>
      <c r="GE1" s="9" t="s">
        <v>16</v>
      </c>
      <c r="GF1" s="9" t="s">
        <v>17</v>
      </c>
      <c r="GG1" s="9" t="s">
        <v>18</v>
      </c>
      <c r="GH1" s="9" t="s">
        <v>19</v>
      </c>
      <c r="GI1" s="9" t="s">
        <v>20</v>
      </c>
      <c r="GJ1" s="9" t="s">
        <v>14</v>
      </c>
      <c r="GK1" s="9" t="s">
        <v>15</v>
      </c>
      <c r="GL1" s="9" t="s">
        <v>16</v>
      </c>
      <c r="GM1" s="9" t="s">
        <v>17</v>
      </c>
      <c r="GN1" s="9" t="s">
        <v>18</v>
      </c>
      <c r="GO1" s="9" t="s">
        <v>19</v>
      </c>
      <c r="GP1" s="9" t="s">
        <v>20</v>
      </c>
      <c r="GQ1" s="9" t="s">
        <v>14</v>
      </c>
      <c r="GR1" s="9" t="s">
        <v>15</v>
      </c>
      <c r="GS1" s="9" t="s">
        <v>16</v>
      </c>
      <c r="GT1" s="9" t="s">
        <v>17</v>
      </c>
      <c r="GU1" s="9" t="s">
        <v>18</v>
      </c>
      <c r="GV1" s="9" t="s">
        <v>19</v>
      </c>
      <c r="GW1" s="9" t="s">
        <v>20</v>
      </c>
      <c r="GX1" s="9" t="s">
        <v>14</v>
      </c>
      <c r="GY1" s="9" t="s">
        <v>15</v>
      </c>
      <c r="GZ1" s="9" t="s">
        <v>16</v>
      </c>
      <c r="HA1" s="9" t="s">
        <v>17</v>
      </c>
      <c r="HB1" s="9" t="s">
        <v>18</v>
      </c>
      <c r="HC1" s="9" t="s">
        <v>19</v>
      </c>
      <c r="HD1" s="9" t="s">
        <v>20</v>
      </c>
      <c r="HE1" s="9" t="s">
        <v>14</v>
      </c>
      <c r="HF1" s="9" t="s">
        <v>15</v>
      </c>
      <c r="HG1" s="9" t="s">
        <v>16</v>
      </c>
      <c r="HH1" s="9" t="s">
        <v>17</v>
      </c>
      <c r="HI1" s="9" t="s">
        <v>18</v>
      </c>
      <c r="HJ1" s="9" t="s">
        <v>19</v>
      </c>
      <c r="HK1" s="9" t="s">
        <v>20</v>
      </c>
      <c r="HL1" s="9" t="s">
        <v>14</v>
      </c>
      <c r="HM1" s="9" t="s">
        <v>15</v>
      </c>
      <c r="HN1" s="9" t="s">
        <v>16</v>
      </c>
      <c r="HO1" s="9" t="s">
        <v>17</v>
      </c>
      <c r="HP1" s="9" t="s">
        <v>18</v>
      </c>
      <c r="HQ1" s="9" t="s">
        <v>19</v>
      </c>
      <c r="HR1" s="9" t="s">
        <v>20</v>
      </c>
      <c r="HS1" s="9" t="s">
        <v>14</v>
      </c>
      <c r="HT1" s="9" t="s">
        <v>15</v>
      </c>
      <c r="HU1" s="9" t="s">
        <v>16</v>
      </c>
      <c r="HV1" s="9" t="s">
        <v>17</v>
      </c>
      <c r="HW1" s="9" t="s">
        <v>18</v>
      </c>
      <c r="HX1" s="9" t="s">
        <v>19</v>
      </c>
      <c r="HY1" s="9" t="s">
        <v>20</v>
      </c>
      <c r="HZ1" s="9" t="s">
        <v>14</v>
      </c>
      <c r="IA1" s="9" t="s">
        <v>15</v>
      </c>
      <c r="IB1" s="9" t="s">
        <v>16</v>
      </c>
      <c r="IC1" s="9" t="s">
        <v>17</v>
      </c>
      <c r="ID1" s="9" t="s">
        <v>18</v>
      </c>
      <c r="IE1" s="9" t="s">
        <v>19</v>
      </c>
      <c r="IF1" s="9" t="s">
        <v>20</v>
      </c>
      <c r="IG1" s="9" t="s">
        <v>14</v>
      </c>
      <c r="IH1" s="9" t="s">
        <v>15</v>
      </c>
      <c r="II1" s="9" t="s">
        <v>16</v>
      </c>
      <c r="IJ1" s="9" t="s">
        <v>17</v>
      </c>
      <c r="IK1" s="9" t="s">
        <v>18</v>
      </c>
      <c r="IL1" s="9" t="s">
        <v>19</v>
      </c>
      <c r="IM1" s="9" t="s">
        <v>20</v>
      </c>
      <c r="IN1" s="9" t="s">
        <v>14</v>
      </c>
      <c r="IO1" s="9" t="s">
        <v>15</v>
      </c>
      <c r="IP1" s="9" t="s">
        <v>16</v>
      </c>
      <c r="IQ1" s="9" t="s">
        <v>17</v>
      </c>
      <c r="IR1" s="9" t="s">
        <v>18</v>
      </c>
      <c r="IS1" s="9" t="s">
        <v>19</v>
      </c>
      <c r="IT1" s="9" t="s">
        <v>20</v>
      </c>
      <c r="IU1" s="9" t="s">
        <v>14</v>
      </c>
      <c r="IV1" s="9" t="s">
        <v>15</v>
      </c>
      <c r="IW1" s="9" t="s">
        <v>16</v>
      </c>
      <c r="IX1" s="9" t="s">
        <v>17</v>
      </c>
      <c r="IY1" s="9" t="s">
        <v>18</v>
      </c>
      <c r="IZ1" s="9" t="s">
        <v>19</v>
      </c>
      <c r="JA1" s="9" t="s">
        <v>20</v>
      </c>
      <c r="JB1" s="9" t="s">
        <v>14</v>
      </c>
      <c r="JC1" s="9" t="s">
        <v>15</v>
      </c>
      <c r="JD1" s="9" t="s">
        <v>16</v>
      </c>
      <c r="JE1" s="9" t="s">
        <v>17</v>
      </c>
      <c r="JF1" s="9" t="s">
        <v>18</v>
      </c>
      <c r="JG1" s="9" t="s">
        <v>19</v>
      </c>
      <c r="JH1" s="9" t="s">
        <v>20</v>
      </c>
      <c r="JI1" s="9" t="s">
        <v>14</v>
      </c>
      <c r="JJ1" s="9" t="s">
        <v>15</v>
      </c>
      <c r="JK1" s="9" t="s">
        <v>16</v>
      </c>
      <c r="JL1" s="9" t="s">
        <v>17</v>
      </c>
      <c r="JM1" s="9" t="s">
        <v>18</v>
      </c>
      <c r="JN1" s="9" t="s">
        <v>19</v>
      </c>
      <c r="JO1" s="9" t="s">
        <v>20</v>
      </c>
      <c r="JP1" s="9" t="s">
        <v>14</v>
      </c>
      <c r="JQ1" s="9" t="s">
        <v>15</v>
      </c>
      <c r="JR1" s="9" t="s">
        <v>16</v>
      </c>
      <c r="JS1" s="9" t="s">
        <v>17</v>
      </c>
      <c r="JT1" s="9" t="s">
        <v>18</v>
      </c>
      <c r="JU1" s="9" t="s">
        <v>19</v>
      </c>
      <c r="JV1" s="9" t="s">
        <v>20</v>
      </c>
      <c r="JW1" s="9" t="s">
        <v>14</v>
      </c>
      <c r="JX1" s="9" t="s">
        <v>15</v>
      </c>
      <c r="JY1" s="9" t="s">
        <v>16</v>
      </c>
      <c r="JZ1" s="9" t="s">
        <v>17</v>
      </c>
      <c r="KA1" s="9" t="s">
        <v>18</v>
      </c>
      <c r="KB1" s="9" t="s">
        <v>19</v>
      </c>
      <c r="KC1" s="9" t="s">
        <v>20</v>
      </c>
      <c r="KD1" s="9" t="s">
        <v>14</v>
      </c>
      <c r="KE1" s="9" t="s">
        <v>15</v>
      </c>
      <c r="KF1" s="9" t="s">
        <v>16</v>
      </c>
      <c r="KG1" s="9" t="s">
        <v>17</v>
      </c>
      <c r="KH1" s="9" t="s">
        <v>18</v>
      </c>
      <c r="KI1" s="9" t="s">
        <v>19</v>
      </c>
      <c r="KJ1" s="9" t="s">
        <v>20</v>
      </c>
      <c r="KK1" s="9" t="s">
        <v>14</v>
      </c>
      <c r="KL1" s="9" t="s">
        <v>15</v>
      </c>
      <c r="KM1" s="9" t="s">
        <v>16</v>
      </c>
      <c r="KN1" s="9" t="s">
        <v>17</v>
      </c>
      <c r="KO1" s="9" t="s">
        <v>18</v>
      </c>
      <c r="KP1" s="9" t="s">
        <v>19</v>
      </c>
      <c r="KQ1" s="9" t="s">
        <v>20</v>
      </c>
      <c r="KR1" s="9" t="s">
        <v>14</v>
      </c>
      <c r="KS1" s="9" t="s">
        <v>15</v>
      </c>
      <c r="KT1" s="9" t="s">
        <v>16</v>
      </c>
      <c r="KU1" s="9" t="s">
        <v>17</v>
      </c>
      <c r="KV1" s="9" t="s">
        <v>18</v>
      </c>
      <c r="KW1" s="9" t="s">
        <v>19</v>
      </c>
      <c r="KX1" s="9" t="s">
        <v>20</v>
      </c>
      <c r="KY1" s="9" t="s">
        <v>14</v>
      </c>
      <c r="KZ1" s="9" t="s">
        <v>15</v>
      </c>
      <c r="LA1" s="9" t="s">
        <v>16</v>
      </c>
      <c r="LB1" s="9" t="s">
        <v>17</v>
      </c>
      <c r="LC1" s="9" t="s">
        <v>18</v>
      </c>
      <c r="LD1" s="9" t="s">
        <v>19</v>
      </c>
      <c r="LE1" s="9" t="s">
        <v>20</v>
      </c>
      <c r="LF1" s="9" t="s">
        <v>14</v>
      </c>
      <c r="LG1" s="9" t="s">
        <v>15</v>
      </c>
      <c r="LH1" s="9" t="s">
        <v>16</v>
      </c>
      <c r="LI1" s="9" t="s">
        <v>17</v>
      </c>
      <c r="LJ1" s="9" t="s">
        <v>18</v>
      </c>
      <c r="LK1" s="9" t="s">
        <v>19</v>
      </c>
      <c r="LL1" s="9" t="s">
        <v>20</v>
      </c>
      <c r="LM1" s="9" t="s">
        <v>14</v>
      </c>
      <c r="LN1" s="9" t="s">
        <v>15</v>
      </c>
      <c r="LO1" s="9" t="s">
        <v>16</v>
      </c>
      <c r="LP1" s="9" t="s">
        <v>17</v>
      </c>
      <c r="LQ1" s="9" t="s">
        <v>18</v>
      </c>
      <c r="LR1" s="9" t="s">
        <v>19</v>
      </c>
      <c r="LS1" s="9" t="s">
        <v>20</v>
      </c>
      <c r="LT1" s="9" t="s">
        <v>14</v>
      </c>
      <c r="LU1" s="9" t="s">
        <v>15</v>
      </c>
      <c r="LV1" s="9" t="s">
        <v>16</v>
      </c>
      <c r="LW1" s="9" t="s">
        <v>17</v>
      </c>
      <c r="LX1" s="9" t="s">
        <v>18</v>
      </c>
      <c r="LY1" s="9" t="s">
        <v>19</v>
      </c>
      <c r="LZ1" s="9" t="s">
        <v>20</v>
      </c>
      <c r="MA1" s="9" t="s">
        <v>14</v>
      </c>
      <c r="MB1" s="9" t="s">
        <v>15</v>
      </c>
      <c r="MC1" s="9" t="s">
        <v>16</v>
      </c>
      <c r="MD1" s="9" t="s">
        <v>17</v>
      </c>
      <c r="ME1" s="9" t="s">
        <v>18</v>
      </c>
      <c r="MF1" s="9" t="s">
        <v>19</v>
      </c>
      <c r="MG1" s="9" t="s">
        <v>20</v>
      </c>
      <c r="MH1" s="9" t="s">
        <v>14</v>
      </c>
      <c r="MI1" s="9" t="s">
        <v>15</v>
      </c>
      <c r="MJ1" s="9" t="s">
        <v>16</v>
      </c>
      <c r="MK1" s="9" t="s">
        <v>17</v>
      </c>
      <c r="ML1" s="9" t="s">
        <v>18</v>
      </c>
      <c r="MM1" s="9" t="s">
        <v>19</v>
      </c>
      <c r="MN1" s="9" t="s">
        <v>20</v>
      </c>
      <c r="MO1" s="9" t="s">
        <v>14</v>
      </c>
      <c r="MP1" s="9" t="s">
        <v>15</v>
      </c>
      <c r="MQ1" s="9" t="s">
        <v>16</v>
      </c>
      <c r="MR1" s="9" t="s">
        <v>17</v>
      </c>
      <c r="MS1" s="9" t="s">
        <v>18</v>
      </c>
      <c r="MT1" s="9" t="s">
        <v>19</v>
      </c>
      <c r="MU1" s="9" t="s">
        <v>20</v>
      </c>
      <c r="MV1" s="9" t="s">
        <v>14</v>
      </c>
      <c r="MW1" s="9" t="s">
        <v>15</v>
      </c>
      <c r="MX1" s="9" t="s">
        <v>16</v>
      </c>
      <c r="MY1" s="9" t="s">
        <v>17</v>
      </c>
      <c r="MZ1" s="9" t="s">
        <v>18</v>
      </c>
      <c r="NA1" s="9" t="s">
        <v>19</v>
      </c>
      <c r="NB1" s="9" t="s">
        <v>20</v>
      </c>
    </row>
    <row r="2" spans="1:366" ht="15.75" customHeight="1">
      <c r="B2" s="1"/>
      <c r="C2" s="161">
        <v>45690</v>
      </c>
      <c r="D2" s="161">
        <v>45691</v>
      </c>
      <c r="E2" s="161">
        <v>45692</v>
      </c>
      <c r="F2" s="161">
        <v>45693</v>
      </c>
      <c r="G2" s="161">
        <v>45694</v>
      </c>
      <c r="H2" s="161">
        <v>45695</v>
      </c>
      <c r="I2" s="161">
        <v>45696</v>
      </c>
      <c r="J2" s="161">
        <v>45697</v>
      </c>
      <c r="K2" s="161">
        <v>45698</v>
      </c>
      <c r="L2" s="161">
        <v>45699</v>
      </c>
      <c r="M2" s="161">
        <v>45700</v>
      </c>
      <c r="N2" s="161">
        <v>45701</v>
      </c>
      <c r="O2" s="161">
        <v>45702</v>
      </c>
      <c r="P2" s="161">
        <v>45703</v>
      </c>
      <c r="Q2" s="161">
        <v>45704</v>
      </c>
      <c r="R2" s="161">
        <v>45705</v>
      </c>
      <c r="S2" s="161">
        <v>45706</v>
      </c>
      <c r="T2" s="161">
        <v>45707</v>
      </c>
      <c r="U2" s="161">
        <v>45708</v>
      </c>
      <c r="V2" s="161">
        <v>45709</v>
      </c>
      <c r="W2" s="161">
        <v>45710</v>
      </c>
      <c r="X2" s="161">
        <v>45711</v>
      </c>
      <c r="Y2" s="161">
        <v>45712</v>
      </c>
      <c r="Z2" s="161">
        <v>45713</v>
      </c>
      <c r="AA2" s="161">
        <v>45714</v>
      </c>
      <c r="AB2" s="161">
        <v>45715</v>
      </c>
      <c r="AC2" s="161">
        <v>45716</v>
      </c>
      <c r="AD2" s="161">
        <v>45717</v>
      </c>
      <c r="AE2" s="161">
        <v>45718</v>
      </c>
      <c r="AF2" s="161">
        <v>45719</v>
      </c>
      <c r="AG2" s="161">
        <v>45720</v>
      </c>
      <c r="AH2" s="161">
        <v>45721</v>
      </c>
      <c r="AI2" s="161">
        <v>45722</v>
      </c>
      <c r="AJ2" s="161">
        <v>45723</v>
      </c>
      <c r="AK2" s="161">
        <v>45724</v>
      </c>
      <c r="AL2" s="161">
        <v>45725</v>
      </c>
      <c r="AM2" s="161">
        <v>45726</v>
      </c>
      <c r="AN2" s="161">
        <v>45727</v>
      </c>
      <c r="AO2" s="161">
        <v>45728</v>
      </c>
      <c r="AP2" s="161">
        <v>45729</v>
      </c>
      <c r="AQ2" s="161">
        <v>45730</v>
      </c>
      <c r="AR2" s="161">
        <v>45731</v>
      </c>
      <c r="AS2" s="161">
        <v>45732</v>
      </c>
      <c r="AT2" s="161">
        <v>45733</v>
      </c>
      <c r="AU2" s="161">
        <v>45734</v>
      </c>
      <c r="AV2" s="161">
        <v>45735</v>
      </c>
      <c r="AW2" s="161">
        <v>45736</v>
      </c>
      <c r="AX2" s="161">
        <v>45737</v>
      </c>
      <c r="AY2" s="161">
        <v>45738</v>
      </c>
      <c r="AZ2" s="161">
        <v>45739</v>
      </c>
      <c r="BA2" s="161">
        <v>45740</v>
      </c>
      <c r="BB2" s="161">
        <v>45741</v>
      </c>
      <c r="BC2" s="161">
        <v>45742</v>
      </c>
      <c r="BD2" s="161">
        <v>45743</v>
      </c>
      <c r="BE2" s="161">
        <v>45744</v>
      </c>
      <c r="BF2" s="161">
        <v>45745</v>
      </c>
      <c r="BG2" s="161">
        <v>45746</v>
      </c>
      <c r="BH2" s="161">
        <v>45747</v>
      </c>
      <c r="BI2" s="161">
        <v>45748</v>
      </c>
      <c r="BJ2" s="161">
        <v>45749</v>
      </c>
      <c r="BK2" s="161">
        <v>45750</v>
      </c>
      <c r="BL2" s="161">
        <v>45751</v>
      </c>
      <c r="BM2" s="161">
        <v>45752</v>
      </c>
      <c r="BN2" s="161">
        <v>45753</v>
      </c>
      <c r="BO2" s="161">
        <v>45754</v>
      </c>
      <c r="BP2" s="161">
        <v>45755</v>
      </c>
      <c r="BQ2" s="161">
        <v>45756</v>
      </c>
      <c r="BR2" s="161">
        <v>45757</v>
      </c>
      <c r="BS2" s="161">
        <v>45758</v>
      </c>
      <c r="BT2" s="161">
        <v>45759</v>
      </c>
      <c r="BU2" s="161">
        <v>45760</v>
      </c>
      <c r="BV2" s="161">
        <v>45761</v>
      </c>
      <c r="BW2" s="161">
        <v>45762</v>
      </c>
      <c r="BX2" s="161">
        <v>45763</v>
      </c>
      <c r="BY2" s="161">
        <v>45764</v>
      </c>
      <c r="BZ2" s="161">
        <v>45765</v>
      </c>
      <c r="CA2" s="161">
        <v>45766</v>
      </c>
      <c r="CB2" s="161">
        <v>45767</v>
      </c>
      <c r="CC2" s="161">
        <v>45768</v>
      </c>
      <c r="CD2" s="161">
        <v>45769</v>
      </c>
      <c r="CE2" s="161">
        <v>45770</v>
      </c>
      <c r="CF2" s="161">
        <v>45771</v>
      </c>
      <c r="CG2" s="161">
        <v>45772</v>
      </c>
      <c r="CH2" s="161">
        <v>45773</v>
      </c>
      <c r="CI2" s="161">
        <v>45774</v>
      </c>
      <c r="CJ2" s="161">
        <v>45775</v>
      </c>
      <c r="CK2" s="161">
        <v>45776</v>
      </c>
      <c r="CL2" s="161">
        <v>45777</v>
      </c>
      <c r="CM2" s="161">
        <v>45778</v>
      </c>
      <c r="CN2" s="161">
        <v>45779</v>
      </c>
      <c r="CO2" s="161">
        <v>45780</v>
      </c>
      <c r="CP2" s="161">
        <v>45781</v>
      </c>
      <c r="CQ2" s="161">
        <v>45782</v>
      </c>
      <c r="CR2" s="161">
        <v>45783</v>
      </c>
      <c r="CS2" s="161">
        <v>45784</v>
      </c>
      <c r="CT2" s="161">
        <v>45785</v>
      </c>
      <c r="CU2" s="161">
        <v>45786</v>
      </c>
      <c r="CV2" s="161">
        <v>45787</v>
      </c>
      <c r="CW2" s="161">
        <v>45788</v>
      </c>
      <c r="CX2" s="161">
        <v>45789</v>
      </c>
      <c r="CY2" s="161">
        <v>45790</v>
      </c>
      <c r="CZ2" s="161">
        <v>45791</v>
      </c>
      <c r="DA2" s="161">
        <v>45792</v>
      </c>
      <c r="DB2" s="161">
        <v>45793</v>
      </c>
      <c r="DC2" s="161">
        <v>45794</v>
      </c>
      <c r="DD2" s="161">
        <v>45795</v>
      </c>
      <c r="DE2" s="161">
        <v>45796</v>
      </c>
      <c r="DF2" s="161">
        <v>45797</v>
      </c>
      <c r="DG2" s="161">
        <v>45798</v>
      </c>
      <c r="DH2" s="161">
        <v>45799</v>
      </c>
      <c r="DI2" s="161">
        <v>45800</v>
      </c>
      <c r="DJ2" s="161">
        <v>45801</v>
      </c>
      <c r="DK2" s="161">
        <v>45802</v>
      </c>
      <c r="DL2" s="161">
        <v>45803</v>
      </c>
      <c r="DM2" s="161">
        <v>45804</v>
      </c>
      <c r="DN2" s="161">
        <v>45805</v>
      </c>
      <c r="DO2" s="161">
        <v>45806</v>
      </c>
      <c r="DP2" s="161">
        <v>45807</v>
      </c>
      <c r="DQ2" s="161">
        <v>45808</v>
      </c>
      <c r="DR2" s="161">
        <v>45809</v>
      </c>
      <c r="DS2" s="161">
        <v>45810</v>
      </c>
      <c r="DT2" s="161">
        <v>45811</v>
      </c>
      <c r="DU2" s="161">
        <v>45812</v>
      </c>
      <c r="DV2" s="161">
        <v>45813</v>
      </c>
      <c r="DW2" s="161">
        <v>45814</v>
      </c>
      <c r="DX2" s="161">
        <v>45815</v>
      </c>
      <c r="DY2" s="161">
        <v>45816</v>
      </c>
      <c r="DZ2" s="161">
        <v>45817</v>
      </c>
      <c r="EA2" s="161">
        <v>45818</v>
      </c>
      <c r="EB2" s="161">
        <v>45819</v>
      </c>
      <c r="EC2" s="161">
        <v>45820</v>
      </c>
      <c r="ED2" s="161">
        <v>45821</v>
      </c>
      <c r="EE2" s="161">
        <v>45822</v>
      </c>
      <c r="EF2" s="161">
        <v>45823</v>
      </c>
      <c r="EG2" s="161">
        <v>45824</v>
      </c>
      <c r="EH2" s="161">
        <v>45825</v>
      </c>
      <c r="EI2" s="161">
        <v>45826</v>
      </c>
      <c r="EJ2" s="161">
        <v>45827</v>
      </c>
      <c r="EK2" s="161">
        <v>45828</v>
      </c>
      <c r="EL2" s="161">
        <v>45829</v>
      </c>
      <c r="EM2" s="161">
        <v>45830</v>
      </c>
      <c r="EN2" s="161">
        <v>45831</v>
      </c>
      <c r="EO2" s="161">
        <v>45832</v>
      </c>
      <c r="EP2" s="161">
        <v>45833</v>
      </c>
      <c r="EQ2" s="161">
        <v>45834</v>
      </c>
      <c r="ER2" s="161">
        <v>45835</v>
      </c>
      <c r="ES2" s="161">
        <v>45836</v>
      </c>
      <c r="ET2" s="161">
        <v>45837</v>
      </c>
      <c r="EU2" s="161">
        <v>45838</v>
      </c>
      <c r="EV2" s="161">
        <v>45839</v>
      </c>
      <c r="EW2" s="161">
        <v>45840</v>
      </c>
      <c r="EX2" s="161">
        <v>45841</v>
      </c>
      <c r="EY2" s="161">
        <v>45842</v>
      </c>
      <c r="EZ2" s="161">
        <v>45843</v>
      </c>
      <c r="FA2" s="161">
        <v>45844</v>
      </c>
      <c r="FB2" s="161">
        <v>45845</v>
      </c>
      <c r="FC2" s="161">
        <v>45846</v>
      </c>
      <c r="FD2" s="161">
        <v>45847</v>
      </c>
      <c r="FE2" s="161">
        <v>45848</v>
      </c>
      <c r="FF2" s="161">
        <v>45849</v>
      </c>
      <c r="FG2" s="161">
        <v>45850</v>
      </c>
      <c r="FH2" s="161">
        <v>45851</v>
      </c>
      <c r="FI2" s="161">
        <v>45852</v>
      </c>
      <c r="FJ2" s="161">
        <v>45853</v>
      </c>
      <c r="FK2" s="161">
        <v>45854</v>
      </c>
      <c r="FL2" s="161">
        <v>45855</v>
      </c>
      <c r="FM2" s="161">
        <v>45856</v>
      </c>
      <c r="FN2" s="161">
        <v>45857</v>
      </c>
      <c r="FO2" s="161">
        <v>45858</v>
      </c>
      <c r="FP2" s="161">
        <v>45859</v>
      </c>
      <c r="FQ2" s="161">
        <v>45860</v>
      </c>
      <c r="FR2" s="161">
        <v>45861</v>
      </c>
      <c r="FS2" s="161">
        <v>45862</v>
      </c>
      <c r="FT2" s="161">
        <v>45863</v>
      </c>
      <c r="FU2" s="161">
        <v>45864</v>
      </c>
      <c r="FV2" s="161">
        <v>45865</v>
      </c>
      <c r="FW2" s="161">
        <v>45866</v>
      </c>
      <c r="FX2" s="161">
        <v>45867</v>
      </c>
      <c r="FY2" s="161">
        <v>45868</v>
      </c>
      <c r="FZ2" s="161">
        <v>45869</v>
      </c>
      <c r="GA2" s="161">
        <v>45870</v>
      </c>
      <c r="GB2" s="161">
        <v>45871</v>
      </c>
      <c r="GC2" s="161">
        <v>45872</v>
      </c>
      <c r="GD2" s="161">
        <v>45873</v>
      </c>
      <c r="GE2" s="161">
        <v>45874</v>
      </c>
      <c r="GF2" s="161">
        <v>45875</v>
      </c>
      <c r="GG2" s="161">
        <v>45876</v>
      </c>
      <c r="GH2" s="161">
        <v>45877</v>
      </c>
      <c r="GI2" s="161">
        <v>45878</v>
      </c>
      <c r="GJ2" s="161">
        <v>45879</v>
      </c>
      <c r="GK2" s="161">
        <v>45880</v>
      </c>
      <c r="GL2" s="161">
        <v>45881</v>
      </c>
      <c r="GM2" s="161">
        <v>45882</v>
      </c>
      <c r="GN2" s="161">
        <v>45883</v>
      </c>
      <c r="GO2" s="161">
        <v>45884</v>
      </c>
      <c r="GP2" s="161">
        <v>45885</v>
      </c>
      <c r="GQ2" s="161">
        <v>45886</v>
      </c>
      <c r="GR2" s="161">
        <v>45887</v>
      </c>
      <c r="GS2" s="161">
        <v>45888</v>
      </c>
      <c r="GT2" s="161">
        <v>45889</v>
      </c>
      <c r="GU2" s="161">
        <v>45890</v>
      </c>
      <c r="GV2" s="161">
        <v>45891</v>
      </c>
      <c r="GW2" s="161">
        <v>45892</v>
      </c>
      <c r="GX2" s="161">
        <v>45893</v>
      </c>
      <c r="GY2" s="161">
        <v>45894</v>
      </c>
      <c r="GZ2" s="161">
        <v>45895</v>
      </c>
      <c r="HA2" s="161">
        <v>45896</v>
      </c>
      <c r="HB2" s="161">
        <v>45897</v>
      </c>
      <c r="HC2" s="161">
        <v>45898</v>
      </c>
      <c r="HD2" s="161">
        <v>45899</v>
      </c>
      <c r="HE2" s="161">
        <v>45900</v>
      </c>
      <c r="HF2" s="161">
        <v>45901</v>
      </c>
      <c r="HG2" s="161">
        <v>45902</v>
      </c>
      <c r="HH2" s="161">
        <v>45903</v>
      </c>
      <c r="HI2" s="161">
        <v>45904</v>
      </c>
      <c r="HJ2" s="161">
        <v>45905</v>
      </c>
      <c r="HK2" s="161">
        <v>45906</v>
      </c>
      <c r="HL2" s="161">
        <v>45907</v>
      </c>
      <c r="HM2" s="161">
        <v>45908</v>
      </c>
      <c r="HN2" s="161">
        <v>45909</v>
      </c>
      <c r="HO2" s="161">
        <v>45910</v>
      </c>
      <c r="HP2" s="161">
        <v>45911</v>
      </c>
      <c r="HQ2" s="161">
        <v>45912</v>
      </c>
      <c r="HR2" s="161">
        <v>45913</v>
      </c>
      <c r="HS2" s="161">
        <v>45914</v>
      </c>
      <c r="HT2" s="161">
        <v>45915</v>
      </c>
      <c r="HU2" s="161">
        <v>45916</v>
      </c>
      <c r="HV2" s="161">
        <v>45917</v>
      </c>
      <c r="HW2" s="161">
        <v>45918</v>
      </c>
      <c r="HX2" s="161">
        <v>45919</v>
      </c>
      <c r="HY2" s="161">
        <v>45920</v>
      </c>
      <c r="HZ2" s="161">
        <v>45921</v>
      </c>
      <c r="IA2" s="161">
        <v>45922</v>
      </c>
      <c r="IB2" s="161">
        <v>45923</v>
      </c>
      <c r="IC2" s="161">
        <v>45924</v>
      </c>
      <c r="ID2" s="161">
        <v>45925</v>
      </c>
      <c r="IE2" s="161">
        <v>45926</v>
      </c>
      <c r="IF2" s="161">
        <v>45927</v>
      </c>
      <c r="IG2" s="161">
        <v>45928</v>
      </c>
      <c r="IH2" s="161">
        <v>45929</v>
      </c>
      <c r="II2" s="161">
        <v>45930</v>
      </c>
      <c r="IJ2" s="161">
        <v>45931</v>
      </c>
      <c r="IK2" s="161">
        <v>45932</v>
      </c>
      <c r="IL2" s="161">
        <v>45933</v>
      </c>
      <c r="IM2" s="161">
        <v>45934</v>
      </c>
      <c r="IN2" s="161">
        <v>45935</v>
      </c>
      <c r="IO2" s="161">
        <v>45936</v>
      </c>
      <c r="IP2" s="161">
        <v>45937</v>
      </c>
      <c r="IQ2" s="161">
        <v>45938</v>
      </c>
      <c r="IR2" s="161">
        <v>45939</v>
      </c>
      <c r="IS2" s="161">
        <v>45940</v>
      </c>
      <c r="IT2" s="161">
        <v>45941</v>
      </c>
      <c r="IU2" s="161">
        <v>45942</v>
      </c>
      <c r="IV2" s="161">
        <v>45943</v>
      </c>
      <c r="IW2" s="161">
        <v>45944</v>
      </c>
      <c r="IX2" s="161">
        <v>45945</v>
      </c>
      <c r="IY2" s="161">
        <v>45946</v>
      </c>
      <c r="IZ2" s="161">
        <v>45947</v>
      </c>
      <c r="JA2" s="161">
        <v>45948</v>
      </c>
      <c r="JB2" s="161">
        <v>45949</v>
      </c>
      <c r="JC2" s="161">
        <v>45950</v>
      </c>
      <c r="JD2" s="161">
        <v>45951</v>
      </c>
      <c r="JE2" s="161">
        <v>45952</v>
      </c>
      <c r="JF2" s="161">
        <v>45953</v>
      </c>
      <c r="JG2" s="161">
        <v>45954</v>
      </c>
      <c r="JH2" s="161">
        <v>45955</v>
      </c>
      <c r="JI2" s="161">
        <v>45956</v>
      </c>
      <c r="JJ2" s="161">
        <v>45957</v>
      </c>
      <c r="JK2" s="161">
        <v>45958</v>
      </c>
      <c r="JL2" s="161">
        <v>45959</v>
      </c>
      <c r="JM2" s="161">
        <v>45960</v>
      </c>
      <c r="JN2" s="161">
        <v>45961</v>
      </c>
      <c r="JO2" s="161">
        <v>45962</v>
      </c>
      <c r="JP2" s="161">
        <v>45963</v>
      </c>
      <c r="JQ2" s="161">
        <v>45964</v>
      </c>
      <c r="JR2" s="161">
        <v>45965</v>
      </c>
      <c r="JS2" s="161">
        <v>45966</v>
      </c>
      <c r="JT2" s="161">
        <v>45967</v>
      </c>
      <c r="JU2" s="161">
        <v>45968</v>
      </c>
      <c r="JV2" s="161">
        <v>45969</v>
      </c>
      <c r="JW2" s="161">
        <v>45970</v>
      </c>
      <c r="JX2" s="161">
        <v>45971</v>
      </c>
      <c r="JY2" s="161">
        <v>45972</v>
      </c>
      <c r="JZ2" s="161">
        <v>45973</v>
      </c>
      <c r="KA2" s="161">
        <v>45974</v>
      </c>
      <c r="KB2" s="161">
        <v>45975</v>
      </c>
      <c r="KC2" s="161">
        <v>45976</v>
      </c>
      <c r="KD2" s="161">
        <v>45977</v>
      </c>
      <c r="KE2" s="161">
        <v>45978</v>
      </c>
      <c r="KF2" s="161">
        <v>45979</v>
      </c>
      <c r="KG2" s="161">
        <v>45980</v>
      </c>
      <c r="KH2" s="161">
        <v>45981</v>
      </c>
      <c r="KI2" s="161">
        <v>45982</v>
      </c>
      <c r="KJ2" s="161">
        <v>45983</v>
      </c>
      <c r="KK2" s="161">
        <v>45984</v>
      </c>
      <c r="KL2" s="161">
        <v>45985</v>
      </c>
      <c r="KM2" s="161">
        <v>45986</v>
      </c>
      <c r="KN2" s="161">
        <v>45987</v>
      </c>
      <c r="KO2" s="161">
        <v>45988</v>
      </c>
      <c r="KP2" s="161">
        <v>45989</v>
      </c>
      <c r="KQ2" s="161">
        <v>45990</v>
      </c>
      <c r="KR2" s="161">
        <v>45991</v>
      </c>
      <c r="KS2" s="161">
        <v>45992</v>
      </c>
      <c r="KT2" s="161">
        <v>45993</v>
      </c>
      <c r="KU2" s="161">
        <v>45994</v>
      </c>
      <c r="KV2" s="161">
        <v>45995</v>
      </c>
      <c r="KW2" s="161">
        <v>45996</v>
      </c>
      <c r="KX2" s="161">
        <v>45997</v>
      </c>
      <c r="KY2" s="161">
        <v>45998</v>
      </c>
      <c r="KZ2" s="161">
        <v>45999</v>
      </c>
      <c r="LA2" s="161">
        <v>46000</v>
      </c>
      <c r="LB2" s="161">
        <v>46001</v>
      </c>
      <c r="LC2" s="161">
        <v>46002</v>
      </c>
      <c r="LD2" s="161">
        <v>46003</v>
      </c>
      <c r="LE2" s="161">
        <v>46004</v>
      </c>
      <c r="LF2" s="161">
        <v>46005</v>
      </c>
      <c r="LG2" s="161">
        <v>46006</v>
      </c>
      <c r="LH2" s="161">
        <v>46007</v>
      </c>
      <c r="LI2" s="161">
        <v>46008</v>
      </c>
      <c r="LJ2" s="161">
        <v>46009</v>
      </c>
      <c r="LK2" s="161">
        <v>46010</v>
      </c>
      <c r="LL2" s="161">
        <v>46011</v>
      </c>
      <c r="LM2" s="161">
        <v>46012</v>
      </c>
      <c r="LN2" s="161">
        <v>46013</v>
      </c>
      <c r="LO2" s="161">
        <v>46014</v>
      </c>
      <c r="LP2" s="161">
        <v>46015</v>
      </c>
      <c r="LQ2" s="161">
        <v>46016</v>
      </c>
      <c r="LR2" s="161">
        <v>46017</v>
      </c>
      <c r="LS2" s="161">
        <v>46018</v>
      </c>
      <c r="LT2" s="161">
        <v>46019</v>
      </c>
      <c r="LU2" s="161">
        <v>46020</v>
      </c>
      <c r="LV2" s="161">
        <v>46021</v>
      </c>
      <c r="LW2" s="161">
        <v>46022</v>
      </c>
      <c r="LX2" s="161">
        <v>46023</v>
      </c>
      <c r="LY2" s="161">
        <v>46024</v>
      </c>
      <c r="LZ2" s="161">
        <v>46025</v>
      </c>
      <c r="MA2" s="161">
        <v>46026</v>
      </c>
      <c r="MB2" s="161">
        <v>46027</v>
      </c>
      <c r="MC2" s="161">
        <v>46028</v>
      </c>
      <c r="MD2" s="161">
        <v>46029</v>
      </c>
      <c r="ME2" s="161">
        <v>46030</v>
      </c>
      <c r="MF2" s="161">
        <v>46031</v>
      </c>
      <c r="MG2" s="161">
        <v>46032</v>
      </c>
      <c r="MH2" s="161">
        <v>46033</v>
      </c>
      <c r="MI2" s="161">
        <v>46034</v>
      </c>
      <c r="MJ2" s="161">
        <v>46035</v>
      </c>
      <c r="MK2" s="161">
        <v>46036</v>
      </c>
      <c r="ML2" s="161">
        <v>46037</v>
      </c>
      <c r="MM2" s="161">
        <v>46038</v>
      </c>
      <c r="MN2" s="161">
        <v>46039</v>
      </c>
      <c r="MO2" s="161">
        <v>46040</v>
      </c>
      <c r="MP2" s="161">
        <v>46041</v>
      </c>
      <c r="MQ2" s="161">
        <v>46042</v>
      </c>
      <c r="MR2" s="161">
        <v>46043</v>
      </c>
      <c r="MS2" s="161">
        <v>46044</v>
      </c>
      <c r="MT2" s="161">
        <v>46045</v>
      </c>
      <c r="MU2" s="161">
        <v>46046</v>
      </c>
      <c r="MV2" s="161">
        <v>46047</v>
      </c>
      <c r="MW2" s="161">
        <v>46048</v>
      </c>
      <c r="MX2" s="161">
        <v>46049</v>
      </c>
      <c r="MY2" s="161">
        <v>46050</v>
      </c>
      <c r="MZ2" s="161">
        <v>46051</v>
      </c>
      <c r="NA2" s="161">
        <v>46052</v>
      </c>
      <c r="NB2" s="161">
        <v>46053</v>
      </c>
    </row>
    <row r="3" spans="1:366" ht="15.75" customHeight="1">
      <c r="B3" s="10" t="s">
        <v>78</v>
      </c>
      <c r="C3" s="11">
        <f>SUM(C17,C30,C36,C48)</f>
        <v>22.04420795798935</v>
      </c>
      <c r="D3" s="11">
        <f t="shared" ref="D3:P3" si="0">SUM(D17,D30,D36,D48)</f>
        <v>26.83182237543442</v>
      </c>
      <c r="E3" s="11">
        <f t="shared" si="0"/>
        <v>27.069881725542292</v>
      </c>
      <c r="F3" s="11">
        <f t="shared" si="0"/>
        <v>28.528600403346843</v>
      </c>
      <c r="G3" s="11">
        <f t="shared" si="0"/>
        <v>27.047919604949648</v>
      </c>
      <c r="H3" s="11">
        <f t="shared" si="0"/>
        <v>19.707295575701821</v>
      </c>
      <c r="I3" s="11">
        <f t="shared" si="0"/>
        <v>22.676196576403875</v>
      </c>
      <c r="J3" s="11">
        <f t="shared" si="0"/>
        <v>40.382361962242918</v>
      </c>
      <c r="K3" s="11">
        <f t="shared" si="0"/>
        <v>28.640499826206238</v>
      </c>
      <c r="L3" s="11">
        <f t="shared" si="0"/>
        <v>26.909968070910452</v>
      </c>
      <c r="M3" s="11">
        <f t="shared" si="0"/>
        <v>26.788347414128623</v>
      </c>
      <c r="N3" s="11">
        <f t="shared" si="0"/>
        <v>28.29306460549034</v>
      </c>
      <c r="O3" s="11">
        <f t="shared" si="0"/>
        <v>26.155380601962584</v>
      </c>
      <c r="P3" s="11">
        <f t="shared" si="0"/>
        <v>33.274681737597604</v>
      </c>
      <c r="Q3" s="11">
        <f>SUM(Q17,Q30,Q36,Q48)</f>
        <v>54.095387151443468</v>
      </c>
      <c r="R3" s="11">
        <f t="shared" ref="R3:AI3" si="1">SUM(R17,R30,R36,R48)</f>
        <v>61.152599153691455</v>
      </c>
      <c r="S3" s="11">
        <f t="shared" si="1"/>
        <v>39.117148844998979</v>
      </c>
      <c r="T3" s="11">
        <f t="shared" si="1"/>
        <v>15.661036861116783</v>
      </c>
      <c r="U3" s="11">
        <f t="shared" si="1"/>
        <v>39.347850901166645</v>
      </c>
      <c r="V3" s="11">
        <f t="shared" si="1"/>
        <v>25.216270996845775</v>
      </c>
      <c r="W3" s="11">
        <f t="shared" si="1"/>
        <v>27.226647287123583</v>
      </c>
      <c r="X3" s="11">
        <f t="shared" si="1"/>
        <v>42.483567465513339</v>
      </c>
      <c r="Y3" s="11">
        <f t="shared" si="1"/>
        <v>44.511128537798939</v>
      </c>
      <c r="Z3" s="11">
        <f t="shared" si="1"/>
        <v>25.567078865876784</v>
      </c>
      <c r="AA3" s="11">
        <f t="shared" si="1"/>
        <v>28.718194931118429</v>
      </c>
      <c r="AB3" s="11">
        <f t="shared" si="1"/>
        <v>28.623322308651783</v>
      </c>
      <c r="AC3" s="11">
        <f t="shared" si="1"/>
        <v>25.171945074326331</v>
      </c>
      <c r="AD3" s="11">
        <f t="shared" si="1"/>
        <v>26.601445161588202</v>
      </c>
      <c r="AE3" s="11">
        <f t="shared" si="1"/>
        <v>42.480459774429434</v>
      </c>
      <c r="AF3" s="11">
        <f t="shared" si="1"/>
        <v>43.564361789249183</v>
      </c>
      <c r="AG3" s="11">
        <f t="shared" si="1"/>
        <v>30.919784700323767</v>
      </c>
      <c r="AH3" s="11">
        <f t="shared" si="1"/>
        <v>29.390268475639012</v>
      </c>
      <c r="AI3" s="11">
        <f t="shared" si="1"/>
        <v>26.133906637505191</v>
      </c>
      <c r="AJ3" s="11">
        <f>SUM(AJ17,AJ30,AJ36,AJ48)</f>
        <v>23.429087464444862</v>
      </c>
      <c r="AK3" s="11">
        <f t="shared" ref="AK3:AZ3" si="2">SUM(AK17,AK30,AK36,AK48)</f>
        <v>26.540239374913995</v>
      </c>
      <c r="AL3" s="11">
        <f t="shared" si="2"/>
        <v>44.443119621386728</v>
      </c>
      <c r="AM3" s="11">
        <f t="shared" si="2"/>
        <v>45.267535056707487</v>
      </c>
      <c r="AN3" s="11">
        <f t="shared" si="2"/>
        <v>37.429832874211172</v>
      </c>
      <c r="AO3" s="11">
        <f t="shared" si="2"/>
        <v>37.323004690952125</v>
      </c>
      <c r="AP3" s="11">
        <f t="shared" si="2"/>
        <v>36.31793574101242</v>
      </c>
      <c r="AQ3" s="11">
        <f t="shared" si="2"/>
        <v>35.747767047550319</v>
      </c>
      <c r="AR3" s="11">
        <f t="shared" si="2"/>
        <v>34.222140659254386</v>
      </c>
      <c r="AS3" s="11">
        <f t="shared" si="2"/>
        <v>52.312935827464088</v>
      </c>
      <c r="AT3" s="11">
        <f t="shared" si="2"/>
        <v>61.004531204395924</v>
      </c>
      <c r="AU3" s="11">
        <f t="shared" si="2"/>
        <v>35.761819495971402</v>
      </c>
      <c r="AV3" s="11">
        <f t="shared" si="2"/>
        <v>37.302808642957487</v>
      </c>
      <c r="AW3" s="11">
        <f t="shared" si="2"/>
        <v>29.500365232967557</v>
      </c>
      <c r="AX3" s="11">
        <f t="shared" si="2"/>
        <v>32.034026443107393</v>
      </c>
      <c r="AY3" s="11">
        <f t="shared" si="2"/>
        <v>37.208236313854449</v>
      </c>
      <c r="AZ3" s="11">
        <f t="shared" si="2"/>
        <v>59.009987400707054</v>
      </c>
      <c r="BA3" s="11">
        <f>SUM(BA17,BA30,BA36,BA48)</f>
        <v>78.811684457520016</v>
      </c>
      <c r="BB3" s="11">
        <f t="shared" ref="BB3:BW3" si="3">SUM(BB17,BB30,BB36,BB48)</f>
        <v>50.01230657810563</v>
      </c>
      <c r="BC3" s="11">
        <f t="shared" si="3"/>
        <v>50.508918413492545</v>
      </c>
      <c r="BD3" s="11">
        <f t="shared" si="3"/>
        <v>50.426001351818279</v>
      </c>
      <c r="BE3" s="11">
        <f t="shared" si="3"/>
        <v>36.264757552101713</v>
      </c>
      <c r="BF3" s="11">
        <f t="shared" si="3"/>
        <v>24.910925261740957</v>
      </c>
      <c r="BG3" s="11">
        <f t="shared" si="3"/>
        <v>41.688688555728874</v>
      </c>
      <c r="BH3" s="11">
        <f t="shared" si="3"/>
        <v>43.588385712558996</v>
      </c>
      <c r="BI3" s="11">
        <f t="shared" si="3"/>
        <v>35.500224663293302</v>
      </c>
      <c r="BJ3" s="11">
        <f t="shared" si="3"/>
        <v>34.242026922205184</v>
      </c>
      <c r="BK3" s="11">
        <f t="shared" si="3"/>
        <v>34.216861298256873</v>
      </c>
      <c r="BL3" s="11">
        <f t="shared" si="3"/>
        <v>29.460551593685899</v>
      </c>
      <c r="BM3" s="11">
        <f t="shared" si="3"/>
        <v>33.318796540145378</v>
      </c>
      <c r="BN3" s="11">
        <f t="shared" si="3"/>
        <v>58.34247396113598</v>
      </c>
      <c r="BO3" s="11">
        <f t="shared" si="3"/>
        <v>53.881026973131306</v>
      </c>
      <c r="BP3" s="11">
        <f t="shared" si="3"/>
        <v>37.879213690141299</v>
      </c>
      <c r="BQ3" s="11">
        <f t="shared" si="3"/>
        <v>37.728413359561088</v>
      </c>
      <c r="BR3" s="11">
        <f t="shared" si="3"/>
        <v>34.512578846147235</v>
      </c>
      <c r="BS3" s="11">
        <f t="shared" si="3"/>
        <v>31.194773355200866</v>
      </c>
      <c r="BT3" s="11">
        <f t="shared" si="3"/>
        <v>32.789773120248839</v>
      </c>
      <c r="BU3" s="11">
        <f t="shared" si="3"/>
        <v>48.980113086286821</v>
      </c>
      <c r="BV3" s="11">
        <f t="shared" si="3"/>
        <v>37.740520856586357</v>
      </c>
      <c r="BW3" s="11">
        <f t="shared" si="3"/>
        <v>30.024198011626346</v>
      </c>
      <c r="BX3" s="11">
        <f>SUM(BX17,BX30,BX36,BX48)</f>
        <v>29.633678555327542</v>
      </c>
      <c r="BY3" s="11">
        <f t="shared" ref="BY3:CS3" si="4">SUM(BY17,BY30,BY36,BY48)</f>
        <v>27.888962236379768</v>
      </c>
      <c r="BZ3" s="11">
        <f t="shared" si="4"/>
        <v>23.524854393879245</v>
      </c>
      <c r="CA3" s="11">
        <f t="shared" si="4"/>
        <v>31.262506437018104</v>
      </c>
      <c r="CB3" s="11">
        <f t="shared" si="4"/>
        <v>15.457971777444572</v>
      </c>
      <c r="CC3" s="11">
        <f t="shared" si="4"/>
        <v>47.814973482978871</v>
      </c>
      <c r="CD3" s="11">
        <f t="shared" si="4"/>
        <v>31.790059624898475</v>
      </c>
      <c r="CE3" s="11">
        <f t="shared" si="4"/>
        <v>43.802404161554605</v>
      </c>
      <c r="CF3" s="11">
        <f t="shared" si="4"/>
        <v>51.809206866644224</v>
      </c>
      <c r="CG3" s="11">
        <f t="shared" si="4"/>
        <v>52.354113272548261</v>
      </c>
      <c r="CH3" s="11">
        <f t="shared" si="4"/>
        <v>40.189815769904449</v>
      </c>
      <c r="CI3" s="11">
        <f t="shared" si="4"/>
        <v>66.631003784734375</v>
      </c>
      <c r="CJ3" s="11">
        <f t="shared" si="4"/>
        <v>74.929082146192471</v>
      </c>
      <c r="CK3" s="11">
        <f t="shared" si="4"/>
        <v>49.290823748501097</v>
      </c>
      <c r="CL3" s="11">
        <f t="shared" si="4"/>
        <v>55.778601843674906</v>
      </c>
      <c r="CM3" s="11">
        <f t="shared" si="4"/>
        <v>71.002165741060338</v>
      </c>
      <c r="CN3" s="11">
        <f t="shared" si="4"/>
        <v>49.512055278582942</v>
      </c>
      <c r="CO3" s="11">
        <f t="shared" si="4"/>
        <v>44.976620850008146</v>
      </c>
      <c r="CP3" s="11">
        <f t="shared" si="4"/>
        <v>64.915199613519562</v>
      </c>
      <c r="CQ3" s="11">
        <f t="shared" si="4"/>
        <v>77.315814216944929</v>
      </c>
      <c r="CR3" s="11">
        <f t="shared" si="4"/>
        <v>60.425236702846071</v>
      </c>
      <c r="CS3" s="11">
        <f t="shared" si="4"/>
        <v>57.256974410240808</v>
      </c>
      <c r="CT3" s="11">
        <f>SUM(CT17,CT30,CT36,CT48)</f>
        <v>57.203844932235718</v>
      </c>
      <c r="CU3" s="11">
        <f t="shared" ref="CU3:DN3" si="5">SUM(CU17,CU30,CU36,CU48)</f>
        <v>37.18941141187242</v>
      </c>
      <c r="CV3" s="11">
        <f t="shared" si="5"/>
        <v>36.834559113731281</v>
      </c>
      <c r="CW3" s="11">
        <f t="shared" si="5"/>
        <v>17.010152016114795</v>
      </c>
      <c r="CX3" s="11">
        <f t="shared" si="5"/>
        <v>67.10011918345883</v>
      </c>
      <c r="CY3" s="11">
        <f t="shared" si="5"/>
        <v>38.485175091892465</v>
      </c>
      <c r="CZ3" s="11">
        <f t="shared" si="5"/>
        <v>32.360336595816833</v>
      </c>
      <c r="DA3" s="11">
        <f t="shared" si="5"/>
        <v>30.556247746154305</v>
      </c>
      <c r="DB3" s="11">
        <f t="shared" si="5"/>
        <v>40.576618985465736</v>
      </c>
      <c r="DC3" s="11">
        <f t="shared" si="5"/>
        <v>40.196636633594125</v>
      </c>
      <c r="DD3" s="11">
        <f t="shared" si="5"/>
        <v>66.553988341735163</v>
      </c>
      <c r="DE3" s="11">
        <f t="shared" si="5"/>
        <v>69.470087912421675</v>
      </c>
      <c r="DF3" s="11">
        <f t="shared" si="5"/>
        <v>60.92622078954863</v>
      </c>
      <c r="DG3" s="11">
        <f t="shared" si="5"/>
        <v>57.146448552656466</v>
      </c>
      <c r="DH3" s="11">
        <f t="shared" si="5"/>
        <v>55.110543405595728</v>
      </c>
      <c r="DI3" s="11">
        <f t="shared" si="5"/>
        <v>42.524485171481942</v>
      </c>
      <c r="DJ3" s="11">
        <f t="shared" si="5"/>
        <v>42.53174140730961</v>
      </c>
      <c r="DK3" s="11">
        <f t="shared" si="5"/>
        <v>65.270849890641699</v>
      </c>
      <c r="DL3" s="11">
        <f t="shared" si="5"/>
        <v>76.808774471869299</v>
      </c>
      <c r="DM3" s="11">
        <f t="shared" si="5"/>
        <v>66.43469884063316</v>
      </c>
      <c r="DN3" s="11">
        <f t="shared" si="5"/>
        <v>62.754218549304888</v>
      </c>
      <c r="DO3" s="11">
        <f>SUM(DO17,DO30,DO36,DO48)</f>
        <v>53.251677560181065</v>
      </c>
      <c r="DP3" s="11">
        <f t="shared" ref="DP3:ED3" si="6">SUM(DP17,DP30,DP36,DP48)</f>
        <v>42.285605363695652</v>
      </c>
      <c r="DQ3" s="11">
        <f t="shared" si="6"/>
        <v>34.473998581658847</v>
      </c>
      <c r="DR3" s="11">
        <f t="shared" si="6"/>
        <v>53.533372096773526</v>
      </c>
      <c r="DS3" s="11">
        <f t="shared" si="6"/>
        <v>31.400736860590932</v>
      </c>
      <c r="DT3" s="11">
        <f t="shared" si="6"/>
        <v>31.341730920501455</v>
      </c>
      <c r="DU3" s="11">
        <f t="shared" si="6"/>
        <v>26.879502228193736</v>
      </c>
      <c r="DV3" s="11">
        <f t="shared" si="6"/>
        <v>31.382586153224764</v>
      </c>
      <c r="DW3" s="11">
        <f t="shared" si="6"/>
        <v>29.047341957245266</v>
      </c>
      <c r="DX3" s="11">
        <f t="shared" si="6"/>
        <v>29.337276282994694</v>
      </c>
      <c r="DY3" s="11">
        <f t="shared" si="6"/>
        <v>40.758929956689748</v>
      </c>
      <c r="DZ3" s="11">
        <f t="shared" si="6"/>
        <v>33.307455654066736</v>
      </c>
      <c r="EA3" s="11">
        <f t="shared" si="6"/>
        <v>31.478847772948633</v>
      </c>
      <c r="EB3" s="11">
        <f t="shared" si="6"/>
        <v>28.287532290990359</v>
      </c>
      <c r="EC3" s="11">
        <f t="shared" si="6"/>
        <v>32.198321320642613</v>
      </c>
      <c r="ED3" s="11">
        <f t="shared" si="6"/>
        <v>25.189171325459803</v>
      </c>
      <c r="EE3" s="11">
        <f>SUM(EE17,EE30,EE36,EE48)</f>
        <v>30.030766310900404</v>
      </c>
      <c r="EF3" s="11">
        <f t="shared" ref="EF3:EW3" si="7">SUM(EF17,EF30,EF36,EF48)</f>
        <v>17.812052472370176</v>
      </c>
      <c r="EG3" s="11">
        <f t="shared" si="7"/>
        <v>57.678556068308751</v>
      </c>
      <c r="EH3" s="11">
        <f t="shared" si="7"/>
        <v>48.350461519235722</v>
      </c>
      <c r="EI3" s="11">
        <f t="shared" si="7"/>
        <v>40.378816528539929</v>
      </c>
      <c r="EJ3" s="11">
        <f t="shared" si="7"/>
        <v>32.631895553416335</v>
      </c>
      <c r="EK3" s="11">
        <f t="shared" si="7"/>
        <v>31.49185741891008</v>
      </c>
      <c r="EL3" s="11">
        <f t="shared" si="7"/>
        <v>43.220850168795643</v>
      </c>
      <c r="EM3" s="11">
        <f t="shared" si="7"/>
        <v>71.806586479163258</v>
      </c>
      <c r="EN3" s="11">
        <f t="shared" si="7"/>
        <v>85.183825184365816</v>
      </c>
      <c r="EO3" s="11">
        <f t="shared" si="7"/>
        <v>59.194576461730833</v>
      </c>
      <c r="EP3" s="11">
        <f t="shared" si="7"/>
        <v>62.032463692624518</v>
      </c>
      <c r="EQ3" s="11">
        <f t="shared" si="7"/>
        <v>59.932728009129853</v>
      </c>
      <c r="ER3" s="11">
        <f t="shared" si="7"/>
        <v>53.408561112915585</v>
      </c>
      <c r="ES3" s="11">
        <f t="shared" si="7"/>
        <v>48.985867609264488</v>
      </c>
      <c r="ET3" s="11">
        <f t="shared" si="7"/>
        <v>80.268699188522177</v>
      </c>
      <c r="EU3" s="11">
        <f t="shared" si="7"/>
        <v>86.078600372452769</v>
      </c>
      <c r="EV3" s="11">
        <f t="shared" si="7"/>
        <v>80.600327956546835</v>
      </c>
      <c r="EW3" s="11">
        <f t="shared" si="7"/>
        <v>58.674301424598241</v>
      </c>
      <c r="EX3" s="11">
        <f>SUM(EX17,EX30,EX36,EX48)</f>
        <v>81.380151569801342</v>
      </c>
      <c r="EY3" s="11">
        <f t="shared" ref="EY3:FN3" si="8">SUM(EY17,EY30,EY36,EY48)</f>
        <v>70.582057232659167</v>
      </c>
      <c r="EZ3" s="11">
        <f t="shared" si="8"/>
        <v>56.211692469264506</v>
      </c>
      <c r="FA3" s="11">
        <f t="shared" si="8"/>
        <v>80.634795425637151</v>
      </c>
      <c r="FB3" s="11">
        <f t="shared" si="8"/>
        <v>85.121479457460879</v>
      </c>
      <c r="FC3" s="11">
        <f t="shared" si="8"/>
        <v>80.054022556197822</v>
      </c>
      <c r="FD3" s="11">
        <f t="shared" si="8"/>
        <v>58.735834816442683</v>
      </c>
      <c r="FE3" s="11">
        <f t="shared" si="8"/>
        <v>59.194541756782087</v>
      </c>
      <c r="FF3" s="11">
        <f t="shared" si="8"/>
        <v>52.465114476419288</v>
      </c>
      <c r="FG3" s="11">
        <f t="shared" si="8"/>
        <v>45.384067977941314</v>
      </c>
      <c r="FH3" s="11">
        <f t="shared" si="8"/>
        <v>66.898117757138479</v>
      </c>
      <c r="FI3" s="11">
        <f t="shared" si="8"/>
        <v>60.029631495904184</v>
      </c>
      <c r="FJ3" s="11">
        <f t="shared" si="8"/>
        <v>50.333775167866129</v>
      </c>
      <c r="FK3" s="11">
        <f t="shared" si="8"/>
        <v>48.562108177979582</v>
      </c>
      <c r="FL3" s="11">
        <f t="shared" si="8"/>
        <v>42.363712587537215</v>
      </c>
      <c r="FM3" s="11">
        <f t="shared" si="8"/>
        <v>25.058608958406658</v>
      </c>
      <c r="FN3" s="11">
        <f t="shared" si="8"/>
        <v>27.78657501364852</v>
      </c>
      <c r="FO3" s="11">
        <f>SUM(FO17,FO30,FO36,FO48)</f>
        <v>43.644353670091746</v>
      </c>
      <c r="FP3" s="11">
        <f t="shared" ref="FP3:GK3" si="9">SUM(FP17,FP30,FP36,FP48)</f>
        <v>33.314758950787621</v>
      </c>
      <c r="FQ3" s="11">
        <f t="shared" si="9"/>
        <v>29.40327290855555</v>
      </c>
      <c r="FR3" s="11">
        <f t="shared" si="9"/>
        <v>31.105358171303507</v>
      </c>
      <c r="FS3" s="11">
        <f t="shared" si="9"/>
        <v>29.220214672201049</v>
      </c>
      <c r="FT3" s="11">
        <f t="shared" si="9"/>
        <v>27.473066697831605</v>
      </c>
      <c r="FU3" s="11">
        <f t="shared" si="9"/>
        <v>29.089055088418316</v>
      </c>
      <c r="FV3" s="11">
        <f t="shared" si="9"/>
        <v>44.59465129304504</v>
      </c>
      <c r="FW3" s="11">
        <f t="shared" si="9"/>
        <v>42.039068480936258</v>
      </c>
      <c r="FX3" s="11">
        <f t="shared" si="9"/>
        <v>32.53531167207084</v>
      </c>
      <c r="FY3" s="11">
        <f t="shared" si="9"/>
        <v>32.673673803367592</v>
      </c>
      <c r="FZ3" s="11">
        <f t="shared" si="9"/>
        <v>32.554687422692567</v>
      </c>
      <c r="GA3" s="11">
        <f t="shared" si="9"/>
        <v>27.964189731707684</v>
      </c>
      <c r="GB3" s="11">
        <f t="shared" si="9"/>
        <v>28.086138296492852</v>
      </c>
      <c r="GC3" s="11">
        <f t="shared" si="9"/>
        <v>42.055247476424249</v>
      </c>
      <c r="GD3" s="11">
        <f t="shared" si="9"/>
        <v>45.981045828980065</v>
      </c>
      <c r="GE3" s="11">
        <f t="shared" si="9"/>
        <v>31.335050501627826</v>
      </c>
      <c r="GF3" s="11">
        <f t="shared" si="9"/>
        <v>28.230666131193885</v>
      </c>
      <c r="GG3" s="11">
        <f t="shared" si="9"/>
        <v>29.804279774579541</v>
      </c>
      <c r="GH3" s="11">
        <f t="shared" si="9"/>
        <v>25.281102182553152</v>
      </c>
      <c r="GI3" s="11">
        <f t="shared" si="9"/>
        <v>28.658463360951021</v>
      </c>
      <c r="GJ3" s="11">
        <f t="shared" si="9"/>
        <v>60.356254257609216</v>
      </c>
      <c r="GK3" s="11">
        <f t="shared" si="9"/>
        <v>49.11817420095403</v>
      </c>
      <c r="GL3" s="11">
        <f>SUM(GL17,GL30,GL36,GL48)</f>
        <v>36.424940629495978</v>
      </c>
      <c r="GM3" s="11">
        <f t="shared" ref="GM3:HG3" si="10">SUM(GM17,GM30,GM36,GM48)</f>
        <v>28.462616923485783</v>
      </c>
      <c r="GN3" s="11">
        <f t="shared" si="10"/>
        <v>33.094780377749899</v>
      </c>
      <c r="GO3" s="11">
        <f t="shared" si="10"/>
        <v>26.786882046275021</v>
      </c>
      <c r="GP3" s="11">
        <f t="shared" si="10"/>
        <v>28.447708386158734</v>
      </c>
      <c r="GQ3" s="11">
        <f t="shared" si="10"/>
        <v>42.358052945246186</v>
      </c>
      <c r="GR3" s="11">
        <f t="shared" si="10"/>
        <v>35.648026048374938</v>
      </c>
      <c r="GS3" s="11">
        <f t="shared" si="10"/>
        <v>35.162672652231421</v>
      </c>
      <c r="GT3" s="11">
        <f t="shared" si="10"/>
        <v>35.96892509491321</v>
      </c>
      <c r="GU3" s="11">
        <f t="shared" si="10"/>
        <v>45.127764390905234</v>
      </c>
      <c r="GV3" s="11">
        <f t="shared" si="10"/>
        <v>39.040839958620495</v>
      </c>
      <c r="GW3" s="11">
        <f t="shared" si="10"/>
        <v>39.668772172534432</v>
      </c>
      <c r="GX3" s="11">
        <f t="shared" si="10"/>
        <v>71.233930015171779</v>
      </c>
      <c r="GY3" s="11">
        <f t="shared" si="10"/>
        <v>73.768451478251876</v>
      </c>
      <c r="GZ3" s="11">
        <f t="shared" si="10"/>
        <v>67.735991589669098</v>
      </c>
      <c r="HA3" s="11">
        <f t="shared" si="10"/>
        <v>64.966160284798462</v>
      </c>
      <c r="HB3" s="11">
        <f t="shared" si="10"/>
        <v>66.215829045654033</v>
      </c>
      <c r="HC3" s="11">
        <f t="shared" si="10"/>
        <v>49.745990901311018</v>
      </c>
      <c r="HD3" s="11">
        <f t="shared" si="10"/>
        <v>50.472404514294482</v>
      </c>
      <c r="HE3" s="11">
        <f t="shared" si="10"/>
        <v>84.224971261986894</v>
      </c>
      <c r="HF3" s="11">
        <f t="shared" si="10"/>
        <v>84.158302496373551</v>
      </c>
      <c r="HG3" s="11">
        <f t="shared" si="10"/>
        <v>80.193701965889645</v>
      </c>
      <c r="HH3" s="11">
        <f>SUM(HH17,HH30,HH36,HH48)</f>
        <v>65.397255492351618</v>
      </c>
      <c r="HI3" s="11">
        <f t="shared" ref="HI3:IB3" si="11">SUM(HI17,HI30,HI36,HI48)</f>
        <v>64.95040305469206</v>
      </c>
      <c r="HJ3" s="11">
        <f t="shared" si="11"/>
        <v>52.836868075614362</v>
      </c>
      <c r="HK3" s="11">
        <f t="shared" si="11"/>
        <v>44.635793703018692</v>
      </c>
      <c r="HL3" s="11">
        <f t="shared" si="11"/>
        <v>75.935849395282375</v>
      </c>
      <c r="HM3" s="11">
        <f t="shared" si="11"/>
        <v>65.723712316484892</v>
      </c>
      <c r="HN3" s="11">
        <f t="shared" si="11"/>
        <v>44.61187973816044</v>
      </c>
      <c r="HO3" s="11">
        <f t="shared" si="11"/>
        <v>44.212444270423255</v>
      </c>
      <c r="HP3" s="11">
        <f t="shared" si="11"/>
        <v>38.775354474845429</v>
      </c>
      <c r="HQ3" s="11">
        <f t="shared" si="11"/>
        <v>32.607162240939061</v>
      </c>
      <c r="HR3" s="11">
        <f t="shared" si="11"/>
        <v>40.896306179556802</v>
      </c>
      <c r="HS3" s="11">
        <f t="shared" si="11"/>
        <v>59.870193562190892</v>
      </c>
      <c r="HT3" s="11">
        <f t="shared" si="11"/>
        <v>39.585722545888352</v>
      </c>
      <c r="HU3" s="11">
        <f t="shared" si="11"/>
        <v>29.891284674215491</v>
      </c>
      <c r="HV3" s="11">
        <f t="shared" si="11"/>
        <v>31.532781586507092</v>
      </c>
      <c r="HW3" s="11">
        <f t="shared" si="11"/>
        <v>31.474609885780694</v>
      </c>
      <c r="HX3" s="11">
        <f t="shared" si="11"/>
        <v>28.233772103375468</v>
      </c>
      <c r="HY3" s="11">
        <f t="shared" si="11"/>
        <v>34.577763574042166</v>
      </c>
      <c r="HZ3" s="11">
        <f t="shared" si="11"/>
        <v>69.648442879295843</v>
      </c>
      <c r="IA3" s="11">
        <f t="shared" si="11"/>
        <v>83.256544223264328</v>
      </c>
      <c r="IB3" s="11">
        <f t="shared" si="11"/>
        <v>77.148345623192583</v>
      </c>
      <c r="IC3" s="11">
        <f>SUM(IC17,IC30,IC36,IC48)</f>
        <v>76.152705823087317</v>
      </c>
      <c r="ID3" s="11">
        <f t="shared" ref="ID3:IK3" si="12">SUM(ID17,ID30,ID36,ID48)</f>
        <v>76.107276536779025</v>
      </c>
      <c r="IE3" s="11">
        <f t="shared" si="12"/>
        <v>58.943865889308682</v>
      </c>
      <c r="IF3" s="11">
        <f t="shared" si="12"/>
        <v>37.565940850359674</v>
      </c>
      <c r="IG3" s="11">
        <f t="shared" si="12"/>
        <v>58.532262027190164</v>
      </c>
      <c r="IH3" s="11">
        <f t="shared" si="12"/>
        <v>47.14509114793082</v>
      </c>
      <c r="II3" s="11">
        <f t="shared" si="12"/>
        <v>46.084655014010991</v>
      </c>
      <c r="IJ3" s="11">
        <f t="shared" si="12"/>
        <v>38.824669845397793</v>
      </c>
      <c r="IK3" s="11">
        <f t="shared" si="12"/>
        <v>38.68845935171678</v>
      </c>
      <c r="IL3" s="11">
        <f t="shared" ref="IL3:IY3" si="13">SUM(IL17,IL30,IL36,IL48)</f>
        <v>32.128886333730911</v>
      </c>
      <c r="IM3" s="11">
        <f t="shared" si="13"/>
        <v>23.718814935745094</v>
      </c>
      <c r="IN3" s="11">
        <f t="shared" si="13"/>
        <v>44.518911307882192</v>
      </c>
      <c r="IO3" s="11">
        <f t="shared" si="13"/>
        <v>49.083792167462413</v>
      </c>
      <c r="IP3" s="11">
        <f t="shared" si="13"/>
        <v>77.415916042510361</v>
      </c>
      <c r="IQ3" s="11">
        <f t="shared" si="13"/>
        <v>93.585353825664129</v>
      </c>
      <c r="IR3" s="11">
        <f t="shared" si="13"/>
        <v>93.592610061491797</v>
      </c>
      <c r="IS3" s="11">
        <f t="shared" si="13"/>
        <v>126.86939115814867</v>
      </c>
      <c r="IT3" s="11">
        <f t="shared" si="13"/>
        <v>40.642528442613511</v>
      </c>
      <c r="IU3" s="11">
        <f t="shared" si="13"/>
        <v>95.287331718435155</v>
      </c>
      <c r="IV3" s="11">
        <f t="shared" si="13"/>
        <v>132.38705693774614</v>
      </c>
      <c r="IW3" s="11">
        <f t="shared" si="13"/>
        <v>111.00717443710181</v>
      </c>
      <c r="IX3" s="11">
        <f t="shared" si="13"/>
        <v>111.86230682971868</v>
      </c>
      <c r="IY3" s="11">
        <f t="shared" si="13"/>
        <v>127.29748414105754</v>
      </c>
      <c r="IZ3" s="11">
        <f t="shared" ref="IZ3:JZ3" si="14">SUM(IZ17,IZ30,IZ36,IZ48)</f>
        <v>94.675769496809281</v>
      </c>
      <c r="JA3" s="11">
        <f t="shared" si="14"/>
        <v>44.827447867589939</v>
      </c>
      <c r="JB3" s="11">
        <f t="shared" si="14"/>
        <v>101.78414347608734</v>
      </c>
      <c r="JC3" s="11">
        <f t="shared" si="14"/>
        <v>125.41115710852272</v>
      </c>
      <c r="JD3" s="11">
        <f t="shared" si="14"/>
        <v>129.26026559644103</v>
      </c>
      <c r="JE3" s="11">
        <f t="shared" si="14"/>
        <v>121.45552285889997</v>
      </c>
      <c r="JF3" s="11">
        <f t="shared" si="14"/>
        <v>128.95787200936221</v>
      </c>
      <c r="JG3" s="11">
        <f t="shared" si="14"/>
        <v>130.13940786077382</v>
      </c>
      <c r="JH3" s="11">
        <f t="shared" si="14"/>
        <v>68.571551977714563</v>
      </c>
      <c r="JI3" s="11">
        <f t="shared" si="14"/>
        <v>85.421535790456716</v>
      </c>
      <c r="JJ3" s="11">
        <f t="shared" si="14"/>
        <v>77.345074236486184</v>
      </c>
      <c r="JK3" s="11">
        <f t="shared" si="14"/>
        <v>61.953172019307559</v>
      </c>
      <c r="JL3" s="11">
        <f t="shared" si="14"/>
        <v>65.59043618826901</v>
      </c>
      <c r="JM3" s="11">
        <f t="shared" si="14"/>
        <v>66.828552091496221</v>
      </c>
      <c r="JN3" s="11">
        <f t="shared" si="14"/>
        <v>56.012006801268996</v>
      </c>
      <c r="JO3" s="11">
        <f t="shared" si="14"/>
        <v>39.072857533449948</v>
      </c>
      <c r="JP3" s="11">
        <f t="shared" si="14"/>
        <v>95.758866818385059</v>
      </c>
      <c r="JQ3" s="11">
        <f t="shared" si="14"/>
        <v>131.78214826699687</v>
      </c>
      <c r="JR3" s="11">
        <f t="shared" si="14"/>
        <v>93.202368237538863</v>
      </c>
      <c r="JS3" s="11">
        <f t="shared" si="14"/>
        <v>92.886419058724812</v>
      </c>
      <c r="JT3" s="11">
        <f t="shared" si="14"/>
        <v>67.353235366346155</v>
      </c>
      <c r="JU3" s="11">
        <f t="shared" si="14"/>
        <v>39.282978071949678</v>
      </c>
      <c r="JV3" s="11">
        <f t="shared" si="14"/>
        <v>40.098243817553566</v>
      </c>
      <c r="JW3" s="11">
        <f t="shared" si="14"/>
        <v>91.521464240559141</v>
      </c>
      <c r="JX3" s="11">
        <f t="shared" si="14"/>
        <v>96.897435990900505</v>
      </c>
      <c r="JY3" s="11">
        <f t="shared" si="14"/>
        <v>71.34479918265626</v>
      </c>
      <c r="JZ3" s="11">
        <f t="shared" si="14"/>
        <v>74.129976349380442</v>
      </c>
      <c r="KA3" s="11">
        <f t="shared" ref="KA3:MD3" si="15">SUM(KA17,KA30,KA36,KA48)</f>
        <v>73.636339393702869</v>
      </c>
      <c r="KB3" s="11">
        <f t="shared" si="15"/>
        <v>52.356184112350505</v>
      </c>
      <c r="KC3" s="11">
        <f t="shared" si="15"/>
        <v>41.031598905558219</v>
      </c>
      <c r="KD3" s="11">
        <f t="shared" si="15"/>
        <v>106.26636770038347</v>
      </c>
      <c r="KE3" s="11">
        <f t="shared" si="15"/>
        <v>150.23290594549314</v>
      </c>
      <c r="KF3" s="11">
        <f t="shared" si="15"/>
        <v>119.59969483650563</v>
      </c>
      <c r="KG3" s="11">
        <f t="shared" si="15"/>
        <v>119.6069510723333</v>
      </c>
      <c r="KH3" s="11">
        <f t="shared" si="15"/>
        <v>119.61420730816096</v>
      </c>
      <c r="KI3" s="11">
        <f t="shared" si="15"/>
        <v>75.534753711626621</v>
      </c>
      <c r="KJ3" s="11">
        <f t="shared" si="15"/>
        <v>51.455341756192439</v>
      </c>
      <c r="KK3" s="11">
        <f t="shared" si="15"/>
        <v>155.27880837369369</v>
      </c>
      <c r="KL3" s="11">
        <f t="shared" si="15"/>
        <v>134.9634659238792</v>
      </c>
      <c r="KM3" s="11">
        <f t="shared" si="15"/>
        <v>119.65048848729928</v>
      </c>
      <c r="KN3" s="11">
        <f t="shared" si="15"/>
        <v>107.40155778520085</v>
      </c>
      <c r="KO3" s="11">
        <f t="shared" si="15"/>
        <v>92.937652296969077</v>
      </c>
      <c r="KP3" s="11">
        <f t="shared" si="15"/>
        <v>156.59279804700014</v>
      </c>
      <c r="KQ3" s="11">
        <f t="shared" si="15"/>
        <v>150.74564114580596</v>
      </c>
      <c r="KR3" s="11">
        <f t="shared" si="15"/>
        <v>176.1080549107042</v>
      </c>
      <c r="KS3" s="11">
        <f t="shared" si="15"/>
        <v>157.56386862079981</v>
      </c>
      <c r="KT3" s="11">
        <f t="shared" si="15"/>
        <v>158.76485425032044</v>
      </c>
      <c r="KU3" s="11">
        <f t="shared" si="15"/>
        <v>159.68834812236389</v>
      </c>
      <c r="KV3" s="11">
        <f t="shared" si="15"/>
        <v>131.2731264313658</v>
      </c>
      <c r="KW3" s="11">
        <f t="shared" si="15"/>
        <v>100.34803438274413</v>
      </c>
      <c r="KX3" s="11">
        <f t="shared" si="15"/>
        <v>99.355290618571786</v>
      </c>
      <c r="KY3" s="11">
        <f t="shared" si="15"/>
        <v>110.69761639599074</v>
      </c>
      <c r="KZ3" s="11">
        <f t="shared" si="15"/>
        <v>143.78649115159578</v>
      </c>
      <c r="LA3" s="11">
        <f t="shared" si="15"/>
        <v>120.02095474723951</v>
      </c>
      <c r="LB3" s="11">
        <f t="shared" si="15"/>
        <v>114.27949807441983</v>
      </c>
      <c r="LC3" s="11">
        <f t="shared" si="15"/>
        <v>91.606634037544197</v>
      </c>
      <c r="LD3" s="11">
        <f t="shared" si="15"/>
        <v>45.718783786635548</v>
      </c>
      <c r="LE3" s="11">
        <f t="shared" si="15"/>
        <v>57.366940722385053</v>
      </c>
      <c r="LF3" s="11">
        <f t="shared" si="15"/>
        <v>91.141573398441977</v>
      </c>
      <c r="LG3" s="11">
        <f t="shared" si="15"/>
        <v>111.57194368453085</v>
      </c>
      <c r="LH3" s="11">
        <f t="shared" si="15"/>
        <v>97.131240121181847</v>
      </c>
      <c r="LI3" s="11">
        <f t="shared" si="15"/>
        <v>97.138496357009487</v>
      </c>
      <c r="LJ3" s="11">
        <f t="shared" si="15"/>
        <v>62.276126499616211</v>
      </c>
      <c r="LK3" s="11">
        <f t="shared" si="15"/>
        <v>39.3263387322678</v>
      </c>
      <c r="LL3" s="11">
        <f t="shared" si="15"/>
        <v>38.536827764100941</v>
      </c>
      <c r="LM3" s="11">
        <f t="shared" si="15"/>
        <v>55.173071350188877</v>
      </c>
      <c r="LN3" s="11">
        <f t="shared" si="15"/>
        <v>55.522142188613273</v>
      </c>
      <c r="LO3" s="11">
        <f t="shared" si="15"/>
        <v>43.659132229392135</v>
      </c>
      <c r="LP3" s="11">
        <f t="shared" si="15"/>
        <v>14.344640273388112</v>
      </c>
      <c r="LQ3" s="11">
        <f t="shared" si="15"/>
        <v>14.989593963684438</v>
      </c>
      <c r="LR3" s="11">
        <f t="shared" si="15"/>
        <v>96.932685517100936</v>
      </c>
      <c r="LS3" s="11">
        <f t="shared" si="15"/>
        <v>49.122448232063533</v>
      </c>
      <c r="LT3" s="11">
        <f t="shared" si="15"/>
        <v>94.108454295195997</v>
      </c>
      <c r="LU3" s="11">
        <f t="shared" si="15"/>
        <v>105.91572878744995</v>
      </c>
      <c r="LV3" s="11">
        <f t="shared" si="15"/>
        <v>88.027456956850017</v>
      </c>
      <c r="LW3" s="11">
        <f t="shared" si="15"/>
        <v>17.948667119004767</v>
      </c>
      <c r="LX3" s="11">
        <f t="shared" si="15"/>
        <v>18.621179390110672</v>
      </c>
      <c r="LY3" s="11">
        <f t="shared" si="15"/>
        <v>130.48123339056929</v>
      </c>
      <c r="LZ3" s="11">
        <f t="shared" si="15"/>
        <v>58.878424114251203</v>
      </c>
      <c r="MA3" s="11">
        <f t="shared" si="15"/>
        <v>84.619231558649133</v>
      </c>
      <c r="MB3" s="11">
        <f t="shared" si="15"/>
        <v>123.49924221168365</v>
      </c>
      <c r="MC3" s="11">
        <f t="shared" si="15"/>
        <v>93.774057736955484</v>
      </c>
      <c r="MD3" s="11">
        <f t="shared" si="15"/>
        <v>85.302552404891145</v>
      </c>
      <c r="ME3" s="11">
        <f t="shared" ref="ME3:MU3" si="16">SUM(ME17,ME30,ME36,ME48)</f>
        <v>66.458757957892558</v>
      </c>
      <c r="MF3" s="11">
        <f t="shared" si="16"/>
        <v>40.39966456049423</v>
      </c>
      <c r="MG3" s="11">
        <f t="shared" si="16"/>
        <v>40.406920796321891</v>
      </c>
      <c r="MH3" s="11">
        <f t="shared" si="16"/>
        <v>70.422386413322258</v>
      </c>
      <c r="MI3" s="11">
        <f t="shared" si="16"/>
        <v>64.085154441365631</v>
      </c>
      <c r="MJ3" s="11">
        <f t="shared" si="16"/>
        <v>51.431043548289132</v>
      </c>
      <c r="MK3" s="11">
        <f t="shared" si="16"/>
        <v>51.438299784116786</v>
      </c>
      <c r="ML3" s="11">
        <f t="shared" si="16"/>
        <v>46.358299079209253</v>
      </c>
      <c r="MM3" s="11">
        <f t="shared" si="16"/>
        <v>38.255377627467929</v>
      </c>
      <c r="MN3" s="11">
        <f t="shared" si="16"/>
        <v>38.262633863295591</v>
      </c>
      <c r="MO3" s="11">
        <f t="shared" si="16"/>
        <v>63.428154474706055</v>
      </c>
      <c r="MP3" s="11">
        <f t="shared" si="16"/>
        <v>13.263378684807257</v>
      </c>
      <c r="MQ3" s="11">
        <f t="shared" si="16"/>
        <v>62.956552927203894</v>
      </c>
      <c r="MR3" s="11">
        <f t="shared" si="16"/>
        <v>62.963809163031556</v>
      </c>
      <c r="MS3" s="11">
        <f t="shared" si="16"/>
        <v>34.987382527630714</v>
      </c>
      <c r="MT3" s="11">
        <f t="shared" si="16"/>
        <v>23.922419409621551</v>
      </c>
      <c r="MU3" s="11">
        <f t="shared" si="16"/>
        <v>22.259239818006694</v>
      </c>
      <c r="MV3" s="11">
        <f t="shared" ref="MV3:NB3" si="17">SUM(MV17,MV30,MV36,MV48)</f>
        <v>15.877564306760677</v>
      </c>
      <c r="MW3" s="11">
        <f t="shared" si="17"/>
        <v>15.594036987722587</v>
      </c>
      <c r="MX3" s="11">
        <f t="shared" si="17"/>
        <v>39.582630664434248</v>
      </c>
      <c r="MY3" s="11">
        <f t="shared" si="17"/>
        <v>43.770103397498744</v>
      </c>
      <c r="MZ3" s="11">
        <f t="shared" si="17"/>
        <v>26.82527386069534</v>
      </c>
      <c r="NA3" s="11">
        <f t="shared" si="17"/>
        <v>22.371624873694177</v>
      </c>
      <c r="NB3" s="11">
        <f t="shared" si="17"/>
        <v>22.922959202448119</v>
      </c>
    </row>
    <row r="4" spans="1:366" ht="15.75" customHeight="1">
      <c r="B4" s="12" t="s">
        <v>79</v>
      </c>
      <c r="C4" s="1"/>
      <c r="D4" s="1"/>
      <c r="E4" s="1"/>
      <c r="F4" s="1"/>
      <c r="G4" s="1"/>
      <c r="H4" s="1"/>
      <c r="I4" s="1"/>
      <c r="J4" s="1"/>
      <c r="K4" s="1"/>
      <c r="L4" s="1"/>
      <c r="M4" s="1"/>
      <c r="N4" s="1"/>
      <c r="O4" s="1"/>
      <c r="P4" s="1"/>
      <c r="Q4" s="1"/>
      <c r="R4" s="1"/>
      <c r="S4" s="1"/>
      <c r="T4" s="1"/>
      <c r="U4" s="1" t="e">
        <f>LOOKUP(T1,'Deployment needs'!$2:$2,'Deployment needs'!$99:$99)</f>
        <v>#N/A</v>
      </c>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c r="FV4" s="1"/>
      <c r="FW4" s="1"/>
      <c r="FX4" s="1"/>
      <c r="FY4" s="1"/>
      <c r="FZ4" s="1"/>
      <c r="GA4" s="1"/>
      <c r="GB4" s="1"/>
      <c r="GC4" s="1"/>
      <c r="GD4" s="1"/>
      <c r="GE4" s="1"/>
      <c r="GF4" s="1"/>
      <c r="GG4" s="1"/>
      <c r="GH4" s="1"/>
      <c r="GI4" s="1"/>
      <c r="GJ4" s="1"/>
      <c r="GK4" s="1"/>
      <c r="GL4" s="1"/>
      <c r="GM4" s="1"/>
      <c r="GN4" s="1"/>
      <c r="GO4" s="1"/>
      <c r="GP4" s="1"/>
      <c r="GQ4" s="1"/>
      <c r="GR4" s="1"/>
      <c r="GS4" s="1"/>
      <c r="GT4" s="1"/>
      <c r="GU4" s="1"/>
      <c r="GV4" s="1"/>
      <c r="GW4" s="1"/>
      <c r="GX4" s="1"/>
      <c r="GY4" s="1"/>
      <c r="GZ4" s="1"/>
      <c r="HA4" s="1"/>
      <c r="HB4" s="1"/>
      <c r="HC4" s="1"/>
      <c r="HD4" s="1"/>
      <c r="HE4" s="1"/>
      <c r="HF4" s="1"/>
      <c r="HG4" s="1"/>
      <c r="HH4" s="1"/>
      <c r="HI4" s="1"/>
      <c r="HJ4" s="1"/>
      <c r="HK4" s="1"/>
      <c r="HL4" s="1"/>
      <c r="HM4" s="1"/>
      <c r="HN4" s="1"/>
      <c r="HO4" s="1"/>
      <c r="HP4" s="1"/>
      <c r="HQ4" s="1"/>
      <c r="HR4" s="1"/>
      <c r="HS4" s="1"/>
      <c r="HT4" s="1"/>
      <c r="HU4" s="1"/>
      <c r="HV4" s="1"/>
      <c r="HW4" s="1"/>
      <c r="HX4" s="1"/>
      <c r="HY4" s="1"/>
      <c r="HZ4" s="1"/>
      <c r="IA4" s="1"/>
      <c r="IB4" s="1"/>
      <c r="IC4" s="1"/>
      <c r="ID4" s="1"/>
      <c r="IE4" s="1"/>
      <c r="IF4" s="1"/>
      <c r="IG4" s="1"/>
      <c r="IH4" s="1"/>
      <c r="II4" s="1"/>
      <c r="IJ4" s="1"/>
      <c r="IK4" s="1"/>
      <c r="IL4" s="1"/>
      <c r="IM4" s="1"/>
      <c r="IN4" s="1"/>
      <c r="IO4" s="1"/>
      <c r="IP4" s="1"/>
      <c r="IQ4" s="1"/>
      <c r="IR4" s="1"/>
      <c r="IS4" s="1"/>
      <c r="IT4" s="1"/>
      <c r="IU4" s="1"/>
      <c r="IV4" s="1"/>
      <c r="IW4" s="1"/>
      <c r="IX4" s="1"/>
      <c r="IY4" s="1"/>
      <c r="IZ4" s="1"/>
      <c r="JA4" s="1"/>
      <c r="JB4" s="1"/>
      <c r="JC4" s="1"/>
      <c r="JD4" s="1"/>
      <c r="JE4" s="1"/>
      <c r="JF4" s="1"/>
      <c r="JG4" s="1"/>
      <c r="JH4" s="1"/>
      <c r="JI4" s="1"/>
      <c r="JJ4" s="1"/>
      <c r="JK4" s="1"/>
      <c r="JL4" s="1"/>
      <c r="JM4" s="1"/>
      <c r="JN4" s="1"/>
      <c r="JO4" s="1"/>
      <c r="JP4" s="1"/>
      <c r="JQ4" s="1"/>
      <c r="JR4" s="1"/>
      <c r="JS4" s="1"/>
      <c r="JT4" s="1"/>
      <c r="JU4" s="1"/>
      <c r="JV4" s="1"/>
      <c r="JW4" s="1"/>
      <c r="JX4" s="1"/>
      <c r="JY4" s="1"/>
      <c r="JZ4" s="1"/>
      <c r="KA4" s="1"/>
      <c r="KB4" s="1"/>
      <c r="KC4" s="1"/>
      <c r="KD4" s="1"/>
      <c r="KE4" s="1"/>
      <c r="KF4" s="1"/>
      <c r="KG4" s="1"/>
      <c r="KH4" s="1"/>
      <c r="KI4" s="1"/>
      <c r="KJ4" s="1"/>
      <c r="KK4" s="1"/>
      <c r="KL4" s="1"/>
      <c r="KM4" s="1"/>
      <c r="KN4" s="1"/>
      <c r="KO4" s="1"/>
      <c r="KP4" s="1"/>
      <c r="KQ4" s="1"/>
      <c r="KR4" s="1"/>
      <c r="KS4" s="1"/>
      <c r="KT4" s="1"/>
      <c r="KU4" s="1"/>
      <c r="KV4" s="1"/>
      <c r="KW4" s="1"/>
      <c r="KX4" s="1"/>
      <c r="KY4" s="1"/>
      <c r="KZ4" s="1"/>
      <c r="LA4" s="1"/>
      <c r="LB4" s="1"/>
      <c r="LC4" s="1"/>
      <c r="LD4" s="1"/>
      <c r="LE4" s="1"/>
      <c r="LF4" s="1"/>
      <c r="LG4" s="1"/>
      <c r="LH4" s="1"/>
      <c r="LI4" s="1"/>
      <c r="LJ4" s="1"/>
      <c r="LK4" s="1"/>
      <c r="LL4" s="1"/>
      <c r="LM4" s="1"/>
      <c r="LN4" s="1"/>
      <c r="LO4" s="1"/>
      <c r="LP4" s="1"/>
      <c r="LQ4" s="1"/>
      <c r="LR4" s="1"/>
      <c r="LS4" s="1"/>
      <c r="LT4" s="1"/>
      <c r="LU4" s="1"/>
      <c r="LV4" s="1"/>
      <c r="LW4" s="1"/>
      <c r="LX4" s="1"/>
      <c r="LY4" s="1"/>
      <c r="LZ4" s="1"/>
      <c r="MA4" s="1"/>
      <c r="MB4" s="1"/>
      <c r="MC4" s="1"/>
      <c r="MD4" s="1"/>
      <c r="ME4" s="1"/>
      <c r="MF4" s="1"/>
      <c r="MG4" s="1"/>
      <c r="MH4" s="1"/>
      <c r="MI4" s="1"/>
      <c r="MJ4" s="1"/>
      <c r="MK4" s="1"/>
      <c r="ML4" s="1"/>
      <c r="MM4" s="1"/>
      <c r="MN4" s="1"/>
      <c r="MO4" s="1"/>
      <c r="MP4" s="1"/>
      <c r="MQ4" s="1"/>
      <c r="MR4" s="1"/>
      <c r="MS4" s="1"/>
      <c r="MT4" s="1"/>
      <c r="MU4" s="1"/>
      <c r="MV4" s="1"/>
      <c r="MW4" s="1"/>
      <c r="MX4" s="1"/>
      <c r="MY4" s="1"/>
      <c r="MZ4" s="1"/>
      <c r="NA4" s="1"/>
      <c r="NB4" s="1"/>
    </row>
    <row r="5" spans="1:366" s="165" customFormat="1" ht="15.75" customHeight="1">
      <c r="A5" s="162" t="s">
        <v>80</v>
      </c>
      <c r="B5" s="163" t="s">
        <v>81</v>
      </c>
      <c r="C5" s="164">
        <f>Outbound!B6</f>
        <v>2500</v>
      </c>
      <c r="D5" s="164">
        <f>Outbound!C6</f>
        <v>7000</v>
      </c>
      <c r="E5" s="164">
        <f>Outbound!D6</f>
        <v>7000</v>
      </c>
      <c r="F5" s="164">
        <f>Outbound!E6</f>
        <v>8000</v>
      </c>
      <c r="G5" s="164">
        <f>Outbound!F6</f>
        <v>7000</v>
      </c>
      <c r="H5" s="164">
        <f>Outbound!G6</f>
        <v>3000</v>
      </c>
      <c r="I5" s="164">
        <f>Outbound!H6</f>
        <v>5000</v>
      </c>
      <c r="J5" s="164">
        <f>Outbound!I6</f>
        <v>15000</v>
      </c>
      <c r="K5" s="164">
        <f>Outbound!J6</f>
        <v>8000</v>
      </c>
      <c r="L5" s="164">
        <f>Outbound!K6</f>
        <v>7000</v>
      </c>
      <c r="M5" s="164">
        <f>Outbound!L6</f>
        <v>7000</v>
      </c>
      <c r="N5" s="164">
        <f>Outbound!M6</f>
        <v>8000</v>
      </c>
      <c r="O5" s="164">
        <f>Outbound!N6</f>
        <v>7000</v>
      </c>
      <c r="P5" s="164">
        <f>Outbound!O6</f>
        <v>12000</v>
      </c>
      <c r="Q5" s="164">
        <f>Outbound!P6</f>
        <v>22000</v>
      </c>
      <c r="R5" s="164">
        <f>Outbound!Q6</f>
        <v>27000</v>
      </c>
      <c r="S5" s="164">
        <f>Outbound!R6</f>
        <v>14000</v>
      </c>
      <c r="T5" s="164">
        <f>Outbound!S6</f>
        <v>0</v>
      </c>
      <c r="U5" s="164">
        <f>Outbound!T6</f>
        <v>15000</v>
      </c>
      <c r="V5" s="164">
        <f>Outbound!U6</f>
        <v>7000</v>
      </c>
      <c r="W5" s="164">
        <f>Outbound!V6</f>
        <v>7000</v>
      </c>
      <c r="X5" s="164">
        <f>Outbound!W6</f>
        <v>15000</v>
      </c>
      <c r="Y5" s="164">
        <f>Outbound!X6</f>
        <v>18000</v>
      </c>
      <c r="Z5" s="164">
        <v>6000</v>
      </c>
      <c r="AA5" s="164">
        <f>Outbound!Z6</f>
        <v>8000</v>
      </c>
      <c r="AB5" s="164">
        <f>Outbound!AA6</f>
        <v>8000</v>
      </c>
      <c r="AC5" s="164">
        <f>Outbound!AB6</f>
        <v>7000</v>
      </c>
      <c r="AD5" s="164">
        <f>Outbound!AC6</f>
        <v>7000</v>
      </c>
      <c r="AE5" s="164">
        <f>Outbound!AD6</f>
        <v>15000</v>
      </c>
      <c r="AF5" s="164">
        <f>Outbound!AE6</f>
        <v>17000</v>
      </c>
      <c r="AG5" s="164">
        <f>Outbound!AF6</f>
        <v>9000</v>
      </c>
      <c r="AH5" s="164">
        <f>Outbound!AG6</f>
        <v>8000</v>
      </c>
      <c r="AI5" s="164">
        <f>Outbound!AH6</f>
        <v>6000</v>
      </c>
      <c r="AJ5" s="164">
        <f>Outbound!AI6</f>
        <v>5000</v>
      </c>
      <c r="AK5" s="164">
        <f>Outbound!AJ6</f>
        <v>7000</v>
      </c>
      <c r="AL5" s="164">
        <f>Outbound!AK6</f>
        <v>17000</v>
      </c>
      <c r="AM5" s="164">
        <f>Outbound!AL6</f>
        <v>17000</v>
      </c>
      <c r="AN5" s="164">
        <f>Outbound!AM6</f>
        <v>12000</v>
      </c>
      <c r="AO5" s="164">
        <f>Outbound!AN6</f>
        <v>12000</v>
      </c>
      <c r="AP5" s="164">
        <f>Outbound!AO6</f>
        <v>10000</v>
      </c>
      <c r="AQ5" s="164">
        <f>Outbound!AP6</f>
        <v>12000</v>
      </c>
      <c r="AR5" s="164">
        <f>Outbound!AQ6</f>
        <v>12000</v>
      </c>
      <c r="AS5" s="164">
        <f>Outbound!AR6</f>
        <v>20000</v>
      </c>
      <c r="AT5" s="164">
        <f>Outbound!AS6</f>
        <v>28000</v>
      </c>
      <c r="AU5" s="164">
        <f>Outbound!AT6</f>
        <v>12000</v>
      </c>
      <c r="AV5" s="164">
        <f>Outbound!AU6</f>
        <v>13000</v>
      </c>
      <c r="AW5" s="164">
        <f>Outbound!AV6</f>
        <v>8000</v>
      </c>
      <c r="AX5" s="164">
        <f>Outbound!AW6</f>
        <v>10000</v>
      </c>
      <c r="AY5" s="164">
        <f>Outbound!AX6</f>
        <v>14000</v>
      </c>
      <c r="AZ5" s="164">
        <f>Outbound!AY6</f>
        <v>24000</v>
      </c>
      <c r="BA5" s="164">
        <f>Outbound!AZ6</f>
        <v>30000</v>
      </c>
      <c r="BB5" s="164">
        <f>Outbound!BA6</f>
        <v>13500</v>
      </c>
      <c r="BC5" s="164">
        <f>Outbound!BB6</f>
        <v>14000</v>
      </c>
      <c r="BD5" s="164">
        <f>Outbound!BC6</f>
        <v>14000</v>
      </c>
      <c r="BE5" s="164">
        <f>Outbound!BD6</f>
        <v>6000</v>
      </c>
      <c r="BF5" s="164">
        <f>Outbound!BE6</f>
        <v>6000</v>
      </c>
      <c r="BG5" s="164">
        <f>Outbound!BF6</f>
        <v>15000</v>
      </c>
      <c r="BH5" s="164">
        <f>Outbound!BG6</f>
        <v>15000</v>
      </c>
      <c r="BI5" s="164">
        <f>Outbound!BH6</f>
        <v>10000</v>
      </c>
      <c r="BJ5" s="164">
        <f>Outbound!BI6</f>
        <v>10000</v>
      </c>
      <c r="BK5" s="164">
        <f>Outbound!BJ6</f>
        <v>10000</v>
      </c>
      <c r="BL5" s="164">
        <f>Outbound!BK6</f>
        <v>7000</v>
      </c>
      <c r="BM5" s="164">
        <f>Outbound!BL6</f>
        <v>12000</v>
      </c>
      <c r="BN5" s="164">
        <f>Outbound!BM6</f>
        <v>25000</v>
      </c>
      <c r="BO5" s="164">
        <f>Outbound!BN6</f>
        <v>23000</v>
      </c>
      <c r="BP5" s="164">
        <f>Outbound!BO6</f>
        <v>13000</v>
      </c>
      <c r="BQ5" s="164">
        <f>Outbound!BP6</f>
        <v>13000</v>
      </c>
      <c r="BR5" s="164">
        <f>Outbound!BQ6</f>
        <v>11000</v>
      </c>
      <c r="BS5" s="164">
        <f>Outbound!BR6</f>
        <v>10000</v>
      </c>
      <c r="BT5" s="164">
        <f>Outbound!BS6</f>
        <v>12500</v>
      </c>
      <c r="BU5" s="164">
        <f>Outbound!BT6</f>
        <v>20000</v>
      </c>
      <c r="BV5" s="164">
        <f>Outbound!BU6</f>
        <v>14000</v>
      </c>
      <c r="BW5" s="164">
        <f>Outbound!BV6</f>
        <v>9000</v>
      </c>
      <c r="BX5" s="164">
        <f>Outbound!BW6</f>
        <v>9000</v>
      </c>
      <c r="BY5" s="164">
        <f>Outbound!BX6</f>
        <v>8000</v>
      </c>
      <c r="BZ5" s="164">
        <f>Outbound!BY6</f>
        <v>6000</v>
      </c>
      <c r="CA5" s="164">
        <f>Outbound!BZ6</f>
        <v>12000</v>
      </c>
      <c r="CB5" s="164">
        <f>Outbound!CA6</f>
        <v>0</v>
      </c>
      <c r="CC5" s="164">
        <f>Outbound!CB6</f>
        <v>20000</v>
      </c>
      <c r="CD5" s="164">
        <f>Outbound!CC6</f>
        <v>10000</v>
      </c>
      <c r="CE5" s="164">
        <f>Outbound!CD6</f>
        <v>15000</v>
      </c>
      <c r="CF5" s="164">
        <f>Outbound!CE6</f>
        <v>21000</v>
      </c>
      <c r="CG5" s="164">
        <f>Outbound!CF6</f>
        <v>25000</v>
      </c>
      <c r="CH5" s="164">
        <f>Outbound!CG6</f>
        <v>16000</v>
      </c>
      <c r="CI5" s="164">
        <f>Outbound!CH6</f>
        <v>28000</v>
      </c>
      <c r="CJ5" s="164">
        <f>Outbound!CI6</f>
        <v>36000</v>
      </c>
      <c r="CK5" s="164">
        <f>Outbound!CJ6</f>
        <v>20000</v>
      </c>
      <c r="CL5" s="164">
        <f>Outbound!CK6</f>
        <v>20000</v>
      </c>
      <c r="CM5" s="164">
        <f>Outbound!CL6</f>
        <v>32000</v>
      </c>
      <c r="CN5" s="164">
        <f>Outbound!CM6</f>
        <v>22000</v>
      </c>
      <c r="CO5" s="164">
        <f>Outbound!CN6</f>
        <v>16000</v>
      </c>
      <c r="CP5" s="164">
        <f>Outbound!CO6</f>
        <v>28000</v>
      </c>
      <c r="CQ5" s="164">
        <f>Outbound!CP6</f>
        <v>36000</v>
      </c>
      <c r="CR5" s="164">
        <f>Outbound!CQ6</f>
        <v>26000</v>
      </c>
      <c r="CS5" s="164">
        <f>Outbound!CR6</f>
        <v>26000</v>
      </c>
      <c r="CT5" s="164">
        <f>Outbound!CS6</f>
        <v>26000</v>
      </c>
      <c r="CU5" s="164">
        <f>Outbound!CT6</f>
        <v>15000</v>
      </c>
      <c r="CV5" s="164">
        <f>Outbound!CU6</f>
        <v>15000</v>
      </c>
      <c r="CW5" s="164">
        <f>Outbound!CV6</f>
        <v>0</v>
      </c>
      <c r="CX5" s="164">
        <f>Outbound!CW6</f>
        <v>32000</v>
      </c>
      <c r="CY5" s="164">
        <f>Outbound!CX6</f>
        <v>14000</v>
      </c>
      <c r="CZ5" s="164">
        <f>Outbound!CY6</f>
        <v>10000</v>
      </c>
      <c r="DA5" s="164">
        <f>Outbound!CZ6</f>
        <v>9000</v>
      </c>
      <c r="DB5" s="164">
        <f>Outbound!DA6</f>
        <v>15000</v>
      </c>
      <c r="DC5" s="164">
        <f>Outbound!DB6</f>
        <v>15000</v>
      </c>
      <c r="DD5" s="164">
        <f>Outbound!DC6</f>
        <v>28000</v>
      </c>
      <c r="DE5" s="164">
        <f>Outbound!DD6</f>
        <v>32000</v>
      </c>
      <c r="DF5" s="164">
        <f>Outbound!DE6</f>
        <v>26000</v>
      </c>
      <c r="DG5" s="164">
        <f>Outbound!DF6</f>
        <v>24000</v>
      </c>
      <c r="DH5" s="164">
        <f>Outbound!DG6</f>
        <v>23000</v>
      </c>
      <c r="DI5" s="164">
        <f>Outbound!DH6</f>
        <v>20000</v>
      </c>
      <c r="DJ5" s="164">
        <f>Outbound!DI6</f>
        <v>20000</v>
      </c>
      <c r="DK5" s="164">
        <f>Outbound!DJ6</f>
        <v>32000</v>
      </c>
      <c r="DL5" s="164">
        <f>Outbound!DK6</f>
        <v>36000</v>
      </c>
      <c r="DM5" s="164">
        <f>Outbound!DL6</f>
        <v>32000</v>
      </c>
      <c r="DN5" s="164">
        <f>Outbound!DM6</f>
        <v>30000</v>
      </c>
      <c r="DO5" s="164">
        <f>Outbound!DN6</f>
        <v>24000</v>
      </c>
      <c r="DP5" s="164">
        <f>Outbound!DO6</f>
        <v>20000</v>
      </c>
      <c r="DQ5" s="164">
        <f>Outbound!DP6</f>
        <v>14000</v>
      </c>
      <c r="DR5" s="164">
        <f>Outbound!DQ6</f>
        <v>23000</v>
      </c>
      <c r="DS5" s="164">
        <f>Outbound!DR6</f>
        <v>10000</v>
      </c>
      <c r="DT5" s="164">
        <f>Outbound!DS6</f>
        <v>10000</v>
      </c>
      <c r="DU5" s="164">
        <f>Outbound!DT6</f>
        <v>7000</v>
      </c>
      <c r="DV5" s="164">
        <f>Outbound!DU6</f>
        <v>10000</v>
      </c>
      <c r="DW5" s="164">
        <f>Outbound!DV6</f>
        <v>10000</v>
      </c>
      <c r="DX5" s="164">
        <f>Outbound!DW6</f>
        <v>10000</v>
      </c>
      <c r="DY5" s="164">
        <f>Outbound!DX6</f>
        <v>15000</v>
      </c>
      <c r="DZ5" s="164">
        <f>Outbound!DY6</f>
        <v>11000</v>
      </c>
      <c r="EA5" s="164">
        <f>Outbound!DZ6</f>
        <v>10000</v>
      </c>
      <c r="EB5" s="164">
        <f>Outbound!EA6</f>
        <v>8000</v>
      </c>
      <c r="EC5" s="164">
        <f>Outbound!EB6</f>
        <v>10000</v>
      </c>
      <c r="ED5" s="164">
        <f>Outbound!EC6</f>
        <v>6500</v>
      </c>
      <c r="EE5" s="164">
        <f>Outbound!ED6</f>
        <v>9000</v>
      </c>
      <c r="EF5" s="164">
        <f>Outbound!EE6</f>
        <v>0</v>
      </c>
      <c r="EG5" s="164">
        <f>Outbound!EF6</f>
        <v>25000</v>
      </c>
      <c r="EH5" s="164">
        <f>Outbound!EG6</f>
        <v>20000</v>
      </c>
      <c r="EI5" s="164">
        <f>Outbound!EH6</f>
        <v>15000</v>
      </c>
      <c r="EJ5" s="164">
        <f>Outbound!EI6</f>
        <v>10000</v>
      </c>
      <c r="EK5" s="164">
        <f>Outbound!EJ6</f>
        <v>11000</v>
      </c>
      <c r="EL5" s="164">
        <f>Outbound!EK6</f>
        <v>15000</v>
      </c>
      <c r="EM5" s="164">
        <f>Outbound!EL6</f>
        <v>30000</v>
      </c>
      <c r="EN5" s="164">
        <f>Outbound!EM6</f>
        <v>40000</v>
      </c>
      <c r="EO5" s="164">
        <f>Outbound!EN6</f>
        <v>25000</v>
      </c>
      <c r="EP5" s="164">
        <f>Outbound!EO6</f>
        <v>25000</v>
      </c>
      <c r="EQ5" s="164">
        <f>Outbound!EP6</f>
        <v>24000</v>
      </c>
      <c r="ER5" s="164">
        <f>Outbound!EQ6</f>
        <v>22000</v>
      </c>
      <c r="ES5" s="164">
        <f>Outbound!ER6</f>
        <v>20000</v>
      </c>
      <c r="ET5" s="164">
        <f>Outbound!ES6</f>
        <v>35000</v>
      </c>
      <c r="EU5" s="164">
        <f>Outbound!ET6</f>
        <v>40000</v>
      </c>
      <c r="EV5" s="164">
        <f>Outbound!EU6</f>
        <v>38000</v>
      </c>
      <c r="EW5" s="164">
        <f>Outbound!EV6</f>
        <v>25000</v>
      </c>
      <c r="EX5" s="164">
        <f>Outbound!EW6</f>
        <v>40000</v>
      </c>
      <c r="EY5" s="164">
        <f>Outbound!EX6</f>
        <v>35000</v>
      </c>
      <c r="EZ5" s="164">
        <f>Outbound!EY6</f>
        <v>25000</v>
      </c>
      <c r="FA5" s="164">
        <f>Outbound!EZ6</f>
        <v>35000</v>
      </c>
      <c r="FB5" s="164">
        <f>Outbound!FA6</f>
        <v>40000</v>
      </c>
      <c r="FC5" s="164">
        <f>Outbound!FB6</f>
        <v>35000</v>
      </c>
      <c r="FD5" s="164">
        <f>Outbound!FC6</f>
        <v>25000</v>
      </c>
      <c r="FE5" s="164">
        <f>Outbound!FD6</f>
        <v>26000</v>
      </c>
      <c r="FF5" s="164">
        <f>Outbound!FE6</f>
        <v>25000</v>
      </c>
      <c r="FG5" s="164">
        <f>Outbound!FF6</f>
        <v>20000</v>
      </c>
      <c r="FH5" s="164">
        <f>Outbound!FG6</f>
        <v>30000</v>
      </c>
      <c r="FI5" s="164">
        <f>Outbound!FH6</f>
        <v>27000</v>
      </c>
      <c r="FJ5" s="164">
        <f>Outbound!FI6</f>
        <v>21000</v>
      </c>
      <c r="FK5" s="164">
        <f>Outbound!FJ6</f>
        <v>20000</v>
      </c>
      <c r="FL5" s="164">
        <f>Outbound!FK6</f>
        <v>16000</v>
      </c>
      <c r="FM5" s="164">
        <f>Outbound!FL6</f>
        <v>6000</v>
      </c>
      <c r="FN5" s="164">
        <f>Outbound!FM6</f>
        <v>8000</v>
      </c>
      <c r="FO5" s="164">
        <f>Outbound!FN6</f>
        <v>16000</v>
      </c>
      <c r="FP5" s="164">
        <f>Outbound!FO6</f>
        <v>10000</v>
      </c>
      <c r="FQ5" s="164">
        <f>Outbound!FP6</f>
        <v>8000</v>
      </c>
      <c r="FR5" s="164">
        <f>Outbound!FQ6</f>
        <v>9000</v>
      </c>
      <c r="FS5" s="164">
        <f>Outbound!FR6</f>
        <v>8000</v>
      </c>
      <c r="FT5" s="164">
        <f>Outbound!FS6</f>
        <v>8000</v>
      </c>
      <c r="FU5" s="164">
        <f>Outbound!FT6</f>
        <v>8000</v>
      </c>
      <c r="FV5" s="164">
        <f>Outbound!FU6</f>
        <v>16000</v>
      </c>
      <c r="FW5" s="164">
        <f>Outbound!FV6</f>
        <v>16000</v>
      </c>
      <c r="FX5" s="164">
        <f>Outbound!FW6</f>
        <v>10000</v>
      </c>
      <c r="FY5" s="164">
        <f>Outbound!FX6</f>
        <v>10000</v>
      </c>
      <c r="FZ5" s="164">
        <f>Outbound!FY6</f>
        <v>10000</v>
      </c>
      <c r="GA5" s="164">
        <f>Outbound!FZ6</f>
        <v>8000</v>
      </c>
      <c r="GB5" s="164">
        <f>Outbound!GA6</f>
        <v>8000</v>
      </c>
      <c r="GC5" s="164">
        <f>Outbound!GB6</f>
        <v>15000</v>
      </c>
      <c r="GD5" s="164">
        <f>Outbound!GC6</f>
        <v>18000</v>
      </c>
      <c r="GE5" s="164">
        <f>Outbound!GD6</f>
        <v>9000</v>
      </c>
      <c r="GF5" s="164">
        <f>Outbound!GE6</f>
        <v>7000</v>
      </c>
      <c r="GG5" s="164">
        <f>Outbound!GF6</f>
        <v>8000</v>
      </c>
      <c r="GH5" s="164">
        <f>Outbound!GG6</f>
        <v>6000</v>
      </c>
      <c r="GI5" s="164">
        <f>Outbound!GH6</f>
        <v>7000</v>
      </c>
      <c r="GJ5" s="164">
        <f>Outbound!GI6</f>
        <v>25000</v>
      </c>
      <c r="GK5" s="164">
        <f>Outbound!GJ6</f>
        <v>19000</v>
      </c>
      <c r="GL5" s="164">
        <f>Outbound!GK6</f>
        <v>12000</v>
      </c>
      <c r="GM5" s="164">
        <f>Outbound!GL6</f>
        <v>7000</v>
      </c>
      <c r="GN5" s="164">
        <f>Outbound!GM6</f>
        <v>10000</v>
      </c>
      <c r="GO5" s="164">
        <f>Outbound!GN6</f>
        <v>7000</v>
      </c>
      <c r="GP5" s="164">
        <f>Outbound!GO6</f>
        <v>8000</v>
      </c>
      <c r="GQ5" s="164">
        <f>Outbound!GP6</f>
        <v>15000</v>
      </c>
      <c r="GR5" s="164">
        <f>Outbound!GQ6</f>
        <v>11000</v>
      </c>
      <c r="GS5" s="164">
        <f>Outbound!GR6</f>
        <v>11000</v>
      </c>
      <c r="GT5" s="164">
        <f>Outbound!GS6</f>
        <v>11000</v>
      </c>
      <c r="GU5" s="164">
        <f>Outbound!GT6</f>
        <v>15000</v>
      </c>
      <c r="GV5" s="164">
        <f>Outbound!GU6</f>
        <v>14000</v>
      </c>
      <c r="GW5" s="164">
        <f>Outbound!GV6</f>
        <v>14000</v>
      </c>
      <c r="GX5" s="164">
        <f>Outbound!GW6</f>
        <v>30000</v>
      </c>
      <c r="GY5" s="164">
        <f>Outbound!GX6</f>
        <v>33000</v>
      </c>
      <c r="GZ5" s="164">
        <f>Outbound!GY6</f>
        <v>30000</v>
      </c>
      <c r="HA5" s="164">
        <f>Outbound!GZ6</f>
        <v>28000</v>
      </c>
      <c r="HB5" s="164">
        <f>Outbound!HA6</f>
        <v>26000</v>
      </c>
      <c r="HC5" s="164">
        <f>Outbound!HB6</f>
        <v>20000</v>
      </c>
      <c r="HD5" s="164">
        <f>Outbound!HC6</f>
        <v>20000</v>
      </c>
      <c r="HE5" s="164">
        <f>Outbound!HD6</f>
        <v>35000</v>
      </c>
      <c r="HF5" s="164">
        <f>Outbound!HE6</f>
        <v>36000</v>
      </c>
      <c r="HG5" s="164">
        <f>Outbound!HF6</f>
        <v>35000</v>
      </c>
      <c r="HH5" s="164">
        <f>Outbound!HG6</f>
        <v>30000</v>
      </c>
      <c r="HI5" s="164">
        <f>Outbound!HH6</f>
        <v>30000</v>
      </c>
      <c r="HJ5" s="164">
        <f>Outbound!HI6</f>
        <v>26000</v>
      </c>
      <c r="HK5" s="164">
        <f>Outbound!HJ6</f>
        <v>20000</v>
      </c>
      <c r="HL5" s="164">
        <f>Outbound!HK6</f>
        <v>35000</v>
      </c>
      <c r="HM5" s="164">
        <f>Outbound!HL6</f>
        <v>30000</v>
      </c>
      <c r="HN5" s="164">
        <f>Outbound!HM6</f>
        <v>17000</v>
      </c>
      <c r="HO5" s="164">
        <f>Outbound!HN6</f>
        <v>17000</v>
      </c>
      <c r="HP5" s="164">
        <f>Outbound!HO6</f>
        <v>13000</v>
      </c>
      <c r="HQ5" s="164">
        <f>Outbound!HP6</f>
        <v>11000</v>
      </c>
      <c r="HR5" s="164">
        <f>Outbound!HQ6</f>
        <v>17000</v>
      </c>
      <c r="HS5" s="164">
        <f>Outbound!HR6</f>
        <v>25000</v>
      </c>
      <c r="HT5" s="164">
        <f>Outbound!HS6</f>
        <v>14000</v>
      </c>
      <c r="HU5" s="164">
        <f>Outbound!HT6</f>
        <v>8000</v>
      </c>
      <c r="HV5" s="164">
        <f>Outbound!HU6</f>
        <v>9000</v>
      </c>
      <c r="HW5" s="164">
        <f>Outbound!HV6</f>
        <v>8000</v>
      </c>
      <c r="HX5" s="164">
        <f>Outbound!HW6</f>
        <v>7000</v>
      </c>
      <c r="HY5" s="164">
        <f>Outbound!HX6</f>
        <v>12000</v>
      </c>
      <c r="HZ5" s="164">
        <f>Outbound!HY6</f>
        <v>30000</v>
      </c>
      <c r="IA5" s="164">
        <f>Outbound!HZ6</f>
        <v>25000</v>
      </c>
      <c r="IB5" s="164">
        <f>Outbound!IA6</f>
        <v>20000</v>
      </c>
      <c r="IC5" s="164">
        <f>Outbound!IB6</f>
        <v>22000</v>
      </c>
      <c r="ID5" s="164">
        <f>Outbound!IC6</f>
        <v>22000</v>
      </c>
      <c r="IE5" s="164">
        <f>Outbound!ID6</f>
        <v>13500</v>
      </c>
      <c r="IF5" s="164">
        <f>Outbound!IE6</f>
        <v>15000</v>
      </c>
      <c r="IG5" s="164">
        <f>Outbound!IF6</f>
        <v>25000</v>
      </c>
      <c r="IH5" s="164">
        <f>Outbound!IG6</f>
        <v>15000</v>
      </c>
      <c r="II5" s="164">
        <f>Outbound!IH6</f>
        <v>15000</v>
      </c>
      <c r="IJ5" s="164">
        <f>Outbound!II6</f>
        <v>10000</v>
      </c>
      <c r="IK5" s="164">
        <f>Outbound!IJ6</f>
        <v>10000</v>
      </c>
      <c r="IL5" s="164">
        <f>Outbound!IK6</f>
        <v>7000</v>
      </c>
      <c r="IM5" s="164">
        <f>Outbound!IL6</f>
        <v>12000</v>
      </c>
      <c r="IN5" s="164">
        <f>Outbound!IM6</f>
        <v>17000</v>
      </c>
      <c r="IO5" s="164">
        <f>Outbound!IN6</f>
        <v>17000</v>
      </c>
      <c r="IP5" s="164">
        <f>Outbound!IO6</f>
        <v>25000</v>
      </c>
      <c r="IQ5" s="164">
        <f>Outbound!IP6</f>
        <v>30000</v>
      </c>
      <c r="IR5" s="164">
        <f>Outbound!IQ6</f>
        <v>30000</v>
      </c>
      <c r="IS5" s="164">
        <f>Outbound!IR6</f>
        <v>55000</v>
      </c>
      <c r="IT5" s="164">
        <f>Outbound!IS6</f>
        <v>20000</v>
      </c>
      <c r="IU5" s="164">
        <f>Outbound!IT6</f>
        <v>38000</v>
      </c>
      <c r="IV5" s="164">
        <f>Outbound!IU6</f>
        <v>50000</v>
      </c>
      <c r="IW5" s="164">
        <f>Outbound!IV6</f>
        <v>40500</v>
      </c>
      <c r="IX5" s="164">
        <f>Outbound!IW6</f>
        <v>41000</v>
      </c>
      <c r="IY5" s="164">
        <f>Outbound!IX6</f>
        <v>50000</v>
      </c>
      <c r="IZ5" s="164">
        <f>Outbound!IY6</f>
        <v>40000</v>
      </c>
      <c r="JA5" s="164">
        <f>Outbound!IZ6</f>
        <v>24000</v>
      </c>
      <c r="JB5" s="164">
        <f>Outbound!JA6</f>
        <v>42000</v>
      </c>
      <c r="JC5" s="164">
        <f>Outbound!JB6</f>
        <v>52000</v>
      </c>
      <c r="JD5" s="164">
        <f>Outbound!JC6</f>
        <v>55000</v>
      </c>
      <c r="JE5" s="164">
        <f>Outbound!JD6</f>
        <v>50000</v>
      </c>
      <c r="JF5" s="164">
        <f>Outbound!JE6</f>
        <v>55000</v>
      </c>
      <c r="JG5" s="164">
        <f>Outbound!JF6</f>
        <v>65000</v>
      </c>
      <c r="JH5" s="164">
        <f>Outbound!JG6</f>
        <v>38000</v>
      </c>
      <c r="JI5" s="164">
        <f>Outbound!JH6</f>
        <v>32000</v>
      </c>
      <c r="JJ5" s="164">
        <f>Outbound!JI6</f>
        <v>25000</v>
      </c>
      <c r="JK5" s="164">
        <f>Outbound!JJ6</f>
        <v>16000</v>
      </c>
      <c r="JL5" s="164">
        <f>Outbound!JK6</f>
        <v>18000</v>
      </c>
      <c r="JM5" s="164">
        <f>Outbound!JL6</f>
        <v>22000</v>
      </c>
      <c r="JN5" s="164">
        <f>Outbound!JM6</f>
        <v>22000</v>
      </c>
      <c r="JO5" s="164">
        <f>Outbound!JN6</f>
        <v>20000</v>
      </c>
      <c r="JP5" s="164">
        <f>Outbound!JO6</f>
        <v>40000</v>
      </c>
      <c r="JQ5" s="164">
        <f>Outbound!JP6</f>
        <v>65000</v>
      </c>
      <c r="JR5" s="164">
        <f>Outbound!JQ6</f>
        <v>45000</v>
      </c>
      <c r="JS5" s="164">
        <f>Outbound!JR6</f>
        <v>45000</v>
      </c>
      <c r="JT5" s="164">
        <f>Outbound!JS6</f>
        <v>30000</v>
      </c>
      <c r="JU5" s="164">
        <f>Outbound!JT6</f>
        <v>15000</v>
      </c>
      <c r="JV5" s="164">
        <f>Outbound!JU6</f>
        <v>22000</v>
      </c>
      <c r="JW5" s="164">
        <f>Outbound!JV6</f>
        <v>40000</v>
      </c>
      <c r="JX5" s="164">
        <f>Outbound!JW6</f>
        <v>45000</v>
      </c>
      <c r="JY5" s="164">
        <f>Outbound!JX6</f>
        <v>30000</v>
      </c>
      <c r="JZ5" s="164">
        <f>Outbound!JY6</f>
        <v>32000</v>
      </c>
      <c r="KA5" s="164">
        <f>Outbound!JZ6</f>
        <v>30000</v>
      </c>
      <c r="KB5" s="164">
        <f>Outbound!KA6</f>
        <v>20000</v>
      </c>
      <c r="KC5" s="164">
        <f>Outbound!KB6</f>
        <v>20000</v>
      </c>
      <c r="KD5" s="164">
        <f>Outbound!KC6</f>
        <v>45000</v>
      </c>
      <c r="KE5" s="164">
        <f>Outbound!KD6</f>
        <v>75000</v>
      </c>
      <c r="KF5" s="164">
        <f>Outbound!KE6</f>
        <v>55000</v>
      </c>
      <c r="KG5" s="164">
        <f>Outbound!KF6</f>
        <v>55000</v>
      </c>
      <c r="KH5" s="164">
        <f>Outbound!KG6</f>
        <v>55000</v>
      </c>
      <c r="KI5" s="164">
        <f>Outbound!KH6</f>
        <v>30000</v>
      </c>
      <c r="KJ5" s="164">
        <f>Outbound!KI6</f>
        <v>25000</v>
      </c>
      <c r="KK5" s="164">
        <f>Outbound!KJ6</f>
        <v>75000</v>
      </c>
      <c r="KL5" s="164">
        <f>Outbound!KK6</f>
        <v>65000</v>
      </c>
      <c r="KM5" s="164">
        <f>Outbound!KL6</f>
        <v>55000</v>
      </c>
      <c r="KN5" s="164">
        <f>Outbound!KM6</f>
        <v>47000</v>
      </c>
      <c r="KO5" s="164">
        <v>45000</v>
      </c>
      <c r="KP5" s="164">
        <v>85000</v>
      </c>
      <c r="KQ5" s="164">
        <f>Outbound!KP6</f>
        <v>80000</v>
      </c>
      <c r="KR5" s="164">
        <f>Outbound!KQ6</f>
        <v>80000</v>
      </c>
      <c r="KS5" s="164">
        <f>Outbound!KR6</f>
        <v>75000</v>
      </c>
      <c r="KT5" s="164">
        <f>Outbound!KS6</f>
        <v>75000</v>
      </c>
      <c r="KU5" s="164">
        <f>Outbound!KT6</f>
        <v>75000</v>
      </c>
      <c r="KV5" s="164">
        <f>Outbound!KU6</f>
        <v>55000</v>
      </c>
      <c r="KW5" s="164">
        <f>Outbound!KV6</f>
        <v>47500</v>
      </c>
      <c r="KX5" s="164">
        <f>Outbound!KW6</f>
        <v>47500</v>
      </c>
      <c r="KY5" s="164">
        <f>Outbound!KX6</f>
        <v>45000</v>
      </c>
      <c r="KZ5" s="164">
        <f>Outbound!KY6</f>
        <v>60000</v>
      </c>
      <c r="LA5" s="164">
        <f>Outbound!KZ6</f>
        <v>45000</v>
      </c>
      <c r="LB5" s="164">
        <f>Outbound!LA6</f>
        <v>45000</v>
      </c>
      <c r="LC5" s="164">
        <f>Outbound!LB6</f>
        <v>35000</v>
      </c>
      <c r="LD5" s="164">
        <f>Outbound!LC6</f>
        <v>18000</v>
      </c>
      <c r="LE5" s="164">
        <f>Outbound!LD6</f>
        <v>20000</v>
      </c>
      <c r="LF5" s="164">
        <f>Outbound!LE6</f>
        <v>40000</v>
      </c>
      <c r="LG5" s="164">
        <f>Outbound!LF6</f>
        <v>50000</v>
      </c>
      <c r="LH5" s="164">
        <f>Outbound!LG6</f>
        <v>46000</v>
      </c>
      <c r="LI5" s="164">
        <f>Outbound!LH6</f>
        <v>46000</v>
      </c>
      <c r="LJ5" s="164">
        <f>Outbound!LI6</f>
        <v>20000</v>
      </c>
      <c r="LK5" s="164">
        <f>Outbound!LJ6</f>
        <v>15000</v>
      </c>
      <c r="LL5" s="164">
        <f>Outbound!LK6</f>
        <v>15000</v>
      </c>
      <c r="LM5" s="164">
        <f>Outbound!LL6</f>
        <v>20000</v>
      </c>
      <c r="LN5" s="164">
        <f>Outbound!LM6</f>
        <v>16000</v>
      </c>
      <c r="LO5" s="164">
        <f>Outbound!LN6</f>
        <v>9000</v>
      </c>
      <c r="LP5" s="164">
        <f>Outbound!LO6</f>
        <v>0</v>
      </c>
      <c r="LQ5" s="164">
        <f>Outbound!LP6</f>
        <v>0</v>
      </c>
      <c r="LR5" s="164">
        <f>Outbound!LQ6</f>
        <v>50000</v>
      </c>
      <c r="LS5" s="164">
        <f>Outbound!LR6</f>
        <v>20000</v>
      </c>
      <c r="LT5" s="164">
        <f>Outbound!LS6</f>
        <v>40000</v>
      </c>
      <c r="LU5" s="164">
        <f>Outbound!LT6</f>
        <v>50000</v>
      </c>
      <c r="LV5" s="164">
        <f>Outbound!LU6</f>
        <v>40000</v>
      </c>
      <c r="LW5" s="164">
        <f>Outbound!LV6</f>
        <v>0</v>
      </c>
      <c r="LX5" s="164">
        <f>Outbound!LW6</f>
        <v>0</v>
      </c>
      <c r="LY5" s="164">
        <f>Outbound!LX6</f>
        <v>60000</v>
      </c>
      <c r="LZ5" s="164">
        <f>Outbound!LY6</f>
        <v>26000</v>
      </c>
      <c r="MA5" s="164">
        <f>Outbound!LZ6</f>
        <v>38000</v>
      </c>
      <c r="MB5" s="164">
        <f>Outbound!MA6</f>
        <v>50000</v>
      </c>
      <c r="MC5" s="164">
        <f>Outbound!MB6</f>
        <v>40000</v>
      </c>
      <c r="MD5" s="164">
        <f>Outbound!MC6</f>
        <v>35000</v>
      </c>
      <c r="ME5" s="164">
        <f>Outbound!MD6</f>
        <v>22000</v>
      </c>
      <c r="MF5" s="164">
        <f>Outbound!ME6</f>
        <v>10000</v>
      </c>
      <c r="MG5" s="164">
        <f>Outbound!MF6</f>
        <v>10000</v>
      </c>
      <c r="MH5" s="164">
        <f>Outbound!MG6</f>
        <v>22000</v>
      </c>
      <c r="MI5" s="164">
        <f>Outbound!MH6</f>
        <v>30000</v>
      </c>
      <c r="MJ5" s="164">
        <v>15000</v>
      </c>
      <c r="MK5" s="164">
        <f>Outbound!MJ6</f>
        <v>15000</v>
      </c>
      <c r="ML5" s="164">
        <f>Outbound!MK6</f>
        <v>12000</v>
      </c>
      <c r="MM5" s="164">
        <f>Outbound!ML6</f>
        <v>8000</v>
      </c>
      <c r="MN5" s="164">
        <f>Outbound!MM6</f>
        <v>8000</v>
      </c>
      <c r="MO5" s="164">
        <f>Outbound!MN6</f>
        <v>18000</v>
      </c>
      <c r="MP5" s="164">
        <f>Outbound!MO6</f>
        <v>0</v>
      </c>
      <c r="MQ5" s="164">
        <f>Outbound!MP6</f>
        <v>18000</v>
      </c>
      <c r="MR5" s="164">
        <f>Outbound!MQ6</f>
        <v>18000</v>
      </c>
      <c r="MS5" s="164">
        <f>Outbound!MR6</f>
        <v>12000</v>
      </c>
      <c r="MT5" s="164">
        <f>Outbound!MS6</f>
        <v>6000</v>
      </c>
      <c r="MU5" s="164">
        <f>Outbound!MT6</f>
        <v>4000</v>
      </c>
      <c r="MV5" s="164">
        <f>Outbound!MU6</f>
        <v>0</v>
      </c>
      <c r="MW5" s="164">
        <f>Outbound!MV6</f>
        <v>0</v>
      </c>
      <c r="MX5" s="164">
        <f>Outbound!MW6</f>
        <v>14000</v>
      </c>
      <c r="MY5" s="164">
        <f>Outbound!MX6</f>
        <v>11000</v>
      </c>
      <c r="MZ5" s="164">
        <f>Outbound!MY6</f>
        <v>7000</v>
      </c>
      <c r="NA5" s="164">
        <f>Outbound!MZ6</f>
        <v>5000</v>
      </c>
      <c r="NB5" s="164">
        <f>[1]Outbound!$B$6</f>
        <v>5000</v>
      </c>
    </row>
    <row r="6" spans="1:366" ht="15.75" customHeight="1">
      <c r="A6" s="22">
        <v>10</v>
      </c>
      <c r="B6" s="8" t="s">
        <v>82</v>
      </c>
      <c r="C6" s="13">
        <f t="shared" ref="C6:C16" si="18">SUM(C53,C100)</f>
        <v>1.8278018278018275</v>
      </c>
      <c r="D6" s="13">
        <f t="shared" ref="D6:Q6" si="19">SUM(D53,D100)</f>
        <v>5.028282828282828</v>
      </c>
      <c r="E6" s="13">
        <f t="shared" si="19"/>
        <v>5.028282828282828</v>
      </c>
      <c r="F6" s="13">
        <f t="shared" si="19"/>
        <v>5.7466089466089461</v>
      </c>
      <c r="G6" s="13">
        <f t="shared" si="19"/>
        <v>5.028282828282828</v>
      </c>
      <c r="H6" s="13">
        <f t="shared" si="19"/>
        <v>1.9191919191919189</v>
      </c>
      <c r="I6" s="13">
        <f t="shared" si="19"/>
        <v>3.1986531986531981</v>
      </c>
      <c r="J6" s="13">
        <f t="shared" si="19"/>
        <v>10.966810966810966</v>
      </c>
      <c r="K6" s="13">
        <f t="shared" si="19"/>
        <v>5.7466089466089461</v>
      </c>
      <c r="L6" s="13">
        <f t="shared" si="19"/>
        <v>5.028282828282828</v>
      </c>
      <c r="M6" s="13">
        <f t="shared" si="19"/>
        <v>5.028282828282828</v>
      </c>
      <c r="N6" s="13">
        <f t="shared" si="19"/>
        <v>5.7466089466089461</v>
      </c>
      <c r="O6" s="13">
        <f t="shared" si="19"/>
        <v>4.4781144781144784</v>
      </c>
      <c r="P6" s="13">
        <f t="shared" si="19"/>
        <v>7.6767676767676756</v>
      </c>
      <c r="Q6" s="13">
        <f t="shared" si="19"/>
        <v>16.084656084656082</v>
      </c>
      <c r="R6" s="13">
        <f t="shared" ref="R6:AJ6" si="20">SUM(R53,R100)</f>
        <v>19.394805194805194</v>
      </c>
      <c r="S6" s="13">
        <f t="shared" si="20"/>
        <v>10.056565656565656</v>
      </c>
      <c r="T6" s="13">
        <f t="shared" si="20"/>
        <v>0</v>
      </c>
      <c r="U6" s="13">
        <f t="shared" si="20"/>
        <v>10.774891774891774</v>
      </c>
      <c r="V6" s="13">
        <f t="shared" si="20"/>
        <v>4.4781144781144784</v>
      </c>
      <c r="W6" s="13">
        <f t="shared" si="20"/>
        <v>4.4781144781144784</v>
      </c>
      <c r="X6" s="13">
        <f t="shared" si="20"/>
        <v>10.966810966810966</v>
      </c>
      <c r="Y6" s="13">
        <f t="shared" si="20"/>
        <v>12.929870129870128</v>
      </c>
      <c r="Z6" s="13">
        <f t="shared" si="20"/>
        <v>4.30995670995671</v>
      </c>
      <c r="AA6" s="13">
        <f t="shared" si="20"/>
        <v>5.7466089466089461</v>
      </c>
      <c r="AB6" s="13">
        <f t="shared" si="20"/>
        <v>5.7466089466089461</v>
      </c>
      <c r="AC6" s="13">
        <f t="shared" si="20"/>
        <v>4.4781144781144784</v>
      </c>
      <c r="AD6" s="13">
        <f t="shared" si="20"/>
        <v>4.4781144781144784</v>
      </c>
      <c r="AE6" s="13">
        <f t="shared" si="20"/>
        <v>10.966810966810966</v>
      </c>
      <c r="AF6" s="13">
        <f t="shared" si="20"/>
        <v>12.211544011544012</v>
      </c>
      <c r="AG6" s="13">
        <f t="shared" si="20"/>
        <v>6.4649350649350641</v>
      </c>
      <c r="AH6" s="13">
        <f t="shared" si="20"/>
        <v>5.7466089466089461</v>
      </c>
      <c r="AI6" s="13">
        <f t="shared" si="20"/>
        <v>4.30995670995671</v>
      </c>
      <c r="AJ6" s="13">
        <f t="shared" si="20"/>
        <v>3.1986531986531981</v>
      </c>
      <c r="AK6" s="13">
        <f t="shared" ref="AK6:CV6" si="21">SUM(AK53,AK100)</f>
        <v>4.4781144781144784</v>
      </c>
      <c r="AL6" s="13">
        <f t="shared" si="21"/>
        <v>12.42905242905243</v>
      </c>
      <c r="AM6" s="13">
        <f t="shared" si="21"/>
        <v>12.211544011544012</v>
      </c>
      <c r="AN6" s="13">
        <f t="shared" si="21"/>
        <v>8.61991341991342</v>
      </c>
      <c r="AO6" s="13">
        <f t="shared" si="21"/>
        <v>8.61991341991342</v>
      </c>
      <c r="AP6" s="13">
        <f t="shared" si="21"/>
        <v>7.1832611832611839</v>
      </c>
      <c r="AQ6" s="13">
        <f t="shared" si="21"/>
        <v>7.6767676767676756</v>
      </c>
      <c r="AR6" s="13">
        <f t="shared" si="21"/>
        <v>7.6767676767676756</v>
      </c>
      <c r="AS6" s="13">
        <f t="shared" si="21"/>
        <v>14.62241462241462</v>
      </c>
      <c r="AT6" s="13">
        <f t="shared" si="21"/>
        <v>20.113131313131312</v>
      </c>
      <c r="AU6" s="13">
        <f t="shared" si="21"/>
        <v>8.61991341991342</v>
      </c>
      <c r="AV6" s="13">
        <f t="shared" si="21"/>
        <v>9.338239538239538</v>
      </c>
      <c r="AW6" s="13">
        <f t="shared" si="21"/>
        <v>5.7466089466089461</v>
      </c>
      <c r="AX6" s="13">
        <f t="shared" si="21"/>
        <v>6.3973063973063962</v>
      </c>
      <c r="AY6" s="13">
        <f t="shared" si="21"/>
        <v>8.9562289562289568</v>
      </c>
      <c r="AZ6" s="13">
        <f t="shared" si="21"/>
        <v>17.546897546897544</v>
      </c>
      <c r="BA6" s="13">
        <f t="shared" si="21"/>
        <v>21.549783549783548</v>
      </c>
      <c r="BB6" s="13">
        <f t="shared" si="21"/>
        <v>9.697402597402597</v>
      </c>
      <c r="BC6" s="13">
        <f t="shared" si="21"/>
        <v>10.056565656565656</v>
      </c>
      <c r="BD6" s="13">
        <f t="shared" si="21"/>
        <v>10.056565656565656</v>
      </c>
      <c r="BE6" s="13">
        <f t="shared" si="21"/>
        <v>3.8383838383838378</v>
      </c>
      <c r="BF6" s="13">
        <f t="shared" si="21"/>
        <v>3.8383838383838378</v>
      </c>
      <c r="BG6" s="13">
        <f t="shared" si="21"/>
        <v>10.966810966810966</v>
      </c>
      <c r="BH6" s="13">
        <f t="shared" si="21"/>
        <v>10.774891774891774</v>
      </c>
      <c r="BI6" s="13">
        <f t="shared" si="21"/>
        <v>7.1832611832611839</v>
      </c>
      <c r="BJ6" s="13">
        <f t="shared" si="21"/>
        <v>7.1832611832611839</v>
      </c>
      <c r="BK6" s="13">
        <f t="shared" si="21"/>
        <v>7.1832611832611839</v>
      </c>
      <c r="BL6" s="13">
        <f t="shared" si="21"/>
        <v>4.4781144781144784</v>
      </c>
      <c r="BM6" s="13">
        <f t="shared" si="21"/>
        <v>7.6767676767676756</v>
      </c>
      <c r="BN6" s="13">
        <f t="shared" si="21"/>
        <v>18.278018278018276</v>
      </c>
      <c r="BO6" s="13">
        <f t="shared" si="21"/>
        <v>16.521500721500722</v>
      </c>
      <c r="BP6" s="13">
        <f t="shared" si="21"/>
        <v>9.338239538239538</v>
      </c>
      <c r="BQ6" s="13">
        <f t="shared" si="21"/>
        <v>9.338239538239538</v>
      </c>
      <c r="BR6" s="13">
        <f t="shared" si="21"/>
        <v>7.9015873015873002</v>
      </c>
      <c r="BS6" s="13">
        <f t="shared" si="21"/>
        <v>6.3973063973063962</v>
      </c>
      <c r="BT6" s="13">
        <f t="shared" si="21"/>
        <v>7.9966329966329956</v>
      </c>
      <c r="BU6" s="13">
        <f t="shared" si="21"/>
        <v>14.62241462241462</v>
      </c>
      <c r="BV6" s="13">
        <f t="shared" si="21"/>
        <v>10.056565656565656</v>
      </c>
      <c r="BW6" s="13">
        <f t="shared" si="21"/>
        <v>6.4649350649350641</v>
      </c>
      <c r="BX6" s="13">
        <f t="shared" si="21"/>
        <v>6.4649350649350641</v>
      </c>
      <c r="BY6" s="13">
        <f t="shared" si="21"/>
        <v>5.7466089466089461</v>
      </c>
      <c r="BZ6" s="13">
        <f t="shared" si="21"/>
        <v>3.8383838383838378</v>
      </c>
      <c r="CA6" s="13">
        <f t="shared" si="21"/>
        <v>7.6767676767676756</v>
      </c>
      <c r="CB6" s="13">
        <f t="shared" si="21"/>
        <v>0</v>
      </c>
      <c r="CC6" s="13">
        <f t="shared" si="21"/>
        <v>14.366522366522368</v>
      </c>
      <c r="CD6" s="13">
        <f t="shared" si="21"/>
        <v>7.1832611832611839</v>
      </c>
      <c r="CE6" s="13">
        <f t="shared" si="21"/>
        <v>10.774891774891774</v>
      </c>
      <c r="CF6" s="13">
        <f t="shared" si="21"/>
        <v>15.084848484848486</v>
      </c>
      <c r="CG6" s="13">
        <f t="shared" si="21"/>
        <v>15.993265993265991</v>
      </c>
      <c r="CH6" s="13">
        <f t="shared" si="21"/>
        <v>10.235690235690235</v>
      </c>
      <c r="CI6" s="13">
        <f t="shared" si="21"/>
        <v>20.471380471380471</v>
      </c>
      <c r="CJ6" s="13">
        <f t="shared" si="21"/>
        <v>25.859740259740256</v>
      </c>
      <c r="CK6" s="13">
        <f t="shared" si="21"/>
        <v>14.366522366522368</v>
      </c>
      <c r="CL6" s="13">
        <f t="shared" si="21"/>
        <v>14.366522366522368</v>
      </c>
      <c r="CM6" s="13">
        <f t="shared" si="21"/>
        <v>22.986435786435784</v>
      </c>
      <c r="CN6" s="13">
        <f t="shared" si="21"/>
        <v>14.074074074074073</v>
      </c>
      <c r="CO6" s="13">
        <f t="shared" si="21"/>
        <v>10.235690235690235</v>
      </c>
      <c r="CP6" s="13">
        <f t="shared" si="21"/>
        <v>20.471380471380471</v>
      </c>
      <c r="CQ6" s="13">
        <f t="shared" si="21"/>
        <v>25.859740259740256</v>
      </c>
      <c r="CR6" s="13">
        <f t="shared" si="21"/>
        <v>18.676479076479076</v>
      </c>
      <c r="CS6" s="13">
        <f t="shared" si="21"/>
        <v>18.676479076479076</v>
      </c>
      <c r="CT6" s="13">
        <f t="shared" si="21"/>
        <v>18.676479076479076</v>
      </c>
      <c r="CU6" s="13">
        <f t="shared" si="21"/>
        <v>9.5959595959595969</v>
      </c>
      <c r="CV6" s="13">
        <f t="shared" si="21"/>
        <v>9.5959595959595969</v>
      </c>
      <c r="CW6" s="13">
        <f t="shared" ref="CW6:FH6" si="22">SUM(CW53,CW100)</f>
        <v>0</v>
      </c>
      <c r="CX6" s="13">
        <f t="shared" si="22"/>
        <v>22.986435786435784</v>
      </c>
      <c r="CY6" s="13">
        <f t="shared" si="22"/>
        <v>10.056565656565656</v>
      </c>
      <c r="CZ6" s="13">
        <f t="shared" si="22"/>
        <v>7.1832611832611839</v>
      </c>
      <c r="DA6" s="13">
        <f t="shared" si="22"/>
        <v>6.4649350649350641</v>
      </c>
      <c r="DB6" s="13">
        <f t="shared" si="22"/>
        <v>9.5959595959595969</v>
      </c>
      <c r="DC6" s="13">
        <f t="shared" si="22"/>
        <v>9.5959595959595969</v>
      </c>
      <c r="DD6" s="13">
        <f t="shared" si="22"/>
        <v>20.471380471380471</v>
      </c>
      <c r="DE6" s="13">
        <f t="shared" si="22"/>
        <v>22.986435786435784</v>
      </c>
      <c r="DF6" s="13">
        <f t="shared" si="22"/>
        <v>18.676479076479076</v>
      </c>
      <c r="DG6" s="13">
        <f t="shared" si="22"/>
        <v>17.23982683982684</v>
      </c>
      <c r="DH6" s="13">
        <f t="shared" si="22"/>
        <v>16.521500721500722</v>
      </c>
      <c r="DI6" s="13">
        <f t="shared" si="22"/>
        <v>12.794612794612792</v>
      </c>
      <c r="DJ6" s="13">
        <f t="shared" si="22"/>
        <v>12.794612794612792</v>
      </c>
      <c r="DK6" s="13">
        <f t="shared" si="22"/>
        <v>23.395863395863394</v>
      </c>
      <c r="DL6" s="13">
        <f t="shared" si="22"/>
        <v>25.859740259740256</v>
      </c>
      <c r="DM6" s="13">
        <f t="shared" si="22"/>
        <v>22.986435786435784</v>
      </c>
      <c r="DN6" s="13">
        <f t="shared" si="22"/>
        <v>21.549783549783548</v>
      </c>
      <c r="DO6" s="13">
        <f t="shared" si="22"/>
        <v>17.23982683982684</v>
      </c>
      <c r="DP6" s="13">
        <f t="shared" si="22"/>
        <v>12.794612794612792</v>
      </c>
      <c r="DQ6" s="13">
        <f t="shared" si="22"/>
        <v>8.9562289562289568</v>
      </c>
      <c r="DR6" s="13">
        <f t="shared" si="22"/>
        <v>16.815776815776818</v>
      </c>
      <c r="DS6" s="13">
        <f t="shared" si="22"/>
        <v>7.1832611832611839</v>
      </c>
      <c r="DT6" s="13">
        <f t="shared" si="22"/>
        <v>7.1832611832611839</v>
      </c>
      <c r="DU6" s="13">
        <f t="shared" si="22"/>
        <v>5.028282828282828</v>
      </c>
      <c r="DV6" s="13">
        <f t="shared" si="22"/>
        <v>7.1832611832611839</v>
      </c>
      <c r="DW6" s="13">
        <f t="shared" si="22"/>
        <v>6.3973063973063962</v>
      </c>
      <c r="DX6" s="13">
        <f t="shared" si="22"/>
        <v>6.3973063973063962</v>
      </c>
      <c r="DY6" s="13">
        <f t="shared" si="22"/>
        <v>10.966810966810966</v>
      </c>
      <c r="DZ6" s="13">
        <f t="shared" si="22"/>
        <v>7.9015873015873002</v>
      </c>
      <c r="EA6" s="13">
        <f t="shared" si="22"/>
        <v>7.1832611832611839</v>
      </c>
      <c r="EB6" s="13">
        <f t="shared" si="22"/>
        <v>5.7466089466089461</v>
      </c>
      <c r="EC6" s="13">
        <f t="shared" si="22"/>
        <v>7.1832611832611839</v>
      </c>
      <c r="ED6" s="13">
        <f t="shared" si="22"/>
        <v>4.1582491582491583</v>
      </c>
      <c r="EE6" s="13">
        <f t="shared" si="22"/>
        <v>5.7575757575757569</v>
      </c>
      <c r="EF6" s="13">
        <f t="shared" si="22"/>
        <v>0</v>
      </c>
      <c r="EG6" s="13">
        <f t="shared" si="22"/>
        <v>17.958152958152958</v>
      </c>
      <c r="EH6" s="13">
        <f t="shared" si="22"/>
        <v>14.366522366522368</v>
      </c>
      <c r="EI6" s="13">
        <f t="shared" si="22"/>
        <v>10.774891774891774</v>
      </c>
      <c r="EJ6" s="13">
        <f t="shared" si="22"/>
        <v>7.1832611832611839</v>
      </c>
      <c r="EK6" s="13">
        <f t="shared" si="22"/>
        <v>7.0370370370370363</v>
      </c>
      <c r="EL6" s="13">
        <f t="shared" si="22"/>
        <v>9.5959595959595969</v>
      </c>
      <c r="EM6" s="13">
        <f t="shared" si="22"/>
        <v>21.933621933621932</v>
      </c>
      <c r="EN6" s="13">
        <f t="shared" si="22"/>
        <v>28.733044733044736</v>
      </c>
      <c r="EO6" s="13">
        <f t="shared" si="22"/>
        <v>17.958152958152958</v>
      </c>
      <c r="EP6" s="13">
        <f t="shared" si="22"/>
        <v>17.958152958152958</v>
      </c>
      <c r="EQ6" s="13">
        <f t="shared" si="22"/>
        <v>17.23982683982684</v>
      </c>
      <c r="ER6" s="13">
        <f t="shared" si="22"/>
        <v>14.074074074074073</v>
      </c>
      <c r="ES6" s="13">
        <f t="shared" si="22"/>
        <v>12.794612794612792</v>
      </c>
      <c r="ET6" s="13">
        <f t="shared" si="22"/>
        <v>25.589225589225588</v>
      </c>
      <c r="EU6" s="13">
        <f t="shared" si="22"/>
        <v>28.733044733044736</v>
      </c>
      <c r="EV6" s="13">
        <f t="shared" si="22"/>
        <v>27.296392496392496</v>
      </c>
      <c r="EW6" s="13">
        <f t="shared" si="22"/>
        <v>17.958152958152958</v>
      </c>
      <c r="EX6" s="13">
        <f t="shared" si="22"/>
        <v>28.733044733044736</v>
      </c>
      <c r="EY6" s="13">
        <f t="shared" si="22"/>
        <v>22.390572390572387</v>
      </c>
      <c r="EZ6" s="13">
        <f t="shared" si="22"/>
        <v>15.993265993265991</v>
      </c>
      <c r="FA6" s="13">
        <f t="shared" si="22"/>
        <v>25.589225589225588</v>
      </c>
      <c r="FB6" s="13">
        <f t="shared" si="22"/>
        <v>28.733044733044736</v>
      </c>
      <c r="FC6" s="13">
        <f t="shared" si="22"/>
        <v>25.141414141414138</v>
      </c>
      <c r="FD6" s="13">
        <f t="shared" si="22"/>
        <v>17.958152958152958</v>
      </c>
      <c r="FE6" s="13">
        <f t="shared" si="22"/>
        <v>18.676479076479076</v>
      </c>
      <c r="FF6" s="13">
        <f t="shared" si="22"/>
        <v>15.993265993265991</v>
      </c>
      <c r="FG6" s="13">
        <f t="shared" si="22"/>
        <v>12.794612794612792</v>
      </c>
      <c r="FH6" s="13">
        <f t="shared" si="22"/>
        <v>21.933621933621932</v>
      </c>
      <c r="FI6" s="13">
        <f t="shared" ref="FI6:HT6" si="23">SUM(FI53,FI100)</f>
        <v>19.394805194805194</v>
      </c>
      <c r="FJ6" s="13">
        <f t="shared" si="23"/>
        <v>15.084848484848486</v>
      </c>
      <c r="FK6" s="13">
        <f t="shared" si="23"/>
        <v>14.366522366522368</v>
      </c>
      <c r="FL6" s="13">
        <f t="shared" si="23"/>
        <v>11.493217893217892</v>
      </c>
      <c r="FM6" s="13">
        <f t="shared" si="23"/>
        <v>3.8383838383838378</v>
      </c>
      <c r="FN6" s="13">
        <f t="shared" si="23"/>
        <v>5.1178451178451176</v>
      </c>
      <c r="FO6" s="13">
        <f t="shared" si="23"/>
        <v>11.697931697931697</v>
      </c>
      <c r="FP6" s="13">
        <f t="shared" si="23"/>
        <v>7.1832611832611839</v>
      </c>
      <c r="FQ6" s="13">
        <f t="shared" si="23"/>
        <v>5.7466089466089461</v>
      </c>
      <c r="FR6" s="13">
        <f t="shared" si="23"/>
        <v>6.4649350649350641</v>
      </c>
      <c r="FS6" s="13">
        <f t="shared" si="23"/>
        <v>5.7466089466089461</v>
      </c>
      <c r="FT6" s="13">
        <f t="shared" si="23"/>
        <v>5.1178451178451176</v>
      </c>
      <c r="FU6" s="13">
        <f t="shared" si="23"/>
        <v>5.1178451178451176</v>
      </c>
      <c r="FV6" s="13">
        <f t="shared" si="23"/>
        <v>11.697931697931697</v>
      </c>
      <c r="FW6" s="13">
        <f t="shared" si="23"/>
        <v>11.493217893217892</v>
      </c>
      <c r="FX6" s="13">
        <f t="shared" si="23"/>
        <v>7.1832611832611839</v>
      </c>
      <c r="FY6" s="13">
        <f t="shared" si="23"/>
        <v>7.1832611832611839</v>
      </c>
      <c r="FZ6" s="13">
        <f t="shared" si="23"/>
        <v>7.1832611832611839</v>
      </c>
      <c r="GA6" s="13">
        <f t="shared" si="23"/>
        <v>5.1178451178451176</v>
      </c>
      <c r="GB6" s="13">
        <f t="shared" si="23"/>
        <v>5.1178451178451176</v>
      </c>
      <c r="GC6" s="13">
        <f t="shared" si="23"/>
        <v>10.966810966810966</v>
      </c>
      <c r="GD6" s="13">
        <f t="shared" si="23"/>
        <v>12.929870129870128</v>
      </c>
      <c r="GE6" s="13">
        <f t="shared" si="23"/>
        <v>6.4649350649350641</v>
      </c>
      <c r="GF6" s="13">
        <f t="shared" si="23"/>
        <v>5.028282828282828</v>
      </c>
      <c r="GG6" s="13">
        <f t="shared" si="23"/>
        <v>5.7466089466089461</v>
      </c>
      <c r="GH6" s="13">
        <f t="shared" si="23"/>
        <v>3.8383838383838378</v>
      </c>
      <c r="GI6" s="13">
        <f t="shared" si="23"/>
        <v>4.4781144781144784</v>
      </c>
      <c r="GJ6" s="13">
        <f t="shared" si="23"/>
        <v>18.278018278018276</v>
      </c>
      <c r="GK6" s="13">
        <f t="shared" si="23"/>
        <v>13.648196248196248</v>
      </c>
      <c r="GL6" s="13">
        <f t="shared" si="23"/>
        <v>8.61991341991342</v>
      </c>
      <c r="GM6" s="13">
        <f t="shared" si="23"/>
        <v>5.028282828282828</v>
      </c>
      <c r="GN6" s="13">
        <f t="shared" si="23"/>
        <v>7.1832611832611839</v>
      </c>
      <c r="GO6" s="13">
        <f t="shared" si="23"/>
        <v>4.4781144781144784</v>
      </c>
      <c r="GP6" s="13">
        <f t="shared" si="23"/>
        <v>5.1178451178451176</v>
      </c>
      <c r="GQ6" s="13">
        <f t="shared" si="23"/>
        <v>10.966810966810966</v>
      </c>
      <c r="GR6" s="13">
        <f t="shared" si="23"/>
        <v>7.9015873015873002</v>
      </c>
      <c r="GS6" s="13">
        <f t="shared" si="23"/>
        <v>7.9015873015873002</v>
      </c>
      <c r="GT6" s="13">
        <f t="shared" si="23"/>
        <v>7.9015873015873002</v>
      </c>
      <c r="GU6" s="13">
        <f t="shared" si="23"/>
        <v>10.774891774891774</v>
      </c>
      <c r="GV6" s="13">
        <f t="shared" si="23"/>
        <v>8.9562289562289568</v>
      </c>
      <c r="GW6" s="13">
        <f t="shared" si="23"/>
        <v>8.9562289562289568</v>
      </c>
      <c r="GX6" s="13">
        <f t="shared" si="23"/>
        <v>21.933621933621932</v>
      </c>
      <c r="GY6" s="13">
        <f t="shared" si="23"/>
        <v>23.704761904761902</v>
      </c>
      <c r="GZ6" s="13">
        <f t="shared" si="23"/>
        <v>21.549783549783548</v>
      </c>
      <c r="HA6" s="13">
        <f t="shared" si="23"/>
        <v>20.113131313131312</v>
      </c>
      <c r="HB6" s="13">
        <f t="shared" si="23"/>
        <v>18.676479076479076</v>
      </c>
      <c r="HC6" s="13">
        <f t="shared" si="23"/>
        <v>12.794612794612792</v>
      </c>
      <c r="HD6" s="13">
        <f t="shared" si="23"/>
        <v>12.794612794612792</v>
      </c>
      <c r="HE6" s="13">
        <f t="shared" si="23"/>
        <v>25.589225589225588</v>
      </c>
      <c r="HF6" s="13">
        <f t="shared" si="23"/>
        <v>25.859740259740256</v>
      </c>
      <c r="HG6" s="13">
        <f t="shared" si="23"/>
        <v>25.141414141414138</v>
      </c>
      <c r="HH6" s="13">
        <f t="shared" si="23"/>
        <v>21.549783549783548</v>
      </c>
      <c r="HI6" s="13">
        <f t="shared" si="23"/>
        <v>21.549783549783548</v>
      </c>
      <c r="HJ6" s="13">
        <f t="shared" si="23"/>
        <v>16.632996632996633</v>
      </c>
      <c r="HK6" s="13">
        <f t="shared" si="23"/>
        <v>12.794612794612792</v>
      </c>
      <c r="HL6" s="13">
        <f t="shared" si="23"/>
        <v>25.589225589225588</v>
      </c>
      <c r="HM6" s="13">
        <f t="shared" si="23"/>
        <v>21.549783549783548</v>
      </c>
      <c r="HN6" s="13">
        <f t="shared" si="23"/>
        <v>12.211544011544012</v>
      </c>
      <c r="HO6" s="13">
        <f t="shared" si="23"/>
        <v>12.211544011544012</v>
      </c>
      <c r="HP6" s="13">
        <f t="shared" si="23"/>
        <v>9.338239538239538</v>
      </c>
      <c r="HQ6" s="13">
        <f t="shared" si="23"/>
        <v>7.0370370370370363</v>
      </c>
      <c r="HR6" s="13">
        <f t="shared" si="23"/>
        <v>10.875420875420875</v>
      </c>
      <c r="HS6" s="13">
        <f t="shared" si="23"/>
        <v>18.278018278018276</v>
      </c>
      <c r="HT6" s="13">
        <f t="shared" si="23"/>
        <v>10.056565656565656</v>
      </c>
      <c r="HU6" s="13">
        <f t="shared" ref="HU6:IK6" si="24">SUM(HU53,HU100)</f>
        <v>5.7466089466089461</v>
      </c>
      <c r="HV6" s="13">
        <f t="shared" si="24"/>
        <v>6.4649350649350641</v>
      </c>
      <c r="HW6" s="13">
        <f t="shared" si="24"/>
        <v>5.7466089466089461</v>
      </c>
      <c r="HX6" s="13">
        <f t="shared" si="24"/>
        <v>4.4781144781144784</v>
      </c>
      <c r="HY6" s="13">
        <f t="shared" si="24"/>
        <v>7.6767676767676756</v>
      </c>
      <c r="HZ6" s="13">
        <f t="shared" si="24"/>
        <v>21.933621933621932</v>
      </c>
      <c r="IA6" s="13">
        <f t="shared" si="24"/>
        <v>17.958152958152958</v>
      </c>
      <c r="IB6" s="13">
        <f t="shared" si="24"/>
        <v>14.366522366522368</v>
      </c>
      <c r="IC6" s="13">
        <f t="shared" si="24"/>
        <v>15.8031746031746</v>
      </c>
      <c r="ID6" s="13">
        <f t="shared" si="24"/>
        <v>15.8031746031746</v>
      </c>
      <c r="IE6" s="13">
        <f t="shared" si="24"/>
        <v>8.6363636363636367</v>
      </c>
      <c r="IF6" s="13">
        <f t="shared" si="24"/>
        <v>9.5959595959595969</v>
      </c>
      <c r="IG6" s="13">
        <f t="shared" si="24"/>
        <v>18.278018278018276</v>
      </c>
      <c r="IH6" s="13">
        <f t="shared" si="24"/>
        <v>10.774891774891774</v>
      </c>
      <c r="II6" s="13">
        <f t="shared" si="24"/>
        <v>10.774891774891774</v>
      </c>
      <c r="IJ6" s="13">
        <f t="shared" si="24"/>
        <v>7.1832611832611839</v>
      </c>
      <c r="IK6" s="13">
        <f t="shared" si="24"/>
        <v>7.1832611832611839</v>
      </c>
      <c r="IL6" s="13">
        <f t="shared" ref="IL6:IY6" si="25">SUM(IL53,IL100)</f>
        <v>4.4781144781144784</v>
      </c>
      <c r="IM6" s="13">
        <f t="shared" si="25"/>
        <v>7.6767676767676756</v>
      </c>
      <c r="IN6" s="13">
        <f t="shared" si="25"/>
        <v>12.42905242905243</v>
      </c>
      <c r="IO6" s="13">
        <f t="shared" si="25"/>
        <v>12.211544011544012</v>
      </c>
      <c r="IP6" s="13">
        <f t="shared" si="25"/>
        <v>17.958152958152958</v>
      </c>
      <c r="IQ6" s="13">
        <f t="shared" si="25"/>
        <v>21.549783549783548</v>
      </c>
      <c r="IR6" s="13">
        <f t="shared" si="25"/>
        <v>21.549783549783548</v>
      </c>
      <c r="IS6" s="13">
        <f t="shared" si="25"/>
        <v>35.185185185185183</v>
      </c>
      <c r="IT6" s="13">
        <f t="shared" si="25"/>
        <v>12.794612794612792</v>
      </c>
      <c r="IU6" s="13">
        <f t="shared" si="25"/>
        <v>27.782587782587782</v>
      </c>
      <c r="IV6" s="13">
        <f t="shared" si="25"/>
        <v>35.916305916305916</v>
      </c>
      <c r="IW6" s="13">
        <f t="shared" si="25"/>
        <v>29.092207792207788</v>
      </c>
      <c r="IX6" s="13">
        <f t="shared" si="25"/>
        <v>29.45137085137085</v>
      </c>
      <c r="IY6" s="13">
        <f t="shared" si="25"/>
        <v>35.916305916305916</v>
      </c>
      <c r="IZ6" s="13">
        <f t="shared" ref="IZ6:JZ6" si="26">SUM(IZ53,IZ100)</f>
        <v>25.589225589225585</v>
      </c>
      <c r="JA6" s="13">
        <f t="shared" si="26"/>
        <v>15.353535353535351</v>
      </c>
      <c r="JB6" s="13">
        <f t="shared" si="26"/>
        <v>30.707070707070706</v>
      </c>
      <c r="JC6" s="13">
        <f t="shared" si="26"/>
        <v>37.352958152958152</v>
      </c>
      <c r="JD6" s="13">
        <f t="shared" si="26"/>
        <v>39.507936507936506</v>
      </c>
      <c r="JE6" s="13">
        <f t="shared" si="26"/>
        <v>35.916305916305916</v>
      </c>
      <c r="JF6" s="13">
        <f t="shared" si="26"/>
        <v>39.507936507936506</v>
      </c>
      <c r="JG6" s="13">
        <f t="shared" si="26"/>
        <v>41.582491582491578</v>
      </c>
      <c r="JH6" s="13">
        <f t="shared" si="26"/>
        <v>24.309764309764311</v>
      </c>
      <c r="JI6" s="13">
        <f t="shared" si="26"/>
        <v>23.395863395863394</v>
      </c>
      <c r="JJ6" s="13">
        <f t="shared" si="26"/>
        <v>17.958152958152958</v>
      </c>
      <c r="JK6" s="13">
        <f t="shared" si="26"/>
        <v>11.493217893217892</v>
      </c>
      <c r="JL6" s="13">
        <f t="shared" si="26"/>
        <v>12.929870129870128</v>
      </c>
      <c r="JM6" s="13">
        <f t="shared" si="26"/>
        <v>15.8031746031746</v>
      </c>
      <c r="JN6" s="13">
        <f t="shared" si="26"/>
        <v>14.074074074074073</v>
      </c>
      <c r="JO6" s="13">
        <f t="shared" si="26"/>
        <v>12.794612794612792</v>
      </c>
      <c r="JP6" s="13">
        <f t="shared" si="26"/>
        <v>29.244829244829241</v>
      </c>
      <c r="JQ6" s="13">
        <f t="shared" si="26"/>
        <v>46.691197691197686</v>
      </c>
      <c r="JR6" s="13">
        <f t="shared" si="26"/>
        <v>32.324675324675326</v>
      </c>
      <c r="JS6" s="13">
        <f t="shared" si="26"/>
        <v>32.324675324675326</v>
      </c>
      <c r="JT6" s="13">
        <f t="shared" si="26"/>
        <v>21.549783549783548</v>
      </c>
      <c r="JU6" s="13">
        <f t="shared" si="26"/>
        <v>9.5959595959595969</v>
      </c>
      <c r="JV6" s="13">
        <f t="shared" si="26"/>
        <v>14.074074074074073</v>
      </c>
      <c r="JW6" s="13">
        <f t="shared" si="26"/>
        <v>29.244829244829241</v>
      </c>
      <c r="JX6" s="13">
        <f t="shared" si="26"/>
        <v>32.324675324675326</v>
      </c>
      <c r="JY6" s="13">
        <f t="shared" si="26"/>
        <v>21.549783549783548</v>
      </c>
      <c r="JZ6" s="13">
        <f t="shared" si="26"/>
        <v>22.986435786435784</v>
      </c>
      <c r="KA6" s="13">
        <f t="shared" ref="KA6:MD6" si="27">SUM(KA53,KA100)</f>
        <v>21.549783549783548</v>
      </c>
      <c r="KB6" s="13">
        <f t="shared" si="27"/>
        <v>12.794612794612792</v>
      </c>
      <c r="KC6" s="13">
        <f t="shared" si="27"/>
        <v>12.794612794612792</v>
      </c>
      <c r="KD6" s="13">
        <f t="shared" si="27"/>
        <v>32.900432900432904</v>
      </c>
      <c r="KE6" s="13">
        <f t="shared" si="27"/>
        <v>53.874458874458881</v>
      </c>
      <c r="KF6" s="13">
        <f t="shared" si="27"/>
        <v>39.507936507936506</v>
      </c>
      <c r="KG6" s="13">
        <f t="shared" si="27"/>
        <v>39.507936507936506</v>
      </c>
      <c r="KH6" s="13">
        <f t="shared" si="27"/>
        <v>39.507936507936506</v>
      </c>
      <c r="KI6" s="13">
        <f t="shared" si="27"/>
        <v>19.191919191919194</v>
      </c>
      <c r="KJ6" s="13">
        <f t="shared" si="27"/>
        <v>15.993265993265991</v>
      </c>
      <c r="KK6" s="13">
        <f t="shared" si="27"/>
        <v>54.834054834054825</v>
      </c>
      <c r="KL6" s="13">
        <f t="shared" si="27"/>
        <v>46.691197691197686</v>
      </c>
      <c r="KM6" s="13">
        <f t="shared" si="27"/>
        <v>39.507936507936506</v>
      </c>
      <c r="KN6" s="13">
        <f t="shared" si="27"/>
        <v>33.761327561327562</v>
      </c>
      <c r="KO6" s="13">
        <f t="shared" si="27"/>
        <v>32.324675324675326</v>
      </c>
      <c r="KP6" s="13">
        <f t="shared" si="27"/>
        <v>54.377104377104381</v>
      </c>
      <c r="KQ6" s="13">
        <f t="shared" si="27"/>
        <v>51.178451178451169</v>
      </c>
      <c r="KR6" s="13">
        <f t="shared" si="27"/>
        <v>58.489658489658481</v>
      </c>
      <c r="KS6" s="13">
        <f t="shared" si="27"/>
        <v>53.874458874458881</v>
      </c>
      <c r="KT6" s="13">
        <f t="shared" si="27"/>
        <v>53.874458874458881</v>
      </c>
      <c r="KU6" s="13">
        <f t="shared" si="27"/>
        <v>53.874458874458881</v>
      </c>
      <c r="KV6" s="13">
        <f t="shared" si="27"/>
        <v>39.507936507936506</v>
      </c>
      <c r="KW6" s="13">
        <f t="shared" si="27"/>
        <v>30.38720538720538</v>
      </c>
      <c r="KX6" s="13">
        <f t="shared" si="27"/>
        <v>30.38720538720538</v>
      </c>
      <c r="KY6" s="13">
        <f t="shared" si="27"/>
        <v>32.900432900432904</v>
      </c>
      <c r="KZ6" s="13">
        <f t="shared" si="27"/>
        <v>43.099567099567096</v>
      </c>
      <c r="LA6" s="13">
        <f t="shared" si="27"/>
        <v>32.324675324675326</v>
      </c>
      <c r="LB6" s="13">
        <f t="shared" si="27"/>
        <v>32.324675324675326</v>
      </c>
      <c r="LC6" s="13">
        <f t="shared" si="27"/>
        <v>25.141414141414138</v>
      </c>
      <c r="LD6" s="13">
        <f t="shared" si="27"/>
        <v>11.515151515151514</v>
      </c>
      <c r="LE6" s="13">
        <f t="shared" si="27"/>
        <v>12.794612794612792</v>
      </c>
      <c r="LF6" s="13">
        <f t="shared" si="27"/>
        <v>29.244829244829241</v>
      </c>
      <c r="LG6" s="13">
        <f t="shared" si="27"/>
        <v>35.916305916305916</v>
      </c>
      <c r="LH6" s="13">
        <f t="shared" si="27"/>
        <v>33.043001443001444</v>
      </c>
      <c r="LI6" s="13">
        <f t="shared" si="27"/>
        <v>33.043001443001444</v>
      </c>
      <c r="LJ6" s="13">
        <f t="shared" si="27"/>
        <v>14.366522366522368</v>
      </c>
      <c r="LK6" s="13">
        <f t="shared" si="27"/>
        <v>9.5959595959595969</v>
      </c>
      <c r="LL6" s="13">
        <f t="shared" si="27"/>
        <v>9.5959595959595969</v>
      </c>
      <c r="LM6" s="13">
        <f t="shared" si="27"/>
        <v>14.62241462241462</v>
      </c>
      <c r="LN6" s="13">
        <f t="shared" si="27"/>
        <v>11.493217893217892</v>
      </c>
      <c r="LO6" s="13">
        <f t="shared" si="27"/>
        <v>6.4649350649350641</v>
      </c>
      <c r="LP6" s="13">
        <f t="shared" si="27"/>
        <v>0</v>
      </c>
      <c r="LQ6" s="13">
        <f t="shared" si="27"/>
        <v>0</v>
      </c>
      <c r="LR6" s="13">
        <f t="shared" si="27"/>
        <v>31.986531986531983</v>
      </c>
      <c r="LS6" s="13">
        <f t="shared" si="27"/>
        <v>12.794612794612792</v>
      </c>
      <c r="LT6" s="13">
        <f t="shared" si="27"/>
        <v>29.244829244829241</v>
      </c>
      <c r="LU6" s="13">
        <f t="shared" si="27"/>
        <v>35.916305916305916</v>
      </c>
      <c r="LV6" s="13">
        <f t="shared" si="27"/>
        <v>28.733044733044736</v>
      </c>
      <c r="LW6" s="13">
        <f t="shared" si="27"/>
        <v>0</v>
      </c>
      <c r="LX6" s="13">
        <f t="shared" si="27"/>
        <v>0</v>
      </c>
      <c r="LY6" s="13">
        <f t="shared" si="27"/>
        <v>38.383838383838388</v>
      </c>
      <c r="LZ6" s="13">
        <f t="shared" si="27"/>
        <v>16.632996632996633</v>
      </c>
      <c r="MA6" s="13">
        <f t="shared" si="27"/>
        <v>27.782587782587782</v>
      </c>
      <c r="MB6" s="13">
        <f t="shared" si="27"/>
        <v>35.916305916305916</v>
      </c>
      <c r="MC6" s="13">
        <f t="shared" si="27"/>
        <v>28.733044733044736</v>
      </c>
      <c r="MD6" s="13">
        <f t="shared" si="27"/>
        <v>25.141414141414138</v>
      </c>
      <c r="ME6" s="13">
        <f t="shared" ref="ME6:MU6" si="28">SUM(ME53,ME100)</f>
        <v>15.8031746031746</v>
      </c>
      <c r="MF6" s="13">
        <f t="shared" si="28"/>
        <v>6.3973063973063962</v>
      </c>
      <c r="MG6" s="13">
        <f t="shared" si="28"/>
        <v>6.3973063973063962</v>
      </c>
      <c r="MH6" s="13">
        <f t="shared" si="28"/>
        <v>16.084656084656082</v>
      </c>
      <c r="MI6" s="13">
        <f t="shared" si="28"/>
        <v>21.549783549783548</v>
      </c>
      <c r="MJ6" s="13">
        <f t="shared" si="28"/>
        <v>10.774891774891774</v>
      </c>
      <c r="MK6" s="13">
        <f t="shared" si="28"/>
        <v>10.774891774891774</v>
      </c>
      <c r="ML6" s="13">
        <f t="shared" si="28"/>
        <v>8.61991341991342</v>
      </c>
      <c r="MM6" s="13">
        <f t="shared" si="28"/>
        <v>5.1178451178451176</v>
      </c>
      <c r="MN6" s="13">
        <f t="shared" si="28"/>
        <v>5.1178451178451176</v>
      </c>
      <c r="MO6" s="13">
        <f t="shared" si="28"/>
        <v>13.160173160173159</v>
      </c>
      <c r="MP6" s="13">
        <f t="shared" si="28"/>
        <v>0</v>
      </c>
      <c r="MQ6" s="13">
        <f t="shared" si="28"/>
        <v>12.929870129870128</v>
      </c>
      <c r="MR6" s="13">
        <f t="shared" si="28"/>
        <v>12.929870129870128</v>
      </c>
      <c r="MS6" s="13">
        <f t="shared" si="28"/>
        <v>8.61991341991342</v>
      </c>
      <c r="MT6" s="13">
        <f t="shared" si="28"/>
        <v>3.8383838383838378</v>
      </c>
      <c r="MU6" s="13">
        <f t="shared" si="28"/>
        <v>2.5589225589225588</v>
      </c>
      <c r="MV6" s="13">
        <f t="shared" ref="MV6:NB6" si="29">SUM(MV53,MV100)</f>
        <v>0</v>
      </c>
      <c r="MW6" s="13">
        <f t="shared" si="29"/>
        <v>0</v>
      </c>
      <c r="MX6" s="13">
        <f t="shared" si="29"/>
        <v>10.056565656565656</v>
      </c>
      <c r="MY6" s="13">
        <f t="shared" si="29"/>
        <v>7.9015873015873002</v>
      </c>
      <c r="MZ6" s="13">
        <f t="shared" si="29"/>
        <v>5.028282828282828</v>
      </c>
      <c r="NA6" s="13">
        <f t="shared" si="29"/>
        <v>3.1986531986531981</v>
      </c>
      <c r="NB6" s="13">
        <f t="shared" si="29"/>
        <v>3.1986531986531981</v>
      </c>
    </row>
    <row r="7" spans="1:366" ht="15.75" customHeight="1">
      <c r="A7" s="22">
        <v>11</v>
      </c>
      <c r="B7" s="8" t="s">
        <v>83</v>
      </c>
      <c r="C7" s="13">
        <f t="shared" si="18"/>
        <v>7.9365079365079375E-2</v>
      </c>
      <c r="D7" s="13">
        <f t="shared" ref="D7:Q7" si="30">SUM(D54,D101)</f>
        <v>0.21833333333333338</v>
      </c>
      <c r="E7" s="13">
        <f t="shared" si="30"/>
        <v>0.21833333333333338</v>
      </c>
      <c r="F7" s="13">
        <f t="shared" si="30"/>
        <v>0.24952380952380954</v>
      </c>
      <c r="G7" s="13">
        <f t="shared" si="30"/>
        <v>0.21833333333333338</v>
      </c>
      <c r="H7" s="13">
        <f t="shared" si="30"/>
        <v>8.3333333333333329E-2</v>
      </c>
      <c r="I7" s="13">
        <f t="shared" si="30"/>
        <v>0.1388888888888889</v>
      </c>
      <c r="J7" s="13">
        <f t="shared" si="30"/>
        <v>0.47619047619047622</v>
      </c>
      <c r="K7" s="13">
        <f t="shared" si="30"/>
        <v>0.24952380952380954</v>
      </c>
      <c r="L7" s="13">
        <f t="shared" si="30"/>
        <v>0.21833333333333338</v>
      </c>
      <c r="M7" s="13">
        <f t="shared" si="30"/>
        <v>0.21833333333333338</v>
      </c>
      <c r="N7" s="13">
        <f t="shared" si="30"/>
        <v>0.24952380952380954</v>
      </c>
      <c r="O7" s="13">
        <f t="shared" si="30"/>
        <v>0.19444444444444448</v>
      </c>
      <c r="P7" s="13">
        <f t="shared" si="30"/>
        <v>0.33333333333333331</v>
      </c>
      <c r="Q7" s="13">
        <f t="shared" si="30"/>
        <v>0.69841269841269837</v>
      </c>
      <c r="R7" s="13">
        <f t="shared" ref="R7:AJ7" si="31">SUM(R54,R101)</f>
        <v>0.8421428571428573</v>
      </c>
      <c r="S7" s="13">
        <f t="shared" si="31"/>
        <v>0.43666666666666676</v>
      </c>
      <c r="T7" s="13">
        <f t="shared" si="31"/>
        <v>0</v>
      </c>
      <c r="U7" s="13">
        <f t="shared" si="31"/>
        <v>0.46785714285714286</v>
      </c>
      <c r="V7" s="13">
        <f t="shared" si="31"/>
        <v>0.19444444444444448</v>
      </c>
      <c r="W7" s="13">
        <f t="shared" si="31"/>
        <v>0.19444444444444448</v>
      </c>
      <c r="X7" s="13">
        <f t="shared" si="31"/>
        <v>0.47619047619047622</v>
      </c>
      <c r="Y7" s="13">
        <f t="shared" si="31"/>
        <v>0.56142857142857139</v>
      </c>
      <c r="Z7" s="13">
        <f t="shared" si="31"/>
        <v>0.18714285714285717</v>
      </c>
      <c r="AA7" s="13">
        <f t="shared" si="31"/>
        <v>0.24952380952380954</v>
      </c>
      <c r="AB7" s="13">
        <f t="shared" si="31"/>
        <v>0.24952380952380954</v>
      </c>
      <c r="AC7" s="13">
        <f t="shared" si="31"/>
        <v>0.19444444444444448</v>
      </c>
      <c r="AD7" s="13">
        <f t="shared" si="31"/>
        <v>0.19444444444444448</v>
      </c>
      <c r="AE7" s="13">
        <f t="shared" si="31"/>
        <v>0.47619047619047622</v>
      </c>
      <c r="AF7" s="13">
        <f t="shared" si="31"/>
        <v>0.53023809523809529</v>
      </c>
      <c r="AG7" s="13">
        <f t="shared" si="31"/>
        <v>0.28071428571428569</v>
      </c>
      <c r="AH7" s="13">
        <f t="shared" si="31"/>
        <v>0.24952380952380954</v>
      </c>
      <c r="AI7" s="13">
        <f t="shared" si="31"/>
        <v>0.18714285714285717</v>
      </c>
      <c r="AJ7" s="13">
        <f t="shared" si="31"/>
        <v>0.1388888888888889</v>
      </c>
      <c r="AK7" s="13">
        <f t="shared" ref="AK7:CV7" si="32">SUM(AK54,AK101)</f>
        <v>0.19444444444444448</v>
      </c>
      <c r="AL7" s="13">
        <f t="shared" si="32"/>
        <v>0.53968253968253976</v>
      </c>
      <c r="AM7" s="13">
        <f t="shared" si="32"/>
        <v>0.53023809523809529</v>
      </c>
      <c r="AN7" s="13">
        <f t="shared" si="32"/>
        <v>0.37428571428571433</v>
      </c>
      <c r="AO7" s="13">
        <f t="shared" si="32"/>
        <v>0.37428571428571433</v>
      </c>
      <c r="AP7" s="13">
        <f t="shared" si="32"/>
        <v>0.31190476190476191</v>
      </c>
      <c r="AQ7" s="13">
        <f t="shared" si="32"/>
        <v>0.33333333333333331</v>
      </c>
      <c r="AR7" s="13">
        <f t="shared" si="32"/>
        <v>0.33333333333333331</v>
      </c>
      <c r="AS7" s="13">
        <f t="shared" si="32"/>
        <v>0.634920634920635</v>
      </c>
      <c r="AT7" s="13">
        <f t="shared" si="32"/>
        <v>0.87333333333333352</v>
      </c>
      <c r="AU7" s="13">
        <f t="shared" si="32"/>
        <v>0.37428571428571433</v>
      </c>
      <c r="AV7" s="13">
        <f t="shared" si="32"/>
        <v>0.40547619047619049</v>
      </c>
      <c r="AW7" s="13">
        <f t="shared" si="32"/>
        <v>0.24952380952380954</v>
      </c>
      <c r="AX7" s="13">
        <f t="shared" si="32"/>
        <v>0.27777777777777779</v>
      </c>
      <c r="AY7" s="13">
        <f t="shared" si="32"/>
        <v>0.38888888888888895</v>
      </c>
      <c r="AZ7" s="13">
        <f t="shared" si="32"/>
        <v>0.76190476190476186</v>
      </c>
      <c r="BA7" s="13">
        <f t="shared" si="32"/>
        <v>0.93571428571428572</v>
      </c>
      <c r="BB7" s="13">
        <f t="shared" si="32"/>
        <v>0.42107142857142865</v>
      </c>
      <c r="BC7" s="13">
        <f t="shared" si="32"/>
        <v>0.43666666666666676</v>
      </c>
      <c r="BD7" s="13">
        <f t="shared" si="32"/>
        <v>0.43666666666666676</v>
      </c>
      <c r="BE7" s="13">
        <f t="shared" si="32"/>
        <v>0.16666666666666666</v>
      </c>
      <c r="BF7" s="13">
        <f t="shared" si="32"/>
        <v>0.16666666666666666</v>
      </c>
      <c r="BG7" s="13">
        <f t="shared" si="32"/>
        <v>0.47619047619047622</v>
      </c>
      <c r="BH7" s="13">
        <f t="shared" si="32"/>
        <v>0.46785714285714286</v>
      </c>
      <c r="BI7" s="13">
        <f t="shared" si="32"/>
        <v>0.31190476190476191</v>
      </c>
      <c r="BJ7" s="13">
        <f t="shared" si="32"/>
        <v>0.31190476190476191</v>
      </c>
      <c r="BK7" s="13">
        <f t="shared" si="32"/>
        <v>0.31190476190476191</v>
      </c>
      <c r="BL7" s="13">
        <f t="shared" si="32"/>
        <v>0.19444444444444448</v>
      </c>
      <c r="BM7" s="13">
        <f t="shared" si="32"/>
        <v>0.33333333333333331</v>
      </c>
      <c r="BN7" s="13">
        <f t="shared" si="32"/>
        <v>0.79365079365079372</v>
      </c>
      <c r="BO7" s="13">
        <f t="shared" si="32"/>
        <v>0.71738095238095245</v>
      </c>
      <c r="BP7" s="13">
        <f t="shared" si="32"/>
        <v>0.40547619047619049</v>
      </c>
      <c r="BQ7" s="13">
        <f t="shared" si="32"/>
        <v>0.40547619047619049</v>
      </c>
      <c r="BR7" s="13">
        <f t="shared" si="32"/>
        <v>0.34309523809523812</v>
      </c>
      <c r="BS7" s="13">
        <f t="shared" si="32"/>
        <v>0.27777777777777779</v>
      </c>
      <c r="BT7" s="13">
        <f t="shared" si="32"/>
        <v>0.34722222222222227</v>
      </c>
      <c r="BU7" s="13">
        <f t="shared" si="32"/>
        <v>0.634920634920635</v>
      </c>
      <c r="BV7" s="13">
        <f t="shared" si="32"/>
        <v>0.43666666666666676</v>
      </c>
      <c r="BW7" s="13">
        <f t="shared" si="32"/>
        <v>0.28071428571428569</v>
      </c>
      <c r="BX7" s="13">
        <f t="shared" si="32"/>
        <v>0.28071428571428569</v>
      </c>
      <c r="BY7" s="13">
        <f t="shared" si="32"/>
        <v>0.24952380952380954</v>
      </c>
      <c r="BZ7" s="13">
        <f t="shared" si="32"/>
        <v>0.16666666666666666</v>
      </c>
      <c r="CA7" s="13">
        <f t="shared" si="32"/>
        <v>0.33333333333333331</v>
      </c>
      <c r="CB7" s="13">
        <f t="shared" si="32"/>
        <v>0</v>
      </c>
      <c r="CC7" s="13">
        <f t="shared" si="32"/>
        <v>0.62380952380952381</v>
      </c>
      <c r="CD7" s="13">
        <f t="shared" si="32"/>
        <v>0.31190476190476191</v>
      </c>
      <c r="CE7" s="13">
        <f t="shared" si="32"/>
        <v>0.46785714285714286</v>
      </c>
      <c r="CF7" s="13">
        <f t="shared" si="32"/>
        <v>0.65500000000000003</v>
      </c>
      <c r="CG7" s="13">
        <f t="shared" si="32"/>
        <v>0.69444444444444453</v>
      </c>
      <c r="CH7" s="13">
        <f t="shared" si="32"/>
        <v>0.44444444444444448</v>
      </c>
      <c r="CI7" s="13">
        <f t="shared" si="32"/>
        <v>0.88888888888888895</v>
      </c>
      <c r="CJ7" s="13">
        <f t="shared" si="32"/>
        <v>1.1228571428571428</v>
      </c>
      <c r="CK7" s="13">
        <f t="shared" si="32"/>
        <v>0.62380952380952381</v>
      </c>
      <c r="CL7" s="13">
        <f t="shared" si="32"/>
        <v>0.62380952380952381</v>
      </c>
      <c r="CM7" s="13">
        <f t="shared" si="32"/>
        <v>0.99809523809523815</v>
      </c>
      <c r="CN7" s="13">
        <f t="shared" si="32"/>
        <v>0.61111111111111116</v>
      </c>
      <c r="CO7" s="13">
        <f t="shared" si="32"/>
        <v>0.44444444444444448</v>
      </c>
      <c r="CP7" s="13">
        <f t="shared" si="32"/>
        <v>0.88888888888888895</v>
      </c>
      <c r="CQ7" s="13">
        <f t="shared" si="32"/>
        <v>1.1228571428571428</v>
      </c>
      <c r="CR7" s="13">
        <f t="shared" si="32"/>
        <v>0.81095238095238098</v>
      </c>
      <c r="CS7" s="13">
        <f t="shared" si="32"/>
        <v>0.81095238095238098</v>
      </c>
      <c r="CT7" s="13">
        <f t="shared" si="32"/>
        <v>0.81095238095238098</v>
      </c>
      <c r="CU7" s="13">
        <f t="shared" si="32"/>
        <v>0.41666666666666674</v>
      </c>
      <c r="CV7" s="13">
        <f t="shared" si="32"/>
        <v>0.41666666666666674</v>
      </c>
      <c r="CW7" s="13">
        <f t="shared" ref="CW7:FH7" si="33">SUM(CW54,CW101)</f>
        <v>0</v>
      </c>
      <c r="CX7" s="13">
        <f t="shared" si="33"/>
        <v>0.99809523809523815</v>
      </c>
      <c r="CY7" s="13">
        <f t="shared" si="33"/>
        <v>0.43666666666666676</v>
      </c>
      <c r="CZ7" s="13">
        <f t="shared" si="33"/>
        <v>0.31190476190476191</v>
      </c>
      <c r="DA7" s="13">
        <f t="shared" si="33"/>
        <v>0.28071428571428569</v>
      </c>
      <c r="DB7" s="13">
        <f t="shared" si="33"/>
        <v>0.41666666666666674</v>
      </c>
      <c r="DC7" s="13">
        <f t="shared" si="33"/>
        <v>0.41666666666666674</v>
      </c>
      <c r="DD7" s="13">
        <f t="shared" si="33"/>
        <v>0.88888888888888895</v>
      </c>
      <c r="DE7" s="13">
        <f t="shared" si="33"/>
        <v>0.99809523809523815</v>
      </c>
      <c r="DF7" s="13">
        <f t="shared" si="33"/>
        <v>0.81095238095238098</v>
      </c>
      <c r="DG7" s="13">
        <f t="shared" si="33"/>
        <v>0.74857142857142867</v>
      </c>
      <c r="DH7" s="13">
        <f t="shared" si="33"/>
        <v>0.71738095238095245</v>
      </c>
      <c r="DI7" s="13">
        <f t="shared" si="33"/>
        <v>0.55555555555555558</v>
      </c>
      <c r="DJ7" s="13">
        <f t="shared" si="33"/>
        <v>0.55555555555555558</v>
      </c>
      <c r="DK7" s="13">
        <f t="shared" si="33"/>
        <v>1.015873015873016</v>
      </c>
      <c r="DL7" s="13">
        <f t="shared" si="33"/>
        <v>1.1228571428571428</v>
      </c>
      <c r="DM7" s="13">
        <f t="shared" si="33"/>
        <v>0.99809523809523815</v>
      </c>
      <c r="DN7" s="13">
        <f t="shared" si="33"/>
        <v>0.93571428571428572</v>
      </c>
      <c r="DO7" s="13">
        <f t="shared" si="33"/>
        <v>0.74857142857142867</v>
      </c>
      <c r="DP7" s="13">
        <f t="shared" si="33"/>
        <v>0.55555555555555558</v>
      </c>
      <c r="DQ7" s="13">
        <f t="shared" si="33"/>
        <v>0.38888888888888895</v>
      </c>
      <c r="DR7" s="13">
        <f t="shared" si="33"/>
        <v>0.73015873015873023</v>
      </c>
      <c r="DS7" s="13">
        <f t="shared" si="33"/>
        <v>0.31190476190476191</v>
      </c>
      <c r="DT7" s="13">
        <f t="shared" si="33"/>
        <v>0.31190476190476191</v>
      </c>
      <c r="DU7" s="13">
        <f t="shared" si="33"/>
        <v>0.21833333333333338</v>
      </c>
      <c r="DV7" s="13">
        <f t="shared" si="33"/>
        <v>0.31190476190476191</v>
      </c>
      <c r="DW7" s="13">
        <f t="shared" si="33"/>
        <v>0.27777777777777779</v>
      </c>
      <c r="DX7" s="13">
        <f t="shared" si="33"/>
        <v>0.27777777777777779</v>
      </c>
      <c r="DY7" s="13">
        <f t="shared" si="33"/>
        <v>0.47619047619047622</v>
      </c>
      <c r="DZ7" s="13">
        <f t="shared" si="33"/>
        <v>0.34309523809523812</v>
      </c>
      <c r="EA7" s="13">
        <f t="shared" si="33"/>
        <v>0.31190476190476191</v>
      </c>
      <c r="EB7" s="13">
        <f t="shared" si="33"/>
        <v>0.24952380952380954</v>
      </c>
      <c r="EC7" s="13">
        <f t="shared" si="33"/>
        <v>0.31190476190476191</v>
      </c>
      <c r="ED7" s="13">
        <f t="shared" si="33"/>
        <v>0.18055555555555555</v>
      </c>
      <c r="EE7" s="13">
        <f t="shared" si="33"/>
        <v>0.25</v>
      </c>
      <c r="EF7" s="13">
        <f t="shared" si="33"/>
        <v>0</v>
      </c>
      <c r="EG7" s="13">
        <f t="shared" si="33"/>
        <v>0.77976190476190477</v>
      </c>
      <c r="EH7" s="13">
        <f t="shared" si="33"/>
        <v>0.62380952380952381</v>
      </c>
      <c r="EI7" s="13">
        <f t="shared" si="33"/>
        <v>0.46785714285714286</v>
      </c>
      <c r="EJ7" s="13">
        <f t="shared" si="33"/>
        <v>0.31190476190476191</v>
      </c>
      <c r="EK7" s="13">
        <f t="shared" si="33"/>
        <v>0.30555555555555558</v>
      </c>
      <c r="EL7" s="13">
        <f t="shared" si="33"/>
        <v>0.41666666666666674</v>
      </c>
      <c r="EM7" s="13">
        <f t="shared" si="33"/>
        <v>0.95238095238095244</v>
      </c>
      <c r="EN7" s="13">
        <f t="shared" si="33"/>
        <v>1.2476190476190476</v>
      </c>
      <c r="EO7" s="13">
        <f t="shared" si="33"/>
        <v>0.77976190476190477</v>
      </c>
      <c r="EP7" s="13">
        <f t="shared" si="33"/>
        <v>0.77976190476190477</v>
      </c>
      <c r="EQ7" s="13">
        <f t="shared" si="33"/>
        <v>0.74857142857142867</v>
      </c>
      <c r="ER7" s="13">
        <f t="shared" si="33"/>
        <v>0.61111111111111116</v>
      </c>
      <c r="ES7" s="13">
        <f t="shared" si="33"/>
        <v>0.55555555555555558</v>
      </c>
      <c r="ET7" s="13">
        <f t="shared" si="33"/>
        <v>1.1111111111111112</v>
      </c>
      <c r="EU7" s="13">
        <f t="shared" si="33"/>
        <v>1.2476190476190476</v>
      </c>
      <c r="EV7" s="13">
        <f t="shared" si="33"/>
        <v>1.1852380952380952</v>
      </c>
      <c r="EW7" s="13">
        <f t="shared" si="33"/>
        <v>0.77976190476190477</v>
      </c>
      <c r="EX7" s="13">
        <f t="shared" si="33"/>
        <v>1.2476190476190476</v>
      </c>
      <c r="EY7" s="13">
        <f t="shared" si="33"/>
        <v>0.97222222222222221</v>
      </c>
      <c r="EZ7" s="13">
        <f t="shared" si="33"/>
        <v>0.69444444444444453</v>
      </c>
      <c r="FA7" s="13">
        <f t="shared" si="33"/>
        <v>1.1111111111111112</v>
      </c>
      <c r="FB7" s="13">
        <f t="shared" si="33"/>
        <v>1.2476190476190476</v>
      </c>
      <c r="FC7" s="13">
        <f t="shared" si="33"/>
        <v>1.0916666666666666</v>
      </c>
      <c r="FD7" s="13">
        <f t="shared" si="33"/>
        <v>0.77976190476190477</v>
      </c>
      <c r="FE7" s="13">
        <f t="shared" si="33"/>
        <v>0.81095238095238098</v>
      </c>
      <c r="FF7" s="13">
        <f t="shared" si="33"/>
        <v>0.69444444444444453</v>
      </c>
      <c r="FG7" s="13">
        <f t="shared" si="33"/>
        <v>0.55555555555555558</v>
      </c>
      <c r="FH7" s="13">
        <f t="shared" si="33"/>
        <v>0.95238095238095244</v>
      </c>
      <c r="FI7" s="13">
        <f t="shared" ref="FI7:HT7" si="34">SUM(FI54,FI101)</f>
        <v>0.8421428571428573</v>
      </c>
      <c r="FJ7" s="13">
        <f t="shared" si="34"/>
        <v>0.65500000000000003</v>
      </c>
      <c r="FK7" s="13">
        <f t="shared" si="34"/>
        <v>0.62380952380952381</v>
      </c>
      <c r="FL7" s="13">
        <f t="shared" si="34"/>
        <v>0.49904761904761907</v>
      </c>
      <c r="FM7" s="13">
        <f t="shared" si="34"/>
        <v>0.16666666666666666</v>
      </c>
      <c r="FN7" s="13">
        <f t="shared" si="34"/>
        <v>0.22222222222222224</v>
      </c>
      <c r="FO7" s="13">
        <f t="shared" si="34"/>
        <v>0.50793650793650802</v>
      </c>
      <c r="FP7" s="13">
        <f t="shared" si="34"/>
        <v>0.31190476190476191</v>
      </c>
      <c r="FQ7" s="13">
        <f t="shared" si="34"/>
        <v>0.24952380952380954</v>
      </c>
      <c r="FR7" s="13">
        <f t="shared" si="34"/>
        <v>0.28071428571428569</v>
      </c>
      <c r="FS7" s="13">
        <f t="shared" si="34"/>
        <v>0.24952380952380954</v>
      </c>
      <c r="FT7" s="13">
        <f t="shared" si="34"/>
        <v>0.22222222222222224</v>
      </c>
      <c r="FU7" s="13">
        <f t="shared" si="34"/>
        <v>0.22222222222222224</v>
      </c>
      <c r="FV7" s="13">
        <f t="shared" si="34"/>
        <v>0.50793650793650802</v>
      </c>
      <c r="FW7" s="13">
        <f t="shared" si="34"/>
        <v>0.49904761904761907</v>
      </c>
      <c r="FX7" s="13">
        <f t="shared" si="34"/>
        <v>0.31190476190476191</v>
      </c>
      <c r="FY7" s="13">
        <f t="shared" si="34"/>
        <v>0.31190476190476191</v>
      </c>
      <c r="FZ7" s="13">
        <f t="shared" si="34"/>
        <v>0.31190476190476191</v>
      </c>
      <c r="GA7" s="13">
        <f t="shared" si="34"/>
        <v>0.22222222222222224</v>
      </c>
      <c r="GB7" s="13">
        <f t="shared" si="34"/>
        <v>0.22222222222222224</v>
      </c>
      <c r="GC7" s="13">
        <f t="shared" si="34"/>
        <v>0.47619047619047622</v>
      </c>
      <c r="GD7" s="13">
        <f t="shared" si="34"/>
        <v>0.56142857142857139</v>
      </c>
      <c r="GE7" s="13">
        <f t="shared" si="34"/>
        <v>0.28071428571428569</v>
      </c>
      <c r="GF7" s="13">
        <f t="shared" si="34"/>
        <v>0.21833333333333338</v>
      </c>
      <c r="GG7" s="13">
        <f t="shared" si="34"/>
        <v>0.24952380952380954</v>
      </c>
      <c r="GH7" s="13">
        <f t="shared" si="34"/>
        <v>0.16666666666666666</v>
      </c>
      <c r="GI7" s="13">
        <f t="shared" si="34"/>
        <v>0.19444444444444448</v>
      </c>
      <c r="GJ7" s="13">
        <f t="shared" si="34"/>
        <v>0.79365079365079372</v>
      </c>
      <c r="GK7" s="13">
        <f t="shared" si="34"/>
        <v>0.5926190476190476</v>
      </c>
      <c r="GL7" s="13">
        <f t="shared" si="34"/>
        <v>0.37428571428571433</v>
      </c>
      <c r="GM7" s="13">
        <f t="shared" si="34"/>
        <v>0.21833333333333338</v>
      </c>
      <c r="GN7" s="13">
        <f t="shared" si="34"/>
        <v>0.31190476190476191</v>
      </c>
      <c r="GO7" s="13">
        <f t="shared" si="34"/>
        <v>0.19444444444444448</v>
      </c>
      <c r="GP7" s="13">
        <f t="shared" si="34"/>
        <v>0.22222222222222224</v>
      </c>
      <c r="GQ7" s="13">
        <f t="shared" si="34"/>
        <v>0.47619047619047622</v>
      </c>
      <c r="GR7" s="13">
        <f t="shared" si="34"/>
        <v>0.34309523809523812</v>
      </c>
      <c r="GS7" s="13">
        <f t="shared" si="34"/>
        <v>0.34309523809523812</v>
      </c>
      <c r="GT7" s="13">
        <f t="shared" si="34"/>
        <v>0.34309523809523812</v>
      </c>
      <c r="GU7" s="13">
        <f t="shared" si="34"/>
        <v>0.46785714285714286</v>
      </c>
      <c r="GV7" s="13">
        <f t="shared" si="34"/>
        <v>0.38888888888888895</v>
      </c>
      <c r="GW7" s="13">
        <f t="shared" si="34"/>
        <v>0.38888888888888895</v>
      </c>
      <c r="GX7" s="13">
        <f t="shared" si="34"/>
        <v>0.95238095238095244</v>
      </c>
      <c r="GY7" s="13">
        <f t="shared" si="34"/>
        <v>1.0292857142857144</v>
      </c>
      <c r="GZ7" s="13">
        <f t="shared" si="34"/>
        <v>0.93571428571428572</v>
      </c>
      <c r="HA7" s="13">
        <f t="shared" si="34"/>
        <v>0.87333333333333352</v>
      </c>
      <c r="HB7" s="13">
        <f t="shared" si="34"/>
        <v>0.81095238095238098</v>
      </c>
      <c r="HC7" s="13">
        <f t="shared" si="34"/>
        <v>0.55555555555555558</v>
      </c>
      <c r="HD7" s="13">
        <f t="shared" si="34"/>
        <v>0.55555555555555558</v>
      </c>
      <c r="HE7" s="13">
        <f t="shared" si="34"/>
        <v>1.1111111111111112</v>
      </c>
      <c r="HF7" s="13">
        <f t="shared" si="34"/>
        <v>1.1228571428571428</v>
      </c>
      <c r="HG7" s="13">
        <f t="shared" si="34"/>
        <v>1.0916666666666666</v>
      </c>
      <c r="HH7" s="13">
        <f t="shared" si="34"/>
        <v>0.93571428571428572</v>
      </c>
      <c r="HI7" s="13">
        <f t="shared" si="34"/>
        <v>0.93571428571428572</v>
      </c>
      <c r="HJ7" s="13">
        <f t="shared" si="34"/>
        <v>0.72222222222222221</v>
      </c>
      <c r="HK7" s="13">
        <f t="shared" si="34"/>
        <v>0.55555555555555558</v>
      </c>
      <c r="HL7" s="13">
        <f t="shared" si="34"/>
        <v>1.1111111111111112</v>
      </c>
      <c r="HM7" s="13">
        <f t="shared" si="34"/>
        <v>0.93571428571428572</v>
      </c>
      <c r="HN7" s="13">
        <f t="shared" si="34"/>
        <v>0.53023809523809529</v>
      </c>
      <c r="HO7" s="13">
        <f t="shared" si="34"/>
        <v>0.53023809523809529</v>
      </c>
      <c r="HP7" s="13">
        <f t="shared" si="34"/>
        <v>0.40547619047619049</v>
      </c>
      <c r="HQ7" s="13">
        <f t="shared" si="34"/>
        <v>0.30555555555555558</v>
      </c>
      <c r="HR7" s="13">
        <f t="shared" si="34"/>
        <v>0.47222222222222227</v>
      </c>
      <c r="HS7" s="13">
        <f t="shared" si="34"/>
        <v>0.79365079365079372</v>
      </c>
      <c r="HT7" s="13">
        <f t="shared" si="34"/>
        <v>0.43666666666666676</v>
      </c>
      <c r="HU7" s="13">
        <f t="shared" ref="HU7:IK7" si="35">SUM(HU54,HU101)</f>
        <v>0.24952380952380954</v>
      </c>
      <c r="HV7" s="13">
        <f t="shared" si="35"/>
        <v>0.28071428571428569</v>
      </c>
      <c r="HW7" s="13">
        <f t="shared" si="35"/>
        <v>0.24952380952380954</v>
      </c>
      <c r="HX7" s="13">
        <f t="shared" si="35"/>
        <v>0.19444444444444448</v>
      </c>
      <c r="HY7" s="13">
        <f t="shared" si="35"/>
        <v>0.33333333333333331</v>
      </c>
      <c r="HZ7" s="13">
        <f t="shared" si="35"/>
        <v>0.95238095238095244</v>
      </c>
      <c r="IA7" s="13">
        <f t="shared" si="35"/>
        <v>0.77976190476190477</v>
      </c>
      <c r="IB7" s="13">
        <f t="shared" si="35"/>
        <v>0.62380952380952381</v>
      </c>
      <c r="IC7" s="13">
        <f t="shared" si="35"/>
        <v>0.68619047619047624</v>
      </c>
      <c r="ID7" s="13">
        <f t="shared" si="35"/>
        <v>0.68619047619047624</v>
      </c>
      <c r="IE7" s="13">
        <f t="shared" si="35"/>
        <v>0.375</v>
      </c>
      <c r="IF7" s="13">
        <f t="shared" si="35"/>
        <v>0.41666666666666674</v>
      </c>
      <c r="IG7" s="13">
        <f t="shared" si="35"/>
        <v>0.79365079365079372</v>
      </c>
      <c r="IH7" s="13">
        <f t="shared" si="35"/>
        <v>0.46785714285714286</v>
      </c>
      <c r="II7" s="13">
        <f t="shared" si="35"/>
        <v>0.46785714285714286</v>
      </c>
      <c r="IJ7" s="13">
        <f t="shared" si="35"/>
        <v>0.31190476190476191</v>
      </c>
      <c r="IK7" s="13">
        <f t="shared" si="35"/>
        <v>0.31190476190476191</v>
      </c>
      <c r="IL7" s="13">
        <f t="shared" ref="IL7:IY7" si="36">SUM(IL54,IL101)</f>
        <v>0.19444444444444448</v>
      </c>
      <c r="IM7" s="13">
        <f t="shared" si="36"/>
        <v>0.33333333333333331</v>
      </c>
      <c r="IN7" s="13">
        <f t="shared" si="36"/>
        <v>0.53968253968253976</v>
      </c>
      <c r="IO7" s="13">
        <f t="shared" si="36"/>
        <v>0.53023809523809529</v>
      </c>
      <c r="IP7" s="13">
        <f t="shared" si="36"/>
        <v>0.77976190476190477</v>
      </c>
      <c r="IQ7" s="13">
        <f t="shared" si="36"/>
        <v>0.93571428571428572</v>
      </c>
      <c r="IR7" s="13">
        <f t="shared" si="36"/>
        <v>0.93571428571428572</v>
      </c>
      <c r="IS7" s="13">
        <f t="shared" si="36"/>
        <v>1.5277777777777779</v>
      </c>
      <c r="IT7" s="13">
        <f t="shared" si="36"/>
        <v>0.55555555555555558</v>
      </c>
      <c r="IU7" s="13">
        <f t="shared" si="36"/>
        <v>1.2063492063492065</v>
      </c>
      <c r="IV7" s="13">
        <f t="shared" si="36"/>
        <v>1.5595238095238095</v>
      </c>
      <c r="IW7" s="13">
        <f t="shared" si="36"/>
        <v>1.2632142857142856</v>
      </c>
      <c r="IX7" s="13">
        <f t="shared" si="36"/>
        <v>1.2788095238095238</v>
      </c>
      <c r="IY7" s="13">
        <f t="shared" si="36"/>
        <v>1.5595238095238095</v>
      </c>
      <c r="IZ7" s="13">
        <f t="shared" ref="IZ7:JZ7" si="37">SUM(IZ54,IZ101)</f>
        <v>1.1111111111111112</v>
      </c>
      <c r="JA7" s="13">
        <f t="shared" si="37"/>
        <v>0.66666666666666663</v>
      </c>
      <c r="JB7" s="13">
        <f t="shared" si="37"/>
        <v>1.3333333333333335</v>
      </c>
      <c r="JC7" s="13">
        <f t="shared" si="37"/>
        <v>1.621904761904762</v>
      </c>
      <c r="JD7" s="13">
        <f t="shared" si="37"/>
        <v>1.7154761904761906</v>
      </c>
      <c r="JE7" s="13">
        <f t="shared" si="37"/>
        <v>1.5595238095238095</v>
      </c>
      <c r="JF7" s="13">
        <f t="shared" si="37"/>
        <v>1.7154761904761906</v>
      </c>
      <c r="JG7" s="13">
        <f t="shared" si="37"/>
        <v>1.8055555555555558</v>
      </c>
      <c r="JH7" s="13">
        <f t="shared" si="37"/>
        <v>1.0555555555555558</v>
      </c>
      <c r="JI7" s="13">
        <f t="shared" si="37"/>
        <v>1.015873015873016</v>
      </c>
      <c r="JJ7" s="13">
        <f t="shared" si="37"/>
        <v>0.77976190476190477</v>
      </c>
      <c r="JK7" s="13">
        <f t="shared" si="37"/>
        <v>0.49904761904761907</v>
      </c>
      <c r="JL7" s="13">
        <f t="shared" si="37"/>
        <v>0.56142857142857139</v>
      </c>
      <c r="JM7" s="13">
        <f t="shared" si="37"/>
        <v>0.68619047619047624</v>
      </c>
      <c r="JN7" s="13">
        <f t="shared" si="37"/>
        <v>0.61111111111111116</v>
      </c>
      <c r="JO7" s="13">
        <f t="shared" si="37"/>
        <v>0.55555555555555558</v>
      </c>
      <c r="JP7" s="13">
        <f t="shared" si="37"/>
        <v>1.26984126984127</v>
      </c>
      <c r="JQ7" s="13">
        <f t="shared" si="37"/>
        <v>2.0273809523809527</v>
      </c>
      <c r="JR7" s="13">
        <f t="shared" si="37"/>
        <v>1.4035714285714287</v>
      </c>
      <c r="JS7" s="13">
        <f t="shared" si="37"/>
        <v>1.4035714285714287</v>
      </c>
      <c r="JT7" s="13">
        <f t="shared" si="37"/>
        <v>0.93571428571428572</v>
      </c>
      <c r="JU7" s="13">
        <f t="shared" si="37"/>
        <v>0.41666666666666674</v>
      </c>
      <c r="JV7" s="13">
        <f t="shared" si="37"/>
        <v>0.61111111111111116</v>
      </c>
      <c r="JW7" s="13">
        <f t="shared" si="37"/>
        <v>1.26984126984127</v>
      </c>
      <c r="JX7" s="13">
        <f t="shared" si="37"/>
        <v>1.4035714285714287</v>
      </c>
      <c r="JY7" s="13">
        <f t="shared" si="37"/>
        <v>0.93571428571428572</v>
      </c>
      <c r="JZ7" s="13">
        <f t="shared" si="37"/>
        <v>0.99809523809523815</v>
      </c>
      <c r="KA7" s="13">
        <f t="shared" ref="KA7:MD7" si="38">SUM(KA54,KA101)</f>
        <v>0.93571428571428572</v>
      </c>
      <c r="KB7" s="13">
        <f t="shared" si="38"/>
        <v>0.55555555555555558</v>
      </c>
      <c r="KC7" s="13">
        <f t="shared" si="38"/>
        <v>0.55555555555555558</v>
      </c>
      <c r="KD7" s="13">
        <f t="shared" si="38"/>
        <v>1.4285714285714284</v>
      </c>
      <c r="KE7" s="13">
        <f t="shared" si="38"/>
        <v>2.3392857142857144</v>
      </c>
      <c r="KF7" s="13">
        <f t="shared" si="38"/>
        <v>1.7154761904761906</v>
      </c>
      <c r="KG7" s="13">
        <f t="shared" si="38"/>
        <v>1.7154761904761906</v>
      </c>
      <c r="KH7" s="13">
        <f t="shared" si="38"/>
        <v>1.7154761904761906</v>
      </c>
      <c r="KI7" s="13">
        <f t="shared" si="38"/>
        <v>0.83333333333333348</v>
      </c>
      <c r="KJ7" s="13">
        <f t="shared" si="38"/>
        <v>0.69444444444444453</v>
      </c>
      <c r="KK7" s="13">
        <f t="shared" si="38"/>
        <v>2.3809523809523814</v>
      </c>
      <c r="KL7" s="13">
        <f t="shared" si="38"/>
        <v>2.0273809523809527</v>
      </c>
      <c r="KM7" s="13">
        <f t="shared" si="38"/>
        <v>1.7154761904761906</v>
      </c>
      <c r="KN7" s="13">
        <f t="shared" si="38"/>
        <v>1.4659523809523813</v>
      </c>
      <c r="KO7" s="13">
        <f t="shared" si="38"/>
        <v>1.4035714285714287</v>
      </c>
      <c r="KP7" s="13">
        <f t="shared" si="38"/>
        <v>2.3611111111111116</v>
      </c>
      <c r="KQ7" s="13">
        <f t="shared" si="38"/>
        <v>2.2222222222222223</v>
      </c>
      <c r="KR7" s="13">
        <f t="shared" si="38"/>
        <v>2.53968253968254</v>
      </c>
      <c r="KS7" s="13">
        <f t="shared" si="38"/>
        <v>2.3392857142857144</v>
      </c>
      <c r="KT7" s="13">
        <f t="shared" si="38"/>
        <v>2.3392857142857144</v>
      </c>
      <c r="KU7" s="13">
        <f t="shared" si="38"/>
        <v>2.3392857142857144</v>
      </c>
      <c r="KV7" s="13">
        <f t="shared" si="38"/>
        <v>1.7154761904761906</v>
      </c>
      <c r="KW7" s="13">
        <f t="shared" si="38"/>
        <v>1.3194444444444444</v>
      </c>
      <c r="KX7" s="13">
        <f t="shared" si="38"/>
        <v>1.3194444444444444</v>
      </c>
      <c r="KY7" s="13">
        <f t="shared" si="38"/>
        <v>1.4285714285714284</v>
      </c>
      <c r="KZ7" s="13">
        <f t="shared" si="38"/>
        <v>1.8714285714285714</v>
      </c>
      <c r="LA7" s="13">
        <f t="shared" si="38"/>
        <v>1.4035714285714287</v>
      </c>
      <c r="LB7" s="13">
        <f t="shared" si="38"/>
        <v>1.4035714285714287</v>
      </c>
      <c r="LC7" s="13">
        <f t="shared" si="38"/>
        <v>1.0916666666666666</v>
      </c>
      <c r="LD7" s="13">
        <f t="shared" si="38"/>
        <v>0.5</v>
      </c>
      <c r="LE7" s="13">
        <f t="shared" si="38"/>
        <v>0.55555555555555558</v>
      </c>
      <c r="LF7" s="13">
        <f t="shared" si="38"/>
        <v>1.26984126984127</v>
      </c>
      <c r="LG7" s="13">
        <f t="shared" si="38"/>
        <v>1.5595238095238095</v>
      </c>
      <c r="LH7" s="13">
        <f t="shared" si="38"/>
        <v>1.4347619047619049</v>
      </c>
      <c r="LI7" s="13">
        <f t="shared" si="38"/>
        <v>1.4347619047619049</v>
      </c>
      <c r="LJ7" s="13">
        <f t="shared" si="38"/>
        <v>0.62380952380952381</v>
      </c>
      <c r="LK7" s="13">
        <f t="shared" si="38"/>
        <v>0.41666666666666674</v>
      </c>
      <c r="LL7" s="13">
        <f t="shared" si="38"/>
        <v>0.41666666666666674</v>
      </c>
      <c r="LM7" s="13">
        <f t="shared" si="38"/>
        <v>0.634920634920635</v>
      </c>
      <c r="LN7" s="13">
        <f t="shared" si="38"/>
        <v>0.49904761904761907</v>
      </c>
      <c r="LO7" s="13">
        <f t="shared" si="38"/>
        <v>0.28071428571428569</v>
      </c>
      <c r="LP7" s="13">
        <f t="shared" si="38"/>
        <v>0</v>
      </c>
      <c r="LQ7" s="13">
        <f t="shared" si="38"/>
        <v>0</v>
      </c>
      <c r="LR7" s="13">
        <f t="shared" si="38"/>
        <v>1.3888888888888891</v>
      </c>
      <c r="LS7" s="13">
        <f t="shared" si="38"/>
        <v>0.55555555555555558</v>
      </c>
      <c r="LT7" s="13">
        <f t="shared" si="38"/>
        <v>1.26984126984127</v>
      </c>
      <c r="LU7" s="13">
        <f t="shared" si="38"/>
        <v>1.5595238095238095</v>
      </c>
      <c r="LV7" s="13">
        <f t="shared" si="38"/>
        <v>1.2476190476190476</v>
      </c>
      <c r="LW7" s="13">
        <f t="shared" si="38"/>
        <v>0</v>
      </c>
      <c r="LX7" s="13">
        <f t="shared" si="38"/>
        <v>0</v>
      </c>
      <c r="LY7" s="13">
        <f t="shared" si="38"/>
        <v>1.666666666666667</v>
      </c>
      <c r="LZ7" s="13">
        <f t="shared" si="38"/>
        <v>0.72222222222222221</v>
      </c>
      <c r="MA7" s="13">
        <f t="shared" si="38"/>
        <v>1.2063492063492065</v>
      </c>
      <c r="MB7" s="13">
        <f t="shared" si="38"/>
        <v>1.5595238095238095</v>
      </c>
      <c r="MC7" s="13">
        <f t="shared" si="38"/>
        <v>1.2476190476190476</v>
      </c>
      <c r="MD7" s="13">
        <f t="shared" si="38"/>
        <v>1.0916666666666666</v>
      </c>
      <c r="ME7" s="13">
        <f t="shared" ref="ME7:MU7" si="39">SUM(ME54,ME101)</f>
        <v>0.68619047619047624</v>
      </c>
      <c r="MF7" s="13">
        <f t="shared" si="39"/>
        <v>0.27777777777777779</v>
      </c>
      <c r="MG7" s="13">
        <f t="shared" si="39"/>
        <v>0.27777777777777779</v>
      </c>
      <c r="MH7" s="13">
        <f t="shared" si="39"/>
        <v>0.69841269841269837</v>
      </c>
      <c r="MI7" s="13">
        <f t="shared" si="39"/>
        <v>0.93571428571428572</v>
      </c>
      <c r="MJ7" s="13">
        <f t="shared" si="39"/>
        <v>0.46785714285714286</v>
      </c>
      <c r="MK7" s="13">
        <f t="shared" si="39"/>
        <v>0.46785714285714286</v>
      </c>
      <c r="ML7" s="13">
        <f t="shared" si="39"/>
        <v>0.37428571428571433</v>
      </c>
      <c r="MM7" s="13">
        <f t="shared" si="39"/>
        <v>0.22222222222222224</v>
      </c>
      <c r="MN7" s="13">
        <f t="shared" si="39"/>
        <v>0.22222222222222224</v>
      </c>
      <c r="MO7" s="13">
        <f t="shared" si="39"/>
        <v>0.5714285714285714</v>
      </c>
      <c r="MP7" s="13">
        <f t="shared" si="39"/>
        <v>0</v>
      </c>
      <c r="MQ7" s="13">
        <f t="shared" si="39"/>
        <v>0.56142857142857139</v>
      </c>
      <c r="MR7" s="13">
        <f t="shared" si="39"/>
        <v>0.56142857142857139</v>
      </c>
      <c r="MS7" s="13">
        <f t="shared" si="39"/>
        <v>0.37428571428571433</v>
      </c>
      <c r="MT7" s="13">
        <f t="shared" si="39"/>
        <v>0.16666666666666666</v>
      </c>
      <c r="MU7" s="13">
        <f t="shared" si="39"/>
        <v>0.11111111111111112</v>
      </c>
      <c r="MV7" s="13">
        <f t="shared" ref="MV7:NB7" si="40">SUM(MV54,MV101)</f>
        <v>0</v>
      </c>
      <c r="MW7" s="13">
        <f t="shared" si="40"/>
        <v>0</v>
      </c>
      <c r="MX7" s="13">
        <f t="shared" si="40"/>
        <v>0.43666666666666676</v>
      </c>
      <c r="MY7" s="13">
        <f t="shared" si="40"/>
        <v>0.34309523809523812</v>
      </c>
      <c r="MZ7" s="13">
        <f t="shared" si="40"/>
        <v>0.21833333333333338</v>
      </c>
      <c r="NA7" s="13">
        <f t="shared" si="40"/>
        <v>0.1388888888888889</v>
      </c>
      <c r="NB7" s="13">
        <f t="shared" si="40"/>
        <v>0.1388888888888889</v>
      </c>
    </row>
    <row r="8" spans="1:366" ht="15.75" customHeight="1">
      <c r="A8" s="22">
        <v>31</v>
      </c>
      <c r="B8" s="8" t="s">
        <v>84</v>
      </c>
      <c r="C8" s="13">
        <f t="shared" si="18"/>
        <v>0.35439165873948486</v>
      </c>
      <c r="D8" s="13">
        <f t="shared" ref="D8:Q8" si="41">SUM(D55,D102)</f>
        <v>0.97493145319232266</v>
      </c>
      <c r="E8" s="13">
        <f t="shared" si="41"/>
        <v>0.97493145319232266</v>
      </c>
      <c r="F8" s="13">
        <f t="shared" si="41"/>
        <v>1.1142073750769401</v>
      </c>
      <c r="G8" s="13">
        <f t="shared" si="41"/>
        <v>0.97493145319232266</v>
      </c>
      <c r="H8" s="13">
        <f t="shared" si="41"/>
        <v>0.37211124167645904</v>
      </c>
      <c r="I8" s="13">
        <f t="shared" si="41"/>
        <v>0.62018540279409839</v>
      </c>
      <c r="J8" s="13">
        <f t="shared" si="41"/>
        <v>2.1263499524369087</v>
      </c>
      <c r="K8" s="13">
        <f t="shared" si="41"/>
        <v>1.1142073750769401</v>
      </c>
      <c r="L8" s="13">
        <f t="shared" si="41"/>
        <v>0.97493145319232266</v>
      </c>
      <c r="M8" s="13">
        <f t="shared" si="41"/>
        <v>0.97493145319232266</v>
      </c>
      <c r="N8" s="13">
        <f t="shared" si="41"/>
        <v>1.1142073750769401</v>
      </c>
      <c r="O8" s="13">
        <f t="shared" si="41"/>
        <v>0.86825956391173775</v>
      </c>
      <c r="P8" s="13">
        <f t="shared" si="41"/>
        <v>1.4884449667058361</v>
      </c>
      <c r="Q8" s="13">
        <f t="shared" si="41"/>
        <v>3.1186465969074662</v>
      </c>
      <c r="R8" s="13">
        <f t="shared" ref="R8:AJ8" si="42">SUM(R55,R102)</f>
        <v>3.7604498908846731</v>
      </c>
      <c r="S8" s="13">
        <f t="shared" si="42"/>
        <v>1.9498629063846453</v>
      </c>
      <c r="T8" s="13">
        <f t="shared" si="42"/>
        <v>0</v>
      </c>
      <c r="U8" s="13">
        <f t="shared" si="42"/>
        <v>2.0891388282692627</v>
      </c>
      <c r="V8" s="13">
        <f t="shared" si="42"/>
        <v>0.86825956391173775</v>
      </c>
      <c r="W8" s="13">
        <f t="shared" si="42"/>
        <v>0.86825956391173775</v>
      </c>
      <c r="X8" s="13">
        <f t="shared" si="42"/>
        <v>2.1263499524369087</v>
      </c>
      <c r="Y8" s="13">
        <f t="shared" si="42"/>
        <v>2.5069665939231154</v>
      </c>
      <c r="Z8" s="13">
        <f t="shared" si="42"/>
        <v>0.8356555313077052</v>
      </c>
      <c r="AA8" s="13">
        <f t="shared" si="42"/>
        <v>1.1142073750769401</v>
      </c>
      <c r="AB8" s="13">
        <f t="shared" si="42"/>
        <v>1.1142073750769401</v>
      </c>
      <c r="AC8" s="13">
        <f t="shared" si="42"/>
        <v>0.86825956391173775</v>
      </c>
      <c r="AD8" s="13">
        <f t="shared" si="42"/>
        <v>0.86825956391173775</v>
      </c>
      <c r="AE8" s="13">
        <f t="shared" si="42"/>
        <v>2.1263499524369087</v>
      </c>
      <c r="AF8" s="13">
        <f t="shared" si="42"/>
        <v>2.3676906720384978</v>
      </c>
      <c r="AG8" s="13">
        <f t="shared" si="42"/>
        <v>1.2534832969615577</v>
      </c>
      <c r="AH8" s="13">
        <f t="shared" si="42"/>
        <v>1.1142073750769401</v>
      </c>
      <c r="AI8" s="13">
        <f t="shared" si="42"/>
        <v>0.8356555313077052</v>
      </c>
      <c r="AJ8" s="13">
        <f t="shared" si="42"/>
        <v>0.62018540279409839</v>
      </c>
      <c r="AK8" s="13">
        <f t="shared" ref="AK8:CV8" si="43">SUM(AK55,AK102)</f>
        <v>0.86825956391173775</v>
      </c>
      <c r="AL8" s="13">
        <f t="shared" si="43"/>
        <v>2.4098632794284969</v>
      </c>
      <c r="AM8" s="13">
        <f t="shared" si="43"/>
        <v>2.3676906720384978</v>
      </c>
      <c r="AN8" s="13">
        <f t="shared" si="43"/>
        <v>1.6713110626154104</v>
      </c>
      <c r="AO8" s="13">
        <f t="shared" si="43"/>
        <v>1.6713110626154104</v>
      </c>
      <c r="AP8" s="13">
        <f t="shared" si="43"/>
        <v>1.3927592188461753</v>
      </c>
      <c r="AQ8" s="13">
        <f t="shared" si="43"/>
        <v>1.4884449667058361</v>
      </c>
      <c r="AR8" s="13">
        <f t="shared" si="43"/>
        <v>1.4884449667058361</v>
      </c>
      <c r="AS8" s="13">
        <f t="shared" si="43"/>
        <v>2.8351332699158789</v>
      </c>
      <c r="AT8" s="13">
        <f t="shared" si="43"/>
        <v>3.8997258127692906</v>
      </c>
      <c r="AU8" s="13">
        <f t="shared" si="43"/>
        <v>1.6713110626154104</v>
      </c>
      <c r="AV8" s="13">
        <f t="shared" si="43"/>
        <v>1.8105869845000278</v>
      </c>
      <c r="AW8" s="13">
        <f t="shared" si="43"/>
        <v>1.1142073750769401</v>
      </c>
      <c r="AX8" s="13">
        <f t="shared" si="43"/>
        <v>1.2403708055881968</v>
      </c>
      <c r="AY8" s="13">
        <f t="shared" si="43"/>
        <v>1.7365191278234755</v>
      </c>
      <c r="AZ8" s="13">
        <f t="shared" si="43"/>
        <v>3.4021599238990543</v>
      </c>
      <c r="BA8" s="13">
        <f t="shared" si="43"/>
        <v>4.1782776565385253</v>
      </c>
      <c r="BB8" s="13">
        <f t="shared" si="43"/>
        <v>1.8802249454423365</v>
      </c>
      <c r="BC8" s="13">
        <f t="shared" si="43"/>
        <v>1.9498629063846453</v>
      </c>
      <c r="BD8" s="13">
        <f t="shared" si="43"/>
        <v>1.9498629063846453</v>
      </c>
      <c r="BE8" s="13">
        <f t="shared" si="43"/>
        <v>0.74422248335291807</v>
      </c>
      <c r="BF8" s="13">
        <f t="shared" si="43"/>
        <v>0.74422248335291807</v>
      </c>
      <c r="BG8" s="13">
        <f t="shared" si="43"/>
        <v>2.1263499524369087</v>
      </c>
      <c r="BH8" s="13">
        <f t="shared" si="43"/>
        <v>2.0891388282692627</v>
      </c>
      <c r="BI8" s="13">
        <f t="shared" si="43"/>
        <v>1.3927592188461753</v>
      </c>
      <c r="BJ8" s="13">
        <f t="shared" si="43"/>
        <v>1.3927592188461753</v>
      </c>
      <c r="BK8" s="13">
        <f t="shared" si="43"/>
        <v>1.3927592188461753</v>
      </c>
      <c r="BL8" s="13">
        <f t="shared" si="43"/>
        <v>0.86825956391173775</v>
      </c>
      <c r="BM8" s="13">
        <f t="shared" si="43"/>
        <v>1.4884449667058361</v>
      </c>
      <c r="BN8" s="13">
        <f t="shared" si="43"/>
        <v>3.5439165873948486</v>
      </c>
      <c r="BO8" s="13">
        <f t="shared" si="43"/>
        <v>3.2033462033462032</v>
      </c>
      <c r="BP8" s="13">
        <f t="shared" si="43"/>
        <v>1.8105869845000278</v>
      </c>
      <c r="BQ8" s="13">
        <f t="shared" si="43"/>
        <v>1.8105869845000278</v>
      </c>
      <c r="BR8" s="13">
        <f t="shared" si="43"/>
        <v>1.5320351407307926</v>
      </c>
      <c r="BS8" s="13">
        <f t="shared" si="43"/>
        <v>1.2403708055881968</v>
      </c>
      <c r="BT8" s="13">
        <f t="shared" si="43"/>
        <v>1.5504635069852462</v>
      </c>
      <c r="BU8" s="13">
        <f t="shared" si="43"/>
        <v>2.8351332699158789</v>
      </c>
      <c r="BV8" s="13">
        <f t="shared" si="43"/>
        <v>1.9498629063846453</v>
      </c>
      <c r="BW8" s="13">
        <f t="shared" si="43"/>
        <v>1.2534832969615577</v>
      </c>
      <c r="BX8" s="13">
        <f t="shared" si="43"/>
        <v>1.2534832969615577</v>
      </c>
      <c r="BY8" s="13">
        <f t="shared" si="43"/>
        <v>1.1142073750769401</v>
      </c>
      <c r="BZ8" s="13">
        <f t="shared" si="43"/>
        <v>0.74422248335291807</v>
      </c>
      <c r="CA8" s="13">
        <f t="shared" si="43"/>
        <v>1.4884449667058361</v>
      </c>
      <c r="CB8" s="13">
        <f t="shared" si="43"/>
        <v>0</v>
      </c>
      <c r="CC8" s="13">
        <f t="shared" si="43"/>
        <v>2.7855184376923505</v>
      </c>
      <c r="CD8" s="13">
        <f t="shared" si="43"/>
        <v>1.3927592188461753</v>
      </c>
      <c r="CE8" s="13">
        <f t="shared" si="43"/>
        <v>2.0891388282692627</v>
      </c>
      <c r="CF8" s="13">
        <f t="shared" si="43"/>
        <v>2.9247943595769681</v>
      </c>
      <c r="CG8" s="13">
        <f t="shared" si="43"/>
        <v>3.1009270139704923</v>
      </c>
      <c r="CH8" s="13">
        <f t="shared" si="43"/>
        <v>1.9845932889411151</v>
      </c>
      <c r="CI8" s="13">
        <f t="shared" si="43"/>
        <v>3.9691865778822297</v>
      </c>
      <c r="CJ8" s="13">
        <f t="shared" si="43"/>
        <v>5.0139331878462308</v>
      </c>
      <c r="CK8" s="13">
        <f t="shared" si="43"/>
        <v>2.7855184376923505</v>
      </c>
      <c r="CL8" s="13">
        <f t="shared" si="43"/>
        <v>2.7855184376923505</v>
      </c>
      <c r="CM8" s="13">
        <f t="shared" si="43"/>
        <v>4.4568295003077605</v>
      </c>
      <c r="CN8" s="13">
        <f t="shared" si="43"/>
        <v>2.7288157722940327</v>
      </c>
      <c r="CO8" s="13">
        <f t="shared" si="43"/>
        <v>1.9845932889411151</v>
      </c>
      <c r="CP8" s="13">
        <f t="shared" si="43"/>
        <v>3.9691865778822297</v>
      </c>
      <c r="CQ8" s="13">
        <f t="shared" si="43"/>
        <v>5.0139331878462308</v>
      </c>
      <c r="CR8" s="13">
        <f t="shared" si="43"/>
        <v>3.6211739690000555</v>
      </c>
      <c r="CS8" s="13">
        <f t="shared" si="43"/>
        <v>3.6211739690000555</v>
      </c>
      <c r="CT8" s="13">
        <f t="shared" si="43"/>
        <v>3.6211739690000555</v>
      </c>
      <c r="CU8" s="13">
        <f t="shared" si="43"/>
        <v>1.8605562083822951</v>
      </c>
      <c r="CV8" s="13">
        <f t="shared" si="43"/>
        <v>1.8605562083822951</v>
      </c>
      <c r="CW8" s="13">
        <f t="shared" ref="CW8:FH8" si="44">SUM(CW55,CW102)</f>
        <v>0</v>
      </c>
      <c r="CX8" s="13">
        <f t="shared" si="44"/>
        <v>4.4568295003077605</v>
      </c>
      <c r="CY8" s="13">
        <f t="shared" si="44"/>
        <v>1.9498629063846453</v>
      </c>
      <c r="CZ8" s="13">
        <f t="shared" si="44"/>
        <v>1.3927592188461753</v>
      </c>
      <c r="DA8" s="13">
        <f t="shared" si="44"/>
        <v>1.2534832969615577</v>
      </c>
      <c r="DB8" s="13">
        <f t="shared" si="44"/>
        <v>1.8605562083822951</v>
      </c>
      <c r="DC8" s="13">
        <f t="shared" si="44"/>
        <v>1.8605562083822951</v>
      </c>
      <c r="DD8" s="13">
        <f t="shared" si="44"/>
        <v>3.9691865778822297</v>
      </c>
      <c r="DE8" s="13">
        <f t="shared" si="44"/>
        <v>4.4568295003077605</v>
      </c>
      <c r="DF8" s="13">
        <f t="shared" si="44"/>
        <v>3.6211739690000555</v>
      </c>
      <c r="DG8" s="13">
        <f t="shared" si="44"/>
        <v>3.3426221252308208</v>
      </c>
      <c r="DH8" s="13">
        <f t="shared" si="44"/>
        <v>3.2033462033462032</v>
      </c>
      <c r="DI8" s="13">
        <f t="shared" si="44"/>
        <v>2.4807416111763936</v>
      </c>
      <c r="DJ8" s="13">
        <f t="shared" si="44"/>
        <v>2.4807416111763936</v>
      </c>
      <c r="DK8" s="13">
        <f t="shared" si="44"/>
        <v>4.536213231865406</v>
      </c>
      <c r="DL8" s="13">
        <f t="shared" si="44"/>
        <v>5.0139331878462308</v>
      </c>
      <c r="DM8" s="13">
        <f t="shared" si="44"/>
        <v>4.4568295003077605</v>
      </c>
      <c r="DN8" s="13">
        <f t="shared" si="44"/>
        <v>4.1782776565385253</v>
      </c>
      <c r="DO8" s="13">
        <f t="shared" si="44"/>
        <v>3.3426221252308208</v>
      </c>
      <c r="DP8" s="13">
        <f t="shared" si="44"/>
        <v>2.4807416111763936</v>
      </c>
      <c r="DQ8" s="13">
        <f t="shared" si="44"/>
        <v>1.7365191278234755</v>
      </c>
      <c r="DR8" s="13">
        <f t="shared" si="44"/>
        <v>3.26040326040326</v>
      </c>
      <c r="DS8" s="13">
        <f t="shared" si="44"/>
        <v>1.3927592188461753</v>
      </c>
      <c r="DT8" s="13">
        <f t="shared" si="44"/>
        <v>1.3927592188461753</v>
      </c>
      <c r="DU8" s="13">
        <f t="shared" si="44"/>
        <v>0.97493145319232266</v>
      </c>
      <c r="DV8" s="13">
        <f t="shared" si="44"/>
        <v>1.3927592188461753</v>
      </c>
      <c r="DW8" s="13">
        <f t="shared" si="44"/>
        <v>1.2403708055881968</v>
      </c>
      <c r="DX8" s="13">
        <f t="shared" si="44"/>
        <v>1.2403708055881968</v>
      </c>
      <c r="DY8" s="13">
        <f t="shared" si="44"/>
        <v>2.1263499524369087</v>
      </c>
      <c r="DZ8" s="13">
        <f t="shared" si="44"/>
        <v>1.5320351407307926</v>
      </c>
      <c r="EA8" s="13">
        <f t="shared" si="44"/>
        <v>1.3927592188461753</v>
      </c>
      <c r="EB8" s="13">
        <f t="shared" si="44"/>
        <v>1.1142073750769401</v>
      </c>
      <c r="EC8" s="13">
        <f t="shared" si="44"/>
        <v>1.3927592188461753</v>
      </c>
      <c r="ED8" s="13">
        <f t="shared" si="44"/>
        <v>0.80624102363232775</v>
      </c>
      <c r="EE8" s="13">
        <f t="shared" si="44"/>
        <v>1.116333725029377</v>
      </c>
      <c r="EF8" s="13">
        <f t="shared" si="44"/>
        <v>0</v>
      </c>
      <c r="EG8" s="13">
        <f t="shared" si="44"/>
        <v>3.4818980471154379</v>
      </c>
      <c r="EH8" s="13">
        <f t="shared" si="44"/>
        <v>2.7855184376923505</v>
      </c>
      <c r="EI8" s="13">
        <f t="shared" si="44"/>
        <v>2.0891388282692627</v>
      </c>
      <c r="EJ8" s="13">
        <f t="shared" si="44"/>
        <v>1.3927592188461753</v>
      </c>
      <c r="EK8" s="13">
        <f t="shared" si="44"/>
        <v>1.3644078861470164</v>
      </c>
      <c r="EL8" s="13">
        <f t="shared" si="44"/>
        <v>1.8605562083822951</v>
      </c>
      <c r="EM8" s="13">
        <f t="shared" si="44"/>
        <v>4.2526999048738174</v>
      </c>
      <c r="EN8" s="13">
        <f t="shared" si="44"/>
        <v>5.571036875384701</v>
      </c>
      <c r="EO8" s="13">
        <f t="shared" si="44"/>
        <v>3.4818980471154379</v>
      </c>
      <c r="EP8" s="13">
        <f t="shared" si="44"/>
        <v>3.4818980471154379</v>
      </c>
      <c r="EQ8" s="13">
        <f t="shared" si="44"/>
        <v>3.3426221252308208</v>
      </c>
      <c r="ER8" s="13">
        <f t="shared" si="44"/>
        <v>2.7288157722940327</v>
      </c>
      <c r="ES8" s="13">
        <f t="shared" si="44"/>
        <v>2.4807416111763936</v>
      </c>
      <c r="ET8" s="13">
        <f t="shared" si="44"/>
        <v>4.961483222352788</v>
      </c>
      <c r="EU8" s="13">
        <f t="shared" si="44"/>
        <v>5.571036875384701</v>
      </c>
      <c r="EV8" s="13">
        <f t="shared" si="44"/>
        <v>5.292485031615465</v>
      </c>
      <c r="EW8" s="13">
        <f t="shared" si="44"/>
        <v>3.4818980471154379</v>
      </c>
      <c r="EX8" s="13">
        <f t="shared" si="44"/>
        <v>5.571036875384701</v>
      </c>
      <c r="EY8" s="13">
        <f t="shared" si="44"/>
        <v>4.3412978195586893</v>
      </c>
      <c r="EZ8" s="13">
        <f t="shared" si="44"/>
        <v>3.1009270139704923</v>
      </c>
      <c r="FA8" s="13">
        <f t="shared" si="44"/>
        <v>4.961483222352788</v>
      </c>
      <c r="FB8" s="13">
        <f t="shared" si="44"/>
        <v>5.571036875384701</v>
      </c>
      <c r="FC8" s="13">
        <f t="shared" si="44"/>
        <v>4.8746572659616128</v>
      </c>
      <c r="FD8" s="13">
        <f t="shared" si="44"/>
        <v>3.4818980471154379</v>
      </c>
      <c r="FE8" s="13">
        <f t="shared" si="44"/>
        <v>3.6211739690000555</v>
      </c>
      <c r="FF8" s="13">
        <f t="shared" si="44"/>
        <v>3.1009270139704923</v>
      </c>
      <c r="FG8" s="13">
        <f t="shared" si="44"/>
        <v>2.4807416111763936</v>
      </c>
      <c r="FH8" s="13">
        <f t="shared" si="44"/>
        <v>4.2526999048738174</v>
      </c>
      <c r="FI8" s="13">
        <f t="shared" ref="FI8:HT8" si="45">SUM(FI55,FI102)</f>
        <v>3.7604498908846731</v>
      </c>
      <c r="FJ8" s="13">
        <f t="shared" si="45"/>
        <v>2.9247943595769681</v>
      </c>
      <c r="FK8" s="13">
        <f t="shared" si="45"/>
        <v>2.7855184376923505</v>
      </c>
      <c r="FL8" s="13">
        <f t="shared" si="45"/>
        <v>2.2284147501538802</v>
      </c>
      <c r="FM8" s="13">
        <f t="shared" si="45"/>
        <v>0.74422248335291807</v>
      </c>
      <c r="FN8" s="13">
        <f t="shared" si="45"/>
        <v>0.99229664447055754</v>
      </c>
      <c r="FO8" s="13">
        <f t="shared" si="45"/>
        <v>2.268106615932703</v>
      </c>
      <c r="FP8" s="13">
        <f t="shared" si="45"/>
        <v>1.3927592188461753</v>
      </c>
      <c r="FQ8" s="13">
        <f t="shared" si="45"/>
        <v>1.1142073750769401</v>
      </c>
      <c r="FR8" s="13">
        <f t="shared" si="45"/>
        <v>1.2534832969615577</v>
      </c>
      <c r="FS8" s="13">
        <f t="shared" si="45"/>
        <v>1.1142073750769401</v>
      </c>
      <c r="FT8" s="13">
        <f t="shared" si="45"/>
        <v>0.99229664447055754</v>
      </c>
      <c r="FU8" s="13">
        <f t="shared" si="45"/>
        <v>0.99229664447055754</v>
      </c>
      <c r="FV8" s="13">
        <f t="shared" si="45"/>
        <v>2.268106615932703</v>
      </c>
      <c r="FW8" s="13">
        <f t="shared" si="45"/>
        <v>2.2284147501538802</v>
      </c>
      <c r="FX8" s="13">
        <f t="shared" si="45"/>
        <v>1.3927592188461753</v>
      </c>
      <c r="FY8" s="13">
        <f t="shared" si="45"/>
        <v>1.3927592188461753</v>
      </c>
      <c r="FZ8" s="13">
        <f t="shared" si="45"/>
        <v>1.3927592188461753</v>
      </c>
      <c r="GA8" s="13">
        <f t="shared" si="45"/>
        <v>0.99229664447055754</v>
      </c>
      <c r="GB8" s="13">
        <f t="shared" si="45"/>
        <v>0.99229664447055754</v>
      </c>
      <c r="GC8" s="13">
        <f t="shared" si="45"/>
        <v>2.1263499524369087</v>
      </c>
      <c r="GD8" s="13">
        <f t="shared" si="45"/>
        <v>2.5069665939231154</v>
      </c>
      <c r="GE8" s="13">
        <f t="shared" si="45"/>
        <v>1.2534832969615577</v>
      </c>
      <c r="GF8" s="13">
        <f t="shared" si="45"/>
        <v>0.97493145319232266</v>
      </c>
      <c r="GG8" s="13">
        <f t="shared" si="45"/>
        <v>1.1142073750769401</v>
      </c>
      <c r="GH8" s="13">
        <f t="shared" si="45"/>
        <v>0.74422248335291807</v>
      </c>
      <c r="GI8" s="13">
        <f t="shared" si="45"/>
        <v>0.86825956391173775</v>
      </c>
      <c r="GJ8" s="13">
        <f t="shared" si="45"/>
        <v>3.5439165873948486</v>
      </c>
      <c r="GK8" s="13">
        <f t="shared" si="45"/>
        <v>2.6462425158077325</v>
      </c>
      <c r="GL8" s="13">
        <f t="shared" si="45"/>
        <v>1.6713110626154104</v>
      </c>
      <c r="GM8" s="13">
        <f t="shared" si="45"/>
        <v>0.97493145319232266</v>
      </c>
      <c r="GN8" s="13">
        <f t="shared" si="45"/>
        <v>1.3927592188461753</v>
      </c>
      <c r="GO8" s="13">
        <f t="shared" si="45"/>
        <v>0.86825956391173775</v>
      </c>
      <c r="GP8" s="13">
        <f t="shared" si="45"/>
        <v>0.99229664447055754</v>
      </c>
      <c r="GQ8" s="13">
        <f t="shared" si="45"/>
        <v>2.1263499524369087</v>
      </c>
      <c r="GR8" s="13">
        <f t="shared" si="45"/>
        <v>1.5320351407307926</v>
      </c>
      <c r="GS8" s="13">
        <f t="shared" si="45"/>
        <v>1.5320351407307926</v>
      </c>
      <c r="GT8" s="13">
        <f t="shared" si="45"/>
        <v>1.5320351407307926</v>
      </c>
      <c r="GU8" s="13">
        <f t="shared" si="45"/>
        <v>2.0891388282692627</v>
      </c>
      <c r="GV8" s="13">
        <f t="shared" si="45"/>
        <v>1.7365191278234755</v>
      </c>
      <c r="GW8" s="13">
        <f t="shared" si="45"/>
        <v>1.7365191278234755</v>
      </c>
      <c r="GX8" s="13">
        <f t="shared" si="45"/>
        <v>4.2526999048738174</v>
      </c>
      <c r="GY8" s="13">
        <f t="shared" si="45"/>
        <v>4.5961054221923785</v>
      </c>
      <c r="GZ8" s="13">
        <f t="shared" si="45"/>
        <v>4.1782776565385253</v>
      </c>
      <c r="HA8" s="13">
        <f t="shared" si="45"/>
        <v>3.8997258127692906</v>
      </c>
      <c r="HB8" s="13">
        <f t="shared" si="45"/>
        <v>3.6211739690000555</v>
      </c>
      <c r="HC8" s="13">
        <f t="shared" si="45"/>
        <v>2.4807416111763936</v>
      </c>
      <c r="HD8" s="13">
        <f t="shared" si="45"/>
        <v>2.4807416111763936</v>
      </c>
      <c r="HE8" s="13">
        <f t="shared" si="45"/>
        <v>4.961483222352788</v>
      </c>
      <c r="HF8" s="13">
        <f t="shared" si="45"/>
        <v>5.0139331878462308</v>
      </c>
      <c r="HG8" s="13">
        <f t="shared" si="45"/>
        <v>4.8746572659616128</v>
      </c>
      <c r="HH8" s="13">
        <f t="shared" si="45"/>
        <v>4.1782776565385253</v>
      </c>
      <c r="HI8" s="13">
        <f t="shared" si="45"/>
        <v>4.1782776565385253</v>
      </c>
      <c r="HJ8" s="13">
        <f t="shared" si="45"/>
        <v>3.224964094529311</v>
      </c>
      <c r="HK8" s="13">
        <f t="shared" si="45"/>
        <v>2.4807416111763936</v>
      </c>
      <c r="HL8" s="13">
        <f t="shared" si="45"/>
        <v>4.961483222352788</v>
      </c>
      <c r="HM8" s="13">
        <f t="shared" si="45"/>
        <v>4.1782776565385253</v>
      </c>
      <c r="HN8" s="13">
        <f t="shared" si="45"/>
        <v>2.3676906720384978</v>
      </c>
      <c r="HO8" s="13">
        <f t="shared" si="45"/>
        <v>2.3676906720384978</v>
      </c>
      <c r="HP8" s="13">
        <f t="shared" si="45"/>
        <v>1.8105869845000278</v>
      </c>
      <c r="HQ8" s="13">
        <f t="shared" si="45"/>
        <v>1.3644078861470164</v>
      </c>
      <c r="HR8" s="13">
        <f t="shared" si="45"/>
        <v>2.1086303694999349</v>
      </c>
      <c r="HS8" s="13">
        <f t="shared" si="45"/>
        <v>3.5439165873948486</v>
      </c>
      <c r="HT8" s="13">
        <f t="shared" si="45"/>
        <v>1.9498629063846453</v>
      </c>
      <c r="HU8" s="13">
        <f t="shared" ref="HU8:IK8" si="46">SUM(HU55,HU102)</f>
        <v>1.1142073750769401</v>
      </c>
      <c r="HV8" s="13">
        <f t="shared" si="46"/>
        <v>1.2534832969615577</v>
      </c>
      <c r="HW8" s="13">
        <f t="shared" si="46"/>
        <v>1.1142073750769401</v>
      </c>
      <c r="HX8" s="13">
        <f t="shared" si="46"/>
        <v>0.86825956391173775</v>
      </c>
      <c r="HY8" s="13">
        <f t="shared" si="46"/>
        <v>1.4884449667058361</v>
      </c>
      <c r="HZ8" s="13">
        <f t="shared" si="46"/>
        <v>4.2526999048738174</v>
      </c>
      <c r="IA8" s="13">
        <f t="shared" si="46"/>
        <v>3.4818980471154379</v>
      </c>
      <c r="IB8" s="13">
        <f t="shared" si="46"/>
        <v>2.7855184376923505</v>
      </c>
      <c r="IC8" s="13">
        <f t="shared" si="46"/>
        <v>3.0640702814615852</v>
      </c>
      <c r="ID8" s="13">
        <f t="shared" si="46"/>
        <v>3.0640702814615852</v>
      </c>
      <c r="IE8" s="13">
        <f t="shared" si="46"/>
        <v>1.6745005875440655</v>
      </c>
      <c r="IF8" s="13">
        <f t="shared" si="46"/>
        <v>1.8605562083822951</v>
      </c>
      <c r="IG8" s="13">
        <f t="shared" si="46"/>
        <v>3.5439165873948486</v>
      </c>
      <c r="IH8" s="13">
        <f t="shared" si="46"/>
        <v>2.0891388282692627</v>
      </c>
      <c r="II8" s="13">
        <f t="shared" si="46"/>
        <v>2.0891388282692627</v>
      </c>
      <c r="IJ8" s="13">
        <f t="shared" si="46"/>
        <v>1.3927592188461753</v>
      </c>
      <c r="IK8" s="13">
        <f t="shared" si="46"/>
        <v>1.3927592188461753</v>
      </c>
      <c r="IL8" s="13">
        <f t="shared" ref="IL8:IY8" si="47">SUM(IL55,IL102)</f>
        <v>0.86825956391173775</v>
      </c>
      <c r="IM8" s="13">
        <f t="shared" si="47"/>
        <v>1.4884449667058361</v>
      </c>
      <c r="IN8" s="13">
        <f t="shared" si="47"/>
        <v>2.4098632794284969</v>
      </c>
      <c r="IO8" s="13">
        <f t="shared" si="47"/>
        <v>2.3676906720384978</v>
      </c>
      <c r="IP8" s="13">
        <f t="shared" si="47"/>
        <v>3.4818980471154379</v>
      </c>
      <c r="IQ8" s="13">
        <f t="shared" si="47"/>
        <v>4.1782776565385253</v>
      </c>
      <c r="IR8" s="13">
        <f t="shared" si="47"/>
        <v>4.1782776565385253</v>
      </c>
      <c r="IS8" s="13">
        <f t="shared" si="47"/>
        <v>6.8220394307350825</v>
      </c>
      <c r="IT8" s="13">
        <f t="shared" si="47"/>
        <v>2.4807416111763936</v>
      </c>
      <c r="IU8" s="13">
        <f t="shared" si="47"/>
        <v>5.3867532128401692</v>
      </c>
      <c r="IV8" s="13">
        <f t="shared" si="47"/>
        <v>6.9637960942308759</v>
      </c>
      <c r="IW8" s="13">
        <f t="shared" si="47"/>
        <v>5.6406748363270092</v>
      </c>
      <c r="IX8" s="13">
        <f t="shared" si="47"/>
        <v>5.7103127972693182</v>
      </c>
      <c r="IY8" s="13">
        <f t="shared" si="47"/>
        <v>6.9637960942308759</v>
      </c>
      <c r="IZ8" s="13">
        <f t="shared" ref="IZ8:JZ8" si="48">SUM(IZ55,IZ102)</f>
        <v>4.9614832223527872</v>
      </c>
      <c r="JA8" s="13">
        <f t="shared" si="48"/>
        <v>2.9768899334116723</v>
      </c>
      <c r="JB8" s="13">
        <f t="shared" si="48"/>
        <v>5.9537798668233446</v>
      </c>
      <c r="JC8" s="13">
        <f t="shared" si="48"/>
        <v>7.242347938000111</v>
      </c>
      <c r="JD8" s="13">
        <f t="shared" si="48"/>
        <v>7.6601757036539642</v>
      </c>
      <c r="JE8" s="13">
        <f t="shared" si="48"/>
        <v>6.9637960942308759</v>
      </c>
      <c r="JF8" s="13">
        <f t="shared" si="48"/>
        <v>7.6601757036539642</v>
      </c>
      <c r="JG8" s="13">
        <f t="shared" si="48"/>
        <v>8.062410236323279</v>
      </c>
      <c r="JH8" s="13">
        <f t="shared" si="48"/>
        <v>4.713409061235148</v>
      </c>
      <c r="JI8" s="13">
        <f t="shared" si="48"/>
        <v>4.536213231865406</v>
      </c>
      <c r="JJ8" s="13">
        <f t="shared" si="48"/>
        <v>3.4818980471154379</v>
      </c>
      <c r="JK8" s="13">
        <f t="shared" si="48"/>
        <v>2.2284147501538802</v>
      </c>
      <c r="JL8" s="13">
        <f t="shared" si="48"/>
        <v>2.5069665939231154</v>
      </c>
      <c r="JM8" s="13">
        <f t="shared" si="48"/>
        <v>3.0640702814615852</v>
      </c>
      <c r="JN8" s="13">
        <f t="shared" si="48"/>
        <v>2.7288157722940327</v>
      </c>
      <c r="JO8" s="13">
        <f t="shared" si="48"/>
        <v>2.4807416111763936</v>
      </c>
      <c r="JP8" s="13">
        <f t="shared" si="48"/>
        <v>5.6702665398317578</v>
      </c>
      <c r="JQ8" s="13">
        <f t="shared" si="48"/>
        <v>9.052934922500139</v>
      </c>
      <c r="JR8" s="13">
        <f t="shared" si="48"/>
        <v>6.2674164848077893</v>
      </c>
      <c r="JS8" s="13">
        <f t="shared" si="48"/>
        <v>6.2674164848077893</v>
      </c>
      <c r="JT8" s="13">
        <f t="shared" si="48"/>
        <v>4.1782776565385253</v>
      </c>
      <c r="JU8" s="13">
        <f t="shared" si="48"/>
        <v>1.8605562083822951</v>
      </c>
      <c r="JV8" s="13">
        <f t="shared" si="48"/>
        <v>2.7288157722940327</v>
      </c>
      <c r="JW8" s="13">
        <f t="shared" si="48"/>
        <v>5.6702665398317578</v>
      </c>
      <c r="JX8" s="13">
        <f t="shared" si="48"/>
        <v>6.2674164848077893</v>
      </c>
      <c r="JY8" s="13">
        <f t="shared" si="48"/>
        <v>4.1782776565385253</v>
      </c>
      <c r="JZ8" s="13">
        <f t="shared" si="48"/>
        <v>4.4568295003077605</v>
      </c>
      <c r="KA8" s="13">
        <f t="shared" ref="KA8:MD8" si="49">SUM(KA55,KA102)</f>
        <v>4.1782776565385253</v>
      </c>
      <c r="KB8" s="13">
        <f t="shared" si="49"/>
        <v>2.4807416111763936</v>
      </c>
      <c r="KC8" s="13">
        <f t="shared" si="49"/>
        <v>2.4807416111763936</v>
      </c>
      <c r="KD8" s="13">
        <f t="shared" si="49"/>
        <v>6.3790498573107257</v>
      </c>
      <c r="KE8" s="13">
        <f t="shared" si="49"/>
        <v>10.445694141346316</v>
      </c>
      <c r="KF8" s="13">
        <f t="shared" si="49"/>
        <v>7.6601757036539642</v>
      </c>
      <c r="KG8" s="13">
        <f t="shared" si="49"/>
        <v>7.6601757036539642</v>
      </c>
      <c r="KH8" s="13">
        <f t="shared" si="49"/>
        <v>7.6601757036539642</v>
      </c>
      <c r="KI8" s="13">
        <f t="shared" si="49"/>
        <v>3.7211124167645901</v>
      </c>
      <c r="KJ8" s="13">
        <f t="shared" si="49"/>
        <v>3.1009270139704923</v>
      </c>
      <c r="KK8" s="13">
        <f t="shared" si="49"/>
        <v>10.631749762184544</v>
      </c>
      <c r="KL8" s="13">
        <f t="shared" si="49"/>
        <v>9.052934922500139</v>
      </c>
      <c r="KM8" s="13">
        <f t="shared" si="49"/>
        <v>7.6601757036539642</v>
      </c>
      <c r="KN8" s="13">
        <f t="shared" si="49"/>
        <v>6.5459683285770236</v>
      </c>
      <c r="KO8" s="13">
        <f t="shared" si="49"/>
        <v>6.2674164848077893</v>
      </c>
      <c r="KP8" s="13">
        <f t="shared" si="49"/>
        <v>10.543151847499674</v>
      </c>
      <c r="KQ8" s="13">
        <f t="shared" si="49"/>
        <v>9.9229664447055743</v>
      </c>
      <c r="KR8" s="13">
        <f t="shared" si="49"/>
        <v>11.340533079663516</v>
      </c>
      <c r="KS8" s="13">
        <f t="shared" si="49"/>
        <v>10.445694141346316</v>
      </c>
      <c r="KT8" s="13">
        <f t="shared" si="49"/>
        <v>10.445694141346316</v>
      </c>
      <c r="KU8" s="13">
        <f t="shared" si="49"/>
        <v>10.445694141346316</v>
      </c>
      <c r="KV8" s="13">
        <f t="shared" si="49"/>
        <v>7.6601757036539642</v>
      </c>
      <c r="KW8" s="13">
        <f t="shared" si="49"/>
        <v>5.8917613265439339</v>
      </c>
      <c r="KX8" s="13">
        <f t="shared" si="49"/>
        <v>5.8917613265439339</v>
      </c>
      <c r="KY8" s="13">
        <f t="shared" si="49"/>
        <v>6.3790498573107257</v>
      </c>
      <c r="KZ8" s="13">
        <f t="shared" si="49"/>
        <v>8.3565553130770507</v>
      </c>
      <c r="LA8" s="13">
        <f t="shared" si="49"/>
        <v>6.2674164848077893</v>
      </c>
      <c r="LB8" s="13">
        <f t="shared" si="49"/>
        <v>6.2674164848077893</v>
      </c>
      <c r="LC8" s="13">
        <f t="shared" si="49"/>
        <v>4.8746572659616128</v>
      </c>
      <c r="LD8" s="13">
        <f t="shared" si="49"/>
        <v>2.232667450058754</v>
      </c>
      <c r="LE8" s="13">
        <f t="shared" si="49"/>
        <v>2.4807416111763936</v>
      </c>
      <c r="LF8" s="13">
        <f t="shared" si="49"/>
        <v>5.6702665398317578</v>
      </c>
      <c r="LG8" s="13">
        <f t="shared" si="49"/>
        <v>6.9637960942308759</v>
      </c>
      <c r="LH8" s="13">
        <f t="shared" si="49"/>
        <v>6.4066924066924065</v>
      </c>
      <c r="LI8" s="13">
        <f t="shared" si="49"/>
        <v>6.4066924066924065</v>
      </c>
      <c r="LJ8" s="13">
        <f t="shared" si="49"/>
        <v>2.7855184376923505</v>
      </c>
      <c r="LK8" s="13">
        <f t="shared" si="49"/>
        <v>1.8605562083822951</v>
      </c>
      <c r="LL8" s="13">
        <f t="shared" si="49"/>
        <v>1.8605562083822951</v>
      </c>
      <c r="LM8" s="13">
        <f t="shared" si="49"/>
        <v>2.8351332699158789</v>
      </c>
      <c r="LN8" s="13">
        <f t="shared" si="49"/>
        <v>2.2284147501538802</v>
      </c>
      <c r="LO8" s="13">
        <f t="shared" si="49"/>
        <v>1.2534832969615577</v>
      </c>
      <c r="LP8" s="13">
        <f t="shared" si="49"/>
        <v>0</v>
      </c>
      <c r="LQ8" s="13">
        <f t="shared" si="49"/>
        <v>0</v>
      </c>
      <c r="LR8" s="13">
        <f t="shared" si="49"/>
        <v>6.2018540279409846</v>
      </c>
      <c r="LS8" s="13">
        <f t="shared" si="49"/>
        <v>2.4807416111763936</v>
      </c>
      <c r="LT8" s="13">
        <f t="shared" si="49"/>
        <v>5.6702665398317578</v>
      </c>
      <c r="LU8" s="13">
        <f t="shared" si="49"/>
        <v>6.9637960942308759</v>
      </c>
      <c r="LV8" s="13">
        <f t="shared" si="49"/>
        <v>5.571036875384701</v>
      </c>
      <c r="LW8" s="13">
        <f t="shared" si="49"/>
        <v>0</v>
      </c>
      <c r="LX8" s="13">
        <f t="shared" si="49"/>
        <v>0</v>
      </c>
      <c r="LY8" s="13">
        <f t="shared" si="49"/>
        <v>7.4422248335291803</v>
      </c>
      <c r="LZ8" s="13">
        <f t="shared" si="49"/>
        <v>3.224964094529311</v>
      </c>
      <c r="MA8" s="13">
        <f t="shared" si="49"/>
        <v>5.3867532128401692</v>
      </c>
      <c r="MB8" s="13">
        <f t="shared" si="49"/>
        <v>6.9637960942308759</v>
      </c>
      <c r="MC8" s="13">
        <f t="shared" si="49"/>
        <v>5.571036875384701</v>
      </c>
      <c r="MD8" s="13">
        <f t="shared" si="49"/>
        <v>4.8746572659616128</v>
      </c>
      <c r="ME8" s="13">
        <f t="shared" ref="ME8:MU8" si="50">SUM(ME55,ME102)</f>
        <v>3.0640702814615852</v>
      </c>
      <c r="MF8" s="13">
        <f t="shared" si="50"/>
        <v>1.2403708055881968</v>
      </c>
      <c r="MG8" s="13">
        <f t="shared" si="50"/>
        <v>1.2403708055881968</v>
      </c>
      <c r="MH8" s="13">
        <f t="shared" si="50"/>
        <v>3.1186465969074662</v>
      </c>
      <c r="MI8" s="13">
        <f t="shared" si="50"/>
        <v>4.1782776565385253</v>
      </c>
      <c r="MJ8" s="13">
        <f t="shared" si="50"/>
        <v>2.0891388282692627</v>
      </c>
      <c r="MK8" s="13">
        <f t="shared" si="50"/>
        <v>2.0891388282692627</v>
      </c>
      <c r="ML8" s="13">
        <f t="shared" si="50"/>
        <v>1.6713110626154104</v>
      </c>
      <c r="MM8" s="13">
        <f t="shared" si="50"/>
        <v>0.99229664447055754</v>
      </c>
      <c r="MN8" s="13">
        <f t="shared" si="50"/>
        <v>0.99229664447055754</v>
      </c>
      <c r="MO8" s="13">
        <f t="shared" si="50"/>
        <v>2.5516199429242903</v>
      </c>
      <c r="MP8" s="13">
        <f t="shared" si="50"/>
        <v>0</v>
      </c>
      <c r="MQ8" s="13">
        <f t="shared" si="50"/>
        <v>2.5069665939231154</v>
      </c>
      <c r="MR8" s="13">
        <f t="shared" si="50"/>
        <v>2.5069665939231154</v>
      </c>
      <c r="MS8" s="13">
        <f t="shared" si="50"/>
        <v>1.6713110626154104</v>
      </c>
      <c r="MT8" s="13">
        <f t="shared" si="50"/>
        <v>0.74422248335291807</v>
      </c>
      <c r="MU8" s="13">
        <f t="shared" si="50"/>
        <v>0.49614832223527877</v>
      </c>
      <c r="MV8" s="13">
        <f t="shared" ref="MV8:NB8" si="51">SUM(MV55,MV102)</f>
        <v>0</v>
      </c>
      <c r="MW8" s="13">
        <f t="shared" si="51"/>
        <v>0</v>
      </c>
      <c r="MX8" s="13">
        <f t="shared" si="51"/>
        <v>1.9498629063846453</v>
      </c>
      <c r="MY8" s="13">
        <f t="shared" si="51"/>
        <v>1.5320351407307926</v>
      </c>
      <c r="MZ8" s="13">
        <f t="shared" si="51"/>
        <v>0.97493145319232266</v>
      </c>
      <c r="NA8" s="13">
        <f t="shared" si="51"/>
        <v>0.62018540279409839</v>
      </c>
      <c r="NB8" s="13">
        <f t="shared" si="51"/>
        <v>0.62018540279409839</v>
      </c>
    </row>
    <row r="9" spans="1:366" ht="15.75" customHeight="1">
      <c r="A9" s="22">
        <v>30</v>
      </c>
      <c r="B9" s="8" t="s">
        <v>85</v>
      </c>
      <c r="C9" s="13">
        <f t="shared" si="18"/>
        <v>0.13227513227513227</v>
      </c>
      <c r="D9" s="13">
        <f t="shared" ref="D9:Q9" si="52">SUM(D56,D103)</f>
        <v>0.36388888888888893</v>
      </c>
      <c r="E9" s="13">
        <f t="shared" si="52"/>
        <v>0.36388888888888893</v>
      </c>
      <c r="F9" s="13">
        <f t="shared" si="52"/>
        <v>0.41587301587301595</v>
      </c>
      <c r="G9" s="13">
        <f t="shared" si="52"/>
        <v>0.36388888888888893</v>
      </c>
      <c r="H9" s="13">
        <f t="shared" si="52"/>
        <v>0.1388888888888889</v>
      </c>
      <c r="I9" s="13">
        <f t="shared" si="52"/>
        <v>0.23148148148148151</v>
      </c>
      <c r="J9" s="13">
        <f t="shared" si="52"/>
        <v>0.79365079365079372</v>
      </c>
      <c r="K9" s="13">
        <f t="shared" si="52"/>
        <v>0.41587301587301595</v>
      </c>
      <c r="L9" s="13">
        <f t="shared" si="52"/>
        <v>0.36388888888888893</v>
      </c>
      <c r="M9" s="13">
        <f t="shared" si="52"/>
        <v>0.36388888888888893</v>
      </c>
      <c r="N9" s="13">
        <f t="shared" si="52"/>
        <v>0.41587301587301595</v>
      </c>
      <c r="O9" s="13">
        <f t="shared" si="52"/>
        <v>0.32407407407407413</v>
      </c>
      <c r="P9" s="13">
        <f t="shared" si="52"/>
        <v>0.55555555555555558</v>
      </c>
      <c r="Q9" s="13">
        <f t="shared" si="52"/>
        <v>1.1640211640211642</v>
      </c>
      <c r="R9" s="13">
        <f t="shared" ref="R9:AJ9" si="53">SUM(R56,R103)</f>
        <v>1.4035714285714287</v>
      </c>
      <c r="S9" s="13">
        <f t="shared" si="53"/>
        <v>0.72777777777777786</v>
      </c>
      <c r="T9" s="13">
        <f t="shared" si="53"/>
        <v>0</v>
      </c>
      <c r="U9" s="13">
        <f t="shared" si="53"/>
        <v>0.77976190476190477</v>
      </c>
      <c r="V9" s="13">
        <f t="shared" si="53"/>
        <v>0.32407407407407413</v>
      </c>
      <c r="W9" s="13">
        <f t="shared" si="53"/>
        <v>0.32407407407407413</v>
      </c>
      <c r="X9" s="13">
        <f t="shared" si="53"/>
        <v>0.79365079365079372</v>
      </c>
      <c r="Y9" s="13">
        <f t="shared" si="53"/>
        <v>0.93571428571428572</v>
      </c>
      <c r="Z9" s="13">
        <f t="shared" si="53"/>
        <v>0.31190476190476191</v>
      </c>
      <c r="AA9" s="13">
        <f t="shared" si="53"/>
        <v>0.41587301587301595</v>
      </c>
      <c r="AB9" s="13">
        <f t="shared" si="53"/>
        <v>0.41587301587301595</v>
      </c>
      <c r="AC9" s="13">
        <f t="shared" si="53"/>
        <v>0.32407407407407413</v>
      </c>
      <c r="AD9" s="13">
        <f t="shared" si="53"/>
        <v>0.32407407407407413</v>
      </c>
      <c r="AE9" s="13">
        <f t="shared" si="53"/>
        <v>0.79365079365079372</v>
      </c>
      <c r="AF9" s="13">
        <f t="shared" si="53"/>
        <v>0.88373015873015881</v>
      </c>
      <c r="AG9" s="13">
        <f t="shared" si="53"/>
        <v>0.46785714285714286</v>
      </c>
      <c r="AH9" s="13">
        <f t="shared" si="53"/>
        <v>0.41587301587301595</v>
      </c>
      <c r="AI9" s="13">
        <f t="shared" si="53"/>
        <v>0.31190476190476191</v>
      </c>
      <c r="AJ9" s="13">
        <f t="shared" si="53"/>
        <v>0.23148148148148151</v>
      </c>
      <c r="AK9" s="13">
        <f t="shared" ref="AK9:CV9" si="54">SUM(AK56,AK103)</f>
        <v>0.32407407407407413</v>
      </c>
      <c r="AL9" s="13">
        <f t="shared" si="54"/>
        <v>0.89947089947089953</v>
      </c>
      <c r="AM9" s="13">
        <f t="shared" si="54"/>
        <v>0.88373015873015881</v>
      </c>
      <c r="AN9" s="13">
        <f t="shared" si="54"/>
        <v>0.62380952380952381</v>
      </c>
      <c r="AO9" s="13">
        <f t="shared" si="54"/>
        <v>0.62380952380952381</v>
      </c>
      <c r="AP9" s="13">
        <f t="shared" si="54"/>
        <v>0.51984126984126988</v>
      </c>
      <c r="AQ9" s="13">
        <f t="shared" si="54"/>
        <v>0.55555555555555558</v>
      </c>
      <c r="AR9" s="13">
        <f t="shared" si="54"/>
        <v>0.55555555555555558</v>
      </c>
      <c r="AS9" s="13">
        <f t="shared" si="54"/>
        <v>1.0582010582010581</v>
      </c>
      <c r="AT9" s="13">
        <f t="shared" si="54"/>
        <v>1.4555555555555557</v>
      </c>
      <c r="AU9" s="13">
        <f t="shared" si="54"/>
        <v>0.62380952380952381</v>
      </c>
      <c r="AV9" s="13">
        <f t="shared" si="54"/>
        <v>0.67579365079365084</v>
      </c>
      <c r="AW9" s="13">
        <f t="shared" si="54"/>
        <v>0.41587301587301595</v>
      </c>
      <c r="AX9" s="13">
        <f t="shared" si="54"/>
        <v>0.46296296296296302</v>
      </c>
      <c r="AY9" s="13">
        <f t="shared" si="54"/>
        <v>0.64814814814814825</v>
      </c>
      <c r="AZ9" s="13">
        <f t="shared" si="54"/>
        <v>1.2698412698412698</v>
      </c>
      <c r="BA9" s="13">
        <f t="shared" si="54"/>
        <v>1.5595238095238095</v>
      </c>
      <c r="BB9" s="13">
        <f t="shared" si="54"/>
        <v>0.70178571428571435</v>
      </c>
      <c r="BC9" s="13">
        <f t="shared" si="54"/>
        <v>0.72777777777777786</v>
      </c>
      <c r="BD9" s="13">
        <f t="shared" si="54"/>
        <v>0.72777777777777786</v>
      </c>
      <c r="BE9" s="13">
        <f t="shared" si="54"/>
        <v>0.27777777777777779</v>
      </c>
      <c r="BF9" s="13">
        <f t="shared" si="54"/>
        <v>0.27777777777777779</v>
      </c>
      <c r="BG9" s="13">
        <f t="shared" si="54"/>
        <v>0.79365079365079372</v>
      </c>
      <c r="BH9" s="13">
        <f t="shared" si="54"/>
        <v>0.77976190476190477</v>
      </c>
      <c r="BI9" s="13">
        <f t="shared" si="54"/>
        <v>0.51984126984126988</v>
      </c>
      <c r="BJ9" s="13">
        <f t="shared" si="54"/>
        <v>0.51984126984126988</v>
      </c>
      <c r="BK9" s="13">
        <f t="shared" si="54"/>
        <v>0.51984126984126988</v>
      </c>
      <c r="BL9" s="13">
        <f t="shared" si="54"/>
        <v>0.32407407407407413</v>
      </c>
      <c r="BM9" s="13">
        <f t="shared" si="54"/>
        <v>0.55555555555555558</v>
      </c>
      <c r="BN9" s="13">
        <f t="shared" si="54"/>
        <v>1.3227513227513228</v>
      </c>
      <c r="BO9" s="13">
        <f t="shared" si="54"/>
        <v>1.1956349206349208</v>
      </c>
      <c r="BP9" s="13">
        <f t="shared" si="54"/>
        <v>0.67579365079365084</v>
      </c>
      <c r="BQ9" s="13">
        <f t="shared" si="54"/>
        <v>0.67579365079365084</v>
      </c>
      <c r="BR9" s="13">
        <f t="shared" si="54"/>
        <v>0.57182539682539679</v>
      </c>
      <c r="BS9" s="13">
        <f t="shared" si="54"/>
        <v>0.46296296296296302</v>
      </c>
      <c r="BT9" s="13">
        <f t="shared" si="54"/>
        <v>0.57870370370370372</v>
      </c>
      <c r="BU9" s="13">
        <f t="shared" si="54"/>
        <v>1.0582010582010581</v>
      </c>
      <c r="BV9" s="13">
        <f t="shared" si="54"/>
        <v>0.72777777777777786</v>
      </c>
      <c r="BW9" s="13">
        <f t="shared" si="54"/>
        <v>0.46785714285714286</v>
      </c>
      <c r="BX9" s="13">
        <f t="shared" si="54"/>
        <v>0.46785714285714286</v>
      </c>
      <c r="BY9" s="13">
        <f t="shared" si="54"/>
        <v>0.41587301587301595</v>
      </c>
      <c r="BZ9" s="13">
        <f t="shared" si="54"/>
        <v>0.27777777777777779</v>
      </c>
      <c r="CA9" s="13">
        <f t="shared" si="54"/>
        <v>0.55555555555555558</v>
      </c>
      <c r="CB9" s="13">
        <f t="shared" si="54"/>
        <v>0</v>
      </c>
      <c r="CC9" s="13">
        <f t="shared" si="54"/>
        <v>1.0396825396825398</v>
      </c>
      <c r="CD9" s="13">
        <f t="shared" si="54"/>
        <v>0.51984126984126988</v>
      </c>
      <c r="CE9" s="13">
        <f t="shared" si="54"/>
        <v>0.77976190476190477</v>
      </c>
      <c r="CF9" s="13">
        <f t="shared" si="54"/>
        <v>1.0916666666666668</v>
      </c>
      <c r="CG9" s="13">
        <f t="shared" si="54"/>
        <v>1.1574074074074074</v>
      </c>
      <c r="CH9" s="13">
        <f t="shared" si="54"/>
        <v>0.74074074074074092</v>
      </c>
      <c r="CI9" s="13">
        <f t="shared" si="54"/>
        <v>1.4814814814814818</v>
      </c>
      <c r="CJ9" s="13">
        <f t="shared" si="54"/>
        <v>1.8714285714285714</v>
      </c>
      <c r="CK9" s="13">
        <f t="shared" si="54"/>
        <v>1.0396825396825398</v>
      </c>
      <c r="CL9" s="13">
        <f t="shared" si="54"/>
        <v>1.0396825396825398</v>
      </c>
      <c r="CM9" s="13">
        <f t="shared" si="54"/>
        <v>1.6634920634920638</v>
      </c>
      <c r="CN9" s="13">
        <f t="shared" si="54"/>
        <v>1.0185185185185186</v>
      </c>
      <c r="CO9" s="13">
        <f t="shared" si="54"/>
        <v>0.74074074074074092</v>
      </c>
      <c r="CP9" s="13">
        <f t="shared" si="54"/>
        <v>1.4814814814814818</v>
      </c>
      <c r="CQ9" s="13">
        <f t="shared" si="54"/>
        <v>1.8714285714285714</v>
      </c>
      <c r="CR9" s="13">
        <f t="shared" si="54"/>
        <v>1.3515873015873017</v>
      </c>
      <c r="CS9" s="13">
        <f t="shared" si="54"/>
        <v>1.3515873015873017</v>
      </c>
      <c r="CT9" s="13">
        <f t="shared" si="54"/>
        <v>1.3515873015873017</v>
      </c>
      <c r="CU9" s="13">
        <f t="shared" si="54"/>
        <v>0.69444444444444453</v>
      </c>
      <c r="CV9" s="13">
        <f t="shared" si="54"/>
        <v>0.69444444444444453</v>
      </c>
      <c r="CW9" s="13">
        <f t="shared" ref="CW9:FH9" si="55">SUM(CW56,CW103)</f>
        <v>0</v>
      </c>
      <c r="CX9" s="13">
        <f t="shared" si="55"/>
        <v>1.6634920634920638</v>
      </c>
      <c r="CY9" s="13">
        <f t="shared" si="55"/>
        <v>0.72777777777777786</v>
      </c>
      <c r="CZ9" s="13">
        <f t="shared" si="55"/>
        <v>0.51984126984126988</v>
      </c>
      <c r="DA9" s="13">
        <f t="shared" si="55"/>
        <v>0.46785714285714286</v>
      </c>
      <c r="DB9" s="13">
        <f t="shared" si="55"/>
        <v>0.69444444444444453</v>
      </c>
      <c r="DC9" s="13">
        <f t="shared" si="55"/>
        <v>0.69444444444444453</v>
      </c>
      <c r="DD9" s="13">
        <f t="shared" si="55"/>
        <v>1.4814814814814818</v>
      </c>
      <c r="DE9" s="13">
        <f t="shared" si="55"/>
        <v>1.6634920634920638</v>
      </c>
      <c r="DF9" s="13">
        <f t="shared" si="55"/>
        <v>1.3515873015873017</v>
      </c>
      <c r="DG9" s="13">
        <f t="shared" si="55"/>
        <v>1.2476190476190476</v>
      </c>
      <c r="DH9" s="13">
        <f t="shared" si="55"/>
        <v>1.1956349206349208</v>
      </c>
      <c r="DI9" s="13">
        <f t="shared" si="55"/>
        <v>0.92592592592592604</v>
      </c>
      <c r="DJ9" s="13">
        <f t="shared" si="55"/>
        <v>0.92592592592592604</v>
      </c>
      <c r="DK9" s="13">
        <f t="shared" si="55"/>
        <v>1.6931216931216935</v>
      </c>
      <c r="DL9" s="13">
        <f t="shared" si="55"/>
        <v>1.8714285714285714</v>
      </c>
      <c r="DM9" s="13">
        <f t="shared" si="55"/>
        <v>1.6634920634920638</v>
      </c>
      <c r="DN9" s="13">
        <f t="shared" si="55"/>
        <v>1.5595238095238095</v>
      </c>
      <c r="DO9" s="13">
        <f t="shared" si="55"/>
        <v>1.2476190476190476</v>
      </c>
      <c r="DP9" s="13">
        <f t="shared" si="55"/>
        <v>0.92592592592592604</v>
      </c>
      <c r="DQ9" s="13">
        <f t="shared" si="55"/>
        <v>0.64814814814814825</v>
      </c>
      <c r="DR9" s="13">
        <f t="shared" si="55"/>
        <v>1.216931216931217</v>
      </c>
      <c r="DS9" s="13">
        <f t="shared" si="55"/>
        <v>0.51984126984126988</v>
      </c>
      <c r="DT9" s="13">
        <f t="shared" si="55"/>
        <v>0.51984126984126988</v>
      </c>
      <c r="DU9" s="13">
        <f t="shared" si="55"/>
        <v>0.36388888888888893</v>
      </c>
      <c r="DV9" s="13">
        <f t="shared" si="55"/>
        <v>0.51984126984126988</v>
      </c>
      <c r="DW9" s="13">
        <f t="shared" si="55"/>
        <v>0.46296296296296302</v>
      </c>
      <c r="DX9" s="13">
        <f t="shared" si="55"/>
        <v>0.46296296296296302</v>
      </c>
      <c r="DY9" s="13">
        <f t="shared" si="55"/>
        <v>0.79365079365079372</v>
      </c>
      <c r="DZ9" s="13">
        <f t="shared" si="55"/>
        <v>0.57182539682539679</v>
      </c>
      <c r="EA9" s="13">
        <f t="shared" si="55"/>
        <v>0.51984126984126988</v>
      </c>
      <c r="EB9" s="13">
        <f t="shared" si="55"/>
        <v>0.41587301587301595</v>
      </c>
      <c r="EC9" s="13">
        <f t="shared" si="55"/>
        <v>0.51984126984126988</v>
      </c>
      <c r="ED9" s="13">
        <f t="shared" si="55"/>
        <v>0.30092592592592593</v>
      </c>
      <c r="EE9" s="13">
        <f t="shared" si="55"/>
        <v>0.41666666666666674</v>
      </c>
      <c r="EF9" s="13">
        <f t="shared" si="55"/>
        <v>0</v>
      </c>
      <c r="EG9" s="13">
        <f t="shared" si="55"/>
        <v>1.2996031746031749</v>
      </c>
      <c r="EH9" s="13">
        <f t="shared" si="55"/>
        <v>1.0396825396825398</v>
      </c>
      <c r="EI9" s="13">
        <f t="shared" si="55"/>
        <v>0.77976190476190477</v>
      </c>
      <c r="EJ9" s="13">
        <f t="shared" si="55"/>
        <v>0.51984126984126988</v>
      </c>
      <c r="EK9" s="13">
        <f t="shared" si="55"/>
        <v>0.5092592592592593</v>
      </c>
      <c r="EL9" s="13">
        <f t="shared" si="55"/>
        <v>0.69444444444444453</v>
      </c>
      <c r="EM9" s="13">
        <f t="shared" si="55"/>
        <v>1.5873015873015874</v>
      </c>
      <c r="EN9" s="13">
        <f t="shared" si="55"/>
        <v>2.0793650793650795</v>
      </c>
      <c r="EO9" s="13">
        <f t="shared" si="55"/>
        <v>1.2996031746031749</v>
      </c>
      <c r="EP9" s="13">
        <f t="shared" si="55"/>
        <v>1.2996031746031749</v>
      </c>
      <c r="EQ9" s="13">
        <f t="shared" si="55"/>
        <v>1.2476190476190476</v>
      </c>
      <c r="ER9" s="13">
        <f t="shared" si="55"/>
        <v>1.0185185185185186</v>
      </c>
      <c r="ES9" s="13">
        <f t="shared" si="55"/>
        <v>0.92592592592592604</v>
      </c>
      <c r="ET9" s="13">
        <f t="shared" si="55"/>
        <v>1.8518518518518521</v>
      </c>
      <c r="EU9" s="13">
        <f t="shared" si="55"/>
        <v>2.0793650793650795</v>
      </c>
      <c r="EV9" s="13">
        <f t="shared" si="55"/>
        <v>1.9753968253968255</v>
      </c>
      <c r="EW9" s="13">
        <f t="shared" si="55"/>
        <v>1.2996031746031749</v>
      </c>
      <c r="EX9" s="13">
        <f t="shared" si="55"/>
        <v>2.0793650793650795</v>
      </c>
      <c r="EY9" s="13">
        <f t="shared" si="55"/>
        <v>1.6203703703703707</v>
      </c>
      <c r="EZ9" s="13">
        <f t="shared" si="55"/>
        <v>1.1574074074074074</v>
      </c>
      <c r="FA9" s="13">
        <f t="shared" si="55"/>
        <v>1.8518518518518521</v>
      </c>
      <c r="FB9" s="13">
        <f t="shared" si="55"/>
        <v>2.0793650793650795</v>
      </c>
      <c r="FC9" s="13">
        <f t="shared" si="55"/>
        <v>1.8194444444444444</v>
      </c>
      <c r="FD9" s="13">
        <f t="shared" si="55"/>
        <v>1.2996031746031749</v>
      </c>
      <c r="FE9" s="13">
        <f t="shared" si="55"/>
        <v>1.3515873015873017</v>
      </c>
      <c r="FF9" s="13">
        <f t="shared" si="55"/>
        <v>1.1574074074074074</v>
      </c>
      <c r="FG9" s="13">
        <f t="shared" si="55"/>
        <v>0.92592592592592604</v>
      </c>
      <c r="FH9" s="13">
        <f t="shared" si="55"/>
        <v>1.5873015873015874</v>
      </c>
      <c r="FI9" s="13">
        <f t="shared" ref="FI9:HT9" si="56">SUM(FI56,FI103)</f>
        <v>1.4035714285714287</v>
      </c>
      <c r="FJ9" s="13">
        <f t="shared" si="56"/>
        <v>1.0916666666666668</v>
      </c>
      <c r="FK9" s="13">
        <f t="shared" si="56"/>
        <v>1.0396825396825398</v>
      </c>
      <c r="FL9" s="13">
        <f t="shared" si="56"/>
        <v>0.8317460317460319</v>
      </c>
      <c r="FM9" s="13">
        <f t="shared" si="56"/>
        <v>0.27777777777777779</v>
      </c>
      <c r="FN9" s="13">
        <f t="shared" si="56"/>
        <v>0.37037037037037046</v>
      </c>
      <c r="FO9" s="13">
        <f t="shared" si="56"/>
        <v>0.84656084656084674</v>
      </c>
      <c r="FP9" s="13">
        <f t="shared" si="56"/>
        <v>0.51984126984126988</v>
      </c>
      <c r="FQ9" s="13">
        <f t="shared" si="56"/>
        <v>0.41587301587301595</v>
      </c>
      <c r="FR9" s="13">
        <f t="shared" si="56"/>
        <v>0.46785714285714286</v>
      </c>
      <c r="FS9" s="13">
        <f t="shared" si="56"/>
        <v>0.41587301587301595</v>
      </c>
      <c r="FT9" s="13">
        <f t="shared" si="56"/>
        <v>0.37037037037037046</v>
      </c>
      <c r="FU9" s="13">
        <f t="shared" si="56"/>
        <v>0.37037037037037046</v>
      </c>
      <c r="FV9" s="13">
        <f t="shared" si="56"/>
        <v>0.84656084656084674</v>
      </c>
      <c r="FW9" s="13">
        <f t="shared" si="56"/>
        <v>0.8317460317460319</v>
      </c>
      <c r="FX9" s="13">
        <f t="shared" si="56"/>
        <v>0.51984126984126988</v>
      </c>
      <c r="FY9" s="13">
        <f t="shared" si="56"/>
        <v>0.51984126984126988</v>
      </c>
      <c r="FZ9" s="13">
        <f t="shared" si="56"/>
        <v>0.51984126984126988</v>
      </c>
      <c r="GA9" s="13">
        <f t="shared" si="56"/>
        <v>0.37037037037037046</v>
      </c>
      <c r="GB9" s="13">
        <f t="shared" si="56"/>
        <v>0.37037037037037046</v>
      </c>
      <c r="GC9" s="13">
        <f t="shared" si="56"/>
        <v>0.79365079365079372</v>
      </c>
      <c r="GD9" s="13">
        <f t="shared" si="56"/>
        <v>0.93571428571428572</v>
      </c>
      <c r="GE9" s="13">
        <f t="shared" si="56"/>
        <v>0.46785714285714286</v>
      </c>
      <c r="GF9" s="13">
        <f t="shared" si="56"/>
        <v>0.36388888888888893</v>
      </c>
      <c r="GG9" s="13">
        <f t="shared" si="56"/>
        <v>0.41587301587301595</v>
      </c>
      <c r="GH9" s="13">
        <f t="shared" si="56"/>
        <v>0.27777777777777779</v>
      </c>
      <c r="GI9" s="13">
        <f t="shared" si="56"/>
        <v>0.32407407407407413</v>
      </c>
      <c r="GJ9" s="13">
        <f t="shared" si="56"/>
        <v>1.3227513227513228</v>
      </c>
      <c r="GK9" s="13">
        <f t="shared" si="56"/>
        <v>0.98769841269841274</v>
      </c>
      <c r="GL9" s="13">
        <f t="shared" si="56"/>
        <v>0.62380952380952381</v>
      </c>
      <c r="GM9" s="13">
        <f t="shared" si="56"/>
        <v>0.36388888888888893</v>
      </c>
      <c r="GN9" s="13">
        <f t="shared" si="56"/>
        <v>0.51984126984126988</v>
      </c>
      <c r="GO9" s="13">
        <f t="shared" si="56"/>
        <v>0.32407407407407413</v>
      </c>
      <c r="GP9" s="13">
        <f t="shared" si="56"/>
        <v>0.37037037037037046</v>
      </c>
      <c r="GQ9" s="13">
        <f t="shared" si="56"/>
        <v>0.79365079365079372</v>
      </c>
      <c r="GR9" s="13">
        <f t="shared" si="56"/>
        <v>0.57182539682539679</v>
      </c>
      <c r="GS9" s="13">
        <f t="shared" si="56"/>
        <v>0.57182539682539679</v>
      </c>
      <c r="GT9" s="13">
        <f t="shared" si="56"/>
        <v>0.57182539682539679</v>
      </c>
      <c r="GU9" s="13">
        <f t="shared" si="56"/>
        <v>0.77976190476190477</v>
      </c>
      <c r="GV9" s="13">
        <f t="shared" si="56"/>
        <v>0.64814814814814825</v>
      </c>
      <c r="GW9" s="13">
        <f t="shared" si="56"/>
        <v>0.64814814814814825</v>
      </c>
      <c r="GX9" s="13">
        <f t="shared" si="56"/>
        <v>1.5873015873015874</v>
      </c>
      <c r="GY9" s="13">
        <f t="shared" si="56"/>
        <v>1.7154761904761906</v>
      </c>
      <c r="GZ9" s="13">
        <f t="shared" si="56"/>
        <v>1.5595238095238095</v>
      </c>
      <c r="HA9" s="13">
        <f t="shared" si="56"/>
        <v>1.4555555555555557</v>
      </c>
      <c r="HB9" s="13">
        <f t="shared" si="56"/>
        <v>1.3515873015873017</v>
      </c>
      <c r="HC9" s="13">
        <f t="shared" si="56"/>
        <v>0.92592592592592604</v>
      </c>
      <c r="HD9" s="13">
        <f t="shared" si="56"/>
        <v>0.92592592592592604</v>
      </c>
      <c r="HE9" s="13">
        <f t="shared" si="56"/>
        <v>1.8518518518518521</v>
      </c>
      <c r="HF9" s="13">
        <f t="shared" si="56"/>
        <v>1.8714285714285714</v>
      </c>
      <c r="HG9" s="13">
        <f t="shared" si="56"/>
        <v>1.8194444444444444</v>
      </c>
      <c r="HH9" s="13">
        <f t="shared" si="56"/>
        <v>1.5595238095238095</v>
      </c>
      <c r="HI9" s="13">
        <f t="shared" si="56"/>
        <v>1.5595238095238095</v>
      </c>
      <c r="HJ9" s="13">
        <f t="shared" si="56"/>
        <v>1.2037037037037037</v>
      </c>
      <c r="HK9" s="13">
        <f t="shared" si="56"/>
        <v>0.92592592592592604</v>
      </c>
      <c r="HL9" s="13">
        <f t="shared" si="56"/>
        <v>1.8518518518518521</v>
      </c>
      <c r="HM9" s="13">
        <f t="shared" si="56"/>
        <v>1.5595238095238095</v>
      </c>
      <c r="HN9" s="13">
        <f t="shared" si="56"/>
        <v>0.88373015873015881</v>
      </c>
      <c r="HO9" s="13">
        <f t="shared" si="56"/>
        <v>0.88373015873015881</v>
      </c>
      <c r="HP9" s="13">
        <f t="shared" si="56"/>
        <v>0.67579365079365084</v>
      </c>
      <c r="HQ9" s="13">
        <f t="shared" si="56"/>
        <v>0.5092592592592593</v>
      </c>
      <c r="HR9" s="13">
        <f t="shared" si="56"/>
        <v>0.78703703703703709</v>
      </c>
      <c r="HS9" s="13">
        <f t="shared" si="56"/>
        <v>1.3227513227513228</v>
      </c>
      <c r="HT9" s="13">
        <f t="shared" si="56"/>
        <v>0.72777777777777786</v>
      </c>
      <c r="HU9" s="13">
        <f t="shared" ref="HU9:IK9" si="57">SUM(HU56,HU103)</f>
        <v>0.41587301587301595</v>
      </c>
      <c r="HV9" s="13">
        <f t="shared" si="57"/>
        <v>0.46785714285714286</v>
      </c>
      <c r="HW9" s="13">
        <f t="shared" si="57"/>
        <v>0.41587301587301595</v>
      </c>
      <c r="HX9" s="13">
        <f t="shared" si="57"/>
        <v>0.32407407407407413</v>
      </c>
      <c r="HY9" s="13">
        <f t="shared" si="57"/>
        <v>0.55555555555555558</v>
      </c>
      <c r="HZ9" s="13">
        <f t="shared" si="57"/>
        <v>1.5873015873015874</v>
      </c>
      <c r="IA9" s="13">
        <f t="shared" si="57"/>
        <v>1.2996031746031749</v>
      </c>
      <c r="IB9" s="13">
        <f t="shared" si="57"/>
        <v>1.0396825396825398</v>
      </c>
      <c r="IC9" s="13">
        <f t="shared" si="57"/>
        <v>1.1436507936507936</v>
      </c>
      <c r="ID9" s="13">
        <f t="shared" si="57"/>
        <v>1.1436507936507936</v>
      </c>
      <c r="IE9" s="13">
        <f t="shared" si="57"/>
        <v>0.625</v>
      </c>
      <c r="IF9" s="13">
        <f t="shared" si="57"/>
        <v>0.69444444444444453</v>
      </c>
      <c r="IG9" s="13">
        <f t="shared" si="57"/>
        <v>1.3227513227513228</v>
      </c>
      <c r="IH9" s="13">
        <f t="shared" si="57"/>
        <v>0.77976190476190477</v>
      </c>
      <c r="II9" s="13">
        <f t="shared" si="57"/>
        <v>0.77976190476190477</v>
      </c>
      <c r="IJ9" s="13">
        <f t="shared" si="57"/>
        <v>0.51984126984126988</v>
      </c>
      <c r="IK9" s="13">
        <f t="shared" si="57"/>
        <v>0.51984126984126988</v>
      </c>
      <c r="IL9" s="13">
        <f t="shared" ref="IL9:IY9" si="58">SUM(IL56,IL103)</f>
        <v>0.32407407407407413</v>
      </c>
      <c r="IM9" s="13">
        <f t="shared" si="58"/>
        <v>0.55555555555555558</v>
      </c>
      <c r="IN9" s="13">
        <f t="shared" si="58"/>
        <v>0.89947089947089953</v>
      </c>
      <c r="IO9" s="13">
        <f t="shared" si="58"/>
        <v>0.88373015873015881</v>
      </c>
      <c r="IP9" s="13">
        <f t="shared" si="58"/>
        <v>1.2996031746031749</v>
      </c>
      <c r="IQ9" s="13">
        <f t="shared" si="58"/>
        <v>1.5595238095238095</v>
      </c>
      <c r="IR9" s="13">
        <f t="shared" si="58"/>
        <v>1.5595238095238095</v>
      </c>
      <c r="IS9" s="13">
        <f t="shared" si="58"/>
        <v>2.5462962962962963</v>
      </c>
      <c r="IT9" s="13">
        <f t="shared" si="58"/>
        <v>0.92592592592592604</v>
      </c>
      <c r="IU9" s="13">
        <f t="shared" si="58"/>
        <v>2.0105820105820107</v>
      </c>
      <c r="IV9" s="13">
        <f t="shared" si="58"/>
        <v>2.5992063492063497</v>
      </c>
      <c r="IW9" s="13">
        <f t="shared" si="58"/>
        <v>2.1053571428571427</v>
      </c>
      <c r="IX9" s="13">
        <f t="shared" si="58"/>
        <v>2.1313492063492063</v>
      </c>
      <c r="IY9" s="13">
        <f t="shared" si="58"/>
        <v>2.5992063492063497</v>
      </c>
      <c r="IZ9" s="13">
        <f t="shared" ref="IZ9:JZ9" si="59">SUM(IZ56,IZ103)</f>
        <v>1.8518518518518521</v>
      </c>
      <c r="JA9" s="13">
        <f t="shared" si="59"/>
        <v>1.1111111111111112</v>
      </c>
      <c r="JB9" s="13">
        <f t="shared" si="59"/>
        <v>2.2222222222222223</v>
      </c>
      <c r="JC9" s="13">
        <f t="shared" si="59"/>
        <v>2.7031746031746033</v>
      </c>
      <c r="JD9" s="13">
        <f t="shared" si="59"/>
        <v>2.8591269841269842</v>
      </c>
      <c r="JE9" s="13">
        <f t="shared" si="59"/>
        <v>2.5992063492063497</v>
      </c>
      <c r="JF9" s="13">
        <f t="shared" si="59"/>
        <v>2.8591269841269842</v>
      </c>
      <c r="JG9" s="13">
        <f t="shared" si="59"/>
        <v>3.0092592592592595</v>
      </c>
      <c r="JH9" s="13">
        <f t="shared" si="59"/>
        <v>1.7592592592592595</v>
      </c>
      <c r="JI9" s="13">
        <f t="shared" si="59"/>
        <v>1.6931216931216935</v>
      </c>
      <c r="JJ9" s="13">
        <f t="shared" si="59"/>
        <v>1.2996031746031749</v>
      </c>
      <c r="JK9" s="13">
        <f t="shared" si="59"/>
        <v>0.8317460317460319</v>
      </c>
      <c r="JL9" s="13">
        <f t="shared" si="59"/>
        <v>0.93571428571428572</v>
      </c>
      <c r="JM9" s="13">
        <f t="shared" si="59"/>
        <v>1.1436507936507936</v>
      </c>
      <c r="JN9" s="13">
        <f t="shared" si="59"/>
        <v>1.0185185185185186</v>
      </c>
      <c r="JO9" s="13">
        <f t="shared" si="59"/>
        <v>0.92592592592592604</v>
      </c>
      <c r="JP9" s="13">
        <f t="shared" si="59"/>
        <v>2.1164021164021163</v>
      </c>
      <c r="JQ9" s="13">
        <f t="shared" si="59"/>
        <v>3.378968253968254</v>
      </c>
      <c r="JR9" s="13">
        <f t="shared" si="59"/>
        <v>2.3392857142857144</v>
      </c>
      <c r="JS9" s="13">
        <f t="shared" si="59"/>
        <v>2.3392857142857144</v>
      </c>
      <c r="JT9" s="13">
        <f t="shared" si="59"/>
        <v>1.5595238095238095</v>
      </c>
      <c r="JU9" s="13">
        <f t="shared" si="59"/>
        <v>0.69444444444444453</v>
      </c>
      <c r="JV9" s="13">
        <f t="shared" si="59"/>
        <v>1.0185185185185186</v>
      </c>
      <c r="JW9" s="13">
        <f t="shared" si="59"/>
        <v>2.1164021164021163</v>
      </c>
      <c r="JX9" s="13">
        <f t="shared" si="59"/>
        <v>2.3392857142857144</v>
      </c>
      <c r="JY9" s="13">
        <f t="shared" si="59"/>
        <v>1.5595238095238095</v>
      </c>
      <c r="JZ9" s="13">
        <f t="shared" si="59"/>
        <v>1.6634920634920638</v>
      </c>
      <c r="KA9" s="13">
        <f t="shared" ref="KA9:MD9" si="60">SUM(KA56,KA103)</f>
        <v>1.5595238095238095</v>
      </c>
      <c r="KB9" s="13">
        <f t="shared" si="60"/>
        <v>0.92592592592592604</v>
      </c>
      <c r="KC9" s="13">
        <f t="shared" si="60"/>
        <v>0.92592592592592604</v>
      </c>
      <c r="KD9" s="13">
        <f t="shared" si="60"/>
        <v>2.3809523809523814</v>
      </c>
      <c r="KE9" s="13">
        <f t="shared" si="60"/>
        <v>3.8988095238095246</v>
      </c>
      <c r="KF9" s="13">
        <f t="shared" si="60"/>
        <v>2.8591269841269842</v>
      </c>
      <c r="KG9" s="13">
        <f t="shared" si="60"/>
        <v>2.8591269841269842</v>
      </c>
      <c r="KH9" s="13">
        <f t="shared" si="60"/>
        <v>2.8591269841269842</v>
      </c>
      <c r="KI9" s="13">
        <f t="shared" si="60"/>
        <v>1.3888888888888891</v>
      </c>
      <c r="KJ9" s="13">
        <f t="shared" si="60"/>
        <v>1.1574074074074074</v>
      </c>
      <c r="KK9" s="13">
        <f t="shared" si="60"/>
        <v>3.9682539682539684</v>
      </c>
      <c r="KL9" s="13">
        <f t="shared" si="60"/>
        <v>3.378968253968254</v>
      </c>
      <c r="KM9" s="13">
        <f t="shared" si="60"/>
        <v>2.8591269841269842</v>
      </c>
      <c r="KN9" s="13">
        <f t="shared" si="60"/>
        <v>2.4432539682539685</v>
      </c>
      <c r="KO9" s="13">
        <f t="shared" si="60"/>
        <v>2.3392857142857144</v>
      </c>
      <c r="KP9" s="13">
        <f t="shared" si="60"/>
        <v>3.9351851851851856</v>
      </c>
      <c r="KQ9" s="13">
        <f t="shared" si="60"/>
        <v>3.7037037037037042</v>
      </c>
      <c r="KR9" s="13">
        <f t="shared" si="60"/>
        <v>4.2328042328042326</v>
      </c>
      <c r="KS9" s="13">
        <f t="shared" si="60"/>
        <v>3.8988095238095246</v>
      </c>
      <c r="KT9" s="13">
        <f t="shared" si="60"/>
        <v>3.8988095238095246</v>
      </c>
      <c r="KU9" s="13">
        <f t="shared" si="60"/>
        <v>3.8988095238095246</v>
      </c>
      <c r="KV9" s="13">
        <f t="shared" si="60"/>
        <v>2.8591269841269842</v>
      </c>
      <c r="KW9" s="13">
        <f t="shared" si="60"/>
        <v>2.199074074074074</v>
      </c>
      <c r="KX9" s="13">
        <f t="shared" si="60"/>
        <v>2.199074074074074</v>
      </c>
      <c r="KY9" s="13">
        <f t="shared" si="60"/>
        <v>2.3809523809523814</v>
      </c>
      <c r="KZ9" s="13">
        <f t="shared" si="60"/>
        <v>3.1190476190476191</v>
      </c>
      <c r="LA9" s="13">
        <f t="shared" si="60"/>
        <v>2.3392857142857144</v>
      </c>
      <c r="LB9" s="13">
        <f t="shared" si="60"/>
        <v>2.3392857142857144</v>
      </c>
      <c r="LC9" s="13">
        <f t="shared" si="60"/>
        <v>1.8194444444444444</v>
      </c>
      <c r="LD9" s="13">
        <f t="shared" si="60"/>
        <v>0.83333333333333348</v>
      </c>
      <c r="LE9" s="13">
        <f t="shared" si="60"/>
        <v>0.92592592592592604</v>
      </c>
      <c r="LF9" s="13">
        <f t="shared" si="60"/>
        <v>2.1164021164021163</v>
      </c>
      <c r="LG9" s="13">
        <f t="shared" si="60"/>
        <v>2.5992063492063497</v>
      </c>
      <c r="LH9" s="13">
        <f t="shared" si="60"/>
        <v>2.3912698412698417</v>
      </c>
      <c r="LI9" s="13">
        <f t="shared" si="60"/>
        <v>2.3912698412698417</v>
      </c>
      <c r="LJ9" s="13">
        <f t="shared" si="60"/>
        <v>1.0396825396825398</v>
      </c>
      <c r="LK9" s="13">
        <f t="shared" si="60"/>
        <v>0.69444444444444453</v>
      </c>
      <c r="LL9" s="13">
        <f t="shared" si="60"/>
        <v>0.69444444444444453</v>
      </c>
      <c r="LM9" s="13">
        <f t="shared" si="60"/>
        <v>1.0582010582010581</v>
      </c>
      <c r="LN9" s="13">
        <f t="shared" si="60"/>
        <v>0.8317460317460319</v>
      </c>
      <c r="LO9" s="13">
        <f t="shared" si="60"/>
        <v>0.46785714285714286</v>
      </c>
      <c r="LP9" s="13">
        <f t="shared" si="60"/>
        <v>0</v>
      </c>
      <c r="LQ9" s="13">
        <f t="shared" si="60"/>
        <v>0</v>
      </c>
      <c r="LR9" s="13">
        <f t="shared" si="60"/>
        <v>2.3148148148148149</v>
      </c>
      <c r="LS9" s="13">
        <f t="shared" si="60"/>
        <v>0.92592592592592604</v>
      </c>
      <c r="LT9" s="13">
        <f t="shared" si="60"/>
        <v>2.1164021164021163</v>
      </c>
      <c r="LU9" s="13">
        <f t="shared" si="60"/>
        <v>2.5992063492063497</v>
      </c>
      <c r="LV9" s="13">
        <f t="shared" si="60"/>
        <v>2.0793650793650795</v>
      </c>
      <c r="LW9" s="13">
        <f t="shared" si="60"/>
        <v>0</v>
      </c>
      <c r="LX9" s="13">
        <f t="shared" si="60"/>
        <v>0</v>
      </c>
      <c r="LY9" s="13">
        <f t="shared" si="60"/>
        <v>2.7777777777777781</v>
      </c>
      <c r="LZ9" s="13">
        <f t="shared" si="60"/>
        <v>1.2037037037037037</v>
      </c>
      <c r="MA9" s="13">
        <f t="shared" si="60"/>
        <v>2.0105820105820107</v>
      </c>
      <c r="MB9" s="13">
        <f t="shared" si="60"/>
        <v>2.5992063492063497</v>
      </c>
      <c r="MC9" s="13">
        <f t="shared" si="60"/>
        <v>2.0793650793650795</v>
      </c>
      <c r="MD9" s="13">
        <f t="shared" si="60"/>
        <v>1.8194444444444444</v>
      </c>
      <c r="ME9" s="13">
        <f t="shared" ref="ME9:MU9" si="61">SUM(ME56,ME103)</f>
        <v>1.1436507936507936</v>
      </c>
      <c r="MF9" s="13">
        <f t="shared" si="61"/>
        <v>0.46296296296296302</v>
      </c>
      <c r="MG9" s="13">
        <f t="shared" si="61"/>
        <v>0.46296296296296302</v>
      </c>
      <c r="MH9" s="13">
        <f t="shared" si="61"/>
        <v>1.1640211640211642</v>
      </c>
      <c r="MI9" s="13">
        <f t="shared" si="61"/>
        <v>1.5595238095238095</v>
      </c>
      <c r="MJ9" s="13">
        <f t="shared" si="61"/>
        <v>0.77976190476190477</v>
      </c>
      <c r="MK9" s="13">
        <f t="shared" si="61"/>
        <v>0.77976190476190477</v>
      </c>
      <c r="ML9" s="13">
        <f t="shared" si="61"/>
        <v>0.62380952380952381</v>
      </c>
      <c r="MM9" s="13">
        <f t="shared" si="61"/>
        <v>0.37037037037037046</v>
      </c>
      <c r="MN9" s="13">
        <f t="shared" si="61"/>
        <v>0.37037037037037046</v>
      </c>
      <c r="MO9" s="13">
        <f t="shared" si="61"/>
        <v>0.95238095238095255</v>
      </c>
      <c r="MP9" s="13">
        <f t="shared" si="61"/>
        <v>0</v>
      </c>
      <c r="MQ9" s="13">
        <f t="shared" si="61"/>
        <v>0.93571428571428572</v>
      </c>
      <c r="MR9" s="13">
        <f t="shared" si="61"/>
        <v>0.93571428571428572</v>
      </c>
      <c r="MS9" s="13">
        <f t="shared" si="61"/>
        <v>0.62380952380952381</v>
      </c>
      <c r="MT9" s="13">
        <f t="shared" si="61"/>
        <v>0.27777777777777779</v>
      </c>
      <c r="MU9" s="13">
        <f t="shared" si="61"/>
        <v>0.18518518518518523</v>
      </c>
      <c r="MV9" s="13">
        <f t="shared" ref="MV9:NB9" si="62">SUM(MV56,MV103)</f>
        <v>0</v>
      </c>
      <c r="MW9" s="13">
        <f t="shared" si="62"/>
        <v>0</v>
      </c>
      <c r="MX9" s="13">
        <f t="shared" si="62"/>
        <v>0.72777777777777786</v>
      </c>
      <c r="MY9" s="13">
        <f t="shared" si="62"/>
        <v>0.57182539682539679</v>
      </c>
      <c r="MZ9" s="13">
        <f t="shared" si="62"/>
        <v>0.36388888888888893</v>
      </c>
      <c r="NA9" s="13">
        <f t="shared" si="62"/>
        <v>0.23148148148148151</v>
      </c>
      <c r="NB9" s="13">
        <f t="shared" si="62"/>
        <v>0.23148148148148151</v>
      </c>
    </row>
    <row r="10" spans="1:366" ht="15.75" customHeight="1">
      <c r="A10" s="22">
        <v>32</v>
      </c>
      <c r="B10" s="8" t="s">
        <v>86</v>
      </c>
      <c r="C10" s="13">
        <f t="shared" si="18"/>
        <v>0.22847522847522844</v>
      </c>
      <c r="D10" s="13">
        <f t="shared" ref="D10:Q10" si="63">SUM(D57,D104)</f>
        <v>0.6285353535353535</v>
      </c>
      <c r="E10" s="13">
        <f t="shared" si="63"/>
        <v>0.6285353535353535</v>
      </c>
      <c r="F10" s="13">
        <f t="shared" si="63"/>
        <v>0.71832611832611826</v>
      </c>
      <c r="G10" s="13">
        <f t="shared" si="63"/>
        <v>0.6285353535353535</v>
      </c>
      <c r="H10" s="13">
        <f t="shared" si="63"/>
        <v>0.23989898989898986</v>
      </c>
      <c r="I10" s="13">
        <f t="shared" si="63"/>
        <v>0.39983164983164976</v>
      </c>
      <c r="J10" s="13">
        <f t="shared" si="63"/>
        <v>1.3708513708513708</v>
      </c>
      <c r="K10" s="13">
        <f t="shared" si="63"/>
        <v>0.71832611832611826</v>
      </c>
      <c r="L10" s="13">
        <f t="shared" si="63"/>
        <v>0.6285353535353535</v>
      </c>
      <c r="M10" s="13">
        <f t="shared" si="63"/>
        <v>0.6285353535353535</v>
      </c>
      <c r="N10" s="13">
        <f t="shared" si="63"/>
        <v>0.71832611832611826</v>
      </c>
      <c r="O10" s="13">
        <f t="shared" si="63"/>
        <v>0.5597643097643098</v>
      </c>
      <c r="P10" s="13">
        <f t="shared" si="63"/>
        <v>0.95959595959595945</v>
      </c>
      <c r="Q10" s="13">
        <f t="shared" si="63"/>
        <v>2.0105820105820102</v>
      </c>
      <c r="R10" s="13">
        <f t="shared" ref="R10:AJ10" si="64">SUM(R57,R104)</f>
        <v>2.4243506493506493</v>
      </c>
      <c r="S10" s="13">
        <f t="shared" si="64"/>
        <v>1.257070707070707</v>
      </c>
      <c r="T10" s="13">
        <f t="shared" si="64"/>
        <v>0</v>
      </c>
      <c r="U10" s="13">
        <f t="shared" si="64"/>
        <v>1.3468614718614718</v>
      </c>
      <c r="V10" s="13">
        <f t="shared" si="64"/>
        <v>0.5597643097643098</v>
      </c>
      <c r="W10" s="13">
        <f t="shared" si="64"/>
        <v>0.5597643097643098</v>
      </c>
      <c r="X10" s="13">
        <f t="shared" si="64"/>
        <v>1.3708513708513708</v>
      </c>
      <c r="Y10" s="13">
        <f t="shared" si="64"/>
        <v>1.616233766233766</v>
      </c>
      <c r="Z10" s="13">
        <f t="shared" si="64"/>
        <v>0.53874458874458875</v>
      </c>
      <c r="AA10" s="13">
        <f t="shared" si="64"/>
        <v>0.71832611832611826</v>
      </c>
      <c r="AB10" s="13">
        <f t="shared" si="64"/>
        <v>0.71832611832611826</v>
      </c>
      <c r="AC10" s="13">
        <f t="shared" si="64"/>
        <v>0.5597643097643098</v>
      </c>
      <c r="AD10" s="13">
        <f t="shared" si="64"/>
        <v>0.5597643097643098</v>
      </c>
      <c r="AE10" s="13">
        <f t="shared" si="64"/>
        <v>1.3708513708513708</v>
      </c>
      <c r="AF10" s="13">
        <f t="shared" si="64"/>
        <v>1.5264430014430015</v>
      </c>
      <c r="AG10" s="13">
        <f t="shared" si="64"/>
        <v>0.80811688311688301</v>
      </c>
      <c r="AH10" s="13">
        <f t="shared" si="64"/>
        <v>0.71832611832611826</v>
      </c>
      <c r="AI10" s="13">
        <f t="shared" si="64"/>
        <v>0.53874458874458875</v>
      </c>
      <c r="AJ10" s="13">
        <f t="shared" si="64"/>
        <v>0.39983164983164976</v>
      </c>
      <c r="AK10" s="13">
        <f t="shared" ref="AK10:CV10" si="65">SUM(AK57,AK104)</f>
        <v>0.5597643097643098</v>
      </c>
      <c r="AL10" s="13">
        <f t="shared" si="65"/>
        <v>1.5536315536315537</v>
      </c>
      <c r="AM10" s="13">
        <f t="shared" si="65"/>
        <v>1.5264430014430015</v>
      </c>
      <c r="AN10" s="13">
        <f t="shared" si="65"/>
        <v>1.0774891774891775</v>
      </c>
      <c r="AO10" s="13">
        <f t="shared" si="65"/>
        <v>1.0774891774891775</v>
      </c>
      <c r="AP10" s="13">
        <f t="shared" si="65"/>
        <v>0.89790764790764799</v>
      </c>
      <c r="AQ10" s="13">
        <f t="shared" si="65"/>
        <v>0.95959595959595945</v>
      </c>
      <c r="AR10" s="13">
        <f t="shared" si="65"/>
        <v>0.95959595959595945</v>
      </c>
      <c r="AS10" s="13">
        <f t="shared" si="65"/>
        <v>1.8278018278018275</v>
      </c>
      <c r="AT10" s="13">
        <f t="shared" si="65"/>
        <v>2.514141414141414</v>
      </c>
      <c r="AU10" s="13">
        <f t="shared" si="65"/>
        <v>1.0774891774891775</v>
      </c>
      <c r="AV10" s="13">
        <f t="shared" si="65"/>
        <v>1.1672799422799423</v>
      </c>
      <c r="AW10" s="13">
        <f t="shared" si="65"/>
        <v>0.71832611832611826</v>
      </c>
      <c r="AX10" s="13">
        <f t="shared" si="65"/>
        <v>0.79966329966329952</v>
      </c>
      <c r="AY10" s="13">
        <f t="shared" si="65"/>
        <v>1.1195286195286196</v>
      </c>
      <c r="AZ10" s="13">
        <f t="shared" si="65"/>
        <v>2.193362193362193</v>
      </c>
      <c r="BA10" s="13">
        <f t="shared" si="65"/>
        <v>2.6937229437229435</v>
      </c>
      <c r="BB10" s="13">
        <f t="shared" si="65"/>
        <v>1.2121753246753246</v>
      </c>
      <c r="BC10" s="13">
        <f t="shared" si="65"/>
        <v>1.257070707070707</v>
      </c>
      <c r="BD10" s="13">
        <f t="shared" si="65"/>
        <v>1.257070707070707</v>
      </c>
      <c r="BE10" s="13">
        <f t="shared" si="65"/>
        <v>0.47979797979797972</v>
      </c>
      <c r="BF10" s="13">
        <f t="shared" si="65"/>
        <v>0.47979797979797972</v>
      </c>
      <c r="BG10" s="13">
        <f t="shared" si="65"/>
        <v>1.3708513708513708</v>
      </c>
      <c r="BH10" s="13">
        <f t="shared" si="65"/>
        <v>1.3468614718614718</v>
      </c>
      <c r="BI10" s="13">
        <f t="shared" si="65"/>
        <v>0.89790764790764799</v>
      </c>
      <c r="BJ10" s="13">
        <f t="shared" si="65"/>
        <v>0.89790764790764799</v>
      </c>
      <c r="BK10" s="13">
        <f t="shared" si="65"/>
        <v>0.89790764790764799</v>
      </c>
      <c r="BL10" s="13">
        <f t="shared" si="65"/>
        <v>0.5597643097643098</v>
      </c>
      <c r="BM10" s="13">
        <f t="shared" si="65"/>
        <v>0.95959595959595945</v>
      </c>
      <c r="BN10" s="13">
        <f t="shared" si="65"/>
        <v>2.2847522847522845</v>
      </c>
      <c r="BO10" s="13">
        <f t="shared" si="65"/>
        <v>2.0651875901875902</v>
      </c>
      <c r="BP10" s="13">
        <f t="shared" si="65"/>
        <v>1.1672799422799423</v>
      </c>
      <c r="BQ10" s="13">
        <f t="shared" si="65"/>
        <v>1.1672799422799423</v>
      </c>
      <c r="BR10" s="13">
        <f t="shared" si="65"/>
        <v>0.98769841269841252</v>
      </c>
      <c r="BS10" s="13">
        <f t="shared" si="65"/>
        <v>0.79966329966329952</v>
      </c>
      <c r="BT10" s="13">
        <f t="shared" si="65"/>
        <v>0.99957912457912446</v>
      </c>
      <c r="BU10" s="13">
        <f t="shared" si="65"/>
        <v>1.8278018278018275</v>
      </c>
      <c r="BV10" s="13">
        <f t="shared" si="65"/>
        <v>1.257070707070707</v>
      </c>
      <c r="BW10" s="13">
        <f t="shared" si="65"/>
        <v>0.80811688311688301</v>
      </c>
      <c r="BX10" s="13">
        <f t="shared" si="65"/>
        <v>0.80811688311688301</v>
      </c>
      <c r="BY10" s="13">
        <f t="shared" si="65"/>
        <v>0.71832611832611826</v>
      </c>
      <c r="BZ10" s="13">
        <f t="shared" si="65"/>
        <v>0.47979797979797972</v>
      </c>
      <c r="CA10" s="13">
        <f t="shared" si="65"/>
        <v>0.95959595959595945</v>
      </c>
      <c r="CB10" s="13">
        <f t="shared" si="65"/>
        <v>0</v>
      </c>
      <c r="CC10" s="13">
        <f t="shared" si="65"/>
        <v>1.795815295815296</v>
      </c>
      <c r="CD10" s="13">
        <f t="shared" si="65"/>
        <v>0.89790764790764799</v>
      </c>
      <c r="CE10" s="13">
        <f t="shared" si="65"/>
        <v>1.3468614718614718</v>
      </c>
      <c r="CF10" s="13">
        <f t="shared" si="65"/>
        <v>1.8856060606060607</v>
      </c>
      <c r="CG10" s="13">
        <f t="shared" si="65"/>
        <v>1.9991582491582489</v>
      </c>
      <c r="CH10" s="13">
        <f t="shared" si="65"/>
        <v>1.2794612794612794</v>
      </c>
      <c r="CI10" s="13">
        <f t="shared" si="65"/>
        <v>2.5589225589225588</v>
      </c>
      <c r="CJ10" s="13">
        <f t="shared" si="65"/>
        <v>3.232467532467532</v>
      </c>
      <c r="CK10" s="13">
        <f t="shared" si="65"/>
        <v>1.795815295815296</v>
      </c>
      <c r="CL10" s="13">
        <f t="shared" si="65"/>
        <v>1.795815295815296</v>
      </c>
      <c r="CM10" s="13">
        <f t="shared" si="65"/>
        <v>2.873304473304473</v>
      </c>
      <c r="CN10" s="13">
        <f t="shared" si="65"/>
        <v>1.7592592592592591</v>
      </c>
      <c r="CO10" s="13">
        <f t="shared" si="65"/>
        <v>1.2794612794612794</v>
      </c>
      <c r="CP10" s="13">
        <f t="shared" si="65"/>
        <v>2.5589225589225588</v>
      </c>
      <c r="CQ10" s="13">
        <f t="shared" si="65"/>
        <v>3.232467532467532</v>
      </c>
      <c r="CR10" s="13">
        <f t="shared" si="65"/>
        <v>2.3345598845598845</v>
      </c>
      <c r="CS10" s="13">
        <f t="shared" si="65"/>
        <v>2.3345598845598845</v>
      </c>
      <c r="CT10" s="13">
        <f t="shared" si="65"/>
        <v>2.3345598845598845</v>
      </c>
      <c r="CU10" s="13">
        <f t="shared" si="65"/>
        <v>1.1994949494949496</v>
      </c>
      <c r="CV10" s="13">
        <f t="shared" si="65"/>
        <v>1.1994949494949496</v>
      </c>
      <c r="CW10" s="13">
        <f t="shared" ref="CW10:FH10" si="66">SUM(CW57,CW104)</f>
        <v>0</v>
      </c>
      <c r="CX10" s="13">
        <f t="shared" si="66"/>
        <v>2.873304473304473</v>
      </c>
      <c r="CY10" s="13">
        <f t="shared" si="66"/>
        <v>1.257070707070707</v>
      </c>
      <c r="CZ10" s="13">
        <f t="shared" si="66"/>
        <v>0.89790764790764799</v>
      </c>
      <c r="DA10" s="13">
        <f t="shared" si="66"/>
        <v>0.80811688311688301</v>
      </c>
      <c r="DB10" s="13">
        <f t="shared" si="66"/>
        <v>1.1994949494949496</v>
      </c>
      <c r="DC10" s="13">
        <f t="shared" si="66"/>
        <v>1.1994949494949496</v>
      </c>
      <c r="DD10" s="13">
        <f t="shared" si="66"/>
        <v>2.5589225589225588</v>
      </c>
      <c r="DE10" s="13">
        <f t="shared" si="66"/>
        <v>2.873304473304473</v>
      </c>
      <c r="DF10" s="13">
        <f t="shared" si="66"/>
        <v>2.3345598845598845</v>
      </c>
      <c r="DG10" s="13">
        <f t="shared" si="66"/>
        <v>2.154978354978355</v>
      </c>
      <c r="DH10" s="13">
        <f t="shared" si="66"/>
        <v>2.0651875901875902</v>
      </c>
      <c r="DI10" s="13">
        <f t="shared" si="66"/>
        <v>1.599326599326599</v>
      </c>
      <c r="DJ10" s="13">
        <f t="shared" si="66"/>
        <v>1.599326599326599</v>
      </c>
      <c r="DK10" s="13">
        <f t="shared" si="66"/>
        <v>2.9244829244829242</v>
      </c>
      <c r="DL10" s="13">
        <f t="shared" si="66"/>
        <v>3.232467532467532</v>
      </c>
      <c r="DM10" s="13">
        <f t="shared" si="66"/>
        <v>2.873304473304473</v>
      </c>
      <c r="DN10" s="13">
        <f t="shared" si="66"/>
        <v>2.6937229437229435</v>
      </c>
      <c r="DO10" s="13">
        <f t="shared" si="66"/>
        <v>2.154978354978355</v>
      </c>
      <c r="DP10" s="13">
        <f t="shared" si="66"/>
        <v>1.599326599326599</v>
      </c>
      <c r="DQ10" s="13">
        <f t="shared" si="66"/>
        <v>1.1195286195286196</v>
      </c>
      <c r="DR10" s="13">
        <f t="shared" si="66"/>
        <v>2.1019721019721023</v>
      </c>
      <c r="DS10" s="13">
        <f t="shared" si="66"/>
        <v>0.89790764790764799</v>
      </c>
      <c r="DT10" s="13">
        <f t="shared" si="66"/>
        <v>0.89790764790764799</v>
      </c>
      <c r="DU10" s="13">
        <f t="shared" si="66"/>
        <v>0.6285353535353535</v>
      </c>
      <c r="DV10" s="13">
        <f t="shared" si="66"/>
        <v>0.89790764790764799</v>
      </c>
      <c r="DW10" s="13">
        <f t="shared" si="66"/>
        <v>0.79966329966329952</v>
      </c>
      <c r="DX10" s="13">
        <f t="shared" si="66"/>
        <v>0.79966329966329952</v>
      </c>
      <c r="DY10" s="13">
        <f t="shared" si="66"/>
        <v>1.3708513708513708</v>
      </c>
      <c r="DZ10" s="13">
        <f t="shared" si="66"/>
        <v>0.98769841269841252</v>
      </c>
      <c r="EA10" s="13">
        <f t="shared" si="66"/>
        <v>0.89790764790764799</v>
      </c>
      <c r="EB10" s="13">
        <f t="shared" si="66"/>
        <v>0.71832611832611826</v>
      </c>
      <c r="EC10" s="13">
        <f t="shared" si="66"/>
        <v>0.89790764790764799</v>
      </c>
      <c r="ED10" s="13">
        <f t="shared" si="66"/>
        <v>0.51978114478114479</v>
      </c>
      <c r="EE10" s="13">
        <f t="shared" si="66"/>
        <v>0.71969696969696961</v>
      </c>
      <c r="EF10" s="13">
        <f t="shared" si="66"/>
        <v>0</v>
      </c>
      <c r="EG10" s="13">
        <f t="shared" si="66"/>
        <v>2.2447691197691197</v>
      </c>
      <c r="EH10" s="13">
        <f t="shared" si="66"/>
        <v>1.795815295815296</v>
      </c>
      <c r="EI10" s="13">
        <f t="shared" si="66"/>
        <v>1.3468614718614718</v>
      </c>
      <c r="EJ10" s="13">
        <f t="shared" si="66"/>
        <v>0.89790764790764799</v>
      </c>
      <c r="EK10" s="13">
        <f t="shared" si="66"/>
        <v>0.87962962962962954</v>
      </c>
      <c r="EL10" s="13">
        <f t="shared" si="66"/>
        <v>1.1994949494949496</v>
      </c>
      <c r="EM10" s="13">
        <f t="shared" si="66"/>
        <v>2.7417027417027415</v>
      </c>
      <c r="EN10" s="13">
        <f t="shared" si="66"/>
        <v>3.591630591630592</v>
      </c>
      <c r="EO10" s="13">
        <f t="shared" si="66"/>
        <v>2.2447691197691197</v>
      </c>
      <c r="EP10" s="13">
        <f t="shared" si="66"/>
        <v>2.2447691197691197</v>
      </c>
      <c r="EQ10" s="13">
        <f t="shared" si="66"/>
        <v>2.154978354978355</v>
      </c>
      <c r="ER10" s="13">
        <f t="shared" si="66"/>
        <v>1.7592592592592591</v>
      </c>
      <c r="ES10" s="13">
        <f t="shared" si="66"/>
        <v>1.599326599326599</v>
      </c>
      <c r="ET10" s="13">
        <f t="shared" si="66"/>
        <v>3.1986531986531985</v>
      </c>
      <c r="EU10" s="13">
        <f t="shared" si="66"/>
        <v>3.591630591630592</v>
      </c>
      <c r="EV10" s="13">
        <f t="shared" si="66"/>
        <v>3.412049062049062</v>
      </c>
      <c r="EW10" s="13">
        <f t="shared" si="66"/>
        <v>2.2447691197691197</v>
      </c>
      <c r="EX10" s="13">
        <f t="shared" si="66"/>
        <v>3.591630591630592</v>
      </c>
      <c r="EY10" s="13">
        <f t="shared" si="66"/>
        <v>2.7988215488215484</v>
      </c>
      <c r="EZ10" s="13">
        <f t="shared" si="66"/>
        <v>1.9991582491582489</v>
      </c>
      <c r="FA10" s="13">
        <f t="shared" si="66"/>
        <v>3.1986531986531985</v>
      </c>
      <c r="FB10" s="13">
        <f t="shared" si="66"/>
        <v>3.591630591630592</v>
      </c>
      <c r="FC10" s="13">
        <f t="shared" si="66"/>
        <v>3.1426767676767673</v>
      </c>
      <c r="FD10" s="13">
        <f t="shared" si="66"/>
        <v>2.2447691197691197</v>
      </c>
      <c r="FE10" s="13">
        <f t="shared" si="66"/>
        <v>2.3345598845598845</v>
      </c>
      <c r="FF10" s="13">
        <f t="shared" si="66"/>
        <v>1.9991582491582489</v>
      </c>
      <c r="FG10" s="13">
        <f t="shared" si="66"/>
        <v>1.599326599326599</v>
      </c>
      <c r="FH10" s="13">
        <f t="shared" si="66"/>
        <v>2.7417027417027415</v>
      </c>
      <c r="FI10" s="13">
        <f t="shared" ref="FI10:HT10" si="67">SUM(FI57,FI104)</f>
        <v>2.4243506493506493</v>
      </c>
      <c r="FJ10" s="13">
        <f t="shared" si="67"/>
        <v>1.8856060606060607</v>
      </c>
      <c r="FK10" s="13">
        <f t="shared" si="67"/>
        <v>1.795815295815296</v>
      </c>
      <c r="FL10" s="13">
        <f t="shared" si="67"/>
        <v>1.4366522366522365</v>
      </c>
      <c r="FM10" s="13">
        <f t="shared" si="67"/>
        <v>0.47979797979797972</v>
      </c>
      <c r="FN10" s="13">
        <f t="shared" si="67"/>
        <v>0.63973063973063971</v>
      </c>
      <c r="FO10" s="13">
        <f t="shared" si="67"/>
        <v>1.4622414622414621</v>
      </c>
      <c r="FP10" s="13">
        <f t="shared" si="67"/>
        <v>0.89790764790764799</v>
      </c>
      <c r="FQ10" s="13">
        <f t="shared" si="67"/>
        <v>0.71832611832611826</v>
      </c>
      <c r="FR10" s="13">
        <f t="shared" si="67"/>
        <v>0.80811688311688301</v>
      </c>
      <c r="FS10" s="13">
        <f t="shared" si="67"/>
        <v>0.71832611832611826</v>
      </c>
      <c r="FT10" s="13">
        <f t="shared" si="67"/>
        <v>0.63973063973063971</v>
      </c>
      <c r="FU10" s="13">
        <f t="shared" si="67"/>
        <v>0.63973063973063971</v>
      </c>
      <c r="FV10" s="13">
        <f t="shared" si="67"/>
        <v>1.4622414622414621</v>
      </c>
      <c r="FW10" s="13">
        <f t="shared" si="67"/>
        <v>1.4366522366522365</v>
      </c>
      <c r="FX10" s="13">
        <f t="shared" si="67"/>
        <v>0.89790764790764799</v>
      </c>
      <c r="FY10" s="13">
        <f t="shared" si="67"/>
        <v>0.89790764790764799</v>
      </c>
      <c r="FZ10" s="13">
        <f t="shared" si="67"/>
        <v>0.89790764790764799</v>
      </c>
      <c r="GA10" s="13">
        <f t="shared" si="67"/>
        <v>0.63973063973063971</v>
      </c>
      <c r="GB10" s="13">
        <f t="shared" si="67"/>
        <v>0.63973063973063971</v>
      </c>
      <c r="GC10" s="13">
        <f t="shared" si="67"/>
        <v>1.3708513708513708</v>
      </c>
      <c r="GD10" s="13">
        <f t="shared" si="67"/>
        <v>1.616233766233766</v>
      </c>
      <c r="GE10" s="13">
        <f t="shared" si="67"/>
        <v>0.80811688311688301</v>
      </c>
      <c r="GF10" s="13">
        <f t="shared" si="67"/>
        <v>0.6285353535353535</v>
      </c>
      <c r="GG10" s="13">
        <f t="shared" si="67"/>
        <v>0.71832611832611826</v>
      </c>
      <c r="GH10" s="13">
        <f t="shared" si="67"/>
        <v>0.47979797979797972</v>
      </c>
      <c r="GI10" s="13">
        <f t="shared" si="67"/>
        <v>0.5597643097643098</v>
      </c>
      <c r="GJ10" s="13">
        <f t="shared" si="67"/>
        <v>2.2847522847522845</v>
      </c>
      <c r="GK10" s="13">
        <f t="shared" si="67"/>
        <v>1.706024531024531</v>
      </c>
      <c r="GL10" s="13">
        <f t="shared" si="67"/>
        <v>1.0774891774891775</v>
      </c>
      <c r="GM10" s="13">
        <f t="shared" si="67"/>
        <v>0.6285353535353535</v>
      </c>
      <c r="GN10" s="13">
        <f t="shared" si="67"/>
        <v>0.89790764790764799</v>
      </c>
      <c r="GO10" s="13">
        <f t="shared" si="67"/>
        <v>0.5597643097643098</v>
      </c>
      <c r="GP10" s="13">
        <f t="shared" si="67"/>
        <v>0.63973063973063971</v>
      </c>
      <c r="GQ10" s="13">
        <f t="shared" si="67"/>
        <v>1.3708513708513708</v>
      </c>
      <c r="GR10" s="13">
        <f t="shared" si="67"/>
        <v>0.98769841269841252</v>
      </c>
      <c r="GS10" s="13">
        <f t="shared" si="67"/>
        <v>0.98769841269841252</v>
      </c>
      <c r="GT10" s="13">
        <f t="shared" si="67"/>
        <v>0.98769841269841252</v>
      </c>
      <c r="GU10" s="13">
        <f t="shared" si="67"/>
        <v>1.3468614718614718</v>
      </c>
      <c r="GV10" s="13">
        <f t="shared" si="67"/>
        <v>1.1195286195286196</v>
      </c>
      <c r="GW10" s="13">
        <f t="shared" si="67"/>
        <v>1.1195286195286196</v>
      </c>
      <c r="GX10" s="13">
        <f t="shared" si="67"/>
        <v>2.7417027417027415</v>
      </c>
      <c r="GY10" s="13">
        <f t="shared" si="67"/>
        <v>2.9630952380952378</v>
      </c>
      <c r="GZ10" s="13">
        <f t="shared" si="67"/>
        <v>2.6937229437229435</v>
      </c>
      <c r="HA10" s="13">
        <f t="shared" si="67"/>
        <v>2.514141414141414</v>
      </c>
      <c r="HB10" s="13">
        <f t="shared" si="67"/>
        <v>2.3345598845598845</v>
      </c>
      <c r="HC10" s="13">
        <f t="shared" si="67"/>
        <v>1.599326599326599</v>
      </c>
      <c r="HD10" s="13">
        <f t="shared" si="67"/>
        <v>1.599326599326599</v>
      </c>
      <c r="HE10" s="13">
        <f t="shared" si="67"/>
        <v>3.1986531986531985</v>
      </c>
      <c r="HF10" s="13">
        <f t="shared" si="67"/>
        <v>3.232467532467532</v>
      </c>
      <c r="HG10" s="13">
        <f t="shared" si="67"/>
        <v>3.1426767676767673</v>
      </c>
      <c r="HH10" s="13">
        <f t="shared" si="67"/>
        <v>2.6937229437229435</v>
      </c>
      <c r="HI10" s="13">
        <f t="shared" si="67"/>
        <v>2.6937229437229435</v>
      </c>
      <c r="HJ10" s="13">
        <f t="shared" si="67"/>
        <v>2.0791245791245792</v>
      </c>
      <c r="HK10" s="13">
        <f t="shared" si="67"/>
        <v>1.599326599326599</v>
      </c>
      <c r="HL10" s="13">
        <f t="shared" si="67"/>
        <v>3.1986531986531985</v>
      </c>
      <c r="HM10" s="13">
        <f t="shared" si="67"/>
        <v>2.6937229437229435</v>
      </c>
      <c r="HN10" s="13">
        <f t="shared" si="67"/>
        <v>1.5264430014430015</v>
      </c>
      <c r="HO10" s="13">
        <f t="shared" si="67"/>
        <v>1.5264430014430015</v>
      </c>
      <c r="HP10" s="13">
        <f t="shared" si="67"/>
        <v>1.1672799422799423</v>
      </c>
      <c r="HQ10" s="13">
        <f t="shared" si="67"/>
        <v>0.87962962962962954</v>
      </c>
      <c r="HR10" s="13">
        <f t="shared" si="67"/>
        <v>1.3594276094276094</v>
      </c>
      <c r="HS10" s="13">
        <f t="shared" si="67"/>
        <v>2.2847522847522845</v>
      </c>
      <c r="HT10" s="13">
        <f t="shared" si="67"/>
        <v>1.257070707070707</v>
      </c>
      <c r="HU10" s="13">
        <f t="shared" ref="HU10:IK10" si="68">SUM(HU57,HU104)</f>
        <v>0.71832611832611826</v>
      </c>
      <c r="HV10" s="13">
        <f t="shared" si="68"/>
        <v>0.80811688311688301</v>
      </c>
      <c r="HW10" s="13">
        <f t="shared" si="68"/>
        <v>0.71832611832611826</v>
      </c>
      <c r="HX10" s="13">
        <f t="shared" si="68"/>
        <v>0.5597643097643098</v>
      </c>
      <c r="HY10" s="13">
        <f t="shared" si="68"/>
        <v>0.95959595959595945</v>
      </c>
      <c r="HZ10" s="13">
        <f t="shared" si="68"/>
        <v>2.7417027417027415</v>
      </c>
      <c r="IA10" s="13">
        <f t="shared" si="68"/>
        <v>2.2447691197691197</v>
      </c>
      <c r="IB10" s="13">
        <f t="shared" si="68"/>
        <v>1.795815295815296</v>
      </c>
      <c r="IC10" s="13">
        <f t="shared" si="68"/>
        <v>1.975396825396825</v>
      </c>
      <c r="ID10" s="13">
        <f t="shared" si="68"/>
        <v>1.975396825396825</v>
      </c>
      <c r="IE10" s="13">
        <f t="shared" si="68"/>
        <v>1.0795454545454546</v>
      </c>
      <c r="IF10" s="13">
        <f t="shared" si="68"/>
        <v>1.1994949494949496</v>
      </c>
      <c r="IG10" s="13">
        <f t="shared" si="68"/>
        <v>2.2847522847522845</v>
      </c>
      <c r="IH10" s="13">
        <f t="shared" si="68"/>
        <v>1.3468614718614718</v>
      </c>
      <c r="II10" s="13">
        <f t="shared" si="68"/>
        <v>1.3468614718614718</v>
      </c>
      <c r="IJ10" s="13">
        <f t="shared" si="68"/>
        <v>0.89790764790764799</v>
      </c>
      <c r="IK10" s="13">
        <f t="shared" si="68"/>
        <v>0.89790764790764799</v>
      </c>
      <c r="IL10" s="13">
        <f t="shared" ref="IL10:IY10" si="69">SUM(IL57,IL104)</f>
        <v>0.5597643097643098</v>
      </c>
      <c r="IM10" s="13">
        <f t="shared" si="69"/>
        <v>0.95959595959595945</v>
      </c>
      <c r="IN10" s="13">
        <f t="shared" si="69"/>
        <v>1.5536315536315537</v>
      </c>
      <c r="IO10" s="13">
        <f t="shared" si="69"/>
        <v>1.5264430014430015</v>
      </c>
      <c r="IP10" s="13">
        <f t="shared" si="69"/>
        <v>2.2447691197691197</v>
      </c>
      <c r="IQ10" s="13">
        <f t="shared" si="69"/>
        <v>2.6937229437229435</v>
      </c>
      <c r="IR10" s="13">
        <f t="shared" si="69"/>
        <v>2.6937229437229435</v>
      </c>
      <c r="IS10" s="13">
        <f t="shared" si="69"/>
        <v>4.3981481481481479</v>
      </c>
      <c r="IT10" s="13">
        <f t="shared" si="69"/>
        <v>1.599326599326599</v>
      </c>
      <c r="IU10" s="13">
        <f t="shared" si="69"/>
        <v>3.4728234728234728</v>
      </c>
      <c r="IV10" s="13">
        <f t="shared" si="69"/>
        <v>4.4895382395382395</v>
      </c>
      <c r="IW10" s="13">
        <f t="shared" si="69"/>
        <v>3.6365259740259734</v>
      </c>
      <c r="IX10" s="13">
        <f t="shared" si="69"/>
        <v>3.6814213564213563</v>
      </c>
      <c r="IY10" s="13">
        <f t="shared" si="69"/>
        <v>4.4895382395382395</v>
      </c>
      <c r="IZ10" s="13">
        <f t="shared" ref="IZ10:JZ10" si="70">SUM(IZ57,IZ104)</f>
        <v>3.1986531986531981</v>
      </c>
      <c r="JA10" s="13">
        <f t="shared" si="70"/>
        <v>1.9191919191919189</v>
      </c>
      <c r="JB10" s="13">
        <f t="shared" si="70"/>
        <v>3.8383838383838382</v>
      </c>
      <c r="JC10" s="13">
        <f t="shared" si="70"/>
        <v>4.669119769119769</v>
      </c>
      <c r="JD10" s="13">
        <f t="shared" si="70"/>
        <v>4.9384920634920633</v>
      </c>
      <c r="JE10" s="13">
        <f t="shared" si="70"/>
        <v>4.4895382395382395</v>
      </c>
      <c r="JF10" s="13">
        <f t="shared" si="70"/>
        <v>4.9384920634920633</v>
      </c>
      <c r="JG10" s="13">
        <f t="shared" si="70"/>
        <v>5.1978114478114472</v>
      </c>
      <c r="JH10" s="13">
        <f t="shared" si="70"/>
        <v>3.0387205387205389</v>
      </c>
      <c r="JI10" s="13">
        <f t="shared" si="70"/>
        <v>2.9244829244829242</v>
      </c>
      <c r="JJ10" s="13">
        <f t="shared" si="70"/>
        <v>2.2447691197691197</v>
      </c>
      <c r="JK10" s="13">
        <f t="shared" si="70"/>
        <v>1.4366522366522365</v>
      </c>
      <c r="JL10" s="13">
        <f t="shared" si="70"/>
        <v>1.616233766233766</v>
      </c>
      <c r="JM10" s="13">
        <f t="shared" si="70"/>
        <v>1.975396825396825</v>
      </c>
      <c r="JN10" s="13">
        <f t="shared" si="70"/>
        <v>1.7592592592592591</v>
      </c>
      <c r="JO10" s="13">
        <f t="shared" si="70"/>
        <v>1.599326599326599</v>
      </c>
      <c r="JP10" s="13">
        <f t="shared" si="70"/>
        <v>3.6556036556036551</v>
      </c>
      <c r="JQ10" s="13">
        <f t="shared" si="70"/>
        <v>5.8363997113997108</v>
      </c>
      <c r="JR10" s="13">
        <f t="shared" si="70"/>
        <v>4.0405844155844157</v>
      </c>
      <c r="JS10" s="13">
        <f t="shared" si="70"/>
        <v>4.0405844155844157</v>
      </c>
      <c r="JT10" s="13">
        <f t="shared" si="70"/>
        <v>2.6937229437229435</v>
      </c>
      <c r="JU10" s="13">
        <f t="shared" si="70"/>
        <v>1.1994949494949496</v>
      </c>
      <c r="JV10" s="13">
        <f t="shared" si="70"/>
        <v>1.7592592592592591</v>
      </c>
      <c r="JW10" s="13">
        <f t="shared" si="70"/>
        <v>3.6556036556036551</v>
      </c>
      <c r="JX10" s="13">
        <f t="shared" si="70"/>
        <v>4.0405844155844157</v>
      </c>
      <c r="JY10" s="13">
        <f t="shared" si="70"/>
        <v>2.6937229437229435</v>
      </c>
      <c r="JZ10" s="13">
        <f t="shared" si="70"/>
        <v>2.873304473304473</v>
      </c>
      <c r="KA10" s="13">
        <f t="shared" ref="KA10:MD10" si="71">SUM(KA57,KA104)</f>
        <v>2.6937229437229435</v>
      </c>
      <c r="KB10" s="13">
        <f t="shared" si="71"/>
        <v>1.599326599326599</v>
      </c>
      <c r="KC10" s="13">
        <f t="shared" si="71"/>
        <v>1.599326599326599</v>
      </c>
      <c r="KD10" s="13">
        <f t="shared" si="71"/>
        <v>4.112554112554113</v>
      </c>
      <c r="KE10" s="13">
        <f t="shared" si="71"/>
        <v>6.7343073593073601</v>
      </c>
      <c r="KF10" s="13">
        <f t="shared" si="71"/>
        <v>4.9384920634920633</v>
      </c>
      <c r="KG10" s="13">
        <f t="shared" si="71"/>
        <v>4.9384920634920633</v>
      </c>
      <c r="KH10" s="13">
        <f t="shared" si="71"/>
        <v>4.9384920634920633</v>
      </c>
      <c r="KI10" s="13">
        <f t="shared" si="71"/>
        <v>2.3989898989898992</v>
      </c>
      <c r="KJ10" s="13">
        <f t="shared" si="71"/>
        <v>1.9991582491582489</v>
      </c>
      <c r="KK10" s="13">
        <f t="shared" si="71"/>
        <v>6.8542568542568532</v>
      </c>
      <c r="KL10" s="13">
        <f t="shared" si="71"/>
        <v>5.8363997113997108</v>
      </c>
      <c r="KM10" s="13">
        <f t="shared" si="71"/>
        <v>4.9384920634920633</v>
      </c>
      <c r="KN10" s="13">
        <f t="shared" si="71"/>
        <v>4.2201659451659452</v>
      </c>
      <c r="KO10" s="13">
        <f t="shared" si="71"/>
        <v>4.0405844155844157</v>
      </c>
      <c r="KP10" s="13">
        <f t="shared" si="71"/>
        <v>6.7971380471380476</v>
      </c>
      <c r="KQ10" s="13">
        <f t="shared" si="71"/>
        <v>6.3973063973063962</v>
      </c>
      <c r="KR10" s="13">
        <f t="shared" si="71"/>
        <v>7.3112073112073102</v>
      </c>
      <c r="KS10" s="13">
        <f t="shared" si="71"/>
        <v>6.7343073593073601</v>
      </c>
      <c r="KT10" s="13">
        <f t="shared" si="71"/>
        <v>6.7343073593073601</v>
      </c>
      <c r="KU10" s="13">
        <f t="shared" si="71"/>
        <v>6.7343073593073601</v>
      </c>
      <c r="KV10" s="13">
        <f t="shared" si="71"/>
        <v>4.9384920634920633</v>
      </c>
      <c r="KW10" s="13">
        <f t="shared" si="71"/>
        <v>3.7984006734006726</v>
      </c>
      <c r="KX10" s="13">
        <f t="shared" si="71"/>
        <v>3.7984006734006726</v>
      </c>
      <c r="KY10" s="13">
        <f t="shared" si="71"/>
        <v>4.112554112554113</v>
      </c>
      <c r="KZ10" s="13">
        <f t="shared" si="71"/>
        <v>5.387445887445887</v>
      </c>
      <c r="LA10" s="13">
        <f t="shared" si="71"/>
        <v>4.0405844155844157</v>
      </c>
      <c r="LB10" s="13">
        <f t="shared" si="71"/>
        <v>4.0405844155844157</v>
      </c>
      <c r="LC10" s="13">
        <f t="shared" si="71"/>
        <v>3.1426767676767673</v>
      </c>
      <c r="LD10" s="13">
        <f t="shared" si="71"/>
        <v>1.4393939393939392</v>
      </c>
      <c r="LE10" s="13">
        <f t="shared" si="71"/>
        <v>1.599326599326599</v>
      </c>
      <c r="LF10" s="13">
        <f t="shared" si="71"/>
        <v>3.6556036556036551</v>
      </c>
      <c r="LG10" s="13">
        <f t="shared" si="71"/>
        <v>4.4895382395382395</v>
      </c>
      <c r="LH10" s="13">
        <f t="shared" si="71"/>
        <v>4.1303751803751805</v>
      </c>
      <c r="LI10" s="13">
        <f t="shared" si="71"/>
        <v>4.1303751803751805</v>
      </c>
      <c r="LJ10" s="13">
        <f t="shared" si="71"/>
        <v>1.795815295815296</v>
      </c>
      <c r="LK10" s="13">
        <f t="shared" si="71"/>
        <v>1.1994949494949496</v>
      </c>
      <c r="LL10" s="13">
        <f t="shared" si="71"/>
        <v>1.1994949494949496</v>
      </c>
      <c r="LM10" s="13">
        <f t="shared" si="71"/>
        <v>1.8278018278018275</v>
      </c>
      <c r="LN10" s="13">
        <f t="shared" si="71"/>
        <v>1.4366522366522365</v>
      </c>
      <c r="LO10" s="13">
        <f t="shared" si="71"/>
        <v>0.80811688311688301</v>
      </c>
      <c r="LP10" s="13">
        <f t="shared" si="71"/>
        <v>0</v>
      </c>
      <c r="LQ10" s="13">
        <f t="shared" si="71"/>
        <v>0</v>
      </c>
      <c r="LR10" s="13">
        <f t="shared" si="71"/>
        <v>3.9983164983164978</v>
      </c>
      <c r="LS10" s="13">
        <f t="shared" si="71"/>
        <v>1.599326599326599</v>
      </c>
      <c r="LT10" s="13">
        <f t="shared" si="71"/>
        <v>3.6556036556036551</v>
      </c>
      <c r="LU10" s="13">
        <f t="shared" si="71"/>
        <v>4.4895382395382395</v>
      </c>
      <c r="LV10" s="13">
        <f t="shared" si="71"/>
        <v>3.591630591630592</v>
      </c>
      <c r="LW10" s="13">
        <f t="shared" si="71"/>
        <v>0</v>
      </c>
      <c r="LX10" s="13">
        <f t="shared" si="71"/>
        <v>0</v>
      </c>
      <c r="LY10" s="13">
        <f t="shared" si="71"/>
        <v>4.7979797979797985</v>
      </c>
      <c r="LZ10" s="13">
        <f t="shared" si="71"/>
        <v>2.0791245791245792</v>
      </c>
      <c r="MA10" s="13">
        <f t="shared" si="71"/>
        <v>3.4728234728234728</v>
      </c>
      <c r="MB10" s="13">
        <f t="shared" si="71"/>
        <v>4.4895382395382395</v>
      </c>
      <c r="MC10" s="13">
        <f t="shared" si="71"/>
        <v>3.591630591630592</v>
      </c>
      <c r="MD10" s="13">
        <f t="shared" si="71"/>
        <v>3.1426767676767673</v>
      </c>
      <c r="ME10" s="13">
        <f t="shared" ref="ME10:MU10" si="72">SUM(ME57,ME104)</f>
        <v>1.975396825396825</v>
      </c>
      <c r="MF10" s="13">
        <v>2</v>
      </c>
      <c r="MG10" s="13">
        <v>2</v>
      </c>
      <c r="MH10" s="13">
        <v>4</v>
      </c>
      <c r="MI10" s="13">
        <f t="shared" si="72"/>
        <v>2.6937229437229435</v>
      </c>
      <c r="MJ10" s="13">
        <f t="shared" si="72"/>
        <v>1.3468614718614718</v>
      </c>
      <c r="MK10" s="13">
        <f t="shared" si="72"/>
        <v>1.3468614718614718</v>
      </c>
      <c r="ML10" s="13">
        <f t="shared" si="72"/>
        <v>1.0774891774891775</v>
      </c>
      <c r="MM10" s="13">
        <f t="shared" si="72"/>
        <v>0.63973063973063971</v>
      </c>
      <c r="MN10" s="13">
        <f t="shared" si="72"/>
        <v>0.63973063973063971</v>
      </c>
      <c r="MO10" s="13">
        <f t="shared" si="72"/>
        <v>1.6450216450216448</v>
      </c>
      <c r="MP10" s="13">
        <f t="shared" si="72"/>
        <v>0</v>
      </c>
      <c r="MQ10" s="13">
        <f t="shared" si="72"/>
        <v>1.616233766233766</v>
      </c>
      <c r="MR10" s="13">
        <f t="shared" si="72"/>
        <v>1.616233766233766</v>
      </c>
      <c r="MS10" s="13">
        <f t="shared" si="72"/>
        <v>1.0774891774891775</v>
      </c>
      <c r="MT10" s="13">
        <f t="shared" si="72"/>
        <v>0.47979797979797972</v>
      </c>
      <c r="MU10" s="13">
        <f t="shared" si="72"/>
        <v>0.31986531986531985</v>
      </c>
      <c r="MV10" s="13">
        <f t="shared" ref="MV10:NB10" si="73">SUM(MV57,MV104)</f>
        <v>0</v>
      </c>
      <c r="MW10" s="13">
        <f t="shared" si="73"/>
        <v>0</v>
      </c>
      <c r="MX10" s="13">
        <f t="shared" si="73"/>
        <v>1.257070707070707</v>
      </c>
      <c r="MY10" s="13">
        <f t="shared" si="73"/>
        <v>0.98769841269841252</v>
      </c>
      <c r="MZ10" s="13">
        <f t="shared" si="73"/>
        <v>0.6285353535353535</v>
      </c>
      <c r="NA10" s="13">
        <f t="shared" si="73"/>
        <v>0.39983164983164976</v>
      </c>
      <c r="NB10" s="13">
        <f t="shared" si="73"/>
        <v>0.39983164983164976</v>
      </c>
    </row>
    <row r="11" spans="1:366" ht="15.75" customHeight="1">
      <c r="A11" s="22">
        <v>33</v>
      </c>
      <c r="B11" s="8" t="s">
        <v>87</v>
      </c>
      <c r="C11" s="13">
        <f t="shared" si="18"/>
        <v>0.35439165873948486</v>
      </c>
      <c r="D11" s="13">
        <f t="shared" ref="D11:Q11" si="74">SUM(D58,D105)</f>
        <v>0.97493145319232266</v>
      </c>
      <c r="E11" s="13">
        <f t="shared" si="74"/>
        <v>0.97493145319232266</v>
      </c>
      <c r="F11" s="13">
        <f t="shared" si="74"/>
        <v>1.1142073750769401</v>
      </c>
      <c r="G11" s="13">
        <f t="shared" si="74"/>
        <v>0.97493145319232266</v>
      </c>
      <c r="H11" s="13">
        <f t="shared" si="74"/>
        <v>0.37211124167645904</v>
      </c>
      <c r="I11" s="13">
        <f t="shared" si="74"/>
        <v>0.62018540279409839</v>
      </c>
      <c r="J11" s="13">
        <f t="shared" si="74"/>
        <v>2.1263499524369087</v>
      </c>
      <c r="K11" s="13">
        <f t="shared" si="74"/>
        <v>1.1142073750769401</v>
      </c>
      <c r="L11" s="13">
        <f t="shared" si="74"/>
        <v>0.97493145319232266</v>
      </c>
      <c r="M11" s="13">
        <f t="shared" si="74"/>
        <v>0.97493145319232266</v>
      </c>
      <c r="N11" s="13">
        <f t="shared" si="74"/>
        <v>1.1142073750769401</v>
      </c>
      <c r="O11" s="13">
        <f t="shared" si="74"/>
        <v>0.86825956391173775</v>
      </c>
      <c r="P11" s="13">
        <f t="shared" si="74"/>
        <v>1.4884449667058361</v>
      </c>
      <c r="Q11" s="13">
        <f t="shared" si="74"/>
        <v>3.1186465969074662</v>
      </c>
      <c r="R11" s="13">
        <f t="shared" ref="R11:AJ11" si="75">SUM(R58,R105)</f>
        <v>3.7604498908846731</v>
      </c>
      <c r="S11" s="13">
        <f t="shared" si="75"/>
        <v>1.9498629063846453</v>
      </c>
      <c r="T11" s="13">
        <f t="shared" si="75"/>
        <v>0</v>
      </c>
      <c r="U11" s="13">
        <f t="shared" si="75"/>
        <v>2.0891388282692627</v>
      </c>
      <c r="V11" s="13">
        <f t="shared" si="75"/>
        <v>0.86825956391173775</v>
      </c>
      <c r="W11" s="13">
        <f t="shared" si="75"/>
        <v>0.86825956391173775</v>
      </c>
      <c r="X11" s="13">
        <f t="shared" si="75"/>
        <v>2.1263499524369087</v>
      </c>
      <c r="Y11" s="13">
        <f t="shared" si="75"/>
        <v>2.5069665939231154</v>
      </c>
      <c r="Z11" s="13">
        <f t="shared" si="75"/>
        <v>0.8356555313077052</v>
      </c>
      <c r="AA11" s="13">
        <f t="shared" si="75"/>
        <v>1.1142073750769401</v>
      </c>
      <c r="AB11" s="13">
        <f t="shared" si="75"/>
        <v>1.1142073750769401</v>
      </c>
      <c r="AC11" s="13">
        <f t="shared" si="75"/>
        <v>0.86825956391173775</v>
      </c>
      <c r="AD11" s="13">
        <f t="shared" si="75"/>
        <v>0.86825956391173775</v>
      </c>
      <c r="AE11" s="13">
        <f t="shared" si="75"/>
        <v>2.1263499524369087</v>
      </c>
      <c r="AF11" s="13">
        <f t="shared" si="75"/>
        <v>2.3676906720384978</v>
      </c>
      <c r="AG11" s="13">
        <f t="shared" si="75"/>
        <v>1.2534832969615577</v>
      </c>
      <c r="AH11" s="13">
        <f t="shared" si="75"/>
        <v>1.1142073750769401</v>
      </c>
      <c r="AI11" s="13">
        <f t="shared" si="75"/>
        <v>0.8356555313077052</v>
      </c>
      <c r="AJ11" s="13">
        <f t="shared" si="75"/>
        <v>0.62018540279409839</v>
      </c>
      <c r="AK11" s="13">
        <f t="shared" ref="AK11:CV11" si="76">SUM(AK58,AK105)</f>
        <v>0.86825956391173775</v>
      </c>
      <c r="AL11" s="13">
        <f t="shared" si="76"/>
        <v>2.4098632794284969</v>
      </c>
      <c r="AM11" s="13">
        <f t="shared" si="76"/>
        <v>2.3676906720384978</v>
      </c>
      <c r="AN11" s="13">
        <f t="shared" si="76"/>
        <v>1.6713110626154104</v>
      </c>
      <c r="AO11" s="13">
        <f t="shared" si="76"/>
        <v>1.6713110626154104</v>
      </c>
      <c r="AP11" s="13">
        <f t="shared" si="76"/>
        <v>1.3927592188461753</v>
      </c>
      <c r="AQ11" s="13">
        <f t="shared" si="76"/>
        <v>1.4884449667058361</v>
      </c>
      <c r="AR11" s="13">
        <f t="shared" si="76"/>
        <v>1.4884449667058361</v>
      </c>
      <c r="AS11" s="13">
        <f t="shared" si="76"/>
        <v>2.8351332699158789</v>
      </c>
      <c r="AT11" s="13">
        <f t="shared" si="76"/>
        <v>3.8997258127692906</v>
      </c>
      <c r="AU11" s="13">
        <f t="shared" si="76"/>
        <v>1.6713110626154104</v>
      </c>
      <c r="AV11" s="13">
        <f t="shared" si="76"/>
        <v>1.8105869845000278</v>
      </c>
      <c r="AW11" s="13">
        <f t="shared" si="76"/>
        <v>1.1142073750769401</v>
      </c>
      <c r="AX11" s="13">
        <f t="shared" si="76"/>
        <v>1.2403708055881968</v>
      </c>
      <c r="AY11" s="13">
        <f t="shared" si="76"/>
        <v>1.7365191278234755</v>
      </c>
      <c r="AZ11" s="13">
        <f t="shared" si="76"/>
        <v>3.4021599238990543</v>
      </c>
      <c r="BA11" s="13">
        <f t="shared" si="76"/>
        <v>4.1782776565385253</v>
      </c>
      <c r="BB11" s="13">
        <f t="shared" si="76"/>
        <v>1.8802249454423365</v>
      </c>
      <c r="BC11" s="13">
        <f t="shared" si="76"/>
        <v>1.9498629063846453</v>
      </c>
      <c r="BD11" s="13">
        <f t="shared" si="76"/>
        <v>1.9498629063846453</v>
      </c>
      <c r="BE11" s="13">
        <f t="shared" si="76"/>
        <v>0.74422248335291807</v>
      </c>
      <c r="BF11" s="13">
        <f t="shared" si="76"/>
        <v>0.74422248335291807</v>
      </c>
      <c r="BG11" s="13">
        <f t="shared" si="76"/>
        <v>2.1263499524369087</v>
      </c>
      <c r="BH11" s="13">
        <f t="shared" si="76"/>
        <v>2.0891388282692627</v>
      </c>
      <c r="BI11" s="13">
        <f t="shared" si="76"/>
        <v>1.3927592188461753</v>
      </c>
      <c r="BJ11" s="13">
        <f t="shared" si="76"/>
        <v>1.3927592188461753</v>
      </c>
      <c r="BK11" s="13">
        <f t="shared" si="76"/>
        <v>1.3927592188461753</v>
      </c>
      <c r="BL11" s="13">
        <f t="shared" si="76"/>
        <v>0.86825956391173775</v>
      </c>
      <c r="BM11" s="13">
        <f t="shared" si="76"/>
        <v>1.4884449667058361</v>
      </c>
      <c r="BN11" s="13">
        <f t="shared" si="76"/>
        <v>3.5439165873948486</v>
      </c>
      <c r="BO11" s="13">
        <f t="shared" si="76"/>
        <v>3.2033462033462032</v>
      </c>
      <c r="BP11" s="13">
        <f t="shared" si="76"/>
        <v>1.8105869845000278</v>
      </c>
      <c r="BQ11" s="13">
        <f t="shared" si="76"/>
        <v>1.8105869845000278</v>
      </c>
      <c r="BR11" s="13">
        <f t="shared" si="76"/>
        <v>1.5320351407307926</v>
      </c>
      <c r="BS11" s="13">
        <f t="shared" si="76"/>
        <v>1.2403708055881968</v>
      </c>
      <c r="BT11" s="13">
        <f t="shared" si="76"/>
        <v>1.5504635069852462</v>
      </c>
      <c r="BU11" s="13">
        <f t="shared" si="76"/>
        <v>2.8351332699158789</v>
      </c>
      <c r="BV11" s="13">
        <f t="shared" si="76"/>
        <v>1.9498629063846453</v>
      </c>
      <c r="BW11" s="13">
        <f t="shared" si="76"/>
        <v>1.2534832969615577</v>
      </c>
      <c r="BX11" s="13">
        <f t="shared" si="76"/>
        <v>1.2534832969615577</v>
      </c>
      <c r="BY11" s="13">
        <f t="shared" si="76"/>
        <v>1.1142073750769401</v>
      </c>
      <c r="BZ11" s="13">
        <f t="shared" si="76"/>
        <v>0.74422248335291807</v>
      </c>
      <c r="CA11" s="13">
        <f t="shared" si="76"/>
        <v>1.4884449667058361</v>
      </c>
      <c r="CB11" s="13">
        <f t="shared" si="76"/>
        <v>0</v>
      </c>
      <c r="CC11" s="13">
        <f t="shared" si="76"/>
        <v>2.7855184376923505</v>
      </c>
      <c r="CD11" s="13">
        <f t="shared" si="76"/>
        <v>1.3927592188461753</v>
      </c>
      <c r="CE11" s="13">
        <f t="shared" si="76"/>
        <v>2.0891388282692627</v>
      </c>
      <c r="CF11" s="13">
        <f t="shared" si="76"/>
        <v>2.9247943595769681</v>
      </c>
      <c r="CG11" s="13">
        <f t="shared" si="76"/>
        <v>3.1009270139704923</v>
      </c>
      <c r="CH11" s="13">
        <f t="shared" si="76"/>
        <v>1.9845932889411151</v>
      </c>
      <c r="CI11" s="13">
        <f t="shared" si="76"/>
        <v>3.9691865778822297</v>
      </c>
      <c r="CJ11" s="13">
        <f t="shared" si="76"/>
        <v>5.0139331878462308</v>
      </c>
      <c r="CK11" s="13">
        <f t="shared" si="76"/>
        <v>2.7855184376923505</v>
      </c>
      <c r="CL11" s="13">
        <f t="shared" si="76"/>
        <v>2.7855184376923505</v>
      </c>
      <c r="CM11" s="13">
        <f t="shared" si="76"/>
        <v>4.4568295003077605</v>
      </c>
      <c r="CN11" s="13">
        <f t="shared" si="76"/>
        <v>2.7288157722940327</v>
      </c>
      <c r="CO11" s="13">
        <f t="shared" si="76"/>
        <v>1.9845932889411151</v>
      </c>
      <c r="CP11" s="13">
        <f t="shared" si="76"/>
        <v>3.9691865778822297</v>
      </c>
      <c r="CQ11" s="13">
        <f t="shared" si="76"/>
        <v>5.0139331878462308</v>
      </c>
      <c r="CR11" s="13">
        <f t="shared" si="76"/>
        <v>3.6211739690000555</v>
      </c>
      <c r="CS11" s="13">
        <f t="shared" si="76"/>
        <v>3.6211739690000555</v>
      </c>
      <c r="CT11" s="13">
        <f t="shared" si="76"/>
        <v>3.6211739690000555</v>
      </c>
      <c r="CU11" s="13">
        <f t="shared" si="76"/>
        <v>1.8605562083822951</v>
      </c>
      <c r="CV11" s="13">
        <f t="shared" si="76"/>
        <v>1.8605562083822951</v>
      </c>
      <c r="CW11" s="13">
        <f t="shared" ref="CW11:FH11" si="77">SUM(CW58,CW105)</f>
        <v>0</v>
      </c>
      <c r="CX11" s="13">
        <f t="shared" si="77"/>
        <v>4.4568295003077605</v>
      </c>
      <c r="CY11" s="13">
        <f t="shared" si="77"/>
        <v>1.9498629063846453</v>
      </c>
      <c r="CZ11" s="13">
        <f t="shared" si="77"/>
        <v>1.3927592188461753</v>
      </c>
      <c r="DA11" s="13">
        <f t="shared" si="77"/>
        <v>1.2534832969615577</v>
      </c>
      <c r="DB11" s="13">
        <f t="shared" si="77"/>
        <v>1.8605562083822951</v>
      </c>
      <c r="DC11" s="13">
        <f t="shared" si="77"/>
        <v>1.8605562083822951</v>
      </c>
      <c r="DD11" s="13">
        <f t="shared" si="77"/>
        <v>3.9691865778822297</v>
      </c>
      <c r="DE11" s="13">
        <f t="shared" si="77"/>
        <v>4.4568295003077605</v>
      </c>
      <c r="DF11" s="13">
        <f t="shared" si="77"/>
        <v>3.6211739690000555</v>
      </c>
      <c r="DG11" s="13">
        <f t="shared" si="77"/>
        <v>3.3426221252308208</v>
      </c>
      <c r="DH11" s="13">
        <f t="shared" si="77"/>
        <v>3.2033462033462032</v>
      </c>
      <c r="DI11" s="13">
        <f t="shared" si="77"/>
        <v>2.4807416111763936</v>
      </c>
      <c r="DJ11" s="13">
        <f t="shared" si="77"/>
        <v>2.4807416111763936</v>
      </c>
      <c r="DK11" s="13">
        <f t="shared" si="77"/>
        <v>4.536213231865406</v>
      </c>
      <c r="DL11" s="13">
        <f t="shared" si="77"/>
        <v>5.0139331878462308</v>
      </c>
      <c r="DM11" s="13">
        <f t="shared" si="77"/>
        <v>4.4568295003077605</v>
      </c>
      <c r="DN11" s="13">
        <f t="shared" si="77"/>
        <v>4.1782776565385253</v>
      </c>
      <c r="DO11" s="13">
        <f t="shared" si="77"/>
        <v>3.3426221252308208</v>
      </c>
      <c r="DP11" s="13">
        <f t="shared" si="77"/>
        <v>2.4807416111763936</v>
      </c>
      <c r="DQ11" s="13">
        <f t="shared" si="77"/>
        <v>1.7365191278234755</v>
      </c>
      <c r="DR11" s="13">
        <f t="shared" si="77"/>
        <v>3.26040326040326</v>
      </c>
      <c r="DS11" s="13">
        <f t="shared" si="77"/>
        <v>1.3927592188461753</v>
      </c>
      <c r="DT11" s="13">
        <f t="shared" si="77"/>
        <v>1.3927592188461753</v>
      </c>
      <c r="DU11" s="13">
        <f t="shared" si="77"/>
        <v>0.97493145319232266</v>
      </c>
      <c r="DV11" s="13">
        <f t="shared" si="77"/>
        <v>1.3927592188461753</v>
      </c>
      <c r="DW11" s="13">
        <f t="shared" si="77"/>
        <v>1.2403708055881968</v>
      </c>
      <c r="DX11" s="13">
        <f t="shared" si="77"/>
        <v>1.2403708055881968</v>
      </c>
      <c r="DY11" s="13">
        <f t="shared" si="77"/>
        <v>2.1263499524369087</v>
      </c>
      <c r="DZ11" s="13">
        <f t="shared" si="77"/>
        <v>1.5320351407307926</v>
      </c>
      <c r="EA11" s="13">
        <f t="shared" si="77"/>
        <v>1.3927592188461753</v>
      </c>
      <c r="EB11" s="13">
        <f t="shared" si="77"/>
        <v>1.1142073750769401</v>
      </c>
      <c r="EC11" s="13">
        <f t="shared" si="77"/>
        <v>1.3927592188461753</v>
      </c>
      <c r="ED11" s="13">
        <f t="shared" si="77"/>
        <v>0.80624102363232775</v>
      </c>
      <c r="EE11" s="13">
        <f t="shared" si="77"/>
        <v>1.116333725029377</v>
      </c>
      <c r="EF11" s="13">
        <f t="shared" si="77"/>
        <v>0</v>
      </c>
      <c r="EG11" s="13">
        <f t="shared" si="77"/>
        <v>3.4818980471154379</v>
      </c>
      <c r="EH11" s="13">
        <f t="shared" si="77"/>
        <v>2.7855184376923505</v>
      </c>
      <c r="EI11" s="13">
        <f t="shared" si="77"/>
        <v>2.0891388282692627</v>
      </c>
      <c r="EJ11" s="13">
        <f t="shared" si="77"/>
        <v>1.3927592188461753</v>
      </c>
      <c r="EK11" s="13">
        <f t="shared" si="77"/>
        <v>1.3644078861470164</v>
      </c>
      <c r="EL11" s="13">
        <f t="shared" si="77"/>
        <v>1.8605562083822951</v>
      </c>
      <c r="EM11" s="13">
        <f t="shared" si="77"/>
        <v>4.2526999048738174</v>
      </c>
      <c r="EN11" s="13">
        <f t="shared" si="77"/>
        <v>5.571036875384701</v>
      </c>
      <c r="EO11" s="13">
        <f t="shared" si="77"/>
        <v>3.4818980471154379</v>
      </c>
      <c r="EP11" s="13">
        <f t="shared" si="77"/>
        <v>3.4818980471154379</v>
      </c>
      <c r="EQ11" s="13">
        <f t="shared" si="77"/>
        <v>3.3426221252308208</v>
      </c>
      <c r="ER11" s="13">
        <f t="shared" si="77"/>
        <v>2.7288157722940327</v>
      </c>
      <c r="ES11" s="13">
        <f t="shared" si="77"/>
        <v>2.4807416111763936</v>
      </c>
      <c r="ET11" s="13">
        <f t="shared" si="77"/>
        <v>4.961483222352788</v>
      </c>
      <c r="EU11" s="13">
        <f t="shared" si="77"/>
        <v>5.571036875384701</v>
      </c>
      <c r="EV11" s="13">
        <f t="shared" si="77"/>
        <v>5.292485031615465</v>
      </c>
      <c r="EW11" s="13">
        <f t="shared" si="77"/>
        <v>3.4818980471154379</v>
      </c>
      <c r="EX11" s="13">
        <f t="shared" si="77"/>
        <v>5.571036875384701</v>
      </c>
      <c r="EY11" s="13">
        <f t="shared" si="77"/>
        <v>4.3412978195586893</v>
      </c>
      <c r="EZ11" s="13">
        <f t="shared" si="77"/>
        <v>3.1009270139704923</v>
      </c>
      <c r="FA11" s="13">
        <f t="shared" si="77"/>
        <v>4.961483222352788</v>
      </c>
      <c r="FB11" s="13">
        <f t="shared" si="77"/>
        <v>5.571036875384701</v>
      </c>
      <c r="FC11" s="13">
        <f t="shared" si="77"/>
        <v>4.8746572659616128</v>
      </c>
      <c r="FD11" s="13">
        <f t="shared" si="77"/>
        <v>3.4818980471154379</v>
      </c>
      <c r="FE11" s="13">
        <f t="shared" si="77"/>
        <v>3.6211739690000555</v>
      </c>
      <c r="FF11" s="13">
        <f t="shared" si="77"/>
        <v>3.1009270139704923</v>
      </c>
      <c r="FG11" s="13">
        <f t="shared" si="77"/>
        <v>2.4807416111763936</v>
      </c>
      <c r="FH11" s="13">
        <f t="shared" si="77"/>
        <v>4.2526999048738174</v>
      </c>
      <c r="FI11" s="13">
        <f t="shared" ref="FI11:HT11" si="78">SUM(FI58,FI105)</f>
        <v>3.7604498908846731</v>
      </c>
      <c r="FJ11" s="13">
        <f t="shared" si="78"/>
        <v>2.9247943595769681</v>
      </c>
      <c r="FK11" s="13">
        <f t="shared" si="78"/>
        <v>2.7855184376923505</v>
      </c>
      <c r="FL11" s="13">
        <f t="shared" si="78"/>
        <v>2.2284147501538802</v>
      </c>
      <c r="FM11" s="13">
        <f t="shared" si="78"/>
        <v>0.74422248335291807</v>
      </c>
      <c r="FN11" s="13">
        <f t="shared" si="78"/>
        <v>0.99229664447055754</v>
      </c>
      <c r="FO11" s="13">
        <f t="shared" si="78"/>
        <v>2.268106615932703</v>
      </c>
      <c r="FP11" s="13">
        <f t="shared" si="78"/>
        <v>1.3927592188461753</v>
      </c>
      <c r="FQ11" s="13">
        <f t="shared" si="78"/>
        <v>1.1142073750769401</v>
      </c>
      <c r="FR11" s="13">
        <f t="shared" si="78"/>
        <v>1.2534832969615577</v>
      </c>
      <c r="FS11" s="13">
        <f t="shared" si="78"/>
        <v>1.1142073750769401</v>
      </c>
      <c r="FT11" s="13">
        <f t="shared" si="78"/>
        <v>0.99229664447055754</v>
      </c>
      <c r="FU11" s="13">
        <f t="shared" si="78"/>
        <v>0.99229664447055754</v>
      </c>
      <c r="FV11" s="13">
        <f t="shared" si="78"/>
        <v>2.268106615932703</v>
      </c>
      <c r="FW11" s="13">
        <f t="shared" si="78"/>
        <v>2.2284147501538802</v>
      </c>
      <c r="FX11" s="13">
        <f t="shared" si="78"/>
        <v>1.3927592188461753</v>
      </c>
      <c r="FY11" s="13">
        <f t="shared" si="78"/>
        <v>1.3927592188461753</v>
      </c>
      <c r="FZ11" s="13">
        <f t="shared" si="78"/>
        <v>1.3927592188461753</v>
      </c>
      <c r="GA11" s="13">
        <f t="shared" si="78"/>
        <v>0.99229664447055754</v>
      </c>
      <c r="GB11" s="13">
        <f t="shared" si="78"/>
        <v>0.99229664447055754</v>
      </c>
      <c r="GC11" s="13">
        <f t="shared" si="78"/>
        <v>2.1263499524369087</v>
      </c>
      <c r="GD11" s="13">
        <f t="shared" si="78"/>
        <v>2.5069665939231154</v>
      </c>
      <c r="GE11" s="13">
        <f t="shared" si="78"/>
        <v>1.2534832969615577</v>
      </c>
      <c r="GF11" s="13">
        <f t="shared" si="78"/>
        <v>0.97493145319232266</v>
      </c>
      <c r="GG11" s="13">
        <f t="shared" si="78"/>
        <v>1.1142073750769401</v>
      </c>
      <c r="GH11" s="13">
        <f t="shared" si="78"/>
        <v>0.74422248335291807</v>
      </c>
      <c r="GI11" s="13">
        <f t="shared" si="78"/>
        <v>0.86825956391173775</v>
      </c>
      <c r="GJ11" s="13">
        <f t="shared" si="78"/>
        <v>3.5439165873948486</v>
      </c>
      <c r="GK11" s="13">
        <f t="shared" si="78"/>
        <v>2.6462425158077325</v>
      </c>
      <c r="GL11" s="13">
        <f t="shared" si="78"/>
        <v>1.6713110626154104</v>
      </c>
      <c r="GM11" s="13">
        <f t="shared" si="78"/>
        <v>0.97493145319232266</v>
      </c>
      <c r="GN11" s="13">
        <f t="shared" si="78"/>
        <v>1.3927592188461753</v>
      </c>
      <c r="GO11" s="13">
        <f t="shared" si="78"/>
        <v>0.86825956391173775</v>
      </c>
      <c r="GP11" s="13">
        <f t="shared" si="78"/>
        <v>0.99229664447055754</v>
      </c>
      <c r="GQ11" s="13">
        <f t="shared" si="78"/>
        <v>2.1263499524369087</v>
      </c>
      <c r="GR11" s="13">
        <f t="shared" si="78"/>
        <v>1.5320351407307926</v>
      </c>
      <c r="GS11" s="13">
        <f t="shared" si="78"/>
        <v>1.5320351407307926</v>
      </c>
      <c r="GT11" s="13">
        <f t="shared" si="78"/>
        <v>1.5320351407307926</v>
      </c>
      <c r="GU11" s="13">
        <f t="shared" si="78"/>
        <v>2.0891388282692627</v>
      </c>
      <c r="GV11" s="13">
        <f t="shared" si="78"/>
        <v>1.7365191278234755</v>
      </c>
      <c r="GW11" s="13">
        <f t="shared" si="78"/>
        <v>1.7365191278234755</v>
      </c>
      <c r="GX11" s="13">
        <f t="shared" si="78"/>
        <v>4.2526999048738174</v>
      </c>
      <c r="GY11" s="13">
        <f t="shared" si="78"/>
        <v>4.5961054221923785</v>
      </c>
      <c r="GZ11" s="13">
        <f t="shared" si="78"/>
        <v>4.1782776565385253</v>
      </c>
      <c r="HA11" s="13">
        <f t="shared" si="78"/>
        <v>3.8997258127692906</v>
      </c>
      <c r="HB11" s="13">
        <f t="shared" si="78"/>
        <v>3.6211739690000555</v>
      </c>
      <c r="HC11" s="13">
        <f t="shared" si="78"/>
        <v>2.4807416111763936</v>
      </c>
      <c r="HD11" s="13">
        <f t="shared" si="78"/>
        <v>2.4807416111763936</v>
      </c>
      <c r="HE11" s="13">
        <f t="shared" si="78"/>
        <v>4.961483222352788</v>
      </c>
      <c r="HF11" s="13">
        <f t="shared" si="78"/>
        <v>5.0139331878462308</v>
      </c>
      <c r="HG11" s="13">
        <f t="shared" si="78"/>
        <v>4.8746572659616128</v>
      </c>
      <c r="HH11" s="13">
        <f t="shared" si="78"/>
        <v>4.1782776565385253</v>
      </c>
      <c r="HI11" s="13">
        <f t="shared" si="78"/>
        <v>4.1782776565385253</v>
      </c>
      <c r="HJ11" s="13">
        <f t="shared" si="78"/>
        <v>3.224964094529311</v>
      </c>
      <c r="HK11" s="13">
        <f t="shared" si="78"/>
        <v>2.4807416111763936</v>
      </c>
      <c r="HL11" s="13">
        <f t="shared" si="78"/>
        <v>4.961483222352788</v>
      </c>
      <c r="HM11" s="13">
        <f t="shared" si="78"/>
        <v>4.1782776565385253</v>
      </c>
      <c r="HN11" s="13">
        <f t="shared" si="78"/>
        <v>2.3676906720384978</v>
      </c>
      <c r="HO11" s="13">
        <f t="shared" si="78"/>
        <v>2.3676906720384978</v>
      </c>
      <c r="HP11" s="13">
        <f t="shared" si="78"/>
        <v>1.8105869845000278</v>
      </c>
      <c r="HQ11" s="13">
        <f t="shared" si="78"/>
        <v>1.3644078861470164</v>
      </c>
      <c r="HR11" s="13">
        <f t="shared" si="78"/>
        <v>2.1086303694999349</v>
      </c>
      <c r="HS11" s="13">
        <f t="shared" si="78"/>
        <v>3.5439165873948486</v>
      </c>
      <c r="HT11" s="13">
        <f t="shared" si="78"/>
        <v>1.9498629063846453</v>
      </c>
      <c r="HU11" s="13">
        <f t="shared" ref="HU11:IK11" si="79">SUM(HU58,HU105)</f>
        <v>1.1142073750769401</v>
      </c>
      <c r="HV11" s="13">
        <f t="shared" si="79"/>
        <v>1.2534832969615577</v>
      </c>
      <c r="HW11" s="13">
        <f t="shared" si="79"/>
        <v>1.1142073750769401</v>
      </c>
      <c r="HX11" s="13">
        <f t="shared" si="79"/>
        <v>0.86825956391173775</v>
      </c>
      <c r="HY11" s="13">
        <f t="shared" si="79"/>
        <v>1.4884449667058361</v>
      </c>
      <c r="HZ11" s="13">
        <f t="shared" si="79"/>
        <v>4.2526999048738174</v>
      </c>
      <c r="IA11" s="13">
        <f t="shared" si="79"/>
        <v>3.4818980471154379</v>
      </c>
      <c r="IB11" s="13">
        <f t="shared" si="79"/>
        <v>2.7855184376923505</v>
      </c>
      <c r="IC11" s="13">
        <f t="shared" si="79"/>
        <v>3.0640702814615852</v>
      </c>
      <c r="ID11" s="13">
        <f t="shared" si="79"/>
        <v>3.0640702814615852</v>
      </c>
      <c r="IE11" s="13">
        <f t="shared" si="79"/>
        <v>1.6745005875440655</v>
      </c>
      <c r="IF11" s="13">
        <f t="shared" si="79"/>
        <v>1.8605562083822951</v>
      </c>
      <c r="IG11" s="13">
        <f t="shared" si="79"/>
        <v>3.5439165873948486</v>
      </c>
      <c r="IH11" s="13">
        <f t="shared" si="79"/>
        <v>2.0891388282692627</v>
      </c>
      <c r="II11" s="13">
        <f t="shared" si="79"/>
        <v>2.0891388282692627</v>
      </c>
      <c r="IJ11" s="13">
        <f t="shared" si="79"/>
        <v>1.3927592188461753</v>
      </c>
      <c r="IK11" s="13">
        <f t="shared" si="79"/>
        <v>1.3927592188461753</v>
      </c>
      <c r="IL11" s="13">
        <f t="shared" ref="IL11:IY11" si="80">SUM(IL58,IL105)</f>
        <v>0.86825956391173775</v>
      </c>
      <c r="IM11" s="13">
        <f t="shared" si="80"/>
        <v>1.4884449667058361</v>
      </c>
      <c r="IN11" s="13">
        <f t="shared" si="80"/>
        <v>2.4098632794284969</v>
      </c>
      <c r="IO11" s="13">
        <f t="shared" si="80"/>
        <v>2.3676906720384978</v>
      </c>
      <c r="IP11" s="13">
        <f t="shared" si="80"/>
        <v>3.4818980471154379</v>
      </c>
      <c r="IQ11" s="13">
        <f t="shared" si="80"/>
        <v>4.1782776565385253</v>
      </c>
      <c r="IR11" s="13">
        <f t="shared" si="80"/>
        <v>4.1782776565385253</v>
      </c>
      <c r="IS11" s="13">
        <f t="shared" si="80"/>
        <v>6.8220394307350825</v>
      </c>
      <c r="IT11" s="13">
        <f t="shared" si="80"/>
        <v>2.4807416111763936</v>
      </c>
      <c r="IU11" s="13">
        <f t="shared" si="80"/>
        <v>5.3867532128401692</v>
      </c>
      <c r="IV11" s="13">
        <f t="shared" si="80"/>
        <v>6.9637960942308759</v>
      </c>
      <c r="IW11" s="13">
        <f t="shared" si="80"/>
        <v>5.6406748363270092</v>
      </c>
      <c r="IX11" s="13">
        <f t="shared" si="80"/>
        <v>5.7103127972693182</v>
      </c>
      <c r="IY11" s="13">
        <f t="shared" si="80"/>
        <v>6.9637960942308759</v>
      </c>
      <c r="IZ11" s="13">
        <f t="shared" ref="IZ11:JZ11" si="81">SUM(IZ58,IZ105)</f>
        <v>4.9614832223527872</v>
      </c>
      <c r="JA11" s="13">
        <f t="shared" si="81"/>
        <v>2.9768899334116723</v>
      </c>
      <c r="JB11" s="13">
        <f t="shared" si="81"/>
        <v>5.9537798668233446</v>
      </c>
      <c r="JC11" s="13">
        <f t="shared" si="81"/>
        <v>7.242347938000111</v>
      </c>
      <c r="JD11" s="13">
        <f t="shared" si="81"/>
        <v>7.6601757036539642</v>
      </c>
      <c r="JE11" s="13">
        <f t="shared" si="81"/>
        <v>6.9637960942308759</v>
      </c>
      <c r="JF11" s="13">
        <f t="shared" si="81"/>
        <v>7.6601757036539642</v>
      </c>
      <c r="JG11" s="13">
        <f t="shared" si="81"/>
        <v>8.062410236323279</v>
      </c>
      <c r="JH11" s="13">
        <f t="shared" si="81"/>
        <v>4.713409061235148</v>
      </c>
      <c r="JI11" s="13">
        <f t="shared" si="81"/>
        <v>4.536213231865406</v>
      </c>
      <c r="JJ11" s="13">
        <f t="shared" si="81"/>
        <v>3.4818980471154379</v>
      </c>
      <c r="JK11" s="13">
        <f t="shared" si="81"/>
        <v>2.2284147501538802</v>
      </c>
      <c r="JL11" s="13">
        <f t="shared" si="81"/>
        <v>2.5069665939231154</v>
      </c>
      <c r="JM11" s="13">
        <f t="shared" si="81"/>
        <v>3.0640702814615852</v>
      </c>
      <c r="JN11" s="13">
        <f t="shared" si="81"/>
        <v>2.7288157722940327</v>
      </c>
      <c r="JO11" s="13">
        <f t="shared" si="81"/>
        <v>2.4807416111763936</v>
      </c>
      <c r="JP11" s="13">
        <f t="shared" si="81"/>
        <v>5.6702665398317578</v>
      </c>
      <c r="JQ11" s="13">
        <f t="shared" si="81"/>
        <v>9.052934922500139</v>
      </c>
      <c r="JR11" s="13">
        <f t="shared" si="81"/>
        <v>6.2674164848077893</v>
      </c>
      <c r="JS11" s="13">
        <f t="shared" si="81"/>
        <v>6.2674164848077893</v>
      </c>
      <c r="JT11" s="13">
        <f t="shared" si="81"/>
        <v>4.1782776565385253</v>
      </c>
      <c r="JU11" s="13">
        <f t="shared" si="81"/>
        <v>1.8605562083822951</v>
      </c>
      <c r="JV11" s="13">
        <f t="shared" si="81"/>
        <v>2.7288157722940327</v>
      </c>
      <c r="JW11" s="13">
        <f t="shared" si="81"/>
        <v>5.6702665398317578</v>
      </c>
      <c r="JX11" s="13">
        <f t="shared" si="81"/>
        <v>6.2674164848077893</v>
      </c>
      <c r="JY11" s="13">
        <f t="shared" si="81"/>
        <v>4.1782776565385253</v>
      </c>
      <c r="JZ11" s="13">
        <f t="shared" si="81"/>
        <v>4.4568295003077605</v>
      </c>
      <c r="KA11" s="13">
        <f t="shared" ref="KA11:MD11" si="82">SUM(KA58,KA105)</f>
        <v>4.1782776565385253</v>
      </c>
      <c r="KB11" s="13">
        <f t="shared" si="82"/>
        <v>2.4807416111763936</v>
      </c>
      <c r="KC11" s="13">
        <f t="shared" si="82"/>
        <v>2.4807416111763936</v>
      </c>
      <c r="KD11" s="13">
        <f t="shared" si="82"/>
        <v>7.5882155447372828</v>
      </c>
      <c r="KE11" s="13">
        <f t="shared" si="82"/>
        <v>8.3058586536847407</v>
      </c>
      <c r="KF11" s="13">
        <f t="shared" si="82"/>
        <v>7.1576296793688092</v>
      </c>
      <c r="KG11" s="13">
        <f t="shared" si="82"/>
        <v>7.1576296793688092</v>
      </c>
      <c r="KH11" s="13">
        <f t="shared" si="82"/>
        <v>7.1576296793688092</v>
      </c>
      <c r="KI11" s="13">
        <f t="shared" si="82"/>
        <v>4</v>
      </c>
      <c r="KJ11" s="13">
        <f t="shared" si="82"/>
        <v>4</v>
      </c>
      <c r="KK11" s="13">
        <f t="shared" si="82"/>
        <v>9.9803592412288076</v>
      </c>
      <c r="KL11" s="13">
        <f t="shared" si="82"/>
        <v>7.7317441665267754</v>
      </c>
      <c r="KM11" s="13">
        <f t="shared" si="82"/>
        <v>7.1576296793688092</v>
      </c>
      <c r="KN11" s="13">
        <f t="shared" si="82"/>
        <v>6.6983380896424372</v>
      </c>
      <c r="KO11" s="13">
        <f t="shared" si="82"/>
        <v>6.2674164848077893</v>
      </c>
      <c r="KP11" s="13">
        <f t="shared" si="82"/>
        <v>4</v>
      </c>
      <c r="KQ11" s="13">
        <f t="shared" si="82"/>
        <v>4</v>
      </c>
      <c r="KR11" s="13">
        <f t="shared" si="82"/>
        <v>10.379049857310727</v>
      </c>
      <c r="KS11" s="13">
        <f t="shared" si="82"/>
        <v>8.3058586536847407</v>
      </c>
      <c r="KT11" s="13">
        <f t="shared" si="82"/>
        <v>8.3058586536847407</v>
      </c>
      <c r="KU11" s="13">
        <f t="shared" si="82"/>
        <v>8.3058586536847407</v>
      </c>
      <c r="KV11" s="13">
        <f t="shared" si="82"/>
        <v>7.1576296793688092</v>
      </c>
      <c r="KW11" s="13">
        <f t="shared" si="82"/>
        <v>2</v>
      </c>
      <c r="KX11" s="13">
        <f t="shared" si="82"/>
        <v>2</v>
      </c>
      <c r="KY11" s="13">
        <f t="shared" si="82"/>
        <v>5.5882155447372828</v>
      </c>
      <c r="KZ11" s="13">
        <f t="shared" si="82"/>
        <v>8.3565553130770507</v>
      </c>
      <c r="LA11" s="13">
        <f t="shared" si="82"/>
        <v>6.2674164848077893</v>
      </c>
      <c r="LB11" s="13">
        <f t="shared" si="82"/>
        <v>6.2674164848077893</v>
      </c>
      <c r="LC11" s="13">
        <f t="shared" si="82"/>
        <v>4.8746572659616128</v>
      </c>
      <c r="LD11" s="13">
        <f t="shared" si="82"/>
        <v>2.232667450058754</v>
      </c>
      <c r="LE11" s="13">
        <f t="shared" si="82"/>
        <v>2.4807416111763936</v>
      </c>
      <c r="LF11" s="13">
        <f t="shared" si="82"/>
        <v>5.6702665398317578</v>
      </c>
      <c r="LG11" s="13">
        <f t="shared" si="82"/>
        <v>6.9637960942308759</v>
      </c>
      <c r="LH11" s="13">
        <f t="shared" si="82"/>
        <v>6.4066924066924065</v>
      </c>
      <c r="LI11" s="13">
        <f t="shared" si="82"/>
        <v>6.4066924066924065</v>
      </c>
      <c r="LJ11" s="13">
        <f t="shared" si="82"/>
        <v>2.7855184376923505</v>
      </c>
      <c r="LK11" s="13">
        <f t="shared" si="82"/>
        <v>1.8605562083822951</v>
      </c>
      <c r="LL11" s="13">
        <f t="shared" si="82"/>
        <v>1.8605562083822951</v>
      </c>
      <c r="LM11" s="13">
        <f t="shared" si="82"/>
        <v>2.8351332699158789</v>
      </c>
      <c r="LN11" s="13">
        <f t="shared" si="82"/>
        <v>2.2284147501538802</v>
      </c>
      <c r="LO11" s="13">
        <f t="shared" si="82"/>
        <v>1.2534832969615577</v>
      </c>
      <c r="LP11" s="13">
        <f t="shared" si="82"/>
        <v>0</v>
      </c>
      <c r="LQ11" s="13">
        <f t="shared" si="82"/>
        <v>0</v>
      </c>
      <c r="LR11" s="13">
        <f t="shared" si="82"/>
        <v>6.2018540279409846</v>
      </c>
      <c r="LS11" s="13">
        <f t="shared" si="82"/>
        <v>2.4807416111763936</v>
      </c>
      <c r="LT11" s="13">
        <f t="shared" si="82"/>
        <v>5.6702665398317578</v>
      </c>
      <c r="LU11" s="13">
        <f t="shared" si="82"/>
        <v>6.9637960942308759</v>
      </c>
      <c r="LV11" s="13">
        <f t="shared" si="82"/>
        <v>5.571036875384701</v>
      </c>
      <c r="LW11" s="13">
        <f t="shared" si="82"/>
        <v>0</v>
      </c>
      <c r="LX11" s="13">
        <f t="shared" si="82"/>
        <v>0</v>
      </c>
      <c r="LY11" s="13">
        <f t="shared" si="82"/>
        <v>7.4422248335291803</v>
      </c>
      <c r="LZ11" s="13">
        <f t="shared" si="82"/>
        <v>3.224964094529311</v>
      </c>
      <c r="MA11" s="13">
        <f t="shared" si="82"/>
        <v>5.3867532128401692</v>
      </c>
      <c r="MB11" s="13">
        <f t="shared" si="82"/>
        <v>6.9637960942308759</v>
      </c>
      <c r="MC11" s="13">
        <f t="shared" si="82"/>
        <v>5.571036875384701</v>
      </c>
      <c r="MD11" s="13">
        <f t="shared" si="82"/>
        <v>4.8746572659616128</v>
      </c>
      <c r="ME11" s="13">
        <f t="shared" ref="ME11:MU11" si="83">SUM(ME58,ME105)</f>
        <v>3.0640702814615852</v>
      </c>
      <c r="MF11" s="13">
        <v>1</v>
      </c>
      <c r="MG11" s="13">
        <v>1</v>
      </c>
      <c r="MH11" s="13">
        <v>2</v>
      </c>
      <c r="MI11" s="13">
        <f t="shared" si="83"/>
        <v>4.1782776565385253</v>
      </c>
      <c r="MJ11" s="13">
        <f t="shared" si="83"/>
        <v>2.0891388282692627</v>
      </c>
      <c r="MK11" s="13">
        <f t="shared" si="83"/>
        <v>2.0891388282692627</v>
      </c>
      <c r="ML11" s="13">
        <f t="shared" si="83"/>
        <v>1.6713110626154104</v>
      </c>
      <c r="MM11" s="13">
        <f t="shared" si="83"/>
        <v>0.99229664447055754</v>
      </c>
      <c r="MN11" s="13">
        <f t="shared" si="83"/>
        <v>0.99229664447055754</v>
      </c>
      <c r="MO11" s="13">
        <f t="shared" si="83"/>
        <v>2.5516199429242903</v>
      </c>
      <c r="MP11" s="13">
        <f t="shared" si="83"/>
        <v>0</v>
      </c>
      <c r="MQ11" s="13">
        <f t="shared" si="83"/>
        <v>2.5069665939231154</v>
      </c>
      <c r="MR11" s="13">
        <f t="shared" si="83"/>
        <v>2.5069665939231154</v>
      </c>
      <c r="MS11" s="13">
        <f t="shared" si="83"/>
        <v>1.6713110626154104</v>
      </c>
      <c r="MT11" s="13">
        <f t="shared" si="83"/>
        <v>0.74422248335291807</v>
      </c>
      <c r="MU11" s="13">
        <f t="shared" si="83"/>
        <v>0.49614832223527877</v>
      </c>
      <c r="MV11" s="13">
        <f t="shared" ref="MV11:NB11" si="84">SUM(MV58,MV105)</f>
        <v>0</v>
      </c>
      <c r="MW11" s="13">
        <f t="shared" si="84"/>
        <v>0</v>
      </c>
      <c r="MX11" s="13">
        <f t="shared" si="84"/>
        <v>1.9498629063846453</v>
      </c>
      <c r="MY11" s="13">
        <f t="shared" si="84"/>
        <v>1.5320351407307926</v>
      </c>
      <c r="MZ11" s="13">
        <f t="shared" si="84"/>
        <v>0.97493145319232266</v>
      </c>
      <c r="NA11" s="13">
        <f t="shared" si="84"/>
        <v>0.62018540279409839</v>
      </c>
      <c r="NB11" s="13">
        <f t="shared" si="84"/>
        <v>0.62018540279409839</v>
      </c>
    </row>
    <row r="12" spans="1:366" ht="15.75" customHeight="1">
      <c r="A12" s="22">
        <v>34</v>
      </c>
      <c r="B12" s="8" t="s">
        <v>88</v>
      </c>
      <c r="C12" s="13">
        <f t="shared" si="18"/>
        <v>0.35439165873948486</v>
      </c>
      <c r="D12" s="13">
        <f t="shared" ref="D12:Q12" si="85">SUM(D59,D106)</f>
        <v>0.97493145319232266</v>
      </c>
      <c r="E12" s="13">
        <f t="shared" si="85"/>
        <v>0.97493145319232266</v>
      </c>
      <c r="F12" s="13">
        <f t="shared" si="85"/>
        <v>1.1142073750769401</v>
      </c>
      <c r="G12" s="13">
        <f t="shared" si="85"/>
        <v>0.97493145319232266</v>
      </c>
      <c r="H12" s="13">
        <f t="shared" si="85"/>
        <v>0.37211124167645904</v>
      </c>
      <c r="I12" s="13">
        <f t="shared" si="85"/>
        <v>0.62018540279409839</v>
      </c>
      <c r="J12" s="13">
        <f t="shared" si="85"/>
        <v>2.1263499524369087</v>
      </c>
      <c r="K12" s="13">
        <f t="shared" si="85"/>
        <v>1.1142073750769401</v>
      </c>
      <c r="L12" s="13">
        <f t="shared" si="85"/>
        <v>0.97493145319232266</v>
      </c>
      <c r="M12" s="13">
        <f t="shared" si="85"/>
        <v>0.97493145319232266</v>
      </c>
      <c r="N12" s="13">
        <f t="shared" si="85"/>
        <v>1.1142073750769401</v>
      </c>
      <c r="O12" s="13">
        <f t="shared" si="85"/>
        <v>0.86825956391173775</v>
      </c>
      <c r="P12" s="13">
        <f t="shared" si="85"/>
        <v>1.4884449667058361</v>
      </c>
      <c r="Q12" s="13">
        <f t="shared" si="85"/>
        <v>3.1186465969074662</v>
      </c>
      <c r="R12" s="13">
        <f t="shared" ref="R12:AJ12" si="86">SUM(R59,R106)</f>
        <v>3.7604498908846731</v>
      </c>
      <c r="S12" s="13">
        <f t="shared" si="86"/>
        <v>1.9498629063846453</v>
      </c>
      <c r="T12" s="13">
        <f t="shared" si="86"/>
        <v>0</v>
      </c>
      <c r="U12" s="13">
        <f t="shared" si="86"/>
        <v>2.0891388282692627</v>
      </c>
      <c r="V12" s="13">
        <f t="shared" si="86"/>
        <v>0.86825956391173775</v>
      </c>
      <c r="W12" s="13">
        <f t="shared" si="86"/>
        <v>0.86825956391173775</v>
      </c>
      <c r="X12" s="13">
        <f t="shared" si="86"/>
        <v>2.1263499524369087</v>
      </c>
      <c r="Y12" s="13">
        <f t="shared" si="86"/>
        <v>2.5069665939231154</v>
      </c>
      <c r="Z12" s="13">
        <f t="shared" si="86"/>
        <v>0.8356555313077052</v>
      </c>
      <c r="AA12" s="13">
        <f t="shared" si="86"/>
        <v>1.1142073750769401</v>
      </c>
      <c r="AB12" s="13">
        <f t="shared" si="86"/>
        <v>1.1142073750769401</v>
      </c>
      <c r="AC12" s="13">
        <f t="shared" si="86"/>
        <v>0.86825956391173775</v>
      </c>
      <c r="AD12" s="13">
        <f t="shared" si="86"/>
        <v>0.86825956391173775</v>
      </c>
      <c r="AE12" s="13">
        <f t="shared" si="86"/>
        <v>2.1263499524369087</v>
      </c>
      <c r="AF12" s="13">
        <f t="shared" si="86"/>
        <v>2.3676906720384978</v>
      </c>
      <c r="AG12" s="13">
        <f t="shared" si="86"/>
        <v>1.2534832969615577</v>
      </c>
      <c r="AH12" s="13">
        <f t="shared" si="86"/>
        <v>1.1142073750769401</v>
      </c>
      <c r="AI12" s="13">
        <f t="shared" si="86"/>
        <v>0.8356555313077052</v>
      </c>
      <c r="AJ12" s="13">
        <f t="shared" si="86"/>
        <v>0.62018540279409839</v>
      </c>
      <c r="AK12" s="13">
        <f t="shared" ref="AK12:CV12" si="87">SUM(AK59,AK106)</f>
        <v>0.86825956391173775</v>
      </c>
      <c r="AL12" s="13">
        <f t="shared" si="87"/>
        <v>2.4098632794284969</v>
      </c>
      <c r="AM12" s="13">
        <f t="shared" si="87"/>
        <v>2.3676906720384978</v>
      </c>
      <c r="AN12" s="13">
        <f t="shared" si="87"/>
        <v>1.6713110626154104</v>
      </c>
      <c r="AO12" s="13">
        <f t="shared" si="87"/>
        <v>1.6713110626154104</v>
      </c>
      <c r="AP12" s="13">
        <f t="shared" si="87"/>
        <v>1.3927592188461753</v>
      </c>
      <c r="AQ12" s="13">
        <f t="shared" si="87"/>
        <v>1.4884449667058361</v>
      </c>
      <c r="AR12" s="13">
        <f t="shared" si="87"/>
        <v>1.4884449667058361</v>
      </c>
      <c r="AS12" s="13">
        <f t="shared" si="87"/>
        <v>2.8351332699158789</v>
      </c>
      <c r="AT12" s="13">
        <f t="shared" si="87"/>
        <v>3.8997258127692906</v>
      </c>
      <c r="AU12" s="13">
        <f t="shared" si="87"/>
        <v>1.6713110626154104</v>
      </c>
      <c r="AV12" s="13">
        <f t="shared" si="87"/>
        <v>1.8105869845000278</v>
      </c>
      <c r="AW12" s="13">
        <f t="shared" si="87"/>
        <v>1.1142073750769401</v>
      </c>
      <c r="AX12" s="13">
        <f t="shared" si="87"/>
        <v>1.2403708055881968</v>
      </c>
      <c r="AY12" s="13">
        <f t="shared" si="87"/>
        <v>1.7365191278234755</v>
      </c>
      <c r="AZ12" s="13">
        <f t="shared" si="87"/>
        <v>3.4021599238990543</v>
      </c>
      <c r="BA12" s="13">
        <f t="shared" si="87"/>
        <v>4.1782776565385253</v>
      </c>
      <c r="BB12" s="13">
        <f t="shared" si="87"/>
        <v>1.8802249454423365</v>
      </c>
      <c r="BC12" s="13">
        <f t="shared" si="87"/>
        <v>1.9498629063846453</v>
      </c>
      <c r="BD12" s="13">
        <f t="shared" si="87"/>
        <v>1.9498629063846453</v>
      </c>
      <c r="BE12" s="13">
        <f t="shared" si="87"/>
        <v>0.74422248335291807</v>
      </c>
      <c r="BF12" s="13">
        <f t="shared" si="87"/>
        <v>0.74422248335291807</v>
      </c>
      <c r="BG12" s="13">
        <f t="shared" si="87"/>
        <v>2.1263499524369087</v>
      </c>
      <c r="BH12" s="13">
        <f t="shared" si="87"/>
        <v>2.0891388282692627</v>
      </c>
      <c r="BI12" s="13">
        <f t="shared" si="87"/>
        <v>1.3927592188461753</v>
      </c>
      <c r="BJ12" s="13">
        <f t="shared" si="87"/>
        <v>1.3927592188461753</v>
      </c>
      <c r="BK12" s="13">
        <f t="shared" si="87"/>
        <v>1.3927592188461753</v>
      </c>
      <c r="BL12" s="13">
        <f t="shared" si="87"/>
        <v>0.86825956391173775</v>
      </c>
      <c r="BM12" s="13">
        <f t="shared" si="87"/>
        <v>1.4884449667058361</v>
      </c>
      <c r="BN12" s="13">
        <f t="shared" si="87"/>
        <v>3.5439165873948486</v>
      </c>
      <c r="BO12" s="13">
        <f t="shared" si="87"/>
        <v>3.2033462033462032</v>
      </c>
      <c r="BP12" s="13">
        <f t="shared" si="87"/>
        <v>1.8105869845000278</v>
      </c>
      <c r="BQ12" s="13">
        <f t="shared" si="87"/>
        <v>1.8105869845000278</v>
      </c>
      <c r="BR12" s="13">
        <f t="shared" si="87"/>
        <v>1.5320351407307926</v>
      </c>
      <c r="BS12" s="13">
        <f t="shared" si="87"/>
        <v>1.2403708055881968</v>
      </c>
      <c r="BT12" s="13">
        <f t="shared" si="87"/>
        <v>1.5504635069852462</v>
      </c>
      <c r="BU12" s="13">
        <f t="shared" si="87"/>
        <v>2.8351332699158789</v>
      </c>
      <c r="BV12" s="13">
        <f t="shared" si="87"/>
        <v>1.9498629063846453</v>
      </c>
      <c r="BW12" s="13">
        <f t="shared" si="87"/>
        <v>1.2534832969615577</v>
      </c>
      <c r="BX12" s="13">
        <f t="shared" si="87"/>
        <v>1.2534832969615577</v>
      </c>
      <c r="BY12" s="13">
        <f t="shared" si="87"/>
        <v>1.1142073750769401</v>
      </c>
      <c r="BZ12" s="13">
        <f t="shared" si="87"/>
        <v>0.74422248335291807</v>
      </c>
      <c r="CA12" s="13">
        <f t="shared" si="87"/>
        <v>1.4884449667058361</v>
      </c>
      <c r="CB12" s="13">
        <f t="shared" si="87"/>
        <v>0</v>
      </c>
      <c r="CC12" s="13">
        <f t="shared" si="87"/>
        <v>2.7855184376923505</v>
      </c>
      <c r="CD12" s="13">
        <f t="shared" si="87"/>
        <v>1.3927592188461753</v>
      </c>
      <c r="CE12" s="13">
        <f t="shared" si="87"/>
        <v>2.0891388282692627</v>
      </c>
      <c r="CF12" s="13">
        <f t="shared" si="87"/>
        <v>2.9247943595769681</v>
      </c>
      <c r="CG12" s="13">
        <f t="shared" si="87"/>
        <v>3.1009270139704923</v>
      </c>
      <c r="CH12" s="13">
        <f t="shared" si="87"/>
        <v>1.9845932889411151</v>
      </c>
      <c r="CI12" s="13">
        <f t="shared" si="87"/>
        <v>3.9691865778822297</v>
      </c>
      <c r="CJ12" s="13">
        <f t="shared" si="87"/>
        <v>5.0139331878462308</v>
      </c>
      <c r="CK12" s="13">
        <f t="shared" si="87"/>
        <v>2.7855184376923505</v>
      </c>
      <c r="CL12" s="13">
        <f t="shared" si="87"/>
        <v>2.7855184376923505</v>
      </c>
      <c r="CM12" s="13">
        <f t="shared" si="87"/>
        <v>4.4568295003077605</v>
      </c>
      <c r="CN12" s="13">
        <f t="shared" si="87"/>
        <v>2.7288157722940327</v>
      </c>
      <c r="CO12" s="13">
        <f t="shared" si="87"/>
        <v>1.9845932889411151</v>
      </c>
      <c r="CP12" s="13">
        <f t="shared" si="87"/>
        <v>3.9691865778822297</v>
      </c>
      <c r="CQ12" s="13">
        <f t="shared" si="87"/>
        <v>5.0139331878462308</v>
      </c>
      <c r="CR12" s="13">
        <f t="shared" si="87"/>
        <v>3.6211739690000555</v>
      </c>
      <c r="CS12" s="13">
        <f t="shared" si="87"/>
        <v>3.6211739690000555</v>
      </c>
      <c r="CT12" s="13">
        <f t="shared" si="87"/>
        <v>3.6211739690000555</v>
      </c>
      <c r="CU12" s="13">
        <f t="shared" si="87"/>
        <v>1.8605562083822951</v>
      </c>
      <c r="CV12" s="13">
        <f t="shared" si="87"/>
        <v>1.8605562083822951</v>
      </c>
      <c r="CW12" s="13">
        <f t="shared" ref="CW12:FH12" si="88">SUM(CW59,CW106)</f>
        <v>0</v>
      </c>
      <c r="CX12" s="13">
        <f t="shared" si="88"/>
        <v>4.4568295003077605</v>
      </c>
      <c r="CY12" s="13">
        <f t="shared" si="88"/>
        <v>1.9498629063846453</v>
      </c>
      <c r="CZ12" s="13">
        <f t="shared" si="88"/>
        <v>1.3927592188461753</v>
      </c>
      <c r="DA12" s="13">
        <f t="shared" si="88"/>
        <v>1.2534832969615577</v>
      </c>
      <c r="DB12" s="13">
        <f t="shared" si="88"/>
        <v>1.8605562083822951</v>
      </c>
      <c r="DC12" s="13">
        <f t="shared" si="88"/>
        <v>1.8605562083822951</v>
      </c>
      <c r="DD12" s="13">
        <f t="shared" si="88"/>
        <v>3.9691865778822297</v>
      </c>
      <c r="DE12" s="13">
        <f t="shared" si="88"/>
        <v>4.4568295003077605</v>
      </c>
      <c r="DF12" s="13">
        <f t="shared" si="88"/>
        <v>3.6211739690000555</v>
      </c>
      <c r="DG12" s="13">
        <f t="shared" si="88"/>
        <v>3.3426221252308208</v>
      </c>
      <c r="DH12" s="13">
        <f t="shared" si="88"/>
        <v>3.2033462033462032</v>
      </c>
      <c r="DI12" s="13">
        <f t="shared" si="88"/>
        <v>2.4807416111763936</v>
      </c>
      <c r="DJ12" s="13">
        <f t="shared" si="88"/>
        <v>2.4807416111763936</v>
      </c>
      <c r="DK12" s="13">
        <f t="shared" si="88"/>
        <v>4.536213231865406</v>
      </c>
      <c r="DL12" s="13">
        <f t="shared" si="88"/>
        <v>5.0139331878462308</v>
      </c>
      <c r="DM12" s="13">
        <f t="shared" si="88"/>
        <v>4.4568295003077605</v>
      </c>
      <c r="DN12" s="13">
        <f t="shared" si="88"/>
        <v>4.1782776565385253</v>
      </c>
      <c r="DO12" s="13">
        <f t="shared" si="88"/>
        <v>3.3426221252308208</v>
      </c>
      <c r="DP12" s="13">
        <f t="shared" si="88"/>
        <v>2.4807416111763936</v>
      </c>
      <c r="DQ12" s="13">
        <f t="shared" si="88"/>
        <v>1.7365191278234755</v>
      </c>
      <c r="DR12" s="13">
        <f t="shared" si="88"/>
        <v>3.26040326040326</v>
      </c>
      <c r="DS12" s="13">
        <f t="shared" si="88"/>
        <v>1.3927592188461753</v>
      </c>
      <c r="DT12" s="13">
        <f t="shared" si="88"/>
        <v>1.3927592188461753</v>
      </c>
      <c r="DU12" s="13">
        <f t="shared" si="88"/>
        <v>0.97493145319232266</v>
      </c>
      <c r="DV12" s="13">
        <f t="shared" si="88"/>
        <v>1.3927592188461753</v>
      </c>
      <c r="DW12" s="13">
        <f t="shared" si="88"/>
        <v>1.2403708055881968</v>
      </c>
      <c r="DX12" s="13">
        <f t="shared" si="88"/>
        <v>1.2403708055881968</v>
      </c>
      <c r="DY12" s="13">
        <f t="shared" si="88"/>
        <v>2.1263499524369087</v>
      </c>
      <c r="DZ12" s="13">
        <f t="shared" si="88"/>
        <v>1.5320351407307926</v>
      </c>
      <c r="EA12" s="13">
        <f t="shared" si="88"/>
        <v>1.3927592188461753</v>
      </c>
      <c r="EB12" s="13">
        <f t="shared" si="88"/>
        <v>1.1142073750769401</v>
      </c>
      <c r="EC12" s="13">
        <f t="shared" si="88"/>
        <v>1.3927592188461753</v>
      </c>
      <c r="ED12" s="13">
        <f t="shared" si="88"/>
        <v>0.80624102363232775</v>
      </c>
      <c r="EE12" s="13">
        <f t="shared" si="88"/>
        <v>1.116333725029377</v>
      </c>
      <c r="EF12" s="13">
        <f t="shared" si="88"/>
        <v>0</v>
      </c>
      <c r="EG12" s="13">
        <f t="shared" si="88"/>
        <v>3.4818980471154379</v>
      </c>
      <c r="EH12" s="13">
        <f t="shared" si="88"/>
        <v>2.7855184376923505</v>
      </c>
      <c r="EI12" s="13">
        <f t="shared" si="88"/>
        <v>2.0891388282692627</v>
      </c>
      <c r="EJ12" s="13">
        <f t="shared" si="88"/>
        <v>1.3927592188461753</v>
      </c>
      <c r="EK12" s="13">
        <f t="shared" si="88"/>
        <v>1.3644078861470164</v>
      </c>
      <c r="EL12" s="13">
        <f t="shared" si="88"/>
        <v>1.8605562083822951</v>
      </c>
      <c r="EM12" s="13">
        <f t="shared" si="88"/>
        <v>4.2526999048738174</v>
      </c>
      <c r="EN12" s="13">
        <f t="shared" si="88"/>
        <v>5.571036875384701</v>
      </c>
      <c r="EO12" s="13">
        <f t="shared" si="88"/>
        <v>3.4818980471154379</v>
      </c>
      <c r="EP12" s="13">
        <f t="shared" si="88"/>
        <v>3.4818980471154379</v>
      </c>
      <c r="EQ12" s="13">
        <f t="shared" si="88"/>
        <v>3.3426221252308208</v>
      </c>
      <c r="ER12" s="13">
        <f t="shared" si="88"/>
        <v>2.7288157722940327</v>
      </c>
      <c r="ES12" s="13">
        <f t="shared" si="88"/>
        <v>2.4807416111763936</v>
      </c>
      <c r="ET12" s="13">
        <f t="shared" si="88"/>
        <v>4.961483222352788</v>
      </c>
      <c r="EU12" s="13">
        <f t="shared" si="88"/>
        <v>5.571036875384701</v>
      </c>
      <c r="EV12" s="13">
        <f t="shared" si="88"/>
        <v>5.292485031615465</v>
      </c>
      <c r="EW12" s="13">
        <f t="shared" si="88"/>
        <v>3.4818980471154379</v>
      </c>
      <c r="EX12" s="13">
        <f t="shared" si="88"/>
        <v>5.571036875384701</v>
      </c>
      <c r="EY12" s="13">
        <f t="shared" si="88"/>
        <v>4.3412978195586893</v>
      </c>
      <c r="EZ12" s="13">
        <f t="shared" si="88"/>
        <v>3.1009270139704923</v>
      </c>
      <c r="FA12" s="13">
        <f t="shared" si="88"/>
        <v>4.961483222352788</v>
      </c>
      <c r="FB12" s="13">
        <f t="shared" si="88"/>
        <v>5.571036875384701</v>
      </c>
      <c r="FC12" s="13">
        <f t="shared" si="88"/>
        <v>4.8746572659616128</v>
      </c>
      <c r="FD12" s="13">
        <f t="shared" si="88"/>
        <v>3.4818980471154379</v>
      </c>
      <c r="FE12" s="13">
        <f t="shared" si="88"/>
        <v>3.6211739690000555</v>
      </c>
      <c r="FF12" s="13">
        <f t="shared" si="88"/>
        <v>3.1009270139704923</v>
      </c>
      <c r="FG12" s="13">
        <f t="shared" si="88"/>
        <v>2.4807416111763936</v>
      </c>
      <c r="FH12" s="13">
        <f t="shared" si="88"/>
        <v>4.2526999048738174</v>
      </c>
      <c r="FI12" s="13">
        <f t="shared" ref="FI12:HT12" si="89">SUM(FI59,FI106)</f>
        <v>3.7604498908846731</v>
      </c>
      <c r="FJ12" s="13">
        <f t="shared" si="89"/>
        <v>2.9247943595769681</v>
      </c>
      <c r="FK12" s="13">
        <f t="shared" si="89"/>
        <v>2.7855184376923505</v>
      </c>
      <c r="FL12" s="13">
        <f t="shared" si="89"/>
        <v>2.2284147501538802</v>
      </c>
      <c r="FM12" s="13">
        <f t="shared" si="89"/>
        <v>0.74422248335291807</v>
      </c>
      <c r="FN12" s="13">
        <f t="shared" si="89"/>
        <v>0.99229664447055754</v>
      </c>
      <c r="FO12" s="13">
        <f t="shared" si="89"/>
        <v>2.268106615932703</v>
      </c>
      <c r="FP12" s="13">
        <f t="shared" si="89"/>
        <v>1.3927592188461753</v>
      </c>
      <c r="FQ12" s="13">
        <f t="shared" si="89"/>
        <v>1.1142073750769401</v>
      </c>
      <c r="FR12" s="13">
        <f t="shared" si="89"/>
        <v>1.2534832969615577</v>
      </c>
      <c r="FS12" s="13">
        <f t="shared" si="89"/>
        <v>1.1142073750769401</v>
      </c>
      <c r="FT12" s="13">
        <f t="shared" si="89"/>
        <v>0.99229664447055754</v>
      </c>
      <c r="FU12" s="13">
        <f t="shared" si="89"/>
        <v>0.99229664447055754</v>
      </c>
      <c r="FV12" s="13">
        <f t="shared" si="89"/>
        <v>2.268106615932703</v>
      </c>
      <c r="FW12" s="13">
        <f t="shared" si="89"/>
        <v>2.2284147501538802</v>
      </c>
      <c r="FX12" s="13">
        <f t="shared" si="89"/>
        <v>1.3927592188461753</v>
      </c>
      <c r="FY12" s="13">
        <f t="shared" si="89"/>
        <v>1.3927592188461753</v>
      </c>
      <c r="FZ12" s="13">
        <f t="shared" si="89"/>
        <v>1.3927592188461753</v>
      </c>
      <c r="GA12" s="13">
        <f t="shared" si="89"/>
        <v>0.99229664447055754</v>
      </c>
      <c r="GB12" s="13">
        <f t="shared" si="89"/>
        <v>0.99229664447055754</v>
      </c>
      <c r="GC12" s="13">
        <f t="shared" si="89"/>
        <v>2.1263499524369087</v>
      </c>
      <c r="GD12" s="13">
        <f t="shared" si="89"/>
        <v>2.5069665939231154</v>
      </c>
      <c r="GE12" s="13">
        <f t="shared" si="89"/>
        <v>1.2534832969615577</v>
      </c>
      <c r="GF12" s="13">
        <f t="shared" si="89"/>
        <v>0.97493145319232266</v>
      </c>
      <c r="GG12" s="13">
        <f t="shared" si="89"/>
        <v>1.1142073750769401</v>
      </c>
      <c r="GH12" s="13">
        <f t="shared" si="89"/>
        <v>0.74422248335291807</v>
      </c>
      <c r="GI12" s="13">
        <f t="shared" si="89"/>
        <v>0.86825956391173775</v>
      </c>
      <c r="GJ12" s="13">
        <f t="shared" si="89"/>
        <v>3.5439165873948486</v>
      </c>
      <c r="GK12" s="13">
        <f t="shared" si="89"/>
        <v>2.6462425158077325</v>
      </c>
      <c r="GL12" s="13">
        <f t="shared" si="89"/>
        <v>1.6713110626154104</v>
      </c>
      <c r="GM12" s="13">
        <f t="shared" si="89"/>
        <v>0.97493145319232266</v>
      </c>
      <c r="GN12" s="13">
        <f t="shared" si="89"/>
        <v>1.3927592188461753</v>
      </c>
      <c r="GO12" s="13">
        <f t="shared" si="89"/>
        <v>0.86825956391173775</v>
      </c>
      <c r="GP12" s="13">
        <f t="shared" si="89"/>
        <v>0.99229664447055754</v>
      </c>
      <c r="GQ12" s="13">
        <f t="shared" si="89"/>
        <v>2.1263499524369087</v>
      </c>
      <c r="GR12" s="13">
        <f t="shared" si="89"/>
        <v>1.5320351407307926</v>
      </c>
      <c r="GS12" s="13">
        <f t="shared" si="89"/>
        <v>1.5320351407307926</v>
      </c>
      <c r="GT12" s="13">
        <f t="shared" si="89"/>
        <v>1.5320351407307926</v>
      </c>
      <c r="GU12" s="13">
        <f t="shared" si="89"/>
        <v>2.0891388282692627</v>
      </c>
      <c r="GV12" s="13">
        <f t="shared" si="89"/>
        <v>1.7365191278234755</v>
      </c>
      <c r="GW12" s="13">
        <f t="shared" si="89"/>
        <v>1.7365191278234755</v>
      </c>
      <c r="GX12" s="13">
        <f t="shared" si="89"/>
        <v>4.2526999048738174</v>
      </c>
      <c r="GY12" s="13">
        <f t="shared" si="89"/>
        <v>4.5961054221923785</v>
      </c>
      <c r="GZ12" s="13">
        <f t="shared" si="89"/>
        <v>4.1782776565385253</v>
      </c>
      <c r="HA12" s="13">
        <f t="shared" si="89"/>
        <v>3.8997258127692906</v>
      </c>
      <c r="HB12" s="13">
        <f t="shared" si="89"/>
        <v>3.6211739690000555</v>
      </c>
      <c r="HC12" s="13">
        <f t="shared" si="89"/>
        <v>2.4807416111763936</v>
      </c>
      <c r="HD12" s="13">
        <f t="shared" si="89"/>
        <v>2.4807416111763936</v>
      </c>
      <c r="HE12" s="13">
        <f t="shared" si="89"/>
        <v>4.961483222352788</v>
      </c>
      <c r="HF12" s="13">
        <f t="shared" si="89"/>
        <v>5.0139331878462308</v>
      </c>
      <c r="HG12" s="13">
        <f t="shared" si="89"/>
        <v>4.8746572659616128</v>
      </c>
      <c r="HH12" s="13">
        <f t="shared" si="89"/>
        <v>4.1782776565385253</v>
      </c>
      <c r="HI12" s="13">
        <f t="shared" si="89"/>
        <v>4.1782776565385253</v>
      </c>
      <c r="HJ12" s="13">
        <f t="shared" si="89"/>
        <v>3.224964094529311</v>
      </c>
      <c r="HK12" s="13">
        <f t="shared" si="89"/>
        <v>2.4807416111763936</v>
      </c>
      <c r="HL12" s="13">
        <f t="shared" si="89"/>
        <v>4.961483222352788</v>
      </c>
      <c r="HM12" s="13">
        <f t="shared" si="89"/>
        <v>4.1782776565385253</v>
      </c>
      <c r="HN12" s="13">
        <f t="shared" si="89"/>
        <v>2.3676906720384978</v>
      </c>
      <c r="HO12" s="13">
        <f t="shared" si="89"/>
        <v>2.3676906720384978</v>
      </c>
      <c r="HP12" s="13">
        <f t="shared" si="89"/>
        <v>1.8105869845000278</v>
      </c>
      <c r="HQ12" s="13">
        <f t="shared" si="89"/>
        <v>1.3644078861470164</v>
      </c>
      <c r="HR12" s="13">
        <f t="shared" si="89"/>
        <v>2.1086303694999349</v>
      </c>
      <c r="HS12" s="13">
        <f t="shared" si="89"/>
        <v>3.5439165873948486</v>
      </c>
      <c r="HT12" s="13">
        <f t="shared" si="89"/>
        <v>1.9498629063846453</v>
      </c>
      <c r="HU12" s="13">
        <f t="shared" ref="HU12:IK12" si="90">SUM(HU59,HU106)</f>
        <v>1.1142073750769401</v>
      </c>
      <c r="HV12" s="13">
        <f t="shared" si="90"/>
        <v>1.2534832969615577</v>
      </c>
      <c r="HW12" s="13">
        <f t="shared" si="90"/>
        <v>1.1142073750769401</v>
      </c>
      <c r="HX12" s="13">
        <f t="shared" si="90"/>
        <v>0.86825956391173775</v>
      </c>
      <c r="HY12" s="13">
        <f t="shared" si="90"/>
        <v>1.4884449667058361</v>
      </c>
      <c r="HZ12" s="13">
        <f t="shared" si="90"/>
        <v>4.2526999048738174</v>
      </c>
      <c r="IA12" s="13">
        <f t="shared" si="90"/>
        <v>3.4818980471154379</v>
      </c>
      <c r="IB12" s="13">
        <f t="shared" si="90"/>
        <v>2.7855184376923505</v>
      </c>
      <c r="IC12" s="13">
        <f t="shared" si="90"/>
        <v>3.0640702814615852</v>
      </c>
      <c r="ID12" s="13">
        <f t="shared" si="90"/>
        <v>3.0640702814615852</v>
      </c>
      <c r="IE12" s="13">
        <f t="shared" si="90"/>
        <v>1.6745005875440655</v>
      </c>
      <c r="IF12" s="13">
        <f t="shared" si="90"/>
        <v>1.8605562083822951</v>
      </c>
      <c r="IG12" s="13">
        <f t="shared" si="90"/>
        <v>3.5439165873948486</v>
      </c>
      <c r="IH12" s="13">
        <f t="shared" si="90"/>
        <v>2.0891388282692627</v>
      </c>
      <c r="II12" s="13">
        <f t="shared" si="90"/>
        <v>2.0891388282692627</v>
      </c>
      <c r="IJ12" s="13">
        <f t="shared" si="90"/>
        <v>1.3927592188461753</v>
      </c>
      <c r="IK12" s="13">
        <f t="shared" si="90"/>
        <v>1.3927592188461753</v>
      </c>
      <c r="IL12" s="13">
        <f t="shared" ref="IL12:IY12" si="91">SUM(IL59,IL106)</f>
        <v>0.86825956391173775</v>
      </c>
      <c r="IM12" s="13">
        <f t="shared" si="91"/>
        <v>1.4884449667058361</v>
      </c>
      <c r="IN12" s="13">
        <f t="shared" si="91"/>
        <v>2.4098632794284969</v>
      </c>
      <c r="IO12" s="13">
        <f t="shared" si="91"/>
        <v>2.3676906720384978</v>
      </c>
      <c r="IP12" s="13">
        <f t="shared" si="91"/>
        <v>3.4818980471154379</v>
      </c>
      <c r="IQ12" s="13">
        <f t="shared" si="91"/>
        <v>4.1782776565385253</v>
      </c>
      <c r="IR12" s="13">
        <f t="shared" si="91"/>
        <v>4.1782776565385253</v>
      </c>
      <c r="IS12" s="13">
        <f t="shared" si="91"/>
        <v>6.8220394307350825</v>
      </c>
      <c r="IT12" s="13">
        <f t="shared" si="91"/>
        <v>2.4807416111763936</v>
      </c>
      <c r="IU12" s="13">
        <f t="shared" si="91"/>
        <v>5.3867532128401692</v>
      </c>
      <c r="IV12" s="13">
        <f t="shared" si="91"/>
        <v>6.9637960942308759</v>
      </c>
      <c r="IW12" s="13">
        <f t="shared" si="91"/>
        <v>5.6406748363270092</v>
      </c>
      <c r="IX12" s="13">
        <f t="shared" si="91"/>
        <v>5.7103127972693182</v>
      </c>
      <c r="IY12" s="13">
        <f t="shared" si="91"/>
        <v>6.9637960942308759</v>
      </c>
      <c r="IZ12" s="13">
        <f t="shared" ref="IZ12:JZ12" si="92">SUM(IZ59,IZ106)</f>
        <v>4.9614832223527872</v>
      </c>
      <c r="JA12" s="13">
        <f t="shared" si="92"/>
        <v>2.9768899334116723</v>
      </c>
      <c r="JB12" s="13">
        <f t="shared" si="92"/>
        <v>5.9537798668233446</v>
      </c>
      <c r="JC12" s="13">
        <f t="shared" si="92"/>
        <v>7.242347938000111</v>
      </c>
      <c r="JD12" s="13">
        <f t="shared" si="92"/>
        <v>7.6601757036539642</v>
      </c>
      <c r="JE12" s="13">
        <f t="shared" si="92"/>
        <v>6.9637960942308759</v>
      </c>
      <c r="JF12" s="13">
        <f t="shared" si="92"/>
        <v>7.6601757036539642</v>
      </c>
      <c r="JG12" s="13">
        <f t="shared" si="92"/>
        <v>8.062410236323279</v>
      </c>
      <c r="JH12" s="13">
        <f t="shared" si="92"/>
        <v>4.713409061235148</v>
      </c>
      <c r="JI12" s="13">
        <f t="shared" si="92"/>
        <v>4.536213231865406</v>
      </c>
      <c r="JJ12" s="13">
        <f t="shared" si="92"/>
        <v>3.4818980471154379</v>
      </c>
      <c r="JK12" s="13">
        <f t="shared" si="92"/>
        <v>2.2284147501538802</v>
      </c>
      <c r="JL12" s="13">
        <f t="shared" si="92"/>
        <v>2.5069665939231154</v>
      </c>
      <c r="JM12" s="13">
        <f t="shared" si="92"/>
        <v>3.0640702814615852</v>
      </c>
      <c r="JN12" s="13">
        <f t="shared" si="92"/>
        <v>2.7288157722940327</v>
      </c>
      <c r="JO12" s="13">
        <f t="shared" si="92"/>
        <v>2.4807416111763936</v>
      </c>
      <c r="JP12" s="13">
        <f t="shared" si="92"/>
        <v>5.6702665398317578</v>
      </c>
      <c r="JQ12" s="13">
        <f t="shared" si="92"/>
        <v>9.052934922500139</v>
      </c>
      <c r="JR12" s="13">
        <f t="shared" si="92"/>
        <v>6.2674164848077893</v>
      </c>
      <c r="JS12" s="13">
        <f t="shared" si="92"/>
        <v>6.2674164848077893</v>
      </c>
      <c r="JT12" s="13">
        <f t="shared" si="92"/>
        <v>4.1782776565385253</v>
      </c>
      <c r="JU12" s="13">
        <f t="shared" si="92"/>
        <v>1.8605562083822951</v>
      </c>
      <c r="JV12" s="13">
        <f t="shared" si="92"/>
        <v>2.7288157722940327</v>
      </c>
      <c r="JW12" s="13">
        <f t="shared" si="92"/>
        <v>5.6702665398317578</v>
      </c>
      <c r="JX12" s="13">
        <f t="shared" si="92"/>
        <v>6.2674164848077893</v>
      </c>
      <c r="JY12" s="13">
        <f t="shared" si="92"/>
        <v>4.1782776565385253</v>
      </c>
      <c r="JZ12" s="13">
        <f t="shared" si="92"/>
        <v>4.4568295003077605</v>
      </c>
      <c r="KA12" s="13">
        <f t="shared" ref="KA12:MD12" si="93">SUM(KA59,KA106)</f>
        <v>4.1782776565385253</v>
      </c>
      <c r="KB12" s="13">
        <f t="shared" si="93"/>
        <v>2.4807416111763936</v>
      </c>
      <c r="KC12" s="13">
        <f t="shared" si="93"/>
        <v>2.4807416111763936</v>
      </c>
      <c r="KD12" s="13">
        <f t="shared" si="93"/>
        <v>5.5882155447372828</v>
      </c>
      <c r="KE12" s="13">
        <f t="shared" si="93"/>
        <v>6.3058586536847407</v>
      </c>
      <c r="KF12" s="13">
        <f t="shared" si="93"/>
        <v>5.1576296793688092</v>
      </c>
      <c r="KG12" s="13">
        <f t="shared" si="93"/>
        <v>5.1576296793688092</v>
      </c>
      <c r="KH12" s="13">
        <f t="shared" si="93"/>
        <v>5.1576296793688092</v>
      </c>
      <c r="KI12" s="13">
        <f t="shared" si="93"/>
        <v>3.7211124167645901</v>
      </c>
      <c r="KJ12" s="13">
        <f t="shared" si="93"/>
        <v>2</v>
      </c>
      <c r="KK12" s="13">
        <f t="shared" si="93"/>
        <v>7.9803592412288067</v>
      </c>
      <c r="KL12" s="13">
        <f t="shared" si="93"/>
        <v>5.7317441665267754</v>
      </c>
      <c r="KM12" s="13">
        <f t="shared" si="93"/>
        <v>5.1576296793688092</v>
      </c>
      <c r="KN12" s="13">
        <f t="shared" si="93"/>
        <v>4.6983380896424372</v>
      </c>
      <c r="KO12" s="13">
        <f t="shared" si="93"/>
        <v>6.2674164848077893</v>
      </c>
      <c r="KP12" s="13">
        <f t="shared" si="93"/>
        <v>2</v>
      </c>
      <c r="KQ12" s="13">
        <f t="shared" si="93"/>
        <v>2</v>
      </c>
      <c r="KR12" s="13">
        <f t="shared" si="93"/>
        <v>8.3790498573107275</v>
      </c>
      <c r="KS12" s="13">
        <f t="shared" si="93"/>
        <v>6.3058586536847407</v>
      </c>
      <c r="KT12" s="13">
        <f t="shared" si="93"/>
        <v>6.3058586536847407</v>
      </c>
      <c r="KU12" s="13">
        <f t="shared" si="93"/>
        <v>6.3058586536847407</v>
      </c>
      <c r="KV12" s="13">
        <f t="shared" si="93"/>
        <v>5.1576296793688092</v>
      </c>
      <c r="KW12" s="13">
        <f t="shared" si="93"/>
        <v>2</v>
      </c>
      <c r="KX12" s="13">
        <f t="shared" si="93"/>
        <v>2</v>
      </c>
      <c r="KY12" s="13">
        <f t="shared" si="93"/>
        <v>5.5882155447372828</v>
      </c>
      <c r="KZ12" s="13">
        <f t="shared" si="93"/>
        <v>8.3565553130770507</v>
      </c>
      <c r="LA12" s="13">
        <f t="shared" si="93"/>
        <v>6.2674164848077893</v>
      </c>
      <c r="LB12" s="13">
        <f t="shared" si="93"/>
        <v>6.2674164848077893</v>
      </c>
      <c r="LC12" s="13">
        <f t="shared" si="93"/>
        <v>4.8746572659616128</v>
      </c>
      <c r="LD12" s="13">
        <f t="shared" si="93"/>
        <v>2.232667450058754</v>
      </c>
      <c r="LE12" s="13">
        <f t="shared" si="93"/>
        <v>2.4807416111763936</v>
      </c>
      <c r="LF12" s="13">
        <f t="shared" si="93"/>
        <v>5.6702665398317578</v>
      </c>
      <c r="LG12" s="13">
        <f t="shared" si="93"/>
        <v>6.9637960942308759</v>
      </c>
      <c r="LH12" s="13">
        <f t="shared" si="93"/>
        <v>6.4066924066924065</v>
      </c>
      <c r="LI12" s="13">
        <f t="shared" si="93"/>
        <v>6.4066924066924065</v>
      </c>
      <c r="LJ12" s="13">
        <f t="shared" si="93"/>
        <v>2.7855184376923505</v>
      </c>
      <c r="LK12" s="13">
        <f t="shared" si="93"/>
        <v>1.8605562083822951</v>
      </c>
      <c r="LL12" s="13">
        <f t="shared" si="93"/>
        <v>1.8605562083822951</v>
      </c>
      <c r="LM12" s="13">
        <f t="shared" si="93"/>
        <v>2.8351332699158789</v>
      </c>
      <c r="LN12" s="13">
        <f t="shared" si="93"/>
        <v>2.2284147501538802</v>
      </c>
      <c r="LO12" s="13">
        <f t="shared" si="93"/>
        <v>1.2534832969615577</v>
      </c>
      <c r="LP12" s="13">
        <f t="shared" si="93"/>
        <v>0</v>
      </c>
      <c r="LQ12" s="13">
        <f t="shared" si="93"/>
        <v>0</v>
      </c>
      <c r="LR12" s="13">
        <f t="shared" si="93"/>
        <v>6.2018540279409846</v>
      </c>
      <c r="LS12" s="13">
        <f t="shared" si="93"/>
        <v>2.4807416111763936</v>
      </c>
      <c r="LT12" s="13">
        <f t="shared" si="93"/>
        <v>5.6702665398317578</v>
      </c>
      <c r="LU12" s="13">
        <f t="shared" si="93"/>
        <v>6.9637960942308759</v>
      </c>
      <c r="LV12" s="13">
        <f t="shared" si="93"/>
        <v>5.571036875384701</v>
      </c>
      <c r="LW12" s="13">
        <f t="shared" si="93"/>
        <v>0</v>
      </c>
      <c r="LX12" s="13">
        <f t="shared" si="93"/>
        <v>0</v>
      </c>
      <c r="LY12" s="13">
        <f t="shared" si="93"/>
        <v>7.4422248335291803</v>
      </c>
      <c r="LZ12" s="13">
        <f t="shared" si="93"/>
        <v>3.224964094529311</v>
      </c>
      <c r="MA12" s="13">
        <f t="shared" si="93"/>
        <v>5.3867532128401692</v>
      </c>
      <c r="MB12" s="13">
        <f t="shared" si="93"/>
        <v>6.9637960942308759</v>
      </c>
      <c r="MC12" s="13">
        <f t="shared" si="93"/>
        <v>5.571036875384701</v>
      </c>
      <c r="MD12" s="13">
        <f t="shared" si="93"/>
        <v>4.8746572659616128</v>
      </c>
      <c r="ME12" s="13">
        <f t="shared" ref="ME12:MU12" si="94">SUM(ME59,ME106)</f>
        <v>3.0640702814615852</v>
      </c>
      <c r="MF12" s="13">
        <v>1</v>
      </c>
      <c r="MG12" s="13">
        <v>1</v>
      </c>
      <c r="MH12" s="13">
        <v>2</v>
      </c>
      <c r="MI12" s="13">
        <f t="shared" si="94"/>
        <v>4.1782776565385253</v>
      </c>
      <c r="MJ12" s="13">
        <f t="shared" si="94"/>
        <v>2.0891388282692627</v>
      </c>
      <c r="MK12" s="13">
        <f t="shared" si="94"/>
        <v>2.0891388282692627</v>
      </c>
      <c r="ML12" s="13">
        <f t="shared" si="94"/>
        <v>1.6713110626154104</v>
      </c>
      <c r="MM12" s="13">
        <f t="shared" si="94"/>
        <v>0.99229664447055754</v>
      </c>
      <c r="MN12" s="13">
        <f t="shared" si="94"/>
        <v>0.99229664447055754</v>
      </c>
      <c r="MO12" s="13">
        <f t="shared" si="94"/>
        <v>2.5516199429242903</v>
      </c>
      <c r="MP12" s="13">
        <f t="shared" si="94"/>
        <v>0</v>
      </c>
      <c r="MQ12" s="13">
        <f t="shared" si="94"/>
        <v>2.5069665939231154</v>
      </c>
      <c r="MR12" s="13">
        <f t="shared" si="94"/>
        <v>2.5069665939231154</v>
      </c>
      <c r="MS12" s="13">
        <f t="shared" si="94"/>
        <v>1.6713110626154104</v>
      </c>
      <c r="MT12" s="13">
        <f t="shared" si="94"/>
        <v>0.74422248335291807</v>
      </c>
      <c r="MU12" s="13">
        <f t="shared" si="94"/>
        <v>0.49614832223527877</v>
      </c>
      <c r="MV12" s="13">
        <f t="shared" ref="MV12:NB12" si="95">SUM(MV59,MV106)</f>
        <v>0</v>
      </c>
      <c r="MW12" s="13">
        <f t="shared" si="95"/>
        <v>0</v>
      </c>
      <c r="MX12" s="13">
        <f t="shared" si="95"/>
        <v>1.9498629063846453</v>
      </c>
      <c r="MY12" s="13">
        <f t="shared" si="95"/>
        <v>1.5320351407307926</v>
      </c>
      <c r="MZ12" s="13">
        <f t="shared" si="95"/>
        <v>0.97493145319232266</v>
      </c>
      <c r="NA12" s="13">
        <f t="shared" si="95"/>
        <v>0.62018540279409839</v>
      </c>
      <c r="NB12" s="13">
        <f t="shared" si="95"/>
        <v>0.62018540279409839</v>
      </c>
    </row>
    <row r="13" spans="1:366" ht="15.75" customHeight="1">
      <c r="A13" s="22">
        <v>35</v>
      </c>
      <c r="B13" s="8" t="s">
        <v>89</v>
      </c>
      <c r="C13" s="13">
        <f t="shared" si="18"/>
        <v>2.6455026455026454E-2</v>
      </c>
      <c r="D13" s="13">
        <f t="shared" ref="D13:Q13" si="96">SUM(D60,D107)</f>
        <v>7.2777777777777788E-2</v>
      </c>
      <c r="E13" s="13">
        <f t="shared" si="96"/>
        <v>7.2777777777777788E-2</v>
      </c>
      <c r="F13" s="13">
        <f t="shared" si="96"/>
        <v>8.3174603174603179E-2</v>
      </c>
      <c r="G13" s="13">
        <f t="shared" si="96"/>
        <v>7.2777777777777788E-2</v>
      </c>
      <c r="H13" s="13">
        <f t="shared" si="96"/>
        <v>2.7777777777777776E-2</v>
      </c>
      <c r="I13" s="13">
        <f t="shared" si="96"/>
        <v>4.6296296296296294E-2</v>
      </c>
      <c r="J13" s="13">
        <f t="shared" si="96"/>
        <v>0.15873015873015872</v>
      </c>
      <c r="K13" s="13">
        <f t="shared" si="96"/>
        <v>8.3174603174603179E-2</v>
      </c>
      <c r="L13" s="13">
        <f t="shared" si="96"/>
        <v>7.2777777777777788E-2</v>
      </c>
      <c r="M13" s="13">
        <f t="shared" si="96"/>
        <v>7.2777777777777788E-2</v>
      </c>
      <c r="N13" s="13">
        <f t="shared" si="96"/>
        <v>8.3174603174603179E-2</v>
      </c>
      <c r="O13" s="13">
        <f t="shared" si="96"/>
        <v>6.4814814814814825E-2</v>
      </c>
      <c r="P13" s="13">
        <f t="shared" si="96"/>
        <v>0.1111111111111111</v>
      </c>
      <c r="Q13" s="13">
        <f t="shared" si="96"/>
        <v>0.23280423280423279</v>
      </c>
      <c r="R13" s="13">
        <f t="shared" ref="R13:AJ13" si="97">SUM(R60,R107)</f>
        <v>0.28071428571428569</v>
      </c>
      <c r="S13" s="13">
        <f t="shared" si="97"/>
        <v>0.14555555555555558</v>
      </c>
      <c r="T13" s="13">
        <f t="shared" si="97"/>
        <v>0</v>
      </c>
      <c r="U13" s="13">
        <f t="shared" si="97"/>
        <v>0.15595238095238095</v>
      </c>
      <c r="V13" s="13">
        <f t="shared" si="97"/>
        <v>6.4814814814814825E-2</v>
      </c>
      <c r="W13" s="13">
        <f t="shared" si="97"/>
        <v>6.4814814814814825E-2</v>
      </c>
      <c r="X13" s="13">
        <f t="shared" si="97"/>
        <v>0.15873015873015872</v>
      </c>
      <c r="Y13" s="13">
        <f t="shared" si="97"/>
        <v>0.18714285714285717</v>
      </c>
      <c r="Z13" s="13">
        <f t="shared" si="97"/>
        <v>6.2380952380952377E-2</v>
      </c>
      <c r="AA13" s="13">
        <f t="shared" si="97"/>
        <v>8.3174603174603179E-2</v>
      </c>
      <c r="AB13" s="13">
        <f t="shared" si="97"/>
        <v>8.3174603174603179E-2</v>
      </c>
      <c r="AC13" s="13">
        <f t="shared" si="97"/>
        <v>6.4814814814814825E-2</v>
      </c>
      <c r="AD13" s="13">
        <f t="shared" si="97"/>
        <v>6.4814814814814825E-2</v>
      </c>
      <c r="AE13" s="13">
        <f t="shared" si="97"/>
        <v>0.15873015873015872</v>
      </c>
      <c r="AF13" s="13">
        <f t="shared" si="97"/>
        <v>0.17674603174603176</v>
      </c>
      <c r="AG13" s="13">
        <f t="shared" si="97"/>
        <v>9.3571428571428583E-2</v>
      </c>
      <c r="AH13" s="13">
        <f t="shared" si="97"/>
        <v>8.3174603174603179E-2</v>
      </c>
      <c r="AI13" s="13">
        <f t="shared" si="97"/>
        <v>6.2380952380952377E-2</v>
      </c>
      <c r="AJ13" s="13">
        <f t="shared" si="97"/>
        <v>4.6296296296296294E-2</v>
      </c>
      <c r="AK13" s="13">
        <f t="shared" ref="AK13:CV13" si="98">SUM(AK60,AK107)</f>
        <v>6.4814814814814825E-2</v>
      </c>
      <c r="AL13" s="13">
        <f t="shared" si="98"/>
        <v>0.17989417989417988</v>
      </c>
      <c r="AM13" s="13">
        <f t="shared" si="98"/>
        <v>0.17674603174603176</v>
      </c>
      <c r="AN13" s="13">
        <f t="shared" si="98"/>
        <v>0.12476190476190475</v>
      </c>
      <c r="AO13" s="13">
        <f t="shared" si="98"/>
        <v>0.12476190476190475</v>
      </c>
      <c r="AP13" s="13">
        <f t="shared" si="98"/>
        <v>0.10396825396825397</v>
      </c>
      <c r="AQ13" s="13">
        <f t="shared" si="98"/>
        <v>0.1111111111111111</v>
      </c>
      <c r="AR13" s="13">
        <f t="shared" si="98"/>
        <v>0.1111111111111111</v>
      </c>
      <c r="AS13" s="13">
        <f t="shared" si="98"/>
        <v>0.21164021164021163</v>
      </c>
      <c r="AT13" s="13">
        <f t="shared" si="98"/>
        <v>0.29111111111111115</v>
      </c>
      <c r="AU13" s="13">
        <f t="shared" si="98"/>
        <v>0.12476190476190475</v>
      </c>
      <c r="AV13" s="13">
        <f t="shared" si="98"/>
        <v>0.13515873015873014</v>
      </c>
      <c r="AW13" s="13">
        <f t="shared" si="98"/>
        <v>8.3174603174603179E-2</v>
      </c>
      <c r="AX13" s="13">
        <f t="shared" si="98"/>
        <v>9.2592592592592587E-2</v>
      </c>
      <c r="AY13" s="13">
        <f t="shared" si="98"/>
        <v>0.12962962962962965</v>
      </c>
      <c r="AZ13" s="13">
        <f t="shared" si="98"/>
        <v>0.25396825396825395</v>
      </c>
      <c r="BA13" s="13">
        <f t="shared" si="98"/>
        <v>0.31190476190476191</v>
      </c>
      <c r="BB13" s="13">
        <f t="shared" si="98"/>
        <v>0.14035714285714285</v>
      </c>
      <c r="BC13" s="13">
        <f t="shared" si="98"/>
        <v>0.14555555555555558</v>
      </c>
      <c r="BD13" s="13">
        <f t="shared" si="98"/>
        <v>0.14555555555555558</v>
      </c>
      <c r="BE13" s="13">
        <f t="shared" si="98"/>
        <v>5.5555555555555552E-2</v>
      </c>
      <c r="BF13" s="13">
        <f t="shared" si="98"/>
        <v>5.5555555555555552E-2</v>
      </c>
      <c r="BG13" s="13">
        <f t="shared" si="98"/>
        <v>0.15873015873015872</v>
      </c>
      <c r="BH13" s="13">
        <f t="shared" si="98"/>
        <v>0.15595238095238095</v>
      </c>
      <c r="BI13" s="13">
        <f t="shared" si="98"/>
        <v>0.10396825396825397</v>
      </c>
      <c r="BJ13" s="13">
        <f t="shared" si="98"/>
        <v>0.10396825396825397</v>
      </c>
      <c r="BK13" s="13">
        <f t="shared" si="98"/>
        <v>0.10396825396825397</v>
      </c>
      <c r="BL13" s="13">
        <f t="shared" si="98"/>
        <v>6.4814814814814825E-2</v>
      </c>
      <c r="BM13" s="13">
        <f t="shared" si="98"/>
        <v>0.1111111111111111</v>
      </c>
      <c r="BN13" s="13">
        <f t="shared" si="98"/>
        <v>0.26455026455026454</v>
      </c>
      <c r="BO13" s="13">
        <f t="shared" si="98"/>
        <v>0.23912698412698413</v>
      </c>
      <c r="BP13" s="13">
        <f t="shared" si="98"/>
        <v>0.13515873015873014</v>
      </c>
      <c r="BQ13" s="13">
        <f t="shared" si="98"/>
        <v>0.13515873015873014</v>
      </c>
      <c r="BR13" s="13">
        <f t="shared" si="98"/>
        <v>0.11436507936507936</v>
      </c>
      <c r="BS13" s="13">
        <f t="shared" si="98"/>
        <v>9.2592592592592587E-2</v>
      </c>
      <c r="BT13" s="13">
        <f t="shared" si="98"/>
        <v>0.11574074074074074</v>
      </c>
      <c r="BU13" s="13">
        <f t="shared" si="98"/>
        <v>0.21164021164021163</v>
      </c>
      <c r="BV13" s="13">
        <f t="shared" si="98"/>
        <v>0.14555555555555558</v>
      </c>
      <c r="BW13" s="13">
        <f t="shared" si="98"/>
        <v>9.3571428571428583E-2</v>
      </c>
      <c r="BX13" s="13">
        <f t="shared" si="98"/>
        <v>9.3571428571428583E-2</v>
      </c>
      <c r="BY13" s="13">
        <f t="shared" si="98"/>
        <v>8.3174603174603179E-2</v>
      </c>
      <c r="BZ13" s="13">
        <f t="shared" si="98"/>
        <v>5.5555555555555552E-2</v>
      </c>
      <c r="CA13" s="13">
        <f t="shared" si="98"/>
        <v>0.1111111111111111</v>
      </c>
      <c r="CB13" s="13">
        <f t="shared" si="98"/>
        <v>0</v>
      </c>
      <c r="CC13" s="13">
        <f t="shared" si="98"/>
        <v>0.20793650793650795</v>
      </c>
      <c r="CD13" s="13">
        <f t="shared" si="98"/>
        <v>0.10396825396825397</v>
      </c>
      <c r="CE13" s="13">
        <f t="shared" si="98"/>
        <v>0.15595238095238095</v>
      </c>
      <c r="CF13" s="13">
        <f t="shared" si="98"/>
        <v>0.21833333333333332</v>
      </c>
      <c r="CG13" s="13">
        <f t="shared" si="98"/>
        <v>0.23148148148148148</v>
      </c>
      <c r="CH13" s="13">
        <f t="shared" si="98"/>
        <v>0.14814814814814817</v>
      </c>
      <c r="CI13" s="13">
        <f t="shared" si="98"/>
        <v>0.29629629629629628</v>
      </c>
      <c r="CJ13" s="13">
        <f t="shared" si="98"/>
        <v>0.37428571428571433</v>
      </c>
      <c r="CK13" s="13">
        <f t="shared" si="98"/>
        <v>0.20793650793650795</v>
      </c>
      <c r="CL13" s="13">
        <f t="shared" si="98"/>
        <v>0.20793650793650795</v>
      </c>
      <c r="CM13" s="13">
        <f t="shared" si="98"/>
        <v>0.33269841269841272</v>
      </c>
      <c r="CN13" s="13">
        <f t="shared" si="98"/>
        <v>0.20370370370370369</v>
      </c>
      <c r="CO13" s="13">
        <f t="shared" si="98"/>
        <v>0.14814814814814817</v>
      </c>
      <c r="CP13" s="13">
        <f t="shared" si="98"/>
        <v>0.29629629629629628</v>
      </c>
      <c r="CQ13" s="13">
        <f t="shared" si="98"/>
        <v>0.37428571428571433</v>
      </c>
      <c r="CR13" s="13">
        <f t="shared" si="98"/>
        <v>0.27031746031746029</v>
      </c>
      <c r="CS13" s="13">
        <f t="shared" si="98"/>
        <v>0.27031746031746029</v>
      </c>
      <c r="CT13" s="13">
        <f t="shared" si="98"/>
        <v>0.27031746031746029</v>
      </c>
      <c r="CU13" s="13">
        <f t="shared" si="98"/>
        <v>0.1388888888888889</v>
      </c>
      <c r="CV13" s="13">
        <f t="shared" si="98"/>
        <v>0.1388888888888889</v>
      </c>
      <c r="CW13" s="13">
        <f t="shared" ref="CW13:FH13" si="99">SUM(CW60,CW107)</f>
        <v>0</v>
      </c>
      <c r="CX13" s="13">
        <f t="shared" si="99"/>
        <v>0.33269841269841272</v>
      </c>
      <c r="CY13" s="13">
        <f t="shared" si="99"/>
        <v>0.14555555555555558</v>
      </c>
      <c r="CZ13" s="13">
        <f t="shared" si="99"/>
        <v>0.10396825396825397</v>
      </c>
      <c r="DA13" s="13">
        <f t="shared" si="99"/>
        <v>9.3571428571428583E-2</v>
      </c>
      <c r="DB13" s="13">
        <f t="shared" si="99"/>
        <v>0.1388888888888889</v>
      </c>
      <c r="DC13" s="13">
        <f t="shared" si="99"/>
        <v>0.1388888888888889</v>
      </c>
      <c r="DD13" s="13">
        <f t="shared" si="99"/>
        <v>0.29629629629629628</v>
      </c>
      <c r="DE13" s="13">
        <f t="shared" si="99"/>
        <v>0.33269841269841272</v>
      </c>
      <c r="DF13" s="13">
        <f t="shared" si="99"/>
        <v>0.27031746031746029</v>
      </c>
      <c r="DG13" s="13">
        <f t="shared" si="99"/>
        <v>0.24952380952380951</v>
      </c>
      <c r="DH13" s="13">
        <f t="shared" si="99"/>
        <v>0.23912698412698413</v>
      </c>
      <c r="DI13" s="13">
        <f t="shared" si="99"/>
        <v>0.18518518518518517</v>
      </c>
      <c r="DJ13" s="13">
        <f t="shared" si="99"/>
        <v>0.18518518518518517</v>
      </c>
      <c r="DK13" s="13">
        <f t="shared" si="99"/>
        <v>0.33862433862433866</v>
      </c>
      <c r="DL13" s="13">
        <f t="shared" si="99"/>
        <v>0.37428571428571433</v>
      </c>
      <c r="DM13" s="13">
        <f t="shared" si="99"/>
        <v>0.33269841269841272</v>
      </c>
      <c r="DN13" s="13">
        <f t="shared" si="99"/>
        <v>0.31190476190476191</v>
      </c>
      <c r="DO13" s="13">
        <f t="shared" si="99"/>
        <v>0.24952380952380951</v>
      </c>
      <c r="DP13" s="13">
        <f t="shared" si="99"/>
        <v>0.18518518518518517</v>
      </c>
      <c r="DQ13" s="13">
        <f t="shared" si="99"/>
        <v>0.12962962962962965</v>
      </c>
      <c r="DR13" s="13">
        <f t="shared" si="99"/>
        <v>0.2433862433862434</v>
      </c>
      <c r="DS13" s="13">
        <f t="shared" si="99"/>
        <v>0.10396825396825397</v>
      </c>
      <c r="DT13" s="13">
        <f t="shared" si="99"/>
        <v>0.10396825396825397</v>
      </c>
      <c r="DU13" s="13">
        <f t="shared" si="99"/>
        <v>7.2777777777777788E-2</v>
      </c>
      <c r="DV13" s="13">
        <f t="shared" si="99"/>
        <v>0.10396825396825397</v>
      </c>
      <c r="DW13" s="13">
        <f t="shared" si="99"/>
        <v>9.2592592592592587E-2</v>
      </c>
      <c r="DX13" s="13">
        <f t="shared" si="99"/>
        <v>9.2592592592592587E-2</v>
      </c>
      <c r="DY13" s="13">
        <f t="shared" si="99"/>
        <v>0.15873015873015872</v>
      </c>
      <c r="DZ13" s="13">
        <f t="shared" si="99"/>
        <v>0.11436507936507936</v>
      </c>
      <c r="EA13" s="13">
        <f t="shared" si="99"/>
        <v>0.10396825396825397</v>
      </c>
      <c r="EB13" s="13">
        <f t="shared" si="99"/>
        <v>8.3174603174603179E-2</v>
      </c>
      <c r="EC13" s="13">
        <f t="shared" si="99"/>
        <v>0.10396825396825397</v>
      </c>
      <c r="ED13" s="13">
        <f t="shared" si="99"/>
        <v>6.0185185185185182E-2</v>
      </c>
      <c r="EE13" s="13">
        <f t="shared" si="99"/>
        <v>8.3333333333333329E-2</v>
      </c>
      <c r="EF13" s="13">
        <f t="shared" si="99"/>
        <v>0</v>
      </c>
      <c r="EG13" s="13">
        <f t="shared" si="99"/>
        <v>0.25992063492063489</v>
      </c>
      <c r="EH13" s="13">
        <f t="shared" si="99"/>
        <v>0.20793650793650795</v>
      </c>
      <c r="EI13" s="13">
        <f t="shared" si="99"/>
        <v>0.15595238095238095</v>
      </c>
      <c r="EJ13" s="13">
        <f t="shared" si="99"/>
        <v>0.10396825396825397</v>
      </c>
      <c r="EK13" s="13">
        <f t="shared" si="99"/>
        <v>0.10185185185185185</v>
      </c>
      <c r="EL13" s="13">
        <f t="shared" si="99"/>
        <v>0.1388888888888889</v>
      </c>
      <c r="EM13" s="13">
        <f t="shared" si="99"/>
        <v>0.31746031746031744</v>
      </c>
      <c r="EN13" s="13">
        <f t="shared" si="99"/>
        <v>0.41587301587301589</v>
      </c>
      <c r="EO13" s="13">
        <f t="shared" si="99"/>
        <v>0.25992063492063489</v>
      </c>
      <c r="EP13" s="13">
        <f t="shared" si="99"/>
        <v>0.25992063492063489</v>
      </c>
      <c r="EQ13" s="13">
        <f t="shared" si="99"/>
        <v>0.24952380952380951</v>
      </c>
      <c r="ER13" s="13">
        <f t="shared" si="99"/>
        <v>0.20370370370370369</v>
      </c>
      <c r="ES13" s="13">
        <f t="shared" si="99"/>
        <v>0.18518518518518517</v>
      </c>
      <c r="ET13" s="13">
        <f t="shared" si="99"/>
        <v>0.37037037037037035</v>
      </c>
      <c r="EU13" s="13">
        <f t="shared" si="99"/>
        <v>0.41587301587301589</v>
      </c>
      <c r="EV13" s="13">
        <f t="shared" si="99"/>
        <v>0.39507936507936503</v>
      </c>
      <c r="EW13" s="13">
        <f t="shared" si="99"/>
        <v>0.25992063492063489</v>
      </c>
      <c r="EX13" s="13">
        <f t="shared" si="99"/>
        <v>0.41587301587301589</v>
      </c>
      <c r="EY13" s="13">
        <f t="shared" si="99"/>
        <v>0.32407407407407407</v>
      </c>
      <c r="EZ13" s="13">
        <f t="shared" si="99"/>
        <v>0.23148148148148148</v>
      </c>
      <c r="FA13" s="13">
        <f t="shared" si="99"/>
        <v>0.37037037037037035</v>
      </c>
      <c r="FB13" s="13">
        <f t="shared" si="99"/>
        <v>0.41587301587301589</v>
      </c>
      <c r="FC13" s="13">
        <f t="shared" si="99"/>
        <v>0.36388888888888887</v>
      </c>
      <c r="FD13" s="13">
        <f t="shared" si="99"/>
        <v>0.25992063492063489</v>
      </c>
      <c r="FE13" s="13">
        <f t="shared" si="99"/>
        <v>0.27031746031746029</v>
      </c>
      <c r="FF13" s="13">
        <f t="shared" si="99"/>
        <v>0.23148148148148148</v>
      </c>
      <c r="FG13" s="13">
        <f t="shared" si="99"/>
        <v>0.18518518518518517</v>
      </c>
      <c r="FH13" s="13">
        <f t="shared" si="99"/>
        <v>0.31746031746031744</v>
      </c>
      <c r="FI13" s="13">
        <f t="shared" ref="FI13:HT13" si="100">SUM(FI60,FI107)</f>
        <v>0.28071428571428569</v>
      </c>
      <c r="FJ13" s="13">
        <f t="shared" si="100"/>
        <v>0.21833333333333332</v>
      </c>
      <c r="FK13" s="13">
        <f t="shared" si="100"/>
        <v>0.20793650793650795</v>
      </c>
      <c r="FL13" s="13">
        <f t="shared" si="100"/>
        <v>0.16634920634920636</v>
      </c>
      <c r="FM13" s="13">
        <f t="shared" si="100"/>
        <v>5.5555555555555552E-2</v>
      </c>
      <c r="FN13" s="13">
        <f t="shared" si="100"/>
        <v>7.4074074074074084E-2</v>
      </c>
      <c r="FO13" s="13">
        <f t="shared" si="100"/>
        <v>0.16931216931216933</v>
      </c>
      <c r="FP13" s="13">
        <f t="shared" si="100"/>
        <v>0.10396825396825397</v>
      </c>
      <c r="FQ13" s="13">
        <f t="shared" si="100"/>
        <v>8.3174603174603179E-2</v>
      </c>
      <c r="FR13" s="13">
        <f t="shared" si="100"/>
        <v>9.3571428571428583E-2</v>
      </c>
      <c r="FS13" s="13">
        <f t="shared" si="100"/>
        <v>8.3174603174603179E-2</v>
      </c>
      <c r="FT13" s="13">
        <f t="shared" si="100"/>
        <v>7.4074074074074084E-2</v>
      </c>
      <c r="FU13" s="13">
        <f t="shared" si="100"/>
        <v>7.4074074074074084E-2</v>
      </c>
      <c r="FV13" s="13">
        <f t="shared" si="100"/>
        <v>0.16931216931216933</v>
      </c>
      <c r="FW13" s="13">
        <f t="shared" si="100"/>
        <v>0.16634920634920636</v>
      </c>
      <c r="FX13" s="13">
        <f t="shared" si="100"/>
        <v>0.10396825396825397</v>
      </c>
      <c r="FY13" s="13">
        <f t="shared" si="100"/>
        <v>0.10396825396825397</v>
      </c>
      <c r="FZ13" s="13">
        <f t="shared" si="100"/>
        <v>0.10396825396825397</v>
      </c>
      <c r="GA13" s="13">
        <f t="shared" si="100"/>
        <v>7.4074074074074084E-2</v>
      </c>
      <c r="GB13" s="13">
        <f t="shared" si="100"/>
        <v>7.4074074074074084E-2</v>
      </c>
      <c r="GC13" s="13">
        <f t="shared" si="100"/>
        <v>0.15873015873015872</v>
      </c>
      <c r="GD13" s="13">
        <f t="shared" si="100"/>
        <v>0.18714285714285717</v>
      </c>
      <c r="GE13" s="13">
        <f t="shared" si="100"/>
        <v>9.3571428571428583E-2</v>
      </c>
      <c r="GF13" s="13">
        <f t="shared" si="100"/>
        <v>7.2777777777777788E-2</v>
      </c>
      <c r="GG13" s="13">
        <f t="shared" si="100"/>
        <v>8.3174603174603179E-2</v>
      </c>
      <c r="GH13" s="13">
        <f t="shared" si="100"/>
        <v>5.5555555555555552E-2</v>
      </c>
      <c r="GI13" s="13">
        <f t="shared" si="100"/>
        <v>6.4814814814814825E-2</v>
      </c>
      <c r="GJ13" s="13">
        <f t="shared" si="100"/>
        <v>0.26455026455026454</v>
      </c>
      <c r="GK13" s="13">
        <f t="shared" si="100"/>
        <v>0.19753968253968252</v>
      </c>
      <c r="GL13" s="13">
        <f t="shared" si="100"/>
        <v>0.12476190476190475</v>
      </c>
      <c r="GM13" s="13">
        <f t="shared" si="100"/>
        <v>7.2777777777777788E-2</v>
      </c>
      <c r="GN13" s="13">
        <f t="shared" si="100"/>
        <v>0.10396825396825397</v>
      </c>
      <c r="GO13" s="13">
        <f t="shared" si="100"/>
        <v>6.4814814814814825E-2</v>
      </c>
      <c r="GP13" s="13">
        <f t="shared" si="100"/>
        <v>7.4074074074074084E-2</v>
      </c>
      <c r="GQ13" s="13">
        <f t="shared" si="100"/>
        <v>0.15873015873015872</v>
      </c>
      <c r="GR13" s="13">
        <f t="shared" si="100"/>
        <v>0.11436507936507936</v>
      </c>
      <c r="GS13" s="13">
        <f t="shared" si="100"/>
        <v>0.11436507936507936</v>
      </c>
      <c r="GT13" s="13">
        <f t="shared" si="100"/>
        <v>0.11436507936507936</v>
      </c>
      <c r="GU13" s="13">
        <f t="shared" si="100"/>
        <v>0.15595238095238095</v>
      </c>
      <c r="GV13" s="13">
        <f t="shared" si="100"/>
        <v>0.12962962962962965</v>
      </c>
      <c r="GW13" s="13">
        <f t="shared" si="100"/>
        <v>0.12962962962962965</v>
      </c>
      <c r="GX13" s="13">
        <f t="shared" si="100"/>
        <v>0.31746031746031744</v>
      </c>
      <c r="GY13" s="13">
        <f t="shared" si="100"/>
        <v>0.34309523809523812</v>
      </c>
      <c r="GZ13" s="13">
        <f t="shared" si="100"/>
        <v>0.31190476190476191</v>
      </c>
      <c r="HA13" s="13">
        <f t="shared" si="100"/>
        <v>0.29111111111111115</v>
      </c>
      <c r="HB13" s="13">
        <f t="shared" si="100"/>
        <v>0.27031746031746029</v>
      </c>
      <c r="HC13" s="13">
        <f t="shared" si="100"/>
        <v>0.18518518518518517</v>
      </c>
      <c r="HD13" s="13">
        <f t="shared" si="100"/>
        <v>0.18518518518518517</v>
      </c>
      <c r="HE13" s="13">
        <f t="shared" si="100"/>
        <v>0.37037037037037035</v>
      </c>
      <c r="HF13" s="13">
        <f t="shared" si="100"/>
        <v>0.37428571428571433</v>
      </c>
      <c r="HG13" s="13">
        <f t="shared" si="100"/>
        <v>0.36388888888888887</v>
      </c>
      <c r="HH13" s="13">
        <f t="shared" si="100"/>
        <v>0.31190476190476191</v>
      </c>
      <c r="HI13" s="13">
        <f t="shared" si="100"/>
        <v>0.31190476190476191</v>
      </c>
      <c r="HJ13" s="13">
        <f t="shared" si="100"/>
        <v>0.24074074074074073</v>
      </c>
      <c r="HK13" s="13">
        <f t="shared" si="100"/>
        <v>0.18518518518518517</v>
      </c>
      <c r="HL13" s="13">
        <f t="shared" si="100"/>
        <v>0.37037037037037035</v>
      </c>
      <c r="HM13" s="13">
        <f t="shared" si="100"/>
        <v>0.31190476190476191</v>
      </c>
      <c r="HN13" s="13">
        <f t="shared" si="100"/>
        <v>0.17674603174603176</v>
      </c>
      <c r="HO13" s="13">
        <f t="shared" si="100"/>
        <v>0.17674603174603176</v>
      </c>
      <c r="HP13" s="13">
        <f t="shared" si="100"/>
        <v>0.13515873015873014</v>
      </c>
      <c r="HQ13" s="13">
        <f t="shared" si="100"/>
        <v>0.10185185185185185</v>
      </c>
      <c r="HR13" s="13">
        <f t="shared" si="100"/>
        <v>0.15740740740740741</v>
      </c>
      <c r="HS13" s="13">
        <f t="shared" si="100"/>
        <v>0.26455026455026454</v>
      </c>
      <c r="HT13" s="13">
        <f t="shared" si="100"/>
        <v>0.14555555555555558</v>
      </c>
      <c r="HU13" s="13">
        <f t="shared" ref="HU13:IK13" si="101">SUM(HU60,HU107)</f>
        <v>8.3174603174603179E-2</v>
      </c>
      <c r="HV13" s="13">
        <f t="shared" si="101"/>
        <v>9.3571428571428583E-2</v>
      </c>
      <c r="HW13" s="13">
        <f t="shared" si="101"/>
        <v>8.3174603174603179E-2</v>
      </c>
      <c r="HX13" s="13">
        <f t="shared" si="101"/>
        <v>6.4814814814814825E-2</v>
      </c>
      <c r="HY13" s="13">
        <f t="shared" si="101"/>
        <v>0.1111111111111111</v>
      </c>
      <c r="HZ13" s="13">
        <f t="shared" si="101"/>
        <v>0.31746031746031744</v>
      </c>
      <c r="IA13" s="13">
        <f t="shared" si="101"/>
        <v>0.25992063492063489</v>
      </c>
      <c r="IB13" s="13">
        <f t="shared" si="101"/>
        <v>0.20793650793650795</v>
      </c>
      <c r="IC13" s="13">
        <f t="shared" si="101"/>
        <v>0.22873015873015873</v>
      </c>
      <c r="ID13" s="13">
        <f t="shared" si="101"/>
        <v>0.22873015873015873</v>
      </c>
      <c r="IE13" s="13">
        <f t="shared" si="101"/>
        <v>0.125</v>
      </c>
      <c r="IF13" s="13">
        <f t="shared" si="101"/>
        <v>0.1388888888888889</v>
      </c>
      <c r="IG13" s="13">
        <f t="shared" si="101"/>
        <v>0.26455026455026454</v>
      </c>
      <c r="IH13" s="13">
        <f t="shared" si="101"/>
        <v>0.15595238095238095</v>
      </c>
      <c r="II13" s="13">
        <f t="shared" si="101"/>
        <v>0.15595238095238095</v>
      </c>
      <c r="IJ13" s="13">
        <f t="shared" si="101"/>
        <v>0.10396825396825397</v>
      </c>
      <c r="IK13" s="13">
        <f t="shared" si="101"/>
        <v>0.10396825396825397</v>
      </c>
      <c r="IL13" s="13">
        <f t="shared" ref="IL13:IY13" si="102">SUM(IL60,IL107)</f>
        <v>6.4814814814814825E-2</v>
      </c>
      <c r="IM13" s="13">
        <f t="shared" si="102"/>
        <v>0.1111111111111111</v>
      </c>
      <c r="IN13" s="13">
        <f t="shared" si="102"/>
        <v>0.17989417989417988</v>
      </c>
      <c r="IO13" s="13">
        <f t="shared" si="102"/>
        <v>0.17674603174603176</v>
      </c>
      <c r="IP13" s="13">
        <f t="shared" si="102"/>
        <v>0.25992063492063489</v>
      </c>
      <c r="IQ13" s="13">
        <f t="shared" si="102"/>
        <v>0.31190476190476191</v>
      </c>
      <c r="IR13" s="13">
        <f t="shared" si="102"/>
        <v>0.31190476190476191</v>
      </c>
      <c r="IS13" s="13">
        <f t="shared" si="102"/>
        <v>0.5092592592592593</v>
      </c>
      <c r="IT13" s="13">
        <f t="shared" si="102"/>
        <v>0.18518518518518517</v>
      </c>
      <c r="IU13" s="13">
        <f t="shared" si="102"/>
        <v>0.40211640211640215</v>
      </c>
      <c r="IV13" s="13">
        <f t="shared" si="102"/>
        <v>0.51984126984126977</v>
      </c>
      <c r="IW13" s="13">
        <f t="shared" si="102"/>
        <v>0.42107142857142854</v>
      </c>
      <c r="IX13" s="13">
        <f t="shared" si="102"/>
        <v>0.42626984126984124</v>
      </c>
      <c r="IY13" s="13">
        <f t="shared" si="102"/>
        <v>0.51984126984126977</v>
      </c>
      <c r="IZ13" s="13">
        <f t="shared" ref="IZ13:JZ13" si="103">SUM(IZ60,IZ107)</f>
        <v>0.37037037037037035</v>
      </c>
      <c r="JA13" s="13">
        <f t="shared" si="103"/>
        <v>0.22222222222222221</v>
      </c>
      <c r="JB13" s="13">
        <f t="shared" si="103"/>
        <v>0.44444444444444448</v>
      </c>
      <c r="JC13" s="13">
        <f t="shared" si="103"/>
        <v>0.54063492063492058</v>
      </c>
      <c r="JD13" s="13">
        <f t="shared" si="103"/>
        <v>0.57182539682539679</v>
      </c>
      <c r="JE13" s="13">
        <f t="shared" si="103"/>
        <v>0.51984126984126977</v>
      </c>
      <c r="JF13" s="13">
        <f t="shared" si="103"/>
        <v>0.57182539682539679</v>
      </c>
      <c r="JG13" s="13">
        <f t="shared" si="103"/>
        <v>0.60185185185185186</v>
      </c>
      <c r="JH13" s="13">
        <f t="shared" si="103"/>
        <v>0.35185185185185192</v>
      </c>
      <c r="JI13" s="13">
        <f t="shared" si="103"/>
        <v>0.33862433862433866</v>
      </c>
      <c r="JJ13" s="13">
        <f t="shared" si="103"/>
        <v>0.25992063492063489</v>
      </c>
      <c r="JK13" s="13">
        <f t="shared" si="103"/>
        <v>0.16634920634920636</v>
      </c>
      <c r="JL13" s="13">
        <f t="shared" si="103"/>
        <v>0.18714285714285717</v>
      </c>
      <c r="JM13" s="13">
        <f t="shared" si="103"/>
        <v>0.22873015873015873</v>
      </c>
      <c r="JN13" s="13">
        <f t="shared" si="103"/>
        <v>0.20370370370370369</v>
      </c>
      <c r="JO13" s="13">
        <f t="shared" si="103"/>
        <v>0.18518518518518517</v>
      </c>
      <c r="JP13" s="13">
        <f t="shared" si="103"/>
        <v>0.42328042328042326</v>
      </c>
      <c r="JQ13" s="13">
        <f t="shared" si="103"/>
        <v>0.67579365079365084</v>
      </c>
      <c r="JR13" s="13">
        <f t="shared" si="103"/>
        <v>0.46785714285714286</v>
      </c>
      <c r="JS13" s="13">
        <f t="shared" si="103"/>
        <v>0.46785714285714286</v>
      </c>
      <c r="JT13" s="13">
        <f t="shared" si="103"/>
        <v>0.31190476190476191</v>
      </c>
      <c r="JU13" s="13">
        <f t="shared" si="103"/>
        <v>0.1388888888888889</v>
      </c>
      <c r="JV13" s="13">
        <f t="shared" si="103"/>
        <v>0.20370370370370369</v>
      </c>
      <c r="JW13" s="13">
        <f t="shared" si="103"/>
        <v>0.42328042328042326</v>
      </c>
      <c r="JX13" s="13">
        <f t="shared" si="103"/>
        <v>0.46785714285714286</v>
      </c>
      <c r="JY13" s="13">
        <f t="shared" si="103"/>
        <v>0.31190476190476191</v>
      </c>
      <c r="JZ13" s="13">
        <f t="shared" si="103"/>
        <v>0.33269841269841272</v>
      </c>
      <c r="KA13" s="13">
        <f t="shared" ref="KA13:MD13" si="104">SUM(KA60,KA107)</f>
        <v>0.31190476190476191</v>
      </c>
      <c r="KB13" s="13">
        <f t="shared" si="104"/>
        <v>0.18518518518518517</v>
      </c>
      <c r="KC13" s="13">
        <f t="shared" si="104"/>
        <v>0.18518518518518517</v>
      </c>
      <c r="KD13" s="13">
        <f t="shared" si="104"/>
        <v>0.47619047619047628</v>
      </c>
      <c r="KE13" s="13">
        <f t="shared" si="104"/>
        <v>0.77976190476190477</v>
      </c>
      <c r="KF13" s="13">
        <f t="shared" si="104"/>
        <v>0.57182539682539679</v>
      </c>
      <c r="KG13" s="13">
        <f t="shared" si="104"/>
        <v>0.57182539682539679</v>
      </c>
      <c r="KH13" s="13">
        <f t="shared" si="104"/>
        <v>0.57182539682539679</v>
      </c>
      <c r="KI13" s="13">
        <f t="shared" si="104"/>
        <v>0.27777777777777779</v>
      </c>
      <c r="KJ13" s="13">
        <f t="shared" si="104"/>
        <v>0.23148148148148148</v>
      </c>
      <c r="KK13" s="13">
        <f t="shared" si="104"/>
        <v>0.79365079365079372</v>
      </c>
      <c r="KL13" s="13">
        <f t="shared" si="104"/>
        <v>0.67579365079365084</v>
      </c>
      <c r="KM13" s="13">
        <f t="shared" si="104"/>
        <v>0.57182539682539679</v>
      </c>
      <c r="KN13" s="13">
        <f t="shared" si="104"/>
        <v>0.48865079365079367</v>
      </c>
      <c r="KO13" s="13">
        <f t="shared" si="104"/>
        <v>0.46785714285714286</v>
      </c>
      <c r="KP13" s="13">
        <f t="shared" si="104"/>
        <v>0.78703703703703709</v>
      </c>
      <c r="KQ13" s="13">
        <f t="shared" si="104"/>
        <v>0.7407407407407407</v>
      </c>
      <c r="KR13" s="13">
        <f t="shared" si="104"/>
        <v>0.84656084656084651</v>
      </c>
      <c r="KS13" s="13">
        <f t="shared" si="104"/>
        <v>0.77976190476190477</v>
      </c>
      <c r="KT13" s="13">
        <f t="shared" si="104"/>
        <v>0.77976190476190477</v>
      </c>
      <c r="KU13" s="13">
        <f t="shared" si="104"/>
        <v>0.77976190476190477</v>
      </c>
      <c r="KV13" s="13">
        <f t="shared" si="104"/>
        <v>0.57182539682539679</v>
      </c>
      <c r="KW13" s="13">
        <f t="shared" si="104"/>
        <v>0.43981481481481477</v>
      </c>
      <c r="KX13" s="13">
        <f t="shared" si="104"/>
        <v>0.43981481481481477</v>
      </c>
      <c r="KY13" s="13">
        <f t="shared" si="104"/>
        <v>0.47619047619047628</v>
      </c>
      <c r="KZ13" s="13">
        <f t="shared" si="104"/>
        <v>0.62380952380952381</v>
      </c>
      <c r="LA13" s="13">
        <f t="shared" si="104"/>
        <v>0.46785714285714286</v>
      </c>
      <c r="LB13" s="13">
        <f t="shared" si="104"/>
        <v>0.46785714285714286</v>
      </c>
      <c r="LC13" s="13">
        <f t="shared" si="104"/>
        <v>0.36388888888888887</v>
      </c>
      <c r="LD13" s="13">
        <f t="shared" si="104"/>
        <v>0.16666666666666666</v>
      </c>
      <c r="LE13" s="13">
        <f t="shared" si="104"/>
        <v>0.18518518518518517</v>
      </c>
      <c r="LF13" s="13">
        <f t="shared" si="104"/>
        <v>0.42328042328042326</v>
      </c>
      <c r="LG13" s="13">
        <f t="shared" si="104"/>
        <v>0.51984126984126977</v>
      </c>
      <c r="LH13" s="13">
        <f t="shared" si="104"/>
        <v>0.47825396825396826</v>
      </c>
      <c r="LI13" s="13">
        <f t="shared" si="104"/>
        <v>0.47825396825396826</v>
      </c>
      <c r="LJ13" s="13">
        <f t="shared" si="104"/>
        <v>0.20793650793650795</v>
      </c>
      <c r="LK13" s="13">
        <f t="shared" si="104"/>
        <v>0.1388888888888889</v>
      </c>
      <c r="LL13" s="13">
        <f t="shared" si="104"/>
        <v>0.1388888888888889</v>
      </c>
      <c r="LM13" s="13">
        <f t="shared" si="104"/>
        <v>0.21164021164021163</v>
      </c>
      <c r="LN13" s="13">
        <f t="shared" si="104"/>
        <v>0.16634920634920636</v>
      </c>
      <c r="LO13" s="13">
        <f t="shared" si="104"/>
        <v>9.3571428571428583E-2</v>
      </c>
      <c r="LP13" s="13">
        <f t="shared" si="104"/>
        <v>0</v>
      </c>
      <c r="LQ13" s="13">
        <f t="shared" si="104"/>
        <v>0</v>
      </c>
      <c r="LR13" s="13">
        <f t="shared" si="104"/>
        <v>0.46296296296296297</v>
      </c>
      <c r="LS13" s="13">
        <f t="shared" si="104"/>
        <v>0.18518518518518517</v>
      </c>
      <c r="LT13" s="13">
        <f t="shared" si="104"/>
        <v>0.42328042328042326</v>
      </c>
      <c r="LU13" s="13">
        <f t="shared" si="104"/>
        <v>0.51984126984126977</v>
      </c>
      <c r="LV13" s="13">
        <f t="shared" si="104"/>
        <v>0.41587301587301589</v>
      </c>
      <c r="LW13" s="13">
        <f t="shared" si="104"/>
        <v>0</v>
      </c>
      <c r="LX13" s="13">
        <f t="shared" si="104"/>
        <v>0</v>
      </c>
      <c r="LY13" s="13">
        <f t="shared" si="104"/>
        <v>0.55555555555555558</v>
      </c>
      <c r="LZ13" s="13">
        <f t="shared" si="104"/>
        <v>0.24074074074074073</v>
      </c>
      <c r="MA13" s="13">
        <f t="shared" si="104"/>
        <v>0.40211640211640215</v>
      </c>
      <c r="MB13" s="13">
        <f t="shared" si="104"/>
        <v>0.51984126984126977</v>
      </c>
      <c r="MC13" s="13">
        <f t="shared" si="104"/>
        <v>0.41587301587301589</v>
      </c>
      <c r="MD13" s="13">
        <f t="shared" si="104"/>
        <v>0.36388888888888887</v>
      </c>
      <c r="ME13" s="13">
        <f t="shared" ref="ME13:MU13" si="105">SUM(ME60,ME107)</f>
        <v>0.22873015873015873</v>
      </c>
      <c r="MF13" s="13">
        <f t="shared" si="105"/>
        <v>9.2592592592592587E-2</v>
      </c>
      <c r="MG13" s="13">
        <f t="shared" si="105"/>
        <v>9.2592592592592587E-2</v>
      </c>
      <c r="MH13" s="13">
        <f t="shared" si="105"/>
        <v>0.23280423280423279</v>
      </c>
      <c r="MI13" s="13">
        <f t="shared" si="105"/>
        <v>0.31190476190476191</v>
      </c>
      <c r="MJ13" s="13">
        <f t="shared" si="105"/>
        <v>0.15595238095238095</v>
      </c>
      <c r="MK13" s="13">
        <f t="shared" si="105"/>
        <v>0.15595238095238095</v>
      </c>
      <c r="ML13" s="13">
        <f t="shared" si="105"/>
        <v>0.12476190476190475</v>
      </c>
      <c r="MM13" s="13">
        <f t="shared" si="105"/>
        <v>7.4074074074074084E-2</v>
      </c>
      <c r="MN13" s="13">
        <f t="shared" si="105"/>
        <v>7.4074074074074084E-2</v>
      </c>
      <c r="MO13" s="13">
        <f t="shared" si="105"/>
        <v>0.19047619047619047</v>
      </c>
      <c r="MP13" s="13">
        <f t="shared" si="105"/>
        <v>0</v>
      </c>
      <c r="MQ13" s="13">
        <f t="shared" si="105"/>
        <v>0.18714285714285717</v>
      </c>
      <c r="MR13" s="13">
        <f t="shared" si="105"/>
        <v>0.18714285714285717</v>
      </c>
      <c r="MS13" s="13">
        <f t="shared" si="105"/>
        <v>0.12476190476190475</v>
      </c>
      <c r="MT13" s="13">
        <f t="shared" si="105"/>
        <v>5.5555555555555552E-2</v>
      </c>
      <c r="MU13" s="13">
        <f t="shared" si="105"/>
        <v>3.7037037037037042E-2</v>
      </c>
      <c r="MV13" s="13">
        <f t="shared" ref="MV13:NB13" si="106">SUM(MV60,MV107)</f>
        <v>0</v>
      </c>
      <c r="MW13" s="13">
        <f t="shared" si="106"/>
        <v>0</v>
      </c>
      <c r="MX13" s="13">
        <f t="shared" si="106"/>
        <v>0.14555555555555558</v>
      </c>
      <c r="MY13" s="13">
        <f t="shared" si="106"/>
        <v>0.11436507936507936</v>
      </c>
      <c r="MZ13" s="13">
        <f t="shared" si="106"/>
        <v>7.2777777777777788E-2</v>
      </c>
      <c r="NA13" s="13">
        <f t="shared" si="106"/>
        <v>4.6296296296296294E-2</v>
      </c>
      <c r="NB13" s="13">
        <f t="shared" si="106"/>
        <v>4.6296296296296294E-2</v>
      </c>
    </row>
    <row r="14" spans="1:366" ht="15.75" customHeight="1">
      <c r="A14" s="22">
        <v>36</v>
      </c>
      <c r="B14" s="8" t="s">
        <v>90</v>
      </c>
      <c r="C14" s="13">
        <f t="shared" si="18"/>
        <v>0.8</v>
      </c>
      <c r="D14" s="13">
        <f t="shared" ref="D14:Q14" si="107">SUM(D61,D108)</f>
        <v>0.5</v>
      </c>
      <c r="E14" s="13">
        <f t="shared" si="107"/>
        <v>0.5</v>
      </c>
      <c r="F14" s="13">
        <f t="shared" si="107"/>
        <v>0.5</v>
      </c>
      <c r="G14" s="13">
        <f t="shared" si="107"/>
        <v>0.5</v>
      </c>
      <c r="H14" s="13">
        <f t="shared" si="107"/>
        <v>0.5</v>
      </c>
      <c r="I14" s="13">
        <f t="shared" si="107"/>
        <v>0.5</v>
      </c>
      <c r="J14" s="13">
        <f t="shared" si="107"/>
        <v>0.5</v>
      </c>
      <c r="K14" s="13">
        <f t="shared" si="107"/>
        <v>0.5</v>
      </c>
      <c r="L14" s="13">
        <f t="shared" si="107"/>
        <v>0.5</v>
      </c>
      <c r="M14" s="13">
        <f t="shared" si="107"/>
        <v>0.5</v>
      </c>
      <c r="N14" s="13">
        <f t="shared" si="107"/>
        <v>0.5</v>
      </c>
      <c r="O14" s="13">
        <f t="shared" si="107"/>
        <v>0.5</v>
      </c>
      <c r="P14" s="13">
        <f t="shared" si="107"/>
        <v>0.5</v>
      </c>
      <c r="Q14" s="13">
        <f t="shared" si="107"/>
        <v>0.5</v>
      </c>
      <c r="R14" s="13">
        <f t="shared" ref="R14:AJ14" si="108">SUM(R61,R108)</f>
        <v>0.5</v>
      </c>
      <c r="S14" s="13">
        <f t="shared" si="108"/>
        <v>0.5</v>
      </c>
      <c r="T14" s="13">
        <f t="shared" si="108"/>
        <v>0.5</v>
      </c>
      <c r="U14" s="13">
        <f t="shared" si="108"/>
        <v>0.5</v>
      </c>
      <c r="V14" s="13">
        <f t="shared" si="108"/>
        <v>0.5</v>
      </c>
      <c r="W14" s="13">
        <f t="shared" si="108"/>
        <v>0.5</v>
      </c>
      <c r="X14" s="13">
        <f t="shared" si="108"/>
        <v>0.5</v>
      </c>
      <c r="Y14" s="13">
        <f t="shared" si="108"/>
        <v>0.5</v>
      </c>
      <c r="Z14" s="13">
        <f t="shared" si="108"/>
        <v>0.5</v>
      </c>
      <c r="AA14" s="13">
        <f t="shared" si="108"/>
        <v>0.5</v>
      </c>
      <c r="AB14" s="13">
        <f t="shared" si="108"/>
        <v>0.5</v>
      </c>
      <c r="AC14" s="13">
        <f t="shared" si="108"/>
        <v>0.5</v>
      </c>
      <c r="AD14" s="13">
        <f t="shared" si="108"/>
        <v>0.5</v>
      </c>
      <c r="AE14" s="13">
        <f t="shared" si="108"/>
        <v>0.5</v>
      </c>
      <c r="AF14" s="13">
        <f t="shared" si="108"/>
        <v>0.5</v>
      </c>
      <c r="AG14" s="13">
        <f t="shared" si="108"/>
        <v>0.5</v>
      </c>
      <c r="AH14" s="13">
        <f t="shared" si="108"/>
        <v>0.5</v>
      </c>
      <c r="AI14" s="13">
        <f t="shared" si="108"/>
        <v>0.5</v>
      </c>
      <c r="AJ14" s="13">
        <f t="shared" si="108"/>
        <v>0.5</v>
      </c>
      <c r="AK14" s="13">
        <f t="shared" ref="AK14:CV14" si="109">SUM(AK61,AK108)</f>
        <v>0.5</v>
      </c>
      <c r="AL14" s="13">
        <f t="shared" si="109"/>
        <v>0.5</v>
      </c>
      <c r="AM14" s="13">
        <f t="shared" si="109"/>
        <v>0.5</v>
      </c>
      <c r="AN14" s="13">
        <f t="shared" si="109"/>
        <v>0.5</v>
      </c>
      <c r="AO14" s="13">
        <f t="shared" si="109"/>
        <v>0.5</v>
      </c>
      <c r="AP14" s="13">
        <f t="shared" si="109"/>
        <v>0.5</v>
      </c>
      <c r="AQ14" s="13">
        <f t="shared" si="109"/>
        <v>0.5</v>
      </c>
      <c r="AR14" s="13">
        <f t="shared" si="109"/>
        <v>0.5</v>
      </c>
      <c r="AS14" s="13">
        <f t="shared" si="109"/>
        <v>0.5</v>
      </c>
      <c r="AT14" s="13">
        <f t="shared" si="109"/>
        <v>0.5</v>
      </c>
      <c r="AU14" s="13">
        <f t="shared" si="109"/>
        <v>0.5</v>
      </c>
      <c r="AV14" s="13">
        <f t="shared" si="109"/>
        <v>0.5</v>
      </c>
      <c r="AW14" s="13">
        <f t="shared" si="109"/>
        <v>0.5</v>
      </c>
      <c r="AX14" s="13">
        <f t="shared" si="109"/>
        <v>0.5</v>
      </c>
      <c r="AY14" s="13">
        <f t="shared" si="109"/>
        <v>0.5</v>
      </c>
      <c r="AZ14" s="13">
        <f t="shared" si="109"/>
        <v>0.5</v>
      </c>
      <c r="BA14" s="13">
        <f t="shared" si="109"/>
        <v>0.5</v>
      </c>
      <c r="BB14" s="13">
        <f t="shared" si="109"/>
        <v>0.5</v>
      </c>
      <c r="BC14" s="13">
        <f t="shared" si="109"/>
        <v>0.5</v>
      </c>
      <c r="BD14" s="13">
        <f t="shared" si="109"/>
        <v>0.5</v>
      </c>
      <c r="BE14" s="13">
        <f t="shared" si="109"/>
        <v>0.5</v>
      </c>
      <c r="BF14" s="13">
        <f t="shared" si="109"/>
        <v>0.5</v>
      </c>
      <c r="BG14" s="13">
        <f t="shared" si="109"/>
        <v>0.5</v>
      </c>
      <c r="BH14" s="13">
        <f t="shared" si="109"/>
        <v>0.5</v>
      </c>
      <c r="BI14" s="13">
        <f t="shared" si="109"/>
        <v>0.5</v>
      </c>
      <c r="BJ14" s="13">
        <f t="shared" si="109"/>
        <v>0.5</v>
      </c>
      <c r="BK14" s="13">
        <f t="shared" si="109"/>
        <v>0.5</v>
      </c>
      <c r="BL14" s="13">
        <f t="shared" si="109"/>
        <v>0.5</v>
      </c>
      <c r="BM14" s="13">
        <f t="shared" si="109"/>
        <v>0.5</v>
      </c>
      <c r="BN14" s="13">
        <f t="shared" si="109"/>
        <v>0.5</v>
      </c>
      <c r="BO14" s="13">
        <f t="shared" si="109"/>
        <v>0.5</v>
      </c>
      <c r="BP14" s="13">
        <f t="shared" si="109"/>
        <v>0.5</v>
      </c>
      <c r="BQ14" s="13">
        <f t="shared" si="109"/>
        <v>0.5</v>
      </c>
      <c r="BR14" s="13">
        <f t="shared" si="109"/>
        <v>0.5</v>
      </c>
      <c r="BS14" s="13">
        <f t="shared" si="109"/>
        <v>0.5</v>
      </c>
      <c r="BT14" s="13">
        <f t="shared" si="109"/>
        <v>0.5</v>
      </c>
      <c r="BU14" s="13">
        <f t="shared" si="109"/>
        <v>0.5</v>
      </c>
      <c r="BV14" s="13">
        <f t="shared" si="109"/>
        <v>0.5</v>
      </c>
      <c r="BW14" s="13">
        <f t="shared" si="109"/>
        <v>0.5</v>
      </c>
      <c r="BX14" s="13">
        <f t="shared" si="109"/>
        <v>0.5</v>
      </c>
      <c r="BY14" s="13">
        <f t="shared" si="109"/>
        <v>0.5</v>
      </c>
      <c r="BZ14" s="13">
        <f t="shared" si="109"/>
        <v>0.5</v>
      </c>
      <c r="CA14" s="13">
        <f t="shared" si="109"/>
        <v>0.5</v>
      </c>
      <c r="CB14" s="13">
        <f t="shared" si="109"/>
        <v>0.5</v>
      </c>
      <c r="CC14" s="13">
        <f t="shared" si="109"/>
        <v>0.5</v>
      </c>
      <c r="CD14" s="13">
        <f t="shared" si="109"/>
        <v>0.5</v>
      </c>
      <c r="CE14" s="13">
        <f t="shared" si="109"/>
        <v>0.5</v>
      </c>
      <c r="CF14" s="13">
        <f t="shared" si="109"/>
        <v>0.5</v>
      </c>
      <c r="CG14" s="13">
        <f t="shared" si="109"/>
        <v>0.5</v>
      </c>
      <c r="CH14" s="13">
        <f t="shared" si="109"/>
        <v>0.5</v>
      </c>
      <c r="CI14" s="13">
        <f t="shared" si="109"/>
        <v>0.5</v>
      </c>
      <c r="CJ14" s="13">
        <f t="shared" si="109"/>
        <v>0.5</v>
      </c>
      <c r="CK14" s="13">
        <f t="shared" si="109"/>
        <v>0.5</v>
      </c>
      <c r="CL14" s="13">
        <f t="shared" si="109"/>
        <v>0.5</v>
      </c>
      <c r="CM14" s="13">
        <f t="shared" si="109"/>
        <v>0.5</v>
      </c>
      <c r="CN14" s="13">
        <f t="shared" si="109"/>
        <v>0.5</v>
      </c>
      <c r="CO14" s="13">
        <f t="shared" si="109"/>
        <v>0.5</v>
      </c>
      <c r="CP14" s="13">
        <f t="shared" si="109"/>
        <v>0.5</v>
      </c>
      <c r="CQ14" s="13">
        <f t="shared" si="109"/>
        <v>0.5</v>
      </c>
      <c r="CR14" s="13">
        <f t="shared" si="109"/>
        <v>0.5</v>
      </c>
      <c r="CS14" s="13">
        <f t="shared" si="109"/>
        <v>0.5</v>
      </c>
      <c r="CT14" s="13">
        <f t="shared" si="109"/>
        <v>0.5</v>
      </c>
      <c r="CU14" s="13">
        <f t="shared" si="109"/>
        <v>0.5</v>
      </c>
      <c r="CV14" s="13">
        <f t="shared" si="109"/>
        <v>0.5</v>
      </c>
      <c r="CW14" s="13">
        <f t="shared" ref="CW14:FH14" si="110">SUM(CW61,CW108)</f>
        <v>0.5</v>
      </c>
      <c r="CX14" s="13">
        <f t="shared" si="110"/>
        <v>0.5</v>
      </c>
      <c r="CY14" s="13">
        <f t="shared" si="110"/>
        <v>0.5</v>
      </c>
      <c r="CZ14" s="13">
        <f t="shared" si="110"/>
        <v>0.5</v>
      </c>
      <c r="DA14" s="13">
        <f t="shared" si="110"/>
        <v>0.5</v>
      </c>
      <c r="DB14" s="13">
        <f t="shared" si="110"/>
        <v>0.5</v>
      </c>
      <c r="DC14" s="13">
        <f t="shared" si="110"/>
        <v>0.5</v>
      </c>
      <c r="DD14" s="13">
        <f t="shared" si="110"/>
        <v>0.5</v>
      </c>
      <c r="DE14" s="13">
        <f t="shared" si="110"/>
        <v>0.5</v>
      </c>
      <c r="DF14" s="13">
        <f t="shared" si="110"/>
        <v>0.5</v>
      </c>
      <c r="DG14" s="13">
        <f t="shared" si="110"/>
        <v>0.5</v>
      </c>
      <c r="DH14" s="13">
        <f t="shared" si="110"/>
        <v>0.5</v>
      </c>
      <c r="DI14" s="13">
        <f t="shared" si="110"/>
        <v>0.5</v>
      </c>
      <c r="DJ14" s="13">
        <f t="shared" si="110"/>
        <v>0.5</v>
      </c>
      <c r="DK14" s="13">
        <f t="shared" si="110"/>
        <v>0.5</v>
      </c>
      <c r="DL14" s="13">
        <f t="shared" si="110"/>
        <v>0.5</v>
      </c>
      <c r="DM14" s="13">
        <f t="shared" si="110"/>
        <v>0.5</v>
      </c>
      <c r="DN14" s="13">
        <f t="shared" si="110"/>
        <v>0.5</v>
      </c>
      <c r="DO14" s="13">
        <f t="shared" si="110"/>
        <v>0.5</v>
      </c>
      <c r="DP14" s="13">
        <f t="shared" si="110"/>
        <v>0.5</v>
      </c>
      <c r="DQ14" s="13">
        <f t="shared" si="110"/>
        <v>0.5</v>
      </c>
      <c r="DR14" s="13">
        <f t="shared" si="110"/>
        <v>0.5</v>
      </c>
      <c r="DS14" s="13">
        <f t="shared" si="110"/>
        <v>0.5</v>
      </c>
      <c r="DT14" s="13">
        <f t="shared" si="110"/>
        <v>0.5</v>
      </c>
      <c r="DU14" s="13">
        <f t="shared" si="110"/>
        <v>0.5</v>
      </c>
      <c r="DV14" s="13">
        <f t="shared" si="110"/>
        <v>0.5</v>
      </c>
      <c r="DW14" s="13">
        <f t="shared" si="110"/>
        <v>0.5</v>
      </c>
      <c r="DX14" s="13">
        <f t="shared" si="110"/>
        <v>0.5</v>
      </c>
      <c r="DY14" s="13">
        <f t="shared" si="110"/>
        <v>0.5</v>
      </c>
      <c r="DZ14" s="13">
        <f t="shared" si="110"/>
        <v>0.5</v>
      </c>
      <c r="EA14" s="13">
        <f t="shared" si="110"/>
        <v>0.5</v>
      </c>
      <c r="EB14" s="13">
        <f t="shared" si="110"/>
        <v>0.5</v>
      </c>
      <c r="EC14" s="13">
        <f t="shared" si="110"/>
        <v>0.5</v>
      </c>
      <c r="ED14" s="13">
        <f t="shared" si="110"/>
        <v>0.5</v>
      </c>
      <c r="EE14" s="13">
        <f t="shared" si="110"/>
        <v>0.5</v>
      </c>
      <c r="EF14" s="13">
        <f t="shared" si="110"/>
        <v>0.5</v>
      </c>
      <c r="EG14" s="13">
        <f t="shared" si="110"/>
        <v>0.5</v>
      </c>
      <c r="EH14" s="13">
        <f t="shared" si="110"/>
        <v>0.5</v>
      </c>
      <c r="EI14" s="13">
        <f t="shared" si="110"/>
        <v>0.5</v>
      </c>
      <c r="EJ14" s="13">
        <f t="shared" si="110"/>
        <v>0.5</v>
      </c>
      <c r="EK14" s="13">
        <f t="shared" si="110"/>
        <v>0.5</v>
      </c>
      <c r="EL14" s="13">
        <f t="shared" si="110"/>
        <v>0.5</v>
      </c>
      <c r="EM14" s="13">
        <f t="shared" si="110"/>
        <v>0.5</v>
      </c>
      <c r="EN14" s="13">
        <f t="shared" si="110"/>
        <v>0.5</v>
      </c>
      <c r="EO14" s="13">
        <f t="shared" si="110"/>
        <v>0.5</v>
      </c>
      <c r="EP14" s="13">
        <f t="shared" si="110"/>
        <v>0.5</v>
      </c>
      <c r="EQ14" s="13">
        <f t="shared" si="110"/>
        <v>0.5</v>
      </c>
      <c r="ER14" s="13">
        <f t="shared" si="110"/>
        <v>0.5</v>
      </c>
      <c r="ES14" s="13">
        <f t="shared" si="110"/>
        <v>0.5</v>
      </c>
      <c r="ET14" s="13">
        <f t="shared" si="110"/>
        <v>0.5</v>
      </c>
      <c r="EU14" s="13">
        <f t="shared" si="110"/>
        <v>0.5</v>
      </c>
      <c r="EV14" s="13">
        <f t="shared" si="110"/>
        <v>0.5</v>
      </c>
      <c r="EW14" s="13">
        <f t="shared" si="110"/>
        <v>0.5</v>
      </c>
      <c r="EX14" s="13">
        <f t="shared" si="110"/>
        <v>0.5</v>
      </c>
      <c r="EY14" s="13">
        <f t="shared" si="110"/>
        <v>0.5</v>
      </c>
      <c r="EZ14" s="13">
        <f t="shared" si="110"/>
        <v>0.5</v>
      </c>
      <c r="FA14" s="13">
        <f t="shared" si="110"/>
        <v>0.5</v>
      </c>
      <c r="FB14" s="13">
        <f t="shared" si="110"/>
        <v>0.5</v>
      </c>
      <c r="FC14" s="13">
        <f t="shared" si="110"/>
        <v>0.5</v>
      </c>
      <c r="FD14" s="13">
        <f t="shared" si="110"/>
        <v>0.5</v>
      </c>
      <c r="FE14" s="13">
        <f t="shared" si="110"/>
        <v>0.5</v>
      </c>
      <c r="FF14" s="13">
        <f t="shared" si="110"/>
        <v>0.5</v>
      </c>
      <c r="FG14" s="13">
        <f t="shared" si="110"/>
        <v>0.5</v>
      </c>
      <c r="FH14" s="13">
        <f t="shared" si="110"/>
        <v>0.5</v>
      </c>
      <c r="FI14" s="13">
        <f t="shared" ref="FI14:HT14" si="111">SUM(FI61,FI108)</f>
        <v>0.5</v>
      </c>
      <c r="FJ14" s="13">
        <f t="shared" si="111"/>
        <v>0.5</v>
      </c>
      <c r="FK14" s="13">
        <f t="shared" si="111"/>
        <v>0.5</v>
      </c>
      <c r="FL14" s="13">
        <f t="shared" si="111"/>
        <v>0.5</v>
      </c>
      <c r="FM14" s="13">
        <f t="shared" si="111"/>
        <v>0.5</v>
      </c>
      <c r="FN14" s="13">
        <f t="shared" si="111"/>
        <v>0.5</v>
      </c>
      <c r="FO14" s="13">
        <f t="shared" si="111"/>
        <v>0.5</v>
      </c>
      <c r="FP14" s="13">
        <f t="shared" si="111"/>
        <v>0.5</v>
      </c>
      <c r="FQ14" s="13">
        <f t="shared" si="111"/>
        <v>0.5</v>
      </c>
      <c r="FR14" s="13">
        <f t="shared" si="111"/>
        <v>0.5</v>
      </c>
      <c r="FS14" s="13">
        <f t="shared" si="111"/>
        <v>0.5</v>
      </c>
      <c r="FT14" s="13">
        <f t="shared" si="111"/>
        <v>0.5</v>
      </c>
      <c r="FU14" s="13">
        <f t="shared" si="111"/>
        <v>0.5</v>
      </c>
      <c r="FV14" s="13">
        <f t="shared" si="111"/>
        <v>0.5</v>
      </c>
      <c r="FW14" s="13">
        <f t="shared" si="111"/>
        <v>0.5</v>
      </c>
      <c r="FX14" s="13">
        <f t="shared" si="111"/>
        <v>0.5</v>
      </c>
      <c r="FY14" s="13">
        <f t="shared" si="111"/>
        <v>0.5</v>
      </c>
      <c r="FZ14" s="13">
        <f t="shared" si="111"/>
        <v>0.5</v>
      </c>
      <c r="GA14" s="13">
        <f t="shared" si="111"/>
        <v>0.5</v>
      </c>
      <c r="GB14" s="13">
        <f t="shared" si="111"/>
        <v>0.5</v>
      </c>
      <c r="GC14" s="13">
        <f t="shared" si="111"/>
        <v>0.5</v>
      </c>
      <c r="GD14" s="13">
        <f t="shared" si="111"/>
        <v>0.5</v>
      </c>
      <c r="GE14" s="13">
        <f t="shared" si="111"/>
        <v>0.5</v>
      </c>
      <c r="GF14" s="13">
        <f t="shared" si="111"/>
        <v>0.5</v>
      </c>
      <c r="GG14" s="13">
        <f t="shared" si="111"/>
        <v>0.5</v>
      </c>
      <c r="GH14" s="13">
        <f t="shared" si="111"/>
        <v>0.5</v>
      </c>
      <c r="GI14" s="13">
        <f t="shared" si="111"/>
        <v>0.5</v>
      </c>
      <c r="GJ14" s="13">
        <f t="shared" si="111"/>
        <v>0.5</v>
      </c>
      <c r="GK14" s="13">
        <f t="shared" si="111"/>
        <v>0.5</v>
      </c>
      <c r="GL14" s="13">
        <f t="shared" si="111"/>
        <v>0.5</v>
      </c>
      <c r="GM14" s="13">
        <f t="shared" si="111"/>
        <v>0.5</v>
      </c>
      <c r="GN14" s="13">
        <f t="shared" si="111"/>
        <v>0.5</v>
      </c>
      <c r="GO14" s="13">
        <f t="shared" si="111"/>
        <v>0.5</v>
      </c>
      <c r="GP14" s="13">
        <f t="shared" si="111"/>
        <v>0.5</v>
      </c>
      <c r="GQ14" s="13">
        <f t="shared" si="111"/>
        <v>0.5</v>
      </c>
      <c r="GR14" s="13">
        <f t="shared" si="111"/>
        <v>0.5</v>
      </c>
      <c r="GS14" s="13">
        <f t="shared" si="111"/>
        <v>0.5</v>
      </c>
      <c r="GT14" s="13">
        <f t="shared" si="111"/>
        <v>0.5</v>
      </c>
      <c r="GU14" s="13">
        <f t="shared" si="111"/>
        <v>0.5</v>
      </c>
      <c r="GV14" s="13">
        <f t="shared" si="111"/>
        <v>0.5</v>
      </c>
      <c r="GW14" s="13">
        <f t="shared" si="111"/>
        <v>0.5</v>
      </c>
      <c r="GX14" s="13">
        <f t="shared" si="111"/>
        <v>0.5</v>
      </c>
      <c r="GY14" s="13">
        <f t="shared" si="111"/>
        <v>0.5</v>
      </c>
      <c r="GZ14" s="13">
        <f t="shared" si="111"/>
        <v>0.5</v>
      </c>
      <c r="HA14" s="13">
        <f t="shared" si="111"/>
        <v>0.5</v>
      </c>
      <c r="HB14" s="13">
        <f t="shared" si="111"/>
        <v>0.5</v>
      </c>
      <c r="HC14" s="13">
        <f t="shared" si="111"/>
        <v>0.5</v>
      </c>
      <c r="HD14" s="13">
        <f t="shared" si="111"/>
        <v>0.5</v>
      </c>
      <c r="HE14" s="13">
        <f t="shared" si="111"/>
        <v>0.5</v>
      </c>
      <c r="HF14" s="13">
        <f t="shared" si="111"/>
        <v>0.5</v>
      </c>
      <c r="HG14" s="13">
        <f t="shared" si="111"/>
        <v>0.5</v>
      </c>
      <c r="HH14" s="13">
        <f t="shared" si="111"/>
        <v>0.5</v>
      </c>
      <c r="HI14" s="13">
        <f t="shared" si="111"/>
        <v>0.5</v>
      </c>
      <c r="HJ14" s="13">
        <f t="shared" si="111"/>
        <v>0.5</v>
      </c>
      <c r="HK14" s="13">
        <f t="shared" si="111"/>
        <v>0.5</v>
      </c>
      <c r="HL14" s="13">
        <f t="shared" si="111"/>
        <v>0.5</v>
      </c>
      <c r="HM14" s="13">
        <f t="shared" si="111"/>
        <v>0.5</v>
      </c>
      <c r="HN14" s="13">
        <f t="shared" si="111"/>
        <v>0.5</v>
      </c>
      <c r="HO14" s="13">
        <f t="shared" si="111"/>
        <v>0.5</v>
      </c>
      <c r="HP14" s="13">
        <f t="shared" si="111"/>
        <v>0.5</v>
      </c>
      <c r="HQ14" s="13">
        <f t="shared" si="111"/>
        <v>0.5</v>
      </c>
      <c r="HR14" s="13">
        <f t="shared" si="111"/>
        <v>0.5</v>
      </c>
      <c r="HS14" s="13">
        <f t="shared" si="111"/>
        <v>0.5</v>
      </c>
      <c r="HT14" s="13">
        <f t="shared" si="111"/>
        <v>0.5</v>
      </c>
      <c r="HU14" s="13">
        <f t="shared" ref="HU14:IK14" si="112">SUM(HU61,HU108)</f>
        <v>0.5</v>
      </c>
      <c r="HV14" s="13">
        <f t="shared" si="112"/>
        <v>0.5</v>
      </c>
      <c r="HW14" s="13">
        <f t="shared" si="112"/>
        <v>0.5</v>
      </c>
      <c r="HX14" s="13">
        <f t="shared" si="112"/>
        <v>0.5</v>
      </c>
      <c r="HY14" s="13">
        <f t="shared" si="112"/>
        <v>0.5</v>
      </c>
      <c r="HZ14" s="13">
        <f t="shared" si="112"/>
        <v>0.5</v>
      </c>
      <c r="IA14" s="13">
        <f t="shared" si="112"/>
        <v>0.5</v>
      </c>
      <c r="IB14" s="13">
        <f t="shared" si="112"/>
        <v>0.5</v>
      </c>
      <c r="IC14" s="13">
        <f t="shared" si="112"/>
        <v>0.5</v>
      </c>
      <c r="ID14" s="13">
        <f t="shared" si="112"/>
        <v>0.5</v>
      </c>
      <c r="IE14" s="13">
        <f t="shared" si="112"/>
        <v>0.5</v>
      </c>
      <c r="IF14" s="13">
        <f t="shared" si="112"/>
        <v>0.5</v>
      </c>
      <c r="IG14" s="13">
        <f t="shared" si="112"/>
        <v>0.5</v>
      </c>
      <c r="IH14" s="13">
        <f t="shared" si="112"/>
        <v>0.5</v>
      </c>
      <c r="II14" s="13">
        <f t="shared" si="112"/>
        <v>0.5</v>
      </c>
      <c r="IJ14" s="13">
        <f t="shared" si="112"/>
        <v>0.5</v>
      </c>
      <c r="IK14" s="13">
        <f t="shared" si="112"/>
        <v>0.5</v>
      </c>
      <c r="IL14" s="13">
        <f t="shared" ref="IL14:IY14" si="113">SUM(IL61,IL108)</f>
        <v>0.5</v>
      </c>
      <c r="IM14" s="13">
        <f t="shared" si="113"/>
        <v>0.2</v>
      </c>
      <c r="IN14" s="13">
        <f t="shared" si="113"/>
        <v>0.5</v>
      </c>
      <c r="IO14" s="13">
        <f t="shared" si="113"/>
        <v>0.5</v>
      </c>
      <c r="IP14" s="13">
        <f t="shared" si="113"/>
        <v>0.5</v>
      </c>
      <c r="IQ14" s="13">
        <f t="shared" si="113"/>
        <v>0.5</v>
      </c>
      <c r="IR14" s="13">
        <f t="shared" si="113"/>
        <v>0.5</v>
      </c>
      <c r="IS14" s="13">
        <f t="shared" si="113"/>
        <v>0.5</v>
      </c>
      <c r="IT14" s="13">
        <f t="shared" si="113"/>
        <v>0.2</v>
      </c>
      <c r="IU14" s="13">
        <f t="shared" si="113"/>
        <v>0.5</v>
      </c>
      <c r="IV14" s="13">
        <f t="shared" si="113"/>
        <v>0.5</v>
      </c>
      <c r="IW14" s="13">
        <f t="shared" si="113"/>
        <v>0.5</v>
      </c>
      <c r="IX14" s="13">
        <f t="shared" si="113"/>
        <v>0.5</v>
      </c>
      <c r="IY14" s="13">
        <f t="shared" si="113"/>
        <v>0.5</v>
      </c>
      <c r="IZ14" s="13">
        <f t="shared" ref="IZ14:JZ14" si="114">SUM(IZ61,IZ108)</f>
        <v>0.5</v>
      </c>
      <c r="JA14" s="13">
        <f t="shared" si="114"/>
        <v>0.2</v>
      </c>
      <c r="JB14" s="13">
        <f t="shared" si="114"/>
        <v>0.5</v>
      </c>
      <c r="JC14" s="13">
        <f t="shared" si="114"/>
        <v>0.5</v>
      </c>
      <c r="JD14" s="13">
        <f t="shared" si="114"/>
        <v>0.5</v>
      </c>
      <c r="JE14" s="13">
        <f t="shared" si="114"/>
        <v>0.5</v>
      </c>
      <c r="JF14" s="13">
        <f t="shared" si="114"/>
        <v>0.5</v>
      </c>
      <c r="JG14" s="13">
        <f t="shared" si="114"/>
        <v>0.5</v>
      </c>
      <c r="JH14" s="13">
        <f t="shared" si="114"/>
        <v>0.2</v>
      </c>
      <c r="JI14" s="13">
        <f t="shared" si="114"/>
        <v>0.5</v>
      </c>
      <c r="JJ14" s="13">
        <f t="shared" si="114"/>
        <v>0.5</v>
      </c>
      <c r="JK14" s="13">
        <f t="shared" si="114"/>
        <v>0.5</v>
      </c>
      <c r="JL14" s="13">
        <f t="shared" si="114"/>
        <v>0.5</v>
      </c>
      <c r="JM14" s="13">
        <f t="shared" si="114"/>
        <v>0.5</v>
      </c>
      <c r="JN14" s="13">
        <f t="shared" si="114"/>
        <v>0.5</v>
      </c>
      <c r="JO14" s="13">
        <f t="shared" si="114"/>
        <v>0.5</v>
      </c>
      <c r="JP14" s="13">
        <f t="shared" si="114"/>
        <v>0.5</v>
      </c>
      <c r="JQ14" s="13">
        <f t="shared" si="114"/>
        <v>0.5</v>
      </c>
      <c r="JR14" s="13">
        <f t="shared" si="114"/>
        <v>0.5</v>
      </c>
      <c r="JS14" s="13">
        <f t="shared" si="114"/>
        <v>0.5</v>
      </c>
      <c r="JT14" s="13">
        <f t="shared" si="114"/>
        <v>0.5</v>
      </c>
      <c r="JU14" s="13">
        <f t="shared" si="114"/>
        <v>0.5</v>
      </c>
      <c r="JV14" s="13">
        <f t="shared" si="114"/>
        <v>0.2</v>
      </c>
      <c r="JW14" s="13">
        <f t="shared" si="114"/>
        <v>0.5</v>
      </c>
      <c r="JX14" s="13">
        <f t="shared" si="114"/>
        <v>0.5</v>
      </c>
      <c r="JY14" s="13">
        <f t="shared" si="114"/>
        <v>0.5</v>
      </c>
      <c r="JZ14" s="13">
        <f t="shared" si="114"/>
        <v>0.5</v>
      </c>
      <c r="KA14" s="13">
        <f t="shared" ref="KA14:MD14" si="115">SUM(KA61,KA108)</f>
        <v>0.5</v>
      </c>
      <c r="KB14" s="13">
        <f t="shared" si="115"/>
        <v>0.5</v>
      </c>
      <c r="KC14" s="13">
        <f t="shared" si="115"/>
        <v>0.2</v>
      </c>
      <c r="KD14" s="13">
        <f t="shared" si="115"/>
        <v>0.5</v>
      </c>
      <c r="KE14" s="13">
        <f t="shared" si="115"/>
        <v>0.5</v>
      </c>
      <c r="KF14" s="13">
        <f t="shared" si="115"/>
        <v>0.5</v>
      </c>
      <c r="KG14" s="13">
        <f t="shared" si="115"/>
        <v>0.5</v>
      </c>
      <c r="KH14" s="13">
        <f t="shared" si="115"/>
        <v>0.5</v>
      </c>
      <c r="KI14" s="13">
        <f t="shared" si="115"/>
        <v>0.5</v>
      </c>
      <c r="KJ14" s="13">
        <f t="shared" si="115"/>
        <v>0.2</v>
      </c>
      <c r="KK14" s="13">
        <f t="shared" si="115"/>
        <v>0.5</v>
      </c>
      <c r="KL14" s="13">
        <f t="shared" si="115"/>
        <v>0.5</v>
      </c>
      <c r="KM14" s="13">
        <f t="shared" si="115"/>
        <v>0.5</v>
      </c>
      <c r="KN14" s="13">
        <f t="shared" si="115"/>
        <v>0.5</v>
      </c>
      <c r="KO14" s="13">
        <f t="shared" si="115"/>
        <v>0.5</v>
      </c>
      <c r="KP14" s="13">
        <f t="shared" si="115"/>
        <v>0.5</v>
      </c>
      <c r="KQ14" s="13">
        <f t="shared" si="115"/>
        <v>0.5</v>
      </c>
      <c r="KR14" s="13">
        <f t="shared" si="115"/>
        <v>0.5</v>
      </c>
      <c r="KS14" s="13">
        <f t="shared" si="115"/>
        <v>0.5</v>
      </c>
      <c r="KT14" s="13">
        <f t="shared" si="115"/>
        <v>0.5</v>
      </c>
      <c r="KU14" s="13">
        <f t="shared" si="115"/>
        <v>0.5</v>
      </c>
      <c r="KV14" s="13">
        <f t="shared" si="115"/>
        <v>0.5</v>
      </c>
      <c r="KW14" s="13">
        <f t="shared" si="115"/>
        <v>0.5</v>
      </c>
      <c r="KX14" s="13">
        <f t="shared" si="115"/>
        <v>0.5</v>
      </c>
      <c r="KY14" s="13">
        <f t="shared" si="115"/>
        <v>0.5</v>
      </c>
      <c r="KZ14" s="13">
        <f t="shared" si="115"/>
        <v>0.5</v>
      </c>
      <c r="LA14" s="13">
        <f t="shared" si="115"/>
        <v>0.5</v>
      </c>
      <c r="LB14" s="13">
        <f t="shared" si="115"/>
        <v>0.5</v>
      </c>
      <c r="LC14" s="13">
        <f t="shared" si="115"/>
        <v>0.5</v>
      </c>
      <c r="LD14" s="13">
        <f t="shared" si="115"/>
        <v>0.5</v>
      </c>
      <c r="LE14" s="13">
        <f t="shared" si="115"/>
        <v>0.5</v>
      </c>
      <c r="LF14" s="13">
        <f t="shared" si="115"/>
        <v>0.5</v>
      </c>
      <c r="LG14" s="13">
        <f t="shared" si="115"/>
        <v>0.5</v>
      </c>
      <c r="LH14" s="13">
        <f t="shared" si="115"/>
        <v>0.5</v>
      </c>
      <c r="LI14" s="13">
        <f t="shared" si="115"/>
        <v>0.5</v>
      </c>
      <c r="LJ14" s="13">
        <f t="shared" si="115"/>
        <v>0.5</v>
      </c>
      <c r="LK14" s="13">
        <f t="shared" si="115"/>
        <v>0.5</v>
      </c>
      <c r="LL14" s="13">
        <f t="shared" si="115"/>
        <v>0.5</v>
      </c>
      <c r="LM14" s="13">
        <f t="shared" si="115"/>
        <v>0.5</v>
      </c>
      <c r="LN14" s="13">
        <f t="shared" si="115"/>
        <v>0.5</v>
      </c>
      <c r="LO14" s="13">
        <f t="shared" si="115"/>
        <v>0.5</v>
      </c>
      <c r="LP14" s="13">
        <f t="shared" si="115"/>
        <v>0.5</v>
      </c>
      <c r="LQ14" s="13">
        <f t="shared" si="115"/>
        <v>0.5</v>
      </c>
      <c r="LR14" s="13">
        <f t="shared" si="115"/>
        <v>0.5</v>
      </c>
      <c r="LS14" s="13">
        <f t="shared" si="115"/>
        <v>0.5</v>
      </c>
      <c r="LT14" s="13">
        <f t="shared" si="115"/>
        <v>0.5</v>
      </c>
      <c r="LU14" s="13">
        <f t="shared" si="115"/>
        <v>0.5</v>
      </c>
      <c r="LV14" s="13">
        <f t="shared" si="115"/>
        <v>0.5</v>
      </c>
      <c r="LW14" s="13">
        <f t="shared" si="115"/>
        <v>0.5</v>
      </c>
      <c r="LX14" s="13">
        <f t="shared" si="115"/>
        <v>0.5</v>
      </c>
      <c r="LY14" s="13">
        <f t="shared" si="115"/>
        <v>0.5</v>
      </c>
      <c r="LZ14" s="13">
        <f t="shared" si="115"/>
        <v>0.5</v>
      </c>
      <c r="MA14" s="13">
        <f t="shared" si="115"/>
        <v>0.5</v>
      </c>
      <c r="MB14" s="13">
        <f t="shared" si="115"/>
        <v>0.5</v>
      </c>
      <c r="MC14" s="13">
        <f t="shared" si="115"/>
        <v>0.5</v>
      </c>
      <c r="MD14" s="13">
        <f t="shared" si="115"/>
        <v>0.5</v>
      </c>
      <c r="ME14" s="13">
        <f t="shared" ref="ME14:MU14" si="116">SUM(ME61,ME108)</f>
        <v>0.5</v>
      </c>
      <c r="MF14" s="13">
        <f t="shared" si="116"/>
        <v>0.5</v>
      </c>
      <c r="MG14" s="13">
        <f t="shared" si="116"/>
        <v>0.5</v>
      </c>
      <c r="MH14" s="13">
        <f t="shared" si="116"/>
        <v>0.5</v>
      </c>
      <c r="MI14" s="13">
        <f t="shared" si="116"/>
        <v>0.5</v>
      </c>
      <c r="MJ14" s="13">
        <f t="shared" si="116"/>
        <v>0.5</v>
      </c>
      <c r="MK14" s="13">
        <f t="shared" si="116"/>
        <v>0.5</v>
      </c>
      <c r="ML14" s="13">
        <f t="shared" si="116"/>
        <v>0.5</v>
      </c>
      <c r="MM14" s="13">
        <f t="shared" si="116"/>
        <v>0.5</v>
      </c>
      <c r="MN14" s="13">
        <f t="shared" si="116"/>
        <v>0.5</v>
      </c>
      <c r="MO14" s="13">
        <f t="shared" si="116"/>
        <v>0.5</v>
      </c>
      <c r="MP14" s="13">
        <f t="shared" si="116"/>
        <v>0.5</v>
      </c>
      <c r="MQ14" s="13">
        <f t="shared" si="116"/>
        <v>0.5</v>
      </c>
      <c r="MR14" s="13">
        <f t="shared" si="116"/>
        <v>0.5</v>
      </c>
      <c r="MS14" s="13">
        <f t="shared" si="116"/>
        <v>0.5</v>
      </c>
      <c r="MT14" s="13">
        <f t="shared" si="116"/>
        <v>0.5</v>
      </c>
      <c r="MU14" s="13">
        <f t="shared" si="116"/>
        <v>0.5</v>
      </c>
      <c r="MV14" s="13">
        <f t="shared" ref="MV14:NB14" si="117">SUM(MV61,MV108)</f>
        <v>0.5</v>
      </c>
      <c r="MW14" s="13">
        <f t="shared" si="117"/>
        <v>0.5</v>
      </c>
      <c r="MX14" s="13">
        <f t="shared" si="117"/>
        <v>0.5</v>
      </c>
      <c r="MY14" s="13">
        <f t="shared" si="117"/>
        <v>0.5</v>
      </c>
      <c r="MZ14" s="13">
        <f t="shared" si="117"/>
        <v>0.5</v>
      </c>
      <c r="NA14" s="13">
        <f t="shared" si="117"/>
        <v>0.5</v>
      </c>
      <c r="NB14" s="13">
        <f t="shared" si="117"/>
        <v>0.5</v>
      </c>
    </row>
    <row r="15" spans="1:366" ht="15.75" customHeight="1">
      <c r="A15" s="22">
        <v>21</v>
      </c>
      <c r="B15" s="8" t="s">
        <v>91</v>
      </c>
      <c r="C15" s="13">
        <f t="shared" si="18"/>
        <v>4.2815315315315319</v>
      </c>
      <c r="D15" s="13">
        <f t="shared" ref="D15:Q15" si="118">SUM(D62,D109)</f>
        <v>2.5675675675675675</v>
      </c>
      <c r="E15" s="13">
        <f t="shared" si="118"/>
        <v>2.5675675675675675</v>
      </c>
      <c r="F15" s="13">
        <f t="shared" si="118"/>
        <v>2.6486486486486487</v>
      </c>
      <c r="G15" s="13">
        <f t="shared" si="118"/>
        <v>2.5675675675675675</v>
      </c>
      <c r="H15" s="13">
        <f t="shared" si="118"/>
        <v>2</v>
      </c>
      <c r="I15" s="13">
        <f t="shared" si="118"/>
        <v>2</v>
      </c>
      <c r="J15" s="13">
        <f t="shared" si="118"/>
        <v>3.689189189189189</v>
      </c>
      <c r="K15" s="13">
        <f t="shared" si="118"/>
        <v>2.6486486486486487</v>
      </c>
      <c r="L15" s="13">
        <f t="shared" si="118"/>
        <v>2.5675675675675675</v>
      </c>
      <c r="M15" s="13">
        <f t="shared" si="118"/>
        <v>2.5675675675675675</v>
      </c>
      <c r="N15" s="13">
        <f t="shared" si="118"/>
        <v>2.6486486486486487</v>
      </c>
      <c r="O15" s="13">
        <f t="shared" si="118"/>
        <v>2</v>
      </c>
      <c r="P15" s="13">
        <f t="shared" si="118"/>
        <v>2</v>
      </c>
      <c r="Q15" s="13">
        <f t="shared" si="118"/>
        <v>4.4774774774774775</v>
      </c>
      <c r="R15" s="13">
        <f t="shared" ref="R15:AJ15" si="119">SUM(R62,R109)</f>
        <v>4.1891891891891895</v>
      </c>
      <c r="S15" s="13">
        <f t="shared" si="119"/>
        <v>3.1351351351351351</v>
      </c>
      <c r="T15" s="13">
        <f t="shared" si="119"/>
        <v>2</v>
      </c>
      <c r="U15" s="13">
        <f t="shared" si="119"/>
        <v>3.2162162162162162</v>
      </c>
      <c r="V15" s="13">
        <f t="shared" si="119"/>
        <v>2</v>
      </c>
      <c r="W15" s="13">
        <f t="shared" si="119"/>
        <v>2</v>
      </c>
      <c r="X15" s="13">
        <f>SUM(X62,X109)</f>
        <v>3.689189189189189</v>
      </c>
      <c r="Y15" s="13">
        <f t="shared" si="119"/>
        <v>3.4594594594594592</v>
      </c>
      <c r="Z15" s="13">
        <f t="shared" si="119"/>
        <v>2.4864864864864864</v>
      </c>
      <c r="AA15" s="13">
        <f t="shared" si="119"/>
        <v>2.6486486486486487</v>
      </c>
      <c r="AB15" s="13">
        <f t="shared" si="119"/>
        <v>2.6486486486486487</v>
      </c>
      <c r="AC15" s="13">
        <f t="shared" si="119"/>
        <v>2</v>
      </c>
      <c r="AD15" s="13">
        <f t="shared" si="119"/>
        <v>2</v>
      </c>
      <c r="AE15" s="13">
        <f t="shared" si="119"/>
        <v>3.689189189189189</v>
      </c>
      <c r="AF15" s="13">
        <f t="shared" si="119"/>
        <v>3.3783783783783781</v>
      </c>
      <c r="AG15" s="13">
        <f t="shared" si="119"/>
        <v>2.7297297297297298</v>
      </c>
      <c r="AH15" s="13">
        <f t="shared" si="119"/>
        <v>2.6486486486486487</v>
      </c>
      <c r="AI15" s="13">
        <f t="shared" si="119"/>
        <v>2.4864864864864864</v>
      </c>
      <c r="AJ15" s="13">
        <f t="shared" si="119"/>
        <v>2</v>
      </c>
      <c r="AK15" s="13">
        <f t="shared" ref="AK15:CV15" si="120">SUM(AK62,AK109)</f>
        <v>2</v>
      </c>
      <c r="AL15" s="13">
        <f t="shared" si="120"/>
        <v>3.9144144144144142</v>
      </c>
      <c r="AM15" s="13">
        <f t="shared" si="120"/>
        <v>3.3783783783783781</v>
      </c>
      <c r="AN15" s="13">
        <f t="shared" si="120"/>
        <v>2.9729729729729728</v>
      </c>
      <c r="AO15" s="13">
        <f t="shared" si="120"/>
        <v>2.9729729729729728</v>
      </c>
      <c r="AP15" s="13">
        <f t="shared" si="120"/>
        <v>2.8108108108108105</v>
      </c>
      <c r="AQ15" s="13">
        <f t="shared" si="120"/>
        <v>2</v>
      </c>
      <c r="AR15" s="13">
        <f t="shared" si="120"/>
        <v>2</v>
      </c>
      <c r="AS15" s="13">
        <f t="shared" si="120"/>
        <v>4.2522522522522515</v>
      </c>
      <c r="AT15" s="13">
        <f t="shared" si="120"/>
        <v>4.2702702702702702</v>
      </c>
      <c r="AU15" s="13">
        <f t="shared" si="120"/>
        <v>2.9729729729729728</v>
      </c>
      <c r="AV15" s="13">
        <f t="shared" si="120"/>
        <v>3.0540540540540539</v>
      </c>
      <c r="AW15" s="13">
        <f t="shared" si="120"/>
        <v>2.6486486486486487</v>
      </c>
      <c r="AX15" s="13">
        <f t="shared" si="120"/>
        <v>2</v>
      </c>
      <c r="AY15" s="13">
        <f t="shared" si="120"/>
        <v>2</v>
      </c>
      <c r="AZ15" s="13">
        <f t="shared" si="120"/>
        <v>4.7027027027027026</v>
      </c>
      <c r="BA15" s="13">
        <f t="shared" si="120"/>
        <v>4.4324324324324325</v>
      </c>
      <c r="BB15" s="13">
        <f t="shared" si="120"/>
        <v>3.0945945945945947</v>
      </c>
      <c r="BC15" s="13">
        <f t="shared" si="120"/>
        <v>3.1351351351351351</v>
      </c>
      <c r="BD15" s="13">
        <f t="shared" si="120"/>
        <v>3.1351351351351351</v>
      </c>
      <c r="BE15" s="13">
        <f t="shared" si="120"/>
        <v>2</v>
      </c>
      <c r="BF15" s="13">
        <f t="shared" si="120"/>
        <v>2</v>
      </c>
      <c r="BG15" s="13">
        <f t="shared" si="120"/>
        <v>3.689189189189189</v>
      </c>
      <c r="BH15" s="13">
        <f t="shared" si="120"/>
        <v>3.2162162162162162</v>
      </c>
      <c r="BI15" s="13">
        <f t="shared" si="120"/>
        <v>2.8108108108108105</v>
      </c>
      <c r="BJ15" s="13">
        <f t="shared" si="120"/>
        <v>2.8108108108108105</v>
      </c>
      <c r="BK15" s="13">
        <f t="shared" si="120"/>
        <v>2.8108108108108105</v>
      </c>
      <c r="BL15" s="13">
        <f t="shared" si="120"/>
        <v>2</v>
      </c>
      <c r="BM15" s="13">
        <f t="shared" si="120"/>
        <v>2</v>
      </c>
      <c r="BN15" s="13">
        <f t="shared" si="120"/>
        <v>4.8153153153153152</v>
      </c>
      <c r="BO15" s="13">
        <f t="shared" si="120"/>
        <v>3.8648648648648649</v>
      </c>
      <c r="BP15" s="13">
        <f t="shared" si="120"/>
        <v>3.0540540540540539</v>
      </c>
      <c r="BQ15" s="13">
        <f t="shared" si="120"/>
        <v>3.0540540540540539</v>
      </c>
      <c r="BR15" s="13">
        <f t="shared" si="120"/>
        <v>2.8918918918918917</v>
      </c>
      <c r="BS15" s="13">
        <f t="shared" si="120"/>
        <v>2</v>
      </c>
      <c r="BT15" s="13">
        <f t="shared" si="120"/>
        <v>2</v>
      </c>
      <c r="BU15" s="13">
        <f t="shared" si="120"/>
        <v>4.2522522522522515</v>
      </c>
      <c r="BV15" s="13">
        <f t="shared" si="120"/>
        <v>3.1351351351351351</v>
      </c>
      <c r="BW15" s="13">
        <f t="shared" si="120"/>
        <v>2.7297297297297298</v>
      </c>
      <c r="BX15" s="13">
        <f t="shared" si="120"/>
        <v>2.7297297297297298</v>
      </c>
      <c r="BY15" s="13">
        <f t="shared" si="120"/>
        <v>2.6486486486486487</v>
      </c>
      <c r="BZ15" s="13">
        <f t="shared" si="120"/>
        <v>2</v>
      </c>
      <c r="CA15" s="13">
        <f t="shared" si="120"/>
        <v>2</v>
      </c>
      <c r="CB15" s="13">
        <f t="shared" si="120"/>
        <v>2</v>
      </c>
      <c r="CC15" s="13">
        <f t="shared" si="120"/>
        <v>3.6216216216216215</v>
      </c>
      <c r="CD15" s="13">
        <f t="shared" si="120"/>
        <v>2.8108108108108105</v>
      </c>
      <c r="CE15" s="13">
        <f t="shared" si="120"/>
        <v>3.2162162162162162</v>
      </c>
      <c r="CF15" s="13">
        <f t="shared" si="120"/>
        <v>3.7027027027027026</v>
      </c>
      <c r="CG15" s="13">
        <f t="shared" si="120"/>
        <v>2</v>
      </c>
      <c r="CH15" s="13">
        <f t="shared" si="120"/>
        <v>2</v>
      </c>
      <c r="CI15" s="13">
        <f t="shared" si="120"/>
        <v>5.1531531531531529</v>
      </c>
      <c r="CJ15" s="13">
        <f t="shared" si="120"/>
        <v>4.9189189189189184</v>
      </c>
      <c r="CK15" s="13">
        <f t="shared" si="120"/>
        <v>3.6216216216216215</v>
      </c>
      <c r="CL15" s="13">
        <f t="shared" si="120"/>
        <v>3.6216216216216215</v>
      </c>
      <c r="CM15" s="13">
        <f t="shared" si="120"/>
        <v>4.5945945945945947</v>
      </c>
      <c r="CN15" s="13">
        <f t="shared" si="120"/>
        <v>2</v>
      </c>
      <c r="CO15" s="13">
        <f t="shared" si="120"/>
        <v>2</v>
      </c>
      <c r="CP15" s="13">
        <f t="shared" si="120"/>
        <v>5.1531531531531529</v>
      </c>
      <c r="CQ15" s="13">
        <f t="shared" si="120"/>
        <v>4.9189189189189184</v>
      </c>
      <c r="CR15" s="13">
        <f t="shared" si="120"/>
        <v>4.1081081081081079</v>
      </c>
      <c r="CS15" s="13">
        <f t="shared" si="120"/>
        <v>4.1081081081081079</v>
      </c>
      <c r="CT15" s="13">
        <f t="shared" si="120"/>
        <v>4.1081081081081079</v>
      </c>
      <c r="CU15" s="13">
        <f t="shared" si="120"/>
        <v>2</v>
      </c>
      <c r="CV15" s="13">
        <f t="shared" si="120"/>
        <v>2</v>
      </c>
      <c r="CW15" s="13">
        <f t="shared" ref="CW15:FH15" si="121">SUM(CW62,CW109)</f>
        <v>2</v>
      </c>
      <c r="CX15" s="13">
        <f t="shared" si="121"/>
        <v>4.5945945945945947</v>
      </c>
      <c r="CY15" s="13">
        <f t="shared" si="121"/>
        <v>3.1351351351351351</v>
      </c>
      <c r="CZ15" s="13">
        <f t="shared" si="121"/>
        <v>2.8108108108108105</v>
      </c>
      <c r="DA15" s="13">
        <f t="shared" si="121"/>
        <v>2.7297297297297298</v>
      </c>
      <c r="DB15" s="13">
        <f t="shared" si="121"/>
        <v>2</v>
      </c>
      <c r="DC15" s="13">
        <f t="shared" si="121"/>
        <v>2</v>
      </c>
      <c r="DD15" s="13">
        <f t="shared" si="121"/>
        <v>5.1531531531531529</v>
      </c>
      <c r="DE15" s="13">
        <f t="shared" si="121"/>
        <v>4.5945945945945947</v>
      </c>
      <c r="DF15" s="13">
        <f t="shared" si="121"/>
        <v>4.1081081081081079</v>
      </c>
      <c r="DG15" s="13">
        <f t="shared" si="121"/>
        <v>3.9459459459459461</v>
      </c>
      <c r="DH15" s="13">
        <f t="shared" si="121"/>
        <v>3.8648648648648649</v>
      </c>
      <c r="DI15" s="13">
        <f t="shared" si="121"/>
        <v>2</v>
      </c>
      <c r="DJ15" s="13">
        <f t="shared" si="121"/>
        <v>2</v>
      </c>
      <c r="DK15" s="13">
        <f t="shared" si="121"/>
        <v>5.6036036036036032</v>
      </c>
      <c r="DL15" s="13">
        <f t="shared" si="121"/>
        <v>4.9189189189189184</v>
      </c>
      <c r="DM15" s="13">
        <f t="shared" si="121"/>
        <v>4.5945945945945947</v>
      </c>
      <c r="DN15" s="13">
        <f t="shared" si="121"/>
        <v>4.4324324324324325</v>
      </c>
      <c r="DO15" s="13">
        <f t="shared" si="121"/>
        <v>3.9459459459459461</v>
      </c>
      <c r="DP15" s="13">
        <f t="shared" si="121"/>
        <v>2</v>
      </c>
      <c r="DQ15" s="13">
        <f t="shared" si="121"/>
        <v>2</v>
      </c>
      <c r="DR15" s="13">
        <f t="shared" si="121"/>
        <v>4.5900900900900901</v>
      </c>
      <c r="DS15" s="13">
        <f t="shared" si="121"/>
        <v>2.8108108108108105</v>
      </c>
      <c r="DT15" s="13">
        <f t="shared" si="121"/>
        <v>2.8108108108108105</v>
      </c>
      <c r="DU15" s="13">
        <f t="shared" si="121"/>
        <v>2.5675675675675675</v>
      </c>
      <c r="DV15" s="13">
        <f t="shared" si="121"/>
        <v>2.8108108108108105</v>
      </c>
      <c r="DW15" s="13">
        <f t="shared" si="121"/>
        <v>2</v>
      </c>
      <c r="DX15" s="13">
        <f t="shared" si="121"/>
        <v>2</v>
      </c>
      <c r="DY15" s="13">
        <f t="shared" si="121"/>
        <v>3.689189189189189</v>
      </c>
      <c r="DZ15" s="13">
        <f t="shared" si="121"/>
        <v>2.8918918918918917</v>
      </c>
      <c r="EA15" s="13">
        <f t="shared" si="121"/>
        <v>2.8108108108108105</v>
      </c>
      <c r="EB15" s="13">
        <f t="shared" si="121"/>
        <v>2.6486486486486487</v>
      </c>
      <c r="EC15" s="13">
        <f t="shared" si="121"/>
        <v>2.8108108108108105</v>
      </c>
      <c r="ED15" s="13">
        <f t="shared" si="121"/>
        <v>2</v>
      </c>
      <c r="EE15" s="13">
        <f t="shared" si="121"/>
        <v>2</v>
      </c>
      <c r="EF15" s="13">
        <f t="shared" si="121"/>
        <v>2</v>
      </c>
      <c r="EG15" s="13">
        <f t="shared" si="121"/>
        <v>4.0270270270270263</v>
      </c>
      <c r="EH15" s="13">
        <f t="shared" si="121"/>
        <v>3.6216216216216215</v>
      </c>
      <c r="EI15" s="13">
        <f t="shared" si="121"/>
        <v>3.2162162162162162</v>
      </c>
      <c r="EJ15" s="13">
        <f t="shared" si="121"/>
        <v>2.8108108108108105</v>
      </c>
      <c r="EK15" s="13">
        <f t="shared" si="121"/>
        <v>2</v>
      </c>
      <c r="EL15" s="13">
        <f t="shared" si="121"/>
        <v>2</v>
      </c>
      <c r="EM15" s="13">
        <f t="shared" si="121"/>
        <v>5.3783783783783781</v>
      </c>
      <c r="EN15" s="13">
        <f t="shared" si="121"/>
        <v>5.243243243243243</v>
      </c>
      <c r="EO15" s="13">
        <f t="shared" si="121"/>
        <v>4.0270270270270263</v>
      </c>
      <c r="EP15" s="13">
        <f t="shared" si="121"/>
        <v>4.0270270270270263</v>
      </c>
      <c r="EQ15" s="13">
        <f t="shared" si="121"/>
        <v>3.9459459459459461</v>
      </c>
      <c r="ER15" s="13">
        <f t="shared" si="121"/>
        <v>2</v>
      </c>
      <c r="ES15" s="13">
        <f t="shared" si="121"/>
        <v>2</v>
      </c>
      <c r="ET15" s="13">
        <f t="shared" si="121"/>
        <v>5.9414414414414418</v>
      </c>
      <c r="EU15" s="13">
        <f t="shared" si="121"/>
        <v>5.243243243243243</v>
      </c>
      <c r="EV15" s="13">
        <f t="shared" si="121"/>
        <v>5.0810810810810807</v>
      </c>
      <c r="EW15" s="13">
        <f t="shared" si="121"/>
        <v>4.0270270270270263</v>
      </c>
      <c r="EX15" s="13">
        <f t="shared" si="121"/>
        <v>5.243243243243243</v>
      </c>
      <c r="EY15" s="13">
        <f t="shared" si="121"/>
        <v>2</v>
      </c>
      <c r="EZ15" s="13">
        <f t="shared" si="121"/>
        <v>2</v>
      </c>
      <c r="FA15" s="13">
        <f t="shared" si="121"/>
        <v>5.9414414414414418</v>
      </c>
      <c r="FB15" s="13">
        <f t="shared" si="121"/>
        <v>5.243243243243243</v>
      </c>
      <c r="FC15" s="13">
        <f t="shared" si="121"/>
        <v>4.8378378378378368</v>
      </c>
      <c r="FD15" s="13">
        <f t="shared" si="121"/>
        <v>4.0270270270270263</v>
      </c>
      <c r="FE15" s="13">
        <f t="shared" si="121"/>
        <v>4.1081081081081079</v>
      </c>
      <c r="FF15" s="13">
        <f t="shared" si="121"/>
        <v>2</v>
      </c>
      <c r="FG15" s="13">
        <f t="shared" si="121"/>
        <v>2</v>
      </c>
      <c r="FH15" s="13">
        <f t="shared" si="121"/>
        <v>5.3783783783783781</v>
      </c>
      <c r="FI15" s="13">
        <f t="shared" ref="FI15:HT15" si="122">SUM(FI62,FI109)</f>
        <v>4.1891891891891895</v>
      </c>
      <c r="FJ15" s="13">
        <f t="shared" si="122"/>
        <v>3.7027027027027026</v>
      </c>
      <c r="FK15" s="13">
        <f t="shared" si="122"/>
        <v>3.6216216216216215</v>
      </c>
      <c r="FL15" s="13">
        <f t="shared" si="122"/>
        <v>3.2972972972972974</v>
      </c>
      <c r="FM15" s="13">
        <f t="shared" si="122"/>
        <v>2</v>
      </c>
      <c r="FN15" s="13">
        <f t="shared" si="122"/>
        <v>2</v>
      </c>
      <c r="FO15" s="13">
        <f t="shared" si="122"/>
        <v>3.8018018018018016</v>
      </c>
      <c r="FP15" s="13">
        <f t="shared" si="122"/>
        <v>2.8108108108108105</v>
      </c>
      <c r="FQ15" s="13">
        <f t="shared" si="122"/>
        <v>2.6486486486486487</v>
      </c>
      <c r="FR15" s="13">
        <f t="shared" si="122"/>
        <v>2.7297297297297298</v>
      </c>
      <c r="FS15" s="13">
        <f t="shared" si="122"/>
        <v>2.6486486486486487</v>
      </c>
      <c r="FT15" s="13">
        <f t="shared" si="122"/>
        <v>2</v>
      </c>
      <c r="FU15" s="13">
        <f t="shared" si="122"/>
        <v>2</v>
      </c>
      <c r="FV15" s="13">
        <f t="shared" si="122"/>
        <v>3.8018018018018016</v>
      </c>
      <c r="FW15" s="13">
        <f t="shared" si="122"/>
        <v>3.2972972972972974</v>
      </c>
      <c r="FX15" s="13">
        <f t="shared" si="122"/>
        <v>2.8108108108108105</v>
      </c>
      <c r="FY15" s="13">
        <f t="shared" si="122"/>
        <v>2.8108108108108105</v>
      </c>
      <c r="FZ15" s="13">
        <f t="shared" si="122"/>
        <v>2.8108108108108105</v>
      </c>
      <c r="GA15" s="13">
        <f t="shared" si="122"/>
        <v>2</v>
      </c>
      <c r="GB15" s="13">
        <f t="shared" si="122"/>
        <v>2</v>
      </c>
      <c r="GC15" s="13">
        <f t="shared" si="122"/>
        <v>3.689189189189189</v>
      </c>
      <c r="GD15" s="13">
        <f t="shared" si="122"/>
        <v>3.4594594594594592</v>
      </c>
      <c r="GE15" s="13">
        <f t="shared" si="122"/>
        <v>2.7297297297297298</v>
      </c>
      <c r="GF15" s="13">
        <f t="shared" si="122"/>
        <v>2.5675675675675675</v>
      </c>
      <c r="GG15" s="13">
        <f t="shared" si="122"/>
        <v>2.6486486486486487</v>
      </c>
      <c r="GH15" s="13">
        <f t="shared" si="122"/>
        <v>2</v>
      </c>
      <c r="GI15" s="13">
        <f t="shared" si="122"/>
        <v>2</v>
      </c>
      <c r="GJ15" s="13">
        <f t="shared" si="122"/>
        <v>4.8153153153153152</v>
      </c>
      <c r="GK15" s="13">
        <f t="shared" si="122"/>
        <v>3.5405405405405403</v>
      </c>
      <c r="GL15" s="13">
        <f t="shared" si="122"/>
        <v>2.9729729729729728</v>
      </c>
      <c r="GM15" s="13">
        <f t="shared" si="122"/>
        <v>2.5675675675675675</v>
      </c>
      <c r="GN15" s="13">
        <f t="shared" si="122"/>
        <v>2.8108108108108105</v>
      </c>
      <c r="GO15" s="13">
        <f t="shared" si="122"/>
        <v>2</v>
      </c>
      <c r="GP15" s="13">
        <f t="shared" si="122"/>
        <v>2</v>
      </c>
      <c r="GQ15" s="13">
        <f t="shared" si="122"/>
        <v>3.689189189189189</v>
      </c>
      <c r="GR15" s="13">
        <f t="shared" si="122"/>
        <v>2.8918918918918917</v>
      </c>
      <c r="GS15" s="13">
        <f t="shared" si="122"/>
        <v>2.8918918918918917</v>
      </c>
      <c r="GT15" s="13">
        <f t="shared" si="122"/>
        <v>2.8918918918918917</v>
      </c>
      <c r="GU15" s="13">
        <f t="shared" si="122"/>
        <v>3.2162162162162162</v>
      </c>
      <c r="GV15" s="13">
        <f t="shared" si="122"/>
        <v>2</v>
      </c>
      <c r="GW15" s="13">
        <f t="shared" si="122"/>
        <v>2</v>
      </c>
      <c r="GX15" s="13">
        <f t="shared" si="122"/>
        <v>5.3783783783783781</v>
      </c>
      <c r="GY15" s="13">
        <f t="shared" si="122"/>
        <v>4.6756756756756754</v>
      </c>
      <c r="GZ15" s="13">
        <f t="shared" si="122"/>
        <v>4.4324324324324325</v>
      </c>
      <c r="HA15" s="13">
        <f t="shared" si="122"/>
        <v>4.2702702702702702</v>
      </c>
      <c r="HB15" s="13">
        <f t="shared" si="122"/>
        <v>4.1081081081081079</v>
      </c>
      <c r="HC15" s="13">
        <f t="shared" si="122"/>
        <v>2</v>
      </c>
      <c r="HD15" s="13">
        <f t="shared" si="122"/>
        <v>2</v>
      </c>
      <c r="HE15" s="13">
        <f t="shared" si="122"/>
        <v>5.9414414414414418</v>
      </c>
      <c r="HF15" s="13">
        <f t="shared" si="122"/>
        <v>4.9189189189189184</v>
      </c>
      <c r="HG15" s="13">
        <f t="shared" si="122"/>
        <v>4.8378378378378368</v>
      </c>
      <c r="HH15" s="13">
        <f t="shared" si="122"/>
        <v>4.4324324324324325</v>
      </c>
      <c r="HI15" s="13">
        <f t="shared" si="122"/>
        <v>4.4324324324324325</v>
      </c>
      <c r="HJ15" s="13">
        <f t="shared" si="122"/>
        <v>2</v>
      </c>
      <c r="HK15" s="13">
        <f t="shared" si="122"/>
        <v>2</v>
      </c>
      <c r="HL15" s="13">
        <f t="shared" si="122"/>
        <v>5.9414414414414418</v>
      </c>
      <c r="HM15" s="13">
        <f t="shared" si="122"/>
        <v>4.4324324324324325</v>
      </c>
      <c r="HN15" s="13">
        <f t="shared" si="122"/>
        <v>3.3783783783783781</v>
      </c>
      <c r="HO15" s="13">
        <f t="shared" si="122"/>
        <v>3.3783783783783781</v>
      </c>
      <c r="HP15" s="13">
        <f t="shared" si="122"/>
        <v>3.0540540540540539</v>
      </c>
      <c r="HQ15" s="13">
        <f t="shared" si="122"/>
        <v>2</v>
      </c>
      <c r="HR15" s="13">
        <f t="shared" si="122"/>
        <v>2</v>
      </c>
      <c r="HS15" s="13">
        <f t="shared" si="122"/>
        <v>4.8153153153153152</v>
      </c>
      <c r="HT15" s="13">
        <f t="shared" si="122"/>
        <v>3.1351351351351351</v>
      </c>
      <c r="HU15" s="13">
        <f t="shared" ref="HU15:IK15" si="123">SUM(HU62,HU109)</f>
        <v>2.6486486486486487</v>
      </c>
      <c r="HV15" s="13">
        <f t="shared" si="123"/>
        <v>2.7297297297297298</v>
      </c>
      <c r="HW15" s="13">
        <f t="shared" si="123"/>
        <v>2.6486486486486487</v>
      </c>
      <c r="HX15" s="13">
        <f t="shared" si="123"/>
        <v>2</v>
      </c>
      <c r="HY15" s="13">
        <f t="shared" si="123"/>
        <v>2</v>
      </c>
      <c r="HZ15" s="13">
        <f t="shared" si="123"/>
        <v>5.3783783783783781</v>
      </c>
      <c r="IA15" s="13">
        <f t="shared" si="123"/>
        <v>4.0270270270270263</v>
      </c>
      <c r="IB15" s="13">
        <f t="shared" si="123"/>
        <v>3.6216216216216215</v>
      </c>
      <c r="IC15" s="13">
        <f t="shared" si="123"/>
        <v>3.7837837837837833</v>
      </c>
      <c r="ID15" s="13">
        <f t="shared" si="123"/>
        <v>3.7837837837837833</v>
      </c>
      <c r="IE15" s="13">
        <f t="shared" si="123"/>
        <v>2</v>
      </c>
      <c r="IF15" s="13">
        <f t="shared" si="123"/>
        <v>2</v>
      </c>
      <c r="IG15" s="13">
        <f t="shared" si="123"/>
        <v>4.8153153153153152</v>
      </c>
      <c r="IH15" s="13">
        <f t="shared" si="123"/>
        <v>3.2162162162162162</v>
      </c>
      <c r="II15" s="13">
        <f t="shared" si="123"/>
        <v>3.2162162162162162</v>
      </c>
      <c r="IJ15" s="13">
        <f t="shared" si="123"/>
        <v>2.8108108108108105</v>
      </c>
      <c r="IK15" s="13">
        <f t="shared" si="123"/>
        <v>2.8108108108108105</v>
      </c>
      <c r="IL15" s="13">
        <f t="shared" ref="IL15:IY15" si="124">SUM(IL62,IL109)</f>
        <v>2</v>
      </c>
      <c r="IM15" s="13">
        <f t="shared" si="124"/>
        <v>2</v>
      </c>
      <c r="IN15" s="13">
        <f t="shared" si="124"/>
        <v>3.9144144144144142</v>
      </c>
      <c r="IO15" s="13">
        <f t="shared" si="124"/>
        <v>3.3438438438438434</v>
      </c>
      <c r="IP15" s="13">
        <f t="shared" si="124"/>
        <v>4.9174174174174166</v>
      </c>
      <c r="IQ15" s="13">
        <f t="shared" si="124"/>
        <v>5.9009009009009006</v>
      </c>
      <c r="IR15" s="13">
        <f t="shared" si="124"/>
        <v>5.9009009009009006</v>
      </c>
      <c r="IS15" s="13">
        <f t="shared" si="124"/>
        <v>9.634634634634633</v>
      </c>
      <c r="IT15" s="13">
        <f t="shared" si="124"/>
        <v>3.5035035035035031</v>
      </c>
      <c r="IU15" s="13">
        <f t="shared" si="124"/>
        <v>7.6076076076076076</v>
      </c>
      <c r="IV15" s="13">
        <f t="shared" si="124"/>
        <v>9.8348348348348331</v>
      </c>
      <c r="IW15" s="13">
        <f t="shared" si="124"/>
        <v>7.9662162162162149</v>
      </c>
      <c r="IX15" s="13">
        <f t="shared" si="124"/>
        <v>8.0645645645645647</v>
      </c>
      <c r="IY15" s="13">
        <f t="shared" si="124"/>
        <v>9.8348348348348331</v>
      </c>
      <c r="IZ15" s="13">
        <f t="shared" ref="IZ15:JZ15" si="125">SUM(IZ62,IZ109)</f>
        <v>7.0070070070070063</v>
      </c>
      <c r="JA15" s="13">
        <f t="shared" si="125"/>
        <v>4.2042042042042036</v>
      </c>
      <c r="JB15" s="13">
        <f t="shared" si="125"/>
        <v>8.4084084084084072</v>
      </c>
      <c r="JC15" s="13">
        <f t="shared" si="125"/>
        <v>10.228228228228229</v>
      </c>
      <c r="JD15" s="13">
        <f t="shared" si="125"/>
        <v>10.818318318318319</v>
      </c>
      <c r="JE15" s="13">
        <f t="shared" si="125"/>
        <v>9.8348348348348331</v>
      </c>
      <c r="JF15" s="13">
        <f t="shared" si="125"/>
        <v>10.818318318318319</v>
      </c>
      <c r="JG15" s="13">
        <f t="shared" si="125"/>
        <v>11.386386386386384</v>
      </c>
      <c r="JH15" s="13">
        <f t="shared" si="125"/>
        <v>6.6566566566566561</v>
      </c>
      <c r="JI15" s="13">
        <f t="shared" si="125"/>
        <v>6.4064064064064059</v>
      </c>
      <c r="JJ15" s="13">
        <f t="shared" si="125"/>
        <v>4.9174174174174166</v>
      </c>
      <c r="JK15" s="13">
        <f t="shared" si="125"/>
        <v>3.1471471471471468</v>
      </c>
      <c r="JL15" s="13">
        <f t="shared" si="125"/>
        <v>3.5405405405405399</v>
      </c>
      <c r="JM15" s="13">
        <f t="shared" si="125"/>
        <v>4.3273273273273274</v>
      </c>
      <c r="JN15" s="13">
        <f t="shared" si="125"/>
        <v>3.8538538538538534</v>
      </c>
      <c r="JO15" s="13">
        <f t="shared" si="125"/>
        <v>3.5035035035035031</v>
      </c>
      <c r="JP15" s="13">
        <f t="shared" si="125"/>
        <v>8.0080080080080069</v>
      </c>
      <c r="JQ15" s="13">
        <f t="shared" si="125"/>
        <v>12.785285285285283</v>
      </c>
      <c r="JR15" s="13">
        <f t="shared" si="125"/>
        <v>8.8513513513513509</v>
      </c>
      <c r="JS15" s="13">
        <f t="shared" si="125"/>
        <v>8.8513513513513509</v>
      </c>
      <c r="JT15" s="13">
        <f t="shared" si="125"/>
        <v>5.9009009009009006</v>
      </c>
      <c r="JU15" s="13">
        <f t="shared" si="125"/>
        <v>2.6276276276276276</v>
      </c>
      <c r="JV15" s="13">
        <f t="shared" si="125"/>
        <v>3.8538538538538534</v>
      </c>
      <c r="JW15" s="13">
        <f t="shared" si="125"/>
        <v>8.0080080080080069</v>
      </c>
      <c r="JX15" s="13">
        <f t="shared" si="125"/>
        <v>8.8513513513513509</v>
      </c>
      <c r="JY15" s="13">
        <f t="shared" si="125"/>
        <v>5.9009009009009006</v>
      </c>
      <c r="JZ15" s="13">
        <f t="shared" si="125"/>
        <v>6.2942942942942937</v>
      </c>
      <c r="KA15" s="13">
        <f t="shared" ref="KA15:MD15" si="126">SUM(KA62,KA109)</f>
        <v>5.9009009009009006</v>
      </c>
      <c r="KB15" s="13">
        <f t="shared" si="126"/>
        <v>3.5035035035035031</v>
      </c>
      <c r="KC15" s="13">
        <f t="shared" si="126"/>
        <v>3.5035035035035031</v>
      </c>
      <c r="KD15" s="13">
        <f t="shared" si="126"/>
        <v>9.0090090090090076</v>
      </c>
      <c r="KE15" s="13">
        <f t="shared" si="126"/>
        <v>14.752252252252251</v>
      </c>
      <c r="KF15" s="13">
        <f t="shared" si="126"/>
        <v>10.818318318318319</v>
      </c>
      <c r="KG15" s="13">
        <f t="shared" si="126"/>
        <v>10.818318318318319</v>
      </c>
      <c r="KH15" s="13">
        <f t="shared" si="126"/>
        <v>10.818318318318319</v>
      </c>
      <c r="KI15" s="13">
        <f t="shared" si="126"/>
        <v>5.2552552552552552</v>
      </c>
      <c r="KJ15" s="13">
        <f t="shared" si="126"/>
        <v>4.3793793793793787</v>
      </c>
      <c r="KK15" s="13">
        <f t="shared" si="126"/>
        <v>15.015015015015013</v>
      </c>
      <c r="KL15" s="13">
        <f t="shared" si="126"/>
        <v>12.785285285285283</v>
      </c>
      <c r="KM15" s="13">
        <f t="shared" si="126"/>
        <v>10.818318318318319</v>
      </c>
      <c r="KN15" s="13">
        <f t="shared" si="126"/>
        <v>9.2447447447447431</v>
      </c>
      <c r="KO15" s="13">
        <f t="shared" si="126"/>
        <v>8.8513513513513509</v>
      </c>
      <c r="KP15" s="13">
        <f t="shared" si="126"/>
        <v>14.889889889889888</v>
      </c>
      <c r="KQ15" s="13">
        <f t="shared" si="126"/>
        <v>14.014014014014013</v>
      </c>
      <c r="KR15" s="13">
        <f t="shared" si="126"/>
        <v>16.016016016016014</v>
      </c>
      <c r="KS15" s="13">
        <f t="shared" si="126"/>
        <v>14.752252252252251</v>
      </c>
      <c r="KT15" s="13">
        <f t="shared" si="126"/>
        <v>14.752252252252251</v>
      </c>
      <c r="KU15" s="13">
        <f t="shared" si="126"/>
        <v>14.752252252252251</v>
      </c>
      <c r="KV15" s="13">
        <f t="shared" si="126"/>
        <v>10.818318318318319</v>
      </c>
      <c r="KW15" s="13">
        <f t="shared" si="126"/>
        <v>8.3208208208208205</v>
      </c>
      <c r="KX15" s="13">
        <f t="shared" si="126"/>
        <v>8.3208208208208205</v>
      </c>
      <c r="KY15" s="13">
        <f t="shared" si="126"/>
        <v>9.0090090090090076</v>
      </c>
      <c r="KZ15" s="13">
        <f t="shared" si="126"/>
        <v>11.801801801801801</v>
      </c>
      <c r="LA15" s="13">
        <f t="shared" si="126"/>
        <v>8.8513513513513509</v>
      </c>
      <c r="LB15" s="13">
        <f t="shared" si="126"/>
        <v>8.8513513513513509</v>
      </c>
      <c r="LC15" s="13">
        <f t="shared" si="126"/>
        <v>6.8843843843843828</v>
      </c>
      <c r="LD15" s="13">
        <f t="shared" si="126"/>
        <v>3.1531531531531529</v>
      </c>
      <c r="LE15" s="13">
        <f t="shared" si="126"/>
        <v>3.5035035035035031</v>
      </c>
      <c r="LF15" s="13">
        <f t="shared" si="126"/>
        <v>8.0080080080080069</v>
      </c>
      <c r="LG15" s="13">
        <f t="shared" si="126"/>
        <v>9.8348348348348331</v>
      </c>
      <c r="LH15" s="13">
        <f t="shared" si="126"/>
        <v>9.048048048048047</v>
      </c>
      <c r="LI15" s="13">
        <f t="shared" si="126"/>
        <v>9.048048048048047</v>
      </c>
      <c r="LJ15" s="13">
        <f t="shared" si="126"/>
        <v>3.9339339339339334</v>
      </c>
      <c r="LK15" s="13">
        <f t="shared" si="126"/>
        <v>2.6276276276276276</v>
      </c>
      <c r="LL15" s="13">
        <f t="shared" si="126"/>
        <v>2.6276276276276276</v>
      </c>
      <c r="LM15" s="13">
        <f t="shared" si="126"/>
        <v>4.0040040040040035</v>
      </c>
      <c r="LN15" s="13">
        <f t="shared" si="126"/>
        <v>3.1471471471471468</v>
      </c>
      <c r="LO15" s="13">
        <f t="shared" si="126"/>
        <v>1.77027027027027</v>
      </c>
      <c r="LP15" s="13">
        <f t="shared" si="126"/>
        <v>0</v>
      </c>
      <c r="LQ15" s="13">
        <f t="shared" si="126"/>
        <v>0</v>
      </c>
      <c r="LR15" s="13">
        <f t="shared" si="126"/>
        <v>8.7587587587587574</v>
      </c>
      <c r="LS15" s="13">
        <f t="shared" si="126"/>
        <v>3.5035035035035031</v>
      </c>
      <c r="LT15" s="13">
        <f t="shared" si="126"/>
        <v>8.0080080080080069</v>
      </c>
      <c r="LU15" s="13">
        <f t="shared" si="126"/>
        <v>9.8348348348348331</v>
      </c>
      <c r="LV15" s="13">
        <f t="shared" si="126"/>
        <v>7.8678678678678668</v>
      </c>
      <c r="LW15" s="13">
        <f t="shared" si="126"/>
        <v>0</v>
      </c>
      <c r="LX15" s="13">
        <f t="shared" si="126"/>
        <v>0</v>
      </c>
      <c r="LY15" s="13">
        <f t="shared" si="126"/>
        <v>10.51051051051051</v>
      </c>
      <c r="LZ15" s="13">
        <f t="shared" si="126"/>
        <v>4.5545545545545538</v>
      </c>
      <c r="MA15" s="13">
        <f t="shared" si="126"/>
        <v>7.6076076076076076</v>
      </c>
      <c r="MB15" s="13">
        <f t="shared" si="126"/>
        <v>9.8348348348348331</v>
      </c>
      <c r="MC15" s="13">
        <f t="shared" si="126"/>
        <v>7.8678678678678668</v>
      </c>
      <c r="MD15" s="13">
        <f t="shared" si="126"/>
        <v>6.8843843843843828</v>
      </c>
      <c r="ME15" s="13">
        <f t="shared" ref="ME15:MU15" si="127">SUM(ME62,ME109)</f>
        <v>4.3273273273273274</v>
      </c>
      <c r="MF15" s="13">
        <v>4</v>
      </c>
      <c r="MG15" s="13">
        <v>4</v>
      </c>
      <c r="MH15" s="13">
        <v>8</v>
      </c>
      <c r="MI15" s="13">
        <f t="shared" si="127"/>
        <v>5.9009009009009006</v>
      </c>
      <c r="MJ15" s="13">
        <f t="shared" si="127"/>
        <v>2.9504504504504503</v>
      </c>
      <c r="MK15" s="13">
        <f t="shared" si="127"/>
        <v>2.9504504504504503</v>
      </c>
      <c r="ML15" s="13">
        <f t="shared" si="127"/>
        <v>2.3603603603603602</v>
      </c>
      <c r="MM15" s="13">
        <f t="shared" si="127"/>
        <v>1.4014014014014013</v>
      </c>
      <c r="MN15" s="13">
        <f t="shared" si="127"/>
        <v>1.4014014014014013</v>
      </c>
      <c r="MO15" s="13">
        <f t="shared" si="127"/>
        <v>3.6036036036036032</v>
      </c>
      <c r="MP15" s="13">
        <f t="shared" si="127"/>
        <v>0</v>
      </c>
      <c r="MQ15" s="13">
        <f t="shared" si="127"/>
        <v>3.5405405405405399</v>
      </c>
      <c r="MR15" s="13">
        <f t="shared" si="127"/>
        <v>3.5405405405405399</v>
      </c>
      <c r="MS15" s="13">
        <f t="shared" si="127"/>
        <v>2.3603603603603602</v>
      </c>
      <c r="MT15" s="13">
        <f t="shared" si="127"/>
        <v>1.0510510510510509</v>
      </c>
      <c r="MU15" s="13">
        <f t="shared" si="127"/>
        <v>0.70070070070070067</v>
      </c>
      <c r="MV15" s="13">
        <f t="shared" ref="MV15:NB15" si="128">SUM(MV62,MV109)</f>
        <v>0</v>
      </c>
      <c r="MW15" s="13">
        <f t="shared" si="128"/>
        <v>0</v>
      </c>
      <c r="MX15" s="13">
        <f t="shared" si="128"/>
        <v>2.7537537537537533</v>
      </c>
      <c r="MY15" s="13">
        <f t="shared" si="128"/>
        <v>2.1636636636636637</v>
      </c>
      <c r="MZ15" s="13">
        <f t="shared" si="128"/>
        <v>1.3768768768768767</v>
      </c>
      <c r="NA15" s="13">
        <f t="shared" si="128"/>
        <v>0.87587587587587579</v>
      </c>
      <c r="NB15" s="13">
        <f t="shared" si="128"/>
        <v>0.87587587587587579</v>
      </c>
    </row>
    <row r="16" spans="1:366" ht="15.75" customHeight="1">
      <c r="A16" s="22">
        <v>20</v>
      </c>
      <c r="B16" s="8" t="s">
        <v>92</v>
      </c>
      <c r="C16" s="13">
        <f t="shared" si="18"/>
        <v>2</v>
      </c>
      <c r="D16" s="13">
        <f t="shared" ref="D16:Q16" si="129">SUM(D63,D110)</f>
        <v>2</v>
      </c>
      <c r="E16" s="13">
        <f t="shared" si="129"/>
        <v>2</v>
      </c>
      <c r="F16" s="13">
        <f t="shared" si="129"/>
        <v>2</v>
      </c>
      <c r="G16" s="13">
        <f t="shared" si="129"/>
        <v>2</v>
      </c>
      <c r="H16" s="13">
        <f t="shared" si="129"/>
        <v>2</v>
      </c>
      <c r="I16" s="13">
        <f t="shared" si="129"/>
        <v>2</v>
      </c>
      <c r="J16" s="13">
        <f t="shared" si="129"/>
        <v>2</v>
      </c>
      <c r="K16" s="13">
        <f t="shared" si="129"/>
        <v>2</v>
      </c>
      <c r="L16" s="13">
        <f t="shared" si="129"/>
        <v>2</v>
      </c>
      <c r="M16" s="13">
        <f t="shared" si="129"/>
        <v>2</v>
      </c>
      <c r="N16" s="13">
        <f t="shared" si="129"/>
        <v>2</v>
      </c>
      <c r="O16" s="13">
        <f t="shared" si="129"/>
        <v>2</v>
      </c>
      <c r="P16" s="13">
        <f t="shared" si="129"/>
        <v>2</v>
      </c>
      <c r="Q16" s="13">
        <f t="shared" si="129"/>
        <v>2</v>
      </c>
      <c r="R16" s="13">
        <f t="shared" ref="R16:AJ16" si="130">SUM(R63,R110)</f>
        <v>2</v>
      </c>
      <c r="S16" s="13">
        <f t="shared" si="130"/>
        <v>2</v>
      </c>
      <c r="T16" s="13">
        <f t="shared" si="130"/>
        <v>2</v>
      </c>
      <c r="U16" s="13">
        <f t="shared" si="130"/>
        <v>2</v>
      </c>
      <c r="V16" s="13">
        <f t="shared" si="130"/>
        <v>2</v>
      </c>
      <c r="W16" s="13">
        <f t="shared" si="130"/>
        <v>2</v>
      </c>
      <c r="X16" s="13">
        <f t="shared" si="130"/>
        <v>2</v>
      </c>
      <c r="Y16" s="13">
        <f t="shared" si="130"/>
        <v>2</v>
      </c>
      <c r="Z16" s="13">
        <f t="shared" si="130"/>
        <v>2</v>
      </c>
      <c r="AA16" s="13">
        <f t="shared" si="130"/>
        <v>2</v>
      </c>
      <c r="AB16" s="13">
        <f t="shared" si="130"/>
        <v>2</v>
      </c>
      <c r="AC16" s="13">
        <f t="shared" si="130"/>
        <v>2</v>
      </c>
      <c r="AD16" s="13">
        <f t="shared" si="130"/>
        <v>2</v>
      </c>
      <c r="AE16" s="13">
        <f t="shared" si="130"/>
        <v>2</v>
      </c>
      <c r="AF16" s="13">
        <f t="shared" si="130"/>
        <v>2</v>
      </c>
      <c r="AG16" s="13">
        <f t="shared" si="130"/>
        <v>2</v>
      </c>
      <c r="AH16" s="13">
        <f t="shared" si="130"/>
        <v>2</v>
      </c>
      <c r="AI16" s="13">
        <f t="shared" si="130"/>
        <v>2</v>
      </c>
      <c r="AJ16" s="13">
        <f t="shared" si="130"/>
        <v>2</v>
      </c>
      <c r="AK16" s="13">
        <f t="shared" ref="AK16:CV16" si="131">SUM(AK63,AK110)</f>
        <v>2</v>
      </c>
      <c r="AL16" s="13">
        <f t="shared" si="131"/>
        <v>2</v>
      </c>
      <c r="AM16" s="13">
        <f t="shared" si="131"/>
        <v>2</v>
      </c>
      <c r="AN16" s="13">
        <f t="shared" si="131"/>
        <v>2</v>
      </c>
      <c r="AO16" s="13">
        <f t="shared" si="131"/>
        <v>2</v>
      </c>
      <c r="AP16" s="13">
        <f t="shared" si="131"/>
        <v>2</v>
      </c>
      <c r="AQ16" s="13">
        <f t="shared" si="131"/>
        <v>2</v>
      </c>
      <c r="AR16" s="13">
        <f t="shared" si="131"/>
        <v>2</v>
      </c>
      <c r="AS16" s="13">
        <f t="shared" si="131"/>
        <v>2</v>
      </c>
      <c r="AT16" s="13">
        <f t="shared" si="131"/>
        <v>2</v>
      </c>
      <c r="AU16" s="13">
        <f t="shared" si="131"/>
        <v>2</v>
      </c>
      <c r="AV16" s="13">
        <f t="shared" si="131"/>
        <v>2</v>
      </c>
      <c r="AW16" s="13">
        <f t="shared" si="131"/>
        <v>2</v>
      </c>
      <c r="AX16" s="13">
        <f t="shared" si="131"/>
        <v>2</v>
      </c>
      <c r="AY16" s="13">
        <f t="shared" si="131"/>
        <v>2</v>
      </c>
      <c r="AZ16" s="13">
        <f t="shared" si="131"/>
        <v>2</v>
      </c>
      <c r="BA16" s="13">
        <f t="shared" si="131"/>
        <v>2</v>
      </c>
      <c r="BB16" s="13">
        <f t="shared" si="131"/>
        <v>2</v>
      </c>
      <c r="BC16" s="13">
        <f t="shared" si="131"/>
        <v>2</v>
      </c>
      <c r="BD16" s="13">
        <f t="shared" si="131"/>
        <v>2</v>
      </c>
      <c r="BE16" s="13">
        <f t="shared" si="131"/>
        <v>2</v>
      </c>
      <c r="BF16" s="13">
        <f t="shared" si="131"/>
        <v>2</v>
      </c>
      <c r="BG16" s="13">
        <f t="shared" si="131"/>
        <v>2</v>
      </c>
      <c r="BH16" s="13">
        <f t="shared" si="131"/>
        <v>2</v>
      </c>
      <c r="BI16" s="13">
        <f t="shared" si="131"/>
        <v>2</v>
      </c>
      <c r="BJ16" s="13">
        <f t="shared" si="131"/>
        <v>2</v>
      </c>
      <c r="BK16" s="13">
        <f t="shared" si="131"/>
        <v>2</v>
      </c>
      <c r="BL16" s="13">
        <f t="shared" si="131"/>
        <v>2</v>
      </c>
      <c r="BM16" s="13">
        <f t="shared" si="131"/>
        <v>2</v>
      </c>
      <c r="BN16" s="13">
        <f t="shared" si="131"/>
        <v>2</v>
      </c>
      <c r="BO16" s="13">
        <f t="shared" si="131"/>
        <v>2</v>
      </c>
      <c r="BP16" s="13">
        <f t="shared" si="131"/>
        <v>2</v>
      </c>
      <c r="BQ16" s="13">
        <f t="shared" si="131"/>
        <v>2</v>
      </c>
      <c r="BR16" s="13">
        <f t="shared" si="131"/>
        <v>2</v>
      </c>
      <c r="BS16" s="13">
        <f t="shared" si="131"/>
        <v>2</v>
      </c>
      <c r="BT16" s="13">
        <f t="shared" si="131"/>
        <v>2</v>
      </c>
      <c r="BU16" s="13">
        <f t="shared" si="131"/>
        <v>2</v>
      </c>
      <c r="BV16" s="13">
        <f t="shared" si="131"/>
        <v>2</v>
      </c>
      <c r="BW16" s="13">
        <f t="shared" si="131"/>
        <v>2</v>
      </c>
      <c r="BX16" s="13">
        <f t="shared" si="131"/>
        <v>2</v>
      </c>
      <c r="BY16" s="13">
        <f t="shared" si="131"/>
        <v>2</v>
      </c>
      <c r="BZ16" s="13">
        <f t="shared" si="131"/>
        <v>2</v>
      </c>
      <c r="CA16" s="13">
        <f t="shared" si="131"/>
        <v>2</v>
      </c>
      <c r="CB16" s="13">
        <f t="shared" si="131"/>
        <v>2</v>
      </c>
      <c r="CC16" s="13">
        <f t="shared" si="131"/>
        <v>2</v>
      </c>
      <c r="CD16" s="13">
        <f t="shared" si="131"/>
        <v>2</v>
      </c>
      <c r="CE16" s="13">
        <f t="shared" si="131"/>
        <v>2</v>
      </c>
      <c r="CF16" s="13">
        <f t="shared" si="131"/>
        <v>2</v>
      </c>
      <c r="CG16" s="13">
        <f t="shared" si="131"/>
        <v>2</v>
      </c>
      <c r="CH16" s="13">
        <f t="shared" si="131"/>
        <v>2</v>
      </c>
      <c r="CI16" s="13">
        <f t="shared" si="131"/>
        <v>2</v>
      </c>
      <c r="CJ16" s="13">
        <f t="shared" si="131"/>
        <v>2</v>
      </c>
      <c r="CK16" s="13">
        <f t="shared" si="131"/>
        <v>2</v>
      </c>
      <c r="CL16" s="13">
        <f t="shared" si="131"/>
        <v>2</v>
      </c>
      <c r="CM16" s="13">
        <f t="shared" si="131"/>
        <v>2</v>
      </c>
      <c r="CN16" s="13">
        <f t="shared" si="131"/>
        <v>2</v>
      </c>
      <c r="CO16" s="13">
        <f t="shared" si="131"/>
        <v>2</v>
      </c>
      <c r="CP16" s="13">
        <f t="shared" si="131"/>
        <v>2</v>
      </c>
      <c r="CQ16" s="13">
        <f t="shared" si="131"/>
        <v>2</v>
      </c>
      <c r="CR16" s="13">
        <f t="shared" si="131"/>
        <v>2</v>
      </c>
      <c r="CS16" s="13">
        <f t="shared" si="131"/>
        <v>2</v>
      </c>
      <c r="CT16" s="13">
        <f t="shared" si="131"/>
        <v>2</v>
      </c>
      <c r="CU16" s="13">
        <f t="shared" si="131"/>
        <v>2</v>
      </c>
      <c r="CV16" s="13">
        <f t="shared" si="131"/>
        <v>2</v>
      </c>
      <c r="CW16" s="13">
        <f t="shared" ref="CW16:FH16" si="132">SUM(CW63,CW110)</f>
        <v>2</v>
      </c>
      <c r="CX16" s="13">
        <f t="shared" si="132"/>
        <v>2</v>
      </c>
      <c r="CY16" s="13">
        <f t="shared" si="132"/>
        <v>2</v>
      </c>
      <c r="CZ16" s="13">
        <f t="shared" si="132"/>
        <v>2</v>
      </c>
      <c r="DA16" s="13">
        <f t="shared" si="132"/>
        <v>2</v>
      </c>
      <c r="DB16" s="13">
        <f t="shared" si="132"/>
        <v>2</v>
      </c>
      <c r="DC16" s="13">
        <f t="shared" si="132"/>
        <v>2</v>
      </c>
      <c r="DD16" s="13">
        <f t="shared" si="132"/>
        <v>2</v>
      </c>
      <c r="DE16" s="13">
        <f t="shared" si="132"/>
        <v>2</v>
      </c>
      <c r="DF16" s="13">
        <f t="shared" si="132"/>
        <v>2</v>
      </c>
      <c r="DG16" s="13">
        <f t="shared" si="132"/>
        <v>2</v>
      </c>
      <c r="DH16" s="13">
        <f t="shared" si="132"/>
        <v>2</v>
      </c>
      <c r="DI16" s="13">
        <f t="shared" si="132"/>
        <v>2</v>
      </c>
      <c r="DJ16" s="13">
        <f t="shared" si="132"/>
        <v>2</v>
      </c>
      <c r="DK16" s="13">
        <f t="shared" si="132"/>
        <v>2</v>
      </c>
      <c r="DL16" s="13">
        <f t="shared" si="132"/>
        <v>2</v>
      </c>
      <c r="DM16" s="13">
        <f t="shared" si="132"/>
        <v>2</v>
      </c>
      <c r="DN16" s="13">
        <f t="shared" si="132"/>
        <v>2</v>
      </c>
      <c r="DO16" s="13">
        <f t="shared" si="132"/>
        <v>2</v>
      </c>
      <c r="DP16" s="13">
        <f t="shared" si="132"/>
        <v>2</v>
      </c>
      <c r="DQ16" s="13">
        <f t="shared" si="132"/>
        <v>2</v>
      </c>
      <c r="DR16" s="13">
        <f t="shared" si="132"/>
        <v>2</v>
      </c>
      <c r="DS16" s="13">
        <f t="shared" si="132"/>
        <v>2</v>
      </c>
      <c r="DT16" s="13">
        <f t="shared" si="132"/>
        <v>2</v>
      </c>
      <c r="DU16" s="13">
        <f t="shared" si="132"/>
        <v>2</v>
      </c>
      <c r="DV16" s="13">
        <f t="shared" si="132"/>
        <v>2</v>
      </c>
      <c r="DW16" s="13">
        <f t="shared" si="132"/>
        <v>2</v>
      </c>
      <c r="DX16" s="13">
        <f t="shared" si="132"/>
        <v>2</v>
      </c>
      <c r="DY16" s="13">
        <f t="shared" si="132"/>
        <v>2</v>
      </c>
      <c r="DZ16" s="13">
        <f t="shared" si="132"/>
        <v>2</v>
      </c>
      <c r="EA16" s="13">
        <f t="shared" si="132"/>
        <v>2</v>
      </c>
      <c r="EB16" s="13">
        <f t="shared" si="132"/>
        <v>2</v>
      </c>
      <c r="EC16" s="13">
        <f t="shared" si="132"/>
        <v>2</v>
      </c>
      <c r="ED16" s="13">
        <f t="shared" si="132"/>
        <v>2</v>
      </c>
      <c r="EE16" s="13">
        <f t="shared" si="132"/>
        <v>2</v>
      </c>
      <c r="EF16" s="13">
        <f t="shared" si="132"/>
        <v>2</v>
      </c>
      <c r="EG16" s="13">
        <f t="shared" si="132"/>
        <v>2</v>
      </c>
      <c r="EH16" s="13">
        <f t="shared" si="132"/>
        <v>2</v>
      </c>
      <c r="EI16" s="13">
        <f t="shared" si="132"/>
        <v>2</v>
      </c>
      <c r="EJ16" s="13">
        <f t="shared" si="132"/>
        <v>2</v>
      </c>
      <c r="EK16" s="13">
        <f t="shared" si="132"/>
        <v>2</v>
      </c>
      <c r="EL16" s="13">
        <f t="shared" si="132"/>
        <v>2</v>
      </c>
      <c r="EM16" s="13">
        <f t="shared" si="132"/>
        <v>2</v>
      </c>
      <c r="EN16" s="13">
        <f t="shared" si="132"/>
        <v>2</v>
      </c>
      <c r="EO16" s="13">
        <f t="shared" si="132"/>
        <v>2</v>
      </c>
      <c r="EP16" s="13">
        <f t="shared" si="132"/>
        <v>2</v>
      </c>
      <c r="EQ16" s="13">
        <f t="shared" si="132"/>
        <v>2</v>
      </c>
      <c r="ER16" s="13">
        <f t="shared" si="132"/>
        <v>2</v>
      </c>
      <c r="ES16" s="13">
        <f t="shared" si="132"/>
        <v>2</v>
      </c>
      <c r="ET16" s="13">
        <f t="shared" si="132"/>
        <v>2</v>
      </c>
      <c r="EU16" s="13">
        <f t="shared" si="132"/>
        <v>2</v>
      </c>
      <c r="EV16" s="13">
        <f t="shared" si="132"/>
        <v>2</v>
      </c>
      <c r="EW16" s="13">
        <f t="shared" si="132"/>
        <v>2</v>
      </c>
      <c r="EX16" s="13">
        <f t="shared" si="132"/>
        <v>2</v>
      </c>
      <c r="EY16" s="13">
        <f t="shared" si="132"/>
        <v>2</v>
      </c>
      <c r="EZ16" s="13">
        <f t="shared" si="132"/>
        <v>2</v>
      </c>
      <c r="FA16" s="13">
        <f t="shared" si="132"/>
        <v>2</v>
      </c>
      <c r="FB16" s="13">
        <f t="shared" si="132"/>
        <v>2</v>
      </c>
      <c r="FC16" s="13">
        <f t="shared" si="132"/>
        <v>2</v>
      </c>
      <c r="FD16" s="13">
        <f t="shared" si="132"/>
        <v>2</v>
      </c>
      <c r="FE16" s="13">
        <f t="shared" si="132"/>
        <v>2</v>
      </c>
      <c r="FF16" s="13">
        <f t="shared" si="132"/>
        <v>2</v>
      </c>
      <c r="FG16" s="13">
        <f t="shared" si="132"/>
        <v>2</v>
      </c>
      <c r="FH16" s="13">
        <f t="shared" si="132"/>
        <v>2</v>
      </c>
      <c r="FI16" s="13">
        <f t="shared" ref="FI16:HT16" si="133">SUM(FI63,FI110)</f>
        <v>2</v>
      </c>
      <c r="FJ16" s="13">
        <f t="shared" si="133"/>
        <v>2</v>
      </c>
      <c r="FK16" s="13">
        <f t="shared" si="133"/>
        <v>2</v>
      </c>
      <c r="FL16" s="13">
        <f t="shared" si="133"/>
        <v>2</v>
      </c>
      <c r="FM16" s="13">
        <f t="shared" si="133"/>
        <v>2</v>
      </c>
      <c r="FN16" s="13">
        <f t="shared" si="133"/>
        <v>2</v>
      </c>
      <c r="FO16" s="13">
        <f t="shared" si="133"/>
        <v>2</v>
      </c>
      <c r="FP16" s="13">
        <f t="shared" si="133"/>
        <v>2</v>
      </c>
      <c r="FQ16" s="13">
        <f t="shared" si="133"/>
        <v>2</v>
      </c>
      <c r="FR16" s="13">
        <f t="shared" si="133"/>
        <v>2</v>
      </c>
      <c r="FS16" s="13">
        <f t="shared" si="133"/>
        <v>2</v>
      </c>
      <c r="FT16" s="13">
        <f t="shared" si="133"/>
        <v>2</v>
      </c>
      <c r="FU16" s="13">
        <f t="shared" si="133"/>
        <v>2</v>
      </c>
      <c r="FV16" s="13">
        <f t="shared" si="133"/>
        <v>2</v>
      </c>
      <c r="FW16" s="13">
        <f t="shared" si="133"/>
        <v>2</v>
      </c>
      <c r="FX16" s="13">
        <f t="shared" si="133"/>
        <v>2</v>
      </c>
      <c r="FY16" s="13">
        <f t="shared" si="133"/>
        <v>2</v>
      </c>
      <c r="FZ16" s="13">
        <f t="shared" si="133"/>
        <v>2</v>
      </c>
      <c r="GA16" s="13">
        <f t="shared" si="133"/>
        <v>2</v>
      </c>
      <c r="GB16" s="13">
        <f t="shared" si="133"/>
        <v>2</v>
      </c>
      <c r="GC16" s="13">
        <f t="shared" si="133"/>
        <v>2</v>
      </c>
      <c r="GD16" s="13">
        <f t="shared" si="133"/>
        <v>2</v>
      </c>
      <c r="GE16" s="13">
        <f t="shared" si="133"/>
        <v>2</v>
      </c>
      <c r="GF16" s="13">
        <f t="shared" si="133"/>
        <v>2</v>
      </c>
      <c r="GG16" s="13">
        <f t="shared" si="133"/>
        <v>2</v>
      </c>
      <c r="GH16" s="13">
        <f t="shared" si="133"/>
        <v>2</v>
      </c>
      <c r="GI16" s="13">
        <f t="shared" si="133"/>
        <v>2</v>
      </c>
      <c r="GJ16" s="13">
        <f t="shared" si="133"/>
        <v>2</v>
      </c>
      <c r="GK16" s="13">
        <f t="shared" si="133"/>
        <v>2</v>
      </c>
      <c r="GL16" s="13">
        <f t="shared" si="133"/>
        <v>2</v>
      </c>
      <c r="GM16" s="13">
        <f t="shared" si="133"/>
        <v>2</v>
      </c>
      <c r="GN16" s="13">
        <f t="shared" si="133"/>
        <v>2</v>
      </c>
      <c r="GO16" s="13">
        <f t="shared" si="133"/>
        <v>2</v>
      </c>
      <c r="GP16" s="13">
        <f t="shared" si="133"/>
        <v>2</v>
      </c>
      <c r="GQ16" s="13">
        <f t="shared" si="133"/>
        <v>2</v>
      </c>
      <c r="GR16" s="13">
        <f t="shared" si="133"/>
        <v>2</v>
      </c>
      <c r="GS16" s="13">
        <f t="shared" si="133"/>
        <v>2</v>
      </c>
      <c r="GT16" s="13">
        <f t="shared" si="133"/>
        <v>2</v>
      </c>
      <c r="GU16" s="13">
        <f t="shared" si="133"/>
        <v>2</v>
      </c>
      <c r="GV16" s="13">
        <f t="shared" si="133"/>
        <v>2</v>
      </c>
      <c r="GW16" s="13">
        <f t="shared" si="133"/>
        <v>2</v>
      </c>
      <c r="GX16" s="13">
        <f t="shared" si="133"/>
        <v>2</v>
      </c>
      <c r="GY16" s="13">
        <f t="shared" si="133"/>
        <v>2</v>
      </c>
      <c r="GZ16" s="13">
        <f t="shared" si="133"/>
        <v>2</v>
      </c>
      <c r="HA16" s="13">
        <f t="shared" si="133"/>
        <v>2</v>
      </c>
      <c r="HB16" s="13">
        <f t="shared" si="133"/>
        <v>2</v>
      </c>
      <c r="HC16" s="13">
        <f t="shared" si="133"/>
        <v>2</v>
      </c>
      <c r="HD16" s="13">
        <f t="shared" si="133"/>
        <v>2</v>
      </c>
      <c r="HE16" s="13">
        <f t="shared" si="133"/>
        <v>2</v>
      </c>
      <c r="HF16" s="13">
        <f t="shared" si="133"/>
        <v>2</v>
      </c>
      <c r="HG16" s="13">
        <f t="shared" si="133"/>
        <v>2</v>
      </c>
      <c r="HH16" s="13">
        <f t="shared" si="133"/>
        <v>2</v>
      </c>
      <c r="HI16" s="13">
        <f t="shared" si="133"/>
        <v>2</v>
      </c>
      <c r="HJ16" s="13">
        <f t="shared" si="133"/>
        <v>2</v>
      </c>
      <c r="HK16" s="13">
        <f t="shared" si="133"/>
        <v>2</v>
      </c>
      <c r="HL16" s="13">
        <f t="shared" si="133"/>
        <v>2</v>
      </c>
      <c r="HM16" s="13">
        <f t="shared" si="133"/>
        <v>2</v>
      </c>
      <c r="HN16" s="13">
        <f t="shared" si="133"/>
        <v>2</v>
      </c>
      <c r="HO16" s="13">
        <f t="shared" si="133"/>
        <v>2</v>
      </c>
      <c r="HP16" s="13">
        <f t="shared" si="133"/>
        <v>2</v>
      </c>
      <c r="HQ16" s="13">
        <f t="shared" si="133"/>
        <v>2</v>
      </c>
      <c r="HR16" s="13">
        <f t="shared" si="133"/>
        <v>2</v>
      </c>
      <c r="HS16" s="13">
        <f t="shared" si="133"/>
        <v>2</v>
      </c>
      <c r="HT16" s="13">
        <f t="shared" si="133"/>
        <v>2</v>
      </c>
      <c r="HU16" s="13">
        <f t="shared" ref="HU16:IK16" si="134">SUM(HU63,HU110)</f>
        <v>2</v>
      </c>
      <c r="HV16" s="13">
        <f t="shared" si="134"/>
        <v>2</v>
      </c>
      <c r="HW16" s="13">
        <f t="shared" si="134"/>
        <v>2</v>
      </c>
      <c r="HX16" s="13">
        <f t="shared" si="134"/>
        <v>2</v>
      </c>
      <c r="HY16" s="13">
        <f t="shared" si="134"/>
        <v>2</v>
      </c>
      <c r="HZ16" s="13">
        <f t="shared" si="134"/>
        <v>2</v>
      </c>
      <c r="IA16" s="13">
        <f t="shared" si="134"/>
        <v>2</v>
      </c>
      <c r="IB16" s="13">
        <f t="shared" si="134"/>
        <v>2</v>
      </c>
      <c r="IC16" s="13">
        <f t="shared" si="134"/>
        <v>2</v>
      </c>
      <c r="ID16" s="13">
        <f t="shared" si="134"/>
        <v>2</v>
      </c>
      <c r="IE16" s="13">
        <f t="shared" si="134"/>
        <v>2</v>
      </c>
      <c r="IF16" s="13">
        <f t="shared" si="134"/>
        <v>2</v>
      </c>
      <c r="IG16" s="13">
        <f t="shared" si="134"/>
        <v>2</v>
      </c>
      <c r="IH16" s="13">
        <f t="shared" si="134"/>
        <v>2</v>
      </c>
      <c r="II16" s="13">
        <f t="shared" si="134"/>
        <v>2</v>
      </c>
      <c r="IJ16" s="13">
        <f t="shared" si="134"/>
        <v>2</v>
      </c>
      <c r="IK16" s="13">
        <f t="shared" si="134"/>
        <v>2</v>
      </c>
      <c r="IL16" s="13">
        <f t="shared" ref="IL16:IY16" si="135">SUM(IL63,IL110)</f>
        <v>2</v>
      </c>
      <c r="IM16" s="13">
        <f t="shared" si="135"/>
        <v>1</v>
      </c>
      <c r="IN16" s="13">
        <f t="shared" si="135"/>
        <v>2</v>
      </c>
      <c r="IO16" s="13">
        <f t="shared" si="135"/>
        <v>2</v>
      </c>
      <c r="IP16" s="13">
        <f t="shared" si="135"/>
        <v>2</v>
      </c>
      <c r="IQ16" s="13">
        <f t="shared" si="135"/>
        <v>2</v>
      </c>
      <c r="IR16" s="13">
        <f t="shared" si="135"/>
        <v>2</v>
      </c>
      <c r="IS16" s="13">
        <f t="shared" si="135"/>
        <v>2</v>
      </c>
      <c r="IT16" s="13">
        <f t="shared" si="135"/>
        <v>1</v>
      </c>
      <c r="IU16" s="13">
        <f t="shared" si="135"/>
        <v>2</v>
      </c>
      <c r="IV16" s="13">
        <f t="shared" si="135"/>
        <v>2</v>
      </c>
      <c r="IW16" s="13">
        <f t="shared" si="135"/>
        <v>2</v>
      </c>
      <c r="IX16" s="13">
        <f t="shared" si="135"/>
        <v>2</v>
      </c>
      <c r="IY16" s="13">
        <f t="shared" si="135"/>
        <v>2</v>
      </c>
      <c r="IZ16" s="13">
        <f t="shared" ref="IZ16:JZ16" si="136">SUM(IZ63,IZ110)</f>
        <v>2</v>
      </c>
      <c r="JA16" s="13">
        <f t="shared" si="136"/>
        <v>1</v>
      </c>
      <c r="JB16" s="13">
        <f t="shared" si="136"/>
        <v>2</v>
      </c>
      <c r="JC16" s="13">
        <f t="shared" si="136"/>
        <v>2</v>
      </c>
      <c r="JD16" s="13">
        <f t="shared" si="136"/>
        <v>2</v>
      </c>
      <c r="JE16" s="13">
        <f t="shared" si="136"/>
        <v>2</v>
      </c>
      <c r="JF16" s="13">
        <f t="shared" si="136"/>
        <v>2</v>
      </c>
      <c r="JG16" s="13">
        <f t="shared" si="136"/>
        <v>2</v>
      </c>
      <c r="JH16" s="13">
        <f t="shared" si="136"/>
        <v>1</v>
      </c>
      <c r="JI16" s="13">
        <f t="shared" si="136"/>
        <v>2</v>
      </c>
      <c r="JJ16" s="13">
        <f t="shared" si="136"/>
        <v>2</v>
      </c>
      <c r="JK16" s="13">
        <f t="shared" si="136"/>
        <v>2</v>
      </c>
      <c r="JL16" s="13">
        <f t="shared" si="136"/>
        <v>2</v>
      </c>
      <c r="JM16" s="13">
        <f t="shared" si="136"/>
        <v>2</v>
      </c>
      <c r="JN16" s="13">
        <f t="shared" si="136"/>
        <v>2</v>
      </c>
      <c r="JO16" s="13">
        <f t="shared" si="136"/>
        <v>1</v>
      </c>
      <c r="JP16" s="13">
        <f t="shared" si="136"/>
        <v>2</v>
      </c>
      <c r="JQ16" s="13">
        <f t="shared" si="136"/>
        <v>2</v>
      </c>
      <c r="JR16" s="13">
        <f t="shared" si="136"/>
        <v>2</v>
      </c>
      <c r="JS16" s="13">
        <f t="shared" si="136"/>
        <v>2</v>
      </c>
      <c r="JT16" s="13">
        <f t="shared" si="136"/>
        <v>2</v>
      </c>
      <c r="JU16" s="13">
        <f t="shared" si="136"/>
        <v>2</v>
      </c>
      <c r="JV16" s="13">
        <f t="shared" si="136"/>
        <v>1</v>
      </c>
      <c r="JW16" s="13">
        <f t="shared" si="136"/>
        <v>2</v>
      </c>
      <c r="JX16" s="13">
        <f t="shared" si="136"/>
        <v>3</v>
      </c>
      <c r="JY16" s="13">
        <f t="shared" si="136"/>
        <v>3</v>
      </c>
      <c r="JZ16" s="13">
        <f t="shared" si="136"/>
        <v>3</v>
      </c>
      <c r="KA16" s="13">
        <f t="shared" ref="KA16:MD16" si="137">SUM(KA63,KA110)</f>
        <v>3</v>
      </c>
      <c r="KB16" s="13">
        <f t="shared" si="137"/>
        <v>3</v>
      </c>
      <c r="KC16" s="13">
        <f t="shared" si="137"/>
        <v>2</v>
      </c>
      <c r="KD16" s="13">
        <f t="shared" si="137"/>
        <v>3</v>
      </c>
      <c r="KE16" s="13">
        <f t="shared" si="137"/>
        <v>3</v>
      </c>
      <c r="KF16" s="13">
        <f t="shared" si="137"/>
        <v>3</v>
      </c>
      <c r="KG16" s="13">
        <f t="shared" si="137"/>
        <v>3</v>
      </c>
      <c r="KH16" s="13">
        <f t="shared" si="137"/>
        <v>3</v>
      </c>
      <c r="KI16" s="13">
        <f t="shared" si="137"/>
        <v>3</v>
      </c>
      <c r="KJ16" s="13">
        <f t="shared" si="137"/>
        <v>2</v>
      </c>
      <c r="KK16" s="13">
        <f t="shared" si="137"/>
        <v>3</v>
      </c>
      <c r="KL16" s="13">
        <f t="shared" si="137"/>
        <v>3</v>
      </c>
      <c r="KM16" s="13">
        <f t="shared" si="137"/>
        <v>3</v>
      </c>
      <c r="KN16" s="13">
        <f t="shared" si="137"/>
        <v>3</v>
      </c>
      <c r="KO16" s="13">
        <f t="shared" si="137"/>
        <v>3</v>
      </c>
      <c r="KP16" s="13">
        <f t="shared" si="137"/>
        <v>3</v>
      </c>
      <c r="KQ16" s="13">
        <f t="shared" si="137"/>
        <v>3</v>
      </c>
      <c r="KR16" s="13">
        <f t="shared" si="137"/>
        <v>3</v>
      </c>
      <c r="KS16" s="13">
        <f t="shared" si="137"/>
        <v>3</v>
      </c>
      <c r="KT16" s="13">
        <f t="shared" si="137"/>
        <v>3</v>
      </c>
      <c r="KU16" s="13">
        <f t="shared" si="137"/>
        <v>3</v>
      </c>
      <c r="KV16" s="13">
        <f t="shared" si="137"/>
        <v>3</v>
      </c>
      <c r="KW16" s="13">
        <f t="shared" si="137"/>
        <v>3</v>
      </c>
      <c r="KX16" s="13">
        <f t="shared" si="137"/>
        <v>3</v>
      </c>
      <c r="KY16" s="13">
        <f t="shared" si="137"/>
        <v>3</v>
      </c>
      <c r="KZ16" s="13">
        <f t="shared" si="137"/>
        <v>3</v>
      </c>
      <c r="LA16" s="13">
        <f t="shared" si="137"/>
        <v>3</v>
      </c>
      <c r="LB16" s="13">
        <f t="shared" si="137"/>
        <v>3</v>
      </c>
      <c r="LC16" s="13">
        <f t="shared" si="137"/>
        <v>3</v>
      </c>
      <c r="LD16" s="13">
        <f t="shared" si="137"/>
        <v>3</v>
      </c>
      <c r="LE16" s="13">
        <f t="shared" si="137"/>
        <v>3</v>
      </c>
      <c r="LF16" s="13">
        <f t="shared" si="137"/>
        <v>3</v>
      </c>
      <c r="LG16" s="13">
        <f t="shared" si="137"/>
        <v>3</v>
      </c>
      <c r="LH16" s="13">
        <f t="shared" si="137"/>
        <v>3</v>
      </c>
      <c r="LI16" s="13">
        <f t="shared" si="137"/>
        <v>3</v>
      </c>
      <c r="LJ16" s="13">
        <f t="shared" si="137"/>
        <v>2</v>
      </c>
      <c r="LK16" s="13">
        <f t="shared" si="137"/>
        <v>2</v>
      </c>
      <c r="LL16" s="13">
        <f t="shared" si="137"/>
        <v>2</v>
      </c>
      <c r="LM16" s="13">
        <f t="shared" si="137"/>
        <v>2</v>
      </c>
      <c r="LN16" s="13">
        <f t="shared" si="137"/>
        <v>2</v>
      </c>
      <c r="LO16" s="13">
        <f t="shared" si="137"/>
        <v>2</v>
      </c>
      <c r="LP16" s="13">
        <f t="shared" si="137"/>
        <v>2</v>
      </c>
      <c r="LQ16" s="13">
        <f t="shared" si="137"/>
        <v>2</v>
      </c>
      <c r="LR16" s="13">
        <f t="shared" si="137"/>
        <v>2</v>
      </c>
      <c r="LS16" s="13">
        <f t="shared" si="137"/>
        <v>2</v>
      </c>
      <c r="LT16" s="13">
        <f t="shared" si="137"/>
        <v>2</v>
      </c>
      <c r="LU16" s="13">
        <f t="shared" si="137"/>
        <v>2</v>
      </c>
      <c r="LV16" s="13">
        <f t="shared" si="137"/>
        <v>2</v>
      </c>
      <c r="LW16" s="13">
        <f t="shared" si="137"/>
        <v>2</v>
      </c>
      <c r="LX16" s="13">
        <f t="shared" si="137"/>
        <v>2</v>
      </c>
      <c r="LY16" s="13">
        <f t="shared" si="137"/>
        <v>2</v>
      </c>
      <c r="LZ16" s="13">
        <f t="shared" si="137"/>
        <v>2</v>
      </c>
      <c r="MA16" s="13">
        <f t="shared" si="137"/>
        <v>2</v>
      </c>
      <c r="MB16" s="13">
        <f t="shared" si="137"/>
        <v>2</v>
      </c>
      <c r="MC16" s="13">
        <f t="shared" si="137"/>
        <v>2</v>
      </c>
      <c r="MD16" s="13">
        <f t="shared" si="137"/>
        <v>2</v>
      </c>
      <c r="ME16" s="13">
        <f t="shared" ref="ME16:MU16" si="138">SUM(ME63,ME110)</f>
        <v>2</v>
      </c>
      <c r="MF16" s="13">
        <f t="shared" si="138"/>
        <v>2</v>
      </c>
      <c r="MG16" s="13">
        <f t="shared" si="138"/>
        <v>2</v>
      </c>
      <c r="MH16" s="13">
        <f t="shared" si="138"/>
        <v>2</v>
      </c>
      <c r="MI16" s="13">
        <f t="shared" si="138"/>
        <v>2</v>
      </c>
      <c r="MJ16" s="13">
        <f t="shared" si="138"/>
        <v>2</v>
      </c>
      <c r="MK16" s="13">
        <f t="shared" si="138"/>
        <v>2</v>
      </c>
      <c r="ML16" s="13">
        <f t="shared" si="138"/>
        <v>2</v>
      </c>
      <c r="MM16" s="13">
        <f t="shared" si="138"/>
        <v>2</v>
      </c>
      <c r="MN16" s="13">
        <f t="shared" si="138"/>
        <v>2</v>
      </c>
      <c r="MO16" s="13">
        <f t="shared" si="138"/>
        <v>2</v>
      </c>
      <c r="MP16" s="13">
        <f t="shared" si="138"/>
        <v>2</v>
      </c>
      <c r="MQ16" s="13">
        <f t="shared" si="138"/>
        <v>2</v>
      </c>
      <c r="MR16" s="13">
        <f t="shared" si="138"/>
        <v>2</v>
      </c>
      <c r="MS16" s="13">
        <f t="shared" si="138"/>
        <v>2</v>
      </c>
      <c r="MT16" s="13">
        <f t="shared" si="138"/>
        <v>2</v>
      </c>
      <c r="MU16" s="13">
        <f t="shared" si="138"/>
        <v>2</v>
      </c>
      <c r="MV16" s="13">
        <f t="shared" ref="MV16:NB16" si="139">SUM(MV63,MV110)</f>
        <v>2</v>
      </c>
      <c r="MW16" s="13">
        <f t="shared" si="139"/>
        <v>2</v>
      </c>
      <c r="MX16" s="13">
        <f t="shared" si="139"/>
        <v>2</v>
      </c>
      <c r="MY16" s="13">
        <f t="shared" si="139"/>
        <v>2</v>
      </c>
      <c r="MZ16" s="13">
        <f t="shared" si="139"/>
        <v>2</v>
      </c>
      <c r="NA16" s="13">
        <f t="shared" si="139"/>
        <v>2</v>
      </c>
      <c r="NB16" s="13">
        <f t="shared" si="139"/>
        <v>2</v>
      </c>
    </row>
    <row r="17" spans="1:366" ht="15.75" customHeight="1">
      <c r="B17" s="10" t="s">
        <v>93</v>
      </c>
      <c r="C17" s="14">
        <f>SUM(C6:C16)</f>
        <v>10.439078802122282</v>
      </c>
      <c r="D17" s="14">
        <f t="shared" ref="D17:P17" si="140">SUM(D6:D16)</f>
        <v>14.304180108962719</v>
      </c>
      <c r="E17" s="14">
        <f t="shared" si="140"/>
        <v>14.304180108962719</v>
      </c>
      <c r="F17" s="14">
        <f t="shared" si="140"/>
        <v>15.704777267385964</v>
      </c>
      <c r="G17" s="14">
        <f t="shared" si="140"/>
        <v>14.304180108962719</v>
      </c>
      <c r="H17" s="14">
        <f t="shared" si="140"/>
        <v>8.0254246341202862</v>
      </c>
      <c r="I17" s="14">
        <f t="shared" si="140"/>
        <v>10.375707723533811</v>
      </c>
      <c r="J17" s="14">
        <f t="shared" si="140"/>
        <v>26.334472812733679</v>
      </c>
      <c r="K17" s="14">
        <f t="shared" si="140"/>
        <v>15.704777267385964</v>
      </c>
      <c r="L17" s="14">
        <f t="shared" si="140"/>
        <v>14.304180108962719</v>
      </c>
      <c r="M17" s="14">
        <f t="shared" si="140"/>
        <v>14.304180108962719</v>
      </c>
      <c r="N17" s="14">
        <f t="shared" si="140"/>
        <v>15.704777267385964</v>
      </c>
      <c r="O17" s="14">
        <f t="shared" si="140"/>
        <v>12.725990812947336</v>
      </c>
      <c r="P17" s="14">
        <f t="shared" si="140"/>
        <v>18.601698536481145</v>
      </c>
      <c r="Q17" s="14">
        <f>SUM(Q6:Q16)</f>
        <v>36.523893458676071</v>
      </c>
      <c r="R17" s="14">
        <f t="shared" ref="R17" si="141">SUM(R6:R16)</f>
        <v>42.316123277427621</v>
      </c>
      <c r="S17" s="14">
        <f t="shared" ref="S17" si="142">SUM(S6:S16)</f>
        <v>24.108360217925437</v>
      </c>
      <c r="T17" s="14">
        <f t="shared" ref="T17" si="143">SUM(T6:T16)</f>
        <v>4.5</v>
      </c>
      <c r="U17" s="14">
        <f t="shared" ref="U17" si="144">SUM(U6:U16)</f>
        <v>25.508957376348683</v>
      </c>
      <c r="V17" s="14">
        <f t="shared" ref="V17" si="145">SUM(V6:V16)</f>
        <v>12.725990812947336</v>
      </c>
      <c r="W17" s="14">
        <f t="shared" ref="W17" si="146">SUM(W6:W16)</f>
        <v>12.725990812947336</v>
      </c>
      <c r="X17" s="14">
        <f t="shared" ref="X17" si="147">SUM(X6:X16)</f>
        <v>26.334472812733679</v>
      </c>
      <c r="Y17" s="14">
        <f t="shared" ref="Y17" si="148">SUM(Y6:Y16)</f>
        <v>29.710748851618416</v>
      </c>
      <c r="Z17" s="14">
        <f t="shared" ref="Z17" si="149">SUM(Z6:Z16)</f>
        <v>12.903582950539471</v>
      </c>
      <c r="AA17" s="14">
        <f t="shared" ref="AA17" si="150">SUM(AA6:AA16)</f>
        <v>15.704777267385964</v>
      </c>
      <c r="AB17" s="14">
        <f t="shared" ref="AB17" si="151">SUM(AB6:AB16)</f>
        <v>15.704777267385964</v>
      </c>
      <c r="AC17" s="14">
        <f t="shared" ref="AC17" si="152">SUM(AC6:AC16)</f>
        <v>12.725990812947336</v>
      </c>
      <c r="AD17" s="14">
        <f t="shared" ref="AD17" si="153">SUM(AD6:AD16)</f>
        <v>12.725990812947336</v>
      </c>
      <c r="AE17" s="14">
        <f t="shared" ref="AE17" si="154">SUM(AE6:AE16)</f>
        <v>26.334472812733679</v>
      </c>
      <c r="AF17" s="14">
        <f t="shared" ref="AF17" si="155">SUM(AF6:AF16)</f>
        <v>28.310151693195174</v>
      </c>
      <c r="AG17" s="14">
        <f t="shared" ref="AG17" si="156">SUM(AG6:AG16)</f>
        <v>17.10537442580921</v>
      </c>
      <c r="AH17" s="14">
        <f t="shared" ref="AH17" si="157">SUM(AH6:AH16)</f>
        <v>15.704777267385964</v>
      </c>
      <c r="AI17" s="14">
        <f t="shared" ref="AI17" si="158">SUM(AI6:AI16)</f>
        <v>12.903582950539471</v>
      </c>
      <c r="AJ17" s="14">
        <f>SUM(AJ6:AJ16)</f>
        <v>10.375707723533811</v>
      </c>
      <c r="AK17" s="14">
        <f t="shared" ref="AK17" si="159">SUM(AK6:AK16)</f>
        <v>12.725990812947336</v>
      </c>
      <c r="AL17" s="14">
        <f t="shared" ref="AL17" si="160">SUM(AL6:AL16)</f>
        <v>29.245735854431505</v>
      </c>
      <c r="AM17" s="14">
        <f t="shared" ref="AM17" si="161">SUM(AM6:AM16)</f>
        <v>28.310151693195174</v>
      </c>
      <c r="AN17" s="14">
        <f t="shared" ref="AN17" si="162">SUM(AN6:AN16)</f>
        <v>21.307165901078942</v>
      </c>
      <c r="AO17" s="14">
        <f t="shared" ref="AO17" si="163">SUM(AO6:AO16)</f>
        <v>21.307165901078942</v>
      </c>
      <c r="AP17" s="14">
        <f t="shared" ref="AP17" si="164">SUM(AP6:AP16)</f>
        <v>18.505971584232455</v>
      </c>
      <c r="AQ17" s="14">
        <f t="shared" ref="AQ17" si="165">SUM(AQ6:AQ16)</f>
        <v>18.601698536481145</v>
      </c>
      <c r="AR17" s="14">
        <f t="shared" ref="AR17" si="166">SUM(AR6:AR16)</f>
        <v>18.601698536481145</v>
      </c>
      <c r="AS17" s="14">
        <f t="shared" ref="AS17" si="167">SUM(AS6:AS16)</f>
        <v>33.612630416978241</v>
      </c>
      <c r="AT17" s="14">
        <f t="shared" ref="AT17" si="168">SUM(AT6:AT16)</f>
        <v>43.716720435850874</v>
      </c>
      <c r="AU17" s="14">
        <f t="shared" ref="AU17" si="169">SUM(AU6:AU16)</f>
        <v>21.307165901078942</v>
      </c>
      <c r="AV17" s="14">
        <f t="shared" ref="AV17" si="170">SUM(AV6:AV16)</f>
        <v>22.707763059502184</v>
      </c>
      <c r="AW17" s="14">
        <f t="shared" ref="AW17" si="171">SUM(AW6:AW16)</f>
        <v>15.704777267385964</v>
      </c>
      <c r="AX17" s="14">
        <f t="shared" ref="AX17" si="172">SUM(AX6:AX16)</f>
        <v>16.251415447067622</v>
      </c>
      <c r="AY17" s="14">
        <f t="shared" ref="AY17" si="173">SUM(AY6:AY16)</f>
        <v>20.951981625894671</v>
      </c>
      <c r="AZ17" s="14">
        <f t="shared" ref="AZ17" si="174">SUM(AZ6:AZ16)</f>
        <v>39.435156500373893</v>
      </c>
      <c r="BA17" s="14">
        <f>SUM(BA6:BA16)</f>
        <v>46.517914752697365</v>
      </c>
      <c r="BB17" s="14">
        <f t="shared" ref="BB17" si="175">SUM(BB6:BB16)</f>
        <v>23.408061638713811</v>
      </c>
      <c r="BC17" s="14">
        <f t="shared" ref="BC17" si="176">SUM(BC6:BC16)</f>
        <v>24.108360217925437</v>
      </c>
      <c r="BD17" s="14">
        <f t="shared" ref="BD17" si="177">SUM(BD6:BD16)</f>
        <v>24.108360217925437</v>
      </c>
      <c r="BE17" s="14">
        <f t="shared" ref="BE17" si="178">SUM(BE6:BE16)</f>
        <v>11.550849268240572</v>
      </c>
      <c r="BF17" s="14">
        <f t="shared" ref="BF17" si="179">SUM(BF6:BF16)</f>
        <v>11.550849268240572</v>
      </c>
      <c r="BG17" s="14">
        <f t="shared" ref="BG17" si="180">SUM(BG6:BG16)</f>
        <v>26.334472812733679</v>
      </c>
      <c r="BH17" s="14">
        <f t="shared" ref="BH17" si="181">SUM(BH6:BH16)</f>
        <v>25.508957376348683</v>
      </c>
      <c r="BI17" s="14">
        <f t="shared" ref="BI17" si="182">SUM(BI6:BI16)</f>
        <v>18.505971584232455</v>
      </c>
      <c r="BJ17" s="14">
        <f t="shared" ref="BJ17" si="183">SUM(BJ6:BJ16)</f>
        <v>18.505971584232455</v>
      </c>
      <c r="BK17" s="14">
        <f t="shared" ref="BK17" si="184">SUM(BK6:BK16)</f>
        <v>18.505971584232455</v>
      </c>
      <c r="BL17" s="14">
        <f t="shared" ref="BL17" si="185">SUM(BL6:BL16)</f>
        <v>12.725990812947336</v>
      </c>
      <c r="BM17" s="14">
        <f t="shared" ref="BM17" si="186">SUM(BM6:BM16)</f>
        <v>18.601698536481145</v>
      </c>
      <c r="BN17" s="14">
        <f t="shared" ref="BN17" si="187">SUM(BN6:BN16)</f>
        <v>40.890788021222804</v>
      </c>
      <c r="BO17" s="14">
        <f t="shared" ref="BO17" si="188">SUM(BO6:BO16)</f>
        <v>36.713734643734647</v>
      </c>
      <c r="BP17" s="14">
        <f t="shared" ref="BP17" si="189">SUM(BP6:BP16)</f>
        <v>22.707763059502184</v>
      </c>
      <c r="BQ17" s="14">
        <f t="shared" ref="BQ17" si="190">SUM(BQ6:BQ16)</f>
        <v>22.707763059502184</v>
      </c>
      <c r="BR17" s="14">
        <f t="shared" ref="BR17" si="191">SUM(BR6:BR16)</f>
        <v>19.906568742655697</v>
      </c>
      <c r="BS17" s="14">
        <f t="shared" ref="BS17" si="192">SUM(BS6:BS16)</f>
        <v>16.251415447067622</v>
      </c>
      <c r="BT17" s="14">
        <f t="shared" ref="BT17" si="193">SUM(BT6:BT16)</f>
        <v>19.189269308834525</v>
      </c>
      <c r="BU17" s="14">
        <f t="shared" ref="BU17" si="194">SUM(BU6:BU16)</f>
        <v>33.612630416978241</v>
      </c>
      <c r="BV17" s="14">
        <f t="shared" ref="BV17" si="195">SUM(BV6:BV16)</f>
        <v>24.108360217925437</v>
      </c>
      <c r="BW17" s="14">
        <f t="shared" ref="BW17" si="196">SUM(BW6:BW16)</f>
        <v>17.10537442580921</v>
      </c>
      <c r="BX17" s="14">
        <f>SUM(BX6:BX16)</f>
        <v>17.10537442580921</v>
      </c>
      <c r="BY17" s="14">
        <f t="shared" ref="BY17" si="197">SUM(BY6:BY16)</f>
        <v>15.704777267385964</v>
      </c>
      <c r="BZ17" s="14">
        <f t="shared" ref="BZ17" si="198">SUM(BZ6:BZ16)</f>
        <v>11.550849268240572</v>
      </c>
      <c r="CA17" s="14">
        <f t="shared" ref="CA17" si="199">SUM(CA6:CA16)</f>
        <v>18.601698536481145</v>
      </c>
      <c r="CB17" s="14">
        <f t="shared" ref="CB17" si="200">SUM(CB6:CB16)</f>
        <v>4.5</v>
      </c>
      <c r="CC17" s="14">
        <f t="shared" ref="CC17" si="201">SUM(CC6:CC16)</f>
        <v>32.51194316846491</v>
      </c>
      <c r="CD17" s="14">
        <f t="shared" ref="CD17" si="202">SUM(CD6:CD16)</f>
        <v>18.505971584232455</v>
      </c>
      <c r="CE17" s="14">
        <f t="shared" ref="CE17" si="203">SUM(CE6:CE16)</f>
        <v>25.508957376348683</v>
      </c>
      <c r="CF17" s="14">
        <f t="shared" ref="CF17" si="204">SUM(CF6:CF16)</f>
        <v>33.912540326888148</v>
      </c>
      <c r="CG17" s="14">
        <f t="shared" ref="CG17" si="205">SUM(CG6:CG16)</f>
        <v>33.878538617669051</v>
      </c>
      <c r="CH17" s="14">
        <f t="shared" ref="CH17" si="206">SUM(CH6:CH16)</f>
        <v>23.302264715308198</v>
      </c>
      <c r="CI17" s="14">
        <f t="shared" ref="CI17" si="207">SUM(CI6:CI16)</f>
        <v>45.257682583769544</v>
      </c>
      <c r="CJ17" s="14">
        <f t="shared" ref="CJ17" si="208">SUM(CJ6:CJ16)</f>
        <v>54.921497703236831</v>
      </c>
      <c r="CK17" s="14">
        <f t="shared" ref="CK17" si="209">SUM(CK6:CK16)</f>
        <v>32.51194316846491</v>
      </c>
      <c r="CL17" s="14">
        <f t="shared" ref="CL17" si="210">SUM(CL6:CL16)</f>
        <v>32.51194316846491</v>
      </c>
      <c r="CM17" s="14">
        <f t="shared" ref="CM17" si="211">SUM(CM6:CM16)</f>
        <v>49.319109069543856</v>
      </c>
      <c r="CN17" s="14">
        <f t="shared" ref="CN17" si="212">SUM(CN6:CN16)</f>
        <v>30.353113983548766</v>
      </c>
      <c r="CO17" s="14">
        <f t="shared" ref="CO17" si="213">SUM(CO6:CO16)</f>
        <v>23.302264715308198</v>
      </c>
      <c r="CP17" s="14">
        <f t="shared" ref="CP17" si="214">SUM(CP6:CP16)</f>
        <v>45.257682583769544</v>
      </c>
      <c r="CQ17" s="14">
        <f t="shared" ref="CQ17" si="215">SUM(CQ6:CQ16)</f>
        <v>54.921497703236831</v>
      </c>
      <c r="CR17" s="14">
        <f t="shared" ref="CR17" si="216">SUM(CR6:CR16)</f>
        <v>40.915526119004369</v>
      </c>
      <c r="CS17" s="14">
        <f t="shared" ref="CS17" si="217">SUM(CS6:CS16)</f>
        <v>40.915526119004369</v>
      </c>
      <c r="CT17" s="14">
        <f>SUM(CT6:CT16)</f>
        <v>40.915526119004369</v>
      </c>
      <c r="CU17" s="14">
        <f t="shared" ref="CU17" si="218">SUM(CU6:CU16)</f>
        <v>22.127123170601433</v>
      </c>
      <c r="CV17" s="14">
        <f t="shared" ref="CV17" si="219">SUM(CV6:CV16)</f>
        <v>22.127123170601433</v>
      </c>
      <c r="CW17" s="14">
        <f t="shared" ref="CW17" si="220">SUM(CW6:CW16)</f>
        <v>4.5</v>
      </c>
      <c r="CX17" s="14">
        <f t="shared" ref="CX17" si="221">SUM(CX6:CX16)</f>
        <v>49.319109069543856</v>
      </c>
      <c r="CY17" s="14">
        <f t="shared" ref="CY17" si="222">SUM(CY6:CY16)</f>
        <v>24.108360217925437</v>
      </c>
      <c r="CZ17" s="14">
        <f t="shared" ref="CZ17" si="223">SUM(CZ6:CZ16)</f>
        <v>18.505971584232455</v>
      </c>
      <c r="DA17" s="14">
        <f t="shared" ref="DA17" si="224">SUM(DA6:DA16)</f>
        <v>17.10537442580921</v>
      </c>
      <c r="DB17" s="14">
        <f t="shared" ref="DB17" si="225">SUM(DB6:DB16)</f>
        <v>22.127123170601433</v>
      </c>
      <c r="DC17" s="14">
        <f t="shared" ref="DC17" si="226">SUM(DC6:DC16)</f>
        <v>22.127123170601433</v>
      </c>
      <c r="DD17" s="14">
        <f t="shared" ref="DD17" si="227">SUM(DD6:DD16)</f>
        <v>45.257682583769544</v>
      </c>
      <c r="DE17" s="14">
        <f t="shared" ref="DE17" si="228">SUM(DE6:DE16)</f>
        <v>49.319109069543856</v>
      </c>
      <c r="DF17" s="14">
        <f t="shared" ref="DF17:DG17" si="229">SUM(DF6:DF16)</f>
        <v>40.915526119004369</v>
      </c>
      <c r="DG17" s="14">
        <f t="shared" si="229"/>
        <v>38.114331802157885</v>
      </c>
      <c r="DH17" s="14">
        <f t="shared" ref="DH17" si="230">SUM(DH6:DH16)</f>
        <v>36.713734643734647</v>
      </c>
      <c r="DI17" s="14">
        <f t="shared" ref="DI17" si="231">SUM(DI6:DI16)</f>
        <v>28.002830894135244</v>
      </c>
      <c r="DJ17" s="14">
        <f t="shared" ref="DJ17" si="232">SUM(DJ6:DJ16)</f>
        <v>28.002830894135244</v>
      </c>
      <c r="DK17" s="14">
        <f t="shared" ref="DK17" si="233">SUM(DK6:DK16)</f>
        <v>51.080208667165188</v>
      </c>
      <c r="DL17" s="14">
        <f t="shared" ref="DL17" si="234">SUM(DL6:DL16)</f>
        <v>54.921497703236831</v>
      </c>
      <c r="DM17" s="14">
        <f t="shared" ref="DM17" si="235">SUM(DM6:DM16)</f>
        <v>49.319109069543856</v>
      </c>
      <c r="DN17" s="14">
        <f t="shared" ref="DN17" si="236">SUM(DN6:DN16)</f>
        <v>46.517914752697365</v>
      </c>
      <c r="DO17" s="14">
        <f>SUM(DO6:DO16)</f>
        <v>38.114331802157885</v>
      </c>
      <c r="DP17" s="14">
        <f t="shared" ref="DP17" si="237">SUM(DP6:DP16)</f>
        <v>28.002830894135244</v>
      </c>
      <c r="DQ17" s="14">
        <f t="shared" ref="DQ17" si="238">SUM(DQ6:DQ16)</f>
        <v>20.951981625894671</v>
      </c>
      <c r="DR17" s="14">
        <f t="shared" ref="DR17" si="239">SUM(DR6:DR16)</f>
        <v>37.979524979524982</v>
      </c>
      <c r="DS17" s="14">
        <f t="shared" ref="DS17" si="240">SUM(DS6:DS16)</f>
        <v>18.505971584232455</v>
      </c>
      <c r="DT17" s="14">
        <f t="shared" ref="DT17" si="241">SUM(DT6:DT16)</f>
        <v>18.505971584232455</v>
      </c>
      <c r="DU17" s="14">
        <f t="shared" ref="DU17" si="242">SUM(DU6:DU16)</f>
        <v>14.304180108962719</v>
      </c>
      <c r="DV17" s="14">
        <f t="shared" ref="DV17" si="243">SUM(DV6:DV16)</f>
        <v>18.505971584232455</v>
      </c>
      <c r="DW17" s="14">
        <f t="shared" ref="DW17" si="244">SUM(DW6:DW16)</f>
        <v>16.251415447067622</v>
      </c>
      <c r="DX17" s="14">
        <f t="shared" ref="DX17" si="245">SUM(DX6:DX16)</f>
        <v>16.251415447067622</v>
      </c>
      <c r="DY17" s="14">
        <f t="shared" ref="DY17" si="246">SUM(DY6:DY16)</f>
        <v>26.334472812733679</v>
      </c>
      <c r="DZ17" s="14">
        <f t="shared" ref="DZ17" si="247">SUM(DZ6:DZ16)</f>
        <v>19.906568742655697</v>
      </c>
      <c r="EA17" s="14">
        <f t="shared" ref="EA17" si="248">SUM(EA6:EA16)</f>
        <v>18.505971584232455</v>
      </c>
      <c r="EB17" s="14">
        <f t="shared" ref="EB17" si="249">SUM(EB6:EB16)</f>
        <v>15.704777267385964</v>
      </c>
      <c r="EC17" s="14">
        <f t="shared" ref="EC17" si="250">SUM(EC6:EC16)</f>
        <v>18.505971584232455</v>
      </c>
      <c r="ED17" s="14">
        <f t="shared" ref="ED17" si="251">SUM(ED6:ED16)</f>
        <v>12.138420040593953</v>
      </c>
      <c r="EE17" s="14">
        <f>SUM(EE6:EE16)</f>
        <v>15.076273902360859</v>
      </c>
      <c r="EF17" s="14">
        <f t="shared" ref="EF17" si="252">SUM(EF6:EF16)</f>
        <v>4.5</v>
      </c>
      <c r="EG17" s="14">
        <f t="shared" ref="EG17" si="253">SUM(EG6:EG16)</f>
        <v>39.514928960581123</v>
      </c>
      <c r="EH17" s="14">
        <f t="shared" ref="EH17" si="254">SUM(EH6:EH16)</f>
        <v>32.51194316846491</v>
      </c>
      <c r="EI17" s="14">
        <f t="shared" ref="EI17" si="255">SUM(EI6:EI16)</f>
        <v>25.508957376348683</v>
      </c>
      <c r="EJ17" s="14">
        <f t="shared" ref="EJ17" si="256">SUM(EJ6:EJ16)</f>
        <v>18.505971584232455</v>
      </c>
      <c r="EK17" s="14">
        <f t="shared" ref="EK17" si="257">SUM(EK6:EK16)</f>
        <v>17.426556991774383</v>
      </c>
      <c r="EL17" s="14">
        <f t="shared" ref="EL17" si="258">SUM(EL6:EL16)</f>
        <v>22.127123170601433</v>
      </c>
      <c r="EM17" s="14">
        <f t="shared" ref="EM17" si="259">SUM(EM6:EM16)</f>
        <v>48.168945625467359</v>
      </c>
      <c r="EN17" s="14">
        <f t="shared" ref="EN17" si="260">SUM(EN6:EN16)</f>
        <v>60.523886336929813</v>
      </c>
      <c r="EO17" s="14">
        <f t="shared" ref="EO17" si="261">SUM(EO6:EO16)</f>
        <v>39.514928960581123</v>
      </c>
      <c r="EP17" s="14">
        <f t="shared" ref="EP17" si="262">SUM(EP6:EP16)</f>
        <v>39.514928960581123</v>
      </c>
      <c r="EQ17" s="14">
        <f t="shared" ref="EQ17" si="263">SUM(EQ6:EQ16)</f>
        <v>38.114331802157885</v>
      </c>
      <c r="ER17" s="14">
        <f t="shared" ref="ER17" si="264">SUM(ER6:ER16)</f>
        <v>30.353113983548766</v>
      </c>
      <c r="ES17" s="14">
        <f t="shared" ref="ES17" si="265">SUM(ES6:ES16)</f>
        <v>28.002830894135244</v>
      </c>
      <c r="ET17" s="14">
        <f t="shared" ref="ET17" si="266">SUM(ET6:ET16)</f>
        <v>55.447103229711935</v>
      </c>
      <c r="EU17" s="14">
        <f t="shared" ref="EU17" si="267">SUM(EU6:EU16)</f>
        <v>60.523886336929813</v>
      </c>
      <c r="EV17" s="14">
        <f t="shared" ref="EV17" si="268">SUM(EV6:EV16)</f>
        <v>57.722692020083322</v>
      </c>
      <c r="EW17" s="14">
        <f t="shared" ref="EW17" si="269">SUM(EW6:EW16)</f>
        <v>39.514928960581123</v>
      </c>
      <c r="EX17" s="14">
        <f>SUM(EX6:EX16)</f>
        <v>60.523886336929813</v>
      </c>
      <c r="EY17" s="14">
        <f t="shared" ref="EY17" si="270">SUM(EY6:EY16)</f>
        <v>45.629954064736673</v>
      </c>
      <c r="EZ17" s="14">
        <f t="shared" ref="EZ17" si="271">SUM(EZ6:EZ16)</f>
        <v>33.878538617669051</v>
      </c>
      <c r="FA17" s="14">
        <f t="shared" ref="FA17" si="272">SUM(FA6:FA16)</f>
        <v>55.447103229711935</v>
      </c>
      <c r="FB17" s="14">
        <f t="shared" ref="FB17" si="273">SUM(FB6:FB16)</f>
        <v>60.523886336929813</v>
      </c>
      <c r="FC17" s="14">
        <f t="shared" ref="FC17" si="274">SUM(FC6:FC16)</f>
        <v>53.520900544813578</v>
      </c>
      <c r="FD17" s="14">
        <f t="shared" ref="FD17" si="275">SUM(FD6:FD16)</f>
        <v>39.514928960581123</v>
      </c>
      <c r="FE17" s="14">
        <f t="shared" ref="FE17" si="276">SUM(FE6:FE16)</f>
        <v>40.915526119004369</v>
      </c>
      <c r="FF17" s="14">
        <f t="shared" ref="FF17" si="277">SUM(FF6:FF16)</f>
        <v>33.878538617669051</v>
      </c>
      <c r="FG17" s="14">
        <f t="shared" ref="FG17" si="278">SUM(FG6:FG16)</f>
        <v>28.002830894135244</v>
      </c>
      <c r="FH17" s="14">
        <f t="shared" ref="FH17" si="279">SUM(FH6:FH16)</f>
        <v>48.168945625467359</v>
      </c>
      <c r="FI17" s="14">
        <f t="shared" ref="FI17" si="280">SUM(FI6:FI16)</f>
        <v>42.316123277427621</v>
      </c>
      <c r="FJ17" s="14">
        <f t="shared" ref="FJ17" si="281">SUM(FJ6:FJ16)</f>
        <v>33.912540326888148</v>
      </c>
      <c r="FK17" s="14">
        <f t="shared" ref="FK17" si="282">SUM(FK6:FK16)</f>
        <v>32.51194316846491</v>
      </c>
      <c r="FL17" s="14">
        <f t="shared" ref="FL17" si="283">SUM(FL6:FL16)</f>
        <v>26.909554534771928</v>
      </c>
      <c r="FM17" s="14">
        <f t="shared" ref="FM17" si="284">SUM(FM6:FM16)</f>
        <v>11.550849268240572</v>
      </c>
      <c r="FN17" s="14">
        <f t="shared" ref="FN17" si="285">SUM(FN6:FN16)</f>
        <v>13.901132357654099</v>
      </c>
      <c r="FO17" s="14">
        <f>SUM(FO6:FO16)</f>
        <v>27.790104333582594</v>
      </c>
      <c r="FP17" s="14">
        <f t="shared" ref="FP17" si="286">SUM(FP6:FP16)</f>
        <v>18.505971584232455</v>
      </c>
      <c r="FQ17" s="14">
        <f t="shared" ref="FQ17" si="287">SUM(FQ6:FQ16)</f>
        <v>15.704777267385964</v>
      </c>
      <c r="FR17" s="14">
        <f t="shared" ref="FR17" si="288">SUM(FR6:FR16)</f>
        <v>17.10537442580921</v>
      </c>
      <c r="FS17" s="14">
        <f t="shared" ref="FS17" si="289">SUM(FS6:FS16)</f>
        <v>15.704777267385964</v>
      </c>
      <c r="FT17" s="14">
        <f t="shared" ref="FT17" si="290">SUM(FT6:FT16)</f>
        <v>13.901132357654099</v>
      </c>
      <c r="FU17" s="14">
        <f t="shared" ref="FU17" si="291">SUM(FU6:FU16)</f>
        <v>13.901132357654099</v>
      </c>
      <c r="FV17" s="14">
        <f t="shared" ref="FV17" si="292">SUM(FV6:FV16)</f>
        <v>27.790104333582594</v>
      </c>
      <c r="FW17" s="14">
        <f t="shared" ref="FW17" si="293">SUM(FW6:FW16)</f>
        <v>26.909554534771928</v>
      </c>
      <c r="FX17" s="14">
        <f t="shared" ref="FX17" si="294">SUM(FX6:FX16)</f>
        <v>18.505971584232455</v>
      </c>
      <c r="FY17" s="14">
        <f t="shared" ref="FY17" si="295">SUM(FY6:FY16)</f>
        <v>18.505971584232455</v>
      </c>
      <c r="FZ17" s="14">
        <f t="shared" ref="FZ17" si="296">SUM(FZ6:FZ16)</f>
        <v>18.505971584232455</v>
      </c>
      <c r="GA17" s="14">
        <f t="shared" ref="GA17" si="297">SUM(GA6:GA16)</f>
        <v>13.901132357654099</v>
      </c>
      <c r="GB17" s="14">
        <f t="shared" ref="GB17" si="298">SUM(GB6:GB16)</f>
        <v>13.901132357654099</v>
      </c>
      <c r="GC17" s="14">
        <f t="shared" ref="GC17" si="299">SUM(GC6:GC16)</f>
        <v>26.334472812733679</v>
      </c>
      <c r="GD17" s="14">
        <f t="shared" ref="GD17" si="300">SUM(GD6:GD16)</f>
        <v>29.710748851618416</v>
      </c>
      <c r="GE17" s="14">
        <f t="shared" ref="GE17" si="301">SUM(GE6:GE16)</f>
        <v>17.10537442580921</v>
      </c>
      <c r="GF17" s="14">
        <f t="shared" ref="GF17" si="302">SUM(GF6:GF16)</f>
        <v>14.304180108962719</v>
      </c>
      <c r="GG17" s="14">
        <f t="shared" ref="GG17" si="303">SUM(GG6:GG16)</f>
        <v>15.704777267385964</v>
      </c>
      <c r="GH17" s="14">
        <f t="shared" ref="GH17" si="304">SUM(GH6:GH16)</f>
        <v>11.550849268240572</v>
      </c>
      <c r="GI17" s="14">
        <f t="shared" ref="GI17" si="305">SUM(GI6:GI16)</f>
        <v>12.725990812947336</v>
      </c>
      <c r="GJ17" s="14">
        <f t="shared" ref="GJ17" si="306">SUM(GJ6:GJ16)</f>
        <v>40.890788021222804</v>
      </c>
      <c r="GK17" s="14">
        <f t="shared" ref="GK17" si="307">SUM(GK6:GK16)</f>
        <v>31.111346010041661</v>
      </c>
      <c r="GL17" s="14">
        <f>SUM(GL6:GL16)</f>
        <v>21.307165901078942</v>
      </c>
      <c r="GM17" s="14">
        <f t="shared" ref="GM17" si="308">SUM(GM6:GM16)</f>
        <v>14.304180108962719</v>
      </c>
      <c r="GN17" s="14">
        <f t="shared" ref="GN17" si="309">SUM(GN6:GN16)</f>
        <v>18.505971584232455</v>
      </c>
      <c r="GO17" s="14">
        <f t="shared" ref="GO17" si="310">SUM(GO6:GO16)</f>
        <v>12.725990812947336</v>
      </c>
      <c r="GP17" s="14">
        <f t="shared" ref="GP17" si="311">SUM(GP6:GP16)</f>
        <v>13.901132357654099</v>
      </c>
      <c r="GQ17" s="14">
        <f t="shared" ref="GQ17" si="312">SUM(GQ6:GQ16)</f>
        <v>26.334472812733679</v>
      </c>
      <c r="GR17" s="14">
        <f t="shared" ref="GR17" si="313">SUM(GR6:GR16)</f>
        <v>19.906568742655697</v>
      </c>
      <c r="GS17" s="14">
        <f t="shared" ref="GS17" si="314">SUM(GS6:GS16)</f>
        <v>19.906568742655697</v>
      </c>
      <c r="GT17" s="14">
        <f t="shared" ref="GT17" si="315">SUM(GT6:GT16)</f>
        <v>19.906568742655697</v>
      </c>
      <c r="GU17" s="14">
        <f t="shared" ref="GU17" si="316">SUM(GU6:GU16)</f>
        <v>25.508957376348683</v>
      </c>
      <c r="GV17" s="14">
        <f t="shared" ref="GV17" si="317">SUM(GV6:GV16)</f>
        <v>20.951981625894671</v>
      </c>
      <c r="GW17" s="14">
        <f t="shared" ref="GW17" si="318">SUM(GW6:GW16)</f>
        <v>20.951981625894671</v>
      </c>
      <c r="GX17" s="14">
        <f t="shared" ref="GX17" si="319">SUM(GX6:GX16)</f>
        <v>48.168945625467359</v>
      </c>
      <c r="GY17" s="14">
        <f t="shared" ref="GY17" si="320">SUM(GY6:GY16)</f>
        <v>50.719706227967102</v>
      </c>
      <c r="GZ17" s="14">
        <f t="shared" ref="GZ17" si="321">SUM(GZ6:GZ16)</f>
        <v>46.517914752697365</v>
      </c>
      <c r="HA17" s="14">
        <f t="shared" ref="HA17" si="322">SUM(HA6:HA16)</f>
        <v>43.716720435850874</v>
      </c>
      <c r="HB17" s="14">
        <f t="shared" ref="HB17" si="323">SUM(HB6:HB16)</f>
        <v>40.915526119004369</v>
      </c>
      <c r="HC17" s="14">
        <f t="shared" ref="HC17" si="324">SUM(HC6:HC16)</f>
        <v>28.002830894135244</v>
      </c>
      <c r="HD17" s="14">
        <f t="shared" ref="HD17" si="325">SUM(HD6:HD16)</f>
        <v>28.002830894135244</v>
      </c>
      <c r="HE17" s="14">
        <f t="shared" ref="HE17" si="326">SUM(HE6:HE16)</f>
        <v>55.447103229711935</v>
      </c>
      <c r="HF17" s="14">
        <f t="shared" ref="HF17" si="327">SUM(HF6:HF16)</f>
        <v>54.921497703236831</v>
      </c>
      <c r="HG17" s="14">
        <f t="shared" ref="HG17" si="328">SUM(HG6:HG16)</f>
        <v>53.520900544813578</v>
      </c>
      <c r="HH17" s="14">
        <f>SUM(HH6:HH16)</f>
        <v>46.517914752697365</v>
      </c>
      <c r="HI17" s="14">
        <f t="shared" ref="HI17" si="329">SUM(HI6:HI16)</f>
        <v>46.517914752697365</v>
      </c>
      <c r="HJ17" s="14">
        <f t="shared" ref="HJ17" si="330">SUM(HJ6:HJ16)</f>
        <v>35.053680162375812</v>
      </c>
      <c r="HK17" s="14">
        <f t="shared" ref="HK17" si="331">SUM(HK6:HK16)</f>
        <v>28.002830894135244</v>
      </c>
      <c r="HL17" s="14">
        <f t="shared" ref="HL17" si="332">SUM(HL6:HL16)</f>
        <v>55.447103229711935</v>
      </c>
      <c r="HM17" s="14">
        <f t="shared" ref="HM17" si="333">SUM(HM6:HM16)</f>
        <v>46.517914752697365</v>
      </c>
      <c r="HN17" s="14">
        <f t="shared" ref="HN17" si="334">SUM(HN6:HN16)</f>
        <v>28.310151693195174</v>
      </c>
      <c r="HO17" s="14">
        <f t="shared" ref="HO17" si="335">SUM(HO6:HO16)</f>
        <v>28.310151693195174</v>
      </c>
      <c r="HP17" s="14">
        <f t="shared" ref="HP17" si="336">SUM(HP6:HP16)</f>
        <v>22.707763059502184</v>
      </c>
      <c r="HQ17" s="14">
        <f t="shared" ref="HQ17" si="337">SUM(HQ6:HQ16)</f>
        <v>17.426556991774383</v>
      </c>
      <c r="HR17" s="14">
        <f t="shared" ref="HR17" si="338">SUM(HR6:HR16)</f>
        <v>24.477406260014956</v>
      </c>
      <c r="HS17" s="14">
        <f t="shared" ref="HS17" si="339">SUM(HS6:HS16)</f>
        <v>40.890788021222804</v>
      </c>
      <c r="HT17" s="14">
        <f t="shared" ref="HT17" si="340">SUM(HT6:HT16)</f>
        <v>24.108360217925437</v>
      </c>
      <c r="HU17" s="14">
        <f t="shared" ref="HU17" si="341">SUM(HU6:HU16)</f>
        <v>15.704777267385964</v>
      </c>
      <c r="HV17" s="14">
        <f t="shared" ref="HV17" si="342">SUM(HV6:HV16)</f>
        <v>17.10537442580921</v>
      </c>
      <c r="HW17" s="14">
        <f t="shared" ref="HW17" si="343">SUM(HW6:HW16)</f>
        <v>15.704777267385964</v>
      </c>
      <c r="HX17" s="14">
        <f t="shared" ref="HX17" si="344">SUM(HX6:HX16)</f>
        <v>12.725990812947336</v>
      </c>
      <c r="HY17" s="14">
        <f t="shared" ref="HY17" si="345">SUM(HY6:HY16)</f>
        <v>18.601698536481145</v>
      </c>
      <c r="HZ17" s="14">
        <f t="shared" ref="HZ17" si="346">SUM(HZ6:HZ16)</f>
        <v>48.168945625467359</v>
      </c>
      <c r="IA17" s="14">
        <f t="shared" ref="IA17" si="347">SUM(IA6:IA16)</f>
        <v>39.514928960581123</v>
      </c>
      <c r="IB17" s="14">
        <f t="shared" ref="IB17" si="348">SUM(IB6:IB16)</f>
        <v>32.51194316846491</v>
      </c>
      <c r="IC17" s="14">
        <f>SUM(IC6:IC16)</f>
        <v>35.313137485311394</v>
      </c>
      <c r="ID17" s="14">
        <f t="shared" ref="ID17" si="349">SUM(ID6:ID16)</f>
        <v>35.313137485311394</v>
      </c>
      <c r="IE17" s="14">
        <f t="shared" ref="IE17" si="350">SUM(IE6:IE16)</f>
        <v>20.364410853541287</v>
      </c>
      <c r="IF17" s="14">
        <f t="shared" ref="IF17" si="351">SUM(IF6:IF16)</f>
        <v>22.127123170601433</v>
      </c>
      <c r="IG17" s="14">
        <f t="shared" ref="IG17" si="352">SUM(IG6:IG16)</f>
        <v>40.890788021222804</v>
      </c>
      <c r="IH17" s="14">
        <f t="shared" ref="IH17" si="353">SUM(IH6:IH16)</f>
        <v>25.508957376348683</v>
      </c>
      <c r="II17" s="14">
        <f t="shared" ref="II17" si="354">SUM(II6:II16)</f>
        <v>25.508957376348683</v>
      </c>
      <c r="IJ17" s="14">
        <f t="shared" ref="IJ17" si="355">SUM(IJ6:IJ16)</f>
        <v>18.505971584232455</v>
      </c>
      <c r="IK17" s="14">
        <f t="shared" ref="IK17" si="356">SUM(IK6:IK16)</f>
        <v>18.505971584232455</v>
      </c>
      <c r="IL17" s="14">
        <f t="shared" ref="IL17" si="357">SUM(IL6:IL16)</f>
        <v>12.725990812947336</v>
      </c>
      <c r="IM17" s="14">
        <f t="shared" ref="IM17" si="358">SUM(IM6:IM16)</f>
        <v>17.301698536481144</v>
      </c>
      <c r="IN17" s="14">
        <f t="shared" ref="IN17" si="359">SUM(IN6:IN16)</f>
        <v>29.245735854431505</v>
      </c>
      <c r="IO17" s="14">
        <f t="shared" ref="IO17" si="360">SUM(IO6:IO16)</f>
        <v>28.275617158660637</v>
      </c>
      <c r="IP17" s="14">
        <f t="shared" ref="IP17" si="361">SUM(IP6:IP16)</f>
        <v>40.405319350971517</v>
      </c>
      <c r="IQ17" s="14">
        <f t="shared" ref="IQ17" si="362">SUM(IQ6:IQ16)</f>
        <v>47.986383221165831</v>
      </c>
      <c r="IR17" s="14">
        <f t="shared" ref="IR17" si="363">SUM(IR6:IR16)</f>
        <v>47.986383221165831</v>
      </c>
      <c r="IS17" s="14">
        <f t="shared" ref="IS17" si="364">SUM(IS6:IS16)</f>
        <v>76.767419593506546</v>
      </c>
      <c r="IT17" s="14">
        <f t="shared" ref="IT17" si="365">SUM(IT6:IT16)</f>
        <v>28.206334397638745</v>
      </c>
      <c r="IU17" s="14">
        <f t="shared" ref="IU17" si="366">SUM(IU6:IU16)</f>
        <v>61.142326120586993</v>
      </c>
      <c r="IV17" s="14">
        <f t="shared" ref="IV17" si="367">SUM(IV6:IV16)</f>
        <v>78.310638701943034</v>
      </c>
      <c r="IW17" s="14">
        <f t="shared" ref="IW17" si="368">SUM(IW6:IW16)</f>
        <v>63.90661734857386</v>
      </c>
      <c r="IX17" s="14">
        <f t="shared" ref="IX17" si="369">SUM(IX6:IX16)</f>
        <v>64.664723735593299</v>
      </c>
      <c r="IY17" s="14">
        <f t="shared" ref="IY17" si="370">SUM(IY6:IY16)</f>
        <v>78.310638701943034</v>
      </c>
      <c r="IZ17" s="14">
        <f t="shared" ref="IZ17" si="371">SUM(IZ6:IZ16)</f>
        <v>56.512668795277492</v>
      </c>
      <c r="JA17" s="14">
        <f t="shared" ref="JA17" si="372">SUM(JA6:JA16)</f>
        <v>33.607601277166495</v>
      </c>
      <c r="JB17" s="14">
        <f t="shared" ref="JB17" si="373">SUM(JB6:JB16)</f>
        <v>67.315202554332998</v>
      </c>
      <c r="JC17" s="14">
        <f t="shared" ref="JC17" si="374">SUM(JC6:JC16)</f>
        <v>81.34306425002076</v>
      </c>
      <c r="JD17" s="14">
        <f t="shared" ref="JD17" si="375">SUM(JD6:JD16)</f>
        <v>85.891702572137348</v>
      </c>
      <c r="JE17" s="14">
        <f t="shared" ref="JE17" si="376">SUM(JE6:JE16)</f>
        <v>78.310638701943034</v>
      </c>
      <c r="JF17" s="14">
        <f t="shared" ref="JF17" si="377">SUM(JF6:JF16)</f>
        <v>85.891702572137348</v>
      </c>
      <c r="JG17" s="14">
        <f t="shared" ref="JG17" si="378">SUM(JG6:JG16)</f>
        <v>90.270586792325901</v>
      </c>
      <c r="JH17" s="14">
        <f t="shared" ref="JH17" si="379">SUM(JH6:JH16)</f>
        <v>52.512035355513625</v>
      </c>
      <c r="JI17" s="14">
        <f t="shared" ref="JI17" si="380">SUM(JI6:JI16)</f>
        <v>51.88301146996799</v>
      </c>
      <c r="JJ17" s="14">
        <f t="shared" ref="JJ17" si="381">SUM(JJ6:JJ16)</f>
        <v>40.405319350971517</v>
      </c>
      <c r="JK17" s="14">
        <f t="shared" ref="JK17" si="382">SUM(JK6:JK16)</f>
        <v>26.759404384621778</v>
      </c>
      <c r="JL17" s="14">
        <f t="shared" ref="JL17" si="383">SUM(JL6:JL16)</f>
        <v>29.791829932699496</v>
      </c>
      <c r="JM17" s="14">
        <f t="shared" ref="JM17" si="384">SUM(JM6:JM16)</f>
        <v>35.856681028854936</v>
      </c>
      <c r="JN17" s="14">
        <f t="shared" ref="JN17" si="385">SUM(JN6:JN16)</f>
        <v>32.206967837402615</v>
      </c>
      <c r="JO17" s="14">
        <f t="shared" ref="JO17" si="386">SUM(JO6:JO16)</f>
        <v>28.506334397638746</v>
      </c>
      <c r="JP17" s="14">
        <f t="shared" ref="JP17" si="387">SUM(JP6:JP16)</f>
        <v>64.228764337459978</v>
      </c>
      <c r="JQ17" s="14">
        <f t="shared" ref="JQ17" si="388">SUM(JQ6:JQ16)</f>
        <v>101.05383031252596</v>
      </c>
      <c r="JR17" s="14">
        <f t="shared" ref="JR17" si="389">SUM(JR6:JR16)</f>
        <v>70.729574831748749</v>
      </c>
      <c r="JS17" s="14">
        <f t="shared" ref="JS17" si="390">SUM(JS6:JS16)</f>
        <v>70.729574831748749</v>
      </c>
      <c r="JT17" s="14">
        <f t="shared" ref="JT17" si="391">SUM(JT6:JT16)</f>
        <v>47.986383221165831</v>
      </c>
      <c r="JU17" s="14">
        <f t="shared" ref="JU17" si="392">SUM(JU6:JU16)</f>
        <v>22.754750798229061</v>
      </c>
      <c r="JV17" s="14">
        <f t="shared" ref="JV17" si="393">SUM(JV6:JV16)</f>
        <v>30.906967837402618</v>
      </c>
      <c r="JW17" s="14">
        <f t="shared" ref="JW17" si="394">SUM(JW6:JW16)</f>
        <v>64.228764337459978</v>
      </c>
      <c r="JX17" s="14">
        <f t="shared" ref="JX17" si="395">SUM(JX6:JX16)</f>
        <v>71.729574831748749</v>
      </c>
      <c r="JY17" s="14">
        <f t="shared" ref="JY17" si="396">SUM(JY6:JY16)</f>
        <v>48.986383221165831</v>
      </c>
      <c r="JZ17" s="14">
        <f t="shared" ref="JZ17" si="397">SUM(JZ6:JZ16)</f>
        <v>52.018808769243556</v>
      </c>
      <c r="KA17" s="14">
        <f t="shared" ref="KA17" si="398">SUM(KA6:KA16)</f>
        <v>48.986383221165831</v>
      </c>
      <c r="KB17" s="14">
        <f t="shared" ref="KB17" si="399">SUM(KB6:KB16)</f>
        <v>30.506334397638746</v>
      </c>
      <c r="KC17" s="14">
        <f t="shared" ref="KC17" si="400">SUM(KC6:KC16)</f>
        <v>29.206334397638745</v>
      </c>
      <c r="KD17" s="14">
        <f t="shared" ref="KD17" si="401">SUM(KD6:KD16)</f>
        <v>73.363191254495604</v>
      </c>
      <c r="KE17" s="14">
        <f t="shared" ref="KE17" si="402">SUM(KE6:KE16)</f>
        <v>110.93628707759142</v>
      </c>
      <c r="KF17" s="14">
        <f t="shared" ref="KF17" si="403">SUM(KF6:KF16)</f>
        <v>83.886610523567043</v>
      </c>
      <c r="KG17" s="14">
        <f t="shared" ref="KG17" si="404">SUM(KG6:KG16)</f>
        <v>83.886610523567043</v>
      </c>
      <c r="KH17" s="14">
        <f t="shared" ref="KH17" si="405">SUM(KH6:KH16)</f>
        <v>83.886610523567043</v>
      </c>
      <c r="KI17" s="14">
        <f t="shared" ref="KI17" si="406">SUM(KI6:KI16)</f>
        <v>44.288389179693532</v>
      </c>
      <c r="KJ17" s="14">
        <f t="shared" ref="KJ17" si="407">SUM(KJ6:KJ16)</f>
        <v>35.756063969107444</v>
      </c>
      <c r="KK17" s="14">
        <f t="shared" ref="KK17" si="408">SUM(KK6:KK16)</f>
        <v>115.938652090826</v>
      </c>
      <c r="KL17" s="14">
        <f t="shared" ref="KL17" si="409">SUM(KL6:KL16)</f>
        <v>97.411448800579237</v>
      </c>
      <c r="KM17" s="14">
        <f t="shared" ref="KM17" si="410">SUM(KM6:KM16)</f>
        <v>83.886610523567043</v>
      </c>
      <c r="KN17" s="14">
        <f t="shared" ref="KN17" si="411">SUM(KN6:KN16)</f>
        <v>73.066739901957277</v>
      </c>
      <c r="KO17" s="14">
        <f t="shared" ref="KO17" si="412">SUM(KO6:KO16)</f>
        <v>71.729574831748749</v>
      </c>
      <c r="KP17" s="14">
        <f t="shared" ref="KP17" si="413">SUM(KP6:KP16)</f>
        <v>103.19061749496534</v>
      </c>
      <c r="KQ17" s="14">
        <f t="shared" ref="KQ17" si="414">SUM(KQ6:KQ16)</f>
        <v>97.679404701143824</v>
      </c>
      <c r="KR17" s="14">
        <f t="shared" ref="KR17" si="415">SUM(KR6:KR16)</f>
        <v>123.03456223021441</v>
      </c>
      <c r="KS17" s="14">
        <f t="shared" ref="KS17" si="416">SUM(KS6:KS16)</f>
        <v>110.93628707759142</v>
      </c>
      <c r="KT17" s="14">
        <f t="shared" ref="KT17" si="417">SUM(KT6:KT16)</f>
        <v>110.93628707759142</v>
      </c>
      <c r="KU17" s="14">
        <f t="shared" ref="KU17" si="418">SUM(KU6:KU16)</f>
        <v>110.93628707759142</v>
      </c>
      <c r="KV17" s="14">
        <f t="shared" ref="KV17" si="419">SUM(KV6:KV16)</f>
        <v>83.886610523567043</v>
      </c>
      <c r="KW17" s="14">
        <f t="shared" ref="KW17" si="420">SUM(KW6:KW16)</f>
        <v>59.85652154130414</v>
      </c>
      <c r="KX17" s="14">
        <f t="shared" ref="KX17" si="421">SUM(KX6:KX16)</f>
        <v>59.85652154130414</v>
      </c>
      <c r="KY17" s="14">
        <f t="shared" ref="KY17" si="422">SUM(KY6:KY16)</f>
        <v>71.363191254495604</v>
      </c>
      <c r="KZ17" s="14">
        <f t="shared" ref="KZ17" si="423">SUM(KZ6:KZ16)</f>
        <v>94.472766442331661</v>
      </c>
      <c r="LA17" s="14">
        <f t="shared" ref="LA17" si="424">SUM(LA6:LA16)</f>
        <v>71.729574831748749</v>
      </c>
      <c r="LB17" s="14">
        <f t="shared" ref="LB17" si="425">SUM(LB6:LB16)</f>
        <v>71.729574831748749</v>
      </c>
      <c r="LC17" s="14">
        <f t="shared" ref="LC17" si="426">SUM(LC6:LC16)</f>
        <v>56.567447091360123</v>
      </c>
      <c r="LD17" s="14">
        <f t="shared" ref="LD17" si="427">SUM(LD6:LD16)</f>
        <v>27.805700957874869</v>
      </c>
      <c r="LE17" s="14">
        <f t="shared" ref="LE17" si="428">SUM(LE6:LE16)</f>
        <v>30.506334397638746</v>
      </c>
      <c r="LF17" s="14">
        <f t="shared" ref="LF17" si="429">SUM(LF6:LF16)</f>
        <v>65.228764337459978</v>
      </c>
      <c r="LG17" s="14">
        <f t="shared" ref="LG17" si="430">SUM(LG6:LG16)</f>
        <v>79.310638701943034</v>
      </c>
      <c r="LH17" s="14">
        <f t="shared" ref="LH17" si="431">SUM(LH6:LH16)</f>
        <v>73.245787605787612</v>
      </c>
      <c r="LI17" s="14">
        <f t="shared" ref="LI17" si="432">SUM(LI6:LI16)</f>
        <v>73.245787605787612</v>
      </c>
      <c r="LJ17" s="14">
        <f t="shared" ref="LJ17" si="433">SUM(LJ6:LJ16)</f>
        <v>32.824255480777218</v>
      </c>
      <c r="LK17" s="14">
        <f t="shared" ref="LK17" si="434">SUM(LK6:LK16)</f>
        <v>22.754750798229061</v>
      </c>
      <c r="LL17" s="14">
        <f t="shared" ref="LL17" si="435">SUM(LL6:LL16)</f>
        <v>22.754750798229061</v>
      </c>
      <c r="LM17" s="14">
        <f t="shared" ref="LM17" si="436">SUM(LM6:LM16)</f>
        <v>33.364382168729989</v>
      </c>
      <c r="LN17" s="14">
        <f t="shared" ref="LN17" si="437">SUM(LN6:LN16)</f>
        <v>26.759404384621778</v>
      </c>
      <c r="LO17" s="14">
        <f t="shared" ref="LO17" si="438">SUM(LO6:LO16)</f>
        <v>16.14591496634975</v>
      </c>
      <c r="LP17" s="14">
        <f t="shared" ref="LP17" si="439">SUM(LP6:LP16)</f>
        <v>2.5</v>
      </c>
      <c r="LQ17" s="14">
        <f t="shared" ref="LQ17" si="440">SUM(LQ6:LQ16)</f>
        <v>2.5</v>
      </c>
      <c r="LR17" s="14">
        <f t="shared" ref="LR17" si="441">SUM(LR6:LR16)</f>
        <v>70.015835994096847</v>
      </c>
      <c r="LS17" s="14">
        <f t="shared" ref="LS17" si="442">SUM(LS6:LS16)</f>
        <v>29.506334397638746</v>
      </c>
      <c r="LT17" s="14">
        <f t="shared" ref="LT17" si="443">SUM(LT6:LT16)</f>
        <v>64.228764337459978</v>
      </c>
      <c r="LU17" s="14">
        <f t="shared" ref="LU17" si="444">SUM(LU6:LU16)</f>
        <v>78.310638701943034</v>
      </c>
      <c r="LV17" s="14">
        <f t="shared" ref="LV17" si="445">SUM(LV6:LV16)</f>
        <v>63.148510961554436</v>
      </c>
      <c r="LW17" s="14">
        <f t="shared" ref="LW17" si="446">SUM(LW6:LW16)</f>
        <v>2.5</v>
      </c>
      <c r="LX17" s="14">
        <f t="shared" ref="LX17" si="447">SUM(LX6:LX16)</f>
        <v>2.5</v>
      </c>
      <c r="LY17" s="14">
        <f t="shared" ref="LY17" si="448">SUM(LY6:LY16)</f>
        <v>83.519003192916244</v>
      </c>
      <c r="LZ17" s="14">
        <f t="shared" ref="LZ17" si="449">SUM(LZ6:LZ16)</f>
        <v>37.608234716930369</v>
      </c>
      <c r="MA17" s="14">
        <f t="shared" ref="MA17" si="450">SUM(MA6:MA16)</f>
        <v>61.142326120586993</v>
      </c>
      <c r="MB17" s="14">
        <f t="shared" ref="MB17" si="451">SUM(MB6:MB16)</f>
        <v>78.310638701943034</v>
      </c>
      <c r="MC17" s="14">
        <f t="shared" ref="MC17" si="452">SUM(MC6:MC16)</f>
        <v>63.148510961554436</v>
      </c>
      <c r="MD17" s="14">
        <f t="shared" ref="MD17" si="453">SUM(MD6:MD16)</f>
        <v>55.567447091360123</v>
      </c>
      <c r="ME17" s="14">
        <f t="shared" ref="ME17" si="454">SUM(ME6:ME16)</f>
        <v>35.856681028854936</v>
      </c>
      <c r="MF17" s="14">
        <f t="shared" ref="MF17" si="455">SUM(MF6:MF16)</f>
        <v>18.971010536227929</v>
      </c>
      <c r="MG17" s="14">
        <f t="shared" ref="MG17" si="456">SUM(MG6:MG16)</f>
        <v>18.971010536227929</v>
      </c>
      <c r="MH17" s="14">
        <f t="shared" ref="MH17" si="457">SUM(MH6:MH16)</f>
        <v>39.798540776801644</v>
      </c>
      <c r="MI17" s="14">
        <f t="shared" ref="MI17" si="458">SUM(MI6:MI16)</f>
        <v>47.986383221165831</v>
      </c>
      <c r="MJ17" s="14">
        <f t="shared" ref="MJ17" si="459">SUM(MJ6:MJ16)</f>
        <v>25.243191610582915</v>
      </c>
      <c r="MK17" s="14">
        <f t="shared" ref="MK17" si="460">SUM(MK6:MK16)</f>
        <v>25.243191610582915</v>
      </c>
      <c r="ML17" s="14">
        <f t="shared" ref="ML17" si="461">SUM(ML6:ML16)</f>
        <v>20.694553288466331</v>
      </c>
      <c r="MM17" s="14">
        <f t="shared" ref="MM17" si="462">SUM(MM6:MM16)</f>
        <v>13.3025337590555</v>
      </c>
      <c r="MN17" s="14">
        <f t="shared" ref="MN17" si="463">SUM(MN6:MN16)</f>
        <v>13.3025337590555</v>
      </c>
      <c r="MO17" s="14">
        <f t="shared" ref="MO17" si="464">SUM(MO6:MO16)</f>
        <v>30.27794395185699</v>
      </c>
      <c r="MP17" s="14">
        <f t="shared" ref="MP17" si="465">SUM(MP6:MP16)</f>
        <v>2.5</v>
      </c>
      <c r="MQ17" s="14">
        <f t="shared" ref="MQ17" si="466">SUM(MQ6:MQ16)</f>
        <v>29.791829932699496</v>
      </c>
      <c r="MR17" s="14">
        <f t="shared" ref="MR17" si="467">SUM(MR6:MR16)</f>
        <v>29.791829932699496</v>
      </c>
      <c r="MS17" s="14">
        <f t="shared" ref="MS17" si="468">SUM(MS6:MS16)</f>
        <v>20.694553288466331</v>
      </c>
      <c r="MT17" s="14">
        <f t="shared" ref="MT17" si="469">SUM(MT6:MT16)</f>
        <v>10.601900319291623</v>
      </c>
      <c r="MU17" s="14">
        <f t="shared" ref="MU17" si="470">SUM(MU6:MU16)</f>
        <v>7.9012668795277499</v>
      </c>
      <c r="MV17" s="14">
        <f t="shared" ref="MV17" si="471">SUM(MV6:MV16)</f>
        <v>2.5</v>
      </c>
      <c r="MW17" s="14">
        <f t="shared" ref="MW17" si="472">SUM(MW6:MW16)</f>
        <v>2.5</v>
      </c>
      <c r="MX17" s="14">
        <f t="shared" ref="MX17" si="473">SUM(MX6:MX16)</f>
        <v>23.726978836544053</v>
      </c>
      <c r="MY17" s="14">
        <f t="shared" ref="MY17" si="474">SUM(MY6:MY16)</f>
        <v>19.178340514427468</v>
      </c>
      <c r="MZ17" s="14">
        <f t="shared" ref="MZ17" si="475">SUM(MZ6:MZ16)</f>
        <v>13.113489418272026</v>
      </c>
      <c r="NA17" s="14">
        <f t="shared" ref="NA17" si="476">SUM(NA6:NA16)</f>
        <v>9.2515835994096864</v>
      </c>
      <c r="NB17" s="14">
        <f t="shared" ref="NB17" si="477">SUM(NB6:NB16)</f>
        <v>9.2515835994096864</v>
      </c>
    </row>
    <row r="18" spans="1:366" ht="15.75" customHeight="1">
      <c r="B18" s="1"/>
      <c r="C18" s="1"/>
      <c r="D18" s="1"/>
      <c r="E18" s="1"/>
      <c r="F18" s="1"/>
      <c r="G18" s="1"/>
      <c r="H18" s="1"/>
      <c r="I18" s="1"/>
      <c r="J18" s="1"/>
      <c r="K18" s="1"/>
      <c r="L18" s="1"/>
      <c r="M18" s="1"/>
      <c r="N18" s="1"/>
      <c r="O18" s="1"/>
      <c r="P18" s="1"/>
      <c r="Q18" s="1"/>
      <c r="R18" s="1"/>
      <c r="S18" s="1"/>
      <c r="T18" s="1"/>
      <c r="U18" s="1"/>
      <c r="V18" s="1"/>
      <c r="W18" s="1"/>
      <c r="X18" s="1"/>
      <c r="Y18" s="1"/>
      <c r="Z18" s="1"/>
      <c r="AA18" s="1"/>
      <c r="AB18" s="1"/>
      <c r="AC18" s="1"/>
      <c r="AD18" s="1"/>
      <c r="AE18" s="1"/>
      <c r="AF18" s="1"/>
      <c r="AG18" s="1"/>
      <c r="AH18" s="1"/>
      <c r="AI18" s="1"/>
      <c r="AJ18" s="1"/>
      <c r="AK18" s="1"/>
      <c r="AL18" s="1"/>
      <c r="AM18" s="1"/>
      <c r="AN18" s="1"/>
      <c r="AO18" s="1"/>
      <c r="AP18" s="1"/>
      <c r="AQ18" s="1"/>
      <c r="AR18" s="1"/>
      <c r="AS18" s="1"/>
      <c r="AT18" s="1"/>
      <c r="AU18" s="1"/>
      <c r="AV18" s="1"/>
      <c r="AW18" s="1"/>
      <c r="AX18" s="1"/>
      <c r="AY18" s="1"/>
      <c r="AZ18" s="1"/>
      <c r="BA18" s="1"/>
      <c r="BB18" s="1"/>
      <c r="BC18" s="1"/>
      <c r="BD18" s="1"/>
      <c r="BE18" s="1"/>
      <c r="BF18" s="1"/>
      <c r="BG18" s="1"/>
      <c r="BH18" s="1"/>
      <c r="BI18" s="1"/>
      <c r="BJ18" s="1"/>
      <c r="BK18" s="1"/>
      <c r="BL18" s="1"/>
      <c r="BM18" s="1"/>
      <c r="BN18" s="1"/>
      <c r="BO18" s="1"/>
      <c r="BP18" s="1"/>
      <c r="BQ18" s="1"/>
      <c r="BR18" s="1"/>
      <c r="BS18" s="1"/>
      <c r="BT18" s="1"/>
      <c r="BU18" s="1"/>
      <c r="BV18" s="1"/>
      <c r="BW18" s="1"/>
      <c r="BX18" s="1"/>
      <c r="BY18" s="1"/>
      <c r="BZ18" s="1"/>
      <c r="CA18" s="1"/>
      <c r="CB18" s="1"/>
      <c r="CC18" s="1"/>
      <c r="CD18" s="1"/>
      <c r="CE18" s="1"/>
      <c r="CF18" s="1"/>
      <c r="CG18" s="1"/>
      <c r="CH18" s="1"/>
      <c r="CI18" s="1"/>
      <c r="CJ18" s="1"/>
      <c r="CK18" s="1"/>
      <c r="CL18" s="1"/>
      <c r="CM18" s="1"/>
      <c r="CN18" s="1"/>
      <c r="CO18" s="1"/>
      <c r="CP18" s="1"/>
      <c r="CQ18" s="1"/>
      <c r="CR18" s="1"/>
      <c r="CS18" s="1"/>
      <c r="CT18" s="1"/>
      <c r="CU18" s="1"/>
      <c r="CV18" s="1"/>
      <c r="CW18" s="1"/>
      <c r="CX18" s="1"/>
      <c r="CY18" s="1"/>
      <c r="CZ18" s="1"/>
      <c r="DA18" s="1"/>
      <c r="DB18" s="1"/>
      <c r="DC18" s="1"/>
      <c r="DD18" s="1"/>
      <c r="DE18" s="1"/>
      <c r="DF18" s="1"/>
      <c r="DG18" s="1"/>
      <c r="DH18" s="1"/>
      <c r="DI18" s="1"/>
      <c r="DJ18" s="1"/>
      <c r="DK18" s="1"/>
      <c r="DL18" s="1"/>
      <c r="DM18" s="1"/>
      <c r="DN18" s="1"/>
      <c r="DO18" s="1"/>
      <c r="DP18" s="1"/>
      <c r="DQ18" s="1"/>
      <c r="DR18" s="1"/>
      <c r="DS18" s="1"/>
      <c r="DT18" s="1"/>
      <c r="DU18" s="1"/>
      <c r="DV18" s="1"/>
      <c r="DW18" s="1"/>
      <c r="DX18" s="1"/>
      <c r="DY18" s="1"/>
      <c r="DZ18" s="1"/>
      <c r="EA18" s="1"/>
      <c r="EB18" s="1"/>
      <c r="EC18" s="1"/>
      <c r="ED18" s="1"/>
      <c r="EE18" s="1"/>
      <c r="EF18" s="1"/>
      <c r="EG18" s="1"/>
      <c r="EH18" s="1"/>
      <c r="EI18" s="1"/>
      <c r="EJ18" s="1"/>
      <c r="EK18" s="1"/>
      <c r="EL18" s="1"/>
      <c r="EM18" s="1"/>
      <c r="EN18" s="1"/>
      <c r="EO18" s="1"/>
      <c r="EP18" s="1"/>
      <c r="EQ18" s="1"/>
      <c r="ER18" s="1"/>
      <c r="ES18" s="1"/>
      <c r="ET18" s="1"/>
      <c r="EU18" s="1"/>
      <c r="EV18" s="1"/>
      <c r="EW18" s="1"/>
      <c r="EX18" s="1"/>
      <c r="EY18" s="1"/>
      <c r="EZ18" s="1"/>
      <c r="FA18" s="1"/>
      <c r="FB18" s="1"/>
      <c r="FC18" s="1"/>
      <c r="FD18" s="1"/>
      <c r="FE18" s="1"/>
      <c r="FF18" s="1"/>
      <c r="FG18" s="1"/>
      <c r="FH18" s="1"/>
      <c r="FI18" s="1"/>
      <c r="FJ18" s="1"/>
      <c r="FK18" s="1"/>
      <c r="FL18" s="1"/>
      <c r="FM18" s="1"/>
      <c r="FN18" s="1"/>
      <c r="FO18" s="1"/>
      <c r="FP18" s="1"/>
      <c r="FQ18" s="1"/>
      <c r="FR18" s="1"/>
      <c r="FS18" s="1"/>
      <c r="FT18" s="1"/>
      <c r="FU18" s="1"/>
      <c r="FV18" s="1"/>
      <c r="FW18" s="1"/>
      <c r="FX18" s="1"/>
      <c r="FY18" s="1"/>
      <c r="FZ18" s="1"/>
      <c r="GA18" s="1"/>
      <c r="GB18" s="1"/>
      <c r="GC18" s="1"/>
      <c r="GD18" s="1"/>
      <c r="GE18" s="1"/>
      <c r="GF18" s="1"/>
      <c r="GG18" s="1"/>
      <c r="GH18" s="1"/>
      <c r="GI18" s="1"/>
      <c r="GJ18" s="1"/>
      <c r="GK18" s="1"/>
      <c r="GL18" s="1"/>
      <c r="GM18" s="1"/>
      <c r="GN18" s="1"/>
      <c r="GO18" s="1"/>
      <c r="GP18" s="1"/>
      <c r="GQ18" s="1"/>
      <c r="GR18" s="1"/>
      <c r="GS18" s="1"/>
      <c r="GT18" s="1"/>
      <c r="GU18" s="1"/>
      <c r="GV18" s="1"/>
      <c r="GW18" s="1"/>
      <c r="GX18" s="1"/>
      <c r="GY18" s="1"/>
      <c r="GZ18" s="1"/>
      <c r="HA18" s="1"/>
      <c r="HB18" s="1"/>
      <c r="HC18" s="1"/>
      <c r="HD18" s="1"/>
      <c r="HE18" s="1"/>
      <c r="HF18" s="1"/>
      <c r="HG18" s="1"/>
      <c r="HH18" s="1"/>
      <c r="HI18" s="1"/>
      <c r="HJ18" s="1"/>
      <c r="HK18" s="1"/>
      <c r="HL18" s="1"/>
      <c r="HM18" s="1"/>
      <c r="HN18" s="1"/>
      <c r="HO18" s="1"/>
      <c r="HP18" s="1"/>
      <c r="HQ18" s="1"/>
      <c r="HR18" s="1"/>
      <c r="HS18" s="1"/>
      <c r="HT18" s="1"/>
      <c r="HU18" s="1"/>
      <c r="HV18" s="1"/>
      <c r="HW18" s="1"/>
      <c r="HX18" s="1"/>
      <c r="HY18" s="1"/>
      <c r="HZ18" s="1"/>
      <c r="IA18" s="1"/>
      <c r="IB18" s="1"/>
      <c r="IC18" s="1"/>
      <c r="ID18" s="1"/>
      <c r="IE18" s="1"/>
      <c r="IF18" s="1"/>
      <c r="IG18" s="1"/>
      <c r="IH18" s="1"/>
      <c r="II18" s="1"/>
      <c r="IJ18" s="1"/>
      <c r="IK18" s="1"/>
      <c r="IL18" s="1"/>
      <c r="IM18" s="1"/>
      <c r="IN18" s="1"/>
      <c r="IO18" s="1"/>
      <c r="IP18" s="1"/>
      <c r="IQ18" s="1"/>
      <c r="IR18" s="1"/>
      <c r="IS18" s="1"/>
      <c r="IT18" s="1"/>
      <c r="IU18" s="1"/>
      <c r="IV18" s="1"/>
      <c r="IW18" s="1"/>
      <c r="IX18" s="1"/>
      <c r="IY18" s="1"/>
      <c r="IZ18" s="1"/>
      <c r="JA18" s="1"/>
      <c r="JB18" s="1"/>
      <c r="JC18" s="1"/>
      <c r="JD18" s="1"/>
      <c r="JE18" s="1"/>
      <c r="JF18" s="1"/>
      <c r="JG18" s="1"/>
      <c r="JH18" s="1"/>
      <c r="JI18" s="1"/>
      <c r="JJ18" s="1"/>
      <c r="JK18" s="1"/>
      <c r="JL18" s="1"/>
      <c r="JM18" s="1"/>
      <c r="JN18" s="1"/>
      <c r="JO18" s="1"/>
      <c r="JP18" s="1"/>
      <c r="JQ18" s="1"/>
      <c r="JR18" s="1"/>
      <c r="JS18" s="1"/>
      <c r="JT18" s="1"/>
      <c r="JU18" s="1"/>
      <c r="JV18" s="1"/>
      <c r="JW18" s="1"/>
      <c r="JX18" s="1"/>
      <c r="JY18" s="1"/>
      <c r="JZ18" s="1"/>
      <c r="KA18" s="1"/>
      <c r="KB18" s="1"/>
      <c r="KC18" s="1"/>
      <c r="KD18" s="1"/>
      <c r="KE18" s="1"/>
      <c r="KF18" s="1"/>
      <c r="KG18" s="1"/>
      <c r="KH18" s="1"/>
      <c r="KI18" s="1"/>
      <c r="KJ18" s="1"/>
      <c r="KK18" s="1"/>
      <c r="KL18" s="1"/>
      <c r="KM18" s="1"/>
      <c r="KN18" s="1"/>
      <c r="KO18" s="1"/>
      <c r="KP18" s="1"/>
      <c r="KQ18" s="1"/>
      <c r="KR18" s="1"/>
      <c r="KS18" s="1"/>
      <c r="KT18" s="1"/>
      <c r="KU18" s="1"/>
      <c r="KV18" s="1"/>
      <c r="KW18" s="1"/>
      <c r="KX18" s="1"/>
      <c r="KY18" s="1"/>
      <c r="KZ18" s="1"/>
      <c r="LA18" s="1"/>
      <c r="LB18" s="1"/>
      <c r="LC18" s="1"/>
      <c r="LD18" s="1"/>
      <c r="LE18" s="1"/>
      <c r="LF18" s="1"/>
      <c r="LG18" s="1"/>
      <c r="LH18" s="1"/>
      <c r="LI18" s="1"/>
      <c r="LJ18" s="1"/>
      <c r="LK18" s="1"/>
      <c r="LL18" s="1"/>
      <c r="LM18" s="1"/>
      <c r="LN18" s="1"/>
      <c r="LO18" s="1"/>
      <c r="LP18" s="1"/>
      <c r="LQ18" s="1"/>
      <c r="LR18" s="1"/>
      <c r="LS18" s="1"/>
      <c r="LT18" s="1"/>
      <c r="LU18" s="1"/>
      <c r="LV18" s="1"/>
      <c r="LW18" s="1"/>
      <c r="LX18" s="1"/>
      <c r="LY18" s="1"/>
      <c r="LZ18" s="1"/>
      <c r="MA18" s="1"/>
      <c r="MB18" s="1"/>
      <c r="MC18" s="1"/>
      <c r="MD18" s="1"/>
      <c r="ME18" s="1"/>
      <c r="MF18" s="1"/>
      <c r="MG18" s="1"/>
      <c r="MH18" s="1"/>
      <c r="MI18" s="1"/>
      <c r="MJ18" s="1"/>
      <c r="MK18" s="1"/>
      <c r="ML18" s="1"/>
      <c r="MM18" s="1"/>
      <c r="MN18" s="1"/>
      <c r="MO18" s="1"/>
      <c r="MP18" s="1"/>
      <c r="MQ18" s="1"/>
      <c r="MR18" s="1"/>
      <c r="MS18" s="1"/>
      <c r="MT18" s="1"/>
      <c r="MU18" s="1"/>
      <c r="MV18" s="1"/>
      <c r="MW18" s="1"/>
      <c r="MX18" s="1"/>
      <c r="MY18" s="1"/>
      <c r="MZ18" s="1"/>
      <c r="NA18" s="1"/>
      <c r="NB18" s="1"/>
    </row>
    <row r="19" spans="1:366" ht="15.75" customHeight="1">
      <c r="B19" s="8"/>
      <c r="C19" s="1"/>
      <c r="D19" s="1"/>
      <c r="E19" s="1"/>
      <c r="F19" s="1"/>
      <c r="G19" s="1"/>
      <c r="H19" s="1"/>
      <c r="I19" s="1"/>
      <c r="J19" s="1"/>
      <c r="K19" s="1"/>
      <c r="L19" s="1"/>
      <c r="M19" s="1"/>
      <c r="N19" s="1"/>
      <c r="O19" s="1"/>
      <c r="P19" s="1"/>
      <c r="Q19" s="1"/>
      <c r="R19" s="1"/>
      <c r="S19" s="1"/>
      <c r="T19" s="1"/>
      <c r="U19" s="1"/>
      <c r="V19" s="1"/>
      <c r="W19" s="1"/>
      <c r="X19" s="1"/>
      <c r="Y19" s="1"/>
      <c r="Z19" s="1"/>
      <c r="AA19" s="1"/>
      <c r="AB19" s="1"/>
      <c r="AC19" s="1"/>
      <c r="AD19" s="1"/>
      <c r="AE19" s="1"/>
      <c r="AF19" s="1"/>
      <c r="AG19" s="1"/>
      <c r="AH19" s="1"/>
      <c r="AI19" s="1"/>
      <c r="AJ19" s="1"/>
      <c r="AK19" s="1"/>
      <c r="AL19" s="1"/>
      <c r="AM19" s="1"/>
      <c r="AN19" s="1"/>
      <c r="AO19" s="1"/>
      <c r="AP19" s="1"/>
      <c r="AQ19" s="1"/>
      <c r="AR19" s="1"/>
      <c r="AS19" s="1"/>
      <c r="AT19" s="1"/>
      <c r="AU19" s="1"/>
      <c r="AV19" s="1"/>
      <c r="AW19" s="1"/>
      <c r="AX19" s="1"/>
      <c r="AY19" s="1"/>
      <c r="AZ19" s="1"/>
      <c r="BA19" s="1"/>
      <c r="BB19" s="1"/>
      <c r="BC19" s="1"/>
      <c r="BD19" s="1"/>
      <c r="BE19" s="1"/>
      <c r="BF19" s="1"/>
      <c r="BG19" s="1"/>
      <c r="BH19" s="1"/>
      <c r="BI19" s="1"/>
      <c r="BJ19" s="1"/>
      <c r="BK19" s="1"/>
      <c r="BL19" s="1"/>
      <c r="BM19" s="1"/>
      <c r="BN19" s="1"/>
      <c r="BO19" s="1"/>
      <c r="BP19" s="1"/>
      <c r="BQ19" s="1"/>
      <c r="BR19" s="1"/>
      <c r="BS19" s="1"/>
      <c r="BT19" s="1"/>
      <c r="BU19" s="1"/>
      <c r="BV19" s="1"/>
      <c r="BW19" s="1"/>
      <c r="BX19" s="1"/>
      <c r="BY19" s="1"/>
      <c r="BZ19" s="1"/>
      <c r="CA19" s="1"/>
      <c r="CB19" s="1"/>
      <c r="CC19" s="1"/>
      <c r="CD19" s="1"/>
      <c r="CE19" s="1"/>
      <c r="CF19" s="1"/>
      <c r="CG19" s="1"/>
      <c r="CH19" s="1"/>
      <c r="CI19" s="1"/>
      <c r="CJ19" s="1"/>
      <c r="CK19" s="1"/>
      <c r="CL19" s="1"/>
      <c r="CM19" s="1"/>
      <c r="CN19" s="1"/>
      <c r="CO19" s="1"/>
      <c r="CP19" s="1"/>
      <c r="CQ19" s="1"/>
      <c r="CR19" s="1"/>
      <c r="CS19" s="1"/>
      <c r="CT19" s="1"/>
      <c r="CU19" s="1"/>
      <c r="CV19" s="1"/>
      <c r="CW19" s="1"/>
      <c r="CX19" s="1"/>
      <c r="CY19" s="1"/>
      <c r="CZ19" s="1"/>
      <c r="DA19" s="1"/>
      <c r="DB19" s="1"/>
      <c r="DC19" s="1"/>
      <c r="DD19" s="1"/>
      <c r="DE19" s="1"/>
      <c r="DF19" s="1"/>
      <c r="DG19" s="1"/>
      <c r="DH19" s="1"/>
      <c r="DI19" s="1"/>
      <c r="DJ19" s="1"/>
      <c r="DK19" s="1"/>
      <c r="DL19" s="1"/>
      <c r="DM19" s="1"/>
      <c r="DN19" s="1"/>
      <c r="DO19" s="1"/>
      <c r="DP19" s="1"/>
      <c r="DQ19" s="1"/>
      <c r="DR19" s="1"/>
      <c r="DS19" s="1"/>
      <c r="DT19" s="1"/>
      <c r="DU19" s="1"/>
      <c r="DV19" s="1"/>
      <c r="DW19" s="1"/>
      <c r="DX19" s="1"/>
      <c r="DY19" s="1"/>
      <c r="DZ19" s="1"/>
      <c r="EA19" s="1"/>
      <c r="EB19" s="1"/>
      <c r="EC19" s="1"/>
      <c r="ED19" s="1"/>
      <c r="EE19" s="1"/>
      <c r="EF19" s="1"/>
      <c r="EG19" s="1"/>
      <c r="EH19" s="1"/>
      <c r="EI19" s="1"/>
      <c r="EJ19" s="1"/>
      <c r="EK19" s="1"/>
      <c r="EL19" s="1"/>
      <c r="EM19" s="1"/>
      <c r="EN19" s="1"/>
      <c r="EO19" s="1"/>
      <c r="EP19" s="1"/>
      <c r="EQ19" s="1"/>
      <c r="ER19" s="1"/>
      <c r="ES19" s="1"/>
      <c r="ET19" s="1"/>
      <c r="EU19" s="1"/>
      <c r="EV19" s="1"/>
      <c r="EW19" s="1"/>
      <c r="EX19" s="1"/>
      <c r="EY19" s="1"/>
      <c r="EZ19" s="1"/>
      <c r="FA19" s="1"/>
      <c r="FB19" s="1"/>
      <c r="FC19" s="1"/>
      <c r="FD19" s="1"/>
      <c r="FE19" s="1"/>
      <c r="FF19" s="1"/>
      <c r="FG19" s="1"/>
      <c r="FH19" s="1"/>
      <c r="FI19" s="1"/>
      <c r="FJ19" s="1"/>
      <c r="FK19" s="1"/>
      <c r="FL19" s="1"/>
      <c r="FM19" s="1"/>
      <c r="FN19" s="1"/>
      <c r="FO19" s="1"/>
      <c r="FP19" s="1"/>
      <c r="FQ19" s="1"/>
      <c r="FR19" s="1"/>
      <c r="FS19" s="1"/>
      <c r="FT19" s="1"/>
      <c r="FU19" s="1"/>
      <c r="FV19" s="1"/>
      <c r="FW19" s="1"/>
      <c r="FX19" s="1"/>
      <c r="FY19" s="1"/>
      <c r="FZ19" s="1"/>
      <c r="GA19" s="1"/>
      <c r="GB19" s="1"/>
      <c r="GC19" s="1"/>
      <c r="GD19" s="1"/>
      <c r="GE19" s="1"/>
      <c r="GF19" s="1"/>
      <c r="GG19" s="1"/>
      <c r="GH19" s="1"/>
      <c r="GI19" s="1"/>
      <c r="GJ19" s="1"/>
      <c r="GK19" s="1"/>
      <c r="GL19" s="1"/>
      <c r="GM19" s="1"/>
      <c r="GN19" s="1"/>
      <c r="GO19" s="1"/>
      <c r="GP19" s="1"/>
      <c r="GQ19" s="1"/>
      <c r="GR19" s="1"/>
      <c r="GS19" s="1"/>
      <c r="GT19" s="1"/>
      <c r="GU19" s="1"/>
      <c r="GV19" s="1"/>
      <c r="GW19" s="1"/>
      <c r="GX19" s="1"/>
      <c r="GY19" s="1"/>
      <c r="GZ19" s="1"/>
      <c r="HA19" s="1"/>
      <c r="HB19" s="1"/>
      <c r="HC19" s="1"/>
      <c r="HD19" s="1"/>
      <c r="HE19" s="1"/>
      <c r="HF19" s="1"/>
      <c r="HG19" s="1"/>
      <c r="HH19" s="1"/>
      <c r="HI19" s="1"/>
      <c r="HJ19" s="1"/>
      <c r="HK19" s="1"/>
      <c r="HL19" s="1"/>
      <c r="HM19" s="1"/>
      <c r="HN19" s="1"/>
      <c r="HO19" s="1"/>
      <c r="HP19" s="1"/>
      <c r="HQ19" s="1"/>
      <c r="HR19" s="1"/>
      <c r="HS19" s="1"/>
      <c r="HT19" s="1"/>
      <c r="HU19" s="1"/>
      <c r="HV19" s="1"/>
      <c r="HW19" s="1"/>
      <c r="HX19" s="1"/>
      <c r="HY19" s="1"/>
      <c r="HZ19" s="1"/>
      <c r="IA19" s="1"/>
      <c r="IB19" s="1"/>
      <c r="IC19" s="1"/>
      <c r="ID19" s="1"/>
      <c r="IE19" s="1"/>
      <c r="IF19" s="1"/>
      <c r="IG19" s="1"/>
      <c r="IH19" s="1"/>
      <c r="II19" s="1"/>
      <c r="IJ19" s="1"/>
      <c r="IK19" s="1"/>
      <c r="IL19" s="1"/>
      <c r="IM19" s="1"/>
      <c r="IN19" s="1"/>
      <c r="IO19" s="1"/>
      <c r="IP19" s="1"/>
      <c r="IQ19" s="1"/>
      <c r="IR19" s="1"/>
      <c r="IS19" s="1"/>
      <c r="IT19" s="1"/>
      <c r="IU19" s="1"/>
      <c r="IV19" s="1"/>
      <c r="IW19" s="1"/>
      <c r="IX19" s="1"/>
      <c r="IY19" s="1"/>
      <c r="IZ19" s="1"/>
      <c r="JA19" s="1"/>
      <c r="JB19" s="1"/>
      <c r="JC19" s="1"/>
      <c r="JD19" s="1"/>
      <c r="JE19" s="1"/>
      <c r="JF19" s="1"/>
      <c r="JG19" s="1"/>
      <c r="JH19" s="1"/>
      <c r="JI19" s="1"/>
      <c r="JJ19" s="1"/>
      <c r="JK19" s="1"/>
      <c r="JL19" s="1"/>
      <c r="JM19" s="1"/>
      <c r="JN19" s="1"/>
      <c r="JO19" s="1"/>
      <c r="JP19" s="1"/>
      <c r="JQ19" s="1"/>
      <c r="JR19" s="1"/>
      <c r="JS19" s="1"/>
      <c r="JT19" s="1"/>
      <c r="JU19" s="1"/>
      <c r="JV19" s="1"/>
      <c r="JW19" s="1"/>
      <c r="JX19" s="1"/>
      <c r="JY19" s="1"/>
      <c r="JZ19" s="1"/>
      <c r="KA19" s="1"/>
      <c r="KB19" s="1"/>
      <c r="KC19" s="1"/>
      <c r="KD19" s="1"/>
      <c r="KE19" s="1"/>
      <c r="KF19" s="1"/>
      <c r="KG19" s="1"/>
      <c r="KH19" s="1"/>
      <c r="KI19" s="1"/>
      <c r="KJ19" s="1"/>
      <c r="KK19" s="1"/>
      <c r="KL19" s="1"/>
      <c r="KM19" s="1"/>
      <c r="KN19" s="1"/>
      <c r="KO19" s="1"/>
      <c r="KP19" s="1"/>
      <c r="KQ19" s="1"/>
      <c r="KR19" s="1"/>
      <c r="KS19" s="1"/>
      <c r="KT19" s="1"/>
      <c r="KU19" s="1"/>
      <c r="KV19" s="1"/>
      <c r="KW19" s="1"/>
      <c r="KX19" s="1"/>
      <c r="KY19" s="1"/>
      <c r="KZ19" s="1"/>
      <c r="LA19" s="1"/>
      <c r="LB19" s="1"/>
      <c r="LC19" s="1"/>
      <c r="LD19" s="1"/>
      <c r="LE19" s="1"/>
      <c r="LF19" s="1"/>
      <c r="LG19" s="1"/>
      <c r="LH19" s="1"/>
      <c r="LI19" s="1"/>
      <c r="LJ19" s="1"/>
      <c r="LK19" s="1"/>
      <c r="LL19" s="1"/>
      <c r="LM19" s="1"/>
      <c r="LN19" s="1"/>
      <c r="LO19" s="1"/>
      <c r="LP19" s="1"/>
      <c r="LQ19" s="1"/>
      <c r="LR19" s="1"/>
      <c r="LS19" s="1"/>
      <c r="LT19" s="1"/>
      <c r="LU19" s="1"/>
      <c r="LV19" s="1"/>
      <c r="LW19" s="1"/>
      <c r="LX19" s="1"/>
      <c r="LY19" s="1"/>
      <c r="LZ19" s="1"/>
      <c r="MA19" s="1"/>
      <c r="MB19" s="1"/>
      <c r="MC19" s="1"/>
      <c r="MD19" s="1"/>
      <c r="ME19" s="1"/>
      <c r="MF19" s="1"/>
      <c r="MG19" s="1"/>
      <c r="MH19" s="1"/>
      <c r="MI19" s="1"/>
      <c r="MJ19" s="1"/>
      <c r="MK19" s="1"/>
      <c r="ML19" s="1"/>
      <c r="MM19" s="1"/>
      <c r="MN19" s="1"/>
      <c r="MO19" s="1"/>
      <c r="MP19" s="1"/>
      <c r="MQ19" s="1"/>
      <c r="MR19" s="1"/>
      <c r="MS19" s="1"/>
      <c r="MT19" s="1"/>
      <c r="MU19" s="1"/>
      <c r="MV19" s="1"/>
      <c r="MW19" s="1"/>
      <c r="MX19" s="1"/>
      <c r="MY19" s="1"/>
      <c r="MZ19" s="1"/>
      <c r="NA19" s="1"/>
      <c r="NB19" s="1"/>
    </row>
    <row r="20" spans="1:366" s="165" customFormat="1" ht="15.75" customHeight="1">
      <c r="A20" s="166"/>
      <c r="B20" s="167" t="s">
        <v>94</v>
      </c>
      <c r="C20" s="164">
        <f>C5*Data!$B35/Data!$B37</f>
        <v>43.75</v>
      </c>
      <c r="D20" s="164">
        <f>D5*Data!$B35/Data!$B37</f>
        <v>122.5</v>
      </c>
      <c r="E20" s="164">
        <f>E5*Data!$B35/Data!$B37</f>
        <v>122.5</v>
      </c>
      <c r="F20" s="164">
        <f>F5*Data!$B35/Data!$B37</f>
        <v>140</v>
      </c>
      <c r="G20" s="164">
        <f>G5*Data!$B35/Data!$B37</f>
        <v>122.5</v>
      </c>
      <c r="H20" s="164">
        <f>H5*Data!$B35/Data!$B37</f>
        <v>52.5</v>
      </c>
      <c r="I20" s="164">
        <f>I5*Data!$B35/Data!$B37</f>
        <v>87.5</v>
      </c>
      <c r="J20" s="164">
        <f>J5*Data!$B35/Data!$B37</f>
        <v>262.5</v>
      </c>
      <c r="K20" s="164">
        <f>K5*Data!$B35/Data!$B37</f>
        <v>140</v>
      </c>
      <c r="L20" s="164">
        <f>L5*Data!$B35/Data!$B37</f>
        <v>122.5</v>
      </c>
      <c r="M20" s="164">
        <f>M5*Data!$B35/Data!$B37</f>
        <v>122.5</v>
      </c>
      <c r="N20" s="164">
        <f>N5*Data!$B35/Data!$B37</f>
        <v>140</v>
      </c>
      <c r="O20" s="164">
        <f>O5*Data!$B35/Data!$B37</f>
        <v>122.5</v>
      </c>
      <c r="P20" s="164">
        <f>P5*Data!$B35/Data!$B37</f>
        <v>210</v>
      </c>
      <c r="Q20" s="164">
        <f>Q5*Data!$B35/Data!$B37</f>
        <v>384.99999999999994</v>
      </c>
      <c r="R20" s="164">
        <f>R5*Data!$B35/Data!$B37</f>
        <v>472.5</v>
      </c>
      <c r="S20" s="164">
        <f>S5*Data!$B35/Data!$B37</f>
        <v>245</v>
      </c>
      <c r="T20" s="164">
        <f>T5*Data!$B35/Data!$B37</f>
        <v>0</v>
      </c>
      <c r="U20" s="164">
        <f>U5*Data!$B35/Data!$B37</f>
        <v>262.5</v>
      </c>
      <c r="V20" s="164">
        <f>V5*Data!$B35/Data!$B37</f>
        <v>122.5</v>
      </c>
      <c r="W20" s="164">
        <f>W5*Data!$B35/Data!$B37</f>
        <v>122.5</v>
      </c>
      <c r="X20" s="164">
        <f>X5*Data!$B35/Data!$B37</f>
        <v>262.5</v>
      </c>
      <c r="Y20" s="164">
        <f>Y5*Data!$B35/Data!$B37</f>
        <v>315</v>
      </c>
      <c r="Z20" s="164">
        <f>Z5*Data!$B35/Data!$B37</f>
        <v>105</v>
      </c>
      <c r="AA20" s="164">
        <f>AA5*Data!$B35/Data!$B37</f>
        <v>140</v>
      </c>
      <c r="AB20" s="164">
        <f>AB5*Data!$B35/Data!$B37</f>
        <v>140</v>
      </c>
      <c r="AC20" s="164">
        <f>AC5*Data!$B35/Data!$B37</f>
        <v>122.5</v>
      </c>
      <c r="AD20" s="164">
        <f>AD5*Data!$B35/Data!$B37</f>
        <v>122.5</v>
      </c>
      <c r="AE20" s="164">
        <f>AE5*Data!$B35/Data!$B37</f>
        <v>262.5</v>
      </c>
      <c r="AF20" s="164">
        <f>AF5*Data!$B35/Data!$B37</f>
        <v>297.5</v>
      </c>
      <c r="AG20" s="164">
        <f>AG5*Data!$B35/Data!$B37</f>
        <v>157.5</v>
      </c>
      <c r="AH20" s="164">
        <f>AH5*Data!$B35/Data!$B37</f>
        <v>140</v>
      </c>
      <c r="AI20" s="164">
        <f>AI5*Data!$B35/Data!$B37</f>
        <v>105</v>
      </c>
      <c r="AJ20" s="164">
        <f>AJ5*Data!$B35/Data!$B37</f>
        <v>87.5</v>
      </c>
      <c r="AK20" s="164">
        <f>AK5*Data!$B35/Data!$B37</f>
        <v>122.5</v>
      </c>
      <c r="AL20" s="164">
        <f>AL5*Data!$B35/Data!$B37</f>
        <v>297.5</v>
      </c>
      <c r="AM20" s="164">
        <f>AM5*Data!$B35/Data!$B37</f>
        <v>297.5</v>
      </c>
      <c r="AN20" s="164">
        <f>AN5*Data!$B35/Data!$B37</f>
        <v>210</v>
      </c>
      <c r="AO20" s="164">
        <f>AO5*Data!$B35/Data!$B37</f>
        <v>210</v>
      </c>
      <c r="AP20" s="164">
        <f>AP5*Data!$B35/Data!$B37</f>
        <v>175</v>
      </c>
      <c r="AQ20" s="164">
        <f>AQ5*Data!$B35/Data!$B37</f>
        <v>210</v>
      </c>
      <c r="AR20" s="164">
        <f>AR5*Data!$B35/Data!$B37</f>
        <v>210</v>
      </c>
      <c r="AS20" s="164">
        <f>AS5*Data!$B35/Data!$B37</f>
        <v>350</v>
      </c>
      <c r="AT20" s="164">
        <f>AT5*Data!$B35/Data!$B37</f>
        <v>490</v>
      </c>
      <c r="AU20" s="164">
        <f>AU5*Data!$B35/Data!$B37</f>
        <v>210</v>
      </c>
      <c r="AV20" s="164">
        <f>AV5*Data!$B35/Data!$B37</f>
        <v>227.5</v>
      </c>
      <c r="AW20" s="164">
        <f>AW5*Data!$B35/Data!$B37</f>
        <v>140</v>
      </c>
      <c r="AX20" s="164">
        <f>AX5*Data!$B35/Data!$B37</f>
        <v>175</v>
      </c>
      <c r="AY20" s="164">
        <f>AY5*Data!$B35/Data!$B37</f>
        <v>245</v>
      </c>
      <c r="AZ20" s="164">
        <f>AZ5*Data!$B35/Data!$B37</f>
        <v>420</v>
      </c>
      <c r="BA20" s="164">
        <f>BA5*Data!$B35/Data!$B37</f>
        <v>525</v>
      </c>
      <c r="BB20" s="164">
        <f>BB5*Data!$B35/Data!$B37</f>
        <v>236.25</v>
      </c>
      <c r="BC20" s="164">
        <f>BC5*Data!$B35/Data!$B37</f>
        <v>245</v>
      </c>
      <c r="BD20" s="164">
        <f>BD5*Data!$B35/Data!$B37</f>
        <v>245</v>
      </c>
      <c r="BE20" s="164">
        <f>BE5*Data!$B35/Data!$B37</f>
        <v>105</v>
      </c>
      <c r="BF20" s="164">
        <f>BF5*Data!$B35/Data!$B37</f>
        <v>105</v>
      </c>
      <c r="BG20" s="164">
        <f>BG5*Data!$B35/Data!$B37</f>
        <v>262.5</v>
      </c>
      <c r="BH20" s="164">
        <f>BH5*Data!$B35/Data!$B37</f>
        <v>262.5</v>
      </c>
      <c r="BI20" s="164">
        <f>BI5*Data!$B35/Data!$B37</f>
        <v>175</v>
      </c>
      <c r="BJ20" s="164">
        <f>BJ5*Data!$B35/Data!$B37</f>
        <v>175</v>
      </c>
      <c r="BK20" s="164">
        <f>BK5*Data!$B35/Data!$B37</f>
        <v>175</v>
      </c>
      <c r="BL20" s="164">
        <f>BL5*Data!$B35/Data!$B37</f>
        <v>122.5</v>
      </c>
      <c r="BM20" s="164">
        <f>BM5*Data!$B35/Data!$B37</f>
        <v>210</v>
      </c>
      <c r="BN20" s="164">
        <f>BN5*Data!$B35/Data!$B37</f>
        <v>437.5</v>
      </c>
      <c r="BO20" s="164">
        <f>BO5*Data!$B35/Data!$B37</f>
        <v>402.49999999999994</v>
      </c>
      <c r="BP20" s="164">
        <f>BP5*Data!$B35/Data!$B37</f>
        <v>227.5</v>
      </c>
      <c r="BQ20" s="164">
        <f>BQ5*Data!$B35/Data!$B37</f>
        <v>227.5</v>
      </c>
      <c r="BR20" s="164">
        <f>BR5*Data!$B35/Data!$B37</f>
        <v>192.49999999999997</v>
      </c>
      <c r="BS20" s="164">
        <f>BS5*Data!$B35/Data!$B37</f>
        <v>175</v>
      </c>
      <c r="BT20" s="164">
        <f>BT5*Data!$B35/Data!$B37</f>
        <v>218.75</v>
      </c>
      <c r="BU20" s="164">
        <f>BU5*Data!$B35/Data!$B37</f>
        <v>350</v>
      </c>
      <c r="BV20" s="164">
        <f>BV5*Data!$B35/Data!$B37</f>
        <v>245</v>
      </c>
      <c r="BW20" s="164">
        <f>BW5*Data!$B35/Data!$B37</f>
        <v>157.5</v>
      </c>
      <c r="BX20" s="164">
        <f>BX5*Data!$B35/Data!$B37</f>
        <v>157.5</v>
      </c>
      <c r="BY20" s="164">
        <f>BY5*Data!$B35/Data!$B37</f>
        <v>140</v>
      </c>
      <c r="BZ20" s="164">
        <f>BZ5*Data!$B35/Data!$B37</f>
        <v>105</v>
      </c>
      <c r="CA20" s="164">
        <f>CA5*Data!$B35/Data!$B37</f>
        <v>210</v>
      </c>
      <c r="CB20" s="164">
        <f>CB5*Data!$B35/Data!$B37</f>
        <v>0</v>
      </c>
      <c r="CC20" s="164">
        <f>CC5*Data!$B35/Data!$B37</f>
        <v>350</v>
      </c>
      <c r="CD20" s="164">
        <f>CD5*Data!$B35/Data!$B37</f>
        <v>175</v>
      </c>
      <c r="CE20" s="164">
        <f>CE5*Data!$B35/Data!$B37</f>
        <v>262.5</v>
      </c>
      <c r="CF20" s="164">
        <f>CF5*Data!$B35/Data!$B37</f>
        <v>367.49999999999994</v>
      </c>
      <c r="CG20" s="164">
        <f>CG5*Data!$B35/Data!$B37</f>
        <v>437.5</v>
      </c>
      <c r="CH20" s="164">
        <f>CH5*Data!$B35/Data!$B37</f>
        <v>280</v>
      </c>
      <c r="CI20" s="164">
        <f>CI5*Data!$B35/Data!$B37</f>
        <v>490</v>
      </c>
      <c r="CJ20" s="164">
        <f>CJ5*Data!$B35/Data!$B37</f>
        <v>630</v>
      </c>
      <c r="CK20" s="164">
        <f>CK5*Data!$B35/Data!$B37</f>
        <v>350</v>
      </c>
      <c r="CL20" s="164">
        <f>CL5*Data!$B35/Data!$B37</f>
        <v>350</v>
      </c>
      <c r="CM20" s="164">
        <f>CM5*Data!$B35/Data!$B37</f>
        <v>560</v>
      </c>
      <c r="CN20" s="164">
        <f>CN5*Data!$B35/Data!$B37</f>
        <v>384.99999999999994</v>
      </c>
      <c r="CO20" s="164">
        <f>CO5*Data!$B35/Data!$B37</f>
        <v>280</v>
      </c>
      <c r="CP20" s="164">
        <f>CP5*Data!$B35/Data!$B37</f>
        <v>490</v>
      </c>
      <c r="CQ20" s="164">
        <f>CQ5*Data!$B35/Data!$B37</f>
        <v>630</v>
      </c>
      <c r="CR20" s="164">
        <f>CR5*Data!$B35/Data!$B37</f>
        <v>455</v>
      </c>
      <c r="CS20" s="164">
        <f>CS5*Data!$B35/Data!$B37</f>
        <v>455</v>
      </c>
      <c r="CT20" s="164">
        <f>CT5*Data!$B35/Data!$B37</f>
        <v>455</v>
      </c>
      <c r="CU20" s="164">
        <f>CU5*Data!$B35/Data!$B37</f>
        <v>262.5</v>
      </c>
      <c r="CV20" s="164">
        <f>CV5*Data!$B35/Data!$B37</f>
        <v>262.5</v>
      </c>
      <c r="CW20" s="164">
        <f>CW5*Data!$B35/Data!$B37</f>
        <v>0</v>
      </c>
      <c r="CX20" s="164">
        <f>CX5*Data!$B35/Data!$B37</f>
        <v>560</v>
      </c>
      <c r="CY20" s="164">
        <f>CY5*Data!$B35/Data!$B37</f>
        <v>245</v>
      </c>
      <c r="CZ20" s="164">
        <f>CZ5*Data!$B35/Data!$B37</f>
        <v>175</v>
      </c>
      <c r="DA20" s="164">
        <f>DA5*Data!$B35/Data!$B37</f>
        <v>157.5</v>
      </c>
      <c r="DB20" s="164">
        <f>DB5*Data!$B35/Data!$B37</f>
        <v>262.5</v>
      </c>
      <c r="DC20" s="164">
        <f>DC5*Data!$B35/Data!$B37</f>
        <v>262.5</v>
      </c>
      <c r="DD20" s="164">
        <f>DD5*Data!$B35/Data!$B37</f>
        <v>490</v>
      </c>
      <c r="DE20" s="164">
        <f>DE5*Data!$B35/Data!$B37</f>
        <v>560</v>
      </c>
      <c r="DF20" s="164">
        <f>DF5*Data!$B35/Data!$B37</f>
        <v>455</v>
      </c>
      <c r="DG20" s="164">
        <f>DG5*Data!$B35/Data!$B37</f>
        <v>420</v>
      </c>
      <c r="DH20" s="164">
        <f>DH5*Data!$B35/Data!$B37</f>
        <v>402.49999999999994</v>
      </c>
      <c r="DI20" s="164">
        <f>DI5*Data!$B35/Data!$B37</f>
        <v>350</v>
      </c>
      <c r="DJ20" s="164">
        <f>DJ5*Data!$B35/Data!$B37</f>
        <v>350</v>
      </c>
      <c r="DK20" s="164">
        <f>DK5*Data!$B35/Data!$B37</f>
        <v>560</v>
      </c>
      <c r="DL20" s="164">
        <f>DL5*Data!$B35/Data!$B37</f>
        <v>630</v>
      </c>
      <c r="DM20" s="164">
        <f>DM5*Data!$B35/Data!$B37</f>
        <v>560</v>
      </c>
      <c r="DN20" s="164">
        <f>DN5*Data!$B35/Data!$B37</f>
        <v>525</v>
      </c>
      <c r="DO20" s="164">
        <f>DO5*Data!$B35/Data!$B37</f>
        <v>420</v>
      </c>
      <c r="DP20" s="164">
        <f>DP5*Data!$B35/Data!$B37</f>
        <v>350</v>
      </c>
      <c r="DQ20" s="164">
        <f>DQ5*Data!$B35/Data!$B37</f>
        <v>245</v>
      </c>
      <c r="DR20" s="164">
        <f>DR5*Data!$B35/Data!$B37</f>
        <v>402.49999999999994</v>
      </c>
      <c r="DS20" s="164">
        <f>DS5*Data!$B35/Data!$B37</f>
        <v>175</v>
      </c>
      <c r="DT20" s="164">
        <f>DT5*Data!$B35/Data!$B37</f>
        <v>175</v>
      </c>
      <c r="DU20" s="164">
        <f>DU5*Data!$B35/Data!$B37</f>
        <v>122.5</v>
      </c>
      <c r="DV20" s="164">
        <f>DV5*Data!$B35/Data!$B37</f>
        <v>175</v>
      </c>
      <c r="DW20" s="164">
        <f>DW5*Data!$B35/Data!$B37</f>
        <v>175</v>
      </c>
      <c r="DX20" s="164">
        <f>DX5*Data!$B35/Data!$B37</f>
        <v>175</v>
      </c>
      <c r="DY20" s="164">
        <f>DY5*Data!$B35/Data!$B37</f>
        <v>262.5</v>
      </c>
      <c r="DZ20" s="164">
        <f>DZ5*Data!$B35/Data!$B37</f>
        <v>192.49999999999997</v>
      </c>
      <c r="EA20" s="164">
        <f>EA5*Data!$B35/Data!$B37</f>
        <v>175</v>
      </c>
      <c r="EB20" s="164">
        <f>EB5*Data!$B35/Data!$B37</f>
        <v>140</v>
      </c>
      <c r="EC20" s="164">
        <f>EC5*Data!$B35/Data!$B37</f>
        <v>175</v>
      </c>
      <c r="ED20" s="164">
        <f>ED5*Data!$B35/Data!$B37</f>
        <v>113.75</v>
      </c>
      <c r="EE20" s="164">
        <f>EE5*Data!$B35/Data!$B37</f>
        <v>157.5</v>
      </c>
      <c r="EF20" s="164">
        <f>EF5*Data!$B35/Data!$B37</f>
        <v>0</v>
      </c>
      <c r="EG20" s="164">
        <f>EG5*Data!$B35/Data!$B37</f>
        <v>437.5</v>
      </c>
      <c r="EH20" s="164">
        <f>EH5*Data!$B35/Data!$B37</f>
        <v>350</v>
      </c>
      <c r="EI20" s="164">
        <f>EI5*Data!$B35/Data!$B37</f>
        <v>262.5</v>
      </c>
      <c r="EJ20" s="164">
        <f>EJ5*Data!$B35/Data!$B37</f>
        <v>175</v>
      </c>
      <c r="EK20" s="164">
        <f>EK5*Data!$B35/Data!$B37</f>
        <v>192.49999999999997</v>
      </c>
      <c r="EL20" s="164">
        <f>EL5*Data!$B35/Data!$B37</f>
        <v>262.5</v>
      </c>
      <c r="EM20" s="164">
        <f>EM5*Data!$B35/Data!$B37</f>
        <v>525</v>
      </c>
      <c r="EN20" s="164">
        <f>EN5*Data!$B35/Data!$B37</f>
        <v>700</v>
      </c>
      <c r="EO20" s="164">
        <f>EO5*Data!$B35/Data!$B37</f>
        <v>437.5</v>
      </c>
      <c r="EP20" s="164">
        <f>EP5*Data!$B35/Data!$B37</f>
        <v>437.5</v>
      </c>
      <c r="EQ20" s="164">
        <f>EQ5*Data!$B35/Data!$B37</f>
        <v>420</v>
      </c>
      <c r="ER20" s="164">
        <f>ER5*Data!$B35/Data!$B37</f>
        <v>384.99999999999994</v>
      </c>
      <c r="ES20" s="164">
        <f>ES5*Data!$B35/Data!$B37</f>
        <v>350</v>
      </c>
      <c r="ET20" s="164">
        <f>ET5*Data!$B35/Data!$B37</f>
        <v>612.5</v>
      </c>
      <c r="EU20" s="164">
        <f>EU5*Data!$B35/Data!$B37</f>
        <v>700</v>
      </c>
      <c r="EV20" s="164">
        <f>EV5*Data!$B35/Data!$B37</f>
        <v>665</v>
      </c>
      <c r="EW20" s="164">
        <f>EW5*Data!$B35/Data!$B37</f>
        <v>437.5</v>
      </c>
      <c r="EX20" s="164">
        <f>EX5*Data!$B35/Data!$B37</f>
        <v>700</v>
      </c>
      <c r="EY20" s="164">
        <f>EY5*Data!$B35/Data!$B37</f>
        <v>612.5</v>
      </c>
      <c r="EZ20" s="164">
        <f>EZ5*Data!$B35/Data!$B37</f>
        <v>437.5</v>
      </c>
      <c r="FA20" s="164">
        <f>FA5*Data!$B35/Data!$B37</f>
        <v>612.5</v>
      </c>
      <c r="FB20" s="164">
        <f>FB5*Data!$B35/Data!$B37</f>
        <v>700</v>
      </c>
      <c r="FC20" s="164">
        <f>FC5*Data!$B35/Data!$B37</f>
        <v>612.5</v>
      </c>
      <c r="FD20" s="164">
        <f>FD5*Data!$B35/Data!$B37</f>
        <v>437.5</v>
      </c>
      <c r="FE20" s="164">
        <f>FE5*Data!$B35/Data!$B37</f>
        <v>455</v>
      </c>
      <c r="FF20" s="164">
        <f>FF5*Data!$B35/Data!$B37</f>
        <v>437.5</v>
      </c>
      <c r="FG20" s="164">
        <f>FG5*Data!$B35/Data!$B37</f>
        <v>350</v>
      </c>
      <c r="FH20" s="164">
        <f>FH5*Data!$B35/Data!$B37</f>
        <v>525</v>
      </c>
      <c r="FI20" s="164">
        <f>FI5*Data!$B35/Data!$B37</f>
        <v>472.5</v>
      </c>
      <c r="FJ20" s="164">
        <f>FJ5*Data!$B35/Data!$B37</f>
        <v>367.49999999999994</v>
      </c>
      <c r="FK20" s="164">
        <f>FK5*Data!$B35/Data!$B37</f>
        <v>350</v>
      </c>
      <c r="FL20" s="164">
        <f>FL5*Data!$B35/Data!$B37</f>
        <v>280</v>
      </c>
      <c r="FM20" s="164">
        <f>FM5*Data!$B35/Data!$B37</f>
        <v>105</v>
      </c>
      <c r="FN20" s="164">
        <f>FN5*Data!$B35/Data!$B37</f>
        <v>140</v>
      </c>
      <c r="FO20" s="164">
        <f>FO5*Data!$B35/Data!$B37</f>
        <v>280</v>
      </c>
      <c r="FP20" s="164">
        <f>FP5*Data!$B35/Data!$B37</f>
        <v>175</v>
      </c>
      <c r="FQ20" s="164">
        <f>FQ5*Data!$B35/Data!$B37</f>
        <v>140</v>
      </c>
      <c r="FR20" s="164">
        <f>FR5*Data!$B35/Data!$B37</f>
        <v>157.5</v>
      </c>
      <c r="FS20" s="164">
        <f>FS5*Data!$B35/Data!$B37</f>
        <v>140</v>
      </c>
      <c r="FT20" s="164">
        <f>FT5*Data!$B35/Data!$B37</f>
        <v>140</v>
      </c>
      <c r="FU20" s="164">
        <f>FU5*Data!$B35/Data!$B37</f>
        <v>140</v>
      </c>
      <c r="FV20" s="164">
        <f>FV5*Data!$B35/Data!$B37</f>
        <v>280</v>
      </c>
      <c r="FW20" s="164">
        <f>FW5*Data!$B35/Data!$B37</f>
        <v>280</v>
      </c>
      <c r="FX20" s="164">
        <f>FX5*Data!$B35/Data!$B37</f>
        <v>175</v>
      </c>
      <c r="FY20" s="164">
        <f>FY5*Data!$B35/Data!$B37</f>
        <v>175</v>
      </c>
      <c r="FZ20" s="164">
        <f>FZ5*Data!$B35/Data!$B37</f>
        <v>175</v>
      </c>
      <c r="GA20" s="164">
        <f>GA5*Data!$B35/Data!$B37</f>
        <v>140</v>
      </c>
      <c r="GB20" s="164">
        <f>GB5*Data!$B35/Data!$B37</f>
        <v>140</v>
      </c>
      <c r="GC20" s="164">
        <f>GC5*Data!$B35/Data!$B37</f>
        <v>262.5</v>
      </c>
      <c r="GD20" s="164">
        <f>GD5*Data!$B35/Data!$B37</f>
        <v>315</v>
      </c>
      <c r="GE20" s="164">
        <f>GE5*Data!$B35/Data!$B37</f>
        <v>157.5</v>
      </c>
      <c r="GF20" s="164">
        <f>GF5*Data!$B35/Data!$B37</f>
        <v>122.5</v>
      </c>
      <c r="GG20" s="164">
        <f>GG5*Data!$B35/Data!$B37</f>
        <v>140</v>
      </c>
      <c r="GH20" s="164">
        <f>GH5*Data!$B35/Data!$B37</f>
        <v>105</v>
      </c>
      <c r="GI20" s="164">
        <f>GI5*Data!$B35/Data!$B37</f>
        <v>122.5</v>
      </c>
      <c r="GJ20" s="164">
        <f>GJ5*Data!$B35/Data!$B37</f>
        <v>437.5</v>
      </c>
      <c r="GK20" s="164">
        <f>GK5*Data!$B35/Data!$B37</f>
        <v>332.5</v>
      </c>
      <c r="GL20" s="164">
        <f>GL5*Data!$B35/Data!$B37</f>
        <v>210</v>
      </c>
      <c r="GM20" s="164">
        <f>GM5*Data!$B35/Data!$B37</f>
        <v>122.5</v>
      </c>
      <c r="GN20" s="164">
        <f>GN5*Data!$B35/Data!$B37</f>
        <v>175</v>
      </c>
      <c r="GO20" s="164">
        <f>GO5*Data!$B35/Data!$B37</f>
        <v>122.5</v>
      </c>
      <c r="GP20" s="164">
        <f>GP5*Data!$B35/Data!$B37</f>
        <v>140</v>
      </c>
      <c r="GQ20" s="164">
        <f>GQ5*Data!$B35/Data!$B37</f>
        <v>262.5</v>
      </c>
      <c r="GR20" s="164">
        <f>GR5*Data!$B35/Data!$B37</f>
        <v>192.49999999999997</v>
      </c>
      <c r="GS20" s="164">
        <f>GS5*Data!$B35/Data!$B37</f>
        <v>192.49999999999997</v>
      </c>
      <c r="GT20" s="164">
        <f>GT5*Data!$B35/Data!$B37</f>
        <v>192.49999999999997</v>
      </c>
      <c r="GU20" s="164">
        <f>GU5*Data!$B35/Data!$B37</f>
        <v>262.5</v>
      </c>
      <c r="GV20" s="164">
        <f>GV5*Data!$B35/Data!$B37</f>
        <v>245</v>
      </c>
      <c r="GW20" s="164">
        <f>GW5*Data!$B35/Data!$B37</f>
        <v>245</v>
      </c>
      <c r="GX20" s="164">
        <f>GX5*Data!$B35/Data!$B37</f>
        <v>525</v>
      </c>
      <c r="GY20" s="164">
        <f>GY5*Data!$B35/Data!$B37</f>
        <v>577.5</v>
      </c>
      <c r="GZ20" s="164">
        <f>GZ5*Data!$B35/Data!$B37</f>
        <v>525</v>
      </c>
      <c r="HA20" s="164">
        <f>HA5*Data!$B35/Data!$B37</f>
        <v>490</v>
      </c>
      <c r="HB20" s="164">
        <f>HB5*Data!$B35/Data!$B37</f>
        <v>455</v>
      </c>
      <c r="HC20" s="164">
        <f>HC5*Data!$B35/Data!$B37</f>
        <v>350</v>
      </c>
      <c r="HD20" s="164">
        <f>HD5*Data!$B35/Data!$B37</f>
        <v>350</v>
      </c>
      <c r="HE20" s="164">
        <f>HE5*Data!$B35/Data!$B37</f>
        <v>612.5</v>
      </c>
      <c r="HF20" s="164">
        <f>HF5*Data!$B35/Data!$B37</f>
        <v>630</v>
      </c>
      <c r="HG20" s="164">
        <f>HG5*Data!$B35/Data!$B37</f>
        <v>612.5</v>
      </c>
      <c r="HH20" s="164">
        <f>HH5*Data!$B35/Data!$B37</f>
        <v>525</v>
      </c>
      <c r="HI20" s="164">
        <f>HI5*Data!$B35/Data!$B37</f>
        <v>525</v>
      </c>
      <c r="HJ20" s="164">
        <f>HJ5*Data!$B35/Data!$B37</f>
        <v>455</v>
      </c>
      <c r="HK20" s="164">
        <f>HK5*Data!$B35/Data!$B37</f>
        <v>350</v>
      </c>
      <c r="HL20" s="164">
        <f>HL5*Data!$B35/Data!$B37</f>
        <v>612.5</v>
      </c>
      <c r="HM20" s="164">
        <f>HM5*Data!$B35/Data!$B37</f>
        <v>525</v>
      </c>
      <c r="HN20" s="164">
        <f>HN5*Data!$B35/Data!$B37</f>
        <v>297.5</v>
      </c>
      <c r="HO20" s="164">
        <f>HO5*Data!$B35/Data!$B37</f>
        <v>297.5</v>
      </c>
      <c r="HP20" s="164">
        <f>HP5*Data!$B35/Data!$B37</f>
        <v>227.5</v>
      </c>
      <c r="HQ20" s="164">
        <f>HQ5*Data!$B35/Data!$B37</f>
        <v>192.49999999999997</v>
      </c>
      <c r="HR20" s="164">
        <f>HR5*Data!$B35/Data!$B37</f>
        <v>297.5</v>
      </c>
      <c r="HS20" s="164">
        <f>HS5*Data!$B35/Data!$B37</f>
        <v>437.5</v>
      </c>
      <c r="HT20" s="164">
        <f>HT5*Data!$B35/Data!$B37</f>
        <v>245</v>
      </c>
      <c r="HU20" s="164">
        <f>HU5*Data!$B35/Data!$B37</f>
        <v>140</v>
      </c>
      <c r="HV20" s="164">
        <f>HV5*Data!$B35/Data!$B37</f>
        <v>157.5</v>
      </c>
      <c r="HW20" s="164">
        <f>HW5*Data!$B35/Data!$B37</f>
        <v>140</v>
      </c>
      <c r="HX20" s="164">
        <f>HX5*Data!$B35/Data!$B37</f>
        <v>122.5</v>
      </c>
      <c r="HY20" s="164">
        <f>HY5*Data!$B35/Data!$B37</f>
        <v>210</v>
      </c>
      <c r="HZ20" s="164">
        <f>HZ5*Data!$B35/Data!$B37</f>
        <v>525</v>
      </c>
      <c r="IA20" s="164">
        <f>IA5*Data!$B35/Data!$B37</f>
        <v>437.5</v>
      </c>
      <c r="IB20" s="164">
        <f>IB5*Data!$B35/Data!$B37</f>
        <v>350</v>
      </c>
      <c r="IC20" s="164">
        <f>IC5*Data!$B35/Data!$B37</f>
        <v>384.99999999999994</v>
      </c>
      <c r="ID20" s="164">
        <f>ID5*Data!$B35/Data!$B37</f>
        <v>384.99999999999994</v>
      </c>
      <c r="IE20" s="164">
        <f>IE5*Data!$B35/Data!$B37</f>
        <v>236.25</v>
      </c>
      <c r="IF20" s="164">
        <f>IF5*Data!$B35/Data!$B37</f>
        <v>262.5</v>
      </c>
      <c r="IG20" s="164">
        <f>IG5*Data!$B35/Data!$B37</f>
        <v>437.5</v>
      </c>
      <c r="IH20" s="164">
        <f>IH5*Data!$B35/Data!$B37</f>
        <v>262.5</v>
      </c>
      <c r="II20" s="164">
        <f>II5*Data!$B35/Data!$B37</f>
        <v>262.5</v>
      </c>
      <c r="IJ20" s="164">
        <f>IJ5*Data!$B35/Data!$B37</f>
        <v>175</v>
      </c>
      <c r="IK20" s="164">
        <f>IK5*Data!$B35/Data!$B37</f>
        <v>175</v>
      </c>
      <c r="IL20" s="164">
        <f>IL5*Data!$B35/Data!$B37</f>
        <v>122.5</v>
      </c>
      <c r="IM20" s="164">
        <f>IM5*Data!$B35/Data!$B37</f>
        <v>210</v>
      </c>
      <c r="IN20" s="164">
        <f>IN5*Data!$B35/Data!$B37</f>
        <v>297.5</v>
      </c>
      <c r="IO20" s="164">
        <f>IO5*Data!$B35/Data!$B37</f>
        <v>297.5</v>
      </c>
      <c r="IP20" s="164">
        <f>IP5*Data!$B35/Data!$B37</f>
        <v>437.5</v>
      </c>
      <c r="IQ20" s="164">
        <f>IQ5*Data!$B35/Data!$B37</f>
        <v>525</v>
      </c>
      <c r="IR20" s="164">
        <f>IR5*Data!$B35/Data!$B37</f>
        <v>525</v>
      </c>
      <c r="IS20" s="164">
        <f>IS5*Data!$B35/Data!$B37</f>
        <v>962.5</v>
      </c>
      <c r="IT20" s="164">
        <f>IT5*Data!$B35/Data!$B37</f>
        <v>350</v>
      </c>
      <c r="IU20" s="164">
        <f>IU5*Data!$B35/Data!$B37</f>
        <v>665</v>
      </c>
      <c r="IV20" s="164">
        <f>IV5*Data!$B35/Data!$B37</f>
        <v>875</v>
      </c>
      <c r="IW20" s="164">
        <f>IW5*Data!$B35/Data!$B37</f>
        <v>708.75</v>
      </c>
      <c r="IX20" s="164">
        <f>IX5*Data!$B35/Data!$B37</f>
        <v>717.49999999999989</v>
      </c>
      <c r="IY20" s="164">
        <f>IY5*Data!$B35/Data!$B37</f>
        <v>875</v>
      </c>
      <c r="IZ20" s="164">
        <f>IZ5*Data!$B35/Data!$B37</f>
        <v>700</v>
      </c>
      <c r="JA20" s="164">
        <f>JA5*Data!$B35/Data!$B37</f>
        <v>420</v>
      </c>
      <c r="JB20" s="164">
        <f>JB5*Data!$B35/Data!$B37</f>
        <v>734.99999999999989</v>
      </c>
      <c r="JC20" s="164">
        <f>JC5*Data!$B35/Data!$B37</f>
        <v>910</v>
      </c>
      <c r="JD20" s="164">
        <f>JD5*Data!$B35/Data!$B37</f>
        <v>962.5</v>
      </c>
      <c r="JE20" s="164">
        <f>JE5*Data!$B35/Data!$B37</f>
        <v>875</v>
      </c>
      <c r="JF20" s="164">
        <f>JF5*Data!$B35/Data!$B37</f>
        <v>962.5</v>
      </c>
      <c r="JG20" s="164">
        <f>JG5*Data!$B35/Data!$B37</f>
        <v>1137.5</v>
      </c>
      <c r="JH20" s="164">
        <f>JH5*Data!$B35/Data!$B37</f>
        <v>665</v>
      </c>
      <c r="JI20" s="164">
        <f>JI5*Data!$B35/Data!$B37</f>
        <v>560</v>
      </c>
      <c r="JJ20" s="164">
        <f>JJ5*Data!$B35/Data!$B37</f>
        <v>437.5</v>
      </c>
      <c r="JK20" s="164">
        <f>JK5*Data!$B35/Data!$B37</f>
        <v>280</v>
      </c>
      <c r="JL20" s="164">
        <f>JL5*Data!$B35/Data!$B37</f>
        <v>315</v>
      </c>
      <c r="JM20" s="164">
        <f>JM5*Data!$B35/Data!$B37</f>
        <v>384.99999999999994</v>
      </c>
      <c r="JN20" s="164">
        <f>JN5*Data!$B35/Data!$B37</f>
        <v>384.99999999999994</v>
      </c>
      <c r="JO20" s="164">
        <f>JO5*Data!$B35/Data!$B37</f>
        <v>350</v>
      </c>
      <c r="JP20" s="164">
        <f>JP5*Data!$B35/Data!$B37</f>
        <v>700</v>
      </c>
      <c r="JQ20" s="164">
        <f>JQ5*Data!$B35/Data!$B37</f>
        <v>1137.5</v>
      </c>
      <c r="JR20" s="164">
        <f>JR5*Data!$B35/Data!$B37</f>
        <v>787.49999999999989</v>
      </c>
      <c r="JS20" s="164">
        <f>JS5*Data!$B35/Data!$B37</f>
        <v>787.49999999999989</v>
      </c>
      <c r="JT20" s="164">
        <f>JT5*Data!$B35/Data!$B37</f>
        <v>525</v>
      </c>
      <c r="JU20" s="164">
        <f>JU5*Data!$B35/Data!$B37</f>
        <v>262.5</v>
      </c>
      <c r="JV20" s="164">
        <f>JV5*Data!$B35/Data!$B37</f>
        <v>384.99999999999994</v>
      </c>
      <c r="JW20" s="164">
        <f>JW5*Data!$B35/Data!$B37</f>
        <v>700</v>
      </c>
      <c r="JX20" s="164">
        <f>JX5*Data!$B35/Data!$B37</f>
        <v>787.49999999999989</v>
      </c>
      <c r="JY20" s="164">
        <f>JY5*Data!$B35/Data!$B37</f>
        <v>525</v>
      </c>
      <c r="JZ20" s="164">
        <f>JZ5*Data!$B35/Data!$B37</f>
        <v>560</v>
      </c>
      <c r="KA20" s="164">
        <f>KA5*Data!$B35/Data!$B37</f>
        <v>525</v>
      </c>
      <c r="KB20" s="164">
        <f>KB5*Data!$B35/Data!$B37</f>
        <v>350</v>
      </c>
      <c r="KC20" s="164">
        <f>KC5*Data!$B35/Data!$B37</f>
        <v>350</v>
      </c>
      <c r="KD20" s="164">
        <f>KD5*Data!$B35/Data!$B37</f>
        <v>787.49999999999989</v>
      </c>
      <c r="KE20" s="164">
        <f>KE5*Data!$B35/Data!$B37</f>
        <v>1312.5</v>
      </c>
      <c r="KF20" s="164">
        <f>KF5*Data!$B35/Data!$B37</f>
        <v>962.5</v>
      </c>
      <c r="KG20" s="164">
        <f>KG5*Data!$B35/Data!$B37</f>
        <v>962.5</v>
      </c>
      <c r="KH20" s="164">
        <f>KH5*Data!$B35/Data!$B37</f>
        <v>962.5</v>
      </c>
      <c r="KI20" s="164">
        <f>KI5*Data!$B35/Data!$B37</f>
        <v>525</v>
      </c>
      <c r="KJ20" s="164">
        <f>KJ5*Data!$B35/Data!$B37</f>
        <v>437.5</v>
      </c>
      <c r="KK20" s="164">
        <f>KK5*Data!$B35/Data!$B37</f>
        <v>1312.5</v>
      </c>
      <c r="KL20" s="164">
        <f>KL5*Data!$B35/Data!$B37</f>
        <v>1137.5</v>
      </c>
      <c r="KM20" s="164">
        <f>KM5*Data!$B35/Data!$B37</f>
        <v>962.5</v>
      </c>
      <c r="KN20" s="164">
        <f>KN5*Data!$B35/Data!$B37</f>
        <v>822.5</v>
      </c>
      <c r="KO20" s="164">
        <f>KO5*Data!$B35/Data!$B37</f>
        <v>787.49999999999989</v>
      </c>
      <c r="KP20" s="164">
        <v>1800</v>
      </c>
      <c r="KQ20" s="164">
        <v>1800</v>
      </c>
      <c r="KR20" s="164">
        <v>1800</v>
      </c>
      <c r="KS20" s="164">
        <v>1800</v>
      </c>
      <c r="KT20" s="164">
        <v>1800</v>
      </c>
      <c r="KU20" s="164">
        <v>1800</v>
      </c>
      <c r="KV20" s="164">
        <v>1800</v>
      </c>
      <c r="KW20" s="164">
        <v>1800</v>
      </c>
      <c r="KX20" s="164">
        <v>1800</v>
      </c>
      <c r="KY20" s="164">
        <v>1800</v>
      </c>
      <c r="KZ20" s="164">
        <v>1800</v>
      </c>
      <c r="LA20" s="164">
        <v>1800</v>
      </c>
      <c r="LB20" s="164">
        <v>1800</v>
      </c>
      <c r="LC20" s="164">
        <f>LC5*Data!$B35/Data!$B37</f>
        <v>612.5</v>
      </c>
      <c r="LD20" s="164">
        <f>LD5*Data!$B35/Data!$B37</f>
        <v>315</v>
      </c>
      <c r="LE20" s="164">
        <f>LE5*Data!$B35/Data!$B37</f>
        <v>350</v>
      </c>
      <c r="LF20" s="164">
        <f>LF5*Data!$B35/Data!$B37</f>
        <v>700</v>
      </c>
      <c r="LG20" s="164">
        <f>LG5*Data!$B35/Data!$B37</f>
        <v>875</v>
      </c>
      <c r="LH20" s="164">
        <f>LH5*Data!$B35/Data!$B37</f>
        <v>804.99999999999989</v>
      </c>
      <c r="LI20" s="164">
        <f>LI5*Data!$B35/Data!$B37</f>
        <v>804.99999999999989</v>
      </c>
      <c r="LJ20" s="164">
        <f>LJ5*Data!$B35/Data!$B37</f>
        <v>350</v>
      </c>
      <c r="LK20" s="164">
        <f>LK5*Data!$B35/Data!$B37</f>
        <v>262.5</v>
      </c>
      <c r="LL20" s="164">
        <f>LL5*Data!$B35/Data!$B37</f>
        <v>262.5</v>
      </c>
      <c r="LM20" s="164">
        <f>LM5*Data!$B35/Data!$B37</f>
        <v>350</v>
      </c>
      <c r="LN20" s="164">
        <f>LN5*Data!$B35/Data!$B37</f>
        <v>280</v>
      </c>
      <c r="LO20" s="164">
        <f>LO5*Data!$B35/Data!$B37</f>
        <v>157.5</v>
      </c>
      <c r="LP20" s="164">
        <f>LP5*Data!$B35/Data!$B37</f>
        <v>0</v>
      </c>
      <c r="LQ20" s="164">
        <f>LQ5*Data!$B35/Data!$B37</f>
        <v>0</v>
      </c>
      <c r="LR20" s="164">
        <f>LR5*Data!$B35/Data!$B37</f>
        <v>875</v>
      </c>
      <c r="LS20" s="164">
        <f>LS5*Data!$B35/Data!$B37</f>
        <v>350</v>
      </c>
      <c r="LT20" s="164">
        <f>LT5*Data!$B35/Data!$B37</f>
        <v>700</v>
      </c>
      <c r="LU20" s="164">
        <f>LU5*Data!$B35/Data!$B37</f>
        <v>875</v>
      </c>
      <c r="LV20" s="164">
        <f>LV5*Data!$B35/Data!$B37</f>
        <v>700</v>
      </c>
      <c r="LW20" s="164">
        <f>LW5*Data!$B35/Data!$B37</f>
        <v>0</v>
      </c>
      <c r="LX20" s="164">
        <f>LX5*Data!$B35/Data!$B37</f>
        <v>0</v>
      </c>
      <c r="LY20" s="164">
        <f>LY5*Data!$B35/Data!$B37</f>
        <v>1050</v>
      </c>
      <c r="LZ20" s="164">
        <f>LZ5*Data!$B35/Data!$B37</f>
        <v>455</v>
      </c>
      <c r="MA20" s="164">
        <f>MA5*Data!$B35/Data!$B37</f>
        <v>665</v>
      </c>
      <c r="MB20" s="164">
        <f>MB5*Data!$B35/Data!$B37</f>
        <v>875</v>
      </c>
      <c r="MC20" s="164">
        <f>MC5*Data!$B35/Data!$B37</f>
        <v>700</v>
      </c>
      <c r="MD20" s="164">
        <f>MD5*Data!$B35/Data!$B37</f>
        <v>612.5</v>
      </c>
      <c r="ME20" s="164">
        <f>ME5*Data!$B35/Data!$B37</f>
        <v>384.99999999999994</v>
      </c>
      <c r="MF20" s="164">
        <f>MF5*Data!$B35/Data!$B37</f>
        <v>175</v>
      </c>
      <c r="MG20" s="164">
        <f>MG5*Data!$B35/Data!$B37</f>
        <v>175</v>
      </c>
      <c r="MH20" s="164">
        <f>MH5*Data!$B35/Data!$B37</f>
        <v>384.99999999999994</v>
      </c>
      <c r="MI20" s="164">
        <f>MI5*Data!$B35/Data!$B37</f>
        <v>525</v>
      </c>
      <c r="MJ20" s="164">
        <f>MJ5*Data!$B35/Data!$B37</f>
        <v>262.5</v>
      </c>
      <c r="MK20" s="164">
        <f>MK5*Data!$B35/Data!$B37</f>
        <v>262.5</v>
      </c>
      <c r="ML20" s="164">
        <f>ML5*Data!$B35/Data!$B37</f>
        <v>210</v>
      </c>
      <c r="MM20" s="164">
        <f>MM5*Data!$B35/Data!$B37</f>
        <v>140</v>
      </c>
      <c r="MN20" s="164">
        <f>MN5*Data!$B35/Data!$B37</f>
        <v>140</v>
      </c>
      <c r="MO20" s="164">
        <f>MO5*Data!$B35/Data!$B37</f>
        <v>315</v>
      </c>
      <c r="MP20" s="164">
        <f>MP5*Data!$B35/Data!$B37</f>
        <v>0</v>
      </c>
      <c r="MQ20" s="164">
        <f>MQ5*Data!$B35/Data!$B37</f>
        <v>315</v>
      </c>
      <c r="MR20" s="164">
        <f>MR5*Data!$B35/Data!$B37</f>
        <v>315</v>
      </c>
      <c r="MS20" s="164">
        <f>MS5*Data!$B35/Data!$B37</f>
        <v>210</v>
      </c>
      <c r="MT20" s="164">
        <f>MT5*Data!$B35/Data!$B37</f>
        <v>105</v>
      </c>
      <c r="MU20" s="164">
        <f>MU5*Data!$B35/Data!$B37</f>
        <v>70</v>
      </c>
      <c r="MV20" s="164">
        <f>MV5*Data!$B35/Data!$B37</f>
        <v>0</v>
      </c>
      <c r="MW20" s="164">
        <f>MW5*Data!$B35/Data!$B37</f>
        <v>0</v>
      </c>
      <c r="MX20" s="164">
        <v>400</v>
      </c>
      <c r="MY20" s="164">
        <v>1800</v>
      </c>
      <c r="MZ20" s="164">
        <f>MZ5*Data!$B35/Data!$B37</f>
        <v>122.5</v>
      </c>
      <c r="NA20" s="164">
        <f>NA5*Data!$B35/Data!$B37</f>
        <v>87.5</v>
      </c>
      <c r="NB20" s="164">
        <f>NB5*Data!$B35/Data!$B37</f>
        <v>87.5</v>
      </c>
    </row>
    <row r="21" spans="1:366" s="165" customFormat="1" ht="15.75" customHeight="1">
      <c r="A21" s="166"/>
      <c r="B21" s="167" t="s">
        <v>95</v>
      </c>
      <c r="C21" s="168"/>
      <c r="D21" s="168"/>
      <c r="E21" s="168"/>
      <c r="F21" s="168"/>
      <c r="G21" s="168"/>
      <c r="H21" s="168"/>
      <c r="I21" s="168"/>
      <c r="J21" s="168"/>
      <c r="K21" s="168"/>
      <c r="L21" s="168"/>
      <c r="M21" s="168"/>
      <c r="N21" s="168"/>
      <c r="O21" s="168"/>
      <c r="P21" s="168"/>
      <c r="Q21" s="168"/>
      <c r="R21" s="168"/>
      <c r="S21" s="168"/>
      <c r="T21" s="168"/>
      <c r="U21" s="168"/>
      <c r="V21" s="168"/>
      <c r="W21" s="168"/>
      <c r="X21" s="168"/>
      <c r="Y21" s="168"/>
      <c r="Z21" s="168"/>
      <c r="AA21" s="168"/>
      <c r="AB21" s="168"/>
      <c r="AC21" s="168"/>
      <c r="AD21" s="168"/>
      <c r="AE21" s="168"/>
      <c r="AF21" s="168"/>
      <c r="AG21" s="168"/>
      <c r="AH21" s="168"/>
      <c r="AI21" s="168"/>
      <c r="AJ21" s="168"/>
      <c r="AK21" s="168"/>
      <c r="AL21" s="168"/>
      <c r="AM21" s="168"/>
      <c r="AN21" s="168"/>
      <c r="AO21" s="168"/>
      <c r="AP21" s="168"/>
      <c r="AQ21" s="168"/>
      <c r="AR21" s="168"/>
      <c r="AS21" s="168"/>
      <c r="AT21" s="168"/>
      <c r="AU21" s="168"/>
      <c r="AV21" s="168"/>
      <c r="AW21" s="168"/>
      <c r="AX21" s="168"/>
      <c r="AY21" s="168"/>
      <c r="AZ21" s="168"/>
      <c r="BA21" s="168"/>
      <c r="BB21" s="168"/>
      <c r="BC21" s="168"/>
      <c r="BD21" s="168"/>
      <c r="BE21" s="168"/>
      <c r="BF21" s="168"/>
      <c r="BG21" s="168"/>
      <c r="BH21" s="168"/>
      <c r="BI21" s="168"/>
      <c r="BJ21" s="168"/>
      <c r="BK21" s="168"/>
      <c r="BL21" s="168"/>
      <c r="BM21" s="168"/>
      <c r="BN21" s="168"/>
      <c r="BO21" s="168"/>
      <c r="BP21" s="168"/>
      <c r="BQ21" s="168"/>
      <c r="BR21" s="168"/>
      <c r="BS21" s="168"/>
      <c r="BT21" s="168"/>
      <c r="BU21" s="168"/>
      <c r="BV21" s="168"/>
      <c r="BW21" s="168"/>
      <c r="BX21" s="168"/>
      <c r="BY21" s="168"/>
      <c r="BZ21" s="168"/>
      <c r="CA21" s="168"/>
      <c r="CB21" s="168"/>
      <c r="CC21" s="168"/>
      <c r="CD21" s="168"/>
      <c r="CE21" s="168"/>
      <c r="CF21" s="168"/>
      <c r="CG21" s="168"/>
      <c r="CH21" s="168"/>
      <c r="CI21" s="168"/>
      <c r="CJ21" s="168"/>
      <c r="CK21" s="168"/>
      <c r="CL21" s="168"/>
      <c r="CM21" s="168"/>
      <c r="CN21" s="168"/>
      <c r="CO21" s="168"/>
      <c r="CP21" s="168"/>
      <c r="CQ21" s="168"/>
      <c r="CR21" s="168"/>
      <c r="CS21" s="168"/>
      <c r="CT21" s="168"/>
      <c r="CU21" s="168"/>
      <c r="CV21" s="168"/>
      <c r="CW21" s="168"/>
      <c r="CX21" s="168"/>
      <c r="CY21" s="168"/>
      <c r="CZ21" s="168"/>
      <c r="DA21" s="168"/>
      <c r="DB21" s="168"/>
      <c r="DC21" s="168"/>
      <c r="DD21" s="168"/>
      <c r="DE21" s="168"/>
      <c r="DF21" s="168"/>
      <c r="DG21" s="168"/>
      <c r="DH21" s="168"/>
      <c r="DI21" s="168"/>
      <c r="DJ21" s="168"/>
      <c r="DK21" s="168"/>
      <c r="DL21" s="168"/>
      <c r="DM21" s="168"/>
      <c r="DN21" s="168"/>
      <c r="DO21" s="168"/>
      <c r="DP21" s="168"/>
      <c r="DQ21" s="168"/>
      <c r="DR21" s="168"/>
      <c r="DS21" s="168"/>
      <c r="DT21" s="168"/>
      <c r="DU21" s="168"/>
      <c r="DV21" s="168"/>
      <c r="DW21" s="168"/>
      <c r="DX21" s="168"/>
      <c r="DY21" s="168"/>
      <c r="DZ21" s="168"/>
      <c r="EA21" s="168"/>
      <c r="EB21" s="168"/>
      <c r="EC21" s="168"/>
      <c r="ED21" s="168"/>
      <c r="EE21" s="168"/>
      <c r="EF21" s="168"/>
      <c r="EG21" s="168"/>
      <c r="EH21" s="168"/>
      <c r="EI21" s="168"/>
      <c r="EJ21" s="168"/>
      <c r="EK21" s="168"/>
      <c r="EL21" s="168"/>
      <c r="EM21" s="168"/>
      <c r="EN21" s="168"/>
      <c r="EO21" s="168"/>
      <c r="EP21" s="168"/>
      <c r="EQ21" s="168"/>
      <c r="ER21" s="168"/>
      <c r="ES21" s="168"/>
      <c r="ET21" s="168"/>
      <c r="EU21" s="168"/>
      <c r="EV21" s="168"/>
      <c r="EW21" s="168"/>
      <c r="EX21" s="168"/>
      <c r="EY21" s="168"/>
      <c r="EZ21" s="168"/>
      <c r="FA21" s="168"/>
      <c r="FB21" s="168"/>
      <c r="FC21" s="168"/>
      <c r="FD21" s="168"/>
      <c r="FE21" s="168"/>
      <c r="FF21" s="168"/>
      <c r="FG21" s="168"/>
      <c r="FH21" s="168"/>
      <c r="FI21" s="168"/>
      <c r="FJ21" s="168"/>
      <c r="FK21" s="168"/>
      <c r="FL21" s="168"/>
      <c r="FM21" s="168"/>
      <c r="FN21" s="168"/>
      <c r="FO21" s="168"/>
      <c r="FP21" s="168"/>
      <c r="FQ21" s="168"/>
      <c r="FR21" s="168"/>
      <c r="FS21" s="168"/>
      <c r="FT21" s="168"/>
      <c r="FU21" s="168"/>
      <c r="FV21" s="168"/>
      <c r="FW21" s="168"/>
      <c r="FX21" s="168"/>
      <c r="FY21" s="168"/>
      <c r="FZ21" s="168"/>
      <c r="GA21" s="168"/>
      <c r="GB21" s="168"/>
      <c r="GC21" s="168"/>
      <c r="GD21" s="168"/>
      <c r="GE21" s="168"/>
      <c r="GF21" s="168"/>
      <c r="GG21" s="168"/>
      <c r="GH21" s="168"/>
      <c r="GI21" s="168"/>
      <c r="GJ21" s="168"/>
      <c r="GK21" s="168"/>
      <c r="GL21" s="168"/>
      <c r="GM21" s="168"/>
      <c r="GN21" s="168"/>
      <c r="GO21" s="168"/>
      <c r="GP21" s="168"/>
      <c r="GQ21" s="168"/>
      <c r="GR21" s="168"/>
      <c r="GS21" s="168"/>
      <c r="GT21" s="168"/>
      <c r="GU21" s="168"/>
      <c r="GV21" s="168"/>
      <c r="GW21" s="168"/>
      <c r="GX21" s="168"/>
      <c r="GY21" s="168"/>
      <c r="GZ21" s="168"/>
      <c r="HA21" s="168"/>
      <c r="HB21" s="168"/>
      <c r="HC21" s="168"/>
      <c r="HD21" s="168"/>
      <c r="HE21" s="168"/>
      <c r="HF21" s="168"/>
      <c r="HG21" s="168"/>
      <c r="HH21" s="168"/>
      <c r="HI21" s="168"/>
      <c r="HJ21" s="168"/>
      <c r="HK21" s="168"/>
      <c r="HL21" s="168"/>
      <c r="HM21" s="168"/>
      <c r="HN21" s="168"/>
      <c r="HO21" s="168"/>
      <c r="HP21" s="168"/>
      <c r="HQ21" s="168"/>
      <c r="HR21" s="168"/>
      <c r="HS21" s="168"/>
      <c r="HT21" s="168"/>
      <c r="HU21" s="168"/>
      <c r="HV21" s="168"/>
      <c r="HW21" s="168"/>
      <c r="HX21" s="168"/>
      <c r="HY21" s="168"/>
      <c r="HZ21" s="168"/>
      <c r="IA21" s="168"/>
      <c r="IB21" s="168"/>
      <c r="IC21" s="168"/>
      <c r="ID21" s="168"/>
      <c r="IE21" s="168"/>
      <c r="IF21" s="168"/>
      <c r="IG21" s="168"/>
      <c r="IH21" s="168"/>
      <c r="II21" s="168"/>
      <c r="IJ21" s="168"/>
      <c r="IK21" s="168"/>
      <c r="IL21" s="168"/>
      <c r="IM21" s="168"/>
      <c r="IN21" s="168"/>
      <c r="IO21" s="168"/>
      <c r="IP21" s="168"/>
      <c r="IQ21" s="168"/>
      <c r="IR21" s="168"/>
      <c r="IS21" s="168"/>
      <c r="IT21" s="168"/>
      <c r="IU21" s="168"/>
      <c r="IV21" s="168"/>
      <c r="IW21" s="168"/>
      <c r="IX21" s="168"/>
      <c r="IY21" s="168"/>
      <c r="IZ21" s="168"/>
      <c r="JA21" s="168"/>
      <c r="JB21" s="168"/>
      <c r="JC21" s="168"/>
      <c r="JD21" s="168"/>
      <c r="JE21" s="168"/>
      <c r="JF21" s="168"/>
      <c r="JG21" s="168"/>
      <c r="JH21" s="168"/>
      <c r="JI21" s="168"/>
      <c r="JJ21" s="168"/>
      <c r="JK21" s="168"/>
      <c r="JL21" s="168"/>
      <c r="JM21" s="168"/>
      <c r="JN21" s="168"/>
      <c r="JO21" s="168"/>
      <c r="JP21" s="168"/>
      <c r="JQ21" s="168"/>
      <c r="JR21" s="168"/>
      <c r="JS21" s="168"/>
      <c r="JT21" s="168"/>
      <c r="JU21" s="168"/>
      <c r="JV21" s="168"/>
      <c r="JW21" s="168"/>
      <c r="JX21" s="168"/>
      <c r="JY21" s="168"/>
      <c r="JZ21" s="168"/>
      <c r="KA21" s="168"/>
      <c r="KB21" s="168"/>
      <c r="KC21" s="168"/>
      <c r="KD21" s="168"/>
      <c r="KE21" s="168"/>
      <c r="KF21" s="168"/>
      <c r="KG21" s="168"/>
      <c r="KH21" s="168"/>
      <c r="KI21" s="168"/>
      <c r="KJ21" s="168"/>
      <c r="KK21" s="168"/>
      <c r="KL21" s="168"/>
      <c r="KM21" s="168"/>
      <c r="KN21" s="168"/>
      <c r="KO21" s="168"/>
      <c r="KP21" s="168"/>
      <c r="KQ21" s="168"/>
      <c r="KR21" s="168"/>
      <c r="KS21" s="168"/>
      <c r="KT21" s="168"/>
      <c r="KU21" s="168"/>
      <c r="KV21" s="168"/>
      <c r="KW21" s="168"/>
      <c r="KX21" s="168"/>
      <c r="KY21" s="168"/>
      <c r="KZ21" s="168"/>
      <c r="LA21" s="168"/>
      <c r="LB21" s="168"/>
      <c r="LC21" s="168"/>
      <c r="LD21" s="168"/>
      <c r="LE21" s="168"/>
      <c r="LF21" s="168"/>
      <c r="LG21" s="168"/>
      <c r="LH21" s="168"/>
      <c r="LI21" s="168"/>
      <c r="LJ21" s="168"/>
      <c r="LK21" s="168"/>
      <c r="LL21" s="168"/>
      <c r="LM21" s="168"/>
      <c r="LN21" s="168"/>
      <c r="LO21" s="168"/>
      <c r="LP21" s="168"/>
      <c r="LQ21" s="168"/>
      <c r="LR21" s="168"/>
      <c r="LS21" s="168"/>
      <c r="LT21" s="168"/>
      <c r="LU21" s="168"/>
      <c r="LV21" s="168"/>
      <c r="LW21" s="168"/>
      <c r="LX21" s="168"/>
      <c r="LY21" s="168"/>
      <c r="LZ21" s="168"/>
      <c r="MA21" s="168"/>
      <c r="MB21" s="168"/>
      <c r="MC21" s="168"/>
      <c r="MD21" s="168"/>
      <c r="ME21" s="168"/>
      <c r="MF21" s="168"/>
      <c r="MG21" s="168"/>
      <c r="MH21" s="168"/>
      <c r="MI21" s="168"/>
      <c r="MJ21" s="168"/>
      <c r="MK21" s="168"/>
      <c r="ML21" s="168"/>
      <c r="MM21" s="168"/>
      <c r="MN21" s="168"/>
      <c r="MO21" s="168"/>
      <c r="MP21" s="168"/>
      <c r="MQ21" s="168"/>
      <c r="MR21" s="168"/>
      <c r="MS21" s="168"/>
      <c r="MT21" s="168"/>
      <c r="MU21" s="168"/>
      <c r="MV21" s="168"/>
      <c r="MW21" s="168"/>
      <c r="MX21" s="168"/>
      <c r="MY21" s="168"/>
      <c r="MZ21" s="168"/>
      <c r="NA21" s="168"/>
      <c r="NB21" s="168"/>
    </row>
    <row r="22" spans="1:366" ht="15.75" customHeight="1">
      <c r="A22" s="22">
        <v>41</v>
      </c>
      <c r="B22" s="8" t="s">
        <v>96</v>
      </c>
      <c r="C22" s="13">
        <f t="shared" ref="C22:C30" si="478">SUM(C69,C116)</f>
        <v>0.98161375661375661</v>
      </c>
      <c r="D22" s="13">
        <f t="shared" ref="D22:Q22" si="479">SUM(D69,D116)</f>
        <v>1.203121693121693</v>
      </c>
      <c r="E22" s="13">
        <f t="shared" si="479"/>
        <v>1.2062962962962964</v>
      </c>
      <c r="F22" s="13">
        <f t="shared" si="479"/>
        <v>1.257989417989418</v>
      </c>
      <c r="G22" s="13">
        <f t="shared" si="479"/>
        <v>1.2126455026455027</v>
      </c>
      <c r="H22" s="13">
        <f t="shared" si="479"/>
        <v>1.0217460317460316</v>
      </c>
      <c r="I22" s="13">
        <f t="shared" si="479"/>
        <v>1.1219576719576718</v>
      </c>
      <c r="J22" s="13">
        <f t="shared" si="479"/>
        <v>1.6103174603174604</v>
      </c>
      <c r="K22" s="13">
        <f t="shared" si="479"/>
        <v>1.273862433862434</v>
      </c>
      <c r="L22" s="13">
        <f t="shared" si="479"/>
        <v>1.2285185185185186</v>
      </c>
      <c r="M22" s="13">
        <f t="shared" si="479"/>
        <v>1.2316931216931217</v>
      </c>
      <c r="N22" s="13">
        <f t="shared" si="479"/>
        <v>1.2833862433862433</v>
      </c>
      <c r="O22" s="13">
        <f t="shared" si="479"/>
        <v>1.2380423280423281</v>
      </c>
      <c r="P22" s="13">
        <f t="shared" si="479"/>
        <v>1.4838095238095239</v>
      </c>
      <c r="Q22" s="13">
        <f t="shared" si="479"/>
        <v>1.9721693121693122</v>
      </c>
      <c r="R22" s="13">
        <f t="shared" ref="R22:AJ22" si="480">SUM(R69,R116)</f>
        <v>2.2179365079365079</v>
      </c>
      <c r="S22" s="13">
        <f t="shared" si="480"/>
        <v>1.5903703703703704</v>
      </c>
      <c r="T22" s="13">
        <f t="shared" si="480"/>
        <v>0.91428571428571437</v>
      </c>
      <c r="U22" s="13">
        <f t="shared" si="480"/>
        <v>1.6452380952380952</v>
      </c>
      <c r="V22" s="13">
        <f t="shared" si="480"/>
        <v>1.2602645502645504</v>
      </c>
      <c r="W22" s="13">
        <f t="shared" si="480"/>
        <v>1.2634391534391534</v>
      </c>
      <c r="X22" s="13">
        <f t="shared" si="480"/>
        <v>1.6547619047619049</v>
      </c>
      <c r="Y22" s="13">
        <f t="shared" si="480"/>
        <v>1.8034920634920635</v>
      </c>
      <c r="Z22" s="13">
        <f t="shared" si="480"/>
        <v>1.2244444444444444</v>
      </c>
      <c r="AA22" s="13">
        <f t="shared" si="480"/>
        <v>1.3246560846560846</v>
      </c>
      <c r="AB22" s="13">
        <f t="shared" si="480"/>
        <v>1.3278306878306878</v>
      </c>
      <c r="AC22" s="13">
        <f t="shared" si="480"/>
        <v>1.2824867724867726</v>
      </c>
      <c r="AD22" s="13">
        <f t="shared" si="480"/>
        <v>1.2856613756613757</v>
      </c>
      <c r="AE22" s="13">
        <f t="shared" si="480"/>
        <v>1.676984126984127</v>
      </c>
      <c r="AF22" s="13">
        <f t="shared" si="480"/>
        <v>1.7771957671957672</v>
      </c>
      <c r="AG22" s="13">
        <f t="shared" si="480"/>
        <v>1.3922222222222222</v>
      </c>
      <c r="AH22" s="13">
        <f t="shared" si="480"/>
        <v>1.346878306878307</v>
      </c>
      <c r="AI22" s="13">
        <f t="shared" si="480"/>
        <v>1.2530158730158729</v>
      </c>
      <c r="AJ22" s="13">
        <f t="shared" si="480"/>
        <v>1.2076719576719577</v>
      </c>
      <c r="AK22" s="13">
        <f t="shared" ref="AK22:CV22" si="481">SUM(AK69,AK116)</f>
        <v>1.3078835978835979</v>
      </c>
      <c r="AL22" s="13">
        <f t="shared" si="481"/>
        <v>1.7962433862433864</v>
      </c>
      <c r="AM22" s="13">
        <f t="shared" si="481"/>
        <v>1.7994179894179894</v>
      </c>
      <c r="AN22" s="13">
        <f t="shared" si="481"/>
        <v>1.56</v>
      </c>
      <c r="AO22" s="13">
        <f t="shared" si="481"/>
        <v>1.5631746031746032</v>
      </c>
      <c r="AP22" s="13">
        <f t="shared" si="481"/>
        <v>1.4693121693121693</v>
      </c>
      <c r="AQ22" s="13">
        <f t="shared" si="481"/>
        <v>1.5695238095238095</v>
      </c>
      <c r="AR22" s="13">
        <f t="shared" si="481"/>
        <v>1.5726984126984127</v>
      </c>
      <c r="AS22" s="13">
        <f t="shared" si="481"/>
        <v>1.964021164021164</v>
      </c>
      <c r="AT22" s="13">
        <f t="shared" si="481"/>
        <v>2.3553439153439153</v>
      </c>
      <c r="AU22" s="13">
        <f t="shared" si="481"/>
        <v>1.5822222222222222</v>
      </c>
      <c r="AV22" s="13">
        <f t="shared" si="481"/>
        <v>1.633915343915344</v>
      </c>
      <c r="AW22" s="13">
        <f t="shared" si="481"/>
        <v>1.3944973544973545</v>
      </c>
      <c r="AX22" s="13">
        <f t="shared" si="481"/>
        <v>1.4947089947089949</v>
      </c>
      <c r="AY22" s="13">
        <f t="shared" si="481"/>
        <v>1.6919576719576721</v>
      </c>
      <c r="AZ22" s="13">
        <f t="shared" si="481"/>
        <v>2.1803174603174602</v>
      </c>
      <c r="BA22" s="13">
        <f t="shared" si="481"/>
        <v>2.4746031746031747</v>
      </c>
      <c r="BB22" s="13">
        <f t="shared" si="481"/>
        <v>1.6772222222222222</v>
      </c>
      <c r="BC22" s="13">
        <f t="shared" si="481"/>
        <v>1.7046560846560848</v>
      </c>
      <c r="BD22" s="13">
        <f t="shared" si="481"/>
        <v>1.7078306878306879</v>
      </c>
      <c r="BE22" s="13">
        <f t="shared" si="481"/>
        <v>1.322857142857143</v>
      </c>
      <c r="BF22" s="13">
        <f t="shared" si="481"/>
        <v>1.3260317460317461</v>
      </c>
      <c r="BG22" s="13">
        <f t="shared" si="481"/>
        <v>1.765873015873016</v>
      </c>
      <c r="BH22" s="13">
        <f t="shared" si="481"/>
        <v>1.769047619047619</v>
      </c>
      <c r="BI22" s="13">
        <f t="shared" si="481"/>
        <v>1.5296296296296297</v>
      </c>
      <c r="BJ22" s="13">
        <f t="shared" si="481"/>
        <v>1.5328042328042328</v>
      </c>
      <c r="BK22" s="13">
        <f t="shared" si="481"/>
        <v>1.535978835978836</v>
      </c>
      <c r="BL22" s="13">
        <f t="shared" si="481"/>
        <v>1.3935978835978837</v>
      </c>
      <c r="BM22" s="13">
        <f t="shared" si="481"/>
        <v>1.6393650793650794</v>
      </c>
      <c r="BN22" s="13">
        <f t="shared" si="481"/>
        <v>2.2732804232804229</v>
      </c>
      <c r="BO22" s="13">
        <f t="shared" si="481"/>
        <v>2.1794179894179893</v>
      </c>
      <c r="BP22" s="13">
        <f t="shared" si="481"/>
        <v>1.6974074074074075</v>
      </c>
      <c r="BQ22" s="13">
        <f t="shared" si="481"/>
        <v>1.7005820105820106</v>
      </c>
      <c r="BR22" s="13">
        <f t="shared" si="481"/>
        <v>1.6067195767195763</v>
      </c>
      <c r="BS22" s="13">
        <f t="shared" si="481"/>
        <v>1.5613756613756615</v>
      </c>
      <c r="BT22" s="13">
        <f t="shared" si="481"/>
        <v>1.6858465608465609</v>
      </c>
      <c r="BU22" s="13">
        <f t="shared" si="481"/>
        <v>2.052910052910053</v>
      </c>
      <c r="BV22" s="13">
        <f t="shared" si="481"/>
        <v>1.7649735449735449</v>
      </c>
      <c r="BW22" s="13">
        <f t="shared" si="481"/>
        <v>1.5255555555555556</v>
      </c>
      <c r="BX22" s="13">
        <f t="shared" si="481"/>
        <v>1.5287301587301587</v>
      </c>
      <c r="BY22" s="13">
        <f t="shared" si="481"/>
        <v>1.4833862433862433</v>
      </c>
      <c r="BZ22" s="13">
        <f t="shared" si="481"/>
        <v>1.3895238095238094</v>
      </c>
      <c r="CA22" s="13">
        <f t="shared" si="481"/>
        <v>1.6838095238095239</v>
      </c>
      <c r="CB22" s="13">
        <f t="shared" si="481"/>
        <v>1.1047619047619048</v>
      </c>
      <c r="CC22" s="13">
        <f t="shared" si="481"/>
        <v>2.0783068783068783</v>
      </c>
      <c r="CD22" s="13">
        <f t="shared" si="481"/>
        <v>1.5962962962962963</v>
      </c>
      <c r="CE22" s="13">
        <f t="shared" si="481"/>
        <v>1.8420634920634922</v>
      </c>
      <c r="CF22" s="13">
        <f t="shared" si="481"/>
        <v>2.1363492063492062</v>
      </c>
      <c r="CG22" s="13">
        <f t="shared" si="481"/>
        <v>2.3335978835978839</v>
      </c>
      <c r="CH22" s="13">
        <f t="shared" si="481"/>
        <v>1.9001058201058201</v>
      </c>
      <c r="CI22" s="13">
        <f t="shared" si="481"/>
        <v>2.4855026455026454</v>
      </c>
      <c r="CJ22" s="13">
        <f t="shared" si="481"/>
        <v>2.8768253968253967</v>
      </c>
      <c r="CK22" s="13">
        <f t="shared" si="481"/>
        <v>2.1037037037037036</v>
      </c>
      <c r="CL22" s="13">
        <f t="shared" si="481"/>
        <v>2.1068783068783068</v>
      </c>
      <c r="CM22" s="13">
        <f t="shared" si="481"/>
        <v>2.6922751322751326</v>
      </c>
      <c r="CN22" s="13">
        <f t="shared" si="481"/>
        <v>2.2102645502645499</v>
      </c>
      <c r="CO22" s="13">
        <f t="shared" si="481"/>
        <v>1.9223280423280422</v>
      </c>
      <c r="CP22" s="13">
        <f t="shared" si="481"/>
        <v>2.5077248677248676</v>
      </c>
      <c r="CQ22" s="13">
        <f t="shared" si="481"/>
        <v>2.8990476190476189</v>
      </c>
      <c r="CR22" s="13">
        <f t="shared" si="481"/>
        <v>2.4170370370370371</v>
      </c>
      <c r="CS22" s="13">
        <f t="shared" si="481"/>
        <v>2.4202116402116398</v>
      </c>
      <c r="CT22" s="13">
        <f t="shared" si="481"/>
        <v>2.4233862433862434</v>
      </c>
      <c r="CU22" s="13">
        <f t="shared" si="481"/>
        <v>1.892857142857143</v>
      </c>
      <c r="CV22" s="13">
        <f t="shared" si="481"/>
        <v>1.896031746031746</v>
      </c>
      <c r="CW22" s="13">
        <f t="shared" ref="CW22:FH22" si="482">SUM(CW69,CW116)</f>
        <v>1.1714285714285715</v>
      </c>
      <c r="CX22" s="13">
        <f t="shared" si="482"/>
        <v>2.7271957671957674</v>
      </c>
      <c r="CY22" s="13">
        <f t="shared" si="482"/>
        <v>1.857037037037037</v>
      </c>
      <c r="CZ22" s="13">
        <f t="shared" si="482"/>
        <v>1.6661375661375661</v>
      </c>
      <c r="DA22" s="13">
        <f t="shared" si="482"/>
        <v>1.6207936507936509</v>
      </c>
      <c r="DB22" s="13">
        <f t="shared" si="482"/>
        <v>1.9150793650793652</v>
      </c>
      <c r="DC22" s="13">
        <f t="shared" si="482"/>
        <v>1.9182539682539683</v>
      </c>
      <c r="DD22" s="13">
        <f t="shared" si="482"/>
        <v>2.5521693121693123</v>
      </c>
      <c r="DE22" s="13">
        <f t="shared" si="482"/>
        <v>2.7494179894179895</v>
      </c>
      <c r="DF22" s="13">
        <f t="shared" si="482"/>
        <v>2.4614814814814814</v>
      </c>
      <c r="DG22" s="13">
        <f t="shared" si="482"/>
        <v>2.3676190476190477</v>
      </c>
      <c r="DH22" s="13">
        <f t="shared" si="482"/>
        <v>2.322275132275132</v>
      </c>
      <c r="DI22" s="13">
        <f t="shared" si="482"/>
        <v>2.17989417989418</v>
      </c>
      <c r="DJ22" s="13">
        <f t="shared" si="482"/>
        <v>2.1830687830687832</v>
      </c>
      <c r="DK22" s="13">
        <f t="shared" si="482"/>
        <v>2.7684656084656085</v>
      </c>
      <c r="DL22" s="13">
        <f t="shared" si="482"/>
        <v>2.9657142857142857</v>
      </c>
      <c r="DM22" s="13">
        <f t="shared" si="482"/>
        <v>2.7748148148148148</v>
      </c>
      <c r="DN22" s="13">
        <f t="shared" si="482"/>
        <v>2.6809523809523808</v>
      </c>
      <c r="DO22" s="13">
        <f t="shared" si="482"/>
        <v>2.393015873015873</v>
      </c>
      <c r="DP22" s="13">
        <f t="shared" si="482"/>
        <v>2.2021164021164021</v>
      </c>
      <c r="DQ22" s="13">
        <f t="shared" si="482"/>
        <v>1.914179894179894</v>
      </c>
      <c r="DR22" s="13">
        <f t="shared" si="482"/>
        <v>2.3540211640211641</v>
      </c>
      <c r="DS22" s="13">
        <f t="shared" si="482"/>
        <v>1.7264550264550265</v>
      </c>
      <c r="DT22" s="13">
        <f t="shared" si="482"/>
        <v>1.7296296296296296</v>
      </c>
      <c r="DU22" s="13">
        <f t="shared" si="482"/>
        <v>1.5872486772486771</v>
      </c>
      <c r="DV22" s="13">
        <f t="shared" si="482"/>
        <v>1.7359788359788362</v>
      </c>
      <c r="DW22" s="13">
        <f t="shared" si="482"/>
        <v>1.7391534391534391</v>
      </c>
      <c r="DX22" s="13">
        <f t="shared" si="482"/>
        <v>1.7423280423280423</v>
      </c>
      <c r="DY22" s="13">
        <f t="shared" si="482"/>
        <v>1.9880952380952379</v>
      </c>
      <c r="DZ22" s="13">
        <f t="shared" si="482"/>
        <v>1.797195767195767</v>
      </c>
      <c r="EA22" s="13">
        <f t="shared" si="482"/>
        <v>1.7518518518518518</v>
      </c>
      <c r="EB22" s="13">
        <f t="shared" si="482"/>
        <v>1.6579894179894181</v>
      </c>
      <c r="EC22" s="13">
        <f t="shared" si="482"/>
        <v>1.7582010582010583</v>
      </c>
      <c r="ED22" s="13">
        <f t="shared" si="482"/>
        <v>1.5915608465608466</v>
      </c>
      <c r="EE22" s="13">
        <f t="shared" si="482"/>
        <v>1.7160317460317458</v>
      </c>
      <c r="EF22" s="13">
        <f t="shared" si="482"/>
        <v>1.2825396825396826</v>
      </c>
      <c r="EG22" s="13">
        <f t="shared" si="482"/>
        <v>2.4986772486772488</v>
      </c>
      <c r="EH22" s="13">
        <f t="shared" si="482"/>
        <v>2.2592592592592595</v>
      </c>
      <c r="EI22" s="13">
        <f t="shared" si="482"/>
        <v>2.0198412698412698</v>
      </c>
      <c r="EJ22" s="13">
        <f t="shared" si="482"/>
        <v>1.7804232804232807</v>
      </c>
      <c r="EK22" s="13">
        <f t="shared" si="482"/>
        <v>1.8321164021164018</v>
      </c>
      <c r="EL22" s="13">
        <f t="shared" si="482"/>
        <v>2.0293650793650793</v>
      </c>
      <c r="EM22" s="13">
        <f t="shared" si="482"/>
        <v>2.7603174603174603</v>
      </c>
      <c r="EN22" s="13">
        <f t="shared" si="482"/>
        <v>3.2486772486772488</v>
      </c>
      <c r="EO22" s="13">
        <f t="shared" si="482"/>
        <v>2.5240740740740741</v>
      </c>
      <c r="EP22" s="13">
        <f t="shared" si="482"/>
        <v>2.5272486772486773</v>
      </c>
      <c r="EQ22" s="13">
        <f t="shared" si="482"/>
        <v>2.4819047619047616</v>
      </c>
      <c r="ER22" s="13">
        <f t="shared" si="482"/>
        <v>2.3880423280423275</v>
      </c>
      <c r="ES22" s="13">
        <f t="shared" si="482"/>
        <v>2.2941798941798943</v>
      </c>
      <c r="ET22" s="13">
        <f t="shared" si="482"/>
        <v>3.0251322751322749</v>
      </c>
      <c r="EU22" s="13">
        <f t="shared" si="482"/>
        <v>3.270899470899471</v>
      </c>
      <c r="EV22" s="13">
        <f t="shared" si="482"/>
        <v>3.1770370370370369</v>
      </c>
      <c r="EW22" s="13">
        <f t="shared" si="482"/>
        <v>2.5494708994708994</v>
      </c>
      <c r="EX22" s="13">
        <f t="shared" si="482"/>
        <v>3.2804232804232805</v>
      </c>
      <c r="EY22" s="13">
        <f t="shared" si="482"/>
        <v>3.0410052910052907</v>
      </c>
      <c r="EZ22" s="13">
        <f t="shared" si="482"/>
        <v>2.5589947089947089</v>
      </c>
      <c r="FA22" s="13">
        <f t="shared" si="482"/>
        <v>3.047354497354497</v>
      </c>
      <c r="FB22" s="13">
        <f t="shared" si="482"/>
        <v>3.2931216931216931</v>
      </c>
      <c r="FC22" s="13">
        <f t="shared" si="482"/>
        <v>3.0537037037037034</v>
      </c>
      <c r="FD22" s="13">
        <f t="shared" si="482"/>
        <v>2.5716931216931216</v>
      </c>
      <c r="FE22" s="13">
        <f t="shared" si="482"/>
        <v>2.6233862433862432</v>
      </c>
      <c r="FF22" s="13">
        <f t="shared" si="482"/>
        <v>2.5780423280423284</v>
      </c>
      <c r="FG22" s="13">
        <f t="shared" si="482"/>
        <v>2.3386243386243386</v>
      </c>
      <c r="FH22" s="13">
        <f t="shared" si="482"/>
        <v>2.8269841269841267</v>
      </c>
      <c r="FI22" s="13">
        <f t="shared" ref="FI22:HT22" si="483">SUM(FI69,FI116)</f>
        <v>2.6846031746031747</v>
      </c>
      <c r="FJ22" s="13">
        <f t="shared" si="483"/>
        <v>2.3966666666666665</v>
      </c>
      <c r="FK22" s="13">
        <f t="shared" si="483"/>
        <v>2.3513227513227513</v>
      </c>
      <c r="FL22" s="13">
        <f t="shared" si="483"/>
        <v>2.1604232804232804</v>
      </c>
      <c r="FM22" s="13">
        <f t="shared" si="483"/>
        <v>1.6784126984126986</v>
      </c>
      <c r="FN22" s="13">
        <f t="shared" si="483"/>
        <v>1.7786243386243388</v>
      </c>
      <c r="FO22" s="13">
        <f t="shared" si="483"/>
        <v>2.1699470899470898</v>
      </c>
      <c r="FP22" s="13">
        <f t="shared" si="483"/>
        <v>1.8820105820105821</v>
      </c>
      <c r="FQ22" s="13">
        <f t="shared" si="483"/>
        <v>1.7881481481481483</v>
      </c>
      <c r="FR22" s="13">
        <f t="shared" si="483"/>
        <v>1.8398412698412701</v>
      </c>
      <c r="FS22" s="13">
        <f t="shared" si="483"/>
        <v>1.7944973544973544</v>
      </c>
      <c r="FT22" s="13">
        <f t="shared" si="483"/>
        <v>1.7976719576719575</v>
      </c>
      <c r="FU22" s="13">
        <f t="shared" si="483"/>
        <v>1.8008465608465609</v>
      </c>
      <c r="FV22" s="13">
        <f t="shared" si="483"/>
        <v>2.192169312169312</v>
      </c>
      <c r="FW22" s="13">
        <f t="shared" si="483"/>
        <v>2.1953439153439152</v>
      </c>
      <c r="FX22" s="13">
        <f t="shared" si="483"/>
        <v>1.9074074074074074</v>
      </c>
      <c r="FY22" s="13">
        <f t="shared" si="483"/>
        <v>1.9105820105820106</v>
      </c>
      <c r="FZ22" s="13">
        <f t="shared" si="483"/>
        <v>1.913756613756614</v>
      </c>
      <c r="GA22" s="13">
        <f t="shared" si="483"/>
        <v>1.8198941798941797</v>
      </c>
      <c r="GB22" s="13">
        <f t="shared" si="483"/>
        <v>1.8230687830687831</v>
      </c>
      <c r="GC22" s="13">
        <f t="shared" si="483"/>
        <v>2.1658730158730157</v>
      </c>
      <c r="GD22" s="13">
        <f t="shared" si="483"/>
        <v>2.3146031746031746</v>
      </c>
      <c r="GE22" s="13">
        <f t="shared" si="483"/>
        <v>1.8811111111111112</v>
      </c>
      <c r="GF22" s="13">
        <f t="shared" si="483"/>
        <v>1.7872486772486773</v>
      </c>
      <c r="GG22" s="13">
        <f t="shared" si="483"/>
        <v>1.8389417989417989</v>
      </c>
      <c r="GH22" s="13">
        <f t="shared" si="483"/>
        <v>1.7450793650793655</v>
      </c>
      <c r="GI22" s="13">
        <f t="shared" si="483"/>
        <v>1.796772486772487</v>
      </c>
      <c r="GJ22" s="13">
        <f t="shared" si="483"/>
        <v>2.6732804232804233</v>
      </c>
      <c r="GK22" s="13">
        <f t="shared" si="483"/>
        <v>2.3853439153439155</v>
      </c>
      <c r="GL22" s="13">
        <f t="shared" si="483"/>
        <v>2.0488888888888885</v>
      </c>
      <c r="GM22" s="13">
        <f t="shared" si="483"/>
        <v>1.8094708994708997</v>
      </c>
      <c r="GN22" s="13">
        <f t="shared" si="483"/>
        <v>1.9582010582010583</v>
      </c>
      <c r="GO22" s="13">
        <f t="shared" si="483"/>
        <v>1.8158201058201058</v>
      </c>
      <c r="GP22" s="13">
        <f t="shared" si="483"/>
        <v>1.8675132275132276</v>
      </c>
      <c r="GQ22" s="13">
        <f t="shared" si="483"/>
        <v>2.21031746031746</v>
      </c>
      <c r="GR22" s="13">
        <f t="shared" si="483"/>
        <v>2.0194179894179891</v>
      </c>
      <c r="GS22" s="13">
        <f t="shared" si="483"/>
        <v>2.0225925925925923</v>
      </c>
      <c r="GT22" s="13">
        <f t="shared" si="483"/>
        <v>2.0257671957671954</v>
      </c>
      <c r="GU22" s="13">
        <f t="shared" si="483"/>
        <v>2.2230158730158731</v>
      </c>
      <c r="GV22" s="13">
        <f t="shared" si="483"/>
        <v>2.1776719576719579</v>
      </c>
      <c r="GW22" s="13">
        <f t="shared" si="483"/>
        <v>2.180846560846561</v>
      </c>
      <c r="GX22" s="13">
        <f t="shared" si="483"/>
        <v>2.9603174603174605</v>
      </c>
      <c r="GY22" s="13">
        <f t="shared" si="483"/>
        <v>3.1090476190476188</v>
      </c>
      <c r="GZ22" s="13">
        <f t="shared" si="483"/>
        <v>2.9666666666666668</v>
      </c>
      <c r="HA22" s="13">
        <f t="shared" si="483"/>
        <v>2.8728042328042331</v>
      </c>
      <c r="HB22" s="13">
        <f t="shared" si="483"/>
        <v>2.778941798941799</v>
      </c>
      <c r="HC22" s="13">
        <f t="shared" si="483"/>
        <v>2.4910052910052913</v>
      </c>
      <c r="HD22" s="13">
        <f t="shared" si="483"/>
        <v>2.4941798941798945</v>
      </c>
      <c r="HE22" s="13">
        <f t="shared" si="483"/>
        <v>3.2251322751322751</v>
      </c>
      <c r="HF22" s="13">
        <f t="shared" si="483"/>
        <v>3.2768253968253971</v>
      </c>
      <c r="HG22" s="13">
        <f t="shared" si="483"/>
        <v>3.2314814814814814</v>
      </c>
      <c r="HH22" s="13">
        <f t="shared" si="483"/>
        <v>2.9920634920634921</v>
      </c>
      <c r="HI22" s="13">
        <f t="shared" si="483"/>
        <v>2.9952380952380953</v>
      </c>
      <c r="HJ22" s="13">
        <f t="shared" si="483"/>
        <v>2.8043386243386244</v>
      </c>
      <c r="HK22" s="13">
        <f t="shared" si="483"/>
        <v>2.5164021164021166</v>
      </c>
      <c r="HL22" s="13">
        <f t="shared" si="483"/>
        <v>3.2473544973544972</v>
      </c>
      <c r="HM22" s="13">
        <f t="shared" si="483"/>
        <v>3.0079365079365079</v>
      </c>
      <c r="HN22" s="13">
        <f t="shared" si="483"/>
        <v>2.3803703703703705</v>
      </c>
      <c r="HO22" s="13">
        <f t="shared" si="483"/>
        <v>2.3835449735449736</v>
      </c>
      <c r="HP22" s="13">
        <f t="shared" si="483"/>
        <v>2.1926455026455023</v>
      </c>
      <c r="HQ22" s="13">
        <f t="shared" si="483"/>
        <v>2.0987830687830686</v>
      </c>
      <c r="HR22" s="13">
        <f t="shared" si="483"/>
        <v>2.3930687830687836</v>
      </c>
      <c r="HS22" s="13">
        <f t="shared" si="483"/>
        <v>2.784391534391534</v>
      </c>
      <c r="HT22" s="13">
        <f t="shared" si="483"/>
        <v>2.2538624338624342</v>
      </c>
      <c r="HU22" s="13">
        <f t="shared" ref="HU22:IK22" si="484">SUM(HU69,HU116)</f>
        <v>1.9659259259259261</v>
      </c>
      <c r="HV22" s="13">
        <f t="shared" si="484"/>
        <v>2.0176190476190476</v>
      </c>
      <c r="HW22" s="13">
        <f t="shared" si="484"/>
        <v>1.9722751322751322</v>
      </c>
      <c r="HX22" s="13">
        <f t="shared" si="484"/>
        <v>1.9269312169312169</v>
      </c>
      <c r="HY22" s="13">
        <f t="shared" si="484"/>
        <v>2.1726984126984128</v>
      </c>
      <c r="HZ22" s="13">
        <f t="shared" si="484"/>
        <v>3.049206349206349</v>
      </c>
      <c r="IA22" s="13">
        <f t="shared" si="484"/>
        <v>2.8097883597883602</v>
      </c>
      <c r="IB22" s="13">
        <f t="shared" si="484"/>
        <v>2.5703703703703704</v>
      </c>
      <c r="IC22" s="13">
        <f t="shared" si="484"/>
        <v>2.6705820105820104</v>
      </c>
      <c r="ID22" s="13">
        <f t="shared" si="484"/>
        <v>2.6737566137566131</v>
      </c>
      <c r="IE22" s="13">
        <f t="shared" si="484"/>
        <v>2.2645238095238094</v>
      </c>
      <c r="IF22" s="13">
        <f t="shared" si="484"/>
        <v>2.3404761904761902</v>
      </c>
      <c r="IG22" s="13">
        <f t="shared" si="484"/>
        <v>2.8288359788359791</v>
      </c>
      <c r="IH22" s="13">
        <f t="shared" si="484"/>
        <v>2.3468253968253969</v>
      </c>
      <c r="II22" s="13">
        <f t="shared" si="484"/>
        <v>2.35</v>
      </c>
      <c r="IJ22" s="13">
        <f t="shared" si="484"/>
        <v>2.1105820105820108</v>
      </c>
      <c r="IK22" s="13">
        <f t="shared" si="484"/>
        <v>2.1137566137566139</v>
      </c>
      <c r="IL22" s="13">
        <f t="shared" ref="IL22:IY22" si="485">SUM(IL69,IL116)</f>
        <v>1.9713756613756612</v>
      </c>
      <c r="IM22" s="13">
        <f t="shared" si="485"/>
        <v>0.34222222222222221</v>
      </c>
      <c r="IN22" s="13">
        <f t="shared" si="485"/>
        <v>2.4629100529100532</v>
      </c>
      <c r="IO22" s="13">
        <f t="shared" si="485"/>
        <v>2.4660846560846563</v>
      </c>
      <c r="IP22" s="13">
        <f t="shared" si="485"/>
        <v>2.8574074074074076</v>
      </c>
      <c r="IQ22" s="13">
        <f t="shared" si="485"/>
        <v>3.1031746031746033</v>
      </c>
      <c r="IR22" s="13">
        <f t="shared" si="485"/>
        <v>3.1063492063492064</v>
      </c>
      <c r="IS22" s="13">
        <f t="shared" si="485"/>
        <v>4.3224867724867728</v>
      </c>
      <c r="IT22" s="13">
        <f t="shared" si="485"/>
        <v>0.57037037037037042</v>
      </c>
      <c r="IU22" s="13">
        <f t="shared" si="485"/>
        <v>3.5040211640211645</v>
      </c>
      <c r="IV22" s="13">
        <f t="shared" si="485"/>
        <v>4.0894179894179903</v>
      </c>
      <c r="IW22" s="13">
        <f t="shared" si="485"/>
        <v>3.6316666666666668</v>
      </c>
      <c r="IX22" s="13">
        <f t="shared" si="485"/>
        <v>3.6591005291005287</v>
      </c>
      <c r="IY22" s="13">
        <f t="shared" si="485"/>
        <v>4.0989417989417998</v>
      </c>
      <c r="IZ22" s="13">
        <f t="shared" ref="IZ22:JZ22" si="486">SUM(IZ69,IZ116)</f>
        <v>3.6169312169312171</v>
      </c>
      <c r="JA22" s="13">
        <f t="shared" si="486"/>
        <v>0.68444444444444441</v>
      </c>
      <c r="JB22" s="13">
        <f t="shared" si="486"/>
        <v>3.7203174603174602</v>
      </c>
      <c r="JC22" s="13">
        <f t="shared" si="486"/>
        <v>4.2086772486772484</v>
      </c>
      <c r="JD22" s="13">
        <f t="shared" si="486"/>
        <v>4.3574074074074076</v>
      </c>
      <c r="JE22" s="13">
        <f t="shared" si="486"/>
        <v>4.1179894179894179</v>
      </c>
      <c r="JF22" s="13">
        <f t="shared" si="486"/>
        <v>4.3637566137566139</v>
      </c>
      <c r="JG22" s="13">
        <f t="shared" si="486"/>
        <v>4.852116402116402</v>
      </c>
      <c r="JH22" s="13">
        <f t="shared" si="486"/>
        <v>1.0837037037037038</v>
      </c>
      <c r="JI22" s="13">
        <f t="shared" si="486"/>
        <v>3.2573544973544974</v>
      </c>
      <c r="JJ22" s="13">
        <f t="shared" si="486"/>
        <v>2.9208994708994709</v>
      </c>
      <c r="JK22" s="13">
        <f t="shared" si="486"/>
        <v>2.4874074074074075</v>
      </c>
      <c r="JL22" s="13">
        <f t="shared" si="486"/>
        <v>2.5876190476190475</v>
      </c>
      <c r="JM22" s="13">
        <f t="shared" si="486"/>
        <v>2.7848677248677243</v>
      </c>
      <c r="JN22" s="13">
        <f t="shared" si="486"/>
        <v>2.7880423280423274</v>
      </c>
      <c r="JO22" s="13">
        <f t="shared" si="486"/>
        <v>0.57037037037037042</v>
      </c>
      <c r="JP22" s="13">
        <f t="shared" si="486"/>
        <v>3.6677248677248677</v>
      </c>
      <c r="JQ22" s="13">
        <f t="shared" si="486"/>
        <v>4.8838624338624337</v>
      </c>
      <c r="JR22" s="13">
        <f t="shared" si="486"/>
        <v>3.916666666666667</v>
      </c>
      <c r="JS22" s="13">
        <f t="shared" si="486"/>
        <v>3.9198412698412701</v>
      </c>
      <c r="JT22" s="13">
        <f t="shared" si="486"/>
        <v>3.1952380952380954</v>
      </c>
      <c r="JU22" s="13">
        <f t="shared" si="486"/>
        <v>2.4706349206349203</v>
      </c>
      <c r="JV22" s="13">
        <f t="shared" si="486"/>
        <v>0.6274074074074073</v>
      </c>
      <c r="JW22" s="13">
        <f t="shared" si="486"/>
        <v>3.6899470899470899</v>
      </c>
      <c r="JX22" s="13">
        <f t="shared" si="486"/>
        <v>3.9357142857142859</v>
      </c>
      <c r="JY22" s="13">
        <f t="shared" si="486"/>
        <v>3.2111111111111112</v>
      </c>
      <c r="JZ22" s="13">
        <f t="shared" si="486"/>
        <v>3.3113227513227512</v>
      </c>
      <c r="KA22" s="13">
        <f t="shared" ref="KA22:MD22" si="487">SUM(KA69,KA116)</f>
        <v>3.2174603174603176</v>
      </c>
      <c r="KB22" s="13">
        <f t="shared" si="487"/>
        <v>2.7354497354497354</v>
      </c>
      <c r="KC22" s="13">
        <f t="shared" si="487"/>
        <v>0.57037037037037042</v>
      </c>
      <c r="KD22" s="13">
        <f t="shared" si="487"/>
        <v>3.9547619047619049</v>
      </c>
      <c r="KE22" s="13">
        <f t="shared" si="487"/>
        <v>5.4134920634920629</v>
      </c>
      <c r="KF22" s="13">
        <f t="shared" si="487"/>
        <v>4.4462962962962962</v>
      </c>
      <c r="KG22" s="13">
        <f t="shared" si="487"/>
        <v>4.4494708994708994</v>
      </c>
      <c r="KH22" s="13">
        <f t="shared" si="487"/>
        <v>4.4526455026455025</v>
      </c>
      <c r="KI22" s="13">
        <f t="shared" si="487"/>
        <v>3.2428571428571429</v>
      </c>
      <c r="KJ22" s="13">
        <f t="shared" si="487"/>
        <v>0.71296296296296302</v>
      </c>
      <c r="KK22" s="13">
        <f t="shared" si="487"/>
        <v>5.4325396825396828</v>
      </c>
      <c r="KL22" s="13">
        <f t="shared" si="487"/>
        <v>4.950529100529101</v>
      </c>
      <c r="KM22" s="13">
        <f t="shared" si="487"/>
        <v>4.4685185185185183</v>
      </c>
      <c r="KN22" s="13">
        <f t="shared" si="487"/>
        <v>4.0835449735449734</v>
      </c>
      <c r="KO22" s="13">
        <f t="shared" si="487"/>
        <v>3.9896825396825397</v>
      </c>
      <c r="KP22" s="13">
        <f t="shared" si="487"/>
        <v>6.8</v>
      </c>
      <c r="KQ22" s="13">
        <f t="shared" si="487"/>
        <v>6.803174603174603</v>
      </c>
      <c r="KR22" s="13">
        <f t="shared" si="487"/>
        <v>6.8063492063492061</v>
      </c>
      <c r="KS22" s="13">
        <f t="shared" si="487"/>
        <v>6.8095238095238084</v>
      </c>
      <c r="KT22" s="13">
        <f t="shared" si="487"/>
        <v>6.8126984126984134</v>
      </c>
      <c r="KU22" s="13">
        <f t="shared" si="487"/>
        <v>6.8158730158730156</v>
      </c>
      <c r="KV22" s="13">
        <f t="shared" si="487"/>
        <v>6.8190476190476188</v>
      </c>
      <c r="KW22" s="13">
        <f t="shared" si="487"/>
        <v>6.822222222222222</v>
      </c>
      <c r="KX22" s="13">
        <f t="shared" si="487"/>
        <v>6.8253968253968251</v>
      </c>
      <c r="KY22" s="13">
        <f t="shared" si="487"/>
        <v>6.8285714285714283</v>
      </c>
      <c r="KZ22" s="13">
        <f t="shared" si="487"/>
        <v>6.8317460317460315</v>
      </c>
      <c r="LA22" s="13">
        <f t="shared" si="487"/>
        <v>6.8349206349206355</v>
      </c>
      <c r="LB22" s="13">
        <f t="shared" si="487"/>
        <v>6.8380952380952387</v>
      </c>
      <c r="LC22" s="13">
        <f t="shared" si="487"/>
        <v>3.5489417989417991</v>
      </c>
      <c r="LD22" s="13">
        <f t="shared" si="487"/>
        <v>2.7273015873015876</v>
      </c>
      <c r="LE22" s="13">
        <f t="shared" si="487"/>
        <v>2.8275132275132275</v>
      </c>
      <c r="LF22" s="13">
        <f t="shared" si="487"/>
        <v>3.801058201058201</v>
      </c>
      <c r="LG22" s="13">
        <f t="shared" si="487"/>
        <v>4.2894179894179896</v>
      </c>
      <c r="LH22" s="13">
        <f t="shared" si="487"/>
        <v>4.0985185185185182</v>
      </c>
      <c r="LI22" s="13">
        <f t="shared" si="487"/>
        <v>4.1016931216931214</v>
      </c>
      <c r="LJ22" s="13">
        <f t="shared" si="487"/>
        <v>2.8433862433862434</v>
      </c>
      <c r="LK22" s="13">
        <f t="shared" si="487"/>
        <v>2.603968253968254</v>
      </c>
      <c r="LL22" s="13">
        <f t="shared" si="487"/>
        <v>2.6071428571428568</v>
      </c>
      <c r="LM22" s="13">
        <f t="shared" si="487"/>
        <v>2.8529100529100528</v>
      </c>
      <c r="LN22" s="13">
        <f t="shared" si="487"/>
        <v>2.6620105820105819</v>
      </c>
      <c r="LO22" s="13">
        <f t="shared" si="487"/>
        <v>2.3255555555555558</v>
      </c>
      <c r="LP22" s="13">
        <f t="shared" si="487"/>
        <v>1.892063492063492</v>
      </c>
      <c r="LQ22" s="13">
        <f t="shared" si="487"/>
        <v>1.8952380952380954</v>
      </c>
      <c r="LR22" s="13">
        <f t="shared" si="487"/>
        <v>4.3243386243386244</v>
      </c>
      <c r="LS22" s="13">
        <f t="shared" si="487"/>
        <v>2.8719576719576718</v>
      </c>
      <c r="LT22" s="13">
        <f t="shared" si="487"/>
        <v>3.8455026455026453</v>
      </c>
      <c r="LU22" s="13">
        <f t="shared" si="487"/>
        <v>4.3338624338624339</v>
      </c>
      <c r="LV22" s="13">
        <f t="shared" si="487"/>
        <v>3.8518518518518521</v>
      </c>
      <c r="LW22" s="13">
        <f t="shared" si="487"/>
        <v>1.9142857142857141</v>
      </c>
      <c r="LX22" s="13">
        <f t="shared" si="487"/>
        <v>1.9174603174603175</v>
      </c>
      <c r="LY22" s="13">
        <f t="shared" si="487"/>
        <v>4.8317460317460315</v>
      </c>
      <c r="LZ22" s="13">
        <f t="shared" si="487"/>
        <v>3.1852910052910053</v>
      </c>
      <c r="MA22" s="13">
        <f t="shared" si="487"/>
        <v>3.7706878306878311</v>
      </c>
      <c r="MB22" s="13">
        <f t="shared" si="487"/>
        <v>4.356084656084656</v>
      </c>
      <c r="MC22" s="13">
        <f t="shared" si="487"/>
        <v>3.8740740740740742</v>
      </c>
      <c r="MD22" s="13">
        <f t="shared" si="487"/>
        <v>3.6346560846560845</v>
      </c>
      <c r="ME22" s="13">
        <f t="shared" ref="ME22:MU22" si="488">SUM(ME69,ME116)</f>
        <v>3.0070899470899466</v>
      </c>
      <c r="MF22" s="13">
        <f t="shared" si="488"/>
        <v>2.428042328042328</v>
      </c>
      <c r="MG22" s="13">
        <f t="shared" si="488"/>
        <v>2.4312169312169312</v>
      </c>
      <c r="MH22" s="13">
        <f t="shared" si="488"/>
        <v>3.0166137566137561</v>
      </c>
      <c r="MI22" s="13">
        <f t="shared" si="488"/>
        <v>3.4079365079365083</v>
      </c>
      <c r="MJ22" s="13">
        <f t="shared" si="488"/>
        <v>2.6833333333333331</v>
      </c>
      <c r="MK22" s="13">
        <f t="shared" si="488"/>
        <v>2.6865079365079363</v>
      </c>
      <c r="ML22" s="13">
        <f t="shared" si="488"/>
        <v>2.5441269841269838</v>
      </c>
      <c r="MM22" s="13">
        <f t="shared" si="488"/>
        <v>2.3532275132275129</v>
      </c>
      <c r="MN22" s="13">
        <f t="shared" si="488"/>
        <v>2.3564021164021161</v>
      </c>
      <c r="MO22" s="13">
        <f t="shared" si="488"/>
        <v>2.8447619047619046</v>
      </c>
      <c r="MP22" s="13">
        <f t="shared" si="488"/>
        <v>1.9746031746031747</v>
      </c>
      <c r="MQ22" s="13">
        <f t="shared" si="488"/>
        <v>2.8511111111111109</v>
      </c>
      <c r="MR22" s="13">
        <f t="shared" si="488"/>
        <v>2.8542857142857141</v>
      </c>
      <c r="MS22" s="13">
        <f t="shared" si="488"/>
        <v>2.5663492063492068</v>
      </c>
      <c r="MT22" s="13">
        <f t="shared" si="488"/>
        <v>2.2784126984126982</v>
      </c>
      <c r="MU22" s="13">
        <f t="shared" si="488"/>
        <v>2.1845502645502646</v>
      </c>
      <c r="MV22" s="13">
        <f t="shared" ref="MV22:NB22" si="489">SUM(MV69,MV116)</f>
        <v>1.9936507936507935</v>
      </c>
      <c r="MW22" s="13">
        <f t="shared" si="489"/>
        <v>1.9968253968253968</v>
      </c>
      <c r="MX22" s="13">
        <f t="shared" si="489"/>
        <v>3.1089947089947092</v>
      </c>
      <c r="MY22" s="13">
        <f t="shared" si="489"/>
        <v>6.9936507936507937</v>
      </c>
      <c r="MZ22" s="13">
        <f t="shared" si="489"/>
        <v>2.3459788359788361</v>
      </c>
      <c r="NA22" s="13">
        <f t="shared" si="489"/>
        <v>2.2521164021164024</v>
      </c>
      <c r="NB22" s="13">
        <f t="shared" si="489"/>
        <v>2.2552910052910056</v>
      </c>
    </row>
    <row r="23" spans="1:366" ht="15.75" customHeight="1">
      <c r="A23" s="22">
        <v>42</v>
      </c>
      <c r="B23" s="8" t="s">
        <v>97</v>
      </c>
      <c r="C23" s="13">
        <f t="shared" si="478"/>
        <v>1.2620748299319726</v>
      </c>
      <c r="D23" s="13">
        <f t="shared" ref="D23:Q23" si="490">SUM(D70,D117)</f>
        <v>1.5468707482993196</v>
      </c>
      <c r="E23" s="13">
        <f t="shared" si="490"/>
        <v>1.5509523809523813</v>
      </c>
      <c r="F23" s="13">
        <f t="shared" si="490"/>
        <v>1.6174149659863946</v>
      </c>
      <c r="G23" s="13">
        <f t="shared" si="490"/>
        <v>1.5591156462585034</v>
      </c>
      <c r="H23" s="13">
        <f t="shared" si="490"/>
        <v>1.313673469387755</v>
      </c>
      <c r="I23" s="13">
        <f t="shared" si="490"/>
        <v>1.4425170068027211</v>
      </c>
      <c r="J23" s="13">
        <f t="shared" si="490"/>
        <v>2.0704081632653062</v>
      </c>
      <c r="K23" s="13">
        <f t="shared" si="490"/>
        <v>1.6378231292517005</v>
      </c>
      <c r="L23" s="13">
        <f t="shared" si="490"/>
        <v>1.5795238095238098</v>
      </c>
      <c r="M23" s="13">
        <f t="shared" si="490"/>
        <v>1.5836054421768706</v>
      </c>
      <c r="N23" s="13">
        <f t="shared" si="490"/>
        <v>1.6500680272108843</v>
      </c>
      <c r="O23" s="13">
        <f t="shared" si="490"/>
        <v>1.5917687074829936</v>
      </c>
      <c r="P23" s="13">
        <f t="shared" si="490"/>
        <v>1.9077551020408163</v>
      </c>
      <c r="Q23" s="13">
        <f t="shared" si="490"/>
        <v>2.5356462585034012</v>
      </c>
      <c r="R23" s="13">
        <f t="shared" ref="R23:AJ23" si="491">SUM(R70,R117)</f>
        <v>2.851632653061225</v>
      </c>
      <c r="S23" s="13">
        <f t="shared" si="491"/>
        <v>2.0447619047619048</v>
      </c>
      <c r="T23" s="13">
        <f t="shared" si="491"/>
        <v>1.1755102040816328</v>
      </c>
      <c r="U23" s="13">
        <f t="shared" si="491"/>
        <v>2.1153061224489793</v>
      </c>
      <c r="V23" s="13">
        <f t="shared" si="491"/>
        <v>1.6203401360544221</v>
      </c>
      <c r="W23" s="13">
        <f t="shared" si="491"/>
        <v>1.6244217687074829</v>
      </c>
      <c r="X23" s="13">
        <f t="shared" si="491"/>
        <v>2.1275510204081636</v>
      </c>
      <c r="Y23" s="13">
        <f t="shared" si="491"/>
        <v>2.3187755102040817</v>
      </c>
      <c r="Z23" s="13">
        <f t="shared" si="491"/>
        <v>1.5742857142857143</v>
      </c>
      <c r="AA23" s="13">
        <f t="shared" si="491"/>
        <v>1.7031292517006804</v>
      </c>
      <c r="AB23" s="13">
        <f t="shared" si="491"/>
        <v>1.7072108843537412</v>
      </c>
      <c r="AC23" s="13">
        <f t="shared" si="491"/>
        <v>1.6489115646258505</v>
      </c>
      <c r="AD23" s="13">
        <f t="shared" si="491"/>
        <v>1.6529931972789118</v>
      </c>
      <c r="AE23" s="13">
        <f t="shared" si="491"/>
        <v>2.156122448979592</v>
      </c>
      <c r="AF23" s="13">
        <f t="shared" si="491"/>
        <v>2.2849659863945577</v>
      </c>
      <c r="AG23" s="13">
        <f t="shared" si="491"/>
        <v>1.79</v>
      </c>
      <c r="AH23" s="13">
        <f t="shared" si="491"/>
        <v>1.7317006802721089</v>
      </c>
      <c r="AI23" s="13">
        <f t="shared" si="491"/>
        <v>1.6110204081632653</v>
      </c>
      <c r="AJ23" s="13">
        <f t="shared" si="491"/>
        <v>1.5527210884353742</v>
      </c>
      <c r="AK23" s="13">
        <f t="shared" ref="AK23:CV23" si="492">SUM(AK70,AK117)</f>
        <v>1.6815646258503403</v>
      </c>
      <c r="AL23" s="13">
        <f t="shared" si="492"/>
        <v>2.3094557823129254</v>
      </c>
      <c r="AM23" s="13">
        <f t="shared" si="492"/>
        <v>2.3135374149659866</v>
      </c>
      <c r="AN23" s="13">
        <f t="shared" si="492"/>
        <v>2.0057142857142858</v>
      </c>
      <c r="AO23" s="13">
        <f t="shared" si="492"/>
        <v>2.0097959183673471</v>
      </c>
      <c r="AP23" s="13">
        <f t="shared" si="492"/>
        <v>1.8891156462585035</v>
      </c>
      <c r="AQ23" s="13">
        <f t="shared" si="492"/>
        <v>2.0179591836734696</v>
      </c>
      <c r="AR23" s="13">
        <f t="shared" si="492"/>
        <v>2.0220408163265304</v>
      </c>
      <c r="AS23" s="13">
        <f t="shared" si="492"/>
        <v>2.5251700680272107</v>
      </c>
      <c r="AT23" s="13">
        <f t="shared" si="492"/>
        <v>3.0282993197278909</v>
      </c>
      <c r="AU23" s="13">
        <f t="shared" si="492"/>
        <v>2.0342857142857143</v>
      </c>
      <c r="AV23" s="13">
        <f t="shared" si="492"/>
        <v>2.100748299319728</v>
      </c>
      <c r="AW23" s="13">
        <f t="shared" si="492"/>
        <v>1.7929251700680271</v>
      </c>
      <c r="AX23" s="13">
        <f t="shared" si="492"/>
        <v>1.9217687074829932</v>
      </c>
      <c r="AY23" s="13">
        <f t="shared" si="492"/>
        <v>2.1753741496598638</v>
      </c>
      <c r="AZ23" s="13">
        <f t="shared" si="492"/>
        <v>2.8032653061224488</v>
      </c>
      <c r="BA23" s="13">
        <f t="shared" si="492"/>
        <v>3.1816326530612247</v>
      </c>
      <c r="BB23" s="13">
        <f t="shared" si="492"/>
        <v>2.1564285714285716</v>
      </c>
      <c r="BC23" s="13">
        <f t="shared" si="492"/>
        <v>2.1917006802721088</v>
      </c>
      <c r="BD23" s="13">
        <f t="shared" si="492"/>
        <v>2.1957823129251701</v>
      </c>
      <c r="BE23" s="13">
        <f t="shared" si="492"/>
        <v>1.7008163265306122</v>
      </c>
      <c r="BF23" s="13">
        <f t="shared" si="492"/>
        <v>1.7048979591836735</v>
      </c>
      <c r="BG23" s="13">
        <f t="shared" si="492"/>
        <v>2.2704081632653059</v>
      </c>
      <c r="BH23" s="13">
        <f t="shared" si="492"/>
        <v>2.2744897959183672</v>
      </c>
      <c r="BI23" s="13">
        <f t="shared" si="492"/>
        <v>1.9666666666666668</v>
      </c>
      <c r="BJ23" s="13">
        <f t="shared" si="492"/>
        <v>1.9707482993197281</v>
      </c>
      <c r="BK23" s="13">
        <f t="shared" si="492"/>
        <v>1.9748299319727891</v>
      </c>
      <c r="BL23" s="13">
        <f t="shared" si="492"/>
        <v>1.7917687074829933</v>
      </c>
      <c r="BM23" s="13">
        <f t="shared" si="492"/>
        <v>2.1077551020408163</v>
      </c>
      <c r="BN23" s="13">
        <f t="shared" si="492"/>
        <v>2.9227891156462587</v>
      </c>
      <c r="BO23" s="13">
        <f t="shared" si="492"/>
        <v>2.8021088435374146</v>
      </c>
      <c r="BP23" s="13">
        <f t="shared" si="492"/>
        <v>2.1823809523809521</v>
      </c>
      <c r="BQ23" s="13">
        <f t="shared" si="492"/>
        <v>2.1864625850340138</v>
      </c>
      <c r="BR23" s="13">
        <f t="shared" si="492"/>
        <v>2.0657823129251698</v>
      </c>
      <c r="BS23" s="13">
        <f t="shared" si="492"/>
        <v>2.0074829931972791</v>
      </c>
      <c r="BT23" s="13">
        <f t="shared" si="492"/>
        <v>2.1675170068027212</v>
      </c>
      <c r="BU23" s="13">
        <f t="shared" si="492"/>
        <v>2.639455782312925</v>
      </c>
      <c r="BV23" s="13">
        <f t="shared" si="492"/>
        <v>2.2692517006802722</v>
      </c>
      <c r="BW23" s="13">
        <f t="shared" si="492"/>
        <v>1.9614285714285715</v>
      </c>
      <c r="BX23" s="13">
        <f t="shared" si="492"/>
        <v>1.9655102040816326</v>
      </c>
      <c r="BY23" s="13">
        <f t="shared" si="492"/>
        <v>1.9072108843537414</v>
      </c>
      <c r="BZ23" s="13">
        <f t="shared" si="492"/>
        <v>1.7865306122448978</v>
      </c>
      <c r="CA23" s="13">
        <f t="shared" si="492"/>
        <v>2.1648979591836737</v>
      </c>
      <c r="CB23" s="13">
        <f t="shared" si="492"/>
        <v>1.4204081632653061</v>
      </c>
      <c r="CC23" s="13">
        <f t="shared" si="492"/>
        <v>2.6721088435374152</v>
      </c>
      <c r="CD23" s="13">
        <f t="shared" si="492"/>
        <v>2.0523809523809522</v>
      </c>
      <c r="CE23" s="13">
        <f t="shared" si="492"/>
        <v>2.3683673469387756</v>
      </c>
      <c r="CF23" s="13">
        <f t="shared" si="492"/>
        <v>2.746734693877551</v>
      </c>
      <c r="CG23" s="13">
        <f t="shared" si="492"/>
        <v>3.0003401360544215</v>
      </c>
      <c r="CH23" s="13">
        <f t="shared" si="492"/>
        <v>2.4429931972789118</v>
      </c>
      <c r="CI23" s="13">
        <f t="shared" si="492"/>
        <v>3.1956462585034013</v>
      </c>
      <c r="CJ23" s="13">
        <f t="shared" si="492"/>
        <v>3.6987755102040811</v>
      </c>
      <c r="CK23" s="13">
        <f t="shared" si="492"/>
        <v>2.7047619047619049</v>
      </c>
      <c r="CL23" s="13">
        <f t="shared" si="492"/>
        <v>2.7088435374149658</v>
      </c>
      <c r="CM23" s="13">
        <f t="shared" si="492"/>
        <v>3.4614965986394557</v>
      </c>
      <c r="CN23" s="13">
        <f t="shared" si="492"/>
        <v>2.8417687074829932</v>
      </c>
      <c r="CO23" s="13">
        <f t="shared" si="492"/>
        <v>2.4715646258503403</v>
      </c>
      <c r="CP23" s="13">
        <f t="shared" si="492"/>
        <v>3.2242176870748298</v>
      </c>
      <c r="CQ23" s="13">
        <f t="shared" si="492"/>
        <v>3.7273469387755105</v>
      </c>
      <c r="CR23" s="13">
        <f t="shared" si="492"/>
        <v>3.1076190476190471</v>
      </c>
      <c r="CS23" s="13">
        <f t="shared" si="492"/>
        <v>3.1117006802721088</v>
      </c>
      <c r="CT23" s="13">
        <f t="shared" si="492"/>
        <v>3.1157823129251696</v>
      </c>
      <c r="CU23" s="13">
        <f t="shared" si="492"/>
        <v>2.4336734693877551</v>
      </c>
      <c r="CV23" s="13">
        <f t="shared" si="492"/>
        <v>2.4377551020408164</v>
      </c>
      <c r="CW23" s="13">
        <f t="shared" ref="CW23:FH23" si="493">SUM(CW70,CW117)</f>
        <v>1.5061224489795919</v>
      </c>
      <c r="CX23" s="13">
        <f t="shared" si="493"/>
        <v>3.5063945578231293</v>
      </c>
      <c r="CY23" s="13">
        <f t="shared" si="493"/>
        <v>2.3876190476190473</v>
      </c>
      <c r="CZ23" s="13">
        <f t="shared" si="493"/>
        <v>2.1421768707482993</v>
      </c>
      <c r="DA23" s="13">
        <f t="shared" si="493"/>
        <v>2.0838775510204082</v>
      </c>
      <c r="DB23" s="13">
        <f t="shared" si="493"/>
        <v>2.4622448979591836</v>
      </c>
      <c r="DC23" s="13">
        <f t="shared" si="493"/>
        <v>2.4663265306122448</v>
      </c>
      <c r="DD23" s="13">
        <f t="shared" si="493"/>
        <v>3.2813605442176872</v>
      </c>
      <c r="DE23" s="13">
        <f t="shared" si="493"/>
        <v>3.5349659863945577</v>
      </c>
      <c r="DF23" s="13">
        <f t="shared" si="493"/>
        <v>3.1647619047619049</v>
      </c>
      <c r="DG23" s="13">
        <f t="shared" si="493"/>
        <v>3.0440816326530613</v>
      </c>
      <c r="DH23" s="13">
        <f t="shared" si="493"/>
        <v>2.9857823129251697</v>
      </c>
      <c r="DI23" s="13">
        <f t="shared" si="493"/>
        <v>2.8027210884353742</v>
      </c>
      <c r="DJ23" s="13">
        <f t="shared" si="493"/>
        <v>2.8068027210884354</v>
      </c>
      <c r="DK23" s="13">
        <f t="shared" si="493"/>
        <v>3.5594557823129254</v>
      </c>
      <c r="DL23" s="13">
        <f t="shared" si="493"/>
        <v>3.8130612244897959</v>
      </c>
      <c r="DM23" s="13">
        <f t="shared" si="493"/>
        <v>3.5676190476190475</v>
      </c>
      <c r="DN23" s="13">
        <f t="shared" si="493"/>
        <v>3.4469387755102039</v>
      </c>
      <c r="DO23" s="13">
        <f t="shared" si="493"/>
        <v>3.0767346938775511</v>
      </c>
      <c r="DP23" s="13">
        <f t="shared" si="493"/>
        <v>2.8312925170068026</v>
      </c>
      <c r="DQ23" s="13">
        <f t="shared" si="493"/>
        <v>2.4610884353741493</v>
      </c>
      <c r="DR23" s="13">
        <f t="shared" si="493"/>
        <v>3.026598639455782</v>
      </c>
      <c r="DS23" s="13">
        <f t="shared" si="493"/>
        <v>2.2197278911564626</v>
      </c>
      <c r="DT23" s="13">
        <f t="shared" si="493"/>
        <v>2.2238095238095239</v>
      </c>
      <c r="DU23" s="13">
        <f t="shared" si="493"/>
        <v>2.0407482993197279</v>
      </c>
      <c r="DV23" s="13">
        <f t="shared" si="493"/>
        <v>2.2319727891156464</v>
      </c>
      <c r="DW23" s="13">
        <f t="shared" si="493"/>
        <v>2.2360544217687073</v>
      </c>
      <c r="DX23" s="13">
        <f t="shared" si="493"/>
        <v>2.240136054421769</v>
      </c>
      <c r="DY23" s="13">
        <f t="shared" si="493"/>
        <v>2.5561224489795915</v>
      </c>
      <c r="DZ23" s="13">
        <f t="shared" si="493"/>
        <v>2.3106802721088435</v>
      </c>
      <c r="EA23" s="13">
        <f t="shared" si="493"/>
        <v>2.2523809523809524</v>
      </c>
      <c r="EB23" s="13">
        <f t="shared" si="493"/>
        <v>2.1317006802721088</v>
      </c>
      <c r="EC23" s="13">
        <f t="shared" si="493"/>
        <v>2.2605442176870749</v>
      </c>
      <c r="ED23" s="13">
        <f t="shared" si="493"/>
        <v>2.0462925170068025</v>
      </c>
      <c r="EE23" s="13">
        <f t="shared" si="493"/>
        <v>2.2063265306122446</v>
      </c>
      <c r="EF23" s="13">
        <f t="shared" si="493"/>
        <v>1.6489795918367347</v>
      </c>
      <c r="EG23" s="13">
        <f t="shared" si="493"/>
        <v>3.212585034013606</v>
      </c>
      <c r="EH23" s="13">
        <f t="shared" si="493"/>
        <v>2.9047619047619047</v>
      </c>
      <c r="EI23" s="13">
        <f t="shared" si="493"/>
        <v>2.5969387755102042</v>
      </c>
      <c r="EJ23" s="13">
        <f t="shared" si="493"/>
        <v>2.2891156462585034</v>
      </c>
      <c r="EK23" s="13">
        <f t="shared" si="493"/>
        <v>2.3555782312925171</v>
      </c>
      <c r="EL23" s="13">
        <f t="shared" si="493"/>
        <v>2.6091836734693876</v>
      </c>
      <c r="EM23" s="13">
        <f t="shared" si="493"/>
        <v>3.5489795918367344</v>
      </c>
      <c r="EN23" s="13">
        <f t="shared" si="493"/>
        <v>4.1768707482993204</v>
      </c>
      <c r="EO23" s="13">
        <f t="shared" si="493"/>
        <v>3.2452380952380953</v>
      </c>
      <c r="EP23" s="13">
        <f t="shared" si="493"/>
        <v>3.2493197278911561</v>
      </c>
      <c r="EQ23" s="13">
        <f t="shared" si="493"/>
        <v>3.1910204081632654</v>
      </c>
      <c r="ER23" s="13">
        <f t="shared" si="493"/>
        <v>3.0703401360544214</v>
      </c>
      <c r="ES23" s="13">
        <f t="shared" si="493"/>
        <v>2.9496598639455782</v>
      </c>
      <c r="ET23" s="13">
        <f t="shared" si="493"/>
        <v>3.889455782312925</v>
      </c>
      <c r="EU23" s="13">
        <f t="shared" si="493"/>
        <v>4.2054421768707488</v>
      </c>
      <c r="EV23" s="13">
        <f t="shared" si="493"/>
        <v>4.0847619047619048</v>
      </c>
      <c r="EW23" s="13">
        <f t="shared" si="493"/>
        <v>3.2778911564625846</v>
      </c>
      <c r="EX23" s="13">
        <f t="shared" si="493"/>
        <v>4.2176870748299322</v>
      </c>
      <c r="EY23" s="13">
        <f t="shared" si="493"/>
        <v>3.9098639455782314</v>
      </c>
      <c r="EZ23" s="13">
        <f t="shared" si="493"/>
        <v>3.2901360544217688</v>
      </c>
      <c r="FA23" s="13">
        <f t="shared" si="493"/>
        <v>3.9180272108843535</v>
      </c>
      <c r="FB23" s="13">
        <f t="shared" si="493"/>
        <v>4.2340136054421773</v>
      </c>
      <c r="FC23" s="13">
        <f t="shared" si="493"/>
        <v>3.926190476190476</v>
      </c>
      <c r="FD23" s="13">
        <f t="shared" si="493"/>
        <v>3.3064625850340139</v>
      </c>
      <c r="FE23" s="13">
        <f t="shared" si="493"/>
        <v>3.3729251700680276</v>
      </c>
      <c r="FF23" s="13">
        <f t="shared" si="493"/>
        <v>3.3146258503401365</v>
      </c>
      <c r="FG23" s="13">
        <f t="shared" si="493"/>
        <v>3.0068027210884352</v>
      </c>
      <c r="FH23" s="13">
        <f t="shared" si="493"/>
        <v>3.6346938775510202</v>
      </c>
      <c r="FI23" s="13">
        <f t="shared" ref="FI23:HT23" si="494">SUM(FI70,FI117)</f>
        <v>3.4516326530612247</v>
      </c>
      <c r="FJ23" s="13">
        <f t="shared" si="494"/>
        <v>3.0814285714285714</v>
      </c>
      <c r="FK23" s="13">
        <f t="shared" si="494"/>
        <v>3.0231292517006803</v>
      </c>
      <c r="FL23" s="13">
        <f t="shared" si="494"/>
        <v>2.7776870748299318</v>
      </c>
      <c r="FM23" s="13">
        <f t="shared" si="494"/>
        <v>2.1579591836734693</v>
      </c>
      <c r="FN23" s="13">
        <f t="shared" si="494"/>
        <v>2.2868027210884354</v>
      </c>
      <c r="FO23" s="13">
        <f t="shared" si="494"/>
        <v>2.7899319727891152</v>
      </c>
      <c r="FP23" s="13">
        <f t="shared" si="494"/>
        <v>2.4197278911564628</v>
      </c>
      <c r="FQ23" s="13">
        <f t="shared" si="494"/>
        <v>2.2990476190476192</v>
      </c>
      <c r="FR23" s="13">
        <f t="shared" si="494"/>
        <v>2.3655102040816329</v>
      </c>
      <c r="FS23" s="13">
        <f t="shared" si="494"/>
        <v>2.3072108843537413</v>
      </c>
      <c r="FT23" s="13">
        <f t="shared" si="494"/>
        <v>2.3112925170068026</v>
      </c>
      <c r="FU23" s="13">
        <f t="shared" si="494"/>
        <v>2.3153741496598639</v>
      </c>
      <c r="FV23" s="13">
        <f t="shared" si="494"/>
        <v>2.8185034013605446</v>
      </c>
      <c r="FW23" s="13">
        <f t="shared" si="494"/>
        <v>2.8225850340136054</v>
      </c>
      <c r="FX23" s="13">
        <f t="shared" si="494"/>
        <v>2.4523809523809526</v>
      </c>
      <c r="FY23" s="13">
        <f t="shared" si="494"/>
        <v>2.4564625850340134</v>
      </c>
      <c r="FZ23" s="13">
        <f t="shared" si="494"/>
        <v>2.4605442176870751</v>
      </c>
      <c r="GA23" s="13">
        <f t="shared" si="494"/>
        <v>2.3398639455782311</v>
      </c>
      <c r="GB23" s="13">
        <f t="shared" si="494"/>
        <v>2.3439455782312928</v>
      </c>
      <c r="GC23" s="13">
        <f t="shared" si="494"/>
        <v>2.7846938775510202</v>
      </c>
      <c r="GD23" s="13">
        <f t="shared" si="494"/>
        <v>2.9759183673469387</v>
      </c>
      <c r="GE23" s="13">
        <f t="shared" si="494"/>
        <v>2.4185714285714286</v>
      </c>
      <c r="GF23" s="13">
        <f t="shared" si="494"/>
        <v>2.2978911564625855</v>
      </c>
      <c r="GG23" s="13">
        <f t="shared" si="494"/>
        <v>2.3643537414965987</v>
      </c>
      <c r="GH23" s="13">
        <f t="shared" si="494"/>
        <v>2.2436734693877556</v>
      </c>
      <c r="GI23" s="13">
        <f t="shared" si="494"/>
        <v>2.3101360544217693</v>
      </c>
      <c r="GJ23" s="13">
        <f t="shared" si="494"/>
        <v>3.4370748299319729</v>
      </c>
      <c r="GK23" s="13">
        <f t="shared" si="494"/>
        <v>3.06687074829932</v>
      </c>
      <c r="GL23" s="13">
        <f t="shared" si="494"/>
        <v>2.6342857142857143</v>
      </c>
      <c r="GM23" s="13">
        <f t="shared" si="494"/>
        <v>2.3264625850340139</v>
      </c>
      <c r="GN23" s="13">
        <f t="shared" si="494"/>
        <v>2.517687074829932</v>
      </c>
      <c r="GO23" s="13">
        <f t="shared" si="494"/>
        <v>2.334625850340136</v>
      </c>
      <c r="GP23" s="13">
        <f t="shared" si="494"/>
        <v>2.4010884353741497</v>
      </c>
      <c r="GQ23" s="13">
        <f t="shared" si="494"/>
        <v>2.8418367346938771</v>
      </c>
      <c r="GR23" s="13">
        <f t="shared" si="494"/>
        <v>2.5963945578231291</v>
      </c>
      <c r="GS23" s="13">
        <f t="shared" si="494"/>
        <v>2.6004761904761904</v>
      </c>
      <c r="GT23" s="13">
        <f t="shared" si="494"/>
        <v>2.6045578231292512</v>
      </c>
      <c r="GU23" s="13">
        <f t="shared" si="494"/>
        <v>2.8581632653061231</v>
      </c>
      <c r="GV23" s="13">
        <f t="shared" si="494"/>
        <v>2.7998639455782319</v>
      </c>
      <c r="GW23" s="13">
        <f t="shared" si="494"/>
        <v>2.8039455782312928</v>
      </c>
      <c r="GX23" s="13">
        <f t="shared" si="494"/>
        <v>3.806122448979592</v>
      </c>
      <c r="GY23" s="13">
        <f t="shared" si="494"/>
        <v>3.9973469387755101</v>
      </c>
      <c r="GZ23" s="13">
        <f t="shared" si="494"/>
        <v>3.8142857142857145</v>
      </c>
      <c r="HA23" s="13">
        <f t="shared" si="494"/>
        <v>3.6936054421768709</v>
      </c>
      <c r="HB23" s="13">
        <f t="shared" si="494"/>
        <v>3.5729251700680269</v>
      </c>
      <c r="HC23" s="13">
        <f t="shared" si="494"/>
        <v>3.2027210884353741</v>
      </c>
      <c r="HD23" s="13">
        <f t="shared" si="494"/>
        <v>3.2068027210884353</v>
      </c>
      <c r="HE23" s="13">
        <f t="shared" si="494"/>
        <v>4.1465986394557817</v>
      </c>
      <c r="HF23" s="13">
        <f t="shared" si="494"/>
        <v>4.2130612244897963</v>
      </c>
      <c r="HG23" s="13">
        <f t="shared" si="494"/>
        <v>4.1547619047619051</v>
      </c>
      <c r="HH23" s="13">
        <f t="shared" si="494"/>
        <v>3.8469387755102042</v>
      </c>
      <c r="HI23" s="13">
        <f t="shared" si="494"/>
        <v>3.8510204081632655</v>
      </c>
      <c r="HJ23" s="13">
        <f t="shared" si="494"/>
        <v>3.6055782312925171</v>
      </c>
      <c r="HK23" s="13">
        <f t="shared" si="494"/>
        <v>3.2353741496598638</v>
      </c>
      <c r="HL23" s="13">
        <f t="shared" si="494"/>
        <v>4.1751700680272101</v>
      </c>
      <c r="HM23" s="13">
        <f t="shared" si="494"/>
        <v>3.8673469387755106</v>
      </c>
      <c r="HN23" s="13">
        <f t="shared" si="494"/>
        <v>3.0604761904761908</v>
      </c>
      <c r="HO23" s="13">
        <f t="shared" si="494"/>
        <v>3.0645578231292521</v>
      </c>
      <c r="HP23" s="13">
        <f t="shared" si="494"/>
        <v>2.8191156462585032</v>
      </c>
      <c r="HQ23" s="13">
        <f t="shared" si="494"/>
        <v>2.6984353741496596</v>
      </c>
      <c r="HR23" s="13">
        <f t="shared" si="494"/>
        <v>3.0768027210884359</v>
      </c>
      <c r="HS23" s="13">
        <f t="shared" si="494"/>
        <v>3.5799319727891152</v>
      </c>
      <c r="HT23" s="13">
        <f t="shared" si="494"/>
        <v>2.8978231292517007</v>
      </c>
      <c r="HU23" s="13">
        <f t="shared" ref="HU23:IK23" si="495">SUM(HU70,HU117)</f>
        <v>2.5276190476190479</v>
      </c>
      <c r="HV23" s="13">
        <f t="shared" si="495"/>
        <v>2.5940816326530616</v>
      </c>
      <c r="HW23" s="13">
        <f t="shared" si="495"/>
        <v>2.53578231292517</v>
      </c>
      <c r="HX23" s="13">
        <f t="shared" si="495"/>
        <v>2.4774829931972788</v>
      </c>
      <c r="HY23" s="13">
        <f t="shared" si="495"/>
        <v>2.7934693877551022</v>
      </c>
      <c r="HZ23" s="13">
        <f t="shared" si="495"/>
        <v>3.9204081632653058</v>
      </c>
      <c r="IA23" s="13">
        <f t="shared" si="495"/>
        <v>3.6125850340136054</v>
      </c>
      <c r="IB23" s="13">
        <f t="shared" si="495"/>
        <v>3.304761904761905</v>
      </c>
      <c r="IC23" s="13">
        <f t="shared" si="495"/>
        <v>3.4336054421768707</v>
      </c>
      <c r="ID23" s="13">
        <f t="shared" si="495"/>
        <v>3.4376870748299315</v>
      </c>
      <c r="IE23" s="13">
        <f t="shared" si="495"/>
        <v>2.9115306122448978</v>
      </c>
      <c r="IF23" s="13">
        <f t="shared" si="495"/>
        <v>3.009183673469388</v>
      </c>
      <c r="IG23" s="13">
        <f t="shared" si="495"/>
        <v>3.6370748299319731</v>
      </c>
      <c r="IH23" s="13">
        <f t="shared" si="495"/>
        <v>3.0173469387755105</v>
      </c>
      <c r="II23" s="13">
        <f t="shared" si="495"/>
        <v>3.0214285714285714</v>
      </c>
      <c r="IJ23" s="13">
        <f t="shared" si="495"/>
        <v>2.7136054421768705</v>
      </c>
      <c r="IK23" s="13">
        <f t="shared" si="495"/>
        <v>2.7176870748299322</v>
      </c>
      <c r="IL23" s="13">
        <f t="shared" ref="IL23:IY23" si="496">SUM(IL70,IL117)</f>
        <v>2.5346258503401362</v>
      </c>
      <c r="IM23" s="13">
        <f t="shared" si="496"/>
        <v>0.43999999999999995</v>
      </c>
      <c r="IN23" s="13">
        <f t="shared" si="496"/>
        <v>3.1665986394557826</v>
      </c>
      <c r="IO23" s="13">
        <f t="shared" si="496"/>
        <v>3.1706802721088438</v>
      </c>
      <c r="IP23" s="13">
        <f t="shared" si="496"/>
        <v>3.6738095238095241</v>
      </c>
      <c r="IQ23" s="13">
        <f t="shared" si="496"/>
        <v>3.989795918367347</v>
      </c>
      <c r="IR23" s="13">
        <f t="shared" si="496"/>
        <v>3.9938775510204083</v>
      </c>
      <c r="IS23" s="13">
        <f t="shared" si="496"/>
        <v>5.5574829931972793</v>
      </c>
      <c r="IT23" s="13">
        <f t="shared" si="496"/>
        <v>0.73333333333333339</v>
      </c>
      <c r="IU23" s="13">
        <f t="shared" si="496"/>
        <v>4.5051700680272111</v>
      </c>
      <c r="IV23" s="13">
        <f t="shared" si="496"/>
        <v>5.257823129251701</v>
      </c>
      <c r="IW23" s="13">
        <f t="shared" si="496"/>
        <v>4.6692857142857145</v>
      </c>
      <c r="IX23" s="13">
        <f t="shared" si="496"/>
        <v>4.7045578231292513</v>
      </c>
      <c r="IY23" s="13">
        <f t="shared" si="496"/>
        <v>5.2700680272108844</v>
      </c>
      <c r="IZ23" s="13">
        <f t="shared" ref="IZ23:JZ23" si="497">SUM(IZ70,IZ117)</f>
        <v>4.6503401360544219</v>
      </c>
      <c r="JA23" s="13">
        <f t="shared" si="497"/>
        <v>0.87999999999999989</v>
      </c>
      <c r="JB23" s="13">
        <f t="shared" si="497"/>
        <v>4.7832653061224484</v>
      </c>
      <c r="JC23" s="13">
        <f t="shared" si="497"/>
        <v>5.4111564625850335</v>
      </c>
      <c r="JD23" s="13">
        <f t="shared" si="497"/>
        <v>5.6023809523809529</v>
      </c>
      <c r="JE23" s="13">
        <f t="shared" si="497"/>
        <v>5.2945578231292512</v>
      </c>
      <c r="JF23" s="13">
        <f t="shared" si="497"/>
        <v>5.6105442176870746</v>
      </c>
      <c r="JG23" s="13">
        <f t="shared" si="497"/>
        <v>6.2384353741496597</v>
      </c>
      <c r="JH23" s="13">
        <f t="shared" si="497"/>
        <v>1.3933333333333335</v>
      </c>
      <c r="JI23" s="13">
        <f t="shared" si="497"/>
        <v>4.1880272108843535</v>
      </c>
      <c r="JJ23" s="13">
        <f t="shared" si="497"/>
        <v>3.7554421768707487</v>
      </c>
      <c r="JK23" s="13">
        <f t="shared" si="497"/>
        <v>3.1980952380952381</v>
      </c>
      <c r="JL23" s="13">
        <f t="shared" si="497"/>
        <v>3.3269387755102042</v>
      </c>
      <c r="JM23" s="13">
        <f t="shared" si="497"/>
        <v>3.5805442176870743</v>
      </c>
      <c r="JN23" s="13">
        <f t="shared" si="497"/>
        <v>3.5846258503401356</v>
      </c>
      <c r="JO23" s="13">
        <f t="shared" si="497"/>
        <v>0.73333333333333339</v>
      </c>
      <c r="JP23" s="13">
        <f t="shared" si="497"/>
        <v>4.7156462585034014</v>
      </c>
      <c r="JQ23" s="13">
        <f t="shared" si="497"/>
        <v>6.2792517006802724</v>
      </c>
      <c r="JR23" s="13">
        <f t="shared" si="497"/>
        <v>5.0357142857142856</v>
      </c>
      <c r="JS23" s="13">
        <f t="shared" si="497"/>
        <v>5.0397959183673464</v>
      </c>
      <c r="JT23" s="13">
        <f t="shared" si="497"/>
        <v>4.1081632653061231</v>
      </c>
      <c r="JU23" s="13">
        <f t="shared" si="497"/>
        <v>3.176530612244898</v>
      </c>
      <c r="JV23" s="13">
        <f t="shared" si="497"/>
        <v>0.80666666666666664</v>
      </c>
      <c r="JW23" s="13">
        <f t="shared" si="497"/>
        <v>4.7442176870748298</v>
      </c>
      <c r="JX23" s="13">
        <f t="shared" si="497"/>
        <v>5.0602040816326532</v>
      </c>
      <c r="JY23" s="13">
        <f t="shared" si="497"/>
        <v>4.1285714285714281</v>
      </c>
      <c r="JZ23" s="13">
        <f t="shared" si="497"/>
        <v>4.2574149659863947</v>
      </c>
      <c r="KA23" s="13">
        <f t="shared" ref="KA23:MD23" si="498">SUM(KA70,KA117)</f>
        <v>4.1367346938775515</v>
      </c>
      <c r="KB23" s="13">
        <f t="shared" si="498"/>
        <v>3.5170068027210886</v>
      </c>
      <c r="KC23" s="13">
        <f t="shared" si="498"/>
        <v>0.73333333333333339</v>
      </c>
      <c r="KD23" s="13">
        <f t="shared" si="498"/>
        <v>5.08469387755102</v>
      </c>
      <c r="KE23" s="13">
        <f t="shared" si="498"/>
        <v>6.9602040816326536</v>
      </c>
      <c r="KF23" s="13">
        <f t="shared" si="498"/>
        <v>5.7166666666666668</v>
      </c>
      <c r="KG23" s="13">
        <f t="shared" si="498"/>
        <v>5.7207482993197276</v>
      </c>
      <c r="KH23" s="13">
        <f t="shared" si="498"/>
        <v>5.7248299319727884</v>
      </c>
      <c r="KI23" s="13">
        <f t="shared" si="498"/>
        <v>4.1693877551020408</v>
      </c>
      <c r="KJ23" s="13">
        <f t="shared" si="498"/>
        <v>0.91666666666666674</v>
      </c>
      <c r="KK23" s="13">
        <f t="shared" si="498"/>
        <v>6.9846938775510203</v>
      </c>
      <c r="KL23" s="13">
        <f t="shared" si="498"/>
        <v>6.3649659863945578</v>
      </c>
      <c r="KM23" s="13">
        <f t="shared" si="498"/>
        <v>5.7452380952380953</v>
      </c>
      <c r="KN23" s="13">
        <f t="shared" si="498"/>
        <v>5.2502721088435376</v>
      </c>
      <c r="KO23" s="13">
        <f t="shared" si="498"/>
        <v>5.1295918367346935</v>
      </c>
      <c r="KP23" s="13">
        <f t="shared" si="498"/>
        <v>8.7428571428571438</v>
      </c>
      <c r="KQ23" s="13">
        <f t="shared" si="498"/>
        <v>8.7469387755102037</v>
      </c>
      <c r="KR23" s="13">
        <f t="shared" si="498"/>
        <v>8.7510204081632654</v>
      </c>
      <c r="KS23" s="13">
        <f t="shared" si="498"/>
        <v>8.7551020408163254</v>
      </c>
      <c r="KT23" s="13">
        <f t="shared" si="498"/>
        <v>8.7591836734693871</v>
      </c>
      <c r="KU23" s="13">
        <f t="shared" si="498"/>
        <v>8.7632653061224488</v>
      </c>
      <c r="KV23" s="13">
        <f t="shared" si="498"/>
        <v>8.7673469387755105</v>
      </c>
      <c r="KW23" s="13">
        <f t="shared" si="498"/>
        <v>8.7714285714285722</v>
      </c>
      <c r="KX23" s="13">
        <f t="shared" si="498"/>
        <v>8.7755102040816322</v>
      </c>
      <c r="KY23" s="13">
        <f t="shared" si="498"/>
        <v>8.7795918367346939</v>
      </c>
      <c r="KZ23" s="13">
        <f t="shared" si="498"/>
        <v>8.7836734693877538</v>
      </c>
      <c r="LA23" s="13">
        <f t="shared" si="498"/>
        <v>8.7877551020408156</v>
      </c>
      <c r="LB23" s="13">
        <f t="shared" si="498"/>
        <v>8.7918367346938773</v>
      </c>
      <c r="LC23" s="13">
        <f t="shared" si="498"/>
        <v>4.5629251700680271</v>
      </c>
      <c r="LD23" s="13">
        <f t="shared" si="498"/>
        <v>3.506530612244898</v>
      </c>
      <c r="LE23" s="13">
        <f t="shared" si="498"/>
        <v>3.6353741496598642</v>
      </c>
      <c r="LF23" s="13">
        <f t="shared" si="498"/>
        <v>4.8870748299319722</v>
      </c>
      <c r="LG23" s="13">
        <f t="shared" si="498"/>
        <v>5.5149659863945582</v>
      </c>
      <c r="LH23" s="13">
        <f t="shared" si="498"/>
        <v>5.2695238095238093</v>
      </c>
      <c r="LI23" s="13">
        <f t="shared" si="498"/>
        <v>5.2736054421768701</v>
      </c>
      <c r="LJ23" s="13">
        <f t="shared" si="498"/>
        <v>3.6557823129251701</v>
      </c>
      <c r="LK23" s="13">
        <f t="shared" si="498"/>
        <v>3.3479591836734697</v>
      </c>
      <c r="LL23" s="13">
        <f t="shared" si="498"/>
        <v>3.3520408163265305</v>
      </c>
      <c r="LM23" s="13">
        <f t="shared" si="498"/>
        <v>3.6680272108843535</v>
      </c>
      <c r="LN23" s="13">
        <f t="shared" si="498"/>
        <v>3.422585034013605</v>
      </c>
      <c r="LO23" s="13">
        <f t="shared" si="498"/>
        <v>2.99</v>
      </c>
      <c r="LP23" s="13">
        <f t="shared" si="498"/>
        <v>2.4326530612244897</v>
      </c>
      <c r="LQ23" s="13">
        <f t="shared" si="498"/>
        <v>2.4367346938775514</v>
      </c>
      <c r="LR23" s="13">
        <f t="shared" si="498"/>
        <v>5.5598639455782308</v>
      </c>
      <c r="LS23" s="13">
        <f t="shared" si="498"/>
        <v>3.6925170068027211</v>
      </c>
      <c r="LT23" s="13">
        <f t="shared" si="498"/>
        <v>4.94421768707483</v>
      </c>
      <c r="LU23" s="13">
        <f t="shared" si="498"/>
        <v>5.5721088435374151</v>
      </c>
      <c r="LV23" s="13">
        <f t="shared" si="498"/>
        <v>4.9523809523809526</v>
      </c>
      <c r="LW23" s="13">
        <f t="shared" si="498"/>
        <v>2.4612244897959181</v>
      </c>
      <c r="LX23" s="13">
        <f t="shared" si="498"/>
        <v>2.4653061224489798</v>
      </c>
      <c r="LY23" s="13">
        <f t="shared" si="498"/>
        <v>6.2122448979591836</v>
      </c>
      <c r="LZ23" s="13">
        <f t="shared" si="498"/>
        <v>4.0953741496598637</v>
      </c>
      <c r="MA23" s="13">
        <f t="shared" si="498"/>
        <v>4.8480272108843536</v>
      </c>
      <c r="MB23" s="13">
        <f t="shared" si="498"/>
        <v>5.6006802721088444</v>
      </c>
      <c r="MC23" s="13">
        <f t="shared" si="498"/>
        <v>4.980952380952381</v>
      </c>
      <c r="MD23" s="13">
        <f t="shared" si="498"/>
        <v>4.6731292517006802</v>
      </c>
      <c r="ME23" s="13">
        <f t="shared" ref="ME23:MU23" si="499">SUM(ME70,ME117)</f>
        <v>3.8662585034013603</v>
      </c>
      <c r="MF23" s="13">
        <f t="shared" si="499"/>
        <v>3.1217687074829934</v>
      </c>
      <c r="MG23" s="13">
        <f t="shared" si="499"/>
        <v>3.1258503401360542</v>
      </c>
      <c r="MH23" s="13">
        <f t="shared" si="499"/>
        <v>3.8785034013605437</v>
      </c>
      <c r="MI23" s="13">
        <f t="shared" si="499"/>
        <v>4.3816326530612244</v>
      </c>
      <c r="MJ23" s="13">
        <f t="shared" si="499"/>
        <v>3.45</v>
      </c>
      <c r="MK23" s="13">
        <f t="shared" si="499"/>
        <v>3.454081632653061</v>
      </c>
      <c r="ML23" s="13">
        <f t="shared" si="499"/>
        <v>3.2710204081632654</v>
      </c>
      <c r="MM23" s="13">
        <f t="shared" si="499"/>
        <v>3.025578231292517</v>
      </c>
      <c r="MN23" s="13">
        <f t="shared" si="499"/>
        <v>3.0296598639455783</v>
      </c>
      <c r="MO23" s="13">
        <f t="shared" si="499"/>
        <v>3.6575510204081634</v>
      </c>
      <c r="MP23" s="13">
        <f t="shared" si="499"/>
        <v>2.5387755102040819</v>
      </c>
      <c r="MQ23" s="13">
        <f t="shared" si="499"/>
        <v>3.6657142857142859</v>
      </c>
      <c r="MR23" s="13">
        <f t="shared" si="499"/>
        <v>3.6697959183673472</v>
      </c>
      <c r="MS23" s="13">
        <f t="shared" si="499"/>
        <v>3.2995918367346939</v>
      </c>
      <c r="MT23" s="13">
        <f t="shared" si="499"/>
        <v>2.9293877551020406</v>
      </c>
      <c r="MU23" s="13">
        <f t="shared" si="499"/>
        <v>2.8087074829931975</v>
      </c>
      <c r="MV23" s="13">
        <f t="shared" ref="MV23:NB23" si="500">SUM(MV70,MV117)</f>
        <v>2.5632653061224486</v>
      </c>
      <c r="MW23" s="13">
        <f t="shared" si="500"/>
        <v>2.5673469387755103</v>
      </c>
      <c r="MX23" s="13">
        <f t="shared" si="500"/>
        <v>3.9972789115646261</v>
      </c>
      <c r="MY23" s="13">
        <f t="shared" si="500"/>
        <v>8.9918367346938766</v>
      </c>
      <c r="MZ23" s="13">
        <f t="shared" si="500"/>
        <v>3.0162585034013607</v>
      </c>
      <c r="NA23" s="13">
        <f t="shared" si="500"/>
        <v>2.8955782312925171</v>
      </c>
      <c r="NB23" s="13">
        <f t="shared" si="500"/>
        <v>2.899659863945578</v>
      </c>
    </row>
    <row r="24" spans="1:366" ht="15.75" customHeight="1">
      <c r="A24" s="22">
        <v>43</v>
      </c>
      <c r="B24" s="8" t="s">
        <v>98</v>
      </c>
      <c r="C24" s="13">
        <f>SUM(C71,C118)</f>
        <v>0</v>
      </c>
      <c r="D24" s="13">
        <f t="shared" ref="D24:Q24" si="501">SUM(D71,D118)</f>
        <v>0.12558730158730158</v>
      </c>
      <c r="E24" s="13">
        <f t="shared" si="501"/>
        <v>0.12558730158730158</v>
      </c>
      <c r="F24" s="13">
        <f t="shared" si="501"/>
        <v>0.12558730158730158</v>
      </c>
      <c r="G24" s="13">
        <f t="shared" si="501"/>
        <v>0.12558730158730158</v>
      </c>
      <c r="H24" s="13">
        <f t="shared" si="501"/>
        <v>0.12558730158730158</v>
      </c>
      <c r="I24" s="13">
        <f t="shared" si="501"/>
        <v>0.12558730158730158</v>
      </c>
      <c r="J24" s="13">
        <f t="shared" si="501"/>
        <v>0</v>
      </c>
      <c r="K24" s="13">
        <f t="shared" si="501"/>
        <v>0.20225396825396824</v>
      </c>
      <c r="L24" s="13">
        <f t="shared" si="501"/>
        <v>0.20225396825396824</v>
      </c>
      <c r="M24" s="13">
        <f t="shared" si="501"/>
        <v>0.20225396825396824</v>
      </c>
      <c r="N24" s="13">
        <f t="shared" si="501"/>
        <v>0.20225396825396824</v>
      </c>
      <c r="O24" s="13">
        <f t="shared" si="501"/>
        <v>0.20225396825396824</v>
      </c>
      <c r="P24" s="13">
        <f t="shared" si="501"/>
        <v>0</v>
      </c>
      <c r="Q24" s="13">
        <f t="shared" si="501"/>
        <v>0</v>
      </c>
      <c r="R24" s="13">
        <f t="shared" ref="R24:AJ24" si="502">SUM(R71,R118)</f>
        <v>6.5714285714285725E-2</v>
      </c>
      <c r="S24" s="13">
        <f t="shared" si="502"/>
        <v>6.5714285714285725E-2</v>
      </c>
      <c r="T24" s="13">
        <f t="shared" si="502"/>
        <v>6.5714285714285725E-2</v>
      </c>
      <c r="U24" s="13">
        <f t="shared" si="502"/>
        <v>6.5714285714285725E-2</v>
      </c>
      <c r="V24" s="13">
        <f t="shared" si="502"/>
        <v>6.5714285714285725E-2</v>
      </c>
      <c r="W24" s="13">
        <f t="shared" si="502"/>
        <v>0</v>
      </c>
      <c r="X24" s="13">
        <f t="shared" si="502"/>
        <v>0</v>
      </c>
      <c r="Y24" s="13">
        <f t="shared" si="502"/>
        <v>0.13799999999999998</v>
      </c>
      <c r="Z24" s="13">
        <f t="shared" si="502"/>
        <v>0.13799999999999998</v>
      </c>
      <c r="AA24" s="13">
        <f t="shared" si="502"/>
        <v>0.13799999999999998</v>
      </c>
      <c r="AB24" s="13">
        <f t="shared" si="502"/>
        <v>0.13799999999999998</v>
      </c>
      <c r="AC24" s="13">
        <f t="shared" si="502"/>
        <v>0.13799999999999998</v>
      </c>
      <c r="AD24" s="13">
        <f t="shared" si="502"/>
        <v>0</v>
      </c>
      <c r="AE24" s="13">
        <f t="shared" si="502"/>
        <v>0</v>
      </c>
      <c r="AF24" s="13">
        <f t="shared" si="502"/>
        <v>0.46949206349206352</v>
      </c>
      <c r="AG24" s="13">
        <f t="shared" si="502"/>
        <v>0.46949206349206352</v>
      </c>
      <c r="AH24" s="13">
        <f t="shared" si="502"/>
        <v>0.46949206349206352</v>
      </c>
      <c r="AI24" s="13">
        <f t="shared" si="502"/>
        <v>0.46949206349206352</v>
      </c>
      <c r="AJ24" s="13">
        <f t="shared" si="502"/>
        <v>0.46949206349206352</v>
      </c>
      <c r="AK24" s="13">
        <f t="shared" ref="AK24:CV24" si="503">SUM(AK71,AK118)</f>
        <v>0.46949206349206352</v>
      </c>
      <c r="AL24" s="13">
        <f t="shared" si="503"/>
        <v>0</v>
      </c>
      <c r="AM24" s="13">
        <f t="shared" si="503"/>
        <v>1.2639047619047619</v>
      </c>
      <c r="AN24" s="13">
        <f t="shared" si="503"/>
        <v>1.2639047619047619</v>
      </c>
      <c r="AO24" s="13">
        <f t="shared" si="503"/>
        <v>1.2639047619047619</v>
      </c>
      <c r="AP24" s="13">
        <f t="shared" si="503"/>
        <v>1.2639047619047619</v>
      </c>
      <c r="AQ24" s="13">
        <f t="shared" si="503"/>
        <v>1.2639047619047619</v>
      </c>
      <c r="AR24" s="13">
        <f t="shared" si="503"/>
        <v>0</v>
      </c>
      <c r="AS24" s="13">
        <f t="shared" si="503"/>
        <v>0</v>
      </c>
      <c r="AT24" s="13">
        <f t="shared" si="503"/>
        <v>0.4030476190476191</v>
      </c>
      <c r="AU24" s="13">
        <f t="shared" si="503"/>
        <v>0.4030476190476191</v>
      </c>
      <c r="AV24" s="13">
        <f t="shared" si="503"/>
        <v>0.4030476190476191</v>
      </c>
      <c r="AW24" s="13">
        <f t="shared" si="503"/>
        <v>0.4030476190476191</v>
      </c>
      <c r="AX24" s="13">
        <f t="shared" si="503"/>
        <v>0.4030476190476191</v>
      </c>
      <c r="AY24" s="13">
        <f t="shared" si="503"/>
        <v>0</v>
      </c>
      <c r="AZ24" s="13">
        <f t="shared" si="503"/>
        <v>0</v>
      </c>
      <c r="BA24" s="13">
        <f t="shared" si="503"/>
        <v>7.0949523809523818</v>
      </c>
      <c r="BB24" s="13">
        <f t="shared" si="503"/>
        <v>7.0949523809523818</v>
      </c>
      <c r="BC24" s="13">
        <f t="shared" si="503"/>
        <v>7.0949523809523818</v>
      </c>
      <c r="BD24" s="13">
        <f t="shared" si="503"/>
        <v>7.0949523809523818</v>
      </c>
      <c r="BE24" s="13">
        <f t="shared" si="503"/>
        <v>7.0949523809523818</v>
      </c>
      <c r="BF24" s="13">
        <f t="shared" si="503"/>
        <v>0</v>
      </c>
      <c r="BG24" s="13">
        <f t="shared" si="503"/>
        <v>0</v>
      </c>
      <c r="BH24" s="13">
        <f t="shared" si="503"/>
        <v>1.8312380952380953</v>
      </c>
      <c r="BI24" s="13">
        <f t="shared" si="503"/>
        <v>1.8312380952380953</v>
      </c>
      <c r="BJ24" s="13">
        <f t="shared" si="503"/>
        <v>1.8312380952380953</v>
      </c>
      <c r="BK24" s="13">
        <f t="shared" si="503"/>
        <v>1.8312380952380953</v>
      </c>
      <c r="BL24" s="13">
        <f t="shared" si="503"/>
        <v>1.8312380952380953</v>
      </c>
      <c r="BM24" s="13">
        <f t="shared" si="503"/>
        <v>0</v>
      </c>
      <c r="BN24" s="13">
        <f t="shared" si="503"/>
        <v>0</v>
      </c>
      <c r="BO24" s="13">
        <f t="shared" si="503"/>
        <v>1.0835555555555556</v>
      </c>
      <c r="BP24" s="13">
        <f t="shared" si="503"/>
        <v>1.0835555555555556</v>
      </c>
      <c r="BQ24" s="13">
        <f t="shared" si="503"/>
        <v>1.0835555555555556</v>
      </c>
      <c r="BR24" s="13">
        <f t="shared" si="503"/>
        <v>1.0835555555555556</v>
      </c>
      <c r="BS24" s="13">
        <f t="shared" si="503"/>
        <v>1.0835555555555556</v>
      </c>
      <c r="BT24" s="13">
        <f t="shared" si="503"/>
        <v>0</v>
      </c>
      <c r="BU24" s="13">
        <f t="shared" si="503"/>
        <v>0</v>
      </c>
      <c r="BV24" s="13">
        <f t="shared" si="503"/>
        <v>0.23803174603174604</v>
      </c>
      <c r="BW24" s="13">
        <f t="shared" si="503"/>
        <v>0.23803174603174604</v>
      </c>
      <c r="BX24" s="13">
        <f t="shared" si="503"/>
        <v>0.23803174603174604</v>
      </c>
      <c r="BY24" s="13">
        <f t="shared" si="503"/>
        <v>0.23803174603174604</v>
      </c>
      <c r="BZ24" s="13">
        <f t="shared" si="503"/>
        <v>0.23803174603174604</v>
      </c>
      <c r="CA24" s="13">
        <f t="shared" si="503"/>
        <v>0</v>
      </c>
      <c r="CB24" s="13">
        <f t="shared" si="503"/>
        <v>0</v>
      </c>
      <c r="CC24" s="13">
        <f t="shared" si="503"/>
        <v>0.28987301587301589</v>
      </c>
      <c r="CD24" s="13">
        <f t="shared" si="503"/>
        <v>0.28987301587301589</v>
      </c>
      <c r="CE24" s="13">
        <f t="shared" si="503"/>
        <v>0.28987301587301589</v>
      </c>
      <c r="CF24" s="13">
        <f t="shared" si="503"/>
        <v>0.28987301587301589</v>
      </c>
      <c r="CG24" s="13">
        <f t="shared" si="503"/>
        <v>0.28987301587301589</v>
      </c>
      <c r="CH24" s="13">
        <f t="shared" si="503"/>
        <v>0</v>
      </c>
      <c r="CI24" s="13">
        <f t="shared" si="503"/>
        <v>0</v>
      </c>
      <c r="CJ24" s="13">
        <f t="shared" si="503"/>
        <v>0.20517460317460318</v>
      </c>
      <c r="CK24" s="13">
        <f t="shared" si="503"/>
        <v>0.20517460317460318</v>
      </c>
      <c r="CL24" s="13">
        <f t="shared" si="503"/>
        <v>0.20517460317460318</v>
      </c>
      <c r="CM24" s="13">
        <f t="shared" si="503"/>
        <v>0.20517460317460318</v>
      </c>
      <c r="CN24" s="13">
        <f t="shared" si="503"/>
        <v>0.20517460317460318</v>
      </c>
      <c r="CO24" s="13">
        <f t="shared" si="503"/>
        <v>0</v>
      </c>
      <c r="CP24" s="13">
        <f t="shared" si="503"/>
        <v>0</v>
      </c>
      <c r="CQ24" s="13">
        <f t="shared" si="503"/>
        <v>0</v>
      </c>
      <c r="CR24" s="13">
        <f t="shared" si="503"/>
        <v>0</v>
      </c>
      <c r="CS24" s="13">
        <f t="shared" si="503"/>
        <v>0</v>
      </c>
      <c r="CT24" s="13">
        <f t="shared" si="503"/>
        <v>0</v>
      </c>
      <c r="CU24" s="13">
        <f t="shared" si="503"/>
        <v>0</v>
      </c>
      <c r="CV24" s="13">
        <f t="shared" si="503"/>
        <v>0</v>
      </c>
      <c r="CW24" s="13">
        <f t="shared" ref="CW24:FH24" si="504">SUM(CW71,CW118)</f>
        <v>0</v>
      </c>
      <c r="CX24" s="13">
        <f t="shared" si="504"/>
        <v>0</v>
      </c>
      <c r="CY24" s="13">
        <f t="shared" si="504"/>
        <v>0</v>
      </c>
      <c r="CZ24" s="13">
        <f t="shared" si="504"/>
        <v>0</v>
      </c>
      <c r="DA24" s="13">
        <f t="shared" si="504"/>
        <v>0</v>
      </c>
      <c r="DB24" s="13">
        <f t="shared" si="504"/>
        <v>0</v>
      </c>
      <c r="DC24" s="13">
        <f t="shared" si="504"/>
        <v>0</v>
      </c>
      <c r="DD24" s="13">
        <f t="shared" si="504"/>
        <v>0</v>
      </c>
      <c r="DE24" s="13">
        <f t="shared" si="504"/>
        <v>0</v>
      </c>
      <c r="DF24" s="13">
        <f t="shared" si="504"/>
        <v>0</v>
      </c>
      <c r="DG24" s="13">
        <f t="shared" si="504"/>
        <v>0</v>
      </c>
      <c r="DH24" s="13">
        <f t="shared" si="504"/>
        <v>0</v>
      </c>
      <c r="DI24" s="13">
        <f t="shared" si="504"/>
        <v>0</v>
      </c>
      <c r="DJ24" s="13">
        <f t="shared" si="504"/>
        <v>0</v>
      </c>
      <c r="DK24" s="13">
        <f t="shared" si="504"/>
        <v>0</v>
      </c>
      <c r="DL24" s="13">
        <f t="shared" si="504"/>
        <v>0</v>
      </c>
      <c r="DM24" s="13">
        <f t="shared" si="504"/>
        <v>0</v>
      </c>
      <c r="DN24" s="13">
        <f t="shared" si="504"/>
        <v>0</v>
      </c>
      <c r="DO24" s="13">
        <f t="shared" si="504"/>
        <v>0</v>
      </c>
      <c r="DP24" s="13">
        <f t="shared" si="504"/>
        <v>0</v>
      </c>
      <c r="DQ24" s="13">
        <f t="shared" si="504"/>
        <v>0</v>
      </c>
      <c r="DR24" s="13">
        <f t="shared" si="504"/>
        <v>0</v>
      </c>
      <c r="DS24" s="13">
        <f t="shared" si="504"/>
        <v>0</v>
      </c>
      <c r="DT24" s="13">
        <f t="shared" si="504"/>
        <v>0</v>
      </c>
      <c r="DU24" s="13">
        <f t="shared" si="504"/>
        <v>0</v>
      </c>
      <c r="DV24" s="13">
        <f t="shared" si="504"/>
        <v>0</v>
      </c>
      <c r="DW24" s="13">
        <f t="shared" si="504"/>
        <v>0</v>
      </c>
      <c r="DX24" s="13">
        <f t="shared" si="504"/>
        <v>0</v>
      </c>
      <c r="DY24" s="13">
        <f t="shared" si="504"/>
        <v>0</v>
      </c>
      <c r="DZ24" s="13">
        <f t="shared" si="504"/>
        <v>0</v>
      </c>
      <c r="EA24" s="13">
        <f t="shared" si="504"/>
        <v>0</v>
      </c>
      <c r="EB24" s="13">
        <f t="shared" si="504"/>
        <v>0</v>
      </c>
      <c r="EC24" s="13">
        <f t="shared" si="504"/>
        <v>0</v>
      </c>
      <c r="ED24" s="13">
        <f t="shared" si="504"/>
        <v>0</v>
      </c>
      <c r="EE24" s="13">
        <f t="shared" si="504"/>
        <v>0</v>
      </c>
      <c r="EF24" s="13">
        <f t="shared" si="504"/>
        <v>0</v>
      </c>
      <c r="EG24" s="13">
        <f t="shared" si="504"/>
        <v>0</v>
      </c>
      <c r="EH24" s="13">
        <f t="shared" si="504"/>
        <v>0</v>
      </c>
      <c r="EI24" s="13">
        <f t="shared" si="504"/>
        <v>0</v>
      </c>
      <c r="EJ24" s="13">
        <f t="shared" si="504"/>
        <v>0</v>
      </c>
      <c r="EK24" s="13">
        <f t="shared" si="504"/>
        <v>0</v>
      </c>
      <c r="EL24" s="13">
        <f t="shared" si="504"/>
        <v>0</v>
      </c>
      <c r="EM24" s="13">
        <f t="shared" si="504"/>
        <v>0</v>
      </c>
      <c r="EN24" s="13">
        <f t="shared" si="504"/>
        <v>0</v>
      </c>
      <c r="EO24" s="13">
        <f t="shared" si="504"/>
        <v>0</v>
      </c>
      <c r="EP24" s="13">
        <f t="shared" si="504"/>
        <v>0</v>
      </c>
      <c r="EQ24" s="13">
        <f t="shared" si="504"/>
        <v>0</v>
      </c>
      <c r="ER24" s="13">
        <f t="shared" si="504"/>
        <v>0</v>
      </c>
      <c r="ES24" s="13">
        <f t="shared" si="504"/>
        <v>0</v>
      </c>
      <c r="ET24" s="13">
        <f t="shared" si="504"/>
        <v>0</v>
      </c>
      <c r="EU24" s="13">
        <f t="shared" si="504"/>
        <v>0</v>
      </c>
      <c r="EV24" s="13">
        <f t="shared" si="504"/>
        <v>0</v>
      </c>
      <c r="EW24" s="13">
        <f t="shared" si="504"/>
        <v>0</v>
      </c>
      <c r="EX24" s="13">
        <f t="shared" si="504"/>
        <v>0</v>
      </c>
      <c r="EY24" s="13">
        <f t="shared" si="504"/>
        <v>0</v>
      </c>
      <c r="EZ24" s="13">
        <f t="shared" si="504"/>
        <v>0</v>
      </c>
      <c r="FA24" s="13">
        <f t="shared" si="504"/>
        <v>0</v>
      </c>
      <c r="FB24" s="13">
        <f t="shared" si="504"/>
        <v>0</v>
      </c>
      <c r="FC24" s="13">
        <f t="shared" si="504"/>
        <v>0</v>
      </c>
      <c r="FD24" s="13">
        <f t="shared" si="504"/>
        <v>0</v>
      </c>
      <c r="FE24" s="13">
        <f t="shared" si="504"/>
        <v>0</v>
      </c>
      <c r="FF24" s="13">
        <f t="shared" si="504"/>
        <v>0</v>
      </c>
      <c r="FG24" s="13">
        <f t="shared" si="504"/>
        <v>0</v>
      </c>
      <c r="FH24" s="13">
        <f t="shared" si="504"/>
        <v>0</v>
      </c>
      <c r="FI24" s="13">
        <f t="shared" ref="FI24:HT24" si="505">SUM(FI71,FI118)</f>
        <v>0</v>
      </c>
      <c r="FJ24" s="13">
        <f t="shared" si="505"/>
        <v>0</v>
      </c>
      <c r="FK24" s="13">
        <f t="shared" si="505"/>
        <v>0</v>
      </c>
      <c r="FL24" s="13">
        <f t="shared" si="505"/>
        <v>0</v>
      </c>
      <c r="FM24" s="13">
        <f t="shared" si="505"/>
        <v>0</v>
      </c>
      <c r="FN24" s="13">
        <f t="shared" si="505"/>
        <v>0</v>
      </c>
      <c r="FO24" s="13">
        <f t="shared" si="505"/>
        <v>0</v>
      </c>
      <c r="FP24" s="13">
        <f t="shared" si="505"/>
        <v>0</v>
      </c>
      <c r="FQ24" s="13">
        <f t="shared" si="505"/>
        <v>0</v>
      </c>
      <c r="FR24" s="13">
        <f t="shared" si="505"/>
        <v>0</v>
      </c>
      <c r="FS24" s="13">
        <f t="shared" si="505"/>
        <v>0</v>
      </c>
      <c r="FT24" s="13">
        <f t="shared" si="505"/>
        <v>0</v>
      </c>
      <c r="FU24" s="13">
        <f t="shared" si="505"/>
        <v>0</v>
      </c>
      <c r="FV24" s="13">
        <f t="shared" si="505"/>
        <v>0</v>
      </c>
      <c r="FW24" s="13">
        <f t="shared" si="505"/>
        <v>0</v>
      </c>
      <c r="FX24" s="13">
        <f t="shared" si="505"/>
        <v>0</v>
      </c>
      <c r="FY24" s="13">
        <f t="shared" si="505"/>
        <v>0</v>
      </c>
      <c r="FZ24" s="13">
        <f t="shared" si="505"/>
        <v>0</v>
      </c>
      <c r="GA24" s="13">
        <f t="shared" si="505"/>
        <v>0</v>
      </c>
      <c r="GB24" s="13">
        <f t="shared" si="505"/>
        <v>0</v>
      </c>
      <c r="GC24" s="13">
        <f t="shared" si="505"/>
        <v>0</v>
      </c>
      <c r="GD24" s="13">
        <f t="shared" si="505"/>
        <v>0</v>
      </c>
      <c r="GE24" s="13">
        <f t="shared" si="505"/>
        <v>0</v>
      </c>
      <c r="GF24" s="13">
        <f t="shared" si="505"/>
        <v>0</v>
      </c>
      <c r="GG24" s="13">
        <f t="shared" si="505"/>
        <v>0</v>
      </c>
      <c r="GH24" s="13">
        <f t="shared" si="505"/>
        <v>0</v>
      </c>
      <c r="GI24" s="13">
        <f t="shared" si="505"/>
        <v>0</v>
      </c>
      <c r="GJ24" s="13">
        <f t="shared" si="505"/>
        <v>0</v>
      </c>
      <c r="GK24" s="13">
        <f t="shared" si="505"/>
        <v>0</v>
      </c>
      <c r="GL24" s="13">
        <f t="shared" si="505"/>
        <v>0</v>
      </c>
      <c r="GM24" s="13">
        <f t="shared" si="505"/>
        <v>0</v>
      </c>
      <c r="GN24" s="13">
        <f t="shared" si="505"/>
        <v>0</v>
      </c>
      <c r="GO24" s="13">
        <f t="shared" si="505"/>
        <v>0</v>
      </c>
      <c r="GP24" s="13">
        <f t="shared" si="505"/>
        <v>0</v>
      </c>
      <c r="GQ24" s="13">
        <f t="shared" si="505"/>
        <v>0</v>
      </c>
      <c r="GR24" s="13">
        <f t="shared" si="505"/>
        <v>0</v>
      </c>
      <c r="GS24" s="13">
        <f t="shared" si="505"/>
        <v>0</v>
      </c>
      <c r="GT24" s="13">
        <f t="shared" si="505"/>
        <v>0</v>
      </c>
      <c r="GU24" s="13">
        <f t="shared" si="505"/>
        <v>0</v>
      </c>
      <c r="GV24" s="13">
        <f t="shared" si="505"/>
        <v>0</v>
      </c>
      <c r="GW24" s="13">
        <f t="shared" si="505"/>
        <v>0</v>
      </c>
      <c r="GX24" s="13">
        <f t="shared" si="505"/>
        <v>0</v>
      </c>
      <c r="GY24" s="13">
        <f t="shared" si="505"/>
        <v>0</v>
      </c>
      <c r="GZ24" s="13">
        <f t="shared" si="505"/>
        <v>0</v>
      </c>
      <c r="HA24" s="13">
        <f t="shared" si="505"/>
        <v>0</v>
      </c>
      <c r="HB24" s="13">
        <f t="shared" si="505"/>
        <v>0</v>
      </c>
      <c r="HC24" s="13">
        <f t="shared" si="505"/>
        <v>0</v>
      </c>
      <c r="HD24" s="13">
        <f t="shared" si="505"/>
        <v>0</v>
      </c>
      <c r="HE24" s="13">
        <f t="shared" si="505"/>
        <v>0</v>
      </c>
      <c r="HF24" s="13">
        <f t="shared" si="505"/>
        <v>0</v>
      </c>
      <c r="HG24" s="13">
        <f t="shared" si="505"/>
        <v>0</v>
      </c>
      <c r="HH24" s="13">
        <f t="shared" si="505"/>
        <v>0</v>
      </c>
      <c r="HI24" s="13">
        <f t="shared" si="505"/>
        <v>0</v>
      </c>
      <c r="HJ24" s="13">
        <f t="shared" si="505"/>
        <v>0</v>
      </c>
      <c r="HK24" s="13">
        <f t="shared" si="505"/>
        <v>0</v>
      </c>
      <c r="HL24" s="13">
        <f t="shared" si="505"/>
        <v>0</v>
      </c>
      <c r="HM24" s="13">
        <f t="shared" si="505"/>
        <v>0</v>
      </c>
      <c r="HN24" s="13">
        <f t="shared" si="505"/>
        <v>0</v>
      </c>
      <c r="HO24" s="13">
        <f t="shared" si="505"/>
        <v>0</v>
      </c>
      <c r="HP24" s="13">
        <f t="shared" si="505"/>
        <v>0</v>
      </c>
      <c r="HQ24" s="13">
        <f t="shared" si="505"/>
        <v>0</v>
      </c>
      <c r="HR24" s="13">
        <f t="shared" si="505"/>
        <v>0</v>
      </c>
      <c r="HS24" s="13">
        <f t="shared" si="505"/>
        <v>0</v>
      </c>
      <c r="HT24" s="13">
        <f t="shared" si="505"/>
        <v>0</v>
      </c>
      <c r="HU24" s="13">
        <f t="shared" ref="HU24:IK24" si="506">SUM(HU71,HU118)</f>
        <v>0</v>
      </c>
      <c r="HV24" s="13">
        <f t="shared" si="506"/>
        <v>0</v>
      </c>
      <c r="HW24" s="13">
        <f t="shared" si="506"/>
        <v>0</v>
      </c>
      <c r="HX24" s="13">
        <f t="shared" si="506"/>
        <v>0</v>
      </c>
      <c r="HY24" s="13">
        <f t="shared" si="506"/>
        <v>0</v>
      </c>
      <c r="HZ24" s="13">
        <f t="shared" si="506"/>
        <v>0</v>
      </c>
      <c r="IA24" s="13">
        <f t="shared" si="506"/>
        <v>14.257079365079365</v>
      </c>
      <c r="IB24" s="13">
        <f t="shared" si="506"/>
        <v>14.257079365079365</v>
      </c>
      <c r="IC24" s="13">
        <f t="shared" si="506"/>
        <v>14.257079365079365</v>
      </c>
      <c r="ID24" s="13">
        <f t="shared" si="506"/>
        <v>14.257079365079365</v>
      </c>
      <c r="IE24" s="13">
        <f t="shared" si="506"/>
        <v>14.257079365079365</v>
      </c>
      <c r="IF24" s="13">
        <f t="shared" si="506"/>
        <v>0</v>
      </c>
      <c r="IG24" s="13">
        <f t="shared" si="506"/>
        <v>0</v>
      </c>
      <c r="IH24" s="13">
        <f t="shared" si="506"/>
        <v>3.3674920634920635</v>
      </c>
      <c r="II24" s="13">
        <f t="shared" si="506"/>
        <v>3.3674920634920635</v>
      </c>
      <c r="IJ24" s="13">
        <f t="shared" si="506"/>
        <v>3.3674920634920635</v>
      </c>
      <c r="IK24" s="13">
        <f t="shared" si="506"/>
        <v>3.3674920634920635</v>
      </c>
      <c r="IL24" s="13">
        <f t="shared" ref="IL24:IY24" si="507">SUM(IL71,IL118)</f>
        <v>3.3674920634920635</v>
      </c>
      <c r="IM24" s="13">
        <f t="shared" si="507"/>
        <v>0</v>
      </c>
      <c r="IN24" s="13">
        <f t="shared" si="507"/>
        <v>0</v>
      </c>
      <c r="IO24" s="13">
        <f t="shared" si="507"/>
        <v>3.170349206349206</v>
      </c>
      <c r="IP24" s="13">
        <f t="shared" si="507"/>
        <v>3.170349206349206</v>
      </c>
      <c r="IQ24" s="13">
        <f t="shared" si="507"/>
        <v>3.170349206349206</v>
      </c>
      <c r="IR24" s="13">
        <f t="shared" si="507"/>
        <v>3.170349206349206</v>
      </c>
      <c r="IS24" s="13">
        <f t="shared" si="507"/>
        <v>3.170349206349206</v>
      </c>
      <c r="IT24" s="13">
        <f t="shared" si="507"/>
        <v>0</v>
      </c>
      <c r="IU24" s="13">
        <f t="shared" si="507"/>
        <v>0</v>
      </c>
      <c r="IV24" s="13">
        <f t="shared" si="507"/>
        <v>6.0369523809523802</v>
      </c>
      <c r="IW24" s="13">
        <f t="shared" si="507"/>
        <v>6.0369523809523802</v>
      </c>
      <c r="IX24" s="13">
        <f t="shared" si="507"/>
        <v>6.0369523809523802</v>
      </c>
      <c r="IY24" s="13">
        <f t="shared" si="507"/>
        <v>6.0369523809523802</v>
      </c>
      <c r="IZ24" s="13">
        <f t="shared" ref="IZ24:JZ24" si="508">SUM(IZ71,IZ118)</f>
        <v>6.0369523809523802</v>
      </c>
      <c r="JA24" s="13">
        <f t="shared" si="508"/>
        <v>0</v>
      </c>
      <c r="JB24" s="13">
        <f t="shared" si="508"/>
        <v>0</v>
      </c>
      <c r="JC24" s="13">
        <f t="shared" si="508"/>
        <v>1.4194285714285715</v>
      </c>
      <c r="JD24" s="13">
        <f t="shared" si="508"/>
        <v>1.4194285714285715</v>
      </c>
      <c r="JE24" s="13">
        <f t="shared" si="508"/>
        <v>1.4194285714285715</v>
      </c>
      <c r="JF24" s="13">
        <f t="shared" si="508"/>
        <v>1.4194285714285715</v>
      </c>
      <c r="JG24" s="13">
        <f t="shared" si="508"/>
        <v>1.4194285714285715</v>
      </c>
      <c r="JH24" s="13">
        <f t="shared" si="508"/>
        <v>0</v>
      </c>
      <c r="JI24" s="13">
        <f t="shared" si="508"/>
        <v>0</v>
      </c>
      <c r="JJ24" s="13">
        <f t="shared" si="508"/>
        <v>3.2952063492063495</v>
      </c>
      <c r="JK24" s="13">
        <f t="shared" si="508"/>
        <v>3.2952063492063495</v>
      </c>
      <c r="JL24" s="13">
        <f t="shared" si="508"/>
        <v>3.2952063492063495</v>
      </c>
      <c r="JM24" s="13">
        <f t="shared" si="508"/>
        <v>3.2952063492063495</v>
      </c>
      <c r="JN24" s="13">
        <f t="shared" si="508"/>
        <v>3.2952063492063495</v>
      </c>
      <c r="JO24" s="13">
        <f t="shared" si="508"/>
        <v>0</v>
      </c>
      <c r="JP24" s="13">
        <f t="shared" si="508"/>
        <v>0</v>
      </c>
      <c r="JQ24" s="13">
        <f t="shared" si="508"/>
        <v>0</v>
      </c>
      <c r="JR24" s="13">
        <f t="shared" si="508"/>
        <v>0</v>
      </c>
      <c r="JS24" s="13">
        <f t="shared" si="508"/>
        <v>0</v>
      </c>
      <c r="JT24" s="13">
        <f t="shared" si="508"/>
        <v>0</v>
      </c>
      <c r="JU24" s="13">
        <f t="shared" si="508"/>
        <v>0</v>
      </c>
      <c r="JV24" s="13">
        <f t="shared" si="508"/>
        <v>0</v>
      </c>
      <c r="JW24" s="13">
        <f t="shared" si="508"/>
        <v>0</v>
      </c>
      <c r="JX24" s="13">
        <f t="shared" si="508"/>
        <v>0</v>
      </c>
      <c r="JY24" s="13">
        <f t="shared" si="508"/>
        <v>0</v>
      </c>
      <c r="JZ24" s="13">
        <f t="shared" si="508"/>
        <v>0</v>
      </c>
      <c r="KA24" s="13">
        <f t="shared" ref="KA24:MD24" si="509">SUM(KA71,KA118)</f>
        <v>0</v>
      </c>
      <c r="KB24" s="13">
        <f t="shared" si="509"/>
        <v>0</v>
      </c>
      <c r="KC24" s="13">
        <f t="shared" si="509"/>
        <v>0</v>
      </c>
      <c r="KD24" s="13">
        <f t="shared" si="509"/>
        <v>0</v>
      </c>
      <c r="KE24" s="13">
        <f t="shared" si="509"/>
        <v>0</v>
      </c>
      <c r="KF24" s="13">
        <f t="shared" si="509"/>
        <v>0</v>
      </c>
      <c r="KG24" s="13">
        <f t="shared" si="509"/>
        <v>0</v>
      </c>
      <c r="KH24" s="13">
        <f t="shared" si="509"/>
        <v>0</v>
      </c>
      <c r="KI24" s="13">
        <f t="shared" si="509"/>
        <v>0</v>
      </c>
      <c r="KJ24" s="13">
        <f t="shared" si="509"/>
        <v>0</v>
      </c>
      <c r="KK24" s="13">
        <f t="shared" si="509"/>
        <v>0</v>
      </c>
      <c r="KL24" s="13">
        <f t="shared" si="509"/>
        <v>0</v>
      </c>
      <c r="KM24" s="13">
        <f t="shared" si="509"/>
        <v>0</v>
      </c>
      <c r="KN24" s="13">
        <f t="shared" si="509"/>
        <v>0</v>
      </c>
      <c r="KO24" s="13">
        <f t="shared" si="509"/>
        <v>0</v>
      </c>
      <c r="KP24" s="13">
        <f t="shared" si="509"/>
        <v>0</v>
      </c>
      <c r="KQ24" s="13">
        <f t="shared" si="509"/>
        <v>0</v>
      </c>
      <c r="KR24" s="13">
        <f t="shared" si="509"/>
        <v>0</v>
      </c>
      <c r="KS24" s="13">
        <f t="shared" si="509"/>
        <v>0</v>
      </c>
      <c r="KT24" s="13">
        <f t="shared" si="509"/>
        <v>0</v>
      </c>
      <c r="KU24" s="13">
        <f t="shared" si="509"/>
        <v>0</v>
      </c>
      <c r="KV24" s="13">
        <f t="shared" si="509"/>
        <v>0</v>
      </c>
      <c r="KW24" s="13">
        <f t="shared" si="509"/>
        <v>0</v>
      </c>
      <c r="KX24" s="13">
        <f t="shared" si="509"/>
        <v>0</v>
      </c>
      <c r="KY24" s="13">
        <f t="shared" si="509"/>
        <v>0</v>
      </c>
      <c r="KZ24" s="13">
        <f t="shared" si="509"/>
        <v>0</v>
      </c>
      <c r="LA24" s="13">
        <f t="shared" si="509"/>
        <v>0</v>
      </c>
      <c r="LB24" s="13">
        <f t="shared" si="509"/>
        <v>0</v>
      </c>
      <c r="LC24" s="13">
        <f t="shared" si="509"/>
        <v>0</v>
      </c>
      <c r="LD24" s="13">
        <f t="shared" si="509"/>
        <v>0</v>
      </c>
      <c r="LE24" s="13">
        <f t="shared" si="509"/>
        <v>0</v>
      </c>
      <c r="LF24" s="13">
        <f t="shared" si="509"/>
        <v>0</v>
      </c>
      <c r="LG24" s="13">
        <f t="shared" si="509"/>
        <v>0</v>
      </c>
      <c r="LH24" s="13">
        <f t="shared" si="509"/>
        <v>0</v>
      </c>
      <c r="LI24" s="13">
        <f t="shared" si="509"/>
        <v>0</v>
      </c>
      <c r="LJ24" s="13">
        <f t="shared" si="509"/>
        <v>0</v>
      </c>
      <c r="LK24" s="13">
        <f t="shared" si="509"/>
        <v>0</v>
      </c>
      <c r="LL24" s="13">
        <f t="shared" si="509"/>
        <v>0</v>
      </c>
      <c r="LM24" s="13">
        <f t="shared" si="509"/>
        <v>0</v>
      </c>
      <c r="LN24" s="13">
        <f t="shared" si="509"/>
        <v>0</v>
      </c>
      <c r="LO24" s="13">
        <f t="shared" si="509"/>
        <v>0</v>
      </c>
      <c r="LP24" s="13">
        <f t="shared" si="509"/>
        <v>0</v>
      </c>
      <c r="LQ24" s="13">
        <f t="shared" si="509"/>
        <v>0</v>
      </c>
      <c r="LR24" s="13">
        <f t="shared" si="509"/>
        <v>0</v>
      </c>
      <c r="LS24" s="13">
        <f t="shared" si="509"/>
        <v>0</v>
      </c>
      <c r="LT24" s="13">
        <f t="shared" si="509"/>
        <v>0</v>
      </c>
      <c r="LU24" s="13">
        <f t="shared" si="509"/>
        <v>0</v>
      </c>
      <c r="LV24" s="13">
        <f t="shared" si="509"/>
        <v>0</v>
      </c>
      <c r="LW24" s="13">
        <f t="shared" si="509"/>
        <v>0</v>
      </c>
      <c r="LX24" s="13">
        <f t="shared" si="509"/>
        <v>0</v>
      </c>
      <c r="LY24" s="13">
        <f t="shared" si="509"/>
        <v>0</v>
      </c>
      <c r="LZ24" s="13">
        <f t="shared" si="509"/>
        <v>0</v>
      </c>
      <c r="MA24" s="13">
        <f t="shared" si="509"/>
        <v>0</v>
      </c>
      <c r="MB24" s="13">
        <f t="shared" si="509"/>
        <v>0</v>
      </c>
      <c r="MC24" s="13">
        <f t="shared" si="509"/>
        <v>0</v>
      </c>
      <c r="MD24" s="13">
        <f t="shared" si="509"/>
        <v>0</v>
      </c>
      <c r="ME24" s="13">
        <f t="shared" ref="ME24:MU24" si="510">SUM(ME71,ME118)</f>
        <v>0</v>
      </c>
      <c r="MF24" s="13">
        <f t="shared" si="510"/>
        <v>0</v>
      </c>
      <c r="MG24" s="13">
        <f t="shared" si="510"/>
        <v>0</v>
      </c>
      <c r="MH24" s="13">
        <f t="shared" si="510"/>
        <v>0</v>
      </c>
      <c r="MI24" s="13">
        <f t="shared" si="510"/>
        <v>0</v>
      </c>
      <c r="MJ24" s="13">
        <f t="shared" si="510"/>
        <v>0</v>
      </c>
      <c r="MK24" s="13">
        <f t="shared" si="510"/>
        <v>0</v>
      </c>
      <c r="ML24" s="13">
        <f t="shared" si="510"/>
        <v>0</v>
      </c>
      <c r="MM24" s="13">
        <f t="shared" si="510"/>
        <v>0</v>
      </c>
      <c r="MN24" s="13">
        <f t="shared" si="510"/>
        <v>0</v>
      </c>
      <c r="MO24" s="13">
        <f t="shared" si="510"/>
        <v>0</v>
      </c>
      <c r="MP24" s="13">
        <f t="shared" si="510"/>
        <v>0</v>
      </c>
      <c r="MQ24" s="13">
        <f t="shared" si="510"/>
        <v>0</v>
      </c>
      <c r="MR24" s="13">
        <f t="shared" si="510"/>
        <v>0</v>
      </c>
      <c r="MS24" s="13">
        <f t="shared" si="510"/>
        <v>0</v>
      </c>
      <c r="MT24" s="13">
        <f t="shared" si="510"/>
        <v>0</v>
      </c>
      <c r="MU24" s="13">
        <f t="shared" si="510"/>
        <v>0</v>
      </c>
      <c r="MV24" s="13">
        <f t="shared" ref="MV24:NB24" si="511">SUM(MV71,MV118)</f>
        <v>0</v>
      </c>
      <c r="MW24" s="13">
        <f t="shared" si="511"/>
        <v>0</v>
      </c>
      <c r="MX24" s="13">
        <f t="shared" si="511"/>
        <v>0</v>
      </c>
      <c r="MY24" s="13">
        <f t="shared" si="511"/>
        <v>0</v>
      </c>
      <c r="MZ24" s="13">
        <f t="shared" si="511"/>
        <v>0</v>
      </c>
      <c r="NA24" s="13">
        <f t="shared" si="511"/>
        <v>0</v>
      </c>
      <c r="NB24" s="13">
        <f t="shared" si="511"/>
        <v>0</v>
      </c>
    </row>
    <row r="25" spans="1:366" ht="15.75" customHeight="1">
      <c r="A25" s="22">
        <v>45</v>
      </c>
      <c r="B25" s="8" t="s">
        <v>99</v>
      </c>
      <c r="C25" s="13">
        <f t="shared" si="478"/>
        <v>0</v>
      </c>
      <c r="D25" s="13">
        <f t="shared" ref="D25:Q25" si="512">SUM(D72,D119)</f>
        <v>5.8243386243386236E-2</v>
      </c>
      <c r="E25" s="13">
        <f t="shared" si="512"/>
        <v>5.8243386243386236E-2</v>
      </c>
      <c r="F25" s="13">
        <f t="shared" si="512"/>
        <v>5.8243386243386236E-2</v>
      </c>
      <c r="G25" s="13">
        <f t="shared" si="512"/>
        <v>5.8243386243386236E-2</v>
      </c>
      <c r="H25" s="13">
        <f t="shared" si="512"/>
        <v>5.8243386243386236E-2</v>
      </c>
      <c r="I25" s="13">
        <f t="shared" si="512"/>
        <v>5.8243386243386236E-2</v>
      </c>
      <c r="J25" s="13">
        <f t="shared" si="512"/>
        <v>0</v>
      </c>
      <c r="K25" s="13">
        <f t="shared" si="512"/>
        <v>9.3798941798941798E-2</v>
      </c>
      <c r="L25" s="13">
        <f t="shared" si="512"/>
        <v>9.3798941798941798E-2</v>
      </c>
      <c r="M25" s="13">
        <f t="shared" si="512"/>
        <v>9.3798941798941798E-2</v>
      </c>
      <c r="N25" s="13">
        <f t="shared" si="512"/>
        <v>9.3798941798941798E-2</v>
      </c>
      <c r="O25" s="13">
        <f t="shared" si="512"/>
        <v>9.3798941798941798E-2</v>
      </c>
      <c r="P25" s="13">
        <f t="shared" si="512"/>
        <v>0</v>
      </c>
      <c r="Q25" s="13">
        <f t="shared" si="512"/>
        <v>0</v>
      </c>
      <c r="R25" s="13">
        <f t="shared" ref="R25:AJ25" si="513">SUM(R72,R119)</f>
        <v>3.0476190476190476E-2</v>
      </c>
      <c r="S25" s="13">
        <f t="shared" si="513"/>
        <v>3.0476190476190476E-2</v>
      </c>
      <c r="T25" s="13">
        <f t="shared" si="513"/>
        <v>3.0476190476190476E-2</v>
      </c>
      <c r="U25" s="13">
        <f t="shared" si="513"/>
        <v>3.0476190476190476E-2</v>
      </c>
      <c r="V25" s="13">
        <f t="shared" si="513"/>
        <v>3.0476190476190476E-2</v>
      </c>
      <c r="W25" s="13">
        <f t="shared" si="513"/>
        <v>0</v>
      </c>
      <c r="X25" s="13">
        <f t="shared" si="513"/>
        <v>0</v>
      </c>
      <c r="Y25" s="13">
        <f t="shared" si="513"/>
        <v>6.4000000000000001E-2</v>
      </c>
      <c r="Z25" s="13">
        <f t="shared" si="513"/>
        <v>6.4000000000000001E-2</v>
      </c>
      <c r="AA25" s="13">
        <f t="shared" si="513"/>
        <v>6.4000000000000001E-2</v>
      </c>
      <c r="AB25" s="13">
        <f t="shared" si="513"/>
        <v>6.4000000000000001E-2</v>
      </c>
      <c r="AC25" s="13">
        <f t="shared" si="513"/>
        <v>6.4000000000000001E-2</v>
      </c>
      <c r="AD25" s="13">
        <f t="shared" si="513"/>
        <v>0</v>
      </c>
      <c r="AE25" s="13">
        <f t="shared" si="513"/>
        <v>0</v>
      </c>
      <c r="AF25" s="13">
        <f t="shared" si="513"/>
        <v>0.21773544973544973</v>
      </c>
      <c r="AG25" s="13">
        <f t="shared" si="513"/>
        <v>0.21773544973544973</v>
      </c>
      <c r="AH25" s="13">
        <f t="shared" si="513"/>
        <v>0.21773544973544973</v>
      </c>
      <c r="AI25" s="13">
        <f t="shared" si="513"/>
        <v>0.21773544973544973</v>
      </c>
      <c r="AJ25" s="13">
        <f t="shared" si="513"/>
        <v>0.21773544973544973</v>
      </c>
      <c r="AK25" s="13">
        <f t="shared" ref="AK25:CV25" si="514">SUM(AK72,AK119)</f>
        <v>0.21773544973544973</v>
      </c>
      <c r="AL25" s="13">
        <f t="shared" si="514"/>
        <v>0</v>
      </c>
      <c r="AM25" s="13">
        <f t="shared" si="514"/>
        <v>0.5861587301587301</v>
      </c>
      <c r="AN25" s="13">
        <f t="shared" si="514"/>
        <v>0.5861587301587301</v>
      </c>
      <c r="AO25" s="13">
        <f t="shared" si="514"/>
        <v>0.5861587301587301</v>
      </c>
      <c r="AP25" s="13">
        <f t="shared" si="514"/>
        <v>0.5861587301587301</v>
      </c>
      <c r="AQ25" s="13">
        <f t="shared" si="514"/>
        <v>0.5861587301587301</v>
      </c>
      <c r="AR25" s="13">
        <f t="shared" si="514"/>
        <v>0</v>
      </c>
      <c r="AS25" s="13">
        <f t="shared" si="514"/>
        <v>0</v>
      </c>
      <c r="AT25" s="13">
        <f t="shared" si="514"/>
        <v>0.18692063492063493</v>
      </c>
      <c r="AU25" s="13">
        <f t="shared" si="514"/>
        <v>0.18692063492063493</v>
      </c>
      <c r="AV25" s="13">
        <f t="shared" si="514"/>
        <v>0.18692063492063493</v>
      </c>
      <c r="AW25" s="13">
        <f t="shared" si="514"/>
        <v>0.18692063492063493</v>
      </c>
      <c r="AX25" s="13">
        <f t="shared" si="514"/>
        <v>0.18692063492063493</v>
      </c>
      <c r="AY25" s="13">
        <f t="shared" si="514"/>
        <v>0</v>
      </c>
      <c r="AZ25" s="13">
        <f t="shared" si="514"/>
        <v>0</v>
      </c>
      <c r="BA25" s="13">
        <f t="shared" si="514"/>
        <v>3.2904126984126987</v>
      </c>
      <c r="BB25" s="13">
        <f t="shared" si="514"/>
        <v>3.2904126984126987</v>
      </c>
      <c r="BC25" s="13">
        <f t="shared" si="514"/>
        <v>3.2904126984126987</v>
      </c>
      <c r="BD25" s="13">
        <f t="shared" si="514"/>
        <v>3.2904126984126987</v>
      </c>
      <c r="BE25" s="13">
        <f t="shared" si="514"/>
        <v>3.2904126984126987</v>
      </c>
      <c r="BF25" s="13">
        <f t="shared" si="514"/>
        <v>0</v>
      </c>
      <c r="BG25" s="13">
        <f t="shared" si="514"/>
        <v>0</v>
      </c>
      <c r="BH25" s="13">
        <f t="shared" si="514"/>
        <v>0.84926984126984129</v>
      </c>
      <c r="BI25" s="13">
        <f t="shared" si="514"/>
        <v>0.84926984126984129</v>
      </c>
      <c r="BJ25" s="13">
        <f t="shared" si="514"/>
        <v>0.84926984126984129</v>
      </c>
      <c r="BK25" s="13">
        <f t="shared" si="514"/>
        <v>0.84926984126984129</v>
      </c>
      <c r="BL25" s="13">
        <f t="shared" si="514"/>
        <v>0.84926984126984129</v>
      </c>
      <c r="BM25" s="13">
        <f t="shared" si="514"/>
        <v>0</v>
      </c>
      <c r="BN25" s="13">
        <f t="shared" si="514"/>
        <v>0</v>
      </c>
      <c r="BO25" s="13">
        <f t="shared" si="514"/>
        <v>0.50251851851851859</v>
      </c>
      <c r="BP25" s="13">
        <f t="shared" si="514"/>
        <v>0.50251851851851859</v>
      </c>
      <c r="BQ25" s="13">
        <f t="shared" si="514"/>
        <v>0.50251851851851859</v>
      </c>
      <c r="BR25" s="13">
        <f t="shared" si="514"/>
        <v>0.50251851851851859</v>
      </c>
      <c r="BS25" s="13">
        <f t="shared" si="514"/>
        <v>0.50251851851851859</v>
      </c>
      <c r="BT25" s="13">
        <f t="shared" si="514"/>
        <v>0</v>
      </c>
      <c r="BU25" s="13">
        <f t="shared" si="514"/>
        <v>0</v>
      </c>
      <c r="BV25" s="13">
        <f t="shared" si="514"/>
        <v>0.1103915343915344</v>
      </c>
      <c r="BW25" s="13">
        <f t="shared" si="514"/>
        <v>0.1103915343915344</v>
      </c>
      <c r="BX25" s="13">
        <f t="shared" si="514"/>
        <v>0.1103915343915344</v>
      </c>
      <c r="BY25" s="13">
        <f t="shared" si="514"/>
        <v>0.1103915343915344</v>
      </c>
      <c r="BZ25" s="13">
        <f t="shared" si="514"/>
        <v>0.1103915343915344</v>
      </c>
      <c r="CA25" s="13">
        <f t="shared" si="514"/>
        <v>0</v>
      </c>
      <c r="CB25" s="13">
        <f t="shared" si="514"/>
        <v>0</v>
      </c>
      <c r="CC25" s="13">
        <f t="shared" si="514"/>
        <v>0.13443386243386243</v>
      </c>
      <c r="CD25" s="13">
        <f t="shared" si="514"/>
        <v>0.13443386243386243</v>
      </c>
      <c r="CE25" s="13">
        <f t="shared" si="514"/>
        <v>0.13443386243386243</v>
      </c>
      <c r="CF25" s="13">
        <f t="shared" si="514"/>
        <v>0.13443386243386243</v>
      </c>
      <c r="CG25" s="13">
        <f t="shared" si="514"/>
        <v>0.13443386243386243</v>
      </c>
      <c r="CH25" s="13">
        <f t="shared" si="514"/>
        <v>0</v>
      </c>
      <c r="CI25" s="13">
        <f t="shared" si="514"/>
        <v>0</v>
      </c>
      <c r="CJ25" s="13">
        <f t="shared" si="514"/>
        <v>9.5153439153439157E-2</v>
      </c>
      <c r="CK25" s="13">
        <f t="shared" si="514"/>
        <v>9.5153439153439157E-2</v>
      </c>
      <c r="CL25" s="13">
        <f t="shared" si="514"/>
        <v>9.5153439153439157E-2</v>
      </c>
      <c r="CM25" s="13">
        <f t="shared" si="514"/>
        <v>9.5153439153439157E-2</v>
      </c>
      <c r="CN25" s="13">
        <f t="shared" si="514"/>
        <v>9.5153439153439157E-2</v>
      </c>
      <c r="CO25" s="13">
        <f t="shared" si="514"/>
        <v>0</v>
      </c>
      <c r="CP25" s="13">
        <f t="shared" si="514"/>
        <v>0</v>
      </c>
      <c r="CQ25" s="13">
        <f t="shared" si="514"/>
        <v>0</v>
      </c>
      <c r="CR25" s="13">
        <f t="shared" si="514"/>
        <v>0</v>
      </c>
      <c r="CS25" s="13">
        <f t="shared" si="514"/>
        <v>0</v>
      </c>
      <c r="CT25" s="13">
        <f t="shared" si="514"/>
        <v>0</v>
      </c>
      <c r="CU25" s="13">
        <f t="shared" si="514"/>
        <v>0</v>
      </c>
      <c r="CV25" s="13">
        <f t="shared" si="514"/>
        <v>0</v>
      </c>
      <c r="CW25" s="13">
        <f t="shared" ref="CW25:FH25" si="515">SUM(CW72,CW119)</f>
        <v>0</v>
      </c>
      <c r="CX25" s="13">
        <f t="shared" si="515"/>
        <v>0</v>
      </c>
      <c r="CY25" s="13">
        <f t="shared" si="515"/>
        <v>0</v>
      </c>
      <c r="CZ25" s="13">
        <f t="shared" si="515"/>
        <v>0</v>
      </c>
      <c r="DA25" s="13">
        <f t="shared" si="515"/>
        <v>0</v>
      </c>
      <c r="DB25" s="13">
        <f t="shared" si="515"/>
        <v>0</v>
      </c>
      <c r="DC25" s="13">
        <f t="shared" si="515"/>
        <v>0</v>
      </c>
      <c r="DD25" s="13">
        <f t="shared" si="515"/>
        <v>0</v>
      </c>
      <c r="DE25" s="13">
        <f t="shared" si="515"/>
        <v>0</v>
      </c>
      <c r="DF25" s="13">
        <f t="shared" si="515"/>
        <v>0</v>
      </c>
      <c r="DG25" s="13">
        <f t="shared" si="515"/>
        <v>0</v>
      </c>
      <c r="DH25" s="13">
        <f t="shared" si="515"/>
        <v>0</v>
      </c>
      <c r="DI25" s="13">
        <f t="shared" si="515"/>
        <v>0</v>
      </c>
      <c r="DJ25" s="13">
        <f t="shared" si="515"/>
        <v>0</v>
      </c>
      <c r="DK25" s="13">
        <f t="shared" si="515"/>
        <v>0</v>
      </c>
      <c r="DL25" s="13">
        <f t="shared" si="515"/>
        <v>0</v>
      </c>
      <c r="DM25" s="13">
        <f t="shared" si="515"/>
        <v>0</v>
      </c>
      <c r="DN25" s="13">
        <f t="shared" si="515"/>
        <v>0</v>
      </c>
      <c r="DO25" s="13">
        <f t="shared" si="515"/>
        <v>0</v>
      </c>
      <c r="DP25" s="13">
        <f t="shared" si="515"/>
        <v>0</v>
      </c>
      <c r="DQ25" s="13">
        <f t="shared" si="515"/>
        <v>0</v>
      </c>
      <c r="DR25" s="13">
        <f t="shared" si="515"/>
        <v>0</v>
      </c>
      <c r="DS25" s="13">
        <f t="shared" si="515"/>
        <v>0</v>
      </c>
      <c r="DT25" s="13">
        <f t="shared" si="515"/>
        <v>0</v>
      </c>
      <c r="DU25" s="13">
        <f t="shared" si="515"/>
        <v>0</v>
      </c>
      <c r="DV25" s="13">
        <f t="shared" si="515"/>
        <v>0</v>
      </c>
      <c r="DW25" s="13">
        <f t="shared" si="515"/>
        <v>0</v>
      </c>
      <c r="DX25" s="13">
        <f t="shared" si="515"/>
        <v>0</v>
      </c>
      <c r="DY25" s="13">
        <f t="shared" si="515"/>
        <v>0</v>
      </c>
      <c r="DZ25" s="13">
        <f t="shared" si="515"/>
        <v>0</v>
      </c>
      <c r="EA25" s="13">
        <f t="shared" si="515"/>
        <v>0</v>
      </c>
      <c r="EB25" s="13">
        <f t="shared" si="515"/>
        <v>0</v>
      </c>
      <c r="EC25" s="13">
        <f t="shared" si="515"/>
        <v>0</v>
      </c>
      <c r="ED25" s="13">
        <f t="shared" si="515"/>
        <v>0</v>
      </c>
      <c r="EE25" s="13">
        <f t="shared" si="515"/>
        <v>0</v>
      </c>
      <c r="EF25" s="13">
        <f t="shared" si="515"/>
        <v>0</v>
      </c>
      <c r="EG25" s="13">
        <f t="shared" si="515"/>
        <v>0</v>
      </c>
      <c r="EH25" s="13">
        <f t="shared" si="515"/>
        <v>0</v>
      </c>
      <c r="EI25" s="13">
        <f t="shared" si="515"/>
        <v>0</v>
      </c>
      <c r="EJ25" s="13">
        <f t="shared" si="515"/>
        <v>0</v>
      </c>
      <c r="EK25" s="13">
        <f t="shared" si="515"/>
        <v>0</v>
      </c>
      <c r="EL25" s="13">
        <f t="shared" si="515"/>
        <v>0</v>
      </c>
      <c r="EM25" s="13">
        <f t="shared" si="515"/>
        <v>0</v>
      </c>
      <c r="EN25" s="13">
        <f t="shared" si="515"/>
        <v>0</v>
      </c>
      <c r="EO25" s="13">
        <f t="shared" si="515"/>
        <v>0</v>
      </c>
      <c r="EP25" s="13">
        <f t="shared" si="515"/>
        <v>0</v>
      </c>
      <c r="EQ25" s="13">
        <f t="shared" si="515"/>
        <v>0</v>
      </c>
      <c r="ER25" s="13">
        <f t="shared" si="515"/>
        <v>0</v>
      </c>
      <c r="ES25" s="13">
        <f t="shared" si="515"/>
        <v>0</v>
      </c>
      <c r="ET25" s="13">
        <f t="shared" si="515"/>
        <v>0</v>
      </c>
      <c r="EU25" s="13">
        <f t="shared" si="515"/>
        <v>0</v>
      </c>
      <c r="EV25" s="13">
        <f t="shared" si="515"/>
        <v>0</v>
      </c>
      <c r="EW25" s="13">
        <f t="shared" si="515"/>
        <v>0</v>
      </c>
      <c r="EX25" s="13">
        <f t="shared" si="515"/>
        <v>0</v>
      </c>
      <c r="EY25" s="13">
        <f t="shared" si="515"/>
        <v>0</v>
      </c>
      <c r="EZ25" s="13">
        <f t="shared" si="515"/>
        <v>0</v>
      </c>
      <c r="FA25" s="13">
        <f t="shared" si="515"/>
        <v>0</v>
      </c>
      <c r="FB25" s="13">
        <f t="shared" si="515"/>
        <v>0</v>
      </c>
      <c r="FC25" s="13">
        <f t="shared" si="515"/>
        <v>0</v>
      </c>
      <c r="FD25" s="13">
        <f t="shared" si="515"/>
        <v>0</v>
      </c>
      <c r="FE25" s="13">
        <f t="shared" si="515"/>
        <v>0</v>
      </c>
      <c r="FF25" s="13">
        <f t="shared" si="515"/>
        <v>0</v>
      </c>
      <c r="FG25" s="13">
        <f t="shared" si="515"/>
        <v>0</v>
      </c>
      <c r="FH25" s="13">
        <f t="shared" si="515"/>
        <v>0</v>
      </c>
      <c r="FI25" s="13">
        <f t="shared" ref="FI25:HT25" si="516">SUM(FI72,FI119)</f>
        <v>0</v>
      </c>
      <c r="FJ25" s="13">
        <f t="shared" si="516"/>
        <v>0</v>
      </c>
      <c r="FK25" s="13">
        <f t="shared" si="516"/>
        <v>0</v>
      </c>
      <c r="FL25" s="13">
        <f t="shared" si="516"/>
        <v>0</v>
      </c>
      <c r="FM25" s="13">
        <f t="shared" si="516"/>
        <v>0</v>
      </c>
      <c r="FN25" s="13">
        <f t="shared" si="516"/>
        <v>0</v>
      </c>
      <c r="FO25" s="13">
        <f t="shared" si="516"/>
        <v>0</v>
      </c>
      <c r="FP25" s="13">
        <f t="shared" si="516"/>
        <v>0</v>
      </c>
      <c r="FQ25" s="13">
        <f t="shared" si="516"/>
        <v>0</v>
      </c>
      <c r="FR25" s="13">
        <f t="shared" si="516"/>
        <v>0</v>
      </c>
      <c r="FS25" s="13">
        <f t="shared" si="516"/>
        <v>0</v>
      </c>
      <c r="FT25" s="13">
        <f t="shared" si="516"/>
        <v>0</v>
      </c>
      <c r="FU25" s="13">
        <f t="shared" si="516"/>
        <v>0</v>
      </c>
      <c r="FV25" s="13">
        <f t="shared" si="516"/>
        <v>0</v>
      </c>
      <c r="FW25" s="13">
        <f t="shared" si="516"/>
        <v>0</v>
      </c>
      <c r="FX25" s="13">
        <f t="shared" si="516"/>
        <v>0</v>
      </c>
      <c r="FY25" s="13">
        <f t="shared" si="516"/>
        <v>0</v>
      </c>
      <c r="FZ25" s="13">
        <f t="shared" si="516"/>
        <v>0</v>
      </c>
      <c r="GA25" s="13">
        <f t="shared" si="516"/>
        <v>0</v>
      </c>
      <c r="GB25" s="13">
        <f t="shared" si="516"/>
        <v>0</v>
      </c>
      <c r="GC25" s="13">
        <f t="shared" si="516"/>
        <v>0</v>
      </c>
      <c r="GD25" s="13">
        <f t="shared" si="516"/>
        <v>0</v>
      </c>
      <c r="GE25" s="13">
        <f t="shared" si="516"/>
        <v>0</v>
      </c>
      <c r="GF25" s="13">
        <f t="shared" si="516"/>
        <v>0</v>
      </c>
      <c r="GG25" s="13">
        <f t="shared" si="516"/>
        <v>0</v>
      </c>
      <c r="GH25" s="13">
        <f t="shared" si="516"/>
        <v>0</v>
      </c>
      <c r="GI25" s="13">
        <f t="shared" si="516"/>
        <v>0</v>
      </c>
      <c r="GJ25" s="13">
        <f t="shared" si="516"/>
        <v>0</v>
      </c>
      <c r="GK25" s="13">
        <f t="shared" si="516"/>
        <v>0</v>
      </c>
      <c r="GL25" s="13">
        <f t="shared" si="516"/>
        <v>0</v>
      </c>
      <c r="GM25" s="13">
        <f t="shared" si="516"/>
        <v>0</v>
      </c>
      <c r="GN25" s="13">
        <f t="shared" si="516"/>
        <v>0</v>
      </c>
      <c r="GO25" s="13">
        <f t="shared" si="516"/>
        <v>0</v>
      </c>
      <c r="GP25" s="13">
        <f t="shared" si="516"/>
        <v>0</v>
      </c>
      <c r="GQ25" s="13">
        <f t="shared" si="516"/>
        <v>0</v>
      </c>
      <c r="GR25" s="13">
        <f t="shared" si="516"/>
        <v>0</v>
      </c>
      <c r="GS25" s="13">
        <f t="shared" si="516"/>
        <v>0</v>
      </c>
      <c r="GT25" s="13">
        <f t="shared" si="516"/>
        <v>0</v>
      </c>
      <c r="GU25" s="13">
        <f t="shared" si="516"/>
        <v>0</v>
      </c>
      <c r="GV25" s="13">
        <f t="shared" si="516"/>
        <v>0</v>
      </c>
      <c r="GW25" s="13">
        <f t="shared" si="516"/>
        <v>0</v>
      </c>
      <c r="GX25" s="13">
        <f t="shared" si="516"/>
        <v>0</v>
      </c>
      <c r="GY25" s="13">
        <f t="shared" si="516"/>
        <v>0</v>
      </c>
      <c r="GZ25" s="13">
        <f t="shared" si="516"/>
        <v>0</v>
      </c>
      <c r="HA25" s="13">
        <f t="shared" si="516"/>
        <v>0</v>
      </c>
      <c r="HB25" s="13">
        <f t="shared" si="516"/>
        <v>0</v>
      </c>
      <c r="HC25" s="13">
        <f t="shared" si="516"/>
        <v>0</v>
      </c>
      <c r="HD25" s="13">
        <f t="shared" si="516"/>
        <v>0</v>
      </c>
      <c r="HE25" s="13">
        <f t="shared" si="516"/>
        <v>0</v>
      </c>
      <c r="HF25" s="13">
        <f t="shared" si="516"/>
        <v>0</v>
      </c>
      <c r="HG25" s="13">
        <f t="shared" si="516"/>
        <v>0</v>
      </c>
      <c r="HH25" s="13">
        <f t="shared" si="516"/>
        <v>0</v>
      </c>
      <c r="HI25" s="13">
        <f t="shared" si="516"/>
        <v>0</v>
      </c>
      <c r="HJ25" s="13">
        <f t="shared" si="516"/>
        <v>0</v>
      </c>
      <c r="HK25" s="13">
        <f t="shared" si="516"/>
        <v>0</v>
      </c>
      <c r="HL25" s="13">
        <f t="shared" si="516"/>
        <v>0</v>
      </c>
      <c r="HM25" s="13">
        <f t="shared" si="516"/>
        <v>0</v>
      </c>
      <c r="HN25" s="13">
        <f t="shared" si="516"/>
        <v>0</v>
      </c>
      <c r="HO25" s="13">
        <f t="shared" si="516"/>
        <v>0</v>
      </c>
      <c r="HP25" s="13">
        <f t="shared" si="516"/>
        <v>0</v>
      </c>
      <c r="HQ25" s="13">
        <f t="shared" si="516"/>
        <v>0</v>
      </c>
      <c r="HR25" s="13">
        <f t="shared" si="516"/>
        <v>0</v>
      </c>
      <c r="HS25" s="13">
        <f t="shared" si="516"/>
        <v>0</v>
      </c>
      <c r="HT25" s="13">
        <f t="shared" si="516"/>
        <v>0</v>
      </c>
      <c r="HU25" s="13">
        <f t="shared" ref="HU25:IK25" si="517">SUM(HU72,HU119)</f>
        <v>0</v>
      </c>
      <c r="HV25" s="13">
        <f t="shared" si="517"/>
        <v>0</v>
      </c>
      <c r="HW25" s="13">
        <f t="shared" si="517"/>
        <v>0</v>
      </c>
      <c r="HX25" s="13">
        <f t="shared" si="517"/>
        <v>0</v>
      </c>
      <c r="HY25" s="13">
        <f t="shared" si="517"/>
        <v>0</v>
      </c>
      <c r="HZ25" s="13">
        <f t="shared" si="517"/>
        <v>0</v>
      </c>
      <c r="IA25" s="13">
        <f t="shared" si="517"/>
        <v>6.6119788359788352</v>
      </c>
      <c r="IB25" s="13">
        <f t="shared" si="517"/>
        <v>6.6119788359788352</v>
      </c>
      <c r="IC25" s="13">
        <f t="shared" si="517"/>
        <v>6.6119788359788352</v>
      </c>
      <c r="ID25" s="13">
        <f t="shared" si="517"/>
        <v>6.6119788359788352</v>
      </c>
      <c r="IE25" s="13">
        <f t="shared" si="517"/>
        <v>6.6119788359788352</v>
      </c>
      <c r="IF25" s="13">
        <f t="shared" si="517"/>
        <v>0</v>
      </c>
      <c r="IG25" s="13">
        <f t="shared" si="517"/>
        <v>0</v>
      </c>
      <c r="IH25" s="13">
        <f t="shared" si="517"/>
        <v>1.5617354497354499</v>
      </c>
      <c r="II25" s="13">
        <f t="shared" si="517"/>
        <v>1.5617354497354499</v>
      </c>
      <c r="IJ25" s="13">
        <f t="shared" si="517"/>
        <v>1.5617354497354499</v>
      </c>
      <c r="IK25" s="13">
        <f t="shared" si="517"/>
        <v>1.5617354497354499</v>
      </c>
      <c r="IL25" s="13">
        <f t="shared" ref="IL25:IY25" si="518">SUM(IL72,IL119)</f>
        <v>1.5617354497354499</v>
      </c>
      <c r="IM25" s="13">
        <f t="shared" si="518"/>
        <v>0</v>
      </c>
      <c r="IN25" s="13">
        <f t="shared" si="518"/>
        <v>0</v>
      </c>
      <c r="IO25" s="13">
        <f t="shared" si="518"/>
        <v>1.4703068783068782</v>
      </c>
      <c r="IP25" s="13">
        <f t="shared" si="518"/>
        <v>1.4703068783068782</v>
      </c>
      <c r="IQ25" s="13">
        <f t="shared" si="518"/>
        <v>1.4703068783068782</v>
      </c>
      <c r="IR25" s="13">
        <f t="shared" si="518"/>
        <v>1.4703068783068782</v>
      </c>
      <c r="IS25" s="13">
        <f t="shared" si="518"/>
        <v>1.4703068783068782</v>
      </c>
      <c r="IT25" s="13">
        <f t="shared" si="518"/>
        <v>0</v>
      </c>
      <c r="IU25" s="13">
        <f t="shared" si="518"/>
        <v>0</v>
      </c>
      <c r="IV25" s="13">
        <f t="shared" si="518"/>
        <v>2.7997460317460314</v>
      </c>
      <c r="IW25" s="13">
        <f t="shared" si="518"/>
        <v>2.7997460317460314</v>
      </c>
      <c r="IX25" s="13">
        <f t="shared" si="518"/>
        <v>2.7997460317460314</v>
      </c>
      <c r="IY25" s="13">
        <f t="shared" si="518"/>
        <v>2.7997460317460314</v>
      </c>
      <c r="IZ25" s="13">
        <f t="shared" ref="IZ25:JZ25" si="519">SUM(IZ72,IZ119)</f>
        <v>2.7997460317460314</v>
      </c>
      <c r="JA25" s="13">
        <f t="shared" si="519"/>
        <v>0</v>
      </c>
      <c r="JB25" s="13">
        <f t="shared" si="519"/>
        <v>0</v>
      </c>
      <c r="JC25" s="13">
        <f t="shared" si="519"/>
        <v>0.65828571428571436</v>
      </c>
      <c r="JD25" s="13">
        <f t="shared" si="519"/>
        <v>0.65828571428571436</v>
      </c>
      <c r="JE25" s="13">
        <f t="shared" si="519"/>
        <v>0.65828571428571436</v>
      </c>
      <c r="JF25" s="13">
        <f t="shared" si="519"/>
        <v>0.65828571428571436</v>
      </c>
      <c r="JG25" s="13">
        <f t="shared" si="519"/>
        <v>0.65828571428571436</v>
      </c>
      <c r="JH25" s="13">
        <f t="shared" si="519"/>
        <v>0</v>
      </c>
      <c r="JI25" s="13">
        <f t="shared" si="519"/>
        <v>0</v>
      </c>
      <c r="JJ25" s="13">
        <f t="shared" si="519"/>
        <v>1.5282116402116404</v>
      </c>
      <c r="JK25" s="13">
        <f t="shared" si="519"/>
        <v>1.5282116402116404</v>
      </c>
      <c r="JL25" s="13">
        <f t="shared" si="519"/>
        <v>1.5282116402116404</v>
      </c>
      <c r="JM25" s="13">
        <f t="shared" si="519"/>
        <v>1.5282116402116404</v>
      </c>
      <c r="JN25" s="13">
        <f t="shared" si="519"/>
        <v>1.5282116402116404</v>
      </c>
      <c r="JO25" s="13">
        <f t="shared" si="519"/>
        <v>0</v>
      </c>
      <c r="JP25" s="13">
        <f t="shared" si="519"/>
        <v>0</v>
      </c>
      <c r="JQ25" s="13">
        <f t="shared" si="519"/>
        <v>0</v>
      </c>
      <c r="JR25" s="13">
        <f t="shared" si="519"/>
        <v>0</v>
      </c>
      <c r="JS25" s="13">
        <f t="shared" si="519"/>
        <v>0</v>
      </c>
      <c r="JT25" s="13">
        <f t="shared" si="519"/>
        <v>0</v>
      </c>
      <c r="JU25" s="13">
        <f t="shared" si="519"/>
        <v>0</v>
      </c>
      <c r="JV25" s="13">
        <f t="shared" si="519"/>
        <v>0</v>
      </c>
      <c r="JW25" s="13">
        <f t="shared" si="519"/>
        <v>0</v>
      </c>
      <c r="JX25" s="13">
        <f t="shared" si="519"/>
        <v>0</v>
      </c>
      <c r="JY25" s="13">
        <f t="shared" si="519"/>
        <v>0</v>
      </c>
      <c r="JZ25" s="13">
        <f t="shared" si="519"/>
        <v>0</v>
      </c>
      <c r="KA25" s="13">
        <f t="shared" ref="KA25:MD25" si="520">SUM(KA72,KA119)</f>
        <v>0</v>
      </c>
      <c r="KB25" s="13">
        <f t="shared" si="520"/>
        <v>0</v>
      </c>
      <c r="KC25" s="13">
        <f t="shared" si="520"/>
        <v>0</v>
      </c>
      <c r="KD25" s="13">
        <f t="shared" si="520"/>
        <v>0</v>
      </c>
      <c r="KE25" s="13">
        <f t="shared" si="520"/>
        <v>0</v>
      </c>
      <c r="KF25" s="13">
        <f t="shared" si="520"/>
        <v>0</v>
      </c>
      <c r="KG25" s="13">
        <f t="shared" si="520"/>
        <v>0</v>
      </c>
      <c r="KH25" s="13">
        <f t="shared" si="520"/>
        <v>0</v>
      </c>
      <c r="KI25" s="13">
        <f t="shared" si="520"/>
        <v>0</v>
      </c>
      <c r="KJ25" s="13">
        <f t="shared" si="520"/>
        <v>0</v>
      </c>
      <c r="KK25" s="13">
        <f t="shared" si="520"/>
        <v>0</v>
      </c>
      <c r="KL25" s="13">
        <f t="shared" si="520"/>
        <v>0</v>
      </c>
      <c r="KM25" s="13">
        <f t="shared" si="520"/>
        <v>0</v>
      </c>
      <c r="KN25" s="13">
        <f t="shared" si="520"/>
        <v>0</v>
      </c>
      <c r="KO25" s="13">
        <f t="shared" si="520"/>
        <v>0</v>
      </c>
      <c r="KP25" s="13">
        <f t="shared" si="520"/>
        <v>0</v>
      </c>
      <c r="KQ25" s="13">
        <f t="shared" si="520"/>
        <v>0</v>
      </c>
      <c r="KR25" s="13">
        <f t="shared" si="520"/>
        <v>0</v>
      </c>
      <c r="KS25" s="13">
        <f t="shared" si="520"/>
        <v>0</v>
      </c>
      <c r="KT25" s="13">
        <f t="shared" si="520"/>
        <v>0</v>
      </c>
      <c r="KU25" s="13">
        <f t="shared" si="520"/>
        <v>0</v>
      </c>
      <c r="KV25" s="13">
        <f t="shared" si="520"/>
        <v>0</v>
      </c>
      <c r="KW25" s="13">
        <f t="shared" si="520"/>
        <v>0</v>
      </c>
      <c r="KX25" s="13">
        <f t="shared" si="520"/>
        <v>0</v>
      </c>
      <c r="KY25" s="13">
        <f t="shared" si="520"/>
        <v>0</v>
      </c>
      <c r="KZ25" s="13">
        <f t="shared" si="520"/>
        <v>0</v>
      </c>
      <c r="LA25" s="13">
        <f t="shared" si="520"/>
        <v>0</v>
      </c>
      <c r="LB25" s="13">
        <f t="shared" si="520"/>
        <v>0</v>
      </c>
      <c r="LC25" s="13">
        <f t="shared" si="520"/>
        <v>0</v>
      </c>
      <c r="LD25" s="13">
        <f t="shared" si="520"/>
        <v>0</v>
      </c>
      <c r="LE25" s="13">
        <f t="shared" si="520"/>
        <v>0</v>
      </c>
      <c r="LF25" s="13">
        <f t="shared" si="520"/>
        <v>0</v>
      </c>
      <c r="LG25" s="13">
        <f t="shared" si="520"/>
        <v>0</v>
      </c>
      <c r="LH25" s="13">
        <f t="shared" si="520"/>
        <v>0</v>
      </c>
      <c r="LI25" s="13">
        <f t="shared" si="520"/>
        <v>0</v>
      </c>
      <c r="LJ25" s="13">
        <f t="shared" si="520"/>
        <v>0</v>
      </c>
      <c r="LK25" s="13">
        <f t="shared" si="520"/>
        <v>0</v>
      </c>
      <c r="LL25" s="13">
        <f t="shared" si="520"/>
        <v>0</v>
      </c>
      <c r="LM25" s="13">
        <f t="shared" si="520"/>
        <v>0</v>
      </c>
      <c r="LN25" s="13">
        <f t="shared" si="520"/>
        <v>0</v>
      </c>
      <c r="LO25" s="13">
        <f t="shared" si="520"/>
        <v>0</v>
      </c>
      <c r="LP25" s="13">
        <f t="shared" si="520"/>
        <v>0</v>
      </c>
      <c r="LQ25" s="13">
        <f t="shared" si="520"/>
        <v>0</v>
      </c>
      <c r="LR25" s="13">
        <f t="shared" si="520"/>
        <v>0</v>
      </c>
      <c r="LS25" s="13">
        <f t="shared" si="520"/>
        <v>0</v>
      </c>
      <c r="LT25" s="13">
        <f t="shared" si="520"/>
        <v>0</v>
      </c>
      <c r="LU25" s="13">
        <f t="shared" si="520"/>
        <v>0</v>
      </c>
      <c r="LV25" s="13">
        <f t="shared" si="520"/>
        <v>0</v>
      </c>
      <c r="LW25" s="13">
        <f t="shared" si="520"/>
        <v>0</v>
      </c>
      <c r="LX25" s="13">
        <f t="shared" si="520"/>
        <v>0</v>
      </c>
      <c r="LY25" s="13">
        <f t="shared" si="520"/>
        <v>0</v>
      </c>
      <c r="LZ25" s="13">
        <f t="shared" si="520"/>
        <v>0</v>
      </c>
      <c r="MA25" s="13">
        <f t="shared" si="520"/>
        <v>0</v>
      </c>
      <c r="MB25" s="13">
        <f t="shared" si="520"/>
        <v>0</v>
      </c>
      <c r="MC25" s="13">
        <f t="shared" si="520"/>
        <v>0</v>
      </c>
      <c r="MD25" s="13">
        <f t="shared" si="520"/>
        <v>0</v>
      </c>
      <c r="ME25" s="13">
        <f t="shared" ref="ME25:MU25" si="521">SUM(ME72,ME119)</f>
        <v>0</v>
      </c>
      <c r="MF25" s="13">
        <f t="shared" si="521"/>
        <v>0</v>
      </c>
      <c r="MG25" s="13">
        <f t="shared" si="521"/>
        <v>0</v>
      </c>
      <c r="MH25" s="13">
        <f t="shared" si="521"/>
        <v>0</v>
      </c>
      <c r="MI25" s="13">
        <f t="shared" si="521"/>
        <v>0</v>
      </c>
      <c r="MJ25" s="13">
        <f t="shared" si="521"/>
        <v>0</v>
      </c>
      <c r="MK25" s="13">
        <f t="shared" si="521"/>
        <v>0</v>
      </c>
      <c r="ML25" s="13">
        <f t="shared" si="521"/>
        <v>0</v>
      </c>
      <c r="MM25" s="13">
        <f t="shared" si="521"/>
        <v>0</v>
      </c>
      <c r="MN25" s="13">
        <f t="shared" si="521"/>
        <v>0</v>
      </c>
      <c r="MO25" s="13">
        <f t="shared" si="521"/>
        <v>0</v>
      </c>
      <c r="MP25" s="13">
        <f t="shared" si="521"/>
        <v>0</v>
      </c>
      <c r="MQ25" s="13">
        <f t="shared" si="521"/>
        <v>0</v>
      </c>
      <c r="MR25" s="13">
        <f t="shared" si="521"/>
        <v>0</v>
      </c>
      <c r="MS25" s="13">
        <f t="shared" si="521"/>
        <v>0</v>
      </c>
      <c r="MT25" s="13">
        <f t="shared" si="521"/>
        <v>0</v>
      </c>
      <c r="MU25" s="13">
        <f t="shared" si="521"/>
        <v>0</v>
      </c>
      <c r="MV25" s="13">
        <f t="shared" ref="MV25:NB25" si="522">SUM(MV72,MV119)</f>
        <v>0</v>
      </c>
      <c r="MW25" s="13">
        <f t="shared" si="522"/>
        <v>0</v>
      </c>
      <c r="MX25" s="13">
        <f t="shared" si="522"/>
        <v>0</v>
      </c>
      <c r="MY25" s="13">
        <f t="shared" si="522"/>
        <v>0</v>
      </c>
      <c r="MZ25" s="13">
        <f t="shared" si="522"/>
        <v>0</v>
      </c>
      <c r="NA25" s="13">
        <f t="shared" si="522"/>
        <v>0</v>
      </c>
      <c r="NB25" s="13">
        <f t="shared" si="522"/>
        <v>0</v>
      </c>
    </row>
    <row r="26" spans="1:366" ht="15.75" customHeight="1">
      <c r="A26" s="22">
        <v>46</v>
      </c>
      <c r="B26" s="8" t="s">
        <v>100</v>
      </c>
      <c r="C26" s="13">
        <f t="shared" si="478"/>
        <v>1</v>
      </c>
      <c r="D26" s="13">
        <f t="shared" ref="D26:Q26" si="523">SUM(D73,D120)</f>
        <v>1.0286666666666666</v>
      </c>
      <c r="E26" s="13">
        <f t="shared" si="523"/>
        <v>1.0286666666666666</v>
      </c>
      <c r="F26" s="13">
        <f t="shared" si="523"/>
        <v>1.0286666666666666</v>
      </c>
      <c r="G26" s="13">
        <f t="shared" si="523"/>
        <v>1.0286666666666666</v>
      </c>
      <c r="H26" s="13">
        <f t="shared" si="523"/>
        <v>1.0286666666666666</v>
      </c>
      <c r="I26" s="13">
        <f t="shared" si="523"/>
        <v>1.0286666666666666</v>
      </c>
      <c r="J26" s="13">
        <f t="shared" si="523"/>
        <v>1</v>
      </c>
      <c r="K26" s="13">
        <f t="shared" si="523"/>
        <v>1.0461666666666667</v>
      </c>
      <c r="L26" s="13">
        <f t="shared" si="523"/>
        <v>1.0461666666666667</v>
      </c>
      <c r="M26" s="13">
        <f t="shared" si="523"/>
        <v>1.0461666666666667</v>
      </c>
      <c r="N26" s="13">
        <f t="shared" si="523"/>
        <v>1.0461666666666667</v>
      </c>
      <c r="O26" s="13">
        <f t="shared" si="523"/>
        <v>1.0461666666666667</v>
      </c>
      <c r="P26" s="13">
        <f t="shared" si="523"/>
        <v>1</v>
      </c>
      <c r="Q26" s="13">
        <f t="shared" si="523"/>
        <v>1</v>
      </c>
      <c r="R26" s="13">
        <f t="shared" ref="R26:AJ26" si="524">SUM(R73,R120)</f>
        <v>1.0149999999999999</v>
      </c>
      <c r="S26" s="13">
        <f t="shared" si="524"/>
        <v>1.0149999999999999</v>
      </c>
      <c r="T26" s="13">
        <f t="shared" si="524"/>
        <v>1.0149999999999999</v>
      </c>
      <c r="U26" s="13">
        <f t="shared" si="524"/>
        <v>1.0149999999999999</v>
      </c>
      <c r="V26" s="13">
        <f t="shared" si="524"/>
        <v>1.0149999999999999</v>
      </c>
      <c r="W26" s="13">
        <f t="shared" si="524"/>
        <v>1</v>
      </c>
      <c r="X26" s="13">
        <f t="shared" si="524"/>
        <v>1</v>
      </c>
      <c r="Y26" s="13">
        <f t="shared" si="524"/>
        <v>1.0315000000000001</v>
      </c>
      <c r="Z26" s="13">
        <f t="shared" si="524"/>
        <v>1.0315000000000001</v>
      </c>
      <c r="AA26" s="13">
        <f t="shared" si="524"/>
        <v>1.0315000000000001</v>
      </c>
      <c r="AB26" s="13">
        <f t="shared" si="524"/>
        <v>1.0315000000000001</v>
      </c>
      <c r="AC26" s="13">
        <f t="shared" si="524"/>
        <v>1.0315000000000001</v>
      </c>
      <c r="AD26" s="13">
        <f t="shared" si="524"/>
        <v>1</v>
      </c>
      <c r="AE26" s="13">
        <f t="shared" si="524"/>
        <v>1</v>
      </c>
      <c r="AF26" s="13">
        <f t="shared" si="524"/>
        <v>1.1071666666666666</v>
      </c>
      <c r="AG26" s="13">
        <f t="shared" si="524"/>
        <v>1.1071666666666666</v>
      </c>
      <c r="AH26" s="13">
        <f t="shared" si="524"/>
        <v>1.1071666666666666</v>
      </c>
      <c r="AI26" s="13">
        <f t="shared" si="524"/>
        <v>1.1071666666666666</v>
      </c>
      <c r="AJ26" s="13">
        <f t="shared" si="524"/>
        <v>1.1071666666666666</v>
      </c>
      <c r="AK26" s="13">
        <f t="shared" ref="AK26:CV26" si="525">SUM(AK73,AK120)</f>
        <v>1.1071666666666666</v>
      </c>
      <c r="AL26" s="13">
        <f t="shared" si="525"/>
        <v>1</v>
      </c>
      <c r="AM26" s="13">
        <f t="shared" si="525"/>
        <v>1.2885</v>
      </c>
      <c r="AN26" s="13">
        <f t="shared" si="525"/>
        <v>1.2885</v>
      </c>
      <c r="AO26" s="13">
        <f t="shared" si="525"/>
        <v>1.2885</v>
      </c>
      <c r="AP26" s="13">
        <f t="shared" si="525"/>
        <v>1.2885</v>
      </c>
      <c r="AQ26" s="13">
        <f t="shared" si="525"/>
        <v>1.2885</v>
      </c>
      <c r="AR26" s="13">
        <f t="shared" si="525"/>
        <v>1</v>
      </c>
      <c r="AS26" s="13">
        <f t="shared" si="525"/>
        <v>1</v>
      </c>
      <c r="AT26" s="13">
        <f t="shared" si="525"/>
        <v>1.0920000000000001</v>
      </c>
      <c r="AU26" s="13">
        <f t="shared" si="525"/>
        <v>1.0920000000000001</v>
      </c>
      <c r="AV26" s="13">
        <f t="shared" si="525"/>
        <v>1.0920000000000001</v>
      </c>
      <c r="AW26" s="13">
        <f t="shared" si="525"/>
        <v>1.0920000000000001</v>
      </c>
      <c r="AX26" s="13">
        <f t="shared" si="525"/>
        <v>1.0920000000000001</v>
      </c>
      <c r="AY26" s="13">
        <f t="shared" si="525"/>
        <v>1</v>
      </c>
      <c r="AZ26" s="13">
        <f t="shared" si="525"/>
        <v>1</v>
      </c>
      <c r="BA26" s="13">
        <f t="shared" si="525"/>
        <v>2.6194999999999999</v>
      </c>
      <c r="BB26" s="13">
        <f t="shared" si="525"/>
        <v>2.6194999999999999</v>
      </c>
      <c r="BC26" s="13">
        <f t="shared" si="525"/>
        <v>2.6194999999999999</v>
      </c>
      <c r="BD26" s="13">
        <f t="shared" si="525"/>
        <v>2.6194999999999999</v>
      </c>
      <c r="BE26" s="13">
        <f t="shared" si="525"/>
        <v>2.6194999999999999</v>
      </c>
      <c r="BF26" s="13">
        <f t="shared" si="525"/>
        <v>1</v>
      </c>
      <c r="BG26" s="13">
        <f t="shared" si="525"/>
        <v>1</v>
      </c>
      <c r="BH26" s="13">
        <f t="shared" si="525"/>
        <v>1.4179999999999999</v>
      </c>
      <c r="BI26" s="13">
        <f t="shared" si="525"/>
        <v>1.4179999999999999</v>
      </c>
      <c r="BJ26" s="13">
        <f t="shared" si="525"/>
        <v>1.4179999999999999</v>
      </c>
      <c r="BK26" s="13">
        <f t="shared" si="525"/>
        <v>1.4179999999999999</v>
      </c>
      <c r="BL26" s="13">
        <f t="shared" si="525"/>
        <v>1.4179999999999999</v>
      </c>
      <c r="BM26" s="13">
        <f t="shared" si="525"/>
        <v>1</v>
      </c>
      <c r="BN26" s="13">
        <f t="shared" si="525"/>
        <v>1</v>
      </c>
      <c r="BO26" s="13">
        <f t="shared" si="525"/>
        <v>1.2473333333333334</v>
      </c>
      <c r="BP26" s="13">
        <f t="shared" si="525"/>
        <v>1.2473333333333334</v>
      </c>
      <c r="BQ26" s="13">
        <f t="shared" si="525"/>
        <v>1.2473333333333334</v>
      </c>
      <c r="BR26" s="13">
        <f t="shared" si="525"/>
        <v>1.2473333333333334</v>
      </c>
      <c r="BS26" s="13">
        <f t="shared" si="525"/>
        <v>1.2473333333333334</v>
      </c>
      <c r="BT26" s="13">
        <f t="shared" si="525"/>
        <v>1</v>
      </c>
      <c r="BU26" s="13">
        <f t="shared" si="525"/>
        <v>1</v>
      </c>
      <c r="BV26" s="13">
        <f t="shared" si="525"/>
        <v>1.0543333333333333</v>
      </c>
      <c r="BW26" s="13">
        <f t="shared" si="525"/>
        <v>1.0543333333333333</v>
      </c>
      <c r="BX26" s="13">
        <f t="shared" si="525"/>
        <v>1.0543333333333333</v>
      </c>
      <c r="BY26" s="13">
        <f t="shared" si="525"/>
        <v>1.0543333333333333</v>
      </c>
      <c r="BZ26" s="13">
        <f t="shared" si="525"/>
        <v>1.0543333333333333</v>
      </c>
      <c r="CA26" s="13">
        <f t="shared" si="525"/>
        <v>1</v>
      </c>
      <c r="CB26" s="13">
        <f t="shared" si="525"/>
        <v>1</v>
      </c>
      <c r="CC26" s="13">
        <f t="shared" si="525"/>
        <v>1.0661666666666667</v>
      </c>
      <c r="CD26" s="13">
        <f t="shared" si="525"/>
        <v>1.0661666666666667</v>
      </c>
      <c r="CE26" s="13">
        <f t="shared" si="525"/>
        <v>1.0661666666666667</v>
      </c>
      <c r="CF26" s="13">
        <f t="shared" si="525"/>
        <v>1.0661666666666667</v>
      </c>
      <c r="CG26" s="13">
        <f t="shared" si="525"/>
        <v>1.0661666666666667</v>
      </c>
      <c r="CH26" s="13">
        <f t="shared" si="525"/>
        <v>1</v>
      </c>
      <c r="CI26" s="13">
        <f t="shared" si="525"/>
        <v>1</v>
      </c>
      <c r="CJ26" s="13">
        <f t="shared" si="525"/>
        <v>1.0468333333333333</v>
      </c>
      <c r="CK26" s="13">
        <f t="shared" si="525"/>
        <v>1.0468333333333333</v>
      </c>
      <c r="CL26" s="13">
        <f t="shared" si="525"/>
        <v>1.0468333333333333</v>
      </c>
      <c r="CM26" s="13">
        <f t="shared" si="525"/>
        <v>1.0468333333333333</v>
      </c>
      <c r="CN26" s="13">
        <f t="shared" si="525"/>
        <v>1.0468333333333333</v>
      </c>
      <c r="CO26" s="13">
        <f t="shared" si="525"/>
        <v>1</v>
      </c>
      <c r="CP26" s="13">
        <f t="shared" si="525"/>
        <v>1</v>
      </c>
      <c r="CQ26" s="13">
        <f t="shared" si="525"/>
        <v>1</v>
      </c>
      <c r="CR26" s="13">
        <f t="shared" si="525"/>
        <v>1</v>
      </c>
      <c r="CS26" s="13">
        <f t="shared" si="525"/>
        <v>1</v>
      </c>
      <c r="CT26" s="13">
        <f t="shared" si="525"/>
        <v>1</v>
      </c>
      <c r="CU26" s="13">
        <f t="shared" si="525"/>
        <v>1</v>
      </c>
      <c r="CV26" s="13">
        <f t="shared" si="525"/>
        <v>1</v>
      </c>
      <c r="CW26" s="13">
        <f t="shared" ref="CW26:FH26" si="526">SUM(CW73,CW120)</f>
        <v>1</v>
      </c>
      <c r="CX26" s="13">
        <f t="shared" si="526"/>
        <v>1</v>
      </c>
      <c r="CY26" s="13">
        <f t="shared" si="526"/>
        <v>1</v>
      </c>
      <c r="CZ26" s="13">
        <f t="shared" si="526"/>
        <v>1</v>
      </c>
      <c r="DA26" s="13">
        <f t="shared" si="526"/>
        <v>1</v>
      </c>
      <c r="DB26" s="13">
        <f t="shared" si="526"/>
        <v>1</v>
      </c>
      <c r="DC26" s="13">
        <f t="shared" si="526"/>
        <v>1</v>
      </c>
      <c r="DD26" s="13">
        <f t="shared" si="526"/>
        <v>1</v>
      </c>
      <c r="DE26" s="13">
        <f t="shared" si="526"/>
        <v>1</v>
      </c>
      <c r="DF26" s="13">
        <f t="shared" si="526"/>
        <v>1</v>
      </c>
      <c r="DG26" s="13">
        <f t="shared" si="526"/>
        <v>1</v>
      </c>
      <c r="DH26" s="13">
        <f t="shared" si="526"/>
        <v>1</v>
      </c>
      <c r="DI26" s="13">
        <f t="shared" si="526"/>
        <v>1</v>
      </c>
      <c r="DJ26" s="13">
        <f t="shared" si="526"/>
        <v>1</v>
      </c>
      <c r="DK26" s="13">
        <v>0</v>
      </c>
      <c r="DL26" s="13">
        <f t="shared" si="526"/>
        <v>1</v>
      </c>
      <c r="DM26" s="13">
        <f t="shared" si="526"/>
        <v>1</v>
      </c>
      <c r="DN26" s="13">
        <f t="shared" si="526"/>
        <v>1</v>
      </c>
      <c r="DO26" s="13">
        <f t="shared" si="526"/>
        <v>1</v>
      </c>
      <c r="DP26" s="13">
        <f t="shared" si="526"/>
        <v>1</v>
      </c>
      <c r="DQ26" s="13">
        <f t="shared" si="526"/>
        <v>1</v>
      </c>
      <c r="DR26" s="13">
        <f t="shared" si="526"/>
        <v>1</v>
      </c>
      <c r="DS26" s="13">
        <f t="shared" si="526"/>
        <v>1</v>
      </c>
      <c r="DT26" s="13">
        <f t="shared" si="526"/>
        <v>1</v>
      </c>
      <c r="DU26" s="13">
        <f t="shared" si="526"/>
        <v>1</v>
      </c>
      <c r="DV26" s="13">
        <f t="shared" si="526"/>
        <v>1</v>
      </c>
      <c r="DW26" s="13">
        <f t="shared" si="526"/>
        <v>1</v>
      </c>
      <c r="DX26" s="13">
        <f t="shared" si="526"/>
        <v>1</v>
      </c>
      <c r="DY26" s="13">
        <f t="shared" si="526"/>
        <v>1</v>
      </c>
      <c r="DZ26" s="13">
        <f t="shared" si="526"/>
        <v>1</v>
      </c>
      <c r="EA26" s="13">
        <f t="shared" si="526"/>
        <v>1</v>
      </c>
      <c r="EB26" s="13">
        <f t="shared" si="526"/>
        <v>1</v>
      </c>
      <c r="EC26" s="13">
        <f t="shared" si="526"/>
        <v>1</v>
      </c>
      <c r="ED26" s="13">
        <f t="shared" si="526"/>
        <v>1</v>
      </c>
      <c r="EE26" s="13">
        <f t="shared" si="526"/>
        <v>1</v>
      </c>
      <c r="EF26" s="13">
        <f t="shared" si="526"/>
        <v>1</v>
      </c>
      <c r="EG26" s="13">
        <f t="shared" si="526"/>
        <v>1</v>
      </c>
      <c r="EH26" s="13">
        <f t="shared" si="526"/>
        <v>1</v>
      </c>
      <c r="EI26" s="13">
        <f t="shared" si="526"/>
        <v>1</v>
      </c>
      <c r="EJ26" s="13">
        <f t="shared" si="526"/>
        <v>1</v>
      </c>
      <c r="EK26" s="13">
        <f t="shared" si="526"/>
        <v>1</v>
      </c>
      <c r="EL26" s="13">
        <f t="shared" si="526"/>
        <v>1</v>
      </c>
      <c r="EM26" s="13">
        <f t="shared" si="526"/>
        <v>1</v>
      </c>
      <c r="EN26" s="13">
        <f t="shared" si="526"/>
        <v>1</v>
      </c>
      <c r="EO26" s="13">
        <f t="shared" si="526"/>
        <v>1</v>
      </c>
      <c r="EP26" s="13">
        <f t="shared" si="526"/>
        <v>1</v>
      </c>
      <c r="EQ26" s="13">
        <f t="shared" si="526"/>
        <v>1</v>
      </c>
      <c r="ER26" s="13">
        <f t="shared" si="526"/>
        <v>1</v>
      </c>
      <c r="ES26" s="13">
        <f t="shared" si="526"/>
        <v>1</v>
      </c>
      <c r="ET26" s="13">
        <f t="shared" si="526"/>
        <v>1</v>
      </c>
      <c r="EU26" s="13">
        <f t="shared" si="526"/>
        <v>1</v>
      </c>
      <c r="EV26" s="13">
        <f t="shared" si="526"/>
        <v>1</v>
      </c>
      <c r="EW26" s="13">
        <f t="shared" si="526"/>
        <v>1</v>
      </c>
      <c r="EX26" s="13">
        <f t="shared" si="526"/>
        <v>1</v>
      </c>
      <c r="EY26" s="13">
        <f t="shared" si="526"/>
        <v>1</v>
      </c>
      <c r="EZ26" s="13">
        <f t="shared" si="526"/>
        <v>1</v>
      </c>
      <c r="FA26" s="13">
        <f t="shared" si="526"/>
        <v>1</v>
      </c>
      <c r="FB26" s="13">
        <f t="shared" si="526"/>
        <v>1</v>
      </c>
      <c r="FC26" s="13">
        <f t="shared" si="526"/>
        <v>1</v>
      </c>
      <c r="FD26" s="13">
        <f t="shared" si="526"/>
        <v>1</v>
      </c>
      <c r="FE26" s="13">
        <f t="shared" si="526"/>
        <v>1</v>
      </c>
      <c r="FF26" s="13">
        <f t="shared" si="526"/>
        <v>1</v>
      </c>
      <c r="FG26" s="13">
        <f t="shared" si="526"/>
        <v>1</v>
      </c>
      <c r="FH26" s="13">
        <f t="shared" si="526"/>
        <v>1</v>
      </c>
      <c r="FI26" s="13">
        <f t="shared" ref="FI26:HT26" si="527">SUM(FI73,FI120)</f>
        <v>1</v>
      </c>
      <c r="FJ26" s="13">
        <f t="shared" si="527"/>
        <v>1</v>
      </c>
      <c r="FK26" s="13">
        <f t="shared" si="527"/>
        <v>1</v>
      </c>
      <c r="FL26" s="13">
        <f t="shared" si="527"/>
        <v>1</v>
      </c>
      <c r="FM26" s="13">
        <f t="shared" si="527"/>
        <v>1</v>
      </c>
      <c r="FN26" s="13">
        <f t="shared" si="527"/>
        <v>1</v>
      </c>
      <c r="FO26" s="13">
        <f t="shared" si="527"/>
        <v>1</v>
      </c>
      <c r="FP26" s="13">
        <f t="shared" si="527"/>
        <v>1</v>
      </c>
      <c r="FQ26" s="13">
        <f t="shared" si="527"/>
        <v>1</v>
      </c>
      <c r="FR26" s="13">
        <f t="shared" si="527"/>
        <v>1</v>
      </c>
      <c r="FS26" s="13">
        <f t="shared" si="527"/>
        <v>1</v>
      </c>
      <c r="FT26" s="13">
        <f t="shared" si="527"/>
        <v>1</v>
      </c>
      <c r="FU26" s="13">
        <f t="shared" si="527"/>
        <v>1</v>
      </c>
      <c r="FV26" s="13">
        <f t="shared" si="527"/>
        <v>1</v>
      </c>
      <c r="FW26" s="13">
        <f t="shared" si="527"/>
        <v>1</v>
      </c>
      <c r="FX26" s="13">
        <f t="shared" si="527"/>
        <v>1</v>
      </c>
      <c r="FY26" s="13">
        <f t="shared" si="527"/>
        <v>1</v>
      </c>
      <c r="FZ26" s="13">
        <f t="shared" si="527"/>
        <v>1</v>
      </c>
      <c r="GA26" s="13">
        <f t="shared" si="527"/>
        <v>1</v>
      </c>
      <c r="GB26" s="13">
        <f t="shared" si="527"/>
        <v>1</v>
      </c>
      <c r="GC26" s="13">
        <f t="shared" si="527"/>
        <v>1</v>
      </c>
      <c r="GD26" s="13">
        <f t="shared" si="527"/>
        <v>1</v>
      </c>
      <c r="GE26" s="13">
        <f t="shared" si="527"/>
        <v>1</v>
      </c>
      <c r="GF26" s="13">
        <f t="shared" si="527"/>
        <v>1</v>
      </c>
      <c r="GG26" s="13">
        <f t="shared" si="527"/>
        <v>1</v>
      </c>
      <c r="GH26" s="13">
        <f t="shared" si="527"/>
        <v>1</v>
      </c>
      <c r="GI26" s="13">
        <f t="shared" si="527"/>
        <v>1</v>
      </c>
      <c r="GJ26" s="13">
        <f t="shared" si="527"/>
        <v>1</v>
      </c>
      <c r="GK26" s="13">
        <f t="shared" si="527"/>
        <v>1</v>
      </c>
      <c r="GL26" s="13">
        <f t="shared" si="527"/>
        <v>1</v>
      </c>
      <c r="GM26" s="13">
        <f t="shared" si="527"/>
        <v>1</v>
      </c>
      <c r="GN26" s="13">
        <f t="shared" si="527"/>
        <v>1</v>
      </c>
      <c r="GO26" s="13">
        <f t="shared" si="527"/>
        <v>1</v>
      </c>
      <c r="GP26" s="13">
        <f t="shared" si="527"/>
        <v>1</v>
      </c>
      <c r="GQ26" s="13">
        <f t="shared" si="527"/>
        <v>1</v>
      </c>
      <c r="GR26" s="13">
        <f t="shared" si="527"/>
        <v>1</v>
      </c>
      <c r="GS26" s="13">
        <f t="shared" si="527"/>
        <v>1</v>
      </c>
      <c r="GT26" s="13">
        <f t="shared" si="527"/>
        <v>1</v>
      </c>
      <c r="GU26" s="13">
        <f t="shared" si="527"/>
        <v>1</v>
      </c>
      <c r="GV26" s="13">
        <f t="shared" si="527"/>
        <v>1</v>
      </c>
      <c r="GW26" s="13">
        <f t="shared" si="527"/>
        <v>1</v>
      </c>
      <c r="GX26" s="13">
        <f t="shared" si="527"/>
        <v>1</v>
      </c>
      <c r="GY26" s="13">
        <f t="shared" si="527"/>
        <v>1</v>
      </c>
      <c r="GZ26" s="13">
        <f t="shared" si="527"/>
        <v>1</v>
      </c>
      <c r="HA26" s="13">
        <f t="shared" si="527"/>
        <v>1</v>
      </c>
      <c r="HB26" s="13">
        <f t="shared" si="527"/>
        <v>1</v>
      </c>
      <c r="HC26" s="13">
        <f t="shared" si="527"/>
        <v>1</v>
      </c>
      <c r="HD26" s="13">
        <f t="shared" si="527"/>
        <v>1</v>
      </c>
      <c r="HE26" s="13">
        <f t="shared" si="527"/>
        <v>1</v>
      </c>
      <c r="HF26" s="13">
        <f t="shared" si="527"/>
        <v>1</v>
      </c>
      <c r="HG26" s="13">
        <f t="shared" si="527"/>
        <v>1</v>
      </c>
      <c r="HH26" s="13">
        <f t="shared" si="527"/>
        <v>1</v>
      </c>
      <c r="HI26" s="13">
        <f t="shared" si="527"/>
        <v>1</v>
      </c>
      <c r="HJ26" s="13">
        <f t="shared" si="527"/>
        <v>1</v>
      </c>
      <c r="HK26" s="13">
        <f t="shared" si="527"/>
        <v>1</v>
      </c>
      <c r="HL26" s="13">
        <f t="shared" si="527"/>
        <v>1</v>
      </c>
      <c r="HM26" s="13">
        <f t="shared" si="527"/>
        <v>1</v>
      </c>
      <c r="HN26" s="13">
        <f t="shared" si="527"/>
        <v>1</v>
      </c>
      <c r="HO26" s="13">
        <f t="shared" si="527"/>
        <v>1</v>
      </c>
      <c r="HP26" s="13">
        <f t="shared" si="527"/>
        <v>1</v>
      </c>
      <c r="HQ26" s="13">
        <f t="shared" si="527"/>
        <v>1</v>
      </c>
      <c r="HR26" s="13">
        <f t="shared" si="527"/>
        <v>1</v>
      </c>
      <c r="HS26" s="13">
        <f t="shared" si="527"/>
        <v>1</v>
      </c>
      <c r="HT26" s="13">
        <f t="shared" si="527"/>
        <v>1</v>
      </c>
      <c r="HU26" s="13">
        <f t="shared" ref="HU26:IK26" si="528">SUM(HU73,HU120)</f>
        <v>1</v>
      </c>
      <c r="HV26" s="13">
        <f t="shared" si="528"/>
        <v>1</v>
      </c>
      <c r="HW26" s="13">
        <f t="shared" si="528"/>
        <v>1</v>
      </c>
      <c r="HX26" s="13">
        <f t="shared" si="528"/>
        <v>1</v>
      </c>
      <c r="HY26" s="13">
        <f t="shared" si="528"/>
        <v>1</v>
      </c>
      <c r="HZ26" s="13">
        <f t="shared" si="528"/>
        <v>1</v>
      </c>
      <c r="IA26" s="13">
        <f t="shared" si="528"/>
        <v>4.2543333333333333</v>
      </c>
      <c r="IB26" s="13">
        <f t="shared" si="528"/>
        <v>4.2543333333333333</v>
      </c>
      <c r="IC26" s="13">
        <f t="shared" si="528"/>
        <v>4.2543333333333333</v>
      </c>
      <c r="ID26" s="13">
        <f t="shared" si="528"/>
        <v>4.2543333333333333</v>
      </c>
      <c r="IE26" s="13">
        <f t="shared" si="528"/>
        <v>4.2543333333333333</v>
      </c>
      <c r="IF26" s="13">
        <f t="shared" si="528"/>
        <v>1</v>
      </c>
      <c r="IG26" s="13">
        <f t="shared" si="528"/>
        <v>1</v>
      </c>
      <c r="IH26" s="13">
        <f t="shared" si="528"/>
        <v>1.7686666666666666</v>
      </c>
      <c r="II26" s="13">
        <f t="shared" si="528"/>
        <v>1.7686666666666666</v>
      </c>
      <c r="IJ26" s="13">
        <f t="shared" si="528"/>
        <v>1.7686666666666666</v>
      </c>
      <c r="IK26" s="13">
        <f t="shared" si="528"/>
        <v>1.7686666666666666</v>
      </c>
      <c r="IL26" s="13">
        <f t="shared" ref="IL26:IY26" si="529">SUM(IL73,IL120)</f>
        <v>1.7686666666666666</v>
      </c>
      <c r="IM26" s="13">
        <f t="shared" si="529"/>
        <v>0</v>
      </c>
      <c r="IN26" s="13">
        <f t="shared" si="529"/>
        <v>1</v>
      </c>
      <c r="IO26" s="13">
        <f t="shared" si="529"/>
        <v>1.7236666666666667</v>
      </c>
      <c r="IP26" s="13">
        <f t="shared" si="529"/>
        <v>1.7236666666666667</v>
      </c>
      <c r="IQ26" s="13">
        <f t="shared" si="529"/>
        <v>1.7236666666666667</v>
      </c>
      <c r="IR26" s="13">
        <f t="shared" si="529"/>
        <v>1.7236666666666667</v>
      </c>
      <c r="IS26" s="13">
        <f t="shared" si="529"/>
        <v>1.7236666666666667</v>
      </c>
      <c r="IT26" s="13">
        <f t="shared" si="529"/>
        <v>0</v>
      </c>
      <c r="IU26" s="13">
        <f t="shared" si="529"/>
        <v>1</v>
      </c>
      <c r="IV26" s="13">
        <f t="shared" si="529"/>
        <v>2.3779999999999997</v>
      </c>
      <c r="IW26" s="13">
        <f t="shared" si="529"/>
        <v>2.3779999999999997</v>
      </c>
      <c r="IX26" s="13">
        <f t="shared" si="529"/>
        <v>2.3779999999999997</v>
      </c>
      <c r="IY26" s="13">
        <f t="shared" si="529"/>
        <v>2.3779999999999997</v>
      </c>
      <c r="IZ26" s="13">
        <f t="shared" ref="IZ26:JZ26" si="530">SUM(IZ73,IZ120)</f>
        <v>2.3779999999999997</v>
      </c>
      <c r="JA26" s="13">
        <f t="shared" si="530"/>
        <v>0</v>
      </c>
      <c r="JB26" s="13">
        <f t="shared" si="530"/>
        <v>1</v>
      </c>
      <c r="JC26" s="13">
        <f t="shared" si="530"/>
        <v>1.3240000000000001</v>
      </c>
      <c r="JD26" s="13">
        <f t="shared" si="530"/>
        <v>1.3240000000000001</v>
      </c>
      <c r="JE26" s="13">
        <f t="shared" si="530"/>
        <v>1.3240000000000001</v>
      </c>
      <c r="JF26" s="13">
        <f t="shared" si="530"/>
        <v>1.3240000000000001</v>
      </c>
      <c r="JG26" s="13">
        <f t="shared" si="530"/>
        <v>1.3240000000000001</v>
      </c>
      <c r="JH26" s="13">
        <f t="shared" si="530"/>
        <v>0</v>
      </c>
      <c r="JI26" s="13">
        <f t="shared" si="530"/>
        <v>1</v>
      </c>
      <c r="JJ26" s="13">
        <f t="shared" si="530"/>
        <v>1.7521666666666667</v>
      </c>
      <c r="JK26" s="13">
        <f t="shared" si="530"/>
        <v>1.7521666666666667</v>
      </c>
      <c r="JL26" s="13">
        <f t="shared" si="530"/>
        <v>1.7521666666666667</v>
      </c>
      <c r="JM26" s="13">
        <f t="shared" si="530"/>
        <v>1.7521666666666667</v>
      </c>
      <c r="JN26" s="13">
        <f t="shared" si="530"/>
        <v>1.7521666666666667</v>
      </c>
      <c r="JO26" s="13">
        <f t="shared" si="530"/>
        <v>0</v>
      </c>
      <c r="JP26" s="13">
        <f t="shared" si="530"/>
        <v>1</v>
      </c>
      <c r="JQ26" s="13">
        <f t="shared" si="530"/>
        <v>1</v>
      </c>
      <c r="JR26" s="13">
        <f t="shared" si="530"/>
        <v>1</v>
      </c>
      <c r="JS26" s="13">
        <f t="shared" si="530"/>
        <v>1</v>
      </c>
      <c r="JT26" s="13">
        <f t="shared" si="530"/>
        <v>1</v>
      </c>
      <c r="JU26" s="13">
        <f t="shared" si="530"/>
        <v>1</v>
      </c>
      <c r="JV26" s="13">
        <f t="shared" si="530"/>
        <v>0</v>
      </c>
      <c r="JW26" s="13">
        <f t="shared" si="530"/>
        <v>1</v>
      </c>
      <c r="JX26" s="13">
        <f t="shared" si="530"/>
        <v>1</v>
      </c>
      <c r="JY26" s="13">
        <f t="shared" si="530"/>
        <v>1</v>
      </c>
      <c r="JZ26" s="13">
        <f t="shared" si="530"/>
        <v>1</v>
      </c>
      <c r="KA26" s="13">
        <f t="shared" ref="KA26:MD26" si="531">SUM(KA73,KA120)</f>
        <v>1</v>
      </c>
      <c r="KB26" s="13">
        <f t="shared" si="531"/>
        <v>1</v>
      </c>
      <c r="KC26" s="13">
        <f t="shared" si="531"/>
        <v>0</v>
      </c>
      <c r="KD26" s="13">
        <f t="shared" si="531"/>
        <v>1</v>
      </c>
      <c r="KE26" s="13">
        <f t="shared" si="531"/>
        <v>1</v>
      </c>
      <c r="KF26" s="13">
        <f t="shared" si="531"/>
        <v>1</v>
      </c>
      <c r="KG26" s="13">
        <f t="shared" si="531"/>
        <v>1</v>
      </c>
      <c r="KH26" s="13">
        <f t="shared" si="531"/>
        <v>1</v>
      </c>
      <c r="KI26" s="13">
        <f t="shared" si="531"/>
        <v>1</v>
      </c>
      <c r="KJ26" s="13">
        <f t="shared" si="531"/>
        <v>0</v>
      </c>
      <c r="KK26" s="13">
        <f t="shared" si="531"/>
        <v>1</v>
      </c>
      <c r="KL26" s="13">
        <f t="shared" si="531"/>
        <v>1</v>
      </c>
      <c r="KM26" s="13">
        <f t="shared" si="531"/>
        <v>1</v>
      </c>
      <c r="KN26" s="13">
        <f t="shared" si="531"/>
        <v>1</v>
      </c>
      <c r="KO26" s="13">
        <f t="shared" si="531"/>
        <v>1</v>
      </c>
      <c r="KP26" s="13">
        <f t="shared" si="531"/>
        <v>1</v>
      </c>
      <c r="KQ26" s="13">
        <f t="shared" si="531"/>
        <v>1</v>
      </c>
      <c r="KR26" s="13">
        <f t="shared" si="531"/>
        <v>1</v>
      </c>
      <c r="KS26" s="13">
        <f t="shared" si="531"/>
        <v>1</v>
      </c>
      <c r="KT26" s="13">
        <f t="shared" si="531"/>
        <v>1</v>
      </c>
      <c r="KU26" s="13">
        <f t="shared" si="531"/>
        <v>1</v>
      </c>
      <c r="KV26" s="13">
        <f t="shared" si="531"/>
        <v>1</v>
      </c>
      <c r="KW26" s="13">
        <f t="shared" si="531"/>
        <v>1</v>
      </c>
      <c r="KX26" s="13">
        <f t="shared" si="531"/>
        <v>1</v>
      </c>
      <c r="KY26" s="13">
        <f t="shared" si="531"/>
        <v>1</v>
      </c>
      <c r="KZ26" s="13">
        <f t="shared" si="531"/>
        <v>1</v>
      </c>
      <c r="LA26" s="13">
        <f t="shared" si="531"/>
        <v>1</v>
      </c>
      <c r="LB26" s="13">
        <f t="shared" si="531"/>
        <v>1</v>
      </c>
      <c r="LC26" s="13">
        <f t="shared" si="531"/>
        <v>1</v>
      </c>
      <c r="LD26" s="13">
        <f t="shared" si="531"/>
        <v>1</v>
      </c>
      <c r="LE26" s="13">
        <f t="shared" si="531"/>
        <v>1</v>
      </c>
      <c r="LF26" s="13">
        <f t="shared" si="531"/>
        <v>1</v>
      </c>
      <c r="LG26" s="13">
        <f t="shared" si="531"/>
        <v>1</v>
      </c>
      <c r="LH26" s="13">
        <f t="shared" si="531"/>
        <v>1</v>
      </c>
      <c r="LI26" s="13">
        <f t="shared" si="531"/>
        <v>1</v>
      </c>
      <c r="LJ26" s="13">
        <f t="shared" si="531"/>
        <v>1</v>
      </c>
      <c r="LK26" s="13">
        <f t="shared" si="531"/>
        <v>1</v>
      </c>
      <c r="LL26" s="13">
        <f t="shared" si="531"/>
        <v>1</v>
      </c>
      <c r="LM26" s="13">
        <f t="shared" si="531"/>
        <v>1</v>
      </c>
      <c r="LN26" s="13">
        <f t="shared" si="531"/>
        <v>1</v>
      </c>
      <c r="LO26" s="13">
        <f t="shared" si="531"/>
        <v>1</v>
      </c>
      <c r="LP26" s="13">
        <f t="shared" si="531"/>
        <v>1</v>
      </c>
      <c r="LQ26" s="13">
        <f t="shared" si="531"/>
        <v>1</v>
      </c>
      <c r="LR26" s="13">
        <f t="shared" si="531"/>
        <v>1</v>
      </c>
      <c r="LS26" s="13">
        <f t="shared" si="531"/>
        <v>1</v>
      </c>
      <c r="LT26" s="13">
        <f t="shared" si="531"/>
        <v>1</v>
      </c>
      <c r="LU26" s="13">
        <f t="shared" si="531"/>
        <v>1</v>
      </c>
      <c r="LV26" s="13">
        <f t="shared" si="531"/>
        <v>1</v>
      </c>
      <c r="LW26" s="13">
        <f t="shared" si="531"/>
        <v>1</v>
      </c>
      <c r="LX26" s="13">
        <f t="shared" si="531"/>
        <v>1</v>
      </c>
      <c r="LY26" s="13">
        <f t="shared" si="531"/>
        <v>1</v>
      </c>
      <c r="LZ26" s="13">
        <f t="shared" si="531"/>
        <v>1</v>
      </c>
      <c r="MA26" s="13">
        <f t="shared" si="531"/>
        <v>1</v>
      </c>
      <c r="MB26" s="13">
        <f t="shared" si="531"/>
        <v>1</v>
      </c>
      <c r="MC26" s="13">
        <f t="shared" si="531"/>
        <v>1</v>
      </c>
      <c r="MD26" s="13">
        <f t="shared" si="531"/>
        <v>1</v>
      </c>
      <c r="ME26" s="13">
        <f t="shared" ref="ME26:MU26" si="532">SUM(ME73,ME120)</f>
        <v>1</v>
      </c>
      <c r="MF26" s="13">
        <f t="shared" si="532"/>
        <v>1</v>
      </c>
      <c r="MG26" s="13">
        <f t="shared" si="532"/>
        <v>1</v>
      </c>
      <c r="MH26" s="13">
        <f t="shared" si="532"/>
        <v>1</v>
      </c>
      <c r="MI26" s="13">
        <f t="shared" si="532"/>
        <v>1</v>
      </c>
      <c r="MJ26" s="13">
        <f t="shared" si="532"/>
        <v>1</v>
      </c>
      <c r="MK26" s="13">
        <f t="shared" si="532"/>
        <v>1</v>
      </c>
      <c r="ML26" s="13">
        <f t="shared" si="532"/>
        <v>1</v>
      </c>
      <c r="MM26" s="13">
        <f t="shared" si="532"/>
        <v>1</v>
      </c>
      <c r="MN26" s="13">
        <f t="shared" si="532"/>
        <v>1</v>
      </c>
      <c r="MO26" s="13">
        <f t="shared" si="532"/>
        <v>1</v>
      </c>
      <c r="MP26" s="13">
        <f t="shared" si="532"/>
        <v>1</v>
      </c>
      <c r="MQ26" s="13">
        <f t="shared" si="532"/>
        <v>1</v>
      </c>
      <c r="MR26" s="13">
        <f t="shared" si="532"/>
        <v>1</v>
      </c>
      <c r="MS26" s="13">
        <f t="shared" si="532"/>
        <v>1</v>
      </c>
      <c r="MT26" s="13">
        <f t="shared" si="532"/>
        <v>1</v>
      </c>
      <c r="MU26" s="13">
        <f t="shared" si="532"/>
        <v>1</v>
      </c>
      <c r="MV26" s="13">
        <f t="shared" ref="MV26:NB26" si="533">SUM(MV73,MV120)</f>
        <v>1</v>
      </c>
      <c r="MW26" s="13">
        <f t="shared" si="533"/>
        <v>1</v>
      </c>
      <c r="MX26" s="13">
        <f t="shared" si="533"/>
        <v>1</v>
      </c>
      <c r="MY26" s="13">
        <f t="shared" si="533"/>
        <v>1</v>
      </c>
      <c r="MZ26" s="13">
        <f t="shared" si="533"/>
        <v>1</v>
      </c>
      <c r="NA26" s="13">
        <f t="shared" si="533"/>
        <v>1</v>
      </c>
      <c r="NB26" s="13">
        <f t="shared" si="533"/>
        <v>1</v>
      </c>
    </row>
    <row r="27" spans="1:366" ht="15.75" customHeight="1">
      <c r="A27" s="22">
        <v>50</v>
      </c>
      <c r="B27" s="8" t="s">
        <v>101</v>
      </c>
      <c r="C27" s="13">
        <f t="shared" si="478"/>
        <v>0.25</v>
      </c>
      <c r="D27" s="13">
        <f t="shared" ref="D27:Q27" si="534">SUM(D74,D121)</f>
        <v>0.25</v>
      </c>
      <c r="E27" s="13">
        <f t="shared" si="534"/>
        <v>0.25</v>
      </c>
      <c r="F27" s="13">
        <f t="shared" si="534"/>
        <v>0.25</v>
      </c>
      <c r="G27" s="13">
        <f t="shared" si="534"/>
        <v>0.25</v>
      </c>
      <c r="H27" s="13">
        <f t="shared" si="534"/>
        <v>0.25</v>
      </c>
      <c r="I27" s="13">
        <f t="shared" si="534"/>
        <v>0.25</v>
      </c>
      <c r="J27" s="13">
        <f t="shared" si="534"/>
        <v>0.25</v>
      </c>
      <c r="K27" s="13">
        <f t="shared" si="534"/>
        <v>0.25</v>
      </c>
      <c r="L27" s="13">
        <f t="shared" si="534"/>
        <v>0.25</v>
      </c>
      <c r="M27" s="13">
        <f t="shared" si="534"/>
        <v>0.25</v>
      </c>
      <c r="N27" s="13">
        <f t="shared" si="534"/>
        <v>0.25</v>
      </c>
      <c r="O27" s="13">
        <f t="shared" si="534"/>
        <v>0.25</v>
      </c>
      <c r="P27" s="13">
        <f t="shared" si="534"/>
        <v>0.25</v>
      </c>
      <c r="Q27" s="13">
        <f t="shared" si="534"/>
        <v>0.25</v>
      </c>
      <c r="R27" s="13">
        <f t="shared" ref="R27:AJ27" si="535">SUM(R74,R121)</f>
        <v>0.25</v>
      </c>
      <c r="S27" s="13">
        <f t="shared" si="535"/>
        <v>0.25</v>
      </c>
      <c r="T27" s="13">
        <f t="shared" si="535"/>
        <v>0.25</v>
      </c>
      <c r="U27" s="13">
        <f t="shared" si="535"/>
        <v>0.25</v>
      </c>
      <c r="V27" s="13">
        <f t="shared" si="535"/>
        <v>0.25</v>
      </c>
      <c r="W27" s="13">
        <f t="shared" si="535"/>
        <v>0.25</v>
      </c>
      <c r="X27" s="13">
        <f t="shared" si="535"/>
        <v>0.25</v>
      </c>
      <c r="Y27" s="13">
        <f t="shared" si="535"/>
        <v>0.25</v>
      </c>
      <c r="Z27" s="13">
        <f t="shared" si="535"/>
        <v>0.25</v>
      </c>
      <c r="AA27" s="13">
        <f t="shared" si="535"/>
        <v>0.25</v>
      </c>
      <c r="AB27" s="13">
        <f t="shared" si="535"/>
        <v>0.25</v>
      </c>
      <c r="AC27" s="13">
        <f t="shared" si="535"/>
        <v>0.25</v>
      </c>
      <c r="AD27" s="13">
        <f t="shared" si="535"/>
        <v>0.25</v>
      </c>
      <c r="AE27" s="13">
        <f t="shared" si="535"/>
        <v>0.25</v>
      </c>
      <c r="AF27" s="13">
        <f t="shared" si="535"/>
        <v>0.25</v>
      </c>
      <c r="AG27" s="13">
        <f t="shared" si="535"/>
        <v>0.25</v>
      </c>
      <c r="AH27" s="13">
        <f t="shared" si="535"/>
        <v>0.25</v>
      </c>
      <c r="AI27" s="13">
        <f t="shared" si="535"/>
        <v>0.25</v>
      </c>
      <c r="AJ27" s="13">
        <f t="shared" si="535"/>
        <v>0.25</v>
      </c>
      <c r="AK27" s="13">
        <f t="shared" ref="AK27:CV27" si="536">SUM(AK74,AK121)</f>
        <v>0.25</v>
      </c>
      <c r="AL27" s="13">
        <f t="shared" si="536"/>
        <v>0.25</v>
      </c>
      <c r="AM27" s="13">
        <f t="shared" si="536"/>
        <v>0.25</v>
      </c>
      <c r="AN27" s="13">
        <f t="shared" si="536"/>
        <v>0.25</v>
      </c>
      <c r="AO27" s="13">
        <f t="shared" si="536"/>
        <v>0.25</v>
      </c>
      <c r="AP27" s="13">
        <f t="shared" si="536"/>
        <v>0.25</v>
      </c>
      <c r="AQ27" s="13">
        <f t="shared" si="536"/>
        <v>0.25</v>
      </c>
      <c r="AR27" s="13">
        <f t="shared" si="536"/>
        <v>0.25</v>
      </c>
      <c r="AS27" s="13">
        <f t="shared" si="536"/>
        <v>0.25</v>
      </c>
      <c r="AT27" s="13">
        <f t="shared" si="536"/>
        <v>0.25</v>
      </c>
      <c r="AU27" s="13">
        <f t="shared" si="536"/>
        <v>0.25</v>
      </c>
      <c r="AV27" s="13">
        <f t="shared" si="536"/>
        <v>0.25</v>
      </c>
      <c r="AW27" s="13">
        <f t="shared" si="536"/>
        <v>0.25</v>
      </c>
      <c r="AX27" s="13">
        <f t="shared" si="536"/>
        <v>0.25</v>
      </c>
      <c r="AY27" s="13">
        <f t="shared" si="536"/>
        <v>0.25</v>
      </c>
      <c r="AZ27" s="13">
        <f t="shared" si="536"/>
        <v>0.25</v>
      </c>
      <c r="BA27" s="13">
        <f t="shared" si="536"/>
        <v>0.25</v>
      </c>
      <c r="BB27" s="13">
        <f t="shared" si="536"/>
        <v>0.25</v>
      </c>
      <c r="BC27" s="13">
        <f t="shared" si="536"/>
        <v>0.25</v>
      </c>
      <c r="BD27" s="13">
        <f t="shared" si="536"/>
        <v>0.25</v>
      </c>
      <c r="BE27" s="13">
        <f t="shared" si="536"/>
        <v>0.25</v>
      </c>
      <c r="BF27" s="13">
        <f t="shared" si="536"/>
        <v>0.25</v>
      </c>
      <c r="BG27" s="13">
        <f t="shared" si="536"/>
        <v>0.25</v>
      </c>
      <c r="BH27" s="13">
        <f t="shared" si="536"/>
        <v>0.25</v>
      </c>
      <c r="BI27" s="13">
        <f t="shared" si="536"/>
        <v>0.25</v>
      </c>
      <c r="BJ27" s="13">
        <f t="shared" si="536"/>
        <v>0.25</v>
      </c>
      <c r="BK27" s="13">
        <f t="shared" si="536"/>
        <v>0.25</v>
      </c>
      <c r="BL27" s="13">
        <f t="shared" si="536"/>
        <v>0.25</v>
      </c>
      <c r="BM27" s="13">
        <f t="shared" si="536"/>
        <v>0.25</v>
      </c>
      <c r="BN27" s="13">
        <f t="shared" si="536"/>
        <v>0.25</v>
      </c>
      <c r="BO27" s="13">
        <f t="shared" si="536"/>
        <v>0.25</v>
      </c>
      <c r="BP27" s="13">
        <f t="shared" si="536"/>
        <v>0.25</v>
      </c>
      <c r="BQ27" s="13">
        <f t="shared" si="536"/>
        <v>0.25</v>
      </c>
      <c r="BR27" s="13">
        <f t="shared" si="536"/>
        <v>0.25</v>
      </c>
      <c r="BS27" s="13">
        <f t="shared" si="536"/>
        <v>0.25</v>
      </c>
      <c r="BT27" s="13">
        <f t="shared" si="536"/>
        <v>0.25</v>
      </c>
      <c r="BU27" s="13">
        <f t="shared" si="536"/>
        <v>0.25</v>
      </c>
      <c r="BV27" s="13">
        <f t="shared" si="536"/>
        <v>0.25</v>
      </c>
      <c r="BW27" s="13">
        <f t="shared" si="536"/>
        <v>0.25</v>
      </c>
      <c r="BX27" s="13">
        <f t="shared" si="536"/>
        <v>0.25</v>
      </c>
      <c r="BY27" s="13">
        <f t="shared" si="536"/>
        <v>0.25</v>
      </c>
      <c r="BZ27" s="13">
        <f t="shared" si="536"/>
        <v>0.25</v>
      </c>
      <c r="CA27" s="13">
        <f t="shared" si="536"/>
        <v>0.25</v>
      </c>
      <c r="CB27" s="13">
        <f t="shared" si="536"/>
        <v>0.25</v>
      </c>
      <c r="CC27" s="13">
        <f t="shared" si="536"/>
        <v>0.25</v>
      </c>
      <c r="CD27" s="13">
        <f t="shared" si="536"/>
        <v>0.25</v>
      </c>
      <c r="CE27" s="13">
        <f t="shared" si="536"/>
        <v>0.25</v>
      </c>
      <c r="CF27" s="13">
        <f t="shared" si="536"/>
        <v>0.25</v>
      </c>
      <c r="CG27" s="13">
        <f t="shared" si="536"/>
        <v>0.25</v>
      </c>
      <c r="CH27" s="13">
        <f t="shared" si="536"/>
        <v>0.25</v>
      </c>
      <c r="CI27" s="13">
        <f t="shared" si="536"/>
        <v>0.25</v>
      </c>
      <c r="CJ27" s="13">
        <f t="shared" si="536"/>
        <v>0.25</v>
      </c>
      <c r="CK27" s="13">
        <f t="shared" si="536"/>
        <v>0.25</v>
      </c>
      <c r="CL27" s="13">
        <f t="shared" si="536"/>
        <v>0.25</v>
      </c>
      <c r="CM27" s="13">
        <f t="shared" si="536"/>
        <v>0.25</v>
      </c>
      <c r="CN27" s="13">
        <f t="shared" si="536"/>
        <v>0.25</v>
      </c>
      <c r="CO27" s="13">
        <f t="shared" si="536"/>
        <v>0.25</v>
      </c>
      <c r="CP27" s="13">
        <f t="shared" si="536"/>
        <v>0.25</v>
      </c>
      <c r="CQ27" s="13">
        <f t="shared" si="536"/>
        <v>0.25</v>
      </c>
      <c r="CR27" s="13">
        <f t="shared" si="536"/>
        <v>0.25</v>
      </c>
      <c r="CS27" s="13">
        <f t="shared" si="536"/>
        <v>0.25</v>
      </c>
      <c r="CT27" s="13">
        <f t="shared" si="536"/>
        <v>0.25</v>
      </c>
      <c r="CU27" s="13">
        <f t="shared" si="536"/>
        <v>0.25</v>
      </c>
      <c r="CV27" s="13">
        <f t="shared" si="536"/>
        <v>0.25</v>
      </c>
      <c r="CW27" s="13">
        <f t="shared" ref="CW27:FH27" si="537">SUM(CW74,CW121)</f>
        <v>0.25</v>
      </c>
      <c r="CX27" s="13">
        <f t="shared" si="537"/>
        <v>0.25</v>
      </c>
      <c r="CY27" s="13">
        <f t="shared" si="537"/>
        <v>0.25</v>
      </c>
      <c r="CZ27" s="13">
        <f t="shared" si="537"/>
        <v>0.25</v>
      </c>
      <c r="DA27" s="13">
        <f t="shared" si="537"/>
        <v>0.25</v>
      </c>
      <c r="DB27" s="13">
        <f t="shared" si="537"/>
        <v>0.25</v>
      </c>
      <c r="DC27" s="13">
        <f t="shared" si="537"/>
        <v>0.25</v>
      </c>
      <c r="DD27" s="13">
        <f t="shared" si="537"/>
        <v>0.25</v>
      </c>
      <c r="DE27" s="13">
        <f t="shared" si="537"/>
        <v>0.25</v>
      </c>
      <c r="DF27" s="13">
        <f t="shared" si="537"/>
        <v>0.25</v>
      </c>
      <c r="DG27" s="13">
        <f t="shared" si="537"/>
        <v>0.25</v>
      </c>
      <c r="DH27" s="13">
        <f t="shared" si="537"/>
        <v>0.25</v>
      </c>
      <c r="DI27" s="13">
        <f t="shared" si="537"/>
        <v>0.25</v>
      </c>
      <c r="DJ27" s="13">
        <f t="shared" si="537"/>
        <v>0.25</v>
      </c>
      <c r="DK27" s="13">
        <v>0</v>
      </c>
      <c r="DL27" s="13">
        <f t="shared" si="537"/>
        <v>0.25</v>
      </c>
      <c r="DM27" s="13">
        <f t="shared" si="537"/>
        <v>0.25</v>
      </c>
      <c r="DN27" s="13">
        <f t="shared" si="537"/>
        <v>0.25</v>
      </c>
      <c r="DO27" s="13">
        <f t="shared" si="537"/>
        <v>0.25</v>
      </c>
      <c r="DP27" s="13">
        <f t="shared" si="537"/>
        <v>0.25</v>
      </c>
      <c r="DQ27" s="13">
        <f t="shared" si="537"/>
        <v>0.25</v>
      </c>
      <c r="DR27" s="13">
        <f t="shared" si="537"/>
        <v>0.25</v>
      </c>
      <c r="DS27" s="13">
        <f t="shared" si="537"/>
        <v>0.25</v>
      </c>
      <c r="DT27" s="13">
        <f t="shared" si="537"/>
        <v>0.25</v>
      </c>
      <c r="DU27" s="13">
        <f t="shared" si="537"/>
        <v>0.25</v>
      </c>
      <c r="DV27" s="13">
        <f t="shared" si="537"/>
        <v>0.25</v>
      </c>
      <c r="DW27" s="13">
        <f t="shared" si="537"/>
        <v>0.25</v>
      </c>
      <c r="DX27" s="13">
        <f t="shared" si="537"/>
        <v>0.25</v>
      </c>
      <c r="DY27" s="13">
        <f t="shared" si="537"/>
        <v>0.25</v>
      </c>
      <c r="DZ27" s="13">
        <f t="shared" si="537"/>
        <v>0.25</v>
      </c>
      <c r="EA27" s="13">
        <f t="shared" si="537"/>
        <v>0.25</v>
      </c>
      <c r="EB27" s="13">
        <f t="shared" si="537"/>
        <v>0.25</v>
      </c>
      <c r="EC27" s="13">
        <f t="shared" si="537"/>
        <v>0.25</v>
      </c>
      <c r="ED27" s="13">
        <f t="shared" si="537"/>
        <v>0.25</v>
      </c>
      <c r="EE27" s="13">
        <f t="shared" si="537"/>
        <v>0.25</v>
      </c>
      <c r="EF27" s="13">
        <f t="shared" si="537"/>
        <v>0.25</v>
      </c>
      <c r="EG27" s="13">
        <f t="shared" si="537"/>
        <v>0.25</v>
      </c>
      <c r="EH27" s="13">
        <f t="shared" si="537"/>
        <v>0.25</v>
      </c>
      <c r="EI27" s="13">
        <f t="shared" si="537"/>
        <v>0.25</v>
      </c>
      <c r="EJ27" s="13">
        <f t="shared" si="537"/>
        <v>0.25</v>
      </c>
      <c r="EK27" s="13">
        <f t="shared" si="537"/>
        <v>0.25</v>
      </c>
      <c r="EL27" s="13">
        <f t="shared" si="537"/>
        <v>0.25</v>
      </c>
      <c r="EM27" s="13">
        <f t="shared" si="537"/>
        <v>0.25</v>
      </c>
      <c r="EN27" s="13">
        <f t="shared" si="537"/>
        <v>0.25</v>
      </c>
      <c r="EO27" s="13">
        <f t="shared" si="537"/>
        <v>0.25</v>
      </c>
      <c r="EP27" s="13">
        <f t="shared" si="537"/>
        <v>0.25</v>
      </c>
      <c r="EQ27" s="13">
        <f t="shared" si="537"/>
        <v>0.25</v>
      </c>
      <c r="ER27" s="13">
        <f t="shared" si="537"/>
        <v>0.25</v>
      </c>
      <c r="ES27" s="13">
        <f t="shared" si="537"/>
        <v>0.25</v>
      </c>
      <c r="ET27" s="13">
        <f t="shared" si="537"/>
        <v>0.25</v>
      </c>
      <c r="EU27" s="13">
        <f t="shared" si="537"/>
        <v>0.25</v>
      </c>
      <c r="EV27" s="13">
        <f t="shared" si="537"/>
        <v>0.25</v>
      </c>
      <c r="EW27" s="13">
        <f t="shared" si="537"/>
        <v>0.25</v>
      </c>
      <c r="EX27" s="13">
        <f t="shared" si="537"/>
        <v>0.25</v>
      </c>
      <c r="EY27" s="13">
        <f t="shared" si="537"/>
        <v>0.25</v>
      </c>
      <c r="EZ27" s="13">
        <f t="shared" si="537"/>
        <v>0.25</v>
      </c>
      <c r="FA27" s="13">
        <f t="shared" si="537"/>
        <v>0.25</v>
      </c>
      <c r="FB27" s="13">
        <f t="shared" si="537"/>
        <v>0.25</v>
      </c>
      <c r="FC27" s="13">
        <f t="shared" si="537"/>
        <v>0.25</v>
      </c>
      <c r="FD27" s="13">
        <f t="shared" si="537"/>
        <v>0.25</v>
      </c>
      <c r="FE27" s="13">
        <f t="shared" si="537"/>
        <v>0.25</v>
      </c>
      <c r="FF27" s="13">
        <f t="shared" si="537"/>
        <v>0.25</v>
      </c>
      <c r="FG27" s="13">
        <f t="shared" si="537"/>
        <v>0.25</v>
      </c>
      <c r="FH27" s="13">
        <f t="shared" si="537"/>
        <v>0.25</v>
      </c>
      <c r="FI27" s="13">
        <f t="shared" ref="FI27:HT27" si="538">SUM(FI74,FI121)</f>
        <v>0.25</v>
      </c>
      <c r="FJ27" s="13">
        <f t="shared" si="538"/>
        <v>0.25</v>
      </c>
      <c r="FK27" s="13">
        <f t="shared" si="538"/>
        <v>0.25</v>
      </c>
      <c r="FL27" s="13">
        <f t="shared" si="538"/>
        <v>0.25</v>
      </c>
      <c r="FM27" s="13">
        <f t="shared" si="538"/>
        <v>0.25</v>
      </c>
      <c r="FN27" s="13">
        <f t="shared" si="538"/>
        <v>0.25</v>
      </c>
      <c r="FO27" s="13">
        <f t="shared" si="538"/>
        <v>0.25</v>
      </c>
      <c r="FP27" s="13">
        <f t="shared" si="538"/>
        <v>0.25</v>
      </c>
      <c r="FQ27" s="13">
        <f t="shared" si="538"/>
        <v>0.25</v>
      </c>
      <c r="FR27" s="13">
        <f t="shared" si="538"/>
        <v>0.25</v>
      </c>
      <c r="FS27" s="13">
        <f t="shared" si="538"/>
        <v>0.25</v>
      </c>
      <c r="FT27" s="13">
        <f t="shared" si="538"/>
        <v>0.25</v>
      </c>
      <c r="FU27" s="13">
        <f t="shared" si="538"/>
        <v>0.25</v>
      </c>
      <c r="FV27" s="13">
        <f t="shared" si="538"/>
        <v>0.25</v>
      </c>
      <c r="FW27" s="13">
        <f t="shared" si="538"/>
        <v>0.25</v>
      </c>
      <c r="FX27" s="13">
        <f t="shared" si="538"/>
        <v>0.25</v>
      </c>
      <c r="FY27" s="13">
        <f t="shared" si="538"/>
        <v>0.25</v>
      </c>
      <c r="FZ27" s="13">
        <f t="shared" si="538"/>
        <v>0.25</v>
      </c>
      <c r="GA27" s="13">
        <f t="shared" si="538"/>
        <v>0.25</v>
      </c>
      <c r="GB27" s="13">
        <f t="shared" si="538"/>
        <v>0.25</v>
      </c>
      <c r="GC27" s="13">
        <f t="shared" si="538"/>
        <v>0.25</v>
      </c>
      <c r="GD27" s="13">
        <f t="shared" si="538"/>
        <v>0.25</v>
      </c>
      <c r="GE27" s="13">
        <f t="shared" si="538"/>
        <v>0.25</v>
      </c>
      <c r="GF27" s="13">
        <f t="shared" si="538"/>
        <v>0.25</v>
      </c>
      <c r="GG27" s="13">
        <f t="shared" si="538"/>
        <v>0.25</v>
      </c>
      <c r="GH27" s="13">
        <f t="shared" si="538"/>
        <v>0.25</v>
      </c>
      <c r="GI27" s="13">
        <f t="shared" si="538"/>
        <v>0.25</v>
      </c>
      <c r="GJ27" s="13">
        <f t="shared" si="538"/>
        <v>0.25</v>
      </c>
      <c r="GK27" s="13">
        <f t="shared" si="538"/>
        <v>0.25</v>
      </c>
      <c r="GL27" s="13">
        <f t="shared" si="538"/>
        <v>0.25</v>
      </c>
      <c r="GM27" s="13">
        <f t="shared" si="538"/>
        <v>0.25</v>
      </c>
      <c r="GN27" s="13">
        <f t="shared" si="538"/>
        <v>0.25</v>
      </c>
      <c r="GO27" s="13">
        <f t="shared" si="538"/>
        <v>0.25</v>
      </c>
      <c r="GP27" s="13">
        <f t="shared" si="538"/>
        <v>0.25</v>
      </c>
      <c r="GQ27" s="13">
        <f t="shared" si="538"/>
        <v>0.25</v>
      </c>
      <c r="GR27" s="13">
        <f t="shared" si="538"/>
        <v>0.25</v>
      </c>
      <c r="GS27" s="13">
        <f t="shared" si="538"/>
        <v>0.25</v>
      </c>
      <c r="GT27" s="13">
        <f t="shared" si="538"/>
        <v>0.25</v>
      </c>
      <c r="GU27" s="13">
        <f t="shared" si="538"/>
        <v>0.25</v>
      </c>
      <c r="GV27" s="13">
        <f t="shared" si="538"/>
        <v>0.25</v>
      </c>
      <c r="GW27" s="13">
        <f t="shared" si="538"/>
        <v>0.25</v>
      </c>
      <c r="GX27" s="13">
        <f t="shared" si="538"/>
        <v>0.25</v>
      </c>
      <c r="GY27" s="13">
        <f t="shared" si="538"/>
        <v>0.25</v>
      </c>
      <c r="GZ27" s="13">
        <f t="shared" si="538"/>
        <v>0.25</v>
      </c>
      <c r="HA27" s="13">
        <f t="shared" si="538"/>
        <v>0.25</v>
      </c>
      <c r="HB27" s="13">
        <f t="shared" si="538"/>
        <v>0.25</v>
      </c>
      <c r="HC27" s="13">
        <f t="shared" si="538"/>
        <v>0.25</v>
      </c>
      <c r="HD27" s="13">
        <f t="shared" si="538"/>
        <v>0.25</v>
      </c>
      <c r="HE27" s="13">
        <f t="shared" si="538"/>
        <v>0.25</v>
      </c>
      <c r="HF27" s="13">
        <f t="shared" si="538"/>
        <v>0.25</v>
      </c>
      <c r="HG27" s="13">
        <f t="shared" si="538"/>
        <v>0.25</v>
      </c>
      <c r="HH27" s="13">
        <f t="shared" si="538"/>
        <v>0.25</v>
      </c>
      <c r="HI27" s="13">
        <f t="shared" si="538"/>
        <v>0.25</v>
      </c>
      <c r="HJ27" s="13">
        <f t="shared" si="538"/>
        <v>0.25</v>
      </c>
      <c r="HK27" s="13">
        <f t="shared" si="538"/>
        <v>0.25</v>
      </c>
      <c r="HL27" s="13">
        <f t="shared" si="538"/>
        <v>0.25</v>
      </c>
      <c r="HM27" s="13">
        <f t="shared" si="538"/>
        <v>0.25</v>
      </c>
      <c r="HN27" s="13">
        <f t="shared" si="538"/>
        <v>0.25</v>
      </c>
      <c r="HO27" s="13">
        <f t="shared" si="538"/>
        <v>0.25</v>
      </c>
      <c r="HP27" s="13">
        <f t="shared" si="538"/>
        <v>0.25</v>
      </c>
      <c r="HQ27" s="13">
        <f t="shared" si="538"/>
        <v>0.25</v>
      </c>
      <c r="HR27" s="13">
        <f t="shared" si="538"/>
        <v>0.25</v>
      </c>
      <c r="HS27" s="13">
        <f t="shared" si="538"/>
        <v>0.25</v>
      </c>
      <c r="HT27" s="13">
        <f t="shared" si="538"/>
        <v>0.25</v>
      </c>
      <c r="HU27" s="13">
        <f t="shared" ref="HU27:IK27" si="539">SUM(HU74,HU121)</f>
        <v>0.25</v>
      </c>
      <c r="HV27" s="13">
        <f t="shared" si="539"/>
        <v>0.25</v>
      </c>
      <c r="HW27" s="13">
        <f t="shared" si="539"/>
        <v>0.25</v>
      </c>
      <c r="HX27" s="13">
        <f t="shared" si="539"/>
        <v>0.25</v>
      </c>
      <c r="HY27" s="13">
        <f t="shared" si="539"/>
        <v>0.25</v>
      </c>
      <c r="HZ27" s="13">
        <f t="shared" si="539"/>
        <v>0.25</v>
      </c>
      <c r="IA27" s="13">
        <f t="shared" si="539"/>
        <v>0.25</v>
      </c>
      <c r="IB27" s="13">
        <f t="shared" si="539"/>
        <v>0.25</v>
      </c>
      <c r="IC27" s="13">
        <f t="shared" si="539"/>
        <v>0.25</v>
      </c>
      <c r="ID27" s="13">
        <f t="shared" si="539"/>
        <v>0.25</v>
      </c>
      <c r="IE27" s="13">
        <f t="shared" si="539"/>
        <v>0.25</v>
      </c>
      <c r="IF27" s="13">
        <f t="shared" si="539"/>
        <v>0.25</v>
      </c>
      <c r="IG27" s="13">
        <f t="shared" si="539"/>
        <v>0.25</v>
      </c>
      <c r="IH27" s="13">
        <f t="shared" si="539"/>
        <v>0.25</v>
      </c>
      <c r="II27" s="13">
        <f t="shared" si="539"/>
        <v>0.25</v>
      </c>
      <c r="IJ27" s="13">
        <f t="shared" si="539"/>
        <v>0.25</v>
      </c>
      <c r="IK27" s="13">
        <f t="shared" si="539"/>
        <v>0.25</v>
      </c>
      <c r="IL27" s="13">
        <f t="shared" ref="IL27:IY27" si="540">SUM(IL74,IL121)</f>
        <v>0.25</v>
      </c>
      <c r="IM27" s="13">
        <f t="shared" si="540"/>
        <v>0.25</v>
      </c>
      <c r="IN27" s="13">
        <f t="shared" si="540"/>
        <v>0.25</v>
      </c>
      <c r="IO27" s="13">
        <f t="shared" si="540"/>
        <v>0.25</v>
      </c>
      <c r="IP27" s="13">
        <f t="shared" si="540"/>
        <v>0.25</v>
      </c>
      <c r="IQ27" s="13">
        <f t="shared" si="540"/>
        <v>0.25</v>
      </c>
      <c r="IR27" s="13">
        <f t="shared" si="540"/>
        <v>0.25</v>
      </c>
      <c r="IS27" s="13">
        <f t="shared" si="540"/>
        <v>0.25</v>
      </c>
      <c r="IT27" s="13">
        <f t="shared" si="540"/>
        <v>0.25</v>
      </c>
      <c r="IU27" s="13">
        <f t="shared" si="540"/>
        <v>0.25</v>
      </c>
      <c r="IV27" s="13">
        <f t="shared" si="540"/>
        <v>0.25</v>
      </c>
      <c r="IW27" s="13">
        <f t="shared" si="540"/>
        <v>0.25</v>
      </c>
      <c r="IX27" s="13">
        <f t="shared" si="540"/>
        <v>0.25</v>
      </c>
      <c r="IY27" s="13">
        <f t="shared" si="540"/>
        <v>0.25</v>
      </c>
      <c r="IZ27" s="13">
        <f t="shared" ref="IZ27:JZ27" si="541">SUM(IZ74,IZ121)</f>
        <v>0.25</v>
      </c>
      <c r="JA27" s="13">
        <f t="shared" si="541"/>
        <v>0.25</v>
      </c>
      <c r="JB27" s="13">
        <f t="shared" si="541"/>
        <v>0.25</v>
      </c>
      <c r="JC27" s="13">
        <f t="shared" si="541"/>
        <v>0.25</v>
      </c>
      <c r="JD27" s="13">
        <f t="shared" si="541"/>
        <v>0.25</v>
      </c>
      <c r="JE27" s="13">
        <f t="shared" si="541"/>
        <v>0.25</v>
      </c>
      <c r="JF27" s="13">
        <f t="shared" si="541"/>
        <v>0.25</v>
      </c>
      <c r="JG27" s="13">
        <f t="shared" si="541"/>
        <v>0.25</v>
      </c>
      <c r="JH27" s="13">
        <f t="shared" si="541"/>
        <v>0.25</v>
      </c>
      <c r="JI27" s="13">
        <f t="shared" si="541"/>
        <v>0.25</v>
      </c>
      <c r="JJ27" s="13">
        <f t="shared" si="541"/>
        <v>0.25</v>
      </c>
      <c r="JK27" s="13">
        <f t="shared" si="541"/>
        <v>0.25</v>
      </c>
      <c r="JL27" s="13">
        <f t="shared" si="541"/>
        <v>0.25</v>
      </c>
      <c r="JM27" s="13">
        <f t="shared" si="541"/>
        <v>0.25</v>
      </c>
      <c r="JN27" s="13">
        <f t="shared" si="541"/>
        <v>0.25</v>
      </c>
      <c r="JO27" s="13">
        <f t="shared" si="541"/>
        <v>0.25</v>
      </c>
      <c r="JP27" s="13">
        <f t="shared" si="541"/>
        <v>0.25</v>
      </c>
      <c r="JQ27" s="13">
        <f t="shared" si="541"/>
        <v>0.25</v>
      </c>
      <c r="JR27" s="13">
        <f t="shared" si="541"/>
        <v>0.25</v>
      </c>
      <c r="JS27" s="13">
        <f t="shared" si="541"/>
        <v>0.25</v>
      </c>
      <c r="JT27" s="13">
        <f t="shared" si="541"/>
        <v>0.25</v>
      </c>
      <c r="JU27" s="13">
        <f t="shared" si="541"/>
        <v>0.25</v>
      </c>
      <c r="JV27" s="13">
        <f t="shared" si="541"/>
        <v>0.25</v>
      </c>
      <c r="JW27" s="13">
        <f t="shared" si="541"/>
        <v>0.25</v>
      </c>
      <c r="JX27" s="13">
        <f t="shared" si="541"/>
        <v>0.25</v>
      </c>
      <c r="JY27" s="13">
        <f t="shared" si="541"/>
        <v>0.25</v>
      </c>
      <c r="JZ27" s="13">
        <f t="shared" si="541"/>
        <v>0.25</v>
      </c>
      <c r="KA27" s="13">
        <f t="shared" ref="KA27:MD27" si="542">SUM(KA74,KA121)</f>
        <v>0.25</v>
      </c>
      <c r="KB27" s="13">
        <f t="shared" si="542"/>
        <v>0.25</v>
      </c>
      <c r="KC27" s="13">
        <f t="shared" si="542"/>
        <v>0.25</v>
      </c>
      <c r="KD27" s="13">
        <f t="shared" si="542"/>
        <v>0.25</v>
      </c>
      <c r="KE27" s="13">
        <f t="shared" si="542"/>
        <v>0.25</v>
      </c>
      <c r="KF27" s="13">
        <f t="shared" si="542"/>
        <v>0.25</v>
      </c>
      <c r="KG27" s="13">
        <f t="shared" si="542"/>
        <v>0.25</v>
      </c>
      <c r="KH27" s="13">
        <f t="shared" si="542"/>
        <v>0.25</v>
      </c>
      <c r="KI27" s="13">
        <f t="shared" si="542"/>
        <v>0.25</v>
      </c>
      <c r="KJ27" s="13">
        <f t="shared" si="542"/>
        <v>0.25</v>
      </c>
      <c r="KK27" s="13">
        <f t="shared" si="542"/>
        <v>0.25</v>
      </c>
      <c r="KL27" s="13">
        <f t="shared" si="542"/>
        <v>0.25</v>
      </c>
      <c r="KM27" s="13">
        <f t="shared" si="542"/>
        <v>0.25</v>
      </c>
      <c r="KN27" s="13">
        <f t="shared" si="542"/>
        <v>0.25</v>
      </c>
      <c r="KO27" s="13">
        <f t="shared" si="542"/>
        <v>0.25</v>
      </c>
      <c r="KP27" s="13">
        <f t="shared" si="542"/>
        <v>0.25</v>
      </c>
      <c r="KQ27" s="13">
        <f t="shared" si="542"/>
        <v>0.25</v>
      </c>
      <c r="KR27" s="13">
        <f t="shared" si="542"/>
        <v>0.25</v>
      </c>
      <c r="KS27" s="13">
        <f t="shared" si="542"/>
        <v>0.25</v>
      </c>
      <c r="KT27" s="13">
        <f t="shared" si="542"/>
        <v>0.25</v>
      </c>
      <c r="KU27" s="13">
        <f t="shared" si="542"/>
        <v>0.25</v>
      </c>
      <c r="KV27" s="13">
        <f t="shared" si="542"/>
        <v>0.25</v>
      </c>
      <c r="KW27" s="13">
        <f t="shared" si="542"/>
        <v>0.25</v>
      </c>
      <c r="KX27" s="13">
        <f t="shared" si="542"/>
        <v>0.25</v>
      </c>
      <c r="KY27" s="13">
        <f t="shared" si="542"/>
        <v>0.25</v>
      </c>
      <c r="KZ27" s="13">
        <f t="shared" si="542"/>
        <v>0.25</v>
      </c>
      <c r="LA27" s="13">
        <f t="shared" si="542"/>
        <v>0.25</v>
      </c>
      <c r="LB27" s="13">
        <f t="shared" si="542"/>
        <v>0.25</v>
      </c>
      <c r="LC27" s="13">
        <f t="shared" si="542"/>
        <v>0.25</v>
      </c>
      <c r="LD27" s="13">
        <f t="shared" si="542"/>
        <v>0.25</v>
      </c>
      <c r="LE27" s="13">
        <f t="shared" si="542"/>
        <v>0.25</v>
      </c>
      <c r="LF27" s="13">
        <f t="shared" si="542"/>
        <v>0.25</v>
      </c>
      <c r="LG27" s="13">
        <f t="shared" si="542"/>
        <v>0.25</v>
      </c>
      <c r="LH27" s="13">
        <f t="shared" si="542"/>
        <v>0.25</v>
      </c>
      <c r="LI27" s="13">
        <f t="shared" si="542"/>
        <v>0.25</v>
      </c>
      <c r="LJ27" s="13">
        <f t="shared" si="542"/>
        <v>0.25</v>
      </c>
      <c r="LK27" s="13">
        <f t="shared" si="542"/>
        <v>0.25</v>
      </c>
      <c r="LL27" s="13">
        <f t="shared" si="542"/>
        <v>0.25</v>
      </c>
      <c r="LM27" s="13">
        <f t="shared" si="542"/>
        <v>0.25</v>
      </c>
      <c r="LN27" s="13">
        <f t="shared" si="542"/>
        <v>0.25</v>
      </c>
      <c r="LO27" s="13">
        <f t="shared" si="542"/>
        <v>0.25</v>
      </c>
      <c r="LP27" s="13">
        <f t="shared" si="542"/>
        <v>0.25</v>
      </c>
      <c r="LQ27" s="13">
        <f t="shared" si="542"/>
        <v>0.25</v>
      </c>
      <c r="LR27" s="13">
        <f t="shared" si="542"/>
        <v>0.25</v>
      </c>
      <c r="LS27" s="13">
        <f t="shared" si="542"/>
        <v>0.25</v>
      </c>
      <c r="LT27" s="13">
        <f t="shared" si="542"/>
        <v>0.25</v>
      </c>
      <c r="LU27" s="13">
        <f t="shared" si="542"/>
        <v>0.25</v>
      </c>
      <c r="LV27" s="13">
        <f t="shared" si="542"/>
        <v>0.25</v>
      </c>
      <c r="LW27" s="13">
        <f t="shared" si="542"/>
        <v>0.25</v>
      </c>
      <c r="LX27" s="13">
        <f t="shared" si="542"/>
        <v>0.25</v>
      </c>
      <c r="LY27" s="13">
        <f t="shared" si="542"/>
        <v>0.25</v>
      </c>
      <c r="LZ27" s="13">
        <f t="shared" si="542"/>
        <v>0.25</v>
      </c>
      <c r="MA27" s="13">
        <f t="shared" si="542"/>
        <v>0.25</v>
      </c>
      <c r="MB27" s="13">
        <f t="shared" si="542"/>
        <v>0.25</v>
      </c>
      <c r="MC27" s="13">
        <f t="shared" si="542"/>
        <v>0.25</v>
      </c>
      <c r="MD27" s="13">
        <f t="shared" si="542"/>
        <v>0.25</v>
      </c>
      <c r="ME27" s="13">
        <f t="shared" ref="ME27:MU27" si="543">SUM(ME74,ME121)</f>
        <v>0.25</v>
      </c>
      <c r="MF27" s="13">
        <f t="shared" si="543"/>
        <v>0.25</v>
      </c>
      <c r="MG27" s="13">
        <f t="shared" si="543"/>
        <v>0.25</v>
      </c>
      <c r="MH27" s="13">
        <f t="shared" si="543"/>
        <v>0.25</v>
      </c>
      <c r="MI27" s="13">
        <f t="shared" si="543"/>
        <v>0.25</v>
      </c>
      <c r="MJ27" s="13">
        <f t="shared" si="543"/>
        <v>0.25</v>
      </c>
      <c r="MK27" s="13">
        <f t="shared" si="543"/>
        <v>0.25</v>
      </c>
      <c r="ML27" s="13">
        <f t="shared" si="543"/>
        <v>0.25</v>
      </c>
      <c r="MM27" s="13">
        <f t="shared" si="543"/>
        <v>0.25</v>
      </c>
      <c r="MN27" s="13">
        <f t="shared" si="543"/>
        <v>0.25</v>
      </c>
      <c r="MO27" s="13">
        <f t="shared" si="543"/>
        <v>0.25</v>
      </c>
      <c r="MP27" s="13">
        <f t="shared" si="543"/>
        <v>0.25</v>
      </c>
      <c r="MQ27" s="13">
        <f t="shared" si="543"/>
        <v>0.25</v>
      </c>
      <c r="MR27" s="13">
        <f t="shared" si="543"/>
        <v>0.25</v>
      </c>
      <c r="MS27" s="13">
        <f t="shared" si="543"/>
        <v>0.25</v>
      </c>
      <c r="MT27" s="13">
        <f t="shared" si="543"/>
        <v>0.25</v>
      </c>
      <c r="MU27" s="13">
        <f t="shared" si="543"/>
        <v>0.25</v>
      </c>
      <c r="MV27" s="13">
        <f t="shared" ref="MV27:NB27" si="544">SUM(MV74,MV121)</f>
        <v>0.25</v>
      </c>
      <c r="MW27" s="13">
        <f t="shared" si="544"/>
        <v>0.25</v>
      </c>
      <c r="MX27" s="13">
        <f t="shared" si="544"/>
        <v>0.25</v>
      </c>
      <c r="MY27" s="13">
        <f t="shared" si="544"/>
        <v>0.25</v>
      </c>
      <c r="MZ27" s="13">
        <f t="shared" si="544"/>
        <v>0.25</v>
      </c>
      <c r="NA27" s="13">
        <f t="shared" si="544"/>
        <v>0.25</v>
      </c>
      <c r="NB27" s="13">
        <f t="shared" si="544"/>
        <v>0.25</v>
      </c>
    </row>
    <row r="28" spans="1:366" ht="15.75" customHeight="1">
      <c r="A28" s="22">
        <v>40</v>
      </c>
      <c r="B28" s="8" t="s">
        <v>102</v>
      </c>
      <c r="C28" s="13">
        <f t="shared" si="478"/>
        <v>0</v>
      </c>
      <c r="D28" s="13">
        <f t="shared" ref="D28:Q28" si="545">SUM(D75,D122)</f>
        <v>0</v>
      </c>
      <c r="E28" s="13">
        <f t="shared" si="545"/>
        <v>0</v>
      </c>
      <c r="F28" s="13">
        <f t="shared" si="545"/>
        <v>0</v>
      </c>
      <c r="G28" s="13">
        <f t="shared" si="545"/>
        <v>0</v>
      </c>
      <c r="H28" s="13">
        <f t="shared" si="545"/>
        <v>0</v>
      </c>
      <c r="I28" s="13">
        <f t="shared" si="545"/>
        <v>0</v>
      </c>
      <c r="J28" s="13">
        <f t="shared" si="545"/>
        <v>0</v>
      </c>
      <c r="K28" s="13">
        <f t="shared" si="545"/>
        <v>0</v>
      </c>
      <c r="L28" s="13">
        <f t="shared" si="545"/>
        <v>0</v>
      </c>
      <c r="M28" s="13">
        <f t="shared" si="545"/>
        <v>0</v>
      </c>
      <c r="N28" s="13">
        <f t="shared" si="545"/>
        <v>0</v>
      </c>
      <c r="O28" s="13">
        <f t="shared" si="545"/>
        <v>0</v>
      </c>
      <c r="P28" s="13">
        <f t="shared" si="545"/>
        <v>0</v>
      </c>
      <c r="Q28" s="13">
        <f t="shared" si="545"/>
        <v>0</v>
      </c>
      <c r="R28" s="13">
        <f t="shared" ref="R28:AJ28" si="546">SUM(R75,R122)</f>
        <v>0</v>
      </c>
      <c r="S28" s="13">
        <f t="shared" si="546"/>
        <v>0</v>
      </c>
      <c r="T28" s="13">
        <f t="shared" si="546"/>
        <v>0</v>
      </c>
      <c r="U28" s="13">
        <f t="shared" si="546"/>
        <v>0</v>
      </c>
      <c r="V28" s="13">
        <f t="shared" si="546"/>
        <v>0</v>
      </c>
      <c r="W28" s="13">
        <f t="shared" si="546"/>
        <v>0</v>
      </c>
      <c r="X28" s="13">
        <f t="shared" si="546"/>
        <v>0</v>
      </c>
      <c r="Y28" s="13">
        <f t="shared" si="546"/>
        <v>0</v>
      </c>
      <c r="Z28" s="13">
        <f t="shared" si="546"/>
        <v>0</v>
      </c>
      <c r="AA28" s="13">
        <f t="shared" si="546"/>
        <v>0</v>
      </c>
      <c r="AB28" s="13">
        <f t="shared" si="546"/>
        <v>0</v>
      </c>
      <c r="AC28" s="13">
        <f t="shared" si="546"/>
        <v>0</v>
      </c>
      <c r="AD28" s="13">
        <f t="shared" si="546"/>
        <v>0</v>
      </c>
      <c r="AE28" s="13">
        <f t="shared" si="546"/>
        <v>0</v>
      </c>
      <c r="AF28" s="13">
        <f t="shared" si="546"/>
        <v>0</v>
      </c>
      <c r="AG28" s="13">
        <f t="shared" si="546"/>
        <v>0</v>
      </c>
      <c r="AH28" s="13">
        <f t="shared" si="546"/>
        <v>0</v>
      </c>
      <c r="AI28" s="13">
        <f t="shared" si="546"/>
        <v>0</v>
      </c>
      <c r="AJ28" s="13">
        <f t="shared" si="546"/>
        <v>0</v>
      </c>
      <c r="AK28" s="13">
        <f t="shared" ref="AK28:CV28" si="547">SUM(AK75,AK122)</f>
        <v>0</v>
      </c>
      <c r="AL28" s="13">
        <f t="shared" si="547"/>
        <v>0</v>
      </c>
      <c r="AM28" s="13">
        <f t="shared" si="547"/>
        <v>0</v>
      </c>
      <c r="AN28" s="13">
        <f t="shared" si="547"/>
        <v>0</v>
      </c>
      <c r="AO28" s="13">
        <f t="shared" si="547"/>
        <v>0</v>
      </c>
      <c r="AP28" s="13">
        <f t="shared" si="547"/>
        <v>0</v>
      </c>
      <c r="AQ28" s="13">
        <f t="shared" si="547"/>
        <v>0</v>
      </c>
      <c r="AR28" s="13">
        <f t="shared" si="547"/>
        <v>0</v>
      </c>
      <c r="AS28" s="13">
        <f t="shared" si="547"/>
        <v>0</v>
      </c>
      <c r="AT28" s="13">
        <f t="shared" si="547"/>
        <v>0</v>
      </c>
      <c r="AU28" s="13">
        <f t="shared" si="547"/>
        <v>0</v>
      </c>
      <c r="AV28" s="13">
        <f t="shared" si="547"/>
        <v>0</v>
      </c>
      <c r="AW28" s="13">
        <f t="shared" si="547"/>
        <v>0</v>
      </c>
      <c r="AX28" s="13">
        <f t="shared" si="547"/>
        <v>0</v>
      </c>
      <c r="AY28" s="13">
        <f t="shared" si="547"/>
        <v>0</v>
      </c>
      <c r="AZ28" s="13">
        <f t="shared" si="547"/>
        <v>0</v>
      </c>
      <c r="BA28" s="13">
        <f t="shared" si="547"/>
        <v>0</v>
      </c>
      <c r="BB28" s="13">
        <f t="shared" si="547"/>
        <v>0</v>
      </c>
      <c r="BC28" s="13">
        <f t="shared" si="547"/>
        <v>0</v>
      </c>
      <c r="BD28" s="13">
        <f t="shared" si="547"/>
        <v>0</v>
      </c>
      <c r="BE28" s="13">
        <f t="shared" si="547"/>
        <v>0</v>
      </c>
      <c r="BF28" s="13">
        <f t="shared" si="547"/>
        <v>0</v>
      </c>
      <c r="BG28" s="13">
        <f t="shared" si="547"/>
        <v>0</v>
      </c>
      <c r="BH28" s="13">
        <f t="shared" si="547"/>
        <v>0</v>
      </c>
      <c r="BI28" s="13">
        <f t="shared" si="547"/>
        <v>0</v>
      </c>
      <c r="BJ28" s="13">
        <f t="shared" si="547"/>
        <v>0</v>
      </c>
      <c r="BK28" s="13">
        <f t="shared" si="547"/>
        <v>0</v>
      </c>
      <c r="BL28" s="13">
        <f t="shared" si="547"/>
        <v>0</v>
      </c>
      <c r="BM28" s="13">
        <f t="shared" si="547"/>
        <v>0</v>
      </c>
      <c r="BN28" s="13">
        <f t="shared" si="547"/>
        <v>0</v>
      </c>
      <c r="BO28" s="13">
        <f t="shared" si="547"/>
        <v>0</v>
      </c>
      <c r="BP28" s="13">
        <f t="shared" si="547"/>
        <v>0</v>
      </c>
      <c r="BQ28" s="13">
        <f t="shared" si="547"/>
        <v>0</v>
      </c>
      <c r="BR28" s="13">
        <f t="shared" si="547"/>
        <v>0</v>
      </c>
      <c r="BS28" s="13">
        <f t="shared" si="547"/>
        <v>0</v>
      </c>
      <c r="BT28" s="13">
        <f t="shared" si="547"/>
        <v>0</v>
      </c>
      <c r="BU28" s="13">
        <f t="shared" si="547"/>
        <v>0</v>
      </c>
      <c r="BV28" s="13">
        <f t="shared" si="547"/>
        <v>0</v>
      </c>
      <c r="BW28" s="13">
        <f t="shared" si="547"/>
        <v>0</v>
      </c>
      <c r="BX28" s="13">
        <f t="shared" si="547"/>
        <v>0</v>
      </c>
      <c r="BY28" s="13">
        <f t="shared" si="547"/>
        <v>0</v>
      </c>
      <c r="BZ28" s="13">
        <f t="shared" si="547"/>
        <v>0</v>
      </c>
      <c r="CA28" s="13">
        <f t="shared" si="547"/>
        <v>0</v>
      </c>
      <c r="CB28" s="13">
        <f t="shared" si="547"/>
        <v>0</v>
      </c>
      <c r="CC28" s="13">
        <f t="shared" si="547"/>
        <v>0</v>
      </c>
      <c r="CD28" s="13">
        <f t="shared" si="547"/>
        <v>0</v>
      </c>
      <c r="CE28" s="13">
        <f t="shared" si="547"/>
        <v>0</v>
      </c>
      <c r="CF28" s="13">
        <f t="shared" si="547"/>
        <v>0</v>
      </c>
      <c r="CG28" s="13">
        <f t="shared" si="547"/>
        <v>0</v>
      </c>
      <c r="CH28" s="13">
        <f t="shared" si="547"/>
        <v>0</v>
      </c>
      <c r="CI28" s="13">
        <f t="shared" si="547"/>
        <v>0</v>
      </c>
      <c r="CJ28" s="13">
        <f t="shared" si="547"/>
        <v>0</v>
      </c>
      <c r="CK28" s="13">
        <f t="shared" si="547"/>
        <v>0</v>
      </c>
      <c r="CL28" s="13">
        <f t="shared" si="547"/>
        <v>0</v>
      </c>
      <c r="CM28" s="13">
        <f t="shared" si="547"/>
        <v>0</v>
      </c>
      <c r="CN28" s="13">
        <f t="shared" si="547"/>
        <v>0</v>
      </c>
      <c r="CO28" s="13">
        <f t="shared" si="547"/>
        <v>0</v>
      </c>
      <c r="CP28" s="13">
        <f t="shared" si="547"/>
        <v>0</v>
      </c>
      <c r="CQ28" s="13">
        <f t="shared" si="547"/>
        <v>0</v>
      </c>
      <c r="CR28" s="13">
        <f t="shared" si="547"/>
        <v>0</v>
      </c>
      <c r="CS28" s="13">
        <f t="shared" si="547"/>
        <v>0</v>
      </c>
      <c r="CT28" s="13">
        <f t="shared" si="547"/>
        <v>0</v>
      </c>
      <c r="CU28" s="13">
        <f t="shared" si="547"/>
        <v>0</v>
      </c>
      <c r="CV28" s="13">
        <f t="shared" si="547"/>
        <v>0</v>
      </c>
      <c r="CW28" s="13">
        <f t="shared" ref="CW28:FH28" si="548">SUM(CW75,CW122)</f>
        <v>0</v>
      </c>
      <c r="CX28" s="13">
        <f t="shared" si="548"/>
        <v>0</v>
      </c>
      <c r="CY28" s="13">
        <f t="shared" si="548"/>
        <v>0</v>
      </c>
      <c r="CZ28" s="13">
        <f t="shared" si="548"/>
        <v>0</v>
      </c>
      <c r="DA28" s="13">
        <f t="shared" si="548"/>
        <v>0</v>
      </c>
      <c r="DB28" s="13">
        <f t="shared" si="548"/>
        <v>0</v>
      </c>
      <c r="DC28" s="13">
        <f t="shared" si="548"/>
        <v>0</v>
      </c>
      <c r="DD28" s="13">
        <f t="shared" si="548"/>
        <v>0</v>
      </c>
      <c r="DE28" s="13">
        <f t="shared" si="548"/>
        <v>0</v>
      </c>
      <c r="DF28" s="13">
        <f t="shared" si="548"/>
        <v>0</v>
      </c>
      <c r="DG28" s="13">
        <f t="shared" si="548"/>
        <v>0</v>
      </c>
      <c r="DH28" s="13">
        <f t="shared" si="548"/>
        <v>0</v>
      </c>
      <c r="DI28" s="13">
        <f t="shared" si="548"/>
        <v>0</v>
      </c>
      <c r="DJ28" s="13">
        <f t="shared" si="548"/>
        <v>0</v>
      </c>
      <c r="DK28" s="13">
        <f t="shared" si="548"/>
        <v>0</v>
      </c>
      <c r="DL28" s="13">
        <f t="shared" si="548"/>
        <v>0</v>
      </c>
      <c r="DM28" s="13">
        <f t="shared" si="548"/>
        <v>0</v>
      </c>
      <c r="DN28" s="13">
        <f t="shared" si="548"/>
        <v>0</v>
      </c>
      <c r="DO28" s="13">
        <f t="shared" si="548"/>
        <v>0</v>
      </c>
      <c r="DP28" s="13">
        <f t="shared" si="548"/>
        <v>0</v>
      </c>
      <c r="DQ28" s="13">
        <f t="shared" si="548"/>
        <v>0</v>
      </c>
      <c r="DR28" s="13">
        <f t="shared" si="548"/>
        <v>0</v>
      </c>
      <c r="DS28" s="13">
        <f t="shared" si="548"/>
        <v>0</v>
      </c>
      <c r="DT28" s="13">
        <f t="shared" si="548"/>
        <v>0</v>
      </c>
      <c r="DU28" s="13">
        <f t="shared" si="548"/>
        <v>0</v>
      </c>
      <c r="DV28" s="13">
        <f t="shared" si="548"/>
        <v>0</v>
      </c>
      <c r="DW28" s="13">
        <f t="shared" si="548"/>
        <v>0</v>
      </c>
      <c r="DX28" s="13">
        <f t="shared" si="548"/>
        <v>0</v>
      </c>
      <c r="DY28" s="13">
        <f t="shared" si="548"/>
        <v>0</v>
      </c>
      <c r="DZ28" s="13">
        <f t="shared" si="548"/>
        <v>0</v>
      </c>
      <c r="EA28" s="13">
        <f t="shared" si="548"/>
        <v>0</v>
      </c>
      <c r="EB28" s="13">
        <f t="shared" si="548"/>
        <v>0</v>
      </c>
      <c r="EC28" s="13">
        <f t="shared" si="548"/>
        <v>0</v>
      </c>
      <c r="ED28" s="13">
        <f t="shared" si="548"/>
        <v>0</v>
      </c>
      <c r="EE28" s="13">
        <f t="shared" si="548"/>
        <v>0</v>
      </c>
      <c r="EF28" s="13">
        <f t="shared" si="548"/>
        <v>0</v>
      </c>
      <c r="EG28" s="13">
        <f t="shared" si="548"/>
        <v>0</v>
      </c>
      <c r="EH28" s="13">
        <f t="shared" si="548"/>
        <v>0</v>
      </c>
      <c r="EI28" s="13">
        <f t="shared" si="548"/>
        <v>0</v>
      </c>
      <c r="EJ28" s="13">
        <f t="shared" si="548"/>
        <v>0</v>
      </c>
      <c r="EK28" s="13">
        <f t="shared" si="548"/>
        <v>0</v>
      </c>
      <c r="EL28" s="13">
        <f t="shared" si="548"/>
        <v>0</v>
      </c>
      <c r="EM28" s="13">
        <f t="shared" si="548"/>
        <v>0</v>
      </c>
      <c r="EN28" s="13">
        <f t="shared" si="548"/>
        <v>0</v>
      </c>
      <c r="EO28" s="13">
        <f t="shared" si="548"/>
        <v>0</v>
      </c>
      <c r="EP28" s="13">
        <f t="shared" si="548"/>
        <v>0</v>
      </c>
      <c r="EQ28" s="13">
        <f t="shared" si="548"/>
        <v>0</v>
      </c>
      <c r="ER28" s="13">
        <f t="shared" si="548"/>
        <v>0</v>
      </c>
      <c r="ES28" s="13">
        <f t="shared" si="548"/>
        <v>0</v>
      </c>
      <c r="ET28" s="13">
        <f t="shared" si="548"/>
        <v>0</v>
      </c>
      <c r="EU28" s="13">
        <f t="shared" si="548"/>
        <v>0</v>
      </c>
      <c r="EV28" s="13">
        <f t="shared" si="548"/>
        <v>0</v>
      </c>
      <c r="EW28" s="13">
        <f t="shared" si="548"/>
        <v>0</v>
      </c>
      <c r="EX28" s="13">
        <f t="shared" si="548"/>
        <v>0</v>
      </c>
      <c r="EY28" s="13">
        <f t="shared" si="548"/>
        <v>0</v>
      </c>
      <c r="EZ28" s="13">
        <f t="shared" si="548"/>
        <v>0</v>
      </c>
      <c r="FA28" s="13">
        <f t="shared" si="548"/>
        <v>0</v>
      </c>
      <c r="FB28" s="13">
        <f t="shared" si="548"/>
        <v>0</v>
      </c>
      <c r="FC28" s="13">
        <f t="shared" si="548"/>
        <v>0</v>
      </c>
      <c r="FD28" s="13">
        <f t="shared" si="548"/>
        <v>0</v>
      </c>
      <c r="FE28" s="13">
        <f t="shared" si="548"/>
        <v>0</v>
      </c>
      <c r="FF28" s="13">
        <f t="shared" si="548"/>
        <v>0</v>
      </c>
      <c r="FG28" s="13">
        <f t="shared" si="548"/>
        <v>0</v>
      </c>
      <c r="FH28" s="13">
        <f t="shared" si="548"/>
        <v>0</v>
      </c>
      <c r="FI28" s="13">
        <f t="shared" ref="FI28:HT28" si="549">SUM(FI75,FI122)</f>
        <v>0</v>
      </c>
      <c r="FJ28" s="13">
        <f t="shared" si="549"/>
        <v>0</v>
      </c>
      <c r="FK28" s="13">
        <f t="shared" si="549"/>
        <v>0</v>
      </c>
      <c r="FL28" s="13">
        <f t="shared" si="549"/>
        <v>0</v>
      </c>
      <c r="FM28" s="13">
        <f t="shared" si="549"/>
        <v>0</v>
      </c>
      <c r="FN28" s="13">
        <f t="shared" si="549"/>
        <v>0</v>
      </c>
      <c r="FO28" s="13">
        <f t="shared" si="549"/>
        <v>0</v>
      </c>
      <c r="FP28" s="13">
        <f t="shared" si="549"/>
        <v>0</v>
      </c>
      <c r="FQ28" s="13">
        <f t="shared" si="549"/>
        <v>0</v>
      </c>
      <c r="FR28" s="13">
        <f t="shared" si="549"/>
        <v>0</v>
      </c>
      <c r="FS28" s="13">
        <f t="shared" si="549"/>
        <v>0</v>
      </c>
      <c r="FT28" s="13">
        <f t="shared" si="549"/>
        <v>0</v>
      </c>
      <c r="FU28" s="13">
        <f t="shared" si="549"/>
        <v>0</v>
      </c>
      <c r="FV28" s="13">
        <f t="shared" si="549"/>
        <v>0</v>
      </c>
      <c r="FW28" s="13">
        <f t="shared" si="549"/>
        <v>0</v>
      </c>
      <c r="FX28" s="13">
        <f t="shared" si="549"/>
        <v>0</v>
      </c>
      <c r="FY28" s="13">
        <f t="shared" si="549"/>
        <v>0</v>
      </c>
      <c r="FZ28" s="13">
        <f t="shared" si="549"/>
        <v>0</v>
      </c>
      <c r="GA28" s="13">
        <f t="shared" si="549"/>
        <v>0</v>
      </c>
      <c r="GB28" s="13">
        <f t="shared" si="549"/>
        <v>0</v>
      </c>
      <c r="GC28" s="13">
        <f t="shared" si="549"/>
        <v>0</v>
      </c>
      <c r="GD28" s="13">
        <f t="shared" si="549"/>
        <v>0</v>
      </c>
      <c r="GE28" s="13">
        <f t="shared" si="549"/>
        <v>0</v>
      </c>
      <c r="GF28" s="13">
        <f t="shared" si="549"/>
        <v>0</v>
      </c>
      <c r="GG28" s="13">
        <f t="shared" si="549"/>
        <v>0</v>
      </c>
      <c r="GH28" s="13">
        <f t="shared" si="549"/>
        <v>0</v>
      </c>
      <c r="GI28" s="13">
        <f t="shared" si="549"/>
        <v>0</v>
      </c>
      <c r="GJ28" s="13">
        <f t="shared" si="549"/>
        <v>0</v>
      </c>
      <c r="GK28" s="13">
        <f t="shared" si="549"/>
        <v>0</v>
      </c>
      <c r="GL28" s="13">
        <f t="shared" si="549"/>
        <v>0</v>
      </c>
      <c r="GM28" s="13">
        <f t="shared" si="549"/>
        <v>0</v>
      </c>
      <c r="GN28" s="13">
        <f t="shared" si="549"/>
        <v>0</v>
      </c>
      <c r="GO28" s="13">
        <f t="shared" si="549"/>
        <v>0</v>
      </c>
      <c r="GP28" s="13">
        <f t="shared" si="549"/>
        <v>0</v>
      </c>
      <c r="GQ28" s="13">
        <f t="shared" si="549"/>
        <v>0</v>
      </c>
      <c r="GR28" s="13">
        <f t="shared" si="549"/>
        <v>0</v>
      </c>
      <c r="GS28" s="13">
        <f t="shared" si="549"/>
        <v>0</v>
      </c>
      <c r="GT28" s="13">
        <f t="shared" si="549"/>
        <v>0</v>
      </c>
      <c r="GU28" s="13">
        <f t="shared" si="549"/>
        <v>0</v>
      </c>
      <c r="GV28" s="13">
        <f t="shared" si="549"/>
        <v>0</v>
      </c>
      <c r="GW28" s="13">
        <f t="shared" si="549"/>
        <v>0</v>
      </c>
      <c r="GX28" s="13">
        <f t="shared" si="549"/>
        <v>0</v>
      </c>
      <c r="GY28" s="13">
        <f t="shared" si="549"/>
        <v>0</v>
      </c>
      <c r="GZ28" s="13">
        <f t="shared" si="549"/>
        <v>0</v>
      </c>
      <c r="HA28" s="13">
        <f t="shared" si="549"/>
        <v>0</v>
      </c>
      <c r="HB28" s="13">
        <f t="shared" si="549"/>
        <v>0</v>
      </c>
      <c r="HC28" s="13">
        <f t="shared" si="549"/>
        <v>0</v>
      </c>
      <c r="HD28" s="13">
        <f t="shared" si="549"/>
        <v>0</v>
      </c>
      <c r="HE28" s="13">
        <f t="shared" si="549"/>
        <v>0</v>
      </c>
      <c r="HF28" s="13">
        <f t="shared" si="549"/>
        <v>0</v>
      </c>
      <c r="HG28" s="13">
        <f t="shared" si="549"/>
        <v>0</v>
      </c>
      <c r="HH28" s="13">
        <f t="shared" si="549"/>
        <v>0</v>
      </c>
      <c r="HI28" s="13">
        <f t="shared" si="549"/>
        <v>0</v>
      </c>
      <c r="HJ28" s="13">
        <f t="shared" si="549"/>
        <v>0</v>
      </c>
      <c r="HK28" s="13">
        <f t="shared" si="549"/>
        <v>0</v>
      </c>
      <c r="HL28" s="13">
        <f t="shared" si="549"/>
        <v>0</v>
      </c>
      <c r="HM28" s="13">
        <f t="shared" si="549"/>
        <v>0</v>
      </c>
      <c r="HN28" s="13">
        <f t="shared" si="549"/>
        <v>0</v>
      </c>
      <c r="HO28" s="13">
        <f t="shared" si="549"/>
        <v>0</v>
      </c>
      <c r="HP28" s="13">
        <f t="shared" si="549"/>
        <v>0</v>
      </c>
      <c r="HQ28" s="13">
        <f t="shared" si="549"/>
        <v>0</v>
      </c>
      <c r="HR28" s="13">
        <f t="shared" si="549"/>
        <v>0</v>
      </c>
      <c r="HS28" s="13">
        <f t="shared" si="549"/>
        <v>0</v>
      </c>
      <c r="HT28" s="13">
        <f t="shared" si="549"/>
        <v>0</v>
      </c>
      <c r="HU28" s="13">
        <f t="shared" ref="HU28:IK28" si="550">SUM(HU75,HU122)</f>
        <v>0</v>
      </c>
      <c r="HV28" s="13">
        <f t="shared" si="550"/>
        <v>0</v>
      </c>
      <c r="HW28" s="13">
        <f t="shared" si="550"/>
        <v>0</v>
      </c>
      <c r="HX28" s="13">
        <f t="shared" si="550"/>
        <v>0</v>
      </c>
      <c r="HY28" s="13">
        <f t="shared" si="550"/>
        <v>0</v>
      </c>
      <c r="HZ28" s="13">
        <f t="shared" si="550"/>
        <v>0</v>
      </c>
      <c r="IA28" s="13">
        <f t="shared" si="550"/>
        <v>0</v>
      </c>
      <c r="IB28" s="13">
        <f t="shared" si="550"/>
        <v>0</v>
      </c>
      <c r="IC28" s="13">
        <f t="shared" si="550"/>
        <v>0</v>
      </c>
      <c r="ID28" s="13">
        <f t="shared" si="550"/>
        <v>0</v>
      </c>
      <c r="IE28" s="13">
        <f t="shared" si="550"/>
        <v>0</v>
      </c>
      <c r="IF28" s="13">
        <f t="shared" si="550"/>
        <v>0</v>
      </c>
      <c r="IG28" s="13">
        <f t="shared" si="550"/>
        <v>0</v>
      </c>
      <c r="IH28" s="13">
        <f t="shared" si="550"/>
        <v>0</v>
      </c>
      <c r="II28" s="13">
        <f t="shared" si="550"/>
        <v>0</v>
      </c>
      <c r="IJ28" s="13">
        <f t="shared" si="550"/>
        <v>0</v>
      </c>
      <c r="IK28" s="13">
        <f t="shared" si="550"/>
        <v>0</v>
      </c>
      <c r="IL28" s="13">
        <f t="shared" ref="IL28:IY28" si="551">SUM(IL75,IL122)</f>
        <v>0</v>
      </c>
      <c r="IM28" s="13">
        <f t="shared" si="551"/>
        <v>0</v>
      </c>
      <c r="IN28" s="13">
        <f t="shared" si="551"/>
        <v>0</v>
      </c>
      <c r="IO28" s="13">
        <f t="shared" si="551"/>
        <v>0</v>
      </c>
      <c r="IP28" s="13">
        <f t="shared" si="551"/>
        <v>0</v>
      </c>
      <c r="IQ28" s="13">
        <f t="shared" si="551"/>
        <v>0</v>
      </c>
      <c r="IR28" s="13">
        <f t="shared" si="551"/>
        <v>0</v>
      </c>
      <c r="IS28" s="13">
        <f t="shared" si="551"/>
        <v>0</v>
      </c>
      <c r="IT28" s="13">
        <f t="shared" si="551"/>
        <v>0</v>
      </c>
      <c r="IU28" s="13">
        <f t="shared" si="551"/>
        <v>0</v>
      </c>
      <c r="IV28" s="13">
        <f t="shared" si="551"/>
        <v>0</v>
      </c>
      <c r="IW28" s="13">
        <f t="shared" si="551"/>
        <v>0</v>
      </c>
      <c r="IX28" s="13">
        <f t="shared" si="551"/>
        <v>0</v>
      </c>
      <c r="IY28" s="13">
        <f t="shared" si="551"/>
        <v>0</v>
      </c>
      <c r="IZ28" s="13">
        <f t="shared" ref="IZ28:JZ28" si="552">SUM(IZ75,IZ122)</f>
        <v>0</v>
      </c>
      <c r="JA28" s="13">
        <f t="shared" si="552"/>
        <v>0</v>
      </c>
      <c r="JB28" s="13">
        <f t="shared" si="552"/>
        <v>0</v>
      </c>
      <c r="JC28" s="13">
        <f t="shared" si="552"/>
        <v>0</v>
      </c>
      <c r="JD28" s="13">
        <f t="shared" si="552"/>
        <v>0</v>
      </c>
      <c r="JE28" s="13">
        <f t="shared" si="552"/>
        <v>0</v>
      </c>
      <c r="JF28" s="13">
        <f t="shared" si="552"/>
        <v>0</v>
      </c>
      <c r="JG28" s="13">
        <f t="shared" si="552"/>
        <v>0</v>
      </c>
      <c r="JH28" s="13">
        <f t="shared" si="552"/>
        <v>0</v>
      </c>
      <c r="JI28" s="13">
        <f t="shared" si="552"/>
        <v>0</v>
      </c>
      <c r="JJ28" s="13">
        <f t="shared" si="552"/>
        <v>0</v>
      </c>
      <c r="JK28" s="13">
        <f t="shared" si="552"/>
        <v>0</v>
      </c>
      <c r="JL28" s="13">
        <f t="shared" si="552"/>
        <v>0</v>
      </c>
      <c r="JM28" s="13">
        <f t="shared" si="552"/>
        <v>0</v>
      </c>
      <c r="JN28" s="13">
        <f t="shared" si="552"/>
        <v>0</v>
      </c>
      <c r="JO28" s="13">
        <f t="shared" si="552"/>
        <v>0</v>
      </c>
      <c r="JP28" s="13">
        <f t="shared" si="552"/>
        <v>0</v>
      </c>
      <c r="JQ28" s="13">
        <f t="shared" si="552"/>
        <v>0</v>
      </c>
      <c r="JR28" s="13">
        <f t="shared" si="552"/>
        <v>0</v>
      </c>
      <c r="JS28" s="13">
        <f t="shared" si="552"/>
        <v>0</v>
      </c>
      <c r="JT28" s="13">
        <f t="shared" si="552"/>
        <v>0</v>
      </c>
      <c r="JU28" s="13">
        <f t="shared" si="552"/>
        <v>0</v>
      </c>
      <c r="JV28" s="13">
        <f t="shared" si="552"/>
        <v>0</v>
      </c>
      <c r="JW28" s="13">
        <f t="shared" si="552"/>
        <v>0</v>
      </c>
      <c r="JX28" s="13">
        <f t="shared" si="552"/>
        <v>0</v>
      </c>
      <c r="JY28" s="13">
        <f t="shared" si="552"/>
        <v>0</v>
      </c>
      <c r="JZ28" s="13">
        <f t="shared" si="552"/>
        <v>0</v>
      </c>
      <c r="KA28" s="13">
        <f t="shared" ref="KA28:MD28" si="553">SUM(KA75,KA122)</f>
        <v>0</v>
      </c>
      <c r="KB28" s="13">
        <f t="shared" si="553"/>
        <v>0</v>
      </c>
      <c r="KC28" s="13">
        <f t="shared" si="553"/>
        <v>0</v>
      </c>
      <c r="KD28" s="13">
        <f t="shared" si="553"/>
        <v>0</v>
      </c>
      <c r="KE28" s="13">
        <f t="shared" si="553"/>
        <v>0</v>
      </c>
      <c r="KF28" s="13">
        <f t="shared" si="553"/>
        <v>0</v>
      </c>
      <c r="KG28" s="13">
        <f t="shared" si="553"/>
        <v>0</v>
      </c>
      <c r="KH28" s="13">
        <f t="shared" si="553"/>
        <v>0</v>
      </c>
      <c r="KI28" s="13">
        <f t="shared" si="553"/>
        <v>0</v>
      </c>
      <c r="KJ28" s="13">
        <f t="shared" si="553"/>
        <v>0</v>
      </c>
      <c r="KK28" s="13">
        <f t="shared" si="553"/>
        <v>0</v>
      </c>
      <c r="KL28" s="13">
        <f t="shared" si="553"/>
        <v>0</v>
      </c>
      <c r="KM28" s="13">
        <f t="shared" si="553"/>
        <v>0</v>
      </c>
      <c r="KN28" s="13">
        <f t="shared" si="553"/>
        <v>0</v>
      </c>
      <c r="KO28" s="13">
        <f t="shared" si="553"/>
        <v>0</v>
      </c>
      <c r="KP28" s="13">
        <f t="shared" si="553"/>
        <v>0</v>
      </c>
      <c r="KQ28" s="13">
        <f t="shared" si="553"/>
        <v>0</v>
      </c>
      <c r="KR28" s="13">
        <f t="shared" si="553"/>
        <v>0</v>
      </c>
      <c r="KS28" s="13">
        <f t="shared" si="553"/>
        <v>0</v>
      </c>
      <c r="KT28" s="13">
        <f t="shared" si="553"/>
        <v>0</v>
      </c>
      <c r="KU28" s="13">
        <f t="shared" si="553"/>
        <v>0</v>
      </c>
      <c r="KV28" s="13">
        <f t="shared" si="553"/>
        <v>0</v>
      </c>
      <c r="KW28" s="13">
        <f t="shared" si="553"/>
        <v>0</v>
      </c>
      <c r="KX28" s="13">
        <f t="shared" si="553"/>
        <v>0</v>
      </c>
      <c r="KY28" s="13">
        <f t="shared" si="553"/>
        <v>0</v>
      </c>
      <c r="KZ28" s="13">
        <f t="shared" si="553"/>
        <v>0</v>
      </c>
      <c r="LA28" s="13">
        <f t="shared" si="553"/>
        <v>0</v>
      </c>
      <c r="LB28" s="13">
        <f t="shared" si="553"/>
        <v>0</v>
      </c>
      <c r="LC28" s="13">
        <f t="shared" si="553"/>
        <v>0</v>
      </c>
      <c r="LD28" s="13">
        <f t="shared" si="553"/>
        <v>0</v>
      </c>
      <c r="LE28" s="13">
        <f t="shared" si="553"/>
        <v>0</v>
      </c>
      <c r="LF28" s="13">
        <f t="shared" si="553"/>
        <v>0</v>
      </c>
      <c r="LG28" s="13">
        <f t="shared" si="553"/>
        <v>0</v>
      </c>
      <c r="LH28" s="13">
        <f t="shared" si="553"/>
        <v>0</v>
      </c>
      <c r="LI28" s="13">
        <f t="shared" si="553"/>
        <v>0</v>
      </c>
      <c r="LJ28" s="13">
        <f t="shared" si="553"/>
        <v>0</v>
      </c>
      <c r="LK28" s="13">
        <f t="shared" si="553"/>
        <v>0</v>
      </c>
      <c r="LL28" s="13">
        <f t="shared" si="553"/>
        <v>0</v>
      </c>
      <c r="LM28" s="13">
        <f t="shared" si="553"/>
        <v>0</v>
      </c>
      <c r="LN28" s="13">
        <f t="shared" si="553"/>
        <v>0</v>
      </c>
      <c r="LO28" s="13">
        <f t="shared" si="553"/>
        <v>0</v>
      </c>
      <c r="LP28" s="13">
        <f t="shared" si="553"/>
        <v>0</v>
      </c>
      <c r="LQ28" s="13">
        <f t="shared" si="553"/>
        <v>0</v>
      </c>
      <c r="LR28" s="13">
        <f t="shared" si="553"/>
        <v>0</v>
      </c>
      <c r="LS28" s="13">
        <f t="shared" si="553"/>
        <v>0</v>
      </c>
      <c r="LT28" s="13">
        <f t="shared" si="553"/>
        <v>0</v>
      </c>
      <c r="LU28" s="13">
        <f t="shared" si="553"/>
        <v>0</v>
      </c>
      <c r="LV28" s="13">
        <f t="shared" si="553"/>
        <v>0</v>
      </c>
      <c r="LW28" s="13">
        <f t="shared" si="553"/>
        <v>0</v>
      </c>
      <c r="LX28" s="13">
        <f t="shared" si="553"/>
        <v>0</v>
      </c>
      <c r="LY28" s="13">
        <f t="shared" si="553"/>
        <v>0</v>
      </c>
      <c r="LZ28" s="13">
        <f t="shared" si="553"/>
        <v>0</v>
      </c>
      <c r="MA28" s="13">
        <f t="shared" si="553"/>
        <v>0</v>
      </c>
      <c r="MB28" s="13">
        <f t="shared" si="553"/>
        <v>0</v>
      </c>
      <c r="MC28" s="13">
        <f t="shared" si="553"/>
        <v>0</v>
      </c>
      <c r="MD28" s="13">
        <f t="shared" si="553"/>
        <v>0</v>
      </c>
      <c r="ME28" s="13">
        <f t="shared" ref="ME28:MU28" si="554">SUM(ME75,ME122)</f>
        <v>0</v>
      </c>
      <c r="MF28" s="13">
        <f t="shared" si="554"/>
        <v>0</v>
      </c>
      <c r="MG28" s="13">
        <f t="shared" si="554"/>
        <v>0</v>
      </c>
      <c r="MH28" s="13">
        <f t="shared" si="554"/>
        <v>0</v>
      </c>
      <c r="MI28" s="13">
        <f t="shared" si="554"/>
        <v>0</v>
      </c>
      <c r="MJ28" s="13">
        <f t="shared" si="554"/>
        <v>0</v>
      </c>
      <c r="MK28" s="13">
        <f t="shared" si="554"/>
        <v>0</v>
      </c>
      <c r="ML28" s="13">
        <f t="shared" si="554"/>
        <v>0</v>
      </c>
      <c r="MM28" s="13">
        <f t="shared" si="554"/>
        <v>0</v>
      </c>
      <c r="MN28" s="13">
        <f t="shared" si="554"/>
        <v>0</v>
      </c>
      <c r="MO28" s="13">
        <f t="shared" si="554"/>
        <v>0</v>
      </c>
      <c r="MP28" s="13">
        <f t="shared" si="554"/>
        <v>0</v>
      </c>
      <c r="MQ28" s="13">
        <f t="shared" si="554"/>
        <v>0</v>
      </c>
      <c r="MR28" s="13">
        <f t="shared" si="554"/>
        <v>0</v>
      </c>
      <c r="MS28" s="13">
        <f t="shared" si="554"/>
        <v>0</v>
      </c>
      <c r="MT28" s="13">
        <f t="shared" si="554"/>
        <v>0</v>
      </c>
      <c r="MU28" s="13">
        <f t="shared" si="554"/>
        <v>0</v>
      </c>
      <c r="MV28" s="13">
        <f t="shared" ref="MV28:NB28" si="555">SUM(MV75,MV122)</f>
        <v>0</v>
      </c>
      <c r="MW28" s="13">
        <f t="shared" si="555"/>
        <v>0</v>
      </c>
      <c r="MX28" s="13">
        <f t="shared" si="555"/>
        <v>0</v>
      </c>
      <c r="MY28" s="13">
        <f t="shared" si="555"/>
        <v>0</v>
      </c>
      <c r="MZ28" s="13">
        <f t="shared" si="555"/>
        <v>0</v>
      </c>
      <c r="NA28" s="13">
        <f t="shared" si="555"/>
        <v>0</v>
      </c>
      <c r="NB28" s="13">
        <f t="shared" si="555"/>
        <v>0</v>
      </c>
    </row>
    <row r="29" spans="1:366" ht="15.75" customHeight="1">
      <c r="A29" s="22">
        <v>82</v>
      </c>
      <c r="B29" s="8" t="s">
        <v>103</v>
      </c>
      <c r="C29" s="13">
        <f t="shared" si="478"/>
        <v>1</v>
      </c>
      <c r="D29" s="13">
        <f t="shared" ref="D29:Q29" si="556">SUM(D76,D123)</f>
        <v>1</v>
      </c>
      <c r="E29" s="13">
        <f t="shared" si="556"/>
        <v>1</v>
      </c>
      <c r="F29" s="13">
        <f t="shared" si="556"/>
        <v>1</v>
      </c>
      <c r="G29" s="13">
        <f t="shared" si="556"/>
        <v>1</v>
      </c>
      <c r="H29" s="13">
        <f t="shared" si="556"/>
        <v>1</v>
      </c>
      <c r="I29" s="13">
        <f t="shared" si="556"/>
        <v>1</v>
      </c>
      <c r="J29" s="13">
        <f t="shared" si="556"/>
        <v>1</v>
      </c>
      <c r="K29" s="13">
        <f t="shared" si="556"/>
        <v>1</v>
      </c>
      <c r="L29" s="13">
        <f t="shared" si="556"/>
        <v>1</v>
      </c>
      <c r="M29" s="13">
        <f t="shared" si="556"/>
        <v>1</v>
      </c>
      <c r="N29" s="13">
        <f t="shared" si="556"/>
        <v>1</v>
      </c>
      <c r="O29" s="13">
        <f t="shared" si="556"/>
        <v>1</v>
      </c>
      <c r="P29" s="13">
        <f t="shared" si="556"/>
        <v>1</v>
      </c>
      <c r="Q29" s="13">
        <f t="shared" si="556"/>
        <v>1</v>
      </c>
      <c r="R29" s="13">
        <f t="shared" ref="R29:AJ29" si="557">SUM(R76,R123)</f>
        <v>1</v>
      </c>
      <c r="S29" s="13">
        <f t="shared" si="557"/>
        <v>1</v>
      </c>
      <c r="T29" s="13">
        <f t="shared" si="557"/>
        <v>1</v>
      </c>
      <c r="U29" s="13">
        <f t="shared" si="557"/>
        <v>1</v>
      </c>
      <c r="V29" s="13">
        <f t="shared" si="557"/>
        <v>1</v>
      </c>
      <c r="W29" s="13">
        <f t="shared" si="557"/>
        <v>1</v>
      </c>
      <c r="X29" s="13">
        <f t="shared" si="557"/>
        <v>1</v>
      </c>
      <c r="Y29" s="13">
        <f t="shared" si="557"/>
        <v>1</v>
      </c>
      <c r="Z29" s="13">
        <f t="shared" si="557"/>
        <v>1</v>
      </c>
      <c r="AA29" s="13">
        <f t="shared" si="557"/>
        <v>1</v>
      </c>
      <c r="AB29" s="13">
        <f t="shared" si="557"/>
        <v>1</v>
      </c>
      <c r="AC29" s="13">
        <f t="shared" si="557"/>
        <v>1</v>
      </c>
      <c r="AD29" s="13">
        <f t="shared" si="557"/>
        <v>1</v>
      </c>
      <c r="AE29" s="13">
        <f t="shared" si="557"/>
        <v>1</v>
      </c>
      <c r="AF29" s="13">
        <f t="shared" si="557"/>
        <v>1</v>
      </c>
      <c r="AG29" s="13">
        <f t="shared" si="557"/>
        <v>1</v>
      </c>
      <c r="AH29" s="13">
        <f t="shared" si="557"/>
        <v>1</v>
      </c>
      <c r="AI29" s="13">
        <f t="shared" si="557"/>
        <v>1</v>
      </c>
      <c r="AJ29" s="13">
        <f t="shared" si="557"/>
        <v>1</v>
      </c>
      <c r="AK29" s="13">
        <f t="shared" ref="AK29:CV29" si="558">SUM(AK76,AK123)</f>
        <v>1</v>
      </c>
      <c r="AL29" s="13">
        <f t="shared" si="558"/>
        <v>1</v>
      </c>
      <c r="AM29" s="13">
        <f t="shared" si="558"/>
        <v>1</v>
      </c>
      <c r="AN29" s="13">
        <f t="shared" si="558"/>
        <v>1</v>
      </c>
      <c r="AO29" s="13">
        <f t="shared" si="558"/>
        <v>1</v>
      </c>
      <c r="AP29" s="13">
        <f t="shared" si="558"/>
        <v>1</v>
      </c>
      <c r="AQ29" s="13">
        <f t="shared" si="558"/>
        <v>1</v>
      </c>
      <c r="AR29" s="13">
        <f t="shared" si="558"/>
        <v>1</v>
      </c>
      <c r="AS29" s="13">
        <f t="shared" si="558"/>
        <v>1</v>
      </c>
      <c r="AT29" s="13">
        <f t="shared" si="558"/>
        <v>1</v>
      </c>
      <c r="AU29" s="13">
        <f t="shared" si="558"/>
        <v>1</v>
      </c>
      <c r="AV29" s="13">
        <f t="shared" si="558"/>
        <v>1</v>
      </c>
      <c r="AW29" s="13">
        <f t="shared" si="558"/>
        <v>1</v>
      </c>
      <c r="AX29" s="13">
        <f t="shared" si="558"/>
        <v>1</v>
      </c>
      <c r="AY29" s="13">
        <f t="shared" si="558"/>
        <v>1</v>
      </c>
      <c r="AZ29" s="13">
        <f t="shared" si="558"/>
        <v>1</v>
      </c>
      <c r="BA29" s="13">
        <f t="shared" si="558"/>
        <v>1</v>
      </c>
      <c r="BB29" s="13">
        <f t="shared" si="558"/>
        <v>1</v>
      </c>
      <c r="BC29" s="13">
        <f t="shared" si="558"/>
        <v>1</v>
      </c>
      <c r="BD29" s="13">
        <f t="shared" si="558"/>
        <v>1</v>
      </c>
      <c r="BE29" s="13">
        <f t="shared" si="558"/>
        <v>1</v>
      </c>
      <c r="BF29" s="13">
        <f t="shared" si="558"/>
        <v>1</v>
      </c>
      <c r="BG29" s="13">
        <f t="shared" si="558"/>
        <v>1</v>
      </c>
      <c r="BH29" s="13">
        <f t="shared" si="558"/>
        <v>1</v>
      </c>
      <c r="BI29" s="13">
        <f t="shared" si="558"/>
        <v>1</v>
      </c>
      <c r="BJ29" s="13">
        <f t="shared" si="558"/>
        <v>1</v>
      </c>
      <c r="BK29" s="13">
        <f t="shared" si="558"/>
        <v>1</v>
      </c>
      <c r="BL29" s="13">
        <f t="shared" si="558"/>
        <v>1</v>
      </c>
      <c r="BM29" s="13">
        <f t="shared" si="558"/>
        <v>1</v>
      </c>
      <c r="BN29" s="13">
        <f t="shared" si="558"/>
        <v>1</v>
      </c>
      <c r="BO29" s="13">
        <f t="shared" si="558"/>
        <v>1</v>
      </c>
      <c r="BP29" s="13">
        <f t="shared" si="558"/>
        <v>1</v>
      </c>
      <c r="BQ29" s="13">
        <f t="shared" si="558"/>
        <v>1</v>
      </c>
      <c r="BR29" s="13">
        <f t="shared" si="558"/>
        <v>1</v>
      </c>
      <c r="BS29" s="13">
        <f t="shared" si="558"/>
        <v>1</v>
      </c>
      <c r="BT29" s="13">
        <f t="shared" si="558"/>
        <v>1</v>
      </c>
      <c r="BU29" s="13">
        <f t="shared" si="558"/>
        <v>1</v>
      </c>
      <c r="BV29" s="13">
        <f t="shared" si="558"/>
        <v>1</v>
      </c>
      <c r="BW29" s="13">
        <f t="shared" si="558"/>
        <v>1</v>
      </c>
      <c r="BX29" s="13">
        <f t="shared" si="558"/>
        <v>1</v>
      </c>
      <c r="BY29" s="13">
        <f t="shared" si="558"/>
        <v>1</v>
      </c>
      <c r="BZ29" s="13">
        <f t="shared" si="558"/>
        <v>1</v>
      </c>
      <c r="CA29" s="13">
        <f t="shared" si="558"/>
        <v>1</v>
      </c>
      <c r="CB29" s="13">
        <f t="shared" si="558"/>
        <v>1</v>
      </c>
      <c r="CC29" s="13">
        <f t="shared" si="558"/>
        <v>1</v>
      </c>
      <c r="CD29" s="13">
        <f t="shared" si="558"/>
        <v>1</v>
      </c>
      <c r="CE29" s="13">
        <f t="shared" si="558"/>
        <v>1</v>
      </c>
      <c r="CF29" s="13">
        <f t="shared" si="558"/>
        <v>1</v>
      </c>
      <c r="CG29" s="13">
        <f t="shared" si="558"/>
        <v>1</v>
      </c>
      <c r="CH29" s="13">
        <f t="shared" si="558"/>
        <v>1</v>
      </c>
      <c r="CI29" s="13">
        <f t="shared" si="558"/>
        <v>1</v>
      </c>
      <c r="CJ29" s="13">
        <f t="shared" si="558"/>
        <v>1</v>
      </c>
      <c r="CK29" s="13">
        <f t="shared" si="558"/>
        <v>1</v>
      </c>
      <c r="CL29" s="13">
        <f t="shared" si="558"/>
        <v>1</v>
      </c>
      <c r="CM29" s="13">
        <f t="shared" si="558"/>
        <v>1</v>
      </c>
      <c r="CN29" s="13">
        <f t="shared" si="558"/>
        <v>1</v>
      </c>
      <c r="CO29" s="13">
        <f t="shared" si="558"/>
        <v>1</v>
      </c>
      <c r="CP29" s="13">
        <f t="shared" si="558"/>
        <v>1</v>
      </c>
      <c r="CQ29" s="13">
        <f t="shared" si="558"/>
        <v>1</v>
      </c>
      <c r="CR29" s="13">
        <f t="shared" si="558"/>
        <v>1</v>
      </c>
      <c r="CS29" s="13">
        <f t="shared" si="558"/>
        <v>1</v>
      </c>
      <c r="CT29" s="13">
        <f t="shared" si="558"/>
        <v>1</v>
      </c>
      <c r="CU29" s="13">
        <f t="shared" si="558"/>
        <v>1</v>
      </c>
      <c r="CV29" s="13">
        <f t="shared" si="558"/>
        <v>1</v>
      </c>
      <c r="CW29" s="13">
        <f t="shared" ref="CW29:FH29" si="559">SUM(CW76,CW123)</f>
        <v>1</v>
      </c>
      <c r="CX29" s="13">
        <f t="shared" si="559"/>
        <v>1</v>
      </c>
      <c r="CY29" s="13">
        <f t="shared" si="559"/>
        <v>1</v>
      </c>
      <c r="CZ29" s="13">
        <f t="shared" si="559"/>
        <v>1</v>
      </c>
      <c r="DA29" s="13">
        <f t="shared" si="559"/>
        <v>1</v>
      </c>
      <c r="DB29" s="13">
        <f t="shared" si="559"/>
        <v>1</v>
      </c>
      <c r="DC29" s="13">
        <f t="shared" si="559"/>
        <v>1</v>
      </c>
      <c r="DD29" s="13">
        <f t="shared" si="559"/>
        <v>1</v>
      </c>
      <c r="DE29" s="13">
        <f t="shared" si="559"/>
        <v>1</v>
      </c>
      <c r="DF29" s="13">
        <f t="shared" si="559"/>
        <v>1</v>
      </c>
      <c r="DG29" s="13">
        <f t="shared" si="559"/>
        <v>1</v>
      </c>
      <c r="DH29" s="13">
        <f t="shared" si="559"/>
        <v>1</v>
      </c>
      <c r="DI29" s="13">
        <f t="shared" si="559"/>
        <v>1</v>
      </c>
      <c r="DJ29" s="13">
        <f t="shared" si="559"/>
        <v>1</v>
      </c>
      <c r="DK29" s="13">
        <f t="shared" si="559"/>
        <v>1</v>
      </c>
      <c r="DL29" s="13">
        <f t="shared" si="559"/>
        <v>1</v>
      </c>
      <c r="DM29" s="13">
        <f t="shared" si="559"/>
        <v>1</v>
      </c>
      <c r="DN29" s="13">
        <f t="shared" si="559"/>
        <v>1</v>
      </c>
      <c r="DO29" s="13">
        <f t="shared" si="559"/>
        <v>1</v>
      </c>
      <c r="DP29" s="13">
        <f t="shared" si="559"/>
        <v>1</v>
      </c>
      <c r="DQ29" s="13">
        <f t="shared" si="559"/>
        <v>1</v>
      </c>
      <c r="DR29" s="13">
        <f t="shared" si="559"/>
        <v>1</v>
      </c>
      <c r="DS29" s="13">
        <f t="shared" si="559"/>
        <v>1</v>
      </c>
      <c r="DT29" s="13">
        <f t="shared" si="559"/>
        <v>1</v>
      </c>
      <c r="DU29" s="13">
        <f t="shared" si="559"/>
        <v>1</v>
      </c>
      <c r="DV29" s="13">
        <f t="shared" si="559"/>
        <v>1</v>
      </c>
      <c r="DW29" s="13">
        <f t="shared" si="559"/>
        <v>1</v>
      </c>
      <c r="DX29" s="13">
        <f t="shared" si="559"/>
        <v>1</v>
      </c>
      <c r="DY29" s="13">
        <f t="shared" si="559"/>
        <v>1</v>
      </c>
      <c r="DZ29" s="13">
        <f t="shared" si="559"/>
        <v>1</v>
      </c>
      <c r="EA29" s="13">
        <f t="shared" si="559"/>
        <v>1</v>
      </c>
      <c r="EB29" s="13">
        <f t="shared" si="559"/>
        <v>1</v>
      </c>
      <c r="EC29" s="13">
        <f t="shared" si="559"/>
        <v>1</v>
      </c>
      <c r="ED29" s="13">
        <f t="shared" si="559"/>
        <v>1</v>
      </c>
      <c r="EE29" s="13">
        <f t="shared" si="559"/>
        <v>1</v>
      </c>
      <c r="EF29" s="13">
        <f t="shared" si="559"/>
        <v>1</v>
      </c>
      <c r="EG29" s="13">
        <f t="shared" si="559"/>
        <v>1</v>
      </c>
      <c r="EH29" s="13">
        <f t="shared" si="559"/>
        <v>1</v>
      </c>
      <c r="EI29" s="13">
        <f t="shared" si="559"/>
        <v>1</v>
      </c>
      <c r="EJ29" s="13">
        <f t="shared" si="559"/>
        <v>1</v>
      </c>
      <c r="EK29" s="13">
        <f t="shared" si="559"/>
        <v>1</v>
      </c>
      <c r="EL29" s="13">
        <f t="shared" si="559"/>
        <v>1</v>
      </c>
      <c r="EM29" s="13">
        <f t="shared" si="559"/>
        <v>1</v>
      </c>
      <c r="EN29" s="13">
        <f t="shared" si="559"/>
        <v>1</v>
      </c>
      <c r="EO29" s="13">
        <f t="shared" si="559"/>
        <v>1</v>
      </c>
      <c r="EP29" s="13">
        <f t="shared" si="559"/>
        <v>1</v>
      </c>
      <c r="EQ29" s="13">
        <f t="shared" si="559"/>
        <v>1</v>
      </c>
      <c r="ER29" s="13">
        <f t="shared" si="559"/>
        <v>1</v>
      </c>
      <c r="ES29" s="13">
        <f t="shared" si="559"/>
        <v>1</v>
      </c>
      <c r="ET29" s="13">
        <f t="shared" si="559"/>
        <v>1</v>
      </c>
      <c r="EU29" s="13">
        <f t="shared" si="559"/>
        <v>1</v>
      </c>
      <c r="EV29" s="13">
        <f t="shared" si="559"/>
        <v>1</v>
      </c>
      <c r="EW29" s="13">
        <f t="shared" si="559"/>
        <v>1</v>
      </c>
      <c r="EX29" s="13">
        <f t="shared" si="559"/>
        <v>1</v>
      </c>
      <c r="EY29" s="13">
        <f t="shared" si="559"/>
        <v>1</v>
      </c>
      <c r="EZ29" s="13">
        <f t="shared" si="559"/>
        <v>1</v>
      </c>
      <c r="FA29" s="13">
        <f t="shared" si="559"/>
        <v>1</v>
      </c>
      <c r="FB29" s="13">
        <f t="shared" si="559"/>
        <v>1</v>
      </c>
      <c r="FC29" s="13">
        <f t="shared" si="559"/>
        <v>1</v>
      </c>
      <c r="FD29" s="13">
        <f t="shared" si="559"/>
        <v>1</v>
      </c>
      <c r="FE29" s="13">
        <f t="shared" si="559"/>
        <v>1</v>
      </c>
      <c r="FF29" s="13">
        <f t="shared" si="559"/>
        <v>1</v>
      </c>
      <c r="FG29" s="13">
        <f t="shared" si="559"/>
        <v>1</v>
      </c>
      <c r="FH29" s="13">
        <f t="shared" si="559"/>
        <v>1</v>
      </c>
      <c r="FI29" s="13">
        <f t="shared" ref="FI29:HT29" si="560">SUM(FI76,FI123)</f>
        <v>1</v>
      </c>
      <c r="FJ29" s="13">
        <f t="shared" si="560"/>
        <v>1</v>
      </c>
      <c r="FK29" s="13">
        <f t="shared" si="560"/>
        <v>1</v>
      </c>
      <c r="FL29" s="13">
        <f t="shared" si="560"/>
        <v>1</v>
      </c>
      <c r="FM29" s="13">
        <f t="shared" si="560"/>
        <v>1</v>
      </c>
      <c r="FN29" s="13">
        <f t="shared" si="560"/>
        <v>1</v>
      </c>
      <c r="FO29" s="13">
        <f t="shared" si="560"/>
        <v>1</v>
      </c>
      <c r="FP29" s="13">
        <f t="shared" si="560"/>
        <v>1</v>
      </c>
      <c r="FQ29" s="13">
        <f t="shared" si="560"/>
        <v>1</v>
      </c>
      <c r="FR29" s="13">
        <f t="shared" si="560"/>
        <v>1</v>
      </c>
      <c r="FS29" s="13">
        <f t="shared" si="560"/>
        <v>1</v>
      </c>
      <c r="FT29" s="13">
        <f t="shared" si="560"/>
        <v>1</v>
      </c>
      <c r="FU29" s="13">
        <f t="shared" si="560"/>
        <v>1</v>
      </c>
      <c r="FV29" s="13">
        <f t="shared" si="560"/>
        <v>1</v>
      </c>
      <c r="FW29" s="13">
        <f t="shared" si="560"/>
        <v>1</v>
      </c>
      <c r="FX29" s="13">
        <f t="shared" si="560"/>
        <v>1</v>
      </c>
      <c r="FY29" s="13">
        <f t="shared" si="560"/>
        <v>1</v>
      </c>
      <c r="FZ29" s="13">
        <f t="shared" si="560"/>
        <v>1</v>
      </c>
      <c r="GA29" s="13">
        <f t="shared" si="560"/>
        <v>1</v>
      </c>
      <c r="GB29" s="13">
        <f t="shared" si="560"/>
        <v>1</v>
      </c>
      <c r="GC29" s="13">
        <f t="shared" si="560"/>
        <v>1</v>
      </c>
      <c r="GD29" s="13">
        <f t="shared" si="560"/>
        <v>1</v>
      </c>
      <c r="GE29" s="13">
        <f t="shared" si="560"/>
        <v>1</v>
      </c>
      <c r="GF29" s="13">
        <f t="shared" si="560"/>
        <v>1</v>
      </c>
      <c r="GG29" s="13">
        <f t="shared" si="560"/>
        <v>1</v>
      </c>
      <c r="GH29" s="13">
        <f t="shared" si="560"/>
        <v>1</v>
      </c>
      <c r="GI29" s="13">
        <f t="shared" si="560"/>
        <v>1</v>
      </c>
      <c r="GJ29" s="13">
        <f t="shared" si="560"/>
        <v>1</v>
      </c>
      <c r="GK29" s="13">
        <f t="shared" si="560"/>
        <v>1</v>
      </c>
      <c r="GL29" s="13">
        <f t="shared" si="560"/>
        <v>1</v>
      </c>
      <c r="GM29" s="13">
        <f t="shared" si="560"/>
        <v>1</v>
      </c>
      <c r="GN29" s="13">
        <f t="shared" si="560"/>
        <v>1</v>
      </c>
      <c r="GO29" s="13">
        <f t="shared" si="560"/>
        <v>1</v>
      </c>
      <c r="GP29" s="13">
        <f t="shared" si="560"/>
        <v>1</v>
      </c>
      <c r="GQ29" s="13">
        <f t="shared" si="560"/>
        <v>1</v>
      </c>
      <c r="GR29" s="13">
        <f t="shared" si="560"/>
        <v>1</v>
      </c>
      <c r="GS29" s="13">
        <f t="shared" si="560"/>
        <v>1</v>
      </c>
      <c r="GT29" s="13">
        <f t="shared" si="560"/>
        <v>1</v>
      </c>
      <c r="GU29" s="13">
        <f t="shared" si="560"/>
        <v>1</v>
      </c>
      <c r="GV29" s="13">
        <f t="shared" si="560"/>
        <v>1</v>
      </c>
      <c r="GW29" s="13">
        <f t="shared" si="560"/>
        <v>1</v>
      </c>
      <c r="GX29" s="13">
        <f t="shared" si="560"/>
        <v>1</v>
      </c>
      <c r="GY29" s="13">
        <f t="shared" si="560"/>
        <v>1</v>
      </c>
      <c r="GZ29" s="13">
        <f t="shared" si="560"/>
        <v>1</v>
      </c>
      <c r="HA29" s="13">
        <f t="shared" si="560"/>
        <v>1</v>
      </c>
      <c r="HB29" s="13">
        <f t="shared" si="560"/>
        <v>1</v>
      </c>
      <c r="HC29" s="13">
        <f t="shared" si="560"/>
        <v>1</v>
      </c>
      <c r="HD29" s="13">
        <f t="shared" si="560"/>
        <v>1</v>
      </c>
      <c r="HE29" s="13">
        <f t="shared" si="560"/>
        <v>1</v>
      </c>
      <c r="HF29" s="13">
        <f t="shared" si="560"/>
        <v>1</v>
      </c>
      <c r="HG29" s="13">
        <f t="shared" si="560"/>
        <v>1</v>
      </c>
      <c r="HH29" s="13">
        <f t="shared" si="560"/>
        <v>1</v>
      </c>
      <c r="HI29" s="13">
        <f t="shared" si="560"/>
        <v>1</v>
      </c>
      <c r="HJ29" s="13">
        <f t="shared" si="560"/>
        <v>1</v>
      </c>
      <c r="HK29" s="13">
        <f t="shared" si="560"/>
        <v>1</v>
      </c>
      <c r="HL29" s="13">
        <f t="shared" si="560"/>
        <v>1</v>
      </c>
      <c r="HM29" s="13">
        <f t="shared" si="560"/>
        <v>1</v>
      </c>
      <c r="HN29" s="13">
        <f t="shared" si="560"/>
        <v>1</v>
      </c>
      <c r="HO29" s="13">
        <f t="shared" si="560"/>
        <v>1</v>
      </c>
      <c r="HP29" s="13">
        <f t="shared" si="560"/>
        <v>1</v>
      </c>
      <c r="HQ29" s="13">
        <f t="shared" si="560"/>
        <v>1</v>
      </c>
      <c r="HR29" s="13">
        <f t="shared" si="560"/>
        <v>1</v>
      </c>
      <c r="HS29" s="13">
        <f t="shared" si="560"/>
        <v>1</v>
      </c>
      <c r="HT29" s="13">
        <f t="shared" si="560"/>
        <v>1</v>
      </c>
      <c r="HU29" s="13">
        <f t="shared" ref="HU29:IK29" si="561">SUM(HU76,HU123)</f>
        <v>1</v>
      </c>
      <c r="HV29" s="13">
        <f t="shared" si="561"/>
        <v>1</v>
      </c>
      <c r="HW29" s="13">
        <f t="shared" si="561"/>
        <v>1</v>
      </c>
      <c r="HX29" s="13">
        <f t="shared" si="561"/>
        <v>1</v>
      </c>
      <c r="HY29" s="13">
        <f t="shared" si="561"/>
        <v>1</v>
      </c>
      <c r="HZ29" s="13">
        <f t="shared" si="561"/>
        <v>1</v>
      </c>
      <c r="IA29" s="13">
        <f t="shared" si="561"/>
        <v>1</v>
      </c>
      <c r="IB29" s="13">
        <f t="shared" si="561"/>
        <v>1</v>
      </c>
      <c r="IC29" s="13">
        <f t="shared" si="561"/>
        <v>1</v>
      </c>
      <c r="ID29" s="13">
        <f t="shared" si="561"/>
        <v>1</v>
      </c>
      <c r="IE29" s="13">
        <f t="shared" si="561"/>
        <v>1</v>
      </c>
      <c r="IF29" s="13">
        <f t="shared" si="561"/>
        <v>1</v>
      </c>
      <c r="IG29" s="13">
        <f t="shared" si="561"/>
        <v>1</v>
      </c>
      <c r="IH29" s="13">
        <f t="shared" si="561"/>
        <v>1</v>
      </c>
      <c r="II29" s="13">
        <f t="shared" si="561"/>
        <v>1</v>
      </c>
      <c r="IJ29" s="13">
        <f t="shared" si="561"/>
        <v>1</v>
      </c>
      <c r="IK29" s="13">
        <f t="shared" si="561"/>
        <v>1</v>
      </c>
      <c r="IL29" s="13">
        <f t="shared" ref="IL29:IY29" si="562">SUM(IL76,IL123)</f>
        <v>1</v>
      </c>
      <c r="IM29" s="13">
        <f t="shared" si="562"/>
        <v>0.5</v>
      </c>
      <c r="IN29" s="13">
        <f t="shared" si="562"/>
        <v>1</v>
      </c>
      <c r="IO29" s="13">
        <f t="shared" si="562"/>
        <v>1.5</v>
      </c>
      <c r="IP29" s="13">
        <f t="shared" si="562"/>
        <v>2</v>
      </c>
      <c r="IQ29" s="13">
        <f t="shared" si="562"/>
        <v>2</v>
      </c>
      <c r="IR29" s="13">
        <f t="shared" si="562"/>
        <v>2</v>
      </c>
      <c r="IS29" s="13">
        <f t="shared" si="562"/>
        <v>2</v>
      </c>
      <c r="IT29" s="13">
        <f t="shared" si="562"/>
        <v>1</v>
      </c>
      <c r="IU29" s="13">
        <f t="shared" si="562"/>
        <v>2</v>
      </c>
      <c r="IV29" s="13">
        <f t="shared" si="562"/>
        <v>2</v>
      </c>
      <c r="IW29" s="13">
        <f t="shared" si="562"/>
        <v>2</v>
      </c>
      <c r="IX29" s="13">
        <f t="shared" si="562"/>
        <v>2</v>
      </c>
      <c r="IY29" s="13">
        <f t="shared" si="562"/>
        <v>2</v>
      </c>
      <c r="IZ29" s="13">
        <f t="shared" ref="IZ29:JZ29" si="563">SUM(IZ76,IZ123)</f>
        <v>2</v>
      </c>
      <c r="JA29" s="13">
        <f t="shared" si="563"/>
        <v>1</v>
      </c>
      <c r="JB29" s="13">
        <f t="shared" si="563"/>
        <v>2</v>
      </c>
      <c r="JC29" s="13">
        <f t="shared" si="563"/>
        <v>2</v>
      </c>
      <c r="JD29" s="13">
        <f t="shared" si="563"/>
        <v>2</v>
      </c>
      <c r="JE29" s="13">
        <f t="shared" si="563"/>
        <v>2</v>
      </c>
      <c r="JF29" s="13">
        <f t="shared" si="563"/>
        <v>2</v>
      </c>
      <c r="JG29" s="13">
        <f t="shared" si="563"/>
        <v>2</v>
      </c>
      <c r="JH29" s="13">
        <f t="shared" si="563"/>
        <v>1</v>
      </c>
      <c r="JI29" s="13">
        <f t="shared" si="563"/>
        <v>2</v>
      </c>
      <c r="JJ29" s="13">
        <f t="shared" si="563"/>
        <v>2</v>
      </c>
      <c r="JK29" s="13">
        <f t="shared" si="563"/>
        <v>2</v>
      </c>
      <c r="JL29" s="13">
        <f t="shared" si="563"/>
        <v>2</v>
      </c>
      <c r="JM29" s="13">
        <f t="shared" si="563"/>
        <v>2</v>
      </c>
      <c r="JN29" s="13">
        <f t="shared" si="563"/>
        <v>2</v>
      </c>
      <c r="JO29" s="13">
        <f t="shared" si="563"/>
        <v>1</v>
      </c>
      <c r="JP29" s="13">
        <f t="shared" si="563"/>
        <v>2</v>
      </c>
      <c r="JQ29" s="13">
        <f t="shared" si="563"/>
        <v>2</v>
      </c>
      <c r="JR29" s="13">
        <f t="shared" si="563"/>
        <v>2</v>
      </c>
      <c r="JS29" s="13">
        <f t="shared" si="563"/>
        <v>2</v>
      </c>
      <c r="JT29" s="13">
        <f t="shared" si="563"/>
        <v>2</v>
      </c>
      <c r="JU29" s="13">
        <f t="shared" si="563"/>
        <v>2</v>
      </c>
      <c r="JV29" s="13">
        <f t="shared" si="563"/>
        <v>1</v>
      </c>
      <c r="JW29" s="13">
        <f t="shared" si="563"/>
        <v>2</v>
      </c>
      <c r="JX29" s="13">
        <f t="shared" si="563"/>
        <v>2</v>
      </c>
      <c r="JY29" s="13">
        <f t="shared" si="563"/>
        <v>2</v>
      </c>
      <c r="JZ29" s="13">
        <f t="shared" si="563"/>
        <v>2</v>
      </c>
      <c r="KA29" s="13">
        <f t="shared" ref="KA29:MD29" si="564">SUM(KA76,KA123)</f>
        <v>2</v>
      </c>
      <c r="KB29" s="13">
        <f t="shared" si="564"/>
        <v>2</v>
      </c>
      <c r="KC29" s="13">
        <f t="shared" si="564"/>
        <v>1</v>
      </c>
      <c r="KD29" s="13">
        <f t="shared" si="564"/>
        <v>2</v>
      </c>
      <c r="KE29" s="13">
        <f t="shared" si="564"/>
        <v>3</v>
      </c>
      <c r="KF29" s="13">
        <f t="shared" si="564"/>
        <v>3</v>
      </c>
      <c r="KG29" s="13">
        <f t="shared" si="564"/>
        <v>3</v>
      </c>
      <c r="KH29" s="13">
        <f t="shared" si="564"/>
        <v>3</v>
      </c>
      <c r="KI29" s="13">
        <f t="shared" si="564"/>
        <v>3</v>
      </c>
      <c r="KJ29" s="13">
        <f t="shared" si="564"/>
        <v>2</v>
      </c>
      <c r="KK29" s="13">
        <f t="shared" si="564"/>
        <v>3</v>
      </c>
      <c r="KL29" s="13">
        <f t="shared" si="564"/>
        <v>3</v>
      </c>
      <c r="KM29" s="13">
        <f t="shared" si="564"/>
        <v>3</v>
      </c>
      <c r="KN29" s="13">
        <f t="shared" si="564"/>
        <v>3</v>
      </c>
      <c r="KO29" s="13">
        <f t="shared" si="564"/>
        <v>3</v>
      </c>
      <c r="KP29" s="13">
        <f t="shared" si="564"/>
        <v>3</v>
      </c>
      <c r="KQ29" s="13">
        <f t="shared" si="564"/>
        <v>3</v>
      </c>
      <c r="KR29" s="13">
        <f t="shared" si="564"/>
        <v>3</v>
      </c>
      <c r="KS29" s="13">
        <f t="shared" si="564"/>
        <v>3</v>
      </c>
      <c r="KT29" s="13">
        <f t="shared" si="564"/>
        <v>3</v>
      </c>
      <c r="KU29" s="13">
        <f t="shared" si="564"/>
        <v>3</v>
      </c>
      <c r="KV29" s="13">
        <f t="shared" si="564"/>
        <v>3</v>
      </c>
      <c r="KW29" s="13">
        <f t="shared" si="564"/>
        <v>3</v>
      </c>
      <c r="KX29" s="13">
        <f t="shared" si="564"/>
        <v>3</v>
      </c>
      <c r="KY29" s="13">
        <f t="shared" si="564"/>
        <v>3</v>
      </c>
      <c r="KZ29" s="13">
        <f t="shared" si="564"/>
        <v>3</v>
      </c>
      <c r="LA29" s="13">
        <f t="shared" si="564"/>
        <v>3</v>
      </c>
      <c r="LB29" s="13">
        <f t="shared" si="564"/>
        <v>3</v>
      </c>
      <c r="LC29" s="13">
        <f t="shared" si="564"/>
        <v>3</v>
      </c>
      <c r="LD29" s="13">
        <f t="shared" si="564"/>
        <v>3</v>
      </c>
      <c r="LE29" s="13">
        <f t="shared" si="564"/>
        <v>2</v>
      </c>
      <c r="LF29" s="13">
        <f t="shared" si="564"/>
        <v>2</v>
      </c>
      <c r="LG29" s="13">
        <f t="shared" si="564"/>
        <v>2</v>
      </c>
      <c r="LH29" s="13">
        <f t="shared" si="564"/>
        <v>2</v>
      </c>
      <c r="LI29" s="13">
        <f t="shared" si="564"/>
        <v>2</v>
      </c>
      <c r="LJ29" s="13">
        <f t="shared" si="564"/>
        <v>2</v>
      </c>
      <c r="LK29" s="13">
        <f t="shared" si="564"/>
        <v>2</v>
      </c>
      <c r="LL29" s="13">
        <f t="shared" si="564"/>
        <v>2</v>
      </c>
      <c r="LM29" s="13">
        <f t="shared" si="564"/>
        <v>2</v>
      </c>
      <c r="LN29" s="13">
        <f t="shared" si="564"/>
        <v>2</v>
      </c>
      <c r="LO29" s="13">
        <f t="shared" si="564"/>
        <v>2</v>
      </c>
      <c r="LP29" s="13">
        <f t="shared" si="564"/>
        <v>2</v>
      </c>
      <c r="LQ29" s="13">
        <f t="shared" si="564"/>
        <v>2</v>
      </c>
      <c r="LR29" s="13">
        <f t="shared" si="564"/>
        <v>2</v>
      </c>
      <c r="LS29" s="13">
        <f t="shared" si="564"/>
        <v>2</v>
      </c>
      <c r="LT29" s="13">
        <f t="shared" si="564"/>
        <v>2</v>
      </c>
      <c r="LU29" s="13">
        <f t="shared" si="564"/>
        <v>2</v>
      </c>
      <c r="LV29" s="13">
        <f t="shared" si="564"/>
        <v>2</v>
      </c>
      <c r="LW29" s="13">
        <f t="shared" si="564"/>
        <v>2</v>
      </c>
      <c r="LX29" s="13">
        <f t="shared" si="564"/>
        <v>2</v>
      </c>
      <c r="LY29" s="13">
        <f t="shared" si="564"/>
        <v>2</v>
      </c>
      <c r="LZ29" s="13">
        <f t="shared" si="564"/>
        <v>2</v>
      </c>
      <c r="MA29" s="13">
        <f t="shared" si="564"/>
        <v>2</v>
      </c>
      <c r="MB29" s="13">
        <f t="shared" si="564"/>
        <v>2</v>
      </c>
      <c r="MC29" s="13">
        <f t="shared" si="564"/>
        <v>2</v>
      </c>
      <c r="MD29" s="13">
        <f t="shared" si="564"/>
        <v>2</v>
      </c>
      <c r="ME29" s="13">
        <f t="shared" ref="ME29:MU29" si="565">SUM(ME76,ME123)</f>
        <v>2</v>
      </c>
      <c r="MF29" s="13">
        <f t="shared" si="565"/>
        <v>2</v>
      </c>
      <c r="MG29" s="13">
        <f t="shared" si="565"/>
        <v>2</v>
      </c>
      <c r="MH29" s="13">
        <f t="shared" si="565"/>
        <v>2</v>
      </c>
      <c r="MI29" s="13">
        <f t="shared" si="565"/>
        <v>2</v>
      </c>
      <c r="MJ29" s="13">
        <f t="shared" si="565"/>
        <v>2</v>
      </c>
      <c r="MK29" s="13">
        <f t="shared" si="565"/>
        <v>2</v>
      </c>
      <c r="ML29" s="13">
        <f t="shared" si="565"/>
        <v>2</v>
      </c>
      <c r="MM29" s="13">
        <f t="shared" si="565"/>
        <v>2</v>
      </c>
      <c r="MN29" s="13">
        <f t="shared" si="565"/>
        <v>2</v>
      </c>
      <c r="MO29" s="13">
        <f t="shared" si="565"/>
        <v>2</v>
      </c>
      <c r="MP29" s="13">
        <f t="shared" si="565"/>
        <v>2</v>
      </c>
      <c r="MQ29" s="13">
        <f t="shared" si="565"/>
        <v>2</v>
      </c>
      <c r="MR29" s="13">
        <f t="shared" si="565"/>
        <v>2</v>
      </c>
      <c r="MS29" s="13">
        <f t="shared" si="565"/>
        <v>2</v>
      </c>
      <c r="MT29" s="13">
        <f t="shared" si="565"/>
        <v>2</v>
      </c>
      <c r="MU29" s="13">
        <f t="shared" si="565"/>
        <v>2</v>
      </c>
      <c r="MV29" s="13">
        <f t="shared" ref="MV29:NB29" si="566">SUM(MV76,MV123)</f>
        <v>2</v>
      </c>
      <c r="MW29" s="13">
        <f t="shared" si="566"/>
        <v>2</v>
      </c>
      <c r="MX29" s="13">
        <f t="shared" si="566"/>
        <v>2</v>
      </c>
      <c r="MY29" s="13">
        <f t="shared" si="566"/>
        <v>2</v>
      </c>
      <c r="MZ29" s="13">
        <f t="shared" si="566"/>
        <v>2</v>
      </c>
      <c r="NA29" s="13">
        <f t="shared" si="566"/>
        <v>2</v>
      </c>
      <c r="NB29" s="13">
        <f t="shared" si="566"/>
        <v>2</v>
      </c>
    </row>
    <row r="30" spans="1:366" ht="15.75" customHeight="1">
      <c r="B30" s="10" t="s">
        <v>93</v>
      </c>
      <c r="C30" s="48">
        <f t="shared" si="478"/>
        <v>4.4936885865457299</v>
      </c>
      <c r="D30" s="48">
        <f t="shared" ref="D30:Q30" si="567">SUM(D77,D124)</f>
        <v>5.2124897959183674</v>
      </c>
      <c r="E30" s="48">
        <f t="shared" si="567"/>
        <v>5.2197460317460322</v>
      </c>
      <c r="F30" s="48">
        <f t="shared" si="567"/>
        <v>5.3379017384731657</v>
      </c>
      <c r="G30" s="48">
        <f t="shared" si="567"/>
        <v>5.2342585034013602</v>
      </c>
      <c r="H30" s="48">
        <f t="shared" si="567"/>
        <v>4.7979168556311409</v>
      </c>
      <c r="I30" s="48">
        <f t="shared" si="567"/>
        <v>5.0269720332577474</v>
      </c>
      <c r="J30" s="48">
        <f t="shared" si="567"/>
        <v>5.9307256235827666</v>
      </c>
      <c r="K30" s="48">
        <f t="shared" si="567"/>
        <v>5.5039051398337113</v>
      </c>
      <c r="L30" s="48">
        <f t="shared" si="567"/>
        <v>5.4002619047619049</v>
      </c>
      <c r="M30" s="48">
        <f t="shared" si="567"/>
        <v>5.4075181405895689</v>
      </c>
      <c r="N30" s="48">
        <f t="shared" si="567"/>
        <v>5.5256738473167042</v>
      </c>
      <c r="O30" s="48">
        <f t="shared" si="567"/>
        <v>5.4220306122448978</v>
      </c>
      <c r="P30" s="48">
        <f t="shared" si="567"/>
        <v>5.6415646258503402</v>
      </c>
      <c r="Q30" s="48">
        <f t="shared" si="567"/>
        <v>6.7578155706727134</v>
      </c>
      <c r="R30" s="48">
        <f t="shared" ref="R30:AJ30" si="568">SUM(R77,R124)</f>
        <v>7.4307596371882081</v>
      </c>
      <c r="S30" s="48">
        <f t="shared" si="568"/>
        <v>5.9963227513227517</v>
      </c>
      <c r="T30" s="48">
        <f t="shared" si="568"/>
        <v>4.4509863945578232</v>
      </c>
      <c r="U30" s="48">
        <f t="shared" si="568"/>
        <v>6.121734693877551</v>
      </c>
      <c r="V30" s="48">
        <f t="shared" si="568"/>
        <v>5.2417951625094492</v>
      </c>
      <c r="W30" s="48">
        <f t="shared" si="568"/>
        <v>5.1378609221466363</v>
      </c>
      <c r="X30" s="48">
        <f t="shared" si="568"/>
        <v>6.0323129251700678</v>
      </c>
      <c r="Y30" s="48">
        <f t="shared" si="568"/>
        <v>6.605767573696145</v>
      </c>
      <c r="Z30" s="48">
        <f t="shared" si="568"/>
        <v>5.2822301587301581</v>
      </c>
      <c r="AA30" s="48">
        <f t="shared" si="568"/>
        <v>5.5112853363567647</v>
      </c>
      <c r="AB30" s="48">
        <f t="shared" si="568"/>
        <v>5.5185415721844286</v>
      </c>
      <c r="AC30" s="48">
        <f t="shared" si="568"/>
        <v>5.4148983371126231</v>
      </c>
      <c r="AD30" s="48">
        <f t="shared" si="568"/>
        <v>5.1886545729402869</v>
      </c>
      <c r="AE30" s="48">
        <f t="shared" si="568"/>
        <v>6.0831065759637184</v>
      </c>
      <c r="AF30" s="48">
        <f t="shared" si="568"/>
        <v>7.106555933484505</v>
      </c>
      <c r="AG30" s="48">
        <f t="shared" si="568"/>
        <v>6.2266164021164023</v>
      </c>
      <c r="AH30" s="48">
        <f t="shared" si="568"/>
        <v>6.122973167044595</v>
      </c>
      <c r="AI30" s="48">
        <f t="shared" si="568"/>
        <v>5.9084304610733183</v>
      </c>
      <c r="AJ30" s="48">
        <f t="shared" si="568"/>
        <v>5.8047872260015119</v>
      </c>
      <c r="AK30" s="48">
        <f t="shared" ref="AK30:CV30" si="569">SUM(AK77,AK124)</f>
        <v>6.0338424036281175</v>
      </c>
      <c r="AL30" s="48">
        <f t="shared" si="569"/>
        <v>6.3556991685563116</v>
      </c>
      <c r="AM30" s="48">
        <f t="shared" si="569"/>
        <v>8.5015188964474682</v>
      </c>
      <c r="AN30" s="48">
        <f t="shared" si="569"/>
        <v>7.9542777777777784</v>
      </c>
      <c r="AO30" s="48">
        <f t="shared" si="569"/>
        <v>7.9615340136054416</v>
      </c>
      <c r="AP30" s="48">
        <f t="shared" si="569"/>
        <v>7.7469913076341657</v>
      </c>
      <c r="AQ30" s="48">
        <f t="shared" si="569"/>
        <v>7.9760464852607713</v>
      </c>
      <c r="AR30" s="48">
        <f t="shared" si="569"/>
        <v>5.8447392290249436</v>
      </c>
      <c r="AS30" s="48">
        <f t="shared" si="569"/>
        <v>6.7391912320483751</v>
      </c>
      <c r="AT30" s="48">
        <f t="shared" si="569"/>
        <v>8.3156114890400605</v>
      </c>
      <c r="AU30" s="48">
        <f t="shared" si="569"/>
        <v>6.5484761904761912</v>
      </c>
      <c r="AV30" s="48">
        <f t="shared" si="569"/>
        <v>6.6666318972033256</v>
      </c>
      <c r="AW30" s="48">
        <f t="shared" si="569"/>
        <v>6.119390778533635</v>
      </c>
      <c r="AX30" s="48">
        <f t="shared" si="569"/>
        <v>6.3484459561602424</v>
      </c>
      <c r="AY30" s="48">
        <f t="shared" si="569"/>
        <v>6.1173318216175359</v>
      </c>
      <c r="AZ30" s="48">
        <f t="shared" si="569"/>
        <v>7.2335827664399091</v>
      </c>
      <c r="BA30" s="48">
        <f t="shared" si="569"/>
        <v>19.911100907029478</v>
      </c>
      <c r="BB30" s="48">
        <f t="shared" si="569"/>
        <v>18.088515873015872</v>
      </c>
      <c r="BC30" s="48">
        <f t="shared" si="569"/>
        <v>18.151221844293275</v>
      </c>
      <c r="BD30" s="48">
        <f t="shared" si="569"/>
        <v>18.158478080120936</v>
      </c>
      <c r="BE30" s="48">
        <f t="shared" si="569"/>
        <v>17.278538548752834</v>
      </c>
      <c r="BF30" s="48">
        <f t="shared" si="569"/>
        <v>5.2809297052154198</v>
      </c>
      <c r="BG30" s="48">
        <f t="shared" si="569"/>
        <v>6.2862811791383226</v>
      </c>
      <c r="BH30" s="48">
        <f t="shared" si="569"/>
        <v>9.3920453514739215</v>
      </c>
      <c r="BI30" s="48">
        <f t="shared" si="569"/>
        <v>8.8448042328042327</v>
      </c>
      <c r="BJ30" s="48">
        <f t="shared" si="569"/>
        <v>8.8520604686318975</v>
      </c>
      <c r="BK30" s="48">
        <f t="shared" si="569"/>
        <v>8.8593167044595607</v>
      </c>
      <c r="BL30" s="48">
        <f t="shared" si="569"/>
        <v>8.5338745275888144</v>
      </c>
      <c r="BM30" s="48">
        <f t="shared" si="569"/>
        <v>5.9971201814058954</v>
      </c>
      <c r="BN30" s="48">
        <f t="shared" si="569"/>
        <v>7.4460695389266816</v>
      </c>
      <c r="BO30" s="48">
        <f t="shared" si="569"/>
        <v>9.0649342403628115</v>
      </c>
      <c r="BP30" s="48">
        <f t="shared" si="569"/>
        <v>7.9631957671957672</v>
      </c>
      <c r="BQ30" s="48">
        <f t="shared" si="569"/>
        <v>7.9704520030234312</v>
      </c>
      <c r="BR30" s="48">
        <f t="shared" si="569"/>
        <v>7.7559092970521526</v>
      </c>
      <c r="BS30" s="48">
        <f t="shared" si="569"/>
        <v>7.652266061980348</v>
      </c>
      <c r="BT30" s="48">
        <f t="shared" si="569"/>
        <v>6.1033635676492821</v>
      </c>
      <c r="BU30" s="48">
        <f t="shared" si="569"/>
        <v>6.9423658352229776</v>
      </c>
      <c r="BV30" s="48">
        <f t="shared" si="569"/>
        <v>6.6869818594104311</v>
      </c>
      <c r="BW30" s="48">
        <f t="shared" si="569"/>
        <v>6.1397407407407405</v>
      </c>
      <c r="BX30" s="48">
        <f t="shared" si="569"/>
        <v>6.1469969765684045</v>
      </c>
      <c r="BY30" s="48">
        <f t="shared" si="569"/>
        <v>6.0433537414965981</v>
      </c>
      <c r="BZ30" s="48">
        <f t="shared" si="569"/>
        <v>5.8288110355253213</v>
      </c>
      <c r="CA30" s="48">
        <f t="shared" si="569"/>
        <v>6.0987074829931966</v>
      </c>
      <c r="CB30" s="48">
        <f t="shared" si="569"/>
        <v>4.7751700680272107</v>
      </c>
      <c r="CC30" s="48">
        <f t="shared" si="569"/>
        <v>7.4908892668178391</v>
      </c>
      <c r="CD30" s="48">
        <f t="shared" si="569"/>
        <v>6.3891507936507939</v>
      </c>
      <c r="CE30" s="48">
        <f t="shared" si="569"/>
        <v>6.9509043839758125</v>
      </c>
      <c r="CF30" s="48">
        <f t="shared" si="569"/>
        <v>7.6235574452003023</v>
      </c>
      <c r="CG30" s="48">
        <f t="shared" si="569"/>
        <v>8.0744115646258514</v>
      </c>
      <c r="CH30" s="48">
        <f t="shared" si="569"/>
        <v>6.5930990173847315</v>
      </c>
      <c r="CI30" s="48">
        <f t="shared" si="569"/>
        <v>7.9311489040060472</v>
      </c>
      <c r="CJ30" s="48">
        <f t="shared" si="569"/>
        <v>9.1727622826908526</v>
      </c>
      <c r="CK30" s="48">
        <f t="shared" si="569"/>
        <v>7.4056269841269833</v>
      </c>
      <c r="CL30" s="48">
        <f t="shared" si="569"/>
        <v>7.4128832199546482</v>
      </c>
      <c r="CM30" s="48">
        <f t="shared" si="569"/>
        <v>8.7509331065759639</v>
      </c>
      <c r="CN30" s="48">
        <f t="shared" si="569"/>
        <v>7.6491946334089187</v>
      </c>
      <c r="CO30" s="48">
        <f t="shared" si="569"/>
        <v>6.6438926681783821</v>
      </c>
      <c r="CP30" s="48">
        <f t="shared" si="569"/>
        <v>7.9819425547996978</v>
      </c>
      <c r="CQ30" s="48">
        <f t="shared" si="569"/>
        <v>8.8763945578231294</v>
      </c>
      <c r="CR30" s="48">
        <f t="shared" si="569"/>
        <v>7.7746560846560842</v>
      </c>
      <c r="CS30" s="48">
        <f t="shared" si="569"/>
        <v>7.7819123204837481</v>
      </c>
      <c r="CT30" s="48">
        <f t="shared" si="569"/>
        <v>7.789168556311413</v>
      </c>
      <c r="CU30" s="48">
        <f t="shared" si="569"/>
        <v>6.5765306122448983</v>
      </c>
      <c r="CV30" s="48">
        <f t="shared" si="569"/>
        <v>6.5837868480725623</v>
      </c>
      <c r="CW30" s="48">
        <f t="shared" ref="CW30:FH30" si="570">SUM(CW77,CW124)</f>
        <v>4.9275510204081634</v>
      </c>
      <c r="CX30" s="48">
        <f t="shared" si="570"/>
        <v>8.4835903250188966</v>
      </c>
      <c r="CY30" s="48">
        <f t="shared" si="570"/>
        <v>6.4946560846560848</v>
      </c>
      <c r="CZ30" s="48">
        <f t="shared" si="570"/>
        <v>6.0583144368858655</v>
      </c>
      <c r="DA30" s="48">
        <f t="shared" si="570"/>
        <v>5.9546712018140591</v>
      </c>
      <c r="DB30" s="48">
        <f t="shared" si="570"/>
        <v>6.6273242630385489</v>
      </c>
      <c r="DC30" s="48">
        <f t="shared" si="570"/>
        <v>6.6345804988662129</v>
      </c>
      <c r="DD30" s="48">
        <f t="shared" si="570"/>
        <v>8.0835298563869991</v>
      </c>
      <c r="DE30" s="48">
        <f t="shared" si="570"/>
        <v>8.5343839758125473</v>
      </c>
      <c r="DF30" s="48">
        <f t="shared" si="570"/>
        <v>7.8762433862433854</v>
      </c>
      <c r="DG30" s="48">
        <f t="shared" si="570"/>
        <v>7.6617006802721086</v>
      </c>
      <c r="DH30" s="48">
        <f t="shared" si="570"/>
        <v>7.5580574452003013</v>
      </c>
      <c r="DI30" s="48">
        <f t="shared" si="570"/>
        <v>7.2326152683295541</v>
      </c>
      <c r="DJ30" s="48">
        <f t="shared" si="570"/>
        <v>7.2398715041572181</v>
      </c>
      <c r="DK30" s="48">
        <f t="shared" si="570"/>
        <v>8.5779213907785348</v>
      </c>
      <c r="DL30" s="48">
        <f t="shared" si="570"/>
        <v>9.0287755102040812</v>
      </c>
      <c r="DM30" s="48">
        <f t="shared" si="570"/>
        <v>8.592433862433861</v>
      </c>
      <c r="DN30" s="48">
        <f t="shared" si="570"/>
        <v>8.3778911564625851</v>
      </c>
      <c r="DO30" s="48">
        <f t="shared" si="570"/>
        <v>7.7197505668934241</v>
      </c>
      <c r="DP30" s="48">
        <f t="shared" si="570"/>
        <v>7.2834089191232048</v>
      </c>
      <c r="DQ30" s="48">
        <f t="shared" si="570"/>
        <v>6.6252683295540438</v>
      </c>
      <c r="DR30" s="48">
        <f t="shared" si="570"/>
        <v>7.6306198034769466</v>
      </c>
      <c r="DS30" s="48">
        <f t="shared" si="570"/>
        <v>6.1961829176114893</v>
      </c>
      <c r="DT30" s="48">
        <f t="shared" si="570"/>
        <v>6.2034391534391533</v>
      </c>
      <c r="DU30" s="48">
        <f t="shared" si="570"/>
        <v>5.8779969765684044</v>
      </c>
      <c r="DV30" s="48">
        <f t="shared" si="570"/>
        <v>6.2179516250944822</v>
      </c>
      <c r="DW30" s="48">
        <f t="shared" si="570"/>
        <v>6.2252078609221471</v>
      </c>
      <c r="DX30" s="48">
        <f t="shared" si="570"/>
        <v>6.2324640967498111</v>
      </c>
      <c r="DY30" s="48">
        <f t="shared" si="570"/>
        <v>6.7942176870748296</v>
      </c>
      <c r="DZ30" s="48">
        <f t="shared" si="570"/>
        <v>6.3578760393046103</v>
      </c>
      <c r="EA30" s="48">
        <f t="shared" si="570"/>
        <v>6.2542328042328039</v>
      </c>
      <c r="EB30" s="48">
        <f t="shared" si="570"/>
        <v>6.0396900982615271</v>
      </c>
      <c r="EC30" s="48">
        <f t="shared" si="570"/>
        <v>6.2687452758881337</v>
      </c>
      <c r="ED30" s="48">
        <f t="shared" si="570"/>
        <v>5.8878533635676495</v>
      </c>
      <c r="EE30" s="48">
        <f t="shared" si="570"/>
        <v>6.1723582766439913</v>
      </c>
      <c r="EF30" s="48">
        <f t="shared" si="570"/>
        <v>5.1815192743764173</v>
      </c>
      <c r="EG30" s="48">
        <f t="shared" si="570"/>
        <v>7.9612622826908543</v>
      </c>
      <c r="EH30" s="48">
        <f t="shared" si="570"/>
        <v>7.4140211640211637</v>
      </c>
      <c r="EI30" s="48">
        <f t="shared" si="570"/>
        <v>6.866780045351474</v>
      </c>
      <c r="EJ30" s="48">
        <f t="shared" si="570"/>
        <v>6.3195389266817843</v>
      </c>
      <c r="EK30" s="48">
        <f t="shared" si="570"/>
        <v>6.4376946334089187</v>
      </c>
      <c r="EL30" s="48">
        <f t="shared" si="570"/>
        <v>6.8885487528344669</v>
      </c>
      <c r="EM30" s="48">
        <f t="shared" si="570"/>
        <v>8.5592970521541947</v>
      </c>
      <c r="EN30" s="48">
        <f t="shared" si="570"/>
        <v>9.6755479969765688</v>
      </c>
      <c r="EO30" s="48">
        <f t="shared" si="570"/>
        <v>8.0193121693121689</v>
      </c>
      <c r="EP30" s="48">
        <f t="shared" si="570"/>
        <v>8.0265684051398338</v>
      </c>
      <c r="EQ30" s="48">
        <f t="shared" si="570"/>
        <v>7.9229251700680265</v>
      </c>
      <c r="ER30" s="48">
        <f t="shared" si="570"/>
        <v>7.7083824640967489</v>
      </c>
      <c r="ES30" s="48">
        <f t="shared" si="570"/>
        <v>7.4938397581254721</v>
      </c>
      <c r="ET30" s="48">
        <f t="shared" si="570"/>
        <v>9.1645880574452008</v>
      </c>
      <c r="EU30" s="48">
        <f t="shared" si="570"/>
        <v>9.7263416477702194</v>
      </c>
      <c r="EV30" s="48">
        <f t="shared" si="570"/>
        <v>9.5117989417989435</v>
      </c>
      <c r="EW30" s="48">
        <f t="shared" si="570"/>
        <v>8.0773620559334844</v>
      </c>
      <c r="EX30" s="48">
        <f t="shared" si="570"/>
        <v>9.7481103552532122</v>
      </c>
      <c r="EY30" s="48">
        <f t="shared" si="570"/>
        <v>9.2008692365835216</v>
      </c>
      <c r="EZ30" s="48">
        <f t="shared" si="570"/>
        <v>8.0991307634164773</v>
      </c>
      <c r="FA30" s="48">
        <f t="shared" si="570"/>
        <v>9.2153817082388514</v>
      </c>
      <c r="FB30" s="48">
        <f t="shared" si="570"/>
        <v>9.77713529856387</v>
      </c>
      <c r="FC30" s="48">
        <f t="shared" si="570"/>
        <v>9.2298941798941794</v>
      </c>
      <c r="FD30" s="48">
        <f t="shared" si="570"/>
        <v>8.1281557067271351</v>
      </c>
      <c r="FE30" s="48">
        <f t="shared" si="570"/>
        <v>8.2463114134542703</v>
      </c>
      <c r="FF30" s="48">
        <f t="shared" si="570"/>
        <v>8.1426681783824648</v>
      </c>
      <c r="FG30" s="48">
        <f t="shared" si="570"/>
        <v>7.5954270597127742</v>
      </c>
      <c r="FH30" s="48">
        <f t="shared" si="570"/>
        <v>8.7116780045351483</v>
      </c>
      <c r="FI30" s="48">
        <f t="shared" ref="FI30:HT30" si="571">SUM(FI77,FI124)</f>
        <v>8.3862358276643985</v>
      </c>
      <c r="FJ30" s="48">
        <f t="shared" si="571"/>
        <v>7.7280952380952384</v>
      </c>
      <c r="FK30" s="48">
        <f t="shared" si="571"/>
        <v>7.624452003023432</v>
      </c>
      <c r="FL30" s="48">
        <f t="shared" si="571"/>
        <v>7.1881103552532126</v>
      </c>
      <c r="FM30" s="48">
        <f t="shared" si="571"/>
        <v>6.0863718820861683</v>
      </c>
      <c r="FN30" s="48">
        <f t="shared" si="571"/>
        <v>6.3154270597127748</v>
      </c>
      <c r="FO30" s="48">
        <f t="shared" si="571"/>
        <v>7.2098790627362055</v>
      </c>
      <c r="FP30" s="48">
        <f t="shared" si="571"/>
        <v>6.5517384731670454</v>
      </c>
      <c r="FQ30" s="48">
        <f t="shared" si="571"/>
        <v>6.3371957671957677</v>
      </c>
      <c r="FR30" s="48">
        <f t="shared" si="571"/>
        <v>6.455351473922903</v>
      </c>
      <c r="FS30" s="48">
        <f t="shared" si="571"/>
        <v>6.3517082388510957</v>
      </c>
      <c r="FT30" s="48">
        <f t="shared" si="571"/>
        <v>6.3589644746787606</v>
      </c>
      <c r="FU30" s="48">
        <f t="shared" si="571"/>
        <v>6.3662207105064255</v>
      </c>
      <c r="FV30" s="48">
        <f t="shared" si="571"/>
        <v>7.2606727135298561</v>
      </c>
      <c r="FW30" s="48">
        <f t="shared" si="571"/>
        <v>7.2679289493575201</v>
      </c>
      <c r="FX30" s="48">
        <f t="shared" si="571"/>
        <v>6.60978835978836</v>
      </c>
      <c r="FY30" s="48">
        <f t="shared" si="571"/>
        <v>6.617044595616024</v>
      </c>
      <c r="FZ30" s="48">
        <f t="shared" si="571"/>
        <v>6.6243008314436889</v>
      </c>
      <c r="GA30" s="48">
        <f t="shared" si="571"/>
        <v>6.4097581254724112</v>
      </c>
      <c r="GB30" s="48">
        <f t="shared" si="571"/>
        <v>6.4170143613000761</v>
      </c>
      <c r="GC30" s="48">
        <f t="shared" si="571"/>
        <v>7.2005668934240363</v>
      </c>
      <c r="GD30" s="48">
        <f t="shared" si="571"/>
        <v>7.5405215419501133</v>
      </c>
      <c r="GE30" s="48">
        <f t="shared" si="571"/>
        <v>6.5496825396825402</v>
      </c>
      <c r="GF30" s="48">
        <f t="shared" si="571"/>
        <v>6.3351398337112634</v>
      </c>
      <c r="GG30" s="48">
        <f t="shared" si="571"/>
        <v>6.4532955404383969</v>
      </c>
      <c r="GH30" s="48">
        <f t="shared" si="571"/>
        <v>6.2387528344671201</v>
      </c>
      <c r="GI30" s="48">
        <f t="shared" si="571"/>
        <v>6.3569085411942563</v>
      </c>
      <c r="GJ30" s="48">
        <f t="shared" si="571"/>
        <v>8.360355253212397</v>
      </c>
      <c r="GK30" s="48">
        <f t="shared" si="571"/>
        <v>7.702214663643236</v>
      </c>
      <c r="GL30" s="48">
        <f t="shared" si="571"/>
        <v>6.9331746031746029</v>
      </c>
      <c r="GM30" s="48">
        <f t="shared" si="571"/>
        <v>6.385933484504914</v>
      </c>
      <c r="GN30" s="48">
        <f t="shared" si="571"/>
        <v>6.7258881330309901</v>
      </c>
      <c r="GO30" s="48">
        <f t="shared" si="571"/>
        <v>6.400445956160242</v>
      </c>
      <c r="GP30" s="48">
        <f t="shared" si="571"/>
        <v>6.5186016628873773</v>
      </c>
      <c r="GQ30" s="48">
        <f t="shared" si="571"/>
        <v>7.3021541950113376</v>
      </c>
      <c r="GR30" s="48">
        <f t="shared" si="571"/>
        <v>6.8658125472411182</v>
      </c>
      <c r="GS30" s="48">
        <f t="shared" si="571"/>
        <v>6.8730687830687822</v>
      </c>
      <c r="GT30" s="48">
        <f t="shared" si="571"/>
        <v>6.8803250188964471</v>
      </c>
      <c r="GU30" s="48">
        <f t="shared" si="571"/>
        <v>7.3311791383219962</v>
      </c>
      <c r="GV30" s="48">
        <f t="shared" si="571"/>
        <v>7.2275359032501898</v>
      </c>
      <c r="GW30" s="48">
        <f t="shared" si="571"/>
        <v>7.2347921390778547</v>
      </c>
      <c r="GX30" s="48">
        <f t="shared" si="571"/>
        <v>9.016439909297052</v>
      </c>
      <c r="GY30" s="48">
        <f t="shared" si="571"/>
        <v>9.3563945578231298</v>
      </c>
      <c r="GZ30" s="48">
        <f t="shared" si="571"/>
        <v>9.0309523809523817</v>
      </c>
      <c r="HA30" s="48">
        <f t="shared" si="571"/>
        <v>8.8164096749811041</v>
      </c>
      <c r="HB30" s="48">
        <f t="shared" si="571"/>
        <v>8.6018669690098264</v>
      </c>
      <c r="HC30" s="48">
        <f t="shared" si="571"/>
        <v>7.9437263794406654</v>
      </c>
      <c r="HD30" s="48">
        <f t="shared" si="571"/>
        <v>7.9509826152683294</v>
      </c>
      <c r="HE30" s="48">
        <f t="shared" si="571"/>
        <v>9.6217309145880581</v>
      </c>
      <c r="HF30" s="48">
        <f t="shared" si="571"/>
        <v>9.7398866213151933</v>
      </c>
      <c r="HG30" s="48">
        <f t="shared" si="571"/>
        <v>9.6362433862433861</v>
      </c>
      <c r="HH30" s="48">
        <f t="shared" si="571"/>
        <v>9.0890022675736972</v>
      </c>
      <c r="HI30" s="48">
        <f t="shared" si="571"/>
        <v>9.0962585034013603</v>
      </c>
      <c r="HJ30" s="48">
        <f t="shared" si="571"/>
        <v>8.6599168556311419</v>
      </c>
      <c r="HK30" s="48">
        <f t="shared" si="571"/>
        <v>8.0017762660619809</v>
      </c>
      <c r="HL30" s="48">
        <f t="shared" si="571"/>
        <v>9.6725245653817087</v>
      </c>
      <c r="HM30" s="48">
        <f t="shared" si="571"/>
        <v>9.1252834467120181</v>
      </c>
      <c r="HN30" s="48">
        <f t="shared" si="571"/>
        <v>7.6908465608465608</v>
      </c>
      <c r="HO30" s="48">
        <f t="shared" si="571"/>
        <v>7.6981027966742257</v>
      </c>
      <c r="HP30" s="48">
        <f t="shared" si="571"/>
        <v>7.2617611489040055</v>
      </c>
      <c r="HQ30" s="48">
        <f t="shared" si="571"/>
        <v>7.0472184429327287</v>
      </c>
      <c r="HR30" s="48">
        <f t="shared" si="571"/>
        <v>7.7198715041572186</v>
      </c>
      <c r="HS30" s="48">
        <f t="shared" si="571"/>
        <v>8.6143235071806501</v>
      </c>
      <c r="HT30" s="48">
        <f t="shared" si="571"/>
        <v>7.4016855631141354</v>
      </c>
      <c r="HU30" s="48">
        <f t="shared" ref="HU30:IK30" si="572">SUM(HU77,HU124)</f>
        <v>6.7435449735449744</v>
      </c>
      <c r="HV30" s="48">
        <f t="shared" si="572"/>
        <v>6.8617006802721097</v>
      </c>
      <c r="HW30" s="48">
        <f t="shared" si="572"/>
        <v>6.7580574452003024</v>
      </c>
      <c r="HX30" s="48">
        <f t="shared" si="572"/>
        <v>6.6544142101284951</v>
      </c>
      <c r="HY30" s="48">
        <f t="shared" si="572"/>
        <v>7.2161678004535146</v>
      </c>
      <c r="HZ30" s="48">
        <f t="shared" si="572"/>
        <v>9.2196145124716544</v>
      </c>
      <c r="IA30" s="48">
        <f t="shared" si="572"/>
        <v>32.795764928193499</v>
      </c>
      <c r="IB30" s="48">
        <f t="shared" si="572"/>
        <v>32.248523809523803</v>
      </c>
      <c r="IC30" s="48">
        <f t="shared" si="572"/>
        <v>32.477578987150416</v>
      </c>
      <c r="ID30" s="48">
        <f t="shared" si="572"/>
        <v>32.484835222978077</v>
      </c>
      <c r="IE30" s="48">
        <f t="shared" si="572"/>
        <v>31.549445956160241</v>
      </c>
      <c r="IF30" s="48">
        <f t="shared" si="572"/>
        <v>7.5996598639455781</v>
      </c>
      <c r="IG30" s="48">
        <f t="shared" si="572"/>
        <v>8.7159108087679513</v>
      </c>
      <c r="IH30" s="48">
        <f t="shared" si="572"/>
        <v>13.312066515495086</v>
      </c>
      <c r="II30" s="48">
        <f t="shared" si="572"/>
        <v>13.319322751322751</v>
      </c>
      <c r="IJ30" s="48">
        <f t="shared" si="572"/>
        <v>12.772081632653061</v>
      </c>
      <c r="IK30" s="48">
        <f t="shared" si="572"/>
        <v>12.779337868480726</v>
      </c>
      <c r="IL30" s="48">
        <f t="shared" ref="IL30:IY30" si="573">SUM(IL77,IL124)</f>
        <v>12.453895691609977</v>
      </c>
      <c r="IM30" s="48">
        <f t="shared" si="573"/>
        <v>1.5322222222222222</v>
      </c>
      <c r="IN30" s="48">
        <f t="shared" si="573"/>
        <v>7.8795086923658353</v>
      </c>
      <c r="IO30" s="48">
        <f t="shared" si="573"/>
        <v>13.75108767951625</v>
      </c>
      <c r="IP30" s="48">
        <f t="shared" si="573"/>
        <v>15.145539682539681</v>
      </c>
      <c r="IQ30" s="48">
        <f t="shared" si="573"/>
        <v>15.7072932728647</v>
      </c>
      <c r="IR30" s="48">
        <f t="shared" si="573"/>
        <v>15.714549508692365</v>
      </c>
      <c r="IS30" s="48">
        <f t="shared" si="573"/>
        <v>18.494292517006802</v>
      </c>
      <c r="IT30" s="48">
        <f t="shared" si="573"/>
        <v>2.5537037037037038</v>
      </c>
      <c r="IU30" s="48">
        <f t="shared" si="573"/>
        <v>11.259191232048376</v>
      </c>
      <c r="IV30" s="48">
        <f t="shared" si="573"/>
        <v>22.811939531368104</v>
      </c>
      <c r="IW30" s="48">
        <f t="shared" si="573"/>
        <v>21.765650793650792</v>
      </c>
      <c r="IX30" s="48">
        <f t="shared" si="573"/>
        <v>21.828356764928191</v>
      </c>
      <c r="IY30" s="48">
        <f t="shared" si="573"/>
        <v>22.833708238851095</v>
      </c>
      <c r="IZ30" s="48">
        <f t="shared" ref="IZ30:JZ30" si="574">SUM(IZ77,IZ124)</f>
        <v>21.731969765684049</v>
      </c>
      <c r="JA30" s="48">
        <f t="shared" si="574"/>
        <v>2.8144444444444443</v>
      </c>
      <c r="JB30" s="48">
        <f t="shared" si="574"/>
        <v>11.753582766439909</v>
      </c>
      <c r="JC30" s="48">
        <f t="shared" si="574"/>
        <v>15.271547996976569</v>
      </c>
      <c r="JD30" s="48">
        <f t="shared" si="574"/>
        <v>15.611502645502647</v>
      </c>
      <c r="JE30" s="48">
        <f t="shared" si="574"/>
        <v>15.064261526832954</v>
      </c>
      <c r="JF30" s="48">
        <f t="shared" si="574"/>
        <v>15.626015117157973</v>
      </c>
      <c r="JG30" s="48">
        <f t="shared" si="574"/>
        <v>16.742266061980345</v>
      </c>
      <c r="JH30" s="48">
        <f t="shared" si="574"/>
        <v>3.7270370370370376</v>
      </c>
      <c r="JI30" s="48">
        <f t="shared" si="574"/>
        <v>10.695381708238852</v>
      </c>
      <c r="JJ30" s="48">
        <f t="shared" si="574"/>
        <v>15.501926303854876</v>
      </c>
      <c r="JK30" s="48">
        <f t="shared" si="574"/>
        <v>14.511087301587303</v>
      </c>
      <c r="JL30" s="48">
        <f t="shared" si="574"/>
        <v>14.740142479213906</v>
      </c>
      <c r="JM30" s="48">
        <f t="shared" si="574"/>
        <v>15.190996598639455</v>
      </c>
      <c r="JN30" s="48">
        <f t="shared" si="574"/>
        <v>15.198252834467119</v>
      </c>
      <c r="JO30" s="48">
        <f t="shared" si="574"/>
        <v>2.5537037037037038</v>
      </c>
      <c r="JP30" s="48">
        <f t="shared" si="574"/>
        <v>11.633371126228269</v>
      </c>
      <c r="JQ30" s="48">
        <f t="shared" si="574"/>
        <v>14.413114134542706</v>
      </c>
      <c r="JR30" s="48">
        <f t="shared" si="574"/>
        <v>12.202380952380953</v>
      </c>
      <c r="JS30" s="48">
        <f t="shared" si="574"/>
        <v>12.209637188208617</v>
      </c>
      <c r="JT30" s="48">
        <f t="shared" si="574"/>
        <v>10.553401360544218</v>
      </c>
      <c r="JU30" s="48">
        <f t="shared" si="574"/>
        <v>8.8971655328798178</v>
      </c>
      <c r="JV30" s="48">
        <f t="shared" si="574"/>
        <v>2.6840740740740738</v>
      </c>
      <c r="JW30" s="48">
        <f t="shared" si="574"/>
        <v>11.68416477702192</v>
      </c>
      <c r="JX30" s="48">
        <f t="shared" si="574"/>
        <v>12.245918367346938</v>
      </c>
      <c r="JY30" s="48">
        <f t="shared" si="574"/>
        <v>10.58968253968254</v>
      </c>
      <c r="JZ30" s="48">
        <f t="shared" si="574"/>
        <v>10.818737717309146</v>
      </c>
      <c r="KA30" s="48">
        <f t="shared" ref="KA30:MD30" si="575">SUM(KA77,KA124)</f>
        <v>10.604195011337868</v>
      </c>
      <c r="KB30" s="48">
        <f t="shared" si="575"/>
        <v>9.5024565381708239</v>
      </c>
      <c r="KC30" s="48">
        <f t="shared" si="575"/>
        <v>2.5537037037037038</v>
      </c>
      <c r="KD30" s="48">
        <f t="shared" si="575"/>
        <v>12.289455782312924</v>
      </c>
      <c r="KE30" s="48">
        <f t="shared" si="575"/>
        <v>16.623696145124718</v>
      </c>
      <c r="KF30" s="48">
        <f t="shared" si="575"/>
        <v>14.412962962962963</v>
      </c>
      <c r="KG30" s="48">
        <f t="shared" si="575"/>
        <v>14.420219198790628</v>
      </c>
      <c r="KH30" s="48">
        <f t="shared" si="575"/>
        <v>14.427475434618291</v>
      </c>
      <c r="KI30" s="48">
        <f t="shared" si="575"/>
        <v>11.662244897959184</v>
      </c>
      <c r="KJ30" s="48">
        <f t="shared" si="575"/>
        <v>3.8796296296296298</v>
      </c>
      <c r="KK30" s="48">
        <f t="shared" si="575"/>
        <v>16.667233560090704</v>
      </c>
      <c r="KL30" s="48">
        <f t="shared" si="575"/>
        <v>15.565495086923658</v>
      </c>
      <c r="KM30" s="48">
        <f t="shared" si="575"/>
        <v>14.463756613756614</v>
      </c>
      <c r="KN30" s="48">
        <f t="shared" si="575"/>
        <v>13.58381708238851</v>
      </c>
      <c r="KO30" s="48">
        <f t="shared" si="575"/>
        <v>13.369274376417234</v>
      </c>
      <c r="KP30" s="48">
        <f t="shared" si="575"/>
        <v>19.792857142857144</v>
      </c>
      <c r="KQ30" s="48">
        <f t="shared" si="575"/>
        <v>19.800113378684806</v>
      </c>
      <c r="KR30" s="48">
        <f t="shared" si="575"/>
        <v>19.807369614512471</v>
      </c>
      <c r="KS30" s="48">
        <f t="shared" si="575"/>
        <v>19.814625850340136</v>
      </c>
      <c r="KT30" s="48">
        <f t="shared" si="575"/>
        <v>19.8218820861678</v>
      </c>
      <c r="KU30" s="48">
        <f t="shared" si="575"/>
        <v>19.829138321995465</v>
      </c>
      <c r="KV30" s="48">
        <f t="shared" si="575"/>
        <v>19.836394557823127</v>
      </c>
      <c r="KW30" s="48">
        <f t="shared" si="575"/>
        <v>19.843650793650795</v>
      </c>
      <c r="KX30" s="48">
        <f t="shared" si="575"/>
        <v>19.850907029478456</v>
      </c>
      <c r="KY30" s="48">
        <f t="shared" si="575"/>
        <v>19.858163265306121</v>
      </c>
      <c r="KZ30" s="48">
        <f t="shared" si="575"/>
        <v>19.865419501133786</v>
      </c>
      <c r="LA30" s="48">
        <f t="shared" si="575"/>
        <v>19.872675736961451</v>
      </c>
      <c r="LB30" s="48">
        <f t="shared" si="575"/>
        <v>19.879931972789116</v>
      </c>
      <c r="LC30" s="48">
        <f t="shared" si="575"/>
        <v>12.361866969009826</v>
      </c>
      <c r="LD30" s="48">
        <f t="shared" si="575"/>
        <v>10.483832199546486</v>
      </c>
      <c r="LE30" s="48">
        <f t="shared" si="575"/>
        <v>9.7128873771730913</v>
      </c>
      <c r="LF30" s="48">
        <f t="shared" si="575"/>
        <v>11.938133030990173</v>
      </c>
      <c r="LG30" s="48">
        <f t="shared" si="575"/>
        <v>13.054383975812549</v>
      </c>
      <c r="LH30" s="48">
        <f t="shared" si="575"/>
        <v>12.618042328042328</v>
      </c>
      <c r="LI30" s="48">
        <f t="shared" si="575"/>
        <v>12.625298563869993</v>
      </c>
      <c r="LJ30" s="48">
        <f t="shared" si="575"/>
        <v>9.7491685563114139</v>
      </c>
      <c r="LK30" s="48">
        <f t="shared" si="575"/>
        <v>9.2019274376417233</v>
      </c>
      <c r="LL30" s="48">
        <f t="shared" si="575"/>
        <v>9.2091836734693882</v>
      </c>
      <c r="LM30" s="48">
        <f t="shared" si="575"/>
        <v>9.7709372637944067</v>
      </c>
      <c r="LN30" s="48">
        <f t="shared" si="575"/>
        <v>9.3345956160241883</v>
      </c>
      <c r="LO30" s="48">
        <f t="shared" si="575"/>
        <v>8.5655555555555551</v>
      </c>
      <c r="LP30" s="48">
        <f t="shared" si="575"/>
        <v>7.5747165532879812</v>
      </c>
      <c r="LQ30" s="48">
        <f t="shared" si="575"/>
        <v>7.581972789115647</v>
      </c>
      <c r="LR30" s="48">
        <f t="shared" si="575"/>
        <v>13.134202569916855</v>
      </c>
      <c r="LS30" s="48">
        <f t="shared" si="575"/>
        <v>9.8144746787603925</v>
      </c>
      <c r="LT30" s="48">
        <f t="shared" si="575"/>
        <v>12.039720332577476</v>
      </c>
      <c r="LU30" s="48">
        <f t="shared" si="575"/>
        <v>13.15597127739985</v>
      </c>
      <c r="LV30" s="48">
        <f t="shared" si="575"/>
        <v>12.054232804232804</v>
      </c>
      <c r="LW30" s="48">
        <f t="shared" si="575"/>
        <v>7.6255102040816318</v>
      </c>
      <c r="LX30" s="48">
        <f t="shared" si="575"/>
        <v>7.6327664399092976</v>
      </c>
      <c r="LY30" s="48">
        <f t="shared" si="575"/>
        <v>14.293990929705215</v>
      </c>
      <c r="LZ30" s="48">
        <f t="shared" si="575"/>
        <v>10.530665154950867</v>
      </c>
      <c r="MA30" s="48">
        <f t="shared" si="575"/>
        <v>11.868715041572186</v>
      </c>
      <c r="MB30" s="48">
        <f t="shared" si="575"/>
        <v>13.2067649281935</v>
      </c>
      <c r="MC30" s="48">
        <f t="shared" si="575"/>
        <v>12.105026455026454</v>
      </c>
      <c r="MD30" s="48">
        <f t="shared" si="575"/>
        <v>11.557785336356766</v>
      </c>
      <c r="ME30" s="48">
        <f t="shared" ref="ME30:MU30" si="576">SUM(ME77,ME124)</f>
        <v>10.123348450491306</v>
      </c>
      <c r="MF30" s="48">
        <f t="shared" si="576"/>
        <v>8.7998110355253214</v>
      </c>
      <c r="MG30" s="48">
        <f t="shared" si="576"/>
        <v>8.8070672713529845</v>
      </c>
      <c r="MH30" s="48">
        <f t="shared" si="576"/>
        <v>10.145117157974299</v>
      </c>
      <c r="MI30" s="48">
        <f t="shared" si="576"/>
        <v>11.039569160997733</v>
      </c>
      <c r="MJ30" s="48">
        <f t="shared" si="576"/>
        <v>9.3833333333333329</v>
      </c>
      <c r="MK30" s="48">
        <f t="shared" si="576"/>
        <v>9.3905895691609977</v>
      </c>
      <c r="ML30" s="48">
        <f t="shared" si="576"/>
        <v>9.0651473922902497</v>
      </c>
      <c r="MM30" s="48">
        <f t="shared" si="576"/>
        <v>8.6288057445200295</v>
      </c>
      <c r="MN30" s="48">
        <f t="shared" si="576"/>
        <v>8.6360619803476943</v>
      </c>
      <c r="MO30" s="48">
        <f t="shared" si="576"/>
        <v>9.7523129251700684</v>
      </c>
      <c r="MP30" s="48">
        <f t="shared" si="576"/>
        <v>7.7633786848072566</v>
      </c>
      <c r="MQ30" s="48">
        <f t="shared" si="576"/>
        <v>9.7668253968253964</v>
      </c>
      <c r="MR30" s="48">
        <f t="shared" si="576"/>
        <v>9.7740816326530613</v>
      </c>
      <c r="MS30" s="48">
        <f t="shared" si="576"/>
        <v>9.1159410430839003</v>
      </c>
      <c r="MT30" s="48">
        <f t="shared" si="576"/>
        <v>8.4578004535147393</v>
      </c>
      <c r="MU30" s="48">
        <f t="shared" si="576"/>
        <v>8.2432577475434616</v>
      </c>
      <c r="MV30" s="48">
        <f t="shared" ref="MV30:NB30" si="577">SUM(MV77,MV124)</f>
        <v>7.8069160997732423</v>
      </c>
      <c r="MW30" s="48">
        <f t="shared" si="577"/>
        <v>7.8141723356009072</v>
      </c>
      <c r="MX30" s="48">
        <f t="shared" si="577"/>
        <v>10.356273620559335</v>
      </c>
      <c r="MY30" s="48">
        <f t="shared" si="577"/>
        <v>19.23548752834467</v>
      </c>
      <c r="MZ30" s="48">
        <f t="shared" si="577"/>
        <v>8.6122373393801972</v>
      </c>
      <c r="NA30" s="48">
        <f t="shared" si="577"/>
        <v>8.3976946334089195</v>
      </c>
      <c r="NB30" s="48">
        <f t="shared" si="577"/>
        <v>8.4049508692365826</v>
      </c>
    </row>
    <row r="31" spans="1:366" ht="15.75" customHeight="1">
      <c r="B31" s="1"/>
      <c r="C31" s="1"/>
      <c r="D31" s="1"/>
      <c r="E31" s="1"/>
      <c r="F31" s="1"/>
      <c r="G31" s="1"/>
      <c r="H31" s="1"/>
      <c r="I31" s="1"/>
      <c r="J31" s="1"/>
      <c r="K31" s="1"/>
      <c r="L31" s="1"/>
      <c r="M31" s="1"/>
      <c r="N31" s="1"/>
      <c r="O31" s="1"/>
      <c r="P31" s="1"/>
      <c r="Q31" s="1"/>
      <c r="R31" s="1"/>
      <c r="S31" s="1"/>
      <c r="T31" s="1"/>
      <c r="U31" s="1"/>
      <c r="V31" s="1"/>
      <c r="W31" s="1"/>
      <c r="X31" s="1"/>
      <c r="Y31" s="1"/>
      <c r="Z31" s="1"/>
      <c r="AA31" s="1"/>
      <c r="AB31" s="1"/>
      <c r="AC31" s="1"/>
      <c r="AD31" s="1"/>
      <c r="AE31" s="1"/>
      <c r="AF31" s="1"/>
      <c r="AG31" s="1"/>
      <c r="AH31" s="1"/>
      <c r="AI31" s="1"/>
      <c r="AJ31" s="1"/>
      <c r="AK31" s="1"/>
      <c r="AL31" s="1"/>
      <c r="AM31" s="1"/>
      <c r="AN31" s="1"/>
      <c r="AO31" s="1"/>
      <c r="AP31" s="1"/>
      <c r="AQ31" s="1"/>
      <c r="AR31" s="1"/>
      <c r="AS31" s="1"/>
      <c r="AT31" s="1"/>
      <c r="AU31" s="1"/>
      <c r="AV31" s="1"/>
      <c r="AW31" s="1"/>
      <c r="AX31" s="1"/>
      <c r="AY31" s="1"/>
      <c r="AZ31" s="1"/>
      <c r="BA31" s="1"/>
      <c r="BB31" s="1"/>
      <c r="BC31" s="1"/>
      <c r="BD31" s="1"/>
      <c r="BE31" s="1"/>
      <c r="BF31" s="1"/>
      <c r="BG31" s="1"/>
      <c r="BH31" s="1"/>
      <c r="BI31" s="1"/>
      <c r="BJ31" s="1"/>
      <c r="BK31" s="1"/>
      <c r="BL31" s="1"/>
      <c r="BM31" s="1"/>
      <c r="BN31" s="1"/>
      <c r="BO31" s="1"/>
      <c r="BP31" s="1"/>
      <c r="BQ31" s="1"/>
      <c r="BR31" s="1"/>
      <c r="BS31" s="1"/>
      <c r="BT31" s="1"/>
      <c r="BU31" s="1"/>
      <c r="BV31" s="1"/>
      <c r="BW31" s="1"/>
      <c r="BX31" s="1"/>
      <c r="BY31" s="1"/>
      <c r="BZ31" s="1"/>
      <c r="CA31" s="1"/>
      <c r="CB31" s="1"/>
      <c r="CC31" s="1"/>
      <c r="CD31" s="1"/>
      <c r="CE31" s="1"/>
      <c r="CF31" s="1"/>
      <c r="CG31" s="1"/>
      <c r="CH31" s="1"/>
      <c r="CI31" s="1"/>
      <c r="CJ31" s="1"/>
      <c r="CK31" s="1"/>
      <c r="CL31" s="1"/>
      <c r="CM31" s="1"/>
      <c r="CN31" s="1"/>
      <c r="CO31" s="1"/>
      <c r="CP31" s="1"/>
      <c r="CQ31" s="1"/>
      <c r="CR31" s="1"/>
      <c r="CS31" s="1"/>
      <c r="CT31" s="1"/>
      <c r="CU31" s="1"/>
      <c r="CV31" s="1"/>
      <c r="CW31" s="1"/>
      <c r="CX31" s="1"/>
      <c r="CY31" s="1"/>
      <c r="CZ31" s="1"/>
      <c r="DA31" s="1"/>
      <c r="DB31" s="1"/>
      <c r="DC31" s="1"/>
      <c r="DD31" s="1"/>
      <c r="DE31" s="1"/>
      <c r="DF31" s="1"/>
      <c r="DG31" s="1"/>
      <c r="DH31" s="1"/>
      <c r="DI31" s="1"/>
      <c r="DJ31" s="1"/>
      <c r="DK31" s="1"/>
      <c r="DL31" s="1"/>
      <c r="DM31" s="1"/>
      <c r="DN31" s="1"/>
      <c r="DO31" s="1"/>
      <c r="DP31" s="1"/>
      <c r="DQ31" s="1"/>
      <c r="DR31" s="1"/>
      <c r="DS31" s="1"/>
      <c r="DT31" s="1"/>
      <c r="DU31" s="1"/>
      <c r="DV31" s="1"/>
      <c r="DW31" s="1"/>
      <c r="DX31" s="1"/>
      <c r="DY31" s="1"/>
      <c r="DZ31" s="1"/>
      <c r="EA31" s="1"/>
      <c r="EB31" s="1"/>
      <c r="EC31" s="1"/>
      <c r="ED31" s="1"/>
      <c r="EE31" s="1"/>
      <c r="EF31" s="1"/>
      <c r="EG31" s="1"/>
      <c r="EH31" s="1"/>
      <c r="EI31" s="1"/>
      <c r="EJ31" s="1"/>
      <c r="EK31" s="1"/>
      <c r="EL31" s="1"/>
      <c r="EM31" s="1"/>
      <c r="EN31" s="1"/>
      <c r="EO31" s="1"/>
      <c r="EP31" s="1"/>
      <c r="EQ31" s="1"/>
      <c r="ER31" s="1"/>
      <c r="ES31" s="1"/>
      <c r="ET31" s="1"/>
      <c r="EU31" s="1"/>
      <c r="EV31" s="1"/>
      <c r="EW31" s="1"/>
      <c r="EX31" s="1"/>
      <c r="EY31" s="1"/>
      <c r="EZ31" s="1"/>
      <c r="FA31" s="1"/>
      <c r="FB31" s="1"/>
      <c r="FC31" s="1"/>
      <c r="FD31" s="1"/>
      <c r="FE31" s="1"/>
      <c r="FF31" s="1"/>
      <c r="FG31" s="1"/>
      <c r="FH31" s="1"/>
      <c r="FI31" s="1"/>
      <c r="FJ31" s="1"/>
      <c r="FK31" s="1"/>
      <c r="FL31" s="1"/>
      <c r="FM31" s="1"/>
      <c r="FN31" s="1"/>
      <c r="FO31" s="1"/>
      <c r="FP31" s="1"/>
      <c r="FQ31" s="1"/>
      <c r="FR31" s="1"/>
      <c r="FS31" s="1"/>
      <c r="FT31" s="1"/>
      <c r="FU31" s="1"/>
      <c r="FV31" s="1"/>
      <c r="FW31" s="1"/>
      <c r="FX31" s="1"/>
      <c r="FY31" s="1"/>
      <c r="FZ31" s="1"/>
      <c r="GA31" s="1"/>
      <c r="GB31" s="1"/>
      <c r="GC31" s="1"/>
      <c r="GD31" s="1"/>
      <c r="GE31" s="1"/>
      <c r="GF31" s="1"/>
      <c r="GG31" s="1"/>
      <c r="GH31" s="1"/>
      <c r="GI31" s="1"/>
      <c r="GJ31" s="1"/>
      <c r="GK31" s="1"/>
      <c r="GL31" s="1"/>
      <c r="GM31" s="1"/>
      <c r="GN31" s="1"/>
      <c r="GO31" s="1"/>
      <c r="GP31" s="1"/>
      <c r="GQ31" s="1"/>
      <c r="GR31" s="1"/>
      <c r="GS31" s="1"/>
      <c r="GT31" s="1"/>
      <c r="GU31" s="1"/>
      <c r="GV31" s="1"/>
      <c r="GW31" s="1"/>
      <c r="GX31" s="1"/>
      <c r="GY31" s="1"/>
      <c r="GZ31" s="1"/>
      <c r="HA31" s="1"/>
      <c r="HB31" s="1"/>
      <c r="HC31" s="1"/>
      <c r="HD31" s="1"/>
      <c r="HE31" s="1"/>
      <c r="HF31" s="1"/>
      <c r="HG31" s="1"/>
      <c r="HH31" s="1"/>
      <c r="HI31" s="1"/>
      <c r="HJ31" s="1"/>
      <c r="HK31" s="1"/>
      <c r="HL31" s="1"/>
      <c r="HM31" s="1"/>
      <c r="HN31" s="1"/>
      <c r="HO31" s="1"/>
      <c r="HP31" s="1"/>
      <c r="HQ31" s="1"/>
      <c r="HR31" s="1"/>
      <c r="HS31" s="1"/>
      <c r="HT31" s="1"/>
      <c r="HU31" s="1"/>
      <c r="HV31" s="1"/>
      <c r="HW31" s="1"/>
      <c r="HX31" s="1"/>
      <c r="HY31" s="1"/>
      <c r="HZ31" s="1"/>
      <c r="IA31" s="1"/>
      <c r="IB31" s="1"/>
      <c r="IC31" s="1"/>
      <c r="ID31" s="1"/>
      <c r="IE31" s="1"/>
      <c r="IF31" s="1"/>
      <c r="IG31" s="1"/>
      <c r="IH31" s="1"/>
      <c r="II31" s="1"/>
      <c r="IJ31" s="1"/>
      <c r="IK31" s="1"/>
      <c r="IL31" s="1"/>
      <c r="IM31" s="1"/>
      <c r="IN31" s="1"/>
      <c r="IO31" s="1"/>
      <c r="IP31" s="1"/>
      <c r="IQ31" s="1"/>
      <c r="IR31" s="1"/>
      <c r="IS31" s="1"/>
      <c r="IT31" s="1"/>
      <c r="IU31" s="1"/>
      <c r="IV31" s="1"/>
      <c r="IW31" s="1"/>
      <c r="IX31" s="1"/>
      <c r="IY31" s="1"/>
      <c r="IZ31" s="1"/>
      <c r="JA31" s="1"/>
      <c r="JB31" s="1"/>
      <c r="JC31" s="1"/>
      <c r="JD31" s="1"/>
      <c r="JE31" s="1"/>
      <c r="JF31" s="1"/>
      <c r="JG31" s="1"/>
      <c r="JH31" s="1"/>
      <c r="JI31" s="1"/>
      <c r="JJ31" s="1"/>
      <c r="JK31" s="1"/>
      <c r="JL31" s="1"/>
      <c r="JM31" s="1"/>
      <c r="JN31" s="1"/>
      <c r="JO31" s="1"/>
      <c r="JP31" s="1"/>
      <c r="JQ31" s="1"/>
      <c r="JR31" s="1"/>
      <c r="JS31" s="1"/>
      <c r="JT31" s="1"/>
      <c r="JU31" s="1"/>
      <c r="JV31" s="1"/>
      <c r="JW31" s="1"/>
      <c r="JX31" s="1"/>
      <c r="JY31" s="1"/>
      <c r="JZ31" s="1"/>
      <c r="KA31" s="1"/>
      <c r="KB31" s="1"/>
      <c r="KC31" s="1"/>
      <c r="KD31" s="1"/>
      <c r="KE31" s="1"/>
      <c r="KF31" s="1"/>
      <c r="KG31" s="1"/>
      <c r="KH31" s="1"/>
      <c r="KI31" s="1"/>
      <c r="KJ31" s="1"/>
      <c r="KK31" s="1"/>
      <c r="KL31" s="1"/>
      <c r="KM31" s="1"/>
      <c r="KN31" s="1"/>
      <c r="KO31" s="1"/>
      <c r="KP31" s="1"/>
      <c r="KQ31" s="1"/>
      <c r="KR31" s="1"/>
      <c r="KS31" s="1"/>
      <c r="KT31" s="1"/>
      <c r="KU31" s="1"/>
      <c r="KV31" s="1"/>
      <c r="KW31" s="1"/>
      <c r="KX31" s="1"/>
      <c r="KY31" s="1"/>
      <c r="KZ31" s="1"/>
      <c r="LA31" s="1"/>
      <c r="LB31" s="1"/>
      <c r="LC31" s="1"/>
      <c r="LD31" s="1"/>
      <c r="LE31" s="1"/>
      <c r="LF31" s="1"/>
      <c r="LG31" s="1"/>
      <c r="LH31" s="1"/>
      <c r="LI31" s="1"/>
      <c r="LJ31" s="1"/>
      <c r="LK31" s="1"/>
      <c r="LL31" s="1"/>
      <c r="LM31" s="1"/>
      <c r="LN31" s="1"/>
      <c r="LO31" s="1"/>
      <c r="LP31" s="1"/>
      <c r="LQ31" s="1"/>
      <c r="LR31" s="1"/>
      <c r="LS31" s="1"/>
      <c r="LT31" s="1"/>
      <c r="LU31" s="1"/>
      <c r="LV31" s="1"/>
      <c r="LW31" s="1"/>
      <c r="LX31" s="1"/>
      <c r="LY31" s="1"/>
      <c r="LZ31" s="1"/>
      <c r="MA31" s="1"/>
      <c r="MB31" s="1"/>
      <c r="MC31" s="1"/>
      <c r="MD31" s="1"/>
      <c r="ME31" s="1"/>
      <c r="MF31" s="1"/>
      <c r="MG31" s="1"/>
      <c r="MH31" s="1"/>
      <c r="MI31" s="1"/>
      <c r="MJ31" s="1"/>
      <c r="MK31" s="1"/>
      <c r="ML31" s="1"/>
      <c r="MM31" s="1"/>
      <c r="MN31" s="1"/>
      <c r="MO31" s="1"/>
      <c r="MP31" s="1"/>
      <c r="MQ31" s="1"/>
      <c r="MR31" s="1"/>
      <c r="MS31" s="1"/>
      <c r="MT31" s="1"/>
      <c r="MU31" s="1"/>
      <c r="MV31" s="1"/>
      <c r="MW31" s="1"/>
      <c r="MX31" s="1"/>
      <c r="MY31" s="1"/>
      <c r="MZ31" s="1"/>
      <c r="NA31" s="1"/>
      <c r="NB31" s="1"/>
    </row>
    <row r="32" spans="1:366" s="165" customFormat="1" ht="15.75" customHeight="1">
      <c r="A32" s="166"/>
      <c r="B32" s="167" t="s">
        <v>104</v>
      </c>
      <c r="C32" s="164">
        <f>Returns!B5</f>
        <v>151.84758620689655</v>
      </c>
      <c r="D32" s="164">
        <f>Returns!C5</f>
        <v>143.61517241379309</v>
      </c>
      <c r="E32" s="164">
        <f>Returns!D5</f>
        <v>161.68206896551723</v>
      </c>
      <c r="F32" s="164">
        <f>Returns!E5</f>
        <v>151.60965517241377</v>
      </c>
      <c r="G32" s="164">
        <f>Returns!F5</f>
        <v>158.82689655172413</v>
      </c>
      <c r="H32" s="164">
        <f>Returns!G5</f>
        <v>131.35379310344828</v>
      </c>
      <c r="I32" s="164">
        <f>Returns!H5</f>
        <v>151.10206896551725</v>
      </c>
      <c r="J32" s="164">
        <f>Returns!I5</f>
        <v>163.41103448275862</v>
      </c>
      <c r="K32" s="164">
        <f>Returns!J5</f>
        <v>147.37448275862067</v>
      </c>
      <c r="L32" s="164">
        <f>Returns!K5</f>
        <v>135.03379310344826</v>
      </c>
      <c r="M32" s="164">
        <f>Returns!L5</f>
        <v>124.94551724137931</v>
      </c>
      <c r="N32" s="164">
        <f>Returns!M5</f>
        <v>118.47379310344826</v>
      </c>
      <c r="O32" s="164">
        <f>Returns!N5</f>
        <v>197.79999999999995</v>
      </c>
      <c r="P32" s="164">
        <f>Returns!O5</f>
        <v>251.09655172413795</v>
      </c>
      <c r="Q32" s="164">
        <f>Returns!P5</f>
        <v>336.87862068965512</v>
      </c>
      <c r="R32" s="164">
        <f>Returns!Q5</f>
        <v>356.35724137931032</v>
      </c>
      <c r="S32" s="164">
        <f>Returns!R5</f>
        <v>238.86689655172412</v>
      </c>
      <c r="T32" s="164">
        <f>Returns!S5</f>
        <v>133.85999999999999</v>
      </c>
      <c r="U32" s="164">
        <f>Returns!T5</f>
        <v>132.09931034482759</v>
      </c>
      <c r="V32" s="164">
        <f>Returns!U5</f>
        <v>138.39655172413794</v>
      </c>
      <c r="W32" s="164">
        <f>Returns!V5</f>
        <v>303.90137931034485</v>
      </c>
      <c r="X32" s="164">
        <f>Returns!W5</f>
        <v>319.9379310344828</v>
      </c>
      <c r="Y32" s="164">
        <f>Returns!X5</f>
        <v>153.35448275862069</v>
      </c>
      <c r="Z32" s="164">
        <f>Returns!Y5</f>
        <v>154.16344827586207</v>
      </c>
      <c r="AA32" s="164">
        <f>Returns!Z5</f>
        <v>152.87862068965515</v>
      </c>
      <c r="AB32" s="164">
        <f>Returns!AA5</f>
        <v>144.88413793103447</v>
      </c>
      <c r="AC32" s="164">
        <f>Returns!AB5</f>
        <v>121.37655172413793</v>
      </c>
      <c r="AD32" s="164">
        <f>Returns!AC5</f>
        <v>250.98551724137931</v>
      </c>
      <c r="AE32" s="164">
        <f>Returns!AD5</f>
        <v>315.71862068965515</v>
      </c>
      <c r="AF32" s="164">
        <f>Returns!AE5</f>
        <v>155.05172413793105</v>
      </c>
      <c r="AG32" s="164">
        <f>Returns!AF5</f>
        <v>154.21103448275863</v>
      </c>
      <c r="AH32" s="164">
        <f>Returns!AG5</f>
        <v>157.60551724137932</v>
      </c>
      <c r="AI32" s="164">
        <f>Returns!AH5</f>
        <v>149.51586206896553</v>
      </c>
      <c r="AJ32" s="164">
        <f>Returns!AI5</f>
        <v>149.1510344827586</v>
      </c>
      <c r="AK32" s="164">
        <f>Returns!AJ5</f>
        <v>180.03448275862067</v>
      </c>
      <c r="AL32" s="164">
        <f>Returns!AK5</f>
        <v>209.37931034482756</v>
      </c>
      <c r="AM32" s="164">
        <f>Returns!AL5</f>
        <v>179.17793103448275</v>
      </c>
      <c r="AN32" s="164">
        <f>Returns!AM5</f>
        <v>183.54</v>
      </c>
      <c r="AO32" s="164">
        <f>Returns!AN5</f>
        <v>174.6096551724138</v>
      </c>
      <c r="AP32" s="164">
        <f>Returns!AO5</f>
        <v>342.74758620689653</v>
      </c>
      <c r="AQ32" s="164">
        <f>Returns!AP5</f>
        <v>261.94620689655176</v>
      </c>
      <c r="AR32" s="164">
        <f>Returns!AQ5</f>
        <v>309.35793103448276</v>
      </c>
      <c r="AS32" s="164">
        <f>Returns!AR5</f>
        <v>437.4441379310345</v>
      </c>
      <c r="AT32" s="164">
        <f>Returns!AS5</f>
        <v>160.49241379310342</v>
      </c>
      <c r="AU32" s="164">
        <f>Returns!AT5</f>
        <v>163.01448275862069</v>
      </c>
      <c r="AV32" s="164">
        <f>Returns!AU5</f>
        <v>159.38206896551725</v>
      </c>
      <c r="AW32" s="164">
        <f>Returns!AV5</f>
        <v>166.50413793103448</v>
      </c>
      <c r="AX32" s="164">
        <f>Returns!AW5</f>
        <v>293.36896551724141</v>
      </c>
      <c r="AY32" s="164">
        <f>Returns!AX5</f>
        <v>327.04413793103447</v>
      </c>
      <c r="AZ32" s="164">
        <f>Returns!AY5</f>
        <v>445.70827586206894</v>
      </c>
      <c r="BA32" s="164">
        <f>Returns!AZ5</f>
        <v>416.71241379310345</v>
      </c>
      <c r="BB32" s="164">
        <f>Returns!BA5</f>
        <v>202.6696551724138</v>
      </c>
      <c r="BC32" s="164">
        <f>Returns!BB5</f>
        <v>179.13034482758619</v>
      </c>
      <c r="BD32" s="164">
        <f>Returns!BC5</f>
        <v>172.07172413793103</v>
      </c>
      <c r="BE32" s="164">
        <f>Returns!BD5</f>
        <v>158.39862068965519</v>
      </c>
      <c r="BF32" s="164">
        <f>Returns!BE5</f>
        <v>208.79241379310344</v>
      </c>
      <c r="BG32" s="164">
        <f>Returns!BF5</f>
        <v>237.8358620689655</v>
      </c>
      <c r="BH32" s="164">
        <f>Returns!BG5</f>
        <v>208.04689655172416</v>
      </c>
      <c r="BI32" s="164">
        <f>Returns!BH5</f>
        <v>192.80344827586208</v>
      </c>
      <c r="BJ32" s="164">
        <f>Returns!BI5</f>
        <v>172.02413793103446</v>
      </c>
      <c r="BK32" s="164">
        <f>Returns!BJ5</f>
        <v>169.48620689655169</v>
      </c>
      <c r="BL32" s="164">
        <f>Returns!BK5</f>
        <v>291.21172413793107</v>
      </c>
      <c r="BM32" s="164">
        <f>Returns!BL5</f>
        <v>304.99586206896549</v>
      </c>
      <c r="BN32" s="164">
        <f>Returns!BM5</f>
        <v>335.78413793103448</v>
      </c>
      <c r="BO32" s="164">
        <f>Returns!BN5</f>
        <v>197.54620689655169</v>
      </c>
      <c r="BP32" s="164">
        <f>Returns!BO5</f>
        <v>181.28758620689652</v>
      </c>
      <c r="BQ32" s="164">
        <f>Returns!BP5</f>
        <v>168.91517241379307</v>
      </c>
      <c r="BR32" s="164">
        <f>Returns!BQ5</f>
        <v>163.99793103448275</v>
      </c>
      <c r="BS32" s="164">
        <f>Returns!BR5</f>
        <v>203.89103448275861</v>
      </c>
      <c r="BT32" s="164">
        <f>Returns!BS5</f>
        <v>206.58758620689653</v>
      </c>
      <c r="BU32" s="164">
        <f>Returns!BT5</f>
        <v>238.9303448275862</v>
      </c>
      <c r="BV32" s="164">
        <f>Returns!BU5</f>
        <v>155.32137931034481</v>
      </c>
      <c r="BW32" s="164">
        <f>Returns!BV5</f>
        <v>169.18482758620689</v>
      </c>
      <c r="BX32" s="164">
        <f>Returns!BW5</f>
        <v>138.04758620689654</v>
      </c>
      <c r="BY32" s="164">
        <f>Returns!BX5</f>
        <v>124.59655172413792</v>
      </c>
      <c r="BZ32" s="164">
        <f>Returns!BY5</f>
        <v>135.68413793103446</v>
      </c>
      <c r="CA32" s="164">
        <f>Returns!BZ5</f>
        <v>136.08068965517239</v>
      </c>
      <c r="CB32" s="164">
        <f>Returns!CA5</f>
        <v>170.86620689655172</v>
      </c>
      <c r="CC32" s="164">
        <f>Returns!CB5</f>
        <v>190.94758620689655</v>
      </c>
      <c r="CD32" s="164">
        <f>Returns!CC5</f>
        <v>172.8806896551724</v>
      </c>
      <c r="CE32" s="164">
        <f>Returns!CD5</f>
        <v>494.16689655172416</v>
      </c>
      <c r="CF32" s="164">
        <f>Returns!CE5</f>
        <v>378.21517241379314</v>
      </c>
      <c r="CG32" s="164">
        <f>Returns!CF5</f>
        <v>366.74689655172415</v>
      </c>
      <c r="CH32" s="164">
        <f>Returns!CG5</f>
        <v>406.7510344827586</v>
      </c>
      <c r="CI32" s="164">
        <f>Returns!CH5</f>
        <v>588.67310344827581</v>
      </c>
      <c r="CJ32" s="164">
        <f>Returns!CI5</f>
        <v>341.58965517241376</v>
      </c>
      <c r="CK32" s="164">
        <f>Returns!CJ5</f>
        <v>313.14896551724138</v>
      </c>
      <c r="CL32" s="164">
        <f>Returns!CK5</f>
        <v>820.43379310344824</v>
      </c>
      <c r="CM32" s="164">
        <f>Returns!CL5</f>
        <v>527.25517241379316</v>
      </c>
      <c r="CN32" s="164">
        <f>Returns!CM5</f>
        <v>469.64413793103444</v>
      </c>
      <c r="CO32" s="164">
        <f>Returns!CN5</f>
        <v>699.19999999999993</v>
      </c>
      <c r="CP32" s="164">
        <f>Returns!CO5</f>
        <v>372.10827586206898</v>
      </c>
      <c r="CQ32" s="164">
        <f>Returns!CP5</f>
        <v>473.33999999999992</v>
      </c>
      <c r="CR32" s="164">
        <f>Returns!CQ5</f>
        <v>387.51034482758621</v>
      </c>
      <c r="CS32" s="164">
        <f>Returns!CR5</f>
        <v>138.93586206896549</v>
      </c>
      <c r="CT32" s="164">
        <f>Returns!CS5</f>
        <v>134.20896551724138</v>
      </c>
      <c r="CU32" s="164">
        <f>Returns!CT5</f>
        <v>192.26398801003052</v>
      </c>
      <c r="CV32" s="164">
        <f>Returns!CU5</f>
        <v>163.91871440263714</v>
      </c>
      <c r="CW32" s="164">
        <f>Returns!CV5</f>
        <v>202.16185197208631</v>
      </c>
      <c r="CX32" s="164">
        <f>Returns!CW5</f>
        <v>164.45801549145446</v>
      </c>
      <c r="CY32" s="164">
        <f>Returns!CX5</f>
        <v>150.38827586206895</v>
      </c>
      <c r="CZ32" s="164">
        <f>Returns!CY5</f>
        <v>165.14000000000001</v>
      </c>
      <c r="DA32" s="164">
        <f>Returns!CZ5</f>
        <v>147.04137931034484</v>
      </c>
      <c r="DB32" s="164">
        <f>Returns!DA5</f>
        <v>453.43310344827586</v>
      </c>
      <c r="DC32" s="164">
        <f>Returns!DB5</f>
        <v>423.12068965517238</v>
      </c>
      <c r="DD32" s="164">
        <f>Returns!DC5</f>
        <v>492.43793103448274</v>
      </c>
      <c r="DE32" s="164">
        <f>Returns!DD5</f>
        <v>345.99931034482756</v>
      </c>
      <c r="DF32" s="164">
        <f>Returns!DE5</f>
        <v>418.77448275862065</v>
      </c>
      <c r="DG32" s="164">
        <f>Returns!DF5</f>
        <v>369.71310344827583</v>
      </c>
      <c r="DH32" s="164">
        <f>Returns!DG5</f>
        <v>333.46827586206894</v>
      </c>
      <c r="DI32" s="164">
        <v>150</v>
      </c>
      <c r="DJ32" s="164">
        <v>150</v>
      </c>
      <c r="DK32" s="164">
        <v>150</v>
      </c>
      <c r="DL32" s="164">
        <v>500</v>
      </c>
      <c r="DM32" s="164">
        <f>Returns!DL5</f>
        <v>182.12827586206899</v>
      </c>
      <c r="DN32" s="164">
        <f>Returns!DM5</f>
        <v>140.83931034482757</v>
      </c>
      <c r="DO32" s="164">
        <f>Returns!DN5</f>
        <v>138.57103448275862</v>
      </c>
      <c r="DP32" s="164">
        <f>Returns!DO5</f>
        <v>127.32482758620689</v>
      </c>
      <c r="DQ32" s="164">
        <f>Returns!DP5</f>
        <v>151.53034482758622</v>
      </c>
      <c r="DR32" s="164">
        <f>Returns!DQ5</f>
        <v>183.52413793103446</v>
      </c>
      <c r="DS32" s="164">
        <f>Returns!DR5</f>
        <v>157.51034482758621</v>
      </c>
      <c r="DT32" s="164">
        <f>Returns!DS5</f>
        <v>152.32344827586206</v>
      </c>
      <c r="DU32" s="164">
        <f>Returns!DT5</f>
        <v>173.5310344827586</v>
      </c>
      <c r="DV32" s="164">
        <f>Returns!DU5</f>
        <v>154.38551724137929</v>
      </c>
      <c r="DW32" s="164">
        <f>Returns!DV5</f>
        <v>147.50137931034482</v>
      </c>
      <c r="DX32" s="164">
        <f>Returns!DW5</f>
        <v>169.62896551724137</v>
      </c>
      <c r="DY32" s="164">
        <f>Returns!DX5</f>
        <v>203.57379310344825</v>
      </c>
      <c r="DZ32" s="164">
        <f>Returns!DY5</f>
        <v>179.09862068965518</v>
      </c>
      <c r="EA32" s="164">
        <f>Returns!DZ5</f>
        <v>159.08068965517239</v>
      </c>
      <c r="EB32" s="164">
        <f>Returns!EA5</f>
        <v>156.08275862068965</v>
      </c>
      <c r="EC32" s="164">
        <f>Returns!EB5</f>
        <v>135.98551724137928</v>
      </c>
      <c r="ED32" s="164">
        <f>Returns!EC5</f>
        <v>134.38344827586207</v>
      </c>
      <c r="EE32" s="164">
        <f>Returns!ED5</f>
        <v>247.70206896551721</v>
      </c>
      <c r="EF32" s="164">
        <f>Returns!EE5</f>
        <v>245.05310344827586</v>
      </c>
      <c r="EG32" s="164">
        <f>Returns!EF5</f>
        <v>272.90689655172417</v>
      </c>
      <c r="EH32" s="164">
        <f>Returns!EG5</f>
        <v>160.60344827586206</v>
      </c>
      <c r="EI32" s="164">
        <f>Returns!EH5</f>
        <v>154.4806896551724</v>
      </c>
      <c r="EJ32" s="164">
        <f>Returns!EI5</f>
        <v>165.94896551724136</v>
      </c>
      <c r="EK32" s="164">
        <f>Returns!EJ5</f>
        <v>146.58137931034483</v>
      </c>
      <c r="EL32" s="164">
        <f>Returns!EK5</f>
        <v>639.97103448275857</v>
      </c>
      <c r="EM32" s="164">
        <f>Returns!EL5</f>
        <v>627.72551724137929</v>
      </c>
      <c r="EN32" s="164">
        <f>Returns!EM5</f>
        <v>566.64068965517231</v>
      </c>
      <c r="EO32" s="164">
        <f>Returns!EN5</f>
        <v>387.03448275862064</v>
      </c>
      <c r="EP32" s="164">
        <f>Returns!EO5</f>
        <v>608.61172413793099</v>
      </c>
      <c r="EQ32" s="164">
        <f>Returns!EP5</f>
        <v>567.37034482758622</v>
      </c>
      <c r="ER32" s="164">
        <f>Returns!EQ5</f>
        <v>691.74482758620684</v>
      </c>
      <c r="ES32" s="164">
        <f>Returns!ER5</f>
        <v>557.05999999999995</v>
      </c>
      <c r="ET32" s="164">
        <f>Returns!ES5</f>
        <v>646.15724137931034</v>
      </c>
      <c r="EU32" s="164">
        <f>Returns!ET5</f>
        <v>632.70620689655175</v>
      </c>
      <c r="EV32" s="164">
        <f>Returns!EU5</f>
        <v>450.68896551724134</v>
      </c>
      <c r="EW32" s="164">
        <f>Returns!EV5</f>
        <v>341.7641379310345</v>
      </c>
      <c r="EX32" s="164">
        <f>Returns!EW5</f>
        <v>263.21517241379308</v>
      </c>
      <c r="EY32" s="164">
        <f>Returns!EX5</f>
        <v>653.53310344827582</v>
      </c>
      <c r="EZ32" s="164">
        <f>Returns!EY5</f>
        <v>588.49862068965513</v>
      </c>
      <c r="FA32" s="164">
        <f>Returns!EZ5</f>
        <v>670.83862068965516</v>
      </c>
      <c r="FB32" s="164">
        <f>Returns!FA5</f>
        <v>553.80827586206897</v>
      </c>
      <c r="FC32" s="164">
        <f>Returns!FB5</f>
        <v>775.02068965517242</v>
      </c>
      <c r="FD32" s="164">
        <f>Returns!FC5</f>
        <v>342.60482758620691</v>
      </c>
      <c r="FE32" s="164">
        <f>Returns!FD5</f>
        <v>254.25310344827585</v>
      </c>
      <c r="FF32" s="164">
        <f>Returns!FE5</f>
        <v>291.81448275862067</v>
      </c>
      <c r="FG32" s="164">
        <f>Returns!FF5</f>
        <v>267.16482758620685</v>
      </c>
      <c r="FH32" s="164">
        <f>Returns!FG5</f>
        <v>231.57034482758621</v>
      </c>
      <c r="FI32" s="164">
        <f>Returns!FH5</f>
        <v>193.65999999999997</v>
      </c>
      <c r="FJ32" s="164">
        <f>Returns!FI5</f>
        <v>176.25931034482758</v>
      </c>
      <c r="FK32" s="164">
        <f>Returns!FJ5</f>
        <v>160.69862068965517</v>
      </c>
      <c r="FL32" s="164">
        <f>Returns!FK5</f>
        <v>169.69241379310344</v>
      </c>
      <c r="FM32" s="164">
        <f>Returns!FL5</f>
        <v>157.30413793103446</v>
      </c>
      <c r="FN32" s="164">
        <f>Returns!FM5</f>
        <v>158.19241379310344</v>
      </c>
      <c r="FO32" s="164">
        <f>Returns!FN5</f>
        <v>199.30689655172409</v>
      </c>
      <c r="FP32" s="164">
        <f>Returns!FO5</f>
        <v>201.22620689655173</v>
      </c>
      <c r="FQ32" s="164">
        <f>Returns!FP5</f>
        <v>141.85448275862069</v>
      </c>
      <c r="FR32" s="164">
        <f>Returns!FQ5</f>
        <v>150.83241379310343</v>
      </c>
      <c r="FS32" s="164">
        <f>Returns!FR5</f>
        <v>126.38896551724137</v>
      </c>
      <c r="FT32" s="164">
        <f>Returns!FS5</f>
        <v>130.24344827586208</v>
      </c>
      <c r="FU32" s="164">
        <f>Returns!FT5</f>
        <v>256.17241379310343</v>
      </c>
      <c r="FV32" s="164">
        <f>Returns!FU5</f>
        <v>269.71862068965515</v>
      </c>
      <c r="FW32" s="164">
        <f>Returns!FV5</f>
        <v>138.03172413793104</v>
      </c>
      <c r="FX32" s="164">
        <f>Returns!FW5</f>
        <v>135.66827586206895</v>
      </c>
      <c r="FY32" s="164">
        <f>Returns!FX5</f>
        <v>145.93103448275863</v>
      </c>
      <c r="FZ32" s="164">
        <f>Returns!FY5</f>
        <v>136.04896551724138</v>
      </c>
      <c r="GA32" s="164">
        <f>Returns!FZ5</f>
        <v>164.71172413793101</v>
      </c>
      <c r="GB32" s="164">
        <f>Returns!GA5</f>
        <v>173.68965517241378</v>
      </c>
      <c r="GC32" s="164">
        <f>Returns!GB5</f>
        <v>194.96068965517242</v>
      </c>
      <c r="GD32" s="164">
        <f>Returns!GC5</f>
        <v>195.24620689655171</v>
      </c>
      <c r="GE32" s="164">
        <f>Returns!GD5</f>
        <v>161.42827586206897</v>
      </c>
      <c r="GF32" s="164">
        <f>Returns!GE5</f>
        <v>165.23517241379309</v>
      </c>
      <c r="GG32" s="164">
        <f>Returns!GF5</f>
        <v>164.15655172413793</v>
      </c>
      <c r="GH32" s="164">
        <f>Returns!GG5</f>
        <v>162.79241379310344</v>
      </c>
      <c r="GI32" s="164">
        <f>Returns!GH5</f>
        <v>320.55655172413793</v>
      </c>
      <c r="GJ32" s="164">
        <f>Returns!GI5</f>
        <v>343.57241379310341</v>
      </c>
      <c r="GK32" s="164">
        <f>Returns!GJ5</f>
        <v>313.14896551724138</v>
      </c>
      <c r="GL32" s="164">
        <f>Returns!GK5</f>
        <v>184.8089655172414</v>
      </c>
      <c r="GM32" s="164">
        <f>Returns!GL5</f>
        <v>179.41586206896554</v>
      </c>
      <c r="GN32" s="164">
        <f>Returns!GM5</f>
        <v>170.3744827586207</v>
      </c>
      <c r="GO32" s="164">
        <f>Returns!GN5</f>
        <v>170.64413793103449</v>
      </c>
      <c r="GP32" s="164">
        <f>Returns!GO5</f>
        <v>194.0406896551724</v>
      </c>
      <c r="GQ32" s="164">
        <f>Returns!GP5</f>
        <v>210.71172413793104</v>
      </c>
      <c r="GR32" s="164">
        <f>Returns!GQ5</f>
        <v>244.27586206896552</v>
      </c>
      <c r="GS32" s="164">
        <f>Returns!GR5</f>
        <v>205.71517241379308</v>
      </c>
      <c r="GT32" s="164">
        <f>Returns!GS5</f>
        <v>268.25931034482761</v>
      </c>
      <c r="GU32" s="164">
        <f>Returns!GT5</f>
        <v>489.86827586206897</v>
      </c>
      <c r="GV32" s="164">
        <f>Returns!GU5</f>
        <v>383.59241379310345</v>
      </c>
      <c r="GW32" s="164">
        <f>Returns!GV5</f>
        <v>432.17793103448281</v>
      </c>
      <c r="GX32" s="164">
        <f>Returns!GW5</f>
        <v>547.11448275862062</v>
      </c>
      <c r="GY32" s="164">
        <f>Returns!GX5</f>
        <v>503.11310344827587</v>
      </c>
      <c r="GZ32" s="164">
        <f>Returns!GY5</f>
        <v>401.40551724137936</v>
      </c>
      <c r="HA32" s="164">
        <f>Returns!GZ5</f>
        <v>431.40068965517241</v>
      </c>
      <c r="HB32" s="164">
        <f>Returns!HA5</f>
        <v>776.03586206896546</v>
      </c>
      <c r="HC32" s="164">
        <f>Returns!HB5</f>
        <v>581.34482758620697</v>
      </c>
      <c r="HD32" s="164">
        <f>Returns!HC5</f>
        <v>637.63931034482755</v>
      </c>
      <c r="HE32" s="164">
        <f>Returns!HD5</f>
        <v>920.06344827586202</v>
      </c>
      <c r="HF32" s="164">
        <f>Returns!HE5</f>
        <v>941.3662068965516</v>
      </c>
      <c r="HG32" s="164">
        <f>Returns!HF5</f>
        <v>754.14620689655169</v>
      </c>
      <c r="HH32" s="164">
        <f>Returns!HG5</f>
        <v>213.78896551724137</v>
      </c>
      <c r="HI32" s="164">
        <f>Returns!HH5</f>
        <v>178.24206896551723</v>
      </c>
      <c r="HJ32" s="164">
        <f>Returns!HI5</f>
        <v>183.06413793103448</v>
      </c>
      <c r="HK32" s="164">
        <f>Returns!HJ5</f>
        <v>176.78275862068963</v>
      </c>
      <c r="HL32" s="164">
        <f>Returns!HK5</f>
        <v>267.22827586206898</v>
      </c>
      <c r="HM32" s="164">
        <f>Returns!HL5</f>
        <v>236.50344827586207</v>
      </c>
      <c r="HN32" s="164">
        <f>Returns!HM5</f>
        <v>191.31241379310347</v>
      </c>
      <c r="HO32" s="164">
        <f>Returns!HN5</f>
        <v>159.47724137931033</v>
      </c>
      <c r="HP32" s="164">
        <f>Returns!HO5</f>
        <v>228.06482758620689</v>
      </c>
      <c r="HQ32" s="164">
        <f>Returns!HP5</f>
        <v>186.17310344827584</v>
      </c>
      <c r="HR32" s="164">
        <f>Returns!HQ5</f>
        <v>198.21241379310345</v>
      </c>
      <c r="HS32" s="164">
        <f>Returns!HR5</f>
        <v>285.64413793103449</v>
      </c>
      <c r="HT32" s="164">
        <f>Returns!HS5</f>
        <v>165.53655172413792</v>
      </c>
      <c r="HU32" s="164">
        <f>Returns!HT5</f>
        <v>148.24689655172415</v>
      </c>
      <c r="HV32" s="164">
        <f>Returns!HU5</f>
        <v>152.48206896551724</v>
      </c>
      <c r="HW32" s="164">
        <f>Returns!HV5</f>
        <v>271.05103448275861</v>
      </c>
      <c r="HX32" s="164">
        <f>Returns!HW5</f>
        <v>264.02413793103449</v>
      </c>
      <c r="HY32" s="164">
        <f>Returns!HX5</f>
        <v>308.12068965517244</v>
      </c>
      <c r="HZ32" s="164">
        <f>Returns!HY5</f>
        <v>485.37931034482767</v>
      </c>
      <c r="IA32" s="164">
        <f>Returns!HZ5</f>
        <v>409.3841379310345</v>
      </c>
      <c r="IB32" s="164">
        <f>Returns!IA5</f>
        <v>549.12896551724134</v>
      </c>
      <c r="IC32" s="164">
        <f>Returns!IB5</f>
        <v>223.24275862068967</v>
      </c>
      <c r="ID32" s="164">
        <f>Returns!IC5</f>
        <v>219.11862068965516</v>
      </c>
      <c r="IE32" s="164">
        <f>Returns!ID5</f>
        <v>164.64827586206897</v>
      </c>
      <c r="IF32" s="164">
        <f>Returns!IE5</f>
        <v>219.92758620689654</v>
      </c>
      <c r="IG32" s="164">
        <f>Returns!IF5</f>
        <v>251.23931034482757</v>
      </c>
      <c r="IH32" s="164">
        <f>Returns!IG5</f>
        <v>257.88551724137932</v>
      </c>
      <c r="II32" s="164">
        <f>Returns!IH5</f>
        <v>174.30827586206897</v>
      </c>
      <c r="IJ32" s="164">
        <f>Returns!II5</f>
        <v>223.89310344827587</v>
      </c>
      <c r="IK32" s="164">
        <f>Returns!IJ5</f>
        <v>212.66275862068966</v>
      </c>
      <c r="IL32" s="164">
        <f>Returns!IK5</f>
        <v>193.23172413793102</v>
      </c>
      <c r="IM32" s="164">
        <f>Returns!IL5</f>
        <v>226.95448275862066</v>
      </c>
      <c r="IN32" s="164">
        <f>Returns!IM5</f>
        <v>252.58758620689653</v>
      </c>
      <c r="IO32" s="164">
        <f>Returns!IN5</f>
        <v>226.24068965517236</v>
      </c>
      <c r="IP32" s="164">
        <f>Returns!IO5</f>
        <v>794.45172413793102</v>
      </c>
      <c r="IQ32" s="164">
        <v>300</v>
      </c>
      <c r="IR32" s="164">
        <v>300</v>
      </c>
      <c r="IS32" s="164">
        <v>300</v>
      </c>
      <c r="IT32" s="164">
        <v>100</v>
      </c>
      <c r="IU32" s="164">
        <v>100</v>
      </c>
      <c r="IV32" s="164">
        <v>300</v>
      </c>
      <c r="IW32" s="164">
        <v>200</v>
      </c>
      <c r="IX32" s="164">
        <v>200</v>
      </c>
      <c r="IY32" s="164">
        <v>400</v>
      </c>
      <c r="IZ32" s="164">
        <v>200</v>
      </c>
      <c r="JA32" s="164">
        <v>100</v>
      </c>
      <c r="JB32" s="164">
        <v>300</v>
      </c>
      <c r="JC32" s="164">
        <f>Returns!JB5</f>
        <v>722.29517241379313</v>
      </c>
      <c r="JD32" s="164">
        <f>Returns!JC5</f>
        <v>624.80689655172421</v>
      </c>
      <c r="JE32" s="164">
        <v>677</v>
      </c>
      <c r="JF32" s="164">
        <v>600</v>
      </c>
      <c r="JG32" s="164">
        <v>600</v>
      </c>
      <c r="JH32" s="164">
        <v>600</v>
      </c>
      <c r="JI32" s="164">
        <f>Returns!JH5</f>
        <v>363.73310344827587</v>
      </c>
      <c r="JJ32" s="164">
        <f>Returns!JI5</f>
        <v>291.33862068965516</v>
      </c>
      <c r="JK32" s="164">
        <f>Returns!JJ5</f>
        <v>280.58413793103449</v>
      </c>
      <c r="JL32" s="164">
        <f>Returns!JK5</f>
        <v>299.25379310344823</v>
      </c>
      <c r="JM32" s="164">
        <f>Returns!JL5</f>
        <v>490.86758620689653</v>
      </c>
      <c r="JN32" s="164">
        <f>Returns!JM5</f>
        <v>320.68344827586208</v>
      </c>
      <c r="JO32" s="164">
        <f>Returns!JN5</f>
        <v>756.14482758620682</v>
      </c>
      <c r="JP32" s="164">
        <f>Returns!JO5</f>
        <v>1107.7275862068966</v>
      </c>
      <c r="JQ32" s="164">
        <f>Returns!JP5</f>
        <v>693.04551724137934</v>
      </c>
      <c r="JR32" s="164">
        <f>Returns!JQ5</f>
        <v>327.32965517241377</v>
      </c>
      <c r="JS32" s="164">
        <f>Returns!JR5</f>
        <v>302.02965517241381</v>
      </c>
      <c r="JT32" s="164">
        <f>Returns!JS5</f>
        <v>293.87655172413793</v>
      </c>
      <c r="JU32" s="164">
        <f>Returns!JT5</f>
        <v>281.91655172413789</v>
      </c>
      <c r="JV32" s="164">
        <f>Returns!JU5</f>
        <v>555.90206896551717</v>
      </c>
      <c r="JW32" s="164">
        <f>Returns!JV5</f>
        <v>772.05448275862079</v>
      </c>
      <c r="JX32" s="164">
        <f>Returns!JW5</f>
        <v>397.9</v>
      </c>
      <c r="JY32" s="164">
        <f>Returns!JX5</f>
        <v>388.22413793103448</v>
      </c>
      <c r="JZ32" s="164">
        <f>Returns!JY5</f>
        <v>340.19379310344829</v>
      </c>
      <c r="KA32" s="164">
        <f>Returns!JZ5</f>
        <v>566.46620689655174</v>
      </c>
      <c r="KB32" s="164">
        <f>Returns!KA5</f>
        <v>487.25103448275866</v>
      </c>
      <c r="KC32" s="164">
        <f>Returns!KB5</f>
        <v>693.31517241379311</v>
      </c>
      <c r="KD32" s="164">
        <v>1000</v>
      </c>
      <c r="KE32" s="164">
        <v>1000</v>
      </c>
      <c r="KF32" s="164">
        <v>1000</v>
      </c>
      <c r="KG32" s="164">
        <v>1000</v>
      </c>
      <c r="KH32" s="164">
        <v>1000</v>
      </c>
      <c r="KI32" s="164">
        <v>1000</v>
      </c>
      <c r="KJ32" s="164">
        <v>1000</v>
      </c>
      <c r="KK32" s="164">
        <v>1000</v>
      </c>
      <c r="KL32" s="164">
        <v>1000</v>
      </c>
      <c r="KM32" s="164">
        <v>1000</v>
      </c>
      <c r="KN32" s="164">
        <v>1000</v>
      </c>
      <c r="KO32" s="164">
        <v>0</v>
      </c>
      <c r="KP32" s="164">
        <v>1000</v>
      </c>
      <c r="KQ32" s="164">
        <v>1000</v>
      </c>
      <c r="KR32" s="164">
        <v>1000</v>
      </c>
      <c r="KS32" s="164">
        <v>600</v>
      </c>
      <c r="KT32" s="164">
        <v>850</v>
      </c>
      <c r="KU32" s="164">
        <v>1000</v>
      </c>
      <c r="KV32" s="164">
        <v>1000</v>
      </c>
      <c r="KW32" s="164">
        <v>500</v>
      </c>
      <c r="KX32" s="164">
        <v>500</v>
      </c>
      <c r="KY32" s="164">
        <v>500</v>
      </c>
      <c r="KZ32" s="164">
        <v>1200</v>
      </c>
      <c r="LA32" s="164">
        <v>1200</v>
      </c>
      <c r="LB32" s="164">
        <v>750</v>
      </c>
      <c r="LC32" s="164">
        <v>1000</v>
      </c>
      <c r="LD32" s="164">
        <v>250</v>
      </c>
      <c r="LE32" s="164">
        <v>1000</v>
      </c>
      <c r="LF32" s="164">
        <f>Returns!LE5</f>
        <v>644.15862068965521</v>
      </c>
      <c r="LG32" s="164">
        <v>1000</v>
      </c>
      <c r="LH32" s="164">
        <v>400</v>
      </c>
      <c r="LI32" s="164">
        <v>400</v>
      </c>
      <c r="LJ32" s="164">
        <v>1200</v>
      </c>
      <c r="LK32" s="164">
        <f>Returns!LJ5</f>
        <v>261.45448275862066</v>
      </c>
      <c r="LL32" s="164">
        <f>Returns!LK5</f>
        <v>199.0848275862069</v>
      </c>
      <c r="LM32" s="164">
        <v>600</v>
      </c>
      <c r="LN32" s="164">
        <v>1200</v>
      </c>
      <c r="LO32" s="164">
        <v>1200</v>
      </c>
      <c r="LP32" s="164">
        <f>Returns!LO5</f>
        <v>99.407586206896553</v>
      </c>
      <c r="LQ32" s="164">
        <f>Returns!LP5</f>
        <v>149.32551724137929</v>
      </c>
      <c r="LR32" s="164">
        <f>Returns!LQ5</f>
        <v>575.39655172413802</v>
      </c>
      <c r="LS32" s="164">
        <f>Returns!LR5</f>
        <v>424.96068965517242</v>
      </c>
      <c r="LT32" s="164">
        <f>Returns!LS5</f>
        <v>946.7275862068966</v>
      </c>
      <c r="LU32" s="164">
        <f>Returns!LT5</f>
        <v>627.5668965517242</v>
      </c>
      <c r="LV32" s="164">
        <f>Returns!LU5</f>
        <v>554.14137931034486</v>
      </c>
      <c r="LW32" s="164">
        <f>Returns!LV5</f>
        <v>377.54896551724141</v>
      </c>
      <c r="LX32" s="164">
        <f>Returns!LW5</f>
        <v>429.62413793103445</v>
      </c>
      <c r="LY32" s="164">
        <v>2000</v>
      </c>
      <c r="LZ32" s="164">
        <f>Returns!LY5</f>
        <v>466.13862068965517</v>
      </c>
      <c r="MA32" s="164">
        <f>Returns!LZ5</f>
        <v>469.65999999999997</v>
      </c>
      <c r="MB32" s="164">
        <v>2000</v>
      </c>
      <c r="MC32" s="164">
        <v>1000</v>
      </c>
      <c r="MD32" s="164">
        <v>1000</v>
      </c>
      <c r="ME32" s="164">
        <v>1250</v>
      </c>
      <c r="MF32" s="164">
        <v>700</v>
      </c>
      <c r="MG32" s="164">
        <v>700</v>
      </c>
      <c r="MH32" s="164">
        <v>1250</v>
      </c>
      <c r="MI32" s="164">
        <v>0</v>
      </c>
      <c r="MJ32" s="164">
        <v>1000</v>
      </c>
      <c r="MK32" s="164">
        <v>1000</v>
      </c>
      <c r="ML32" s="164">
        <v>1000</v>
      </c>
      <c r="MM32" s="164">
        <v>1000</v>
      </c>
      <c r="MN32" s="164">
        <v>1000</v>
      </c>
      <c r="MO32" s="164">
        <v>1500</v>
      </c>
      <c r="MP32" s="164">
        <v>0</v>
      </c>
      <c r="MQ32" s="164">
        <v>1500</v>
      </c>
      <c r="MR32" s="164">
        <v>1500</v>
      </c>
      <c r="MS32" s="164">
        <f>Returns!MR5</f>
        <v>105.92689655172414</v>
      </c>
      <c r="MT32" s="164">
        <f>Returns!MS5</f>
        <v>113.57241379310345</v>
      </c>
      <c r="MU32" s="164">
        <f>Returns!MT5</f>
        <v>222.32275862068965</v>
      </c>
      <c r="MV32" s="164">
        <f>Returns!MU5</f>
        <v>201.22620689655173</v>
      </c>
      <c r="MW32" s="164">
        <f>Returns!MV5</f>
        <v>178.46413793103451</v>
      </c>
      <c r="MX32" s="164">
        <f>Returns!MW5</f>
        <v>120.42482758620689</v>
      </c>
      <c r="MY32" s="164">
        <f>Returns!MX5</f>
        <v>125.34206896551723</v>
      </c>
      <c r="MZ32" s="164">
        <f>Returns!MY5</f>
        <v>126.73793103448277</v>
      </c>
      <c r="NA32" s="164">
        <f>Returns!MZ5</f>
        <v>107.95735390095921</v>
      </c>
      <c r="NB32" s="164">
        <f>Returns!NA5</f>
        <v>150.54691189550402</v>
      </c>
    </row>
    <row r="33" spans="1:366" ht="15.75" customHeight="1">
      <c r="A33" s="22">
        <v>60</v>
      </c>
      <c r="B33" s="8" t="s">
        <v>105</v>
      </c>
      <c r="C33" s="8">
        <f t="shared" ref="C33:C36" si="578">SUM(C80,C127)</f>
        <v>1.3578563233172245</v>
      </c>
      <c r="D33" s="8">
        <f t="shared" ref="D33:Q33" si="579">SUM(D80,D127)</f>
        <v>1.2842401704078292</v>
      </c>
      <c r="E33" s="8">
        <f t="shared" si="579"/>
        <v>1.445798548372764</v>
      </c>
      <c r="F33" s="8">
        <f t="shared" si="579"/>
        <v>1.3557286888400739</v>
      </c>
      <c r="G33" s="8">
        <f t="shared" si="579"/>
        <v>1.4202669346469621</v>
      </c>
      <c r="H33" s="8">
        <f t="shared" si="579"/>
        <v>1.1745960736853585</v>
      </c>
      <c r="I33" s="8">
        <f t="shared" si="579"/>
        <v>1.3511897352888207</v>
      </c>
      <c r="J33" s="8">
        <f t="shared" si="579"/>
        <v>1.4612593589067218</v>
      </c>
      <c r="K33" s="8">
        <f t="shared" si="579"/>
        <v>1.3178567951468014</v>
      </c>
      <c r="L33" s="8">
        <f t="shared" si="579"/>
        <v>1.2075034869319472</v>
      </c>
      <c r="M33" s="8">
        <f t="shared" si="579"/>
        <v>1.1172917851007811</v>
      </c>
      <c r="N33" s="8">
        <f t="shared" si="579"/>
        <v>1.0594201273222967</v>
      </c>
      <c r="O33" s="8">
        <f t="shared" si="579"/>
        <v>1.768773462004156</v>
      </c>
      <c r="P33" s="8">
        <f t="shared" si="579"/>
        <v>2.2453635848857898</v>
      </c>
      <c r="Q33" s="8">
        <f t="shared" si="579"/>
        <v>3.0124467350476558</v>
      </c>
      <c r="R33" s="8">
        <f t="shared" ref="R33:AJ33" si="580">SUM(R80,R127)</f>
        <v>3.186629077577015</v>
      </c>
      <c r="S33" s="8">
        <f t="shared" si="580"/>
        <v>2.136003172760272</v>
      </c>
      <c r="T33" s="8">
        <f t="shared" si="580"/>
        <v>1.1970071568446732</v>
      </c>
      <c r="U33" s="8">
        <f t="shared" si="580"/>
        <v>1.1812626617137623</v>
      </c>
      <c r="V33" s="8">
        <f t="shared" si="580"/>
        <v>1.237574054209003</v>
      </c>
      <c r="W33" s="8">
        <f t="shared" si="580"/>
        <v>2.7175565965146458</v>
      </c>
      <c r="X33" s="8">
        <f t="shared" si="580"/>
        <v>2.8609591602745663</v>
      </c>
      <c r="Y33" s="8">
        <f t="shared" si="580"/>
        <v>1.3713313416725088</v>
      </c>
      <c r="Z33" s="8">
        <f t="shared" si="580"/>
        <v>1.3785652988948194</v>
      </c>
      <c r="AA33" s="8">
        <f t="shared" si="580"/>
        <v>1.3670760727182083</v>
      </c>
      <c r="AB33" s="8">
        <f t="shared" si="580"/>
        <v>1.2955875542859634</v>
      </c>
      <c r="AC33" s="8">
        <f t="shared" si="580"/>
        <v>1.0853772679435287</v>
      </c>
      <c r="AD33" s="8">
        <f t="shared" si="580"/>
        <v>2.2443706887964527</v>
      </c>
      <c r="AE33" s="8">
        <f t="shared" si="580"/>
        <v>2.8232291088797696</v>
      </c>
      <c r="AF33" s="8">
        <f t="shared" si="580"/>
        <v>1.3865084676095132</v>
      </c>
      <c r="AG33" s="8">
        <f t="shared" si="580"/>
        <v>1.3789908257902495</v>
      </c>
      <c r="AH33" s="8">
        <f t="shared" si="580"/>
        <v>1.4093450776642582</v>
      </c>
      <c r="AI33" s="8">
        <f t="shared" si="580"/>
        <v>1.3370055054411532</v>
      </c>
      <c r="AJ33" s="8">
        <f t="shared" si="580"/>
        <v>1.3337431325761893</v>
      </c>
      <c r="AK33" s="8">
        <f t="shared" ref="AK33:CV33" si="581">SUM(AK80,AK127)</f>
        <v>1.6099100877102783</v>
      </c>
      <c r="AL33" s="8">
        <f t="shared" si="581"/>
        <v>1.8723183398921301</v>
      </c>
      <c r="AM33" s="8">
        <f t="shared" si="581"/>
        <v>1.6022506035925381</v>
      </c>
      <c r="AN33" s="8">
        <f t="shared" si="581"/>
        <v>1.6412572356736239</v>
      </c>
      <c r="AO33" s="8">
        <f t="shared" si="581"/>
        <v>1.5614000216312554</v>
      </c>
      <c r="AP33" s="8">
        <f t="shared" si="581"/>
        <v>3.064928385484027</v>
      </c>
      <c r="AQ33" s="8">
        <f t="shared" si="581"/>
        <v>2.3423837170438366</v>
      </c>
      <c r="AR33" s="8">
        <f t="shared" si="581"/>
        <v>2.766350347190623</v>
      </c>
      <c r="AS33" s="8">
        <f t="shared" si="581"/>
        <v>3.9117269073897862</v>
      </c>
      <c r="AT33" s="8">
        <f t="shared" si="581"/>
        <v>1.4351603759870131</v>
      </c>
      <c r="AU33" s="8">
        <f t="shared" si="581"/>
        <v>1.4577133014448047</v>
      </c>
      <c r="AV33" s="8">
        <f t="shared" si="581"/>
        <v>1.4252314150936458</v>
      </c>
      <c r="AW33" s="8">
        <f t="shared" si="581"/>
        <v>1.4889186071096736</v>
      </c>
      <c r="AX33" s="8">
        <f t="shared" si="581"/>
        <v>2.6233733103261332</v>
      </c>
      <c r="AY33" s="8">
        <f t="shared" si="581"/>
        <v>2.9245045099921168</v>
      </c>
      <c r="AZ33" s="8">
        <f t="shared" si="581"/>
        <v>3.9856267448961331</v>
      </c>
      <c r="BA33" s="8">
        <f t="shared" si="581"/>
        <v>3.7263390232807696</v>
      </c>
      <c r="BB33" s="8">
        <f t="shared" si="581"/>
        <v>1.8123190476364961</v>
      </c>
      <c r="BC33" s="8">
        <f t="shared" si="581"/>
        <v>1.6018250766971081</v>
      </c>
      <c r="BD33" s="8">
        <f t="shared" si="581"/>
        <v>1.5387052538749872</v>
      </c>
      <c r="BE33" s="8">
        <f t="shared" si="581"/>
        <v>1.4164371925880919</v>
      </c>
      <c r="BF33" s="8">
        <f t="shared" si="581"/>
        <v>1.867070174848493</v>
      </c>
      <c r="BG33" s="8">
        <f t="shared" si="581"/>
        <v>2.1267834233592877</v>
      </c>
      <c r="BH33" s="8">
        <f t="shared" si="581"/>
        <v>1.8604035868200897</v>
      </c>
      <c r="BI33" s="8">
        <f t="shared" si="581"/>
        <v>1.7240931379840034</v>
      </c>
      <c r="BJ33" s="8">
        <f t="shared" si="581"/>
        <v>1.5382797269795569</v>
      </c>
      <c r="BK33" s="8">
        <f t="shared" si="581"/>
        <v>1.5155849592232884</v>
      </c>
      <c r="BL33" s="8">
        <f t="shared" si="581"/>
        <v>2.604082757733305</v>
      </c>
      <c r="BM33" s="8">
        <f t="shared" si="581"/>
        <v>2.7273437151095363</v>
      </c>
      <c r="BN33" s="8">
        <f t="shared" si="581"/>
        <v>3.0026596164527657</v>
      </c>
      <c r="BO33" s="8">
        <f t="shared" si="581"/>
        <v>1.7665039852285296</v>
      </c>
      <c r="BP33" s="8">
        <f t="shared" si="581"/>
        <v>1.6211156292899358</v>
      </c>
      <c r="BQ33" s="8">
        <f t="shared" si="581"/>
        <v>1.5104786364781282</v>
      </c>
      <c r="BR33" s="8">
        <f t="shared" si="581"/>
        <v>1.4665075239503587</v>
      </c>
      <c r="BS33" s="8">
        <f t="shared" si="581"/>
        <v>1.8232409046192</v>
      </c>
      <c r="BT33" s="8">
        <f t="shared" si="581"/>
        <v>1.8473540953602352</v>
      </c>
      <c r="BU33" s="8">
        <f t="shared" si="581"/>
        <v>2.1365705419541787</v>
      </c>
      <c r="BV33" s="8">
        <f t="shared" si="581"/>
        <v>1.3889197866836165</v>
      </c>
      <c r="BW33" s="8">
        <f t="shared" si="581"/>
        <v>1.5128899555522319</v>
      </c>
      <c r="BX33" s="8">
        <f t="shared" si="581"/>
        <v>1.2344535236425158</v>
      </c>
      <c r="BY33" s="8">
        <f t="shared" si="581"/>
        <v>1.1141712545342941</v>
      </c>
      <c r="BZ33" s="8">
        <f t="shared" si="581"/>
        <v>1.2133190211694909</v>
      </c>
      <c r="CA33" s="8">
        <f t="shared" si="581"/>
        <v>1.2168650786314079</v>
      </c>
      <c r="CB33" s="8">
        <f t="shared" si="581"/>
        <v>1.5279252391907596</v>
      </c>
      <c r="CC33" s="8">
        <f t="shared" si="581"/>
        <v>1.7074975890622319</v>
      </c>
      <c r="CD33" s="8">
        <f t="shared" si="581"/>
        <v>1.5459392110972976</v>
      </c>
      <c r="CE33" s="8">
        <f t="shared" si="581"/>
        <v>4.4189549667423815</v>
      </c>
      <c r="CF33" s="8">
        <f t="shared" si="581"/>
        <v>3.3820877648778755</v>
      </c>
      <c r="CG33" s="8">
        <f t="shared" si="581"/>
        <v>3.279535783079238</v>
      </c>
      <c r="CH33" s="8">
        <f t="shared" si="581"/>
        <v>3.6372620598374166</v>
      </c>
      <c r="CI33" s="8">
        <f t="shared" si="581"/>
        <v>5.2640513810664205</v>
      </c>
      <c r="CJ33" s="8">
        <f t="shared" si="581"/>
        <v>3.0545738976952292</v>
      </c>
      <c r="CK33" s="8">
        <f t="shared" si="581"/>
        <v>2.8002506565265479</v>
      </c>
      <c r="CL33" s="8">
        <f t="shared" si="581"/>
        <v>7.3365092041091398</v>
      </c>
      <c r="CM33" s="8">
        <f t="shared" si="581"/>
        <v>4.7148380013647291</v>
      </c>
      <c r="CN33" s="8">
        <f t="shared" si="581"/>
        <v>4.1996667732974382</v>
      </c>
      <c r="CO33" s="8">
        <f t="shared" si="581"/>
        <v>6.2524085168519008</v>
      </c>
      <c r="CP33" s="8">
        <f t="shared" si="581"/>
        <v>3.3274784799643551</v>
      </c>
      <c r="CQ33" s="8">
        <f t="shared" si="581"/>
        <v>4.2327160288425034</v>
      </c>
      <c r="CR33" s="8">
        <f t="shared" si="581"/>
        <v>3.4652073517852076</v>
      </c>
      <c r="CS33" s="8">
        <f t="shared" si="581"/>
        <v>1.2423966923572094</v>
      </c>
      <c r="CT33" s="8">
        <f t="shared" si="581"/>
        <v>1.2001276874111602</v>
      </c>
      <c r="CU33" s="8">
        <f t="shared" si="581"/>
        <v>1.7192691592074181</v>
      </c>
      <c r="CV33" s="8">
        <f t="shared" si="581"/>
        <v>1.4657991504611885</v>
      </c>
      <c r="CW33" s="8">
        <f t="shared" ref="CW33:FH33" si="582">SUM(CW80,CW127)</f>
        <v>1.8077781536796711</v>
      </c>
      <c r="CX33" s="8">
        <f t="shared" si="582"/>
        <v>1.4706217058400053</v>
      </c>
      <c r="CY33" s="8">
        <f t="shared" si="582"/>
        <v>1.34480683185737</v>
      </c>
      <c r="CZ33" s="8">
        <f t="shared" si="582"/>
        <v>1.4767201694406795</v>
      </c>
      <c r="DA33" s="8">
        <f t="shared" si="582"/>
        <v>1.3148781068787914</v>
      </c>
      <c r="DB33" s="8">
        <f t="shared" si="582"/>
        <v>4.0547039442542756</v>
      </c>
      <c r="DC33" s="8">
        <f t="shared" si="582"/>
        <v>3.783643311865347</v>
      </c>
      <c r="DD33" s="8">
        <f t="shared" si="582"/>
        <v>4.4034941562084224</v>
      </c>
      <c r="DE33" s="8">
        <f t="shared" si="582"/>
        <v>3.0940060566717449</v>
      </c>
      <c r="DF33" s="8">
        <f t="shared" si="582"/>
        <v>3.7447785220827372</v>
      </c>
      <c r="DG33" s="8">
        <f t="shared" si="582"/>
        <v>3.3060602928943768</v>
      </c>
      <c r="DH33" s="8">
        <f t="shared" si="582"/>
        <v>2.981950640875171</v>
      </c>
      <c r="DI33" s="8">
        <f t="shared" si="582"/>
        <v>1.3413347790729193</v>
      </c>
      <c r="DJ33" s="8">
        <f t="shared" si="582"/>
        <v>1.3413347790729193</v>
      </c>
      <c r="DK33" s="8">
        <f t="shared" si="582"/>
        <v>1.3413347790729193</v>
      </c>
      <c r="DL33" s="8">
        <f t="shared" si="582"/>
        <v>4.471115930243065</v>
      </c>
      <c r="DM33" s="8">
        <f t="shared" si="582"/>
        <v>1.6286332711092002</v>
      </c>
      <c r="DN33" s="8">
        <f t="shared" si="582"/>
        <v>1.2594177681744105</v>
      </c>
      <c r="DO33" s="8">
        <f t="shared" si="582"/>
        <v>1.2391343194922462</v>
      </c>
      <c r="DP33" s="8">
        <f t="shared" si="582"/>
        <v>1.1385681298722825</v>
      </c>
      <c r="DQ33" s="8">
        <f t="shared" si="582"/>
        <v>1.3550194773476911</v>
      </c>
      <c r="DR33" s="8">
        <f t="shared" si="582"/>
        <v>1.6411153933751472</v>
      </c>
      <c r="DS33" s="8">
        <f t="shared" si="582"/>
        <v>1.4084940238733981</v>
      </c>
      <c r="DT33" s="8">
        <f t="shared" si="582"/>
        <v>1.3621115922715248</v>
      </c>
      <c r="DU33" s="8">
        <f t="shared" si="582"/>
        <v>1.5517547453348413</v>
      </c>
      <c r="DV33" s="8">
        <f t="shared" si="582"/>
        <v>1.3805510910734926</v>
      </c>
      <c r="DW33" s="8">
        <f t="shared" si="582"/>
        <v>1.3189915335346152</v>
      </c>
      <c r="DX33" s="8">
        <f t="shared" si="582"/>
        <v>1.5168615399095788</v>
      </c>
      <c r="DY33" s="8">
        <f t="shared" si="582"/>
        <v>1.8204040586496664</v>
      </c>
      <c r="DZ33" s="8">
        <f t="shared" si="582"/>
        <v>1.6015413921001547</v>
      </c>
      <c r="EA33" s="8">
        <f t="shared" si="582"/>
        <v>1.4225364114225889</v>
      </c>
      <c r="EB33" s="8">
        <f t="shared" si="582"/>
        <v>1.395728217010497</v>
      </c>
      <c r="EC33" s="8">
        <f t="shared" si="582"/>
        <v>1.2160140248405478</v>
      </c>
      <c r="ED33" s="8">
        <f t="shared" si="582"/>
        <v>1.2016879526944038</v>
      </c>
      <c r="EE33" s="8">
        <f t="shared" si="582"/>
        <v>2.2150093330117806</v>
      </c>
      <c r="EF33" s="8">
        <f t="shared" si="582"/>
        <v>2.1913216691661761</v>
      </c>
      <c r="EG33" s="8">
        <f t="shared" si="582"/>
        <v>2.4403967452912201</v>
      </c>
      <c r="EH33" s="8">
        <f t="shared" si="582"/>
        <v>1.4361532720763499</v>
      </c>
      <c r="EI33" s="8">
        <f t="shared" si="582"/>
        <v>1.3814021448643525</v>
      </c>
      <c r="EJ33" s="8">
        <f t="shared" si="582"/>
        <v>1.4839541266629896</v>
      </c>
      <c r="EK33" s="8">
        <f t="shared" si="582"/>
        <v>1.310764680222968</v>
      </c>
      <c r="EL33" s="8">
        <f t="shared" si="582"/>
        <v>5.7227693743399914</v>
      </c>
      <c r="EM33" s="8">
        <f t="shared" si="582"/>
        <v>5.6132671199159976</v>
      </c>
      <c r="EN33" s="8">
        <f t="shared" si="582"/>
        <v>5.0670324284823156</v>
      </c>
      <c r="EO33" s="8">
        <f t="shared" si="582"/>
        <v>3.4609520828309073</v>
      </c>
      <c r="EP33" s="8">
        <f t="shared" si="582"/>
        <v>5.4423471502516021</v>
      </c>
      <c r="EQ33" s="8">
        <f t="shared" si="582"/>
        <v>5.0735571742122438</v>
      </c>
      <c r="ER33" s="8">
        <f t="shared" si="582"/>
        <v>6.1857426365678636</v>
      </c>
      <c r="ES33" s="8">
        <f t="shared" si="582"/>
        <v>4.9813596802024023</v>
      </c>
      <c r="ET33" s="8">
        <f t="shared" si="582"/>
        <v>5.7780878707458951</v>
      </c>
      <c r="EU33" s="8">
        <f t="shared" si="582"/>
        <v>5.6578056016376745</v>
      </c>
      <c r="EV33" s="8">
        <f t="shared" si="582"/>
        <v>4.0301652266178092</v>
      </c>
      <c r="EW33" s="8">
        <f t="shared" si="582"/>
        <v>3.0561341629784731</v>
      </c>
      <c r="EX33" s="8">
        <f t="shared" si="582"/>
        <v>2.3537311009219706</v>
      </c>
      <c r="EY33" s="8">
        <f t="shared" si="582"/>
        <v>5.8440445395375509</v>
      </c>
      <c r="EZ33" s="8">
        <f t="shared" si="582"/>
        <v>5.2624911157831757</v>
      </c>
      <c r="FA33" s="8">
        <f t="shared" si="582"/>
        <v>5.9987944871756032</v>
      </c>
      <c r="FB33" s="8">
        <f t="shared" si="582"/>
        <v>4.9522820090146844</v>
      </c>
      <c r="FC33" s="8">
        <f t="shared" si="582"/>
        <v>6.9304147035704151</v>
      </c>
      <c r="FD33" s="8">
        <f t="shared" si="582"/>
        <v>3.0636518047977366</v>
      </c>
      <c r="FE33" s="8">
        <f t="shared" si="582"/>
        <v>2.2735902022826484</v>
      </c>
      <c r="FF33" s="8">
        <f t="shared" si="582"/>
        <v>2.6094727650754179</v>
      </c>
      <c r="FG33" s="8">
        <f t="shared" si="582"/>
        <v>2.3890498332426624</v>
      </c>
      <c r="FH33" s="8">
        <f t="shared" si="582"/>
        <v>2.0707557154610008</v>
      </c>
      <c r="FI33" s="8">
        <f t="shared" ref="FI33:HT33" si="583">SUM(FI80,FI127)</f>
        <v>1.7317526221017436</v>
      </c>
      <c r="FJ33" s="8">
        <f t="shared" si="583"/>
        <v>1.5761516206728299</v>
      </c>
      <c r="FK33" s="8">
        <f t="shared" si="583"/>
        <v>1.4370043258672101</v>
      </c>
      <c r="FL33" s="8">
        <f t="shared" si="583"/>
        <v>1.5174289091034854</v>
      </c>
      <c r="FM33" s="8">
        <f t="shared" si="583"/>
        <v>1.4066500739932009</v>
      </c>
      <c r="FN33" s="8">
        <f t="shared" si="583"/>
        <v>1.4145932427078951</v>
      </c>
      <c r="FO33" s="8">
        <f t="shared" si="583"/>
        <v>1.7822484803594403</v>
      </c>
      <c r="FP33" s="8">
        <f t="shared" si="583"/>
        <v>1.7994113984751188</v>
      </c>
      <c r="FQ33" s="8">
        <f t="shared" si="583"/>
        <v>1.2684956752769185</v>
      </c>
      <c r="FR33" s="8">
        <f t="shared" si="583"/>
        <v>1.3487784162147172</v>
      </c>
      <c r="FS33" s="8">
        <f t="shared" si="583"/>
        <v>1.1301994342621586</v>
      </c>
      <c r="FT33" s="8">
        <f t="shared" si="583"/>
        <v>1.1646671127919912</v>
      </c>
      <c r="FU33" s="8">
        <f t="shared" si="583"/>
        <v>2.290753120398326</v>
      </c>
      <c r="FV33" s="8">
        <f t="shared" si="583"/>
        <v>2.4118864432974076</v>
      </c>
      <c r="FW33" s="8">
        <f t="shared" si="583"/>
        <v>1.2343116813440393</v>
      </c>
      <c r="FX33" s="8">
        <f t="shared" si="583"/>
        <v>1.2131771788710144</v>
      </c>
      <c r="FY33" s="8">
        <f t="shared" si="583"/>
        <v>1.3049491459854241</v>
      </c>
      <c r="FZ33" s="8">
        <f t="shared" si="583"/>
        <v>1.2165813940344548</v>
      </c>
      <c r="GA33" s="8">
        <f t="shared" si="583"/>
        <v>1.4728904273818091</v>
      </c>
      <c r="GB33" s="8">
        <f t="shared" si="583"/>
        <v>1.5531731683196077</v>
      </c>
      <c r="GC33" s="8">
        <f t="shared" si="583"/>
        <v>1.7433836905768312</v>
      </c>
      <c r="GD33" s="8">
        <f t="shared" si="583"/>
        <v>1.7459368519494116</v>
      </c>
      <c r="GE33" s="8">
        <f t="shared" si="583"/>
        <v>1.4435290715971374</v>
      </c>
      <c r="GF33" s="8">
        <f t="shared" si="583"/>
        <v>1.4775712232315394</v>
      </c>
      <c r="GG33" s="8">
        <f t="shared" si="583"/>
        <v>1.4679259469351253</v>
      </c>
      <c r="GH33" s="8">
        <f t="shared" si="583"/>
        <v>1.455727509266131</v>
      </c>
      <c r="GI33" s="8">
        <f t="shared" si="583"/>
        <v>2.8664910099151562</v>
      </c>
      <c r="GJ33" s="8">
        <f t="shared" si="583"/>
        <v>3.0723041850048132</v>
      </c>
      <c r="GK33" s="8">
        <f t="shared" si="583"/>
        <v>2.8002506565265479</v>
      </c>
      <c r="GL33" s="8">
        <f t="shared" si="583"/>
        <v>1.6526046195517583</v>
      </c>
      <c r="GM33" s="8">
        <f t="shared" si="583"/>
        <v>1.6043782380696885</v>
      </c>
      <c r="GN33" s="8">
        <f t="shared" si="583"/>
        <v>1.5235281279379831</v>
      </c>
      <c r="GO33" s="8">
        <f t="shared" si="583"/>
        <v>1.5259394470120862</v>
      </c>
      <c r="GP33" s="8">
        <f t="shared" si="583"/>
        <v>1.7351568372651842</v>
      </c>
      <c r="GQ33" s="8">
        <f t="shared" si="583"/>
        <v>1.8842330929641711</v>
      </c>
      <c r="GR33" s="8">
        <f t="shared" si="583"/>
        <v>2.1843713965408189</v>
      </c>
      <c r="GS33" s="8">
        <f t="shared" si="583"/>
        <v>1.8395527689440181</v>
      </c>
      <c r="GT33" s="8">
        <f t="shared" si="583"/>
        <v>2.3988369518375539</v>
      </c>
      <c r="GU33" s="8">
        <f t="shared" si="583"/>
        <v>4.3805157038552016</v>
      </c>
      <c r="GV33" s="8">
        <f t="shared" si="583"/>
        <v>3.4301723040614691</v>
      </c>
      <c r="GW33" s="8">
        <f t="shared" si="583"/>
        <v>3.8646352642955293</v>
      </c>
      <c r="GX33" s="8">
        <f t="shared" si="583"/>
        <v>4.8924245590575266</v>
      </c>
      <c r="GY33" s="8">
        <f t="shared" si="583"/>
        <v>4.4989540230832263</v>
      </c>
      <c r="GZ33" s="8">
        <f t="shared" si="583"/>
        <v>3.5894612052507764</v>
      </c>
      <c r="HA33" s="8">
        <f t="shared" si="583"/>
        <v>3.8576849916701716</v>
      </c>
      <c r="HB33" s="8">
        <f t="shared" si="583"/>
        <v>6.9394926106729224</v>
      </c>
      <c r="HC33" s="8">
        <f t="shared" si="583"/>
        <v>5.1985202391701959</v>
      </c>
      <c r="HD33" s="8">
        <f t="shared" si="583"/>
        <v>5.7019185564639194</v>
      </c>
      <c r="HE33" s="8">
        <f t="shared" si="583"/>
        <v>8.2274206808411456</v>
      </c>
      <c r="HF33" s="8">
        <f t="shared" si="583"/>
        <v>8.4179148876953214</v>
      </c>
      <c r="HG33" s="8">
        <f t="shared" si="583"/>
        <v>6.7437502387751085</v>
      </c>
      <c r="HH33" s="8">
        <f t="shared" si="583"/>
        <v>1.9117504988686462</v>
      </c>
      <c r="HI33" s="8">
        <f t="shared" si="583"/>
        <v>1.5938819079824142</v>
      </c>
      <c r="HJ33" s="8">
        <f t="shared" si="583"/>
        <v>1.6370019667193239</v>
      </c>
      <c r="HK33" s="8">
        <f t="shared" si="583"/>
        <v>1.58083241652256</v>
      </c>
      <c r="HL33" s="8">
        <f t="shared" si="583"/>
        <v>2.3896172024365696</v>
      </c>
      <c r="HM33" s="8">
        <f t="shared" si="583"/>
        <v>2.114868670287247</v>
      </c>
      <c r="HN33" s="8">
        <f t="shared" si="583"/>
        <v>1.7107599619271958</v>
      </c>
      <c r="HO33" s="8">
        <f t="shared" si="583"/>
        <v>1.4260824688845057</v>
      </c>
      <c r="HP33" s="8">
        <f t="shared" si="583"/>
        <v>2.039408567497655</v>
      </c>
      <c r="HQ33" s="8">
        <f t="shared" si="583"/>
        <v>1.6648030572207522</v>
      </c>
      <c r="HR33" s="8">
        <f t="shared" si="583"/>
        <v>1.7724613617645497</v>
      </c>
      <c r="HS33" s="8">
        <f t="shared" si="583"/>
        <v>2.5542961109679911</v>
      </c>
      <c r="HT33" s="8">
        <f t="shared" si="583"/>
        <v>1.4802662269025961</v>
      </c>
      <c r="HU33" s="8">
        <f t="shared" ref="HU33:IK33" si="584">SUM(HU80,HU127)</f>
        <v>1.325658121563019</v>
      </c>
      <c r="HV33" s="8">
        <f t="shared" si="584"/>
        <v>1.3635300152562917</v>
      </c>
      <c r="HW33" s="8">
        <f t="shared" si="584"/>
        <v>2.4238011963694488</v>
      </c>
      <c r="HX33" s="8">
        <f t="shared" si="584"/>
        <v>2.3609650581442811</v>
      </c>
      <c r="HY33" s="8">
        <f t="shared" si="584"/>
        <v>2.755286647909442</v>
      </c>
      <c r="HZ33" s="8">
        <f t="shared" si="584"/>
        <v>4.3403743333863032</v>
      </c>
      <c r="IA33" s="8">
        <f t="shared" si="584"/>
        <v>3.660807881384545</v>
      </c>
      <c r="IB33" s="8">
        <f t="shared" si="584"/>
        <v>4.9104385309640648</v>
      </c>
      <c r="IC33" s="8">
        <f t="shared" si="584"/>
        <v>1.9962885087607458</v>
      </c>
      <c r="ID33" s="8">
        <f t="shared" si="584"/>
        <v>1.9594095111568097</v>
      </c>
      <c r="IE33" s="8">
        <f t="shared" si="584"/>
        <v>1.4723230581879023</v>
      </c>
      <c r="IF33" s="8">
        <f t="shared" si="584"/>
        <v>1.9666434683791203</v>
      </c>
      <c r="IG33" s="8">
        <f t="shared" si="584"/>
        <v>2.2466401655720798</v>
      </c>
      <c r="IH33" s="8">
        <f t="shared" si="584"/>
        <v>2.3060720886338073</v>
      </c>
      <c r="II33" s="8">
        <f t="shared" si="584"/>
        <v>1.5587050179601984</v>
      </c>
      <c r="IJ33" s="8">
        <f t="shared" si="584"/>
        <v>2.0021040429982895</v>
      </c>
      <c r="IK33" s="8">
        <f t="shared" si="584"/>
        <v>1.9016796956768025</v>
      </c>
      <c r="IL33" s="8">
        <f t="shared" ref="IL33:IY33" si="585">SUM(IL80,IL127)</f>
        <v>1.7279228800428732</v>
      </c>
      <c r="IM33" s="8">
        <f t="shared" si="585"/>
        <v>1.2632507579227461</v>
      </c>
      <c r="IN33" s="8">
        <f t="shared" si="585"/>
        <v>2.258696760942597</v>
      </c>
      <c r="IO33" s="8">
        <f t="shared" si="585"/>
        <v>2.0230967031728371</v>
      </c>
      <c r="IP33" s="8">
        <f t="shared" si="585"/>
        <v>7.1041715192043444</v>
      </c>
      <c r="IQ33" s="8">
        <f t="shared" si="585"/>
        <v>2.6826695581458386</v>
      </c>
      <c r="IR33" s="8">
        <f t="shared" si="585"/>
        <v>2.6826695581458386</v>
      </c>
      <c r="IS33" s="8">
        <f t="shared" si="585"/>
        <v>2.6826695581458386</v>
      </c>
      <c r="IT33" s="8">
        <f t="shared" si="585"/>
        <v>0.55660974067046165</v>
      </c>
      <c r="IU33" s="8">
        <f t="shared" si="585"/>
        <v>0.89422318604861295</v>
      </c>
      <c r="IV33" s="8">
        <f t="shared" si="585"/>
        <v>2.6826695581458386</v>
      </c>
      <c r="IW33" s="8">
        <f t="shared" si="585"/>
        <v>1.7884463720972259</v>
      </c>
      <c r="IX33" s="8">
        <f t="shared" si="585"/>
        <v>1.7884463720972259</v>
      </c>
      <c r="IY33" s="8">
        <f t="shared" si="585"/>
        <v>4.7238461492123731</v>
      </c>
      <c r="IZ33" s="8">
        <f t="shared" ref="IZ33:JZ33" si="586">SUM(IZ80,IZ127)</f>
        <v>4.0486192584560712</v>
      </c>
      <c r="JA33" s="8">
        <f t="shared" si="586"/>
        <v>0.84334809192494209</v>
      </c>
      <c r="JB33" s="8">
        <f t="shared" si="586"/>
        <v>2.6826695581458386</v>
      </c>
      <c r="JC33" s="8">
        <f t="shared" si="586"/>
        <v>6.4589309034339433</v>
      </c>
      <c r="JD33" s="8">
        <f t="shared" si="586"/>
        <v>5.58716813699629</v>
      </c>
      <c r="JE33" s="8">
        <f t="shared" si="586"/>
        <v>6.0538909695491094</v>
      </c>
      <c r="JF33" s="8">
        <f t="shared" si="586"/>
        <v>5.3653391162916773</v>
      </c>
      <c r="JG33" s="8">
        <f t="shared" si="586"/>
        <v>5.3653391162916773</v>
      </c>
      <c r="JH33" s="8">
        <f t="shared" si="586"/>
        <v>3.3396584440227701</v>
      </c>
      <c r="JI33" s="8">
        <f t="shared" si="586"/>
        <v>3.2525857463686694</v>
      </c>
      <c r="JJ33" s="8">
        <f t="shared" si="586"/>
        <v>2.6052174961211172</v>
      </c>
      <c r="JK33" s="8">
        <f t="shared" si="586"/>
        <v>2.5090484177539314</v>
      </c>
      <c r="JL33" s="8">
        <f t="shared" si="586"/>
        <v>2.6759968030609795</v>
      </c>
      <c r="JM33" s="8">
        <f t="shared" si="586"/>
        <v>4.3894517686592325</v>
      </c>
      <c r="JN33" s="8">
        <f t="shared" si="586"/>
        <v>2.8676257483029692</v>
      </c>
      <c r="JO33" s="8">
        <f t="shared" si="586"/>
        <v>4.2087757639206957</v>
      </c>
      <c r="JP33" s="8">
        <f t="shared" si="586"/>
        <v>9.9055569141187068</v>
      </c>
      <c r="JQ33" s="8">
        <f t="shared" si="586"/>
        <v>6.1973737050429509</v>
      </c>
      <c r="JR33" s="8">
        <f t="shared" si="586"/>
        <v>2.9270576713646967</v>
      </c>
      <c r="JS33" s="8">
        <f t="shared" si="586"/>
        <v>2.7008192052943985</v>
      </c>
      <c r="JT33" s="8">
        <f t="shared" si="586"/>
        <v>2.6279122638773864</v>
      </c>
      <c r="JU33" s="8">
        <f t="shared" si="586"/>
        <v>2.5209631708259717</v>
      </c>
      <c r="JV33" s="8">
        <f t="shared" si="586"/>
        <v>3.0942050644506964</v>
      </c>
      <c r="JW33" s="8">
        <f t="shared" si="586"/>
        <v>6.903890193755279</v>
      </c>
      <c r="JX33" s="8">
        <f t="shared" si="586"/>
        <v>3.5581140572874306</v>
      </c>
      <c r="JY33" s="8">
        <f t="shared" si="586"/>
        <v>3.471590255216658</v>
      </c>
      <c r="JZ33" s="8">
        <f t="shared" si="586"/>
        <v>3.0420917754292818</v>
      </c>
      <c r="KA33" s="8">
        <f t="shared" ref="KA33:MD33" si="587">SUM(KA80,KA127)</f>
        <v>5.0654721631990727</v>
      </c>
      <c r="KB33" s="8">
        <f t="shared" si="587"/>
        <v>4.3571117246065505</v>
      </c>
      <c r="KC33" s="8">
        <f t="shared" si="587"/>
        <v>3.8590597832013787</v>
      </c>
      <c r="KD33" s="8">
        <f t="shared" si="587"/>
        <v>8.9422318604861299</v>
      </c>
      <c r="KE33" s="8">
        <f t="shared" si="587"/>
        <v>8.9422318604861299</v>
      </c>
      <c r="KF33" s="8">
        <f t="shared" si="587"/>
        <v>8.9422318604861299</v>
      </c>
      <c r="KG33" s="8">
        <f t="shared" si="587"/>
        <v>8.9422318604861299</v>
      </c>
      <c r="KH33" s="8">
        <f t="shared" si="587"/>
        <v>8.9422318604861299</v>
      </c>
      <c r="KI33" s="8">
        <f t="shared" si="587"/>
        <v>8.9422318604861299</v>
      </c>
      <c r="KJ33" s="8">
        <f t="shared" si="587"/>
        <v>5.5660974067046167</v>
      </c>
      <c r="KK33" s="8">
        <f t="shared" si="587"/>
        <v>8.9422318604861299</v>
      </c>
      <c r="KL33" s="8">
        <f t="shared" si="587"/>
        <v>8.9422318604861299</v>
      </c>
      <c r="KM33" s="8">
        <f t="shared" si="587"/>
        <v>8.9422318604861299</v>
      </c>
      <c r="KN33" s="8">
        <f t="shared" si="587"/>
        <v>8.9422318604861299</v>
      </c>
      <c r="KO33" s="8">
        <f t="shared" si="587"/>
        <v>0</v>
      </c>
      <c r="KP33" s="8">
        <f t="shared" si="587"/>
        <v>8.9422318604861299</v>
      </c>
      <c r="KQ33" s="8">
        <f t="shared" si="587"/>
        <v>8.9422318604861299</v>
      </c>
      <c r="KR33" s="8">
        <f t="shared" si="587"/>
        <v>8.9422318604861299</v>
      </c>
      <c r="KS33" s="8">
        <f t="shared" si="587"/>
        <v>5.3653391162916773</v>
      </c>
      <c r="KT33" s="8">
        <f t="shared" si="587"/>
        <v>7.6008970814132093</v>
      </c>
      <c r="KU33" s="8">
        <f t="shared" si="587"/>
        <v>8.9422318604861299</v>
      </c>
      <c r="KV33" s="8">
        <f t="shared" si="587"/>
        <v>8.9422318604861299</v>
      </c>
      <c r="KW33" s="8">
        <f t="shared" si="587"/>
        <v>4.471115930243065</v>
      </c>
      <c r="KX33" s="8">
        <f t="shared" si="587"/>
        <v>4.471115930243065</v>
      </c>
      <c r="KY33" s="8">
        <f t="shared" si="587"/>
        <v>4.471115930243065</v>
      </c>
      <c r="KZ33" s="8">
        <f t="shared" si="587"/>
        <v>10.730678232583355</v>
      </c>
      <c r="LA33" s="8">
        <f t="shared" si="587"/>
        <v>10.730678232583355</v>
      </c>
      <c r="LB33" s="8">
        <f t="shared" si="587"/>
        <v>6.706673895364597</v>
      </c>
      <c r="LC33" s="8">
        <f t="shared" si="587"/>
        <v>8.9422318604861299</v>
      </c>
      <c r="LD33" s="8">
        <f t="shared" si="587"/>
        <v>2.2355579651215325</v>
      </c>
      <c r="LE33" s="8">
        <f t="shared" si="587"/>
        <v>8.9422318604861299</v>
      </c>
      <c r="LF33" s="8">
        <f t="shared" si="587"/>
        <v>5.7602157411378343</v>
      </c>
      <c r="LG33" s="8">
        <f t="shared" si="587"/>
        <v>8.9422318604861299</v>
      </c>
      <c r="LH33" s="8">
        <f t="shared" si="587"/>
        <v>3.5768927441944518</v>
      </c>
      <c r="LI33" s="8">
        <f t="shared" si="587"/>
        <v>3.5768927441944518</v>
      </c>
      <c r="LJ33" s="8">
        <f t="shared" si="587"/>
        <v>10.730678232583355</v>
      </c>
      <c r="LK33" s="8">
        <f t="shared" si="587"/>
        <v>2.337986605791059</v>
      </c>
      <c r="LL33" s="8">
        <f t="shared" si="587"/>
        <v>1.7802626881807671</v>
      </c>
      <c r="LM33" s="8">
        <f t="shared" si="587"/>
        <v>5.3653391162916773</v>
      </c>
      <c r="LN33" s="8">
        <f t="shared" si="587"/>
        <v>10.730678232583355</v>
      </c>
      <c r="LO33" s="8">
        <f t="shared" si="587"/>
        <v>10.730678232583355</v>
      </c>
      <c r="LP33" s="8">
        <f t="shared" si="587"/>
        <v>0.88892568455333199</v>
      </c>
      <c r="LQ33" s="8">
        <f t="shared" si="587"/>
        <v>1.3353033978594326</v>
      </c>
      <c r="LR33" s="8">
        <f t="shared" si="587"/>
        <v>5.1453293772414428</v>
      </c>
      <c r="LS33" s="8">
        <f t="shared" si="587"/>
        <v>3.8000970184886409</v>
      </c>
      <c r="LT33" s="8">
        <f t="shared" si="587"/>
        <v>8.4658575845804407</v>
      </c>
      <c r="LU33" s="8">
        <f t="shared" si="587"/>
        <v>5.6118486969312311</v>
      </c>
      <c r="LV33" s="8">
        <f t="shared" si="587"/>
        <v>4.9552606972826947</v>
      </c>
      <c r="LW33" s="8">
        <f t="shared" si="587"/>
        <v>3.376130388341855</v>
      </c>
      <c r="LX33" s="8">
        <f t="shared" si="587"/>
        <v>3.841798654240784</v>
      </c>
      <c r="LY33" s="8">
        <f t="shared" si="587"/>
        <v>17.88446372097226</v>
      </c>
      <c r="LZ33" s="8">
        <f t="shared" si="587"/>
        <v>4.1683196253340942</v>
      </c>
      <c r="MA33" s="8">
        <f t="shared" si="587"/>
        <v>4.1998086155959147</v>
      </c>
      <c r="MB33" s="8">
        <f t="shared" si="587"/>
        <v>17.88446372097226</v>
      </c>
      <c r="MC33" s="8">
        <f t="shared" si="587"/>
        <v>8.9422318604861299</v>
      </c>
      <c r="MD33" s="8">
        <f t="shared" si="587"/>
        <v>8.9422318604861299</v>
      </c>
      <c r="ME33" s="8">
        <f t="shared" ref="ME33:MU33" si="588">SUM(ME80,ME127)</f>
        <v>11.177789825607663</v>
      </c>
      <c r="MF33" s="8">
        <f t="shared" si="588"/>
        <v>6.2595623023402904</v>
      </c>
      <c r="MG33" s="8">
        <f t="shared" si="588"/>
        <v>6.2595623023402904</v>
      </c>
      <c r="MH33" s="8">
        <f t="shared" si="588"/>
        <v>11.177789825607663</v>
      </c>
      <c r="MI33" s="8">
        <f t="shared" si="588"/>
        <v>0</v>
      </c>
      <c r="MJ33" s="8">
        <f t="shared" si="588"/>
        <v>8.9422318604861299</v>
      </c>
      <c r="MK33" s="8">
        <f t="shared" si="588"/>
        <v>8.9422318604861299</v>
      </c>
      <c r="ML33" s="8">
        <f t="shared" si="588"/>
        <v>8.9422318604861299</v>
      </c>
      <c r="MM33" s="8">
        <f t="shared" si="588"/>
        <v>8.9422318604861299</v>
      </c>
      <c r="MN33" s="8">
        <f t="shared" si="588"/>
        <v>8.9422318604861299</v>
      </c>
      <c r="MO33" s="8">
        <f t="shared" si="588"/>
        <v>13.413347790729194</v>
      </c>
      <c r="MP33" s="8">
        <f t="shared" si="588"/>
        <v>0</v>
      </c>
      <c r="MQ33" s="8">
        <f t="shared" si="588"/>
        <v>13.413347790729194</v>
      </c>
      <c r="MR33" s="8">
        <f t="shared" si="588"/>
        <v>13.413347790729194</v>
      </c>
      <c r="MS33" s="8">
        <f t="shared" si="588"/>
        <v>0.94722286922724608</v>
      </c>
      <c r="MT33" s="8">
        <f t="shared" si="588"/>
        <v>1.0155908570930041</v>
      </c>
      <c r="MU33" s="8">
        <f t="shared" si="588"/>
        <v>1.9880616554490986</v>
      </c>
      <c r="MV33" s="8">
        <f t="shared" ref="MV33:NA33" si="589">SUM(MV80,MV127)</f>
        <v>1.7994113984751188</v>
      </c>
      <c r="MW33" s="8">
        <f t="shared" si="589"/>
        <v>1.5958677001610879</v>
      </c>
      <c r="MX33" s="8">
        <f t="shared" si="589"/>
        <v>1.0768667300349282</v>
      </c>
      <c r="MY33" s="8">
        <f t="shared" si="589"/>
        <v>1.1208378425626979</v>
      </c>
      <c r="MZ33" s="8">
        <f t="shared" si="589"/>
        <v>1.1333199648286456</v>
      </c>
      <c r="NA33" s="8">
        <f t="shared" si="589"/>
        <v>0.96537968962693388</v>
      </c>
      <c r="NB33" s="8">
        <f ca="1">SUM(NB33,NB35)</f>
        <v>0</v>
      </c>
    </row>
    <row r="34" spans="1:366" ht="15.75" customHeight="1">
      <c r="A34" s="22">
        <v>61</v>
      </c>
      <c r="B34" s="8" t="s">
        <v>106</v>
      </c>
      <c r="C34" s="8">
        <f t="shared" si="578"/>
        <v>0.12730901627586205</v>
      </c>
      <c r="D34" s="8">
        <f t="shared" ref="D34:Q34" si="590">SUM(D81,D128)</f>
        <v>0.12040696055172415</v>
      </c>
      <c r="E34" s="8">
        <f t="shared" si="590"/>
        <v>0.13555424662068966</v>
      </c>
      <c r="F34" s="8">
        <f t="shared" si="590"/>
        <v>0.12710953489655172</v>
      </c>
      <c r="G34" s="8">
        <f t="shared" si="590"/>
        <v>0.13316047006896553</v>
      </c>
      <c r="H34" s="8">
        <f t="shared" si="590"/>
        <v>0.11012702013793105</v>
      </c>
      <c r="I34" s="8">
        <f t="shared" si="590"/>
        <v>0.12668397462068967</v>
      </c>
      <c r="J34" s="8">
        <f t="shared" si="590"/>
        <v>0.13700381131034484</v>
      </c>
      <c r="K34" s="8">
        <f t="shared" si="590"/>
        <v>0.12355876634482757</v>
      </c>
      <c r="L34" s="8">
        <f t="shared" si="590"/>
        <v>0.11321233213793103</v>
      </c>
      <c r="M34" s="8">
        <f t="shared" si="590"/>
        <v>0.10475432165517243</v>
      </c>
      <c r="N34" s="8">
        <f t="shared" si="590"/>
        <v>9.9328428137931024E-2</v>
      </c>
      <c r="O34" s="8">
        <f t="shared" si="590"/>
        <v>0.16583551999999996</v>
      </c>
      <c r="P34" s="8">
        <f t="shared" si="590"/>
        <v>0.21051934896551724</v>
      </c>
      <c r="Q34" s="8">
        <f t="shared" si="590"/>
        <v>0.28243903558620687</v>
      </c>
      <c r="R34" s="8">
        <f t="shared" ref="R34:AJ34" si="591">SUM(R81,R128)</f>
        <v>0.2987699111724138</v>
      </c>
      <c r="S34" s="8">
        <f t="shared" si="591"/>
        <v>0.20026600606896552</v>
      </c>
      <c r="T34" s="8">
        <f t="shared" si="591"/>
        <v>0.11222822400000002</v>
      </c>
      <c r="U34" s="8">
        <f t="shared" si="591"/>
        <v>0.11075206179310346</v>
      </c>
      <c r="V34" s="8">
        <f t="shared" si="591"/>
        <v>0.11603166896551725</v>
      </c>
      <c r="W34" s="8">
        <f t="shared" si="591"/>
        <v>0.25479091641379314</v>
      </c>
      <c r="X34" s="8">
        <f t="shared" si="591"/>
        <v>0.26823596137931038</v>
      </c>
      <c r="Y34" s="8">
        <f t="shared" si="591"/>
        <v>0.12857239834482759</v>
      </c>
      <c r="Z34" s="8">
        <f t="shared" si="591"/>
        <v>0.12925063503448278</v>
      </c>
      <c r="AA34" s="8">
        <f t="shared" si="591"/>
        <v>0.12817343558620689</v>
      </c>
      <c r="AB34" s="8">
        <f t="shared" si="591"/>
        <v>0.1214708612413793</v>
      </c>
      <c r="AC34" s="8">
        <f t="shared" si="591"/>
        <v>0.10176210096551726</v>
      </c>
      <c r="AD34" s="8">
        <f t="shared" si="591"/>
        <v>0.21042625765517242</v>
      </c>
      <c r="AE34" s="8">
        <f t="shared" si="591"/>
        <v>0.2646984915862069</v>
      </c>
      <c r="AF34" s="8">
        <f t="shared" si="591"/>
        <v>0.12999536551724139</v>
      </c>
      <c r="AG34" s="8">
        <f t="shared" si="591"/>
        <v>0.12929053131034485</v>
      </c>
      <c r="AH34" s="8">
        <f t="shared" si="591"/>
        <v>0.13213646565517242</v>
      </c>
      <c r="AI34" s="8">
        <f t="shared" si="591"/>
        <v>0.12535409875862069</v>
      </c>
      <c r="AJ34" s="8">
        <f t="shared" si="591"/>
        <v>0.12504822731034482</v>
      </c>
      <c r="AK34" s="8">
        <f t="shared" ref="AK34:CV34" si="592">SUM(AK81,AK128)</f>
        <v>0.15094091034482759</v>
      </c>
      <c r="AL34" s="8">
        <f t="shared" si="592"/>
        <v>0.17554361379310346</v>
      </c>
      <c r="AM34" s="8">
        <f t="shared" si="592"/>
        <v>0.15022277737931033</v>
      </c>
      <c r="AN34" s="8">
        <f t="shared" si="592"/>
        <v>0.15387993599999999</v>
      </c>
      <c r="AO34" s="8">
        <f t="shared" si="592"/>
        <v>0.14639273489655175</v>
      </c>
      <c r="AP34" s="8">
        <f t="shared" si="592"/>
        <v>0.28735957627586212</v>
      </c>
      <c r="AQ34" s="8">
        <f t="shared" si="592"/>
        <v>0.219615699862069</v>
      </c>
      <c r="AR34" s="8">
        <f t="shared" si="592"/>
        <v>0.25936568937931043</v>
      </c>
      <c r="AS34" s="8">
        <f t="shared" si="592"/>
        <v>0.36675316524137935</v>
      </c>
      <c r="AT34" s="8">
        <f t="shared" si="592"/>
        <v>0.1345568397241379</v>
      </c>
      <c r="AU34" s="8">
        <f t="shared" si="592"/>
        <v>0.13667134234482758</v>
      </c>
      <c r="AV34" s="8">
        <f t="shared" si="592"/>
        <v>0.13362592662068967</v>
      </c>
      <c r="AW34" s="8">
        <f t="shared" si="592"/>
        <v>0.1395970692413793</v>
      </c>
      <c r="AX34" s="8">
        <f t="shared" si="592"/>
        <v>0.24596054068965523</v>
      </c>
      <c r="AY34" s="8">
        <f t="shared" si="592"/>
        <v>0.27419380524137932</v>
      </c>
      <c r="AZ34" s="8">
        <f t="shared" si="592"/>
        <v>0.37368181848275861</v>
      </c>
      <c r="BA34" s="8">
        <f t="shared" si="592"/>
        <v>0.34937168772413796</v>
      </c>
      <c r="BB34" s="8">
        <f t="shared" si="592"/>
        <v>0.16991823889655172</v>
      </c>
      <c r="BC34" s="8">
        <f t="shared" si="592"/>
        <v>0.15018288110344827</v>
      </c>
      <c r="BD34" s="8">
        <f t="shared" si="592"/>
        <v>0.1442649335172414</v>
      </c>
      <c r="BE34" s="8">
        <f t="shared" si="592"/>
        <v>0.1328014035862069</v>
      </c>
      <c r="BF34" s="8">
        <f t="shared" si="592"/>
        <v>0.17505155972413794</v>
      </c>
      <c r="BG34" s="8">
        <f t="shared" si="592"/>
        <v>0.19940158675862069</v>
      </c>
      <c r="BH34" s="8">
        <f t="shared" si="592"/>
        <v>0.17442651806896556</v>
      </c>
      <c r="BI34" s="8">
        <f t="shared" si="592"/>
        <v>0.1616464110344828</v>
      </c>
      <c r="BJ34" s="8">
        <f t="shared" si="592"/>
        <v>0.14422503724137931</v>
      </c>
      <c r="BK34" s="8">
        <f t="shared" si="592"/>
        <v>0.14209723586206896</v>
      </c>
      <c r="BL34" s="8">
        <f t="shared" si="592"/>
        <v>0.24415190951724142</v>
      </c>
      <c r="BM34" s="8">
        <f t="shared" si="592"/>
        <v>0.25570853075862071</v>
      </c>
      <c r="BN34" s="8">
        <f t="shared" si="592"/>
        <v>0.28152142124137935</v>
      </c>
      <c r="BO34" s="8">
        <f t="shared" si="592"/>
        <v>0.16562273986206896</v>
      </c>
      <c r="BP34" s="8">
        <f t="shared" si="592"/>
        <v>0.15199151227586205</v>
      </c>
      <c r="BQ34" s="8">
        <f t="shared" si="592"/>
        <v>0.1416184805517241</v>
      </c>
      <c r="BR34" s="8">
        <f t="shared" si="592"/>
        <v>0.13749586537931033</v>
      </c>
      <c r="BS34" s="8">
        <f t="shared" si="592"/>
        <v>0.17094224331034483</v>
      </c>
      <c r="BT34" s="8">
        <f t="shared" si="592"/>
        <v>0.17320303227586206</v>
      </c>
      <c r="BU34" s="8">
        <f t="shared" si="592"/>
        <v>0.20031920110344831</v>
      </c>
      <c r="BV34" s="8">
        <f t="shared" si="592"/>
        <v>0.13022144441379307</v>
      </c>
      <c r="BW34" s="8">
        <f t="shared" si="592"/>
        <v>0.14184455944827587</v>
      </c>
      <c r="BX34" s="8">
        <f t="shared" si="592"/>
        <v>0.11573909627586207</v>
      </c>
      <c r="BY34" s="8">
        <f t="shared" si="592"/>
        <v>0.10446174896551724</v>
      </c>
      <c r="BZ34" s="8">
        <f t="shared" si="592"/>
        <v>0.1137575812413793</v>
      </c>
      <c r="CA34" s="8">
        <f t="shared" si="592"/>
        <v>0.11409005020689653</v>
      </c>
      <c r="CB34" s="8">
        <f t="shared" si="592"/>
        <v>0.14325422786206896</v>
      </c>
      <c r="CC34" s="8">
        <f t="shared" si="592"/>
        <v>0.16009045627586208</v>
      </c>
      <c r="CD34" s="8">
        <f t="shared" si="592"/>
        <v>0.14494317020689657</v>
      </c>
      <c r="CE34" s="8">
        <f t="shared" si="592"/>
        <v>0.41430952606896554</v>
      </c>
      <c r="CF34" s="8">
        <f t="shared" si="592"/>
        <v>0.3170956005517242</v>
      </c>
      <c r="CG34" s="8">
        <f t="shared" si="592"/>
        <v>0.30748059806896555</v>
      </c>
      <c r="CH34" s="8">
        <f t="shared" si="592"/>
        <v>0.34102006731034484</v>
      </c>
      <c r="CI34" s="8">
        <f t="shared" si="592"/>
        <v>0.49354352993103445</v>
      </c>
      <c r="CJ34" s="8">
        <f t="shared" si="592"/>
        <v>0.28638876689655168</v>
      </c>
      <c r="CK34" s="8">
        <f t="shared" si="592"/>
        <v>0.26254409268965517</v>
      </c>
      <c r="CL34" s="8">
        <f t="shared" si="592"/>
        <v>0.68785169213793096</v>
      </c>
      <c r="CM34" s="8">
        <f t="shared" si="592"/>
        <v>0.44205073655172422</v>
      </c>
      <c r="CN34" s="8">
        <f t="shared" si="592"/>
        <v>0.39374964524137934</v>
      </c>
      <c r="CO34" s="8">
        <f t="shared" si="592"/>
        <v>0.58620928000000005</v>
      </c>
      <c r="CP34" s="8">
        <f t="shared" si="592"/>
        <v>0.3119755784827587</v>
      </c>
      <c r="CQ34" s="8">
        <f t="shared" si="592"/>
        <v>0.39684825599999995</v>
      </c>
      <c r="CR34" s="8">
        <f t="shared" si="592"/>
        <v>0.32488867310344832</v>
      </c>
      <c r="CS34" s="8">
        <f t="shared" si="592"/>
        <v>0.11648382675862068</v>
      </c>
      <c r="CT34" s="8">
        <f t="shared" si="592"/>
        <v>0.11252079668965517</v>
      </c>
      <c r="CU34" s="8">
        <f t="shared" si="592"/>
        <v>0.16119412754760959</v>
      </c>
      <c r="CV34" s="8">
        <f t="shared" si="592"/>
        <v>0.137429450155171</v>
      </c>
      <c r="CW34" s="8">
        <f t="shared" ref="CW34:FH34" si="593">SUM(CW81,CW128)</f>
        <v>0.16949249669339717</v>
      </c>
      <c r="CX34" s="8">
        <f t="shared" si="593"/>
        <v>0.13788160018803541</v>
      </c>
      <c r="CY34" s="8">
        <f t="shared" si="593"/>
        <v>0.12608553048275861</v>
      </c>
      <c r="CZ34" s="8">
        <f t="shared" si="593"/>
        <v>0.13845337600000002</v>
      </c>
      <c r="DA34" s="8">
        <f t="shared" si="593"/>
        <v>0.1232794924137931</v>
      </c>
      <c r="DB34" s="8">
        <f t="shared" si="593"/>
        <v>0.3801583139310345</v>
      </c>
      <c r="DC34" s="8">
        <f t="shared" si="593"/>
        <v>0.35474438620689652</v>
      </c>
      <c r="DD34" s="8">
        <f t="shared" si="593"/>
        <v>0.41285996137931036</v>
      </c>
      <c r="DE34" s="8">
        <f t="shared" si="593"/>
        <v>0.29008582179310349</v>
      </c>
      <c r="DF34" s="8">
        <f t="shared" si="593"/>
        <v>0.35110052634482758</v>
      </c>
      <c r="DG34" s="8">
        <f t="shared" si="593"/>
        <v>0.30996746593103447</v>
      </c>
      <c r="DH34" s="8">
        <f t="shared" si="593"/>
        <v>0.2795798024827586</v>
      </c>
      <c r="DI34" s="8">
        <f t="shared" si="593"/>
        <v>0.12576000000000001</v>
      </c>
      <c r="DJ34" s="8">
        <f t="shared" si="593"/>
        <v>0.12576000000000001</v>
      </c>
      <c r="DK34" s="8">
        <f t="shared" si="593"/>
        <v>0.12576000000000001</v>
      </c>
      <c r="DL34" s="8">
        <f t="shared" si="593"/>
        <v>0.41920000000000002</v>
      </c>
      <c r="DM34" s="8">
        <f t="shared" si="593"/>
        <v>0.15269634648275865</v>
      </c>
      <c r="DN34" s="8">
        <f t="shared" si="593"/>
        <v>0.11807967779310344</v>
      </c>
      <c r="DO34" s="8">
        <f t="shared" si="593"/>
        <v>0.11617795531034483</v>
      </c>
      <c r="DP34" s="8">
        <f t="shared" si="593"/>
        <v>0.10674913544827586</v>
      </c>
      <c r="DQ34" s="8">
        <f t="shared" si="593"/>
        <v>0.1270430411034483</v>
      </c>
      <c r="DR34" s="8">
        <f t="shared" si="593"/>
        <v>0.15386663724137928</v>
      </c>
      <c r="DS34" s="8">
        <f t="shared" si="593"/>
        <v>0.13205667310344829</v>
      </c>
      <c r="DT34" s="8">
        <f t="shared" si="593"/>
        <v>0.12770797903448278</v>
      </c>
      <c r="DU34" s="8">
        <f t="shared" si="593"/>
        <v>0.14548841931034484</v>
      </c>
      <c r="DV34" s="8">
        <f t="shared" si="593"/>
        <v>0.1294368176551724</v>
      </c>
      <c r="DW34" s="8">
        <f t="shared" si="593"/>
        <v>0.12366515641379311</v>
      </c>
      <c r="DX34" s="8">
        <f t="shared" si="593"/>
        <v>0.14221692468965519</v>
      </c>
      <c r="DY34" s="8">
        <f t="shared" si="593"/>
        <v>0.17067626813793102</v>
      </c>
      <c r="DZ34" s="8">
        <f t="shared" si="593"/>
        <v>0.15015628358620689</v>
      </c>
      <c r="EA34" s="8">
        <f t="shared" si="593"/>
        <v>0.13337325020689655</v>
      </c>
      <c r="EB34" s="8">
        <f t="shared" si="593"/>
        <v>0.1308597848275862</v>
      </c>
      <c r="EC34" s="8">
        <f t="shared" si="593"/>
        <v>0.11401025765517239</v>
      </c>
      <c r="ED34" s="8">
        <f t="shared" si="593"/>
        <v>0.11266708303448278</v>
      </c>
      <c r="EE34" s="8">
        <f t="shared" si="593"/>
        <v>0.20767341462068967</v>
      </c>
      <c r="EF34" s="8">
        <f t="shared" si="593"/>
        <v>0.20545252193103453</v>
      </c>
      <c r="EG34" s="8">
        <f t="shared" si="593"/>
        <v>0.22880514206896557</v>
      </c>
      <c r="EH34" s="8">
        <f t="shared" si="593"/>
        <v>0.13464993103448275</v>
      </c>
      <c r="EI34" s="8">
        <f t="shared" si="593"/>
        <v>0.12951661020689656</v>
      </c>
      <c r="EJ34" s="8">
        <f t="shared" si="593"/>
        <v>0.13913161268965518</v>
      </c>
      <c r="EK34" s="8">
        <f t="shared" si="593"/>
        <v>0.12289382841379312</v>
      </c>
      <c r="EL34" s="8">
        <f t="shared" si="593"/>
        <v>0.53655171531034473</v>
      </c>
      <c r="EM34" s="8">
        <f t="shared" si="593"/>
        <v>0.5262850736551723</v>
      </c>
      <c r="EN34" s="8">
        <f t="shared" si="593"/>
        <v>0.47507155420689651</v>
      </c>
      <c r="EO34" s="8">
        <f t="shared" si="593"/>
        <v>0.32448971034482754</v>
      </c>
      <c r="EP34" s="8">
        <f t="shared" si="593"/>
        <v>0.51026006951724145</v>
      </c>
      <c r="EQ34" s="8">
        <f t="shared" si="593"/>
        <v>0.47568329710344825</v>
      </c>
      <c r="ER34" s="8">
        <f t="shared" si="593"/>
        <v>0.57995886344827585</v>
      </c>
      <c r="ES34" s="8">
        <f t="shared" si="593"/>
        <v>0.46703910399999993</v>
      </c>
      <c r="ET34" s="8">
        <f t="shared" si="593"/>
        <v>0.54173823117241371</v>
      </c>
      <c r="EU34" s="8">
        <f t="shared" si="593"/>
        <v>0.53046088386206902</v>
      </c>
      <c r="EV34" s="8">
        <f t="shared" si="593"/>
        <v>0.37785762868965522</v>
      </c>
      <c r="EW34" s="8">
        <f t="shared" si="593"/>
        <v>0.28653505324137934</v>
      </c>
      <c r="EX34" s="8">
        <f t="shared" si="593"/>
        <v>0.22067960055172414</v>
      </c>
      <c r="EY34" s="8">
        <f t="shared" si="593"/>
        <v>0.54792215393103449</v>
      </c>
      <c r="EZ34" s="8">
        <f t="shared" si="593"/>
        <v>0.4933972435862069</v>
      </c>
      <c r="FA34" s="8">
        <f t="shared" si="593"/>
        <v>0.56243109958620685</v>
      </c>
      <c r="FB34" s="8">
        <f t="shared" si="593"/>
        <v>0.46431285848275861</v>
      </c>
      <c r="FC34" s="8">
        <f t="shared" si="593"/>
        <v>0.64977734620689664</v>
      </c>
      <c r="FD34" s="8">
        <f t="shared" si="593"/>
        <v>0.28723988744827589</v>
      </c>
      <c r="FE34" s="8">
        <f t="shared" si="593"/>
        <v>0.21316580193103452</v>
      </c>
      <c r="FF34" s="8">
        <f t="shared" si="593"/>
        <v>0.2446572623448276</v>
      </c>
      <c r="FG34" s="8">
        <f t="shared" si="593"/>
        <v>0.22399099144827583</v>
      </c>
      <c r="FH34" s="8">
        <f t="shared" si="593"/>
        <v>0.19414857710344827</v>
      </c>
      <c r="FI34" s="8">
        <f t="shared" ref="FI34:HT34" si="594">SUM(FI81,FI128)</f>
        <v>0.16236454399999997</v>
      </c>
      <c r="FJ34" s="8">
        <f t="shared" si="594"/>
        <v>0.14777580579310345</v>
      </c>
      <c r="FK34" s="8">
        <f t="shared" si="594"/>
        <v>0.13472972358620688</v>
      </c>
      <c r="FL34" s="8">
        <f t="shared" si="594"/>
        <v>0.14227011972413792</v>
      </c>
      <c r="FM34" s="8">
        <f t="shared" si="594"/>
        <v>0.13188378924137931</v>
      </c>
      <c r="FN34" s="8">
        <f t="shared" si="594"/>
        <v>0.13262851972413792</v>
      </c>
      <c r="FO34" s="8">
        <f t="shared" si="594"/>
        <v>0.16709890206896549</v>
      </c>
      <c r="FP34" s="8">
        <f t="shared" si="594"/>
        <v>0.168708051862069</v>
      </c>
      <c r="FQ34" s="8">
        <f t="shared" si="594"/>
        <v>0.1189307983448276</v>
      </c>
      <c r="FR34" s="8">
        <f t="shared" si="594"/>
        <v>0.12645789572413793</v>
      </c>
      <c r="FS34" s="8">
        <f t="shared" si="594"/>
        <v>0.10596450868965518</v>
      </c>
      <c r="FT34" s="8">
        <f t="shared" si="594"/>
        <v>0.10919610703448276</v>
      </c>
      <c r="FU34" s="8">
        <f t="shared" si="594"/>
        <v>0.21477495172413796</v>
      </c>
      <c r="FV34" s="8">
        <f t="shared" si="594"/>
        <v>0.2261320915862069</v>
      </c>
      <c r="FW34" s="8">
        <f t="shared" si="594"/>
        <v>0.11572579751724139</v>
      </c>
      <c r="FX34" s="8">
        <f t="shared" si="594"/>
        <v>0.11374428248275861</v>
      </c>
      <c r="FY34" s="8">
        <f t="shared" si="594"/>
        <v>0.12234857931034483</v>
      </c>
      <c r="FZ34" s="8">
        <f t="shared" si="594"/>
        <v>0.11406345268965519</v>
      </c>
      <c r="GA34" s="8">
        <f t="shared" si="594"/>
        <v>0.13809430951724139</v>
      </c>
      <c r="GB34" s="8">
        <f t="shared" si="594"/>
        <v>0.14562140689655173</v>
      </c>
      <c r="GC34" s="8">
        <f t="shared" si="594"/>
        <v>0.16345504220689655</v>
      </c>
      <c r="GD34" s="8">
        <f t="shared" si="594"/>
        <v>0.16369441986206898</v>
      </c>
      <c r="GE34" s="8">
        <f t="shared" si="594"/>
        <v>0.13534146648275863</v>
      </c>
      <c r="GF34" s="8">
        <f t="shared" si="594"/>
        <v>0.13853316855172415</v>
      </c>
      <c r="GG34" s="8">
        <f t="shared" si="594"/>
        <v>0.13762885296551725</v>
      </c>
      <c r="GH34" s="8">
        <f t="shared" si="594"/>
        <v>0.13648515972413794</v>
      </c>
      <c r="GI34" s="8">
        <f t="shared" si="594"/>
        <v>0.26875461296551723</v>
      </c>
      <c r="GJ34" s="8">
        <f t="shared" si="594"/>
        <v>0.28805111172413794</v>
      </c>
      <c r="GK34" s="8">
        <f t="shared" si="594"/>
        <v>0.26254409268965517</v>
      </c>
      <c r="GL34" s="8">
        <f t="shared" si="594"/>
        <v>0.1549438366896552</v>
      </c>
      <c r="GM34" s="8">
        <f t="shared" si="594"/>
        <v>0.1504222587586207</v>
      </c>
      <c r="GN34" s="8">
        <f t="shared" si="594"/>
        <v>0.1428419663448276</v>
      </c>
      <c r="GO34" s="8">
        <f t="shared" si="594"/>
        <v>0.14306804524137931</v>
      </c>
      <c r="GP34" s="8">
        <f t="shared" si="594"/>
        <v>0.16268371420689653</v>
      </c>
      <c r="GQ34" s="8">
        <f t="shared" si="594"/>
        <v>0.17666070951724139</v>
      </c>
      <c r="GR34" s="8">
        <f t="shared" si="594"/>
        <v>0.20480088275862071</v>
      </c>
      <c r="GS34" s="8">
        <f t="shared" si="594"/>
        <v>0.17247160055172411</v>
      </c>
      <c r="GT34" s="8">
        <f t="shared" si="594"/>
        <v>0.22490860579310346</v>
      </c>
      <c r="GU34" s="8">
        <f t="shared" si="594"/>
        <v>0.41070556248275863</v>
      </c>
      <c r="GV34" s="8">
        <f t="shared" si="594"/>
        <v>0.32160387972413801</v>
      </c>
      <c r="GW34" s="8">
        <f t="shared" si="594"/>
        <v>0.36233797737931039</v>
      </c>
      <c r="GX34" s="8">
        <f t="shared" si="594"/>
        <v>0.45870078234482758</v>
      </c>
      <c r="GY34" s="8">
        <f t="shared" si="594"/>
        <v>0.42181002593103456</v>
      </c>
      <c r="GZ34" s="8">
        <f t="shared" si="594"/>
        <v>0.33653838565517247</v>
      </c>
      <c r="HA34" s="8">
        <f t="shared" si="594"/>
        <v>0.36168633820689655</v>
      </c>
      <c r="HB34" s="8">
        <f t="shared" si="594"/>
        <v>0.65062846675862074</v>
      </c>
      <c r="HC34" s="8">
        <f t="shared" si="594"/>
        <v>0.48739950344827598</v>
      </c>
      <c r="HD34" s="8">
        <f t="shared" si="594"/>
        <v>0.53459679779310343</v>
      </c>
      <c r="HE34" s="8">
        <f t="shared" si="594"/>
        <v>0.77138119503448266</v>
      </c>
      <c r="HF34" s="8">
        <f t="shared" si="594"/>
        <v>0.78924142786206875</v>
      </c>
      <c r="HG34" s="8">
        <f t="shared" si="594"/>
        <v>0.63227617986206908</v>
      </c>
      <c r="HH34" s="8">
        <f t="shared" si="594"/>
        <v>0.17924066868965516</v>
      </c>
      <c r="HI34" s="8">
        <f t="shared" si="594"/>
        <v>0.14943815062068966</v>
      </c>
      <c r="HJ34" s="8">
        <f t="shared" si="594"/>
        <v>0.15348097324137933</v>
      </c>
      <c r="HK34" s="8">
        <f t="shared" si="594"/>
        <v>0.14821466482758622</v>
      </c>
      <c r="HL34" s="8">
        <f t="shared" si="594"/>
        <v>0.22404418648275864</v>
      </c>
      <c r="HM34" s="8">
        <f t="shared" si="594"/>
        <v>0.19828449103448276</v>
      </c>
      <c r="HN34" s="8">
        <f t="shared" si="594"/>
        <v>0.16039632772413795</v>
      </c>
      <c r="HO34" s="8">
        <f t="shared" si="594"/>
        <v>0.13370571917241378</v>
      </c>
      <c r="HP34" s="8">
        <f t="shared" si="594"/>
        <v>0.19120955144827587</v>
      </c>
      <c r="HQ34" s="8">
        <f t="shared" si="594"/>
        <v>0.15608752993103447</v>
      </c>
      <c r="HR34" s="8">
        <f t="shared" si="594"/>
        <v>0.16618128772413793</v>
      </c>
      <c r="HS34" s="8">
        <f t="shared" si="594"/>
        <v>0.23948404524137934</v>
      </c>
      <c r="HT34" s="8">
        <f t="shared" si="594"/>
        <v>0.13878584496551724</v>
      </c>
      <c r="HU34" s="8">
        <f t="shared" ref="HU34:IK34" si="595">SUM(HU81,HU128)</f>
        <v>0.12429019806896555</v>
      </c>
      <c r="HV34" s="8">
        <f t="shared" si="595"/>
        <v>0.12784096662068967</v>
      </c>
      <c r="HW34" s="8">
        <f t="shared" si="595"/>
        <v>0.22724918731034482</v>
      </c>
      <c r="HX34" s="8">
        <f t="shared" si="595"/>
        <v>0.22135783724137931</v>
      </c>
      <c r="HY34" s="8">
        <f t="shared" si="595"/>
        <v>0.25832838620689663</v>
      </c>
      <c r="HZ34" s="8">
        <f t="shared" si="595"/>
        <v>0.40694201379310357</v>
      </c>
      <c r="IA34" s="8">
        <f t="shared" si="595"/>
        <v>0.34322766124137938</v>
      </c>
      <c r="IB34" s="8">
        <f t="shared" si="595"/>
        <v>0.46038972468965522</v>
      </c>
      <c r="IC34" s="8">
        <f t="shared" si="595"/>
        <v>0.18716672882758625</v>
      </c>
      <c r="ID34" s="8">
        <f t="shared" si="595"/>
        <v>0.1837090515862069</v>
      </c>
      <c r="IE34" s="8">
        <f t="shared" si="595"/>
        <v>0.13804111448275863</v>
      </c>
      <c r="IF34" s="8">
        <f t="shared" si="595"/>
        <v>0.18438728827586209</v>
      </c>
      <c r="IG34" s="8">
        <f t="shared" si="595"/>
        <v>0.21063903779310347</v>
      </c>
      <c r="IH34" s="8">
        <f t="shared" si="595"/>
        <v>0.21621121765517248</v>
      </c>
      <c r="II34" s="8">
        <f t="shared" si="595"/>
        <v>0.14614005848275863</v>
      </c>
      <c r="IJ34" s="8">
        <f t="shared" si="595"/>
        <v>0.1877119779310345</v>
      </c>
      <c r="IK34" s="8">
        <f t="shared" si="595"/>
        <v>0.17829645682758621</v>
      </c>
      <c r="IL34" s="8">
        <f t="shared" ref="IL34:IY34" si="596">SUM(IL81,IL128)</f>
        <v>0.16200547751724137</v>
      </c>
      <c r="IM34" s="8">
        <f t="shared" si="596"/>
        <v>0.11184316910344828</v>
      </c>
      <c r="IN34" s="8">
        <f t="shared" si="596"/>
        <v>0.21176943227586206</v>
      </c>
      <c r="IO34" s="8">
        <f t="shared" si="596"/>
        <v>0.18968019420689655</v>
      </c>
      <c r="IP34" s="8">
        <f t="shared" si="596"/>
        <v>0.66606832551724138</v>
      </c>
      <c r="IQ34" s="8">
        <f t="shared" si="596"/>
        <v>0.25152000000000002</v>
      </c>
      <c r="IR34" s="8">
        <f t="shared" si="596"/>
        <v>0.25152000000000002</v>
      </c>
      <c r="IS34" s="8">
        <f t="shared" si="596"/>
        <v>0.25152000000000002</v>
      </c>
      <c r="IT34" s="8">
        <f t="shared" si="596"/>
        <v>4.9279999999999997E-2</v>
      </c>
      <c r="IU34" s="8">
        <f t="shared" si="596"/>
        <v>8.3839999999999998E-2</v>
      </c>
      <c r="IV34" s="8">
        <f t="shared" si="596"/>
        <v>0.25152000000000002</v>
      </c>
      <c r="IW34" s="8">
        <f t="shared" si="596"/>
        <v>0.16768</v>
      </c>
      <c r="IX34" s="8">
        <f t="shared" si="596"/>
        <v>0.16768</v>
      </c>
      <c r="IY34" s="8">
        <f t="shared" si="596"/>
        <v>0.43690666666666667</v>
      </c>
      <c r="IZ34" s="8">
        <f t="shared" ref="IZ34:JZ34" si="597">SUM(IZ81,IZ128)</f>
        <v>0.36778666666666671</v>
      </c>
      <c r="JA34" s="8">
        <f t="shared" si="597"/>
        <v>7.4666666666666673E-2</v>
      </c>
      <c r="JB34" s="8">
        <f t="shared" si="597"/>
        <v>0.25152000000000002</v>
      </c>
      <c r="JC34" s="8">
        <f t="shared" si="597"/>
        <v>0.60557227255172419</v>
      </c>
      <c r="JD34" s="8">
        <f t="shared" si="597"/>
        <v>0.52383810206896553</v>
      </c>
      <c r="JE34" s="8">
        <f t="shared" si="597"/>
        <v>0.56759680000000012</v>
      </c>
      <c r="JF34" s="8">
        <f t="shared" si="597"/>
        <v>0.50304000000000004</v>
      </c>
      <c r="JG34" s="8">
        <f t="shared" si="597"/>
        <v>0.50304000000000004</v>
      </c>
      <c r="JH34" s="8">
        <f t="shared" si="597"/>
        <v>0.29568</v>
      </c>
      <c r="JI34" s="8">
        <f t="shared" si="597"/>
        <v>0.30495383393103448</v>
      </c>
      <c r="JJ34" s="8">
        <f t="shared" si="597"/>
        <v>0.24425829958620693</v>
      </c>
      <c r="JK34" s="8">
        <f t="shared" si="597"/>
        <v>0.23524174124137931</v>
      </c>
      <c r="JL34" s="8">
        <f t="shared" si="597"/>
        <v>0.25089438013793103</v>
      </c>
      <c r="JM34" s="8">
        <f t="shared" si="597"/>
        <v>0.41154338427586212</v>
      </c>
      <c r="JN34" s="8">
        <f t="shared" si="597"/>
        <v>0.26886100303448279</v>
      </c>
      <c r="JO34" s="8">
        <f t="shared" si="597"/>
        <v>0.37262817103448276</v>
      </c>
      <c r="JP34" s="8">
        <f t="shared" si="597"/>
        <v>0.92871880827586217</v>
      </c>
      <c r="JQ34" s="8">
        <f t="shared" si="597"/>
        <v>0.58104936165517251</v>
      </c>
      <c r="JR34" s="8">
        <f t="shared" si="597"/>
        <v>0.27443318289655172</v>
      </c>
      <c r="JS34" s="8">
        <f t="shared" si="597"/>
        <v>0.25322166289655174</v>
      </c>
      <c r="JT34" s="8">
        <f t="shared" si="597"/>
        <v>0.24638610096551722</v>
      </c>
      <c r="JU34" s="8">
        <f t="shared" si="597"/>
        <v>0.23635883696551724</v>
      </c>
      <c r="JV34" s="8">
        <f t="shared" si="597"/>
        <v>0.27394853958620691</v>
      </c>
      <c r="JW34" s="8">
        <f t="shared" si="597"/>
        <v>0.64729047834482767</v>
      </c>
      <c r="JX34" s="8">
        <f t="shared" si="597"/>
        <v>0.33359936000000001</v>
      </c>
      <c r="JY34" s="8">
        <f t="shared" si="597"/>
        <v>0.3254871172413793</v>
      </c>
      <c r="JZ34" s="8">
        <f t="shared" si="597"/>
        <v>0.28521847613793105</v>
      </c>
      <c r="KA34" s="8">
        <f t="shared" ref="KA34:MD34" si="598">SUM(KA81,KA128)</f>
        <v>0.47492526786206901</v>
      </c>
      <c r="KB34" s="8">
        <f t="shared" si="598"/>
        <v>0.40851126731034493</v>
      </c>
      <c r="KC34" s="8">
        <f t="shared" si="598"/>
        <v>0.34166571696551734</v>
      </c>
      <c r="KD34" s="8">
        <f t="shared" si="598"/>
        <v>0.83840000000000003</v>
      </c>
      <c r="KE34" s="8">
        <f t="shared" si="598"/>
        <v>0.83840000000000003</v>
      </c>
      <c r="KF34" s="8">
        <f t="shared" si="598"/>
        <v>0.83840000000000003</v>
      </c>
      <c r="KG34" s="8">
        <f t="shared" si="598"/>
        <v>0.83840000000000003</v>
      </c>
      <c r="KH34" s="8">
        <f t="shared" si="598"/>
        <v>0.83840000000000003</v>
      </c>
      <c r="KI34" s="8">
        <f t="shared" si="598"/>
        <v>0.83840000000000003</v>
      </c>
      <c r="KJ34" s="8">
        <f t="shared" si="598"/>
        <v>0.49280000000000002</v>
      </c>
      <c r="KK34" s="8">
        <f t="shared" si="598"/>
        <v>0.83840000000000003</v>
      </c>
      <c r="KL34" s="8">
        <f t="shared" si="598"/>
        <v>0.83840000000000003</v>
      </c>
      <c r="KM34" s="8">
        <f t="shared" si="598"/>
        <v>0.83840000000000003</v>
      </c>
      <c r="KN34" s="8">
        <f t="shared" si="598"/>
        <v>0.83840000000000003</v>
      </c>
      <c r="KO34" s="8">
        <f t="shared" si="598"/>
        <v>0</v>
      </c>
      <c r="KP34" s="8">
        <f t="shared" si="598"/>
        <v>0.83840000000000003</v>
      </c>
      <c r="KQ34" s="8">
        <f t="shared" si="598"/>
        <v>0.83840000000000003</v>
      </c>
      <c r="KR34" s="8">
        <f t="shared" si="598"/>
        <v>0.83840000000000003</v>
      </c>
      <c r="KS34" s="8">
        <f t="shared" si="598"/>
        <v>0.50304000000000004</v>
      </c>
      <c r="KT34" s="8">
        <f t="shared" si="598"/>
        <v>0.71263999999999994</v>
      </c>
      <c r="KU34" s="8">
        <f t="shared" si="598"/>
        <v>0.83840000000000003</v>
      </c>
      <c r="KV34" s="8">
        <f t="shared" si="598"/>
        <v>0.83840000000000003</v>
      </c>
      <c r="KW34" s="8">
        <f t="shared" si="598"/>
        <v>0.41920000000000002</v>
      </c>
      <c r="KX34" s="8">
        <f t="shared" si="598"/>
        <v>0.41920000000000002</v>
      </c>
      <c r="KY34" s="8">
        <f t="shared" si="598"/>
        <v>0.41920000000000002</v>
      </c>
      <c r="KZ34" s="8">
        <f t="shared" si="598"/>
        <v>1.0060800000000001</v>
      </c>
      <c r="LA34" s="8">
        <f t="shared" si="598"/>
        <v>1.0060800000000001</v>
      </c>
      <c r="LB34" s="8">
        <f t="shared" si="598"/>
        <v>0.62880000000000003</v>
      </c>
      <c r="LC34" s="8">
        <f t="shared" si="598"/>
        <v>0.83840000000000003</v>
      </c>
      <c r="LD34" s="8">
        <f t="shared" si="598"/>
        <v>0.20960000000000001</v>
      </c>
      <c r="LE34" s="8">
        <f t="shared" si="598"/>
        <v>0.83840000000000003</v>
      </c>
      <c r="LF34" s="8">
        <f t="shared" si="598"/>
        <v>0.54006258758620695</v>
      </c>
      <c r="LG34" s="8">
        <f t="shared" si="598"/>
        <v>0.83840000000000003</v>
      </c>
      <c r="LH34" s="8">
        <f t="shared" si="598"/>
        <v>0.33535999999999999</v>
      </c>
      <c r="LI34" s="8">
        <f t="shared" si="598"/>
        <v>0.33535999999999999</v>
      </c>
      <c r="LJ34" s="8">
        <f t="shared" si="598"/>
        <v>1.0060800000000001</v>
      </c>
      <c r="LK34" s="8">
        <f t="shared" si="598"/>
        <v>0.21920343834482758</v>
      </c>
      <c r="LL34" s="8">
        <f t="shared" si="598"/>
        <v>0.16691271944827588</v>
      </c>
      <c r="LM34" s="8">
        <f t="shared" si="598"/>
        <v>0.50304000000000004</v>
      </c>
      <c r="LN34" s="8">
        <f t="shared" si="598"/>
        <v>1.0060800000000001</v>
      </c>
      <c r="LO34" s="8">
        <f t="shared" si="598"/>
        <v>1.0060800000000001</v>
      </c>
      <c r="LP34" s="8">
        <f t="shared" si="598"/>
        <v>8.3343320275862082E-2</v>
      </c>
      <c r="LQ34" s="8">
        <f t="shared" si="598"/>
        <v>0.12519451365517237</v>
      </c>
      <c r="LR34" s="8">
        <f t="shared" si="598"/>
        <v>0.48241246896551737</v>
      </c>
      <c r="LS34" s="8">
        <f t="shared" si="598"/>
        <v>0.35628704220689655</v>
      </c>
      <c r="LT34" s="8">
        <f t="shared" si="598"/>
        <v>0.79373640827586223</v>
      </c>
      <c r="LU34" s="8">
        <f t="shared" si="598"/>
        <v>0.52615208606896569</v>
      </c>
      <c r="LV34" s="8">
        <f t="shared" si="598"/>
        <v>0.46459213241379316</v>
      </c>
      <c r="LW34" s="8">
        <f t="shared" si="598"/>
        <v>0.31653705268965521</v>
      </c>
      <c r="LX34" s="8">
        <f t="shared" si="598"/>
        <v>0.36019687724137939</v>
      </c>
      <c r="LY34" s="8">
        <f t="shared" si="598"/>
        <v>1.6768000000000001</v>
      </c>
      <c r="LZ34" s="8">
        <f t="shared" si="598"/>
        <v>0.390810619586207</v>
      </c>
      <c r="MA34" s="8">
        <f t="shared" si="598"/>
        <v>0.393762944</v>
      </c>
      <c r="MB34" s="8">
        <f t="shared" si="598"/>
        <v>1.6768000000000001</v>
      </c>
      <c r="MC34" s="8">
        <f t="shared" si="598"/>
        <v>0.83840000000000003</v>
      </c>
      <c r="MD34" s="8">
        <f t="shared" si="598"/>
        <v>0.83840000000000003</v>
      </c>
      <c r="ME34" s="8">
        <f t="shared" ref="ME34:MU34" si="599">SUM(ME81,ME128)</f>
        <v>1.048</v>
      </c>
      <c r="MF34" s="8">
        <f t="shared" si="599"/>
        <v>0.58688000000000007</v>
      </c>
      <c r="MG34" s="8">
        <f t="shared" si="599"/>
        <v>0.58688000000000007</v>
      </c>
      <c r="MH34" s="8">
        <f t="shared" si="599"/>
        <v>1.048</v>
      </c>
      <c r="MI34" s="8">
        <f t="shared" si="599"/>
        <v>0</v>
      </c>
      <c r="MJ34" s="8">
        <f t="shared" si="599"/>
        <v>0.83840000000000003</v>
      </c>
      <c r="MK34" s="8">
        <f t="shared" si="599"/>
        <v>0.83840000000000003</v>
      </c>
      <c r="ML34" s="8">
        <f t="shared" si="599"/>
        <v>0.83840000000000003</v>
      </c>
      <c r="MM34" s="8">
        <f t="shared" si="599"/>
        <v>0.83840000000000003</v>
      </c>
      <c r="MN34" s="8">
        <f t="shared" si="599"/>
        <v>0.83840000000000003</v>
      </c>
      <c r="MO34" s="8">
        <f t="shared" si="599"/>
        <v>1.2576000000000001</v>
      </c>
      <c r="MP34" s="8">
        <f t="shared" si="599"/>
        <v>0</v>
      </c>
      <c r="MQ34" s="8">
        <f t="shared" si="599"/>
        <v>1.2576000000000001</v>
      </c>
      <c r="MR34" s="8">
        <f t="shared" si="599"/>
        <v>1.2576000000000001</v>
      </c>
      <c r="MS34" s="8">
        <f t="shared" si="599"/>
        <v>8.8809110068965524E-2</v>
      </c>
      <c r="MT34" s="8">
        <f t="shared" si="599"/>
        <v>9.5219111724137939E-2</v>
      </c>
      <c r="MU34" s="8">
        <f t="shared" si="599"/>
        <v>0.18639540082758621</v>
      </c>
      <c r="MV34" s="8">
        <f t="shared" ref="MV34:NB34" si="600">SUM(MV81,MV128)</f>
        <v>0.168708051862069</v>
      </c>
      <c r="MW34" s="8">
        <f t="shared" si="600"/>
        <v>0.14962433324137936</v>
      </c>
      <c r="MX34" s="8">
        <f t="shared" si="600"/>
        <v>0.10096417544827585</v>
      </c>
      <c r="MY34" s="8">
        <f t="shared" si="600"/>
        <v>0.10508679062068965</v>
      </c>
      <c r="MZ34" s="8">
        <f t="shared" si="600"/>
        <v>0.10625708137931035</v>
      </c>
      <c r="NA34" s="8">
        <f t="shared" si="600"/>
        <v>9.0511445510564198E-2</v>
      </c>
      <c r="NB34" s="8">
        <f t="shared" si="600"/>
        <v>0.12621853093319058</v>
      </c>
    </row>
    <row r="35" spans="1:366" ht="15.75" customHeight="1">
      <c r="A35" s="22">
        <v>62</v>
      </c>
      <c r="B35" s="8" t="s">
        <v>107</v>
      </c>
      <c r="C35" s="8">
        <f t="shared" si="578"/>
        <v>0.45467505812807874</v>
      </c>
      <c r="D35" s="8">
        <f t="shared" ref="D35:Q35" si="601">SUM(D82,D129)</f>
        <v>0.43002485911330046</v>
      </c>
      <c r="E35" s="8">
        <f t="shared" si="601"/>
        <v>0.48412230935960587</v>
      </c>
      <c r="F35" s="8">
        <f t="shared" si="601"/>
        <v>0.45396262463054177</v>
      </c>
      <c r="G35" s="8">
        <f t="shared" si="601"/>
        <v>0.47557310738916253</v>
      </c>
      <c r="H35" s="8">
        <f t="shared" si="601"/>
        <v>0.39331078620689652</v>
      </c>
      <c r="I35" s="8">
        <f t="shared" si="601"/>
        <v>0.45244276650246296</v>
      </c>
      <c r="J35" s="8">
        <f t="shared" si="601"/>
        <v>0.48929932610837434</v>
      </c>
      <c r="K35" s="8">
        <f t="shared" si="601"/>
        <v>0.44128130837438423</v>
      </c>
      <c r="L35" s="8">
        <f t="shared" si="601"/>
        <v>0.40432975763546797</v>
      </c>
      <c r="M35" s="8">
        <f t="shared" si="601"/>
        <v>0.37412257733990145</v>
      </c>
      <c r="N35" s="8">
        <f t="shared" si="601"/>
        <v>0.35474438620689652</v>
      </c>
      <c r="O35" s="8">
        <f t="shared" si="601"/>
        <v>0.59226971428571418</v>
      </c>
      <c r="P35" s="8">
        <f t="shared" si="601"/>
        <v>0.7518548177339901</v>
      </c>
      <c r="Q35" s="8">
        <f t="shared" si="601"/>
        <v>1.0087108413793102</v>
      </c>
      <c r="R35" s="8">
        <f t="shared" ref="R35:AJ35" si="602">SUM(R82,R129)</f>
        <v>1.0670353970443349</v>
      </c>
      <c r="S35" s="8">
        <f t="shared" si="602"/>
        <v>0.71523573596059109</v>
      </c>
      <c r="T35" s="8">
        <f t="shared" si="602"/>
        <v>0.40081508571428565</v>
      </c>
      <c r="U35" s="8">
        <f t="shared" si="602"/>
        <v>0.3955430778325123</v>
      </c>
      <c r="V35" s="8">
        <f t="shared" si="602"/>
        <v>0.41439881773399012</v>
      </c>
      <c r="W35" s="8">
        <f t="shared" si="602"/>
        <v>0.90996755862068968</v>
      </c>
      <c r="X35" s="8">
        <f t="shared" si="602"/>
        <v>0.95798557635467996</v>
      </c>
      <c r="Y35" s="8">
        <f t="shared" si="602"/>
        <v>0.45918713694581281</v>
      </c>
      <c r="Z35" s="8">
        <f t="shared" si="602"/>
        <v>0.46160941083743845</v>
      </c>
      <c r="AA35" s="8">
        <f t="shared" si="602"/>
        <v>0.45776226995073876</v>
      </c>
      <c r="AB35" s="8">
        <f t="shared" si="602"/>
        <v>0.43382450443349752</v>
      </c>
      <c r="AC35" s="8">
        <f t="shared" si="602"/>
        <v>0.36343607487684731</v>
      </c>
      <c r="AD35" s="8">
        <f t="shared" si="602"/>
        <v>0.7515223487684729</v>
      </c>
      <c r="AE35" s="8">
        <f t="shared" si="602"/>
        <v>0.94535175566502461</v>
      </c>
      <c r="AF35" s="8">
        <f t="shared" si="602"/>
        <v>0.46426916256157635</v>
      </c>
      <c r="AG35" s="8">
        <f t="shared" si="602"/>
        <v>0.46175189753694584</v>
      </c>
      <c r="AH35" s="8">
        <f t="shared" si="602"/>
        <v>0.47191594876847293</v>
      </c>
      <c r="AI35" s="8">
        <f t="shared" si="602"/>
        <v>0.44769320985221672</v>
      </c>
      <c r="AJ35" s="8">
        <f t="shared" si="602"/>
        <v>0.44660081182265998</v>
      </c>
      <c r="AK35" s="8">
        <f t="shared" ref="AK35:CV35" si="603">SUM(AK82,AK129)</f>
        <v>0.53907467980295565</v>
      </c>
      <c r="AL35" s="8">
        <f t="shared" si="603"/>
        <v>0.6269414778325122</v>
      </c>
      <c r="AM35" s="8">
        <f t="shared" si="603"/>
        <v>0.53650991921182267</v>
      </c>
      <c r="AN35" s="8">
        <f t="shared" si="603"/>
        <v>0.54957119999999993</v>
      </c>
      <c r="AO35" s="8">
        <f t="shared" si="603"/>
        <v>0.52283119605911332</v>
      </c>
      <c r="AP35" s="8">
        <f t="shared" si="603"/>
        <v>1.0262842009852216</v>
      </c>
      <c r="AQ35" s="8">
        <f t="shared" si="603"/>
        <v>0.78434178522167497</v>
      </c>
      <c r="AR35" s="8">
        <f t="shared" si="603"/>
        <v>0.92630603349753704</v>
      </c>
      <c r="AS35" s="8">
        <f t="shared" si="603"/>
        <v>1.3098327330049262</v>
      </c>
      <c r="AT35" s="8">
        <f t="shared" si="603"/>
        <v>0.48056014187192109</v>
      </c>
      <c r="AU35" s="8">
        <f t="shared" si="603"/>
        <v>0.48811193694581279</v>
      </c>
      <c r="AV35" s="8">
        <f t="shared" si="603"/>
        <v>0.47723545221674879</v>
      </c>
      <c r="AW35" s="8">
        <f t="shared" si="603"/>
        <v>0.49856096157635466</v>
      </c>
      <c r="AX35" s="8">
        <f t="shared" si="603"/>
        <v>0.87843050246305421</v>
      </c>
      <c r="AY35" s="8">
        <f t="shared" si="603"/>
        <v>0.97926359014778319</v>
      </c>
      <c r="AZ35" s="8">
        <f t="shared" si="603"/>
        <v>1.3345779231527093</v>
      </c>
      <c r="BA35" s="8">
        <f t="shared" si="603"/>
        <v>1.247756027586207</v>
      </c>
      <c r="BB35" s="8">
        <f t="shared" si="603"/>
        <v>0.6068508532019703</v>
      </c>
      <c r="BC35" s="8">
        <f t="shared" si="603"/>
        <v>0.53636743251231511</v>
      </c>
      <c r="BD35" s="8">
        <f t="shared" si="603"/>
        <v>0.51523190541871922</v>
      </c>
      <c r="BE35" s="8">
        <f t="shared" si="603"/>
        <v>0.4742907270935961</v>
      </c>
      <c r="BF35" s="8">
        <f t="shared" si="603"/>
        <v>0.62518414187192106</v>
      </c>
      <c r="BG35" s="8">
        <f t="shared" si="603"/>
        <v>0.71214852413793095</v>
      </c>
      <c r="BH35" s="8">
        <f t="shared" si="603"/>
        <v>0.62295185024630539</v>
      </c>
      <c r="BI35" s="8">
        <f t="shared" si="603"/>
        <v>0.57730861083743834</v>
      </c>
      <c r="BJ35" s="8">
        <f t="shared" si="603"/>
        <v>0.51508941871921166</v>
      </c>
      <c r="BK35" s="8">
        <f t="shared" si="603"/>
        <v>0.50749012807881755</v>
      </c>
      <c r="BL35" s="8">
        <f t="shared" si="603"/>
        <v>0.87197110541871936</v>
      </c>
      <c r="BM35" s="8">
        <f t="shared" si="603"/>
        <v>0.91324475270935956</v>
      </c>
      <c r="BN35" s="8">
        <f t="shared" si="603"/>
        <v>1.0054336472906404</v>
      </c>
      <c r="BO35" s="8">
        <f t="shared" si="603"/>
        <v>0.59150978522167486</v>
      </c>
      <c r="BP35" s="8">
        <f t="shared" si="603"/>
        <v>0.54282682955665007</v>
      </c>
      <c r="BQ35" s="8">
        <f t="shared" si="603"/>
        <v>0.50578028768472894</v>
      </c>
      <c r="BR35" s="8">
        <f t="shared" si="603"/>
        <v>0.49105666206896548</v>
      </c>
      <c r="BS35" s="8">
        <f t="shared" si="603"/>
        <v>0.61050801182266012</v>
      </c>
      <c r="BT35" s="8">
        <f t="shared" si="603"/>
        <v>0.61858225812807877</v>
      </c>
      <c r="BU35" s="8">
        <f t="shared" si="603"/>
        <v>0.71542571822660084</v>
      </c>
      <c r="BV35" s="8">
        <f t="shared" si="603"/>
        <v>0.46507658719211814</v>
      </c>
      <c r="BW35" s="8">
        <f t="shared" si="603"/>
        <v>0.506587712315271</v>
      </c>
      <c r="BX35" s="8">
        <f t="shared" si="603"/>
        <v>0.4133539152709359</v>
      </c>
      <c r="BY35" s="8">
        <f t="shared" si="603"/>
        <v>0.37307767487684729</v>
      </c>
      <c r="BZ35" s="8">
        <f t="shared" si="603"/>
        <v>0.4062770758620689</v>
      </c>
      <c r="CA35" s="8">
        <f t="shared" si="603"/>
        <v>0.40746446502463046</v>
      </c>
      <c r="CB35" s="8">
        <f t="shared" si="603"/>
        <v>0.51162224236453191</v>
      </c>
      <c r="CC35" s="8">
        <f t="shared" si="603"/>
        <v>0.57175162955665015</v>
      </c>
      <c r="CD35" s="8">
        <f t="shared" si="603"/>
        <v>0.51765417931034474</v>
      </c>
      <c r="CE35" s="8">
        <f t="shared" si="603"/>
        <v>1.4796768788177341</v>
      </c>
      <c r="CF35" s="8">
        <f t="shared" si="603"/>
        <v>1.1324842876847292</v>
      </c>
      <c r="CG35" s="8">
        <f t="shared" si="603"/>
        <v>1.0981449931034484</v>
      </c>
      <c r="CH35" s="8">
        <f t="shared" si="603"/>
        <v>1.2179288118226599</v>
      </c>
      <c r="CI35" s="8">
        <f t="shared" si="603"/>
        <v>1.7626554640394088</v>
      </c>
      <c r="CJ35" s="8">
        <f t="shared" si="603"/>
        <v>1.0228170246305417</v>
      </c>
      <c r="CK35" s="8">
        <f t="shared" si="603"/>
        <v>0.93765747389162568</v>
      </c>
      <c r="CL35" s="8">
        <f t="shared" si="603"/>
        <v>2.4566131862068965</v>
      </c>
      <c r="CM35" s="8">
        <f t="shared" si="603"/>
        <v>1.5787526305418722</v>
      </c>
      <c r="CN35" s="8">
        <f t="shared" si="603"/>
        <v>1.406248733004926</v>
      </c>
      <c r="CO35" s="8">
        <f t="shared" si="603"/>
        <v>2.0936045714285711</v>
      </c>
      <c r="CP35" s="8">
        <f t="shared" si="603"/>
        <v>1.1141984945812808</v>
      </c>
      <c r="CQ35" s="8">
        <f t="shared" si="603"/>
        <v>1.4173151999999996</v>
      </c>
      <c r="CR35" s="8">
        <f t="shared" si="603"/>
        <v>1.1603166896551724</v>
      </c>
      <c r="CS35" s="8">
        <f t="shared" si="603"/>
        <v>0.41601366699507381</v>
      </c>
      <c r="CT35" s="8">
        <f t="shared" si="603"/>
        <v>0.40185998817733992</v>
      </c>
      <c r="CU35" s="8">
        <f t="shared" si="603"/>
        <v>0.57569331267003421</v>
      </c>
      <c r="CV35" s="8">
        <f t="shared" si="603"/>
        <v>0.4908194648398963</v>
      </c>
      <c r="CW35" s="8">
        <f t="shared" ref="CW35:FH35" si="604">SUM(CW82,CW129)</f>
        <v>0.60533034533356123</v>
      </c>
      <c r="CX35" s="8">
        <f t="shared" si="604"/>
        <v>0.49243428638584075</v>
      </c>
      <c r="CY35" s="8">
        <f t="shared" si="604"/>
        <v>0.45030546600985222</v>
      </c>
      <c r="CZ35" s="8">
        <f t="shared" si="604"/>
        <v>0.49447634285714287</v>
      </c>
      <c r="DA35" s="8">
        <f t="shared" si="604"/>
        <v>0.44028390147783247</v>
      </c>
      <c r="DB35" s="8">
        <f t="shared" si="604"/>
        <v>1.3577082640394087</v>
      </c>
      <c r="DC35" s="8">
        <f t="shared" si="604"/>
        <v>1.266944236453202</v>
      </c>
      <c r="DD35" s="8">
        <f t="shared" si="604"/>
        <v>1.4744998620689655</v>
      </c>
      <c r="DE35" s="8">
        <f t="shared" si="604"/>
        <v>1.0360207921182265</v>
      </c>
      <c r="DF35" s="8">
        <f t="shared" si="604"/>
        <v>1.253930451231527</v>
      </c>
      <c r="DG35" s="8">
        <f t="shared" si="604"/>
        <v>1.1070266640394086</v>
      </c>
      <c r="DH35" s="8">
        <f t="shared" si="604"/>
        <v>0.99849929458128062</v>
      </c>
      <c r="DI35" s="8">
        <f t="shared" si="604"/>
        <v>0.44914285714285718</v>
      </c>
      <c r="DJ35" s="8">
        <f t="shared" si="604"/>
        <v>0.44914285714285718</v>
      </c>
      <c r="DK35" s="8">
        <f t="shared" si="604"/>
        <v>0.44914285714285718</v>
      </c>
      <c r="DL35" s="8">
        <f t="shared" si="604"/>
        <v>1.4971428571428573</v>
      </c>
      <c r="DM35" s="8">
        <f t="shared" si="604"/>
        <v>0.54534409458128086</v>
      </c>
      <c r="DN35" s="8">
        <f t="shared" si="604"/>
        <v>0.42171313497536939</v>
      </c>
      <c r="DO35" s="8">
        <f t="shared" si="604"/>
        <v>0.41492126896551729</v>
      </c>
      <c r="DP35" s="8">
        <f t="shared" si="604"/>
        <v>0.38124691231527091</v>
      </c>
      <c r="DQ35" s="8">
        <f t="shared" si="604"/>
        <v>0.45372514679802955</v>
      </c>
      <c r="DR35" s="8">
        <f t="shared" si="604"/>
        <v>0.54952370443349752</v>
      </c>
      <c r="DS35" s="8">
        <f t="shared" si="604"/>
        <v>0.47163097536945808</v>
      </c>
      <c r="DT35" s="8">
        <f t="shared" si="604"/>
        <v>0.45609992512315267</v>
      </c>
      <c r="DU35" s="8">
        <f t="shared" si="604"/>
        <v>0.51960149753694562</v>
      </c>
      <c r="DV35" s="8">
        <f t="shared" si="604"/>
        <v>0.46227434876847284</v>
      </c>
      <c r="DW35" s="8">
        <f t="shared" si="604"/>
        <v>0.44166127290640389</v>
      </c>
      <c r="DX35" s="8">
        <f t="shared" si="604"/>
        <v>0.5079175881773399</v>
      </c>
      <c r="DY35" s="8">
        <f t="shared" si="604"/>
        <v>0.60955810049261072</v>
      </c>
      <c r="DZ35" s="8">
        <f t="shared" si="604"/>
        <v>0.53627244137931029</v>
      </c>
      <c r="EA35" s="8">
        <f t="shared" si="604"/>
        <v>0.47633303645320185</v>
      </c>
      <c r="EB35" s="8">
        <f t="shared" si="604"/>
        <v>0.46735637438423638</v>
      </c>
      <c r="EC35" s="8">
        <f t="shared" si="604"/>
        <v>0.40717949162561562</v>
      </c>
      <c r="ED35" s="8">
        <f t="shared" si="604"/>
        <v>0.40238243940886698</v>
      </c>
      <c r="EE35" s="8">
        <f t="shared" si="604"/>
        <v>0.74169076650246302</v>
      </c>
      <c r="EF35" s="8">
        <f t="shared" si="604"/>
        <v>0.73375900689655171</v>
      </c>
      <c r="EG35" s="8">
        <f t="shared" si="604"/>
        <v>0.81716122167487693</v>
      </c>
      <c r="EH35" s="8">
        <f t="shared" si="604"/>
        <v>0.48089261083743839</v>
      </c>
      <c r="EI35" s="8">
        <f t="shared" si="604"/>
        <v>0.46255932216748757</v>
      </c>
      <c r="EJ35" s="8">
        <f t="shared" si="604"/>
        <v>0.49689861674876845</v>
      </c>
      <c r="EK35" s="8">
        <f t="shared" si="604"/>
        <v>0.43890653004926106</v>
      </c>
      <c r="EL35" s="8">
        <f t="shared" si="604"/>
        <v>1.9162561261083741</v>
      </c>
      <c r="EM35" s="8">
        <f t="shared" si="604"/>
        <v>1.8795895487684728</v>
      </c>
      <c r="EN35" s="8">
        <f t="shared" si="604"/>
        <v>1.6966841221674871</v>
      </c>
      <c r="EO35" s="8">
        <f t="shared" si="604"/>
        <v>1.1588918226600984</v>
      </c>
      <c r="EP35" s="8">
        <f t="shared" si="604"/>
        <v>1.8223573911330049</v>
      </c>
      <c r="EQ35" s="8">
        <f t="shared" si="604"/>
        <v>1.698868918226601</v>
      </c>
      <c r="ER35" s="8">
        <f t="shared" si="604"/>
        <v>2.0712816551724136</v>
      </c>
      <c r="ES35" s="8">
        <f t="shared" si="604"/>
        <v>1.6679967999999996</v>
      </c>
      <c r="ET35" s="8">
        <f t="shared" si="604"/>
        <v>1.934779397044335</v>
      </c>
      <c r="EU35" s="8">
        <f t="shared" si="604"/>
        <v>1.8945031566502464</v>
      </c>
      <c r="EV35" s="8">
        <f t="shared" si="604"/>
        <v>1.3494915310344826</v>
      </c>
      <c r="EW35" s="8">
        <f t="shared" si="604"/>
        <v>1.0233394758620691</v>
      </c>
      <c r="EX35" s="8">
        <f t="shared" si="604"/>
        <v>0.78814143054187191</v>
      </c>
      <c r="EY35" s="8">
        <f t="shared" si="604"/>
        <v>1.9568648354679801</v>
      </c>
      <c r="EZ35" s="8">
        <f t="shared" si="604"/>
        <v>1.7621330128078816</v>
      </c>
      <c r="FA35" s="8">
        <f t="shared" si="604"/>
        <v>2.0086824985221674</v>
      </c>
      <c r="FB35" s="8">
        <f t="shared" si="604"/>
        <v>1.6582602088669949</v>
      </c>
      <c r="FC35" s="8">
        <f t="shared" si="604"/>
        <v>2.3206333793103449</v>
      </c>
      <c r="FD35" s="8">
        <f t="shared" si="604"/>
        <v>1.0258567408866994</v>
      </c>
      <c r="FE35" s="8">
        <f t="shared" si="604"/>
        <v>0.76130643546798016</v>
      </c>
      <c r="FF35" s="8">
        <f t="shared" si="604"/>
        <v>0.87377593694581268</v>
      </c>
      <c r="FG35" s="8">
        <f t="shared" si="604"/>
        <v>0.79996782660098509</v>
      </c>
      <c r="FH35" s="8">
        <f t="shared" si="604"/>
        <v>0.69338777536945817</v>
      </c>
      <c r="FI35" s="8">
        <f t="shared" ref="FI35:HT35" si="605">SUM(FI82,FI129)</f>
        <v>0.57987337142857132</v>
      </c>
      <c r="FJ35" s="8">
        <f t="shared" si="605"/>
        <v>0.52777073497536942</v>
      </c>
      <c r="FK35" s="8">
        <f t="shared" si="605"/>
        <v>0.48117758423645318</v>
      </c>
      <c r="FL35" s="8">
        <f t="shared" si="605"/>
        <v>0.50810757044334964</v>
      </c>
      <c r="FM35" s="8">
        <f t="shared" si="605"/>
        <v>0.47101353300492599</v>
      </c>
      <c r="FN35" s="8">
        <f t="shared" si="605"/>
        <v>0.473673284729064</v>
      </c>
      <c r="FO35" s="8">
        <f t="shared" si="605"/>
        <v>0.59678179310344814</v>
      </c>
      <c r="FP35" s="8">
        <f t="shared" si="605"/>
        <v>0.60252875665024641</v>
      </c>
      <c r="FQ35" s="8">
        <f t="shared" si="605"/>
        <v>0.42475285123152706</v>
      </c>
      <c r="FR35" s="8">
        <f t="shared" si="605"/>
        <v>0.45163534187192111</v>
      </c>
      <c r="FS35" s="8">
        <f t="shared" si="605"/>
        <v>0.37844467389162562</v>
      </c>
      <c r="FT35" s="8">
        <f t="shared" si="605"/>
        <v>0.38998609655172412</v>
      </c>
      <c r="FU35" s="8">
        <f t="shared" si="605"/>
        <v>0.76705339901477831</v>
      </c>
      <c r="FV35" s="8">
        <f t="shared" si="605"/>
        <v>0.80761461280788172</v>
      </c>
      <c r="FW35" s="8">
        <f t="shared" si="605"/>
        <v>0.41330641970443349</v>
      </c>
      <c r="FX35" s="8">
        <f t="shared" si="605"/>
        <v>0.40622958029556644</v>
      </c>
      <c r="FY35" s="8">
        <f t="shared" si="605"/>
        <v>0.43695921182266007</v>
      </c>
      <c r="FZ35" s="8">
        <f t="shared" si="605"/>
        <v>0.40736947389162564</v>
      </c>
      <c r="GA35" s="8">
        <f t="shared" si="605"/>
        <v>0.49319396256157622</v>
      </c>
      <c r="GB35" s="8">
        <f t="shared" si="605"/>
        <v>0.52007645320197038</v>
      </c>
      <c r="GC35" s="8">
        <f t="shared" si="605"/>
        <v>0.58376800788177341</v>
      </c>
      <c r="GD35" s="8">
        <f t="shared" si="605"/>
        <v>0.58462292807881766</v>
      </c>
      <c r="GE35" s="8">
        <f t="shared" si="605"/>
        <v>0.48336238029556655</v>
      </c>
      <c r="GF35" s="8">
        <f t="shared" si="605"/>
        <v>0.4947613162561576</v>
      </c>
      <c r="GG35" s="8">
        <f t="shared" si="605"/>
        <v>0.49153161773399012</v>
      </c>
      <c r="GH35" s="8">
        <f t="shared" si="605"/>
        <v>0.48744699901477828</v>
      </c>
      <c r="GI35" s="8">
        <f t="shared" si="605"/>
        <v>0.95983790344827591</v>
      </c>
      <c r="GJ35" s="8">
        <f t="shared" si="605"/>
        <v>1.0287539704433497</v>
      </c>
      <c r="GK35" s="8">
        <f t="shared" si="605"/>
        <v>0.93765747389162568</v>
      </c>
      <c r="GL35" s="8">
        <f t="shared" si="605"/>
        <v>0.55337084532019709</v>
      </c>
      <c r="GM35" s="8">
        <f t="shared" si="605"/>
        <v>0.53722235270935959</v>
      </c>
      <c r="GN35" s="8">
        <f t="shared" si="605"/>
        <v>0.51014987980295567</v>
      </c>
      <c r="GO35" s="8">
        <f t="shared" si="605"/>
        <v>0.51095730443349752</v>
      </c>
      <c r="GP35" s="8">
        <f t="shared" si="605"/>
        <v>0.58101326502463047</v>
      </c>
      <c r="GQ35" s="8">
        <f t="shared" si="605"/>
        <v>0.63093110541871922</v>
      </c>
      <c r="GR35" s="8">
        <f t="shared" si="605"/>
        <v>0.73143172413793101</v>
      </c>
      <c r="GS35" s="8">
        <f t="shared" si="605"/>
        <v>0.61597000197044327</v>
      </c>
      <c r="GT35" s="8">
        <f t="shared" si="605"/>
        <v>0.8032450206896552</v>
      </c>
      <c r="GU35" s="8">
        <f t="shared" si="605"/>
        <v>1.4668055802955664</v>
      </c>
      <c r="GV35" s="8">
        <f t="shared" si="605"/>
        <v>1.1485852847290641</v>
      </c>
      <c r="GW35" s="8">
        <f t="shared" si="605"/>
        <v>1.2940642049261086</v>
      </c>
      <c r="GX35" s="8">
        <f t="shared" si="605"/>
        <v>1.6382170798029556</v>
      </c>
      <c r="GY35" s="8">
        <f t="shared" si="605"/>
        <v>1.506464378325123</v>
      </c>
      <c r="GZ35" s="8">
        <f t="shared" si="605"/>
        <v>1.2019228059113303</v>
      </c>
      <c r="HA35" s="8">
        <f t="shared" si="605"/>
        <v>1.2917369221674875</v>
      </c>
      <c r="HB35" s="8">
        <f t="shared" si="605"/>
        <v>2.3236730955665021</v>
      </c>
      <c r="HC35" s="8">
        <f t="shared" si="605"/>
        <v>1.7407125123152711</v>
      </c>
      <c r="HD35" s="8">
        <f t="shared" si="605"/>
        <v>1.9092742778325122</v>
      </c>
      <c r="HE35" s="8">
        <f t="shared" si="605"/>
        <v>2.7549328394088666</v>
      </c>
      <c r="HF35" s="8">
        <f t="shared" si="605"/>
        <v>2.8187193852216743</v>
      </c>
      <c r="HG35" s="8">
        <f t="shared" si="605"/>
        <v>2.2581292137931035</v>
      </c>
      <c r="HH35" s="8">
        <f t="shared" si="605"/>
        <v>0.64014524532019701</v>
      </c>
      <c r="HI35" s="8">
        <f t="shared" si="605"/>
        <v>0.53370768078817732</v>
      </c>
      <c r="HJ35" s="8">
        <f t="shared" si="605"/>
        <v>0.54814633300492599</v>
      </c>
      <c r="HK35" s="8">
        <f t="shared" si="605"/>
        <v>0.52933808866995069</v>
      </c>
      <c r="HL35" s="8">
        <f t="shared" si="605"/>
        <v>0.80015780886699517</v>
      </c>
      <c r="HM35" s="8">
        <f t="shared" si="605"/>
        <v>0.70815889655172404</v>
      </c>
      <c r="HN35" s="8">
        <f t="shared" si="605"/>
        <v>0.57284402758620701</v>
      </c>
      <c r="HO35" s="8">
        <f t="shared" si="605"/>
        <v>0.47752042561576347</v>
      </c>
      <c r="HP35" s="8">
        <f t="shared" si="605"/>
        <v>0.68289125517241378</v>
      </c>
      <c r="HQ35" s="8">
        <f t="shared" si="605"/>
        <v>0.55745546403940882</v>
      </c>
      <c r="HR35" s="8">
        <f t="shared" si="605"/>
        <v>0.59350459901477826</v>
      </c>
      <c r="HS35" s="8">
        <f t="shared" si="605"/>
        <v>0.85530016157635469</v>
      </c>
      <c r="HT35" s="8">
        <f t="shared" si="605"/>
        <v>0.49566373201970437</v>
      </c>
      <c r="HU35" s="8">
        <f t="shared" ref="HU35:IK35" si="606">SUM(HU82,HU129)</f>
        <v>0.44389356453201978</v>
      </c>
      <c r="HV35" s="8">
        <f t="shared" si="606"/>
        <v>0.45657488078817732</v>
      </c>
      <c r="HW35" s="8">
        <f t="shared" si="606"/>
        <v>0.81160424039408863</v>
      </c>
      <c r="HX35" s="8">
        <f t="shared" si="606"/>
        <v>0.79056370443349744</v>
      </c>
      <c r="HY35" s="8">
        <f t="shared" si="606"/>
        <v>0.92260137931034492</v>
      </c>
      <c r="HZ35" s="8">
        <f t="shared" si="606"/>
        <v>1.4533643349753698</v>
      </c>
      <c r="IA35" s="8">
        <f t="shared" si="606"/>
        <v>1.2258130758620691</v>
      </c>
      <c r="IB35" s="8">
        <f t="shared" si="606"/>
        <v>1.6442490167487684</v>
      </c>
      <c r="IC35" s="8">
        <f t="shared" si="606"/>
        <v>0.668452602955665</v>
      </c>
      <c r="ID35" s="8">
        <f t="shared" si="606"/>
        <v>0.65610375566502466</v>
      </c>
      <c r="IE35" s="8">
        <f t="shared" si="606"/>
        <v>0.49300398029556658</v>
      </c>
      <c r="IF35" s="8">
        <f t="shared" si="606"/>
        <v>0.65852602955665018</v>
      </c>
      <c r="IG35" s="8">
        <f t="shared" si="606"/>
        <v>0.75228227783251234</v>
      </c>
      <c r="IH35" s="8">
        <f t="shared" si="606"/>
        <v>0.77218292019704449</v>
      </c>
      <c r="II35" s="8">
        <f t="shared" si="606"/>
        <v>0.52192878029556655</v>
      </c>
      <c r="IJ35" s="8">
        <f t="shared" si="606"/>
        <v>0.67039992118226599</v>
      </c>
      <c r="IK35" s="8">
        <f t="shared" si="606"/>
        <v>0.63677306009852219</v>
      </c>
      <c r="IL35" s="8">
        <f t="shared" ref="IL35:IY35" si="607">SUM(IL82,IL129)</f>
        <v>0.57859099113300494</v>
      </c>
      <c r="IM35" s="8">
        <f t="shared" si="607"/>
        <v>0.39943988965517235</v>
      </c>
      <c r="IN35" s="8">
        <f t="shared" si="607"/>
        <v>0.75631940098522166</v>
      </c>
      <c r="IO35" s="8">
        <f t="shared" si="607"/>
        <v>0.6774292650246303</v>
      </c>
      <c r="IP35" s="8">
        <f t="shared" si="607"/>
        <v>2.3788154482758621</v>
      </c>
      <c r="IQ35" s="8">
        <f t="shared" si="607"/>
        <v>0.89828571428571435</v>
      </c>
      <c r="IR35" s="8">
        <f t="shared" si="607"/>
        <v>0.89828571428571435</v>
      </c>
      <c r="IS35" s="8">
        <f t="shared" si="607"/>
        <v>0.89828571428571435</v>
      </c>
      <c r="IT35" s="8">
        <f t="shared" si="607"/>
        <v>0.17600000000000002</v>
      </c>
      <c r="IU35" s="8">
        <f t="shared" si="607"/>
        <v>0.29942857142857143</v>
      </c>
      <c r="IV35" s="8">
        <f t="shared" si="607"/>
        <v>0.89828571428571435</v>
      </c>
      <c r="IW35" s="8">
        <f t="shared" si="607"/>
        <v>0.59885714285714287</v>
      </c>
      <c r="IX35" s="8">
        <f t="shared" si="607"/>
        <v>0.59885714285714287</v>
      </c>
      <c r="IY35" s="8">
        <f t="shared" si="607"/>
        <v>1.5603809523809522</v>
      </c>
      <c r="IZ35" s="8">
        <f t="shared" ref="IZ35:JZ35" si="608">SUM(IZ82,IZ129)</f>
        <v>1.3135238095238095</v>
      </c>
      <c r="JA35" s="8">
        <f t="shared" si="608"/>
        <v>0.26666666666666666</v>
      </c>
      <c r="JB35" s="8">
        <f t="shared" si="608"/>
        <v>0.89828571428571435</v>
      </c>
      <c r="JC35" s="8">
        <f t="shared" si="608"/>
        <v>2.1627581162561573</v>
      </c>
      <c r="JD35" s="8">
        <f t="shared" si="608"/>
        <v>1.87085036453202</v>
      </c>
      <c r="JE35" s="8">
        <f t="shared" si="608"/>
        <v>2.0271314285714284</v>
      </c>
      <c r="JF35" s="8">
        <f t="shared" si="608"/>
        <v>1.7965714285714287</v>
      </c>
      <c r="JG35" s="8">
        <f t="shared" si="608"/>
        <v>1.7965714285714287</v>
      </c>
      <c r="JH35" s="8">
        <f t="shared" si="608"/>
        <v>1.056</v>
      </c>
      <c r="JI35" s="8">
        <f t="shared" si="608"/>
        <v>1.0891208354679802</v>
      </c>
      <c r="JJ35" s="8">
        <f t="shared" si="608"/>
        <v>0.87235106995073886</v>
      </c>
      <c r="JK35" s="8">
        <f t="shared" si="608"/>
        <v>0.84014907586206899</v>
      </c>
      <c r="JL35" s="8">
        <f t="shared" si="608"/>
        <v>0.89605135763546784</v>
      </c>
      <c r="JM35" s="8">
        <f t="shared" si="608"/>
        <v>1.4697978009852215</v>
      </c>
      <c r="JN35" s="8">
        <f t="shared" si="608"/>
        <v>0.96021786798029551</v>
      </c>
      <c r="JO35" s="8">
        <f t="shared" si="608"/>
        <v>1.3308148965517239</v>
      </c>
      <c r="JP35" s="8">
        <f t="shared" si="608"/>
        <v>3.3168528866995075</v>
      </c>
      <c r="JQ35" s="8">
        <f t="shared" si="608"/>
        <v>2.075176291625616</v>
      </c>
      <c r="JR35" s="8">
        <f t="shared" si="608"/>
        <v>0.98011851034482744</v>
      </c>
      <c r="JS35" s="8">
        <f t="shared" si="608"/>
        <v>0.90436308177339897</v>
      </c>
      <c r="JT35" s="8">
        <f t="shared" si="608"/>
        <v>0.87995036059113296</v>
      </c>
      <c r="JU35" s="8">
        <f t="shared" si="608"/>
        <v>0.8441387034482758</v>
      </c>
      <c r="JV35" s="8">
        <f t="shared" si="608"/>
        <v>0.97838764137931022</v>
      </c>
      <c r="JW35" s="8">
        <f t="shared" si="608"/>
        <v>2.3117517083743846</v>
      </c>
      <c r="JX35" s="8">
        <f t="shared" si="608"/>
        <v>1.1914262857142854</v>
      </c>
      <c r="JY35" s="8">
        <f t="shared" si="608"/>
        <v>1.1624539901477833</v>
      </c>
      <c r="JZ35" s="8">
        <f t="shared" si="608"/>
        <v>1.018637414778325</v>
      </c>
      <c r="KA35" s="8">
        <f t="shared" ref="KA35:MD35" si="609">SUM(KA82,KA129)</f>
        <v>1.6961616709359606</v>
      </c>
      <c r="KB35" s="8">
        <f t="shared" si="609"/>
        <v>1.4589688118226602</v>
      </c>
      <c r="KC35" s="8">
        <f t="shared" si="609"/>
        <v>1.2202347034482759</v>
      </c>
      <c r="KD35" s="8">
        <f t="shared" si="609"/>
        <v>2.9942857142857147</v>
      </c>
      <c r="KE35" s="8">
        <f t="shared" si="609"/>
        <v>2.9942857142857147</v>
      </c>
      <c r="KF35" s="8">
        <f t="shared" si="609"/>
        <v>2.9942857142857147</v>
      </c>
      <c r="KG35" s="8">
        <f t="shared" si="609"/>
        <v>2.9942857142857147</v>
      </c>
      <c r="KH35" s="8">
        <f t="shared" si="609"/>
        <v>2.9942857142857147</v>
      </c>
      <c r="KI35" s="8">
        <f t="shared" si="609"/>
        <v>2.9942857142857147</v>
      </c>
      <c r="KJ35" s="8">
        <f t="shared" si="609"/>
        <v>1.76</v>
      </c>
      <c r="KK35" s="8">
        <f t="shared" si="609"/>
        <v>2.9942857142857147</v>
      </c>
      <c r="KL35" s="8">
        <f t="shared" si="609"/>
        <v>2.9942857142857147</v>
      </c>
      <c r="KM35" s="8">
        <f t="shared" si="609"/>
        <v>2.9942857142857147</v>
      </c>
      <c r="KN35" s="8">
        <f t="shared" si="609"/>
        <v>2.9942857142857147</v>
      </c>
      <c r="KO35" s="8">
        <f t="shared" si="609"/>
        <v>0</v>
      </c>
      <c r="KP35" s="8">
        <f t="shared" si="609"/>
        <v>2.9942857142857147</v>
      </c>
      <c r="KQ35" s="8">
        <f t="shared" si="609"/>
        <v>2.9942857142857147</v>
      </c>
      <c r="KR35" s="8">
        <f t="shared" si="609"/>
        <v>2.9942857142857147</v>
      </c>
      <c r="KS35" s="8">
        <f t="shared" si="609"/>
        <v>1.7965714285714287</v>
      </c>
      <c r="KT35" s="8">
        <f t="shared" si="609"/>
        <v>2.5451428571428569</v>
      </c>
      <c r="KU35" s="8">
        <f t="shared" si="609"/>
        <v>2.9942857142857147</v>
      </c>
      <c r="KV35" s="8">
        <f t="shared" si="609"/>
        <v>2.9942857142857147</v>
      </c>
      <c r="KW35" s="8">
        <f t="shared" si="609"/>
        <v>1.4971428571428573</v>
      </c>
      <c r="KX35" s="8">
        <f t="shared" si="609"/>
        <v>1.4971428571428573</v>
      </c>
      <c r="KY35" s="8">
        <f t="shared" si="609"/>
        <v>1.4971428571428573</v>
      </c>
      <c r="KZ35" s="8">
        <f t="shared" si="609"/>
        <v>3.5931428571428574</v>
      </c>
      <c r="LA35" s="8">
        <f t="shared" si="609"/>
        <v>3.5931428571428574</v>
      </c>
      <c r="LB35" s="8">
        <f t="shared" si="609"/>
        <v>2.245714285714286</v>
      </c>
      <c r="LC35" s="8">
        <f t="shared" si="609"/>
        <v>2.9942857142857147</v>
      </c>
      <c r="LD35" s="8">
        <f t="shared" si="609"/>
        <v>0.74857142857142867</v>
      </c>
      <c r="LE35" s="8">
        <f t="shared" si="609"/>
        <v>2.9942857142857147</v>
      </c>
      <c r="LF35" s="8">
        <f t="shared" si="609"/>
        <v>1.9287949556650248</v>
      </c>
      <c r="LG35" s="8">
        <f t="shared" si="609"/>
        <v>2.9942857142857147</v>
      </c>
      <c r="LH35" s="8">
        <f t="shared" si="609"/>
        <v>1.1977142857142857</v>
      </c>
      <c r="LI35" s="8">
        <f t="shared" si="609"/>
        <v>1.1977142857142857</v>
      </c>
      <c r="LJ35" s="8">
        <f t="shared" si="609"/>
        <v>3.5931428571428574</v>
      </c>
      <c r="LK35" s="8">
        <f t="shared" si="609"/>
        <v>0.7828694226600984</v>
      </c>
      <c r="LL35" s="8">
        <f t="shared" si="609"/>
        <v>0.59611685517241375</v>
      </c>
      <c r="LM35" s="8">
        <f t="shared" si="609"/>
        <v>1.7965714285714287</v>
      </c>
      <c r="LN35" s="8">
        <f t="shared" si="609"/>
        <v>3.5931428571428574</v>
      </c>
      <c r="LO35" s="8">
        <f t="shared" si="609"/>
        <v>3.5931428571428574</v>
      </c>
      <c r="LP35" s="8">
        <f t="shared" si="609"/>
        <v>0.29765471527093595</v>
      </c>
      <c r="LQ35" s="8">
        <f t="shared" si="609"/>
        <v>0.44712326305418709</v>
      </c>
      <c r="LR35" s="8">
        <f t="shared" si="609"/>
        <v>1.7229016748768475</v>
      </c>
      <c r="LS35" s="8">
        <f t="shared" si="609"/>
        <v>1.2724537221674876</v>
      </c>
      <c r="LT35" s="8">
        <f t="shared" si="609"/>
        <v>2.8347728866995072</v>
      </c>
      <c r="LU35" s="8">
        <f t="shared" si="609"/>
        <v>1.8791145931034483</v>
      </c>
      <c r="LV35" s="8">
        <f t="shared" si="609"/>
        <v>1.6592576157635466</v>
      </c>
      <c r="LW35" s="8">
        <f t="shared" si="609"/>
        <v>1.1304894738916258</v>
      </c>
      <c r="LX35" s="8">
        <f t="shared" si="609"/>
        <v>1.2864174187192119</v>
      </c>
      <c r="LY35" s="8">
        <f t="shared" si="609"/>
        <v>5.9885714285714293</v>
      </c>
      <c r="LZ35" s="8">
        <f t="shared" si="609"/>
        <v>1.3957522128078819</v>
      </c>
      <c r="MA35" s="8">
        <f t="shared" si="609"/>
        <v>1.4062962285714284</v>
      </c>
      <c r="MB35" s="8">
        <f t="shared" si="609"/>
        <v>5.9885714285714293</v>
      </c>
      <c r="MC35" s="8">
        <f t="shared" si="609"/>
        <v>2.9942857142857147</v>
      </c>
      <c r="MD35" s="8">
        <f t="shared" si="609"/>
        <v>2.9942857142857147</v>
      </c>
      <c r="ME35" s="8">
        <f t="shared" ref="ME35:MU35" si="610">SUM(ME82,ME129)</f>
        <v>3.7428571428571429</v>
      </c>
      <c r="MF35" s="8">
        <f t="shared" si="610"/>
        <v>2.0960000000000001</v>
      </c>
      <c r="MG35" s="8">
        <f t="shared" si="610"/>
        <v>2.0960000000000001</v>
      </c>
      <c r="MH35" s="8">
        <f t="shared" si="610"/>
        <v>3.7428571428571429</v>
      </c>
      <c r="MI35" s="8">
        <f t="shared" si="610"/>
        <v>0</v>
      </c>
      <c r="MJ35" s="8">
        <f t="shared" si="610"/>
        <v>2.9942857142857147</v>
      </c>
      <c r="MK35" s="8">
        <f t="shared" si="610"/>
        <v>2.9942857142857147</v>
      </c>
      <c r="ML35" s="8">
        <f t="shared" si="610"/>
        <v>2.9942857142857147</v>
      </c>
      <c r="MM35" s="8">
        <f t="shared" si="610"/>
        <v>2.9942857142857147</v>
      </c>
      <c r="MN35" s="8">
        <f t="shared" si="610"/>
        <v>2.9942857142857147</v>
      </c>
      <c r="MO35" s="8">
        <f t="shared" si="610"/>
        <v>4.491428571428572</v>
      </c>
      <c r="MP35" s="8">
        <f t="shared" si="610"/>
        <v>0</v>
      </c>
      <c r="MQ35" s="8">
        <f t="shared" si="610"/>
        <v>4.491428571428572</v>
      </c>
      <c r="MR35" s="8">
        <f t="shared" si="610"/>
        <v>4.491428571428572</v>
      </c>
      <c r="MS35" s="8">
        <f t="shared" si="610"/>
        <v>0.31717539310344828</v>
      </c>
      <c r="MT35" s="8">
        <f t="shared" si="610"/>
        <v>0.34006825615763547</v>
      </c>
      <c r="MU35" s="8">
        <f t="shared" si="610"/>
        <v>0.66569786009852217</v>
      </c>
      <c r="MV35" s="8">
        <f t="shared" ref="MV35:NB35" si="611">SUM(MV82,MV129)</f>
        <v>0.60252875665024641</v>
      </c>
      <c r="MW35" s="8">
        <f t="shared" si="611"/>
        <v>0.53437261871921193</v>
      </c>
      <c r="MX35" s="8">
        <f t="shared" si="611"/>
        <v>0.3605863408866995</v>
      </c>
      <c r="MY35" s="8">
        <f t="shared" si="611"/>
        <v>0.37530996650246295</v>
      </c>
      <c r="MZ35" s="8">
        <f t="shared" si="611"/>
        <v>0.37948957635467984</v>
      </c>
      <c r="NA35" s="8">
        <f t="shared" si="611"/>
        <v>0.32325516253772923</v>
      </c>
      <c r="NB35" s="8">
        <f t="shared" si="611"/>
        <v>0.45078046761853774</v>
      </c>
    </row>
    <row r="36" spans="1:366" ht="15.75" customHeight="1">
      <c r="B36" s="10" t="s">
        <v>93</v>
      </c>
      <c r="C36" s="14">
        <f t="shared" si="578"/>
        <v>1.9398403977211651</v>
      </c>
      <c r="D36" s="14">
        <f t="shared" ref="D36:Q36" si="612">SUM(D83,D130)</f>
        <v>1.8346719900728541</v>
      </c>
      <c r="E36" s="14">
        <f t="shared" si="612"/>
        <v>2.0654751043530597</v>
      </c>
      <c r="F36" s="14">
        <f t="shared" si="612"/>
        <v>1.9368008483671677</v>
      </c>
      <c r="G36" s="14">
        <f t="shared" si="612"/>
        <v>2.0290005121050902</v>
      </c>
      <c r="H36" s="14">
        <f t="shared" si="612"/>
        <v>1.6780338800301862</v>
      </c>
      <c r="I36" s="14">
        <f t="shared" si="612"/>
        <v>1.9303164764119733</v>
      </c>
      <c r="J36" s="14">
        <f t="shared" si="612"/>
        <v>2.0875624963254409</v>
      </c>
      <c r="K36" s="14">
        <f t="shared" si="612"/>
        <v>1.8826968698660131</v>
      </c>
      <c r="L36" s="14">
        <f t="shared" si="612"/>
        <v>1.7250455767053463</v>
      </c>
      <c r="M36" s="14">
        <f t="shared" si="612"/>
        <v>1.5961686840958551</v>
      </c>
      <c r="N36" s="14">
        <f t="shared" si="612"/>
        <v>1.5134929416671241</v>
      </c>
      <c r="O36" s="14">
        <f t="shared" si="612"/>
        <v>2.5268786962898702</v>
      </c>
      <c r="P36" s="14">
        <f t="shared" si="612"/>
        <v>3.2077377515852969</v>
      </c>
      <c r="Q36" s="14">
        <f t="shared" si="612"/>
        <v>4.3035966120131723</v>
      </c>
      <c r="R36" s="14">
        <f t="shared" ref="R36:AJ36" si="613">SUM(R83,R130)</f>
        <v>4.552434385793763</v>
      </c>
      <c r="S36" s="14">
        <f t="shared" si="613"/>
        <v>3.0515049147898283</v>
      </c>
      <c r="T36" s="14">
        <f t="shared" si="613"/>
        <v>1.7100504665589586</v>
      </c>
      <c r="U36" s="14">
        <f t="shared" si="613"/>
        <v>1.6875578013393779</v>
      </c>
      <c r="V36" s="14">
        <f t="shared" si="613"/>
        <v>1.7680045409085103</v>
      </c>
      <c r="W36" s="14">
        <f t="shared" si="613"/>
        <v>3.8823150715491286</v>
      </c>
      <c r="X36" s="14">
        <f t="shared" si="613"/>
        <v>4.0871806980085559</v>
      </c>
      <c r="Y36" s="14">
        <f t="shared" si="613"/>
        <v>1.959090876963149</v>
      </c>
      <c r="Z36" s="14">
        <f t="shared" si="613"/>
        <v>1.9694253447667405</v>
      </c>
      <c r="AA36" s="14">
        <f t="shared" si="613"/>
        <v>1.9530117782551537</v>
      </c>
      <c r="AB36" s="14">
        <f t="shared" si="613"/>
        <v>1.8508829199608403</v>
      </c>
      <c r="AC36" s="14">
        <f t="shared" si="613"/>
        <v>1.5505754437858934</v>
      </c>
      <c r="AD36" s="14">
        <f t="shared" si="613"/>
        <v>3.2063192952200983</v>
      </c>
      <c r="AE36" s="14">
        <f t="shared" si="613"/>
        <v>4.0332793561310014</v>
      </c>
      <c r="AF36" s="14">
        <f t="shared" si="613"/>
        <v>1.9807729956883311</v>
      </c>
      <c r="AG36" s="14">
        <f t="shared" si="613"/>
        <v>1.9700332546375401</v>
      </c>
      <c r="AH36" s="14">
        <f t="shared" si="613"/>
        <v>2.0133974920879036</v>
      </c>
      <c r="AI36" s="14">
        <f t="shared" si="613"/>
        <v>1.9100528140519906</v>
      </c>
      <c r="AJ36" s="14">
        <f t="shared" si="613"/>
        <v>1.9053921717091942</v>
      </c>
      <c r="AK36" s="14">
        <f t="shared" ref="AK36:CV36" si="614">SUM(AK83,AK130)</f>
        <v>2.2999256778580617</v>
      </c>
      <c r="AL36" s="14">
        <f t="shared" si="614"/>
        <v>2.6748034315177458</v>
      </c>
      <c r="AM36" s="14">
        <f t="shared" si="614"/>
        <v>2.2889833001836712</v>
      </c>
      <c r="AN36" s="14">
        <f t="shared" si="614"/>
        <v>2.3447083716736241</v>
      </c>
      <c r="AO36" s="14">
        <f t="shared" si="614"/>
        <v>2.23062395258692</v>
      </c>
      <c r="AP36" s="14">
        <f t="shared" si="614"/>
        <v>4.37857216274511</v>
      </c>
      <c r="AQ36" s="14">
        <f t="shared" si="614"/>
        <v>3.3463412021275802</v>
      </c>
      <c r="AR36" s="14">
        <f t="shared" si="614"/>
        <v>3.9520220700674704</v>
      </c>
      <c r="AS36" s="14">
        <f t="shared" si="614"/>
        <v>5.5883128056360913</v>
      </c>
      <c r="AT36" s="14">
        <f t="shared" si="614"/>
        <v>2.0502773575830719</v>
      </c>
      <c r="AU36" s="14">
        <f t="shared" si="614"/>
        <v>2.082496580735445</v>
      </c>
      <c r="AV36" s="14">
        <f t="shared" si="614"/>
        <v>2.0360927939310844</v>
      </c>
      <c r="AW36" s="14">
        <f t="shared" si="614"/>
        <v>2.1270766379274075</v>
      </c>
      <c r="AX36" s="14">
        <f t="shared" si="614"/>
        <v>3.7477643534788427</v>
      </c>
      <c r="AY36" s="14">
        <f t="shared" si="614"/>
        <v>4.1779619053812791</v>
      </c>
      <c r="AZ36" s="14">
        <f t="shared" si="614"/>
        <v>5.6938864865316017</v>
      </c>
      <c r="BA36" s="14">
        <f t="shared" si="614"/>
        <v>5.3234667385911143</v>
      </c>
      <c r="BB36" s="14">
        <f t="shared" si="614"/>
        <v>2.5890881397350181</v>
      </c>
      <c r="BC36" s="14">
        <f t="shared" si="614"/>
        <v>2.2883753903128712</v>
      </c>
      <c r="BD36" s="14">
        <f t="shared" si="614"/>
        <v>2.198202092810948</v>
      </c>
      <c r="BE36" s="14">
        <f t="shared" si="614"/>
        <v>2.023529323267895</v>
      </c>
      <c r="BF36" s="14">
        <f t="shared" si="614"/>
        <v>2.6673058764445519</v>
      </c>
      <c r="BG36" s="14">
        <f t="shared" si="614"/>
        <v>3.0383335342558393</v>
      </c>
      <c r="BH36" s="14">
        <f t="shared" si="614"/>
        <v>2.657781955135361</v>
      </c>
      <c r="BI36" s="14">
        <f t="shared" si="614"/>
        <v>2.4630481598559246</v>
      </c>
      <c r="BJ36" s="14">
        <f t="shared" si="614"/>
        <v>2.197594182940148</v>
      </c>
      <c r="BK36" s="14">
        <f t="shared" si="614"/>
        <v>2.1651723231641751</v>
      </c>
      <c r="BL36" s="14">
        <f t="shared" si="614"/>
        <v>3.7202057726692659</v>
      </c>
      <c r="BM36" s="14">
        <f t="shared" si="614"/>
        <v>3.8962969985775162</v>
      </c>
      <c r="BN36" s="14">
        <f t="shared" si="614"/>
        <v>4.2896146849847856</v>
      </c>
      <c r="BO36" s="14">
        <f t="shared" si="614"/>
        <v>2.5236365103122731</v>
      </c>
      <c r="BP36" s="14">
        <f t="shared" si="614"/>
        <v>2.315933971122448</v>
      </c>
      <c r="BQ36" s="14">
        <f t="shared" si="614"/>
        <v>2.157877404714581</v>
      </c>
      <c r="BR36" s="14">
        <f t="shared" si="614"/>
        <v>2.0950600513986344</v>
      </c>
      <c r="BS36" s="14">
        <f t="shared" si="614"/>
        <v>2.6046911597522051</v>
      </c>
      <c r="BT36" s="14">
        <f t="shared" si="614"/>
        <v>2.6391393857641758</v>
      </c>
      <c r="BU36" s="14">
        <f t="shared" si="614"/>
        <v>3.0523154612842278</v>
      </c>
      <c r="BV36" s="14">
        <f t="shared" si="614"/>
        <v>1.9842178182895276</v>
      </c>
      <c r="BW36" s="14">
        <f t="shared" si="614"/>
        <v>2.1613222273157788</v>
      </c>
      <c r="BX36" s="14">
        <f t="shared" si="614"/>
        <v>1.7635465351893138</v>
      </c>
      <c r="BY36" s="14">
        <f t="shared" si="614"/>
        <v>1.5917106783766586</v>
      </c>
      <c r="BZ36" s="14">
        <f t="shared" si="614"/>
        <v>1.7333536782729391</v>
      </c>
      <c r="CA36" s="14">
        <f t="shared" si="614"/>
        <v>1.738419593862935</v>
      </c>
      <c r="CB36" s="14">
        <f t="shared" si="614"/>
        <v>2.1828017094173604</v>
      </c>
      <c r="CC36" s="14">
        <f t="shared" si="614"/>
        <v>2.439339674894744</v>
      </c>
      <c r="CD36" s="14">
        <f t="shared" si="614"/>
        <v>2.2085365606145388</v>
      </c>
      <c r="CE36" s="14">
        <f t="shared" si="614"/>
        <v>6.3129413716290816</v>
      </c>
      <c r="CF36" s="14">
        <f t="shared" si="614"/>
        <v>4.8316676531143292</v>
      </c>
      <c r="CG36" s="14">
        <f t="shared" si="614"/>
        <v>4.6851613742516518</v>
      </c>
      <c r="CH36" s="14">
        <f t="shared" si="614"/>
        <v>5.1962109389704203</v>
      </c>
      <c r="CI36" s="14">
        <f t="shared" si="614"/>
        <v>7.5202503750368628</v>
      </c>
      <c r="CJ36" s="14">
        <f t="shared" si="614"/>
        <v>4.3637796892223228</v>
      </c>
      <c r="CK36" s="14">
        <f t="shared" si="614"/>
        <v>4.0004522231078292</v>
      </c>
      <c r="CL36" s="14">
        <f t="shared" si="614"/>
        <v>10.480974082453969</v>
      </c>
      <c r="CM36" s="14">
        <f t="shared" si="614"/>
        <v>6.7356413684583263</v>
      </c>
      <c r="CN36" s="14">
        <f t="shared" si="614"/>
        <v>5.9996651515437431</v>
      </c>
      <c r="CO36" s="14">
        <f t="shared" si="614"/>
        <v>8.9322223682804704</v>
      </c>
      <c r="CP36" s="14">
        <f t="shared" si="614"/>
        <v>4.7536525530283953</v>
      </c>
      <c r="CQ36" s="14">
        <f t="shared" si="614"/>
        <v>6.0468794848425027</v>
      </c>
      <c r="CR36" s="14">
        <f t="shared" si="614"/>
        <v>4.9504127145438286</v>
      </c>
      <c r="CS36" s="14">
        <f t="shared" si="614"/>
        <v>1.7748941861109038</v>
      </c>
      <c r="CT36" s="14">
        <f t="shared" si="614"/>
        <v>1.7145084722781552</v>
      </c>
      <c r="CU36" s="14">
        <f t="shared" si="614"/>
        <v>2.456156599425062</v>
      </c>
      <c r="CV36" s="14">
        <f t="shared" si="614"/>
        <v>2.0940480654562559</v>
      </c>
      <c r="CW36" s="14">
        <f t="shared" ref="CW36:FH36" si="615">SUM(CW83,CW130)</f>
        <v>2.5826009957066298</v>
      </c>
      <c r="CX36" s="14">
        <f t="shared" si="615"/>
        <v>2.1009375924138816</v>
      </c>
      <c r="CY36" s="14">
        <f t="shared" si="615"/>
        <v>1.9211978283499811</v>
      </c>
      <c r="CZ36" s="14">
        <f t="shared" si="615"/>
        <v>2.1096498882978221</v>
      </c>
      <c r="DA36" s="14">
        <f t="shared" si="615"/>
        <v>1.8784415007704167</v>
      </c>
      <c r="DB36" s="14">
        <f t="shared" si="615"/>
        <v>5.792570522224719</v>
      </c>
      <c r="DC36" s="14">
        <f t="shared" si="615"/>
        <v>5.4053319345254458</v>
      </c>
      <c r="DD36" s="14">
        <f t="shared" si="615"/>
        <v>6.2908539796566991</v>
      </c>
      <c r="DE36" s="14">
        <f t="shared" si="615"/>
        <v>4.4201126705830749</v>
      </c>
      <c r="DF36" s="14">
        <f t="shared" si="615"/>
        <v>5.3498094996590915</v>
      </c>
      <c r="DG36" s="14">
        <f t="shared" si="615"/>
        <v>4.7230544228648199</v>
      </c>
      <c r="DH36" s="14">
        <f t="shared" si="615"/>
        <v>4.2600297379392096</v>
      </c>
      <c r="DI36" s="14">
        <f t="shared" si="615"/>
        <v>1.9162376362157767</v>
      </c>
      <c r="DJ36" s="14">
        <f t="shared" si="615"/>
        <v>1.9162376362157767</v>
      </c>
      <c r="DK36" s="14">
        <f t="shared" si="615"/>
        <v>1.9162376362157767</v>
      </c>
      <c r="DL36" s="14">
        <f t="shared" si="615"/>
        <v>6.3874587873859223</v>
      </c>
      <c r="DM36" s="14">
        <f t="shared" si="615"/>
        <v>2.3266737121732399</v>
      </c>
      <c r="DN36" s="14">
        <f t="shared" si="615"/>
        <v>1.7992105809428833</v>
      </c>
      <c r="DO36" s="14">
        <f t="shared" si="615"/>
        <v>1.7702335437681083</v>
      </c>
      <c r="DP36" s="14">
        <f t="shared" si="615"/>
        <v>1.6265641776358293</v>
      </c>
      <c r="DQ36" s="14">
        <f t="shared" si="615"/>
        <v>1.935787665249169</v>
      </c>
      <c r="DR36" s="14">
        <f t="shared" si="615"/>
        <v>2.3445057350500242</v>
      </c>
      <c r="DS36" s="14">
        <f t="shared" si="615"/>
        <v>2.0121816723463044</v>
      </c>
      <c r="DT36" s="14">
        <f t="shared" si="615"/>
        <v>1.9459194964291602</v>
      </c>
      <c r="DU36" s="14">
        <f t="shared" si="615"/>
        <v>2.2168446621821314</v>
      </c>
      <c r="DV36" s="14">
        <f t="shared" si="615"/>
        <v>1.972262257497138</v>
      </c>
      <c r="DW36" s="14">
        <f t="shared" si="615"/>
        <v>1.8843179628548121</v>
      </c>
      <c r="DX36" s="14">
        <f t="shared" si="615"/>
        <v>2.1669960527765739</v>
      </c>
      <c r="DY36" s="14">
        <f t="shared" si="615"/>
        <v>2.6006384272802086</v>
      </c>
      <c r="DZ36" s="14">
        <f t="shared" si="615"/>
        <v>2.2879701170656723</v>
      </c>
      <c r="EA36" s="14">
        <f t="shared" si="615"/>
        <v>2.0322426980826873</v>
      </c>
      <c r="EB36" s="14">
        <f t="shared" si="615"/>
        <v>1.9939443762223195</v>
      </c>
      <c r="EC36" s="14">
        <f t="shared" si="615"/>
        <v>1.7372037741213358</v>
      </c>
      <c r="ED36" s="14">
        <f t="shared" si="615"/>
        <v>1.7167374751377535</v>
      </c>
      <c r="EE36" s="14">
        <f t="shared" si="615"/>
        <v>3.1643735141349332</v>
      </c>
      <c r="EF36" s="14">
        <f t="shared" si="615"/>
        <v>3.1305331979937621</v>
      </c>
      <c r="EG36" s="14">
        <f t="shared" si="615"/>
        <v>3.4863631090350626</v>
      </c>
      <c r="EH36" s="14">
        <f t="shared" si="615"/>
        <v>2.0516958139482711</v>
      </c>
      <c r="EI36" s="14">
        <f t="shared" si="615"/>
        <v>1.9734780772387366</v>
      </c>
      <c r="EJ36" s="14">
        <f t="shared" si="615"/>
        <v>2.1199843561014133</v>
      </c>
      <c r="EK36" s="14">
        <f t="shared" si="615"/>
        <v>1.8725650386860222</v>
      </c>
      <c r="EL36" s="14">
        <f t="shared" si="615"/>
        <v>8.175577215758711</v>
      </c>
      <c r="EM36" s="14">
        <f t="shared" si="615"/>
        <v>8.0191417423396434</v>
      </c>
      <c r="EN36" s="14">
        <f t="shared" si="615"/>
        <v>7.2387881048566989</v>
      </c>
      <c r="EO36" s="14">
        <f t="shared" si="615"/>
        <v>4.9443336158358333</v>
      </c>
      <c r="EP36" s="14">
        <f t="shared" si="615"/>
        <v>7.7749646109018489</v>
      </c>
      <c r="EQ36" s="14">
        <f t="shared" si="615"/>
        <v>7.248109389542293</v>
      </c>
      <c r="ER36" s="14">
        <f t="shared" si="615"/>
        <v>8.8369831551885536</v>
      </c>
      <c r="ES36" s="14">
        <f t="shared" si="615"/>
        <v>7.1163955842024027</v>
      </c>
      <c r="ET36" s="14">
        <f t="shared" si="615"/>
        <v>8.2546054989626434</v>
      </c>
      <c r="EU36" s="14">
        <f t="shared" si="615"/>
        <v>8.0827696421499891</v>
      </c>
      <c r="EV36" s="14">
        <f t="shared" si="615"/>
        <v>5.7575143863419473</v>
      </c>
      <c r="EW36" s="14">
        <f t="shared" si="615"/>
        <v>4.3660086920819214</v>
      </c>
      <c r="EX36" s="14">
        <f t="shared" si="615"/>
        <v>3.3625521320155665</v>
      </c>
      <c r="EY36" s="14">
        <f t="shared" si="615"/>
        <v>8.3488315289365644</v>
      </c>
      <c r="EZ36" s="14">
        <f t="shared" si="615"/>
        <v>7.5180213721772642</v>
      </c>
      <c r="FA36" s="14">
        <f t="shared" si="615"/>
        <v>8.5699080852839771</v>
      </c>
      <c r="FB36" s="14">
        <f t="shared" si="615"/>
        <v>7.0748550763644378</v>
      </c>
      <c r="FC36" s="14">
        <f t="shared" si="615"/>
        <v>9.9008254290876572</v>
      </c>
      <c r="FD36" s="14">
        <f t="shared" si="615"/>
        <v>4.376748433132712</v>
      </c>
      <c r="FE36" s="14">
        <f t="shared" si="615"/>
        <v>3.2480624396816631</v>
      </c>
      <c r="FF36" s="14">
        <f t="shared" si="615"/>
        <v>3.7279059643660579</v>
      </c>
      <c r="FG36" s="14">
        <f t="shared" si="615"/>
        <v>3.4130086512919235</v>
      </c>
      <c r="FH36" s="14">
        <f t="shared" si="615"/>
        <v>2.9582920679339075</v>
      </c>
      <c r="FI36" s="14">
        <f t="shared" ref="FI36:HT36" si="616">SUM(FI83,FI130)</f>
        <v>2.4739905375303151</v>
      </c>
      <c r="FJ36" s="14">
        <f t="shared" si="616"/>
        <v>2.2516981614413027</v>
      </c>
      <c r="FK36" s="14">
        <f t="shared" si="616"/>
        <v>2.0529116336898698</v>
      </c>
      <c r="FL36" s="14">
        <f t="shared" si="616"/>
        <v>2.167806599270973</v>
      </c>
      <c r="FM36" s="14">
        <f t="shared" si="616"/>
        <v>2.0095473962395061</v>
      </c>
      <c r="FN36" s="14">
        <f t="shared" si="616"/>
        <v>2.0208950471610967</v>
      </c>
      <c r="FO36" s="14">
        <f t="shared" si="616"/>
        <v>2.546129175531854</v>
      </c>
      <c r="FP36" s="14">
        <f t="shared" si="616"/>
        <v>2.5706482069874341</v>
      </c>
      <c r="FQ36" s="14">
        <f t="shared" si="616"/>
        <v>1.8121793248532732</v>
      </c>
      <c r="FR36" s="14">
        <f t="shared" si="616"/>
        <v>1.9268716538107762</v>
      </c>
      <c r="FS36" s="14">
        <f t="shared" si="616"/>
        <v>1.6146086168434393</v>
      </c>
      <c r="FT36" s="14">
        <f t="shared" si="616"/>
        <v>1.6638493163781982</v>
      </c>
      <c r="FU36" s="14">
        <f t="shared" si="616"/>
        <v>3.2725814711372423</v>
      </c>
      <c r="FV36" s="14">
        <f t="shared" si="616"/>
        <v>3.4456331476914963</v>
      </c>
      <c r="FW36" s="14">
        <f t="shared" si="616"/>
        <v>1.7633438985657142</v>
      </c>
      <c r="FX36" s="14">
        <f t="shared" si="616"/>
        <v>1.7331510416493394</v>
      </c>
      <c r="FY36" s="14">
        <f t="shared" si="616"/>
        <v>1.8642569371184292</v>
      </c>
      <c r="FZ36" s="14">
        <f t="shared" si="616"/>
        <v>1.7380143206157357</v>
      </c>
      <c r="GA36" s="14">
        <f t="shared" si="616"/>
        <v>2.1041786994606269</v>
      </c>
      <c r="GB36" s="14">
        <f t="shared" si="616"/>
        <v>2.2188710284181301</v>
      </c>
      <c r="GC36" s="14">
        <f t="shared" si="616"/>
        <v>2.490606740665501</v>
      </c>
      <c r="GD36" s="14">
        <f t="shared" si="616"/>
        <v>2.4942541998902983</v>
      </c>
      <c r="GE36" s="14">
        <f t="shared" si="616"/>
        <v>2.0622329183754626</v>
      </c>
      <c r="GF36" s="14">
        <f t="shared" si="616"/>
        <v>2.1108657080394213</v>
      </c>
      <c r="GG36" s="14">
        <f t="shared" si="616"/>
        <v>2.0970864176346327</v>
      </c>
      <c r="GH36" s="14">
        <f t="shared" si="616"/>
        <v>2.0796596680050472</v>
      </c>
      <c r="GI36" s="14">
        <f t="shared" si="616"/>
        <v>4.0950835263289491</v>
      </c>
      <c r="GJ36" s="14">
        <f t="shared" si="616"/>
        <v>4.3891092671723007</v>
      </c>
      <c r="GK36" s="14">
        <f t="shared" si="616"/>
        <v>4.0004522231078292</v>
      </c>
      <c r="GL36" s="14">
        <f t="shared" si="616"/>
        <v>2.3609193015616103</v>
      </c>
      <c r="GM36" s="14">
        <f t="shared" si="616"/>
        <v>2.2920228495376689</v>
      </c>
      <c r="GN36" s="14">
        <f t="shared" si="616"/>
        <v>2.1765199740857661</v>
      </c>
      <c r="GO36" s="14">
        <f t="shared" si="616"/>
        <v>2.1799647966869631</v>
      </c>
      <c r="GP36" s="14">
        <f t="shared" si="616"/>
        <v>2.4788538164967111</v>
      </c>
      <c r="GQ36" s="14">
        <f t="shared" si="616"/>
        <v>2.691824907900132</v>
      </c>
      <c r="GR36" s="14">
        <f t="shared" si="616"/>
        <v>3.1206040034373705</v>
      </c>
      <c r="GS36" s="14">
        <f t="shared" si="616"/>
        <v>2.6279943714661855</v>
      </c>
      <c r="GT36" s="14">
        <f t="shared" si="616"/>
        <v>3.4269905783203125</v>
      </c>
      <c r="GU36" s="14">
        <f t="shared" si="616"/>
        <v>6.2580268466335269</v>
      </c>
      <c r="GV36" s="14">
        <f t="shared" si="616"/>
        <v>4.9003614685146708</v>
      </c>
      <c r="GW36" s="14">
        <f t="shared" si="616"/>
        <v>5.521037446600948</v>
      </c>
      <c r="GX36" s="14">
        <f t="shared" si="616"/>
        <v>6.9893424212053095</v>
      </c>
      <c r="GY36" s="14">
        <f t="shared" si="616"/>
        <v>6.4272284273393847</v>
      </c>
      <c r="GZ36" s="14">
        <f t="shared" si="616"/>
        <v>5.1279223968172793</v>
      </c>
      <c r="HA36" s="14">
        <f t="shared" si="616"/>
        <v>5.511108252044556</v>
      </c>
      <c r="HB36" s="14">
        <f t="shared" si="616"/>
        <v>9.9137941729980454</v>
      </c>
      <c r="HC36" s="14">
        <f t="shared" si="616"/>
        <v>7.4266322549337422</v>
      </c>
      <c r="HD36" s="14">
        <f t="shared" si="616"/>
        <v>8.1457896320895351</v>
      </c>
      <c r="HE36" s="14">
        <f t="shared" si="616"/>
        <v>11.753734715284494</v>
      </c>
      <c r="HF36" s="14">
        <f t="shared" si="616"/>
        <v>12.025875700779064</v>
      </c>
      <c r="HG36" s="14">
        <f t="shared" si="616"/>
        <v>9.6341556324302822</v>
      </c>
      <c r="HH36" s="14">
        <f t="shared" si="616"/>
        <v>2.7311364128784987</v>
      </c>
      <c r="HI36" s="14">
        <f t="shared" si="616"/>
        <v>2.277027739391281</v>
      </c>
      <c r="HJ36" s="14">
        <f t="shared" si="616"/>
        <v>2.3386292729656293</v>
      </c>
      <c r="HK36" s="14">
        <f t="shared" si="616"/>
        <v>2.2583851700200972</v>
      </c>
      <c r="HL36" s="14">
        <f t="shared" si="616"/>
        <v>3.4138191977863235</v>
      </c>
      <c r="HM36" s="14">
        <f t="shared" si="616"/>
        <v>3.0213120578734536</v>
      </c>
      <c r="HN36" s="14">
        <f t="shared" si="616"/>
        <v>2.4440003172375411</v>
      </c>
      <c r="HO36" s="14">
        <f t="shared" si="616"/>
        <v>2.0373086136726828</v>
      </c>
      <c r="HP36" s="14">
        <f t="shared" si="616"/>
        <v>2.9135093741183447</v>
      </c>
      <c r="HQ36" s="14">
        <f t="shared" si="616"/>
        <v>2.3783460511911958</v>
      </c>
      <c r="HR36" s="14">
        <f t="shared" si="616"/>
        <v>2.532147248503466</v>
      </c>
      <c r="HS36" s="14">
        <f t="shared" si="616"/>
        <v>3.6490803177857249</v>
      </c>
      <c r="HT36" s="14">
        <f t="shared" si="616"/>
        <v>2.114715803887818</v>
      </c>
      <c r="HU36" s="14">
        <f t="shared" ref="HU36:IK36" si="617">SUM(HU83,HU130)</f>
        <v>1.8938418841640041</v>
      </c>
      <c r="HV36" s="14">
        <f t="shared" si="617"/>
        <v>1.9479458626651587</v>
      </c>
      <c r="HW36" s="14">
        <f t="shared" si="617"/>
        <v>3.462654624073882</v>
      </c>
      <c r="HX36" s="14">
        <f t="shared" si="617"/>
        <v>3.3728865998191577</v>
      </c>
      <c r="HY36" s="14">
        <f t="shared" si="617"/>
        <v>3.9362164134266835</v>
      </c>
      <c r="HZ36" s="14">
        <f t="shared" si="617"/>
        <v>6.2006806821547773</v>
      </c>
      <c r="IA36" s="14">
        <f t="shared" si="617"/>
        <v>5.2298486184879929</v>
      </c>
      <c r="IB36" s="14">
        <f t="shared" si="617"/>
        <v>7.0150772724024888</v>
      </c>
      <c r="IC36" s="14">
        <f t="shared" si="617"/>
        <v>2.8519078405439968</v>
      </c>
      <c r="ID36" s="14">
        <f t="shared" si="617"/>
        <v>2.7992223184080416</v>
      </c>
      <c r="IE36" s="14">
        <f t="shared" si="617"/>
        <v>2.1033681529662278</v>
      </c>
      <c r="IF36" s="14">
        <f t="shared" si="617"/>
        <v>2.8095567862116324</v>
      </c>
      <c r="IG36" s="14">
        <f t="shared" si="617"/>
        <v>3.2095614811976954</v>
      </c>
      <c r="IH36" s="14">
        <f t="shared" si="617"/>
        <v>3.2944662264860245</v>
      </c>
      <c r="II36" s="14">
        <f t="shared" si="617"/>
        <v>2.2267738567385233</v>
      </c>
      <c r="IJ36" s="14">
        <f t="shared" si="617"/>
        <v>2.8602159421115898</v>
      </c>
      <c r="IK36" s="14">
        <f t="shared" si="617"/>
        <v>2.7167492126029109</v>
      </c>
      <c r="IL36" s="14">
        <f t="shared" ref="IL36:IY36" si="618">SUM(IL83,IL130)</f>
        <v>2.4685193486931194</v>
      </c>
      <c r="IM36" s="14">
        <f t="shared" si="618"/>
        <v>1.7745338166813667</v>
      </c>
      <c r="IN36" s="14">
        <f t="shared" si="618"/>
        <v>3.2267855942036805</v>
      </c>
      <c r="IO36" s="14">
        <f t="shared" si="618"/>
        <v>2.8902061624043642</v>
      </c>
      <c r="IP36" s="14">
        <f t="shared" si="618"/>
        <v>10.149055292997447</v>
      </c>
      <c r="IQ36" s="14">
        <f t="shared" si="618"/>
        <v>3.8324752724315534</v>
      </c>
      <c r="IR36" s="14">
        <f t="shared" si="618"/>
        <v>3.8324752724315534</v>
      </c>
      <c r="IS36" s="14">
        <f t="shared" si="618"/>
        <v>3.8324752724315534</v>
      </c>
      <c r="IT36" s="14">
        <f t="shared" si="618"/>
        <v>0.78188974067046169</v>
      </c>
      <c r="IU36" s="14">
        <f t="shared" si="618"/>
        <v>1.2774917574771845</v>
      </c>
      <c r="IV36" s="14">
        <f t="shared" si="618"/>
        <v>3.8324752724315534</v>
      </c>
      <c r="IW36" s="14">
        <f t="shared" si="618"/>
        <v>2.5549835149543689</v>
      </c>
      <c r="IX36" s="14">
        <f t="shared" si="618"/>
        <v>2.5549835149543689</v>
      </c>
      <c r="IY36" s="14">
        <f t="shared" si="618"/>
        <v>6.7211337682599925</v>
      </c>
      <c r="IZ36" s="14">
        <f t="shared" ref="IZ36:JZ36" si="619">SUM(IZ83,IZ130)</f>
        <v>5.7299297346465465</v>
      </c>
      <c r="JA36" s="14">
        <f t="shared" si="619"/>
        <v>1.1846814252582754</v>
      </c>
      <c r="JB36" s="14">
        <f t="shared" si="619"/>
        <v>3.8324752724315534</v>
      </c>
      <c r="JC36" s="14">
        <f t="shared" si="619"/>
        <v>9.227261292241824</v>
      </c>
      <c r="JD36" s="14">
        <f t="shared" si="619"/>
        <v>7.9818566035972749</v>
      </c>
      <c r="JE36" s="14">
        <f t="shared" si="619"/>
        <v>8.6486191981205387</v>
      </c>
      <c r="JF36" s="14">
        <f t="shared" si="619"/>
        <v>7.6649505448631068</v>
      </c>
      <c r="JG36" s="14">
        <f t="shared" si="619"/>
        <v>7.6649505448631068</v>
      </c>
      <c r="JH36" s="14">
        <f t="shared" si="619"/>
        <v>4.6913384440227706</v>
      </c>
      <c r="JI36" s="14">
        <f t="shared" si="619"/>
        <v>4.6466604157676841</v>
      </c>
      <c r="JJ36" s="14">
        <f t="shared" si="619"/>
        <v>3.7218268656580635</v>
      </c>
      <c r="JK36" s="14">
        <f t="shared" si="619"/>
        <v>3.5844392348573795</v>
      </c>
      <c r="JL36" s="14">
        <f t="shared" si="619"/>
        <v>3.8229425408343785</v>
      </c>
      <c r="JM36" s="14">
        <f t="shared" si="619"/>
        <v>6.2707929539203162</v>
      </c>
      <c r="JN36" s="14">
        <f t="shared" si="619"/>
        <v>4.0967046193177481</v>
      </c>
      <c r="JO36" s="14">
        <f t="shared" si="619"/>
        <v>5.9122188315069018</v>
      </c>
      <c r="JP36" s="14">
        <f t="shared" si="619"/>
        <v>14.151128609094076</v>
      </c>
      <c r="JQ36" s="14">
        <f t="shared" si="619"/>
        <v>8.8535993583237378</v>
      </c>
      <c r="JR36" s="14">
        <f t="shared" si="619"/>
        <v>4.1816093646060759</v>
      </c>
      <c r="JS36" s="14">
        <f t="shared" si="619"/>
        <v>3.858403949964349</v>
      </c>
      <c r="JT36" s="14">
        <f t="shared" si="619"/>
        <v>3.754248725434036</v>
      </c>
      <c r="JU36" s="14">
        <f t="shared" si="619"/>
        <v>3.6014607112397643</v>
      </c>
      <c r="JV36" s="14">
        <f t="shared" si="619"/>
        <v>4.3465412454162138</v>
      </c>
      <c r="JW36" s="14">
        <f t="shared" si="619"/>
        <v>9.8629323804744899</v>
      </c>
      <c r="JX36" s="14">
        <f t="shared" si="619"/>
        <v>5.0831397030017165</v>
      </c>
      <c r="JY36" s="14">
        <f t="shared" si="619"/>
        <v>4.9595313626058202</v>
      </c>
      <c r="JZ36" s="14">
        <f t="shared" si="619"/>
        <v>4.3459476663455376</v>
      </c>
      <c r="KA36" s="14">
        <f t="shared" ref="KA36:MD36" si="620">SUM(KA83,KA130)</f>
        <v>7.2365591019971021</v>
      </c>
      <c r="KB36" s="14">
        <f t="shared" si="620"/>
        <v>6.2245918037395551</v>
      </c>
      <c r="KC36" s="14">
        <f t="shared" si="620"/>
        <v>5.4209602036151718</v>
      </c>
      <c r="KD36" s="14">
        <f t="shared" si="620"/>
        <v>12.774917574771845</v>
      </c>
      <c r="KE36" s="14">
        <f t="shared" si="620"/>
        <v>12.774917574771845</v>
      </c>
      <c r="KF36" s="14">
        <f t="shared" si="620"/>
        <v>12.774917574771845</v>
      </c>
      <c r="KG36" s="14">
        <f t="shared" si="620"/>
        <v>12.774917574771845</v>
      </c>
      <c r="KH36" s="14">
        <f t="shared" si="620"/>
        <v>12.774917574771845</v>
      </c>
      <c r="KI36" s="14">
        <f t="shared" si="620"/>
        <v>12.774917574771845</v>
      </c>
      <c r="KJ36" s="14">
        <f t="shared" si="620"/>
        <v>7.8188974067046164</v>
      </c>
      <c r="KK36" s="14">
        <f t="shared" si="620"/>
        <v>12.774917574771845</v>
      </c>
      <c r="KL36" s="14">
        <f t="shared" si="620"/>
        <v>12.774917574771845</v>
      </c>
      <c r="KM36" s="14">
        <f t="shared" si="620"/>
        <v>12.774917574771845</v>
      </c>
      <c r="KN36" s="14">
        <f t="shared" si="620"/>
        <v>12.774917574771845</v>
      </c>
      <c r="KO36" s="14">
        <f t="shared" si="620"/>
        <v>0</v>
      </c>
      <c r="KP36" s="14">
        <f t="shared" si="620"/>
        <v>12.774917574771845</v>
      </c>
      <c r="KQ36" s="14">
        <f t="shared" si="620"/>
        <v>12.774917574771845</v>
      </c>
      <c r="KR36" s="14">
        <f t="shared" si="620"/>
        <v>12.774917574771845</v>
      </c>
      <c r="KS36" s="14">
        <f t="shared" si="620"/>
        <v>7.6649505448631068</v>
      </c>
      <c r="KT36" s="14">
        <f t="shared" si="620"/>
        <v>10.858679938556065</v>
      </c>
      <c r="KU36" s="14">
        <f t="shared" si="620"/>
        <v>12.774917574771845</v>
      </c>
      <c r="KV36" s="14">
        <f t="shared" si="620"/>
        <v>12.774917574771845</v>
      </c>
      <c r="KW36" s="14">
        <f t="shared" si="620"/>
        <v>6.3874587873859223</v>
      </c>
      <c r="KX36" s="14">
        <f t="shared" si="620"/>
        <v>6.3874587873859223</v>
      </c>
      <c r="KY36" s="14">
        <f t="shared" si="620"/>
        <v>6.3874587873859223</v>
      </c>
      <c r="KZ36" s="14">
        <f t="shared" si="620"/>
        <v>15.329901089726214</v>
      </c>
      <c r="LA36" s="14">
        <f t="shared" si="620"/>
        <v>15.329901089726214</v>
      </c>
      <c r="LB36" s="14">
        <f t="shared" si="620"/>
        <v>9.5811881810788826</v>
      </c>
      <c r="LC36" s="14">
        <f t="shared" si="620"/>
        <v>12.774917574771845</v>
      </c>
      <c r="LD36" s="14">
        <f t="shared" si="620"/>
        <v>3.1937293936929612</v>
      </c>
      <c r="LE36" s="14">
        <f t="shared" si="620"/>
        <v>12.774917574771845</v>
      </c>
      <c r="LF36" s="14">
        <f t="shared" si="620"/>
        <v>8.2290732843890666</v>
      </c>
      <c r="LG36" s="14">
        <f t="shared" si="620"/>
        <v>12.774917574771845</v>
      </c>
      <c r="LH36" s="14">
        <f t="shared" si="620"/>
        <v>5.1099670299087379</v>
      </c>
      <c r="LI36" s="14">
        <f t="shared" si="620"/>
        <v>5.1099670299087379</v>
      </c>
      <c r="LJ36" s="14">
        <f t="shared" si="620"/>
        <v>15.329901089726214</v>
      </c>
      <c r="LK36" s="14">
        <f t="shared" si="620"/>
        <v>3.3400594667959846</v>
      </c>
      <c r="LL36" s="14">
        <f t="shared" si="620"/>
        <v>2.5432922628014571</v>
      </c>
      <c r="LM36" s="14">
        <f t="shared" si="620"/>
        <v>7.6649505448631068</v>
      </c>
      <c r="LN36" s="14">
        <f t="shared" si="620"/>
        <v>15.329901089726214</v>
      </c>
      <c r="LO36" s="14">
        <f t="shared" si="620"/>
        <v>15.329901089726214</v>
      </c>
      <c r="LP36" s="14">
        <f t="shared" si="620"/>
        <v>1.2699237201001301</v>
      </c>
      <c r="LQ36" s="14">
        <f t="shared" si="620"/>
        <v>1.9076211745687921</v>
      </c>
      <c r="LR36" s="14">
        <f t="shared" si="620"/>
        <v>7.3506435210838079</v>
      </c>
      <c r="LS36" s="14">
        <f t="shared" si="620"/>
        <v>5.4288377828630248</v>
      </c>
      <c r="LT36" s="14">
        <f t="shared" si="620"/>
        <v>12.09436687955581</v>
      </c>
      <c r="LU36" s="14">
        <f t="shared" si="620"/>
        <v>8.0171153761036464</v>
      </c>
      <c r="LV36" s="14">
        <f t="shared" si="620"/>
        <v>7.0791104454600351</v>
      </c>
      <c r="LW36" s="14">
        <f t="shared" si="620"/>
        <v>4.8231569149231355</v>
      </c>
      <c r="LX36" s="14">
        <f t="shared" si="620"/>
        <v>5.4884129502013748</v>
      </c>
      <c r="LY36" s="14">
        <f t="shared" si="620"/>
        <v>25.549835149543689</v>
      </c>
      <c r="LZ36" s="14">
        <f t="shared" si="620"/>
        <v>5.9548824577281829</v>
      </c>
      <c r="MA36" s="14">
        <f t="shared" si="620"/>
        <v>5.9998677881673439</v>
      </c>
      <c r="MB36" s="14">
        <f t="shared" si="620"/>
        <v>25.549835149543689</v>
      </c>
      <c r="MC36" s="14">
        <f t="shared" si="620"/>
        <v>12.774917574771845</v>
      </c>
      <c r="MD36" s="14">
        <f t="shared" si="620"/>
        <v>12.774917574771845</v>
      </c>
      <c r="ME36" s="14">
        <f t="shared" ref="ME36:MU36" si="621">SUM(ME83,ME130)</f>
        <v>15.968646968464807</v>
      </c>
      <c r="MF36" s="14">
        <f t="shared" si="621"/>
        <v>8.9424423023402895</v>
      </c>
      <c r="MG36" s="14">
        <f t="shared" si="621"/>
        <v>8.9424423023402895</v>
      </c>
      <c r="MH36" s="14">
        <f t="shared" si="621"/>
        <v>15.968646968464807</v>
      </c>
      <c r="MI36" s="14">
        <f t="shared" si="621"/>
        <v>0</v>
      </c>
      <c r="MJ36" s="14">
        <f t="shared" si="621"/>
        <v>12.774917574771845</v>
      </c>
      <c r="MK36" s="14">
        <f t="shared" si="621"/>
        <v>12.774917574771845</v>
      </c>
      <c r="ML36" s="14">
        <f t="shared" si="621"/>
        <v>12.774917574771845</v>
      </c>
      <c r="MM36" s="14">
        <f t="shared" si="621"/>
        <v>12.774917574771845</v>
      </c>
      <c r="MN36" s="14">
        <f t="shared" si="621"/>
        <v>12.774917574771845</v>
      </c>
      <c r="MO36" s="14">
        <f t="shared" si="621"/>
        <v>19.162376362157765</v>
      </c>
      <c r="MP36" s="14">
        <f t="shared" si="621"/>
        <v>0</v>
      </c>
      <c r="MQ36" s="14">
        <f t="shared" si="621"/>
        <v>19.162376362157765</v>
      </c>
      <c r="MR36" s="14">
        <f t="shared" si="621"/>
        <v>19.162376362157765</v>
      </c>
      <c r="MS36" s="14">
        <f t="shared" si="621"/>
        <v>1.3532073723996598</v>
      </c>
      <c r="MT36" s="14">
        <f t="shared" si="621"/>
        <v>1.4508782249747774</v>
      </c>
      <c r="MU36" s="14">
        <f t="shared" si="621"/>
        <v>2.8401549163752069</v>
      </c>
      <c r="MV36" s="14">
        <f t="shared" ref="MV36:NB36" si="622">SUM(MV83,MV130)</f>
        <v>2.5706482069874341</v>
      </c>
      <c r="MW36" s="14">
        <f t="shared" si="622"/>
        <v>2.2798646521216792</v>
      </c>
      <c r="MX36" s="14">
        <f t="shared" si="622"/>
        <v>1.5384172463699035</v>
      </c>
      <c r="MY36" s="14">
        <f t="shared" si="622"/>
        <v>1.6012345996858506</v>
      </c>
      <c r="MZ36" s="14">
        <f t="shared" si="622"/>
        <v>1.6190666225626358</v>
      </c>
      <c r="NA36" s="14">
        <f t="shared" si="622"/>
        <v>1.3791462976752276</v>
      </c>
      <c r="NB36" s="14">
        <f t="shared" si="622"/>
        <v>1.9232243906015025</v>
      </c>
    </row>
    <row r="37" spans="1:366" ht="15.75" customHeight="1">
      <c r="B37" s="1"/>
      <c r="C37" s="1"/>
      <c r="D37" s="1"/>
      <c r="E37" s="1"/>
      <c r="F37" s="1"/>
      <c r="G37" s="1"/>
      <c r="H37" s="1"/>
      <c r="I37" s="1"/>
      <c r="J37" s="1"/>
      <c r="K37" s="1"/>
      <c r="L37" s="1"/>
      <c r="M37" s="1"/>
      <c r="N37" s="1"/>
      <c r="O37" s="1"/>
      <c r="P37" s="1"/>
      <c r="Q37" s="1"/>
      <c r="R37" s="1"/>
      <c r="S37" s="1"/>
      <c r="T37" s="1"/>
      <c r="U37" s="1"/>
      <c r="V37" s="1"/>
      <c r="W37" s="1"/>
      <c r="X37" s="1"/>
      <c r="Y37" s="1"/>
      <c r="Z37" s="1"/>
      <c r="AA37" s="1"/>
      <c r="AB37" s="1"/>
      <c r="AC37" s="1"/>
      <c r="AD37" s="1"/>
      <c r="AE37" s="1"/>
      <c r="AF37" s="1"/>
      <c r="AG37" s="1"/>
      <c r="AH37" s="1"/>
      <c r="AI37" s="1"/>
      <c r="AJ37" s="1"/>
      <c r="AK37" s="1"/>
      <c r="AL37" s="1"/>
      <c r="AM37" s="1"/>
      <c r="AN37" s="1"/>
      <c r="AO37" s="1"/>
      <c r="AP37" s="1"/>
      <c r="AQ37" s="1"/>
      <c r="AR37" s="1"/>
      <c r="AS37" s="1"/>
      <c r="AT37" s="1"/>
      <c r="AU37" s="1"/>
      <c r="AV37" s="1"/>
      <c r="AW37" s="1"/>
      <c r="AX37" s="1"/>
      <c r="AY37" s="1"/>
      <c r="AZ37" s="1"/>
      <c r="BA37" s="1"/>
      <c r="BB37" s="1"/>
      <c r="BC37" s="1"/>
      <c r="BD37" s="1"/>
      <c r="BE37" s="1"/>
      <c r="BF37" s="1"/>
      <c r="BG37" s="1"/>
      <c r="BH37" s="1"/>
      <c r="BI37" s="1"/>
      <c r="BJ37" s="1"/>
      <c r="BK37" s="1"/>
      <c r="BL37" s="1"/>
      <c r="BM37" s="1"/>
      <c r="BN37" s="1"/>
      <c r="BO37" s="1"/>
      <c r="BP37" s="1"/>
      <c r="BQ37" s="1"/>
      <c r="BR37" s="1"/>
      <c r="BS37" s="1"/>
      <c r="BT37" s="1"/>
      <c r="BU37" s="1"/>
      <c r="BV37" s="1"/>
      <c r="BW37" s="1"/>
      <c r="BX37" s="1"/>
      <c r="BY37" s="1"/>
      <c r="BZ37" s="1"/>
      <c r="CA37" s="1"/>
      <c r="CB37" s="1"/>
      <c r="CC37" s="1"/>
      <c r="CD37" s="1"/>
      <c r="CE37" s="1"/>
      <c r="CF37" s="1"/>
      <c r="CG37" s="1"/>
      <c r="CH37" s="1"/>
      <c r="CI37" s="1"/>
      <c r="CJ37" s="1"/>
      <c r="CK37" s="1"/>
      <c r="CL37" s="1"/>
      <c r="CM37" s="1"/>
      <c r="CN37" s="1"/>
      <c r="CO37" s="1"/>
      <c r="CP37" s="1"/>
      <c r="CQ37" s="1"/>
      <c r="CR37" s="1"/>
      <c r="CS37" s="1"/>
      <c r="CT37" s="1"/>
      <c r="CU37" s="1"/>
      <c r="CV37" s="1"/>
      <c r="CW37" s="1"/>
      <c r="CX37" s="1"/>
      <c r="CY37" s="1"/>
      <c r="CZ37" s="1"/>
      <c r="DA37" s="1"/>
      <c r="DB37" s="1"/>
      <c r="DC37" s="1"/>
      <c r="DD37" s="1"/>
      <c r="DE37" s="1"/>
      <c r="DF37" s="1"/>
      <c r="DG37" s="1"/>
      <c r="DH37" s="1"/>
      <c r="DI37" s="1"/>
      <c r="DJ37" s="1"/>
      <c r="DK37" s="1"/>
      <c r="DL37" s="1"/>
      <c r="DM37" s="1"/>
      <c r="DN37" s="1"/>
      <c r="DO37" s="1"/>
      <c r="DP37" s="1"/>
      <c r="DQ37" s="1"/>
      <c r="DR37" s="1"/>
      <c r="DS37" s="1"/>
      <c r="DT37" s="1"/>
      <c r="DU37" s="1"/>
      <c r="DV37" s="1"/>
      <c r="DW37" s="1"/>
      <c r="DX37" s="1"/>
      <c r="DY37" s="1"/>
      <c r="DZ37" s="1"/>
      <c r="EA37" s="1"/>
      <c r="EB37" s="1"/>
      <c r="EC37" s="1"/>
      <c r="ED37" s="1"/>
      <c r="EE37" s="1"/>
      <c r="EF37" s="1"/>
      <c r="EG37" s="1"/>
      <c r="EH37" s="1"/>
      <c r="EI37" s="1"/>
      <c r="EJ37" s="1"/>
      <c r="EK37" s="1"/>
      <c r="EL37" s="1"/>
      <c r="EM37" s="1"/>
      <c r="EN37" s="1"/>
      <c r="EO37" s="1"/>
      <c r="EP37" s="1"/>
      <c r="EQ37" s="1"/>
      <c r="ER37" s="1"/>
      <c r="ES37" s="1"/>
      <c r="ET37" s="1"/>
      <c r="EU37" s="1"/>
      <c r="EV37" s="1"/>
      <c r="EW37" s="1"/>
      <c r="EX37" s="1"/>
      <c r="EY37" s="1"/>
      <c r="EZ37" s="1"/>
      <c r="FA37" s="1"/>
      <c r="FB37" s="1"/>
      <c r="FC37" s="1"/>
      <c r="FD37" s="1"/>
      <c r="FE37" s="1"/>
      <c r="FF37" s="1"/>
      <c r="FG37" s="1"/>
      <c r="FH37" s="1"/>
      <c r="FI37" s="1"/>
      <c r="FJ37" s="1"/>
      <c r="FK37" s="1"/>
      <c r="FL37" s="1"/>
      <c r="FM37" s="1"/>
      <c r="FN37" s="1"/>
      <c r="FO37" s="1"/>
      <c r="FP37" s="1"/>
      <c r="FQ37" s="1"/>
      <c r="FR37" s="1"/>
      <c r="FS37" s="1"/>
      <c r="FT37" s="1"/>
      <c r="FU37" s="1"/>
      <c r="FV37" s="1"/>
      <c r="FW37" s="1"/>
      <c r="FX37" s="1"/>
      <c r="FY37" s="1"/>
      <c r="FZ37" s="1"/>
      <c r="GA37" s="1"/>
      <c r="GB37" s="1"/>
      <c r="GC37" s="1"/>
      <c r="GD37" s="1"/>
      <c r="GE37" s="1"/>
      <c r="GF37" s="1"/>
      <c r="GG37" s="1"/>
      <c r="GH37" s="1"/>
      <c r="GI37" s="1"/>
      <c r="GJ37" s="1"/>
      <c r="GK37" s="1"/>
      <c r="GL37" s="1"/>
      <c r="GM37" s="1"/>
      <c r="GN37" s="1"/>
      <c r="GO37" s="1"/>
      <c r="GP37" s="1"/>
      <c r="GQ37" s="1"/>
      <c r="GR37" s="1"/>
      <c r="GS37" s="1"/>
      <c r="GT37" s="1"/>
      <c r="GU37" s="1"/>
      <c r="GV37" s="1"/>
      <c r="GW37" s="1"/>
      <c r="GX37" s="1"/>
      <c r="GY37" s="1"/>
      <c r="GZ37" s="1"/>
      <c r="HA37" s="1"/>
      <c r="HB37" s="1"/>
      <c r="HC37" s="1"/>
      <c r="HD37" s="1"/>
      <c r="HE37" s="1"/>
      <c r="HF37" s="1"/>
      <c r="HG37" s="1"/>
      <c r="HH37" s="1"/>
      <c r="HI37" s="1"/>
      <c r="HJ37" s="1"/>
      <c r="HK37" s="1"/>
      <c r="HL37" s="1"/>
      <c r="HM37" s="1"/>
      <c r="HN37" s="1"/>
      <c r="HO37" s="1"/>
      <c r="HP37" s="1"/>
      <c r="HQ37" s="1"/>
      <c r="HR37" s="1"/>
      <c r="HS37" s="1"/>
      <c r="HT37" s="1"/>
      <c r="HU37" s="1"/>
      <c r="HV37" s="1"/>
      <c r="HW37" s="1"/>
      <c r="HX37" s="1"/>
      <c r="HY37" s="1"/>
      <c r="HZ37" s="1"/>
      <c r="IA37" s="1"/>
      <c r="IB37" s="1"/>
      <c r="IC37" s="1"/>
      <c r="ID37" s="1"/>
      <c r="IE37" s="1"/>
      <c r="IF37" s="1"/>
      <c r="IG37" s="1"/>
      <c r="IH37" s="1"/>
      <c r="II37" s="1"/>
      <c r="IJ37" s="1"/>
      <c r="IK37" s="1"/>
      <c r="IL37" s="1"/>
      <c r="IM37" s="1"/>
      <c r="IN37" s="1"/>
      <c r="IO37" s="1"/>
      <c r="IP37" s="1"/>
      <c r="IQ37" s="1"/>
      <c r="IR37" s="1"/>
      <c r="IS37" s="1"/>
      <c r="IT37" s="1"/>
      <c r="IU37" s="1"/>
      <c r="IV37" s="1"/>
      <c r="IW37" s="1"/>
      <c r="IX37" s="1"/>
      <c r="IY37" s="1"/>
      <c r="IZ37" s="1"/>
      <c r="JA37" s="1"/>
      <c r="JB37" s="1"/>
      <c r="JC37" s="1"/>
      <c r="JD37" s="1"/>
      <c r="JE37" s="1"/>
      <c r="JF37" s="1"/>
      <c r="JG37" s="1"/>
      <c r="JH37" s="1"/>
      <c r="JI37" s="1"/>
      <c r="JJ37" s="1"/>
      <c r="JK37" s="1"/>
      <c r="JL37" s="1"/>
      <c r="JM37" s="1"/>
      <c r="JN37" s="1"/>
      <c r="JO37" s="1"/>
      <c r="JP37" s="1"/>
      <c r="JQ37" s="1"/>
      <c r="JR37" s="1"/>
      <c r="JS37" s="1"/>
      <c r="JT37" s="1"/>
      <c r="JU37" s="1"/>
      <c r="JV37" s="1"/>
      <c r="JW37" s="1"/>
      <c r="JX37" s="1"/>
      <c r="JY37" s="1"/>
      <c r="JZ37" s="1"/>
      <c r="KA37" s="1"/>
      <c r="KB37" s="1"/>
      <c r="KC37" s="1"/>
      <c r="KD37" s="1"/>
      <c r="KE37" s="1"/>
      <c r="KF37" s="1"/>
      <c r="KG37" s="1"/>
      <c r="KH37" s="1"/>
      <c r="KI37" s="1"/>
      <c r="KJ37" s="1"/>
      <c r="KK37" s="1"/>
      <c r="KL37" s="1"/>
      <c r="KM37" s="1"/>
      <c r="KN37" s="1"/>
      <c r="KO37" s="1"/>
      <c r="KP37" s="1"/>
      <c r="KQ37" s="1"/>
      <c r="KR37" s="1"/>
      <c r="KS37" s="1"/>
      <c r="KT37" s="1"/>
      <c r="KU37" s="1"/>
      <c r="KV37" s="1"/>
      <c r="KW37" s="1"/>
      <c r="KX37" s="1"/>
      <c r="KY37" s="1"/>
      <c r="KZ37" s="1"/>
      <c r="LA37" s="1"/>
      <c r="LB37" s="1"/>
      <c r="LC37" s="1"/>
      <c r="LD37" s="1"/>
      <c r="LE37" s="1"/>
      <c r="LF37" s="1"/>
      <c r="LG37" s="1"/>
      <c r="LH37" s="1"/>
      <c r="LI37" s="1"/>
      <c r="LJ37" s="1"/>
      <c r="LK37" s="1"/>
      <c r="LL37" s="1"/>
      <c r="LM37" s="1"/>
      <c r="LN37" s="1"/>
      <c r="LO37" s="1"/>
      <c r="LP37" s="1"/>
      <c r="LQ37" s="1"/>
      <c r="LR37" s="1"/>
      <c r="LS37" s="1"/>
      <c r="LT37" s="1"/>
      <c r="LU37" s="1"/>
      <c r="LV37" s="1"/>
      <c r="LW37" s="1"/>
      <c r="LX37" s="1"/>
      <c r="LY37" s="1"/>
      <c r="LZ37" s="1"/>
      <c r="MA37" s="1"/>
      <c r="MB37" s="1"/>
      <c r="MC37" s="1"/>
      <c r="MD37" s="1"/>
      <c r="ME37" s="1"/>
      <c r="MF37" s="1"/>
      <c r="MG37" s="1"/>
      <c r="MH37" s="1"/>
      <c r="MI37" s="1"/>
      <c r="MJ37" s="1"/>
      <c r="MK37" s="1"/>
      <c r="ML37" s="1"/>
      <c r="MM37" s="1"/>
      <c r="MN37" s="1"/>
      <c r="MO37" s="1"/>
      <c r="MP37" s="1"/>
      <c r="MQ37" s="1"/>
      <c r="MR37" s="1"/>
      <c r="MS37" s="1"/>
      <c r="MT37" s="1"/>
      <c r="MU37" s="1"/>
      <c r="MV37" s="1"/>
      <c r="MW37" s="1"/>
      <c r="MX37" s="1"/>
      <c r="MY37" s="1"/>
      <c r="MZ37" s="1"/>
      <c r="NA37" s="1"/>
      <c r="NB37" s="1"/>
    </row>
    <row r="38" spans="1:366" s="165" customFormat="1" ht="15.75" customHeight="1">
      <c r="A38" s="166"/>
      <c r="B38" s="167" t="s">
        <v>108</v>
      </c>
      <c r="C38" s="168"/>
      <c r="D38" s="168"/>
      <c r="E38" s="168"/>
      <c r="F38" s="168"/>
      <c r="G38" s="168"/>
      <c r="H38" s="168"/>
      <c r="I38" s="168"/>
      <c r="J38" s="168"/>
      <c r="K38" s="168"/>
      <c r="L38" s="168"/>
      <c r="M38" s="168"/>
      <c r="N38" s="168"/>
      <c r="O38" s="168"/>
      <c r="P38" s="168"/>
      <c r="Q38" s="168"/>
      <c r="R38" s="168"/>
      <c r="S38" s="168"/>
      <c r="T38" s="168"/>
      <c r="U38" s="168"/>
      <c r="V38" s="168"/>
      <c r="W38" s="168"/>
      <c r="X38" s="168"/>
      <c r="Y38" s="168"/>
      <c r="Z38" s="168"/>
      <c r="AA38" s="168"/>
      <c r="AB38" s="168"/>
      <c r="AC38" s="168"/>
      <c r="AD38" s="168"/>
      <c r="AE38" s="168"/>
      <c r="AF38" s="168"/>
      <c r="AG38" s="168"/>
      <c r="AH38" s="168"/>
      <c r="AI38" s="168"/>
      <c r="AJ38" s="168"/>
      <c r="AK38" s="168"/>
      <c r="AL38" s="168"/>
      <c r="AM38" s="168"/>
      <c r="AN38" s="168"/>
      <c r="AO38" s="168"/>
      <c r="AP38" s="168"/>
      <c r="AQ38" s="168"/>
      <c r="AR38" s="168"/>
      <c r="AS38" s="168"/>
      <c r="AT38" s="168"/>
      <c r="AU38" s="168"/>
      <c r="AV38" s="168"/>
      <c r="AW38" s="168"/>
      <c r="AX38" s="168"/>
      <c r="AY38" s="168"/>
      <c r="AZ38" s="168"/>
      <c r="BA38" s="168"/>
      <c r="BB38" s="168"/>
      <c r="BC38" s="168"/>
      <c r="BD38" s="168"/>
      <c r="BE38" s="168"/>
      <c r="BF38" s="168"/>
      <c r="BG38" s="168"/>
      <c r="BH38" s="168"/>
      <c r="BI38" s="168"/>
      <c r="BJ38" s="168"/>
      <c r="BK38" s="168"/>
      <c r="BL38" s="168"/>
      <c r="BM38" s="168"/>
      <c r="BN38" s="168"/>
      <c r="BO38" s="168"/>
      <c r="BP38" s="168"/>
      <c r="BQ38" s="168"/>
      <c r="BR38" s="168"/>
      <c r="BS38" s="168"/>
      <c r="BT38" s="168"/>
      <c r="BU38" s="168"/>
      <c r="BV38" s="168"/>
      <c r="BW38" s="168"/>
      <c r="BX38" s="168"/>
      <c r="BY38" s="168"/>
      <c r="BZ38" s="168"/>
      <c r="CA38" s="168"/>
      <c r="CB38" s="168"/>
      <c r="CC38" s="168"/>
      <c r="CD38" s="168"/>
      <c r="CE38" s="168"/>
      <c r="CF38" s="168"/>
      <c r="CG38" s="168"/>
      <c r="CH38" s="168"/>
      <c r="CI38" s="168"/>
      <c r="CJ38" s="168"/>
      <c r="CK38" s="168"/>
      <c r="CL38" s="168"/>
      <c r="CM38" s="168"/>
      <c r="CN38" s="168"/>
      <c r="CO38" s="168"/>
      <c r="CP38" s="168"/>
      <c r="CQ38" s="168"/>
      <c r="CR38" s="168"/>
      <c r="CS38" s="168"/>
      <c r="CT38" s="168"/>
      <c r="CU38" s="168"/>
      <c r="CV38" s="168"/>
      <c r="CW38" s="168"/>
      <c r="CX38" s="168"/>
      <c r="CY38" s="168"/>
      <c r="CZ38" s="168"/>
      <c r="DA38" s="168"/>
      <c r="DB38" s="168"/>
      <c r="DC38" s="168"/>
      <c r="DD38" s="168"/>
      <c r="DE38" s="168"/>
      <c r="DF38" s="168"/>
      <c r="DG38" s="168"/>
      <c r="DH38" s="168"/>
      <c r="DI38" s="168"/>
      <c r="DJ38" s="168"/>
      <c r="DK38" s="168"/>
      <c r="DL38" s="168"/>
      <c r="DM38" s="168"/>
      <c r="DN38" s="168"/>
      <c r="DO38" s="168"/>
      <c r="DP38" s="168"/>
      <c r="DQ38" s="168"/>
      <c r="DR38" s="168"/>
      <c r="DS38" s="168"/>
      <c r="DT38" s="168"/>
      <c r="DU38" s="168"/>
      <c r="DV38" s="168"/>
      <c r="DW38" s="168"/>
      <c r="DX38" s="168"/>
      <c r="DY38" s="168"/>
      <c r="DZ38" s="168"/>
      <c r="EA38" s="168"/>
      <c r="EB38" s="168"/>
      <c r="EC38" s="168"/>
      <c r="ED38" s="168"/>
      <c r="EE38" s="168"/>
      <c r="EF38" s="168"/>
      <c r="EG38" s="168"/>
      <c r="EH38" s="168"/>
      <c r="EI38" s="168"/>
      <c r="EJ38" s="168"/>
      <c r="EK38" s="168"/>
      <c r="EL38" s="168"/>
      <c r="EM38" s="168"/>
      <c r="EN38" s="168"/>
      <c r="EO38" s="168"/>
      <c r="EP38" s="168"/>
      <c r="EQ38" s="168"/>
      <c r="ER38" s="168"/>
      <c r="ES38" s="168"/>
      <c r="ET38" s="168"/>
      <c r="EU38" s="168"/>
      <c r="EV38" s="168"/>
      <c r="EW38" s="168"/>
      <c r="EX38" s="168"/>
      <c r="EY38" s="168"/>
      <c r="EZ38" s="168"/>
      <c r="FA38" s="168"/>
      <c r="FB38" s="168"/>
      <c r="FC38" s="168"/>
      <c r="FD38" s="168"/>
      <c r="FE38" s="168"/>
      <c r="FF38" s="168"/>
      <c r="FG38" s="168"/>
      <c r="FH38" s="168"/>
      <c r="FI38" s="168"/>
      <c r="FJ38" s="168"/>
      <c r="FK38" s="168"/>
      <c r="FL38" s="168"/>
      <c r="FM38" s="168"/>
      <c r="FN38" s="168"/>
      <c r="FO38" s="168"/>
      <c r="FP38" s="168"/>
      <c r="FQ38" s="168"/>
      <c r="FR38" s="168"/>
      <c r="FS38" s="168"/>
      <c r="FT38" s="168"/>
      <c r="FU38" s="168"/>
      <c r="FV38" s="168"/>
      <c r="FW38" s="168"/>
      <c r="FX38" s="168"/>
      <c r="FY38" s="168"/>
      <c r="FZ38" s="168"/>
      <c r="GA38" s="168"/>
      <c r="GB38" s="168"/>
      <c r="GC38" s="168"/>
      <c r="GD38" s="168"/>
      <c r="GE38" s="168"/>
      <c r="GF38" s="168"/>
      <c r="GG38" s="168"/>
      <c r="GH38" s="168"/>
      <c r="GI38" s="168"/>
      <c r="GJ38" s="168"/>
      <c r="GK38" s="168"/>
      <c r="GL38" s="168"/>
      <c r="GM38" s="168"/>
      <c r="GN38" s="168"/>
      <c r="GO38" s="168"/>
      <c r="GP38" s="168"/>
      <c r="GQ38" s="168"/>
      <c r="GR38" s="168"/>
      <c r="GS38" s="168"/>
      <c r="GT38" s="168"/>
      <c r="GU38" s="168"/>
      <c r="GV38" s="168"/>
      <c r="GW38" s="168"/>
      <c r="GX38" s="168"/>
      <c r="GY38" s="168"/>
      <c r="GZ38" s="168"/>
      <c r="HA38" s="168"/>
      <c r="HB38" s="168"/>
      <c r="HC38" s="168"/>
      <c r="HD38" s="168"/>
      <c r="HE38" s="168"/>
      <c r="HF38" s="168"/>
      <c r="HG38" s="168"/>
      <c r="HH38" s="168"/>
      <c r="HI38" s="168"/>
      <c r="HJ38" s="168"/>
      <c r="HK38" s="168"/>
      <c r="HL38" s="168"/>
      <c r="HM38" s="168"/>
      <c r="HN38" s="168"/>
      <c r="HO38" s="168"/>
      <c r="HP38" s="168"/>
      <c r="HQ38" s="168"/>
      <c r="HR38" s="168"/>
      <c r="HS38" s="168"/>
      <c r="HT38" s="168"/>
      <c r="HU38" s="168"/>
      <c r="HV38" s="168"/>
      <c r="HW38" s="168"/>
      <c r="HX38" s="168"/>
      <c r="HY38" s="168"/>
      <c r="HZ38" s="168"/>
      <c r="IA38" s="168"/>
      <c r="IB38" s="168"/>
      <c r="IC38" s="168"/>
      <c r="ID38" s="168"/>
      <c r="IE38" s="168"/>
      <c r="IF38" s="168"/>
      <c r="IG38" s="168"/>
      <c r="IH38" s="168"/>
      <c r="II38" s="168"/>
      <c r="IJ38" s="168"/>
      <c r="IK38" s="168"/>
      <c r="IL38" s="168"/>
      <c r="IM38" s="168"/>
      <c r="IN38" s="168"/>
      <c r="IO38" s="168"/>
      <c r="IP38" s="168"/>
      <c r="IQ38" s="168"/>
      <c r="IR38" s="168"/>
      <c r="IS38" s="168"/>
      <c r="IT38" s="168"/>
      <c r="IU38" s="168"/>
      <c r="IV38" s="168"/>
      <c r="IW38" s="168"/>
      <c r="IX38" s="168"/>
      <c r="IY38" s="168"/>
      <c r="IZ38" s="168"/>
      <c r="JA38" s="168"/>
      <c r="JB38" s="168"/>
      <c r="JC38" s="168"/>
      <c r="JD38" s="168"/>
      <c r="JE38" s="168"/>
      <c r="JF38" s="168"/>
      <c r="JG38" s="168"/>
      <c r="JH38" s="168"/>
      <c r="JI38" s="168"/>
      <c r="JJ38" s="168"/>
      <c r="JK38" s="168"/>
      <c r="JL38" s="168"/>
      <c r="JM38" s="168"/>
      <c r="JN38" s="168"/>
      <c r="JO38" s="168"/>
      <c r="JP38" s="168"/>
      <c r="JQ38" s="168"/>
      <c r="JR38" s="168"/>
      <c r="JS38" s="168"/>
      <c r="JT38" s="168"/>
      <c r="JU38" s="168"/>
      <c r="JV38" s="168"/>
      <c r="JW38" s="168"/>
      <c r="JX38" s="168"/>
      <c r="JY38" s="168"/>
      <c r="JZ38" s="168"/>
      <c r="KA38" s="168"/>
      <c r="KB38" s="168"/>
      <c r="KC38" s="168"/>
      <c r="KD38" s="168"/>
      <c r="KE38" s="168"/>
      <c r="KF38" s="168"/>
      <c r="KG38" s="168"/>
      <c r="KH38" s="168"/>
      <c r="KI38" s="168"/>
      <c r="KJ38" s="168"/>
      <c r="KK38" s="168"/>
      <c r="KL38" s="168"/>
      <c r="KM38" s="168"/>
      <c r="KN38" s="168"/>
      <c r="KO38" s="168"/>
      <c r="KP38" s="168"/>
      <c r="KQ38" s="168"/>
      <c r="KR38" s="168"/>
      <c r="KS38" s="168"/>
      <c r="KT38" s="168"/>
      <c r="KU38" s="168"/>
      <c r="KV38" s="168"/>
      <c r="KW38" s="168"/>
      <c r="KX38" s="168"/>
      <c r="KY38" s="168"/>
      <c r="KZ38" s="168"/>
      <c r="LA38" s="168"/>
      <c r="LB38" s="168"/>
      <c r="LC38" s="168"/>
      <c r="LD38" s="168"/>
      <c r="LE38" s="168"/>
      <c r="LF38" s="168"/>
      <c r="LG38" s="168"/>
      <c r="LH38" s="168"/>
      <c r="LI38" s="168"/>
      <c r="LJ38" s="168"/>
      <c r="LK38" s="168"/>
      <c r="LL38" s="168"/>
      <c r="LM38" s="168"/>
      <c r="LN38" s="168"/>
      <c r="LO38" s="168"/>
      <c r="LP38" s="168"/>
      <c r="LQ38" s="168"/>
      <c r="LR38" s="168"/>
      <c r="LS38" s="168"/>
      <c r="LT38" s="168"/>
      <c r="LU38" s="168"/>
      <c r="LV38" s="168"/>
      <c r="LW38" s="168"/>
      <c r="LX38" s="168"/>
      <c r="LY38" s="168"/>
      <c r="LZ38" s="168"/>
      <c r="MA38" s="168"/>
      <c r="MB38" s="168"/>
      <c r="MC38" s="168"/>
      <c r="MD38" s="168"/>
      <c r="ME38" s="168"/>
      <c r="MF38" s="168"/>
      <c r="MG38" s="168"/>
      <c r="MH38" s="168"/>
      <c r="MI38" s="168"/>
      <c r="MJ38" s="168"/>
      <c r="MK38" s="168"/>
      <c r="ML38" s="168"/>
      <c r="MM38" s="168"/>
      <c r="MN38" s="168"/>
      <c r="MO38" s="168"/>
      <c r="MP38" s="168"/>
      <c r="MQ38" s="168"/>
      <c r="MR38" s="168"/>
      <c r="MS38" s="168"/>
      <c r="MT38" s="168"/>
      <c r="MU38" s="168"/>
      <c r="MV38" s="168"/>
      <c r="MW38" s="168"/>
      <c r="MX38" s="168"/>
      <c r="MY38" s="168"/>
      <c r="MZ38" s="168"/>
      <c r="NA38" s="168"/>
      <c r="NB38" s="168"/>
    </row>
    <row r="39" spans="1:366" ht="15">
      <c r="A39" s="22">
        <v>51</v>
      </c>
      <c r="B39" s="8" t="s">
        <v>109</v>
      </c>
      <c r="C39" s="13">
        <v>1</v>
      </c>
      <c r="D39" s="13">
        <v>1</v>
      </c>
      <c r="E39" s="13">
        <v>1</v>
      </c>
      <c r="F39" s="13">
        <v>1</v>
      </c>
      <c r="G39" s="13">
        <v>1</v>
      </c>
      <c r="H39" s="13">
        <v>1</v>
      </c>
      <c r="I39" s="13">
        <v>1</v>
      </c>
      <c r="J39" s="13">
        <v>1</v>
      </c>
      <c r="K39" s="13">
        <v>1</v>
      </c>
      <c r="L39" s="13">
        <v>1</v>
      </c>
      <c r="M39" s="13">
        <v>1</v>
      </c>
      <c r="N39" s="13">
        <v>1</v>
      </c>
      <c r="O39" s="13">
        <v>1</v>
      </c>
      <c r="P39" s="13">
        <v>1</v>
      </c>
      <c r="Q39" s="13">
        <v>1</v>
      </c>
      <c r="R39" s="13">
        <v>1</v>
      </c>
      <c r="S39" s="13">
        <v>1</v>
      </c>
      <c r="T39" s="13">
        <v>1</v>
      </c>
      <c r="U39" s="13">
        <v>1</v>
      </c>
      <c r="V39" s="13">
        <v>1</v>
      </c>
      <c r="W39" s="13">
        <v>1</v>
      </c>
      <c r="X39" s="13">
        <v>1</v>
      </c>
      <c r="Y39" s="13">
        <v>1</v>
      </c>
      <c r="Z39" s="13">
        <v>1</v>
      </c>
      <c r="AA39" s="13">
        <v>1</v>
      </c>
      <c r="AB39" s="13">
        <v>1</v>
      </c>
      <c r="AC39" s="13">
        <v>1</v>
      </c>
      <c r="AD39" s="13">
        <v>1</v>
      </c>
      <c r="AE39" s="13">
        <v>1</v>
      </c>
      <c r="AF39" s="13">
        <v>1</v>
      </c>
      <c r="AG39" s="13">
        <v>1</v>
      </c>
      <c r="AH39" s="13">
        <v>1</v>
      </c>
      <c r="AI39" s="13">
        <v>1</v>
      </c>
      <c r="AJ39" s="13">
        <v>1</v>
      </c>
      <c r="AK39" s="13">
        <v>1</v>
      </c>
      <c r="AL39" s="13">
        <v>1</v>
      </c>
      <c r="AM39" s="13">
        <v>1</v>
      </c>
      <c r="AN39" s="13">
        <v>1</v>
      </c>
      <c r="AO39" s="13">
        <v>1</v>
      </c>
      <c r="AP39" s="13">
        <v>1</v>
      </c>
      <c r="AQ39" s="13">
        <v>1</v>
      </c>
      <c r="AR39" s="13">
        <v>1</v>
      </c>
      <c r="AS39" s="13">
        <v>1</v>
      </c>
      <c r="AT39" s="13">
        <v>1</v>
      </c>
      <c r="AU39" s="13">
        <v>1</v>
      </c>
      <c r="AV39" s="13">
        <v>1</v>
      </c>
      <c r="AW39" s="13">
        <v>1</v>
      </c>
      <c r="AX39" s="13">
        <v>1</v>
      </c>
      <c r="AY39" s="13">
        <v>1</v>
      </c>
      <c r="AZ39" s="13">
        <v>1</v>
      </c>
      <c r="BA39" s="13">
        <v>1</v>
      </c>
      <c r="BB39" s="13">
        <v>1</v>
      </c>
      <c r="BC39" s="13">
        <v>1</v>
      </c>
      <c r="BD39" s="13">
        <v>1</v>
      </c>
      <c r="BE39" s="13">
        <v>1</v>
      </c>
      <c r="BF39" s="13">
        <v>1</v>
      </c>
      <c r="BG39" s="13">
        <v>1</v>
      </c>
      <c r="BH39" s="13">
        <v>1</v>
      </c>
      <c r="BI39" s="13">
        <v>1</v>
      </c>
      <c r="BJ39" s="13">
        <v>1</v>
      </c>
      <c r="BK39" s="13">
        <v>1</v>
      </c>
      <c r="BL39" s="13">
        <v>1</v>
      </c>
      <c r="BM39" s="13">
        <v>1</v>
      </c>
      <c r="BN39" s="13">
        <v>1</v>
      </c>
      <c r="BO39" s="13">
        <v>1</v>
      </c>
      <c r="BP39" s="13">
        <v>1</v>
      </c>
      <c r="BQ39" s="13">
        <v>1</v>
      </c>
      <c r="BR39" s="13">
        <v>1</v>
      </c>
      <c r="BS39" s="13">
        <v>1</v>
      </c>
      <c r="BT39" s="13">
        <v>1</v>
      </c>
      <c r="BU39" s="13">
        <v>1</v>
      </c>
      <c r="BV39" s="13">
        <v>1</v>
      </c>
      <c r="BW39" s="13">
        <v>1</v>
      </c>
      <c r="BX39" s="13">
        <v>1</v>
      </c>
      <c r="BY39" s="13">
        <v>1</v>
      </c>
      <c r="BZ39" s="13">
        <v>1</v>
      </c>
      <c r="CA39" s="13">
        <v>1</v>
      </c>
      <c r="CB39" s="13">
        <v>1</v>
      </c>
      <c r="CC39" s="13">
        <v>1</v>
      </c>
      <c r="CD39" s="13">
        <v>1</v>
      </c>
      <c r="CE39" s="13">
        <v>1</v>
      </c>
      <c r="CF39" s="13">
        <v>1</v>
      </c>
      <c r="CG39" s="13">
        <v>1</v>
      </c>
      <c r="CH39" s="13">
        <v>1</v>
      </c>
      <c r="CI39" s="13">
        <v>1</v>
      </c>
      <c r="CJ39" s="13">
        <v>1</v>
      </c>
      <c r="CK39" s="13">
        <v>1</v>
      </c>
      <c r="CL39" s="13">
        <v>1</v>
      </c>
      <c r="CM39" s="13">
        <v>1</v>
      </c>
      <c r="CN39" s="13">
        <v>1</v>
      </c>
      <c r="CO39" s="13">
        <v>1</v>
      </c>
      <c r="CP39" s="13">
        <v>1</v>
      </c>
      <c r="CQ39" s="13">
        <v>1</v>
      </c>
      <c r="CR39" s="13">
        <v>1</v>
      </c>
      <c r="CS39" s="13">
        <v>1</v>
      </c>
      <c r="CT39" s="13">
        <v>1</v>
      </c>
      <c r="CU39" s="13">
        <v>1</v>
      </c>
      <c r="CV39" s="13">
        <v>1</v>
      </c>
      <c r="CW39" s="13">
        <v>1</v>
      </c>
      <c r="CX39" s="13">
        <v>1</v>
      </c>
      <c r="CY39" s="13">
        <v>1</v>
      </c>
      <c r="CZ39" s="13">
        <v>1</v>
      </c>
      <c r="DA39" s="13">
        <v>1</v>
      </c>
      <c r="DB39" s="13">
        <v>1</v>
      </c>
      <c r="DC39" s="13">
        <v>1</v>
      </c>
      <c r="DD39" s="13">
        <v>1</v>
      </c>
      <c r="DE39" s="13">
        <v>1</v>
      </c>
      <c r="DF39" s="13">
        <v>1</v>
      </c>
      <c r="DG39" s="13">
        <v>1</v>
      </c>
      <c r="DH39" s="13">
        <v>1</v>
      </c>
      <c r="DI39" s="13">
        <v>1</v>
      </c>
      <c r="DJ39" s="13">
        <v>1</v>
      </c>
      <c r="DK39" s="13">
        <v>0</v>
      </c>
      <c r="DL39" s="13">
        <v>1</v>
      </c>
      <c r="DM39" s="13">
        <v>1</v>
      </c>
      <c r="DN39" s="13">
        <v>1</v>
      </c>
      <c r="DO39" s="13">
        <v>1</v>
      </c>
      <c r="DP39" s="13">
        <v>1</v>
      </c>
      <c r="DQ39" s="13">
        <v>1</v>
      </c>
      <c r="DR39" s="13">
        <v>1</v>
      </c>
      <c r="DS39" s="13">
        <v>1</v>
      </c>
      <c r="DT39" s="13">
        <v>1</v>
      </c>
      <c r="DU39" s="13">
        <v>1</v>
      </c>
      <c r="DV39" s="13">
        <v>1</v>
      </c>
      <c r="DW39" s="13">
        <v>1</v>
      </c>
      <c r="DX39" s="13">
        <v>1</v>
      </c>
      <c r="DY39" s="13">
        <v>1</v>
      </c>
      <c r="DZ39" s="13">
        <v>1</v>
      </c>
      <c r="EA39" s="13">
        <v>1</v>
      </c>
      <c r="EB39" s="13">
        <v>1</v>
      </c>
      <c r="EC39" s="13">
        <v>1</v>
      </c>
      <c r="ED39" s="13">
        <v>1</v>
      </c>
      <c r="EE39" s="13">
        <v>1</v>
      </c>
      <c r="EF39" s="13">
        <v>1</v>
      </c>
      <c r="EG39" s="13">
        <v>1</v>
      </c>
      <c r="EH39" s="13">
        <v>1</v>
      </c>
      <c r="EI39" s="13">
        <v>1</v>
      </c>
      <c r="EJ39" s="13">
        <v>1</v>
      </c>
      <c r="EK39" s="13">
        <v>1</v>
      </c>
      <c r="EL39" s="13">
        <v>1</v>
      </c>
      <c r="EM39" s="13">
        <v>1</v>
      </c>
      <c r="EN39" s="13">
        <v>1</v>
      </c>
      <c r="EO39" s="13">
        <v>1</v>
      </c>
      <c r="EP39" s="13">
        <v>1</v>
      </c>
      <c r="EQ39" s="13">
        <v>1</v>
      </c>
      <c r="ER39" s="13">
        <v>1</v>
      </c>
      <c r="ES39" s="13">
        <v>1</v>
      </c>
      <c r="ET39" s="13">
        <v>1</v>
      </c>
      <c r="EU39" s="13">
        <v>1</v>
      </c>
      <c r="EV39" s="13">
        <v>1</v>
      </c>
      <c r="EW39" s="13">
        <v>1</v>
      </c>
      <c r="EX39" s="13">
        <v>1</v>
      </c>
      <c r="EY39" s="13">
        <v>1</v>
      </c>
      <c r="EZ39" s="13">
        <v>1</v>
      </c>
      <c r="FA39" s="13">
        <v>1</v>
      </c>
      <c r="FB39" s="13">
        <v>1</v>
      </c>
      <c r="FC39" s="13">
        <v>1</v>
      </c>
      <c r="FD39" s="13">
        <v>1</v>
      </c>
      <c r="FE39" s="13">
        <v>1</v>
      </c>
      <c r="FF39" s="13">
        <v>1</v>
      </c>
      <c r="FG39" s="13">
        <v>1</v>
      </c>
      <c r="FH39" s="13">
        <v>1</v>
      </c>
      <c r="FI39" s="13">
        <v>1</v>
      </c>
      <c r="FJ39" s="13">
        <v>1</v>
      </c>
      <c r="FK39" s="13">
        <v>1</v>
      </c>
      <c r="FL39" s="13">
        <v>1</v>
      </c>
      <c r="FM39" s="13">
        <v>1</v>
      </c>
      <c r="FN39" s="13">
        <v>1</v>
      </c>
      <c r="FO39" s="13">
        <v>1</v>
      </c>
      <c r="FP39" s="13">
        <v>1</v>
      </c>
      <c r="FQ39" s="13">
        <v>1</v>
      </c>
      <c r="FR39" s="13">
        <v>1</v>
      </c>
      <c r="FS39" s="13">
        <v>1</v>
      </c>
      <c r="FT39" s="13">
        <v>1</v>
      </c>
      <c r="FU39" s="13">
        <v>1</v>
      </c>
      <c r="FV39" s="13">
        <v>1</v>
      </c>
      <c r="FW39" s="13">
        <v>1</v>
      </c>
      <c r="FX39" s="13">
        <v>1</v>
      </c>
      <c r="FY39" s="13">
        <v>1</v>
      </c>
      <c r="FZ39" s="13">
        <v>1</v>
      </c>
      <c r="GA39" s="13">
        <v>1</v>
      </c>
      <c r="GB39" s="13">
        <v>1</v>
      </c>
      <c r="GC39" s="13">
        <v>1</v>
      </c>
      <c r="GD39" s="13">
        <v>1</v>
      </c>
      <c r="GE39" s="13">
        <v>1</v>
      </c>
      <c r="GF39" s="13">
        <v>1</v>
      </c>
      <c r="GG39" s="13">
        <v>1</v>
      </c>
      <c r="GH39" s="13">
        <v>1</v>
      </c>
      <c r="GI39" s="13">
        <v>1</v>
      </c>
      <c r="GJ39" s="13">
        <v>1</v>
      </c>
      <c r="GK39" s="13">
        <v>1</v>
      </c>
      <c r="GL39" s="13">
        <v>1</v>
      </c>
      <c r="GM39" s="13">
        <v>1</v>
      </c>
      <c r="GN39" s="13">
        <v>1</v>
      </c>
      <c r="GO39" s="13">
        <v>1</v>
      </c>
      <c r="GP39" s="13">
        <v>1</v>
      </c>
      <c r="GQ39" s="13">
        <v>1</v>
      </c>
      <c r="GR39" s="13">
        <v>1</v>
      </c>
      <c r="GS39" s="13">
        <v>1</v>
      </c>
      <c r="GT39" s="13">
        <v>1</v>
      </c>
      <c r="GU39" s="13">
        <v>1</v>
      </c>
      <c r="GV39" s="13">
        <v>1</v>
      </c>
      <c r="GW39" s="13">
        <v>1</v>
      </c>
      <c r="GX39" s="13">
        <v>1</v>
      </c>
      <c r="GY39" s="13">
        <v>1</v>
      </c>
      <c r="GZ39" s="13">
        <v>1</v>
      </c>
      <c r="HA39" s="13">
        <v>1</v>
      </c>
      <c r="HB39" s="13">
        <v>1</v>
      </c>
      <c r="HC39" s="13">
        <v>1</v>
      </c>
      <c r="HD39" s="13">
        <v>1</v>
      </c>
      <c r="HE39" s="13">
        <v>1</v>
      </c>
      <c r="HF39" s="13">
        <v>1</v>
      </c>
      <c r="HG39" s="13">
        <v>1</v>
      </c>
      <c r="HH39" s="13">
        <v>1</v>
      </c>
      <c r="HI39" s="13">
        <v>1</v>
      </c>
      <c r="HJ39" s="13">
        <v>1</v>
      </c>
      <c r="HK39" s="13">
        <v>1</v>
      </c>
      <c r="HL39" s="13">
        <v>1</v>
      </c>
      <c r="HM39" s="13">
        <v>1</v>
      </c>
      <c r="HN39" s="13">
        <v>1</v>
      </c>
      <c r="HO39" s="13">
        <v>1</v>
      </c>
      <c r="HP39" s="13">
        <v>1</v>
      </c>
      <c r="HQ39" s="13">
        <v>1</v>
      </c>
      <c r="HR39" s="13">
        <v>1</v>
      </c>
      <c r="HS39" s="13">
        <v>1</v>
      </c>
      <c r="HT39" s="13">
        <v>1</v>
      </c>
      <c r="HU39" s="13">
        <v>1</v>
      </c>
      <c r="HV39" s="13">
        <v>1</v>
      </c>
      <c r="HW39" s="13">
        <v>1</v>
      </c>
      <c r="HX39" s="13">
        <v>1</v>
      </c>
      <c r="HY39" s="13">
        <v>1</v>
      </c>
      <c r="HZ39" s="13">
        <v>1</v>
      </c>
      <c r="IA39" s="13">
        <v>1</v>
      </c>
      <c r="IB39" s="13">
        <v>1</v>
      </c>
      <c r="IC39" s="13">
        <v>1</v>
      </c>
      <c r="ID39" s="13">
        <v>1</v>
      </c>
      <c r="IE39" s="13">
        <v>1</v>
      </c>
      <c r="IF39" s="13">
        <v>1</v>
      </c>
      <c r="IG39" s="13">
        <v>1</v>
      </c>
      <c r="IH39" s="13">
        <v>1</v>
      </c>
      <c r="II39" s="13">
        <v>1</v>
      </c>
      <c r="IJ39" s="13">
        <v>1</v>
      </c>
      <c r="IK39" s="13">
        <v>1</v>
      </c>
      <c r="IL39" s="13">
        <v>1</v>
      </c>
      <c r="IM39" s="13">
        <v>1</v>
      </c>
      <c r="IN39" s="13">
        <v>1</v>
      </c>
      <c r="IO39" s="13">
        <v>1</v>
      </c>
      <c r="IP39" s="13">
        <f t="shared" ref="IP39:IP45" si="623">SUM(IP86,IP133)</f>
        <v>0.5</v>
      </c>
      <c r="IQ39" s="13">
        <f t="shared" ref="IQ39:JF39" si="624">SUM(IQ86,IQ133)</f>
        <v>0.5</v>
      </c>
      <c r="IR39" s="13">
        <f t="shared" si="624"/>
        <v>0.5</v>
      </c>
      <c r="IS39" s="13">
        <f t="shared" si="624"/>
        <v>0.5</v>
      </c>
      <c r="IT39" s="13">
        <f t="shared" si="624"/>
        <v>0.25</v>
      </c>
      <c r="IU39" s="13">
        <f t="shared" si="624"/>
        <v>0.5</v>
      </c>
      <c r="IV39" s="13">
        <f t="shared" si="624"/>
        <v>0.5</v>
      </c>
      <c r="IW39" s="13">
        <f t="shared" si="624"/>
        <v>0.5</v>
      </c>
      <c r="IX39" s="13">
        <f t="shared" si="624"/>
        <v>0.5</v>
      </c>
      <c r="IY39" s="13">
        <f t="shared" si="624"/>
        <v>0.5</v>
      </c>
      <c r="IZ39" s="13">
        <f t="shared" si="624"/>
        <v>0.25</v>
      </c>
      <c r="JA39" s="13">
        <f t="shared" si="624"/>
        <v>0.25</v>
      </c>
      <c r="JB39" s="13">
        <f t="shared" si="624"/>
        <v>0.5</v>
      </c>
      <c r="JC39" s="13">
        <f t="shared" si="624"/>
        <v>0.5</v>
      </c>
      <c r="JD39" s="13">
        <f t="shared" si="624"/>
        <v>0.5</v>
      </c>
      <c r="JE39" s="13">
        <f t="shared" si="624"/>
        <v>0.5</v>
      </c>
      <c r="JF39" s="13">
        <f t="shared" si="624"/>
        <v>0.5</v>
      </c>
      <c r="JG39" s="13">
        <f t="shared" ref="JG39:LR39" si="625">SUM(JG86,JG133)</f>
        <v>0.5</v>
      </c>
      <c r="JH39" s="13">
        <f t="shared" si="625"/>
        <v>0.25</v>
      </c>
      <c r="JI39" s="13">
        <f t="shared" si="625"/>
        <v>0.5</v>
      </c>
      <c r="JJ39" s="13">
        <f t="shared" si="625"/>
        <v>0.5</v>
      </c>
      <c r="JK39" s="13">
        <f t="shared" si="625"/>
        <v>0.5</v>
      </c>
      <c r="JL39" s="13">
        <f t="shared" si="625"/>
        <v>0.5</v>
      </c>
      <c r="JM39" s="13">
        <f t="shared" si="625"/>
        <v>0.5</v>
      </c>
      <c r="JN39" s="13">
        <f t="shared" si="625"/>
        <v>0.5</v>
      </c>
      <c r="JO39" s="13">
        <f t="shared" si="625"/>
        <v>0.25</v>
      </c>
      <c r="JP39" s="13">
        <f t="shared" si="625"/>
        <v>0.5</v>
      </c>
      <c r="JQ39" s="13">
        <f t="shared" si="625"/>
        <v>0.5</v>
      </c>
      <c r="JR39" s="13">
        <f t="shared" si="625"/>
        <v>0.5</v>
      </c>
      <c r="JS39" s="13">
        <f t="shared" si="625"/>
        <v>0.5</v>
      </c>
      <c r="JT39" s="13">
        <f t="shared" si="625"/>
        <v>0.5</v>
      </c>
      <c r="JU39" s="13">
        <f t="shared" si="625"/>
        <v>0.5</v>
      </c>
      <c r="JV39" s="13">
        <f t="shared" si="625"/>
        <v>0.25</v>
      </c>
      <c r="JW39" s="13">
        <f t="shared" si="625"/>
        <v>0.5</v>
      </c>
      <c r="JX39" s="13">
        <f t="shared" si="625"/>
        <v>0.5</v>
      </c>
      <c r="JY39" s="13">
        <f t="shared" si="625"/>
        <v>0.5</v>
      </c>
      <c r="JZ39" s="13">
        <f t="shared" si="625"/>
        <v>0.5</v>
      </c>
      <c r="KA39" s="13">
        <f t="shared" si="625"/>
        <v>0.5</v>
      </c>
      <c r="KB39" s="13">
        <f t="shared" si="625"/>
        <v>0.5</v>
      </c>
      <c r="KC39" s="13">
        <f t="shared" si="625"/>
        <v>0.25</v>
      </c>
      <c r="KD39" s="13">
        <f t="shared" si="625"/>
        <v>0.5</v>
      </c>
      <c r="KE39" s="13">
        <f t="shared" si="625"/>
        <v>0.5</v>
      </c>
      <c r="KF39" s="13">
        <f t="shared" si="625"/>
        <v>0.5</v>
      </c>
      <c r="KG39" s="13">
        <f t="shared" si="625"/>
        <v>0.5</v>
      </c>
      <c r="KH39" s="13">
        <f t="shared" si="625"/>
        <v>0.5</v>
      </c>
      <c r="KI39" s="13">
        <f t="shared" si="625"/>
        <v>0.5</v>
      </c>
      <c r="KJ39" s="13">
        <f t="shared" si="625"/>
        <v>0.25</v>
      </c>
      <c r="KK39" s="13">
        <f t="shared" si="625"/>
        <v>0.5</v>
      </c>
      <c r="KL39" s="13">
        <f t="shared" si="625"/>
        <v>0.5</v>
      </c>
      <c r="KM39" s="13">
        <f t="shared" si="625"/>
        <v>0.5</v>
      </c>
      <c r="KN39" s="13">
        <f t="shared" si="625"/>
        <v>0.5</v>
      </c>
      <c r="KO39" s="13">
        <f t="shared" si="625"/>
        <v>0.5</v>
      </c>
      <c r="KP39" s="13">
        <f t="shared" si="625"/>
        <v>4</v>
      </c>
      <c r="KQ39" s="13">
        <f t="shared" si="625"/>
        <v>4</v>
      </c>
      <c r="KR39" s="13">
        <f t="shared" si="625"/>
        <v>4</v>
      </c>
      <c r="KS39" s="13">
        <f t="shared" si="625"/>
        <v>4</v>
      </c>
      <c r="KT39" s="13">
        <f t="shared" si="625"/>
        <v>4</v>
      </c>
      <c r="KU39" s="13">
        <f t="shared" si="625"/>
        <v>4</v>
      </c>
      <c r="KV39" s="13">
        <f t="shared" si="625"/>
        <v>4</v>
      </c>
      <c r="KW39" s="13">
        <f t="shared" si="625"/>
        <v>4</v>
      </c>
      <c r="KX39" s="13">
        <f t="shared" si="625"/>
        <v>4</v>
      </c>
      <c r="KY39" s="13">
        <f t="shared" si="625"/>
        <v>4</v>
      </c>
      <c r="KZ39" s="13">
        <f t="shared" si="625"/>
        <v>4</v>
      </c>
      <c r="LA39" s="13">
        <f t="shared" si="625"/>
        <v>4</v>
      </c>
      <c r="LB39" s="13">
        <f t="shared" si="625"/>
        <v>4</v>
      </c>
      <c r="LC39" s="13">
        <f t="shared" si="625"/>
        <v>2.25</v>
      </c>
      <c r="LD39" s="13">
        <f t="shared" si="625"/>
        <v>0.5</v>
      </c>
      <c r="LE39" s="13">
        <f t="shared" si="625"/>
        <v>0.5</v>
      </c>
      <c r="LF39" s="13">
        <f t="shared" si="625"/>
        <v>0.5</v>
      </c>
      <c r="LG39" s="13">
        <f t="shared" si="625"/>
        <v>0.5</v>
      </c>
      <c r="LH39" s="13">
        <f t="shared" si="625"/>
        <v>0.5</v>
      </c>
      <c r="LI39" s="13">
        <f t="shared" si="625"/>
        <v>0.5</v>
      </c>
      <c r="LJ39" s="13">
        <f t="shared" si="625"/>
        <v>0.5</v>
      </c>
      <c r="LK39" s="13">
        <f t="shared" si="625"/>
        <v>0.5</v>
      </c>
      <c r="LL39" s="13">
        <f t="shared" si="625"/>
        <v>0.5</v>
      </c>
      <c r="LM39" s="13">
        <f t="shared" si="625"/>
        <v>0.5</v>
      </c>
      <c r="LN39" s="13">
        <f t="shared" si="625"/>
        <v>0.5</v>
      </c>
      <c r="LO39" s="13">
        <f t="shared" si="625"/>
        <v>0.5</v>
      </c>
      <c r="LP39" s="13">
        <f t="shared" si="625"/>
        <v>0.5</v>
      </c>
      <c r="LQ39" s="13">
        <f t="shared" si="625"/>
        <v>0.5</v>
      </c>
      <c r="LR39" s="13">
        <f t="shared" si="625"/>
        <v>0.5</v>
      </c>
      <c r="LS39" s="13">
        <f t="shared" ref="LS39:NB39" si="626">SUM(LS86,LS133)</f>
        <v>0.5</v>
      </c>
      <c r="LT39" s="13">
        <f t="shared" si="626"/>
        <v>0.5</v>
      </c>
      <c r="LU39" s="13">
        <f t="shared" si="626"/>
        <v>0.5</v>
      </c>
      <c r="LV39" s="13">
        <f t="shared" si="626"/>
        <v>0.5</v>
      </c>
      <c r="LW39" s="13">
        <f t="shared" si="626"/>
        <v>0.5</v>
      </c>
      <c r="LX39" s="13">
        <f t="shared" si="626"/>
        <v>0.5</v>
      </c>
      <c r="LY39" s="13">
        <f t="shared" si="626"/>
        <v>0.5</v>
      </c>
      <c r="LZ39" s="13">
        <f t="shared" si="626"/>
        <v>0.5</v>
      </c>
      <c r="MA39" s="13">
        <f t="shared" si="626"/>
        <v>0.5</v>
      </c>
      <c r="MB39" s="13">
        <f t="shared" si="626"/>
        <v>0.5</v>
      </c>
      <c r="MC39" s="13">
        <f t="shared" si="626"/>
        <v>0.5</v>
      </c>
      <c r="MD39" s="13">
        <f t="shared" si="626"/>
        <v>0.5</v>
      </c>
      <c r="ME39" s="13">
        <f t="shared" si="626"/>
        <v>0.5</v>
      </c>
      <c r="MF39" s="13">
        <f t="shared" si="626"/>
        <v>0.5</v>
      </c>
      <c r="MG39" s="13">
        <f t="shared" si="626"/>
        <v>0.5</v>
      </c>
      <c r="MH39" s="13">
        <f t="shared" si="626"/>
        <v>0.5</v>
      </c>
      <c r="MI39" s="13">
        <f t="shared" si="626"/>
        <v>0.5</v>
      </c>
      <c r="MJ39" s="13">
        <f t="shared" si="626"/>
        <v>0.5</v>
      </c>
      <c r="MK39" s="13">
        <f t="shared" si="626"/>
        <v>0.5</v>
      </c>
      <c r="ML39" s="13">
        <f t="shared" si="626"/>
        <v>0.5</v>
      </c>
      <c r="MM39" s="13">
        <f t="shared" si="626"/>
        <v>0.5</v>
      </c>
      <c r="MN39" s="13">
        <f t="shared" si="626"/>
        <v>0.5</v>
      </c>
      <c r="MO39" s="13">
        <f t="shared" si="626"/>
        <v>0.5</v>
      </c>
      <c r="MP39" s="13">
        <f t="shared" si="626"/>
        <v>0.5</v>
      </c>
      <c r="MQ39" s="13">
        <f t="shared" si="626"/>
        <v>0.5</v>
      </c>
      <c r="MR39" s="13">
        <f t="shared" si="626"/>
        <v>0.5</v>
      </c>
      <c r="MS39" s="13">
        <f t="shared" si="626"/>
        <v>0.5</v>
      </c>
      <c r="MT39" s="13">
        <f t="shared" si="626"/>
        <v>0.5</v>
      </c>
      <c r="MU39" s="13">
        <f t="shared" si="626"/>
        <v>0.5</v>
      </c>
      <c r="MV39" s="13">
        <f t="shared" si="626"/>
        <v>0.5</v>
      </c>
      <c r="MW39" s="13">
        <f t="shared" si="626"/>
        <v>0.5</v>
      </c>
      <c r="MX39" s="13">
        <f t="shared" si="626"/>
        <v>0.5</v>
      </c>
      <c r="MY39" s="13">
        <f t="shared" si="626"/>
        <v>0.5</v>
      </c>
      <c r="MZ39" s="13">
        <f t="shared" si="626"/>
        <v>0.5</v>
      </c>
      <c r="NA39" s="13">
        <f t="shared" si="626"/>
        <v>0.5</v>
      </c>
      <c r="NB39" s="13">
        <f t="shared" si="626"/>
        <v>0.5</v>
      </c>
    </row>
    <row r="40" spans="1:366" ht="15">
      <c r="A40" s="22">
        <v>51</v>
      </c>
      <c r="B40" s="8" t="s">
        <v>110</v>
      </c>
      <c r="C40" s="13">
        <v>0.5</v>
      </c>
      <c r="D40" s="13">
        <v>0.5</v>
      </c>
      <c r="E40" s="13">
        <v>0.5</v>
      </c>
      <c r="F40" s="13">
        <v>0.5</v>
      </c>
      <c r="G40" s="13">
        <v>0.5</v>
      </c>
      <c r="H40" s="13">
        <v>0.5</v>
      </c>
      <c r="I40" s="13">
        <v>0.5</v>
      </c>
      <c r="J40" s="13">
        <v>0.5</v>
      </c>
      <c r="K40" s="13">
        <v>0.5</v>
      </c>
      <c r="L40" s="13">
        <v>0.5</v>
      </c>
      <c r="M40" s="13">
        <v>0.5</v>
      </c>
      <c r="N40" s="13">
        <v>0.5</v>
      </c>
      <c r="O40" s="13">
        <v>0.5</v>
      </c>
      <c r="P40" s="13">
        <v>0.5</v>
      </c>
      <c r="Q40" s="13">
        <v>0.5</v>
      </c>
      <c r="R40" s="13">
        <v>0.5</v>
      </c>
      <c r="S40" s="13">
        <v>0.5</v>
      </c>
      <c r="T40" s="13">
        <v>0.5</v>
      </c>
      <c r="U40" s="13">
        <v>0.5</v>
      </c>
      <c r="V40" s="13">
        <v>0.5</v>
      </c>
      <c r="W40" s="13">
        <v>0.5</v>
      </c>
      <c r="X40" s="13">
        <v>0.5</v>
      </c>
      <c r="Y40" s="13">
        <v>0.5</v>
      </c>
      <c r="Z40" s="13">
        <v>0.5</v>
      </c>
      <c r="AA40" s="13">
        <v>0.5</v>
      </c>
      <c r="AB40" s="13">
        <v>0.5</v>
      </c>
      <c r="AC40" s="13">
        <v>0.5</v>
      </c>
      <c r="AD40" s="13">
        <v>0.5</v>
      </c>
      <c r="AE40" s="13">
        <v>0.5</v>
      </c>
      <c r="AF40" s="13">
        <v>0.5</v>
      </c>
      <c r="AG40" s="13">
        <v>0.5</v>
      </c>
      <c r="AH40" s="13">
        <v>0.5</v>
      </c>
      <c r="AI40" s="13">
        <v>0.5</v>
      </c>
      <c r="AJ40" s="13">
        <v>0.5</v>
      </c>
      <c r="AK40" s="13">
        <v>0.5</v>
      </c>
      <c r="AL40" s="13">
        <v>0.5</v>
      </c>
      <c r="AM40" s="13">
        <v>0.5</v>
      </c>
      <c r="AN40" s="13">
        <v>0.5</v>
      </c>
      <c r="AO40" s="13">
        <v>0.5</v>
      </c>
      <c r="AP40" s="13">
        <v>0.5</v>
      </c>
      <c r="AQ40" s="13">
        <v>0.5</v>
      </c>
      <c r="AR40" s="13">
        <v>0.5</v>
      </c>
      <c r="AS40" s="13">
        <v>0.5</v>
      </c>
      <c r="AT40" s="13">
        <v>0.5</v>
      </c>
      <c r="AU40" s="13">
        <v>0.5</v>
      </c>
      <c r="AV40" s="13">
        <v>0.5</v>
      </c>
      <c r="AW40" s="13">
        <v>0.5</v>
      </c>
      <c r="AX40" s="13">
        <v>0.5</v>
      </c>
      <c r="AY40" s="13">
        <v>0.5</v>
      </c>
      <c r="AZ40" s="13">
        <v>0.5</v>
      </c>
      <c r="BA40" s="13">
        <v>0.5</v>
      </c>
      <c r="BB40" s="13">
        <v>0.5</v>
      </c>
      <c r="BC40" s="13">
        <v>0.5</v>
      </c>
      <c r="BD40" s="13">
        <v>0.5</v>
      </c>
      <c r="BE40" s="13">
        <v>0.5</v>
      </c>
      <c r="BF40" s="13">
        <v>0.5</v>
      </c>
      <c r="BG40" s="13">
        <v>0.5</v>
      </c>
      <c r="BH40" s="13">
        <v>0.5</v>
      </c>
      <c r="BI40" s="13">
        <v>0.5</v>
      </c>
      <c r="BJ40" s="13">
        <v>0.5</v>
      </c>
      <c r="BK40" s="13">
        <v>0.5</v>
      </c>
      <c r="BL40" s="13">
        <v>0.5</v>
      </c>
      <c r="BM40" s="13">
        <v>0.5</v>
      </c>
      <c r="BN40" s="13">
        <v>0.5</v>
      </c>
      <c r="BO40" s="13">
        <v>0.5</v>
      </c>
      <c r="BP40" s="13">
        <v>0.5</v>
      </c>
      <c r="BQ40" s="13">
        <v>0.5</v>
      </c>
      <c r="BR40" s="13">
        <v>0.5</v>
      </c>
      <c r="BS40" s="13">
        <v>0.5</v>
      </c>
      <c r="BT40" s="13">
        <v>0.5</v>
      </c>
      <c r="BU40" s="13">
        <v>0.5</v>
      </c>
      <c r="BV40" s="13">
        <v>0.5</v>
      </c>
      <c r="BW40" s="13">
        <v>0.5</v>
      </c>
      <c r="BX40" s="13">
        <v>0.5</v>
      </c>
      <c r="BY40" s="13">
        <v>0.5</v>
      </c>
      <c r="BZ40" s="13">
        <v>0.5</v>
      </c>
      <c r="CA40" s="13">
        <v>0.5</v>
      </c>
      <c r="CB40" s="13">
        <v>0.5</v>
      </c>
      <c r="CC40" s="13">
        <v>0.5</v>
      </c>
      <c r="CD40" s="13">
        <v>0.5</v>
      </c>
      <c r="CE40" s="13">
        <v>0.5</v>
      </c>
      <c r="CF40" s="13">
        <v>0.5</v>
      </c>
      <c r="CG40" s="13">
        <v>0.5</v>
      </c>
      <c r="CH40" s="13">
        <v>0.5</v>
      </c>
      <c r="CI40" s="13">
        <v>0.5</v>
      </c>
      <c r="CJ40" s="13">
        <v>0.5</v>
      </c>
      <c r="CK40" s="13">
        <v>0.5</v>
      </c>
      <c r="CL40" s="13">
        <v>0.5</v>
      </c>
      <c r="CM40" s="13">
        <v>0.5</v>
      </c>
      <c r="CN40" s="13">
        <v>0.5</v>
      </c>
      <c r="CO40" s="13">
        <v>0.5</v>
      </c>
      <c r="CP40" s="13">
        <v>0.5</v>
      </c>
      <c r="CQ40" s="13">
        <v>0.5</v>
      </c>
      <c r="CR40" s="13">
        <v>0.5</v>
      </c>
      <c r="CS40" s="13">
        <v>0.5</v>
      </c>
      <c r="CT40" s="13">
        <v>0.5</v>
      </c>
      <c r="CU40" s="13">
        <v>0.5</v>
      </c>
      <c r="CV40" s="13">
        <v>0.5</v>
      </c>
      <c r="CW40" s="13">
        <v>0.5</v>
      </c>
      <c r="CX40" s="13">
        <v>0.5</v>
      </c>
      <c r="CY40" s="13">
        <v>0.5</v>
      </c>
      <c r="CZ40" s="13">
        <v>0.5</v>
      </c>
      <c r="DA40" s="13">
        <v>0.5</v>
      </c>
      <c r="DB40" s="13">
        <v>0.5</v>
      </c>
      <c r="DC40" s="13">
        <v>0.5</v>
      </c>
      <c r="DD40" s="13">
        <v>0.5</v>
      </c>
      <c r="DE40" s="13">
        <v>0.5</v>
      </c>
      <c r="DF40" s="13">
        <v>0.5</v>
      </c>
      <c r="DG40" s="13">
        <v>0.5</v>
      </c>
      <c r="DH40" s="13">
        <v>0.5</v>
      </c>
      <c r="DI40" s="13">
        <v>0.5</v>
      </c>
      <c r="DJ40" s="13">
        <v>0.5</v>
      </c>
      <c r="DK40" s="13">
        <v>0</v>
      </c>
      <c r="DL40" s="13">
        <v>0.5</v>
      </c>
      <c r="DM40" s="13">
        <v>0.5</v>
      </c>
      <c r="DN40" s="13">
        <v>0.5</v>
      </c>
      <c r="DO40" s="13">
        <v>0.5</v>
      </c>
      <c r="DP40" s="13">
        <v>0.5</v>
      </c>
      <c r="DQ40" s="13">
        <v>0.5</v>
      </c>
      <c r="DR40" s="13">
        <v>0.5</v>
      </c>
      <c r="DS40" s="13">
        <v>0.5</v>
      </c>
      <c r="DT40" s="13">
        <v>0.5</v>
      </c>
      <c r="DU40" s="13">
        <v>0.5</v>
      </c>
      <c r="DV40" s="13">
        <v>0.5</v>
      </c>
      <c r="DW40" s="13">
        <v>0.5</v>
      </c>
      <c r="DX40" s="13">
        <v>0.5</v>
      </c>
      <c r="DY40" s="13">
        <v>0.5</v>
      </c>
      <c r="DZ40" s="13">
        <v>0.5</v>
      </c>
      <c r="EA40" s="13">
        <v>0.5</v>
      </c>
      <c r="EB40" s="13">
        <v>0.5</v>
      </c>
      <c r="EC40" s="13">
        <v>0.5</v>
      </c>
      <c r="ED40" s="13">
        <v>0.5</v>
      </c>
      <c r="EE40" s="13">
        <v>0.5</v>
      </c>
      <c r="EF40" s="13">
        <v>0.5</v>
      </c>
      <c r="EG40" s="13">
        <v>0.5</v>
      </c>
      <c r="EH40" s="13">
        <v>0.5</v>
      </c>
      <c r="EI40" s="13">
        <v>0.5</v>
      </c>
      <c r="EJ40" s="13">
        <v>0.5</v>
      </c>
      <c r="EK40" s="13">
        <v>0.5</v>
      </c>
      <c r="EL40" s="13">
        <v>0.5</v>
      </c>
      <c r="EM40" s="13">
        <v>0.5</v>
      </c>
      <c r="EN40" s="13">
        <v>0.5</v>
      </c>
      <c r="EO40" s="13">
        <v>0.5</v>
      </c>
      <c r="EP40" s="13">
        <v>0.5</v>
      </c>
      <c r="EQ40" s="13">
        <v>0.5</v>
      </c>
      <c r="ER40" s="13">
        <v>0.5</v>
      </c>
      <c r="ES40" s="13">
        <v>0.5</v>
      </c>
      <c r="ET40" s="13">
        <v>0.5</v>
      </c>
      <c r="EU40" s="13">
        <v>0.5</v>
      </c>
      <c r="EV40" s="13">
        <v>0.5</v>
      </c>
      <c r="EW40" s="13">
        <v>0.5</v>
      </c>
      <c r="EX40" s="13">
        <v>0.5</v>
      </c>
      <c r="EY40" s="13">
        <v>0.5</v>
      </c>
      <c r="EZ40" s="13">
        <v>0.5</v>
      </c>
      <c r="FA40" s="13">
        <v>0.5</v>
      </c>
      <c r="FB40" s="13">
        <v>0.5</v>
      </c>
      <c r="FC40" s="13">
        <v>0.5</v>
      </c>
      <c r="FD40" s="13">
        <v>0.5</v>
      </c>
      <c r="FE40" s="13">
        <v>0.5</v>
      </c>
      <c r="FF40" s="13">
        <v>0.5</v>
      </c>
      <c r="FG40" s="13">
        <v>0.5</v>
      </c>
      <c r="FH40" s="13">
        <v>0.5</v>
      </c>
      <c r="FI40" s="13">
        <v>0.5</v>
      </c>
      <c r="FJ40" s="13">
        <v>0.5</v>
      </c>
      <c r="FK40" s="13">
        <v>0.5</v>
      </c>
      <c r="FL40" s="13">
        <v>0.5</v>
      </c>
      <c r="FM40" s="13">
        <v>0.5</v>
      </c>
      <c r="FN40" s="13">
        <v>0.5</v>
      </c>
      <c r="FO40" s="13">
        <v>0.5</v>
      </c>
      <c r="FP40" s="13">
        <v>0.5</v>
      </c>
      <c r="FQ40" s="13">
        <v>0.5</v>
      </c>
      <c r="FR40" s="13">
        <v>0.5</v>
      </c>
      <c r="FS40" s="13">
        <v>0.5</v>
      </c>
      <c r="FT40" s="13">
        <v>0.5</v>
      </c>
      <c r="FU40" s="13">
        <v>0.5</v>
      </c>
      <c r="FV40" s="13">
        <v>0.5</v>
      </c>
      <c r="FW40" s="13">
        <v>0.5</v>
      </c>
      <c r="FX40" s="13">
        <v>0.5</v>
      </c>
      <c r="FY40" s="13">
        <v>0.5</v>
      </c>
      <c r="FZ40" s="13">
        <v>0.5</v>
      </c>
      <c r="GA40" s="13">
        <v>0.5</v>
      </c>
      <c r="GB40" s="13">
        <v>0.5</v>
      </c>
      <c r="GC40" s="13">
        <v>0.5</v>
      </c>
      <c r="GD40" s="13">
        <v>0.5</v>
      </c>
      <c r="GE40" s="13">
        <v>0.5</v>
      </c>
      <c r="GF40" s="13">
        <v>0.5</v>
      </c>
      <c r="GG40" s="13">
        <v>0.5</v>
      </c>
      <c r="GH40" s="13">
        <v>0.5</v>
      </c>
      <c r="GI40" s="13">
        <v>0.5</v>
      </c>
      <c r="GJ40" s="13">
        <v>0.5</v>
      </c>
      <c r="GK40" s="13">
        <v>0.5</v>
      </c>
      <c r="GL40" s="13">
        <v>0.5</v>
      </c>
      <c r="GM40" s="13">
        <v>0.5</v>
      </c>
      <c r="GN40" s="13">
        <v>0.5</v>
      </c>
      <c r="GO40" s="13">
        <v>0.5</v>
      </c>
      <c r="GP40" s="13">
        <v>0.5</v>
      </c>
      <c r="GQ40" s="13">
        <v>0.5</v>
      </c>
      <c r="GR40" s="13">
        <v>0.5</v>
      </c>
      <c r="GS40" s="13">
        <v>0.5</v>
      </c>
      <c r="GT40" s="13">
        <v>0.5</v>
      </c>
      <c r="GU40" s="13">
        <v>0.5</v>
      </c>
      <c r="GV40" s="13">
        <v>0.5</v>
      </c>
      <c r="GW40" s="13">
        <v>0.5</v>
      </c>
      <c r="GX40" s="13">
        <v>0.5</v>
      </c>
      <c r="GY40" s="13">
        <v>0.5</v>
      </c>
      <c r="GZ40" s="13">
        <v>0.5</v>
      </c>
      <c r="HA40" s="13">
        <v>0.5</v>
      </c>
      <c r="HB40" s="13">
        <v>0.5</v>
      </c>
      <c r="HC40" s="13">
        <v>0.5</v>
      </c>
      <c r="HD40" s="13">
        <v>0.5</v>
      </c>
      <c r="HE40" s="13">
        <v>0.5</v>
      </c>
      <c r="HF40" s="13">
        <v>0.5</v>
      </c>
      <c r="HG40" s="13">
        <v>0.5</v>
      </c>
      <c r="HH40" s="13">
        <v>0.5</v>
      </c>
      <c r="HI40" s="13">
        <v>0.5</v>
      </c>
      <c r="HJ40" s="13">
        <v>0.5</v>
      </c>
      <c r="HK40" s="13">
        <v>0.5</v>
      </c>
      <c r="HL40" s="13">
        <v>0.5</v>
      </c>
      <c r="HM40" s="13">
        <v>0.5</v>
      </c>
      <c r="HN40" s="13">
        <v>0.5</v>
      </c>
      <c r="HO40" s="13">
        <v>0.5</v>
      </c>
      <c r="HP40" s="13">
        <v>0.5</v>
      </c>
      <c r="HQ40" s="13">
        <v>0.5</v>
      </c>
      <c r="HR40" s="13">
        <v>0.5</v>
      </c>
      <c r="HS40" s="13">
        <v>0.5</v>
      </c>
      <c r="HT40" s="13">
        <v>0.5</v>
      </c>
      <c r="HU40" s="13">
        <v>0.5</v>
      </c>
      <c r="HV40" s="13">
        <v>0.5</v>
      </c>
      <c r="HW40" s="13">
        <v>0.5</v>
      </c>
      <c r="HX40" s="13">
        <v>0.5</v>
      </c>
      <c r="HY40" s="13">
        <v>0.5</v>
      </c>
      <c r="HZ40" s="13">
        <v>0.5</v>
      </c>
      <c r="IA40" s="13">
        <v>0.5</v>
      </c>
      <c r="IB40" s="13">
        <v>0.5</v>
      </c>
      <c r="IC40" s="13">
        <v>0.5</v>
      </c>
      <c r="ID40" s="13">
        <v>0.5</v>
      </c>
      <c r="IE40" s="13">
        <v>0.5</v>
      </c>
      <c r="IF40" s="13">
        <v>0.5</v>
      </c>
      <c r="IG40" s="13">
        <v>0.5</v>
      </c>
      <c r="IH40" s="13">
        <v>0.5</v>
      </c>
      <c r="II40" s="13">
        <v>0.5</v>
      </c>
      <c r="IJ40" s="13">
        <v>0.5</v>
      </c>
      <c r="IK40" s="13">
        <v>0.5</v>
      </c>
      <c r="IL40" s="13">
        <v>0.5</v>
      </c>
      <c r="IM40" s="13">
        <v>0.5</v>
      </c>
      <c r="IN40" s="13">
        <v>0.5</v>
      </c>
      <c r="IO40" s="13">
        <v>0.5</v>
      </c>
      <c r="IP40" s="13">
        <f t="shared" si="623"/>
        <v>0.5</v>
      </c>
      <c r="IQ40" s="13">
        <f t="shared" ref="IQ40:JF40" si="627">SUM(IQ87,IQ134)</f>
        <v>0.5</v>
      </c>
      <c r="IR40" s="13">
        <f t="shared" si="627"/>
        <v>0.5</v>
      </c>
      <c r="IS40" s="13">
        <f t="shared" si="627"/>
        <v>0.5</v>
      </c>
      <c r="IT40" s="13">
        <f t="shared" si="627"/>
        <v>0.25</v>
      </c>
      <c r="IU40" s="13">
        <f t="shared" si="627"/>
        <v>0.5</v>
      </c>
      <c r="IV40" s="13">
        <f t="shared" si="627"/>
        <v>0.5</v>
      </c>
      <c r="IW40" s="13">
        <f t="shared" si="627"/>
        <v>0.5</v>
      </c>
      <c r="IX40" s="13">
        <f t="shared" si="627"/>
        <v>0.5</v>
      </c>
      <c r="IY40" s="13">
        <f t="shared" si="627"/>
        <v>0.5</v>
      </c>
      <c r="IZ40" s="13">
        <f t="shared" si="627"/>
        <v>0.25</v>
      </c>
      <c r="JA40" s="13">
        <f t="shared" si="627"/>
        <v>0.25</v>
      </c>
      <c r="JB40" s="13">
        <f t="shared" si="627"/>
        <v>0.5</v>
      </c>
      <c r="JC40" s="13">
        <f t="shared" si="627"/>
        <v>0.5</v>
      </c>
      <c r="JD40" s="13">
        <f t="shared" si="627"/>
        <v>0.5</v>
      </c>
      <c r="JE40" s="13">
        <f t="shared" si="627"/>
        <v>0.5</v>
      </c>
      <c r="JF40" s="13">
        <f t="shared" si="627"/>
        <v>0.5</v>
      </c>
      <c r="JG40" s="13">
        <f t="shared" ref="JG40:LR40" si="628">SUM(JG87,JG134)</f>
        <v>0.5</v>
      </c>
      <c r="JH40" s="13">
        <f t="shared" si="628"/>
        <v>0.25</v>
      </c>
      <c r="JI40" s="13">
        <f t="shared" si="628"/>
        <v>0.5</v>
      </c>
      <c r="JJ40" s="13">
        <f t="shared" si="628"/>
        <v>0.5</v>
      </c>
      <c r="JK40" s="13">
        <f t="shared" si="628"/>
        <v>0.5</v>
      </c>
      <c r="JL40" s="13">
        <f t="shared" si="628"/>
        <v>0.5</v>
      </c>
      <c r="JM40" s="13">
        <f t="shared" si="628"/>
        <v>0.5</v>
      </c>
      <c r="JN40" s="13">
        <f t="shared" si="628"/>
        <v>0.5</v>
      </c>
      <c r="JO40" s="13">
        <f t="shared" si="628"/>
        <v>0.25</v>
      </c>
      <c r="JP40" s="13">
        <f t="shared" si="628"/>
        <v>0.5</v>
      </c>
      <c r="JQ40" s="13">
        <f t="shared" si="628"/>
        <v>0.5</v>
      </c>
      <c r="JR40" s="13">
        <f t="shared" si="628"/>
        <v>0.5</v>
      </c>
      <c r="JS40" s="13">
        <f t="shared" si="628"/>
        <v>0.5</v>
      </c>
      <c r="JT40" s="13">
        <f t="shared" si="628"/>
        <v>0.5</v>
      </c>
      <c r="JU40" s="13">
        <f t="shared" si="628"/>
        <v>0.5</v>
      </c>
      <c r="JV40" s="13">
        <f t="shared" si="628"/>
        <v>0.25</v>
      </c>
      <c r="JW40" s="13">
        <f t="shared" si="628"/>
        <v>0.5</v>
      </c>
      <c r="JX40" s="13">
        <f t="shared" si="628"/>
        <v>0.5</v>
      </c>
      <c r="JY40" s="13">
        <f t="shared" si="628"/>
        <v>0.5</v>
      </c>
      <c r="JZ40" s="13">
        <f t="shared" si="628"/>
        <v>0.5</v>
      </c>
      <c r="KA40" s="13">
        <f t="shared" si="628"/>
        <v>0.5</v>
      </c>
      <c r="KB40" s="13">
        <f t="shared" si="628"/>
        <v>0.5</v>
      </c>
      <c r="KC40" s="13">
        <f t="shared" si="628"/>
        <v>0.25</v>
      </c>
      <c r="KD40" s="13">
        <f t="shared" si="628"/>
        <v>0.5</v>
      </c>
      <c r="KE40" s="13">
        <f t="shared" si="628"/>
        <v>0.5</v>
      </c>
      <c r="KF40" s="13">
        <f t="shared" si="628"/>
        <v>0.5</v>
      </c>
      <c r="KG40" s="13">
        <f t="shared" si="628"/>
        <v>0.5</v>
      </c>
      <c r="KH40" s="13">
        <f t="shared" si="628"/>
        <v>0.5</v>
      </c>
      <c r="KI40" s="13">
        <f t="shared" si="628"/>
        <v>0.5</v>
      </c>
      <c r="KJ40" s="13">
        <f t="shared" si="628"/>
        <v>0.25</v>
      </c>
      <c r="KK40" s="13">
        <f t="shared" si="628"/>
        <v>0.5</v>
      </c>
      <c r="KL40" s="13">
        <f t="shared" si="628"/>
        <v>0.5</v>
      </c>
      <c r="KM40" s="13">
        <f t="shared" si="628"/>
        <v>0.5</v>
      </c>
      <c r="KN40" s="13">
        <f t="shared" si="628"/>
        <v>0.5</v>
      </c>
      <c r="KO40" s="13">
        <f t="shared" si="628"/>
        <v>0.5</v>
      </c>
      <c r="KP40" s="13">
        <f t="shared" si="628"/>
        <v>0.75</v>
      </c>
      <c r="KQ40" s="13">
        <f t="shared" si="628"/>
        <v>0.75</v>
      </c>
      <c r="KR40" s="13">
        <f t="shared" si="628"/>
        <v>0.75</v>
      </c>
      <c r="KS40" s="13">
        <f t="shared" si="628"/>
        <v>0.75</v>
      </c>
      <c r="KT40" s="13">
        <f t="shared" si="628"/>
        <v>0.75</v>
      </c>
      <c r="KU40" s="13">
        <f t="shared" si="628"/>
        <v>0.75</v>
      </c>
      <c r="KV40" s="13">
        <f t="shared" si="628"/>
        <v>0.75</v>
      </c>
      <c r="KW40" s="13">
        <f t="shared" si="628"/>
        <v>0.75</v>
      </c>
      <c r="KX40" s="13">
        <f t="shared" si="628"/>
        <v>0.75</v>
      </c>
      <c r="KY40" s="13">
        <f t="shared" si="628"/>
        <v>0.75</v>
      </c>
      <c r="KZ40" s="13">
        <f t="shared" si="628"/>
        <v>0.75</v>
      </c>
      <c r="LA40" s="13">
        <f t="shared" si="628"/>
        <v>0.75</v>
      </c>
      <c r="LB40" s="13">
        <f t="shared" si="628"/>
        <v>0.75</v>
      </c>
      <c r="LC40" s="13">
        <f t="shared" si="628"/>
        <v>0.75</v>
      </c>
      <c r="LD40" s="13">
        <f t="shared" si="628"/>
        <v>0.5</v>
      </c>
      <c r="LE40" s="13">
        <f t="shared" si="628"/>
        <v>0.5</v>
      </c>
      <c r="LF40" s="13">
        <f t="shared" si="628"/>
        <v>0.5</v>
      </c>
      <c r="LG40" s="13">
        <f t="shared" si="628"/>
        <v>0.5</v>
      </c>
      <c r="LH40" s="13">
        <f t="shared" si="628"/>
        <v>0.5</v>
      </c>
      <c r="LI40" s="13">
        <f t="shared" si="628"/>
        <v>0.5</v>
      </c>
      <c r="LJ40" s="13">
        <f t="shared" si="628"/>
        <v>0.5</v>
      </c>
      <c r="LK40" s="13">
        <f t="shared" si="628"/>
        <v>0.5</v>
      </c>
      <c r="LL40" s="13">
        <f t="shared" si="628"/>
        <v>0.5</v>
      </c>
      <c r="LM40" s="13">
        <f t="shared" si="628"/>
        <v>0.5</v>
      </c>
      <c r="LN40" s="13">
        <f t="shared" si="628"/>
        <v>0.5</v>
      </c>
      <c r="LO40" s="13">
        <f t="shared" si="628"/>
        <v>0.5</v>
      </c>
      <c r="LP40" s="13">
        <f t="shared" si="628"/>
        <v>0.5</v>
      </c>
      <c r="LQ40" s="13">
        <f t="shared" si="628"/>
        <v>0.5</v>
      </c>
      <c r="LR40" s="13">
        <f t="shared" si="628"/>
        <v>0.5</v>
      </c>
      <c r="LS40" s="13">
        <f t="shared" ref="LS40:NB40" si="629">SUM(LS87,LS134)</f>
        <v>0.5</v>
      </c>
      <c r="LT40" s="13">
        <f t="shared" si="629"/>
        <v>0.5</v>
      </c>
      <c r="LU40" s="13">
        <f t="shared" si="629"/>
        <v>0.5</v>
      </c>
      <c r="LV40" s="13">
        <f t="shared" si="629"/>
        <v>0.5</v>
      </c>
      <c r="LW40" s="13">
        <f t="shared" si="629"/>
        <v>0.5</v>
      </c>
      <c r="LX40" s="13">
        <f t="shared" si="629"/>
        <v>0.5</v>
      </c>
      <c r="LY40" s="13">
        <f t="shared" si="629"/>
        <v>0.5</v>
      </c>
      <c r="LZ40" s="13">
        <f t="shared" si="629"/>
        <v>0.5</v>
      </c>
      <c r="MA40" s="13">
        <f t="shared" si="629"/>
        <v>0.5</v>
      </c>
      <c r="MB40" s="13">
        <f t="shared" si="629"/>
        <v>0.5</v>
      </c>
      <c r="MC40" s="13">
        <f t="shared" si="629"/>
        <v>0.5</v>
      </c>
      <c r="MD40" s="13">
        <f t="shared" si="629"/>
        <v>0.5</v>
      </c>
      <c r="ME40" s="13">
        <f t="shared" si="629"/>
        <v>0.5</v>
      </c>
      <c r="MF40" s="13">
        <f t="shared" si="629"/>
        <v>0.5</v>
      </c>
      <c r="MG40" s="13">
        <f t="shared" si="629"/>
        <v>0.5</v>
      </c>
      <c r="MH40" s="13">
        <f t="shared" si="629"/>
        <v>0.5</v>
      </c>
      <c r="MI40" s="13">
        <f t="shared" si="629"/>
        <v>0.5</v>
      </c>
      <c r="MJ40" s="13">
        <f t="shared" si="629"/>
        <v>0.5</v>
      </c>
      <c r="MK40" s="13">
        <f t="shared" si="629"/>
        <v>0.5</v>
      </c>
      <c r="ML40" s="13">
        <f t="shared" si="629"/>
        <v>0.5</v>
      </c>
      <c r="MM40" s="13">
        <f t="shared" si="629"/>
        <v>0.5</v>
      </c>
      <c r="MN40" s="13">
        <f t="shared" si="629"/>
        <v>0.5</v>
      </c>
      <c r="MO40" s="13">
        <f t="shared" si="629"/>
        <v>0.5</v>
      </c>
      <c r="MP40" s="13">
        <f t="shared" si="629"/>
        <v>0.5</v>
      </c>
      <c r="MQ40" s="13">
        <f t="shared" si="629"/>
        <v>0.5</v>
      </c>
      <c r="MR40" s="13">
        <f t="shared" si="629"/>
        <v>0.5</v>
      </c>
      <c r="MS40" s="13">
        <f t="shared" si="629"/>
        <v>0.5</v>
      </c>
      <c r="MT40" s="13">
        <f t="shared" si="629"/>
        <v>0.5</v>
      </c>
      <c r="MU40" s="13">
        <f t="shared" si="629"/>
        <v>0.5</v>
      </c>
      <c r="MV40" s="13">
        <f t="shared" si="629"/>
        <v>0.5</v>
      </c>
      <c r="MW40" s="13">
        <f t="shared" si="629"/>
        <v>0.5</v>
      </c>
      <c r="MX40" s="13">
        <f t="shared" si="629"/>
        <v>0.5</v>
      </c>
      <c r="MY40" s="13">
        <f t="shared" si="629"/>
        <v>0.5</v>
      </c>
      <c r="MZ40" s="13">
        <f t="shared" si="629"/>
        <v>0.5</v>
      </c>
      <c r="NA40" s="13">
        <f t="shared" si="629"/>
        <v>0.5</v>
      </c>
      <c r="NB40" s="13">
        <f t="shared" si="629"/>
        <v>0.5</v>
      </c>
    </row>
    <row r="41" spans="1:366" ht="15">
      <c r="A41" s="22">
        <v>51</v>
      </c>
      <c r="B41" s="8" t="s">
        <v>111</v>
      </c>
      <c r="C41" s="13">
        <v>0.25</v>
      </c>
      <c r="D41" s="13">
        <v>0.25</v>
      </c>
      <c r="E41" s="13">
        <v>0.25</v>
      </c>
      <c r="F41" s="13">
        <v>0.25</v>
      </c>
      <c r="G41" s="13">
        <v>0.25</v>
      </c>
      <c r="H41" s="13">
        <v>0.25</v>
      </c>
      <c r="I41" s="13">
        <v>0.25</v>
      </c>
      <c r="J41" s="13">
        <v>0.25</v>
      </c>
      <c r="K41" s="13">
        <v>0.25</v>
      </c>
      <c r="L41" s="13">
        <v>0.25</v>
      </c>
      <c r="M41" s="13">
        <v>0.25</v>
      </c>
      <c r="N41" s="13">
        <v>0.25</v>
      </c>
      <c r="O41" s="13">
        <v>0.25</v>
      </c>
      <c r="P41" s="13">
        <v>0.25</v>
      </c>
      <c r="Q41" s="13">
        <v>0.25</v>
      </c>
      <c r="R41" s="13">
        <v>0.25</v>
      </c>
      <c r="S41" s="13">
        <v>0.25</v>
      </c>
      <c r="T41" s="13">
        <v>0.25</v>
      </c>
      <c r="U41" s="13">
        <v>0.25</v>
      </c>
      <c r="V41" s="13">
        <v>0.25</v>
      </c>
      <c r="W41" s="13">
        <v>0.25</v>
      </c>
      <c r="X41" s="13">
        <v>0.25</v>
      </c>
      <c r="Y41" s="13">
        <v>0.25</v>
      </c>
      <c r="Z41" s="13">
        <v>0.25</v>
      </c>
      <c r="AA41" s="13">
        <v>0.25</v>
      </c>
      <c r="AB41" s="13">
        <v>0.25</v>
      </c>
      <c r="AC41" s="13">
        <v>0.25</v>
      </c>
      <c r="AD41" s="13">
        <v>0.25</v>
      </c>
      <c r="AE41" s="13">
        <v>0.25</v>
      </c>
      <c r="AF41" s="13">
        <v>0.25</v>
      </c>
      <c r="AG41" s="13">
        <v>0.25</v>
      </c>
      <c r="AH41" s="13">
        <v>0.25</v>
      </c>
      <c r="AI41" s="13">
        <v>0.25</v>
      </c>
      <c r="AJ41" s="13">
        <v>0.25</v>
      </c>
      <c r="AK41" s="13">
        <v>0.25</v>
      </c>
      <c r="AL41" s="13">
        <v>0.25</v>
      </c>
      <c r="AM41" s="13">
        <v>0.25</v>
      </c>
      <c r="AN41" s="13">
        <v>0.25</v>
      </c>
      <c r="AO41" s="13">
        <v>0.25</v>
      </c>
      <c r="AP41" s="13">
        <v>0.25</v>
      </c>
      <c r="AQ41" s="13">
        <v>0.25</v>
      </c>
      <c r="AR41" s="13">
        <v>0.25</v>
      </c>
      <c r="AS41" s="13">
        <v>0.25</v>
      </c>
      <c r="AT41" s="13">
        <v>0.25</v>
      </c>
      <c r="AU41" s="13">
        <v>0.25</v>
      </c>
      <c r="AV41" s="13">
        <v>0.25</v>
      </c>
      <c r="AW41" s="13">
        <v>0.25</v>
      </c>
      <c r="AX41" s="13">
        <v>0.25</v>
      </c>
      <c r="AY41" s="13">
        <v>0.25</v>
      </c>
      <c r="AZ41" s="13">
        <v>0.25</v>
      </c>
      <c r="BA41" s="13">
        <v>0.25</v>
      </c>
      <c r="BB41" s="13">
        <v>0.25</v>
      </c>
      <c r="BC41" s="13">
        <v>0.25</v>
      </c>
      <c r="BD41" s="13">
        <v>0.25</v>
      </c>
      <c r="BE41" s="13">
        <v>0.25</v>
      </c>
      <c r="BF41" s="13">
        <v>0.25</v>
      </c>
      <c r="BG41" s="13">
        <v>0.25</v>
      </c>
      <c r="BH41" s="13">
        <v>0.25</v>
      </c>
      <c r="BI41" s="13">
        <v>0.25</v>
      </c>
      <c r="BJ41" s="13">
        <v>0.25</v>
      </c>
      <c r="BK41" s="13">
        <v>0.25</v>
      </c>
      <c r="BL41" s="13">
        <v>0.25</v>
      </c>
      <c r="BM41" s="13">
        <v>0.25</v>
      </c>
      <c r="BN41" s="13">
        <v>0.25</v>
      </c>
      <c r="BO41" s="13">
        <v>0.25</v>
      </c>
      <c r="BP41" s="13">
        <v>0.25</v>
      </c>
      <c r="BQ41" s="13">
        <v>0.25</v>
      </c>
      <c r="BR41" s="13">
        <v>0.25</v>
      </c>
      <c r="BS41" s="13">
        <v>0.25</v>
      </c>
      <c r="BT41" s="13">
        <v>0.25</v>
      </c>
      <c r="BU41" s="13">
        <v>0.25</v>
      </c>
      <c r="BV41" s="13">
        <v>0.25</v>
      </c>
      <c r="BW41" s="13">
        <v>0.25</v>
      </c>
      <c r="BX41" s="13">
        <v>0.25</v>
      </c>
      <c r="BY41" s="13">
        <v>0.25</v>
      </c>
      <c r="BZ41" s="13">
        <v>0.25</v>
      </c>
      <c r="CA41" s="13">
        <v>0.25</v>
      </c>
      <c r="CB41" s="13">
        <v>0.25</v>
      </c>
      <c r="CC41" s="13">
        <v>0.25</v>
      </c>
      <c r="CD41" s="13">
        <v>0.25</v>
      </c>
      <c r="CE41" s="13">
        <v>0.25</v>
      </c>
      <c r="CF41" s="13">
        <v>0.25</v>
      </c>
      <c r="CG41" s="13">
        <v>0.25</v>
      </c>
      <c r="CH41" s="13">
        <v>0.25</v>
      </c>
      <c r="CI41" s="13">
        <v>0.25</v>
      </c>
      <c r="CJ41" s="13">
        <v>0.25</v>
      </c>
      <c r="CK41" s="13">
        <v>0.25</v>
      </c>
      <c r="CL41" s="13">
        <v>0.25</v>
      </c>
      <c r="CM41" s="13">
        <v>0.25</v>
      </c>
      <c r="CN41" s="13">
        <v>0.25</v>
      </c>
      <c r="CO41" s="13">
        <v>0.25</v>
      </c>
      <c r="CP41" s="13">
        <v>0.25</v>
      </c>
      <c r="CQ41" s="13">
        <v>0.25</v>
      </c>
      <c r="CR41" s="13">
        <v>0.25</v>
      </c>
      <c r="CS41" s="13">
        <v>0.25</v>
      </c>
      <c r="CT41" s="13">
        <v>0.25</v>
      </c>
      <c r="CU41" s="13">
        <v>0.25</v>
      </c>
      <c r="CV41" s="13">
        <v>0.25</v>
      </c>
      <c r="CW41" s="13">
        <v>0.25</v>
      </c>
      <c r="CX41" s="13">
        <v>0.25</v>
      </c>
      <c r="CY41" s="13">
        <v>0.25</v>
      </c>
      <c r="CZ41" s="13">
        <v>0.25</v>
      </c>
      <c r="DA41" s="13">
        <v>0.25</v>
      </c>
      <c r="DB41" s="13">
        <v>0.25</v>
      </c>
      <c r="DC41" s="13">
        <v>0.25</v>
      </c>
      <c r="DD41" s="13">
        <v>0.25</v>
      </c>
      <c r="DE41" s="13">
        <v>0.25</v>
      </c>
      <c r="DF41" s="13">
        <v>0.25</v>
      </c>
      <c r="DG41" s="13">
        <v>0.25</v>
      </c>
      <c r="DH41" s="13">
        <v>0.25</v>
      </c>
      <c r="DI41" s="13">
        <v>0.25</v>
      </c>
      <c r="DJ41" s="13">
        <v>0.25</v>
      </c>
      <c r="DK41" s="13">
        <v>0.25</v>
      </c>
      <c r="DL41" s="13">
        <v>0.25</v>
      </c>
      <c r="DM41" s="13">
        <v>0.25</v>
      </c>
      <c r="DN41" s="13">
        <v>0.25</v>
      </c>
      <c r="DO41" s="13">
        <v>0.25</v>
      </c>
      <c r="DP41" s="13">
        <v>0.25</v>
      </c>
      <c r="DQ41" s="13">
        <v>0.25</v>
      </c>
      <c r="DR41" s="13">
        <v>0.25</v>
      </c>
      <c r="DS41" s="13">
        <v>0.25</v>
      </c>
      <c r="DT41" s="13">
        <v>0.25</v>
      </c>
      <c r="DU41" s="13">
        <v>0.25</v>
      </c>
      <c r="DV41" s="13">
        <v>0.25</v>
      </c>
      <c r="DW41" s="13">
        <v>0.25</v>
      </c>
      <c r="DX41" s="13">
        <v>0.25</v>
      </c>
      <c r="DY41" s="13">
        <v>0.25</v>
      </c>
      <c r="DZ41" s="13">
        <v>0.25</v>
      </c>
      <c r="EA41" s="13">
        <v>0.25</v>
      </c>
      <c r="EB41" s="13">
        <v>0.25</v>
      </c>
      <c r="EC41" s="13">
        <v>0.25</v>
      </c>
      <c r="ED41" s="13">
        <v>0.25</v>
      </c>
      <c r="EE41" s="13">
        <v>0.25</v>
      </c>
      <c r="EF41" s="13">
        <v>0.25</v>
      </c>
      <c r="EG41" s="13">
        <v>0.25</v>
      </c>
      <c r="EH41" s="13">
        <v>0.25</v>
      </c>
      <c r="EI41" s="13">
        <v>0.25</v>
      </c>
      <c r="EJ41" s="13">
        <v>0.25</v>
      </c>
      <c r="EK41" s="13">
        <v>0.25</v>
      </c>
      <c r="EL41" s="13">
        <v>0.25</v>
      </c>
      <c r="EM41" s="13">
        <v>0.25</v>
      </c>
      <c r="EN41" s="13">
        <v>0.25</v>
      </c>
      <c r="EO41" s="13">
        <v>0.25</v>
      </c>
      <c r="EP41" s="13">
        <v>0.25</v>
      </c>
      <c r="EQ41" s="13">
        <v>0.25</v>
      </c>
      <c r="ER41" s="13">
        <v>0.25</v>
      </c>
      <c r="ES41" s="13">
        <v>0.25</v>
      </c>
      <c r="ET41" s="13">
        <v>0.25</v>
      </c>
      <c r="EU41" s="13">
        <v>0.25</v>
      </c>
      <c r="EV41" s="13">
        <v>0.25</v>
      </c>
      <c r="EW41" s="13">
        <v>0.25</v>
      </c>
      <c r="EX41" s="13">
        <v>0.25</v>
      </c>
      <c r="EY41" s="13">
        <v>0.25</v>
      </c>
      <c r="EZ41" s="13">
        <v>0.25</v>
      </c>
      <c r="FA41" s="13">
        <v>0.25</v>
      </c>
      <c r="FB41" s="13">
        <v>0.25</v>
      </c>
      <c r="FC41" s="13">
        <v>0.25</v>
      </c>
      <c r="FD41" s="13">
        <v>0.25</v>
      </c>
      <c r="FE41" s="13">
        <v>0.25</v>
      </c>
      <c r="FF41" s="13">
        <v>0.25</v>
      </c>
      <c r="FG41" s="13">
        <v>0.25</v>
      </c>
      <c r="FH41" s="13">
        <v>0.25</v>
      </c>
      <c r="FI41" s="13">
        <v>0.25</v>
      </c>
      <c r="FJ41" s="13">
        <v>0.25</v>
      </c>
      <c r="FK41" s="13">
        <v>0.25</v>
      </c>
      <c r="FL41" s="13">
        <v>0.25</v>
      </c>
      <c r="FM41" s="13">
        <v>0.25</v>
      </c>
      <c r="FN41" s="13">
        <v>0.25</v>
      </c>
      <c r="FO41" s="13">
        <v>0.25</v>
      </c>
      <c r="FP41" s="13">
        <v>0.25</v>
      </c>
      <c r="FQ41" s="13">
        <v>0.25</v>
      </c>
      <c r="FR41" s="13">
        <v>0.25</v>
      </c>
      <c r="FS41" s="13">
        <v>0.25</v>
      </c>
      <c r="FT41" s="13">
        <v>0.25</v>
      </c>
      <c r="FU41" s="13">
        <v>0.25</v>
      </c>
      <c r="FV41" s="13">
        <v>0.25</v>
      </c>
      <c r="FW41" s="13">
        <v>0.25</v>
      </c>
      <c r="FX41" s="13">
        <v>0.25</v>
      </c>
      <c r="FY41" s="13">
        <v>0.25</v>
      </c>
      <c r="FZ41" s="13">
        <v>0.25</v>
      </c>
      <c r="GA41" s="13">
        <v>0.25</v>
      </c>
      <c r="GB41" s="13">
        <v>0.25</v>
      </c>
      <c r="GC41" s="13">
        <v>0.25</v>
      </c>
      <c r="GD41" s="13">
        <v>0.25</v>
      </c>
      <c r="GE41" s="13">
        <v>0.25</v>
      </c>
      <c r="GF41" s="13">
        <v>0.25</v>
      </c>
      <c r="GG41" s="13">
        <v>0.25</v>
      </c>
      <c r="GH41" s="13">
        <v>0.25</v>
      </c>
      <c r="GI41" s="13">
        <v>0.25</v>
      </c>
      <c r="GJ41" s="13">
        <v>0.25</v>
      </c>
      <c r="GK41" s="13">
        <v>0.25</v>
      </c>
      <c r="GL41" s="13">
        <v>0.25</v>
      </c>
      <c r="GM41" s="13">
        <v>0.25</v>
      </c>
      <c r="GN41" s="13">
        <v>0.25</v>
      </c>
      <c r="GO41" s="13">
        <v>0.25</v>
      </c>
      <c r="GP41" s="13">
        <v>0.25</v>
      </c>
      <c r="GQ41" s="13">
        <v>0.25</v>
      </c>
      <c r="GR41" s="13">
        <v>0.25</v>
      </c>
      <c r="GS41" s="13">
        <v>0.25</v>
      </c>
      <c r="GT41" s="13">
        <v>0.25</v>
      </c>
      <c r="GU41" s="13">
        <v>0.25</v>
      </c>
      <c r="GV41" s="13">
        <v>0.25</v>
      </c>
      <c r="GW41" s="13">
        <v>0.25</v>
      </c>
      <c r="GX41" s="13">
        <v>0.25</v>
      </c>
      <c r="GY41" s="13">
        <v>0.25</v>
      </c>
      <c r="GZ41" s="13">
        <v>0.25</v>
      </c>
      <c r="HA41" s="13">
        <v>0.25</v>
      </c>
      <c r="HB41" s="13">
        <v>0.25</v>
      </c>
      <c r="HC41" s="13">
        <v>0.25</v>
      </c>
      <c r="HD41" s="13">
        <v>0.25</v>
      </c>
      <c r="HE41" s="13">
        <v>0.25</v>
      </c>
      <c r="HF41" s="13">
        <v>0.25</v>
      </c>
      <c r="HG41" s="13">
        <v>0.25</v>
      </c>
      <c r="HH41" s="13">
        <v>0.25</v>
      </c>
      <c r="HI41" s="13">
        <v>0.25</v>
      </c>
      <c r="HJ41" s="13">
        <v>0.25</v>
      </c>
      <c r="HK41" s="13">
        <v>0.25</v>
      </c>
      <c r="HL41" s="13">
        <v>0.25</v>
      </c>
      <c r="HM41" s="13">
        <v>0.25</v>
      </c>
      <c r="HN41" s="13">
        <v>0.25</v>
      </c>
      <c r="HO41" s="13">
        <v>0.25</v>
      </c>
      <c r="HP41" s="13">
        <v>0.25</v>
      </c>
      <c r="HQ41" s="13">
        <v>0.25</v>
      </c>
      <c r="HR41" s="13">
        <v>0.25</v>
      </c>
      <c r="HS41" s="13">
        <v>0.25</v>
      </c>
      <c r="HT41" s="13">
        <v>0.25</v>
      </c>
      <c r="HU41" s="13">
        <v>0.25</v>
      </c>
      <c r="HV41" s="13">
        <v>0.25</v>
      </c>
      <c r="HW41" s="13">
        <v>0.25</v>
      </c>
      <c r="HX41" s="13">
        <v>0.25</v>
      </c>
      <c r="HY41" s="13">
        <v>0.25</v>
      </c>
      <c r="HZ41" s="13">
        <v>0.25</v>
      </c>
      <c r="IA41" s="13">
        <v>0.25</v>
      </c>
      <c r="IB41" s="13">
        <v>0.25</v>
      </c>
      <c r="IC41" s="13">
        <v>0.25</v>
      </c>
      <c r="ID41" s="13">
        <v>0.25</v>
      </c>
      <c r="IE41" s="13">
        <v>0.25</v>
      </c>
      <c r="IF41" s="13">
        <v>0.25</v>
      </c>
      <c r="IG41" s="13">
        <v>0.25</v>
      </c>
      <c r="IH41" s="13">
        <v>0.25</v>
      </c>
      <c r="II41" s="13">
        <v>0.25</v>
      </c>
      <c r="IJ41" s="13">
        <v>0.25</v>
      </c>
      <c r="IK41" s="13">
        <v>0.25</v>
      </c>
      <c r="IL41" s="13">
        <v>0.25</v>
      </c>
      <c r="IM41" s="13">
        <v>0.25</v>
      </c>
      <c r="IN41" s="13">
        <v>0.25</v>
      </c>
      <c r="IO41" s="13">
        <v>0.25</v>
      </c>
      <c r="IP41" s="13">
        <f t="shared" si="623"/>
        <v>0.5</v>
      </c>
      <c r="IQ41" s="13">
        <f t="shared" ref="IQ41:JF41" si="630">SUM(IQ88,IQ135)</f>
        <v>0.5</v>
      </c>
      <c r="IR41" s="13">
        <f t="shared" si="630"/>
        <v>0.5</v>
      </c>
      <c r="IS41" s="13">
        <f t="shared" si="630"/>
        <v>0.5</v>
      </c>
      <c r="IT41" s="13">
        <f t="shared" si="630"/>
        <v>0.25</v>
      </c>
      <c r="IU41" s="13">
        <f t="shared" si="630"/>
        <v>0.5</v>
      </c>
      <c r="IV41" s="13">
        <f t="shared" si="630"/>
        <v>0.5</v>
      </c>
      <c r="IW41" s="13">
        <f t="shared" si="630"/>
        <v>0.5</v>
      </c>
      <c r="IX41" s="13">
        <f t="shared" si="630"/>
        <v>0.5</v>
      </c>
      <c r="IY41" s="13">
        <f t="shared" si="630"/>
        <v>0.5</v>
      </c>
      <c r="IZ41" s="13">
        <f t="shared" si="630"/>
        <v>0.25</v>
      </c>
      <c r="JA41" s="13">
        <f t="shared" si="630"/>
        <v>0.25</v>
      </c>
      <c r="JB41" s="13">
        <f t="shared" si="630"/>
        <v>0.5</v>
      </c>
      <c r="JC41" s="13">
        <f t="shared" si="630"/>
        <v>0.5</v>
      </c>
      <c r="JD41" s="13">
        <f t="shared" si="630"/>
        <v>0.5</v>
      </c>
      <c r="JE41" s="13">
        <f t="shared" si="630"/>
        <v>0.5</v>
      </c>
      <c r="JF41" s="13">
        <f t="shared" si="630"/>
        <v>0.5</v>
      </c>
      <c r="JG41" s="13">
        <f t="shared" ref="JG41:LR41" si="631">SUM(JG88,JG135)</f>
        <v>0.5</v>
      </c>
      <c r="JH41" s="13">
        <f t="shared" si="631"/>
        <v>0.25</v>
      </c>
      <c r="JI41" s="13">
        <f t="shared" si="631"/>
        <v>0.5</v>
      </c>
      <c r="JJ41" s="13">
        <f t="shared" si="631"/>
        <v>0.5</v>
      </c>
      <c r="JK41" s="13">
        <f t="shared" si="631"/>
        <v>0.5</v>
      </c>
      <c r="JL41" s="13">
        <f t="shared" si="631"/>
        <v>0.5</v>
      </c>
      <c r="JM41" s="13">
        <f t="shared" si="631"/>
        <v>0.5</v>
      </c>
      <c r="JN41" s="13">
        <f t="shared" si="631"/>
        <v>0.5</v>
      </c>
      <c r="JO41" s="13">
        <f t="shared" si="631"/>
        <v>0.25</v>
      </c>
      <c r="JP41" s="13">
        <f t="shared" si="631"/>
        <v>0.5</v>
      </c>
      <c r="JQ41" s="13">
        <f t="shared" si="631"/>
        <v>0.5</v>
      </c>
      <c r="JR41" s="13">
        <f t="shared" si="631"/>
        <v>0.5</v>
      </c>
      <c r="JS41" s="13">
        <f t="shared" si="631"/>
        <v>0.5</v>
      </c>
      <c r="JT41" s="13">
        <f t="shared" si="631"/>
        <v>0.5</v>
      </c>
      <c r="JU41" s="13">
        <f t="shared" si="631"/>
        <v>0.5</v>
      </c>
      <c r="JV41" s="13">
        <f t="shared" si="631"/>
        <v>0.25</v>
      </c>
      <c r="JW41" s="13">
        <f t="shared" si="631"/>
        <v>0.5</v>
      </c>
      <c r="JX41" s="13">
        <f t="shared" si="631"/>
        <v>0.5</v>
      </c>
      <c r="JY41" s="13">
        <f t="shared" si="631"/>
        <v>0.5</v>
      </c>
      <c r="JZ41" s="13">
        <f t="shared" si="631"/>
        <v>0.5</v>
      </c>
      <c r="KA41" s="13">
        <f t="shared" si="631"/>
        <v>0.5</v>
      </c>
      <c r="KB41" s="13">
        <f t="shared" si="631"/>
        <v>0.5</v>
      </c>
      <c r="KC41" s="13">
        <f t="shared" si="631"/>
        <v>0.25</v>
      </c>
      <c r="KD41" s="13">
        <f t="shared" si="631"/>
        <v>0.5</v>
      </c>
      <c r="KE41" s="13">
        <f t="shared" si="631"/>
        <v>0.5</v>
      </c>
      <c r="KF41" s="13">
        <f t="shared" si="631"/>
        <v>0.5</v>
      </c>
      <c r="KG41" s="13">
        <f t="shared" si="631"/>
        <v>0.5</v>
      </c>
      <c r="KH41" s="13">
        <f t="shared" si="631"/>
        <v>0.5</v>
      </c>
      <c r="KI41" s="13">
        <f t="shared" si="631"/>
        <v>0.5</v>
      </c>
      <c r="KJ41" s="13">
        <f t="shared" si="631"/>
        <v>0.25</v>
      </c>
      <c r="KK41" s="13">
        <f t="shared" si="631"/>
        <v>0.5</v>
      </c>
      <c r="KL41" s="13">
        <f t="shared" si="631"/>
        <v>0.5</v>
      </c>
      <c r="KM41" s="13">
        <f t="shared" si="631"/>
        <v>0.5</v>
      </c>
      <c r="KN41" s="13">
        <f t="shared" si="631"/>
        <v>0.5</v>
      </c>
      <c r="KO41" s="13">
        <f t="shared" si="631"/>
        <v>0.5</v>
      </c>
      <c r="KP41" s="13">
        <f t="shared" si="631"/>
        <v>2</v>
      </c>
      <c r="KQ41" s="13">
        <f t="shared" si="631"/>
        <v>2</v>
      </c>
      <c r="KR41" s="13">
        <f t="shared" si="631"/>
        <v>2</v>
      </c>
      <c r="KS41" s="13">
        <f t="shared" si="631"/>
        <v>2</v>
      </c>
      <c r="KT41" s="13">
        <f t="shared" si="631"/>
        <v>2</v>
      </c>
      <c r="KU41" s="13">
        <f t="shared" si="631"/>
        <v>2</v>
      </c>
      <c r="KV41" s="13">
        <f t="shared" si="631"/>
        <v>2</v>
      </c>
      <c r="KW41" s="13">
        <f t="shared" si="631"/>
        <v>2</v>
      </c>
      <c r="KX41" s="13">
        <f t="shared" si="631"/>
        <v>2</v>
      </c>
      <c r="KY41" s="13">
        <f t="shared" si="631"/>
        <v>2</v>
      </c>
      <c r="KZ41" s="13">
        <f t="shared" si="631"/>
        <v>2</v>
      </c>
      <c r="LA41" s="13">
        <f t="shared" si="631"/>
        <v>2</v>
      </c>
      <c r="LB41" s="13">
        <f t="shared" si="631"/>
        <v>2</v>
      </c>
      <c r="LC41" s="13">
        <f t="shared" si="631"/>
        <v>1.25</v>
      </c>
      <c r="LD41" s="13">
        <f t="shared" si="631"/>
        <v>0.5</v>
      </c>
      <c r="LE41" s="13">
        <f t="shared" si="631"/>
        <v>0.5</v>
      </c>
      <c r="LF41" s="13">
        <f t="shared" si="631"/>
        <v>0.5</v>
      </c>
      <c r="LG41" s="13">
        <f t="shared" si="631"/>
        <v>0.5</v>
      </c>
      <c r="LH41" s="13">
        <f t="shared" si="631"/>
        <v>0.5</v>
      </c>
      <c r="LI41" s="13">
        <f t="shared" si="631"/>
        <v>0.5</v>
      </c>
      <c r="LJ41" s="13">
        <f t="shared" si="631"/>
        <v>0.5</v>
      </c>
      <c r="LK41" s="13">
        <f t="shared" si="631"/>
        <v>0.5</v>
      </c>
      <c r="LL41" s="13">
        <f t="shared" si="631"/>
        <v>0.5</v>
      </c>
      <c r="LM41" s="13">
        <f t="shared" si="631"/>
        <v>0.5</v>
      </c>
      <c r="LN41" s="13">
        <f t="shared" si="631"/>
        <v>0.5</v>
      </c>
      <c r="LO41" s="13">
        <f t="shared" si="631"/>
        <v>0.5</v>
      </c>
      <c r="LP41" s="13">
        <f t="shared" si="631"/>
        <v>0.5</v>
      </c>
      <c r="LQ41" s="13">
        <f t="shared" si="631"/>
        <v>0.5</v>
      </c>
      <c r="LR41" s="13">
        <f t="shared" si="631"/>
        <v>0.5</v>
      </c>
      <c r="LS41" s="13">
        <f t="shared" ref="LS41:NB41" si="632">SUM(LS88,LS135)</f>
        <v>0.5</v>
      </c>
      <c r="LT41" s="13">
        <f t="shared" si="632"/>
        <v>0.5</v>
      </c>
      <c r="LU41" s="13">
        <f t="shared" si="632"/>
        <v>0.5</v>
      </c>
      <c r="LV41" s="13">
        <f t="shared" si="632"/>
        <v>0.5</v>
      </c>
      <c r="LW41" s="13">
        <f t="shared" si="632"/>
        <v>0.5</v>
      </c>
      <c r="LX41" s="13">
        <f t="shared" si="632"/>
        <v>0.5</v>
      </c>
      <c r="LY41" s="13">
        <f t="shared" si="632"/>
        <v>0.5</v>
      </c>
      <c r="LZ41" s="13">
        <f t="shared" si="632"/>
        <v>0.5</v>
      </c>
      <c r="MA41" s="13">
        <f t="shared" si="632"/>
        <v>0.5</v>
      </c>
      <c r="MB41" s="13">
        <f t="shared" si="632"/>
        <v>0.5</v>
      </c>
      <c r="MC41" s="13">
        <f t="shared" si="632"/>
        <v>0.5</v>
      </c>
      <c r="MD41" s="13">
        <f t="shared" si="632"/>
        <v>0.5</v>
      </c>
      <c r="ME41" s="13">
        <f t="shared" si="632"/>
        <v>0.5</v>
      </c>
      <c r="MF41" s="13">
        <f t="shared" si="632"/>
        <v>0.5</v>
      </c>
      <c r="MG41" s="13">
        <f t="shared" si="632"/>
        <v>0.5</v>
      </c>
      <c r="MH41" s="13">
        <f t="shared" si="632"/>
        <v>0.5</v>
      </c>
      <c r="MI41" s="13">
        <f t="shared" si="632"/>
        <v>0.5</v>
      </c>
      <c r="MJ41" s="13">
        <f t="shared" si="632"/>
        <v>0.5</v>
      </c>
      <c r="MK41" s="13">
        <f t="shared" si="632"/>
        <v>0.5</v>
      </c>
      <c r="ML41" s="13">
        <f t="shared" si="632"/>
        <v>0.5</v>
      </c>
      <c r="MM41" s="13">
        <f t="shared" si="632"/>
        <v>0.5</v>
      </c>
      <c r="MN41" s="13">
        <f t="shared" si="632"/>
        <v>0.5</v>
      </c>
      <c r="MO41" s="13">
        <f t="shared" si="632"/>
        <v>0.5</v>
      </c>
      <c r="MP41" s="13">
        <f t="shared" si="632"/>
        <v>0.5</v>
      </c>
      <c r="MQ41" s="13">
        <f t="shared" si="632"/>
        <v>0.5</v>
      </c>
      <c r="MR41" s="13">
        <f t="shared" si="632"/>
        <v>0.5</v>
      </c>
      <c r="MS41" s="13">
        <f t="shared" si="632"/>
        <v>0.5</v>
      </c>
      <c r="MT41" s="13">
        <f t="shared" si="632"/>
        <v>0.5</v>
      </c>
      <c r="MU41" s="13">
        <f t="shared" si="632"/>
        <v>0.5</v>
      </c>
      <c r="MV41" s="13">
        <f t="shared" si="632"/>
        <v>0.5</v>
      </c>
      <c r="MW41" s="13">
        <f t="shared" si="632"/>
        <v>0.5</v>
      </c>
      <c r="MX41" s="13">
        <f t="shared" si="632"/>
        <v>0.5</v>
      </c>
      <c r="MY41" s="13">
        <f t="shared" si="632"/>
        <v>0.5</v>
      </c>
      <c r="MZ41" s="13">
        <f t="shared" si="632"/>
        <v>0.5</v>
      </c>
      <c r="NA41" s="13">
        <f t="shared" si="632"/>
        <v>0.5</v>
      </c>
      <c r="NB41" s="13">
        <f t="shared" si="632"/>
        <v>0.5</v>
      </c>
    </row>
    <row r="42" spans="1:366" ht="15">
      <c r="A42" s="22">
        <v>70</v>
      </c>
      <c r="B42" s="8" t="s">
        <v>112</v>
      </c>
      <c r="C42" s="13">
        <v>0.25</v>
      </c>
      <c r="D42" s="13">
        <v>0.25</v>
      </c>
      <c r="E42" s="13">
        <v>0.25</v>
      </c>
      <c r="F42" s="13">
        <v>0.25</v>
      </c>
      <c r="G42" s="13">
        <v>0.25</v>
      </c>
      <c r="H42" s="13">
        <v>0.25</v>
      </c>
      <c r="I42" s="13">
        <v>0.25</v>
      </c>
      <c r="J42" s="13">
        <v>0.25</v>
      </c>
      <c r="K42" s="13">
        <v>0.25</v>
      </c>
      <c r="L42" s="13">
        <v>0.25</v>
      </c>
      <c r="M42" s="13">
        <v>0.25</v>
      </c>
      <c r="N42" s="13">
        <v>0.25</v>
      </c>
      <c r="O42" s="13">
        <v>0.25</v>
      </c>
      <c r="P42" s="13">
        <v>0.25</v>
      </c>
      <c r="Q42" s="13">
        <v>0.25</v>
      </c>
      <c r="R42" s="13">
        <v>0.25</v>
      </c>
      <c r="S42" s="13">
        <v>0.25</v>
      </c>
      <c r="T42" s="13">
        <v>0.25</v>
      </c>
      <c r="U42" s="13">
        <v>0.25</v>
      </c>
      <c r="V42" s="13">
        <v>0.25</v>
      </c>
      <c r="W42" s="13">
        <v>0.25</v>
      </c>
      <c r="X42" s="13">
        <v>0.25</v>
      </c>
      <c r="Y42" s="13">
        <v>0.25</v>
      </c>
      <c r="Z42" s="13">
        <v>0.25</v>
      </c>
      <c r="AA42" s="13">
        <v>0.25</v>
      </c>
      <c r="AB42" s="13">
        <v>0.25</v>
      </c>
      <c r="AC42" s="13">
        <v>0.25</v>
      </c>
      <c r="AD42" s="13">
        <v>0.25</v>
      </c>
      <c r="AE42" s="13">
        <v>0.25</v>
      </c>
      <c r="AF42" s="13">
        <v>0.25</v>
      </c>
      <c r="AG42" s="13">
        <v>0.25</v>
      </c>
      <c r="AH42" s="13">
        <v>0.25</v>
      </c>
      <c r="AI42" s="13">
        <v>0.25</v>
      </c>
      <c r="AJ42" s="13">
        <v>0.25</v>
      </c>
      <c r="AK42" s="13">
        <v>0.25</v>
      </c>
      <c r="AL42" s="13">
        <v>0.25</v>
      </c>
      <c r="AM42" s="13">
        <v>0.25</v>
      </c>
      <c r="AN42" s="13">
        <v>0.25</v>
      </c>
      <c r="AO42" s="13">
        <v>0.25</v>
      </c>
      <c r="AP42" s="13">
        <v>0.25</v>
      </c>
      <c r="AQ42" s="13">
        <v>0.25</v>
      </c>
      <c r="AR42" s="13">
        <v>0.25</v>
      </c>
      <c r="AS42" s="13">
        <v>0.25</v>
      </c>
      <c r="AT42" s="13">
        <v>0.25</v>
      </c>
      <c r="AU42" s="13">
        <v>0.25</v>
      </c>
      <c r="AV42" s="13">
        <v>0.25</v>
      </c>
      <c r="AW42" s="13">
        <v>0.25</v>
      </c>
      <c r="AX42" s="13">
        <v>0.25</v>
      </c>
      <c r="AY42" s="13">
        <v>0.25</v>
      </c>
      <c r="AZ42" s="13">
        <v>0.25</v>
      </c>
      <c r="BA42" s="13">
        <v>0.25</v>
      </c>
      <c r="BB42" s="13">
        <v>0.25</v>
      </c>
      <c r="BC42" s="13">
        <v>0.25</v>
      </c>
      <c r="BD42" s="13">
        <v>0.25</v>
      </c>
      <c r="BE42" s="13">
        <v>0.25</v>
      </c>
      <c r="BF42" s="13">
        <v>0.25</v>
      </c>
      <c r="BG42" s="13">
        <v>0.25</v>
      </c>
      <c r="BH42" s="13">
        <v>0.25</v>
      </c>
      <c r="BI42" s="13">
        <v>0.25</v>
      </c>
      <c r="BJ42" s="13">
        <v>0.25</v>
      </c>
      <c r="BK42" s="13">
        <v>0.25</v>
      </c>
      <c r="BL42" s="13">
        <v>0.25</v>
      </c>
      <c r="BM42" s="13">
        <v>0.25</v>
      </c>
      <c r="BN42" s="13">
        <v>0.25</v>
      </c>
      <c r="BO42" s="13">
        <v>0.25</v>
      </c>
      <c r="BP42" s="13">
        <v>0.25</v>
      </c>
      <c r="BQ42" s="13">
        <v>0.25</v>
      </c>
      <c r="BR42" s="13">
        <v>0.25</v>
      </c>
      <c r="BS42" s="13">
        <v>0.25</v>
      </c>
      <c r="BT42" s="13">
        <v>0.25</v>
      </c>
      <c r="BU42" s="13">
        <v>0.25</v>
      </c>
      <c r="BV42" s="13">
        <v>0.25</v>
      </c>
      <c r="BW42" s="13">
        <v>0.25</v>
      </c>
      <c r="BX42" s="13">
        <v>0.25</v>
      </c>
      <c r="BY42" s="13">
        <v>0.25</v>
      </c>
      <c r="BZ42" s="13">
        <v>0.25</v>
      </c>
      <c r="CA42" s="13">
        <v>0.25</v>
      </c>
      <c r="CB42" s="13">
        <v>0.25</v>
      </c>
      <c r="CC42" s="13">
        <v>0.25</v>
      </c>
      <c r="CD42" s="13">
        <v>0.25</v>
      </c>
      <c r="CE42" s="13">
        <v>0.25</v>
      </c>
      <c r="CF42" s="13">
        <v>0.25</v>
      </c>
      <c r="CG42" s="13">
        <v>0.25</v>
      </c>
      <c r="CH42" s="13">
        <v>0.25</v>
      </c>
      <c r="CI42" s="13">
        <v>0.25</v>
      </c>
      <c r="CJ42" s="13">
        <v>0.25</v>
      </c>
      <c r="CK42" s="13">
        <v>0.25</v>
      </c>
      <c r="CL42" s="13">
        <v>0.25</v>
      </c>
      <c r="CM42" s="13">
        <v>0.25</v>
      </c>
      <c r="CN42" s="13">
        <v>0.25</v>
      </c>
      <c r="CO42" s="13">
        <v>0.25</v>
      </c>
      <c r="CP42" s="13">
        <v>0.25</v>
      </c>
      <c r="CQ42" s="13">
        <v>0.25</v>
      </c>
      <c r="CR42" s="13">
        <v>0.25</v>
      </c>
      <c r="CS42" s="13">
        <v>0.25</v>
      </c>
      <c r="CT42" s="13">
        <v>0.25</v>
      </c>
      <c r="CU42" s="13">
        <v>0.25</v>
      </c>
      <c r="CV42" s="13">
        <v>0.25</v>
      </c>
      <c r="CW42" s="13">
        <v>0.25</v>
      </c>
      <c r="CX42" s="13">
        <v>0.25</v>
      </c>
      <c r="CY42" s="13">
        <v>0.25</v>
      </c>
      <c r="CZ42" s="13">
        <v>0.25</v>
      </c>
      <c r="DA42" s="13">
        <v>0.25</v>
      </c>
      <c r="DB42" s="13">
        <v>0.25</v>
      </c>
      <c r="DC42" s="13">
        <v>0.25</v>
      </c>
      <c r="DD42" s="13">
        <v>0.25</v>
      </c>
      <c r="DE42" s="13">
        <v>0.25</v>
      </c>
      <c r="DF42" s="13">
        <v>0.25</v>
      </c>
      <c r="DG42" s="13">
        <v>0.25</v>
      </c>
      <c r="DH42" s="13">
        <v>0.25</v>
      </c>
      <c r="DI42" s="13">
        <v>0.25</v>
      </c>
      <c r="DJ42" s="13">
        <v>0.25</v>
      </c>
      <c r="DK42" s="13">
        <v>0.25</v>
      </c>
      <c r="DL42" s="13">
        <v>0.25</v>
      </c>
      <c r="DM42" s="13">
        <v>0.25</v>
      </c>
      <c r="DN42" s="13">
        <v>0.25</v>
      </c>
      <c r="DO42" s="13">
        <v>0.25</v>
      </c>
      <c r="DP42" s="13">
        <v>0.25</v>
      </c>
      <c r="DQ42" s="13">
        <v>0.25</v>
      </c>
      <c r="DR42" s="13">
        <v>0.25</v>
      </c>
      <c r="DS42" s="13">
        <v>0.25</v>
      </c>
      <c r="DT42" s="13">
        <v>0.25</v>
      </c>
      <c r="DU42" s="13">
        <v>0.25</v>
      </c>
      <c r="DV42" s="13">
        <v>0.25</v>
      </c>
      <c r="DW42" s="13">
        <v>0.25</v>
      </c>
      <c r="DX42" s="13">
        <v>0.25</v>
      </c>
      <c r="DY42" s="13">
        <v>0.25</v>
      </c>
      <c r="DZ42" s="13">
        <v>0.25</v>
      </c>
      <c r="EA42" s="13">
        <v>0.25</v>
      </c>
      <c r="EB42" s="13">
        <v>0.25</v>
      </c>
      <c r="EC42" s="13">
        <v>0.25</v>
      </c>
      <c r="ED42" s="13">
        <v>0.25</v>
      </c>
      <c r="EE42" s="13">
        <v>0.25</v>
      </c>
      <c r="EF42" s="13">
        <v>0.25</v>
      </c>
      <c r="EG42" s="13">
        <v>0.25</v>
      </c>
      <c r="EH42" s="13">
        <v>0.25</v>
      </c>
      <c r="EI42" s="13">
        <v>0.25</v>
      </c>
      <c r="EJ42" s="13">
        <v>0.25</v>
      </c>
      <c r="EK42" s="13">
        <v>0.25</v>
      </c>
      <c r="EL42" s="13">
        <v>0.25</v>
      </c>
      <c r="EM42" s="13">
        <v>0.25</v>
      </c>
      <c r="EN42" s="13">
        <v>0.25</v>
      </c>
      <c r="EO42" s="13">
        <v>0.25</v>
      </c>
      <c r="EP42" s="13">
        <v>0.25</v>
      </c>
      <c r="EQ42" s="13">
        <v>0.25</v>
      </c>
      <c r="ER42" s="13">
        <v>0.25</v>
      </c>
      <c r="ES42" s="13">
        <v>0.25</v>
      </c>
      <c r="ET42" s="13">
        <v>0.25</v>
      </c>
      <c r="EU42" s="13">
        <v>0.25</v>
      </c>
      <c r="EV42" s="13">
        <v>0.25</v>
      </c>
      <c r="EW42" s="13">
        <v>0.25</v>
      </c>
      <c r="EX42" s="13">
        <v>0.25</v>
      </c>
      <c r="EY42" s="13">
        <v>0.25</v>
      </c>
      <c r="EZ42" s="13">
        <v>0.25</v>
      </c>
      <c r="FA42" s="13">
        <v>0.25</v>
      </c>
      <c r="FB42" s="13">
        <v>0.25</v>
      </c>
      <c r="FC42" s="13">
        <v>0.25</v>
      </c>
      <c r="FD42" s="13">
        <v>0.25</v>
      </c>
      <c r="FE42" s="13">
        <v>0.25</v>
      </c>
      <c r="FF42" s="13">
        <v>0.25</v>
      </c>
      <c r="FG42" s="13">
        <v>0.25</v>
      </c>
      <c r="FH42" s="13">
        <v>0.25</v>
      </c>
      <c r="FI42" s="13">
        <v>0.25</v>
      </c>
      <c r="FJ42" s="13">
        <v>0.25</v>
      </c>
      <c r="FK42" s="13">
        <v>0.25</v>
      </c>
      <c r="FL42" s="13">
        <v>0.25</v>
      </c>
      <c r="FM42" s="13">
        <v>0.25</v>
      </c>
      <c r="FN42" s="13">
        <v>0.25</v>
      </c>
      <c r="FO42" s="13">
        <v>0.25</v>
      </c>
      <c r="FP42" s="13">
        <v>0.25</v>
      </c>
      <c r="FQ42" s="13">
        <v>0.25</v>
      </c>
      <c r="FR42" s="13">
        <v>0.25</v>
      </c>
      <c r="FS42" s="13">
        <v>0.25</v>
      </c>
      <c r="FT42" s="13">
        <v>0.25</v>
      </c>
      <c r="FU42" s="13">
        <v>0.25</v>
      </c>
      <c r="FV42" s="13">
        <v>0.25</v>
      </c>
      <c r="FW42" s="13">
        <v>0.25</v>
      </c>
      <c r="FX42" s="13">
        <v>0.25</v>
      </c>
      <c r="FY42" s="13">
        <v>0.25</v>
      </c>
      <c r="FZ42" s="13">
        <v>0.25</v>
      </c>
      <c r="GA42" s="13">
        <v>0.25</v>
      </c>
      <c r="GB42" s="13">
        <v>0.25</v>
      </c>
      <c r="GC42" s="13">
        <v>0.25</v>
      </c>
      <c r="GD42" s="13">
        <v>0.25</v>
      </c>
      <c r="GE42" s="13">
        <v>0.25</v>
      </c>
      <c r="GF42" s="13">
        <v>0.25</v>
      </c>
      <c r="GG42" s="13">
        <v>0.25</v>
      </c>
      <c r="GH42" s="13">
        <v>0.25</v>
      </c>
      <c r="GI42" s="13">
        <v>0.25</v>
      </c>
      <c r="GJ42" s="13">
        <v>0.25</v>
      </c>
      <c r="GK42" s="13">
        <v>0.25</v>
      </c>
      <c r="GL42" s="13">
        <v>0.25</v>
      </c>
      <c r="GM42" s="13">
        <v>0.25</v>
      </c>
      <c r="GN42" s="13">
        <v>0.25</v>
      </c>
      <c r="GO42" s="13">
        <v>0.25</v>
      </c>
      <c r="GP42" s="13">
        <v>0.25</v>
      </c>
      <c r="GQ42" s="13">
        <v>0.25</v>
      </c>
      <c r="GR42" s="13">
        <v>0.25</v>
      </c>
      <c r="GS42" s="13">
        <v>0.25</v>
      </c>
      <c r="GT42" s="13">
        <v>0.25</v>
      </c>
      <c r="GU42" s="13">
        <v>0.25</v>
      </c>
      <c r="GV42" s="13">
        <v>0.25</v>
      </c>
      <c r="GW42" s="13">
        <v>0.25</v>
      </c>
      <c r="GX42" s="13">
        <v>0.25</v>
      </c>
      <c r="GY42" s="13">
        <v>0.25</v>
      </c>
      <c r="GZ42" s="13">
        <v>0.25</v>
      </c>
      <c r="HA42" s="13">
        <v>0.25</v>
      </c>
      <c r="HB42" s="13">
        <v>0.25</v>
      </c>
      <c r="HC42" s="13">
        <v>0.25</v>
      </c>
      <c r="HD42" s="13">
        <v>0.25</v>
      </c>
      <c r="HE42" s="13">
        <v>0.25</v>
      </c>
      <c r="HF42" s="13">
        <v>0.25</v>
      </c>
      <c r="HG42" s="13">
        <v>0.25</v>
      </c>
      <c r="HH42" s="13">
        <v>0.25</v>
      </c>
      <c r="HI42" s="13">
        <v>0.25</v>
      </c>
      <c r="HJ42" s="13">
        <v>0.25</v>
      </c>
      <c r="HK42" s="13">
        <v>0.25</v>
      </c>
      <c r="HL42" s="13">
        <v>0.25</v>
      </c>
      <c r="HM42" s="13">
        <v>0.25</v>
      </c>
      <c r="HN42" s="13">
        <v>0.25</v>
      </c>
      <c r="HO42" s="13">
        <v>0.25</v>
      </c>
      <c r="HP42" s="13">
        <v>0.25</v>
      </c>
      <c r="HQ42" s="13">
        <v>0.25</v>
      </c>
      <c r="HR42" s="13">
        <v>0.25</v>
      </c>
      <c r="HS42" s="13">
        <v>0.25</v>
      </c>
      <c r="HT42" s="13">
        <v>0.25</v>
      </c>
      <c r="HU42" s="13">
        <v>0.25</v>
      </c>
      <c r="HV42" s="13">
        <v>0.25</v>
      </c>
      <c r="HW42" s="13">
        <v>0.25</v>
      </c>
      <c r="HX42" s="13">
        <v>0.25</v>
      </c>
      <c r="HY42" s="13">
        <v>0.25</v>
      </c>
      <c r="HZ42" s="13">
        <v>0.25</v>
      </c>
      <c r="IA42" s="13">
        <v>0.25</v>
      </c>
      <c r="IB42" s="13">
        <v>0.25</v>
      </c>
      <c r="IC42" s="13">
        <v>0.25</v>
      </c>
      <c r="ID42" s="13">
        <v>0.25</v>
      </c>
      <c r="IE42" s="13">
        <v>0.25</v>
      </c>
      <c r="IF42" s="13">
        <v>0.25</v>
      </c>
      <c r="IG42" s="13">
        <v>0.25</v>
      </c>
      <c r="IH42" s="13">
        <v>0.25</v>
      </c>
      <c r="II42" s="13">
        <v>0.25</v>
      </c>
      <c r="IJ42" s="13">
        <v>0.25</v>
      </c>
      <c r="IK42" s="13">
        <v>0.25</v>
      </c>
      <c r="IL42" s="13">
        <v>0.25</v>
      </c>
      <c r="IM42" s="13">
        <v>0.25</v>
      </c>
      <c r="IN42" s="13">
        <v>0.25</v>
      </c>
      <c r="IO42" s="13">
        <v>0.25</v>
      </c>
      <c r="IP42" s="13">
        <f t="shared" si="623"/>
        <v>0.5</v>
      </c>
      <c r="IQ42" s="13">
        <f t="shared" ref="IQ42:JF42" si="633">SUM(IQ89,IQ136)</f>
        <v>0.5</v>
      </c>
      <c r="IR42" s="13">
        <f t="shared" si="633"/>
        <v>0.5</v>
      </c>
      <c r="IS42" s="13">
        <f t="shared" si="633"/>
        <v>0.5</v>
      </c>
      <c r="IT42" s="13">
        <f t="shared" si="633"/>
        <v>0.25</v>
      </c>
      <c r="IU42" s="13">
        <f t="shared" si="633"/>
        <v>0.5</v>
      </c>
      <c r="IV42" s="13">
        <f t="shared" si="633"/>
        <v>0.5</v>
      </c>
      <c r="IW42" s="13">
        <f t="shared" si="633"/>
        <v>0.5</v>
      </c>
      <c r="IX42" s="13">
        <f t="shared" si="633"/>
        <v>0.5</v>
      </c>
      <c r="IY42" s="13">
        <f t="shared" si="633"/>
        <v>0.5</v>
      </c>
      <c r="IZ42" s="13">
        <f t="shared" si="633"/>
        <v>0.25</v>
      </c>
      <c r="JA42" s="13">
        <f t="shared" si="633"/>
        <v>0.25</v>
      </c>
      <c r="JB42" s="13">
        <f t="shared" si="633"/>
        <v>0.5</v>
      </c>
      <c r="JC42" s="13">
        <f t="shared" si="633"/>
        <v>0.5</v>
      </c>
      <c r="JD42" s="13">
        <f t="shared" si="633"/>
        <v>0.5</v>
      </c>
      <c r="JE42" s="13">
        <f t="shared" si="633"/>
        <v>0.5</v>
      </c>
      <c r="JF42" s="13">
        <f t="shared" si="633"/>
        <v>0.5</v>
      </c>
      <c r="JG42" s="13">
        <f t="shared" ref="JG42:LR42" si="634">SUM(JG89,JG136)</f>
        <v>0.5</v>
      </c>
      <c r="JH42" s="13">
        <f t="shared" si="634"/>
        <v>0.25</v>
      </c>
      <c r="JI42" s="13">
        <f t="shared" si="634"/>
        <v>0.5</v>
      </c>
      <c r="JJ42" s="13">
        <f t="shared" si="634"/>
        <v>0.5</v>
      </c>
      <c r="JK42" s="13">
        <f t="shared" si="634"/>
        <v>0.5</v>
      </c>
      <c r="JL42" s="13">
        <f t="shared" si="634"/>
        <v>0.5</v>
      </c>
      <c r="JM42" s="13">
        <f t="shared" si="634"/>
        <v>0.5</v>
      </c>
      <c r="JN42" s="13">
        <f t="shared" si="634"/>
        <v>0.5</v>
      </c>
      <c r="JO42" s="13">
        <f t="shared" si="634"/>
        <v>0.25</v>
      </c>
      <c r="JP42" s="13">
        <f t="shared" si="634"/>
        <v>0.5</v>
      </c>
      <c r="JQ42" s="13">
        <f t="shared" si="634"/>
        <v>0.5</v>
      </c>
      <c r="JR42" s="13">
        <f t="shared" si="634"/>
        <v>0.5</v>
      </c>
      <c r="JS42" s="13">
        <f t="shared" si="634"/>
        <v>0.5</v>
      </c>
      <c r="JT42" s="13">
        <f t="shared" si="634"/>
        <v>0.5</v>
      </c>
      <c r="JU42" s="13">
        <f t="shared" si="634"/>
        <v>0.5</v>
      </c>
      <c r="JV42" s="13">
        <f t="shared" si="634"/>
        <v>0.25</v>
      </c>
      <c r="JW42" s="13">
        <f t="shared" si="634"/>
        <v>0.5</v>
      </c>
      <c r="JX42" s="13">
        <f t="shared" si="634"/>
        <v>0.5</v>
      </c>
      <c r="JY42" s="13">
        <f t="shared" si="634"/>
        <v>0.5</v>
      </c>
      <c r="JZ42" s="13">
        <f t="shared" si="634"/>
        <v>0.5</v>
      </c>
      <c r="KA42" s="13">
        <f t="shared" si="634"/>
        <v>0.5</v>
      </c>
      <c r="KB42" s="13">
        <f t="shared" si="634"/>
        <v>0.5</v>
      </c>
      <c r="KC42" s="13">
        <f t="shared" si="634"/>
        <v>0.25</v>
      </c>
      <c r="KD42" s="13">
        <f t="shared" si="634"/>
        <v>0.5</v>
      </c>
      <c r="KE42" s="13">
        <f t="shared" si="634"/>
        <v>0.5</v>
      </c>
      <c r="KF42" s="13">
        <f t="shared" si="634"/>
        <v>0.5</v>
      </c>
      <c r="KG42" s="13">
        <f t="shared" si="634"/>
        <v>0.5</v>
      </c>
      <c r="KH42" s="13">
        <f t="shared" si="634"/>
        <v>0.5</v>
      </c>
      <c r="KI42" s="13">
        <f t="shared" si="634"/>
        <v>0.5</v>
      </c>
      <c r="KJ42" s="13">
        <f t="shared" si="634"/>
        <v>0.25</v>
      </c>
      <c r="KK42" s="13">
        <f t="shared" si="634"/>
        <v>0.5</v>
      </c>
      <c r="KL42" s="13">
        <f t="shared" si="634"/>
        <v>0.5</v>
      </c>
      <c r="KM42" s="13">
        <f t="shared" si="634"/>
        <v>0.5</v>
      </c>
      <c r="KN42" s="13">
        <f t="shared" si="634"/>
        <v>0.5</v>
      </c>
      <c r="KO42" s="13">
        <f t="shared" si="634"/>
        <v>0.5</v>
      </c>
      <c r="KP42" s="13">
        <f t="shared" si="634"/>
        <v>0.5</v>
      </c>
      <c r="KQ42" s="13">
        <f t="shared" si="634"/>
        <v>0.5</v>
      </c>
      <c r="KR42" s="13">
        <f t="shared" si="634"/>
        <v>0.5</v>
      </c>
      <c r="KS42" s="13">
        <f t="shared" si="634"/>
        <v>0.5</v>
      </c>
      <c r="KT42" s="13">
        <f t="shared" si="634"/>
        <v>0.5</v>
      </c>
      <c r="KU42" s="13">
        <f t="shared" si="634"/>
        <v>0.5</v>
      </c>
      <c r="KV42" s="13">
        <f t="shared" si="634"/>
        <v>0.5</v>
      </c>
      <c r="KW42" s="13">
        <f t="shared" si="634"/>
        <v>0.5</v>
      </c>
      <c r="KX42" s="13">
        <f t="shared" si="634"/>
        <v>0.5</v>
      </c>
      <c r="KY42" s="13">
        <f t="shared" si="634"/>
        <v>0.5</v>
      </c>
      <c r="KZ42" s="13">
        <f t="shared" si="634"/>
        <v>0.5</v>
      </c>
      <c r="LA42" s="13">
        <f t="shared" si="634"/>
        <v>0.5</v>
      </c>
      <c r="LB42" s="13">
        <f t="shared" si="634"/>
        <v>0.5</v>
      </c>
      <c r="LC42" s="13">
        <f t="shared" si="634"/>
        <v>0.5</v>
      </c>
      <c r="LD42" s="13">
        <f t="shared" si="634"/>
        <v>0.5</v>
      </c>
      <c r="LE42" s="13">
        <f t="shared" si="634"/>
        <v>0.5</v>
      </c>
      <c r="LF42" s="13">
        <f t="shared" si="634"/>
        <v>0.5</v>
      </c>
      <c r="LG42" s="13">
        <f t="shared" si="634"/>
        <v>0.5</v>
      </c>
      <c r="LH42" s="13">
        <f t="shared" si="634"/>
        <v>0.5</v>
      </c>
      <c r="LI42" s="13">
        <f t="shared" si="634"/>
        <v>0.5</v>
      </c>
      <c r="LJ42" s="13">
        <f t="shared" si="634"/>
        <v>0.5</v>
      </c>
      <c r="LK42" s="13">
        <f t="shared" si="634"/>
        <v>0.5</v>
      </c>
      <c r="LL42" s="13">
        <f t="shared" si="634"/>
        <v>0.5</v>
      </c>
      <c r="LM42" s="13">
        <f t="shared" si="634"/>
        <v>0.5</v>
      </c>
      <c r="LN42" s="13">
        <f t="shared" si="634"/>
        <v>0.5</v>
      </c>
      <c r="LO42" s="13">
        <f t="shared" si="634"/>
        <v>0.5</v>
      </c>
      <c r="LP42" s="13">
        <f t="shared" si="634"/>
        <v>0.5</v>
      </c>
      <c r="LQ42" s="13">
        <f t="shared" si="634"/>
        <v>0.5</v>
      </c>
      <c r="LR42" s="13">
        <f t="shared" si="634"/>
        <v>0.5</v>
      </c>
      <c r="LS42" s="13">
        <f t="shared" ref="LS42:NB42" si="635">SUM(LS89,LS136)</f>
        <v>0.5</v>
      </c>
      <c r="LT42" s="13">
        <f t="shared" si="635"/>
        <v>0.5</v>
      </c>
      <c r="LU42" s="13">
        <f t="shared" si="635"/>
        <v>0.5</v>
      </c>
      <c r="LV42" s="13">
        <f t="shared" si="635"/>
        <v>0.5</v>
      </c>
      <c r="LW42" s="13">
        <f t="shared" si="635"/>
        <v>0.5</v>
      </c>
      <c r="LX42" s="13">
        <f t="shared" si="635"/>
        <v>0.5</v>
      </c>
      <c r="LY42" s="13">
        <f t="shared" si="635"/>
        <v>0.5</v>
      </c>
      <c r="LZ42" s="13">
        <f t="shared" si="635"/>
        <v>0.5</v>
      </c>
      <c r="MA42" s="13">
        <f t="shared" si="635"/>
        <v>0.5</v>
      </c>
      <c r="MB42" s="13">
        <f t="shared" si="635"/>
        <v>0.5</v>
      </c>
      <c r="MC42" s="13">
        <f t="shared" si="635"/>
        <v>0.5</v>
      </c>
      <c r="MD42" s="13">
        <f t="shared" si="635"/>
        <v>0.5</v>
      </c>
      <c r="ME42" s="13">
        <f t="shared" si="635"/>
        <v>0.5</v>
      </c>
      <c r="MF42" s="13">
        <f t="shared" si="635"/>
        <v>0.5</v>
      </c>
      <c r="MG42" s="13">
        <f t="shared" si="635"/>
        <v>0.5</v>
      </c>
      <c r="MH42" s="13">
        <f t="shared" si="635"/>
        <v>0.5</v>
      </c>
      <c r="MI42" s="13">
        <f t="shared" si="635"/>
        <v>0.5</v>
      </c>
      <c r="MJ42" s="13">
        <f t="shared" si="635"/>
        <v>0.5</v>
      </c>
      <c r="MK42" s="13">
        <f t="shared" si="635"/>
        <v>0.5</v>
      </c>
      <c r="ML42" s="13">
        <f t="shared" si="635"/>
        <v>0.5</v>
      </c>
      <c r="MM42" s="13">
        <f t="shared" si="635"/>
        <v>0.5</v>
      </c>
      <c r="MN42" s="13">
        <f t="shared" si="635"/>
        <v>0.5</v>
      </c>
      <c r="MO42" s="13">
        <f t="shared" si="635"/>
        <v>0.5</v>
      </c>
      <c r="MP42" s="13">
        <f t="shared" si="635"/>
        <v>0.5</v>
      </c>
      <c r="MQ42" s="13">
        <f t="shared" si="635"/>
        <v>0.5</v>
      </c>
      <c r="MR42" s="13">
        <f t="shared" si="635"/>
        <v>0.5</v>
      </c>
      <c r="MS42" s="13">
        <f t="shared" si="635"/>
        <v>0.5</v>
      </c>
      <c r="MT42" s="13">
        <f t="shared" si="635"/>
        <v>0.5</v>
      </c>
      <c r="MU42" s="13">
        <f t="shared" si="635"/>
        <v>0.5</v>
      </c>
      <c r="MV42" s="13">
        <f t="shared" si="635"/>
        <v>0.5</v>
      </c>
      <c r="MW42" s="13">
        <f t="shared" si="635"/>
        <v>0.5</v>
      </c>
      <c r="MX42" s="13">
        <f t="shared" si="635"/>
        <v>0.5</v>
      </c>
      <c r="MY42" s="13">
        <f t="shared" si="635"/>
        <v>0.5</v>
      </c>
      <c r="MZ42" s="13">
        <f t="shared" si="635"/>
        <v>0.5</v>
      </c>
      <c r="NA42" s="13">
        <f t="shared" si="635"/>
        <v>0.5</v>
      </c>
      <c r="NB42" s="13">
        <f t="shared" si="635"/>
        <v>0.5</v>
      </c>
    </row>
    <row r="43" spans="1:366" ht="15">
      <c r="A43" s="22">
        <v>70</v>
      </c>
      <c r="B43" s="8" t="s">
        <v>113</v>
      </c>
      <c r="C43" s="13">
        <v>0.5</v>
      </c>
      <c r="D43" s="13">
        <v>0.5</v>
      </c>
      <c r="E43" s="13">
        <v>0.5</v>
      </c>
      <c r="F43" s="13">
        <v>0.5</v>
      </c>
      <c r="G43" s="13">
        <v>0.5</v>
      </c>
      <c r="H43" s="13">
        <v>0.5</v>
      </c>
      <c r="I43" s="13">
        <v>0.5</v>
      </c>
      <c r="J43" s="13">
        <v>0.5</v>
      </c>
      <c r="K43" s="13">
        <v>0.5</v>
      </c>
      <c r="L43" s="13">
        <v>0.5</v>
      </c>
      <c r="M43" s="13">
        <v>0.5</v>
      </c>
      <c r="N43" s="13">
        <v>0.5</v>
      </c>
      <c r="O43" s="13">
        <v>0.5</v>
      </c>
      <c r="P43" s="13">
        <v>0.5</v>
      </c>
      <c r="Q43" s="13">
        <v>0.5</v>
      </c>
      <c r="R43" s="13">
        <v>0.5</v>
      </c>
      <c r="S43" s="13">
        <v>0.5</v>
      </c>
      <c r="T43" s="13">
        <v>0.5</v>
      </c>
      <c r="U43" s="13">
        <v>0.5</v>
      </c>
      <c r="V43" s="13">
        <v>0.5</v>
      </c>
      <c r="W43" s="13">
        <v>0.5</v>
      </c>
      <c r="X43" s="13">
        <v>0.5</v>
      </c>
      <c r="Y43" s="13">
        <v>0.5</v>
      </c>
      <c r="Z43" s="13">
        <v>0.5</v>
      </c>
      <c r="AA43" s="13">
        <v>0.5</v>
      </c>
      <c r="AB43" s="13">
        <v>0.5</v>
      </c>
      <c r="AC43" s="13">
        <v>0.5</v>
      </c>
      <c r="AD43" s="13">
        <v>0.5</v>
      </c>
      <c r="AE43" s="13">
        <v>0.5</v>
      </c>
      <c r="AF43" s="13">
        <v>0.5</v>
      </c>
      <c r="AG43" s="13">
        <v>0.5</v>
      </c>
      <c r="AH43" s="13">
        <v>0.5</v>
      </c>
      <c r="AI43" s="13">
        <v>0.5</v>
      </c>
      <c r="AJ43" s="13">
        <v>0.5</v>
      </c>
      <c r="AK43" s="13">
        <v>0.5</v>
      </c>
      <c r="AL43" s="13">
        <v>0.5</v>
      </c>
      <c r="AM43" s="13">
        <v>0.5</v>
      </c>
      <c r="AN43" s="13">
        <v>0.5</v>
      </c>
      <c r="AO43" s="13">
        <v>0.5</v>
      </c>
      <c r="AP43" s="13">
        <v>0.5</v>
      </c>
      <c r="AQ43" s="13">
        <v>0.5</v>
      </c>
      <c r="AR43" s="13">
        <v>0.5</v>
      </c>
      <c r="AS43" s="13">
        <v>0.5</v>
      </c>
      <c r="AT43" s="13">
        <v>0.5</v>
      </c>
      <c r="AU43" s="13">
        <v>0.5</v>
      </c>
      <c r="AV43" s="13">
        <v>0.5</v>
      </c>
      <c r="AW43" s="13">
        <v>0.5</v>
      </c>
      <c r="AX43" s="13">
        <v>0.5</v>
      </c>
      <c r="AY43" s="13">
        <v>0.5</v>
      </c>
      <c r="AZ43" s="13">
        <v>0.5</v>
      </c>
      <c r="BA43" s="13">
        <v>0.5</v>
      </c>
      <c r="BB43" s="13">
        <v>0.5</v>
      </c>
      <c r="BC43" s="13">
        <v>0.5</v>
      </c>
      <c r="BD43" s="13">
        <v>0.5</v>
      </c>
      <c r="BE43" s="13">
        <v>0.5</v>
      </c>
      <c r="BF43" s="13">
        <v>0.5</v>
      </c>
      <c r="BG43" s="13">
        <v>0.5</v>
      </c>
      <c r="BH43" s="13">
        <v>0.5</v>
      </c>
      <c r="BI43" s="13">
        <v>0.5</v>
      </c>
      <c r="BJ43" s="13">
        <v>0.5</v>
      </c>
      <c r="BK43" s="13">
        <v>0.5</v>
      </c>
      <c r="BL43" s="13">
        <v>0.5</v>
      </c>
      <c r="BM43" s="13">
        <v>0.5</v>
      </c>
      <c r="BN43" s="13">
        <v>0.5</v>
      </c>
      <c r="BO43" s="13">
        <v>0.5</v>
      </c>
      <c r="BP43" s="13">
        <v>0.5</v>
      </c>
      <c r="BQ43" s="13">
        <v>0.5</v>
      </c>
      <c r="BR43" s="13">
        <v>0.5</v>
      </c>
      <c r="BS43" s="13">
        <v>0.5</v>
      </c>
      <c r="BT43" s="13">
        <v>0.5</v>
      </c>
      <c r="BU43" s="13">
        <v>0.5</v>
      </c>
      <c r="BV43" s="13">
        <v>0.5</v>
      </c>
      <c r="BW43" s="13">
        <v>0.5</v>
      </c>
      <c r="BX43" s="13">
        <v>0.5</v>
      </c>
      <c r="BY43" s="13">
        <v>0.5</v>
      </c>
      <c r="BZ43" s="13">
        <v>0.5</v>
      </c>
      <c r="CA43" s="13">
        <v>0.5</v>
      </c>
      <c r="CB43" s="13">
        <v>0.5</v>
      </c>
      <c r="CC43" s="13">
        <v>0.5</v>
      </c>
      <c r="CD43" s="13">
        <v>0.5</v>
      </c>
      <c r="CE43" s="13">
        <v>0.5</v>
      </c>
      <c r="CF43" s="13">
        <v>0.5</v>
      </c>
      <c r="CG43" s="13">
        <v>0.5</v>
      </c>
      <c r="CH43" s="13">
        <v>0.5</v>
      </c>
      <c r="CI43" s="13">
        <v>0.5</v>
      </c>
      <c r="CJ43" s="13">
        <v>0.5</v>
      </c>
      <c r="CK43" s="13">
        <v>0.5</v>
      </c>
      <c r="CL43" s="13">
        <v>0.5</v>
      </c>
      <c r="CM43" s="13">
        <v>0.5</v>
      </c>
      <c r="CN43" s="13">
        <v>0.5</v>
      </c>
      <c r="CO43" s="13">
        <v>0.5</v>
      </c>
      <c r="CP43" s="13">
        <v>0.5</v>
      </c>
      <c r="CQ43" s="13">
        <v>0.5</v>
      </c>
      <c r="CR43" s="13">
        <v>0.5</v>
      </c>
      <c r="CS43" s="13">
        <v>0.5</v>
      </c>
      <c r="CT43" s="13">
        <v>0.5</v>
      </c>
      <c r="CU43" s="13">
        <v>0.5</v>
      </c>
      <c r="CV43" s="13">
        <v>0.5</v>
      </c>
      <c r="CW43" s="13">
        <v>0.5</v>
      </c>
      <c r="CX43" s="13">
        <v>0.5</v>
      </c>
      <c r="CY43" s="13">
        <v>0.5</v>
      </c>
      <c r="CZ43" s="13">
        <v>0.5</v>
      </c>
      <c r="DA43" s="13">
        <v>0.5</v>
      </c>
      <c r="DB43" s="13">
        <v>0.5</v>
      </c>
      <c r="DC43" s="13">
        <v>0.5</v>
      </c>
      <c r="DD43" s="13">
        <v>0.5</v>
      </c>
      <c r="DE43" s="13">
        <v>0.5</v>
      </c>
      <c r="DF43" s="13">
        <v>0.5</v>
      </c>
      <c r="DG43" s="13">
        <v>0.5</v>
      </c>
      <c r="DH43" s="13">
        <v>0.5</v>
      </c>
      <c r="DI43" s="13">
        <v>0.5</v>
      </c>
      <c r="DJ43" s="13">
        <v>0.5</v>
      </c>
      <c r="DK43" s="13">
        <v>0.5</v>
      </c>
      <c r="DL43" s="13">
        <v>0.5</v>
      </c>
      <c r="DM43" s="13">
        <v>0.5</v>
      </c>
      <c r="DN43" s="13">
        <v>0.5</v>
      </c>
      <c r="DO43" s="13">
        <v>0.5</v>
      </c>
      <c r="DP43" s="13">
        <v>0.5</v>
      </c>
      <c r="DQ43" s="13">
        <v>0.5</v>
      </c>
      <c r="DR43" s="13">
        <v>0.5</v>
      </c>
      <c r="DS43" s="13">
        <v>0.5</v>
      </c>
      <c r="DT43" s="13">
        <v>0.5</v>
      </c>
      <c r="DU43" s="13">
        <v>0.5</v>
      </c>
      <c r="DV43" s="13">
        <v>0.5</v>
      </c>
      <c r="DW43" s="13">
        <v>0.5</v>
      </c>
      <c r="DX43" s="13">
        <v>0.5</v>
      </c>
      <c r="DY43" s="13">
        <v>0.5</v>
      </c>
      <c r="DZ43" s="13">
        <v>0.5</v>
      </c>
      <c r="EA43" s="13">
        <v>0.5</v>
      </c>
      <c r="EB43" s="13">
        <v>0.5</v>
      </c>
      <c r="EC43" s="13">
        <v>0.5</v>
      </c>
      <c r="ED43" s="13">
        <v>0.5</v>
      </c>
      <c r="EE43" s="13">
        <v>0.5</v>
      </c>
      <c r="EF43" s="13">
        <v>0.5</v>
      </c>
      <c r="EG43" s="13">
        <v>0.5</v>
      </c>
      <c r="EH43" s="13">
        <v>0.5</v>
      </c>
      <c r="EI43" s="13">
        <v>0.5</v>
      </c>
      <c r="EJ43" s="13">
        <v>0.5</v>
      </c>
      <c r="EK43" s="13">
        <v>0.5</v>
      </c>
      <c r="EL43" s="13">
        <v>0.5</v>
      </c>
      <c r="EM43" s="13">
        <v>0.5</v>
      </c>
      <c r="EN43" s="13">
        <v>0.5</v>
      </c>
      <c r="EO43" s="13">
        <v>0.5</v>
      </c>
      <c r="EP43" s="13">
        <v>0.5</v>
      </c>
      <c r="EQ43" s="13">
        <v>0.5</v>
      </c>
      <c r="ER43" s="13">
        <v>0.5</v>
      </c>
      <c r="ES43" s="13">
        <v>0.5</v>
      </c>
      <c r="ET43" s="13">
        <v>0.5</v>
      </c>
      <c r="EU43" s="13">
        <v>0.5</v>
      </c>
      <c r="EV43" s="13">
        <v>0.5</v>
      </c>
      <c r="EW43" s="13">
        <v>0.5</v>
      </c>
      <c r="EX43" s="13">
        <v>0.5</v>
      </c>
      <c r="EY43" s="13">
        <v>0.5</v>
      </c>
      <c r="EZ43" s="13">
        <v>0.5</v>
      </c>
      <c r="FA43" s="13">
        <v>0.5</v>
      </c>
      <c r="FB43" s="13">
        <v>0.5</v>
      </c>
      <c r="FC43" s="13">
        <v>0.5</v>
      </c>
      <c r="FD43" s="13">
        <v>0.5</v>
      </c>
      <c r="FE43" s="13">
        <v>0.5</v>
      </c>
      <c r="FF43" s="13">
        <v>0.5</v>
      </c>
      <c r="FG43" s="13">
        <v>0.5</v>
      </c>
      <c r="FH43" s="13">
        <v>0.5</v>
      </c>
      <c r="FI43" s="13">
        <v>0.5</v>
      </c>
      <c r="FJ43" s="13">
        <v>0.5</v>
      </c>
      <c r="FK43" s="13">
        <v>0.5</v>
      </c>
      <c r="FL43" s="13">
        <v>0.5</v>
      </c>
      <c r="FM43" s="13">
        <v>0.5</v>
      </c>
      <c r="FN43" s="13">
        <v>0.5</v>
      </c>
      <c r="FO43" s="13">
        <v>0.5</v>
      </c>
      <c r="FP43" s="13">
        <v>0.5</v>
      </c>
      <c r="FQ43" s="13">
        <v>0.5</v>
      </c>
      <c r="FR43" s="13">
        <v>0.5</v>
      </c>
      <c r="FS43" s="13">
        <v>0.5</v>
      </c>
      <c r="FT43" s="13">
        <v>0.5</v>
      </c>
      <c r="FU43" s="13">
        <v>0.5</v>
      </c>
      <c r="FV43" s="13">
        <v>0.5</v>
      </c>
      <c r="FW43" s="13">
        <v>0.5</v>
      </c>
      <c r="FX43" s="13">
        <v>0.5</v>
      </c>
      <c r="FY43" s="13">
        <v>0.5</v>
      </c>
      <c r="FZ43" s="13">
        <v>0.5</v>
      </c>
      <c r="GA43" s="13">
        <v>0.5</v>
      </c>
      <c r="GB43" s="13">
        <v>0.5</v>
      </c>
      <c r="GC43" s="13">
        <v>0.5</v>
      </c>
      <c r="GD43" s="13">
        <v>0.5</v>
      </c>
      <c r="GE43" s="13">
        <v>0.5</v>
      </c>
      <c r="GF43" s="13">
        <v>0.5</v>
      </c>
      <c r="GG43" s="13">
        <v>0.5</v>
      </c>
      <c r="GH43" s="13">
        <v>0.5</v>
      </c>
      <c r="GI43" s="13">
        <v>0.5</v>
      </c>
      <c r="GJ43" s="13">
        <v>0.5</v>
      </c>
      <c r="GK43" s="13">
        <v>0.5</v>
      </c>
      <c r="GL43" s="13">
        <v>0.5</v>
      </c>
      <c r="GM43" s="13">
        <v>0.5</v>
      </c>
      <c r="GN43" s="13">
        <v>0.5</v>
      </c>
      <c r="GO43" s="13">
        <v>0.5</v>
      </c>
      <c r="GP43" s="13">
        <v>0.5</v>
      </c>
      <c r="GQ43" s="13">
        <v>0.5</v>
      </c>
      <c r="GR43" s="13">
        <v>0.5</v>
      </c>
      <c r="GS43" s="13">
        <v>0.5</v>
      </c>
      <c r="GT43" s="13">
        <v>0.5</v>
      </c>
      <c r="GU43" s="13">
        <v>0.5</v>
      </c>
      <c r="GV43" s="13">
        <v>0.5</v>
      </c>
      <c r="GW43" s="13">
        <v>0.5</v>
      </c>
      <c r="GX43" s="13">
        <v>0.5</v>
      </c>
      <c r="GY43" s="13">
        <v>0.5</v>
      </c>
      <c r="GZ43" s="13">
        <v>0.5</v>
      </c>
      <c r="HA43" s="13">
        <v>0.5</v>
      </c>
      <c r="HB43" s="13">
        <v>0.5</v>
      </c>
      <c r="HC43" s="13">
        <v>0.5</v>
      </c>
      <c r="HD43" s="13">
        <v>0.5</v>
      </c>
      <c r="HE43" s="13">
        <v>0.5</v>
      </c>
      <c r="HF43" s="13">
        <v>0.5</v>
      </c>
      <c r="HG43" s="13">
        <v>0.5</v>
      </c>
      <c r="HH43" s="13">
        <v>0.5</v>
      </c>
      <c r="HI43" s="13">
        <v>0.5</v>
      </c>
      <c r="HJ43" s="13">
        <v>0.5</v>
      </c>
      <c r="HK43" s="13">
        <v>0.5</v>
      </c>
      <c r="HL43" s="13">
        <v>0.5</v>
      </c>
      <c r="HM43" s="13">
        <v>0.5</v>
      </c>
      <c r="HN43" s="13">
        <v>0.5</v>
      </c>
      <c r="HO43" s="13">
        <v>0.5</v>
      </c>
      <c r="HP43" s="13">
        <v>0.5</v>
      </c>
      <c r="HQ43" s="13">
        <v>0.5</v>
      </c>
      <c r="HR43" s="13">
        <v>0.5</v>
      </c>
      <c r="HS43" s="13">
        <v>0.5</v>
      </c>
      <c r="HT43" s="13">
        <v>0.5</v>
      </c>
      <c r="HU43" s="13">
        <v>0.5</v>
      </c>
      <c r="HV43" s="13">
        <v>0.5</v>
      </c>
      <c r="HW43" s="13">
        <v>0.5</v>
      </c>
      <c r="HX43" s="13">
        <v>0.5</v>
      </c>
      <c r="HY43" s="13">
        <v>0.5</v>
      </c>
      <c r="HZ43" s="13">
        <v>0.5</v>
      </c>
      <c r="IA43" s="13">
        <v>0.5</v>
      </c>
      <c r="IB43" s="13">
        <v>0.5</v>
      </c>
      <c r="IC43" s="13">
        <v>0.5</v>
      </c>
      <c r="ID43" s="13">
        <v>0.5</v>
      </c>
      <c r="IE43" s="13">
        <v>0.5</v>
      </c>
      <c r="IF43" s="13">
        <v>0.5</v>
      </c>
      <c r="IG43" s="13">
        <v>0.5</v>
      </c>
      <c r="IH43" s="13">
        <v>0.5</v>
      </c>
      <c r="II43" s="13">
        <v>0.5</v>
      </c>
      <c r="IJ43" s="13">
        <v>0.5</v>
      </c>
      <c r="IK43" s="13">
        <v>0.5</v>
      </c>
      <c r="IL43" s="13">
        <v>0.5</v>
      </c>
      <c r="IM43" s="13">
        <v>0.5</v>
      </c>
      <c r="IN43" s="13">
        <v>0.5</v>
      </c>
      <c r="IO43" s="13">
        <v>0.5</v>
      </c>
      <c r="IP43" s="13">
        <f t="shared" si="623"/>
        <v>0.5</v>
      </c>
      <c r="IQ43" s="13">
        <f t="shared" ref="IQ43:JF43" si="636">SUM(IQ90,IQ137)</f>
        <v>0.5</v>
      </c>
      <c r="IR43" s="13">
        <f t="shared" si="636"/>
        <v>0.5</v>
      </c>
      <c r="IS43" s="13">
        <f t="shared" si="636"/>
        <v>0.5</v>
      </c>
      <c r="IT43" s="13">
        <f t="shared" si="636"/>
        <v>0.25</v>
      </c>
      <c r="IU43" s="13">
        <f t="shared" si="636"/>
        <v>0.5</v>
      </c>
      <c r="IV43" s="13">
        <f t="shared" si="636"/>
        <v>0.5</v>
      </c>
      <c r="IW43" s="13">
        <f t="shared" si="636"/>
        <v>0.5</v>
      </c>
      <c r="IX43" s="13">
        <f t="shared" si="636"/>
        <v>0.5</v>
      </c>
      <c r="IY43" s="13">
        <f t="shared" si="636"/>
        <v>0.5</v>
      </c>
      <c r="IZ43" s="13">
        <f t="shared" si="636"/>
        <v>0.25</v>
      </c>
      <c r="JA43" s="13">
        <f t="shared" si="636"/>
        <v>0.25</v>
      </c>
      <c r="JB43" s="13">
        <f t="shared" si="636"/>
        <v>0.5</v>
      </c>
      <c r="JC43" s="13">
        <f t="shared" si="636"/>
        <v>0.5</v>
      </c>
      <c r="JD43" s="13">
        <f t="shared" si="636"/>
        <v>0.5</v>
      </c>
      <c r="JE43" s="13">
        <f t="shared" si="636"/>
        <v>0.5</v>
      </c>
      <c r="JF43" s="13">
        <f t="shared" si="636"/>
        <v>0.5</v>
      </c>
      <c r="JG43" s="13">
        <f t="shared" ref="JG43:LR43" si="637">SUM(JG90,JG137)</f>
        <v>0.5</v>
      </c>
      <c r="JH43" s="13">
        <f t="shared" si="637"/>
        <v>0.25</v>
      </c>
      <c r="JI43" s="13">
        <f t="shared" si="637"/>
        <v>0.5</v>
      </c>
      <c r="JJ43" s="13">
        <f t="shared" si="637"/>
        <v>0.5</v>
      </c>
      <c r="JK43" s="13">
        <f t="shared" si="637"/>
        <v>0.5</v>
      </c>
      <c r="JL43" s="13">
        <f t="shared" si="637"/>
        <v>0.5</v>
      </c>
      <c r="JM43" s="13">
        <f t="shared" si="637"/>
        <v>0.5</v>
      </c>
      <c r="JN43" s="13">
        <f t="shared" si="637"/>
        <v>0.5</v>
      </c>
      <c r="JO43" s="13">
        <f t="shared" si="637"/>
        <v>0.25</v>
      </c>
      <c r="JP43" s="13">
        <f t="shared" si="637"/>
        <v>0.5</v>
      </c>
      <c r="JQ43" s="13">
        <f t="shared" si="637"/>
        <v>0.5</v>
      </c>
      <c r="JR43" s="13">
        <f t="shared" si="637"/>
        <v>0.5</v>
      </c>
      <c r="JS43" s="13">
        <f t="shared" si="637"/>
        <v>0.5</v>
      </c>
      <c r="JT43" s="13">
        <f t="shared" si="637"/>
        <v>0.5</v>
      </c>
      <c r="JU43" s="13">
        <f t="shared" si="637"/>
        <v>0.5</v>
      </c>
      <c r="JV43" s="13">
        <f t="shared" si="637"/>
        <v>0.25</v>
      </c>
      <c r="JW43" s="13">
        <f t="shared" si="637"/>
        <v>0.5</v>
      </c>
      <c r="JX43" s="13">
        <f t="shared" si="637"/>
        <v>0.5</v>
      </c>
      <c r="JY43" s="13">
        <f t="shared" si="637"/>
        <v>0.5</v>
      </c>
      <c r="JZ43" s="13">
        <f t="shared" si="637"/>
        <v>0.5</v>
      </c>
      <c r="KA43" s="13">
        <f t="shared" si="637"/>
        <v>0.5</v>
      </c>
      <c r="KB43" s="13">
        <f t="shared" si="637"/>
        <v>0.5</v>
      </c>
      <c r="KC43" s="13">
        <f t="shared" si="637"/>
        <v>0.25</v>
      </c>
      <c r="KD43" s="13">
        <f t="shared" si="637"/>
        <v>0.5</v>
      </c>
      <c r="KE43" s="13">
        <f t="shared" si="637"/>
        <v>0.5</v>
      </c>
      <c r="KF43" s="13">
        <f t="shared" si="637"/>
        <v>0.5</v>
      </c>
      <c r="KG43" s="13">
        <f t="shared" si="637"/>
        <v>0.5</v>
      </c>
      <c r="KH43" s="13">
        <f t="shared" si="637"/>
        <v>0.5</v>
      </c>
      <c r="KI43" s="13">
        <f t="shared" si="637"/>
        <v>0.5</v>
      </c>
      <c r="KJ43" s="13">
        <f t="shared" si="637"/>
        <v>0.25</v>
      </c>
      <c r="KK43" s="13">
        <f t="shared" si="637"/>
        <v>0.5</v>
      </c>
      <c r="KL43" s="13">
        <f t="shared" si="637"/>
        <v>0.5</v>
      </c>
      <c r="KM43" s="13">
        <f t="shared" si="637"/>
        <v>0.5</v>
      </c>
      <c r="KN43" s="13">
        <f t="shared" si="637"/>
        <v>0.5</v>
      </c>
      <c r="KO43" s="13">
        <f t="shared" si="637"/>
        <v>0.5</v>
      </c>
      <c r="KP43" s="13">
        <f t="shared" si="637"/>
        <v>0.5</v>
      </c>
      <c r="KQ43" s="13">
        <f t="shared" si="637"/>
        <v>0.5</v>
      </c>
      <c r="KR43" s="13">
        <f t="shared" si="637"/>
        <v>0.5</v>
      </c>
      <c r="KS43" s="13">
        <f t="shared" si="637"/>
        <v>0.5</v>
      </c>
      <c r="KT43" s="13">
        <f t="shared" si="637"/>
        <v>0.5</v>
      </c>
      <c r="KU43" s="13">
        <f t="shared" si="637"/>
        <v>0.5</v>
      </c>
      <c r="KV43" s="13">
        <f t="shared" si="637"/>
        <v>0.5</v>
      </c>
      <c r="KW43" s="13">
        <f t="shared" si="637"/>
        <v>0.5</v>
      </c>
      <c r="KX43" s="13">
        <f t="shared" si="637"/>
        <v>0.5</v>
      </c>
      <c r="KY43" s="13">
        <f t="shared" si="637"/>
        <v>0.5</v>
      </c>
      <c r="KZ43" s="13">
        <f t="shared" si="637"/>
        <v>0.5</v>
      </c>
      <c r="LA43" s="13">
        <f t="shared" si="637"/>
        <v>0.5</v>
      </c>
      <c r="LB43" s="13">
        <f t="shared" si="637"/>
        <v>0.5</v>
      </c>
      <c r="LC43" s="13">
        <f t="shared" si="637"/>
        <v>0.5</v>
      </c>
      <c r="LD43" s="13">
        <f t="shared" si="637"/>
        <v>0.5</v>
      </c>
      <c r="LE43" s="13">
        <f t="shared" si="637"/>
        <v>0.5</v>
      </c>
      <c r="LF43" s="13">
        <f t="shared" si="637"/>
        <v>0.5</v>
      </c>
      <c r="LG43" s="13">
        <f t="shared" si="637"/>
        <v>0.5</v>
      </c>
      <c r="LH43" s="13">
        <f t="shared" si="637"/>
        <v>0.5</v>
      </c>
      <c r="LI43" s="13">
        <f t="shared" si="637"/>
        <v>0.5</v>
      </c>
      <c r="LJ43" s="13">
        <f t="shared" si="637"/>
        <v>0.5</v>
      </c>
      <c r="LK43" s="13">
        <f t="shared" si="637"/>
        <v>0.5</v>
      </c>
      <c r="LL43" s="13">
        <f t="shared" si="637"/>
        <v>0.5</v>
      </c>
      <c r="LM43" s="13">
        <f t="shared" si="637"/>
        <v>0.5</v>
      </c>
      <c r="LN43" s="13">
        <f t="shared" si="637"/>
        <v>0.5</v>
      </c>
      <c r="LO43" s="13">
        <f t="shared" si="637"/>
        <v>0.5</v>
      </c>
      <c r="LP43" s="13">
        <f t="shared" si="637"/>
        <v>0.5</v>
      </c>
      <c r="LQ43" s="13">
        <f t="shared" si="637"/>
        <v>0.5</v>
      </c>
      <c r="LR43" s="13">
        <f t="shared" si="637"/>
        <v>0.5</v>
      </c>
      <c r="LS43" s="13">
        <f t="shared" ref="LS43:NB43" si="638">SUM(LS90,LS137)</f>
        <v>0.5</v>
      </c>
      <c r="LT43" s="13">
        <f t="shared" si="638"/>
        <v>0.5</v>
      </c>
      <c r="LU43" s="13">
        <f t="shared" si="638"/>
        <v>0.5</v>
      </c>
      <c r="LV43" s="13">
        <f t="shared" si="638"/>
        <v>0.5</v>
      </c>
      <c r="LW43" s="13">
        <f t="shared" si="638"/>
        <v>0.5</v>
      </c>
      <c r="LX43" s="13">
        <f t="shared" si="638"/>
        <v>0.5</v>
      </c>
      <c r="LY43" s="13">
        <f t="shared" si="638"/>
        <v>0.5</v>
      </c>
      <c r="LZ43" s="13">
        <f t="shared" si="638"/>
        <v>0.5</v>
      </c>
      <c r="MA43" s="13">
        <f t="shared" si="638"/>
        <v>0.5</v>
      </c>
      <c r="MB43" s="13">
        <f t="shared" si="638"/>
        <v>0.5</v>
      </c>
      <c r="MC43" s="13">
        <f t="shared" si="638"/>
        <v>0.5</v>
      </c>
      <c r="MD43" s="13">
        <f t="shared" si="638"/>
        <v>0.5</v>
      </c>
      <c r="ME43" s="13">
        <f t="shared" si="638"/>
        <v>0.5</v>
      </c>
      <c r="MF43" s="13">
        <f t="shared" si="638"/>
        <v>0.5</v>
      </c>
      <c r="MG43" s="13">
        <f t="shared" si="638"/>
        <v>0.5</v>
      </c>
      <c r="MH43" s="13">
        <f t="shared" si="638"/>
        <v>0.5</v>
      </c>
      <c r="MI43" s="13">
        <f t="shared" si="638"/>
        <v>0.5</v>
      </c>
      <c r="MJ43" s="13">
        <f t="shared" si="638"/>
        <v>0.5</v>
      </c>
      <c r="MK43" s="13">
        <f t="shared" si="638"/>
        <v>0.5</v>
      </c>
      <c r="ML43" s="13">
        <f t="shared" si="638"/>
        <v>0.5</v>
      </c>
      <c r="MM43" s="13">
        <f t="shared" si="638"/>
        <v>0.5</v>
      </c>
      <c r="MN43" s="13">
        <f t="shared" si="638"/>
        <v>0.5</v>
      </c>
      <c r="MO43" s="13">
        <f t="shared" si="638"/>
        <v>0.5</v>
      </c>
      <c r="MP43" s="13">
        <f t="shared" si="638"/>
        <v>0.5</v>
      </c>
      <c r="MQ43" s="13">
        <f t="shared" si="638"/>
        <v>0.5</v>
      </c>
      <c r="MR43" s="13">
        <f t="shared" si="638"/>
        <v>0.5</v>
      </c>
      <c r="MS43" s="13">
        <f t="shared" si="638"/>
        <v>0.5</v>
      </c>
      <c r="MT43" s="13">
        <f t="shared" si="638"/>
        <v>0.5</v>
      </c>
      <c r="MU43" s="13">
        <f t="shared" si="638"/>
        <v>0.5</v>
      </c>
      <c r="MV43" s="13">
        <f t="shared" si="638"/>
        <v>0.5</v>
      </c>
      <c r="MW43" s="13">
        <f t="shared" si="638"/>
        <v>0.5</v>
      </c>
      <c r="MX43" s="13">
        <f t="shared" si="638"/>
        <v>0.5</v>
      </c>
      <c r="MY43" s="13">
        <f t="shared" si="638"/>
        <v>0.5</v>
      </c>
      <c r="MZ43" s="13">
        <f t="shared" si="638"/>
        <v>0.5</v>
      </c>
      <c r="NA43" s="13">
        <f t="shared" si="638"/>
        <v>0.5</v>
      </c>
      <c r="NB43" s="13">
        <f t="shared" si="638"/>
        <v>0.5</v>
      </c>
    </row>
    <row r="44" spans="1:366" ht="15">
      <c r="A44" s="22">
        <v>71</v>
      </c>
      <c r="B44" s="8" t="s">
        <v>114</v>
      </c>
      <c r="C44" s="13">
        <f>SUM(C91,C138)</f>
        <v>0.1716001716001716</v>
      </c>
      <c r="D44" s="13">
        <f t="shared" ref="D44:P44" si="639">SUM(D91,D138)</f>
        <v>0.48048048048048053</v>
      </c>
      <c r="E44" s="13">
        <f t="shared" si="639"/>
        <v>0.48048048048048053</v>
      </c>
      <c r="F44" s="13">
        <f t="shared" si="639"/>
        <v>0.54912054912054908</v>
      </c>
      <c r="G44" s="13">
        <f t="shared" si="639"/>
        <v>0.48048048048048053</v>
      </c>
      <c r="H44" s="13">
        <f t="shared" si="639"/>
        <v>0.20592020592020588</v>
      </c>
      <c r="I44" s="13">
        <f t="shared" si="639"/>
        <v>0.34320034320034321</v>
      </c>
      <c r="J44" s="13">
        <f t="shared" si="639"/>
        <v>1.0296010296010296</v>
      </c>
      <c r="K44" s="13">
        <f t="shared" si="639"/>
        <v>0.54912054912054908</v>
      </c>
      <c r="L44" s="13">
        <f t="shared" si="639"/>
        <v>0.48048048048048053</v>
      </c>
      <c r="M44" s="13">
        <f t="shared" si="639"/>
        <v>0.48048048048048053</v>
      </c>
      <c r="N44" s="13">
        <f t="shared" si="639"/>
        <v>0.54912054912054908</v>
      </c>
      <c r="O44" s="13">
        <f t="shared" si="639"/>
        <v>0.48048048048048053</v>
      </c>
      <c r="P44" s="13">
        <f t="shared" si="639"/>
        <v>0.82368082368082352</v>
      </c>
      <c r="Q44" s="13">
        <f>SUM(Q91,Q138)</f>
        <v>1.5100815100815099</v>
      </c>
      <c r="R44" s="13">
        <f t="shared" ref="R44:AI44" si="640">SUM(R91,R138)</f>
        <v>1.8532818532818531</v>
      </c>
      <c r="S44" s="13">
        <f t="shared" si="640"/>
        <v>0.96096096096096106</v>
      </c>
      <c r="T44" s="13">
        <f t="shared" si="640"/>
        <v>0</v>
      </c>
      <c r="U44" s="13">
        <f t="shared" si="640"/>
        <v>1.0296010296010296</v>
      </c>
      <c r="V44" s="13">
        <f t="shared" si="640"/>
        <v>0.48048048048048053</v>
      </c>
      <c r="W44" s="13">
        <f t="shared" si="640"/>
        <v>0.48048048048048053</v>
      </c>
      <c r="X44" s="13">
        <f t="shared" si="640"/>
        <v>1.0296010296010296</v>
      </c>
      <c r="Y44" s="13">
        <f t="shared" si="640"/>
        <v>1.2355212355212357</v>
      </c>
      <c r="Z44" s="13">
        <f t="shared" si="640"/>
        <v>0.41184041184041176</v>
      </c>
      <c r="AA44" s="13">
        <f t="shared" si="640"/>
        <v>0.54912054912054908</v>
      </c>
      <c r="AB44" s="13">
        <f t="shared" si="640"/>
        <v>0.54912054912054908</v>
      </c>
      <c r="AC44" s="13">
        <f t="shared" si="640"/>
        <v>0.48048048048048053</v>
      </c>
      <c r="AD44" s="13">
        <f t="shared" si="640"/>
        <v>0.48048048048048053</v>
      </c>
      <c r="AE44" s="13">
        <f t="shared" si="640"/>
        <v>1.0296010296010296</v>
      </c>
      <c r="AF44" s="13">
        <f t="shared" si="640"/>
        <v>1.1668811668811667</v>
      </c>
      <c r="AG44" s="13">
        <f t="shared" si="640"/>
        <v>0.61776061776061786</v>
      </c>
      <c r="AH44" s="13">
        <f t="shared" si="640"/>
        <v>0.54912054912054908</v>
      </c>
      <c r="AI44" s="13">
        <f t="shared" si="640"/>
        <v>0.41184041184041176</v>
      </c>
      <c r="AJ44" s="13">
        <f>SUM(AJ91,AJ138)</f>
        <v>0.34320034320034321</v>
      </c>
      <c r="AK44" s="13">
        <f t="shared" ref="AK44:AZ44" si="641">SUM(AK91,AK138)</f>
        <v>0.48048048048048053</v>
      </c>
      <c r="AL44" s="13">
        <f t="shared" si="641"/>
        <v>1.1668811668811667</v>
      </c>
      <c r="AM44" s="13">
        <f t="shared" si="641"/>
        <v>1.1668811668811667</v>
      </c>
      <c r="AN44" s="13">
        <f t="shared" si="641"/>
        <v>0.82368082368082352</v>
      </c>
      <c r="AO44" s="13">
        <f t="shared" si="641"/>
        <v>0.82368082368082352</v>
      </c>
      <c r="AP44" s="13">
        <f t="shared" si="641"/>
        <v>0.68640068640068641</v>
      </c>
      <c r="AQ44" s="13">
        <f t="shared" si="641"/>
        <v>0.82368082368082352</v>
      </c>
      <c r="AR44" s="13">
        <f t="shared" si="641"/>
        <v>0.82368082368082352</v>
      </c>
      <c r="AS44" s="13">
        <f t="shared" si="641"/>
        <v>1.3728013728013728</v>
      </c>
      <c r="AT44" s="13">
        <f t="shared" si="641"/>
        <v>1.9219219219219221</v>
      </c>
      <c r="AU44" s="13">
        <f t="shared" si="641"/>
        <v>0.82368082368082352</v>
      </c>
      <c r="AV44" s="13">
        <f t="shared" si="641"/>
        <v>0.89232089232089229</v>
      </c>
      <c r="AW44" s="13">
        <f t="shared" si="641"/>
        <v>0.54912054912054908</v>
      </c>
      <c r="AX44" s="13">
        <f t="shared" si="641"/>
        <v>0.68640068640068641</v>
      </c>
      <c r="AY44" s="13">
        <f t="shared" si="641"/>
        <v>0.96096096096096106</v>
      </c>
      <c r="AZ44" s="13">
        <f t="shared" si="641"/>
        <v>1.647361647361647</v>
      </c>
      <c r="BA44" s="13">
        <f>SUM(BA91,BA138)</f>
        <v>2.0592020592020592</v>
      </c>
      <c r="BB44" s="13">
        <f t="shared" ref="BB44:BW44" si="642">SUM(BB91,BB138)</f>
        <v>0.92664092664092657</v>
      </c>
      <c r="BC44" s="13">
        <f t="shared" si="642"/>
        <v>0.96096096096096106</v>
      </c>
      <c r="BD44" s="13">
        <f t="shared" si="642"/>
        <v>0.96096096096096106</v>
      </c>
      <c r="BE44" s="13">
        <f t="shared" si="642"/>
        <v>0.41184041184041176</v>
      </c>
      <c r="BF44" s="13">
        <f t="shared" si="642"/>
        <v>0.41184041184041176</v>
      </c>
      <c r="BG44" s="13">
        <f t="shared" si="642"/>
        <v>1.0296010296010296</v>
      </c>
      <c r="BH44" s="13">
        <f t="shared" si="642"/>
        <v>1.0296010296010296</v>
      </c>
      <c r="BI44" s="13">
        <f t="shared" si="642"/>
        <v>0.68640068640068641</v>
      </c>
      <c r="BJ44" s="13">
        <f t="shared" si="642"/>
        <v>0.68640068640068641</v>
      </c>
      <c r="BK44" s="13">
        <f t="shared" si="642"/>
        <v>0.68640068640068641</v>
      </c>
      <c r="BL44" s="13">
        <f t="shared" si="642"/>
        <v>0.48048048048048053</v>
      </c>
      <c r="BM44" s="13">
        <f t="shared" si="642"/>
        <v>0.82368082368082352</v>
      </c>
      <c r="BN44" s="13">
        <f t="shared" si="642"/>
        <v>1.7160017160017158</v>
      </c>
      <c r="BO44" s="13">
        <f t="shared" si="642"/>
        <v>1.5787215787215787</v>
      </c>
      <c r="BP44" s="13">
        <f t="shared" si="642"/>
        <v>0.89232089232089229</v>
      </c>
      <c r="BQ44" s="13">
        <f t="shared" si="642"/>
        <v>0.89232089232089229</v>
      </c>
      <c r="BR44" s="13">
        <f t="shared" si="642"/>
        <v>0.75504075504075496</v>
      </c>
      <c r="BS44" s="13">
        <f t="shared" si="642"/>
        <v>0.68640068640068641</v>
      </c>
      <c r="BT44" s="13">
        <f t="shared" si="642"/>
        <v>0.8580008580008579</v>
      </c>
      <c r="BU44" s="13">
        <f t="shared" si="642"/>
        <v>1.3728013728013728</v>
      </c>
      <c r="BV44" s="13">
        <f t="shared" si="642"/>
        <v>0.96096096096096106</v>
      </c>
      <c r="BW44" s="13">
        <f t="shared" si="642"/>
        <v>0.61776061776061786</v>
      </c>
      <c r="BX44" s="13">
        <f>SUM(BX91,BX138)</f>
        <v>0.61776061776061786</v>
      </c>
      <c r="BY44" s="13">
        <f t="shared" ref="BY44:CS44" si="643">SUM(BY91,BY138)</f>
        <v>0.54912054912054908</v>
      </c>
      <c r="BZ44" s="13">
        <f t="shared" si="643"/>
        <v>0.41184041184041176</v>
      </c>
      <c r="CA44" s="13">
        <f t="shared" si="643"/>
        <v>0.82368082368082352</v>
      </c>
      <c r="CB44" s="13">
        <f t="shared" si="643"/>
        <v>0</v>
      </c>
      <c r="CC44" s="13">
        <f t="shared" si="643"/>
        <v>1.3728013728013728</v>
      </c>
      <c r="CD44" s="13">
        <f t="shared" si="643"/>
        <v>0.68640068640068641</v>
      </c>
      <c r="CE44" s="13">
        <f t="shared" si="643"/>
        <v>1.0296010296010296</v>
      </c>
      <c r="CF44" s="13">
        <f t="shared" si="643"/>
        <v>1.4414414414414414</v>
      </c>
      <c r="CG44" s="13">
        <f t="shared" si="643"/>
        <v>1.7160017160017158</v>
      </c>
      <c r="CH44" s="13">
        <f t="shared" si="643"/>
        <v>1.0982410982410982</v>
      </c>
      <c r="CI44" s="13">
        <f t="shared" si="643"/>
        <v>1.9219219219219221</v>
      </c>
      <c r="CJ44" s="13">
        <f t="shared" si="643"/>
        <v>2.4710424710424714</v>
      </c>
      <c r="CK44" s="13">
        <f t="shared" si="643"/>
        <v>1.3728013728013728</v>
      </c>
      <c r="CL44" s="13">
        <f t="shared" si="643"/>
        <v>1.3728013728013728</v>
      </c>
      <c r="CM44" s="13">
        <f t="shared" si="643"/>
        <v>2.1964821964821963</v>
      </c>
      <c r="CN44" s="13">
        <f t="shared" si="643"/>
        <v>1.5100815100815099</v>
      </c>
      <c r="CO44" s="13">
        <f t="shared" si="643"/>
        <v>1.0982410982410982</v>
      </c>
      <c r="CP44" s="13">
        <f t="shared" si="643"/>
        <v>1.9219219219219221</v>
      </c>
      <c r="CQ44" s="13">
        <f t="shared" si="643"/>
        <v>2.4710424710424714</v>
      </c>
      <c r="CR44" s="13">
        <f t="shared" si="643"/>
        <v>1.7846417846417846</v>
      </c>
      <c r="CS44" s="13">
        <f t="shared" si="643"/>
        <v>1.7846417846417846</v>
      </c>
      <c r="CT44" s="13">
        <f>SUM(CT91,CT138)</f>
        <v>1.7846417846417846</v>
      </c>
      <c r="CU44" s="13">
        <f t="shared" ref="CU44:DN44" si="644">SUM(CU91,CU138)</f>
        <v>1.0296010296010296</v>
      </c>
      <c r="CV44" s="13">
        <f t="shared" si="644"/>
        <v>1.0296010296010296</v>
      </c>
      <c r="CW44" s="13">
        <f t="shared" si="644"/>
        <v>0</v>
      </c>
      <c r="CX44" s="13">
        <f t="shared" si="644"/>
        <v>2.1964821964821963</v>
      </c>
      <c r="CY44" s="13">
        <f t="shared" si="644"/>
        <v>0.96096096096096106</v>
      </c>
      <c r="CZ44" s="13">
        <f t="shared" si="644"/>
        <v>0.68640068640068641</v>
      </c>
      <c r="DA44" s="13">
        <f t="shared" si="644"/>
        <v>0.61776061776061786</v>
      </c>
      <c r="DB44" s="13">
        <f t="shared" si="644"/>
        <v>1.0296010296010296</v>
      </c>
      <c r="DC44" s="13">
        <f t="shared" si="644"/>
        <v>1.0296010296010296</v>
      </c>
      <c r="DD44" s="13">
        <f t="shared" si="644"/>
        <v>1.9219219219219221</v>
      </c>
      <c r="DE44" s="13">
        <f t="shared" si="644"/>
        <v>2.1964821964821963</v>
      </c>
      <c r="DF44" s="13">
        <f t="shared" si="644"/>
        <v>1.7846417846417846</v>
      </c>
      <c r="DG44" s="13">
        <f t="shared" si="644"/>
        <v>1.647361647361647</v>
      </c>
      <c r="DH44" s="13">
        <f t="shared" si="644"/>
        <v>1.5787215787215787</v>
      </c>
      <c r="DI44" s="13">
        <f t="shared" si="644"/>
        <v>1.3728013728013728</v>
      </c>
      <c r="DJ44" s="13">
        <f t="shared" si="644"/>
        <v>1.3728013728013728</v>
      </c>
      <c r="DK44" s="13">
        <f t="shared" si="644"/>
        <v>2.1964821964821963</v>
      </c>
      <c r="DL44" s="13">
        <f t="shared" si="644"/>
        <v>2.4710424710424714</v>
      </c>
      <c r="DM44" s="13">
        <f t="shared" si="644"/>
        <v>2.1964821964821963</v>
      </c>
      <c r="DN44" s="13">
        <f t="shared" si="644"/>
        <v>2.0592020592020592</v>
      </c>
      <c r="DO44" s="13">
        <f>SUM(DO91,DO138)</f>
        <v>1.647361647361647</v>
      </c>
      <c r="DP44" s="13">
        <f t="shared" ref="DP44:ED44" si="645">SUM(DP91,DP138)</f>
        <v>1.3728013728013728</v>
      </c>
      <c r="DQ44" s="13">
        <f t="shared" si="645"/>
        <v>0.96096096096096106</v>
      </c>
      <c r="DR44" s="13">
        <f t="shared" si="645"/>
        <v>1.5787215787215787</v>
      </c>
      <c r="DS44" s="13">
        <f t="shared" si="645"/>
        <v>0.68640068640068641</v>
      </c>
      <c r="DT44" s="13">
        <f t="shared" si="645"/>
        <v>0.68640068640068641</v>
      </c>
      <c r="DU44" s="13">
        <f t="shared" si="645"/>
        <v>0.48048048048048053</v>
      </c>
      <c r="DV44" s="13">
        <f t="shared" si="645"/>
        <v>0.68640068640068641</v>
      </c>
      <c r="DW44" s="13">
        <f t="shared" si="645"/>
        <v>0.68640068640068641</v>
      </c>
      <c r="DX44" s="13">
        <f t="shared" si="645"/>
        <v>0.68640068640068641</v>
      </c>
      <c r="DY44" s="13">
        <f t="shared" si="645"/>
        <v>1.0296010296010296</v>
      </c>
      <c r="DZ44" s="13">
        <f t="shared" si="645"/>
        <v>0.75504075504075496</v>
      </c>
      <c r="EA44" s="13">
        <f t="shared" si="645"/>
        <v>0.68640068640068641</v>
      </c>
      <c r="EB44" s="13">
        <f t="shared" si="645"/>
        <v>0.54912054912054908</v>
      </c>
      <c r="EC44" s="13">
        <f t="shared" si="645"/>
        <v>0.68640068640068641</v>
      </c>
      <c r="ED44" s="13">
        <f t="shared" si="645"/>
        <v>0.44616044616044614</v>
      </c>
      <c r="EE44" s="13">
        <f>SUM(EE91,EE138)</f>
        <v>0.61776061776061786</v>
      </c>
      <c r="EF44" s="13">
        <f t="shared" ref="EF44:EW44" si="646">SUM(EF91,EF138)</f>
        <v>0</v>
      </c>
      <c r="EG44" s="13">
        <f t="shared" si="646"/>
        <v>1.7160017160017158</v>
      </c>
      <c r="EH44" s="13">
        <f t="shared" si="646"/>
        <v>1.3728013728013728</v>
      </c>
      <c r="EI44" s="13">
        <f t="shared" si="646"/>
        <v>1.0296010296010296</v>
      </c>
      <c r="EJ44" s="13">
        <f t="shared" si="646"/>
        <v>0.68640068640068641</v>
      </c>
      <c r="EK44" s="13">
        <f t="shared" si="646"/>
        <v>0.75504075504075496</v>
      </c>
      <c r="EL44" s="13">
        <f t="shared" si="646"/>
        <v>1.0296010296010296</v>
      </c>
      <c r="EM44" s="13">
        <f t="shared" si="646"/>
        <v>2.0592020592020592</v>
      </c>
      <c r="EN44" s="13">
        <f t="shared" si="646"/>
        <v>2.7456027456027456</v>
      </c>
      <c r="EO44" s="13">
        <f t="shared" si="646"/>
        <v>1.7160017160017158</v>
      </c>
      <c r="EP44" s="13">
        <f t="shared" si="646"/>
        <v>1.7160017160017158</v>
      </c>
      <c r="EQ44" s="13">
        <f t="shared" si="646"/>
        <v>1.647361647361647</v>
      </c>
      <c r="ER44" s="13">
        <f t="shared" si="646"/>
        <v>1.5100815100815099</v>
      </c>
      <c r="ES44" s="13">
        <f t="shared" si="646"/>
        <v>1.3728013728013728</v>
      </c>
      <c r="ET44" s="13">
        <f t="shared" si="646"/>
        <v>2.4024024024024024</v>
      </c>
      <c r="EU44" s="13">
        <f t="shared" si="646"/>
        <v>2.7456027456027456</v>
      </c>
      <c r="EV44" s="13">
        <f t="shared" si="646"/>
        <v>2.6083226083226081</v>
      </c>
      <c r="EW44" s="13">
        <f t="shared" si="646"/>
        <v>1.7160017160017158</v>
      </c>
      <c r="EX44" s="13">
        <f>SUM(EX91,EX138)</f>
        <v>2.7456027456027456</v>
      </c>
      <c r="EY44" s="13">
        <f t="shared" ref="EY44:FN44" si="647">SUM(EY91,EY138)</f>
        <v>2.4024024024024024</v>
      </c>
      <c r="EZ44" s="13">
        <f t="shared" si="647"/>
        <v>1.7160017160017158</v>
      </c>
      <c r="FA44" s="13">
        <f t="shared" si="647"/>
        <v>2.4024024024024024</v>
      </c>
      <c r="FB44" s="13">
        <f t="shared" si="647"/>
        <v>2.7456027456027456</v>
      </c>
      <c r="FC44" s="13">
        <f t="shared" si="647"/>
        <v>2.4024024024024024</v>
      </c>
      <c r="FD44" s="13">
        <f t="shared" si="647"/>
        <v>1.7160017160017158</v>
      </c>
      <c r="FE44" s="13">
        <f t="shared" si="647"/>
        <v>1.7846417846417846</v>
      </c>
      <c r="FF44" s="13">
        <f t="shared" si="647"/>
        <v>1.7160017160017158</v>
      </c>
      <c r="FG44" s="13">
        <f t="shared" si="647"/>
        <v>1.3728013728013728</v>
      </c>
      <c r="FH44" s="13">
        <f t="shared" si="647"/>
        <v>2.0592020592020592</v>
      </c>
      <c r="FI44" s="13">
        <f t="shared" si="647"/>
        <v>1.8532818532818531</v>
      </c>
      <c r="FJ44" s="13">
        <f t="shared" si="647"/>
        <v>1.4414414414414414</v>
      </c>
      <c r="FK44" s="13">
        <f t="shared" si="647"/>
        <v>1.3728013728013728</v>
      </c>
      <c r="FL44" s="13">
        <f t="shared" si="647"/>
        <v>1.0982410982410982</v>
      </c>
      <c r="FM44" s="13">
        <f t="shared" si="647"/>
        <v>0.41184041184041176</v>
      </c>
      <c r="FN44" s="13">
        <f t="shared" si="647"/>
        <v>0.54912054912054908</v>
      </c>
      <c r="FO44" s="13">
        <f>SUM(FO91,FO138)</f>
        <v>1.0982410982410982</v>
      </c>
      <c r="FP44" s="13">
        <f t="shared" ref="FP44:GK44" si="648">SUM(FP91,FP138)</f>
        <v>0.68640068640068641</v>
      </c>
      <c r="FQ44" s="13">
        <f t="shared" si="648"/>
        <v>0.54912054912054908</v>
      </c>
      <c r="FR44" s="13">
        <f t="shared" si="648"/>
        <v>0.61776061776061786</v>
      </c>
      <c r="FS44" s="13">
        <f t="shared" si="648"/>
        <v>0.54912054912054908</v>
      </c>
      <c r="FT44" s="13">
        <f t="shared" si="648"/>
        <v>0.54912054912054908</v>
      </c>
      <c r="FU44" s="13">
        <f t="shared" si="648"/>
        <v>0.54912054912054908</v>
      </c>
      <c r="FV44" s="13">
        <f t="shared" si="648"/>
        <v>1.0982410982410982</v>
      </c>
      <c r="FW44" s="13">
        <f t="shared" si="648"/>
        <v>1.0982410982410982</v>
      </c>
      <c r="FX44" s="13">
        <f t="shared" si="648"/>
        <v>0.68640068640068641</v>
      </c>
      <c r="FY44" s="13">
        <f t="shared" si="648"/>
        <v>0.68640068640068641</v>
      </c>
      <c r="FZ44" s="13">
        <f t="shared" si="648"/>
        <v>0.68640068640068641</v>
      </c>
      <c r="GA44" s="13">
        <f t="shared" si="648"/>
        <v>0.54912054912054908</v>
      </c>
      <c r="GB44" s="13">
        <f t="shared" si="648"/>
        <v>0.54912054912054908</v>
      </c>
      <c r="GC44" s="13">
        <f t="shared" si="648"/>
        <v>1.0296010296010296</v>
      </c>
      <c r="GD44" s="13">
        <f t="shared" si="648"/>
        <v>1.2355212355212357</v>
      </c>
      <c r="GE44" s="13">
        <f t="shared" si="648"/>
        <v>0.61776061776061786</v>
      </c>
      <c r="GF44" s="13">
        <f t="shared" si="648"/>
        <v>0.48048048048048053</v>
      </c>
      <c r="GG44" s="13">
        <f t="shared" si="648"/>
        <v>0.54912054912054908</v>
      </c>
      <c r="GH44" s="13">
        <f t="shared" si="648"/>
        <v>0.41184041184041176</v>
      </c>
      <c r="GI44" s="13">
        <f t="shared" si="648"/>
        <v>0.48048048048048053</v>
      </c>
      <c r="GJ44" s="13">
        <f t="shared" si="648"/>
        <v>1.7160017160017158</v>
      </c>
      <c r="GK44" s="13">
        <f t="shared" si="648"/>
        <v>1.304161304161304</v>
      </c>
      <c r="GL44" s="13">
        <f>SUM(GL91,GL138)</f>
        <v>0.82368082368082352</v>
      </c>
      <c r="GM44" s="13">
        <f t="shared" ref="GM44:HG44" si="649">SUM(GM91,GM138)</f>
        <v>0.48048048048048053</v>
      </c>
      <c r="GN44" s="13">
        <f t="shared" si="649"/>
        <v>0.68640068640068641</v>
      </c>
      <c r="GO44" s="13">
        <f t="shared" si="649"/>
        <v>0.48048048048048053</v>
      </c>
      <c r="GP44" s="13">
        <f t="shared" si="649"/>
        <v>0.54912054912054908</v>
      </c>
      <c r="GQ44" s="13">
        <f t="shared" si="649"/>
        <v>1.0296010296010296</v>
      </c>
      <c r="GR44" s="13">
        <f t="shared" si="649"/>
        <v>0.75504075504075496</v>
      </c>
      <c r="GS44" s="13">
        <f t="shared" si="649"/>
        <v>0.75504075504075496</v>
      </c>
      <c r="GT44" s="13">
        <f t="shared" si="649"/>
        <v>0.75504075504075496</v>
      </c>
      <c r="GU44" s="13">
        <f t="shared" si="649"/>
        <v>1.0296010296010296</v>
      </c>
      <c r="GV44" s="13">
        <f t="shared" si="649"/>
        <v>0.96096096096096106</v>
      </c>
      <c r="GW44" s="13">
        <f t="shared" si="649"/>
        <v>0.96096096096096106</v>
      </c>
      <c r="GX44" s="13">
        <f t="shared" si="649"/>
        <v>2.0592020592020592</v>
      </c>
      <c r="GY44" s="13">
        <f t="shared" si="649"/>
        <v>2.2651222651222653</v>
      </c>
      <c r="GZ44" s="13">
        <f t="shared" si="649"/>
        <v>2.0592020592020592</v>
      </c>
      <c r="HA44" s="13">
        <f t="shared" si="649"/>
        <v>1.9219219219219221</v>
      </c>
      <c r="HB44" s="13">
        <f t="shared" si="649"/>
        <v>1.7846417846417846</v>
      </c>
      <c r="HC44" s="13">
        <f t="shared" si="649"/>
        <v>1.3728013728013728</v>
      </c>
      <c r="HD44" s="13">
        <f t="shared" si="649"/>
        <v>1.3728013728013728</v>
      </c>
      <c r="HE44" s="13">
        <f t="shared" si="649"/>
        <v>2.4024024024024024</v>
      </c>
      <c r="HF44" s="13">
        <f t="shared" si="649"/>
        <v>2.4710424710424714</v>
      </c>
      <c r="HG44" s="13">
        <f t="shared" si="649"/>
        <v>2.4024024024024024</v>
      </c>
      <c r="HH44" s="13">
        <f>SUM(HH91,HH138)</f>
        <v>2.0592020592020592</v>
      </c>
      <c r="HI44" s="13">
        <f t="shared" ref="HI44:IB44" si="650">SUM(HI91,HI138)</f>
        <v>2.0592020592020592</v>
      </c>
      <c r="HJ44" s="13">
        <f t="shared" si="650"/>
        <v>1.7846417846417846</v>
      </c>
      <c r="HK44" s="13">
        <f t="shared" si="650"/>
        <v>1.3728013728013728</v>
      </c>
      <c r="HL44" s="13">
        <f t="shared" si="650"/>
        <v>2.4024024024024024</v>
      </c>
      <c r="HM44" s="13">
        <f t="shared" si="650"/>
        <v>2.0592020592020592</v>
      </c>
      <c r="HN44" s="13">
        <f t="shared" si="650"/>
        <v>1.1668811668811667</v>
      </c>
      <c r="HO44" s="13">
        <f t="shared" si="650"/>
        <v>1.1668811668811667</v>
      </c>
      <c r="HP44" s="13">
        <f t="shared" si="650"/>
        <v>0.89232089232089229</v>
      </c>
      <c r="HQ44" s="13">
        <f t="shared" si="650"/>
        <v>0.75504075504075496</v>
      </c>
      <c r="HR44" s="13">
        <f t="shared" si="650"/>
        <v>1.1668811668811667</v>
      </c>
      <c r="HS44" s="13">
        <f t="shared" si="650"/>
        <v>1.7160017160017158</v>
      </c>
      <c r="HT44" s="13">
        <f t="shared" si="650"/>
        <v>0.96096096096096106</v>
      </c>
      <c r="HU44" s="13">
        <f t="shared" si="650"/>
        <v>0.54912054912054908</v>
      </c>
      <c r="HV44" s="13">
        <f t="shared" si="650"/>
        <v>0.61776061776061786</v>
      </c>
      <c r="HW44" s="13">
        <f t="shared" si="650"/>
        <v>0.54912054912054908</v>
      </c>
      <c r="HX44" s="13">
        <f t="shared" si="650"/>
        <v>0.48048048048048053</v>
      </c>
      <c r="HY44" s="13">
        <f t="shared" si="650"/>
        <v>0.82368082368082352</v>
      </c>
      <c r="HZ44" s="13">
        <f t="shared" si="650"/>
        <v>2.0592020592020592</v>
      </c>
      <c r="IA44" s="13">
        <f t="shared" si="650"/>
        <v>1.7160017160017158</v>
      </c>
      <c r="IB44" s="13">
        <f t="shared" si="650"/>
        <v>1.3728013728013728</v>
      </c>
      <c r="IC44" s="13">
        <f>SUM(IC91,IC138)</f>
        <v>1.5100815100815099</v>
      </c>
      <c r="ID44" s="13">
        <f t="shared" ref="ID44:IK44" si="651">SUM(ID91,ID138)</f>
        <v>1.5100815100815099</v>
      </c>
      <c r="IE44" s="13">
        <f t="shared" si="651"/>
        <v>0.92664092664092657</v>
      </c>
      <c r="IF44" s="13">
        <f t="shared" si="651"/>
        <v>1.0296010296010296</v>
      </c>
      <c r="IG44" s="13">
        <f t="shared" si="651"/>
        <v>1.7160017160017158</v>
      </c>
      <c r="IH44" s="13">
        <f t="shared" si="651"/>
        <v>1.0296010296010296</v>
      </c>
      <c r="II44" s="13">
        <f t="shared" si="651"/>
        <v>1.0296010296010296</v>
      </c>
      <c r="IJ44" s="13">
        <f t="shared" si="651"/>
        <v>0.68640068640068641</v>
      </c>
      <c r="IK44" s="13">
        <f t="shared" si="651"/>
        <v>0.68640068640068641</v>
      </c>
      <c r="IL44" s="13">
        <f t="shared" ref="IL44:IO44" si="652">SUM(IL91,IL138)</f>
        <v>0.48048048048048053</v>
      </c>
      <c r="IM44" s="13">
        <f t="shared" si="652"/>
        <v>0.36036036036036034</v>
      </c>
      <c r="IN44" s="13">
        <f t="shared" si="652"/>
        <v>1.1668811668811667</v>
      </c>
      <c r="IO44" s="13">
        <f t="shared" si="652"/>
        <v>1.1668811668811667</v>
      </c>
      <c r="IP44" s="13">
        <f t="shared" si="623"/>
        <v>1.7160017160017158</v>
      </c>
      <c r="IQ44" s="13">
        <f t="shared" ref="IQ44:JF44" si="653">SUM(IQ91,IQ138)</f>
        <v>2.0592020592020592</v>
      </c>
      <c r="IR44" s="13">
        <f t="shared" si="653"/>
        <v>2.0592020592020592</v>
      </c>
      <c r="IS44" s="13">
        <f t="shared" si="653"/>
        <v>3.7752037752037753</v>
      </c>
      <c r="IT44" s="13">
        <f t="shared" si="653"/>
        <v>0.6006006006006005</v>
      </c>
      <c r="IU44" s="13">
        <f t="shared" si="653"/>
        <v>2.6083226083226081</v>
      </c>
      <c r="IV44" s="13">
        <f t="shared" si="653"/>
        <v>3.4320034320034316</v>
      </c>
      <c r="IW44" s="13">
        <f t="shared" si="653"/>
        <v>2.7799227799227797</v>
      </c>
      <c r="IX44" s="13">
        <f t="shared" si="653"/>
        <v>2.8142428142428138</v>
      </c>
      <c r="IY44" s="13">
        <f t="shared" si="653"/>
        <v>3.4320034320034316</v>
      </c>
      <c r="IZ44" s="13">
        <f t="shared" si="653"/>
        <v>1.201201201201201</v>
      </c>
      <c r="JA44" s="13">
        <f t="shared" si="653"/>
        <v>0.72072072072072069</v>
      </c>
      <c r="JB44" s="13">
        <f t="shared" si="653"/>
        <v>2.8828828828828827</v>
      </c>
      <c r="JC44" s="13">
        <f t="shared" si="653"/>
        <v>3.5692835692835692</v>
      </c>
      <c r="JD44" s="13">
        <f t="shared" si="653"/>
        <v>3.7752037752037753</v>
      </c>
      <c r="JE44" s="13">
        <f t="shared" si="653"/>
        <v>3.4320034320034316</v>
      </c>
      <c r="JF44" s="13">
        <f t="shared" si="653"/>
        <v>3.7752037752037753</v>
      </c>
      <c r="JG44" s="13">
        <f t="shared" ref="JG44:LR44" si="654">SUM(JG91,JG138)</f>
        <v>4.4616044616044608</v>
      </c>
      <c r="JH44" s="13">
        <f t="shared" si="654"/>
        <v>1.1411411411411412</v>
      </c>
      <c r="JI44" s="13">
        <f t="shared" si="654"/>
        <v>2.1964821964821963</v>
      </c>
      <c r="JJ44" s="13">
        <f t="shared" si="654"/>
        <v>1.7160017160017158</v>
      </c>
      <c r="JK44" s="13">
        <f t="shared" si="654"/>
        <v>1.0982410982410982</v>
      </c>
      <c r="JL44" s="13">
        <f t="shared" si="654"/>
        <v>1.2355212355212357</v>
      </c>
      <c r="JM44" s="13">
        <f t="shared" si="654"/>
        <v>1.5100815100815099</v>
      </c>
      <c r="JN44" s="13">
        <f t="shared" si="654"/>
        <v>1.5100815100815099</v>
      </c>
      <c r="JO44" s="13">
        <f t="shared" si="654"/>
        <v>0.6006006006006005</v>
      </c>
      <c r="JP44" s="13">
        <f t="shared" si="654"/>
        <v>2.7456027456027456</v>
      </c>
      <c r="JQ44" s="13">
        <f t="shared" si="654"/>
        <v>4.4616044616044608</v>
      </c>
      <c r="JR44" s="13">
        <f t="shared" si="654"/>
        <v>3.0888030888030884</v>
      </c>
      <c r="JS44" s="13">
        <f t="shared" si="654"/>
        <v>3.0888030888030884</v>
      </c>
      <c r="JT44" s="13">
        <f t="shared" si="654"/>
        <v>2.0592020592020592</v>
      </c>
      <c r="JU44" s="13">
        <f t="shared" si="654"/>
        <v>1.0296010296010296</v>
      </c>
      <c r="JV44" s="13">
        <f t="shared" si="654"/>
        <v>0.66066066066066065</v>
      </c>
      <c r="JW44" s="13">
        <f t="shared" si="654"/>
        <v>2.7456027456027456</v>
      </c>
      <c r="JX44" s="13">
        <f t="shared" si="654"/>
        <v>3.0888030888030884</v>
      </c>
      <c r="JY44" s="13">
        <f t="shared" si="654"/>
        <v>2.0592020592020592</v>
      </c>
      <c r="JZ44" s="13">
        <f t="shared" si="654"/>
        <v>2.1964821964821963</v>
      </c>
      <c r="KA44" s="13">
        <f t="shared" si="654"/>
        <v>2.0592020592020592</v>
      </c>
      <c r="KB44" s="13">
        <f t="shared" si="654"/>
        <v>1.3728013728013728</v>
      </c>
      <c r="KC44" s="13">
        <f t="shared" si="654"/>
        <v>0.6006006006006005</v>
      </c>
      <c r="KD44" s="13">
        <f t="shared" si="654"/>
        <v>3.0888030888030884</v>
      </c>
      <c r="KE44" s="13">
        <f t="shared" si="654"/>
        <v>5.1480051480051472</v>
      </c>
      <c r="KF44" s="13">
        <f t="shared" si="654"/>
        <v>3.7752037752037753</v>
      </c>
      <c r="KG44" s="13">
        <f t="shared" si="654"/>
        <v>3.7752037752037753</v>
      </c>
      <c r="KH44" s="13">
        <f t="shared" si="654"/>
        <v>3.7752037752037753</v>
      </c>
      <c r="KI44" s="13">
        <f t="shared" si="654"/>
        <v>2.0592020592020592</v>
      </c>
      <c r="KJ44" s="13">
        <f t="shared" si="654"/>
        <v>0.75075075075075071</v>
      </c>
      <c r="KK44" s="13">
        <f t="shared" si="654"/>
        <v>5.1480051480051472</v>
      </c>
      <c r="KL44" s="13">
        <f t="shared" si="654"/>
        <v>4.4616044616044608</v>
      </c>
      <c r="KM44" s="13">
        <f t="shared" si="654"/>
        <v>3.7752037752037753</v>
      </c>
      <c r="KN44" s="13">
        <f t="shared" si="654"/>
        <v>3.226083226083226</v>
      </c>
      <c r="KO44" s="13">
        <f t="shared" si="654"/>
        <v>3.0888030888030884</v>
      </c>
      <c r="KP44" s="13">
        <f t="shared" si="654"/>
        <v>5.8344058344058336</v>
      </c>
      <c r="KQ44" s="13">
        <f t="shared" si="654"/>
        <v>5.4912054912054913</v>
      </c>
      <c r="KR44" s="13">
        <f t="shared" si="654"/>
        <v>5.4912054912054913</v>
      </c>
      <c r="KS44" s="13">
        <f t="shared" si="654"/>
        <v>5.1480051480051472</v>
      </c>
      <c r="KT44" s="13">
        <f t="shared" si="654"/>
        <v>5.1480051480051472</v>
      </c>
      <c r="KU44" s="13">
        <f t="shared" si="654"/>
        <v>5.1480051480051472</v>
      </c>
      <c r="KV44" s="13">
        <f t="shared" si="654"/>
        <v>3.7752037752037753</v>
      </c>
      <c r="KW44" s="13">
        <f t="shared" si="654"/>
        <v>3.26040326040326</v>
      </c>
      <c r="KX44" s="13">
        <f t="shared" si="654"/>
        <v>3.26040326040326</v>
      </c>
      <c r="KY44" s="13">
        <f t="shared" si="654"/>
        <v>3.0888030888030884</v>
      </c>
      <c r="KZ44" s="13">
        <f t="shared" si="654"/>
        <v>4.1184041184041185</v>
      </c>
      <c r="LA44" s="13">
        <f t="shared" si="654"/>
        <v>3.0888030888030884</v>
      </c>
      <c r="LB44" s="13">
        <f t="shared" si="654"/>
        <v>3.0888030888030884</v>
      </c>
      <c r="LC44" s="13">
        <f t="shared" si="654"/>
        <v>2.4024024024024024</v>
      </c>
      <c r="LD44" s="13">
        <f t="shared" si="654"/>
        <v>1.2355212355212357</v>
      </c>
      <c r="LE44" s="13">
        <f t="shared" si="654"/>
        <v>1.3728013728013728</v>
      </c>
      <c r="LF44" s="13">
        <f t="shared" si="654"/>
        <v>2.7456027456027456</v>
      </c>
      <c r="LG44" s="13">
        <f t="shared" si="654"/>
        <v>3.4320034320034316</v>
      </c>
      <c r="LH44" s="13">
        <f t="shared" si="654"/>
        <v>3.1574431574431574</v>
      </c>
      <c r="LI44" s="13">
        <f t="shared" si="654"/>
        <v>3.1574431574431574</v>
      </c>
      <c r="LJ44" s="13">
        <f t="shared" si="654"/>
        <v>1.3728013728013728</v>
      </c>
      <c r="LK44" s="13">
        <f t="shared" si="654"/>
        <v>1.0296010296010296</v>
      </c>
      <c r="LL44" s="13">
        <f t="shared" si="654"/>
        <v>1.0296010296010296</v>
      </c>
      <c r="LM44" s="13">
        <f t="shared" si="654"/>
        <v>1.3728013728013728</v>
      </c>
      <c r="LN44" s="13">
        <f t="shared" si="654"/>
        <v>1.0982410982410982</v>
      </c>
      <c r="LO44" s="13">
        <f t="shared" si="654"/>
        <v>0.61776061776061786</v>
      </c>
      <c r="LP44" s="13">
        <f t="shared" si="654"/>
        <v>0</v>
      </c>
      <c r="LQ44" s="13">
        <f t="shared" si="654"/>
        <v>0</v>
      </c>
      <c r="LR44" s="13">
        <f t="shared" si="654"/>
        <v>3.4320034320034316</v>
      </c>
      <c r="LS44" s="13">
        <f t="shared" ref="LS44:NB44" si="655">SUM(LS91,LS138)</f>
        <v>1.3728013728013728</v>
      </c>
      <c r="LT44" s="13">
        <f t="shared" si="655"/>
        <v>2.7456027456027456</v>
      </c>
      <c r="LU44" s="13">
        <f t="shared" si="655"/>
        <v>3.4320034320034316</v>
      </c>
      <c r="LV44" s="13">
        <f t="shared" si="655"/>
        <v>2.7456027456027456</v>
      </c>
      <c r="LW44" s="13">
        <f t="shared" si="655"/>
        <v>0</v>
      </c>
      <c r="LX44" s="13">
        <f t="shared" si="655"/>
        <v>0</v>
      </c>
      <c r="LY44" s="13">
        <f t="shared" si="655"/>
        <v>4.1184041184041185</v>
      </c>
      <c r="LZ44" s="13">
        <f t="shared" si="655"/>
        <v>1.7846417846417846</v>
      </c>
      <c r="MA44" s="13">
        <f t="shared" si="655"/>
        <v>2.6083226083226081</v>
      </c>
      <c r="MB44" s="13">
        <f t="shared" si="655"/>
        <v>3.4320034320034316</v>
      </c>
      <c r="MC44" s="13">
        <f t="shared" si="655"/>
        <v>2.7456027456027456</v>
      </c>
      <c r="MD44" s="13">
        <f t="shared" si="655"/>
        <v>2.4024024024024024</v>
      </c>
      <c r="ME44" s="13">
        <f t="shared" si="655"/>
        <v>1.5100815100815099</v>
      </c>
      <c r="MF44" s="13">
        <f t="shared" si="655"/>
        <v>0.68640068640068641</v>
      </c>
      <c r="MG44" s="13">
        <f t="shared" si="655"/>
        <v>0.68640068640068641</v>
      </c>
      <c r="MH44" s="13">
        <f t="shared" si="655"/>
        <v>1.5100815100815099</v>
      </c>
      <c r="MI44" s="13">
        <f t="shared" si="655"/>
        <v>2.0592020592020592</v>
      </c>
      <c r="MJ44" s="13">
        <f t="shared" si="655"/>
        <v>1.0296010296010296</v>
      </c>
      <c r="MK44" s="13">
        <f t="shared" si="655"/>
        <v>1.0296010296010296</v>
      </c>
      <c r="ML44" s="13">
        <f t="shared" si="655"/>
        <v>0.82368082368082352</v>
      </c>
      <c r="MM44" s="13">
        <f t="shared" si="655"/>
        <v>0.54912054912054908</v>
      </c>
      <c r="MN44" s="13">
        <f t="shared" si="655"/>
        <v>0.54912054912054908</v>
      </c>
      <c r="MO44" s="13">
        <f t="shared" si="655"/>
        <v>1.2355212355212357</v>
      </c>
      <c r="MP44" s="13">
        <f t="shared" si="655"/>
        <v>0</v>
      </c>
      <c r="MQ44" s="13">
        <f t="shared" si="655"/>
        <v>1.2355212355212357</v>
      </c>
      <c r="MR44" s="13">
        <f t="shared" si="655"/>
        <v>1.2355212355212357</v>
      </c>
      <c r="MS44" s="13">
        <f t="shared" si="655"/>
        <v>0.82368082368082352</v>
      </c>
      <c r="MT44" s="13">
        <f t="shared" si="655"/>
        <v>0.41184041184041176</v>
      </c>
      <c r="MU44" s="13">
        <f t="shared" si="655"/>
        <v>0.27456027456027454</v>
      </c>
      <c r="MV44" s="13">
        <f t="shared" si="655"/>
        <v>0</v>
      </c>
      <c r="MW44" s="13">
        <f t="shared" si="655"/>
        <v>0</v>
      </c>
      <c r="MX44" s="13">
        <f t="shared" si="655"/>
        <v>0.96096096096096106</v>
      </c>
      <c r="MY44" s="13">
        <f t="shared" si="655"/>
        <v>0.75504075504075496</v>
      </c>
      <c r="MZ44" s="13">
        <f t="shared" si="655"/>
        <v>0.48048048048048053</v>
      </c>
      <c r="NA44" s="13">
        <f t="shared" si="655"/>
        <v>0.34320034320034321</v>
      </c>
      <c r="NB44" s="13">
        <f t="shared" si="655"/>
        <v>0.34320034320034321</v>
      </c>
    </row>
    <row r="45" spans="1:366" ht="15">
      <c r="A45" s="22">
        <v>80</v>
      </c>
      <c r="B45" s="8" t="s">
        <v>115</v>
      </c>
      <c r="C45" s="13">
        <v>1</v>
      </c>
      <c r="D45" s="13">
        <v>1</v>
      </c>
      <c r="E45" s="13">
        <v>1</v>
      </c>
      <c r="F45" s="13">
        <v>1</v>
      </c>
      <c r="G45" s="13">
        <v>1</v>
      </c>
      <c r="H45" s="13">
        <v>1</v>
      </c>
      <c r="I45" s="13">
        <v>1</v>
      </c>
      <c r="J45" s="13">
        <v>1</v>
      </c>
      <c r="K45" s="13">
        <v>1</v>
      </c>
      <c r="L45" s="13">
        <v>1</v>
      </c>
      <c r="M45" s="13">
        <v>1</v>
      </c>
      <c r="N45" s="13">
        <v>1</v>
      </c>
      <c r="O45" s="13">
        <v>1</v>
      </c>
      <c r="P45" s="13">
        <v>1</v>
      </c>
      <c r="Q45" s="13">
        <v>1</v>
      </c>
      <c r="R45" s="13">
        <v>1</v>
      </c>
      <c r="S45" s="13">
        <v>1</v>
      </c>
      <c r="T45" s="13">
        <v>1</v>
      </c>
      <c r="U45" s="13">
        <v>1</v>
      </c>
      <c r="V45" s="13">
        <v>1</v>
      </c>
      <c r="W45" s="13">
        <v>1</v>
      </c>
      <c r="X45" s="13">
        <v>1</v>
      </c>
      <c r="Y45" s="13">
        <v>1</v>
      </c>
      <c r="Z45" s="13">
        <v>1</v>
      </c>
      <c r="AA45" s="13">
        <v>1</v>
      </c>
      <c r="AB45" s="13">
        <v>1</v>
      </c>
      <c r="AC45" s="13">
        <v>1</v>
      </c>
      <c r="AD45" s="13">
        <v>1</v>
      </c>
      <c r="AE45" s="13">
        <v>1</v>
      </c>
      <c r="AF45" s="13">
        <v>1</v>
      </c>
      <c r="AG45" s="13">
        <v>1</v>
      </c>
      <c r="AH45" s="13">
        <v>1</v>
      </c>
      <c r="AI45" s="13">
        <v>1</v>
      </c>
      <c r="AJ45" s="13">
        <v>1</v>
      </c>
      <c r="AK45" s="13">
        <v>1</v>
      </c>
      <c r="AL45" s="13">
        <v>1</v>
      </c>
      <c r="AM45" s="13">
        <v>1</v>
      </c>
      <c r="AN45" s="13">
        <v>1</v>
      </c>
      <c r="AO45" s="13">
        <v>1</v>
      </c>
      <c r="AP45" s="13">
        <v>1</v>
      </c>
      <c r="AQ45" s="13">
        <v>1</v>
      </c>
      <c r="AR45" s="13">
        <v>1</v>
      </c>
      <c r="AS45" s="13">
        <v>1</v>
      </c>
      <c r="AT45" s="13">
        <v>1</v>
      </c>
      <c r="AU45" s="13">
        <v>1</v>
      </c>
      <c r="AV45" s="13">
        <v>1</v>
      </c>
      <c r="AW45" s="13">
        <v>1</v>
      </c>
      <c r="AX45" s="13">
        <v>1</v>
      </c>
      <c r="AY45" s="13">
        <v>1</v>
      </c>
      <c r="AZ45" s="13">
        <v>1</v>
      </c>
      <c r="BA45" s="13">
        <v>1</v>
      </c>
      <c r="BB45" s="13">
        <v>1</v>
      </c>
      <c r="BC45" s="13">
        <v>1</v>
      </c>
      <c r="BD45" s="13">
        <v>1</v>
      </c>
      <c r="BE45" s="13">
        <v>1</v>
      </c>
      <c r="BF45" s="13">
        <v>1</v>
      </c>
      <c r="BG45" s="13">
        <v>1</v>
      </c>
      <c r="BH45" s="13">
        <v>1</v>
      </c>
      <c r="BI45" s="13">
        <v>1</v>
      </c>
      <c r="BJ45" s="13">
        <v>0</v>
      </c>
      <c r="BK45" s="13">
        <v>0</v>
      </c>
      <c r="BL45" s="13">
        <v>0</v>
      </c>
      <c r="BM45" s="13">
        <v>0</v>
      </c>
      <c r="BN45" s="13">
        <v>0</v>
      </c>
      <c r="BO45" s="13">
        <v>0</v>
      </c>
      <c r="BP45" s="13">
        <v>0</v>
      </c>
      <c r="BQ45" s="13">
        <v>0</v>
      </c>
      <c r="BR45" s="13">
        <v>0</v>
      </c>
      <c r="BS45" s="13">
        <v>0</v>
      </c>
      <c r="BT45" s="13">
        <v>0</v>
      </c>
      <c r="BU45" s="13">
        <v>0</v>
      </c>
      <c r="BV45" s="13">
        <v>0</v>
      </c>
      <c r="BW45" s="13">
        <v>0</v>
      </c>
      <c r="BX45" s="13">
        <v>0</v>
      </c>
      <c r="BY45" s="13">
        <v>0</v>
      </c>
      <c r="BZ45" s="13">
        <v>0</v>
      </c>
      <c r="CA45" s="13">
        <v>0</v>
      </c>
      <c r="CB45" s="13">
        <v>0</v>
      </c>
      <c r="CC45" s="13">
        <v>0</v>
      </c>
      <c r="CD45" s="13">
        <v>0</v>
      </c>
      <c r="CE45" s="13">
        <v>0</v>
      </c>
      <c r="CF45" s="13">
        <v>0</v>
      </c>
      <c r="CG45" s="13">
        <v>0</v>
      </c>
      <c r="CH45" s="13">
        <v>0</v>
      </c>
      <c r="CI45" s="13">
        <v>0</v>
      </c>
      <c r="CJ45" s="13">
        <v>0</v>
      </c>
      <c r="CK45" s="13">
        <v>0</v>
      </c>
      <c r="CL45" s="13">
        <v>0</v>
      </c>
      <c r="CM45" s="13">
        <v>0</v>
      </c>
      <c r="CN45" s="13">
        <v>0</v>
      </c>
      <c r="CO45" s="13">
        <v>1</v>
      </c>
      <c r="CP45" s="13">
        <v>1</v>
      </c>
      <c r="CQ45" s="13">
        <v>1</v>
      </c>
      <c r="CR45" s="13">
        <v>1</v>
      </c>
      <c r="CS45" s="13">
        <v>1</v>
      </c>
      <c r="CT45" s="13">
        <v>1</v>
      </c>
      <c r="CU45" s="13">
        <v>1</v>
      </c>
      <c r="CV45" s="13">
        <v>1</v>
      </c>
      <c r="CW45" s="13">
        <v>1</v>
      </c>
      <c r="CX45" s="13">
        <v>1</v>
      </c>
      <c r="CY45" s="13">
        <v>1</v>
      </c>
      <c r="CZ45" s="13">
        <v>1</v>
      </c>
      <c r="DA45" s="13">
        <v>1</v>
      </c>
      <c r="DB45" s="13">
        <v>1</v>
      </c>
      <c r="DC45" s="13">
        <v>1</v>
      </c>
      <c r="DD45" s="13">
        <v>1</v>
      </c>
      <c r="DE45" s="13">
        <v>1</v>
      </c>
      <c r="DF45" s="13">
        <v>1</v>
      </c>
      <c r="DG45" s="13">
        <v>1</v>
      </c>
      <c r="DH45" s="13">
        <v>1</v>
      </c>
      <c r="DI45" s="13">
        <v>0</v>
      </c>
      <c r="DJ45" s="13">
        <v>0</v>
      </c>
      <c r="DK45" s="13">
        <v>0</v>
      </c>
      <c r="DL45" s="13">
        <v>0</v>
      </c>
      <c r="DM45" s="13">
        <v>0</v>
      </c>
      <c r="DN45" s="13">
        <v>0</v>
      </c>
      <c r="DO45" s="13">
        <v>0</v>
      </c>
      <c r="DP45" s="13">
        <v>0</v>
      </c>
      <c r="DQ45" s="13">
        <v>0</v>
      </c>
      <c r="DR45" s="13">
        <v>0</v>
      </c>
      <c r="DS45" s="13">
        <v>0</v>
      </c>
      <c r="DT45" s="13">
        <v>0</v>
      </c>
      <c r="DU45" s="13">
        <v>0</v>
      </c>
      <c r="DV45" s="13">
        <v>0</v>
      </c>
      <c r="DW45" s="13">
        <v>0</v>
      </c>
      <c r="DX45" s="13">
        <v>0</v>
      </c>
      <c r="DY45" s="13">
        <v>0</v>
      </c>
      <c r="DZ45" s="13">
        <v>0</v>
      </c>
      <c r="EA45" s="13">
        <v>0</v>
      </c>
      <c r="EB45" s="13">
        <v>0</v>
      </c>
      <c r="EC45" s="13">
        <v>1</v>
      </c>
      <c r="ED45" s="13">
        <v>1</v>
      </c>
      <c r="EE45" s="13">
        <v>1</v>
      </c>
      <c r="EF45" s="13">
        <v>1</v>
      </c>
      <c r="EG45" s="13">
        <v>1</v>
      </c>
      <c r="EH45" s="13">
        <v>1</v>
      </c>
      <c r="EI45" s="13">
        <v>1</v>
      </c>
      <c r="EJ45" s="13">
        <v>1</v>
      </c>
      <c r="EK45" s="13">
        <v>1</v>
      </c>
      <c r="EL45" s="13">
        <v>1</v>
      </c>
      <c r="EM45" s="13">
        <v>1</v>
      </c>
      <c r="EN45" s="13">
        <v>1</v>
      </c>
      <c r="EO45" s="13">
        <v>1</v>
      </c>
      <c r="EP45" s="13">
        <v>1</v>
      </c>
      <c r="EQ45" s="13">
        <v>1</v>
      </c>
      <c r="ER45" s="13">
        <v>1</v>
      </c>
      <c r="ES45" s="13">
        <v>1</v>
      </c>
      <c r="ET45" s="13">
        <v>1</v>
      </c>
      <c r="EU45" s="13">
        <v>1</v>
      </c>
      <c r="EV45" s="13">
        <v>1</v>
      </c>
      <c r="EW45" s="13">
        <v>1</v>
      </c>
      <c r="EX45" s="13">
        <v>1</v>
      </c>
      <c r="EY45" s="13">
        <v>1</v>
      </c>
      <c r="EZ45" s="13">
        <v>1</v>
      </c>
      <c r="FA45" s="13">
        <v>1</v>
      </c>
      <c r="FB45" s="13">
        <v>1</v>
      </c>
      <c r="FC45" s="13">
        <v>1</v>
      </c>
      <c r="FD45" s="13">
        <v>1</v>
      </c>
      <c r="FE45" s="13">
        <v>1</v>
      </c>
      <c r="FF45" s="13">
        <v>1</v>
      </c>
      <c r="FG45" s="13">
        <v>1</v>
      </c>
      <c r="FH45" s="13">
        <v>1</v>
      </c>
      <c r="FI45" s="13">
        <v>1</v>
      </c>
      <c r="FJ45" s="13">
        <v>1</v>
      </c>
      <c r="FK45" s="13">
        <v>1</v>
      </c>
      <c r="FL45" s="13">
        <v>1</v>
      </c>
      <c r="FM45" s="13">
        <v>1</v>
      </c>
      <c r="FN45" s="13">
        <v>1</v>
      </c>
      <c r="FO45" s="13">
        <v>1</v>
      </c>
      <c r="FP45" s="13">
        <v>1</v>
      </c>
      <c r="FQ45" s="13">
        <v>1</v>
      </c>
      <c r="FR45" s="13">
        <v>1</v>
      </c>
      <c r="FS45" s="13">
        <v>1</v>
      </c>
      <c r="FT45" s="13">
        <v>1</v>
      </c>
      <c r="FU45" s="13">
        <v>1</v>
      </c>
      <c r="FV45" s="13">
        <v>1</v>
      </c>
      <c r="FW45" s="13">
        <v>1</v>
      </c>
      <c r="FX45" s="13">
        <v>1</v>
      </c>
      <c r="FY45" s="13">
        <v>1</v>
      </c>
      <c r="FZ45" s="13">
        <v>1</v>
      </c>
      <c r="GA45" s="13">
        <v>1</v>
      </c>
      <c r="GB45" s="13">
        <v>1</v>
      </c>
      <c r="GC45" s="13">
        <v>1</v>
      </c>
      <c r="GD45" s="13">
        <v>1</v>
      </c>
      <c r="GE45" s="13">
        <v>1</v>
      </c>
      <c r="GF45" s="13">
        <v>1</v>
      </c>
      <c r="GG45" s="13">
        <v>1</v>
      </c>
      <c r="GH45" s="13">
        <v>1</v>
      </c>
      <c r="GI45" s="13">
        <v>1</v>
      </c>
      <c r="GJ45" s="13">
        <v>1</v>
      </c>
      <c r="GK45" s="13">
        <v>1</v>
      </c>
      <c r="GL45" s="13">
        <v>1</v>
      </c>
      <c r="GM45" s="13">
        <v>1</v>
      </c>
      <c r="GN45" s="13">
        <v>1</v>
      </c>
      <c r="GO45" s="13">
        <v>1</v>
      </c>
      <c r="GP45" s="13">
        <v>1</v>
      </c>
      <c r="GQ45" s="13">
        <v>1</v>
      </c>
      <c r="GR45" s="13">
        <v>1</v>
      </c>
      <c r="GS45" s="13">
        <v>1</v>
      </c>
      <c r="GT45" s="13">
        <v>1</v>
      </c>
      <c r="GU45" s="13">
        <v>1</v>
      </c>
      <c r="GV45" s="13">
        <v>1</v>
      </c>
      <c r="GW45" s="13">
        <v>1</v>
      </c>
      <c r="GX45" s="13">
        <v>1</v>
      </c>
      <c r="GY45" s="13">
        <v>1</v>
      </c>
      <c r="GZ45" s="13">
        <v>1</v>
      </c>
      <c r="HA45" s="13">
        <v>1</v>
      </c>
      <c r="HB45" s="13">
        <v>1</v>
      </c>
      <c r="HC45" s="13">
        <v>1</v>
      </c>
      <c r="HD45" s="13">
        <v>1</v>
      </c>
      <c r="HE45" s="13">
        <v>1</v>
      </c>
      <c r="HF45" s="13">
        <v>1</v>
      </c>
      <c r="HG45" s="13">
        <v>1</v>
      </c>
      <c r="HH45" s="13">
        <v>1</v>
      </c>
      <c r="HI45" s="13">
        <v>1</v>
      </c>
      <c r="HJ45" s="13">
        <v>1</v>
      </c>
      <c r="HK45" s="13">
        <v>1</v>
      </c>
      <c r="HL45" s="13">
        <v>1</v>
      </c>
      <c r="HM45" s="13">
        <v>1</v>
      </c>
      <c r="HN45" s="13">
        <v>1</v>
      </c>
      <c r="HO45" s="13">
        <v>1</v>
      </c>
      <c r="HP45" s="13">
        <v>1</v>
      </c>
      <c r="HQ45" s="13">
        <v>1</v>
      </c>
      <c r="HR45" s="13">
        <v>1</v>
      </c>
      <c r="HS45" s="13">
        <v>1</v>
      </c>
      <c r="HT45" s="13">
        <v>1</v>
      </c>
      <c r="HU45" s="13">
        <v>1</v>
      </c>
      <c r="HV45" s="13">
        <v>1</v>
      </c>
      <c r="HW45" s="13">
        <v>1</v>
      </c>
      <c r="HX45" s="13">
        <v>1</v>
      </c>
      <c r="HY45" s="13">
        <f>SUM(HY92,HY139)</f>
        <v>0</v>
      </c>
      <c r="HZ45" s="13">
        <f>SUM(HZ92,HZ139)</f>
        <v>0</v>
      </c>
      <c r="IA45" s="13">
        <f>SUM(IA92,IA139)</f>
        <v>0</v>
      </c>
      <c r="IB45" s="13">
        <f>SUM(IB92,IB139)</f>
        <v>0</v>
      </c>
      <c r="IC45" s="13">
        <f>SUM(IC92,IC139)</f>
        <v>0</v>
      </c>
      <c r="ID45" s="13">
        <f t="shared" ref="ID45:IO45" si="656">SUM(ID92,ID139)</f>
        <v>0</v>
      </c>
      <c r="IE45" s="13">
        <f t="shared" si="656"/>
        <v>0</v>
      </c>
      <c r="IF45" s="13">
        <f t="shared" si="656"/>
        <v>0</v>
      </c>
      <c r="IG45" s="13">
        <f t="shared" si="656"/>
        <v>0</v>
      </c>
      <c r="IH45" s="13">
        <f t="shared" si="656"/>
        <v>0</v>
      </c>
      <c r="II45" s="13">
        <f t="shared" si="656"/>
        <v>0</v>
      </c>
      <c r="IJ45" s="13">
        <f t="shared" si="656"/>
        <v>0</v>
      </c>
      <c r="IK45" s="13">
        <f t="shared" si="656"/>
        <v>0</v>
      </c>
      <c r="IL45" s="13">
        <f t="shared" si="656"/>
        <v>0</v>
      </c>
      <c r="IM45" s="13">
        <f t="shared" si="656"/>
        <v>0</v>
      </c>
      <c r="IN45" s="13">
        <f t="shared" si="656"/>
        <v>0</v>
      </c>
      <c r="IO45" s="13">
        <f t="shared" si="656"/>
        <v>0</v>
      </c>
      <c r="IP45" s="13">
        <f t="shared" si="623"/>
        <v>4</v>
      </c>
      <c r="IQ45" s="13">
        <f t="shared" ref="IQ45:JF45" si="657">SUM(IQ92,IQ139)</f>
        <v>4</v>
      </c>
      <c r="IR45" s="13">
        <f t="shared" si="657"/>
        <v>4</v>
      </c>
      <c r="IS45" s="13">
        <f t="shared" si="657"/>
        <v>4</v>
      </c>
      <c r="IT45" s="13">
        <f t="shared" si="657"/>
        <v>2</v>
      </c>
      <c r="IU45" s="13">
        <f t="shared" si="657"/>
        <v>4</v>
      </c>
      <c r="IV45" s="13">
        <f t="shared" si="657"/>
        <v>4</v>
      </c>
      <c r="IW45" s="13">
        <f t="shared" si="657"/>
        <v>0</v>
      </c>
      <c r="IX45" s="13">
        <f t="shared" si="657"/>
        <v>0</v>
      </c>
      <c r="IY45" s="13">
        <f t="shared" si="657"/>
        <v>0</v>
      </c>
      <c r="IZ45" s="13">
        <f t="shared" si="657"/>
        <v>0</v>
      </c>
      <c r="JA45" s="13">
        <f t="shared" si="657"/>
        <v>0</v>
      </c>
      <c r="JB45" s="13">
        <f t="shared" si="657"/>
        <v>0</v>
      </c>
      <c r="JC45" s="13">
        <f t="shared" si="657"/>
        <v>0</v>
      </c>
      <c r="JD45" s="13">
        <f t="shared" si="657"/>
        <v>0</v>
      </c>
      <c r="JE45" s="13">
        <f t="shared" si="657"/>
        <v>0</v>
      </c>
      <c r="JF45" s="13">
        <f t="shared" si="657"/>
        <v>0</v>
      </c>
      <c r="JG45" s="13">
        <f t="shared" ref="JG45:LR45" si="658">SUM(JG92,JG139)</f>
        <v>0</v>
      </c>
      <c r="JH45" s="13">
        <f t="shared" si="658"/>
        <v>0</v>
      </c>
      <c r="JI45" s="13">
        <f t="shared" si="658"/>
        <v>0</v>
      </c>
      <c r="JJ45" s="13">
        <f t="shared" si="658"/>
        <v>0</v>
      </c>
      <c r="JK45" s="13">
        <f t="shared" si="658"/>
        <v>0</v>
      </c>
      <c r="JL45" s="13">
        <f t="shared" si="658"/>
        <v>0</v>
      </c>
      <c r="JM45" s="13">
        <f t="shared" si="658"/>
        <v>0</v>
      </c>
      <c r="JN45" s="13">
        <f t="shared" si="658"/>
        <v>0</v>
      </c>
      <c r="JO45" s="13">
        <f t="shared" si="658"/>
        <v>0</v>
      </c>
      <c r="JP45" s="13">
        <f t="shared" si="658"/>
        <v>0</v>
      </c>
      <c r="JQ45" s="13">
        <f t="shared" si="658"/>
        <v>0</v>
      </c>
      <c r="JR45" s="13">
        <f t="shared" si="658"/>
        <v>0</v>
      </c>
      <c r="JS45" s="13">
        <f t="shared" si="658"/>
        <v>0</v>
      </c>
      <c r="JT45" s="13">
        <f t="shared" si="658"/>
        <v>0</v>
      </c>
      <c r="JU45" s="13">
        <f t="shared" si="658"/>
        <v>0</v>
      </c>
      <c r="JV45" s="13">
        <f t="shared" si="658"/>
        <v>0</v>
      </c>
      <c r="JW45" s="13">
        <f t="shared" si="658"/>
        <v>0</v>
      </c>
      <c r="JX45" s="13">
        <f t="shared" si="658"/>
        <v>0</v>
      </c>
      <c r="JY45" s="13">
        <f t="shared" si="658"/>
        <v>0</v>
      </c>
      <c r="JZ45" s="13">
        <f t="shared" si="658"/>
        <v>0</v>
      </c>
      <c r="KA45" s="13">
        <f t="shared" si="658"/>
        <v>0</v>
      </c>
      <c r="KB45" s="13">
        <f t="shared" si="658"/>
        <v>0</v>
      </c>
      <c r="KC45" s="13">
        <f t="shared" si="658"/>
        <v>0</v>
      </c>
      <c r="KD45" s="13">
        <f t="shared" si="658"/>
        <v>0</v>
      </c>
      <c r="KE45" s="13">
        <f t="shared" si="658"/>
        <v>0</v>
      </c>
      <c r="KF45" s="13">
        <f t="shared" si="658"/>
        <v>0</v>
      </c>
      <c r="KG45" s="13">
        <f t="shared" si="658"/>
        <v>0</v>
      </c>
      <c r="KH45" s="13">
        <f t="shared" si="658"/>
        <v>0</v>
      </c>
      <c r="KI45" s="13">
        <f t="shared" si="658"/>
        <v>0</v>
      </c>
      <c r="KJ45" s="13">
        <f t="shared" si="658"/>
        <v>0</v>
      </c>
      <c r="KK45" s="13">
        <f t="shared" si="658"/>
        <v>0</v>
      </c>
      <c r="KL45" s="13">
        <f t="shared" si="658"/>
        <v>0</v>
      </c>
      <c r="KM45" s="13">
        <f t="shared" si="658"/>
        <v>0</v>
      </c>
      <c r="KN45" s="13">
        <f t="shared" si="658"/>
        <v>0</v>
      </c>
      <c r="KO45" s="13">
        <f t="shared" si="658"/>
        <v>0</v>
      </c>
      <c r="KP45" s="13">
        <f t="shared" si="658"/>
        <v>4</v>
      </c>
      <c r="KQ45" s="13">
        <f t="shared" si="658"/>
        <v>4</v>
      </c>
      <c r="KR45" s="13">
        <f t="shared" si="658"/>
        <v>4</v>
      </c>
      <c r="KS45" s="13">
        <f t="shared" si="658"/>
        <v>3</v>
      </c>
      <c r="KT45" s="13">
        <f t="shared" si="658"/>
        <v>1</v>
      </c>
      <c r="KU45" s="13">
        <f t="shared" si="658"/>
        <v>0</v>
      </c>
      <c r="KV45" s="13">
        <f t="shared" si="658"/>
        <v>0</v>
      </c>
      <c r="KW45" s="13">
        <f t="shared" si="658"/>
        <v>0</v>
      </c>
      <c r="KX45" s="13">
        <f t="shared" si="658"/>
        <v>0</v>
      </c>
      <c r="KY45" s="13">
        <f t="shared" si="658"/>
        <v>0</v>
      </c>
      <c r="KZ45" s="13">
        <f t="shared" si="658"/>
        <v>0</v>
      </c>
      <c r="LA45" s="13">
        <f t="shared" si="658"/>
        <v>0</v>
      </c>
      <c r="LB45" s="13">
        <f t="shared" si="658"/>
        <v>0</v>
      </c>
      <c r="LC45" s="13">
        <f t="shared" si="658"/>
        <v>0</v>
      </c>
      <c r="LD45" s="13">
        <f t="shared" si="658"/>
        <v>0</v>
      </c>
      <c r="LE45" s="13">
        <f t="shared" si="658"/>
        <v>0</v>
      </c>
      <c r="LF45" s="13">
        <f t="shared" si="658"/>
        <v>0</v>
      </c>
      <c r="LG45" s="13">
        <f t="shared" si="658"/>
        <v>0</v>
      </c>
      <c r="LH45" s="13">
        <f t="shared" si="658"/>
        <v>0</v>
      </c>
      <c r="LI45" s="13">
        <f t="shared" si="658"/>
        <v>0</v>
      </c>
      <c r="LJ45" s="13">
        <f t="shared" si="658"/>
        <v>0</v>
      </c>
      <c r="LK45" s="13">
        <f t="shared" si="658"/>
        <v>0</v>
      </c>
      <c r="LL45" s="13">
        <f t="shared" si="658"/>
        <v>0</v>
      </c>
      <c r="LM45" s="13">
        <f t="shared" si="658"/>
        <v>0</v>
      </c>
      <c r="LN45" s="13">
        <f t="shared" si="658"/>
        <v>0</v>
      </c>
      <c r="LO45" s="13">
        <f t="shared" si="658"/>
        <v>0</v>
      </c>
      <c r="LP45" s="13">
        <f t="shared" si="658"/>
        <v>0</v>
      </c>
      <c r="LQ45" s="13">
        <f t="shared" si="658"/>
        <v>0</v>
      </c>
      <c r="LR45" s="13">
        <f t="shared" si="658"/>
        <v>0</v>
      </c>
      <c r="LS45" s="13">
        <f t="shared" ref="LS45:NB45" si="659">SUM(LS92,LS139)</f>
        <v>0</v>
      </c>
      <c r="LT45" s="13">
        <f t="shared" si="659"/>
        <v>0</v>
      </c>
      <c r="LU45" s="13">
        <f t="shared" si="659"/>
        <v>0</v>
      </c>
      <c r="LV45" s="13">
        <f t="shared" si="659"/>
        <v>0</v>
      </c>
      <c r="LW45" s="13">
        <f t="shared" si="659"/>
        <v>0</v>
      </c>
      <c r="LX45" s="13">
        <f t="shared" si="659"/>
        <v>0</v>
      </c>
      <c r="LY45" s="13">
        <f t="shared" si="659"/>
        <v>0</v>
      </c>
      <c r="LZ45" s="13">
        <f t="shared" si="659"/>
        <v>0</v>
      </c>
      <c r="MA45" s="13">
        <f t="shared" si="659"/>
        <v>0</v>
      </c>
      <c r="MB45" s="13">
        <f t="shared" si="659"/>
        <v>0</v>
      </c>
      <c r="MC45" s="13">
        <f t="shared" si="659"/>
        <v>0</v>
      </c>
      <c r="MD45" s="13">
        <f t="shared" si="659"/>
        <v>0</v>
      </c>
      <c r="ME45" s="13">
        <f t="shared" si="659"/>
        <v>0</v>
      </c>
      <c r="MF45" s="13">
        <f t="shared" si="659"/>
        <v>0</v>
      </c>
      <c r="MG45" s="13">
        <f t="shared" si="659"/>
        <v>0</v>
      </c>
      <c r="MH45" s="13">
        <f t="shared" si="659"/>
        <v>0</v>
      </c>
      <c r="MI45" s="13">
        <f t="shared" si="659"/>
        <v>0</v>
      </c>
      <c r="MJ45" s="13">
        <f t="shared" si="659"/>
        <v>0</v>
      </c>
      <c r="MK45" s="13">
        <f t="shared" si="659"/>
        <v>0</v>
      </c>
      <c r="ML45" s="13">
        <f t="shared" si="659"/>
        <v>0</v>
      </c>
      <c r="MM45" s="13">
        <f t="shared" si="659"/>
        <v>0</v>
      </c>
      <c r="MN45" s="13">
        <f t="shared" si="659"/>
        <v>0</v>
      </c>
      <c r="MO45" s="13">
        <f t="shared" si="659"/>
        <v>0</v>
      </c>
      <c r="MP45" s="13">
        <f t="shared" si="659"/>
        <v>0</v>
      </c>
      <c r="MQ45" s="13">
        <f t="shared" si="659"/>
        <v>0</v>
      </c>
      <c r="MR45" s="13">
        <f t="shared" si="659"/>
        <v>0</v>
      </c>
      <c r="MS45" s="13">
        <f t="shared" si="659"/>
        <v>0</v>
      </c>
      <c r="MT45" s="13">
        <f t="shared" si="659"/>
        <v>0</v>
      </c>
      <c r="MU45" s="13">
        <f t="shared" si="659"/>
        <v>0</v>
      </c>
      <c r="MV45" s="13">
        <f t="shared" si="659"/>
        <v>0</v>
      </c>
      <c r="MW45" s="13">
        <f t="shared" si="659"/>
        <v>0</v>
      </c>
      <c r="MX45" s="13">
        <f t="shared" si="659"/>
        <v>0</v>
      </c>
      <c r="MY45" s="13">
        <f t="shared" si="659"/>
        <v>0</v>
      </c>
      <c r="MZ45" s="13">
        <f t="shared" si="659"/>
        <v>0</v>
      </c>
      <c r="NA45" s="13">
        <f t="shared" si="659"/>
        <v>0</v>
      </c>
      <c r="NB45" s="13">
        <f t="shared" si="659"/>
        <v>0</v>
      </c>
    </row>
    <row r="46" spans="1:366" ht="15">
      <c r="A46" s="22">
        <v>63</v>
      </c>
      <c r="B46" s="8" t="s">
        <v>116</v>
      </c>
      <c r="C46" s="13">
        <f>C93+C140</f>
        <v>0.5</v>
      </c>
      <c r="D46" s="13">
        <f t="shared" ref="D46:E46" si="660">D93+D140</f>
        <v>0.5</v>
      </c>
      <c r="E46" s="13">
        <f t="shared" si="660"/>
        <v>0.5</v>
      </c>
      <c r="F46" s="13">
        <f t="shared" ref="F46:N46" si="661">F93+F140</f>
        <v>0.5</v>
      </c>
      <c r="G46" s="13">
        <f t="shared" si="661"/>
        <v>0.5</v>
      </c>
      <c r="H46" s="13">
        <f t="shared" si="661"/>
        <v>0.5</v>
      </c>
      <c r="I46" s="13">
        <f t="shared" si="661"/>
        <v>0.5</v>
      </c>
      <c r="J46" s="13">
        <f t="shared" si="661"/>
        <v>0.5</v>
      </c>
      <c r="K46" s="13">
        <f t="shared" si="661"/>
        <v>0.5</v>
      </c>
      <c r="L46" s="13">
        <f t="shared" si="661"/>
        <v>0.5</v>
      </c>
      <c r="M46" s="13">
        <f t="shared" si="661"/>
        <v>0.5</v>
      </c>
      <c r="N46" s="13">
        <f t="shared" si="661"/>
        <v>0.5</v>
      </c>
      <c r="O46" s="13">
        <f t="shared" ref="O46:BZ46" si="662">O93+O140</f>
        <v>0.5</v>
      </c>
      <c r="P46" s="13">
        <f t="shared" si="662"/>
        <v>0.5</v>
      </c>
      <c r="Q46" s="13">
        <f t="shared" si="662"/>
        <v>0.5</v>
      </c>
      <c r="R46" s="13">
        <f t="shared" si="662"/>
        <v>0.5</v>
      </c>
      <c r="S46" s="13">
        <f t="shared" si="662"/>
        <v>0.5</v>
      </c>
      <c r="T46" s="13">
        <f t="shared" si="662"/>
        <v>0.5</v>
      </c>
      <c r="U46" s="13">
        <f t="shared" si="662"/>
        <v>0.5</v>
      </c>
      <c r="V46" s="13">
        <f t="shared" si="662"/>
        <v>0.5</v>
      </c>
      <c r="W46" s="13">
        <f t="shared" si="662"/>
        <v>0.5</v>
      </c>
      <c r="X46" s="13">
        <f t="shared" si="662"/>
        <v>0.5</v>
      </c>
      <c r="Y46" s="13">
        <f t="shared" si="662"/>
        <v>0.5</v>
      </c>
      <c r="Z46" s="13">
        <f t="shared" si="662"/>
        <v>0.5</v>
      </c>
      <c r="AA46" s="13">
        <f t="shared" si="662"/>
        <v>0.5</v>
      </c>
      <c r="AB46" s="13">
        <f t="shared" si="662"/>
        <v>0.5</v>
      </c>
      <c r="AC46" s="13">
        <f t="shared" si="662"/>
        <v>0.5</v>
      </c>
      <c r="AD46" s="13">
        <f t="shared" si="662"/>
        <v>0.5</v>
      </c>
      <c r="AE46" s="13">
        <f t="shared" si="662"/>
        <v>0.5</v>
      </c>
      <c r="AF46" s="13">
        <f t="shared" si="662"/>
        <v>0.5</v>
      </c>
      <c r="AG46" s="13">
        <f t="shared" si="662"/>
        <v>0.5</v>
      </c>
      <c r="AH46" s="13">
        <f t="shared" si="662"/>
        <v>0.5</v>
      </c>
      <c r="AI46" s="13">
        <f t="shared" si="662"/>
        <v>0.5</v>
      </c>
      <c r="AJ46" s="13">
        <f t="shared" si="662"/>
        <v>0.5</v>
      </c>
      <c r="AK46" s="13">
        <f t="shared" si="662"/>
        <v>0.5</v>
      </c>
      <c r="AL46" s="13">
        <f t="shared" si="662"/>
        <v>0.5</v>
      </c>
      <c r="AM46" s="13">
        <f t="shared" si="662"/>
        <v>0.5</v>
      </c>
      <c r="AN46" s="13">
        <f t="shared" si="662"/>
        <v>0.5</v>
      </c>
      <c r="AO46" s="13">
        <f t="shared" si="662"/>
        <v>0.5</v>
      </c>
      <c r="AP46" s="13">
        <f t="shared" si="662"/>
        <v>0.5</v>
      </c>
      <c r="AQ46" s="13">
        <f t="shared" si="662"/>
        <v>0.5</v>
      </c>
      <c r="AR46" s="13">
        <f t="shared" si="662"/>
        <v>0.5</v>
      </c>
      <c r="AS46" s="13">
        <f t="shared" si="662"/>
        <v>0.5</v>
      </c>
      <c r="AT46" s="13">
        <f t="shared" si="662"/>
        <v>0.5</v>
      </c>
      <c r="AU46" s="13">
        <f t="shared" si="662"/>
        <v>0.5</v>
      </c>
      <c r="AV46" s="13">
        <f t="shared" si="662"/>
        <v>0.5</v>
      </c>
      <c r="AW46" s="13">
        <f t="shared" si="662"/>
        <v>0.5</v>
      </c>
      <c r="AX46" s="13">
        <f t="shared" si="662"/>
        <v>0.5</v>
      </c>
      <c r="AY46" s="13">
        <f t="shared" si="662"/>
        <v>0.5</v>
      </c>
      <c r="AZ46" s="13">
        <f t="shared" si="662"/>
        <v>0.5</v>
      </c>
      <c r="BA46" s="13">
        <f t="shared" si="662"/>
        <v>0.5</v>
      </c>
      <c r="BB46" s="13">
        <f t="shared" si="662"/>
        <v>0.5</v>
      </c>
      <c r="BC46" s="13">
        <f t="shared" si="662"/>
        <v>0.5</v>
      </c>
      <c r="BD46" s="13">
        <f t="shared" si="662"/>
        <v>0.5</v>
      </c>
      <c r="BE46" s="13">
        <f t="shared" si="662"/>
        <v>0.5</v>
      </c>
      <c r="BF46" s="13">
        <f t="shared" si="662"/>
        <v>0.5</v>
      </c>
      <c r="BG46" s="13">
        <f t="shared" si="662"/>
        <v>0.5</v>
      </c>
      <c r="BH46" s="13">
        <f t="shared" si="662"/>
        <v>0.5</v>
      </c>
      <c r="BI46" s="13">
        <f t="shared" si="662"/>
        <v>0.5</v>
      </c>
      <c r="BJ46" s="13">
        <f t="shared" si="662"/>
        <v>0.5</v>
      </c>
      <c r="BK46" s="13">
        <f t="shared" si="662"/>
        <v>0.5</v>
      </c>
      <c r="BL46" s="13">
        <f t="shared" si="662"/>
        <v>0.5</v>
      </c>
      <c r="BM46" s="13">
        <f t="shared" si="662"/>
        <v>0.5</v>
      </c>
      <c r="BN46" s="13">
        <f t="shared" si="662"/>
        <v>0.5</v>
      </c>
      <c r="BO46" s="13">
        <f t="shared" si="662"/>
        <v>0.5</v>
      </c>
      <c r="BP46" s="13">
        <f t="shared" si="662"/>
        <v>0.5</v>
      </c>
      <c r="BQ46" s="13">
        <f t="shared" si="662"/>
        <v>0.5</v>
      </c>
      <c r="BR46" s="13">
        <f t="shared" si="662"/>
        <v>0.5</v>
      </c>
      <c r="BS46" s="13">
        <f t="shared" si="662"/>
        <v>0.5</v>
      </c>
      <c r="BT46" s="13">
        <f t="shared" si="662"/>
        <v>0.5</v>
      </c>
      <c r="BU46" s="13">
        <f t="shared" si="662"/>
        <v>0.5</v>
      </c>
      <c r="BV46" s="13">
        <f t="shared" si="662"/>
        <v>0.5</v>
      </c>
      <c r="BW46" s="13">
        <f t="shared" si="662"/>
        <v>0.5</v>
      </c>
      <c r="BX46" s="13">
        <f t="shared" si="662"/>
        <v>0.5</v>
      </c>
      <c r="BY46" s="13">
        <f t="shared" si="662"/>
        <v>0.5</v>
      </c>
      <c r="BZ46" s="13">
        <f t="shared" si="662"/>
        <v>0.5</v>
      </c>
      <c r="CA46" s="13">
        <f t="shared" ref="CA46:EL46" si="663">CA93+CA140</f>
        <v>0.5</v>
      </c>
      <c r="CB46" s="13">
        <f t="shared" si="663"/>
        <v>0.5</v>
      </c>
      <c r="CC46" s="13">
        <f t="shared" si="663"/>
        <v>0.5</v>
      </c>
      <c r="CD46" s="13">
        <f t="shared" si="663"/>
        <v>0.5</v>
      </c>
      <c r="CE46" s="13">
        <f t="shared" si="663"/>
        <v>0.5</v>
      </c>
      <c r="CF46" s="13">
        <f t="shared" si="663"/>
        <v>0.5</v>
      </c>
      <c r="CG46" s="13">
        <f t="shared" si="663"/>
        <v>0.5</v>
      </c>
      <c r="CH46" s="13">
        <f t="shared" si="663"/>
        <v>0.5</v>
      </c>
      <c r="CI46" s="13">
        <f t="shared" si="663"/>
        <v>0.5</v>
      </c>
      <c r="CJ46" s="13">
        <f t="shared" si="663"/>
        <v>0.5</v>
      </c>
      <c r="CK46" s="13">
        <f t="shared" si="663"/>
        <v>0.5</v>
      </c>
      <c r="CL46" s="13">
        <f t="shared" si="663"/>
        <v>0.5</v>
      </c>
      <c r="CM46" s="13">
        <f t="shared" si="663"/>
        <v>0.5</v>
      </c>
      <c r="CN46" s="13">
        <f t="shared" si="663"/>
        <v>0.5</v>
      </c>
      <c r="CO46" s="13">
        <f t="shared" si="663"/>
        <v>0.5</v>
      </c>
      <c r="CP46" s="13">
        <f t="shared" si="663"/>
        <v>0.5</v>
      </c>
      <c r="CQ46" s="13">
        <f t="shared" si="663"/>
        <v>0.5</v>
      </c>
      <c r="CR46" s="13">
        <f t="shared" si="663"/>
        <v>0.5</v>
      </c>
      <c r="CS46" s="13">
        <f t="shared" si="663"/>
        <v>0.5</v>
      </c>
      <c r="CT46" s="13">
        <f t="shared" si="663"/>
        <v>0.5</v>
      </c>
      <c r="CU46" s="13">
        <f t="shared" si="663"/>
        <v>0.5</v>
      </c>
      <c r="CV46" s="13">
        <f t="shared" si="663"/>
        <v>0.5</v>
      </c>
      <c r="CW46" s="13">
        <f t="shared" si="663"/>
        <v>0.5</v>
      </c>
      <c r="CX46" s="13">
        <f t="shared" si="663"/>
        <v>0.5</v>
      </c>
      <c r="CY46" s="13">
        <f t="shared" si="663"/>
        <v>0.5</v>
      </c>
      <c r="CZ46" s="13">
        <f t="shared" si="663"/>
        <v>0.5</v>
      </c>
      <c r="DA46" s="13">
        <f t="shared" si="663"/>
        <v>0.5</v>
      </c>
      <c r="DB46" s="13">
        <f t="shared" si="663"/>
        <v>0.5</v>
      </c>
      <c r="DC46" s="13">
        <f t="shared" si="663"/>
        <v>0.5</v>
      </c>
      <c r="DD46" s="13">
        <f t="shared" si="663"/>
        <v>0.5</v>
      </c>
      <c r="DE46" s="13">
        <f t="shared" si="663"/>
        <v>0.5</v>
      </c>
      <c r="DF46" s="13">
        <f t="shared" si="663"/>
        <v>0.5</v>
      </c>
      <c r="DG46" s="13">
        <f t="shared" si="663"/>
        <v>0.5</v>
      </c>
      <c r="DH46" s="13">
        <f t="shared" si="663"/>
        <v>0.5</v>
      </c>
      <c r="DI46" s="13">
        <f t="shared" si="663"/>
        <v>0.5</v>
      </c>
      <c r="DJ46" s="13">
        <f t="shared" si="663"/>
        <v>0.5</v>
      </c>
      <c r="DK46" s="13">
        <f t="shared" si="663"/>
        <v>0.5</v>
      </c>
      <c r="DL46" s="13">
        <f t="shared" si="663"/>
        <v>0.5</v>
      </c>
      <c r="DM46" s="13">
        <f t="shared" si="663"/>
        <v>0.5</v>
      </c>
      <c r="DN46" s="13">
        <f t="shared" si="663"/>
        <v>0.5</v>
      </c>
      <c r="DO46" s="13">
        <f t="shared" si="663"/>
        <v>0.5</v>
      </c>
      <c r="DP46" s="13">
        <f t="shared" si="663"/>
        <v>0.5</v>
      </c>
      <c r="DQ46" s="13">
        <f t="shared" si="663"/>
        <v>0.5</v>
      </c>
      <c r="DR46" s="13">
        <f t="shared" si="663"/>
        <v>0.5</v>
      </c>
      <c r="DS46" s="13">
        <f t="shared" si="663"/>
        <v>0.5</v>
      </c>
      <c r="DT46" s="13">
        <f t="shared" si="663"/>
        <v>0.5</v>
      </c>
      <c r="DU46" s="13">
        <f t="shared" si="663"/>
        <v>0.5</v>
      </c>
      <c r="DV46" s="13">
        <f t="shared" si="663"/>
        <v>0.5</v>
      </c>
      <c r="DW46" s="13">
        <f t="shared" si="663"/>
        <v>0.5</v>
      </c>
      <c r="DX46" s="13">
        <f t="shared" si="663"/>
        <v>0.5</v>
      </c>
      <c r="DY46" s="13">
        <f t="shared" si="663"/>
        <v>0.5</v>
      </c>
      <c r="DZ46" s="13">
        <f t="shared" si="663"/>
        <v>0.5</v>
      </c>
      <c r="EA46" s="13">
        <f t="shared" si="663"/>
        <v>0.5</v>
      </c>
      <c r="EB46" s="13">
        <f t="shared" si="663"/>
        <v>0.5</v>
      </c>
      <c r="EC46" s="13">
        <f t="shared" si="663"/>
        <v>0.5</v>
      </c>
      <c r="ED46" s="13">
        <f t="shared" si="663"/>
        <v>0.5</v>
      </c>
      <c r="EE46" s="13">
        <f t="shared" si="663"/>
        <v>0.5</v>
      </c>
      <c r="EF46" s="13">
        <f t="shared" si="663"/>
        <v>0.5</v>
      </c>
      <c r="EG46" s="13">
        <f t="shared" si="663"/>
        <v>0.5</v>
      </c>
      <c r="EH46" s="13">
        <f t="shared" si="663"/>
        <v>0.5</v>
      </c>
      <c r="EI46" s="13">
        <f t="shared" si="663"/>
        <v>0.5</v>
      </c>
      <c r="EJ46" s="13">
        <f t="shared" si="663"/>
        <v>0.5</v>
      </c>
      <c r="EK46" s="13">
        <f t="shared" si="663"/>
        <v>0.5</v>
      </c>
      <c r="EL46" s="13">
        <f t="shared" si="663"/>
        <v>0.5</v>
      </c>
      <c r="EM46" s="13">
        <f t="shared" ref="EM46:GX46" si="664">EM93+EM140</f>
        <v>0.5</v>
      </c>
      <c r="EN46" s="13">
        <f t="shared" si="664"/>
        <v>0.5</v>
      </c>
      <c r="EO46" s="13">
        <f t="shared" si="664"/>
        <v>0.5</v>
      </c>
      <c r="EP46" s="13">
        <f t="shared" si="664"/>
        <v>0.5</v>
      </c>
      <c r="EQ46" s="13">
        <f t="shared" si="664"/>
        <v>0.5</v>
      </c>
      <c r="ER46" s="13">
        <f t="shared" si="664"/>
        <v>0.5</v>
      </c>
      <c r="ES46" s="13">
        <f t="shared" si="664"/>
        <v>0.5</v>
      </c>
      <c r="ET46" s="13">
        <f t="shared" si="664"/>
        <v>0.5</v>
      </c>
      <c r="EU46" s="13">
        <f t="shared" si="664"/>
        <v>0.5</v>
      </c>
      <c r="EV46" s="13">
        <f t="shared" si="664"/>
        <v>0.5</v>
      </c>
      <c r="EW46" s="13">
        <f t="shared" si="664"/>
        <v>0.5</v>
      </c>
      <c r="EX46" s="13">
        <f t="shared" si="664"/>
        <v>0.5</v>
      </c>
      <c r="EY46" s="13">
        <f t="shared" si="664"/>
        <v>0.5</v>
      </c>
      <c r="EZ46" s="13">
        <f t="shared" si="664"/>
        <v>0.5</v>
      </c>
      <c r="FA46" s="13">
        <f t="shared" si="664"/>
        <v>0.5</v>
      </c>
      <c r="FB46" s="13">
        <f t="shared" si="664"/>
        <v>0.5</v>
      </c>
      <c r="FC46" s="13">
        <f t="shared" si="664"/>
        <v>0.5</v>
      </c>
      <c r="FD46" s="13">
        <f t="shared" si="664"/>
        <v>0.5</v>
      </c>
      <c r="FE46" s="13">
        <f t="shared" si="664"/>
        <v>0.5</v>
      </c>
      <c r="FF46" s="13">
        <f t="shared" si="664"/>
        <v>0.5</v>
      </c>
      <c r="FG46" s="13">
        <f t="shared" si="664"/>
        <v>0.5</v>
      </c>
      <c r="FH46" s="13">
        <f t="shared" si="664"/>
        <v>0.5</v>
      </c>
      <c r="FI46" s="13">
        <f t="shared" si="664"/>
        <v>0.5</v>
      </c>
      <c r="FJ46" s="13">
        <f t="shared" si="664"/>
        <v>0.5</v>
      </c>
      <c r="FK46" s="13">
        <f t="shared" si="664"/>
        <v>0.5</v>
      </c>
      <c r="FL46" s="13">
        <f t="shared" si="664"/>
        <v>0.5</v>
      </c>
      <c r="FM46" s="13">
        <f t="shared" si="664"/>
        <v>0.5</v>
      </c>
      <c r="FN46" s="13">
        <f t="shared" si="664"/>
        <v>0.5</v>
      </c>
      <c r="FO46" s="13">
        <f t="shared" si="664"/>
        <v>0.5</v>
      </c>
      <c r="FP46" s="13">
        <f t="shared" si="664"/>
        <v>0.5</v>
      </c>
      <c r="FQ46" s="13">
        <f t="shared" si="664"/>
        <v>0.5</v>
      </c>
      <c r="FR46" s="13">
        <f t="shared" si="664"/>
        <v>0.5</v>
      </c>
      <c r="FS46" s="13">
        <f t="shared" si="664"/>
        <v>0.5</v>
      </c>
      <c r="FT46" s="13">
        <f t="shared" si="664"/>
        <v>0.5</v>
      </c>
      <c r="FU46" s="13">
        <f t="shared" si="664"/>
        <v>0.5</v>
      </c>
      <c r="FV46" s="13">
        <f t="shared" si="664"/>
        <v>0.5</v>
      </c>
      <c r="FW46" s="13">
        <f t="shared" si="664"/>
        <v>0.5</v>
      </c>
      <c r="FX46" s="13">
        <f t="shared" si="664"/>
        <v>0.5</v>
      </c>
      <c r="FY46" s="13">
        <f t="shared" si="664"/>
        <v>0.5</v>
      </c>
      <c r="FZ46" s="13">
        <f t="shared" si="664"/>
        <v>0.5</v>
      </c>
      <c r="GA46" s="13">
        <f t="shared" si="664"/>
        <v>0.5</v>
      </c>
      <c r="GB46" s="13">
        <f t="shared" si="664"/>
        <v>0.5</v>
      </c>
      <c r="GC46" s="13">
        <f t="shared" si="664"/>
        <v>0.5</v>
      </c>
      <c r="GD46" s="13">
        <f t="shared" si="664"/>
        <v>0.5</v>
      </c>
      <c r="GE46" s="13">
        <f t="shared" si="664"/>
        <v>0.5</v>
      </c>
      <c r="GF46" s="13">
        <f t="shared" si="664"/>
        <v>0.5</v>
      </c>
      <c r="GG46" s="13">
        <f t="shared" si="664"/>
        <v>0.5</v>
      </c>
      <c r="GH46" s="13">
        <f t="shared" si="664"/>
        <v>0.5</v>
      </c>
      <c r="GI46" s="13">
        <f t="shared" si="664"/>
        <v>0.5</v>
      </c>
      <c r="GJ46" s="13">
        <f t="shared" si="664"/>
        <v>0.5</v>
      </c>
      <c r="GK46" s="13">
        <f t="shared" si="664"/>
        <v>0.5</v>
      </c>
      <c r="GL46" s="13">
        <f t="shared" si="664"/>
        <v>0.5</v>
      </c>
      <c r="GM46" s="13">
        <f t="shared" si="664"/>
        <v>0.5</v>
      </c>
      <c r="GN46" s="13">
        <f t="shared" si="664"/>
        <v>0.5</v>
      </c>
      <c r="GO46" s="13">
        <f t="shared" si="664"/>
        <v>0.5</v>
      </c>
      <c r="GP46" s="13">
        <f t="shared" si="664"/>
        <v>0.5</v>
      </c>
      <c r="GQ46" s="13">
        <f t="shared" si="664"/>
        <v>0.5</v>
      </c>
      <c r="GR46" s="13">
        <f t="shared" si="664"/>
        <v>0.5</v>
      </c>
      <c r="GS46" s="13">
        <f t="shared" si="664"/>
        <v>0.5</v>
      </c>
      <c r="GT46" s="13">
        <f t="shared" si="664"/>
        <v>0.5</v>
      </c>
      <c r="GU46" s="13">
        <f t="shared" si="664"/>
        <v>0.5</v>
      </c>
      <c r="GV46" s="13">
        <f t="shared" si="664"/>
        <v>0.5</v>
      </c>
      <c r="GW46" s="13">
        <f t="shared" si="664"/>
        <v>0.5</v>
      </c>
      <c r="GX46" s="13">
        <f t="shared" si="664"/>
        <v>0.5</v>
      </c>
      <c r="GY46" s="13">
        <f t="shared" ref="GY46:IP46" si="665">GY93+GY140</f>
        <v>0.5</v>
      </c>
      <c r="GZ46" s="13">
        <f t="shared" si="665"/>
        <v>0.5</v>
      </c>
      <c r="HA46" s="13">
        <f t="shared" si="665"/>
        <v>0.5</v>
      </c>
      <c r="HB46" s="13">
        <f t="shared" si="665"/>
        <v>0.5</v>
      </c>
      <c r="HC46" s="13">
        <f t="shared" si="665"/>
        <v>0.5</v>
      </c>
      <c r="HD46" s="13">
        <f t="shared" si="665"/>
        <v>0.5</v>
      </c>
      <c r="HE46" s="13">
        <f t="shared" si="665"/>
        <v>0.5</v>
      </c>
      <c r="HF46" s="13">
        <f t="shared" si="665"/>
        <v>0.5</v>
      </c>
      <c r="HG46" s="13">
        <f t="shared" si="665"/>
        <v>0.5</v>
      </c>
      <c r="HH46" s="13">
        <f t="shared" si="665"/>
        <v>0.5</v>
      </c>
      <c r="HI46" s="13">
        <f t="shared" si="665"/>
        <v>0.5</v>
      </c>
      <c r="HJ46" s="13">
        <f t="shared" si="665"/>
        <v>0.5</v>
      </c>
      <c r="HK46" s="13">
        <f t="shared" si="665"/>
        <v>0.5</v>
      </c>
      <c r="HL46" s="13">
        <f t="shared" si="665"/>
        <v>0.5</v>
      </c>
      <c r="HM46" s="13">
        <f t="shared" si="665"/>
        <v>0.5</v>
      </c>
      <c r="HN46" s="13">
        <f t="shared" si="665"/>
        <v>0.5</v>
      </c>
      <c r="HO46" s="13">
        <f t="shared" si="665"/>
        <v>0.5</v>
      </c>
      <c r="HP46" s="13">
        <f t="shared" si="665"/>
        <v>0.5</v>
      </c>
      <c r="HQ46" s="13">
        <f t="shared" si="665"/>
        <v>0.5</v>
      </c>
      <c r="HR46" s="13">
        <f t="shared" si="665"/>
        <v>0.5</v>
      </c>
      <c r="HS46" s="13">
        <f t="shared" si="665"/>
        <v>0.5</v>
      </c>
      <c r="HT46" s="13">
        <f t="shared" si="665"/>
        <v>0.5</v>
      </c>
      <c r="HU46" s="13">
        <f t="shared" si="665"/>
        <v>0.5</v>
      </c>
      <c r="HV46" s="13">
        <f t="shared" si="665"/>
        <v>0.5</v>
      </c>
      <c r="HW46" s="13">
        <f t="shared" si="665"/>
        <v>0.5</v>
      </c>
      <c r="HX46" s="13">
        <f t="shared" si="665"/>
        <v>0.5</v>
      </c>
      <c r="HY46" s="13">
        <f t="shared" si="665"/>
        <v>0.5</v>
      </c>
      <c r="HZ46" s="13">
        <f t="shared" si="665"/>
        <v>0.5</v>
      </c>
      <c r="IA46" s="13">
        <f t="shared" si="665"/>
        <v>0.5</v>
      </c>
      <c r="IB46" s="13">
        <f t="shared" si="665"/>
        <v>0.5</v>
      </c>
      <c r="IC46" s="13">
        <f t="shared" si="665"/>
        <v>0.5</v>
      </c>
      <c r="ID46" s="13">
        <f t="shared" si="665"/>
        <v>0.5</v>
      </c>
      <c r="IE46" s="13">
        <f t="shared" si="665"/>
        <v>0.5</v>
      </c>
      <c r="IF46" s="13">
        <f t="shared" si="665"/>
        <v>0.5</v>
      </c>
      <c r="IG46" s="13">
        <f t="shared" si="665"/>
        <v>0.5</v>
      </c>
      <c r="IH46" s="13">
        <f t="shared" si="665"/>
        <v>0.5</v>
      </c>
      <c r="II46" s="13">
        <f t="shared" si="665"/>
        <v>0.5</v>
      </c>
      <c r="IJ46" s="13">
        <f t="shared" si="665"/>
        <v>0.5</v>
      </c>
      <c r="IK46" s="13">
        <f t="shared" si="665"/>
        <v>0.5</v>
      </c>
      <c r="IL46" s="13">
        <f t="shared" si="665"/>
        <v>0.5</v>
      </c>
      <c r="IM46" s="13">
        <f t="shared" si="665"/>
        <v>0.25</v>
      </c>
      <c r="IN46" s="13">
        <f t="shared" si="665"/>
        <v>0.5</v>
      </c>
      <c r="IO46" s="13">
        <f t="shared" si="665"/>
        <v>0.5</v>
      </c>
      <c r="IP46" s="13">
        <f t="shared" si="665"/>
        <v>0.5</v>
      </c>
      <c r="IQ46" s="13">
        <f t="shared" ref="IQ46:JF46" si="666">IQ93+IQ140</f>
        <v>0.5</v>
      </c>
      <c r="IR46" s="13">
        <f t="shared" si="666"/>
        <v>0.5</v>
      </c>
      <c r="IS46" s="13">
        <f t="shared" si="666"/>
        <v>0.5</v>
      </c>
      <c r="IT46" s="13">
        <f t="shared" si="666"/>
        <v>0.25</v>
      </c>
      <c r="IU46" s="13">
        <f t="shared" si="666"/>
        <v>0.5</v>
      </c>
      <c r="IV46" s="13">
        <f t="shared" si="666"/>
        <v>0.5</v>
      </c>
      <c r="IW46" s="13">
        <f t="shared" si="666"/>
        <v>0.5</v>
      </c>
      <c r="IX46" s="13">
        <f t="shared" si="666"/>
        <v>0.5</v>
      </c>
      <c r="IY46" s="13">
        <f t="shared" si="666"/>
        <v>0.5</v>
      </c>
      <c r="IZ46" s="13">
        <f t="shared" si="666"/>
        <v>0.25</v>
      </c>
      <c r="JA46" s="13">
        <f t="shared" si="666"/>
        <v>0.25</v>
      </c>
      <c r="JB46" s="13">
        <f t="shared" si="666"/>
        <v>0.5</v>
      </c>
      <c r="JC46" s="13">
        <f t="shared" si="666"/>
        <v>0.5</v>
      </c>
      <c r="JD46" s="13">
        <f t="shared" si="666"/>
        <v>0.5</v>
      </c>
      <c r="JE46" s="13">
        <f t="shared" si="666"/>
        <v>0.5</v>
      </c>
      <c r="JF46" s="13">
        <f t="shared" si="666"/>
        <v>0.5</v>
      </c>
      <c r="JG46" s="13">
        <f t="shared" ref="JG46:LR46" si="667">JG93+JG140</f>
        <v>0.5</v>
      </c>
      <c r="JH46" s="13">
        <f t="shared" si="667"/>
        <v>0.25</v>
      </c>
      <c r="JI46" s="13">
        <f t="shared" si="667"/>
        <v>0.5</v>
      </c>
      <c r="JJ46" s="13">
        <f t="shared" si="667"/>
        <v>0.5</v>
      </c>
      <c r="JK46" s="13">
        <f t="shared" si="667"/>
        <v>0.5</v>
      </c>
      <c r="JL46" s="13">
        <f t="shared" si="667"/>
        <v>0.5</v>
      </c>
      <c r="JM46" s="13">
        <f t="shared" si="667"/>
        <v>0.5</v>
      </c>
      <c r="JN46" s="13">
        <f t="shared" si="667"/>
        <v>0.5</v>
      </c>
      <c r="JO46" s="13">
        <f t="shared" si="667"/>
        <v>0.25</v>
      </c>
      <c r="JP46" s="13">
        <f t="shared" si="667"/>
        <v>0.5</v>
      </c>
      <c r="JQ46" s="13">
        <f t="shared" si="667"/>
        <v>0.5</v>
      </c>
      <c r="JR46" s="13">
        <f t="shared" si="667"/>
        <v>0.5</v>
      </c>
      <c r="JS46" s="13">
        <f t="shared" si="667"/>
        <v>0.5</v>
      </c>
      <c r="JT46" s="13">
        <f t="shared" si="667"/>
        <v>0.5</v>
      </c>
      <c r="JU46" s="13">
        <f t="shared" si="667"/>
        <v>0.5</v>
      </c>
      <c r="JV46" s="13">
        <f t="shared" si="667"/>
        <v>0.25</v>
      </c>
      <c r="JW46" s="13">
        <f t="shared" si="667"/>
        <v>0.5</v>
      </c>
      <c r="JX46" s="13">
        <f t="shared" si="667"/>
        <v>1.25</v>
      </c>
      <c r="JY46" s="13">
        <f t="shared" si="667"/>
        <v>1.25</v>
      </c>
      <c r="JZ46" s="13">
        <f t="shared" si="667"/>
        <v>1.25</v>
      </c>
      <c r="KA46" s="13">
        <f t="shared" si="667"/>
        <v>1.25</v>
      </c>
      <c r="KB46" s="13">
        <f t="shared" si="667"/>
        <v>1.25</v>
      </c>
      <c r="KC46" s="13">
        <f t="shared" si="667"/>
        <v>1</v>
      </c>
      <c r="KD46" s="13">
        <f t="shared" si="667"/>
        <v>1.25</v>
      </c>
      <c r="KE46" s="13">
        <f t="shared" si="667"/>
        <v>1.25</v>
      </c>
      <c r="KF46" s="13">
        <f t="shared" si="667"/>
        <v>1.25</v>
      </c>
      <c r="KG46" s="13">
        <f t="shared" si="667"/>
        <v>1.25</v>
      </c>
      <c r="KH46" s="13">
        <f t="shared" si="667"/>
        <v>1.25</v>
      </c>
      <c r="KI46" s="13">
        <f t="shared" si="667"/>
        <v>1.25</v>
      </c>
      <c r="KJ46" s="13">
        <f t="shared" si="667"/>
        <v>1</v>
      </c>
      <c r="KK46" s="13">
        <f t="shared" si="667"/>
        <v>1.25</v>
      </c>
      <c r="KL46" s="13">
        <f t="shared" si="667"/>
        <v>1.25</v>
      </c>
      <c r="KM46" s="13">
        <f t="shared" si="667"/>
        <v>1.25</v>
      </c>
      <c r="KN46" s="13">
        <f t="shared" si="667"/>
        <v>1.25</v>
      </c>
      <c r="KO46" s="13">
        <f t="shared" si="667"/>
        <v>1.25</v>
      </c>
      <c r="KP46" s="13">
        <f t="shared" si="667"/>
        <v>2.25</v>
      </c>
      <c r="KQ46" s="13">
        <f t="shared" si="667"/>
        <v>2.25</v>
      </c>
      <c r="KR46" s="13">
        <f t="shared" si="667"/>
        <v>2.25</v>
      </c>
      <c r="KS46" s="13">
        <f t="shared" si="667"/>
        <v>2.25</v>
      </c>
      <c r="KT46" s="13">
        <f t="shared" si="667"/>
        <v>2.25</v>
      </c>
      <c r="KU46" s="13">
        <f t="shared" si="667"/>
        <v>2.25</v>
      </c>
      <c r="KV46" s="13">
        <f t="shared" si="667"/>
        <v>2.25</v>
      </c>
      <c r="KW46" s="13">
        <f t="shared" si="667"/>
        <v>2.25</v>
      </c>
      <c r="KX46" s="13">
        <f t="shared" si="667"/>
        <v>2.25</v>
      </c>
      <c r="KY46" s="13">
        <f t="shared" si="667"/>
        <v>2.25</v>
      </c>
      <c r="KZ46" s="13">
        <f t="shared" si="667"/>
        <v>2.25</v>
      </c>
      <c r="LA46" s="13">
        <f t="shared" si="667"/>
        <v>2.25</v>
      </c>
      <c r="LB46" s="13">
        <f t="shared" si="667"/>
        <v>2.25</v>
      </c>
      <c r="LC46" s="13">
        <f t="shared" si="667"/>
        <v>2.25</v>
      </c>
      <c r="LD46" s="13">
        <f t="shared" si="667"/>
        <v>0.5</v>
      </c>
      <c r="LE46" s="13">
        <f t="shared" si="667"/>
        <v>0.5</v>
      </c>
      <c r="LF46" s="13">
        <f t="shared" si="667"/>
        <v>0.5</v>
      </c>
      <c r="LG46" s="13">
        <f t="shared" si="667"/>
        <v>0.5</v>
      </c>
      <c r="LH46" s="13">
        <f t="shared" si="667"/>
        <v>0.5</v>
      </c>
      <c r="LI46" s="13">
        <f t="shared" si="667"/>
        <v>0.5</v>
      </c>
      <c r="LJ46" s="13">
        <f t="shared" si="667"/>
        <v>0.5</v>
      </c>
      <c r="LK46" s="13">
        <f t="shared" si="667"/>
        <v>0.5</v>
      </c>
      <c r="LL46" s="13">
        <f t="shared" si="667"/>
        <v>0.5</v>
      </c>
      <c r="LM46" s="13">
        <f t="shared" si="667"/>
        <v>0.5</v>
      </c>
      <c r="LN46" s="13">
        <f t="shared" si="667"/>
        <v>0.5</v>
      </c>
      <c r="LO46" s="13">
        <f t="shared" si="667"/>
        <v>0.5</v>
      </c>
      <c r="LP46" s="13">
        <f t="shared" si="667"/>
        <v>0.5</v>
      </c>
      <c r="LQ46" s="13">
        <f t="shared" si="667"/>
        <v>0.5</v>
      </c>
      <c r="LR46" s="13">
        <f t="shared" si="667"/>
        <v>0.5</v>
      </c>
      <c r="LS46" s="13">
        <f t="shared" ref="LS46:NB46" si="668">LS93+LS140</f>
        <v>0.5</v>
      </c>
      <c r="LT46" s="13">
        <f t="shared" si="668"/>
        <v>0.5</v>
      </c>
      <c r="LU46" s="13">
        <f t="shared" si="668"/>
        <v>0.5</v>
      </c>
      <c r="LV46" s="13">
        <f t="shared" si="668"/>
        <v>0.5</v>
      </c>
      <c r="LW46" s="13">
        <f t="shared" si="668"/>
        <v>0.5</v>
      </c>
      <c r="LX46" s="13">
        <f t="shared" si="668"/>
        <v>0.5</v>
      </c>
      <c r="LY46" s="13">
        <f t="shared" si="668"/>
        <v>0.5</v>
      </c>
      <c r="LZ46" s="13">
        <f t="shared" si="668"/>
        <v>0.5</v>
      </c>
      <c r="MA46" s="13">
        <f t="shared" si="668"/>
        <v>0.5</v>
      </c>
      <c r="MB46" s="13">
        <f t="shared" si="668"/>
        <v>0.5</v>
      </c>
      <c r="MC46" s="13">
        <f t="shared" si="668"/>
        <v>0.5</v>
      </c>
      <c r="MD46" s="13">
        <f t="shared" si="668"/>
        <v>0.5</v>
      </c>
      <c r="ME46" s="13">
        <f t="shared" si="668"/>
        <v>0.5</v>
      </c>
      <c r="MF46" s="13">
        <f t="shared" si="668"/>
        <v>0.5</v>
      </c>
      <c r="MG46" s="13">
        <f t="shared" si="668"/>
        <v>0.5</v>
      </c>
      <c r="MH46" s="13">
        <f t="shared" si="668"/>
        <v>0.5</v>
      </c>
      <c r="MI46" s="13">
        <f t="shared" si="668"/>
        <v>0.5</v>
      </c>
      <c r="MJ46" s="13">
        <f t="shared" si="668"/>
        <v>0.5</v>
      </c>
      <c r="MK46" s="13">
        <f t="shared" si="668"/>
        <v>0.5</v>
      </c>
      <c r="ML46" s="13">
        <f t="shared" si="668"/>
        <v>0.5</v>
      </c>
      <c r="MM46" s="13">
        <f t="shared" si="668"/>
        <v>0.5</v>
      </c>
      <c r="MN46" s="13">
        <f t="shared" si="668"/>
        <v>0.5</v>
      </c>
      <c r="MO46" s="13">
        <f t="shared" si="668"/>
        <v>0.5</v>
      </c>
      <c r="MP46" s="13">
        <f t="shared" si="668"/>
        <v>0.5</v>
      </c>
      <c r="MQ46" s="13">
        <f t="shared" si="668"/>
        <v>0.5</v>
      </c>
      <c r="MR46" s="13">
        <f t="shared" si="668"/>
        <v>0.5</v>
      </c>
      <c r="MS46" s="13">
        <f t="shared" si="668"/>
        <v>0.5</v>
      </c>
      <c r="MT46" s="13">
        <f t="shared" si="668"/>
        <v>0.5</v>
      </c>
      <c r="MU46" s="13">
        <f t="shared" si="668"/>
        <v>0.5</v>
      </c>
      <c r="MV46" s="13">
        <f t="shared" si="668"/>
        <v>0.5</v>
      </c>
      <c r="MW46" s="13">
        <f t="shared" si="668"/>
        <v>0.5</v>
      </c>
      <c r="MX46" s="13">
        <f t="shared" si="668"/>
        <v>0.5</v>
      </c>
      <c r="MY46" s="13">
        <f t="shared" si="668"/>
        <v>0.5</v>
      </c>
      <c r="MZ46" s="13">
        <f t="shared" si="668"/>
        <v>0.5</v>
      </c>
      <c r="NA46" s="13">
        <f t="shared" si="668"/>
        <v>0.5</v>
      </c>
      <c r="NB46" s="13">
        <f t="shared" si="668"/>
        <v>0.5</v>
      </c>
    </row>
    <row r="47" spans="1:366" ht="15">
      <c r="A47" s="22">
        <v>81</v>
      </c>
      <c r="B47" s="8" t="s">
        <v>117</v>
      </c>
      <c r="C47" s="13">
        <v>1</v>
      </c>
      <c r="D47" s="13">
        <v>1</v>
      </c>
      <c r="E47" s="13">
        <v>1</v>
      </c>
      <c r="F47" s="13">
        <v>1</v>
      </c>
      <c r="G47" s="13">
        <v>1</v>
      </c>
      <c r="H47" s="13">
        <v>1</v>
      </c>
      <c r="I47" s="13">
        <v>1</v>
      </c>
      <c r="J47" s="13">
        <v>1</v>
      </c>
      <c r="K47" s="13">
        <v>1</v>
      </c>
      <c r="L47" s="13">
        <v>1</v>
      </c>
      <c r="M47" s="13">
        <v>1</v>
      </c>
      <c r="N47" s="13">
        <v>1</v>
      </c>
      <c r="O47" s="13">
        <v>1</v>
      </c>
      <c r="P47" s="13">
        <v>1</v>
      </c>
      <c r="Q47" s="13">
        <v>1</v>
      </c>
      <c r="R47" s="13">
        <v>1</v>
      </c>
      <c r="S47" s="13">
        <v>1</v>
      </c>
      <c r="T47" s="13">
        <v>1</v>
      </c>
      <c r="U47" s="13">
        <v>1</v>
      </c>
      <c r="V47" s="13">
        <v>1</v>
      </c>
      <c r="W47" s="13">
        <v>1</v>
      </c>
      <c r="X47" s="13">
        <v>1</v>
      </c>
      <c r="Y47" s="13">
        <v>1</v>
      </c>
      <c r="Z47" s="13">
        <v>1</v>
      </c>
      <c r="AA47" s="13">
        <v>1</v>
      </c>
      <c r="AB47" s="13">
        <v>1</v>
      </c>
      <c r="AC47" s="13">
        <v>1</v>
      </c>
      <c r="AD47" s="13">
        <v>1</v>
      </c>
      <c r="AE47" s="13">
        <v>1</v>
      </c>
      <c r="AF47" s="13">
        <v>1</v>
      </c>
      <c r="AG47" s="13">
        <v>1</v>
      </c>
      <c r="AH47" s="13">
        <v>1</v>
      </c>
      <c r="AI47" s="13">
        <v>1</v>
      </c>
      <c r="AJ47" s="13">
        <v>1</v>
      </c>
      <c r="AK47" s="13">
        <v>1</v>
      </c>
      <c r="AL47" s="13">
        <v>1</v>
      </c>
      <c r="AM47" s="13">
        <v>1</v>
      </c>
      <c r="AN47" s="13">
        <v>1</v>
      </c>
      <c r="AO47" s="13">
        <v>1</v>
      </c>
      <c r="AP47" s="13">
        <v>1</v>
      </c>
      <c r="AQ47" s="13">
        <v>1</v>
      </c>
      <c r="AR47" s="13">
        <v>1</v>
      </c>
      <c r="AS47" s="13">
        <v>1</v>
      </c>
      <c r="AT47" s="13">
        <v>1</v>
      </c>
      <c r="AU47" s="13">
        <v>1</v>
      </c>
      <c r="AV47" s="13">
        <v>1</v>
      </c>
      <c r="AW47" s="13">
        <v>1</v>
      </c>
      <c r="AX47" s="13">
        <v>1</v>
      </c>
      <c r="AY47" s="13">
        <v>1</v>
      </c>
      <c r="AZ47" s="13">
        <v>1</v>
      </c>
      <c r="BA47" s="13">
        <v>1</v>
      </c>
      <c r="BB47" s="13">
        <v>1</v>
      </c>
      <c r="BC47" s="13">
        <v>1</v>
      </c>
      <c r="BD47" s="13">
        <v>1</v>
      </c>
      <c r="BE47" s="13">
        <v>1</v>
      </c>
      <c r="BF47" s="13">
        <v>1</v>
      </c>
      <c r="BG47" s="13">
        <v>1</v>
      </c>
      <c r="BH47" s="13">
        <v>1</v>
      </c>
      <c r="BI47" s="13">
        <v>1</v>
      </c>
      <c r="BJ47" s="13">
        <v>1</v>
      </c>
      <c r="BK47" s="13">
        <v>1</v>
      </c>
      <c r="BL47" s="13">
        <v>1</v>
      </c>
      <c r="BM47" s="13">
        <v>1</v>
      </c>
      <c r="BN47" s="13">
        <v>1</v>
      </c>
      <c r="BO47" s="13">
        <v>1</v>
      </c>
      <c r="BP47" s="13">
        <v>1</v>
      </c>
      <c r="BQ47" s="13">
        <v>1</v>
      </c>
      <c r="BR47" s="13">
        <v>1</v>
      </c>
      <c r="BS47" s="13">
        <v>1</v>
      </c>
      <c r="BT47" s="13">
        <v>1</v>
      </c>
      <c r="BU47" s="13">
        <v>1</v>
      </c>
      <c r="BV47" s="13">
        <v>1</v>
      </c>
      <c r="BW47" s="13">
        <v>1</v>
      </c>
      <c r="BX47" s="13">
        <v>1</v>
      </c>
      <c r="BY47" s="13">
        <v>1</v>
      </c>
      <c r="BZ47" s="13">
        <v>1</v>
      </c>
      <c r="CA47" s="13">
        <v>1</v>
      </c>
      <c r="CB47" s="13">
        <v>1</v>
      </c>
      <c r="CC47" s="13">
        <v>1</v>
      </c>
      <c r="CD47" s="13">
        <v>1</v>
      </c>
      <c r="CE47" s="13">
        <v>1</v>
      </c>
      <c r="CF47" s="13">
        <v>1</v>
      </c>
      <c r="CG47" s="13">
        <v>1</v>
      </c>
      <c r="CH47" s="13">
        <v>1</v>
      </c>
      <c r="CI47" s="13">
        <v>1</v>
      </c>
      <c r="CJ47" s="13">
        <v>1</v>
      </c>
      <c r="CK47" s="13">
        <v>1</v>
      </c>
      <c r="CL47" s="13">
        <v>1</v>
      </c>
      <c r="CM47" s="13">
        <v>1</v>
      </c>
      <c r="CN47" s="13">
        <v>1</v>
      </c>
      <c r="CO47" s="13">
        <v>1</v>
      </c>
      <c r="CP47" s="13">
        <v>1</v>
      </c>
      <c r="CQ47" s="13">
        <v>1</v>
      </c>
      <c r="CR47" s="13">
        <v>1</v>
      </c>
      <c r="CS47" s="13">
        <v>1</v>
      </c>
      <c r="CT47" s="13">
        <v>1</v>
      </c>
      <c r="CU47" s="13">
        <v>1</v>
      </c>
      <c r="CV47" s="13">
        <v>1</v>
      </c>
      <c r="CW47" s="13">
        <v>1</v>
      </c>
      <c r="CX47" s="13">
        <v>1</v>
      </c>
      <c r="CY47" s="13">
        <v>1</v>
      </c>
      <c r="CZ47" s="13">
        <v>1</v>
      </c>
      <c r="DA47" s="13">
        <v>1</v>
      </c>
      <c r="DB47" s="13">
        <v>1</v>
      </c>
      <c r="DC47" s="13">
        <v>1</v>
      </c>
      <c r="DD47" s="13">
        <v>1</v>
      </c>
      <c r="DE47" s="13">
        <v>1</v>
      </c>
      <c r="DF47" s="13">
        <v>1</v>
      </c>
      <c r="DG47" s="13">
        <v>1</v>
      </c>
      <c r="DH47" s="13">
        <v>1</v>
      </c>
      <c r="DI47" s="13">
        <v>1</v>
      </c>
      <c r="DJ47" s="13">
        <v>1</v>
      </c>
      <c r="DK47" s="13">
        <v>0</v>
      </c>
      <c r="DL47" s="13">
        <v>1</v>
      </c>
      <c r="DM47" s="13">
        <v>1</v>
      </c>
      <c r="DN47" s="13">
        <v>1</v>
      </c>
      <c r="DO47" s="13">
        <v>1</v>
      </c>
      <c r="DP47" s="13">
        <v>1</v>
      </c>
      <c r="DQ47" s="13">
        <v>1</v>
      </c>
      <c r="DR47" s="13">
        <v>1</v>
      </c>
      <c r="DS47" s="13">
        <v>1</v>
      </c>
      <c r="DT47" s="13">
        <v>1</v>
      </c>
      <c r="DU47" s="13">
        <v>1</v>
      </c>
      <c r="DV47" s="13">
        <v>1</v>
      </c>
      <c r="DW47" s="13">
        <v>1</v>
      </c>
      <c r="DX47" s="13">
        <v>1</v>
      </c>
      <c r="DY47" s="13">
        <v>1</v>
      </c>
      <c r="DZ47" s="13">
        <v>1</v>
      </c>
      <c r="EA47" s="13">
        <v>1</v>
      </c>
      <c r="EB47" s="13">
        <v>1</v>
      </c>
      <c r="EC47" s="13">
        <v>1</v>
      </c>
      <c r="ED47" s="13">
        <v>1</v>
      </c>
      <c r="EE47" s="13">
        <v>1</v>
      </c>
      <c r="EF47" s="13">
        <v>1</v>
      </c>
      <c r="EG47" s="13">
        <v>1</v>
      </c>
      <c r="EH47" s="13">
        <v>1</v>
      </c>
      <c r="EI47" s="13">
        <v>1</v>
      </c>
      <c r="EJ47" s="13">
        <v>1</v>
      </c>
      <c r="EK47" s="13">
        <v>1</v>
      </c>
      <c r="EL47" s="13">
        <v>1</v>
      </c>
      <c r="EM47" s="13">
        <v>1</v>
      </c>
      <c r="EN47" s="13">
        <v>1</v>
      </c>
      <c r="EO47" s="13">
        <v>1</v>
      </c>
      <c r="EP47" s="13">
        <v>1</v>
      </c>
      <c r="EQ47" s="13">
        <v>1</v>
      </c>
      <c r="ER47" s="13">
        <v>1</v>
      </c>
      <c r="ES47" s="13">
        <v>1</v>
      </c>
      <c r="ET47" s="13">
        <v>1</v>
      </c>
      <c r="EU47" s="13">
        <v>1</v>
      </c>
      <c r="EV47" s="13">
        <v>1</v>
      </c>
      <c r="EW47" s="13">
        <v>1</v>
      </c>
      <c r="EX47" s="13">
        <v>1</v>
      </c>
      <c r="EY47" s="13">
        <v>1</v>
      </c>
      <c r="EZ47" s="13">
        <v>1</v>
      </c>
      <c r="FA47" s="13">
        <v>1</v>
      </c>
      <c r="FB47" s="13">
        <v>1</v>
      </c>
      <c r="FC47" s="13">
        <v>1</v>
      </c>
      <c r="FD47" s="13">
        <v>1</v>
      </c>
      <c r="FE47" s="13">
        <v>1</v>
      </c>
      <c r="FF47" s="13">
        <v>1</v>
      </c>
      <c r="FG47" s="13">
        <v>1</v>
      </c>
      <c r="FH47" s="13">
        <v>1</v>
      </c>
      <c r="FI47" s="13">
        <v>1</v>
      </c>
      <c r="FJ47" s="13">
        <v>1</v>
      </c>
      <c r="FK47" s="13">
        <v>1</v>
      </c>
      <c r="FL47" s="13">
        <v>1</v>
      </c>
      <c r="FM47" s="13">
        <v>1</v>
      </c>
      <c r="FN47" s="13">
        <v>1</v>
      </c>
      <c r="FO47" s="13">
        <v>1</v>
      </c>
      <c r="FP47" s="13">
        <v>1</v>
      </c>
      <c r="FQ47" s="13">
        <v>1</v>
      </c>
      <c r="FR47" s="13">
        <v>1</v>
      </c>
      <c r="FS47" s="13">
        <v>1</v>
      </c>
      <c r="FT47" s="13">
        <v>1</v>
      </c>
      <c r="FU47" s="13">
        <v>1</v>
      </c>
      <c r="FV47" s="13">
        <v>1</v>
      </c>
      <c r="FW47" s="13">
        <v>1</v>
      </c>
      <c r="FX47" s="13">
        <v>1</v>
      </c>
      <c r="FY47" s="13">
        <v>1</v>
      </c>
      <c r="FZ47" s="13">
        <v>1</v>
      </c>
      <c r="GA47" s="13">
        <v>1</v>
      </c>
      <c r="GB47" s="13">
        <v>1</v>
      </c>
      <c r="GC47" s="13">
        <v>1</v>
      </c>
      <c r="GD47" s="13">
        <v>1</v>
      </c>
      <c r="GE47" s="13">
        <v>1</v>
      </c>
      <c r="GF47" s="13">
        <v>1</v>
      </c>
      <c r="GG47" s="13">
        <v>1</v>
      </c>
      <c r="GH47" s="13">
        <v>1</v>
      </c>
      <c r="GI47" s="13">
        <v>1</v>
      </c>
      <c r="GJ47" s="13">
        <v>1</v>
      </c>
      <c r="GK47" s="13">
        <v>1</v>
      </c>
      <c r="GL47" s="13">
        <v>1</v>
      </c>
      <c r="GM47" s="13">
        <v>1</v>
      </c>
      <c r="GN47" s="13">
        <v>1</v>
      </c>
      <c r="GO47" s="13">
        <v>1</v>
      </c>
      <c r="GP47" s="13">
        <v>1</v>
      </c>
      <c r="GQ47" s="13">
        <v>1</v>
      </c>
      <c r="GR47" s="13">
        <v>1</v>
      </c>
      <c r="GS47" s="13">
        <v>1</v>
      </c>
      <c r="GT47" s="13">
        <v>1</v>
      </c>
      <c r="GU47" s="13">
        <v>1</v>
      </c>
      <c r="GV47" s="13">
        <v>1</v>
      </c>
      <c r="GW47" s="13">
        <v>1</v>
      </c>
      <c r="GX47" s="13">
        <v>1</v>
      </c>
      <c r="GY47" s="13">
        <v>1</v>
      </c>
      <c r="GZ47" s="13">
        <v>1</v>
      </c>
      <c r="HA47" s="13">
        <v>1</v>
      </c>
      <c r="HB47" s="13">
        <v>1</v>
      </c>
      <c r="HC47" s="13">
        <v>1</v>
      </c>
      <c r="HD47" s="13">
        <v>1</v>
      </c>
      <c r="HE47" s="13">
        <v>1</v>
      </c>
      <c r="HF47" s="13">
        <v>1</v>
      </c>
      <c r="HG47" s="13">
        <v>1</v>
      </c>
      <c r="HH47" s="13">
        <v>1</v>
      </c>
      <c r="HI47" s="13">
        <v>1</v>
      </c>
      <c r="HJ47" s="13">
        <v>1</v>
      </c>
      <c r="HK47" s="13">
        <v>1</v>
      </c>
      <c r="HL47" s="13">
        <v>1</v>
      </c>
      <c r="HM47" s="13">
        <v>1</v>
      </c>
      <c r="HN47" s="13">
        <v>1</v>
      </c>
      <c r="HO47" s="13">
        <v>1</v>
      </c>
      <c r="HP47" s="13">
        <v>1</v>
      </c>
      <c r="HQ47" s="13">
        <v>1</v>
      </c>
      <c r="HR47" s="13">
        <v>1</v>
      </c>
      <c r="HS47" s="13">
        <v>1</v>
      </c>
      <c r="HT47" s="13">
        <v>1</v>
      </c>
      <c r="HU47" s="13">
        <v>1</v>
      </c>
      <c r="HV47" s="13">
        <v>1</v>
      </c>
      <c r="HW47" s="13">
        <v>1</v>
      </c>
      <c r="HX47" s="13">
        <v>1</v>
      </c>
      <c r="HY47" s="13">
        <v>1</v>
      </c>
      <c r="HZ47" s="13">
        <v>1</v>
      </c>
      <c r="IA47" s="13">
        <v>1</v>
      </c>
      <c r="IB47" s="13">
        <v>1</v>
      </c>
      <c r="IC47" s="13">
        <v>1</v>
      </c>
      <c r="ID47" s="13">
        <v>1</v>
      </c>
      <c r="IE47" s="13">
        <v>1</v>
      </c>
      <c r="IF47" s="13">
        <v>1</v>
      </c>
      <c r="IG47" s="13">
        <v>1</v>
      </c>
      <c r="IH47" s="13">
        <v>1</v>
      </c>
      <c r="II47" s="13">
        <v>1</v>
      </c>
      <c r="IJ47" s="13">
        <v>1</v>
      </c>
      <c r="IK47" s="13">
        <v>1</v>
      </c>
      <c r="IL47" s="13">
        <v>1</v>
      </c>
      <c r="IM47" s="13">
        <f t="shared" ref="IM47:IV47" si="669">IM94+IM141</f>
        <v>0</v>
      </c>
      <c r="IN47" s="13">
        <f t="shared" si="669"/>
        <v>0</v>
      </c>
      <c r="IO47" s="13">
        <f t="shared" si="669"/>
        <v>0</v>
      </c>
      <c r="IP47" s="13">
        <f t="shared" si="669"/>
        <v>3</v>
      </c>
      <c r="IQ47" s="13">
        <f t="shared" si="669"/>
        <v>17</v>
      </c>
      <c r="IR47" s="13">
        <f t="shared" si="669"/>
        <v>17</v>
      </c>
      <c r="IS47" s="13">
        <f t="shared" si="669"/>
        <v>17</v>
      </c>
      <c r="IT47" s="13">
        <f t="shared" si="669"/>
        <v>5</v>
      </c>
      <c r="IU47" s="13">
        <f t="shared" si="669"/>
        <v>12</v>
      </c>
      <c r="IV47" s="13">
        <f t="shared" si="669"/>
        <v>17</v>
      </c>
      <c r="IW47" s="13">
        <f t="shared" ref="IW47:JF47" si="670">IW94+IW141</f>
        <v>17</v>
      </c>
      <c r="IX47" s="13">
        <f t="shared" si="670"/>
        <v>17</v>
      </c>
      <c r="IY47" s="13">
        <f t="shared" si="670"/>
        <v>13</v>
      </c>
      <c r="IZ47" s="13">
        <f t="shared" si="670"/>
        <v>8</v>
      </c>
      <c r="JA47" s="13">
        <f t="shared" si="670"/>
        <v>5</v>
      </c>
      <c r="JB47" s="13">
        <f t="shared" si="670"/>
        <v>13</v>
      </c>
      <c r="JC47" s="13">
        <f t="shared" si="670"/>
        <v>13</v>
      </c>
      <c r="JD47" s="13">
        <f t="shared" si="670"/>
        <v>13</v>
      </c>
      <c r="JE47" s="13">
        <f t="shared" si="670"/>
        <v>13</v>
      </c>
      <c r="JF47" s="13">
        <f t="shared" si="670"/>
        <v>13</v>
      </c>
      <c r="JG47" s="13">
        <f t="shared" ref="JG47:LR47" si="671">JG94+JG141</f>
        <v>8</v>
      </c>
      <c r="JH47" s="13">
        <f t="shared" si="671"/>
        <v>5</v>
      </c>
      <c r="JI47" s="13">
        <f t="shared" si="671"/>
        <v>13</v>
      </c>
      <c r="JJ47" s="13">
        <f t="shared" si="671"/>
        <v>13</v>
      </c>
      <c r="JK47" s="13">
        <f t="shared" si="671"/>
        <v>13</v>
      </c>
      <c r="JL47" s="13">
        <f t="shared" si="671"/>
        <v>13</v>
      </c>
      <c r="JM47" s="13">
        <f t="shared" si="671"/>
        <v>5</v>
      </c>
      <c r="JN47" s="13">
        <f t="shared" si="671"/>
        <v>0</v>
      </c>
      <c r="JO47" s="13">
        <f t="shared" si="671"/>
        <v>0</v>
      </c>
      <c r="JP47" s="13">
        <f t="shared" si="671"/>
        <v>0</v>
      </c>
      <c r="JQ47" s="13">
        <f t="shared" si="671"/>
        <v>0</v>
      </c>
      <c r="JR47" s="13">
        <f t="shared" si="671"/>
        <v>0</v>
      </c>
      <c r="JS47" s="13">
        <f t="shared" si="671"/>
        <v>0</v>
      </c>
      <c r="JT47" s="13">
        <f t="shared" si="671"/>
        <v>0</v>
      </c>
      <c r="JU47" s="13">
        <f t="shared" si="671"/>
        <v>0</v>
      </c>
      <c r="JV47" s="13">
        <f t="shared" si="671"/>
        <v>0</v>
      </c>
      <c r="JW47" s="13">
        <f t="shared" si="671"/>
        <v>0</v>
      </c>
      <c r="JX47" s="13">
        <f t="shared" si="671"/>
        <v>1</v>
      </c>
      <c r="JY47" s="13">
        <f t="shared" si="671"/>
        <v>1</v>
      </c>
      <c r="JZ47" s="13">
        <f t="shared" si="671"/>
        <v>1</v>
      </c>
      <c r="KA47" s="13">
        <f t="shared" si="671"/>
        <v>1</v>
      </c>
      <c r="KB47" s="13">
        <f t="shared" si="671"/>
        <v>1</v>
      </c>
      <c r="KC47" s="13">
        <f t="shared" si="671"/>
        <v>1</v>
      </c>
      <c r="KD47" s="13">
        <f t="shared" si="671"/>
        <v>1</v>
      </c>
      <c r="KE47" s="13">
        <f t="shared" si="671"/>
        <v>1</v>
      </c>
      <c r="KF47" s="13">
        <f t="shared" si="671"/>
        <v>1</v>
      </c>
      <c r="KG47" s="13">
        <f t="shared" si="671"/>
        <v>1</v>
      </c>
      <c r="KH47" s="13">
        <f t="shared" si="671"/>
        <v>1</v>
      </c>
      <c r="KI47" s="13">
        <f t="shared" si="671"/>
        <v>1</v>
      </c>
      <c r="KJ47" s="13">
        <f t="shared" si="671"/>
        <v>1</v>
      </c>
      <c r="KK47" s="13">
        <f t="shared" si="671"/>
        <v>1</v>
      </c>
      <c r="KL47" s="13">
        <f t="shared" si="671"/>
        <v>1</v>
      </c>
      <c r="KM47" s="13">
        <f t="shared" si="671"/>
        <v>1</v>
      </c>
      <c r="KN47" s="13">
        <f t="shared" si="671"/>
        <v>1</v>
      </c>
      <c r="KO47" s="13">
        <f t="shared" si="671"/>
        <v>1</v>
      </c>
      <c r="KP47" s="13">
        <f t="shared" si="671"/>
        <v>1</v>
      </c>
      <c r="KQ47" s="13">
        <f t="shared" si="671"/>
        <v>1</v>
      </c>
      <c r="KR47" s="13">
        <f t="shared" si="671"/>
        <v>1</v>
      </c>
      <c r="KS47" s="13">
        <f t="shared" si="671"/>
        <v>1</v>
      </c>
      <c r="KT47" s="13">
        <f t="shared" si="671"/>
        <v>1</v>
      </c>
      <c r="KU47" s="13">
        <f t="shared" si="671"/>
        <v>1</v>
      </c>
      <c r="KV47" s="13">
        <f t="shared" si="671"/>
        <v>1</v>
      </c>
      <c r="KW47" s="13">
        <f t="shared" si="671"/>
        <v>1</v>
      </c>
      <c r="KX47" s="13">
        <f t="shared" si="671"/>
        <v>0</v>
      </c>
      <c r="KY47" s="13">
        <f t="shared" si="671"/>
        <v>0</v>
      </c>
      <c r="KZ47" s="13">
        <f t="shared" si="671"/>
        <v>0</v>
      </c>
      <c r="LA47" s="13">
        <f t="shared" si="671"/>
        <v>0</v>
      </c>
      <c r="LB47" s="13">
        <f t="shared" si="671"/>
        <v>0</v>
      </c>
      <c r="LC47" s="13">
        <f t="shared" si="671"/>
        <v>0</v>
      </c>
      <c r="LD47" s="13">
        <f t="shared" si="671"/>
        <v>0</v>
      </c>
      <c r="LE47" s="13">
        <f t="shared" si="671"/>
        <v>0</v>
      </c>
      <c r="LF47" s="13">
        <f t="shared" si="671"/>
        <v>0</v>
      </c>
      <c r="LG47" s="13">
        <f t="shared" si="671"/>
        <v>0</v>
      </c>
      <c r="LH47" s="13">
        <f t="shared" si="671"/>
        <v>0</v>
      </c>
      <c r="LI47" s="13">
        <f t="shared" si="671"/>
        <v>0</v>
      </c>
      <c r="LJ47" s="13">
        <f t="shared" si="671"/>
        <v>0</v>
      </c>
      <c r="LK47" s="13">
        <f t="shared" si="671"/>
        <v>0</v>
      </c>
      <c r="LL47" s="13">
        <f t="shared" si="671"/>
        <v>0</v>
      </c>
      <c r="LM47" s="13">
        <f t="shared" si="671"/>
        <v>0</v>
      </c>
      <c r="LN47" s="13">
        <f t="shared" si="671"/>
        <v>0</v>
      </c>
      <c r="LO47" s="13">
        <f t="shared" si="671"/>
        <v>0</v>
      </c>
      <c r="LP47" s="13">
        <f t="shared" si="671"/>
        <v>0</v>
      </c>
      <c r="LQ47" s="13">
        <f t="shared" si="671"/>
        <v>0</v>
      </c>
      <c r="LR47" s="13">
        <f t="shared" si="671"/>
        <v>0</v>
      </c>
      <c r="LS47" s="13">
        <f t="shared" ref="LS47:NB47" si="672">LS94+LS141</f>
        <v>0</v>
      </c>
      <c r="LT47" s="13">
        <f t="shared" si="672"/>
        <v>0</v>
      </c>
      <c r="LU47" s="13">
        <f t="shared" si="672"/>
        <v>0</v>
      </c>
      <c r="LV47" s="13">
        <f t="shared" si="672"/>
        <v>0</v>
      </c>
      <c r="LW47" s="13">
        <f t="shared" si="672"/>
        <v>0</v>
      </c>
      <c r="LX47" s="13">
        <f t="shared" si="672"/>
        <v>0</v>
      </c>
      <c r="LY47" s="13">
        <f t="shared" si="672"/>
        <v>0</v>
      </c>
      <c r="LZ47" s="13">
        <f t="shared" si="672"/>
        <v>0</v>
      </c>
      <c r="MA47" s="13">
        <f t="shared" si="672"/>
        <v>0</v>
      </c>
      <c r="MB47" s="13">
        <f t="shared" si="672"/>
        <v>0</v>
      </c>
      <c r="MC47" s="13">
        <f t="shared" si="672"/>
        <v>0</v>
      </c>
      <c r="MD47" s="13">
        <f t="shared" si="672"/>
        <v>0</v>
      </c>
      <c r="ME47" s="13">
        <f t="shared" si="672"/>
        <v>0</v>
      </c>
      <c r="MF47" s="13">
        <f t="shared" si="672"/>
        <v>0</v>
      </c>
      <c r="MG47" s="13">
        <f t="shared" si="672"/>
        <v>0</v>
      </c>
      <c r="MH47" s="13">
        <f t="shared" si="672"/>
        <v>0</v>
      </c>
      <c r="MI47" s="13">
        <f t="shared" si="672"/>
        <v>0</v>
      </c>
      <c r="MJ47" s="13">
        <f t="shared" si="672"/>
        <v>0</v>
      </c>
      <c r="MK47" s="13">
        <f t="shared" si="672"/>
        <v>0</v>
      </c>
      <c r="ML47" s="13">
        <f t="shared" si="672"/>
        <v>0</v>
      </c>
      <c r="MM47" s="13">
        <f t="shared" si="672"/>
        <v>0</v>
      </c>
      <c r="MN47" s="13">
        <f t="shared" si="672"/>
        <v>0</v>
      </c>
      <c r="MO47" s="13">
        <f t="shared" si="672"/>
        <v>0</v>
      </c>
      <c r="MP47" s="13">
        <f t="shared" si="672"/>
        <v>0</v>
      </c>
      <c r="MQ47" s="13">
        <f t="shared" si="672"/>
        <v>0</v>
      </c>
      <c r="MR47" s="13">
        <f t="shared" si="672"/>
        <v>0</v>
      </c>
      <c r="MS47" s="13">
        <f t="shared" si="672"/>
        <v>0</v>
      </c>
      <c r="MT47" s="13">
        <f t="shared" si="672"/>
        <v>0</v>
      </c>
      <c r="MU47" s="13">
        <f t="shared" si="672"/>
        <v>0</v>
      </c>
      <c r="MV47" s="13">
        <f t="shared" si="672"/>
        <v>0</v>
      </c>
      <c r="MW47" s="13">
        <f t="shared" si="672"/>
        <v>0</v>
      </c>
      <c r="MX47" s="13">
        <f t="shared" si="672"/>
        <v>0</v>
      </c>
      <c r="MY47" s="13">
        <f t="shared" si="672"/>
        <v>0</v>
      </c>
      <c r="MZ47" s="13">
        <f t="shared" si="672"/>
        <v>0</v>
      </c>
      <c r="NA47" s="13">
        <f t="shared" si="672"/>
        <v>0</v>
      </c>
      <c r="NB47" s="13">
        <f t="shared" si="672"/>
        <v>0</v>
      </c>
    </row>
    <row r="48" spans="1:366" ht="15">
      <c r="B48" s="10" t="s">
        <v>93</v>
      </c>
      <c r="C48" s="16">
        <f t="shared" ref="C48" si="673">SUM(C39:C47)</f>
        <v>5.171600171600172</v>
      </c>
      <c r="D48" s="16">
        <f t="shared" ref="D48:Q48" si="674">SUM(D39:D47)</f>
        <v>5.4804804804804803</v>
      </c>
      <c r="E48" s="16">
        <f t="shared" si="674"/>
        <v>5.4804804804804803</v>
      </c>
      <c r="F48" s="16">
        <f t="shared" si="674"/>
        <v>5.5491205491205493</v>
      </c>
      <c r="G48" s="16">
        <f t="shared" si="674"/>
        <v>5.4804804804804803</v>
      </c>
      <c r="H48" s="16">
        <f t="shared" si="674"/>
        <v>5.2059202059202061</v>
      </c>
      <c r="I48" s="16">
        <f t="shared" si="674"/>
        <v>5.3432003432003432</v>
      </c>
      <c r="J48" s="16">
        <f t="shared" si="674"/>
        <v>6.0296010296010296</v>
      </c>
      <c r="K48" s="16">
        <f t="shared" si="674"/>
        <v>5.5491205491205493</v>
      </c>
      <c r="L48" s="16">
        <f t="shared" si="674"/>
        <v>5.4804804804804803</v>
      </c>
      <c r="M48" s="16">
        <f t="shared" si="674"/>
        <v>5.4804804804804803</v>
      </c>
      <c r="N48" s="16">
        <f t="shared" si="674"/>
        <v>5.5491205491205493</v>
      </c>
      <c r="O48" s="16">
        <f t="shared" si="674"/>
        <v>5.4804804804804803</v>
      </c>
      <c r="P48" s="16">
        <f t="shared" si="674"/>
        <v>5.8236808236808235</v>
      </c>
      <c r="Q48" s="16">
        <f t="shared" si="674"/>
        <v>6.5100815100815099</v>
      </c>
      <c r="R48" s="16">
        <f t="shared" ref="R48:AJ48" si="675">SUM(R39:R47)</f>
        <v>6.8532818532818531</v>
      </c>
      <c r="S48" s="16">
        <f t="shared" si="675"/>
        <v>5.9609609609609606</v>
      </c>
      <c r="T48" s="16">
        <f t="shared" si="675"/>
        <v>5</v>
      </c>
      <c r="U48" s="16">
        <f t="shared" si="675"/>
        <v>6.0296010296010296</v>
      </c>
      <c r="V48" s="16">
        <f t="shared" si="675"/>
        <v>5.4804804804804803</v>
      </c>
      <c r="W48" s="16">
        <f t="shared" si="675"/>
        <v>5.4804804804804803</v>
      </c>
      <c r="X48" s="16">
        <f t="shared" si="675"/>
        <v>6.0296010296010296</v>
      </c>
      <c r="Y48" s="16">
        <f t="shared" si="675"/>
        <v>6.2355212355212357</v>
      </c>
      <c r="Z48" s="16">
        <f t="shared" si="675"/>
        <v>5.4118404118404122</v>
      </c>
      <c r="AA48" s="16">
        <f t="shared" si="675"/>
        <v>5.5491205491205493</v>
      </c>
      <c r="AB48" s="16">
        <f t="shared" si="675"/>
        <v>5.5491205491205493</v>
      </c>
      <c r="AC48" s="16">
        <f t="shared" si="675"/>
        <v>5.4804804804804803</v>
      </c>
      <c r="AD48" s="16">
        <f t="shared" si="675"/>
        <v>5.4804804804804803</v>
      </c>
      <c r="AE48" s="16">
        <f t="shared" si="675"/>
        <v>6.0296010296010296</v>
      </c>
      <c r="AF48" s="16">
        <f t="shared" si="675"/>
        <v>6.1668811668811667</v>
      </c>
      <c r="AG48" s="16">
        <f t="shared" si="675"/>
        <v>5.6177606177606183</v>
      </c>
      <c r="AH48" s="16">
        <f t="shared" si="675"/>
        <v>5.5491205491205493</v>
      </c>
      <c r="AI48" s="16">
        <f t="shared" si="675"/>
        <v>5.4118404118404122</v>
      </c>
      <c r="AJ48" s="16">
        <f t="shared" si="675"/>
        <v>5.3432003432003432</v>
      </c>
      <c r="AK48" s="16">
        <f t="shared" ref="AK48:CV48" si="676">SUM(AK39:AK47)</f>
        <v>5.4804804804804803</v>
      </c>
      <c r="AL48" s="16">
        <f t="shared" si="676"/>
        <v>6.1668811668811667</v>
      </c>
      <c r="AM48" s="16">
        <f t="shared" si="676"/>
        <v>6.1668811668811667</v>
      </c>
      <c r="AN48" s="16">
        <f t="shared" si="676"/>
        <v>5.8236808236808235</v>
      </c>
      <c r="AO48" s="16">
        <f t="shared" si="676"/>
        <v>5.8236808236808235</v>
      </c>
      <c r="AP48" s="16">
        <f t="shared" si="676"/>
        <v>5.6864006864006864</v>
      </c>
      <c r="AQ48" s="16">
        <f t="shared" si="676"/>
        <v>5.8236808236808235</v>
      </c>
      <c r="AR48" s="16">
        <f t="shared" si="676"/>
        <v>5.8236808236808235</v>
      </c>
      <c r="AS48" s="16">
        <f t="shared" si="676"/>
        <v>6.3728013728013728</v>
      </c>
      <c r="AT48" s="16">
        <f t="shared" si="676"/>
        <v>6.9219219219219221</v>
      </c>
      <c r="AU48" s="16">
        <f t="shared" si="676"/>
        <v>5.8236808236808235</v>
      </c>
      <c r="AV48" s="16">
        <f t="shared" si="676"/>
        <v>5.8923208923208925</v>
      </c>
      <c r="AW48" s="16">
        <f t="shared" si="676"/>
        <v>5.5491205491205493</v>
      </c>
      <c r="AX48" s="16">
        <f t="shared" si="676"/>
        <v>5.6864006864006864</v>
      </c>
      <c r="AY48" s="16">
        <f t="shared" si="676"/>
        <v>5.9609609609609606</v>
      </c>
      <c r="AZ48" s="16">
        <f t="shared" si="676"/>
        <v>6.647361647361647</v>
      </c>
      <c r="BA48" s="16">
        <f t="shared" si="676"/>
        <v>7.0592020592020592</v>
      </c>
      <c r="BB48" s="16">
        <f t="shared" si="676"/>
        <v>5.9266409266409266</v>
      </c>
      <c r="BC48" s="16">
        <f t="shared" si="676"/>
        <v>5.9609609609609606</v>
      </c>
      <c r="BD48" s="16">
        <f t="shared" si="676"/>
        <v>5.9609609609609606</v>
      </c>
      <c r="BE48" s="16">
        <f t="shared" si="676"/>
        <v>5.4118404118404122</v>
      </c>
      <c r="BF48" s="16">
        <f t="shared" si="676"/>
        <v>5.4118404118404122</v>
      </c>
      <c r="BG48" s="16">
        <f t="shared" si="676"/>
        <v>6.0296010296010296</v>
      </c>
      <c r="BH48" s="16">
        <f t="shared" si="676"/>
        <v>6.0296010296010296</v>
      </c>
      <c r="BI48" s="16">
        <f t="shared" si="676"/>
        <v>5.6864006864006864</v>
      </c>
      <c r="BJ48" s="16">
        <f t="shared" si="676"/>
        <v>4.6864006864006864</v>
      </c>
      <c r="BK48" s="16">
        <f t="shared" si="676"/>
        <v>4.6864006864006864</v>
      </c>
      <c r="BL48" s="16">
        <f t="shared" si="676"/>
        <v>4.4804804804804803</v>
      </c>
      <c r="BM48" s="16">
        <f t="shared" si="676"/>
        <v>4.8236808236808235</v>
      </c>
      <c r="BN48" s="16">
        <f t="shared" si="676"/>
        <v>5.716001716001716</v>
      </c>
      <c r="BO48" s="16">
        <f t="shared" si="676"/>
        <v>5.5787215787215789</v>
      </c>
      <c r="BP48" s="16">
        <f t="shared" si="676"/>
        <v>4.8923208923208925</v>
      </c>
      <c r="BQ48" s="16">
        <f t="shared" si="676"/>
        <v>4.8923208923208925</v>
      </c>
      <c r="BR48" s="16">
        <f t="shared" si="676"/>
        <v>4.7550407550407545</v>
      </c>
      <c r="BS48" s="16">
        <f t="shared" si="676"/>
        <v>4.6864006864006864</v>
      </c>
      <c r="BT48" s="16">
        <f t="shared" si="676"/>
        <v>4.8580008580008585</v>
      </c>
      <c r="BU48" s="16">
        <f t="shared" si="676"/>
        <v>5.3728013728013728</v>
      </c>
      <c r="BV48" s="16">
        <f t="shared" si="676"/>
        <v>4.9609609609609606</v>
      </c>
      <c r="BW48" s="16">
        <f t="shared" si="676"/>
        <v>4.6177606177606183</v>
      </c>
      <c r="BX48" s="16">
        <f t="shared" si="676"/>
        <v>4.6177606177606183</v>
      </c>
      <c r="BY48" s="16">
        <f t="shared" si="676"/>
        <v>4.5491205491205493</v>
      </c>
      <c r="BZ48" s="16">
        <f t="shared" si="676"/>
        <v>4.4118404118404122</v>
      </c>
      <c r="CA48" s="16">
        <f t="shared" si="676"/>
        <v>4.8236808236808235</v>
      </c>
      <c r="CB48" s="16">
        <f t="shared" si="676"/>
        <v>4</v>
      </c>
      <c r="CC48" s="16">
        <f t="shared" si="676"/>
        <v>5.3728013728013728</v>
      </c>
      <c r="CD48" s="16">
        <f t="shared" si="676"/>
        <v>4.6864006864006864</v>
      </c>
      <c r="CE48" s="16">
        <f t="shared" si="676"/>
        <v>5.0296010296010296</v>
      </c>
      <c r="CF48" s="16">
        <f t="shared" si="676"/>
        <v>5.4414414414414409</v>
      </c>
      <c r="CG48" s="16">
        <f t="shared" si="676"/>
        <v>5.716001716001716</v>
      </c>
      <c r="CH48" s="16">
        <f t="shared" si="676"/>
        <v>5.0982410982410986</v>
      </c>
      <c r="CI48" s="16">
        <f t="shared" si="676"/>
        <v>5.9219219219219221</v>
      </c>
      <c r="CJ48" s="16">
        <f t="shared" si="676"/>
        <v>6.4710424710424714</v>
      </c>
      <c r="CK48" s="16">
        <f t="shared" si="676"/>
        <v>5.3728013728013728</v>
      </c>
      <c r="CL48" s="16">
        <f t="shared" si="676"/>
        <v>5.3728013728013728</v>
      </c>
      <c r="CM48" s="16">
        <f t="shared" si="676"/>
        <v>6.1964821964821963</v>
      </c>
      <c r="CN48" s="16">
        <f t="shared" si="676"/>
        <v>5.5100815100815099</v>
      </c>
      <c r="CO48" s="16">
        <f t="shared" si="676"/>
        <v>6.0982410982410986</v>
      </c>
      <c r="CP48" s="16">
        <f t="shared" si="676"/>
        <v>6.9219219219219221</v>
      </c>
      <c r="CQ48" s="16">
        <f t="shared" si="676"/>
        <v>7.4710424710424714</v>
      </c>
      <c r="CR48" s="16">
        <f t="shared" si="676"/>
        <v>6.784641784641785</v>
      </c>
      <c r="CS48" s="16">
        <f t="shared" si="676"/>
        <v>6.784641784641785</v>
      </c>
      <c r="CT48" s="16">
        <f t="shared" si="676"/>
        <v>6.784641784641785</v>
      </c>
      <c r="CU48" s="16">
        <f t="shared" si="676"/>
        <v>6.0296010296010296</v>
      </c>
      <c r="CV48" s="16">
        <f t="shared" si="676"/>
        <v>6.0296010296010296</v>
      </c>
      <c r="CW48" s="16">
        <f t="shared" ref="CW48:FH48" si="677">SUM(CW39:CW47)</f>
        <v>5</v>
      </c>
      <c r="CX48" s="16">
        <f t="shared" si="677"/>
        <v>7.1964821964821963</v>
      </c>
      <c r="CY48" s="16">
        <f t="shared" si="677"/>
        <v>5.9609609609609606</v>
      </c>
      <c r="CZ48" s="16">
        <f t="shared" si="677"/>
        <v>5.6864006864006864</v>
      </c>
      <c r="DA48" s="16">
        <f t="shared" si="677"/>
        <v>5.6177606177606183</v>
      </c>
      <c r="DB48" s="16">
        <f t="shared" si="677"/>
        <v>6.0296010296010296</v>
      </c>
      <c r="DC48" s="16">
        <f t="shared" si="677"/>
        <v>6.0296010296010296</v>
      </c>
      <c r="DD48" s="16">
        <f t="shared" si="677"/>
        <v>6.9219219219219221</v>
      </c>
      <c r="DE48" s="16">
        <f t="shared" si="677"/>
        <v>7.1964821964821963</v>
      </c>
      <c r="DF48" s="16">
        <f t="shared" si="677"/>
        <v>6.784641784641785</v>
      </c>
      <c r="DG48" s="16">
        <f t="shared" si="677"/>
        <v>6.647361647361647</v>
      </c>
      <c r="DH48" s="16">
        <f t="shared" si="677"/>
        <v>6.5787215787215789</v>
      </c>
      <c r="DI48" s="16">
        <f t="shared" si="677"/>
        <v>5.3728013728013728</v>
      </c>
      <c r="DJ48" s="16">
        <f t="shared" si="677"/>
        <v>5.3728013728013728</v>
      </c>
      <c r="DK48" s="16">
        <f t="shared" si="677"/>
        <v>3.6964821964821963</v>
      </c>
      <c r="DL48" s="16">
        <f t="shared" si="677"/>
        <v>6.4710424710424714</v>
      </c>
      <c r="DM48" s="16">
        <f t="shared" si="677"/>
        <v>6.1964821964821963</v>
      </c>
      <c r="DN48" s="16">
        <f t="shared" si="677"/>
        <v>6.0592020592020592</v>
      </c>
      <c r="DO48" s="16">
        <f t="shared" si="677"/>
        <v>5.647361647361647</v>
      </c>
      <c r="DP48" s="16">
        <f t="shared" si="677"/>
        <v>5.3728013728013728</v>
      </c>
      <c r="DQ48" s="16">
        <f t="shared" si="677"/>
        <v>4.9609609609609606</v>
      </c>
      <c r="DR48" s="16">
        <f t="shared" si="677"/>
        <v>5.5787215787215789</v>
      </c>
      <c r="DS48" s="16">
        <f t="shared" si="677"/>
        <v>4.6864006864006864</v>
      </c>
      <c r="DT48" s="16">
        <f t="shared" si="677"/>
        <v>4.6864006864006864</v>
      </c>
      <c r="DU48" s="16">
        <f t="shared" si="677"/>
        <v>4.4804804804804803</v>
      </c>
      <c r="DV48" s="16">
        <f t="shared" si="677"/>
        <v>4.6864006864006864</v>
      </c>
      <c r="DW48" s="16">
        <f t="shared" si="677"/>
        <v>4.6864006864006864</v>
      </c>
      <c r="DX48" s="16">
        <f t="shared" si="677"/>
        <v>4.6864006864006864</v>
      </c>
      <c r="DY48" s="16">
        <f t="shared" si="677"/>
        <v>5.0296010296010296</v>
      </c>
      <c r="DZ48" s="16">
        <f t="shared" si="677"/>
        <v>4.7550407550407545</v>
      </c>
      <c r="EA48" s="16">
        <f t="shared" si="677"/>
        <v>4.6864006864006864</v>
      </c>
      <c r="EB48" s="16">
        <f t="shared" si="677"/>
        <v>4.5491205491205493</v>
      </c>
      <c r="EC48" s="16">
        <f t="shared" si="677"/>
        <v>5.6864006864006864</v>
      </c>
      <c r="ED48" s="16">
        <f t="shared" si="677"/>
        <v>5.4461604461604463</v>
      </c>
      <c r="EE48" s="16">
        <f t="shared" si="677"/>
        <v>5.6177606177606183</v>
      </c>
      <c r="EF48" s="16">
        <f t="shared" si="677"/>
        <v>5</v>
      </c>
      <c r="EG48" s="16">
        <f t="shared" si="677"/>
        <v>6.716001716001716</v>
      </c>
      <c r="EH48" s="16">
        <f t="shared" si="677"/>
        <v>6.3728013728013728</v>
      </c>
      <c r="EI48" s="16">
        <f t="shared" si="677"/>
        <v>6.0296010296010296</v>
      </c>
      <c r="EJ48" s="16">
        <f t="shared" si="677"/>
        <v>5.6864006864006864</v>
      </c>
      <c r="EK48" s="16">
        <f t="shared" si="677"/>
        <v>5.7550407550407545</v>
      </c>
      <c r="EL48" s="16">
        <f t="shared" si="677"/>
        <v>6.0296010296010296</v>
      </c>
      <c r="EM48" s="16">
        <f t="shared" si="677"/>
        <v>7.0592020592020592</v>
      </c>
      <c r="EN48" s="16">
        <f t="shared" si="677"/>
        <v>7.7456027456027456</v>
      </c>
      <c r="EO48" s="16">
        <f t="shared" si="677"/>
        <v>6.716001716001716</v>
      </c>
      <c r="EP48" s="16">
        <f t="shared" si="677"/>
        <v>6.716001716001716</v>
      </c>
      <c r="EQ48" s="16">
        <f t="shared" si="677"/>
        <v>6.647361647361647</v>
      </c>
      <c r="ER48" s="16">
        <f t="shared" si="677"/>
        <v>6.5100815100815099</v>
      </c>
      <c r="ES48" s="16">
        <f t="shared" si="677"/>
        <v>6.3728013728013728</v>
      </c>
      <c r="ET48" s="16">
        <f t="shared" si="677"/>
        <v>7.4024024024024024</v>
      </c>
      <c r="EU48" s="16">
        <f t="shared" si="677"/>
        <v>7.7456027456027456</v>
      </c>
      <c r="EV48" s="16">
        <f t="shared" si="677"/>
        <v>7.6083226083226076</v>
      </c>
      <c r="EW48" s="16">
        <f t="shared" si="677"/>
        <v>6.716001716001716</v>
      </c>
      <c r="EX48" s="16">
        <f t="shared" si="677"/>
        <v>7.7456027456027456</v>
      </c>
      <c r="EY48" s="16">
        <f t="shared" si="677"/>
        <v>7.4024024024024024</v>
      </c>
      <c r="EZ48" s="16">
        <f t="shared" si="677"/>
        <v>6.716001716001716</v>
      </c>
      <c r="FA48" s="16">
        <f t="shared" si="677"/>
        <v>7.4024024024024024</v>
      </c>
      <c r="FB48" s="16">
        <f t="shared" si="677"/>
        <v>7.7456027456027456</v>
      </c>
      <c r="FC48" s="16">
        <f t="shared" si="677"/>
        <v>7.4024024024024024</v>
      </c>
      <c r="FD48" s="16">
        <f t="shared" si="677"/>
        <v>6.716001716001716</v>
      </c>
      <c r="FE48" s="16">
        <f t="shared" si="677"/>
        <v>6.784641784641785</v>
      </c>
      <c r="FF48" s="16">
        <f t="shared" si="677"/>
        <v>6.716001716001716</v>
      </c>
      <c r="FG48" s="16">
        <f t="shared" si="677"/>
        <v>6.3728013728013728</v>
      </c>
      <c r="FH48" s="16">
        <f t="shared" si="677"/>
        <v>7.0592020592020592</v>
      </c>
      <c r="FI48" s="16">
        <f t="shared" ref="FI48:HT48" si="678">SUM(FI39:FI47)</f>
        <v>6.8532818532818531</v>
      </c>
      <c r="FJ48" s="16">
        <f t="shared" si="678"/>
        <v>6.4414414414414409</v>
      </c>
      <c r="FK48" s="16">
        <f t="shared" si="678"/>
        <v>6.3728013728013728</v>
      </c>
      <c r="FL48" s="16">
        <f t="shared" si="678"/>
        <v>6.0982410982410986</v>
      </c>
      <c r="FM48" s="16">
        <f t="shared" si="678"/>
        <v>5.4118404118404122</v>
      </c>
      <c r="FN48" s="16">
        <f t="shared" si="678"/>
        <v>5.5491205491205493</v>
      </c>
      <c r="FO48" s="16">
        <f t="shared" si="678"/>
        <v>6.0982410982410986</v>
      </c>
      <c r="FP48" s="16">
        <f t="shared" si="678"/>
        <v>5.6864006864006864</v>
      </c>
      <c r="FQ48" s="16">
        <f t="shared" si="678"/>
        <v>5.5491205491205493</v>
      </c>
      <c r="FR48" s="16">
        <f t="shared" si="678"/>
        <v>5.6177606177606183</v>
      </c>
      <c r="FS48" s="16">
        <f t="shared" si="678"/>
        <v>5.5491205491205493</v>
      </c>
      <c r="FT48" s="16">
        <f t="shared" si="678"/>
        <v>5.5491205491205493</v>
      </c>
      <c r="FU48" s="16">
        <f t="shared" si="678"/>
        <v>5.5491205491205493</v>
      </c>
      <c r="FV48" s="16">
        <f t="shared" si="678"/>
        <v>6.0982410982410986</v>
      </c>
      <c r="FW48" s="16">
        <f t="shared" si="678"/>
        <v>6.0982410982410986</v>
      </c>
      <c r="FX48" s="16">
        <f t="shared" si="678"/>
        <v>5.6864006864006864</v>
      </c>
      <c r="FY48" s="16">
        <f t="shared" si="678"/>
        <v>5.6864006864006864</v>
      </c>
      <c r="FZ48" s="16">
        <f t="shared" si="678"/>
        <v>5.6864006864006864</v>
      </c>
      <c r="GA48" s="16">
        <f t="shared" si="678"/>
        <v>5.5491205491205493</v>
      </c>
      <c r="GB48" s="16">
        <f t="shared" si="678"/>
        <v>5.5491205491205493</v>
      </c>
      <c r="GC48" s="16">
        <f t="shared" si="678"/>
        <v>6.0296010296010296</v>
      </c>
      <c r="GD48" s="16">
        <f t="shared" si="678"/>
        <v>6.2355212355212357</v>
      </c>
      <c r="GE48" s="16">
        <f t="shared" si="678"/>
        <v>5.6177606177606183</v>
      </c>
      <c r="GF48" s="16">
        <f t="shared" si="678"/>
        <v>5.4804804804804803</v>
      </c>
      <c r="GG48" s="16">
        <f t="shared" si="678"/>
        <v>5.5491205491205493</v>
      </c>
      <c r="GH48" s="16">
        <f t="shared" si="678"/>
        <v>5.4118404118404122</v>
      </c>
      <c r="GI48" s="16">
        <f t="shared" si="678"/>
        <v>5.4804804804804803</v>
      </c>
      <c r="GJ48" s="16">
        <f t="shared" si="678"/>
        <v>6.716001716001716</v>
      </c>
      <c r="GK48" s="16">
        <f t="shared" si="678"/>
        <v>6.3041613041613038</v>
      </c>
      <c r="GL48" s="16">
        <f t="shared" si="678"/>
        <v>5.8236808236808235</v>
      </c>
      <c r="GM48" s="16">
        <f t="shared" si="678"/>
        <v>5.4804804804804803</v>
      </c>
      <c r="GN48" s="16">
        <f t="shared" si="678"/>
        <v>5.6864006864006864</v>
      </c>
      <c r="GO48" s="16">
        <f t="shared" si="678"/>
        <v>5.4804804804804803</v>
      </c>
      <c r="GP48" s="16">
        <f t="shared" si="678"/>
        <v>5.5491205491205493</v>
      </c>
      <c r="GQ48" s="16">
        <f t="shared" si="678"/>
        <v>6.0296010296010296</v>
      </c>
      <c r="GR48" s="16">
        <f t="shared" si="678"/>
        <v>5.7550407550407545</v>
      </c>
      <c r="GS48" s="16">
        <f t="shared" si="678"/>
        <v>5.7550407550407545</v>
      </c>
      <c r="GT48" s="16">
        <f t="shared" si="678"/>
        <v>5.7550407550407545</v>
      </c>
      <c r="GU48" s="16">
        <f t="shared" si="678"/>
        <v>6.0296010296010296</v>
      </c>
      <c r="GV48" s="16">
        <f t="shared" si="678"/>
        <v>5.9609609609609606</v>
      </c>
      <c r="GW48" s="16">
        <f t="shared" si="678"/>
        <v>5.9609609609609606</v>
      </c>
      <c r="GX48" s="16">
        <f t="shared" si="678"/>
        <v>7.0592020592020592</v>
      </c>
      <c r="GY48" s="16">
        <f t="shared" si="678"/>
        <v>7.2651222651222653</v>
      </c>
      <c r="GZ48" s="16">
        <f t="shared" si="678"/>
        <v>7.0592020592020592</v>
      </c>
      <c r="HA48" s="16">
        <f t="shared" si="678"/>
        <v>6.9219219219219221</v>
      </c>
      <c r="HB48" s="16">
        <f t="shared" si="678"/>
        <v>6.784641784641785</v>
      </c>
      <c r="HC48" s="16">
        <f t="shared" si="678"/>
        <v>6.3728013728013728</v>
      </c>
      <c r="HD48" s="16">
        <f t="shared" si="678"/>
        <v>6.3728013728013728</v>
      </c>
      <c r="HE48" s="16">
        <f t="shared" si="678"/>
        <v>7.4024024024024024</v>
      </c>
      <c r="HF48" s="16">
        <f t="shared" si="678"/>
        <v>7.4710424710424714</v>
      </c>
      <c r="HG48" s="16">
        <f t="shared" si="678"/>
        <v>7.4024024024024024</v>
      </c>
      <c r="HH48" s="16">
        <f t="shared" si="678"/>
        <v>7.0592020592020592</v>
      </c>
      <c r="HI48" s="16">
        <f t="shared" si="678"/>
        <v>7.0592020592020592</v>
      </c>
      <c r="HJ48" s="16">
        <f t="shared" si="678"/>
        <v>6.784641784641785</v>
      </c>
      <c r="HK48" s="16">
        <f t="shared" si="678"/>
        <v>6.3728013728013728</v>
      </c>
      <c r="HL48" s="16">
        <f t="shared" si="678"/>
        <v>7.4024024024024024</v>
      </c>
      <c r="HM48" s="16">
        <f t="shared" si="678"/>
        <v>7.0592020592020592</v>
      </c>
      <c r="HN48" s="16">
        <f t="shared" si="678"/>
        <v>6.1668811668811667</v>
      </c>
      <c r="HO48" s="16">
        <f t="shared" si="678"/>
        <v>6.1668811668811667</v>
      </c>
      <c r="HP48" s="16">
        <f t="shared" si="678"/>
        <v>5.8923208923208925</v>
      </c>
      <c r="HQ48" s="16">
        <f t="shared" si="678"/>
        <v>5.7550407550407545</v>
      </c>
      <c r="HR48" s="16">
        <f t="shared" si="678"/>
        <v>6.1668811668811667</v>
      </c>
      <c r="HS48" s="16">
        <f t="shared" si="678"/>
        <v>6.716001716001716</v>
      </c>
      <c r="HT48" s="16">
        <f t="shared" si="678"/>
        <v>5.9609609609609606</v>
      </c>
      <c r="HU48" s="16">
        <f t="shared" ref="HU48:IK48" si="679">SUM(HU39:HU47)</f>
        <v>5.5491205491205493</v>
      </c>
      <c r="HV48" s="16">
        <f t="shared" si="679"/>
        <v>5.6177606177606183</v>
      </c>
      <c r="HW48" s="16">
        <f t="shared" si="679"/>
        <v>5.5491205491205493</v>
      </c>
      <c r="HX48" s="16">
        <f t="shared" si="679"/>
        <v>5.4804804804804803</v>
      </c>
      <c r="HY48" s="16">
        <f t="shared" si="679"/>
        <v>4.8236808236808235</v>
      </c>
      <c r="HZ48" s="16">
        <f t="shared" si="679"/>
        <v>6.0592020592020592</v>
      </c>
      <c r="IA48" s="16">
        <f t="shared" si="679"/>
        <v>5.716001716001716</v>
      </c>
      <c r="IB48" s="16">
        <f t="shared" si="679"/>
        <v>5.3728013728013728</v>
      </c>
      <c r="IC48" s="16">
        <f t="shared" si="679"/>
        <v>5.5100815100815099</v>
      </c>
      <c r="ID48" s="16">
        <f t="shared" si="679"/>
        <v>5.5100815100815099</v>
      </c>
      <c r="IE48" s="16">
        <f t="shared" si="679"/>
        <v>4.9266409266409266</v>
      </c>
      <c r="IF48" s="16">
        <f t="shared" si="679"/>
        <v>5.0296010296010296</v>
      </c>
      <c r="IG48" s="16">
        <f t="shared" si="679"/>
        <v>5.716001716001716</v>
      </c>
      <c r="IH48" s="16">
        <f t="shared" si="679"/>
        <v>5.0296010296010296</v>
      </c>
      <c r="II48" s="16">
        <f t="shared" si="679"/>
        <v>5.0296010296010296</v>
      </c>
      <c r="IJ48" s="16">
        <f t="shared" si="679"/>
        <v>4.6864006864006864</v>
      </c>
      <c r="IK48" s="16">
        <f t="shared" si="679"/>
        <v>4.6864006864006864</v>
      </c>
      <c r="IL48" s="16">
        <f t="shared" ref="IL48:IY48" si="680">SUM(IL39:IL47)</f>
        <v>4.4804804804804803</v>
      </c>
      <c r="IM48" s="16">
        <f t="shared" si="680"/>
        <v>3.1103603603603602</v>
      </c>
      <c r="IN48" s="16">
        <f t="shared" si="680"/>
        <v>4.1668811668811667</v>
      </c>
      <c r="IO48" s="16">
        <f t="shared" si="680"/>
        <v>4.1668811668811667</v>
      </c>
      <c r="IP48" s="16">
        <f t="shared" si="680"/>
        <v>11.716001716001717</v>
      </c>
      <c r="IQ48" s="16">
        <f t="shared" si="680"/>
        <v>26.059202059202057</v>
      </c>
      <c r="IR48" s="16">
        <f t="shared" si="680"/>
        <v>26.059202059202057</v>
      </c>
      <c r="IS48" s="16">
        <f t="shared" si="680"/>
        <v>27.775203775203774</v>
      </c>
      <c r="IT48" s="16">
        <f t="shared" si="680"/>
        <v>9.1006006006006004</v>
      </c>
      <c r="IU48" s="16">
        <f t="shared" si="680"/>
        <v>21.608322608322609</v>
      </c>
      <c r="IV48" s="16">
        <f t="shared" si="680"/>
        <v>27.432003432003434</v>
      </c>
      <c r="IW48" s="16">
        <f t="shared" si="680"/>
        <v>22.779922779922778</v>
      </c>
      <c r="IX48" s="16">
        <f t="shared" si="680"/>
        <v>22.814242814242814</v>
      </c>
      <c r="IY48" s="16">
        <f t="shared" si="680"/>
        <v>19.432003432003434</v>
      </c>
      <c r="IZ48" s="16">
        <f t="shared" ref="IZ48:JZ48" si="681">SUM(IZ39:IZ47)</f>
        <v>10.701201201201201</v>
      </c>
      <c r="JA48" s="16">
        <f t="shared" si="681"/>
        <v>7.2207207207207205</v>
      </c>
      <c r="JB48" s="16">
        <f t="shared" si="681"/>
        <v>18.882882882882882</v>
      </c>
      <c r="JC48" s="16">
        <f t="shared" si="681"/>
        <v>19.56928356928357</v>
      </c>
      <c r="JD48" s="16">
        <f t="shared" si="681"/>
        <v>19.775203775203774</v>
      </c>
      <c r="JE48" s="16">
        <f t="shared" si="681"/>
        <v>19.432003432003434</v>
      </c>
      <c r="JF48" s="16">
        <f t="shared" si="681"/>
        <v>19.775203775203774</v>
      </c>
      <c r="JG48" s="16">
        <f t="shared" si="681"/>
        <v>15.461604461604461</v>
      </c>
      <c r="JH48" s="16">
        <f t="shared" si="681"/>
        <v>7.6411411411411407</v>
      </c>
      <c r="JI48" s="16">
        <f t="shared" si="681"/>
        <v>18.196482196482197</v>
      </c>
      <c r="JJ48" s="16">
        <f t="shared" si="681"/>
        <v>17.716001716001717</v>
      </c>
      <c r="JK48" s="16">
        <f t="shared" si="681"/>
        <v>17.098241098241097</v>
      </c>
      <c r="JL48" s="16">
        <f t="shared" si="681"/>
        <v>17.235521235521237</v>
      </c>
      <c r="JM48" s="16">
        <f t="shared" si="681"/>
        <v>9.510081510081509</v>
      </c>
      <c r="JN48" s="16">
        <f t="shared" si="681"/>
        <v>4.5100815100815099</v>
      </c>
      <c r="JO48" s="16">
        <f t="shared" si="681"/>
        <v>2.1006006006006004</v>
      </c>
      <c r="JP48" s="16">
        <f t="shared" si="681"/>
        <v>5.7456027456027456</v>
      </c>
      <c r="JQ48" s="16">
        <f t="shared" si="681"/>
        <v>7.4616044616044608</v>
      </c>
      <c r="JR48" s="16">
        <f t="shared" si="681"/>
        <v>6.088803088803088</v>
      </c>
      <c r="JS48" s="16">
        <f t="shared" si="681"/>
        <v>6.088803088803088</v>
      </c>
      <c r="JT48" s="16">
        <f t="shared" si="681"/>
        <v>5.0592020592020592</v>
      </c>
      <c r="JU48" s="16">
        <f t="shared" si="681"/>
        <v>4.0296010296010296</v>
      </c>
      <c r="JV48" s="16">
        <f t="shared" si="681"/>
        <v>2.1606606606606604</v>
      </c>
      <c r="JW48" s="16">
        <f t="shared" si="681"/>
        <v>5.7456027456027456</v>
      </c>
      <c r="JX48" s="16">
        <f t="shared" si="681"/>
        <v>7.838803088803088</v>
      </c>
      <c r="JY48" s="16">
        <f t="shared" si="681"/>
        <v>6.8092020592020592</v>
      </c>
      <c r="JZ48" s="16">
        <f t="shared" si="681"/>
        <v>6.9464821964821963</v>
      </c>
      <c r="KA48" s="16">
        <f t="shared" ref="KA48:MD48" si="682">SUM(KA39:KA47)</f>
        <v>6.8092020592020592</v>
      </c>
      <c r="KB48" s="16">
        <f t="shared" si="682"/>
        <v>6.1228013728013728</v>
      </c>
      <c r="KC48" s="16">
        <f t="shared" si="682"/>
        <v>3.8506006006006004</v>
      </c>
      <c r="KD48" s="16">
        <f t="shared" si="682"/>
        <v>7.838803088803088</v>
      </c>
      <c r="KE48" s="16">
        <f t="shared" si="682"/>
        <v>9.8980051480051472</v>
      </c>
      <c r="KF48" s="16">
        <f t="shared" si="682"/>
        <v>8.5252037752037744</v>
      </c>
      <c r="KG48" s="16">
        <f t="shared" si="682"/>
        <v>8.5252037752037744</v>
      </c>
      <c r="KH48" s="16">
        <f t="shared" si="682"/>
        <v>8.5252037752037744</v>
      </c>
      <c r="KI48" s="16">
        <f t="shared" si="682"/>
        <v>6.8092020592020592</v>
      </c>
      <c r="KJ48" s="16">
        <f t="shared" si="682"/>
        <v>4.0007507507507505</v>
      </c>
      <c r="KK48" s="16">
        <f t="shared" si="682"/>
        <v>9.8980051480051472</v>
      </c>
      <c r="KL48" s="16">
        <f t="shared" si="682"/>
        <v>9.2116044616044608</v>
      </c>
      <c r="KM48" s="16">
        <f t="shared" si="682"/>
        <v>8.5252037752037744</v>
      </c>
      <c r="KN48" s="16">
        <f t="shared" si="682"/>
        <v>7.976083226083226</v>
      </c>
      <c r="KO48" s="16">
        <f t="shared" si="682"/>
        <v>7.838803088803088</v>
      </c>
      <c r="KP48" s="16">
        <f t="shared" si="682"/>
        <v>20.834405834405835</v>
      </c>
      <c r="KQ48" s="16">
        <f t="shared" si="682"/>
        <v>20.491205491205491</v>
      </c>
      <c r="KR48" s="16">
        <f t="shared" si="682"/>
        <v>20.491205491205491</v>
      </c>
      <c r="KS48" s="16">
        <f t="shared" si="682"/>
        <v>19.148005148005147</v>
      </c>
      <c r="KT48" s="16">
        <f t="shared" si="682"/>
        <v>17.148005148005147</v>
      </c>
      <c r="KU48" s="16">
        <f t="shared" si="682"/>
        <v>16.148005148005147</v>
      </c>
      <c r="KV48" s="16">
        <f t="shared" si="682"/>
        <v>14.775203775203774</v>
      </c>
      <c r="KW48" s="16">
        <f t="shared" si="682"/>
        <v>14.26040326040326</v>
      </c>
      <c r="KX48" s="16">
        <f t="shared" si="682"/>
        <v>13.26040326040326</v>
      </c>
      <c r="KY48" s="16">
        <f t="shared" si="682"/>
        <v>13.088803088803088</v>
      </c>
      <c r="KZ48" s="16">
        <f t="shared" si="682"/>
        <v>14.118404118404118</v>
      </c>
      <c r="LA48" s="16">
        <f t="shared" si="682"/>
        <v>13.088803088803088</v>
      </c>
      <c r="LB48" s="16">
        <f t="shared" si="682"/>
        <v>13.088803088803088</v>
      </c>
      <c r="LC48" s="16">
        <f t="shared" si="682"/>
        <v>9.9024024024024015</v>
      </c>
      <c r="LD48" s="16">
        <f t="shared" si="682"/>
        <v>4.2355212355212357</v>
      </c>
      <c r="LE48" s="16">
        <f t="shared" si="682"/>
        <v>4.3728013728013728</v>
      </c>
      <c r="LF48" s="16">
        <f t="shared" si="682"/>
        <v>5.7456027456027456</v>
      </c>
      <c r="LG48" s="16">
        <f t="shared" si="682"/>
        <v>6.4320034320034321</v>
      </c>
      <c r="LH48" s="16">
        <f t="shared" si="682"/>
        <v>6.1574431574431578</v>
      </c>
      <c r="LI48" s="16">
        <f t="shared" si="682"/>
        <v>6.1574431574431578</v>
      </c>
      <c r="LJ48" s="16">
        <f t="shared" si="682"/>
        <v>4.3728013728013728</v>
      </c>
      <c r="LK48" s="16">
        <f t="shared" si="682"/>
        <v>4.0296010296010296</v>
      </c>
      <c r="LL48" s="16">
        <f t="shared" si="682"/>
        <v>4.0296010296010296</v>
      </c>
      <c r="LM48" s="16">
        <f t="shared" si="682"/>
        <v>4.3728013728013728</v>
      </c>
      <c r="LN48" s="16">
        <f t="shared" si="682"/>
        <v>4.0982410982410986</v>
      </c>
      <c r="LO48" s="16">
        <f t="shared" si="682"/>
        <v>3.6177606177606179</v>
      </c>
      <c r="LP48" s="16">
        <f t="shared" si="682"/>
        <v>3</v>
      </c>
      <c r="LQ48" s="16">
        <f t="shared" si="682"/>
        <v>3</v>
      </c>
      <c r="LR48" s="16">
        <f t="shared" si="682"/>
        <v>6.4320034320034321</v>
      </c>
      <c r="LS48" s="16">
        <f t="shared" si="682"/>
        <v>4.3728013728013728</v>
      </c>
      <c r="LT48" s="16">
        <f t="shared" si="682"/>
        <v>5.7456027456027456</v>
      </c>
      <c r="LU48" s="16">
        <f t="shared" si="682"/>
        <v>6.4320034320034321</v>
      </c>
      <c r="LV48" s="16">
        <f t="shared" si="682"/>
        <v>5.7456027456027456</v>
      </c>
      <c r="LW48" s="16">
        <f t="shared" si="682"/>
        <v>3</v>
      </c>
      <c r="LX48" s="16">
        <f t="shared" si="682"/>
        <v>3</v>
      </c>
      <c r="LY48" s="16">
        <f t="shared" si="682"/>
        <v>7.1184041184041185</v>
      </c>
      <c r="LZ48" s="16">
        <f t="shared" si="682"/>
        <v>4.784641784641785</v>
      </c>
      <c r="MA48" s="16">
        <f t="shared" si="682"/>
        <v>5.6083226083226076</v>
      </c>
      <c r="MB48" s="16">
        <f t="shared" si="682"/>
        <v>6.4320034320034321</v>
      </c>
      <c r="MC48" s="16">
        <f t="shared" si="682"/>
        <v>5.7456027456027456</v>
      </c>
      <c r="MD48" s="16">
        <f t="shared" si="682"/>
        <v>5.4024024024024024</v>
      </c>
      <c r="ME48" s="16">
        <f t="shared" ref="ME48:MU48" si="683">SUM(ME39:ME47)</f>
        <v>4.5100815100815099</v>
      </c>
      <c r="MF48" s="16">
        <f t="shared" si="683"/>
        <v>3.6864006864006864</v>
      </c>
      <c r="MG48" s="16">
        <f t="shared" si="683"/>
        <v>3.6864006864006864</v>
      </c>
      <c r="MH48" s="16">
        <f t="shared" si="683"/>
        <v>4.5100815100815099</v>
      </c>
      <c r="MI48" s="16">
        <f t="shared" si="683"/>
        <v>5.0592020592020592</v>
      </c>
      <c r="MJ48" s="16">
        <f t="shared" si="683"/>
        <v>4.0296010296010296</v>
      </c>
      <c r="MK48" s="16">
        <f t="shared" si="683"/>
        <v>4.0296010296010296</v>
      </c>
      <c r="ML48" s="16">
        <f t="shared" si="683"/>
        <v>3.8236808236808235</v>
      </c>
      <c r="MM48" s="16">
        <f t="shared" si="683"/>
        <v>3.5491205491205493</v>
      </c>
      <c r="MN48" s="16">
        <f t="shared" si="683"/>
        <v>3.5491205491205493</v>
      </c>
      <c r="MO48" s="16">
        <f t="shared" si="683"/>
        <v>4.2355212355212357</v>
      </c>
      <c r="MP48" s="16">
        <f t="shared" si="683"/>
        <v>3</v>
      </c>
      <c r="MQ48" s="16">
        <f t="shared" si="683"/>
        <v>4.2355212355212357</v>
      </c>
      <c r="MR48" s="16">
        <f t="shared" si="683"/>
        <v>4.2355212355212357</v>
      </c>
      <c r="MS48" s="16">
        <f t="shared" si="683"/>
        <v>3.8236808236808235</v>
      </c>
      <c r="MT48" s="16">
        <f t="shared" si="683"/>
        <v>3.4118404118404118</v>
      </c>
      <c r="MU48" s="16">
        <f t="shared" si="683"/>
        <v>3.2745602745602747</v>
      </c>
      <c r="MV48" s="16">
        <f t="shared" ref="MV48:NB48" si="684">SUM(MV39:MV47)</f>
        <v>3</v>
      </c>
      <c r="MW48" s="16">
        <f t="shared" si="684"/>
        <v>3</v>
      </c>
      <c r="MX48" s="16">
        <f t="shared" si="684"/>
        <v>3.9609609609609611</v>
      </c>
      <c r="MY48" s="16">
        <f t="shared" si="684"/>
        <v>3.755040755040755</v>
      </c>
      <c r="MZ48" s="16">
        <f t="shared" si="684"/>
        <v>3.4804804804804803</v>
      </c>
      <c r="NA48" s="16">
        <f t="shared" si="684"/>
        <v>3.3432003432003432</v>
      </c>
      <c r="NB48" s="16">
        <f t="shared" si="684"/>
        <v>3.3432003432003432</v>
      </c>
    </row>
    <row r="51" spans="1:366" s="165" customFormat="1" ht="15">
      <c r="B51" s="163" t="s">
        <v>118</v>
      </c>
      <c r="C51" s="164">
        <f>SUM(C64,C77,C83,C95)</f>
        <v>10.644245666928949</v>
      </c>
      <c r="D51" s="164">
        <f t="shared" ref="D51:P51" si="685">SUM(D64,D77,D83,D95)</f>
        <v>12.799165334793983</v>
      </c>
      <c r="E51" s="164">
        <f t="shared" si="685"/>
        <v>12.940428545389459</v>
      </c>
      <c r="F51" s="164">
        <f t="shared" si="685"/>
        <v>13.732482010024984</v>
      </c>
      <c r="G51" s="164">
        <f t="shared" si="685"/>
        <v>12.918104245207559</v>
      </c>
      <c r="H51" s="164">
        <f t="shared" si="685"/>
        <v>10.418704704615891</v>
      </c>
      <c r="I51" s="164">
        <f t="shared" si="685"/>
        <v>13.113827967384664</v>
      </c>
      <c r="J51" s="164">
        <f t="shared" si="685"/>
        <v>16.969483927273103</v>
      </c>
      <c r="K51" s="164">
        <f t="shared" si="685"/>
        <v>13.779089853644052</v>
      </c>
      <c r="L51" s="164">
        <f t="shared" si="685"/>
        <v>12.811790632580601</v>
      </c>
      <c r="M51" s="164">
        <f t="shared" si="685"/>
        <v>12.73291143860455</v>
      </c>
      <c r="N51" s="164">
        <f t="shared" si="685"/>
        <v>13.553118326247251</v>
      </c>
      <c r="O51" s="164">
        <f t="shared" si="685"/>
        <v>16.099390041314827</v>
      </c>
      <c r="P51" s="164">
        <f t="shared" si="685"/>
        <v>22.657579296172063</v>
      </c>
      <c r="Q51" s="164">
        <f>SUM(Q64,Q77,Q83,Q95)</f>
        <v>23.105311100193688</v>
      </c>
      <c r="R51" s="164">
        <f t="shared" ref="R51:AI51" si="686">SUM(R64,R77,R83,R95)</f>
        <v>31.816487181299738</v>
      </c>
      <c r="S51" s="164">
        <f t="shared" si="686"/>
        <v>19.577329977432679</v>
      </c>
      <c r="T51" s="164">
        <f t="shared" si="686"/>
        <v>6.5649709401948133</v>
      </c>
      <c r="U51" s="164">
        <f t="shared" si="686"/>
        <v>19.613333809241144</v>
      </c>
      <c r="V51" s="164">
        <f t="shared" si="686"/>
        <v>15.492939092159897</v>
      </c>
      <c r="W51" s="164">
        <f t="shared" si="686"/>
        <v>16.718671026037452</v>
      </c>
      <c r="X51" s="164">
        <f t="shared" si="686"/>
        <v>18.193351672800901</v>
      </c>
      <c r="Y51" s="164">
        <f t="shared" si="686"/>
        <v>22.467118392538108</v>
      </c>
      <c r="Z51" s="164">
        <f t="shared" si="686"/>
        <v>12.023739994262849</v>
      </c>
      <c r="AA51" s="164">
        <f t="shared" si="686"/>
        <v>13.755311328624348</v>
      </c>
      <c r="AB51" s="164">
        <f t="shared" si="686"/>
        <v>13.692803288115023</v>
      </c>
      <c r="AC51" s="164">
        <f t="shared" si="686"/>
        <v>15.435028124964452</v>
      </c>
      <c r="AD51" s="164">
        <f t="shared" si="686"/>
        <v>16.304927329332877</v>
      </c>
      <c r="AE51" s="164">
        <f t="shared" si="686"/>
        <v>18.160361318087649</v>
      </c>
      <c r="AF51" s="164">
        <f t="shared" si="686"/>
        <v>21.954284017739379</v>
      </c>
      <c r="AG51" s="164">
        <f t="shared" si="686"/>
        <v>14.981241673801282</v>
      </c>
      <c r="AH51" s="164">
        <f t="shared" si="686"/>
        <v>14.136974151518089</v>
      </c>
      <c r="AI51" s="164">
        <f t="shared" si="686"/>
        <v>12.332104698226011</v>
      </c>
      <c r="AJ51" s="164">
        <f>SUM(AJ64,AJ77,AJ83,AJ95)</f>
        <v>13.456184140038141</v>
      </c>
      <c r="AK51" s="164">
        <f t="shared" ref="AK51:AZ51" si="687">SUM(AK64,AK77,AK83,AK95)</f>
        <v>16.238372173516332</v>
      </c>
      <c r="AL51" s="164">
        <f t="shared" si="687"/>
        <v>18.694477135338907</v>
      </c>
      <c r="AM51" s="164">
        <f t="shared" si="687"/>
        <v>22.96899842835052</v>
      </c>
      <c r="AN51" s="164">
        <f t="shared" si="687"/>
        <v>18.649061824464482</v>
      </c>
      <c r="AO51" s="164">
        <f t="shared" si="687"/>
        <v>18.579236374451089</v>
      </c>
      <c r="AP51" s="164">
        <f t="shared" si="687"/>
        <v>18.15227233794193</v>
      </c>
      <c r="AQ51" s="164">
        <f t="shared" si="687"/>
        <v>24.056689414641063</v>
      </c>
      <c r="AR51" s="164">
        <f t="shared" si="687"/>
        <v>23.113119043772752</v>
      </c>
      <c r="AS51" s="164">
        <f t="shared" si="687"/>
        <v>22.526050587019029</v>
      </c>
      <c r="AT51" s="164">
        <f t="shared" si="687"/>
        <v>31.506626601320754</v>
      </c>
      <c r="AU51" s="164">
        <f t="shared" si="687"/>
        <v>17.59340824426792</v>
      </c>
      <c r="AV51" s="164">
        <f t="shared" si="687"/>
        <v>18.435815408202625</v>
      </c>
      <c r="AW51" s="164">
        <f t="shared" si="687"/>
        <v>14.137458961159089</v>
      </c>
      <c r="AX51" s="164">
        <f t="shared" si="687"/>
        <v>20.866500554021258</v>
      </c>
      <c r="AY51" s="164">
        <f t="shared" si="687"/>
        <v>25.792119200854597</v>
      </c>
      <c r="AZ51" s="164">
        <f t="shared" si="687"/>
        <v>25.321810983931023</v>
      </c>
      <c r="BA51" s="164">
        <f>SUM(BA64,BA77,BA83,BA95)</f>
        <v>42.210212875421085</v>
      </c>
      <c r="BB51" s="164">
        <f t="shared" ref="BB51:BW51" si="688">SUM(BB64,BB77,BB83,BB95)</f>
        <v>26.168292032210182</v>
      </c>
      <c r="BC51" s="164">
        <f t="shared" si="688"/>
        <v>26.419644896960229</v>
      </c>
      <c r="BD51" s="164">
        <f t="shared" si="688"/>
        <v>26.364454265954972</v>
      </c>
      <c r="BE51" s="164">
        <f t="shared" si="688"/>
        <v>21.68836534629002</v>
      </c>
      <c r="BF51" s="164">
        <f t="shared" si="688"/>
        <v>14.704667022278358</v>
      </c>
      <c r="BG51" s="164">
        <f t="shared" si="688"/>
        <v>17.551404018681335</v>
      </c>
      <c r="BH51" s="164">
        <f t="shared" si="688"/>
        <v>22.043049082968611</v>
      </c>
      <c r="BI51" s="164">
        <f t="shared" si="688"/>
        <v>17.569818951166848</v>
      </c>
      <c r="BJ51" s="164">
        <f t="shared" si="688"/>
        <v>17.407347655398567</v>
      </c>
      <c r="BK51" s="164">
        <f t="shared" si="688"/>
        <v>17.387503833014655</v>
      </c>
      <c r="BL51" s="164">
        <f t="shared" si="688"/>
        <v>18.523674136340116</v>
      </c>
      <c r="BM51" s="164">
        <f t="shared" si="688"/>
        <v>23.079012474050401</v>
      </c>
      <c r="BN51" s="164">
        <f t="shared" si="688"/>
        <v>25.145111414496412</v>
      </c>
      <c r="BO51" s="164">
        <f t="shared" si="688"/>
        <v>28.149932864147122</v>
      </c>
      <c r="BP51" s="164">
        <f t="shared" si="688"/>
        <v>19.3147220297834</v>
      </c>
      <c r="BQ51" s="164">
        <f t="shared" si="688"/>
        <v>19.217983395661825</v>
      </c>
      <c r="BR51" s="164">
        <f t="shared" si="688"/>
        <v>17.437918720349636</v>
      </c>
      <c r="BS51" s="164">
        <f t="shared" si="688"/>
        <v>20.874511420728076</v>
      </c>
      <c r="BT51" s="164">
        <f t="shared" si="688"/>
        <v>22.944746641075184</v>
      </c>
      <c r="BU51" s="164">
        <f t="shared" si="688"/>
        <v>20.973891604927378</v>
      </c>
      <c r="BV51" s="164">
        <f t="shared" si="688"/>
        <v>19.103281334517447</v>
      </c>
      <c r="BW51" s="164">
        <f t="shared" si="688"/>
        <v>14.857635040681179</v>
      </c>
      <c r="BX51" s="164">
        <f>SUM(BX64,BX77,BX83,BX95)</f>
        <v>14.614176144808555</v>
      </c>
      <c r="BY51" s="164">
        <f t="shared" ref="BY51:CS51" si="689">SUM(BY64,BY77,BY83,BY95)</f>
        <v>13.638195251452142</v>
      </c>
      <c r="BZ51" s="164">
        <f t="shared" si="689"/>
        <v>14.380559432250299</v>
      </c>
      <c r="CA51" s="164">
        <f t="shared" si="689"/>
        <v>21.758282070511132</v>
      </c>
      <c r="CB51" s="164">
        <f t="shared" si="689"/>
        <v>6.785985341996903</v>
      </c>
      <c r="CC51" s="164">
        <f t="shared" si="689"/>
        <v>24.660598206969095</v>
      </c>
      <c r="CD51" s="164">
        <f t="shared" si="689"/>
        <v>15.811248649156839</v>
      </c>
      <c r="CE51" s="164">
        <f t="shared" si="689"/>
        <v>22.677395712678646</v>
      </c>
      <c r="CF51" s="164">
        <f t="shared" si="689"/>
        <v>26.995632885843715</v>
      </c>
      <c r="CG51" s="164">
        <f t="shared" si="689"/>
        <v>40.377901282340588</v>
      </c>
      <c r="CH51" s="164">
        <f t="shared" si="689"/>
        <v>28.956052767443303</v>
      </c>
      <c r="CI51" s="164">
        <f t="shared" si="689"/>
        <v>29.170782253869177</v>
      </c>
      <c r="CJ51" s="164">
        <f t="shared" si="689"/>
        <v>39.68331717081697</v>
      </c>
      <c r="CK51" s="164">
        <f t="shared" si="689"/>
        <v>25.528004180680401</v>
      </c>
      <c r="CL51" s="164">
        <f t="shared" si="689"/>
        <v>29.494412203554791</v>
      </c>
      <c r="CM51" s="164">
        <f t="shared" si="689"/>
        <v>37.651782263203351</v>
      </c>
      <c r="CN51" s="164">
        <f t="shared" si="689"/>
        <v>37.283299902278344</v>
      </c>
      <c r="CO51" s="164">
        <f t="shared" si="689"/>
        <v>31.242681225519508</v>
      </c>
      <c r="CP51" s="164">
        <f t="shared" si="689"/>
        <v>27.477484085071954</v>
      </c>
      <c r="CQ51" s="164">
        <f t="shared" si="689"/>
        <v>40.500107748469972</v>
      </c>
      <c r="CR51" s="164">
        <f t="shared" si="689"/>
        <v>31.120928133007258</v>
      </c>
      <c r="CS51" s="164">
        <f t="shared" si="689"/>
        <v>29.177349754392935</v>
      </c>
      <c r="CT51" s="164">
        <f>SUM(CT64,CT77,CT83,CT95)</f>
        <v>29.140390635202898</v>
      </c>
      <c r="CU51" s="164">
        <f t="shared" ref="CU51:DN51" si="690">SUM(CU64,CU77,CU83,CU95)</f>
        <v>26.008643796083977</v>
      </c>
      <c r="CV51" s="164">
        <f t="shared" si="690"/>
        <v>25.787015009782795</v>
      </c>
      <c r="CW51" s="164">
        <f t="shared" si="690"/>
        <v>7.0306827801191485</v>
      </c>
      <c r="CX51" s="164">
        <f t="shared" si="690"/>
        <v>34.601756661931617</v>
      </c>
      <c r="CY51" s="164">
        <f t="shared" si="690"/>
        <v>18.8171913862402</v>
      </c>
      <c r="CZ51" s="164">
        <f t="shared" si="690"/>
        <v>15.44929906495998</v>
      </c>
      <c r="DA51" s="164">
        <f t="shared" si="690"/>
        <v>14.436979171863026</v>
      </c>
      <c r="DB51" s="164">
        <f t="shared" si="690"/>
        <v>28.05069831549541</v>
      </c>
      <c r="DC51" s="164">
        <f t="shared" si="690"/>
        <v>27.813688661897558</v>
      </c>
      <c r="DD51" s="164">
        <f t="shared" si="690"/>
        <v>28.418329313849199</v>
      </c>
      <c r="DE51" s="164">
        <f t="shared" si="690"/>
        <v>36.021209421470452</v>
      </c>
      <c r="DF51" s="164">
        <f t="shared" si="690"/>
        <v>31.365379219999078</v>
      </c>
      <c r="DG51" s="164">
        <f t="shared" si="690"/>
        <v>29.240156059096712</v>
      </c>
      <c r="DH51" s="164">
        <f t="shared" si="690"/>
        <v>28.085952835954785</v>
      </c>
      <c r="DI51" s="164">
        <f t="shared" si="690"/>
        <v>32.029969809445241</v>
      </c>
      <c r="DJ51" s="164">
        <f t="shared" si="690"/>
        <v>32.029969809445241</v>
      </c>
      <c r="DK51" s="164">
        <f t="shared" si="690"/>
        <v>28.471986213200775</v>
      </c>
      <c r="DL51" s="164">
        <f t="shared" si="690"/>
        <v>40.708559553332719</v>
      </c>
      <c r="DM51" s="164">
        <f t="shared" si="690"/>
        <v>34.739918614919212</v>
      </c>
      <c r="DN51" s="164">
        <f t="shared" si="690"/>
        <v>32.675467160067583</v>
      </c>
      <c r="DO51" s="164">
        <f>SUM(DO64,DO77,DO83,DO95)</f>
        <v>27.432879935481893</v>
      </c>
      <c r="DP51" s="164">
        <f t="shared" ref="DP51:ED51" si="691">SUM(DP64,DP77,DP83,DP95)</f>
        <v>31.852674962662451</v>
      </c>
      <c r="DQ51" s="164">
        <f t="shared" si="691"/>
        <v>24.419794859117154</v>
      </c>
      <c r="DR51" s="164">
        <f t="shared" si="691"/>
        <v>22.589034120214375</v>
      </c>
      <c r="DS51" s="164">
        <f t="shared" si="691"/>
        <v>15.389643573918345</v>
      </c>
      <c r="DT51" s="164">
        <f t="shared" si="691"/>
        <v>15.349087761921224</v>
      </c>
      <c r="DU51" s="164">
        <f t="shared" si="691"/>
        <v>12.902481798551756</v>
      </c>
      <c r="DV51" s="164">
        <f t="shared" si="691"/>
        <v>15.365210867608152</v>
      </c>
      <c r="DW51" s="164">
        <f t="shared" si="691"/>
        <v>19.306865751394781</v>
      </c>
      <c r="DX51" s="164">
        <f t="shared" si="691"/>
        <v>19.479879077804519</v>
      </c>
      <c r="DY51" s="164">
        <f t="shared" si="691"/>
        <v>17.283512416498517</v>
      </c>
      <c r="DZ51" s="164">
        <f t="shared" si="691"/>
        <v>16.429248722793176</v>
      </c>
      <c r="EA51" s="164">
        <f t="shared" si="691"/>
        <v>15.40192193901839</v>
      </c>
      <c r="EB51" s="164">
        <f t="shared" si="691"/>
        <v>13.636864154384037</v>
      </c>
      <c r="EC51" s="164">
        <f t="shared" si="691"/>
        <v>15.221343155324787</v>
      </c>
      <c r="ED51" s="164">
        <f t="shared" si="691"/>
        <v>14.758049334721013</v>
      </c>
      <c r="EE51" s="164">
        <f>SUM(EE64,EE77,EE83,EE95)</f>
        <v>18.819967903967644</v>
      </c>
      <c r="EF51" s="164">
        <f t="shared" ref="EF51:EW51" si="692">SUM(EF64,EF77,EF83,EF95)</f>
        <v>7.3660450750566424</v>
      </c>
      <c r="EG51" s="164">
        <f t="shared" si="692"/>
        <v>29.354046893762035</v>
      </c>
      <c r="EH51" s="164">
        <f t="shared" si="692"/>
        <v>24.121914579665514</v>
      </c>
      <c r="EI51" s="164">
        <f t="shared" si="692"/>
        <v>19.719998184555941</v>
      </c>
      <c r="EJ51" s="164">
        <f t="shared" si="692"/>
        <v>15.455624283344854</v>
      </c>
      <c r="EK51" s="164">
        <f t="shared" si="692"/>
        <v>20.570029125702593</v>
      </c>
      <c r="EL51" s="164">
        <f t="shared" si="692"/>
        <v>29.509219260712971</v>
      </c>
      <c r="EM51" s="164">
        <f t="shared" si="692"/>
        <v>30.841701045938823</v>
      </c>
      <c r="EN51" s="164">
        <f t="shared" si="692"/>
        <v>44.712850807745262</v>
      </c>
      <c r="EO51" s="164">
        <f t="shared" si="692"/>
        <v>30.246398781588596</v>
      </c>
      <c r="EP51" s="164">
        <f t="shared" si="692"/>
        <v>31.978888499594049</v>
      </c>
      <c r="EQ51" s="164">
        <f t="shared" si="692"/>
        <v>30.785617751133792</v>
      </c>
      <c r="ER51" s="164">
        <f t="shared" si="692"/>
        <v>38.806530556798627</v>
      </c>
      <c r="ES51" s="164">
        <f t="shared" si="692"/>
        <v>35.212730187818423</v>
      </c>
      <c r="ET51" s="164">
        <f t="shared" si="692"/>
        <v>34.399746743844972</v>
      </c>
      <c r="EU51" s="164">
        <f t="shared" si="692"/>
        <v>45.229410309176487</v>
      </c>
      <c r="EV51" s="164">
        <f t="shared" si="692"/>
        <v>42.06461890313691</v>
      </c>
      <c r="EW51" s="164">
        <f t="shared" si="692"/>
        <v>29.892434599815559</v>
      </c>
      <c r="EX51" s="164">
        <f>SUM(EX64,EX77,EX83,EX95)</f>
        <v>42.340397817858637</v>
      </c>
      <c r="EY51" s="164">
        <f t="shared" ref="EY51:FN51" si="693">SUM(EY64,EY77,EY83,EY95)</f>
        <v>55.022394885016553</v>
      </c>
      <c r="EZ51" s="164">
        <f t="shared" si="693"/>
        <v>41.810329337209012</v>
      </c>
      <c r="FA51" s="164">
        <f t="shared" si="693"/>
        <v>34.592727916528517</v>
      </c>
      <c r="FB51" s="164">
        <f t="shared" si="693"/>
        <v>44.612515480816604</v>
      </c>
      <c r="FC51" s="164">
        <f t="shared" si="693"/>
        <v>41.988109475745986</v>
      </c>
      <c r="FD51" s="164">
        <f t="shared" si="693"/>
        <v>29.899007865980231</v>
      </c>
      <c r="FE51" s="164">
        <f t="shared" si="693"/>
        <v>30.079003433961955</v>
      </c>
      <c r="FF51" s="164">
        <f t="shared" si="693"/>
        <v>39.490586500529645</v>
      </c>
      <c r="FG51" s="164">
        <f t="shared" si="693"/>
        <v>32.946069576016029</v>
      </c>
      <c r="FH51" s="164">
        <f t="shared" si="693"/>
        <v>27.744204395699995</v>
      </c>
      <c r="FI51" s="164">
        <f t="shared" si="693"/>
        <v>30.476040809267722</v>
      </c>
      <c r="FJ51" s="164">
        <f t="shared" si="693"/>
        <v>25.11513479371796</v>
      </c>
      <c r="FK51" s="164">
        <f t="shared" si="693"/>
        <v>24.122658723004911</v>
      </c>
      <c r="FL51" s="164">
        <f t="shared" si="693"/>
        <v>20.709745729691189</v>
      </c>
      <c r="FM51" s="164">
        <f t="shared" si="693"/>
        <v>14.302085475664734</v>
      </c>
      <c r="FN51" s="164">
        <f t="shared" si="693"/>
        <v>16.849744333343061</v>
      </c>
      <c r="FO51" s="164">
        <f>SUM(FO64,FO77,FO83,FO95)</f>
        <v>17.932935977684163</v>
      </c>
      <c r="FP51" s="164">
        <f t="shared" ref="FP51:GK51" si="694">SUM(FP64,FP77,FP83,FP95)</f>
        <v>15.731453414481235</v>
      </c>
      <c r="FQ51" s="164">
        <f t="shared" si="694"/>
        <v>13.525614725144228</v>
      </c>
      <c r="FR51" s="164">
        <f t="shared" si="694"/>
        <v>14.466620881548995</v>
      </c>
      <c r="FS51" s="164">
        <f t="shared" si="694"/>
        <v>13.404691432492262</v>
      </c>
      <c r="FT51" s="164">
        <f t="shared" si="694"/>
        <v>16.631214239340224</v>
      </c>
      <c r="FU51" s="164">
        <f t="shared" si="694"/>
        <v>17.615839901251981</v>
      </c>
      <c r="FV51" s="164">
        <f t="shared" si="694"/>
        <v>18.483478024947832</v>
      </c>
      <c r="FW51" s="164">
        <f t="shared" si="694"/>
        <v>20.462194045451881</v>
      </c>
      <c r="FX51" s="164">
        <f t="shared" si="694"/>
        <v>15.218862677526799</v>
      </c>
      <c r="FY51" s="164">
        <f t="shared" si="694"/>
        <v>15.299106134291744</v>
      </c>
      <c r="FZ51" s="164">
        <f t="shared" si="694"/>
        <v>15.221839250884384</v>
      </c>
      <c r="GA51" s="164">
        <f t="shared" si="694"/>
        <v>16.900718152091734</v>
      </c>
      <c r="GB51" s="164">
        <f t="shared" si="694"/>
        <v>16.970915673774826</v>
      </c>
      <c r="GC51" s="164">
        <f t="shared" si="694"/>
        <v>17.216167444283116</v>
      </c>
      <c r="GD51" s="164">
        <f t="shared" si="694"/>
        <v>22.651165485762565</v>
      </c>
      <c r="GE51" s="164">
        <f t="shared" si="694"/>
        <v>14.549468840001829</v>
      </c>
      <c r="GF51" s="164">
        <f t="shared" si="694"/>
        <v>12.837617304134344</v>
      </c>
      <c r="GG51" s="164">
        <f t="shared" si="694"/>
        <v>13.699992314342859</v>
      </c>
      <c r="GH51" s="164">
        <f t="shared" si="694"/>
        <v>14.344997741569944</v>
      </c>
      <c r="GI51" s="164">
        <f t="shared" si="694"/>
        <v>16.848896110431877</v>
      </c>
      <c r="GJ51" s="164">
        <f t="shared" si="694"/>
        <v>25.206007144437041</v>
      </c>
      <c r="GK51" s="164">
        <f t="shared" si="694"/>
        <v>24.443843694106874</v>
      </c>
      <c r="GL51" s="164">
        <f>SUM(GL64,GL77,GL83,GL95)</f>
        <v>17.344705957878659</v>
      </c>
      <c r="GM51" s="164">
        <f t="shared" ref="GM51:HG51" si="695">SUM(GM64,GM77,GM83,GM95)</f>
        <v>12.948494661704455</v>
      </c>
      <c r="GN51" s="164">
        <f t="shared" si="695"/>
        <v>15.4902269486268</v>
      </c>
      <c r="GO51" s="164">
        <f t="shared" si="695"/>
        <v>15.676746326992152</v>
      </c>
      <c r="GP51" s="164">
        <f t="shared" si="695"/>
        <v>17.130038324515823</v>
      </c>
      <c r="GQ51" s="164">
        <f t="shared" si="695"/>
        <v>17.339323166953271</v>
      </c>
      <c r="GR51" s="164">
        <f t="shared" si="695"/>
        <v>16.938862886390027</v>
      </c>
      <c r="GS51" s="164">
        <f t="shared" si="695"/>
        <v>16.637360810044456</v>
      </c>
      <c r="GT51" s="164">
        <f t="shared" si="695"/>
        <v>17.126387007917998</v>
      </c>
      <c r="GU51" s="164">
        <f t="shared" si="695"/>
        <v>22.342359312589966</v>
      </c>
      <c r="GV51" s="164">
        <f t="shared" si="695"/>
        <v>26.234264368346146</v>
      </c>
      <c r="GW51" s="164">
        <f t="shared" si="695"/>
        <v>26.614149543108166</v>
      </c>
      <c r="GX51" s="164">
        <f t="shared" si="695"/>
        <v>30.211411637469805</v>
      </c>
      <c r="GY51" s="164">
        <f t="shared" si="695"/>
        <v>38.120474685646215</v>
      </c>
      <c r="GZ51" s="164">
        <f t="shared" si="695"/>
        <v>34.712807599445888</v>
      </c>
      <c r="HA51" s="164">
        <f t="shared" si="695"/>
        <v>33.205719505802399</v>
      </c>
      <c r="HB51" s="164">
        <f t="shared" si="695"/>
        <v>34.158769292204447</v>
      </c>
      <c r="HC51" s="164">
        <f t="shared" si="695"/>
        <v>35.402610763254486</v>
      </c>
      <c r="HD51" s="164">
        <f t="shared" si="695"/>
        <v>35.842771548507642</v>
      </c>
      <c r="HE51" s="164">
        <f t="shared" si="695"/>
        <v>36.541391274628708</v>
      </c>
      <c r="HF51" s="164">
        <f t="shared" si="695"/>
        <v>44.159556643843217</v>
      </c>
      <c r="HG51" s="164">
        <f t="shared" si="695"/>
        <v>41.824894036638298</v>
      </c>
      <c r="HH51" s="164">
        <f>SUM(HH64,HH77,HH83,HH95)</f>
        <v>33.245853029715164</v>
      </c>
      <c r="HI51" s="164">
        <f t="shared" ref="HI51:IB51" si="696">SUM(HI64,HI77,HI83,HI95)</f>
        <v>32.967915492450494</v>
      </c>
      <c r="HJ51" s="164">
        <f t="shared" si="696"/>
        <v>39.910635471300992</v>
      </c>
      <c r="HK51" s="164">
        <f t="shared" si="696"/>
        <v>32.239381451368942</v>
      </c>
      <c r="HL51" s="164">
        <f t="shared" si="696"/>
        <v>31.436940038036944</v>
      </c>
      <c r="HM51" s="164">
        <f t="shared" si="696"/>
        <v>33.423455240051183</v>
      </c>
      <c r="HN51" s="164">
        <f t="shared" si="696"/>
        <v>21.749598926345826</v>
      </c>
      <c r="HO51" s="164">
        <f t="shared" si="696"/>
        <v>21.500682979317624</v>
      </c>
      <c r="HP51" s="164">
        <f t="shared" si="696"/>
        <v>18.553727740356145</v>
      </c>
      <c r="HQ51" s="164">
        <f t="shared" si="696"/>
        <v>20.879592754891625</v>
      </c>
      <c r="HR51" s="164">
        <f t="shared" si="696"/>
        <v>28.595867446857174</v>
      </c>
      <c r="HS51" s="164">
        <f t="shared" si="696"/>
        <v>24.753071898524244</v>
      </c>
      <c r="HT51" s="164">
        <f t="shared" si="696"/>
        <v>18.935634201094175</v>
      </c>
      <c r="HU51" s="164">
        <f t="shared" si="696"/>
        <v>13.575596352773708</v>
      </c>
      <c r="HV51" s="164">
        <f t="shared" si="696"/>
        <v>14.479519366098538</v>
      </c>
      <c r="HW51" s="164">
        <f t="shared" si="696"/>
        <v>14.53578930837527</v>
      </c>
      <c r="HX51" s="164">
        <f t="shared" si="696"/>
        <v>16.40687496683023</v>
      </c>
      <c r="HY51" s="164">
        <f t="shared" si="696"/>
        <v>23.103445180360595</v>
      </c>
      <c r="HZ51" s="164">
        <f t="shared" si="696"/>
        <v>29.728710657981136</v>
      </c>
      <c r="IA51" s="164">
        <f t="shared" si="696"/>
        <v>45.246444738753226</v>
      </c>
      <c r="IB51" s="164">
        <f t="shared" si="696"/>
        <v>41.985052035159001</v>
      </c>
      <c r="IC51" s="164">
        <f>SUM(IC64,IC77,IC83,IC95)</f>
        <v>41.178598486618107</v>
      </c>
      <c r="ID51" s="164">
        <f t="shared" ref="ID51:IK51" si="697">SUM(ID64,ID77,ID83,ID95)</f>
        <v>41.146352275244247</v>
      </c>
      <c r="IE51" s="164">
        <f t="shared" si="697"/>
        <v>38.712480532399304</v>
      </c>
      <c r="IF51" s="164">
        <f t="shared" si="697"/>
        <v>26.224942632285568</v>
      </c>
      <c r="IG51" s="164">
        <f t="shared" si="697"/>
        <v>24.484064081332331</v>
      </c>
      <c r="IH51" s="164">
        <f t="shared" si="697"/>
        <v>24.030213626514172</v>
      </c>
      <c r="II51" s="164">
        <f t="shared" si="697"/>
        <v>23.376731750633958</v>
      </c>
      <c r="IJ51" s="164">
        <f t="shared" si="697"/>
        <v>19.410387256851259</v>
      </c>
      <c r="IK51" s="164">
        <f t="shared" si="697"/>
        <v>19.322578342802444</v>
      </c>
      <c r="IL51" s="164">
        <f t="shared" ref="IL51:IY51" si="698">SUM(IL64,IL77,IL83,IL95)</f>
        <v>19.355060049912677</v>
      </c>
      <c r="IM51" s="164">
        <f t="shared" si="698"/>
        <v>22.468814935745094</v>
      </c>
      <c r="IN51" s="164">
        <f t="shared" si="698"/>
        <v>19.032318211425018</v>
      </c>
      <c r="IO51" s="164">
        <f t="shared" si="698"/>
        <v>25.784868701073588</v>
      </c>
      <c r="IP51" s="164">
        <f t="shared" si="698"/>
        <v>45.119046487750126</v>
      </c>
      <c r="IQ51" s="164">
        <f t="shared" si="698"/>
        <v>51.185100435833903</v>
      </c>
      <c r="IR51" s="164">
        <f t="shared" si="698"/>
        <v>51.185100435833903</v>
      </c>
      <c r="IS51" s="164">
        <f t="shared" si="698"/>
        <v>101.09662935605846</v>
      </c>
      <c r="IT51" s="164">
        <f t="shared" si="698"/>
        <v>40.642528442613511</v>
      </c>
      <c r="IU51" s="164">
        <f t="shared" si="698"/>
        <v>44.006085596605445</v>
      </c>
      <c r="IV51" s="164">
        <f t="shared" si="698"/>
        <v>73.89443729443164</v>
      </c>
      <c r="IW51" s="164">
        <f t="shared" si="698"/>
        <v>61.741517175556865</v>
      </c>
      <c r="IX51" s="164">
        <f t="shared" si="698"/>
        <v>62.234729300725505</v>
      </c>
      <c r="IY51" s="164">
        <f t="shared" si="698"/>
        <v>72.287493773453349</v>
      </c>
      <c r="IZ51" s="164">
        <f t="shared" ref="IZ51:JZ51" si="699">SUM(IZ64,IZ77,IZ83,IZ95)</f>
        <v>80.787558660474758</v>
      </c>
      <c r="JA51" s="164">
        <f t="shared" si="699"/>
        <v>44.827447867589939</v>
      </c>
      <c r="JB51" s="164">
        <f t="shared" si="699"/>
        <v>46.651359378571108</v>
      </c>
      <c r="JC51" s="164">
        <f t="shared" si="699"/>
        <v>70.367612868000748</v>
      </c>
      <c r="JD51" s="164">
        <f t="shared" si="699"/>
        <v>72.564634791690594</v>
      </c>
      <c r="JE51" s="164">
        <f t="shared" si="699"/>
        <v>68.040606061203718</v>
      </c>
      <c r="JF51" s="164">
        <f t="shared" si="699"/>
        <v>72.370672212573922</v>
      </c>
      <c r="JG51" s="164">
        <f t="shared" si="699"/>
        <v>112.07691422533769</v>
      </c>
      <c r="JH51" s="164">
        <f t="shared" si="699"/>
        <v>68.571551977714563</v>
      </c>
      <c r="JI51" s="164">
        <f t="shared" si="699"/>
        <v>39.445946224282231</v>
      </c>
      <c r="JJ51" s="164">
        <f t="shared" si="699"/>
        <v>42.31509008125262</v>
      </c>
      <c r="JK51" s="164">
        <f t="shared" si="699"/>
        <v>33.353183630865153</v>
      </c>
      <c r="JL51" s="164">
        <f t="shared" si="699"/>
        <v>35.472008249951394</v>
      </c>
      <c r="JM51" s="164">
        <f t="shared" si="699"/>
        <v>32.915913841285956</v>
      </c>
      <c r="JN51" s="164">
        <f t="shared" si="699"/>
        <v>41.685630591271625</v>
      </c>
      <c r="JO51" s="164">
        <f t="shared" si="699"/>
        <v>38.772857533449951</v>
      </c>
      <c r="JP51" s="164">
        <f t="shared" si="699"/>
        <v>43.426151357375616</v>
      </c>
      <c r="JQ51" s="164">
        <f t="shared" si="699"/>
        <v>73.486428069410991</v>
      </c>
      <c r="JR51" s="164">
        <f t="shared" si="699"/>
        <v>50.898448257143329</v>
      </c>
      <c r="JS51" s="164">
        <f t="shared" si="699"/>
        <v>50.700630152753703</v>
      </c>
      <c r="JT51" s="164">
        <f t="shared" si="699"/>
        <v>35.840518118285971</v>
      </c>
      <c r="JU51" s="164">
        <f t="shared" si="699"/>
        <v>27.837255621640256</v>
      </c>
      <c r="JV51" s="164">
        <f t="shared" si="699"/>
        <v>40.098243817553566</v>
      </c>
      <c r="JW51" s="164">
        <f t="shared" si="699"/>
        <v>40.801557799323405</v>
      </c>
      <c r="JX51" s="164">
        <f t="shared" si="699"/>
        <v>54.200230543305992</v>
      </c>
      <c r="JY51" s="164">
        <f t="shared" si="699"/>
        <v>39.328212215407916</v>
      </c>
      <c r="JZ51" s="164">
        <f t="shared" si="699"/>
        <v>40.925516377466955</v>
      </c>
      <c r="KA51" s="164">
        <f t="shared" ref="KA51:MD51" si="700">SUM(KA64,KA77,KA83,KA95)</f>
        <v>40.721868666208067</v>
      </c>
      <c r="KB51" s="164">
        <f t="shared" si="700"/>
        <v>39.420404551874434</v>
      </c>
      <c r="KC51" s="164">
        <f t="shared" si="700"/>
        <v>41.031598905558219</v>
      </c>
      <c r="KD51" s="164">
        <f t="shared" si="700"/>
        <v>49.604039663585993</v>
      </c>
      <c r="KE51" s="164">
        <f t="shared" si="700"/>
        <v>83.221045206678511</v>
      </c>
      <c r="KF51" s="164">
        <f t="shared" si="700"/>
        <v>66.767139126685464</v>
      </c>
      <c r="KG51" s="164">
        <f t="shared" si="700"/>
        <v>66.767139126685464</v>
      </c>
      <c r="KH51" s="164">
        <f t="shared" si="700"/>
        <v>66.767139126685464</v>
      </c>
      <c r="KI51" s="164">
        <f t="shared" si="700"/>
        <v>59.163743042854605</v>
      </c>
      <c r="KJ51" s="164">
        <f t="shared" si="700"/>
        <v>51.455341756192439</v>
      </c>
      <c r="KK51" s="164">
        <f t="shared" si="700"/>
        <v>69.99413450150692</v>
      </c>
      <c r="KL51" s="164">
        <f t="shared" si="700"/>
        <v>74.994092166682009</v>
      </c>
      <c r="KM51" s="164">
        <f t="shared" si="700"/>
        <v>66.767139126685464</v>
      </c>
      <c r="KN51" s="164">
        <f t="shared" si="700"/>
        <v>60.185576694688237</v>
      </c>
      <c r="KO51" s="164">
        <f t="shared" si="700"/>
        <v>52.089091265178226</v>
      </c>
      <c r="KP51" s="164">
        <f t="shared" si="700"/>
        <v>130.21682935898443</v>
      </c>
      <c r="KQ51" s="164">
        <f t="shared" si="700"/>
        <v>124.55546641501276</v>
      </c>
      <c r="KR51" s="164">
        <f t="shared" si="700"/>
        <v>80.465764064440833</v>
      </c>
      <c r="KS51" s="164">
        <f t="shared" si="700"/>
        <v>86.659359259869689</v>
      </c>
      <c r="KT51" s="164">
        <f t="shared" si="700"/>
        <v>88.614083611545837</v>
      </c>
      <c r="KU51" s="164">
        <f t="shared" si="700"/>
        <v>88.786918222551535</v>
      </c>
      <c r="KV51" s="164">
        <f t="shared" si="700"/>
        <v>73.636715846262177</v>
      </c>
      <c r="KW51" s="164">
        <f t="shared" si="700"/>
        <v>79.847158575844787</v>
      </c>
      <c r="KX51" s="164">
        <f t="shared" si="700"/>
        <v>78.847158575844787</v>
      </c>
      <c r="KY51" s="164">
        <f t="shared" si="700"/>
        <v>51.216019531662269</v>
      </c>
      <c r="KZ51" s="164">
        <f t="shared" si="700"/>
        <v>81.811782701933964</v>
      </c>
      <c r="LA51" s="164">
        <f t="shared" si="700"/>
        <v>67.993196724652336</v>
      </c>
      <c r="LB51" s="164">
        <f t="shared" si="700"/>
        <v>64.474692891635257</v>
      </c>
      <c r="LC51" s="164">
        <f t="shared" si="700"/>
        <v>52.793746168509898</v>
      </c>
      <c r="LD51" s="164">
        <f t="shared" si="700"/>
        <v>33.924299183424893</v>
      </c>
      <c r="LE51" s="164">
        <f t="shared" si="700"/>
        <v>41.679536108647667</v>
      </c>
      <c r="LF51" s="164">
        <f t="shared" si="700"/>
        <v>40.801553175064114</v>
      </c>
      <c r="LG51" s="164">
        <f t="shared" si="700"/>
        <v>62.090109923569308</v>
      </c>
      <c r="LH51" s="164">
        <f t="shared" si="700"/>
        <v>53.453074478197358</v>
      </c>
      <c r="LI51" s="164">
        <f t="shared" si="700"/>
        <v>53.453074478197358</v>
      </c>
      <c r="LJ51" s="164">
        <f t="shared" si="700"/>
        <v>33.061161894791411</v>
      </c>
      <c r="LK51" s="164">
        <f t="shared" si="700"/>
        <v>27.677264803669964</v>
      </c>
      <c r="LL51" s="164">
        <f t="shared" si="700"/>
        <v>27.189602868585318</v>
      </c>
      <c r="LM51" s="164">
        <f t="shared" si="700"/>
        <v>24.048809947146445</v>
      </c>
      <c r="LN51" s="164">
        <f t="shared" si="700"/>
        <v>29.115464893442237</v>
      </c>
      <c r="LO51" s="164">
        <f t="shared" si="700"/>
        <v>22.210495141081182</v>
      </c>
      <c r="LP51" s="164">
        <f t="shared" si="700"/>
        <v>4.7272577179998692</v>
      </c>
      <c r="LQ51" s="164">
        <f t="shared" si="700"/>
        <v>5.1175608995134461</v>
      </c>
      <c r="LR51" s="164">
        <f t="shared" si="700"/>
        <v>80.725563360960251</v>
      </c>
      <c r="LS51" s="164">
        <f t="shared" si="700"/>
        <v>36.183362736239282</v>
      </c>
      <c r="LT51" s="164">
        <f t="shared" si="700"/>
        <v>42.167308874896179</v>
      </c>
      <c r="LU51" s="164">
        <f t="shared" si="700"/>
        <v>58.178093696846638</v>
      </c>
      <c r="LV51" s="164">
        <f t="shared" si="700"/>
        <v>47.739744607129118</v>
      </c>
      <c r="LW51" s="164">
        <f t="shared" si="700"/>
        <v>6.9020166273867698</v>
      </c>
      <c r="LX51" s="164">
        <f t="shared" si="700"/>
        <v>7.309187057926672</v>
      </c>
      <c r="LY51" s="164">
        <f t="shared" si="700"/>
        <v>106.31971091923839</v>
      </c>
      <c r="LZ51" s="164">
        <f t="shared" si="700"/>
        <v>45.17852036500117</v>
      </c>
      <c r="MA51" s="164">
        <f t="shared" si="700"/>
        <v>36.896419211967874</v>
      </c>
      <c r="MB51" s="164">
        <f t="shared" si="700"/>
        <v>68.909007330273937</v>
      </c>
      <c r="MC51" s="164">
        <f t="shared" si="700"/>
        <v>51.225867420196359</v>
      </c>
      <c r="MD51" s="164">
        <f t="shared" si="700"/>
        <v>46.293746168509884</v>
      </c>
      <c r="ME51" s="164">
        <f t="shared" ref="ME51:MU51" si="701">SUM(ME64,ME77,ME83,ME95)</f>
        <v>35.424955265801238</v>
      </c>
      <c r="MF51" s="164">
        <f t="shared" si="701"/>
        <v>23.878547535664758</v>
      </c>
      <c r="MG51" s="164">
        <f t="shared" si="701"/>
        <v>23.878547535664758</v>
      </c>
      <c r="MH51" s="164">
        <f t="shared" si="701"/>
        <v>30.67184041181682</v>
      </c>
      <c r="MI51" s="164">
        <f t="shared" si="701"/>
        <v>33.542727510118816</v>
      </c>
      <c r="MJ51" s="164">
        <f t="shared" si="701"/>
        <v>26.565261161764024</v>
      </c>
      <c r="MK51" s="164">
        <f t="shared" si="701"/>
        <v>26.565261161764024</v>
      </c>
      <c r="ML51" s="164">
        <f t="shared" si="701"/>
        <v>23.60598841075214</v>
      </c>
      <c r="MM51" s="164">
        <f t="shared" si="701"/>
        <v>23.333152887481837</v>
      </c>
      <c r="MN51" s="164">
        <f t="shared" si="701"/>
        <v>23.333152887481837</v>
      </c>
      <c r="MO51" s="164">
        <f t="shared" si="701"/>
        <v>29.545070462868232</v>
      </c>
      <c r="MP51" s="164">
        <f t="shared" si="701"/>
        <v>3.95</v>
      </c>
      <c r="MQ51" s="164">
        <f t="shared" si="701"/>
        <v>33.433982616128205</v>
      </c>
      <c r="MR51" s="164">
        <f t="shared" si="701"/>
        <v>33.433982616128205</v>
      </c>
      <c r="MS51" s="164">
        <f t="shared" si="701"/>
        <v>16.615322540796068</v>
      </c>
      <c r="MT51" s="164">
        <f t="shared" si="701"/>
        <v>13.511202662262995</v>
      </c>
      <c r="MU51" s="164">
        <f t="shared" si="701"/>
        <v>11.470446581219338</v>
      </c>
      <c r="MV51" s="164">
        <f t="shared" ref="MV51:NB51" si="702">SUM(MV64,MV77,MV83,MV95)</f>
        <v>5.5233670672644557</v>
      </c>
      <c r="MW51" s="164">
        <f t="shared" si="702"/>
        <v>5.3453927852587411</v>
      </c>
      <c r="MX51" s="164">
        <f t="shared" si="702"/>
        <v>19.278883374193249</v>
      </c>
      <c r="MY51" s="164">
        <f t="shared" si="702"/>
        <v>21.768428399420571</v>
      </c>
      <c r="MZ51" s="164">
        <f t="shared" si="702"/>
        <v>11.84592063265768</v>
      </c>
      <c r="NA51" s="164">
        <f t="shared" si="702"/>
        <v>12.021767149936666</v>
      </c>
      <c r="NB51" s="164">
        <f t="shared" si="702"/>
        <v>12.354770534492909</v>
      </c>
    </row>
    <row r="52" spans="1:366" s="165" customFormat="1" ht="15">
      <c r="B52" s="163" t="s">
        <v>81</v>
      </c>
      <c r="C52" s="164">
        <f>C5*SUMIF(Data!$D:$D,C1,Data!$E:$E)</f>
        <v>1250</v>
      </c>
      <c r="D52" s="164">
        <f>D5*SUMIF(Data!$D:$D,D1,Data!$E:$E)</f>
        <v>4620</v>
      </c>
      <c r="E52" s="164">
        <f>E5*SUMIF(Data!$D:$D,E1,Data!$E:$E)</f>
        <v>4620</v>
      </c>
      <c r="F52" s="164">
        <f>F5*SUMIF(Data!$D:$D,F1,Data!$E:$E)</f>
        <v>5280</v>
      </c>
      <c r="G52" s="164">
        <f>G5*SUMIF(Data!$D:$D,G1,Data!$E:$E)</f>
        <v>4620</v>
      </c>
      <c r="H52" s="164">
        <f>H5*SUMIF(Data!$D:$D,H1,Data!$E:$E)</f>
        <v>3000</v>
      </c>
      <c r="I52" s="164">
        <f>I5*SUMIF(Data!$D:$D,I1,Data!$E:$E)</f>
        <v>5000</v>
      </c>
      <c r="J52" s="164">
        <f>J5*SUMIF(Data!$D:$D,J1,Data!$E:$E)</f>
        <v>7500</v>
      </c>
      <c r="K52" s="164">
        <f>K5*SUMIF(Data!$D:$D,K1,Data!$E:$E)</f>
        <v>5280</v>
      </c>
      <c r="L52" s="164">
        <f>L5*SUMIF(Data!$D:$D,L1,Data!$E:$E)</f>
        <v>4620</v>
      </c>
      <c r="M52" s="164">
        <f>M5*SUMIF(Data!$D:$D,M1,Data!$E:$E)</f>
        <v>4620</v>
      </c>
      <c r="N52" s="164">
        <f>N5*SUMIF(Data!$D:$D,N1,Data!$E:$E)</f>
        <v>5280</v>
      </c>
      <c r="O52" s="164">
        <f>O5*SUMIF(Data!$D:$D,O1,Data!$E:$E)</f>
        <v>7000</v>
      </c>
      <c r="P52" s="164">
        <f>P5*SUMIF(Data!$D:$D,P1,Data!$E:$E)</f>
        <v>12000</v>
      </c>
      <c r="Q52" s="164">
        <f>Q5*SUMIF(Data!$D:$D,Q1,Data!$E:$E)</f>
        <v>11000</v>
      </c>
      <c r="R52" s="164">
        <f>R5*SUMIF(Data!$D:$D,R1,Data!$E:$E)</f>
        <v>17820</v>
      </c>
      <c r="S52" s="164">
        <f>S5*SUMIF(Data!$D:$D,S1,Data!$E:$E)</f>
        <v>9240</v>
      </c>
      <c r="T52" s="164">
        <f>T5*SUMIF(Data!$D:$D,T1,Data!$E:$E)</f>
        <v>0</v>
      </c>
      <c r="U52" s="164">
        <f>U5*SUMIF(Data!$D:$D,U1,Data!$E:$E)</f>
        <v>9900</v>
      </c>
      <c r="V52" s="164">
        <f>V5*SUMIF(Data!$D:$D,V1,Data!$E:$E)</f>
        <v>7000</v>
      </c>
      <c r="W52" s="164">
        <f>W5*SUMIF(Data!$D:$D,W1,Data!$E:$E)</f>
        <v>7000</v>
      </c>
      <c r="X52" s="164">
        <f>X5*SUMIF(Data!$D:$D,X1,Data!$E:$E)</f>
        <v>7500</v>
      </c>
      <c r="Y52" s="164">
        <f>Y5*SUMIF(Data!$D:$D,Y1,Data!$E:$E)</f>
        <v>11880</v>
      </c>
      <c r="Z52" s="164">
        <f>Z5*SUMIF(Data!$D:$D,Z1,Data!$E:$E)</f>
        <v>3960</v>
      </c>
      <c r="AA52" s="164">
        <f>AA5*SUMIF(Data!$D:$D,AA1,Data!$E:$E)</f>
        <v>5280</v>
      </c>
      <c r="AB52" s="164">
        <f>AB5*SUMIF(Data!$D:$D,AB1,Data!$E:$E)</f>
        <v>5280</v>
      </c>
      <c r="AC52" s="164">
        <f>AC5*SUMIF(Data!$D:$D,AC1,Data!$E:$E)</f>
        <v>7000</v>
      </c>
      <c r="AD52" s="164">
        <f>AD5*SUMIF(Data!$D:$D,AD1,Data!$E:$E)</f>
        <v>7000</v>
      </c>
      <c r="AE52" s="164">
        <f>AE5*SUMIF(Data!$D:$D,AE1,Data!$E:$E)</f>
        <v>7500</v>
      </c>
      <c r="AF52" s="164">
        <f>AF5*SUMIF(Data!$D:$D,AF1,Data!$E:$E)</f>
        <v>11220</v>
      </c>
      <c r="AG52" s="164">
        <f>AG5*SUMIF(Data!$D:$D,AG1,Data!$E:$E)</f>
        <v>5940</v>
      </c>
      <c r="AH52" s="164">
        <f>AH5*SUMIF(Data!$D:$D,AH1,Data!$E:$E)</f>
        <v>5280</v>
      </c>
      <c r="AI52" s="164">
        <f>AI5*SUMIF(Data!$D:$D,AI1,Data!$E:$E)</f>
        <v>3960</v>
      </c>
      <c r="AJ52" s="164">
        <f>AJ5*SUMIF(Data!$D:$D,AJ1,Data!$E:$E)</f>
        <v>5000</v>
      </c>
      <c r="AK52" s="164">
        <f>AK5*SUMIF(Data!$D:$D,AK1,Data!$E:$E)</f>
        <v>7000</v>
      </c>
      <c r="AL52" s="164">
        <f>AL5*SUMIF(Data!$D:$D,AL1,Data!$E:$E)</f>
        <v>8500</v>
      </c>
      <c r="AM52" s="164">
        <f>AM5*SUMIF(Data!$D:$D,AM1,Data!$E:$E)</f>
        <v>11220</v>
      </c>
      <c r="AN52" s="164">
        <f>AN5*SUMIF(Data!$D:$D,AN1,Data!$E:$E)</f>
        <v>7920</v>
      </c>
      <c r="AO52" s="164">
        <f>AO5*SUMIF(Data!$D:$D,AO1,Data!$E:$E)</f>
        <v>7920</v>
      </c>
      <c r="AP52" s="164">
        <f>AP5*SUMIF(Data!$D:$D,AP1,Data!$E:$E)</f>
        <v>6600</v>
      </c>
      <c r="AQ52" s="164">
        <f>AQ5*SUMIF(Data!$D:$D,AQ1,Data!$E:$E)</f>
        <v>12000</v>
      </c>
      <c r="AR52" s="164">
        <f>AR5*SUMIF(Data!$D:$D,AR1,Data!$E:$E)</f>
        <v>12000</v>
      </c>
      <c r="AS52" s="164">
        <f>AS5*SUMIF(Data!$D:$D,AS1,Data!$E:$E)</f>
        <v>10000</v>
      </c>
      <c r="AT52" s="164">
        <f>AT5*SUMIF(Data!$D:$D,AT1,Data!$E:$E)</f>
        <v>18480</v>
      </c>
      <c r="AU52" s="164">
        <f>AU5*SUMIF(Data!$D:$D,AU1,Data!$E:$E)</f>
        <v>7920</v>
      </c>
      <c r="AV52" s="164">
        <f>AV5*SUMIF(Data!$D:$D,AV1,Data!$E:$E)</f>
        <v>8580</v>
      </c>
      <c r="AW52" s="164">
        <f>AW5*SUMIF(Data!$D:$D,AW1,Data!$E:$E)</f>
        <v>5280</v>
      </c>
      <c r="AX52" s="164">
        <f>AX5*SUMIF(Data!$D:$D,AX1,Data!$E:$E)</f>
        <v>10000</v>
      </c>
      <c r="AY52" s="164">
        <f>AY5*SUMIF(Data!$D:$D,AY1,Data!$E:$E)</f>
        <v>14000</v>
      </c>
      <c r="AZ52" s="164">
        <f>AZ5*SUMIF(Data!$D:$D,AZ1,Data!$E:$E)</f>
        <v>12000</v>
      </c>
      <c r="BA52" s="164">
        <f>BA5*SUMIF(Data!$D:$D,BA1,Data!$E:$E)</f>
        <v>19800</v>
      </c>
      <c r="BB52" s="164">
        <f>BB5*SUMIF(Data!$D:$D,BB1,Data!$E:$E)</f>
        <v>8910</v>
      </c>
      <c r="BC52" s="164">
        <f>BC5*SUMIF(Data!$D:$D,BC1,Data!$E:$E)</f>
        <v>9240</v>
      </c>
      <c r="BD52" s="164">
        <f>BD5*SUMIF(Data!$D:$D,BD1,Data!$E:$E)</f>
        <v>9240</v>
      </c>
      <c r="BE52" s="164">
        <f>BE5*SUMIF(Data!$D:$D,BE1,Data!$E:$E)</f>
        <v>6000</v>
      </c>
      <c r="BF52" s="164">
        <f>BF5*SUMIF(Data!$D:$D,BF1,Data!$E:$E)</f>
        <v>6000</v>
      </c>
      <c r="BG52" s="164">
        <f>BG5*SUMIF(Data!$D:$D,BG1,Data!$E:$E)</f>
        <v>7500</v>
      </c>
      <c r="BH52" s="164">
        <f>BH5*SUMIF(Data!$D:$D,BH1,Data!$E:$E)</f>
        <v>9900</v>
      </c>
      <c r="BI52" s="164">
        <f>BI5*SUMIF(Data!$D:$D,BI1,Data!$E:$E)</f>
        <v>6600</v>
      </c>
      <c r="BJ52" s="164">
        <f>BJ5*SUMIF(Data!$D:$D,BJ1,Data!$E:$E)</f>
        <v>6600</v>
      </c>
      <c r="BK52" s="164">
        <f>BK5*SUMIF(Data!$D:$D,BK1,Data!$E:$E)</f>
        <v>6600</v>
      </c>
      <c r="BL52" s="164">
        <f>BL5*SUMIF(Data!$D:$D,BL1,Data!$E:$E)</f>
        <v>7000</v>
      </c>
      <c r="BM52" s="164">
        <f>BM5*SUMIF(Data!$D:$D,BM1,Data!$E:$E)</f>
        <v>12000</v>
      </c>
      <c r="BN52" s="164">
        <f>BN5*SUMIF(Data!$D:$D,BN1,Data!$E:$E)</f>
        <v>12500</v>
      </c>
      <c r="BO52" s="164">
        <f>BO5*SUMIF(Data!$D:$D,BO1,Data!$E:$E)</f>
        <v>15180</v>
      </c>
      <c r="BP52" s="164">
        <f>BP5*SUMIF(Data!$D:$D,BP1,Data!$E:$E)</f>
        <v>8580</v>
      </c>
      <c r="BQ52" s="164">
        <f>BQ5*SUMIF(Data!$D:$D,BQ1,Data!$E:$E)</f>
        <v>8580</v>
      </c>
      <c r="BR52" s="164">
        <f>BR5*SUMIF(Data!$D:$D,BR1,Data!$E:$E)</f>
        <v>7260</v>
      </c>
      <c r="BS52" s="164">
        <f>BS5*SUMIF(Data!$D:$D,BS1,Data!$E:$E)</f>
        <v>10000</v>
      </c>
      <c r="BT52" s="164">
        <f>BT5*SUMIF(Data!$D:$D,BT1,Data!$E:$E)</f>
        <v>12500</v>
      </c>
      <c r="BU52" s="164">
        <f>BU5*SUMIF(Data!$D:$D,BU1,Data!$E:$E)</f>
        <v>10000</v>
      </c>
      <c r="BV52" s="164">
        <f>BV5*SUMIF(Data!$D:$D,BV1,Data!$E:$E)</f>
        <v>9240</v>
      </c>
      <c r="BW52" s="164">
        <f>BW5*SUMIF(Data!$D:$D,BW1,Data!$E:$E)</f>
        <v>5940</v>
      </c>
      <c r="BX52" s="164">
        <f>BX5*SUMIF(Data!$D:$D,BX1,Data!$E:$E)</f>
        <v>5940</v>
      </c>
      <c r="BY52" s="164">
        <f>BY5*SUMIF(Data!$D:$D,BY1,Data!$E:$E)</f>
        <v>5280</v>
      </c>
      <c r="BZ52" s="164">
        <f>BZ5*SUMIF(Data!$D:$D,BZ1,Data!$E:$E)</f>
        <v>6000</v>
      </c>
      <c r="CA52" s="164">
        <f>CA5*SUMIF(Data!$D:$D,CA1,Data!$E:$E)</f>
        <v>12000</v>
      </c>
      <c r="CB52" s="164">
        <f>CB5*SUMIF(Data!$D:$D,CB1,Data!$E:$E)</f>
        <v>0</v>
      </c>
      <c r="CC52" s="164">
        <f>CC5*SUMIF(Data!$D:$D,CC1,Data!$E:$E)</f>
        <v>13200</v>
      </c>
      <c r="CD52" s="164">
        <f>CD5*SUMIF(Data!$D:$D,CD1,Data!$E:$E)</f>
        <v>6600</v>
      </c>
      <c r="CE52" s="164">
        <f>CE5*SUMIF(Data!$D:$D,CE1,Data!$E:$E)</f>
        <v>9900</v>
      </c>
      <c r="CF52" s="164">
        <f>CF5*SUMIF(Data!$D:$D,CF1,Data!$E:$E)</f>
        <v>13860</v>
      </c>
      <c r="CG52" s="164">
        <f>CG5*SUMIF(Data!$D:$D,CG1,Data!$E:$E)</f>
        <v>25000</v>
      </c>
      <c r="CH52" s="164">
        <f>CH5*SUMIF(Data!$D:$D,CH1,Data!$E:$E)</f>
        <v>16000</v>
      </c>
      <c r="CI52" s="164">
        <f>CI5*SUMIF(Data!$D:$D,CI1,Data!$E:$E)</f>
        <v>14000</v>
      </c>
      <c r="CJ52" s="164">
        <f>CJ5*SUMIF(Data!$D:$D,CJ1,Data!$E:$E)</f>
        <v>23760</v>
      </c>
      <c r="CK52" s="164">
        <f>CK5*SUMIF(Data!$D:$D,CK1,Data!$E:$E)</f>
        <v>13200</v>
      </c>
      <c r="CL52" s="164">
        <f>CL5*SUMIF(Data!$D:$D,CL1,Data!$E:$E)</f>
        <v>13200</v>
      </c>
      <c r="CM52" s="164">
        <f>CM5*SUMIF(Data!$D:$D,CM1,Data!$E:$E)</f>
        <v>21120</v>
      </c>
      <c r="CN52" s="164">
        <f>CN5*SUMIF(Data!$D:$D,CN1,Data!$E:$E)</f>
        <v>22000</v>
      </c>
      <c r="CO52" s="164">
        <f>CO5*SUMIF(Data!$D:$D,CO1,Data!$E:$E)</f>
        <v>16000</v>
      </c>
      <c r="CP52" s="164">
        <f>CP5*SUMIF(Data!$D:$D,CP1,Data!$E:$E)</f>
        <v>14000</v>
      </c>
      <c r="CQ52" s="164">
        <f>CQ5*SUMIF(Data!$D:$D,CQ1,Data!$E:$E)</f>
        <v>23760</v>
      </c>
      <c r="CR52" s="164">
        <f>CR5*SUMIF(Data!$D:$D,CR1,Data!$E:$E)</f>
        <v>17160</v>
      </c>
      <c r="CS52" s="164">
        <f>CS5*SUMIF(Data!$D:$D,CS1,Data!$E:$E)</f>
        <v>17160</v>
      </c>
      <c r="CT52" s="164">
        <f>CT5*SUMIF(Data!$D:$D,CT1,Data!$E:$E)</f>
        <v>17160</v>
      </c>
      <c r="CU52" s="164">
        <f>CU5*SUMIF(Data!$D:$D,CU1,Data!$E:$E)</f>
        <v>15000</v>
      </c>
      <c r="CV52" s="164">
        <f>CV5*SUMIF(Data!$D:$D,CV1,Data!$E:$E)</f>
        <v>15000</v>
      </c>
      <c r="CW52" s="164">
        <f>CW5*SUMIF(Data!$D:$D,CW1,Data!$E:$E)</f>
        <v>0</v>
      </c>
      <c r="CX52" s="164">
        <f>CX5*SUMIF(Data!$D:$D,CX1,Data!$E:$E)</f>
        <v>21120</v>
      </c>
      <c r="CY52" s="164">
        <f>CY5*SUMIF(Data!$D:$D,CY1,Data!$E:$E)</f>
        <v>9240</v>
      </c>
      <c r="CZ52" s="164">
        <f>CZ5*SUMIF(Data!$D:$D,CZ1,Data!$E:$E)</f>
        <v>6600</v>
      </c>
      <c r="DA52" s="164">
        <f>DA5*SUMIF(Data!$D:$D,DA1,Data!$E:$E)</f>
        <v>5940</v>
      </c>
      <c r="DB52" s="164">
        <f>DB5*SUMIF(Data!$D:$D,DB1,Data!$E:$E)</f>
        <v>15000</v>
      </c>
      <c r="DC52" s="164">
        <f>DC5*SUMIF(Data!$D:$D,DC1,Data!$E:$E)</f>
        <v>15000</v>
      </c>
      <c r="DD52" s="164">
        <f>DD5*SUMIF(Data!$D:$D,DD1,Data!$E:$E)</f>
        <v>14000</v>
      </c>
      <c r="DE52" s="164">
        <f>DE5*SUMIF(Data!$D:$D,DE1,Data!$E:$E)</f>
        <v>21120</v>
      </c>
      <c r="DF52" s="164">
        <f>DF5*SUMIF(Data!$D:$D,DF1,Data!$E:$E)</f>
        <v>17160</v>
      </c>
      <c r="DG52" s="164">
        <f>DG5*SUMIF(Data!$D:$D,DG1,Data!$E:$E)</f>
        <v>15840</v>
      </c>
      <c r="DH52" s="164">
        <f>DH5*SUMIF(Data!$D:$D,DH1,Data!$E:$E)</f>
        <v>15180</v>
      </c>
      <c r="DI52" s="164">
        <f>DI5*SUMIF(Data!$D:$D,DI1,Data!$E:$E)</f>
        <v>20000</v>
      </c>
      <c r="DJ52" s="164">
        <f>DJ5*SUMIF(Data!$D:$D,DJ1,Data!$E:$E)</f>
        <v>20000</v>
      </c>
      <c r="DK52" s="164">
        <f>DK5*SUMIF(Data!$D:$D,DK1,Data!$E:$E)</f>
        <v>16000</v>
      </c>
      <c r="DL52" s="164">
        <f>DL5*SUMIF(Data!$D:$D,DL1,Data!$E:$E)</f>
        <v>23760</v>
      </c>
      <c r="DM52" s="164">
        <f>DM5*SUMIF(Data!$D:$D,DM1,Data!$E:$E)</f>
        <v>21120</v>
      </c>
      <c r="DN52" s="164">
        <f>DN5*SUMIF(Data!$D:$D,DN1,Data!$E:$E)</f>
        <v>19800</v>
      </c>
      <c r="DO52" s="164">
        <f>DO5*SUMIF(Data!$D:$D,DO1,Data!$E:$E)</f>
        <v>15840</v>
      </c>
      <c r="DP52" s="164">
        <f>DP5*SUMIF(Data!$D:$D,DP1,Data!$E:$E)</f>
        <v>20000</v>
      </c>
      <c r="DQ52" s="164">
        <f>DQ5*SUMIF(Data!$D:$D,DQ1,Data!$E:$E)</f>
        <v>14000</v>
      </c>
      <c r="DR52" s="164">
        <f>DR5*SUMIF(Data!$D:$D,DR1,Data!$E:$E)</f>
        <v>11500</v>
      </c>
      <c r="DS52" s="164">
        <f>DS5*SUMIF(Data!$D:$D,DS1,Data!$E:$E)</f>
        <v>6600</v>
      </c>
      <c r="DT52" s="164">
        <f>DT5*SUMIF(Data!$D:$D,DT1,Data!$E:$E)</f>
        <v>6600</v>
      </c>
      <c r="DU52" s="164">
        <f>DU5*SUMIF(Data!$D:$D,DU1,Data!$E:$E)</f>
        <v>4620</v>
      </c>
      <c r="DV52" s="164">
        <f>DV5*SUMIF(Data!$D:$D,DV1,Data!$E:$E)</f>
        <v>6600</v>
      </c>
      <c r="DW52" s="164">
        <f>DW5*SUMIF(Data!$D:$D,DW1,Data!$E:$E)</f>
        <v>10000</v>
      </c>
      <c r="DX52" s="164">
        <f>DX5*SUMIF(Data!$D:$D,DX1,Data!$E:$E)</f>
        <v>10000</v>
      </c>
      <c r="DY52" s="164">
        <f>DY5*SUMIF(Data!$D:$D,DY1,Data!$E:$E)</f>
        <v>7500</v>
      </c>
      <c r="DZ52" s="164">
        <f>DZ5*SUMIF(Data!$D:$D,DZ1,Data!$E:$E)</f>
        <v>7260</v>
      </c>
      <c r="EA52" s="164">
        <f>EA5*SUMIF(Data!$D:$D,EA1,Data!$E:$E)</f>
        <v>6600</v>
      </c>
      <c r="EB52" s="164">
        <f>EB5*SUMIF(Data!$D:$D,EB1,Data!$E:$E)</f>
        <v>5280</v>
      </c>
      <c r="EC52" s="164">
        <f>EC5*SUMIF(Data!$D:$D,EC1,Data!$E:$E)</f>
        <v>6600</v>
      </c>
      <c r="ED52" s="164">
        <f>ED5*SUMIF(Data!$D:$D,ED1,Data!$E:$E)</f>
        <v>6500</v>
      </c>
      <c r="EE52" s="164">
        <f>EE5*SUMIF(Data!$D:$D,EE1,Data!$E:$E)</f>
        <v>9000</v>
      </c>
      <c r="EF52" s="164">
        <f>EF5*SUMIF(Data!$D:$D,EF1,Data!$E:$E)</f>
        <v>0</v>
      </c>
      <c r="EG52" s="164">
        <f>EG5*SUMIF(Data!$D:$D,EG1,Data!$E:$E)</f>
        <v>16500</v>
      </c>
      <c r="EH52" s="164">
        <f>EH5*SUMIF(Data!$D:$D,EH1,Data!$E:$E)</f>
        <v>13200</v>
      </c>
      <c r="EI52" s="164">
        <f>EI5*SUMIF(Data!$D:$D,EI1,Data!$E:$E)</f>
        <v>9900</v>
      </c>
      <c r="EJ52" s="164">
        <f>EJ5*SUMIF(Data!$D:$D,EJ1,Data!$E:$E)</f>
        <v>6600</v>
      </c>
      <c r="EK52" s="164">
        <f>EK5*SUMIF(Data!$D:$D,EK1,Data!$E:$E)</f>
        <v>11000</v>
      </c>
      <c r="EL52" s="164">
        <f>EL5*SUMIF(Data!$D:$D,EL1,Data!$E:$E)</f>
        <v>15000</v>
      </c>
      <c r="EM52" s="164">
        <f>EM5*SUMIF(Data!$D:$D,EM1,Data!$E:$E)</f>
        <v>15000</v>
      </c>
      <c r="EN52" s="164">
        <f>EN5*SUMIF(Data!$D:$D,EN1,Data!$E:$E)</f>
        <v>26400</v>
      </c>
      <c r="EO52" s="164">
        <f>EO5*SUMIF(Data!$D:$D,EO1,Data!$E:$E)</f>
        <v>16500</v>
      </c>
      <c r="EP52" s="164">
        <f>EP5*SUMIF(Data!$D:$D,EP1,Data!$E:$E)</f>
        <v>16500</v>
      </c>
      <c r="EQ52" s="164">
        <f>EQ5*SUMIF(Data!$D:$D,EQ1,Data!$E:$E)</f>
        <v>15840</v>
      </c>
      <c r="ER52" s="164">
        <f>ER5*SUMIF(Data!$D:$D,ER1,Data!$E:$E)</f>
        <v>22000</v>
      </c>
      <c r="ES52" s="164">
        <f>ES5*SUMIF(Data!$D:$D,ES1,Data!$E:$E)</f>
        <v>20000</v>
      </c>
      <c r="ET52" s="164">
        <f>ET5*SUMIF(Data!$D:$D,ET1,Data!$E:$E)</f>
        <v>17500</v>
      </c>
      <c r="EU52" s="164">
        <f>EU5*SUMIF(Data!$D:$D,EU1,Data!$E:$E)</f>
        <v>26400</v>
      </c>
      <c r="EV52" s="164">
        <f>EV5*SUMIF(Data!$D:$D,EV1,Data!$E:$E)</f>
        <v>25080</v>
      </c>
      <c r="EW52" s="164">
        <f>EW5*SUMIF(Data!$D:$D,EW1,Data!$E:$E)</f>
        <v>16500</v>
      </c>
      <c r="EX52" s="164">
        <f>EX5*SUMIF(Data!$D:$D,EX1,Data!$E:$E)</f>
        <v>26400</v>
      </c>
      <c r="EY52" s="164">
        <f>EY5*SUMIF(Data!$D:$D,EY1,Data!$E:$E)</f>
        <v>35000</v>
      </c>
      <c r="EZ52" s="164">
        <f>EZ5*SUMIF(Data!$D:$D,EZ1,Data!$E:$E)</f>
        <v>25000</v>
      </c>
      <c r="FA52" s="164">
        <f>FA5*SUMIF(Data!$D:$D,FA1,Data!$E:$E)</f>
        <v>17500</v>
      </c>
      <c r="FB52" s="164">
        <f>FB5*SUMIF(Data!$D:$D,FB1,Data!$E:$E)</f>
        <v>26400</v>
      </c>
      <c r="FC52" s="164">
        <f>FC5*SUMIF(Data!$D:$D,FC1,Data!$E:$E)</f>
        <v>23100</v>
      </c>
      <c r="FD52" s="164">
        <f>FD5*SUMIF(Data!$D:$D,FD1,Data!$E:$E)</f>
        <v>16500</v>
      </c>
      <c r="FE52" s="164">
        <f>FE5*SUMIF(Data!$D:$D,FE1,Data!$E:$E)</f>
        <v>17160</v>
      </c>
      <c r="FF52" s="164">
        <f>FF5*SUMIF(Data!$D:$D,FF1,Data!$E:$E)</f>
        <v>25000</v>
      </c>
      <c r="FG52" s="164">
        <f>FG5*SUMIF(Data!$D:$D,FG1,Data!$E:$E)</f>
        <v>20000</v>
      </c>
      <c r="FH52" s="164">
        <f>FH5*SUMIF(Data!$D:$D,FH1,Data!$E:$E)</f>
        <v>15000</v>
      </c>
      <c r="FI52" s="164">
        <f>FI5*SUMIF(Data!$D:$D,FI1,Data!$E:$E)</f>
        <v>17820</v>
      </c>
      <c r="FJ52" s="164">
        <f>FJ5*SUMIF(Data!$D:$D,FJ1,Data!$E:$E)</f>
        <v>13860</v>
      </c>
      <c r="FK52" s="164">
        <f>FK5*SUMIF(Data!$D:$D,FK1,Data!$E:$E)</f>
        <v>13200</v>
      </c>
      <c r="FL52" s="164">
        <f>FL5*SUMIF(Data!$D:$D,FL1,Data!$E:$E)</f>
        <v>10560</v>
      </c>
      <c r="FM52" s="164">
        <f>FM5*SUMIF(Data!$D:$D,FM1,Data!$E:$E)</f>
        <v>6000</v>
      </c>
      <c r="FN52" s="164">
        <f>FN5*SUMIF(Data!$D:$D,FN1,Data!$E:$E)</f>
        <v>8000</v>
      </c>
      <c r="FO52" s="164">
        <f>FO5*SUMIF(Data!$D:$D,FO1,Data!$E:$E)</f>
        <v>8000</v>
      </c>
      <c r="FP52" s="164">
        <f>FP5*SUMIF(Data!$D:$D,FP1,Data!$E:$E)</f>
        <v>6600</v>
      </c>
      <c r="FQ52" s="164">
        <f>FQ5*SUMIF(Data!$D:$D,FQ1,Data!$E:$E)</f>
        <v>5280</v>
      </c>
      <c r="FR52" s="164">
        <f>FR5*SUMIF(Data!$D:$D,FR1,Data!$E:$E)</f>
        <v>5940</v>
      </c>
      <c r="FS52" s="164">
        <f>FS5*SUMIF(Data!$D:$D,FS1,Data!$E:$E)</f>
        <v>5280</v>
      </c>
      <c r="FT52" s="164">
        <f>FT5*SUMIF(Data!$D:$D,FT1,Data!$E:$E)</f>
        <v>8000</v>
      </c>
      <c r="FU52" s="164">
        <f>FU5*SUMIF(Data!$D:$D,FU1,Data!$E:$E)</f>
        <v>8000</v>
      </c>
      <c r="FV52" s="164">
        <f>FV5*SUMIF(Data!$D:$D,FV1,Data!$E:$E)</f>
        <v>8000</v>
      </c>
      <c r="FW52" s="164">
        <f>FW5*SUMIF(Data!$D:$D,FW1,Data!$E:$E)</f>
        <v>10560</v>
      </c>
      <c r="FX52" s="164">
        <f>FX5*SUMIF(Data!$D:$D,FX1,Data!$E:$E)</f>
        <v>6600</v>
      </c>
      <c r="FY52" s="164">
        <f>FY5*SUMIF(Data!$D:$D,FY1,Data!$E:$E)</f>
        <v>6600</v>
      </c>
      <c r="FZ52" s="164">
        <f>FZ5*SUMIF(Data!$D:$D,FZ1,Data!$E:$E)</f>
        <v>6600</v>
      </c>
      <c r="GA52" s="164">
        <f>GA5*SUMIF(Data!$D:$D,GA1,Data!$E:$E)</f>
        <v>8000</v>
      </c>
      <c r="GB52" s="164">
        <f>GB5*SUMIF(Data!$D:$D,GB1,Data!$E:$E)</f>
        <v>8000</v>
      </c>
      <c r="GC52" s="164">
        <f>GC5*SUMIF(Data!$D:$D,GC1,Data!$E:$E)</f>
        <v>7500</v>
      </c>
      <c r="GD52" s="164">
        <f>GD5*SUMIF(Data!$D:$D,GD1,Data!$E:$E)</f>
        <v>11880</v>
      </c>
      <c r="GE52" s="164">
        <f>GE5*SUMIF(Data!$D:$D,GE1,Data!$E:$E)</f>
        <v>5940</v>
      </c>
      <c r="GF52" s="164">
        <f>GF5*SUMIF(Data!$D:$D,GF1,Data!$E:$E)</f>
        <v>4620</v>
      </c>
      <c r="GG52" s="164">
        <f>GG5*SUMIF(Data!$D:$D,GG1,Data!$E:$E)</f>
        <v>5280</v>
      </c>
      <c r="GH52" s="164">
        <f>GH5*SUMIF(Data!$D:$D,GH1,Data!$E:$E)</f>
        <v>6000</v>
      </c>
      <c r="GI52" s="164">
        <f>GI5*SUMIF(Data!$D:$D,GI1,Data!$E:$E)</f>
        <v>7000</v>
      </c>
      <c r="GJ52" s="164">
        <f>GJ5*SUMIF(Data!$D:$D,GJ1,Data!$E:$E)</f>
        <v>12500</v>
      </c>
      <c r="GK52" s="164">
        <f>GK5*SUMIF(Data!$D:$D,GK1,Data!$E:$E)</f>
        <v>12540</v>
      </c>
      <c r="GL52" s="164">
        <f>GL5*SUMIF(Data!$D:$D,GL1,Data!$E:$E)</f>
        <v>7920</v>
      </c>
      <c r="GM52" s="164">
        <f>GM5*SUMIF(Data!$D:$D,GM1,Data!$E:$E)</f>
        <v>4620</v>
      </c>
      <c r="GN52" s="164">
        <f>GN5*SUMIF(Data!$D:$D,GN1,Data!$E:$E)</f>
        <v>6600</v>
      </c>
      <c r="GO52" s="164">
        <f>GO5*SUMIF(Data!$D:$D,GO1,Data!$E:$E)</f>
        <v>7000</v>
      </c>
      <c r="GP52" s="164">
        <f>GP5*SUMIF(Data!$D:$D,GP1,Data!$E:$E)</f>
        <v>8000</v>
      </c>
      <c r="GQ52" s="164">
        <f>GQ5*SUMIF(Data!$D:$D,GQ1,Data!$E:$E)</f>
        <v>7500</v>
      </c>
      <c r="GR52" s="164">
        <f>GR5*SUMIF(Data!$D:$D,GR1,Data!$E:$E)</f>
        <v>7260</v>
      </c>
      <c r="GS52" s="164">
        <f>GS5*SUMIF(Data!$D:$D,GS1,Data!$E:$E)</f>
        <v>7260</v>
      </c>
      <c r="GT52" s="164">
        <f>GT5*SUMIF(Data!$D:$D,GT1,Data!$E:$E)</f>
        <v>7260</v>
      </c>
      <c r="GU52" s="164">
        <f>GU5*SUMIF(Data!$D:$D,GU1,Data!$E:$E)</f>
        <v>9900</v>
      </c>
      <c r="GV52" s="164">
        <f>GV5*SUMIF(Data!$D:$D,GV1,Data!$E:$E)</f>
        <v>14000</v>
      </c>
      <c r="GW52" s="164">
        <f>GW5*SUMIF(Data!$D:$D,GW1,Data!$E:$E)</f>
        <v>14000</v>
      </c>
      <c r="GX52" s="164">
        <f>GX5*SUMIF(Data!$D:$D,GX1,Data!$E:$E)</f>
        <v>15000</v>
      </c>
      <c r="GY52" s="164">
        <f>GY5*SUMIF(Data!$D:$D,GY1,Data!$E:$E)</f>
        <v>21780</v>
      </c>
      <c r="GZ52" s="164">
        <f>GZ5*SUMIF(Data!$D:$D,GZ1,Data!$E:$E)</f>
        <v>19800</v>
      </c>
      <c r="HA52" s="164">
        <f>HA5*SUMIF(Data!$D:$D,HA1,Data!$E:$E)</f>
        <v>18480</v>
      </c>
      <c r="HB52" s="164">
        <f>HB5*SUMIF(Data!$D:$D,HB1,Data!$E:$E)</f>
        <v>17160</v>
      </c>
      <c r="HC52" s="164">
        <f>HC5*SUMIF(Data!$D:$D,HC1,Data!$E:$E)</f>
        <v>20000</v>
      </c>
      <c r="HD52" s="164">
        <f>HD5*SUMIF(Data!$D:$D,HD1,Data!$E:$E)</f>
        <v>20000</v>
      </c>
      <c r="HE52" s="164">
        <f>HE5*SUMIF(Data!$D:$D,HE1,Data!$E:$E)</f>
        <v>17500</v>
      </c>
      <c r="HF52" s="164">
        <f>HF5*SUMIF(Data!$D:$D,HF1,Data!$E:$E)</f>
        <v>23760</v>
      </c>
      <c r="HG52" s="164">
        <f>HG5*SUMIF(Data!$D:$D,HG1,Data!$E:$E)</f>
        <v>23100</v>
      </c>
      <c r="HH52" s="164">
        <f>HH5*SUMIF(Data!$D:$D,HH1,Data!$E:$E)</f>
        <v>19800</v>
      </c>
      <c r="HI52" s="164">
        <f>HI5*SUMIF(Data!$D:$D,HI1,Data!$E:$E)</f>
        <v>19800</v>
      </c>
      <c r="HJ52" s="164">
        <f>HJ5*SUMIF(Data!$D:$D,HJ1,Data!$E:$E)</f>
        <v>26000</v>
      </c>
      <c r="HK52" s="164">
        <f>HK5*SUMIF(Data!$D:$D,HK1,Data!$E:$E)</f>
        <v>20000</v>
      </c>
      <c r="HL52" s="164">
        <f>HL5*SUMIF(Data!$D:$D,HL1,Data!$E:$E)</f>
        <v>17500</v>
      </c>
      <c r="HM52" s="164">
        <f>HM5*SUMIF(Data!$D:$D,HM1,Data!$E:$E)</f>
        <v>19800</v>
      </c>
      <c r="HN52" s="164">
        <f>HN5*SUMIF(Data!$D:$D,HN1,Data!$E:$E)</f>
        <v>11220</v>
      </c>
      <c r="HO52" s="164">
        <f>HO5*SUMIF(Data!$D:$D,HO1,Data!$E:$E)</f>
        <v>11220</v>
      </c>
      <c r="HP52" s="164">
        <f>HP5*SUMIF(Data!$D:$D,HP1,Data!$E:$E)</f>
        <v>8580</v>
      </c>
      <c r="HQ52" s="164">
        <f>HQ5*SUMIF(Data!$D:$D,HQ1,Data!$E:$E)</f>
        <v>11000</v>
      </c>
      <c r="HR52" s="164">
        <f>HR5*SUMIF(Data!$D:$D,HR1,Data!$E:$E)</f>
        <v>17000</v>
      </c>
      <c r="HS52" s="164">
        <f>HS5*SUMIF(Data!$D:$D,HS1,Data!$E:$E)</f>
        <v>12500</v>
      </c>
      <c r="HT52" s="164">
        <f>HT5*SUMIF(Data!$D:$D,HT1,Data!$E:$E)</f>
        <v>9240</v>
      </c>
      <c r="HU52" s="164">
        <f>HU5*SUMIF(Data!$D:$D,HU1,Data!$E:$E)</f>
        <v>5280</v>
      </c>
      <c r="HV52" s="164">
        <f>HV5*SUMIF(Data!$D:$D,HV1,Data!$E:$E)</f>
        <v>5940</v>
      </c>
      <c r="HW52" s="164">
        <f>HW5*SUMIF(Data!$D:$D,HW1,Data!$E:$E)</f>
        <v>5280</v>
      </c>
      <c r="HX52" s="164">
        <f>HX5*SUMIF(Data!$D:$D,HX1,Data!$E:$E)</f>
        <v>7000</v>
      </c>
      <c r="HY52" s="164">
        <f>HY5*SUMIF(Data!$D:$D,HY1,Data!$E:$E)</f>
        <v>12000</v>
      </c>
      <c r="HZ52" s="164">
        <f>HZ5*SUMIF(Data!$D:$D,HZ1,Data!$E:$E)</f>
        <v>15000</v>
      </c>
      <c r="IA52" s="164">
        <f>IA5*SUMIF(Data!$D:$D,IA1,Data!$E:$E)</f>
        <v>16500</v>
      </c>
      <c r="IB52" s="164">
        <f>IB5*SUMIF(Data!$D:$D,IB1,Data!$E:$E)</f>
        <v>13200</v>
      </c>
      <c r="IC52" s="164">
        <f>IC5*SUMIF(Data!$D:$D,IC1,Data!$E:$E)</f>
        <v>14520</v>
      </c>
      <c r="ID52" s="164">
        <f>ID5*SUMIF(Data!$D:$D,ID1,Data!$E:$E)</f>
        <v>14520</v>
      </c>
      <c r="IE52" s="164">
        <f>IE5*SUMIF(Data!$D:$D,IE1,Data!$E:$E)</f>
        <v>13500</v>
      </c>
      <c r="IF52" s="164">
        <f>IF5*SUMIF(Data!$D:$D,IF1,Data!$E:$E)</f>
        <v>15000</v>
      </c>
      <c r="IG52" s="164">
        <f>IG5*SUMIF(Data!$D:$D,IG1,Data!$E:$E)</f>
        <v>12500</v>
      </c>
      <c r="IH52" s="164">
        <f>IH5*SUMIF(Data!$D:$D,IH1,Data!$E:$E)</f>
        <v>9900</v>
      </c>
      <c r="II52" s="164">
        <f>II5*SUMIF(Data!$D:$D,II1,Data!$E:$E)</f>
        <v>9900</v>
      </c>
      <c r="IJ52" s="164">
        <f>IJ5*SUMIF(Data!$D:$D,IJ1,Data!$E:$E)</f>
        <v>6600</v>
      </c>
      <c r="IK52" s="164">
        <f>IK5*SUMIF(Data!$D:$D,IK1,Data!$E:$E)</f>
        <v>6600</v>
      </c>
      <c r="IL52" s="164">
        <f>IL5*SUMIF(Data!$D:$D,IL1,Data!$E:$E)</f>
        <v>7000</v>
      </c>
      <c r="IM52" s="164">
        <f>IM5*SUMIF(Data!$D:$D,IM1,Data!$E:$E)</f>
        <v>12000</v>
      </c>
      <c r="IN52" s="164">
        <f>IN5*SUMIF(Data!$D:$D,IN1,Data!$E:$E)</f>
        <v>8500</v>
      </c>
      <c r="IO52" s="164">
        <f>IO5*SUMIF(Data!$D:$D,IO1,Data!$E:$E)</f>
        <v>11220</v>
      </c>
      <c r="IP52" s="164">
        <f>IP5*SUMIF(Data!$D:$D,IP1,Data!$E:$E)</f>
        <v>16500</v>
      </c>
      <c r="IQ52" s="164">
        <f>IQ5*SUMIF(Data!$D:$D,IQ1,Data!$E:$E)</f>
        <v>19800</v>
      </c>
      <c r="IR52" s="164">
        <f>IR5*SUMIF(Data!$D:$D,IR1,Data!$E:$E)</f>
        <v>19800</v>
      </c>
      <c r="IS52" s="164">
        <f>IS5*SUMIF(Data!$D:$D,IS1,Data!$E:$E)</f>
        <v>55000</v>
      </c>
      <c r="IT52" s="164">
        <f>IT5*SUMIF(Data!$D:$D,IT1,Data!$E:$E)</f>
        <v>20000</v>
      </c>
      <c r="IU52" s="164">
        <f>IU5*SUMIF(Data!$D:$D,IU1,Data!$E:$E)</f>
        <v>19000</v>
      </c>
      <c r="IV52" s="164">
        <f>IV5*SUMIF(Data!$D:$D,IV1,Data!$E:$E)</f>
        <v>33000</v>
      </c>
      <c r="IW52" s="164">
        <f>IW5*SUMIF(Data!$D:$D,IW1,Data!$E:$E)</f>
        <v>26730</v>
      </c>
      <c r="IX52" s="164">
        <f>IX5*SUMIF(Data!$D:$D,IX1,Data!$E:$E)</f>
        <v>27060</v>
      </c>
      <c r="IY52" s="164">
        <f>IY5*SUMIF(Data!$D:$D,IY1,Data!$E:$E)</f>
        <v>33000</v>
      </c>
      <c r="IZ52" s="164">
        <f>IZ5*SUMIF(Data!$D:$D,IZ1,Data!$E:$E)</f>
        <v>40000</v>
      </c>
      <c r="JA52" s="164">
        <f>JA5*SUMIF(Data!$D:$D,JA1,Data!$E:$E)</f>
        <v>24000</v>
      </c>
      <c r="JB52" s="164">
        <f>JB5*SUMIF(Data!$D:$D,JB1,Data!$E:$E)</f>
        <v>21000</v>
      </c>
      <c r="JC52" s="164">
        <f>JC5*SUMIF(Data!$D:$D,JC1,Data!$E:$E)</f>
        <v>34320</v>
      </c>
      <c r="JD52" s="164">
        <f>JD5*SUMIF(Data!$D:$D,JD1,Data!$E:$E)</f>
        <v>36300</v>
      </c>
      <c r="JE52" s="164">
        <f>JE5*SUMIF(Data!$D:$D,JE1,Data!$E:$E)</f>
        <v>33000</v>
      </c>
      <c r="JF52" s="164">
        <f>JF5*SUMIF(Data!$D:$D,JF1,Data!$E:$E)</f>
        <v>36300</v>
      </c>
      <c r="JG52" s="164">
        <f>JG5*SUMIF(Data!$D:$D,JG1,Data!$E:$E)</f>
        <v>65000</v>
      </c>
      <c r="JH52" s="164">
        <f>JH5*SUMIF(Data!$D:$D,JH1,Data!$E:$E)</f>
        <v>38000</v>
      </c>
      <c r="JI52" s="164">
        <f>JI5*SUMIF(Data!$D:$D,JI1,Data!$E:$E)</f>
        <v>16000</v>
      </c>
      <c r="JJ52" s="164">
        <f>JJ5*SUMIF(Data!$D:$D,JJ1,Data!$E:$E)</f>
        <v>16500</v>
      </c>
      <c r="JK52" s="164">
        <f>JK5*SUMIF(Data!$D:$D,JK1,Data!$E:$E)</f>
        <v>10560</v>
      </c>
      <c r="JL52" s="164">
        <f>JL5*SUMIF(Data!$D:$D,JL1,Data!$E:$E)</f>
        <v>11880</v>
      </c>
      <c r="JM52" s="164">
        <f>JM5*SUMIF(Data!$D:$D,JM1,Data!$E:$E)</f>
        <v>14520</v>
      </c>
      <c r="JN52" s="164">
        <f>JN5*SUMIF(Data!$D:$D,JN1,Data!$E:$E)</f>
        <v>22000</v>
      </c>
      <c r="JO52" s="164">
        <f>JO5*SUMIF(Data!$D:$D,JO1,Data!$E:$E)</f>
        <v>20000</v>
      </c>
      <c r="JP52" s="164">
        <f>JP5*SUMIF(Data!$D:$D,JP1,Data!$E:$E)</f>
        <v>20000</v>
      </c>
      <c r="JQ52" s="164">
        <f>JQ5*SUMIF(Data!$D:$D,JQ1,Data!$E:$E)</f>
        <v>42900</v>
      </c>
      <c r="JR52" s="164">
        <f>JR5*SUMIF(Data!$D:$D,JR1,Data!$E:$E)</f>
        <v>29700</v>
      </c>
      <c r="JS52" s="164">
        <f>JS5*SUMIF(Data!$D:$D,JS1,Data!$E:$E)</f>
        <v>29700</v>
      </c>
      <c r="JT52" s="164">
        <f>JT5*SUMIF(Data!$D:$D,JT1,Data!$E:$E)</f>
        <v>19800</v>
      </c>
      <c r="JU52" s="164">
        <f>JU5*SUMIF(Data!$D:$D,JU1,Data!$E:$E)</f>
        <v>15000</v>
      </c>
      <c r="JV52" s="164">
        <f>JV5*SUMIF(Data!$D:$D,JV1,Data!$E:$E)</f>
        <v>22000</v>
      </c>
      <c r="JW52" s="164">
        <f>JW5*SUMIF(Data!$D:$D,JW1,Data!$E:$E)</f>
        <v>20000</v>
      </c>
      <c r="JX52" s="164">
        <f>JX5*SUMIF(Data!$D:$D,JX1,Data!$E:$E)</f>
        <v>29700</v>
      </c>
      <c r="JY52" s="164">
        <f>JY5*SUMIF(Data!$D:$D,JY1,Data!$E:$E)</f>
        <v>19800</v>
      </c>
      <c r="JZ52" s="164">
        <f>JZ5*SUMIF(Data!$D:$D,JZ1,Data!$E:$E)</f>
        <v>21120</v>
      </c>
      <c r="KA52" s="164">
        <f>KA5*SUMIF(Data!$D:$D,KA1,Data!$E:$E)</f>
        <v>19800</v>
      </c>
      <c r="KB52" s="164">
        <f>KB5*SUMIF(Data!$D:$D,KB1,Data!$E:$E)</f>
        <v>20000</v>
      </c>
      <c r="KC52" s="164">
        <f>KC5*SUMIF(Data!$D:$D,KC1,Data!$E:$E)</f>
        <v>20000</v>
      </c>
      <c r="KD52" s="164">
        <f>KD5*SUMIF(Data!$D:$D,KD1,Data!$E:$E)</f>
        <v>22500</v>
      </c>
      <c r="KE52" s="164">
        <f>KE5*SUMIF(Data!$D:$D,KE1,Data!$E:$E)</f>
        <v>49500</v>
      </c>
      <c r="KF52" s="164">
        <f>KF5*SUMIF(Data!$D:$D,KF1,Data!$E:$E)</f>
        <v>36300</v>
      </c>
      <c r="KG52" s="164">
        <f>KG5*SUMIF(Data!$D:$D,KG1,Data!$E:$E)</f>
        <v>36300</v>
      </c>
      <c r="KH52" s="164">
        <f>KH5*SUMIF(Data!$D:$D,KH1,Data!$E:$E)</f>
        <v>36300</v>
      </c>
      <c r="KI52" s="164">
        <f>KI5*SUMIF(Data!$D:$D,KI1,Data!$E:$E)</f>
        <v>30000</v>
      </c>
      <c r="KJ52" s="164">
        <f>KJ5*SUMIF(Data!$D:$D,KJ1,Data!$E:$E)</f>
        <v>25000</v>
      </c>
      <c r="KK52" s="164">
        <f>KK5*SUMIF(Data!$D:$D,KK1,Data!$E:$E)</f>
        <v>37500</v>
      </c>
      <c r="KL52" s="164">
        <f>KL5*SUMIF(Data!$D:$D,KL1,Data!$E:$E)</f>
        <v>42900</v>
      </c>
      <c r="KM52" s="164">
        <f>KM5*SUMIF(Data!$D:$D,KM1,Data!$E:$E)</f>
        <v>36300</v>
      </c>
      <c r="KN52" s="164">
        <f>KN5*SUMIF(Data!$D:$D,KN1,Data!$E:$E)</f>
        <v>31020</v>
      </c>
      <c r="KO52" s="164">
        <f>KO5*SUMIF(Data!$D:$D,KO1,Data!$E:$E)</f>
        <v>29700</v>
      </c>
      <c r="KP52" s="164">
        <f>KP5*SUMIF(Data!$D:$D,KP1,Data!$E:$E)</f>
        <v>85000</v>
      </c>
      <c r="KQ52" s="164">
        <f>KQ5*SUMIF(Data!$D:$D,KQ1,Data!$E:$E)</f>
        <v>80000</v>
      </c>
      <c r="KR52" s="164">
        <f>KR5*SUMIF(Data!$D:$D,KR1,Data!$E:$E)</f>
        <v>40000</v>
      </c>
      <c r="KS52" s="164">
        <f>KS5*SUMIF(Data!$D:$D,KS1,Data!$E:$E)</f>
        <v>49500</v>
      </c>
      <c r="KT52" s="164">
        <f>KT5*SUMIF(Data!$D:$D,KT1,Data!$E:$E)</f>
        <v>49500</v>
      </c>
      <c r="KU52" s="164">
        <f>KU5*SUMIF(Data!$D:$D,KU1,Data!$E:$E)</f>
        <v>49500</v>
      </c>
      <c r="KV52" s="164">
        <f>KV5*SUMIF(Data!$D:$D,KV1,Data!$E:$E)</f>
        <v>36300</v>
      </c>
      <c r="KW52" s="164">
        <f>KW5*SUMIF(Data!$D:$D,KW1,Data!$E:$E)</f>
        <v>47500</v>
      </c>
      <c r="KX52" s="164">
        <f>KX5*SUMIF(Data!$D:$D,KX1,Data!$E:$E)</f>
        <v>47500</v>
      </c>
      <c r="KY52" s="164">
        <f>KY5*SUMIF(Data!$D:$D,KY1,Data!$E:$E)</f>
        <v>22500</v>
      </c>
      <c r="KZ52" s="164">
        <f>KZ5*SUMIF(Data!$D:$D,KZ1,Data!$E:$E)</f>
        <v>39600</v>
      </c>
      <c r="LA52" s="164">
        <f>LA5*SUMIF(Data!$D:$D,LA1,Data!$E:$E)</f>
        <v>29700</v>
      </c>
      <c r="LB52" s="164">
        <f>LB5*SUMIF(Data!$D:$D,LB1,Data!$E:$E)</f>
        <v>29700</v>
      </c>
      <c r="LC52" s="164">
        <f>LC5*SUMIF(Data!$D:$D,LC1,Data!$E:$E)</f>
        <v>23100</v>
      </c>
      <c r="LD52" s="164">
        <f>LD5*SUMIF(Data!$D:$D,LD1,Data!$E:$E)</f>
        <v>18000</v>
      </c>
      <c r="LE52" s="164">
        <f>LE5*SUMIF(Data!$D:$D,LE1,Data!$E:$E)</f>
        <v>20000</v>
      </c>
      <c r="LF52" s="164">
        <f>LF5*SUMIF(Data!$D:$D,LF1,Data!$E:$E)</f>
        <v>20000</v>
      </c>
      <c r="LG52" s="164">
        <f>LG5*SUMIF(Data!$D:$D,LG1,Data!$E:$E)</f>
        <v>33000</v>
      </c>
      <c r="LH52" s="164">
        <f>LH5*SUMIF(Data!$D:$D,LH1,Data!$E:$E)</f>
        <v>30360</v>
      </c>
      <c r="LI52" s="164">
        <f>LI5*SUMIF(Data!$D:$D,LI1,Data!$E:$E)</f>
        <v>30360</v>
      </c>
      <c r="LJ52" s="164">
        <f>LJ5*SUMIF(Data!$D:$D,LJ1,Data!$E:$E)</f>
        <v>13200</v>
      </c>
      <c r="LK52" s="164">
        <f>LK5*SUMIF(Data!$D:$D,LK1,Data!$E:$E)</f>
        <v>15000</v>
      </c>
      <c r="LL52" s="164">
        <f>LL5*SUMIF(Data!$D:$D,LL1,Data!$E:$E)</f>
        <v>15000</v>
      </c>
      <c r="LM52" s="164">
        <f>LM5*SUMIF(Data!$D:$D,LM1,Data!$E:$E)</f>
        <v>10000</v>
      </c>
      <c r="LN52" s="164">
        <f>LN5*SUMIF(Data!$D:$D,LN1,Data!$E:$E)</f>
        <v>10560</v>
      </c>
      <c r="LO52" s="164">
        <f>LO5*SUMIF(Data!$D:$D,LO1,Data!$E:$E)</f>
        <v>5940</v>
      </c>
      <c r="LP52" s="164">
        <f>LP5*SUMIF(Data!$D:$D,LP1,Data!$E:$E)</f>
        <v>0</v>
      </c>
      <c r="LQ52" s="164">
        <f>LQ5*SUMIF(Data!$D:$D,LQ1,Data!$E:$E)</f>
        <v>0</v>
      </c>
      <c r="LR52" s="164">
        <f>LR5*SUMIF(Data!$D:$D,LR1,Data!$E:$E)</f>
        <v>50000</v>
      </c>
      <c r="LS52" s="164">
        <f>LS5*SUMIF(Data!$D:$D,LS1,Data!$E:$E)</f>
        <v>20000</v>
      </c>
      <c r="LT52" s="164">
        <f>LT5*SUMIF(Data!$D:$D,LT1,Data!$E:$E)</f>
        <v>20000</v>
      </c>
      <c r="LU52" s="164">
        <f>LU5*SUMIF(Data!$D:$D,LU1,Data!$E:$E)</f>
        <v>33000</v>
      </c>
      <c r="LV52" s="164">
        <f>LV5*SUMIF(Data!$D:$D,LV1,Data!$E:$E)</f>
        <v>26400</v>
      </c>
      <c r="LW52" s="164">
        <f>LW5*SUMIF(Data!$D:$D,LW1,Data!$E:$E)</f>
        <v>0</v>
      </c>
      <c r="LX52" s="164">
        <f>LX5*SUMIF(Data!$D:$D,LX1,Data!$E:$E)</f>
        <v>0</v>
      </c>
      <c r="LY52" s="164">
        <f>LY5*SUMIF(Data!$D:$D,LY1,Data!$E:$E)</f>
        <v>60000</v>
      </c>
      <c r="LZ52" s="164">
        <f>LZ5*SUMIF(Data!$D:$D,LZ1,Data!$E:$E)</f>
        <v>26000</v>
      </c>
      <c r="MA52" s="164">
        <f>MA5*SUMIF(Data!$D:$D,MA1,Data!$E:$E)</f>
        <v>19000</v>
      </c>
      <c r="MB52" s="164">
        <f>MB5*SUMIF(Data!$D:$D,MB1,Data!$E:$E)</f>
        <v>33000</v>
      </c>
      <c r="MC52" s="164">
        <f>MC5*SUMIF(Data!$D:$D,MC1,Data!$E:$E)</f>
        <v>26400</v>
      </c>
      <c r="MD52" s="164">
        <f>MD5*SUMIF(Data!$D:$D,MD1,Data!$E:$E)</f>
        <v>23100</v>
      </c>
      <c r="ME52" s="164">
        <f>ME5*SUMIF(Data!$D:$D,ME1,Data!$E:$E)</f>
        <v>14520</v>
      </c>
      <c r="MF52" s="164">
        <f>MF5*SUMIF(Data!$D:$D,MF1,Data!$E:$E)</f>
        <v>10000</v>
      </c>
      <c r="MG52" s="164">
        <f>MG5*SUMIF(Data!$D:$D,MG1,Data!$E:$E)</f>
        <v>10000</v>
      </c>
      <c r="MH52" s="164">
        <f>MH5*SUMIF(Data!$D:$D,MH1,Data!$E:$E)</f>
        <v>11000</v>
      </c>
      <c r="MI52" s="164">
        <f>MI5*SUMIF(Data!$D:$D,MI1,Data!$E:$E)</f>
        <v>19800</v>
      </c>
      <c r="MJ52" s="164">
        <f>MJ5*SUMIF(Data!$D:$D,MJ1,Data!$E:$E)</f>
        <v>9900</v>
      </c>
      <c r="MK52" s="164">
        <f>MK5*SUMIF(Data!$D:$D,MK1,Data!$E:$E)</f>
        <v>9900</v>
      </c>
      <c r="ML52" s="164">
        <f>ML5*SUMIF(Data!$D:$D,ML1,Data!$E:$E)</f>
        <v>7920</v>
      </c>
      <c r="MM52" s="164">
        <f>MM5*SUMIF(Data!$D:$D,MM1,Data!$E:$E)</f>
        <v>8000</v>
      </c>
      <c r="MN52" s="164">
        <f>MN5*SUMIF(Data!$D:$D,MN1,Data!$E:$E)</f>
        <v>8000</v>
      </c>
      <c r="MO52" s="164">
        <f>MO5*SUMIF(Data!$D:$D,MO1,Data!$E:$E)</f>
        <v>9000</v>
      </c>
      <c r="MP52" s="164">
        <f>MP5*SUMIF(Data!$D:$D,MP1,Data!$E:$E)</f>
        <v>0</v>
      </c>
      <c r="MQ52" s="164">
        <f>MQ5*SUMIF(Data!$D:$D,MQ1,Data!$E:$E)</f>
        <v>11880</v>
      </c>
      <c r="MR52" s="164">
        <f>MR5*SUMIF(Data!$D:$D,MR1,Data!$E:$E)</f>
        <v>11880</v>
      </c>
      <c r="MS52" s="164">
        <f>MS5*SUMIF(Data!$D:$D,MS1,Data!$E:$E)</f>
        <v>7920</v>
      </c>
      <c r="MT52" s="164">
        <f>MT5*SUMIF(Data!$D:$D,MT1,Data!$E:$E)</f>
        <v>6000</v>
      </c>
      <c r="MU52" s="164">
        <f>MU5*SUMIF(Data!$D:$D,MU1,Data!$E:$E)</f>
        <v>4000</v>
      </c>
      <c r="MV52" s="164">
        <f>MV5*SUMIF(Data!$D:$D,MV1,Data!$E:$E)</f>
        <v>0</v>
      </c>
      <c r="MW52" s="164">
        <f>MW5*SUMIF(Data!$D:$D,MW1,Data!$E:$E)</f>
        <v>0</v>
      </c>
      <c r="MX52" s="164">
        <f>MX5*SUMIF(Data!$D:$D,MX1,Data!$E:$E)</f>
        <v>9240</v>
      </c>
      <c r="MY52" s="164">
        <f>MY5*SUMIF(Data!$D:$D,MY1,Data!$E:$E)</f>
        <v>7260</v>
      </c>
      <c r="MZ52" s="164">
        <f>MZ5*SUMIF(Data!$D:$D,MZ1,Data!$E:$E)</f>
        <v>4620</v>
      </c>
      <c r="NA52" s="164">
        <f>NA5*SUMIF(Data!$D:$D,NA1,Data!$E:$E)</f>
        <v>5000</v>
      </c>
      <c r="NB52" s="164">
        <f>NB5*SUMIF(Data!$D:$D,NB1,Data!$E:$E)</f>
        <v>5000</v>
      </c>
    </row>
    <row r="53" spans="1:366" ht="15">
      <c r="B53" s="8" t="s">
        <v>82</v>
      </c>
      <c r="C53" s="8">
        <f>C52/Data!$B3/Data!$B10*Data!$B14</f>
        <v>0.79966329966329952</v>
      </c>
      <c r="D53" s="8">
        <f>D52/Data!$B3/Data!$B10*Data!$B14</f>
        <v>2.9555555555555553</v>
      </c>
      <c r="E53" s="8">
        <f>E52/Data!$B3/Data!$B10*Data!$B14</f>
        <v>2.9555555555555553</v>
      </c>
      <c r="F53" s="8">
        <f>F52/Data!$B3/Data!$B10*Data!$B14</f>
        <v>3.3777777777777773</v>
      </c>
      <c r="G53" s="8">
        <f>G52/Data!$B3/Data!$B10*Data!$B14</f>
        <v>2.9555555555555553</v>
      </c>
      <c r="H53" s="8">
        <f>H52/Data!$B3/Data!$B10*Data!$B14</f>
        <v>1.9191919191919189</v>
      </c>
      <c r="I53" s="8">
        <f>I52/Data!$B3/Data!$B10*Data!$B14</f>
        <v>3.1986531986531981</v>
      </c>
      <c r="J53" s="8">
        <f>J52/Data!$B3/Data!$B10*Data!$B14</f>
        <v>4.7979797979797985</v>
      </c>
      <c r="K53" s="8">
        <f>K52/Data!$B3/Data!$B10*Data!$B14</f>
        <v>3.3777777777777773</v>
      </c>
      <c r="L53" s="8">
        <f>L52/Data!$B3/Data!$B10*Data!$B14</f>
        <v>2.9555555555555553</v>
      </c>
      <c r="M53" s="8">
        <f>M52/Data!$B3/Data!$B10*Data!$B14</f>
        <v>2.9555555555555553</v>
      </c>
      <c r="N53" s="8">
        <f>N52/Data!$B3/Data!$B10*Data!$B14</f>
        <v>3.3777777777777773</v>
      </c>
      <c r="O53" s="8">
        <f>O52/Data!$B3/Data!$B10*Data!$B14</f>
        <v>4.4781144781144784</v>
      </c>
      <c r="P53" s="8">
        <f>P52/Data!$B3/Data!$B10*Data!$B14</f>
        <v>7.6767676767676756</v>
      </c>
      <c r="Q53" s="8">
        <f>Q52/Data!$B3/Data!$B10*Data!$B14</f>
        <v>7.0370370370370363</v>
      </c>
      <c r="R53" s="8">
        <f>R52/Data!$B3/Data!$B10*Data!$B14</f>
        <v>11.399999999999999</v>
      </c>
      <c r="S53" s="8">
        <f>S52/Data!$B3/Data!$B10*Data!$B14</f>
        <v>5.9111111111111105</v>
      </c>
      <c r="T53" s="8">
        <f>T52/Data!$B3/Data!$B10*Data!$B14</f>
        <v>0</v>
      </c>
      <c r="U53" s="8">
        <f>U52/Data!$B3/Data!$B10*Data!$B14</f>
        <v>6.333333333333333</v>
      </c>
      <c r="V53" s="8">
        <f>V52/Data!$B3/Data!$B10*Data!$B14</f>
        <v>4.4781144781144784</v>
      </c>
      <c r="W53" s="8">
        <f>W52/Data!$B3/Data!$B10*Data!$B14</f>
        <v>4.4781144781144784</v>
      </c>
      <c r="X53" s="8">
        <f>X52/Data!$B3/Data!$B10*Data!$B14</f>
        <v>4.7979797979797985</v>
      </c>
      <c r="Y53" s="8">
        <f>Y52/Data!$B3/Data!$B10*Data!$B14</f>
        <v>7.6</v>
      </c>
      <c r="Z53" s="8">
        <f>Z52/Data!$B3/Data!$B10*Data!$B14</f>
        <v>2.5333333333333332</v>
      </c>
      <c r="AA53" s="8">
        <f>AA52/Data!$B3/Data!$B10*Data!$B14</f>
        <v>3.3777777777777773</v>
      </c>
      <c r="AB53" s="8">
        <f>AB52/Data!$B3/Data!$B10*Data!$B14</f>
        <v>3.3777777777777773</v>
      </c>
      <c r="AC53" s="8">
        <f>AC52/Data!$B3/Data!$B10*Data!$B14</f>
        <v>4.4781144781144784</v>
      </c>
      <c r="AD53" s="8">
        <f>AD52/Data!$B3/Data!$B10*Data!$B14</f>
        <v>4.4781144781144784</v>
      </c>
      <c r="AE53" s="8">
        <f>AE52/Data!$B3/Data!$B10*Data!$B14</f>
        <v>4.7979797979797985</v>
      </c>
      <c r="AF53" s="8">
        <f>AF52/Data!$B3/Data!$B10*Data!$B14</f>
        <v>7.177777777777778</v>
      </c>
      <c r="AG53" s="8">
        <f>AG52/Data!$B3/Data!$B10*Data!$B14</f>
        <v>3.8</v>
      </c>
      <c r="AH53" s="8">
        <f>AH52/Data!$B3/Data!$B10*Data!$B14</f>
        <v>3.3777777777777773</v>
      </c>
      <c r="AI53" s="8">
        <f>AI52/Data!$B3/Data!$B10*Data!$B14</f>
        <v>2.5333333333333332</v>
      </c>
      <c r="AJ53" s="8">
        <f>AJ52/Data!$B3/Data!$B10*Data!$B14</f>
        <v>3.1986531986531981</v>
      </c>
      <c r="AK53" s="8">
        <f>AK52/Data!$B3/Data!$B10*Data!$B14</f>
        <v>4.4781144781144784</v>
      </c>
      <c r="AL53" s="8">
        <f>AL52/Data!$B3/Data!$B10*Data!$B14</f>
        <v>5.4377104377104377</v>
      </c>
      <c r="AM53" s="8">
        <f>AM52/Data!$B3/Data!$B10*Data!$B14</f>
        <v>7.177777777777778</v>
      </c>
      <c r="AN53" s="8">
        <f>AN52/Data!$B3/Data!$B10*Data!$B14</f>
        <v>5.0666666666666664</v>
      </c>
      <c r="AO53" s="8">
        <f>AO52/Data!$B3/Data!$B10*Data!$B14</f>
        <v>5.0666666666666664</v>
      </c>
      <c r="AP53" s="8">
        <f>AP52/Data!$B3/Data!$B10*Data!$B14</f>
        <v>4.2222222222222223</v>
      </c>
      <c r="AQ53" s="8">
        <f>AQ52/Data!$B3/Data!$B10*Data!$B14</f>
        <v>7.6767676767676756</v>
      </c>
      <c r="AR53" s="8">
        <f>AR52/Data!$B3/Data!$B10*Data!$B14</f>
        <v>7.6767676767676756</v>
      </c>
      <c r="AS53" s="8">
        <f>AS52/Data!$B3/Data!$B10*Data!$B14</f>
        <v>6.3973063973063962</v>
      </c>
      <c r="AT53" s="8">
        <f>AT52/Data!$B3/Data!$B10*Data!$B14</f>
        <v>11.822222222222221</v>
      </c>
      <c r="AU53" s="8">
        <f>AU52/Data!$B3/Data!$B10*Data!$B14</f>
        <v>5.0666666666666664</v>
      </c>
      <c r="AV53" s="8">
        <f>AV52/Data!$B3/Data!$B10*Data!$B14</f>
        <v>5.4888888888888889</v>
      </c>
      <c r="AW53" s="8">
        <f>AW52/Data!$B3/Data!$B10*Data!$B14</f>
        <v>3.3777777777777773</v>
      </c>
      <c r="AX53" s="8">
        <f>AX52/Data!$B3/Data!$B10*Data!$B14</f>
        <v>6.3973063973063962</v>
      </c>
      <c r="AY53" s="8">
        <f>AY52/Data!$B3/Data!$B10*Data!$B14</f>
        <v>8.9562289562289568</v>
      </c>
      <c r="AZ53" s="8">
        <f>AZ52/Data!$B3/Data!$B10*Data!$B14</f>
        <v>7.6767676767676756</v>
      </c>
      <c r="BA53" s="8">
        <f>BA52/Data!$B3/Data!$B10*Data!$B14</f>
        <v>12.666666666666666</v>
      </c>
      <c r="BB53" s="8">
        <f>BB52/Data!$B3/Data!$B10*Data!$B14</f>
        <v>5.6999999999999993</v>
      </c>
      <c r="BC53" s="8">
        <f>BC52/Data!$B3/Data!$B10*Data!$B14</f>
        <v>5.9111111111111105</v>
      </c>
      <c r="BD53" s="8">
        <f>BD52/Data!$B3/Data!$B10*Data!$B14</f>
        <v>5.9111111111111105</v>
      </c>
      <c r="BE53" s="8">
        <f>BE52/Data!$B3/Data!$B10*Data!$B14</f>
        <v>3.8383838383838378</v>
      </c>
      <c r="BF53" s="8">
        <f>BF52/Data!$B3/Data!$B10*Data!$B14</f>
        <v>3.8383838383838378</v>
      </c>
      <c r="BG53" s="8">
        <f>BG52/Data!$B3/Data!$B10*Data!$B14</f>
        <v>4.7979797979797985</v>
      </c>
      <c r="BH53" s="8">
        <f>BH52/Data!$B3/Data!$B10*Data!$B14</f>
        <v>6.333333333333333</v>
      </c>
      <c r="BI53" s="8">
        <f>BI52/Data!$B3/Data!$B10*Data!$B14</f>
        <v>4.2222222222222223</v>
      </c>
      <c r="BJ53" s="8">
        <f>BJ52/Data!$B3/Data!$B10*Data!$B14</f>
        <v>4.2222222222222223</v>
      </c>
      <c r="BK53" s="8">
        <f>BK52/Data!$B3/Data!$B10*Data!$B14</f>
        <v>4.2222222222222223</v>
      </c>
      <c r="BL53" s="8">
        <f>BL52/Data!$B3/Data!$B10*Data!$B14</f>
        <v>4.4781144781144784</v>
      </c>
      <c r="BM53" s="8">
        <f>BM52/Data!$B3/Data!$B10*Data!$B14</f>
        <v>7.6767676767676756</v>
      </c>
      <c r="BN53" s="8">
        <f>BN52/Data!$B3/Data!$B10*Data!$B14</f>
        <v>7.9966329966329956</v>
      </c>
      <c r="BO53" s="8">
        <f>BO52/Data!$B3/Data!$B10*Data!$B14</f>
        <v>9.7111111111111121</v>
      </c>
      <c r="BP53" s="8">
        <f>BP52/Data!$B3/Data!$B10*Data!$B14</f>
        <v>5.4888888888888889</v>
      </c>
      <c r="BQ53" s="8">
        <f>BQ52/Data!$B3/Data!$B10*Data!$B14</f>
        <v>5.4888888888888889</v>
      </c>
      <c r="BR53" s="8">
        <f>BR52/Data!$B3/Data!$B10*Data!$B14</f>
        <v>4.6444444444444439</v>
      </c>
      <c r="BS53" s="8">
        <f>BS52/Data!$B3/Data!$B10*Data!$B14</f>
        <v>6.3973063973063962</v>
      </c>
      <c r="BT53" s="8">
        <f>BT52/Data!$B3/Data!$B10*Data!$B14</f>
        <v>7.9966329966329956</v>
      </c>
      <c r="BU53" s="8">
        <f>BU52/Data!$B3/Data!$B10*Data!$B14</f>
        <v>6.3973063973063962</v>
      </c>
      <c r="BV53" s="8">
        <f>BV52/Data!$B3/Data!$B10*Data!$B14</f>
        <v>5.9111111111111105</v>
      </c>
      <c r="BW53" s="8">
        <f>BW52/Data!$B3/Data!$B10*Data!$B14</f>
        <v>3.8</v>
      </c>
      <c r="BX53" s="8">
        <f>BX52/Data!$B3/Data!$B10*Data!$B14</f>
        <v>3.8</v>
      </c>
      <c r="BY53" s="8">
        <f>BY52/Data!$B3/Data!$B10*Data!$B14</f>
        <v>3.3777777777777773</v>
      </c>
      <c r="BZ53" s="8">
        <f>BZ52/Data!$B3/Data!$B10*Data!$B14</f>
        <v>3.8383838383838378</v>
      </c>
      <c r="CA53" s="8">
        <f>CA52/Data!$B3/Data!$B10*Data!$B14</f>
        <v>7.6767676767676756</v>
      </c>
      <c r="CB53" s="8">
        <f>CB52/Data!$B3/Data!$B10*Data!$B14</f>
        <v>0</v>
      </c>
      <c r="CC53" s="8">
        <f>CC52/Data!$B3/Data!$B10*Data!$B14</f>
        <v>8.4444444444444446</v>
      </c>
      <c r="CD53" s="8">
        <f>CD52/Data!$B3/Data!$B10*Data!$B14</f>
        <v>4.2222222222222223</v>
      </c>
      <c r="CE53" s="8">
        <f>CE52/Data!$B3/Data!$B10*Data!$B14</f>
        <v>6.333333333333333</v>
      </c>
      <c r="CF53" s="8">
        <f>CF52/Data!$B3/Data!$B10*Data!$B14</f>
        <v>8.8666666666666671</v>
      </c>
      <c r="CG53" s="8">
        <f>CG52/Data!$B3/Data!$B10*Data!$B14</f>
        <v>15.993265993265991</v>
      </c>
      <c r="CH53" s="8">
        <f>CH52/Data!$B3/Data!$B10*Data!$B14</f>
        <v>10.235690235690235</v>
      </c>
      <c r="CI53" s="8">
        <f>CI52/Data!$B3/Data!$B10*Data!$B14</f>
        <v>8.9562289562289568</v>
      </c>
      <c r="CJ53" s="8">
        <f>CJ52/Data!$B3/Data!$B10*Data!$B14</f>
        <v>15.2</v>
      </c>
      <c r="CK53" s="8">
        <f>CK52/Data!$B3/Data!$B10*Data!$B14</f>
        <v>8.4444444444444446</v>
      </c>
      <c r="CL53" s="8">
        <f>CL52/Data!$B3/Data!$B10*Data!$B14</f>
        <v>8.4444444444444446</v>
      </c>
      <c r="CM53" s="8">
        <f>CM52/Data!$B3/Data!$B10*Data!$B14</f>
        <v>13.511111111111109</v>
      </c>
      <c r="CN53" s="8">
        <f>CN52/Data!$B3/Data!$B10*Data!$B14</f>
        <v>14.074074074074073</v>
      </c>
      <c r="CO53" s="8">
        <f>CO52/Data!$B3/Data!$B10*Data!$B14</f>
        <v>10.235690235690235</v>
      </c>
      <c r="CP53" s="8">
        <f>CP52/Data!$B3/Data!$B10*Data!$B14</f>
        <v>8.9562289562289568</v>
      </c>
      <c r="CQ53" s="8">
        <f>CQ52/Data!$B3/Data!$B10*Data!$B14</f>
        <v>15.2</v>
      </c>
      <c r="CR53" s="8">
        <f>CR52/Data!$B3/Data!$B10*Data!$B14</f>
        <v>10.977777777777778</v>
      </c>
      <c r="CS53" s="8">
        <f>CS52/Data!$B3/Data!$B10*Data!$B14</f>
        <v>10.977777777777778</v>
      </c>
      <c r="CT53" s="8">
        <f>CT52/Data!$B3/Data!$B10*Data!$B14</f>
        <v>10.977777777777778</v>
      </c>
      <c r="CU53" s="8">
        <f>CU52/Data!$B3/Data!$B10*Data!$B14</f>
        <v>9.5959595959595969</v>
      </c>
      <c r="CV53" s="8">
        <f>CV52/Data!$B3/Data!$B10*Data!$B14</f>
        <v>9.5959595959595969</v>
      </c>
      <c r="CW53" s="8">
        <f>CW52/Data!$B3/Data!$B10*Data!$B14</f>
        <v>0</v>
      </c>
      <c r="CX53" s="8">
        <f>CX52/Data!$B3/Data!$B10*Data!$B14</f>
        <v>13.511111111111109</v>
      </c>
      <c r="CY53" s="8">
        <f>CY52/Data!$B3/Data!$B10*Data!$B14</f>
        <v>5.9111111111111105</v>
      </c>
      <c r="CZ53" s="8">
        <f>CZ52/Data!$B3/Data!$B10*Data!$B14</f>
        <v>4.2222222222222223</v>
      </c>
      <c r="DA53" s="8">
        <f>DA52/Data!$B3/Data!$B10*Data!$B14</f>
        <v>3.8</v>
      </c>
      <c r="DB53" s="8">
        <f>DB52/Data!$B3/Data!$B10*Data!$B14</f>
        <v>9.5959595959595969</v>
      </c>
      <c r="DC53" s="8">
        <f>DC52/Data!$B3/Data!$B10*Data!$B14</f>
        <v>9.5959595959595969</v>
      </c>
      <c r="DD53" s="8">
        <f>DD52/Data!$B3/Data!$B10*Data!$B14</f>
        <v>8.9562289562289568</v>
      </c>
      <c r="DE53" s="8">
        <f>DE52/Data!$B3/Data!$B10*Data!$B14</f>
        <v>13.511111111111109</v>
      </c>
      <c r="DF53" s="8">
        <f>DF52/Data!$B3/Data!$B10*Data!$B14</f>
        <v>10.977777777777778</v>
      </c>
      <c r="DG53" s="8">
        <f>DG52/Data!$B3/Data!$B10*Data!$B14</f>
        <v>10.133333333333333</v>
      </c>
      <c r="DH53" s="8">
        <f>DH52/Data!$B3/Data!$B10*Data!$B14</f>
        <v>9.7111111111111121</v>
      </c>
      <c r="DI53" s="8">
        <f>DI52/Data!$B3/Data!$B10*Data!$B14</f>
        <v>12.794612794612792</v>
      </c>
      <c r="DJ53" s="8">
        <f>DJ52/Data!$B3/Data!$B10*Data!$B14</f>
        <v>12.794612794612792</v>
      </c>
      <c r="DK53" s="8">
        <f>DK52/Data!$B3/Data!$B10*Data!$B14</f>
        <v>10.235690235690235</v>
      </c>
      <c r="DL53" s="8">
        <f>DL52/Data!$B3/Data!$B10*Data!$B14</f>
        <v>15.2</v>
      </c>
      <c r="DM53" s="8">
        <f>DM52/Data!$B3/Data!$B10*Data!$B14</f>
        <v>13.511111111111109</v>
      </c>
      <c r="DN53" s="8">
        <f>DN52/Data!$B3/Data!$B10*Data!$B14</f>
        <v>12.666666666666666</v>
      </c>
      <c r="DO53" s="8">
        <f>DO52/Data!$B3/Data!$B10*Data!$B14</f>
        <v>10.133333333333333</v>
      </c>
      <c r="DP53" s="8">
        <f>DP52/Data!$B3/Data!$B10*Data!$B14</f>
        <v>12.794612794612792</v>
      </c>
      <c r="DQ53" s="8">
        <f>DQ52/Data!$B3/Data!$B10*Data!$B14</f>
        <v>8.9562289562289568</v>
      </c>
      <c r="DR53" s="8">
        <f>DR52/Data!$B3/Data!$B10*Data!$B14</f>
        <v>7.3569023569023573</v>
      </c>
      <c r="DS53" s="8">
        <f>DS52/Data!$B3/Data!$B10*Data!$B14</f>
        <v>4.2222222222222223</v>
      </c>
      <c r="DT53" s="8">
        <f>DT52/Data!$B3/Data!$B10*Data!$B14</f>
        <v>4.2222222222222223</v>
      </c>
      <c r="DU53" s="8">
        <f>DU52/Data!$B3/Data!$B10*Data!$B14</f>
        <v>2.9555555555555553</v>
      </c>
      <c r="DV53" s="8">
        <f>DV52/Data!$B3/Data!$B10*Data!$B14</f>
        <v>4.2222222222222223</v>
      </c>
      <c r="DW53" s="8">
        <f>DW52/Data!$B3/Data!$B10*Data!$B14</f>
        <v>6.3973063973063962</v>
      </c>
      <c r="DX53" s="8">
        <f>DX52/Data!$B3/Data!$B10*Data!$B14</f>
        <v>6.3973063973063962</v>
      </c>
      <c r="DY53" s="8">
        <f>DY52/Data!$B3/Data!$B10*Data!$B14</f>
        <v>4.7979797979797985</v>
      </c>
      <c r="DZ53" s="8">
        <f>DZ52/Data!$B3/Data!$B10*Data!$B14</f>
        <v>4.6444444444444439</v>
      </c>
      <c r="EA53" s="8">
        <f>EA52/Data!$B3/Data!$B10*Data!$B14</f>
        <v>4.2222222222222223</v>
      </c>
      <c r="EB53" s="8">
        <f>EB52/Data!$B3/Data!$B10*Data!$B14</f>
        <v>3.3777777777777773</v>
      </c>
      <c r="EC53" s="8">
        <f>EC52/Data!$B3/Data!$B10*Data!$B14</f>
        <v>4.2222222222222223</v>
      </c>
      <c r="ED53" s="8">
        <f>ED52/Data!$B3/Data!$B10*Data!$B14</f>
        <v>4.1582491582491583</v>
      </c>
      <c r="EE53" s="8">
        <f>EE52/Data!$B3/Data!$B10*Data!$B14</f>
        <v>5.7575757575757569</v>
      </c>
      <c r="EF53" s="8">
        <f>EF52/Data!$B3/Data!$B10*Data!$B14</f>
        <v>0</v>
      </c>
      <c r="EG53" s="8">
        <f>EG52/Data!$B3/Data!$B10*Data!$B14</f>
        <v>10.555555555555555</v>
      </c>
      <c r="EH53" s="8">
        <f>EH52/Data!$B3/Data!$B10*Data!$B14</f>
        <v>8.4444444444444446</v>
      </c>
      <c r="EI53" s="8">
        <f>EI52/Data!$B3/Data!$B10*Data!$B14</f>
        <v>6.333333333333333</v>
      </c>
      <c r="EJ53" s="8">
        <f>EJ52/Data!$B3/Data!$B10*Data!$B14</f>
        <v>4.2222222222222223</v>
      </c>
      <c r="EK53" s="8">
        <f>EK52/Data!$B3/Data!$B10*Data!$B14</f>
        <v>7.0370370370370363</v>
      </c>
      <c r="EL53" s="8">
        <f>EL52/Data!$B3/Data!$B10*Data!$B14</f>
        <v>9.5959595959595969</v>
      </c>
      <c r="EM53" s="8">
        <f>EM52/Data!$B3/Data!$B10*Data!$B14</f>
        <v>9.5959595959595969</v>
      </c>
      <c r="EN53" s="8">
        <f>EN52/Data!$B3/Data!$B10*Data!$B14</f>
        <v>16.888888888888889</v>
      </c>
      <c r="EO53" s="8">
        <f>EO52/Data!$B3/Data!$B10*Data!$B14</f>
        <v>10.555555555555555</v>
      </c>
      <c r="EP53" s="8">
        <f>EP52/Data!$B3/Data!$B10*Data!$B14</f>
        <v>10.555555555555555</v>
      </c>
      <c r="EQ53" s="8">
        <f>EQ52/Data!$B3/Data!$B10*Data!$B14</f>
        <v>10.133333333333333</v>
      </c>
      <c r="ER53" s="8">
        <f>ER52/Data!$B3/Data!$B10*Data!$B14</f>
        <v>14.074074074074073</v>
      </c>
      <c r="ES53" s="8">
        <f>ES52/Data!$B3/Data!$B10*Data!$B14</f>
        <v>12.794612794612792</v>
      </c>
      <c r="ET53" s="8">
        <f>ET52/Data!$B3/Data!$B10*Data!$B14</f>
        <v>11.195286195286194</v>
      </c>
      <c r="EU53" s="8">
        <f>EU52/Data!$B3/Data!$B10*Data!$B14</f>
        <v>16.888888888888889</v>
      </c>
      <c r="EV53" s="8">
        <f>EV52/Data!$B3/Data!$B10*Data!$B14</f>
        <v>16.044444444444444</v>
      </c>
      <c r="EW53" s="912">
        <f>EW52/Data!$B3/Data!$B10*Data!$B14</f>
        <v>10.555555555555555</v>
      </c>
      <c r="EX53" s="8">
        <f>EX52/Data!$B3/Data!$B10*Data!$B14</f>
        <v>16.888888888888889</v>
      </c>
      <c r="EY53" s="8">
        <f>EY52/Data!$B3/Data!$B10*Data!$B14</f>
        <v>22.390572390572387</v>
      </c>
      <c r="EZ53" s="8">
        <f>EZ52/Data!$B3/Data!$B10*Data!$B14</f>
        <v>15.993265993265991</v>
      </c>
      <c r="FA53" s="8">
        <f>FA52/Data!$B3/Data!$B10*Data!$B14</f>
        <v>11.195286195286194</v>
      </c>
      <c r="FB53" s="913">
        <f>FB52/Data!$B3/Data!$B10*Data!$B14</f>
        <v>16.888888888888889</v>
      </c>
      <c r="FC53" s="8">
        <f>FC52/Data!$B3/Data!$B10*Data!$B14</f>
        <v>14.777777777777777</v>
      </c>
      <c r="FD53" s="8">
        <f>FD52/Data!$B3/Data!$B10*Data!$B14</f>
        <v>10.555555555555555</v>
      </c>
      <c r="FE53" s="8">
        <f>FE52/Data!$B3/Data!$B10*Data!$B14</f>
        <v>10.977777777777778</v>
      </c>
      <c r="FF53" s="8">
        <f>FF52/Data!$B3/Data!$B10*Data!$B14</f>
        <v>15.993265993265991</v>
      </c>
      <c r="FG53" s="8">
        <f>FG52/Data!$B3/Data!$B10*Data!$B14</f>
        <v>12.794612794612792</v>
      </c>
      <c r="FH53" s="8">
        <f>FH52/Data!$B3/Data!$B10*Data!$B14</f>
        <v>9.5959595959595969</v>
      </c>
      <c r="FI53" s="8">
        <f>FI52/Data!$B3/Data!$B10*Data!$B14</f>
        <v>11.399999999999999</v>
      </c>
      <c r="FJ53" s="8">
        <f>FJ52/Data!$B3/Data!$B10*Data!$B14</f>
        <v>8.8666666666666671</v>
      </c>
      <c r="FK53" s="8">
        <f>FK52/Data!$B3/Data!$B10*Data!$B14</f>
        <v>8.4444444444444446</v>
      </c>
      <c r="FL53" s="8">
        <f>FL52/Data!$B3/Data!$B10*Data!$B14</f>
        <v>6.7555555555555546</v>
      </c>
      <c r="FM53" s="8">
        <f>FM52/Data!$B3/Data!$B10*Data!$B14</f>
        <v>3.8383838383838378</v>
      </c>
      <c r="FN53" s="8">
        <f>FN52/Data!$B3/Data!$B10*Data!$B14</f>
        <v>5.1178451178451176</v>
      </c>
      <c r="FO53" s="8">
        <f>FO52/Data!$B3/Data!$B10*Data!$B14</f>
        <v>5.1178451178451176</v>
      </c>
      <c r="FP53" s="8">
        <f>FP52/Data!$B3/Data!$B10*Data!$B14</f>
        <v>4.2222222222222223</v>
      </c>
      <c r="FQ53" s="8">
        <f>FQ52/Data!$B3/Data!$B10*Data!$B14</f>
        <v>3.3777777777777773</v>
      </c>
      <c r="FR53" s="8">
        <f>FR52/Data!$B3/Data!$B10*Data!$B14</f>
        <v>3.8</v>
      </c>
      <c r="FS53" s="8">
        <f>FS52/Data!$B3/Data!$B10*Data!$B14</f>
        <v>3.3777777777777773</v>
      </c>
      <c r="FT53" s="8">
        <f>FT52/Data!$B3/Data!$B10*Data!$B14</f>
        <v>5.1178451178451176</v>
      </c>
      <c r="FU53" s="8">
        <f>FU52/Data!$B3/Data!$B10*Data!$B14</f>
        <v>5.1178451178451176</v>
      </c>
      <c r="FV53" s="8">
        <f>FV52/Data!$B3/Data!$B10*Data!$B14</f>
        <v>5.1178451178451176</v>
      </c>
      <c r="FW53" s="8">
        <f>FW52/Data!$B3/Data!$B10*Data!$B14</f>
        <v>6.7555555555555546</v>
      </c>
      <c r="FX53" s="8">
        <f>FX52/Data!$B3/Data!$B10*Data!$B14</f>
        <v>4.2222222222222223</v>
      </c>
      <c r="FY53" s="8">
        <f>FY52/Data!$B3/Data!$B10*Data!$B14</f>
        <v>4.2222222222222223</v>
      </c>
      <c r="FZ53" s="8">
        <f>FZ52/Data!$B3/Data!$B10*Data!$B14</f>
        <v>4.2222222222222223</v>
      </c>
      <c r="GA53" s="8">
        <f>GA52/Data!$B3/Data!$B10*Data!$B14</f>
        <v>5.1178451178451176</v>
      </c>
      <c r="GB53" s="8">
        <f>GB52/Data!$B3/Data!$B10*Data!$B14</f>
        <v>5.1178451178451176</v>
      </c>
      <c r="GC53" s="8">
        <f>GC52/Data!$B3/Data!$B10*Data!$B14</f>
        <v>4.7979797979797985</v>
      </c>
      <c r="GD53" s="8">
        <f>GD52/Data!$B3/Data!$B10*Data!$B14</f>
        <v>7.6</v>
      </c>
      <c r="GE53" s="8">
        <f>GE52/Data!$B3/Data!$B10*Data!$B14</f>
        <v>3.8</v>
      </c>
      <c r="GF53" s="8">
        <f>GF52/Data!$B3/Data!$B10*Data!$B14</f>
        <v>2.9555555555555553</v>
      </c>
      <c r="GG53" s="8">
        <f>GG52/Data!$B3/Data!$B10*Data!$B14</f>
        <v>3.3777777777777773</v>
      </c>
      <c r="GH53" s="8">
        <f>GH52/Data!$B3/Data!$B10*Data!$B14</f>
        <v>3.8383838383838378</v>
      </c>
      <c r="GI53" s="8">
        <f>GI52/Data!$B3/Data!$B10*Data!$B14</f>
        <v>4.4781144781144784</v>
      </c>
      <c r="GJ53" s="8">
        <f>GJ52/Data!$B3/Data!$B10*Data!$B14</f>
        <v>7.9966329966329956</v>
      </c>
      <c r="GK53" s="8">
        <f>GK52/Data!$B3/Data!$B10*Data!$B14</f>
        <v>8.0222222222222221</v>
      </c>
      <c r="GL53" s="8">
        <f>GL52/Data!$B3/Data!$B10*Data!$B14</f>
        <v>5.0666666666666664</v>
      </c>
      <c r="GM53" s="8">
        <f>GM52/Data!$B3/Data!$B10*Data!$B14</f>
        <v>2.9555555555555553</v>
      </c>
      <c r="GN53" s="8">
        <f>GN52/Data!$B3/Data!$B10*Data!$B14</f>
        <v>4.2222222222222223</v>
      </c>
      <c r="GO53" s="8">
        <f>GO52/Data!$B3/Data!$B10*Data!$B14</f>
        <v>4.4781144781144784</v>
      </c>
      <c r="GP53" s="8">
        <f>GP52/Data!$B3/Data!$B10*Data!$B14</f>
        <v>5.1178451178451176</v>
      </c>
      <c r="GQ53" s="8">
        <f>GQ52/Data!$B3/Data!$B10*Data!$B14</f>
        <v>4.7979797979797985</v>
      </c>
      <c r="GR53" s="8">
        <f>GR52/Data!$B3/Data!$B10*Data!$B14</f>
        <v>4.6444444444444439</v>
      </c>
      <c r="GS53" s="8">
        <f>GS52/Data!$B3/Data!$B10*Data!$B14</f>
        <v>4.6444444444444439</v>
      </c>
      <c r="GT53" s="8">
        <f>GT52/Data!$B3/Data!$B10*Data!$B14</f>
        <v>4.6444444444444439</v>
      </c>
      <c r="GU53" s="8">
        <f>GU52/Data!$B3/Data!$B10*Data!$B14</f>
        <v>6.333333333333333</v>
      </c>
      <c r="GV53" s="8">
        <f>GV52/Data!$B3/Data!$B10*Data!$B14</f>
        <v>8.9562289562289568</v>
      </c>
      <c r="GW53" s="8">
        <f>GW52/Data!$B3/Data!$B10*Data!$B14</f>
        <v>8.9562289562289568</v>
      </c>
      <c r="GX53" s="8">
        <f>GX52/Data!$B3/Data!$B10*Data!$B14</f>
        <v>9.5959595959595969</v>
      </c>
      <c r="GY53" s="8">
        <f>GY52/Data!$B3/Data!$B10*Data!$B14</f>
        <v>13.933333333333332</v>
      </c>
      <c r="GZ53" s="8">
        <f>GZ52/Data!$B3/Data!$B10*Data!$B14</f>
        <v>12.666666666666666</v>
      </c>
      <c r="HA53" s="8">
        <f>HA52/Data!$B3/Data!$B10*Data!$B14</f>
        <v>11.822222222222221</v>
      </c>
      <c r="HB53" s="8">
        <f>HB52/Data!$B3/Data!$B10*Data!$B14</f>
        <v>10.977777777777778</v>
      </c>
      <c r="HC53" s="8">
        <f>HC52/Data!$B3/Data!$B10*Data!$B14</f>
        <v>12.794612794612792</v>
      </c>
      <c r="HD53" s="8">
        <f>HD52/Data!$B3/Data!$B10*Data!$B14</f>
        <v>12.794612794612792</v>
      </c>
      <c r="HE53" s="8">
        <f>HE52/Data!$B3/Data!$B10*Data!$B14</f>
        <v>11.195286195286194</v>
      </c>
      <c r="HF53" s="8">
        <f>HF52/Data!$B3/Data!$B10*Data!$B14</f>
        <v>15.2</v>
      </c>
      <c r="HG53" s="8">
        <f>HG52/Data!$B3/Data!$B10*Data!$B14</f>
        <v>14.777777777777777</v>
      </c>
      <c r="HH53" s="8">
        <f>HH52/Data!$B3/Data!$B10*Data!$B14</f>
        <v>12.666666666666666</v>
      </c>
      <c r="HI53" s="8">
        <f>HI52/Data!$B3/Data!$B10*Data!$B14</f>
        <v>12.666666666666666</v>
      </c>
      <c r="HJ53" s="8">
        <f>HJ52/Data!$B3/Data!$B10*Data!$B14</f>
        <v>16.632996632996633</v>
      </c>
      <c r="HK53" s="8">
        <f>HK52/Data!$B3/Data!$B10*Data!$B14</f>
        <v>12.794612794612792</v>
      </c>
      <c r="HL53" s="8">
        <f>HL52/Data!$B3/Data!$B10*Data!$B14</f>
        <v>11.195286195286194</v>
      </c>
      <c r="HM53" s="8">
        <f>HM52/Data!$B3/Data!$B10*Data!$B14</f>
        <v>12.666666666666666</v>
      </c>
      <c r="HN53" s="8">
        <f>HN52/Data!$B3/Data!$B10*Data!$B14</f>
        <v>7.177777777777778</v>
      </c>
      <c r="HO53" s="8">
        <f>HO52/Data!$B3/Data!$B10*Data!$B14</f>
        <v>7.177777777777778</v>
      </c>
      <c r="HP53" s="8">
        <f>HP52/Data!$B3/Data!$B10*Data!$B14</f>
        <v>5.4888888888888889</v>
      </c>
      <c r="HQ53" s="8">
        <f>HQ52/Data!$B3/Data!$B10*Data!$B14</f>
        <v>7.0370370370370363</v>
      </c>
      <c r="HR53" s="8">
        <f>HR52/Data!$B3/Data!$B10*Data!$B14</f>
        <v>10.875420875420875</v>
      </c>
      <c r="HS53" s="8">
        <f>HS52/Data!$B3/Data!$B10*Data!$B14</f>
        <v>7.9966329966329956</v>
      </c>
      <c r="HT53" s="8">
        <f>HT52/Data!$B3/Data!$B10*Data!$B14</f>
        <v>5.9111111111111105</v>
      </c>
      <c r="HU53" s="8">
        <f>HU52/Data!$B3/Data!$B10*Data!$B14</f>
        <v>3.3777777777777773</v>
      </c>
      <c r="HV53" s="8">
        <f>HV52/Data!$B3/Data!$B10*Data!$B14</f>
        <v>3.8</v>
      </c>
      <c r="HW53" s="8">
        <f>HW52/Data!$B3/Data!$B10*Data!$B14</f>
        <v>3.3777777777777773</v>
      </c>
      <c r="HX53" s="8">
        <f>HX52/Data!$B3/Data!$B10*Data!$B14</f>
        <v>4.4781144781144784</v>
      </c>
      <c r="HY53" s="8">
        <f>HY52/Data!$B3/Data!$B10*Data!$B14</f>
        <v>7.6767676767676756</v>
      </c>
      <c r="HZ53" s="8">
        <f>HZ52/Data!$B3/Data!$B10*Data!$B14</f>
        <v>9.5959595959595969</v>
      </c>
      <c r="IA53" s="8">
        <f>IA52/Data!$B3/Data!$B10*Data!$B14</f>
        <v>10.555555555555555</v>
      </c>
      <c r="IB53" s="8">
        <f>IB52/Data!$B3/Data!$B10*Data!$B14</f>
        <v>8.4444444444444446</v>
      </c>
      <c r="IC53" s="8">
        <f>IC52/Data!$B3/Data!$B10*Data!$B14</f>
        <v>9.2888888888888879</v>
      </c>
      <c r="ID53" s="8">
        <f>ID52/Data!$B3/Data!$B10*Data!$B14</f>
        <v>9.2888888888888879</v>
      </c>
      <c r="IE53" s="8">
        <f>IE52/Data!$B3/Data!$B10*Data!$B14</f>
        <v>8.6363636363636367</v>
      </c>
      <c r="IF53" s="8">
        <f>IF52/Data!$B3/Data!$B10*Data!$B14</f>
        <v>9.5959595959595969</v>
      </c>
      <c r="IG53" s="8">
        <f>IG52/Data!$B3/Data!$B10*Data!$B14</f>
        <v>7.9966329966329956</v>
      </c>
      <c r="IH53" s="8">
        <f>IH52/Data!$B3/Data!$B10*Data!$B14</f>
        <v>6.333333333333333</v>
      </c>
      <c r="II53" s="8">
        <f>II52/Data!$B3/Data!$B10*Data!$B14</f>
        <v>6.333333333333333</v>
      </c>
      <c r="IJ53" s="8">
        <f>IJ52/Data!$B3/Data!$B10*Data!$B14</f>
        <v>4.2222222222222223</v>
      </c>
      <c r="IK53" s="8">
        <f>IK52/Data!$B3/Data!$B10*Data!$B14</f>
        <v>4.2222222222222223</v>
      </c>
      <c r="IL53" s="8">
        <f>IL52/Data!$B3/Data!$B10*Data!$B14</f>
        <v>4.4781144781144784</v>
      </c>
      <c r="IM53" s="8">
        <f>IM52/Data!$B3/Data!$B10*Data!$B14</f>
        <v>7.6767676767676756</v>
      </c>
      <c r="IN53" s="8">
        <f>IN52/Data!$B3/Data!$B10*Data!$B14</f>
        <v>5.4377104377104377</v>
      </c>
      <c r="IO53" s="8">
        <f>IO52/Data!$B3/Data!$B10*Data!$B14</f>
        <v>7.177777777777778</v>
      </c>
      <c r="IP53" s="8">
        <f>IP52/Data!$B3/Data!$B10*Data!$B14</f>
        <v>10.555555555555555</v>
      </c>
      <c r="IQ53" s="8">
        <f>IQ52/Data!$B3/Data!$B10*Data!$B14</f>
        <v>12.666666666666666</v>
      </c>
      <c r="IR53" s="8">
        <f>IR52/Data!$B3/Data!$B10*Data!$B14</f>
        <v>12.666666666666666</v>
      </c>
      <c r="IS53" s="8">
        <f>IS52/Data!$B3/Data!$B10*Data!$B14</f>
        <v>35.185185185185183</v>
      </c>
      <c r="IT53" s="8">
        <f>IT52/Data!$B3/Data!$B10*Data!$B14</f>
        <v>12.794612794612792</v>
      </c>
      <c r="IU53" s="8">
        <f>IU52/Data!$B3/Data!$B10*Data!$B14</f>
        <v>12.154882154882156</v>
      </c>
      <c r="IV53" s="8">
        <f>IV52/Data!$B3/Data!$B10*Data!$B14</f>
        <v>21.111111111111111</v>
      </c>
      <c r="IW53" s="8">
        <f>IW52/Data!$B3/Data!$B10*Data!$B14</f>
        <v>17.099999999999998</v>
      </c>
      <c r="IX53" s="8">
        <f>IX52/Data!$B3/Data!$B10*Data!$B14</f>
        <v>17.31111111111111</v>
      </c>
      <c r="IY53" s="8">
        <f>IY52/Data!$B3/Data!$B10*Data!$B14</f>
        <v>21.111111111111111</v>
      </c>
      <c r="IZ53" s="8">
        <f>IZ52/Data!$B3/Data!$B10*Data!$B14</f>
        <v>25.589225589225585</v>
      </c>
      <c r="JA53" s="8">
        <f>JA52/Data!$B3/Data!$B10*Data!$B14</f>
        <v>15.353535353535351</v>
      </c>
      <c r="JB53" s="8">
        <f>JB52/Data!$B3/Data!$B10*Data!$B14</f>
        <v>13.434343434343434</v>
      </c>
      <c r="JC53" s="8">
        <f>JC52/Data!$B3/Data!$B10*Data!$B14</f>
        <v>21.955555555555556</v>
      </c>
      <c r="JD53" s="8">
        <f>JD52/Data!$B3/Data!$B10*Data!$B14</f>
        <v>23.222222222222221</v>
      </c>
      <c r="JE53" s="8">
        <f>JE52/Data!$B3/Data!$B10*Data!$B14</f>
        <v>21.111111111111111</v>
      </c>
      <c r="JF53" s="8">
        <f>JF52/Data!$B3/Data!$B10*Data!$B14</f>
        <v>23.222222222222221</v>
      </c>
      <c r="JG53" s="8">
        <f>JG52/Data!$B3/Data!$B10*Data!$B14</f>
        <v>41.582491582491578</v>
      </c>
      <c r="JH53" s="8">
        <f>JH52/Data!$B3/Data!$B10*Data!$B14</f>
        <v>24.309764309764311</v>
      </c>
      <c r="JI53" s="8">
        <f>JI52/Data!$B3/Data!$B10*Data!$B14</f>
        <v>10.235690235690235</v>
      </c>
      <c r="JJ53" s="8">
        <f>JJ52/Data!$B3/Data!$B10*Data!$B14</f>
        <v>10.555555555555555</v>
      </c>
      <c r="JK53" s="8">
        <f>JK52/Data!$B3/Data!$B10*Data!$B14</f>
        <v>6.7555555555555546</v>
      </c>
      <c r="JL53" s="8">
        <f>JL52/Data!$B3/Data!$B10*Data!$B14</f>
        <v>7.6</v>
      </c>
      <c r="JM53" s="8">
        <f>JM52/Data!$B3/Data!$B10*Data!$B14</f>
        <v>9.2888888888888879</v>
      </c>
      <c r="JN53" s="8">
        <f>JN52/Data!$B3/Data!$B10*Data!$B14</f>
        <v>14.074074074074073</v>
      </c>
      <c r="JO53" s="8">
        <f>JO52/Data!$B3/Data!$B10*Data!$B14</f>
        <v>12.794612794612792</v>
      </c>
      <c r="JP53" s="8">
        <f>JP52/Data!$B3/Data!$B10*Data!$B14</f>
        <v>12.794612794612792</v>
      </c>
      <c r="JQ53" s="8">
        <f>JQ52/Data!$B3/Data!$B10*Data!$B14</f>
        <v>27.444444444444443</v>
      </c>
      <c r="JR53" s="8">
        <f>JR52/Data!$B3/Data!$B10*Data!$B14</f>
        <v>19</v>
      </c>
      <c r="JS53" s="8">
        <f>JS52/Data!$B3/Data!$B10*Data!$B14</f>
        <v>19</v>
      </c>
      <c r="JT53" s="8">
        <f>JT52/Data!$B3/Data!$B10*Data!$B14</f>
        <v>12.666666666666666</v>
      </c>
      <c r="JU53" s="8">
        <f>JU52/Data!$B3/Data!$B10*Data!$B14</f>
        <v>9.5959595959595969</v>
      </c>
      <c r="JV53" s="8">
        <f>JV52/Data!$B3/Data!$B10*Data!$B14</f>
        <v>14.074074074074073</v>
      </c>
      <c r="JW53" s="8">
        <f>JW52/Data!$B3/Data!$B10*Data!$B14</f>
        <v>12.794612794612792</v>
      </c>
      <c r="JX53" s="8">
        <f>JX52/Data!$B3/Data!$B10*Data!$B14</f>
        <v>19</v>
      </c>
      <c r="JY53" s="8">
        <f>JY52/Data!$B3/Data!$B10*Data!$B14</f>
        <v>12.666666666666666</v>
      </c>
      <c r="JZ53" s="8">
        <f>JZ52/Data!$B3/Data!$B10*Data!$B14</f>
        <v>13.511111111111109</v>
      </c>
      <c r="KA53" s="8">
        <f>KA52/Data!$B3/Data!$B10*Data!$B14</f>
        <v>12.666666666666666</v>
      </c>
      <c r="KB53" s="8">
        <f>KB52/Data!$B3/Data!$B10*Data!$B14</f>
        <v>12.794612794612792</v>
      </c>
      <c r="KC53" s="8">
        <f>KC52/Data!$B3/Data!$B10*Data!$B14</f>
        <v>12.794612794612792</v>
      </c>
      <c r="KD53" s="8">
        <f>KD52/Data!$B3/Data!$B10*Data!$B14</f>
        <v>14.393939393939394</v>
      </c>
      <c r="KE53" s="8">
        <f>KE52/Data!$B3/Data!$B10*Data!$B14</f>
        <v>31.666666666666668</v>
      </c>
      <c r="KF53" s="8">
        <f>KF52/Data!$B3/Data!$B10*Data!$B14</f>
        <v>23.222222222222221</v>
      </c>
      <c r="KG53" s="8">
        <f>KG52/Data!$B3/Data!$B10*Data!$B14</f>
        <v>23.222222222222221</v>
      </c>
      <c r="KH53" s="8">
        <f>KH52/Data!$B3/Data!$B10*Data!$B14</f>
        <v>23.222222222222221</v>
      </c>
      <c r="KI53" s="8">
        <f>KI52/Data!$B3/Data!$B10*Data!$B14</f>
        <v>19.191919191919194</v>
      </c>
      <c r="KJ53" s="8">
        <f>KJ52/Data!$B3/Data!$B10*Data!$B14</f>
        <v>15.993265993265991</v>
      </c>
      <c r="KK53" s="8">
        <f>KK52/Data!$B3/Data!$B10*Data!$B14</f>
        <v>23.98989898989899</v>
      </c>
      <c r="KL53" s="8">
        <f>KL52/Data!$B3/Data!$B10*Data!$B14</f>
        <v>27.444444444444443</v>
      </c>
      <c r="KM53" s="8">
        <f>KM52/Data!$B3/Data!$B10*Data!$B14</f>
        <v>23.222222222222221</v>
      </c>
      <c r="KN53" s="8">
        <f>KN52/Data!$B3/Data!$B10*Data!$B14</f>
        <v>19.844444444444445</v>
      </c>
      <c r="KO53" s="8">
        <f>KO52/Data!$B3/Data!$B10*Data!$B14</f>
        <v>19</v>
      </c>
      <c r="KP53" s="8">
        <f>KP52/Data!$B3/Data!$B10*Data!$B14</f>
        <v>54.377104377104381</v>
      </c>
      <c r="KQ53" s="8">
        <f>KQ52/Data!$B3/Data!$B10*Data!$B14</f>
        <v>51.178451178451169</v>
      </c>
      <c r="KR53" s="8">
        <f>KR52/Data!$B3/Data!$B10*Data!$B14</f>
        <v>25.589225589225585</v>
      </c>
      <c r="KS53" s="8">
        <f>KS52/Data!$B3/Data!$B10*Data!$B14</f>
        <v>31.666666666666668</v>
      </c>
      <c r="KT53" s="8">
        <f>KT52/Data!$B3/Data!$B10*Data!$B14</f>
        <v>31.666666666666668</v>
      </c>
      <c r="KU53" s="8">
        <f>KU52/Data!$B3/Data!$B10*Data!$B14</f>
        <v>31.666666666666668</v>
      </c>
      <c r="KV53" s="8">
        <f>KV52/Data!$B3/Data!$B10*Data!$B14</f>
        <v>23.222222222222221</v>
      </c>
      <c r="KW53" s="8">
        <f>KW52/Data!$B3/Data!$B10*Data!$B14</f>
        <v>30.38720538720538</v>
      </c>
      <c r="KX53" s="8">
        <f>KX52/Data!$B3/Data!$B10*Data!$B14</f>
        <v>30.38720538720538</v>
      </c>
      <c r="KY53" s="8">
        <f>KY52/Data!$B3/Data!$B10*Data!$B14</f>
        <v>14.393939393939394</v>
      </c>
      <c r="KZ53" s="8">
        <f>KZ52/Data!$B3/Data!$B10*Data!$B14</f>
        <v>25.333333333333332</v>
      </c>
      <c r="LA53" s="8">
        <f>LA52/Data!$B3/Data!$B10*Data!$B14</f>
        <v>19</v>
      </c>
      <c r="LB53" s="8">
        <f>LB52/Data!$B3/Data!$B10*Data!$B14</f>
        <v>19</v>
      </c>
      <c r="LC53" s="8">
        <f>LC52/Data!$B3/Data!$B10*Data!$B14</f>
        <v>14.777777777777777</v>
      </c>
      <c r="LD53" s="8">
        <f>LD52/Data!$B3/Data!$B10*Data!$B14</f>
        <v>11.515151515151514</v>
      </c>
      <c r="LE53" s="8">
        <f>LE52/Data!$B3/Data!$B10*Data!$B14</f>
        <v>12.794612794612792</v>
      </c>
      <c r="LF53" s="8">
        <f>LF52/Data!$B3/Data!$B10*Data!$B14</f>
        <v>12.794612794612792</v>
      </c>
      <c r="LG53" s="8">
        <f>LG52/Data!$B3/Data!$B10*Data!$B14</f>
        <v>21.111111111111111</v>
      </c>
      <c r="LH53" s="8">
        <f>LH52/Data!$B3/Data!$B10*Data!$B14</f>
        <v>19.422222222222224</v>
      </c>
      <c r="LI53" s="8">
        <f>LI52/Data!$B3/Data!$B10*Data!$B14</f>
        <v>19.422222222222224</v>
      </c>
      <c r="LJ53" s="8">
        <f>LJ52/Data!$B3/Data!$B10*Data!$B14</f>
        <v>8.4444444444444446</v>
      </c>
      <c r="LK53" s="8">
        <f>LK52/Data!$B3/Data!$B10*Data!$B14</f>
        <v>9.5959595959595969</v>
      </c>
      <c r="LL53" s="8">
        <f>LL52/Data!$B3/Data!$B10*Data!$B14</f>
        <v>9.5959595959595969</v>
      </c>
      <c r="LM53" s="8">
        <f>LM52/Data!$B3/Data!$B10*Data!$B14</f>
        <v>6.3973063973063962</v>
      </c>
      <c r="LN53" s="8">
        <f>LN52/Data!$B3/Data!$B10*Data!$B14</f>
        <v>6.7555555555555546</v>
      </c>
      <c r="LO53" s="8">
        <f>LO52/Data!$B3/Data!$B10*Data!$B14</f>
        <v>3.8</v>
      </c>
      <c r="LP53" s="8">
        <f>LP52/Data!$B3/Data!$B10*Data!$B14</f>
        <v>0</v>
      </c>
      <c r="LQ53" s="8">
        <f>LQ52/Data!$B3/Data!$B10*Data!$B14</f>
        <v>0</v>
      </c>
      <c r="LR53" s="8">
        <f>LR52/Data!$B3/Data!$B10*Data!$B14</f>
        <v>31.986531986531983</v>
      </c>
      <c r="LS53" s="8">
        <f>LS52/Data!$B3/Data!$B10*Data!$B14</f>
        <v>12.794612794612792</v>
      </c>
      <c r="LT53" s="8">
        <f>LT52/Data!$B3/Data!$B10*Data!$B14</f>
        <v>12.794612794612792</v>
      </c>
      <c r="LU53" s="8">
        <f>LU52/Data!$B3/Data!$B10*Data!$B14</f>
        <v>21.111111111111111</v>
      </c>
      <c r="LV53" s="8">
        <f>LV52/Data!$B3/Data!$B10*Data!$B14</f>
        <v>16.888888888888889</v>
      </c>
      <c r="LW53" s="8">
        <f>LW52/Data!$B3/Data!$B10*Data!$B14</f>
        <v>0</v>
      </c>
      <c r="LX53" s="8">
        <f>LX52/Data!$B3/Data!$B10*Data!$B14</f>
        <v>0</v>
      </c>
      <c r="LY53" s="8">
        <f>LY52/Data!$B3/Data!$B10*Data!$B14</f>
        <v>38.383838383838388</v>
      </c>
      <c r="LZ53" s="8">
        <f>LZ52/Data!$B3/Data!$B10*Data!$B14</f>
        <v>16.632996632996633</v>
      </c>
      <c r="MA53" s="8">
        <f>MA52/Data!$B3/Data!$B10*Data!$B14</f>
        <v>12.154882154882156</v>
      </c>
      <c r="MB53" s="8">
        <f>MB52/Data!$B3/Data!$B10*Data!$B14</f>
        <v>21.111111111111111</v>
      </c>
      <c r="MC53" s="8">
        <f>MC52/Data!$B3/Data!$B10*Data!$B14</f>
        <v>16.888888888888889</v>
      </c>
      <c r="MD53" s="8">
        <f>MD52/Data!$B3/Data!$B10*Data!$B14</f>
        <v>14.777777777777777</v>
      </c>
      <c r="ME53" s="8">
        <f>ME52/Data!$B3/Data!$B10*Data!$B14</f>
        <v>9.2888888888888879</v>
      </c>
      <c r="MF53" s="8">
        <f>MF52/Data!$B3/Data!$B10*Data!$B14</f>
        <v>6.3973063973063962</v>
      </c>
      <c r="MG53" s="8">
        <f>MG52/Data!$B3/Data!$B10*Data!$B14</f>
        <v>6.3973063973063962</v>
      </c>
      <c r="MH53" s="8">
        <f>MH52/Data!$B3/Data!$B10*Data!$B14</f>
        <v>7.0370370370370363</v>
      </c>
      <c r="MI53" s="8">
        <f>MI52/Data!$B3/Data!$B10*Data!$B14</f>
        <v>12.666666666666666</v>
      </c>
      <c r="MJ53" s="8">
        <f>MJ52/Data!$B3/Data!$B10*Data!$B14</f>
        <v>6.333333333333333</v>
      </c>
      <c r="MK53" s="8">
        <f>MK52/Data!$B3/Data!$B10*Data!$B14</f>
        <v>6.333333333333333</v>
      </c>
      <c r="ML53" s="8">
        <f>ML52/Data!$B3/Data!$B10*Data!$B14</f>
        <v>5.0666666666666664</v>
      </c>
      <c r="MM53" s="8">
        <f>MM52/Data!$B3/Data!$B10*Data!$B14</f>
        <v>5.1178451178451176</v>
      </c>
      <c r="MN53" s="8">
        <f>MN52/Data!$B3/Data!$B10*Data!$B14</f>
        <v>5.1178451178451176</v>
      </c>
      <c r="MO53" s="8">
        <f>MO52/Data!$B3/Data!$B10*Data!$B14</f>
        <v>5.7575757575757569</v>
      </c>
      <c r="MP53" s="8">
        <f>MP52/Data!$B3/Data!$B10*Data!$B14</f>
        <v>0</v>
      </c>
      <c r="MQ53" s="8">
        <f>MQ52/Data!$B3/Data!$B10*Data!$B14</f>
        <v>7.6</v>
      </c>
      <c r="MR53" s="8">
        <f>MR52/Data!$B3/Data!$B10*Data!$B14</f>
        <v>7.6</v>
      </c>
      <c r="MS53" s="8">
        <f>MS52/Data!$B3/Data!$B10*Data!$B14</f>
        <v>5.0666666666666664</v>
      </c>
      <c r="MT53" s="8">
        <f>MT52/Data!$B3/Data!$B10*Data!$B14</f>
        <v>3.8383838383838378</v>
      </c>
      <c r="MU53" s="8">
        <f>MU52/Data!$B3/Data!$B10*Data!$B14</f>
        <v>2.5589225589225588</v>
      </c>
      <c r="MV53" s="8">
        <f>MV52/Data!$B3/Data!$B10*Data!$B14</f>
        <v>0</v>
      </c>
      <c r="MW53" s="8">
        <f>MW52/Data!$B3/Data!$B10*Data!$B14</f>
        <v>0</v>
      </c>
      <c r="MX53" s="8">
        <f>MX52/Data!$B3/Data!$B10*Data!$B14</f>
        <v>5.9111111111111105</v>
      </c>
      <c r="MY53" s="8">
        <f>MY52/Data!$B3/Data!$B10*Data!$B14</f>
        <v>4.6444444444444439</v>
      </c>
      <c r="MZ53" s="8">
        <f>MZ52/Data!$B3/Data!$B10*Data!$B14</f>
        <v>2.9555555555555553</v>
      </c>
      <c r="NA53" s="8">
        <f>NA52/Data!$B3/Data!$B10*Data!$B14</f>
        <v>3.1986531986531981</v>
      </c>
      <c r="NB53" s="8">
        <f>NB52/Data!$B3/Data!$B10*Data!$B14</f>
        <v>3.1986531986531981</v>
      </c>
    </row>
    <row r="54" spans="1:366" ht="15">
      <c r="B54" s="8" t="s">
        <v>83</v>
      </c>
      <c r="C54" s="8">
        <f>C52/Data!$B3/Data!$B11*Data!$B15</f>
        <v>3.4722222222222224E-2</v>
      </c>
      <c r="D54" s="8">
        <f>D52/Data!$B3/Data!$B11*Data!$B15</f>
        <v>0.12833333333333335</v>
      </c>
      <c r="E54" s="8">
        <f>E52/Data!$B3/Data!$B11*Data!$B15</f>
        <v>0.12833333333333335</v>
      </c>
      <c r="F54" s="8">
        <f>F52/Data!$B3/Data!$B11*Data!$B15</f>
        <v>0.14666666666666667</v>
      </c>
      <c r="G54" s="8">
        <f>G52/Data!$B3/Data!$B11*Data!$B15</f>
        <v>0.12833333333333335</v>
      </c>
      <c r="H54" s="8">
        <f>H52/Data!$B3/Data!$B11*Data!$B15</f>
        <v>8.3333333333333329E-2</v>
      </c>
      <c r="I54" s="8">
        <f>I52/Data!$B3/Data!$B11*Data!$B15</f>
        <v>0.1388888888888889</v>
      </c>
      <c r="J54" s="8">
        <f>J52/Data!$B3/Data!$B11*Data!$B15</f>
        <v>0.20833333333333337</v>
      </c>
      <c r="K54" s="8">
        <f>K52/Data!$B3/Data!$B11*Data!$B15</f>
        <v>0.14666666666666667</v>
      </c>
      <c r="L54" s="8">
        <f>L52/Data!$B3/Data!$B11*Data!$B15</f>
        <v>0.12833333333333335</v>
      </c>
      <c r="M54" s="8">
        <f>M52/Data!$B3/Data!$B11*Data!$B15</f>
        <v>0.12833333333333335</v>
      </c>
      <c r="N54" s="8">
        <f>N52/Data!$B3/Data!$B11*Data!$B15</f>
        <v>0.14666666666666667</v>
      </c>
      <c r="O54" s="8">
        <f>O52/Data!$B3/Data!$B11*Data!$B15</f>
        <v>0.19444444444444448</v>
      </c>
      <c r="P54" s="8">
        <f>P52/Data!$B3/Data!$B11*Data!$B15</f>
        <v>0.33333333333333331</v>
      </c>
      <c r="Q54" s="8">
        <f>Q52/Data!$B3/Data!$B11*Data!$B15</f>
        <v>0.30555555555555558</v>
      </c>
      <c r="R54" s="8">
        <f>R52/Data!$B3/Data!$B11*Data!$B15</f>
        <v>0.49500000000000005</v>
      </c>
      <c r="S54" s="8">
        <f>S52/Data!$B3/Data!$B11*Data!$B15</f>
        <v>0.25666666666666671</v>
      </c>
      <c r="T54" s="8">
        <f>T52/Data!$B3/Data!$B11*Data!$B15</f>
        <v>0</v>
      </c>
      <c r="U54" s="8">
        <f>U52/Data!$B3/Data!$B11*Data!$B15</f>
        <v>0.27500000000000002</v>
      </c>
      <c r="V54" s="8">
        <f>V52/Data!$B3/Data!$B11*Data!$B15</f>
        <v>0.19444444444444448</v>
      </c>
      <c r="W54" s="8">
        <f>W52/Data!$B3/Data!$B11*Data!$B15</f>
        <v>0.19444444444444448</v>
      </c>
      <c r="X54" s="8">
        <f>X52/Data!$B3/Data!$B11*Data!$B15</f>
        <v>0.20833333333333337</v>
      </c>
      <c r="Y54" s="8">
        <f>Y52/Data!$B3/Data!$B11*Data!$B15</f>
        <v>0.33</v>
      </c>
      <c r="Z54" s="8">
        <f>Z52/Data!$B3/Data!$B11*Data!$B15</f>
        <v>0.11000000000000001</v>
      </c>
      <c r="AA54" s="8">
        <f>AA52/Data!$B3/Data!$B11*Data!$B15</f>
        <v>0.14666666666666667</v>
      </c>
      <c r="AB54" s="8">
        <f>AB52/Data!$B3/Data!$B11*Data!$B15</f>
        <v>0.14666666666666667</v>
      </c>
      <c r="AC54" s="8">
        <f>AC52/Data!$B3/Data!$B11*Data!$B15</f>
        <v>0.19444444444444448</v>
      </c>
      <c r="AD54" s="8">
        <f>AD52/Data!$B3/Data!$B11*Data!$B15</f>
        <v>0.19444444444444448</v>
      </c>
      <c r="AE54" s="8">
        <f>AE52/Data!$B3/Data!$B11*Data!$B15</f>
        <v>0.20833333333333337</v>
      </c>
      <c r="AF54" s="8">
        <f>AF52/Data!$B3/Data!$B11*Data!$B15</f>
        <v>0.3116666666666667</v>
      </c>
      <c r="AG54" s="8">
        <f>AG52/Data!$B3/Data!$B11*Data!$B15</f>
        <v>0.16500000000000001</v>
      </c>
      <c r="AH54" s="8">
        <f>AH52/Data!$B3/Data!$B11*Data!$B15</f>
        <v>0.14666666666666667</v>
      </c>
      <c r="AI54" s="8">
        <f>AI52/Data!$B3/Data!$B11*Data!$B15</f>
        <v>0.11000000000000001</v>
      </c>
      <c r="AJ54" s="8">
        <f>AJ52/Data!$B3/Data!$B11*Data!$B15</f>
        <v>0.1388888888888889</v>
      </c>
      <c r="AK54" s="8">
        <f>AK52/Data!$B3/Data!$B11*Data!$B15</f>
        <v>0.19444444444444448</v>
      </c>
      <c r="AL54" s="8">
        <f>AL52/Data!$B3/Data!$B11*Data!$B15</f>
        <v>0.23611111111111113</v>
      </c>
      <c r="AM54" s="8">
        <f>AM52/Data!$B3/Data!$B11*Data!$B15</f>
        <v>0.3116666666666667</v>
      </c>
      <c r="AN54" s="8">
        <f>AN52/Data!$B3/Data!$B11*Data!$B15</f>
        <v>0.22000000000000003</v>
      </c>
      <c r="AO54" s="8">
        <f>AO52/Data!$B3/Data!$B11*Data!$B15</f>
        <v>0.22000000000000003</v>
      </c>
      <c r="AP54" s="8">
        <f>AP52/Data!$B3/Data!$B11*Data!$B15</f>
        <v>0.18333333333333335</v>
      </c>
      <c r="AQ54" s="8">
        <f>AQ52/Data!$B3/Data!$B11*Data!$B15</f>
        <v>0.33333333333333331</v>
      </c>
      <c r="AR54" s="8">
        <f>AR52/Data!$B3/Data!$B11*Data!$B15</f>
        <v>0.33333333333333331</v>
      </c>
      <c r="AS54" s="8">
        <f>AS52/Data!$B3/Data!$B11*Data!$B15</f>
        <v>0.27777777777777779</v>
      </c>
      <c r="AT54" s="8">
        <f>AT52/Data!$B3/Data!$B11*Data!$B15</f>
        <v>0.51333333333333342</v>
      </c>
      <c r="AU54" s="8">
        <f>AU52/Data!$B3/Data!$B11*Data!$B15</f>
        <v>0.22000000000000003</v>
      </c>
      <c r="AV54" s="8">
        <f>AV52/Data!$B3/Data!$B11*Data!$B15</f>
        <v>0.23833333333333334</v>
      </c>
      <c r="AW54" s="8">
        <f>AW52/Data!$B3/Data!$B11*Data!$B15</f>
        <v>0.14666666666666667</v>
      </c>
      <c r="AX54" s="8">
        <f>AX52/Data!$B3/Data!$B11*Data!$B15</f>
        <v>0.27777777777777779</v>
      </c>
      <c r="AY54" s="8">
        <f>AY52/Data!$B3/Data!$B11*Data!$B15</f>
        <v>0.38888888888888895</v>
      </c>
      <c r="AZ54" s="8">
        <f>AZ52/Data!$B3/Data!$B11*Data!$B15</f>
        <v>0.33333333333333331</v>
      </c>
      <c r="BA54" s="8">
        <f>BA52/Data!$B3/Data!$B11*Data!$B15</f>
        <v>0.55000000000000004</v>
      </c>
      <c r="BB54" s="8">
        <f>BB52/Data!$B3/Data!$B11*Data!$B15</f>
        <v>0.24750000000000003</v>
      </c>
      <c r="BC54" s="8">
        <f>BC52/Data!$B3/Data!$B11*Data!$B15</f>
        <v>0.25666666666666671</v>
      </c>
      <c r="BD54" s="8">
        <f>BD52/Data!$B3/Data!$B11*Data!$B15</f>
        <v>0.25666666666666671</v>
      </c>
      <c r="BE54" s="8">
        <f>BE52/Data!$B3/Data!$B11*Data!$B15</f>
        <v>0.16666666666666666</v>
      </c>
      <c r="BF54" s="8">
        <f>BF52/Data!$B3/Data!$B11*Data!$B15</f>
        <v>0.16666666666666666</v>
      </c>
      <c r="BG54" s="8">
        <f>BG52/Data!$B3/Data!$B11*Data!$B15</f>
        <v>0.20833333333333337</v>
      </c>
      <c r="BH54" s="8">
        <f>BH52/Data!$B3/Data!$B11*Data!$B15</f>
        <v>0.27500000000000002</v>
      </c>
      <c r="BI54" s="8">
        <f>BI52/Data!$B3/Data!$B11*Data!$B15</f>
        <v>0.18333333333333335</v>
      </c>
      <c r="BJ54" s="8">
        <f>BJ52/Data!$B3/Data!$B11*Data!$B15</f>
        <v>0.18333333333333335</v>
      </c>
      <c r="BK54" s="8">
        <f>BK52/Data!$B3/Data!$B11*Data!$B15</f>
        <v>0.18333333333333335</v>
      </c>
      <c r="BL54" s="8">
        <f>BL52/Data!$B3/Data!$B11*Data!$B15</f>
        <v>0.19444444444444448</v>
      </c>
      <c r="BM54" s="8">
        <f>BM52/Data!$B3/Data!$B11*Data!$B15</f>
        <v>0.33333333333333331</v>
      </c>
      <c r="BN54" s="8">
        <f>BN52/Data!$B3/Data!$B11*Data!$B15</f>
        <v>0.34722222222222227</v>
      </c>
      <c r="BO54" s="8">
        <f>BO52/Data!$B3/Data!$B11*Data!$B15</f>
        <v>0.42166666666666669</v>
      </c>
      <c r="BP54" s="8">
        <f>BP52/Data!$B3/Data!$B11*Data!$B15</f>
        <v>0.23833333333333334</v>
      </c>
      <c r="BQ54" s="8">
        <f>BQ52/Data!$B3/Data!$B11*Data!$B15</f>
        <v>0.23833333333333334</v>
      </c>
      <c r="BR54" s="8">
        <f>BR52/Data!$B3/Data!$B11*Data!$B15</f>
        <v>0.20166666666666666</v>
      </c>
      <c r="BS54" s="8">
        <f>BS52/Data!$B3/Data!$B11*Data!$B15</f>
        <v>0.27777777777777779</v>
      </c>
      <c r="BT54" s="8">
        <f>BT52/Data!$B3/Data!$B11*Data!$B15</f>
        <v>0.34722222222222227</v>
      </c>
      <c r="BU54" s="8">
        <f>BU52/Data!$B3/Data!$B11*Data!$B15</f>
        <v>0.27777777777777779</v>
      </c>
      <c r="BV54" s="8">
        <f>BV52/Data!$B3/Data!$B11*Data!$B15</f>
        <v>0.25666666666666671</v>
      </c>
      <c r="BW54" s="8">
        <f>BW52/Data!$B3/Data!$B11*Data!$B15</f>
        <v>0.16500000000000001</v>
      </c>
      <c r="BX54" s="8">
        <f>BX52/Data!$B3/Data!$B11*Data!$B15</f>
        <v>0.16500000000000001</v>
      </c>
      <c r="BY54" s="8">
        <f>BY52/Data!$B3/Data!$B11*Data!$B15</f>
        <v>0.14666666666666667</v>
      </c>
      <c r="BZ54" s="8">
        <f>BZ52/Data!$B3/Data!$B11*Data!$B15</f>
        <v>0.16666666666666666</v>
      </c>
      <c r="CA54" s="8">
        <f>CA52/Data!$B3/Data!$B11*Data!$B15</f>
        <v>0.33333333333333331</v>
      </c>
      <c r="CB54" s="8">
        <f>CB52/Data!$B3/Data!$B11*Data!$B15</f>
        <v>0</v>
      </c>
      <c r="CC54" s="8">
        <f>CC52/Data!$B3/Data!$B11*Data!$B15</f>
        <v>0.3666666666666667</v>
      </c>
      <c r="CD54" s="8">
        <f>CD52/Data!$B3/Data!$B11*Data!$B15</f>
        <v>0.18333333333333335</v>
      </c>
      <c r="CE54" s="8">
        <f>CE52/Data!$B3/Data!$B11*Data!$B15</f>
        <v>0.27500000000000002</v>
      </c>
      <c r="CF54" s="8">
        <f>CF52/Data!$B3/Data!$B11*Data!$B15</f>
        <v>0.38500000000000001</v>
      </c>
      <c r="CG54" s="8">
        <f>CG52/Data!$B3/Data!$B11*Data!$B15</f>
        <v>0.69444444444444453</v>
      </c>
      <c r="CH54" s="8">
        <f>CH52/Data!$B3/Data!$B11*Data!$B15</f>
        <v>0.44444444444444448</v>
      </c>
      <c r="CI54" s="8">
        <f>CI52/Data!$B3/Data!$B11*Data!$B15</f>
        <v>0.38888888888888895</v>
      </c>
      <c r="CJ54" s="8">
        <f>CJ52/Data!$B3/Data!$B11*Data!$B15</f>
        <v>0.66</v>
      </c>
      <c r="CK54" s="8">
        <f>CK52/Data!$B3/Data!$B11*Data!$B15</f>
        <v>0.3666666666666667</v>
      </c>
      <c r="CL54" s="8">
        <f>CL52/Data!$B3/Data!$B11*Data!$B15</f>
        <v>0.3666666666666667</v>
      </c>
      <c r="CM54" s="8">
        <f>CM52/Data!$B3/Data!$B11*Data!$B15</f>
        <v>0.58666666666666667</v>
      </c>
      <c r="CN54" s="8">
        <f>CN52/Data!$B3/Data!$B11*Data!$B15</f>
        <v>0.61111111111111116</v>
      </c>
      <c r="CO54" s="8">
        <f>CO52/Data!$B3/Data!$B11*Data!$B15</f>
        <v>0.44444444444444448</v>
      </c>
      <c r="CP54" s="8">
        <f>CP52/Data!$B3/Data!$B11*Data!$B15</f>
        <v>0.38888888888888895</v>
      </c>
      <c r="CQ54" s="8">
        <f>CQ52/Data!$B3/Data!$B11*Data!$B15</f>
        <v>0.66</v>
      </c>
      <c r="CR54" s="8">
        <f>CR52/Data!$B3/Data!$B11*Data!$B15</f>
        <v>0.47666666666666668</v>
      </c>
      <c r="CS54" s="8">
        <f>CS52/Data!$B3/Data!$B11*Data!$B15</f>
        <v>0.47666666666666668</v>
      </c>
      <c r="CT54" s="8">
        <f>CT52/Data!$B3/Data!$B11*Data!$B15</f>
        <v>0.47666666666666668</v>
      </c>
      <c r="CU54" s="8">
        <f>CU52/Data!$B3/Data!$B11*Data!$B15</f>
        <v>0.41666666666666674</v>
      </c>
      <c r="CV54" s="8">
        <f>CV52/Data!$B3/Data!$B11*Data!$B15</f>
        <v>0.41666666666666674</v>
      </c>
      <c r="CW54" s="8">
        <f>CW52/Data!$B3/Data!$B11*Data!$B15</f>
        <v>0</v>
      </c>
      <c r="CX54" s="8">
        <f>CX52/Data!$B3/Data!$B11*Data!$B15</f>
        <v>0.58666666666666667</v>
      </c>
      <c r="CY54" s="8">
        <f>CY52/Data!$B3/Data!$B11*Data!$B15</f>
        <v>0.25666666666666671</v>
      </c>
      <c r="CZ54" s="8">
        <f>CZ52/Data!$B3/Data!$B11*Data!$B15</f>
        <v>0.18333333333333335</v>
      </c>
      <c r="DA54" s="8">
        <f>DA52/Data!$B3/Data!$B11*Data!$B15</f>
        <v>0.16500000000000001</v>
      </c>
      <c r="DB54" s="8">
        <f>DB52/Data!$B3/Data!$B11*Data!$B15</f>
        <v>0.41666666666666674</v>
      </c>
      <c r="DC54" s="8">
        <f>DC52/Data!$B3/Data!$B11*Data!$B15</f>
        <v>0.41666666666666674</v>
      </c>
      <c r="DD54" s="8">
        <f>DD52/Data!$B3/Data!$B11*Data!$B15</f>
        <v>0.38888888888888895</v>
      </c>
      <c r="DE54" s="8">
        <f>DE52/Data!$B3/Data!$B11*Data!$B15</f>
        <v>0.58666666666666667</v>
      </c>
      <c r="DF54" s="8">
        <f>DF52/Data!$B3/Data!$B11*Data!$B15</f>
        <v>0.47666666666666668</v>
      </c>
      <c r="DG54" s="8">
        <f>DG52/Data!$B3/Data!$B11*Data!$B15</f>
        <v>0.44000000000000006</v>
      </c>
      <c r="DH54" s="8">
        <f>DH52/Data!$B3/Data!$B11*Data!$B15</f>
        <v>0.42166666666666669</v>
      </c>
      <c r="DI54" s="8">
        <f>DI52/Data!$B3/Data!$B11*Data!$B15</f>
        <v>0.55555555555555558</v>
      </c>
      <c r="DJ54" s="8">
        <f>DJ52/Data!$B3/Data!$B11*Data!$B15</f>
        <v>0.55555555555555558</v>
      </c>
      <c r="DK54" s="8">
        <f>DK52/Data!$B3/Data!$B11*Data!$B15</f>
        <v>0.44444444444444448</v>
      </c>
      <c r="DL54" s="8">
        <f>DL52/Data!$B3/Data!$B11*Data!$B15</f>
        <v>0.66</v>
      </c>
      <c r="DM54" s="8">
        <f>DM52/Data!$B3/Data!$B11*Data!$B15</f>
        <v>0.58666666666666667</v>
      </c>
      <c r="DN54" s="8">
        <f>DN52/Data!$B3/Data!$B11*Data!$B15</f>
        <v>0.55000000000000004</v>
      </c>
      <c r="DO54" s="8">
        <f>DO52/Data!$B3/Data!$B11*Data!$B15</f>
        <v>0.44000000000000006</v>
      </c>
      <c r="DP54" s="8">
        <f>DP52/Data!$B3/Data!$B11*Data!$B15</f>
        <v>0.55555555555555558</v>
      </c>
      <c r="DQ54" s="8">
        <f>DQ52/Data!$B3/Data!$B11*Data!$B15</f>
        <v>0.38888888888888895</v>
      </c>
      <c r="DR54" s="8">
        <f>DR52/Data!$B3/Data!$B11*Data!$B15</f>
        <v>0.31944444444444448</v>
      </c>
      <c r="DS54" s="8">
        <f>DS52/Data!$B3/Data!$B11*Data!$B15</f>
        <v>0.18333333333333335</v>
      </c>
      <c r="DT54" s="8">
        <f>DT52/Data!$B3/Data!$B11*Data!$B15</f>
        <v>0.18333333333333335</v>
      </c>
      <c r="DU54" s="8">
        <f>DU52/Data!$B3/Data!$B11*Data!$B15</f>
        <v>0.12833333333333335</v>
      </c>
      <c r="DV54" s="8">
        <f>DV52/Data!$B3/Data!$B11*Data!$B15</f>
        <v>0.18333333333333335</v>
      </c>
      <c r="DW54" s="8">
        <f>DW52/Data!$B3/Data!$B11*Data!$B15</f>
        <v>0.27777777777777779</v>
      </c>
      <c r="DX54" s="8">
        <f>DX52/Data!$B3/Data!$B11*Data!$B15</f>
        <v>0.27777777777777779</v>
      </c>
      <c r="DY54" s="8">
        <f>DY52/Data!$B3/Data!$B11*Data!$B15</f>
        <v>0.20833333333333337</v>
      </c>
      <c r="DZ54" s="8">
        <f>DZ52/Data!$B3/Data!$B11*Data!$B15</f>
        <v>0.20166666666666666</v>
      </c>
      <c r="EA54" s="8">
        <f>EA52/Data!$B3/Data!$B11*Data!$B15</f>
        <v>0.18333333333333335</v>
      </c>
      <c r="EB54" s="8">
        <f>EB52/Data!$B3/Data!$B11*Data!$B15</f>
        <v>0.14666666666666667</v>
      </c>
      <c r="EC54" s="8">
        <f>EC52/Data!$B3/Data!$B11*Data!$B15</f>
        <v>0.18333333333333335</v>
      </c>
      <c r="ED54" s="8">
        <f>ED52/Data!$B3/Data!$B11*Data!$B15</f>
        <v>0.18055555555555555</v>
      </c>
      <c r="EE54" s="8">
        <f>EE52/Data!$B3/Data!$B11*Data!$B15</f>
        <v>0.25</v>
      </c>
      <c r="EF54" s="8">
        <f>EF52/Data!$B3/Data!$B11*Data!$B15</f>
        <v>0</v>
      </c>
      <c r="EG54" s="8">
        <f>EG52/Data!$B3/Data!$B11*Data!$B15</f>
        <v>0.45833333333333331</v>
      </c>
      <c r="EH54" s="8">
        <f>EH52/Data!$B3/Data!$B11*Data!$B15</f>
        <v>0.3666666666666667</v>
      </c>
      <c r="EI54" s="8">
        <f>EI52/Data!$B3/Data!$B11*Data!$B15</f>
        <v>0.27500000000000002</v>
      </c>
      <c r="EJ54" s="8">
        <f>EJ52/Data!$B3/Data!$B11*Data!$B15</f>
        <v>0.18333333333333335</v>
      </c>
      <c r="EK54" s="8">
        <f>EK52/Data!$B3/Data!$B11*Data!$B15</f>
        <v>0.30555555555555558</v>
      </c>
      <c r="EL54" s="8">
        <f>EL52/Data!$B3/Data!$B11*Data!$B15</f>
        <v>0.41666666666666674</v>
      </c>
      <c r="EM54" s="8">
        <f>EM52/Data!$B3/Data!$B11*Data!$B15</f>
        <v>0.41666666666666674</v>
      </c>
      <c r="EN54" s="8">
        <f>EN52/Data!$B3/Data!$B11*Data!$B15</f>
        <v>0.73333333333333339</v>
      </c>
      <c r="EO54" s="8">
        <f>EO52/Data!$B3/Data!$B11*Data!$B15</f>
        <v>0.45833333333333331</v>
      </c>
      <c r="EP54" s="8">
        <f>EP52/Data!$B3/Data!$B11*Data!$B15</f>
        <v>0.45833333333333331</v>
      </c>
      <c r="EQ54" s="8">
        <f>EQ52/Data!$B3/Data!$B11*Data!$B15</f>
        <v>0.44000000000000006</v>
      </c>
      <c r="ER54" s="8">
        <f>ER52/Data!$B3/Data!$B11*Data!$B15</f>
        <v>0.61111111111111116</v>
      </c>
      <c r="ES54" s="8">
        <f>ES52/Data!$B3/Data!$B11*Data!$B15</f>
        <v>0.55555555555555558</v>
      </c>
      <c r="ET54" s="8">
        <f>ET52/Data!$B3/Data!$B11*Data!$B15</f>
        <v>0.4861111111111111</v>
      </c>
      <c r="EU54" s="8">
        <f>EU52/Data!$B3/Data!$B11*Data!$B15</f>
        <v>0.73333333333333339</v>
      </c>
      <c r="EV54" s="8">
        <f>EV52/Data!$B3/Data!$B11*Data!$B15</f>
        <v>0.69666666666666666</v>
      </c>
      <c r="EW54" s="912">
        <f>EW52/Data!$B3/Data!$B11*Data!$B15</f>
        <v>0.45833333333333331</v>
      </c>
      <c r="EX54" s="8">
        <f>EX52/Data!$B3/Data!$B11*Data!$B15</f>
        <v>0.73333333333333339</v>
      </c>
      <c r="EY54" s="8">
        <f>EY52/Data!$B3/Data!$B11*Data!$B15</f>
        <v>0.97222222222222221</v>
      </c>
      <c r="EZ54" s="8">
        <f>EZ52/Data!$B3/Data!$B11*Data!$B15</f>
        <v>0.69444444444444453</v>
      </c>
      <c r="FA54" s="8">
        <f>FA52/Data!$B3/Data!$B11*Data!$B15</f>
        <v>0.4861111111111111</v>
      </c>
      <c r="FB54" s="913">
        <f>FB52/Data!$B3/Data!$B11*Data!$B15</f>
        <v>0.73333333333333339</v>
      </c>
      <c r="FC54" s="8">
        <f>FC52/Data!$B3/Data!$B11*Data!$B15</f>
        <v>0.64166666666666661</v>
      </c>
      <c r="FD54" s="8">
        <f>FD52/Data!$B3/Data!$B11*Data!$B15</f>
        <v>0.45833333333333331</v>
      </c>
      <c r="FE54" s="8">
        <f>FE52/Data!$B3/Data!$B11*Data!$B15</f>
        <v>0.47666666666666668</v>
      </c>
      <c r="FF54" s="8">
        <f>FF52/Data!$B3/Data!$B11*Data!$B15</f>
        <v>0.69444444444444453</v>
      </c>
      <c r="FG54" s="8">
        <f>FG52/Data!$B3/Data!$B11*Data!$B15</f>
        <v>0.55555555555555558</v>
      </c>
      <c r="FH54" s="8">
        <f>FH52/Data!$B3/Data!$B11*Data!$B15</f>
        <v>0.41666666666666674</v>
      </c>
      <c r="FI54" s="8">
        <f>FI52/Data!$B3/Data!$B11*Data!$B15</f>
        <v>0.49500000000000005</v>
      </c>
      <c r="FJ54" s="8">
        <f>FJ52/Data!$B3/Data!$B11*Data!$B15</f>
        <v>0.38500000000000001</v>
      </c>
      <c r="FK54" s="8">
        <f>FK52/Data!$B3/Data!$B11*Data!$B15</f>
        <v>0.3666666666666667</v>
      </c>
      <c r="FL54" s="8">
        <f>FL52/Data!$B3/Data!$B11*Data!$B15</f>
        <v>0.29333333333333333</v>
      </c>
      <c r="FM54" s="8">
        <f>FM52/Data!$B3/Data!$B11*Data!$B15</f>
        <v>0.16666666666666666</v>
      </c>
      <c r="FN54" s="8">
        <f>FN52/Data!$B3/Data!$B11*Data!$B15</f>
        <v>0.22222222222222224</v>
      </c>
      <c r="FO54" s="8">
        <f>FO52/Data!$B3/Data!$B11*Data!$B15</f>
        <v>0.22222222222222224</v>
      </c>
      <c r="FP54" s="8">
        <f>FP52/Data!$B3/Data!$B11*Data!$B15</f>
        <v>0.18333333333333335</v>
      </c>
      <c r="FQ54" s="8">
        <f>FQ52/Data!$B3/Data!$B11*Data!$B15</f>
        <v>0.14666666666666667</v>
      </c>
      <c r="FR54" s="8">
        <f>FR52/Data!$B3/Data!$B11*Data!$B15</f>
        <v>0.16500000000000001</v>
      </c>
      <c r="FS54" s="8">
        <f>FS52/Data!$B3/Data!$B11*Data!$B15</f>
        <v>0.14666666666666667</v>
      </c>
      <c r="FT54" s="8">
        <f>FT52/Data!$B3/Data!$B11*Data!$B15</f>
        <v>0.22222222222222224</v>
      </c>
      <c r="FU54" s="8">
        <f>FU52/Data!$B3/Data!$B11*Data!$B15</f>
        <v>0.22222222222222224</v>
      </c>
      <c r="FV54" s="8">
        <f>FV52/Data!$B3/Data!$B11*Data!$B15</f>
        <v>0.22222222222222224</v>
      </c>
      <c r="FW54" s="8">
        <f>FW52/Data!$B3/Data!$B11*Data!$B15</f>
        <v>0.29333333333333333</v>
      </c>
      <c r="FX54" s="8">
        <f>FX52/Data!$B3/Data!$B11*Data!$B15</f>
        <v>0.18333333333333335</v>
      </c>
      <c r="FY54" s="8">
        <f>FY52/Data!$B3/Data!$B11*Data!$B15</f>
        <v>0.18333333333333335</v>
      </c>
      <c r="FZ54" s="8">
        <f>FZ52/Data!$B3/Data!$B11*Data!$B15</f>
        <v>0.18333333333333335</v>
      </c>
      <c r="GA54" s="8">
        <f>GA52/Data!$B3/Data!$B11*Data!$B15</f>
        <v>0.22222222222222224</v>
      </c>
      <c r="GB54" s="8">
        <f>GB52/Data!$B3/Data!$B11*Data!$B15</f>
        <v>0.22222222222222224</v>
      </c>
      <c r="GC54" s="8">
        <f>GC52/Data!$B3/Data!$B11*Data!$B15</f>
        <v>0.20833333333333337</v>
      </c>
      <c r="GD54" s="8">
        <f>GD52/Data!$B3/Data!$B11*Data!$B15</f>
        <v>0.33</v>
      </c>
      <c r="GE54" s="8">
        <f>GE52/Data!$B3/Data!$B11*Data!$B15</f>
        <v>0.16500000000000001</v>
      </c>
      <c r="GF54" s="8">
        <f>GF52/Data!$B3/Data!$B11*Data!$B15</f>
        <v>0.12833333333333335</v>
      </c>
      <c r="GG54" s="8">
        <f>GG52/Data!$B3/Data!$B11*Data!$B15</f>
        <v>0.14666666666666667</v>
      </c>
      <c r="GH54" s="8">
        <f>GH52/Data!$B3/Data!$B11*Data!$B15</f>
        <v>0.16666666666666666</v>
      </c>
      <c r="GI54" s="8">
        <f>GI52/Data!$B3/Data!$B11*Data!$B15</f>
        <v>0.19444444444444448</v>
      </c>
      <c r="GJ54" s="8">
        <f>GJ52/Data!$B3/Data!$B11*Data!$B15</f>
        <v>0.34722222222222227</v>
      </c>
      <c r="GK54" s="8">
        <f>GK52/Data!$B3/Data!$B11*Data!$B15</f>
        <v>0.34833333333333333</v>
      </c>
      <c r="GL54" s="8">
        <f>GL52/Data!$B3/Data!$B11*Data!$B15</f>
        <v>0.22000000000000003</v>
      </c>
      <c r="GM54" s="8">
        <f>GM52/Data!$B3/Data!$B11*Data!$B15</f>
        <v>0.12833333333333335</v>
      </c>
      <c r="GN54" s="8">
        <f>GN52/Data!$B3/Data!$B11*Data!$B15</f>
        <v>0.18333333333333335</v>
      </c>
      <c r="GO54" s="8">
        <f>GO52/Data!$B3/Data!$B11*Data!$B15</f>
        <v>0.19444444444444448</v>
      </c>
      <c r="GP54" s="8">
        <f>GP52/Data!$B3/Data!$B11*Data!$B15</f>
        <v>0.22222222222222224</v>
      </c>
      <c r="GQ54" s="8">
        <f>GQ52/Data!$B3/Data!$B11*Data!$B15</f>
        <v>0.20833333333333337</v>
      </c>
      <c r="GR54" s="8">
        <f>GR52/Data!$B3/Data!$B11*Data!$B15</f>
        <v>0.20166666666666666</v>
      </c>
      <c r="GS54" s="8">
        <f>GS52/Data!$B3/Data!$B11*Data!$B15</f>
        <v>0.20166666666666666</v>
      </c>
      <c r="GT54" s="8">
        <f>GT52/Data!$B3/Data!$B11*Data!$B15</f>
        <v>0.20166666666666666</v>
      </c>
      <c r="GU54" s="8">
        <f>GU52/Data!$B3/Data!$B11*Data!$B15</f>
        <v>0.27500000000000002</v>
      </c>
      <c r="GV54" s="8">
        <f>GV52/Data!$B3/Data!$B11*Data!$B15</f>
        <v>0.38888888888888895</v>
      </c>
      <c r="GW54" s="8">
        <f>GW52/Data!$B3/Data!$B11*Data!$B15</f>
        <v>0.38888888888888895</v>
      </c>
      <c r="GX54" s="8">
        <f>GX52/Data!$B3/Data!$B11*Data!$B15</f>
        <v>0.41666666666666674</v>
      </c>
      <c r="GY54" s="8">
        <f>GY52/Data!$B3/Data!$B11*Data!$B15</f>
        <v>0.60499999999999998</v>
      </c>
      <c r="GZ54" s="8">
        <f>GZ52/Data!$B3/Data!$B11*Data!$B15</f>
        <v>0.55000000000000004</v>
      </c>
      <c r="HA54" s="8">
        <f>HA52/Data!$B3/Data!$B11*Data!$B15</f>
        <v>0.51333333333333342</v>
      </c>
      <c r="HB54" s="8">
        <f>HB52/Data!$B3/Data!$B11*Data!$B15</f>
        <v>0.47666666666666668</v>
      </c>
      <c r="HC54" s="8">
        <f>HC52/Data!$B3/Data!$B11*Data!$B15</f>
        <v>0.55555555555555558</v>
      </c>
      <c r="HD54" s="8">
        <f>HD52/Data!$B3/Data!$B11*Data!$B15</f>
        <v>0.55555555555555558</v>
      </c>
      <c r="HE54" s="8">
        <f>HE52/Data!$B3/Data!$B11*Data!$B15</f>
        <v>0.4861111111111111</v>
      </c>
      <c r="HF54" s="8">
        <f>HF52/Data!$B3/Data!$B11*Data!$B15</f>
        <v>0.66</v>
      </c>
      <c r="HG54" s="8">
        <f>HG52/Data!$B3/Data!$B11*Data!$B15</f>
        <v>0.64166666666666661</v>
      </c>
      <c r="HH54" s="8">
        <f>HH52/Data!$B3/Data!$B11*Data!$B15</f>
        <v>0.55000000000000004</v>
      </c>
      <c r="HI54" s="8">
        <f>HI52/Data!$B3/Data!$B11*Data!$B15</f>
        <v>0.55000000000000004</v>
      </c>
      <c r="HJ54" s="8">
        <f>HJ52/Data!$B3/Data!$B11*Data!$B15</f>
        <v>0.72222222222222221</v>
      </c>
      <c r="HK54" s="8">
        <f>HK52/Data!$B3/Data!$B11*Data!$B15</f>
        <v>0.55555555555555558</v>
      </c>
      <c r="HL54" s="8">
        <f>HL52/Data!$B3/Data!$B11*Data!$B15</f>
        <v>0.4861111111111111</v>
      </c>
      <c r="HM54" s="8">
        <f>HM52/Data!$B3/Data!$B11*Data!$B15</f>
        <v>0.55000000000000004</v>
      </c>
      <c r="HN54" s="8">
        <f>HN52/Data!$B3/Data!$B11*Data!$B15</f>
        <v>0.3116666666666667</v>
      </c>
      <c r="HO54" s="8">
        <f>HO52/Data!$B3/Data!$B11*Data!$B15</f>
        <v>0.3116666666666667</v>
      </c>
      <c r="HP54" s="8">
        <f>HP52/Data!$B3/Data!$B11*Data!$B15</f>
        <v>0.23833333333333334</v>
      </c>
      <c r="HQ54" s="8">
        <f>HQ52/Data!$B3/Data!$B11*Data!$B15</f>
        <v>0.30555555555555558</v>
      </c>
      <c r="HR54" s="8">
        <f>HR52/Data!$B3/Data!$B11*Data!$B15</f>
        <v>0.47222222222222227</v>
      </c>
      <c r="HS54" s="8">
        <f>HS52/Data!$B3/Data!$B11*Data!$B15</f>
        <v>0.34722222222222227</v>
      </c>
      <c r="HT54" s="8">
        <f>HT52/Data!$B3/Data!$B11*Data!$B15</f>
        <v>0.25666666666666671</v>
      </c>
      <c r="HU54" s="8">
        <f>HU52/Data!$B3/Data!$B11*Data!$B15</f>
        <v>0.14666666666666667</v>
      </c>
      <c r="HV54" s="8">
        <f>HV52/Data!$B3/Data!$B11*Data!$B15</f>
        <v>0.16500000000000001</v>
      </c>
      <c r="HW54" s="8">
        <f>HW52/Data!$B3/Data!$B11*Data!$B15</f>
        <v>0.14666666666666667</v>
      </c>
      <c r="HX54" s="8">
        <f>HX52/Data!$B3/Data!$B11*Data!$B15</f>
        <v>0.19444444444444448</v>
      </c>
      <c r="HY54" s="8">
        <f>HY52/Data!$B3/Data!$B11*Data!$B15</f>
        <v>0.33333333333333331</v>
      </c>
      <c r="HZ54" s="8">
        <f>HZ52/Data!$B3/Data!$B11*Data!$B15</f>
        <v>0.41666666666666674</v>
      </c>
      <c r="IA54" s="8">
        <f>IA52/Data!$B3/Data!$B11*Data!$B15</f>
        <v>0.45833333333333331</v>
      </c>
      <c r="IB54" s="8">
        <f>IB52/Data!$B3/Data!$B11*Data!$B15</f>
        <v>0.3666666666666667</v>
      </c>
      <c r="IC54" s="8">
        <f>IC52/Data!$B3/Data!$B11*Data!$B15</f>
        <v>0.40333333333333332</v>
      </c>
      <c r="ID54" s="8">
        <f>ID52/Data!$B3/Data!$B11*Data!$B15</f>
        <v>0.40333333333333332</v>
      </c>
      <c r="IE54" s="8">
        <f>IE52/Data!$B3/Data!$B11*Data!$B15</f>
        <v>0.375</v>
      </c>
      <c r="IF54" s="8">
        <f>IF52/Data!$B3/Data!$B11*Data!$B15</f>
        <v>0.41666666666666674</v>
      </c>
      <c r="IG54" s="8">
        <f>IG52/Data!$B3/Data!$B11*Data!$B15</f>
        <v>0.34722222222222227</v>
      </c>
      <c r="IH54" s="8">
        <f>IH52/Data!$B3/Data!$B11*Data!$B15</f>
        <v>0.27500000000000002</v>
      </c>
      <c r="II54" s="8">
        <f>II52/Data!$B3/Data!$B11*Data!$B15</f>
        <v>0.27500000000000002</v>
      </c>
      <c r="IJ54" s="8">
        <f>IJ52/Data!$B3/Data!$B11*Data!$B15</f>
        <v>0.18333333333333335</v>
      </c>
      <c r="IK54" s="8">
        <f>IK52/Data!$B3/Data!$B11*Data!$B15</f>
        <v>0.18333333333333335</v>
      </c>
      <c r="IL54" s="8">
        <f>IL52/Data!$B3/Data!$B11*Data!$B15</f>
        <v>0.19444444444444448</v>
      </c>
      <c r="IM54" s="8">
        <f>IM52/Data!$B3/Data!$B11*Data!$B15</f>
        <v>0.33333333333333331</v>
      </c>
      <c r="IN54" s="8">
        <f>IN52/Data!$B3/Data!$B11*Data!$B15</f>
        <v>0.23611111111111113</v>
      </c>
      <c r="IO54" s="8">
        <f>IO52/Data!$B3/Data!$B11*Data!$B15</f>
        <v>0.3116666666666667</v>
      </c>
      <c r="IP54" s="8">
        <f>IP52/Data!$B3/Data!$B11*Data!$B15</f>
        <v>0.45833333333333331</v>
      </c>
      <c r="IQ54" s="8">
        <f>IQ52/Data!$B3/Data!$B11*Data!$B15</f>
        <v>0.55000000000000004</v>
      </c>
      <c r="IR54" s="8">
        <f>IR52/Data!$B3/Data!$B11*Data!$B15</f>
        <v>0.55000000000000004</v>
      </c>
      <c r="IS54" s="8">
        <f>IS52/Data!$B3/Data!$B11*Data!$B15</f>
        <v>1.5277777777777779</v>
      </c>
      <c r="IT54" s="8">
        <f>IT52/Data!$B3/Data!$B11*Data!$B15</f>
        <v>0.55555555555555558</v>
      </c>
      <c r="IU54" s="8">
        <f>IU52/Data!$B3/Data!$B11*Data!$B15</f>
        <v>0.5277777777777779</v>
      </c>
      <c r="IV54" s="8">
        <f>IV52/Data!$B3/Data!$B11*Data!$B15</f>
        <v>0.91666666666666663</v>
      </c>
      <c r="IW54" s="8">
        <f>IW52/Data!$B3/Data!$B11*Data!$B15</f>
        <v>0.74250000000000005</v>
      </c>
      <c r="IX54" s="8">
        <f>IX52/Data!$B3/Data!$B11*Data!$B15</f>
        <v>0.75166666666666671</v>
      </c>
      <c r="IY54" s="8">
        <f>IY52/Data!$B3/Data!$B11*Data!$B15</f>
        <v>0.91666666666666663</v>
      </c>
      <c r="IZ54" s="8">
        <f>IZ52/Data!$B3/Data!$B11*Data!$B15</f>
        <v>1.1111111111111112</v>
      </c>
      <c r="JA54" s="8">
        <f>JA52/Data!$B3/Data!$B11*Data!$B15</f>
        <v>0.66666666666666663</v>
      </c>
      <c r="JB54" s="8">
        <f>JB52/Data!$B3/Data!$B11*Data!$B15</f>
        <v>0.58333333333333337</v>
      </c>
      <c r="JC54" s="8">
        <f>JC52/Data!$B3/Data!$B11*Data!$B15</f>
        <v>0.95333333333333337</v>
      </c>
      <c r="JD54" s="8">
        <f>JD52/Data!$B3/Data!$B11*Data!$B15</f>
        <v>1.0083333333333335</v>
      </c>
      <c r="JE54" s="8">
        <f>JE52/Data!$B3/Data!$B11*Data!$B15</f>
        <v>0.91666666666666663</v>
      </c>
      <c r="JF54" s="8">
        <f>JF52/Data!$B3/Data!$B11*Data!$B15</f>
        <v>1.0083333333333335</v>
      </c>
      <c r="JG54" s="8">
        <f>JG52/Data!$B3/Data!$B11*Data!$B15</f>
        <v>1.8055555555555558</v>
      </c>
      <c r="JH54" s="8">
        <f>JH52/Data!$B3/Data!$B11*Data!$B15</f>
        <v>1.0555555555555558</v>
      </c>
      <c r="JI54" s="8">
        <f>JI52/Data!$B3/Data!$B11*Data!$B15</f>
        <v>0.44444444444444448</v>
      </c>
      <c r="JJ54" s="8">
        <f>JJ52/Data!$B3/Data!$B11*Data!$B15</f>
        <v>0.45833333333333331</v>
      </c>
      <c r="JK54" s="8">
        <f>JK52/Data!$B3/Data!$B11*Data!$B15</f>
        <v>0.29333333333333333</v>
      </c>
      <c r="JL54" s="8">
        <f>JL52/Data!$B3/Data!$B11*Data!$B15</f>
        <v>0.33</v>
      </c>
      <c r="JM54" s="8">
        <f>JM52/Data!$B3/Data!$B11*Data!$B15</f>
        <v>0.40333333333333332</v>
      </c>
      <c r="JN54" s="8">
        <f>JN52/Data!$B3/Data!$B11*Data!$B15</f>
        <v>0.61111111111111116</v>
      </c>
      <c r="JO54" s="8">
        <f>JO52/Data!$B3/Data!$B11*Data!$B15</f>
        <v>0.55555555555555558</v>
      </c>
      <c r="JP54" s="8">
        <f>JP52/Data!$B3/Data!$B11*Data!$B15</f>
        <v>0.55555555555555558</v>
      </c>
      <c r="JQ54" s="8">
        <f>JQ52/Data!$B3/Data!$B11*Data!$B15</f>
        <v>1.1916666666666669</v>
      </c>
      <c r="JR54" s="8">
        <f>JR52/Data!$B3/Data!$B11*Data!$B15</f>
        <v>0.82500000000000007</v>
      </c>
      <c r="JS54" s="8">
        <f>JS52/Data!$B3/Data!$B11*Data!$B15</f>
        <v>0.82500000000000007</v>
      </c>
      <c r="JT54" s="8">
        <f>JT52/Data!$B3/Data!$B11*Data!$B15</f>
        <v>0.55000000000000004</v>
      </c>
      <c r="JU54" s="8">
        <f>JU52/Data!$B3/Data!$B11*Data!$B15</f>
        <v>0.41666666666666674</v>
      </c>
      <c r="JV54" s="8">
        <f>JV52/Data!$B3/Data!$B11*Data!$B15</f>
        <v>0.61111111111111116</v>
      </c>
      <c r="JW54" s="8">
        <f>JW52/Data!$B3/Data!$B11*Data!$B15</f>
        <v>0.55555555555555558</v>
      </c>
      <c r="JX54" s="8">
        <f>JX52/Data!$B3/Data!$B11*Data!$B15</f>
        <v>0.82500000000000007</v>
      </c>
      <c r="JY54" s="8">
        <f>JY52/Data!$B3/Data!$B11*Data!$B15</f>
        <v>0.55000000000000004</v>
      </c>
      <c r="JZ54" s="8">
        <f>JZ52/Data!$B3/Data!$B11*Data!$B15</f>
        <v>0.58666666666666667</v>
      </c>
      <c r="KA54" s="8">
        <f>KA52/Data!$B3/Data!$B11*Data!$B15</f>
        <v>0.55000000000000004</v>
      </c>
      <c r="KB54" s="8">
        <f>KB52/Data!$B3/Data!$B11*Data!$B15</f>
        <v>0.55555555555555558</v>
      </c>
      <c r="KC54" s="8">
        <f>KC52/Data!$B3/Data!$B11*Data!$B15</f>
        <v>0.55555555555555558</v>
      </c>
      <c r="KD54" s="8">
        <f>KD52/Data!$B3/Data!$B11*Data!$B15</f>
        <v>0.625</v>
      </c>
      <c r="KE54" s="8">
        <f>KE52/Data!$B3/Data!$B11*Data!$B15</f>
        <v>1.375</v>
      </c>
      <c r="KF54" s="8">
        <f>KF52/Data!$B3/Data!$B11*Data!$B15</f>
        <v>1.0083333333333335</v>
      </c>
      <c r="KG54" s="8">
        <f>KG52/Data!$B3/Data!$B11*Data!$B15</f>
        <v>1.0083333333333335</v>
      </c>
      <c r="KH54" s="8">
        <f>KH52/Data!$B3/Data!$B11*Data!$B15</f>
        <v>1.0083333333333335</v>
      </c>
      <c r="KI54" s="8">
        <f>KI52/Data!$B3/Data!$B11*Data!$B15</f>
        <v>0.83333333333333348</v>
      </c>
      <c r="KJ54" s="8">
        <f>KJ52/Data!$B3/Data!$B11*Data!$B15</f>
        <v>0.69444444444444453</v>
      </c>
      <c r="KK54" s="8">
        <f>KK52/Data!$B3/Data!$B11*Data!$B15</f>
        <v>1.0416666666666667</v>
      </c>
      <c r="KL54" s="8">
        <f>KL52/Data!$B3/Data!$B11*Data!$B15</f>
        <v>1.1916666666666669</v>
      </c>
      <c r="KM54" s="8">
        <f>KM52/Data!$B3/Data!$B11*Data!$B15</f>
        <v>1.0083333333333335</v>
      </c>
      <c r="KN54" s="8">
        <f>KN52/Data!$B3/Data!$B11*Data!$B15</f>
        <v>0.8616666666666668</v>
      </c>
      <c r="KO54" s="8">
        <f>KO52/Data!$B3/Data!$B11*Data!$B15</f>
        <v>0.82500000000000007</v>
      </c>
      <c r="KP54" s="8">
        <f>KP52/Data!$B3/Data!$B11*Data!$B15</f>
        <v>2.3611111111111116</v>
      </c>
      <c r="KQ54" s="8">
        <f>KQ52/Data!$B3/Data!$B11*Data!$B15</f>
        <v>2.2222222222222223</v>
      </c>
      <c r="KR54" s="8">
        <f>KR52/Data!$B3/Data!$B11*Data!$B15</f>
        <v>1.1111111111111112</v>
      </c>
      <c r="KS54" s="8">
        <f>KS52/Data!$B3/Data!$B11*Data!$B15</f>
        <v>1.375</v>
      </c>
      <c r="KT54" s="8">
        <f>KT52/Data!$B3/Data!$B11*Data!$B15</f>
        <v>1.375</v>
      </c>
      <c r="KU54" s="8">
        <f>KU52/Data!$B3/Data!$B11*Data!$B15</f>
        <v>1.375</v>
      </c>
      <c r="KV54" s="8">
        <f>KV52/Data!$B3/Data!$B11*Data!$B15</f>
        <v>1.0083333333333335</v>
      </c>
      <c r="KW54" s="8">
        <f>KW52/Data!$B3/Data!$B11*Data!$B15</f>
        <v>1.3194444444444444</v>
      </c>
      <c r="KX54" s="8">
        <f>KX52/Data!$B3/Data!$B11*Data!$B15</f>
        <v>1.3194444444444444</v>
      </c>
      <c r="KY54" s="8">
        <f>KY52/Data!$B3/Data!$B11*Data!$B15</f>
        <v>0.625</v>
      </c>
      <c r="KZ54" s="8">
        <f>KZ52/Data!$B3/Data!$B11*Data!$B15</f>
        <v>1.1000000000000001</v>
      </c>
      <c r="LA54" s="8">
        <f>LA52/Data!$B3/Data!$B11*Data!$B15</f>
        <v>0.82500000000000007</v>
      </c>
      <c r="LB54" s="8">
        <f>LB52/Data!$B3/Data!$B11*Data!$B15</f>
        <v>0.82500000000000007</v>
      </c>
      <c r="LC54" s="8">
        <f>LC52/Data!$B3/Data!$B11*Data!$B15</f>
        <v>0.64166666666666661</v>
      </c>
      <c r="LD54" s="8">
        <f>LD52/Data!$B3/Data!$B11*Data!$B15</f>
        <v>0.5</v>
      </c>
      <c r="LE54" s="8">
        <f>LE52/Data!$B3/Data!$B11*Data!$B15</f>
        <v>0.55555555555555558</v>
      </c>
      <c r="LF54" s="8">
        <f>LF52/Data!$B3/Data!$B11*Data!$B15</f>
        <v>0.55555555555555558</v>
      </c>
      <c r="LG54" s="8">
        <f>LG52/Data!$B3/Data!$B11*Data!$B15</f>
        <v>0.91666666666666663</v>
      </c>
      <c r="LH54" s="8">
        <f>LH52/Data!$B3/Data!$B11*Data!$B15</f>
        <v>0.84333333333333338</v>
      </c>
      <c r="LI54" s="8">
        <f>LI52/Data!$B3/Data!$B11*Data!$B15</f>
        <v>0.84333333333333338</v>
      </c>
      <c r="LJ54" s="8">
        <f>LJ52/Data!$B3/Data!$B11*Data!$B15</f>
        <v>0.3666666666666667</v>
      </c>
      <c r="LK54" s="8">
        <f>LK52/Data!$B3/Data!$B11*Data!$B15</f>
        <v>0.41666666666666674</v>
      </c>
      <c r="LL54" s="8">
        <f>LL52/Data!$B3/Data!$B11*Data!$B15</f>
        <v>0.41666666666666674</v>
      </c>
      <c r="LM54" s="8">
        <f>LM52/Data!$B3/Data!$B11*Data!$B15</f>
        <v>0.27777777777777779</v>
      </c>
      <c r="LN54" s="8">
        <f>LN52/Data!$B3/Data!$B11*Data!$B15</f>
        <v>0.29333333333333333</v>
      </c>
      <c r="LO54" s="8">
        <f>LO52/Data!$B3/Data!$B11*Data!$B15</f>
        <v>0.16500000000000001</v>
      </c>
      <c r="LP54" s="8">
        <f>LP52/Data!$B3/Data!$B11*Data!$B15</f>
        <v>0</v>
      </c>
      <c r="LQ54" s="8">
        <f>LQ52/Data!$B3/Data!$B11*Data!$B15</f>
        <v>0</v>
      </c>
      <c r="LR54" s="8">
        <f>LR52/Data!$B3/Data!$B11*Data!$B15</f>
        <v>1.3888888888888891</v>
      </c>
      <c r="LS54" s="8">
        <f>LS52/Data!$B3/Data!$B11*Data!$B15</f>
        <v>0.55555555555555558</v>
      </c>
      <c r="LT54" s="8">
        <f>LT52/Data!$B3/Data!$B11*Data!$B15</f>
        <v>0.55555555555555558</v>
      </c>
      <c r="LU54" s="8">
        <f>LU52/Data!$B3/Data!$B11*Data!$B15</f>
        <v>0.91666666666666663</v>
      </c>
      <c r="LV54" s="8">
        <f>LV52/Data!$B3/Data!$B11*Data!$B15</f>
        <v>0.73333333333333339</v>
      </c>
      <c r="LW54" s="8">
        <f>LW52/Data!$B3/Data!$B11*Data!$B15</f>
        <v>0</v>
      </c>
      <c r="LX54" s="8">
        <f>LX52/Data!$B3/Data!$B11*Data!$B15</f>
        <v>0</v>
      </c>
      <c r="LY54" s="8">
        <f>LY52/Data!$B3/Data!$B11*Data!$B15</f>
        <v>1.666666666666667</v>
      </c>
      <c r="LZ54" s="8">
        <f>LZ52/Data!$B3/Data!$B11*Data!$B15</f>
        <v>0.72222222222222221</v>
      </c>
      <c r="MA54" s="8">
        <f>MA52/Data!$B3/Data!$B11*Data!$B15</f>
        <v>0.5277777777777779</v>
      </c>
      <c r="MB54" s="8">
        <f>MB52/Data!$B3/Data!$B11*Data!$B15</f>
        <v>0.91666666666666663</v>
      </c>
      <c r="MC54" s="8">
        <f>MC52/Data!$B3/Data!$B11*Data!$B15</f>
        <v>0.73333333333333339</v>
      </c>
      <c r="MD54" s="8">
        <f>MD52/Data!$B3/Data!$B11*Data!$B15</f>
        <v>0.64166666666666661</v>
      </c>
      <c r="ME54" s="8">
        <f>ME52/Data!$B3/Data!$B11*Data!$B15</f>
        <v>0.40333333333333332</v>
      </c>
      <c r="MF54" s="8">
        <f>MF52/Data!$B3/Data!$B11*Data!$B15</f>
        <v>0.27777777777777779</v>
      </c>
      <c r="MG54" s="8">
        <f>MG52/Data!$B3/Data!$B11*Data!$B15</f>
        <v>0.27777777777777779</v>
      </c>
      <c r="MH54" s="8">
        <f>MH52/Data!$B3/Data!$B11*Data!$B15</f>
        <v>0.30555555555555558</v>
      </c>
      <c r="MI54" s="8">
        <f>MI52/Data!$B3/Data!$B11*Data!$B15</f>
        <v>0.55000000000000004</v>
      </c>
      <c r="MJ54" s="8">
        <f>MJ52/Data!$B3/Data!$B11*Data!$B15</f>
        <v>0.27500000000000002</v>
      </c>
      <c r="MK54" s="8">
        <f>MK52/Data!$B3/Data!$B11*Data!$B15</f>
        <v>0.27500000000000002</v>
      </c>
      <c r="ML54" s="8">
        <f>ML52/Data!$B3/Data!$B11*Data!$B15</f>
        <v>0.22000000000000003</v>
      </c>
      <c r="MM54" s="8">
        <f>MM52/Data!$B3/Data!$B11*Data!$B15</f>
        <v>0.22222222222222224</v>
      </c>
      <c r="MN54" s="8">
        <f>MN52/Data!$B3/Data!$B11*Data!$B15</f>
        <v>0.22222222222222224</v>
      </c>
      <c r="MO54" s="8">
        <f>MO52/Data!$B3/Data!$B11*Data!$B15</f>
        <v>0.25</v>
      </c>
      <c r="MP54" s="8">
        <f>MP52/Data!$B3/Data!$B11*Data!$B15</f>
        <v>0</v>
      </c>
      <c r="MQ54" s="8">
        <f>MQ52/Data!$B3/Data!$B11*Data!$B15</f>
        <v>0.33</v>
      </c>
      <c r="MR54" s="8">
        <f>MR52/Data!$B3/Data!$B11*Data!$B15</f>
        <v>0.33</v>
      </c>
      <c r="MS54" s="8">
        <f>MS52/Data!$B3/Data!$B11*Data!$B15</f>
        <v>0.22000000000000003</v>
      </c>
      <c r="MT54" s="8">
        <f>MT52/Data!$B3/Data!$B11*Data!$B15</f>
        <v>0.16666666666666666</v>
      </c>
      <c r="MU54" s="8">
        <f>MU52/Data!$B3/Data!$B11*Data!$B15</f>
        <v>0.11111111111111112</v>
      </c>
      <c r="MV54" s="8">
        <f>MV52/Data!$B3/Data!$B11*Data!$B15</f>
        <v>0</v>
      </c>
      <c r="MW54" s="8">
        <f>MW52/Data!$B3/Data!$B11*Data!$B15</f>
        <v>0</v>
      </c>
      <c r="MX54" s="8">
        <f>MX52/Data!$B3/Data!$B11*Data!$B15</f>
        <v>0.25666666666666671</v>
      </c>
      <c r="MY54" s="8">
        <f>MY52/Data!$B3/Data!$B11*Data!$B15</f>
        <v>0.20166666666666666</v>
      </c>
      <c r="MZ54" s="8">
        <f>MZ52/Data!$B3/Data!$B11*Data!$B15</f>
        <v>0.12833333333333335</v>
      </c>
      <c r="NA54" s="8">
        <f>NA52/Data!$B3/Data!$B11*Data!$B15</f>
        <v>0.1388888888888889</v>
      </c>
      <c r="NB54" s="8">
        <f>NB52/Data!$B3/Data!$B11*Data!$B15</f>
        <v>0.1388888888888889</v>
      </c>
    </row>
    <row r="55" spans="1:366" ht="15">
      <c r="B55" s="8" t="s">
        <v>84</v>
      </c>
      <c r="C55" s="8">
        <f>C52/Data!$B3/Data!$B16*Data!$B14/Data!$B13</f>
        <v>0.1550463506985246</v>
      </c>
      <c r="D55" s="8">
        <f>D52/Data!$B3/Data!$B16*Data!$B14/Data!$B13</f>
        <v>0.57305131218174687</v>
      </c>
      <c r="E55" s="8">
        <f>E52/Data!$B3/Data!$B16*Data!$B14/Data!$B13</f>
        <v>0.57305131218174687</v>
      </c>
      <c r="F55" s="8">
        <f>F52/Data!$B3/Data!$B16*Data!$B14/Data!$B13</f>
        <v>0.65491578535056783</v>
      </c>
      <c r="G55" s="8">
        <f>G52/Data!$B3/Data!$B16*Data!$B14/Data!$B13</f>
        <v>0.57305131218174687</v>
      </c>
      <c r="H55" s="8">
        <f>H52/Data!$B3/Data!$B16*Data!$B14/Data!$B13</f>
        <v>0.37211124167645904</v>
      </c>
      <c r="I55" s="8">
        <f>I52/Data!$B3/Data!$B16*Data!$B14/Data!$B13</f>
        <v>0.62018540279409839</v>
      </c>
      <c r="J55" s="8">
        <f>J52/Data!$B3/Data!$B16*Data!$B14/Data!$B13</f>
        <v>0.93027810419114754</v>
      </c>
      <c r="K55" s="8">
        <f>K52/Data!$B3/Data!$B16*Data!$B14/Data!$B13</f>
        <v>0.65491578535056783</v>
      </c>
      <c r="L55" s="8">
        <f>L52/Data!$B3/Data!$B16*Data!$B14/Data!$B13</f>
        <v>0.57305131218174687</v>
      </c>
      <c r="M55" s="8">
        <f>M52/Data!$B3/Data!$B16*Data!$B14/Data!$B13</f>
        <v>0.57305131218174687</v>
      </c>
      <c r="N55" s="8">
        <f>N52/Data!$B3/Data!$B16*Data!$B14/Data!$B13</f>
        <v>0.65491578535056783</v>
      </c>
      <c r="O55" s="8">
        <f>O52/Data!$B3/Data!$B16*Data!$B14/Data!$B13</f>
        <v>0.86825956391173775</v>
      </c>
      <c r="P55" s="8">
        <f>P52/Data!$B3/Data!$B16*Data!$B14/Data!$B13</f>
        <v>1.4884449667058361</v>
      </c>
      <c r="Q55" s="8">
        <f>Q52/Data!$B3/Data!$B16*Data!$B14/Data!$B13</f>
        <v>1.3644078861470164</v>
      </c>
      <c r="R55" s="8">
        <f>R52/Data!$B3/Data!$B16*Data!$B14/Data!$B13</f>
        <v>2.2103407755581665</v>
      </c>
      <c r="S55" s="8">
        <f>S52/Data!$B3/Data!$B16*Data!$B14/Data!$B13</f>
        <v>1.1461026243634937</v>
      </c>
      <c r="T55" s="8">
        <f>T52/Data!$B3/Data!$B16*Data!$B14/Data!$B13</f>
        <v>0</v>
      </c>
      <c r="U55" s="8">
        <f>U52/Data!$B3/Data!$B16*Data!$B14/Data!$B13</f>
        <v>1.2279670975323147</v>
      </c>
      <c r="V55" s="8">
        <f>V52/Data!$B3/Data!$B16*Data!$B14/Data!$B13</f>
        <v>0.86825956391173775</v>
      </c>
      <c r="W55" s="8">
        <f>W52/Data!$B3/Data!$B16*Data!$B14/Data!$B13</f>
        <v>0.86825956391173775</v>
      </c>
      <c r="X55" s="8">
        <f>X52/Data!$B3/Data!$B16*Data!$B14/Data!$B13</f>
        <v>0.93027810419114754</v>
      </c>
      <c r="Y55" s="8">
        <f>Y52/Data!$B3/Data!$B16*Data!$B14/Data!$B13</f>
        <v>1.4735605170387776</v>
      </c>
      <c r="Z55" s="8">
        <f>Z52/Data!$B3/Data!$B16*Data!$B14/Data!$B13</f>
        <v>0.49118683901292592</v>
      </c>
      <c r="AA55" s="8">
        <f>AA52/Data!$B3/Data!$B16*Data!$B14/Data!$B13</f>
        <v>0.65491578535056783</v>
      </c>
      <c r="AB55" s="8">
        <f>AB52/Data!$B3/Data!$B16*Data!$B14/Data!$B13</f>
        <v>0.65491578535056783</v>
      </c>
      <c r="AC55" s="8">
        <f>AC52/Data!$B3/Data!$B16*Data!$B14/Data!$B13</f>
        <v>0.86825956391173775</v>
      </c>
      <c r="AD55" s="8">
        <f>AD52/Data!$B3/Data!$B16*Data!$B14/Data!$B13</f>
        <v>0.86825956391173775</v>
      </c>
      <c r="AE55" s="8">
        <f>AE52/Data!$B3/Data!$B16*Data!$B14/Data!$B13</f>
        <v>0.93027810419114754</v>
      </c>
      <c r="AF55" s="8">
        <f>AF52/Data!$B3/Data!$B16*Data!$B14/Data!$B13</f>
        <v>1.3916960438699568</v>
      </c>
      <c r="AG55" s="8">
        <f>AG52/Data!$B3/Data!$B16*Data!$B14/Data!$B13</f>
        <v>0.73678025851938878</v>
      </c>
      <c r="AH55" s="8">
        <f>AH52/Data!$B3/Data!$B16*Data!$B14/Data!$B13</f>
        <v>0.65491578535056783</v>
      </c>
      <c r="AI55" s="8">
        <f>AI52/Data!$B3/Data!$B16*Data!$B14/Data!$B13</f>
        <v>0.49118683901292592</v>
      </c>
      <c r="AJ55" s="8">
        <f>AJ52/Data!$B3/Data!$B16*Data!$B14/Data!$B13</f>
        <v>0.62018540279409839</v>
      </c>
      <c r="AK55" s="8">
        <f>AK52/Data!$B3/Data!$B16*Data!$B14/Data!$B13</f>
        <v>0.86825956391173775</v>
      </c>
      <c r="AL55" s="8">
        <f>AL52/Data!$B3/Data!$B16*Data!$B14/Data!$B13</f>
        <v>1.0543151847499674</v>
      </c>
      <c r="AM55" s="8">
        <f>AM52/Data!$B3/Data!$B16*Data!$B14/Data!$B13</f>
        <v>1.3916960438699568</v>
      </c>
      <c r="AN55" s="8">
        <f>AN52/Data!$B3/Data!$B16*Data!$B14/Data!$B13</f>
        <v>0.98237367802585185</v>
      </c>
      <c r="AO55" s="8">
        <f>AO52/Data!$B3/Data!$B16*Data!$B14/Data!$B13</f>
        <v>0.98237367802585185</v>
      </c>
      <c r="AP55" s="8">
        <f>AP52/Data!$B3/Data!$B16*Data!$B14/Data!$B13</f>
        <v>0.81864473168820984</v>
      </c>
      <c r="AQ55" s="8">
        <f>AQ52/Data!$B3/Data!$B16*Data!$B14/Data!$B13</f>
        <v>1.4884449667058361</v>
      </c>
      <c r="AR55" s="8">
        <f>AR52/Data!$B3/Data!$B16*Data!$B14/Data!$B13</f>
        <v>1.4884449667058361</v>
      </c>
      <c r="AS55" s="8">
        <f>AS52/Data!$B3/Data!$B16*Data!$B14/Data!$B13</f>
        <v>1.2403708055881968</v>
      </c>
      <c r="AT55" s="8">
        <f>AT52/Data!$B3/Data!$B16*Data!$B14/Data!$B13</f>
        <v>2.2922052487269875</v>
      </c>
      <c r="AU55" s="8">
        <f>AU52/Data!$B3/Data!$B16*Data!$B14/Data!$B13</f>
        <v>0.98237367802585185</v>
      </c>
      <c r="AV55" s="8">
        <f>AV52/Data!$B3/Data!$B16*Data!$B14/Data!$B13</f>
        <v>1.0642381511946728</v>
      </c>
      <c r="AW55" s="8">
        <f>AW52/Data!$B3/Data!$B16*Data!$B14/Data!$B13</f>
        <v>0.65491578535056783</v>
      </c>
      <c r="AX55" s="8">
        <f>AX52/Data!$B3/Data!$B16*Data!$B14/Data!$B13</f>
        <v>1.2403708055881968</v>
      </c>
      <c r="AY55" s="8">
        <f>AY52/Data!$B3/Data!$B16*Data!$B14/Data!$B13</f>
        <v>1.7365191278234755</v>
      </c>
      <c r="AZ55" s="8">
        <f>AZ52/Data!$B3/Data!$B16*Data!$B14/Data!$B13</f>
        <v>1.4884449667058361</v>
      </c>
      <c r="BA55" s="8">
        <f>BA52/Data!$B3/Data!$B16*Data!$B14/Data!$B13</f>
        <v>2.4559341950646294</v>
      </c>
      <c r="BB55" s="8">
        <f>BB52/Data!$B3/Data!$B16*Data!$B14/Data!$B13</f>
        <v>1.1051703877790833</v>
      </c>
      <c r="BC55" s="8">
        <f>BC52/Data!$B3/Data!$B16*Data!$B14/Data!$B13</f>
        <v>1.1461026243634937</v>
      </c>
      <c r="BD55" s="8">
        <f>BD52/Data!$B3/Data!$B16*Data!$B14/Data!$B13</f>
        <v>1.1461026243634937</v>
      </c>
      <c r="BE55" s="8">
        <f>BE52/Data!$B3/Data!$B16*Data!$B14/Data!$B13</f>
        <v>0.74422248335291807</v>
      </c>
      <c r="BF55" s="8">
        <f>BF52/Data!$B3/Data!$B16*Data!$B14/Data!$B13</f>
        <v>0.74422248335291807</v>
      </c>
      <c r="BG55" s="8">
        <f>BG52/Data!$B3/Data!$B16*Data!$B14/Data!$B13</f>
        <v>0.93027810419114754</v>
      </c>
      <c r="BH55" s="8">
        <f>BH52/Data!$B3/Data!$B16*Data!$B14/Data!$B13</f>
        <v>1.2279670975323147</v>
      </c>
      <c r="BI55" s="8">
        <f>BI52/Data!$B3/Data!$B16*Data!$B14/Data!$B13</f>
        <v>0.81864473168820984</v>
      </c>
      <c r="BJ55" s="8">
        <f>BJ52/Data!$B3/Data!$B16*Data!$B14/Data!$B13</f>
        <v>0.81864473168820984</v>
      </c>
      <c r="BK55" s="8">
        <f>BK52/Data!$B3/Data!$B16*Data!$B14/Data!$B13</f>
        <v>0.81864473168820984</v>
      </c>
      <c r="BL55" s="8">
        <f>BL52/Data!$B3/Data!$B16*Data!$B14/Data!$B13</f>
        <v>0.86825956391173775</v>
      </c>
      <c r="BM55" s="8">
        <f>BM52/Data!$B3/Data!$B16*Data!$B14/Data!$B13</f>
        <v>1.4884449667058361</v>
      </c>
      <c r="BN55" s="8">
        <f>BN52/Data!$B3/Data!$B16*Data!$B14/Data!$B13</f>
        <v>1.5504635069852462</v>
      </c>
      <c r="BO55" s="8">
        <f>BO52/Data!$B3/Data!$B16*Data!$B14/Data!$B13</f>
        <v>1.8828828828828827</v>
      </c>
      <c r="BP55" s="8">
        <f>BP52/Data!$B3/Data!$B16*Data!$B14/Data!$B13</f>
        <v>1.0642381511946728</v>
      </c>
      <c r="BQ55" s="8">
        <f>BQ52/Data!$B3/Data!$B16*Data!$B14/Data!$B13</f>
        <v>1.0642381511946728</v>
      </c>
      <c r="BR55" s="8">
        <f>BR52/Data!$B3/Data!$B16*Data!$B14/Data!$B13</f>
        <v>0.9005092048570309</v>
      </c>
      <c r="BS55" s="8">
        <f>BS52/Data!$B3/Data!$B16*Data!$B14/Data!$B13</f>
        <v>1.2403708055881968</v>
      </c>
      <c r="BT55" s="8">
        <f>BT52/Data!$B3/Data!$B16*Data!$B14/Data!$B13</f>
        <v>1.5504635069852462</v>
      </c>
      <c r="BU55" s="8">
        <f>BU52/Data!$B3/Data!$B16*Data!$B14/Data!$B13</f>
        <v>1.2403708055881968</v>
      </c>
      <c r="BV55" s="8">
        <f>BV52/Data!$B3/Data!$B16*Data!$B14/Data!$B13</f>
        <v>1.1461026243634937</v>
      </c>
      <c r="BW55" s="8">
        <f>BW52/Data!$B3/Data!$B16*Data!$B14/Data!$B13</f>
        <v>0.73678025851938878</v>
      </c>
      <c r="BX55" s="8">
        <f>BX52/Data!$B3/Data!$B16*Data!$B14/Data!$B13</f>
        <v>0.73678025851938878</v>
      </c>
      <c r="BY55" s="8">
        <f>BY52/Data!$B3/Data!$B16*Data!$B14/Data!$B13</f>
        <v>0.65491578535056783</v>
      </c>
      <c r="BZ55" s="8">
        <f>BZ52/Data!$B3/Data!$B16*Data!$B14/Data!$B13</f>
        <v>0.74422248335291807</v>
      </c>
      <c r="CA55" s="8">
        <f>CA52/Data!$B3/Data!$B16*Data!$B14/Data!$B13</f>
        <v>1.4884449667058361</v>
      </c>
      <c r="CB55" s="8">
        <f>CB52/Data!$B3/Data!$B16*Data!$B14/Data!$B13</f>
        <v>0</v>
      </c>
      <c r="CC55" s="8">
        <f>CC52/Data!$B3/Data!$B16*Data!$B14/Data!$B13</f>
        <v>1.6372894633764197</v>
      </c>
      <c r="CD55" s="8">
        <f>CD52/Data!$B3/Data!$B16*Data!$B14/Data!$B13</f>
        <v>0.81864473168820984</v>
      </c>
      <c r="CE55" s="8">
        <f>CE52/Data!$B3/Data!$B16*Data!$B14/Data!$B13</f>
        <v>1.2279670975323147</v>
      </c>
      <c r="CF55" s="8">
        <f>CF52/Data!$B3/Data!$B16*Data!$B14/Data!$B13</f>
        <v>1.7191539365452408</v>
      </c>
      <c r="CG55" s="8">
        <f>CG52/Data!$B3/Data!$B16*Data!$B14/Data!$B13</f>
        <v>3.1009270139704923</v>
      </c>
      <c r="CH55" s="8">
        <f>CH52/Data!$B3/Data!$B16*Data!$B14/Data!$B13</f>
        <v>1.9845932889411151</v>
      </c>
      <c r="CI55" s="8">
        <f>CI52/Data!$B3/Data!$B16*Data!$B14/Data!$B13</f>
        <v>1.7365191278234755</v>
      </c>
      <c r="CJ55" s="8">
        <f>CJ52/Data!$B3/Data!$B16*Data!$B14/Data!$B13</f>
        <v>2.9471210340775551</v>
      </c>
      <c r="CK55" s="8">
        <f>CK52/Data!$B3/Data!$B16*Data!$B14/Data!$B13</f>
        <v>1.6372894633764197</v>
      </c>
      <c r="CL55" s="8">
        <f>CL52/Data!$B3/Data!$B16*Data!$B14/Data!$B13</f>
        <v>1.6372894633764197</v>
      </c>
      <c r="CM55" s="8">
        <f>CM52/Data!$B3/Data!$B16*Data!$B14/Data!$B13</f>
        <v>2.6196631414022713</v>
      </c>
      <c r="CN55" s="8">
        <f>CN52/Data!$B3/Data!$B16*Data!$B14/Data!$B13</f>
        <v>2.7288157722940327</v>
      </c>
      <c r="CO55" s="8">
        <f>CO52/Data!$B3/Data!$B16*Data!$B14/Data!$B13</f>
        <v>1.9845932889411151</v>
      </c>
      <c r="CP55" s="8">
        <f>CP52/Data!$B3/Data!$B16*Data!$B14/Data!$B13</f>
        <v>1.7365191278234755</v>
      </c>
      <c r="CQ55" s="8">
        <f>CQ52/Data!$B3/Data!$B16*Data!$B14/Data!$B13</f>
        <v>2.9471210340775551</v>
      </c>
      <c r="CR55" s="8">
        <f>CR52/Data!$B3/Data!$B16*Data!$B14/Data!$B13</f>
        <v>2.1284763023893456</v>
      </c>
      <c r="CS55" s="8">
        <f>CS52/Data!$B3/Data!$B16*Data!$B14/Data!$B13</f>
        <v>2.1284763023893456</v>
      </c>
      <c r="CT55" s="8">
        <f>CT52/Data!$B3/Data!$B16*Data!$B14/Data!$B13</f>
        <v>2.1284763023893456</v>
      </c>
      <c r="CU55" s="8">
        <f>CU52/Data!$B3/Data!$B16*Data!$B14/Data!$B13</f>
        <v>1.8605562083822951</v>
      </c>
      <c r="CV55" s="8">
        <f>CV52/Data!$B3/Data!$B16*Data!$B14/Data!$B13</f>
        <v>1.8605562083822951</v>
      </c>
      <c r="CW55" s="8">
        <f>CW52/Data!$B3/Data!$B16*Data!$B14/Data!$B13</f>
        <v>0</v>
      </c>
      <c r="CX55" s="8">
        <f>CX52/Data!$B3/Data!$B16*Data!$B14/Data!$B13</f>
        <v>2.6196631414022713</v>
      </c>
      <c r="CY55" s="8">
        <f>CY52/Data!$B3/Data!$B16*Data!$B14/Data!$B13</f>
        <v>1.1461026243634937</v>
      </c>
      <c r="CZ55" s="8">
        <f>CZ52/Data!$B3/Data!$B16*Data!$B14/Data!$B13</f>
        <v>0.81864473168820984</v>
      </c>
      <c r="DA55" s="8">
        <f>DA52/Data!$B3/Data!$B16*Data!$B14/Data!$B13</f>
        <v>0.73678025851938878</v>
      </c>
      <c r="DB55" s="8">
        <f>DB52/Data!$B3/Data!$B16*Data!$B14/Data!$B13</f>
        <v>1.8605562083822951</v>
      </c>
      <c r="DC55" s="8">
        <f>DC52/Data!$B3/Data!$B16*Data!$B14/Data!$B13</f>
        <v>1.8605562083822951</v>
      </c>
      <c r="DD55" s="8">
        <f>DD52/Data!$B3/Data!$B16*Data!$B14/Data!$B13</f>
        <v>1.7365191278234755</v>
      </c>
      <c r="DE55" s="8">
        <f>DE52/Data!$B3/Data!$B16*Data!$B14/Data!$B13</f>
        <v>2.6196631414022713</v>
      </c>
      <c r="DF55" s="8">
        <f>DF52/Data!$B3/Data!$B16*Data!$B14/Data!$B13</f>
        <v>2.1284763023893456</v>
      </c>
      <c r="DG55" s="8">
        <f>DG52/Data!$B3/Data!$B16*Data!$B14/Data!$B13</f>
        <v>1.9647473560517037</v>
      </c>
      <c r="DH55" s="8">
        <f>DH52/Data!$B3/Data!$B16*Data!$B14/Data!$B13</f>
        <v>1.8828828828828827</v>
      </c>
      <c r="DI55" s="8">
        <f>DI52/Data!$B3/Data!$B16*Data!$B14/Data!$B13</f>
        <v>2.4807416111763936</v>
      </c>
      <c r="DJ55" s="8">
        <f>DJ52/Data!$B3/Data!$B16*Data!$B14/Data!$B13</f>
        <v>2.4807416111763936</v>
      </c>
      <c r="DK55" s="8">
        <f>DK52/Data!$B3/Data!$B16*Data!$B14/Data!$B13</f>
        <v>1.9845932889411151</v>
      </c>
      <c r="DL55" s="8">
        <f>DL52/Data!$B3/Data!$B16*Data!$B14/Data!$B13</f>
        <v>2.9471210340775551</v>
      </c>
      <c r="DM55" s="8">
        <f>DM52/Data!$B3/Data!$B16*Data!$B14/Data!$B13</f>
        <v>2.6196631414022713</v>
      </c>
      <c r="DN55" s="8">
        <f>DN52/Data!$B3/Data!$B16*Data!$B14/Data!$B13</f>
        <v>2.4559341950646294</v>
      </c>
      <c r="DO55" s="8">
        <f>DO52/Data!$B3/Data!$B16*Data!$B14/Data!$B13</f>
        <v>1.9647473560517037</v>
      </c>
      <c r="DP55" s="8">
        <f>DP52/Data!$B3/Data!$B16*Data!$B14/Data!$B13</f>
        <v>2.4807416111763936</v>
      </c>
      <c r="DQ55" s="8">
        <f>DQ52/Data!$B3/Data!$B16*Data!$B14/Data!$B13</f>
        <v>1.7365191278234755</v>
      </c>
      <c r="DR55" s="8">
        <f>DR52/Data!$B3/Data!$B16*Data!$B14/Data!$B13</f>
        <v>1.4264264264264264</v>
      </c>
      <c r="DS55" s="8">
        <f>DS52/Data!$B3/Data!$B16*Data!$B14/Data!$B13</f>
        <v>0.81864473168820984</v>
      </c>
      <c r="DT55" s="8">
        <f>DT52/Data!$B3/Data!$B16*Data!$B14/Data!$B13</f>
        <v>0.81864473168820984</v>
      </c>
      <c r="DU55" s="8">
        <f>DU52/Data!$B3/Data!$B16*Data!$B14/Data!$B13</f>
        <v>0.57305131218174687</v>
      </c>
      <c r="DV55" s="8">
        <f>DV52/Data!$B3/Data!$B16*Data!$B14/Data!$B13</f>
        <v>0.81864473168820984</v>
      </c>
      <c r="DW55" s="8">
        <f>DW52/Data!$B3/Data!$B16*Data!$B14/Data!$B13</f>
        <v>1.2403708055881968</v>
      </c>
      <c r="DX55" s="8">
        <f>DX52/Data!$B3/Data!$B16*Data!$B14/Data!$B13</f>
        <v>1.2403708055881968</v>
      </c>
      <c r="DY55" s="8">
        <f>DY52/Data!$B3/Data!$B16*Data!$B14/Data!$B13</f>
        <v>0.93027810419114754</v>
      </c>
      <c r="DZ55" s="8">
        <f>DZ52/Data!$B3/Data!$B16*Data!$B14/Data!$B13</f>
        <v>0.9005092048570309</v>
      </c>
      <c r="EA55" s="8">
        <f>EA52/Data!$B3/Data!$B16*Data!$B14/Data!$B13</f>
        <v>0.81864473168820984</v>
      </c>
      <c r="EB55" s="8">
        <f>EB52/Data!$B3/Data!$B16*Data!$B14/Data!$B13</f>
        <v>0.65491578535056783</v>
      </c>
      <c r="EC55" s="8">
        <f>EC52/Data!$B3/Data!$B16*Data!$B14/Data!$B13</f>
        <v>0.81864473168820984</v>
      </c>
      <c r="ED55" s="8">
        <f>ED52/Data!$B3/Data!$B16*Data!$B14/Data!$B13</f>
        <v>0.80624102363232775</v>
      </c>
      <c r="EE55" s="8">
        <f>EE52/Data!$B3/Data!$B16*Data!$B14/Data!$B13</f>
        <v>1.116333725029377</v>
      </c>
      <c r="EF55" s="8">
        <f>EF52/Data!$B3/Data!$B16*Data!$B14/Data!$B13</f>
        <v>0</v>
      </c>
      <c r="EG55" s="8">
        <f>EG52/Data!$B3/Data!$B16*Data!$B14/Data!$B13</f>
        <v>2.0466118292205246</v>
      </c>
      <c r="EH55" s="8">
        <f>EH52/Data!$B3/Data!$B16*Data!$B14/Data!$B13</f>
        <v>1.6372894633764197</v>
      </c>
      <c r="EI55" s="8">
        <f>EI52/Data!$B3/Data!$B16*Data!$B14/Data!$B13</f>
        <v>1.2279670975323147</v>
      </c>
      <c r="EJ55" s="8">
        <f>EJ52/Data!$B3/Data!$B16*Data!$B14/Data!$B13</f>
        <v>0.81864473168820984</v>
      </c>
      <c r="EK55" s="8">
        <f>EK52/Data!$B3/Data!$B16*Data!$B14/Data!$B13</f>
        <v>1.3644078861470164</v>
      </c>
      <c r="EL55" s="8">
        <f>EL52/Data!$B3/Data!$B16*Data!$B14/Data!$B13</f>
        <v>1.8605562083822951</v>
      </c>
      <c r="EM55" s="8">
        <f>EM52/Data!$B3/Data!$B16*Data!$B14/Data!$B13</f>
        <v>1.8605562083822951</v>
      </c>
      <c r="EN55" s="8">
        <f>EN52/Data!$B3/Data!$B16*Data!$B14/Data!$B13</f>
        <v>3.2745789267528393</v>
      </c>
      <c r="EO55" s="8">
        <f>EO52/Data!$B3/Data!$B16*Data!$B14/Data!$B13</f>
        <v>2.0466118292205246</v>
      </c>
      <c r="EP55" s="8">
        <f>EP52/Data!$B3/Data!$B16*Data!$B14/Data!$B13</f>
        <v>2.0466118292205246</v>
      </c>
      <c r="EQ55" s="8">
        <f>EQ52/Data!$B3/Data!$B16*Data!$B14/Data!$B13</f>
        <v>1.9647473560517037</v>
      </c>
      <c r="ER55" s="8">
        <f>ER52/Data!$B3/Data!$B16*Data!$B14/Data!$B13</f>
        <v>2.7288157722940327</v>
      </c>
      <c r="ES55" s="8">
        <f>ES52/Data!$B3/Data!$B16*Data!$B14/Data!$B13</f>
        <v>2.4807416111763936</v>
      </c>
      <c r="ET55" s="8">
        <f>ET52/Data!$B3/Data!$B16*Data!$B14/Data!$B13</f>
        <v>2.1706489097793447</v>
      </c>
      <c r="EU55" s="8">
        <f>EU52/Data!$B3/Data!$B16*Data!$B14/Data!$B13</f>
        <v>3.2745789267528393</v>
      </c>
      <c r="EV55" s="8">
        <f>EV52/Data!$B3/Data!$B16*Data!$B14/Data!$B13</f>
        <v>3.110849980415197</v>
      </c>
      <c r="EW55" s="8">
        <f>EW52/Data!$B3/Data!$B16*Data!$B14/Data!$B13</f>
        <v>2.0466118292205246</v>
      </c>
      <c r="EX55" s="8">
        <f>EX52/Data!$B3/Data!$B16*Data!$B14/Data!$B13</f>
        <v>3.2745789267528393</v>
      </c>
      <c r="EY55" s="8">
        <f>EY52/Data!$B3/Data!$B16*Data!$B14/Data!$B13</f>
        <v>4.3412978195586893</v>
      </c>
      <c r="EZ55" s="8">
        <f>EZ52/Data!$B3/Data!$B16*Data!$B14/Data!$B13</f>
        <v>3.1009270139704923</v>
      </c>
      <c r="FA55" s="8">
        <f>FA52/Data!$B3/Data!$B16*Data!$B14/Data!$B13</f>
        <v>2.1706489097793447</v>
      </c>
      <c r="FB55" s="913">
        <f>FB52/Data!$B3/Data!$B16*Data!$B14/Data!$B13</f>
        <v>3.2745789267528393</v>
      </c>
      <c r="FC55" s="8">
        <f>FC52/Data!$B3/Data!$B16*Data!$B14/Data!$B13</f>
        <v>2.8652565609087346</v>
      </c>
      <c r="FD55" s="8">
        <f>FD52/Data!$B3/Data!$B16*Data!$B14/Data!$B13</f>
        <v>2.0466118292205246</v>
      </c>
      <c r="FE55" s="8">
        <f>FE52/Data!$B3/Data!$B16*Data!$B14/Data!$B13</f>
        <v>2.1284763023893456</v>
      </c>
      <c r="FF55" s="8">
        <f>FF52/Data!$B3/Data!$B16*Data!$B14/Data!$B13</f>
        <v>3.1009270139704923</v>
      </c>
      <c r="FG55" s="8">
        <f>FG52/Data!$B3/Data!$B16*Data!$B14/Data!$B13</f>
        <v>2.4807416111763936</v>
      </c>
      <c r="FH55" s="8">
        <f>FH52/Data!$B3/Data!$B16*Data!$B14/Data!$B13</f>
        <v>1.8605562083822951</v>
      </c>
      <c r="FI55" s="8">
        <f>FI52/Data!$B3/Data!$B16*Data!$B14/Data!$B13</f>
        <v>2.2103407755581665</v>
      </c>
      <c r="FJ55" s="8">
        <f>FJ52/Data!$B3/Data!$B16*Data!$B14/Data!$B13</f>
        <v>1.7191539365452408</v>
      </c>
      <c r="FK55" s="8">
        <f>FK52/Data!$B3/Data!$B16*Data!$B14/Data!$B13</f>
        <v>1.6372894633764197</v>
      </c>
      <c r="FL55" s="8">
        <f>FL52/Data!$B3/Data!$B16*Data!$B14/Data!$B13</f>
        <v>1.3098315707011357</v>
      </c>
      <c r="FM55" s="8">
        <f>FM52/Data!$B3/Data!$B16*Data!$B14/Data!$B13</f>
        <v>0.74422248335291807</v>
      </c>
      <c r="FN55" s="8">
        <f>FN52/Data!$B3/Data!$B16*Data!$B14/Data!$B13</f>
        <v>0.99229664447055754</v>
      </c>
      <c r="FO55" s="8">
        <f>FO52/Data!$B3/Data!$B16*Data!$B14/Data!$B13</f>
        <v>0.99229664447055754</v>
      </c>
      <c r="FP55" s="8">
        <f>FP52/Data!$B3/Data!$B16*Data!$B14/Data!$B13</f>
        <v>0.81864473168820984</v>
      </c>
      <c r="FQ55" s="8">
        <f>FQ52/Data!$B3/Data!$B16*Data!$B14/Data!$B13</f>
        <v>0.65491578535056783</v>
      </c>
      <c r="FR55" s="8">
        <f>FR52/Data!$B3/Data!$B16*Data!$B14/Data!$B13</f>
        <v>0.73678025851938878</v>
      </c>
      <c r="FS55" s="8">
        <f>FS52/Data!$B3/Data!$B16*Data!$B14/Data!$B13</f>
        <v>0.65491578535056783</v>
      </c>
      <c r="FT55" s="8">
        <f>FT52/Data!$B3/Data!$B16*Data!$B14/Data!$B13</f>
        <v>0.99229664447055754</v>
      </c>
      <c r="FU55" s="8">
        <f>FU52/Data!$B3/Data!$B16*Data!$B14/Data!$B13</f>
        <v>0.99229664447055754</v>
      </c>
      <c r="FV55" s="8">
        <f>FV52/Data!$B3/Data!$B16*Data!$B14/Data!$B13</f>
        <v>0.99229664447055754</v>
      </c>
      <c r="FW55" s="8">
        <f>FW52/Data!$B3/Data!$B16*Data!$B14/Data!$B13</f>
        <v>1.3098315707011357</v>
      </c>
      <c r="FX55" s="8">
        <f>FX52/Data!$B3/Data!$B16*Data!$B14/Data!$B13</f>
        <v>0.81864473168820984</v>
      </c>
      <c r="FY55" s="8">
        <f>FY52/Data!$B3/Data!$B16*Data!$B14/Data!$B13</f>
        <v>0.81864473168820984</v>
      </c>
      <c r="FZ55" s="8">
        <f>FZ52/Data!$B3/Data!$B16*Data!$B14/Data!$B13</f>
        <v>0.81864473168820984</v>
      </c>
      <c r="GA55" s="8">
        <f>GA52/Data!$B3/Data!$B16*Data!$B14/Data!$B13</f>
        <v>0.99229664447055754</v>
      </c>
      <c r="GB55" s="8">
        <f>GB52/Data!$B3/Data!$B16*Data!$B14/Data!$B13</f>
        <v>0.99229664447055754</v>
      </c>
      <c r="GC55" s="8">
        <f>GC52/Data!$B3/Data!$B16*Data!$B14/Data!$B13</f>
        <v>0.93027810419114754</v>
      </c>
      <c r="GD55" s="8">
        <f>GD52/Data!$B3/Data!$B16*Data!$B14/Data!$B13</f>
        <v>1.4735605170387776</v>
      </c>
      <c r="GE55" s="8">
        <f>GE52/Data!$B3/Data!$B16*Data!$B14/Data!$B13</f>
        <v>0.73678025851938878</v>
      </c>
      <c r="GF55" s="8">
        <f>GF52/Data!$B3/Data!$B16*Data!$B14/Data!$B13</f>
        <v>0.57305131218174687</v>
      </c>
      <c r="GG55" s="8">
        <f>GG52/Data!$B3/Data!$B16*Data!$B14/Data!$B13</f>
        <v>0.65491578535056783</v>
      </c>
      <c r="GH55" s="8">
        <f>GH52/Data!$B3/Data!$B16*Data!$B14/Data!$B13</f>
        <v>0.74422248335291807</v>
      </c>
      <c r="GI55" s="8">
        <f>GI52/Data!$B3/Data!$B16*Data!$B14/Data!$B13</f>
        <v>0.86825956391173775</v>
      </c>
      <c r="GJ55" s="8">
        <f>GJ52/Data!$B3/Data!$B16*Data!$B14/Data!$B13</f>
        <v>1.5504635069852462</v>
      </c>
      <c r="GK55" s="8">
        <f>GK52/Data!$B3/Data!$B16*Data!$B14/Data!$B13</f>
        <v>1.5554249902075985</v>
      </c>
      <c r="GL55" s="8">
        <f>GL52/Data!$B3/Data!$B16*Data!$B14/Data!$B13</f>
        <v>0.98237367802585185</v>
      </c>
      <c r="GM55" s="8">
        <f>GM52/Data!$B3/Data!$B16*Data!$B14/Data!$B13</f>
        <v>0.57305131218174687</v>
      </c>
      <c r="GN55" s="8">
        <f>GN52/Data!$B3/Data!$B16*Data!$B14/Data!$B13</f>
        <v>0.81864473168820984</v>
      </c>
      <c r="GO55" s="8">
        <f>GO52/Data!$B3/Data!$B16*Data!$B14/Data!$B13</f>
        <v>0.86825956391173775</v>
      </c>
      <c r="GP55" s="8">
        <f>GP52/Data!$B3/Data!$B16*Data!$B14/Data!$B13</f>
        <v>0.99229664447055754</v>
      </c>
      <c r="GQ55" s="8">
        <f>GQ52/Data!$B3/Data!$B16*Data!$B14/Data!$B13</f>
        <v>0.93027810419114754</v>
      </c>
      <c r="GR55" s="8">
        <f>GR52/Data!$B3/Data!$B16*Data!$B14/Data!$B13</f>
        <v>0.9005092048570309</v>
      </c>
      <c r="GS55" s="8">
        <f>GS52/Data!$B3/Data!$B16*Data!$B14/Data!$B13</f>
        <v>0.9005092048570309</v>
      </c>
      <c r="GT55" s="8">
        <f>GT52/Data!$B3/Data!$B16*Data!$B14/Data!$B13</f>
        <v>0.9005092048570309</v>
      </c>
      <c r="GU55" s="8">
        <f>GU52/Data!$B3/Data!$B16*Data!$B14/Data!$B13</f>
        <v>1.2279670975323147</v>
      </c>
      <c r="GV55" s="8">
        <f>GV52/Data!$B3/Data!$B16*Data!$B14/Data!$B13</f>
        <v>1.7365191278234755</v>
      </c>
      <c r="GW55" s="8">
        <f>GW52/Data!$B3/Data!$B16*Data!$B14/Data!$B13</f>
        <v>1.7365191278234755</v>
      </c>
      <c r="GX55" s="8">
        <f>GX52/Data!$B3/Data!$B16*Data!$B14/Data!$B13</f>
        <v>1.8605562083822951</v>
      </c>
      <c r="GY55" s="8">
        <f>GY52/Data!$B3/Data!$B16*Data!$B14/Data!$B13</f>
        <v>2.7015276145710927</v>
      </c>
      <c r="GZ55" s="8">
        <f>GZ52/Data!$B3/Data!$B16*Data!$B14/Data!$B13</f>
        <v>2.4559341950646294</v>
      </c>
      <c r="HA55" s="8">
        <f>HA52/Data!$B3/Data!$B16*Data!$B14/Data!$B13</f>
        <v>2.2922052487269875</v>
      </c>
      <c r="HB55" s="8">
        <f>HB52/Data!$B3/Data!$B16*Data!$B14/Data!$B13</f>
        <v>2.1284763023893456</v>
      </c>
      <c r="HC55" s="8">
        <f>HC52/Data!$B3/Data!$B16*Data!$B14/Data!$B13</f>
        <v>2.4807416111763936</v>
      </c>
      <c r="HD55" s="8">
        <f>HD52/Data!$B3/Data!$B16*Data!$B14/Data!$B13</f>
        <v>2.4807416111763936</v>
      </c>
      <c r="HE55" s="8">
        <f>HE52/Data!$B3/Data!$B16*Data!$B14/Data!$B13</f>
        <v>2.1706489097793447</v>
      </c>
      <c r="HF55" s="8">
        <f>HF52/Data!$B3/Data!$B16*Data!$B14/Data!$B13</f>
        <v>2.9471210340775551</v>
      </c>
      <c r="HG55" s="8">
        <f>HG52/Data!$B3/Data!$B16*Data!$B14/Data!$B13</f>
        <v>2.8652565609087346</v>
      </c>
      <c r="HH55" s="8">
        <f>HH52/Data!$B3/Data!$B16*Data!$B14/Data!$B13</f>
        <v>2.4559341950646294</v>
      </c>
      <c r="HI55" s="8">
        <f>HI52/Data!$B3/Data!$B16*Data!$B14/Data!$B13</f>
        <v>2.4559341950646294</v>
      </c>
      <c r="HJ55" s="8">
        <f>HJ52/Data!$B3/Data!$B16*Data!$B14/Data!$B13</f>
        <v>3.224964094529311</v>
      </c>
      <c r="HK55" s="8">
        <f>HK52/Data!$B3/Data!$B16*Data!$B14/Data!$B13</f>
        <v>2.4807416111763936</v>
      </c>
      <c r="HL55" s="8">
        <f>HL52/Data!$B3/Data!$B16*Data!$B14/Data!$B13</f>
        <v>2.1706489097793447</v>
      </c>
      <c r="HM55" s="8">
        <f>HM52/Data!$B3/Data!$B16*Data!$B14/Data!$B13</f>
        <v>2.4559341950646294</v>
      </c>
      <c r="HN55" s="8">
        <f>HN52/Data!$B3/Data!$B16*Data!$B14/Data!$B13</f>
        <v>1.3916960438699568</v>
      </c>
      <c r="HO55" s="8">
        <f>HO52/Data!$B3/Data!$B16*Data!$B14/Data!$B13</f>
        <v>1.3916960438699568</v>
      </c>
      <c r="HP55" s="8">
        <f>HP52/Data!$B3/Data!$B16*Data!$B14/Data!$B13</f>
        <v>1.0642381511946728</v>
      </c>
      <c r="HQ55" s="8">
        <f>HQ52/Data!$B3/Data!$B16*Data!$B14/Data!$B13</f>
        <v>1.3644078861470164</v>
      </c>
      <c r="HR55" s="8">
        <f>HR52/Data!$B3/Data!$B16*Data!$B14/Data!$B13</f>
        <v>2.1086303694999349</v>
      </c>
      <c r="HS55" s="8">
        <f>HS52/Data!$B3/Data!$B16*Data!$B14/Data!$B13</f>
        <v>1.5504635069852462</v>
      </c>
      <c r="HT55" s="8">
        <f>HT52/Data!$B3/Data!$B16*Data!$B14/Data!$B13</f>
        <v>1.1461026243634937</v>
      </c>
      <c r="HU55" s="8">
        <f>HU52/Data!$B3/Data!$B16*Data!$B14/Data!$B13</f>
        <v>0.65491578535056783</v>
      </c>
      <c r="HV55" s="8">
        <f>HV52/Data!$B3/Data!$B16*Data!$B14/Data!$B13</f>
        <v>0.73678025851938878</v>
      </c>
      <c r="HW55" s="8">
        <f>HW52/Data!$B3/Data!$B16*Data!$B14/Data!$B13</f>
        <v>0.65491578535056783</v>
      </c>
      <c r="HX55" s="8">
        <f>HX52/Data!$B3/Data!$B16*Data!$B14/Data!$B13</f>
        <v>0.86825956391173775</v>
      </c>
      <c r="HY55" s="8">
        <f>HY52/Data!$B3/Data!$B16*Data!$B14/Data!$B13</f>
        <v>1.4884449667058361</v>
      </c>
      <c r="HZ55" s="8">
        <f>HZ52/Data!$B3/Data!$B16*Data!$B14/Data!$B13</f>
        <v>1.8605562083822951</v>
      </c>
      <c r="IA55" s="8">
        <f>IA52/Data!$B3/Data!$B16*Data!$B14/Data!$B13</f>
        <v>2.0466118292205246</v>
      </c>
      <c r="IB55" s="8">
        <f>IB52/Data!$B3/Data!$B16*Data!$B14/Data!$B13</f>
        <v>1.6372894633764197</v>
      </c>
      <c r="IC55" s="8">
        <f>IC52/Data!$B3/Data!$B16*Data!$B14/Data!$B13</f>
        <v>1.8010184097140618</v>
      </c>
      <c r="ID55" s="8">
        <f>ID52/Data!$B3/Data!$B16*Data!$B14/Data!$B13</f>
        <v>1.8010184097140618</v>
      </c>
      <c r="IE55" s="8">
        <f>IE52/Data!$B3/Data!$B16*Data!$B14/Data!$B13</f>
        <v>1.6745005875440655</v>
      </c>
      <c r="IF55" s="8">
        <f>IF52/Data!$B3/Data!$B16*Data!$B14/Data!$B13</f>
        <v>1.8605562083822951</v>
      </c>
      <c r="IG55" s="8">
        <f>IG52/Data!$B3/Data!$B16*Data!$B14/Data!$B13</f>
        <v>1.5504635069852462</v>
      </c>
      <c r="IH55" s="8">
        <f>IH52/Data!$B3/Data!$B16*Data!$B14/Data!$B13</f>
        <v>1.2279670975323147</v>
      </c>
      <c r="II55" s="8">
        <f>II52/Data!$B3/Data!$B16*Data!$B14/Data!$B13</f>
        <v>1.2279670975323147</v>
      </c>
      <c r="IJ55" s="8">
        <f>IJ52/Data!$B3/Data!$B16*Data!$B14/Data!$B13</f>
        <v>0.81864473168820984</v>
      </c>
      <c r="IK55" s="8">
        <f>IK52/Data!$B3/Data!$B16*Data!$B14/Data!$B13</f>
        <v>0.81864473168820984</v>
      </c>
      <c r="IL55" s="8">
        <f>IL52/Data!$B3/Data!$B16*Data!$B14/Data!$B13</f>
        <v>0.86825956391173775</v>
      </c>
      <c r="IM55" s="8">
        <f>IM52/Data!$B3/Data!$B16*Data!$B14/Data!$B13</f>
        <v>1.4884449667058361</v>
      </c>
      <c r="IN55" s="8">
        <f>IN52/Data!$B3/Data!$B16*Data!$B14/Data!$B13</f>
        <v>1.0543151847499674</v>
      </c>
      <c r="IO55" s="8">
        <f>IO52/Data!$B3/Data!$B16*Data!$B14/Data!$B13</f>
        <v>1.3916960438699568</v>
      </c>
      <c r="IP55" s="8">
        <f>IP52/Data!$B3/Data!$B16*Data!$B14/Data!$B13</f>
        <v>2.0466118292205246</v>
      </c>
      <c r="IQ55" s="8">
        <f>IQ52/Data!$B3/Data!$B16*Data!$B14/Data!$B13</f>
        <v>2.4559341950646294</v>
      </c>
      <c r="IR55" s="8">
        <f>IR52/Data!$B3/Data!$B16*Data!$B14/Data!$B13</f>
        <v>2.4559341950646294</v>
      </c>
      <c r="IS55" s="8">
        <f>IS52/Data!$B3/Data!$B16*Data!$B14/Data!$B13</f>
        <v>6.8220394307350825</v>
      </c>
      <c r="IT55" s="8">
        <f>IT52/Data!$B3/Data!$B16*Data!$B14/Data!$B13</f>
        <v>2.4807416111763936</v>
      </c>
      <c r="IU55" s="8">
        <f>IU52/Data!$B3/Data!$B16*Data!$B14/Data!$B13</f>
        <v>2.356704530617574</v>
      </c>
      <c r="IV55" s="8">
        <f>IV52/Data!$B3/Data!$B16*Data!$B14/Data!$B13</f>
        <v>4.0932236584410493</v>
      </c>
      <c r="IW55" s="8">
        <f>IW52/Data!$B3/Data!$B16*Data!$B14/Data!$B13</f>
        <v>3.3155111633372498</v>
      </c>
      <c r="IX55" s="8">
        <f>IX52/Data!$B3/Data!$B16*Data!$B14/Data!$B13</f>
        <v>3.3564433999216603</v>
      </c>
      <c r="IY55" s="8">
        <f>IY52/Data!$B3/Data!$B16*Data!$B14/Data!$B13</f>
        <v>4.0932236584410493</v>
      </c>
      <c r="IZ55" s="8">
        <f>IZ52/Data!$B3/Data!$B16*Data!$B14/Data!$B13</f>
        <v>4.9614832223527872</v>
      </c>
      <c r="JA55" s="8">
        <f>JA52/Data!$B3/Data!$B16*Data!$B14/Data!$B13</f>
        <v>2.9768899334116723</v>
      </c>
      <c r="JB55" s="8">
        <f>JB52/Data!$B3/Data!$B16*Data!$B14/Data!$B13</f>
        <v>2.6047786917352131</v>
      </c>
      <c r="JC55" s="8">
        <f>JC52/Data!$B3/Data!$B16*Data!$B14/Data!$B13</f>
        <v>4.2569526047786912</v>
      </c>
      <c r="JD55" s="8">
        <f>JD52/Data!$B3/Data!$B16*Data!$B14/Data!$B13</f>
        <v>4.5025460242851549</v>
      </c>
      <c r="JE55" s="8">
        <f>JE52/Data!$B3/Data!$B16*Data!$B14/Data!$B13</f>
        <v>4.0932236584410493</v>
      </c>
      <c r="JF55" s="8">
        <f>JF52/Data!$B3/Data!$B16*Data!$B14/Data!$B13</f>
        <v>4.5025460242851549</v>
      </c>
      <c r="JG55" s="8">
        <f>JG52/Data!$B3/Data!$B16*Data!$B14/Data!$B13</f>
        <v>8.062410236323279</v>
      </c>
      <c r="JH55" s="8">
        <f>JH52/Data!$B3/Data!$B16*Data!$B14/Data!$B13</f>
        <v>4.713409061235148</v>
      </c>
      <c r="JI55" s="8">
        <f>JI52/Data!$B3/Data!$B16*Data!$B14/Data!$B13</f>
        <v>1.9845932889411151</v>
      </c>
      <c r="JJ55" s="8">
        <f>JJ52/Data!$B3/Data!$B16*Data!$B14/Data!$B13</f>
        <v>2.0466118292205246</v>
      </c>
      <c r="JK55" s="8">
        <f>JK52/Data!$B3/Data!$B16*Data!$B14/Data!$B13</f>
        <v>1.3098315707011357</v>
      </c>
      <c r="JL55" s="8">
        <f>JL52/Data!$B3/Data!$B16*Data!$B14/Data!$B13</f>
        <v>1.4735605170387776</v>
      </c>
      <c r="JM55" s="8">
        <f>JM52/Data!$B3/Data!$B16*Data!$B14/Data!$B13</f>
        <v>1.8010184097140618</v>
      </c>
      <c r="JN55" s="8">
        <f>JN52/Data!$B3/Data!$B16*Data!$B14/Data!$B13</f>
        <v>2.7288157722940327</v>
      </c>
      <c r="JO55" s="8">
        <f>JO52/Data!$B3/Data!$B16*Data!$B14/Data!$B13</f>
        <v>2.4807416111763936</v>
      </c>
      <c r="JP55" s="8">
        <f>JP52/Data!$B3/Data!$B16*Data!$B14/Data!$B13</f>
        <v>2.4807416111763936</v>
      </c>
      <c r="JQ55" s="8">
        <f>JQ52/Data!$B3/Data!$B16*Data!$B14/Data!$B13</f>
        <v>5.3211907559733644</v>
      </c>
      <c r="JR55" s="8">
        <f>JR52/Data!$B3/Data!$B16*Data!$B14/Data!$B13</f>
        <v>3.6839012925969445</v>
      </c>
      <c r="JS55" s="8">
        <f>JS52/Data!$B3/Data!$B16*Data!$B14/Data!$B13</f>
        <v>3.6839012925969445</v>
      </c>
      <c r="JT55" s="8">
        <f>JT52/Data!$B3/Data!$B16*Data!$B14/Data!$B13</f>
        <v>2.4559341950646294</v>
      </c>
      <c r="JU55" s="8">
        <f>JU52/Data!$B3/Data!$B16*Data!$B14/Data!$B13</f>
        <v>1.8605562083822951</v>
      </c>
      <c r="JV55" s="8">
        <f>JV52/Data!$B3/Data!$B16*Data!$B14/Data!$B13</f>
        <v>2.7288157722940327</v>
      </c>
      <c r="JW55" s="8">
        <f>JW52/Data!$B3/Data!$B16*Data!$B14/Data!$B13</f>
        <v>2.4807416111763936</v>
      </c>
      <c r="JX55" s="8">
        <f>JX52/Data!$B3/Data!$B16*Data!$B14/Data!$B13</f>
        <v>3.6839012925969445</v>
      </c>
      <c r="JY55" s="8">
        <f>JY52/Data!$B3/Data!$B16*Data!$B14/Data!$B13</f>
        <v>2.4559341950646294</v>
      </c>
      <c r="JZ55" s="8">
        <f>JZ52/Data!$B3/Data!$B16*Data!$B14/Data!$B13</f>
        <v>2.6196631414022713</v>
      </c>
      <c r="KA55" s="8">
        <f>KA52/Data!$B3/Data!$B16*Data!$B14/Data!$B13</f>
        <v>2.4559341950646294</v>
      </c>
      <c r="KB55" s="8">
        <f>KB52/Data!$B3/Data!$B16*Data!$B14/Data!$B13</f>
        <v>2.4807416111763936</v>
      </c>
      <c r="KC55" s="8">
        <f>KC52/Data!$B3/Data!$B16*Data!$B14/Data!$B13</f>
        <v>2.4807416111763936</v>
      </c>
      <c r="KD55" s="8">
        <f>KD52/Data!$B3/Data!$B16*Data!$B14/Data!$B13</f>
        <v>2.7908343125734425</v>
      </c>
      <c r="KE55" s="8">
        <f>KE52/Data!$B3/Data!$B16*Data!$B14/Data!$B13</f>
        <v>6.1398354876615748</v>
      </c>
      <c r="KF55" s="8">
        <f>KF52/Data!$B3/Data!$B16*Data!$B14/Data!$B13</f>
        <v>4.5025460242851549</v>
      </c>
      <c r="KG55" s="8">
        <f>KG52/Data!$B3/Data!$B16*Data!$B14/Data!$B13</f>
        <v>4.5025460242851549</v>
      </c>
      <c r="KH55" s="8">
        <f>KH52/Data!$B3/Data!$B16*Data!$B14/Data!$B13</f>
        <v>4.5025460242851549</v>
      </c>
      <c r="KI55" s="8">
        <f>KI52/Data!$B3/Data!$B16*Data!$B14/Data!$B13</f>
        <v>3.7211124167645901</v>
      </c>
      <c r="KJ55" s="8">
        <f>KJ52/Data!$B3/Data!$B16*Data!$B14/Data!$B13</f>
        <v>3.1009270139704923</v>
      </c>
      <c r="KK55" s="8">
        <f>KK52/Data!$B3/Data!$B16*Data!$B14/Data!$B13</f>
        <v>4.6513905209557374</v>
      </c>
      <c r="KL55" s="8">
        <f>KL52/Data!$B3/Data!$B16*Data!$B14/Data!$B13</f>
        <v>5.3211907559733644</v>
      </c>
      <c r="KM55" s="8">
        <f>KM52/Data!$B3/Data!$B16*Data!$B14/Data!$B13</f>
        <v>4.5025460242851549</v>
      </c>
      <c r="KN55" s="8">
        <f>KN52/Data!$B3/Data!$B16*Data!$B14/Data!$B13</f>
        <v>3.8476302389345864</v>
      </c>
      <c r="KO55" s="8">
        <f>KO52/Data!$B3/Data!$B16*Data!$B14/Data!$B13</f>
        <v>3.6839012925969445</v>
      </c>
      <c r="KP55" s="8">
        <f>KP52/Data!$B3/Data!$B16*Data!$B14/Data!$B13</f>
        <v>10.543151847499674</v>
      </c>
      <c r="KQ55" s="8">
        <f>KQ52/Data!$B3/Data!$B16*Data!$B14/Data!$B13</f>
        <v>9.9229664447055743</v>
      </c>
      <c r="KR55" s="8">
        <f>KR52/Data!$B3/Data!$B16*Data!$B14/Data!$B13</f>
        <v>4.9614832223527872</v>
      </c>
      <c r="KS55" s="8">
        <f>KS52/Data!$B3/Data!$B16*Data!$B14/Data!$B13</f>
        <v>6.1398354876615748</v>
      </c>
      <c r="KT55" s="8">
        <f>KT52/Data!$B3/Data!$B16*Data!$B14/Data!$B13</f>
        <v>6.1398354876615748</v>
      </c>
      <c r="KU55" s="8">
        <f>KU52/Data!$B3/Data!$B16*Data!$B14/Data!$B13</f>
        <v>6.1398354876615748</v>
      </c>
      <c r="KV55" s="8">
        <f>KV52/Data!$B3/Data!$B16*Data!$B14/Data!$B13</f>
        <v>4.5025460242851549</v>
      </c>
      <c r="KW55" s="8">
        <f>KW52/Data!$B3/Data!$B16*Data!$B14/Data!$B13</f>
        <v>5.8917613265439339</v>
      </c>
      <c r="KX55" s="8">
        <f>KX52/Data!$B3/Data!$B16*Data!$B14/Data!$B13</f>
        <v>5.8917613265439339</v>
      </c>
      <c r="KY55" s="8">
        <f>KY52/Data!$B3/Data!$B16*Data!$B14/Data!$B13</f>
        <v>2.7908343125734425</v>
      </c>
      <c r="KZ55" s="8">
        <f>KZ52/Data!$B3/Data!$B16*Data!$B14/Data!$B13</f>
        <v>4.9118683901292588</v>
      </c>
      <c r="LA55" s="8">
        <f>LA52/Data!$B3/Data!$B16*Data!$B14/Data!$B13</f>
        <v>3.6839012925969445</v>
      </c>
      <c r="LB55" s="8">
        <f>LB52/Data!$B3/Data!$B16*Data!$B14/Data!$B13</f>
        <v>3.6839012925969445</v>
      </c>
      <c r="LC55" s="8">
        <f>LC52/Data!$B3/Data!$B16*Data!$B14/Data!$B13</f>
        <v>2.8652565609087346</v>
      </c>
      <c r="LD55" s="8">
        <f>LD52/Data!$B3/Data!$B16*Data!$B14/Data!$B13</f>
        <v>2.232667450058754</v>
      </c>
      <c r="LE55" s="8">
        <f>LE52/Data!$B3/Data!$B16*Data!$B14/Data!$B13</f>
        <v>2.4807416111763936</v>
      </c>
      <c r="LF55" s="8">
        <f>LF52/Data!$B3/Data!$B16*Data!$B14/Data!$B13</f>
        <v>2.4807416111763936</v>
      </c>
      <c r="LG55" s="8">
        <f>LG52/Data!$B3/Data!$B16*Data!$B14/Data!$B13</f>
        <v>4.0932236584410493</v>
      </c>
      <c r="LH55" s="8">
        <f>LH52/Data!$B3/Data!$B16*Data!$B14/Data!$B13</f>
        <v>3.7657657657657655</v>
      </c>
      <c r="LI55" s="8">
        <f>LI52/Data!$B3/Data!$B16*Data!$B14/Data!$B13</f>
        <v>3.7657657657657655</v>
      </c>
      <c r="LJ55" s="8">
        <f>LJ52/Data!$B3/Data!$B16*Data!$B14/Data!$B13</f>
        <v>1.6372894633764197</v>
      </c>
      <c r="LK55" s="8">
        <f>LK52/Data!$B3/Data!$B16*Data!$B14/Data!$B13</f>
        <v>1.8605562083822951</v>
      </c>
      <c r="LL55" s="8">
        <f>LL52/Data!$B3/Data!$B16*Data!$B14/Data!$B13</f>
        <v>1.8605562083822951</v>
      </c>
      <c r="LM55" s="8">
        <f>LM52/Data!$B3/Data!$B16*Data!$B14/Data!$B13</f>
        <v>1.2403708055881968</v>
      </c>
      <c r="LN55" s="8">
        <f>LN52/Data!$B3/Data!$B16*Data!$B14/Data!$B13</f>
        <v>1.3098315707011357</v>
      </c>
      <c r="LO55" s="8">
        <f>LO52/Data!$B3/Data!$B16*Data!$B14/Data!$B13</f>
        <v>0.73678025851938878</v>
      </c>
      <c r="LP55" s="8">
        <f>LP52/Data!$B3/Data!$B16*Data!$B14/Data!$B13</f>
        <v>0</v>
      </c>
      <c r="LQ55" s="8">
        <f>LQ52/Data!$B3/Data!$B16*Data!$B14/Data!$B13</f>
        <v>0</v>
      </c>
      <c r="LR55" s="8">
        <f>LR52/Data!$B3/Data!$B16*Data!$B14/Data!$B13</f>
        <v>6.2018540279409846</v>
      </c>
      <c r="LS55" s="8">
        <f>LS52/Data!$B3/Data!$B16*Data!$B14/Data!$B13</f>
        <v>2.4807416111763936</v>
      </c>
      <c r="LT55" s="8">
        <f>LT52/Data!$B3/Data!$B16*Data!$B14/Data!$B13</f>
        <v>2.4807416111763936</v>
      </c>
      <c r="LU55" s="8">
        <f>LU52/Data!$B3/Data!$B16*Data!$B14/Data!$B13</f>
        <v>4.0932236584410493</v>
      </c>
      <c r="LV55" s="8">
        <f>LV52/Data!$B3/Data!$B16*Data!$B14/Data!$B13</f>
        <v>3.2745789267528393</v>
      </c>
      <c r="LW55" s="8">
        <f>LW52/Data!$B3/Data!$B16*Data!$B14/Data!$B13</f>
        <v>0</v>
      </c>
      <c r="LX55" s="8">
        <f>LX52/Data!$B3/Data!$B16*Data!$B14/Data!$B13</f>
        <v>0</v>
      </c>
      <c r="LY55" s="8">
        <f>LY52/Data!$B3/Data!$B16*Data!$B14/Data!$B13</f>
        <v>7.4422248335291803</v>
      </c>
      <c r="LZ55" s="8">
        <f>LZ52/Data!$B3/Data!$B16*Data!$B14/Data!$B13</f>
        <v>3.224964094529311</v>
      </c>
      <c r="MA55" s="8">
        <f>MA52/Data!$B3/Data!$B16*Data!$B14/Data!$B13</f>
        <v>2.356704530617574</v>
      </c>
      <c r="MB55" s="8">
        <f>MB52/Data!$B3/Data!$B16*Data!$B14/Data!$B13</f>
        <v>4.0932236584410493</v>
      </c>
      <c r="MC55" s="8">
        <f>MC52/Data!$B3/Data!$B16*Data!$B14/Data!$B13</f>
        <v>3.2745789267528393</v>
      </c>
      <c r="MD55" s="8">
        <f>MD52/Data!$B3/Data!$B16*Data!$B14/Data!$B13</f>
        <v>2.8652565609087346</v>
      </c>
      <c r="ME55" s="8">
        <f>ME52/Data!$B3/Data!$B16*Data!$B14/Data!$B13</f>
        <v>1.8010184097140618</v>
      </c>
      <c r="MF55" s="8">
        <f>MF52/Data!$B3/Data!$B16*Data!$B14/Data!$B13</f>
        <v>1.2403708055881968</v>
      </c>
      <c r="MG55" s="8">
        <f>MG52/Data!$B3/Data!$B16*Data!$B14/Data!$B13</f>
        <v>1.2403708055881968</v>
      </c>
      <c r="MH55" s="8">
        <f>MH52/Data!$B3/Data!$B16*Data!$B14/Data!$B13</f>
        <v>1.3644078861470164</v>
      </c>
      <c r="MI55" s="8">
        <f>MI52/Data!$B3/Data!$B16*Data!$B14/Data!$B13</f>
        <v>2.4559341950646294</v>
      </c>
      <c r="MJ55" s="8">
        <f>MJ52/Data!$B3/Data!$B16*Data!$B14/Data!$B13</f>
        <v>1.2279670975323147</v>
      </c>
      <c r="MK55" s="8">
        <f>MK52/Data!$B3/Data!$B16*Data!$B14/Data!$B13</f>
        <v>1.2279670975323147</v>
      </c>
      <c r="ML55" s="8">
        <f>ML52/Data!$B3/Data!$B16*Data!$B14/Data!$B13</f>
        <v>0.98237367802585185</v>
      </c>
      <c r="MM55" s="8">
        <f>MM52/Data!$B3/Data!$B16*Data!$B14/Data!$B13</f>
        <v>0.99229664447055754</v>
      </c>
      <c r="MN55" s="8">
        <f>MN52/Data!$B3/Data!$B16*Data!$B14/Data!$B13</f>
        <v>0.99229664447055754</v>
      </c>
      <c r="MO55" s="8">
        <f>MO52/Data!$B3/Data!$B16*Data!$B14/Data!$B13</f>
        <v>1.116333725029377</v>
      </c>
      <c r="MP55" s="8">
        <f>MP52/Data!$B3/Data!$B16*Data!$B14/Data!$B13</f>
        <v>0</v>
      </c>
      <c r="MQ55" s="8">
        <f>MQ52/Data!$B3/Data!$B16*Data!$B14/Data!$B13</f>
        <v>1.4735605170387776</v>
      </c>
      <c r="MR55" s="8">
        <f>MR52/Data!$B3/Data!$B16*Data!$B14/Data!$B13</f>
        <v>1.4735605170387776</v>
      </c>
      <c r="MS55" s="8">
        <f>MS52/Data!$B3/Data!$B16*Data!$B14/Data!$B13</f>
        <v>0.98237367802585185</v>
      </c>
      <c r="MT55" s="8">
        <f>MT52/Data!$B3/Data!$B16*Data!$B14/Data!$B13</f>
        <v>0.74422248335291807</v>
      </c>
      <c r="MU55" s="8">
        <f>MU52/Data!$B3/Data!$B16*Data!$B14/Data!$B13</f>
        <v>0.49614832223527877</v>
      </c>
      <c r="MV55" s="8">
        <f>MV52/Data!$B3/Data!$B16*Data!$B14/Data!$B13</f>
        <v>0</v>
      </c>
      <c r="MW55" s="8">
        <f>MW52/Data!$B3/Data!$B16*Data!$B14/Data!$B13</f>
        <v>0</v>
      </c>
      <c r="MX55" s="8">
        <f>MX52/Data!$B3/Data!$B16*Data!$B14/Data!$B13</f>
        <v>1.1461026243634937</v>
      </c>
      <c r="MY55" s="8">
        <f>MY52/Data!$B3/Data!$B16*Data!$B14/Data!$B13</f>
        <v>0.9005092048570309</v>
      </c>
      <c r="MZ55" s="8">
        <f>MZ52/Data!$B3/Data!$B16*Data!$B14/Data!$B13</f>
        <v>0.57305131218174687</v>
      </c>
      <c r="NA55" s="8">
        <f>NA52/Data!$B3/Data!$B16*Data!$B14/Data!$B13</f>
        <v>0.62018540279409839</v>
      </c>
      <c r="NB55" s="8">
        <f>NB52/Data!$B3/Data!$B16*Data!$B14/Data!$B13</f>
        <v>0.62018540279409839</v>
      </c>
    </row>
    <row r="56" spans="1:366" ht="15">
      <c r="B56" s="8" t="s">
        <v>85</v>
      </c>
      <c r="C56" s="8">
        <f>C52/Data!$B17/Data!$B3*Data!$B15</f>
        <v>5.7870370370370378E-2</v>
      </c>
      <c r="D56" s="8">
        <f>D52/Data!$B17/Data!$B3*Data!$B15</f>
        <v>0.21388888888888891</v>
      </c>
      <c r="E56" s="8">
        <f>E52/Data!$B17/Data!$B3*Data!$B15</f>
        <v>0.21388888888888891</v>
      </c>
      <c r="F56" s="8">
        <f>F52/Data!$B17/Data!$B3*Data!$B15</f>
        <v>0.24444444444444446</v>
      </c>
      <c r="G56" s="8">
        <f>G52/Data!$B17/Data!$B3*Data!$B15</f>
        <v>0.21388888888888891</v>
      </c>
      <c r="H56" s="8">
        <f>H52/Data!$B17/Data!$B3*Data!$B15</f>
        <v>0.1388888888888889</v>
      </c>
      <c r="I56" s="8">
        <f>I52/Data!$B17/Data!$B3*Data!$B15</f>
        <v>0.23148148148148151</v>
      </c>
      <c r="J56" s="8">
        <f>J52/Data!$B17/Data!$B3*Data!$B15</f>
        <v>0.34722222222222227</v>
      </c>
      <c r="K56" s="8">
        <f>K52/Data!$B17/Data!$B3*Data!$B15</f>
        <v>0.24444444444444446</v>
      </c>
      <c r="L56" s="8">
        <f>L52/Data!$B17/Data!$B3*Data!$B15</f>
        <v>0.21388888888888891</v>
      </c>
      <c r="M56" s="8">
        <f>M52/Data!$B17/Data!$B3*Data!$B15</f>
        <v>0.21388888888888891</v>
      </c>
      <c r="N56" s="8">
        <f>N52/Data!$B17/Data!$B3*Data!$B15</f>
        <v>0.24444444444444446</v>
      </c>
      <c r="O56" s="8">
        <f>O52/Data!$B17/Data!$B3*Data!$B15</f>
        <v>0.32407407407407413</v>
      </c>
      <c r="P56" s="8">
        <f>P52/Data!$B17/Data!$B3*Data!$B15</f>
        <v>0.55555555555555558</v>
      </c>
      <c r="Q56" s="8">
        <f>Q52/Data!$B17/Data!$B3*Data!$B15</f>
        <v>0.5092592592592593</v>
      </c>
      <c r="R56" s="8">
        <f>R52/Data!$B17/Data!$B3*Data!$B15</f>
        <v>0.82500000000000007</v>
      </c>
      <c r="S56" s="8">
        <f>S52/Data!$B17/Data!$B3*Data!$B15</f>
        <v>0.42777777777777781</v>
      </c>
      <c r="T56" s="8">
        <f>T52/Data!$B17/Data!$B3*Data!$B15</f>
        <v>0</v>
      </c>
      <c r="U56" s="8">
        <f>U52/Data!$B17/Data!$B3*Data!$B15</f>
        <v>0.45833333333333331</v>
      </c>
      <c r="V56" s="8">
        <f>V52/Data!$B17/Data!$B3*Data!$B15</f>
        <v>0.32407407407407413</v>
      </c>
      <c r="W56" s="8">
        <f>W52/Data!$B17/Data!$B3*Data!$B15</f>
        <v>0.32407407407407413</v>
      </c>
      <c r="X56" s="8">
        <f>X52/Data!$B17/Data!$B3*Data!$B15</f>
        <v>0.34722222222222227</v>
      </c>
      <c r="Y56" s="8">
        <f>Y52/Data!$B17/Data!$B3*Data!$B15</f>
        <v>0.55000000000000004</v>
      </c>
      <c r="Z56" s="8">
        <f>Z52/Data!$B17/Data!$B3*Data!$B15</f>
        <v>0.18333333333333335</v>
      </c>
      <c r="AA56" s="8">
        <f>AA52/Data!$B17/Data!$B3*Data!$B15</f>
        <v>0.24444444444444446</v>
      </c>
      <c r="AB56" s="8">
        <f>AB52/Data!$B17/Data!$B3*Data!$B15</f>
        <v>0.24444444444444446</v>
      </c>
      <c r="AC56" s="8">
        <f>AC52/Data!$B17/Data!$B3*Data!$B15</f>
        <v>0.32407407407407413</v>
      </c>
      <c r="AD56" s="8">
        <f>AD52/Data!$B17/Data!$B3*Data!$B15</f>
        <v>0.32407407407407413</v>
      </c>
      <c r="AE56" s="8">
        <f>AE52/Data!$B17/Data!$B3*Data!$B15</f>
        <v>0.34722222222222227</v>
      </c>
      <c r="AF56" s="8">
        <f>AF52/Data!$B17/Data!$B3*Data!$B15</f>
        <v>0.51944444444444449</v>
      </c>
      <c r="AG56" s="8">
        <f>AG52/Data!$B17/Data!$B3*Data!$B15</f>
        <v>0.27500000000000002</v>
      </c>
      <c r="AH56" s="8">
        <f>AH52/Data!$B17/Data!$B3*Data!$B15</f>
        <v>0.24444444444444446</v>
      </c>
      <c r="AI56" s="8">
        <f>AI52/Data!$B17/Data!$B3*Data!$B15</f>
        <v>0.18333333333333335</v>
      </c>
      <c r="AJ56" s="8">
        <f>AJ52/Data!$B17/Data!$B3*Data!$B15</f>
        <v>0.23148148148148151</v>
      </c>
      <c r="AK56" s="8">
        <f>AK52/Data!$B17/Data!$B3*Data!$B15</f>
        <v>0.32407407407407413</v>
      </c>
      <c r="AL56" s="8">
        <f>AL52/Data!$B17/Data!$B3*Data!$B15</f>
        <v>0.39351851851851855</v>
      </c>
      <c r="AM56" s="8">
        <f>AM52/Data!$B17/Data!$B3*Data!$B15</f>
        <v>0.51944444444444449</v>
      </c>
      <c r="AN56" s="8">
        <f>AN52/Data!$B17/Data!$B3*Data!$B15</f>
        <v>0.3666666666666667</v>
      </c>
      <c r="AO56" s="8">
        <f>AO52/Data!$B17/Data!$B3*Data!$B15</f>
        <v>0.3666666666666667</v>
      </c>
      <c r="AP56" s="8">
        <f>AP52/Data!$B17/Data!$B3*Data!$B15</f>
        <v>0.30555555555555558</v>
      </c>
      <c r="AQ56" s="8">
        <f>AQ52/Data!$B17/Data!$B3*Data!$B15</f>
        <v>0.55555555555555558</v>
      </c>
      <c r="AR56" s="8">
        <f>AR52/Data!$B17/Data!$B3*Data!$B15</f>
        <v>0.55555555555555558</v>
      </c>
      <c r="AS56" s="8">
        <f>AS52/Data!$B17/Data!$B3*Data!$B15</f>
        <v>0.46296296296296302</v>
      </c>
      <c r="AT56" s="8">
        <f>AT52/Data!$B17/Data!$B3*Data!$B15</f>
        <v>0.85555555555555562</v>
      </c>
      <c r="AU56" s="8">
        <f>AU52/Data!$B17/Data!$B3*Data!$B15</f>
        <v>0.3666666666666667</v>
      </c>
      <c r="AV56" s="8">
        <f>AV52/Data!$B17/Data!$B3*Data!$B15</f>
        <v>0.39722222222222225</v>
      </c>
      <c r="AW56" s="8">
        <f>AW52/Data!$B17/Data!$B3*Data!$B15</f>
        <v>0.24444444444444446</v>
      </c>
      <c r="AX56" s="8">
        <f>AX52/Data!$B17/Data!$B3*Data!$B15</f>
        <v>0.46296296296296302</v>
      </c>
      <c r="AY56" s="8">
        <f>AY52/Data!$B17/Data!$B3*Data!$B15</f>
        <v>0.64814814814814825</v>
      </c>
      <c r="AZ56" s="8">
        <f>AZ52/Data!$B17/Data!$B3*Data!$B15</f>
        <v>0.55555555555555558</v>
      </c>
      <c r="BA56" s="8">
        <f>BA52/Data!$B17/Data!$B3*Data!$B15</f>
        <v>0.91666666666666663</v>
      </c>
      <c r="BB56" s="8">
        <f>BB52/Data!$B17/Data!$B3*Data!$B15</f>
        <v>0.41250000000000003</v>
      </c>
      <c r="BC56" s="8">
        <f>BC52/Data!$B17/Data!$B3*Data!$B15</f>
        <v>0.42777777777777781</v>
      </c>
      <c r="BD56" s="8">
        <f>BD52/Data!$B17/Data!$B3*Data!$B15</f>
        <v>0.42777777777777781</v>
      </c>
      <c r="BE56" s="8">
        <f>BE52/Data!$B17/Data!$B3*Data!$B15</f>
        <v>0.27777777777777779</v>
      </c>
      <c r="BF56" s="8">
        <f>BF52/Data!$B17/Data!$B3*Data!$B15</f>
        <v>0.27777777777777779</v>
      </c>
      <c r="BG56" s="8">
        <f>BG52/Data!$B17/Data!$B3*Data!$B15</f>
        <v>0.34722222222222227</v>
      </c>
      <c r="BH56" s="8">
        <f>BH52/Data!$B17/Data!$B3*Data!$B15</f>
        <v>0.45833333333333331</v>
      </c>
      <c r="BI56" s="8">
        <f>BI52/Data!$B17/Data!$B3*Data!$B15</f>
        <v>0.30555555555555558</v>
      </c>
      <c r="BJ56" s="8">
        <f>BJ52/Data!$B17/Data!$B3*Data!$B15</f>
        <v>0.30555555555555558</v>
      </c>
      <c r="BK56" s="8">
        <f>BK52/Data!$B17/Data!$B3*Data!$B15</f>
        <v>0.30555555555555558</v>
      </c>
      <c r="BL56" s="8">
        <f>BL52/Data!$B17/Data!$B3*Data!$B15</f>
        <v>0.32407407407407413</v>
      </c>
      <c r="BM56" s="8">
        <f>BM52/Data!$B17/Data!$B3*Data!$B15</f>
        <v>0.55555555555555558</v>
      </c>
      <c r="BN56" s="8">
        <f>BN52/Data!$B17/Data!$B3*Data!$B15</f>
        <v>0.57870370370370372</v>
      </c>
      <c r="BO56" s="8">
        <f>BO52/Data!$B17/Data!$B3*Data!$B15</f>
        <v>0.70277777777777783</v>
      </c>
      <c r="BP56" s="8">
        <f>BP52/Data!$B17/Data!$B3*Data!$B15</f>
        <v>0.39722222222222225</v>
      </c>
      <c r="BQ56" s="8">
        <f>BQ52/Data!$B17/Data!$B3*Data!$B15</f>
        <v>0.39722222222222225</v>
      </c>
      <c r="BR56" s="8">
        <f>BR52/Data!$B17/Data!$B3*Data!$B15</f>
        <v>0.33611111111111114</v>
      </c>
      <c r="BS56" s="8">
        <f>BS52/Data!$B17/Data!$B3*Data!$B15</f>
        <v>0.46296296296296302</v>
      </c>
      <c r="BT56" s="8">
        <f>BT52/Data!$B17/Data!$B3*Data!$B15</f>
        <v>0.57870370370370372</v>
      </c>
      <c r="BU56" s="8">
        <f>BU52/Data!$B17/Data!$B3*Data!$B15</f>
        <v>0.46296296296296302</v>
      </c>
      <c r="BV56" s="8">
        <f>BV52/Data!$B17/Data!$B3*Data!$B15</f>
        <v>0.42777777777777781</v>
      </c>
      <c r="BW56" s="8">
        <f>BW52/Data!$B17/Data!$B3*Data!$B15</f>
        <v>0.27500000000000002</v>
      </c>
      <c r="BX56" s="8">
        <f>BX52/Data!$B17/Data!$B3*Data!$B15</f>
        <v>0.27500000000000002</v>
      </c>
      <c r="BY56" s="8">
        <f>BY52/Data!$B17/Data!$B3*Data!$B15</f>
        <v>0.24444444444444446</v>
      </c>
      <c r="BZ56" s="8">
        <f>BZ52/Data!$B17/Data!$B3*Data!$B15</f>
        <v>0.27777777777777779</v>
      </c>
      <c r="CA56" s="8">
        <f>CA52/Data!$B17/Data!$B3*Data!$B15</f>
        <v>0.55555555555555558</v>
      </c>
      <c r="CB56" s="8">
        <f>CB52/Data!$B17/Data!$B3*Data!$B15</f>
        <v>0</v>
      </c>
      <c r="CC56" s="8">
        <f>CC52/Data!$B17/Data!$B3*Data!$B15</f>
        <v>0.61111111111111116</v>
      </c>
      <c r="CD56" s="8">
        <f>CD52/Data!$B17/Data!$B3*Data!$B15</f>
        <v>0.30555555555555558</v>
      </c>
      <c r="CE56" s="8">
        <f>CE52/Data!$B17/Data!$B3*Data!$B15</f>
        <v>0.45833333333333331</v>
      </c>
      <c r="CF56" s="8">
        <f>CF52/Data!$B17/Data!$B3*Data!$B15</f>
        <v>0.64166666666666672</v>
      </c>
      <c r="CG56" s="8">
        <f>CG52/Data!$B17/Data!$B3*Data!$B15</f>
        <v>1.1574074074074074</v>
      </c>
      <c r="CH56" s="8">
        <f>CH52/Data!$B17/Data!$B3*Data!$B15</f>
        <v>0.74074074074074092</v>
      </c>
      <c r="CI56" s="8">
        <f>CI52/Data!$B17/Data!$B3*Data!$B15</f>
        <v>0.64814814814814825</v>
      </c>
      <c r="CJ56" s="8">
        <f>CJ52/Data!$B17/Data!$B3*Data!$B15</f>
        <v>1.1000000000000001</v>
      </c>
      <c r="CK56" s="8">
        <f>CK52/Data!$B17/Data!$B3*Data!$B15</f>
        <v>0.61111111111111116</v>
      </c>
      <c r="CL56" s="8">
        <f>CL52/Data!$B17/Data!$B3*Data!$B15</f>
        <v>0.61111111111111116</v>
      </c>
      <c r="CM56" s="8">
        <f>CM52/Data!$B17/Data!$B3*Data!$B15</f>
        <v>0.97777777777777786</v>
      </c>
      <c r="CN56" s="8">
        <f>CN52/Data!$B17/Data!$B3*Data!$B15</f>
        <v>1.0185185185185186</v>
      </c>
      <c r="CO56" s="8">
        <f>CO52/Data!$B17/Data!$B3*Data!$B15</f>
        <v>0.74074074074074092</v>
      </c>
      <c r="CP56" s="8">
        <f>CP52/Data!$B17/Data!$B3*Data!$B15</f>
        <v>0.64814814814814825</v>
      </c>
      <c r="CQ56" s="8">
        <f>CQ52/Data!$B17/Data!$B3*Data!$B15</f>
        <v>1.1000000000000001</v>
      </c>
      <c r="CR56" s="8">
        <f>CR52/Data!$B17/Data!$B3*Data!$B15</f>
        <v>0.79444444444444451</v>
      </c>
      <c r="CS56" s="8">
        <f>CS52/Data!$B17/Data!$B3*Data!$B15</f>
        <v>0.79444444444444451</v>
      </c>
      <c r="CT56" s="8">
        <f>CT52/Data!$B17/Data!$B3*Data!$B15</f>
        <v>0.79444444444444451</v>
      </c>
      <c r="CU56" s="8">
        <f>CU52/Data!$B17/Data!$B3*Data!$B15</f>
        <v>0.69444444444444453</v>
      </c>
      <c r="CV56" s="8">
        <f>CV52/Data!$B17/Data!$B3*Data!$B15</f>
        <v>0.69444444444444453</v>
      </c>
      <c r="CW56" s="8">
        <f>CW52/Data!$B17/Data!$B3*Data!$B15</f>
        <v>0</v>
      </c>
      <c r="CX56" s="8">
        <f>CX52/Data!$B17/Data!$B3*Data!$B15</f>
        <v>0.97777777777777786</v>
      </c>
      <c r="CY56" s="8">
        <f>CY52/Data!$B17/Data!$B3*Data!$B15</f>
        <v>0.42777777777777781</v>
      </c>
      <c r="CZ56" s="8">
        <f>CZ52/Data!$B17/Data!$B3*Data!$B15</f>
        <v>0.30555555555555558</v>
      </c>
      <c r="DA56" s="8">
        <f>DA52/Data!$B17/Data!$B3*Data!$B15</f>
        <v>0.27500000000000002</v>
      </c>
      <c r="DB56" s="8">
        <f>DB52/Data!$B17/Data!$B3*Data!$B15</f>
        <v>0.69444444444444453</v>
      </c>
      <c r="DC56" s="8">
        <f>DC52/Data!$B17/Data!$B3*Data!$B15</f>
        <v>0.69444444444444453</v>
      </c>
      <c r="DD56" s="8">
        <f>DD52/Data!$B17/Data!$B3*Data!$B15</f>
        <v>0.64814814814814825</v>
      </c>
      <c r="DE56" s="8">
        <f>DE52/Data!$B17/Data!$B3*Data!$B15</f>
        <v>0.97777777777777786</v>
      </c>
      <c r="DF56" s="8">
        <f>DF52/Data!$B17/Data!$B3*Data!$B15</f>
        <v>0.79444444444444451</v>
      </c>
      <c r="DG56" s="8">
        <f>DG52/Data!$B17/Data!$B3*Data!$B15</f>
        <v>0.73333333333333339</v>
      </c>
      <c r="DH56" s="8">
        <f>DH52/Data!$B17/Data!$B3*Data!$B15</f>
        <v>0.70277777777777783</v>
      </c>
      <c r="DI56" s="8">
        <f>DI52/Data!$B17/Data!$B3*Data!$B15</f>
        <v>0.92592592592592604</v>
      </c>
      <c r="DJ56" s="8">
        <f>DJ52/Data!$B17/Data!$B3*Data!$B15</f>
        <v>0.92592592592592604</v>
      </c>
      <c r="DK56" s="8">
        <f>DK52/Data!$B17/Data!$B3*Data!$B15</f>
        <v>0.74074074074074092</v>
      </c>
      <c r="DL56" s="8">
        <f>DL52/Data!$B17/Data!$B3*Data!$B15</f>
        <v>1.1000000000000001</v>
      </c>
      <c r="DM56" s="8">
        <f>DM52/Data!$B17/Data!$B3*Data!$B15</f>
        <v>0.97777777777777786</v>
      </c>
      <c r="DN56" s="8">
        <f>DN52/Data!$B17/Data!$B3*Data!$B15</f>
        <v>0.91666666666666663</v>
      </c>
      <c r="DO56" s="8">
        <f>DO52/Data!$B17/Data!$B3*Data!$B15</f>
        <v>0.73333333333333339</v>
      </c>
      <c r="DP56" s="8">
        <f>DP52/Data!$B17/Data!$B3*Data!$B15</f>
        <v>0.92592592592592604</v>
      </c>
      <c r="DQ56" s="8">
        <f>DQ52/Data!$B17/Data!$B3*Data!$B15</f>
        <v>0.64814814814814825</v>
      </c>
      <c r="DR56" s="8">
        <f>DR52/Data!$B17/Data!$B3*Data!$B15</f>
        <v>0.53240740740740733</v>
      </c>
      <c r="DS56" s="8">
        <f>DS52/Data!$B17/Data!$B3*Data!$B15</f>
        <v>0.30555555555555558</v>
      </c>
      <c r="DT56" s="8">
        <f>DT52/Data!$B17/Data!$B3*Data!$B15</f>
        <v>0.30555555555555558</v>
      </c>
      <c r="DU56" s="8">
        <f>DU52/Data!$B17/Data!$B3*Data!$B15</f>
        <v>0.21388888888888891</v>
      </c>
      <c r="DV56" s="8">
        <f>DV52/Data!$B17/Data!$B3*Data!$B15</f>
        <v>0.30555555555555558</v>
      </c>
      <c r="DW56" s="8">
        <f>DW52/Data!$B17/Data!$B3*Data!$B15</f>
        <v>0.46296296296296302</v>
      </c>
      <c r="DX56" s="8">
        <f>DX52/Data!$B17/Data!$B3*Data!$B15</f>
        <v>0.46296296296296302</v>
      </c>
      <c r="DY56" s="8">
        <f>DY52/Data!$B17/Data!$B3*Data!$B15</f>
        <v>0.34722222222222227</v>
      </c>
      <c r="DZ56" s="8">
        <f>DZ52/Data!$B17/Data!$B3*Data!$B15</f>
        <v>0.33611111111111114</v>
      </c>
      <c r="EA56" s="8">
        <f>EA52/Data!$B17/Data!$B3*Data!$B15</f>
        <v>0.30555555555555558</v>
      </c>
      <c r="EB56" s="8">
        <f>EB52/Data!$B17/Data!$B3*Data!$B15</f>
        <v>0.24444444444444446</v>
      </c>
      <c r="EC56" s="8">
        <f>EC52/Data!$B17/Data!$B3*Data!$B15</f>
        <v>0.30555555555555558</v>
      </c>
      <c r="ED56" s="8">
        <f>ED52/Data!$B17/Data!$B3*Data!$B15</f>
        <v>0.30092592592592593</v>
      </c>
      <c r="EE56" s="8">
        <f>EE52/Data!$B17/Data!$B3*Data!$B15</f>
        <v>0.41666666666666674</v>
      </c>
      <c r="EF56" s="8">
        <f>EF52/Data!$B17/Data!$B3*Data!$B15</f>
        <v>0</v>
      </c>
      <c r="EG56" s="8">
        <f>EG52/Data!$B17/Data!$B3*Data!$B15</f>
        <v>0.76388888888888895</v>
      </c>
      <c r="EH56" s="8">
        <f>EH52/Data!$B17/Data!$B3*Data!$B15</f>
        <v>0.61111111111111116</v>
      </c>
      <c r="EI56" s="8">
        <f>EI52/Data!$B17/Data!$B3*Data!$B15</f>
        <v>0.45833333333333331</v>
      </c>
      <c r="EJ56" s="8">
        <f>EJ52/Data!$B17/Data!$B3*Data!$B15</f>
        <v>0.30555555555555558</v>
      </c>
      <c r="EK56" s="8">
        <f>EK52/Data!$B17/Data!$B3*Data!$B15</f>
        <v>0.5092592592592593</v>
      </c>
      <c r="EL56" s="8">
        <f>EL52/Data!$B17/Data!$B3*Data!$B15</f>
        <v>0.69444444444444453</v>
      </c>
      <c r="EM56" s="8">
        <f>EM52/Data!$B17/Data!$B3*Data!$B15</f>
        <v>0.69444444444444453</v>
      </c>
      <c r="EN56" s="8">
        <f>EN52/Data!$B17/Data!$B3*Data!$B15</f>
        <v>1.2222222222222223</v>
      </c>
      <c r="EO56" s="8">
        <f>EO52/Data!$B17/Data!$B3*Data!$B15</f>
        <v>0.76388888888888895</v>
      </c>
      <c r="EP56" s="8">
        <f>EP52/Data!$B17/Data!$B3*Data!$B15</f>
        <v>0.76388888888888895</v>
      </c>
      <c r="EQ56" s="8">
        <f>EQ52/Data!$B17/Data!$B3*Data!$B15</f>
        <v>0.73333333333333339</v>
      </c>
      <c r="ER56" s="8">
        <f>ER52/Data!$B17/Data!$B3*Data!$B15</f>
        <v>1.0185185185185186</v>
      </c>
      <c r="ES56" s="8">
        <f>ES52/Data!$B17/Data!$B3*Data!$B15</f>
        <v>0.92592592592592604</v>
      </c>
      <c r="ET56" s="8">
        <f>ET52/Data!$B17/Data!$B3*Data!$B15</f>
        <v>0.81018518518518534</v>
      </c>
      <c r="EU56" s="8">
        <f>EU52/Data!$B17/Data!$B3*Data!$B15</f>
        <v>1.2222222222222223</v>
      </c>
      <c r="EV56" s="8">
        <f>EV52/Data!$B17/Data!$B3*Data!$B15</f>
        <v>1.1611111111111112</v>
      </c>
      <c r="EW56" s="8">
        <f>EW52/Data!$B17/Data!$B3*Data!$B15</f>
        <v>0.76388888888888895</v>
      </c>
      <c r="EX56" s="8">
        <f>EX52/Data!$B17/Data!$B3*Data!$B15</f>
        <v>1.2222222222222223</v>
      </c>
      <c r="EY56" s="8">
        <f>EY52/Data!$B17/Data!$B3*Data!$B15</f>
        <v>1.6203703703703707</v>
      </c>
      <c r="EZ56" s="8">
        <f>EZ52/Data!$B17/Data!$B3*Data!$B15</f>
        <v>1.1574074074074074</v>
      </c>
      <c r="FA56" s="8">
        <f>FA52/Data!$B17/Data!$B3*Data!$B15</f>
        <v>0.81018518518518534</v>
      </c>
      <c r="FB56" s="913">
        <f>FB52/Data!$B17/Data!$B3*Data!$B15</f>
        <v>1.2222222222222223</v>
      </c>
      <c r="FC56" s="8">
        <f>FC52/Data!$B17/Data!$B3*Data!$B15</f>
        <v>1.0694444444444444</v>
      </c>
      <c r="FD56" s="8">
        <f>FD52/Data!$B17/Data!$B3*Data!$B15</f>
        <v>0.76388888888888895</v>
      </c>
      <c r="FE56" s="8">
        <f>FE52/Data!$B17/Data!$B3*Data!$B15</f>
        <v>0.79444444444444451</v>
      </c>
      <c r="FF56" s="8">
        <f>FF52/Data!$B17/Data!$B3*Data!$B15</f>
        <v>1.1574074074074074</v>
      </c>
      <c r="FG56" s="8">
        <f>FG52/Data!$B17/Data!$B3*Data!$B15</f>
        <v>0.92592592592592604</v>
      </c>
      <c r="FH56" s="8">
        <f>FH52/Data!$B17/Data!$B3*Data!$B15</f>
        <v>0.69444444444444453</v>
      </c>
      <c r="FI56" s="8">
        <f>FI52/Data!$B17/Data!$B3*Data!$B15</f>
        <v>0.82500000000000007</v>
      </c>
      <c r="FJ56" s="8">
        <f>FJ52/Data!$B17/Data!$B3*Data!$B15</f>
        <v>0.64166666666666672</v>
      </c>
      <c r="FK56" s="8">
        <f>FK52/Data!$B17/Data!$B3*Data!$B15</f>
        <v>0.61111111111111116</v>
      </c>
      <c r="FL56" s="8">
        <f>FL52/Data!$B17/Data!$B3*Data!$B15</f>
        <v>0.48888888888888893</v>
      </c>
      <c r="FM56" s="8">
        <f>FM52/Data!$B17/Data!$B3*Data!$B15</f>
        <v>0.27777777777777779</v>
      </c>
      <c r="FN56" s="8">
        <f>FN52/Data!$B17/Data!$B3*Data!$B15</f>
        <v>0.37037037037037046</v>
      </c>
      <c r="FO56" s="8">
        <f>FO52/Data!$B17/Data!$B3*Data!$B15</f>
        <v>0.37037037037037046</v>
      </c>
      <c r="FP56" s="8">
        <f>FP52/Data!$B17/Data!$B3*Data!$B15</f>
        <v>0.30555555555555558</v>
      </c>
      <c r="FQ56" s="8">
        <f>FQ52/Data!$B17/Data!$B3*Data!$B15</f>
        <v>0.24444444444444446</v>
      </c>
      <c r="FR56" s="8">
        <f>FR52/Data!$B17/Data!$B3*Data!$B15</f>
        <v>0.27500000000000002</v>
      </c>
      <c r="FS56" s="8">
        <f>FS52/Data!$B17/Data!$B3*Data!$B15</f>
        <v>0.24444444444444446</v>
      </c>
      <c r="FT56" s="8">
        <f>FT52/Data!$B17/Data!$B3*Data!$B15</f>
        <v>0.37037037037037046</v>
      </c>
      <c r="FU56" s="8">
        <f>FU52/Data!$B17/Data!$B3*Data!$B15</f>
        <v>0.37037037037037046</v>
      </c>
      <c r="FV56" s="8">
        <f>FV52/Data!$B17/Data!$B3*Data!$B15</f>
        <v>0.37037037037037046</v>
      </c>
      <c r="FW56" s="8">
        <f>FW52/Data!$B17/Data!$B3*Data!$B15</f>
        <v>0.48888888888888893</v>
      </c>
      <c r="FX56" s="8">
        <f>FX52/Data!$B17/Data!$B3*Data!$B15</f>
        <v>0.30555555555555558</v>
      </c>
      <c r="FY56" s="8">
        <f>FY52/Data!$B17/Data!$B3*Data!$B15</f>
        <v>0.30555555555555558</v>
      </c>
      <c r="FZ56" s="8">
        <f>FZ52/Data!$B17/Data!$B3*Data!$B15</f>
        <v>0.30555555555555558</v>
      </c>
      <c r="GA56" s="8">
        <f>GA52/Data!$B17/Data!$B3*Data!$B15</f>
        <v>0.37037037037037046</v>
      </c>
      <c r="GB56" s="8">
        <f>GB52/Data!$B17/Data!$B3*Data!$B15</f>
        <v>0.37037037037037046</v>
      </c>
      <c r="GC56" s="8">
        <f>GC52/Data!$B17/Data!$B3*Data!$B15</f>
        <v>0.34722222222222227</v>
      </c>
      <c r="GD56" s="8">
        <f>GD52/Data!$B17/Data!$B3*Data!$B15</f>
        <v>0.55000000000000004</v>
      </c>
      <c r="GE56" s="8">
        <f>GE52/Data!$B17/Data!$B3*Data!$B15</f>
        <v>0.27500000000000002</v>
      </c>
      <c r="GF56" s="8">
        <f>GF52/Data!$B17/Data!$B3*Data!$B15</f>
        <v>0.21388888888888891</v>
      </c>
      <c r="GG56" s="8">
        <f>GG52/Data!$B17/Data!$B3*Data!$B15</f>
        <v>0.24444444444444446</v>
      </c>
      <c r="GH56" s="8">
        <f>GH52/Data!$B17/Data!$B3*Data!$B15</f>
        <v>0.27777777777777779</v>
      </c>
      <c r="GI56" s="8">
        <f>GI52/Data!$B17/Data!$B3*Data!$B15</f>
        <v>0.32407407407407413</v>
      </c>
      <c r="GJ56" s="8">
        <f>GJ52/Data!$B17/Data!$B3*Data!$B15</f>
        <v>0.57870370370370372</v>
      </c>
      <c r="GK56" s="8">
        <f>GK52/Data!$B17/Data!$B3*Data!$B15</f>
        <v>0.5805555555555556</v>
      </c>
      <c r="GL56" s="8">
        <f>GL52/Data!$B17/Data!$B3*Data!$B15</f>
        <v>0.3666666666666667</v>
      </c>
      <c r="GM56" s="8">
        <f>GM52/Data!$B17/Data!$B3*Data!$B15</f>
        <v>0.21388888888888891</v>
      </c>
      <c r="GN56" s="8">
        <f>GN52/Data!$B17/Data!$B3*Data!$B15</f>
        <v>0.30555555555555558</v>
      </c>
      <c r="GO56" s="8">
        <f>GO52/Data!$B17/Data!$B3*Data!$B15</f>
        <v>0.32407407407407413</v>
      </c>
      <c r="GP56" s="8">
        <f>GP52/Data!$B17/Data!$B3*Data!$B15</f>
        <v>0.37037037037037046</v>
      </c>
      <c r="GQ56" s="8">
        <f>GQ52/Data!$B17/Data!$B3*Data!$B15</f>
        <v>0.34722222222222227</v>
      </c>
      <c r="GR56" s="8">
        <f>GR52/Data!$B17/Data!$B3*Data!$B15</f>
        <v>0.33611111111111114</v>
      </c>
      <c r="GS56" s="8">
        <f>GS52/Data!$B17/Data!$B3*Data!$B15</f>
        <v>0.33611111111111114</v>
      </c>
      <c r="GT56" s="8">
        <f>GT52/Data!$B17/Data!$B3*Data!$B15</f>
        <v>0.33611111111111114</v>
      </c>
      <c r="GU56" s="8">
        <f>GU52/Data!$B17/Data!$B3*Data!$B15</f>
        <v>0.45833333333333331</v>
      </c>
      <c r="GV56" s="8">
        <f>GV52/Data!$B17/Data!$B3*Data!$B15</f>
        <v>0.64814814814814825</v>
      </c>
      <c r="GW56" s="8">
        <f>GW52/Data!$B17/Data!$B3*Data!$B15</f>
        <v>0.64814814814814825</v>
      </c>
      <c r="GX56" s="8">
        <f>GX52/Data!$B17/Data!$B3*Data!$B15</f>
        <v>0.69444444444444453</v>
      </c>
      <c r="GY56" s="8">
        <f>GY52/Data!$B17/Data!$B3*Data!$B15</f>
        <v>1.0083333333333335</v>
      </c>
      <c r="GZ56" s="8">
        <f>GZ52/Data!$B17/Data!$B3*Data!$B15</f>
        <v>0.91666666666666663</v>
      </c>
      <c r="HA56" s="8">
        <f>HA52/Data!$B17/Data!$B3*Data!$B15</f>
        <v>0.85555555555555562</v>
      </c>
      <c r="HB56" s="8">
        <f>HB52/Data!$B17/Data!$B3*Data!$B15</f>
        <v>0.79444444444444451</v>
      </c>
      <c r="HC56" s="8">
        <f>HC52/Data!$B17/Data!$B3*Data!$B15</f>
        <v>0.92592592592592604</v>
      </c>
      <c r="HD56" s="8">
        <f>HD52/Data!$B17/Data!$B3*Data!$B15</f>
        <v>0.92592592592592604</v>
      </c>
      <c r="HE56" s="8">
        <f>HE52/Data!$B17/Data!$B3*Data!$B15</f>
        <v>0.81018518518518534</v>
      </c>
      <c r="HF56" s="8">
        <f>HF52/Data!$B17/Data!$B3*Data!$B15</f>
        <v>1.1000000000000001</v>
      </c>
      <c r="HG56" s="8">
        <f>HG52/Data!$B17/Data!$B3*Data!$B15</f>
        <v>1.0694444444444444</v>
      </c>
      <c r="HH56" s="8">
        <f>HH52/Data!$B17/Data!$B3*Data!$B15</f>
        <v>0.91666666666666663</v>
      </c>
      <c r="HI56" s="8">
        <f>HI52/Data!$B17/Data!$B3*Data!$B15</f>
        <v>0.91666666666666663</v>
      </c>
      <c r="HJ56" s="8">
        <f>HJ52/Data!$B17/Data!$B3*Data!$B15</f>
        <v>1.2037037037037037</v>
      </c>
      <c r="HK56" s="8">
        <f>HK52/Data!$B17/Data!$B3*Data!$B15</f>
        <v>0.92592592592592604</v>
      </c>
      <c r="HL56" s="8">
        <f>HL52/Data!$B17/Data!$B3*Data!$B15</f>
        <v>0.81018518518518534</v>
      </c>
      <c r="HM56" s="8">
        <f>HM52/Data!$B17/Data!$B3*Data!$B15</f>
        <v>0.91666666666666663</v>
      </c>
      <c r="HN56" s="8">
        <f>HN52/Data!$B17/Data!$B3*Data!$B15</f>
        <v>0.51944444444444449</v>
      </c>
      <c r="HO56" s="8">
        <f>HO52/Data!$B17/Data!$B3*Data!$B15</f>
        <v>0.51944444444444449</v>
      </c>
      <c r="HP56" s="8">
        <f>HP52/Data!$B17/Data!$B3*Data!$B15</f>
        <v>0.39722222222222225</v>
      </c>
      <c r="HQ56" s="8">
        <f>HQ52/Data!$B17/Data!$B3*Data!$B15</f>
        <v>0.5092592592592593</v>
      </c>
      <c r="HR56" s="8">
        <f>HR52/Data!$B17/Data!$B3*Data!$B15</f>
        <v>0.78703703703703709</v>
      </c>
      <c r="HS56" s="8">
        <f>HS52/Data!$B17/Data!$B3*Data!$B15</f>
        <v>0.57870370370370372</v>
      </c>
      <c r="HT56" s="8">
        <f>HT52/Data!$B17/Data!$B3*Data!$B15</f>
        <v>0.42777777777777781</v>
      </c>
      <c r="HU56" s="8">
        <f>HU52/Data!$B17/Data!$B3*Data!$B15</f>
        <v>0.24444444444444446</v>
      </c>
      <c r="HV56" s="8">
        <f>HV52/Data!$B17/Data!$B3*Data!$B15</f>
        <v>0.27500000000000002</v>
      </c>
      <c r="HW56" s="8">
        <f>HW52/Data!$B17/Data!$B3*Data!$B15</f>
        <v>0.24444444444444446</v>
      </c>
      <c r="HX56" s="8">
        <f>HX52/Data!$B17/Data!$B3*Data!$B15</f>
        <v>0.32407407407407413</v>
      </c>
      <c r="HY56" s="8">
        <f>HY52/Data!$B17/Data!$B3*Data!$B15</f>
        <v>0.55555555555555558</v>
      </c>
      <c r="HZ56" s="8">
        <f>HZ52/Data!$B17/Data!$B3*Data!$B15</f>
        <v>0.69444444444444453</v>
      </c>
      <c r="IA56" s="8">
        <f>IA52/Data!$B17/Data!$B3*Data!$B15</f>
        <v>0.76388888888888895</v>
      </c>
      <c r="IB56" s="8">
        <f>IB52/Data!$B17/Data!$B3*Data!$B15</f>
        <v>0.61111111111111116</v>
      </c>
      <c r="IC56" s="8">
        <f>IC52/Data!$B17/Data!$B3*Data!$B15</f>
        <v>0.67222222222222228</v>
      </c>
      <c r="ID56" s="8">
        <f>ID52/Data!$B17/Data!$B3*Data!$B15</f>
        <v>0.67222222222222228</v>
      </c>
      <c r="IE56" s="8">
        <f>IE52/Data!$B17/Data!$B3*Data!$B15</f>
        <v>0.625</v>
      </c>
      <c r="IF56" s="8">
        <f>IF52/Data!$B17/Data!$B3*Data!$B15</f>
        <v>0.69444444444444453</v>
      </c>
      <c r="IG56" s="8">
        <f>IG52/Data!$B17/Data!$B3*Data!$B15</f>
        <v>0.57870370370370372</v>
      </c>
      <c r="IH56" s="8">
        <f>IH52/Data!$B17/Data!$B3*Data!$B15</f>
        <v>0.45833333333333331</v>
      </c>
      <c r="II56" s="8">
        <f>II52/Data!$B17/Data!$B3*Data!$B15</f>
        <v>0.45833333333333331</v>
      </c>
      <c r="IJ56" s="8">
        <f>IJ52/Data!$B17/Data!$B3*Data!$B15</f>
        <v>0.30555555555555558</v>
      </c>
      <c r="IK56" s="8">
        <f>IK52/Data!$B17/Data!$B3*Data!$B15</f>
        <v>0.30555555555555558</v>
      </c>
      <c r="IL56" s="8">
        <f>IL52/Data!$B17/Data!$B3*Data!$B15</f>
        <v>0.32407407407407413</v>
      </c>
      <c r="IM56" s="8">
        <f>IM52/Data!$B17/Data!$B3*Data!$B15</f>
        <v>0.55555555555555558</v>
      </c>
      <c r="IN56" s="8">
        <f>IN52/Data!$B17/Data!$B3*Data!$B15</f>
        <v>0.39351851851851855</v>
      </c>
      <c r="IO56" s="8">
        <f>IO52/Data!$B17/Data!$B3*Data!$B15</f>
        <v>0.51944444444444449</v>
      </c>
      <c r="IP56" s="8">
        <f>IP52/Data!$B17/Data!$B3*Data!$B15</f>
        <v>0.76388888888888895</v>
      </c>
      <c r="IQ56" s="8">
        <f>IQ52/Data!$B17/Data!$B3*Data!$B15</f>
        <v>0.91666666666666663</v>
      </c>
      <c r="IR56" s="8">
        <f>IR52/Data!$B17/Data!$B3*Data!$B15</f>
        <v>0.91666666666666663</v>
      </c>
      <c r="IS56" s="8">
        <f>IS52/Data!$B17/Data!$B3*Data!$B15</f>
        <v>2.5462962962962963</v>
      </c>
      <c r="IT56" s="8">
        <f>IT52/Data!$B17/Data!$B3*Data!$B15</f>
        <v>0.92592592592592604</v>
      </c>
      <c r="IU56" s="8">
        <f>IU52/Data!$B17/Data!$B3*Data!$B15</f>
        <v>0.87962962962962976</v>
      </c>
      <c r="IV56" s="8">
        <f>IV52/Data!$B17/Data!$B3*Data!$B15</f>
        <v>1.5277777777777779</v>
      </c>
      <c r="IW56" s="8">
        <f>IW52/Data!$B17/Data!$B3*Data!$B15</f>
        <v>1.2375</v>
      </c>
      <c r="IX56" s="8">
        <f>IX52/Data!$B17/Data!$B3*Data!$B15</f>
        <v>1.252777777777778</v>
      </c>
      <c r="IY56" s="8">
        <f>IY52/Data!$B17/Data!$B3*Data!$B15</f>
        <v>1.5277777777777779</v>
      </c>
      <c r="IZ56" s="8">
        <f>IZ52/Data!$B17/Data!$B3*Data!$B15</f>
        <v>1.8518518518518521</v>
      </c>
      <c r="JA56" s="8">
        <f>JA52/Data!$B17/Data!$B3*Data!$B15</f>
        <v>1.1111111111111112</v>
      </c>
      <c r="JB56" s="8">
        <f>JB52/Data!$B17/Data!$B3*Data!$B15</f>
        <v>0.97222222222222221</v>
      </c>
      <c r="JC56" s="8">
        <f>JC52/Data!$B17/Data!$B3*Data!$B15</f>
        <v>1.588888888888889</v>
      </c>
      <c r="JD56" s="8">
        <f>JD52/Data!$B17/Data!$B3*Data!$B15</f>
        <v>1.6805555555555558</v>
      </c>
      <c r="JE56" s="8">
        <f>JE52/Data!$B17/Data!$B3*Data!$B15</f>
        <v>1.5277777777777779</v>
      </c>
      <c r="JF56" s="8">
        <f>JF52/Data!$B17/Data!$B3*Data!$B15</f>
        <v>1.6805555555555558</v>
      </c>
      <c r="JG56" s="8">
        <f>JG52/Data!$B17/Data!$B3*Data!$B15</f>
        <v>3.0092592592592595</v>
      </c>
      <c r="JH56" s="8">
        <f>JH52/Data!$B17/Data!$B3*Data!$B15</f>
        <v>1.7592592592592595</v>
      </c>
      <c r="JI56" s="8">
        <f>JI52/Data!$B17/Data!$B3*Data!$B15</f>
        <v>0.74074074074074092</v>
      </c>
      <c r="JJ56" s="8">
        <f>JJ52/Data!$B17/Data!$B3*Data!$B15</f>
        <v>0.76388888888888895</v>
      </c>
      <c r="JK56" s="8">
        <f>JK52/Data!$B17/Data!$B3*Data!$B15</f>
        <v>0.48888888888888893</v>
      </c>
      <c r="JL56" s="8">
        <f>JL52/Data!$B17/Data!$B3*Data!$B15</f>
        <v>0.55000000000000004</v>
      </c>
      <c r="JM56" s="8">
        <f>JM52/Data!$B17/Data!$B3*Data!$B15</f>
        <v>0.67222222222222228</v>
      </c>
      <c r="JN56" s="8">
        <f>JN52/Data!$B17/Data!$B3*Data!$B15</f>
        <v>1.0185185185185186</v>
      </c>
      <c r="JO56" s="8">
        <f>JO52/Data!$B17/Data!$B3*Data!$B15</f>
        <v>0.92592592592592604</v>
      </c>
      <c r="JP56" s="8">
        <f>JP52/Data!$B17/Data!$B3*Data!$B15</f>
        <v>0.92592592592592604</v>
      </c>
      <c r="JQ56" s="8">
        <f>JQ52/Data!$B17/Data!$B3*Data!$B15</f>
        <v>1.9861111111111112</v>
      </c>
      <c r="JR56" s="8">
        <f>JR52/Data!$B17/Data!$B3*Data!$B15</f>
        <v>1.375</v>
      </c>
      <c r="JS56" s="8">
        <f>JS52/Data!$B17/Data!$B3*Data!$B15</f>
        <v>1.375</v>
      </c>
      <c r="JT56" s="8">
        <f>JT52/Data!$B17/Data!$B3*Data!$B15</f>
        <v>0.91666666666666663</v>
      </c>
      <c r="JU56" s="8">
        <f>JU52/Data!$B17/Data!$B3*Data!$B15</f>
        <v>0.69444444444444453</v>
      </c>
      <c r="JV56" s="8">
        <f>JV52/Data!$B17/Data!$B3*Data!$B15</f>
        <v>1.0185185185185186</v>
      </c>
      <c r="JW56" s="8">
        <f>JW52/Data!$B17/Data!$B3*Data!$B15</f>
        <v>0.92592592592592604</v>
      </c>
      <c r="JX56" s="8">
        <f>JX52/Data!$B17/Data!$B3*Data!$B15</f>
        <v>1.375</v>
      </c>
      <c r="JY56" s="8">
        <f>JY52/Data!$B17/Data!$B3*Data!$B15</f>
        <v>0.91666666666666663</v>
      </c>
      <c r="JZ56" s="8">
        <f>JZ52/Data!$B17/Data!$B3*Data!$B15</f>
        <v>0.97777777777777786</v>
      </c>
      <c r="KA56" s="8">
        <f>KA52/Data!$B17/Data!$B3*Data!$B15</f>
        <v>0.91666666666666663</v>
      </c>
      <c r="KB56" s="8">
        <f>KB52/Data!$B17/Data!$B3*Data!$B15</f>
        <v>0.92592592592592604</v>
      </c>
      <c r="KC56" s="8">
        <f>KC52/Data!$B17/Data!$B3*Data!$B15</f>
        <v>0.92592592592592604</v>
      </c>
      <c r="KD56" s="8">
        <f>KD52/Data!$B17/Data!$B3*Data!$B15</f>
        <v>1.0416666666666667</v>
      </c>
      <c r="KE56" s="8">
        <f>KE52/Data!$B17/Data!$B3*Data!$B15</f>
        <v>2.291666666666667</v>
      </c>
      <c r="KF56" s="8">
        <f>KF52/Data!$B17/Data!$B3*Data!$B15</f>
        <v>1.6805555555555558</v>
      </c>
      <c r="KG56" s="8">
        <f>KG52/Data!$B17/Data!$B3*Data!$B15</f>
        <v>1.6805555555555558</v>
      </c>
      <c r="KH56" s="8">
        <f>KH52/Data!$B17/Data!$B3*Data!$B15</f>
        <v>1.6805555555555558</v>
      </c>
      <c r="KI56" s="8">
        <f>KI52/Data!$B17/Data!$B3*Data!$B15</f>
        <v>1.3888888888888891</v>
      </c>
      <c r="KJ56" s="8">
        <f>KJ52/Data!$B17/Data!$B3*Data!$B15</f>
        <v>1.1574074074074074</v>
      </c>
      <c r="KK56" s="8">
        <f>KK52/Data!$B17/Data!$B3*Data!$B15</f>
        <v>1.7361111111111112</v>
      </c>
      <c r="KL56" s="8">
        <f>KL52/Data!$B17/Data!$B3*Data!$B15</f>
        <v>1.9861111111111112</v>
      </c>
      <c r="KM56" s="8">
        <f>KM52/Data!$B17/Data!$B3*Data!$B15</f>
        <v>1.6805555555555558</v>
      </c>
      <c r="KN56" s="8">
        <f>KN52/Data!$B17/Data!$B3*Data!$B15</f>
        <v>1.4361111111111111</v>
      </c>
      <c r="KO56" s="8">
        <f>KO52/Data!$B17/Data!$B3*Data!$B15</f>
        <v>1.375</v>
      </c>
      <c r="KP56" s="8">
        <f>KP52/Data!$B17/Data!$B3*Data!$B15</f>
        <v>3.9351851851851856</v>
      </c>
      <c r="KQ56" s="8">
        <f>KQ52/Data!$B17/Data!$B3*Data!$B15</f>
        <v>3.7037037037037042</v>
      </c>
      <c r="KR56" s="8">
        <f>KR52/Data!$B17/Data!$B3*Data!$B15</f>
        <v>1.8518518518518521</v>
      </c>
      <c r="KS56" s="8">
        <f>KS52/Data!$B17/Data!$B3*Data!$B15</f>
        <v>2.291666666666667</v>
      </c>
      <c r="KT56" s="8">
        <f>KT52/Data!$B17/Data!$B3*Data!$B15</f>
        <v>2.291666666666667</v>
      </c>
      <c r="KU56" s="8">
        <f>KU52/Data!$B17/Data!$B3*Data!$B15</f>
        <v>2.291666666666667</v>
      </c>
      <c r="KV56" s="8">
        <f>KV52/Data!$B17/Data!$B3*Data!$B15</f>
        <v>1.6805555555555558</v>
      </c>
      <c r="KW56" s="8">
        <f>KW52/Data!$B17/Data!$B3*Data!$B15</f>
        <v>2.199074074074074</v>
      </c>
      <c r="KX56" s="8">
        <f>KX52/Data!$B17/Data!$B3*Data!$B15</f>
        <v>2.199074074074074</v>
      </c>
      <c r="KY56" s="8">
        <f>KY52/Data!$B17/Data!$B3*Data!$B15</f>
        <v>1.0416666666666667</v>
      </c>
      <c r="KZ56" s="8">
        <f>KZ52/Data!$B17/Data!$B3*Data!$B15</f>
        <v>1.8333333333333333</v>
      </c>
      <c r="LA56" s="8">
        <f>LA52/Data!$B17/Data!$B3*Data!$B15</f>
        <v>1.375</v>
      </c>
      <c r="LB56" s="8">
        <f>LB52/Data!$B17/Data!$B3*Data!$B15</f>
        <v>1.375</v>
      </c>
      <c r="LC56" s="8">
        <f>LC52/Data!$B17/Data!$B3*Data!$B15</f>
        <v>1.0694444444444444</v>
      </c>
      <c r="LD56" s="8">
        <f>LD52/Data!$B17/Data!$B3*Data!$B15</f>
        <v>0.83333333333333348</v>
      </c>
      <c r="LE56" s="8">
        <f>LE52/Data!$B17/Data!$B3*Data!$B15</f>
        <v>0.92592592592592604</v>
      </c>
      <c r="LF56" s="8">
        <f>LF52/Data!$B17/Data!$B3*Data!$B15</f>
        <v>0.92592592592592604</v>
      </c>
      <c r="LG56" s="8">
        <f>LG52/Data!$B17/Data!$B3*Data!$B15</f>
        <v>1.5277777777777779</v>
      </c>
      <c r="LH56" s="8">
        <f>LH52/Data!$B17/Data!$B3*Data!$B15</f>
        <v>1.4055555555555557</v>
      </c>
      <c r="LI56" s="8">
        <f>LI52/Data!$B17/Data!$B3*Data!$B15</f>
        <v>1.4055555555555557</v>
      </c>
      <c r="LJ56" s="8">
        <f>LJ52/Data!$B17/Data!$B3*Data!$B15</f>
        <v>0.61111111111111116</v>
      </c>
      <c r="LK56" s="8">
        <f>LK52/Data!$B17/Data!$B3*Data!$B15</f>
        <v>0.69444444444444453</v>
      </c>
      <c r="LL56" s="8">
        <f>LL52/Data!$B17/Data!$B3*Data!$B15</f>
        <v>0.69444444444444453</v>
      </c>
      <c r="LM56" s="8">
        <f>LM52/Data!$B17/Data!$B3*Data!$B15</f>
        <v>0.46296296296296302</v>
      </c>
      <c r="LN56" s="8">
        <f>LN52/Data!$B17/Data!$B3*Data!$B15</f>
        <v>0.48888888888888893</v>
      </c>
      <c r="LO56" s="8">
        <f>LO52/Data!$B17/Data!$B3*Data!$B15</f>
        <v>0.27500000000000002</v>
      </c>
      <c r="LP56" s="8">
        <f>LP52/Data!$B17/Data!$B3*Data!$B15</f>
        <v>0</v>
      </c>
      <c r="LQ56" s="8">
        <f>LQ52/Data!$B17/Data!$B3*Data!$B15</f>
        <v>0</v>
      </c>
      <c r="LR56" s="8">
        <f>LR52/Data!$B17/Data!$B3*Data!$B15</f>
        <v>2.3148148148148149</v>
      </c>
      <c r="LS56" s="8">
        <f>LS52/Data!$B17/Data!$B3*Data!$B15</f>
        <v>0.92592592592592604</v>
      </c>
      <c r="LT56" s="8">
        <f>LT52/Data!$B17/Data!$B3*Data!$B15</f>
        <v>0.92592592592592604</v>
      </c>
      <c r="LU56" s="8">
        <f>LU52/Data!$B17/Data!$B3*Data!$B15</f>
        <v>1.5277777777777779</v>
      </c>
      <c r="LV56" s="8">
        <f>LV52/Data!$B17/Data!$B3*Data!$B15</f>
        <v>1.2222222222222223</v>
      </c>
      <c r="LW56" s="8">
        <f>LW52/Data!$B17/Data!$B3*Data!$B15</f>
        <v>0</v>
      </c>
      <c r="LX56" s="8">
        <f>LX52/Data!$B17/Data!$B3*Data!$B15</f>
        <v>0</v>
      </c>
      <c r="LY56" s="8">
        <f>LY52/Data!$B17/Data!$B3*Data!$B15</f>
        <v>2.7777777777777781</v>
      </c>
      <c r="LZ56" s="8">
        <f>LZ52/Data!$B17/Data!$B3*Data!$B15</f>
        <v>1.2037037037037037</v>
      </c>
      <c r="MA56" s="8">
        <f>MA52/Data!$B17/Data!$B3*Data!$B15</f>
        <v>0.87962962962962976</v>
      </c>
      <c r="MB56" s="8">
        <f>MB52/Data!$B17/Data!$B3*Data!$B15</f>
        <v>1.5277777777777779</v>
      </c>
      <c r="MC56" s="8">
        <f>MC52/Data!$B17/Data!$B3*Data!$B15</f>
        <v>1.2222222222222223</v>
      </c>
      <c r="MD56" s="8">
        <f>MD52/Data!$B17/Data!$B3*Data!$B15</f>
        <v>1.0694444444444444</v>
      </c>
      <c r="ME56" s="8">
        <f>ME52/Data!$B17/Data!$B3*Data!$B15</f>
        <v>0.67222222222222228</v>
      </c>
      <c r="MF56" s="8">
        <f>MF52/Data!$B17/Data!$B3*Data!$B15</f>
        <v>0.46296296296296302</v>
      </c>
      <c r="MG56" s="8">
        <f>MG52/Data!$B17/Data!$B3*Data!$B15</f>
        <v>0.46296296296296302</v>
      </c>
      <c r="MH56" s="8">
        <f>MH52/Data!$B17/Data!$B3*Data!$B15</f>
        <v>0.5092592592592593</v>
      </c>
      <c r="MI56" s="8">
        <f>MI52/Data!$B17/Data!$B3*Data!$B15</f>
        <v>0.91666666666666663</v>
      </c>
      <c r="MJ56" s="8">
        <f>MJ52/Data!$B17/Data!$B3*Data!$B15</f>
        <v>0.45833333333333331</v>
      </c>
      <c r="MK56" s="8">
        <f>MK52/Data!$B17/Data!$B3*Data!$B15</f>
        <v>0.45833333333333331</v>
      </c>
      <c r="ML56" s="8">
        <f>ML52/Data!$B17/Data!$B3*Data!$B15</f>
        <v>0.3666666666666667</v>
      </c>
      <c r="MM56" s="8">
        <f>MM52/Data!$B17/Data!$B3*Data!$B15</f>
        <v>0.37037037037037046</v>
      </c>
      <c r="MN56" s="8">
        <f>MN52/Data!$B17/Data!$B3*Data!$B15</f>
        <v>0.37037037037037046</v>
      </c>
      <c r="MO56" s="8">
        <f>MO52/Data!$B17/Data!$B3*Data!$B15</f>
        <v>0.41666666666666674</v>
      </c>
      <c r="MP56" s="8">
        <f>MP52/Data!$B17/Data!$B3*Data!$B15</f>
        <v>0</v>
      </c>
      <c r="MQ56" s="8">
        <f>MQ52/Data!$B17/Data!$B3*Data!$B15</f>
        <v>0.55000000000000004</v>
      </c>
      <c r="MR56" s="8">
        <f>MR52/Data!$B17/Data!$B3*Data!$B15</f>
        <v>0.55000000000000004</v>
      </c>
      <c r="MS56" s="8">
        <f>MS52/Data!$B17/Data!$B3*Data!$B15</f>
        <v>0.3666666666666667</v>
      </c>
      <c r="MT56" s="8">
        <f>MT52/Data!$B17/Data!$B3*Data!$B15</f>
        <v>0.27777777777777779</v>
      </c>
      <c r="MU56" s="8">
        <f>MU52/Data!$B17/Data!$B3*Data!$B15</f>
        <v>0.18518518518518523</v>
      </c>
      <c r="MV56" s="8">
        <f>MV52/Data!$B17/Data!$B3*Data!$B15</f>
        <v>0</v>
      </c>
      <c r="MW56" s="8">
        <f>MW52/Data!$B17/Data!$B3*Data!$B15</f>
        <v>0</v>
      </c>
      <c r="MX56" s="8">
        <f>MX52/Data!$B17/Data!$B3*Data!$B15</f>
        <v>0.42777777777777781</v>
      </c>
      <c r="MY56" s="8">
        <f>MY52/Data!$B17/Data!$B3*Data!$B15</f>
        <v>0.33611111111111114</v>
      </c>
      <c r="MZ56" s="8">
        <f>MZ52/Data!$B17/Data!$B3*Data!$B15</f>
        <v>0.21388888888888891</v>
      </c>
      <c r="NA56" s="8">
        <f>NA52/Data!$B17/Data!$B3*Data!$B15</f>
        <v>0.23148148148148151</v>
      </c>
      <c r="NB56" s="8">
        <f>NB52/Data!$B17/Data!$B3*Data!$B15</f>
        <v>0.23148148148148151</v>
      </c>
    </row>
    <row r="57" spans="1:366" ht="15">
      <c r="B57" s="8" t="s">
        <v>86</v>
      </c>
      <c r="C57" s="8">
        <f>C53/Data!$B18</f>
        <v>9.995791245791244E-2</v>
      </c>
      <c r="D57" s="8">
        <f>D53/Data!$B18</f>
        <v>0.36944444444444441</v>
      </c>
      <c r="E57" s="8">
        <f>E53/Data!$B18</f>
        <v>0.36944444444444441</v>
      </c>
      <c r="F57" s="8">
        <f>F53/Data!$B18</f>
        <v>0.42222222222222217</v>
      </c>
      <c r="G57" s="8">
        <f>G53/Data!$B18</f>
        <v>0.36944444444444441</v>
      </c>
      <c r="H57" s="8">
        <f>H53/Data!$B18</f>
        <v>0.23989898989898986</v>
      </c>
      <c r="I57" s="8">
        <f>I53/Data!$B18</f>
        <v>0.39983164983164976</v>
      </c>
      <c r="J57" s="8">
        <f>J53/Data!$B18</f>
        <v>0.59974747474747481</v>
      </c>
      <c r="K57" s="8">
        <f>K53/Data!$B18</f>
        <v>0.42222222222222217</v>
      </c>
      <c r="L57" s="8">
        <f>L53/Data!$B18</f>
        <v>0.36944444444444441</v>
      </c>
      <c r="M57" s="8">
        <f>M53/Data!$B18</f>
        <v>0.36944444444444441</v>
      </c>
      <c r="N57" s="8">
        <f>N53/Data!$B18</f>
        <v>0.42222222222222217</v>
      </c>
      <c r="O57" s="8">
        <f>O53/Data!$B18</f>
        <v>0.5597643097643098</v>
      </c>
      <c r="P57" s="8">
        <f>P53/Data!$B18</f>
        <v>0.95959595959595945</v>
      </c>
      <c r="Q57" s="8">
        <f>Q53/Data!$B18</f>
        <v>0.87962962962962954</v>
      </c>
      <c r="R57" s="8">
        <f>R53/Data!$B18</f>
        <v>1.4249999999999998</v>
      </c>
      <c r="S57" s="8">
        <f>S53/Data!$B18</f>
        <v>0.73888888888888882</v>
      </c>
      <c r="T57" s="8">
        <f>T53/Data!$B18</f>
        <v>0</v>
      </c>
      <c r="U57" s="8">
        <f>U53/Data!$B18</f>
        <v>0.79166666666666663</v>
      </c>
      <c r="V57" s="8">
        <f>V53/Data!$B18</f>
        <v>0.5597643097643098</v>
      </c>
      <c r="W57" s="8">
        <f>W53/Data!$B18</f>
        <v>0.5597643097643098</v>
      </c>
      <c r="X57" s="8">
        <f>X53/Data!$B18</f>
        <v>0.59974747474747481</v>
      </c>
      <c r="Y57" s="8">
        <f>Y53/Data!$B18</f>
        <v>0.95</v>
      </c>
      <c r="Z57" s="8">
        <f>Z53/Data!$B18</f>
        <v>0.31666666666666665</v>
      </c>
      <c r="AA57" s="8">
        <f>AA53/Data!$B18</f>
        <v>0.42222222222222217</v>
      </c>
      <c r="AB57" s="8">
        <f>AB53/Data!$B18</f>
        <v>0.42222222222222217</v>
      </c>
      <c r="AC57" s="8">
        <f>AC53/Data!$B18</f>
        <v>0.5597643097643098</v>
      </c>
      <c r="AD57" s="8">
        <f>AD53/Data!$B18</f>
        <v>0.5597643097643098</v>
      </c>
      <c r="AE57" s="8">
        <f>AE53/Data!$B18</f>
        <v>0.59974747474747481</v>
      </c>
      <c r="AF57" s="8">
        <f>AF53/Data!$B18</f>
        <v>0.89722222222222225</v>
      </c>
      <c r="AG57" s="8">
        <f>AG53/Data!$B18</f>
        <v>0.47499999999999998</v>
      </c>
      <c r="AH57" s="8">
        <f>AH53/Data!$B18</f>
        <v>0.42222222222222217</v>
      </c>
      <c r="AI57" s="8">
        <f>AI53/Data!$B18</f>
        <v>0.31666666666666665</v>
      </c>
      <c r="AJ57" s="8">
        <f>AJ53/Data!$B18</f>
        <v>0.39983164983164976</v>
      </c>
      <c r="AK57" s="8">
        <f>AK53/Data!$B18</f>
        <v>0.5597643097643098</v>
      </c>
      <c r="AL57" s="8">
        <f>AL53/Data!$B18</f>
        <v>0.67971380471380471</v>
      </c>
      <c r="AM57" s="8">
        <f>AM53/Data!$B18</f>
        <v>0.89722222222222225</v>
      </c>
      <c r="AN57" s="8">
        <f>AN53/Data!$B18</f>
        <v>0.6333333333333333</v>
      </c>
      <c r="AO57" s="8">
        <f>AO53/Data!$B18</f>
        <v>0.6333333333333333</v>
      </c>
      <c r="AP57" s="8">
        <f>AP53/Data!$B18</f>
        <v>0.52777777777777779</v>
      </c>
      <c r="AQ57" s="8">
        <f>AQ53/Data!$B18</f>
        <v>0.95959595959595945</v>
      </c>
      <c r="AR57" s="8">
        <f>AR53/Data!$B18</f>
        <v>0.95959595959595945</v>
      </c>
      <c r="AS57" s="8">
        <f>AS53/Data!$B18</f>
        <v>0.79966329966329952</v>
      </c>
      <c r="AT57" s="8">
        <f>AT53/Data!$B18</f>
        <v>1.4777777777777776</v>
      </c>
      <c r="AU57" s="8">
        <f>AU53/Data!$B18</f>
        <v>0.6333333333333333</v>
      </c>
      <c r="AV57" s="8">
        <f>AV53/Data!$B18</f>
        <v>0.68611111111111112</v>
      </c>
      <c r="AW57" s="8">
        <f>AW53/Data!$B18</f>
        <v>0.42222222222222217</v>
      </c>
      <c r="AX57" s="8">
        <f>AX53/Data!$B18</f>
        <v>0.79966329966329952</v>
      </c>
      <c r="AY57" s="8">
        <f>AY53/Data!$B18</f>
        <v>1.1195286195286196</v>
      </c>
      <c r="AZ57" s="8">
        <f>AZ53/Data!$B18</f>
        <v>0.95959595959595945</v>
      </c>
      <c r="BA57" s="8">
        <f>BA53/Data!$B18</f>
        <v>1.5833333333333333</v>
      </c>
      <c r="BB57" s="8">
        <f>BB53/Data!$B18</f>
        <v>0.71249999999999991</v>
      </c>
      <c r="BC57" s="8">
        <f>BC53/Data!$B18</f>
        <v>0.73888888888888882</v>
      </c>
      <c r="BD57" s="8">
        <f>BD53/Data!$B18</f>
        <v>0.73888888888888882</v>
      </c>
      <c r="BE57" s="8">
        <f>BE53/Data!$B18</f>
        <v>0.47979797979797972</v>
      </c>
      <c r="BF57" s="8">
        <f>BF53/Data!$B18</f>
        <v>0.47979797979797972</v>
      </c>
      <c r="BG57" s="8">
        <f>BG53/Data!$B18</f>
        <v>0.59974747474747481</v>
      </c>
      <c r="BH57" s="8">
        <f>BH53/Data!$B18</f>
        <v>0.79166666666666663</v>
      </c>
      <c r="BI57" s="8">
        <f>BI53/Data!$B18</f>
        <v>0.52777777777777779</v>
      </c>
      <c r="BJ57" s="8">
        <f>BJ53/Data!$B18</f>
        <v>0.52777777777777779</v>
      </c>
      <c r="BK57" s="8">
        <f>BK53/Data!$B18</f>
        <v>0.52777777777777779</v>
      </c>
      <c r="BL57" s="8">
        <f>BL53/Data!$B18</f>
        <v>0.5597643097643098</v>
      </c>
      <c r="BM57" s="8">
        <f>BM53/Data!$B18</f>
        <v>0.95959595959595945</v>
      </c>
      <c r="BN57" s="8">
        <f>BN53/Data!$B18</f>
        <v>0.99957912457912446</v>
      </c>
      <c r="BO57" s="8">
        <f>BO53/Data!$B18</f>
        <v>1.213888888888889</v>
      </c>
      <c r="BP57" s="8">
        <f>BP53/Data!$B18</f>
        <v>0.68611111111111112</v>
      </c>
      <c r="BQ57" s="8">
        <f>BQ53/Data!$B18</f>
        <v>0.68611111111111112</v>
      </c>
      <c r="BR57" s="8">
        <f>BR53/Data!$B18</f>
        <v>0.58055555555555549</v>
      </c>
      <c r="BS57" s="8">
        <f>BS53/Data!$B18</f>
        <v>0.79966329966329952</v>
      </c>
      <c r="BT57" s="8">
        <f>BT53/Data!$B18</f>
        <v>0.99957912457912446</v>
      </c>
      <c r="BU57" s="8">
        <f>BU53/Data!$B18</f>
        <v>0.79966329966329952</v>
      </c>
      <c r="BV57" s="8">
        <f>BV53/Data!$B18</f>
        <v>0.73888888888888882</v>
      </c>
      <c r="BW57" s="8">
        <f>BW53/Data!$B18</f>
        <v>0.47499999999999998</v>
      </c>
      <c r="BX57" s="8">
        <f>BX53/Data!$B18</f>
        <v>0.47499999999999998</v>
      </c>
      <c r="BY57" s="8">
        <f>BY53/Data!$B18</f>
        <v>0.42222222222222217</v>
      </c>
      <c r="BZ57" s="8">
        <f>BZ53/Data!$B18</f>
        <v>0.47979797979797972</v>
      </c>
      <c r="CA57" s="8">
        <f>CA53/Data!$B18</f>
        <v>0.95959595959595945</v>
      </c>
      <c r="CB57" s="8">
        <f>CB53/Data!$B18</f>
        <v>0</v>
      </c>
      <c r="CC57" s="8">
        <f>CC53/Data!$B18</f>
        <v>1.0555555555555556</v>
      </c>
      <c r="CD57" s="8">
        <f>CD53/Data!$B18</f>
        <v>0.52777777777777779</v>
      </c>
      <c r="CE57" s="8">
        <f>CE53/Data!$B18</f>
        <v>0.79166666666666663</v>
      </c>
      <c r="CF57" s="8">
        <f>CF53/Data!$B18</f>
        <v>1.1083333333333334</v>
      </c>
      <c r="CG57" s="8">
        <f>CG53/Data!$B18</f>
        <v>1.9991582491582489</v>
      </c>
      <c r="CH57" s="8">
        <f>CH53/Data!$B18</f>
        <v>1.2794612794612794</v>
      </c>
      <c r="CI57" s="8">
        <f>CI53/Data!$B18</f>
        <v>1.1195286195286196</v>
      </c>
      <c r="CJ57" s="8">
        <f>CJ53/Data!$B18</f>
        <v>1.9</v>
      </c>
      <c r="CK57" s="8">
        <f>CK53/Data!$B18</f>
        <v>1.0555555555555556</v>
      </c>
      <c r="CL57" s="8">
        <f>CL53/Data!$B18</f>
        <v>1.0555555555555556</v>
      </c>
      <c r="CM57" s="8">
        <f>CM53/Data!$B18</f>
        <v>1.6888888888888887</v>
      </c>
      <c r="CN57" s="8">
        <f>CN53/Data!$B18</f>
        <v>1.7592592592592591</v>
      </c>
      <c r="CO57" s="8">
        <f>CO53/Data!$B18</f>
        <v>1.2794612794612794</v>
      </c>
      <c r="CP57" s="8">
        <f>CP53/Data!$B18</f>
        <v>1.1195286195286196</v>
      </c>
      <c r="CQ57" s="8">
        <f>CQ53/Data!$B18</f>
        <v>1.9</v>
      </c>
      <c r="CR57" s="8">
        <f>CR53/Data!$B18</f>
        <v>1.3722222222222222</v>
      </c>
      <c r="CS57" s="8">
        <f>CS53/Data!$B18</f>
        <v>1.3722222222222222</v>
      </c>
      <c r="CT57" s="8">
        <f>CT53/Data!$B18</f>
        <v>1.3722222222222222</v>
      </c>
      <c r="CU57" s="8">
        <f>CU53/Data!$B18</f>
        <v>1.1994949494949496</v>
      </c>
      <c r="CV57" s="8">
        <f>CV53/Data!$B18</f>
        <v>1.1994949494949496</v>
      </c>
      <c r="CW57" s="8">
        <f>CW53/Data!$B18</f>
        <v>0</v>
      </c>
      <c r="CX57" s="8">
        <f>CX53/Data!$B18</f>
        <v>1.6888888888888887</v>
      </c>
      <c r="CY57" s="8">
        <f>CY53/Data!$B18</f>
        <v>0.73888888888888882</v>
      </c>
      <c r="CZ57" s="8">
        <f>CZ53/Data!$B18</f>
        <v>0.52777777777777779</v>
      </c>
      <c r="DA57" s="8">
        <f>DA53/Data!$B18</f>
        <v>0.47499999999999998</v>
      </c>
      <c r="DB57" s="8">
        <f>DB53/Data!$B18</f>
        <v>1.1994949494949496</v>
      </c>
      <c r="DC57" s="8">
        <f>DC53/Data!$B18</f>
        <v>1.1994949494949496</v>
      </c>
      <c r="DD57" s="8">
        <f>DD53/Data!$B18</f>
        <v>1.1195286195286196</v>
      </c>
      <c r="DE57" s="8">
        <f>DE53/Data!$B18</f>
        <v>1.6888888888888887</v>
      </c>
      <c r="DF57" s="8">
        <f>DF53/Data!$B18</f>
        <v>1.3722222222222222</v>
      </c>
      <c r="DG57" s="8">
        <f>DG53/Data!$B18</f>
        <v>1.2666666666666666</v>
      </c>
      <c r="DH57" s="8">
        <f>DH53/Data!$B18</f>
        <v>1.213888888888889</v>
      </c>
      <c r="DI57" s="8">
        <f>DI53/Data!$B18</f>
        <v>1.599326599326599</v>
      </c>
      <c r="DJ57" s="8">
        <f>DJ53/Data!$B18</f>
        <v>1.599326599326599</v>
      </c>
      <c r="DK57" s="8">
        <f>DK53/Data!$B18</f>
        <v>1.2794612794612794</v>
      </c>
      <c r="DL57" s="8">
        <f>DL53/Data!$B18</f>
        <v>1.9</v>
      </c>
      <c r="DM57" s="8">
        <f>DM53/Data!$B18</f>
        <v>1.6888888888888887</v>
      </c>
      <c r="DN57" s="8">
        <f>DN53/Data!$B18</f>
        <v>1.5833333333333333</v>
      </c>
      <c r="DO57" s="8">
        <f>DO53/Data!$B18</f>
        <v>1.2666666666666666</v>
      </c>
      <c r="DP57" s="8">
        <f>DP53/Data!$B18</f>
        <v>1.599326599326599</v>
      </c>
      <c r="DQ57" s="8">
        <f>DQ53/Data!$B18</f>
        <v>1.1195286195286196</v>
      </c>
      <c r="DR57" s="8">
        <f>DR53/Data!$B18</f>
        <v>0.91961279461279466</v>
      </c>
      <c r="DS57" s="8">
        <f>DS53/Data!$B18</f>
        <v>0.52777777777777779</v>
      </c>
      <c r="DT57" s="8">
        <f>DT53/Data!$B18</f>
        <v>0.52777777777777779</v>
      </c>
      <c r="DU57" s="8">
        <f>DU53/Data!$B18</f>
        <v>0.36944444444444441</v>
      </c>
      <c r="DV57" s="8">
        <f>DV53/Data!$B18</f>
        <v>0.52777777777777779</v>
      </c>
      <c r="DW57" s="8">
        <f>DW53/Data!$B18</f>
        <v>0.79966329966329952</v>
      </c>
      <c r="DX57" s="8">
        <f>DX53/Data!$B18</f>
        <v>0.79966329966329952</v>
      </c>
      <c r="DY57" s="8">
        <f>DY53/Data!$B18</f>
        <v>0.59974747474747481</v>
      </c>
      <c r="DZ57" s="8">
        <f>DZ53/Data!$B18</f>
        <v>0.58055555555555549</v>
      </c>
      <c r="EA57" s="8">
        <f>EA53/Data!$B18</f>
        <v>0.52777777777777779</v>
      </c>
      <c r="EB57" s="8">
        <f>EB53/Data!$B18</f>
        <v>0.42222222222222217</v>
      </c>
      <c r="EC57" s="8">
        <f>EC53/Data!$B18</f>
        <v>0.52777777777777779</v>
      </c>
      <c r="ED57" s="8">
        <f>ED53/Data!$B18</f>
        <v>0.51978114478114479</v>
      </c>
      <c r="EE57" s="8">
        <f>EE53/Data!$B18</f>
        <v>0.71969696969696961</v>
      </c>
      <c r="EF57" s="8">
        <f>EF53/Data!$B18</f>
        <v>0</v>
      </c>
      <c r="EG57" s="8">
        <f>EG53/Data!$B18</f>
        <v>1.3194444444444444</v>
      </c>
      <c r="EH57" s="8">
        <f>EH53/Data!$B18</f>
        <v>1.0555555555555556</v>
      </c>
      <c r="EI57" s="8">
        <f>EI53/Data!$B18</f>
        <v>0.79166666666666663</v>
      </c>
      <c r="EJ57" s="8">
        <f>EJ53/Data!$B18</f>
        <v>0.52777777777777779</v>
      </c>
      <c r="EK57" s="8">
        <f>EK53/Data!$B18</f>
        <v>0.87962962962962954</v>
      </c>
      <c r="EL57" s="8">
        <f>EL53/Data!$B18</f>
        <v>1.1994949494949496</v>
      </c>
      <c r="EM57" s="8">
        <f>EM53/Data!$B18</f>
        <v>1.1994949494949496</v>
      </c>
      <c r="EN57" s="8">
        <f>EN53/Data!$B18</f>
        <v>2.1111111111111112</v>
      </c>
      <c r="EO57" s="8">
        <f>EO53/Data!$B18</f>
        <v>1.3194444444444444</v>
      </c>
      <c r="EP57" s="8">
        <f>EP53/Data!$B18</f>
        <v>1.3194444444444444</v>
      </c>
      <c r="EQ57" s="8">
        <f>EQ53/Data!$B18</f>
        <v>1.2666666666666666</v>
      </c>
      <c r="ER57" s="8">
        <f>ER53/Data!$B18</f>
        <v>1.7592592592592591</v>
      </c>
      <c r="ES57" s="8">
        <f>ES53/Data!$B18</f>
        <v>1.599326599326599</v>
      </c>
      <c r="ET57" s="8">
        <f>ET53/Data!$B18</f>
        <v>1.3994107744107742</v>
      </c>
      <c r="EU57" s="8">
        <f>EU53/Data!$B18</f>
        <v>2.1111111111111112</v>
      </c>
      <c r="EV57" s="8">
        <f>EV53/Data!$B18</f>
        <v>2.0055555555555555</v>
      </c>
      <c r="EW57" s="8">
        <f>EW53/Data!$B18</f>
        <v>1.3194444444444444</v>
      </c>
      <c r="EX57" s="8">
        <f>EX53/Data!$B18</f>
        <v>2.1111111111111112</v>
      </c>
      <c r="EY57" s="8">
        <f>EY53/Data!$B18</f>
        <v>2.7988215488215484</v>
      </c>
      <c r="EZ57" s="8">
        <f>EZ53/Data!$B18</f>
        <v>1.9991582491582489</v>
      </c>
      <c r="FA57" s="8">
        <f>FA53/Data!$B18</f>
        <v>1.3994107744107742</v>
      </c>
      <c r="FB57" s="913">
        <f>FB53/Data!$B18</f>
        <v>2.1111111111111112</v>
      </c>
      <c r="FC57" s="8">
        <f>FC53/Data!$B18</f>
        <v>1.8472222222222221</v>
      </c>
      <c r="FD57" s="8">
        <f>FD53/Data!$B18</f>
        <v>1.3194444444444444</v>
      </c>
      <c r="FE57" s="8">
        <f>FE53/Data!$B18</f>
        <v>1.3722222222222222</v>
      </c>
      <c r="FF57" s="8">
        <f>FF53/Data!$B18</f>
        <v>1.9991582491582489</v>
      </c>
      <c r="FG57" s="8">
        <f>FG53/Data!$B18</f>
        <v>1.599326599326599</v>
      </c>
      <c r="FH57" s="8">
        <f>FH53/Data!$B18</f>
        <v>1.1994949494949496</v>
      </c>
      <c r="FI57" s="8">
        <f>FI53/Data!$B18</f>
        <v>1.4249999999999998</v>
      </c>
      <c r="FJ57" s="8">
        <f>FJ53/Data!$B18</f>
        <v>1.1083333333333334</v>
      </c>
      <c r="FK57" s="8">
        <f>FK53/Data!$B18</f>
        <v>1.0555555555555556</v>
      </c>
      <c r="FL57" s="8">
        <f>FL53/Data!$B18</f>
        <v>0.84444444444444433</v>
      </c>
      <c r="FM57" s="8">
        <f>FM53/Data!$B18</f>
        <v>0.47979797979797972</v>
      </c>
      <c r="FN57" s="8">
        <f>FN53/Data!$B18</f>
        <v>0.63973063973063971</v>
      </c>
      <c r="FO57" s="8">
        <f>FO53/Data!$B18</f>
        <v>0.63973063973063971</v>
      </c>
      <c r="FP57" s="8">
        <f>FP53/Data!$B18</f>
        <v>0.52777777777777779</v>
      </c>
      <c r="FQ57" s="8">
        <f>FQ53/Data!$B18</f>
        <v>0.42222222222222217</v>
      </c>
      <c r="FR57" s="8">
        <f>FR53/Data!$B18</f>
        <v>0.47499999999999998</v>
      </c>
      <c r="FS57" s="8">
        <f>FS53/Data!$B18</f>
        <v>0.42222222222222217</v>
      </c>
      <c r="FT57" s="8">
        <f>FT53/Data!$B18</f>
        <v>0.63973063973063971</v>
      </c>
      <c r="FU57" s="8">
        <f>FU53/Data!$B18</f>
        <v>0.63973063973063971</v>
      </c>
      <c r="FV57" s="8">
        <f>FV53/Data!$B18</f>
        <v>0.63973063973063971</v>
      </c>
      <c r="FW57" s="8">
        <f>FW53/Data!$B18</f>
        <v>0.84444444444444433</v>
      </c>
      <c r="FX57" s="8">
        <f>FX53/Data!$B18</f>
        <v>0.52777777777777779</v>
      </c>
      <c r="FY57" s="8">
        <f>FY53/Data!$B18</f>
        <v>0.52777777777777779</v>
      </c>
      <c r="FZ57" s="8">
        <f>FZ53/Data!$B18</f>
        <v>0.52777777777777779</v>
      </c>
      <c r="GA57" s="8">
        <f>GA53/Data!$B18</f>
        <v>0.63973063973063971</v>
      </c>
      <c r="GB57" s="8">
        <f>GB53/Data!$B18</f>
        <v>0.63973063973063971</v>
      </c>
      <c r="GC57" s="8">
        <f>GC53/Data!$B18</f>
        <v>0.59974747474747481</v>
      </c>
      <c r="GD57" s="8">
        <f>GD53/Data!$B18</f>
        <v>0.95</v>
      </c>
      <c r="GE57" s="8">
        <f>GE53/Data!$B18</f>
        <v>0.47499999999999998</v>
      </c>
      <c r="GF57" s="8">
        <f>GF53/Data!$B18</f>
        <v>0.36944444444444441</v>
      </c>
      <c r="GG57" s="8">
        <f>GG53/Data!$B18</f>
        <v>0.42222222222222217</v>
      </c>
      <c r="GH57" s="8">
        <f>GH53/Data!$B18</f>
        <v>0.47979797979797972</v>
      </c>
      <c r="GI57" s="8">
        <f>GI53/Data!$B18</f>
        <v>0.5597643097643098</v>
      </c>
      <c r="GJ57" s="8">
        <f>GJ53/Data!$B18</f>
        <v>0.99957912457912446</v>
      </c>
      <c r="GK57" s="8">
        <f>GK53/Data!$B18</f>
        <v>1.0027777777777778</v>
      </c>
      <c r="GL57" s="8">
        <f>GL53/Data!$B18</f>
        <v>0.6333333333333333</v>
      </c>
      <c r="GM57" s="8">
        <f>GM53/Data!$B18</f>
        <v>0.36944444444444441</v>
      </c>
      <c r="GN57" s="8">
        <f>GN53/Data!$B18</f>
        <v>0.52777777777777779</v>
      </c>
      <c r="GO57" s="8">
        <f>GO53/Data!$B18</f>
        <v>0.5597643097643098</v>
      </c>
      <c r="GP57" s="8">
        <f>GP53/Data!$B18</f>
        <v>0.63973063973063971</v>
      </c>
      <c r="GQ57" s="8">
        <f>GQ53/Data!$B18</f>
        <v>0.59974747474747481</v>
      </c>
      <c r="GR57" s="8">
        <f>GR53/Data!$B18</f>
        <v>0.58055555555555549</v>
      </c>
      <c r="GS57" s="8">
        <f>GS53/Data!$B18</f>
        <v>0.58055555555555549</v>
      </c>
      <c r="GT57" s="8">
        <f>GT53/Data!$B18</f>
        <v>0.58055555555555549</v>
      </c>
      <c r="GU57" s="8">
        <f>GU53/Data!$B18</f>
        <v>0.79166666666666663</v>
      </c>
      <c r="GV57" s="8">
        <f>GV53/Data!$B18</f>
        <v>1.1195286195286196</v>
      </c>
      <c r="GW57" s="8">
        <f>GW53/Data!$B18</f>
        <v>1.1195286195286196</v>
      </c>
      <c r="GX57" s="8">
        <f>GX53/Data!$B18</f>
        <v>1.1994949494949496</v>
      </c>
      <c r="GY57" s="8">
        <f>GY53/Data!$B18</f>
        <v>1.7416666666666665</v>
      </c>
      <c r="GZ57" s="8">
        <f>GZ53/Data!$B18</f>
        <v>1.5833333333333333</v>
      </c>
      <c r="HA57" s="8">
        <f>HA53/Data!$B18</f>
        <v>1.4777777777777776</v>
      </c>
      <c r="HB57" s="8">
        <f>HB53/Data!$B18</f>
        <v>1.3722222222222222</v>
      </c>
      <c r="HC57" s="8">
        <f>HC53/Data!$B18</f>
        <v>1.599326599326599</v>
      </c>
      <c r="HD57" s="8">
        <f>HD53/Data!$B18</f>
        <v>1.599326599326599</v>
      </c>
      <c r="HE57" s="8">
        <f>HE53/Data!$B18</f>
        <v>1.3994107744107742</v>
      </c>
      <c r="HF57" s="8">
        <f>HF53/Data!$B18</f>
        <v>1.9</v>
      </c>
      <c r="HG57" s="8">
        <f>HG53/Data!$B18</f>
        <v>1.8472222222222221</v>
      </c>
      <c r="HH57" s="8">
        <f>HH53/Data!$B18</f>
        <v>1.5833333333333333</v>
      </c>
      <c r="HI57" s="8">
        <f>HI53/Data!$B18</f>
        <v>1.5833333333333333</v>
      </c>
      <c r="HJ57" s="8">
        <f>HJ53/Data!$B18</f>
        <v>2.0791245791245792</v>
      </c>
      <c r="HK57" s="8">
        <f>HK53/Data!$B18</f>
        <v>1.599326599326599</v>
      </c>
      <c r="HL57" s="8">
        <f>HL53/Data!$B18</f>
        <v>1.3994107744107742</v>
      </c>
      <c r="HM57" s="8">
        <f>HM53/Data!$B18</f>
        <v>1.5833333333333333</v>
      </c>
      <c r="HN57" s="8">
        <f>HN53/Data!$B18</f>
        <v>0.89722222222222225</v>
      </c>
      <c r="HO57" s="8">
        <f>HO53/Data!$B18</f>
        <v>0.89722222222222225</v>
      </c>
      <c r="HP57" s="8">
        <f>HP53/Data!$B18</f>
        <v>0.68611111111111112</v>
      </c>
      <c r="HQ57" s="8">
        <f>HQ53/Data!$B18</f>
        <v>0.87962962962962954</v>
      </c>
      <c r="HR57" s="8">
        <f>HR53/Data!$B18</f>
        <v>1.3594276094276094</v>
      </c>
      <c r="HS57" s="8">
        <f>HS53/Data!$B18</f>
        <v>0.99957912457912446</v>
      </c>
      <c r="HT57" s="8">
        <f>HT53/Data!$B18</f>
        <v>0.73888888888888882</v>
      </c>
      <c r="HU57" s="8">
        <f>HU53/Data!$B18</f>
        <v>0.42222222222222217</v>
      </c>
      <c r="HV57" s="8">
        <f>HV53/Data!$B18</f>
        <v>0.47499999999999998</v>
      </c>
      <c r="HW57" s="8">
        <f>HW53/Data!$B18</f>
        <v>0.42222222222222217</v>
      </c>
      <c r="HX57" s="8">
        <f>HX53/Data!$B18</f>
        <v>0.5597643097643098</v>
      </c>
      <c r="HY57" s="8">
        <f>HY53/Data!$B18</f>
        <v>0.95959595959595945</v>
      </c>
      <c r="HZ57" s="8">
        <f>HZ53/Data!$B18</f>
        <v>1.1994949494949496</v>
      </c>
      <c r="IA57" s="8">
        <f>IA53/Data!$B18</f>
        <v>1.3194444444444444</v>
      </c>
      <c r="IB57" s="8">
        <f>IB53/Data!$B18</f>
        <v>1.0555555555555556</v>
      </c>
      <c r="IC57" s="8">
        <f>IC53/Data!$B18</f>
        <v>1.161111111111111</v>
      </c>
      <c r="ID57" s="8">
        <f>ID53/Data!$B18</f>
        <v>1.161111111111111</v>
      </c>
      <c r="IE57" s="8">
        <f>IE53/Data!$B18</f>
        <v>1.0795454545454546</v>
      </c>
      <c r="IF57" s="8">
        <f>IF53/Data!$B18</f>
        <v>1.1994949494949496</v>
      </c>
      <c r="IG57" s="8">
        <f>IG53/Data!$B18</f>
        <v>0.99957912457912446</v>
      </c>
      <c r="IH57" s="8">
        <f>IH53/Data!$B18</f>
        <v>0.79166666666666663</v>
      </c>
      <c r="II57" s="8">
        <f>II53/Data!$B18</f>
        <v>0.79166666666666663</v>
      </c>
      <c r="IJ57" s="8">
        <f>IJ53/Data!$B18</f>
        <v>0.52777777777777779</v>
      </c>
      <c r="IK57" s="8">
        <f>IK53/Data!$B18</f>
        <v>0.52777777777777779</v>
      </c>
      <c r="IL57" s="8">
        <f>IL53/Data!$B18</f>
        <v>0.5597643097643098</v>
      </c>
      <c r="IM57" s="8">
        <f>IM53/Data!$B18</f>
        <v>0.95959595959595945</v>
      </c>
      <c r="IN57" s="8">
        <f>IN53/Data!$B18</f>
        <v>0.67971380471380471</v>
      </c>
      <c r="IO57" s="8">
        <f>IO53/Data!$B18</f>
        <v>0.89722222222222225</v>
      </c>
      <c r="IP57" s="8">
        <f>IP53/Data!$B18</f>
        <v>1.3194444444444444</v>
      </c>
      <c r="IQ57" s="8">
        <f>IQ53/Data!$B18</f>
        <v>1.5833333333333333</v>
      </c>
      <c r="IR57" s="8">
        <f>IR53/Data!$B18</f>
        <v>1.5833333333333333</v>
      </c>
      <c r="IS57" s="8">
        <f>IS53/Data!$B18</f>
        <v>4.3981481481481479</v>
      </c>
      <c r="IT57" s="8">
        <f>IT53/Data!$B18</f>
        <v>1.599326599326599</v>
      </c>
      <c r="IU57" s="8">
        <f>IU53/Data!$B18</f>
        <v>1.5193602693602695</v>
      </c>
      <c r="IV57" s="8">
        <f>IV53/Data!$B18</f>
        <v>2.6388888888888888</v>
      </c>
      <c r="IW57" s="8">
        <f>IW53/Data!$B18</f>
        <v>2.1374999999999997</v>
      </c>
      <c r="IX57" s="8">
        <f>IX53/Data!$B18</f>
        <v>2.1638888888888888</v>
      </c>
      <c r="IY57" s="8">
        <f>IY53/Data!$B18</f>
        <v>2.6388888888888888</v>
      </c>
      <c r="IZ57" s="8">
        <f>IZ53/Data!$B18</f>
        <v>3.1986531986531981</v>
      </c>
      <c r="JA57" s="8">
        <f>JA53/Data!$B18</f>
        <v>1.9191919191919189</v>
      </c>
      <c r="JB57" s="8">
        <f>JB53/Data!$B18</f>
        <v>1.6792929292929293</v>
      </c>
      <c r="JC57" s="8">
        <f>JC53/Data!$B18</f>
        <v>2.7444444444444445</v>
      </c>
      <c r="JD57" s="8">
        <f>JD53/Data!$B18</f>
        <v>2.9027777777777777</v>
      </c>
      <c r="JE57" s="8">
        <f>JE53/Data!$B18</f>
        <v>2.6388888888888888</v>
      </c>
      <c r="JF57" s="8">
        <f>JF53/Data!$B18</f>
        <v>2.9027777777777777</v>
      </c>
      <c r="JG57" s="8">
        <f>JG53/Data!$B18</f>
        <v>5.1978114478114472</v>
      </c>
      <c r="JH57" s="8">
        <f>JH53/Data!$B18</f>
        <v>3.0387205387205389</v>
      </c>
      <c r="JI57" s="8">
        <f>JI53/Data!$B18</f>
        <v>1.2794612794612794</v>
      </c>
      <c r="JJ57" s="8">
        <f>JJ53/Data!$B18</f>
        <v>1.3194444444444444</v>
      </c>
      <c r="JK57" s="8">
        <f>JK53/Data!$B18</f>
        <v>0.84444444444444433</v>
      </c>
      <c r="JL57" s="8">
        <f>JL53/Data!$B18</f>
        <v>0.95</v>
      </c>
      <c r="JM57" s="8">
        <f>JM53/Data!$B18</f>
        <v>1.161111111111111</v>
      </c>
      <c r="JN57" s="8">
        <f>JN53/Data!$B18</f>
        <v>1.7592592592592591</v>
      </c>
      <c r="JO57" s="8">
        <f>JO53/Data!$B18</f>
        <v>1.599326599326599</v>
      </c>
      <c r="JP57" s="8">
        <f>JP53/Data!$B18</f>
        <v>1.599326599326599</v>
      </c>
      <c r="JQ57" s="8">
        <f>JQ53/Data!$B18</f>
        <v>3.4305555555555554</v>
      </c>
      <c r="JR57" s="8">
        <f>JR53/Data!$B18</f>
        <v>2.375</v>
      </c>
      <c r="JS57" s="8">
        <f>JS53/Data!$B18</f>
        <v>2.375</v>
      </c>
      <c r="JT57" s="8">
        <f>JT53/Data!$B18</f>
        <v>1.5833333333333333</v>
      </c>
      <c r="JU57" s="8">
        <f>JU53/Data!$B18</f>
        <v>1.1994949494949496</v>
      </c>
      <c r="JV57" s="8">
        <f>JV53/Data!$B18</f>
        <v>1.7592592592592591</v>
      </c>
      <c r="JW57" s="8">
        <f>JW53/Data!$B18</f>
        <v>1.599326599326599</v>
      </c>
      <c r="JX57" s="8">
        <f>JX53/Data!$B18</f>
        <v>2.375</v>
      </c>
      <c r="JY57" s="8">
        <f>JY53/Data!$B18</f>
        <v>1.5833333333333333</v>
      </c>
      <c r="JZ57" s="8">
        <f>JZ53/Data!$B18</f>
        <v>1.6888888888888887</v>
      </c>
      <c r="KA57" s="8">
        <f>KA53/Data!$B18</f>
        <v>1.5833333333333333</v>
      </c>
      <c r="KB57" s="8">
        <f>KB53/Data!$B18</f>
        <v>1.599326599326599</v>
      </c>
      <c r="KC57" s="8">
        <f>KC53/Data!$B18</f>
        <v>1.599326599326599</v>
      </c>
      <c r="KD57" s="8">
        <f>KD53/Data!$B18</f>
        <v>1.7992424242424243</v>
      </c>
      <c r="KE57" s="8">
        <f>KE53/Data!$B18</f>
        <v>3.9583333333333335</v>
      </c>
      <c r="KF57" s="8">
        <f>KF53/Data!$B18</f>
        <v>2.9027777777777777</v>
      </c>
      <c r="KG57" s="8">
        <f>KG53/Data!$B18</f>
        <v>2.9027777777777777</v>
      </c>
      <c r="KH57" s="8">
        <f>KH53/Data!$B18</f>
        <v>2.9027777777777777</v>
      </c>
      <c r="KI57" s="8">
        <f>KI53/Data!$B18</f>
        <v>2.3989898989898992</v>
      </c>
      <c r="KJ57" s="8">
        <f>KJ53/Data!$B18</f>
        <v>1.9991582491582489</v>
      </c>
      <c r="KK57" s="8">
        <f>KK53/Data!$B18</f>
        <v>2.9987373737373737</v>
      </c>
      <c r="KL57" s="8">
        <f>KL53/Data!$B18</f>
        <v>3.4305555555555554</v>
      </c>
      <c r="KM57" s="8">
        <f>KM53/Data!$B18</f>
        <v>2.9027777777777777</v>
      </c>
      <c r="KN57" s="8">
        <f>KN53/Data!$B18</f>
        <v>2.4805555555555556</v>
      </c>
      <c r="KO57" s="8">
        <f>KO53/Data!$B18</f>
        <v>2.375</v>
      </c>
      <c r="KP57" s="8">
        <f>KP53/Data!$B18</f>
        <v>6.7971380471380476</v>
      </c>
      <c r="KQ57" s="8">
        <f>KQ53/Data!$B18</f>
        <v>6.3973063973063962</v>
      </c>
      <c r="KR57" s="8">
        <f>KR53/Data!$B18</f>
        <v>3.1986531986531981</v>
      </c>
      <c r="KS57" s="8">
        <f>KS53/Data!$B18</f>
        <v>3.9583333333333335</v>
      </c>
      <c r="KT57" s="8">
        <f>KT53/Data!$B18</f>
        <v>3.9583333333333335</v>
      </c>
      <c r="KU57" s="8">
        <f>KU53/Data!$B18</f>
        <v>3.9583333333333335</v>
      </c>
      <c r="KV57" s="8">
        <f>KV53/Data!$B18</f>
        <v>2.9027777777777777</v>
      </c>
      <c r="KW57" s="8">
        <f>KW53/Data!$B18</f>
        <v>3.7984006734006726</v>
      </c>
      <c r="KX57" s="8">
        <f>KX53/Data!$B18</f>
        <v>3.7984006734006726</v>
      </c>
      <c r="KY57" s="8">
        <f>KY53/Data!$B18</f>
        <v>1.7992424242424243</v>
      </c>
      <c r="KZ57" s="8">
        <f>KZ53/Data!$B18</f>
        <v>3.1666666666666665</v>
      </c>
      <c r="LA57" s="8">
        <f>LA53/Data!$B18</f>
        <v>2.375</v>
      </c>
      <c r="LB57" s="8">
        <f>LB53/Data!$B18</f>
        <v>2.375</v>
      </c>
      <c r="LC57" s="8">
        <f>LC53/Data!$B18</f>
        <v>1.8472222222222221</v>
      </c>
      <c r="LD57" s="8">
        <f>LD53/Data!$B18</f>
        <v>1.4393939393939392</v>
      </c>
      <c r="LE57" s="8">
        <f>LE53/Data!$B18</f>
        <v>1.599326599326599</v>
      </c>
      <c r="LF57" s="8">
        <f>LF53/Data!$B18</f>
        <v>1.599326599326599</v>
      </c>
      <c r="LG57" s="8">
        <f>LG53/Data!$B18</f>
        <v>2.6388888888888888</v>
      </c>
      <c r="LH57" s="8">
        <f>LH53/Data!$B18</f>
        <v>2.427777777777778</v>
      </c>
      <c r="LI57" s="8">
        <f>LI53/Data!$B18</f>
        <v>2.427777777777778</v>
      </c>
      <c r="LJ57" s="8">
        <f>LJ53/Data!$B18</f>
        <v>1.0555555555555556</v>
      </c>
      <c r="LK57" s="8">
        <f>LK53/Data!$B18</f>
        <v>1.1994949494949496</v>
      </c>
      <c r="LL57" s="8">
        <f>LL53/Data!$B18</f>
        <v>1.1994949494949496</v>
      </c>
      <c r="LM57" s="8">
        <f>LM53/Data!$B18</f>
        <v>0.79966329966329952</v>
      </c>
      <c r="LN57" s="8">
        <f>LN53/Data!$B18</f>
        <v>0.84444444444444433</v>
      </c>
      <c r="LO57" s="8">
        <f>LO53/Data!$B18</f>
        <v>0.47499999999999998</v>
      </c>
      <c r="LP57" s="8">
        <f>LP53/Data!$B18</f>
        <v>0</v>
      </c>
      <c r="LQ57" s="8">
        <f>LQ53/Data!$B18</f>
        <v>0</v>
      </c>
      <c r="LR57" s="8">
        <f>LR53/Data!$B18</f>
        <v>3.9983164983164978</v>
      </c>
      <c r="LS57" s="8">
        <f>LS53/Data!$B18</f>
        <v>1.599326599326599</v>
      </c>
      <c r="LT57" s="8">
        <f>LT53/Data!$B18</f>
        <v>1.599326599326599</v>
      </c>
      <c r="LU57" s="8">
        <f>LU53/Data!$B18</f>
        <v>2.6388888888888888</v>
      </c>
      <c r="LV57" s="8">
        <f>LV53/Data!$B18</f>
        <v>2.1111111111111112</v>
      </c>
      <c r="LW57" s="8">
        <f>LW53/Data!$B18</f>
        <v>0</v>
      </c>
      <c r="LX57" s="8">
        <f>LX53/Data!$B18</f>
        <v>0</v>
      </c>
      <c r="LY57" s="8">
        <f>LY53/Data!$B18</f>
        <v>4.7979797979797985</v>
      </c>
      <c r="LZ57" s="8">
        <f>LZ53/Data!$B18</f>
        <v>2.0791245791245792</v>
      </c>
      <c r="MA57" s="8">
        <f>MA53/Data!$B18</f>
        <v>1.5193602693602695</v>
      </c>
      <c r="MB57" s="8">
        <f>MB53/Data!$B18</f>
        <v>2.6388888888888888</v>
      </c>
      <c r="MC57" s="8">
        <f>MC53/Data!$B18</f>
        <v>2.1111111111111112</v>
      </c>
      <c r="MD57" s="8">
        <f>MD53/Data!$B18</f>
        <v>1.8472222222222221</v>
      </c>
      <c r="ME57" s="8">
        <f>ME53/Data!$B18</f>
        <v>1.161111111111111</v>
      </c>
      <c r="MF57" s="8">
        <f>MF53/Data!$B18</f>
        <v>0.79966329966329952</v>
      </c>
      <c r="MG57" s="8">
        <f>MG53/Data!$B18</f>
        <v>0.79966329966329952</v>
      </c>
      <c r="MH57" s="8">
        <f>MH53/Data!$B18</f>
        <v>0.87962962962962954</v>
      </c>
      <c r="MI57" s="8">
        <f>MI53/Data!$B18</f>
        <v>1.5833333333333333</v>
      </c>
      <c r="MJ57" s="8">
        <f>MJ53/Data!$B18</f>
        <v>0.79166666666666663</v>
      </c>
      <c r="MK57" s="8">
        <f>MK53/Data!$B18</f>
        <v>0.79166666666666663</v>
      </c>
      <c r="ML57" s="8">
        <f>ML53/Data!$B18</f>
        <v>0.6333333333333333</v>
      </c>
      <c r="MM57" s="8">
        <f>MM53/Data!$B18</f>
        <v>0.63973063973063971</v>
      </c>
      <c r="MN57" s="8">
        <f>MN53/Data!$B18</f>
        <v>0.63973063973063971</v>
      </c>
      <c r="MO57" s="8">
        <f>MO53/Data!$B18</f>
        <v>0.71969696969696961</v>
      </c>
      <c r="MP57" s="8">
        <f>MP53/Data!$B18</f>
        <v>0</v>
      </c>
      <c r="MQ57" s="8">
        <f>MQ53/Data!$B18</f>
        <v>0.95</v>
      </c>
      <c r="MR57" s="8">
        <f>MR53/Data!$B18</f>
        <v>0.95</v>
      </c>
      <c r="MS57" s="8">
        <f>MS53/Data!$B18</f>
        <v>0.6333333333333333</v>
      </c>
      <c r="MT57" s="8">
        <f>MT53/Data!$B18</f>
        <v>0.47979797979797972</v>
      </c>
      <c r="MU57" s="8">
        <f>MU53/Data!$B18</f>
        <v>0.31986531986531985</v>
      </c>
      <c r="MV57" s="8">
        <f>MV53/Data!$B18</f>
        <v>0</v>
      </c>
      <c r="MW57" s="8">
        <f>MW53/Data!$B18</f>
        <v>0</v>
      </c>
      <c r="MX57" s="8">
        <f>MX53/Data!$B18</f>
        <v>0.73888888888888882</v>
      </c>
      <c r="MY57" s="8">
        <f>MY53/Data!$B18</f>
        <v>0.58055555555555549</v>
      </c>
      <c r="MZ57" s="8">
        <f>MZ53/Data!$B18</f>
        <v>0.36944444444444441</v>
      </c>
      <c r="NA57" s="8">
        <f>NA53/Data!$B18</f>
        <v>0.39983164983164976</v>
      </c>
      <c r="NB57" s="8">
        <f>NB53/Data!$B18</f>
        <v>0.39983164983164976</v>
      </c>
    </row>
    <row r="58" spans="1:366" ht="15">
      <c r="B58" s="8" t="s">
        <v>87</v>
      </c>
      <c r="C58" s="8">
        <f>C55*Data!$B19</f>
        <v>0.1550463506985246</v>
      </c>
      <c r="D58" s="8">
        <f>D55*Data!$B19</f>
        <v>0.57305131218174687</v>
      </c>
      <c r="E58" s="8">
        <f>E55*Data!$B19</f>
        <v>0.57305131218174687</v>
      </c>
      <c r="F58" s="8">
        <f>F55*Data!$B19</f>
        <v>0.65491578535056783</v>
      </c>
      <c r="G58" s="8">
        <f>G55*Data!$B19</f>
        <v>0.57305131218174687</v>
      </c>
      <c r="H58" s="8">
        <f>H55*Data!$B19</f>
        <v>0.37211124167645904</v>
      </c>
      <c r="I58" s="8">
        <f>I55*Data!$B19</f>
        <v>0.62018540279409839</v>
      </c>
      <c r="J58" s="8">
        <f>J55*Data!$B19</f>
        <v>0.93027810419114754</v>
      </c>
      <c r="K58" s="8">
        <f>K55*Data!$B19</f>
        <v>0.65491578535056783</v>
      </c>
      <c r="L58" s="8">
        <f>L55*Data!$B19</f>
        <v>0.57305131218174687</v>
      </c>
      <c r="M58" s="8">
        <f>M55*Data!$B19</f>
        <v>0.57305131218174687</v>
      </c>
      <c r="N58" s="8">
        <f>N55*Data!$B19</f>
        <v>0.65491578535056783</v>
      </c>
      <c r="O58" s="8">
        <f>O55*Data!$B19</f>
        <v>0.86825956391173775</v>
      </c>
      <c r="P58" s="8">
        <f>P55*Data!$B19</f>
        <v>1.4884449667058361</v>
      </c>
      <c r="Q58" s="8">
        <f>Q55*Data!$B19</f>
        <v>1.3644078861470164</v>
      </c>
      <c r="R58" s="8">
        <f>R55*Data!$B19</f>
        <v>2.2103407755581665</v>
      </c>
      <c r="S58" s="8">
        <f>S55*Data!$B19</f>
        <v>1.1461026243634937</v>
      </c>
      <c r="T58" s="8">
        <f>T55*Data!$B19</f>
        <v>0</v>
      </c>
      <c r="U58" s="8">
        <f>U55*Data!$B19</f>
        <v>1.2279670975323147</v>
      </c>
      <c r="V58" s="8">
        <f>V55*Data!$B19</f>
        <v>0.86825956391173775</v>
      </c>
      <c r="W58" s="8">
        <f>W55*Data!$B19</f>
        <v>0.86825956391173775</v>
      </c>
      <c r="X58" s="8">
        <f>X55*Data!$B19</f>
        <v>0.93027810419114754</v>
      </c>
      <c r="Y58" s="8">
        <f>Y55*Data!$B19</f>
        <v>1.4735605170387776</v>
      </c>
      <c r="Z58" s="8">
        <f>Z55*Data!$B19</f>
        <v>0.49118683901292592</v>
      </c>
      <c r="AA58" s="8">
        <f>AA55*Data!$B19</f>
        <v>0.65491578535056783</v>
      </c>
      <c r="AB58" s="8">
        <f>AB55*Data!$B19</f>
        <v>0.65491578535056783</v>
      </c>
      <c r="AC58" s="8">
        <f>AC55*Data!$B19</f>
        <v>0.86825956391173775</v>
      </c>
      <c r="AD58" s="8">
        <f>AD55*Data!$B19</f>
        <v>0.86825956391173775</v>
      </c>
      <c r="AE58" s="8">
        <f>AE55*Data!$B19</f>
        <v>0.93027810419114754</v>
      </c>
      <c r="AF58" s="8">
        <f>AF55*Data!$B19</f>
        <v>1.3916960438699568</v>
      </c>
      <c r="AG58" s="8">
        <f>AG55*Data!$B19</f>
        <v>0.73678025851938878</v>
      </c>
      <c r="AH58" s="8">
        <f>AH55*Data!$B19</f>
        <v>0.65491578535056783</v>
      </c>
      <c r="AI58" s="8">
        <f>AI55*Data!$B19</f>
        <v>0.49118683901292592</v>
      </c>
      <c r="AJ58" s="8">
        <f>AJ55*Data!$B19</f>
        <v>0.62018540279409839</v>
      </c>
      <c r="AK58" s="8">
        <f>AK55*Data!$B19</f>
        <v>0.86825956391173775</v>
      </c>
      <c r="AL58" s="8">
        <f>AL55*Data!$B19</f>
        <v>1.0543151847499674</v>
      </c>
      <c r="AM58" s="8">
        <f>AM55*Data!$B19</f>
        <v>1.3916960438699568</v>
      </c>
      <c r="AN58" s="8">
        <f>AN55*Data!$B19</f>
        <v>0.98237367802585185</v>
      </c>
      <c r="AO58" s="8">
        <f>AO55*Data!$B19</f>
        <v>0.98237367802585185</v>
      </c>
      <c r="AP58" s="8">
        <f>AP55*Data!$B19</f>
        <v>0.81864473168820984</v>
      </c>
      <c r="AQ58" s="8">
        <f>AQ55*Data!$B19</f>
        <v>1.4884449667058361</v>
      </c>
      <c r="AR58" s="8">
        <f>AR55*Data!$B19</f>
        <v>1.4884449667058361</v>
      </c>
      <c r="AS58" s="8">
        <f>AS55*Data!$B19</f>
        <v>1.2403708055881968</v>
      </c>
      <c r="AT58" s="8">
        <f>AT55*Data!$B19</f>
        <v>2.2922052487269875</v>
      </c>
      <c r="AU58" s="8">
        <f>AU55*Data!$B19</f>
        <v>0.98237367802585185</v>
      </c>
      <c r="AV58" s="8">
        <f>AV55*Data!$B19</f>
        <v>1.0642381511946728</v>
      </c>
      <c r="AW58" s="8">
        <f>AW55*Data!$B19</f>
        <v>0.65491578535056783</v>
      </c>
      <c r="AX58" s="8">
        <f>AX55*Data!$B19</f>
        <v>1.2403708055881968</v>
      </c>
      <c r="AY58" s="8">
        <f>AY55*Data!$B19</f>
        <v>1.7365191278234755</v>
      </c>
      <c r="AZ58" s="8">
        <f>AZ55*Data!$B19</f>
        <v>1.4884449667058361</v>
      </c>
      <c r="BA58" s="8">
        <f>BA55*Data!$B19</f>
        <v>2.4559341950646294</v>
      </c>
      <c r="BB58" s="8">
        <f>BB55*Data!$B19</f>
        <v>1.1051703877790833</v>
      </c>
      <c r="BC58" s="8">
        <f>BC55*Data!$B19</f>
        <v>1.1461026243634937</v>
      </c>
      <c r="BD58" s="8">
        <f>BD55*Data!$B19</f>
        <v>1.1461026243634937</v>
      </c>
      <c r="BE58" s="8">
        <f>BE55*Data!$B19</f>
        <v>0.74422248335291807</v>
      </c>
      <c r="BF58" s="8">
        <f>BF55*Data!$B19</f>
        <v>0.74422248335291807</v>
      </c>
      <c r="BG58" s="8">
        <f>BG55*Data!$B19</f>
        <v>0.93027810419114754</v>
      </c>
      <c r="BH58" s="8">
        <f>BH55*Data!$B19</f>
        <v>1.2279670975323147</v>
      </c>
      <c r="BI58" s="8">
        <f>BI55*Data!$B19</f>
        <v>0.81864473168820984</v>
      </c>
      <c r="BJ58" s="8">
        <f>BJ55*Data!$B19</f>
        <v>0.81864473168820984</v>
      </c>
      <c r="BK58" s="8">
        <f>BK55*Data!$B19</f>
        <v>0.81864473168820984</v>
      </c>
      <c r="BL58" s="8">
        <f>BL55*Data!$B19</f>
        <v>0.86825956391173775</v>
      </c>
      <c r="BM58" s="8">
        <f>BM55*Data!$B19</f>
        <v>1.4884449667058361</v>
      </c>
      <c r="BN58" s="8">
        <f>BN55*Data!$B19</f>
        <v>1.5504635069852462</v>
      </c>
      <c r="BO58" s="8">
        <f>BO55*Data!$B19</f>
        <v>1.8828828828828827</v>
      </c>
      <c r="BP58" s="8">
        <f>BP55*Data!$B19</f>
        <v>1.0642381511946728</v>
      </c>
      <c r="BQ58" s="8">
        <f>BQ55*Data!$B19</f>
        <v>1.0642381511946728</v>
      </c>
      <c r="BR58" s="8">
        <f>BR55*Data!$B19</f>
        <v>0.9005092048570309</v>
      </c>
      <c r="BS58" s="8">
        <f>BS55*Data!$B19</f>
        <v>1.2403708055881968</v>
      </c>
      <c r="BT58" s="8">
        <f>BT55*Data!$B19</f>
        <v>1.5504635069852462</v>
      </c>
      <c r="BU58" s="8">
        <f>BU55*Data!$B19</f>
        <v>1.2403708055881968</v>
      </c>
      <c r="BV58" s="8">
        <f>BV55*Data!$B19</f>
        <v>1.1461026243634937</v>
      </c>
      <c r="BW58" s="8">
        <f>BW55*Data!$B19</f>
        <v>0.73678025851938878</v>
      </c>
      <c r="BX58" s="8">
        <f>BX55*Data!$B19</f>
        <v>0.73678025851938878</v>
      </c>
      <c r="BY58" s="8">
        <f>BY55*Data!$B19</f>
        <v>0.65491578535056783</v>
      </c>
      <c r="BZ58" s="8">
        <f>BZ55*Data!$B19</f>
        <v>0.74422248335291807</v>
      </c>
      <c r="CA58" s="8">
        <f>CA55*Data!$B19</f>
        <v>1.4884449667058361</v>
      </c>
      <c r="CB58" s="8">
        <f>CB55*Data!$B19</f>
        <v>0</v>
      </c>
      <c r="CC58" s="8">
        <f>CC55*Data!$B19</f>
        <v>1.6372894633764197</v>
      </c>
      <c r="CD58" s="8">
        <f>CD55*Data!$B19</f>
        <v>0.81864473168820984</v>
      </c>
      <c r="CE58" s="8">
        <f>CE55*Data!$B19</f>
        <v>1.2279670975323147</v>
      </c>
      <c r="CF58" s="8">
        <f>CF55*Data!$B19</f>
        <v>1.7191539365452408</v>
      </c>
      <c r="CG58" s="8">
        <f>CG55*Data!$B19</f>
        <v>3.1009270139704923</v>
      </c>
      <c r="CH58" s="8">
        <f>CH55*Data!$B19</f>
        <v>1.9845932889411151</v>
      </c>
      <c r="CI58" s="8">
        <f>CI55*Data!$B19</f>
        <v>1.7365191278234755</v>
      </c>
      <c r="CJ58" s="8">
        <f>CJ55*Data!$B19</f>
        <v>2.9471210340775551</v>
      </c>
      <c r="CK58" s="8">
        <f>CK55*Data!$B19</f>
        <v>1.6372894633764197</v>
      </c>
      <c r="CL58" s="8">
        <f>CL55*Data!$B19</f>
        <v>1.6372894633764197</v>
      </c>
      <c r="CM58" s="8">
        <f>CM55*Data!$B19</f>
        <v>2.6196631414022713</v>
      </c>
      <c r="CN58" s="8">
        <f>CN55*Data!$B19</f>
        <v>2.7288157722940327</v>
      </c>
      <c r="CO58" s="8">
        <f>CO55*Data!$B19</f>
        <v>1.9845932889411151</v>
      </c>
      <c r="CP58" s="8">
        <f>CP55*Data!$B19</f>
        <v>1.7365191278234755</v>
      </c>
      <c r="CQ58" s="8">
        <f>CQ55*Data!$B19</f>
        <v>2.9471210340775551</v>
      </c>
      <c r="CR58" s="8">
        <f>CR55*Data!$B19</f>
        <v>2.1284763023893456</v>
      </c>
      <c r="CS58" s="8">
        <f>CS55*Data!$B19</f>
        <v>2.1284763023893456</v>
      </c>
      <c r="CT58" s="8">
        <f>CT55*Data!$B19</f>
        <v>2.1284763023893456</v>
      </c>
      <c r="CU58" s="8">
        <f>CU55*Data!$B19</f>
        <v>1.8605562083822951</v>
      </c>
      <c r="CV58" s="8">
        <f>CV55*Data!$B19</f>
        <v>1.8605562083822951</v>
      </c>
      <c r="CW58" s="8">
        <f>CW55*Data!$B19</f>
        <v>0</v>
      </c>
      <c r="CX58" s="8">
        <f>CX55*Data!$B19</f>
        <v>2.6196631414022713</v>
      </c>
      <c r="CY58" s="8">
        <f>CY55*Data!$B19</f>
        <v>1.1461026243634937</v>
      </c>
      <c r="CZ58" s="8">
        <f>CZ55*Data!$B19</f>
        <v>0.81864473168820984</v>
      </c>
      <c r="DA58" s="8">
        <f>DA55*Data!$B19</f>
        <v>0.73678025851938878</v>
      </c>
      <c r="DB58" s="8">
        <f>DB55*Data!$B19</f>
        <v>1.8605562083822951</v>
      </c>
      <c r="DC58" s="8">
        <f>DC55*Data!$B19</f>
        <v>1.8605562083822951</v>
      </c>
      <c r="DD58" s="8">
        <f>DD55*Data!$B19</f>
        <v>1.7365191278234755</v>
      </c>
      <c r="DE58" s="8">
        <f>DE55*Data!$B19</f>
        <v>2.6196631414022713</v>
      </c>
      <c r="DF58" s="8">
        <f>DF55*Data!$B19</f>
        <v>2.1284763023893456</v>
      </c>
      <c r="DG58" s="8">
        <f>DG55*Data!$B19</f>
        <v>1.9647473560517037</v>
      </c>
      <c r="DH58" s="8">
        <f>DH55*Data!$B19</f>
        <v>1.8828828828828827</v>
      </c>
      <c r="DI58" s="8">
        <f>DI55*Data!$B19</f>
        <v>2.4807416111763936</v>
      </c>
      <c r="DJ58" s="8">
        <f>DJ55*Data!$B19</f>
        <v>2.4807416111763936</v>
      </c>
      <c r="DK58" s="8">
        <f>DK55*Data!$B19</f>
        <v>1.9845932889411151</v>
      </c>
      <c r="DL58" s="8">
        <f>DL55*Data!$B19</f>
        <v>2.9471210340775551</v>
      </c>
      <c r="DM58" s="8">
        <f>DM55*Data!$B19</f>
        <v>2.6196631414022713</v>
      </c>
      <c r="DN58" s="8">
        <f>DN55*Data!$B19</f>
        <v>2.4559341950646294</v>
      </c>
      <c r="DO58" s="8">
        <f>DO55*Data!$B19</f>
        <v>1.9647473560517037</v>
      </c>
      <c r="DP58" s="8">
        <f>DP55*Data!$B19</f>
        <v>2.4807416111763936</v>
      </c>
      <c r="DQ58" s="8">
        <f>DQ55*Data!$B19</f>
        <v>1.7365191278234755</v>
      </c>
      <c r="DR58" s="8">
        <f>DR55*Data!$B19</f>
        <v>1.4264264264264264</v>
      </c>
      <c r="DS58" s="8">
        <f>DS55*Data!$B19</f>
        <v>0.81864473168820984</v>
      </c>
      <c r="DT58" s="8">
        <f>DT55*Data!$B19</f>
        <v>0.81864473168820984</v>
      </c>
      <c r="DU58" s="8">
        <f>DU55*Data!$B19</f>
        <v>0.57305131218174687</v>
      </c>
      <c r="DV58" s="8">
        <f>DV55*Data!$B19</f>
        <v>0.81864473168820984</v>
      </c>
      <c r="DW58" s="8">
        <f>DW55*Data!$B19</f>
        <v>1.2403708055881968</v>
      </c>
      <c r="DX58" s="8">
        <f>DX55*Data!$B19</f>
        <v>1.2403708055881968</v>
      </c>
      <c r="DY58" s="8">
        <f>DY55*Data!$B19</f>
        <v>0.93027810419114754</v>
      </c>
      <c r="DZ58" s="8">
        <f>DZ55*Data!$B19</f>
        <v>0.9005092048570309</v>
      </c>
      <c r="EA58" s="8">
        <f>EA55*Data!$B19</f>
        <v>0.81864473168820984</v>
      </c>
      <c r="EB58" s="8">
        <f>EB55*Data!$B19</f>
        <v>0.65491578535056783</v>
      </c>
      <c r="EC58" s="8">
        <f>EC55*Data!$B19</f>
        <v>0.81864473168820984</v>
      </c>
      <c r="ED58" s="8">
        <f>ED55*Data!$B19</f>
        <v>0.80624102363232775</v>
      </c>
      <c r="EE58" s="8">
        <f>EE55*Data!$B19</f>
        <v>1.116333725029377</v>
      </c>
      <c r="EF58" s="8">
        <f>EF55*Data!$B19</f>
        <v>0</v>
      </c>
      <c r="EG58" s="8">
        <f>EG55*Data!$B19</f>
        <v>2.0466118292205246</v>
      </c>
      <c r="EH58" s="8">
        <f>EH55*Data!$B19</f>
        <v>1.6372894633764197</v>
      </c>
      <c r="EI58" s="8">
        <f>EI55*Data!$B19</f>
        <v>1.2279670975323147</v>
      </c>
      <c r="EJ58" s="8">
        <f>EJ55*Data!$B19</f>
        <v>0.81864473168820984</v>
      </c>
      <c r="EK58" s="8">
        <f>EK55*Data!$B19</f>
        <v>1.3644078861470164</v>
      </c>
      <c r="EL58" s="8">
        <f>EL55*Data!$B19</f>
        <v>1.8605562083822951</v>
      </c>
      <c r="EM58" s="8">
        <f>EM55*Data!$B19</f>
        <v>1.8605562083822951</v>
      </c>
      <c r="EN58" s="8">
        <f>EN55*Data!$B19</f>
        <v>3.2745789267528393</v>
      </c>
      <c r="EO58" s="8">
        <f>EO55*Data!$B19</f>
        <v>2.0466118292205246</v>
      </c>
      <c r="EP58" s="8">
        <f>EP55*Data!$B19</f>
        <v>2.0466118292205246</v>
      </c>
      <c r="EQ58" s="8">
        <f>EQ55*Data!$B19</f>
        <v>1.9647473560517037</v>
      </c>
      <c r="ER58" s="8">
        <f>ER55*Data!$B19</f>
        <v>2.7288157722940327</v>
      </c>
      <c r="ES58" s="8">
        <f>ES55*Data!$B19</f>
        <v>2.4807416111763936</v>
      </c>
      <c r="ET58" s="8">
        <f>ET55*Data!$B19</f>
        <v>2.1706489097793447</v>
      </c>
      <c r="EU58" s="8">
        <f>EU55*Data!$B19</f>
        <v>3.2745789267528393</v>
      </c>
      <c r="EV58" s="8">
        <f>EV55*Data!$B19</f>
        <v>3.110849980415197</v>
      </c>
      <c r="EW58" s="8">
        <f>EW55*Data!$B19</f>
        <v>2.0466118292205246</v>
      </c>
      <c r="EX58" s="8">
        <f>EX55*Data!$B19</f>
        <v>3.2745789267528393</v>
      </c>
      <c r="EY58" s="8">
        <f>EY55*Data!$B19</f>
        <v>4.3412978195586893</v>
      </c>
      <c r="EZ58" s="8">
        <f>EZ55*Data!$B19</f>
        <v>3.1009270139704923</v>
      </c>
      <c r="FA58" s="8">
        <f>FA55*Data!$B19</f>
        <v>2.1706489097793447</v>
      </c>
      <c r="FB58" s="913">
        <f>FB55*Data!$B19</f>
        <v>3.2745789267528393</v>
      </c>
      <c r="FC58" s="8">
        <f>FC55*Data!$B19</f>
        <v>2.8652565609087346</v>
      </c>
      <c r="FD58" s="8">
        <f>FD55*Data!$B19</f>
        <v>2.0466118292205246</v>
      </c>
      <c r="FE58" s="8">
        <f>FE55*Data!$B19</f>
        <v>2.1284763023893456</v>
      </c>
      <c r="FF58" s="8">
        <f>FF55*Data!$B19</f>
        <v>3.1009270139704923</v>
      </c>
      <c r="FG58" s="8">
        <f>FG55*Data!$B19</f>
        <v>2.4807416111763936</v>
      </c>
      <c r="FH58" s="8">
        <f>FH55*Data!$B19</f>
        <v>1.8605562083822951</v>
      </c>
      <c r="FI58" s="8">
        <f>FI55*Data!$B19</f>
        <v>2.2103407755581665</v>
      </c>
      <c r="FJ58" s="8">
        <f>FJ55*Data!$B19</f>
        <v>1.7191539365452408</v>
      </c>
      <c r="FK58" s="8">
        <f>FK55*Data!$B19</f>
        <v>1.6372894633764197</v>
      </c>
      <c r="FL58" s="8">
        <f>FL55*Data!$B19</f>
        <v>1.3098315707011357</v>
      </c>
      <c r="FM58" s="8">
        <f>FM55*Data!$B19</f>
        <v>0.74422248335291807</v>
      </c>
      <c r="FN58" s="8">
        <f>FN55*Data!$B19</f>
        <v>0.99229664447055754</v>
      </c>
      <c r="FO58" s="8">
        <f>FO55*Data!$B19</f>
        <v>0.99229664447055754</v>
      </c>
      <c r="FP58" s="8">
        <f>FP55*Data!$B19</f>
        <v>0.81864473168820984</v>
      </c>
      <c r="FQ58" s="8">
        <f>FQ55*Data!$B19</f>
        <v>0.65491578535056783</v>
      </c>
      <c r="FR58" s="8">
        <f>FR55*Data!$B19</f>
        <v>0.73678025851938878</v>
      </c>
      <c r="FS58" s="8">
        <f>FS55*Data!$B19</f>
        <v>0.65491578535056783</v>
      </c>
      <c r="FT58" s="8">
        <f>FT55*Data!$B19</f>
        <v>0.99229664447055754</v>
      </c>
      <c r="FU58" s="8">
        <f>FU55*Data!$B19</f>
        <v>0.99229664447055754</v>
      </c>
      <c r="FV58" s="8">
        <f>FV55*Data!$B19</f>
        <v>0.99229664447055754</v>
      </c>
      <c r="FW58" s="8">
        <f>FW55*Data!$B19</f>
        <v>1.3098315707011357</v>
      </c>
      <c r="FX58" s="8">
        <f>FX55*Data!$B19</f>
        <v>0.81864473168820984</v>
      </c>
      <c r="FY58" s="8">
        <f>FY55*Data!$B19</f>
        <v>0.81864473168820984</v>
      </c>
      <c r="FZ58" s="8">
        <f>FZ55*Data!$B19</f>
        <v>0.81864473168820984</v>
      </c>
      <c r="GA58" s="8">
        <f>GA55*Data!$B19</f>
        <v>0.99229664447055754</v>
      </c>
      <c r="GB58" s="8">
        <f>GB55*Data!$B19</f>
        <v>0.99229664447055754</v>
      </c>
      <c r="GC58" s="8">
        <f>GC55*Data!$B19</f>
        <v>0.93027810419114754</v>
      </c>
      <c r="GD58" s="8">
        <f>GD55*Data!$B19</f>
        <v>1.4735605170387776</v>
      </c>
      <c r="GE58" s="8">
        <f>GE55*Data!$B19</f>
        <v>0.73678025851938878</v>
      </c>
      <c r="GF58" s="8">
        <f>GF55*Data!$B19</f>
        <v>0.57305131218174687</v>
      </c>
      <c r="GG58" s="8">
        <f>GG55*Data!$B19</f>
        <v>0.65491578535056783</v>
      </c>
      <c r="GH58" s="8">
        <f>GH55*Data!$B19</f>
        <v>0.74422248335291807</v>
      </c>
      <c r="GI58" s="8">
        <f>GI55*Data!$B19</f>
        <v>0.86825956391173775</v>
      </c>
      <c r="GJ58" s="8">
        <f>GJ55*Data!$B19</f>
        <v>1.5504635069852462</v>
      </c>
      <c r="GK58" s="8">
        <f>GK55*Data!$B19</f>
        <v>1.5554249902075985</v>
      </c>
      <c r="GL58" s="8">
        <f>GL55*Data!$B19</f>
        <v>0.98237367802585185</v>
      </c>
      <c r="GM58" s="8">
        <f>GM55*Data!$B19</f>
        <v>0.57305131218174687</v>
      </c>
      <c r="GN58" s="8">
        <f>GN55*Data!$B19</f>
        <v>0.81864473168820984</v>
      </c>
      <c r="GO58" s="8">
        <f>GO55*Data!$B19</f>
        <v>0.86825956391173775</v>
      </c>
      <c r="GP58" s="8">
        <f>GP55*Data!$B19</f>
        <v>0.99229664447055754</v>
      </c>
      <c r="GQ58" s="8">
        <f>GQ55*Data!$B19</f>
        <v>0.93027810419114754</v>
      </c>
      <c r="GR58" s="8">
        <f>GR55*Data!$B19</f>
        <v>0.9005092048570309</v>
      </c>
      <c r="GS58" s="8">
        <f>GS55*Data!$B19</f>
        <v>0.9005092048570309</v>
      </c>
      <c r="GT58" s="8">
        <f>GT55*Data!$B19</f>
        <v>0.9005092048570309</v>
      </c>
      <c r="GU58" s="8">
        <f>GU55*Data!$B19</f>
        <v>1.2279670975323147</v>
      </c>
      <c r="GV58" s="8">
        <f>GV55*Data!$B19</f>
        <v>1.7365191278234755</v>
      </c>
      <c r="GW58" s="8">
        <f>GW55*Data!$B19</f>
        <v>1.7365191278234755</v>
      </c>
      <c r="GX58" s="8">
        <f>GX55*Data!$B19</f>
        <v>1.8605562083822951</v>
      </c>
      <c r="GY58" s="8">
        <f>GY55*Data!$B19</f>
        <v>2.7015276145710927</v>
      </c>
      <c r="GZ58" s="8">
        <f>GZ55*Data!$B19</f>
        <v>2.4559341950646294</v>
      </c>
      <c r="HA58" s="8">
        <f>HA55*Data!$B19</f>
        <v>2.2922052487269875</v>
      </c>
      <c r="HB58" s="8">
        <f>HB55*Data!$B19</f>
        <v>2.1284763023893456</v>
      </c>
      <c r="HC58" s="8">
        <f>HC55*Data!$B19</f>
        <v>2.4807416111763936</v>
      </c>
      <c r="HD58" s="8">
        <f>HD55*Data!$B19</f>
        <v>2.4807416111763936</v>
      </c>
      <c r="HE58" s="8">
        <f>HE55*Data!$B19</f>
        <v>2.1706489097793447</v>
      </c>
      <c r="HF58" s="8">
        <f>HF55*Data!$B19</f>
        <v>2.9471210340775551</v>
      </c>
      <c r="HG58" s="8">
        <f>HG55*Data!$B19</f>
        <v>2.8652565609087346</v>
      </c>
      <c r="HH58" s="8">
        <f>HH55*Data!$B19</f>
        <v>2.4559341950646294</v>
      </c>
      <c r="HI58" s="8">
        <f>HI55*Data!$B19</f>
        <v>2.4559341950646294</v>
      </c>
      <c r="HJ58" s="8">
        <f>HJ55*Data!$B19</f>
        <v>3.224964094529311</v>
      </c>
      <c r="HK58" s="8">
        <f>HK55*Data!$B19</f>
        <v>2.4807416111763936</v>
      </c>
      <c r="HL58" s="8">
        <f>HL55*Data!$B19</f>
        <v>2.1706489097793447</v>
      </c>
      <c r="HM58" s="8">
        <f>HM55*Data!$B19</f>
        <v>2.4559341950646294</v>
      </c>
      <c r="HN58" s="8">
        <f>HN55*Data!$B19</f>
        <v>1.3916960438699568</v>
      </c>
      <c r="HO58" s="8">
        <f>HO55*Data!$B19</f>
        <v>1.3916960438699568</v>
      </c>
      <c r="HP58" s="8">
        <f>HP55*Data!$B19</f>
        <v>1.0642381511946728</v>
      </c>
      <c r="HQ58" s="8">
        <f>HQ55*Data!$B19</f>
        <v>1.3644078861470164</v>
      </c>
      <c r="HR58" s="8">
        <f>HR55*Data!$B19</f>
        <v>2.1086303694999349</v>
      </c>
      <c r="HS58" s="8">
        <f>HS55*Data!$B19</f>
        <v>1.5504635069852462</v>
      </c>
      <c r="HT58" s="8">
        <f>HT55*Data!$B19</f>
        <v>1.1461026243634937</v>
      </c>
      <c r="HU58" s="8">
        <f>HU55*Data!$B19</f>
        <v>0.65491578535056783</v>
      </c>
      <c r="HV58" s="8">
        <f>HV55*Data!$B19</f>
        <v>0.73678025851938878</v>
      </c>
      <c r="HW58" s="8">
        <f>HW55*Data!$B19</f>
        <v>0.65491578535056783</v>
      </c>
      <c r="HX58" s="8">
        <f>HX55*Data!$B19</f>
        <v>0.86825956391173775</v>
      </c>
      <c r="HY58" s="8">
        <f>HY55*Data!$B19</f>
        <v>1.4884449667058361</v>
      </c>
      <c r="HZ58" s="8">
        <f>HZ55*Data!$B19</f>
        <v>1.8605562083822951</v>
      </c>
      <c r="IA58" s="8">
        <f>IA55*Data!$B19</f>
        <v>2.0466118292205246</v>
      </c>
      <c r="IB58" s="8">
        <f>IB55*Data!$B19</f>
        <v>1.6372894633764197</v>
      </c>
      <c r="IC58" s="8">
        <f>IC55*Data!$B19</f>
        <v>1.8010184097140618</v>
      </c>
      <c r="ID58" s="8">
        <f>ID55*Data!$B19</f>
        <v>1.8010184097140618</v>
      </c>
      <c r="IE58" s="8">
        <f>IE55*Data!$B19</f>
        <v>1.6745005875440655</v>
      </c>
      <c r="IF58" s="8">
        <f>IF55*Data!$B19</f>
        <v>1.8605562083822951</v>
      </c>
      <c r="IG58" s="8">
        <f>IG55*Data!$B19</f>
        <v>1.5504635069852462</v>
      </c>
      <c r="IH58" s="8">
        <f>IH55*Data!$B19</f>
        <v>1.2279670975323147</v>
      </c>
      <c r="II58" s="8">
        <f>II55*Data!$B19</f>
        <v>1.2279670975323147</v>
      </c>
      <c r="IJ58" s="8">
        <f>IJ55*Data!$B19</f>
        <v>0.81864473168820984</v>
      </c>
      <c r="IK58" s="8">
        <f>IK55*Data!$B19</f>
        <v>0.81864473168820984</v>
      </c>
      <c r="IL58" s="8">
        <f>IL55*Data!$B19</f>
        <v>0.86825956391173775</v>
      </c>
      <c r="IM58" s="8">
        <f>IM55*Data!$B19</f>
        <v>1.4884449667058361</v>
      </c>
      <c r="IN58" s="8">
        <f>IN55*Data!$B19</f>
        <v>1.0543151847499674</v>
      </c>
      <c r="IO58" s="8">
        <f>IO55*Data!$B19</f>
        <v>1.3916960438699568</v>
      </c>
      <c r="IP58" s="8">
        <f>IP55*Data!$B19</f>
        <v>2.0466118292205246</v>
      </c>
      <c r="IQ58" s="8">
        <f>IQ55*Data!$B19</f>
        <v>2.4559341950646294</v>
      </c>
      <c r="IR58" s="8">
        <f>IR55*Data!$B19</f>
        <v>2.4559341950646294</v>
      </c>
      <c r="IS58" s="8">
        <f>IS55*Data!$B19</f>
        <v>6.8220394307350825</v>
      </c>
      <c r="IT58" s="8">
        <f>IT55*Data!$B19</f>
        <v>2.4807416111763936</v>
      </c>
      <c r="IU58" s="8">
        <f>IU55*Data!$B19</f>
        <v>2.356704530617574</v>
      </c>
      <c r="IV58" s="8">
        <f>IV55*Data!$B19</f>
        <v>4.0932236584410493</v>
      </c>
      <c r="IW58" s="8">
        <f>IW55*Data!$B19</f>
        <v>3.3155111633372498</v>
      </c>
      <c r="IX58" s="8">
        <f>IX55*Data!$B19</f>
        <v>3.3564433999216603</v>
      </c>
      <c r="IY58" s="8">
        <f>IY55*Data!$B19</f>
        <v>4.0932236584410493</v>
      </c>
      <c r="IZ58" s="8">
        <f>IZ55*Data!$B19</f>
        <v>4.9614832223527872</v>
      </c>
      <c r="JA58" s="8">
        <f>JA55*Data!$B19</f>
        <v>2.9768899334116723</v>
      </c>
      <c r="JB58" s="8">
        <f>JB55*Data!$B19</f>
        <v>2.6047786917352131</v>
      </c>
      <c r="JC58" s="8">
        <f>JC55*Data!$B19</f>
        <v>4.2569526047786912</v>
      </c>
      <c r="JD58" s="8">
        <f>JD55*Data!$B19</f>
        <v>4.5025460242851549</v>
      </c>
      <c r="JE58" s="8">
        <f>JE55*Data!$B19</f>
        <v>4.0932236584410493</v>
      </c>
      <c r="JF58" s="8">
        <f>JF55*Data!$B19</f>
        <v>4.5025460242851549</v>
      </c>
      <c r="JG58" s="8">
        <f>JG55*Data!$B19</f>
        <v>8.062410236323279</v>
      </c>
      <c r="JH58" s="8">
        <f>JH55*Data!$B19</f>
        <v>4.713409061235148</v>
      </c>
      <c r="JI58" s="8">
        <f>JI55*Data!$B19</f>
        <v>1.9845932889411151</v>
      </c>
      <c r="JJ58" s="8">
        <f>JJ55*Data!$B19</f>
        <v>2.0466118292205246</v>
      </c>
      <c r="JK58" s="8">
        <f>JK55*Data!$B19</f>
        <v>1.3098315707011357</v>
      </c>
      <c r="JL58" s="8">
        <f>JL55*Data!$B19</f>
        <v>1.4735605170387776</v>
      </c>
      <c r="JM58" s="8">
        <f>JM55*Data!$B19</f>
        <v>1.8010184097140618</v>
      </c>
      <c r="JN58" s="8">
        <f>JN55*Data!$B19</f>
        <v>2.7288157722940327</v>
      </c>
      <c r="JO58" s="8">
        <f>JO55*Data!$B19</f>
        <v>2.4807416111763936</v>
      </c>
      <c r="JP58" s="8">
        <f>JP55*Data!$B19</f>
        <v>2.4807416111763936</v>
      </c>
      <c r="JQ58" s="8">
        <f>JQ55*Data!$B19</f>
        <v>5.3211907559733644</v>
      </c>
      <c r="JR58" s="8">
        <f>JR55*Data!$B19</f>
        <v>3.6839012925969445</v>
      </c>
      <c r="JS58" s="8">
        <f>JS55*Data!$B19</f>
        <v>3.6839012925969445</v>
      </c>
      <c r="JT58" s="8">
        <f>JT55*Data!$B19</f>
        <v>2.4559341950646294</v>
      </c>
      <c r="JU58" s="8">
        <f>JU55*Data!$B19</f>
        <v>1.8605562083822951</v>
      </c>
      <c r="JV58" s="8">
        <f>JV55*Data!$B19</f>
        <v>2.7288157722940327</v>
      </c>
      <c r="JW58" s="8">
        <f>JW55*Data!$B19</f>
        <v>2.4807416111763936</v>
      </c>
      <c r="JX58" s="8">
        <f>JX55*Data!$B19</f>
        <v>3.6839012925969445</v>
      </c>
      <c r="JY58" s="8">
        <f>JY55*Data!$B19</f>
        <v>2.4559341950646294</v>
      </c>
      <c r="JZ58" s="8">
        <f>JZ55*Data!$B19</f>
        <v>2.6196631414022713</v>
      </c>
      <c r="KA58" s="8">
        <f>KA55*Data!$B19</f>
        <v>2.4559341950646294</v>
      </c>
      <c r="KB58" s="8">
        <f>KB55*Data!$B19</f>
        <v>2.4807416111763936</v>
      </c>
      <c r="KC58" s="8">
        <f>KC55*Data!$B19</f>
        <v>2.4807416111763936</v>
      </c>
      <c r="KD58" s="8">
        <v>4</v>
      </c>
      <c r="KE58" s="8">
        <v>4</v>
      </c>
      <c r="KF58" s="8">
        <v>4</v>
      </c>
      <c r="KG58" s="8">
        <v>4</v>
      </c>
      <c r="KH58" s="8">
        <v>4</v>
      </c>
      <c r="KI58" s="8">
        <v>4</v>
      </c>
      <c r="KJ58" s="8">
        <v>4</v>
      </c>
      <c r="KK58" s="8">
        <v>4</v>
      </c>
      <c r="KL58" s="8">
        <v>4</v>
      </c>
      <c r="KM58" s="8">
        <v>4</v>
      </c>
      <c r="KN58" s="8">
        <v>4</v>
      </c>
      <c r="KO58" s="8">
        <f>KO55*Data!$B19</f>
        <v>3.6839012925969445</v>
      </c>
      <c r="KP58" s="8">
        <v>4</v>
      </c>
      <c r="KQ58" s="8">
        <v>4</v>
      </c>
      <c r="KR58" s="8">
        <v>4</v>
      </c>
      <c r="KS58" s="8">
        <v>4</v>
      </c>
      <c r="KT58" s="8">
        <v>4</v>
      </c>
      <c r="KU58" s="8">
        <v>4</v>
      </c>
      <c r="KV58" s="8">
        <v>4</v>
      </c>
      <c r="KW58" s="8">
        <v>2</v>
      </c>
      <c r="KX58" s="8">
        <v>2</v>
      </c>
      <c r="KY58" s="8">
        <v>2</v>
      </c>
      <c r="KZ58" s="8">
        <f>KZ55*Data!$B19</f>
        <v>4.9118683901292588</v>
      </c>
      <c r="LA58" s="8">
        <f>LA55*Data!$B19</f>
        <v>3.6839012925969445</v>
      </c>
      <c r="LB58" s="8">
        <f>LB55*Data!$B19</f>
        <v>3.6839012925969445</v>
      </c>
      <c r="LC58" s="8">
        <f>LC55*Data!$B19</f>
        <v>2.8652565609087346</v>
      </c>
      <c r="LD58" s="8">
        <f>LD55*Data!$B19</f>
        <v>2.232667450058754</v>
      </c>
      <c r="LE58" s="8">
        <f>LE55*Data!$B19</f>
        <v>2.4807416111763936</v>
      </c>
      <c r="LF58" s="8">
        <f>LF55*Data!$B19</f>
        <v>2.4807416111763936</v>
      </c>
      <c r="LG58" s="8">
        <f>LG55*Data!$B19</f>
        <v>4.0932236584410493</v>
      </c>
      <c r="LH58" s="8">
        <f>LH55*Data!$B19</f>
        <v>3.7657657657657655</v>
      </c>
      <c r="LI58" s="8">
        <f>LI55*Data!$B19</f>
        <v>3.7657657657657655</v>
      </c>
      <c r="LJ58" s="8">
        <f>LJ55*Data!$B19</f>
        <v>1.6372894633764197</v>
      </c>
      <c r="LK58" s="8">
        <f>LK55*Data!$B19</f>
        <v>1.8605562083822951</v>
      </c>
      <c r="LL58" s="8">
        <f>LL55*Data!$B19</f>
        <v>1.8605562083822951</v>
      </c>
      <c r="LM58" s="8">
        <f>LM55*Data!$B19</f>
        <v>1.2403708055881968</v>
      </c>
      <c r="LN58" s="8">
        <f>LN55*Data!$B19</f>
        <v>1.3098315707011357</v>
      </c>
      <c r="LO58" s="8">
        <f>LO55*Data!$B19</f>
        <v>0.73678025851938878</v>
      </c>
      <c r="LP58" s="8">
        <f>LP55*Data!$B19</f>
        <v>0</v>
      </c>
      <c r="LQ58" s="8">
        <f>LQ55*Data!$B19</f>
        <v>0</v>
      </c>
      <c r="LR58" s="8">
        <f>LR55*Data!$B19</f>
        <v>6.2018540279409846</v>
      </c>
      <c r="LS58" s="8">
        <f>LS55*Data!$B19</f>
        <v>2.4807416111763936</v>
      </c>
      <c r="LT58" s="8">
        <f>LT55*Data!$B19</f>
        <v>2.4807416111763936</v>
      </c>
      <c r="LU58" s="8">
        <f>LU55*Data!$B19</f>
        <v>4.0932236584410493</v>
      </c>
      <c r="LV58" s="8">
        <f>LV55*Data!$B19</f>
        <v>3.2745789267528393</v>
      </c>
      <c r="LW58" s="8">
        <f>LW55*Data!$B19</f>
        <v>0</v>
      </c>
      <c r="LX58" s="8">
        <f>LX55*Data!$B19</f>
        <v>0</v>
      </c>
      <c r="LY58" s="8">
        <f>LY55*Data!$B19</f>
        <v>7.4422248335291803</v>
      </c>
      <c r="LZ58" s="8">
        <f>LZ55*Data!$B19</f>
        <v>3.224964094529311</v>
      </c>
      <c r="MA58" s="8">
        <f>MA55*Data!$B19</f>
        <v>2.356704530617574</v>
      </c>
      <c r="MB58" s="8">
        <f>MB55*Data!$B19</f>
        <v>4.0932236584410493</v>
      </c>
      <c r="MC58" s="8">
        <f>MC55*Data!$B19</f>
        <v>3.2745789267528393</v>
      </c>
      <c r="MD58" s="8">
        <f>MD55*Data!$B19</f>
        <v>2.8652565609087346</v>
      </c>
      <c r="ME58" s="8">
        <f>ME55*Data!$B19</f>
        <v>1.8010184097140618</v>
      </c>
      <c r="MF58" s="8">
        <f>MF55*Data!$B19</f>
        <v>1.2403708055881968</v>
      </c>
      <c r="MG58" s="8">
        <f>MG55*Data!$B19</f>
        <v>1.2403708055881968</v>
      </c>
      <c r="MH58" s="8">
        <f>MH55*Data!$B19</f>
        <v>1.3644078861470164</v>
      </c>
      <c r="MI58" s="8">
        <f>MI55*Data!$B19</f>
        <v>2.4559341950646294</v>
      </c>
      <c r="MJ58" s="8">
        <f>MJ55*Data!$B19</f>
        <v>1.2279670975323147</v>
      </c>
      <c r="MK58" s="8">
        <f>MK55*Data!$B19</f>
        <v>1.2279670975323147</v>
      </c>
      <c r="ML58" s="8">
        <f>ML55*Data!$B19</f>
        <v>0.98237367802585185</v>
      </c>
      <c r="MM58" s="8">
        <f>MM55*Data!$B19</f>
        <v>0.99229664447055754</v>
      </c>
      <c r="MN58" s="8">
        <f>MN55*Data!$B19</f>
        <v>0.99229664447055754</v>
      </c>
      <c r="MO58" s="8">
        <f>MO55*Data!$B19</f>
        <v>1.116333725029377</v>
      </c>
      <c r="MP58" s="8">
        <f>MP55*Data!$B19</f>
        <v>0</v>
      </c>
      <c r="MQ58" s="8">
        <f>MQ55*Data!$B19</f>
        <v>1.4735605170387776</v>
      </c>
      <c r="MR58" s="8">
        <f>MR55*Data!$B19</f>
        <v>1.4735605170387776</v>
      </c>
      <c r="MS58" s="8">
        <f>MS55*Data!$B19</f>
        <v>0.98237367802585185</v>
      </c>
      <c r="MT58" s="8">
        <f>MT55*Data!$B19</f>
        <v>0.74422248335291807</v>
      </c>
      <c r="MU58" s="8">
        <f>MU55*Data!$B19</f>
        <v>0.49614832223527877</v>
      </c>
      <c r="MV58" s="8">
        <f>MV55*Data!$B19</f>
        <v>0</v>
      </c>
      <c r="MW58" s="8">
        <f>MW55*Data!$B19</f>
        <v>0</v>
      </c>
      <c r="MX58" s="8">
        <f>MX55*Data!$B19</f>
        <v>1.1461026243634937</v>
      </c>
      <c r="MY58" s="8">
        <f>MY55*Data!$B19</f>
        <v>0.9005092048570309</v>
      </c>
      <c r="MZ58" s="8">
        <f>MZ55*Data!$B19</f>
        <v>0.57305131218174687</v>
      </c>
      <c r="NA58" s="8">
        <f>NA55*Data!$B19</f>
        <v>0.62018540279409839</v>
      </c>
      <c r="NB58" s="8">
        <f>NB55*Data!$B19</f>
        <v>0.62018540279409839</v>
      </c>
    </row>
    <row r="59" spans="1:366" ht="15">
      <c r="B59" s="8" t="s">
        <v>88</v>
      </c>
      <c r="C59" s="8">
        <f>C55*Data!$B20</f>
        <v>0.1550463506985246</v>
      </c>
      <c r="D59" s="8">
        <f>D55*Data!$B20</f>
        <v>0.57305131218174687</v>
      </c>
      <c r="E59" s="8">
        <f>E55*Data!$B20</f>
        <v>0.57305131218174687</v>
      </c>
      <c r="F59" s="8">
        <f>F55*Data!$B20</f>
        <v>0.65491578535056783</v>
      </c>
      <c r="G59" s="8">
        <f>G55*Data!$B20</f>
        <v>0.57305131218174687</v>
      </c>
      <c r="H59" s="8">
        <f>H55*Data!$B20</f>
        <v>0.37211124167645904</v>
      </c>
      <c r="I59" s="8">
        <f>I55*Data!$B20</f>
        <v>0.62018540279409839</v>
      </c>
      <c r="J59" s="8">
        <f>J55*Data!$B20</f>
        <v>0.93027810419114754</v>
      </c>
      <c r="K59" s="8">
        <f>K55*Data!$B20</f>
        <v>0.65491578535056783</v>
      </c>
      <c r="L59" s="8">
        <f>L55*Data!$B20</f>
        <v>0.57305131218174687</v>
      </c>
      <c r="M59" s="8">
        <f>M55*Data!$B20</f>
        <v>0.57305131218174687</v>
      </c>
      <c r="N59" s="8">
        <f>N55*Data!$B20</f>
        <v>0.65491578535056783</v>
      </c>
      <c r="O59" s="8">
        <f>O55*Data!$B20</f>
        <v>0.86825956391173775</v>
      </c>
      <c r="P59" s="8">
        <f>P55*Data!$B20</f>
        <v>1.4884449667058361</v>
      </c>
      <c r="Q59" s="8">
        <f>Q55*Data!$B20</f>
        <v>1.3644078861470164</v>
      </c>
      <c r="R59" s="8">
        <f>R55*Data!$B20</f>
        <v>2.2103407755581665</v>
      </c>
      <c r="S59" s="8">
        <f>S55*Data!$B20</f>
        <v>1.1461026243634937</v>
      </c>
      <c r="T59" s="8">
        <f>T55*Data!$B20</f>
        <v>0</v>
      </c>
      <c r="U59" s="8">
        <f>U55*Data!$B20</f>
        <v>1.2279670975323147</v>
      </c>
      <c r="V59" s="8">
        <f>V55*Data!$B20</f>
        <v>0.86825956391173775</v>
      </c>
      <c r="W59" s="8">
        <f>W55*Data!$B20</f>
        <v>0.86825956391173775</v>
      </c>
      <c r="X59" s="8">
        <f>X55*Data!$B20</f>
        <v>0.93027810419114754</v>
      </c>
      <c r="Y59" s="8">
        <f>Y55*Data!$B20</f>
        <v>1.4735605170387776</v>
      </c>
      <c r="Z59" s="8">
        <f>Z55*Data!$B20</f>
        <v>0.49118683901292592</v>
      </c>
      <c r="AA59" s="8">
        <f>AA55*Data!$B20</f>
        <v>0.65491578535056783</v>
      </c>
      <c r="AB59" s="8">
        <f>AB55*Data!$B20</f>
        <v>0.65491578535056783</v>
      </c>
      <c r="AC59" s="8">
        <f>AC55*Data!$B20</f>
        <v>0.86825956391173775</v>
      </c>
      <c r="AD59" s="8">
        <f>AD55*Data!$B20</f>
        <v>0.86825956391173775</v>
      </c>
      <c r="AE59" s="8">
        <f>AE55*Data!$B20</f>
        <v>0.93027810419114754</v>
      </c>
      <c r="AF59" s="8">
        <f>AF55*Data!$B20</f>
        <v>1.3916960438699568</v>
      </c>
      <c r="AG59" s="8">
        <f>AG55*Data!$B20</f>
        <v>0.73678025851938878</v>
      </c>
      <c r="AH59" s="8">
        <f>AH55*Data!$B20</f>
        <v>0.65491578535056783</v>
      </c>
      <c r="AI59" s="8">
        <f>AI55*Data!$B20</f>
        <v>0.49118683901292592</v>
      </c>
      <c r="AJ59" s="8">
        <f>AJ55*Data!$B20</f>
        <v>0.62018540279409839</v>
      </c>
      <c r="AK59" s="8">
        <f>AK55*Data!$B20</f>
        <v>0.86825956391173775</v>
      </c>
      <c r="AL59" s="8">
        <f>AL55*Data!$B20</f>
        <v>1.0543151847499674</v>
      </c>
      <c r="AM59" s="8">
        <f>AM55*Data!$B20</f>
        <v>1.3916960438699568</v>
      </c>
      <c r="AN59" s="8">
        <f>AN55*Data!$B20</f>
        <v>0.98237367802585185</v>
      </c>
      <c r="AO59" s="8">
        <f>AO55*Data!$B20</f>
        <v>0.98237367802585185</v>
      </c>
      <c r="AP59" s="8">
        <f>AP55*Data!$B20</f>
        <v>0.81864473168820984</v>
      </c>
      <c r="AQ59" s="8">
        <f>AQ55*Data!$B20</f>
        <v>1.4884449667058361</v>
      </c>
      <c r="AR59" s="8">
        <f>AR55*Data!$B20</f>
        <v>1.4884449667058361</v>
      </c>
      <c r="AS59" s="8">
        <f>AS55*Data!$B20</f>
        <v>1.2403708055881968</v>
      </c>
      <c r="AT59" s="8">
        <f>AT55*Data!$B20</f>
        <v>2.2922052487269875</v>
      </c>
      <c r="AU59" s="8">
        <f>AU55*Data!$B20</f>
        <v>0.98237367802585185</v>
      </c>
      <c r="AV59" s="8">
        <f>AV55*Data!$B20</f>
        <v>1.0642381511946728</v>
      </c>
      <c r="AW59" s="8">
        <f>AW55*Data!$B20</f>
        <v>0.65491578535056783</v>
      </c>
      <c r="AX59" s="8">
        <f>AX55*Data!$B20</f>
        <v>1.2403708055881968</v>
      </c>
      <c r="AY59" s="8">
        <f>AY55*Data!$B20</f>
        <v>1.7365191278234755</v>
      </c>
      <c r="AZ59" s="8">
        <f>AZ55*Data!$B20</f>
        <v>1.4884449667058361</v>
      </c>
      <c r="BA59" s="8">
        <f>BA55*Data!$B20</f>
        <v>2.4559341950646294</v>
      </c>
      <c r="BB59" s="8">
        <f>BB55*Data!$B20</f>
        <v>1.1051703877790833</v>
      </c>
      <c r="BC59" s="8">
        <f>BC55*Data!$B20</f>
        <v>1.1461026243634937</v>
      </c>
      <c r="BD59" s="8">
        <f>BD55*Data!$B20</f>
        <v>1.1461026243634937</v>
      </c>
      <c r="BE59" s="8">
        <f>BE55*Data!$B20</f>
        <v>0.74422248335291807</v>
      </c>
      <c r="BF59" s="8">
        <f>BF55*Data!$B20</f>
        <v>0.74422248335291807</v>
      </c>
      <c r="BG59" s="8">
        <f>BG55*Data!$B20</f>
        <v>0.93027810419114754</v>
      </c>
      <c r="BH59" s="8">
        <f>BH55*Data!$B20</f>
        <v>1.2279670975323147</v>
      </c>
      <c r="BI59" s="8">
        <f>BI55*Data!$B20</f>
        <v>0.81864473168820984</v>
      </c>
      <c r="BJ59" s="8">
        <f>BJ55*Data!$B20</f>
        <v>0.81864473168820984</v>
      </c>
      <c r="BK59" s="8">
        <f>BK55*Data!$B20</f>
        <v>0.81864473168820984</v>
      </c>
      <c r="BL59" s="8">
        <f>BL55*Data!$B20</f>
        <v>0.86825956391173775</v>
      </c>
      <c r="BM59" s="8">
        <f>BM55*Data!$B20</f>
        <v>1.4884449667058361</v>
      </c>
      <c r="BN59" s="8">
        <f>BN55*Data!$B20</f>
        <v>1.5504635069852462</v>
      </c>
      <c r="BO59" s="8">
        <f>BO55*Data!$B20</f>
        <v>1.8828828828828827</v>
      </c>
      <c r="BP59" s="8">
        <f>BP55*Data!$B20</f>
        <v>1.0642381511946728</v>
      </c>
      <c r="BQ59" s="8">
        <f>BQ55*Data!$B20</f>
        <v>1.0642381511946728</v>
      </c>
      <c r="BR59" s="8">
        <f>BR55*Data!$B20</f>
        <v>0.9005092048570309</v>
      </c>
      <c r="BS59" s="8">
        <f>BS55*Data!$B20</f>
        <v>1.2403708055881968</v>
      </c>
      <c r="BT59" s="8">
        <f>BT55*Data!$B20</f>
        <v>1.5504635069852462</v>
      </c>
      <c r="BU59" s="8">
        <f>BU55*Data!$B20</f>
        <v>1.2403708055881968</v>
      </c>
      <c r="BV59" s="8">
        <f>BV55*Data!$B20</f>
        <v>1.1461026243634937</v>
      </c>
      <c r="BW59" s="8">
        <f>BW55*Data!$B20</f>
        <v>0.73678025851938878</v>
      </c>
      <c r="BX59" s="8">
        <f>BX55*Data!$B20</f>
        <v>0.73678025851938878</v>
      </c>
      <c r="BY59" s="8">
        <f>BY55*Data!$B20</f>
        <v>0.65491578535056783</v>
      </c>
      <c r="BZ59" s="8">
        <f>BZ55*Data!$B20</f>
        <v>0.74422248335291807</v>
      </c>
      <c r="CA59" s="8">
        <f>CA55*Data!$B20</f>
        <v>1.4884449667058361</v>
      </c>
      <c r="CB59" s="8">
        <f>CB55*Data!$B20</f>
        <v>0</v>
      </c>
      <c r="CC59" s="8">
        <f>CC55*Data!$B20</f>
        <v>1.6372894633764197</v>
      </c>
      <c r="CD59" s="8">
        <f>CD55*Data!$B20</f>
        <v>0.81864473168820984</v>
      </c>
      <c r="CE59" s="8">
        <f>CE55*Data!$B20</f>
        <v>1.2279670975323147</v>
      </c>
      <c r="CF59" s="8">
        <f>CF55*Data!$B20</f>
        <v>1.7191539365452408</v>
      </c>
      <c r="CG59" s="8">
        <f>CG55*Data!$B20</f>
        <v>3.1009270139704923</v>
      </c>
      <c r="CH59" s="8">
        <f>CH55*Data!$B20</f>
        <v>1.9845932889411151</v>
      </c>
      <c r="CI59" s="8">
        <f>CI55*Data!$B20</f>
        <v>1.7365191278234755</v>
      </c>
      <c r="CJ59" s="8">
        <f>CJ55*Data!$B20</f>
        <v>2.9471210340775551</v>
      </c>
      <c r="CK59" s="8">
        <f>CK55*Data!$B20</f>
        <v>1.6372894633764197</v>
      </c>
      <c r="CL59" s="8">
        <f>CL55*Data!$B20</f>
        <v>1.6372894633764197</v>
      </c>
      <c r="CM59" s="8">
        <f>CM55*Data!$B20</f>
        <v>2.6196631414022713</v>
      </c>
      <c r="CN59" s="8">
        <f>CN55*Data!$B20</f>
        <v>2.7288157722940327</v>
      </c>
      <c r="CO59" s="8">
        <f>CO55*Data!$B20</f>
        <v>1.9845932889411151</v>
      </c>
      <c r="CP59" s="8">
        <f>CP55*Data!$B20</f>
        <v>1.7365191278234755</v>
      </c>
      <c r="CQ59" s="8">
        <f>CQ55*Data!$B20</f>
        <v>2.9471210340775551</v>
      </c>
      <c r="CR59" s="8">
        <f>CR55*Data!$B20</f>
        <v>2.1284763023893456</v>
      </c>
      <c r="CS59" s="8">
        <f>CS55*Data!$B20</f>
        <v>2.1284763023893456</v>
      </c>
      <c r="CT59" s="8">
        <f>CT55*Data!$B20</f>
        <v>2.1284763023893456</v>
      </c>
      <c r="CU59" s="8">
        <f>CU55*Data!$B20</f>
        <v>1.8605562083822951</v>
      </c>
      <c r="CV59" s="8">
        <f>CV55*Data!$B20</f>
        <v>1.8605562083822951</v>
      </c>
      <c r="CW59" s="8">
        <f>CW55*Data!$B20</f>
        <v>0</v>
      </c>
      <c r="CX59" s="8">
        <f>CX55*Data!$B20</f>
        <v>2.6196631414022713</v>
      </c>
      <c r="CY59" s="8">
        <f>CY55*Data!$B20</f>
        <v>1.1461026243634937</v>
      </c>
      <c r="CZ59" s="8">
        <f>CZ55*Data!$B20</f>
        <v>0.81864473168820984</v>
      </c>
      <c r="DA59" s="8">
        <f>DA55*Data!$B20</f>
        <v>0.73678025851938878</v>
      </c>
      <c r="DB59" s="8">
        <f>DB55*Data!$B20</f>
        <v>1.8605562083822951</v>
      </c>
      <c r="DC59" s="8">
        <f>DC55*Data!$B20</f>
        <v>1.8605562083822951</v>
      </c>
      <c r="DD59" s="8">
        <f>DD55*Data!$B20</f>
        <v>1.7365191278234755</v>
      </c>
      <c r="DE59" s="8">
        <f>DE55*Data!$B20</f>
        <v>2.6196631414022713</v>
      </c>
      <c r="DF59" s="8">
        <f>DF55*Data!$B20</f>
        <v>2.1284763023893456</v>
      </c>
      <c r="DG59" s="8">
        <f>DG55*Data!$B20</f>
        <v>1.9647473560517037</v>
      </c>
      <c r="DH59" s="8">
        <f>DH55*Data!$B20</f>
        <v>1.8828828828828827</v>
      </c>
      <c r="DI59" s="8">
        <f>DI55*Data!$B20</f>
        <v>2.4807416111763936</v>
      </c>
      <c r="DJ59" s="8">
        <f>DJ55*Data!$B20</f>
        <v>2.4807416111763936</v>
      </c>
      <c r="DK59" s="8">
        <f>DK55*Data!$B20</f>
        <v>1.9845932889411151</v>
      </c>
      <c r="DL59" s="8">
        <f>DL55*Data!$B20</f>
        <v>2.9471210340775551</v>
      </c>
      <c r="DM59" s="8">
        <f>DM55*Data!$B20</f>
        <v>2.6196631414022713</v>
      </c>
      <c r="DN59" s="8">
        <f>DN55*Data!$B20</f>
        <v>2.4559341950646294</v>
      </c>
      <c r="DO59" s="8">
        <f>DO55*Data!$B20</f>
        <v>1.9647473560517037</v>
      </c>
      <c r="DP59" s="8">
        <f>DP55*Data!$B20</f>
        <v>2.4807416111763936</v>
      </c>
      <c r="DQ59" s="8">
        <f>DQ55*Data!$B20</f>
        <v>1.7365191278234755</v>
      </c>
      <c r="DR59" s="8">
        <f>DR55*Data!$B20</f>
        <v>1.4264264264264264</v>
      </c>
      <c r="DS59" s="8">
        <f>DS55*Data!$B20</f>
        <v>0.81864473168820984</v>
      </c>
      <c r="DT59" s="8">
        <f>DT55*Data!$B20</f>
        <v>0.81864473168820984</v>
      </c>
      <c r="DU59" s="8">
        <f>DU55*Data!$B20</f>
        <v>0.57305131218174687</v>
      </c>
      <c r="DV59" s="8">
        <f>DV55*Data!$B20</f>
        <v>0.81864473168820984</v>
      </c>
      <c r="DW59" s="8">
        <f>DW55*Data!$B20</f>
        <v>1.2403708055881968</v>
      </c>
      <c r="DX59" s="8">
        <f>DX55*Data!$B20</f>
        <v>1.2403708055881968</v>
      </c>
      <c r="DY59" s="8">
        <f>DY55*Data!$B20</f>
        <v>0.93027810419114754</v>
      </c>
      <c r="DZ59" s="8">
        <f>DZ55*Data!$B20</f>
        <v>0.9005092048570309</v>
      </c>
      <c r="EA59" s="8">
        <f>EA55*Data!$B20</f>
        <v>0.81864473168820984</v>
      </c>
      <c r="EB59" s="8">
        <f>EB55*Data!$B20</f>
        <v>0.65491578535056783</v>
      </c>
      <c r="EC59" s="8">
        <f>EC55*Data!$B20</f>
        <v>0.81864473168820984</v>
      </c>
      <c r="ED59" s="8">
        <f>ED55*Data!$B20</f>
        <v>0.80624102363232775</v>
      </c>
      <c r="EE59" s="8">
        <f>EE55*Data!$B20</f>
        <v>1.116333725029377</v>
      </c>
      <c r="EF59" s="8">
        <f>EF55*Data!$B20</f>
        <v>0</v>
      </c>
      <c r="EG59" s="8">
        <f>EG55*Data!$B20</f>
        <v>2.0466118292205246</v>
      </c>
      <c r="EH59" s="8">
        <f>EH55*Data!$B20</f>
        <v>1.6372894633764197</v>
      </c>
      <c r="EI59" s="8">
        <f>EI55*Data!$B20</f>
        <v>1.2279670975323147</v>
      </c>
      <c r="EJ59" s="8">
        <f>EJ55*Data!$B20</f>
        <v>0.81864473168820984</v>
      </c>
      <c r="EK59" s="8">
        <f>EK55*Data!$B20</f>
        <v>1.3644078861470164</v>
      </c>
      <c r="EL59" s="8">
        <f>EL55*Data!$B20</f>
        <v>1.8605562083822951</v>
      </c>
      <c r="EM59" s="8">
        <f>EM55*Data!$B20</f>
        <v>1.8605562083822951</v>
      </c>
      <c r="EN59" s="8">
        <f>EN55*Data!$B20</f>
        <v>3.2745789267528393</v>
      </c>
      <c r="EO59" s="8">
        <f>EO55*Data!$B20</f>
        <v>2.0466118292205246</v>
      </c>
      <c r="EP59" s="8">
        <f>EP55*Data!$B20</f>
        <v>2.0466118292205246</v>
      </c>
      <c r="EQ59" s="8">
        <f>EQ55*Data!$B20</f>
        <v>1.9647473560517037</v>
      </c>
      <c r="ER59" s="8">
        <f>ER55*Data!$B20</f>
        <v>2.7288157722940327</v>
      </c>
      <c r="ES59" s="8">
        <f>ES55*Data!$B20</f>
        <v>2.4807416111763936</v>
      </c>
      <c r="ET59" s="8">
        <f>ET55*Data!$B20</f>
        <v>2.1706489097793447</v>
      </c>
      <c r="EU59" s="8">
        <f>EU55*Data!$B20</f>
        <v>3.2745789267528393</v>
      </c>
      <c r="EV59" s="8">
        <f>EV55*Data!$B20</f>
        <v>3.110849980415197</v>
      </c>
      <c r="EW59" s="8">
        <f>EW55*Data!$B20</f>
        <v>2.0466118292205246</v>
      </c>
      <c r="EX59" s="8">
        <f>EX55*Data!$B20</f>
        <v>3.2745789267528393</v>
      </c>
      <c r="EY59" s="8">
        <f>EY55*Data!$B20</f>
        <v>4.3412978195586893</v>
      </c>
      <c r="EZ59" s="8">
        <f>EZ55*Data!$B20</f>
        <v>3.1009270139704923</v>
      </c>
      <c r="FA59" s="8">
        <f>FA55*Data!$B20</f>
        <v>2.1706489097793447</v>
      </c>
      <c r="FB59" s="913">
        <f>FB55*Data!$B20</f>
        <v>3.2745789267528393</v>
      </c>
      <c r="FC59" s="8">
        <f>FC55*Data!$B20</f>
        <v>2.8652565609087346</v>
      </c>
      <c r="FD59" s="8">
        <f>FD55*Data!$B20</f>
        <v>2.0466118292205246</v>
      </c>
      <c r="FE59" s="8">
        <f>FE55*Data!$B20</f>
        <v>2.1284763023893456</v>
      </c>
      <c r="FF59" s="8">
        <f>FF55*Data!$B20</f>
        <v>3.1009270139704923</v>
      </c>
      <c r="FG59" s="8">
        <f>FG55*Data!$B20</f>
        <v>2.4807416111763936</v>
      </c>
      <c r="FH59" s="8">
        <f>FH55*Data!$B20</f>
        <v>1.8605562083822951</v>
      </c>
      <c r="FI59" s="8">
        <f>FI55*Data!$B20</f>
        <v>2.2103407755581665</v>
      </c>
      <c r="FJ59" s="8">
        <f>FJ55*Data!$B20</f>
        <v>1.7191539365452408</v>
      </c>
      <c r="FK59" s="8">
        <f>FK55*Data!$B20</f>
        <v>1.6372894633764197</v>
      </c>
      <c r="FL59" s="8">
        <f>FL55*Data!$B20</f>
        <v>1.3098315707011357</v>
      </c>
      <c r="FM59" s="8">
        <f>FM55*Data!$B20</f>
        <v>0.74422248335291807</v>
      </c>
      <c r="FN59" s="8">
        <f>FN55*Data!$B20</f>
        <v>0.99229664447055754</v>
      </c>
      <c r="FO59" s="8">
        <f>FO55*Data!$B20</f>
        <v>0.99229664447055754</v>
      </c>
      <c r="FP59" s="8">
        <f>FP55*Data!$B20</f>
        <v>0.81864473168820984</v>
      </c>
      <c r="FQ59" s="8">
        <f>FQ55*Data!$B20</f>
        <v>0.65491578535056783</v>
      </c>
      <c r="FR59" s="8">
        <f>FR55*Data!$B20</f>
        <v>0.73678025851938878</v>
      </c>
      <c r="FS59" s="8">
        <f>FS55*Data!$B20</f>
        <v>0.65491578535056783</v>
      </c>
      <c r="FT59" s="8">
        <f>FT55*Data!$B20</f>
        <v>0.99229664447055754</v>
      </c>
      <c r="FU59" s="8">
        <f>FU55*Data!$B20</f>
        <v>0.99229664447055754</v>
      </c>
      <c r="FV59" s="8">
        <f>FV55*Data!$B20</f>
        <v>0.99229664447055754</v>
      </c>
      <c r="FW59" s="8">
        <f>FW55*Data!$B20</f>
        <v>1.3098315707011357</v>
      </c>
      <c r="FX59" s="8">
        <f>FX55*Data!$B20</f>
        <v>0.81864473168820984</v>
      </c>
      <c r="FY59" s="8">
        <f>FY55*Data!$B20</f>
        <v>0.81864473168820984</v>
      </c>
      <c r="FZ59" s="8">
        <f>FZ55*Data!$B20</f>
        <v>0.81864473168820984</v>
      </c>
      <c r="GA59" s="8">
        <f>GA55*Data!$B20</f>
        <v>0.99229664447055754</v>
      </c>
      <c r="GB59" s="8">
        <f>GB55*Data!$B20</f>
        <v>0.99229664447055754</v>
      </c>
      <c r="GC59" s="8">
        <f>GC55*Data!$B20</f>
        <v>0.93027810419114754</v>
      </c>
      <c r="GD59" s="8">
        <f>GD55*Data!$B20</f>
        <v>1.4735605170387776</v>
      </c>
      <c r="GE59" s="8">
        <f>GE55*Data!$B20</f>
        <v>0.73678025851938878</v>
      </c>
      <c r="GF59" s="8">
        <f>GF55*Data!$B20</f>
        <v>0.57305131218174687</v>
      </c>
      <c r="GG59" s="8">
        <f>GG55*Data!$B20</f>
        <v>0.65491578535056783</v>
      </c>
      <c r="GH59" s="8">
        <f>GH55*Data!$B20</f>
        <v>0.74422248335291807</v>
      </c>
      <c r="GI59" s="8">
        <f>GI55*Data!$B20</f>
        <v>0.86825956391173775</v>
      </c>
      <c r="GJ59" s="8">
        <f>GJ55*Data!$B20</f>
        <v>1.5504635069852462</v>
      </c>
      <c r="GK59" s="8">
        <f>GK55*Data!$B20</f>
        <v>1.5554249902075985</v>
      </c>
      <c r="GL59" s="8">
        <f>GL55*Data!$B20</f>
        <v>0.98237367802585185</v>
      </c>
      <c r="GM59" s="8">
        <f>GM55*Data!$B20</f>
        <v>0.57305131218174687</v>
      </c>
      <c r="GN59" s="8">
        <f>GN55*Data!$B20</f>
        <v>0.81864473168820984</v>
      </c>
      <c r="GO59" s="8">
        <f>GO55*Data!$B20</f>
        <v>0.86825956391173775</v>
      </c>
      <c r="GP59" s="8">
        <f>GP55*Data!$B20</f>
        <v>0.99229664447055754</v>
      </c>
      <c r="GQ59" s="8">
        <f>GQ55*Data!$B20</f>
        <v>0.93027810419114754</v>
      </c>
      <c r="GR59" s="8">
        <f>GR55*Data!$B20</f>
        <v>0.9005092048570309</v>
      </c>
      <c r="GS59" s="8">
        <f>GS55*Data!$B20</f>
        <v>0.9005092048570309</v>
      </c>
      <c r="GT59" s="8">
        <f>GT55*Data!$B20</f>
        <v>0.9005092048570309</v>
      </c>
      <c r="GU59" s="8">
        <f>GU55*Data!$B20</f>
        <v>1.2279670975323147</v>
      </c>
      <c r="GV59" s="8">
        <f>GV55*Data!$B20</f>
        <v>1.7365191278234755</v>
      </c>
      <c r="GW59" s="8">
        <f>GW55*Data!$B20</f>
        <v>1.7365191278234755</v>
      </c>
      <c r="GX59" s="8">
        <f>GX55*Data!$B20</f>
        <v>1.8605562083822951</v>
      </c>
      <c r="GY59" s="8">
        <f>GY55*Data!$B20</f>
        <v>2.7015276145710927</v>
      </c>
      <c r="GZ59" s="8">
        <f>GZ55*Data!$B20</f>
        <v>2.4559341950646294</v>
      </c>
      <c r="HA59" s="8">
        <f>HA55*Data!$B20</f>
        <v>2.2922052487269875</v>
      </c>
      <c r="HB59" s="8">
        <f>HB55*Data!$B20</f>
        <v>2.1284763023893456</v>
      </c>
      <c r="HC59" s="8">
        <f>HC55*Data!$B20</f>
        <v>2.4807416111763936</v>
      </c>
      <c r="HD59" s="8">
        <f>HD55*Data!$B20</f>
        <v>2.4807416111763936</v>
      </c>
      <c r="HE59" s="8">
        <f>HE55*Data!$B20</f>
        <v>2.1706489097793447</v>
      </c>
      <c r="HF59" s="8">
        <f>HF55*Data!$B20</f>
        <v>2.9471210340775551</v>
      </c>
      <c r="HG59" s="8">
        <f>HG55*Data!$B20</f>
        <v>2.8652565609087346</v>
      </c>
      <c r="HH59" s="8">
        <f>HH55*Data!$B20</f>
        <v>2.4559341950646294</v>
      </c>
      <c r="HI59" s="8">
        <f>HI55*Data!$B20</f>
        <v>2.4559341950646294</v>
      </c>
      <c r="HJ59" s="8">
        <f>HJ55*Data!$B20</f>
        <v>3.224964094529311</v>
      </c>
      <c r="HK59" s="8">
        <f>HK55*Data!$B20</f>
        <v>2.4807416111763936</v>
      </c>
      <c r="HL59" s="8">
        <f>HL55*Data!$B20</f>
        <v>2.1706489097793447</v>
      </c>
      <c r="HM59" s="8">
        <f>HM55*Data!$B20</f>
        <v>2.4559341950646294</v>
      </c>
      <c r="HN59" s="8">
        <f>HN55*Data!$B20</f>
        <v>1.3916960438699568</v>
      </c>
      <c r="HO59" s="8">
        <f>HO55*Data!$B20</f>
        <v>1.3916960438699568</v>
      </c>
      <c r="HP59" s="8">
        <f>HP55*Data!$B20</f>
        <v>1.0642381511946728</v>
      </c>
      <c r="HQ59" s="8">
        <f>HQ55*Data!$B20</f>
        <v>1.3644078861470164</v>
      </c>
      <c r="HR59" s="8">
        <f>HR55*Data!$B20</f>
        <v>2.1086303694999349</v>
      </c>
      <c r="HS59" s="8">
        <f>HS55*Data!$B20</f>
        <v>1.5504635069852462</v>
      </c>
      <c r="HT59" s="8">
        <f>HT55*Data!$B20</f>
        <v>1.1461026243634937</v>
      </c>
      <c r="HU59" s="8">
        <f>HU55*Data!$B20</f>
        <v>0.65491578535056783</v>
      </c>
      <c r="HV59" s="8">
        <f>HV55*Data!$B20</f>
        <v>0.73678025851938878</v>
      </c>
      <c r="HW59" s="8">
        <f>HW55*Data!$B20</f>
        <v>0.65491578535056783</v>
      </c>
      <c r="HX59" s="8">
        <f>HX55*Data!$B20</f>
        <v>0.86825956391173775</v>
      </c>
      <c r="HY59" s="8">
        <f>HY55*Data!$B20</f>
        <v>1.4884449667058361</v>
      </c>
      <c r="HZ59" s="8">
        <f>HZ55*Data!$B20</f>
        <v>1.8605562083822951</v>
      </c>
      <c r="IA59" s="8">
        <f>IA55*Data!$B20</f>
        <v>2.0466118292205246</v>
      </c>
      <c r="IB59" s="8">
        <f>IB55*Data!$B20</f>
        <v>1.6372894633764197</v>
      </c>
      <c r="IC59" s="8">
        <f>IC55*Data!$B20</f>
        <v>1.8010184097140618</v>
      </c>
      <c r="ID59" s="8">
        <f>ID55*Data!$B20</f>
        <v>1.8010184097140618</v>
      </c>
      <c r="IE59" s="8">
        <f>IE55*Data!$B20</f>
        <v>1.6745005875440655</v>
      </c>
      <c r="IF59" s="8">
        <f>IF55*Data!$B20</f>
        <v>1.8605562083822951</v>
      </c>
      <c r="IG59" s="8">
        <f>IG55*Data!$B20</f>
        <v>1.5504635069852462</v>
      </c>
      <c r="IH59" s="8">
        <f>IH55*Data!$B20</f>
        <v>1.2279670975323147</v>
      </c>
      <c r="II59" s="8">
        <f>II55*Data!$B20</f>
        <v>1.2279670975323147</v>
      </c>
      <c r="IJ59" s="8">
        <f>IJ55*Data!$B20</f>
        <v>0.81864473168820984</v>
      </c>
      <c r="IK59" s="8">
        <f>IK55*Data!$B20</f>
        <v>0.81864473168820984</v>
      </c>
      <c r="IL59" s="8">
        <f>IL55*Data!$B20</f>
        <v>0.86825956391173775</v>
      </c>
      <c r="IM59" s="8">
        <f>IM55*Data!$B20</f>
        <v>1.4884449667058361</v>
      </c>
      <c r="IN59" s="8">
        <f>IN55*Data!$B20</f>
        <v>1.0543151847499674</v>
      </c>
      <c r="IO59" s="8">
        <f>IO55*Data!$B20</f>
        <v>1.3916960438699568</v>
      </c>
      <c r="IP59" s="8">
        <f>IP55*Data!$B20</f>
        <v>2.0466118292205246</v>
      </c>
      <c r="IQ59" s="8">
        <f>IQ55*Data!$B20</f>
        <v>2.4559341950646294</v>
      </c>
      <c r="IR59" s="8">
        <f>IR55*Data!$B20</f>
        <v>2.4559341950646294</v>
      </c>
      <c r="IS59" s="8">
        <f>IS55*Data!$B20</f>
        <v>6.8220394307350825</v>
      </c>
      <c r="IT59" s="8">
        <f>IT55*Data!$B20</f>
        <v>2.4807416111763936</v>
      </c>
      <c r="IU59" s="8">
        <f>IU55*Data!$B20</f>
        <v>2.356704530617574</v>
      </c>
      <c r="IV59" s="8">
        <f>IV55*Data!$B20</f>
        <v>4.0932236584410493</v>
      </c>
      <c r="IW59" s="8">
        <f>IW55*Data!$B20</f>
        <v>3.3155111633372498</v>
      </c>
      <c r="IX59" s="8">
        <f>IX55*Data!$B20</f>
        <v>3.3564433999216603</v>
      </c>
      <c r="IY59" s="8">
        <f>IY55*Data!$B20</f>
        <v>4.0932236584410493</v>
      </c>
      <c r="IZ59" s="8">
        <f>IZ55*Data!$B20</f>
        <v>4.9614832223527872</v>
      </c>
      <c r="JA59" s="8">
        <f>JA55*Data!$B20</f>
        <v>2.9768899334116723</v>
      </c>
      <c r="JB59" s="8">
        <f>JB55*Data!$B20</f>
        <v>2.6047786917352131</v>
      </c>
      <c r="JC59" s="8">
        <f>JC55*Data!$B20</f>
        <v>4.2569526047786912</v>
      </c>
      <c r="JD59" s="8">
        <f>JD55*Data!$B20</f>
        <v>4.5025460242851549</v>
      </c>
      <c r="JE59" s="8">
        <f>JE55*Data!$B20</f>
        <v>4.0932236584410493</v>
      </c>
      <c r="JF59" s="8">
        <f>JF55*Data!$B20</f>
        <v>4.5025460242851549</v>
      </c>
      <c r="JG59" s="8">
        <f>JG55*Data!$B20</f>
        <v>8.062410236323279</v>
      </c>
      <c r="JH59" s="8">
        <f>JH55*Data!$B20</f>
        <v>4.713409061235148</v>
      </c>
      <c r="JI59" s="8">
        <f>JI55*Data!$B20</f>
        <v>1.9845932889411151</v>
      </c>
      <c r="JJ59" s="8">
        <f>JJ55*Data!$B20</f>
        <v>2.0466118292205246</v>
      </c>
      <c r="JK59" s="8">
        <f>JK55*Data!$B20</f>
        <v>1.3098315707011357</v>
      </c>
      <c r="JL59" s="8">
        <f>JL55*Data!$B20</f>
        <v>1.4735605170387776</v>
      </c>
      <c r="JM59" s="8">
        <f>JM55*Data!$B20</f>
        <v>1.8010184097140618</v>
      </c>
      <c r="JN59" s="8">
        <f>JN55*Data!$B20</f>
        <v>2.7288157722940327</v>
      </c>
      <c r="JO59" s="8">
        <f>JO55*Data!$B20</f>
        <v>2.4807416111763936</v>
      </c>
      <c r="JP59" s="8">
        <f>JP55*Data!$B20</f>
        <v>2.4807416111763936</v>
      </c>
      <c r="JQ59" s="8">
        <f>JQ55*Data!$B20</f>
        <v>5.3211907559733644</v>
      </c>
      <c r="JR59" s="8">
        <f>JR55*Data!$B20</f>
        <v>3.6839012925969445</v>
      </c>
      <c r="JS59" s="8">
        <f>JS55*Data!$B20</f>
        <v>3.6839012925969445</v>
      </c>
      <c r="JT59" s="8">
        <f>JT55*Data!$B20</f>
        <v>2.4559341950646294</v>
      </c>
      <c r="JU59" s="8">
        <f>JU55*Data!$B20</f>
        <v>1.8605562083822951</v>
      </c>
      <c r="JV59" s="8">
        <f>JV55*Data!$B20</f>
        <v>2.7288157722940327</v>
      </c>
      <c r="JW59" s="8">
        <f>JW55*Data!$B20</f>
        <v>2.4807416111763936</v>
      </c>
      <c r="JX59" s="8">
        <f>JX55*Data!$B20</f>
        <v>3.6839012925969445</v>
      </c>
      <c r="JY59" s="8">
        <f>JY55*Data!$B20</f>
        <v>2.4559341950646294</v>
      </c>
      <c r="JZ59" s="8">
        <f>JZ55*Data!$B20</f>
        <v>2.6196631414022713</v>
      </c>
      <c r="KA59" s="8">
        <f>KA55*Data!$B20</f>
        <v>2.4559341950646294</v>
      </c>
      <c r="KB59" s="8">
        <f>KB55*Data!$B20</f>
        <v>2.4807416111763936</v>
      </c>
      <c r="KC59" s="8">
        <f>KC55*Data!$B20</f>
        <v>2.4807416111763936</v>
      </c>
      <c r="KD59" s="8">
        <v>2</v>
      </c>
      <c r="KE59" s="8">
        <v>2</v>
      </c>
      <c r="KF59" s="8">
        <v>2</v>
      </c>
      <c r="KG59" s="8">
        <v>2</v>
      </c>
      <c r="KH59" s="8">
        <v>2</v>
      </c>
      <c r="KI59" s="8">
        <f>KI55*Data!$B20</f>
        <v>3.7211124167645901</v>
      </c>
      <c r="KJ59" s="8">
        <v>2</v>
      </c>
      <c r="KK59" s="8">
        <v>2</v>
      </c>
      <c r="KL59" s="8">
        <v>2</v>
      </c>
      <c r="KM59" s="8">
        <v>2</v>
      </c>
      <c r="KN59" s="8">
        <v>2</v>
      </c>
      <c r="KO59" s="8">
        <f>KO55*Data!$B20</f>
        <v>3.6839012925969445</v>
      </c>
      <c r="KP59" s="8">
        <v>2</v>
      </c>
      <c r="KQ59" s="8">
        <v>2</v>
      </c>
      <c r="KR59" s="8">
        <v>2</v>
      </c>
      <c r="KS59" s="8">
        <v>2</v>
      </c>
      <c r="KT59" s="8">
        <v>2</v>
      </c>
      <c r="KU59" s="8">
        <v>2</v>
      </c>
      <c r="KV59" s="8">
        <v>2</v>
      </c>
      <c r="KW59" s="8">
        <v>2</v>
      </c>
      <c r="KX59" s="8">
        <v>2</v>
      </c>
      <c r="KY59" s="8">
        <v>2</v>
      </c>
      <c r="KZ59" s="8">
        <f>KZ55*Data!$B20</f>
        <v>4.9118683901292588</v>
      </c>
      <c r="LA59" s="8">
        <f>LA55*Data!$B20</f>
        <v>3.6839012925969445</v>
      </c>
      <c r="LB59" s="8">
        <f>LB55*Data!$B20</f>
        <v>3.6839012925969445</v>
      </c>
      <c r="LC59" s="8">
        <f>LC55*Data!$B20</f>
        <v>2.8652565609087346</v>
      </c>
      <c r="LD59" s="8">
        <f>LD55*Data!$B20</f>
        <v>2.232667450058754</v>
      </c>
      <c r="LE59" s="8">
        <f>LE55*Data!$B20</f>
        <v>2.4807416111763936</v>
      </c>
      <c r="LF59" s="8">
        <f>LF55*Data!$B20</f>
        <v>2.4807416111763936</v>
      </c>
      <c r="LG59" s="8">
        <f>LG55*Data!$B20</f>
        <v>4.0932236584410493</v>
      </c>
      <c r="LH59" s="8">
        <f>LH55*Data!$B20</f>
        <v>3.7657657657657655</v>
      </c>
      <c r="LI59" s="8">
        <f>LI55*Data!$B20</f>
        <v>3.7657657657657655</v>
      </c>
      <c r="LJ59" s="8">
        <f>LJ55*Data!$B20</f>
        <v>1.6372894633764197</v>
      </c>
      <c r="LK59" s="8">
        <f>LK55*Data!$B20</f>
        <v>1.8605562083822951</v>
      </c>
      <c r="LL59" s="8">
        <f>LL55*Data!$B20</f>
        <v>1.8605562083822951</v>
      </c>
      <c r="LM59" s="8">
        <f>LM55*Data!$B20</f>
        <v>1.2403708055881968</v>
      </c>
      <c r="LN59" s="8">
        <f>LN55*Data!$B20</f>
        <v>1.3098315707011357</v>
      </c>
      <c r="LO59" s="8">
        <f>LO55*Data!$B20</f>
        <v>0.73678025851938878</v>
      </c>
      <c r="LP59" s="8">
        <f>LP55*Data!$B20</f>
        <v>0</v>
      </c>
      <c r="LQ59" s="8">
        <f>LQ55*Data!$B20</f>
        <v>0</v>
      </c>
      <c r="LR59" s="8">
        <f>LR55*Data!$B20</f>
        <v>6.2018540279409846</v>
      </c>
      <c r="LS59" s="8">
        <f>LS55*Data!$B20</f>
        <v>2.4807416111763936</v>
      </c>
      <c r="LT59" s="8">
        <f>LT55*Data!$B20</f>
        <v>2.4807416111763936</v>
      </c>
      <c r="LU59" s="8">
        <f>LU55*Data!$B20</f>
        <v>4.0932236584410493</v>
      </c>
      <c r="LV59" s="8">
        <f>LV55*Data!$B20</f>
        <v>3.2745789267528393</v>
      </c>
      <c r="LW59" s="8">
        <f>LW55*Data!$B20</f>
        <v>0</v>
      </c>
      <c r="LX59" s="8">
        <f>LX55*Data!$B20</f>
        <v>0</v>
      </c>
      <c r="LY59" s="8">
        <f>LY55*Data!$B20</f>
        <v>7.4422248335291803</v>
      </c>
      <c r="LZ59" s="8">
        <f>LZ55*Data!$B20</f>
        <v>3.224964094529311</v>
      </c>
      <c r="MA59" s="8">
        <f>MA55*Data!$B20</f>
        <v>2.356704530617574</v>
      </c>
      <c r="MB59" s="8">
        <f>MB55*Data!$B20</f>
        <v>4.0932236584410493</v>
      </c>
      <c r="MC59" s="8">
        <f>MC55*Data!$B20</f>
        <v>3.2745789267528393</v>
      </c>
      <c r="MD59" s="8">
        <f>MD55*Data!$B20</f>
        <v>2.8652565609087346</v>
      </c>
      <c r="ME59" s="8">
        <f>ME55*Data!$B20</f>
        <v>1.8010184097140618</v>
      </c>
      <c r="MF59" s="8">
        <f>MF55*Data!$B20</f>
        <v>1.2403708055881968</v>
      </c>
      <c r="MG59" s="8">
        <f>MG55*Data!$B20</f>
        <v>1.2403708055881968</v>
      </c>
      <c r="MH59" s="8">
        <f>MH55*Data!$B20</f>
        <v>1.3644078861470164</v>
      </c>
      <c r="MI59" s="8">
        <f>MI55*Data!$B20</f>
        <v>2.4559341950646294</v>
      </c>
      <c r="MJ59" s="8">
        <f>MJ55*Data!$B20</f>
        <v>1.2279670975323147</v>
      </c>
      <c r="MK59" s="8">
        <f>MK55*Data!$B20</f>
        <v>1.2279670975323147</v>
      </c>
      <c r="ML59" s="8">
        <f>ML55*Data!$B20</f>
        <v>0.98237367802585185</v>
      </c>
      <c r="MM59" s="8">
        <f>MM55*Data!$B20</f>
        <v>0.99229664447055754</v>
      </c>
      <c r="MN59" s="8">
        <f>MN55*Data!$B20</f>
        <v>0.99229664447055754</v>
      </c>
      <c r="MO59" s="8">
        <f>MO55*Data!$B20</f>
        <v>1.116333725029377</v>
      </c>
      <c r="MP59" s="8">
        <f>MP55*Data!$B20</f>
        <v>0</v>
      </c>
      <c r="MQ59" s="8">
        <f>MQ55*Data!$B20</f>
        <v>1.4735605170387776</v>
      </c>
      <c r="MR59" s="8">
        <f>MR55*Data!$B20</f>
        <v>1.4735605170387776</v>
      </c>
      <c r="MS59" s="8">
        <f>MS55*Data!$B20</f>
        <v>0.98237367802585185</v>
      </c>
      <c r="MT59" s="8">
        <f>MT55*Data!$B20</f>
        <v>0.74422248335291807</v>
      </c>
      <c r="MU59" s="8">
        <f>MU55*Data!$B20</f>
        <v>0.49614832223527877</v>
      </c>
      <c r="MV59" s="8">
        <f>MV55*Data!$B20</f>
        <v>0</v>
      </c>
      <c r="MW59" s="8">
        <f>MW55*Data!$B20</f>
        <v>0</v>
      </c>
      <c r="MX59" s="8">
        <f>MX55*Data!$B20</f>
        <v>1.1461026243634937</v>
      </c>
      <c r="MY59" s="8">
        <f>MY55*Data!$B20</f>
        <v>0.9005092048570309</v>
      </c>
      <c r="MZ59" s="8">
        <f>MZ55*Data!$B20</f>
        <v>0.57305131218174687</v>
      </c>
      <c r="NA59" s="8">
        <f>NA55*Data!$B20</f>
        <v>0.62018540279409839</v>
      </c>
      <c r="NB59" s="8">
        <f>NB55*Data!$B20</f>
        <v>0.62018540279409839</v>
      </c>
    </row>
    <row r="60" spans="1:366" ht="15">
      <c r="B60" s="8" t="s">
        <v>89</v>
      </c>
      <c r="C60" s="8">
        <f>C52/Data!$B3*Data!$B21/Data!$B26</f>
        <v>1.1574074074074073E-2</v>
      </c>
      <c r="D60" s="8">
        <f>D52/Data!$B3*Data!$B21/Data!$B26</f>
        <v>4.2777777777777783E-2</v>
      </c>
      <c r="E60" s="8">
        <f>E52/Data!$B3*Data!$B21/Data!$B26</f>
        <v>4.2777777777777783E-2</v>
      </c>
      <c r="F60" s="8">
        <f>F52/Data!$B3*Data!$B21/Data!$B26</f>
        <v>4.8888888888888885E-2</v>
      </c>
      <c r="G60" s="8">
        <f>G52/Data!$B3*Data!$B21/Data!$B26</f>
        <v>4.2777777777777783E-2</v>
      </c>
      <c r="H60" s="8">
        <f>H52/Data!$B3*Data!$B21/Data!$B26</f>
        <v>2.7777777777777776E-2</v>
      </c>
      <c r="I60" s="8">
        <f>I52/Data!$B3*Data!$B21/Data!$B26</f>
        <v>4.6296296296296294E-2</v>
      </c>
      <c r="J60" s="8">
        <f>J52/Data!$B3*Data!$B21/Data!$B26</f>
        <v>6.9444444444444448E-2</v>
      </c>
      <c r="K60" s="8">
        <f>K52/Data!$B3*Data!$B21/Data!$B26</f>
        <v>4.8888888888888885E-2</v>
      </c>
      <c r="L60" s="8">
        <f>L52/Data!$B3*Data!$B21/Data!$B26</f>
        <v>4.2777777777777783E-2</v>
      </c>
      <c r="M60" s="8">
        <f>M52/Data!$B3*Data!$B21/Data!$B26</f>
        <v>4.2777777777777783E-2</v>
      </c>
      <c r="N60" s="8">
        <f>N52/Data!$B3*Data!$B21/Data!$B26</f>
        <v>4.8888888888888885E-2</v>
      </c>
      <c r="O60" s="8">
        <f>O52/Data!$B3*Data!$B21/Data!$B26</f>
        <v>6.4814814814814825E-2</v>
      </c>
      <c r="P60" s="8">
        <f>P52/Data!$B3*Data!$B21/Data!$B26</f>
        <v>0.1111111111111111</v>
      </c>
      <c r="Q60" s="8">
        <f>Q52/Data!$B3*Data!$B21/Data!$B26</f>
        <v>0.10185185185185185</v>
      </c>
      <c r="R60" s="8">
        <f>R52/Data!$B3*Data!$B21/Data!$B26</f>
        <v>0.16500000000000001</v>
      </c>
      <c r="S60" s="8">
        <f>S52/Data!$B3*Data!$B21/Data!$B26</f>
        <v>8.5555555555555565E-2</v>
      </c>
      <c r="T60" s="8">
        <f>T52/Data!$B3*Data!$B21/Data!$B26</f>
        <v>0</v>
      </c>
      <c r="U60" s="8">
        <f>U52/Data!$B3*Data!$B21/Data!$B26</f>
        <v>9.166666666666666E-2</v>
      </c>
      <c r="V60" s="8">
        <f>V52/Data!$B3*Data!$B21/Data!$B26</f>
        <v>6.4814814814814825E-2</v>
      </c>
      <c r="W60" s="8">
        <f>W52/Data!$B3*Data!$B21/Data!$B26</f>
        <v>6.4814814814814825E-2</v>
      </c>
      <c r="X60" s="8">
        <f>X52/Data!$B3*Data!$B21/Data!$B26</f>
        <v>6.9444444444444448E-2</v>
      </c>
      <c r="Y60" s="8">
        <f>Y52/Data!$B3*Data!$B21/Data!$B26</f>
        <v>0.11000000000000001</v>
      </c>
      <c r="Z60" s="8">
        <f>Z52/Data!$B3*Data!$B21/Data!$B26</f>
        <v>3.6666666666666667E-2</v>
      </c>
      <c r="AA60" s="8">
        <f>AA52/Data!$B3*Data!$B21/Data!$B26</f>
        <v>4.8888888888888885E-2</v>
      </c>
      <c r="AB60" s="8">
        <f>AB52/Data!$B3*Data!$B21/Data!$B26</f>
        <v>4.8888888888888885E-2</v>
      </c>
      <c r="AC60" s="8">
        <f>AC52/Data!$B3*Data!$B21/Data!$B26</f>
        <v>6.4814814814814825E-2</v>
      </c>
      <c r="AD60" s="8">
        <f>AD52/Data!$B3*Data!$B21/Data!$B26</f>
        <v>6.4814814814814825E-2</v>
      </c>
      <c r="AE60" s="8">
        <f>AE52/Data!$B3*Data!$B21/Data!$B26</f>
        <v>6.9444444444444448E-2</v>
      </c>
      <c r="AF60" s="8">
        <f>AF52/Data!$B3*Data!$B21/Data!$B26</f>
        <v>0.10388888888888891</v>
      </c>
      <c r="AG60" s="8">
        <f>AG52/Data!$B3*Data!$B21/Data!$B26</f>
        <v>5.5000000000000007E-2</v>
      </c>
      <c r="AH60" s="8">
        <f>AH52/Data!$B3*Data!$B21/Data!$B26</f>
        <v>4.8888888888888885E-2</v>
      </c>
      <c r="AI60" s="8">
        <f>AI52/Data!$B3*Data!$B21/Data!$B26</f>
        <v>3.6666666666666667E-2</v>
      </c>
      <c r="AJ60" s="8">
        <f>AJ52/Data!$B3*Data!$B21/Data!$B26</f>
        <v>4.6296296296296294E-2</v>
      </c>
      <c r="AK60" s="8">
        <f>AK52/Data!$B3*Data!$B21/Data!$B26</f>
        <v>6.4814814814814825E-2</v>
      </c>
      <c r="AL60" s="8">
        <f>AL52/Data!$B3*Data!$B21/Data!$B26</f>
        <v>7.8703703703703706E-2</v>
      </c>
      <c r="AM60" s="8">
        <f>AM52/Data!$B3*Data!$B21/Data!$B26</f>
        <v>0.10388888888888891</v>
      </c>
      <c r="AN60" s="8">
        <f>AN52/Data!$B3*Data!$B21/Data!$B26</f>
        <v>7.3333333333333334E-2</v>
      </c>
      <c r="AO60" s="8">
        <f>AO52/Data!$B3*Data!$B21/Data!$B26</f>
        <v>7.3333333333333334E-2</v>
      </c>
      <c r="AP60" s="8">
        <f>AP52/Data!$B3*Data!$B21/Data!$B26</f>
        <v>6.1111111111111116E-2</v>
      </c>
      <c r="AQ60" s="8">
        <f>AQ52/Data!$B3*Data!$B21/Data!$B26</f>
        <v>0.1111111111111111</v>
      </c>
      <c r="AR60" s="8">
        <f>AR52/Data!$B3*Data!$B21/Data!$B26</f>
        <v>0.1111111111111111</v>
      </c>
      <c r="AS60" s="8">
        <f>AS52/Data!$B3*Data!$B21/Data!$B26</f>
        <v>9.2592592592592587E-2</v>
      </c>
      <c r="AT60" s="8">
        <f>AT52/Data!$B3*Data!$B21/Data!$B26</f>
        <v>0.17111111111111113</v>
      </c>
      <c r="AU60" s="8">
        <f>AU52/Data!$B3*Data!$B21/Data!$B26</f>
        <v>7.3333333333333334E-2</v>
      </c>
      <c r="AV60" s="8">
        <f>AV52/Data!$B3*Data!$B21/Data!$B26</f>
        <v>7.9444444444444443E-2</v>
      </c>
      <c r="AW60" s="8">
        <f>AW52/Data!$B3*Data!$B21/Data!$B26</f>
        <v>4.8888888888888885E-2</v>
      </c>
      <c r="AX60" s="8">
        <f>AX52/Data!$B3*Data!$B21/Data!$B26</f>
        <v>9.2592592592592587E-2</v>
      </c>
      <c r="AY60" s="8">
        <f>AY52/Data!$B3*Data!$B21/Data!$B26</f>
        <v>0.12962962962962965</v>
      </c>
      <c r="AZ60" s="8">
        <f>AZ52/Data!$B3*Data!$B21/Data!$B26</f>
        <v>0.1111111111111111</v>
      </c>
      <c r="BA60" s="8">
        <f>BA52/Data!$B3*Data!$B21/Data!$B26</f>
        <v>0.18333333333333332</v>
      </c>
      <c r="BB60" s="8">
        <f>BB52/Data!$B3*Data!$B21/Data!$B26</f>
        <v>8.2500000000000004E-2</v>
      </c>
      <c r="BC60" s="8">
        <f>BC52/Data!$B3*Data!$B21/Data!$B26</f>
        <v>8.5555555555555565E-2</v>
      </c>
      <c r="BD60" s="8">
        <f>BD52/Data!$B3*Data!$B21/Data!$B26</f>
        <v>8.5555555555555565E-2</v>
      </c>
      <c r="BE60" s="8">
        <f>BE52/Data!$B3*Data!$B21/Data!$B26</f>
        <v>5.5555555555555552E-2</v>
      </c>
      <c r="BF60" s="8">
        <f>BF52/Data!$B3*Data!$B21/Data!$B26</f>
        <v>5.5555555555555552E-2</v>
      </c>
      <c r="BG60" s="8">
        <f>BG52/Data!$B3*Data!$B21/Data!$B26</f>
        <v>6.9444444444444448E-2</v>
      </c>
      <c r="BH60" s="8">
        <f>BH52/Data!$B3*Data!$B21/Data!$B26</f>
        <v>9.166666666666666E-2</v>
      </c>
      <c r="BI60" s="8">
        <f>BI52/Data!$B3*Data!$B21/Data!$B26</f>
        <v>6.1111111111111116E-2</v>
      </c>
      <c r="BJ60" s="8">
        <f>BJ52/Data!$B3*Data!$B21/Data!$B26</f>
        <v>6.1111111111111116E-2</v>
      </c>
      <c r="BK60" s="8">
        <f>BK52/Data!$B3*Data!$B21/Data!$B26</f>
        <v>6.1111111111111116E-2</v>
      </c>
      <c r="BL60" s="8">
        <f>BL52/Data!$B3*Data!$B21/Data!$B26</f>
        <v>6.4814814814814825E-2</v>
      </c>
      <c r="BM60" s="8">
        <f>BM52/Data!$B3*Data!$B21/Data!$B26</f>
        <v>0.1111111111111111</v>
      </c>
      <c r="BN60" s="8">
        <f>BN52/Data!$B3*Data!$B21/Data!$B26</f>
        <v>0.11574074074074074</v>
      </c>
      <c r="BO60" s="8">
        <f>BO52/Data!$B3*Data!$B21/Data!$B26</f>
        <v>0.14055555555555557</v>
      </c>
      <c r="BP60" s="8">
        <f>BP52/Data!$B3*Data!$B21/Data!$B26</f>
        <v>7.9444444444444443E-2</v>
      </c>
      <c r="BQ60" s="8">
        <f>BQ52/Data!$B3*Data!$B21/Data!$B26</f>
        <v>7.9444444444444443E-2</v>
      </c>
      <c r="BR60" s="8">
        <f>BR52/Data!$B3*Data!$B21/Data!$B26</f>
        <v>6.7222222222222225E-2</v>
      </c>
      <c r="BS60" s="8">
        <f>BS52/Data!$B3*Data!$B21/Data!$B26</f>
        <v>9.2592592592592587E-2</v>
      </c>
      <c r="BT60" s="8">
        <f>BT52/Data!$B3*Data!$B21/Data!$B26</f>
        <v>0.11574074074074074</v>
      </c>
      <c r="BU60" s="8">
        <f>BU52/Data!$B3*Data!$B21/Data!$B26</f>
        <v>9.2592592592592587E-2</v>
      </c>
      <c r="BV60" s="8">
        <f>BV52/Data!$B3*Data!$B21/Data!$B26</f>
        <v>8.5555555555555565E-2</v>
      </c>
      <c r="BW60" s="8">
        <f>BW52/Data!$B3*Data!$B21/Data!$B26</f>
        <v>5.5000000000000007E-2</v>
      </c>
      <c r="BX60" s="8">
        <f>BX52/Data!$B3*Data!$B21/Data!$B26</f>
        <v>5.5000000000000007E-2</v>
      </c>
      <c r="BY60" s="8">
        <f>BY52/Data!$B3*Data!$B21/Data!$B26</f>
        <v>4.8888888888888885E-2</v>
      </c>
      <c r="BZ60" s="8">
        <f>BZ52/Data!$B3*Data!$B21/Data!$B26</f>
        <v>5.5555555555555552E-2</v>
      </c>
      <c r="CA60" s="8">
        <f>CA52/Data!$B3*Data!$B21/Data!$B26</f>
        <v>0.1111111111111111</v>
      </c>
      <c r="CB60" s="8">
        <f>CB52/Data!$B3*Data!$B21/Data!$B26</f>
        <v>0</v>
      </c>
      <c r="CC60" s="8">
        <f>CC52/Data!$B3*Data!$B21/Data!$B26</f>
        <v>0.12222222222222223</v>
      </c>
      <c r="CD60" s="8">
        <f>CD52/Data!$B3*Data!$B21/Data!$B26</f>
        <v>6.1111111111111116E-2</v>
      </c>
      <c r="CE60" s="8">
        <f>CE52/Data!$B3*Data!$B21/Data!$B26</f>
        <v>9.166666666666666E-2</v>
      </c>
      <c r="CF60" s="8">
        <f>CF52/Data!$B3*Data!$B21/Data!$B26</f>
        <v>0.12833333333333333</v>
      </c>
      <c r="CG60" s="8">
        <f>CG52/Data!$B3*Data!$B21/Data!$B26</f>
        <v>0.23148148148148148</v>
      </c>
      <c r="CH60" s="8">
        <f>CH52/Data!$B3*Data!$B21/Data!$B26</f>
        <v>0.14814814814814817</v>
      </c>
      <c r="CI60" s="8">
        <f>CI52/Data!$B3*Data!$B21/Data!$B26</f>
        <v>0.12962962962962965</v>
      </c>
      <c r="CJ60" s="8">
        <f>CJ52/Data!$B3*Data!$B21/Data!$B26</f>
        <v>0.22000000000000003</v>
      </c>
      <c r="CK60" s="8">
        <f>CK52/Data!$B3*Data!$B21/Data!$B26</f>
        <v>0.12222222222222223</v>
      </c>
      <c r="CL60" s="8">
        <f>CL52/Data!$B3*Data!$B21/Data!$B26</f>
        <v>0.12222222222222223</v>
      </c>
      <c r="CM60" s="8">
        <f>CM52/Data!$B3*Data!$B21/Data!$B26</f>
        <v>0.19555555555555554</v>
      </c>
      <c r="CN60" s="8">
        <f>CN52/Data!$B3*Data!$B21/Data!$B26</f>
        <v>0.20370370370370369</v>
      </c>
      <c r="CO60" s="8">
        <f>CO52/Data!$B3*Data!$B21/Data!$B26</f>
        <v>0.14814814814814817</v>
      </c>
      <c r="CP60" s="8">
        <f>CP52/Data!$B3*Data!$B21/Data!$B26</f>
        <v>0.12962962962962965</v>
      </c>
      <c r="CQ60" s="8">
        <f>CQ52/Data!$B3*Data!$B21/Data!$B26</f>
        <v>0.22000000000000003</v>
      </c>
      <c r="CR60" s="8">
        <f>CR52/Data!$B3*Data!$B21/Data!$B26</f>
        <v>0.15888888888888889</v>
      </c>
      <c r="CS60" s="8">
        <f>CS52/Data!$B3*Data!$B21/Data!$B26</f>
        <v>0.15888888888888889</v>
      </c>
      <c r="CT60" s="8">
        <f>CT52/Data!$B3*Data!$B21/Data!$B26</f>
        <v>0.15888888888888889</v>
      </c>
      <c r="CU60" s="8">
        <f>CU52/Data!$B3*Data!$B21/Data!$B26</f>
        <v>0.1388888888888889</v>
      </c>
      <c r="CV60" s="8">
        <f>CV52/Data!$B3*Data!$B21/Data!$B26</f>
        <v>0.1388888888888889</v>
      </c>
      <c r="CW60" s="8">
        <f>CW52/Data!$B3*Data!$B21/Data!$B26</f>
        <v>0</v>
      </c>
      <c r="CX60" s="8">
        <f>CX52/Data!$B3*Data!$B21/Data!$B26</f>
        <v>0.19555555555555554</v>
      </c>
      <c r="CY60" s="8">
        <f>CY52/Data!$B3*Data!$B21/Data!$B26</f>
        <v>8.5555555555555565E-2</v>
      </c>
      <c r="CZ60" s="8">
        <f>CZ52/Data!$B3*Data!$B21/Data!$B26</f>
        <v>6.1111111111111116E-2</v>
      </c>
      <c r="DA60" s="8">
        <f>DA52/Data!$B3*Data!$B21/Data!$B26</f>
        <v>5.5000000000000007E-2</v>
      </c>
      <c r="DB60" s="8">
        <f>DB52/Data!$B3*Data!$B21/Data!$B26</f>
        <v>0.1388888888888889</v>
      </c>
      <c r="DC60" s="8">
        <f>DC52/Data!$B3*Data!$B21/Data!$B26</f>
        <v>0.1388888888888889</v>
      </c>
      <c r="DD60" s="8">
        <f>DD52/Data!$B3*Data!$B21/Data!$B26</f>
        <v>0.12962962962962965</v>
      </c>
      <c r="DE60" s="8">
        <f>DE52/Data!$B3*Data!$B21/Data!$B26</f>
        <v>0.19555555555555554</v>
      </c>
      <c r="DF60" s="8">
        <f>DF52/Data!$B3*Data!$B21/Data!$B26</f>
        <v>0.15888888888888889</v>
      </c>
      <c r="DG60" s="8">
        <f>DG52/Data!$B3*Data!$B21/Data!$B26</f>
        <v>0.14666666666666667</v>
      </c>
      <c r="DH60" s="8">
        <f>DH52/Data!$B3*Data!$B21/Data!$B26</f>
        <v>0.14055555555555557</v>
      </c>
      <c r="DI60" s="8">
        <f>DI52/Data!$B3*Data!$B21/Data!$B26</f>
        <v>0.18518518518518517</v>
      </c>
      <c r="DJ60" s="8">
        <f>DJ52/Data!$B3*Data!$B21/Data!$B26</f>
        <v>0.18518518518518517</v>
      </c>
      <c r="DK60" s="8">
        <f>DK52/Data!$B3*Data!$B21/Data!$B26</f>
        <v>0.14814814814814817</v>
      </c>
      <c r="DL60" s="8">
        <f>DL52/Data!$B3*Data!$B21/Data!$B26</f>
        <v>0.22000000000000003</v>
      </c>
      <c r="DM60" s="8">
        <f>DM52/Data!$B3*Data!$B21/Data!$B26</f>
        <v>0.19555555555555554</v>
      </c>
      <c r="DN60" s="8">
        <f>DN52/Data!$B3*Data!$B21/Data!$B26</f>
        <v>0.18333333333333332</v>
      </c>
      <c r="DO60" s="8">
        <f>DO52/Data!$B3*Data!$B21/Data!$B26</f>
        <v>0.14666666666666667</v>
      </c>
      <c r="DP60" s="8">
        <f>DP52/Data!$B3*Data!$B21/Data!$B26</f>
        <v>0.18518518518518517</v>
      </c>
      <c r="DQ60" s="8">
        <f>DQ52/Data!$B3*Data!$B21/Data!$B26</f>
        <v>0.12962962962962965</v>
      </c>
      <c r="DR60" s="8">
        <f>DR52/Data!$B3*Data!$B21/Data!$B26</f>
        <v>0.10648148148148148</v>
      </c>
      <c r="DS60" s="8">
        <f>DS52/Data!$B3*Data!$B21/Data!$B26</f>
        <v>6.1111111111111116E-2</v>
      </c>
      <c r="DT60" s="8">
        <f>DT52/Data!$B3*Data!$B21/Data!$B26</f>
        <v>6.1111111111111116E-2</v>
      </c>
      <c r="DU60" s="8">
        <f>DU52/Data!$B3*Data!$B21/Data!$B26</f>
        <v>4.2777777777777783E-2</v>
      </c>
      <c r="DV60" s="8">
        <f>DV52/Data!$B3*Data!$B21/Data!$B26</f>
        <v>6.1111111111111116E-2</v>
      </c>
      <c r="DW60" s="8">
        <f>DW52/Data!$B3*Data!$B21/Data!$B26</f>
        <v>9.2592592592592587E-2</v>
      </c>
      <c r="DX60" s="8">
        <f>DX52/Data!$B3*Data!$B21/Data!$B26</f>
        <v>9.2592592592592587E-2</v>
      </c>
      <c r="DY60" s="8">
        <f>DY52/Data!$B3*Data!$B21/Data!$B26</f>
        <v>6.9444444444444448E-2</v>
      </c>
      <c r="DZ60" s="8">
        <f>DZ52/Data!$B3*Data!$B21/Data!$B26</f>
        <v>6.7222222222222225E-2</v>
      </c>
      <c r="EA60" s="8">
        <f>EA52/Data!$B3*Data!$B21/Data!$B26</f>
        <v>6.1111111111111116E-2</v>
      </c>
      <c r="EB60" s="8">
        <f>EB52/Data!$B3*Data!$B21/Data!$B26</f>
        <v>4.8888888888888885E-2</v>
      </c>
      <c r="EC60" s="8">
        <f>EC52/Data!$B3*Data!$B21/Data!$B26</f>
        <v>6.1111111111111116E-2</v>
      </c>
      <c r="ED60" s="8">
        <f>ED52/Data!$B3*Data!$B21/Data!$B26</f>
        <v>6.0185185185185182E-2</v>
      </c>
      <c r="EE60" s="8">
        <f>EE52/Data!$B3*Data!$B21/Data!$B26</f>
        <v>8.3333333333333329E-2</v>
      </c>
      <c r="EF60" s="8">
        <f>EF52/Data!$B3*Data!$B21/Data!$B26</f>
        <v>0</v>
      </c>
      <c r="EG60" s="8">
        <f>EG52/Data!$B3*Data!$B21/Data!$B26</f>
        <v>0.15277777777777776</v>
      </c>
      <c r="EH60" s="8">
        <f>EH52/Data!$B3*Data!$B21/Data!$B26</f>
        <v>0.12222222222222223</v>
      </c>
      <c r="EI60" s="8">
        <f>EI52/Data!$B3*Data!$B21/Data!$B26</f>
        <v>9.166666666666666E-2</v>
      </c>
      <c r="EJ60" s="8">
        <f>EJ52/Data!$B3*Data!$B21/Data!$B26</f>
        <v>6.1111111111111116E-2</v>
      </c>
      <c r="EK60" s="8">
        <f>EK52/Data!$B3*Data!$B21/Data!$B26</f>
        <v>0.10185185185185185</v>
      </c>
      <c r="EL60" s="8">
        <f>EL52/Data!$B3*Data!$B21/Data!$B26</f>
        <v>0.1388888888888889</v>
      </c>
      <c r="EM60" s="8">
        <f>EM52/Data!$B3*Data!$B21/Data!$B26</f>
        <v>0.1388888888888889</v>
      </c>
      <c r="EN60" s="8">
        <f>EN52/Data!$B3*Data!$B21/Data!$B26</f>
        <v>0.24444444444444446</v>
      </c>
      <c r="EO60" s="8">
        <f>EO52/Data!$B3*Data!$B21/Data!$B26</f>
        <v>0.15277777777777776</v>
      </c>
      <c r="EP60" s="8">
        <f>EP52/Data!$B3*Data!$B21/Data!$B26</f>
        <v>0.15277777777777776</v>
      </c>
      <c r="EQ60" s="8">
        <f>EQ52/Data!$B3*Data!$B21/Data!$B26</f>
        <v>0.14666666666666667</v>
      </c>
      <c r="ER60" s="8">
        <f>ER52/Data!$B3*Data!$B21/Data!$B26</f>
        <v>0.20370370370370369</v>
      </c>
      <c r="ES60" s="8">
        <f>ES52/Data!$B3*Data!$B21/Data!$B26</f>
        <v>0.18518518518518517</v>
      </c>
      <c r="ET60" s="8">
        <f>ET52/Data!$B3*Data!$B21/Data!$B26</f>
        <v>0.16203703703703703</v>
      </c>
      <c r="EU60" s="8">
        <f>EU52/Data!$B3*Data!$B21/Data!$B26</f>
        <v>0.24444444444444446</v>
      </c>
      <c r="EV60" s="8">
        <f>EV52/Data!$B3*Data!$B21/Data!$B26</f>
        <v>0.23222222222222222</v>
      </c>
      <c r="EW60" s="8">
        <f>EW52/Data!$B3*Data!$B21/Data!$B26</f>
        <v>0.15277777777777776</v>
      </c>
      <c r="EX60" s="8">
        <f>EX52/Data!$B3*Data!$B21/Data!$B26</f>
        <v>0.24444444444444446</v>
      </c>
      <c r="EY60" s="8">
        <f>EY52/Data!$B3*Data!$B21/Data!$B26</f>
        <v>0.32407407407407407</v>
      </c>
      <c r="EZ60" s="8">
        <f>EZ52/Data!$B3*Data!$B21/Data!$B26</f>
        <v>0.23148148148148148</v>
      </c>
      <c r="FA60" s="8">
        <f>FA52/Data!$B3*Data!$B21/Data!$B26</f>
        <v>0.16203703703703703</v>
      </c>
      <c r="FB60" s="913">
        <f>FB52/Data!$B3*Data!$B21/Data!$B26</f>
        <v>0.24444444444444446</v>
      </c>
      <c r="FC60" s="8">
        <f>FC52/Data!$B3*Data!$B21/Data!$B26</f>
        <v>0.21388888888888888</v>
      </c>
      <c r="FD60" s="8">
        <f>FD52/Data!$B3*Data!$B21/Data!$B26</f>
        <v>0.15277777777777776</v>
      </c>
      <c r="FE60" s="8">
        <f>FE52/Data!$B3*Data!$B21/Data!$B26</f>
        <v>0.15888888888888889</v>
      </c>
      <c r="FF60" s="8">
        <f>FF52/Data!$B3*Data!$B21/Data!$B26</f>
        <v>0.23148148148148148</v>
      </c>
      <c r="FG60" s="8">
        <f>FG52/Data!$B3*Data!$B21/Data!$B26</f>
        <v>0.18518518518518517</v>
      </c>
      <c r="FH60" s="8">
        <f>FH52/Data!$B3*Data!$B21/Data!$B26</f>
        <v>0.1388888888888889</v>
      </c>
      <c r="FI60" s="8">
        <f>FI52/Data!$B3*Data!$B21/Data!$B26</f>
        <v>0.16500000000000001</v>
      </c>
      <c r="FJ60" s="8">
        <f>FJ52/Data!$B3*Data!$B21/Data!$B26</f>
        <v>0.12833333333333333</v>
      </c>
      <c r="FK60" s="8">
        <f>FK52/Data!$B3*Data!$B21/Data!$B26</f>
        <v>0.12222222222222223</v>
      </c>
      <c r="FL60" s="8">
        <f>FL52/Data!$B3*Data!$B21/Data!$B26</f>
        <v>9.7777777777777769E-2</v>
      </c>
      <c r="FM60" s="8">
        <f>FM52/Data!$B3*Data!$B21/Data!$B26</f>
        <v>5.5555555555555552E-2</v>
      </c>
      <c r="FN60" s="8">
        <f>FN52/Data!$B3*Data!$B21/Data!$B26</f>
        <v>7.4074074074074084E-2</v>
      </c>
      <c r="FO60" s="8">
        <f>FO52/Data!$B3*Data!$B21/Data!$B26</f>
        <v>7.4074074074074084E-2</v>
      </c>
      <c r="FP60" s="8">
        <f>FP52/Data!$B3*Data!$B21/Data!$B26</f>
        <v>6.1111111111111116E-2</v>
      </c>
      <c r="FQ60" s="8">
        <f>FQ52/Data!$B3*Data!$B21/Data!$B26</f>
        <v>4.8888888888888885E-2</v>
      </c>
      <c r="FR60" s="8">
        <f>FR52/Data!$B3*Data!$B21/Data!$B26</f>
        <v>5.5000000000000007E-2</v>
      </c>
      <c r="FS60" s="8">
        <f>FS52/Data!$B3*Data!$B21/Data!$B26</f>
        <v>4.8888888888888885E-2</v>
      </c>
      <c r="FT60" s="8">
        <f>FT52/Data!$B3*Data!$B21/Data!$B26</f>
        <v>7.4074074074074084E-2</v>
      </c>
      <c r="FU60" s="8">
        <f>FU52/Data!$B3*Data!$B21/Data!$B26</f>
        <v>7.4074074074074084E-2</v>
      </c>
      <c r="FV60" s="8">
        <f>FV52/Data!$B3*Data!$B21/Data!$B26</f>
        <v>7.4074074074074084E-2</v>
      </c>
      <c r="FW60" s="8">
        <f>FW52/Data!$B3*Data!$B21/Data!$B26</f>
        <v>9.7777777777777769E-2</v>
      </c>
      <c r="FX60" s="8">
        <f>FX52/Data!$B3*Data!$B21/Data!$B26</f>
        <v>6.1111111111111116E-2</v>
      </c>
      <c r="FY60" s="8">
        <f>FY52/Data!$B3*Data!$B21/Data!$B26</f>
        <v>6.1111111111111116E-2</v>
      </c>
      <c r="FZ60" s="8">
        <f>FZ52/Data!$B3*Data!$B21/Data!$B26</f>
        <v>6.1111111111111116E-2</v>
      </c>
      <c r="GA60" s="8">
        <f>GA52/Data!$B3*Data!$B21/Data!$B26</f>
        <v>7.4074074074074084E-2</v>
      </c>
      <c r="GB60" s="8">
        <f>GB52/Data!$B3*Data!$B21/Data!$B26</f>
        <v>7.4074074074074084E-2</v>
      </c>
      <c r="GC60" s="8">
        <f>GC52/Data!$B3*Data!$B21/Data!$B26</f>
        <v>6.9444444444444448E-2</v>
      </c>
      <c r="GD60" s="8">
        <f>GD52/Data!$B3*Data!$B21/Data!$B26</f>
        <v>0.11000000000000001</v>
      </c>
      <c r="GE60" s="8">
        <f>GE52/Data!$B3*Data!$B21/Data!$B26</f>
        <v>5.5000000000000007E-2</v>
      </c>
      <c r="GF60" s="8">
        <f>GF52/Data!$B3*Data!$B21/Data!$B26</f>
        <v>4.2777777777777783E-2</v>
      </c>
      <c r="GG60" s="8">
        <f>GG52/Data!$B3*Data!$B21/Data!$B26</f>
        <v>4.8888888888888885E-2</v>
      </c>
      <c r="GH60" s="8">
        <f>GH52/Data!$B3*Data!$B21/Data!$B26</f>
        <v>5.5555555555555552E-2</v>
      </c>
      <c r="GI60" s="8">
        <f>GI52/Data!$B3*Data!$B21/Data!$B26</f>
        <v>6.4814814814814825E-2</v>
      </c>
      <c r="GJ60" s="8">
        <f>GJ52/Data!$B3*Data!$B21/Data!$B26</f>
        <v>0.11574074074074074</v>
      </c>
      <c r="GK60" s="8">
        <f>GK52/Data!$B3*Data!$B21/Data!$B26</f>
        <v>0.11611111111111111</v>
      </c>
      <c r="GL60" s="8">
        <f>GL52/Data!$B3*Data!$B21/Data!$B26</f>
        <v>7.3333333333333334E-2</v>
      </c>
      <c r="GM60" s="8">
        <f>GM52/Data!$B3*Data!$B21/Data!$B26</f>
        <v>4.2777777777777783E-2</v>
      </c>
      <c r="GN60" s="8">
        <f>GN52/Data!$B3*Data!$B21/Data!$B26</f>
        <v>6.1111111111111116E-2</v>
      </c>
      <c r="GO60" s="8">
        <f>GO52/Data!$B3*Data!$B21/Data!$B26</f>
        <v>6.4814814814814825E-2</v>
      </c>
      <c r="GP60" s="8">
        <f>GP52/Data!$B3*Data!$B21/Data!$B26</f>
        <v>7.4074074074074084E-2</v>
      </c>
      <c r="GQ60" s="8">
        <f>GQ52/Data!$B3*Data!$B21/Data!$B26</f>
        <v>6.9444444444444448E-2</v>
      </c>
      <c r="GR60" s="8">
        <f>GR52/Data!$B3*Data!$B21/Data!$B26</f>
        <v>6.7222222222222225E-2</v>
      </c>
      <c r="GS60" s="8">
        <f>GS52/Data!$B3*Data!$B21/Data!$B26</f>
        <v>6.7222222222222225E-2</v>
      </c>
      <c r="GT60" s="8">
        <f>GT52/Data!$B3*Data!$B21/Data!$B26</f>
        <v>6.7222222222222225E-2</v>
      </c>
      <c r="GU60" s="8">
        <f>GU52/Data!$B3*Data!$B21/Data!$B26</f>
        <v>9.166666666666666E-2</v>
      </c>
      <c r="GV60" s="8">
        <f>GV52/Data!$B3*Data!$B21/Data!$B26</f>
        <v>0.12962962962962965</v>
      </c>
      <c r="GW60" s="8">
        <f>GW52/Data!$B3*Data!$B21/Data!$B26</f>
        <v>0.12962962962962965</v>
      </c>
      <c r="GX60" s="8">
        <f>GX52/Data!$B3*Data!$B21/Data!$B26</f>
        <v>0.1388888888888889</v>
      </c>
      <c r="GY60" s="8">
        <f>GY52/Data!$B3*Data!$B21/Data!$B26</f>
        <v>0.20166666666666666</v>
      </c>
      <c r="GZ60" s="8">
        <f>GZ52/Data!$B3*Data!$B21/Data!$B26</f>
        <v>0.18333333333333332</v>
      </c>
      <c r="HA60" s="8">
        <f>HA52/Data!$B3*Data!$B21/Data!$B26</f>
        <v>0.17111111111111113</v>
      </c>
      <c r="HB60" s="8">
        <f>HB52/Data!$B3*Data!$B21/Data!$B26</f>
        <v>0.15888888888888889</v>
      </c>
      <c r="HC60" s="8">
        <f>HC52/Data!$B3*Data!$B21/Data!$B26</f>
        <v>0.18518518518518517</v>
      </c>
      <c r="HD60" s="8">
        <f>HD52/Data!$B3*Data!$B21/Data!$B26</f>
        <v>0.18518518518518517</v>
      </c>
      <c r="HE60" s="8">
        <f>HE52/Data!$B3*Data!$B21/Data!$B26</f>
        <v>0.16203703703703703</v>
      </c>
      <c r="HF60" s="8">
        <f>HF52/Data!$B3*Data!$B21/Data!$B26</f>
        <v>0.22000000000000003</v>
      </c>
      <c r="HG60" s="8">
        <f>HG52/Data!$B3*Data!$B21/Data!$B26</f>
        <v>0.21388888888888888</v>
      </c>
      <c r="HH60" s="8">
        <f>HH52/Data!$B3*Data!$B21/Data!$B26</f>
        <v>0.18333333333333332</v>
      </c>
      <c r="HI60" s="8">
        <f>HI52/Data!$B3*Data!$B21/Data!$B26</f>
        <v>0.18333333333333332</v>
      </c>
      <c r="HJ60" s="8">
        <f>HJ52/Data!$B3*Data!$B21/Data!$B26</f>
        <v>0.24074074074074073</v>
      </c>
      <c r="HK60" s="8">
        <f>HK52/Data!$B3*Data!$B21/Data!$B26</f>
        <v>0.18518518518518517</v>
      </c>
      <c r="HL60" s="8">
        <f>HL52/Data!$B3*Data!$B21/Data!$B26</f>
        <v>0.16203703703703703</v>
      </c>
      <c r="HM60" s="8">
        <f>HM52/Data!$B3*Data!$B21/Data!$B26</f>
        <v>0.18333333333333332</v>
      </c>
      <c r="HN60" s="8">
        <f>HN52/Data!$B3*Data!$B21/Data!$B26</f>
        <v>0.10388888888888891</v>
      </c>
      <c r="HO60" s="8">
        <f>HO52/Data!$B3*Data!$B21/Data!$B26</f>
        <v>0.10388888888888891</v>
      </c>
      <c r="HP60" s="8">
        <f>HP52/Data!$B3*Data!$B21/Data!$B26</f>
        <v>7.9444444444444443E-2</v>
      </c>
      <c r="HQ60" s="8">
        <f>HQ52/Data!$B3*Data!$B21/Data!$B26</f>
        <v>0.10185185185185185</v>
      </c>
      <c r="HR60" s="8">
        <f>HR52/Data!$B3*Data!$B21/Data!$B26</f>
        <v>0.15740740740740741</v>
      </c>
      <c r="HS60" s="8">
        <f>HS52/Data!$B3*Data!$B21/Data!$B26</f>
        <v>0.11574074074074074</v>
      </c>
      <c r="HT60" s="8">
        <f>HT52/Data!$B3*Data!$B21/Data!$B26</f>
        <v>8.5555555555555565E-2</v>
      </c>
      <c r="HU60" s="8">
        <f>HU52/Data!$B3*Data!$B21/Data!$B26</f>
        <v>4.8888888888888885E-2</v>
      </c>
      <c r="HV60" s="8">
        <f>HV52/Data!$B3*Data!$B21/Data!$B26</f>
        <v>5.5000000000000007E-2</v>
      </c>
      <c r="HW60" s="8">
        <f>HW52/Data!$B3*Data!$B21/Data!$B26</f>
        <v>4.8888888888888885E-2</v>
      </c>
      <c r="HX60" s="8">
        <f>HX52/Data!$B3*Data!$B21/Data!$B26</f>
        <v>6.4814814814814825E-2</v>
      </c>
      <c r="HY60" s="8">
        <f>HY52/Data!$B3*Data!$B21/Data!$B26</f>
        <v>0.1111111111111111</v>
      </c>
      <c r="HZ60" s="8">
        <f>HZ52/Data!$B3*Data!$B21/Data!$B26</f>
        <v>0.1388888888888889</v>
      </c>
      <c r="IA60" s="8">
        <f>IA52/Data!$B3*Data!$B21/Data!$B26</f>
        <v>0.15277777777777776</v>
      </c>
      <c r="IB60" s="8">
        <f>IB52/Data!$B3*Data!$B21/Data!$B26</f>
        <v>0.12222222222222223</v>
      </c>
      <c r="IC60" s="8">
        <f>IC52/Data!$B3*Data!$B21/Data!$B26</f>
        <v>0.13444444444444445</v>
      </c>
      <c r="ID60" s="8">
        <f>ID52/Data!$B3*Data!$B21/Data!$B26</f>
        <v>0.13444444444444445</v>
      </c>
      <c r="IE60" s="8">
        <f>IE52/Data!$B3*Data!$B21/Data!$B26</f>
        <v>0.125</v>
      </c>
      <c r="IF60" s="8">
        <f>IF52/Data!$B3*Data!$B21/Data!$B26</f>
        <v>0.1388888888888889</v>
      </c>
      <c r="IG60" s="8">
        <f>IG52/Data!$B3*Data!$B21/Data!$B26</f>
        <v>0.11574074074074074</v>
      </c>
      <c r="IH60" s="8">
        <f>IH52/Data!$B3*Data!$B21/Data!$B26</f>
        <v>9.166666666666666E-2</v>
      </c>
      <c r="II60" s="8">
        <f>II52/Data!$B3*Data!$B21/Data!$B26</f>
        <v>9.166666666666666E-2</v>
      </c>
      <c r="IJ60" s="8">
        <f>IJ52/Data!$B3*Data!$B21/Data!$B26</f>
        <v>6.1111111111111116E-2</v>
      </c>
      <c r="IK60" s="8">
        <f>IK52/Data!$B3*Data!$B21/Data!$B26</f>
        <v>6.1111111111111116E-2</v>
      </c>
      <c r="IL60" s="8">
        <f>IL52/Data!$B3*Data!$B21/Data!$B26</f>
        <v>6.4814814814814825E-2</v>
      </c>
      <c r="IM60" s="8">
        <f>IM52/Data!$B3*Data!$B21/Data!$B26</f>
        <v>0.1111111111111111</v>
      </c>
      <c r="IN60" s="8">
        <f>IN52/Data!$B3*Data!$B21/Data!$B26</f>
        <v>7.8703703703703706E-2</v>
      </c>
      <c r="IO60" s="8">
        <f>IO52/Data!$B3*Data!$B21/Data!$B26</f>
        <v>0.10388888888888891</v>
      </c>
      <c r="IP60" s="8">
        <f>IP52/Data!$B3*Data!$B21/Data!$B26</f>
        <v>0.15277777777777776</v>
      </c>
      <c r="IQ60" s="8">
        <f>IQ52/Data!$B3*Data!$B21/Data!$B26</f>
        <v>0.18333333333333332</v>
      </c>
      <c r="IR60" s="8">
        <f>IR52/Data!$B3*Data!$B21/Data!$B26</f>
        <v>0.18333333333333332</v>
      </c>
      <c r="IS60" s="8">
        <f>IS52/Data!$B3*Data!$B21/Data!$B26</f>
        <v>0.5092592592592593</v>
      </c>
      <c r="IT60" s="8">
        <f>IT52/Data!$B3*Data!$B21/Data!$B26</f>
        <v>0.18518518518518517</v>
      </c>
      <c r="IU60" s="8">
        <f>IU52/Data!$B3*Data!$B21/Data!$B26</f>
        <v>0.17592592592592596</v>
      </c>
      <c r="IV60" s="8">
        <f>IV52/Data!$B3*Data!$B21/Data!$B26</f>
        <v>0.30555555555555552</v>
      </c>
      <c r="IW60" s="8">
        <f>IW52/Data!$B3*Data!$B21/Data!$B26</f>
        <v>0.2475</v>
      </c>
      <c r="IX60" s="8">
        <f>IX52/Data!$B3*Data!$B21/Data!$B26</f>
        <v>0.25055555555555553</v>
      </c>
      <c r="IY60" s="8">
        <f>IY52/Data!$B3*Data!$B21/Data!$B26</f>
        <v>0.30555555555555552</v>
      </c>
      <c r="IZ60" s="8">
        <f>IZ52/Data!$B3*Data!$B21/Data!$B26</f>
        <v>0.37037037037037035</v>
      </c>
      <c r="JA60" s="8">
        <f>JA52/Data!$B3*Data!$B21/Data!$B26</f>
        <v>0.22222222222222221</v>
      </c>
      <c r="JB60" s="8">
        <f>JB52/Data!$B3*Data!$B21/Data!$B26</f>
        <v>0.19444444444444448</v>
      </c>
      <c r="JC60" s="8">
        <f>JC52/Data!$B3*Data!$B21/Data!$B26</f>
        <v>0.31777777777777777</v>
      </c>
      <c r="JD60" s="8">
        <f>JD52/Data!$B3*Data!$B21/Data!$B26</f>
        <v>0.33611111111111114</v>
      </c>
      <c r="JE60" s="8">
        <f>JE52/Data!$B3*Data!$B21/Data!$B26</f>
        <v>0.30555555555555552</v>
      </c>
      <c r="JF60" s="8">
        <f>JF52/Data!$B3*Data!$B21/Data!$B26</f>
        <v>0.33611111111111114</v>
      </c>
      <c r="JG60" s="8">
        <f>JG52/Data!$B3*Data!$B21/Data!$B26</f>
        <v>0.60185185185185186</v>
      </c>
      <c r="JH60" s="8">
        <f>JH52/Data!$B3*Data!$B21/Data!$B26</f>
        <v>0.35185185185185192</v>
      </c>
      <c r="JI60" s="8">
        <f>JI52/Data!$B3*Data!$B21/Data!$B26</f>
        <v>0.14814814814814817</v>
      </c>
      <c r="JJ60" s="8">
        <f>JJ52/Data!$B3*Data!$B21/Data!$B26</f>
        <v>0.15277777777777776</v>
      </c>
      <c r="JK60" s="8">
        <f>JK52/Data!$B3*Data!$B21/Data!$B26</f>
        <v>9.7777777777777769E-2</v>
      </c>
      <c r="JL60" s="8">
        <f>JL52/Data!$B3*Data!$B21/Data!$B26</f>
        <v>0.11000000000000001</v>
      </c>
      <c r="JM60" s="8">
        <f>JM52/Data!$B3*Data!$B21/Data!$B26</f>
        <v>0.13444444444444445</v>
      </c>
      <c r="JN60" s="8">
        <f>JN52/Data!$B3*Data!$B21/Data!$B26</f>
        <v>0.20370370370370369</v>
      </c>
      <c r="JO60" s="8">
        <f>JO52/Data!$B3*Data!$B21/Data!$B26</f>
        <v>0.18518518518518517</v>
      </c>
      <c r="JP60" s="8">
        <f>JP52/Data!$B3*Data!$B21/Data!$B26</f>
        <v>0.18518518518518517</v>
      </c>
      <c r="JQ60" s="8">
        <f>JQ52/Data!$B3*Data!$B21/Data!$B26</f>
        <v>0.39722222222222225</v>
      </c>
      <c r="JR60" s="8">
        <f>JR52/Data!$B3*Data!$B21/Data!$B26</f>
        <v>0.27500000000000002</v>
      </c>
      <c r="JS60" s="8">
        <f>JS52/Data!$B3*Data!$B21/Data!$B26</f>
        <v>0.27500000000000002</v>
      </c>
      <c r="JT60" s="8">
        <f>JT52/Data!$B3*Data!$B21/Data!$B26</f>
        <v>0.18333333333333332</v>
      </c>
      <c r="JU60" s="8">
        <f>JU52/Data!$B3*Data!$B21/Data!$B26</f>
        <v>0.1388888888888889</v>
      </c>
      <c r="JV60" s="8">
        <f>JV52/Data!$B3*Data!$B21/Data!$B26</f>
        <v>0.20370370370370369</v>
      </c>
      <c r="JW60" s="8">
        <f>JW52/Data!$B3*Data!$B21/Data!$B26</f>
        <v>0.18518518518518517</v>
      </c>
      <c r="JX60" s="8">
        <f>JX52/Data!$B3*Data!$B21/Data!$B26</f>
        <v>0.27500000000000002</v>
      </c>
      <c r="JY60" s="8">
        <f>JY52/Data!$B3*Data!$B21/Data!$B26</f>
        <v>0.18333333333333332</v>
      </c>
      <c r="JZ60" s="8">
        <f>JZ52/Data!$B3*Data!$B21/Data!$B26</f>
        <v>0.19555555555555554</v>
      </c>
      <c r="KA60" s="8">
        <f>KA52/Data!$B3*Data!$B21/Data!$B26</f>
        <v>0.18333333333333332</v>
      </c>
      <c r="KB60" s="8">
        <f>KB52/Data!$B3*Data!$B21/Data!$B26</f>
        <v>0.18518518518518517</v>
      </c>
      <c r="KC60" s="8">
        <f>KC52/Data!$B3*Data!$B21/Data!$B26</f>
        <v>0.18518518518518517</v>
      </c>
      <c r="KD60" s="8">
        <f>KD52/Data!$B3*Data!$B21/Data!$B26</f>
        <v>0.20833333333333334</v>
      </c>
      <c r="KE60" s="8">
        <f>KE52/Data!$B3*Data!$B21/Data!$B26</f>
        <v>0.45833333333333331</v>
      </c>
      <c r="KF60" s="8">
        <f>KF52/Data!$B3*Data!$B21/Data!$B26</f>
        <v>0.33611111111111114</v>
      </c>
      <c r="KG60" s="8">
        <f>KG52/Data!$B3*Data!$B21/Data!$B26</f>
        <v>0.33611111111111114</v>
      </c>
      <c r="KH60" s="8">
        <f>KH52/Data!$B3*Data!$B21/Data!$B26</f>
        <v>0.33611111111111114</v>
      </c>
      <c r="KI60" s="8">
        <f>KI52/Data!$B3*Data!$B21/Data!$B26</f>
        <v>0.27777777777777779</v>
      </c>
      <c r="KJ60" s="8">
        <f>KJ52/Data!$B3*Data!$B21/Data!$B26</f>
        <v>0.23148148148148148</v>
      </c>
      <c r="KK60" s="8">
        <f>KK52/Data!$B3*Data!$B21/Data!$B26</f>
        <v>0.34722222222222227</v>
      </c>
      <c r="KL60" s="8">
        <f>KL52/Data!$B3*Data!$B21/Data!$B26</f>
        <v>0.39722222222222225</v>
      </c>
      <c r="KM60" s="8">
        <f>KM52/Data!$B3*Data!$B21/Data!$B26</f>
        <v>0.33611111111111114</v>
      </c>
      <c r="KN60" s="8">
        <f>KN52/Data!$B3*Data!$B21/Data!$B26</f>
        <v>0.28722222222222221</v>
      </c>
      <c r="KO60" s="8">
        <f>KO52/Data!$B3*Data!$B21/Data!$B26</f>
        <v>0.27500000000000002</v>
      </c>
      <c r="KP60" s="8">
        <f>KP52/Data!$B3*Data!$B21/Data!$B26</f>
        <v>0.78703703703703709</v>
      </c>
      <c r="KQ60" s="8">
        <f>KQ52/Data!$B3*Data!$B21/Data!$B26</f>
        <v>0.7407407407407407</v>
      </c>
      <c r="KR60" s="8">
        <f>KR52/Data!$B3*Data!$B21/Data!$B26</f>
        <v>0.37037037037037035</v>
      </c>
      <c r="KS60" s="8">
        <f>KS52/Data!$B3*Data!$B21/Data!$B26</f>
        <v>0.45833333333333331</v>
      </c>
      <c r="KT60" s="8">
        <f>KT52/Data!$B3*Data!$B21/Data!$B26</f>
        <v>0.45833333333333331</v>
      </c>
      <c r="KU60" s="8">
        <f>KU52/Data!$B3*Data!$B21/Data!$B26</f>
        <v>0.45833333333333331</v>
      </c>
      <c r="KV60" s="8">
        <f>KV52/Data!$B3*Data!$B21/Data!$B26</f>
        <v>0.33611111111111114</v>
      </c>
      <c r="KW60" s="8">
        <f>KW52/Data!$B3*Data!$B21/Data!$B26</f>
        <v>0.43981481481481477</v>
      </c>
      <c r="KX60" s="8">
        <f>KX52/Data!$B3*Data!$B21/Data!$B26</f>
        <v>0.43981481481481477</v>
      </c>
      <c r="KY60" s="8">
        <f>KY52/Data!$B3*Data!$B21/Data!$B26</f>
        <v>0.20833333333333334</v>
      </c>
      <c r="KZ60" s="8">
        <f>KZ52/Data!$B3*Data!$B21/Data!$B26</f>
        <v>0.36666666666666664</v>
      </c>
      <c r="LA60" s="8">
        <f>LA52/Data!$B3*Data!$B21/Data!$B26</f>
        <v>0.27500000000000002</v>
      </c>
      <c r="LB60" s="8">
        <f>LB52/Data!$B3*Data!$B21/Data!$B26</f>
        <v>0.27500000000000002</v>
      </c>
      <c r="LC60" s="8">
        <f>LC52/Data!$B3*Data!$B21/Data!$B26</f>
        <v>0.21388888888888888</v>
      </c>
      <c r="LD60" s="8">
        <f>LD52/Data!$B3*Data!$B21/Data!$B26</f>
        <v>0.16666666666666666</v>
      </c>
      <c r="LE60" s="8">
        <f>LE52/Data!$B3*Data!$B21/Data!$B26</f>
        <v>0.18518518518518517</v>
      </c>
      <c r="LF60" s="8">
        <f>LF52/Data!$B3*Data!$B21/Data!$B26</f>
        <v>0.18518518518518517</v>
      </c>
      <c r="LG60" s="8">
        <f>LG52/Data!$B3*Data!$B21/Data!$B26</f>
        <v>0.30555555555555552</v>
      </c>
      <c r="LH60" s="8">
        <f>LH52/Data!$B3*Data!$B21/Data!$B26</f>
        <v>0.28111111111111114</v>
      </c>
      <c r="LI60" s="8">
        <f>LI52/Data!$B3*Data!$B21/Data!$B26</f>
        <v>0.28111111111111114</v>
      </c>
      <c r="LJ60" s="8">
        <f>LJ52/Data!$B3*Data!$B21/Data!$B26</f>
        <v>0.12222222222222223</v>
      </c>
      <c r="LK60" s="8">
        <f>LK52/Data!$B3*Data!$B21/Data!$B26</f>
        <v>0.1388888888888889</v>
      </c>
      <c r="LL60" s="8">
        <f>LL52/Data!$B3*Data!$B21/Data!$B26</f>
        <v>0.1388888888888889</v>
      </c>
      <c r="LM60" s="8">
        <f>LM52/Data!$B3*Data!$B21/Data!$B26</f>
        <v>9.2592592592592587E-2</v>
      </c>
      <c r="LN60" s="8">
        <f>LN52/Data!$B3*Data!$B21/Data!$B26</f>
        <v>9.7777777777777769E-2</v>
      </c>
      <c r="LO60" s="8">
        <f>LO52/Data!$B3*Data!$B21/Data!$B26</f>
        <v>5.5000000000000007E-2</v>
      </c>
      <c r="LP60" s="8">
        <f>LP52/Data!$B3*Data!$B21/Data!$B26</f>
        <v>0</v>
      </c>
      <c r="LQ60" s="8">
        <f>LQ52/Data!$B3*Data!$B21/Data!$B26</f>
        <v>0</v>
      </c>
      <c r="LR60" s="8">
        <f>LR52/Data!$B3*Data!$B21/Data!$B26</f>
        <v>0.46296296296296297</v>
      </c>
      <c r="LS60" s="8">
        <f>LS52/Data!$B3*Data!$B21/Data!$B26</f>
        <v>0.18518518518518517</v>
      </c>
      <c r="LT60" s="8">
        <f>LT52/Data!$B3*Data!$B21/Data!$B26</f>
        <v>0.18518518518518517</v>
      </c>
      <c r="LU60" s="8">
        <f>LU52/Data!$B3*Data!$B21/Data!$B26</f>
        <v>0.30555555555555552</v>
      </c>
      <c r="LV60" s="8">
        <f>LV52/Data!$B3*Data!$B21/Data!$B26</f>
        <v>0.24444444444444446</v>
      </c>
      <c r="LW60" s="8">
        <f>LW52/Data!$B3*Data!$B21/Data!$B26</f>
        <v>0</v>
      </c>
      <c r="LX60" s="8">
        <f>LX52/Data!$B3*Data!$B21/Data!$B26</f>
        <v>0</v>
      </c>
      <c r="LY60" s="8">
        <f>LY52/Data!$B3*Data!$B21/Data!$B26</f>
        <v>0.55555555555555558</v>
      </c>
      <c r="LZ60" s="8">
        <f>LZ52/Data!$B3*Data!$B21/Data!$B26</f>
        <v>0.24074074074074073</v>
      </c>
      <c r="MA60" s="8">
        <f>MA52/Data!$B3*Data!$B21/Data!$B26</f>
        <v>0.17592592592592596</v>
      </c>
      <c r="MB60" s="8">
        <f>MB52/Data!$B3*Data!$B21/Data!$B26</f>
        <v>0.30555555555555552</v>
      </c>
      <c r="MC60" s="8">
        <f>MC52/Data!$B3*Data!$B21/Data!$B26</f>
        <v>0.24444444444444446</v>
      </c>
      <c r="MD60" s="8">
        <f>MD52/Data!$B3*Data!$B21/Data!$B26</f>
        <v>0.21388888888888888</v>
      </c>
      <c r="ME60" s="8">
        <f>ME52/Data!$B3*Data!$B21/Data!$B26</f>
        <v>0.13444444444444445</v>
      </c>
      <c r="MF60" s="8">
        <f>MF52/Data!$B3*Data!$B21/Data!$B26</f>
        <v>9.2592592592592587E-2</v>
      </c>
      <c r="MG60" s="8">
        <f>MG52/Data!$B3*Data!$B21/Data!$B26</f>
        <v>9.2592592592592587E-2</v>
      </c>
      <c r="MH60" s="8">
        <f>MH52/Data!$B3*Data!$B21/Data!$B26</f>
        <v>0.10185185185185185</v>
      </c>
      <c r="MI60" s="8">
        <f>MI52/Data!$B3*Data!$B21/Data!$B26</f>
        <v>0.18333333333333332</v>
      </c>
      <c r="MJ60" s="8">
        <f>MJ52/Data!$B3*Data!$B21/Data!$B26</f>
        <v>9.166666666666666E-2</v>
      </c>
      <c r="MK60" s="8">
        <f>MK52/Data!$B3*Data!$B21/Data!$B26</f>
        <v>9.166666666666666E-2</v>
      </c>
      <c r="ML60" s="8">
        <f>ML52/Data!$B3*Data!$B21/Data!$B26</f>
        <v>7.3333333333333334E-2</v>
      </c>
      <c r="MM60" s="8">
        <f>MM52/Data!$B3*Data!$B21/Data!$B26</f>
        <v>7.4074074074074084E-2</v>
      </c>
      <c r="MN60" s="8">
        <f>MN52/Data!$B3*Data!$B21/Data!$B26</f>
        <v>7.4074074074074084E-2</v>
      </c>
      <c r="MO60" s="8">
        <f>MO52/Data!$B3*Data!$B21/Data!$B26</f>
        <v>8.3333333333333329E-2</v>
      </c>
      <c r="MP60" s="8">
        <f>MP52/Data!$B3*Data!$B21/Data!$B26</f>
        <v>0</v>
      </c>
      <c r="MQ60" s="8">
        <f>MQ52/Data!$B3*Data!$B21/Data!$B26</f>
        <v>0.11000000000000001</v>
      </c>
      <c r="MR60" s="8">
        <f>MR52/Data!$B3*Data!$B21/Data!$B26</f>
        <v>0.11000000000000001</v>
      </c>
      <c r="MS60" s="8">
        <f>MS52/Data!$B3*Data!$B21/Data!$B26</f>
        <v>7.3333333333333334E-2</v>
      </c>
      <c r="MT60" s="8">
        <f>MT52/Data!$B3*Data!$B21/Data!$B26</f>
        <v>5.5555555555555552E-2</v>
      </c>
      <c r="MU60" s="8">
        <f>MU52/Data!$B3*Data!$B21/Data!$B26</f>
        <v>3.7037037037037042E-2</v>
      </c>
      <c r="MV60" s="8">
        <f>MV52/Data!$B3*Data!$B21/Data!$B26</f>
        <v>0</v>
      </c>
      <c r="MW60" s="8">
        <f>MW52/Data!$B3*Data!$B21/Data!$B26</f>
        <v>0</v>
      </c>
      <c r="MX60" s="8">
        <f>MX52/Data!$B3*Data!$B21/Data!$B26</f>
        <v>8.5555555555555565E-2</v>
      </c>
      <c r="MY60" s="8">
        <f>MY52/Data!$B3*Data!$B21/Data!$B26</f>
        <v>6.7222222222222225E-2</v>
      </c>
      <c r="MZ60" s="8">
        <f>MZ52/Data!$B3*Data!$B21/Data!$B26</f>
        <v>4.2777777777777783E-2</v>
      </c>
      <c r="NA60" s="8">
        <f>NA52/Data!$B3*Data!$B21/Data!$B26</f>
        <v>4.6296296296296294E-2</v>
      </c>
      <c r="NB60" s="8">
        <f>NB52/Data!$B3*Data!$B21/Data!$B26</f>
        <v>4.6296296296296294E-2</v>
      </c>
    </row>
    <row r="61" spans="1:366" ht="15">
      <c r="B61" s="173" t="s">
        <v>90</v>
      </c>
      <c r="C61" s="8">
        <v>0.5</v>
      </c>
      <c r="D61" s="8">
        <v>0.2</v>
      </c>
      <c r="E61" s="8">
        <v>0.2</v>
      </c>
      <c r="F61" s="8">
        <v>0.2</v>
      </c>
      <c r="G61" s="8">
        <v>0.2</v>
      </c>
      <c r="H61" s="8">
        <v>0.2</v>
      </c>
      <c r="I61" s="8">
        <v>0.2</v>
      </c>
      <c r="J61" s="8">
        <v>0.2</v>
      </c>
      <c r="K61" s="8">
        <v>0.2</v>
      </c>
      <c r="L61" s="8">
        <v>0.2</v>
      </c>
      <c r="M61" s="8">
        <v>0.2</v>
      </c>
      <c r="N61" s="8">
        <v>0.2</v>
      </c>
      <c r="O61" s="8">
        <v>0.2</v>
      </c>
      <c r="P61" s="8">
        <v>0.2</v>
      </c>
      <c r="Q61" s="8">
        <v>0.2</v>
      </c>
      <c r="R61" s="8">
        <v>0.2</v>
      </c>
      <c r="S61" s="8">
        <v>0.2</v>
      </c>
      <c r="T61" s="8">
        <v>0.2</v>
      </c>
      <c r="U61" s="8">
        <v>0.2</v>
      </c>
      <c r="V61" s="8">
        <v>0.2</v>
      </c>
      <c r="W61" s="8">
        <v>0.2</v>
      </c>
      <c r="X61" s="8">
        <v>0.2</v>
      </c>
      <c r="Y61" s="8">
        <v>0.2</v>
      </c>
      <c r="Z61" s="8">
        <v>0.2</v>
      </c>
      <c r="AA61" s="8">
        <v>0.2</v>
      </c>
      <c r="AB61" s="8">
        <v>0.2</v>
      </c>
      <c r="AC61" s="8">
        <v>0.2</v>
      </c>
      <c r="AD61" s="8">
        <v>0.2</v>
      </c>
      <c r="AE61" s="8">
        <v>0.2</v>
      </c>
      <c r="AF61" s="8">
        <v>0.2</v>
      </c>
      <c r="AG61" s="8">
        <v>0.2</v>
      </c>
      <c r="AH61" s="8">
        <v>0.2</v>
      </c>
      <c r="AI61" s="8">
        <v>0.2</v>
      </c>
      <c r="AJ61" s="8">
        <v>0.2</v>
      </c>
      <c r="AK61" s="8">
        <v>0.2</v>
      </c>
      <c r="AL61" s="8">
        <v>0.2</v>
      </c>
      <c r="AM61" s="8">
        <v>0.2</v>
      </c>
      <c r="AN61" s="8">
        <v>0.2</v>
      </c>
      <c r="AO61" s="8">
        <v>0.2</v>
      </c>
      <c r="AP61" s="8">
        <v>0.2</v>
      </c>
      <c r="AQ61" s="8">
        <v>0.2</v>
      </c>
      <c r="AR61" s="8">
        <v>0.2</v>
      </c>
      <c r="AS61" s="8">
        <v>0.2</v>
      </c>
      <c r="AT61" s="8">
        <v>0.2</v>
      </c>
      <c r="AU61" s="8">
        <v>0.2</v>
      </c>
      <c r="AV61" s="8">
        <v>0.2</v>
      </c>
      <c r="AW61" s="8">
        <v>0.2</v>
      </c>
      <c r="AX61" s="8">
        <v>0.2</v>
      </c>
      <c r="AY61" s="8">
        <v>0.2</v>
      </c>
      <c r="AZ61" s="8">
        <v>0.2</v>
      </c>
      <c r="BA61" s="8">
        <v>0.2</v>
      </c>
      <c r="BB61" s="8">
        <v>0.2</v>
      </c>
      <c r="BC61" s="8">
        <v>0.2</v>
      </c>
      <c r="BD61" s="8">
        <v>0.2</v>
      </c>
      <c r="BE61" s="8">
        <v>0.2</v>
      </c>
      <c r="BF61" s="8">
        <v>0.2</v>
      </c>
      <c r="BG61" s="8">
        <v>0.2</v>
      </c>
      <c r="BH61" s="8">
        <v>0.2</v>
      </c>
      <c r="BI61" s="8">
        <v>0.2</v>
      </c>
      <c r="BJ61" s="8">
        <v>0.2</v>
      </c>
      <c r="BK61" s="8">
        <v>0.2</v>
      </c>
      <c r="BL61" s="8">
        <v>0.2</v>
      </c>
      <c r="BM61" s="8">
        <v>0.2</v>
      </c>
      <c r="BN61" s="8">
        <v>0.2</v>
      </c>
      <c r="BO61" s="8">
        <v>0.2</v>
      </c>
      <c r="BP61" s="8">
        <v>0.2</v>
      </c>
      <c r="BQ61" s="8">
        <v>0.2</v>
      </c>
      <c r="BR61" s="8">
        <v>0.2</v>
      </c>
      <c r="BS61" s="8">
        <v>0.2</v>
      </c>
      <c r="BT61" s="8">
        <v>0.2</v>
      </c>
      <c r="BU61" s="8">
        <v>0.2</v>
      </c>
      <c r="BV61" s="8">
        <v>0.2</v>
      </c>
      <c r="BW61" s="8">
        <v>0.2</v>
      </c>
      <c r="BX61" s="8">
        <v>0.2</v>
      </c>
      <c r="BY61" s="8">
        <v>0.2</v>
      </c>
      <c r="BZ61" s="8">
        <v>0.2</v>
      </c>
      <c r="CA61" s="8">
        <v>0.2</v>
      </c>
      <c r="CB61" s="8">
        <v>0.2</v>
      </c>
      <c r="CC61" s="8">
        <v>0.2</v>
      </c>
      <c r="CD61" s="8">
        <v>0.2</v>
      </c>
      <c r="CE61" s="8">
        <v>0.2</v>
      </c>
      <c r="CF61" s="8">
        <v>0.2</v>
      </c>
      <c r="CG61" s="8">
        <v>0.2</v>
      </c>
      <c r="CH61" s="8">
        <v>0.2</v>
      </c>
      <c r="CI61" s="8">
        <v>0.2</v>
      </c>
      <c r="CJ61" s="8">
        <v>0.2</v>
      </c>
      <c r="CK61" s="8">
        <v>0.2</v>
      </c>
      <c r="CL61" s="8">
        <v>0.2</v>
      </c>
      <c r="CM61" s="8">
        <v>0.2</v>
      </c>
      <c r="CN61" s="8">
        <v>0.2</v>
      </c>
      <c r="CO61" s="8">
        <v>0.2</v>
      </c>
      <c r="CP61" s="8">
        <v>0.2</v>
      </c>
      <c r="CQ61" s="8">
        <v>0.2</v>
      </c>
      <c r="CR61" s="8">
        <v>0.2</v>
      </c>
      <c r="CS61" s="8">
        <v>0.2</v>
      </c>
      <c r="CT61" s="8">
        <v>0.2</v>
      </c>
      <c r="CU61" s="8">
        <v>0.2</v>
      </c>
      <c r="CV61" s="8">
        <v>0.2</v>
      </c>
      <c r="CW61" s="8">
        <v>0.2</v>
      </c>
      <c r="CX61" s="8">
        <v>0.2</v>
      </c>
      <c r="CY61" s="8">
        <v>0.2</v>
      </c>
      <c r="CZ61" s="8">
        <v>0.2</v>
      </c>
      <c r="DA61" s="8">
        <v>0.2</v>
      </c>
      <c r="DB61" s="8">
        <v>0.2</v>
      </c>
      <c r="DC61" s="8">
        <v>0.2</v>
      </c>
      <c r="DD61" s="8">
        <v>0.2</v>
      </c>
      <c r="DE61" s="8">
        <v>0.2</v>
      </c>
      <c r="DF61" s="8">
        <v>0.2</v>
      </c>
      <c r="DG61" s="8">
        <v>0.2</v>
      </c>
      <c r="DH61" s="8">
        <v>0.2</v>
      </c>
      <c r="DI61" s="8">
        <v>0.2</v>
      </c>
      <c r="DJ61" s="8">
        <v>0.2</v>
      </c>
      <c r="DK61" s="8">
        <v>0.2</v>
      </c>
      <c r="DL61" s="8">
        <v>0.2</v>
      </c>
      <c r="DM61" s="8">
        <v>0.2</v>
      </c>
      <c r="DN61" s="8">
        <v>0.2</v>
      </c>
      <c r="DO61" s="8">
        <v>0.2</v>
      </c>
      <c r="DP61" s="8">
        <v>0.2</v>
      </c>
      <c r="DQ61" s="8">
        <v>0.2</v>
      </c>
      <c r="DR61" s="8">
        <v>0.2</v>
      </c>
      <c r="DS61" s="8">
        <v>0.2</v>
      </c>
      <c r="DT61" s="8">
        <v>0.2</v>
      </c>
      <c r="DU61" s="8">
        <v>0.2</v>
      </c>
      <c r="DV61" s="8">
        <v>0.2</v>
      </c>
      <c r="DW61" s="8">
        <v>0.2</v>
      </c>
      <c r="DX61" s="8">
        <v>0.2</v>
      </c>
      <c r="DY61" s="8">
        <v>0.2</v>
      </c>
      <c r="DZ61" s="8">
        <v>0.2</v>
      </c>
      <c r="EA61" s="8">
        <v>0.2</v>
      </c>
      <c r="EB61" s="8">
        <v>0.2</v>
      </c>
      <c r="EC61" s="8">
        <v>0.2</v>
      </c>
      <c r="ED61" s="8">
        <v>0.2</v>
      </c>
      <c r="EE61" s="8">
        <v>0.2</v>
      </c>
      <c r="EF61" s="8">
        <v>0.2</v>
      </c>
      <c r="EG61" s="8">
        <v>0.2</v>
      </c>
      <c r="EH61" s="8">
        <v>0.2</v>
      </c>
      <c r="EI61" s="8">
        <v>0.2</v>
      </c>
      <c r="EJ61" s="8">
        <v>0.2</v>
      </c>
      <c r="EK61" s="8">
        <v>0.2</v>
      </c>
      <c r="EL61" s="8">
        <v>0.2</v>
      </c>
      <c r="EM61" s="8">
        <v>0.2</v>
      </c>
      <c r="EN61" s="8">
        <v>0.2</v>
      </c>
      <c r="EO61" s="8">
        <v>0.2</v>
      </c>
      <c r="EP61" s="8">
        <v>0.2</v>
      </c>
      <c r="EQ61" s="8">
        <v>0.2</v>
      </c>
      <c r="ER61" s="8">
        <v>0.2</v>
      </c>
      <c r="ES61" s="8">
        <v>0.2</v>
      </c>
      <c r="ET61" s="8">
        <v>0.2</v>
      </c>
      <c r="EU61" s="8">
        <v>0.2</v>
      </c>
      <c r="EV61" s="8">
        <v>0.2</v>
      </c>
      <c r="EW61" s="8">
        <v>0.2</v>
      </c>
      <c r="EX61" s="8">
        <v>0.2</v>
      </c>
      <c r="EY61" s="8">
        <v>0.2</v>
      </c>
      <c r="EZ61" s="8">
        <v>0.2</v>
      </c>
      <c r="FA61" s="8">
        <v>0.2</v>
      </c>
      <c r="FB61" s="913">
        <v>0.2</v>
      </c>
      <c r="FC61" s="8">
        <v>0.2</v>
      </c>
      <c r="FD61" s="8">
        <v>0.2</v>
      </c>
      <c r="FE61" s="8">
        <v>0.2</v>
      </c>
      <c r="FF61" s="8">
        <v>0.2</v>
      </c>
      <c r="FG61" s="8">
        <v>0.2</v>
      </c>
      <c r="FH61" s="8">
        <v>0.2</v>
      </c>
      <c r="FI61" s="8">
        <v>0.2</v>
      </c>
      <c r="FJ61" s="8">
        <v>0.2</v>
      </c>
      <c r="FK61" s="8">
        <v>0.2</v>
      </c>
      <c r="FL61" s="8">
        <v>0.2</v>
      </c>
      <c r="FM61" s="8">
        <v>0.2</v>
      </c>
      <c r="FN61" s="8">
        <v>0.2</v>
      </c>
      <c r="FO61" s="8">
        <v>0.2</v>
      </c>
      <c r="FP61" s="8">
        <v>0.2</v>
      </c>
      <c r="FQ61" s="8">
        <v>0.2</v>
      </c>
      <c r="FR61" s="8">
        <v>0.2</v>
      </c>
      <c r="FS61" s="8">
        <v>0.2</v>
      </c>
      <c r="FT61" s="8">
        <v>0.2</v>
      </c>
      <c r="FU61" s="8">
        <v>0.2</v>
      </c>
      <c r="FV61" s="8">
        <v>0.2</v>
      </c>
      <c r="FW61" s="8">
        <v>0.2</v>
      </c>
      <c r="FX61" s="8">
        <v>0.2</v>
      </c>
      <c r="FY61" s="8">
        <v>0.2</v>
      </c>
      <c r="FZ61" s="8">
        <v>0.2</v>
      </c>
      <c r="GA61" s="8">
        <v>0.2</v>
      </c>
      <c r="GB61" s="8">
        <v>0.2</v>
      </c>
      <c r="GC61" s="8">
        <v>0.2</v>
      </c>
      <c r="GD61" s="8">
        <v>0.2</v>
      </c>
      <c r="GE61" s="8">
        <v>0.2</v>
      </c>
      <c r="GF61" s="8">
        <v>0.2</v>
      </c>
      <c r="GG61" s="8">
        <v>0.2</v>
      </c>
      <c r="GH61" s="8">
        <v>0.2</v>
      </c>
      <c r="GI61" s="8">
        <v>0.2</v>
      </c>
      <c r="GJ61" s="8">
        <v>0.2</v>
      </c>
      <c r="GK61" s="8">
        <v>0.2</v>
      </c>
      <c r="GL61" s="8">
        <v>0.2</v>
      </c>
      <c r="GM61" s="8">
        <v>0.2</v>
      </c>
      <c r="GN61" s="8">
        <v>0.2</v>
      </c>
      <c r="GO61" s="8">
        <v>0.2</v>
      </c>
      <c r="GP61" s="8">
        <v>0.2</v>
      </c>
      <c r="GQ61" s="8">
        <v>0.2</v>
      </c>
      <c r="GR61" s="8">
        <v>0.2</v>
      </c>
      <c r="GS61" s="8">
        <v>0.2</v>
      </c>
      <c r="GT61" s="8">
        <v>0.2</v>
      </c>
      <c r="GU61" s="8">
        <v>0.2</v>
      </c>
      <c r="GV61" s="8">
        <v>0.2</v>
      </c>
      <c r="GW61" s="8">
        <v>0.2</v>
      </c>
      <c r="GX61" s="8">
        <v>0.2</v>
      </c>
      <c r="GY61" s="8">
        <v>0.2</v>
      </c>
      <c r="GZ61" s="8">
        <v>0.2</v>
      </c>
      <c r="HA61" s="8">
        <v>0.2</v>
      </c>
      <c r="HB61" s="8">
        <v>0.2</v>
      </c>
      <c r="HC61" s="8">
        <v>0.2</v>
      </c>
      <c r="HD61" s="8">
        <v>0.2</v>
      </c>
      <c r="HE61" s="8">
        <v>0.2</v>
      </c>
      <c r="HF61" s="8">
        <v>0.2</v>
      </c>
      <c r="HG61" s="8">
        <v>0.2</v>
      </c>
      <c r="HH61" s="8">
        <v>0.2</v>
      </c>
      <c r="HI61" s="8">
        <v>0.2</v>
      </c>
      <c r="HJ61" s="8">
        <v>0.2</v>
      </c>
      <c r="HK61" s="8">
        <v>0.2</v>
      </c>
      <c r="HL61" s="8">
        <v>0.2</v>
      </c>
      <c r="HM61" s="8">
        <v>0.2</v>
      </c>
      <c r="HN61" s="8">
        <v>0.2</v>
      </c>
      <c r="HO61" s="8">
        <v>0.2</v>
      </c>
      <c r="HP61" s="8">
        <v>0.2</v>
      </c>
      <c r="HQ61" s="8">
        <v>0.2</v>
      </c>
      <c r="HR61" s="8">
        <v>0.2</v>
      </c>
      <c r="HS61" s="8">
        <v>0.2</v>
      </c>
      <c r="HT61" s="8">
        <v>0.2</v>
      </c>
      <c r="HU61" s="8">
        <v>0.2</v>
      </c>
      <c r="HV61" s="8">
        <v>0.2</v>
      </c>
      <c r="HW61" s="8">
        <v>0.2</v>
      </c>
      <c r="HX61" s="8">
        <v>0.2</v>
      </c>
      <c r="HY61" s="8">
        <v>0.2</v>
      </c>
      <c r="HZ61" s="8">
        <v>0.2</v>
      </c>
      <c r="IA61" s="8">
        <v>0.2</v>
      </c>
      <c r="IB61" s="8">
        <v>0.2</v>
      </c>
      <c r="IC61" s="8">
        <v>0.2</v>
      </c>
      <c r="ID61" s="8">
        <v>0.2</v>
      </c>
      <c r="IE61" s="8">
        <v>0.2</v>
      </c>
      <c r="IF61" s="8">
        <v>0.2</v>
      </c>
      <c r="IG61" s="8">
        <v>0.2</v>
      </c>
      <c r="IH61" s="8">
        <v>0.2</v>
      </c>
      <c r="II61" s="8">
        <v>0.2</v>
      </c>
      <c r="IJ61" s="8">
        <v>0.2</v>
      </c>
      <c r="IK61" s="8">
        <v>0.2</v>
      </c>
      <c r="IL61" s="8">
        <v>0.2</v>
      </c>
      <c r="IM61" s="8">
        <v>0.2</v>
      </c>
      <c r="IN61" s="8">
        <v>0.2</v>
      </c>
      <c r="IO61" s="8">
        <v>0.2</v>
      </c>
      <c r="IP61" s="8">
        <v>0.2</v>
      </c>
      <c r="IQ61" s="8">
        <v>0.2</v>
      </c>
      <c r="IR61" s="8">
        <v>0.2</v>
      </c>
      <c r="IS61" s="8">
        <v>0.2</v>
      </c>
      <c r="IT61" s="8">
        <v>0.2</v>
      </c>
      <c r="IU61" s="8">
        <v>0.2</v>
      </c>
      <c r="IV61" s="8">
        <v>0.2</v>
      </c>
      <c r="IW61" s="8">
        <v>0.2</v>
      </c>
      <c r="IX61" s="8">
        <v>0.2</v>
      </c>
      <c r="IY61" s="8">
        <v>0.2</v>
      </c>
      <c r="IZ61" s="8">
        <v>0.2</v>
      </c>
      <c r="JA61" s="8">
        <v>0.2</v>
      </c>
      <c r="JB61" s="8">
        <v>0.2</v>
      </c>
      <c r="JC61" s="8">
        <v>0.2</v>
      </c>
      <c r="JD61" s="8">
        <v>0.2</v>
      </c>
      <c r="JE61" s="8">
        <v>0.2</v>
      </c>
      <c r="JF61" s="8">
        <v>0.2</v>
      </c>
      <c r="JG61" s="8">
        <v>0.2</v>
      </c>
      <c r="JH61" s="8">
        <v>0.2</v>
      </c>
      <c r="JI61" s="8">
        <v>0.2</v>
      </c>
      <c r="JJ61" s="8">
        <v>0.2</v>
      </c>
      <c r="JK61" s="8">
        <v>0.2</v>
      </c>
      <c r="JL61" s="8">
        <v>0.2</v>
      </c>
      <c r="JM61" s="8">
        <v>0.2</v>
      </c>
      <c r="JN61" s="8">
        <v>0.2</v>
      </c>
      <c r="JO61" s="8">
        <v>0.2</v>
      </c>
      <c r="JP61" s="8">
        <v>0.2</v>
      </c>
      <c r="JQ61" s="8">
        <v>0.2</v>
      </c>
      <c r="JR61" s="8">
        <v>0.2</v>
      </c>
      <c r="JS61" s="8">
        <v>0.2</v>
      </c>
      <c r="JT61" s="8">
        <v>0.2</v>
      </c>
      <c r="JU61" s="8">
        <v>0.2</v>
      </c>
      <c r="JV61" s="8">
        <v>0.2</v>
      </c>
      <c r="JW61" s="8">
        <v>0.2</v>
      </c>
      <c r="JX61" s="8">
        <v>0.2</v>
      </c>
      <c r="JY61" s="8">
        <v>0.2</v>
      </c>
      <c r="JZ61" s="8">
        <v>0.2</v>
      </c>
      <c r="KA61" s="8">
        <v>0.2</v>
      </c>
      <c r="KB61" s="8">
        <v>0.2</v>
      </c>
      <c r="KC61" s="8">
        <v>0.2</v>
      </c>
      <c r="KD61" s="8">
        <v>0.2</v>
      </c>
      <c r="KE61" s="8">
        <v>0.2</v>
      </c>
      <c r="KF61" s="8">
        <v>0.2</v>
      </c>
      <c r="KG61" s="8">
        <v>0.2</v>
      </c>
      <c r="KH61" s="8">
        <v>0.2</v>
      </c>
      <c r="KI61" s="8">
        <v>0.2</v>
      </c>
      <c r="KJ61" s="8">
        <v>0.2</v>
      </c>
      <c r="KK61" s="8">
        <v>0.2</v>
      </c>
      <c r="KL61" s="8">
        <v>0.2</v>
      </c>
      <c r="KM61" s="8">
        <v>0.2</v>
      </c>
      <c r="KN61" s="8">
        <v>0.2</v>
      </c>
      <c r="KO61" s="8">
        <v>0.2</v>
      </c>
      <c r="KP61" s="8">
        <v>0.2</v>
      </c>
      <c r="KQ61" s="8">
        <v>0.2</v>
      </c>
      <c r="KR61" s="8">
        <v>0.2</v>
      </c>
      <c r="KS61" s="8">
        <v>0.2</v>
      </c>
      <c r="KT61" s="8">
        <v>0.2</v>
      </c>
      <c r="KU61" s="8">
        <v>0.2</v>
      </c>
      <c r="KV61" s="8">
        <v>0.2</v>
      </c>
      <c r="KW61" s="8">
        <v>0.2</v>
      </c>
      <c r="KX61" s="8">
        <v>0.2</v>
      </c>
      <c r="KY61" s="8">
        <v>0.2</v>
      </c>
      <c r="KZ61" s="8">
        <v>0.2</v>
      </c>
      <c r="LA61" s="8">
        <v>0.2</v>
      </c>
      <c r="LB61" s="8">
        <v>0.2</v>
      </c>
      <c r="LC61" s="8">
        <v>0.2</v>
      </c>
      <c r="LD61" s="8">
        <v>0.2</v>
      </c>
      <c r="LE61" s="8">
        <v>0.2</v>
      </c>
      <c r="LF61" s="8">
        <v>0.2</v>
      </c>
      <c r="LG61" s="8">
        <v>0.2</v>
      </c>
      <c r="LH61" s="8">
        <v>0.2</v>
      </c>
      <c r="LI61" s="8">
        <v>0.2</v>
      </c>
      <c r="LJ61" s="8">
        <v>0.2</v>
      </c>
      <c r="LK61" s="8">
        <v>0.2</v>
      </c>
      <c r="LL61" s="8">
        <v>0.2</v>
      </c>
      <c r="LM61" s="8">
        <v>0.2</v>
      </c>
      <c r="LN61" s="8">
        <v>0.2</v>
      </c>
      <c r="LO61" s="8">
        <v>0.2</v>
      </c>
      <c r="LP61" s="8">
        <v>0.2</v>
      </c>
      <c r="LQ61" s="8">
        <v>0.2</v>
      </c>
      <c r="LR61" s="8">
        <v>0.2</v>
      </c>
      <c r="LS61" s="8">
        <v>0.2</v>
      </c>
      <c r="LT61" s="8">
        <v>0.2</v>
      </c>
      <c r="LU61" s="8">
        <v>0.2</v>
      </c>
      <c r="LV61" s="8">
        <v>0.2</v>
      </c>
      <c r="LW61" s="8">
        <v>0.2</v>
      </c>
      <c r="LX61" s="8">
        <v>0.2</v>
      </c>
      <c r="LY61" s="8">
        <v>0.2</v>
      </c>
      <c r="LZ61" s="8">
        <v>0.2</v>
      </c>
      <c r="MA61" s="8">
        <v>0.2</v>
      </c>
      <c r="MB61" s="8">
        <v>0.2</v>
      </c>
      <c r="MC61" s="8">
        <v>0.2</v>
      </c>
      <c r="MD61" s="8">
        <v>0.2</v>
      </c>
      <c r="ME61" s="8">
        <v>0.2</v>
      </c>
      <c r="MF61" s="8">
        <v>0.2</v>
      </c>
      <c r="MG61" s="8">
        <v>0.2</v>
      </c>
      <c r="MH61" s="8">
        <v>0.2</v>
      </c>
      <c r="MI61" s="8">
        <v>0.2</v>
      </c>
      <c r="MJ61" s="8">
        <v>0.2</v>
      </c>
      <c r="MK61" s="8">
        <v>0.2</v>
      </c>
      <c r="ML61" s="8">
        <v>0.2</v>
      </c>
      <c r="MM61" s="8">
        <v>0.2</v>
      </c>
      <c r="MN61" s="8">
        <v>0.2</v>
      </c>
      <c r="MO61" s="8">
        <v>0.2</v>
      </c>
      <c r="MP61" s="8">
        <v>0.2</v>
      </c>
      <c r="MQ61" s="8">
        <v>0.2</v>
      </c>
      <c r="MR61" s="8">
        <v>0.2</v>
      </c>
      <c r="MS61" s="8">
        <v>0.2</v>
      </c>
      <c r="MT61" s="8">
        <v>0.2</v>
      </c>
      <c r="MU61" s="8">
        <v>0.2</v>
      </c>
      <c r="MV61" s="8">
        <v>0.2</v>
      </c>
      <c r="MW61" s="8">
        <v>0.2</v>
      </c>
      <c r="MX61" s="8">
        <v>0.2</v>
      </c>
      <c r="MY61" s="8">
        <v>0.2</v>
      </c>
      <c r="MZ61" s="8">
        <v>0.2</v>
      </c>
      <c r="NA61" s="8">
        <v>0.2</v>
      </c>
      <c r="NB61" s="8">
        <v>0.2</v>
      </c>
    </row>
    <row r="62" spans="1:366" ht="15">
      <c r="A62" s="22" t="s">
        <v>119</v>
      </c>
      <c r="B62" s="173" t="s">
        <v>91</v>
      </c>
      <c r="C62" s="13">
        <v>4</v>
      </c>
      <c r="D62" s="13">
        <v>2</v>
      </c>
      <c r="E62" s="13">
        <v>2</v>
      </c>
      <c r="F62" s="13">
        <v>2</v>
      </c>
      <c r="G62" s="13">
        <v>2</v>
      </c>
      <c r="H62" s="13">
        <v>2</v>
      </c>
      <c r="I62" s="13">
        <v>2</v>
      </c>
      <c r="J62" s="13">
        <v>2</v>
      </c>
      <c r="K62" s="13">
        <v>2</v>
      </c>
      <c r="L62" s="13">
        <v>2</v>
      </c>
      <c r="M62" s="13">
        <v>2</v>
      </c>
      <c r="N62" s="13">
        <v>2</v>
      </c>
      <c r="O62" s="13">
        <v>2</v>
      </c>
      <c r="P62" s="13">
        <v>2</v>
      </c>
      <c r="Q62" s="13">
        <v>2</v>
      </c>
      <c r="R62" s="13">
        <v>2</v>
      </c>
      <c r="S62" s="13">
        <v>2</v>
      </c>
      <c r="T62" s="13">
        <v>2</v>
      </c>
      <c r="U62" s="13">
        <v>2</v>
      </c>
      <c r="V62" s="13">
        <v>2</v>
      </c>
      <c r="W62" s="13">
        <v>2</v>
      </c>
      <c r="X62" s="13">
        <v>2</v>
      </c>
      <c r="Y62" s="13">
        <v>2</v>
      </c>
      <c r="Z62" s="13">
        <v>2</v>
      </c>
      <c r="AA62" s="13">
        <v>2</v>
      </c>
      <c r="AB62" s="13">
        <v>2</v>
      </c>
      <c r="AC62" s="13">
        <v>2</v>
      </c>
      <c r="AD62" s="13">
        <v>2</v>
      </c>
      <c r="AE62" s="13">
        <v>2</v>
      </c>
      <c r="AF62" s="13">
        <v>2</v>
      </c>
      <c r="AG62" s="13">
        <v>2</v>
      </c>
      <c r="AH62" s="13">
        <v>2</v>
      </c>
      <c r="AI62" s="13">
        <v>2</v>
      </c>
      <c r="AJ62" s="13">
        <v>2</v>
      </c>
      <c r="AK62" s="13">
        <v>2</v>
      </c>
      <c r="AL62" s="13">
        <v>2</v>
      </c>
      <c r="AM62" s="13">
        <v>2</v>
      </c>
      <c r="AN62" s="13">
        <v>2</v>
      </c>
      <c r="AO62" s="13">
        <v>2</v>
      </c>
      <c r="AP62" s="13">
        <v>2</v>
      </c>
      <c r="AQ62" s="13">
        <v>2</v>
      </c>
      <c r="AR62" s="13">
        <v>2</v>
      </c>
      <c r="AS62" s="13">
        <v>2</v>
      </c>
      <c r="AT62" s="13">
        <v>2</v>
      </c>
      <c r="AU62" s="13">
        <v>2</v>
      </c>
      <c r="AV62" s="13">
        <v>2</v>
      </c>
      <c r="AW62" s="13">
        <v>2</v>
      </c>
      <c r="AX62" s="13">
        <v>2</v>
      </c>
      <c r="AY62" s="13">
        <v>2</v>
      </c>
      <c r="AZ62" s="13">
        <v>2</v>
      </c>
      <c r="BA62" s="13">
        <v>2</v>
      </c>
      <c r="BB62" s="13">
        <v>2</v>
      </c>
      <c r="BC62" s="13">
        <v>2</v>
      </c>
      <c r="BD62" s="13">
        <v>2</v>
      </c>
      <c r="BE62" s="13">
        <v>2</v>
      </c>
      <c r="BF62" s="13">
        <v>2</v>
      </c>
      <c r="BG62" s="13">
        <v>2</v>
      </c>
      <c r="BH62" s="13">
        <v>2</v>
      </c>
      <c r="BI62" s="13">
        <v>2</v>
      </c>
      <c r="BJ62" s="13">
        <v>2</v>
      </c>
      <c r="BK62" s="13">
        <v>2</v>
      </c>
      <c r="BL62" s="13">
        <v>2</v>
      </c>
      <c r="BM62" s="13">
        <v>2</v>
      </c>
      <c r="BN62" s="13">
        <v>2</v>
      </c>
      <c r="BO62" s="13">
        <v>2</v>
      </c>
      <c r="BP62" s="13">
        <v>2</v>
      </c>
      <c r="BQ62" s="13">
        <v>2</v>
      </c>
      <c r="BR62" s="13">
        <v>2</v>
      </c>
      <c r="BS62" s="13">
        <v>2</v>
      </c>
      <c r="BT62" s="13">
        <v>2</v>
      </c>
      <c r="BU62" s="13">
        <v>2</v>
      </c>
      <c r="BV62" s="13">
        <v>2</v>
      </c>
      <c r="BW62" s="13">
        <v>2</v>
      </c>
      <c r="BX62" s="13">
        <v>2</v>
      </c>
      <c r="BY62" s="13">
        <v>2</v>
      </c>
      <c r="BZ62" s="13">
        <v>2</v>
      </c>
      <c r="CA62" s="13">
        <v>2</v>
      </c>
      <c r="CB62" s="13">
        <v>2</v>
      </c>
      <c r="CC62" s="13">
        <v>2</v>
      </c>
      <c r="CD62" s="13">
        <v>2</v>
      </c>
      <c r="CE62" s="13">
        <v>2</v>
      </c>
      <c r="CF62" s="13">
        <v>2</v>
      </c>
      <c r="CG62" s="13">
        <v>2</v>
      </c>
      <c r="CH62" s="13">
        <v>2</v>
      </c>
      <c r="CI62" s="13">
        <v>2</v>
      </c>
      <c r="CJ62" s="13">
        <v>2</v>
      </c>
      <c r="CK62" s="13">
        <v>2</v>
      </c>
      <c r="CL62" s="13">
        <v>2</v>
      </c>
      <c r="CM62" s="13">
        <v>2</v>
      </c>
      <c r="CN62" s="13">
        <v>2</v>
      </c>
      <c r="CO62" s="13">
        <v>2</v>
      </c>
      <c r="CP62" s="13">
        <v>2</v>
      </c>
      <c r="CQ62" s="13">
        <v>2</v>
      </c>
      <c r="CR62" s="13">
        <v>2</v>
      </c>
      <c r="CS62" s="13">
        <v>2</v>
      </c>
      <c r="CT62" s="13">
        <v>2</v>
      </c>
      <c r="CU62" s="13">
        <v>2</v>
      </c>
      <c r="CV62" s="13">
        <v>2</v>
      </c>
      <c r="CW62" s="13">
        <v>2</v>
      </c>
      <c r="CX62" s="13">
        <v>2</v>
      </c>
      <c r="CY62" s="13">
        <v>2</v>
      </c>
      <c r="CZ62" s="13">
        <v>2</v>
      </c>
      <c r="DA62" s="13">
        <v>2</v>
      </c>
      <c r="DB62" s="13">
        <v>2</v>
      </c>
      <c r="DC62" s="13">
        <v>2</v>
      </c>
      <c r="DD62" s="13">
        <v>2</v>
      </c>
      <c r="DE62" s="13">
        <v>2</v>
      </c>
      <c r="DF62" s="13">
        <v>2</v>
      </c>
      <c r="DG62" s="13">
        <v>2</v>
      </c>
      <c r="DH62" s="13">
        <v>2</v>
      </c>
      <c r="DI62" s="13">
        <v>2</v>
      </c>
      <c r="DJ62" s="13">
        <v>2</v>
      </c>
      <c r="DK62" s="13">
        <v>2</v>
      </c>
      <c r="DL62" s="13">
        <v>2</v>
      </c>
      <c r="DM62" s="13">
        <v>2</v>
      </c>
      <c r="DN62" s="13">
        <v>2</v>
      </c>
      <c r="DO62" s="13">
        <v>2</v>
      </c>
      <c r="DP62" s="13">
        <v>2</v>
      </c>
      <c r="DQ62" s="13">
        <v>2</v>
      </c>
      <c r="DR62" s="13">
        <v>2</v>
      </c>
      <c r="DS62" s="13">
        <v>2</v>
      </c>
      <c r="DT62" s="13">
        <v>2</v>
      </c>
      <c r="DU62" s="13">
        <v>2</v>
      </c>
      <c r="DV62" s="13">
        <v>2</v>
      </c>
      <c r="DW62" s="13">
        <v>2</v>
      </c>
      <c r="DX62" s="13">
        <v>2</v>
      </c>
      <c r="DY62" s="13">
        <v>2</v>
      </c>
      <c r="DZ62" s="13">
        <v>2</v>
      </c>
      <c r="EA62" s="13">
        <v>2</v>
      </c>
      <c r="EB62" s="13">
        <v>2</v>
      </c>
      <c r="EC62" s="13">
        <v>2</v>
      </c>
      <c r="ED62" s="13">
        <v>2</v>
      </c>
      <c r="EE62" s="13">
        <v>2</v>
      </c>
      <c r="EF62" s="13">
        <v>2</v>
      </c>
      <c r="EG62" s="13">
        <v>2</v>
      </c>
      <c r="EH62" s="13">
        <v>2</v>
      </c>
      <c r="EI62" s="13">
        <v>2</v>
      </c>
      <c r="EJ62" s="13">
        <v>2</v>
      </c>
      <c r="EK62" s="13">
        <v>2</v>
      </c>
      <c r="EL62" s="13">
        <v>2</v>
      </c>
      <c r="EM62" s="13">
        <v>2</v>
      </c>
      <c r="EN62" s="13">
        <v>2</v>
      </c>
      <c r="EO62" s="13">
        <v>2</v>
      </c>
      <c r="EP62" s="13">
        <v>2</v>
      </c>
      <c r="EQ62" s="13">
        <v>2</v>
      </c>
      <c r="ER62" s="13">
        <v>2</v>
      </c>
      <c r="ES62" s="13">
        <v>2</v>
      </c>
      <c r="ET62" s="13">
        <v>2</v>
      </c>
      <c r="EU62" s="13">
        <v>2</v>
      </c>
      <c r="EV62" s="13">
        <v>2</v>
      </c>
      <c r="EW62" s="13">
        <v>2</v>
      </c>
      <c r="EX62" s="13">
        <v>2</v>
      </c>
      <c r="EY62" s="13">
        <v>2</v>
      </c>
      <c r="EZ62" s="13">
        <v>2</v>
      </c>
      <c r="FA62" s="13">
        <v>2</v>
      </c>
      <c r="FB62" s="914">
        <v>2</v>
      </c>
      <c r="FC62" s="13">
        <v>2</v>
      </c>
      <c r="FD62" s="13">
        <v>2</v>
      </c>
      <c r="FE62" s="13">
        <v>2</v>
      </c>
      <c r="FF62" s="13">
        <v>2</v>
      </c>
      <c r="FG62" s="13">
        <v>2</v>
      </c>
      <c r="FH62" s="13">
        <v>2</v>
      </c>
      <c r="FI62" s="13">
        <v>2</v>
      </c>
      <c r="FJ62" s="13">
        <v>2</v>
      </c>
      <c r="FK62" s="13">
        <v>2</v>
      </c>
      <c r="FL62" s="13">
        <v>2</v>
      </c>
      <c r="FM62" s="13">
        <v>2</v>
      </c>
      <c r="FN62" s="13">
        <v>2</v>
      </c>
      <c r="FO62" s="13">
        <v>2</v>
      </c>
      <c r="FP62" s="13">
        <v>2</v>
      </c>
      <c r="FQ62" s="13">
        <v>2</v>
      </c>
      <c r="FR62" s="13">
        <v>2</v>
      </c>
      <c r="FS62" s="13">
        <v>2</v>
      </c>
      <c r="FT62" s="13">
        <v>2</v>
      </c>
      <c r="FU62" s="13">
        <v>2</v>
      </c>
      <c r="FV62" s="13">
        <v>2</v>
      </c>
      <c r="FW62" s="13">
        <v>2</v>
      </c>
      <c r="FX62" s="13">
        <v>2</v>
      </c>
      <c r="FY62" s="13">
        <v>2</v>
      </c>
      <c r="FZ62" s="13">
        <v>2</v>
      </c>
      <c r="GA62" s="13">
        <v>2</v>
      </c>
      <c r="GB62" s="13">
        <v>2</v>
      </c>
      <c r="GC62" s="13">
        <v>2</v>
      </c>
      <c r="GD62" s="13">
        <v>2</v>
      </c>
      <c r="GE62" s="13">
        <v>2</v>
      </c>
      <c r="GF62" s="13">
        <v>2</v>
      </c>
      <c r="GG62" s="13">
        <v>2</v>
      </c>
      <c r="GH62" s="13">
        <v>2</v>
      </c>
      <c r="GI62" s="13">
        <v>2</v>
      </c>
      <c r="GJ62" s="13">
        <v>2</v>
      </c>
      <c r="GK62" s="13">
        <v>2</v>
      </c>
      <c r="GL62" s="13">
        <v>2</v>
      </c>
      <c r="GM62" s="13">
        <v>2</v>
      </c>
      <c r="GN62" s="13">
        <v>2</v>
      </c>
      <c r="GO62" s="13">
        <v>2</v>
      </c>
      <c r="GP62" s="13">
        <v>2</v>
      </c>
      <c r="GQ62" s="13">
        <v>2</v>
      </c>
      <c r="GR62" s="13">
        <v>2</v>
      </c>
      <c r="GS62" s="13">
        <v>2</v>
      </c>
      <c r="GT62" s="13">
        <v>2</v>
      </c>
      <c r="GU62" s="13">
        <v>2</v>
      </c>
      <c r="GV62" s="13">
        <v>2</v>
      </c>
      <c r="GW62" s="13">
        <v>2</v>
      </c>
      <c r="GX62" s="13">
        <v>2</v>
      </c>
      <c r="GY62" s="13">
        <v>2</v>
      </c>
      <c r="GZ62" s="13">
        <v>2</v>
      </c>
      <c r="HA62" s="13">
        <v>2</v>
      </c>
      <c r="HB62" s="13">
        <v>2</v>
      </c>
      <c r="HC62" s="13">
        <v>2</v>
      </c>
      <c r="HD62" s="13">
        <v>2</v>
      </c>
      <c r="HE62" s="13">
        <v>2</v>
      </c>
      <c r="HF62" s="13">
        <v>2</v>
      </c>
      <c r="HG62" s="13">
        <v>2</v>
      </c>
      <c r="HH62" s="13">
        <v>2</v>
      </c>
      <c r="HI62" s="13">
        <v>2</v>
      </c>
      <c r="HJ62" s="13">
        <v>2</v>
      </c>
      <c r="HK62" s="13">
        <v>2</v>
      </c>
      <c r="HL62" s="13">
        <v>2</v>
      </c>
      <c r="HM62" s="13">
        <v>2</v>
      </c>
      <c r="HN62" s="13">
        <v>2</v>
      </c>
      <c r="HO62" s="13">
        <v>2</v>
      </c>
      <c r="HP62" s="13">
        <v>2</v>
      </c>
      <c r="HQ62" s="13">
        <v>2</v>
      </c>
      <c r="HR62" s="13">
        <v>2</v>
      </c>
      <c r="HS62" s="13">
        <v>2</v>
      </c>
      <c r="HT62" s="13">
        <v>2</v>
      </c>
      <c r="HU62" s="13">
        <v>2</v>
      </c>
      <c r="HV62" s="13">
        <v>2</v>
      </c>
      <c r="HW62" s="13">
        <v>2</v>
      </c>
      <c r="HX62" s="13">
        <v>2</v>
      </c>
      <c r="HY62" s="13">
        <v>2</v>
      </c>
      <c r="HZ62" s="13">
        <v>2</v>
      </c>
      <c r="IA62" s="13">
        <v>2</v>
      </c>
      <c r="IB62" s="13">
        <v>2</v>
      </c>
      <c r="IC62" s="13">
        <v>2</v>
      </c>
      <c r="ID62" s="13">
        <v>2</v>
      </c>
      <c r="IE62" s="13">
        <v>2</v>
      </c>
      <c r="IF62" s="13">
        <v>2</v>
      </c>
      <c r="IG62" s="13">
        <v>2</v>
      </c>
      <c r="IH62" s="13">
        <v>2</v>
      </c>
      <c r="II62" s="13">
        <v>2</v>
      </c>
      <c r="IJ62" s="13">
        <v>2</v>
      </c>
      <c r="IK62" s="13">
        <v>2</v>
      </c>
      <c r="IL62" s="13">
        <v>2</v>
      </c>
      <c r="IM62" s="13">
        <v>2</v>
      </c>
      <c r="IN62" s="13">
        <v>2</v>
      </c>
      <c r="IO62" s="13">
        <f>IO52/Data!$B$28/Data!$B$3/Data!$B$13*Data!$B$29</f>
        <v>1.9654654654654653</v>
      </c>
      <c r="IP62" s="13">
        <f>IP52/Data!$B$28/Data!$B$3/Data!$B$13*Data!$B$29</f>
        <v>2.8903903903903903</v>
      </c>
      <c r="IQ62" s="13">
        <f>IQ52/Data!$B$28/Data!$B$3/Data!$B$13*Data!$B$29</f>
        <v>3.4684684684684677</v>
      </c>
      <c r="IR62" s="13">
        <f>IR52/Data!$B$28/Data!$B$3/Data!$B$13*Data!$B$29</f>
        <v>3.4684684684684677</v>
      </c>
      <c r="IS62" s="13">
        <f>IS52/Data!$B$28/Data!$B$3/Data!$B$13*Data!$B$29</f>
        <v>9.634634634634633</v>
      </c>
      <c r="IT62" s="13">
        <f>IT52/Data!$B$28/Data!$B$3/Data!$B$13*Data!$B$29</f>
        <v>3.5035035035035031</v>
      </c>
      <c r="IU62" s="13">
        <f>IU52/Data!$B$28/Data!$B$3/Data!$B$13*Data!$B$29</f>
        <v>3.328328328328328</v>
      </c>
      <c r="IV62" s="13">
        <f>IV52/Data!$B$28/Data!$B$3/Data!$B$13*Data!$B$29</f>
        <v>5.7807807807807805</v>
      </c>
      <c r="IW62" s="13">
        <f>IW52/Data!$B$28/Data!$B$3/Data!$B$13*Data!$B$29</f>
        <v>4.6824324324324316</v>
      </c>
      <c r="IX62" s="13">
        <f>IX52/Data!$B$28/Data!$B$3/Data!$B$13*Data!$B$29</f>
        <v>4.7402402402402402</v>
      </c>
      <c r="IY62" s="13">
        <f>IY52/Data!$B$28/Data!$B$3/Data!$B$13*Data!$B$29</f>
        <v>5.7807807807807805</v>
      </c>
      <c r="IZ62" s="13">
        <f>IZ52/Data!$B$28/Data!$B$3/Data!$B$13*Data!$B$29</f>
        <v>7.0070070070070063</v>
      </c>
      <c r="JA62" s="13">
        <f>JA52/Data!$B$28/Data!$B$3/Data!$B$13*Data!$B$29</f>
        <v>4.2042042042042036</v>
      </c>
      <c r="JB62" s="13">
        <f>JB52/Data!$B$28/Data!$B$3/Data!$B$13*Data!$B$29</f>
        <v>3.6786786786786778</v>
      </c>
      <c r="JC62" s="13">
        <f>JC52/Data!$B$28/Data!$B$3/Data!$B$13*Data!$B$29</f>
        <v>6.0120120120120122</v>
      </c>
      <c r="JD62" s="13">
        <f>JD52/Data!$B$28/Data!$B$3/Data!$B$13*Data!$B$29</f>
        <v>6.3588588588588584</v>
      </c>
      <c r="JE62" s="13">
        <f>JE52/Data!$B$28/Data!$B$3/Data!$B$13*Data!$B$29</f>
        <v>5.7807807807807805</v>
      </c>
      <c r="JF62" s="13">
        <f>JF52/Data!$B$28/Data!$B$3/Data!$B$13*Data!$B$29</f>
        <v>6.3588588588588584</v>
      </c>
      <c r="JG62" s="13">
        <f>JG52/Data!$B$28/Data!$B$3/Data!$B$13*Data!$B$29</f>
        <v>11.386386386386384</v>
      </c>
      <c r="JH62" s="13">
        <f>JH52/Data!$B$28/Data!$B$3/Data!$B$13*Data!$B$29</f>
        <v>6.6566566566566561</v>
      </c>
      <c r="JI62" s="13">
        <f>JI52/Data!$B$28/Data!$B$3/Data!$B$13*Data!$B$29</f>
        <v>2.8028028028028027</v>
      </c>
      <c r="JJ62" s="13">
        <f>JJ52/Data!$B$28/Data!$B$3/Data!$B$13*Data!$B$29</f>
        <v>2.8903903903903903</v>
      </c>
      <c r="JK62" s="13">
        <f>JK52/Data!$B$28/Data!$B$3/Data!$B$13*Data!$B$29</f>
        <v>1.8498498498498497</v>
      </c>
      <c r="JL62" s="13">
        <f>JL52/Data!$B$28/Data!$B$3/Data!$B$13*Data!$B$29</f>
        <v>2.0810810810810807</v>
      </c>
      <c r="JM62" s="13">
        <f>JM52/Data!$B$28/Data!$B$3/Data!$B$13*Data!$B$29</f>
        <v>2.5435435435435436</v>
      </c>
      <c r="JN62" s="13">
        <f>JN52/Data!$B$28/Data!$B$3/Data!$B$13*Data!$B$29</f>
        <v>3.8538538538538534</v>
      </c>
      <c r="JO62" s="13">
        <f>JO52/Data!$B$28/Data!$B$3/Data!$B$13*Data!$B$29</f>
        <v>3.5035035035035031</v>
      </c>
      <c r="JP62" s="13">
        <f>JP52/Data!$B$28/Data!$B$3/Data!$B$13*Data!$B$29</f>
        <v>3.5035035035035031</v>
      </c>
      <c r="JQ62" s="13">
        <f>JQ52/Data!$B$28/Data!$B$3/Data!$B$13*Data!$B$29</f>
        <v>7.5150150150150141</v>
      </c>
      <c r="JR62" s="13">
        <f>JR52/Data!$B$28/Data!$B$3/Data!$B$13*Data!$B$29</f>
        <v>5.2027027027027026</v>
      </c>
      <c r="JS62" s="13">
        <f>JS52/Data!$B$28/Data!$B$3/Data!$B$13*Data!$B$29</f>
        <v>5.2027027027027026</v>
      </c>
      <c r="JT62" s="13">
        <f>JT52/Data!$B$28/Data!$B$3/Data!$B$13*Data!$B$29</f>
        <v>3.4684684684684677</v>
      </c>
      <c r="JU62" s="13">
        <f>JU52/Data!$B$28/Data!$B$3/Data!$B$13*Data!$B$29</f>
        <v>2.6276276276276276</v>
      </c>
      <c r="JV62" s="13">
        <f>JV52/Data!$B$28/Data!$B$3/Data!$B$13*Data!$B$29</f>
        <v>3.8538538538538534</v>
      </c>
      <c r="JW62" s="13">
        <f>JW52/Data!$B$28/Data!$B$3/Data!$B$13*Data!$B$29</f>
        <v>3.5035035035035031</v>
      </c>
      <c r="JX62" s="13">
        <f>JX52/Data!$B$28/Data!$B$3/Data!$B$13*Data!$B$29</f>
        <v>5.2027027027027026</v>
      </c>
      <c r="JY62" s="13">
        <f>JY52/Data!$B$28/Data!$B$3/Data!$B$13*Data!$B$29</f>
        <v>3.4684684684684677</v>
      </c>
      <c r="JZ62" s="13">
        <f>JZ52/Data!$B$28/Data!$B$3/Data!$B$13*Data!$B$29</f>
        <v>3.6996996996996994</v>
      </c>
      <c r="KA62" s="13">
        <f>KA52/Data!$B$28/Data!$B$3/Data!$B$13*Data!$B$29</f>
        <v>3.4684684684684677</v>
      </c>
      <c r="KB62" s="13">
        <f>KB52/Data!$B$28/Data!$B$3/Data!$B$13*Data!$B$29</f>
        <v>3.5035035035035031</v>
      </c>
      <c r="KC62" s="13">
        <f>KC52/Data!$B$28/Data!$B$3/Data!$B$13*Data!$B$29</f>
        <v>3.5035035035035031</v>
      </c>
      <c r="KD62" s="13">
        <f>KD52/Data!$B$28/Data!$B$3/Data!$B$13*Data!$B$29</f>
        <v>3.9414414414414409</v>
      </c>
      <c r="KE62" s="13">
        <f>KE52/Data!$B$28/Data!$B$3/Data!$B$13*Data!$B$29</f>
        <v>8.6711711711711708</v>
      </c>
      <c r="KF62" s="13">
        <f>KF52/Data!$B$28/Data!$B$3/Data!$B$13*Data!$B$29</f>
        <v>6.3588588588588584</v>
      </c>
      <c r="KG62" s="13">
        <f>KG52/Data!$B$28/Data!$B$3/Data!$B$13*Data!$B$29</f>
        <v>6.3588588588588584</v>
      </c>
      <c r="KH62" s="13">
        <f>KH52/Data!$B$28/Data!$B$3/Data!$B$13*Data!$B$29</f>
        <v>6.3588588588588584</v>
      </c>
      <c r="KI62" s="13">
        <f>KI52/Data!$B$28/Data!$B$3/Data!$B$13*Data!$B$29</f>
        <v>5.2552552552552552</v>
      </c>
      <c r="KJ62" s="13">
        <f>KJ52/Data!$B$28/Data!$B$3/Data!$B$13*Data!$B$29</f>
        <v>4.3793793793793787</v>
      </c>
      <c r="KK62" s="13">
        <f>KK52/Data!$B$28/Data!$B$3/Data!$B$13*Data!$B$29</f>
        <v>6.5690690690690685</v>
      </c>
      <c r="KL62" s="13">
        <f>KL52/Data!$B$28/Data!$B$3/Data!$B$13*Data!$B$29</f>
        <v>7.5150150150150141</v>
      </c>
      <c r="KM62" s="13">
        <f>KM52/Data!$B$28/Data!$B$3/Data!$B$13*Data!$B$29</f>
        <v>6.3588588588588584</v>
      </c>
      <c r="KN62" s="13">
        <f>KN52/Data!$B$28/Data!$B$3/Data!$B$13*Data!$B$29</f>
        <v>5.4339339339339325</v>
      </c>
      <c r="KO62" s="13">
        <f>KO52/Data!$B$28/Data!$B$3/Data!$B$13*Data!$B$29</f>
        <v>5.2027027027027026</v>
      </c>
      <c r="KP62" s="13">
        <f>KP52/Data!$B$28/Data!$B$3/Data!$B$13*Data!$B$29</f>
        <v>14.889889889889888</v>
      </c>
      <c r="KQ62" s="13">
        <f>KQ52/Data!$B$28/Data!$B$3/Data!$B$13*Data!$B$29</f>
        <v>14.014014014014013</v>
      </c>
      <c r="KR62" s="13">
        <f>KR52/Data!$B$28/Data!$B$3/Data!$B$13*Data!$B$29</f>
        <v>7.0070070070070063</v>
      </c>
      <c r="KS62" s="13">
        <f>KS52/Data!$B$28/Data!$B$3/Data!$B$13*Data!$B$29</f>
        <v>8.6711711711711708</v>
      </c>
      <c r="KT62" s="13">
        <f>KT52/Data!$B$28/Data!$B$3/Data!$B$13*Data!$B$29</f>
        <v>8.6711711711711708</v>
      </c>
      <c r="KU62" s="13">
        <f>KU52/Data!$B$28/Data!$B$3/Data!$B$13*Data!$B$29</f>
        <v>8.6711711711711708</v>
      </c>
      <c r="KV62" s="13">
        <f>KV52/Data!$B$28/Data!$B$3/Data!$B$13*Data!$B$29</f>
        <v>6.3588588588588584</v>
      </c>
      <c r="KW62" s="13">
        <f>KW52/Data!$B$28/Data!$B$3/Data!$B$13*Data!$B$29</f>
        <v>8.3208208208208205</v>
      </c>
      <c r="KX62" s="13">
        <f>KX52/Data!$B$28/Data!$B$3/Data!$B$13*Data!$B$29</f>
        <v>8.3208208208208205</v>
      </c>
      <c r="KY62" s="13">
        <f>KY52/Data!$B$28/Data!$B$3/Data!$B$13*Data!$B$29</f>
        <v>3.9414414414414409</v>
      </c>
      <c r="KZ62" s="13">
        <f>KZ52/Data!$B$28/Data!$B$3/Data!$B$13*Data!$B$29</f>
        <v>6.9369369369369354</v>
      </c>
      <c r="LA62" s="13">
        <f>LA52/Data!$B$28/Data!$B$3/Data!$B$13*Data!$B$29</f>
        <v>5.2027027027027026</v>
      </c>
      <c r="LB62" s="13">
        <f>LB52/Data!$B$28/Data!$B$3/Data!$B$13*Data!$B$29</f>
        <v>5.2027027027027026</v>
      </c>
      <c r="LC62" s="13">
        <f>LC52/Data!$B$28/Data!$B$3/Data!$B$13*Data!$B$29</f>
        <v>4.046546546546546</v>
      </c>
      <c r="LD62" s="13">
        <f>LD52/Data!$B$28/Data!$B$3/Data!$B$13*Data!$B$29</f>
        <v>3.1531531531531529</v>
      </c>
      <c r="LE62" s="13">
        <f>LE52/Data!$B$28/Data!$B$3/Data!$B$13*Data!$B$29</f>
        <v>3.5035035035035031</v>
      </c>
      <c r="LF62" s="13">
        <f>LF52/Data!$B$28/Data!$B$3/Data!$B$13*Data!$B$29</f>
        <v>3.5035035035035031</v>
      </c>
      <c r="LG62" s="13">
        <f>LG52/Data!$B$28/Data!$B$3/Data!$B$13*Data!$B$29</f>
        <v>5.7807807807807805</v>
      </c>
      <c r="LH62" s="13">
        <f>LH52/Data!$B$28/Data!$B$3/Data!$B$13*Data!$B$29</f>
        <v>5.318318318318318</v>
      </c>
      <c r="LI62" s="13">
        <f>LI52/Data!$B$28/Data!$B$3/Data!$B$13*Data!$B$29</f>
        <v>5.318318318318318</v>
      </c>
      <c r="LJ62" s="13">
        <f>LJ52/Data!$B$28/Data!$B$3/Data!$B$13*Data!$B$29</f>
        <v>2.3123123123123119</v>
      </c>
      <c r="LK62" s="13">
        <f>LK52/Data!$B$28/Data!$B$3/Data!$B$13*Data!$B$29</f>
        <v>2.6276276276276276</v>
      </c>
      <c r="LL62" s="13">
        <f>LL52/Data!$B$28/Data!$B$3/Data!$B$13*Data!$B$29</f>
        <v>2.6276276276276276</v>
      </c>
      <c r="LM62" s="13">
        <f>LM52/Data!$B$28/Data!$B$3/Data!$B$13*Data!$B$29</f>
        <v>1.7517517517517516</v>
      </c>
      <c r="LN62" s="13">
        <f>LN52/Data!$B$28/Data!$B$3/Data!$B$13*Data!$B$29</f>
        <v>1.8498498498498497</v>
      </c>
      <c r="LO62" s="13">
        <f>LO52/Data!$B$28/Data!$B$3/Data!$B$13*Data!$B$29</f>
        <v>1.0405405405405403</v>
      </c>
      <c r="LP62" s="13">
        <f>LP52/Data!$B$28/Data!$B$3/Data!$B$13*Data!$B$29</f>
        <v>0</v>
      </c>
      <c r="LQ62" s="13">
        <f>LQ52/Data!$B$28/Data!$B$3/Data!$B$13*Data!$B$29</f>
        <v>0</v>
      </c>
      <c r="LR62" s="13">
        <f>LR52/Data!$B$28/Data!$B$3/Data!$B$13*Data!$B$29</f>
        <v>8.7587587587587574</v>
      </c>
      <c r="LS62" s="13">
        <f>LS52/Data!$B$28/Data!$B$3/Data!$B$13*Data!$B$29</f>
        <v>3.5035035035035031</v>
      </c>
      <c r="LT62" s="13">
        <f>LT52/Data!$B$28/Data!$B$3/Data!$B$13*Data!$B$29</f>
        <v>3.5035035035035031</v>
      </c>
      <c r="LU62" s="13">
        <f>LU52/Data!$B$28/Data!$B$3/Data!$B$13*Data!$B$29</f>
        <v>5.7807807807807805</v>
      </c>
      <c r="LV62" s="13">
        <f>LV52/Data!$B$28/Data!$B$3/Data!$B$13*Data!$B$29</f>
        <v>4.6246246246246239</v>
      </c>
      <c r="LW62" s="13">
        <f>LW52/Data!$B$28/Data!$B$3/Data!$B$13*Data!$B$29</f>
        <v>0</v>
      </c>
      <c r="LX62" s="13">
        <f>LX52/Data!$B$28/Data!$B$3/Data!$B$13*Data!$B$29</f>
        <v>0</v>
      </c>
      <c r="LY62" s="13">
        <f>LY52/Data!$B$28/Data!$B$3/Data!$B$13*Data!$B$29</f>
        <v>10.51051051051051</v>
      </c>
      <c r="LZ62" s="13">
        <f>LZ52/Data!$B$28/Data!$B$3/Data!$B$13*Data!$B$29</f>
        <v>4.5545545545545538</v>
      </c>
      <c r="MA62" s="13">
        <f>MA52/Data!$B$28/Data!$B$3/Data!$B$13*Data!$B$29</f>
        <v>3.328328328328328</v>
      </c>
      <c r="MB62" s="13">
        <f>MB52/Data!$B$28/Data!$B$3/Data!$B$13*Data!$B$29</f>
        <v>5.7807807807807805</v>
      </c>
      <c r="MC62" s="13">
        <f>MC52/Data!$B$28/Data!$B$3/Data!$B$13*Data!$B$29</f>
        <v>4.6246246246246239</v>
      </c>
      <c r="MD62" s="13">
        <f>MD52/Data!$B$28/Data!$B$3/Data!$B$13*Data!$B$29</f>
        <v>4.046546546546546</v>
      </c>
      <c r="ME62" s="13">
        <f>ME52/Data!$B$28/Data!$B$3/Data!$B$13*Data!$B$29</f>
        <v>2.5435435435435436</v>
      </c>
      <c r="MF62" s="13">
        <f>MF52/Data!$B$28/Data!$B$3/Data!$B$13*Data!$B$29</f>
        <v>1.7517517517517516</v>
      </c>
      <c r="MG62" s="13">
        <f>MG52/Data!$B$28/Data!$B$3/Data!$B$13*Data!$B$29</f>
        <v>1.7517517517517516</v>
      </c>
      <c r="MH62" s="13">
        <f>MH52/Data!$B$28/Data!$B$3/Data!$B$13*Data!$B$29</f>
        <v>1.9269269269269267</v>
      </c>
      <c r="MI62" s="13">
        <f>MI52/Data!$B$28/Data!$B$3/Data!$B$13*Data!$B$29</f>
        <v>3.4684684684684677</v>
      </c>
      <c r="MJ62" s="13">
        <f>MJ52/Data!$B$28/Data!$B$3/Data!$B$13*Data!$B$29</f>
        <v>1.7342342342342338</v>
      </c>
      <c r="MK62" s="13">
        <f>MK52/Data!$B$28/Data!$B$3/Data!$B$13*Data!$B$29</f>
        <v>1.7342342342342338</v>
      </c>
      <c r="ML62" s="13">
        <f>ML52/Data!$B$28/Data!$B$3/Data!$B$13*Data!$B$29</f>
        <v>1.3873873873873872</v>
      </c>
      <c r="MM62" s="13">
        <f>MM52/Data!$B$28/Data!$B$3/Data!$B$13*Data!$B$29</f>
        <v>1.4014014014014013</v>
      </c>
      <c r="MN62" s="13">
        <f>MN52/Data!$B$28/Data!$B$3/Data!$B$13*Data!$B$29</f>
        <v>1.4014014014014013</v>
      </c>
      <c r="MO62" s="13">
        <f>MO52/Data!$B$28/Data!$B$3/Data!$B$13*Data!$B$29</f>
        <v>1.5765765765765765</v>
      </c>
      <c r="MP62" s="13">
        <f>MP52/Data!$B$28/Data!$B$3/Data!$B$13*Data!$B$29</f>
        <v>0</v>
      </c>
      <c r="MQ62" s="13">
        <f>MQ52/Data!$B$28/Data!$B$3/Data!$B$13*Data!$B$29</f>
        <v>2.0810810810810807</v>
      </c>
      <c r="MR62" s="13">
        <f>MR52/Data!$B$28/Data!$B$3/Data!$B$13*Data!$B$29</f>
        <v>2.0810810810810807</v>
      </c>
      <c r="MS62" s="13">
        <f>MS52/Data!$B$28/Data!$B$3/Data!$B$13*Data!$B$29</f>
        <v>1.3873873873873872</v>
      </c>
      <c r="MT62" s="13">
        <f>MT52/Data!$B$28/Data!$B$3/Data!$B$13*Data!$B$29</f>
        <v>1.0510510510510509</v>
      </c>
      <c r="MU62" s="13">
        <f>MU52/Data!$B$28/Data!$B$3/Data!$B$13*Data!$B$29</f>
        <v>0.70070070070070067</v>
      </c>
      <c r="MV62" s="13">
        <f>MV52/Data!$B$28/Data!$B$3/Data!$B$13*Data!$B$29</f>
        <v>0</v>
      </c>
      <c r="MW62" s="13">
        <f>MW52/Data!$B$28/Data!$B$3/Data!$B$13*Data!$B$29</f>
        <v>0</v>
      </c>
      <c r="MX62" s="13">
        <f>MX52/Data!$B$28/Data!$B$3/Data!$B$13*Data!$B$29</f>
        <v>1.6186186186186182</v>
      </c>
      <c r="MY62" s="13">
        <f>MY52/Data!$B$28/Data!$B$3/Data!$B$13*Data!$B$29</f>
        <v>1.2717717717717718</v>
      </c>
      <c r="MZ62" s="13">
        <f>MZ52/Data!$B$28/Data!$B$3/Data!$B$13*Data!$B$29</f>
        <v>0.80930930930930911</v>
      </c>
      <c r="NA62" s="13">
        <f>NA52/Data!$B$28/Data!$B$3/Data!$B$13*Data!$B$29</f>
        <v>0.87587587587587579</v>
      </c>
      <c r="NB62" s="13">
        <f>NB52/Data!$B$28/Data!$B$3/Data!$B$13*Data!$B$29</f>
        <v>0.87587587587587579</v>
      </c>
    </row>
    <row r="63" spans="1:366" ht="15">
      <c r="A63" s="22" t="s">
        <v>119</v>
      </c>
      <c r="B63" s="173" t="s">
        <v>120</v>
      </c>
      <c r="C63" s="13">
        <v>1</v>
      </c>
      <c r="D63" s="13">
        <v>1</v>
      </c>
      <c r="E63" s="13">
        <v>1</v>
      </c>
      <c r="F63" s="13">
        <v>1</v>
      </c>
      <c r="G63" s="13">
        <v>1</v>
      </c>
      <c r="H63" s="13">
        <v>1</v>
      </c>
      <c r="I63" s="13">
        <v>1</v>
      </c>
      <c r="J63" s="13">
        <v>1</v>
      </c>
      <c r="K63" s="13">
        <v>1</v>
      </c>
      <c r="L63" s="13">
        <v>1</v>
      </c>
      <c r="M63" s="13">
        <v>1</v>
      </c>
      <c r="N63" s="13">
        <v>1</v>
      </c>
      <c r="O63" s="13">
        <v>1</v>
      </c>
      <c r="P63" s="13">
        <v>1</v>
      </c>
      <c r="Q63" s="13">
        <v>1</v>
      </c>
      <c r="R63" s="13">
        <v>1</v>
      </c>
      <c r="S63" s="13">
        <v>1</v>
      </c>
      <c r="T63" s="13">
        <v>1</v>
      </c>
      <c r="U63" s="13">
        <v>1</v>
      </c>
      <c r="V63" s="13">
        <v>1</v>
      </c>
      <c r="W63" s="13">
        <v>1</v>
      </c>
      <c r="X63" s="13">
        <v>1</v>
      </c>
      <c r="Y63" s="13">
        <v>1</v>
      </c>
      <c r="Z63" s="13">
        <v>1</v>
      </c>
      <c r="AA63" s="13">
        <v>1</v>
      </c>
      <c r="AB63" s="13">
        <v>1</v>
      </c>
      <c r="AC63" s="13">
        <v>1</v>
      </c>
      <c r="AD63" s="13">
        <v>1</v>
      </c>
      <c r="AE63" s="13">
        <v>1</v>
      </c>
      <c r="AF63" s="13">
        <v>1</v>
      </c>
      <c r="AG63" s="13">
        <v>1</v>
      </c>
      <c r="AH63" s="13">
        <v>1</v>
      </c>
      <c r="AI63" s="13">
        <v>1</v>
      </c>
      <c r="AJ63" s="13">
        <v>1</v>
      </c>
      <c r="AK63" s="13">
        <v>1</v>
      </c>
      <c r="AL63" s="13">
        <v>1</v>
      </c>
      <c r="AM63" s="13">
        <v>1</v>
      </c>
      <c r="AN63" s="13">
        <v>1</v>
      </c>
      <c r="AO63" s="13">
        <v>1</v>
      </c>
      <c r="AP63" s="13">
        <v>1</v>
      </c>
      <c r="AQ63" s="13">
        <v>1</v>
      </c>
      <c r="AR63" s="13">
        <v>1</v>
      </c>
      <c r="AS63" s="13">
        <v>1</v>
      </c>
      <c r="AT63" s="13">
        <v>1</v>
      </c>
      <c r="AU63" s="13">
        <v>1</v>
      </c>
      <c r="AV63" s="13">
        <v>1</v>
      </c>
      <c r="AW63" s="13">
        <v>1</v>
      </c>
      <c r="AX63" s="13">
        <v>1</v>
      </c>
      <c r="AY63" s="13">
        <v>1</v>
      </c>
      <c r="AZ63" s="13">
        <v>1</v>
      </c>
      <c r="BA63" s="13">
        <v>1</v>
      </c>
      <c r="BB63" s="13">
        <v>1</v>
      </c>
      <c r="BC63" s="13">
        <v>1</v>
      </c>
      <c r="BD63" s="13">
        <v>1</v>
      </c>
      <c r="BE63" s="13">
        <v>1</v>
      </c>
      <c r="BF63" s="13">
        <v>1</v>
      </c>
      <c r="BG63" s="13">
        <v>1</v>
      </c>
      <c r="BH63" s="13">
        <v>1</v>
      </c>
      <c r="BI63" s="13">
        <v>1</v>
      </c>
      <c r="BJ63" s="13">
        <v>1</v>
      </c>
      <c r="BK63" s="13">
        <v>1</v>
      </c>
      <c r="BL63" s="13">
        <v>1</v>
      </c>
      <c r="BM63" s="13">
        <v>1</v>
      </c>
      <c r="BN63" s="13">
        <v>1</v>
      </c>
      <c r="BO63" s="13">
        <v>1</v>
      </c>
      <c r="BP63" s="13">
        <v>1</v>
      </c>
      <c r="BQ63" s="13">
        <v>1</v>
      </c>
      <c r="BR63" s="13">
        <v>1</v>
      </c>
      <c r="BS63" s="13">
        <v>1</v>
      </c>
      <c r="BT63" s="13">
        <v>1</v>
      </c>
      <c r="BU63" s="13">
        <v>1</v>
      </c>
      <c r="BV63" s="13">
        <v>1</v>
      </c>
      <c r="BW63" s="13">
        <v>1</v>
      </c>
      <c r="BX63" s="13">
        <v>1</v>
      </c>
      <c r="BY63" s="13">
        <v>1</v>
      </c>
      <c r="BZ63" s="13">
        <v>1</v>
      </c>
      <c r="CA63" s="13">
        <v>1</v>
      </c>
      <c r="CB63" s="13">
        <v>1</v>
      </c>
      <c r="CC63" s="13">
        <v>1</v>
      </c>
      <c r="CD63" s="13">
        <v>1</v>
      </c>
      <c r="CE63" s="13">
        <v>1</v>
      </c>
      <c r="CF63" s="13">
        <v>1</v>
      </c>
      <c r="CG63" s="13">
        <v>1</v>
      </c>
      <c r="CH63" s="13">
        <v>1</v>
      </c>
      <c r="CI63" s="13">
        <v>1</v>
      </c>
      <c r="CJ63" s="13">
        <v>1</v>
      </c>
      <c r="CK63" s="13">
        <v>1</v>
      </c>
      <c r="CL63" s="13">
        <v>1</v>
      </c>
      <c r="CM63" s="13">
        <v>1</v>
      </c>
      <c r="CN63" s="13">
        <v>1</v>
      </c>
      <c r="CO63" s="13">
        <v>1</v>
      </c>
      <c r="CP63" s="13">
        <v>1</v>
      </c>
      <c r="CQ63" s="13">
        <v>1</v>
      </c>
      <c r="CR63" s="13">
        <v>1</v>
      </c>
      <c r="CS63" s="13">
        <v>1</v>
      </c>
      <c r="CT63" s="13">
        <v>1</v>
      </c>
      <c r="CU63" s="13">
        <v>1</v>
      </c>
      <c r="CV63" s="13">
        <v>1</v>
      </c>
      <c r="CW63" s="13">
        <v>1</v>
      </c>
      <c r="CX63" s="13">
        <v>1</v>
      </c>
      <c r="CY63" s="13">
        <v>1</v>
      </c>
      <c r="CZ63" s="13">
        <v>1</v>
      </c>
      <c r="DA63" s="13">
        <v>1</v>
      </c>
      <c r="DB63" s="13">
        <v>1</v>
      </c>
      <c r="DC63" s="13">
        <v>1</v>
      </c>
      <c r="DD63" s="13">
        <v>1</v>
      </c>
      <c r="DE63" s="13">
        <v>1</v>
      </c>
      <c r="DF63" s="13">
        <v>1</v>
      </c>
      <c r="DG63" s="13">
        <v>1</v>
      </c>
      <c r="DH63" s="13">
        <v>1</v>
      </c>
      <c r="DI63" s="13">
        <v>1</v>
      </c>
      <c r="DJ63" s="13">
        <v>1</v>
      </c>
      <c r="DK63" s="13">
        <v>1</v>
      </c>
      <c r="DL63" s="13">
        <v>1</v>
      </c>
      <c r="DM63" s="13">
        <v>1</v>
      </c>
      <c r="DN63" s="13">
        <v>1</v>
      </c>
      <c r="DO63" s="13">
        <v>1</v>
      </c>
      <c r="DP63" s="13">
        <v>1</v>
      </c>
      <c r="DQ63" s="13">
        <v>1</v>
      </c>
      <c r="DR63" s="13">
        <v>1</v>
      </c>
      <c r="DS63" s="13">
        <v>1</v>
      </c>
      <c r="DT63" s="13">
        <v>1</v>
      </c>
      <c r="DU63" s="13">
        <v>1</v>
      </c>
      <c r="DV63" s="13">
        <v>1</v>
      </c>
      <c r="DW63" s="13">
        <v>1</v>
      </c>
      <c r="DX63" s="13">
        <v>1</v>
      </c>
      <c r="DY63" s="13">
        <v>1</v>
      </c>
      <c r="DZ63" s="13">
        <v>1</v>
      </c>
      <c r="EA63" s="13">
        <v>1</v>
      </c>
      <c r="EB63" s="13">
        <v>1</v>
      </c>
      <c r="EC63" s="13">
        <v>1</v>
      </c>
      <c r="ED63" s="13">
        <v>1</v>
      </c>
      <c r="EE63" s="13">
        <v>1</v>
      </c>
      <c r="EF63" s="13">
        <v>1</v>
      </c>
      <c r="EG63" s="13">
        <v>1</v>
      </c>
      <c r="EH63" s="13">
        <v>1</v>
      </c>
      <c r="EI63" s="13">
        <v>1</v>
      </c>
      <c r="EJ63" s="13">
        <v>1</v>
      </c>
      <c r="EK63" s="13">
        <v>1</v>
      </c>
      <c r="EL63" s="13">
        <v>1</v>
      </c>
      <c r="EM63" s="13">
        <v>1</v>
      </c>
      <c r="EN63" s="13">
        <v>1</v>
      </c>
      <c r="EO63" s="13">
        <v>1</v>
      </c>
      <c r="EP63" s="13">
        <v>1</v>
      </c>
      <c r="EQ63" s="13">
        <v>1</v>
      </c>
      <c r="ER63" s="13">
        <v>1</v>
      </c>
      <c r="ES63" s="13">
        <v>1</v>
      </c>
      <c r="ET63" s="13">
        <v>1</v>
      </c>
      <c r="EU63" s="13">
        <v>1</v>
      </c>
      <c r="EV63" s="13">
        <v>1</v>
      </c>
      <c r="EW63" s="13">
        <v>1</v>
      </c>
      <c r="EX63" s="13">
        <v>1</v>
      </c>
      <c r="EY63" s="13">
        <v>1</v>
      </c>
      <c r="EZ63" s="13">
        <v>1</v>
      </c>
      <c r="FA63" s="13">
        <v>1</v>
      </c>
      <c r="FB63" s="914">
        <v>1</v>
      </c>
      <c r="FC63" s="13">
        <v>1</v>
      </c>
      <c r="FD63" s="13">
        <v>1</v>
      </c>
      <c r="FE63" s="13">
        <v>1</v>
      </c>
      <c r="FF63" s="13">
        <v>1</v>
      </c>
      <c r="FG63" s="13">
        <v>1</v>
      </c>
      <c r="FH63" s="13">
        <v>1</v>
      </c>
      <c r="FI63" s="13">
        <v>1</v>
      </c>
      <c r="FJ63" s="13">
        <v>1</v>
      </c>
      <c r="FK63" s="13">
        <v>1</v>
      </c>
      <c r="FL63" s="13">
        <v>1</v>
      </c>
      <c r="FM63" s="13">
        <v>1</v>
      </c>
      <c r="FN63" s="13">
        <v>1</v>
      </c>
      <c r="FO63" s="13">
        <v>1</v>
      </c>
      <c r="FP63" s="13">
        <v>1</v>
      </c>
      <c r="FQ63" s="13">
        <v>1</v>
      </c>
      <c r="FR63" s="13">
        <v>1</v>
      </c>
      <c r="FS63" s="13">
        <v>1</v>
      </c>
      <c r="FT63" s="13">
        <v>1</v>
      </c>
      <c r="FU63" s="13">
        <v>1</v>
      </c>
      <c r="FV63" s="13">
        <v>1</v>
      </c>
      <c r="FW63" s="13">
        <v>1</v>
      </c>
      <c r="FX63" s="13">
        <v>1</v>
      </c>
      <c r="FY63" s="13">
        <v>1</v>
      </c>
      <c r="FZ63" s="13">
        <v>1</v>
      </c>
      <c r="GA63" s="13">
        <v>1</v>
      </c>
      <c r="GB63" s="13">
        <v>1</v>
      </c>
      <c r="GC63" s="13">
        <v>1</v>
      </c>
      <c r="GD63" s="13">
        <v>1</v>
      </c>
      <c r="GE63" s="13">
        <v>1</v>
      </c>
      <c r="GF63" s="13">
        <v>1</v>
      </c>
      <c r="GG63" s="13">
        <v>1</v>
      </c>
      <c r="GH63" s="13">
        <v>1</v>
      </c>
      <c r="GI63" s="13">
        <v>1</v>
      </c>
      <c r="GJ63" s="13">
        <v>1</v>
      </c>
      <c r="GK63" s="13">
        <v>1</v>
      </c>
      <c r="GL63" s="13">
        <v>1</v>
      </c>
      <c r="GM63" s="13">
        <v>1</v>
      </c>
      <c r="GN63" s="13">
        <v>1</v>
      </c>
      <c r="GO63" s="13">
        <v>1</v>
      </c>
      <c r="GP63" s="13">
        <v>1</v>
      </c>
      <c r="GQ63" s="13">
        <v>1</v>
      </c>
      <c r="GR63" s="13">
        <v>1</v>
      </c>
      <c r="GS63" s="13">
        <v>1</v>
      </c>
      <c r="GT63" s="13">
        <v>1</v>
      </c>
      <c r="GU63" s="13">
        <v>1</v>
      </c>
      <c r="GV63" s="13">
        <v>1</v>
      </c>
      <c r="GW63" s="13">
        <v>1</v>
      </c>
      <c r="GX63" s="13">
        <v>1</v>
      </c>
      <c r="GY63" s="13">
        <v>1</v>
      </c>
      <c r="GZ63" s="13">
        <v>1</v>
      </c>
      <c r="HA63" s="13">
        <v>1</v>
      </c>
      <c r="HB63" s="13">
        <v>1</v>
      </c>
      <c r="HC63" s="13">
        <v>1</v>
      </c>
      <c r="HD63" s="13">
        <v>1</v>
      </c>
      <c r="HE63" s="13">
        <v>1</v>
      </c>
      <c r="HF63" s="13">
        <v>1</v>
      </c>
      <c r="HG63" s="13">
        <v>1</v>
      </c>
      <c r="HH63" s="13">
        <v>1</v>
      </c>
      <c r="HI63" s="13">
        <v>1</v>
      </c>
      <c r="HJ63" s="13">
        <v>1</v>
      </c>
      <c r="HK63" s="13">
        <v>1</v>
      </c>
      <c r="HL63" s="13">
        <v>1</v>
      </c>
      <c r="HM63" s="13">
        <v>1</v>
      </c>
      <c r="HN63" s="13">
        <v>1</v>
      </c>
      <c r="HO63" s="13">
        <v>1</v>
      </c>
      <c r="HP63" s="13">
        <v>1</v>
      </c>
      <c r="HQ63" s="13">
        <v>1</v>
      </c>
      <c r="HR63" s="13">
        <v>1</v>
      </c>
      <c r="HS63" s="13">
        <v>1</v>
      </c>
      <c r="HT63" s="13">
        <v>1</v>
      </c>
      <c r="HU63" s="13">
        <v>1</v>
      </c>
      <c r="HV63" s="13">
        <v>1</v>
      </c>
      <c r="HW63" s="13">
        <v>1</v>
      </c>
      <c r="HX63" s="13">
        <v>1</v>
      </c>
      <c r="HY63" s="13">
        <v>1</v>
      </c>
      <c r="HZ63" s="13">
        <v>1</v>
      </c>
      <c r="IA63" s="13">
        <v>1</v>
      </c>
      <c r="IB63" s="13">
        <v>1</v>
      </c>
      <c r="IC63" s="13">
        <v>1</v>
      </c>
      <c r="ID63" s="13">
        <v>1</v>
      </c>
      <c r="IE63" s="13">
        <v>1</v>
      </c>
      <c r="IF63" s="13">
        <v>1</v>
      </c>
      <c r="IG63" s="13">
        <v>1</v>
      </c>
      <c r="IH63" s="13">
        <v>1</v>
      </c>
      <c r="II63" s="13">
        <v>1</v>
      </c>
      <c r="IJ63" s="13">
        <v>1</v>
      </c>
      <c r="IK63" s="13">
        <v>1</v>
      </c>
      <c r="IL63" s="13">
        <v>1</v>
      </c>
      <c r="IM63" s="13">
        <v>1</v>
      </c>
      <c r="IN63" s="13">
        <v>1</v>
      </c>
      <c r="IO63" s="13">
        <v>1</v>
      </c>
      <c r="IP63" s="13">
        <v>1</v>
      </c>
      <c r="IQ63" s="13">
        <v>1</v>
      </c>
      <c r="IR63" s="13">
        <v>1</v>
      </c>
      <c r="IS63" s="13">
        <v>1</v>
      </c>
      <c r="IT63" s="13">
        <v>1</v>
      </c>
      <c r="IU63" s="13">
        <v>1</v>
      </c>
      <c r="IV63" s="13">
        <v>1</v>
      </c>
      <c r="IW63" s="13">
        <v>1</v>
      </c>
      <c r="IX63" s="13">
        <v>1</v>
      </c>
      <c r="IY63" s="13">
        <v>1</v>
      </c>
      <c r="IZ63" s="13">
        <v>1</v>
      </c>
      <c r="JA63" s="13">
        <v>1</v>
      </c>
      <c r="JB63" s="13">
        <v>1</v>
      </c>
      <c r="JC63" s="13">
        <v>1</v>
      </c>
      <c r="JD63" s="13">
        <v>1</v>
      </c>
      <c r="JE63" s="13">
        <v>1</v>
      </c>
      <c r="JF63" s="13">
        <v>1</v>
      </c>
      <c r="JG63" s="13">
        <v>1</v>
      </c>
      <c r="JH63" s="13">
        <v>1</v>
      </c>
      <c r="JI63" s="13">
        <v>1</v>
      </c>
      <c r="JJ63" s="13">
        <v>1</v>
      </c>
      <c r="JK63" s="13">
        <v>1</v>
      </c>
      <c r="JL63" s="13">
        <v>1</v>
      </c>
      <c r="JM63" s="13">
        <v>1</v>
      </c>
      <c r="JN63" s="13">
        <v>1</v>
      </c>
      <c r="JO63" s="13">
        <v>1</v>
      </c>
      <c r="JP63" s="13">
        <v>1</v>
      </c>
      <c r="JQ63" s="13">
        <v>1</v>
      </c>
      <c r="JR63" s="13">
        <v>1</v>
      </c>
      <c r="JS63" s="13">
        <v>1</v>
      </c>
      <c r="JT63" s="13">
        <v>1</v>
      </c>
      <c r="JU63" s="13">
        <v>1</v>
      </c>
      <c r="JV63" s="13">
        <v>1</v>
      </c>
      <c r="JW63" s="13">
        <v>1</v>
      </c>
      <c r="JX63" s="13">
        <v>2</v>
      </c>
      <c r="JY63" s="13">
        <v>2</v>
      </c>
      <c r="JZ63" s="13">
        <v>2</v>
      </c>
      <c r="KA63" s="13">
        <v>2</v>
      </c>
      <c r="KB63" s="13">
        <v>2</v>
      </c>
      <c r="KC63" s="13">
        <v>2</v>
      </c>
      <c r="KD63" s="13">
        <v>2</v>
      </c>
      <c r="KE63" s="13">
        <v>2</v>
      </c>
      <c r="KF63" s="13">
        <v>2</v>
      </c>
      <c r="KG63" s="13">
        <v>2</v>
      </c>
      <c r="KH63" s="13">
        <v>2</v>
      </c>
      <c r="KI63" s="13">
        <v>2</v>
      </c>
      <c r="KJ63" s="13">
        <v>2</v>
      </c>
      <c r="KK63" s="13">
        <v>2</v>
      </c>
      <c r="KL63" s="13">
        <v>2</v>
      </c>
      <c r="KM63" s="13">
        <v>2</v>
      </c>
      <c r="KN63" s="13">
        <v>2</v>
      </c>
      <c r="KO63" s="13">
        <v>2</v>
      </c>
      <c r="KP63" s="13">
        <v>2</v>
      </c>
      <c r="KQ63" s="13">
        <v>2</v>
      </c>
      <c r="KR63" s="13">
        <v>2</v>
      </c>
      <c r="KS63" s="13">
        <v>2</v>
      </c>
      <c r="KT63" s="13">
        <v>2</v>
      </c>
      <c r="KU63" s="13">
        <v>2</v>
      </c>
      <c r="KV63" s="13">
        <v>2</v>
      </c>
      <c r="KW63" s="13">
        <v>2</v>
      </c>
      <c r="KX63" s="13">
        <v>2</v>
      </c>
      <c r="KY63" s="13">
        <v>2</v>
      </c>
      <c r="KZ63" s="13">
        <v>2</v>
      </c>
      <c r="LA63" s="13">
        <v>2</v>
      </c>
      <c r="LB63" s="13">
        <v>2</v>
      </c>
      <c r="LC63" s="13">
        <v>2</v>
      </c>
      <c r="LD63" s="13">
        <v>2</v>
      </c>
      <c r="LE63" s="13">
        <v>2</v>
      </c>
      <c r="LF63" s="13">
        <v>2</v>
      </c>
      <c r="LG63" s="13">
        <v>2</v>
      </c>
      <c r="LH63" s="13">
        <v>2</v>
      </c>
      <c r="LI63" s="13">
        <v>2</v>
      </c>
      <c r="LJ63" s="13">
        <v>1</v>
      </c>
      <c r="LK63" s="13">
        <v>1</v>
      </c>
      <c r="LL63" s="13">
        <v>1</v>
      </c>
      <c r="LM63" s="13">
        <v>1</v>
      </c>
      <c r="LN63" s="13">
        <v>1</v>
      </c>
      <c r="LO63" s="13">
        <v>1</v>
      </c>
      <c r="LP63" s="13">
        <v>1</v>
      </c>
      <c r="LQ63" s="13">
        <v>1</v>
      </c>
      <c r="LR63" s="13">
        <v>1</v>
      </c>
      <c r="LS63" s="13">
        <v>1</v>
      </c>
      <c r="LT63" s="13">
        <v>1</v>
      </c>
      <c r="LU63" s="13">
        <v>1</v>
      </c>
      <c r="LV63" s="13">
        <v>1</v>
      </c>
      <c r="LW63" s="13">
        <v>1</v>
      </c>
      <c r="LX63" s="13">
        <v>1</v>
      </c>
      <c r="LY63" s="13">
        <v>1</v>
      </c>
      <c r="LZ63" s="13">
        <v>1</v>
      </c>
      <c r="MA63" s="13">
        <v>1</v>
      </c>
      <c r="MB63" s="13">
        <v>1</v>
      </c>
      <c r="MC63" s="13">
        <v>1</v>
      </c>
      <c r="MD63" s="13">
        <v>1</v>
      </c>
      <c r="ME63" s="13">
        <v>1</v>
      </c>
      <c r="MF63" s="13">
        <v>1</v>
      </c>
      <c r="MG63" s="13">
        <v>1</v>
      </c>
      <c r="MH63" s="13">
        <v>1</v>
      </c>
      <c r="MI63" s="13">
        <v>1</v>
      </c>
      <c r="MJ63" s="13">
        <v>1</v>
      </c>
      <c r="MK63" s="13">
        <v>1</v>
      </c>
      <c r="ML63" s="13">
        <v>1</v>
      </c>
      <c r="MM63" s="13">
        <v>1</v>
      </c>
      <c r="MN63" s="13">
        <v>1</v>
      </c>
      <c r="MO63" s="13">
        <v>1</v>
      </c>
      <c r="MP63" s="13">
        <v>1</v>
      </c>
      <c r="MQ63" s="13">
        <v>1</v>
      </c>
      <c r="MR63" s="13">
        <v>1</v>
      </c>
      <c r="MS63" s="13">
        <v>1</v>
      </c>
      <c r="MT63" s="13">
        <v>1</v>
      </c>
      <c r="MU63" s="13">
        <v>1</v>
      </c>
      <c r="MV63" s="13">
        <v>1</v>
      </c>
      <c r="MW63" s="13">
        <v>1</v>
      </c>
      <c r="MX63" s="13">
        <v>1</v>
      </c>
      <c r="MY63" s="13">
        <v>1</v>
      </c>
      <c r="MZ63" s="13">
        <v>1</v>
      </c>
      <c r="NA63" s="13">
        <v>1</v>
      </c>
      <c r="NB63" s="13">
        <v>1</v>
      </c>
    </row>
    <row r="64" spans="1:366" ht="15">
      <c r="B64" s="10" t="s">
        <v>93</v>
      </c>
      <c r="C64" s="17">
        <f>SUM(C53:C63)</f>
        <v>6.9689269308834527</v>
      </c>
      <c r="D64" s="17">
        <f t="shared" ref="D64:P64" si="703">SUM(D53:D63)</f>
        <v>8.6291539365452401</v>
      </c>
      <c r="E64" s="17">
        <f t="shared" si="703"/>
        <v>8.6291539365452401</v>
      </c>
      <c r="F64" s="17">
        <f t="shared" si="703"/>
        <v>9.4047473560517023</v>
      </c>
      <c r="G64" s="17">
        <f t="shared" si="703"/>
        <v>8.6291539365452401</v>
      </c>
      <c r="H64" s="17">
        <f t="shared" si="703"/>
        <v>6.7254246341202863</v>
      </c>
      <c r="I64" s="17">
        <f t="shared" si="703"/>
        <v>9.0757077235338102</v>
      </c>
      <c r="J64" s="17">
        <f t="shared" si="703"/>
        <v>12.013561585300716</v>
      </c>
      <c r="K64" s="17">
        <f t="shared" si="703"/>
        <v>9.4047473560517023</v>
      </c>
      <c r="L64" s="17">
        <f t="shared" si="703"/>
        <v>8.6291539365452401</v>
      </c>
      <c r="M64" s="17">
        <f t="shared" si="703"/>
        <v>8.6291539365452401</v>
      </c>
      <c r="N64" s="17">
        <f t="shared" si="703"/>
        <v>9.4047473560517023</v>
      </c>
      <c r="O64" s="17">
        <f t="shared" si="703"/>
        <v>11.425990812947335</v>
      </c>
      <c r="P64" s="17">
        <f t="shared" si="703"/>
        <v>17.301698536481144</v>
      </c>
      <c r="Q64" s="17">
        <f>SUM(Q53:Q63)</f>
        <v>16.126556991774383</v>
      </c>
      <c r="R64" s="17">
        <f t="shared" ref="R64" si="704">SUM(R53:R63)</f>
        <v>24.141022326674495</v>
      </c>
      <c r="S64" s="17">
        <f t="shared" ref="S64" si="705">SUM(S53:S63)</f>
        <v>14.058307873090477</v>
      </c>
      <c r="T64" s="17">
        <f t="shared" ref="T64" si="706">SUM(T53:T63)</f>
        <v>3.2</v>
      </c>
      <c r="U64" s="17">
        <f t="shared" ref="U64" si="707">SUM(U53:U63)</f>
        <v>14.833901292596943</v>
      </c>
      <c r="V64" s="17">
        <f t="shared" ref="V64" si="708">SUM(V53:V63)</f>
        <v>11.425990812947335</v>
      </c>
      <c r="W64" s="17">
        <f t="shared" ref="W64" si="709">SUM(W53:W63)</f>
        <v>11.425990812947335</v>
      </c>
      <c r="X64" s="17">
        <f t="shared" ref="X64" si="710">SUM(X53:X63)</f>
        <v>12.013561585300716</v>
      </c>
      <c r="Y64" s="17">
        <f t="shared" ref="Y64" si="711">SUM(Y53:Y63)</f>
        <v>17.16068155111633</v>
      </c>
      <c r="Z64" s="17">
        <f t="shared" ref="Z64" si="712">SUM(Z53:Z63)</f>
        <v>7.8535605170387779</v>
      </c>
      <c r="AA64" s="17">
        <f t="shared" ref="AA64" si="713">SUM(AA53:AA63)</f>
        <v>9.4047473560517023</v>
      </c>
      <c r="AB64" s="17">
        <f t="shared" ref="AB64" si="714">SUM(AB53:AB63)</f>
        <v>9.4047473560517023</v>
      </c>
      <c r="AC64" s="17">
        <f t="shared" ref="AC64" si="715">SUM(AC53:AC63)</f>
        <v>11.425990812947335</v>
      </c>
      <c r="AD64" s="17">
        <f t="shared" ref="AD64" si="716">SUM(AD53:AD63)</f>
        <v>11.425990812947335</v>
      </c>
      <c r="AE64" s="17">
        <f t="shared" ref="AE64" si="717">SUM(AE53:AE63)</f>
        <v>12.013561585300716</v>
      </c>
      <c r="AF64" s="17">
        <f t="shared" ref="AF64" si="718">SUM(AF53:AF63)</f>
        <v>16.385088131609869</v>
      </c>
      <c r="AG64" s="17">
        <f t="shared" ref="AG64" si="719">SUM(AG53:AG63)</f>
        <v>10.180340775558165</v>
      </c>
      <c r="AH64" s="17">
        <f t="shared" ref="AH64" si="720">SUM(AH53:AH63)</f>
        <v>9.4047473560517023</v>
      </c>
      <c r="AI64" s="17">
        <f t="shared" ref="AI64" si="721">SUM(AI53:AI63)</f>
        <v>7.8535605170387779</v>
      </c>
      <c r="AJ64" s="17">
        <f>SUM(AJ53:AJ63)</f>
        <v>9.0757077235338102</v>
      </c>
      <c r="AK64" s="17">
        <f t="shared" ref="AK64" si="722">SUM(AK53:AK63)</f>
        <v>11.425990812947335</v>
      </c>
      <c r="AL64" s="17">
        <f t="shared" ref="AL64" si="723">SUM(AL53:AL63)</f>
        <v>13.188703130007477</v>
      </c>
      <c r="AM64" s="17">
        <f t="shared" ref="AM64" si="724">SUM(AM53:AM63)</f>
        <v>16.385088131609869</v>
      </c>
      <c r="AN64" s="17">
        <f t="shared" ref="AN64" si="725">SUM(AN53:AN63)</f>
        <v>12.507121034077555</v>
      </c>
      <c r="AO64" s="17">
        <f t="shared" ref="AO64" si="726">SUM(AO53:AO63)</f>
        <v>12.507121034077555</v>
      </c>
      <c r="AP64" s="17">
        <f t="shared" ref="AP64" si="727">SUM(AP53:AP63)</f>
        <v>10.955934195064629</v>
      </c>
      <c r="AQ64" s="17">
        <f t="shared" ref="AQ64" si="728">SUM(AQ53:AQ63)</f>
        <v>17.301698536481144</v>
      </c>
      <c r="AR64" s="17">
        <f t="shared" ref="AR64" si="729">SUM(AR53:AR63)</f>
        <v>17.301698536481144</v>
      </c>
      <c r="AS64" s="17">
        <f t="shared" ref="AS64" si="730">SUM(AS53:AS63)</f>
        <v>14.951415447067621</v>
      </c>
      <c r="AT64" s="17">
        <f t="shared" ref="AT64" si="731">SUM(AT53:AT63)</f>
        <v>24.916615746180955</v>
      </c>
      <c r="AU64" s="17">
        <f t="shared" ref="AU64" si="732">SUM(AU53:AU63)</f>
        <v>12.507121034077555</v>
      </c>
      <c r="AV64" s="17">
        <f t="shared" ref="AV64" si="733">SUM(AV53:AV63)</f>
        <v>13.282714453584017</v>
      </c>
      <c r="AW64" s="17">
        <f t="shared" ref="AW64" si="734">SUM(AW53:AW63)</f>
        <v>9.4047473560517023</v>
      </c>
      <c r="AX64" s="17">
        <f t="shared" ref="AX64" si="735">SUM(AX53:AX63)</f>
        <v>14.951415447067621</v>
      </c>
      <c r="AY64" s="17">
        <f t="shared" ref="AY64" si="736">SUM(AY53:AY63)</f>
        <v>19.65198162589467</v>
      </c>
      <c r="AZ64" s="17">
        <f t="shared" ref="AZ64" si="737">SUM(AZ53:AZ63)</f>
        <v>17.301698536481144</v>
      </c>
      <c r="BA64" s="17">
        <f>SUM(BA53:BA63)</f>
        <v>26.467802585193887</v>
      </c>
      <c r="BB64" s="17">
        <f t="shared" ref="BB64" si="738">SUM(BB53:BB63)</f>
        <v>13.670511163337247</v>
      </c>
      <c r="BC64" s="17">
        <f t="shared" ref="BC64" si="739">SUM(BC53:BC63)</f>
        <v>14.058307873090477</v>
      </c>
      <c r="BD64" s="17">
        <f t="shared" ref="BD64" si="740">SUM(BD53:BD63)</f>
        <v>14.058307873090477</v>
      </c>
      <c r="BE64" s="17">
        <f t="shared" ref="BE64" si="741">SUM(BE53:BE63)</f>
        <v>10.250849268240572</v>
      </c>
      <c r="BF64" s="17">
        <f t="shared" ref="BF64" si="742">SUM(BF53:BF63)</f>
        <v>10.250849268240572</v>
      </c>
      <c r="BG64" s="17">
        <f t="shared" ref="BG64" si="743">SUM(BG53:BG63)</f>
        <v>12.013561585300716</v>
      </c>
      <c r="BH64" s="17">
        <f t="shared" ref="BH64" si="744">SUM(BH53:BH63)</f>
        <v>14.833901292596943</v>
      </c>
      <c r="BI64" s="17">
        <f t="shared" ref="BI64" si="745">SUM(BI53:BI63)</f>
        <v>10.955934195064629</v>
      </c>
      <c r="BJ64" s="17">
        <f t="shared" ref="BJ64" si="746">SUM(BJ53:BJ63)</f>
        <v>10.955934195064629</v>
      </c>
      <c r="BK64" s="17">
        <f t="shared" ref="BK64" si="747">SUM(BK53:BK63)</f>
        <v>10.955934195064629</v>
      </c>
      <c r="BL64" s="17">
        <f t="shared" ref="BL64" si="748">SUM(BL53:BL63)</f>
        <v>11.425990812947335</v>
      </c>
      <c r="BM64" s="17">
        <f t="shared" ref="BM64" si="749">SUM(BM53:BM63)</f>
        <v>17.301698536481144</v>
      </c>
      <c r="BN64" s="17">
        <f t="shared" ref="BN64" si="750">SUM(BN53:BN63)</f>
        <v>17.889269308834521</v>
      </c>
      <c r="BO64" s="17">
        <f t="shared" ref="BO64" si="751">SUM(BO53:BO63)</f>
        <v>21.038648648648646</v>
      </c>
      <c r="BP64" s="17">
        <f t="shared" ref="BP64" si="752">SUM(BP53:BP63)</f>
        <v>13.282714453584017</v>
      </c>
      <c r="BQ64" s="17">
        <f t="shared" ref="BQ64" si="753">SUM(BQ53:BQ63)</f>
        <v>13.282714453584017</v>
      </c>
      <c r="BR64" s="17">
        <f t="shared" ref="BR64" si="754">SUM(BR53:BR63)</f>
        <v>11.731527614571091</v>
      </c>
      <c r="BS64" s="17">
        <f t="shared" ref="BS64" si="755">SUM(BS53:BS63)</f>
        <v>14.951415447067621</v>
      </c>
      <c r="BT64" s="17">
        <f t="shared" ref="BT64" si="756">SUM(BT53:BT63)</f>
        <v>17.889269308834521</v>
      </c>
      <c r="BU64" s="17">
        <f t="shared" ref="BU64" si="757">SUM(BU53:BU63)</f>
        <v>14.951415447067621</v>
      </c>
      <c r="BV64" s="17">
        <f t="shared" ref="BV64" si="758">SUM(BV53:BV63)</f>
        <v>14.058307873090477</v>
      </c>
      <c r="BW64" s="17">
        <f t="shared" ref="BW64" si="759">SUM(BW53:BW63)</f>
        <v>10.180340775558165</v>
      </c>
      <c r="BX64" s="17">
        <f>SUM(BX53:BX63)</f>
        <v>10.180340775558165</v>
      </c>
      <c r="BY64" s="17">
        <f t="shared" ref="BY64" si="760">SUM(BY53:BY63)</f>
        <v>9.4047473560517023</v>
      </c>
      <c r="BZ64" s="17">
        <f t="shared" ref="BZ64" si="761">SUM(BZ53:BZ63)</f>
        <v>10.250849268240572</v>
      </c>
      <c r="CA64" s="17">
        <f t="shared" ref="CA64" si="762">SUM(CA53:CA63)</f>
        <v>17.301698536481144</v>
      </c>
      <c r="CB64" s="17">
        <f t="shared" ref="CB64" si="763">SUM(CB53:CB63)</f>
        <v>3.2</v>
      </c>
      <c r="CC64" s="17">
        <f t="shared" ref="CC64" si="764">SUM(CC53:CC63)</f>
        <v>18.711868390129254</v>
      </c>
      <c r="CD64" s="17">
        <f t="shared" ref="CD64" si="765">SUM(CD53:CD63)</f>
        <v>10.955934195064629</v>
      </c>
      <c r="CE64" s="17">
        <f t="shared" ref="CE64" si="766">SUM(CE53:CE63)</f>
        <v>14.833901292596943</v>
      </c>
      <c r="CF64" s="17">
        <f t="shared" ref="CF64" si="767">SUM(CF53:CF63)</f>
        <v>19.487461809635722</v>
      </c>
      <c r="CG64" s="17">
        <f t="shared" ref="CG64" si="768">SUM(CG53:CG63)</f>
        <v>32.578538617669047</v>
      </c>
      <c r="CH64" s="17">
        <f t="shared" ref="CH64" si="769">SUM(CH53:CH63)</f>
        <v>22.002264715308197</v>
      </c>
      <c r="CI64" s="17">
        <f t="shared" ref="CI64" si="770">SUM(CI53:CI63)</f>
        <v>19.65198162589467</v>
      </c>
      <c r="CJ64" s="17">
        <f t="shared" ref="CJ64" si="771">SUM(CJ53:CJ63)</f>
        <v>31.12136310223266</v>
      </c>
      <c r="CK64" s="17">
        <f t="shared" ref="CK64" si="772">SUM(CK53:CK63)</f>
        <v>18.711868390129254</v>
      </c>
      <c r="CL64" s="17">
        <f t="shared" ref="CL64" si="773">SUM(CL53:CL63)</f>
        <v>18.711868390129254</v>
      </c>
      <c r="CM64" s="17">
        <f t="shared" ref="CM64" si="774">SUM(CM53:CM63)</f>
        <v>28.018989424206808</v>
      </c>
      <c r="CN64" s="17">
        <f t="shared" ref="CN64" si="775">SUM(CN53:CN63)</f>
        <v>29.053113983548766</v>
      </c>
      <c r="CO64" s="17">
        <f t="shared" ref="CO64" si="776">SUM(CO53:CO63)</f>
        <v>22.002264715308197</v>
      </c>
      <c r="CP64" s="17">
        <f t="shared" ref="CP64" si="777">SUM(CP53:CP63)</f>
        <v>19.65198162589467</v>
      </c>
      <c r="CQ64" s="17">
        <f t="shared" ref="CQ64" si="778">SUM(CQ53:CQ63)</f>
        <v>31.12136310223266</v>
      </c>
      <c r="CR64" s="17">
        <f t="shared" ref="CR64" si="779">SUM(CR53:CR63)</f>
        <v>23.365428907168035</v>
      </c>
      <c r="CS64" s="17">
        <f t="shared" ref="CS64" si="780">SUM(CS53:CS63)</f>
        <v>23.365428907168035</v>
      </c>
      <c r="CT64" s="17">
        <f>SUM(CT53:CT63)</f>
        <v>23.365428907168035</v>
      </c>
      <c r="CU64" s="17">
        <f t="shared" ref="CU64" si="781">SUM(CU53:CU63)</f>
        <v>20.827123170601432</v>
      </c>
      <c r="CV64" s="17">
        <f t="shared" ref="CV64" si="782">SUM(CV53:CV63)</f>
        <v>20.827123170601432</v>
      </c>
      <c r="CW64" s="17">
        <f t="shared" ref="CW64" si="783">SUM(CW53:CW63)</f>
        <v>3.2</v>
      </c>
      <c r="CX64" s="17">
        <f t="shared" ref="CX64" si="784">SUM(CX53:CX63)</f>
        <v>28.018989424206808</v>
      </c>
      <c r="CY64" s="17">
        <f t="shared" ref="CY64" si="785">SUM(CY53:CY63)</f>
        <v>14.058307873090477</v>
      </c>
      <c r="CZ64" s="17">
        <f t="shared" ref="CZ64" si="786">SUM(CZ53:CZ63)</f>
        <v>10.955934195064629</v>
      </c>
      <c r="DA64" s="17">
        <f t="shared" ref="DA64" si="787">SUM(DA53:DA63)</f>
        <v>10.180340775558165</v>
      </c>
      <c r="DB64" s="17">
        <f t="shared" ref="DB64" si="788">SUM(DB53:DB63)</f>
        <v>20.827123170601432</v>
      </c>
      <c r="DC64" s="17">
        <f t="shared" ref="DC64" si="789">SUM(DC53:DC63)</f>
        <v>20.827123170601432</v>
      </c>
      <c r="DD64" s="17">
        <f t="shared" ref="DD64" si="790">SUM(DD53:DD63)</f>
        <v>19.65198162589467</v>
      </c>
      <c r="DE64" s="17">
        <f t="shared" ref="DE64" si="791">SUM(DE53:DE63)</f>
        <v>28.018989424206808</v>
      </c>
      <c r="DF64" s="17">
        <f t="shared" ref="DF64:DG64" si="792">SUM(DF53:DF63)</f>
        <v>23.365428907168035</v>
      </c>
      <c r="DG64" s="17">
        <f t="shared" si="792"/>
        <v>21.81424206815511</v>
      </c>
      <c r="DH64" s="17">
        <f t="shared" ref="DH64" si="793">SUM(DH53:DH63)</f>
        <v>21.038648648648646</v>
      </c>
      <c r="DI64" s="17">
        <f t="shared" ref="DI64" si="794">SUM(DI53:DI63)</f>
        <v>26.702830894135243</v>
      </c>
      <c r="DJ64" s="17">
        <f t="shared" ref="DJ64" si="795">SUM(DJ53:DJ63)</f>
        <v>26.702830894135243</v>
      </c>
      <c r="DK64" s="17">
        <f t="shared" ref="DK64" si="796">SUM(DK53:DK63)</f>
        <v>22.002264715308197</v>
      </c>
      <c r="DL64" s="17">
        <f t="shared" ref="DL64" si="797">SUM(DL53:DL63)</f>
        <v>31.12136310223266</v>
      </c>
      <c r="DM64" s="17">
        <f t="shared" ref="DM64" si="798">SUM(DM53:DM63)</f>
        <v>28.018989424206808</v>
      </c>
      <c r="DN64" s="17">
        <f t="shared" ref="DN64" si="799">SUM(DN53:DN63)</f>
        <v>26.467802585193887</v>
      </c>
      <c r="DO64" s="17">
        <f>SUM(DO53:DO63)</f>
        <v>21.81424206815511</v>
      </c>
      <c r="DP64" s="17">
        <f t="shared" ref="DP64" si="800">SUM(DP53:DP63)</f>
        <v>26.702830894135243</v>
      </c>
      <c r="DQ64" s="17">
        <f t="shared" ref="DQ64" si="801">SUM(DQ53:DQ63)</f>
        <v>19.65198162589467</v>
      </c>
      <c r="DR64" s="17">
        <f t="shared" ref="DR64" si="802">SUM(DR53:DR63)</f>
        <v>16.71412776412776</v>
      </c>
      <c r="DS64" s="17">
        <f t="shared" ref="DS64" si="803">SUM(DS53:DS63)</f>
        <v>10.955934195064629</v>
      </c>
      <c r="DT64" s="17">
        <f t="shared" ref="DT64" si="804">SUM(DT53:DT63)</f>
        <v>10.955934195064629</v>
      </c>
      <c r="DU64" s="17">
        <f t="shared" ref="DU64" si="805">SUM(DU53:DU63)</f>
        <v>8.6291539365452401</v>
      </c>
      <c r="DV64" s="17">
        <f t="shared" ref="DV64" si="806">SUM(DV53:DV63)</f>
        <v>10.955934195064629</v>
      </c>
      <c r="DW64" s="17">
        <f t="shared" ref="DW64" si="807">SUM(DW53:DW63)</f>
        <v>14.951415447067621</v>
      </c>
      <c r="DX64" s="17">
        <f t="shared" ref="DX64" si="808">SUM(DX53:DX63)</f>
        <v>14.951415447067621</v>
      </c>
      <c r="DY64" s="17">
        <f t="shared" ref="DY64" si="809">SUM(DY53:DY63)</f>
        <v>12.013561585300716</v>
      </c>
      <c r="DZ64" s="17">
        <f t="shared" ref="DZ64" si="810">SUM(DZ53:DZ63)</f>
        <v>11.731527614571091</v>
      </c>
      <c r="EA64" s="17">
        <f t="shared" ref="EA64" si="811">SUM(EA53:EA63)</f>
        <v>10.955934195064629</v>
      </c>
      <c r="EB64" s="17">
        <f t="shared" ref="EB64" si="812">SUM(EB53:EB63)</f>
        <v>9.4047473560517023</v>
      </c>
      <c r="EC64" s="17">
        <f t="shared" ref="EC64" si="813">SUM(EC53:EC63)</f>
        <v>10.955934195064629</v>
      </c>
      <c r="ED64" s="17">
        <f t="shared" ref="ED64" si="814">SUM(ED53:ED63)</f>
        <v>10.838420040593952</v>
      </c>
      <c r="EE64" s="17">
        <f>SUM(EE53:EE63)</f>
        <v>13.776273902360858</v>
      </c>
      <c r="EF64" s="17">
        <f t="shared" ref="EF64" si="815">SUM(EF53:EF63)</f>
        <v>3.2</v>
      </c>
      <c r="EG64" s="17">
        <f t="shared" ref="EG64" si="816">SUM(EG53:EG63)</f>
        <v>22.589835487661574</v>
      </c>
      <c r="EH64" s="17">
        <f t="shared" ref="EH64" si="817">SUM(EH53:EH63)</f>
        <v>18.711868390129254</v>
      </c>
      <c r="EI64" s="17">
        <f t="shared" ref="EI64" si="818">SUM(EI53:EI63)</f>
        <v>14.833901292596943</v>
      </c>
      <c r="EJ64" s="17">
        <f t="shared" ref="EJ64" si="819">SUM(EJ53:EJ63)</f>
        <v>10.955934195064629</v>
      </c>
      <c r="EK64" s="17">
        <f t="shared" ref="EK64" si="820">SUM(EK53:EK63)</f>
        <v>16.126556991774383</v>
      </c>
      <c r="EL64" s="17">
        <f t="shared" ref="EL64" si="821">SUM(EL53:EL63)</f>
        <v>20.827123170601432</v>
      </c>
      <c r="EM64" s="17">
        <f t="shared" ref="EM64" si="822">SUM(EM53:EM63)</f>
        <v>20.827123170601432</v>
      </c>
      <c r="EN64" s="17">
        <f t="shared" ref="EN64" si="823">SUM(EN53:EN63)</f>
        <v>34.223736780258513</v>
      </c>
      <c r="EO64" s="17">
        <f t="shared" ref="EO64" si="824">SUM(EO53:EO63)</f>
        <v>22.589835487661574</v>
      </c>
      <c r="EP64" s="17">
        <f t="shared" ref="EP64" si="825">SUM(EP53:EP63)</f>
        <v>22.589835487661574</v>
      </c>
      <c r="EQ64" s="17">
        <f t="shared" ref="EQ64" si="826">SUM(EQ53:EQ63)</f>
        <v>21.81424206815511</v>
      </c>
      <c r="ER64" s="17">
        <f t="shared" ref="ER64" si="827">SUM(ER53:ER63)</f>
        <v>29.053113983548766</v>
      </c>
      <c r="ES64" s="17">
        <f t="shared" ref="ES64" si="828">SUM(ES53:ES63)</f>
        <v>26.702830894135243</v>
      </c>
      <c r="ET64" s="17">
        <f t="shared" ref="ET64" si="829">SUM(ET53:ET63)</f>
        <v>23.764977032368336</v>
      </c>
      <c r="EU64" s="17">
        <f t="shared" ref="EU64" si="830">SUM(EU53:EU63)</f>
        <v>34.223736780258513</v>
      </c>
      <c r="EV64" s="17">
        <f t="shared" ref="EV64" si="831">SUM(EV53:EV63)</f>
        <v>32.672549941245592</v>
      </c>
      <c r="EW64" s="17">
        <f t="shared" ref="EW64" si="832">SUM(EW53:EW63)</f>
        <v>22.589835487661574</v>
      </c>
      <c r="EX64" s="17">
        <f>SUM(EX53:EX63)</f>
        <v>34.223736780258513</v>
      </c>
      <c r="EY64" s="17">
        <f t="shared" ref="EY64" si="833">SUM(EY53:EY63)</f>
        <v>44.329954064736675</v>
      </c>
      <c r="EZ64" s="17">
        <f t="shared" ref="EZ64" si="834">SUM(EZ53:EZ63)</f>
        <v>32.578538617669047</v>
      </c>
      <c r="FA64" s="17">
        <f t="shared" ref="FA64" si="835">SUM(FA53:FA63)</f>
        <v>23.764977032368336</v>
      </c>
      <c r="FB64" s="17">
        <f t="shared" ref="FB64" si="836">SUM(FB53:FB63)</f>
        <v>34.223736780258513</v>
      </c>
      <c r="FC64" s="17">
        <f t="shared" ref="FC64" si="837">SUM(FC53:FC63)</f>
        <v>30.345769682726196</v>
      </c>
      <c r="FD64" s="17">
        <f t="shared" ref="FD64" si="838">SUM(FD53:FD63)</f>
        <v>22.589835487661574</v>
      </c>
      <c r="FE64" s="17">
        <f t="shared" ref="FE64" si="839">SUM(FE53:FE63)</f>
        <v>23.365428907168035</v>
      </c>
      <c r="FF64" s="17">
        <f t="shared" ref="FF64" si="840">SUM(FF53:FF63)</f>
        <v>32.578538617669047</v>
      </c>
      <c r="FG64" s="17">
        <f t="shared" ref="FG64" si="841">SUM(FG53:FG63)</f>
        <v>26.702830894135243</v>
      </c>
      <c r="FH64" s="17">
        <f t="shared" ref="FH64" si="842">SUM(FH53:FH63)</f>
        <v>20.827123170601432</v>
      </c>
      <c r="FI64" s="17">
        <f t="shared" ref="FI64" si="843">SUM(FI53:FI63)</f>
        <v>24.141022326674495</v>
      </c>
      <c r="FJ64" s="17">
        <f t="shared" ref="FJ64" si="844">SUM(FJ53:FJ63)</f>
        <v>19.487461809635722</v>
      </c>
      <c r="FK64" s="17">
        <f t="shared" ref="FK64" si="845">SUM(FK53:FK63)</f>
        <v>18.711868390129254</v>
      </c>
      <c r="FL64" s="17">
        <f t="shared" ref="FL64" si="846">SUM(FL53:FL63)</f>
        <v>15.609494712103404</v>
      </c>
      <c r="FM64" s="17">
        <f t="shared" ref="FM64" si="847">SUM(FM53:FM63)</f>
        <v>10.250849268240572</v>
      </c>
      <c r="FN64" s="17">
        <f t="shared" ref="FN64" si="848">SUM(FN53:FN63)</f>
        <v>12.601132357654098</v>
      </c>
      <c r="FO64" s="17">
        <f>SUM(FO53:FO63)</f>
        <v>12.601132357654098</v>
      </c>
      <c r="FP64" s="17">
        <f t="shared" ref="FP64" si="849">SUM(FP53:FP63)</f>
        <v>10.955934195064629</v>
      </c>
      <c r="FQ64" s="17">
        <f t="shared" ref="FQ64" si="850">SUM(FQ53:FQ63)</f>
        <v>9.4047473560517023</v>
      </c>
      <c r="FR64" s="17">
        <f t="shared" ref="FR64" si="851">SUM(FR53:FR63)</f>
        <v>10.180340775558165</v>
      </c>
      <c r="FS64" s="17">
        <f t="shared" ref="FS64" si="852">SUM(FS53:FS63)</f>
        <v>9.4047473560517023</v>
      </c>
      <c r="FT64" s="17">
        <f t="shared" ref="FT64" si="853">SUM(FT53:FT63)</f>
        <v>12.601132357654098</v>
      </c>
      <c r="FU64" s="17">
        <f t="shared" ref="FU64" si="854">SUM(FU53:FU63)</f>
        <v>12.601132357654098</v>
      </c>
      <c r="FV64" s="17">
        <f t="shared" ref="FV64" si="855">SUM(FV53:FV63)</f>
        <v>12.601132357654098</v>
      </c>
      <c r="FW64" s="17">
        <f t="shared" ref="FW64" si="856">SUM(FW53:FW63)</f>
        <v>15.609494712103404</v>
      </c>
      <c r="FX64" s="17">
        <f t="shared" ref="FX64" si="857">SUM(FX53:FX63)</f>
        <v>10.955934195064629</v>
      </c>
      <c r="FY64" s="17">
        <f t="shared" ref="FY64" si="858">SUM(FY53:FY63)</f>
        <v>10.955934195064629</v>
      </c>
      <c r="FZ64" s="17">
        <f t="shared" ref="FZ64" si="859">SUM(FZ53:FZ63)</f>
        <v>10.955934195064629</v>
      </c>
      <c r="GA64" s="17">
        <f t="shared" ref="GA64" si="860">SUM(GA53:GA63)</f>
        <v>12.601132357654098</v>
      </c>
      <c r="GB64" s="17">
        <f t="shared" ref="GB64" si="861">SUM(GB53:GB63)</f>
        <v>12.601132357654098</v>
      </c>
      <c r="GC64" s="17">
        <f t="shared" ref="GC64" si="862">SUM(GC53:GC63)</f>
        <v>12.013561585300716</v>
      </c>
      <c r="GD64" s="17">
        <f t="shared" ref="GD64" si="863">SUM(GD53:GD63)</f>
        <v>17.16068155111633</v>
      </c>
      <c r="GE64" s="17">
        <f t="shared" ref="GE64" si="864">SUM(GE53:GE63)</f>
        <v>10.180340775558165</v>
      </c>
      <c r="GF64" s="17">
        <f t="shared" ref="GF64" si="865">SUM(GF53:GF63)</f>
        <v>8.6291539365452401</v>
      </c>
      <c r="GG64" s="17">
        <f t="shared" ref="GG64" si="866">SUM(GG53:GG63)</f>
        <v>9.4047473560517023</v>
      </c>
      <c r="GH64" s="17">
        <f t="shared" ref="GH64" si="867">SUM(GH53:GH63)</f>
        <v>10.250849268240572</v>
      </c>
      <c r="GI64" s="17">
        <f t="shared" ref="GI64" si="868">SUM(GI53:GI63)</f>
        <v>11.425990812947335</v>
      </c>
      <c r="GJ64" s="17">
        <f t="shared" ref="GJ64" si="869">SUM(GJ53:GJ63)</f>
        <v>17.889269308834521</v>
      </c>
      <c r="GK64" s="17">
        <f t="shared" ref="GK64" si="870">SUM(GK53:GK63)</f>
        <v>17.936274970622794</v>
      </c>
      <c r="GL64" s="17">
        <f>SUM(GL53:GL63)</f>
        <v>12.507121034077555</v>
      </c>
      <c r="GM64" s="17">
        <f t="shared" ref="GM64" si="871">SUM(GM53:GM63)</f>
        <v>8.6291539365452401</v>
      </c>
      <c r="GN64" s="17">
        <f t="shared" ref="GN64" si="872">SUM(GN53:GN63)</f>
        <v>10.955934195064629</v>
      </c>
      <c r="GO64" s="17">
        <f t="shared" ref="GO64" si="873">SUM(GO53:GO63)</f>
        <v>11.425990812947335</v>
      </c>
      <c r="GP64" s="17">
        <f t="shared" ref="GP64" si="874">SUM(GP53:GP63)</f>
        <v>12.601132357654098</v>
      </c>
      <c r="GQ64" s="17">
        <f t="shared" ref="GQ64" si="875">SUM(GQ53:GQ63)</f>
        <v>12.013561585300716</v>
      </c>
      <c r="GR64" s="17">
        <f t="shared" ref="GR64" si="876">SUM(GR53:GR63)</f>
        <v>11.731527614571091</v>
      </c>
      <c r="GS64" s="17">
        <f t="shared" ref="GS64" si="877">SUM(GS53:GS63)</f>
        <v>11.731527614571091</v>
      </c>
      <c r="GT64" s="17">
        <f t="shared" ref="GT64" si="878">SUM(GT53:GT63)</f>
        <v>11.731527614571091</v>
      </c>
      <c r="GU64" s="17">
        <f t="shared" ref="GU64" si="879">SUM(GU53:GU63)</f>
        <v>14.833901292596943</v>
      </c>
      <c r="GV64" s="17">
        <f t="shared" ref="GV64" si="880">SUM(GV53:GV63)</f>
        <v>19.65198162589467</v>
      </c>
      <c r="GW64" s="17">
        <f t="shared" ref="GW64" si="881">SUM(GW53:GW63)</f>
        <v>19.65198162589467</v>
      </c>
      <c r="GX64" s="17">
        <f t="shared" ref="GX64" si="882">SUM(GX53:GX63)</f>
        <v>20.827123170601432</v>
      </c>
      <c r="GY64" s="17">
        <f t="shared" ref="GY64" si="883">SUM(GY53:GY63)</f>
        <v>28.794582843713275</v>
      </c>
      <c r="GZ64" s="17">
        <f t="shared" ref="GZ64" si="884">SUM(GZ53:GZ63)</f>
        <v>26.467802585193887</v>
      </c>
      <c r="HA64" s="17">
        <f t="shared" ref="HA64" si="885">SUM(HA53:HA63)</f>
        <v>24.916615746180955</v>
      </c>
      <c r="HB64" s="17">
        <f t="shared" ref="HB64" si="886">SUM(HB53:HB63)</f>
        <v>23.365428907168035</v>
      </c>
      <c r="HC64" s="17">
        <f t="shared" ref="HC64" si="887">SUM(HC53:HC63)</f>
        <v>26.702830894135243</v>
      </c>
      <c r="HD64" s="17">
        <f t="shared" ref="HD64" si="888">SUM(HD53:HD63)</f>
        <v>26.702830894135243</v>
      </c>
      <c r="HE64" s="17">
        <f t="shared" ref="HE64" si="889">SUM(HE53:HE63)</f>
        <v>23.764977032368336</v>
      </c>
      <c r="HF64" s="17">
        <f t="shared" ref="HF64" si="890">SUM(HF53:HF63)</f>
        <v>31.12136310223266</v>
      </c>
      <c r="HG64" s="17">
        <f t="shared" ref="HG64" si="891">SUM(HG53:HG63)</f>
        <v>30.345769682726196</v>
      </c>
      <c r="HH64" s="17">
        <f>SUM(HH53:HH63)</f>
        <v>26.467802585193887</v>
      </c>
      <c r="HI64" s="17">
        <f t="shared" ref="HI64" si="892">SUM(HI53:HI63)</f>
        <v>26.467802585193887</v>
      </c>
      <c r="HJ64" s="17">
        <f t="shared" ref="HJ64" si="893">SUM(HJ53:HJ63)</f>
        <v>33.753680162375815</v>
      </c>
      <c r="HK64" s="17">
        <f t="shared" ref="HK64" si="894">SUM(HK53:HK63)</f>
        <v>26.702830894135243</v>
      </c>
      <c r="HL64" s="17">
        <f t="shared" ref="HL64" si="895">SUM(HL53:HL63)</f>
        <v>23.764977032368336</v>
      </c>
      <c r="HM64" s="17">
        <f t="shared" ref="HM64" si="896">SUM(HM53:HM63)</f>
        <v>26.467802585193887</v>
      </c>
      <c r="HN64" s="17">
        <f t="shared" ref="HN64" si="897">SUM(HN53:HN63)</f>
        <v>16.385088131609869</v>
      </c>
      <c r="HO64" s="17">
        <f t="shared" ref="HO64" si="898">SUM(HO53:HO63)</f>
        <v>16.385088131609869</v>
      </c>
      <c r="HP64" s="17">
        <f t="shared" ref="HP64" si="899">SUM(HP53:HP63)</f>
        <v>13.282714453584017</v>
      </c>
      <c r="HQ64" s="17">
        <f t="shared" ref="HQ64" si="900">SUM(HQ53:HQ63)</f>
        <v>16.126556991774383</v>
      </c>
      <c r="HR64" s="17">
        <f t="shared" ref="HR64" si="901">SUM(HR53:HR63)</f>
        <v>23.177406260014955</v>
      </c>
      <c r="HS64" s="17">
        <f t="shared" ref="HS64" si="902">SUM(HS53:HS63)</f>
        <v>17.889269308834521</v>
      </c>
      <c r="HT64" s="17">
        <f t="shared" ref="HT64" si="903">SUM(HT53:HT63)</f>
        <v>14.058307873090477</v>
      </c>
      <c r="HU64" s="17">
        <f t="shared" ref="HU64" si="904">SUM(HU53:HU63)</f>
        <v>9.4047473560517023</v>
      </c>
      <c r="HV64" s="17">
        <f t="shared" ref="HV64" si="905">SUM(HV53:HV63)</f>
        <v>10.180340775558165</v>
      </c>
      <c r="HW64" s="17">
        <f t="shared" ref="HW64" si="906">SUM(HW53:HW63)</f>
        <v>9.4047473560517023</v>
      </c>
      <c r="HX64" s="17">
        <f t="shared" ref="HX64" si="907">SUM(HX53:HX63)</f>
        <v>11.425990812947335</v>
      </c>
      <c r="HY64" s="17">
        <f t="shared" ref="HY64" si="908">SUM(HY53:HY63)</f>
        <v>17.301698536481144</v>
      </c>
      <c r="HZ64" s="17">
        <f t="shared" ref="HZ64" si="909">SUM(HZ53:HZ63)</f>
        <v>20.827123170601432</v>
      </c>
      <c r="IA64" s="17">
        <f t="shared" ref="IA64" si="910">SUM(IA53:IA63)</f>
        <v>22.589835487661574</v>
      </c>
      <c r="IB64" s="17">
        <f t="shared" ref="IB64" si="911">SUM(IB53:IB63)</f>
        <v>18.711868390129254</v>
      </c>
      <c r="IC64" s="17">
        <f>SUM(IC53:IC63)</f>
        <v>20.263055229142182</v>
      </c>
      <c r="ID64" s="17">
        <f t="shared" ref="ID64" si="912">SUM(ID53:ID63)</f>
        <v>20.263055229142182</v>
      </c>
      <c r="IE64" s="17">
        <f t="shared" ref="IE64" si="913">SUM(IE53:IE63)</f>
        <v>19.064410853541286</v>
      </c>
      <c r="IF64" s="17">
        <f t="shared" ref="IF64" si="914">SUM(IF53:IF63)</f>
        <v>20.827123170601432</v>
      </c>
      <c r="IG64" s="17">
        <f t="shared" ref="IG64" si="915">SUM(IG53:IG63)</f>
        <v>17.889269308834521</v>
      </c>
      <c r="IH64" s="17">
        <f t="shared" ref="IH64" si="916">SUM(IH53:IH63)</f>
        <v>14.833901292596943</v>
      </c>
      <c r="II64" s="17">
        <f t="shared" ref="II64" si="917">SUM(II53:II63)</f>
        <v>14.833901292596943</v>
      </c>
      <c r="IJ64" s="17">
        <f t="shared" ref="IJ64" si="918">SUM(IJ53:IJ63)</f>
        <v>10.955934195064629</v>
      </c>
      <c r="IK64" s="17">
        <f t="shared" ref="IK64" si="919">SUM(IK53:IK63)</f>
        <v>10.955934195064629</v>
      </c>
      <c r="IL64" s="17">
        <f t="shared" ref="IL64" si="920">SUM(IL53:IL63)</f>
        <v>11.425990812947335</v>
      </c>
      <c r="IM64" s="17">
        <f t="shared" ref="IM64" si="921">SUM(IM53:IM63)</f>
        <v>17.301698536481144</v>
      </c>
      <c r="IN64" s="17">
        <f t="shared" ref="IN64" si="922">SUM(IN53:IN63)</f>
        <v>13.188703130007477</v>
      </c>
      <c r="IO64" s="17">
        <f t="shared" ref="IO64" si="923">SUM(IO53:IO63)</f>
        <v>16.350553597075333</v>
      </c>
      <c r="IP64" s="17">
        <f t="shared" ref="IP64" si="924">SUM(IP53:IP63)</f>
        <v>23.480225878051964</v>
      </c>
      <c r="IQ64" s="17">
        <f t="shared" ref="IQ64" si="925">SUM(IQ53:IQ63)</f>
        <v>27.936271053662356</v>
      </c>
      <c r="IR64" s="17">
        <f t="shared" ref="IR64" si="926">SUM(IR53:IR63)</f>
        <v>27.936271053662356</v>
      </c>
      <c r="IS64" s="17">
        <f t="shared" ref="IS64" si="927">SUM(IS53:IS63)</f>
        <v>75.467419593506548</v>
      </c>
      <c r="IT64" s="17">
        <f t="shared" ref="IT64" si="928">SUM(IT53:IT63)</f>
        <v>28.206334397638745</v>
      </c>
      <c r="IU64" s="17">
        <f t="shared" ref="IU64" si="929">SUM(IU53:IU63)</f>
        <v>26.85601767775681</v>
      </c>
      <c r="IV64" s="17">
        <f t="shared" ref="IV64" si="930">SUM(IV53:IV63)</f>
        <v>45.760451756103933</v>
      </c>
      <c r="IW64" s="17">
        <f t="shared" ref="IW64" si="931">SUM(IW53:IW63)</f>
        <v>37.293965922444173</v>
      </c>
      <c r="IX64" s="17">
        <f t="shared" ref="IX64" si="932">SUM(IX53:IX63)</f>
        <v>37.73957044000521</v>
      </c>
      <c r="IY64" s="17">
        <f t="shared" ref="IY64" si="933">SUM(IY53:IY63)</f>
        <v>45.760451756103933</v>
      </c>
      <c r="IZ64" s="17">
        <f t="shared" ref="IZ64" si="934">SUM(IZ53:IZ63)</f>
        <v>55.212668795277494</v>
      </c>
      <c r="JA64" s="17">
        <f t="shared" ref="JA64" si="935">SUM(JA53:JA63)</f>
        <v>33.607601277166495</v>
      </c>
      <c r="JB64" s="17">
        <f t="shared" ref="JB64" si="936">SUM(JB53:JB63)</f>
        <v>29.55665111752068</v>
      </c>
      <c r="JC64" s="17">
        <f t="shared" ref="JC64" si="937">SUM(JC53:JC63)</f>
        <v>47.542869826348088</v>
      </c>
      <c r="JD64" s="17">
        <f t="shared" ref="JD64" si="938">SUM(JD53:JD63)</f>
        <v>50.216496931714317</v>
      </c>
      <c r="JE64" s="17">
        <f t="shared" ref="JE64" si="939">SUM(JE53:JE63)</f>
        <v>45.760451756103933</v>
      </c>
      <c r="JF64" s="17">
        <f t="shared" ref="JF64" si="940">SUM(JF53:JF63)</f>
        <v>50.216496931714317</v>
      </c>
      <c r="JG64" s="17">
        <f t="shared" ref="JG64" si="941">SUM(JG53:JG63)</f>
        <v>88.970586792325918</v>
      </c>
      <c r="JH64" s="17">
        <f t="shared" ref="JH64" si="942">SUM(JH53:JH63)</f>
        <v>52.512035355513625</v>
      </c>
      <c r="JI64" s="17">
        <f t="shared" ref="JI64" si="943">SUM(JI53:JI63)</f>
        <v>22.805067518110999</v>
      </c>
      <c r="JJ64" s="17">
        <f t="shared" ref="JJ64" si="944">SUM(JJ53:JJ63)</f>
        <v>23.480225878051964</v>
      </c>
      <c r="JK64" s="17">
        <f t="shared" ref="JK64" si="945">SUM(JK53:JK63)</f>
        <v>15.459344561953253</v>
      </c>
      <c r="JL64" s="17">
        <f t="shared" ref="JL64" si="946">SUM(JL53:JL63)</f>
        <v>17.24176263219741</v>
      </c>
      <c r="JM64" s="17">
        <f t="shared" ref="JM64" si="947">SUM(JM53:JM63)</f>
        <v>20.806598772685724</v>
      </c>
      <c r="JN64" s="17">
        <f t="shared" ref="JN64" si="948">SUM(JN53:JN63)</f>
        <v>30.906967837402618</v>
      </c>
      <c r="JO64" s="17">
        <f t="shared" ref="JO64" si="949">SUM(JO53:JO63)</f>
        <v>28.206334397638745</v>
      </c>
      <c r="JP64" s="17">
        <f t="shared" ref="JP64" si="950">SUM(JP53:JP63)</f>
        <v>28.206334397638745</v>
      </c>
      <c r="JQ64" s="17">
        <f t="shared" ref="JQ64" si="951">SUM(JQ53:JQ63)</f>
        <v>59.128587282935115</v>
      </c>
      <c r="JR64" s="17">
        <f t="shared" ref="JR64" si="952">SUM(JR53:JR63)</f>
        <v>41.304406580493534</v>
      </c>
      <c r="JS64" s="17">
        <f t="shared" ref="JS64" si="953">SUM(JS53:JS63)</f>
        <v>41.304406580493534</v>
      </c>
      <c r="JT64" s="17">
        <f t="shared" ref="JT64" si="954">SUM(JT53:JT63)</f>
        <v>27.936271053662356</v>
      </c>
      <c r="JU64" s="17">
        <f t="shared" ref="JU64" si="955">SUM(JU53:JU63)</f>
        <v>21.45475079822906</v>
      </c>
      <c r="JV64" s="17">
        <f t="shared" ref="JV64" si="956">SUM(JV53:JV63)</f>
        <v>30.906967837402618</v>
      </c>
      <c r="JW64" s="17">
        <f t="shared" ref="JW64" si="957">SUM(JW53:JW63)</f>
        <v>28.206334397638745</v>
      </c>
      <c r="JX64" s="17">
        <f t="shared" ref="JX64" si="958">SUM(JX53:JX63)</f>
        <v>42.304406580493534</v>
      </c>
      <c r="JY64" s="17">
        <f t="shared" ref="JY64" si="959">SUM(JY53:JY63)</f>
        <v>28.936271053662356</v>
      </c>
      <c r="JZ64" s="17">
        <f t="shared" ref="JZ64" si="960">SUM(JZ53:JZ63)</f>
        <v>30.718689123906508</v>
      </c>
      <c r="KA64" s="17">
        <f t="shared" ref="KA64" si="961">SUM(KA53:KA63)</f>
        <v>28.936271053662356</v>
      </c>
      <c r="KB64" s="17">
        <f t="shared" ref="KB64" si="962">SUM(KB53:KB63)</f>
        <v>29.206334397638745</v>
      </c>
      <c r="KC64" s="17">
        <f t="shared" ref="KC64" si="963">SUM(KC53:KC63)</f>
        <v>29.206334397638745</v>
      </c>
      <c r="KD64" s="17">
        <f t="shared" ref="KD64" si="964">SUM(KD53:KD63)</f>
        <v>33.000457572196702</v>
      </c>
      <c r="KE64" s="17">
        <f t="shared" ref="KE64" si="965">SUM(KE53:KE63)</f>
        <v>62.761006658832756</v>
      </c>
      <c r="KF64" s="17">
        <f t="shared" ref="KF64" si="966">SUM(KF53:KF63)</f>
        <v>48.211404883144013</v>
      </c>
      <c r="KG64" s="17">
        <f t="shared" ref="KG64" si="967">SUM(KG53:KG63)</f>
        <v>48.211404883144013</v>
      </c>
      <c r="KH64" s="17">
        <f t="shared" ref="KH64" si="968">SUM(KH53:KH63)</f>
        <v>48.211404883144013</v>
      </c>
      <c r="KI64" s="17">
        <f t="shared" ref="KI64" si="969">SUM(KI53:KI63)</f>
        <v>42.988389179693534</v>
      </c>
      <c r="KJ64" s="17">
        <f t="shared" ref="KJ64" si="970">SUM(KJ53:KJ63)</f>
        <v>35.756063969107444</v>
      </c>
      <c r="KK64" s="17">
        <f t="shared" ref="KK64" si="971">SUM(KK53:KK63)</f>
        <v>49.534095953661165</v>
      </c>
      <c r="KL64" s="17">
        <f t="shared" ref="KL64" si="972">SUM(KL53:KL63)</f>
        <v>55.486205770988391</v>
      </c>
      <c r="KM64" s="17">
        <f t="shared" ref="KM64" si="973">SUM(KM53:KM63)</f>
        <v>48.211404883144013</v>
      </c>
      <c r="KN64" s="17">
        <f t="shared" ref="KN64" si="974">SUM(KN53:KN63)</f>
        <v>42.391564172868513</v>
      </c>
      <c r="KO64" s="17">
        <f t="shared" ref="KO64" si="975">SUM(KO53:KO63)</f>
        <v>42.304406580493534</v>
      </c>
      <c r="KP64" s="17">
        <f t="shared" ref="KP64" si="976">SUM(KP53:KP63)</f>
        <v>101.89061749496534</v>
      </c>
      <c r="KQ64" s="17">
        <f t="shared" ref="KQ64" si="977">SUM(KQ53:KQ63)</f>
        <v>96.379404701143827</v>
      </c>
      <c r="KR64" s="17">
        <f t="shared" ref="KR64" si="978">SUM(KR53:KR63)</f>
        <v>52.289702350571915</v>
      </c>
      <c r="KS64" s="17">
        <f t="shared" ref="KS64" si="979">SUM(KS53:KS63)</f>
        <v>62.761006658832756</v>
      </c>
      <c r="KT64" s="17">
        <f t="shared" ref="KT64" si="980">SUM(KT53:KT63)</f>
        <v>62.761006658832756</v>
      </c>
      <c r="KU64" s="17">
        <f t="shared" ref="KU64" si="981">SUM(KU53:KU63)</f>
        <v>62.761006658832756</v>
      </c>
      <c r="KV64" s="17">
        <f t="shared" ref="KV64" si="982">SUM(KV53:KV63)</f>
        <v>48.211404883144013</v>
      </c>
      <c r="KW64" s="17">
        <f t="shared" ref="KW64" si="983">SUM(KW53:KW63)</f>
        <v>58.556521541304143</v>
      </c>
      <c r="KX64" s="17">
        <f t="shared" ref="KX64" si="984">SUM(KX53:KX63)</f>
        <v>58.556521541304143</v>
      </c>
      <c r="KY64" s="17">
        <f t="shared" ref="KY64" si="985">SUM(KY53:KY63)</f>
        <v>31.000457572196702</v>
      </c>
      <c r="KZ64" s="17">
        <f t="shared" ref="KZ64" si="986">SUM(KZ53:KZ63)</f>
        <v>55.672542107324716</v>
      </c>
      <c r="LA64" s="17">
        <f t="shared" ref="LA64" si="987">SUM(LA53:LA63)</f>
        <v>42.304406580493534</v>
      </c>
      <c r="LB64" s="17">
        <f t="shared" ref="LB64" si="988">SUM(LB53:LB63)</f>
        <v>42.304406580493534</v>
      </c>
      <c r="LC64" s="17">
        <f t="shared" ref="LC64" si="989">SUM(LC53:LC63)</f>
        <v>33.392316229272744</v>
      </c>
      <c r="LD64" s="17">
        <f t="shared" ref="LD64" si="990">SUM(LD53:LD63)</f>
        <v>26.505700957874868</v>
      </c>
      <c r="LE64" s="17">
        <f t="shared" ref="LE64" si="991">SUM(LE53:LE63)</f>
        <v>29.206334397638745</v>
      </c>
      <c r="LF64" s="17">
        <f t="shared" ref="LF64" si="992">SUM(LF53:LF63)</f>
        <v>29.206334397638745</v>
      </c>
      <c r="LG64" s="17">
        <f t="shared" ref="LG64" si="993">SUM(LG53:LG63)</f>
        <v>46.760451756103933</v>
      </c>
      <c r="LH64" s="17">
        <f t="shared" ref="LH64" si="994">SUM(LH53:LH63)</f>
        <v>43.195615615615615</v>
      </c>
      <c r="LI64" s="17">
        <f t="shared" ref="LI64" si="995">SUM(LI53:LI63)</f>
        <v>43.195615615615615</v>
      </c>
      <c r="LJ64" s="17">
        <f t="shared" ref="LJ64" si="996">SUM(LJ53:LJ63)</f>
        <v>19.024180702441569</v>
      </c>
      <c r="LK64" s="17">
        <f t="shared" ref="LK64" si="997">SUM(LK53:LK63)</f>
        <v>21.45475079822906</v>
      </c>
      <c r="LL64" s="17">
        <f t="shared" ref="LL64" si="998">SUM(LL53:LL63)</f>
        <v>21.45475079822906</v>
      </c>
      <c r="LM64" s="17">
        <f t="shared" ref="LM64" si="999">SUM(LM53:LM63)</f>
        <v>14.703167198819372</v>
      </c>
      <c r="LN64" s="17">
        <f t="shared" ref="LN64" si="1000">SUM(LN53:LN63)</f>
        <v>15.459344561953253</v>
      </c>
      <c r="LO64" s="17">
        <f t="shared" ref="LO64" si="1001">SUM(LO53:LO63)</f>
        <v>9.2208813160987049</v>
      </c>
      <c r="LP64" s="17">
        <f t="shared" ref="LP64" si="1002">SUM(LP53:LP63)</f>
        <v>1.2</v>
      </c>
      <c r="LQ64" s="17">
        <f t="shared" ref="LQ64" si="1003">SUM(LQ53:LQ63)</f>
        <v>1.2</v>
      </c>
      <c r="LR64" s="17">
        <f t="shared" ref="LR64" si="1004">SUM(LR53:LR63)</f>
        <v>68.71583599409685</v>
      </c>
      <c r="LS64" s="17">
        <f t="shared" ref="LS64" si="1005">SUM(LS53:LS63)</f>
        <v>28.206334397638745</v>
      </c>
      <c r="LT64" s="17">
        <f t="shared" ref="LT64" si="1006">SUM(LT53:LT63)</f>
        <v>28.206334397638745</v>
      </c>
      <c r="LU64" s="17">
        <f t="shared" ref="LU64" si="1007">SUM(LU53:LU63)</f>
        <v>45.760451756103933</v>
      </c>
      <c r="LV64" s="17">
        <f t="shared" ref="LV64" si="1008">SUM(LV53:LV63)</f>
        <v>36.848361404883136</v>
      </c>
      <c r="LW64" s="17">
        <f t="shared" ref="LW64" si="1009">SUM(LW53:LW63)</f>
        <v>1.2</v>
      </c>
      <c r="LX64" s="17">
        <f t="shared" ref="LX64" si="1010">SUM(LX53:LX63)</f>
        <v>1.2</v>
      </c>
      <c r="LY64" s="17">
        <f t="shared" ref="LY64" si="1011">SUM(LY53:LY63)</f>
        <v>82.219003192916247</v>
      </c>
      <c r="LZ64" s="17">
        <f t="shared" ref="LZ64" si="1012">SUM(LZ53:LZ63)</f>
        <v>36.308234716930365</v>
      </c>
      <c r="MA64" s="17">
        <f t="shared" ref="MA64" si="1013">SUM(MA53:MA63)</f>
        <v>26.85601767775681</v>
      </c>
      <c r="MB64" s="17">
        <f t="shared" ref="MB64" si="1014">SUM(MB53:MB63)</f>
        <v>45.760451756103933</v>
      </c>
      <c r="MC64" s="17">
        <f t="shared" ref="MC64" si="1015">SUM(MC53:MC63)</f>
        <v>36.848361404883136</v>
      </c>
      <c r="MD64" s="17">
        <f t="shared" ref="MD64" si="1016">SUM(MD53:MD63)</f>
        <v>32.392316229272744</v>
      </c>
      <c r="ME64" s="17">
        <f t="shared" ref="ME64" si="1017">SUM(ME53:ME63)</f>
        <v>20.806598772685724</v>
      </c>
      <c r="MF64" s="17">
        <f t="shared" ref="MF64" si="1018">SUM(MF53:MF63)</f>
        <v>14.703167198819372</v>
      </c>
      <c r="MG64" s="17">
        <f t="shared" ref="MG64" si="1019">SUM(MG53:MG63)</f>
        <v>14.703167198819372</v>
      </c>
      <c r="MH64" s="17">
        <f t="shared" ref="MH64" si="1020">SUM(MH53:MH63)</f>
        <v>16.053483918701311</v>
      </c>
      <c r="MI64" s="17">
        <f t="shared" ref="MI64" si="1021">SUM(MI53:MI63)</f>
        <v>27.936271053662356</v>
      </c>
      <c r="MJ64" s="17">
        <f t="shared" ref="MJ64" si="1022">SUM(MJ53:MJ63)</f>
        <v>14.568135526831178</v>
      </c>
      <c r="MK64" s="17">
        <f t="shared" ref="MK64" si="1023">SUM(MK53:MK63)</f>
        <v>14.568135526831178</v>
      </c>
      <c r="ML64" s="17">
        <f t="shared" ref="ML64" si="1024">SUM(ML53:ML63)</f>
        <v>11.894508421464941</v>
      </c>
      <c r="MM64" s="17">
        <f t="shared" ref="MM64" si="1025">SUM(MM53:MM63)</f>
        <v>12.002533759055499</v>
      </c>
      <c r="MN64" s="17">
        <f t="shared" ref="MN64" si="1026">SUM(MN53:MN63)</f>
        <v>12.002533759055499</v>
      </c>
      <c r="MO64" s="17">
        <f t="shared" ref="MO64" si="1027">SUM(MO53:MO63)</f>
        <v>13.352850478937434</v>
      </c>
      <c r="MP64" s="17">
        <f t="shared" ref="MP64" si="1028">SUM(MP53:MP63)</f>
        <v>1.2</v>
      </c>
      <c r="MQ64" s="17">
        <f t="shared" ref="MQ64" si="1029">SUM(MQ53:MQ63)</f>
        <v>17.24176263219741</v>
      </c>
      <c r="MR64" s="17">
        <f t="shared" ref="MR64" si="1030">SUM(MR53:MR63)</f>
        <v>17.24176263219741</v>
      </c>
      <c r="MS64" s="17">
        <f t="shared" ref="MS64" si="1031">SUM(MS53:MS63)</f>
        <v>11.894508421464941</v>
      </c>
      <c r="MT64" s="17">
        <f t="shared" ref="MT64" si="1032">SUM(MT53:MT63)</f>
        <v>9.3019003192916241</v>
      </c>
      <c r="MU64" s="17">
        <f t="shared" ref="MU64" si="1033">SUM(MU53:MU63)</f>
        <v>6.60126687952775</v>
      </c>
      <c r="MV64" s="17">
        <f t="shared" ref="MV64" si="1034">SUM(MV53:MV63)</f>
        <v>1.2</v>
      </c>
      <c r="MW64" s="17">
        <f t="shared" ref="MW64" si="1035">SUM(MW53:MW63)</f>
        <v>1.2</v>
      </c>
      <c r="MX64" s="17">
        <f t="shared" ref="MX64" si="1036">SUM(MX53:MX63)</f>
        <v>13.676926491709096</v>
      </c>
      <c r="MY64" s="17">
        <f t="shared" ref="MY64" si="1037">SUM(MY53:MY63)</f>
        <v>11.003299386342862</v>
      </c>
      <c r="MZ64" s="17">
        <f t="shared" ref="MZ64" si="1038">SUM(MZ53:MZ63)</f>
        <v>7.4384632458545479</v>
      </c>
      <c r="NA64" s="17">
        <f t="shared" ref="NA64" si="1039">SUM(NA53:NA63)</f>
        <v>7.9515835994096866</v>
      </c>
      <c r="NB64" s="17">
        <f t="shared" ref="NB64" si="1040">SUM(NB53:NB63)</f>
        <v>7.9515835994096866</v>
      </c>
    </row>
    <row r="67" spans="2:366" s="165" customFormat="1" ht="15">
      <c r="B67" s="163" t="s">
        <v>94</v>
      </c>
      <c r="C67" s="169">
        <f>C20*Data!$E4</f>
        <v>28.875</v>
      </c>
      <c r="D67" s="169">
        <f>D20*Data!$E4</f>
        <v>80.850000000000009</v>
      </c>
      <c r="E67" s="169">
        <f>E20*Data!$E4</f>
        <v>80.850000000000009</v>
      </c>
      <c r="F67" s="169">
        <f>F20*Data!$E4</f>
        <v>92.4</v>
      </c>
      <c r="G67" s="169">
        <f>G20*Data!$E4</f>
        <v>80.850000000000009</v>
      </c>
      <c r="H67" s="169">
        <f>H20*Data!$E4</f>
        <v>34.65</v>
      </c>
      <c r="I67" s="169">
        <f>I20*Data!$E4</f>
        <v>57.75</v>
      </c>
      <c r="J67" s="169">
        <f>J20*Data!$E4</f>
        <v>173.25</v>
      </c>
      <c r="K67" s="169">
        <f>K20*Data!$E4</f>
        <v>92.4</v>
      </c>
      <c r="L67" s="169">
        <f>L20*Data!$E4</f>
        <v>80.850000000000009</v>
      </c>
      <c r="M67" s="169">
        <f>M20*Data!$E4</f>
        <v>80.850000000000009</v>
      </c>
      <c r="N67" s="169">
        <f>N20*Data!$E4</f>
        <v>92.4</v>
      </c>
      <c r="O67" s="169">
        <f>O20*Data!$E4</f>
        <v>80.850000000000009</v>
      </c>
      <c r="P67" s="169">
        <f>P20*Data!$E4</f>
        <v>138.6</v>
      </c>
      <c r="Q67" s="169">
        <f>Q20*Data!$E4</f>
        <v>254.09999999999997</v>
      </c>
      <c r="R67" s="169">
        <f>R20*Data!$E4</f>
        <v>311.85000000000002</v>
      </c>
      <c r="S67" s="169">
        <f>S20*Data!$E4</f>
        <v>161.70000000000002</v>
      </c>
      <c r="T67" s="169">
        <f>T20*Data!$E4</f>
        <v>0</v>
      </c>
      <c r="U67" s="169">
        <f>U20*Data!$E4</f>
        <v>173.25</v>
      </c>
      <c r="V67" s="169">
        <f>V20*Data!$E4</f>
        <v>80.850000000000009</v>
      </c>
      <c r="W67" s="169">
        <f>W20*Data!$E4</f>
        <v>80.850000000000009</v>
      </c>
      <c r="X67" s="169">
        <f>X20*Data!$E4</f>
        <v>173.25</v>
      </c>
      <c r="Y67" s="169">
        <f>Y20*Data!$E4</f>
        <v>207.9</v>
      </c>
      <c r="Z67" s="169">
        <f>Z20*Data!$E4</f>
        <v>69.3</v>
      </c>
      <c r="AA67" s="169">
        <f>AA20*Data!$E4</f>
        <v>92.4</v>
      </c>
      <c r="AB67" s="169">
        <f>AB20*Data!$E4</f>
        <v>92.4</v>
      </c>
      <c r="AC67" s="169">
        <f>AC20*Data!$E4</f>
        <v>80.850000000000009</v>
      </c>
      <c r="AD67" s="169">
        <f>AD20*Data!$E4</f>
        <v>80.850000000000009</v>
      </c>
      <c r="AE67" s="169">
        <f>AE20*Data!$E4</f>
        <v>173.25</v>
      </c>
      <c r="AF67" s="169">
        <f>AF20*Data!$E4</f>
        <v>196.35000000000002</v>
      </c>
      <c r="AG67" s="169">
        <f>AG20*Data!$E4</f>
        <v>103.95</v>
      </c>
      <c r="AH67" s="169">
        <f>AH20*Data!$E4</f>
        <v>92.4</v>
      </c>
      <c r="AI67" s="169">
        <f>AI20*Data!$E4</f>
        <v>69.3</v>
      </c>
      <c r="AJ67" s="169">
        <f>AJ20*Data!$E4</f>
        <v>57.75</v>
      </c>
      <c r="AK67" s="169">
        <f>AK20*Data!$E4</f>
        <v>80.850000000000009</v>
      </c>
      <c r="AL67" s="169">
        <f>AL20*Data!$E4</f>
        <v>196.35000000000002</v>
      </c>
      <c r="AM67" s="169">
        <f>AM20*Data!$E4</f>
        <v>196.35000000000002</v>
      </c>
      <c r="AN67" s="169">
        <f>AN20*Data!$E4</f>
        <v>138.6</v>
      </c>
      <c r="AO67" s="169">
        <f>AO20*Data!$E4</f>
        <v>138.6</v>
      </c>
      <c r="AP67" s="169">
        <f>AP20*Data!$E4</f>
        <v>115.5</v>
      </c>
      <c r="AQ67" s="169">
        <f>AQ20*Data!$E4</f>
        <v>138.6</v>
      </c>
      <c r="AR67" s="169">
        <f>AR20*Data!$E4</f>
        <v>138.6</v>
      </c>
      <c r="AS67" s="169">
        <f>AS20*Data!$E4</f>
        <v>231</v>
      </c>
      <c r="AT67" s="169">
        <f>AT20*Data!$E4</f>
        <v>323.40000000000003</v>
      </c>
      <c r="AU67" s="169">
        <f>AU20*Data!$E4</f>
        <v>138.6</v>
      </c>
      <c r="AV67" s="169">
        <f>AV20*Data!$E4</f>
        <v>150.15</v>
      </c>
      <c r="AW67" s="169">
        <f>AW20*Data!$E4</f>
        <v>92.4</v>
      </c>
      <c r="AX67" s="169">
        <f>AX20*Data!$E4</f>
        <v>115.5</v>
      </c>
      <c r="AY67" s="169">
        <f>AY20*Data!$E4</f>
        <v>161.70000000000002</v>
      </c>
      <c r="AZ67" s="169">
        <f>AZ20*Data!$E4</f>
        <v>277.2</v>
      </c>
      <c r="BA67" s="169">
        <f>BA20*Data!$E4</f>
        <v>346.5</v>
      </c>
      <c r="BB67" s="169">
        <f>BB20*Data!$E4</f>
        <v>155.92500000000001</v>
      </c>
      <c r="BC67" s="169">
        <f>BC20*Data!$E4</f>
        <v>161.70000000000002</v>
      </c>
      <c r="BD67" s="169">
        <f>BD20*Data!$E4</f>
        <v>161.70000000000002</v>
      </c>
      <c r="BE67" s="169">
        <f>BE20*Data!$E4</f>
        <v>69.3</v>
      </c>
      <c r="BF67" s="169">
        <f>BF20*Data!$E4</f>
        <v>69.3</v>
      </c>
      <c r="BG67" s="169">
        <f>BG20*Data!$E4</f>
        <v>173.25</v>
      </c>
      <c r="BH67" s="169">
        <f>BH20*Data!$E4</f>
        <v>173.25</v>
      </c>
      <c r="BI67" s="169">
        <f>BI20*Data!$E4</f>
        <v>115.5</v>
      </c>
      <c r="BJ67" s="169">
        <f>BJ20*Data!$E4</f>
        <v>115.5</v>
      </c>
      <c r="BK67" s="169">
        <f>BK20*Data!$E4</f>
        <v>115.5</v>
      </c>
      <c r="BL67" s="169">
        <f>BL20*Data!$E4</f>
        <v>80.850000000000009</v>
      </c>
      <c r="BM67" s="169">
        <f>BM20*Data!$E4</f>
        <v>138.6</v>
      </c>
      <c r="BN67" s="169">
        <f>BN20*Data!$E4</f>
        <v>288.75</v>
      </c>
      <c r="BO67" s="169">
        <f>BO20*Data!$E4</f>
        <v>265.64999999999998</v>
      </c>
      <c r="BP67" s="169">
        <f>BP20*Data!$E4</f>
        <v>150.15</v>
      </c>
      <c r="BQ67" s="169">
        <f>BQ20*Data!$E4</f>
        <v>150.15</v>
      </c>
      <c r="BR67" s="169">
        <f>BR20*Data!$E4</f>
        <v>127.04999999999998</v>
      </c>
      <c r="BS67" s="169">
        <f>BS20*Data!$E4</f>
        <v>115.5</v>
      </c>
      <c r="BT67" s="169">
        <f>BT20*Data!$E4</f>
        <v>144.375</v>
      </c>
      <c r="BU67" s="169">
        <f>BU20*Data!$E4</f>
        <v>231</v>
      </c>
      <c r="BV67" s="169">
        <f>BV20*Data!$E4</f>
        <v>161.70000000000002</v>
      </c>
      <c r="BW67" s="169">
        <f>BW20*Data!$E4</f>
        <v>103.95</v>
      </c>
      <c r="BX67" s="169">
        <f>BX20*Data!$E4</f>
        <v>103.95</v>
      </c>
      <c r="BY67" s="169">
        <f>BY20*Data!$E4</f>
        <v>92.4</v>
      </c>
      <c r="BZ67" s="169">
        <f>BZ20*Data!$E4</f>
        <v>69.3</v>
      </c>
      <c r="CA67" s="169">
        <f>CA20*Data!$E4</f>
        <v>138.6</v>
      </c>
      <c r="CB67" s="169">
        <f>CB20*Data!$E4</f>
        <v>0</v>
      </c>
      <c r="CC67" s="169">
        <f>CC20*Data!$E4</f>
        <v>231</v>
      </c>
      <c r="CD67" s="169">
        <f>CD20*Data!$E4</f>
        <v>115.5</v>
      </c>
      <c r="CE67" s="169">
        <f>CE20*Data!$E4</f>
        <v>173.25</v>
      </c>
      <c r="CF67" s="169">
        <f>CF20*Data!$E4</f>
        <v>242.54999999999998</v>
      </c>
      <c r="CG67" s="169">
        <f>CG20*Data!$E4</f>
        <v>288.75</v>
      </c>
      <c r="CH67" s="169">
        <f>CH20*Data!$E4</f>
        <v>184.8</v>
      </c>
      <c r="CI67" s="169">
        <f>CI20*Data!$E4</f>
        <v>323.40000000000003</v>
      </c>
      <c r="CJ67" s="169">
        <f>CJ20*Data!$E4</f>
        <v>415.8</v>
      </c>
      <c r="CK67" s="169">
        <f>CK20*Data!$E4</f>
        <v>231</v>
      </c>
      <c r="CL67" s="169">
        <f>CL20*Data!$E4</f>
        <v>231</v>
      </c>
      <c r="CM67" s="169">
        <f>CM20*Data!$E4</f>
        <v>369.6</v>
      </c>
      <c r="CN67" s="169">
        <f>CN20*Data!$E4</f>
        <v>254.09999999999997</v>
      </c>
      <c r="CO67" s="169">
        <f>CO20*Data!$E4</f>
        <v>184.8</v>
      </c>
      <c r="CP67" s="169">
        <f>CP20*Data!$E4</f>
        <v>323.40000000000003</v>
      </c>
      <c r="CQ67" s="169">
        <f>CQ20*Data!$E4</f>
        <v>415.8</v>
      </c>
      <c r="CR67" s="169">
        <f>CR20*Data!$E4</f>
        <v>300.3</v>
      </c>
      <c r="CS67" s="169">
        <f>CS20*Data!$E4</f>
        <v>300.3</v>
      </c>
      <c r="CT67" s="169">
        <f>CT20*Data!$E4</f>
        <v>300.3</v>
      </c>
      <c r="CU67" s="169">
        <f>CU20*Data!$E4</f>
        <v>173.25</v>
      </c>
      <c r="CV67" s="169">
        <f>CV20*Data!$E4</f>
        <v>173.25</v>
      </c>
      <c r="CW67" s="169">
        <f>CW20*Data!$E4</f>
        <v>0</v>
      </c>
      <c r="CX67" s="169">
        <f>CX20*Data!$E4</f>
        <v>369.6</v>
      </c>
      <c r="CY67" s="169">
        <f>CY20*Data!$E4</f>
        <v>161.70000000000002</v>
      </c>
      <c r="CZ67" s="169">
        <f>CZ20*Data!$E4</f>
        <v>115.5</v>
      </c>
      <c r="DA67" s="169">
        <f>DA20*Data!$E4</f>
        <v>103.95</v>
      </c>
      <c r="DB67" s="169">
        <f>DB20*Data!$E4</f>
        <v>173.25</v>
      </c>
      <c r="DC67" s="169">
        <f>DC20*Data!$E4</f>
        <v>173.25</v>
      </c>
      <c r="DD67" s="169">
        <f>DD20*Data!$E4</f>
        <v>323.40000000000003</v>
      </c>
      <c r="DE67" s="169">
        <f>DE20*Data!$E4</f>
        <v>369.6</v>
      </c>
      <c r="DF67" s="169">
        <f>DF20*Data!$E4</f>
        <v>300.3</v>
      </c>
      <c r="DG67" s="169">
        <f>DG20*Data!$E4</f>
        <v>277.2</v>
      </c>
      <c r="DH67" s="169">
        <f>DH20*Data!$E4</f>
        <v>265.64999999999998</v>
      </c>
      <c r="DI67" s="169">
        <f>DI20*Data!$E4</f>
        <v>231</v>
      </c>
      <c r="DJ67" s="169">
        <f>DJ20*Data!$E4</f>
        <v>231</v>
      </c>
      <c r="DK67" s="169">
        <f>DK20*Data!$E4</f>
        <v>369.6</v>
      </c>
      <c r="DL67" s="169">
        <f>DL20*Data!$E4</f>
        <v>415.8</v>
      </c>
      <c r="DM67" s="169">
        <f>DM20*Data!$E4</f>
        <v>369.6</v>
      </c>
      <c r="DN67" s="169">
        <f>DN20*Data!$E4</f>
        <v>346.5</v>
      </c>
      <c r="DO67" s="169">
        <f>DO20*Data!$E4</f>
        <v>277.2</v>
      </c>
      <c r="DP67" s="169">
        <f>DP20*Data!$E4</f>
        <v>231</v>
      </c>
      <c r="DQ67" s="169">
        <f>DQ20*Data!$E4</f>
        <v>161.70000000000002</v>
      </c>
      <c r="DR67" s="169">
        <f>DR20*Data!$E4</f>
        <v>265.64999999999998</v>
      </c>
      <c r="DS67" s="169">
        <f>DS20*Data!$E4</f>
        <v>115.5</v>
      </c>
      <c r="DT67" s="169">
        <f>DT20*Data!$E4</f>
        <v>115.5</v>
      </c>
      <c r="DU67" s="169">
        <f>DU20*Data!$E4</f>
        <v>80.850000000000009</v>
      </c>
      <c r="DV67" s="169">
        <f>DV20*Data!$E4</f>
        <v>115.5</v>
      </c>
      <c r="DW67" s="169">
        <f>DW20*Data!$E4</f>
        <v>115.5</v>
      </c>
      <c r="DX67" s="169">
        <f>DX20*Data!$E4</f>
        <v>115.5</v>
      </c>
      <c r="DY67" s="169">
        <f>DY20*Data!$E4</f>
        <v>173.25</v>
      </c>
      <c r="DZ67" s="169">
        <f>DZ20*Data!$E4</f>
        <v>127.04999999999998</v>
      </c>
      <c r="EA67" s="169">
        <f>EA20*Data!$E4</f>
        <v>115.5</v>
      </c>
      <c r="EB67" s="169">
        <f>EB20*Data!$E4</f>
        <v>92.4</v>
      </c>
      <c r="EC67" s="169">
        <f>EC20*Data!$E4</f>
        <v>115.5</v>
      </c>
      <c r="ED67" s="169">
        <f>ED20*Data!$E4</f>
        <v>75.075000000000003</v>
      </c>
      <c r="EE67" s="169">
        <f>EE20*Data!$E4</f>
        <v>103.95</v>
      </c>
      <c r="EF67" s="169">
        <f>EF20*Data!$E4</f>
        <v>0</v>
      </c>
      <c r="EG67" s="169">
        <f>EG20*Data!$E4</f>
        <v>288.75</v>
      </c>
      <c r="EH67" s="169">
        <f>EH20*Data!$E4</f>
        <v>231</v>
      </c>
      <c r="EI67" s="169">
        <f>EI20*Data!$E4</f>
        <v>173.25</v>
      </c>
      <c r="EJ67" s="169">
        <f>EJ20*Data!$E4</f>
        <v>115.5</v>
      </c>
      <c r="EK67" s="169">
        <f>EK20*Data!$E4</f>
        <v>127.04999999999998</v>
      </c>
      <c r="EL67" s="169">
        <f>EL20*Data!$E4</f>
        <v>173.25</v>
      </c>
      <c r="EM67" s="169">
        <f>EM20*Data!$E4</f>
        <v>346.5</v>
      </c>
      <c r="EN67" s="169">
        <f>EN20*Data!$E4</f>
        <v>462</v>
      </c>
      <c r="EO67" s="169">
        <f>EO20*Data!$E4</f>
        <v>288.75</v>
      </c>
      <c r="EP67" s="169">
        <f>EP20*Data!$E4</f>
        <v>288.75</v>
      </c>
      <c r="EQ67" s="169">
        <f>EQ20*Data!$E4</f>
        <v>277.2</v>
      </c>
      <c r="ER67" s="169">
        <f>ER20*Data!$E4</f>
        <v>254.09999999999997</v>
      </c>
      <c r="ES67" s="169">
        <f>ES20*Data!$E4</f>
        <v>231</v>
      </c>
      <c r="ET67" s="169">
        <f>ET20*Data!$E4</f>
        <v>404.25</v>
      </c>
      <c r="EU67" s="169">
        <f>EU20*Data!$E4</f>
        <v>462</v>
      </c>
      <c r="EV67" s="169">
        <f>EV20*Data!$E4</f>
        <v>438.90000000000003</v>
      </c>
      <c r="EW67" s="169">
        <f>EW20*Data!$E4</f>
        <v>288.75</v>
      </c>
      <c r="EX67" s="169">
        <f>EX20*Data!$E4</f>
        <v>462</v>
      </c>
      <c r="EY67" s="169">
        <f>EY20*Data!$E4</f>
        <v>404.25</v>
      </c>
      <c r="EZ67" s="169">
        <f>EZ20*Data!$E4</f>
        <v>288.75</v>
      </c>
      <c r="FA67" s="169">
        <f>FA20*Data!$E4</f>
        <v>404.25</v>
      </c>
      <c r="FB67" s="169">
        <f>FB20*Data!$E4</f>
        <v>462</v>
      </c>
      <c r="FC67" s="169">
        <f>FC20*Data!$E4</f>
        <v>404.25</v>
      </c>
      <c r="FD67" s="169">
        <f>FD20*Data!$E4</f>
        <v>288.75</v>
      </c>
      <c r="FE67" s="169">
        <f>FE20*Data!$E4</f>
        <v>300.3</v>
      </c>
      <c r="FF67" s="169">
        <f>FF20*Data!$E4</f>
        <v>288.75</v>
      </c>
      <c r="FG67" s="169">
        <f>FG20*Data!$E4</f>
        <v>231</v>
      </c>
      <c r="FH67" s="169">
        <f>FH20*Data!$E4</f>
        <v>346.5</v>
      </c>
      <c r="FI67" s="169">
        <f>FI20*Data!$E4</f>
        <v>311.85000000000002</v>
      </c>
      <c r="FJ67" s="169">
        <f>FJ20*Data!$E4</f>
        <v>242.54999999999998</v>
      </c>
      <c r="FK67" s="169">
        <f>FK20*Data!$E4</f>
        <v>231</v>
      </c>
      <c r="FL67" s="169">
        <f>FL20*Data!$E4</f>
        <v>184.8</v>
      </c>
      <c r="FM67" s="169">
        <f>FM20*Data!$E4</f>
        <v>69.3</v>
      </c>
      <c r="FN67" s="169">
        <f>FN20*Data!$E4</f>
        <v>92.4</v>
      </c>
      <c r="FO67" s="169">
        <f>FO20*Data!$E4</f>
        <v>184.8</v>
      </c>
      <c r="FP67" s="169">
        <f>FP20*Data!$E4</f>
        <v>115.5</v>
      </c>
      <c r="FQ67" s="169">
        <f>FQ20*Data!$E4</f>
        <v>92.4</v>
      </c>
      <c r="FR67" s="169">
        <f>FR20*Data!$E4</f>
        <v>103.95</v>
      </c>
      <c r="FS67" s="169">
        <f>FS20*Data!$E4</f>
        <v>92.4</v>
      </c>
      <c r="FT67" s="169">
        <f>FT20*Data!$E4</f>
        <v>92.4</v>
      </c>
      <c r="FU67" s="169">
        <f>FU20*Data!$E4</f>
        <v>92.4</v>
      </c>
      <c r="FV67" s="169">
        <f>FV20*Data!$E4</f>
        <v>184.8</v>
      </c>
      <c r="FW67" s="169">
        <f>FW20*Data!$E4</f>
        <v>184.8</v>
      </c>
      <c r="FX67" s="169">
        <f>FX20*Data!$E4</f>
        <v>115.5</v>
      </c>
      <c r="FY67" s="169">
        <f>FY20*Data!$E4</f>
        <v>115.5</v>
      </c>
      <c r="FZ67" s="169">
        <f>FZ20*Data!$E4</f>
        <v>115.5</v>
      </c>
      <c r="GA67" s="169">
        <f>GA20*Data!$E4</f>
        <v>92.4</v>
      </c>
      <c r="GB67" s="169">
        <f>GB20*Data!$E4</f>
        <v>92.4</v>
      </c>
      <c r="GC67" s="169">
        <f>GC20*Data!$E4</f>
        <v>173.25</v>
      </c>
      <c r="GD67" s="169">
        <f>GD20*Data!$E4</f>
        <v>207.9</v>
      </c>
      <c r="GE67" s="169">
        <f>GE20*Data!$E4</f>
        <v>103.95</v>
      </c>
      <c r="GF67" s="169">
        <f>GF20*Data!$E4</f>
        <v>80.850000000000009</v>
      </c>
      <c r="GG67" s="169">
        <f>GG20*Data!$E4</f>
        <v>92.4</v>
      </c>
      <c r="GH67" s="169">
        <f>GH20*Data!$E4</f>
        <v>69.3</v>
      </c>
      <c r="GI67" s="169">
        <f>GI20*Data!$E4</f>
        <v>80.850000000000009</v>
      </c>
      <c r="GJ67" s="169">
        <f>GJ20*Data!$E4</f>
        <v>288.75</v>
      </c>
      <c r="GK67" s="169">
        <f>GK20*Data!$E4</f>
        <v>219.45000000000002</v>
      </c>
      <c r="GL67" s="169">
        <f>GL20*Data!$E4</f>
        <v>138.6</v>
      </c>
      <c r="GM67" s="169">
        <f>GM20*Data!$E4</f>
        <v>80.850000000000009</v>
      </c>
      <c r="GN67" s="169">
        <f>GN20*Data!$E4</f>
        <v>115.5</v>
      </c>
      <c r="GO67" s="169">
        <f>GO20*Data!$E4</f>
        <v>80.850000000000009</v>
      </c>
      <c r="GP67" s="169">
        <f>GP20*Data!$E4</f>
        <v>92.4</v>
      </c>
      <c r="GQ67" s="169">
        <f>GQ20*Data!$E4</f>
        <v>173.25</v>
      </c>
      <c r="GR67" s="169">
        <f>GR20*Data!$E4</f>
        <v>127.04999999999998</v>
      </c>
      <c r="GS67" s="169">
        <f>GS20*Data!$E4</f>
        <v>127.04999999999998</v>
      </c>
      <c r="GT67" s="169">
        <f>GT20*Data!$E4</f>
        <v>127.04999999999998</v>
      </c>
      <c r="GU67" s="169">
        <f>GU20*Data!$E4</f>
        <v>173.25</v>
      </c>
      <c r="GV67" s="169">
        <f>GV20*Data!$E4</f>
        <v>161.70000000000002</v>
      </c>
      <c r="GW67" s="169">
        <f>GW20*Data!$E4</f>
        <v>161.70000000000002</v>
      </c>
      <c r="GX67" s="169">
        <f>GX20*Data!$E4</f>
        <v>346.5</v>
      </c>
      <c r="GY67" s="169">
        <f>GY20*Data!$E4</f>
        <v>381.15000000000003</v>
      </c>
      <c r="GZ67" s="169">
        <f>GZ20*Data!$E4</f>
        <v>346.5</v>
      </c>
      <c r="HA67" s="169">
        <f>HA20*Data!$E4</f>
        <v>323.40000000000003</v>
      </c>
      <c r="HB67" s="169">
        <f>HB20*Data!$E4</f>
        <v>300.3</v>
      </c>
      <c r="HC67" s="169">
        <f>HC20*Data!$E4</f>
        <v>231</v>
      </c>
      <c r="HD67" s="169">
        <f>HD20*Data!$E4</f>
        <v>231</v>
      </c>
      <c r="HE67" s="169">
        <f>HE20*Data!$E4</f>
        <v>404.25</v>
      </c>
      <c r="HF67" s="169">
        <f>HF20*Data!$E4</f>
        <v>415.8</v>
      </c>
      <c r="HG67" s="169">
        <f>HG20*Data!$E4</f>
        <v>404.25</v>
      </c>
      <c r="HH67" s="169">
        <f>HH20*Data!$E4</f>
        <v>346.5</v>
      </c>
      <c r="HI67" s="169">
        <f>HI20*Data!$E4</f>
        <v>346.5</v>
      </c>
      <c r="HJ67" s="169">
        <f>HJ20*Data!$E4</f>
        <v>300.3</v>
      </c>
      <c r="HK67" s="169">
        <f>HK20*Data!$E4</f>
        <v>231</v>
      </c>
      <c r="HL67" s="169">
        <f>HL20*Data!$E4</f>
        <v>404.25</v>
      </c>
      <c r="HM67" s="169">
        <f>HM20*Data!$E4</f>
        <v>346.5</v>
      </c>
      <c r="HN67" s="169">
        <f>HN20*Data!$E4</f>
        <v>196.35000000000002</v>
      </c>
      <c r="HO67" s="169">
        <f>HO20*Data!$E4</f>
        <v>196.35000000000002</v>
      </c>
      <c r="HP67" s="169">
        <f>HP20*Data!$E4</f>
        <v>150.15</v>
      </c>
      <c r="HQ67" s="169">
        <f>HQ20*Data!$E4</f>
        <v>127.04999999999998</v>
      </c>
      <c r="HR67" s="169">
        <f>HR20*Data!$E4</f>
        <v>196.35000000000002</v>
      </c>
      <c r="HS67" s="169">
        <f>HS20*Data!$E4</f>
        <v>288.75</v>
      </c>
      <c r="HT67" s="169">
        <f>HT20*Data!$E4</f>
        <v>161.70000000000002</v>
      </c>
      <c r="HU67" s="169">
        <f>HU20*Data!$E4</f>
        <v>92.4</v>
      </c>
      <c r="HV67" s="169">
        <f>HV20*Data!$E4</f>
        <v>103.95</v>
      </c>
      <c r="HW67" s="169">
        <f>HW20*Data!$E4</f>
        <v>92.4</v>
      </c>
      <c r="HX67" s="169">
        <f>HX20*Data!$E4</f>
        <v>80.850000000000009</v>
      </c>
      <c r="HY67" s="169">
        <f>HY20*Data!$E4</f>
        <v>138.6</v>
      </c>
      <c r="HZ67" s="169">
        <f>HZ20*Data!$E4</f>
        <v>346.5</v>
      </c>
      <c r="IA67" s="169">
        <f>IA20*Data!$E4</f>
        <v>288.75</v>
      </c>
      <c r="IB67" s="169">
        <f>IB20*Data!$E4</f>
        <v>231</v>
      </c>
      <c r="IC67" s="169">
        <f>IC20*Data!$E4</f>
        <v>254.09999999999997</v>
      </c>
      <c r="ID67" s="169">
        <f>ID20*Data!$E4</f>
        <v>254.09999999999997</v>
      </c>
      <c r="IE67" s="169">
        <f>IE20*Data!$E4</f>
        <v>155.92500000000001</v>
      </c>
      <c r="IF67" s="169">
        <f>IF20*Data!$E4</f>
        <v>173.25</v>
      </c>
      <c r="IG67" s="169">
        <f>IG20*Data!$E4</f>
        <v>288.75</v>
      </c>
      <c r="IH67" s="169">
        <f>IH20*Data!$E4</f>
        <v>173.25</v>
      </c>
      <c r="II67" s="169">
        <f>II20*Data!$E4</f>
        <v>173.25</v>
      </c>
      <c r="IJ67" s="169">
        <f>IJ20*Data!$E4</f>
        <v>115.5</v>
      </c>
      <c r="IK67" s="169">
        <f>IK20*Data!$E4</f>
        <v>115.5</v>
      </c>
      <c r="IL67" s="169">
        <f>IL20*Data!$E4</f>
        <v>80.850000000000009</v>
      </c>
      <c r="IM67" s="169">
        <f>IM20*Data!$E4</f>
        <v>138.6</v>
      </c>
      <c r="IN67" s="169">
        <f>IN20*Data!$E4</f>
        <v>196.35000000000002</v>
      </c>
      <c r="IO67" s="169">
        <f>IO20*Data!$E4</f>
        <v>196.35000000000002</v>
      </c>
      <c r="IP67" s="169">
        <f>IP20*Data!$E4</f>
        <v>288.75</v>
      </c>
      <c r="IQ67" s="169">
        <f>IQ20*Data!$E4</f>
        <v>346.5</v>
      </c>
      <c r="IR67" s="169">
        <f>IR20*Data!$E4</f>
        <v>346.5</v>
      </c>
      <c r="IS67" s="169">
        <f>IS20*Data!$E4</f>
        <v>635.25</v>
      </c>
      <c r="IT67" s="169">
        <f>IT20*Data!$E4</f>
        <v>231</v>
      </c>
      <c r="IU67" s="169">
        <f>IU20*Data!$E4</f>
        <v>438.90000000000003</v>
      </c>
      <c r="IV67" s="169">
        <f>IV20*Data!$E4</f>
        <v>577.5</v>
      </c>
      <c r="IW67" s="169">
        <f>IW20*Data!$E4</f>
        <v>467.77500000000003</v>
      </c>
      <c r="IX67" s="169">
        <f>IX20*Data!$E4</f>
        <v>473.54999999999995</v>
      </c>
      <c r="IY67" s="169">
        <f>IY20*Data!$E4</f>
        <v>577.5</v>
      </c>
      <c r="IZ67" s="169">
        <f>IZ20*Data!$E4</f>
        <v>462</v>
      </c>
      <c r="JA67" s="169">
        <f>JA20*Data!$E4</f>
        <v>277.2</v>
      </c>
      <c r="JB67" s="169">
        <f>JB20*Data!$E4</f>
        <v>485.09999999999997</v>
      </c>
      <c r="JC67" s="169">
        <f>JC20*Data!$E4</f>
        <v>600.6</v>
      </c>
      <c r="JD67" s="169">
        <f>JD20*Data!$E4</f>
        <v>635.25</v>
      </c>
      <c r="JE67" s="169">
        <f>JE20*Data!$E4</f>
        <v>577.5</v>
      </c>
      <c r="JF67" s="169">
        <f>JF20*Data!$E4</f>
        <v>635.25</v>
      </c>
      <c r="JG67" s="169">
        <f>JG20*Data!$E4</f>
        <v>750.75</v>
      </c>
      <c r="JH67" s="169">
        <f>JH20*Data!$E4</f>
        <v>438.90000000000003</v>
      </c>
      <c r="JI67" s="169">
        <f>JI20*Data!$E4</f>
        <v>369.6</v>
      </c>
      <c r="JJ67" s="169">
        <f>JJ20*Data!$E4</f>
        <v>288.75</v>
      </c>
      <c r="JK67" s="169">
        <f>JK20*Data!$E4</f>
        <v>184.8</v>
      </c>
      <c r="JL67" s="169">
        <f>JL20*Data!$E4</f>
        <v>207.9</v>
      </c>
      <c r="JM67" s="169">
        <f>JM20*Data!$E4</f>
        <v>254.09999999999997</v>
      </c>
      <c r="JN67" s="169">
        <f>JN20*Data!$E4</f>
        <v>254.09999999999997</v>
      </c>
      <c r="JO67" s="169">
        <f>JO20*Data!$E4</f>
        <v>231</v>
      </c>
      <c r="JP67" s="169">
        <f>JP20*Data!$E4</f>
        <v>462</v>
      </c>
      <c r="JQ67" s="169">
        <f>JQ20*Data!$E4</f>
        <v>750.75</v>
      </c>
      <c r="JR67" s="169">
        <f>JR20*Data!$E4</f>
        <v>519.75</v>
      </c>
      <c r="JS67" s="169">
        <f>JS20*Data!$E4</f>
        <v>519.75</v>
      </c>
      <c r="JT67" s="169">
        <f>JT20*Data!$E4</f>
        <v>346.5</v>
      </c>
      <c r="JU67" s="169">
        <f>JU20*Data!$E4</f>
        <v>173.25</v>
      </c>
      <c r="JV67" s="169">
        <f>JV20*Data!$E4</f>
        <v>254.09999999999997</v>
      </c>
      <c r="JW67" s="169">
        <f>JW20*Data!$E4</f>
        <v>462</v>
      </c>
      <c r="JX67" s="169">
        <f>JX20*Data!$E4</f>
        <v>519.75</v>
      </c>
      <c r="JY67" s="169">
        <f>JY20*Data!$E4</f>
        <v>346.5</v>
      </c>
      <c r="JZ67" s="169">
        <f>JZ20*Data!$E4</f>
        <v>369.6</v>
      </c>
      <c r="KA67" s="169">
        <f>KA20*Data!$E4</f>
        <v>346.5</v>
      </c>
      <c r="KB67" s="169">
        <f>KB20*Data!$E4</f>
        <v>231</v>
      </c>
      <c r="KC67" s="169">
        <f>KC20*Data!$E4</f>
        <v>231</v>
      </c>
      <c r="KD67" s="169">
        <f>KD20*Data!$E4</f>
        <v>519.75</v>
      </c>
      <c r="KE67" s="169">
        <f>KE20*Data!$E4</f>
        <v>866.25</v>
      </c>
      <c r="KF67" s="169">
        <f>KF20*Data!$E4</f>
        <v>635.25</v>
      </c>
      <c r="KG67" s="169">
        <f>KG20*Data!$E4</f>
        <v>635.25</v>
      </c>
      <c r="KH67" s="169">
        <f>KH20*Data!$E4</f>
        <v>635.25</v>
      </c>
      <c r="KI67" s="169">
        <f>KI20*Data!$E4</f>
        <v>346.5</v>
      </c>
      <c r="KJ67" s="169">
        <f>KJ20*Data!$E4</f>
        <v>288.75</v>
      </c>
      <c r="KK67" s="169">
        <f>KK20*Data!$E4</f>
        <v>866.25</v>
      </c>
      <c r="KL67" s="169">
        <f>KL20*Data!$E4</f>
        <v>750.75</v>
      </c>
      <c r="KM67" s="169">
        <f>KM20*Data!$E4</f>
        <v>635.25</v>
      </c>
      <c r="KN67" s="169">
        <f>KN20*Data!$E4</f>
        <v>542.85</v>
      </c>
      <c r="KO67" s="169">
        <f>KO20*Data!$E4</f>
        <v>519.75</v>
      </c>
      <c r="KP67" s="169">
        <f>KP20*Data!$E4</f>
        <v>1188</v>
      </c>
      <c r="KQ67" s="169">
        <f>KQ20*Data!$E4</f>
        <v>1188</v>
      </c>
      <c r="KR67" s="169">
        <f>KR20*Data!$E4</f>
        <v>1188</v>
      </c>
      <c r="KS67" s="169">
        <f>KS20*Data!$E4</f>
        <v>1188</v>
      </c>
      <c r="KT67" s="169">
        <f>KT20*Data!$E4</f>
        <v>1188</v>
      </c>
      <c r="KU67" s="169">
        <f>KU20*Data!$E4</f>
        <v>1188</v>
      </c>
      <c r="KV67" s="169">
        <f>KV20*Data!$E4</f>
        <v>1188</v>
      </c>
      <c r="KW67" s="169">
        <f>KW20*Data!$E4</f>
        <v>1188</v>
      </c>
      <c r="KX67" s="169">
        <f>KX20*Data!$E4</f>
        <v>1188</v>
      </c>
      <c r="KY67" s="169">
        <f>KY20*Data!$E4</f>
        <v>1188</v>
      </c>
      <c r="KZ67" s="169">
        <f>KZ20*Data!$E4</f>
        <v>1188</v>
      </c>
      <c r="LA67" s="169">
        <f>LA20*Data!$E4</f>
        <v>1188</v>
      </c>
      <c r="LB67" s="169">
        <f>LB20*Data!$E4</f>
        <v>1188</v>
      </c>
      <c r="LC67" s="169">
        <f>LC20*Data!$E4</f>
        <v>404.25</v>
      </c>
      <c r="LD67" s="169">
        <f>LD20*Data!$E4</f>
        <v>207.9</v>
      </c>
      <c r="LE67" s="169">
        <f>LE20*Data!$E4</f>
        <v>231</v>
      </c>
      <c r="LF67" s="169">
        <f>LF20*Data!$E4</f>
        <v>462</v>
      </c>
      <c r="LG67" s="169">
        <f>LG20*Data!$E4</f>
        <v>577.5</v>
      </c>
      <c r="LH67" s="169">
        <f>LH20*Data!$E4</f>
        <v>531.29999999999995</v>
      </c>
      <c r="LI67" s="169">
        <f>LI20*Data!$E4</f>
        <v>531.29999999999995</v>
      </c>
      <c r="LJ67" s="169">
        <f>LJ20*Data!$E4</f>
        <v>231</v>
      </c>
      <c r="LK67" s="169">
        <f>LK20*Data!$E4</f>
        <v>173.25</v>
      </c>
      <c r="LL67" s="169">
        <f>LL20*Data!$E4</f>
        <v>173.25</v>
      </c>
      <c r="LM67" s="169">
        <f>LM20*Data!$E4</f>
        <v>231</v>
      </c>
      <c r="LN67" s="169">
        <f>LN20*Data!$E4</f>
        <v>184.8</v>
      </c>
      <c r="LO67" s="169">
        <f>LO20*Data!$E4</f>
        <v>103.95</v>
      </c>
      <c r="LP67" s="169">
        <f>LP20*Data!$E4</f>
        <v>0</v>
      </c>
      <c r="LQ67" s="169">
        <f>LQ20*Data!$E4</f>
        <v>0</v>
      </c>
      <c r="LR67" s="169">
        <f>LR20*Data!$E4</f>
        <v>577.5</v>
      </c>
      <c r="LS67" s="169">
        <f>LS20*Data!$E4</f>
        <v>231</v>
      </c>
      <c r="LT67" s="169">
        <f>LT20*Data!$E4</f>
        <v>462</v>
      </c>
      <c r="LU67" s="169">
        <f>LU20*Data!$E4</f>
        <v>577.5</v>
      </c>
      <c r="LV67" s="169">
        <f>LV20*Data!$E4</f>
        <v>462</v>
      </c>
      <c r="LW67" s="169">
        <f>LW20*Data!$E4</f>
        <v>0</v>
      </c>
      <c r="LX67" s="169">
        <f>LX20*Data!$E4</f>
        <v>0</v>
      </c>
      <c r="LY67" s="169">
        <f>LY20*Data!$E4</f>
        <v>693</v>
      </c>
      <c r="LZ67" s="169">
        <f>LZ20*Data!$E4</f>
        <v>300.3</v>
      </c>
      <c r="MA67" s="169">
        <f>MA20*Data!$E4</f>
        <v>438.90000000000003</v>
      </c>
      <c r="MB67" s="169">
        <f>MB20*Data!$E4</f>
        <v>577.5</v>
      </c>
      <c r="MC67" s="169">
        <f>MC20*Data!$E4</f>
        <v>462</v>
      </c>
      <c r="MD67" s="169">
        <f>MD20*Data!$E4</f>
        <v>404.25</v>
      </c>
      <c r="ME67" s="169">
        <f>ME20*Data!$E4</f>
        <v>254.09999999999997</v>
      </c>
      <c r="MF67" s="169">
        <f>MF20*Data!$E4</f>
        <v>115.5</v>
      </c>
      <c r="MG67" s="169">
        <f>MG20*Data!$E4</f>
        <v>115.5</v>
      </c>
      <c r="MH67" s="169">
        <f>MH20*Data!$E4</f>
        <v>254.09999999999997</v>
      </c>
      <c r="MI67" s="169">
        <f>MI20*Data!$E4</f>
        <v>346.5</v>
      </c>
      <c r="MJ67" s="169">
        <f>MJ20*Data!$E4</f>
        <v>173.25</v>
      </c>
      <c r="MK67" s="169">
        <f>MK20*Data!$E4</f>
        <v>173.25</v>
      </c>
      <c r="ML67" s="169">
        <f>ML20*Data!$E4</f>
        <v>138.6</v>
      </c>
      <c r="MM67" s="169">
        <f>MM20*Data!$E4</f>
        <v>92.4</v>
      </c>
      <c r="MN67" s="169">
        <f>MN20*Data!$E4</f>
        <v>92.4</v>
      </c>
      <c r="MO67" s="169">
        <f>MO20*Data!$E4</f>
        <v>207.9</v>
      </c>
      <c r="MP67" s="169">
        <f>MP20*Data!$E4</f>
        <v>0</v>
      </c>
      <c r="MQ67" s="169">
        <f>MQ20*Data!$E4</f>
        <v>207.9</v>
      </c>
      <c r="MR67" s="169">
        <f>MR20*Data!$E4</f>
        <v>207.9</v>
      </c>
      <c r="MS67" s="169">
        <f>MS20*Data!$E4</f>
        <v>138.6</v>
      </c>
      <c r="MT67" s="169">
        <f>MT20*Data!$E4</f>
        <v>69.3</v>
      </c>
      <c r="MU67" s="169">
        <f>MU20*Data!$E4</f>
        <v>46.2</v>
      </c>
      <c r="MV67" s="169">
        <f>MV20*Data!$E4</f>
        <v>0</v>
      </c>
      <c r="MW67" s="169">
        <f>MW20*Data!$E4</f>
        <v>0</v>
      </c>
      <c r="MX67" s="169">
        <f>MX20*Data!$E4</f>
        <v>264</v>
      </c>
      <c r="MY67" s="169">
        <f>MY20*Data!$E4</f>
        <v>1188</v>
      </c>
      <c r="MZ67" s="169">
        <f>MZ20*Data!$E4</f>
        <v>80.850000000000009</v>
      </c>
      <c r="NA67" s="169">
        <f>NA20*Data!$E4</f>
        <v>57.75</v>
      </c>
      <c r="NB67" s="169">
        <f>NB20*Data!$E4</f>
        <v>57.75</v>
      </c>
    </row>
    <row r="68" spans="2:366" s="165" customFormat="1" ht="15">
      <c r="B68" s="170" t="s">
        <v>95</v>
      </c>
      <c r="C68" s="171">
        <f>C21*Data!$B5</f>
        <v>0</v>
      </c>
      <c r="D68" s="171">
        <f>D21*Data!$B5</f>
        <v>0</v>
      </c>
      <c r="E68" s="171">
        <f>E21*Data!$B5</f>
        <v>0</v>
      </c>
      <c r="F68" s="171">
        <f>F21*Data!$B5</f>
        <v>0</v>
      </c>
      <c r="G68" s="171">
        <f>G21*Data!$B5</f>
        <v>0</v>
      </c>
      <c r="H68" s="171">
        <f>H21*Data!$B5</f>
        <v>0</v>
      </c>
      <c r="I68" s="171">
        <f>I21*Data!$B5</f>
        <v>0</v>
      </c>
      <c r="J68" s="171">
        <f>J21*Data!$B5</f>
        <v>0</v>
      </c>
      <c r="K68" s="171">
        <f>K21*Data!$B5</f>
        <v>0</v>
      </c>
      <c r="L68" s="171">
        <f>L21*Data!$B5</f>
        <v>0</v>
      </c>
      <c r="M68" s="171">
        <f>M21*Data!$B5</f>
        <v>0</v>
      </c>
      <c r="N68" s="171">
        <f>N21*Data!$B5</f>
        <v>0</v>
      </c>
      <c r="O68" s="171">
        <f>O21*Data!$B5</f>
        <v>0</v>
      </c>
      <c r="P68" s="171">
        <f>P21*Data!$B5</f>
        <v>0</v>
      </c>
      <c r="Q68" s="171">
        <f>Q21*Data!$B5</f>
        <v>0</v>
      </c>
      <c r="R68" s="171">
        <f>R21*Data!$B5</f>
        <v>0</v>
      </c>
      <c r="S68" s="171">
        <f>S21*Data!$B5</f>
        <v>0</v>
      </c>
      <c r="T68" s="171">
        <f>T21*Data!$B5</f>
        <v>0</v>
      </c>
      <c r="U68" s="171">
        <f>U21*Data!$B5</f>
        <v>0</v>
      </c>
      <c r="V68" s="171">
        <f>V21*Data!$B5</f>
        <v>0</v>
      </c>
      <c r="W68" s="171">
        <f>W21*Data!$B5</f>
        <v>0</v>
      </c>
      <c r="X68" s="171">
        <f>X21*Data!$B5</f>
        <v>0</v>
      </c>
      <c r="Y68" s="171">
        <f>Y21*Data!$B5</f>
        <v>0</v>
      </c>
      <c r="Z68" s="171">
        <f>Z21*Data!$B5</f>
        <v>0</v>
      </c>
      <c r="AA68" s="171">
        <f>AA21*Data!$B5</f>
        <v>0</v>
      </c>
      <c r="AB68" s="171">
        <f>AB21*Data!$B5</f>
        <v>0</v>
      </c>
      <c r="AC68" s="171">
        <f>AC21*Data!$B5</f>
        <v>0</v>
      </c>
      <c r="AD68" s="171">
        <f>AD21*Data!$B5</f>
        <v>0</v>
      </c>
      <c r="AE68" s="171">
        <f>AE21*Data!$B5</f>
        <v>0</v>
      </c>
      <c r="AF68" s="171">
        <f>AF21*Data!$B5</f>
        <v>0</v>
      </c>
      <c r="AG68" s="171">
        <f>AG21*Data!$B5</f>
        <v>0</v>
      </c>
      <c r="AH68" s="171">
        <f>AH21*Data!$B5</f>
        <v>0</v>
      </c>
      <c r="AI68" s="171">
        <f>AI21*Data!$B5</f>
        <v>0</v>
      </c>
      <c r="AJ68" s="171">
        <f>AJ21*Data!$B5</f>
        <v>0</v>
      </c>
      <c r="AK68" s="171">
        <f>AK21*Data!$B5</f>
        <v>0</v>
      </c>
      <c r="AL68" s="171">
        <f>AL21*Data!$B5</f>
        <v>0</v>
      </c>
      <c r="AM68" s="171">
        <f>AM21*Data!$B5</f>
        <v>0</v>
      </c>
      <c r="AN68" s="171">
        <f>AN21*Data!$B5</f>
        <v>0</v>
      </c>
      <c r="AO68" s="171">
        <f>AO21*Data!$B5</f>
        <v>0</v>
      </c>
      <c r="AP68" s="171">
        <f>AP21*Data!$B5</f>
        <v>0</v>
      </c>
      <c r="AQ68" s="171">
        <f>AQ21*Data!$B5</f>
        <v>0</v>
      </c>
      <c r="AR68" s="171">
        <f>AR21*Data!$B5</f>
        <v>0</v>
      </c>
      <c r="AS68" s="171">
        <f>AS21*Data!$B5</f>
        <v>0</v>
      </c>
      <c r="AT68" s="171">
        <f>AT21*Data!$B5</f>
        <v>0</v>
      </c>
      <c r="AU68" s="171">
        <f>AU21*Data!$B5</f>
        <v>0</v>
      </c>
      <c r="AV68" s="171">
        <f>AV21*Data!$B5</f>
        <v>0</v>
      </c>
      <c r="AW68" s="171">
        <f>AW21*Data!$B5</f>
        <v>0</v>
      </c>
      <c r="AX68" s="171">
        <f>AX21*Data!$B5</f>
        <v>0</v>
      </c>
      <c r="AY68" s="171">
        <f>AY21*Data!$B5</f>
        <v>0</v>
      </c>
      <c r="AZ68" s="171">
        <f>AZ21*Data!$B5</f>
        <v>0</v>
      </c>
      <c r="BA68" s="171">
        <f>BA21*Data!$B5</f>
        <v>0</v>
      </c>
      <c r="BB68" s="171">
        <f>BB21*Data!$B5</f>
        <v>0</v>
      </c>
      <c r="BC68" s="171">
        <f>BC21*Data!$B5</f>
        <v>0</v>
      </c>
      <c r="BD68" s="171">
        <f>BD21*Data!$B5</f>
        <v>0</v>
      </c>
      <c r="BE68" s="171">
        <f>BE21*Data!$B5</f>
        <v>0</v>
      </c>
      <c r="BF68" s="171">
        <f>BF21*Data!$B5</f>
        <v>0</v>
      </c>
      <c r="BG68" s="171">
        <f>BG21*Data!$B5</f>
        <v>0</v>
      </c>
      <c r="BH68" s="171">
        <f>BH21*Data!$B5</f>
        <v>0</v>
      </c>
      <c r="BI68" s="171">
        <f>BI21*Data!$B5</f>
        <v>0</v>
      </c>
      <c r="BJ68" s="171">
        <f>BJ21*Data!$B5</f>
        <v>0</v>
      </c>
      <c r="BK68" s="171">
        <f>BK21*Data!$B5</f>
        <v>0</v>
      </c>
      <c r="BL68" s="171">
        <f>BL21*Data!$B5</f>
        <v>0</v>
      </c>
      <c r="BM68" s="171">
        <f>BM21*Data!$B5</f>
        <v>0</v>
      </c>
      <c r="BN68" s="171">
        <f>BN21*Data!$B5</f>
        <v>0</v>
      </c>
      <c r="BO68" s="171">
        <f>BO21*Data!$B5</f>
        <v>0</v>
      </c>
      <c r="BP68" s="171">
        <f>BP21*Data!$B5</f>
        <v>0</v>
      </c>
      <c r="BQ68" s="171">
        <f>BQ21*Data!$B5</f>
        <v>0</v>
      </c>
      <c r="BR68" s="171">
        <f>BR21*Data!$B5</f>
        <v>0</v>
      </c>
      <c r="BS68" s="171">
        <f>BS21*Data!$B5</f>
        <v>0</v>
      </c>
      <c r="BT68" s="171">
        <f>BT21*Data!$B5</f>
        <v>0</v>
      </c>
      <c r="BU68" s="171">
        <f>BU21*Data!$B5</f>
        <v>0</v>
      </c>
      <c r="BV68" s="171">
        <f>BV21*Data!$B5</f>
        <v>0</v>
      </c>
      <c r="BW68" s="171">
        <f>BW21*Data!$B5</f>
        <v>0</v>
      </c>
      <c r="BX68" s="171">
        <f>BX21*Data!$B5</f>
        <v>0</v>
      </c>
      <c r="BY68" s="171">
        <f>BY21*Data!$B5</f>
        <v>0</v>
      </c>
      <c r="BZ68" s="171">
        <f>BZ21*Data!$B5</f>
        <v>0</v>
      </c>
      <c r="CA68" s="171">
        <f>CA21*Data!$B5</f>
        <v>0</v>
      </c>
      <c r="CB68" s="171">
        <f>CB21*Data!$B5</f>
        <v>0</v>
      </c>
      <c r="CC68" s="171">
        <f>CC21*Data!$B5</f>
        <v>0</v>
      </c>
      <c r="CD68" s="171">
        <f>CD21*Data!$B5</f>
        <v>0</v>
      </c>
      <c r="CE68" s="171">
        <f>CE21*Data!$B5</f>
        <v>0</v>
      </c>
      <c r="CF68" s="171">
        <f>CF21*Data!$B5</f>
        <v>0</v>
      </c>
      <c r="CG68" s="171">
        <f>CG21*Data!$B5</f>
        <v>0</v>
      </c>
      <c r="CH68" s="171">
        <f>CH21*Data!$B5</f>
        <v>0</v>
      </c>
      <c r="CI68" s="171">
        <f>CI21*Data!$B5</f>
        <v>0</v>
      </c>
      <c r="CJ68" s="171">
        <f>CJ21*Data!$B5</f>
        <v>0</v>
      </c>
      <c r="CK68" s="171">
        <f>CK21*Data!$B5</f>
        <v>0</v>
      </c>
      <c r="CL68" s="171">
        <f>CL21*Data!$B5</f>
        <v>0</v>
      </c>
      <c r="CM68" s="171">
        <f>CM21*Data!$B5</f>
        <v>0</v>
      </c>
      <c r="CN68" s="171">
        <f>CN21*Data!$B5</f>
        <v>0</v>
      </c>
      <c r="CO68" s="171">
        <f>CO21*Data!$B5</f>
        <v>0</v>
      </c>
      <c r="CP68" s="171">
        <f>CP21*Data!$B5</f>
        <v>0</v>
      </c>
      <c r="CQ68" s="171">
        <f>CQ21*Data!$B5</f>
        <v>0</v>
      </c>
      <c r="CR68" s="171">
        <f>CR21*Data!$B5</f>
        <v>0</v>
      </c>
      <c r="CS68" s="171">
        <f>CS21*Data!$B5</f>
        <v>0</v>
      </c>
      <c r="CT68" s="171">
        <f>CT21*Data!$B5</f>
        <v>0</v>
      </c>
      <c r="CU68" s="171">
        <f>CU21*Data!$B5</f>
        <v>0</v>
      </c>
      <c r="CV68" s="171">
        <f>CV21*Data!$B5</f>
        <v>0</v>
      </c>
      <c r="CW68" s="171">
        <f>CW21*Data!$B5</f>
        <v>0</v>
      </c>
      <c r="CX68" s="171">
        <f>CX21*Data!$B5</f>
        <v>0</v>
      </c>
      <c r="CY68" s="171">
        <f>CY21*Data!$B5</f>
        <v>0</v>
      </c>
      <c r="CZ68" s="171">
        <f>CZ21*Data!$B5</f>
        <v>0</v>
      </c>
      <c r="DA68" s="171">
        <f>DA21*Data!$B5</f>
        <v>0</v>
      </c>
      <c r="DB68" s="171">
        <f>DB21*Data!$B5</f>
        <v>0</v>
      </c>
      <c r="DC68" s="171">
        <f>DC21*Data!$B5</f>
        <v>0</v>
      </c>
      <c r="DD68" s="171">
        <f>DD21*Data!$B5</f>
        <v>0</v>
      </c>
      <c r="DE68" s="171">
        <f>DE21*Data!$B5</f>
        <v>0</v>
      </c>
      <c r="DF68" s="171">
        <f>DF21*Data!$B5</f>
        <v>0</v>
      </c>
      <c r="DG68" s="171">
        <f>DG21*Data!$B5</f>
        <v>0</v>
      </c>
      <c r="DH68" s="171">
        <f>DH21*Data!$B5</f>
        <v>0</v>
      </c>
      <c r="DI68" s="171">
        <f>DI21*Data!$B5</f>
        <v>0</v>
      </c>
      <c r="DJ68" s="171">
        <f>DJ21*Data!$B5</f>
        <v>0</v>
      </c>
      <c r="DK68" s="171">
        <f>DK21*Data!$B5</f>
        <v>0</v>
      </c>
      <c r="DL68" s="171">
        <f>DL21*Data!$B5</f>
        <v>0</v>
      </c>
      <c r="DM68" s="171">
        <f>DM21*Data!$B5</f>
        <v>0</v>
      </c>
      <c r="DN68" s="171">
        <f>DN21*Data!$B5</f>
        <v>0</v>
      </c>
      <c r="DO68" s="171">
        <f>DO21*Data!$B5</f>
        <v>0</v>
      </c>
      <c r="DP68" s="171">
        <f>DP21*Data!$B5</f>
        <v>0</v>
      </c>
      <c r="DQ68" s="171">
        <f>DQ21*Data!$B5</f>
        <v>0</v>
      </c>
      <c r="DR68" s="171">
        <f>DR21*Data!$B5</f>
        <v>0</v>
      </c>
      <c r="DS68" s="171">
        <f>DS21*Data!$B5</f>
        <v>0</v>
      </c>
      <c r="DT68" s="171">
        <f>DT21*Data!$B5</f>
        <v>0</v>
      </c>
      <c r="DU68" s="171">
        <f>DU21*Data!$B5</f>
        <v>0</v>
      </c>
      <c r="DV68" s="171">
        <f>DV21*Data!$B5</f>
        <v>0</v>
      </c>
      <c r="DW68" s="171">
        <f>DW21*Data!$B5</f>
        <v>0</v>
      </c>
      <c r="DX68" s="171">
        <f>DX21*Data!$B5</f>
        <v>0</v>
      </c>
      <c r="DY68" s="171">
        <f>DY21*Data!$B5</f>
        <v>0</v>
      </c>
      <c r="DZ68" s="171">
        <f>DZ21*Data!$B5</f>
        <v>0</v>
      </c>
      <c r="EA68" s="171">
        <f>EA21*Data!$B5</f>
        <v>0</v>
      </c>
      <c r="EB68" s="171">
        <f>EB21*Data!$B5</f>
        <v>0</v>
      </c>
      <c r="EC68" s="171">
        <f>EC21*Data!$B5</f>
        <v>0</v>
      </c>
      <c r="ED68" s="171">
        <f>ED21*Data!$B5</f>
        <v>0</v>
      </c>
      <c r="EE68" s="171">
        <f>EE21*Data!$B5</f>
        <v>0</v>
      </c>
      <c r="EF68" s="171">
        <f>EF21*Data!$B5</f>
        <v>0</v>
      </c>
      <c r="EG68" s="171">
        <f>EG21*Data!$B5</f>
        <v>0</v>
      </c>
      <c r="EH68" s="171">
        <f>EH21*Data!$B5</f>
        <v>0</v>
      </c>
      <c r="EI68" s="171">
        <f>EI21*Data!$B5</f>
        <v>0</v>
      </c>
      <c r="EJ68" s="171">
        <f>EJ21*Data!$B5</f>
        <v>0</v>
      </c>
      <c r="EK68" s="171">
        <f>EK21*Data!$B5</f>
        <v>0</v>
      </c>
      <c r="EL68" s="171">
        <f>EL21*Data!$B5</f>
        <v>0</v>
      </c>
      <c r="EM68" s="171">
        <f>EM21*Data!$B5</f>
        <v>0</v>
      </c>
      <c r="EN68" s="171">
        <f>EN21*Data!$B5</f>
        <v>0</v>
      </c>
      <c r="EO68" s="171">
        <f>EO21*Data!$B5</f>
        <v>0</v>
      </c>
      <c r="EP68" s="171">
        <f>EP21*Data!$B5</f>
        <v>0</v>
      </c>
      <c r="EQ68" s="171">
        <f>EQ21*Data!$B5</f>
        <v>0</v>
      </c>
      <c r="ER68" s="171">
        <f>ER21*Data!$B5</f>
        <v>0</v>
      </c>
      <c r="ES68" s="171">
        <f>ES21*Data!$B5</f>
        <v>0</v>
      </c>
      <c r="ET68" s="171">
        <f>ET21*Data!$B5</f>
        <v>0</v>
      </c>
      <c r="EU68" s="171">
        <f>EU21*Data!$B5</f>
        <v>0</v>
      </c>
      <c r="EV68" s="171">
        <f>EV21*Data!$B5</f>
        <v>0</v>
      </c>
      <c r="EW68" s="171">
        <f>EW21*Data!$B5</f>
        <v>0</v>
      </c>
      <c r="EX68" s="171">
        <f>EX21*Data!$B5</f>
        <v>0</v>
      </c>
      <c r="EY68" s="171">
        <f>EY21*Data!$B5</f>
        <v>0</v>
      </c>
      <c r="EZ68" s="171">
        <f>EZ21*Data!$B5</f>
        <v>0</v>
      </c>
      <c r="FA68" s="171">
        <f>FA21*Data!$B5</f>
        <v>0</v>
      </c>
      <c r="FB68" s="171">
        <f>FB21*Data!$B5</f>
        <v>0</v>
      </c>
      <c r="FC68" s="171">
        <f>FC21*Data!$B5</f>
        <v>0</v>
      </c>
      <c r="FD68" s="171">
        <f>FD21*Data!$B5</f>
        <v>0</v>
      </c>
      <c r="FE68" s="171">
        <f>FE21*Data!$B5</f>
        <v>0</v>
      </c>
      <c r="FF68" s="171">
        <f>FF21*Data!$B5</f>
        <v>0</v>
      </c>
      <c r="FG68" s="171">
        <f>FG21*Data!$B5</f>
        <v>0</v>
      </c>
      <c r="FH68" s="171">
        <f>FH21*Data!$B5</f>
        <v>0</v>
      </c>
      <c r="FI68" s="171">
        <f>FI21*Data!$B5</f>
        <v>0</v>
      </c>
      <c r="FJ68" s="171">
        <f>FJ21*Data!$B5</f>
        <v>0</v>
      </c>
      <c r="FK68" s="171">
        <f>FK21*Data!$B5</f>
        <v>0</v>
      </c>
      <c r="FL68" s="171">
        <f>FL21*Data!$B5</f>
        <v>0</v>
      </c>
      <c r="FM68" s="171">
        <f>FM21*Data!$B5</f>
        <v>0</v>
      </c>
      <c r="FN68" s="171">
        <f>FN21*Data!$B5</f>
        <v>0</v>
      </c>
      <c r="FO68" s="171">
        <f>FO21*Data!$B5</f>
        <v>0</v>
      </c>
      <c r="FP68" s="171">
        <f>FP21*Data!$B5</f>
        <v>0</v>
      </c>
      <c r="FQ68" s="171">
        <f>FQ21*Data!$B5</f>
        <v>0</v>
      </c>
      <c r="FR68" s="171">
        <f>FR21*Data!$B5</f>
        <v>0</v>
      </c>
      <c r="FS68" s="171">
        <f>FS21*Data!$B5</f>
        <v>0</v>
      </c>
      <c r="FT68" s="171">
        <f>FT21*Data!$B5</f>
        <v>0</v>
      </c>
      <c r="FU68" s="171">
        <f>FU21*Data!$B5</f>
        <v>0</v>
      </c>
      <c r="FV68" s="171">
        <f>FV21*Data!$B5</f>
        <v>0</v>
      </c>
      <c r="FW68" s="171">
        <f>FW21*Data!$B5</f>
        <v>0</v>
      </c>
      <c r="FX68" s="171">
        <f>FX21*Data!$B5</f>
        <v>0</v>
      </c>
      <c r="FY68" s="171">
        <f>FY21*Data!$B5</f>
        <v>0</v>
      </c>
      <c r="FZ68" s="171">
        <f>FZ21*Data!$B5</f>
        <v>0</v>
      </c>
      <c r="GA68" s="171">
        <f>GA21*Data!$B5</f>
        <v>0</v>
      </c>
      <c r="GB68" s="171">
        <f>GB21*Data!$B5</f>
        <v>0</v>
      </c>
      <c r="GC68" s="171">
        <f>GC21*Data!$B5</f>
        <v>0</v>
      </c>
      <c r="GD68" s="171">
        <f>GD21*Data!$B5</f>
        <v>0</v>
      </c>
      <c r="GE68" s="171">
        <f>GE21*Data!$B5</f>
        <v>0</v>
      </c>
      <c r="GF68" s="171">
        <f>GF21*Data!$B5</f>
        <v>0</v>
      </c>
      <c r="GG68" s="171">
        <f>GG21*Data!$B5</f>
        <v>0</v>
      </c>
      <c r="GH68" s="171">
        <f>GH21*Data!$B5</f>
        <v>0</v>
      </c>
      <c r="GI68" s="171">
        <f>GI21*Data!$B5</f>
        <v>0</v>
      </c>
      <c r="GJ68" s="171">
        <f>GJ21*Data!$B5</f>
        <v>0</v>
      </c>
      <c r="GK68" s="171">
        <f>GK21*Data!$B5</f>
        <v>0</v>
      </c>
      <c r="GL68" s="171">
        <f>GL21*Data!$B5</f>
        <v>0</v>
      </c>
      <c r="GM68" s="171">
        <f>GM21*Data!$B5</f>
        <v>0</v>
      </c>
      <c r="GN68" s="171">
        <f>GN21*Data!$B5</f>
        <v>0</v>
      </c>
      <c r="GO68" s="171">
        <f>GO21*Data!$B5</f>
        <v>0</v>
      </c>
      <c r="GP68" s="171">
        <f>GP21*Data!$B5</f>
        <v>0</v>
      </c>
      <c r="GQ68" s="171">
        <f>GQ21*Data!$B5</f>
        <v>0</v>
      </c>
      <c r="GR68" s="171">
        <f>GR21*Data!$B5</f>
        <v>0</v>
      </c>
      <c r="GS68" s="171">
        <f>GS21*Data!$B5</f>
        <v>0</v>
      </c>
      <c r="GT68" s="171">
        <f>GT21*Data!$B5</f>
        <v>0</v>
      </c>
      <c r="GU68" s="171">
        <f>GU21*Data!$B5</f>
        <v>0</v>
      </c>
      <c r="GV68" s="171">
        <f>GV21*Data!$B5</f>
        <v>0</v>
      </c>
      <c r="GW68" s="171">
        <f>GW21*Data!$B5</f>
        <v>0</v>
      </c>
      <c r="GX68" s="171">
        <f>GX21*Data!$B5</f>
        <v>0</v>
      </c>
      <c r="GY68" s="171">
        <f>GY21*Data!$B5</f>
        <v>0</v>
      </c>
      <c r="GZ68" s="171">
        <f>GZ21*Data!$B5</f>
        <v>0</v>
      </c>
      <c r="HA68" s="171">
        <f>HA21*Data!$B5</f>
        <v>0</v>
      </c>
      <c r="HB68" s="171">
        <f>HB21*Data!$B5</f>
        <v>0</v>
      </c>
      <c r="HC68" s="171">
        <f>HC21*Data!$B5</f>
        <v>0</v>
      </c>
      <c r="HD68" s="171">
        <f>HD21*Data!$B5</f>
        <v>0</v>
      </c>
      <c r="HE68" s="171">
        <f>HE21*Data!$B5</f>
        <v>0</v>
      </c>
      <c r="HF68" s="171">
        <f>HF21*Data!$B5</f>
        <v>0</v>
      </c>
      <c r="HG68" s="171">
        <f>HG21*Data!$B5</f>
        <v>0</v>
      </c>
      <c r="HH68" s="171">
        <f>HH21*Data!$B5</f>
        <v>0</v>
      </c>
      <c r="HI68" s="171">
        <f>HI21*Data!$B5</f>
        <v>0</v>
      </c>
      <c r="HJ68" s="171">
        <f>HJ21*Data!$B5</f>
        <v>0</v>
      </c>
      <c r="HK68" s="171">
        <f>HK21*Data!$B5</f>
        <v>0</v>
      </c>
      <c r="HL68" s="171">
        <f>HL21*Data!$B5</f>
        <v>0</v>
      </c>
      <c r="HM68" s="171">
        <f>HM21*Data!$B5</f>
        <v>0</v>
      </c>
      <c r="HN68" s="171">
        <f>HN21*Data!$B5</f>
        <v>0</v>
      </c>
      <c r="HO68" s="171">
        <f>HO21*Data!$B5</f>
        <v>0</v>
      </c>
      <c r="HP68" s="171">
        <f>HP21*Data!$B5</f>
        <v>0</v>
      </c>
      <c r="HQ68" s="171">
        <f>HQ21*Data!$B5</f>
        <v>0</v>
      </c>
      <c r="HR68" s="171">
        <f>HR21*Data!$B5</f>
        <v>0</v>
      </c>
      <c r="HS68" s="171">
        <f>HS21*Data!$B5</f>
        <v>0</v>
      </c>
      <c r="HT68" s="171">
        <f>HT21*Data!$B5</f>
        <v>0</v>
      </c>
      <c r="HU68" s="171">
        <f>HU21*Data!$B5</f>
        <v>0</v>
      </c>
      <c r="HV68" s="171">
        <f>HV21*Data!$B5</f>
        <v>0</v>
      </c>
      <c r="HW68" s="171">
        <f>HW21*Data!$B5</f>
        <v>0</v>
      </c>
      <c r="HX68" s="171">
        <f>HX21*Data!$B5</f>
        <v>0</v>
      </c>
      <c r="HY68" s="171">
        <f>HY21*Data!$B5</f>
        <v>0</v>
      </c>
      <c r="HZ68" s="171">
        <f>HZ21*Data!$B5</f>
        <v>0</v>
      </c>
      <c r="IA68" s="171">
        <f>IA21*Data!$B5</f>
        <v>0</v>
      </c>
      <c r="IB68" s="171">
        <f>IB21*Data!$B5</f>
        <v>0</v>
      </c>
      <c r="IC68" s="171">
        <f>IC21*Data!$B5</f>
        <v>0</v>
      </c>
      <c r="ID68" s="171">
        <f>ID21*Data!$B5</f>
        <v>0</v>
      </c>
      <c r="IE68" s="171">
        <f>IE21*Data!$B5</f>
        <v>0</v>
      </c>
      <c r="IF68" s="171">
        <f>IF21*Data!$B5</f>
        <v>0</v>
      </c>
      <c r="IG68" s="171">
        <f>IG21*Data!$B5</f>
        <v>0</v>
      </c>
      <c r="IH68" s="171">
        <f>IH21*Data!$B5</f>
        <v>0</v>
      </c>
      <c r="II68" s="171">
        <f>II21*Data!$B5</f>
        <v>0</v>
      </c>
      <c r="IJ68" s="171">
        <f>IJ21*Data!$B5</f>
        <v>0</v>
      </c>
      <c r="IK68" s="171">
        <f>IK21*Data!$B5</f>
        <v>0</v>
      </c>
      <c r="IL68" s="171">
        <f>IL21*Data!$B5</f>
        <v>0</v>
      </c>
      <c r="IM68" s="171">
        <f>IM21*Data!$B5</f>
        <v>0</v>
      </c>
      <c r="IN68" s="171">
        <f>IN21*Data!$B5</f>
        <v>0</v>
      </c>
      <c r="IO68" s="171">
        <f>IO21*Data!$B5</f>
        <v>0</v>
      </c>
      <c r="IP68" s="171">
        <f>IP21*Data!$B5</f>
        <v>0</v>
      </c>
      <c r="IQ68" s="171">
        <f>IQ21*Data!$B5</f>
        <v>0</v>
      </c>
      <c r="IR68" s="171">
        <f>IR21*Data!$B5</f>
        <v>0</v>
      </c>
      <c r="IS68" s="171">
        <f>IS21*Data!$B5</f>
        <v>0</v>
      </c>
      <c r="IT68" s="171">
        <f>IT21*Data!$B5</f>
        <v>0</v>
      </c>
      <c r="IU68" s="171">
        <f>IU21*Data!$B5</f>
        <v>0</v>
      </c>
      <c r="IV68" s="171">
        <f>IV21*Data!$B5</f>
        <v>0</v>
      </c>
      <c r="IW68" s="171">
        <f>IW21*Data!$B5</f>
        <v>0</v>
      </c>
      <c r="IX68" s="171">
        <f>IX21*Data!$B5</f>
        <v>0</v>
      </c>
      <c r="IY68" s="171">
        <f>IY21*Data!$B5</f>
        <v>0</v>
      </c>
      <c r="IZ68" s="171">
        <f>IZ21*Data!$B5</f>
        <v>0</v>
      </c>
      <c r="JA68" s="171">
        <f>JA21*Data!$B5</f>
        <v>0</v>
      </c>
      <c r="JB68" s="171">
        <f>JB21*Data!$B5</f>
        <v>0</v>
      </c>
      <c r="JC68" s="171">
        <f>JC21*Data!$B5</f>
        <v>0</v>
      </c>
      <c r="JD68" s="171">
        <f>JD21*Data!$B5</f>
        <v>0</v>
      </c>
      <c r="JE68" s="171">
        <f>JE21*Data!$B5</f>
        <v>0</v>
      </c>
      <c r="JF68" s="171">
        <f>JF21*Data!$B5</f>
        <v>0</v>
      </c>
      <c r="JG68" s="171">
        <f>JG21*Data!$B5</f>
        <v>0</v>
      </c>
      <c r="JH68" s="171">
        <f>JH21*Data!$B5</f>
        <v>0</v>
      </c>
      <c r="JI68" s="171">
        <f>JI21*Data!$B5</f>
        <v>0</v>
      </c>
      <c r="JJ68" s="171">
        <f>JJ21*Data!$B5</f>
        <v>0</v>
      </c>
      <c r="JK68" s="171">
        <f>JK21*Data!$B5</f>
        <v>0</v>
      </c>
      <c r="JL68" s="171">
        <f>JL21*Data!$B5</f>
        <v>0</v>
      </c>
      <c r="JM68" s="171">
        <f>JM21*Data!$B5</f>
        <v>0</v>
      </c>
      <c r="JN68" s="171">
        <f>JN21*Data!$B5</f>
        <v>0</v>
      </c>
      <c r="JO68" s="171">
        <f>JO21*Data!$B5</f>
        <v>0</v>
      </c>
      <c r="JP68" s="171">
        <f>JP21*Data!$B5</f>
        <v>0</v>
      </c>
      <c r="JQ68" s="171">
        <f>JQ21*Data!$B5</f>
        <v>0</v>
      </c>
      <c r="JR68" s="171">
        <f>JR21*Data!$B5</f>
        <v>0</v>
      </c>
      <c r="JS68" s="171">
        <f>JS21*Data!$B5</f>
        <v>0</v>
      </c>
      <c r="JT68" s="171">
        <f>JT21*Data!$B5</f>
        <v>0</v>
      </c>
      <c r="JU68" s="171">
        <f>JU21*Data!$B5</f>
        <v>0</v>
      </c>
      <c r="JV68" s="171">
        <f>JV21*Data!$B5</f>
        <v>0</v>
      </c>
      <c r="JW68" s="171">
        <f>JW21*Data!$B5</f>
        <v>0</v>
      </c>
      <c r="JX68" s="171">
        <f>JX21*Data!$B5</f>
        <v>0</v>
      </c>
      <c r="JY68" s="171">
        <f>JY21*Data!$B5</f>
        <v>0</v>
      </c>
      <c r="JZ68" s="171">
        <f>JZ21*Data!$B5</f>
        <v>0</v>
      </c>
      <c r="KA68" s="171">
        <f>KA21*Data!$B5</f>
        <v>0</v>
      </c>
      <c r="KB68" s="171">
        <f>KB21*Data!$B5</f>
        <v>0</v>
      </c>
      <c r="KC68" s="171">
        <f>KC21*Data!$B5</f>
        <v>0</v>
      </c>
      <c r="KD68" s="171">
        <f>KD21*Data!$B5</f>
        <v>0</v>
      </c>
      <c r="KE68" s="171">
        <f>KE21*Data!$B5</f>
        <v>0</v>
      </c>
      <c r="KF68" s="171">
        <f>KF21*Data!$B5</f>
        <v>0</v>
      </c>
      <c r="KG68" s="171">
        <f>KG21*Data!$B5</f>
        <v>0</v>
      </c>
      <c r="KH68" s="171">
        <f>KH21*Data!$B5</f>
        <v>0</v>
      </c>
      <c r="KI68" s="171">
        <f>KI21*Data!$B5</f>
        <v>0</v>
      </c>
      <c r="KJ68" s="171">
        <f>KJ21*Data!$B5</f>
        <v>0</v>
      </c>
      <c r="KK68" s="171">
        <f>KK21*Data!$B5</f>
        <v>0</v>
      </c>
      <c r="KL68" s="171">
        <f>KL21*Data!$B5</f>
        <v>0</v>
      </c>
      <c r="KM68" s="171">
        <f>KM21*Data!$B5</f>
        <v>0</v>
      </c>
      <c r="KN68" s="171">
        <f>KN21*Data!$B5</f>
        <v>0</v>
      </c>
      <c r="KO68" s="171">
        <f>KO21*Data!$B5</f>
        <v>0</v>
      </c>
      <c r="KP68" s="171">
        <f>KP21*Data!$B5</f>
        <v>0</v>
      </c>
      <c r="KQ68" s="171">
        <f>KQ21*Data!$B5</f>
        <v>0</v>
      </c>
      <c r="KR68" s="171">
        <f>KR21*Data!$B5</f>
        <v>0</v>
      </c>
      <c r="KS68" s="171">
        <f>KS21*Data!$B5</f>
        <v>0</v>
      </c>
      <c r="KT68" s="171">
        <f>KT21*Data!$B5</f>
        <v>0</v>
      </c>
      <c r="KU68" s="171">
        <f>KU21*Data!$B5</f>
        <v>0</v>
      </c>
      <c r="KV68" s="171">
        <f>KV21*Data!$B5</f>
        <v>0</v>
      </c>
      <c r="KW68" s="171">
        <f>KW21*Data!$B5</f>
        <v>0</v>
      </c>
      <c r="KX68" s="171">
        <f>KX21*Data!$B5</f>
        <v>0</v>
      </c>
      <c r="KY68" s="171">
        <f>KY21*Data!$B5</f>
        <v>0</v>
      </c>
      <c r="KZ68" s="171">
        <f>KZ21*Data!$B5</f>
        <v>0</v>
      </c>
      <c r="LA68" s="171">
        <f>LA21*Data!$B5</f>
        <v>0</v>
      </c>
      <c r="LB68" s="171">
        <f>LB21*Data!$B5</f>
        <v>0</v>
      </c>
      <c r="LC68" s="171">
        <f>LC21*Data!$B5</f>
        <v>0</v>
      </c>
      <c r="LD68" s="171">
        <f>LD21*Data!$B5</f>
        <v>0</v>
      </c>
      <c r="LE68" s="171">
        <f>LE21*Data!$B5</f>
        <v>0</v>
      </c>
      <c r="LF68" s="171">
        <f>LF21*Data!$B5</f>
        <v>0</v>
      </c>
      <c r="LG68" s="171">
        <f>LG21*Data!$B5</f>
        <v>0</v>
      </c>
      <c r="LH68" s="171">
        <f>LH21*Data!$B5</f>
        <v>0</v>
      </c>
      <c r="LI68" s="171">
        <f>LI21*Data!$B5</f>
        <v>0</v>
      </c>
      <c r="LJ68" s="171">
        <f>LJ21*Data!$B5</f>
        <v>0</v>
      </c>
      <c r="LK68" s="171">
        <f>LK21*Data!$B5</f>
        <v>0</v>
      </c>
      <c r="LL68" s="171">
        <f>LL21*Data!$B5</f>
        <v>0</v>
      </c>
      <c r="LM68" s="171">
        <f>LM21*Data!$B5</f>
        <v>0</v>
      </c>
      <c r="LN68" s="171">
        <f>LN21*Data!$B5</f>
        <v>0</v>
      </c>
      <c r="LO68" s="171">
        <f>LO21*Data!$B5</f>
        <v>0</v>
      </c>
      <c r="LP68" s="171">
        <f>LP21*Data!$B5</f>
        <v>0</v>
      </c>
      <c r="LQ68" s="171">
        <f>LQ21*Data!$B5</f>
        <v>0</v>
      </c>
      <c r="LR68" s="171">
        <f>LR21*Data!$B5</f>
        <v>0</v>
      </c>
      <c r="LS68" s="171">
        <f>LS21*Data!$B5</f>
        <v>0</v>
      </c>
      <c r="LT68" s="171">
        <f>LT21*Data!$B5</f>
        <v>0</v>
      </c>
      <c r="LU68" s="171">
        <f>LU21*Data!$B5</f>
        <v>0</v>
      </c>
      <c r="LV68" s="171">
        <f>LV21*Data!$B5</f>
        <v>0</v>
      </c>
      <c r="LW68" s="171">
        <f>LW21*Data!$B5</f>
        <v>0</v>
      </c>
      <c r="LX68" s="171">
        <f>LX21*Data!$B5</f>
        <v>0</v>
      </c>
      <c r="LY68" s="171">
        <f>LY21*Data!$B5</f>
        <v>0</v>
      </c>
      <c r="LZ68" s="171">
        <f>LZ21*Data!$B5</f>
        <v>0</v>
      </c>
      <c r="MA68" s="171">
        <f>MA21*Data!$B5</f>
        <v>0</v>
      </c>
      <c r="MB68" s="171">
        <f>MB21*Data!$B5</f>
        <v>0</v>
      </c>
      <c r="MC68" s="171">
        <f>MC21*Data!$B5</f>
        <v>0</v>
      </c>
      <c r="MD68" s="171">
        <f>MD21*Data!$B5</f>
        <v>0</v>
      </c>
      <c r="ME68" s="171">
        <f>ME21*Data!$B5</f>
        <v>0</v>
      </c>
      <c r="MF68" s="171">
        <f>MF21*Data!$B5</f>
        <v>0</v>
      </c>
      <c r="MG68" s="171">
        <f>MG21*Data!$B5</f>
        <v>0</v>
      </c>
      <c r="MH68" s="171">
        <f>MH21*Data!$B5</f>
        <v>0</v>
      </c>
      <c r="MI68" s="171">
        <f>MI21*Data!$B5</f>
        <v>0</v>
      </c>
      <c r="MJ68" s="171">
        <f>MJ21*Data!$B5</f>
        <v>0</v>
      </c>
      <c r="MK68" s="171">
        <f>MK21*Data!$B5</f>
        <v>0</v>
      </c>
      <c r="ML68" s="171">
        <f>ML21*Data!$B5</f>
        <v>0</v>
      </c>
      <c r="MM68" s="171">
        <f>MM21*Data!$B5</f>
        <v>0</v>
      </c>
      <c r="MN68" s="171">
        <f>MN21*Data!$B5</f>
        <v>0</v>
      </c>
      <c r="MO68" s="171">
        <f>MO21*Data!$B5</f>
        <v>0</v>
      </c>
      <c r="MP68" s="171">
        <f>MP21*Data!$B5</f>
        <v>0</v>
      </c>
      <c r="MQ68" s="171">
        <f>MQ21*Data!$B5</f>
        <v>0</v>
      </c>
      <c r="MR68" s="171">
        <f>MR21*Data!$B5</f>
        <v>0</v>
      </c>
      <c r="MS68" s="171">
        <f>MS21*Data!$B5</f>
        <v>0</v>
      </c>
      <c r="MT68" s="171">
        <f>MT21*Data!$B5</f>
        <v>0</v>
      </c>
      <c r="MU68" s="171">
        <f>MU21*Data!$B5</f>
        <v>0</v>
      </c>
      <c r="MV68" s="171">
        <f>MV21*Data!$B5</f>
        <v>0</v>
      </c>
      <c r="MW68" s="171">
        <f>MW21*Data!$B5</f>
        <v>0</v>
      </c>
      <c r="MX68" s="171">
        <f>MX21*Data!$B5</f>
        <v>0</v>
      </c>
      <c r="MY68" s="171">
        <f>MY21*Data!$B5</f>
        <v>0</v>
      </c>
      <c r="MZ68" s="171">
        <f>MZ21*Data!$B5</f>
        <v>0</v>
      </c>
      <c r="NA68" s="171">
        <f>NA21*Data!$B5</f>
        <v>0</v>
      </c>
      <c r="NB68" s="171">
        <f>NB21*Data!$B5</f>
        <v>0</v>
      </c>
    </row>
    <row r="69" spans="2:366" ht="15">
      <c r="B69" s="8" t="s">
        <v>96</v>
      </c>
      <c r="C69" s="13">
        <f>(C67+C68)/Data!$B3/Data!$B31</f>
        <v>7.1296296296296302E-2</v>
      </c>
      <c r="D69" s="13">
        <f>(D67+D68)/Data!$B3/Data!$B31</f>
        <v>0.19962962962962966</v>
      </c>
      <c r="E69" s="13">
        <f>(E67+E68)/Data!$B3/Data!$B31</f>
        <v>0.19962962962962966</v>
      </c>
      <c r="F69" s="13">
        <f>(F67+F68)/Data!$B3/Data!$B31</f>
        <v>0.22814814814814816</v>
      </c>
      <c r="G69" s="13">
        <f>(G67+G68)/Data!$B3/Data!$B31</f>
        <v>0.19962962962962966</v>
      </c>
      <c r="H69" s="13">
        <f>(H67+H68)/Data!$B3/Data!$B31</f>
        <v>8.5555555555555551E-2</v>
      </c>
      <c r="I69" s="13">
        <f>(I67+I68)/Data!$B3/Data!$B31</f>
        <v>0.1425925925925926</v>
      </c>
      <c r="J69" s="13">
        <f>(J67+J68)/Data!$B3/Data!$B31</f>
        <v>0.42777777777777776</v>
      </c>
      <c r="K69" s="13">
        <f>(K67+K68)/Data!$B3/Data!$B31</f>
        <v>0.22814814814814816</v>
      </c>
      <c r="L69" s="13">
        <f>(L67+L68)/Data!$B3/Data!$B31</f>
        <v>0.19962962962962966</v>
      </c>
      <c r="M69" s="13">
        <f>(M67+M68)/Data!$B3/Data!$B31</f>
        <v>0.19962962962962966</v>
      </c>
      <c r="N69" s="13">
        <f>(N67+N68)/Data!$B3/Data!$B31</f>
        <v>0.22814814814814816</v>
      </c>
      <c r="O69" s="13">
        <f>(O67+O68)/Data!$B3/Data!$B31</f>
        <v>0.19962962962962966</v>
      </c>
      <c r="P69" s="13">
        <f>(P67+P68)/Data!$B3/Data!$B31</f>
        <v>0.34222222222222221</v>
      </c>
      <c r="Q69" s="13">
        <f>(Q67+Q68)/Data!$B3/Data!$B31</f>
        <v>0.6274074074074073</v>
      </c>
      <c r="R69" s="13">
        <f>(R67+R68)/Data!$B3/Data!$B31</f>
        <v>0.77000000000000013</v>
      </c>
      <c r="S69" s="13">
        <f>(S67+S68)/Data!$B3/Data!$B31</f>
        <v>0.39925925925925931</v>
      </c>
      <c r="T69" s="13">
        <f>(T67+T68)/Data!$B3/Data!$B31</f>
        <v>0</v>
      </c>
      <c r="U69" s="13">
        <f>(U67+U68)/Data!$B3/Data!$B31</f>
        <v>0.42777777777777776</v>
      </c>
      <c r="V69" s="13">
        <f>(V67+V68)/Data!$B3/Data!$B31</f>
        <v>0.19962962962962966</v>
      </c>
      <c r="W69" s="13">
        <f>(W67+W68)/Data!$B3/Data!$B31</f>
        <v>0.19962962962962966</v>
      </c>
      <c r="X69" s="13">
        <f>(X67+X68)/Data!$B3/Data!$B31</f>
        <v>0.42777777777777776</v>
      </c>
      <c r="Y69" s="13">
        <f>(Y67+Y68)/Data!$B3/Data!$B31</f>
        <v>0.51333333333333342</v>
      </c>
      <c r="Z69" s="13">
        <f>(Z67+Z68)/Data!$B3/Data!$B31</f>
        <v>0.1711111111111111</v>
      </c>
      <c r="AA69" s="13">
        <f>(AA67+AA68)/Data!$B3/Data!$B31</f>
        <v>0.22814814814814816</v>
      </c>
      <c r="AB69" s="13">
        <f>(AB67+AB68)/Data!$B3/Data!$B31</f>
        <v>0.22814814814814816</v>
      </c>
      <c r="AC69" s="13">
        <f>(AC67+AC68)/Data!$B3/Data!$B31</f>
        <v>0.19962962962962966</v>
      </c>
      <c r="AD69" s="13">
        <f>(AD67+AD68)/Data!$B3/Data!$B31</f>
        <v>0.19962962962962966</v>
      </c>
      <c r="AE69" s="13">
        <f>(AE67+AE68)/Data!$B3/Data!$B31</f>
        <v>0.42777777777777776</v>
      </c>
      <c r="AF69" s="13">
        <f>(AF67+AF68)/Data!$B3/Data!$B31</f>
        <v>0.48481481481481487</v>
      </c>
      <c r="AG69" s="13">
        <f>(AG67+AG68)/Data!$B3/Data!$B31</f>
        <v>0.25666666666666671</v>
      </c>
      <c r="AH69" s="13">
        <f>(AH67+AH68)/Data!$B3/Data!$B31</f>
        <v>0.22814814814814816</v>
      </c>
      <c r="AI69" s="13">
        <f>(AI67+AI68)/Data!$B3/Data!$B31</f>
        <v>0.1711111111111111</v>
      </c>
      <c r="AJ69" s="13">
        <f>(AJ67+AJ68)/Data!$B3/Data!$B31</f>
        <v>0.1425925925925926</v>
      </c>
      <c r="AK69" s="13">
        <f>(AK67+AK68)/Data!$B3/Data!$B31</f>
        <v>0.19962962962962966</v>
      </c>
      <c r="AL69" s="13">
        <f>(AL67+AL68)/Data!$B3/Data!$B31</f>
        <v>0.48481481481481487</v>
      </c>
      <c r="AM69" s="13">
        <f>(AM67+AM68)/Data!$B3/Data!$B31</f>
        <v>0.48481481481481487</v>
      </c>
      <c r="AN69" s="13">
        <f>(AN67+AN68)/Data!$B3/Data!$B31</f>
        <v>0.34222222222222221</v>
      </c>
      <c r="AO69" s="13">
        <f>(AO67+AO68)/Data!$B3/Data!$B31</f>
        <v>0.34222222222222221</v>
      </c>
      <c r="AP69" s="13">
        <f>(AP67+AP68)/Data!$B3/Data!$B31</f>
        <v>0.28518518518518521</v>
      </c>
      <c r="AQ69" s="13">
        <f>(AQ67+AQ68)/Data!$B3/Data!$B31</f>
        <v>0.34222222222222221</v>
      </c>
      <c r="AR69" s="13">
        <f>(AR67+AR68)/Data!$B3/Data!$B31</f>
        <v>0.34222222222222221</v>
      </c>
      <c r="AS69" s="13">
        <f>(AS67+AS68)/Data!$B3/Data!$B31</f>
        <v>0.57037037037037042</v>
      </c>
      <c r="AT69" s="13">
        <f>(AT67+AT68)/Data!$B3/Data!$B31</f>
        <v>0.79851851851851863</v>
      </c>
      <c r="AU69" s="13">
        <f>(AU67+AU68)/Data!$B3/Data!$B31</f>
        <v>0.34222222222222221</v>
      </c>
      <c r="AV69" s="13">
        <f>(AV67+AV68)/Data!$B3/Data!$B31</f>
        <v>0.37074074074074076</v>
      </c>
      <c r="AW69" s="13">
        <f>(AW67+AW68)/Data!$B3/Data!$B31</f>
        <v>0.22814814814814816</v>
      </c>
      <c r="AX69" s="13">
        <f>(AX67+AX68)/Data!$B3/Data!$B31</f>
        <v>0.28518518518518521</v>
      </c>
      <c r="AY69" s="13">
        <f>(AY67+AY68)/Data!$B3/Data!$B31</f>
        <v>0.39925925925925931</v>
      </c>
      <c r="AZ69" s="13">
        <f>(AZ67+AZ68)/Data!$B3/Data!$B31</f>
        <v>0.68444444444444441</v>
      </c>
      <c r="BA69" s="13">
        <f>(BA67+BA68)/Data!$B3/Data!$B31</f>
        <v>0.85555555555555551</v>
      </c>
      <c r="BB69" s="13">
        <f>(BB67+BB68)/Data!$B3/Data!$B31</f>
        <v>0.38500000000000006</v>
      </c>
      <c r="BC69" s="13">
        <f>(BC67+BC68)/Data!$B3/Data!$B31</f>
        <v>0.39925925925925931</v>
      </c>
      <c r="BD69" s="13">
        <f>(BD67+BD68)/Data!$B3/Data!$B31</f>
        <v>0.39925925925925931</v>
      </c>
      <c r="BE69" s="13">
        <f>(BE67+BE68)/Data!$B3/Data!$B31</f>
        <v>0.1711111111111111</v>
      </c>
      <c r="BF69" s="13">
        <f>(BF67+BF68)/Data!$B3/Data!$B31</f>
        <v>0.1711111111111111</v>
      </c>
      <c r="BG69" s="13">
        <f>(BG67+BG68)/Data!$B3/Data!$B31</f>
        <v>0.42777777777777776</v>
      </c>
      <c r="BH69" s="13">
        <f>(BH67+BH68)/Data!$B3/Data!$B31</f>
        <v>0.42777777777777776</v>
      </c>
      <c r="BI69" s="13">
        <f>(BI67+BI68)/Data!$B3/Data!$B31</f>
        <v>0.28518518518518521</v>
      </c>
      <c r="BJ69" s="13">
        <f>(BJ67+BJ68)/Data!$B3/Data!$B31</f>
        <v>0.28518518518518521</v>
      </c>
      <c r="BK69" s="13">
        <f>(BK67+BK68)/Data!$B3/Data!$B31</f>
        <v>0.28518518518518521</v>
      </c>
      <c r="BL69" s="13">
        <f>(BL67+BL68)/Data!$B3/Data!$B31</f>
        <v>0.19962962962962966</v>
      </c>
      <c r="BM69" s="13">
        <f>(BM67+BM68)/Data!$B3/Data!$B31</f>
        <v>0.34222222222222221</v>
      </c>
      <c r="BN69" s="13">
        <f>(BN67+BN68)/Data!$B3/Data!$B31</f>
        <v>0.71296296296296302</v>
      </c>
      <c r="BO69" s="13">
        <f>(BO67+BO68)/Data!$B3/Data!$B31</f>
        <v>0.65592592592592591</v>
      </c>
      <c r="BP69" s="13">
        <f>(BP67+BP68)/Data!$B3/Data!$B31</f>
        <v>0.37074074074074076</v>
      </c>
      <c r="BQ69" s="13">
        <f>(BQ67+BQ68)/Data!$B3/Data!$B31</f>
        <v>0.37074074074074076</v>
      </c>
      <c r="BR69" s="13">
        <f>(BR67+BR68)/Data!$B3/Data!$B31</f>
        <v>0.31370370370370365</v>
      </c>
      <c r="BS69" s="13">
        <f>(BS67+BS68)/Data!$B3/Data!$B31</f>
        <v>0.28518518518518521</v>
      </c>
      <c r="BT69" s="13">
        <f>(BT67+BT68)/Data!$B3/Data!$B31</f>
        <v>0.35648148148148151</v>
      </c>
      <c r="BU69" s="13">
        <f>(BU67+BU68)/Data!$B3/Data!$B31</f>
        <v>0.57037037037037042</v>
      </c>
      <c r="BV69" s="13">
        <f>(BV67+BV68)/Data!$B3/Data!$B31</f>
        <v>0.39925925925925931</v>
      </c>
      <c r="BW69" s="13">
        <f>(BW67+BW68)/Data!$B3/Data!$B31</f>
        <v>0.25666666666666671</v>
      </c>
      <c r="BX69" s="13">
        <f>(BX67+BX68)/Data!$B3/Data!$B31</f>
        <v>0.25666666666666671</v>
      </c>
      <c r="BY69" s="13">
        <f>(BY67+BY68)/Data!$B3/Data!$B31</f>
        <v>0.22814814814814816</v>
      </c>
      <c r="BZ69" s="13">
        <f>(BZ67+BZ68)/Data!$B3/Data!$B31</f>
        <v>0.1711111111111111</v>
      </c>
      <c r="CA69" s="13">
        <f>(CA67+CA68)/Data!$B3/Data!$B31</f>
        <v>0.34222222222222221</v>
      </c>
      <c r="CB69" s="13">
        <f>(CB67+CB68)/Data!$B3/Data!$B31</f>
        <v>0</v>
      </c>
      <c r="CC69" s="13">
        <f>(CC67+CC68)/Data!$B3/Data!$B31</f>
        <v>0.57037037037037042</v>
      </c>
      <c r="CD69" s="13">
        <f>(CD67+CD68)/Data!$B3/Data!$B31</f>
        <v>0.28518518518518521</v>
      </c>
      <c r="CE69" s="13">
        <f>(CE67+CE68)/Data!$B3/Data!$B31</f>
        <v>0.42777777777777776</v>
      </c>
      <c r="CF69" s="13">
        <f>(CF67+CF68)/Data!$B3/Data!$B31</f>
        <v>0.59888888888888892</v>
      </c>
      <c r="CG69" s="13">
        <f>(CG67+CG68)/Data!$B3/Data!$B31</f>
        <v>0.71296296296296302</v>
      </c>
      <c r="CH69" s="13">
        <f>(CH67+CH68)/Data!$B3/Data!$B31</f>
        <v>0.45629629629629631</v>
      </c>
      <c r="CI69" s="13">
        <f>(CI67+CI68)/Data!$B3/Data!$B31</f>
        <v>0.79851851851851863</v>
      </c>
      <c r="CJ69" s="13">
        <f>(CJ67+CJ68)/Data!$B3/Data!$B31</f>
        <v>1.0266666666666668</v>
      </c>
      <c r="CK69" s="13">
        <f>(CK67+CK68)/Data!$B3/Data!$B31</f>
        <v>0.57037037037037042</v>
      </c>
      <c r="CL69" s="13">
        <f>(CL67+CL68)/Data!$B3/Data!$B31</f>
        <v>0.57037037037037042</v>
      </c>
      <c r="CM69" s="13">
        <f>(CM67+CM68)/Data!$B3/Data!$B31</f>
        <v>0.91259259259259262</v>
      </c>
      <c r="CN69" s="13">
        <f>(CN67+CN68)/Data!$B3/Data!$B31</f>
        <v>0.6274074074074073</v>
      </c>
      <c r="CO69" s="13">
        <f>(CO67+CO68)/Data!$B3/Data!$B31</f>
        <v>0.45629629629629631</v>
      </c>
      <c r="CP69" s="13">
        <f>(CP67+CP68)/Data!$B3/Data!$B31</f>
        <v>0.79851851851851863</v>
      </c>
      <c r="CQ69" s="13">
        <f>(CQ67+CQ68)/Data!$B3/Data!$B31</f>
        <v>1.0266666666666668</v>
      </c>
      <c r="CR69" s="13">
        <f>(CR67+CR68)/Data!$B3/Data!$B31</f>
        <v>0.74148148148148152</v>
      </c>
      <c r="CS69" s="13">
        <f>(CS67+CS68)/Data!$B3/Data!$B31</f>
        <v>0.74148148148148152</v>
      </c>
      <c r="CT69" s="13">
        <f>(CT67+CT68)/Data!$B3/Data!$B31</f>
        <v>0.74148148148148152</v>
      </c>
      <c r="CU69" s="13">
        <f>(CU67+CU68)/Data!$B3/Data!$B31</f>
        <v>0.42777777777777776</v>
      </c>
      <c r="CV69" s="13">
        <f>(CV67+CV68)/Data!$B3/Data!$B31</f>
        <v>0.42777777777777776</v>
      </c>
      <c r="CW69" s="13">
        <f>(CW67+CW68)/Data!$B3/Data!$B31</f>
        <v>0</v>
      </c>
      <c r="CX69" s="13">
        <f>(CX67+CX68)/Data!$B3/Data!$B31</f>
        <v>0.91259259259259262</v>
      </c>
      <c r="CY69" s="13">
        <f>(CY67+CY68)/Data!$B3/Data!$B31</f>
        <v>0.39925925925925931</v>
      </c>
      <c r="CZ69" s="13">
        <f>(CZ67+CZ68)/Data!$B3/Data!$B31</f>
        <v>0.28518518518518521</v>
      </c>
      <c r="DA69" s="13">
        <f>(DA67+DA68)/Data!$B3/Data!$B31</f>
        <v>0.25666666666666671</v>
      </c>
      <c r="DB69" s="13">
        <f>(DB67+DB68)/Data!$B3/Data!$B31</f>
        <v>0.42777777777777776</v>
      </c>
      <c r="DC69" s="13">
        <f>(DC67+DC68)/Data!$B3/Data!$B31</f>
        <v>0.42777777777777776</v>
      </c>
      <c r="DD69" s="13">
        <f>(DD67+DD68)/Data!$B3/Data!$B31</f>
        <v>0.79851851851851863</v>
      </c>
      <c r="DE69" s="13">
        <f>(DE67+DE68)/Data!$B3/Data!$B31</f>
        <v>0.91259259259259262</v>
      </c>
      <c r="DF69" s="13">
        <f>(DF67+DF68)/Data!$B3/Data!$B31</f>
        <v>0.74148148148148152</v>
      </c>
      <c r="DG69" s="13">
        <f>(DG67+DG68)/Data!$B3/Data!$B31</f>
        <v>0.68444444444444441</v>
      </c>
      <c r="DH69" s="13">
        <f>(DH67+DH68)/Data!$B3/Data!$B31</f>
        <v>0.65592592592592591</v>
      </c>
      <c r="DI69" s="13">
        <f>(DI67+DI68)/Data!$B3/Data!$B31</f>
        <v>0.57037037037037042</v>
      </c>
      <c r="DJ69" s="13">
        <f>(DJ67+DJ68)/Data!$B3/Data!$B31</f>
        <v>0.57037037037037042</v>
      </c>
      <c r="DK69" s="13">
        <f>(DK67+DK68)/Data!$B3/Data!$B31</f>
        <v>0.91259259259259262</v>
      </c>
      <c r="DL69" s="13">
        <f>(DL67+DL68)/Data!$B3/Data!$B31</f>
        <v>1.0266666666666668</v>
      </c>
      <c r="DM69" s="13">
        <f>(DM67+DM68)/Data!$B3/Data!$B31</f>
        <v>0.91259259259259262</v>
      </c>
      <c r="DN69" s="13">
        <f>(DN67+DN68)/Data!$B3/Data!$B31</f>
        <v>0.85555555555555551</v>
      </c>
      <c r="DO69" s="13">
        <f>(DO67+DO68)/Data!$B3/Data!$B31</f>
        <v>0.68444444444444441</v>
      </c>
      <c r="DP69" s="13">
        <f>(DP67+DP68)/Data!$B3/Data!$B31</f>
        <v>0.57037037037037042</v>
      </c>
      <c r="DQ69" s="13">
        <f>(DQ67+DQ68)/Data!$B3/Data!$B31</f>
        <v>0.39925925925925931</v>
      </c>
      <c r="DR69" s="13">
        <f>(DR67+DR68)/Data!$B3/Data!$B31</f>
        <v>0.65592592592592591</v>
      </c>
      <c r="DS69" s="13">
        <f>(DS67+DS68)/Data!$B3/Data!$B31</f>
        <v>0.28518518518518521</v>
      </c>
      <c r="DT69" s="13">
        <f>(DT67+DT68)/Data!$B3/Data!$B31</f>
        <v>0.28518518518518521</v>
      </c>
      <c r="DU69" s="13">
        <f>(DU67+DU68)/Data!$B3/Data!$B31</f>
        <v>0.19962962962962966</v>
      </c>
      <c r="DV69" s="13">
        <f>(DV67+DV68)/Data!$B3/Data!$B31</f>
        <v>0.28518518518518521</v>
      </c>
      <c r="DW69" s="13">
        <f>(DW67+DW68)/Data!$B3/Data!$B31</f>
        <v>0.28518518518518521</v>
      </c>
      <c r="DX69" s="13">
        <f>(DX67+DX68)/Data!$B3/Data!$B31</f>
        <v>0.28518518518518521</v>
      </c>
      <c r="DY69" s="13">
        <f>(DY67+DY68)/Data!$B3/Data!$B31</f>
        <v>0.42777777777777776</v>
      </c>
      <c r="DZ69" s="13">
        <f>(DZ67+DZ68)/Data!$B3/Data!$B31</f>
        <v>0.31370370370370365</v>
      </c>
      <c r="EA69" s="13">
        <f>(EA67+EA68)/Data!$B3/Data!$B31</f>
        <v>0.28518518518518521</v>
      </c>
      <c r="EB69" s="13">
        <f>(EB67+EB68)/Data!$B3/Data!$B31</f>
        <v>0.22814814814814816</v>
      </c>
      <c r="EC69" s="13">
        <f>(EC67+EC68)/Data!$B3/Data!$B31</f>
        <v>0.28518518518518521</v>
      </c>
      <c r="ED69" s="13">
        <f>(ED67+ED68)/Data!$B3/Data!$B31</f>
        <v>0.18537037037037038</v>
      </c>
      <c r="EE69" s="13">
        <f>(EE67+EE68)/Data!$B3/Data!$B31</f>
        <v>0.25666666666666671</v>
      </c>
      <c r="EF69" s="13">
        <f>(EF67+EF68)/Data!$B3/Data!$B31</f>
        <v>0</v>
      </c>
      <c r="EG69" s="13">
        <f>(EG67+EG68)/Data!$B3/Data!$B31</f>
        <v>0.71296296296296302</v>
      </c>
      <c r="EH69" s="13">
        <f>(EH67+EH68)/Data!$B3/Data!$B31</f>
        <v>0.57037037037037042</v>
      </c>
      <c r="EI69" s="13">
        <f>(EI67+EI68)/Data!$B3/Data!$B31</f>
        <v>0.42777777777777776</v>
      </c>
      <c r="EJ69" s="13">
        <f>(EJ67+EJ68)/Data!$B3/Data!$B31</f>
        <v>0.28518518518518521</v>
      </c>
      <c r="EK69" s="13">
        <f>(EK67+EK68)/Data!$B3/Data!$B31</f>
        <v>0.31370370370370365</v>
      </c>
      <c r="EL69" s="13">
        <f>(EL67+EL68)/Data!$B3/Data!$B31</f>
        <v>0.42777777777777776</v>
      </c>
      <c r="EM69" s="13">
        <f>(EM67+EM68)/Data!$B3/Data!$B31</f>
        <v>0.85555555555555551</v>
      </c>
      <c r="EN69" s="13">
        <f>(EN67+EN68)/Data!$B3/Data!$B31</f>
        <v>1.1407407407407408</v>
      </c>
      <c r="EO69" s="13">
        <f>(EO67+EO68)/Data!$B3/Data!$B31</f>
        <v>0.71296296296296302</v>
      </c>
      <c r="EP69" s="13">
        <f>(EP67+EP68)/Data!$B3/Data!$B31</f>
        <v>0.71296296296296302</v>
      </c>
      <c r="EQ69" s="13">
        <f>(EQ67+EQ68)/Data!$B3/Data!$B31</f>
        <v>0.68444444444444441</v>
      </c>
      <c r="ER69" s="13">
        <f>(ER67+ER68)/Data!$B3/Data!$B31</f>
        <v>0.6274074074074073</v>
      </c>
      <c r="ES69" s="13">
        <f>(ES67+ES68)/Data!$B3/Data!$B31</f>
        <v>0.57037037037037042</v>
      </c>
      <c r="ET69" s="13">
        <f>(ET67+ET68)/Data!$B3/Data!$B31</f>
        <v>0.99814814814814812</v>
      </c>
      <c r="EU69" s="13">
        <f>(EU67+EU68)/Data!$B3/Data!$B31</f>
        <v>1.1407407407407408</v>
      </c>
      <c r="EV69" s="13">
        <f>(EV67+EV68)/Data!$B3/Data!$B31</f>
        <v>1.0837037037037038</v>
      </c>
      <c r="EW69" s="13">
        <f>(EW67+EW68)/Data!$B3/Data!$B31</f>
        <v>0.71296296296296302</v>
      </c>
      <c r="EX69" s="13">
        <f>(EX67+EX68)/Data!$B3/Data!$B31</f>
        <v>1.1407407407407408</v>
      </c>
      <c r="EY69" s="13">
        <f>(EY67+EY68)/Data!$B3/Data!$B31</f>
        <v>0.99814814814814812</v>
      </c>
      <c r="EZ69" s="13">
        <f>(EZ67+EZ68)/Data!$B3/Data!$B31</f>
        <v>0.71296296296296302</v>
      </c>
      <c r="FA69" s="13">
        <f>(FA67+FA68)/Data!$B3/Data!$B31</f>
        <v>0.99814814814814812</v>
      </c>
      <c r="FB69" s="914">
        <f>(FB67+FB68)/Data!$B3/Data!$B31</f>
        <v>1.1407407407407408</v>
      </c>
      <c r="FC69" s="13">
        <f>(FC67+FC68)/Data!$B3/Data!$B31</f>
        <v>0.99814814814814812</v>
      </c>
      <c r="FD69" s="13">
        <f>(FD67+FD68)/Data!$B3/Data!$B31</f>
        <v>0.71296296296296302</v>
      </c>
      <c r="FE69" s="13">
        <f>(FE67+FE68)/Data!$B3/Data!$B31</f>
        <v>0.74148148148148152</v>
      </c>
      <c r="FF69" s="13">
        <f>(FF67+FF68)/Data!$B3/Data!$B31</f>
        <v>0.71296296296296302</v>
      </c>
      <c r="FG69" s="13">
        <f>(FG67+FG68)/Data!$B3/Data!$B31</f>
        <v>0.57037037037037042</v>
      </c>
      <c r="FH69" s="13">
        <f>(FH67+FH68)/Data!$B3/Data!$B31</f>
        <v>0.85555555555555551</v>
      </c>
      <c r="FI69" s="13">
        <f>(FI67+FI68)/Data!$B3/Data!$B31</f>
        <v>0.77000000000000013</v>
      </c>
      <c r="FJ69" s="13">
        <f>(FJ67+FJ68)/Data!$B3/Data!$B31</f>
        <v>0.59888888888888892</v>
      </c>
      <c r="FK69" s="13">
        <f>(FK67+FK68)/Data!$B3/Data!$B31</f>
        <v>0.57037037037037042</v>
      </c>
      <c r="FL69" s="13">
        <f>(FL67+FL68)/Data!$B3/Data!$B31</f>
        <v>0.45629629629629631</v>
      </c>
      <c r="FM69" s="13">
        <f>(FM67+FM68)/Data!$B3/Data!$B31</f>
        <v>0.1711111111111111</v>
      </c>
      <c r="FN69" s="13">
        <f>(FN67+FN68)/Data!$B3/Data!$B31</f>
        <v>0.22814814814814816</v>
      </c>
      <c r="FO69" s="13">
        <f>(FO67+FO68)/Data!$B3/Data!$B31</f>
        <v>0.45629629629629631</v>
      </c>
      <c r="FP69" s="13">
        <f>(FP67+FP68)/Data!$B3/Data!$B31</f>
        <v>0.28518518518518521</v>
      </c>
      <c r="FQ69" s="13">
        <f>(FQ67+FQ68)/Data!$B3/Data!$B31</f>
        <v>0.22814814814814816</v>
      </c>
      <c r="FR69" s="13">
        <f>(FR67+FR68)/Data!$B3/Data!$B31</f>
        <v>0.25666666666666671</v>
      </c>
      <c r="FS69" s="13">
        <f>(FS67+FS68)/Data!$B3/Data!$B31</f>
        <v>0.22814814814814816</v>
      </c>
      <c r="FT69" s="13">
        <f>(FT67+FT68)/Data!$B3/Data!$B31</f>
        <v>0.22814814814814816</v>
      </c>
      <c r="FU69" s="13">
        <f>(FU67+FU68)/Data!$B3/Data!$B31</f>
        <v>0.22814814814814816</v>
      </c>
      <c r="FV69" s="13">
        <f>(FV67+FV68)/Data!$B3/Data!$B31</f>
        <v>0.45629629629629631</v>
      </c>
      <c r="FW69" s="13">
        <f>(FW67+FW68)/Data!$B3/Data!$B31</f>
        <v>0.45629629629629631</v>
      </c>
      <c r="FX69" s="13">
        <f>(FX67+FX68)/Data!$B3/Data!$B31</f>
        <v>0.28518518518518521</v>
      </c>
      <c r="FY69" s="13">
        <f>(FY67+FY68)/Data!$B3/Data!$B31</f>
        <v>0.28518518518518521</v>
      </c>
      <c r="FZ69" s="13">
        <f>(FZ67+FZ68)/Data!$B3/Data!$B31</f>
        <v>0.28518518518518521</v>
      </c>
      <c r="GA69" s="13">
        <f>(GA67+GA68)/Data!$B3/Data!$B31</f>
        <v>0.22814814814814816</v>
      </c>
      <c r="GB69" s="13">
        <f>(GB67+GB68)/Data!$B3/Data!$B31</f>
        <v>0.22814814814814816</v>
      </c>
      <c r="GC69" s="13">
        <f>(GC67+GC68)/Data!$B3/Data!$B31</f>
        <v>0.42777777777777776</v>
      </c>
      <c r="GD69" s="13">
        <f>(GD67+GD68)/Data!$B3/Data!$B31</f>
        <v>0.51333333333333342</v>
      </c>
      <c r="GE69" s="13">
        <f>(GE67+GE68)/Data!$B3/Data!$B31</f>
        <v>0.25666666666666671</v>
      </c>
      <c r="GF69" s="13">
        <f>(GF67+GF68)/Data!$B3/Data!$B31</f>
        <v>0.19962962962962966</v>
      </c>
      <c r="GG69" s="13">
        <f>(GG67+GG68)/Data!$B3/Data!$B31</f>
        <v>0.22814814814814816</v>
      </c>
      <c r="GH69" s="13">
        <f>(GH67+GH68)/Data!$B3/Data!$B31</f>
        <v>0.1711111111111111</v>
      </c>
      <c r="GI69" s="13">
        <f>(GI67+GI68)/Data!$B3/Data!$B31</f>
        <v>0.19962962962962966</v>
      </c>
      <c r="GJ69" s="13">
        <f>(GJ67+GJ68)/Data!$B3/Data!$B31</f>
        <v>0.71296296296296302</v>
      </c>
      <c r="GK69" s="13">
        <f>(GK67+GK68)/Data!$B3/Data!$B31</f>
        <v>0.54185185185185192</v>
      </c>
      <c r="GL69" s="13">
        <f>(GL67+GL68)/Data!$B3/Data!$B31</f>
        <v>0.34222222222222221</v>
      </c>
      <c r="GM69" s="13">
        <f>(GM67+GM68)/Data!$B3/Data!$B31</f>
        <v>0.19962962962962966</v>
      </c>
      <c r="GN69" s="13">
        <f>(GN67+GN68)/Data!$B3/Data!$B31</f>
        <v>0.28518518518518521</v>
      </c>
      <c r="GO69" s="13">
        <f>(GO67+GO68)/Data!$B3/Data!$B31</f>
        <v>0.19962962962962966</v>
      </c>
      <c r="GP69" s="13">
        <f>(GP67+GP68)/Data!$B3/Data!$B31</f>
        <v>0.22814814814814816</v>
      </c>
      <c r="GQ69" s="13">
        <f>(GQ67+GQ68)/Data!$B3/Data!$B31</f>
        <v>0.42777777777777776</v>
      </c>
      <c r="GR69" s="13">
        <f>(GR67+GR68)/Data!$B3/Data!$B31</f>
        <v>0.31370370370370365</v>
      </c>
      <c r="GS69" s="13">
        <f>(GS67+GS68)/Data!$B3/Data!$B31</f>
        <v>0.31370370370370365</v>
      </c>
      <c r="GT69" s="13">
        <f>(GT67+GT68)/Data!$B3/Data!$B31</f>
        <v>0.31370370370370365</v>
      </c>
      <c r="GU69" s="13">
        <f>(GU67+GU68)/Data!$B3/Data!$B31</f>
        <v>0.42777777777777776</v>
      </c>
      <c r="GV69" s="13">
        <f>(GV67+GV68)/Data!$B3/Data!$B31</f>
        <v>0.39925925925925931</v>
      </c>
      <c r="GW69" s="13">
        <f>(GW67+GW68)/Data!$B3/Data!$B31</f>
        <v>0.39925925925925931</v>
      </c>
      <c r="GX69" s="13">
        <f>(GX67+GX68)/Data!$B3/Data!$B31</f>
        <v>0.85555555555555551</v>
      </c>
      <c r="GY69" s="13">
        <f>(GY67+GY68)/Data!$B3/Data!$B31</f>
        <v>0.94111111111111112</v>
      </c>
      <c r="GZ69" s="13">
        <f>(GZ67+GZ68)/Data!$B3/Data!$B31</f>
        <v>0.85555555555555551</v>
      </c>
      <c r="HA69" s="13">
        <f>(HA67+HA68)/Data!$B3/Data!$B31</f>
        <v>0.79851851851851863</v>
      </c>
      <c r="HB69" s="13">
        <f>(HB67+HB68)/Data!$B3/Data!$B31</f>
        <v>0.74148148148148152</v>
      </c>
      <c r="HC69" s="13">
        <f>(HC67+HC68)/Data!$B3/Data!$B31</f>
        <v>0.57037037037037042</v>
      </c>
      <c r="HD69" s="13">
        <f>(HD67+HD68)/Data!$B3/Data!$B31</f>
        <v>0.57037037037037042</v>
      </c>
      <c r="HE69" s="13">
        <f>(HE67+HE68)/Data!$B3/Data!$B31</f>
        <v>0.99814814814814812</v>
      </c>
      <c r="HF69" s="13">
        <f>(HF67+HF68)/Data!$B3/Data!$B31</f>
        <v>1.0266666666666668</v>
      </c>
      <c r="HG69" s="13">
        <f>(HG67+HG68)/Data!$B3/Data!$B31</f>
        <v>0.99814814814814812</v>
      </c>
      <c r="HH69" s="13">
        <f>(HH67+HH68)/Data!$B3/Data!$B31</f>
        <v>0.85555555555555551</v>
      </c>
      <c r="HI69" s="13">
        <f>(HI67+HI68)/Data!$B3/Data!$B31</f>
        <v>0.85555555555555551</v>
      </c>
      <c r="HJ69" s="13">
        <f>(HJ67+HJ68)/Data!$B3/Data!$B31</f>
        <v>0.74148148148148152</v>
      </c>
      <c r="HK69" s="13">
        <f>(HK67+HK68)/Data!$B3/Data!$B31</f>
        <v>0.57037037037037042</v>
      </c>
      <c r="HL69" s="13">
        <f>(HL67+HL68)/Data!$B3/Data!$B31</f>
        <v>0.99814814814814812</v>
      </c>
      <c r="HM69" s="13">
        <f>(HM67+HM68)/Data!$B3/Data!$B31</f>
        <v>0.85555555555555551</v>
      </c>
      <c r="HN69" s="13">
        <f>(HN67+HN68)/Data!$B3/Data!$B31</f>
        <v>0.48481481481481487</v>
      </c>
      <c r="HO69" s="13">
        <f>(HO67+HO68)/Data!$B3/Data!$B31</f>
        <v>0.48481481481481487</v>
      </c>
      <c r="HP69" s="13">
        <f>(HP67+HP68)/Data!$B3/Data!$B31</f>
        <v>0.37074074074074076</v>
      </c>
      <c r="HQ69" s="13">
        <f>(HQ67+HQ68)/Data!$B3/Data!$B31</f>
        <v>0.31370370370370365</v>
      </c>
      <c r="HR69" s="13">
        <f>(HR67+HR68)/Data!$B3/Data!$B31</f>
        <v>0.48481481481481487</v>
      </c>
      <c r="HS69" s="13">
        <f>(HS67+HS68)/Data!$B3/Data!$B31</f>
        <v>0.71296296296296302</v>
      </c>
      <c r="HT69" s="13">
        <f>(HT67+HT68)/Data!$B3/Data!$B31</f>
        <v>0.39925925925925931</v>
      </c>
      <c r="HU69" s="13">
        <f>(HU67+HU68)/Data!$B3/Data!$B31</f>
        <v>0.22814814814814816</v>
      </c>
      <c r="HV69" s="13">
        <f>(HV67+HV68)/Data!$B3/Data!$B31</f>
        <v>0.25666666666666671</v>
      </c>
      <c r="HW69" s="13">
        <f>(HW67+HW68)/Data!$B3/Data!$B31</f>
        <v>0.22814814814814816</v>
      </c>
      <c r="HX69" s="13">
        <f>(HX67+HX68)/Data!$B3/Data!$B31</f>
        <v>0.19962962962962966</v>
      </c>
      <c r="HY69" s="13">
        <f>(HY67+HY68)/Data!$B3/Data!$B31</f>
        <v>0.34222222222222221</v>
      </c>
      <c r="HZ69" s="13">
        <f>(HZ67+HZ68)/Data!$B3/Data!$B31</f>
        <v>0.85555555555555551</v>
      </c>
      <c r="IA69" s="13">
        <f>(IA67+IA68)/Data!$B3/Data!$B31</f>
        <v>0.71296296296296302</v>
      </c>
      <c r="IB69" s="13">
        <f>(IB67+IB68)/Data!$B3/Data!$B31</f>
        <v>0.57037037037037042</v>
      </c>
      <c r="IC69" s="13">
        <f>(IC67+IC68)/Data!$B3/Data!$B31</f>
        <v>0.6274074074074073</v>
      </c>
      <c r="ID69" s="13">
        <f>(ID67+ID68)/Data!$B3/Data!$B31</f>
        <v>0.6274074074074073</v>
      </c>
      <c r="IE69" s="13">
        <f>(IE67+IE68)/Data!$B3/Data!$B31</f>
        <v>0.38500000000000006</v>
      </c>
      <c r="IF69" s="13">
        <f>(IF67+IF68)/Data!$B3/Data!$B31</f>
        <v>0.42777777777777776</v>
      </c>
      <c r="IG69" s="13">
        <f>(IG67+IG68)/Data!$B3/Data!$B31</f>
        <v>0.71296296296296302</v>
      </c>
      <c r="IH69" s="13">
        <f>(IH67+IH68)/Data!$B3/Data!$B31</f>
        <v>0.42777777777777776</v>
      </c>
      <c r="II69" s="13">
        <f>(II67+II68)/Data!$B3/Data!$B31</f>
        <v>0.42777777777777776</v>
      </c>
      <c r="IJ69" s="13">
        <f>(IJ67+IJ68)/Data!$B3/Data!$B31</f>
        <v>0.28518518518518521</v>
      </c>
      <c r="IK69" s="13">
        <f>(IK67+IK68)/Data!$B3/Data!$B31</f>
        <v>0.28518518518518521</v>
      </c>
      <c r="IL69" s="13">
        <f>(IL67+IL68)/Data!$B3/Data!$B31</f>
        <v>0.19962962962962966</v>
      </c>
      <c r="IM69" s="13">
        <f>(IM67+IM68)/Data!$B3/Data!$B31</f>
        <v>0.34222222222222221</v>
      </c>
      <c r="IN69" s="13">
        <f>(IN67+IN68)/Data!$B3/Data!$B31</f>
        <v>0.48481481481481487</v>
      </c>
      <c r="IO69" s="13">
        <f>(IO67+IO68)/Data!$B3/Data!$B31</f>
        <v>0.48481481481481487</v>
      </c>
      <c r="IP69" s="13">
        <f>(IP67+IP68)/Data!$B3/Data!$B31</f>
        <v>0.71296296296296302</v>
      </c>
      <c r="IQ69" s="13">
        <f>(IQ67+IQ68)/Data!$B3/Data!$B31</f>
        <v>0.85555555555555551</v>
      </c>
      <c r="IR69" s="13">
        <f>(IR67+IR68)/Data!$B3/Data!$B31</f>
        <v>0.85555555555555551</v>
      </c>
      <c r="IS69" s="13">
        <f>(IS67+IS68)/Data!$B3/Data!$B31</f>
        <v>1.5685185185185184</v>
      </c>
      <c r="IT69" s="13">
        <f>(IT67+IT68)/Data!$B3/Data!$B31</f>
        <v>0.57037037037037042</v>
      </c>
      <c r="IU69" s="13">
        <f>(IU67+IU68)/Data!$B3/Data!$B31</f>
        <v>1.0837037037037038</v>
      </c>
      <c r="IV69" s="13">
        <f>(IV67+IV68)/Data!$B3/Data!$B31</f>
        <v>1.425925925925926</v>
      </c>
      <c r="IW69" s="13">
        <f>(IW67+IW68)/Data!$B3/Data!$B31</f>
        <v>1.155</v>
      </c>
      <c r="IX69" s="13">
        <f>(IX67+IX68)/Data!$B3/Data!$B31</f>
        <v>1.1692592592592592</v>
      </c>
      <c r="IY69" s="13">
        <f>(IY67+IY68)/Data!$B3/Data!$B31</f>
        <v>1.425925925925926</v>
      </c>
      <c r="IZ69" s="13">
        <f>(IZ67+IZ68)/Data!$B3/Data!$B31</f>
        <v>1.1407407407407408</v>
      </c>
      <c r="JA69" s="13">
        <f>(JA67+JA68)/Data!$B3/Data!$B31</f>
        <v>0.68444444444444441</v>
      </c>
      <c r="JB69" s="13">
        <f>(JB67+JB68)/Data!$B3/Data!$B31</f>
        <v>1.1977777777777778</v>
      </c>
      <c r="JC69" s="13">
        <f>(JC67+JC68)/Data!$B3/Data!$B31</f>
        <v>1.482962962962963</v>
      </c>
      <c r="JD69" s="13">
        <f>(JD67+JD68)/Data!$B3/Data!$B31</f>
        <v>1.5685185185185184</v>
      </c>
      <c r="JE69" s="13">
        <f>(JE67+JE68)/Data!$B3/Data!$B31</f>
        <v>1.425925925925926</v>
      </c>
      <c r="JF69" s="13">
        <f>(JF67+JF68)/Data!$B3/Data!$B31</f>
        <v>1.5685185185185184</v>
      </c>
      <c r="JG69" s="13">
        <f>(JG67+JG68)/Data!$B3/Data!$B31</f>
        <v>1.8537037037037039</v>
      </c>
      <c r="JH69" s="13">
        <f>(JH67+JH68)/Data!$B3/Data!$B31</f>
        <v>1.0837037037037038</v>
      </c>
      <c r="JI69" s="13">
        <f>(JI67+JI68)/Data!$B3/Data!$B31</f>
        <v>0.91259259259259262</v>
      </c>
      <c r="JJ69" s="13">
        <f>(JJ67+JJ68)/Data!$B3/Data!$B31</f>
        <v>0.71296296296296302</v>
      </c>
      <c r="JK69" s="13">
        <f>(JK67+JK68)/Data!$B3/Data!$B31</f>
        <v>0.45629629629629631</v>
      </c>
      <c r="JL69" s="13">
        <f>(JL67+JL68)/Data!$B3/Data!$B31</f>
        <v>0.51333333333333342</v>
      </c>
      <c r="JM69" s="13">
        <f>(JM67+JM68)/Data!$B3/Data!$B31</f>
        <v>0.6274074074074073</v>
      </c>
      <c r="JN69" s="13">
        <f>(JN67+JN68)/Data!$B3/Data!$B31</f>
        <v>0.6274074074074073</v>
      </c>
      <c r="JO69" s="13">
        <f>(JO67+JO68)/Data!$B3/Data!$B31</f>
        <v>0.57037037037037042</v>
      </c>
      <c r="JP69" s="13">
        <f>(JP67+JP68)/Data!$B3/Data!$B31</f>
        <v>1.1407407407407408</v>
      </c>
      <c r="JQ69" s="13">
        <f>(JQ67+JQ68)/Data!$B3/Data!$B31</f>
        <v>1.8537037037037039</v>
      </c>
      <c r="JR69" s="13">
        <f>(JR67+JR68)/Data!$B3/Data!$B31</f>
        <v>1.2833333333333334</v>
      </c>
      <c r="JS69" s="13">
        <f>(JS67+JS68)/Data!$B3/Data!$B31</f>
        <v>1.2833333333333334</v>
      </c>
      <c r="JT69" s="13">
        <f>(JT67+JT68)/Data!$B3/Data!$B31</f>
        <v>0.85555555555555551</v>
      </c>
      <c r="JU69" s="13">
        <f>(JU67+JU68)/Data!$B3/Data!$B31</f>
        <v>0.42777777777777776</v>
      </c>
      <c r="JV69" s="13">
        <f>(JV67+JV68)/Data!$B3/Data!$B31</f>
        <v>0.6274074074074073</v>
      </c>
      <c r="JW69" s="13">
        <f>(JW67+JW68)/Data!$B3/Data!$B31</f>
        <v>1.1407407407407408</v>
      </c>
      <c r="JX69" s="13">
        <f>(JX67+JX68)/Data!$B3/Data!$B31</f>
        <v>1.2833333333333334</v>
      </c>
      <c r="JY69" s="13">
        <f>(JY67+JY68)/Data!$B3/Data!$B31</f>
        <v>0.85555555555555551</v>
      </c>
      <c r="JZ69" s="13">
        <f>(JZ67+JZ68)/Data!$B3/Data!$B31</f>
        <v>0.91259259259259262</v>
      </c>
      <c r="KA69" s="13">
        <f>(KA67+KA68)/Data!$B3/Data!$B31</f>
        <v>0.85555555555555551</v>
      </c>
      <c r="KB69" s="13">
        <f>(KB67+KB68)/Data!$B3/Data!$B31</f>
        <v>0.57037037037037042</v>
      </c>
      <c r="KC69" s="13">
        <f>(KC67+KC68)/Data!$B3/Data!$B31</f>
        <v>0.57037037037037042</v>
      </c>
      <c r="KD69" s="13">
        <f>(KD67+KD68)/Data!$B3/Data!$B31</f>
        <v>1.2833333333333334</v>
      </c>
      <c r="KE69" s="13">
        <f>(KE67+KE68)/Data!$B3/Data!$B31</f>
        <v>2.1388888888888888</v>
      </c>
      <c r="KF69" s="13">
        <f>(KF67+KF68)/Data!$B3/Data!$B31</f>
        <v>1.5685185185185184</v>
      </c>
      <c r="KG69" s="13">
        <f>(KG67+KG68)/Data!$B3/Data!$B31</f>
        <v>1.5685185185185184</v>
      </c>
      <c r="KH69" s="13">
        <f>(KH67+KH68)/Data!$B3/Data!$B31</f>
        <v>1.5685185185185184</v>
      </c>
      <c r="KI69" s="13">
        <f>(KI67+KI68)/Data!$B3/Data!$B31</f>
        <v>0.85555555555555551</v>
      </c>
      <c r="KJ69" s="13">
        <f>(KJ67+KJ68)/Data!$B3/Data!$B31</f>
        <v>0.71296296296296302</v>
      </c>
      <c r="KK69" s="13">
        <f>(KK67+KK68)/Data!$B3/Data!$B31</f>
        <v>2.1388888888888888</v>
      </c>
      <c r="KL69" s="13">
        <f>(KL67+KL68)/Data!$B3/Data!$B31</f>
        <v>1.8537037037037039</v>
      </c>
      <c r="KM69" s="13">
        <f>(KM67+KM68)/Data!$B3/Data!$B31</f>
        <v>1.5685185185185184</v>
      </c>
      <c r="KN69" s="13">
        <f>(KN67+KN68)/Data!$B3/Data!$B31</f>
        <v>1.3403703703703704</v>
      </c>
      <c r="KO69" s="13">
        <f>(KO67+KO68)/Data!$B3/Data!$B31</f>
        <v>1.2833333333333334</v>
      </c>
      <c r="KP69" s="13">
        <f>(KP67+KP68)/Data!$B3/Data!$B31</f>
        <v>2.9333333333333331</v>
      </c>
      <c r="KQ69" s="13">
        <f>(KQ67+KQ68)/Data!$B3/Data!$B31</f>
        <v>2.9333333333333331</v>
      </c>
      <c r="KR69" s="13">
        <f>(KR67+KR68)/Data!$B3/Data!$B31</f>
        <v>2.9333333333333331</v>
      </c>
      <c r="KS69" s="13">
        <f>(KS67+KS68)/Data!$B3/Data!$B31</f>
        <v>2.9333333333333331</v>
      </c>
      <c r="KT69" s="13">
        <f>(KT67+KT68)/Data!$B3/Data!$B31</f>
        <v>2.9333333333333331</v>
      </c>
      <c r="KU69" s="13">
        <f>(KU67+KU68)/Data!$B3/Data!$B31</f>
        <v>2.9333333333333331</v>
      </c>
      <c r="KV69" s="13">
        <f>(KV67+KV68)/Data!$B3/Data!$B31</f>
        <v>2.9333333333333331</v>
      </c>
      <c r="KW69" s="13">
        <f>(KW67+KW68)/Data!$B3/Data!$B31</f>
        <v>2.9333333333333331</v>
      </c>
      <c r="KX69" s="13">
        <f>(KX67+KX68)/Data!$B3/Data!$B31</f>
        <v>2.9333333333333331</v>
      </c>
      <c r="KY69" s="13">
        <f>(KY67+KY68)/Data!$B3/Data!$B31</f>
        <v>2.9333333333333331</v>
      </c>
      <c r="KZ69" s="13">
        <f>(KZ67+KZ68)/Data!$B3/Data!$B31</f>
        <v>2.9333333333333331</v>
      </c>
      <c r="LA69" s="13">
        <f>(LA67+LA68)/Data!$B3/Data!$B31</f>
        <v>2.9333333333333331</v>
      </c>
      <c r="LB69" s="13">
        <f>(LB67+LB68)/Data!$B3/Data!$B31</f>
        <v>2.9333333333333331</v>
      </c>
      <c r="LC69" s="13">
        <f>(LC67+LC68)/Data!$B3/Data!$B31</f>
        <v>0.99814814814814812</v>
      </c>
      <c r="LD69" s="13">
        <f>(LD67+LD68)/Data!$B3/Data!$B31</f>
        <v>0.51333333333333342</v>
      </c>
      <c r="LE69" s="13">
        <f>(LE67+LE68)/Data!$B3/Data!$B31</f>
        <v>0.57037037037037042</v>
      </c>
      <c r="LF69" s="13">
        <f>(LF67+LF68)/Data!$B3/Data!$B31</f>
        <v>1.1407407407407408</v>
      </c>
      <c r="LG69" s="13">
        <f>(LG67+LG68)/Data!$B3/Data!$B31</f>
        <v>1.425925925925926</v>
      </c>
      <c r="LH69" s="13">
        <f>(LH67+LH68)/Data!$B3/Data!$B31</f>
        <v>1.3118518518518518</v>
      </c>
      <c r="LI69" s="13">
        <f>(LI67+LI68)/Data!$B3/Data!$B31</f>
        <v>1.3118518518518518</v>
      </c>
      <c r="LJ69" s="13">
        <f>(LJ67+LJ68)/Data!$B3/Data!$B31</f>
        <v>0.57037037037037042</v>
      </c>
      <c r="LK69" s="13">
        <f>(LK67+LK68)/Data!$B3/Data!$B31</f>
        <v>0.42777777777777776</v>
      </c>
      <c r="LL69" s="13">
        <f>(LL67+LL68)/Data!$B3/Data!$B31</f>
        <v>0.42777777777777776</v>
      </c>
      <c r="LM69" s="13">
        <f>(LM67+LM68)/Data!$B3/Data!$B31</f>
        <v>0.57037037037037042</v>
      </c>
      <c r="LN69" s="13">
        <f>(LN67+LN68)/Data!$B3/Data!$B31</f>
        <v>0.45629629629629631</v>
      </c>
      <c r="LO69" s="13">
        <f>(LO67+LO68)/Data!$B3/Data!$B31</f>
        <v>0.25666666666666671</v>
      </c>
      <c r="LP69" s="13">
        <f>(LP67+LP68)/Data!$B3/Data!$B31</f>
        <v>0</v>
      </c>
      <c r="LQ69" s="13">
        <f>(LQ67+LQ68)/Data!$B3/Data!$B31</f>
        <v>0</v>
      </c>
      <c r="LR69" s="13">
        <f>(LR67+LR68)/Data!$B3/Data!$B31</f>
        <v>1.425925925925926</v>
      </c>
      <c r="LS69" s="13">
        <f>(LS67+LS68)/Data!$B3/Data!$B31</f>
        <v>0.57037037037037042</v>
      </c>
      <c r="LT69" s="13">
        <f>(LT67+LT68)/Data!$B3/Data!$B31</f>
        <v>1.1407407407407408</v>
      </c>
      <c r="LU69" s="13">
        <f>(LU67+LU68)/Data!$B3/Data!$B31</f>
        <v>1.425925925925926</v>
      </c>
      <c r="LV69" s="13">
        <f>(LV67+LV68)/Data!$B3/Data!$B31</f>
        <v>1.1407407407407408</v>
      </c>
      <c r="LW69" s="13">
        <f>(LW67+LW68)/Data!$B3/Data!$B31</f>
        <v>0</v>
      </c>
      <c r="LX69" s="13">
        <f>(LX67+LX68)/Data!$B3/Data!$B31</f>
        <v>0</v>
      </c>
      <c r="LY69" s="13">
        <f>(LY67+LY68)/Data!$B3/Data!$B31</f>
        <v>1.711111111111111</v>
      </c>
      <c r="LZ69" s="13">
        <f>(LZ67+LZ68)/Data!$B3/Data!$B31</f>
        <v>0.74148148148148152</v>
      </c>
      <c r="MA69" s="13">
        <f>(MA67+MA68)/Data!$B3/Data!$B31</f>
        <v>1.0837037037037038</v>
      </c>
      <c r="MB69" s="13">
        <f>(MB67+MB68)/Data!$B3/Data!$B31</f>
        <v>1.425925925925926</v>
      </c>
      <c r="MC69" s="13">
        <f>(MC67+MC68)/Data!$B3/Data!$B31</f>
        <v>1.1407407407407408</v>
      </c>
      <c r="MD69" s="13">
        <f>(MD67+MD68)/Data!$B3/Data!$B31</f>
        <v>0.99814814814814812</v>
      </c>
      <c r="ME69" s="13">
        <f>(ME67+ME68)/Data!$B3/Data!$B31</f>
        <v>0.6274074074074073</v>
      </c>
      <c r="MF69" s="13">
        <f>(MF67+MF68)/Data!$B3/Data!$B31</f>
        <v>0.28518518518518521</v>
      </c>
      <c r="MG69" s="13">
        <f>(MG67+MG68)/Data!$B3/Data!$B31</f>
        <v>0.28518518518518521</v>
      </c>
      <c r="MH69" s="13">
        <f>(MH67+MH68)/Data!$B3/Data!$B31</f>
        <v>0.6274074074074073</v>
      </c>
      <c r="MI69" s="13">
        <f>(MI67+MI68)/Data!$B3/Data!$B31</f>
        <v>0.85555555555555551</v>
      </c>
      <c r="MJ69" s="13">
        <f>(MJ67+MJ68)/Data!$B3/Data!$B31</f>
        <v>0.42777777777777776</v>
      </c>
      <c r="MK69" s="13">
        <f>(MK67+MK68)/Data!$B3/Data!$B31</f>
        <v>0.42777777777777776</v>
      </c>
      <c r="ML69" s="13">
        <f>(ML67+ML68)/Data!$B3/Data!$B31</f>
        <v>0.34222222222222221</v>
      </c>
      <c r="MM69" s="13">
        <f>(MM67+MM68)/Data!$B3/Data!$B31</f>
        <v>0.22814814814814816</v>
      </c>
      <c r="MN69" s="13">
        <f>(MN67+MN68)/Data!$B3/Data!$B31</f>
        <v>0.22814814814814816</v>
      </c>
      <c r="MO69" s="13">
        <f>(MO67+MO68)/Data!$B3/Data!$B31</f>
        <v>0.51333333333333342</v>
      </c>
      <c r="MP69" s="13">
        <f>(MP67+MP68)/Data!$B3/Data!$B31</f>
        <v>0</v>
      </c>
      <c r="MQ69" s="13">
        <f>(MQ67+MQ68)/Data!$B3/Data!$B31</f>
        <v>0.51333333333333342</v>
      </c>
      <c r="MR69" s="13">
        <f>(MR67+MR68)/Data!$B3/Data!$B31</f>
        <v>0.51333333333333342</v>
      </c>
      <c r="MS69" s="13">
        <f>(MS67+MS68)/Data!$B3/Data!$B31</f>
        <v>0.34222222222222221</v>
      </c>
      <c r="MT69" s="13">
        <f>(MT67+MT68)/Data!$B3/Data!$B31</f>
        <v>0.1711111111111111</v>
      </c>
      <c r="MU69" s="13">
        <f>(MU67+MU68)/Data!$B3/Data!$B31</f>
        <v>0.11407407407407408</v>
      </c>
      <c r="MV69" s="13">
        <f>(MV67+MV68)/Data!$B3/Data!$B31</f>
        <v>0</v>
      </c>
      <c r="MW69" s="13">
        <f>(MW67+MW68)/Data!$B3/Data!$B31</f>
        <v>0</v>
      </c>
      <c r="MX69" s="13">
        <f>(MX67+MX68)/Data!$B3/Data!$B31</f>
        <v>0.65185185185185179</v>
      </c>
      <c r="MY69" s="13">
        <f>(MY67+MY68)/Data!$B3/Data!$B31</f>
        <v>2.9333333333333331</v>
      </c>
      <c r="MZ69" s="13">
        <f>(MZ67+MZ68)/Data!$B3/Data!$B31</f>
        <v>0.19962962962962966</v>
      </c>
      <c r="NA69" s="13">
        <f>(NA67+NA68)/Data!$B3/Data!$B31</f>
        <v>0.1425925925925926</v>
      </c>
      <c r="NB69" s="13">
        <f>(NB67+NB68)/Data!$B3/Data!$B31</f>
        <v>0.1425925925925926</v>
      </c>
    </row>
    <row r="70" spans="2:366" ht="15">
      <c r="B70" s="8" t="s">
        <v>97</v>
      </c>
      <c r="C70" s="13">
        <f>(C67+C68)/Data!$B3/Data!$B32</f>
        <v>9.1666666666666674E-2</v>
      </c>
      <c r="D70" s="13">
        <f>(D67+D68)/Data!$B3/Data!$B32</f>
        <v>0.25666666666666671</v>
      </c>
      <c r="E70" s="13">
        <f>(E67+E68)/Data!$B3/Data!$B32</f>
        <v>0.25666666666666671</v>
      </c>
      <c r="F70" s="13">
        <f>(F67+F68)/Data!$B3/Data!$B32</f>
        <v>0.29333333333333333</v>
      </c>
      <c r="G70" s="13">
        <f>(G67+G68)/Data!$B3/Data!$B32</f>
        <v>0.25666666666666671</v>
      </c>
      <c r="H70" s="13">
        <f>(H67+H68)/Data!$B3/Data!$B32</f>
        <v>0.10999999999999999</v>
      </c>
      <c r="I70" s="13">
        <f>(I67+I68)/Data!$B3/Data!$B32</f>
        <v>0.18333333333333335</v>
      </c>
      <c r="J70" s="13">
        <f>(J67+J68)/Data!$B3/Data!$B32</f>
        <v>0.55000000000000004</v>
      </c>
      <c r="K70" s="13">
        <f>(K67+K68)/Data!$B3/Data!$B32</f>
        <v>0.29333333333333333</v>
      </c>
      <c r="L70" s="13">
        <f>(L67+L68)/Data!$B3/Data!$B32</f>
        <v>0.25666666666666671</v>
      </c>
      <c r="M70" s="13">
        <f>(M67+M68)/Data!$B3/Data!$B32</f>
        <v>0.25666666666666671</v>
      </c>
      <c r="N70" s="13">
        <f>(N67+N68)/Data!$B3/Data!$B32</f>
        <v>0.29333333333333333</v>
      </c>
      <c r="O70" s="13">
        <f>(O67+O68)/Data!$B3/Data!$B32</f>
        <v>0.25666666666666671</v>
      </c>
      <c r="P70" s="13">
        <f>(P67+P68)/Data!$B3/Data!$B32</f>
        <v>0.43999999999999995</v>
      </c>
      <c r="Q70" s="13">
        <f>(Q67+Q68)/Data!$B3/Data!$B32</f>
        <v>0.80666666666666664</v>
      </c>
      <c r="R70" s="13">
        <f>(R67+R68)/Data!$B3/Data!$B32</f>
        <v>0.99000000000000021</v>
      </c>
      <c r="S70" s="13">
        <f>(S67+S68)/Data!$B3/Data!$B32</f>
        <v>0.51333333333333342</v>
      </c>
      <c r="T70" s="13">
        <f>(T67+T68)/Data!$B3/Data!$B32</f>
        <v>0</v>
      </c>
      <c r="U70" s="13">
        <f>(U67+U68)/Data!$B3/Data!$B32</f>
        <v>0.55000000000000004</v>
      </c>
      <c r="V70" s="13">
        <f>(V67+V68)/Data!$B3/Data!$B32</f>
        <v>0.25666666666666671</v>
      </c>
      <c r="W70" s="13">
        <f>(W67+W68)/Data!$B3/Data!$B32</f>
        <v>0.25666666666666671</v>
      </c>
      <c r="X70" s="13">
        <f>(X67+X68)/Data!$B3/Data!$B32</f>
        <v>0.55000000000000004</v>
      </c>
      <c r="Y70" s="13">
        <f>(Y67+Y68)/Data!$B3/Data!$B32</f>
        <v>0.66</v>
      </c>
      <c r="Z70" s="13">
        <f>(Z67+Z68)/Data!$B3/Data!$B32</f>
        <v>0.21999999999999997</v>
      </c>
      <c r="AA70" s="13">
        <f>(AA67+AA68)/Data!$B3/Data!$B32</f>
        <v>0.29333333333333333</v>
      </c>
      <c r="AB70" s="13">
        <f>(AB67+AB68)/Data!$B3/Data!$B32</f>
        <v>0.29333333333333333</v>
      </c>
      <c r="AC70" s="13">
        <f>(AC67+AC68)/Data!$B3/Data!$B32</f>
        <v>0.25666666666666671</v>
      </c>
      <c r="AD70" s="13">
        <f>(AD67+AD68)/Data!$B3/Data!$B32</f>
        <v>0.25666666666666671</v>
      </c>
      <c r="AE70" s="13">
        <f>(AE67+AE68)/Data!$B3/Data!$B32</f>
        <v>0.55000000000000004</v>
      </c>
      <c r="AF70" s="13">
        <f>(AF67+AF68)/Data!$B3/Data!$B32</f>
        <v>0.62333333333333341</v>
      </c>
      <c r="AG70" s="13">
        <f>(AG67+AG68)/Data!$B3/Data!$B32</f>
        <v>0.33</v>
      </c>
      <c r="AH70" s="13">
        <f>(AH67+AH68)/Data!$B3/Data!$B32</f>
        <v>0.29333333333333333</v>
      </c>
      <c r="AI70" s="13">
        <f>(AI67+AI68)/Data!$B3/Data!$B32</f>
        <v>0.21999999999999997</v>
      </c>
      <c r="AJ70" s="13">
        <f>(AJ67+AJ68)/Data!$B3/Data!$B32</f>
        <v>0.18333333333333335</v>
      </c>
      <c r="AK70" s="13">
        <f>(AK67+AK68)/Data!$B3/Data!$B32</f>
        <v>0.25666666666666671</v>
      </c>
      <c r="AL70" s="13">
        <f>(AL67+AL68)/Data!$B3/Data!$B32</f>
        <v>0.62333333333333341</v>
      </c>
      <c r="AM70" s="13">
        <f>(AM67+AM68)/Data!$B3/Data!$B32</f>
        <v>0.62333333333333341</v>
      </c>
      <c r="AN70" s="13">
        <f>(AN67+AN68)/Data!$B3/Data!$B32</f>
        <v>0.43999999999999995</v>
      </c>
      <c r="AO70" s="13">
        <f>(AO67+AO68)/Data!$B3/Data!$B32</f>
        <v>0.43999999999999995</v>
      </c>
      <c r="AP70" s="13">
        <f>(AP67+AP68)/Data!$B3/Data!$B32</f>
        <v>0.3666666666666667</v>
      </c>
      <c r="AQ70" s="13">
        <f>(AQ67+AQ68)/Data!$B3/Data!$B32</f>
        <v>0.43999999999999995</v>
      </c>
      <c r="AR70" s="13">
        <f>(AR67+AR68)/Data!$B3/Data!$B32</f>
        <v>0.43999999999999995</v>
      </c>
      <c r="AS70" s="13">
        <f>(AS67+AS68)/Data!$B3/Data!$B32</f>
        <v>0.73333333333333339</v>
      </c>
      <c r="AT70" s="13">
        <f>(AT67+AT68)/Data!$B3/Data!$B32</f>
        <v>1.0266666666666668</v>
      </c>
      <c r="AU70" s="13">
        <f>(AU67+AU68)/Data!$B3/Data!$B32</f>
        <v>0.43999999999999995</v>
      </c>
      <c r="AV70" s="13">
        <f>(AV67+AV68)/Data!$B3/Data!$B32</f>
        <v>0.47666666666666668</v>
      </c>
      <c r="AW70" s="13">
        <f>(AW67+AW68)/Data!$B3/Data!$B32</f>
        <v>0.29333333333333333</v>
      </c>
      <c r="AX70" s="13">
        <f>(AX67+AX68)/Data!$B3/Data!$B32</f>
        <v>0.3666666666666667</v>
      </c>
      <c r="AY70" s="13">
        <f>(AY67+AY68)/Data!$B3/Data!$B32</f>
        <v>0.51333333333333342</v>
      </c>
      <c r="AZ70" s="13">
        <f>(AZ67+AZ68)/Data!$B3/Data!$B32</f>
        <v>0.87999999999999989</v>
      </c>
      <c r="BA70" s="13">
        <f>(BA67+BA68)/Data!$B3/Data!$B32</f>
        <v>1.1000000000000001</v>
      </c>
      <c r="BB70" s="13">
        <f>(BB67+BB68)/Data!$B3/Data!$B32</f>
        <v>0.49500000000000011</v>
      </c>
      <c r="BC70" s="13">
        <f>(BC67+BC68)/Data!$B3/Data!$B32</f>
        <v>0.51333333333333342</v>
      </c>
      <c r="BD70" s="13">
        <f>(BD67+BD68)/Data!$B3/Data!$B32</f>
        <v>0.51333333333333342</v>
      </c>
      <c r="BE70" s="13">
        <f>(BE67+BE68)/Data!$B3/Data!$B32</f>
        <v>0.21999999999999997</v>
      </c>
      <c r="BF70" s="13">
        <f>(BF67+BF68)/Data!$B3/Data!$B32</f>
        <v>0.21999999999999997</v>
      </c>
      <c r="BG70" s="13">
        <f>(BG67+BG68)/Data!$B3/Data!$B32</f>
        <v>0.55000000000000004</v>
      </c>
      <c r="BH70" s="13">
        <f>(BH67+BH68)/Data!$B3/Data!$B32</f>
        <v>0.55000000000000004</v>
      </c>
      <c r="BI70" s="13">
        <f>(BI67+BI68)/Data!$B3/Data!$B32</f>
        <v>0.3666666666666667</v>
      </c>
      <c r="BJ70" s="13">
        <f>(BJ67+BJ68)/Data!$B3/Data!$B32</f>
        <v>0.3666666666666667</v>
      </c>
      <c r="BK70" s="13">
        <f>(BK67+BK68)/Data!$B3/Data!$B32</f>
        <v>0.3666666666666667</v>
      </c>
      <c r="BL70" s="13">
        <f>(BL67+BL68)/Data!$B3/Data!$B32</f>
        <v>0.25666666666666671</v>
      </c>
      <c r="BM70" s="13">
        <f>(BM67+BM68)/Data!$B3/Data!$B32</f>
        <v>0.43999999999999995</v>
      </c>
      <c r="BN70" s="13">
        <f>(BN67+BN68)/Data!$B3/Data!$B32</f>
        <v>0.91666666666666674</v>
      </c>
      <c r="BO70" s="13">
        <f>(BO67+BO68)/Data!$B3/Data!$B32</f>
        <v>0.84333333333333327</v>
      </c>
      <c r="BP70" s="13">
        <f>(BP67+BP68)/Data!$B3/Data!$B32</f>
        <v>0.47666666666666668</v>
      </c>
      <c r="BQ70" s="13">
        <f>(BQ67+BQ68)/Data!$B3/Data!$B32</f>
        <v>0.47666666666666668</v>
      </c>
      <c r="BR70" s="13">
        <f>(BR67+BR68)/Data!$B3/Data!$B32</f>
        <v>0.40333333333333332</v>
      </c>
      <c r="BS70" s="13">
        <f>(BS67+BS68)/Data!$B3/Data!$B32</f>
        <v>0.3666666666666667</v>
      </c>
      <c r="BT70" s="13">
        <f>(BT67+BT68)/Data!$B3/Data!$B32</f>
        <v>0.45833333333333337</v>
      </c>
      <c r="BU70" s="13">
        <f>(BU67+BU68)/Data!$B3/Data!$B32</f>
        <v>0.73333333333333339</v>
      </c>
      <c r="BV70" s="13">
        <f>(BV67+BV68)/Data!$B3/Data!$B32</f>
        <v>0.51333333333333342</v>
      </c>
      <c r="BW70" s="13">
        <f>(BW67+BW68)/Data!$B3/Data!$B32</f>
        <v>0.33</v>
      </c>
      <c r="BX70" s="13">
        <f>(BX67+BX68)/Data!$B3/Data!$B32</f>
        <v>0.33</v>
      </c>
      <c r="BY70" s="13">
        <f>(BY67+BY68)/Data!$B3/Data!$B32</f>
        <v>0.29333333333333333</v>
      </c>
      <c r="BZ70" s="13">
        <f>(BZ67+BZ68)/Data!$B3/Data!$B32</f>
        <v>0.21999999999999997</v>
      </c>
      <c r="CA70" s="13">
        <f>(CA67+CA68)/Data!$B3/Data!$B32</f>
        <v>0.43999999999999995</v>
      </c>
      <c r="CB70" s="13">
        <f>(CB67+CB68)/Data!$B3/Data!$B32</f>
        <v>0</v>
      </c>
      <c r="CC70" s="13">
        <f>(CC67+CC68)/Data!$B3/Data!$B32</f>
        <v>0.73333333333333339</v>
      </c>
      <c r="CD70" s="13">
        <f>(CD67+CD68)/Data!$B3/Data!$B32</f>
        <v>0.3666666666666667</v>
      </c>
      <c r="CE70" s="13">
        <f>(CE67+CE68)/Data!$B3/Data!$B32</f>
        <v>0.55000000000000004</v>
      </c>
      <c r="CF70" s="13">
        <f>(CF67+CF68)/Data!$B3/Data!$B32</f>
        <v>0.77</v>
      </c>
      <c r="CG70" s="13">
        <f>(CG67+CG68)/Data!$B3/Data!$B32</f>
        <v>0.91666666666666674</v>
      </c>
      <c r="CH70" s="13">
        <f>(CH67+CH68)/Data!$B3/Data!$B32</f>
        <v>0.58666666666666667</v>
      </c>
      <c r="CI70" s="13">
        <f>(CI67+CI68)/Data!$B3/Data!$B32</f>
        <v>1.0266666666666668</v>
      </c>
      <c r="CJ70" s="13">
        <f>(CJ67+CJ68)/Data!$B3/Data!$B32</f>
        <v>1.32</v>
      </c>
      <c r="CK70" s="13">
        <f>(CK67+CK68)/Data!$B3/Data!$B32</f>
        <v>0.73333333333333339</v>
      </c>
      <c r="CL70" s="13">
        <f>(CL67+CL68)/Data!$B3/Data!$B32</f>
        <v>0.73333333333333339</v>
      </c>
      <c r="CM70" s="13">
        <f>(CM67+CM68)/Data!$B3/Data!$B32</f>
        <v>1.1733333333333333</v>
      </c>
      <c r="CN70" s="13">
        <f>(CN67+CN68)/Data!$B3/Data!$B32</f>
        <v>0.80666666666666664</v>
      </c>
      <c r="CO70" s="13">
        <f>(CO67+CO68)/Data!$B3/Data!$B32</f>
        <v>0.58666666666666667</v>
      </c>
      <c r="CP70" s="13">
        <f>(CP67+CP68)/Data!$B3/Data!$B32</f>
        <v>1.0266666666666668</v>
      </c>
      <c r="CQ70" s="13">
        <f>(CQ67+CQ68)/Data!$B3/Data!$B32</f>
        <v>1.32</v>
      </c>
      <c r="CR70" s="13">
        <f>(CR67+CR68)/Data!$B3/Data!$B32</f>
        <v>0.95333333333333337</v>
      </c>
      <c r="CS70" s="13">
        <f>(CS67+CS68)/Data!$B3/Data!$B32</f>
        <v>0.95333333333333337</v>
      </c>
      <c r="CT70" s="13">
        <f>(CT67+CT68)/Data!$B3/Data!$B32</f>
        <v>0.95333333333333337</v>
      </c>
      <c r="CU70" s="13">
        <f>(CU67+CU68)/Data!$B3/Data!$B32</f>
        <v>0.55000000000000004</v>
      </c>
      <c r="CV70" s="13">
        <f>(CV67+CV68)/Data!$B3/Data!$B32</f>
        <v>0.55000000000000004</v>
      </c>
      <c r="CW70" s="13">
        <f>(CW67+CW68)/Data!$B3/Data!$B32</f>
        <v>0</v>
      </c>
      <c r="CX70" s="13">
        <f>(CX67+CX68)/Data!$B3/Data!$B32</f>
        <v>1.1733333333333333</v>
      </c>
      <c r="CY70" s="13">
        <f>(CY67+CY68)/Data!$B3/Data!$B32</f>
        <v>0.51333333333333342</v>
      </c>
      <c r="CZ70" s="13">
        <f>(CZ67+CZ68)/Data!$B3/Data!$B32</f>
        <v>0.3666666666666667</v>
      </c>
      <c r="DA70" s="13">
        <f>(DA67+DA68)/Data!$B3/Data!$B32</f>
        <v>0.33</v>
      </c>
      <c r="DB70" s="13">
        <f>(DB67+DB68)/Data!$B3/Data!$B32</f>
        <v>0.55000000000000004</v>
      </c>
      <c r="DC70" s="13">
        <f>(DC67+DC68)/Data!$B3/Data!$B32</f>
        <v>0.55000000000000004</v>
      </c>
      <c r="DD70" s="13">
        <f>(DD67+DD68)/Data!$B3/Data!$B32</f>
        <v>1.0266666666666668</v>
      </c>
      <c r="DE70" s="13">
        <f>(DE67+DE68)/Data!$B3/Data!$B32</f>
        <v>1.1733333333333333</v>
      </c>
      <c r="DF70" s="13">
        <f>(DF67+DF68)/Data!$B3/Data!$B32</f>
        <v>0.95333333333333337</v>
      </c>
      <c r="DG70" s="13">
        <f>(DG67+DG68)/Data!$B3/Data!$B32</f>
        <v>0.87999999999999989</v>
      </c>
      <c r="DH70" s="13">
        <f>(DH67+DH68)/Data!$B3/Data!$B32</f>
        <v>0.84333333333333327</v>
      </c>
      <c r="DI70" s="13">
        <f>(DI67+DI68)/Data!$B3/Data!$B32</f>
        <v>0.73333333333333339</v>
      </c>
      <c r="DJ70" s="13">
        <f>(DJ67+DJ68)/Data!$B3/Data!$B32</f>
        <v>0.73333333333333339</v>
      </c>
      <c r="DK70" s="13">
        <f>(DK67+DK68)/Data!$B3/Data!$B32</f>
        <v>1.1733333333333333</v>
      </c>
      <c r="DL70" s="13">
        <f>(DL67+DL68)/Data!$B3/Data!$B32</f>
        <v>1.32</v>
      </c>
      <c r="DM70" s="13">
        <f>(DM67+DM68)/Data!$B3/Data!$B32</f>
        <v>1.1733333333333333</v>
      </c>
      <c r="DN70" s="13">
        <f>(DN67+DN68)/Data!$B3/Data!$B32</f>
        <v>1.1000000000000001</v>
      </c>
      <c r="DO70" s="13">
        <f>(DO67+DO68)/Data!$B3/Data!$B32</f>
        <v>0.87999999999999989</v>
      </c>
      <c r="DP70" s="13">
        <f>(DP67+DP68)/Data!$B3/Data!$B32</f>
        <v>0.73333333333333339</v>
      </c>
      <c r="DQ70" s="13">
        <f>(DQ67+DQ68)/Data!$B3/Data!$B32</f>
        <v>0.51333333333333342</v>
      </c>
      <c r="DR70" s="13">
        <f>(DR67+DR68)/Data!$B3/Data!$B32</f>
        <v>0.84333333333333327</v>
      </c>
      <c r="DS70" s="13">
        <f>(DS67+DS68)/Data!$B3/Data!$B32</f>
        <v>0.3666666666666667</v>
      </c>
      <c r="DT70" s="13">
        <f>(DT67+DT68)/Data!$B3/Data!$B32</f>
        <v>0.3666666666666667</v>
      </c>
      <c r="DU70" s="13">
        <f>(DU67+DU68)/Data!$B3/Data!$B32</f>
        <v>0.25666666666666671</v>
      </c>
      <c r="DV70" s="13">
        <f>(DV67+DV68)/Data!$B3/Data!$B32</f>
        <v>0.3666666666666667</v>
      </c>
      <c r="DW70" s="13">
        <f>(DW67+DW68)/Data!$B3/Data!$B32</f>
        <v>0.3666666666666667</v>
      </c>
      <c r="DX70" s="13">
        <f>(DX67+DX68)/Data!$B3/Data!$B32</f>
        <v>0.3666666666666667</v>
      </c>
      <c r="DY70" s="13">
        <f>(DY67+DY68)/Data!$B3/Data!$B32</f>
        <v>0.55000000000000004</v>
      </c>
      <c r="DZ70" s="13">
        <f>(DZ67+DZ68)/Data!$B3/Data!$B32</f>
        <v>0.40333333333333332</v>
      </c>
      <c r="EA70" s="13">
        <f>(EA67+EA68)/Data!$B3/Data!$B32</f>
        <v>0.3666666666666667</v>
      </c>
      <c r="EB70" s="13">
        <f>(EB67+EB68)/Data!$B3/Data!$B32</f>
        <v>0.29333333333333333</v>
      </c>
      <c r="EC70" s="13">
        <f>(EC67+EC68)/Data!$B3/Data!$B32</f>
        <v>0.3666666666666667</v>
      </c>
      <c r="ED70" s="13">
        <f>(ED67+ED68)/Data!$B3/Data!$B32</f>
        <v>0.23833333333333334</v>
      </c>
      <c r="EE70" s="13">
        <f>(EE67+EE68)/Data!$B3/Data!$B32</f>
        <v>0.33</v>
      </c>
      <c r="EF70" s="13">
        <f>(EF67+EF68)/Data!$B3/Data!$B32</f>
        <v>0</v>
      </c>
      <c r="EG70" s="13">
        <f>(EG67+EG68)/Data!$B3/Data!$B32</f>
        <v>0.91666666666666674</v>
      </c>
      <c r="EH70" s="13">
        <f>(EH67+EH68)/Data!$B3/Data!$B32</f>
        <v>0.73333333333333339</v>
      </c>
      <c r="EI70" s="13">
        <f>(EI67+EI68)/Data!$B3/Data!$B32</f>
        <v>0.55000000000000004</v>
      </c>
      <c r="EJ70" s="13">
        <f>(EJ67+EJ68)/Data!$B3/Data!$B32</f>
        <v>0.3666666666666667</v>
      </c>
      <c r="EK70" s="13">
        <f>(EK67+EK68)/Data!$B3/Data!$B32</f>
        <v>0.40333333333333332</v>
      </c>
      <c r="EL70" s="13">
        <f>(EL67+EL68)/Data!$B3/Data!$B32</f>
        <v>0.55000000000000004</v>
      </c>
      <c r="EM70" s="13">
        <f>(EM67+EM68)/Data!$B3/Data!$B32</f>
        <v>1.1000000000000001</v>
      </c>
      <c r="EN70" s="13">
        <f>(EN67+EN68)/Data!$B3/Data!$B32</f>
        <v>1.4666666666666668</v>
      </c>
      <c r="EO70" s="13">
        <f>(EO67+EO68)/Data!$B3/Data!$B32</f>
        <v>0.91666666666666674</v>
      </c>
      <c r="EP70" s="13">
        <f>(EP67+EP68)/Data!$B3/Data!$B32</f>
        <v>0.91666666666666674</v>
      </c>
      <c r="EQ70" s="13">
        <f>(EQ67+EQ68)/Data!$B3/Data!$B32</f>
        <v>0.87999999999999989</v>
      </c>
      <c r="ER70" s="13">
        <f>(ER67+ER68)/Data!$B3/Data!$B32</f>
        <v>0.80666666666666664</v>
      </c>
      <c r="ES70" s="13">
        <f>(ES67+ES68)/Data!$B3/Data!$B32</f>
        <v>0.73333333333333339</v>
      </c>
      <c r="ET70" s="13">
        <f>(ET67+ET68)/Data!$B3/Data!$B32</f>
        <v>1.2833333333333332</v>
      </c>
      <c r="EU70" s="13">
        <f>(EU67+EU68)/Data!$B3/Data!$B32</f>
        <v>1.4666666666666668</v>
      </c>
      <c r="EV70" s="13">
        <f>(EV67+EV68)/Data!$B3/Data!$B32</f>
        <v>1.3933333333333335</v>
      </c>
      <c r="EW70" s="13">
        <f>(EW67+EW68)/Data!$B3/Data!$B32</f>
        <v>0.91666666666666674</v>
      </c>
      <c r="EX70" s="13">
        <f>(EX67+EX68)/Data!$B3/Data!$B32</f>
        <v>1.4666666666666668</v>
      </c>
      <c r="EY70" s="13">
        <f>(EY67+EY68)/Data!$B3/Data!$B32</f>
        <v>1.2833333333333332</v>
      </c>
      <c r="EZ70" s="13">
        <f>(EZ67+EZ68)/Data!$B3/Data!$B32</f>
        <v>0.91666666666666674</v>
      </c>
      <c r="FA70" s="13">
        <f>(FA67+FA68)/Data!$B3/Data!$B32</f>
        <v>1.2833333333333332</v>
      </c>
      <c r="FB70" s="914">
        <f>(FB67+FB68)/Data!$B3/Data!$B32</f>
        <v>1.4666666666666668</v>
      </c>
      <c r="FC70" s="13">
        <f>(FC67+FC68)/Data!$B3/Data!$B32</f>
        <v>1.2833333333333332</v>
      </c>
      <c r="FD70" s="13">
        <f>(FD67+FD68)/Data!$B3/Data!$B32</f>
        <v>0.91666666666666674</v>
      </c>
      <c r="FE70" s="13">
        <f>(FE67+FE68)/Data!$B3/Data!$B32</f>
        <v>0.95333333333333337</v>
      </c>
      <c r="FF70" s="13">
        <f>(FF67+FF68)/Data!$B3/Data!$B32</f>
        <v>0.91666666666666674</v>
      </c>
      <c r="FG70" s="13">
        <f>(FG67+FG68)/Data!$B3/Data!$B32</f>
        <v>0.73333333333333339</v>
      </c>
      <c r="FH70" s="13">
        <f>(FH67+FH68)/Data!$B3/Data!$B32</f>
        <v>1.1000000000000001</v>
      </c>
      <c r="FI70" s="13">
        <f>(FI67+FI68)/Data!$B3/Data!$B32</f>
        <v>0.99000000000000021</v>
      </c>
      <c r="FJ70" s="13">
        <f>(FJ67+FJ68)/Data!$B3/Data!$B32</f>
        <v>0.77</v>
      </c>
      <c r="FK70" s="13">
        <f>(FK67+FK68)/Data!$B3/Data!$B32</f>
        <v>0.73333333333333339</v>
      </c>
      <c r="FL70" s="13">
        <f>(FL67+FL68)/Data!$B3/Data!$B32</f>
        <v>0.58666666666666667</v>
      </c>
      <c r="FM70" s="13">
        <f>(FM67+FM68)/Data!$B3/Data!$B32</f>
        <v>0.21999999999999997</v>
      </c>
      <c r="FN70" s="13">
        <f>(FN67+FN68)/Data!$B3/Data!$B32</f>
        <v>0.29333333333333333</v>
      </c>
      <c r="FO70" s="13">
        <f>(FO67+FO68)/Data!$B3/Data!$B32</f>
        <v>0.58666666666666667</v>
      </c>
      <c r="FP70" s="13">
        <f>(FP67+FP68)/Data!$B3/Data!$B32</f>
        <v>0.3666666666666667</v>
      </c>
      <c r="FQ70" s="13">
        <f>(FQ67+FQ68)/Data!$B3/Data!$B32</f>
        <v>0.29333333333333333</v>
      </c>
      <c r="FR70" s="13">
        <f>(FR67+FR68)/Data!$B3/Data!$B32</f>
        <v>0.33</v>
      </c>
      <c r="FS70" s="13">
        <f>(FS67+FS68)/Data!$B3/Data!$B32</f>
        <v>0.29333333333333333</v>
      </c>
      <c r="FT70" s="13">
        <f>(FT67+FT68)/Data!$B3/Data!$B32</f>
        <v>0.29333333333333333</v>
      </c>
      <c r="FU70" s="13">
        <f>(FU67+FU68)/Data!$B3/Data!$B32</f>
        <v>0.29333333333333333</v>
      </c>
      <c r="FV70" s="13">
        <f>(FV67+FV68)/Data!$B3/Data!$B32</f>
        <v>0.58666666666666667</v>
      </c>
      <c r="FW70" s="13">
        <f>(FW67+FW68)/Data!$B3/Data!$B32</f>
        <v>0.58666666666666667</v>
      </c>
      <c r="FX70" s="13">
        <f>(FX67+FX68)/Data!$B3/Data!$B32</f>
        <v>0.3666666666666667</v>
      </c>
      <c r="FY70" s="13">
        <f>(FY67+FY68)/Data!$B3/Data!$B32</f>
        <v>0.3666666666666667</v>
      </c>
      <c r="FZ70" s="13">
        <f>(FZ67+FZ68)/Data!$B3/Data!$B32</f>
        <v>0.3666666666666667</v>
      </c>
      <c r="GA70" s="13">
        <f>(GA67+GA68)/Data!$B3/Data!$B32</f>
        <v>0.29333333333333333</v>
      </c>
      <c r="GB70" s="13">
        <f>(GB67+GB68)/Data!$B3/Data!$B32</f>
        <v>0.29333333333333333</v>
      </c>
      <c r="GC70" s="13">
        <f>(GC67+GC68)/Data!$B3/Data!$B32</f>
        <v>0.55000000000000004</v>
      </c>
      <c r="GD70" s="13">
        <f>(GD67+GD68)/Data!$B3/Data!$B32</f>
        <v>0.66</v>
      </c>
      <c r="GE70" s="13">
        <f>(GE67+GE68)/Data!$B3/Data!$B32</f>
        <v>0.33</v>
      </c>
      <c r="GF70" s="13">
        <f>(GF67+GF68)/Data!$B3/Data!$B32</f>
        <v>0.25666666666666671</v>
      </c>
      <c r="GG70" s="13">
        <f>(GG67+GG68)/Data!$B3/Data!$B32</f>
        <v>0.29333333333333333</v>
      </c>
      <c r="GH70" s="13">
        <f>(GH67+GH68)/Data!$B3/Data!$B32</f>
        <v>0.21999999999999997</v>
      </c>
      <c r="GI70" s="13">
        <f>(GI67+GI68)/Data!$B3/Data!$B32</f>
        <v>0.25666666666666671</v>
      </c>
      <c r="GJ70" s="13">
        <f>(GJ67+GJ68)/Data!$B3/Data!$B32</f>
        <v>0.91666666666666674</v>
      </c>
      <c r="GK70" s="13">
        <f>(GK67+GK68)/Data!$B3/Data!$B32</f>
        <v>0.69666666666666677</v>
      </c>
      <c r="GL70" s="13">
        <f>(GL67+GL68)/Data!$B3/Data!$B32</f>
        <v>0.43999999999999995</v>
      </c>
      <c r="GM70" s="13">
        <f>(GM67+GM68)/Data!$B3/Data!$B32</f>
        <v>0.25666666666666671</v>
      </c>
      <c r="GN70" s="13">
        <f>(GN67+GN68)/Data!$B3/Data!$B32</f>
        <v>0.3666666666666667</v>
      </c>
      <c r="GO70" s="13">
        <f>(GO67+GO68)/Data!$B3/Data!$B32</f>
        <v>0.25666666666666671</v>
      </c>
      <c r="GP70" s="13">
        <f>(GP67+GP68)/Data!$B3/Data!$B32</f>
        <v>0.29333333333333333</v>
      </c>
      <c r="GQ70" s="13">
        <f>(GQ67+GQ68)/Data!$B3/Data!$B32</f>
        <v>0.55000000000000004</v>
      </c>
      <c r="GR70" s="13">
        <f>(GR67+GR68)/Data!$B3/Data!$B32</f>
        <v>0.40333333333333332</v>
      </c>
      <c r="GS70" s="13">
        <f>(GS67+GS68)/Data!$B3/Data!$B32</f>
        <v>0.40333333333333332</v>
      </c>
      <c r="GT70" s="13">
        <f>(GT67+GT68)/Data!$B3/Data!$B32</f>
        <v>0.40333333333333332</v>
      </c>
      <c r="GU70" s="13">
        <f>(GU67+GU68)/Data!$B3/Data!$B32</f>
        <v>0.55000000000000004</v>
      </c>
      <c r="GV70" s="13">
        <f>(GV67+GV68)/Data!$B3/Data!$B32</f>
        <v>0.51333333333333342</v>
      </c>
      <c r="GW70" s="13">
        <f>(GW67+GW68)/Data!$B3/Data!$B32</f>
        <v>0.51333333333333342</v>
      </c>
      <c r="GX70" s="13">
        <f>(GX67+GX68)/Data!$B3/Data!$B32</f>
        <v>1.1000000000000001</v>
      </c>
      <c r="GY70" s="13">
        <f>(GY67+GY68)/Data!$B3/Data!$B32</f>
        <v>1.21</v>
      </c>
      <c r="GZ70" s="13">
        <f>(GZ67+GZ68)/Data!$B3/Data!$B32</f>
        <v>1.1000000000000001</v>
      </c>
      <c r="HA70" s="13">
        <f>(HA67+HA68)/Data!$B3/Data!$B32</f>
        <v>1.0266666666666668</v>
      </c>
      <c r="HB70" s="13">
        <f>(HB67+HB68)/Data!$B3/Data!$B32</f>
        <v>0.95333333333333337</v>
      </c>
      <c r="HC70" s="13">
        <f>(HC67+HC68)/Data!$B3/Data!$B32</f>
        <v>0.73333333333333339</v>
      </c>
      <c r="HD70" s="13">
        <f>(HD67+HD68)/Data!$B3/Data!$B32</f>
        <v>0.73333333333333339</v>
      </c>
      <c r="HE70" s="13">
        <f>(HE67+HE68)/Data!$B3/Data!$B32</f>
        <v>1.2833333333333332</v>
      </c>
      <c r="HF70" s="13">
        <f>(HF67+HF68)/Data!$B3/Data!$B32</f>
        <v>1.32</v>
      </c>
      <c r="HG70" s="13">
        <f>(HG67+HG68)/Data!$B3/Data!$B32</f>
        <v>1.2833333333333332</v>
      </c>
      <c r="HH70" s="13">
        <f>(HH67+HH68)/Data!$B3/Data!$B32</f>
        <v>1.1000000000000001</v>
      </c>
      <c r="HI70" s="13">
        <f>(HI67+HI68)/Data!$B3/Data!$B32</f>
        <v>1.1000000000000001</v>
      </c>
      <c r="HJ70" s="13">
        <f>(HJ67+HJ68)/Data!$B3/Data!$B32</f>
        <v>0.95333333333333337</v>
      </c>
      <c r="HK70" s="13">
        <f>(HK67+HK68)/Data!$B3/Data!$B32</f>
        <v>0.73333333333333339</v>
      </c>
      <c r="HL70" s="13">
        <f>(HL67+HL68)/Data!$B3/Data!$B32</f>
        <v>1.2833333333333332</v>
      </c>
      <c r="HM70" s="13">
        <f>(HM67+HM68)/Data!$B3/Data!$B32</f>
        <v>1.1000000000000001</v>
      </c>
      <c r="HN70" s="13">
        <f>(HN67+HN68)/Data!$B3/Data!$B32</f>
        <v>0.62333333333333341</v>
      </c>
      <c r="HO70" s="13">
        <f>(HO67+HO68)/Data!$B3/Data!$B32</f>
        <v>0.62333333333333341</v>
      </c>
      <c r="HP70" s="13">
        <f>(HP67+HP68)/Data!$B3/Data!$B32</f>
        <v>0.47666666666666668</v>
      </c>
      <c r="HQ70" s="13">
        <f>(HQ67+HQ68)/Data!$B3/Data!$B32</f>
        <v>0.40333333333333332</v>
      </c>
      <c r="HR70" s="13">
        <f>(HR67+HR68)/Data!$B3/Data!$B32</f>
        <v>0.62333333333333341</v>
      </c>
      <c r="HS70" s="13">
        <f>(HS67+HS68)/Data!$B3/Data!$B32</f>
        <v>0.91666666666666674</v>
      </c>
      <c r="HT70" s="13">
        <f>(HT67+HT68)/Data!$B3/Data!$B32</f>
        <v>0.51333333333333342</v>
      </c>
      <c r="HU70" s="13">
        <f>(HU67+HU68)/Data!$B3/Data!$B32</f>
        <v>0.29333333333333333</v>
      </c>
      <c r="HV70" s="13">
        <f>(HV67+HV68)/Data!$B3/Data!$B32</f>
        <v>0.33</v>
      </c>
      <c r="HW70" s="13">
        <f>(HW67+HW68)/Data!$B3/Data!$B32</f>
        <v>0.29333333333333333</v>
      </c>
      <c r="HX70" s="13">
        <f>(HX67+HX68)/Data!$B3/Data!$B32</f>
        <v>0.25666666666666671</v>
      </c>
      <c r="HY70" s="13">
        <f>(HY67+HY68)/Data!$B3/Data!$B32</f>
        <v>0.43999999999999995</v>
      </c>
      <c r="HZ70" s="13">
        <f>(HZ67+HZ68)/Data!$B3/Data!$B32</f>
        <v>1.1000000000000001</v>
      </c>
      <c r="IA70" s="13">
        <f>(IA67+IA68)/Data!$B3/Data!$B32</f>
        <v>0.91666666666666674</v>
      </c>
      <c r="IB70" s="13">
        <f>(IB67+IB68)/Data!$B3/Data!$B32</f>
        <v>0.73333333333333339</v>
      </c>
      <c r="IC70" s="13">
        <f>(IC67+IC68)/Data!$B3/Data!$B32</f>
        <v>0.80666666666666664</v>
      </c>
      <c r="ID70" s="13">
        <f>(ID67+ID68)/Data!$B3/Data!$B32</f>
        <v>0.80666666666666664</v>
      </c>
      <c r="IE70" s="13">
        <f>(IE67+IE68)/Data!$B3/Data!$B32</f>
        <v>0.49500000000000011</v>
      </c>
      <c r="IF70" s="13">
        <f>(IF67+IF68)/Data!$B3/Data!$B32</f>
        <v>0.55000000000000004</v>
      </c>
      <c r="IG70" s="13">
        <f>(IG67+IG68)/Data!$B3/Data!$B32</f>
        <v>0.91666666666666674</v>
      </c>
      <c r="IH70" s="13">
        <f>(IH67+IH68)/Data!$B3/Data!$B32</f>
        <v>0.55000000000000004</v>
      </c>
      <c r="II70" s="13">
        <f>(II67+II68)/Data!$B3/Data!$B32</f>
        <v>0.55000000000000004</v>
      </c>
      <c r="IJ70" s="13">
        <f>(IJ67+IJ68)/Data!$B3/Data!$B32</f>
        <v>0.3666666666666667</v>
      </c>
      <c r="IK70" s="13">
        <f>(IK67+IK68)/Data!$B3/Data!$B32</f>
        <v>0.3666666666666667</v>
      </c>
      <c r="IL70" s="13">
        <f>(IL67+IL68)/Data!$B3/Data!$B32</f>
        <v>0.25666666666666671</v>
      </c>
      <c r="IM70" s="13">
        <f>(IM67+IM68)/Data!$B3/Data!$B32</f>
        <v>0.43999999999999995</v>
      </c>
      <c r="IN70" s="13">
        <f>(IN67+IN68)/Data!$B3/Data!$B32</f>
        <v>0.62333333333333341</v>
      </c>
      <c r="IO70" s="13">
        <f>(IO67+IO68)/Data!$B3/Data!$B32</f>
        <v>0.62333333333333341</v>
      </c>
      <c r="IP70" s="13">
        <f>(IP67+IP68)/Data!$B3/Data!$B32</f>
        <v>0.91666666666666674</v>
      </c>
      <c r="IQ70" s="13">
        <f>(IQ67+IQ68)/Data!$B3/Data!$B32</f>
        <v>1.1000000000000001</v>
      </c>
      <c r="IR70" s="13">
        <f>(IR67+IR68)/Data!$B3/Data!$B32</f>
        <v>1.1000000000000001</v>
      </c>
      <c r="IS70" s="13">
        <f>(IS67+IS68)/Data!$B3/Data!$B32</f>
        <v>2.0166666666666666</v>
      </c>
      <c r="IT70" s="13">
        <f>(IT67+IT68)/Data!$B3/Data!$B32</f>
        <v>0.73333333333333339</v>
      </c>
      <c r="IU70" s="13">
        <f>(IU67+IU68)/Data!$B3/Data!$B32</f>
        <v>1.3933333333333335</v>
      </c>
      <c r="IV70" s="13">
        <f>(IV67+IV68)/Data!$B3/Data!$B32</f>
        <v>1.8333333333333335</v>
      </c>
      <c r="IW70" s="13">
        <f>(IW67+IW68)/Data!$B3/Data!$B32</f>
        <v>1.4850000000000001</v>
      </c>
      <c r="IX70" s="13">
        <f>(IX67+IX68)/Data!$B3/Data!$B32</f>
        <v>1.5033333333333332</v>
      </c>
      <c r="IY70" s="13">
        <f>(IY67+IY68)/Data!$B3/Data!$B32</f>
        <v>1.8333333333333335</v>
      </c>
      <c r="IZ70" s="13">
        <f>(IZ67+IZ68)/Data!$B3/Data!$B32</f>
        <v>1.4666666666666668</v>
      </c>
      <c r="JA70" s="13">
        <f>(JA67+JA68)/Data!$B3/Data!$B32</f>
        <v>0.87999999999999989</v>
      </c>
      <c r="JB70" s="13">
        <f>(JB67+JB68)/Data!$B3/Data!$B32</f>
        <v>1.54</v>
      </c>
      <c r="JC70" s="13">
        <f>(JC67+JC68)/Data!$B3/Data!$B32</f>
        <v>1.9066666666666667</v>
      </c>
      <c r="JD70" s="13">
        <f>(JD67+JD68)/Data!$B3/Data!$B32</f>
        <v>2.0166666666666666</v>
      </c>
      <c r="JE70" s="13">
        <f>(JE67+JE68)/Data!$B3/Data!$B32</f>
        <v>1.8333333333333335</v>
      </c>
      <c r="JF70" s="13">
        <f>(JF67+JF68)/Data!$B3/Data!$B32</f>
        <v>2.0166666666666666</v>
      </c>
      <c r="JG70" s="13">
        <f>(JG67+JG68)/Data!$B3/Data!$B32</f>
        <v>2.3833333333333333</v>
      </c>
      <c r="JH70" s="13">
        <f>(JH67+JH68)/Data!$B3/Data!$B32</f>
        <v>1.3933333333333335</v>
      </c>
      <c r="JI70" s="13">
        <f>(JI67+JI68)/Data!$B3/Data!$B32</f>
        <v>1.1733333333333333</v>
      </c>
      <c r="JJ70" s="13">
        <f>(JJ67+JJ68)/Data!$B3/Data!$B32</f>
        <v>0.91666666666666674</v>
      </c>
      <c r="JK70" s="13">
        <f>(JK67+JK68)/Data!$B3/Data!$B32</f>
        <v>0.58666666666666667</v>
      </c>
      <c r="JL70" s="13">
        <f>(JL67+JL68)/Data!$B3/Data!$B32</f>
        <v>0.66</v>
      </c>
      <c r="JM70" s="13">
        <f>(JM67+JM68)/Data!$B3/Data!$B32</f>
        <v>0.80666666666666664</v>
      </c>
      <c r="JN70" s="13">
        <f>(JN67+JN68)/Data!$B3/Data!$B32</f>
        <v>0.80666666666666664</v>
      </c>
      <c r="JO70" s="13">
        <f>(JO67+JO68)/Data!$B3/Data!$B32</f>
        <v>0.73333333333333339</v>
      </c>
      <c r="JP70" s="13">
        <f>(JP67+JP68)/Data!$B3/Data!$B32</f>
        <v>1.4666666666666668</v>
      </c>
      <c r="JQ70" s="13">
        <f>(JQ67+JQ68)/Data!$B3/Data!$B32</f>
        <v>2.3833333333333333</v>
      </c>
      <c r="JR70" s="13">
        <f>(JR67+JR68)/Data!$B3/Data!$B32</f>
        <v>1.65</v>
      </c>
      <c r="JS70" s="13">
        <f>(JS67+JS68)/Data!$B3/Data!$B32</f>
        <v>1.65</v>
      </c>
      <c r="JT70" s="13">
        <f>(JT67+JT68)/Data!$B3/Data!$B32</f>
        <v>1.1000000000000001</v>
      </c>
      <c r="JU70" s="13">
        <f>(JU67+JU68)/Data!$B3/Data!$B32</f>
        <v>0.55000000000000004</v>
      </c>
      <c r="JV70" s="13">
        <f>(JV67+JV68)/Data!$B3/Data!$B32</f>
        <v>0.80666666666666664</v>
      </c>
      <c r="JW70" s="13">
        <f>(JW67+JW68)/Data!$B3/Data!$B32</f>
        <v>1.4666666666666668</v>
      </c>
      <c r="JX70" s="13">
        <f>(JX67+JX68)/Data!$B3/Data!$B32</f>
        <v>1.65</v>
      </c>
      <c r="JY70" s="13">
        <f>(JY67+JY68)/Data!$B3/Data!$B32</f>
        <v>1.1000000000000001</v>
      </c>
      <c r="JZ70" s="13">
        <f>(JZ67+JZ68)/Data!$B3/Data!$B32</f>
        <v>1.1733333333333333</v>
      </c>
      <c r="KA70" s="13">
        <f>(KA67+KA68)/Data!$B3/Data!$B32</f>
        <v>1.1000000000000001</v>
      </c>
      <c r="KB70" s="13">
        <f>(KB67+KB68)/Data!$B3/Data!$B32</f>
        <v>0.73333333333333339</v>
      </c>
      <c r="KC70" s="13">
        <f>(KC67+KC68)/Data!$B3/Data!$B32</f>
        <v>0.73333333333333339</v>
      </c>
      <c r="KD70" s="13">
        <f>(KD67+KD68)/Data!$B3/Data!$B32</f>
        <v>1.65</v>
      </c>
      <c r="KE70" s="13">
        <f>(KE67+KE68)/Data!$B3/Data!$B32</f>
        <v>2.75</v>
      </c>
      <c r="KF70" s="13">
        <f>(KF67+KF68)/Data!$B3/Data!$B32</f>
        <v>2.0166666666666666</v>
      </c>
      <c r="KG70" s="13">
        <f>(KG67+KG68)/Data!$B3/Data!$B32</f>
        <v>2.0166666666666666</v>
      </c>
      <c r="KH70" s="13">
        <f>(KH67+KH68)/Data!$B3/Data!$B32</f>
        <v>2.0166666666666666</v>
      </c>
      <c r="KI70" s="13">
        <f>(KI67+KI68)/Data!$B3/Data!$B32</f>
        <v>1.1000000000000001</v>
      </c>
      <c r="KJ70" s="13">
        <f>(KJ67+KJ68)/Data!$B3/Data!$B32</f>
        <v>0.91666666666666674</v>
      </c>
      <c r="KK70" s="13">
        <f>(KK67+KK68)/Data!$B3/Data!$B32</f>
        <v>2.75</v>
      </c>
      <c r="KL70" s="13">
        <f>(KL67+KL68)/Data!$B3/Data!$B32</f>
        <v>2.3833333333333333</v>
      </c>
      <c r="KM70" s="13">
        <f>(KM67+KM68)/Data!$B3/Data!$B32</f>
        <v>2.0166666666666666</v>
      </c>
      <c r="KN70" s="13">
        <f>(KN67+KN68)/Data!$B3/Data!$B32</f>
        <v>1.7233333333333334</v>
      </c>
      <c r="KO70" s="13">
        <f>(KO67+KO68)/Data!$B3/Data!$B32</f>
        <v>1.65</v>
      </c>
      <c r="KP70" s="13">
        <f>(KP67+KP68)/Data!$B3/Data!$B32</f>
        <v>3.7714285714285714</v>
      </c>
      <c r="KQ70" s="13">
        <f>(KQ67+KQ68)/Data!$B3/Data!$B32</f>
        <v>3.7714285714285714</v>
      </c>
      <c r="KR70" s="13">
        <f>(KR67+KR68)/Data!$B3/Data!$B32</f>
        <v>3.7714285714285714</v>
      </c>
      <c r="KS70" s="13">
        <f>(KS67+KS68)/Data!$B3/Data!$B32</f>
        <v>3.7714285714285714</v>
      </c>
      <c r="KT70" s="13">
        <f>(KT67+KT68)/Data!$B3/Data!$B32</f>
        <v>3.7714285714285714</v>
      </c>
      <c r="KU70" s="13">
        <f>(KU67+KU68)/Data!$B3/Data!$B32</f>
        <v>3.7714285714285714</v>
      </c>
      <c r="KV70" s="13">
        <f>(KV67+KV68)/Data!$B3/Data!$B32</f>
        <v>3.7714285714285714</v>
      </c>
      <c r="KW70" s="13">
        <f>(KW67+KW68)/Data!$B3/Data!$B32</f>
        <v>3.7714285714285714</v>
      </c>
      <c r="KX70" s="13">
        <f>(KX67+KX68)/Data!$B3/Data!$B32</f>
        <v>3.7714285714285714</v>
      </c>
      <c r="KY70" s="13">
        <f>(KY67+KY68)/Data!$B3/Data!$B32</f>
        <v>3.7714285714285714</v>
      </c>
      <c r="KZ70" s="13">
        <f>(KZ67+KZ68)/Data!$B3/Data!$B32</f>
        <v>3.7714285714285714</v>
      </c>
      <c r="LA70" s="13">
        <f>(LA67+LA68)/Data!$B3/Data!$B32</f>
        <v>3.7714285714285714</v>
      </c>
      <c r="LB70" s="13">
        <f>(LB67+LB68)/Data!$B3/Data!$B32</f>
        <v>3.7714285714285714</v>
      </c>
      <c r="LC70" s="13">
        <f>(LC67+LC68)/Data!$B3/Data!$B32</f>
        <v>1.2833333333333332</v>
      </c>
      <c r="LD70" s="13">
        <f>(LD67+LD68)/Data!$B3/Data!$B32</f>
        <v>0.66</v>
      </c>
      <c r="LE70" s="13">
        <f>(LE67+LE68)/Data!$B3/Data!$B32</f>
        <v>0.73333333333333339</v>
      </c>
      <c r="LF70" s="13">
        <f>(LF67+LF68)/Data!$B3/Data!$B32</f>
        <v>1.4666666666666668</v>
      </c>
      <c r="LG70" s="13">
        <f>(LG67+LG68)/Data!$B3/Data!$B32</f>
        <v>1.8333333333333335</v>
      </c>
      <c r="LH70" s="13">
        <f>(LH67+LH68)/Data!$B3/Data!$B32</f>
        <v>1.6866666666666665</v>
      </c>
      <c r="LI70" s="13">
        <f>(LI67+LI68)/Data!$B3/Data!$B32</f>
        <v>1.6866666666666665</v>
      </c>
      <c r="LJ70" s="13">
        <f>(LJ67+LJ68)/Data!$B3/Data!$B32</f>
        <v>0.73333333333333339</v>
      </c>
      <c r="LK70" s="13">
        <f>(LK67+LK68)/Data!$B3/Data!$B32</f>
        <v>0.55000000000000004</v>
      </c>
      <c r="LL70" s="13">
        <f>(LL67+LL68)/Data!$B3/Data!$B32</f>
        <v>0.55000000000000004</v>
      </c>
      <c r="LM70" s="13">
        <f>(LM67+LM68)/Data!$B3/Data!$B32</f>
        <v>0.73333333333333339</v>
      </c>
      <c r="LN70" s="13">
        <f>(LN67+LN68)/Data!$B3/Data!$B32</f>
        <v>0.58666666666666667</v>
      </c>
      <c r="LO70" s="13">
        <f>(LO67+LO68)/Data!$B3/Data!$B32</f>
        <v>0.33</v>
      </c>
      <c r="LP70" s="13">
        <f>(LP67+LP68)/Data!$B3/Data!$B32</f>
        <v>0</v>
      </c>
      <c r="LQ70" s="13">
        <f>(LQ67+LQ68)/Data!$B3/Data!$B32</f>
        <v>0</v>
      </c>
      <c r="LR70" s="13">
        <f>(LR67+LR68)/Data!$B3/Data!$B32</f>
        <v>1.8333333333333335</v>
      </c>
      <c r="LS70" s="13">
        <f>(LS67+LS68)/Data!$B3/Data!$B32</f>
        <v>0.73333333333333339</v>
      </c>
      <c r="LT70" s="13">
        <f>(LT67+LT68)/Data!$B3/Data!$B32</f>
        <v>1.4666666666666668</v>
      </c>
      <c r="LU70" s="13">
        <f>(LU67+LU68)/Data!$B3/Data!$B32</f>
        <v>1.8333333333333335</v>
      </c>
      <c r="LV70" s="13">
        <f>(LV67+LV68)/Data!$B3/Data!$B32</f>
        <v>1.4666666666666668</v>
      </c>
      <c r="LW70" s="13">
        <f>(LW67+LW68)/Data!$B3/Data!$B32</f>
        <v>0</v>
      </c>
      <c r="LX70" s="13">
        <f>(LX67+LX68)/Data!$B3/Data!$B32</f>
        <v>0</v>
      </c>
      <c r="LY70" s="13">
        <f>(LY67+LY68)/Data!$B3/Data!$B32</f>
        <v>2.2000000000000002</v>
      </c>
      <c r="LZ70" s="13">
        <f>(LZ67+LZ68)/Data!$B3/Data!$B32</f>
        <v>0.95333333333333337</v>
      </c>
      <c r="MA70" s="13">
        <f>(MA67+MA68)/Data!$B3/Data!$B32</f>
        <v>1.3933333333333335</v>
      </c>
      <c r="MB70" s="13">
        <f>(MB67+MB68)/Data!$B3/Data!$B32</f>
        <v>1.8333333333333335</v>
      </c>
      <c r="MC70" s="13">
        <f>(MC67+MC68)/Data!$B3/Data!$B32</f>
        <v>1.4666666666666668</v>
      </c>
      <c r="MD70" s="13">
        <f>(MD67+MD68)/Data!$B3/Data!$B32</f>
        <v>1.2833333333333332</v>
      </c>
      <c r="ME70" s="13">
        <f>(ME67+ME68)/Data!$B3/Data!$B32</f>
        <v>0.80666666666666664</v>
      </c>
      <c r="MF70" s="13">
        <f>(MF67+MF68)/Data!$B3/Data!$B32</f>
        <v>0.3666666666666667</v>
      </c>
      <c r="MG70" s="13">
        <f>(MG67+MG68)/Data!$B3/Data!$B32</f>
        <v>0.3666666666666667</v>
      </c>
      <c r="MH70" s="13">
        <f>(MH67+MH68)/Data!$B3/Data!$B32</f>
        <v>0.80666666666666664</v>
      </c>
      <c r="MI70" s="13">
        <f>(MI67+MI68)/Data!$B3/Data!$B32</f>
        <v>1.1000000000000001</v>
      </c>
      <c r="MJ70" s="13">
        <f>(MJ67+MJ68)/Data!$B3/Data!$B32</f>
        <v>0.55000000000000004</v>
      </c>
      <c r="MK70" s="13">
        <f>(MK67+MK68)/Data!$B3/Data!$B32</f>
        <v>0.55000000000000004</v>
      </c>
      <c r="ML70" s="13">
        <f>(ML67+ML68)/Data!$B3/Data!$B32</f>
        <v>0.43999999999999995</v>
      </c>
      <c r="MM70" s="13">
        <f>(MM67+MM68)/Data!$B3/Data!$B32</f>
        <v>0.29333333333333333</v>
      </c>
      <c r="MN70" s="13">
        <f>(MN67+MN68)/Data!$B3/Data!$B32</f>
        <v>0.29333333333333333</v>
      </c>
      <c r="MO70" s="13">
        <f>(MO67+MO68)/Data!$B3/Data!$B32</f>
        <v>0.66</v>
      </c>
      <c r="MP70" s="13">
        <f>(MP67+MP68)/Data!$B3/Data!$B32</f>
        <v>0</v>
      </c>
      <c r="MQ70" s="13">
        <f>(MQ67+MQ68)/Data!$B3/Data!$B32</f>
        <v>0.66</v>
      </c>
      <c r="MR70" s="13">
        <f>(MR67+MR68)/Data!$B3/Data!$B32</f>
        <v>0.66</v>
      </c>
      <c r="MS70" s="13">
        <f>(MS67+MS68)/Data!$B3/Data!$B32</f>
        <v>0.43999999999999995</v>
      </c>
      <c r="MT70" s="13">
        <f>(MT67+MT68)/Data!$B3/Data!$B32</f>
        <v>0.21999999999999997</v>
      </c>
      <c r="MU70" s="13">
        <f>(MU67+MU68)/Data!$B3/Data!$B32</f>
        <v>0.14666666666666667</v>
      </c>
      <c r="MV70" s="13">
        <f>(MV67+MV68)/Data!$B3/Data!$B32</f>
        <v>0</v>
      </c>
      <c r="MW70" s="13">
        <f>(MW67+MW68)/Data!$B3/Data!$B32</f>
        <v>0</v>
      </c>
      <c r="MX70" s="13">
        <f>(MX67+MX68)/Data!$B3/Data!$B32</f>
        <v>0.83809523809523812</v>
      </c>
      <c r="MY70" s="13">
        <f>(MY67+MY68)/Data!$B3/Data!$B32</f>
        <v>3.7714285714285714</v>
      </c>
      <c r="MZ70" s="13">
        <f>(MZ67+MZ68)/Data!$B3/Data!$B32</f>
        <v>0.25666666666666671</v>
      </c>
      <c r="NA70" s="13">
        <f>(NA67+NA68)/Data!$B3/Data!$B32</f>
        <v>0.18333333333333335</v>
      </c>
      <c r="NB70" s="13">
        <f>(NB67+NB68)/Data!$B3/Data!$B32</f>
        <v>0.18333333333333335</v>
      </c>
    </row>
    <row r="71" spans="2:366" ht="15">
      <c r="B71" s="8" t="s">
        <v>98</v>
      </c>
      <c r="C71" s="13">
        <f>Inbound!B9/Data!$B33/Data!$B3</f>
        <v>0</v>
      </c>
      <c r="D71" s="13">
        <f>Inbound!C9/Data!$B33/Data!$B3</f>
        <v>7.644444444444444E-2</v>
      </c>
      <c r="E71" s="13">
        <f>Inbound!D9/Data!$B33/Data!$B3</f>
        <v>7.644444444444444E-2</v>
      </c>
      <c r="F71" s="13">
        <f>Inbound!E9/Data!$B33/Data!$B3</f>
        <v>7.644444444444444E-2</v>
      </c>
      <c r="G71" s="13">
        <f>Inbound!F9/Data!$B33/Data!$B3</f>
        <v>7.644444444444444E-2</v>
      </c>
      <c r="H71" s="13">
        <f>Inbound!G9/Data!$B33/Data!$B3</f>
        <v>7.644444444444444E-2</v>
      </c>
      <c r="I71" s="13">
        <f>Inbound!H9/Data!$B33/Data!$B3</f>
        <v>7.644444444444444E-2</v>
      </c>
      <c r="J71" s="13">
        <f>Inbound!I9/Data!$B33/Data!$B3</f>
        <v>0</v>
      </c>
      <c r="K71" s="13">
        <f>Inbound!J9/Data!$B33/Data!$B3</f>
        <v>0.1231111111111111</v>
      </c>
      <c r="L71" s="13">
        <f>Inbound!K9/Data!$B33/Data!$B3</f>
        <v>0.1231111111111111</v>
      </c>
      <c r="M71" s="13">
        <f>Inbound!L9/Data!$B33/Data!$B3</f>
        <v>0.1231111111111111</v>
      </c>
      <c r="N71" s="13">
        <f>Inbound!M9/Data!$B33/Data!$B3</f>
        <v>0.1231111111111111</v>
      </c>
      <c r="O71" s="13">
        <f>Inbound!N9/Data!$B33/Data!$B3</f>
        <v>0.1231111111111111</v>
      </c>
      <c r="P71" s="13">
        <f>Inbound!O9/Data!$B33/Data!$B3</f>
        <v>0</v>
      </c>
      <c r="Q71" s="13">
        <f>Inbound!P9/Data!$B33/Data!$B3</f>
        <v>0</v>
      </c>
      <c r="R71" s="13">
        <f>Inbound!Q9/Data!$B33/Data!$B3</f>
        <v>0.04</v>
      </c>
      <c r="S71" s="13">
        <f>Inbound!R9/Data!$B33/Data!$B3</f>
        <v>0.04</v>
      </c>
      <c r="T71" s="13">
        <f>Inbound!S9/Data!$B33/Data!$B3</f>
        <v>0.04</v>
      </c>
      <c r="U71" s="13">
        <f>Inbound!T9/Data!$B33/Data!$B3</f>
        <v>0.04</v>
      </c>
      <c r="V71" s="13">
        <f>Inbound!U9/Data!$B33/Data!$B3</f>
        <v>0.04</v>
      </c>
      <c r="W71" s="13">
        <f>Inbound!V9/Data!$B33/Data!$B3</f>
        <v>0</v>
      </c>
      <c r="X71" s="13">
        <f>Inbound!W9/Data!$B33/Data!$B3</f>
        <v>0</v>
      </c>
      <c r="Y71" s="13">
        <f>Inbound!X9/Data!$B33/Data!$B3</f>
        <v>8.3999999999999991E-2</v>
      </c>
      <c r="Z71" s="13">
        <f>Inbound!Y9/Data!$B33/Data!$B3</f>
        <v>8.3999999999999991E-2</v>
      </c>
      <c r="AA71" s="13">
        <f>Inbound!Z9/Data!$B33/Data!$B3</f>
        <v>8.3999999999999991E-2</v>
      </c>
      <c r="AB71" s="13">
        <f>Inbound!AA9/Data!$B33/Data!$B3</f>
        <v>8.3999999999999991E-2</v>
      </c>
      <c r="AC71" s="13">
        <f>Inbound!AB9/Data!$B33/Data!$B3</f>
        <v>8.3999999999999991E-2</v>
      </c>
      <c r="AD71" s="13">
        <f>Inbound!AC9/Data!$B33/Data!$B3</f>
        <v>0</v>
      </c>
      <c r="AE71" s="13">
        <f>Inbound!AD9/Data!$B33/Data!$B3</f>
        <v>0</v>
      </c>
      <c r="AF71" s="13">
        <f>Inbound!AE9/Data!$B33/Data!$B3</f>
        <v>0.2857777777777778</v>
      </c>
      <c r="AG71" s="13">
        <f>Inbound!AF9/Data!$B33/Data!$B3</f>
        <v>0.2857777777777778</v>
      </c>
      <c r="AH71" s="13">
        <f>Inbound!AG9/Data!$B33/Data!$B3</f>
        <v>0.2857777777777778</v>
      </c>
      <c r="AI71" s="13">
        <f>Inbound!AH9/Data!$B33/Data!$B3</f>
        <v>0.2857777777777778</v>
      </c>
      <c r="AJ71" s="13">
        <f>Inbound!AI9/Data!$B33/Data!$B3</f>
        <v>0.2857777777777778</v>
      </c>
      <c r="AK71" s="13">
        <f>Inbound!AJ9/Data!$B33/Data!$B3</f>
        <v>0.2857777777777778</v>
      </c>
      <c r="AL71" s="13">
        <f>Inbound!AK9/Data!$B33/Data!$B3</f>
        <v>0</v>
      </c>
      <c r="AM71" s="13">
        <f>Inbound!AL9/Data!$B33/Data!$B3</f>
        <v>0.76933333333333331</v>
      </c>
      <c r="AN71" s="13">
        <f>Inbound!AM9/Data!$B33/Data!$B3</f>
        <v>0.76933333333333331</v>
      </c>
      <c r="AO71" s="13">
        <f>Inbound!AN9/Data!$B33/Data!$B3</f>
        <v>0.76933333333333331</v>
      </c>
      <c r="AP71" s="13">
        <f>Inbound!AO9/Data!$B33/Data!$B3</f>
        <v>0.76933333333333331</v>
      </c>
      <c r="AQ71" s="13">
        <f>Inbound!AP9/Data!$B33/Data!$B3</f>
        <v>0.76933333333333331</v>
      </c>
      <c r="AR71" s="13">
        <f>Inbound!AQ9/Data!$B33/Data!$B3</f>
        <v>0</v>
      </c>
      <c r="AS71" s="13">
        <f>Inbound!AR9/Data!$B33/Data!$B3</f>
        <v>0</v>
      </c>
      <c r="AT71" s="13">
        <f>Inbound!AS9/Data!$B33/Data!$B3</f>
        <v>0.24533333333333335</v>
      </c>
      <c r="AU71" s="13">
        <f>Inbound!AT9/Data!$B33/Data!$B3</f>
        <v>0.24533333333333335</v>
      </c>
      <c r="AV71" s="13">
        <f>Inbound!AU9/Data!$B33/Data!$B3</f>
        <v>0.24533333333333335</v>
      </c>
      <c r="AW71" s="13">
        <f>Inbound!AV9/Data!$B33/Data!$B3</f>
        <v>0.24533333333333335</v>
      </c>
      <c r="AX71" s="13">
        <f>Inbound!AW9/Data!$B33/Data!$B3</f>
        <v>0.24533333333333335</v>
      </c>
      <c r="AY71" s="13">
        <f>Inbound!AX9/Data!$B33/Data!$B3</f>
        <v>0</v>
      </c>
      <c r="AZ71" s="13">
        <f>Inbound!AY9/Data!$B33/Data!$B3</f>
        <v>0</v>
      </c>
      <c r="BA71" s="13">
        <f>Inbound!AZ9/Data!$B33/Data!$B3</f>
        <v>4.3186666666666671</v>
      </c>
      <c r="BB71" s="13">
        <f>Inbound!BA9/Data!$B33/Data!$B3</f>
        <v>4.3186666666666671</v>
      </c>
      <c r="BC71" s="13">
        <f>Inbound!BB9/Data!$B33/Data!$B3</f>
        <v>4.3186666666666671</v>
      </c>
      <c r="BD71" s="13">
        <f>Inbound!BC9/Data!$B33/Data!$B3</f>
        <v>4.3186666666666671</v>
      </c>
      <c r="BE71" s="13">
        <f>Inbound!BD9/Data!$B33/Data!$B3</f>
        <v>4.3186666666666671</v>
      </c>
      <c r="BF71" s="13">
        <f>Inbound!BE9/Data!$B33/Data!$B3</f>
        <v>0</v>
      </c>
      <c r="BG71" s="13">
        <f>Inbound!BF9/Data!$B33/Data!$B3</f>
        <v>0</v>
      </c>
      <c r="BH71" s="13">
        <f>Inbound!BG9/Data!$B33/Data!$B3</f>
        <v>1.1146666666666667</v>
      </c>
      <c r="BI71" s="13">
        <f>Inbound!BH9/Data!$B33/Data!$B3</f>
        <v>1.1146666666666667</v>
      </c>
      <c r="BJ71" s="13">
        <f>Inbound!BI9/Data!$B33/Data!$B3</f>
        <v>1.1146666666666667</v>
      </c>
      <c r="BK71" s="13">
        <f>Inbound!BJ9/Data!$B33/Data!$B3</f>
        <v>1.1146666666666667</v>
      </c>
      <c r="BL71" s="13">
        <f>Inbound!BK9/Data!$B33/Data!$B3</f>
        <v>1.1146666666666667</v>
      </c>
      <c r="BM71" s="13">
        <f>Inbound!BL9/Data!$B33/Data!$B3</f>
        <v>0</v>
      </c>
      <c r="BN71" s="13">
        <f>Inbound!BM9/Data!$B33/Data!$B3</f>
        <v>0</v>
      </c>
      <c r="BO71" s="13">
        <f>Inbound!BN9/Data!$B33/Data!$B3</f>
        <v>0.65955555555555556</v>
      </c>
      <c r="BP71" s="13">
        <f>Inbound!BO9/Data!$B33/Data!$B3</f>
        <v>0.65955555555555556</v>
      </c>
      <c r="BQ71" s="13">
        <f>Inbound!BP9/Data!$B33/Data!$B3</f>
        <v>0.65955555555555556</v>
      </c>
      <c r="BR71" s="13">
        <f>Inbound!BQ9/Data!$B33/Data!$B3</f>
        <v>0.65955555555555556</v>
      </c>
      <c r="BS71" s="13">
        <f>Inbound!BR9/Data!$B33/Data!$B3</f>
        <v>0.65955555555555556</v>
      </c>
      <c r="BT71" s="13">
        <f>Inbound!BS9/Data!$B33/Data!$B3</f>
        <v>0</v>
      </c>
      <c r="BU71" s="13">
        <f>Inbound!BT9/Data!$B33/Data!$B3</f>
        <v>0</v>
      </c>
      <c r="BV71" s="13">
        <f>Inbound!BU9/Data!$B33/Data!$B3</f>
        <v>0.1448888888888889</v>
      </c>
      <c r="BW71" s="13">
        <f>Inbound!BV9/Data!$B33/Data!$B3</f>
        <v>0.1448888888888889</v>
      </c>
      <c r="BX71" s="13">
        <f>Inbound!BW9/Data!$B33/Data!$B3</f>
        <v>0.1448888888888889</v>
      </c>
      <c r="BY71" s="13">
        <f>Inbound!BX9/Data!$B33/Data!$B3</f>
        <v>0.1448888888888889</v>
      </c>
      <c r="BZ71" s="13">
        <f>Inbound!BY9/Data!$B33/Data!$B3</f>
        <v>0.1448888888888889</v>
      </c>
      <c r="CA71" s="13">
        <f>Inbound!BZ9/Data!$B33/Data!$B3</f>
        <v>0</v>
      </c>
      <c r="CB71" s="13">
        <f>Inbound!CA9/Data!$B33/Data!$B3</f>
        <v>0</v>
      </c>
      <c r="CC71" s="13">
        <f>Inbound!CB9/Data!$B33/Data!$B3</f>
        <v>0.17644444444444446</v>
      </c>
      <c r="CD71" s="13">
        <f>Inbound!CC9/Data!$B33/Data!$B3</f>
        <v>0.17644444444444446</v>
      </c>
      <c r="CE71" s="13">
        <f>Inbound!CD9/Data!$B33/Data!$B3</f>
        <v>0.17644444444444446</v>
      </c>
      <c r="CF71" s="13">
        <f>Inbound!CE9/Data!$B33/Data!$B3</f>
        <v>0.17644444444444446</v>
      </c>
      <c r="CG71" s="13">
        <f>Inbound!CF9/Data!$B33/Data!$B3</f>
        <v>0.17644444444444446</v>
      </c>
      <c r="CH71" s="13">
        <f>Inbound!CG9/Data!$B33/Data!$B3</f>
        <v>0</v>
      </c>
      <c r="CI71" s="13">
        <f>Inbound!CH9/Data!$B33/Data!$B3</f>
        <v>0</v>
      </c>
      <c r="CJ71" s="13">
        <f>Inbound!CI9/Data!$B33/Data!$B3</f>
        <v>0.1248888888888889</v>
      </c>
      <c r="CK71" s="13">
        <f>Inbound!CJ9/Data!$B33/Data!$B3</f>
        <v>0.1248888888888889</v>
      </c>
      <c r="CL71" s="13">
        <f>Inbound!CK9/Data!$B33/Data!$B3</f>
        <v>0.1248888888888889</v>
      </c>
      <c r="CM71" s="13">
        <f>Inbound!CL9/Data!$B33/Data!$B3</f>
        <v>0.1248888888888889</v>
      </c>
      <c r="CN71" s="13">
        <f>Inbound!CM9/Data!$B33/Data!$B3</f>
        <v>0.1248888888888889</v>
      </c>
      <c r="CO71" s="13">
        <f>Inbound!CN9/Data!$B33/Data!$B3</f>
        <v>0</v>
      </c>
      <c r="CP71" s="13">
        <f>Inbound!CO9/Data!$B33/Data!$B3</f>
        <v>0</v>
      </c>
      <c r="CQ71" s="13">
        <f>Inbound!CP9/Data!$B33/Data!$B3</f>
        <v>0</v>
      </c>
      <c r="CR71" s="13">
        <f>Inbound!CQ9/Data!$B33/Data!$B3</f>
        <v>0</v>
      </c>
      <c r="CS71" s="13">
        <f>Inbound!CR9/Data!$B33/Data!$B3</f>
        <v>0</v>
      </c>
      <c r="CT71" s="13">
        <f>Inbound!CS9/Data!$B33/Data!$B3</f>
        <v>0</v>
      </c>
      <c r="CU71" s="13">
        <f>Inbound!CT9/Data!$B33/Data!$B3</f>
        <v>0</v>
      </c>
      <c r="CV71" s="13">
        <f>Inbound!CU9/Data!$B33/Data!$B3</f>
        <v>0</v>
      </c>
      <c r="CW71" s="13">
        <f>Inbound!CV9/Data!$B33/Data!$B3</f>
        <v>0</v>
      </c>
      <c r="CX71" s="13">
        <f>Inbound!CW9/Data!$B33/Data!$B3</f>
        <v>0</v>
      </c>
      <c r="CY71" s="13">
        <f>Inbound!CX9/Data!$B33/Data!$B3</f>
        <v>0</v>
      </c>
      <c r="CZ71" s="13">
        <f>Inbound!CY9/Data!$B33/Data!$B3</f>
        <v>0</v>
      </c>
      <c r="DA71" s="13">
        <f>Inbound!CZ9/Data!$B33/Data!$B3</f>
        <v>0</v>
      </c>
      <c r="DB71" s="13">
        <f>Inbound!DA9/Data!$B33/Data!$B3</f>
        <v>0</v>
      </c>
      <c r="DC71" s="13">
        <f>Inbound!DB9/Data!$B33/Data!$B3</f>
        <v>0</v>
      </c>
      <c r="DD71" s="13">
        <f>Inbound!DC9/Data!$B33/Data!$B3</f>
        <v>0</v>
      </c>
      <c r="DE71" s="13">
        <f>Inbound!DD9/Data!$B33/Data!$B3</f>
        <v>0</v>
      </c>
      <c r="DF71" s="13">
        <f>Inbound!DE9/Data!$B33/Data!$B3</f>
        <v>0</v>
      </c>
      <c r="DG71" s="13">
        <f>Inbound!DF9/Data!$B33/Data!$B3</f>
        <v>0</v>
      </c>
      <c r="DH71" s="13">
        <f>Inbound!DG9/Data!$B33/Data!$B3</f>
        <v>0</v>
      </c>
      <c r="DI71" s="13">
        <f>Inbound!DH9/Data!$B33/Data!$B3</f>
        <v>0</v>
      </c>
      <c r="DJ71" s="13">
        <f>Inbound!DI9/Data!$B33/Data!$B3</f>
        <v>0</v>
      </c>
      <c r="DK71" s="13">
        <f>Inbound!DJ9/Data!$B33/Data!$B3</f>
        <v>0</v>
      </c>
      <c r="DL71" s="13">
        <f>Inbound!DK9/Data!$B33/Data!$B3</f>
        <v>0</v>
      </c>
      <c r="DM71" s="13">
        <f>Inbound!DL9/Data!$B33/Data!$B3</f>
        <v>0</v>
      </c>
      <c r="DN71" s="13">
        <f>Inbound!DM9/Data!$B33/Data!$B3</f>
        <v>0</v>
      </c>
      <c r="DO71" s="13">
        <f>Inbound!DN9/Data!$B33/Data!$B3</f>
        <v>0</v>
      </c>
      <c r="DP71" s="13">
        <f>Inbound!DO9/Data!$B33/Data!$B3</f>
        <v>0</v>
      </c>
      <c r="DQ71" s="13">
        <f>Inbound!DP9/Data!$B33/Data!$B3</f>
        <v>0</v>
      </c>
      <c r="DR71" s="13">
        <f>Inbound!DQ9/Data!$B33/Data!$B3</f>
        <v>0</v>
      </c>
      <c r="DS71" s="13">
        <f>Inbound!DR9/Data!$B33/Data!$B3</f>
        <v>0</v>
      </c>
      <c r="DT71" s="13">
        <f>Inbound!DS9/Data!$B33/Data!$B3</f>
        <v>0</v>
      </c>
      <c r="DU71" s="13">
        <f>Inbound!DT9/Data!$B33/Data!$B3</f>
        <v>0</v>
      </c>
      <c r="DV71" s="13">
        <f>Inbound!DU9/Data!$B33/Data!$B3</f>
        <v>0</v>
      </c>
      <c r="DW71" s="13">
        <f>Inbound!DV9/Data!$B33/Data!$B3</f>
        <v>0</v>
      </c>
      <c r="DX71" s="13">
        <f>Inbound!DW9/Data!$B33/Data!$B3</f>
        <v>0</v>
      </c>
      <c r="DY71" s="13">
        <f>Inbound!DX9/Data!$B33/Data!$B3</f>
        <v>0</v>
      </c>
      <c r="DZ71" s="13">
        <f>Inbound!DY9/Data!$B33/Data!$B3</f>
        <v>0</v>
      </c>
      <c r="EA71" s="13">
        <f>Inbound!DZ9/Data!$B33/Data!$B3</f>
        <v>0</v>
      </c>
      <c r="EB71" s="13">
        <f>Inbound!EA9/Data!$B33/Data!$B3</f>
        <v>0</v>
      </c>
      <c r="EC71" s="13">
        <f>Inbound!EB9/Data!$B33/Data!$B3</f>
        <v>0</v>
      </c>
      <c r="ED71" s="13">
        <f>Inbound!EC9/Data!$B33/Data!$B3</f>
        <v>0</v>
      </c>
      <c r="EE71" s="13">
        <f>Inbound!ED9/Data!$B33/Data!$B3</f>
        <v>0</v>
      </c>
      <c r="EF71" s="13">
        <f>Inbound!EE9/Data!$B33/Data!$B3</f>
        <v>0</v>
      </c>
      <c r="EG71" s="13">
        <f>Inbound!EF9/Data!$B33/Data!$B3</f>
        <v>0</v>
      </c>
      <c r="EH71" s="13">
        <f>Inbound!EG9/Data!$B33/Data!$B3</f>
        <v>0</v>
      </c>
      <c r="EI71" s="13">
        <f>Inbound!EH9/Data!$B33/Data!$B3</f>
        <v>0</v>
      </c>
      <c r="EJ71" s="13">
        <f>Inbound!EI9/Data!$B33/Data!$B3</f>
        <v>0</v>
      </c>
      <c r="EK71" s="13">
        <f>Inbound!EJ9/Data!$B33/Data!$B3</f>
        <v>0</v>
      </c>
      <c r="EL71" s="13">
        <f>Inbound!EK9/Data!$B33/Data!$B3</f>
        <v>0</v>
      </c>
      <c r="EM71" s="13">
        <f>Inbound!EL9/Data!$B33/Data!$B3</f>
        <v>0</v>
      </c>
      <c r="EN71" s="13">
        <f>Inbound!EM9/Data!$B33/Data!$B3</f>
        <v>0</v>
      </c>
      <c r="EO71" s="13">
        <f>Inbound!EN9/Data!$B33/Data!$B3</f>
        <v>0</v>
      </c>
      <c r="EP71" s="13">
        <f>Inbound!EO9/Data!$B33/Data!$B3</f>
        <v>0</v>
      </c>
      <c r="EQ71" s="13">
        <f>Inbound!EP9/Data!$B33/Data!$B3</f>
        <v>0</v>
      </c>
      <c r="ER71" s="13">
        <f>Inbound!EQ9/Data!$B33/Data!$B3</f>
        <v>0</v>
      </c>
      <c r="ES71" s="13">
        <f>Inbound!ER9/Data!$B33/Data!$B3</f>
        <v>0</v>
      </c>
      <c r="ET71" s="13">
        <f>Inbound!ES9/Data!$B33/Data!$B3</f>
        <v>0</v>
      </c>
      <c r="EU71" s="13">
        <f>Inbound!ET9/Data!$B33/Data!$B3</f>
        <v>0</v>
      </c>
      <c r="EV71" s="13">
        <f>Inbound!EU9/Data!$B33/Data!$B3</f>
        <v>0</v>
      </c>
      <c r="EW71" s="13">
        <f>Inbound!EV9/Data!$B33/Data!$B3</f>
        <v>0</v>
      </c>
      <c r="EX71" s="13">
        <f>Inbound!EW9/Data!$B33/Data!$B3</f>
        <v>0</v>
      </c>
      <c r="EY71" s="13">
        <f>Inbound!EX9/Data!$B33/Data!$B3</f>
        <v>0</v>
      </c>
      <c r="EZ71" s="13">
        <f>Inbound!EY9/Data!$B33/Data!$B3</f>
        <v>0</v>
      </c>
      <c r="FA71" s="13">
        <f>Inbound!EZ9/Data!$B33/Data!$B3</f>
        <v>0</v>
      </c>
      <c r="FB71" s="914">
        <f>Inbound!FA9/Data!$B33/Data!$B3</f>
        <v>0</v>
      </c>
      <c r="FC71" s="13">
        <f>Inbound!FB9/Data!$B33/Data!$B3</f>
        <v>0</v>
      </c>
      <c r="FD71" s="13">
        <f>Inbound!FC9/Data!$B33/Data!$B3</f>
        <v>0</v>
      </c>
      <c r="FE71" s="13">
        <f>Inbound!FD9/Data!$B33/Data!$B3</f>
        <v>0</v>
      </c>
      <c r="FF71" s="13">
        <f>Inbound!FE9/Data!$B33/Data!$B3</f>
        <v>0</v>
      </c>
      <c r="FG71" s="13">
        <f>Inbound!FF9/Data!$B33/Data!$B3</f>
        <v>0</v>
      </c>
      <c r="FH71" s="13">
        <f>Inbound!FG9/Data!$B33/Data!$B3</f>
        <v>0</v>
      </c>
      <c r="FI71" s="13">
        <f>Inbound!FH9/Data!$B33/Data!$B3</f>
        <v>0</v>
      </c>
      <c r="FJ71" s="13">
        <f>Inbound!FI9/Data!$B33/Data!$B3</f>
        <v>0</v>
      </c>
      <c r="FK71" s="13">
        <f>Inbound!FJ9/Data!$B33/Data!$B3</f>
        <v>0</v>
      </c>
      <c r="FL71" s="13">
        <f>Inbound!FK9/Data!$B33/Data!$B3</f>
        <v>0</v>
      </c>
      <c r="FM71" s="13">
        <f>Inbound!FL9/Data!$B33/Data!$B3</f>
        <v>0</v>
      </c>
      <c r="FN71" s="13">
        <f>Inbound!FM9/Data!$B33/Data!$B3</f>
        <v>0</v>
      </c>
      <c r="FO71" s="13">
        <f>Inbound!FN9/Data!$B33/Data!$B3</f>
        <v>0</v>
      </c>
      <c r="FP71" s="13">
        <f>Inbound!FO9/Data!$B33/Data!$B3</f>
        <v>0</v>
      </c>
      <c r="FQ71" s="13">
        <f>Inbound!FP9/Data!$B33/Data!$B3</f>
        <v>0</v>
      </c>
      <c r="FR71" s="13">
        <f>Inbound!FQ9/Data!$B33/Data!$B3</f>
        <v>0</v>
      </c>
      <c r="FS71" s="13">
        <f>Inbound!FR9/Data!$B33/Data!$B3</f>
        <v>0</v>
      </c>
      <c r="FT71" s="13">
        <f>Inbound!FS9/Data!$B33/Data!$B3</f>
        <v>0</v>
      </c>
      <c r="FU71" s="13">
        <f>Inbound!FT9/Data!$B33/Data!$B3</f>
        <v>0</v>
      </c>
      <c r="FV71" s="13">
        <f>Inbound!FU9/Data!$B33/Data!$B3</f>
        <v>0</v>
      </c>
      <c r="FW71" s="13">
        <f>Inbound!FV9/Data!$B33/Data!$B3</f>
        <v>0</v>
      </c>
      <c r="FX71" s="13">
        <f>Inbound!FW9/Data!$B33/Data!$B3</f>
        <v>0</v>
      </c>
      <c r="FY71" s="13">
        <f>Inbound!FX9/Data!$B33/Data!$B3</f>
        <v>0</v>
      </c>
      <c r="FZ71" s="13">
        <f>Inbound!FY9/Data!$B33/Data!$B3</f>
        <v>0</v>
      </c>
      <c r="GA71" s="13">
        <f>Inbound!FZ9/Data!$B33/Data!$B3</f>
        <v>0</v>
      </c>
      <c r="GB71" s="13">
        <f>Inbound!GA9/Data!$B33/Data!$B3</f>
        <v>0</v>
      </c>
      <c r="GC71" s="13">
        <f>Inbound!GB9/Data!$B33/Data!$B3</f>
        <v>0</v>
      </c>
      <c r="GD71" s="13">
        <f>Inbound!GC9/Data!$B33/Data!$B3</f>
        <v>0</v>
      </c>
      <c r="GE71" s="13">
        <f>Inbound!GD9/Data!$B33/Data!$B3</f>
        <v>0</v>
      </c>
      <c r="GF71" s="13">
        <f>Inbound!GE9/Data!$B33/Data!$B3</f>
        <v>0</v>
      </c>
      <c r="GG71" s="13">
        <f>Inbound!GF9/Data!$B33/Data!$B3</f>
        <v>0</v>
      </c>
      <c r="GH71" s="13">
        <f>Inbound!GG9/Data!$B33/Data!$B3</f>
        <v>0</v>
      </c>
      <c r="GI71" s="13">
        <f>Inbound!GH9/Data!$B33/Data!$B3</f>
        <v>0</v>
      </c>
      <c r="GJ71" s="13">
        <f>Inbound!GI9/Data!$B33/Data!$B3</f>
        <v>0</v>
      </c>
      <c r="GK71" s="13">
        <f>Inbound!GJ9/Data!$B33/Data!$B3</f>
        <v>0</v>
      </c>
      <c r="GL71" s="13">
        <f>Inbound!GK9/Data!$B33/Data!$B3</f>
        <v>0</v>
      </c>
      <c r="GM71" s="13">
        <f>Inbound!GL9/Data!$B33/Data!$B3</f>
        <v>0</v>
      </c>
      <c r="GN71" s="13">
        <f>Inbound!GM9/Data!$B33/Data!$B3</f>
        <v>0</v>
      </c>
      <c r="GO71" s="13">
        <f>Inbound!GN9/Data!$B33/Data!$B3</f>
        <v>0</v>
      </c>
      <c r="GP71" s="13">
        <f>Inbound!GO9/Data!$B33/Data!$B3</f>
        <v>0</v>
      </c>
      <c r="GQ71" s="13">
        <f>Inbound!GP9/Data!$B33/Data!$B3</f>
        <v>0</v>
      </c>
      <c r="GR71" s="13">
        <f>Inbound!GQ9/Data!$B33/Data!$B3</f>
        <v>0</v>
      </c>
      <c r="GS71" s="13">
        <f>Inbound!GR9/Data!$B33/Data!$B3</f>
        <v>0</v>
      </c>
      <c r="GT71" s="13">
        <f>Inbound!GS9/Data!$B33/Data!$B3</f>
        <v>0</v>
      </c>
      <c r="GU71" s="13">
        <f>Inbound!GT9/Data!$B33/Data!$B3</f>
        <v>0</v>
      </c>
      <c r="GV71" s="13">
        <f>Inbound!GU9/Data!$B33/Data!$B3</f>
        <v>0</v>
      </c>
      <c r="GW71" s="13">
        <f>Inbound!GV9/Data!$B33/Data!$B3</f>
        <v>0</v>
      </c>
      <c r="GX71" s="13">
        <f>Inbound!GW9/Data!$B33/Data!$B3</f>
        <v>0</v>
      </c>
      <c r="GY71" s="13">
        <f>Inbound!GX9/Data!$B33/Data!$B3</f>
        <v>0</v>
      </c>
      <c r="GZ71" s="13">
        <f>Inbound!GY9/Data!$B33/Data!$B3</f>
        <v>0</v>
      </c>
      <c r="HA71" s="13">
        <f>Inbound!GZ9/Data!$B33/Data!$B3</f>
        <v>0</v>
      </c>
      <c r="HB71" s="13">
        <f>Inbound!HA9/Data!$B33/Data!$B3</f>
        <v>0</v>
      </c>
      <c r="HC71" s="13">
        <f>Inbound!HB9/Data!$B33/Data!$B3</f>
        <v>0</v>
      </c>
      <c r="HD71" s="13">
        <f>Inbound!HC9/Data!$B33/Data!$B3</f>
        <v>0</v>
      </c>
      <c r="HE71" s="13">
        <f>Inbound!HD9/Data!$B33/Data!$B3</f>
        <v>0</v>
      </c>
      <c r="HF71" s="13">
        <f>Inbound!HE9/Data!$B33/Data!$B3</f>
        <v>0</v>
      </c>
      <c r="HG71" s="13">
        <f>Inbound!HF9/Data!$B33/Data!$B3</f>
        <v>0</v>
      </c>
      <c r="HH71" s="13">
        <f>Inbound!HG9/Data!$B33/Data!$B3</f>
        <v>0</v>
      </c>
      <c r="HI71" s="13">
        <f>Inbound!HH9/Data!$B33/Data!$B3</f>
        <v>0</v>
      </c>
      <c r="HJ71" s="13">
        <f>Inbound!HI9/Data!$B33/Data!$B3</f>
        <v>0</v>
      </c>
      <c r="HK71" s="13">
        <f>Inbound!HJ9/Data!$B33/Data!$B3</f>
        <v>0</v>
      </c>
      <c r="HL71" s="13">
        <f>Inbound!HK9/Data!$B33/Data!$B3</f>
        <v>0</v>
      </c>
      <c r="HM71" s="13">
        <f>Inbound!HL9/Data!$B33/Data!$B3</f>
        <v>0</v>
      </c>
      <c r="HN71" s="13">
        <f>Inbound!HM9/Data!$B33/Data!$B3</f>
        <v>0</v>
      </c>
      <c r="HO71" s="13">
        <f>Inbound!HN9/Data!$B33/Data!$B3</f>
        <v>0</v>
      </c>
      <c r="HP71" s="13">
        <f>Inbound!HO9/Data!$B33/Data!$B3</f>
        <v>0</v>
      </c>
      <c r="HQ71" s="13">
        <f>Inbound!HP9/Data!$B33/Data!$B3</f>
        <v>0</v>
      </c>
      <c r="HR71" s="13">
        <f>Inbound!HQ9/Data!$B33/Data!$B3</f>
        <v>0</v>
      </c>
      <c r="HS71" s="13">
        <f>Inbound!HR9/Data!$B33/Data!$B3</f>
        <v>0</v>
      </c>
      <c r="HT71" s="13">
        <f>Inbound!HS9/Data!$B33/Data!$B3</f>
        <v>0</v>
      </c>
      <c r="HU71" s="13">
        <f>Inbound!HT9/Data!$B33/Data!$B3</f>
        <v>0</v>
      </c>
      <c r="HV71" s="13">
        <f>Inbound!HU9/Data!$B33/Data!$B3</f>
        <v>0</v>
      </c>
      <c r="HW71" s="13">
        <f>Inbound!HV9/Data!$B33/Data!$B3</f>
        <v>0</v>
      </c>
      <c r="HX71" s="13">
        <f>Inbound!HW9/Data!$B33/Data!$B3</f>
        <v>0</v>
      </c>
      <c r="HY71" s="13">
        <f>Inbound!HX9/Data!$B33/Data!$B3</f>
        <v>0</v>
      </c>
      <c r="HZ71" s="13">
        <f>Inbound!HY9/Data!$B33/Data!$B3</f>
        <v>0</v>
      </c>
      <c r="IA71" s="13">
        <f>Inbound!HZ9/Data!$B33/Data!$B3</f>
        <v>8.6782222222222227</v>
      </c>
      <c r="IB71" s="13">
        <f>Inbound!IA9/Data!$B33/Data!$B3</f>
        <v>8.6782222222222227</v>
      </c>
      <c r="IC71" s="13">
        <f>Inbound!IB9/Data!$B33/Data!$B3</f>
        <v>8.6782222222222227</v>
      </c>
      <c r="ID71" s="13">
        <f>Inbound!IC9/Data!$B33/Data!$B3</f>
        <v>8.6782222222222227</v>
      </c>
      <c r="IE71" s="13">
        <f>Inbound!ID9/Data!$B33/Data!$B3</f>
        <v>8.6782222222222227</v>
      </c>
      <c r="IF71" s="13">
        <f>Inbound!IE9/Data!$B33/Data!$B3</f>
        <v>0</v>
      </c>
      <c r="IG71" s="13">
        <f>Inbound!IF9/Data!$B33/Data!$B3</f>
        <v>0</v>
      </c>
      <c r="IH71" s="13">
        <f>Inbound!IG9/Data!$B33/Data!$B3</f>
        <v>2.0497777777777779</v>
      </c>
      <c r="II71" s="13">
        <f>Inbound!IH9/Data!$B33/Data!$B3</f>
        <v>2.0497777777777779</v>
      </c>
      <c r="IJ71" s="13">
        <f>Inbound!II9/Data!$B33/Data!$B3</f>
        <v>2.0497777777777779</v>
      </c>
      <c r="IK71" s="13">
        <f>Inbound!IJ9/Data!$B33/Data!$B3</f>
        <v>2.0497777777777779</v>
      </c>
      <c r="IL71" s="13">
        <f>Inbound!IK9/Data!$B33/Data!$B3</f>
        <v>2.0497777777777779</v>
      </c>
      <c r="IM71" s="13">
        <f>Inbound!IL9/Data!$B33/Data!$B3</f>
        <v>0</v>
      </c>
      <c r="IN71" s="13">
        <f>Inbound!IM9/Data!$B33/Data!$B3</f>
        <v>0</v>
      </c>
      <c r="IO71" s="13">
        <f>Inbound!IN9/Data!$B33/Data!$B3</f>
        <v>1.9297777777777776</v>
      </c>
      <c r="IP71" s="13">
        <f>Inbound!IO9/Data!$B33/Data!$B3</f>
        <v>1.9297777777777776</v>
      </c>
      <c r="IQ71" s="13">
        <f>Inbound!IP9/Data!$B33/Data!$B3</f>
        <v>1.9297777777777776</v>
      </c>
      <c r="IR71" s="13">
        <f>Inbound!IQ9/Data!$B33/Data!$B3</f>
        <v>1.9297777777777776</v>
      </c>
      <c r="IS71" s="13">
        <f>Inbound!IR9/Data!$B33/Data!$B3</f>
        <v>1.9297777777777776</v>
      </c>
      <c r="IT71" s="13">
        <f>Inbound!IS9/Data!$B33/Data!$B3</f>
        <v>0</v>
      </c>
      <c r="IU71" s="13">
        <f>Inbound!IT9/Data!$B33/Data!$B3</f>
        <v>0</v>
      </c>
      <c r="IV71" s="13">
        <f>Inbound!IU9/Data!$B33/Data!$B3</f>
        <v>3.6746666666666661</v>
      </c>
      <c r="IW71" s="13">
        <f>Inbound!IV9/Data!$B33/Data!$B3</f>
        <v>3.6746666666666661</v>
      </c>
      <c r="IX71" s="13">
        <f>Inbound!IW9/Data!$B33/Data!$B3</f>
        <v>3.6746666666666661</v>
      </c>
      <c r="IY71" s="13">
        <f>Inbound!IX9/Data!$B33/Data!$B3</f>
        <v>3.6746666666666661</v>
      </c>
      <c r="IZ71" s="13">
        <f>Inbound!IY9/Data!$B33/Data!$B3</f>
        <v>3.6746666666666661</v>
      </c>
      <c r="JA71" s="13">
        <f>Inbound!IZ9/Data!$B33/Data!$B3</f>
        <v>0</v>
      </c>
      <c r="JB71" s="13">
        <f>Inbound!JA9/Data!$B33/Data!$B3</f>
        <v>0</v>
      </c>
      <c r="JC71" s="13">
        <f>Inbound!JB9/Data!$B33/Data!$B3</f>
        <v>0.86399999999999999</v>
      </c>
      <c r="JD71" s="13">
        <f>Inbound!JC9/Data!$B33/Data!$B3</f>
        <v>0.86399999999999999</v>
      </c>
      <c r="JE71" s="13">
        <f>Inbound!JD9/Data!$B33/Data!$B3</f>
        <v>0.86399999999999999</v>
      </c>
      <c r="JF71" s="13">
        <f>Inbound!JE9/Data!$B33/Data!$B3</f>
        <v>0.86399999999999999</v>
      </c>
      <c r="JG71" s="13">
        <f>Inbound!JF9/Data!$B33/Data!$B3</f>
        <v>0.86399999999999999</v>
      </c>
      <c r="JH71" s="13">
        <f>Inbound!JG9/Data!$B33/Data!$B3</f>
        <v>0</v>
      </c>
      <c r="JI71" s="13">
        <f>Inbound!JH9/Data!$B33/Data!$B3</f>
        <v>0</v>
      </c>
      <c r="JJ71" s="13">
        <f>Inbound!JI9/Data!$B33/Data!$B3</f>
        <v>2.0057777777777779</v>
      </c>
      <c r="JK71" s="13">
        <f>Inbound!JJ9/Data!$B33/Data!$B3</f>
        <v>2.0057777777777779</v>
      </c>
      <c r="JL71" s="13">
        <f>Inbound!JK9/Data!$B33/Data!$B3</f>
        <v>2.0057777777777779</v>
      </c>
      <c r="JM71" s="13">
        <f>Inbound!JL9/Data!$B33/Data!$B3</f>
        <v>2.0057777777777779</v>
      </c>
      <c r="JN71" s="13">
        <f>Inbound!JM9/Data!$B33/Data!$B3</f>
        <v>2.0057777777777779</v>
      </c>
      <c r="JO71" s="13">
        <f>Inbound!JN9/Data!$B33/Data!$B3</f>
        <v>0</v>
      </c>
      <c r="JP71" s="13">
        <f>Inbound!JO9/Data!$B33/Data!$B3</f>
        <v>0</v>
      </c>
      <c r="JQ71" s="13">
        <f>Inbound!JP9/Data!$B33/Data!$B3</f>
        <v>0</v>
      </c>
      <c r="JR71" s="13">
        <f>Inbound!JQ9/Data!$B33/Data!$B3</f>
        <v>0</v>
      </c>
      <c r="JS71" s="13">
        <f>Inbound!JR9/Data!$B33/Data!$B3</f>
        <v>0</v>
      </c>
      <c r="JT71" s="13">
        <f>Inbound!JS9/Data!$B33/Data!$B3</f>
        <v>0</v>
      </c>
      <c r="JU71" s="13">
        <f>Inbound!JT9/Data!$B33/Data!$B3</f>
        <v>0</v>
      </c>
      <c r="JV71" s="13">
        <f>Inbound!JU9/Data!$B33/Data!$B3</f>
        <v>0</v>
      </c>
      <c r="JW71" s="13">
        <f>Inbound!JV9/Data!$B33/Data!$B3</f>
        <v>0</v>
      </c>
      <c r="JX71" s="13">
        <f>Inbound!JW9/Data!$B33/Data!$B3</f>
        <v>0</v>
      </c>
      <c r="JY71" s="13">
        <f>Inbound!JX9/Data!$B33/Data!$B3</f>
        <v>0</v>
      </c>
      <c r="JZ71" s="13">
        <f>Inbound!JY9/Data!$B33/Data!$B3</f>
        <v>0</v>
      </c>
      <c r="KA71" s="13">
        <f>Inbound!JZ9/Data!$B33/Data!$B3</f>
        <v>0</v>
      </c>
      <c r="KB71" s="13">
        <f>Inbound!KA9/Data!$B33/Data!$B3</f>
        <v>0</v>
      </c>
      <c r="KC71" s="13">
        <f>Inbound!KB9/Data!$B33/Data!$B3</f>
        <v>0</v>
      </c>
      <c r="KD71" s="13">
        <f>Inbound!KC9/Data!$B33/Data!$B3</f>
        <v>0</v>
      </c>
      <c r="KE71" s="13">
        <f>Inbound!KD9/Data!$B33/Data!$B3</f>
        <v>0</v>
      </c>
      <c r="KF71" s="13">
        <f>Inbound!KE9/Data!$B33/Data!$B3</f>
        <v>0</v>
      </c>
      <c r="KG71" s="13">
        <f>Inbound!KF9/Data!$B33/Data!$B3</f>
        <v>0</v>
      </c>
      <c r="KH71" s="13">
        <f>Inbound!KG9/Data!$B33/Data!$B3</f>
        <v>0</v>
      </c>
      <c r="KI71" s="13">
        <f>Inbound!KH9/Data!$B33/Data!$B3</f>
        <v>0</v>
      </c>
      <c r="KJ71" s="13">
        <f>Inbound!KI9/Data!$B33/Data!$B3</f>
        <v>0</v>
      </c>
      <c r="KK71" s="13">
        <f>Inbound!KJ9/Data!$B33/Data!$B3</f>
        <v>0</v>
      </c>
      <c r="KL71" s="13">
        <f>Inbound!KK9/Data!$B33/Data!$B3</f>
        <v>0</v>
      </c>
      <c r="KM71" s="13">
        <f>Inbound!KL9/Data!$B33/Data!$B3</f>
        <v>0</v>
      </c>
      <c r="KN71" s="13">
        <f>Inbound!KM9/Data!$B33/Data!$B3</f>
        <v>0</v>
      </c>
      <c r="KO71" s="13">
        <f>Inbound!KN9/Data!$B33/Data!$B3</f>
        <v>0</v>
      </c>
      <c r="KP71" s="13">
        <f>Inbound!KO9/Data!$B33/Data!$B3</f>
        <v>0</v>
      </c>
      <c r="KQ71" s="13">
        <f>Inbound!KP9/Data!$B33/Data!$B3</f>
        <v>0</v>
      </c>
      <c r="KR71" s="13">
        <f>Inbound!KQ9/Data!$B33/Data!$B3</f>
        <v>0</v>
      </c>
      <c r="KS71" s="13">
        <f>Inbound!KR9/Data!$B33/Data!$B3</f>
        <v>0</v>
      </c>
      <c r="KT71" s="13">
        <f>Inbound!KS9/Data!$B33/Data!$B3</f>
        <v>0</v>
      </c>
      <c r="KU71" s="13">
        <f>Inbound!KT9/Data!$B33/Data!$B3</f>
        <v>0</v>
      </c>
      <c r="KV71" s="13">
        <f>Inbound!KU9/Data!$B33/Data!$B3</f>
        <v>0</v>
      </c>
      <c r="KW71" s="13">
        <f>Inbound!KV9/Data!$B33/Data!$B3</f>
        <v>0</v>
      </c>
      <c r="KX71" s="13">
        <f>Inbound!KW9/Data!$B33/Data!$B3</f>
        <v>0</v>
      </c>
      <c r="KY71" s="13">
        <f>Inbound!KX9/Data!$B33/Data!$B3</f>
        <v>0</v>
      </c>
      <c r="KZ71" s="13">
        <f>Inbound!KY9/Data!$B33/Data!$B3</f>
        <v>0</v>
      </c>
      <c r="LA71" s="13">
        <f>Inbound!KZ9/Data!$B33/Data!$B3</f>
        <v>0</v>
      </c>
      <c r="LB71" s="13">
        <f>Inbound!LA9/Data!$B33/Data!$B3</f>
        <v>0</v>
      </c>
      <c r="LC71" s="13">
        <f>Inbound!LB9/Data!$B33/Data!$B3</f>
        <v>0</v>
      </c>
      <c r="LD71" s="13">
        <f>Inbound!LC9/Data!$B33/Data!$B3</f>
        <v>0</v>
      </c>
      <c r="LE71" s="13">
        <f>Inbound!LD9/Data!$B33/Data!$B3</f>
        <v>0</v>
      </c>
      <c r="LF71" s="13">
        <f>Inbound!LE9/Data!$B33/Data!$B3</f>
        <v>0</v>
      </c>
      <c r="LG71" s="13">
        <f>Inbound!LF9/Data!$B33/Data!$B3</f>
        <v>0</v>
      </c>
      <c r="LH71" s="13">
        <f>Inbound!LG9/Data!$B33/Data!$B3</f>
        <v>0</v>
      </c>
      <c r="LI71" s="13">
        <f>Inbound!LH9/Data!$B33/Data!$B3</f>
        <v>0</v>
      </c>
      <c r="LJ71" s="13">
        <f>Inbound!LI9/Data!$B33/Data!$B3</f>
        <v>0</v>
      </c>
      <c r="LK71" s="13">
        <f>Inbound!LJ9/Data!$B33/Data!$B3</f>
        <v>0</v>
      </c>
      <c r="LL71" s="13">
        <f>Inbound!LK9/Data!$B33/Data!$B3</f>
        <v>0</v>
      </c>
      <c r="LM71" s="13">
        <f>Inbound!LL9/Data!$B33/Data!$B3</f>
        <v>0</v>
      </c>
      <c r="LN71" s="13">
        <f>Inbound!LM9/Data!$B33/Data!$B3</f>
        <v>0</v>
      </c>
      <c r="LO71" s="13">
        <f>Inbound!LN9/Data!$B33/Data!$B3</f>
        <v>0</v>
      </c>
      <c r="LP71" s="13">
        <f>Inbound!LO9/Data!$B33/Data!$B3</f>
        <v>0</v>
      </c>
      <c r="LQ71" s="13">
        <f>Inbound!LP9/Data!$B33/Data!$B3</f>
        <v>0</v>
      </c>
      <c r="LR71" s="13">
        <f>Inbound!LQ9/Data!$B33/Data!$B3</f>
        <v>0</v>
      </c>
      <c r="LS71" s="13">
        <f>Inbound!LR9/Data!$B33/Data!$B3</f>
        <v>0</v>
      </c>
      <c r="LT71" s="13">
        <f>Inbound!LS9/Data!$B33/Data!$B3</f>
        <v>0</v>
      </c>
      <c r="LU71" s="13">
        <f>Inbound!LT9/Data!$B33/Data!$B3</f>
        <v>0</v>
      </c>
      <c r="LV71" s="13">
        <f>Inbound!LU9/Data!$B33/Data!$B3</f>
        <v>0</v>
      </c>
      <c r="LW71" s="13">
        <f>Inbound!LV9/Data!$B33/Data!$B3</f>
        <v>0</v>
      </c>
      <c r="LX71" s="13">
        <f>Inbound!LW9/Data!$B33/Data!$B3</f>
        <v>0</v>
      </c>
      <c r="LY71" s="13">
        <f>Inbound!LX9/Data!$B33/Data!$B3</f>
        <v>0</v>
      </c>
      <c r="LZ71" s="13">
        <f>Inbound!LY9/Data!$B33/Data!$B3</f>
        <v>0</v>
      </c>
      <c r="MA71" s="13">
        <f>Inbound!LZ9/Data!$B33/Data!$B3</f>
        <v>0</v>
      </c>
      <c r="MB71" s="13">
        <f>Inbound!MA9/Data!$B33/Data!$B3</f>
        <v>0</v>
      </c>
      <c r="MC71" s="13">
        <f>Inbound!MB9/Data!$B33/Data!$B3</f>
        <v>0</v>
      </c>
      <c r="MD71" s="13">
        <f>Inbound!MC9/Data!$B33/Data!$B3</f>
        <v>0</v>
      </c>
      <c r="ME71" s="13">
        <f>Inbound!MD9/Data!$B33/Data!$B3</f>
        <v>0</v>
      </c>
      <c r="MF71" s="13">
        <f>Inbound!ME9/Data!$B33/Data!$B3</f>
        <v>0</v>
      </c>
      <c r="MG71" s="13">
        <f>Inbound!MF9/Data!$B33/Data!$B3</f>
        <v>0</v>
      </c>
      <c r="MH71" s="13">
        <f>Inbound!MG9/Data!$B33/Data!$B3</f>
        <v>0</v>
      </c>
      <c r="MI71" s="13">
        <f>Inbound!MH9/Data!$B33/Data!$B3</f>
        <v>0</v>
      </c>
      <c r="MJ71" s="13">
        <f>Inbound!MI9/Data!$B33/Data!$B3</f>
        <v>0</v>
      </c>
      <c r="MK71" s="13">
        <f>Inbound!MJ9/Data!$B33/Data!$B3</f>
        <v>0</v>
      </c>
      <c r="ML71" s="13">
        <f>Inbound!MK9/Data!$B33/Data!$B3</f>
        <v>0</v>
      </c>
      <c r="MM71" s="13">
        <f>Inbound!ML9/Data!$B33/Data!$B3</f>
        <v>0</v>
      </c>
      <c r="MN71" s="13">
        <f>Inbound!MM9/Data!$B33/Data!$B3</f>
        <v>0</v>
      </c>
      <c r="MO71" s="13">
        <f>Inbound!MN9/Data!$B33/Data!$B3</f>
        <v>0</v>
      </c>
      <c r="MP71" s="13">
        <f>Inbound!MO9/Data!$B33/Data!$B3</f>
        <v>0</v>
      </c>
      <c r="MQ71" s="13">
        <f>Inbound!MP9/Data!$B33/Data!$B3</f>
        <v>0</v>
      </c>
      <c r="MR71" s="13">
        <f>Inbound!MQ9/Data!$B33/Data!$B3</f>
        <v>0</v>
      </c>
      <c r="MS71" s="13">
        <f>Inbound!MR9/Data!$B33/Data!$B3</f>
        <v>0</v>
      </c>
      <c r="MT71" s="13">
        <f>Inbound!MS9/Data!$B33/Data!$B3</f>
        <v>0</v>
      </c>
      <c r="MU71" s="13">
        <f>Inbound!MT9/Data!$B33/Data!$B3</f>
        <v>0</v>
      </c>
      <c r="MV71" s="13">
        <f>Inbound!MU9/Data!$B33/Data!$B3</f>
        <v>0</v>
      </c>
      <c r="MW71" s="13">
        <f>Inbound!MV9/Data!$B33/Data!$B3</f>
        <v>0</v>
      </c>
      <c r="MX71" s="13">
        <f>Inbound!MW9/Data!$B33/Data!$B3</f>
        <v>0</v>
      </c>
      <c r="MY71" s="13">
        <f>Inbound!MX9/Data!$B33/Data!$B3</f>
        <v>0</v>
      </c>
      <c r="MZ71" s="13">
        <f>Inbound!MY9/Data!$B33/Data!$B3</f>
        <v>0</v>
      </c>
      <c r="NA71" s="13">
        <f>Inbound!MZ9/Data!$B33/Data!$B3</f>
        <v>0</v>
      </c>
      <c r="NB71" s="13">
        <f>Inbound!NA9/Data!$B33/Data!$B3</f>
        <v>0</v>
      </c>
    </row>
    <row r="72" spans="2:366" ht="15">
      <c r="B72" s="8" t="s">
        <v>99</v>
      </c>
      <c r="C72" s="13">
        <f>Inbound!B9/Data!$B34*Data!$B5/Data!$B3</f>
        <v>0</v>
      </c>
      <c r="D72" s="13">
        <f>Inbound!C9/Data!$B34*Data!$B5/Data!$B3</f>
        <v>2.548148148148148E-2</v>
      </c>
      <c r="E72" s="13">
        <f>Inbound!D9/Data!$B34*Data!$B5/Data!$B3</f>
        <v>2.548148148148148E-2</v>
      </c>
      <c r="F72" s="13">
        <f>Inbound!E9/Data!$B34*Data!$B5/Data!$B3</f>
        <v>2.548148148148148E-2</v>
      </c>
      <c r="G72" s="13">
        <f>Inbound!F9/Data!$B34*Data!$B5/Data!$B3</f>
        <v>2.548148148148148E-2</v>
      </c>
      <c r="H72" s="13">
        <f>Inbound!G9/Data!$B34*Data!$B5/Data!$B3</f>
        <v>2.548148148148148E-2</v>
      </c>
      <c r="I72" s="13">
        <f>Inbound!H9/Data!$B34*Data!$B5/Data!$B3</f>
        <v>2.548148148148148E-2</v>
      </c>
      <c r="J72" s="13">
        <f>Inbound!I9/Data!$B34*Data!$B5/Data!$B3</f>
        <v>0</v>
      </c>
      <c r="K72" s="13">
        <f>Inbound!J9/Data!$B34*Data!$B5/Data!$B3</f>
        <v>4.1037037037037039E-2</v>
      </c>
      <c r="L72" s="13">
        <f>Inbound!K9/Data!$B34*Data!$B5/Data!$B3</f>
        <v>4.1037037037037039E-2</v>
      </c>
      <c r="M72" s="13">
        <f>Inbound!L9/Data!$B34*Data!$B5/Data!$B3</f>
        <v>4.1037037037037039E-2</v>
      </c>
      <c r="N72" s="13">
        <f>Inbound!M9/Data!$B34*Data!$B5/Data!$B3</f>
        <v>4.1037037037037039E-2</v>
      </c>
      <c r="O72" s="13">
        <f>Inbound!N9/Data!$B34*Data!$B5/Data!$B3</f>
        <v>4.1037037037037039E-2</v>
      </c>
      <c r="P72" s="13">
        <f>Inbound!O9/Data!$B34*Data!$B5/Data!$B3</f>
        <v>0</v>
      </c>
      <c r="Q72" s="13">
        <f>Inbound!P9/Data!$B34*Data!$B5/Data!$B3</f>
        <v>0</v>
      </c>
      <c r="R72" s="13">
        <f>Inbound!Q9/Data!$B34*Data!$B5/Data!$B3</f>
        <v>1.3333333333333332E-2</v>
      </c>
      <c r="S72" s="13">
        <f>Inbound!R9/Data!$B34*Data!$B5/Data!$B3</f>
        <v>1.3333333333333332E-2</v>
      </c>
      <c r="T72" s="13">
        <f>Inbound!S9/Data!$B34*Data!$B5/Data!$B3</f>
        <v>1.3333333333333332E-2</v>
      </c>
      <c r="U72" s="13">
        <f>Inbound!T9/Data!$B34*Data!$B5/Data!$B3</f>
        <v>1.3333333333333332E-2</v>
      </c>
      <c r="V72" s="13">
        <f>Inbound!U9/Data!$B34*Data!$B5/Data!$B3</f>
        <v>1.3333333333333332E-2</v>
      </c>
      <c r="W72" s="13">
        <f>Inbound!V9/Data!$B34*Data!$B5/Data!$B3</f>
        <v>0</v>
      </c>
      <c r="X72" s="13">
        <f>Inbound!W9/Data!$B34*Data!$B5/Data!$B3</f>
        <v>0</v>
      </c>
      <c r="Y72" s="13">
        <f>Inbound!X9/Data!$B34*Data!$B5/Data!$B3</f>
        <v>2.8000000000000001E-2</v>
      </c>
      <c r="Z72" s="13">
        <f>Inbound!Y9/Data!$B34*Data!$B5/Data!$B3</f>
        <v>2.8000000000000001E-2</v>
      </c>
      <c r="AA72" s="13">
        <f>Inbound!Z9/Data!$B34*Data!$B5/Data!$B3</f>
        <v>2.8000000000000001E-2</v>
      </c>
      <c r="AB72" s="13">
        <f>Inbound!AA9/Data!$B34*Data!$B5/Data!$B3</f>
        <v>2.8000000000000001E-2</v>
      </c>
      <c r="AC72" s="13">
        <f>Inbound!AB9/Data!$B34*Data!$B5/Data!$B3</f>
        <v>2.8000000000000001E-2</v>
      </c>
      <c r="AD72" s="13">
        <f>Inbound!AC9/Data!$B34*Data!$B5/Data!$B3</f>
        <v>0</v>
      </c>
      <c r="AE72" s="13">
        <f>Inbound!AD9/Data!$B34*Data!$B5/Data!$B3</f>
        <v>0</v>
      </c>
      <c r="AF72" s="13">
        <f>Inbound!AE9/Data!$B34*Data!$B5/Data!$B3</f>
        <v>9.5259259259259252E-2</v>
      </c>
      <c r="AG72" s="13">
        <f>Inbound!AF9/Data!$B34*Data!$B5/Data!$B3</f>
        <v>9.5259259259259252E-2</v>
      </c>
      <c r="AH72" s="13">
        <f>Inbound!AG9/Data!$B34*Data!$B5/Data!$B3</f>
        <v>9.5259259259259252E-2</v>
      </c>
      <c r="AI72" s="13">
        <f>Inbound!AH9/Data!$B34*Data!$B5/Data!$B3</f>
        <v>9.5259259259259252E-2</v>
      </c>
      <c r="AJ72" s="13">
        <f>Inbound!AI9/Data!$B34*Data!$B5/Data!$B3</f>
        <v>9.5259259259259252E-2</v>
      </c>
      <c r="AK72" s="13">
        <f>Inbound!AJ9/Data!$B34*Data!$B5/Data!$B3</f>
        <v>9.5259259259259252E-2</v>
      </c>
      <c r="AL72" s="13">
        <f>Inbound!AK9/Data!$B34*Data!$B5/Data!$B3</f>
        <v>0</v>
      </c>
      <c r="AM72" s="13">
        <f>Inbound!AL9/Data!$B34*Data!$B5/Data!$B3</f>
        <v>0.25644444444444442</v>
      </c>
      <c r="AN72" s="13">
        <f>Inbound!AM9/Data!$B34*Data!$B5/Data!$B3</f>
        <v>0.25644444444444442</v>
      </c>
      <c r="AO72" s="13">
        <f>Inbound!AN9/Data!$B34*Data!$B5/Data!$B3</f>
        <v>0.25644444444444442</v>
      </c>
      <c r="AP72" s="13">
        <f>Inbound!AO9/Data!$B34*Data!$B5/Data!$B3</f>
        <v>0.25644444444444442</v>
      </c>
      <c r="AQ72" s="13">
        <f>Inbound!AP9/Data!$B34*Data!$B5/Data!$B3</f>
        <v>0.25644444444444442</v>
      </c>
      <c r="AR72" s="13">
        <f>Inbound!AQ9/Data!$B34*Data!$B5/Data!$B3</f>
        <v>0</v>
      </c>
      <c r="AS72" s="13">
        <f>Inbound!AR9/Data!$B34*Data!$B5/Data!$B3</f>
        <v>0</v>
      </c>
      <c r="AT72" s="13">
        <f>Inbound!AS9/Data!$B34*Data!$B5/Data!$B3</f>
        <v>8.1777777777777783E-2</v>
      </c>
      <c r="AU72" s="13">
        <f>Inbound!AT9/Data!$B34*Data!$B5/Data!$B3</f>
        <v>8.1777777777777783E-2</v>
      </c>
      <c r="AV72" s="13">
        <f>Inbound!AU9/Data!$B34*Data!$B5/Data!$B3</f>
        <v>8.1777777777777783E-2</v>
      </c>
      <c r="AW72" s="13">
        <f>Inbound!AV9/Data!$B34*Data!$B5/Data!$B3</f>
        <v>8.1777777777777783E-2</v>
      </c>
      <c r="AX72" s="13">
        <f>Inbound!AW9/Data!$B34*Data!$B5/Data!$B3</f>
        <v>8.1777777777777783E-2</v>
      </c>
      <c r="AY72" s="13">
        <f>Inbound!AX9/Data!$B34*Data!$B5/Data!$B3</f>
        <v>0</v>
      </c>
      <c r="AZ72" s="13">
        <f>Inbound!AY9/Data!$B34*Data!$B5/Data!$B3</f>
        <v>0</v>
      </c>
      <c r="BA72" s="13">
        <f>Inbound!AZ9/Data!$B34*Data!$B5/Data!$B3</f>
        <v>1.4395555555555557</v>
      </c>
      <c r="BB72" s="13">
        <f>Inbound!BA9/Data!$B34*Data!$B5/Data!$B3</f>
        <v>1.4395555555555557</v>
      </c>
      <c r="BC72" s="13">
        <f>Inbound!BB9/Data!$B34*Data!$B5/Data!$B3</f>
        <v>1.4395555555555557</v>
      </c>
      <c r="BD72" s="13">
        <f>Inbound!BC9/Data!$B34*Data!$B5/Data!$B3</f>
        <v>1.4395555555555557</v>
      </c>
      <c r="BE72" s="13">
        <f>Inbound!BD9/Data!$B34*Data!$B5/Data!$B3</f>
        <v>1.4395555555555557</v>
      </c>
      <c r="BF72" s="13">
        <f>Inbound!BE9/Data!$B34*Data!$B5/Data!$B3</f>
        <v>0</v>
      </c>
      <c r="BG72" s="13">
        <f>Inbound!BF9/Data!$B34*Data!$B5/Data!$B3</f>
        <v>0</v>
      </c>
      <c r="BH72" s="13">
        <f>Inbound!BG9/Data!$B34*Data!$B5/Data!$B3</f>
        <v>0.37155555555555558</v>
      </c>
      <c r="BI72" s="13">
        <f>Inbound!BH9/Data!$B34*Data!$B5/Data!$B3</f>
        <v>0.37155555555555558</v>
      </c>
      <c r="BJ72" s="13">
        <f>Inbound!BI9/Data!$B34*Data!$B5/Data!$B3</f>
        <v>0.37155555555555558</v>
      </c>
      <c r="BK72" s="13">
        <f>Inbound!BJ9/Data!$B34*Data!$B5/Data!$B3</f>
        <v>0.37155555555555558</v>
      </c>
      <c r="BL72" s="13">
        <f>Inbound!BK9/Data!$B34*Data!$B5/Data!$B3</f>
        <v>0.37155555555555558</v>
      </c>
      <c r="BM72" s="13">
        <f>Inbound!BL9/Data!$B34*Data!$B5/Data!$B3</f>
        <v>0</v>
      </c>
      <c r="BN72" s="13">
        <f>Inbound!BM9/Data!$B34*Data!$B5/Data!$B3</f>
        <v>0</v>
      </c>
      <c r="BO72" s="13">
        <f>Inbound!BN9/Data!$B34*Data!$B5/Data!$B3</f>
        <v>0.21985185185185185</v>
      </c>
      <c r="BP72" s="13">
        <f>Inbound!BO9/Data!$B34*Data!$B5/Data!$B3</f>
        <v>0.21985185185185185</v>
      </c>
      <c r="BQ72" s="13">
        <f>Inbound!BP9/Data!$B34*Data!$B5/Data!$B3</f>
        <v>0.21985185185185185</v>
      </c>
      <c r="BR72" s="13">
        <f>Inbound!BQ9/Data!$B34*Data!$B5/Data!$B3</f>
        <v>0.21985185185185185</v>
      </c>
      <c r="BS72" s="13">
        <f>Inbound!BR9/Data!$B34*Data!$B5/Data!$B3</f>
        <v>0.21985185185185185</v>
      </c>
      <c r="BT72" s="13">
        <f>Inbound!BS9/Data!$B34*Data!$B5/Data!$B3</f>
        <v>0</v>
      </c>
      <c r="BU72" s="13">
        <f>Inbound!BT9/Data!$B34*Data!$B5/Data!$B3</f>
        <v>0</v>
      </c>
      <c r="BV72" s="13">
        <f>Inbound!BU9/Data!$B34*Data!$B5/Data!$B3</f>
        <v>4.8296296296296302E-2</v>
      </c>
      <c r="BW72" s="13">
        <f>Inbound!BV9/Data!$B34*Data!$B5/Data!$B3</f>
        <v>4.8296296296296302E-2</v>
      </c>
      <c r="BX72" s="13">
        <f>Inbound!BW9/Data!$B34*Data!$B5/Data!$B3</f>
        <v>4.8296296296296302E-2</v>
      </c>
      <c r="BY72" s="13">
        <f>Inbound!BX9/Data!$B34*Data!$B5/Data!$B3</f>
        <v>4.8296296296296302E-2</v>
      </c>
      <c r="BZ72" s="13">
        <f>Inbound!BY9/Data!$B34*Data!$B5/Data!$B3</f>
        <v>4.8296296296296302E-2</v>
      </c>
      <c r="CA72" s="13">
        <f>Inbound!BZ9/Data!$B34*Data!$B5/Data!$B3</f>
        <v>0</v>
      </c>
      <c r="CB72" s="13">
        <f>Inbound!CA9/Data!$B34*Data!$B5/Data!$B3</f>
        <v>0</v>
      </c>
      <c r="CC72" s="13">
        <f>Inbound!CB9/Data!$B34*Data!$B5/Data!$B3</f>
        <v>5.8814814814814813E-2</v>
      </c>
      <c r="CD72" s="13">
        <f>Inbound!CC9/Data!$B34*Data!$B5/Data!$B3</f>
        <v>5.8814814814814813E-2</v>
      </c>
      <c r="CE72" s="13">
        <f>Inbound!CD9/Data!$B34*Data!$B5/Data!$B3</f>
        <v>5.8814814814814813E-2</v>
      </c>
      <c r="CF72" s="13">
        <f>Inbound!CE9/Data!$B34*Data!$B5/Data!$B3</f>
        <v>5.8814814814814813E-2</v>
      </c>
      <c r="CG72" s="13">
        <f>Inbound!CF9/Data!$B34*Data!$B5/Data!$B3</f>
        <v>5.8814814814814813E-2</v>
      </c>
      <c r="CH72" s="13">
        <f>Inbound!CG9/Data!$B34*Data!$B5/Data!$B3</f>
        <v>0</v>
      </c>
      <c r="CI72" s="13">
        <f>Inbound!CH9/Data!$B34*Data!$B5/Data!$B3</f>
        <v>0</v>
      </c>
      <c r="CJ72" s="13">
        <f>Inbound!CI9/Data!$B34*Data!$B5/Data!$B3</f>
        <v>4.1629629629629634E-2</v>
      </c>
      <c r="CK72" s="13">
        <f>Inbound!CJ9/Data!$B34*Data!$B5/Data!$B3</f>
        <v>4.1629629629629634E-2</v>
      </c>
      <c r="CL72" s="13">
        <f>Inbound!CK9/Data!$B34*Data!$B5/Data!$B3</f>
        <v>4.1629629629629634E-2</v>
      </c>
      <c r="CM72" s="13">
        <f>Inbound!CL9/Data!$B34*Data!$B5/Data!$B3</f>
        <v>4.1629629629629634E-2</v>
      </c>
      <c r="CN72" s="13">
        <f>Inbound!CM9/Data!$B34*Data!$B5/Data!$B3</f>
        <v>4.1629629629629634E-2</v>
      </c>
      <c r="CO72" s="13">
        <f>Inbound!CN9/Data!$B34*Data!$B5/Data!$B3</f>
        <v>0</v>
      </c>
      <c r="CP72" s="13">
        <f>Inbound!CO9/Data!$B34*Data!$B5/Data!$B3</f>
        <v>0</v>
      </c>
      <c r="CQ72" s="13">
        <f>Inbound!CP9/Data!$B34*Data!$B5/Data!$B3</f>
        <v>0</v>
      </c>
      <c r="CR72" s="13">
        <f>Inbound!CQ9/Data!$B34*Data!$B5/Data!$B3</f>
        <v>0</v>
      </c>
      <c r="CS72" s="13">
        <f>Inbound!CR9/Data!$B34*Data!$B5/Data!$B3</f>
        <v>0</v>
      </c>
      <c r="CT72" s="13">
        <f>Inbound!CS9/Data!$B34*Data!$B5/Data!$B3</f>
        <v>0</v>
      </c>
      <c r="CU72" s="13">
        <f>Inbound!CT9/Data!$B34*Data!$B5/Data!$B3</f>
        <v>0</v>
      </c>
      <c r="CV72" s="13">
        <f>Inbound!CU9/Data!$B34*Data!$B5/Data!$B3</f>
        <v>0</v>
      </c>
      <c r="CW72" s="13">
        <f>Inbound!CV9/Data!$B34*Data!$B5/Data!$B3</f>
        <v>0</v>
      </c>
      <c r="CX72" s="13">
        <f>Inbound!CW9/Data!$B34*Data!$B5/Data!$B3</f>
        <v>0</v>
      </c>
      <c r="CY72" s="13">
        <f>Inbound!CX9/Data!$B34*Data!$B5/Data!$B3</f>
        <v>0</v>
      </c>
      <c r="CZ72" s="13">
        <f>Inbound!CY9/Data!$B34*Data!$B5/Data!$B3</f>
        <v>0</v>
      </c>
      <c r="DA72" s="13">
        <f>Inbound!CZ9/Data!$B34*Data!$B5/Data!$B3</f>
        <v>0</v>
      </c>
      <c r="DB72" s="13">
        <f>Inbound!DA9/Data!$B34*Data!$B5/Data!$B3</f>
        <v>0</v>
      </c>
      <c r="DC72" s="13">
        <f>Inbound!DB9/Data!$B34*Data!$B5/Data!$B3</f>
        <v>0</v>
      </c>
      <c r="DD72" s="13">
        <f>Inbound!DC9/Data!$B34*Data!$B5/Data!$B3</f>
        <v>0</v>
      </c>
      <c r="DE72" s="13">
        <f>Inbound!DD9/Data!$B34*Data!$B5/Data!$B3</f>
        <v>0</v>
      </c>
      <c r="DF72" s="13">
        <f>Inbound!DE9/Data!$B34*Data!$B5/Data!$B3</f>
        <v>0</v>
      </c>
      <c r="DG72" s="13">
        <f>Inbound!DF9/Data!$B34*Data!$B5/Data!$B3</f>
        <v>0</v>
      </c>
      <c r="DH72" s="13">
        <f>Inbound!DG9/Data!$B34*Data!$B5/Data!$B3</f>
        <v>0</v>
      </c>
      <c r="DI72" s="13">
        <f>Inbound!DH9/Data!$B34*Data!$B5/Data!$B3</f>
        <v>0</v>
      </c>
      <c r="DJ72" s="13">
        <f>Inbound!DI9/Data!$B34*Data!$B5/Data!$B3</f>
        <v>0</v>
      </c>
      <c r="DK72" s="13">
        <f>Inbound!DJ9/Data!$B34*Data!$B5/Data!$B3</f>
        <v>0</v>
      </c>
      <c r="DL72" s="13">
        <f>Inbound!DK9/Data!$B34*Data!$B5/Data!$B3</f>
        <v>0</v>
      </c>
      <c r="DM72" s="13">
        <f>Inbound!DL9/Data!$B34*Data!$B5/Data!$B3</f>
        <v>0</v>
      </c>
      <c r="DN72" s="13">
        <f>Inbound!DM9/Data!$B34*Data!$B5/Data!$B3</f>
        <v>0</v>
      </c>
      <c r="DO72" s="13">
        <f>Inbound!DN9/Data!$B34*Data!$B5/Data!$B3</f>
        <v>0</v>
      </c>
      <c r="DP72" s="13">
        <f>Inbound!DO9/Data!$B34*Data!$B5/Data!$B3</f>
        <v>0</v>
      </c>
      <c r="DQ72" s="13">
        <f>Inbound!DP9/Data!$B34*Data!$B5/Data!$B3</f>
        <v>0</v>
      </c>
      <c r="DR72" s="13">
        <f>Inbound!DQ9/Data!$B34*Data!$B5/Data!$B3</f>
        <v>0</v>
      </c>
      <c r="DS72" s="13">
        <f>Inbound!DR9/Data!$B34*Data!$B5/Data!$B3</f>
        <v>0</v>
      </c>
      <c r="DT72" s="13">
        <f>Inbound!DS9/Data!$B34*Data!$B5/Data!$B3</f>
        <v>0</v>
      </c>
      <c r="DU72" s="13">
        <f>Inbound!DT9/Data!$B34*Data!$B5/Data!$B3</f>
        <v>0</v>
      </c>
      <c r="DV72" s="13">
        <f>Inbound!DU9/Data!$B34*Data!$B5/Data!$B3</f>
        <v>0</v>
      </c>
      <c r="DW72" s="13">
        <f>Inbound!DV9/Data!$B34*Data!$B5/Data!$B3</f>
        <v>0</v>
      </c>
      <c r="DX72" s="13">
        <f>Inbound!DW9/Data!$B34*Data!$B5/Data!$B3</f>
        <v>0</v>
      </c>
      <c r="DY72" s="13">
        <f>Inbound!DX9/Data!$B34*Data!$B5/Data!$B3</f>
        <v>0</v>
      </c>
      <c r="DZ72" s="13">
        <f>Inbound!DY9/Data!$B34*Data!$B5/Data!$B3</f>
        <v>0</v>
      </c>
      <c r="EA72" s="13">
        <f>Inbound!DZ9/Data!$B34*Data!$B5/Data!$B3</f>
        <v>0</v>
      </c>
      <c r="EB72" s="13">
        <f>Inbound!EA9/Data!$B34*Data!$B5/Data!$B3</f>
        <v>0</v>
      </c>
      <c r="EC72" s="13">
        <f>Inbound!EB9/Data!$B34*Data!$B5/Data!$B3</f>
        <v>0</v>
      </c>
      <c r="ED72" s="13">
        <f>Inbound!EC9/Data!$B34*Data!$B5/Data!$B3</f>
        <v>0</v>
      </c>
      <c r="EE72" s="13">
        <f>Inbound!ED9/Data!$B34*Data!$B5/Data!$B3</f>
        <v>0</v>
      </c>
      <c r="EF72" s="13">
        <f>Inbound!EE9/Data!$B34*Data!$B5/Data!$B3</f>
        <v>0</v>
      </c>
      <c r="EG72" s="13">
        <f>Inbound!EF9/Data!$B34*Data!$B5/Data!$B3</f>
        <v>0</v>
      </c>
      <c r="EH72" s="13">
        <f>Inbound!EG9/Data!$B34*Data!$B5/Data!$B3</f>
        <v>0</v>
      </c>
      <c r="EI72" s="13">
        <f>Inbound!EH9/Data!$B34*Data!$B5/Data!$B3</f>
        <v>0</v>
      </c>
      <c r="EJ72" s="13">
        <f>Inbound!EI9/Data!$B34*Data!$B5/Data!$B3</f>
        <v>0</v>
      </c>
      <c r="EK72" s="13">
        <f>Inbound!EJ9/Data!$B34*Data!$B5/Data!$B3</f>
        <v>0</v>
      </c>
      <c r="EL72" s="13">
        <f>Inbound!EK9/Data!$B34*Data!$B5/Data!$B3</f>
        <v>0</v>
      </c>
      <c r="EM72" s="13">
        <f>Inbound!EL9/Data!$B34*Data!$B5/Data!$B3</f>
        <v>0</v>
      </c>
      <c r="EN72" s="13">
        <f>Inbound!EM9/Data!$B34*Data!$B5/Data!$B3</f>
        <v>0</v>
      </c>
      <c r="EO72" s="13">
        <f>Inbound!EN9/Data!$B34*Data!$B5/Data!$B3</f>
        <v>0</v>
      </c>
      <c r="EP72" s="13">
        <f>Inbound!EO9/Data!$B34*Data!$B5/Data!$B3</f>
        <v>0</v>
      </c>
      <c r="EQ72" s="13">
        <f>Inbound!EP9/Data!$B34*Data!$B5/Data!$B3</f>
        <v>0</v>
      </c>
      <c r="ER72" s="13">
        <f>Inbound!EQ9/Data!$B34*Data!$B5/Data!$B3</f>
        <v>0</v>
      </c>
      <c r="ES72" s="13">
        <f>Inbound!ER9/Data!$B34*Data!$B5/Data!$B3</f>
        <v>0</v>
      </c>
      <c r="ET72" s="13">
        <f>Inbound!ES9/Data!$B34*Data!$B5/Data!$B3</f>
        <v>0</v>
      </c>
      <c r="EU72" s="13">
        <f>Inbound!ET9/Data!$B34*Data!$B5/Data!$B3</f>
        <v>0</v>
      </c>
      <c r="EV72" s="13">
        <f>Inbound!EU9/Data!$B34*Data!$B5/Data!$B3</f>
        <v>0</v>
      </c>
      <c r="EW72" s="13">
        <f>Inbound!EV9/Data!$B34*Data!$B5/Data!$B3</f>
        <v>0</v>
      </c>
      <c r="EX72" s="13">
        <f>Inbound!EW9/Data!$B34*Data!$B5/Data!$B3</f>
        <v>0</v>
      </c>
      <c r="EY72" s="13">
        <f>Inbound!EX9/Data!$B34*Data!$B5/Data!$B3</f>
        <v>0</v>
      </c>
      <c r="EZ72" s="13">
        <f>Inbound!EY9/Data!$B34*Data!$B5/Data!$B3</f>
        <v>0</v>
      </c>
      <c r="FA72" s="13">
        <f>Inbound!EZ9/Data!$B34*Data!$B5/Data!$B3</f>
        <v>0</v>
      </c>
      <c r="FB72" s="914">
        <f>Inbound!FA9/Data!$B34*Data!$B5/Data!$B3</f>
        <v>0</v>
      </c>
      <c r="FC72" s="13">
        <f>Inbound!FB9/Data!$B34*Data!$B5/Data!$B3</f>
        <v>0</v>
      </c>
      <c r="FD72" s="13">
        <f>Inbound!FC9/Data!$B34*Data!$B5/Data!$B3</f>
        <v>0</v>
      </c>
      <c r="FE72" s="13">
        <f>Inbound!FD9/Data!$B34*Data!$B5/Data!$B3</f>
        <v>0</v>
      </c>
      <c r="FF72" s="13">
        <f>Inbound!FE9/Data!$B34*Data!$B5/Data!$B3</f>
        <v>0</v>
      </c>
      <c r="FG72" s="13">
        <f>Inbound!FF9/Data!$B34*Data!$B5/Data!$B3</f>
        <v>0</v>
      </c>
      <c r="FH72" s="13">
        <f>Inbound!FG9/Data!$B34*Data!$B5/Data!$B3</f>
        <v>0</v>
      </c>
      <c r="FI72" s="13">
        <f>Inbound!FH9/Data!$B34*Data!$B5/Data!$B3</f>
        <v>0</v>
      </c>
      <c r="FJ72" s="13">
        <f>Inbound!FI9/Data!$B34*Data!$B5/Data!$B3</f>
        <v>0</v>
      </c>
      <c r="FK72" s="13">
        <f>Inbound!FJ9/Data!$B34*Data!$B5/Data!$B3</f>
        <v>0</v>
      </c>
      <c r="FL72" s="13">
        <f>Inbound!FK9/Data!$B34*Data!$B5/Data!$B3</f>
        <v>0</v>
      </c>
      <c r="FM72" s="13">
        <f>Inbound!FL9/Data!$B34*Data!$B5/Data!$B3</f>
        <v>0</v>
      </c>
      <c r="FN72" s="13">
        <f>Inbound!FM9/Data!$B34*Data!$B5/Data!$B3</f>
        <v>0</v>
      </c>
      <c r="FO72" s="13">
        <f>Inbound!FN9/Data!$B34*Data!$B5/Data!$B3</f>
        <v>0</v>
      </c>
      <c r="FP72" s="13">
        <f>Inbound!FO9/Data!$B34*Data!$B5/Data!$B3</f>
        <v>0</v>
      </c>
      <c r="FQ72" s="13">
        <f>Inbound!FP9/Data!$B34*Data!$B5/Data!$B3</f>
        <v>0</v>
      </c>
      <c r="FR72" s="13">
        <f>Inbound!FQ9/Data!$B34*Data!$B5/Data!$B3</f>
        <v>0</v>
      </c>
      <c r="FS72" s="13">
        <f>Inbound!FR9/Data!$B34*Data!$B5/Data!$B3</f>
        <v>0</v>
      </c>
      <c r="FT72" s="13">
        <f>Inbound!FS9/Data!$B34*Data!$B5/Data!$B3</f>
        <v>0</v>
      </c>
      <c r="FU72" s="13">
        <f>Inbound!FT9/Data!$B34*Data!$B5/Data!$B3</f>
        <v>0</v>
      </c>
      <c r="FV72" s="13">
        <f>Inbound!FU9/Data!$B34*Data!$B5/Data!$B3</f>
        <v>0</v>
      </c>
      <c r="FW72" s="13">
        <f>Inbound!FV9/Data!$B34*Data!$B5/Data!$B3</f>
        <v>0</v>
      </c>
      <c r="FX72" s="13">
        <f>Inbound!FW9/Data!$B34*Data!$B5/Data!$B3</f>
        <v>0</v>
      </c>
      <c r="FY72" s="13">
        <f>Inbound!FX9/Data!$B34*Data!$B5/Data!$B3</f>
        <v>0</v>
      </c>
      <c r="FZ72" s="13">
        <f>Inbound!FY9/Data!$B34*Data!$B5/Data!$B3</f>
        <v>0</v>
      </c>
      <c r="GA72" s="13">
        <f>Inbound!FZ9/Data!$B34*Data!$B5/Data!$B3</f>
        <v>0</v>
      </c>
      <c r="GB72" s="13">
        <f>Inbound!GA9/Data!$B34*Data!$B5/Data!$B3</f>
        <v>0</v>
      </c>
      <c r="GC72" s="13">
        <f>Inbound!GB9/Data!$B34*Data!$B5/Data!$B3</f>
        <v>0</v>
      </c>
      <c r="GD72" s="13">
        <f>Inbound!GC9/Data!$B34*Data!$B5/Data!$B3</f>
        <v>0</v>
      </c>
      <c r="GE72" s="13">
        <f>Inbound!GD9/Data!$B34*Data!$B5/Data!$B3</f>
        <v>0</v>
      </c>
      <c r="GF72" s="13">
        <f>Inbound!GE9/Data!$B34*Data!$B5/Data!$B3</f>
        <v>0</v>
      </c>
      <c r="GG72" s="13">
        <f>Inbound!GF9/Data!$B34*Data!$B5/Data!$B3</f>
        <v>0</v>
      </c>
      <c r="GH72" s="13">
        <f>Inbound!GG9/Data!$B34*Data!$B5/Data!$B3</f>
        <v>0</v>
      </c>
      <c r="GI72" s="13">
        <f>Inbound!GH9/Data!$B34*Data!$B5/Data!$B3</f>
        <v>0</v>
      </c>
      <c r="GJ72" s="13">
        <f>Inbound!GI9/Data!$B34*Data!$B5/Data!$B3</f>
        <v>0</v>
      </c>
      <c r="GK72" s="13">
        <f>Inbound!GJ9/Data!$B34*Data!$B5/Data!$B3</f>
        <v>0</v>
      </c>
      <c r="GL72" s="13">
        <f>Inbound!GK9/Data!$B34*Data!$B5/Data!$B3</f>
        <v>0</v>
      </c>
      <c r="GM72" s="13">
        <f>Inbound!GL9/Data!$B34*Data!$B5/Data!$B3</f>
        <v>0</v>
      </c>
      <c r="GN72" s="13">
        <f>Inbound!GM9/Data!$B34*Data!$B5/Data!$B3</f>
        <v>0</v>
      </c>
      <c r="GO72" s="13">
        <f>Inbound!GN9/Data!$B34*Data!$B5/Data!$B3</f>
        <v>0</v>
      </c>
      <c r="GP72" s="13">
        <f>Inbound!GO9/Data!$B34*Data!$B5/Data!$B3</f>
        <v>0</v>
      </c>
      <c r="GQ72" s="13">
        <f>Inbound!GP9/Data!$B34*Data!$B5/Data!$B3</f>
        <v>0</v>
      </c>
      <c r="GR72" s="13">
        <f>Inbound!GQ9/Data!$B34*Data!$B5/Data!$B3</f>
        <v>0</v>
      </c>
      <c r="GS72" s="13">
        <f>Inbound!GR9/Data!$B34*Data!$B5/Data!$B3</f>
        <v>0</v>
      </c>
      <c r="GT72" s="13">
        <f>Inbound!GS9/Data!$B34*Data!$B5/Data!$B3</f>
        <v>0</v>
      </c>
      <c r="GU72" s="13">
        <f>Inbound!GT9/Data!$B34*Data!$B5/Data!$B3</f>
        <v>0</v>
      </c>
      <c r="GV72" s="13">
        <f>Inbound!GU9/Data!$B34*Data!$B5/Data!$B3</f>
        <v>0</v>
      </c>
      <c r="GW72" s="13">
        <f>Inbound!GV9/Data!$B34*Data!$B5/Data!$B3</f>
        <v>0</v>
      </c>
      <c r="GX72" s="13">
        <f>Inbound!GW9/Data!$B34*Data!$B5/Data!$B3</f>
        <v>0</v>
      </c>
      <c r="GY72" s="13">
        <f>Inbound!GX9/Data!$B34*Data!$B5/Data!$B3</f>
        <v>0</v>
      </c>
      <c r="GZ72" s="13">
        <f>Inbound!GY9/Data!$B34*Data!$B5/Data!$B3</f>
        <v>0</v>
      </c>
      <c r="HA72" s="13">
        <f>Inbound!GZ9/Data!$B34*Data!$B5/Data!$B3</f>
        <v>0</v>
      </c>
      <c r="HB72" s="13">
        <f>Inbound!HA9/Data!$B34*Data!$B5/Data!$B3</f>
        <v>0</v>
      </c>
      <c r="HC72" s="13">
        <f>Inbound!HB9/Data!$B34*Data!$B5/Data!$B3</f>
        <v>0</v>
      </c>
      <c r="HD72" s="13">
        <f>Inbound!HC9/Data!$B34*Data!$B5/Data!$B3</f>
        <v>0</v>
      </c>
      <c r="HE72" s="13">
        <f>Inbound!HD9/Data!$B34*Data!$B5/Data!$B3</f>
        <v>0</v>
      </c>
      <c r="HF72" s="13">
        <f>Inbound!HE9/Data!$B34*Data!$B5/Data!$B3</f>
        <v>0</v>
      </c>
      <c r="HG72" s="13">
        <f>Inbound!HF9/Data!$B34*Data!$B5/Data!$B3</f>
        <v>0</v>
      </c>
      <c r="HH72" s="13">
        <f>Inbound!HG9/Data!$B34*Data!$B5/Data!$B3</f>
        <v>0</v>
      </c>
      <c r="HI72" s="13">
        <f>Inbound!HH9/Data!$B34*Data!$B5/Data!$B3</f>
        <v>0</v>
      </c>
      <c r="HJ72" s="13">
        <f>Inbound!HI9/Data!$B34*Data!$B5/Data!$B3</f>
        <v>0</v>
      </c>
      <c r="HK72" s="13">
        <f>Inbound!HJ9/Data!$B34*Data!$B5/Data!$B3</f>
        <v>0</v>
      </c>
      <c r="HL72" s="13">
        <f>Inbound!HK9/Data!$B34*Data!$B5/Data!$B3</f>
        <v>0</v>
      </c>
      <c r="HM72" s="13">
        <f>Inbound!HL9/Data!$B34*Data!$B5/Data!$B3</f>
        <v>0</v>
      </c>
      <c r="HN72" s="13">
        <f>Inbound!HM9/Data!$B34*Data!$B5/Data!$B3</f>
        <v>0</v>
      </c>
      <c r="HO72" s="13">
        <f>Inbound!HN9/Data!$B34*Data!$B5/Data!$B3</f>
        <v>0</v>
      </c>
      <c r="HP72" s="13">
        <f>Inbound!HO9/Data!$B34*Data!$B5/Data!$B3</f>
        <v>0</v>
      </c>
      <c r="HQ72" s="13">
        <f>Inbound!HP9/Data!$B34*Data!$B5/Data!$B3</f>
        <v>0</v>
      </c>
      <c r="HR72" s="13">
        <f>Inbound!HQ9/Data!$B34*Data!$B5/Data!$B3</f>
        <v>0</v>
      </c>
      <c r="HS72" s="13">
        <f>Inbound!HR9/Data!$B34*Data!$B5/Data!$B3</f>
        <v>0</v>
      </c>
      <c r="HT72" s="13">
        <f>Inbound!HS9/Data!$B34*Data!$B5/Data!$B3</f>
        <v>0</v>
      </c>
      <c r="HU72" s="13">
        <f>Inbound!HT9/Data!$B34*Data!$B5/Data!$B3</f>
        <v>0</v>
      </c>
      <c r="HV72" s="13">
        <f>Inbound!HU9/Data!$B34*Data!$B5/Data!$B3</f>
        <v>0</v>
      </c>
      <c r="HW72" s="13">
        <f>Inbound!HV9/Data!$B34*Data!$B5/Data!$B3</f>
        <v>0</v>
      </c>
      <c r="HX72" s="13">
        <f>Inbound!HW9/Data!$B34*Data!$B5/Data!$B3</f>
        <v>0</v>
      </c>
      <c r="HY72" s="13">
        <f>Inbound!HX9/Data!$B34*Data!$B5/Data!$B3</f>
        <v>0</v>
      </c>
      <c r="HZ72" s="13">
        <f>Inbound!HY9/Data!$B34*Data!$B5/Data!$B3</f>
        <v>0</v>
      </c>
      <c r="IA72" s="13">
        <f>Inbound!HZ9/Data!$B34*Data!$B5/Data!$B3</f>
        <v>2.8927407407407406</v>
      </c>
      <c r="IB72" s="13">
        <f>Inbound!IA9/Data!$B34*Data!$B5/Data!$B3</f>
        <v>2.8927407407407406</v>
      </c>
      <c r="IC72" s="13">
        <f>Inbound!IB9/Data!$B34*Data!$B5/Data!$B3</f>
        <v>2.8927407407407406</v>
      </c>
      <c r="ID72" s="13">
        <f>Inbound!IC9/Data!$B34*Data!$B5/Data!$B3</f>
        <v>2.8927407407407406</v>
      </c>
      <c r="IE72" s="13">
        <f>Inbound!ID9/Data!$B34*Data!$B5/Data!$B3</f>
        <v>2.8927407407407406</v>
      </c>
      <c r="IF72" s="13">
        <f>Inbound!IE9/Data!$B34*Data!$B5/Data!$B3</f>
        <v>0</v>
      </c>
      <c r="IG72" s="13">
        <f>Inbound!IF9/Data!$B34*Data!$B5/Data!$B3</f>
        <v>0</v>
      </c>
      <c r="IH72" s="13">
        <f>Inbound!IG9/Data!$B34*Data!$B5/Data!$B3</f>
        <v>0.68325925925925923</v>
      </c>
      <c r="II72" s="13">
        <f>Inbound!IH9/Data!$B34*Data!$B5/Data!$B3</f>
        <v>0.68325925925925923</v>
      </c>
      <c r="IJ72" s="13">
        <f>Inbound!II9/Data!$B34*Data!$B5/Data!$B3</f>
        <v>0.68325925925925923</v>
      </c>
      <c r="IK72" s="13">
        <f>Inbound!IJ9/Data!$B34*Data!$B5/Data!$B3</f>
        <v>0.68325925925925923</v>
      </c>
      <c r="IL72" s="13">
        <f>Inbound!IK9/Data!$B34*Data!$B5/Data!$B3</f>
        <v>0.68325925925925923</v>
      </c>
      <c r="IM72" s="13">
        <f>Inbound!IL9/Data!$B34*Data!$B5/Data!$B3</f>
        <v>0</v>
      </c>
      <c r="IN72" s="13">
        <f>Inbound!IM9/Data!$B34*Data!$B5/Data!$B3</f>
        <v>0</v>
      </c>
      <c r="IO72" s="13">
        <f>Inbound!IN9/Data!$B34*Data!$B5/Data!$B3</f>
        <v>0.64325925925925931</v>
      </c>
      <c r="IP72" s="13">
        <f>Inbound!IO9/Data!$B34*Data!$B5/Data!$B3</f>
        <v>0.64325925925925931</v>
      </c>
      <c r="IQ72" s="13">
        <f>Inbound!IP9/Data!$B34*Data!$B5/Data!$B3</f>
        <v>0.64325925925925931</v>
      </c>
      <c r="IR72" s="13">
        <f>Inbound!IQ9/Data!$B34*Data!$B5/Data!$B3</f>
        <v>0.64325925925925931</v>
      </c>
      <c r="IS72" s="13">
        <f>Inbound!IR9/Data!$B34*Data!$B5/Data!$B3</f>
        <v>0.64325925925925931</v>
      </c>
      <c r="IT72" s="13">
        <f>Inbound!IS9/Data!$B34*Data!$B5/Data!$B3</f>
        <v>0</v>
      </c>
      <c r="IU72" s="13">
        <f>Inbound!IT9/Data!$B34*Data!$B5/Data!$B3</f>
        <v>0</v>
      </c>
      <c r="IV72" s="13">
        <f>Inbound!IU9/Data!$B34*Data!$B5/Data!$B3</f>
        <v>1.2248888888888887</v>
      </c>
      <c r="IW72" s="13">
        <f>Inbound!IV9/Data!$B34*Data!$B5/Data!$B3</f>
        <v>1.2248888888888887</v>
      </c>
      <c r="IX72" s="13">
        <f>Inbound!IW9/Data!$B34*Data!$B5/Data!$B3</f>
        <v>1.2248888888888887</v>
      </c>
      <c r="IY72" s="13">
        <f>Inbound!IX9/Data!$B34*Data!$B5/Data!$B3</f>
        <v>1.2248888888888887</v>
      </c>
      <c r="IZ72" s="13">
        <f>Inbound!IY9/Data!$B34*Data!$B5/Data!$B3</f>
        <v>1.2248888888888887</v>
      </c>
      <c r="JA72" s="13">
        <f>Inbound!IZ9/Data!$B34*Data!$B5/Data!$B3</f>
        <v>0</v>
      </c>
      <c r="JB72" s="13">
        <f>Inbound!JA9/Data!$B34*Data!$B5/Data!$B3</f>
        <v>0</v>
      </c>
      <c r="JC72" s="13">
        <f>Inbound!JB9/Data!$B34*Data!$B5/Data!$B3</f>
        <v>0.28800000000000003</v>
      </c>
      <c r="JD72" s="13">
        <f>Inbound!JC9/Data!$B34*Data!$B5/Data!$B3</f>
        <v>0.28800000000000003</v>
      </c>
      <c r="JE72" s="13">
        <f>Inbound!JD9/Data!$B34*Data!$B5/Data!$B3</f>
        <v>0.28800000000000003</v>
      </c>
      <c r="JF72" s="13">
        <f>Inbound!JE9/Data!$B34*Data!$B5/Data!$B3</f>
        <v>0.28800000000000003</v>
      </c>
      <c r="JG72" s="13">
        <f>Inbound!JF9/Data!$B34*Data!$B5/Data!$B3</f>
        <v>0.28800000000000003</v>
      </c>
      <c r="JH72" s="13">
        <f>Inbound!JG9/Data!$B34*Data!$B5/Data!$B3</f>
        <v>0</v>
      </c>
      <c r="JI72" s="13">
        <f>Inbound!JH9/Data!$B34*Data!$B5/Data!$B3</f>
        <v>0</v>
      </c>
      <c r="JJ72" s="13">
        <f>Inbound!JI9/Data!$B34*Data!$B5/Data!$B3</f>
        <v>0.66859259259259263</v>
      </c>
      <c r="JK72" s="13">
        <f>Inbound!JJ9/Data!$B34*Data!$B5/Data!$B3</f>
        <v>0.66859259259259263</v>
      </c>
      <c r="JL72" s="13">
        <f>Inbound!JK9/Data!$B34*Data!$B5/Data!$B3</f>
        <v>0.66859259259259263</v>
      </c>
      <c r="JM72" s="13">
        <f>Inbound!JL9/Data!$B34*Data!$B5/Data!$B3</f>
        <v>0.66859259259259263</v>
      </c>
      <c r="JN72" s="13">
        <f>Inbound!JM9/Data!$B34*Data!$B5/Data!$B3</f>
        <v>0.66859259259259263</v>
      </c>
      <c r="JO72" s="13">
        <f>Inbound!JN9/Data!$B34*Data!$B5/Data!$B3</f>
        <v>0</v>
      </c>
      <c r="JP72" s="13">
        <f>Inbound!JO9/Data!$B34*Data!$B5/Data!$B3</f>
        <v>0</v>
      </c>
      <c r="JQ72" s="13">
        <f>Inbound!JP9/Data!$B34*Data!$B5/Data!$B3</f>
        <v>0</v>
      </c>
      <c r="JR72" s="13">
        <f>Inbound!JQ9/Data!$B34*Data!$B5/Data!$B3</f>
        <v>0</v>
      </c>
      <c r="JS72" s="13">
        <f>Inbound!JR9/Data!$B34*Data!$B5/Data!$B3</f>
        <v>0</v>
      </c>
      <c r="JT72" s="13">
        <f>Inbound!JS9/Data!$B34*Data!$B5/Data!$B3</f>
        <v>0</v>
      </c>
      <c r="JU72" s="13">
        <f>Inbound!JT9/Data!$B34*Data!$B5/Data!$B3</f>
        <v>0</v>
      </c>
      <c r="JV72" s="13">
        <f>Inbound!JU9/Data!$B34*Data!$B5/Data!$B3</f>
        <v>0</v>
      </c>
      <c r="JW72" s="13">
        <f>Inbound!JV9/Data!$B34*Data!$B5/Data!$B3</f>
        <v>0</v>
      </c>
      <c r="JX72" s="13">
        <f>Inbound!JW9/Data!$B34*Data!$B5/Data!$B3</f>
        <v>0</v>
      </c>
      <c r="JY72" s="13">
        <f>Inbound!JX9/Data!$B34*Data!$B5/Data!$B3</f>
        <v>0</v>
      </c>
      <c r="JZ72" s="13">
        <f>Inbound!JY9/Data!$B34*Data!$B5/Data!$B3</f>
        <v>0</v>
      </c>
      <c r="KA72" s="13">
        <f>Inbound!JZ9/Data!$B34*Data!$B5/Data!$B3</f>
        <v>0</v>
      </c>
      <c r="KB72" s="13">
        <f>Inbound!KA9/Data!$B34*Data!$B5/Data!$B3</f>
        <v>0</v>
      </c>
      <c r="KC72" s="13">
        <f>Inbound!KB9/Data!$B34*Data!$B5/Data!$B3</f>
        <v>0</v>
      </c>
      <c r="KD72" s="13">
        <f>Inbound!KC9/Data!$B34*Data!$B5/Data!$B3</f>
        <v>0</v>
      </c>
      <c r="KE72" s="13">
        <f>Inbound!KD9/Data!$B34*Data!$B5/Data!$B3</f>
        <v>0</v>
      </c>
      <c r="KF72" s="13">
        <f>Inbound!KE9/Data!$B34*Data!$B5/Data!$B3</f>
        <v>0</v>
      </c>
      <c r="KG72" s="13">
        <f>Inbound!KF9/Data!$B34*Data!$B5/Data!$B3</f>
        <v>0</v>
      </c>
      <c r="KH72" s="13">
        <f>Inbound!KG9/Data!$B34*Data!$B5/Data!$B3</f>
        <v>0</v>
      </c>
      <c r="KI72" s="13">
        <f>Inbound!KH9/Data!$B34*Data!$B5/Data!$B3</f>
        <v>0</v>
      </c>
      <c r="KJ72" s="13">
        <f>Inbound!KI9/Data!$B34*Data!$B5/Data!$B3</f>
        <v>0</v>
      </c>
      <c r="KK72" s="13">
        <f>Inbound!KJ9/Data!$B34*Data!$B5/Data!$B3</f>
        <v>0</v>
      </c>
      <c r="KL72" s="13">
        <f>Inbound!KK9/Data!$B34*Data!$B5/Data!$B3</f>
        <v>0</v>
      </c>
      <c r="KM72" s="13">
        <f>Inbound!KL9/Data!$B34*Data!$B5/Data!$B3</f>
        <v>0</v>
      </c>
      <c r="KN72" s="13">
        <f>Inbound!KM9/Data!$B34*Data!$B5/Data!$B3</f>
        <v>0</v>
      </c>
      <c r="KO72" s="13">
        <f>Inbound!KN9/Data!$B34*Data!$B5/Data!$B3</f>
        <v>0</v>
      </c>
      <c r="KP72" s="13">
        <f>Inbound!KO9/Data!$B34*Data!$B5/Data!$B3</f>
        <v>0</v>
      </c>
      <c r="KQ72" s="13">
        <f>Inbound!KP9/Data!$B34*Data!$B5/Data!$B3</f>
        <v>0</v>
      </c>
      <c r="KR72" s="13">
        <f>Inbound!KQ9/Data!$B34*Data!$B5/Data!$B3</f>
        <v>0</v>
      </c>
      <c r="KS72" s="13">
        <f>Inbound!KR9/Data!$B34*Data!$B5/Data!$B3</f>
        <v>0</v>
      </c>
      <c r="KT72" s="13">
        <f>Inbound!KS9/Data!$B34*Data!$B5/Data!$B3</f>
        <v>0</v>
      </c>
      <c r="KU72" s="13">
        <f>Inbound!KT9/Data!$B34*Data!$B5/Data!$B3</f>
        <v>0</v>
      </c>
      <c r="KV72" s="13">
        <f>Inbound!KU9/Data!$B34*Data!$B5/Data!$B3</f>
        <v>0</v>
      </c>
      <c r="KW72" s="13">
        <f>Inbound!KV9/Data!$B34*Data!$B5/Data!$B3</f>
        <v>0</v>
      </c>
      <c r="KX72" s="13">
        <f>Inbound!KW9/Data!$B34*Data!$B5/Data!$B3</f>
        <v>0</v>
      </c>
      <c r="KY72" s="13">
        <f>Inbound!KX9/Data!$B34*Data!$B5/Data!$B3</f>
        <v>0</v>
      </c>
      <c r="KZ72" s="13">
        <f>Inbound!KY9/Data!$B34*Data!$B5/Data!$B3</f>
        <v>0</v>
      </c>
      <c r="LA72" s="13">
        <f>Inbound!KZ9/Data!$B34*Data!$B5/Data!$B3</f>
        <v>0</v>
      </c>
      <c r="LB72" s="13">
        <f>Inbound!LA9/Data!$B34*Data!$B5/Data!$B3</f>
        <v>0</v>
      </c>
      <c r="LC72" s="13">
        <f>Inbound!LB9/Data!$B34*Data!$B5/Data!$B3</f>
        <v>0</v>
      </c>
      <c r="LD72" s="13">
        <f>Inbound!LC9/Data!$B34*Data!$B5/Data!$B3</f>
        <v>0</v>
      </c>
      <c r="LE72" s="13">
        <f>Inbound!LD9/Data!$B34*Data!$B5/Data!$B3</f>
        <v>0</v>
      </c>
      <c r="LF72" s="13">
        <f>Inbound!LE9/Data!$B34*Data!$B5/Data!$B3</f>
        <v>0</v>
      </c>
      <c r="LG72" s="13">
        <f>Inbound!LF9/Data!$B34*Data!$B5/Data!$B3</f>
        <v>0</v>
      </c>
      <c r="LH72" s="13">
        <f>Inbound!LG9/Data!$B34*Data!$B5/Data!$B3</f>
        <v>0</v>
      </c>
      <c r="LI72" s="13">
        <f>Inbound!LH9/Data!$B34*Data!$B5/Data!$B3</f>
        <v>0</v>
      </c>
      <c r="LJ72" s="13">
        <f>Inbound!LI9/Data!$B34*Data!$B5/Data!$B3</f>
        <v>0</v>
      </c>
      <c r="LK72" s="13">
        <f>Inbound!LJ9/Data!$B34*Data!$B5/Data!$B3</f>
        <v>0</v>
      </c>
      <c r="LL72" s="13">
        <f>Inbound!LK9/Data!$B34*Data!$B5/Data!$B3</f>
        <v>0</v>
      </c>
      <c r="LM72" s="13">
        <f>Inbound!LL9/Data!$B34*Data!$B5/Data!$B3</f>
        <v>0</v>
      </c>
      <c r="LN72" s="13">
        <f>Inbound!LM9/Data!$B34*Data!$B5/Data!$B3</f>
        <v>0</v>
      </c>
      <c r="LO72" s="13">
        <f>Inbound!LN9/Data!$B34*Data!$B5/Data!$B3</f>
        <v>0</v>
      </c>
      <c r="LP72" s="13">
        <f>Inbound!LO9/Data!$B34*Data!$B5/Data!$B3</f>
        <v>0</v>
      </c>
      <c r="LQ72" s="13">
        <f>Inbound!LP9/Data!$B34*Data!$B5/Data!$B3</f>
        <v>0</v>
      </c>
      <c r="LR72" s="13">
        <f>Inbound!LQ9/Data!$B34*Data!$B5/Data!$B3</f>
        <v>0</v>
      </c>
      <c r="LS72" s="13">
        <f>Inbound!LR9/Data!$B34*Data!$B5/Data!$B3</f>
        <v>0</v>
      </c>
      <c r="LT72" s="13">
        <f>Inbound!LS9/Data!$B34*Data!$B5/Data!$B3</f>
        <v>0</v>
      </c>
      <c r="LU72" s="13">
        <f>Inbound!LT9/Data!$B34*Data!$B5/Data!$B3</f>
        <v>0</v>
      </c>
      <c r="LV72" s="13">
        <f>Inbound!LU9/Data!$B34*Data!$B5/Data!$B3</f>
        <v>0</v>
      </c>
      <c r="LW72" s="13">
        <f>Inbound!LV9/Data!$B34*Data!$B5/Data!$B3</f>
        <v>0</v>
      </c>
      <c r="LX72" s="13">
        <f>Inbound!LW9/Data!$B34*Data!$B5/Data!$B3</f>
        <v>0</v>
      </c>
      <c r="LY72" s="13">
        <f>Inbound!LX9/Data!$B34*Data!$B5/Data!$B3</f>
        <v>0</v>
      </c>
      <c r="LZ72" s="13">
        <f>Inbound!LY9/Data!$B34*Data!$B5/Data!$B3</f>
        <v>0</v>
      </c>
      <c r="MA72" s="13">
        <f>Inbound!LZ9/Data!$B34*Data!$B5/Data!$B3</f>
        <v>0</v>
      </c>
      <c r="MB72" s="13">
        <f>Inbound!MA9/Data!$B34*Data!$B5/Data!$B3</f>
        <v>0</v>
      </c>
      <c r="MC72" s="13">
        <f>Inbound!MB9/Data!$B34*Data!$B5/Data!$B3</f>
        <v>0</v>
      </c>
      <c r="MD72" s="13">
        <f>Inbound!MC9/Data!$B34*Data!$B5/Data!$B3</f>
        <v>0</v>
      </c>
      <c r="ME72" s="13">
        <f>Inbound!MD9/Data!$B34*Data!$B5/Data!$B3</f>
        <v>0</v>
      </c>
      <c r="MF72" s="13">
        <f>Inbound!ME9/Data!$B34*Data!$B5/Data!$B3</f>
        <v>0</v>
      </c>
      <c r="MG72" s="13">
        <f>Inbound!MF9/Data!$B34*Data!$B5/Data!$B3</f>
        <v>0</v>
      </c>
      <c r="MH72" s="13">
        <f>Inbound!MG9/Data!$B34*Data!$B5/Data!$B3</f>
        <v>0</v>
      </c>
      <c r="MI72" s="13">
        <f>Inbound!MH9/Data!$B34*Data!$B5/Data!$B3</f>
        <v>0</v>
      </c>
      <c r="MJ72" s="13">
        <f>Inbound!MI9/Data!$B34*Data!$B5/Data!$B3</f>
        <v>0</v>
      </c>
      <c r="MK72" s="13">
        <f>Inbound!MJ9/Data!$B34*Data!$B5/Data!$B3</f>
        <v>0</v>
      </c>
      <c r="ML72" s="13">
        <f>Inbound!MK9/Data!$B34*Data!$B5/Data!$B3</f>
        <v>0</v>
      </c>
      <c r="MM72" s="13">
        <f>Inbound!ML9/Data!$B34*Data!$B5/Data!$B3</f>
        <v>0</v>
      </c>
      <c r="MN72" s="13">
        <f>Inbound!MM9/Data!$B34*Data!$B5/Data!$B3</f>
        <v>0</v>
      </c>
      <c r="MO72" s="13">
        <f>Inbound!MN9/Data!$B34*Data!$B5/Data!$B3</f>
        <v>0</v>
      </c>
      <c r="MP72" s="13">
        <f>Inbound!MO9/Data!$B34*Data!$B5/Data!$B3</f>
        <v>0</v>
      </c>
      <c r="MQ72" s="13">
        <f>Inbound!MP9/Data!$B34*Data!$B5/Data!$B3</f>
        <v>0</v>
      </c>
      <c r="MR72" s="13">
        <f>Inbound!MQ9/Data!$B34*Data!$B5/Data!$B3</f>
        <v>0</v>
      </c>
      <c r="MS72" s="13">
        <f>Inbound!MR9/Data!$B34*Data!$B5/Data!$B3</f>
        <v>0</v>
      </c>
      <c r="MT72" s="13">
        <f>Inbound!MS9/Data!$B34*Data!$B5/Data!$B3</f>
        <v>0</v>
      </c>
      <c r="MU72" s="13">
        <f>Inbound!MT9/Data!$B34*Data!$B5/Data!$B3</f>
        <v>0</v>
      </c>
      <c r="MV72" s="13">
        <f>Inbound!MU9/Data!$B34*Data!$B5/Data!$B3</f>
        <v>0</v>
      </c>
      <c r="MW72" s="13">
        <f>Inbound!MV9/Data!$B34*Data!$B5/Data!$B3</f>
        <v>0</v>
      </c>
      <c r="MX72" s="13">
        <f>Inbound!MW9/Data!$B34*Data!$B5/Data!$B3</f>
        <v>0</v>
      </c>
      <c r="MY72" s="13">
        <f>Inbound!MX9/Data!$B34*Data!$B5/Data!$B3</f>
        <v>0</v>
      </c>
      <c r="MZ72" s="13">
        <f>Inbound!MY9/Data!$B34*Data!$B5/Data!$B3</f>
        <v>0</v>
      </c>
      <c r="NA72" s="13">
        <f>Inbound!MZ9/Data!$B34*Data!$B5/Data!$B3</f>
        <v>0</v>
      </c>
      <c r="NB72" s="13">
        <f>Inbound!NA9/Data!$B34*Data!$B5/Data!$B3</f>
        <v>0</v>
      </c>
    </row>
    <row r="73" spans="2:366" ht="15">
      <c r="B73" s="8" t="s">
        <v>100</v>
      </c>
      <c r="C73" s="13">
        <f>Inbound!B9*Data!$B36/Data!$B38/Data!$B3</f>
        <v>0</v>
      </c>
      <c r="D73" s="13">
        <f>Inbound!C9*Data!$B36/Data!$B38/Data!$B3</f>
        <v>2.866666666666666E-2</v>
      </c>
      <c r="E73" s="13">
        <f>Inbound!D9*Data!$B36/Data!$B38/Data!$B3</f>
        <v>2.866666666666666E-2</v>
      </c>
      <c r="F73" s="13">
        <f>Inbound!E9*Data!$B36/Data!$B38/Data!$B3</f>
        <v>2.866666666666666E-2</v>
      </c>
      <c r="G73" s="13">
        <f>Inbound!F9*Data!$B36/Data!$B38/Data!$B3</f>
        <v>2.866666666666666E-2</v>
      </c>
      <c r="H73" s="13">
        <f>Inbound!G9*Data!$B36/Data!$B38/Data!$B3</f>
        <v>2.866666666666666E-2</v>
      </c>
      <c r="I73" s="13">
        <f>Inbound!H9*Data!$B36/Data!$B38/Data!$B3</f>
        <v>2.866666666666666E-2</v>
      </c>
      <c r="J73" s="13">
        <f>Inbound!I9*Data!$B36/Data!$B38/Data!$B3</f>
        <v>0</v>
      </c>
      <c r="K73" s="13">
        <f>Inbound!J9*Data!$B36/Data!$B38/Data!$B3</f>
        <v>4.6166666666666661E-2</v>
      </c>
      <c r="L73" s="13">
        <f>Inbound!K9*Data!$B36/Data!$B38/Data!$B3</f>
        <v>4.6166666666666661E-2</v>
      </c>
      <c r="M73" s="13">
        <f>Inbound!L9*Data!$B36/Data!$B38/Data!$B3</f>
        <v>4.6166666666666661E-2</v>
      </c>
      <c r="N73" s="13">
        <f>Inbound!M9*Data!$B36/Data!$B38/Data!$B3</f>
        <v>4.6166666666666661E-2</v>
      </c>
      <c r="O73" s="13">
        <f>Inbound!N9*Data!$B36/Data!$B38/Data!$B3</f>
        <v>4.6166666666666661E-2</v>
      </c>
      <c r="P73" s="13">
        <f>Inbound!O9*Data!$B36/Data!$B38/Data!$B3</f>
        <v>0</v>
      </c>
      <c r="Q73" s="13">
        <f>Inbound!P9*Data!$B36/Data!$B38/Data!$B3</f>
        <v>0</v>
      </c>
      <c r="R73" s="13">
        <f>Inbound!Q9*Data!$B36/Data!$B38/Data!$B3</f>
        <v>1.4999999999999998E-2</v>
      </c>
      <c r="S73" s="13">
        <f>Inbound!R9*Data!$B36/Data!$B38/Data!$B3</f>
        <v>1.4999999999999998E-2</v>
      </c>
      <c r="T73" s="13">
        <f>Inbound!S9*Data!$B36/Data!$B38/Data!$B3</f>
        <v>1.4999999999999998E-2</v>
      </c>
      <c r="U73" s="13">
        <f>Inbound!T9*Data!$B36/Data!$B38/Data!$B3</f>
        <v>1.4999999999999998E-2</v>
      </c>
      <c r="V73" s="13">
        <f>Inbound!U9*Data!$B36/Data!$B38/Data!$B3</f>
        <v>1.4999999999999998E-2</v>
      </c>
      <c r="W73" s="13">
        <f>Inbound!V9*Data!$B36/Data!$B38/Data!$B3</f>
        <v>0</v>
      </c>
      <c r="X73" s="13">
        <f>Inbound!W9*Data!$B36/Data!$B38/Data!$B3</f>
        <v>0</v>
      </c>
      <c r="Y73" s="13">
        <f>Inbound!X9*Data!$B36/Data!$B38/Data!$B3</f>
        <v>3.15E-2</v>
      </c>
      <c r="Z73" s="13">
        <f>Inbound!Y9*Data!$B36/Data!$B38/Data!$B3</f>
        <v>3.15E-2</v>
      </c>
      <c r="AA73" s="13">
        <f>Inbound!Z9*Data!$B36/Data!$B38/Data!$B3</f>
        <v>3.15E-2</v>
      </c>
      <c r="AB73" s="13">
        <f>Inbound!AA9*Data!$B36/Data!$B38/Data!$B3</f>
        <v>3.15E-2</v>
      </c>
      <c r="AC73" s="13">
        <f>Inbound!AB9*Data!$B36/Data!$B38/Data!$B3</f>
        <v>3.15E-2</v>
      </c>
      <c r="AD73" s="13">
        <f>Inbound!AC9*Data!$B36/Data!$B38/Data!$B3</f>
        <v>0</v>
      </c>
      <c r="AE73" s="13">
        <f>Inbound!AD9*Data!$B36/Data!$B38/Data!$B3</f>
        <v>0</v>
      </c>
      <c r="AF73" s="13">
        <f>Inbound!AE9*Data!$B36/Data!$B38/Data!$B3</f>
        <v>0.10716666666666666</v>
      </c>
      <c r="AG73" s="13">
        <f>Inbound!AF9*Data!$B36/Data!$B38/Data!$B3</f>
        <v>0.10716666666666666</v>
      </c>
      <c r="AH73" s="13">
        <f>Inbound!AG9*Data!$B36/Data!$B38/Data!$B3</f>
        <v>0.10716666666666666</v>
      </c>
      <c r="AI73" s="13">
        <f>Inbound!AH9*Data!$B36/Data!$B38/Data!$B3</f>
        <v>0.10716666666666666</v>
      </c>
      <c r="AJ73" s="13">
        <f>Inbound!AI9*Data!$B36/Data!$B38/Data!$B3</f>
        <v>0.10716666666666666</v>
      </c>
      <c r="AK73" s="13">
        <f>Inbound!AJ9*Data!$B36/Data!$B38/Data!$B3</f>
        <v>0.10716666666666666</v>
      </c>
      <c r="AL73" s="13">
        <f>Inbound!AK9*Data!$B36/Data!$B38/Data!$B3</f>
        <v>0</v>
      </c>
      <c r="AM73" s="13">
        <f>Inbound!AL9*Data!$B36/Data!$B38/Data!$B3</f>
        <v>0.28849999999999998</v>
      </c>
      <c r="AN73" s="13">
        <f>Inbound!AM9*Data!$B36/Data!$B38/Data!$B3</f>
        <v>0.28849999999999998</v>
      </c>
      <c r="AO73" s="13">
        <f>Inbound!AN9*Data!$B36/Data!$B38/Data!$B3</f>
        <v>0.28849999999999998</v>
      </c>
      <c r="AP73" s="13">
        <f>Inbound!AO9*Data!$B36/Data!$B38/Data!$B3</f>
        <v>0.28849999999999998</v>
      </c>
      <c r="AQ73" s="13">
        <f>Inbound!AP9*Data!$B36/Data!$B38/Data!$B3</f>
        <v>0.28849999999999998</v>
      </c>
      <c r="AR73" s="13">
        <f>Inbound!AQ9*Data!$B36/Data!$B38/Data!$B3</f>
        <v>0</v>
      </c>
      <c r="AS73" s="13">
        <f>Inbound!AR9*Data!$B36/Data!$B38/Data!$B3</f>
        <v>0</v>
      </c>
      <c r="AT73" s="13">
        <f>Inbound!AS9*Data!$B36/Data!$B38/Data!$B3</f>
        <v>9.1999999999999998E-2</v>
      </c>
      <c r="AU73" s="13">
        <f>Inbound!AT9*Data!$B36/Data!$B38/Data!$B3</f>
        <v>9.1999999999999998E-2</v>
      </c>
      <c r="AV73" s="13">
        <f>Inbound!AU9*Data!$B36/Data!$B38/Data!$B3</f>
        <v>9.1999999999999998E-2</v>
      </c>
      <c r="AW73" s="13">
        <f>Inbound!AV9*Data!$B36/Data!$B38/Data!$B3</f>
        <v>9.1999999999999998E-2</v>
      </c>
      <c r="AX73" s="13">
        <f>Inbound!AW9*Data!$B36/Data!$B38/Data!$B3</f>
        <v>9.1999999999999998E-2</v>
      </c>
      <c r="AY73" s="13">
        <f>Inbound!AX9*Data!$B36/Data!$B38/Data!$B3</f>
        <v>0</v>
      </c>
      <c r="AZ73" s="13">
        <f>Inbound!AY9*Data!$B36/Data!$B38/Data!$B3</f>
        <v>0</v>
      </c>
      <c r="BA73" s="13">
        <f>Inbound!AZ9*Data!$B36/Data!$B38/Data!$B3</f>
        <v>1.6194999999999999</v>
      </c>
      <c r="BB73" s="13">
        <f>Inbound!BA9*Data!$B36/Data!$B38/Data!$B3</f>
        <v>1.6194999999999999</v>
      </c>
      <c r="BC73" s="13">
        <f>Inbound!BB9*Data!$B36/Data!$B38/Data!$B3</f>
        <v>1.6194999999999999</v>
      </c>
      <c r="BD73" s="13">
        <f>Inbound!BC9*Data!$B36/Data!$B38/Data!$B3</f>
        <v>1.6194999999999999</v>
      </c>
      <c r="BE73" s="13">
        <f>Inbound!BD9*Data!$B36/Data!$B38/Data!$B3</f>
        <v>1.6194999999999999</v>
      </c>
      <c r="BF73" s="13">
        <f>Inbound!BE9*Data!$B36/Data!$B38/Data!$B3</f>
        <v>0</v>
      </c>
      <c r="BG73" s="13">
        <f>Inbound!BF9*Data!$B36/Data!$B38/Data!$B3</f>
        <v>0</v>
      </c>
      <c r="BH73" s="13">
        <f>Inbound!BG9*Data!$B36/Data!$B38/Data!$B3</f>
        <v>0.41799999999999993</v>
      </c>
      <c r="BI73" s="13">
        <f>Inbound!BH9*Data!$B36/Data!$B38/Data!$B3</f>
        <v>0.41799999999999993</v>
      </c>
      <c r="BJ73" s="13">
        <f>Inbound!BI9*Data!$B36/Data!$B38/Data!$B3</f>
        <v>0.41799999999999993</v>
      </c>
      <c r="BK73" s="13">
        <f>Inbound!BJ9*Data!$B36/Data!$B38/Data!$B3</f>
        <v>0.41799999999999993</v>
      </c>
      <c r="BL73" s="13">
        <f>Inbound!BK9*Data!$B36/Data!$B38/Data!$B3</f>
        <v>0.41799999999999993</v>
      </c>
      <c r="BM73" s="13">
        <f>Inbound!BL9*Data!$B36/Data!$B38/Data!$B3</f>
        <v>0</v>
      </c>
      <c r="BN73" s="13">
        <f>Inbound!BM9*Data!$B36/Data!$B38/Data!$B3</f>
        <v>0</v>
      </c>
      <c r="BO73" s="13">
        <f>Inbound!BN9*Data!$B36/Data!$B38/Data!$B3</f>
        <v>0.24733333333333332</v>
      </c>
      <c r="BP73" s="13">
        <f>Inbound!BO9*Data!$B36/Data!$B38/Data!$B3</f>
        <v>0.24733333333333332</v>
      </c>
      <c r="BQ73" s="13">
        <f>Inbound!BP9*Data!$B36/Data!$B38/Data!$B3</f>
        <v>0.24733333333333332</v>
      </c>
      <c r="BR73" s="13">
        <f>Inbound!BQ9*Data!$B36/Data!$B38/Data!$B3</f>
        <v>0.24733333333333332</v>
      </c>
      <c r="BS73" s="13">
        <f>Inbound!BR9*Data!$B36/Data!$B38/Data!$B3</f>
        <v>0.24733333333333332</v>
      </c>
      <c r="BT73" s="13">
        <f>Inbound!BS9*Data!$B36/Data!$B38/Data!$B3</f>
        <v>0</v>
      </c>
      <c r="BU73" s="13">
        <f>Inbound!BT9*Data!$B36/Data!$B38/Data!$B3</f>
        <v>0</v>
      </c>
      <c r="BV73" s="13">
        <f>Inbound!BU9*Data!$B36/Data!$B38/Data!$B3</f>
        <v>5.4333333333333331E-2</v>
      </c>
      <c r="BW73" s="13">
        <f>Inbound!BV9*Data!$B36/Data!$B38/Data!$B3</f>
        <v>5.4333333333333331E-2</v>
      </c>
      <c r="BX73" s="13">
        <f>Inbound!BW9*Data!$B36/Data!$B38/Data!$B3</f>
        <v>5.4333333333333331E-2</v>
      </c>
      <c r="BY73" s="13">
        <f>Inbound!BX9*Data!$B36/Data!$B38/Data!$B3</f>
        <v>5.4333333333333331E-2</v>
      </c>
      <c r="BZ73" s="13">
        <f>Inbound!BY9*Data!$B36/Data!$B38/Data!$B3</f>
        <v>5.4333333333333331E-2</v>
      </c>
      <c r="CA73" s="13">
        <f>Inbound!BZ9*Data!$B36/Data!$B38/Data!$B3</f>
        <v>0</v>
      </c>
      <c r="CB73" s="13">
        <f>Inbound!CA9*Data!$B36/Data!$B38/Data!$B3</f>
        <v>0</v>
      </c>
      <c r="CC73" s="13">
        <f>Inbound!CB9*Data!$B36/Data!$B38/Data!$B3</f>
        <v>6.6166666666666665E-2</v>
      </c>
      <c r="CD73" s="13">
        <f>Inbound!CC9*Data!$B36/Data!$B38/Data!$B3</f>
        <v>6.6166666666666665E-2</v>
      </c>
      <c r="CE73" s="13">
        <f>Inbound!CD9*Data!$B36/Data!$B38/Data!$B3</f>
        <v>6.6166666666666665E-2</v>
      </c>
      <c r="CF73" s="13">
        <f>Inbound!CE9*Data!$B36/Data!$B38/Data!$B3</f>
        <v>6.6166666666666665E-2</v>
      </c>
      <c r="CG73" s="13">
        <f>Inbound!CF9*Data!$B36/Data!$B38/Data!$B3</f>
        <v>6.6166666666666665E-2</v>
      </c>
      <c r="CH73" s="13">
        <f>Inbound!CG9*Data!$B36/Data!$B38/Data!$B3</f>
        <v>0</v>
      </c>
      <c r="CI73" s="13">
        <f>Inbound!CH9*Data!$B36/Data!$B38/Data!$B3</f>
        <v>0</v>
      </c>
      <c r="CJ73" s="13">
        <f>Inbound!CI9*Data!$B36/Data!$B38/Data!$B3</f>
        <v>4.6833333333333331E-2</v>
      </c>
      <c r="CK73" s="13">
        <f>Inbound!CJ9*Data!$B36/Data!$B38/Data!$B3</f>
        <v>4.6833333333333331E-2</v>
      </c>
      <c r="CL73" s="13">
        <f>Inbound!CK9*Data!$B36/Data!$B38/Data!$B3</f>
        <v>4.6833333333333331E-2</v>
      </c>
      <c r="CM73" s="13">
        <f>Inbound!CL9*Data!$B36/Data!$B38/Data!$B3</f>
        <v>4.6833333333333331E-2</v>
      </c>
      <c r="CN73" s="13">
        <f>Inbound!CM9*Data!$B36/Data!$B38/Data!$B3</f>
        <v>4.6833333333333331E-2</v>
      </c>
      <c r="CO73" s="13">
        <f>Inbound!CN9*Data!$B36/Data!$B38/Data!$B3</f>
        <v>0</v>
      </c>
      <c r="CP73" s="13">
        <f>Inbound!CO9*Data!$B36/Data!$B38/Data!$B3</f>
        <v>0</v>
      </c>
      <c r="CQ73" s="13">
        <f>Inbound!CP9*Data!$B36/Data!$B38/Data!$B3</f>
        <v>0</v>
      </c>
      <c r="CR73" s="13">
        <f>Inbound!CQ9*Data!$B36/Data!$B38/Data!$B3</f>
        <v>0</v>
      </c>
      <c r="CS73" s="13">
        <f>Inbound!CR9*Data!$B36/Data!$B38/Data!$B3</f>
        <v>0</v>
      </c>
      <c r="CT73" s="13">
        <f>Inbound!CS9*Data!$B36/Data!$B38/Data!$B3</f>
        <v>0</v>
      </c>
      <c r="CU73" s="13">
        <f>Inbound!CT9*Data!$B36/Data!$B38/Data!$B3</f>
        <v>0</v>
      </c>
      <c r="CV73" s="13">
        <f>Inbound!CU9*Data!$B36/Data!$B38/Data!$B3</f>
        <v>0</v>
      </c>
      <c r="CW73" s="13">
        <f>Inbound!CV9*Data!$B36/Data!$B38/Data!$B3</f>
        <v>0</v>
      </c>
      <c r="CX73" s="13">
        <f>Inbound!CW9*Data!$B36/Data!$B38/Data!$B3</f>
        <v>0</v>
      </c>
      <c r="CY73" s="13">
        <f>Inbound!CX9*Data!$B36/Data!$B38/Data!$B3</f>
        <v>0</v>
      </c>
      <c r="CZ73" s="13">
        <f>Inbound!CY9*Data!$B36/Data!$B38/Data!$B3</f>
        <v>0</v>
      </c>
      <c r="DA73" s="13">
        <f>Inbound!CZ9*Data!$B36/Data!$B38/Data!$B3</f>
        <v>0</v>
      </c>
      <c r="DB73" s="13">
        <f>Inbound!DA9*Data!$B36/Data!$B38/Data!$B3</f>
        <v>0</v>
      </c>
      <c r="DC73" s="13">
        <f>Inbound!DB9*Data!$B36/Data!$B38/Data!$B3</f>
        <v>0</v>
      </c>
      <c r="DD73" s="13">
        <f>Inbound!DC9*Data!$B36/Data!$B38/Data!$B3</f>
        <v>0</v>
      </c>
      <c r="DE73" s="13">
        <f>Inbound!DD9*Data!$B36/Data!$B38/Data!$B3</f>
        <v>0</v>
      </c>
      <c r="DF73" s="13">
        <f>Inbound!DE9*Data!$B36/Data!$B38/Data!$B3</f>
        <v>0</v>
      </c>
      <c r="DG73" s="13">
        <f>Inbound!DF9*Data!$B36/Data!$B38/Data!$B3</f>
        <v>0</v>
      </c>
      <c r="DH73" s="13">
        <f>Inbound!DG9*Data!$B36/Data!$B38/Data!$B3</f>
        <v>0</v>
      </c>
      <c r="DI73" s="13">
        <f>Inbound!DH9*Data!$B36/Data!$B38/Data!$B3</f>
        <v>0</v>
      </c>
      <c r="DJ73" s="13">
        <f>Inbound!DI9*Data!$B36/Data!$B38/Data!$B3</f>
        <v>0</v>
      </c>
      <c r="DK73" s="13">
        <f>Inbound!DJ9*Data!$B36/Data!$B38/Data!$B3</f>
        <v>0</v>
      </c>
      <c r="DL73" s="13">
        <f>Inbound!DK9*Data!$B36/Data!$B38/Data!$B3</f>
        <v>0</v>
      </c>
      <c r="DM73" s="13">
        <f>Inbound!DL9*Data!$B36/Data!$B38/Data!$B3</f>
        <v>0</v>
      </c>
      <c r="DN73" s="13">
        <f>Inbound!DM9*Data!$B36/Data!$B38/Data!$B3</f>
        <v>0</v>
      </c>
      <c r="DO73" s="13">
        <f>Inbound!DN9*Data!$B36/Data!$B38/Data!$B3</f>
        <v>0</v>
      </c>
      <c r="DP73" s="13">
        <f>Inbound!DO9*Data!$B36/Data!$B38/Data!$B3</f>
        <v>0</v>
      </c>
      <c r="DQ73" s="13">
        <f>Inbound!DP9*Data!$B36/Data!$B38/Data!$B3</f>
        <v>0</v>
      </c>
      <c r="DR73" s="13">
        <f>Inbound!DQ9*Data!$B36/Data!$B38/Data!$B3</f>
        <v>0</v>
      </c>
      <c r="DS73" s="13">
        <f>Inbound!DR9*Data!$B36/Data!$B38/Data!$B3</f>
        <v>0</v>
      </c>
      <c r="DT73" s="13">
        <f>Inbound!DS9*Data!$B36/Data!$B38/Data!$B3</f>
        <v>0</v>
      </c>
      <c r="DU73" s="13">
        <f>Inbound!DT9*Data!$B36/Data!$B38/Data!$B3</f>
        <v>0</v>
      </c>
      <c r="DV73" s="13">
        <f>Inbound!DU9*Data!$B36/Data!$B38/Data!$B3</f>
        <v>0</v>
      </c>
      <c r="DW73" s="13">
        <f>Inbound!DV9*Data!$B36/Data!$B38/Data!$B3</f>
        <v>0</v>
      </c>
      <c r="DX73" s="13">
        <f>Inbound!DW9*Data!$B36/Data!$B38/Data!$B3</f>
        <v>0</v>
      </c>
      <c r="DY73" s="13">
        <f>Inbound!DX9*Data!$B36/Data!$B38/Data!$B3</f>
        <v>0</v>
      </c>
      <c r="DZ73" s="13">
        <f>Inbound!DY9*Data!$B36/Data!$B38/Data!$B3</f>
        <v>0</v>
      </c>
      <c r="EA73" s="13">
        <f>Inbound!DZ9*Data!$B36/Data!$B38/Data!$B3</f>
        <v>0</v>
      </c>
      <c r="EB73" s="13">
        <f>Inbound!EA9*Data!$B36/Data!$B38/Data!$B3</f>
        <v>0</v>
      </c>
      <c r="EC73" s="13">
        <f>Inbound!EB9*Data!$B36/Data!$B38/Data!$B3</f>
        <v>0</v>
      </c>
      <c r="ED73" s="13">
        <f>Inbound!EC9*Data!$B36/Data!$B38/Data!$B3</f>
        <v>0</v>
      </c>
      <c r="EE73" s="13">
        <f>Inbound!ED9*Data!$B36/Data!$B38/Data!$B3</f>
        <v>0</v>
      </c>
      <c r="EF73" s="13">
        <f>Inbound!EE9*Data!$B36/Data!$B38/Data!$B3</f>
        <v>0</v>
      </c>
      <c r="EG73" s="13">
        <f>Inbound!EF9*Data!$B36/Data!$B38/Data!$B3</f>
        <v>0</v>
      </c>
      <c r="EH73" s="13">
        <f>Inbound!EG9*Data!$B36/Data!$B38/Data!$B3</f>
        <v>0</v>
      </c>
      <c r="EI73" s="13">
        <f>Inbound!EH9*Data!$B36/Data!$B38/Data!$B3</f>
        <v>0</v>
      </c>
      <c r="EJ73" s="13">
        <f>Inbound!EI9*Data!$B36/Data!$B38/Data!$B3</f>
        <v>0</v>
      </c>
      <c r="EK73" s="13">
        <f>Inbound!EJ9*Data!$B36/Data!$B38/Data!$B3</f>
        <v>0</v>
      </c>
      <c r="EL73" s="13">
        <f>Inbound!EK9*Data!$B36/Data!$B38/Data!$B3</f>
        <v>0</v>
      </c>
      <c r="EM73" s="13">
        <f>Inbound!EL9*Data!$B36/Data!$B38/Data!$B3</f>
        <v>0</v>
      </c>
      <c r="EN73" s="13">
        <f>Inbound!EM9*Data!$B36/Data!$B38/Data!$B3</f>
        <v>0</v>
      </c>
      <c r="EO73" s="13">
        <f>Inbound!EN9*Data!$B36/Data!$B38/Data!$B3</f>
        <v>0</v>
      </c>
      <c r="EP73" s="13">
        <f>Inbound!EO9*Data!$B36/Data!$B38/Data!$B3</f>
        <v>0</v>
      </c>
      <c r="EQ73" s="13">
        <f>Inbound!EP9*Data!$B36/Data!$B38/Data!$B3</f>
        <v>0</v>
      </c>
      <c r="ER73" s="13">
        <f>Inbound!EQ9*Data!$B36/Data!$B38/Data!$B3</f>
        <v>0</v>
      </c>
      <c r="ES73" s="13">
        <f>Inbound!ER9*Data!$B36/Data!$B38/Data!$B3</f>
        <v>0</v>
      </c>
      <c r="ET73" s="13">
        <f>Inbound!ES9*Data!$B36/Data!$B38/Data!$B3</f>
        <v>0</v>
      </c>
      <c r="EU73" s="13">
        <f>Inbound!ET9*Data!$B36/Data!$B38/Data!$B3</f>
        <v>0</v>
      </c>
      <c r="EV73" s="13">
        <f>Inbound!EU9*Data!$B36/Data!$B38/Data!$B3</f>
        <v>0</v>
      </c>
      <c r="EW73" s="13">
        <f>Inbound!EV9*Data!$B36/Data!$B38/Data!$B3</f>
        <v>0</v>
      </c>
      <c r="EX73" s="13">
        <f>Inbound!EW9*Data!$B36/Data!$B38/Data!$B3</f>
        <v>0</v>
      </c>
      <c r="EY73" s="13">
        <f>Inbound!EX9*Data!$B36/Data!$B38/Data!$B3</f>
        <v>0</v>
      </c>
      <c r="EZ73" s="13">
        <f>Inbound!EY9*Data!$B36/Data!$B38/Data!$B3</f>
        <v>0</v>
      </c>
      <c r="FA73" s="13">
        <f>Inbound!EZ9*Data!$B36/Data!$B38/Data!$B3</f>
        <v>0</v>
      </c>
      <c r="FB73" s="914">
        <f>Inbound!FA9*Data!$B36/Data!$B38/Data!$B3</f>
        <v>0</v>
      </c>
      <c r="FC73" s="13">
        <f>Inbound!FB9*Data!$B36/Data!$B38/Data!$B3</f>
        <v>0</v>
      </c>
      <c r="FD73" s="13">
        <f>Inbound!FC9*Data!$B36/Data!$B38/Data!$B3</f>
        <v>0</v>
      </c>
      <c r="FE73" s="13">
        <f>Inbound!FD9*Data!$B36/Data!$B38/Data!$B3</f>
        <v>0</v>
      </c>
      <c r="FF73" s="13">
        <f>Inbound!FE9*Data!$B36/Data!$B38/Data!$B3</f>
        <v>0</v>
      </c>
      <c r="FG73" s="13">
        <f>Inbound!FF9*Data!$B36/Data!$B38/Data!$B3</f>
        <v>0</v>
      </c>
      <c r="FH73" s="13">
        <f>Inbound!FG9*Data!$B36/Data!$B38/Data!$B3</f>
        <v>0</v>
      </c>
      <c r="FI73" s="13">
        <f>Inbound!FH9*Data!$B36/Data!$B38/Data!$B3</f>
        <v>0</v>
      </c>
      <c r="FJ73" s="13">
        <f>Inbound!FI9*Data!$B36/Data!$B38/Data!$B3</f>
        <v>0</v>
      </c>
      <c r="FK73" s="13">
        <f>Inbound!FJ9*Data!$B36/Data!$B38/Data!$B3</f>
        <v>0</v>
      </c>
      <c r="FL73" s="13">
        <f>Inbound!FK9*Data!$B36/Data!$B38/Data!$B3</f>
        <v>0</v>
      </c>
      <c r="FM73" s="13">
        <f>Inbound!FL9*Data!$B36/Data!$B38/Data!$B3</f>
        <v>0</v>
      </c>
      <c r="FN73" s="13">
        <f>Inbound!FM9*Data!$B36/Data!$B38/Data!$B3</f>
        <v>0</v>
      </c>
      <c r="FO73" s="13">
        <f>Inbound!FN9*Data!$B36/Data!$B38/Data!$B3</f>
        <v>0</v>
      </c>
      <c r="FP73" s="13">
        <f>Inbound!FO9*Data!$B36/Data!$B38/Data!$B3</f>
        <v>0</v>
      </c>
      <c r="FQ73" s="13">
        <f>Inbound!FP9*Data!$B36/Data!$B38/Data!$B3</f>
        <v>0</v>
      </c>
      <c r="FR73" s="13">
        <f>Inbound!FQ9*Data!$B36/Data!$B38/Data!$B3</f>
        <v>0</v>
      </c>
      <c r="FS73" s="13">
        <f>Inbound!FR9*Data!$B36/Data!$B38/Data!$B3</f>
        <v>0</v>
      </c>
      <c r="FT73" s="13">
        <f>Inbound!FS9*Data!$B36/Data!$B38/Data!$B3</f>
        <v>0</v>
      </c>
      <c r="FU73" s="13">
        <f>Inbound!FT9*Data!$B36/Data!$B38/Data!$B3</f>
        <v>0</v>
      </c>
      <c r="FV73" s="13">
        <f>Inbound!FU9*Data!$B36/Data!$B38/Data!$B3</f>
        <v>0</v>
      </c>
      <c r="FW73" s="13">
        <f>Inbound!FV9*Data!$B36/Data!$B38/Data!$B3</f>
        <v>0</v>
      </c>
      <c r="FX73" s="13">
        <f>Inbound!FW9*Data!$B36/Data!$B38/Data!$B3</f>
        <v>0</v>
      </c>
      <c r="FY73" s="13">
        <f>Inbound!FX9*Data!$B36/Data!$B38/Data!$B3</f>
        <v>0</v>
      </c>
      <c r="FZ73" s="13">
        <f>Inbound!FY9*Data!$B36/Data!$B38/Data!$B3</f>
        <v>0</v>
      </c>
      <c r="GA73" s="13">
        <f>Inbound!FZ9*Data!$B36/Data!$B38/Data!$B3</f>
        <v>0</v>
      </c>
      <c r="GB73" s="13">
        <f>Inbound!GA9*Data!$B36/Data!$B38/Data!$B3</f>
        <v>0</v>
      </c>
      <c r="GC73" s="13">
        <f>Inbound!GB9*Data!$B36/Data!$B38/Data!$B3</f>
        <v>0</v>
      </c>
      <c r="GD73" s="13">
        <f>Inbound!GC9*Data!$B36/Data!$B38/Data!$B3</f>
        <v>0</v>
      </c>
      <c r="GE73" s="13">
        <f>Inbound!GD9*Data!$B36/Data!$B38/Data!$B3</f>
        <v>0</v>
      </c>
      <c r="GF73" s="13">
        <f>Inbound!GE9*Data!$B36/Data!$B38/Data!$B3</f>
        <v>0</v>
      </c>
      <c r="GG73" s="13">
        <f>Inbound!GF9*Data!$B36/Data!$B38/Data!$B3</f>
        <v>0</v>
      </c>
      <c r="GH73" s="13">
        <f>Inbound!GG9*Data!$B36/Data!$B38/Data!$B3</f>
        <v>0</v>
      </c>
      <c r="GI73" s="13">
        <f>Inbound!GH9*Data!$B36/Data!$B38/Data!$B3</f>
        <v>0</v>
      </c>
      <c r="GJ73" s="13">
        <f>Inbound!GI9*Data!$B36/Data!$B38/Data!$B3</f>
        <v>0</v>
      </c>
      <c r="GK73" s="13">
        <f>Inbound!GJ9*Data!$B36/Data!$B38/Data!$B3</f>
        <v>0</v>
      </c>
      <c r="GL73" s="13">
        <f>Inbound!GK9*Data!$B36/Data!$B38/Data!$B3</f>
        <v>0</v>
      </c>
      <c r="GM73" s="13">
        <f>Inbound!GL9*Data!$B36/Data!$B38/Data!$B3</f>
        <v>0</v>
      </c>
      <c r="GN73" s="13">
        <f>Inbound!GM9*Data!$B36/Data!$B38/Data!$B3</f>
        <v>0</v>
      </c>
      <c r="GO73" s="13">
        <f>Inbound!GN9*Data!$B36/Data!$B38/Data!$B3</f>
        <v>0</v>
      </c>
      <c r="GP73" s="13">
        <f>Inbound!GO9*Data!$B36/Data!$B38/Data!$B3</f>
        <v>0</v>
      </c>
      <c r="GQ73" s="13">
        <f>Inbound!GP9*Data!$B36/Data!$B38/Data!$B3</f>
        <v>0</v>
      </c>
      <c r="GR73" s="13">
        <f>Inbound!GQ9*Data!$B36/Data!$B38/Data!$B3</f>
        <v>0</v>
      </c>
      <c r="GS73" s="13">
        <f>Inbound!GR9*Data!$B36/Data!$B38/Data!$B3</f>
        <v>0</v>
      </c>
      <c r="GT73" s="13">
        <f>Inbound!GS9*Data!$B36/Data!$B38/Data!$B3</f>
        <v>0</v>
      </c>
      <c r="GU73" s="13">
        <f>Inbound!GT9*Data!$B36/Data!$B38/Data!$B3</f>
        <v>0</v>
      </c>
      <c r="GV73" s="13">
        <f>Inbound!GU9*Data!$B36/Data!$B38/Data!$B3</f>
        <v>0</v>
      </c>
      <c r="GW73" s="13">
        <f>Inbound!GV9*Data!$B36/Data!$B38/Data!$B3</f>
        <v>0</v>
      </c>
      <c r="GX73" s="13">
        <f>Inbound!GW9*Data!$B36/Data!$B38/Data!$B3</f>
        <v>0</v>
      </c>
      <c r="GY73" s="13">
        <f>Inbound!GX9*Data!$B36/Data!$B38/Data!$B3</f>
        <v>0</v>
      </c>
      <c r="GZ73" s="13">
        <f>Inbound!GY9*Data!$B36/Data!$B38/Data!$B3</f>
        <v>0</v>
      </c>
      <c r="HA73" s="13">
        <f>Inbound!GZ9*Data!$B36/Data!$B38/Data!$B3</f>
        <v>0</v>
      </c>
      <c r="HB73" s="13">
        <f>Inbound!HA9*Data!$B36/Data!$B38/Data!$B3</f>
        <v>0</v>
      </c>
      <c r="HC73" s="13">
        <f>Inbound!HB9*Data!$B36/Data!$B38/Data!$B3</f>
        <v>0</v>
      </c>
      <c r="HD73" s="13">
        <f>Inbound!HC9*Data!$B36/Data!$B38/Data!$B3</f>
        <v>0</v>
      </c>
      <c r="HE73" s="13">
        <f>Inbound!HD9*Data!$B36/Data!$B38/Data!$B3</f>
        <v>0</v>
      </c>
      <c r="HF73" s="13">
        <f>Inbound!HE9*Data!$B36/Data!$B38/Data!$B3</f>
        <v>0</v>
      </c>
      <c r="HG73" s="13">
        <f>Inbound!HF9*Data!$B36/Data!$B38/Data!$B3</f>
        <v>0</v>
      </c>
      <c r="HH73" s="13">
        <f>Inbound!HG9*Data!$B36/Data!$B38/Data!$B3</f>
        <v>0</v>
      </c>
      <c r="HI73" s="13">
        <f>Inbound!HH9*Data!$B36/Data!$B38/Data!$B3</f>
        <v>0</v>
      </c>
      <c r="HJ73" s="13">
        <f>Inbound!HI9*Data!$B36/Data!$B38/Data!$B3</f>
        <v>0</v>
      </c>
      <c r="HK73" s="13">
        <f>Inbound!HJ9*Data!$B36/Data!$B38/Data!$B3</f>
        <v>0</v>
      </c>
      <c r="HL73" s="13">
        <f>Inbound!HK9*Data!$B36/Data!$B38/Data!$B3</f>
        <v>0</v>
      </c>
      <c r="HM73" s="13">
        <f>Inbound!HL9*Data!$B36/Data!$B38/Data!$B3</f>
        <v>0</v>
      </c>
      <c r="HN73" s="13">
        <f>Inbound!HM9*Data!$B36/Data!$B38/Data!$B3</f>
        <v>0</v>
      </c>
      <c r="HO73" s="13">
        <f>Inbound!HN9*Data!$B36/Data!$B38/Data!$B3</f>
        <v>0</v>
      </c>
      <c r="HP73" s="13">
        <f>Inbound!HO9*Data!$B36/Data!$B38/Data!$B3</f>
        <v>0</v>
      </c>
      <c r="HQ73" s="13">
        <f>Inbound!HP9*Data!$B36/Data!$B38/Data!$B3</f>
        <v>0</v>
      </c>
      <c r="HR73" s="13">
        <f>Inbound!HQ9*Data!$B36/Data!$B38/Data!$B3</f>
        <v>0</v>
      </c>
      <c r="HS73" s="13">
        <f>Inbound!HR9*Data!$B36/Data!$B38/Data!$B3</f>
        <v>0</v>
      </c>
      <c r="HT73" s="13">
        <f>Inbound!HS9*Data!$B36/Data!$B38/Data!$B3</f>
        <v>0</v>
      </c>
      <c r="HU73" s="13">
        <f>Inbound!HT9*Data!$B36/Data!$B38/Data!$B3</f>
        <v>0</v>
      </c>
      <c r="HV73" s="13">
        <f>Inbound!HU9*Data!$B36/Data!$B38/Data!$B3</f>
        <v>0</v>
      </c>
      <c r="HW73" s="13">
        <f>Inbound!HV9*Data!$B36/Data!$B38/Data!$B3</f>
        <v>0</v>
      </c>
      <c r="HX73" s="13">
        <f>Inbound!HW9*Data!$B36/Data!$B38/Data!$B3</f>
        <v>0</v>
      </c>
      <c r="HY73" s="13">
        <f>Inbound!HX9*Data!$B36/Data!$B38/Data!$B3</f>
        <v>0</v>
      </c>
      <c r="HZ73" s="13">
        <f>Inbound!HY9*Data!$B36/Data!$B38/Data!$B3</f>
        <v>0</v>
      </c>
      <c r="IA73" s="13">
        <f>Inbound!HZ9*Data!$B36/Data!$B38/Data!$B3</f>
        <v>3.2543333333333333</v>
      </c>
      <c r="IB73" s="13">
        <f>Inbound!IA9*Data!$B36/Data!$B38/Data!$B3</f>
        <v>3.2543333333333333</v>
      </c>
      <c r="IC73" s="13">
        <f>Inbound!IB9*Data!$B36/Data!$B38/Data!$B3</f>
        <v>3.2543333333333333</v>
      </c>
      <c r="ID73" s="13">
        <f>Inbound!IC9*Data!$B36/Data!$B38/Data!$B3</f>
        <v>3.2543333333333333</v>
      </c>
      <c r="IE73" s="13">
        <f>Inbound!ID9*Data!$B36/Data!$B38/Data!$B3</f>
        <v>3.2543333333333333</v>
      </c>
      <c r="IF73" s="13">
        <f>Inbound!IE9*Data!$B36/Data!$B38/Data!$B3</f>
        <v>0</v>
      </c>
      <c r="IG73" s="13">
        <f>Inbound!IF9*Data!$B36/Data!$B38/Data!$B3</f>
        <v>0</v>
      </c>
      <c r="IH73" s="13">
        <f>Inbound!IG9*Data!$B36/Data!$B38/Data!$B3</f>
        <v>0.76866666666666661</v>
      </c>
      <c r="II73" s="13">
        <f>Inbound!IH9*Data!$B36/Data!$B38/Data!$B3</f>
        <v>0.76866666666666661</v>
      </c>
      <c r="IJ73" s="13">
        <f>Inbound!II9*Data!$B36/Data!$B38/Data!$B3</f>
        <v>0.76866666666666661</v>
      </c>
      <c r="IK73" s="13">
        <f>Inbound!IJ9*Data!$B36/Data!$B38/Data!$B3</f>
        <v>0.76866666666666661</v>
      </c>
      <c r="IL73" s="13">
        <f>Inbound!IK9*Data!$B36/Data!$B38/Data!$B3</f>
        <v>0.76866666666666661</v>
      </c>
      <c r="IM73" s="13">
        <f>Inbound!IL9*Data!$B36/Data!$B38/Data!$B3</f>
        <v>0</v>
      </c>
      <c r="IN73" s="13">
        <f>Inbound!IM9*Data!$B36/Data!$B38/Data!$B3</f>
        <v>0</v>
      </c>
      <c r="IO73" s="13">
        <f>Inbound!IN9*Data!$B36/Data!$B38/Data!$B3</f>
        <v>0.72366666666666668</v>
      </c>
      <c r="IP73" s="13">
        <f>Inbound!IO9*Data!$B36/Data!$B38/Data!$B3</f>
        <v>0.72366666666666668</v>
      </c>
      <c r="IQ73" s="13">
        <f>Inbound!IP9*Data!$B36/Data!$B38/Data!$B3</f>
        <v>0.72366666666666668</v>
      </c>
      <c r="IR73" s="13">
        <f>Inbound!IQ9*Data!$B36/Data!$B38/Data!$B3</f>
        <v>0.72366666666666668</v>
      </c>
      <c r="IS73" s="13">
        <f>Inbound!IR9*Data!$B36/Data!$B38/Data!$B3</f>
        <v>0.72366666666666668</v>
      </c>
      <c r="IT73" s="13">
        <f>Inbound!IS9*Data!$B36/Data!$B38/Data!$B3</f>
        <v>0</v>
      </c>
      <c r="IU73" s="13">
        <f>Inbound!IT9*Data!$B36/Data!$B38/Data!$B3</f>
        <v>0</v>
      </c>
      <c r="IV73" s="13">
        <f>Inbound!IU9*Data!$B36/Data!$B38/Data!$B3</f>
        <v>1.3779999999999997</v>
      </c>
      <c r="IW73" s="13">
        <f>Inbound!IV9*Data!$B36/Data!$B38/Data!$B3</f>
        <v>1.3779999999999997</v>
      </c>
      <c r="IX73" s="13">
        <f>Inbound!IW9*Data!$B36/Data!$B38/Data!$B3</f>
        <v>1.3779999999999997</v>
      </c>
      <c r="IY73" s="13">
        <f>Inbound!IX9*Data!$B36/Data!$B38/Data!$B3</f>
        <v>1.3779999999999997</v>
      </c>
      <c r="IZ73" s="13">
        <f>Inbound!IY9*Data!$B36/Data!$B38/Data!$B3</f>
        <v>1.3779999999999997</v>
      </c>
      <c r="JA73" s="13">
        <f>Inbound!IZ9*Data!$B36/Data!$B38/Data!$B3</f>
        <v>0</v>
      </c>
      <c r="JB73" s="13">
        <f>Inbound!JA9*Data!$B36/Data!$B38/Data!$B3</f>
        <v>0</v>
      </c>
      <c r="JC73" s="13">
        <f>Inbound!JB9*Data!$B36/Data!$B38/Data!$B3</f>
        <v>0.32400000000000001</v>
      </c>
      <c r="JD73" s="13">
        <f>Inbound!JC9*Data!$B36/Data!$B38/Data!$B3</f>
        <v>0.32400000000000001</v>
      </c>
      <c r="JE73" s="13">
        <f>Inbound!JD9*Data!$B36/Data!$B38/Data!$B3</f>
        <v>0.32400000000000001</v>
      </c>
      <c r="JF73" s="13">
        <f>Inbound!JE9*Data!$B36/Data!$B38/Data!$B3</f>
        <v>0.32400000000000001</v>
      </c>
      <c r="JG73" s="13">
        <f>Inbound!JF9*Data!$B36/Data!$B38/Data!$B3</f>
        <v>0.32400000000000001</v>
      </c>
      <c r="JH73" s="13">
        <f>Inbound!JG9*Data!$B36/Data!$B38/Data!$B3</f>
        <v>0</v>
      </c>
      <c r="JI73" s="13">
        <f>Inbound!JH9*Data!$B36/Data!$B38/Data!$B3</f>
        <v>0</v>
      </c>
      <c r="JJ73" s="13">
        <f>Inbound!JI9*Data!$B36/Data!$B38/Data!$B3</f>
        <v>0.75216666666666654</v>
      </c>
      <c r="JK73" s="13">
        <f>Inbound!JJ9*Data!$B36/Data!$B38/Data!$B3</f>
        <v>0.75216666666666654</v>
      </c>
      <c r="JL73" s="13">
        <f>Inbound!JK9*Data!$B36/Data!$B38/Data!$B3</f>
        <v>0.75216666666666654</v>
      </c>
      <c r="JM73" s="13">
        <f>Inbound!JL9*Data!$B36/Data!$B38/Data!$B3</f>
        <v>0.75216666666666654</v>
      </c>
      <c r="JN73" s="13">
        <f>Inbound!JM9*Data!$B36/Data!$B38/Data!$B3</f>
        <v>0.75216666666666654</v>
      </c>
      <c r="JO73" s="13">
        <f>Inbound!JN9*Data!$B36/Data!$B38/Data!$B3</f>
        <v>0</v>
      </c>
      <c r="JP73" s="13">
        <f>Inbound!JO9*Data!$B36/Data!$B38/Data!$B3</f>
        <v>0</v>
      </c>
      <c r="JQ73" s="13">
        <f>Inbound!JP9*Data!$B36/Data!$B38/Data!$B3</f>
        <v>0</v>
      </c>
      <c r="JR73" s="13">
        <f>Inbound!JQ9*Data!$B36/Data!$B38/Data!$B3</f>
        <v>0</v>
      </c>
      <c r="JS73" s="13">
        <f>Inbound!JR9*Data!$B36/Data!$B38/Data!$B3</f>
        <v>0</v>
      </c>
      <c r="JT73" s="13">
        <f>Inbound!JS9*Data!$B36/Data!$B38/Data!$B3</f>
        <v>0</v>
      </c>
      <c r="JU73" s="13">
        <f>Inbound!JT9*Data!$B36/Data!$B38/Data!$B3</f>
        <v>0</v>
      </c>
      <c r="JV73" s="13">
        <f>Inbound!JU9*Data!$B36/Data!$B38/Data!$B3</f>
        <v>0</v>
      </c>
      <c r="JW73" s="13">
        <f>Inbound!JV9*Data!$B36/Data!$B38/Data!$B3</f>
        <v>0</v>
      </c>
      <c r="JX73" s="13">
        <f>Inbound!JW9*Data!$B36/Data!$B38/Data!$B3</f>
        <v>0</v>
      </c>
      <c r="JY73" s="13">
        <f>Inbound!JX9*Data!$B36/Data!$B38/Data!$B3</f>
        <v>0</v>
      </c>
      <c r="JZ73" s="13">
        <f>Inbound!JY9*Data!$B36/Data!$B38/Data!$B3</f>
        <v>0</v>
      </c>
      <c r="KA73" s="13">
        <f>Inbound!JZ9*Data!$B36/Data!$B38/Data!$B3</f>
        <v>0</v>
      </c>
      <c r="KB73" s="13">
        <f>Inbound!KA9*Data!$B36/Data!$B38/Data!$B3</f>
        <v>0</v>
      </c>
      <c r="KC73" s="13">
        <f>Inbound!KB9*Data!$B36/Data!$B38/Data!$B3</f>
        <v>0</v>
      </c>
      <c r="KD73" s="13">
        <f>Inbound!KC9*Data!$B36/Data!$B38/Data!$B3</f>
        <v>0</v>
      </c>
      <c r="KE73" s="13">
        <f>Inbound!KD9*Data!$B36/Data!$B38/Data!$B3</f>
        <v>0</v>
      </c>
      <c r="KF73" s="13">
        <f>Inbound!KE9*Data!$B36/Data!$B38/Data!$B3</f>
        <v>0</v>
      </c>
      <c r="KG73" s="13">
        <f>Inbound!KF9*Data!$B36/Data!$B38/Data!$B3</f>
        <v>0</v>
      </c>
      <c r="KH73" s="13">
        <f>Inbound!KG9*Data!$B36/Data!$B38/Data!$B3</f>
        <v>0</v>
      </c>
      <c r="KI73" s="13">
        <f>Inbound!KH9*Data!$B36/Data!$B38/Data!$B3</f>
        <v>0</v>
      </c>
      <c r="KJ73" s="13">
        <f>Inbound!KI9*Data!$B36/Data!$B38/Data!$B3</f>
        <v>0</v>
      </c>
      <c r="KK73" s="13">
        <f>Inbound!KJ9*Data!$B36/Data!$B38/Data!$B3</f>
        <v>0</v>
      </c>
      <c r="KL73" s="13">
        <f>Inbound!KK9*Data!$B36/Data!$B38/Data!$B3</f>
        <v>0</v>
      </c>
      <c r="KM73" s="13">
        <f>Inbound!KL9*Data!$B36/Data!$B38/Data!$B3</f>
        <v>0</v>
      </c>
      <c r="KN73" s="13">
        <f>Inbound!KM9*Data!$B36/Data!$B38/Data!$B3</f>
        <v>0</v>
      </c>
      <c r="KO73" s="13">
        <f>Inbound!KN9*Data!$B36/Data!$B38/Data!$B3</f>
        <v>0</v>
      </c>
      <c r="KP73" s="13">
        <f>Inbound!KO9*Data!$B36/Data!$B38/Data!$B3</f>
        <v>0</v>
      </c>
      <c r="KQ73" s="13">
        <f>Inbound!KP9*Data!$B36/Data!$B38/Data!$B3</f>
        <v>0</v>
      </c>
      <c r="KR73" s="13">
        <f>Inbound!KQ9*Data!$B36/Data!$B38/Data!$B3</f>
        <v>0</v>
      </c>
      <c r="KS73" s="13">
        <f>Inbound!KR9*Data!$B36/Data!$B38/Data!$B3</f>
        <v>0</v>
      </c>
      <c r="KT73" s="13">
        <f>Inbound!KS9*Data!$B36/Data!$B38/Data!$B3</f>
        <v>0</v>
      </c>
      <c r="KU73" s="13">
        <f>Inbound!KT9*Data!$B36/Data!$B38/Data!$B3</f>
        <v>0</v>
      </c>
      <c r="KV73" s="13">
        <f>Inbound!KU9*Data!$B36/Data!$B38/Data!$B3</f>
        <v>0</v>
      </c>
      <c r="KW73" s="13">
        <f>Inbound!KV9*Data!$B36/Data!$B38/Data!$B3</f>
        <v>0</v>
      </c>
      <c r="KX73" s="13">
        <f>Inbound!KW9*Data!$B36/Data!$B38/Data!$B3</f>
        <v>0</v>
      </c>
      <c r="KY73" s="13">
        <f>Inbound!KX9*Data!$B36/Data!$B38/Data!$B3</f>
        <v>0</v>
      </c>
      <c r="KZ73" s="13">
        <f>Inbound!KY9*Data!$B36/Data!$B38/Data!$B3</f>
        <v>0</v>
      </c>
      <c r="LA73" s="13">
        <f>Inbound!KZ9*Data!$B36/Data!$B38/Data!$B3</f>
        <v>0</v>
      </c>
      <c r="LB73" s="13">
        <f>Inbound!LA9*Data!$B36/Data!$B38/Data!$B3</f>
        <v>0</v>
      </c>
      <c r="LC73" s="13">
        <f>Inbound!LB9*Data!$B36/Data!$B38/Data!$B3</f>
        <v>0</v>
      </c>
      <c r="LD73" s="13">
        <f>Inbound!LC9*Data!$B36/Data!$B38/Data!$B3</f>
        <v>0</v>
      </c>
      <c r="LE73" s="13">
        <f>Inbound!LD9*Data!$B36/Data!$B38/Data!$B3</f>
        <v>0</v>
      </c>
      <c r="LF73" s="13">
        <f>Inbound!LE9*Data!$B36/Data!$B38/Data!$B3</f>
        <v>0</v>
      </c>
      <c r="LG73" s="13">
        <f>Inbound!LF9*Data!$B36/Data!$B38/Data!$B3</f>
        <v>0</v>
      </c>
      <c r="LH73" s="13">
        <f>Inbound!LG9*Data!$B36/Data!$B38/Data!$B3</f>
        <v>0</v>
      </c>
      <c r="LI73" s="13">
        <f>Inbound!LH9*Data!$B36/Data!$B38/Data!$B3</f>
        <v>0</v>
      </c>
      <c r="LJ73" s="13">
        <f>Inbound!LI9*Data!$B36/Data!$B38/Data!$B3</f>
        <v>0</v>
      </c>
      <c r="LK73" s="13">
        <f>Inbound!LJ9*Data!$B36/Data!$B38/Data!$B3</f>
        <v>0</v>
      </c>
      <c r="LL73" s="13">
        <f>Inbound!LK9*Data!$B36/Data!$B38/Data!$B3</f>
        <v>0</v>
      </c>
      <c r="LM73" s="13">
        <f>Inbound!LL9*Data!$B36/Data!$B38/Data!$B3</f>
        <v>0</v>
      </c>
      <c r="LN73" s="13">
        <f>Inbound!LM9*Data!$B36/Data!$B38/Data!$B3</f>
        <v>0</v>
      </c>
      <c r="LO73" s="13">
        <f>Inbound!LN9*Data!$B36/Data!$B38/Data!$B3</f>
        <v>0</v>
      </c>
      <c r="LP73" s="13">
        <f>Inbound!LO9*Data!$B36/Data!$B38/Data!$B3</f>
        <v>0</v>
      </c>
      <c r="LQ73" s="13">
        <f>Inbound!LP9*Data!$B36/Data!$B38/Data!$B3</f>
        <v>0</v>
      </c>
      <c r="LR73" s="13">
        <f>Inbound!LQ9*Data!$B36/Data!$B38/Data!$B3</f>
        <v>0</v>
      </c>
      <c r="LS73" s="13">
        <f>Inbound!LR9*Data!$B36/Data!$B38/Data!$B3</f>
        <v>0</v>
      </c>
      <c r="LT73" s="13">
        <f>Inbound!LS9*Data!$B36/Data!$B38/Data!$B3</f>
        <v>0</v>
      </c>
      <c r="LU73" s="13">
        <f>Inbound!LT9*Data!$B36/Data!$B38/Data!$B3</f>
        <v>0</v>
      </c>
      <c r="LV73" s="13">
        <f>Inbound!LU9*Data!$B36/Data!$B38/Data!$B3</f>
        <v>0</v>
      </c>
      <c r="LW73" s="13">
        <f>Inbound!LV9*Data!$B36/Data!$B38/Data!$B3</f>
        <v>0</v>
      </c>
      <c r="LX73" s="13">
        <f>Inbound!LW9*Data!$B36/Data!$B38/Data!$B3</f>
        <v>0</v>
      </c>
      <c r="LY73" s="13">
        <f>Inbound!LX9*Data!$B36/Data!$B38/Data!$B3</f>
        <v>0</v>
      </c>
      <c r="LZ73" s="13">
        <f>Inbound!LY9*Data!$B36/Data!$B38/Data!$B3</f>
        <v>0</v>
      </c>
      <c r="MA73" s="13">
        <f>Inbound!LZ9*Data!$B36/Data!$B38/Data!$B3</f>
        <v>0</v>
      </c>
      <c r="MB73" s="13">
        <f>Inbound!MA9*Data!$B36/Data!$B38/Data!$B3</f>
        <v>0</v>
      </c>
      <c r="MC73" s="13">
        <f>Inbound!MB9*Data!$B36/Data!$B38/Data!$B3</f>
        <v>0</v>
      </c>
      <c r="MD73" s="13">
        <f>Inbound!MC9*Data!$B36/Data!$B38/Data!$B3</f>
        <v>0</v>
      </c>
      <c r="ME73" s="13">
        <f>Inbound!MD9*Data!$B36/Data!$B38/Data!$B3</f>
        <v>0</v>
      </c>
      <c r="MF73" s="13">
        <f>Inbound!ME9*Data!$B36/Data!$B38/Data!$B3</f>
        <v>0</v>
      </c>
      <c r="MG73" s="13">
        <f>Inbound!MF9*Data!$B36/Data!$B38/Data!$B3</f>
        <v>0</v>
      </c>
      <c r="MH73" s="13">
        <f>Inbound!MG9*Data!$B36/Data!$B38/Data!$B3</f>
        <v>0</v>
      </c>
      <c r="MI73" s="13">
        <f>Inbound!MH9*Data!$B36/Data!$B38/Data!$B3</f>
        <v>0</v>
      </c>
      <c r="MJ73" s="13">
        <f>Inbound!MI9*Data!$B36/Data!$B38/Data!$B3</f>
        <v>0</v>
      </c>
      <c r="MK73" s="13">
        <f>Inbound!MJ9*Data!$B36/Data!$B38/Data!$B3</f>
        <v>0</v>
      </c>
      <c r="ML73" s="13">
        <f>Inbound!MK9*Data!$B36/Data!$B38/Data!$B3</f>
        <v>0</v>
      </c>
      <c r="MM73" s="13">
        <f>Inbound!ML9*Data!$B36/Data!$B38/Data!$B3</f>
        <v>0</v>
      </c>
      <c r="MN73" s="13">
        <f>Inbound!MM9*Data!$B36/Data!$B38/Data!$B3</f>
        <v>0</v>
      </c>
      <c r="MO73" s="13">
        <f>Inbound!MN9*Data!$B36/Data!$B38/Data!$B3</f>
        <v>0</v>
      </c>
      <c r="MP73" s="13">
        <f>Inbound!MO9*Data!$B36/Data!$B38/Data!$B3</f>
        <v>0</v>
      </c>
      <c r="MQ73" s="13">
        <f>Inbound!MP9*Data!$B36/Data!$B38/Data!$B3</f>
        <v>0</v>
      </c>
      <c r="MR73" s="13">
        <f>Inbound!MQ9*Data!$B36/Data!$B38/Data!$B3</f>
        <v>0</v>
      </c>
      <c r="MS73" s="13">
        <f>Inbound!MR9*Data!$B36/Data!$B38/Data!$B3</f>
        <v>0</v>
      </c>
      <c r="MT73" s="13">
        <f>Inbound!MS9*Data!$B36/Data!$B38/Data!$B3</f>
        <v>0</v>
      </c>
      <c r="MU73" s="13">
        <f>Inbound!MT9*Data!$B36/Data!$B38/Data!$B3</f>
        <v>0</v>
      </c>
      <c r="MV73" s="13">
        <f>Inbound!MU9*Data!$B36/Data!$B38/Data!$B3</f>
        <v>0</v>
      </c>
      <c r="MW73" s="13">
        <f>Inbound!MV9*Data!$B36/Data!$B38/Data!$B3</f>
        <v>0</v>
      </c>
      <c r="MX73" s="13">
        <f>Inbound!MW9*Data!$B36/Data!$B38/Data!$B3</f>
        <v>0</v>
      </c>
      <c r="MY73" s="13">
        <f>Inbound!MX9*Data!$B36/Data!$B38/Data!$B3</f>
        <v>0</v>
      </c>
      <c r="MZ73" s="13">
        <f>Inbound!MY9*Data!$B36/Data!$B38/Data!$B3</f>
        <v>0</v>
      </c>
      <c r="NA73" s="13">
        <f>Inbound!MZ9*Data!$B36/Data!$B38/Data!$B3</f>
        <v>0</v>
      </c>
      <c r="NB73" s="13">
        <f>Inbound!NA9*Data!$B36/Data!$B38/Data!$B3</f>
        <v>0</v>
      </c>
    </row>
    <row r="74" spans="2:366" ht="15">
      <c r="B74" s="174" t="s">
        <v>101</v>
      </c>
      <c r="C74" s="8">
        <v>0.25</v>
      </c>
      <c r="D74" s="8">
        <v>0.25</v>
      </c>
      <c r="E74" s="8">
        <v>0.25</v>
      </c>
      <c r="F74" s="8">
        <v>0.25</v>
      </c>
      <c r="G74" s="8">
        <v>0.25</v>
      </c>
      <c r="H74" s="8">
        <v>0.25</v>
      </c>
      <c r="I74" s="8">
        <v>0.25</v>
      </c>
      <c r="J74" s="8">
        <v>0.25</v>
      </c>
      <c r="K74" s="8">
        <v>0.25</v>
      </c>
      <c r="L74" s="8">
        <v>0.25</v>
      </c>
      <c r="M74" s="8">
        <v>0.25</v>
      </c>
      <c r="N74" s="8">
        <v>0.25</v>
      </c>
      <c r="O74" s="8">
        <v>0.25</v>
      </c>
      <c r="P74" s="8">
        <v>0.25</v>
      </c>
      <c r="Q74" s="8">
        <v>0.25</v>
      </c>
      <c r="R74" s="8">
        <v>0.25</v>
      </c>
      <c r="S74" s="8">
        <v>0.25</v>
      </c>
      <c r="T74" s="8">
        <v>0.25</v>
      </c>
      <c r="U74" s="8">
        <v>0.25</v>
      </c>
      <c r="V74" s="8">
        <v>0.25</v>
      </c>
      <c r="W74" s="8">
        <v>0.25</v>
      </c>
      <c r="X74" s="8">
        <v>0.25</v>
      </c>
      <c r="Y74" s="8">
        <v>0.25</v>
      </c>
      <c r="Z74" s="8">
        <v>0.25</v>
      </c>
      <c r="AA74" s="8">
        <v>0.25</v>
      </c>
      <c r="AB74" s="8">
        <v>0.25</v>
      </c>
      <c r="AC74" s="8">
        <v>0.25</v>
      </c>
      <c r="AD74" s="8">
        <v>0.25</v>
      </c>
      <c r="AE74" s="8">
        <v>0.25</v>
      </c>
      <c r="AF74" s="8">
        <v>0.25</v>
      </c>
      <c r="AG74" s="8">
        <v>0.25</v>
      </c>
      <c r="AH74" s="8">
        <v>0.25</v>
      </c>
      <c r="AI74" s="8">
        <v>0.25</v>
      </c>
      <c r="AJ74" s="8">
        <v>0.25</v>
      </c>
      <c r="AK74" s="8">
        <v>0.25</v>
      </c>
      <c r="AL74" s="8">
        <v>0.25</v>
      </c>
      <c r="AM74" s="8">
        <v>0.25</v>
      </c>
      <c r="AN74" s="8">
        <v>0.25</v>
      </c>
      <c r="AO74" s="8">
        <v>0.25</v>
      </c>
      <c r="AP74" s="8">
        <v>0.25</v>
      </c>
      <c r="AQ74" s="8">
        <v>0.25</v>
      </c>
      <c r="AR74" s="8">
        <v>0.25</v>
      </c>
      <c r="AS74" s="8">
        <v>0.25</v>
      </c>
      <c r="AT74" s="8">
        <v>0.25</v>
      </c>
      <c r="AU74" s="8">
        <v>0.25</v>
      </c>
      <c r="AV74" s="8">
        <v>0.25</v>
      </c>
      <c r="AW74" s="8">
        <v>0.25</v>
      </c>
      <c r="AX74" s="8">
        <v>0.25</v>
      </c>
      <c r="AY74" s="8">
        <v>0.25</v>
      </c>
      <c r="AZ74" s="8">
        <v>0.25</v>
      </c>
      <c r="BA74" s="8">
        <v>0.25</v>
      </c>
      <c r="BB74" s="8">
        <v>0.25</v>
      </c>
      <c r="BC74" s="8">
        <v>0.25</v>
      </c>
      <c r="BD74" s="8">
        <v>0.25</v>
      </c>
      <c r="BE74" s="8">
        <v>0.25</v>
      </c>
      <c r="BF74" s="8">
        <v>0.25</v>
      </c>
      <c r="BG74" s="8">
        <v>0.25</v>
      </c>
      <c r="BH74" s="8">
        <v>0.25</v>
      </c>
      <c r="BI74" s="8">
        <v>0.25</v>
      </c>
      <c r="BJ74" s="8">
        <v>0.25</v>
      </c>
      <c r="BK74" s="8">
        <v>0.25</v>
      </c>
      <c r="BL74" s="8">
        <v>0.25</v>
      </c>
      <c r="BM74" s="8">
        <v>0.25</v>
      </c>
      <c r="BN74" s="8">
        <v>0.25</v>
      </c>
      <c r="BO74" s="8">
        <v>0.25</v>
      </c>
      <c r="BP74" s="8">
        <v>0.25</v>
      </c>
      <c r="BQ74" s="8">
        <v>0.25</v>
      </c>
      <c r="BR74" s="8">
        <v>0.25</v>
      </c>
      <c r="BS74" s="8">
        <v>0.25</v>
      </c>
      <c r="BT74" s="8">
        <v>0.25</v>
      </c>
      <c r="BU74" s="8">
        <v>0.25</v>
      </c>
      <c r="BV74" s="8">
        <v>0.25</v>
      </c>
      <c r="BW74" s="8">
        <v>0.25</v>
      </c>
      <c r="BX74" s="8">
        <v>0.25</v>
      </c>
      <c r="BY74" s="8">
        <v>0.25</v>
      </c>
      <c r="BZ74" s="8">
        <v>0.25</v>
      </c>
      <c r="CA74" s="8">
        <v>0.25</v>
      </c>
      <c r="CB74" s="8">
        <v>0.25</v>
      </c>
      <c r="CC74" s="8">
        <v>0.25</v>
      </c>
      <c r="CD74" s="8">
        <v>0.25</v>
      </c>
      <c r="CE74" s="8">
        <v>0.25</v>
      </c>
      <c r="CF74" s="8">
        <v>0.25</v>
      </c>
      <c r="CG74" s="8">
        <v>0.25</v>
      </c>
      <c r="CH74" s="8">
        <v>0.25</v>
      </c>
      <c r="CI74" s="8">
        <v>0.25</v>
      </c>
      <c r="CJ74" s="8">
        <v>0.25</v>
      </c>
      <c r="CK74" s="8">
        <v>0.25</v>
      </c>
      <c r="CL74" s="8">
        <v>0.25</v>
      </c>
      <c r="CM74" s="8">
        <v>0.25</v>
      </c>
      <c r="CN74" s="8">
        <v>0.25</v>
      </c>
      <c r="CO74" s="8">
        <v>0.25</v>
      </c>
      <c r="CP74" s="8">
        <v>0.25</v>
      </c>
      <c r="CQ74" s="8">
        <v>0.25</v>
      </c>
      <c r="CR74" s="8">
        <v>0.25</v>
      </c>
      <c r="CS74" s="8">
        <v>0.25</v>
      </c>
      <c r="CT74" s="8">
        <v>0.25</v>
      </c>
      <c r="CU74" s="8">
        <v>0.25</v>
      </c>
      <c r="CV74" s="8">
        <v>0.25</v>
      </c>
      <c r="CW74" s="8">
        <v>0.25</v>
      </c>
      <c r="CX74" s="8">
        <v>0.25</v>
      </c>
      <c r="CY74" s="8">
        <v>0.25</v>
      </c>
      <c r="CZ74" s="8">
        <v>0.25</v>
      </c>
      <c r="DA74" s="8">
        <v>0.25</v>
      </c>
      <c r="DB74" s="8">
        <v>0.25</v>
      </c>
      <c r="DC74" s="8">
        <v>0.25</v>
      </c>
      <c r="DD74" s="8">
        <v>0.25</v>
      </c>
      <c r="DE74" s="8">
        <v>0.25</v>
      </c>
      <c r="DF74" s="8">
        <v>0.25</v>
      </c>
      <c r="DG74" s="8">
        <v>0.25</v>
      </c>
      <c r="DH74" s="8">
        <v>0.25</v>
      </c>
      <c r="DI74" s="8">
        <v>0.25</v>
      </c>
      <c r="DJ74" s="8">
        <v>0.25</v>
      </c>
      <c r="DK74" s="8">
        <v>0.25</v>
      </c>
      <c r="DL74" s="8">
        <v>0.25</v>
      </c>
      <c r="DM74" s="8">
        <v>0.25</v>
      </c>
      <c r="DN74" s="8">
        <v>0.25</v>
      </c>
      <c r="DO74" s="8">
        <v>0.25</v>
      </c>
      <c r="DP74" s="8">
        <v>0.25</v>
      </c>
      <c r="DQ74" s="8">
        <v>0.25</v>
      </c>
      <c r="DR74" s="8">
        <v>0.25</v>
      </c>
      <c r="DS74" s="8">
        <v>0.25</v>
      </c>
      <c r="DT74" s="8">
        <v>0.25</v>
      </c>
      <c r="DU74" s="8">
        <v>0.25</v>
      </c>
      <c r="DV74" s="8">
        <v>0.25</v>
      </c>
      <c r="DW74" s="8">
        <v>0.25</v>
      </c>
      <c r="DX74" s="8">
        <v>0.25</v>
      </c>
      <c r="DY74" s="8">
        <v>0.25</v>
      </c>
      <c r="DZ74" s="8">
        <v>0.25</v>
      </c>
      <c r="EA74" s="8">
        <v>0.25</v>
      </c>
      <c r="EB74" s="8">
        <v>0.25</v>
      </c>
      <c r="EC74" s="8">
        <v>0.25</v>
      </c>
      <c r="ED74" s="8">
        <v>0.25</v>
      </c>
      <c r="EE74" s="8">
        <v>0.25</v>
      </c>
      <c r="EF74" s="8">
        <v>0.25</v>
      </c>
      <c r="EG74" s="8">
        <v>0.25</v>
      </c>
      <c r="EH74" s="8">
        <v>0.25</v>
      </c>
      <c r="EI74" s="8">
        <v>0.25</v>
      </c>
      <c r="EJ74" s="8">
        <v>0.25</v>
      </c>
      <c r="EK74" s="8">
        <v>0.25</v>
      </c>
      <c r="EL74" s="8">
        <v>0.25</v>
      </c>
      <c r="EM74" s="8">
        <v>0.25</v>
      </c>
      <c r="EN74" s="8">
        <v>0.25</v>
      </c>
      <c r="EO74" s="8">
        <v>0.25</v>
      </c>
      <c r="EP74" s="8">
        <v>0.25</v>
      </c>
      <c r="EQ74" s="8">
        <v>0.25</v>
      </c>
      <c r="ER74" s="8">
        <v>0.25</v>
      </c>
      <c r="ES74" s="8">
        <v>0.25</v>
      </c>
      <c r="ET74" s="8">
        <v>0.25</v>
      </c>
      <c r="EU74" s="8">
        <v>0.25</v>
      </c>
      <c r="EV74" s="8">
        <v>0.25</v>
      </c>
      <c r="EW74" s="8">
        <v>0.25</v>
      </c>
      <c r="EX74" s="8">
        <v>0.25</v>
      </c>
      <c r="EY74" s="8">
        <v>0.25</v>
      </c>
      <c r="EZ74" s="8">
        <v>0.25</v>
      </c>
      <c r="FA74" s="8">
        <v>0.25</v>
      </c>
      <c r="FB74" s="913">
        <v>0.25</v>
      </c>
      <c r="FC74" s="8">
        <v>0.25</v>
      </c>
      <c r="FD74" s="8">
        <v>0.25</v>
      </c>
      <c r="FE74" s="8">
        <v>0.25</v>
      </c>
      <c r="FF74" s="8">
        <v>0.25</v>
      </c>
      <c r="FG74" s="8">
        <v>0.25</v>
      </c>
      <c r="FH74" s="8">
        <v>0.25</v>
      </c>
      <c r="FI74" s="8">
        <v>0.25</v>
      </c>
      <c r="FJ74" s="8">
        <v>0.25</v>
      </c>
      <c r="FK74" s="8">
        <v>0.25</v>
      </c>
      <c r="FL74" s="8">
        <v>0.25</v>
      </c>
      <c r="FM74" s="8">
        <v>0.25</v>
      </c>
      <c r="FN74" s="8">
        <v>0.25</v>
      </c>
      <c r="FO74" s="8">
        <v>0.25</v>
      </c>
      <c r="FP74" s="8">
        <v>0.25</v>
      </c>
      <c r="FQ74" s="8">
        <v>0.25</v>
      </c>
      <c r="FR74" s="8">
        <v>0.25</v>
      </c>
      <c r="FS74" s="8">
        <v>0.25</v>
      </c>
      <c r="FT74" s="8">
        <v>0.25</v>
      </c>
      <c r="FU74" s="8">
        <v>0.25</v>
      </c>
      <c r="FV74" s="8">
        <v>0.25</v>
      </c>
      <c r="FW74" s="8">
        <v>0.25</v>
      </c>
      <c r="FX74" s="8">
        <v>0.25</v>
      </c>
      <c r="FY74" s="8">
        <v>0.25</v>
      </c>
      <c r="FZ74" s="8">
        <v>0.25</v>
      </c>
      <c r="GA74" s="8">
        <v>0.25</v>
      </c>
      <c r="GB74" s="8">
        <v>0.25</v>
      </c>
      <c r="GC74" s="8">
        <v>0.25</v>
      </c>
      <c r="GD74" s="8">
        <v>0.25</v>
      </c>
      <c r="GE74" s="8">
        <v>0.25</v>
      </c>
      <c r="GF74" s="8">
        <v>0.25</v>
      </c>
      <c r="GG74" s="8">
        <v>0.25</v>
      </c>
      <c r="GH74" s="8">
        <v>0.25</v>
      </c>
      <c r="GI74" s="8">
        <v>0.25</v>
      </c>
      <c r="GJ74" s="8">
        <v>0.25</v>
      </c>
      <c r="GK74" s="8">
        <v>0.25</v>
      </c>
      <c r="GL74" s="8">
        <v>0.25</v>
      </c>
      <c r="GM74" s="8">
        <v>0.25</v>
      </c>
      <c r="GN74" s="8">
        <v>0.25</v>
      </c>
      <c r="GO74" s="8">
        <v>0.25</v>
      </c>
      <c r="GP74" s="8">
        <v>0.25</v>
      </c>
      <c r="GQ74" s="8">
        <v>0.25</v>
      </c>
      <c r="GR74" s="8">
        <v>0.25</v>
      </c>
      <c r="GS74" s="8">
        <v>0.25</v>
      </c>
      <c r="GT74" s="8">
        <v>0.25</v>
      </c>
      <c r="GU74" s="8">
        <v>0.25</v>
      </c>
      <c r="GV74" s="8">
        <v>0.25</v>
      </c>
      <c r="GW74" s="8">
        <v>0.25</v>
      </c>
      <c r="GX74" s="8">
        <v>0.25</v>
      </c>
      <c r="GY74" s="8">
        <v>0.25</v>
      </c>
      <c r="GZ74" s="8">
        <v>0.25</v>
      </c>
      <c r="HA74" s="8">
        <v>0.25</v>
      </c>
      <c r="HB74" s="8">
        <v>0.25</v>
      </c>
      <c r="HC74" s="8">
        <v>0.25</v>
      </c>
      <c r="HD74" s="8">
        <v>0.25</v>
      </c>
      <c r="HE74" s="8">
        <v>0.25</v>
      </c>
      <c r="HF74" s="8">
        <v>0.25</v>
      </c>
      <c r="HG74" s="8">
        <v>0.25</v>
      </c>
      <c r="HH74" s="8">
        <v>0.25</v>
      </c>
      <c r="HI74" s="8">
        <v>0.25</v>
      </c>
      <c r="HJ74" s="8">
        <v>0.25</v>
      </c>
      <c r="HK74" s="8">
        <v>0.25</v>
      </c>
      <c r="HL74" s="8">
        <v>0.25</v>
      </c>
      <c r="HM74" s="8">
        <v>0.25</v>
      </c>
      <c r="HN74" s="8">
        <v>0.25</v>
      </c>
      <c r="HO74" s="8">
        <v>0.25</v>
      </c>
      <c r="HP74" s="8">
        <v>0.25</v>
      </c>
      <c r="HQ74" s="8">
        <v>0.25</v>
      </c>
      <c r="HR74" s="8">
        <v>0.25</v>
      </c>
      <c r="HS74" s="8">
        <v>0.25</v>
      </c>
      <c r="HT74" s="8">
        <v>0.25</v>
      </c>
      <c r="HU74" s="8">
        <v>0.25</v>
      </c>
      <c r="HV74" s="8">
        <v>0.25</v>
      </c>
      <c r="HW74" s="8">
        <v>0.25</v>
      </c>
      <c r="HX74" s="8">
        <v>0.25</v>
      </c>
      <c r="HY74" s="8">
        <v>0.25</v>
      </c>
      <c r="HZ74" s="8">
        <v>0.25</v>
      </c>
      <c r="IA74" s="8">
        <v>0.25</v>
      </c>
      <c r="IB74" s="8">
        <v>0.25</v>
      </c>
      <c r="IC74" s="8">
        <v>0.25</v>
      </c>
      <c r="ID74" s="8">
        <v>0.25</v>
      </c>
      <c r="IE74" s="8">
        <v>0.25</v>
      </c>
      <c r="IF74" s="8">
        <v>0.25</v>
      </c>
      <c r="IG74" s="8">
        <v>0.25</v>
      </c>
      <c r="IH74" s="8">
        <v>0.25</v>
      </c>
      <c r="II74" s="8">
        <v>0.25</v>
      </c>
      <c r="IJ74" s="8">
        <v>0.25</v>
      </c>
      <c r="IK74" s="8">
        <v>0.25</v>
      </c>
      <c r="IL74" s="8">
        <v>0.25</v>
      </c>
      <c r="IM74" s="8">
        <v>0.25</v>
      </c>
      <c r="IN74" s="8">
        <v>0.25</v>
      </c>
      <c r="IO74" s="8">
        <v>0.25</v>
      </c>
      <c r="IP74" s="8">
        <v>0.25</v>
      </c>
      <c r="IQ74" s="8">
        <v>0.25</v>
      </c>
      <c r="IR74" s="8">
        <v>0.25</v>
      </c>
      <c r="IS74" s="8">
        <v>0.25</v>
      </c>
      <c r="IT74" s="8">
        <v>0.25</v>
      </c>
      <c r="IU74" s="8">
        <v>0.25</v>
      </c>
      <c r="IV74" s="8">
        <v>0.25</v>
      </c>
      <c r="IW74" s="8">
        <v>0.25</v>
      </c>
      <c r="IX74" s="8">
        <v>0.25</v>
      </c>
      <c r="IY74" s="8">
        <v>0.25</v>
      </c>
      <c r="IZ74" s="8">
        <v>0.25</v>
      </c>
      <c r="JA74" s="8">
        <v>0.25</v>
      </c>
      <c r="JB74" s="8">
        <v>0.25</v>
      </c>
      <c r="JC74" s="8">
        <v>0.25</v>
      </c>
      <c r="JD74" s="8">
        <v>0.25</v>
      </c>
      <c r="JE74" s="8">
        <v>0.25</v>
      </c>
      <c r="JF74" s="8">
        <v>0.25</v>
      </c>
      <c r="JG74" s="8">
        <v>0.25</v>
      </c>
      <c r="JH74" s="8">
        <v>0.25</v>
      </c>
      <c r="JI74" s="8">
        <v>0.25</v>
      </c>
      <c r="JJ74" s="8">
        <v>0.25</v>
      </c>
      <c r="JK74" s="8">
        <v>0.25</v>
      </c>
      <c r="JL74" s="8">
        <v>0.25</v>
      </c>
      <c r="JM74" s="8">
        <v>0.25</v>
      </c>
      <c r="JN74" s="8">
        <v>0.25</v>
      </c>
      <c r="JO74" s="8">
        <v>0.25</v>
      </c>
      <c r="JP74" s="8">
        <v>0.25</v>
      </c>
      <c r="JQ74" s="8">
        <v>0.25</v>
      </c>
      <c r="JR74" s="8">
        <v>0.25</v>
      </c>
      <c r="JS74" s="8">
        <v>0.25</v>
      </c>
      <c r="JT74" s="8">
        <v>0.25</v>
      </c>
      <c r="JU74" s="8">
        <v>0.25</v>
      </c>
      <c r="JV74" s="8">
        <v>0.25</v>
      </c>
      <c r="JW74" s="8">
        <v>0.25</v>
      </c>
      <c r="JX74" s="8">
        <v>0.25</v>
      </c>
      <c r="JY74" s="8">
        <v>0.25</v>
      </c>
      <c r="JZ74" s="8">
        <v>0.25</v>
      </c>
      <c r="KA74" s="8">
        <v>0.25</v>
      </c>
      <c r="KB74" s="8">
        <v>0.25</v>
      </c>
      <c r="KC74" s="8">
        <v>0.25</v>
      </c>
      <c r="KD74" s="8">
        <v>0.25</v>
      </c>
      <c r="KE74" s="8">
        <v>0.25</v>
      </c>
      <c r="KF74" s="8">
        <v>0.25</v>
      </c>
      <c r="KG74" s="8">
        <v>0.25</v>
      </c>
      <c r="KH74" s="8">
        <v>0.25</v>
      </c>
      <c r="KI74" s="8">
        <v>0.25</v>
      </c>
      <c r="KJ74" s="8">
        <v>0.25</v>
      </c>
      <c r="KK74" s="8">
        <v>0.25</v>
      </c>
      <c r="KL74" s="8">
        <v>0.25</v>
      </c>
      <c r="KM74" s="8">
        <v>0.25</v>
      </c>
      <c r="KN74" s="8">
        <v>0.25</v>
      </c>
      <c r="KO74" s="8">
        <v>0.25</v>
      </c>
      <c r="KP74" s="8">
        <v>0.25</v>
      </c>
      <c r="KQ74" s="8">
        <v>0.25</v>
      </c>
      <c r="KR74" s="8">
        <v>0.25</v>
      </c>
      <c r="KS74" s="8">
        <v>0.25</v>
      </c>
      <c r="KT74" s="8">
        <v>0.25</v>
      </c>
      <c r="KU74" s="8">
        <v>0.25</v>
      </c>
      <c r="KV74" s="8">
        <v>0.25</v>
      </c>
      <c r="KW74" s="8">
        <v>0.25</v>
      </c>
      <c r="KX74" s="8">
        <v>0.25</v>
      </c>
      <c r="KY74" s="8">
        <v>0.25</v>
      </c>
      <c r="KZ74" s="8">
        <v>0.25</v>
      </c>
      <c r="LA74" s="8">
        <v>0.25</v>
      </c>
      <c r="LB74" s="8">
        <v>0.25</v>
      </c>
      <c r="LC74" s="8">
        <v>0.25</v>
      </c>
      <c r="LD74" s="8">
        <v>0.25</v>
      </c>
      <c r="LE74" s="8">
        <v>0.25</v>
      </c>
      <c r="LF74" s="8">
        <v>0.25</v>
      </c>
      <c r="LG74" s="8">
        <v>0.25</v>
      </c>
      <c r="LH74" s="8">
        <v>0.25</v>
      </c>
      <c r="LI74" s="8">
        <v>0.25</v>
      </c>
      <c r="LJ74" s="8">
        <v>0.25</v>
      </c>
      <c r="LK74" s="8">
        <v>0.25</v>
      </c>
      <c r="LL74" s="8">
        <v>0.25</v>
      </c>
      <c r="LM74" s="8">
        <v>0.25</v>
      </c>
      <c r="LN74" s="8">
        <v>0.25</v>
      </c>
      <c r="LO74" s="8">
        <v>0.25</v>
      </c>
      <c r="LP74" s="8">
        <v>0.25</v>
      </c>
      <c r="LQ74" s="8">
        <v>0.25</v>
      </c>
      <c r="LR74" s="8">
        <v>0.25</v>
      </c>
      <c r="LS74" s="8">
        <v>0.25</v>
      </c>
      <c r="LT74" s="8">
        <v>0.25</v>
      </c>
      <c r="LU74" s="8">
        <v>0.25</v>
      </c>
      <c r="LV74" s="8">
        <v>0.25</v>
      </c>
      <c r="LW74" s="8">
        <v>0.25</v>
      </c>
      <c r="LX74" s="8">
        <v>0.25</v>
      </c>
      <c r="LY74" s="8">
        <v>0.25</v>
      </c>
      <c r="LZ74" s="8">
        <v>0.25</v>
      </c>
      <c r="MA74" s="8">
        <v>0.25</v>
      </c>
      <c r="MB74" s="8">
        <v>0.25</v>
      </c>
      <c r="MC74" s="8">
        <v>0.25</v>
      </c>
      <c r="MD74" s="8">
        <v>0.25</v>
      </c>
      <c r="ME74" s="8">
        <v>0.25</v>
      </c>
      <c r="MF74" s="8">
        <v>0.25</v>
      </c>
      <c r="MG74" s="8">
        <v>0.25</v>
      </c>
      <c r="MH74" s="8">
        <v>0.25</v>
      </c>
      <c r="MI74" s="8">
        <v>0.25</v>
      </c>
      <c r="MJ74" s="8">
        <v>0.25</v>
      </c>
      <c r="MK74" s="8">
        <v>0.25</v>
      </c>
      <c r="ML74" s="8">
        <v>0.25</v>
      </c>
      <c r="MM74" s="8">
        <v>0.25</v>
      </c>
      <c r="MN74" s="8">
        <v>0.25</v>
      </c>
      <c r="MO74" s="8">
        <v>0.25</v>
      </c>
      <c r="MP74" s="8">
        <v>0.25</v>
      </c>
      <c r="MQ74" s="8">
        <v>0.25</v>
      </c>
      <c r="MR74" s="8">
        <v>0.25</v>
      </c>
      <c r="MS74" s="8">
        <v>0.25</v>
      </c>
      <c r="MT74" s="8">
        <v>0.25</v>
      </c>
      <c r="MU74" s="8">
        <v>0.25</v>
      </c>
      <c r="MV74" s="8">
        <v>0.25</v>
      </c>
      <c r="MW74" s="8">
        <v>0.25</v>
      </c>
      <c r="MX74" s="8">
        <v>0.25</v>
      </c>
      <c r="MY74" s="8">
        <v>0.25</v>
      </c>
      <c r="MZ74" s="8">
        <v>0.25</v>
      </c>
      <c r="NA74" s="8">
        <v>0.25</v>
      </c>
      <c r="NB74" s="8">
        <v>0.25</v>
      </c>
    </row>
    <row r="75" spans="2:366" ht="15">
      <c r="B75" s="174" t="s">
        <v>102</v>
      </c>
      <c r="C75" s="8">
        <v>0</v>
      </c>
      <c r="D75" s="8">
        <v>0</v>
      </c>
      <c r="E75" s="8">
        <v>0</v>
      </c>
      <c r="F75" s="8">
        <v>0</v>
      </c>
      <c r="G75" s="8">
        <v>0</v>
      </c>
      <c r="H75" s="8">
        <v>0</v>
      </c>
      <c r="I75" s="8">
        <v>0</v>
      </c>
      <c r="J75" s="8">
        <v>0</v>
      </c>
      <c r="K75" s="8">
        <v>0</v>
      </c>
      <c r="L75" s="8">
        <v>0</v>
      </c>
      <c r="M75" s="8">
        <v>0</v>
      </c>
      <c r="N75" s="8">
        <v>0</v>
      </c>
      <c r="O75" s="8">
        <v>0</v>
      </c>
      <c r="P75" s="8">
        <v>0</v>
      </c>
      <c r="Q75" s="8">
        <v>0</v>
      </c>
      <c r="R75" s="8">
        <v>0</v>
      </c>
      <c r="S75" s="8">
        <v>0</v>
      </c>
      <c r="T75" s="8">
        <v>0</v>
      </c>
      <c r="U75" s="8">
        <v>0</v>
      </c>
      <c r="V75" s="8">
        <v>0</v>
      </c>
      <c r="W75" s="8">
        <v>0</v>
      </c>
      <c r="X75" s="8">
        <v>0</v>
      </c>
      <c r="Y75" s="8">
        <v>0</v>
      </c>
      <c r="Z75" s="8">
        <v>0</v>
      </c>
      <c r="AA75" s="8">
        <v>0</v>
      </c>
      <c r="AB75" s="8">
        <v>0</v>
      </c>
      <c r="AC75" s="8">
        <v>0</v>
      </c>
      <c r="AD75" s="8">
        <v>0</v>
      </c>
      <c r="AE75" s="8">
        <v>0</v>
      </c>
      <c r="AF75" s="8">
        <v>0</v>
      </c>
      <c r="AG75" s="8">
        <v>0</v>
      </c>
      <c r="AH75" s="8">
        <v>0</v>
      </c>
      <c r="AI75" s="8">
        <v>0</v>
      </c>
      <c r="AJ75" s="8">
        <v>0</v>
      </c>
      <c r="AK75" s="8">
        <v>0</v>
      </c>
      <c r="AL75" s="8">
        <v>0</v>
      </c>
      <c r="AM75" s="8">
        <v>0</v>
      </c>
      <c r="AN75" s="8">
        <v>0</v>
      </c>
      <c r="AO75" s="8">
        <v>0</v>
      </c>
      <c r="AP75" s="8">
        <v>0</v>
      </c>
      <c r="AQ75" s="8">
        <v>0</v>
      </c>
      <c r="AR75" s="8">
        <v>0</v>
      </c>
      <c r="AS75" s="8">
        <v>0</v>
      </c>
      <c r="AT75" s="8">
        <v>0</v>
      </c>
      <c r="AU75" s="8">
        <v>0</v>
      </c>
      <c r="AV75" s="8">
        <v>0</v>
      </c>
      <c r="AW75" s="8">
        <v>0</v>
      </c>
      <c r="AX75" s="8">
        <v>0</v>
      </c>
      <c r="AY75" s="8">
        <v>0</v>
      </c>
      <c r="AZ75" s="8">
        <v>0</v>
      </c>
      <c r="BA75" s="8">
        <v>0</v>
      </c>
      <c r="BB75" s="8">
        <v>0</v>
      </c>
      <c r="BC75" s="8">
        <v>0</v>
      </c>
      <c r="BD75" s="8">
        <v>0</v>
      </c>
      <c r="BE75" s="8">
        <v>0</v>
      </c>
      <c r="BF75" s="8">
        <v>0</v>
      </c>
      <c r="BG75" s="8">
        <v>0</v>
      </c>
      <c r="BH75" s="8">
        <v>0</v>
      </c>
      <c r="BI75" s="8">
        <v>0</v>
      </c>
      <c r="BJ75" s="8">
        <v>0</v>
      </c>
      <c r="BK75" s="8">
        <v>0</v>
      </c>
      <c r="BL75" s="8">
        <v>0</v>
      </c>
      <c r="BM75" s="8">
        <v>0</v>
      </c>
      <c r="BN75" s="8">
        <v>0</v>
      </c>
      <c r="BO75" s="8">
        <v>0</v>
      </c>
      <c r="BP75" s="8">
        <v>0</v>
      </c>
      <c r="BQ75" s="8">
        <v>0</v>
      </c>
      <c r="BR75" s="8">
        <v>0</v>
      </c>
      <c r="BS75" s="8">
        <v>0</v>
      </c>
      <c r="BT75" s="8">
        <v>0</v>
      </c>
      <c r="BU75" s="8">
        <v>0</v>
      </c>
      <c r="BV75" s="8">
        <v>0</v>
      </c>
      <c r="BW75" s="8">
        <v>0</v>
      </c>
      <c r="BX75" s="8">
        <v>0</v>
      </c>
      <c r="BY75" s="8">
        <v>0</v>
      </c>
      <c r="BZ75" s="8">
        <v>0</v>
      </c>
      <c r="CA75" s="8">
        <v>0</v>
      </c>
      <c r="CB75" s="8">
        <v>0</v>
      </c>
      <c r="CC75" s="8">
        <v>0</v>
      </c>
      <c r="CD75" s="8">
        <v>0</v>
      </c>
      <c r="CE75" s="8">
        <v>0</v>
      </c>
      <c r="CF75" s="8">
        <v>0</v>
      </c>
      <c r="CG75" s="8">
        <v>0</v>
      </c>
      <c r="CH75" s="8">
        <v>0</v>
      </c>
      <c r="CI75" s="8">
        <v>0</v>
      </c>
      <c r="CJ75" s="8">
        <v>0</v>
      </c>
      <c r="CK75" s="8">
        <v>0</v>
      </c>
      <c r="CL75" s="8">
        <v>0</v>
      </c>
      <c r="CM75" s="8">
        <v>0</v>
      </c>
      <c r="CN75" s="8">
        <v>0</v>
      </c>
      <c r="CO75" s="8">
        <v>0</v>
      </c>
      <c r="CP75" s="8">
        <v>0</v>
      </c>
      <c r="CQ75" s="8">
        <v>0</v>
      </c>
      <c r="CR75" s="8">
        <v>0</v>
      </c>
      <c r="CS75" s="8">
        <v>0</v>
      </c>
      <c r="CT75" s="8">
        <v>0</v>
      </c>
      <c r="CU75" s="8">
        <v>0</v>
      </c>
      <c r="CV75" s="8">
        <v>0</v>
      </c>
      <c r="CW75" s="8">
        <v>0</v>
      </c>
      <c r="CX75" s="8">
        <v>0</v>
      </c>
      <c r="CY75" s="8">
        <v>0</v>
      </c>
      <c r="CZ75" s="8">
        <v>0</v>
      </c>
      <c r="DA75" s="8">
        <v>0</v>
      </c>
      <c r="DB75" s="8">
        <v>0</v>
      </c>
      <c r="DC75" s="8">
        <v>0</v>
      </c>
      <c r="DD75" s="8">
        <v>0</v>
      </c>
      <c r="DE75" s="8">
        <v>0</v>
      </c>
      <c r="DF75" s="8">
        <v>0</v>
      </c>
      <c r="DG75" s="8">
        <v>0</v>
      </c>
      <c r="DH75" s="8">
        <v>0</v>
      </c>
      <c r="DI75" s="8">
        <v>0</v>
      </c>
      <c r="DJ75" s="8">
        <v>0</v>
      </c>
      <c r="DK75" s="8">
        <v>0</v>
      </c>
      <c r="DL75" s="8">
        <v>0</v>
      </c>
      <c r="DM75" s="8">
        <v>0</v>
      </c>
      <c r="DN75" s="8">
        <v>0</v>
      </c>
      <c r="DO75" s="8">
        <v>0</v>
      </c>
      <c r="DP75" s="8">
        <v>0</v>
      </c>
      <c r="DQ75" s="8">
        <v>0</v>
      </c>
      <c r="DR75" s="8">
        <v>0</v>
      </c>
      <c r="DS75" s="8">
        <v>0</v>
      </c>
      <c r="DT75" s="8">
        <v>0</v>
      </c>
      <c r="DU75" s="8">
        <v>0</v>
      </c>
      <c r="DV75" s="8">
        <v>0</v>
      </c>
      <c r="DW75" s="8">
        <v>0</v>
      </c>
      <c r="DX75" s="8">
        <v>0</v>
      </c>
      <c r="DY75" s="8">
        <v>0</v>
      </c>
      <c r="DZ75" s="8">
        <v>0</v>
      </c>
      <c r="EA75" s="8">
        <v>0</v>
      </c>
      <c r="EB75" s="8">
        <v>0</v>
      </c>
      <c r="EC75" s="8">
        <v>0</v>
      </c>
      <c r="ED75" s="8">
        <v>0</v>
      </c>
      <c r="EE75" s="8">
        <v>0</v>
      </c>
      <c r="EF75" s="8">
        <v>0</v>
      </c>
      <c r="EG75" s="8">
        <v>0</v>
      </c>
      <c r="EH75" s="8">
        <v>0</v>
      </c>
      <c r="EI75" s="8">
        <v>0</v>
      </c>
      <c r="EJ75" s="8">
        <v>0</v>
      </c>
      <c r="EK75" s="8">
        <v>0</v>
      </c>
      <c r="EL75" s="8">
        <v>0</v>
      </c>
      <c r="EM75" s="8">
        <v>0</v>
      </c>
      <c r="EN75" s="8">
        <v>0</v>
      </c>
      <c r="EO75" s="8">
        <v>0</v>
      </c>
      <c r="EP75" s="8">
        <v>0</v>
      </c>
      <c r="EQ75" s="8">
        <v>0</v>
      </c>
      <c r="ER75" s="8">
        <v>0</v>
      </c>
      <c r="ES75" s="8">
        <v>0</v>
      </c>
      <c r="ET75" s="8">
        <v>0</v>
      </c>
      <c r="EU75" s="8">
        <v>0</v>
      </c>
      <c r="EV75" s="8">
        <v>0</v>
      </c>
      <c r="EW75" s="8">
        <v>0</v>
      </c>
      <c r="EX75" s="8">
        <v>0</v>
      </c>
      <c r="EY75" s="8">
        <v>0</v>
      </c>
      <c r="EZ75" s="8">
        <v>0</v>
      </c>
      <c r="FA75" s="8">
        <v>0</v>
      </c>
      <c r="FB75" s="913">
        <v>0</v>
      </c>
      <c r="FC75" s="8">
        <v>0</v>
      </c>
      <c r="FD75" s="8">
        <v>0</v>
      </c>
      <c r="FE75" s="8">
        <v>0</v>
      </c>
      <c r="FF75" s="8">
        <v>0</v>
      </c>
      <c r="FG75" s="8">
        <v>0</v>
      </c>
      <c r="FH75" s="8">
        <v>0</v>
      </c>
      <c r="FI75" s="8">
        <v>0</v>
      </c>
      <c r="FJ75" s="8">
        <v>0</v>
      </c>
      <c r="FK75" s="8">
        <v>0</v>
      </c>
      <c r="FL75" s="8">
        <v>0</v>
      </c>
      <c r="FM75" s="8">
        <v>0</v>
      </c>
      <c r="FN75" s="8">
        <v>0</v>
      </c>
      <c r="FO75" s="8">
        <v>0</v>
      </c>
      <c r="FP75" s="8">
        <v>0</v>
      </c>
      <c r="FQ75" s="8">
        <v>0</v>
      </c>
      <c r="FR75" s="8">
        <v>0</v>
      </c>
      <c r="FS75" s="8">
        <v>0</v>
      </c>
      <c r="FT75" s="8">
        <v>0</v>
      </c>
      <c r="FU75" s="8">
        <v>0</v>
      </c>
      <c r="FV75" s="8">
        <v>0</v>
      </c>
      <c r="FW75" s="8">
        <v>0</v>
      </c>
      <c r="FX75" s="8">
        <v>0</v>
      </c>
      <c r="FY75" s="8">
        <v>0</v>
      </c>
      <c r="FZ75" s="8">
        <v>0</v>
      </c>
      <c r="GA75" s="8">
        <v>0</v>
      </c>
      <c r="GB75" s="8">
        <v>0</v>
      </c>
      <c r="GC75" s="8">
        <v>0</v>
      </c>
      <c r="GD75" s="8">
        <v>0</v>
      </c>
      <c r="GE75" s="8">
        <v>0</v>
      </c>
      <c r="GF75" s="8">
        <v>0</v>
      </c>
      <c r="GG75" s="8">
        <v>0</v>
      </c>
      <c r="GH75" s="8">
        <v>0</v>
      </c>
      <c r="GI75" s="8">
        <v>0</v>
      </c>
      <c r="GJ75" s="8">
        <v>0</v>
      </c>
      <c r="GK75" s="8">
        <v>0</v>
      </c>
      <c r="GL75" s="8">
        <v>0</v>
      </c>
      <c r="GM75" s="8">
        <v>0</v>
      </c>
      <c r="GN75" s="8">
        <v>0</v>
      </c>
      <c r="GO75" s="8">
        <v>0</v>
      </c>
      <c r="GP75" s="8">
        <v>0</v>
      </c>
      <c r="GQ75" s="8">
        <v>0</v>
      </c>
      <c r="GR75" s="8">
        <v>0</v>
      </c>
      <c r="GS75" s="8">
        <v>0</v>
      </c>
      <c r="GT75" s="8">
        <v>0</v>
      </c>
      <c r="GU75" s="8">
        <v>0</v>
      </c>
      <c r="GV75" s="8">
        <v>0</v>
      </c>
      <c r="GW75" s="8">
        <v>0</v>
      </c>
      <c r="GX75" s="8">
        <v>0</v>
      </c>
      <c r="GY75" s="8">
        <v>0</v>
      </c>
      <c r="GZ75" s="8">
        <v>0</v>
      </c>
      <c r="HA75" s="8">
        <v>0</v>
      </c>
      <c r="HB75" s="8">
        <v>0</v>
      </c>
      <c r="HC75" s="8">
        <v>0</v>
      </c>
      <c r="HD75" s="8">
        <v>0</v>
      </c>
      <c r="HE75" s="8">
        <v>0</v>
      </c>
      <c r="HF75" s="8">
        <v>0</v>
      </c>
      <c r="HG75" s="8">
        <v>0</v>
      </c>
      <c r="HH75" s="8">
        <v>0</v>
      </c>
      <c r="HI75" s="8">
        <v>0</v>
      </c>
      <c r="HJ75" s="8">
        <v>0</v>
      </c>
      <c r="HK75" s="8">
        <v>0</v>
      </c>
      <c r="HL75" s="8">
        <v>0</v>
      </c>
      <c r="HM75" s="8">
        <v>0</v>
      </c>
      <c r="HN75" s="8">
        <v>0</v>
      </c>
      <c r="HO75" s="8">
        <v>0</v>
      </c>
      <c r="HP75" s="8">
        <v>0</v>
      </c>
      <c r="HQ75" s="8">
        <v>0</v>
      </c>
      <c r="HR75" s="8">
        <v>0</v>
      </c>
      <c r="HS75" s="8">
        <v>0</v>
      </c>
      <c r="HT75" s="8">
        <v>0</v>
      </c>
      <c r="HU75" s="8">
        <v>0</v>
      </c>
      <c r="HV75" s="8">
        <v>0</v>
      </c>
      <c r="HW75" s="8">
        <v>0</v>
      </c>
      <c r="HX75" s="8">
        <v>0</v>
      </c>
      <c r="HY75" s="8">
        <v>0</v>
      </c>
      <c r="HZ75" s="8">
        <v>0</v>
      </c>
      <c r="IA75" s="8">
        <v>0</v>
      </c>
      <c r="IB75" s="8">
        <v>0</v>
      </c>
      <c r="IC75" s="8">
        <v>0</v>
      </c>
      <c r="ID75" s="8">
        <v>0</v>
      </c>
      <c r="IE75" s="8">
        <v>0</v>
      </c>
      <c r="IF75" s="8">
        <v>0</v>
      </c>
      <c r="IG75" s="8">
        <v>0</v>
      </c>
      <c r="IH75" s="8">
        <v>0</v>
      </c>
      <c r="II75" s="8">
        <v>0</v>
      </c>
      <c r="IJ75" s="8">
        <v>0</v>
      </c>
      <c r="IK75" s="8">
        <v>0</v>
      </c>
      <c r="IL75" s="8">
        <v>0</v>
      </c>
      <c r="IM75" s="8">
        <v>0</v>
      </c>
      <c r="IN75" s="8">
        <v>0</v>
      </c>
      <c r="IO75" s="8">
        <v>0</v>
      </c>
      <c r="IP75" s="8">
        <v>0</v>
      </c>
      <c r="IQ75" s="8">
        <v>0</v>
      </c>
      <c r="IR75" s="8">
        <v>0</v>
      </c>
      <c r="IS75" s="8">
        <v>0</v>
      </c>
      <c r="IT75" s="8">
        <v>0</v>
      </c>
      <c r="IU75" s="8">
        <v>0</v>
      </c>
      <c r="IV75" s="8">
        <v>0</v>
      </c>
      <c r="IW75" s="8">
        <v>0</v>
      </c>
      <c r="IX75" s="8">
        <v>0</v>
      </c>
      <c r="IY75" s="8">
        <v>0</v>
      </c>
      <c r="IZ75" s="8">
        <v>0</v>
      </c>
      <c r="JA75" s="8">
        <v>0</v>
      </c>
      <c r="JB75" s="8">
        <v>0</v>
      </c>
      <c r="JC75" s="8">
        <v>0</v>
      </c>
      <c r="JD75" s="8">
        <v>0</v>
      </c>
      <c r="JE75" s="8">
        <v>0</v>
      </c>
      <c r="JF75" s="8">
        <v>0</v>
      </c>
      <c r="JG75" s="8">
        <v>0</v>
      </c>
      <c r="JH75" s="8">
        <v>0</v>
      </c>
      <c r="JI75" s="8">
        <v>0</v>
      </c>
      <c r="JJ75" s="8">
        <v>0</v>
      </c>
      <c r="JK75" s="8">
        <v>0</v>
      </c>
      <c r="JL75" s="8">
        <v>0</v>
      </c>
      <c r="JM75" s="8">
        <v>0</v>
      </c>
      <c r="JN75" s="8">
        <v>0</v>
      </c>
      <c r="JO75" s="8">
        <v>0</v>
      </c>
      <c r="JP75" s="8">
        <v>0</v>
      </c>
      <c r="JQ75" s="8">
        <v>0</v>
      </c>
      <c r="JR75" s="8">
        <v>0</v>
      </c>
      <c r="JS75" s="8">
        <v>0</v>
      </c>
      <c r="JT75" s="8">
        <v>0</v>
      </c>
      <c r="JU75" s="8">
        <v>0</v>
      </c>
      <c r="JV75" s="8">
        <v>0</v>
      </c>
      <c r="JW75" s="8">
        <v>0</v>
      </c>
      <c r="JX75" s="8">
        <v>0</v>
      </c>
      <c r="JY75" s="8">
        <v>0</v>
      </c>
      <c r="JZ75" s="8">
        <v>0</v>
      </c>
      <c r="KA75" s="8">
        <v>0</v>
      </c>
      <c r="KB75" s="8">
        <v>0</v>
      </c>
      <c r="KC75" s="8">
        <v>0</v>
      </c>
      <c r="KD75" s="8">
        <v>0</v>
      </c>
      <c r="KE75" s="8">
        <v>0</v>
      </c>
      <c r="KF75" s="8">
        <v>0</v>
      </c>
      <c r="KG75" s="8">
        <v>0</v>
      </c>
      <c r="KH75" s="8">
        <v>0</v>
      </c>
      <c r="KI75" s="8">
        <v>0</v>
      </c>
      <c r="KJ75" s="8">
        <v>0</v>
      </c>
      <c r="KK75" s="8">
        <v>0</v>
      </c>
      <c r="KL75" s="8">
        <v>0</v>
      </c>
      <c r="KM75" s="8">
        <v>0</v>
      </c>
      <c r="KN75" s="8">
        <v>0</v>
      </c>
      <c r="KO75" s="8">
        <v>0</v>
      </c>
      <c r="KP75" s="8">
        <v>0</v>
      </c>
      <c r="KQ75" s="8">
        <v>0</v>
      </c>
      <c r="KR75" s="8">
        <v>0</v>
      </c>
      <c r="KS75" s="8">
        <v>0</v>
      </c>
      <c r="KT75" s="8">
        <v>0</v>
      </c>
      <c r="KU75" s="8">
        <v>0</v>
      </c>
      <c r="KV75" s="8">
        <v>0</v>
      </c>
      <c r="KW75" s="8">
        <v>0</v>
      </c>
      <c r="KX75" s="8">
        <v>0</v>
      </c>
      <c r="KY75" s="8">
        <v>0</v>
      </c>
      <c r="KZ75" s="8">
        <v>0</v>
      </c>
      <c r="LA75" s="8">
        <v>0</v>
      </c>
      <c r="LB75" s="8">
        <v>0</v>
      </c>
      <c r="LC75" s="8">
        <v>0</v>
      </c>
      <c r="LD75" s="8">
        <v>0</v>
      </c>
      <c r="LE75" s="8">
        <v>0</v>
      </c>
      <c r="LF75" s="8">
        <v>0</v>
      </c>
      <c r="LG75" s="8">
        <v>0</v>
      </c>
      <c r="LH75" s="8">
        <v>0</v>
      </c>
      <c r="LI75" s="8">
        <v>0</v>
      </c>
      <c r="LJ75" s="8">
        <v>0</v>
      </c>
      <c r="LK75" s="8">
        <v>0</v>
      </c>
      <c r="LL75" s="8">
        <v>0</v>
      </c>
      <c r="LM75" s="8">
        <v>0</v>
      </c>
      <c r="LN75" s="8">
        <v>0</v>
      </c>
      <c r="LO75" s="8">
        <v>0</v>
      </c>
      <c r="LP75" s="8">
        <v>0</v>
      </c>
      <c r="LQ75" s="8">
        <v>0</v>
      </c>
      <c r="LR75" s="8">
        <v>0</v>
      </c>
      <c r="LS75" s="8">
        <v>0</v>
      </c>
      <c r="LT75" s="8">
        <v>0</v>
      </c>
      <c r="LU75" s="8">
        <v>0</v>
      </c>
      <c r="LV75" s="8">
        <v>0</v>
      </c>
      <c r="LW75" s="8">
        <v>0</v>
      </c>
      <c r="LX75" s="8">
        <v>0</v>
      </c>
      <c r="LY75" s="8">
        <v>0</v>
      </c>
      <c r="LZ75" s="8">
        <v>0</v>
      </c>
      <c r="MA75" s="8">
        <v>0</v>
      </c>
      <c r="MB75" s="8">
        <v>0</v>
      </c>
      <c r="MC75" s="8">
        <v>0</v>
      </c>
      <c r="MD75" s="8">
        <v>0</v>
      </c>
      <c r="ME75" s="8">
        <v>0</v>
      </c>
      <c r="MF75" s="8">
        <v>0</v>
      </c>
      <c r="MG75" s="8">
        <v>0</v>
      </c>
      <c r="MH75" s="8">
        <v>0</v>
      </c>
      <c r="MI75" s="8">
        <v>0</v>
      </c>
      <c r="MJ75" s="8">
        <v>0</v>
      </c>
      <c r="MK75" s="8">
        <v>0</v>
      </c>
      <c r="ML75" s="8">
        <v>0</v>
      </c>
      <c r="MM75" s="8">
        <v>0</v>
      </c>
      <c r="MN75" s="8">
        <v>0</v>
      </c>
      <c r="MO75" s="8">
        <v>0</v>
      </c>
      <c r="MP75" s="8">
        <v>0</v>
      </c>
      <c r="MQ75" s="8">
        <v>0</v>
      </c>
      <c r="MR75" s="8">
        <v>0</v>
      </c>
      <c r="MS75" s="8">
        <v>0</v>
      </c>
      <c r="MT75" s="8">
        <v>0</v>
      </c>
      <c r="MU75" s="8">
        <v>0</v>
      </c>
      <c r="MV75" s="8">
        <v>0</v>
      </c>
      <c r="MW75" s="8">
        <v>0</v>
      </c>
      <c r="MX75" s="8">
        <v>0</v>
      </c>
      <c r="MY75" s="8">
        <v>0</v>
      </c>
      <c r="MZ75" s="8">
        <v>0</v>
      </c>
      <c r="NA75" s="8">
        <v>0</v>
      </c>
      <c r="NB75" s="8">
        <v>0</v>
      </c>
    </row>
    <row r="76" spans="2:366" ht="15">
      <c r="B76" s="173" t="s">
        <v>103</v>
      </c>
      <c r="C76" s="13">
        <v>0.5</v>
      </c>
      <c r="D76" s="13">
        <v>0.5</v>
      </c>
      <c r="E76" s="13">
        <v>0.5</v>
      </c>
      <c r="F76" s="13">
        <v>0.5</v>
      </c>
      <c r="G76" s="13">
        <v>0.5</v>
      </c>
      <c r="H76" s="13">
        <v>0.5</v>
      </c>
      <c r="I76" s="13">
        <v>0.5</v>
      </c>
      <c r="J76" s="13">
        <v>0.5</v>
      </c>
      <c r="K76" s="13">
        <v>0.5</v>
      </c>
      <c r="L76" s="13">
        <v>0.5</v>
      </c>
      <c r="M76" s="13">
        <v>0.5</v>
      </c>
      <c r="N76" s="13">
        <v>0.5</v>
      </c>
      <c r="O76" s="13">
        <v>0.5</v>
      </c>
      <c r="P76" s="13">
        <v>0.5</v>
      </c>
      <c r="Q76" s="13">
        <v>0.5</v>
      </c>
      <c r="R76" s="13">
        <v>0.5</v>
      </c>
      <c r="S76" s="13">
        <v>0.5</v>
      </c>
      <c r="T76" s="13">
        <v>0.5</v>
      </c>
      <c r="U76" s="13">
        <v>0.5</v>
      </c>
      <c r="V76" s="13">
        <v>0.5</v>
      </c>
      <c r="W76" s="13">
        <v>0.5</v>
      </c>
      <c r="X76" s="13">
        <v>0.5</v>
      </c>
      <c r="Y76" s="13">
        <v>0.5</v>
      </c>
      <c r="Z76" s="13">
        <v>0.5</v>
      </c>
      <c r="AA76" s="13">
        <v>0.5</v>
      </c>
      <c r="AB76" s="13">
        <v>0.5</v>
      </c>
      <c r="AC76" s="13">
        <v>0.5</v>
      </c>
      <c r="AD76" s="13">
        <v>0.5</v>
      </c>
      <c r="AE76" s="13">
        <v>0.5</v>
      </c>
      <c r="AF76" s="13">
        <v>0.5</v>
      </c>
      <c r="AG76" s="13">
        <v>0.5</v>
      </c>
      <c r="AH76" s="13">
        <v>0.5</v>
      </c>
      <c r="AI76" s="13">
        <v>0.5</v>
      </c>
      <c r="AJ76" s="13">
        <v>0.5</v>
      </c>
      <c r="AK76" s="13">
        <v>0.5</v>
      </c>
      <c r="AL76" s="13">
        <v>0.5</v>
      </c>
      <c r="AM76" s="13">
        <v>0.5</v>
      </c>
      <c r="AN76" s="13">
        <v>0.5</v>
      </c>
      <c r="AO76" s="13">
        <v>0.5</v>
      </c>
      <c r="AP76" s="13">
        <v>0.5</v>
      </c>
      <c r="AQ76" s="13">
        <v>0.5</v>
      </c>
      <c r="AR76" s="13">
        <v>0.5</v>
      </c>
      <c r="AS76" s="13">
        <v>0.5</v>
      </c>
      <c r="AT76" s="13">
        <v>0.5</v>
      </c>
      <c r="AU76" s="13">
        <v>0.5</v>
      </c>
      <c r="AV76" s="13">
        <v>0.5</v>
      </c>
      <c r="AW76" s="13">
        <v>0.5</v>
      </c>
      <c r="AX76" s="13">
        <v>0.5</v>
      </c>
      <c r="AY76" s="13">
        <v>0.5</v>
      </c>
      <c r="AZ76" s="13">
        <v>0.5</v>
      </c>
      <c r="BA76" s="13">
        <v>0.5</v>
      </c>
      <c r="BB76" s="13">
        <v>0.5</v>
      </c>
      <c r="BC76" s="13">
        <v>0.5</v>
      </c>
      <c r="BD76" s="13">
        <v>0.5</v>
      </c>
      <c r="BE76" s="13">
        <v>0.5</v>
      </c>
      <c r="BF76" s="13">
        <v>0.5</v>
      </c>
      <c r="BG76" s="13">
        <v>0.5</v>
      </c>
      <c r="BH76" s="13">
        <v>0.5</v>
      </c>
      <c r="BI76" s="13">
        <v>0.5</v>
      </c>
      <c r="BJ76" s="13">
        <v>0.5</v>
      </c>
      <c r="BK76" s="13">
        <v>0.5</v>
      </c>
      <c r="BL76" s="13">
        <v>0.5</v>
      </c>
      <c r="BM76" s="13">
        <v>0.5</v>
      </c>
      <c r="BN76" s="13">
        <v>0.5</v>
      </c>
      <c r="BO76" s="13">
        <v>0.5</v>
      </c>
      <c r="BP76" s="13">
        <v>0.5</v>
      </c>
      <c r="BQ76" s="13">
        <v>0.5</v>
      </c>
      <c r="BR76" s="13">
        <v>0.5</v>
      </c>
      <c r="BS76" s="13">
        <v>0.5</v>
      </c>
      <c r="BT76" s="13">
        <v>0.5</v>
      </c>
      <c r="BU76" s="13">
        <v>0.5</v>
      </c>
      <c r="BV76" s="13">
        <v>0.5</v>
      </c>
      <c r="BW76" s="13">
        <v>0.5</v>
      </c>
      <c r="BX76" s="13">
        <v>0.5</v>
      </c>
      <c r="BY76" s="13">
        <v>0.5</v>
      </c>
      <c r="BZ76" s="13">
        <v>0.5</v>
      </c>
      <c r="CA76" s="13">
        <v>0.5</v>
      </c>
      <c r="CB76" s="13">
        <v>0.5</v>
      </c>
      <c r="CC76" s="13">
        <v>0.5</v>
      </c>
      <c r="CD76" s="13">
        <v>0.5</v>
      </c>
      <c r="CE76" s="13">
        <v>0.5</v>
      </c>
      <c r="CF76" s="13">
        <v>0.5</v>
      </c>
      <c r="CG76" s="13">
        <v>0.5</v>
      </c>
      <c r="CH76" s="13">
        <v>0.5</v>
      </c>
      <c r="CI76" s="13">
        <v>0.5</v>
      </c>
      <c r="CJ76" s="13">
        <v>0.5</v>
      </c>
      <c r="CK76" s="13">
        <v>0.5</v>
      </c>
      <c r="CL76" s="13">
        <v>0.5</v>
      </c>
      <c r="CM76" s="13">
        <v>0.5</v>
      </c>
      <c r="CN76" s="13">
        <v>0.5</v>
      </c>
      <c r="CO76" s="13">
        <v>0.5</v>
      </c>
      <c r="CP76" s="13">
        <v>0.5</v>
      </c>
      <c r="CQ76" s="13">
        <v>0.5</v>
      </c>
      <c r="CR76" s="13">
        <v>0.5</v>
      </c>
      <c r="CS76" s="13">
        <v>0.5</v>
      </c>
      <c r="CT76" s="13">
        <v>0.5</v>
      </c>
      <c r="CU76" s="13">
        <v>0.5</v>
      </c>
      <c r="CV76" s="13">
        <v>0.5</v>
      </c>
      <c r="CW76" s="13">
        <v>0.5</v>
      </c>
      <c r="CX76" s="13">
        <v>0.5</v>
      </c>
      <c r="CY76" s="13">
        <v>0.5</v>
      </c>
      <c r="CZ76" s="13">
        <v>0.5</v>
      </c>
      <c r="DA76" s="13">
        <v>0.5</v>
      </c>
      <c r="DB76" s="13">
        <v>0.5</v>
      </c>
      <c r="DC76" s="13">
        <v>0.5</v>
      </c>
      <c r="DD76" s="13">
        <v>0.5</v>
      </c>
      <c r="DE76" s="13">
        <v>0.5</v>
      </c>
      <c r="DF76" s="13">
        <v>0.5</v>
      </c>
      <c r="DG76" s="13">
        <v>0.5</v>
      </c>
      <c r="DH76" s="13">
        <v>0.5</v>
      </c>
      <c r="DI76" s="13">
        <v>0.5</v>
      </c>
      <c r="DJ76" s="13">
        <v>0.5</v>
      </c>
      <c r="DK76" s="13">
        <v>0.5</v>
      </c>
      <c r="DL76" s="13">
        <v>0.5</v>
      </c>
      <c r="DM76" s="13">
        <v>0.5</v>
      </c>
      <c r="DN76" s="13">
        <v>0.5</v>
      </c>
      <c r="DO76" s="13">
        <v>0.5</v>
      </c>
      <c r="DP76" s="13">
        <v>0.5</v>
      </c>
      <c r="DQ76" s="13">
        <v>0.5</v>
      </c>
      <c r="DR76" s="13">
        <v>0.5</v>
      </c>
      <c r="DS76" s="13">
        <v>0.5</v>
      </c>
      <c r="DT76" s="13">
        <v>0.5</v>
      </c>
      <c r="DU76" s="13">
        <v>0.5</v>
      </c>
      <c r="DV76" s="13">
        <v>0.5</v>
      </c>
      <c r="DW76" s="13">
        <v>0.5</v>
      </c>
      <c r="DX76" s="13">
        <v>0.5</v>
      </c>
      <c r="DY76" s="13">
        <v>0.5</v>
      </c>
      <c r="DZ76" s="13">
        <v>0.5</v>
      </c>
      <c r="EA76" s="13">
        <v>0.5</v>
      </c>
      <c r="EB76" s="13">
        <v>0.5</v>
      </c>
      <c r="EC76" s="13">
        <v>0.5</v>
      </c>
      <c r="ED76" s="13">
        <v>0.5</v>
      </c>
      <c r="EE76" s="13">
        <v>0.5</v>
      </c>
      <c r="EF76" s="13">
        <v>0.5</v>
      </c>
      <c r="EG76" s="13">
        <v>0.5</v>
      </c>
      <c r="EH76" s="13">
        <v>0.5</v>
      </c>
      <c r="EI76" s="13">
        <v>0.5</v>
      </c>
      <c r="EJ76" s="13">
        <v>0.5</v>
      </c>
      <c r="EK76" s="13">
        <v>0.5</v>
      </c>
      <c r="EL76" s="13">
        <v>0.5</v>
      </c>
      <c r="EM76" s="13">
        <v>0.5</v>
      </c>
      <c r="EN76" s="13">
        <v>0.5</v>
      </c>
      <c r="EO76" s="13">
        <v>0.5</v>
      </c>
      <c r="EP76" s="13">
        <v>0.5</v>
      </c>
      <c r="EQ76" s="13">
        <v>0.5</v>
      </c>
      <c r="ER76" s="13">
        <v>0.5</v>
      </c>
      <c r="ES76" s="13">
        <v>0.5</v>
      </c>
      <c r="ET76" s="13">
        <v>0.5</v>
      </c>
      <c r="EU76" s="13">
        <v>0.5</v>
      </c>
      <c r="EV76" s="13">
        <v>0.5</v>
      </c>
      <c r="EW76" s="13">
        <v>0.5</v>
      </c>
      <c r="EX76" s="13">
        <v>0.5</v>
      </c>
      <c r="EY76" s="13">
        <v>0.5</v>
      </c>
      <c r="EZ76" s="13">
        <v>0.5</v>
      </c>
      <c r="FA76" s="13">
        <v>0.5</v>
      </c>
      <c r="FB76" s="914">
        <v>0.5</v>
      </c>
      <c r="FC76" s="13">
        <v>0.5</v>
      </c>
      <c r="FD76" s="13">
        <v>0.5</v>
      </c>
      <c r="FE76" s="13">
        <v>0.5</v>
      </c>
      <c r="FF76" s="13">
        <v>0.5</v>
      </c>
      <c r="FG76" s="13">
        <v>0.5</v>
      </c>
      <c r="FH76" s="13">
        <v>0.5</v>
      </c>
      <c r="FI76" s="13">
        <v>0.5</v>
      </c>
      <c r="FJ76" s="13">
        <v>0.5</v>
      </c>
      <c r="FK76" s="13">
        <v>0.5</v>
      </c>
      <c r="FL76" s="13">
        <v>0.5</v>
      </c>
      <c r="FM76" s="13">
        <v>0.5</v>
      </c>
      <c r="FN76" s="13">
        <v>0.5</v>
      </c>
      <c r="FO76" s="13">
        <v>0.5</v>
      </c>
      <c r="FP76" s="13">
        <v>0.5</v>
      </c>
      <c r="FQ76" s="13">
        <v>0.5</v>
      </c>
      <c r="FR76" s="13">
        <v>0.5</v>
      </c>
      <c r="FS76" s="13">
        <v>0.5</v>
      </c>
      <c r="FT76" s="13">
        <v>0.5</v>
      </c>
      <c r="FU76" s="13">
        <v>0.5</v>
      </c>
      <c r="FV76" s="13">
        <v>0.5</v>
      </c>
      <c r="FW76" s="13">
        <v>0.5</v>
      </c>
      <c r="FX76" s="13">
        <v>0.5</v>
      </c>
      <c r="FY76" s="13">
        <v>0.5</v>
      </c>
      <c r="FZ76" s="13">
        <v>0.5</v>
      </c>
      <c r="GA76" s="13">
        <v>0.5</v>
      </c>
      <c r="GB76" s="13">
        <v>0.5</v>
      </c>
      <c r="GC76" s="13">
        <v>0.5</v>
      </c>
      <c r="GD76" s="13">
        <v>0.5</v>
      </c>
      <c r="GE76" s="13">
        <v>0.5</v>
      </c>
      <c r="GF76" s="13">
        <v>0.5</v>
      </c>
      <c r="GG76" s="13">
        <v>0.5</v>
      </c>
      <c r="GH76" s="13">
        <v>0.5</v>
      </c>
      <c r="GI76" s="13">
        <v>0.5</v>
      </c>
      <c r="GJ76" s="13">
        <v>0.5</v>
      </c>
      <c r="GK76" s="13">
        <v>0.5</v>
      </c>
      <c r="GL76" s="13">
        <v>0.5</v>
      </c>
      <c r="GM76" s="13">
        <v>0.5</v>
      </c>
      <c r="GN76" s="13">
        <v>0.5</v>
      </c>
      <c r="GO76" s="13">
        <v>0.5</v>
      </c>
      <c r="GP76" s="13">
        <v>0.5</v>
      </c>
      <c r="GQ76" s="13">
        <v>0.5</v>
      </c>
      <c r="GR76" s="13">
        <v>0.5</v>
      </c>
      <c r="GS76" s="13">
        <v>0.5</v>
      </c>
      <c r="GT76" s="13">
        <v>0.5</v>
      </c>
      <c r="GU76" s="13">
        <v>0.5</v>
      </c>
      <c r="GV76" s="13">
        <v>0.5</v>
      </c>
      <c r="GW76" s="13">
        <v>0.5</v>
      </c>
      <c r="GX76" s="13">
        <v>0.5</v>
      </c>
      <c r="GY76" s="13">
        <v>0.5</v>
      </c>
      <c r="GZ76" s="13">
        <v>0.5</v>
      </c>
      <c r="HA76" s="13">
        <v>0.5</v>
      </c>
      <c r="HB76" s="13">
        <v>0.5</v>
      </c>
      <c r="HC76" s="13">
        <v>0.5</v>
      </c>
      <c r="HD76" s="13">
        <v>0.5</v>
      </c>
      <c r="HE76" s="13">
        <v>0.5</v>
      </c>
      <c r="HF76" s="13">
        <v>0.5</v>
      </c>
      <c r="HG76" s="13">
        <v>0.5</v>
      </c>
      <c r="HH76" s="13">
        <v>0.5</v>
      </c>
      <c r="HI76" s="13">
        <v>0.5</v>
      </c>
      <c r="HJ76" s="13">
        <v>0.5</v>
      </c>
      <c r="HK76" s="13">
        <v>0.5</v>
      </c>
      <c r="HL76" s="13">
        <v>0.5</v>
      </c>
      <c r="HM76" s="13">
        <v>0.5</v>
      </c>
      <c r="HN76" s="13">
        <v>0.5</v>
      </c>
      <c r="HO76" s="13">
        <v>0.5</v>
      </c>
      <c r="HP76" s="13">
        <v>0.5</v>
      </c>
      <c r="HQ76" s="13">
        <v>0.5</v>
      </c>
      <c r="HR76" s="13">
        <v>0.5</v>
      </c>
      <c r="HS76" s="13">
        <v>0.5</v>
      </c>
      <c r="HT76" s="13">
        <v>0.5</v>
      </c>
      <c r="HU76" s="13">
        <v>0.5</v>
      </c>
      <c r="HV76" s="13">
        <v>0.5</v>
      </c>
      <c r="HW76" s="13">
        <v>0.5</v>
      </c>
      <c r="HX76" s="13">
        <v>0.5</v>
      </c>
      <c r="HY76" s="13">
        <v>0.5</v>
      </c>
      <c r="HZ76" s="13">
        <v>0.5</v>
      </c>
      <c r="IA76" s="13">
        <v>0.5</v>
      </c>
      <c r="IB76" s="13">
        <v>0.5</v>
      </c>
      <c r="IC76" s="13">
        <v>0.5</v>
      </c>
      <c r="ID76" s="13">
        <v>0.5</v>
      </c>
      <c r="IE76" s="13">
        <v>0.5</v>
      </c>
      <c r="IF76" s="13">
        <v>0.5</v>
      </c>
      <c r="IG76" s="13">
        <v>0.5</v>
      </c>
      <c r="IH76" s="13">
        <v>0.5</v>
      </c>
      <c r="II76" s="13">
        <v>0.5</v>
      </c>
      <c r="IJ76" s="13">
        <v>0.5</v>
      </c>
      <c r="IK76" s="13">
        <v>0.5</v>
      </c>
      <c r="IL76" s="13">
        <v>0.5</v>
      </c>
      <c r="IM76" s="13">
        <v>0.5</v>
      </c>
      <c r="IN76" s="13">
        <v>0.5</v>
      </c>
      <c r="IO76" s="13">
        <v>1</v>
      </c>
      <c r="IP76" s="13">
        <v>1</v>
      </c>
      <c r="IQ76" s="13">
        <v>1</v>
      </c>
      <c r="IR76" s="13">
        <v>1</v>
      </c>
      <c r="IS76" s="13">
        <v>1</v>
      </c>
      <c r="IT76" s="13">
        <v>1</v>
      </c>
      <c r="IU76" s="13">
        <v>1</v>
      </c>
      <c r="IV76" s="13">
        <v>1</v>
      </c>
      <c r="IW76" s="13">
        <v>1</v>
      </c>
      <c r="IX76" s="13">
        <v>1</v>
      </c>
      <c r="IY76" s="13">
        <v>1</v>
      </c>
      <c r="IZ76" s="13">
        <v>1</v>
      </c>
      <c r="JA76" s="13">
        <v>1</v>
      </c>
      <c r="JB76" s="13">
        <v>1</v>
      </c>
      <c r="JC76" s="13">
        <v>1</v>
      </c>
      <c r="JD76" s="13">
        <v>1</v>
      </c>
      <c r="JE76" s="13">
        <v>1</v>
      </c>
      <c r="JF76" s="13">
        <v>1</v>
      </c>
      <c r="JG76" s="13">
        <v>1</v>
      </c>
      <c r="JH76" s="13">
        <v>1</v>
      </c>
      <c r="JI76" s="13">
        <v>1</v>
      </c>
      <c r="JJ76" s="13">
        <v>1</v>
      </c>
      <c r="JK76" s="13">
        <v>1</v>
      </c>
      <c r="JL76" s="13">
        <v>1</v>
      </c>
      <c r="JM76" s="13">
        <v>1</v>
      </c>
      <c r="JN76" s="13">
        <v>1</v>
      </c>
      <c r="JO76" s="13">
        <v>1</v>
      </c>
      <c r="JP76" s="13">
        <v>1</v>
      </c>
      <c r="JQ76" s="13">
        <v>1</v>
      </c>
      <c r="JR76" s="13">
        <v>1</v>
      </c>
      <c r="JS76" s="13">
        <v>1</v>
      </c>
      <c r="JT76" s="13">
        <v>1</v>
      </c>
      <c r="JU76" s="13">
        <v>1</v>
      </c>
      <c r="JV76" s="13">
        <v>1</v>
      </c>
      <c r="JW76" s="13">
        <v>1</v>
      </c>
      <c r="JX76" s="13">
        <v>1</v>
      </c>
      <c r="JY76" s="13">
        <v>1</v>
      </c>
      <c r="JZ76" s="13">
        <v>1</v>
      </c>
      <c r="KA76" s="13">
        <v>1</v>
      </c>
      <c r="KB76" s="13">
        <v>1</v>
      </c>
      <c r="KC76" s="13">
        <v>1</v>
      </c>
      <c r="KD76" s="13">
        <v>1</v>
      </c>
      <c r="KE76" s="13">
        <v>2</v>
      </c>
      <c r="KF76" s="13">
        <v>2</v>
      </c>
      <c r="KG76" s="13">
        <v>2</v>
      </c>
      <c r="KH76" s="13">
        <v>2</v>
      </c>
      <c r="KI76" s="13">
        <v>2</v>
      </c>
      <c r="KJ76" s="13">
        <v>2</v>
      </c>
      <c r="KK76" s="13">
        <v>2</v>
      </c>
      <c r="KL76" s="13">
        <v>2</v>
      </c>
      <c r="KM76" s="13">
        <v>2</v>
      </c>
      <c r="KN76" s="13">
        <v>2</v>
      </c>
      <c r="KO76" s="13">
        <v>2</v>
      </c>
      <c r="KP76" s="13">
        <v>2</v>
      </c>
      <c r="KQ76" s="13">
        <v>2</v>
      </c>
      <c r="KR76" s="13">
        <v>2</v>
      </c>
      <c r="KS76" s="13">
        <v>2</v>
      </c>
      <c r="KT76" s="13">
        <v>2</v>
      </c>
      <c r="KU76" s="13">
        <v>2</v>
      </c>
      <c r="KV76" s="13">
        <v>2</v>
      </c>
      <c r="KW76" s="13">
        <v>2</v>
      </c>
      <c r="KX76" s="13">
        <v>2</v>
      </c>
      <c r="KY76" s="13">
        <v>2</v>
      </c>
      <c r="KZ76" s="13">
        <v>2</v>
      </c>
      <c r="LA76" s="13">
        <v>2</v>
      </c>
      <c r="LB76" s="13">
        <v>2</v>
      </c>
      <c r="LC76" s="13">
        <v>2</v>
      </c>
      <c r="LD76" s="13">
        <v>2</v>
      </c>
      <c r="LE76" s="13">
        <v>1</v>
      </c>
      <c r="LF76" s="13">
        <v>1</v>
      </c>
      <c r="LG76" s="13">
        <v>1</v>
      </c>
      <c r="LH76" s="13">
        <v>1</v>
      </c>
      <c r="LI76" s="13">
        <v>1</v>
      </c>
      <c r="LJ76" s="13">
        <v>1</v>
      </c>
      <c r="LK76" s="13">
        <v>1</v>
      </c>
      <c r="LL76" s="13">
        <v>1</v>
      </c>
      <c r="LM76" s="13">
        <v>1</v>
      </c>
      <c r="LN76" s="13">
        <v>1</v>
      </c>
      <c r="LO76" s="13">
        <v>1</v>
      </c>
      <c r="LP76" s="13">
        <v>1</v>
      </c>
      <c r="LQ76" s="13">
        <v>1</v>
      </c>
      <c r="LR76" s="13">
        <v>1</v>
      </c>
      <c r="LS76" s="13">
        <v>1</v>
      </c>
      <c r="LT76" s="13">
        <v>1</v>
      </c>
      <c r="LU76" s="13">
        <v>1</v>
      </c>
      <c r="LV76" s="13">
        <v>1</v>
      </c>
      <c r="LW76" s="13">
        <v>1</v>
      </c>
      <c r="LX76" s="13">
        <v>1</v>
      </c>
      <c r="LY76" s="13">
        <v>1</v>
      </c>
      <c r="LZ76" s="13">
        <v>1</v>
      </c>
      <c r="MA76" s="13">
        <v>1</v>
      </c>
      <c r="MB76" s="13">
        <v>1</v>
      </c>
      <c r="MC76" s="13">
        <v>1</v>
      </c>
      <c r="MD76" s="13">
        <v>1</v>
      </c>
      <c r="ME76" s="13">
        <v>1</v>
      </c>
      <c r="MF76" s="13">
        <v>1</v>
      </c>
      <c r="MG76" s="13">
        <v>1</v>
      </c>
      <c r="MH76" s="13">
        <v>1</v>
      </c>
      <c r="MI76" s="13">
        <v>1</v>
      </c>
      <c r="MJ76" s="13">
        <v>1</v>
      </c>
      <c r="MK76" s="13">
        <v>1</v>
      </c>
      <c r="ML76" s="13">
        <v>1</v>
      </c>
      <c r="MM76" s="13">
        <v>1</v>
      </c>
      <c r="MN76" s="13">
        <v>1</v>
      </c>
      <c r="MO76" s="13">
        <v>1</v>
      </c>
      <c r="MP76" s="13">
        <v>1</v>
      </c>
      <c r="MQ76" s="13">
        <v>1</v>
      </c>
      <c r="MR76" s="13">
        <v>1</v>
      </c>
      <c r="MS76" s="13">
        <v>1</v>
      </c>
      <c r="MT76" s="13">
        <v>1</v>
      </c>
      <c r="MU76" s="13">
        <v>1</v>
      </c>
      <c r="MV76" s="13">
        <v>1</v>
      </c>
      <c r="MW76" s="13">
        <v>1</v>
      </c>
      <c r="MX76" s="13">
        <v>1</v>
      </c>
      <c r="MY76" s="13">
        <v>1</v>
      </c>
      <c r="MZ76" s="13">
        <v>1</v>
      </c>
      <c r="NA76" s="13">
        <v>1</v>
      </c>
      <c r="NB76" s="13">
        <v>1</v>
      </c>
    </row>
    <row r="77" spans="2:366" ht="15">
      <c r="B77" s="10" t="s">
        <v>93</v>
      </c>
      <c r="C77" s="11">
        <f>SUMIF(C69:C76,"&lt;&gt;#REF!")</f>
        <v>0.91296296296296298</v>
      </c>
      <c r="D77" s="11">
        <f t="shared" ref="D77:BO77" si="1041">SUMIF(D69:D76,"&lt;&gt;#REF!")</f>
        <v>1.3368888888888888</v>
      </c>
      <c r="E77" s="11">
        <f t="shared" si="1041"/>
        <v>1.3368888888888888</v>
      </c>
      <c r="F77" s="11">
        <f t="shared" si="1041"/>
        <v>1.4020740740740738</v>
      </c>
      <c r="G77" s="11">
        <f t="shared" si="1041"/>
        <v>1.3368888888888888</v>
      </c>
      <c r="H77" s="11">
        <f t="shared" si="1041"/>
        <v>1.0761481481481481</v>
      </c>
      <c r="I77" s="11">
        <f t="shared" si="1041"/>
        <v>1.2065185185185185</v>
      </c>
      <c r="J77" s="11">
        <f t="shared" si="1041"/>
        <v>1.7277777777777779</v>
      </c>
      <c r="K77" s="11">
        <f t="shared" si="1041"/>
        <v>1.4817962962962963</v>
      </c>
      <c r="L77" s="11">
        <f t="shared" si="1041"/>
        <v>1.4166111111111113</v>
      </c>
      <c r="M77" s="11">
        <f t="shared" si="1041"/>
        <v>1.4166111111111113</v>
      </c>
      <c r="N77" s="11">
        <f t="shared" si="1041"/>
        <v>1.4817962962962963</v>
      </c>
      <c r="O77" s="11">
        <f t="shared" si="1041"/>
        <v>1.4166111111111113</v>
      </c>
      <c r="P77" s="11">
        <f t="shared" si="1041"/>
        <v>1.5322222222222222</v>
      </c>
      <c r="Q77" s="11">
        <f t="shared" si="1041"/>
        <v>2.1840740740740738</v>
      </c>
      <c r="R77" s="11">
        <f t="shared" si="1041"/>
        <v>2.5783333333333336</v>
      </c>
      <c r="S77" s="11">
        <f t="shared" si="1041"/>
        <v>1.7309259259259262</v>
      </c>
      <c r="T77" s="11">
        <f t="shared" si="1041"/>
        <v>0.81833333333333336</v>
      </c>
      <c r="U77" s="11">
        <f t="shared" si="1041"/>
        <v>1.7961111111111112</v>
      </c>
      <c r="V77" s="11">
        <f t="shared" si="1041"/>
        <v>1.2746296296296298</v>
      </c>
      <c r="W77" s="11">
        <f t="shared" si="1041"/>
        <v>1.2062962962962964</v>
      </c>
      <c r="X77" s="11">
        <f t="shared" si="1041"/>
        <v>1.7277777777777779</v>
      </c>
      <c r="Y77" s="11">
        <f t="shared" si="1041"/>
        <v>2.0668333333333333</v>
      </c>
      <c r="Z77" s="11">
        <f t="shared" si="1041"/>
        <v>1.2846111111111109</v>
      </c>
      <c r="AA77" s="11">
        <f t="shared" si="1041"/>
        <v>1.4149814814814814</v>
      </c>
      <c r="AB77" s="11">
        <f t="shared" si="1041"/>
        <v>1.4149814814814814</v>
      </c>
      <c r="AC77" s="11">
        <f t="shared" si="1041"/>
        <v>1.3497962962962964</v>
      </c>
      <c r="AD77" s="11">
        <f t="shared" si="1041"/>
        <v>1.2062962962962964</v>
      </c>
      <c r="AE77" s="11">
        <f t="shared" si="1041"/>
        <v>1.7277777777777779</v>
      </c>
      <c r="AF77" s="11">
        <f t="shared" si="1041"/>
        <v>2.3463518518518516</v>
      </c>
      <c r="AG77" s="11">
        <f t="shared" si="1041"/>
        <v>1.8248703703703704</v>
      </c>
      <c r="AH77" s="11">
        <f t="shared" si="1041"/>
        <v>1.7596851851851851</v>
      </c>
      <c r="AI77" s="11">
        <f t="shared" si="1041"/>
        <v>1.6293148148148147</v>
      </c>
      <c r="AJ77" s="11">
        <f t="shared" si="1041"/>
        <v>1.5641296296296296</v>
      </c>
      <c r="AK77" s="11">
        <f t="shared" si="1041"/>
        <v>1.6945000000000001</v>
      </c>
      <c r="AL77" s="11">
        <f t="shared" si="1041"/>
        <v>1.8581481481481483</v>
      </c>
      <c r="AM77" s="11">
        <f t="shared" si="1041"/>
        <v>3.1724259259259262</v>
      </c>
      <c r="AN77" s="11">
        <f t="shared" si="1041"/>
        <v>2.8464999999999998</v>
      </c>
      <c r="AO77" s="11">
        <f t="shared" si="1041"/>
        <v>2.8464999999999998</v>
      </c>
      <c r="AP77" s="11">
        <f t="shared" si="1041"/>
        <v>2.7161296296296298</v>
      </c>
      <c r="AQ77" s="11">
        <f t="shared" si="1041"/>
        <v>2.8464999999999998</v>
      </c>
      <c r="AR77" s="11">
        <f t="shared" si="1041"/>
        <v>1.5322222222222222</v>
      </c>
      <c r="AS77" s="11">
        <f t="shared" si="1041"/>
        <v>2.0537037037037038</v>
      </c>
      <c r="AT77" s="11">
        <f t="shared" si="1041"/>
        <v>2.9942962962962967</v>
      </c>
      <c r="AU77" s="11">
        <f t="shared" si="1041"/>
        <v>1.9513333333333334</v>
      </c>
      <c r="AV77" s="11">
        <f t="shared" si="1041"/>
        <v>2.0165185185185184</v>
      </c>
      <c r="AW77" s="11">
        <f t="shared" si="1041"/>
        <v>1.6905925925925924</v>
      </c>
      <c r="AX77" s="11">
        <f t="shared" si="1041"/>
        <v>1.8209629629629631</v>
      </c>
      <c r="AY77" s="11">
        <f t="shared" si="1041"/>
        <v>1.6625925925925928</v>
      </c>
      <c r="AZ77" s="11">
        <f t="shared" si="1041"/>
        <v>2.3144444444444443</v>
      </c>
      <c r="BA77" s="11">
        <f t="shared" si="1041"/>
        <v>10.083277777777779</v>
      </c>
      <c r="BB77" s="11">
        <f t="shared" si="1041"/>
        <v>9.0077222222222222</v>
      </c>
      <c r="BC77" s="11">
        <f t="shared" si="1041"/>
        <v>9.0403148148148151</v>
      </c>
      <c r="BD77" s="11">
        <f t="shared" si="1041"/>
        <v>9.0403148148148151</v>
      </c>
      <c r="BE77" s="11">
        <f t="shared" si="1041"/>
        <v>8.5188333333333333</v>
      </c>
      <c r="BF77" s="11">
        <f t="shared" si="1041"/>
        <v>1.141111111111111</v>
      </c>
      <c r="BG77" s="11">
        <f t="shared" si="1041"/>
        <v>1.7277777777777779</v>
      </c>
      <c r="BH77" s="11">
        <f t="shared" si="1041"/>
        <v>3.6319999999999997</v>
      </c>
      <c r="BI77" s="11">
        <f t="shared" si="1041"/>
        <v>3.3060740740740737</v>
      </c>
      <c r="BJ77" s="11">
        <f t="shared" si="1041"/>
        <v>3.3060740740740737</v>
      </c>
      <c r="BK77" s="11">
        <f t="shared" si="1041"/>
        <v>3.3060740740740737</v>
      </c>
      <c r="BL77" s="11">
        <f t="shared" si="1041"/>
        <v>3.1105185185185187</v>
      </c>
      <c r="BM77" s="11">
        <f t="shared" si="1041"/>
        <v>1.5322222222222222</v>
      </c>
      <c r="BN77" s="11">
        <f t="shared" si="1041"/>
        <v>2.3796296296296298</v>
      </c>
      <c r="BO77" s="11">
        <f t="shared" si="1041"/>
        <v>3.3759999999999999</v>
      </c>
      <c r="BP77" s="11">
        <f t="shared" ref="BP77:EA77" si="1042">SUMIF(BP69:BP76,"&lt;&gt;#REF!")</f>
        <v>2.7241481481481484</v>
      </c>
      <c r="BQ77" s="11">
        <f t="shared" si="1042"/>
        <v>2.7241481481481484</v>
      </c>
      <c r="BR77" s="11">
        <f t="shared" si="1042"/>
        <v>2.5937777777777775</v>
      </c>
      <c r="BS77" s="11">
        <f t="shared" si="1042"/>
        <v>2.5285925925925925</v>
      </c>
      <c r="BT77" s="11">
        <f t="shared" si="1042"/>
        <v>1.5648148148148149</v>
      </c>
      <c r="BU77" s="11">
        <f t="shared" si="1042"/>
        <v>2.0537037037037038</v>
      </c>
      <c r="BV77" s="11">
        <f t="shared" si="1042"/>
        <v>1.9101111111111113</v>
      </c>
      <c r="BW77" s="11">
        <f t="shared" si="1042"/>
        <v>1.5841851851851851</v>
      </c>
      <c r="BX77" s="11">
        <f t="shared" si="1042"/>
        <v>1.5841851851851851</v>
      </c>
      <c r="BY77" s="11">
        <f t="shared" si="1042"/>
        <v>1.5189999999999999</v>
      </c>
      <c r="BZ77" s="11">
        <f t="shared" si="1042"/>
        <v>1.3886296296296297</v>
      </c>
      <c r="CA77" s="11">
        <f t="shared" si="1042"/>
        <v>1.5322222222222222</v>
      </c>
      <c r="CB77" s="11">
        <f t="shared" si="1042"/>
        <v>0.75</v>
      </c>
      <c r="CC77" s="11">
        <f t="shared" si="1042"/>
        <v>2.35512962962963</v>
      </c>
      <c r="CD77" s="11">
        <f t="shared" si="1042"/>
        <v>1.7032777777777777</v>
      </c>
      <c r="CE77" s="11">
        <f t="shared" si="1042"/>
        <v>2.0292037037037041</v>
      </c>
      <c r="CF77" s="11">
        <f t="shared" si="1042"/>
        <v>2.420314814814815</v>
      </c>
      <c r="CG77" s="11">
        <f t="shared" si="1042"/>
        <v>2.681055555555556</v>
      </c>
      <c r="CH77" s="11">
        <f t="shared" si="1042"/>
        <v>1.7929629629629629</v>
      </c>
      <c r="CI77" s="11">
        <f t="shared" si="1042"/>
        <v>2.5751851851851857</v>
      </c>
      <c r="CJ77" s="11">
        <f t="shared" si="1042"/>
        <v>3.3100185185185187</v>
      </c>
      <c r="CK77" s="11">
        <f t="shared" si="1042"/>
        <v>2.2670555555555554</v>
      </c>
      <c r="CL77" s="11">
        <f t="shared" si="1042"/>
        <v>2.2670555555555554</v>
      </c>
      <c r="CM77" s="11">
        <f t="shared" si="1042"/>
        <v>3.0492777777777778</v>
      </c>
      <c r="CN77" s="11">
        <f t="shared" si="1042"/>
        <v>2.3974259259259254</v>
      </c>
      <c r="CO77" s="11">
        <f t="shared" si="1042"/>
        <v>1.7929629629629629</v>
      </c>
      <c r="CP77" s="11">
        <f t="shared" si="1042"/>
        <v>2.5751851851851857</v>
      </c>
      <c r="CQ77" s="11">
        <f t="shared" si="1042"/>
        <v>3.0966666666666667</v>
      </c>
      <c r="CR77" s="11">
        <f t="shared" si="1042"/>
        <v>2.4448148148148148</v>
      </c>
      <c r="CS77" s="11">
        <f t="shared" si="1042"/>
        <v>2.4448148148148148</v>
      </c>
      <c r="CT77" s="11">
        <f t="shared" si="1042"/>
        <v>2.4448148148148148</v>
      </c>
      <c r="CU77" s="11">
        <f t="shared" si="1042"/>
        <v>1.7277777777777779</v>
      </c>
      <c r="CV77" s="11">
        <f t="shared" si="1042"/>
        <v>1.7277777777777779</v>
      </c>
      <c r="CW77" s="11">
        <f t="shared" si="1042"/>
        <v>0.75</v>
      </c>
      <c r="CX77" s="11">
        <f t="shared" si="1042"/>
        <v>2.8359259259259257</v>
      </c>
      <c r="CY77" s="11">
        <f t="shared" si="1042"/>
        <v>1.6625925925925928</v>
      </c>
      <c r="CZ77" s="11">
        <f t="shared" si="1042"/>
        <v>1.4018518518518519</v>
      </c>
      <c r="DA77" s="11">
        <f t="shared" si="1042"/>
        <v>1.3366666666666667</v>
      </c>
      <c r="DB77" s="11">
        <f t="shared" si="1042"/>
        <v>1.7277777777777779</v>
      </c>
      <c r="DC77" s="11">
        <f t="shared" si="1042"/>
        <v>1.7277777777777779</v>
      </c>
      <c r="DD77" s="11">
        <f t="shared" si="1042"/>
        <v>2.5751851851851857</v>
      </c>
      <c r="DE77" s="11">
        <f t="shared" si="1042"/>
        <v>2.8359259259259257</v>
      </c>
      <c r="DF77" s="11">
        <f t="shared" si="1042"/>
        <v>2.4448148148148148</v>
      </c>
      <c r="DG77" s="11">
        <f t="shared" si="1042"/>
        <v>2.3144444444444443</v>
      </c>
      <c r="DH77" s="11">
        <f t="shared" si="1042"/>
        <v>2.2492592592592593</v>
      </c>
      <c r="DI77" s="11">
        <f t="shared" si="1042"/>
        <v>2.0537037037037038</v>
      </c>
      <c r="DJ77" s="11">
        <f t="shared" si="1042"/>
        <v>2.0537037037037038</v>
      </c>
      <c r="DK77" s="11">
        <f t="shared" si="1042"/>
        <v>2.8359259259259257</v>
      </c>
      <c r="DL77" s="11">
        <f t="shared" si="1042"/>
        <v>3.0966666666666667</v>
      </c>
      <c r="DM77" s="11">
        <f t="shared" si="1042"/>
        <v>2.8359259259259257</v>
      </c>
      <c r="DN77" s="11">
        <f t="shared" si="1042"/>
        <v>2.7055555555555557</v>
      </c>
      <c r="DO77" s="11">
        <f t="shared" si="1042"/>
        <v>2.3144444444444443</v>
      </c>
      <c r="DP77" s="11">
        <f t="shared" si="1042"/>
        <v>2.0537037037037038</v>
      </c>
      <c r="DQ77" s="11">
        <f t="shared" si="1042"/>
        <v>1.6625925925925928</v>
      </c>
      <c r="DR77" s="11">
        <f t="shared" si="1042"/>
        <v>2.2492592592592593</v>
      </c>
      <c r="DS77" s="11">
        <f t="shared" si="1042"/>
        <v>1.4018518518518519</v>
      </c>
      <c r="DT77" s="11">
        <f t="shared" si="1042"/>
        <v>1.4018518518518519</v>
      </c>
      <c r="DU77" s="11">
        <f t="shared" si="1042"/>
        <v>1.2062962962962964</v>
      </c>
      <c r="DV77" s="11">
        <f t="shared" si="1042"/>
        <v>1.4018518518518519</v>
      </c>
      <c r="DW77" s="11">
        <f t="shared" si="1042"/>
        <v>1.4018518518518519</v>
      </c>
      <c r="DX77" s="11">
        <f t="shared" si="1042"/>
        <v>1.4018518518518519</v>
      </c>
      <c r="DY77" s="11">
        <f t="shared" si="1042"/>
        <v>1.7277777777777779</v>
      </c>
      <c r="DZ77" s="11">
        <f t="shared" si="1042"/>
        <v>1.4670370370370369</v>
      </c>
      <c r="EA77" s="11">
        <f t="shared" si="1042"/>
        <v>1.4018518518518519</v>
      </c>
      <c r="EB77" s="11">
        <f t="shared" ref="EB77:GM77" si="1043">SUMIF(EB69:EB76,"&lt;&gt;#REF!")</f>
        <v>1.2714814814814814</v>
      </c>
      <c r="EC77" s="11">
        <f t="shared" si="1043"/>
        <v>1.4018518518518519</v>
      </c>
      <c r="ED77" s="11">
        <f t="shared" si="1043"/>
        <v>1.1737037037037037</v>
      </c>
      <c r="EE77" s="11">
        <f t="shared" si="1043"/>
        <v>1.3366666666666667</v>
      </c>
      <c r="EF77" s="11">
        <f t="shared" si="1043"/>
        <v>0.75</v>
      </c>
      <c r="EG77" s="11">
        <f t="shared" si="1043"/>
        <v>2.3796296296296298</v>
      </c>
      <c r="EH77" s="11">
        <f t="shared" si="1043"/>
        <v>2.0537037037037038</v>
      </c>
      <c r="EI77" s="11">
        <f t="shared" si="1043"/>
        <v>1.7277777777777779</v>
      </c>
      <c r="EJ77" s="11">
        <f t="shared" si="1043"/>
        <v>1.4018518518518519</v>
      </c>
      <c r="EK77" s="11">
        <f t="shared" si="1043"/>
        <v>1.4670370370370369</v>
      </c>
      <c r="EL77" s="11">
        <f t="shared" si="1043"/>
        <v>1.7277777777777779</v>
      </c>
      <c r="EM77" s="11">
        <f t="shared" si="1043"/>
        <v>2.7055555555555557</v>
      </c>
      <c r="EN77" s="11">
        <f t="shared" si="1043"/>
        <v>3.3574074074074076</v>
      </c>
      <c r="EO77" s="11">
        <f t="shared" si="1043"/>
        <v>2.3796296296296298</v>
      </c>
      <c r="EP77" s="11">
        <f t="shared" si="1043"/>
        <v>2.3796296296296298</v>
      </c>
      <c r="EQ77" s="11">
        <f t="shared" si="1043"/>
        <v>2.3144444444444443</v>
      </c>
      <c r="ER77" s="11">
        <f t="shared" si="1043"/>
        <v>2.1840740740740738</v>
      </c>
      <c r="ES77" s="11">
        <f t="shared" si="1043"/>
        <v>2.0537037037037038</v>
      </c>
      <c r="ET77" s="11">
        <f t="shared" si="1043"/>
        <v>3.0314814814814812</v>
      </c>
      <c r="EU77" s="11">
        <f t="shared" si="1043"/>
        <v>3.3574074074074076</v>
      </c>
      <c r="EV77" s="11">
        <f t="shared" si="1043"/>
        <v>3.2270370370370376</v>
      </c>
      <c r="EW77" s="11">
        <f t="shared" si="1043"/>
        <v>2.3796296296296298</v>
      </c>
      <c r="EX77" s="11">
        <f t="shared" si="1043"/>
        <v>3.3574074074074076</v>
      </c>
      <c r="EY77" s="11">
        <f t="shared" si="1043"/>
        <v>3.0314814814814812</v>
      </c>
      <c r="EZ77" s="11">
        <f t="shared" si="1043"/>
        <v>2.3796296296296298</v>
      </c>
      <c r="FA77" s="11">
        <f t="shared" si="1043"/>
        <v>3.0314814814814812</v>
      </c>
      <c r="FB77" s="11">
        <f t="shared" si="1043"/>
        <v>3.3574074074074076</v>
      </c>
      <c r="FC77" s="11">
        <f t="shared" si="1043"/>
        <v>3.0314814814814812</v>
      </c>
      <c r="FD77" s="11">
        <f t="shared" si="1043"/>
        <v>2.3796296296296298</v>
      </c>
      <c r="FE77" s="11">
        <f t="shared" si="1043"/>
        <v>2.4448148148148148</v>
      </c>
      <c r="FF77" s="11">
        <f t="shared" si="1043"/>
        <v>2.3796296296296298</v>
      </c>
      <c r="FG77" s="11">
        <f t="shared" si="1043"/>
        <v>2.0537037037037038</v>
      </c>
      <c r="FH77" s="11">
        <f t="shared" si="1043"/>
        <v>2.7055555555555557</v>
      </c>
      <c r="FI77" s="11">
        <f t="shared" si="1043"/>
        <v>2.5100000000000002</v>
      </c>
      <c r="FJ77" s="11">
        <f t="shared" si="1043"/>
        <v>2.1188888888888888</v>
      </c>
      <c r="FK77" s="11">
        <f t="shared" si="1043"/>
        <v>2.0537037037037038</v>
      </c>
      <c r="FL77" s="11">
        <f t="shared" si="1043"/>
        <v>1.7929629629629629</v>
      </c>
      <c r="FM77" s="11">
        <f t="shared" si="1043"/>
        <v>1.141111111111111</v>
      </c>
      <c r="FN77" s="11">
        <f t="shared" si="1043"/>
        <v>1.2714814814814814</v>
      </c>
      <c r="FO77" s="11">
        <f t="shared" si="1043"/>
        <v>1.7929629629629629</v>
      </c>
      <c r="FP77" s="11">
        <f t="shared" si="1043"/>
        <v>1.4018518518518519</v>
      </c>
      <c r="FQ77" s="11">
        <f t="shared" si="1043"/>
        <v>1.2714814814814814</v>
      </c>
      <c r="FR77" s="11">
        <f t="shared" si="1043"/>
        <v>1.3366666666666667</v>
      </c>
      <c r="FS77" s="11">
        <f t="shared" si="1043"/>
        <v>1.2714814814814814</v>
      </c>
      <c r="FT77" s="11">
        <f t="shared" si="1043"/>
        <v>1.2714814814814814</v>
      </c>
      <c r="FU77" s="11">
        <f t="shared" si="1043"/>
        <v>1.2714814814814814</v>
      </c>
      <c r="FV77" s="11">
        <f t="shared" si="1043"/>
        <v>1.7929629629629629</v>
      </c>
      <c r="FW77" s="11">
        <f t="shared" si="1043"/>
        <v>1.7929629629629629</v>
      </c>
      <c r="FX77" s="11">
        <f t="shared" si="1043"/>
        <v>1.4018518518518519</v>
      </c>
      <c r="FY77" s="11">
        <f t="shared" si="1043"/>
        <v>1.4018518518518519</v>
      </c>
      <c r="FZ77" s="11">
        <f t="shared" si="1043"/>
        <v>1.4018518518518519</v>
      </c>
      <c r="GA77" s="11">
        <f t="shared" si="1043"/>
        <v>1.2714814814814814</v>
      </c>
      <c r="GB77" s="11">
        <f t="shared" si="1043"/>
        <v>1.2714814814814814</v>
      </c>
      <c r="GC77" s="11">
        <f t="shared" si="1043"/>
        <v>1.7277777777777779</v>
      </c>
      <c r="GD77" s="11">
        <f t="shared" si="1043"/>
        <v>1.9233333333333333</v>
      </c>
      <c r="GE77" s="11">
        <f t="shared" si="1043"/>
        <v>1.3366666666666667</v>
      </c>
      <c r="GF77" s="11">
        <f t="shared" si="1043"/>
        <v>1.2062962962962964</v>
      </c>
      <c r="GG77" s="11">
        <f t="shared" si="1043"/>
        <v>1.2714814814814814</v>
      </c>
      <c r="GH77" s="11">
        <f t="shared" si="1043"/>
        <v>1.141111111111111</v>
      </c>
      <c r="GI77" s="11">
        <f t="shared" si="1043"/>
        <v>1.2062962962962964</v>
      </c>
      <c r="GJ77" s="11">
        <f t="shared" si="1043"/>
        <v>2.3796296296296298</v>
      </c>
      <c r="GK77" s="11">
        <f t="shared" si="1043"/>
        <v>1.9885185185185188</v>
      </c>
      <c r="GL77" s="11">
        <f t="shared" si="1043"/>
        <v>1.5322222222222222</v>
      </c>
      <c r="GM77" s="11">
        <f t="shared" si="1043"/>
        <v>1.2062962962962964</v>
      </c>
      <c r="GN77" s="11">
        <f t="shared" ref="GN77:IY77" si="1044">SUMIF(GN69:GN76,"&lt;&gt;#REF!")</f>
        <v>1.4018518518518519</v>
      </c>
      <c r="GO77" s="11">
        <f t="shared" si="1044"/>
        <v>1.2062962962962964</v>
      </c>
      <c r="GP77" s="11">
        <f t="shared" si="1044"/>
        <v>1.2714814814814814</v>
      </c>
      <c r="GQ77" s="11">
        <f t="shared" si="1044"/>
        <v>1.7277777777777779</v>
      </c>
      <c r="GR77" s="11">
        <f t="shared" si="1044"/>
        <v>1.4670370370370369</v>
      </c>
      <c r="GS77" s="11">
        <f t="shared" si="1044"/>
        <v>1.4670370370370369</v>
      </c>
      <c r="GT77" s="11">
        <f t="shared" si="1044"/>
        <v>1.4670370370370369</v>
      </c>
      <c r="GU77" s="11">
        <f t="shared" si="1044"/>
        <v>1.7277777777777779</v>
      </c>
      <c r="GV77" s="11">
        <f t="shared" si="1044"/>
        <v>1.6625925925925928</v>
      </c>
      <c r="GW77" s="11">
        <f t="shared" si="1044"/>
        <v>1.6625925925925928</v>
      </c>
      <c r="GX77" s="11">
        <f t="shared" si="1044"/>
        <v>2.7055555555555557</v>
      </c>
      <c r="GY77" s="11">
        <f t="shared" si="1044"/>
        <v>2.9011111111111112</v>
      </c>
      <c r="GZ77" s="11">
        <f t="shared" si="1044"/>
        <v>2.7055555555555557</v>
      </c>
      <c r="HA77" s="11">
        <f t="shared" si="1044"/>
        <v>2.5751851851851857</v>
      </c>
      <c r="HB77" s="11">
        <f t="shared" si="1044"/>
        <v>2.4448148148148148</v>
      </c>
      <c r="HC77" s="11">
        <f t="shared" si="1044"/>
        <v>2.0537037037037038</v>
      </c>
      <c r="HD77" s="11">
        <f t="shared" si="1044"/>
        <v>2.0537037037037038</v>
      </c>
      <c r="HE77" s="11">
        <f t="shared" si="1044"/>
        <v>3.0314814814814812</v>
      </c>
      <c r="HF77" s="11">
        <f t="shared" si="1044"/>
        <v>3.0966666666666667</v>
      </c>
      <c r="HG77" s="11">
        <f t="shared" si="1044"/>
        <v>3.0314814814814812</v>
      </c>
      <c r="HH77" s="11">
        <f t="shared" si="1044"/>
        <v>2.7055555555555557</v>
      </c>
      <c r="HI77" s="11">
        <f t="shared" si="1044"/>
        <v>2.7055555555555557</v>
      </c>
      <c r="HJ77" s="11">
        <f t="shared" si="1044"/>
        <v>2.4448148148148148</v>
      </c>
      <c r="HK77" s="11">
        <f t="shared" si="1044"/>
        <v>2.0537037037037038</v>
      </c>
      <c r="HL77" s="11">
        <f t="shared" si="1044"/>
        <v>3.0314814814814812</v>
      </c>
      <c r="HM77" s="11">
        <f t="shared" si="1044"/>
        <v>2.7055555555555557</v>
      </c>
      <c r="HN77" s="11">
        <f t="shared" si="1044"/>
        <v>1.8581481481481483</v>
      </c>
      <c r="HO77" s="11">
        <f t="shared" si="1044"/>
        <v>1.8581481481481483</v>
      </c>
      <c r="HP77" s="11">
        <f t="shared" si="1044"/>
        <v>1.5974074074074074</v>
      </c>
      <c r="HQ77" s="11">
        <f t="shared" si="1044"/>
        <v>1.4670370370370369</v>
      </c>
      <c r="HR77" s="11">
        <f t="shared" si="1044"/>
        <v>1.8581481481481483</v>
      </c>
      <c r="HS77" s="11">
        <f t="shared" si="1044"/>
        <v>2.3796296296296298</v>
      </c>
      <c r="HT77" s="11">
        <f t="shared" si="1044"/>
        <v>1.6625925925925928</v>
      </c>
      <c r="HU77" s="11">
        <f t="shared" si="1044"/>
        <v>1.2714814814814814</v>
      </c>
      <c r="HV77" s="11">
        <f t="shared" si="1044"/>
        <v>1.3366666666666667</v>
      </c>
      <c r="HW77" s="11">
        <f t="shared" si="1044"/>
        <v>1.2714814814814814</v>
      </c>
      <c r="HX77" s="11">
        <f t="shared" si="1044"/>
        <v>1.2062962962962964</v>
      </c>
      <c r="HY77" s="11">
        <f t="shared" si="1044"/>
        <v>1.5322222222222222</v>
      </c>
      <c r="HZ77" s="11">
        <f t="shared" si="1044"/>
        <v>2.7055555555555557</v>
      </c>
      <c r="IA77" s="11">
        <f t="shared" si="1044"/>
        <v>17.204925925925927</v>
      </c>
      <c r="IB77" s="11">
        <f t="shared" si="1044"/>
        <v>16.878999999999998</v>
      </c>
      <c r="IC77" s="11">
        <f t="shared" si="1044"/>
        <v>17.00937037037037</v>
      </c>
      <c r="ID77" s="11">
        <f t="shared" si="1044"/>
        <v>17.00937037037037</v>
      </c>
      <c r="IE77" s="11">
        <f t="shared" si="1044"/>
        <v>16.455296296296297</v>
      </c>
      <c r="IF77" s="11">
        <f t="shared" si="1044"/>
        <v>1.7277777777777779</v>
      </c>
      <c r="IG77" s="11">
        <f t="shared" si="1044"/>
        <v>2.3796296296296298</v>
      </c>
      <c r="IH77" s="11">
        <f t="shared" si="1044"/>
        <v>5.2294814814814812</v>
      </c>
      <c r="II77" s="11">
        <f t="shared" si="1044"/>
        <v>5.2294814814814812</v>
      </c>
      <c r="IJ77" s="11">
        <f t="shared" si="1044"/>
        <v>4.9035555555555552</v>
      </c>
      <c r="IK77" s="11">
        <f t="shared" si="1044"/>
        <v>4.9035555555555552</v>
      </c>
      <c r="IL77" s="11">
        <f t="shared" si="1044"/>
        <v>4.7080000000000002</v>
      </c>
      <c r="IM77" s="11">
        <f t="shared" si="1044"/>
        <v>1.5322222222222222</v>
      </c>
      <c r="IN77" s="11">
        <f t="shared" si="1044"/>
        <v>1.8581481481481483</v>
      </c>
      <c r="IO77" s="11">
        <f t="shared" si="1044"/>
        <v>5.654851851851852</v>
      </c>
      <c r="IP77" s="11">
        <f t="shared" si="1044"/>
        <v>6.176333333333333</v>
      </c>
      <c r="IQ77" s="11">
        <f t="shared" si="1044"/>
        <v>6.502259259259259</v>
      </c>
      <c r="IR77" s="11">
        <f t="shared" si="1044"/>
        <v>6.502259259259259</v>
      </c>
      <c r="IS77" s="11">
        <f t="shared" si="1044"/>
        <v>8.1318888888888878</v>
      </c>
      <c r="IT77" s="11">
        <f t="shared" si="1044"/>
        <v>2.5537037037037038</v>
      </c>
      <c r="IU77" s="11">
        <f t="shared" si="1044"/>
        <v>3.7270370370370376</v>
      </c>
      <c r="IV77" s="11">
        <f t="shared" si="1044"/>
        <v>10.786814814814814</v>
      </c>
      <c r="IW77" s="11">
        <f t="shared" si="1044"/>
        <v>10.167555555555554</v>
      </c>
      <c r="IX77" s="11">
        <f t="shared" si="1044"/>
        <v>10.200148148148147</v>
      </c>
      <c r="IY77" s="11">
        <f t="shared" si="1044"/>
        <v>10.786814814814814</v>
      </c>
      <c r="IZ77" s="11">
        <f t="shared" ref="IZ77:LK77" si="1045">SUMIF(IZ69:IZ76,"&lt;&gt;#REF!")</f>
        <v>10.134962962962963</v>
      </c>
      <c r="JA77" s="11">
        <f t="shared" si="1045"/>
        <v>2.8144444444444443</v>
      </c>
      <c r="JB77" s="11">
        <f t="shared" si="1045"/>
        <v>3.9877777777777776</v>
      </c>
      <c r="JC77" s="11">
        <f t="shared" si="1045"/>
        <v>6.1156296296296295</v>
      </c>
      <c r="JD77" s="11">
        <f t="shared" si="1045"/>
        <v>6.3111851851851855</v>
      </c>
      <c r="JE77" s="11">
        <f t="shared" si="1045"/>
        <v>5.9852592592592595</v>
      </c>
      <c r="JF77" s="11">
        <f t="shared" si="1045"/>
        <v>6.3111851851851855</v>
      </c>
      <c r="JG77" s="11">
        <f t="shared" si="1045"/>
        <v>6.9630370370370374</v>
      </c>
      <c r="JH77" s="11">
        <f t="shared" si="1045"/>
        <v>3.7270370370370376</v>
      </c>
      <c r="JI77" s="11">
        <f t="shared" si="1045"/>
        <v>3.3359259259259257</v>
      </c>
      <c r="JJ77" s="11">
        <f t="shared" si="1045"/>
        <v>6.3061666666666669</v>
      </c>
      <c r="JK77" s="11">
        <f t="shared" si="1045"/>
        <v>5.7195</v>
      </c>
      <c r="JL77" s="11">
        <f t="shared" si="1045"/>
        <v>5.8498703703703701</v>
      </c>
      <c r="JM77" s="11">
        <f t="shared" si="1045"/>
        <v>6.110611111111111</v>
      </c>
      <c r="JN77" s="11">
        <f t="shared" si="1045"/>
        <v>6.110611111111111</v>
      </c>
      <c r="JO77" s="11">
        <f t="shared" si="1045"/>
        <v>2.5537037037037038</v>
      </c>
      <c r="JP77" s="11">
        <f t="shared" si="1045"/>
        <v>3.8574074074074076</v>
      </c>
      <c r="JQ77" s="11">
        <f t="shared" si="1045"/>
        <v>5.4870370370370374</v>
      </c>
      <c r="JR77" s="11">
        <f t="shared" si="1045"/>
        <v>4.1833333333333336</v>
      </c>
      <c r="JS77" s="11">
        <f t="shared" si="1045"/>
        <v>4.1833333333333336</v>
      </c>
      <c r="JT77" s="11">
        <f t="shared" si="1045"/>
        <v>3.2055555555555557</v>
      </c>
      <c r="JU77" s="11">
        <f t="shared" si="1045"/>
        <v>2.2277777777777779</v>
      </c>
      <c r="JV77" s="11">
        <f t="shared" si="1045"/>
        <v>2.6840740740740738</v>
      </c>
      <c r="JW77" s="11">
        <f t="shared" si="1045"/>
        <v>3.8574074074074076</v>
      </c>
      <c r="JX77" s="11">
        <f t="shared" si="1045"/>
        <v>4.1833333333333336</v>
      </c>
      <c r="JY77" s="11">
        <f t="shared" si="1045"/>
        <v>3.2055555555555557</v>
      </c>
      <c r="JZ77" s="11">
        <f t="shared" si="1045"/>
        <v>3.3359259259259257</v>
      </c>
      <c r="KA77" s="11">
        <f t="shared" si="1045"/>
        <v>3.2055555555555557</v>
      </c>
      <c r="KB77" s="11">
        <f t="shared" si="1045"/>
        <v>2.5537037037037038</v>
      </c>
      <c r="KC77" s="11">
        <f t="shared" si="1045"/>
        <v>2.5537037037037038</v>
      </c>
      <c r="KD77" s="11">
        <f t="shared" si="1045"/>
        <v>4.1833333333333336</v>
      </c>
      <c r="KE77" s="11">
        <f t="shared" si="1045"/>
        <v>7.1388888888888893</v>
      </c>
      <c r="KF77" s="11">
        <f t="shared" si="1045"/>
        <v>5.8351851851851855</v>
      </c>
      <c r="KG77" s="11">
        <f t="shared" si="1045"/>
        <v>5.8351851851851855</v>
      </c>
      <c r="KH77" s="11">
        <f t="shared" si="1045"/>
        <v>5.8351851851851855</v>
      </c>
      <c r="KI77" s="11">
        <f t="shared" si="1045"/>
        <v>4.2055555555555557</v>
      </c>
      <c r="KJ77" s="11">
        <f t="shared" si="1045"/>
        <v>3.8796296296296298</v>
      </c>
      <c r="KK77" s="11">
        <f t="shared" si="1045"/>
        <v>7.1388888888888893</v>
      </c>
      <c r="KL77" s="11">
        <f t="shared" si="1045"/>
        <v>6.4870370370370374</v>
      </c>
      <c r="KM77" s="11">
        <f t="shared" si="1045"/>
        <v>5.8351851851851855</v>
      </c>
      <c r="KN77" s="11">
        <f t="shared" si="1045"/>
        <v>5.3137037037037036</v>
      </c>
      <c r="KO77" s="11">
        <f t="shared" si="1045"/>
        <v>5.1833333333333336</v>
      </c>
      <c r="KP77" s="11">
        <f t="shared" si="1045"/>
        <v>8.954761904761904</v>
      </c>
      <c r="KQ77" s="11">
        <f t="shared" si="1045"/>
        <v>8.954761904761904</v>
      </c>
      <c r="KR77" s="11">
        <f t="shared" si="1045"/>
        <v>8.954761904761904</v>
      </c>
      <c r="KS77" s="11">
        <f t="shared" si="1045"/>
        <v>8.954761904761904</v>
      </c>
      <c r="KT77" s="11">
        <f t="shared" si="1045"/>
        <v>8.954761904761904</v>
      </c>
      <c r="KU77" s="11">
        <f t="shared" si="1045"/>
        <v>8.954761904761904</v>
      </c>
      <c r="KV77" s="11">
        <f t="shared" si="1045"/>
        <v>8.954761904761904</v>
      </c>
      <c r="KW77" s="11">
        <f t="shared" si="1045"/>
        <v>8.954761904761904</v>
      </c>
      <c r="KX77" s="11">
        <f t="shared" si="1045"/>
        <v>8.954761904761904</v>
      </c>
      <c r="KY77" s="11">
        <f t="shared" si="1045"/>
        <v>8.954761904761904</v>
      </c>
      <c r="KZ77" s="11">
        <f t="shared" si="1045"/>
        <v>8.954761904761904</v>
      </c>
      <c r="LA77" s="11">
        <f t="shared" si="1045"/>
        <v>8.954761904761904</v>
      </c>
      <c r="LB77" s="11">
        <f t="shared" si="1045"/>
        <v>8.954761904761904</v>
      </c>
      <c r="LC77" s="11">
        <f t="shared" si="1045"/>
        <v>4.5314814814814817</v>
      </c>
      <c r="LD77" s="11">
        <f t="shared" si="1045"/>
        <v>3.4233333333333333</v>
      </c>
      <c r="LE77" s="11">
        <f t="shared" si="1045"/>
        <v>2.5537037037037038</v>
      </c>
      <c r="LF77" s="11">
        <f t="shared" si="1045"/>
        <v>3.8574074074074076</v>
      </c>
      <c r="LG77" s="11">
        <f t="shared" si="1045"/>
        <v>4.5092592592592595</v>
      </c>
      <c r="LH77" s="11">
        <f t="shared" si="1045"/>
        <v>4.2485185185185186</v>
      </c>
      <c r="LI77" s="11">
        <f t="shared" si="1045"/>
        <v>4.2485185185185186</v>
      </c>
      <c r="LJ77" s="11">
        <f t="shared" si="1045"/>
        <v>2.5537037037037038</v>
      </c>
      <c r="LK77" s="11">
        <f t="shared" si="1045"/>
        <v>2.2277777777777779</v>
      </c>
      <c r="LL77" s="11">
        <f t="shared" ref="LL77:NB77" si="1046">SUMIF(LL69:LL76,"&lt;&gt;#REF!")</f>
        <v>2.2277777777777779</v>
      </c>
      <c r="LM77" s="11">
        <f t="shared" si="1046"/>
        <v>2.5537037037037038</v>
      </c>
      <c r="LN77" s="11">
        <f t="shared" si="1046"/>
        <v>2.2929629629629629</v>
      </c>
      <c r="LO77" s="11">
        <f t="shared" si="1046"/>
        <v>1.8366666666666667</v>
      </c>
      <c r="LP77" s="11">
        <f t="shared" si="1046"/>
        <v>1.25</v>
      </c>
      <c r="LQ77" s="11">
        <f t="shared" si="1046"/>
        <v>1.25</v>
      </c>
      <c r="LR77" s="11">
        <f t="shared" si="1046"/>
        <v>4.5092592592592595</v>
      </c>
      <c r="LS77" s="11">
        <f t="shared" si="1046"/>
        <v>2.5537037037037038</v>
      </c>
      <c r="LT77" s="11">
        <f t="shared" si="1046"/>
        <v>3.8574074074074076</v>
      </c>
      <c r="LU77" s="11">
        <f t="shared" si="1046"/>
        <v>4.5092592592592595</v>
      </c>
      <c r="LV77" s="11">
        <f t="shared" si="1046"/>
        <v>3.8574074074074076</v>
      </c>
      <c r="LW77" s="11">
        <f t="shared" si="1046"/>
        <v>1.25</v>
      </c>
      <c r="LX77" s="11">
        <f t="shared" si="1046"/>
        <v>1.25</v>
      </c>
      <c r="LY77" s="11">
        <f t="shared" si="1046"/>
        <v>5.1611111111111114</v>
      </c>
      <c r="LZ77" s="11">
        <f t="shared" si="1046"/>
        <v>2.9448148148148148</v>
      </c>
      <c r="MA77" s="11">
        <f t="shared" si="1046"/>
        <v>3.7270370370370376</v>
      </c>
      <c r="MB77" s="11">
        <f t="shared" si="1046"/>
        <v>4.5092592592592595</v>
      </c>
      <c r="MC77" s="11">
        <f t="shared" si="1046"/>
        <v>3.8574074074074076</v>
      </c>
      <c r="MD77" s="11">
        <f t="shared" si="1046"/>
        <v>3.5314814814814812</v>
      </c>
      <c r="ME77" s="11">
        <f t="shared" si="1046"/>
        <v>2.6840740740740738</v>
      </c>
      <c r="MF77" s="11">
        <f t="shared" si="1046"/>
        <v>1.9018518518518519</v>
      </c>
      <c r="MG77" s="11">
        <f t="shared" si="1046"/>
        <v>1.9018518518518519</v>
      </c>
      <c r="MH77" s="11">
        <f t="shared" si="1046"/>
        <v>2.6840740740740738</v>
      </c>
      <c r="MI77" s="11">
        <f t="shared" si="1046"/>
        <v>3.2055555555555557</v>
      </c>
      <c r="MJ77" s="11">
        <f t="shared" si="1046"/>
        <v>2.2277777777777779</v>
      </c>
      <c r="MK77" s="11">
        <f t="shared" si="1046"/>
        <v>2.2277777777777779</v>
      </c>
      <c r="ML77" s="11">
        <f t="shared" si="1046"/>
        <v>2.0322222222222219</v>
      </c>
      <c r="MM77" s="11">
        <f t="shared" si="1046"/>
        <v>1.7714814814814814</v>
      </c>
      <c r="MN77" s="11">
        <f t="shared" si="1046"/>
        <v>1.7714814814814814</v>
      </c>
      <c r="MO77" s="11">
        <f t="shared" si="1046"/>
        <v>2.4233333333333333</v>
      </c>
      <c r="MP77" s="11">
        <f t="shared" si="1046"/>
        <v>1.25</v>
      </c>
      <c r="MQ77" s="11">
        <f t="shared" si="1046"/>
        <v>2.4233333333333333</v>
      </c>
      <c r="MR77" s="11">
        <f t="shared" si="1046"/>
        <v>2.4233333333333333</v>
      </c>
      <c r="MS77" s="11">
        <f t="shared" si="1046"/>
        <v>2.0322222222222219</v>
      </c>
      <c r="MT77" s="11">
        <f t="shared" si="1046"/>
        <v>1.641111111111111</v>
      </c>
      <c r="MU77" s="11">
        <f t="shared" si="1046"/>
        <v>1.5107407407407407</v>
      </c>
      <c r="MV77" s="11">
        <f t="shared" si="1046"/>
        <v>1.25</v>
      </c>
      <c r="MW77" s="11">
        <f t="shared" si="1046"/>
        <v>1.25</v>
      </c>
      <c r="MX77" s="11">
        <f t="shared" si="1046"/>
        <v>2.7399470899470897</v>
      </c>
      <c r="MY77" s="11">
        <f t="shared" si="1046"/>
        <v>7.954761904761904</v>
      </c>
      <c r="MZ77" s="11">
        <f t="shared" si="1046"/>
        <v>1.7062962962962964</v>
      </c>
      <c r="NA77" s="11">
        <f t="shared" si="1046"/>
        <v>1.575925925925926</v>
      </c>
      <c r="NB77" s="11">
        <f t="shared" si="1046"/>
        <v>1.575925925925926</v>
      </c>
    </row>
    <row r="78" spans="2:366" ht="15">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c r="AK78" s="1"/>
      <c r="AL78" s="1"/>
      <c r="AM78" s="1"/>
      <c r="AN78" s="1"/>
      <c r="AO78" s="1"/>
      <c r="AP78" s="1"/>
      <c r="AQ78" s="1"/>
      <c r="AR78" s="1"/>
      <c r="AS78" s="1"/>
      <c r="AT78" s="1"/>
      <c r="AU78" s="1"/>
      <c r="AV78" s="1"/>
      <c r="AW78" s="1"/>
      <c r="AX78" s="1"/>
      <c r="AY78" s="1"/>
      <c r="AZ78" s="1"/>
      <c r="BA78" s="1"/>
      <c r="BB78" s="1"/>
      <c r="BC78" s="1"/>
      <c r="BD78" s="1"/>
      <c r="BE78" s="1"/>
      <c r="BF78" s="1"/>
      <c r="BG78" s="1"/>
      <c r="BH78" s="1"/>
      <c r="BI78" s="1"/>
      <c r="BJ78" s="1"/>
      <c r="BK78" s="1"/>
      <c r="BL78" s="1"/>
      <c r="BM78" s="1"/>
      <c r="BN78" s="1"/>
      <c r="BO78" s="1"/>
      <c r="BP78" s="1"/>
      <c r="BQ78" s="1"/>
      <c r="BR78" s="1"/>
      <c r="BS78" s="1"/>
      <c r="BT78" s="1"/>
      <c r="BU78" s="1"/>
      <c r="BV78" s="1"/>
      <c r="BW78" s="1"/>
      <c r="BX78" s="1"/>
      <c r="BY78" s="1"/>
      <c r="BZ78" s="1"/>
      <c r="CA78" s="1"/>
      <c r="CB78" s="1"/>
      <c r="CC78" s="1"/>
      <c r="CD78" s="1"/>
      <c r="CE78" s="1"/>
      <c r="CF78" s="1"/>
      <c r="CG78" s="1"/>
      <c r="CH78" s="1"/>
      <c r="CI78" s="1"/>
      <c r="CJ78" s="1"/>
      <c r="CK78" s="1"/>
      <c r="CL78" s="1"/>
      <c r="CM78" s="1"/>
      <c r="CN78" s="1"/>
      <c r="CO78" s="1"/>
      <c r="CP78" s="1"/>
      <c r="CQ78" s="1"/>
      <c r="CR78" s="1"/>
      <c r="CS78" s="1"/>
      <c r="CT78" s="1"/>
      <c r="CU78" s="1"/>
      <c r="CV78" s="1"/>
      <c r="CW78" s="1"/>
      <c r="CX78" s="1"/>
      <c r="CY78" s="1"/>
      <c r="CZ78" s="1"/>
      <c r="DA78" s="1"/>
      <c r="DB78" s="1"/>
      <c r="DC78" s="1"/>
      <c r="DD78" s="1"/>
      <c r="DE78" s="1"/>
      <c r="DF78" s="1"/>
      <c r="DG78" s="1"/>
      <c r="DH78" s="1"/>
      <c r="DI78" s="1"/>
      <c r="DJ78" s="1"/>
      <c r="DK78" s="1"/>
      <c r="DL78" s="1"/>
      <c r="DM78" s="1"/>
      <c r="DN78" s="1"/>
      <c r="DO78" s="1"/>
      <c r="DP78" s="1"/>
      <c r="DQ78" s="1"/>
      <c r="DR78" s="1"/>
      <c r="DS78" s="1"/>
      <c r="DT78" s="1"/>
      <c r="DU78" s="1"/>
      <c r="DV78" s="1"/>
      <c r="DW78" s="1"/>
      <c r="DX78" s="1"/>
      <c r="DY78" s="1"/>
      <c r="DZ78" s="1"/>
      <c r="EA78" s="1"/>
      <c r="EB78" s="1"/>
      <c r="EC78" s="1"/>
      <c r="ED78" s="1"/>
      <c r="EE78" s="1"/>
      <c r="EF78" s="1"/>
      <c r="EG78" s="1"/>
      <c r="EH78" s="1"/>
      <c r="EI78" s="1"/>
      <c r="EJ78" s="1"/>
      <c r="EK78" s="1"/>
      <c r="EL78" s="1"/>
      <c r="EM78" s="1"/>
      <c r="EN78" s="1"/>
      <c r="EO78" s="1"/>
      <c r="EP78" s="1"/>
      <c r="EQ78" s="1"/>
      <c r="ER78" s="1"/>
      <c r="ES78" s="1"/>
      <c r="ET78" s="1"/>
      <c r="EU78" s="1"/>
      <c r="EV78" s="1"/>
      <c r="EW78" s="1"/>
      <c r="EX78" s="1"/>
      <c r="EY78" s="1"/>
      <c r="EZ78" s="1"/>
      <c r="FA78" s="1"/>
      <c r="FB78" s="1"/>
      <c r="FC78" s="1"/>
      <c r="FD78" s="1"/>
      <c r="FE78" s="1"/>
      <c r="FF78" s="1"/>
      <c r="FG78" s="1"/>
      <c r="FH78" s="1"/>
      <c r="FI78" s="1"/>
      <c r="FJ78" s="1"/>
      <c r="FK78" s="1"/>
      <c r="FL78" s="1"/>
      <c r="FM78" s="1"/>
      <c r="FN78" s="1"/>
      <c r="FO78" s="1"/>
      <c r="FP78" s="1"/>
      <c r="FQ78" s="1"/>
      <c r="FR78" s="1"/>
      <c r="FS78" s="1"/>
      <c r="FT78" s="1"/>
      <c r="FU78" s="1"/>
      <c r="FV78" s="1"/>
      <c r="FW78" s="1"/>
      <c r="FX78" s="1"/>
      <c r="FY78" s="1"/>
      <c r="FZ78" s="1"/>
      <c r="GA78" s="1"/>
      <c r="GB78" s="1"/>
      <c r="GC78" s="1"/>
      <c r="GD78" s="1"/>
      <c r="GE78" s="1"/>
      <c r="GF78" s="1"/>
      <c r="GG78" s="1"/>
      <c r="GH78" s="1"/>
      <c r="GI78" s="1"/>
      <c r="GJ78" s="1"/>
      <c r="GK78" s="1"/>
      <c r="GL78" s="1"/>
      <c r="GM78" s="1"/>
      <c r="GN78" s="1"/>
      <c r="GO78" s="1"/>
      <c r="GP78" s="1"/>
      <c r="GQ78" s="1"/>
      <c r="GR78" s="1"/>
      <c r="GS78" s="1"/>
      <c r="GT78" s="1"/>
      <c r="GU78" s="1"/>
      <c r="GV78" s="1"/>
      <c r="GW78" s="1"/>
      <c r="GX78" s="1"/>
      <c r="GY78" s="1"/>
      <c r="GZ78" s="1"/>
      <c r="HA78" s="1"/>
      <c r="HB78" s="1"/>
      <c r="HC78" s="1"/>
      <c r="HD78" s="1"/>
      <c r="HE78" s="1"/>
      <c r="HF78" s="1"/>
      <c r="HG78" s="1"/>
      <c r="HH78" s="1"/>
      <c r="HI78" s="1"/>
      <c r="HJ78" s="1"/>
      <c r="HK78" s="1"/>
      <c r="HL78" s="1"/>
      <c r="HM78" s="1"/>
      <c r="HN78" s="1"/>
      <c r="HO78" s="1"/>
      <c r="HP78" s="1"/>
      <c r="HQ78" s="1"/>
      <c r="HR78" s="1"/>
      <c r="HS78" s="1"/>
      <c r="HT78" s="1"/>
      <c r="HU78" s="1"/>
      <c r="HV78" s="1"/>
      <c r="HW78" s="1"/>
      <c r="HX78" s="1"/>
      <c r="HY78" s="1"/>
      <c r="HZ78" s="1"/>
      <c r="IA78" s="1"/>
      <c r="IB78" s="1"/>
      <c r="IC78" s="1"/>
      <c r="ID78" s="1"/>
      <c r="IE78" s="1"/>
      <c r="IF78" s="1"/>
      <c r="IG78" s="1"/>
      <c r="IH78" s="1"/>
      <c r="II78" s="1"/>
      <c r="IJ78" s="1"/>
      <c r="IK78" s="1"/>
      <c r="IL78" s="1"/>
      <c r="IM78" s="1"/>
      <c r="IN78" s="1"/>
      <c r="IO78" s="1"/>
      <c r="IP78" s="1"/>
      <c r="IQ78" s="1"/>
      <c r="IR78" s="1"/>
      <c r="IS78" s="1"/>
      <c r="IT78" s="1"/>
      <c r="IU78" s="1"/>
      <c r="IV78" s="1"/>
      <c r="IW78" s="1"/>
      <c r="IX78" s="1"/>
      <c r="IY78" s="1"/>
      <c r="IZ78" s="1"/>
      <c r="JA78" s="1"/>
      <c r="JB78" s="1"/>
      <c r="JC78" s="1"/>
      <c r="JD78" s="1"/>
      <c r="JE78" s="1"/>
      <c r="JF78" s="1"/>
      <c r="JG78" s="1"/>
      <c r="JH78" s="1"/>
      <c r="JI78" s="1"/>
      <c r="JJ78" s="1"/>
      <c r="JK78" s="1"/>
      <c r="JL78" s="1"/>
      <c r="JM78" s="1"/>
      <c r="JN78" s="1"/>
      <c r="JO78" s="1"/>
      <c r="JP78" s="1"/>
      <c r="JQ78" s="1"/>
      <c r="JR78" s="1"/>
      <c r="JS78" s="1"/>
      <c r="JT78" s="1"/>
      <c r="JU78" s="1"/>
      <c r="JV78" s="1"/>
      <c r="JW78" s="1"/>
      <c r="JX78" s="1"/>
      <c r="JY78" s="1"/>
      <c r="JZ78" s="1"/>
      <c r="KA78" s="1"/>
      <c r="KB78" s="1"/>
      <c r="KC78" s="1"/>
      <c r="KD78" s="1"/>
      <c r="KE78" s="1"/>
      <c r="KF78" s="1"/>
      <c r="KG78" s="1"/>
      <c r="KH78" s="1"/>
      <c r="KI78" s="1"/>
      <c r="KJ78" s="1"/>
      <c r="KK78" s="1"/>
      <c r="KL78" s="1"/>
      <c r="KM78" s="1"/>
      <c r="KN78" s="1"/>
      <c r="KO78" s="1"/>
      <c r="KP78" s="1"/>
      <c r="KQ78" s="1"/>
      <c r="KR78" s="1"/>
      <c r="KS78" s="1"/>
      <c r="KT78" s="1"/>
      <c r="KU78" s="1"/>
      <c r="KV78" s="1"/>
      <c r="KW78" s="1"/>
      <c r="KX78" s="1"/>
      <c r="KY78" s="1"/>
      <c r="KZ78" s="1"/>
      <c r="LA78" s="1"/>
      <c r="LB78" s="1"/>
      <c r="LC78" s="1"/>
      <c r="LD78" s="1"/>
      <c r="LE78" s="1"/>
      <c r="LF78" s="1"/>
      <c r="LG78" s="1"/>
      <c r="LH78" s="1"/>
      <c r="LI78" s="1"/>
      <c r="LJ78" s="1"/>
      <c r="LK78" s="1"/>
      <c r="LL78" s="1"/>
      <c r="LM78" s="1"/>
      <c r="LN78" s="1"/>
      <c r="LO78" s="1"/>
      <c r="LP78" s="1"/>
      <c r="LQ78" s="1"/>
      <c r="LR78" s="1"/>
      <c r="LS78" s="1"/>
      <c r="LT78" s="1"/>
      <c r="LU78" s="1"/>
      <c r="LV78" s="1"/>
      <c r="LW78" s="1"/>
      <c r="LX78" s="1"/>
      <c r="LY78" s="1"/>
      <c r="LZ78" s="1"/>
      <c r="MA78" s="1"/>
      <c r="MB78" s="1"/>
      <c r="MC78" s="1"/>
      <c r="MD78" s="1"/>
      <c r="ME78" s="1"/>
      <c r="MF78" s="1"/>
      <c r="MG78" s="1"/>
      <c r="MH78" s="1"/>
      <c r="MI78" s="1"/>
      <c r="MJ78" s="1"/>
      <c r="MK78" s="1"/>
      <c r="ML78" s="1"/>
      <c r="MM78" s="1"/>
      <c r="MN78" s="1"/>
      <c r="MO78" s="1"/>
      <c r="MP78" s="1"/>
      <c r="MQ78" s="1"/>
      <c r="MR78" s="1"/>
      <c r="MS78" s="1"/>
      <c r="MT78" s="1"/>
      <c r="MU78" s="1"/>
      <c r="MV78" s="1"/>
      <c r="MW78" s="1"/>
      <c r="MX78" s="1"/>
      <c r="MY78" s="1"/>
      <c r="MZ78" s="1"/>
      <c r="NA78" s="1"/>
      <c r="NB78" s="1"/>
    </row>
    <row r="79" spans="2:366" s="165" customFormat="1" ht="15">
      <c r="B79" s="167" t="s">
        <v>104</v>
      </c>
      <c r="C79" s="171">
        <f>C32*Data!$B43*Data!$E4</f>
        <v>100.21940689655173</v>
      </c>
      <c r="D79" s="171">
        <f>D32*Data!$B43*Data!$E4</f>
        <v>94.78601379310345</v>
      </c>
      <c r="E79" s="171">
        <f>E32*Data!$B43*Data!$E4</f>
        <v>106.71016551724138</v>
      </c>
      <c r="F79" s="171">
        <f>F32*Data!$B43*Data!$E4</f>
        <v>100.06237241379309</v>
      </c>
      <c r="G79" s="171">
        <f>G32*Data!$B43*Data!$E4</f>
        <v>104.82575172413793</v>
      </c>
      <c r="H79" s="171">
        <f>H32*Data!$B43*Data!$E4</f>
        <v>86.693503448275877</v>
      </c>
      <c r="I79" s="171">
        <f>I32*Data!$B43*Data!$E4</f>
        <v>99.727365517241381</v>
      </c>
      <c r="J79" s="171">
        <f>J32*Data!$B43*Data!$E4</f>
        <v>107.8512827586207</v>
      </c>
      <c r="K79" s="171">
        <f>K32*Data!$B43*Data!$E4</f>
        <v>97.267158620689642</v>
      </c>
      <c r="L79" s="171">
        <f>L32*Data!$B43*Data!$E4</f>
        <v>89.122303448275858</v>
      </c>
      <c r="M79" s="171">
        <f>M32*Data!$B43*Data!$E4</f>
        <v>82.464041379310345</v>
      </c>
      <c r="N79" s="171">
        <f>N32*Data!$B43*Data!$E4</f>
        <v>78.19270344827585</v>
      </c>
      <c r="O79" s="171">
        <f>O32*Data!$B43*Data!$E4</f>
        <v>130.54799999999997</v>
      </c>
      <c r="P79" s="171">
        <f>P32*Data!$B43*Data!$E4</f>
        <v>165.72372413793104</v>
      </c>
      <c r="Q79" s="171">
        <f>Q32*Data!$B43*Data!$E4</f>
        <v>222.33988965517239</v>
      </c>
      <c r="R79" s="171">
        <f>R32*Data!$B43*Data!$E4</f>
        <v>235.19577931034482</v>
      </c>
      <c r="S79" s="171">
        <f>S32*Data!$B43*Data!$E4</f>
        <v>157.65215172413792</v>
      </c>
      <c r="T79" s="171">
        <f>T32*Data!$B43*Data!$E4</f>
        <v>88.3476</v>
      </c>
      <c r="U79" s="171">
        <f>U32*Data!$B43*Data!$E4</f>
        <v>87.185544827586213</v>
      </c>
      <c r="V79" s="171">
        <f>V32*Data!$B43*Data!$E4</f>
        <v>91.341724137931038</v>
      </c>
      <c r="W79" s="171">
        <f>W32*Data!$B43*Data!$E4</f>
        <v>200.5749103448276</v>
      </c>
      <c r="X79" s="171">
        <f>X32*Data!$B43*Data!$E4</f>
        <v>211.15903448275867</v>
      </c>
      <c r="Y79" s="171">
        <f>Y32*Data!$B43*Data!$E4</f>
        <v>101.21395862068967</v>
      </c>
      <c r="Z79" s="171">
        <f>Z32*Data!$B43*Data!$E4</f>
        <v>101.74787586206897</v>
      </c>
      <c r="AA79" s="171">
        <f>AA32*Data!$B43*Data!$E4</f>
        <v>100.8998896551724</v>
      </c>
      <c r="AB79" s="171">
        <f>AB32*Data!$B43*Data!$E4</f>
        <v>95.623531034482752</v>
      </c>
      <c r="AC79" s="171">
        <f>AC32*Data!$B43*Data!$E4</f>
        <v>80.108524137931042</v>
      </c>
      <c r="AD79" s="171">
        <f>AD32*Data!$B43*Data!$E4</f>
        <v>165.65044137931037</v>
      </c>
      <c r="AE79" s="171">
        <f>AE32*Data!$B43*Data!$E4</f>
        <v>208.37428965517242</v>
      </c>
      <c r="AF79" s="171">
        <f>AF32*Data!$B43*Data!$E4</f>
        <v>102.33413793103449</v>
      </c>
      <c r="AG79" s="171">
        <f>AG32*Data!$B43*Data!$E4</f>
        <v>101.77928275862071</v>
      </c>
      <c r="AH79" s="171">
        <f>AH32*Data!$B43*Data!$E4</f>
        <v>104.01964137931036</v>
      </c>
      <c r="AI79" s="171">
        <f>AI32*Data!$B43*Data!$E4</f>
        <v>98.68046896551725</v>
      </c>
      <c r="AJ79" s="171">
        <f>AJ32*Data!$B43*Data!$E4</f>
        <v>98.439682758620677</v>
      </c>
      <c r="AK79" s="171">
        <f>AK32*Data!$B43*Data!$E4</f>
        <v>118.82275862068964</v>
      </c>
      <c r="AL79" s="171">
        <f>AL32*Data!$B43*Data!$E4</f>
        <v>138.19034482758619</v>
      </c>
      <c r="AM79" s="171">
        <f>AM32*Data!$B43*Data!$E4</f>
        <v>118.25743448275863</v>
      </c>
      <c r="AN79" s="171">
        <f>AN32*Data!$B43*Data!$E4</f>
        <v>121.13639999999999</v>
      </c>
      <c r="AO79" s="171">
        <f>AO32*Data!$B43*Data!$E4</f>
        <v>115.24237241379311</v>
      </c>
      <c r="AP79" s="171">
        <f>AP32*Data!$B43*Data!$E4</f>
        <v>226.21340689655173</v>
      </c>
      <c r="AQ79" s="171">
        <f>AQ32*Data!$B43*Data!$E4</f>
        <v>172.88449655172417</v>
      </c>
      <c r="AR79" s="171">
        <f>AR32*Data!$B43*Data!$E4</f>
        <v>204.17623448275864</v>
      </c>
      <c r="AS79" s="171">
        <f>AS32*Data!$B43*Data!$E4</f>
        <v>288.71313103448279</v>
      </c>
      <c r="AT79" s="171">
        <f>AT32*Data!$B43*Data!$E4</f>
        <v>105.92499310344826</v>
      </c>
      <c r="AU79" s="171">
        <f>AU32*Data!$B43*Data!$E4</f>
        <v>107.58955862068966</v>
      </c>
      <c r="AV79" s="171">
        <f>AV32*Data!$B43*Data!$E4</f>
        <v>105.19216551724139</v>
      </c>
      <c r="AW79" s="171">
        <f>AW32*Data!$B43*Data!$E4</f>
        <v>109.89273103448276</v>
      </c>
      <c r="AX79" s="171">
        <f>AX32*Data!$B43*Data!$E4</f>
        <v>193.62351724137935</v>
      </c>
      <c r="AY79" s="171">
        <f>AY32*Data!$B43*Data!$E4</f>
        <v>215.84913103448275</v>
      </c>
      <c r="AZ79" s="171">
        <f>AZ32*Data!$B43*Data!$E4</f>
        <v>294.16746206896551</v>
      </c>
      <c r="BA79" s="171">
        <f>BA32*Data!$B43*Data!$E4</f>
        <v>275.03019310344831</v>
      </c>
      <c r="BB79" s="171">
        <f>BB32*Data!$B43*Data!$E4</f>
        <v>133.7619724137931</v>
      </c>
      <c r="BC79" s="171">
        <f>BC32*Data!$B43*Data!$E4</f>
        <v>118.22602758620688</v>
      </c>
      <c r="BD79" s="171">
        <f>BD32*Data!$B43*Data!$E4</f>
        <v>113.56733793103449</v>
      </c>
      <c r="BE79" s="171">
        <f>BE32*Data!$B43*Data!$E4</f>
        <v>104.54308965517242</v>
      </c>
      <c r="BF79" s="171">
        <f>BF32*Data!$B43*Data!$E4</f>
        <v>137.80299310344827</v>
      </c>
      <c r="BG79" s="171">
        <f>BG32*Data!$B43*Data!$E4</f>
        <v>156.97166896551724</v>
      </c>
      <c r="BH79" s="171">
        <f>BH32*Data!$B43*Data!$E4</f>
        <v>137.31095172413796</v>
      </c>
      <c r="BI79" s="171">
        <f>BI32*Data!$B43*Data!$E4</f>
        <v>127.25027586206897</v>
      </c>
      <c r="BJ79" s="171">
        <f>BJ32*Data!$B43*Data!$E4</f>
        <v>113.53593103448274</v>
      </c>
      <c r="BK79" s="171">
        <f>BK32*Data!$B43*Data!$E4</f>
        <v>111.86089655172412</v>
      </c>
      <c r="BL79" s="171">
        <f>BL32*Data!$B43*Data!$E4</f>
        <v>192.19973793103452</v>
      </c>
      <c r="BM79" s="171">
        <f>BM32*Data!$B43*Data!$E4</f>
        <v>201.29726896551725</v>
      </c>
      <c r="BN79" s="171">
        <f>BN32*Data!$B43*Data!$E4</f>
        <v>221.61753103448277</v>
      </c>
      <c r="BO79" s="171">
        <f>BO32*Data!$B43*Data!$E4</f>
        <v>130.38049655172412</v>
      </c>
      <c r="BP79" s="171">
        <f>BP32*Data!$B43*Data!$E4</f>
        <v>119.64980689655171</v>
      </c>
      <c r="BQ79" s="171">
        <f>BQ32*Data!$B43*Data!$E4</f>
        <v>111.48401379310343</v>
      </c>
      <c r="BR79" s="171">
        <f>BR32*Data!$B43*Data!$E4</f>
        <v>108.23863448275861</v>
      </c>
      <c r="BS79" s="171">
        <f>BS32*Data!$B43*Data!$E4</f>
        <v>134.5680827586207</v>
      </c>
      <c r="BT79" s="171">
        <f>BT32*Data!$B43*Data!$E4</f>
        <v>136.34780689655173</v>
      </c>
      <c r="BU79" s="171">
        <f>BU32*Data!$B43*Data!$E4</f>
        <v>157.69402758620689</v>
      </c>
      <c r="BV79" s="171">
        <f>BV32*Data!$B43*Data!$E4</f>
        <v>102.51211034482758</v>
      </c>
      <c r="BW79" s="171">
        <f>BW32*Data!$B43*Data!$E4</f>
        <v>111.66198620689656</v>
      </c>
      <c r="BX79" s="171">
        <f>BX32*Data!$B43*Data!$E4</f>
        <v>91.111406896551728</v>
      </c>
      <c r="BY79" s="171">
        <f>BY32*Data!$B43*Data!$E4</f>
        <v>82.233724137931034</v>
      </c>
      <c r="BZ79" s="171">
        <f>BZ32*Data!$B43*Data!$E4</f>
        <v>89.55153103448275</v>
      </c>
      <c r="CA79" s="171">
        <f>CA32*Data!$B43*Data!$E4</f>
        <v>89.81325517241379</v>
      </c>
      <c r="CB79" s="171">
        <f>CB32*Data!$B43*Data!$E4</f>
        <v>112.77169655172413</v>
      </c>
      <c r="CC79" s="171">
        <f>CC32*Data!$B43*Data!$E4</f>
        <v>126.02540689655173</v>
      </c>
      <c r="CD79" s="171">
        <f>CD32*Data!$B43*Data!$E4</f>
        <v>114.10125517241379</v>
      </c>
      <c r="CE79" s="171">
        <f>CE32*Data!$B43*Data!$E4</f>
        <v>326.15015172413797</v>
      </c>
      <c r="CF79" s="171">
        <f>CF32*Data!$B43*Data!$E4</f>
        <v>249.62201379310349</v>
      </c>
      <c r="CG79" s="171">
        <f>CG32*Data!$B43*Data!$E4</f>
        <v>242.05295172413796</v>
      </c>
      <c r="CH79" s="171">
        <f>CH32*Data!$B43*Data!$E4</f>
        <v>268.4556827586207</v>
      </c>
      <c r="CI79" s="171">
        <f>CI32*Data!$B43*Data!$E4</f>
        <v>388.52424827586208</v>
      </c>
      <c r="CJ79" s="171">
        <f>CJ32*Data!$B43*Data!$E4</f>
        <v>225.44917241379309</v>
      </c>
      <c r="CK79" s="171">
        <f>CK32*Data!$B43*Data!$E4</f>
        <v>206.67831724137932</v>
      </c>
      <c r="CL79" s="171">
        <f>CL32*Data!$B43*Data!$E4</f>
        <v>541.48630344827586</v>
      </c>
      <c r="CM79" s="171">
        <f>CM32*Data!$B43*Data!$E4</f>
        <v>347.98841379310352</v>
      </c>
      <c r="CN79" s="171">
        <f>CN32*Data!$B43*Data!$E4</f>
        <v>309.96513103448274</v>
      </c>
      <c r="CO79" s="171">
        <f>CO32*Data!$B43*Data!$E4</f>
        <v>461.47199999999998</v>
      </c>
      <c r="CP79" s="171">
        <f>CP32*Data!$B43*Data!$E4</f>
        <v>245.59146206896554</v>
      </c>
      <c r="CQ79" s="171">
        <f>CQ32*Data!$B43*Data!$E4</f>
        <v>312.40439999999995</v>
      </c>
      <c r="CR79" s="171">
        <f>CR32*Data!$B43*Data!$E4</f>
        <v>255.75682758620692</v>
      </c>
      <c r="CS79" s="171">
        <f>CS32*Data!$B43*Data!$E4</f>
        <v>91.697668965517224</v>
      </c>
      <c r="CT79" s="171">
        <f>CT32*Data!$B43*Data!$E4</f>
        <v>88.577917241379311</v>
      </c>
      <c r="CU79" s="171">
        <f>CU32*Data!$B43*Data!$E4</f>
        <v>126.89423208662015</v>
      </c>
      <c r="CV79" s="171">
        <f>CV32*Data!$B43*Data!$E4</f>
        <v>108.18635150574052</v>
      </c>
      <c r="CW79" s="171">
        <f>CW32*Data!$B43*Data!$E4</f>
        <v>133.42682230157698</v>
      </c>
      <c r="CX79" s="171">
        <f>CX32*Data!$B43*Data!$E4</f>
        <v>108.54229022435995</v>
      </c>
      <c r="CY79" s="171">
        <f>CY32*Data!$B43*Data!$E4</f>
        <v>99.256262068965512</v>
      </c>
      <c r="CZ79" s="171">
        <f>CZ32*Data!$B43*Data!$E4</f>
        <v>108.99240000000002</v>
      </c>
      <c r="DA79" s="171">
        <f>DA32*Data!$B43*Data!$E4</f>
        <v>97.047310344827594</v>
      </c>
      <c r="DB79" s="171">
        <f>DB32*Data!$B43*Data!$E4</f>
        <v>299.26584827586208</v>
      </c>
      <c r="DC79" s="171">
        <f>DC32*Data!$B43*Data!$E4</f>
        <v>279.25965517241377</v>
      </c>
      <c r="DD79" s="171">
        <f>DD32*Data!$B43*Data!$E4</f>
        <v>325.00903448275864</v>
      </c>
      <c r="DE79" s="171">
        <f>DE32*Data!$B43*Data!$E4</f>
        <v>228.35954482758621</v>
      </c>
      <c r="DF79" s="171">
        <f>DF32*Data!$B43*Data!$E4</f>
        <v>276.39115862068962</v>
      </c>
      <c r="DG79" s="171">
        <f>DG32*Data!$B43*Data!$E4</f>
        <v>244.01064827586205</v>
      </c>
      <c r="DH79" s="171">
        <f>DH32*Data!$B43*Data!$E4</f>
        <v>220.08906206896552</v>
      </c>
      <c r="DI79" s="171">
        <f>DI32*Data!$B43*Data!$E4</f>
        <v>99</v>
      </c>
      <c r="DJ79" s="171">
        <f>DJ32*Data!$B43*Data!$E4</f>
        <v>99</v>
      </c>
      <c r="DK79" s="171">
        <f>DK32*Data!$B43*Data!$E4</f>
        <v>99</v>
      </c>
      <c r="DL79" s="171">
        <f>DL32*Data!$B43*Data!$E4</f>
        <v>330</v>
      </c>
      <c r="DM79" s="171">
        <f>DM32*Data!$B43*Data!$E4</f>
        <v>120.20466206896553</v>
      </c>
      <c r="DN79" s="171">
        <f>DN32*Data!$B43*Data!$E4</f>
        <v>92.953944827586199</v>
      </c>
      <c r="DO79" s="171">
        <f>DO32*Data!$B43*Data!$E4</f>
        <v>91.456882758620694</v>
      </c>
      <c r="DP79" s="171">
        <f>DP32*Data!$B43*Data!$E4</f>
        <v>84.034386206896556</v>
      </c>
      <c r="DQ79" s="171">
        <f>DQ32*Data!$B43*Data!$E4</f>
        <v>100.0100275862069</v>
      </c>
      <c r="DR79" s="171">
        <f>DR32*Data!$B43*Data!$E4</f>
        <v>121.12593103448275</v>
      </c>
      <c r="DS79" s="171">
        <f>DS32*Data!$B43*Data!$E4</f>
        <v>103.9568275862069</v>
      </c>
      <c r="DT79" s="171">
        <f>DT32*Data!$B43*Data!$E4</f>
        <v>100.53347586206897</v>
      </c>
      <c r="DU79" s="171">
        <f>DU32*Data!$B43*Data!$E4</f>
        <v>114.53048275862068</v>
      </c>
      <c r="DV79" s="171">
        <f>DV32*Data!$B43*Data!$E4</f>
        <v>101.89444137931034</v>
      </c>
      <c r="DW79" s="171">
        <f>DW32*Data!$B43*Data!$E4</f>
        <v>97.350910344827582</v>
      </c>
      <c r="DX79" s="171">
        <f>DX32*Data!$B43*Data!$E4</f>
        <v>111.95511724137931</v>
      </c>
      <c r="DY79" s="171">
        <f>DY32*Data!$B43*Data!$E4</f>
        <v>134.35870344827586</v>
      </c>
      <c r="DZ79" s="171">
        <f>DZ32*Data!$B43*Data!$E4</f>
        <v>118.20508965517243</v>
      </c>
      <c r="EA79" s="171">
        <f>EA32*Data!$B43*Data!$E4</f>
        <v>104.99325517241378</v>
      </c>
      <c r="EB79" s="171">
        <f>EB32*Data!$B43*Data!$E4</f>
        <v>103.01462068965517</v>
      </c>
      <c r="EC79" s="171">
        <f>EC32*Data!$B43*Data!$E4</f>
        <v>89.750441379310331</v>
      </c>
      <c r="ED79" s="171">
        <f>ED32*Data!$B43*Data!$E4</f>
        <v>88.693075862068966</v>
      </c>
      <c r="EE79" s="171">
        <f>EE32*Data!$B43*Data!$E4</f>
        <v>163.48336551724137</v>
      </c>
      <c r="EF79" s="171">
        <f>EF32*Data!$B43*Data!$E4</f>
        <v>161.73504827586208</v>
      </c>
      <c r="EG79" s="171">
        <f>EG32*Data!$B43*Data!$E4</f>
        <v>180.11855172413797</v>
      </c>
      <c r="EH79" s="171">
        <f>EH32*Data!$B43*Data!$E4</f>
        <v>105.99827586206897</v>
      </c>
      <c r="EI79" s="171">
        <f>EI32*Data!$B43*Data!$E4</f>
        <v>101.95725517241378</v>
      </c>
      <c r="EJ79" s="171">
        <f>EJ32*Data!$B43*Data!$E4</f>
        <v>109.5263172413793</v>
      </c>
      <c r="EK79" s="171">
        <f>EK32*Data!$B43*Data!$E4</f>
        <v>96.743710344827591</v>
      </c>
      <c r="EL79" s="171">
        <f>EL32*Data!$B43*Data!$E4</f>
        <v>422.38088275862066</v>
      </c>
      <c r="EM79" s="171">
        <f>EM32*Data!$B43*Data!$E4</f>
        <v>414.29884137931037</v>
      </c>
      <c r="EN79" s="171">
        <f>EN32*Data!$B43*Data!$E4</f>
        <v>373.98285517241374</v>
      </c>
      <c r="EO79" s="171">
        <f>EO32*Data!$B43*Data!$E4</f>
        <v>255.44275862068963</v>
      </c>
      <c r="EP79" s="171">
        <f>EP32*Data!$B43*Data!$E4</f>
        <v>401.6837379310345</v>
      </c>
      <c r="EQ79" s="171">
        <f>EQ32*Data!$B43*Data!$E4</f>
        <v>374.46442758620691</v>
      </c>
      <c r="ER79" s="171">
        <f>ER32*Data!$B43*Data!$E4</f>
        <v>456.55158620689656</v>
      </c>
      <c r="ES79" s="171">
        <f>ES32*Data!$B43*Data!$E4</f>
        <v>367.65959999999995</v>
      </c>
      <c r="ET79" s="171">
        <f>ET32*Data!$B43*Data!$E4</f>
        <v>426.46377931034482</v>
      </c>
      <c r="EU79" s="171">
        <f>EU32*Data!$B43*Data!$E4</f>
        <v>417.58609655172415</v>
      </c>
      <c r="EV79" s="171">
        <f>EV32*Data!$B43*Data!$E4</f>
        <v>297.45471724137929</v>
      </c>
      <c r="EW79" s="171">
        <f>EW32*Data!$B43*Data!$E4</f>
        <v>225.56433103448279</v>
      </c>
      <c r="EX79" s="171">
        <f>EX32*Data!$B43*Data!$E4</f>
        <v>173.72201379310346</v>
      </c>
      <c r="EY79" s="171">
        <f>EY32*Data!$B43*Data!$E4</f>
        <v>431.33184827586206</v>
      </c>
      <c r="EZ79" s="171">
        <f>EZ32*Data!$B43*Data!$E4</f>
        <v>388.40908965517241</v>
      </c>
      <c r="FA79" s="171">
        <f>FA32*Data!$B43*Data!$E4</f>
        <v>442.75348965517242</v>
      </c>
      <c r="FB79" s="171">
        <f>FB32*Data!$B43*Data!$E4</f>
        <v>365.51346206896551</v>
      </c>
      <c r="FC79" s="171">
        <f>FC32*Data!$B43*Data!$E4</f>
        <v>511.51365517241385</v>
      </c>
      <c r="FD79" s="171">
        <f>FD32*Data!$B43*Data!$E4</f>
        <v>226.11918620689656</v>
      </c>
      <c r="FE79" s="171">
        <f>FE32*Data!$B43*Data!$E4</f>
        <v>167.80704827586206</v>
      </c>
      <c r="FF79" s="171">
        <f>FF32*Data!$B43*Data!$E4</f>
        <v>192.59755862068965</v>
      </c>
      <c r="FG79" s="171">
        <f>FG32*Data!$B43*Data!$E4</f>
        <v>176.32878620689652</v>
      </c>
      <c r="FH79" s="171">
        <f>FH32*Data!$B43*Data!$E4</f>
        <v>152.8364275862069</v>
      </c>
      <c r="FI79" s="171">
        <f>FI32*Data!$B43*Data!$E4</f>
        <v>127.81559999999999</v>
      </c>
      <c r="FJ79" s="171">
        <f>FJ32*Data!$B43*Data!$E4</f>
        <v>116.33114482758621</v>
      </c>
      <c r="FK79" s="171">
        <f>FK32*Data!$B43*Data!$E4</f>
        <v>106.06108965517242</v>
      </c>
      <c r="FL79" s="171">
        <f>FL32*Data!$B43*Data!$E4</f>
        <v>111.99699310344828</v>
      </c>
      <c r="FM79" s="171">
        <f>FM32*Data!$B43*Data!$E4</f>
        <v>103.82073103448275</v>
      </c>
      <c r="FN79" s="171">
        <f>FN32*Data!$B43*Data!$E4</f>
        <v>104.40699310344827</v>
      </c>
      <c r="FO79" s="171">
        <f>FO32*Data!$B43*Data!$E4</f>
        <v>131.54255172413789</v>
      </c>
      <c r="FP79" s="171">
        <f>FP32*Data!$B43*Data!$E4</f>
        <v>132.80929655172415</v>
      </c>
      <c r="FQ79" s="171">
        <f>FQ32*Data!$B43*Data!$E4</f>
        <v>93.623958620689663</v>
      </c>
      <c r="FR79" s="171">
        <f>FR32*Data!$B43*Data!$E4</f>
        <v>99.549393103448267</v>
      </c>
      <c r="FS79" s="171">
        <f>FS32*Data!$B43*Data!$E4</f>
        <v>83.416717241379317</v>
      </c>
      <c r="FT79" s="171">
        <f>FT32*Data!$B43*Data!$E4</f>
        <v>85.960675862068982</v>
      </c>
      <c r="FU79" s="171">
        <f>FU32*Data!$B43*Data!$E4</f>
        <v>169.07379310344828</v>
      </c>
      <c r="FV79" s="171">
        <f>FV32*Data!$B43*Data!$E4</f>
        <v>178.0142896551724</v>
      </c>
      <c r="FW79" s="171">
        <f>FW32*Data!$B43*Data!$E4</f>
        <v>91.100937931034494</v>
      </c>
      <c r="FX79" s="171">
        <f>FX32*Data!$B43*Data!$E4</f>
        <v>89.541062068965516</v>
      </c>
      <c r="FY79" s="171">
        <f>FY32*Data!$B43*Data!$E4</f>
        <v>96.314482758620699</v>
      </c>
      <c r="FZ79" s="171">
        <f>FZ32*Data!$B43*Data!$E4</f>
        <v>89.792317241379322</v>
      </c>
      <c r="GA79" s="171">
        <f>GA32*Data!$B43*Data!$E4</f>
        <v>108.70973793103447</v>
      </c>
      <c r="GB79" s="171">
        <f>GB32*Data!$B43*Data!$E4</f>
        <v>114.6351724137931</v>
      </c>
      <c r="GC79" s="171">
        <f>GC32*Data!$B43*Data!$E4</f>
        <v>128.6740551724138</v>
      </c>
      <c r="GD79" s="171">
        <f>GD32*Data!$B43*Data!$E4</f>
        <v>128.86249655172415</v>
      </c>
      <c r="GE79" s="171">
        <f>GE32*Data!$B43*Data!$E4</f>
        <v>106.54266206896553</v>
      </c>
      <c r="GF79" s="171">
        <f>GF32*Data!$B43*Data!$E4</f>
        <v>109.05521379310345</v>
      </c>
      <c r="GG79" s="171">
        <f>GG32*Data!$B43*Data!$E4</f>
        <v>108.34332413793103</v>
      </c>
      <c r="GH79" s="171">
        <f>GH32*Data!$B43*Data!$E4</f>
        <v>107.44299310344827</v>
      </c>
      <c r="GI79" s="171">
        <f>GI32*Data!$B43*Data!$E4</f>
        <v>211.56732413793105</v>
      </c>
      <c r="GJ79" s="171">
        <f>GJ32*Data!$B43*Data!$E4</f>
        <v>226.75779310344825</v>
      </c>
      <c r="GK79" s="171">
        <f>GK32*Data!$B43*Data!$E4</f>
        <v>206.67831724137932</v>
      </c>
      <c r="GL79" s="171">
        <f>GL32*Data!$B43*Data!$E4</f>
        <v>121.97391724137933</v>
      </c>
      <c r="GM79" s="171">
        <f>GM32*Data!$B43*Data!$E4</f>
        <v>118.41446896551726</v>
      </c>
      <c r="GN79" s="171">
        <f>GN32*Data!$B43*Data!$E4</f>
        <v>112.44715862068966</v>
      </c>
      <c r="GO79" s="171">
        <f>GO32*Data!$B43*Data!$E4</f>
        <v>112.62513103448278</v>
      </c>
      <c r="GP79" s="171">
        <f>GP32*Data!$B43*Data!$E4</f>
        <v>128.0668551724138</v>
      </c>
      <c r="GQ79" s="171">
        <f>GQ32*Data!$B43*Data!$E4</f>
        <v>139.0697379310345</v>
      </c>
      <c r="GR79" s="171">
        <f>GR32*Data!$B43*Data!$E4</f>
        <v>161.22206896551725</v>
      </c>
      <c r="GS79" s="171">
        <f>GS32*Data!$B43*Data!$E4</f>
        <v>135.77201379310344</v>
      </c>
      <c r="GT79" s="171">
        <f>GT32*Data!$B43*Data!$E4</f>
        <v>177.05114482758623</v>
      </c>
      <c r="GU79" s="171">
        <f>GU32*Data!$B43*Data!$E4</f>
        <v>323.31306206896551</v>
      </c>
      <c r="GV79" s="171">
        <f>GV32*Data!$B43*Data!$E4</f>
        <v>253.1709931034483</v>
      </c>
      <c r="GW79" s="171">
        <f>GW32*Data!$B43*Data!$E4</f>
        <v>285.23743448275866</v>
      </c>
      <c r="GX79" s="171">
        <f>GX32*Data!$B43*Data!$E4</f>
        <v>361.09555862068964</v>
      </c>
      <c r="GY79" s="171">
        <f>GY32*Data!$B43*Data!$E4</f>
        <v>332.05464827586206</v>
      </c>
      <c r="GZ79" s="171">
        <f>GZ32*Data!$B43*Data!$E4</f>
        <v>264.92764137931039</v>
      </c>
      <c r="HA79" s="171">
        <f>HA32*Data!$B43*Data!$E4</f>
        <v>284.7244551724138</v>
      </c>
      <c r="HB79" s="171">
        <f>HB32*Data!$B43*Data!$E4</f>
        <v>512.1836689655172</v>
      </c>
      <c r="HC79" s="171">
        <f>HC32*Data!$B43*Data!$E4</f>
        <v>383.68758620689664</v>
      </c>
      <c r="HD79" s="171">
        <f>HD32*Data!$B43*Data!$E4</f>
        <v>420.84194482758619</v>
      </c>
      <c r="HE79" s="171">
        <f>HE32*Data!$B43*Data!$E4</f>
        <v>607.24187586206892</v>
      </c>
      <c r="HF79" s="171">
        <f>HF32*Data!$B43*Data!$E4</f>
        <v>621.30169655172404</v>
      </c>
      <c r="HG79" s="171">
        <f>HG32*Data!$B43*Data!$E4</f>
        <v>497.73649655172414</v>
      </c>
      <c r="HH79" s="171">
        <f>HH32*Data!$B43*Data!$E4</f>
        <v>141.1007172413793</v>
      </c>
      <c r="HI79" s="171">
        <f>HI32*Data!$B43*Data!$E4</f>
        <v>117.63976551724139</v>
      </c>
      <c r="HJ79" s="171">
        <f>HJ32*Data!$B43*Data!$E4</f>
        <v>120.82233103448276</v>
      </c>
      <c r="HK79" s="171">
        <f>HK32*Data!$B43*Data!$E4</f>
        <v>116.67662068965517</v>
      </c>
      <c r="HL79" s="171">
        <f>HL32*Data!$B43*Data!$E4</f>
        <v>176.37066206896554</v>
      </c>
      <c r="HM79" s="171">
        <f>HM32*Data!$B43*Data!$E4</f>
        <v>156.09227586206896</v>
      </c>
      <c r="HN79" s="171">
        <f>HN32*Data!$B43*Data!$E4</f>
        <v>126.2661931034483</v>
      </c>
      <c r="HO79" s="171">
        <f>HO32*Data!$B43*Data!$E4</f>
        <v>105.25497931034482</v>
      </c>
      <c r="HP79" s="171">
        <f>HP32*Data!$B43*Data!$E4</f>
        <v>150.52278620689654</v>
      </c>
      <c r="HQ79" s="171">
        <f>HQ32*Data!$B43*Data!$E4</f>
        <v>122.87424827586206</v>
      </c>
      <c r="HR79" s="171">
        <f>HR32*Data!$B43*Data!$E4</f>
        <v>130.82019310344828</v>
      </c>
      <c r="HS79" s="171">
        <f>HS32*Data!$B43*Data!$E4</f>
        <v>188.52513103448277</v>
      </c>
      <c r="HT79" s="171">
        <f>HT32*Data!$B43*Data!$E4</f>
        <v>109.25412413793103</v>
      </c>
      <c r="HU79" s="171">
        <f>HU32*Data!$B43*Data!$E4</f>
        <v>97.842951724137947</v>
      </c>
      <c r="HV79" s="171">
        <f>HV32*Data!$B43*Data!$E4</f>
        <v>100.63816551724139</v>
      </c>
      <c r="HW79" s="171">
        <f>HW32*Data!$B43*Data!$E4</f>
        <v>178.89368275862068</v>
      </c>
      <c r="HX79" s="171">
        <f>HX32*Data!$B43*Data!$E4</f>
        <v>174.25593103448276</v>
      </c>
      <c r="HY79" s="171">
        <f>HY32*Data!$B43*Data!$E4</f>
        <v>203.35965517241382</v>
      </c>
      <c r="HZ79" s="171">
        <f>HZ32*Data!$B43*Data!$E4</f>
        <v>320.3503448275863</v>
      </c>
      <c r="IA79" s="171">
        <f>IA32*Data!$B43*Data!$E4</f>
        <v>270.19353103448276</v>
      </c>
      <c r="IB79" s="171">
        <f>IB32*Data!$B43*Data!$E4</f>
        <v>362.42511724137933</v>
      </c>
      <c r="IC79" s="171">
        <f>IC32*Data!$B43*Data!$E4</f>
        <v>147.34022068965518</v>
      </c>
      <c r="ID79" s="171">
        <f>ID32*Data!$B43*Data!$E4</f>
        <v>144.61828965517242</v>
      </c>
      <c r="IE79" s="171">
        <f>IE32*Data!$B43*Data!$E4</f>
        <v>108.66786206896552</v>
      </c>
      <c r="IF79" s="171">
        <f>IF32*Data!$B43*Data!$E4</f>
        <v>145.15220689655172</v>
      </c>
      <c r="IG79" s="171">
        <f>IG32*Data!$B43*Data!$E4</f>
        <v>165.81794482758622</v>
      </c>
      <c r="IH79" s="171">
        <f>IH32*Data!$B43*Data!$E4</f>
        <v>170.20444137931037</v>
      </c>
      <c r="II79" s="171">
        <f>II32*Data!$B43*Data!$E4</f>
        <v>115.04346206896552</v>
      </c>
      <c r="IJ79" s="171">
        <f>IJ32*Data!$B43*Data!$E4</f>
        <v>147.76944827586209</v>
      </c>
      <c r="IK79" s="171">
        <f>IK32*Data!$B43*Data!$E4</f>
        <v>140.35742068965519</v>
      </c>
      <c r="IL79" s="171">
        <f>IL32*Data!$B43*Data!$E4</f>
        <v>127.53293793103448</v>
      </c>
      <c r="IM79" s="171">
        <f>IM32*Data!$B43*Data!$E4</f>
        <v>149.78995862068965</v>
      </c>
      <c r="IN79" s="171">
        <f>IN32*Data!$B43*Data!$E4</f>
        <v>166.70780689655172</v>
      </c>
      <c r="IO79" s="171">
        <f>IO32*Data!$B43*Data!$E4</f>
        <v>149.31885517241378</v>
      </c>
      <c r="IP79" s="171">
        <f>IP32*Data!$B43*Data!$E4</f>
        <v>524.33813793103445</v>
      </c>
      <c r="IQ79" s="171">
        <f>IQ32*Data!$B43*Data!$E4</f>
        <v>198</v>
      </c>
      <c r="IR79" s="171">
        <f>IR32*Data!$B43*Data!$E4</f>
        <v>198</v>
      </c>
      <c r="IS79" s="171">
        <f>IS32*Data!$B43*Data!$E4</f>
        <v>198</v>
      </c>
      <c r="IT79" s="171">
        <f>IT32*Data!$B43*Data!$E4</f>
        <v>66</v>
      </c>
      <c r="IU79" s="171">
        <f>IU32*Data!$B43*Data!$E4</f>
        <v>66</v>
      </c>
      <c r="IV79" s="171">
        <f>IV32*Data!$B43*Data!$E4</f>
        <v>198</v>
      </c>
      <c r="IW79" s="171">
        <f>IW32*Data!$B43*Data!$E4</f>
        <v>132</v>
      </c>
      <c r="IX79" s="171">
        <f>IX32*Data!$B43*Data!$E4</f>
        <v>132</v>
      </c>
      <c r="IY79" s="171">
        <v>400</v>
      </c>
      <c r="IZ79" s="171">
        <v>400</v>
      </c>
      <c r="JA79" s="171">
        <v>100</v>
      </c>
      <c r="JB79" s="171">
        <f>JB32*Data!$B43*Data!$E4</f>
        <v>198</v>
      </c>
      <c r="JC79" s="171">
        <f>JC32*Data!$B43*Data!$E4</f>
        <v>476.71481379310347</v>
      </c>
      <c r="JD79" s="171">
        <f>JD32*Data!$B43*Data!$E4</f>
        <v>412.37255172413802</v>
      </c>
      <c r="JE79" s="171">
        <f>JE32*Data!$B43*Data!$E4</f>
        <v>446.82</v>
      </c>
      <c r="JF79" s="171">
        <f>JF32*Data!$B43*Data!$E4</f>
        <v>396</v>
      </c>
      <c r="JG79" s="171">
        <f>JG32*Data!$B43*Data!$E4</f>
        <v>396</v>
      </c>
      <c r="JH79" s="171">
        <f>JH32*Data!$B43*Data!$E4</f>
        <v>396</v>
      </c>
      <c r="JI79" s="171">
        <f>JI32*Data!$B43*Data!$E4</f>
        <v>240.06384827586209</v>
      </c>
      <c r="JJ79" s="171">
        <f>JJ32*Data!$B43*Data!$E4</f>
        <v>192.28348965517242</v>
      </c>
      <c r="JK79" s="171">
        <f>JK32*Data!$B43*Data!$E4</f>
        <v>185.18553103448278</v>
      </c>
      <c r="JL79" s="171">
        <f>JL32*Data!$B43*Data!$E4</f>
        <v>197.50750344827586</v>
      </c>
      <c r="JM79" s="171">
        <f>JM32*Data!$B43*Data!$E4</f>
        <v>323.97260689655172</v>
      </c>
      <c r="JN79" s="171">
        <f>JN32*Data!$B43*Data!$E4</f>
        <v>211.65107586206898</v>
      </c>
      <c r="JO79" s="171">
        <f>JO32*Data!$B43*Data!$E4</f>
        <v>499.05558620689652</v>
      </c>
      <c r="JP79" s="171">
        <f>JP32*Data!$B43*Data!$E4</f>
        <v>731.10020689655175</v>
      </c>
      <c r="JQ79" s="171">
        <f>JQ32*Data!$B43*Data!$E4</f>
        <v>457.41004137931037</v>
      </c>
      <c r="JR79" s="171">
        <f>JR32*Data!$B43*Data!$E4</f>
        <v>216.0375724137931</v>
      </c>
      <c r="JS79" s="171">
        <f>JS32*Data!$B43*Data!$E4</f>
        <v>199.33957241379312</v>
      </c>
      <c r="JT79" s="171">
        <f>JT32*Data!$B43*Data!$E4</f>
        <v>193.95852413793105</v>
      </c>
      <c r="JU79" s="171">
        <f>JU32*Data!$B43*Data!$E4</f>
        <v>186.06492413793103</v>
      </c>
      <c r="JV79" s="171">
        <f>JV32*Data!$B43*Data!$E4</f>
        <v>366.89536551724137</v>
      </c>
      <c r="JW79" s="171">
        <f>JW32*Data!$B43*Data!$E4</f>
        <v>509.55595862068975</v>
      </c>
      <c r="JX79" s="171">
        <f>JX32*Data!$B43*Data!$E4</f>
        <v>262.61399999999998</v>
      </c>
      <c r="JY79" s="171">
        <f>JY32*Data!$B43*Data!$E4</f>
        <v>256.22793103448276</v>
      </c>
      <c r="JZ79" s="171">
        <f>JZ32*Data!$B43*Data!$E4</f>
        <v>224.52790344827588</v>
      </c>
      <c r="KA79" s="171">
        <f>KA32*Data!$B43*Data!$E4</f>
        <v>373.86769655172418</v>
      </c>
      <c r="KB79" s="171">
        <f>KB32*Data!$B43*Data!$E4</f>
        <v>321.58568275862075</v>
      </c>
      <c r="KC79" s="171">
        <f>KC32*Data!$B43*Data!$E4</f>
        <v>457.58801379310347</v>
      </c>
      <c r="KD79" s="171">
        <f>KD32*Data!$B43*Data!$E4</f>
        <v>660</v>
      </c>
      <c r="KE79" s="171">
        <f>KE32*Data!$B43*Data!$E4</f>
        <v>660</v>
      </c>
      <c r="KF79" s="171">
        <f>KF32*Data!$B43*Data!$E4</f>
        <v>660</v>
      </c>
      <c r="KG79" s="171">
        <f>KG32*Data!$B43*Data!$E4</f>
        <v>660</v>
      </c>
      <c r="KH79" s="171">
        <f>KH32*Data!$B43*Data!$E4</f>
        <v>660</v>
      </c>
      <c r="KI79" s="171">
        <f>KI32*Data!$B43*Data!$E4</f>
        <v>660</v>
      </c>
      <c r="KJ79" s="171">
        <f>KJ32*Data!$B43*Data!$E4</f>
        <v>660</v>
      </c>
      <c r="KK79" s="171">
        <f>KK32*Data!$B43*Data!$E4</f>
        <v>660</v>
      </c>
      <c r="KL79" s="171">
        <f>KL32*Data!$B43*Data!$E4</f>
        <v>660</v>
      </c>
      <c r="KM79" s="171">
        <f>KM32*Data!$B43*Data!$E4</f>
        <v>660</v>
      </c>
      <c r="KN79" s="171">
        <f>KN32*Data!$B43*Data!$E4</f>
        <v>660</v>
      </c>
      <c r="KO79" s="171">
        <f>KO32*Data!$B43*Data!$E4</f>
        <v>0</v>
      </c>
      <c r="KP79" s="171">
        <f>KP32*Data!$B43*Data!$E4</f>
        <v>660</v>
      </c>
      <c r="KQ79" s="171">
        <f>KQ32*Data!$B43*Data!$E4</f>
        <v>660</v>
      </c>
      <c r="KR79" s="171">
        <f>KR32*Data!$B43*Data!$E4</f>
        <v>660</v>
      </c>
      <c r="KS79" s="171">
        <f>KS32*Data!$B43*Data!$E4</f>
        <v>396</v>
      </c>
      <c r="KT79" s="171">
        <f>KT32*Data!$B43*Data!$E4</f>
        <v>561</v>
      </c>
      <c r="KU79" s="171">
        <f>KU32*Data!$B43*Data!$E4</f>
        <v>660</v>
      </c>
      <c r="KV79" s="171">
        <f>KV32*Data!$B43*Data!$E4</f>
        <v>660</v>
      </c>
      <c r="KW79" s="171">
        <f>KW32*Data!$B43*Data!$E4</f>
        <v>330</v>
      </c>
      <c r="KX79" s="171">
        <f>KX32*Data!$B43*Data!$E4</f>
        <v>330</v>
      </c>
      <c r="KY79" s="171">
        <f>KY32*Data!$B43*Data!$E4</f>
        <v>330</v>
      </c>
      <c r="KZ79" s="171">
        <f>KZ32*Data!$B43*Data!$E4</f>
        <v>792</v>
      </c>
      <c r="LA79" s="171">
        <f>LA32*Data!$B43*Data!$E4</f>
        <v>792</v>
      </c>
      <c r="LB79" s="171">
        <f>LB32*Data!$B43*Data!$E4</f>
        <v>495</v>
      </c>
      <c r="LC79" s="171">
        <f>LC32*Data!$B43*Data!$E4</f>
        <v>660</v>
      </c>
      <c r="LD79" s="171">
        <f>LD32*Data!$B43*Data!$E4</f>
        <v>165</v>
      </c>
      <c r="LE79" s="171">
        <f>LE32*Data!$B43*Data!$E4</f>
        <v>660</v>
      </c>
      <c r="LF79" s="171">
        <f>LF32*Data!$B43*Data!$E4</f>
        <v>425.14468965517244</v>
      </c>
      <c r="LG79" s="171">
        <f>LG32*Data!$B43*Data!$E4</f>
        <v>660</v>
      </c>
      <c r="LH79" s="171">
        <f>LH32*Data!$B43*Data!$E4</f>
        <v>264</v>
      </c>
      <c r="LI79" s="171">
        <f>LI32*Data!$B43*Data!$E4</f>
        <v>264</v>
      </c>
      <c r="LJ79" s="171">
        <f>LJ32*Data!$B43*Data!$E4</f>
        <v>792</v>
      </c>
      <c r="LK79" s="171">
        <f>LK32*Data!$B43*Data!$E4</f>
        <v>172.55995862068963</v>
      </c>
      <c r="LL79" s="171">
        <f>LL32*Data!$B43*Data!$E4</f>
        <v>131.39598620689657</v>
      </c>
      <c r="LM79" s="171">
        <f>LM32*Data!$B43*Data!$E4</f>
        <v>396</v>
      </c>
      <c r="LN79" s="171">
        <f>LN32*Data!$B43*Data!$E4</f>
        <v>792</v>
      </c>
      <c r="LO79" s="171">
        <f>LO32*Data!$B43*Data!$E4</f>
        <v>792</v>
      </c>
      <c r="LP79" s="171">
        <f>LP32*Data!$B43*Data!$E4</f>
        <v>65.609006896551733</v>
      </c>
      <c r="LQ79" s="171">
        <f>LQ32*Data!$B43*Data!$E4</f>
        <v>98.554841379310332</v>
      </c>
      <c r="LR79" s="171">
        <f>LR32*Data!$B43*Data!$E4</f>
        <v>379.76172413793114</v>
      </c>
      <c r="LS79" s="171">
        <f>LS32*Data!$B43*Data!$E4</f>
        <v>280.47405517241378</v>
      </c>
      <c r="LT79" s="171">
        <f>LT32*Data!$B43*Data!$E4</f>
        <v>624.84020689655176</v>
      </c>
      <c r="LU79" s="171">
        <f>LU32*Data!$B43*Data!$E4</f>
        <v>414.19415172413801</v>
      </c>
      <c r="LV79" s="171">
        <f>LV32*Data!$B43*Data!$E4</f>
        <v>365.7333103448276</v>
      </c>
      <c r="LW79" s="171">
        <f>LW32*Data!$B43*Data!$E4</f>
        <v>249.18231724137934</v>
      </c>
      <c r="LX79" s="171">
        <f>LX32*Data!$B43*Data!$E4</f>
        <v>283.55193103448278</v>
      </c>
      <c r="LY79" s="171">
        <f>LY32*Data!$B43*Data!$E4</f>
        <v>1320</v>
      </c>
      <c r="LZ79" s="171">
        <f>LZ32*Data!$B43*Data!$E4</f>
        <v>307.65148965517244</v>
      </c>
      <c r="MA79" s="171">
        <f>MA32*Data!$B43*Data!$E4</f>
        <v>309.97559999999999</v>
      </c>
      <c r="MB79" s="171">
        <f>MB32*Data!$B43*Data!$E4</f>
        <v>1320</v>
      </c>
      <c r="MC79" s="171">
        <f>MC32*Data!$B43*Data!$E4</f>
        <v>660</v>
      </c>
      <c r="MD79" s="171">
        <f>MD32*Data!$B43*Data!$E4</f>
        <v>660</v>
      </c>
      <c r="ME79" s="171">
        <f>ME32*Data!$B43*Data!$E4</f>
        <v>825</v>
      </c>
      <c r="MF79" s="171">
        <f>MF32*Data!$B43*Data!$E4</f>
        <v>462</v>
      </c>
      <c r="MG79" s="171">
        <f>MG32*Data!$B43*Data!$E4</f>
        <v>462</v>
      </c>
      <c r="MH79" s="171">
        <f>MH32*Data!$B43*Data!$E4</f>
        <v>825</v>
      </c>
      <c r="MI79" s="171">
        <f>MI32*Data!$B43*Data!$E4</f>
        <v>0</v>
      </c>
      <c r="MJ79" s="171">
        <f>MJ32*Data!$B43*Data!$E4</f>
        <v>660</v>
      </c>
      <c r="MK79" s="171">
        <f>MK32*Data!$B43*Data!$E4</f>
        <v>660</v>
      </c>
      <c r="ML79" s="171">
        <f>ML32*Data!$B43*Data!$E4</f>
        <v>660</v>
      </c>
      <c r="MM79" s="171">
        <f>MM32*Data!$B43*Data!$E4</f>
        <v>660</v>
      </c>
      <c r="MN79" s="171">
        <f>MN32*Data!$B43*Data!$E4</f>
        <v>660</v>
      </c>
      <c r="MO79" s="171">
        <f>MO32*Data!$B43*Data!$E4</f>
        <v>990</v>
      </c>
      <c r="MP79" s="171">
        <f>MP32*Data!$B43*Data!$E4</f>
        <v>0</v>
      </c>
      <c r="MQ79" s="171">
        <f>MQ32*Data!$B43*Data!$E4</f>
        <v>990</v>
      </c>
      <c r="MR79" s="171">
        <f>MR32*Data!$B43*Data!$E4</f>
        <v>990</v>
      </c>
      <c r="MS79" s="171">
        <f>MS32*Data!$B43*Data!$E4</f>
        <v>69.911751724137943</v>
      </c>
      <c r="MT79" s="171">
        <f>MT32*Data!$B43*Data!$E4</f>
        <v>74.957793103448282</v>
      </c>
      <c r="MU79" s="171">
        <f>MU32*Data!$B43*Data!$E4</f>
        <v>146.73302068965518</v>
      </c>
      <c r="MV79" s="171">
        <f>MV32*Data!$B43*Data!$E4</f>
        <v>132.80929655172415</v>
      </c>
      <c r="MW79" s="171">
        <f>MW32*Data!$B43*Data!$E4</f>
        <v>117.78633103448279</v>
      </c>
      <c r="MX79" s="171">
        <f>MX32*Data!$B43*Data!$E4</f>
        <v>79.480386206896554</v>
      </c>
      <c r="MY79" s="171">
        <f>MY32*Data!$B43*Data!$E4</f>
        <v>82.725765517241371</v>
      </c>
      <c r="MZ79" s="171">
        <f>MZ32*Data!$B43*Data!$E4</f>
        <v>83.647034482758627</v>
      </c>
      <c r="NA79" s="171">
        <f>NA32*Data!$B43*Data!$E4</f>
        <v>71.251853574633074</v>
      </c>
      <c r="NB79" s="171">
        <f>NB32*Data!$B43*Data!$E4</f>
        <v>99.360961851032656</v>
      </c>
    </row>
    <row r="80" spans="2:366" ht="15">
      <c r="B80" s="8" t="s">
        <v>105</v>
      </c>
      <c r="C80" s="8">
        <f>C79/Data!$B41/Data!$B45/Data!$B3*Data!$B48</f>
        <v>0.84519845580056263</v>
      </c>
      <c r="D80" s="8">
        <f>D79/Data!$B41/Data!$B45/Data!$B3*Data!$B48</f>
        <v>0.79937603873585028</v>
      </c>
      <c r="E80" s="8">
        <f>E79/Data!$B41/Data!$B45/Data!$B3*Data!$B48</f>
        <v>0.89993814477960254</v>
      </c>
      <c r="F80" s="8">
        <f>F79/Data!$B41/Data!$B45/Data!$B3*Data!$B48</f>
        <v>0.84387410848655342</v>
      </c>
      <c r="G80" s="8">
        <f>G79/Data!$B41/Data!$B45/Data!$B3*Data!$B48</f>
        <v>0.88404597701149412</v>
      </c>
      <c r="H80" s="8">
        <f>H79/Data!$B41/Data!$B45/Data!$B3*Data!$B48</f>
        <v>0.73112800715391835</v>
      </c>
      <c r="I80" s="8">
        <f>I79/Data!$B41/Data!$B45/Data!$B3*Data!$B48</f>
        <v>0.84104883421666776</v>
      </c>
      <c r="J80" s="8">
        <f>J79/Data!$B41/Data!$B45/Data!$B3*Data!$B48</f>
        <v>0.90956173526140149</v>
      </c>
      <c r="K80" s="8">
        <f>K79/Data!$B41/Data!$B45/Data!$B3*Data!$B48</f>
        <v>0.82030072629719275</v>
      </c>
      <c r="L80" s="8">
        <f>L79/Data!$B41/Data!$B45/Data!$B3*Data!$B48</f>
        <v>0.75161124561059123</v>
      </c>
      <c r="M80" s="8">
        <f>M79/Data!$B41/Data!$B45/Data!$B3*Data!$B48</f>
        <v>0.69545891949660843</v>
      </c>
      <c r="N80" s="8">
        <f>N79/Data!$B41/Data!$B45/Data!$B3*Data!$B48</f>
        <v>0.6594366725555626</v>
      </c>
      <c r="O80" s="8">
        <f>O79/Data!$B41/Data!$B45/Data!$B3*Data!$B48</f>
        <v>1.100974067046173</v>
      </c>
      <c r="P80" s="8">
        <f>P79/Data!$B41/Data!$B45/Data!$B3*Data!$B48</f>
        <v>1.3976278653841958</v>
      </c>
      <c r="Q80" s="8">
        <f>Q79/Data!$B41/Data!$B45/Data!$B3*Data!$B48</f>
        <v>1.8750992169949177</v>
      </c>
      <c r="R80" s="8">
        <f>R79/Data!$B41/Data!$B45/Data!$B3*Data!$B48</f>
        <v>1.9835191171017903</v>
      </c>
      <c r="S80" s="8">
        <f>S79/Data!$B41/Data!$B45/Data!$B3*Data!$B48</f>
        <v>1.3295564134441318</v>
      </c>
      <c r="T80" s="8">
        <f>T79/Data!$B41/Data!$B45/Data!$B3*Data!$B48</f>
        <v>0.74507779886147996</v>
      </c>
      <c r="U80" s="8">
        <f>U79/Data!$B41/Data!$B45/Data!$B3*Data!$B48</f>
        <v>0.73527762873781322</v>
      </c>
      <c r="V80" s="8">
        <f>V79/Data!$B41/Data!$B45/Data!$B3*Data!$B48</f>
        <v>0.77032868764858564</v>
      </c>
      <c r="W80" s="8">
        <f>W79/Data!$B41/Data!$B45/Data!$B3*Data!$B48</f>
        <v>1.6915446792732665</v>
      </c>
      <c r="X80" s="8">
        <f>X79/Data!$B41/Data!$B45/Data!$B3*Data!$B48</f>
        <v>1.7808056882374754</v>
      </c>
      <c r="Y80" s="8">
        <f>Y79/Data!$B41/Data!$B45/Data!$B3*Data!$B48</f>
        <v>0.8535859887892866</v>
      </c>
      <c r="Z80" s="8">
        <f>Z79/Data!$B41/Data!$B45/Data!$B3*Data!$B48</f>
        <v>0.85808876965691727</v>
      </c>
      <c r="AA80" s="8">
        <f>AA79/Data!$B41/Data!$B45/Data!$B3*Data!$B48</f>
        <v>0.85093729416126829</v>
      </c>
      <c r="AB80" s="8">
        <f>AB79/Data!$B41/Data!$B45/Data!$B3*Data!$B48</f>
        <v>0.80643922441056504</v>
      </c>
      <c r="AC80" s="8">
        <f>AC79/Data!$B41/Data!$B45/Data!$B3*Data!$B48</f>
        <v>0.67559370978647293</v>
      </c>
      <c r="AD80" s="8">
        <f>AD79/Data!$B41/Data!$B45/Data!$B3*Data!$B48</f>
        <v>1.3970098366376584</v>
      </c>
      <c r="AE80" s="8">
        <f>AE79/Data!$B41/Data!$B45/Data!$B3*Data!$B48</f>
        <v>1.7573205958690483</v>
      </c>
      <c r="AF80" s="8">
        <f>AF79/Data!$B41/Data!$B45/Data!$B3*Data!$B48</f>
        <v>0.86303299962921765</v>
      </c>
      <c r="AG80" s="8">
        <f>AG79/Data!$B41/Data!$B45/Data!$B3*Data!$B48</f>
        <v>0.85835363911971918</v>
      </c>
      <c r="AH80" s="8">
        <f>AH79/Data!$B41/Data!$B45/Data!$B3*Data!$B48</f>
        <v>0.87724766079958127</v>
      </c>
      <c r="AI80" s="8">
        <f>AI79/Data!$B41/Data!$B45/Data!$B3*Data!$B48</f>
        <v>0.83221985212327432</v>
      </c>
      <c r="AJ80" s="8">
        <f>AJ79/Data!$B41/Data!$B45/Data!$B3*Data!$B48</f>
        <v>0.83018918624179361</v>
      </c>
      <c r="AK80" s="8">
        <f>AK79/Data!$B41/Data!$B45/Data!$B3*Data!$B48</f>
        <v>1.0020894676001655</v>
      </c>
      <c r="AL80" s="8">
        <f>AL79/Data!$B41/Data!$B45/Data!$B3*Data!$B48</f>
        <v>1.1654256363279458</v>
      </c>
      <c r="AM80" s="8">
        <f>AM79/Data!$B41/Data!$B45/Data!$B3*Data!$B48</f>
        <v>0.99732181726973324</v>
      </c>
      <c r="AN80" s="8">
        <f>AN79/Data!$B41/Data!$B45/Data!$B3*Data!$B48</f>
        <v>1.0216015180265652</v>
      </c>
      <c r="AO80" s="8">
        <f>AO79/Data!$B41/Data!$B45/Data!$B3*Data!$B48</f>
        <v>0.97189434884075987</v>
      </c>
      <c r="AP80" s="8">
        <f>AP79/Data!$B41/Data!$B45/Data!$B3*Data!$B48</f>
        <v>1.9077664507404741</v>
      </c>
      <c r="AQ80" s="8">
        <f>AQ79/Data!$B41/Data!$B45/Data!$B3*Data!$B48</f>
        <v>1.4580181029030079</v>
      </c>
      <c r="AR80" s="8">
        <f>AR79/Data!$B41/Data!$B45/Data!$B3*Data!$B48</f>
        <v>1.7219163776745405</v>
      </c>
      <c r="AS80" s="8">
        <f>AS79/Data!$B41/Data!$B45/Data!$B3*Data!$B48</f>
        <v>2.4348566817160684</v>
      </c>
      <c r="AT80" s="8">
        <f>AT79/Data!$B41/Data!$B45/Data!$B3*Data!$B48</f>
        <v>0.89331640820955727</v>
      </c>
      <c r="AU80" s="8">
        <f>AU79/Data!$B41/Data!$B45/Data!$B3*Data!$B48</f>
        <v>0.9073544897380531</v>
      </c>
      <c r="AV80" s="8">
        <f>AV79/Data!$B41/Data!$B45/Data!$B3*Data!$B48</f>
        <v>0.88713612074418202</v>
      </c>
      <c r="AW80" s="8">
        <f>AW79/Data!$B41/Data!$B45/Data!$B3*Data!$B48</f>
        <v>0.92677825034351891</v>
      </c>
      <c r="AX80" s="8">
        <f>AX79/Data!$B41/Data!$B45/Data!$B3*Data!$B48</f>
        <v>1.6329202381731338</v>
      </c>
      <c r="AY80" s="8">
        <f>AY79/Data!$B41/Data!$B45/Data!$B3*Data!$B48</f>
        <v>1.820359528015878</v>
      </c>
      <c r="AZ80" s="8">
        <f>AZ79/Data!$B41/Data!$B45/Data!$B3*Data!$B48</f>
        <v>2.4808556784226474</v>
      </c>
      <c r="BA80" s="8">
        <f>BA79/Data!$B41/Data!$B45/Data!$B3*Data!$B48</f>
        <v>2.3194618857554148</v>
      </c>
      <c r="BB80" s="8">
        <f>BB79/Data!$B41/Data!$B45/Data!$B3*Data!$B48</f>
        <v>1.1280790420728912</v>
      </c>
      <c r="BC80" s="8">
        <f>BC79/Data!$B41/Data!$B45/Data!$B3*Data!$B48</f>
        <v>0.99705694780693122</v>
      </c>
      <c r="BD80" s="8">
        <f>BD79/Data!$B41/Data!$B45/Data!$B3*Data!$B48</f>
        <v>0.95776797749133036</v>
      </c>
      <c r="BE80" s="8">
        <f>BE79/Data!$B41/Data!$B45/Data!$B3*Data!$B48</f>
        <v>0.88166215184627794</v>
      </c>
      <c r="BF80" s="8">
        <f>BF79/Data!$B41/Data!$B45/Data!$B3*Data!$B48</f>
        <v>1.1621589129533902</v>
      </c>
      <c r="BG80" s="8">
        <f>BG79/Data!$B41/Data!$B45/Data!$B3*Data!$B48</f>
        <v>1.3238175750834258</v>
      </c>
      <c r="BH80" s="8">
        <f>BH79/Data!$B41/Data!$B45/Data!$B3*Data!$B48</f>
        <v>1.1580092913694957</v>
      </c>
      <c r="BI80" s="8">
        <f>BI79/Data!$B41/Data!$B45/Data!$B3*Data!$B48</f>
        <v>1.0731627734519837</v>
      </c>
      <c r="BJ80" s="8">
        <f>BJ79/Data!$B41/Data!$B45/Data!$B3*Data!$B48</f>
        <v>0.95750310802852834</v>
      </c>
      <c r="BK80" s="8">
        <f>BK79/Data!$B41/Data!$B45/Data!$B3*Data!$B48</f>
        <v>0.9433767366790986</v>
      </c>
      <c r="BL80" s="8">
        <f>BL79/Data!$B41/Data!$B45/Data!$B3*Data!$B48</f>
        <v>1.6209128225261187</v>
      </c>
      <c r="BM80" s="8">
        <f>BM79/Data!$B41/Data!$B45/Data!$B3*Data!$B48</f>
        <v>1.697636676917708</v>
      </c>
      <c r="BN80" s="8">
        <f>BN79/Data!$B41/Data!$B45/Data!$B3*Data!$B48</f>
        <v>1.8690072193504763</v>
      </c>
      <c r="BO80" s="8">
        <f>BO79/Data!$B41/Data!$B45/Data!$B3*Data!$B48</f>
        <v>1.0995614299112302</v>
      </c>
      <c r="BP80" s="8">
        <f>BP79/Data!$B41/Data!$B45/Data!$B3*Data!$B48</f>
        <v>1.0090643634539465</v>
      </c>
      <c r="BQ80" s="8">
        <f>BQ79/Data!$B41/Data!$B45/Data!$B3*Data!$B48</f>
        <v>0.94019830312547692</v>
      </c>
      <c r="BR80" s="8">
        <f>BR79/Data!$B41/Data!$B45/Data!$B3*Data!$B48</f>
        <v>0.91282845863595696</v>
      </c>
      <c r="BS80" s="8">
        <f>BS79/Data!$B41/Data!$B45/Data!$B3*Data!$B48</f>
        <v>1.1348773582848044</v>
      </c>
      <c r="BT80" s="8">
        <f>BT79/Data!$B41/Data!$B45/Data!$B3*Data!$B48</f>
        <v>1.1498866278435735</v>
      </c>
      <c r="BU80" s="8">
        <f>BU79/Data!$B41/Data!$B45/Data!$B3*Data!$B48</f>
        <v>1.3299095727278674</v>
      </c>
      <c r="BV80" s="8">
        <f>BV79/Data!$B41/Data!$B45/Data!$B3*Data!$B48</f>
        <v>0.86453392658509431</v>
      </c>
      <c r="BW80" s="8">
        <f>BW79/Data!$B41/Data!$B45/Data!$B3*Data!$B48</f>
        <v>0.94169923008135403</v>
      </c>
      <c r="BX80" s="8">
        <f>BX79/Data!$B41/Data!$B45/Data!$B3*Data!$B48</f>
        <v>0.76838631158803894</v>
      </c>
      <c r="BY80" s="8">
        <f>BY79/Data!$B41/Data!$B45/Data!$B3*Data!$B48</f>
        <v>0.69351654343606184</v>
      </c>
      <c r="BZ80" s="8">
        <f>BZ79/Data!$B41/Data!$B45/Data!$B3*Data!$B48</f>
        <v>0.7552311282688825</v>
      </c>
      <c r="CA80" s="8">
        <f>CA79/Data!$B41/Data!$B45/Data!$B3*Data!$B48</f>
        <v>0.757438373792231</v>
      </c>
      <c r="CB80" s="8">
        <f>CB79/Data!$B41/Data!$B45/Data!$B3*Data!$B48</f>
        <v>0.95105795110035107</v>
      </c>
      <c r="CC80" s="8">
        <f>CC79/Data!$B41/Data!$B45/Data!$B3*Data!$B48</f>
        <v>1.0628328644027132</v>
      </c>
      <c r="CD80" s="8">
        <f>CD79/Data!$B41/Data!$B45/Data!$B3*Data!$B48</f>
        <v>0.96227075835896081</v>
      </c>
      <c r="CE80" s="8">
        <f>CE79/Data!$B41/Data!$B45/Data!$B3*Data!$B48</f>
        <v>2.7505810813758211</v>
      </c>
      <c r="CF80" s="8">
        <f>CF79/Data!$B41/Data!$B45/Data!$B3*Data!$B48</f>
        <v>2.1051824903487537</v>
      </c>
      <c r="CG80" s="8">
        <f>CG79/Data!$B41/Data!$B45/Data!$B3*Data!$B48</f>
        <v>2.0413489498135182</v>
      </c>
      <c r="CH80" s="8">
        <f>CH79/Data!$B41/Data!$B45/Data!$B3*Data!$B48</f>
        <v>2.264015878208903</v>
      </c>
      <c r="CI80" s="8">
        <f>CI79/Data!$B41/Data!$B45/Data!$B3*Data!$B48</f>
        <v>3.2766118345002075</v>
      </c>
      <c r="CJ80" s="8">
        <f>CJ79/Data!$B41/Data!$B45/Data!$B3*Data!$B48</f>
        <v>1.9013212938122968</v>
      </c>
      <c r="CK80" s="8">
        <f>CK79/Data!$B41/Data!$B45/Data!$B3*Data!$B48</f>
        <v>1.7430176448777506</v>
      </c>
      <c r="CL80" s="8">
        <f>CL79/Data!$B41/Data!$B45/Data!$B3*Data!$B48</f>
        <v>4.5666144081659352</v>
      </c>
      <c r="CM80" s="8">
        <f>CM79/Data!$B41/Data!$B45/Data!$B3*Data!$B48</f>
        <v>2.9347536478440106</v>
      </c>
      <c r="CN80" s="8">
        <f>CN79/Data!$B41/Data!$B45/Data!$B3*Data!$B48</f>
        <v>2.6140850182119557</v>
      </c>
      <c r="CO80" s="8">
        <f>CO79/Data!$B41/Data!$B45/Data!$B3*Data!$B48</f>
        <v>3.8918153067678674</v>
      </c>
      <c r="CP80" s="8">
        <f>CP79/Data!$B41/Data!$B45/Data!$B3*Data!$B48</f>
        <v>2.0711909092891885</v>
      </c>
      <c r="CQ80" s="8">
        <f>CQ79/Data!$B41/Data!$B45/Data!$B3*Data!$B48</f>
        <v>2.6346565464895626</v>
      </c>
      <c r="CR80" s="8">
        <f>CR79/Data!$B41/Data!$B45/Data!$B3*Data!$B48</f>
        <v>2.1569203254160394</v>
      </c>
      <c r="CS80" s="8">
        <f>CS79/Data!$B41/Data!$B45/Data!$B3*Data!$B48</f>
        <v>0.77333054156033909</v>
      </c>
      <c r="CT80" s="8">
        <f>CT79/Data!$B41/Data!$B45/Data!$B3*Data!$B48</f>
        <v>0.74702017492202666</v>
      </c>
      <c r="CU80" s="8">
        <f>CU79/Data!$B41/Data!$B45/Data!$B3*Data!$B48</f>
        <v>1.0701600850653186</v>
      </c>
      <c r="CV80" s="8">
        <f>CV79/Data!$B41/Data!$B45/Data!$B3*Data!$B48</f>
        <v>0.91238753114687343</v>
      </c>
      <c r="CW80" s="8">
        <f>CW79/Data!$B41/Data!$B45/Data!$B3*Data!$B48</f>
        <v>1.1252525599964325</v>
      </c>
      <c r="CX80" s="8">
        <f>CX79/Data!$B41/Data!$B45/Data!$B3*Data!$B48</f>
        <v>0.91538933353877228</v>
      </c>
      <c r="CY80" s="8">
        <f>CY79/Data!$B41/Data!$B45/Data!$B3*Data!$B48</f>
        <v>0.83707579227464046</v>
      </c>
      <c r="CZ80" s="8">
        <f>CZ79/Data!$B41/Data!$B45/Data!$B3*Data!$B48</f>
        <v>0.91918532574320055</v>
      </c>
      <c r="DA80" s="8">
        <f>DA79/Data!$B41/Data!$B45/Data!$B3*Data!$B48</f>
        <v>0.81844664005758017</v>
      </c>
      <c r="DB80" s="8">
        <f>DB79/Data!$B41/Data!$B45/Data!$B3*Data!$B48</f>
        <v>2.5238528212174747</v>
      </c>
      <c r="DC80" s="8">
        <f>DC79/Data!$B41/Data!$B45/Data!$B3*Data!$B48</f>
        <v>2.3551309734127246</v>
      </c>
      <c r="DD80" s="8">
        <f>DD79/Data!$B41/Data!$B45/Data!$B3*Data!$B48</f>
        <v>2.7409574908940213</v>
      </c>
      <c r="DE80" s="8">
        <f>DE79/Data!$B41/Data!$B45/Data!$B3*Data!$B48</f>
        <v>1.9258658640319304</v>
      </c>
      <c r="DF80" s="8">
        <f>DF79/Data!$B41/Data!$B45/Data!$B3*Data!$B48</f>
        <v>2.3309395624768259</v>
      </c>
      <c r="DG80" s="8">
        <f>DG79/Data!$B41/Data!$B45/Data!$B3*Data!$B48</f>
        <v>2.0578591463281639</v>
      </c>
      <c r="DH80" s="8">
        <f>DH79/Data!$B41/Data!$B45/Data!$B3*Data!$B48</f>
        <v>1.856116905494122</v>
      </c>
      <c r="DI80" s="8">
        <f>DI79/Data!$B41/Data!$B45/Data!$B3*Data!$B48</f>
        <v>0.83491461100569253</v>
      </c>
      <c r="DJ80" s="8">
        <f>DJ79/Data!$B41/Data!$B45/Data!$B3*Data!$B48</f>
        <v>0.83491461100569253</v>
      </c>
      <c r="DK80" s="8">
        <f>DK79/Data!$B41/Data!$B45/Data!$B3*Data!$B48</f>
        <v>0.83491461100569253</v>
      </c>
      <c r="DL80" s="8">
        <f>DL79/Data!$B41/Data!$B45/Data!$B3*Data!$B48</f>
        <v>2.7830487033523084</v>
      </c>
      <c r="DM80" s="8">
        <f>DM79/Data!$B41/Data!$B45/Data!$B3*Data!$B48</f>
        <v>1.0137437239634453</v>
      </c>
      <c r="DN80" s="8">
        <f>DN79/Data!$B41/Data!$B45/Data!$B3*Data!$B48</f>
        <v>0.78392532007241134</v>
      </c>
      <c r="DO80" s="8">
        <f>DO79/Data!$B41/Data!$B45/Data!$B3*Data!$B48</f>
        <v>0.77129987567885883</v>
      </c>
      <c r="DP80" s="8">
        <f>DP79/Data!$B41/Data!$B45/Data!$B3*Data!$B48</f>
        <v>0.70870239263669876</v>
      </c>
      <c r="DQ80" s="8">
        <f>DQ79/Data!$B41/Data!$B45/Data!$B3*Data!$B48</f>
        <v>0.84343265938188405</v>
      </c>
      <c r="DR80" s="8">
        <f>DR79/Data!$B41/Data!$B45/Data!$B3*Data!$B48</f>
        <v>1.0215132282056314</v>
      </c>
      <c r="DS80" s="8">
        <f>DS79/Data!$B41/Data!$B45/Data!$B3*Data!$B48</f>
        <v>0.87671792187397757</v>
      </c>
      <c r="DT80" s="8">
        <f>DT79/Data!$B41/Data!$B45/Data!$B3*Data!$B48</f>
        <v>0.84784715042858072</v>
      </c>
      <c r="DU80" s="8">
        <f>DU79/Data!$B41/Data!$B45/Data!$B3*Data!$B48</f>
        <v>0.96589064101725208</v>
      </c>
      <c r="DV80" s="8">
        <f>DV79/Data!$B41/Data!$B45/Data!$B3*Data!$B48</f>
        <v>0.85932482714999214</v>
      </c>
      <c r="DW80" s="8">
        <f>DW79/Data!$B41/Data!$B45/Data!$B3*Data!$B48</f>
        <v>0.82100704486466436</v>
      </c>
      <c r="DX80" s="8">
        <f>DX79/Data!$B41/Data!$B45/Data!$B3*Data!$B48</f>
        <v>0.94417134506750411</v>
      </c>
      <c r="DY80" s="8">
        <f>DY79/Data!$B41/Data!$B45/Data!$B3*Data!$B48</f>
        <v>1.1331115618661256</v>
      </c>
      <c r="DZ80" s="8">
        <f>DZ79/Data!$B41/Data!$B45/Data!$B3*Data!$B48</f>
        <v>0.99688036816506354</v>
      </c>
      <c r="EA80" s="8">
        <f>EA79/Data!$B41/Data!$B45/Data!$B3*Data!$B48</f>
        <v>0.88545861414643712</v>
      </c>
      <c r="EB80" s="8">
        <f>EB79/Data!$B41/Data!$B45/Data!$B3*Data!$B48</f>
        <v>0.8687718379899233</v>
      </c>
      <c r="EC80" s="8">
        <f>EC79/Data!$B41/Data!$B45/Data!$B3*Data!$B48</f>
        <v>0.75690863486662718</v>
      </c>
      <c r="ED80" s="8">
        <f>ED79/Data!$B41/Data!$B45/Data!$B3*Data!$B48</f>
        <v>0.74799136295229995</v>
      </c>
      <c r="EE80" s="8">
        <f>EE79/Data!$B41/Data!$B45/Data!$B3*Data!$B48</f>
        <v>1.3787338437043335</v>
      </c>
      <c r="EF80" s="8">
        <f>EF79/Data!$B41/Data!$B45/Data!$B3*Data!$B48</f>
        <v>1.3639894436083666</v>
      </c>
      <c r="EG80" s="8">
        <f>EG79/Data!$B41/Data!$B45/Data!$B3*Data!$B48</f>
        <v>1.5190263691683572</v>
      </c>
      <c r="EH80" s="8">
        <f>EH79/Data!$B41/Data!$B45/Data!$B3*Data!$B48</f>
        <v>0.89393443695609487</v>
      </c>
      <c r="EI80" s="8">
        <f>EI79/Data!$B41/Data!$B45/Data!$B3*Data!$B48</f>
        <v>0.85985456607559585</v>
      </c>
      <c r="EJ80" s="8">
        <f>EJ79/Data!$B41/Data!$B45/Data!$B3*Data!$B48</f>
        <v>0.92368810661083101</v>
      </c>
      <c r="EK80" s="8">
        <f>EK79/Data!$B41/Data!$B45/Data!$B3*Data!$B48</f>
        <v>0.81588623525049619</v>
      </c>
      <c r="EL80" s="8">
        <f>EL79/Data!$B41/Data!$B45/Data!$B3*Data!$B48</f>
        <v>3.5621411154005536</v>
      </c>
      <c r="EM80" s="8">
        <f>EM79/Data!$B41/Data!$B45/Data!$B3*Data!$B48</f>
        <v>3.493981373639556</v>
      </c>
      <c r="EN80" s="8">
        <f>EN79/Data!$B41/Data!$B45/Data!$B3*Data!$B48</f>
        <v>3.1539772732229703</v>
      </c>
      <c r="EO80" s="8">
        <f>EO79/Data!$B41/Data!$B45/Data!$B3*Data!$B48</f>
        <v>2.154271630788021</v>
      </c>
      <c r="EP80" s="8">
        <f>EP79/Data!$B41/Data!$B45/Data!$B3*Data!$B48</f>
        <v>3.3875921394141639</v>
      </c>
      <c r="EQ80" s="8">
        <f>EQ79/Data!$B41/Data!$B45/Data!$B3*Data!$B48</f>
        <v>3.1580386049859324</v>
      </c>
      <c r="ER80" s="8">
        <f>ER79/Data!$B41/Data!$B45/Data!$B3*Data!$B48</f>
        <v>3.8503190909289184</v>
      </c>
      <c r="ES80" s="8">
        <f>ES79/Data!$B41/Data!$B45/Data!$B3*Data!$B48</f>
        <v>3.1006502213788734</v>
      </c>
      <c r="ET80" s="8">
        <f>ET79/Data!$B41/Data!$B45/Data!$B3*Data!$B48</f>
        <v>3.5965741455647886</v>
      </c>
      <c r="EU80" s="8">
        <f>EU79/Data!$B41/Data!$B45/Data!$B3*Data!$B48</f>
        <v>3.5217043774128114</v>
      </c>
      <c r="EV80" s="8">
        <f>EV79/Data!$B41/Data!$B45/Data!$B3*Data!$B48</f>
        <v>2.5085786821959029</v>
      </c>
      <c r="EW80" s="8">
        <f>EW79/Data!$B41/Data!$B45/Data!$B3*Data!$B48</f>
        <v>1.9022924818425704</v>
      </c>
      <c r="EX80" s="8">
        <f>EX79/Data!$B41/Data!$B45/Data!$B3*Data!$B48</f>
        <v>1.4650812885777225</v>
      </c>
      <c r="EY80" s="8">
        <f>EY79/Data!$B41/Data!$B45/Data!$B3*Data!$B48</f>
        <v>3.6376289122990686</v>
      </c>
      <c r="EZ80" s="8">
        <f>EZ79/Data!$B41/Data!$B45/Data!$B3*Data!$B48</f>
        <v>3.2756406464699337</v>
      </c>
      <c r="FA80" s="8">
        <f>FA79/Data!$B41/Data!$B45/Data!$B3*Data!$B48</f>
        <v>3.7339531069379914</v>
      </c>
      <c r="FB80" s="913">
        <f>FB79/Data!$B41/Data!$B45/Data!$B3*Data!$B48</f>
        <v>3.0825508080874173</v>
      </c>
      <c r="FC80" s="8">
        <f>FC79/Data!$B41/Data!$B45/Data!$B3*Data!$B48</f>
        <v>4.3138406508320788</v>
      </c>
      <c r="FD80" s="8">
        <f>FD79/Data!$B41/Data!$B45/Data!$B3*Data!$B48</f>
        <v>1.9069718423520685</v>
      </c>
      <c r="FE80" s="8">
        <f>FE79/Data!$B41/Data!$B45/Data!$B3*Data!$B48</f>
        <v>1.4151975397500489</v>
      </c>
      <c r="FF80" s="8">
        <f>FF79/Data!$B41/Data!$B45/Data!$B3*Data!$B48</f>
        <v>1.6242678357216076</v>
      </c>
      <c r="FG80" s="8">
        <f>FG79/Data!$B41/Data!$B45/Data!$B3*Data!$B48</f>
        <v>1.4870654539902721</v>
      </c>
      <c r="FH80" s="8">
        <f>FH79/Data!$B41/Data!$B45/Data!$B3*Data!$B48</f>
        <v>1.2889430958145216</v>
      </c>
      <c r="FI80" s="8">
        <f>FI79/Data!$B41/Data!$B45/Data!$B3*Data!$B48</f>
        <v>1.0779304237824161</v>
      </c>
      <c r="FJ80" s="8">
        <f>FJ79/Data!$B41/Data!$B45/Data!$B3*Data!$B48</f>
        <v>0.98107649021788912</v>
      </c>
      <c r="FK80" s="8">
        <f>FK79/Data!$B41/Data!$B45/Data!$B3*Data!$B48</f>
        <v>0.89446417588169858</v>
      </c>
      <c r="FL80" s="8">
        <f>FL79/Data!$B41/Data!$B45/Data!$B3*Data!$B48</f>
        <v>0.9445245043512398</v>
      </c>
      <c r="FM80" s="8">
        <f>FM79/Data!$B41/Data!$B45/Data!$B3*Data!$B48</f>
        <v>0.87557015420183626</v>
      </c>
      <c r="FN80" s="8">
        <f>FN79/Data!$B41/Data!$B45/Data!$B3*Data!$B48</f>
        <v>0.88051438417413674</v>
      </c>
      <c r="FO80" s="8">
        <f>FO79/Data!$B41/Data!$B45/Data!$B3*Data!$B48</f>
        <v>1.1093616000348967</v>
      </c>
      <c r="FP80" s="8">
        <f>FP79/Data!$B41/Data!$B45/Data!$B3*Data!$B48</f>
        <v>1.1200446683679033</v>
      </c>
      <c r="FQ80" s="8">
        <f>FQ79/Data!$B41/Data!$B45/Data!$B3*Data!$B48</f>
        <v>0.78957586861218354</v>
      </c>
      <c r="FR80" s="8">
        <f>FR79/Data!$B41/Data!$B45/Data!$B3*Data!$B48</f>
        <v>0.83954790726079076</v>
      </c>
      <c r="FS80" s="8">
        <f>FS79/Data!$B41/Data!$B45/Data!$B3*Data!$B48</f>
        <v>0.70349329320159648</v>
      </c>
      <c r="FT80" s="8">
        <f>FT79/Data!$B41/Data!$B45/Data!$B3*Data!$B48</f>
        <v>0.72494771968854288</v>
      </c>
      <c r="FU80" s="8">
        <f>FU79/Data!$B41/Data!$B45/Data!$B3*Data!$B48</f>
        <v>1.4258806080830551</v>
      </c>
      <c r="FV80" s="8">
        <f>FV79/Data!$B41/Data!$B45/Data!$B3*Data!$B48</f>
        <v>1.5012801151606359</v>
      </c>
      <c r="FW80" s="8">
        <f>FW79/Data!$B41/Data!$B45/Data!$B3*Data!$B48</f>
        <v>0.76829802176710515</v>
      </c>
      <c r="FX80" s="8">
        <f>FX79/Data!$B41/Data!$B45/Data!$B3*Data!$B48</f>
        <v>0.75514283844794861</v>
      </c>
      <c r="FY80" s="8">
        <f>FY79/Data!$B41/Data!$B45/Data!$B3*Data!$B48</f>
        <v>0.8122663525922047</v>
      </c>
      <c r="FZ80" s="8">
        <f>FZ79/Data!$B41/Data!$B45/Data!$B3*Data!$B48</f>
        <v>0.75726179415036321</v>
      </c>
      <c r="GA80" s="8">
        <f>GA79/Data!$B41/Data!$B45/Data!$B3*Data!$B48</f>
        <v>0.91680150057798393</v>
      </c>
      <c r="GB80" s="8">
        <f>GB79/Data!$B41/Data!$B45/Data!$B3*Data!$B48</f>
        <v>0.96677353922659148</v>
      </c>
      <c r="GC80" s="8">
        <f>GC79/Data!$B41/Data!$B45/Data!$B3*Data!$B48</f>
        <v>1.0851701890989986</v>
      </c>
      <c r="GD80" s="8">
        <f>GD79/Data!$B41/Data!$B45/Data!$B3*Data!$B48</f>
        <v>1.0867594058758099</v>
      </c>
      <c r="GE80" s="8">
        <f>GE79/Data!$B41/Data!$B45/Data!$B3*Data!$B48</f>
        <v>0.89852550764465966</v>
      </c>
      <c r="GF80" s="8">
        <f>GF79/Data!$B41/Data!$B45/Data!$B3*Data!$B48</f>
        <v>0.91971506466880404</v>
      </c>
      <c r="GG80" s="8">
        <f>GG79/Data!$B41/Data!$B45/Data!$B3*Data!$B48</f>
        <v>0.91371135684529636</v>
      </c>
      <c r="GH80" s="8">
        <f>GH79/Data!$B41/Data!$B45/Data!$B3*Data!$B48</f>
        <v>0.9061184322449779</v>
      </c>
      <c r="GI80" s="8">
        <f>GI79/Data!$B41/Data!$B45/Data!$B3*Data!$B48</f>
        <v>1.7842489912538986</v>
      </c>
      <c r="GJ80" s="8">
        <f>GJ79/Data!$B41/Data!$B45/Data!$B3*Data!$B48</f>
        <v>1.9123575214290383</v>
      </c>
      <c r="GK80" s="8">
        <f>GK79/Data!$B41/Data!$B45/Data!$B3*Data!$B48</f>
        <v>1.7430176448777506</v>
      </c>
      <c r="GL80" s="8">
        <f>GL79/Data!$B41/Data!$B45/Data!$B3*Data!$B48</f>
        <v>1.0286647037012802</v>
      </c>
      <c r="GM80" s="8">
        <f>GM79/Data!$B41/Data!$B45/Data!$B3*Data!$B48</f>
        <v>0.99864616458374245</v>
      </c>
      <c r="GN80" s="8">
        <f>GN79/Data!$B41/Data!$B45/Data!$B3*Data!$B48</f>
        <v>0.9483209666513992</v>
      </c>
      <c r="GO80" s="8">
        <f>GO79/Data!$B41/Data!$B45/Data!$B3*Data!$B48</f>
        <v>0.94982189360727609</v>
      </c>
      <c r="GP80" s="8">
        <f>GP79/Data!$B41/Data!$B45/Data!$B3*Data!$B48</f>
        <v>1.0800493794848307</v>
      </c>
      <c r="GQ80" s="8">
        <f>GQ79/Data!$B41/Data!$B45/Data!$B3*Data!$B48</f>
        <v>1.1728419812863966</v>
      </c>
      <c r="GR80" s="8">
        <f>GR79/Data!$B41/Data!$B45/Data!$B3*Data!$B48</f>
        <v>1.3596632423826036</v>
      </c>
      <c r="GS80" s="8">
        <f>GS79/Data!$B41/Data!$B45/Data!$B3*Data!$B48</f>
        <v>1.1450306876922069</v>
      </c>
      <c r="GT80" s="8">
        <f>GT79/Data!$B41/Data!$B45/Data!$B3*Data!$B48</f>
        <v>1.4931574516347141</v>
      </c>
      <c r="GU80" s="8">
        <f>GU79/Data!$B41/Data!$B45/Data!$B3*Data!$B48</f>
        <v>2.7266545399027242</v>
      </c>
      <c r="GV80" s="8">
        <f>GV79/Data!$B41/Data!$B45/Data!$B3*Data!$B48</f>
        <v>2.1351127396453577</v>
      </c>
      <c r="GW80" s="8">
        <f>GW79/Data!$B41/Data!$B45/Data!$B3*Data!$B48</f>
        <v>2.4055444611660013</v>
      </c>
      <c r="GX80" s="8">
        <f>GX79/Data!$B41/Data!$B45/Data!$B3*Data!$B48</f>
        <v>3.0452925036532963</v>
      </c>
      <c r="GY80" s="8">
        <f>GY79/Data!$B41/Data!$B45/Data!$B3*Data!$B48</f>
        <v>2.8003765403825596</v>
      </c>
      <c r="GZ80" s="8">
        <f>GZ79/Data!$B41/Data!$B45/Data!$B3*Data!$B48</f>
        <v>2.234262208554167</v>
      </c>
      <c r="HA80" s="8">
        <f>HA79/Data!$B41/Data!$B45/Data!$B3*Data!$B48</f>
        <v>2.4012182599402387</v>
      </c>
      <c r="HB80" s="8">
        <f>HB79/Data!$B41/Data!$B45/Data!$B3*Data!$B48</f>
        <v>4.3194911993718508</v>
      </c>
      <c r="HC80" s="8">
        <f>HC79/Data!$B41/Data!$B45/Data!$B3*Data!$B48</f>
        <v>3.2358219372287294</v>
      </c>
      <c r="HD80" s="8">
        <f>HD79/Data!$B41/Data!$B45/Data!$B3*Data!$B48</f>
        <v>3.549162511723265</v>
      </c>
      <c r="HE80" s="8">
        <f>HE79/Data!$B41/Data!$B45/Data!$B3*Data!$B48</f>
        <v>5.1211627734519833</v>
      </c>
      <c r="HF80" s="8">
        <f>HF79/Data!$B41/Data!$B45/Data!$B3*Data!$B48</f>
        <v>5.2397360029662572</v>
      </c>
      <c r="HG80" s="8">
        <f>HG79/Data!$B41/Data!$B45/Data!$B3*Data!$B48</f>
        <v>4.1976512464830202</v>
      </c>
      <c r="HH80" s="8">
        <f>HH79/Data!$B41/Data!$B45/Data!$B3*Data!$B48</f>
        <v>1.1899702065475801</v>
      </c>
      <c r="HI80" s="8">
        <f>HI79/Data!$B41/Data!$B45/Data!$B3*Data!$B48</f>
        <v>0.99211271783463095</v>
      </c>
      <c r="HJ80" s="8">
        <f>HJ79/Data!$B41/Data!$B45/Data!$B3*Data!$B48</f>
        <v>1.0189528233985472</v>
      </c>
      <c r="HK80" s="8">
        <f>HK79/Data!$B41/Data!$B45/Data!$B3*Data!$B48</f>
        <v>0.98399005430870901</v>
      </c>
      <c r="HL80" s="8">
        <f>HL79/Data!$B41/Data!$B45/Data!$B3*Data!$B48</f>
        <v>1.4874186132740082</v>
      </c>
      <c r="HM80" s="8">
        <f>HM79/Data!$B41/Data!$B45/Data!$B3*Data!$B48</f>
        <v>1.3164012301249752</v>
      </c>
      <c r="HN80" s="8">
        <f>HN79/Data!$B41/Data!$B45/Data!$B3*Data!$B48</f>
        <v>1.0648635302841938</v>
      </c>
      <c r="HO80" s="8">
        <f>HO79/Data!$B41/Data!$B45/Data!$B3*Data!$B48</f>
        <v>0.8876658596697854</v>
      </c>
      <c r="HP80" s="8">
        <f>HP79/Data!$B41/Data!$B45/Data!$B3*Data!$B48</f>
        <v>1.2694310453881217</v>
      </c>
      <c r="HQ80" s="8">
        <f>HQ79/Data!$B41/Data!$B45/Data!$B3*Data!$B48</f>
        <v>1.0362576283015985</v>
      </c>
      <c r="HR80" s="8">
        <f>HR79/Data!$B41/Data!$B45/Data!$B3*Data!$B48</f>
        <v>1.1032696023904556</v>
      </c>
      <c r="HS80" s="8">
        <f>HS79/Data!$B41/Data!$B45/Data!$B3*Data!$B48</f>
        <v>1.589923095378307</v>
      </c>
      <c r="HT80" s="8">
        <f>HT79/Data!$B41/Data!$B45/Data!$B3*Data!$B48</f>
        <v>0.92139257126654883</v>
      </c>
      <c r="HU80" s="8">
        <f>HU79/Data!$B41/Data!$B45/Data!$B3*Data!$B48</f>
        <v>0.82515666644855934</v>
      </c>
      <c r="HV80" s="8">
        <f>HV79/Data!$B41/Data!$B45/Data!$B3*Data!$B48</f>
        <v>0.84873004863792023</v>
      </c>
      <c r="HW80" s="8">
        <f>HW79/Data!$B41/Data!$B45/Data!$B3*Data!$B48</f>
        <v>1.5086964601190864</v>
      </c>
      <c r="HX80" s="8">
        <f>HX79/Data!$B41/Data!$B45/Data!$B3*Data!$B48</f>
        <v>1.4695840694453532</v>
      </c>
      <c r="HY80" s="8">
        <f>HY79/Data!$B41/Data!$B45/Data!$B3*Data!$B48</f>
        <v>1.7150297716416933</v>
      </c>
      <c r="HZ80" s="8">
        <f>HZ79/Data!$B41/Data!$B45/Data!$B3*Data!$B48</f>
        <v>2.701668520578421</v>
      </c>
      <c r="IA80" s="8">
        <f>IA79/Data!$B41/Data!$B45/Data!$B3*Data!$B48</f>
        <v>2.2786719884839362</v>
      </c>
      <c r="IB80" s="8">
        <f>IB79/Data!$B41/Data!$B45/Data!$B3*Data!$B48</f>
        <v>3.056505310911906</v>
      </c>
      <c r="IC80" s="8">
        <f>IC79/Data!$B41/Data!$B45/Data!$B3*Data!$B48</f>
        <v>1.2425909398242057</v>
      </c>
      <c r="ID80" s="8">
        <f>ID79/Data!$B41/Data!$B45/Data!$B3*Data!$B48</f>
        <v>1.2196355863813824</v>
      </c>
      <c r="IE80" s="8">
        <f>IE79/Data!$B41/Data!$B45/Data!$B3*Data!$B48</f>
        <v>0.91644834129424835</v>
      </c>
      <c r="IF80" s="8">
        <f>IF79/Data!$B41/Data!$B45/Data!$B3*Data!$B48</f>
        <v>1.2241383672490129</v>
      </c>
      <c r="IG80" s="8">
        <f>IG79/Data!$B41/Data!$B45/Data!$B3*Data!$B48</f>
        <v>1.3984224737726012</v>
      </c>
      <c r="IH80" s="8">
        <f>IH79/Data!$B41/Data!$B45/Data!$B3*Data!$B48</f>
        <v>1.4354159087439204</v>
      </c>
      <c r="II80" s="8">
        <f>II79/Data!$B41/Data!$B45/Data!$B3*Data!$B48</f>
        <v>0.97021684224301497</v>
      </c>
      <c r="IJ80" s="8">
        <f>IJ79/Data!$B41/Data!$B45/Data!$B3*Data!$B48</f>
        <v>1.2462108224824968</v>
      </c>
      <c r="IK80" s="8">
        <f>IK79/Data!$B41/Data!$B45/Data!$B3*Data!$B48</f>
        <v>1.1837016292612708</v>
      </c>
      <c r="IL80" s="8">
        <f>IL79/Data!$B41/Data!$B45/Data!$B3*Data!$B48</f>
        <v>1.0755465986171997</v>
      </c>
      <c r="IM80" s="8">
        <f>IM79/Data!$B41/Data!$B45/Data!$B3*Data!$B48</f>
        <v>1.2632507579227461</v>
      </c>
      <c r="IN80" s="8">
        <f>IN79/Data!$B41/Data!$B45/Data!$B3*Data!$B48</f>
        <v>1.4059271085519855</v>
      </c>
      <c r="IO80" s="8">
        <f>IO79/Data!$B41/Data!$B45/Data!$B3*Data!$B48</f>
        <v>1.2592777159807191</v>
      </c>
      <c r="IP80" s="8">
        <f>IP79/Data!$B41/Data!$B45/Data!$B3*Data!$B48</f>
        <v>4.4219956814761492</v>
      </c>
      <c r="IQ80" s="8">
        <f>IQ79/Data!$B41/Data!$B45/Data!$B3*Data!$B48</f>
        <v>1.6698292220113851</v>
      </c>
      <c r="IR80" s="8">
        <f>IR79/Data!$B41/Data!$B45/Data!$B3*Data!$B48</f>
        <v>1.6698292220113851</v>
      </c>
      <c r="IS80" s="8">
        <f>IS79/Data!$B41/Data!$B45/Data!$B3*Data!$B48</f>
        <v>1.6698292220113851</v>
      </c>
      <c r="IT80" s="8">
        <f>IT79/Data!$B41/Data!$B45/Data!$B3*Data!$B48</f>
        <v>0.55660974067046165</v>
      </c>
      <c r="IU80" s="8">
        <f>IU79/Data!$B41/Data!$B45/Data!$B3*Data!$B48</f>
        <v>0.55660974067046165</v>
      </c>
      <c r="IV80" s="8">
        <f>IV79/Data!$B41/Data!$B45/Data!$B3*Data!$B48</f>
        <v>1.6698292220113851</v>
      </c>
      <c r="IW80" s="8">
        <f>IW79/Data!$B41/Data!$B45/Data!$B3*Data!$B48</f>
        <v>1.1132194813409233</v>
      </c>
      <c r="IX80" s="8">
        <f>IX79/Data!$B41/Data!$B45/Data!$B3*Data!$B48</f>
        <v>1.1132194813409233</v>
      </c>
      <c r="IY80" s="8">
        <f>IY79/Data!$B41/Data!$B45/Data!$B3*Data!$B48</f>
        <v>3.3733923676997684</v>
      </c>
      <c r="IZ80" s="8">
        <f>IZ79/Data!$B41/Data!$B45/Data!$B3*Data!$B48</f>
        <v>3.3733923676997684</v>
      </c>
      <c r="JA80" s="8">
        <f>JA79/Data!$B41/Data!$B45/Data!$B3*Data!$B48</f>
        <v>0.84334809192494209</v>
      </c>
      <c r="JB80" s="8">
        <f>JB79/Data!$B41/Data!$B45/Data!$B3*Data!$B48</f>
        <v>1.6698292220113851</v>
      </c>
      <c r="JC80" s="8">
        <f>JC79/Data!$B41/Data!$B45/Data!$B3*Data!$B48</f>
        <v>4.020365286047678</v>
      </c>
      <c r="JD80" s="8">
        <f>JD79/Data!$B41/Data!$B45/Data!$B3*Data!$B48</f>
        <v>3.4777360465877121</v>
      </c>
      <c r="JE80" s="8">
        <f>JE79/Data!$B41/Data!$B45/Data!$B3*Data!$B48</f>
        <v>3.7682479443390253</v>
      </c>
      <c r="JF80" s="8">
        <f>JF79/Data!$B41/Data!$B45/Data!$B3*Data!$B48</f>
        <v>3.3396584440227701</v>
      </c>
      <c r="JG80" s="8">
        <f>JG79/Data!$B41/Data!$B45/Data!$B3*Data!$B48</f>
        <v>3.3396584440227701</v>
      </c>
      <c r="JH80" s="8">
        <f>JH79/Data!$B41/Data!$B45/Data!$B3*Data!$B48</f>
        <v>3.3396584440227701</v>
      </c>
      <c r="JI80" s="8">
        <f>JI79/Data!$B41/Data!$B45/Data!$B3*Data!$B48</f>
        <v>2.0245738838360703</v>
      </c>
      <c r="JJ80" s="8">
        <f>JJ79/Data!$B41/Data!$B45/Data!$B3*Data!$B48</f>
        <v>1.6216191410935894</v>
      </c>
      <c r="JK80" s="8">
        <f>JK79/Data!$B41/Data!$B45/Data!$B3*Data!$B48</f>
        <v>1.5617586425003818</v>
      </c>
      <c r="JL80" s="8">
        <f>JL79/Data!$B41/Data!$B45/Data!$B3*Data!$B48</f>
        <v>1.6656757617396236</v>
      </c>
      <c r="JM80" s="8">
        <f>JM79/Data!$B41/Data!$B45/Data!$B3*Data!$B48</f>
        <v>2.732216798621562</v>
      </c>
      <c r="JN80" s="8">
        <f>JN79/Data!$B41/Data!$B45/Data!$B3*Data!$B48</f>
        <v>1.78495530982137</v>
      </c>
      <c r="JO80" s="8">
        <f>JO79/Data!$B41/Data!$B45/Data!$B3*Data!$B48</f>
        <v>4.2087757639206957</v>
      </c>
      <c r="JP80" s="8">
        <f>JP79/Data!$B41/Data!$B45/Data!$B3*Data!$B48</f>
        <v>6.1657196449213725</v>
      </c>
      <c r="JQ80" s="8">
        <f>JQ79/Data!$B41/Data!$B45/Data!$B3*Data!$B48</f>
        <v>3.8575588562455012</v>
      </c>
      <c r="JR80" s="8">
        <f>JR79/Data!$B41/Data!$B45/Data!$B3*Data!$B48</f>
        <v>1.8219487447926888</v>
      </c>
      <c r="JS80" s="8">
        <f>JS79/Data!$B41/Data!$B45/Data!$B3*Data!$B48</f>
        <v>1.6811264804030623</v>
      </c>
      <c r="JT80" s="8">
        <f>JT79/Data!$B41/Data!$B45/Data!$B3*Data!$B48</f>
        <v>1.6357455124430194</v>
      </c>
      <c r="JU80" s="8">
        <f>JU79/Data!$B41/Data!$B45/Data!$B3*Data!$B48</f>
        <v>1.5691749874588319</v>
      </c>
      <c r="JV80" s="8">
        <f>JV79/Data!$B41/Data!$B45/Data!$B3*Data!$B48</f>
        <v>3.0942050644506964</v>
      </c>
      <c r="JW80" s="8">
        <f>JW79/Data!$B41/Data!$B45/Data!$B3*Data!$B48</f>
        <v>4.297330454317434</v>
      </c>
      <c r="JX80" s="8">
        <f>JX79/Data!$B41/Data!$B45/Data!$B3*Data!$B48</f>
        <v>2.2147501581277669</v>
      </c>
      <c r="JY80" s="8">
        <f>JY79/Data!$B41/Data!$B45/Data!$B3*Data!$B48</f>
        <v>2.1608933673580664</v>
      </c>
      <c r="JZ80" s="8">
        <f>JZ79/Data!$B41/Data!$B45/Data!$B3*Data!$B48</f>
        <v>1.8935517895701104</v>
      </c>
      <c r="KA80" s="8">
        <f>KA79/Data!$B41/Data!$B45/Data!$B3*Data!$B48</f>
        <v>3.1530060851926978</v>
      </c>
      <c r="KB80" s="8">
        <f>KB79/Data!$B41/Data!$B45/Data!$B3*Data!$B48</f>
        <v>2.7120867194486249</v>
      </c>
      <c r="KC80" s="8">
        <f>KC79/Data!$B41/Data!$B45/Data!$B3*Data!$B48</f>
        <v>3.8590597832013787</v>
      </c>
      <c r="KD80" s="8">
        <f>KD79/Data!$B41/Data!$B45/Data!$B3*Data!$B48</f>
        <v>5.5660974067046167</v>
      </c>
      <c r="KE80" s="8">
        <f>KE79/Data!$B41/Data!$B45/Data!$B3*Data!$B48</f>
        <v>5.5660974067046167</v>
      </c>
      <c r="KF80" s="8">
        <f>KF79/Data!$B41/Data!$B45/Data!$B3*Data!$B48</f>
        <v>5.5660974067046167</v>
      </c>
      <c r="KG80" s="8">
        <f>KG79/Data!$B41/Data!$B45/Data!$B3*Data!$B48</f>
        <v>5.5660974067046167</v>
      </c>
      <c r="KH80" s="8">
        <f>KH79/Data!$B41/Data!$B45/Data!$B3*Data!$B48</f>
        <v>5.5660974067046167</v>
      </c>
      <c r="KI80" s="8">
        <f>KI79/Data!$B41/Data!$B45/Data!$B3*Data!$B48</f>
        <v>5.5660974067046167</v>
      </c>
      <c r="KJ80" s="8">
        <f>KJ79/Data!$B41/Data!$B45/Data!$B3*Data!$B48</f>
        <v>5.5660974067046167</v>
      </c>
      <c r="KK80" s="8">
        <f>KK79/Data!$B41/Data!$B45/Data!$B3*Data!$B48</f>
        <v>5.5660974067046167</v>
      </c>
      <c r="KL80" s="8">
        <f>KL79/Data!$B41/Data!$B45/Data!$B3*Data!$B48</f>
        <v>5.5660974067046167</v>
      </c>
      <c r="KM80" s="8">
        <f>KM79/Data!$B41/Data!$B45/Data!$B3*Data!$B48</f>
        <v>5.5660974067046167</v>
      </c>
      <c r="KN80" s="8">
        <f>KN79/Data!$B41/Data!$B45/Data!$B3*Data!$B48</f>
        <v>5.5660974067046167</v>
      </c>
      <c r="KO80" s="8">
        <f>KO79/Data!$B41/Data!$B45/Data!$B3*Data!$B48</f>
        <v>0</v>
      </c>
      <c r="KP80" s="8">
        <f>KP79/Data!$B41/Data!$B45/Data!$B3*Data!$B48</f>
        <v>5.5660974067046167</v>
      </c>
      <c r="KQ80" s="8">
        <f>KQ79/Data!$B41/Data!$B45/Data!$B3*Data!$B48</f>
        <v>5.5660974067046167</v>
      </c>
      <c r="KR80" s="8">
        <f>KR79/Data!$B41/Data!$B45/Data!$B3*Data!$B48</f>
        <v>5.5660974067046167</v>
      </c>
      <c r="KS80" s="8">
        <f>KS79/Data!$B41/Data!$B45/Data!$B3*Data!$B48</f>
        <v>3.3396584440227701</v>
      </c>
      <c r="KT80" s="8">
        <f>KT79/Data!$B41/Data!$B45/Data!$B3*Data!$B48</f>
        <v>4.7311827956989241</v>
      </c>
      <c r="KU80" s="8">
        <f>KU79/Data!$B41/Data!$B45/Data!$B3*Data!$B48</f>
        <v>5.5660974067046167</v>
      </c>
      <c r="KV80" s="8">
        <f>KV79/Data!$B41/Data!$B45/Data!$B3*Data!$B48</f>
        <v>5.5660974067046167</v>
      </c>
      <c r="KW80" s="8">
        <f>KW79/Data!$B41/Data!$B45/Data!$B3*Data!$B48</f>
        <v>2.7830487033523084</v>
      </c>
      <c r="KX80" s="8">
        <f>KX79/Data!$B41/Data!$B45/Data!$B3*Data!$B48</f>
        <v>2.7830487033523084</v>
      </c>
      <c r="KY80" s="8">
        <f>KY79/Data!$B41/Data!$B45/Data!$B3*Data!$B48</f>
        <v>2.7830487033523084</v>
      </c>
      <c r="KZ80" s="8">
        <f>KZ79/Data!$B41/Data!$B45/Data!$B3*Data!$B48</f>
        <v>6.6793168880455402</v>
      </c>
      <c r="LA80" s="8">
        <f>LA79/Data!$B41/Data!$B45/Data!$B3*Data!$B48</f>
        <v>6.6793168880455402</v>
      </c>
      <c r="LB80" s="8">
        <f>LB79/Data!$B41/Data!$B45/Data!$B3*Data!$B48</f>
        <v>4.1745730550284623</v>
      </c>
      <c r="LC80" s="8">
        <f>LC79/Data!$B41/Data!$B45/Data!$B3*Data!$B48</f>
        <v>5.5660974067046167</v>
      </c>
      <c r="LD80" s="8">
        <f>LD79/Data!$B41/Data!$B45/Data!$B3*Data!$B48</f>
        <v>1.3915243516761542</v>
      </c>
      <c r="LE80" s="8">
        <f>LE79/Data!$B41/Data!$B45/Data!$B3*Data!$B48</f>
        <v>5.5660974067046167</v>
      </c>
      <c r="LF80" s="8">
        <f>LF79/Data!$B41/Data!$B45/Data!$B3*Data!$B48</f>
        <v>3.5854496281271131</v>
      </c>
      <c r="LG80" s="8">
        <f>LG79/Data!$B41/Data!$B45/Data!$B3*Data!$B48</f>
        <v>5.5660974067046167</v>
      </c>
      <c r="LH80" s="8">
        <f>LH79/Data!$B41/Data!$B45/Data!$B3*Data!$B48</f>
        <v>2.2264389626818466</v>
      </c>
      <c r="LI80" s="8">
        <f>LI79/Data!$B41/Data!$B45/Data!$B3*Data!$B48</f>
        <v>2.2264389626818466</v>
      </c>
      <c r="LJ80" s="8">
        <f>LJ79/Data!$B41/Data!$B45/Data!$B3*Data!$B48</f>
        <v>6.6793168880455402</v>
      </c>
      <c r="LK80" s="8">
        <f>LK79/Data!$B41/Data!$B45/Data!$B3*Data!$B48</f>
        <v>1.4552811184540553</v>
      </c>
      <c r="LL80" s="8">
        <f>LL79/Data!$B41/Data!$B45/Data!$B3*Data!$B48</f>
        <v>1.1081255425418219</v>
      </c>
      <c r="LM80" s="8">
        <f>LM79/Data!$B41/Data!$B45/Data!$B3*Data!$B48</f>
        <v>3.3396584440227701</v>
      </c>
      <c r="LN80" s="8">
        <f>LN79/Data!$B41/Data!$B45/Data!$B3*Data!$B48</f>
        <v>6.6793168880455402</v>
      </c>
      <c r="LO80" s="8">
        <f>LO79/Data!$B41/Data!$B45/Data!$B3*Data!$B48</f>
        <v>6.6793168880455402</v>
      </c>
      <c r="LP80" s="8">
        <f>LP79/Data!$B41/Data!$B45/Data!$B3*Data!$B48</f>
        <v>0.55331230779297269</v>
      </c>
      <c r="LQ80" s="8">
        <f>LQ79/Data!$B41/Data!$B45/Data!$B3*Data!$B48</f>
        <v>0.83116037427206679</v>
      </c>
      <c r="LR80" s="8">
        <f>LR79/Data!$B41/Data!$B45/Data!$B3*Data!$B48</f>
        <v>3.2027132543785046</v>
      </c>
      <c r="LS80" s="8">
        <f>LS79/Data!$B41/Data!$B45/Data!$B3*Data!$B48</f>
        <v>2.3653725926410605</v>
      </c>
      <c r="LT80" s="8">
        <f>LT79/Data!$B41/Data!$B45/Data!$B3*Data!$B48</f>
        <v>5.2695779624419288</v>
      </c>
      <c r="LU80" s="8">
        <f>LU79/Data!$B41/Data!$B45/Data!$B3*Data!$B48</f>
        <v>3.4930984754302172</v>
      </c>
      <c r="LV80" s="8">
        <f>LV79/Data!$B41/Data!$B45/Data!$B3*Data!$B48</f>
        <v>3.0844048943270299</v>
      </c>
      <c r="LW80" s="8">
        <f>LW79/Data!$B41/Data!$B45/Data!$B3*Data!$B48</f>
        <v>2.1014743178695281</v>
      </c>
      <c r="LX80" s="8">
        <f>LX79/Data!$B41/Data!$B45/Data!$B3*Data!$B48</f>
        <v>2.3913297999956376</v>
      </c>
      <c r="LY80" s="8">
        <f>LY79/Data!$B41/Data!$B45/Data!$B3*Data!$B48</f>
        <v>11.132194813409233</v>
      </c>
      <c r="LZ80" s="8">
        <f>LZ79/Data!$B41/Data!$B45/Data!$B3*Data!$B48</f>
        <v>2.5945729677855573</v>
      </c>
      <c r="MA80" s="8">
        <f>MA79/Data!$B41/Data!$B45/Data!$B3*Data!$B48</f>
        <v>2.6141733080328899</v>
      </c>
      <c r="MB80" s="8">
        <f>MB79/Data!$B41/Data!$B45/Data!$B3*Data!$B48</f>
        <v>11.132194813409233</v>
      </c>
      <c r="MC80" s="8">
        <f>MC79/Data!$B41/Data!$B45/Data!$B3*Data!$B48</f>
        <v>5.5660974067046167</v>
      </c>
      <c r="MD80" s="8">
        <f>MD79/Data!$B41/Data!$B45/Data!$B3*Data!$B48</f>
        <v>5.5660974067046167</v>
      </c>
      <c r="ME80" s="8">
        <f>ME79/Data!$B41/Data!$B45/Data!$B3*Data!$B48</f>
        <v>6.957621758380772</v>
      </c>
      <c r="MF80" s="8">
        <f>MF79/Data!$B41/Data!$B45/Data!$B3*Data!$B48</f>
        <v>3.8962681846932319</v>
      </c>
      <c r="MG80" s="8">
        <f>MG79/Data!$B41/Data!$B45/Data!$B3*Data!$B48</f>
        <v>3.8962681846932319</v>
      </c>
      <c r="MH80" s="8">
        <f>MH79/Data!$B41/Data!$B45/Data!$B3*Data!$B48</f>
        <v>6.957621758380772</v>
      </c>
      <c r="MI80" s="8">
        <f>MI79/Data!$B41/Data!$B45/Data!$B3*Data!$B48</f>
        <v>0</v>
      </c>
      <c r="MJ80" s="8">
        <f>MJ79/Data!$B41/Data!$B45/Data!$B3*Data!$B48</f>
        <v>5.5660974067046167</v>
      </c>
      <c r="MK80" s="8">
        <f>MK79/Data!$B41/Data!$B45/Data!$B3*Data!$B48</f>
        <v>5.5660974067046167</v>
      </c>
      <c r="ML80" s="8">
        <f>ML79/Data!$B41/Data!$B45/Data!$B3*Data!$B48</f>
        <v>5.5660974067046167</v>
      </c>
      <c r="MM80" s="8">
        <f>MM79/Data!$B41/Data!$B45/Data!$B3*Data!$B48</f>
        <v>5.5660974067046167</v>
      </c>
      <c r="MN80" s="8">
        <f>MN79/Data!$B41/Data!$B45/Data!$B3*Data!$B48</f>
        <v>5.5660974067046167</v>
      </c>
      <c r="MO80" s="8">
        <f>MO79/Data!$B41/Data!$B45/Data!$B3*Data!$B48</f>
        <v>8.3491461100569246</v>
      </c>
      <c r="MP80" s="8">
        <f>MP79/Data!$B41/Data!$B45/Data!$B3*Data!$B48</f>
        <v>0</v>
      </c>
      <c r="MQ80" s="8">
        <f>MQ79/Data!$B41/Data!$B45/Data!$B3*Data!$B48</f>
        <v>8.3491461100569246</v>
      </c>
      <c r="MR80" s="8">
        <f>MR79/Data!$B41/Data!$B45/Data!$B3*Data!$B48</f>
        <v>8.3491461100569246</v>
      </c>
      <c r="MS80" s="8">
        <f>MS79/Data!$B41/Data!$B45/Data!$B3*Data!$B48</f>
        <v>0.5895994241968201</v>
      </c>
      <c r="MT80" s="8">
        <f>MT79/Data!$B41/Data!$B45/Data!$B3*Data!$B48</f>
        <v>0.63215511788697687</v>
      </c>
      <c r="MU80" s="8">
        <f>MU79/Data!$B41/Data!$B45/Data!$B3*Data!$B48</f>
        <v>1.2374701302100375</v>
      </c>
      <c r="MV80" s="8">
        <f>MV79/Data!$B41/Data!$B45/Data!$B3*Data!$B48</f>
        <v>1.1200446683679033</v>
      </c>
      <c r="MW80" s="8">
        <f>MW79/Data!$B41/Data!$B45/Data!$B3*Data!$B48</f>
        <v>0.99334877532770627</v>
      </c>
      <c r="MX80" s="8">
        <f>MX79/Data!$B41/Data!$B45/Data!$B3*Data!$B48</f>
        <v>0.67029632053043675</v>
      </c>
      <c r="MY80" s="8">
        <f>MY79/Data!$B41/Data!$B45/Data!$B3*Data!$B48</f>
        <v>0.69766616501995671</v>
      </c>
      <c r="MZ80" s="8">
        <f>MZ79/Data!$B41/Data!$B45/Data!$B3*Data!$B48</f>
        <v>0.70543566926214307</v>
      </c>
      <c r="NA80" s="8">
        <f>NA79/Data!$B41/Data!$B45/Data!$B3*Data!$B48</f>
        <v>0.60090114758282154</v>
      </c>
      <c r="NB80" s="8">
        <f>NB79/Data!$B41/Data!$B45/Data!$B3*Data!$B48</f>
        <v>0.8379587758889534</v>
      </c>
    </row>
    <row r="81" spans="2:366" ht="15">
      <c r="B81" s="8" t="s">
        <v>106</v>
      </c>
      <c r="C81" s="8">
        <f>C79*Data!$B46/Data!$B42/Data!$B3*Data!$B48</f>
        <v>7.4830490482758624E-2</v>
      </c>
      <c r="D81" s="8">
        <f>D79*Data!$B46/Data!$B42/Data!$B3*Data!$B48</f>
        <v>7.0773556965517251E-2</v>
      </c>
      <c r="E81" s="8">
        <f>E79*Data!$B46/Data!$B42/Data!$B3*Data!$B48</f>
        <v>7.9676923586206899E-2</v>
      </c>
      <c r="F81" s="8">
        <f>F79*Data!$B46/Data!$B42/Data!$B3*Data!$B48</f>
        <v>7.4713238068965515E-2</v>
      </c>
      <c r="G81" s="8">
        <f>G79*Data!$B46/Data!$B42/Data!$B3*Data!$B48</f>
        <v>7.8269894620689659E-2</v>
      </c>
      <c r="H81" s="8">
        <f>H79*Data!$B46/Data!$B42/Data!$B3*Data!$B48</f>
        <v>6.4731149241379321E-2</v>
      </c>
      <c r="I81" s="8">
        <f>I79*Data!$B46/Data!$B42/Data!$B3*Data!$B48</f>
        <v>7.4463099586206921E-2</v>
      </c>
      <c r="J81" s="8">
        <f>J79*Data!$B46/Data!$B42/Data!$B3*Data!$B48</f>
        <v>8.0528957793103456E-2</v>
      </c>
      <c r="K81" s="8">
        <f>K79*Data!$B46/Data!$B42/Data!$B3*Data!$B48</f>
        <v>7.2626145103448267E-2</v>
      </c>
      <c r="L81" s="8">
        <f>L79*Data!$B46/Data!$B42/Data!$B3*Data!$B48</f>
        <v>6.6544653241379315E-2</v>
      </c>
      <c r="M81" s="8">
        <f>M79*Data!$B46/Data!$B42/Data!$B3*Data!$B48</f>
        <v>6.1573150896551729E-2</v>
      </c>
      <c r="N81" s="8">
        <f>N79*Data!$B46/Data!$B42/Data!$B3*Data!$B48</f>
        <v>5.8383885241379309E-2</v>
      </c>
      <c r="O81" s="8">
        <f>O79*Data!$B46/Data!$B42/Data!$B3*Data!$B48</f>
        <v>9.747583999999998E-2</v>
      </c>
      <c r="P81" s="8">
        <f>P79*Data!$B46/Data!$B42/Data!$B3*Data!$B48</f>
        <v>0.12374038068965518</v>
      </c>
      <c r="Q81" s="8">
        <f>Q79*Data!$B46/Data!$B42/Data!$B3*Data!$B48</f>
        <v>0.16601378427586203</v>
      </c>
      <c r="R81" s="8">
        <f>R79*Data!$B46/Data!$B42/Data!$B3*Data!$B48</f>
        <v>0.17561284855172413</v>
      </c>
      <c r="S81" s="8">
        <f>S79*Data!$B46/Data!$B42/Data!$B3*Data!$B48</f>
        <v>0.11771360662068965</v>
      </c>
      <c r="T81" s="8">
        <f>T79*Data!$B46/Data!$B42/Data!$B3*Data!$B48</f>
        <v>6.5966208000000012E-2</v>
      </c>
      <c r="U81" s="8">
        <f>U79*Data!$B46/Data!$B42/Data!$B3*Data!$B48</f>
        <v>6.5098540137931038E-2</v>
      </c>
      <c r="V81" s="8">
        <f>V79*Data!$B46/Data!$B42/Data!$B3*Data!$B48</f>
        <v>6.8201820689655177E-2</v>
      </c>
      <c r="W81" s="8">
        <f>W79*Data!$B46/Data!$B42/Data!$B3*Data!$B48</f>
        <v>0.14976259972413797</v>
      </c>
      <c r="X81" s="8">
        <f>X79*Data!$B46/Data!$B42/Data!$B3*Data!$B48</f>
        <v>0.15766541241379314</v>
      </c>
      <c r="Y81" s="8">
        <f>Y79*Data!$B46/Data!$B42/Data!$B3*Data!$B48</f>
        <v>7.5573089103448288E-2</v>
      </c>
      <c r="Z81" s="8">
        <f>Z79*Data!$B46/Data!$B42/Data!$B3*Data!$B48</f>
        <v>7.5971747310344839E-2</v>
      </c>
      <c r="AA81" s="8">
        <f>AA79*Data!$B46/Data!$B42/Data!$B3*Data!$B48</f>
        <v>7.5338584275862069E-2</v>
      </c>
      <c r="AB81" s="8">
        <f>AB79*Data!$B46/Data!$B42/Data!$B3*Data!$B48</f>
        <v>7.1398903172413791E-2</v>
      </c>
      <c r="AC81" s="8">
        <f>AC79*Data!$B46/Data!$B42/Data!$B3*Data!$B48</f>
        <v>5.9814364689655189E-2</v>
      </c>
      <c r="AD81" s="8">
        <f>AD79*Data!$B46/Data!$B42/Data!$B3*Data!$B48</f>
        <v>0.12368566289655175</v>
      </c>
      <c r="AE81" s="8">
        <f>AE79*Data!$B46/Data!$B42/Data!$B3*Data!$B48</f>
        <v>0.15558613627586207</v>
      </c>
      <c r="AF81" s="8">
        <f>AF79*Data!$B46/Data!$B42/Data!$B3*Data!$B48</f>
        <v>7.6409489655172427E-2</v>
      </c>
      <c r="AG81" s="8">
        <f>AG79*Data!$B46/Data!$B42/Data!$B3*Data!$B48</f>
        <v>7.5995197793103472E-2</v>
      </c>
      <c r="AH81" s="8">
        <f>AH79*Data!$B46/Data!$B42/Data!$B3*Data!$B48</f>
        <v>7.7667998896551738E-2</v>
      </c>
      <c r="AI81" s="8">
        <f>AI79*Data!$B46/Data!$B42/Data!$B3*Data!$B48</f>
        <v>7.3681416827586207E-2</v>
      </c>
      <c r="AJ81" s="8">
        <f>AJ79*Data!$B46/Data!$B42/Data!$B3*Data!$B48</f>
        <v>7.3501629793103443E-2</v>
      </c>
      <c r="AK81" s="8">
        <f>AK79*Data!$B46/Data!$B42/Data!$B3*Data!$B48</f>
        <v>8.8720993103448276E-2</v>
      </c>
      <c r="AL81" s="8">
        <f>AL79*Data!$B46/Data!$B42/Data!$B3*Data!$B48</f>
        <v>0.10318212413793104</v>
      </c>
      <c r="AM81" s="8">
        <f>AM79*Data!$B46/Data!$B42/Data!$B3*Data!$B48</f>
        <v>8.8298884413793105E-2</v>
      </c>
      <c r="AN81" s="8">
        <f>AN79*Data!$B46/Data!$B42/Data!$B3*Data!$B48</f>
        <v>9.0448512000000009E-2</v>
      </c>
      <c r="AO81" s="8">
        <f>AO79*Data!$B46/Data!$B42/Data!$B3*Data!$B48</f>
        <v>8.6047638068965523E-2</v>
      </c>
      <c r="AP81" s="8">
        <f>AP79*Data!$B46/Data!$B42/Data!$B3*Data!$B48</f>
        <v>0.16890601048275863</v>
      </c>
      <c r="AQ81" s="8">
        <f>AQ79*Data!$B46/Data!$B42/Data!$B3*Data!$B48</f>
        <v>0.12908709075862071</v>
      </c>
      <c r="AR81" s="8">
        <f>AR79*Data!$B46/Data!$B42/Data!$B3*Data!$B48</f>
        <v>0.15245158841379317</v>
      </c>
      <c r="AS81" s="8">
        <f>AS79*Data!$B46/Data!$B42/Data!$B3*Data!$B48</f>
        <v>0.21557247117241382</v>
      </c>
      <c r="AT81" s="8">
        <f>AT79*Data!$B46/Data!$B42/Data!$B3*Data!$B48</f>
        <v>7.9090661517241367E-2</v>
      </c>
      <c r="AU81" s="8">
        <f>AU79*Data!$B46/Data!$B42/Data!$B3*Data!$B48</f>
        <v>8.0333537103448274E-2</v>
      </c>
      <c r="AV81" s="8">
        <f>AV79*Data!$B46/Data!$B42/Data!$B3*Data!$B48</f>
        <v>7.85434835862069E-2</v>
      </c>
      <c r="AW81" s="8">
        <f>AW79*Data!$B46/Data!$B42/Data!$B3*Data!$B48</f>
        <v>8.2053239172413792E-2</v>
      </c>
      <c r="AX81" s="8">
        <f>AX79*Data!$B46/Data!$B42/Data!$B3*Data!$B48</f>
        <v>0.14457222620689658</v>
      </c>
      <c r="AY81" s="8">
        <f>AY79*Data!$B46/Data!$B42/Data!$B3*Data!$B48</f>
        <v>0.16116735117241379</v>
      </c>
      <c r="AZ81" s="8">
        <f>AZ79*Data!$B46/Data!$B42/Data!$B3*Data!$B48</f>
        <v>0.2196450383448276</v>
      </c>
      <c r="BA81" s="8">
        <f>BA79*Data!$B46/Data!$B42/Data!$B3*Data!$B48</f>
        <v>0.20535587751724144</v>
      </c>
      <c r="BB81" s="8">
        <f>BB79*Data!$B46/Data!$B42/Data!$B3*Data!$B48</f>
        <v>9.987560606896552E-2</v>
      </c>
      <c r="BC81" s="8">
        <f>BC79*Data!$B46/Data!$B42/Data!$B3*Data!$B48</f>
        <v>8.8275433931034472E-2</v>
      </c>
      <c r="BD81" s="8">
        <f>BD79*Data!$B46/Data!$B42/Data!$B3*Data!$B48</f>
        <v>8.4796945655172429E-2</v>
      </c>
      <c r="BE81" s="8">
        <f>BE79*Data!$B46/Data!$B42/Data!$B3*Data!$B48</f>
        <v>7.8058840275862074E-2</v>
      </c>
      <c r="BF81" s="8">
        <f>BF79*Data!$B46/Data!$B42/Data!$B3*Data!$B48</f>
        <v>0.10289290151724138</v>
      </c>
      <c r="BG81" s="8">
        <f>BG79*Data!$B46/Data!$B42/Data!$B3*Data!$B48</f>
        <v>0.11720551282758621</v>
      </c>
      <c r="BH81" s="8">
        <f>BH79*Data!$B46/Data!$B42/Data!$B3*Data!$B48</f>
        <v>0.10252551062068969</v>
      </c>
      <c r="BI81" s="8">
        <f>BI79*Data!$B46/Data!$B42/Data!$B3*Data!$B48</f>
        <v>9.5013539310344855E-2</v>
      </c>
      <c r="BJ81" s="8">
        <f>BJ79*Data!$B46/Data!$B42/Data!$B3*Data!$B48</f>
        <v>8.4773495172413782E-2</v>
      </c>
      <c r="BK81" s="8">
        <f>BK79*Data!$B46/Data!$B42/Data!$B3*Data!$B48</f>
        <v>8.3522802758620687E-2</v>
      </c>
      <c r="BL81" s="8">
        <f>BL79*Data!$B46/Data!$B42/Data!$B3*Data!$B48</f>
        <v>0.14350913765517245</v>
      </c>
      <c r="BM81" s="8">
        <f>BM79*Data!$B46/Data!$B42/Data!$B3*Data!$B48</f>
        <v>0.15030196082758623</v>
      </c>
      <c r="BN81" s="8">
        <f>BN79*Data!$B46/Data!$B42/Data!$B3*Data!$B48</f>
        <v>0.16547442317241381</v>
      </c>
      <c r="BO81" s="8">
        <f>BO79*Data!$B46/Data!$B42/Data!$B3*Data!$B48</f>
        <v>9.7350770758620683E-2</v>
      </c>
      <c r="BP81" s="8">
        <f>BP79*Data!$B46/Data!$B42/Data!$B3*Data!$B48</f>
        <v>8.9338522482758614E-2</v>
      </c>
      <c r="BQ81" s="8">
        <f>BQ79*Data!$B46/Data!$B42/Data!$B3*Data!$B48</f>
        <v>8.3241396965517217E-2</v>
      </c>
      <c r="BR81" s="8">
        <f>BR79*Data!$B46/Data!$B42/Data!$B3*Data!$B48</f>
        <v>8.08181804137931E-2</v>
      </c>
      <c r="BS81" s="8">
        <f>BS79*Data!$B46/Data!$B42/Data!$B3*Data!$B48</f>
        <v>0.10047750179310345</v>
      </c>
      <c r="BT81" s="8">
        <f>BT79*Data!$B46/Data!$B42/Data!$B3*Data!$B48</f>
        <v>0.10180636248275862</v>
      </c>
      <c r="BU81" s="8">
        <f>BU79*Data!$B46/Data!$B42/Data!$B3*Data!$B48</f>
        <v>0.1177448739310345</v>
      </c>
      <c r="BV81" s="8">
        <f>BV79*Data!$B46/Data!$B42/Data!$B3*Data!$B48</f>
        <v>7.6542375724137926E-2</v>
      </c>
      <c r="BW81" s="8">
        <f>BW79*Data!$B46/Data!$B42/Data!$B3*Data!$B48</f>
        <v>8.3374283034482771E-2</v>
      </c>
      <c r="BX81" s="8">
        <f>BX79*Data!$B46/Data!$B42/Data!$B3*Data!$B48</f>
        <v>6.8029850482758628E-2</v>
      </c>
      <c r="BY81" s="8">
        <f>BY79*Data!$B46/Data!$B42/Data!$B3*Data!$B48</f>
        <v>6.1401180689655173E-2</v>
      </c>
      <c r="BZ81" s="8">
        <f>BZ79*Data!$B46/Data!$B42/Data!$B3*Data!$B48</f>
        <v>6.686514317241378E-2</v>
      </c>
      <c r="CA81" s="8">
        <f>CA79*Data!$B46/Data!$B42/Data!$B3*Data!$B48</f>
        <v>6.7060563862068961E-2</v>
      </c>
      <c r="CB81" s="8">
        <f>CB79*Data!$B46/Data!$B42/Data!$B3*Data!$B48</f>
        <v>8.4202866758620695E-2</v>
      </c>
      <c r="CC81" s="8">
        <f>CC79*Data!$B46/Data!$B42/Data!$B3*Data!$B48</f>
        <v>9.4098970482758629E-2</v>
      </c>
      <c r="CD81" s="8">
        <f>CD79*Data!$B46/Data!$B42/Data!$B3*Data!$B48</f>
        <v>8.5195603862068967E-2</v>
      </c>
      <c r="CE81" s="8">
        <f>CE79*Data!$B46/Data!$B42/Data!$B3*Data!$B48</f>
        <v>0.2435254466206897</v>
      </c>
      <c r="CF81" s="8">
        <f>CF79*Data!$B46/Data!$B42/Data!$B3*Data!$B48</f>
        <v>0.18638443696551729</v>
      </c>
      <c r="CG81" s="8">
        <f>CG79*Data!$B46/Data!$B42/Data!$B3*Data!$B48</f>
        <v>0.18073287062068968</v>
      </c>
      <c r="CH81" s="8">
        <f>CH79*Data!$B46/Data!$B42/Data!$B3*Data!$B48</f>
        <v>0.20044690979310345</v>
      </c>
      <c r="CI81" s="8">
        <f>CI79*Data!$B46/Data!$B42/Data!$B3*Data!$B48</f>
        <v>0.29009810537931036</v>
      </c>
      <c r="CJ81" s="8">
        <f>CJ79*Data!$B46/Data!$B42/Data!$B3*Data!$B48</f>
        <v>0.16833538206896551</v>
      </c>
      <c r="CK81" s="8">
        <f>CK79*Data!$B46/Data!$B42/Data!$B3*Data!$B48</f>
        <v>0.15431981020689656</v>
      </c>
      <c r="CL81" s="8">
        <f>CL79*Data!$B46/Data!$B42/Data!$B3*Data!$B48</f>
        <v>0.40430977324137929</v>
      </c>
      <c r="CM81" s="8">
        <f>CM79*Data!$B46/Data!$B42/Data!$B3*Data!$B48</f>
        <v>0.25983134896551729</v>
      </c>
      <c r="CN81" s="8">
        <f>CN79*Data!$B46/Data!$B42/Data!$B3*Data!$B48</f>
        <v>0.23144063117241379</v>
      </c>
      <c r="CO81" s="8">
        <f>CO79*Data!$B46/Data!$B42/Data!$B3*Data!$B48</f>
        <v>0.34456576000000005</v>
      </c>
      <c r="CP81" s="8">
        <f>CP79*Data!$B46/Data!$B42/Data!$B3*Data!$B48</f>
        <v>0.18337495834482764</v>
      </c>
      <c r="CQ81" s="8">
        <f>CQ79*Data!$B46/Data!$B42/Data!$B3*Data!$B48</f>
        <v>0.23326195199999999</v>
      </c>
      <c r="CR81" s="8">
        <f>CR79*Data!$B46/Data!$B42/Data!$B3*Data!$B48</f>
        <v>0.19096509793103453</v>
      </c>
      <c r="CS81" s="8">
        <f>CS79*Data!$B46/Data!$B42/Data!$B3*Data!$B48</f>
        <v>6.8467592827586202E-2</v>
      </c>
      <c r="CT81" s="8">
        <f>CT79*Data!$B46/Data!$B42/Data!$B3*Data!$B48</f>
        <v>6.6138178206896561E-2</v>
      </c>
      <c r="CU81" s="8">
        <f>CU79*Data!$B46/Data!$B42/Data!$B3*Data!$B48</f>
        <v>9.4747693291343055E-2</v>
      </c>
      <c r="CV81" s="8">
        <f>CV79*Data!$B46/Data!$B42/Data!$B3*Data!$B48</f>
        <v>8.0779142457619593E-2</v>
      </c>
      <c r="CW81" s="8">
        <f>CW79*Data!$B46/Data!$B42/Data!$B3*Data!$B48</f>
        <v>9.9625360651844158E-2</v>
      </c>
      <c r="CX81" s="8">
        <f>CX79*Data!$B46/Data!$B42/Data!$B3*Data!$B48</f>
        <v>8.1044910034188761E-2</v>
      </c>
      <c r="CY81" s="8">
        <f>CY79*Data!$B46/Data!$B42/Data!$B3*Data!$B48</f>
        <v>7.4111342344827594E-2</v>
      </c>
      <c r="CZ81" s="8">
        <f>CZ79*Data!$B46/Data!$B42/Data!$B3*Data!$B48</f>
        <v>8.1380992000000027E-2</v>
      </c>
      <c r="DA81" s="8">
        <f>DA79*Data!$B46/Data!$B42/Data!$B3*Data!$B48</f>
        <v>7.2461991724137934E-2</v>
      </c>
      <c r="DB81" s="8">
        <f>DB79*Data!$B46/Data!$B42/Data!$B3*Data!$B48</f>
        <v>0.22345183337931038</v>
      </c>
      <c r="DC81" s="8">
        <f>DC79*Data!$B46/Data!$B42/Data!$B3*Data!$B48</f>
        <v>0.20851387586206896</v>
      </c>
      <c r="DD81" s="8">
        <f>DD79*Data!$B46/Data!$B42/Data!$B3*Data!$B48</f>
        <v>0.24267341241379312</v>
      </c>
      <c r="DE81" s="8">
        <f>DE79*Data!$B46/Data!$B42/Data!$B3*Data!$B48</f>
        <v>0.17050846013793106</v>
      </c>
      <c r="DF81" s="8">
        <f>DF79*Data!$B46/Data!$B42/Data!$B3*Data!$B48</f>
        <v>0.20637206510344827</v>
      </c>
      <c r="DG81" s="8">
        <f>DG79*Data!$B46/Data!$B42/Data!$B3*Data!$B48</f>
        <v>0.18219461737931034</v>
      </c>
      <c r="DH81" s="8">
        <f>DH79*Data!$B46/Data!$B42/Data!$B3*Data!$B48</f>
        <v>0.16433316634482761</v>
      </c>
      <c r="DI81" s="8">
        <f>DI79*Data!$B46/Data!$B42/Data!$B3*Data!$B48</f>
        <v>7.392E-2</v>
      </c>
      <c r="DJ81" s="8">
        <f>DJ79*Data!$B46/Data!$B42/Data!$B3*Data!$B48</f>
        <v>7.392E-2</v>
      </c>
      <c r="DK81" s="8">
        <f>DK79*Data!$B46/Data!$B42/Data!$B3*Data!$B48</f>
        <v>7.392E-2</v>
      </c>
      <c r="DL81" s="8">
        <f>DL79*Data!$B46/Data!$B42/Data!$B3*Data!$B48</f>
        <v>0.24640000000000001</v>
      </c>
      <c r="DM81" s="8">
        <f>DM79*Data!$B46/Data!$B42/Data!$B3*Data!$B48</f>
        <v>8.9752814344827611E-2</v>
      </c>
      <c r="DN81" s="8">
        <f>DN79*Data!$B46/Data!$B42/Data!$B3*Data!$B48</f>
        <v>6.9405612137931033E-2</v>
      </c>
      <c r="DO81" s="8">
        <f>DO79*Data!$B46/Data!$B42/Data!$B3*Data!$B48</f>
        <v>6.8287805793103465E-2</v>
      </c>
      <c r="DP81" s="8">
        <f>DP79*Data!$B46/Data!$B42/Data!$B3*Data!$B48</f>
        <v>6.2745675034482765E-2</v>
      </c>
      <c r="DQ81" s="8">
        <f>DQ79*Data!$B46/Data!$B42/Data!$B3*Data!$B48</f>
        <v>7.4674153931034493E-2</v>
      </c>
      <c r="DR81" s="8">
        <f>DR79*Data!$B46/Data!$B42/Data!$B3*Data!$B48</f>
        <v>9.0440695172413779E-2</v>
      </c>
      <c r="DS81" s="8">
        <f>DS79*Data!$B46/Data!$B42/Data!$B3*Data!$B48</f>
        <v>7.76210979310345E-2</v>
      </c>
      <c r="DT81" s="8">
        <f>DT79*Data!$B46/Data!$B42/Data!$B3*Data!$B48</f>
        <v>7.5064995310344843E-2</v>
      </c>
      <c r="DU81" s="8">
        <f>DU79*Data!$B46/Data!$B42/Data!$B3*Data!$B48</f>
        <v>8.5516093793103459E-2</v>
      </c>
      <c r="DV81" s="8">
        <f>DV79*Data!$B46/Data!$B42/Data!$B3*Data!$B48</f>
        <v>7.6081182896551719E-2</v>
      </c>
      <c r="DW81" s="8">
        <f>DW79*Data!$B46/Data!$B42/Data!$B3*Data!$B48</f>
        <v>7.2688679724137936E-2</v>
      </c>
      <c r="DX81" s="8">
        <f>DX79*Data!$B46/Data!$B42/Data!$B3*Data!$B48</f>
        <v>8.3593154206896558E-2</v>
      </c>
      <c r="DY81" s="8">
        <f>DY79*Data!$B46/Data!$B42/Data!$B3*Data!$B48</f>
        <v>0.10032116524137932</v>
      </c>
      <c r="DZ81" s="8">
        <f>DZ79*Data!$B46/Data!$B42/Data!$B3*Data!$B48</f>
        <v>8.8259800275862069E-2</v>
      </c>
      <c r="EA81" s="8">
        <f>EA79*Data!$B46/Data!$B42/Data!$B3*Data!$B48</f>
        <v>7.839496386206897E-2</v>
      </c>
      <c r="EB81" s="8">
        <f>EB79*Data!$B46/Data!$B42/Data!$B3*Data!$B48</f>
        <v>7.6917583448275859E-2</v>
      </c>
      <c r="EC81" s="8">
        <f>EC79*Data!$B46/Data!$B42/Data!$B3*Data!$B48</f>
        <v>6.7013662896551723E-2</v>
      </c>
      <c r="ED81" s="8">
        <f>ED79*Data!$B46/Data!$B42/Data!$B3*Data!$B48</f>
        <v>6.6224163310344836E-2</v>
      </c>
      <c r="EE81" s="8">
        <f>EE79*Data!$B46/Data!$B42/Data!$B3*Data!$B48</f>
        <v>0.12206757958620688</v>
      </c>
      <c r="EF81" s="8">
        <f>EF79*Data!$B46/Data!$B42/Data!$B3*Data!$B48</f>
        <v>0.12076216937931036</v>
      </c>
      <c r="EG81" s="8">
        <f>EG79*Data!$B46/Data!$B42/Data!$B3*Data!$B48</f>
        <v>0.1344885186206897</v>
      </c>
      <c r="EH81" s="8">
        <f>EH79*Data!$B46/Data!$B42/Data!$B3*Data!$B48</f>
        <v>7.9145379310344821E-2</v>
      </c>
      <c r="EI81" s="8">
        <f>EI79*Data!$B46/Data!$B42/Data!$B3*Data!$B48</f>
        <v>7.6128083862068971E-2</v>
      </c>
      <c r="EJ81" s="8">
        <f>EJ79*Data!$B46/Data!$B42/Data!$B3*Data!$B48</f>
        <v>8.1779650206896565E-2</v>
      </c>
      <c r="EK81" s="8">
        <f>EK79*Data!$B46/Data!$B42/Data!$B3*Data!$B48</f>
        <v>7.2235303724137945E-2</v>
      </c>
      <c r="EL81" s="8">
        <f>EL79*Data!$B46/Data!$B42/Data!$B3*Data!$B48</f>
        <v>0.31537772579310341</v>
      </c>
      <c r="EM81" s="8">
        <f>EM79*Data!$B46/Data!$B42/Data!$B3*Data!$B48</f>
        <v>0.30934313489655169</v>
      </c>
      <c r="EN81" s="8">
        <f>EN79*Data!$B46/Data!$B42/Data!$B3*Data!$B48</f>
        <v>0.27924053186206893</v>
      </c>
      <c r="EO81" s="8">
        <f>EO79*Data!$B46/Data!$B42/Data!$B3*Data!$B48</f>
        <v>0.19073059310344825</v>
      </c>
      <c r="EP81" s="8">
        <f>EP79*Data!$B46/Data!$B42/Data!$B3*Data!$B48</f>
        <v>0.29992385765517249</v>
      </c>
      <c r="EQ81" s="8">
        <f>EQ79*Data!$B46/Data!$B42/Data!$B3*Data!$B48</f>
        <v>0.27960010593103446</v>
      </c>
      <c r="ER81" s="8">
        <f>ER79*Data!$B46/Data!$B42/Data!$B3*Data!$B48</f>
        <v>0.34089185103448277</v>
      </c>
      <c r="ES81" s="8">
        <f>ES79*Data!$B46/Data!$B42/Data!$B3*Data!$B48</f>
        <v>0.27451916799999998</v>
      </c>
      <c r="ET81" s="8">
        <f>ET79*Data!$B46/Data!$B42/Data!$B3*Data!$B48</f>
        <v>0.31842628855172411</v>
      </c>
      <c r="EU81" s="8">
        <f>EU79*Data!$B46/Data!$B42/Data!$B3*Data!$B48</f>
        <v>0.31179761875862072</v>
      </c>
      <c r="EV81" s="8">
        <f>EV79*Data!$B46/Data!$B42/Data!$B3*Data!$B48</f>
        <v>0.22209952220689658</v>
      </c>
      <c r="EW81" s="8">
        <f>EW79*Data!$B46/Data!$B42/Data!$B3*Data!$B48</f>
        <v>0.16842136717241382</v>
      </c>
      <c r="EX81" s="8">
        <f>EX79*Data!$B46/Data!$B42/Data!$B3*Data!$B48</f>
        <v>0.12971243696551724</v>
      </c>
      <c r="EY81" s="8">
        <f>EY79*Data!$B46/Data!$B42/Data!$B3*Data!$B48</f>
        <v>0.32206111337931032</v>
      </c>
      <c r="EZ81" s="8">
        <f>EZ79*Data!$B46/Data!$B42/Data!$B3*Data!$B48</f>
        <v>0.2900121202758621</v>
      </c>
      <c r="FA81" s="8">
        <f>FA79*Data!$B46/Data!$B42/Data!$B3*Data!$B48</f>
        <v>0.33058927227586205</v>
      </c>
      <c r="FB81" s="913">
        <f>FB79*Data!$B46/Data!$B42/Data!$B3*Data!$B48</f>
        <v>0.27291671834482761</v>
      </c>
      <c r="FC81" s="8">
        <f>FC79*Data!$B46/Data!$B42/Data!$B3*Data!$B48</f>
        <v>0.38193019586206906</v>
      </c>
      <c r="FD81" s="8">
        <f>FD79*Data!$B46/Data!$B42/Data!$B3*Data!$B48</f>
        <v>0.16883565903448278</v>
      </c>
      <c r="FE81" s="8">
        <f>FE79*Data!$B46/Data!$B42/Data!$B3*Data!$B48</f>
        <v>0.12529592937931036</v>
      </c>
      <c r="FF81" s="8">
        <f>FF79*Data!$B46/Data!$B42/Data!$B3*Data!$B48</f>
        <v>0.14380617710344828</v>
      </c>
      <c r="FG81" s="8">
        <f>FG79*Data!$B46/Data!$B42/Data!$B3*Data!$B48</f>
        <v>0.13165882703448273</v>
      </c>
      <c r="FH81" s="8">
        <f>FH79*Data!$B46/Data!$B42/Data!$B3*Data!$B48</f>
        <v>0.11411786593103447</v>
      </c>
      <c r="FI81" s="8">
        <f>FI79*Data!$B46/Data!$B42/Data!$B3*Data!$B48</f>
        <v>9.5435647999999984E-2</v>
      </c>
      <c r="FJ81" s="8">
        <f>FJ79*Data!$B46/Data!$B42/Data!$B3*Data!$B48</f>
        <v>8.6860588137931044E-2</v>
      </c>
      <c r="FK81" s="8">
        <f>FK79*Data!$B46/Data!$B42/Data!$B3*Data!$B48</f>
        <v>7.9192280275862073E-2</v>
      </c>
      <c r="FL81" s="8">
        <f>FL79*Data!$B46/Data!$B42/Data!$B3*Data!$B48</f>
        <v>8.3624421517241379E-2</v>
      </c>
      <c r="FM81" s="8">
        <f>FM79*Data!$B46/Data!$B42/Data!$B3*Data!$B48</f>
        <v>7.7519479172413794E-2</v>
      </c>
      <c r="FN81" s="8">
        <f>FN79*Data!$B46/Data!$B42/Data!$B3*Data!$B48</f>
        <v>7.7957221517241382E-2</v>
      </c>
      <c r="FO81" s="8">
        <f>FO79*Data!$B46/Data!$B42/Data!$B3*Data!$B48</f>
        <v>9.8218438620689644E-2</v>
      </c>
      <c r="FP81" s="8">
        <f>FP79*Data!$B46/Data!$B42/Data!$B3*Data!$B48</f>
        <v>9.9164274758620705E-2</v>
      </c>
      <c r="FQ81" s="8">
        <f>FQ79*Data!$B46/Data!$B42/Data!$B3*Data!$B48</f>
        <v>6.990588910344829E-2</v>
      </c>
      <c r="FR81" s="8">
        <f>FR79*Data!$B46/Data!$B42/Data!$B3*Data!$B48</f>
        <v>7.4330213517241381E-2</v>
      </c>
      <c r="FS81" s="8">
        <f>FS79*Data!$B46/Data!$B42/Data!$B3*Data!$B48</f>
        <v>6.2284482206896558E-2</v>
      </c>
      <c r="FT81" s="8">
        <f>FT79*Data!$B46/Data!$B42/Data!$B3*Data!$B48</f>
        <v>6.4183971310344839E-2</v>
      </c>
      <c r="FU81" s="8">
        <f>FU79*Data!$B46/Data!$B42/Data!$B3*Data!$B48</f>
        <v>0.12624176551724139</v>
      </c>
      <c r="FV81" s="8">
        <f>FV79*Data!$B46/Data!$B42/Data!$B3*Data!$B48</f>
        <v>0.13291733627586205</v>
      </c>
      <c r="FW81" s="8">
        <f>FW79*Data!$B46/Data!$B42/Data!$B3*Data!$B48</f>
        <v>6.8022033655172426E-2</v>
      </c>
      <c r="FX81" s="8">
        <f>FX79*Data!$B46/Data!$B42/Data!$B3*Data!$B48</f>
        <v>6.6857326344827592E-2</v>
      </c>
      <c r="FY81" s="8">
        <f>FY79*Data!$B46/Data!$B42/Data!$B3*Data!$B48</f>
        <v>7.1914813793103452E-2</v>
      </c>
      <c r="FZ81" s="8">
        <f>FZ79*Data!$B46/Data!$B42/Data!$B3*Data!$B48</f>
        <v>6.7044930206896558E-2</v>
      </c>
      <c r="GA81" s="8">
        <f>GA79*Data!$B46/Data!$B42/Data!$B3*Data!$B48</f>
        <v>8.1169937655172414E-2</v>
      </c>
      <c r="GB81" s="8">
        <f>GB79*Data!$B46/Data!$B42/Data!$B3*Data!$B48</f>
        <v>8.5594262068965518E-2</v>
      </c>
      <c r="GC81" s="8">
        <f>GC79*Data!$B46/Data!$B42/Data!$B3*Data!$B48</f>
        <v>9.6076627862068983E-2</v>
      </c>
      <c r="GD81" s="8">
        <f>GD79*Data!$B46/Data!$B42/Data!$B3*Data!$B48</f>
        <v>9.6217330758620712E-2</v>
      </c>
      <c r="GE81" s="8">
        <f>GE79*Data!$B46/Data!$B42/Data!$B3*Data!$B48</f>
        <v>7.9551854344827602E-2</v>
      </c>
      <c r="GF81" s="8">
        <f>GF79*Data!$B46/Data!$B42/Data!$B3*Data!$B48</f>
        <v>8.1427892965517251E-2</v>
      </c>
      <c r="GG81" s="8">
        <f>GG79*Data!$B46/Data!$B42/Data!$B3*Data!$B48</f>
        <v>8.0896348689655187E-2</v>
      </c>
      <c r="GH81" s="8">
        <f>GH79*Data!$B46/Data!$B42/Data!$B3*Data!$B48</f>
        <v>8.0224101517241381E-2</v>
      </c>
      <c r="GI81" s="8">
        <f>GI79*Data!$B46/Data!$B42/Data!$B3*Data!$B48</f>
        <v>0.15797026868965516</v>
      </c>
      <c r="GJ81" s="8">
        <f>GJ79*Data!$B46/Data!$B42/Data!$B3*Data!$B48</f>
        <v>0.1693124855172414</v>
      </c>
      <c r="GK81" s="8">
        <f>GK79*Data!$B46/Data!$B42/Data!$B3*Data!$B48</f>
        <v>0.15431981020689656</v>
      </c>
      <c r="GL81" s="8">
        <f>GL79*Data!$B46/Data!$B42/Data!$B3*Data!$B48</f>
        <v>9.1073858206896563E-2</v>
      </c>
      <c r="GM81" s="8">
        <f>GM79*Data!$B46/Data!$B42/Data!$B3*Data!$B48</f>
        <v>8.8416136827586214E-2</v>
      </c>
      <c r="GN81" s="8">
        <f>GN79*Data!$B46/Data!$B42/Data!$B3*Data!$B48</f>
        <v>8.3960545103448289E-2</v>
      </c>
      <c r="GO81" s="8">
        <f>GO79*Data!$B46/Data!$B42/Data!$B3*Data!$B48</f>
        <v>8.4093431172413802E-2</v>
      </c>
      <c r="GP81" s="8">
        <f>GP79*Data!$B46/Data!$B42/Data!$B3*Data!$B48</f>
        <v>9.5623251862068964E-2</v>
      </c>
      <c r="GQ81" s="8">
        <f>GQ79*Data!$B46/Data!$B42/Data!$B3*Data!$B48</f>
        <v>0.10383873765517243</v>
      </c>
      <c r="GR81" s="8">
        <f>GR79*Data!$B46/Data!$B42/Data!$B3*Data!$B48</f>
        <v>0.12037914482758623</v>
      </c>
      <c r="GS81" s="8">
        <f>GS79*Data!$B46/Data!$B42/Data!$B3*Data!$B48</f>
        <v>0.10137643696551724</v>
      </c>
      <c r="GT81" s="8">
        <f>GT79*Data!$B46/Data!$B42/Data!$B3*Data!$B48</f>
        <v>0.13219818813793105</v>
      </c>
      <c r="GU81" s="8">
        <f>GU79*Data!$B46/Data!$B42/Data!$B3*Data!$B48</f>
        <v>0.2414070863448276</v>
      </c>
      <c r="GV81" s="8">
        <f>GV79*Data!$B46/Data!$B42/Data!$B3*Data!$B48</f>
        <v>0.18903434151724144</v>
      </c>
      <c r="GW81" s="8">
        <f>GW79*Data!$B46/Data!$B42/Data!$B3*Data!$B48</f>
        <v>0.21297728441379316</v>
      </c>
      <c r="GX81" s="8">
        <f>GX79*Data!$B46/Data!$B42/Data!$B3*Data!$B48</f>
        <v>0.26961801710344824</v>
      </c>
      <c r="GY81" s="8">
        <f>GY79*Data!$B46/Data!$B42/Data!$B3*Data!$B48</f>
        <v>0.24793413737931039</v>
      </c>
      <c r="GZ81" s="8">
        <f>GZ79*Data!$B46/Data!$B42/Data!$B3*Data!$B48</f>
        <v>0.19781263889655176</v>
      </c>
      <c r="HA81" s="8">
        <f>HA79*Data!$B46/Data!$B42/Data!$B3*Data!$B48</f>
        <v>0.21259425986206898</v>
      </c>
      <c r="HB81" s="8">
        <f>HB79*Data!$B46/Data!$B42/Data!$B3*Data!$B48</f>
        <v>0.38243047282758624</v>
      </c>
      <c r="HC81" s="8">
        <f>HC79*Data!$B46/Data!$B42/Data!$B3*Data!$B48</f>
        <v>0.28648673103448286</v>
      </c>
      <c r="HD81" s="8">
        <f>HD79*Data!$B46/Data!$B42/Data!$B3*Data!$B48</f>
        <v>0.31422865213793105</v>
      </c>
      <c r="HE81" s="8">
        <f>HE79*Data!$B46/Data!$B42/Data!$B3*Data!$B48</f>
        <v>0.45340726731034475</v>
      </c>
      <c r="HF81" s="8">
        <f>HF79*Data!$B46/Data!$B42/Data!$B3*Data!$B48</f>
        <v>0.46390526675862059</v>
      </c>
      <c r="HG81" s="8">
        <f>HG79*Data!$B46/Data!$B42/Data!$B3*Data!$B48</f>
        <v>0.37164325075862076</v>
      </c>
      <c r="HH81" s="8">
        <f>HH79*Data!$B46/Data!$B42/Data!$B3*Data!$B48</f>
        <v>0.10535520220689656</v>
      </c>
      <c r="HI81" s="8">
        <f>HI79*Data!$B46/Data!$B42/Data!$B3*Data!$B48</f>
        <v>8.7837691586206912E-2</v>
      </c>
      <c r="HJ81" s="8">
        <f>HJ79*Data!$B46/Data!$B42/Data!$B3*Data!$B48</f>
        <v>9.0214007172413804E-2</v>
      </c>
      <c r="HK81" s="8">
        <f>HK79*Data!$B46/Data!$B42/Data!$B3*Data!$B48</f>
        <v>8.7118543448275867E-2</v>
      </c>
      <c r="HL81" s="8">
        <f>HL79*Data!$B46/Data!$B42/Data!$B3*Data!$B48</f>
        <v>0.13169009434482762</v>
      </c>
      <c r="HM81" s="8">
        <f>HM79*Data!$B46/Data!$B42/Data!$B3*Data!$B48</f>
        <v>0.11654889931034483</v>
      </c>
      <c r="HN81" s="8">
        <f>HN79*Data!$B46/Data!$B42/Data!$B3*Data!$B48</f>
        <v>9.4278757517241393E-2</v>
      </c>
      <c r="HO81" s="8">
        <f>HO79*Data!$B46/Data!$B42/Data!$B3*Data!$B48</f>
        <v>7.8590384551724138E-2</v>
      </c>
      <c r="HP81" s="8">
        <f>HP79*Data!$B46/Data!$B42/Data!$B3*Data!$B48</f>
        <v>0.11239034703448277</v>
      </c>
      <c r="HQ81" s="8">
        <f>HQ79*Data!$B46/Data!$B42/Data!$B3*Data!$B48</f>
        <v>9.1746105379310355E-2</v>
      </c>
      <c r="HR81" s="8">
        <f>HR79*Data!$B46/Data!$B42/Data!$B3*Data!$B48</f>
        <v>9.7679077517241378E-2</v>
      </c>
      <c r="HS81" s="8">
        <f>HS79*Data!$B46/Data!$B42/Data!$B3*Data!$B48</f>
        <v>0.14076543117241383</v>
      </c>
      <c r="HT81" s="8">
        <f>HT79*Data!$B46/Data!$B42/Data!$B3*Data!$B48</f>
        <v>8.1576412689655167E-2</v>
      </c>
      <c r="HU81" s="8">
        <f>HU79*Data!$B46/Data!$B42/Data!$B3*Data!$B48</f>
        <v>7.3056070620689667E-2</v>
      </c>
      <c r="HV81" s="8">
        <f>HV79*Data!$B46/Data!$B42/Data!$B3*Data!$B48</f>
        <v>7.5143163586206915E-2</v>
      </c>
      <c r="HW81" s="8">
        <f>HW79*Data!$B46/Data!$B42/Data!$B3*Data!$B48</f>
        <v>0.13357394979310344</v>
      </c>
      <c r="HX81" s="8">
        <f>HX79*Data!$B46/Data!$B42/Data!$B3*Data!$B48</f>
        <v>0.13011109517241379</v>
      </c>
      <c r="HY81" s="8">
        <f>HY79*Data!$B46/Data!$B42/Data!$B3*Data!$B48</f>
        <v>0.15184187586206901</v>
      </c>
      <c r="HZ81" s="8">
        <f>HZ79*Data!$B46/Data!$B42/Data!$B3*Data!$B48</f>
        <v>0.23919492413793114</v>
      </c>
      <c r="IA81" s="8">
        <f>IA79*Data!$B46/Data!$B42/Data!$B3*Data!$B48</f>
        <v>0.20174450317241382</v>
      </c>
      <c r="IB81" s="8">
        <f>IB79*Data!$B46/Data!$B42/Data!$B3*Data!$B48</f>
        <v>0.27061075420689656</v>
      </c>
      <c r="IC81" s="8">
        <f>IC79*Data!$B46/Data!$B42/Data!$B3*Data!$B48</f>
        <v>0.11001403144827589</v>
      </c>
      <c r="ID81" s="8">
        <f>ID79*Data!$B46/Data!$B42/Data!$B3*Data!$B48</f>
        <v>0.10798165627586209</v>
      </c>
      <c r="IE81" s="8">
        <f>IE79*Data!$B46/Data!$B42/Data!$B3*Data!$B48</f>
        <v>8.1138670344827593E-2</v>
      </c>
      <c r="IF81" s="8">
        <f>IF79*Data!$B46/Data!$B42/Data!$B3*Data!$B48</f>
        <v>0.10838031448275862</v>
      </c>
      <c r="IG81" s="8">
        <f>IG79*Data!$B46/Data!$B42/Data!$B3*Data!$B48</f>
        <v>0.12381073213793105</v>
      </c>
      <c r="IH81" s="8">
        <f>IH79*Data!$B46/Data!$B42/Data!$B3*Data!$B48</f>
        <v>0.12708598289655176</v>
      </c>
      <c r="II81" s="8">
        <f>II79*Data!$B46/Data!$B42/Data!$B3*Data!$B48</f>
        <v>8.5899118344827594E-2</v>
      </c>
      <c r="IJ81" s="8">
        <f>IJ79*Data!$B46/Data!$B42/Data!$B3*Data!$B48</f>
        <v>0.11033452137931037</v>
      </c>
      <c r="IK81" s="8">
        <f>IK79*Data!$B46/Data!$B42/Data!$B3*Data!$B48</f>
        <v>0.10480020744827587</v>
      </c>
      <c r="IL81" s="8">
        <f>IL79*Data!$B46/Data!$B42/Data!$B3*Data!$B48</f>
        <v>9.5224593655172413E-2</v>
      </c>
      <c r="IM81" s="8">
        <f>IM79*Data!$B46/Data!$B42/Data!$B3*Data!$B48</f>
        <v>0.11184316910344828</v>
      </c>
      <c r="IN81" s="8">
        <f>IN79*Data!$B46/Data!$B42/Data!$B3*Data!$B48</f>
        <v>0.12447516248275863</v>
      </c>
      <c r="IO81" s="8">
        <f>IO79*Data!$B46/Data!$B42/Data!$B3*Data!$B48</f>
        <v>0.11149141186206897</v>
      </c>
      <c r="IP81" s="8">
        <f>IP79*Data!$B46/Data!$B42/Data!$B3*Data!$B48</f>
        <v>0.3915058096551724</v>
      </c>
      <c r="IQ81" s="8">
        <f>IQ79*Data!$B46/Data!$B42/Data!$B3*Data!$B48</f>
        <v>0.14784</v>
      </c>
      <c r="IR81" s="8">
        <f>IR79*Data!$B46/Data!$B42/Data!$B3*Data!$B48</f>
        <v>0.14784</v>
      </c>
      <c r="IS81" s="8">
        <f>IS79*Data!$B46/Data!$B42/Data!$B3*Data!$B48</f>
        <v>0.14784</v>
      </c>
      <c r="IT81" s="8">
        <f>IT79*Data!$B46/Data!$B42/Data!$B3*Data!$B48</f>
        <v>4.9279999999999997E-2</v>
      </c>
      <c r="IU81" s="8">
        <f>IU79*Data!$B46/Data!$B42/Data!$B3*Data!$B48</f>
        <v>4.9279999999999997E-2</v>
      </c>
      <c r="IV81" s="8">
        <f>IV79*Data!$B46/Data!$B42/Data!$B3*Data!$B48</f>
        <v>0.14784</v>
      </c>
      <c r="IW81" s="8">
        <f>IW79*Data!$B46/Data!$B42/Data!$B3*Data!$B48</f>
        <v>9.8559999999999995E-2</v>
      </c>
      <c r="IX81" s="8">
        <f>IX79*Data!$B46/Data!$B42/Data!$B3*Data!$B48</f>
        <v>9.8559999999999995E-2</v>
      </c>
      <c r="IY81" s="8">
        <f>IY79*Data!$B46/Data!$B42/Data!$B3*Data!$B48</f>
        <v>0.29866666666666669</v>
      </c>
      <c r="IZ81" s="8">
        <f>IZ79*Data!$B46/Data!$B42/Data!$B3*Data!$B48</f>
        <v>0.29866666666666669</v>
      </c>
      <c r="JA81" s="8">
        <f>JA79*Data!$B46/Data!$B42/Data!$B3*Data!$B48</f>
        <v>7.4666666666666673E-2</v>
      </c>
      <c r="JB81" s="8">
        <f>JB79*Data!$B46/Data!$B42/Data!$B3*Data!$B48</f>
        <v>0.14784</v>
      </c>
      <c r="JC81" s="8">
        <f>JC79*Data!$B46/Data!$B42/Data!$B3*Data!$B48</f>
        <v>0.35594706096551726</v>
      </c>
      <c r="JD81" s="8">
        <f>JD79*Data!$B46/Data!$B42/Data!$B3*Data!$B48</f>
        <v>0.30790483862068968</v>
      </c>
      <c r="JE81" s="8">
        <f>JE79*Data!$B46/Data!$B42/Data!$B3*Data!$B48</f>
        <v>0.33362560000000008</v>
      </c>
      <c r="JF81" s="8">
        <f>JF79*Data!$B46/Data!$B42/Data!$B3*Data!$B48</f>
        <v>0.29568</v>
      </c>
      <c r="JG81" s="8">
        <f>JG79*Data!$B46/Data!$B42/Data!$B3*Data!$B48</f>
        <v>0.29568</v>
      </c>
      <c r="JH81" s="8">
        <f>JH79*Data!$B46/Data!$B42/Data!$B3*Data!$B48</f>
        <v>0.29568</v>
      </c>
      <c r="JI81" s="8">
        <f>JI79*Data!$B46/Data!$B42/Data!$B3*Data!$B48</f>
        <v>0.17924767337931036</v>
      </c>
      <c r="JJ81" s="8">
        <f>JJ79*Data!$B46/Data!$B42/Data!$B3*Data!$B48</f>
        <v>0.14357167227586209</v>
      </c>
      <c r="JK81" s="8">
        <f>JK79*Data!$B46/Data!$B42/Data!$B3*Data!$B48</f>
        <v>0.1382718631724138</v>
      </c>
      <c r="JL81" s="8">
        <f>JL79*Data!$B46/Data!$B42/Data!$B3*Data!$B48</f>
        <v>0.14747226924137932</v>
      </c>
      <c r="JM81" s="8">
        <f>JM79*Data!$B46/Data!$B42/Data!$B3*Data!$B48</f>
        <v>0.24189954648275863</v>
      </c>
      <c r="JN81" s="8">
        <f>JN79*Data!$B46/Data!$B42/Data!$B3*Data!$B48</f>
        <v>0.15803280331034486</v>
      </c>
      <c r="JO81" s="8">
        <f>JO79*Data!$B46/Data!$B42/Data!$B3*Data!$B48</f>
        <v>0.37262817103448276</v>
      </c>
      <c r="JP81" s="8">
        <f>JP79*Data!$B46/Data!$B42/Data!$B3*Data!$B48</f>
        <v>0.54588815448275874</v>
      </c>
      <c r="JQ81" s="8">
        <f>JQ79*Data!$B46/Data!$B42/Data!$B3*Data!$B48</f>
        <v>0.34153283089655179</v>
      </c>
      <c r="JR81" s="8">
        <f>JR79*Data!$B46/Data!$B42/Data!$B3*Data!$B48</f>
        <v>0.16130805406896551</v>
      </c>
      <c r="JS81" s="8">
        <f>JS79*Data!$B46/Data!$B42/Data!$B3*Data!$B48</f>
        <v>0.14884021406896555</v>
      </c>
      <c r="JT81" s="8">
        <f>JT79*Data!$B46/Data!$B42/Data!$B3*Data!$B48</f>
        <v>0.14482236468965518</v>
      </c>
      <c r="JU81" s="8">
        <f>JU79*Data!$B46/Data!$B42/Data!$B3*Data!$B48</f>
        <v>0.13892847668965519</v>
      </c>
      <c r="JV81" s="8">
        <f>JV79*Data!$B46/Data!$B42/Data!$B3*Data!$B48</f>
        <v>0.27394853958620691</v>
      </c>
      <c r="JW81" s="8">
        <f>JW79*Data!$B46/Data!$B42/Data!$B3*Data!$B48</f>
        <v>0.3804684491034484</v>
      </c>
      <c r="JX81" s="8">
        <f>JX79*Data!$B46/Data!$B42/Data!$B3*Data!$B48</f>
        <v>0.19608511999999997</v>
      </c>
      <c r="JY81" s="8">
        <f>JY79*Data!$B46/Data!$B42/Data!$B3*Data!$B48</f>
        <v>0.19131685517241379</v>
      </c>
      <c r="JZ81" s="8">
        <f>JZ79*Data!$B46/Data!$B42/Data!$B3*Data!$B48</f>
        <v>0.16764750124137934</v>
      </c>
      <c r="KA81" s="8">
        <f>KA79*Data!$B46/Data!$B42/Data!$B3*Data!$B48</f>
        <v>0.27915454675862073</v>
      </c>
      <c r="KB81" s="8">
        <f>KB79*Data!$B46/Data!$B42/Data!$B3*Data!$B48</f>
        <v>0.24011730979310347</v>
      </c>
      <c r="KC81" s="8">
        <f>KC79*Data!$B46/Data!$B42/Data!$B3*Data!$B48</f>
        <v>0.34166571696551734</v>
      </c>
      <c r="KD81" s="8">
        <f>KD79*Data!$B46/Data!$B42/Data!$B3*Data!$B48</f>
        <v>0.49280000000000002</v>
      </c>
      <c r="KE81" s="8">
        <f>KE79*Data!$B46/Data!$B42/Data!$B3*Data!$B48</f>
        <v>0.49280000000000002</v>
      </c>
      <c r="KF81" s="8">
        <f>KF79*Data!$B46/Data!$B42/Data!$B3*Data!$B48</f>
        <v>0.49280000000000002</v>
      </c>
      <c r="KG81" s="8">
        <f>KG79*Data!$B46/Data!$B42/Data!$B3*Data!$B48</f>
        <v>0.49280000000000002</v>
      </c>
      <c r="KH81" s="8">
        <f>KH79*Data!$B46/Data!$B42/Data!$B3*Data!$B48</f>
        <v>0.49280000000000002</v>
      </c>
      <c r="KI81" s="8">
        <f>KI79*Data!$B46/Data!$B42/Data!$B3*Data!$B48</f>
        <v>0.49280000000000002</v>
      </c>
      <c r="KJ81" s="8">
        <f>KJ79*Data!$B46/Data!$B42/Data!$B3*Data!$B48</f>
        <v>0.49280000000000002</v>
      </c>
      <c r="KK81" s="8">
        <f>KK79*Data!$B46/Data!$B42/Data!$B3*Data!$B48</f>
        <v>0.49280000000000002</v>
      </c>
      <c r="KL81" s="8">
        <f>KL79*Data!$B46/Data!$B42/Data!$B3*Data!$B48</f>
        <v>0.49280000000000002</v>
      </c>
      <c r="KM81" s="8">
        <f>KM79*Data!$B46/Data!$B42/Data!$B3*Data!$B48</f>
        <v>0.49280000000000002</v>
      </c>
      <c r="KN81" s="8">
        <f>KN79*Data!$B46/Data!$B42/Data!$B3*Data!$B48</f>
        <v>0.49280000000000002</v>
      </c>
      <c r="KO81" s="8">
        <f>KO79*Data!$B46/Data!$B42/Data!$B3*Data!$B48</f>
        <v>0</v>
      </c>
      <c r="KP81" s="8">
        <f>KP79*Data!$B46/Data!$B42/Data!$B3*Data!$B48</f>
        <v>0.49280000000000002</v>
      </c>
      <c r="KQ81" s="8">
        <f>KQ79*Data!$B46/Data!$B42/Data!$B3*Data!$B48</f>
        <v>0.49280000000000002</v>
      </c>
      <c r="KR81" s="8">
        <f>KR79*Data!$B46/Data!$B42/Data!$B3*Data!$B48</f>
        <v>0.49280000000000002</v>
      </c>
      <c r="KS81" s="8">
        <f>KS79*Data!$B46/Data!$B42/Data!$B3*Data!$B48</f>
        <v>0.29568</v>
      </c>
      <c r="KT81" s="8">
        <f>KT79*Data!$B46/Data!$B42/Data!$B3*Data!$B48</f>
        <v>0.41888000000000003</v>
      </c>
      <c r="KU81" s="8">
        <f>KU79*Data!$B46/Data!$B42/Data!$B3*Data!$B48</f>
        <v>0.49280000000000002</v>
      </c>
      <c r="KV81" s="8">
        <f>KV79*Data!$B46/Data!$B42/Data!$B3*Data!$B48</f>
        <v>0.49280000000000002</v>
      </c>
      <c r="KW81" s="8">
        <f>KW79*Data!$B46/Data!$B42/Data!$B3*Data!$B48</f>
        <v>0.24640000000000001</v>
      </c>
      <c r="KX81" s="8">
        <f>KX79*Data!$B46/Data!$B42/Data!$B3*Data!$B48</f>
        <v>0.24640000000000001</v>
      </c>
      <c r="KY81" s="8">
        <f>KY79*Data!$B46/Data!$B42/Data!$B3*Data!$B48</f>
        <v>0.24640000000000001</v>
      </c>
      <c r="KZ81" s="8">
        <f>KZ79*Data!$B46/Data!$B42/Data!$B3*Data!$B48</f>
        <v>0.59136</v>
      </c>
      <c r="LA81" s="8">
        <f>LA79*Data!$B46/Data!$B42/Data!$B3*Data!$B48</f>
        <v>0.59136</v>
      </c>
      <c r="LB81" s="8">
        <f>LB79*Data!$B46/Data!$B42/Data!$B3*Data!$B48</f>
        <v>0.36960000000000004</v>
      </c>
      <c r="LC81" s="8">
        <f>LC79*Data!$B46/Data!$B42/Data!$B3*Data!$B48</f>
        <v>0.49280000000000002</v>
      </c>
      <c r="LD81" s="8">
        <f>LD79*Data!$B46/Data!$B42/Data!$B3*Data!$B48</f>
        <v>0.1232</v>
      </c>
      <c r="LE81" s="8">
        <f>LE79*Data!$B46/Data!$B42/Data!$B3*Data!$B48</f>
        <v>0.49280000000000002</v>
      </c>
      <c r="LF81" s="8">
        <f>LF79*Data!$B46/Data!$B42/Data!$B3*Data!$B48</f>
        <v>0.31744136827586217</v>
      </c>
      <c r="LG81" s="8">
        <f>LG79*Data!$B46/Data!$B42/Data!$B3*Data!$B48</f>
        <v>0.49280000000000002</v>
      </c>
      <c r="LH81" s="8">
        <f>LH79*Data!$B46/Data!$B42/Data!$B3*Data!$B48</f>
        <v>0.19711999999999999</v>
      </c>
      <c r="LI81" s="8">
        <f>LI79*Data!$B46/Data!$B42/Data!$B3*Data!$B48</f>
        <v>0.19711999999999999</v>
      </c>
      <c r="LJ81" s="8">
        <f>LJ79*Data!$B46/Data!$B42/Data!$B3*Data!$B48</f>
        <v>0.59136</v>
      </c>
      <c r="LK81" s="8">
        <f>LK79*Data!$B46/Data!$B42/Data!$B3*Data!$B48</f>
        <v>0.12884476910344828</v>
      </c>
      <c r="LL81" s="8">
        <f>LL79*Data!$B46/Data!$B42/Data!$B3*Data!$B48</f>
        <v>9.8109003034482778E-2</v>
      </c>
      <c r="LM81" s="8">
        <f>LM79*Data!$B46/Data!$B42/Data!$B3*Data!$B48</f>
        <v>0.29568</v>
      </c>
      <c r="LN81" s="8">
        <f>LN79*Data!$B46/Data!$B42/Data!$B3*Data!$B48</f>
        <v>0.59136</v>
      </c>
      <c r="LO81" s="8">
        <f>LO79*Data!$B46/Data!$B42/Data!$B3*Data!$B48</f>
        <v>0.59136</v>
      </c>
      <c r="LP81" s="8">
        <f>LP79*Data!$B46/Data!$B42/Data!$B3*Data!$B48</f>
        <v>4.898805848275864E-2</v>
      </c>
      <c r="LQ81" s="8">
        <f>LQ79*Data!$B46/Data!$B42/Data!$B3*Data!$B48</f>
        <v>7.3587614896551704E-2</v>
      </c>
      <c r="LR81" s="8">
        <f>LR79*Data!$B46/Data!$B42/Data!$B3*Data!$B48</f>
        <v>0.28355542068965528</v>
      </c>
      <c r="LS81" s="8">
        <f>LS79*Data!$B46/Data!$B42/Data!$B3*Data!$B48</f>
        <v>0.20942062786206897</v>
      </c>
      <c r="LT81" s="8">
        <f>LT79*Data!$B46/Data!$B42/Data!$B3*Data!$B48</f>
        <v>0.46654735448275869</v>
      </c>
      <c r="LU81" s="8">
        <f>LU79*Data!$B46/Data!$B42/Data!$B3*Data!$B48</f>
        <v>0.30926496662068975</v>
      </c>
      <c r="LV81" s="8">
        <f>LV79*Data!$B46/Data!$B42/Data!$B3*Data!$B48</f>
        <v>0.27308087172413797</v>
      </c>
      <c r="LW81" s="8">
        <f>LW79*Data!$B46/Data!$B42/Data!$B3*Data!$B48</f>
        <v>0.1860561302068966</v>
      </c>
      <c r="LX81" s="8">
        <f>LX79*Data!$B46/Data!$B42/Data!$B3*Data!$B48</f>
        <v>0.21171877517241383</v>
      </c>
      <c r="LY81" s="8">
        <f>LY79*Data!$B46/Data!$B42/Data!$B3*Data!$B48</f>
        <v>0.98560000000000003</v>
      </c>
      <c r="LZ81" s="8">
        <f>LZ79*Data!$B46/Data!$B42/Data!$B3*Data!$B48</f>
        <v>0.22971311227586214</v>
      </c>
      <c r="MA81" s="8">
        <f>MA79*Data!$B46/Data!$B42/Data!$B3*Data!$B48</f>
        <v>0.23144844800000003</v>
      </c>
      <c r="MB81" s="8">
        <f>MB79*Data!$B46/Data!$B42/Data!$B3*Data!$B48</f>
        <v>0.98560000000000003</v>
      </c>
      <c r="MC81" s="8">
        <f>MC79*Data!$B46/Data!$B42/Data!$B3*Data!$B48</f>
        <v>0.49280000000000002</v>
      </c>
      <c r="MD81" s="8">
        <f>MD79*Data!$B46/Data!$B42/Data!$B3*Data!$B48</f>
        <v>0.49280000000000002</v>
      </c>
      <c r="ME81" s="8">
        <f>ME79*Data!$B46/Data!$B42/Data!$B3*Data!$B48</f>
        <v>0.6160000000000001</v>
      </c>
      <c r="MF81" s="8">
        <f>MF79*Data!$B46/Data!$B42/Data!$B3*Data!$B48</f>
        <v>0.34496000000000004</v>
      </c>
      <c r="MG81" s="8">
        <f>MG79*Data!$B46/Data!$B42/Data!$B3*Data!$B48</f>
        <v>0.34496000000000004</v>
      </c>
      <c r="MH81" s="8">
        <f>MH79*Data!$B46/Data!$B42/Data!$B3*Data!$B48</f>
        <v>0.6160000000000001</v>
      </c>
      <c r="MI81" s="8">
        <f>MI79*Data!$B46/Data!$B42/Data!$B3*Data!$B48</f>
        <v>0</v>
      </c>
      <c r="MJ81" s="8">
        <f>MJ79*Data!$B46/Data!$B42/Data!$B3*Data!$B48</f>
        <v>0.49280000000000002</v>
      </c>
      <c r="MK81" s="8">
        <f>MK79*Data!$B46/Data!$B42/Data!$B3*Data!$B48</f>
        <v>0.49280000000000002</v>
      </c>
      <c r="ML81" s="8">
        <f>ML79*Data!$B46/Data!$B42/Data!$B3*Data!$B48</f>
        <v>0.49280000000000002</v>
      </c>
      <c r="MM81" s="8">
        <f>MM79*Data!$B46/Data!$B42/Data!$B3*Data!$B48</f>
        <v>0.49280000000000002</v>
      </c>
      <c r="MN81" s="8">
        <f>MN79*Data!$B46/Data!$B42/Data!$B3*Data!$B48</f>
        <v>0.49280000000000002</v>
      </c>
      <c r="MO81" s="8">
        <f>MO79*Data!$B46/Data!$B42/Data!$B3*Data!$B48</f>
        <v>0.73920000000000008</v>
      </c>
      <c r="MP81" s="8">
        <f>MP79*Data!$B46/Data!$B42/Data!$B3*Data!$B48</f>
        <v>0</v>
      </c>
      <c r="MQ81" s="8">
        <f>MQ79*Data!$B46/Data!$B42/Data!$B3*Data!$B48</f>
        <v>0.73920000000000008</v>
      </c>
      <c r="MR81" s="8">
        <f>MR79*Data!$B46/Data!$B42/Data!$B3*Data!$B48</f>
        <v>0.73920000000000008</v>
      </c>
      <c r="MS81" s="8">
        <f>MS79*Data!$B46/Data!$B42/Data!$B3*Data!$B48</f>
        <v>5.2200774620689672E-2</v>
      </c>
      <c r="MT81" s="8">
        <f>MT79*Data!$B46/Data!$B42/Data!$B3*Data!$B48</f>
        <v>5.5968485517241394E-2</v>
      </c>
      <c r="MU81" s="8">
        <f>MU79*Data!$B46/Data!$B42/Data!$B3*Data!$B48</f>
        <v>0.10956065544827588</v>
      </c>
      <c r="MV81" s="8">
        <f>MV79*Data!$B46/Data!$B42/Data!$B3*Data!$B48</f>
        <v>9.9164274758620705E-2</v>
      </c>
      <c r="MW81" s="8">
        <f>MW79*Data!$B46/Data!$B42/Data!$B3*Data!$B48</f>
        <v>8.7947127172413819E-2</v>
      </c>
      <c r="MX81" s="8">
        <f>MX79*Data!$B46/Data!$B42/Data!$B3*Data!$B48</f>
        <v>5.9345355034482759E-2</v>
      </c>
      <c r="MY81" s="8">
        <f>MY79*Data!$B46/Data!$B42/Data!$B3*Data!$B48</f>
        <v>6.1768571586206897E-2</v>
      </c>
      <c r="MZ81" s="8">
        <f>MZ79*Data!$B46/Data!$B42/Data!$B3*Data!$B48</f>
        <v>6.2456452413793107E-2</v>
      </c>
      <c r="NA81" s="8">
        <f>NA79*Data!$B46/Data!$B42/Data!$B3*Data!$B48</f>
        <v>5.3201384002392701E-2</v>
      </c>
      <c r="NB81" s="8">
        <f>NB79*Data!$B46/Data!$B42/Data!$B3*Data!$B48</f>
        <v>7.4189518182104397E-2</v>
      </c>
    </row>
    <row r="82" spans="2:366" ht="15">
      <c r="B82" s="8" t="s">
        <v>107</v>
      </c>
      <c r="C82" s="8">
        <f>C79*Data!$B48/Data!$B40/Data!$B3</f>
        <v>0.2672517517241379</v>
      </c>
      <c r="D82" s="8">
        <f>D79*Data!$B48/Data!$B40/Data!$B3</f>
        <v>0.25276270344827584</v>
      </c>
      <c r="E82" s="8">
        <f>E79*Data!$B48/Data!$B40/Data!$B3</f>
        <v>0.2845604413793103</v>
      </c>
      <c r="F82" s="8">
        <f>F79*Data!$B48/Data!$B40/Data!$B3</f>
        <v>0.26683299310344821</v>
      </c>
      <c r="G82" s="8">
        <f>G79*Data!$B48/Data!$B40/Data!$B3</f>
        <v>0.27953533793103447</v>
      </c>
      <c r="H82" s="8">
        <f>H79*Data!$B48/Data!$B40/Data!$B3</f>
        <v>0.23118267586206898</v>
      </c>
      <c r="I82" s="8">
        <f>I79*Data!$B48/Data!$B40/Data!$B3</f>
        <v>0.26593964137931031</v>
      </c>
      <c r="J82" s="8">
        <f>J79*Data!$B48/Data!$B40/Data!$B3</f>
        <v>0.28760342068965516</v>
      </c>
      <c r="K82" s="8">
        <f>K79*Data!$B48/Data!$B40/Data!$B3</f>
        <v>0.25937908965517242</v>
      </c>
      <c r="L82" s="8">
        <f>L79*Data!$B48/Data!$B40/Data!$B3</f>
        <v>0.23765947586206895</v>
      </c>
      <c r="M82" s="8">
        <f>M79*Data!$B48/Data!$B40/Data!$B3</f>
        <v>0.21990411034482757</v>
      </c>
      <c r="N82" s="8">
        <f>N79*Data!$B48/Data!$B40/Data!$B3</f>
        <v>0.20851387586206893</v>
      </c>
      <c r="O82" s="8">
        <f>O79*Data!$B48/Data!$B40/Data!$B3</f>
        <v>0.34812799999999994</v>
      </c>
      <c r="P82" s="8">
        <f>P79*Data!$B48/Data!$B40/Data!$B3</f>
        <v>0.44192993103448275</v>
      </c>
      <c r="Q82" s="8">
        <f>Q79*Data!$B48/Data!$B40/Data!$B3</f>
        <v>0.59290637241379296</v>
      </c>
      <c r="R82" s="8">
        <f>R79*Data!$B48/Data!$B40/Data!$B3</f>
        <v>0.62718874482758613</v>
      </c>
      <c r="S82" s="8">
        <f>S79*Data!$B48/Data!$B40/Data!$B3</f>
        <v>0.42040573793103442</v>
      </c>
      <c r="T82" s="8">
        <f>T79*Data!$B48/Data!$B40/Data!$B3</f>
        <v>0.23559359999999996</v>
      </c>
      <c r="U82" s="8">
        <f>U79*Data!$B48/Data!$B40/Data!$B3</f>
        <v>0.23249478620689656</v>
      </c>
      <c r="V82" s="8">
        <f>V79*Data!$B48/Data!$B40/Data!$B3</f>
        <v>0.24357793103448275</v>
      </c>
      <c r="W82" s="8">
        <f>W79*Data!$B48/Data!$B40/Data!$B3</f>
        <v>0.53486642758620695</v>
      </c>
      <c r="X82" s="8">
        <f>X79*Data!$B48/Data!$B40/Data!$B3</f>
        <v>0.5630907586206898</v>
      </c>
      <c r="Y82" s="8">
        <f>Y79*Data!$B48/Data!$B40/Data!$B3</f>
        <v>0.26990388965517242</v>
      </c>
      <c r="Z82" s="8">
        <f>Z79*Data!$B48/Data!$B40/Data!$B3</f>
        <v>0.27132766896551724</v>
      </c>
      <c r="AA82" s="8">
        <f>AA79*Data!$B48/Data!$B40/Data!$B3</f>
        <v>0.26906637241379305</v>
      </c>
      <c r="AB82" s="8">
        <f>AB79*Data!$B48/Data!$B40/Data!$B3</f>
        <v>0.25499608275862068</v>
      </c>
      <c r="AC82" s="8">
        <f>AC79*Data!$B48/Data!$B40/Data!$B3</f>
        <v>0.21362273103448279</v>
      </c>
      <c r="AD82" s="8">
        <f>AD79*Data!$B48/Data!$B40/Data!$B3</f>
        <v>0.44173451034482764</v>
      </c>
      <c r="AE82" s="8">
        <f>AE79*Data!$B48/Data!$B40/Data!$B3</f>
        <v>0.55566477241379308</v>
      </c>
      <c r="AF82" s="8">
        <f>AF79*Data!$B48/Data!$B40/Data!$B3</f>
        <v>0.27289103448275864</v>
      </c>
      <c r="AG82" s="8">
        <f>AG79*Data!$B48/Data!$B40/Data!$B3</f>
        <v>0.27141142068965518</v>
      </c>
      <c r="AH82" s="8">
        <f>AH79*Data!$B48/Data!$B40/Data!$B3</f>
        <v>0.27738571034482762</v>
      </c>
      <c r="AI82" s="8">
        <f>AI79*Data!$B48/Data!$B40/Data!$B3</f>
        <v>0.26314791724137931</v>
      </c>
      <c r="AJ82" s="8">
        <f>AJ79*Data!$B48/Data!$B40/Data!$B3</f>
        <v>0.26250582068965511</v>
      </c>
      <c r="AK82" s="8">
        <f>AK79*Data!$B48/Data!$B40/Data!$B3</f>
        <v>0.31686068965517239</v>
      </c>
      <c r="AL82" s="8">
        <f>AL79*Data!$B48/Data!$B40/Data!$B3</f>
        <v>0.36850758620689644</v>
      </c>
      <c r="AM82" s="8">
        <f>AM79*Data!$B48/Data!$B40/Data!$B3</f>
        <v>0.31535315862068969</v>
      </c>
      <c r="AN82" s="8">
        <f>AN79*Data!$B48/Data!$B40/Data!$B3</f>
        <v>0.3230304</v>
      </c>
      <c r="AO82" s="8">
        <f>AO79*Data!$B48/Data!$B40/Data!$B3</f>
        <v>0.30731299310344828</v>
      </c>
      <c r="AP82" s="8">
        <f>AP79*Data!$B48/Data!$B40/Data!$B3</f>
        <v>0.6032357517241379</v>
      </c>
      <c r="AQ82" s="8">
        <f>AQ79*Data!$B48/Data!$B40/Data!$B3</f>
        <v>0.46102532413793107</v>
      </c>
      <c r="AR82" s="8">
        <f>AR79*Data!$B48/Data!$B40/Data!$B3</f>
        <v>0.5444699586206897</v>
      </c>
      <c r="AS82" s="8">
        <f>AS79*Data!$B48/Data!$B40/Data!$B3</f>
        <v>0.7699016827586207</v>
      </c>
      <c r="AT82" s="8">
        <f>AT79*Data!$B48/Data!$B40/Data!$B3</f>
        <v>0.28246664827586199</v>
      </c>
      <c r="AU82" s="8">
        <f>AU79*Data!$B48/Data!$B40/Data!$B3</f>
        <v>0.28690548965517243</v>
      </c>
      <c r="AV82" s="8">
        <f>AV79*Data!$B48/Data!$B40/Data!$B3</f>
        <v>0.28051244137931036</v>
      </c>
      <c r="AW82" s="8">
        <f>AW79*Data!$B48/Data!$B40/Data!$B3</f>
        <v>0.29304728275862074</v>
      </c>
      <c r="AX82" s="8">
        <f>AX79*Data!$B48/Data!$B40/Data!$B3</f>
        <v>0.51632937931034484</v>
      </c>
      <c r="AY82" s="8">
        <f>AY79*Data!$B48/Data!$B40/Data!$B3</f>
        <v>0.57559768275862067</v>
      </c>
      <c r="AZ82" s="8">
        <f>AZ79*Data!$B48/Data!$B40/Data!$B3</f>
        <v>0.78444656551724135</v>
      </c>
      <c r="BA82" s="8">
        <f>BA79*Data!$B48/Data!$B40/Data!$B3</f>
        <v>0.73341384827586209</v>
      </c>
      <c r="BB82" s="8">
        <f>BB79*Data!$B48/Data!$B40/Data!$B3</f>
        <v>0.3566985931034482</v>
      </c>
      <c r="BC82" s="8">
        <f>BC79*Data!$B48/Data!$B40/Data!$B3</f>
        <v>0.31526940689655164</v>
      </c>
      <c r="BD82" s="8">
        <f>BD79*Data!$B48/Data!$B40/Data!$B3</f>
        <v>0.30284623448275866</v>
      </c>
      <c r="BE82" s="8">
        <f>BE79*Data!$B48/Data!$B40/Data!$B3</f>
        <v>0.27878157241379314</v>
      </c>
      <c r="BF82" s="8">
        <f>BF79*Data!$B48/Data!$B40/Data!$B3</f>
        <v>0.36747464827586207</v>
      </c>
      <c r="BG82" s="8">
        <f>BG79*Data!$B48/Data!$B40/Data!$B3</f>
        <v>0.41859111724137926</v>
      </c>
      <c r="BH82" s="8">
        <f>BH79*Data!$B48/Data!$B40/Data!$B3</f>
        <v>0.36616253793103454</v>
      </c>
      <c r="BI82" s="8">
        <f>BI79*Data!$B48/Data!$B40/Data!$B3</f>
        <v>0.33933406896551721</v>
      </c>
      <c r="BJ82" s="8">
        <f>BJ79*Data!$B48/Data!$B40/Data!$B3</f>
        <v>0.30276248275862061</v>
      </c>
      <c r="BK82" s="8">
        <f>BK79*Data!$B48/Data!$B40/Data!$B3</f>
        <v>0.29829572413793098</v>
      </c>
      <c r="BL82" s="8">
        <f>BL79*Data!$B48/Data!$B40/Data!$B3</f>
        <v>0.51253263448275865</v>
      </c>
      <c r="BM82" s="8">
        <f>BM79*Data!$B48/Data!$B40/Data!$B3</f>
        <v>0.53679271724137934</v>
      </c>
      <c r="BN82" s="8">
        <f>BN79*Data!$B48/Data!$B40/Data!$B3</f>
        <v>0.59098008275862079</v>
      </c>
      <c r="BO82" s="8">
        <f>BO79*Data!$B48/Data!$B40/Data!$B3</f>
        <v>0.34768132413793101</v>
      </c>
      <c r="BP82" s="8">
        <f>BP79*Data!$B48/Data!$B40/Data!$B3</f>
        <v>0.31906615172413788</v>
      </c>
      <c r="BQ82" s="8">
        <f>BQ79*Data!$B48/Data!$B40/Data!$B3</f>
        <v>0.29729070344827579</v>
      </c>
      <c r="BR82" s="8">
        <f>BR79*Data!$B48/Data!$B40/Data!$B3</f>
        <v>0.28863635862068965</v>
      </c>
      <c r="BS82" s="8">
        <f>BS79*Data!$B48/Data!$B40/Data!$B3</f>
        <v>0.35884822068965527</v>
      </c>
      <c r="BT82" s="8">
        <f>BT79*Data!$B48/Data!$B40/Data!$B3</f>
        <v>0.36359415172413795</v>
      </c>
      <c r="BU82" s="8">
        <f>BU79*Data!$B48/Data!$B40/Data!$B3</f>
        <v>0.42051740689655165</v>
      </c>
      <c r="BV82" s="8">
        <f>BV79*Data!$B48/Data!$B40/Data!$B3</f>
        <v>0.27336562758620686</v>
      </c>
      <c r="BW82" s="8">
        <f>BW79*Data!$B48/Data!$B40/Data!$B3</f>
        <v>0.29776529655172418</v>
      </c>
      <c r="BX82" s="8">
        <f>BX79*Data!$B48/Data!$B40/Data!$B3</f>
        <v>0.24296375172413795</v>
      </c>
      <c r="BY82" s="8">
        <f>BY79*Data!$B48/Data!$B40/Data!$B3</f>
        <v>0.21928993103448274</v>
      </c>
      <c r="BZ82" s="8">
        <f>BZ79*Data!$B48/Data!$B40/Data!$B3</f>
        <v>0.23880408275862067</v>
      </c>
      <c r="CA82" s="8">
        <f>CA79*Data!$B48/Data!$B40/Data!$B3</f>
        <v>0.23950201379310343</v>
      </c>
      <c r="CB82" s="8">
        <f>CB79*Data!$B48/Data!$B40/Data!$B3</f>
        <v>0.30072452413793099</v>
      </c>
      <c r="CC82" s="8">
        <f>CC79*Data!$B48/Data!$B40/Data!$B3</f>
        <v>0.33606775172413789</v>
      </c>
      <c r="CD82" s="8">
        <f>CD79*Data!$B48/Data!$B40/Data!$B3</f>
        <v>0.30427001379310342</v>
      </c>
      <c r="CE82" s="8">
        <f>CE79*Data!$B48/Data!$B40/Data!$B3</f>
        <v>0.86973373793103459</v>
      </c>
      <c r="CF82" s="8">
        <f>CF79*Data!$B48/Data!$B40/Data!$B3</f>
        <v>0.66565870344827593</v>
      </c>
      <c r="CG82" s="8">
        <f>CG79*Data!$B48/Data!$B40/Data!$B3</f>
        <v>0.64547453793103449</v>
      </c>
      <c r="CH82" s="8">
        <f>CH79*Data!$B48/Data!$B40/Data!$B3</f>
        <v>0.71588182068965511</v>
      </c>
      <c r="CI82" s="8">
        <f>CI79*Data!$B48/Data!$B40/Data!$B3</f>
        <v>1.0360646620689655</v>
      </c>
      <c r="CJ82" s="8">
        <f>CJ79*Data!$B48/Data!$B40/Data!$B3</f>
        <v>0.60119779310344823</v>
      </c>
      <c r="CK82" s="8">
        <f>CK79*Data!$B48/Data!$B40/Data!$B3</f>
        <v>0.55114217931034482</v>
      </c>
      <c r="CL82" s="8">
        <f>CL79*Data!$B48/Data!$B40/Data!$B3</f>
        <v>1.443963475862069</v>
      </c>
      <c r="CM82" s="8">
        <f>CM79*Data!$B48/Data!$B40/Data!$B3</f>
        <v>0.9279691034482761</v>
      </c>
      <c r="CN82" s="8">
        <f>CN79*Data!$B48/Data!$B40/Data!$B3</f>
        <v>0.82657368275862064</v>
      </c>
      <c r="CO82" s="8">
        <f>CO79*Data!$B48/Data!$B40/Data!$B3</f>
        <v>1.2305919999999999</v>
      </c>
      <c r="CP82" s="8">
        <f>CP79*Data!$B48/Data!$B40/Data!$B3</f>
        <v>0.65491056551724147</v>
      </c>
      <c r="CQ82" s="8">
        <f>CQ79*Data!$B48/Data!$B40/Data!$B3</f>
        <v>0.83307839999999977</v>
      </c>
      <c r="CR82" s="8">
        <f>CR79*Data!$B48/Data!$B40/Data!$B3</f>
        <v>0.68201820689655179</v>
      </c>
      <c r="CS82" s="8">
        <f>CS79*Data!$B48/Data!$B40/Data!$B3</f>
        <v>0.24452711724137924</v>
      </c>
      <c r="CT82" s="8">
        <f>CT79*Data!$B48/Data!$B40/Data!$B3</f>
        <v>0.23620777931034484</v>
      </c>
      <c r="CU82" s="8">
        <f>CU79*Data!$B48/Data!$B40/Data!$B3</f>
        <v>0.3383846188976537</v>
      </c>
      <c r="CV82" s="8">
        <f>CV79*Data!$B48/Data!$B40/Data!$B3</f>
        <v>0.28849693734864135</v>
      </c>
      <c r="CW82" s="8">
        <f>CW79*Data!$B48/Data!$B40/Data!$B3</f>
        <v>0.35580485947087193</v>
      </c>
      <c r="CX82" s="8">
        <f>CX79*Data!$B48/Data!$B40/Data!$B3</f>
        <v>0.28944610726495984</v>
      </c>
      <c r="CY82" s="8">
        <f>CY79*Data!$B48/Data!$B40/Data!$B3</f>
        <v>0.26468336551724136</v>
      </c>
      <c r="CZ82" s="8">
        <f>CZ79*Data!$B48/Data!$B40/Data!$B3</f>
        <v>0.29064640000000003</v>
      </c>
      <c r="DA82" s="8">
        <f>DA79*Data!$B48/Data!$B40/Data!$B3</f>
        <v>0.25879282758620692</v>
      </c>
      <c r="DB82" s="8">
        <f>DB79*Data!$B48/Data!$B40/Data!$B3</f>
        <v>0.79804226206896556</v>
      </c>
      <c r="DC82" s="8">
        <f>DC79*Data!$B48/Data!$B40/Data!$B3</f>
        <v>0.74469241379310336</v>
      </c>
      <c r="DD82" s="8">
        <f>DD79*Data!$B48/Data!$B40/Data!$B3</f>
        <v>0.86669075862068967</v>
      </c>
      <c r="DE82" s="8">
        <f>DE79*Data!$B48/Data!$B40/Data!$B3</f>
        <v>0.60895878620689647</v>
      </c>
      <c r="DF82" s="8">
        <f>DF79*Data!$B48/Data!$B40/Data!$B3</f>
        <v>0.7370430896551724</v>
      </c>
      <c r="DG82" s="8">
        <f>DG79*Data!$B48/Data!$B40/Data!$B3</f>
        <v>0.65069506206896544</v>
      </c>
      <c r="DH82" s="8">
        <f>DH79*Data!$B48/Data!$B40/Data!$B3</f>
        <v>0.58690416551724134</v>
      </c>
      <c r="DI82" s="8">
        <f>DI79*Data!$B48/Data!$B40/Data!$B3</f>
        <v>0.26400000000000001</v>
      </c>
      <c r="DJ82" s="8">
        <f>DJ79*Data!$B48/Data!$B40/Data!$B3</f>
        <v>0.26400000000000001</v>
      </c>
      <c r="DK82" s="8">
        <f>DK79*Data!$B48/Data!$B40/Data!$B3</f>
        <v>0.26400000000000001</v>
      </c>
      <c r="DL82" s="8">
        <f>DL79*Data!$B48/Data!$B40/Data!$B3</f>
        <v>0.88</v>
      </c>
      <c r="DM82" s="8">
        <f>DM79*Data!$B48/Data!$B40/Data!$B3</f>
        <v>0.32054576551724145</v>
      </c>
      <c r="DN82" s="8">
        <f>DN79*Data!$B48/Data!$B40/Data!$B3</f>
        <v>0.24787718620689653</v>
      </c>
      <c r="DO82" s="8">
        <f>DO79*Data!$B48/Data!$B40/Data!$B3</f>
        <v>0.2438850206896552</v>
      </c>
      <c r="DP82" s="8">
        <f>DP79*Data!$B48/Data!$B40/Data!$B3</f>
        <v>0.22409169655172415</v>
      </c>
      <c r="DQ82" s="8">
        <f>DQ79*Data!$B48/Data!$B40/Data!$B3</f>
        <v>0.26669340689655174</v>
      </c>
      <c r="DR82" s="8">
        <f>DR79*Data!$B48/Data!$B40/Data!$B3</f>
        <v>0.32300248275862065</v>
      </c>
      <c r="DS82" s="8">
        <f>DS79*Data!$B48/Data!$B40/Data!$B3</f>
        <v>0.27721820689655169</v>
      </c>
      <c r="DT82" s="8">
        <f>DT79*Data!$B48/Data!$B40/Data!$B3</f>
        <v>0.26808926896551727</v>
      </c>
      <c r="DU82" s="8">
        <f>DU79*Data!$B48/Data!$B40/Data!$B3</f>
        <v>0.30541462068965508</v>
      </c>
      <c r="DV82" s="8">
        <f>DV79*Data!$B48/Data!$B40/Data!$B3</f>
        <v>0.27171851034482758</v>
      </c>
      <c r="DW82" s="8">
        <f>DW79*Data!$B48/Data!$B40/Data!$B3</f>
        <v>0.25960242758620689</v>
      </c>
      <c r="DX82" s="8">
        <f>DX79*Data!$B48/Data!$B40/Data!$B3</f>
        <v>0.2985469793103448</v>
      </c>
      <c r="DY82" s="8">
        <f>DY79*Data!$B48/Data!$B40/Data!$B3</f>
        <v>0.35828987586206895</v>
      </c>
      <c r="DZ82" s="8">
        <f>DZ79*Data!$B48/Data!$B40/Data!$B3</f>
        <v>0.31521357241379311</v>
      </c>
      <c r="EA82" s="8">
        <f>EA79*Data!$B48/Data!$B40/Data!$B3</f>
        <v>0.27998201379310339</v>
      </c>
      <c r="EB82" s="8">
        <f>EB79*Data!$B48/Data!$B40/Data!$B3</f>
        <v>0.2747056551724138</v>
      </c>
      <c r="EC82" s="8">
        <f>EC79*Data!$B48/Data!$B40/Data!$B3</f>
        <v>0.23933451034482753</v>
      </c>
      <c r="ED82" s="8">
        <f>ED79*Data!$B48/Data!$B40/Data!$B3</f>
        <v>0.23651486896551724</v>
      </c>
      <c r="EE82" s="8">
        <f>EE79*Data!$B48/Data!$B40/Data!$B3</f>
        <v>0.43595564137931025</v>
      </c>
      <c r="EF82" s="8">
        <f>EF79*Data!$B48/Data!$B40/Data!$B3</f>
        <v>0.43129346206896552</v>
      </c>
      <c r="EG82" s="8">
        <f>EG79*Data!$B48/Data!$B40/Data!$B3</f>
        <v>0.48031613793103456</v>
      </c>
      <c r="EH82" s="8">
        <f>EH79*Data!$B48/Data!$B40/Data!$B3</f>
        <v>0.28266206896551727</v>
      </c>
      <c r="EI82" s="8">
        <f>EI79*Data!$B48/Data!$B40/Data!$B3</f>
        <v>0.2718860137931034</v>
      </c>
      <c r="EJ82" s="8">
        <f>EJ79*Data!$B48/Data!$B40/Data!$B3</f>
        <v>0.29207017931034485</v>
      </c>
      <c r="EK82" s="8">
        <f>EK79*Data!$B48/Data!$B40/Data!$B3</f>
        <v>0.25798322758620684</v>
      </c>
      <c r="EL82" s="8">
        <f>EL79*Data!$B48/Data!$B40/Data!$B3</f>
        <v>1.1263490206896549</v>
      </c>
      <c r="EM82" s="8">
        <f>EM79*Data!$B48/Data!$B40/Data!$B3</f>
        <v>1.1047969103448276</v>
      </c>
      <c r="EN82" s="8">
        <f>EN79*Data!$B48/Data!$B40/Data!$B3</f>
        <v>0.99728761379310327</v>
      </c>
      <c r="EO82" s="8">
        <f>EO79*Data!$B48/Data!$B40/Data!$B3</f>
        <v>0.68118068965517231</v>
      </c>
      <c r="EP82" s="8">
        <f>EP79*Data!$B48/Data!$B40/Data!$B3</f>
        <v>1.0711566344827586</v>
      </c>
      <c r="EQ82" s="8">
        <f>EQ79*Data!$B48/Data!$B40/Data!$B3</f>
        <v>0.99857180689655189</v>
      </c>
      <c r="ER82" s="8">
        <f>ER79*Data!$B48/Data!$B40/Data!$B3</f>
        <v>1.217470896551724</v>
      </c>
      <c r="ES82" s="8">
        <f>ES79*Data!$B48/Data!$B40/Data!$B3</f>
        <v>0.98042559999999979</v>
      </c>
      <c r="ET82" s="8">
        <f>ET79*Data!$B48/Data!$B40/Data!$B3</f>
        <v>1.1372367448275862</v>
      </c>
      <c r="EU82" s="8">
        <f>EU79*Data!$B48/Data!$B40/Data!$B3</f>
        <v>1.113562924137931</v>
      </c>
      <c r="EV82" s="8">
        <f>EV79*Data!$B48/Data!$B40/Data!$B3</f>
        <v>0.79321257931034472</v>
      </c>
      <c r="EW82" s="8">
        <f>EW79*Data!$B48/Data!$B40/Data!$B3</f>
        <v>0.6015048827586208</v>
      </c>
      <c r="EX82" s="8">
        <f>EX79*Data!$B48/Data!$B40/Data!$B3</f>
        <v>0.46325870344827585</v>
      </c>
      <c r="EY82" s="8">
        <f>EY79*Data!$B48/Data!$B40/Data!$B3</f>
        <v>1.1502182620689654</v>
      </c>
      <c r="EZ82" s="8">
        <f>EZ79*Data!$B48/Data!$B40/Data!$B3</f>
        <v>1.0357575724137931</v>
      </c>
      <c r="FA82" s="8">
        <f>FA79*Data!$B48/Data!$B40/Data!$B3</f>
        <v>1.1806759724137932</v>
      </c>
      <c r="FB82" s="913">
        <f>FB79*Data!$B48/Data!$B40/Data!$B3</f>
        <v>0.97470256551724133</v>
      </c>
      <c r="FC82" s="8">
        <f>FC79*Data!$B48/Data!$B40/Data!$B3</f>
        <v>1.3640364137931036</v>
      </c>
      <c r="FD82" s="8">
        <f>FD79*Data!$B48/Data!$B40/Data!$B3</f>
        <v>0.60298449655172415</v>
      </c>
      <c r="FE82" s="8">
        <f>FE79*Data!$B48/Data!$B40/Data!$B3</f>
        <v>0.44748546206896544</v>
      </c>
      <c r="FF82" s="8">
        <f>FF79*Data!$B48/Data!$B40/Data!$B3</f>
        <v>0.51359348965517237</v>
      </c>
      <c r="FG82" s="8">
        <f>FG79*Data!$B48/Data!$B40/Data!$B3</f>
        <v>0.47021009655172402</v>
      </c>
      <c r="FH82" s="8">
        <f>FH79*Data!$B48/Data!$B40/Data!$B3</f>
        <v>0.40756380689655169</v>
      </c>
      <c r="FI82" s="8">
        <f>FI79*Data!$B48/Data!$B40/Data!$B3</f>
        <v>0.34084159999999997</v>
      </c>
      <c r="FJ82" s="8">
        <f>FJ79*Data!$B48/Data!$B40/Data!$B3</f>
        <v>0.31021638620689657</v>
      </c>
      <c r="FK82" s="8">
        <f>FK79*Data!$B48/Data!$B40/Data!$B3</f>
        <v>0.28282957241379308</v>
      </c>
      <c r="FL82" s="8">
        <f>FL79*Data!$B48/Data!$B40/Data!$B3</f>
        <v>0.29865864827586203</v>
      </c>
      <c r="FM82" s="8">
        <f>FM79*Data!$B48/Data!$B40/Data!$B3</f>
        <v>0.27685528275862065</v>
      </c>
      <c r="FN82" s="8">
        <f>FN79*Data!$B48/Data!$B40/Data!$B3</f>
        <v>0.27841864827586205</v>
      </c>
      <c r="FO82" s="8">
        <f>FO79*Data!$B48/Data!$B40/Data!$B3</f>
        <v>0.35078013793103435</v>
      </c>
      <c r="FP82" s="8">
        <f>FP79*Data!$B48/Data!$B40/Data!$B3</f>
        <v>0.35415812413793107</v>
      </c>
      <c r="FQ82" s="8">
        <f>FQ79*Data!$B48/Data!$B40/Data!$B3</f>
        <v>0.24966388965517242</v>
      </c>
      <c r="FR82" s="8">
        <f>FR79*Data!$B48/Data!$B40/Data!$B3</f>
        <v>0.26546504827586204</v>
      </c>
      <c r="FS82" s="8">
        <f>FS79*Data!$B48/Data!$B40/Data!$B3</f>
        <v>0.22244457931034484</v>
      </c>
      <c r="FT82" s="8">
        <f>FT79*Data!$B48/Data!$B40/Data!$B3</f>
        <v>0.22922846896551727</v>
      </c>
      <c r="FU82" s="8">
        <f>FU79*Data!$B48/Data!$B40/Data!$B3</f>
        <v>0.45086344827586206</v>
      </c>
      <c r="FV82" s="8">
        <f>FV79*Data!$B48/Data!$B40/Data!$B3</f>
        <v>0.47470477241379311</v>
      </c>
      <c r="FW82" s="8">
        <f>FW79*Data!$B48/Data!$B40/Data!$B3</f>
        <v>0.24293583448275863</v>
      </c>
      <c r="FX82" s="8">
        <f>FX79*Data!$B48/Data!$B40/Data!$B3</f>
        <v>0.23877616551724135</v>
      </c>
      <c r="FY82" s="8">
        <f>FY79*Data!$B48/Data!$B40/Data!$B3</f>
        <v>0.25683862068965518</v>
      </c>
      <c r="FZ82" s="8">
        <f>FZ79*Data!$B48/Data!$B40/Data!$B3</f>
        <v>0.23944617931034484</v>
      </c>
      <c r="GA82" s="8">
        <f>GA79*Data!$B48/Data!$B40/Data!$B3</f>
        <v>0.28989263448275854</v>
      </c>
      <c r="GB82" s="8">
        <f>GB79*Data!$B48/Data!$B40/Data!$B3</f>
        <v>0.30569379310344824</v>
      </c>
      <c r="GC82" s="8">
        <f>GC79*Data!$B48/Data!$B40/Data!$B3</f>
        <v>0.34313081379310345</v>
      </c>
      <c r="GD82" s="8">
        <f>GD79*Data!$B48/Data!$B40/Data!$B3</f>
        <v>0.34363332413793102</v>
      </c>
      <c r="GE82" s="8">
        <f>GE79*Data!$B48/Data!$B40/Data!$B3</f>
        <v>0.28411376551724143</v>
      </c>
      <c r="GF82" s="8">
        <f>GF79*Data!$B48/Data!$B40/Data!$B3</f>
        <v>0.29081390344827585</v>
      </c>
      <c r="GG82" s="8">
        <f>GG79*Data!$B48/Data!$B40/Data!$B3</f>
        <v>0.28891553103448275</v>
      </c>
      <c r="GH82" s="8">
        <f>GH79*Data!$B48/Data!$B40/Data!$B3</f>
        <v>0.28651464827586204</v>
      </c>
      <c r="GI82" s="8">
        <f>GI79*Data!$B48/Data!$B40/Data!$B3</f>
        <v>0.56417953103448282</v>
      </c>
      <c r="GJ82" s="8">
        <f>GJ79*Data!$B48/Data!$B40/Data!$B3</f>
        <v>0.60468744827586196</v>
      </c>
      <c r="GK82" s="8">
        <f>GK79*Data!$B48/Data!$B40/Data!$B3</f>
        <v>0.55114217931034482</v>
      </c>
      <c r="GL82" s="8">
        <f>GL79*Data!$B48/Data!$B40/Data!$B3</f>
        <v>0.32526377931034489</v>
      </c>
      <c r="GM82" s="8">
        <f>GM79*Data!$B48/Data!$B40/Data!$B3</f>
        <v>0.31577191724137932</v>
      </c>
      <c r="GN82" s="8">
        <f>GN79*Data!$B48/Data!$B40/Data!$B3</f>
        <v>0.29985908965517244</v>
      </c>
      <c r="GO82" s="8">
        <f>GO79*Data!$B48/Data!$B40/Data!$B3</f>
        <v>0.30033368275862071</v>
      </c>
      <c r="GP82" s="8">
        <f>GP79*Data!$B48/Data!$B40/Data!$B3</f>
        <v>0.34151161379310341</v>
      </c>
      <c r="GQ82" s="8">
        <f>GQ79*Data!$B48/Data!$B40/Data!$B3</f>
        <v>0.37085263448275868</v>
      </c>
      <c r="GR82" s="8">
        <f>GR79*Data!$B48/Data!$B40/Data!$B3</f>
        <v>0.42992551724137928</v>
      </c>
      <c r="GS82" s="8">
        <f>GS79*Data!$B48/Data!$B40/Data!$B3</f>
        <v>0.36205870344827579</v>
      </c>
      <c r="GT82" s="8">
        <f>GT79*Data!$B48/Data!$B40/Data!$B3</f>
        <v>0.47213638620689657</v>
      </c>
      <c r="GU82" s="8">
        <f>GU79*Data!$B48/Data!$B40/Data!$B3</f>
        <v>0.8621681655172414</v>
      </c>
      <c r="GV82" s="8">
        <f>GV79*Data!$B48/Data!$B40/Data!$B3</f>
        <v>0.6751226482758621</v>
      </c>
      <c r="GW82" s="8">
        <f>GW79*Data!$B48/Data!$B40/Data!$B3</f>
        <v>0.76063315862068981</v>
      </c>
      <c r="GX82" s="8">
        <f>GX79*Data!$B48/Data!$B40/Data!$B3</f>
        <v>0.96292148965517244</v>
      </c>
      <c r="GY82" s="8">
        <f>GY79*Data!$B48/Data!$B40/Data!$B3</f>
        <v>0.88547906206896554</v>
      </c>
      <c r="GZ82" s="8">
        <f>GZ79*Data!$B48/Data!$B40/Data!$B3</f>
        <v>0.70647371034482775</v>
      </c>
      <c r="HA82" s="8">
        <f>HA79*Data!$B48/Data!$B40/Data!$B3</f>
        <v>0.75926521379310341</v>
      </c>
      <c r="HB82" s="8">
        <f>HB79*Data!$B48/Data!$B40/Data!$B3</f>
        <v>1.3658231172413791</v>
      </c>
      <c r="HC82" s="8">
        <f>HC79*Data!$B48/Data!$B40/Data!$B3</f>
        <v>1.0231668965517242</v>
      </c>
      <c r="HD82" s="8">
        <f>HD79*Data!$B48/Data!$B40/Data!$B3</f>
        <v>1.1222451862068965</v>
      </c>
      <c r="HE82" s="8">
        <f>HE79*Data!$B48/Data!$B40/Data!$B3</f>
        <v>1.6193116689655171</v>
      </c>
      <c r="HF82" s="8">
        <f>HF79*Data!$B48/Data!$B40/Data!$B3</f>
        <v>1.6568045241379308</v>
      </c>
      <c r="HG82" s="8">
        <f>HG79*Data!$B48/Data!$B40/Data!$B3</f>
        <v>1.3272973241379311</v>
      </c>
      <c r="HH82" s="8">
        <f>HH79*Data!$B48/Data!$B40/Data!$B3</f>
        <v>0.3762685793103448</v>
      </c>
      <c r="HI82" s="8">
        <f>HI79*Data!$B48/Data!$B40/Data!$B3</f>
        <v>0.31370604137931035</v>
      </c>
      <c r="HJ82" s="8">
        <f>HJ79*Data!$B48/Data!$B40/Data!$B3</f>
        <v>0.32219288275862062</v>
      </c>
      <c r="HK82" s="8">
        <f>HK79*Data!$B48/Data!$B40/Data!$B3</f>
        <v>0.31113765517241382</v>
      </c>
      <c r="HL82" s="8">
        <f>HL79*Data!$B48/Data!$B40/Data!$B3</f>
        <v>0.47032176551724142</v>
      </c>
      <c r="HM82" s="8">
        <f>HM79*Data!$B48/Data!$B40/Data!$B3</f>
        <v>0.41624606896551719</v>
      </c>
      <c r="HN82" s="8">
        <f>HN79*Data!$B48/Data!$B40/Data!$B3</f>
        <v>0.33670984827586214</v>
      </c>
      <c r="HO82" s="8">
        <f>HO79*Data!$B48/Data!$B40/Data!$B3</f>
        <v>0.28067994482758618</v>
      </c>
      <c r="HP82" s="8">
        <f>HP79*Data!$B48/Data!$B40/Data!$B3</f>
        <v>0.40139409655172409</v>
      </c>
      <c r="HQ82" s="8">
        <f>HQ79*Data!$B48/Data!$B40/Data!$B3</f>
        <v>0.3276646620689655</v>
      </c>
      <c r="HR82" s="8">
        <f>HR79*Data!$B48/Data!$B40/Data!$B3</f>
        <v>0.34885384827586202</v>
      </c>
      <c r="HS82" s="8">
        <f>HS79*Data!$B48/Data!$B40/Data!$B3</f>
        <v>0.50273368275862074</v>
      </c>
      <c r="HT82" s="8">
        <f>HT79*Data!$B48/Data!$B40/Data!$B3</f>
        <v>0.29134433103448276</v>
      </c>
      <c r="HU82" s="8">
        <f>HU79*Data!$B48/Data!$B40/Data!$B3</f>
        <v>0.26091453793103453</v>
      </c>
      <c r="HV82" s="8">
        <f>HV79*Data!$B48/Data!$B40/Data!$B3</f>
        <v>0.26836844137931037</v>
      </c>
      <c r="HW82" s="8">
        <f>HW79*Data!$B48/Data!$B40/Data!$B3</f>
        <v>0.47704982068965518</v>
      </c>
      <c r="HX82" s="8">
        <f>HX79*Data!$B48/Data!$B40/Data!$B3</f>
        <v>0.46468248275862067</v>
      </c>
      <c r="HY82" s="8">
        <f>HY79*Data!$B48/Data!$B40/Data!$B3</f>
        <v>0.54229241379310344</v>
      </c>
      <c r="HZ82" s="8">
        <f>HZ79*Data!$B48/Data!$B40/Data!$B3</f>
        <v>0.8542675862068968</v>
      </c>
      <c r="IA82" s="8">
        <f>IA79*Data!$B48/Data!$B40/Data!$B3</f>
        <v>0.72051608275862078</v>
      </c>
      <c r="IB82" s="8">
        <f>IB79*Data!$B48/Data!$B40/Data!$B3</f>
        <v>0.96646697931034486</v>
      </c>
      <c r="IC82" s="8">
        <f>IC79*Data!$B48/Data!$B40/Data!$B3</f>
        <v>0.39290725517241376</v>
      </c>
      <c r="ID82" s="8">
        <f>ID79*Data!$B48/Data!$B40/Data!$B3</f>
        <v>0.38564877241379314</v>
      </c>
      <c r="IE82" s="8">
        <f>IE79*Data!$B48/Data!$B40/Data!$B3</f>
        <v>0.28978096551724142</v>
      </c>
      <c r="IF82" s="8">
        <f>IF79*Data!$B48/Data!$B40/Data!$B3</f>
        <v>0.3870725517241379</v>
      </c>
      <c r="IG82" s="8">
        <f>IG79*Data!$B48/Data!$B40/Data!$B3</f>
        <v>0.44218118620689656</v>
      </c>
      <c r="IH82" s="8">
        <f>IH79*Data!$B48/Data!$B40/Data!$B3</f>
        <v>0.45387851034482768</v>
      </c>
      <c r="II82" s="8">
        <f>II79*Data!$B48/Data!$B40/Data!$B3</f>
        <v>0.30678256551724137</v>
      </c>
      <c r="IJ82" s="8">
        <f>IJ79*Data!$B48/Data!$B40/Data!$B3</f>
        <v>0.39405186206896553</v>
      </c>
      <c r="IK82" s="8">
        <f>IK79*Data!$B48/Data!$B40/Data!$B3</f>
        <v>0.37428645517241382</v>
      </c>
      <c r="IL82" s="8">
        <f>IL79*Data!$B48/Data!$B40/Data!$B3</f>
        <v>0.34008783448275864</v>
      </c>
      <c r="IM82" s="8">
        <f>IM79*Data!$B48/Data!$B40/Data!$B3</f>
        <v>0.39943988965517235</v>
      </c>
      <c r="IN82" s="8">
        <f>IN79*Data!$B48/Data!$B40/Data!$B3</f>
        <v>0.44455415172413798</v>
      </c>
      <c r="IO82" s="8">
        <f>IO79*Data!$B48/Data!$B40/Data!$B3</f>
        <v>0.39818361379310335</v>
      </c>
      <c r="IP82" s="8">
        <f>IP79*Data!$B48/Data!$B40/Data!$B3</f>
        <v>1.3982350344827585</v>
      </c>
      <c r="IQ82" s="8">
        <f>IQ79*Data!$B48/Data!$B40/Data!$B3</f>
        <v>0.52800000000000002</v>
      </c>
      <c r="IR82" s="8">
        <f>IR79*Data!$B48/Data!$B40/Data!$B3</f>
        <v>0.52800000000000002</v>
      </c>
      <c r="IS82" s="8">
        <f>IS79*Data!$B48/Data!$B40/Data!$B3</f>
        <v>0.52800000000000002</v>
      </c>
      <c r="IT82" s="8">
        <f>IT79*Data!$B48/Data!$B40/Data!$B3</f>
        <v>0.17600000000000002</v>
      </c>
      <c r="IU82" s="8">
        <f>IU79*Data!$B48/Data!$B40/Data!$B3</f>
        <v>0.17600000000000002</v>
      </c>
      <c r="IV82" s="8">
        <f>IV79*Data!$B48/Data!$B40/Data!$B3</f>
        <v>0.52800000000000002</v>
      </c>
      <c r="IW82" s="8">
        <f>IW79*Data!$B48/Data!$B40/Data!$B3</f>
        <v>0.35200000000000004</v>
      </c>
      <c r="IX82" s="8">
        <f>IX79*Data!$B48/Data!$B40/Data!$B3</f>
        <v>0.35200000000000004</v>
      </c>
      <c r="IY82" s="8">
        <f>IY79*Data!$B48/Data!$B40/Data!$B3</f>
        <v>1.0666666666666667</v>
      </c>
      <c r="IZ82" s="8">
        <f>IZ79*Data!$B48/Data!$B40/Data!$B3</f>
        <v>1.0666666666666667</v>
      </c>
      <c r="JA82" s="8">
        <f>JA79*Data!$B48/Data!$B40/Data!$B3</f>
        <v>0.26666666666666666</v>
      </c>
      <c r="JB82" s="8">
        <f>JB79*Data!$B48/Data!$B40/Data!$B3</f>
        <v>0.52800000000000002</v>
      </c>
      <c r="JC82" s="8">
        <f>JC79*Data!$B48/Data!$B40/Data!$B3</f>
        <v>1.2712395034482757</v>
      </c>
      <c r="JD82" s="8">
        <f>JD79*Data!$B48/Data!$B40/Data!$B3</f>
        <v>1.0996601379310347</v>
      </c>
      <c r="JE82" s="8">
        <f>JE79*Data!$B48/Data!$B40/Data!$B3</f>
        <v>1.1915199999999999</v>
      </c>
      <c r="JF82" s="8">
        <f>JF79*Data!$B48/Data!$B40/Data!$B3</f>
        <v>1.056</v>
      </c>
      <c r="JG82" s="8">
        <f>JG79*Data!$B48/Data!$B40/Data!$B3</f>
        <v>1.056</v>
      </c>
      <c r="JH82" s="8">
        <f>JH79*Data!$B48/Data!$B40/Data!$B3</f>
        <v>1.056</v>
      </c>
      <c r="JI82" s="8">
        <f>JI79*Data!$B48/Data!$B40/Data!$B3</f>
        <v>0.64017026206896555</v>
      </c>
      <c r="JJ82" s="8">
        <f>JJ79*Data!$B48/Data!$B40/Data!$B3</f>
        <v>0.51275597241379312</v>
      </c>
      <c r="JK82" s="8">
        <f>JK79*Data!$B48/Data!$B40/Data!$B3</f>
        <v>0.49382808275862072</v>
      </c>
      <c r="JL82" s="8">
        <f>JL79*Data!$B48/Data!$B40/Data!$B3</f>
        <v>0.52668667586206885</v>
      </c>
      <c r="JM82" s="8">
        <f>JM79*Data!$B48/Data!$B40/Data!$B3</f>
        <v>0.8639269517241378</v>
      </c>
      <c r="JN82" s="8">
        <f>JN79*Data!$B48/Data!$B40/Data!$B3</f>
        <v>0.56440286896551717</v>
      </c>
      <c r="JO82" s="8">
        <f>JO79*Data!$B48/Data!$B40/Data!$B3</f>
        <v>1.3308148965517239</v>
      </c>
      <c r="JP82" s="8">
        <f>JP79*Data!$B48/Data!$B40/Data!$B3</f>
        <v>1.9496005517241382</v>
      </c>
      <c r="JQ82" s="8">
        <f>JQ79*Data!$B48/Data!$B40/Data!$B3</f>
        <v>1.2197601103448277</v>
      </c>
      <c r="JR82" s="8">
        <f>JR79*Data!$B48/Data!$B40/Data!$B3</f>
        <v>0.57610019310344818</v>
      </c>
      <c r="JS82" s="8">
        <f>JS79*Data!$B48/Data!$B40/Data!$B3</f>
        <v>0.53157219310344828</v>
      </c>
      <c r="JT82" s="8">
        <f>JT79*Data!$B48/Data!$B40/Data!$B3</f>
        <v>0.51722273103448269</v>
      </c>
      <c r="JU82" s="8">
        <f>JU79*Data!$B48/Data!$B40/Data!$B3</f>
        <v>0.49617313103448279</v>
      </c>
      <c r="JV82" s="8">
        <f>JV79*Data!$B48/Data!$B40/Data!$B3</f>
        <v>0.97838764137931022</v>
      </c>
      <c r="JW82" s="8">
        <f>JW79*Data!$B48/Data!$B40/Data!$B3</f>
        <v>1.3588158896551727</v>
      </c>
      <c r="JX82" s="8">
        <f>JX79*Data!$B48/Data!$B40/Data!$B3</f>
        <v>0.70030399999999982</v>
      </c>
      <c r="JY82" s="8">
        <f>JY79*Data!$B48/Data!$B40/Data!$B3</f>
        <v>0.68327448275862068</v>
      </c>
      <c r="JZ82" s="8">
        <f>JZ79*Data!$B48/Data!$B40/Data!$B3</f>
        <v>0.59874107586206893</v>
      </c>
      <c r="KA82" s="8">
        <f>KA79*Data!$B48/Data!$B40/Data!$B3</f>
        <v>0.99698052413793115</v>
      </c>
      <c r="KB82" s="8">
        <f>KB79*Data!$B48/Data!$B40/Data!$B3</f>
        <v>0.85756182068965536</v>
      </c>
      <c r="KC82" s="8">
        <f>KC79*Data!$B48/Data!$B40/Data!$B3</f>
        <v>1.2202347034482759</v>
      </c>
      <c r="KD82" s="8">
        <f>KD79*Data!$B48/Data!$B40/Data!$B3</f>
        <v>1.76</v>
      </c>
      <c r="KE82" s="8">
        <f>KE79*Data!$B48/Data!$B40/Data!$B3</f>
        <v>1.76</v>
      </c>
      <c r="KF82" s="8">
        <f>KF79*Data!$B48/Data!$B40/Data!$B3</f>
        <v>1.76</v>
      </c>
      <c r="KG82" s="8">
        <f>KG79*Data!$B48/Data!$B40/Data!$B3</f>
        <v>1.76</v>
      </c>
      <c r="KH82" s="8">
        <f>KH79*Data!$B48/Data!$B40/Data!$B3</f>
        <v>1.76</v>
      </c>
      <c r="KI82" s="8">
        <f>KI79*Data!$B48/Data!$B40/Data!$B3</f>
        <v>1.76</v>
      </c>
      <c r="KJ82" s="8">
        <f>KJ79*Data!$B48/Data!$B40/Data!$B3</f>
        <v>1.76</v>
      </c>
      <c r="KK82" s="8">
        <f>KK79*Data!$B48/Data!$B40/Data!$B3</f>
        <v>1.76</v>
      </c>
      <c r="KL82" s="8">
        <f>KL79*Data!$B48/Data!$B40/Data!$B3</f>
        <v>1.76</v>
      </c>
      <c r="KM82" s="8">
        <f>KM79*Data!$B48/Data!$B40/Data!$B3</f>
        <v>1.76</v>
      </c>
      <c r="KN82" s="8">
        <f>KN79*Data!$B48/Data!$B40/Data!$B3</f>
        <v>1.76</v>
      </c>
      <c r="KO82" s="8">
        <f>KO79*Data!$B48/Data!$B40/Data!$B3</f>
        <v>0</v>
      </c>
      <c r="KP82" s="8">
        <f>KP79*Data!$B48/Data!$B40/Data!$B3</f>
        <v>1.76</v>
      </c>
      <c r="KQ82" s="8">
        <f>KQ79*Data!$B48/Data!$B40/Data!$B3</f>
        <v>1.76</v>
      </c>
      <c r="KR82" s="8">
        <f>KR79*Data!$B48/Data!$B40/Data!$B3</f>
        <v>1.76</v>
      </c>
      <c r="KS82" s="8">
        <f>KS79*Data!$B48/Data!$B40/Data!$B3</f>
        <v>1.056</v>
      </c>
      <c r="KT82" s="8">
        <f>KT79*Data!$B48/Data!$B40/Data!$B3</f>
        <v>1.4959999999999998</v>
      </c>
      <c r="KU82" s="8">
        <f>KU79*Data!$B48/Data!$B40/Data!$B3</f>
        <v>1.76</v>
      </c>
      <c r="KV82" s="8">
        <f>KV79*Data!$B48/Data!$B40/Data!$B3</f>
        <v>1.76</v>
      </c>
      <c r="KW82" s="8">
        <f>KW79*Data!$B48/Data!$B40/Data!$B3</f>
        <v>0.88</v>
      </c>
      <c r="KX82" s="8">
        <f>KX79*Data!$B48/Data!$B40/Data!$B3</f>
        <v>0.88</v>
      </c>
      <c r="KY82" s="8">
        <f>KY79*Data!$B48/Data!$B40/Data!$B3</f>
        <v>0.88</v>
      </c>
      <c r="KZ82" s="8">
        <f>KZ79*Data!$B48/Data!$B40/Data!$B3</f>
        <v>2.1120000000000001</v>
      </c>
      <c r="LA82" s="8">
        <f>LA79*Data!$B48/Data!$B40/Data!$B3</f>
        <v>2.1120000000000001</v>
      </c>
      <c r="LB82" s="8">
        <f>LB79*Data!$B48/Data!$B40/Data!$B3</f>
        <v>1.32</v>
      </c>
      <c r="LC82" s="8">
        <f>LC79*Data!$B48/Data!$B40/Data!$B3</f>
        <v>1.76</v>
      </c>
      <c r="LD82" s="8">
        <f>LD79*Data!$B48/Data!$B40/Data!$B3</f>
        <v>0.44</v>
      </c>
      <c r="LE82" s="8">
        <f>LE79*Data!$B48/Data!$B40/Data!$B3</f>
        <v>1.76</v>
      </c>
      <c r="LF82" s="8">
        <f>LF79*Data!$B48/Data!$B40/Data!$B3</f>
        <v>1.1337191724137932</v>
      </c>
      <c r="LG82" s="8">
        <f>LG79*Data!$B48/Data!$B40/Data!$B3</f>
        <v>1.76</v>
      </c>
      <c r="LH82" s="8">
        <f>LH79*Data!$B48/Data!$B40/Data!$B3</f>
        <v>0.70400000000000007</v>
      </c>
      <c r="LI82" s="8">
        <f>LI79*Data!$B48/Data!$B40/Data!$B3</f>
        <v>0.70400000000000007</v>
      </c>
      <c r="LJ82" s="8">
        <f>LJ79*Data!$B48/Data!$B40/Data!$B3</f>
        <v>2.1120000000000001</v>
      </c>
      <c r="LK82" s="8">
        <f>LK79*Data!$B48/Data!$B40/Data!$B3</f>
        <v>0.46015988965517235</v>
      </c>
      <c r="LL82" s="8">
        <f>LL79*Data!$B48/Data!$B40/Data!$B3</f>
        <v>0.35038929655172413</v>
      </c>
      <c r="LM82" s="8">
        <f>LM79*Data!$B48/Data!$B40/Data!$B3</f>
        <v>1.056</v>
      </c>
      <c r="LN82" s="8">
        <f>LN79*Data!$B48/Data!$B40/Data!$B3</f>
        <v>2.1120000000000001</v>
      </c>
      <c r="LO82" s="8">
        <f>LO79*Data!$B48/Data!$B40/Data!$B3</f>
        <v>2.1120000000000001</v>
      </c>
      <c r="LP82" s="8">
        <f>LP79*Data!$B48/Data!$B40/Data!$B3</f>
        <v>0.17495735172413795</v>
      </c>
      <c r="LQ82" s="8">
        <f>LQ79*Data!$B48/Data!$B40/Data!$B3</f>
        <v>0.26281291034482757</v>
      </c>
      <c r="LR82" s="8">
        <f>LR79*Data!$B48/Data!$B40/Data!$B3</f>
        <v>1.012697931034483</v>
      </c>
      <c r="LS82" s="8">
        <f>LS79*Data!$B48/Data!$B40/Data!$B3</f>
        <v>0.74793081379310344</v>
      </c>
      <c r="LT82" s="8">
        <f>LT79*Data!$B48/Data!$B40/Data!$B3</f>
        <v>1.6662405517241379</v>
      </c>
      <c r="LU82" s="8">
        <f>LU79*Data!$B48/Data!$B40/Data!$B3</f>
        <v>1.1045177379310345</v>
      </c>
      <c r="LV82" s="8">
        <f>LV79*Data!$B48/Data!$B40/Data!$B3</f>
        <v>0.97528882758620683</v>
      </c>
      <c r="LW82" s="8">
        <f>LW79*Data!$B48/Data!$B40/Data!$B3</f>
        <v>0.66448617931034493</v>
      </c>
      <c r="LX82" s="8">
        <f>LX79*Data!$B48/Data!$B40/Data!$B3</f>
        <v>0.75613848275862072</v>
      </c>
      <c r="LY82" s="8">
        <f>LY79*Data!$B48/Data!$B40/Data!$B3</f>
        <v>3.52</v>
      </c>
      <c r="LZ82" s="8">
        <f>LZ79*Data!$B48/Data!$B40/Data!$B3</f>
        <v>0.82040397241379315</v>
      </c>
      <c r="MA82" s="8">
        <f>MA79*Data!$B48/Data!$B40/Data!$B3</f>
        <v>0.82660159999999994</v>
      </c>
      <c r="MB82" s="8">
        <f>MB79*Data!$B48/Data!$B40/Data!$B3</f>
        <v>3.52</v>
      </c>
      <c r="MC82" s="8">
        <f>MC79*Data!$B48/Data!$B40/Data!$B3</f>
        <v>1.76</v>
      </c>
      <c r="MD82" s="8">
        <f>MD79*Data!$B48/Data!$B40/Data!$B3</f>
        <v>1.76</v>
      </c>
      <c r="ME82" s="8">
        <f>ME79*Data!$B48/Data!$B40/Data!$B3</f>
        <v>2.2000000000000002</v>
      </c>
      <c r="MF82" s="8">
        <f>MF79*Data!$B48/Data!$B40/Data!$B3</f>
        <v>1.232</v>
      </c>
      <c r="MG82" s="8">
        <f>MG79*Data!$B48/Data!$B40/Data!$B3</f>
        <v>1.232</v>
      </c>
      <c r="MH82" s="8">
        <f>MH79*Data!$B48/Data!$B40/Data!$B3</f>
        <v>2.2000000000000002</v>
      </c>
      <c r="MI82" s="8">
        <f>MI79*Data!$B48/Data!$B40/Data!$B3</f>
        <v>0</v>
      </c>
      <c r="MJ82" s="8">
        <f>MJ79*Data!$B48/Data!$B40/Data!$B3</f>
        <v>1.76</v>
      </c>
      <c r="MK82" s="8">
        <f>MK79*Data!$B48/Data!$B40/Data!$B3</f>
        <v>1.76</v>
      </c>
      <c r="ML82" s="8">
        <f>ML79*Data!$B48/Data!$B40/Data!$B3</f>
        <v>1.76</v>
      </c>
      <c r="MM82" s="8">
        <f>MM79*Data!$B48/Data!$B40/Data!$B3</f>
        <v>1.76</v>
      </c>
      <c r="MN82" s="8">
        <f>MN79*Data!$B48/Data!$B40/Data!$B3</f>
        <v>1.76</v>
      </c>
      <c r="MO82" s="8">
        <f>MO79*Data!$B48/Data!$B40/Data!$B3</f>
        <v>2.64</v>
      </c>
      <c r="MP82" s="8">
        <f>MP79*Data!$B48/Data!$B40/Data!$B3</f>
        <v>0</v>
      </c>
      <c r="MQ82" s="8">
        <f>MQ79*Data!$B48/Data!$B40/Data!$B3</f>
        <v>2.64</v>
      </c>
      <c r="MR82" s="8">
        <f>MR79*Data!$B48/Data!$B40/Data!$B3</f>
        <v>2.64</v>
      </c>
      <c r="MS82" s="8">
        <f>MS79*Data!$B48/Data!$B40/Data!$B3</f>
        <v>0.1864313379310345</v>
      </c>
      <c r="MT82" s="8">
        <f>MT79*Data!$B48/Data!$B40/Data!$B3</f>
        <v>0.19988744827586208</v>
      </c>
      <c r="MU82" s="8">
        <f>MU79*Data!$B48/Data!$B40/Data!$B3</f>
        <v>0.39128805517241383</v>
      </c>
      <c r="MV82" s="8">
        <f>MV79*Data!$B48/Data!$B40/Data!$B3</f>
        <v>0.35415812413793107</v>
      </c>
      <c r="MW82" s="8">
        <f>MW79*Data!$B48/Data!$B40/Data!$B3</f>
        <v>0.3140968827586208</v>
      </c>
      <c r="MX82" s="8">
        <f>MX79*Data!$B48/Data!$B40/Data!$B3</f>
        <v>0.21194769655172413</v>
      </c>
      <c r="MY82" s="8">
        <f>MY79*Data!$B48/Data!$B40/Data!$B3</f>
        <v>0.2206020413793103</v>
      </c>
      <c r="MZ82" s="8">
        <f>MZ79*Data!$B48/Data!$B40/Data!$B3</f>
        <v>0.22305875862068966</v>
      </c>
      <c r="NA82" s="8">
        <f>NA79*Data!$B48/Data!$B40/Data!$B3</f>
        <v>0.1900049428656882</v>
      </c>
      <c r="NB82" s="8">
        <f>NB79*Data!$B48/Data!$B40/Data!$B3</f>
        <v>0.26496256493608705</v>
      </c>
    </row>
    <row r="83" spans="2:366" ht="15">
      <c r="B83" s="10" t="s">
        <v>93</v>
      </c>
      <c r="C83" s="11">
        <f>SUMIF(C80:C82,"&lt;&gt;#REF!")</f>
        <v>1.1872806980074591</v>
      </c>
      <c r="D83" s="11">
        <f t="shared" ref="D83:BO83" si="1047">SUMIF(D80:D82,"&lt;&gt;#REF!")</f>
        <v>1.1229122991496434</v>
      </c>
      <c r="E83" s="11">
        <f t="shared" si="1047"/>
        <v>1.2641755097451197</v>
      </c>
      <c r="F83" s="11">
        <f t="shared" si="1047"/>
        <v>1.1854203396589673</v>
      </c>
      <c r="G83" s="11">
        <f t="shared" si="1047"/>
        <v>1.2418512095632184</v>
      </c>
      <c r="H83" s="11">
        <f t="shared" si="1047"/>
        <v>1.0270418322573667</v>
      </c>
      <c r="I83" s="11">
        <f t="shared" si="1047"/>
        <v>1.181451575182185</v>
      </c>
      <c r="J83" s="11">
        <f t="shared" si="1047"/>
        <v>1.2776941137441602</v>
      </c>
      <c r="K83" s="11">
        <f t="shared" si="1047"/>
        <v>1.1523059610558133</v>
      </c>
      <c r="L83" s="11">
        <f t="shared" si="1047"/>
        <v>1.0558153747140395</v>
      </c>
      <c r="M83" s="11">
        <f t="shared" si="1047"/>
        <v>0.97693618073798771</v>
      </c>
      <c r="N83" s="11">
        <f t="shared" si="1047"/>
        <v>0.9263344336590108</v>
      </c>
      <c r="O83" s="11">
        <f t="shared" si="1047"/>
        <v>1.5465779070461729</v>
      </c>
      <c r="P83" s="11">
        <f t="shared" si="1047"/>
        <v>1.9632981771083338</v>
      </c>
      <c r="Q83" s="11">
        <f t="shared" si="1047"/>
        <v>2.6340193736845725</v>
      </c>
      <c r="R83" s="11">
        <f t="shared" si="1047"/>
        <v>2.7863207104811005</v>
      </c>
      <c r="S83" s="11">
        <f t="shared" si="1047"/>
        <v>1.8676757579958558</v>
      </c>
      <c r="T83" s="11">
        <f t="shared" si="1047"/>
        <v>1.0466376068614798</v>
      </c>
      <c r="U83" s="11">
        <f t="shared" si="1047"/>
        <v>1.0328709550826409</v>
      </c>
      <c r="V83" s="11">
        <f t="shared" si="1047"/>
        <v>1.0821084393727236</v>
      </c>
      <c r="W83" s="11">
        <f t="shared" si="1047"/>
        <v>2.3761737065836113</v>
      </c>
      <c r="X83" s="11">
        <f t="shared" si="1047"/>
        <v>2.5015618592719582</v>
      </c>
      <c r="Y83" s="11">
        <f t="shared" si="1047"/>
        <v>1.1990629675479072</v>
      </c>
      <c r="Z83" s="11">
        <f t="shared" si="1047"/>
        <v>1.2053881859327793</v>
      </c>
      <c r="AA83" s="11">
        <f t="shared" si="1047"/>
        <v>1.1953422508509233</v>
      </c>
      <c r="AB83" s="11">
        <f t="shared" si="1047"/>
        <v>1.1328342103415996</v>
      </c>
      <c r="AC83" s="11">
        <f t="shared" si="1047"/>
        <v>0.94903080551061092</v>
      </c>
      <c r="AD83" s="11">
        <f t="shared" si="1047"/>
        <v>1.9624300098790377</v>
      </c>
      <c r="AE83" s="11">
        <f t="shared" si="1047"/>
        <v>2.4685715045587036</v>
      </c>
      <c r="AF83" s="11">
        <f t="shared" si="1047"/>
        <v>1.2123335237671489</v>
      </c>
      <c r="AG83" s="11">
        <f t="shared" si="1047"/>
        <v>1.2057602576024777</v>
      </c>
      <c r="AH83" s="11">
        <f t="shared" si="1047"/>
        <v>1.2323013700409606</v>
      </c>
      <c r="AI83" s="11">
        <f t="shared" si="1047"/>
        <v>1.1690491861922399</v>
      </c>
      <c r="AJ83" s="11">
        <f t="shared" si="1047"/>
        <v>1.1661966367245522</v>
      </c>
      <c r="AK83" s="11">
        <f t="shared" si="1047"/>
        <v>1.4076711503587862</v>
      </c>
      <c r="AL83" s="11">
        <f t="shared" si="1047"/>
        <v>1.6371153466727733</v>
      </c>
      <c r="AM83" s="11">
        <f t="shared" si="1047"/>
        <v>1.4009738603042161</v>
      </c>
      <c r="AN83" s="11">
        <f t="shared" si="1047"/>
        <v>1.4350804300265652</v>
      </c>
      <c r="AO83" s="11">
        <f t="shared" si="1047"/>
        <v>1.3652549800131735</v>
      </c>
      <c r="AP83" s="11">
        <f t="shared" si="1047"/>
        <v>2.6799082129473706</v>
      </c>
      <c r="AQ83" s="11">
        <f t="shared" si="1047"/>
        <v>2.0481305177995597</v>
      </c>
      <c r="AR83" s="11">
        <f t="shared" si="1047"/>
        <v>2.4188379247090235</v>
      </c>
      <c r="AS83" s="11">
        <f t="shared" si="1047"/>
        <v>3.4203308356471029</v>
      </c>
      <c r="AT83" s="11">
        <f t="shared" si="1047"/>
        <v>1.2548737180026606</v>
      </c>
      <c r="AU83" s="11">
        <f t="shared" si="1047"/>
        <v>1.2745935164966737</v>
      </c>
      <c r="AV83" s="11">
        <f t="shared" si="1047"/>
        <v>1.2461920457096993</v>
      </c>
      <c r="AW83" s="11">
        <f t="shared" si="1047"/>
        <v>1.3018787722745535</v>
      </c>
      <c r="AX83" s="11">
        <f t="shared" si="1047"/>
        <v>2.2938218436903752</v>
      </c>
      <c r="AY83" s="11">
        <f t="shared" si="1047"/>
        <v>2.5571245619469125</v>
      </c>
      <c r="AZ83" s="11">
        <f t="shared" si="1047"/>
        <v>3.4849472822847165</v>
      </c>
      <c r="BA83" s="11">
        <f t="shared" si="1047"/>
        <v>3.2582316115485184</v>
      </c>
      <c r="BB83" s="11">
        <f t="shared" si="1047"/>
        <v>1.5846532412453049</v>
      </c>
      <c r="BC83" s="11">
        <f t="shared" si="1047"/>
        <v>1.4006017886345172</v>
      </c>
      <c r="BD83" s="11">
        <f t="shared" si="1047"/>
        <v>1.3454111576292616</v>
      </c>
      <c r="BE83" s="11">
        <f t="shared" si="1047"/>
        <v>1.2385025645359331</v>
      </c>
      <c r="BF83" s="11">
        <f t="shared" si="1047"/>
        <v>1.6325264627464935</v>
      </c>
      <c r="BG83" s="11">
        <f t="shared" si="1047"/>
        <v>1.8596142051523912</v>
      </c>
      <c r="BH83" s="11">
        <f t="shared" si="1047"/>
        <v>1.6266973399212199</v>
      </c>
      <c r="BI83" s="11">
        <f t="shared" si="1047"/>
        <v>1.5075103817278457</v>
      </c>
      <c r="BJ83" s="11">
        <f t="shared" si="1047"/>
        <v>1.3450390859595627</v>
      </c>
      <c r="BK83" s="11">
        <f t="shared" si="1047"/>
        <v>1.3251952635756503</v>
      </c>
      <c r="BL83" s="11">
        <f t="shared" si="1047"/>
        <v>2.2769545946640499</v>
      </c>
      <c r="BM83" s="11">
        <f t="shared" si="1047"/>
        <v>2.3847313549866733</v>
      </c>
      <c r="BN83" s="11">
        <f t="shared" si="1047"/>
        <v>2.6254617252815109</v>
      </c>
      <c r="BO83" s="11">
        <f t="shared" si="1047"/>
        <v>1.544593524807782</v>
      </c>
      <c r="BP83" s="11">
        <f t="shared" ref="BP83:EA83" si="1048">SUMIF(BP80:BP82,"&lt;&gt;#REF!")</f>
        <v>1.417469037660843</v>
      </c>
      <c r="BQ83" s="11">
        <f t="shared" si="1048"/>
        <v>1.3207304035392697</v>
      </c>
      <c r="BR83" s="11">
        <f t="shared" si="1048"/>
        <v>1.2822829976704397</v>
      </c>
      <c r="BS83" s="11">
        <f t="shared" si="1048"/>
        <v>1.5942030807675631</v>
      </c>
      <c r="BT83" s="11">
        <f t="shared" si="1048"/>
        <v>1.61528714205047</v>
      </c>
      <c r="BU83" s="11">
        <f t="shared" si="1048"/>
        <v>1.8681718535554535</v>
      </c>
      <c r="BV83" s="11">
        <f t="shared" si="1048"/>
        <v>1.2144419298954392</v>
      </c>
      <c r="BW83" s="11">
        <f t="shared" si="1048"/>
        <v>1.322838809667561</v>
      </c>
      <c r="BX83" s="11">
        <f t="shared" si="1048"/>
        <v>1.0793799137949356</v>
      </c>
      <c r="BY83" s="11">
        <f t="shared" si="1048"/>
        <v>0.97420765516019969</v>
      </c>
      <c r="BZ83" s="11">
        <f t="shared" si="1048"/>
        <v>1.0609003541999169</v>
      </c>
      <c r="CA83" s="11">
        <f t="shared" si="1048"/>
        <v>1.0640009514474034</v>
      </c>
      <c r="CB83" s="11">
        <f t="shared" si="1048"/>
        <v>1.3359853419969028</v>
      </c>
      <c r="CC83" s="11">
        <f t="shared" si="1048"/>
        <v>1.4929995866096097</v>
      </c>
      <c r="CD83" s="11">
        <f t="shared" si="1048"/>
        <v>1.3517363760141332</v>
      </c>
      <c r="CE83" s="11">
        <f t="shared" si="1048"/>
        <v>3.8638402659275455</v>
      </c>
      <c r="CF83" s="11">
        <f t="shared" si="1048"/>
        <v>2.9572256307625473</v>
      </c>
      <c r="CG83" s="11">
        <f t="shared" si="1048"/>
        <v>2.8675563583652424</v>
      </c>
      <c r="CH83" s="11">
        <f t="shared" si="1048"/>
        <v>3.1803446086916614</v>
      </c>
      <c r="CI83" s="11">
        <f t="shared" si="1048"/>
        <v>4.6027746019484832</v>
      </c>
      <c r="CJ83" s="11">
        <f t="shared" si="1048"/>
        <v>2.6708544689847105</v>
      </c>
      <c r="CK83" s="11">
        <f t="shared" si="1048"/>
        <v>2.4484796343949919</v>
      </c>
      <c r="CL83" s="11">
        <f t="shared" si="1048"/>
        <v>6.4148876572693831</v>
      </c>
      <c r="CM83" s="11">
        <f t="shared" si="1048"/>
        <v>4.1225541002578039</v>
      </c>
      <c r="CN83" s="11">
        <f t="shared" si="1048"/>
        <v>3.6720993321429902</v>
      </c>
      <c r="CO83" s="11">
        <f t="shared" si="1048"/>
        <v>5.4669730667678671</v>
      </c>
      <c r="CP83" s="11">
        <f t="shared" si="1048"/>
        <v>2.9094764331512577</v>
      </c>
      <c r="CQ83" s="11">
        <f t="shared" si="1048"/>
        <v>3.7009968984895623</v>
      </c>
      <c r="CR83" s="11">
        <f t="shared" si="1048"/>
        <v>3.0299036302436257</v>
      </c>
      <c r="CS83" s="11">
        <f t="shared" si="1048"/>
        <v>1.0863252516293045</v>
      </c>
      <c r="CT83" s="11">
        <f t="shared" si="1048"/>
        <v>1.049366132439268</v>
      </c>
      <c r="CU83" s="11">
        <f t="shared" si="1048"/>
        <v>1.5032923972543153</v>
      </c>
      <c r="CV83" s="11">
        <f t="shared" si="1048"/>
        <v>1.2816636109531343</v>
      </c>
      <c r="CW83" s="11">
        <f t="shared" si="1048"/>
        <v>1.5806827801191488</v>
      </c>
      <c r="CX83" s="11">
        <f t="shared" si="1048"/>
        <v>1.2858803508379208</v>
      </c>
      <c r="CY83" s="11">
        <f t="shared" si="1048"/>
        <v>1.1758705001367096</v>
      </c>
      <c r="CZ83" s="11">
        <f t="shared" si="1048"/>
        <v>1.2912127177432005</v>
      </c>
      <c r="DA83" s="11">
        <f t="shared" si="1048"/>
        <v>1.1497014593679249</v>
      </c>
      <c r="DB83" s="11">
        <f t="shared" si="1048"/>
        <v>3.5453469166657507</v>
      </c>
      <c r="DC83" s="11">
        <f t="shared" si="1048"/>
        <v>3.3083372630678971</v>
      </c>
      <c r="DD83" s="11">
        <f t="shared" si="1048"/>
        <v>3.8503216619285041</v>
      </c>
      <c r="DE83" s="11">
        <f t="shared" si="1048"/>
        <v>2.7053331103767579</v>
      </c>
      <c r="DF83" s="11">
        <f t="shared" si="1048"/>
        <v>3.2743547172354468</v>
      </c>
      <c r="DG83" s="11">
        <f t="shared" si="1048"/>
        <v>2.8907488257764395</v>
      </c>
      <c r="DH83" s="11">
        <f t="shared" si="1048"/>
        <v>2.6073542373561911</v>
      </c>
      <c r="DI83" s="11">
        <f t="shared" si="1048"/>
        <v>1.1728346110056926</v>
      </c>
      <c r="DJ83" s="11">
        <f t="shared" si="1048"/>
        <v>1.1728346110056926</v>
      </c>
      <c r="DK83" s="11">
        <f t="shared" si="1048"/>
        <v>1.1728346110056926</v>
      </c>
      <c r="DL83" s="11">
        <f t="shared" si="1048"/>
        <v>3.9094487033523082</v>
      </c>
      <c r="DM83" s="11">
        <f t="shared" si="1048"/>
        <v>1.4240423038255143</v>
      </c>
      <c r="DN83" s="11">
        <f t="shared" si="1048"/>
        <v>1.1012081184172389</v>
      </c>
      <c r="DO83" s="11">
        <f t="shared" si="1048"/>
        <v>1.0834727021616175</v>
      </c>
      <c r="DP83" s="11">
        <f t="shared" si="1048"/>
        <v>0.99553976422290569</v>
      </c>
      <c r="DQ83" s="11">
        <f t="shared" si="1048"/>
        <v>1.1848002202094703</v>
      </c>
      <c r="DR83" s="11">
        <f t="shared" si="1048"/>
        <v>1.4349564061366658</v>
      </c>
      <c r="DS83" s="11">
        <f t="shared" si="1048"/>
        <v>1.2315572267015638</v>
      </c>
      <c r="DT83" s="11">
        <f t="shared" si="1048"/>
        <v>1.1910014147044428</v>
      </c>
      <c r="DU83" s="11">
        <f t="shared" si="1048"/>
        <v>1.3568213555000106</v>
      </c>
      <c r="DV83" s="11">
        <f t="shared" si="1048"/>
        <v>1.2071245203913714</v>
      </c>
      <c r="DW83" s="11">
        <f t="shared" si="1048"/>
        <v>1.1532981521750092</v>
      </c>
      <c r="DX83" s="11">
        <f t="shared" si="1048"/>
        <v>1.3263114785847454</v>
      </c>
      <c r="DY83" s="11">
        <f t="shared" si="1048"/>
        <v>1.5917226029695739</v>
      </c>
      <c r="DZ83" s="11">
        <f t="shared" si="1048"/>
        <v>1.4003537408547189</v>
      </c>
      <c r="EA83" s="11">
        <f t="shared" si="1048"/>
        <v>1.2438355918016095</v>
      </c>
      <c r="EB83" s="11">
        <f t="shared" ref="EB83:GM83" si="1049">SUMIF(EB80:EB82,"&lt;&gt;#REF!")</f>
        <v>1.2203950766106129</v>
      </c>
      <c r="EC83" s="11">
        <f t="shared" si="1049"/>
        <v>1.0632568081080065</v>
      </c>
      <c r="ED83" s="11">
        <f t="shared" si="1049"/>
        <v>1.0507303952281621</v>
      </c>
      <c r="EE83" s="11">
        <f t="shared" si="1049"/>
        <v>1.9367570646698506</v>
      </c>
      <c r="EF83" s="11">
        <f t="shared" si="1049"/>
        <v>1.9160450750566425</v>
      </c>
      <c r="EG83" s="11">
        <f t="shared" si="1049"/>
        <v>2.1338310257200814</v>
      </c>
      <c r="EH83" s="11">
        <f t="shared" si="1049"/>
        <v>1.2557418852319571</v>
      </c>
      <c r="EI83" s="11">
        <f t="shared" si="1049"/>
        <v>1.2078686637307681</v>
      </c>
      <c r="EJ83" s="11">
        <f t="shared" si="1049"/>
        <v>1.2975379361280723</v>
      </c>
      <c r="EK83" s="11">
        <f t="shared" si="1049"/>
        <v>1.146104766560841</v>
      </c>
      <c r="EL83" s="11">
        <f t="shared" si="1049"/>
        <v>5.0038678618833119</v>
      </c>
      <c r="EM83" s="11">
        <f t="shared" si="1049"/>
        <v>4.9081214188809357</v>
      </c>
      <c r="EN83" s="11">
        <f t="shared" si="1049"/>
        <v>4.4305054188781421</v>
      </c>
      <c r="EO83" s="11">
        <f t="shared" si="1049"/>
        <v>3.0261829135466418</v>
      </c>
      <c r="EP83" s="11">
        <f t="shared" si="1049"/>
        <v>4.7586726315520949</v>
      </c>
      <c r="EQ83" s="11">
        <f t="shared" si="1049"/>
        <v>4.4362105178135192</v>
      </c>
      <c r="ER83" s="11">
        <f t="shared" si="1049"/>
        <v>5.4086818385151254</v>
      </c>
      <c r="ES83" s="11">
        <f t="shared" si="1049"/>
        <v>4.355594989378873</v>
      </c>
      <c r="ET83" s="11">
        <f t="shared" si="1049"/>
        <v>5.0522371789440985</v>
      </c>
      <c r="EU83" s="11">
        <f t="shared" si="1049"/>
        <v>4.9470649203093631</v>
      </c>
      <c r="EV83" s="11">
        <f t="shared" si="1049"/>
        <v>3.5238907837131439</v>
      </c>
      <c r="EW83" s="11">
        <f t="shared" si="1049"/>
        <v>2.6722187317736048</v>
      </c>
      <c r="EX83" s="11">
        <f t="shared" si="1049"/>
        <v>2.0580524289915156</v>
      </c>
      <c r="EY83" s="11">
        <f t="shared" si="1049"/>
        <v>5.1099082877473441</v>
      </c>
      <c r="EZ83" s="11">
        <f t="shared" si="1049"/>
        <v>4.6014103391595889</v>
      </c>
      <c r="FA83" s="11">
        <f t="shared" si="1049"/>
        <v>5.2452183516276465</v>
      </c>
      <c r="FB83" s="11">
        <f t="shared" si="1049"/>
        <v>4.3301700919494861</v>
      </c>
      <c r="FC83" s="11">
        <f t="shared" si="1049"/>
        <v>6.0598072604872515</v>
      </c>
      <c r="FD83" s="11">
        <f t="shared" si="1049"/>
        <v>2.6787919979382755</v>
      </c>
      <c r="FE83" s="11">
        <f t="shared" si="1049"/>
        <v>1.9879789311983247</v>
      </c>
      <c r="FF83" s="11">
        <f t="shared" si="1049"/>
        <v>2.2816675024802282</v>
      </c>
      <c r="FG83" s="11">
        <f t="shared" si="1049"/>
        <v>2.088934377576479</v>
      </c>
      <c r="FH83" s="11">
        <f t="shared" si="1049"/>
        <v>1.8106247686421078</v>
      </c>
      <c r="FI83" s="11">
        <f t="shared" si="1049"/>
        <v>1.5142076717824162</v>
      </c>
      <c r="FJ83" s="11">
        <f t="shared" si="1049"/>
        <v>1.3781534645627167</v>
      </c>
      <c r="FK83" s="11">
        <f t="shared" si="1049"/>
        <v>1.2564860285713537</v>
      </c>
      <c r="FL83" s="11">
        <f t="shared" si="1049"/>
        <v>1.3268075741443432</v>
      </c>
      <c r="FM83" s="11">
        <f t="shared" si="1049"/>
        <v>1.2299449161328706</v>
      </c>
      <c r="FN83" s="11">
        <f t="shared" si="1049"/>
        <v>1.2368902539672402</v>
      </c>
      <c r="FO83" s="11">
        <f t="shared" si="1049"/>
        <v>1.5583601765866208</v>
      </c>
      <c r="FP83" s="11">
        <f t="shared" si="1049"/>
        <v>1.5733670672644551</v>
      </c>
      <c r="FQ83" s="11">
        <f t="shared" si="1049"/>
        <v>1.1091456473708043</v>
      </c>
      <c r="FR83" s="11">
        <f t="shared" si="1049"/>
        <v>1.1793431690538942</v>
      </c>
      <c r="FS83" s="11">
        <f t="shared" si="1049"/>
        <v>0.98822235471883779</v>
      </c>
      <c r="FT83" s="11">
        <f t="shared" si="1049"/>
        <v>1.018360159964405</v>
      </c>
      <c r="FU83" s="11">
        <f t="shared" si="1049"/>
        <v>2.0029858218761585</v>
      </c>
      <c r="FV83" s="11">
        <f t="shared" si="1049"/>
        <v>2.1089022238502908</v>
      </c>
      <c r="FW83" s="11">
        <f t="shared" si="1049"/>
        <v>1.0792558899050362</v>
      </c>
      <c r="FX83" s="11">
        <f t="shared" si="1049"/>
        <v>1.0607763303100175</v>
      </c>
      <c r="FY83" s="11">
        <f t="shared" si="1049"/>
        <v>1.1410197870749634</v>
      </c>
      <c r="FZ83" s="11">
        <f t="shared" si="1049"/>
        <v>1.0637529036676046</v>
      </c>
      <c r="GA83" s="11">
        <f t="shared" si="1049"/>
        <v>1.287864072715915</v>
      </c>
      <c r="GB83" s="11">
        <f t="shared" si="1049"/>
        <v>1.3580615943990053</v>
      </c>
      <c r="GC83" s="11">
        <f t="shared" si="1049"/>
        <v>1.5243776307541712</v>
      </c>
      <c r="GD83" s="11">
        <f t="shared" si="1049"/>
        <v>1.5266100607723616</v>
      </c>
      <c r="GE83" s="11">
        <f t="shared" si="1049"/>
        <v>1.2621911275067288</v>
      </c>
      <c r="GF83" s="11">
        <f t="shared" si="1049"/>
        <v>1.2919568610825971</v>
      </c>
      <c r="GG83" s="11">
        <f t="shared" si="1049"/>
        <v>1.2835232365694345</v>
      </c>
      <c r="GH83" s="11">
        <f t="shared" si="1049"/>
        <v>1.2728571820380812</v>
      </c>
      <c r="GI83" s="11">
        <f t="shared" si="1049"/>
        <v>2.5063987909780368</v>
      </c>
      <c r="GJ83" s="11">
        <f t="shared" si="1049"/>
        <v>2.6863574552221414</v>
      </c>
      <c r="GK83" s="11">
        <f t="shared" si="1049"/>
        <v>2.4484796343949919</v>
      </c>
      <c r="GL83" s="11">
        <f t="shared" si="1049"/>
        <v>1.4450023412185216</v>
      </c>
      <c r="GM83" s="11">
        <f t="shared" si="1049"/>
        <v>1.4028342186527081</v>
      </c>
      <c r="GN83" s="11">
        <f t="shared" ref="GN83:IY83" si="1050">SUMIF(GN80:GN82,"&lt;&gt;#REF!")</f>
        <v>1.3321406014100199</v>
      </c>
      <c r="GO83" s="11">
        <f t="shared" si="1050"/>
        <v>1.3342490075383107</v>
      </c>
      <c r="GP83" s="11">
        <f t="shared" si="1050"/>
        <v>1.5171842451400031</v>
      </c>
      <c r="GQ83" s="11">
        <f t="shared" si="1050"/>
        <v>1.6475333534243277</v>
      </c>
      <c r="GR83" s="11">
        <f t="shared" si="1050"/>
        <v>1.9099679044515692</v>
      </c>
      <c r="GS83" s="11">
        <f t="shared" si="1050"/>
        <v>1.608465828106</v>
      </c>
      <c r="GT83" s="11">
        <f t="shared" si="1050"/>
        <v>2.097492025979542</v>
      </c>
      <c r="GU83" s="11">
        <f t="shared" si="1050"/>
        <v>3.8302297917647929</v>
      </c>
      <c r="GV83" s="11">
        <f t="shared" si="1050"/>
        <v>2.9992697294384616</v>
      </c>
      <c r="GW83" s="11">
        <f t="shared" si="1050"/>
        <v>3.3791549042004845</v>
      </c>
      <c r="GX83" s="11">
        <f t="shared" si="1050"/>
        <v>4.2778320104119167</v>
      </c>
      <c r="GY83" s="11">
        <f t="shared" si="1050"/>
        <v>3.9337897398308357</v>
      </c>
      <c r="GZ83" s="11">
        <f t="shared" si="1050"/>
        <v>3.1385485577955463</v>
      </c>
      <c r="HA83" s="11">
        <f t="shared" si="1050"/>
        <v>3.373077733595411</v>
      </c>
      <c r="HB83" s="11">
        <f t="shared" si="1050"/>
        <v>6.0677447894408161</v>
      </c>
      <c r="HC83" s="11">
        <f t="shared" si="1050"/>
        <v>4.5454755648149359</v>
      </c>
      <c r="HD83" s="11">
        <f t="shared" si="1050"/>
        <v>4.9856363500680931</v>
      </c>
      <c r="HE83" s="11">
        <f t="shared" si="1050"/>
        <v>7.1938817097278456</v>
      </c>
      <c r="HF83" s="11">
        <f t="shared" si="1050"/>
        <v>7.3604457938628087</v>
      </c>
      <c r="HG83" s="11">
        <f t="shared" si="1050"/>
        <v>5.8965918213795723</v>
      </c>
      <c r="HH83" s="11">
        <f t="shared" si="1050"/>
        <v>1.6715939880648216</v>
      </c>
      <c r="HI83" s="11">
        <f t="shared" si="1050"/>
        <v>1.3936564508001483</v>
      </c>
      <c r="HJ83" s="11">
        <f t="shared" si="1050"/>
        <v>1.4313597133295817</v>
      </c>
      <c r="HK83" s="11">
        <f t="shared" si="1050"/>
        <v>1.3822462529293988</v>
      </c>
      <c r="HL83" s="11">
        <f t="shared" si="1050"/>
        <v>2.0894304731360771</v>
      </c>
      <c r="HM83" s="11">
        <f t="shared" si="1050"/>
        <v>1.8491961984008372</v>
      </c>
      <c r="HN83" s="11">
        <f t="shared" si="1050"/>
        <v>1.4958521360772974</v>
      </c>
      <c r="HO83" s="11">
        <f t="shared" si="1050"/>
        <v>1.2469361890490958</v>
      </c>
      <c r="HP83" s="11">
        <f t="shared" si="1050"/>
        <v>1.7832154889743284</v>
      </c>
      <c r="HQ83" s="11">
        <f t="shared" si="1050"/>
        <v>1.4556683957498744</v>
      </c>
      <c r="HR83" s="11">
        <f t="shared" si="1050"/>
        <v>1.549802528183559</v>
      </c>
      <c r="HS83" s="11">
        <f t="shared" si="1050"/>
        <v>2.2334222093093414</v>
      </c>
      <c r="HT83" s="11">
        <f t="shared" si="1050"/>
        <v>1.2943133149906867</v>
      </c>
      <c r="HU83" s="11">
        <f t="shared" si="1050"/>
        <v>1.1591272750002835</v>
      </c>
      <c r="HV83" s="11">
        <f t="shared" si="1050"/>
        <v>1.1922416536034375</v>
      </c>
      <c r="HW83" s="11">
        <f t="shared" si="1050"/>
        <v>2.1193202306018453</v>
      </c>
      <c r="HX83" s="11">
        <f t="shared" si="1050"/>
        <v>2.0643776473763875</v>
      </c>
      <c r="HY83" s="11">
        <f t="shared" si="1050"/>
        <v>2.4091640612968659</v>
      </c>
      <c r="HZ83" s="11">
        <f t="shared" si="1050"/>
        <v>3.7951310309232489</v>
      </c>
      <c r="IA83" s="11">
        <f t="shared" si="1050"/>
        <v>3.2009325744149706</v>
      </c>
      <c r="IB83" s="11">
        <f t="shared" si="1050"/>
        <v>4.2935830444291474</v>
      </c>
      <c r="IC83" s="11">
        <f t="shared" si="1050"/>
        <v>1.7455122264448952</v>
      </c>
      <c r="ID83" s="11">
        <f t="shared" si="1050"/>
        <v>1.7132660150710377</v>
      </c>
      <c r="IE83" s="11">
        <f t="shared" si="1050"/>
        <v>1.2873679771563173</v>
      </c>
      <c r="IF83" s="11">
        <f t="shared" si="1050"/>
        <v>1.7195912334559096</v>
      </c>
      <c r="IG83" s="11">
        <f t="shared" si="1050"/>
        <v>1.9644143921174289</v>
      </c>
      <c r="IH83" s="11">
        <f t="shared" si="1050"/>
        <v>2.0163804019853</v>
      </c>
      <c r="II83" s="11">
        <f t="shared" si="1050"/>
        <v>1.3628985261050839</v>
      </c>
      <c r="IJ83" s="11">
        <f t="shared" si="1050"/>
        <v>1.7505972059307726</v>
      </c>
      <c r="IK83" s="11">
        <f t="shared" si="1050"/>
        <v>1.6627882918819605</v>
      </c>
      <c r="IL83" s="11">
        <f t="shared" si="1050"/>
        <v>1.5108590267551307</v>
      </c>
      <c r="IM83" s="11">
        <f t="shared" si="1050"/>
        <v>1.7745338166813667</v>
      </c>
      <c r="IN83" s="11">
        <f t="shared" si="1050"/>
        <v>1.9749564227588823</v>
      </c>
      <c r="IO83" s="11">
        <f t="shared" si="1050"/>
        <v>1.7689527416358914</v>
      </c>
      <c r="IP83" s="11">
        <f t="shared" si="1050"/>
        <v>6.2117365256140804</v>
      </c>
      <c r="IQ83" s="11">
        <f t="shared" si="1050"/>
        <v>2.3456692220113853</v>
      </c>
      <c r="IR83" s="11">
        <f t="shared" si="1050"/>
        <v>2.3456692220113853</v>
      </c>
      <c r="IS83" s="11">
        <f t="shared" si="1050"/>
        <v>2.3456692220113853</v>
      </c>
      <c r="IT83" s="11">
        <f t="shared" si="1050"/>
        <v>0.78188974067046169</v>
      </c>
      <c r="IU83" s="11">
        <f t="shared" si="1050"/>
        <v>0.78188974067046169</v>
      </c>
      <c r="IV83" s="11">
        <f t="shared" si="1050"/>
        <v>2.3456692220113853</v>
      </c>
      <c r="IW83" s="11">
        <f t="shared" si="1050"/>
        <v>1.5637794813409234</v>
      </c>
      <c r="IX83" s="11">
        <f t="shared" si="1050"/>
        <v>1.5637794813409234</v>
      </c>
      <c r="IY83" s="11">
        <f t="shared" si="1050"/>
        <v>4.7387257010331014</v>
      </c>
      <c r="IZ83" s="11">
        <f t="shared" ref="IZ83:LK83" si="1051">SUMIF(IZ80:IZ82,"&lt;&gt;#REF!")</f>
        <v>4.7387257010331014</v>
      </c>
      <c r="JA83" s="11">
        <f t="shared" si="1051"/>
        <v>1.1846814252582754</v>
      </c>
      <c r="JB83" s="11">
        <f t="shared" si="1051"/>
        <v>2.3456692220113853</v>
      </c>
      <c r="JC83" s="11">
        <f t="shared" si="1051"/>
        <v>5.647551850461471</v>
      </c>
      <c r="JD83" s="11">
        <f t="shared" si="1051"/>
        <v>4.8853010231394363</v>
      </c>
      <c r="JE83" s="11">
        <f t="shared" si="1051"/>
        <v>5.2933935443390254</v>
      </c>
      <c r="JF83" s="11">
        <f t="shared" si="1051"/>
        <v>4.6913384440227706</v>
      </c>
      <c r="JG83" s="11">
        <f t="shared" si="1051"/>
        <v>4.6913384440227706</v>
      </c>
      <c r="JH83" s="11">
        <f t="shared" si="1051"/>
        <v>4.6913384440227706</v>
      </c>
      <c r="JI83" s="11">
        <f t="shared" si="1051"/>
        <v>2.8439918192843461</v>
      </c>
      <c r="JJ83" s="11">
        <f t="shared" si="1051"/>
        <v>2.2779467857832447</v>
      </c>
      <c r="JK83" s="11">
        <f t="shared" si="1051"/>
        <v>2.1938585884314161</v>
      </c>
      <c r="JL83" s="11">
        <f t="shared" si="1051"/>
        <v>2.3398347068430718</v>
      </c>
      <c r="JM83" s="11">
        <f t="shared" si="1051"/>
        <v>3.8380432968284586</v>
      </c>
      <c r="JN83" s="11">
        <f t="shared" si="1051"/>
        <v>2.507390982097232</v>
      </c>
      <c r="JO83" s="11">
        <f t="shared" si="1051"/>
        <v>5.9122188315069018</v>
      </c>
      <c r="JP83" s="11">
        <f t="shared" si="1051"/>
        <v>8.6612083511282698</v>
      </c>
      <c r="JQ83" s="11">
        <f t="shared" si="1051"/>
        <v>5.4188517974868802</v>
      </c>
      <c r="JR83" s="11">
        <f t="shared" si="1051"/>
        <v>2.5593569919651022</v>
      </c>
      <c r="JS83" s="11">
        <f t="shared" si="1051"/>
        <v>2.3615388875754761</v>
      </c>
      <c r="JT83" s="11">
        <f t="shared" si="1051"/>
        <v>2.2977906081671571</v>
      </c>
      <c r="JU83" s="11">
        <f t="shared" si="1051"/>
        <v>2.2042765951829697</v>
      </c>
      <c r="JV83" s="11">
        <f t="shared" si="1051"/>
        <v>4.3465412454162138</v>
      </c>
      <c r="JW83" s="11">
        <f t="shared" si="1051"/>
        <v>6.0366147930760548</v>
      </c>
      <c r="JX83" s="11">
        <f t="shared" si="1051"/>
        <v>3.1111392781277667</v>
      </c>
      <c r="JY83" s="11">
        <f t="shared" si="1051"/>
        <v>3.0354847052891007</v>
      </c>
      <c r="JZ83" s="11">
        <f t="shared" si="1051"/>
        <v>2.6599403666735588</v>
      </c>
      <c r="KA83" s="11">
        <f t="shared" si="1051"/>
        <v>4.4291411560892495</v>
      </c>
      <c r="KB83" s="11">
        <f t="shared" si="1051"/>
        <v>3.8097658499313836</v>
      </c>
      <c r="KC83" s="11">
        <f t="shared" si="1051"/>
        <v>5.4209602036151718</v>
      </c>
      <c r="KD83" s="11">
        <f t="shared" si="1051"/>
        <v>7.8188974067046164</v>
      </c>
      <c r="KE83" s="11">
        <f t="shared" si="1051"/>
        <v>7.8188974067046164</v>
      </c>
      <c r="KF83" s="11">
        <f t="shared" si="1051"/>
        <v>7.8188974067046164</v>
      </c>
      <c r="KG83" s="11">
        <f t="shared" si="1051"/>
        <v>7.8188974067046164</v>
      </c>
      <c r="KH83" s="11">
        <f t="shared" si="1051"/>
        <v>7.8188974067046164</v>
      </c>
      <c r="KI83" s="11">
        <f t="shared" si="1051"/>
        <v>7.8188974067046164</v>
      </c>
      <c r="KJ83" s="11">
        <f t="shared" si="1051"/>
        <v>7.8188974067046164</v>
      </c>
      <c r="KK83" s="11">
        <f t="shared" si="1051"/>
        <v>7.8188974067046164</v>
      </c>
      <c r="KL83" s="11">
        <f t="shared" si="1051"/>
        <v>7.8188974067046164</v>
      </c>
      <c r="KM83" s="11">
        <f t="shared" si="1051"/>
        <v>7.8188974067046164</v>
      </c>
      <c r="KN83" s="11">
        <f t="shared" si="1051"/>
        <v>7.8188974067046164</v>
      </c>
      <c r="KO83" s="11">
        <f t="shared" si="1051"/>
        <v>0</v>
      </c>
      <c r="KP83" s="11">
        <f t="shared" si="1051"/>
        <v>7.8188974067046164</v>
      </c>
      <c r="KQ83" s="11">
        <f t="shared" si="1051"/>
        <v>7.8188974067046164</v>
      </c>
      <c r="KR83" s="11">
        <f t="shared" si="1051"/>
        <v>7.8188974067046164</v>
      </c>
      <c r="KS83" s="11">
        <f t="shared" si="1051"/>
        <v>4.6913384440227706</v>
      </c>
      <c r="KT83" s="11">
        <f t="shared" si="1051"/>
        <v>6.6460627956989233</v>
      </c>
      <c r="KU83" s="11">
        <f t="shared" si="1051"/>
        <v>7.8188974067046164</v>
      </c>
      <c r="KV83" s="11">
        <f t="shared" si="1051"/>
        <v>7.8188974067046164</v>
      </c>
      <c r="KW83" s="11">
        <f t="shared" si="1051"/>
        <v>3.9094487033523082</v>
      </c>
      <c r="KX83" s="11">
        <f t="shared" si="1051"/>
        <v>3.9094487033523082</v>
      </c>
      <c r="KY83" s="11">
        <f t="shared" si="1051"/>
        <v>3.9094487033523082</v>
      </c>
      <c r="KZ83" s="11">
        <f t="shared" si="1051"/>
        <v>9.3826768880455411</v>
      </c>
      <c r="LA83" s="11">
        <f t="shared" si="1051"/>
        <v>9.3826768880455411</v>
      </c>
      <c r="LB83" s="11">
        <f t="shared" si="1051"/>
        <v>5.8641730550284628</v>
      </c>
      <c r="LC83" s="11">
        <f t="shared" si="1051"/>
        <v>7.8188974067046164</v>
      </c>
      <c r="LD83" s="11">
        <f t="shared" si="1051"/>
        <v>1.9547243516761541</v>
      </c>
      <c r="LE83" s="11">
        <f t="shared" si="1051"/>
        <v>7.8188974067046164</v>
      </c>
      <c r="LF83" s="11">
        <f t="shared" si="1051"/>
        <v>5.0366101688167682</v>
      </c>
      <c r="LG83" s="11">
        <f t="shared" si="1051"/>
        <v>7.8188974067046164</v>
      </c>
      <c r="LH83" s="11">
        <f t="shared" si="1051"/>
        <v>3.1275589626818467</v>
      </c>
      <c r="LI83" s="11">
        <f t="shared" si="1051"/>
        <v>3.1275589626818467</v>
      </c>
      <c r="LJ83" s="11">
        <f t="shared" si="1051"/>
        <v>9.3826768880455411</v>
      </c>
      <c r="LK83" s="11">
        <f t="shared" si="1051"/>
        <v>2.0442857772126759</v>
      </c>
      <c r="LL83" s="11">
        <f t="shared" ref="LL83:NB83" si="1052">SUMIF(LL80:LL82,"&lt;&gt;#REF!")</f>
        <v>1.556623842128029</v>
      </c>
      <c r="LM83" s="11">
        <f t="shared" si="1052"/>
        <v>4.6913384440227706</v>
      </c>
      <c r="LN83" s="11">
        <f t="shared" si="1052"/>
        <v>9.3826768880455411</v>
      </c>
      <c r="LO83" s="11">
        <f t="shared" si="1052"/>
        <v>9.3826768880455411</v>
      </c>
      <c r="LP83" s="11">
        <f t="shared" si="1052"/>
        <v>0.77725771799986931</v>
      </c>
      <c r="LQ83" s="11">
        <f t="shared" si="1052"/>
        <v>1.1675608995134461</v>
      </c>
      <c r="LR83" s="11">
        <f t="shared" si="1052"/>
        <v>4.498966606102643</v>
      </c>
      <c r="LS83" s="11">
        <f t="shared" si="1052"/>
        <v>3.322724034296233</v>
      </c>
      <c r="LT83" s="11">
        <f t="shared" si="1052"/>
        <v>7.4023658686488254</v>
      </c>
      <c r="LU83" s="11">
        <f t="shared" si="1052"/>
        <v>4.9068811799819416</v>
      </c>
      <c r="LV83" s="11">
        <f t="shared" si="1052"/>
        <v>4.3327745936373745</v>
      </c>
      <c r="LW83" s="11">
        <f t="shared" si="1052"/>
        <v>2.9520166273867696</v>
      </c>
      <c r="LX83" s="11">
        <f t="shared" si="1052"/>
        <v>3.3591870579266718</v>
      </c>
      <c r="LY83" s="11">
        <f t="shared" si="1052"/>
        <v>15.637794813409233</v>
      </c>
      <c r="LZ83" s="11">
        <f t="shared" si="1052"/>
        <v>3.6446900524752128</v>
      </c>
      <c r="MA83" s="11">
        <f t="shared" si="1052"/>
        <v>3.6722233560328901</v>
      </c>
      <c r="MB83" s="11">
        <f t="shared" si="1052"/>
        <v>15.637794813409233</v>
      </c>
      <c r="MC83" s="11">
        <f t="shared" si="1052"/>
        <v>7.8188974067046164</v>
      </c>
      <c r="MD83" s="11">
        <f t="shared" si="1052"/>
        <v>7.8188974067046164</v>
      </c>
      <c r="ME83" s="11">
        <f t="shared" si="1052"/>
        <v>9.7736217583807736</v>
      </c>
      <c r="MF83" s="11">
        <f t="shared" si="1052"/>
        <v>5.473228184693232</v>
      </c>
      <c r="MG83" s="11">
        <f t="shared" si="1052"/>
        <v>5.473228184693232</v>
      </c>
      <c r="MH83" s="11">
        <f t="shared" si="1052"/>
        <v>9.7736217583807736</v>
      </c>
      <c r="MI83" s="11">
        <f t="shared" si="1052"/>
        <v>0</v>
      </c>
      <c r="MJ83" s="11">
        <f t="shared" si="1052"/>
        <v>7.8188974067046164</v>
      </c>
      <c r="MK83" s="11">
        <f t="shared" si="1052"/>
        <v>7.8188974067046164</v>
      </c>
      <c r="ML83" s="11">
        <f t="shared" si="1052"/>
        <v>7.8188974067046164</v>
      </c>
      <c r="MM83" s="11">
        <f t="shared" si="1052"/>
        <v>7.8188974067046164</v>
      </c>
      <c r="MN83" s="11">
        <f t="shared" si="1052"/>
        <v>7.8188974067046164</v>
      </c>
      <c r="MO83" s="11">
        <f t="shared" si="1052"/>
        <v>11.728346110056926</v>
      </c>
      <c r="MP83" s="11">
        <f t="shared" si="1052"/>
        <v>0</v>
      </c>
      <c r="MQ83" s="11">
        <f t="shared" si="1052"/>
        <v>11.728346110056926</v>
      </c>
      <c r="MR83" s="11">
        <f t="shared" si="1052"/>
        <v>11.728346110056926</v>
      </c>
      <c r="MS83" s="11">
        <f t="shared" si="1052"/>
        <v>0.82823153674854422</v>
      </c>
      <c r="MT83" s="11">
        <f t="shared" si="1052"/>
        <v>0.88801105168008032</v>
      </c>
      <c r="MU83" s="11">
        <f t="shared" si="1052"/>
        <v>1.7383188408307273</v>
      </c>
      <c r="MV83" s="11">
        <f t="shared" si="1052"/>
        <v>1.5733670672644551</v>
      </c>
      <c r="MW83" s="11">
        <f t="shared" si="1052"/>
        <v>1.3953927852587409</v>
      </c>
      <c r="MX83" s="11">
        <f t="shared" si="1052"/>
        <v>0.94158937211664373</v>
      </c>
      <c r="MY83" s="11">
        <f t="shared" si="1052"/>
        <v>0.98003677798547384</v>
      </c>
      <c r="MZ83" s="11">
        <f t="shared" si="1052"/>
        <v>0.99095088029662592</v>
      </c>
      <c r="NA83" s="11">
        <f t="shared" si="1052"/>
        <v>0.84410747445090251</v>
      </c>
      <c r="NB83" s="11">
        <f t="shared" si="1052"/>
        <v>1.1771108590071448</v>
      </c>
    </row>
    <row r="84" spans="2:366" ht="15">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c r="AK84" s="1"/>
      <c r="AL84" s="1"/>
      <c r="AM84" s="1"/>
      <c r="AN84" s="1"/>
      <c r="AO84" s="1"/>
      <c r="AP84" s="1"/>
      <c r="AQ84" s="1"/>
      <c r="AR84" s="1"/>
      <c r="AS84" s="1"/>
      <c r="AT84" s="1"/>
      <c r="AU84" s="1"/>
      <c r="AV84" s="1"/>
      <c r="AW84" s="1"/>
      <c r="AX84" s="1"/>
      <c r="AY84" s="1"/>
      <c r="AZ84" s="1"/>
      <c r="BA84" s="1"/>
      <c r="BB84" s="1"/>
      <c r="BC84" s="1"/>
      <c r="BD84" s="1"/>
      <c r="BE84" s="1"/>
      <c r="BF84" s="1"/>
      <c r="BG84" s="1"/>
      <c r="BH84" s="1"/>
      <c r="BI84" s="1"/>
      <c r="BJ84" s="1"/>
      <c r="BK84" s="1"/>
      <c r="BL84" s="1"/>
      <c r="BM84" s="1"/>
      <c r="BN84" s="1"/>
      <c r="BO84" s="1"/>
      <c r="BP84" s="1"/>
      <c r="BQ84" s="1"/>
      <c r="BR84" s="1"/>
      <c r="BS84" s="1"/>
      <c r="BT84" s="1"/>
      <c r="BU84" s="1"/>
      <c r="BV84" s="1"/>
      <c r="BW84" s="1"/>
      <c r="BX84" s="1"/>
      <c r="BY84" s="1"/>
      <c r="BZ84" s="1"/>
      <c r="CA84" s="1"/>
      <c r="CB84" s="1"/>
      <c r="CC84" s="1"/>
      <c r="CD84" s="1"/>
      <c r="CE84" s="1"/>
      <c r="CF84" s="1"/>
      <c r="CG84" s="1"/>
      <c r="CH84" s="1"/>
      <c r="CI84" s="1"/>
      <c r="CJ84" s="1"/>
      <c r="CK84" s="1"/>
      <c r="CL84" s="1"/>
      <c r="CM84" s="1"/>
      <c r="CN84" s="1"/>
      <c r="CO84" s="1"/>
      <c r="CP84" s="1"/>
      <c r="CQ84" s="1"/>
      <c r="CR84" s="1"/>
      <c r="CS84" s="1"/>
      <c r="CT84" s="1"/>
      <c r="CU84" s="1"/>
      <c r="CV84" s="1"/>
      <c r="CW84" s="1"/>
      <c r="CX84" s="1"/>
      <c r="CY84" s="1"/>
      <c r="CZ84" s="1"/>
      <c r="DA84" s="1"/>
      <c r="DB84" s="1"/>
      <c r="DC84" s="1"/>
      <c r="DD84" s="1"/>
      <c r="DE84" s="1"/>
      <c r="DF84" s="1"/>
      <c r="DG84" s="1"/>
      <c r="DH84" s="1"/>
      <c r="DI84" s="1"/>
      <c r="DJ84" s="1"/>
      <c r="DK84" s="1"/>
      <c r="DL84" s="1"/>
      <c r="DM84" s="1"/>
      <c r="DN84" s="1"/>
      <c r="DO84" s="1"/>
      <c r="DP84" s="1"/>
      <c r="DQ84" s="1"/>
      <c r="DR84" s="1"/>
      <c r="DS84" s="1"/>
      <c r="DT84" s="1"/>
      <c r="DU84" s="1"/>
      <c r="DV84" s="1"/>
      <c r="DW84" s="1"/>
      <c r="DX84" s="1"/>
      <c r="DY84" s="1"/>
      <c r="DZ84" s="1"/>
      <c r="EA84" s="1"/>
      <c r="EB84" s="1"/>
      <c r="EC84" s="1"/>
      <c r="ED84" s="1"/>
      <c r="EE84" s="1"/>
      <c r="EF84" s="1"/>
      <c r="EG84" s="1"/>
      <c r="EH84" s="1"/>
      <c r="EI84" s="1"/>
      <c r="EJ84" s="1"/>
      <c r="EK84" s="1"/>
      <c r="EL84" s="1"/>
      <c r="EM84" s="1"/>
      <c r="EN84" s="1"/>
      <c r="EO84" s="1"/>
      <c r="EP84" s="1"/>
      <c r="EQ84" s="1"/>
      <c r="ER84" s="1"/>
      <c r="ES84" s="1"/>
      <c r="ET84" s="1"/>
      <c r="EU84" s="1"/>
      <c r="EV84" s="1"/>
      <c r="EW84" s="1"/>
      <c r="EX84" s="1"/>
      <c r="EY84" s="1"/>
      <c r="EZ84" s="1"/>
      <c r="FA84" s="1"/>
      <c r="FB84" s="1"/>
      <c r="FC84" s="1"/>
      <c r="FD84" s="1"/>
      <c r="FE84" s="1"/>
      <c r="FF84" s="1"/>
      <c r="FG84" s="1"/>
      <c r="FH84" s="1"/>
      <c r="FI84" s="1"/>
      <c r="FJ84" s="1"/>
      <c r="FK84" s="1"/>
      <c r="FL84" s="1"/>
      <c r="FM84" s="1"/>
      <c r="FN84" s="1"/>
      <c r="FO84" s="1"/>
      <c r="FP84" s="1"/>
      <c r="FQ84" s="1"/>
      <c r="FR84" s="1"/>
      <c r="FS84" s="1"/>
      <c r="FT84" s="1"/>
      <c r="FU84" s="1"/>
      <c r="FV84" s="1"/>
      <c r="FW84" s="1"/>
      <c r="FX84" s="1"/>
      <c r="FY84" s="1"/>
      <c r="FZ84" s="1"/>
      <c r="GA84" s="1"/>
      <c r="GB84" s="1"/>
      <c r="GC84" s="1"/>
      <c r="GD84" s="1"/>
      <c r="GE84" s="1"/>
      <c r="GF84" s="1"/>
      <c r="GG84" s="1"/>
      <c r="GH84" s="1"/>
      <c r="GI84" s="1"/>
      <c r="GJ84" s="1"/>
      <c r="GK84" s="1"/>
      <c r="GL84" s="1"/>
      <c r="GM84" s="1"/>
      <c r="GN84" s="1"/>
      <c r="GO84" s="1"/>
      <c r="GP84" s="1"/>
      <c r="GQ84" s="1"/>
      <c r="GR84" s="1"/>
      <c r="GS84" s="1"/>
      <c r="GT84" s="1"/>
      <c r="GU84" s="1"/>
      <c r="GV84" s="1"/>
      <c r="GW84" s="1"/>
      <c r="GX84" s="1"/>
      <c r="GY84" s="1"/>
      <c r="GZ84" s="1"/>
      <c r="HA84" s="1"/>
      <c r="HB84" s="1"/>
      <c r="HC84" s="1"/>
      <c r="HD84" s="1"/>
      <c r="HE84" s="1"/>
      <c r="HF84" s="1"/>
      <c r="HG84" s="1"/>
      <c r="HH84" s="1"/>
      <c r="HI84" s="1"/>
      <c r="HJ84" s="1"/>
      <c r="HK84" s="1"/>
      <c r="HL84" s="1"/>
      <c r="HM84" s="1"/>
      <c r="HN84" s="1"/>
      <c r="HO84" s="1"/>
      <c r="HP84" s="1"/>
      <c r="HQ84" s="1"/>
      <c r="HR84" s="1"/>
      <c r="HS84" s="1"/>
      <c r="HT84" s="1"/>
      <c r="HU84" s="1"/>
      <c r="HV84" s="1"/>
      <c r="HW84" s="1"/>
      <c r="HX84" s="1"/>
      <c r="HY84" s="1"/>
      <c r="HZ84" s="1"/>
      <c r="IA84" s="1"/>
      <c r="IB84" s="1"/>
      <c r="IC84" s="1"/>
      <c r="ID84" s="1"/>
      <c r="IE84" s="1"/>
      <c r="IF84" s="1"/>
      <c r="IG84" s="1"/>
      <c r="IH84" s="1"/>
      <c r="II84" s="1"/>
      <c r="IJ84" s="1"/>
      <c r="IK84" s="1"/>
      <c r="IL84" s="1"/>
      <c r="IM84" s="1"/>
      <c r="IN84" s="1"/>
      <c r="IO84" s="1"/>
      <c r="IP84" s="1"/>
      <c r="IQ84" s="1"/>
      <c r="IR84" s="1"/>
      <c r="IS84" s="1"/>
      <c r="IT84" s="1"/>
      <c r="IU84" s="1"/>
      <c r="IV84" s="1"/>
      <c r="IW84" s="1"/>
      <c r="IX84" s="1"/>
      <c r="IY84" s="1"/>
      <c r="IZ84" s="1"/>
      <c r="JA84" s="1"/>
      <c r="JB84" s="1"/>
      <c r="JC84" s="1"/>
      <c r="JD84" s="1"/>
      <c r="JE84" s="1"/>
      <c r="JF84" s="1"/>
      <c r="JG84" s="1"/>
      <c r="JH84" s="1"/>
      <c r="JI84" s="1"/>
      <c r="JJ84" s="1"/>
      <c r="JK84" s="1"/>
      <c r="JL84" s="1"/>
      <c r="JM84" s="1"/>
      <c r="JN84" s="1"/>
      <c r="JO84" s="1"/>
      <c r="JP84" s="1"/>
      <c r="JQ84" s="1"/>
      <c r="JR84" s="1"/>
      <c r="JS84" s="1"/>
      <c r="JT84" s="1"/>
      <c r="JU84" s="1"/>
      <c r="JV84" s="1"/>
      <c r="JW84" s="1"/>
      <c r="JX84" s="1"/>
      <c r="JY84" s="1"/>
      <c r="JZ84" s="1"/>
      <c r="KA84" s="1"/>
      <c r="KB84" s="1"/>
      <c r="KC84" s="1"/>
      <c r="KD84" s="1"/>
      <c r="KE84" s="1"/>
      <c r="KF84" s="1"/>
      <c r="KG84" s="1"/>
      <c r="KH84" s="1"/>
      <c r="KI84" s="1"/>
      <c r="KJ84" s="1"/>
      <c r="KK84" s="1"/>
      <c r="KL84" s="1"/>
      <c r="KM84" s="1"/>
      <c r="KN84" s="1"/>
      <c r="KO84" s="1"/>
      <c r="KP84" s="1"/>
      <c r="KQ84" s="1"/>
      <c r="KR84" s="1"/>
      <c r="KS84" s="1"/>
      <c r="KT84" s="1"/>
      <c r="KU84" s="1"/>
      <c r="KV84" s="1"/>
      <c r="KW84" s="1"/>
      <c r="KX84" s="1"/>
      <c r="KY84" s="1"/>
      <c r="KZ84" s="1"/>
      <c r="LA84" s="1"/>
      <c r="LB84" s="1"/>
      <c r="LC84" s="1"/>
      <c r="LD84" s="1"/>
      <c r="LE84" s="1"/>
      <c r="LF84" s="1"/>
      <c r="LG84" s="1"/>
      <c r="LH84" s="1"/>
      <c r="LI84" s="1"/>
      <c r="LJ84" s="1"/>
      <c r="LK84" s="1"/>
      <c r="LL84" s="1"/>
      <c r="LM84" s="1"/>
      <c r="LN84" s="1"/>
      <c r="LO84" s="1"/>
      <c r="LP84" s="1"/>
      <c r="LQ84" s="1"/>
      <c r="LR84" s="1"/>
      <c r="LS84" s="1"/>
      <c r="LT84" s="1"/>
      <c r="LU84" s="1"/>
      <c r="LV84" s="1"/>
      <c r="LW84" s="1"/>
      <c r="LX84" s="1"/>
      <c r="LY84" s="1"/>
      <c r="LZ84" s="1"/>
      <c r="MA84" s="1"/>
      <c r="MB84" s="1"/>
      <c r="MC84" s="1"/>
      <c r="MD84" s="1"/>
      <c r="ME84" s="1"/>
      <c r="MF84" s="1"/>
      <c r="MG84" s="1"/>
      <c r="MH84" s="1"/>
      <c r="MI84" s="1"/>
      <c r="MJ84" s="1"/>
      <c r="MK84" s="1"/>
      <c r="ML84" s="1"/>
      <c r="MM84" s="1"/>
      <c r="MN84" s="1"/>
      <c r="MO84" s="1"/>
      <c r="MP84" s="1"/>
      <c r="MQ84" s="1"/>
      <c r="MR84" s="1"/>
      <c r="MS84" s="1"/>
      <c r="MT84" s="1"/>
      <c r="MU84" s="1"/>
      <c r="MV84" s="1"/>
      <c r="MW84" s="1"/>
      <c r="MX84" s="1"/>
      <c r="MY84" s="1"/>
      <c r="MZ84" s="1"/>
      <c r="NA84" s="1"/>
      <c r="NB84" s="1"/>
    </row>
    <row r="85" spans="2:366" s="165" customFormat="1" ht="15">
      <c r="B85" s="167" t="s">
        <v>108</v>
      </c>
      <c r="C85" s="168"/>
      <c r="D85" s="168"/>
      <c r="E85" s="168"/>
      <c r="F85" s="168"/>
      <c r="G85" s="168"/>
      <c r="H85" s="168"/>
      <c r="I85" s="168"/>
      <c r="J85" s="168"/>
      <c r="K85" s="168"/>
      <c r="L85" s="168"/>
      <c r="M85" s="168"/>
      <c r="N85" s="168"/>
      <c r="O85" s="168"/>
      <c r="P85" s="168"/>
      <c r="Q85" s="168"/>
      <c r="R85" s="168"/>
      <c r="S85" s="168"/>
      <c r="T85" s="168"/>
      <c r="U85" s="168"/>
      <c r="V85" s="168"/>
      <c r="W85" s="168"/>
      <c r="X85" s="168"/>
      <c r="Y85" s="168"/>
      <c r="Z85" s="168"/>
      <c r="AA85" s="168"/>
      <c r="AB85" s="168"/>
      <c r="AC85" s="168"/>
      <c r="AD85" s="168"/>
      <c r="AE85" s="168"/>
      <c r="AF85" s="168"/>
      <c r="AG85" s="168"/>
      <c r="AH85" s="168"/>
      <c r="AI85" s="168"/>
      <c r="AJ85" s="168"/>
      <c r="AK85" s="168"/>
      <c r="AL85" s="168"/>
      <c r="AM85" s="168"/>
      <c r="AN85" s="168"/>
      <c r="AO85" s="168"/>
      <c r="AP85" s="168"/>
      <c r="AQ85" s="168"/>
      <c r="AR85" s="168"/>
      <c r="AS85" s="168"/>
      <c r="AT85" s="168"/>
      <c r="AU85" s="168"/>
      <c r="AV85" s="168"/>
      <c r="AW85" s="168"/>
      <c r="AX85" s="168"/>
      <c r="AY85" s="168"/>
      <c r="AZ85" s="168"/>
      <c r="BA85" s="168"/>
      <c r="BB85" s="168"/>
      <c r="BC85" s="168"/>
      <c r="BD85" s="168"/>
      <c r="BE85" s="168"/>
      <c r="BF85" s="168"/>
      <c r="BG85" s="168"/>
      <c r="BH85" s="168"/>
      <c r="BI85" s="168"/>
      <c r="BJ85" s="168"/>
      <c r="BK85" s="168"/>
      <c r="BL85" s="168"/>
      <c r="BM85" s="168"/>
      <c r="BN85" s="168"/>
      <c r="BO85" s="168"/>
      <c r="BP85" s="168"/>
      <c r="BQ85" s="168"/>
      <c r="BR85" s="168"/>
      <c r="BS85" s="168"/>
      <c r="BT85" s="168"/>
      <c r="BU85" s="168"/>
      <c r="BV85" s="168"/>
      <c r="BW85" s="168"/>
      <c r="BX85" s="168"/>
      <c r="BY85" s="168"/>
      <c r="BZ85" s="168"/>
      <c r="CA85" s="168"/>
      <c r="CB85" s="168"/>
      <c r="CC85" s="168"/>
      <c r="CD85" s="168"/>
      <c r="CE85" s="168"/>
      <c r="CF85" s="168"/>
      <c r="CG85" s="168"/>
      <c r="CH85" s="168"/>
      <c r="CI85" s="168"/>
      <c r="CJ85" s="168"/>
      <c r="CK85" s="168"/>
      <c r="CL85" s="168"/>
      <c r="CM85" s="168"/>
      <c r="CN85" s="168"/>
      <c r="CO85" s="168"/>
      <c r="CP85" s="168"/>
      <c r="CQ85" s="168"/>
      <c r="CR85" s="168"/>
      <c r="CS85" s="168"/>
      <c r="CT85" s="168"/>
      <c r="CU85" s="168"/>
      <c r="CV85" s="168"/>
      <c r="CW85" s="168"/>
      <c r="CX85" s="168"/>
      <c r="CY85" s="168"/>
      <c r="CZ85" s="168"/>
      <c r="DA85" s="168"/>
      <c r="DB85" s="168"/>
      <c r="DC85" s="168"/>
      <c r="DD85" s="168"/>
      <c r="DE85" s="168"/>
      <c r="DF85" s="168"/>
      <c r="DG85" s="168"/>
      <c r="DH85" s="168"/>
      <c r="DI85" s="168"/>
      <c r="DJ85" s="168"/>
      <c r="DK85" s="168"/>
      <c r="DL85" s="168"/>
      <c r="DM85" s="168"/>
      <c r="DN85" s="168"/>
      <c r="DO85" s="168"/>
      <c r="DP85" s="168"/>
      <c r="DQ85" s="168"/>
      <c r="DR85" s="168"/>
      <c r="DS85" s="168"/>
      <c r="DT85" s="168"/>
      <c r="DU85" s="168"/>
      <c r="DV85" s="168"/>
      <c r="DW85" s="168"/>
      <c r="DX85" s="168"/>
      <c r="DY85" s="168"/>
      <c r="DZ85" s="168"/>
      <c r="EA85" s="168"/>
      <c r="EB85" s="168"/>
      <c r="EC85" s="168"/>
      <c r="ED85" s="168"/>
      <c r="EE85" s="168"/>
      <c r="EF85" s="168"/>
      <c r="EG85" s="168"/>
      <c r="EH85" s="168"/>
      <c r="EI85" s="168"/>
      <c r="EJ85" s="168"/>
      <c r="EK85" s="168"/>
      <c r="EL85" s="168"/>
      <c r="EM85" s="168"/>
      <c r="EN85" s="168"/>
      <c r="EO85" s="168"/>
      <c r="EP85" s="168"/>
      <c r="EQ85" s="168"/>
      <c r="ER85" s="168"/>
      <c r="ES85" s="168"/>
      <c r="ET85" s="168"/>
      <c r="EU85" s="168"/>
      <c r="EV85" s="168"/>
      <c r="EW85" s="168"/>
      <c r="EX85" s="168"/>
      <c r="EY85" s="168"/>
      <c r="EZ85" s="168"/>
      <c r="FA85" s="168"/>
      <c r="FB85" s="168"/>
      <c r="FC85" s="168"/>
      <c r="FD85" s="168"/>
      <c r="FE85" s="168"/>
      <c r="FF85" s="168"/>
      <c r="FG85" s="168"/>
      <c r="FH85" s="168"/>
      <c r="FI85" s="168"/>
      <c r="FJ85" s="168"/>
      <c r="FK85" s="168"/>
      <c r="FL85" s="168"/>
      <c r="FM85" s="168"/>
      <c r="FN85" s="168"/>
      <c r="FO85" s="168"/>
      <c r="FP85" s="168"/>
      <c r="FQ85" s="168"/>
      <c r="FR85" s="168"/>
      <c r="FS85" s="168"/>
      <c r="FT85" s="168"/>
      <c r="FU85" s="168"/>
      <c r="FV85" s="168"/>
      <c r="FW85" s="168"/>
      <c r="FX85" s="168"/>
      <c r="FY85" s="168"/>
      <c r="FZ85" s="168"/>
      <c r="GA85" s="168"/>
      <c r="GB85" s="168"/>
      <c r="GC85" s="168"/>
      <c r="GD85" s="168"/>
      <c r="GE85" s="168"/>
      <c r="GF85" s="168"/>
      <c r="GG85" s="168"/>
      <c r="GH85" s="168"/>
      <c r="GI85" s="168"/>
      <c r="GJ85" s="168"/>
      <c r="GK85" s="168"/>
      <c r="GL85" s="168"/>
      <c r="GM85" s="168"/>
      <c r="GN85" s="168"/>
      <c r="GO85" s="168"/>
      <c r="GP85" s="168"/>
      <c r="GQ85" s="168"/>
      <c r="GR85" s="168"/>
      <c r="GS85" s="168"/>
      <c r="GT85" s="168"/>
      <c r="GU85" s="168"/>
      <c r="GV85" s="168"/>
      <c r="GW85" s="168"/>
      <c r="GX85" s="168"/>
      <c r="GY85" s="168"/>
      <c r="GZ85" s="168"/>
      <c r="HA85" s="168"/>
      <c r="HB85" s="168"/>
      <c r="HC85" s="168"/>
      <c r="HD85" s="168"/>
      <c r="HE85" s="168"/>
      <c r="HF85" s="168"/>
      <c r="HG85" s="168"/>
      <c r="HH85" s="168"/>
      <c r="HI85" s="168"/>
      <c r="HJ85" s="168"/>
      <c r="HK85" s="168"/>
      <c r="HL85" s="168"/>
      <c r="HM85" s="168"/>
      <c r="HN85" s="168"/>
      <c r="HO85" s="168"/>
      <c r="HP85" s="168"/>
      <c r="HQ85" s="168"/>
      <c r="HR85" s="168"/>
      <c r="HS85" s="168"/>
      <c r="HT85" s="168"/>
      <c r="HU85" s="168"/>
      <c r="HV85" s="168"/>
      <c r="HW85" s="168"/>
      <c r="HX85" s="168"/>
      <c r="HY85" s="168"/>
      <c r="HZ85" s="168"/>
      <c r="IA85" s="168"/>
      <c r="IB85" s="168"/>
      <c r="IC85" s="168"/>
      <c r="ID85" s="168"/>
      <c r="IE85" s="168"/>
      <c r="IF85" s="168"/>
      <c r="IG85" s="168"/>
      <c r="IH85" s="168"/>
      <c r="II85" s="168"/>
      <c r="IJ85" s="168"/>
      <c r="IK85" s="168"/>
      <c r="IL85" s="168"/>
      <c r="IM85" s="168"/>
      <c r="IN85" s="168"/>
      <c r="IO85" s="168"/>
      <c r="IP85" s="168"/>
      <c r="IQ85" s="168"/>
      <c r="IR85" s="168"/>
      <c r="IS85" s="168"/>
      <c r="IT85" s="168"/>
      <c r="IU85" s="168"/>
      <c r="IV85" s="168"/>
      <c r="IW85" s="168"/>
      <c r="IX85" s="168"/>
      <c r="IY85" s="168"/>
      <c r="IZ85" s="168"/>
      <c r="JA85" s="168"/>
      <c r="JB85" s="168"/>
      <c r="JC85" s="168"/>
      <c r="JD85" s="168"/>
      <c r="JE85" s="168"/>
      <c r="JF85" s="168"/>
      <c r="JG85" s="168"/>
      <c r="JH85" s="168"/>
      <c r="JI85" s="168"/>
      <c r="JJ85" s="168"/>
      <c r="JK85" s="168"/>
      <c r="JL85" s="168"/>
      <c r="JM85" s="168"/>
      <c r="JN85" s="168"/>
      <c r="JO85" s="168"/>
      <c r="JP85" s="168"/>
      <c r="JQ85" s="168"/>
      <c r="JR85" s="168"/>
      <c r="JS85" s="168"/>
      <c r="JT85" s="168"/>
      <c r="JU85" s="168"/>
      <c r="JV85" s="168"/>
      <c r="JW85" s="168"/>
      <c r="JX85" s="168"/>
      <c r="JY85" s="168"/>
      <c r="JZ85" s="168"/>
      <c r="KA85" s="168"/>
      <c r="KB85" s="168"/>
      <c r="KC85" s="168"/>
      <c r="KD85" s="168"/>
      <c r="KE85" s="168"/>
      <c r="KF85" s="168"/>
      <c r="KG85" s="168"/>
      <c r="KH85" s="168"/>
      <c r="KI85" s="168"/>
      <c r="KJ85" s="168"/>
      <c r="KK85" s="168"/>
      <c r="KL85" s="168"/>
      <c r="KM85" s="168"/>
      <c r="KN85" s="168"/>
      <c r="KO85" s="168"/>
      <c r="KP85" s="168"/>
      <c r="KQ85" s="168"/>
      <c r="KR85" s="168"/>
      <c r="KS85" s="168"/>
      <c r="KT85" s="168"/>
      <c r="KU85" s="168"/>
      <c r="KV85" s="168"/>
      <c r="KW85" s="168"/>
      <c r="KX85" s="168"/>
      <c r="KY85" s="168"/>
      <c r="KZ85" s="168"/>
      <c r="LA85" s="168"/>
      <c r="LB85" s="168"/>
      <c r="LC85" s="168"/>
      <c r="LD85" s="168"/>
      <c r="LE85" s="168"/>
      <c r="LF85" s="168"/>
      <c r="LG85" s="168"/>
      <c r="LH85" s="168"/>
      <c r="LI85" s="168"/>
      <c r="LJ85" s="168"/>
      <c r="LK85" s="168"/>
      <c r="LL85" s="168"/>
      <c r="LM85" s="168"/>
      <c r="LN85" s="168"/>
      <c r="LO85" s="168"/>
      <c r="LP85" s="168"/>
      <c r="LQ85" s="168"/>
      <c r="LR85" s="168"/>
      <c r="LS85" s="168"/>
      <c r="LT85" s="168"/>
      <c r="LU85" s="168"/>
      <c r="LV85" s="168"/>
      <c r="LW85" s="168"/>
      <c r="LX85" s="168"/>
      <c r="LY85" s="168"/>
      <c r="LZ85" s="168"/>
      <c r="MA85" s="168"/>
      <c r="MB85" s="168"/>
      <c r="MC85" s="168"/>
      <c r="MD85" s="168"/>
      <c r="ME85" s="168"/>
      <c r="MF85" s="168"/>
      <c r="MG85" s="168"/>
      <c r="MH85" s="168"/>
      <c r="MI85" s="168"/>
      <c r="MJ85" s="168"/>
      <c r="MK85" s="168"/>
      <c r="ML85" s="168"/>
      <c r="MM85" s="168"/>
      <c r="MN85" s="168"/>
      <c r="MO85" s="168"/>
      <c r="MP85" s="168"/>
      <c r="MQ85" s="168"/>
      <c r="MR85" s="168"/>
      <c r="MS85" s="168"/>
      <c r="MT85" s="168"/>
      <c r="MU85" s="168"/>
      <c r="MV85" s="168"/>
      <c r="MW85" s="168"/>
      <c r="MX85" s="168"/>
      <c r="MY85" s="168"/>
      <c r="MZ85" s="168"/>
      <c r="NA85" s="168"/>
      <c r="NB85" s="168"/>
    </row>
    <row r="86" spans="2:366" ht="15">
      <c r="B86" s="173" t="s">
        <v>109</v>
      </c>
      <c r="C86" s="1">
        <v>0.25</v>
      </c>
      <c r="D86" s="1">
        <v>0.25</v>
      </c>
      <c r="E86" s="1">
        <v>0.25</v>
      </c>
      <c r="F86" s="1">
        <v>0.25</v>
      </c>
      <c r="G86" s="1">
        <v>0.25</v>
      </c>
      <c r="H86" s="1">
        <v>0.25</v>
      </c>
      <c r="I86" s="1">
        <v>0.25</v>
      </c>
      <c r="J86" s="1">
        <v>0.25</v>
      </c>
      <c r="K86" s="1">
        <v>0.25</v>
      </c>
      <c r="L86" s="1">
        <v>0.25</v>
      </c>
      <c r="M86" s="1">
        <v>0.25</v>
      </c>
      <c r="N86" s="1">
        <v>0.25</v>
      </c>
      <c r="O86" s="1">
        <v>0.25</v>
      </c>
      <c r="P86" s="1">
        <v>0.25</v>
      </c>
      <c r="Q86" s="1">
        <v>0.25</v>
      </c>
      <c r="R86" s="1">
        <v>0.25</v>
      </c>
      <c r="S86" s="1">
        <v>0.25</v>
      </c>
      <c r="T86" s="1">
        <v>0.25</v>
      </c>
      <c r="U86" s="1">
        <v>0.25</v>
      </c>
      <c r="V86" s="1">
        <v>0.25</v>
      </c>
      <c r="W86" s="1">
        <v>0.25</v>
      </c>
      <c r="X86" s="1">
        <v>0.25</v>
      </c>
      <c r="Y86" s="1">
        <v>0.25</v>
      </c>
      <c r="Z86" s="1">
        <v>0.25</v>
      </c>
      <c r="AA86" s="1">
        <v>0.25</v>
      </c>
      <c r="AB86" s="1">
        <v>0.25</v>
      </c>
      <c r="AC86" s="1">
        <v>0.25</v>
      </c>
      <c r="AD86" s="1">
        <v>0.25</v>
      </c>
      <c r="AE86" s="1">
        <v>0.25</v>
      </c>
      <c r="AF86" s="1">
        <v>0.25</v>
      </c>
      <c r="AG86" s="1">
        <v>0.25</v>
      </c>
      <c r="AH86" s="1">
        <v>0.25</v>
      </c>
      <c r="AI86" s="1">
        <v>0.25</v>
      </c>
      <c r="AJ86" s="1">
        <v>0.25</v>
      </c>
      <c r="AK86" s="1">
        <v>0.25</v>
      </c>
      <c r="AL86" s="1">
        <v>0.25</v>
      </c>
      <c r="AM86" s="1">
        <v>0.25</v>
      </c>
      <c r="AN86" s="1">
        <v>0.25</v>
      </c>
      <c r="AO86" s="1">
        <v>0.25</v>
      </c>
      <c r="AP86" s="1">
        <v>0.25</v>
      </c>
      <c r="AQ86" s="1">
        <v>0.25</v>
      </c>
      <c r="AR86" s="1">
        <v>0.25</v>
      </c>
      <c r="AS86" s="1">
        <v>0.25</v>
      </c>
      <c r="AT86" s="1">
        <v>0.25</v>
      </c>
      <c r="AU86" s="1">
        <v>0.25</v>
      </c>
      <c r="AV86" s="1">
        <v>0.25</v>
      </c>
      <c r="AW86" s="1">
        <v>0.25</v>
      </c>
      <c r="AX86" s="1">
        <v>0.25</v>
      </c>
      <c r="AY86" s="1">
        <v>0.25</v>
      </c>
      <c r="AZ86" s="1">
        <v>0.25</v>
      </c>
      <c r="BA86" s="1">
        <v>0.25</v>
      </c>
      <c r="BB86" s="1">
        <v>0.25</v>
      </c>
      <c r="BC86" s="1">
        <v>0.25</v>
      </c>
      <c r="BD86" s="1">
        <v>0.25</v>
      </c>
      <c r="BE86" s="1">
        <v>0.25</v>
      </c>
      <c r="BF86" s="1">
        <v>0.25</v>
      </c>
      <c r="BG86" s="1">
        <v>0.25</v>
      </c>
      <c r="BH86" s="1">
        <v>0.25</v>
      </c>
      <c r="BI86" s="1">
        <v>0.25</v>
      </c>
      <c r="BJ86" s="1">
        <v>0.25</v>
      </c>
      <c r="BK86" s="1">
        <v>0.25</v>
      </c>
      <c r="BL86" s="1">
        <v>0.25</v>
      </c>
      <c r="BM86" s="1">
        <v>0.25</v>
      </c>
      <c r="BN86" s="1">
        <v>0.25</v>
      </c>
      <c r="BO86" s="1">
        <v>0.25</v>
      </c>
      <c r="BP86" s="1">
        <v>0.25</v>
      </c>
      <c r="BQ86" s="1">
        <v>0.25</v>
      </c>
      <c r="BR86" s="1">
        <v>0.25</v>
      </c>
      <c r="BS86" s="1">
        <v>0.25</v>
      </c>
      <c r="BT86" s="1">
        <v>0.25</v>
      </c>
      <c r="BU86" s="1">
        <v>0.25</v>
      </c>
      <c r="BV86" s="1">
        <v>0.25</v>
      </c>
      <c r="BW86" s="1">
        <v>0.25</v>
      </c>
      <c r="BX86" s="1">
        <v>0.25</v>
      </c>
      <c r="BY86" s="1">
        <v>0.25</v>
      </c>
      <c r="BZ86" s="1">
        <v>0.25</v>
      </c>
      <c r="CA86" s="1">
        <v>0.25</v>
      </c>
      <c r="CB86" s="1">
        <v>0.25</v>
      </c>
      <c r="CC86" s="1">
        <v>0.25</v>
      </c>
      <c r="CD86" s="1">
        <v>0.25</v>
      </c>
      <c r="CE86" s="1">
        <v>0.25</v>
      </c>
      <c r="CF86" s="1">
        <v>0.25</v>
      </c>
      <c r="CG86" s="1">
        <v>0.25</v>
      </c>
      <c r="CH86" s="1">
        <v>0.25</v>
      </c>
      <c r="CI86" s="1">
        <v>0.25</v>
      </c>
      <c r="CJ86" s="1">
        <v>0.25</v>
      </c>
      <c r="CK86" s="1">
        <v>0.25</v>
      </c>
      <c r="CL86" s="1">
        <v>0.25</v>
      </c>
      <c r="CM86" s="1">
        <v>0.25</v>
      </c>
      <c r="CN86" s="1">
        <v>0.25</v>
      </c>
      <c r="CO86" s="1">
        <v>0.25</v>
      </c>
      <c r="CP86" s="1">
        <v>0.25</v>
      </c>
      <c r="CQ86" s="1">
        <v>0.25</v>
      </c>
      <c r="CR86" s="1">
        <v>0.25</v>
      </c>
      <c r="CS86" s="1">
        <v>0.25</v>
      </c>
      <c r="CT86" s="1">
        <v>0.25</v>
      </c>
      <c r="CU86" s="1">
        <v>0.25</v>
      </c>
      <c r="CV86" s="1">
        <v>0.25</v>
      </c>
      <c r="CW86" s="1">
        <v>0.25</v>
      </c>
      <c r="CX86" s="1">
        <v>0.25</v>
      </c>
      <c r="CY86" s="1">
        <v>0.25</v>
      </c>
      <c r="CZ86" s="1">
        <v>0.25</v>
      </c>
      <c r="DA86" s="1">
        <v>0.25</v>
      </c>
      <c r="DB86" s="1">
        <v>0.25</v>
      </c>
      <c r="DC86" s="1">
        <v>0.25</v>
      </c>
      <c r="DD86" s="1">
        <v>0.25</v>
      </c>
      <c r="DE86" s="1">
        <v>0.25</v>
      </c>
      <c r="DF86" s="1">
        <v>0.25</v>
      </c>
      <c r="DG86" s="1">
        <v>0.25</v>
      </c>
      <c r="DH86" s="1">
        <v>0.25</v>
      </c>
      <c r="DI86" s="1">
        <v>0.25</v>
      </c>
      <c r="DJ86" s="1">
        <v>0.25</v>
      </c>
      <c r="DK86" s="1">
        <v>0.25</v>
      </c>
      <c r="DL86" s="1">
        <v>0.25</v>
      </c>
      <c r="DM86" s="1">
        <v>0.25</v>
      </c>
      <c r="DN86" s="1">
        <v>0.25</v>
      </c>
      <c r="DO86" s="1">
        <v>0.25</v>
      </c>
      <c r="DP86" s="1">
        <v>0.25</v>
      </c>
      <c r="DQ86" s="1">
        <v>0.25</v>
      </c>
      <c r="DR86" s="1">
        <v>0.25</v>
      </c>
      <c r="DS86" s="1">
        <v>0.25</v>
      </c>
      <c r="DT86" s="1">
        <v>0.25</v>
      </c>
      <c r="DU86" s="1">
        <v>0.25</v>
      </c>
      <c r="DV86" s="1">
        <v>0.25</v>
      </c>
      <c r="DW86" s="1">
        <v>0.25</v>
      </c>
      <c r="DX86" s="1">
        <v>0.25</v>
      </c>
      <c r="DY86" s="1">
        <v>0.25</v>
      </c>
      <c r="DZ86" s="1">
        <v>0.25</v>
      </c>
      <c r="EA86" s="1">
        <v>0.25</v>
      </c>
      <c r="EB86" s="1">
        <v>0.25</v>
      </c>
      <c r="EC86" s="1">
        <v>0.25</v>
      </c>
      <c r="ED86" s="1">
        <v>0.25</v>
      </c>
      <c r="EE86" s="1">
        <v>0.25</v>
      </c>
      <c r="EF86" s="1">
        <v>0.25</v>
      </c>
      <c r="EG86" s="1">
        <v>0.25</v>
      </c>
      <c r="EH86" s="1">
        <v>0.25</v>
      </c>
      <c r="EI86" s="1">
        <v>0.25</v>
      </c>
      <c r="EJ86" s="1">
        <v>0.25</v>
      </c>
      <c r="EK86" s="1">
        <v>0.25</v>
      </c>
      <c r="EL86" s="1">
        <v>0.25</v>
      </c>
      <c r="EM86" s="1">
        <v>0.25</v>
      </c>
      <c r="EN86" s="1">
        <v>0.25</v>
      </c>
      <c r="EO86" s="1">
        <v>0.25</v>
      </c>
      <c r="EP86" s="1">
        <v>0.25</v>
      </c>
      <c r="EQ86" s="1">
        <v>0.25</v>
      </c>
      <c r="ER86" s="1">
        <v>0.25</v>
      </c>
      <c r="ES86" s="1">
        <v>0.25</v>
      </c>
      <c r="ET86" s="1">
        <v>0.25</v>
      </c>
      <c r="EU86" s="1">
        <v>0.25</v>
      </c>
      <c r="EV86" s="1">
        <v>0.25</v>
      </c>
      <c r="EW86" s="1">
        <v>0.25</v>
      </c>
      <c r="EX86" s="1">
        <v>0.25</v>
      </c>
      <c r="EY86" s="1">
        <v>0.25</v>
      </c>
      <c r="EZ86" s="1">
        <v>0.25</v>
      </c>
      <c r="FA86" s="1">
        <v>0.25</v>
      </c>
      <c r="FB86" s="916">
        <v>0.25</v>
      </c>
      <c r="FC86" s="1">
        <v>0.25</v>
      </c>
      <c r="FD86" s="1">
        <v>0.25</v>
      </c>
      <c r="FE86" s="1">
        <v>0.25</v>
      </c>
      <c r="FF86" s="1">
        <v>0.25</v>
      </c>
      <c r="FG86" s="1">
        <v>0.25</v>
      </c>
      <c r="FH86" s="1">
        <v>0.25</v>
      </c>
      <c r="FI86" s="1">
        <v>0.25</v>
      </c>
      <c r="FJ86" s="1">
        <v>0.25</v>
      </c>
      <c r="FK86" s="1">
        <v>0.25</v>
      </c>
      <c r="FL86" s="1">
        <v>0.25</v>
      </c>
      <c r="FM86" s="1">
        <v>0.25</v>
      </c>
      <c r="FN86" s="1">
        <v>0.25</v>
      </c>
      <c r="FO86" s="1">
        <v>0.25</v>
      </c>
      <c r="FP86" s="1">
        <v>0.25</v>
      </c>
      <c r="FQ86" s="1">
        <v>0.25</v>
      </c>
      <c r="FR86" s="1">
        <v>0.25</v>
      </c>
      <c r="FS86" s="1">
        <v>0.25</v>
      </c>
      <c r="FT86" s="1">
        <v>0.25</v>
      </c>
      <c r="FU86" s="1">
        <v>0.25</v>
      </c>
      <c r="FV86" s="1">
        <v>0.25</v>
      </c>
      <c r="FW86" s="1">
        <v>0.25</v>
      </c>
      <c r="FX86" s="1">
        <v>0.25</v>
      </c>
      <c r="FY86" s="1">
        <v>0.25</v>
      </c>
      <c r="FZ86" s="1">
        <v>0.25</v>
      </c>
      <c r="GA86" s="1">
        <v>0.25</v>
      </c>
      <c r="GB86" s="1">
        <v>0.25</v>
      </c>
      <c r="GC86" s="1">
        <v>0.25</v>
      </c>
      <c r="GD86" s="1">
        <v>0.25</v>
      </c>
      <c r="GE86" s="1">
        <v>0.25</v>
      </c>
      <c r="GF86" s="1">
        <v>0.25</v>
      </c>
      <c r="GG86" s="1">
        <v>0.25</v>
      </c>
      <c r="GH86" s="1">
        <v>0.25</v>
      </c>
      <c r="GI86" s="1">
        <v>0.25</v>
      </c>
      <c r="GJ86" s="1">
        <v>0.25</v>
      </c>
      <c r="GK86" s="1">
        <v>0.25</v>
      </c>
      <c r="GL86" s="1">
        <v>0.25</v>
      </c>
      <c r="GM86" s="1">
        <v>0.25</v>
      </c>
      <c r="GN86" s="1">
        <v>0.25</v>
      </c>
      <c r="GO86" s="1">
        <v>0.25</v>
      </c>
      <c r="GP86" s="1">
        <v>0.25</v>
      </c>
      <c r="GQ86" s="1">
        <v>0.25</v>
      </c>
      <c r="GR86" s="1">
        <v>0.25</v>
      </c>
      <c r="GS86" s="1">
        <v>0.25</v>
      </c>
      <c r="GT86" s="1">
        <v>0.25</v>
      </c>
      <c r="GU86" s="1">
        <v>0.25</v>
      </c>
      <c r="GV86" s="1">
        <v>0.25</v>
      </c>
      <c r="GW86" s="1">
        <v>0.25</v>
      </c>
      <c r="GX86" s="1">
        <v>0.25</v>
      </c>
      <c r="GY86" s="1">
        <v>0.25</v>
      </c>
      <c r="GZ86" s="1">
        <v>0.25</v>
      </c>
      <c r="HA86" s="1">
        <v>0.25</v>
      </c>
      <c r="HB86" s="1">
        <v>0.25</v>
      </c>
      <c r="HC86" s="1">
        <v>0.25</v>
      </c>
      <c r="HD86" s="1">
        <v>0.25</v>
      </c>
      <c r="HE86" s="1">
        <v>0.25</v>
      </c>
      <c r="HF86" s="1">
        <v>0.25</v>
      </c>
      <c r="HG86" s="1">
        <v>0.25</v>
      </c>
      <c r="HH86" s="1">
        <v>0.25</v>
      </c>
      <c r="HI86" s="1">
        <v>0.25</v>
      </c>
      <c r="HJ86" s="1">
        <v>0.25</v>
      </c>
      <c r="HK86" s="1">
        <v>0.25</v>
      </c>
      <c r="HL86" s="1">
        <v>0.25</v>
      </c>
      <c r="HM86" s="1">
        <v>0.25</v>
      </c>
      <c r="HN86" s="1">
        <v>0.25</v>
      </c>
      <c r="HO86" s="1">
        <v>0.25</v>
      </c>
      <c r="HP86" s="1">
        <v>0.25</v>
      </c>
      <c r="HQ86" s="1">
        <v>0.25</v>
      </c>
      <c r="HR86" s="1">
        <v>0.25</v>
      </c>
      <c r="HS86" s="1">
        <v>0.25</v>
      </c>
      <c r="HT86" s="1">
        <v>0.25</v>
      </c>
      <c r="HU86" s="1">
        <v>0.25</v>
      </c>
      <c r="HV86" s="1">
        <v>0.25</v>
      </c>
      <c r="HW86" s="1">
        <v>0.25</v>
      </c>
      <c r="HX86" s="1">
        <v>0.25</v>
      </c>
      <c r="HY86" s="1">
        <v>0.25</v>
      </c>
      <c r="HZ86" s="1">
        <v>0.25</v>
      </c>
      <c r="IA86" s="1">
        <v>0.25</v>
      </c>
      <c r="IB86" s="1">
        <v>0.25</v>
      </c>
      <c r="IC86" s="1">
        <v>0.25</v>
      </c>
      <c r="ID86" s="1">
        <v>0.25</v>
      </c>
      <c r="IE86" s="1">
        <v>0.25</v>
      </c>
      <c r="IF86" s="1">
        <v>0.25</v>
      </c>
      <c r="IG86" s="1">
        <v>0.25</v>
      </c>
      <c r="IH86" s="1">
        <v>0.25</v>
      </c>
      <c r="II86" s="1">
        <v>0.25</v>
      </c>
      <c r="IJ86" s="1">
        <v>0.25</v>
      </c>
      <c r="IK86" s="1">
        <v>0.25</v>
      </c>
      <c r="IL86" s="1">
        <v>0.25</v>
      </c>
      <c r="IM86" s="1">
        <v>0.25</v>
      </c>
      <c r="IN86" s="1">
        <v>0.25</v>
      </c>
      <c r="IO86" s="1">
        <v>0.25</v>
      </c>
      <c r="IP86" s="1">
        <v>0.25</v>
      </c>
      <c r="IQ86" s="1">
        <v>0.25</v>
      </c>
      <c r="IR86" s="1">
        <v>0.25</v>
      </c>
      <c r="IS86" s="1">
        <v>0.25</v>
      </c>
      <c r="IT86" s="1">
        <v>0.25</v>
      </c>
      <c r="IU86" s="1">
        <v>0.25</v>
      </c>
      <c r="IV86" s="1">
        <v>0.25</v>
      </c>
      <c r="IW86" s="1">
        <v>0.25</v>
      </c>
      <c r="IX86" s="1">
        <v>0.25</v>
      </c>
      <c r="IY86" s="1">
        <v>0.25</v>
      </c>
      <c r="IZ86" s="1">
        <v>0.25</v>
      </c>
      <c r="JA86" s="1">
        <v>0.25</v>
      </c>
      <c r="JB86" s="1">
        <v>0.25</v>
      </c>
      <c r="JC86" s="1">
        <v>0.25</v>
      </c>
      <c r="JD86" s="1">
        <v>0.25</v>
      </c>
      <c r="JE86" s="1">
        <v>0.25</v>
      </c>
      <c r="JF86" s="1">
        <v>0.25</v>
      </c>
      <c r="JG86" s="1">
        <v>0.25</v>
      </c>
      <c r="JH86" s="1">
        <v>0.25</v>
      </c>
      <c r="JI86" s="1">
        <v>0.25</v>
      </c>
      <c r="JJ86" s="1">
        <v>0.25</v>
      </c>
      <c r="JK86" s="1">
        <v>0.25</v>
      </c>
      <c r="JL86" s="1">
        <v>0.25</v>
      </c>
      <c r="JM86" s="1">
        <v>0.25</v>
      </c>
      <c r="JN86" s="1">
        <v>0.25</v>
      </c>
      <c r="JO86" s="1">
        <v>0.25</v>
      </c>
      <c r="JP86" s="1">
        <v>0.25</v>
      </c>
      <c r="JQ86" s="1">
        <v>0.25</v>
      </c>
      <c r="JR86" s="1">
        <v>0.25</v>
      </c>
      <c r="JS86" s="1">
        <v>0.25</v>
      </c>
      <c r="JT86" s="1">
        <v>0.25</v>
      </c>
      <c r="JU86" s="1">
        <v>0.25</v>
      </c>
      <c r="JV86" s="1">
        <v>0.25</v>
      </c>
      <c r="JW86" s="1">
        <v>0.25</v>
      </c>
      <c r="JX86" s="1">
        <v>0.25</v>
      </c>
      <c r="JY86" s="1">
        <v>0.25</v>
      </c>
      <c r="JZ86" s="1">
        <v>0.25</v>
      </c>
      <c r="KA86" s="1">
        <v>0.25</v>
      </c>
      <c r="KB86" s="1">
        <v>0.25</v>
      </c>
      <c r="KC86" s="1">
        <v>0.25</v>
      </c>
      <c r="KD86" s="1">
        <v>0.25</v>
      </c>
      <c r="KE86" s="1">
        <v>0.25</v>
      </c>
      <c r="KF86" s="1">
        <v>0.25</v>
      </c>
      <c r="KG86" s="1">
        <v>0.25</v>
      </c>
      <c r="KH86" s="1">
        <v>0.25</v>
      </c>
      <c r="KI86" s="1">
        <v>0.25</v>
      </c>
      <c r="KJ86" s="1">
        <v>0.25</v>
      </c>
      <c r="KK86" s="1">
        <v>0.25</v>
      </c>
      <c r="KL86" s="1">
        <v>0.25</v>
      </c>
      <c r="KM86" s="1">
        <v>0.25</v>
      </c>
      <c r="KN86" s="1">
        <v>0.25</v>
      </c>
      <c r="KO86" s="1">
        <v>0.25</v>
      </c>
      <c r="KP86" s="1">
        <v>2</v>
      </c>
      <c r="KQ86" s="1">
        <v>2</v>
      </c>
      <c r="KR86" s="1">
        <v>2</v>
      </c>
      <c r="KS86" s="1">
        <v>2</v>
      </c>
      <c r="KT86" s="1">
        <v>2</v>
      </c>
      <c r="KU86" s="1">
        <v>2</v>
      </c>
      <c r="KV86" s="1">
        <v>2</v>
      </c>
      <c r="KW86" s="1">
        <v>2</v>
      </c>
      <c r="KX86" s="1">
        <v>2</v>
      </c>
      <c r="KY86" s="1">
        <v>2</v>
      </c>
      <c r="KZ86" s="1">
        <v>2</v>
      </c>
      <c r="LA86" s="1">
        <v>2</v>
      </c>
      <c r="LB86" s="1">
        <v>2</v>
      </c>
      <c r="LC86" s="1">
        <v>2</v>
      </c>
      <c r="LD86" s="1">
        <v>0.25</v>
      </c>
      <c r="LE86" s="1">
        <v>0.25</v>
      </c>
      <c r="LF86" s="1">
        <v>0.25</v>
      </c>
      <c r="LG86" s="1">
        <v>0.25</v>
      </c>
      <c r="LH86" s="1">
        <v>0.25</v>
      </c>
      <c r="LI86" s="1">
        <v>0.25</v>
      </c>
      <c r="LJ86" s="1">
        <v>0.25</v>
      </c>
      <c r="LK86" s="1">
        <v>0.25</v>
      </c>
      <c r="LL86" s="1">
        <v>0.25</v>
      </c>
      <c r="LM86" s="1">
        <v>0.25</v>
      </c>
      <c r="LN86" s="1">
        <v>0.25</v>
      </c>
      <c r="LO86" s="1">
        <v>0.25</v>
      </c>
      <c r="LP86" s="1">
        <v>0.25</v>
      </c>
      <c r="LQ86" s="1">
        <v>0.25</v>
      </c>
      <c r="LR86" s="1">
        <v>0.25</v>
      </c>
      <c r="LS86" s="1">
        <v>0.25</v>
      </c>
      <c r="LT86" s="1">
        <v>0.25</v>
      </c>
      <c r="LU86" s="1">
        <v>0.25</v>
      </c>
      <c r="LV86" s="1">
        <v>0.25</v>
      </c>
      <c r="LW86" s="1">
        <v>0.25</v>
      </c>
      <c r="LX86" s="1">
        <v>0.25</v>
      </c>
      <c r="LY86" s="1">
        <v>0.25</v>
      </c>
      <c r="LZ86" s="1">
        <v>0.25</v>
      </c>
      <c r="MA86" s="1">
        <v>0.25</v>
      </c>
      <c r="MB86" s="1">
        <v>0.25</v>
      </c>
      <c r="MC86" s="1">
        <v>0.25</v>
      </c>
      <c r="MD86" s="1">
        <v>0.25</v>
      </c>
      <c r="ME86" s="1">
        <v>0.25</v>
      </c>
      <c r="MF86" s="1">
        <v>0.25</v>
      </c>
      <c r="MG86" s="1">
        <v>0.25</v>
      </c>
      <c r="MH86" s="1">
        <v>0.25</v>
      </c>
      <c r="MI86" s="1">
        <v>0.25</v>
      </c>
      <c r="MJ86" s="1">
        <v>0.25</v>
      </c>
      <c r="MK86" s="1">
        <v>0.25</v>
      </c>
      <c r="ML86" s="1">
        <v>0.25</v>
      </c>
      <c r="MM86" s="1">
        <v>0.25</v>
      </c>
      <c r="MN86" s="1">
        <v>0.25</v>
      </c>
      <c r="MO86" s="1">
        <v>0.25</v>
      </c>
      <c r="MP86" s="1">
        <v>0.25</v>
      </c>
      <c r="MQ86" s="1">
        <v>0.25</v>
      </c>
      <c r="MR86" s="1">
        <v>0.25</v>
      </c>
      <c r="MS86" s="1">
        <v>0.25</v>
      </c>
      <c r="MT86" s="1">
        <v>0.25</v>
      </c>
      <c r="MU86" s="1">
        <v>0.25</v>
      </c>
      <c r="MV86" s="1">
        <v>0.25</v>
      </c>
      <c r="MW86" s="1">
        <v>0.25</v>
      </c>
      <c r="MX86" s="1">
        <v>0.25</v>
      </c>
      <c r="MY86" s="1">
        <v>0.25</v>
      </c>
      <c r="MZ86" s="1">
        <v>0.25</v>
      </c>
      <c r="NA86" s="1">
        <v>0.25</v>
      </c>
      <c r="NB86" s="1">
        <v>0.25</v>
      </c>
    </row>
    <row r="87" spans="2:366" ht="15">
      <c r="B87" s="173" t="s">
        <v>110</v>
      </c>
      <c r="C87" s="1">
        <v>0.25</v>
      </c>
      <c r="D87" s="1">
        <v>0.25</v>
      </c>
      <c r="E87" s="1">
        <v>0.25</v>
      </c>
      <c r="F87" s="1">
        <v>0.25</v>
      </c>
      <c r="G87" s="1">
        <v>0.25</v>
      </c>
      <c r="H87" s="1">
        <v>0.25</v>
      </c>
      <c r="I87" s="1">
        <v>0.25</v>
      </c>
      <c r="J87" s="1">
        <v>0.25</v>
      </c>
      <c r="K87" s="1">
        <v>0.25</v>
      </c>
      <c r="L87" s="1">
        <v>0.25</v>
      </c>
      <c r="M87" s="1">
        <v>0.25</v>
      </c>
      <c r="N87" s="1">
        <v>0.25</v>
      </c>
      <c r="O87" s="1">
        <v>0.25</v>
      </c>
      <c r="P87" s="1">
        <v>0.25</v>
      </c>
      <c r="Q87" s="1">
        <v>0.25</v>
      </c>
      <c r="R87" s="1">
        <v>0.25</v>
      </c>
      <c r="S87" s="1">
        <v>0.25</v>
      </c>
      <c r="T87" s="1">
        <v>0.25</v>
      </c>
      <c r="U87" s="1">
        <v>0.25</v>
      </c>
      <c r="V87" s="1">
        <v>0.25</v>
      </c>
      <c r="W87" s="1">
        <v>0.25</v>
      </c>
      <c r="X87" s="1">
        <v>0.25</v>
      </c>
      <c r="Y87" s="1">
        <v>0.25</v>
      </c>
      <c r="Z87" s="1">
        <v>0.25</v>
      </c>
      <c r="AA87" s="1">
        <v>0.25</v>
      </c>
      <c r="AB87" s="1">
        <v>0.25</v>
      </c>
      <c r="AC87" s="1">
        <v>0.25</v>
      </c>
      <c r="AD87" s="1">
        <v>0.25</v>
      </c>
      <c r="AE87" s="1">
        <v>0.25</v>
      </c>
      <c r="AF87" s="1">
        <v>0.25</v>
      </c>
      <c r="AG87" s="1">
        <v>0.25</v>
      </c>
      <c r="AH87" s="1">
        <v>0.25</v>
      </c>
      <c r="AI87" s="1">
        <v>0.25</v>
      </c>
      <c r="AJ87" s="1">
        <v>0.25</v>
      </c>
      <c r="AK87" s="1">
        <v>0.25</v>
      </c>
      <c r="AL87" s="1">
        <v>0.25</v>
      </c>
      <c r="AM87" s="1">
        <v>0.25</v>
      </c>
      <c r="AN87" s="1">
        <v>0.25</v>
      </c>
      <c r="AO87" s="1">
        <v>0.25</v>
      </c>
      <c r="AP87" s="1">
        <v>0.25</v>
      </c>
      <c r="AQ87" s="1">
        <v>0.25</v>
      </c>
      <c r="AR87" s="1">
        <v>0.25</v>
      </c>
      <c r="AS87" s="1">
        <v>0.25</v>
      </c>
      <c r="AT87" s="1">
        <v>0.25</v>
      </c>
      <c r="AU87" s="1">
        <v>0.25</v>
      </c>
      <c r="AV87" s="1">
        <v>0.25</v>
      </c>
      <c r="AW87" s="1">
        <v>0.25</v>
      </c>
      <c r="AX87" s="1">
        <v>0.25</v>
      </c>
      <c r="AY87" s="1">
        <v>0.25</v>
      </c>
      <c r="AZ87" s="1">
        <v>0.25</v>
      </c>
      <c r="BA87" s="1">
        <v>0.25</v>
      </c>
      <c r="BB87" s="1">
        <v>0.25</v>
      </c>
      <c r="BC87" s="1">
        <v>0.25</v>
      </c>
      <c r="BD87" s="1">
        <v>0.25</v>
      </c>
      <c r="BE87" s="1">
        <v>0.25</v>
      </c>
      <c r="BF87" s="1">
        <v>0.25</v>
      </c>
      <c r="BG87" s="1">
        <v>0.25</v>
      </c>
      <c r="BH87" s="1">
        <v>0.25</v>
      </c>
      <c r="BI87" s="1">
        <v>0.25</v>
      </c>
      <c r="BJ87" s="1">
        <v>0.25</v>
      </c>
      <c r="BK87" s="1">
        <v>0.25</v>
      </c>
      <c r="BL87" s="1">
        <v>0.25</v>
      </c>
      <c r="BM87" s="1">
        <v>0.25</v>
      </c>
      <c r="BN87" s="1">
        <v>0.25</v>
      </c>
      <c r="BO87" s="1">
        <v>0.25</v>
      </c>
      <c r="BP87" s="1">
        <v>0.25</v>
      </c>
      <c r="BQ87" s="1">
        <v>0.25</v>
      </c>
      <c r="BR87" s="1">
        <v>0.25</v>
      </c>
      <c r="BS87" s="1">
        <v>0.25</v>
      </c>
      <c r="BT87" s="1">
        <v>0.25</v>
      </c>
      <c r="BU87" s="1">
        <v>0.25</v>
      </c>
      <c r="BV87" s="1">
        <v>0.25</v>
      </c>
      <c r="BW87" s="1">
        <v>0.25</v>
      </c>
      <c r="BX87" s="1">
        <v>0.25</v>
      </c>
      <c r="BY87" s="1">
        <v>0.25</v>
      </c>
      <c r="BZ87" s="1">
        <v>0.25</v>
      </c>
      <c r="CA87" s="1">
        <v>0.25</v>
      </c>
      <c r="CB87" s="1">
        <v>0.25</v>
      </c>
      <c r="CC87" s="1">
        <v>0.25</v>
      </c>
      <c r="CD87" s="1">
        <v>0.25</v>
      </c>
      <c r="CE87" s="1">
        <v>0.25</v>
      </c>
      <c r="CF87" s="1">
        <v>0.25</v>
      </c>
      <c r="CG87" s="1">
        <v>0.25</v>
      </c>
      <c r="CH87" s="1">
        <v>0.25</v>
      </c>
      <c r="CI87" s="1">
        <v>0.25</v>
      </c>
      <c r="CJ87" s="1">
        <v>0.25</v>
      </c>
      <c r="CK87" s="1">
        <v>0.25</v>
      </c>
      <c r="CL87" s="1">
        <v>0.25</v>
      </c>
      <c r="CM87" s="1">
        <v>0.25</v>
      </c>
      <c r="CN87" s="1">
        <v>0.25</v>
      </c>
      <c r="CO87" s="1">
        <v>0.25</v>
      </c>
      <c r="CP87" s="1">
        <v>0.25</v>
      </c>
      <c r="CQ87" s="1">
        <v>0.25</v>
      </c>
      <c r="CR87" s="1">
        <v>0.25</v>
      </c>
      <c r="CS87" s="1">
        <v>0.25</v>
      </c>
      <c r="CT87" s="1">
        <v>0.25</v>
      </c>
      <c r="CU87" s="1">
        <v>0.25</v>
      </c>
      <c r="CV87" s="1">
        <v>0.25</v>
      </c>
      <c r="CW87" s="1">
        <v>0.25</v>
      </c>
      <c r="CX87" s="1">
        <v>0.25</v>
      </c>
      <c r="CY87" s="1">
        <v>0.25</v>
      </c>
      <c r="CZ87" s="1">
        <v>0.25</v>
      </c>
      <c r="DA87" s="1">
        <v>0.25</v>
      </c>
      <c r="DB87" s="1">
        <v>0.25</v>
      </c>
      <c r="DC87" s="1">
        <v>0.25</v>
      </c>
      <c r="DD87" s="1">
        <v>0.25</v>
      </c>
      <c r="DE87" s="1">
        <v>0.25</v>
      </c>
      <c r="DF87" s="1">
        <v>0.25</v>
      </c>
      <c r="DG87" s="1">
        <v>0.25</v>
      </c>
      <c r="DH87" s="1">
        <v>0.25</v>
      </c>
      <c r="DI87" s="1">
        <v>0.25</v>
      </c>
      <c r="DJ87" s="1">
        <v>0.25</v>
      </c>
      <c r="DK87" s="1">
        <v>0.25</v>
      </c>
      <c r="DL87" s="1">
        <v>0.25</v>
      </c>
      <c r="DM87" s="1">
        <v>0.25</v>
      </c>
      <c r="DN87" s="1">
        <v>0.25</v>
      </c>
      <c r="DO87" s="1">
        <v>0.25</v>
      </c>
      <c r="DP87" s="1">
        <v>0.25</v>
      </c>
      <c r="DQ87" s="1">
        <v>0.25</v>
      </c>
      <c r="DR87" s="1">
        <v>0.25</v>
      </c>
      <c r="DS87" s="1">
        <v>0.25</v>
      </c>
      <c r="DT87" s="1">
        <v>0.25</v>
      </c>
      <c r="DU87" s="1">
        <v>0.25</v>
      </c>
      <c r="DV87" s="1">
        <v>0.25</v>
      </c>
      <c r="DW87" s="1">
        <v>0.25</v>
      </c>
      <c r="DX87" s="1">
        <v>0.25</v>
      </c>
      <c r="DY87" s="1">
        <v>0.25</v>
      </c>
      <c r="DZ87" s="1">
        <v>0.25</v>
      </c>
      <c r="EA87" s="1">
        <v>0.25</v>
      </c>
      <c r="EB87" s="1">
        <v>0.25</v>
      </c>
      <c r="EC87" s="1">
        <v>0.25</v>
      </c>
      <c r="ED87" s="1">
        <v>0.25</v>
      </c>
      <c r="EE87" s="1">
        <v>0.25</v>
      </c>
      <c r="EF87" s="1">
        <v>0.25</v>
      </c>
      <c r="EG87" s="1">
        <v>0.25</v>
      </c>
      <c r="EH87" s="1">
        <v>0.25</v>
      </c>
      <c r="EI87" s="1">
        <v>0.25</v>
      </c>
      <c r="EJ87" s="1">
        <v>0.25</v>
      </c>
      <c r="EK87" s="1">
        <v>0.25</v>
      </c>
      <c r="EL87" s="1">
        <v>0.25</v>
      </c>
      <c r="EM87" s="1">
        <v>0.25</v>
      </c>
      <c r="EN87" s="1">
        <v>0.25</v>
      </c>
      <c r="EO87" s="1">
        <v>0.25</v>
      </c>
      <c r="EP87" s="1">
        <v>0.25</v>
      </c>
      <c r="EQ87" s="1">
        <v>0.25</v>
      </c>
      <c r="ER87" s="1">
        <v>0.25</v>
      </c>
      <c r="ES87" s="1">
        <v>0.25</v>
      </c>
      <c r="ET87" s="1">
        <v>0.25</v>
      </c>
      <c r="EU87" s="1">
        <v>0.25</v>
      </c>
      <c r="EV87" s="1">
        <v>0.25</v>
      </c>
      <c r="EW87" s="1">
        <v>0.25</v>
      </c>
      <c r="EX87" s="1">
        <v>0.25</v>
      </c>
      <c r="EY87" s="1">
        <v>0.25</v>
      </c>
      <c r="EZ87" s="1">
        <v>0.25</v>
      </c>
      <c r="FA87" s="1">
        <v>0.25</v>
      </c>
      <c r="FB87" s="916">
        <v>0.25</v>
      </c>
      <c r="FC87" s="1">
        <v>0.25</v>
      </c>
      <c r="FD87" s="1">
        <v>0.25</v>
      </c>
      <c r="FE87" s="1">
        <v>0.25</v>
      </c>
      <c r="FF87" s="1">
        <v>0.25</v>
      </c>
      <c r="FG87" s="1">
        <v>0.25</v>
      </c>
      <c r="FH87" s="1">
        <v>0.25</v>
      </c>
      <c r="FI87" s="1">
        <v>0.25</v>
      </c>
      <c r="FJ87" s="1">
        <v>0.25</v>
      </c>
      <c r="FK87" s="1">
        <v>0.25</v>
      </c>
      <c r="FL87" s="1">
        <v>0.25</v>
      </c>
      <c r="FM87" s="1">
        <v>0.25</v>
      </c>
      <c r="FN87" s="1">
        <v>0.25</v>
      </c>
      <c r="FO87" s="1">
        <v>0.25</v>
      </c>
      <c r="FP87" s="1">
        <v>0.25</v>
      </c>
      <c r="FQ87" s="1">
        <v>0.25</v>
      </c>
      <c r="FR87" s="1">
        <v>0.25</v>
      </c>
      <c r="FS87" s="1">
        <v>0.25</v>
      </c>
      <c r="FT87" s="1">
        <v>0.25</v>
      </c>
      <c r="FU87" s="1">
        <v>0.25</v>
      </c>
      <c r="FV87" s="1">
        <v>0.25</v>
      </c>
      <c r="FW87" s="1">
        <v>0.25</v>
      </c>
      <c r="FX87" s="1">
        <v>0.25</v>
      </c>
      <c r="FY87" s="1">
        <v>0.25</v>
      </c>
      <c r="FZ87" s="1">
        <v>0.25</v>
      </c>
      <c r="GA87" s="1">
        <v>0.25</v>
      </c>
      <c r="GB87" s="1">
        <v>0.25</v>
      </c>
      <c r="GC87" s="1">
        <v>0.25</v>
      </c>
      <c r="GD87" s="1">
        <v>0.25</v>
      </c>
      <c r="GE87" s="1">
        <v>0.25</v>
      </c>
      <c r="GF87" s="1">
        <v>0.25</v>
      </c>
      <c r="GG87" s="1">
        <v>0.25</v>
      </c>
      <c r="GH87" s="1">
        <v>0.25</v>
      </c>
      <c r="GI87" s="1">
        <v>0.25</v>
      </c>
      <c r="GJ87" s="1">
        <v>0.25</v>
      </c>
      <c r="GK87" s="1">
        <v>0.25</v>
      </c>
      <c r="GL87" s="1">
        <v>0.25</v>
      </c>
      <c r="GM87" s="1">
        <v>0.25</v>
      </c>
      <c r="GN87" s="1">
        <v>0.25</v>
      </c>
      <c r="GO87" s="1">
        <v>0.25</v>
      </c>
      <c r="GP87" s="1">
        <v>0.25</v>
      </c>
      <c r="GQ87" s="1">
        <v>0.25</v>
      </c>
      <c r="GR87" s="1">
        <v>0.25</v>
      </c>
      <c r="GS87" s="1">
        <v>0.25</v>
      </c>
      <c r="GT87" s="1">
        <v>0.25</v>
      </c>
      <c r="GU87" s="1">
        <v>0.25</v>
      </c>
      <c r="GV87" s="1">
        <v>0.25</v>
      </c>
      <c r="GW87" s="1">
        <v>0.25</v>
      </c>
      <c r="GX87" s="1">
        <v>0.25</v>
      </c>
      <c r="GY87" s="1">
        <v>0.25</v>
      </c>
      <c r="GZ87" s="1">
        <v>0.25</v>
      </c>
      <c r="HA87" s="1">
        <v>0.25</v>
      </c>
      <c r="HB87" s="1">
        <v>0.25</v>
      </c>
      <c r="HC87" s="1">
        <v>0.25</v>
      </c>
      <c r="HD87" s="1">
        <v>0.25</v>
      </c>
      <c r="HE87" s="1">
        <v>0.25</v>
      </c>
      <c r="HF87" s="1">
        <v>0.25</v>
      </c>
      <c r="HG87" s="1">
        <v>0.25</v>
      </c>
      <c r="HH87" s="1">
        <v>0.25</v>
      </c>
      <c r="HI87" s="1">
        <v>0.25</v>
      </c>
      <c r="HJ87" s="1">
        <v>0.25</v>
      </c>
      <c r="HK87" s="1">
        <v>0.25</v>
      </c>
      <c r="HL87" s="1">
        <v>0.25</v>
      </c>
      <c r="HM87" s="1">
        <v>0.25</v>
      </c>
      <c r="HN87" s="1">
        <v>0.25</v>
      </c>
      <c r="HO87" s="1">
        <v>0.25</v>
      </c>
      <c r="HP87" s="1">
        <v>0.25</v>
      </c>
      <c r="HQ87" s="1">
        <v>0.25</v>
      </c>
      <c r="HR87" s="1">
        <v>0.25</v>
      </c>
      <c r="HS87" s="1">
        <v>0.25</v>
      </c>
      <c r="HT87" s="1">
        <v>0.25</v>
      </c>
      <c r="HU87" s="1">
        <v>0.25</v>
      </c>
      <c r="HV87" s="1">
        <v>0.25</v>
      </c>
      <c r="HW87" s="1">
        <v>0.25</v>
      </c>
      <c r="HX87" s="1">
        <v>0.25</v>
      </c>
      <c r="HY87" s="1">
        <v>0.25</v>
      </c>
      <c r="HZ87" s="1">
        <v>0.25</v>
      </c>
      <c r="IA87" s="1">
        <v>0.25</v>
      </c>
      <c r="IB87" s="1">
        <v>0.25</v>
      </c>
      <c r="IC87" s="1">
        <v>0.25</v>
      </c>
      <c r="ID87" s="1">
        <v>0.25</v>
      </c>
      <c r="IE87" s="1">
        <v>0.25</v>
      </c>
      <c r="IF87" s="1">
        <v>0.25</v>
      </c>
      <c r="IG87" s="1">
        <v>0.25</v>
      </c>
      <c r="IH87" s="1">
        <v>0.25</v>
      </c>
      <c r="II87" s="1">
        <v>0.25</v>
      </c>
      <c r="IJ87" s="1">
        <v>0.25</v>
      </c>
      <c r="IK87" s="1">
        <v>0.25</v>
      </c>
      <c r="IL87" s="1">
        <v>0.25</v>
      </c>
      <c r="IM87" s="1">
        <v>0.25</v>
      </c>
      <c r="IN87" s="1">
        <v>0.25</v>
      </c>
      <c r="IO87" s="1">
        <v>0.25</v>
      </c>
      <c r="IP87" s="1">
        <v>0.25</v>
      </c>
      <c r="IQ87" s="1">
        <v>0.25</v>
      </c>
      <c r="IR87" s="1">
        <v>0.25</v>
      </c>
      <c r="IS87" s="1">
        <v>0.25</v>
      </c>
      <c r="IT87" s="1">
        <v>0.25</v>
      </c>
      <c r="IU87" s="1">
        <v>0.25</v>
      </c>
      <c r="IV87" s="1">
        <v>0.25</v>
      </c>
      <c r="IW87" s="1">
        <v>0.25</v>
      </c>
      <c r="IX87" s="1">
        <v>0.25</v>
      </c>
      <c r="IY87" s="1">
        <v>0.25</v>
      </c>
      <c r="IZ87" s="1">
        <v>0.25</v>
      </c>
      <c r="JA87" s="1">
        <v>0.25</v>
      </c>
      <c r="JB87" s="1">
        <v>0.25</v>
      </c>
      <c r="JC87" s="1">
        <v>0.25</v>
      </c>
      <c r="JD87" s="1">
        <v>0.25</v>
      </c>
      <c r="JE87" s="1">
        <v>0.25</v>
      </c>
      <c r="JF87" s="1">
        <v>0.25</v>
      </c>
      <c r="JG87" s="1">
        <v>0.25</v>
      </c>
      <c r="JH87" s="1">
        <v>0.25</v>
      </c>
      <c r="JI87" s="1">
        <v>0.25</v>
      </c>
      <c r="JJ87" s="1">
        <v>0.25</v>
      </c>
      <c r="JK87" s="1">
        <v>0.25</v>
      </c>
      <c r="JL87" s="1">
        <v>0.25</v>
      </c>
      <c r="JM87" s="1">
        <v>0.25</v>
      </c>
      <c r="JN87" s="1">
        <v>0.25</v>
      </c>
      <c r="JO87" s="1">
        <v>0.25</v>
      </c>
      <c r="JP87" s="1">
        <v>0.25</v>
      </c>
      <c r="JQ87" s="1">
        <v>0.25</v>
      </c>
      <c r="JR87" s="1">
        <v>0.25</v>
      </c>
      <c r="JS87" s="1">
        <v>0.25</v>
      </c>
      <c r="JT87" s="1">
        <v>0.25</v>
      </c>
      <c r="JU87" s="1">
        <v>0.25</v>
      </c>
      <c r="JV87" s="1">
        <v>0.25</v>
      </c>
      <c r="JW87" s="1">
        <v>0.25</v>
      </c>
      <c r="JX87" s="1">
        <v>0.25</v>
      </c>
      <c r="JY87" s="1">
        <v>0.25</v>
      </c>
      <c r="JZ87" s="1">
        <v>0.25</v>
      </c>
      <c r="KA87" s="1">
        <v>0.25</v>
      </c>
      <c r="KB87" s="1">
        <v>0.25</v>
      </c>
      <c r="KC87" s="1">
        <v>0.25</v>
      </c>
      <c r="KD87" s="1">
        <v>0.25</v>
      </c>
      <c r="KE87" s="1">
        <v>0.25</v>
      </c>
      <c r="KF87" s="1">
        <v>0.25</v>
      </c>
      <c r="KG87" s="1">
        <v>0.25</v>
      </c>
      <c r="KH87" s="1">
        <v>0.25</v>
      </c>
      <c r="KI87" s="1">
        <v>0.25</v>
      </c>
      <c r="KJ87" s="1">
        <v>0.25</v>
      </c>
      <c r="KK87" s="1">
        <v>0.25</v>
      </c>
      <c r="KL87" s="1">
        <v>0.25</v>
      </c>
      <c r="KM87" s="1">
        <v>0.25</v>
      </c>
      <c r="KN87" s="1">
        <v>0.25</v>
      </c>
      <c r="KO87" s="1">
        <v>0.25</v>
      </c>
      <c r="KP87" s="1">
        <v>0.5</v>
      </c>
      <c r="KQ87" s="1">
        <v>0.5</v>
      </c>
      <c r="KR87" s="1">
        <v>0.5</v>
      </c>
      <c r="KS87" s="1">
        <v>0.5</v>
      </c>
      <c r="KT87" s="1">
        <v>0.5</v>
      </c>
      <c r="KU87" s="1">
        <v>0.5</v>
      </c>
      <c r="KV87" s="1">
        <v>0.5</v>
      </c>
      <c r="KW87" s="1">
        <v>0.5</v>
      </c>
      <c r="KX87" s="1">
        <v>0.5</v>
      </c>
      <c r="KY87" s="1">
        <v>0.5</v>
      </c>
      <c r="KZ87" s="1">
        <v>0.5</v>
      </c>
      <c r="LA87" s="1">
        <v>0.5</v>
      </c>
      <c r="LB87" s="1">
        <v>0.5</v>
      </c>
      <c r="LC87" s="1">
        <v>0.5</v>
      </c>
      <c r="LD87" s="1">
        <v>0.25</v>
      </c>
      <c r="LE87" s="1">
        <v>0.25</v>
      </c>
      <c r="LF87" s="1">
        <v>0.25</v>
      </c>
      <c r="LG87" s="1">
        <v>0.25</v>
      </c>
      <c r="LH87" s="1">
        <v>0.25</v>
      </c>
      <c r="LI87" s="1">
        <v>0.25</v>
      </c>
      <c r="LJ87" s="1">
        <v>0.25</v>
      </c>
      <c r="LK87" s="1">
        <v>0.25</v>
      </c>
      <c r="LL87" s="1">
        <v>0.25</v>
      </c>
      <c r="LM87" s="1">
        <v>0.25</v>
      </c>
      <c r="LN87" s="1">
        <v>0.25</v>
      </c>
      <c r="LO87" s="1">
        <v>0.25</v>
      </c>
      <c r="LP87" s="1">
        <v>0.25</v>
      </c>
      <c r="LQ87" s="1">
        <v>0.25</v>
      </c>
      <c r="LR87" s="1">
        <v>0.25</v>
      </c>
      <c r="LS87" s="1">
        <v>0.25</v>
      </c>
      <c r="LT87" s="1">
        <v>0.25</v>
      </c>
      <c r="LU87" s="1">
        <v>0.25</v>
      </c>
      <c r="LV87" s="1">
        <v>0.25</v>
      </c>
      <c r="LW87" s="1">
        <v>0.25</v>
      </c>
      <c r="LX87" s="1">
        <v>0.25</v>
      </c>
      <c r="LY87" s="1">
        <v>0.25</v>
      </c>
      <c r="LZ87" s="1">
        <v>0.25</v>
      </c>
      <c r="MA87" s="1">
        <v>0.25</v>
      </c>
      <c r="MB87" s="1">
        <v>0.25</v>
      </c>
      <c r="MC87" s="1">
        <v>0.25</v>
      </c>
      <c r="MD87" s="1">
        <v>0.25</v>
      </c>
      <c r="ME87" s="1">
        <v>0.25</v>
      </c>
      <c r="MF87" s="1">
        <v>0.25</v>
      </c>
      <c r="MG87" s="1">
        <v>0.25</v>
      </c>
      <c r="MH87" s="1">
        <v>0.25</v>
      </c>
      <c r="MI87" s="1">
        <v>0.25</v>
      </c>
      <c r="MJ87" s="1">
        <v>0.25</v>
      </c>
      <c r="MK87" s="1">
        <v>0.25</v>
      </c>
      <c r="ML87" s="1">
        <v>0.25</v>
      </c>
      <c r="MM87" s="1">
        <v>0.25</v>
      </c>
      <c r="MN87" s="1">
        <v>0.25</v>
      </c>
      <c r="MO87" s="1">
        <v>0.25</v>
      </c>
      <c r="MP87" s="1">
        <v>0.25</v>
      </c>
      <c r="MQ87" s="1">
        <v>0.25</v>
      </c>
      <c r="MR87" s="1">
        <v>0.25</v>
      </c>
      <c r="MS87" s="1">
        <v>0.25</v>
      </c>
      <c r="MT87" s="1">
        <v>0.25</v>
      </c>
      <c r="MU87" s="1">
        <v>0.25</v>
      </c>
      <c r="MV87" s="1">
        <v>0.25</v>
      </c>
      <c r="MW87" s="1">
        <v>0.25</v>
      </c>
      <c r="MX87" s="1">
        <v>0.25</v>
      </c>
      <c r="MY87" s="1">
        <v>0.25</v>
      </c>
      <c r="MZ87" s="1">
        <v>0.25</v>
      </c>
      <c r="NA87" s="1">
        <v>0.25</v>
      </c>
      <c r="NB87" s="1">
        <v>0.25</v>
      </c>
    </row>
    <row r="88" spans="2:366" ht="15">
      <c r="B88" s="173" t="s">
        <v>111</v>
      </c>
      <c r="C88" s="1">
        <v>0.25</v>
      </c>
      <c r="D88" s="1">
        <v>0.25</v>
      </c>
      <c r="E88" s="1">
        <v>0.25</v>
      </c>
      <c r="F88" s="1">
        <v>0.25</v>
      </c>
      <c r="G88" s="1">
        <v>0.25</v>
      </c>
      <c r="H88" s="1">
        <v>0.25</v>
      </c>
      <c r="I88" s="1">
        <v>0.25</v>
      </c>
      <c r="J88" s="1">
        <v>0.25</v>
      </c>
      <c r="K88" s="1">
        <v>0.25</v>
      </c>
      <c r="L88" s="1">
        <v>0.25</v>
      </c>
      <c r="M88" s="1">
        <v>0.25</v>
      </c>
      <c r="N88" s="1">
        <v>0.25</v>
      </c>
      <c r="O88" s="1">
        <v>0.25</v>
      </c>
      <c r="P88" s="1">
        <v>0.25</v>
      </c>
      <c r="Q88" s="1">
        <v>0.25</v>
      </c>
      <c r="R88" s="1">
        <v>0.25</v>
      </c>
      <c r="S88" s="1">
        <v>0.25</v>
      </c>
      <c r="T88" s="1">
        <v>0.25</v>
      </c>
      <c r="U88" s="1">
        <v>0.25</v>
      </c>
      <c r="V88" s="1">
        <v>0.25</v>
      </c>
      <c r="W88" s="1">
        <v>0.25</v>
      </c>
      <c r="X88" s="1">
        <v>0.25</v>
      </c>
      <c r="Y88" s="1">
        <v>0.25</v>
      </c>
      <c r="Z88" s="1">
        <v>0.25</v>
      </c>
      <c r="AA88" s="1">
        <v>0.25</v>
      </c>
      <c r="AB88" s="1">
        <v>0.25</v>
      </c>
      <c r="AC88" s="1">
        <v>0.25</v>
      </c>
      <c r="AD88" s="1">
        <v>0.25</v>
      </c>
      <c r="AE88" s="1">
        <v>0.25</v>
      </c>
      <c r="AF88" s="1">
        <v>0.25</v>
      </c>
      <c r="AG88" s="1">
        <v>0.25</v>
      </c>
      <c r="AH88" s="1">
        <v>0.25</v>
      </c>
      <c r="AI88" s="1">
        <v>0.25</v>
      </c>
      <c r="AJ88" s="1">
        <v>0.25</v>
      </c>
      <c r="AK88" s="1">
        <v>0.25</v>
      </c>
      <c r="AL88" s="1">
        <v>0.25</v>
      </c>
      <c r="AM88" s="1">
        <v>0.25</v>
      </c>
      <c r="AN88" s="1">
        <v>0.25</v>
      </c>
      <c r="AO88" s="1">
        <v>0.25</v>
      </c>
      <c r="AP88" s="1">
        <v>0.25</v>
      </c>
      <c r="AQ88" s="1">
        <v>0.25</v>
      </c>
      <c r="AR88" s="1">
        <v>0.25</v>
      </c>
      <c r="AS88" s="1">
        <v>0.25</v>
      </c>
      <c r="AT88" s="1">
        <v>0.25</v>
      </c>
      <c r="AU88" s="1">
        <v>0.25</v>
      </c>
      <c r="AV88" s="1">
        <v>0.25</v>
      </c>
      <c r="AW88" s="1">
        <v>0.25</v>
      </c>
      <c r="AX88" s="1">
        <v>0.25</v>
      </c>
      <c r="AY88" s="1">
        <v>0.25</v>
      </c>
      <c r="AZ88" s="1">
        <v>0.25</v>
      </c>
      <c r="BA88" s="1">
        <v>0.25</v>
      </c>
      <c r="BB88" s="1">
        <v>0.25</v>
      </c>
      <c r="BC88" s="1">
        <v>0.25</v>
      </c>
      <c r="BD88" s="1">
        <v>0.25</v>
      </c>
      <c r="BE88" s="1">
        <v>0.25</v>
      </c>
      <c r="BF88" s="1">
        <v>0.25</v>
      </c>
      <c r="BG88" s="1">
        <v>0.25</v>
      </c>
      <c r="BH88" s="1">
        <v>0.25</v>
      </c>
      <c r="BI88" s="1">
        <v>0.25</v>
      </c>
      <c r="BJ88" s="1">
        <v>0.25</v>
      </c>
      <c r="BK88" s="1">
        <v>0.25</v>
      </c>
      <c r="BL88" s="1">
        <v>0.25</v>
      </c>
      <c r="BM88" s="1">
        <v>0.25</v>
      </c>
      <c r="BN88" s="1">
        <v>0.25</v>
      </c>
      <c r="BO88" s="1">
        <v>0.25</v>
      </c>
      <c r="BP88" s="1">
        <v>0.25</v>
      </c>
      <c r="BQ88" s="1">
        <v>0.25</v>
      </c>
      <c r="BR88" s="1">
        <v>0.25</v>
      </c>
      <c r="BS88" s="1">
        <v>0.25</v>
      </c>
      <c r="BT88" s="1">
        <v>0.25</v>
      </c>
      <c r="BU88" s="1">
        <v>0.25</v>
      </c>
      <c r="BV88" s="1">
        <v>0.25</v>
      </c>
      <c r="BW88" s="1">
        <v>0.25</v>
      </c>
      <c r="BX88" s="1">
        <v>0.25</v>
      </c>
      <c r="BY88" s="1">
        <v>0.25</v>
      </c>
      <c r="BZ88" s="1">
        <v>0.25</v>
      </c>
      <c r="CA88" s="1">
        <v>0.25</v>
      </c>
      <c r="CB88" s="1">
        <v>0.25</v>
      </c>
      <c r="CC88" s="1">
        <v>0.25</v>
      </c>
      <c r="CD88" s="1">
        <v>0.25</v>
      </c>
      <c r="CE88" s="1">
        <v>0.25</v>
      </c>
      <c r="CF88" s="1">
        <v>0.25</v>
      </c>
      <c r="CG88" s="1">
        <v>0.25</v>
      </c>
      <c r="CH88" s="1">
        <v>0.25</v>
      </c>
      <c r="CI88" s="1">
        <v>0.25</v>
      </c>
      <c r="CJ88" s="1">
        <v>0.25</v>
      </c>
      <c r="CK88" s="1">
        <v>0.25</v>
      </c>
      <c r="CL88" s="1">
        <v>0.25</v>
      </c>
      <c r="CM88" s="1">
        <v>0.25</v>
      </c>
      <c r="CN88" s="1">
        <v>0.25</v>
      </c>
      <c r="CO88" s="1">
        <v>0.25</v>
      </c>
      <c r="CP88" s="1">
        <v>0.25</v>
      </c>
      <c r="CQ88" s="1">
        <v>0.25</v>
      </c>
      <c r="CR88" s="1">
        <v>0.25</v>
      </c>
      <c r="CS88" s="1">
        <v>0.25</v>
      </c>
      <c r="CT88" s="1">
        <v>0.25</v>
      </c>
      <c r="CU88" s="1">
        <v>0.25</v>
      </c>
      <c r="CV88" s="1">
        <v>0.25</v>
      </c>
      <c r="CW88" s="1">
        <v>0.25</v>
      </c>
      <c r="CX88" s="1">
        <v>0.25</v>
      </c>
      <c r="CY88" s="1">
        <v>0.25</v>
      </c>
      <c r="CZ88" s="1">
        <v>0.25</v>
      </c>
      <c r="DA88" s="1">
        <v>0.25</v>
      </c>
      <c r="DB88" s="1">
        <v>0.25</v>
      </c>
      <c r="DC88" s="1">
        <v>0.25</v>
      </c>
      <c r="DD88" s="1">
        <v>0.25</v>
      </c>
      <c r="DE88" s="1">
        <v>0.25</v>
      </c>
      <c r="DF88" s="1">
        <v>0.25</v>
      </c>
      <c r="DG88" s="1">
        <v>0.25</v>
      </c>
      <c r="DH88" s="1">
        <v>0.25</v>
      </c>
      <c r="DI88" s="1">
        <v>0.25</v>
      </c>
      <c r="DJ88" s="1">
        <v>0.25</v>
      </c>
      <c r="DK88" s="1">
        <v>0.25</v>
      </c>
      <c r="DL88" s="1">
        <v>0.25</v>
      </c>
      <c r="DM88" s="1">
        <v>0.25</v>
      </c>
      <c r="DN88" s="1">
        <v>0.25</v>
      </c>
      <c r="DO88" s="1">
        <v>0.25</v>
      </c>
      <c r="DP88" s="1">
        <v>0.25</v>
      </c>
      <c r="DQ88" s="1">
        <v>0.25</v>
      </c>
      <c r="DR88" s="1">
        <v>0.25</v>
      </c>
      <c r="DS88" s="1">
        <v>0.25</v>
      </c>
      <c r="DT88" s="1">
        <v>0.25</v>
      </c>
      <c r="DU88" s="1">
        <v>0.25</v>
      </c>
      <c r="DV88" s="1">
        <v>0.25</v>
      </c>
      <c r="DW88" s="1">
        <v>0.25</v>
      </c>
      <c r="DX88" s="1">
        <v>0.25</v>
      </c>
      <c r="DY88" s="1">
        <v>0.25</v>
      </c>
      <c r="DZ88" s="1">
        <v>0.25</v>
      </c>
      <c r="EA88" s="1">
        <v>0.25</v>
      </c>
      <c r="EB88" s="1">
        <v>0.25</v>
      </c>
      <c r="EC88" s="1">
        <v>0.25</v>
      </c>
      <c r="ED88" s="1">
        <v>0.25</v>
      </c>
      <c r="EE88" s="1">
        <v>0.25</v>
      </c>
      <c r="EF88" s="1">
        <v>0.25</v>
      </c>
      <c r="EG88" s="1">
        <v>0.25</v>
      </c>
      <c r="EH88" s="1">
        <v>0.25</v>
      </c>
      <c r="EI88" s="1">
        <v>0.25</v>
      </c>
      <c r="EJ88" s="1">
        <v>0.25</v>
      </c>
      <c r="EK88" s="1">
        <v>0.25</v>
      </c>
      <c r="EL88" s="1">
        <v>0.25</v>
      </c>
      <c r="EM88" s="1">
        <v>0.25</v>
      </c>
      <c r="EN88" s="1">
        <v>0.25</v>
      </c>
      <c r="EO88" s="1">
        <v>0.25</v>
      </c>
      <c r="EP88" s="1">
        <v>0.25</v>
      </c>
      <c r="EQ88" s="1">
        <v>0.25</v>
      </c>
      <c r="ER88" s="1">
        <v>0.25</v>
      </c>
      <c r="ES88" s="1">
        <v>0.25</v>
      </c>
      <c r="ET88" s="1">
        <v>0.25</v>
      </c>
      <c r="EU88" s="1">
        <v>0.25</v>
      </c>
      <c r="EV88" s="1">
        <v>0.25</v>
      </c>
      <c r="EW88" s="1">
        <v>0.25</v>
      </c>
      <c r="EX88" s="1">
        <v>0.25</v>
      </c>
      <c r="EY88" s="1">
        <v>0.25</v>
      </c>
      <c r="EZ88" s="1">
        <v>0.25</v>
      </c>
      <c r="FA88" s="1">
        <v>0.25</v>
      </c>
      <c r="FB88" s="916">
        <v>0.25</v>
      </c>
      <c r="FC88" s="1">
        <v>0.25</v>
      </c>
      <c r="FD88" s="1">
        <v>0.25</v>
      </c>
      <c r="FE88" s="1">
        <v>0.25</v>
      </c>
      <c r="FF88" s="1">
        <v>0.25</v>
      </c>
      <c r="FG88" s="1">
        <v>0.25</v>
      </c>
      <c r="FH88" s="1">
        <v>0.25</v>
      </c>
      <c r="FI88" s="1">
        <v>0.25</v>
      </c>
      <c r="FJ88" s="1">
        <v>0.25</v>
      </c>
      <c r="FK88" s="1">
        <v>0.25</v>
      </c>
      <c r="FL88" s="1">
        <v>0.25</v>
      </c>
      <c r="FM88" s="1">
        <v>0.25</v>
      </c>
      <c r="FN88" s="1">
        <v>0.25</v>
      </c>
      <c r="FO88" s="1">
        <v>0.25</v>
      </c>
      <c r="FP88" s="1">
        <v>0.25</v>
      </c>
      <c r="FQ88" s="1">
        <v>0.25</v>
      </c>
      <c r="FR88" s="1">
        <v>0.25</v>
      </c>
      <c r="FS88" s="1">
        <v>0.25</v>
      </c>
      <c r="FT88" s="1">
        <v>0.25</v>
      </c>
      <c r="FU88" s="1">
        <v>0.25</v>
      </c>
      <c r="FV88" s="1">
        <v>0.25</v>
      </c>
      <c r="FW88" s="1">
        <v>0.25</v>
      </c>
      <c r="FX88" s="1">
        <v>0.25</v>
      </c>
      <c r="FY88" s="1">
        <v>0.25</v>
      </c>
      <c r="FZ88" s="1">
        <v>0.25</v>
      </c>
      <c r="GA88" s="1">
        <v>0.25</v>
      </c>
      <c r="GB88" s="1">
        <v>0.25</v>
      </c>
      <c r="GC88" s="1">
        <v>0.25</v>
      </c>
      <c r="GD88" s="1">
        <v>0.25</v>
      </c>
      <c r="GE88" s="1">
        <v>0.25</v>
      </c>
      <c r="GF88" s="1">
        <v>0.25</v>
      </c>
      <c r="GG88" s="1">
        <v>0.25</v>
      </c>
      <c r="GH88" s="1">
        <v>0.25</v>
      </c>
      <c r="GI88" s="1">
        <v>0.25</v>
      </c>
      <c r="GJ88" s="1">
        <v>0.25</v>
      </c>
      <c r="GK88" s="1">
        <v>0.25</v>
      </c>
      <c r="GL88" s="1">
        <v>0.25</v>
      </c>
      <c r="GM88" s="1">
        <v>0.25</v>
      </c>
      <c r="GN88" s="1">
        <v>0.25</v>
      </c>
      <c r="GO88" s="1">
        <v>0.25</v>
      </c>
      <c r="GP88" s="1">
        <v>0.25</v>
      </c>
      <c r="GQ88" s="1">
        <v>0.25</v>
      </c>
      <c r="GR88" s="1">
        <v>0.25</v>
      </c>
      <c r="GS88" s="1">
        <v>0.25</v>
      </c>
      <c r="GT88" s="1">
        <v>0.25</v>
      </c>
      <c r="GU88" s="1">
        <v>0.25</v>
      </c>
      <c r="GV88" s="1">
        <v>0.25</v>
      </c>
      <c r="GW88" s="1">
        <v>0.25</v>
      </c>
      <c r="GX88" s="1">
        <v>0.25</v>
      </c>
      <c r="GY88" s="1">
        <v>0.25</v>
      </c>
      <c r="GZ88" s="1">
        <v>0.25</v>
      </c>
      <c r="HA88" s="1">
        <v>0.25</v>
      </c>
      <c r="HB88" s="1">
        <v>0.25</v>
      </c>
      <c r="HC88" s="1">
        <v>0.25</v>
      </c>
      <c r="HD88" s="1">
        <v>0.25</v>
      </c>
      <c r="HE88" s="1">
        <v>0.25</v>
      </c>
      <c r="HF88" s="1">
        <v>0.25</v>
      </c>
      <c r="HG88" s="1">
        <v>0.25</v>
      </c>
      <c r="HH88" s="1">
        <v>0.25</v>
      </c>
      <c r="HI88" s="1">
        <v>0.25</v>
      </c>
      <c r="HJ88" s="1">
        <v>0.25</v>
      </c>
      <c r="HK88" s="1">
        <v>0.25</v>
      </c>
      <c r="HL88" s="1">
        <v>0.25</v>
      </c>
      <c r="HM88" s="1">
        <v>0.25</v>
      </c>
      <c r="HN88" s="1">
        <v>0.25</v>
      </c>
      <c r="HO88" s="1">
        <v>0.25</v>
      </c>
      <c r="HP88" s="1">
        <v>0.25</v>
      </c>
      <c r="HQ88" s="1">
        <v>0.25</v>
      </c>
      <c r="HR88" s="1">
        <v>0.25</v>
      </c>
      <c r="HS88" s="1">
        <v>0.25</v>
      </c>
      <c r="HT88" s="1">
        <v>0.25</v>
      </c>
      <c r="HU88" s="1">
        <v>0.25</v>
      </c>
      <c r="HV88" s="1">
        <v>0.25</v>
      </c>
      <c r="HW88" s="1">
        <v>0.25</v>
      </c>
      <c r="HX88" s="1">
        <v>0.25</v>
      </c>
      <c r="HY88" s="1">
        <v>0.25</v>
      </c>
      <c r="HZ88" s="1">
        <v>0.25</v>
      </c>
      <c r="IA88" s="1">
        <v>0.25</v>
      </c>
      <c r="IB88" s="1">
        <v>0.25</v>
      </c>
      <c r="IC88" s="1">
        <v>0.25</v>
      </c>
      <c r="ID88" s="1">
        <v>0.25</v>
      </c>
      <c r="IE88" s="1">
        <v>0.25</v>
      </c>
      <c r="IF88" s="1">
        <v>0.25</v>
      </c>
      <c r="IG88" s="1">
        <v>0.25</v>
      </c>
      <c r="IH88" s="1">
        <v>0.25</v>
      </c>
      <c r="II88" s="1">
        <v>0.25</v>
      </c>
      <c r="IJ88" s="1">
        <v>0.25</v>
      </c>
      <c r="IK88" s="1">
        <v>0.25</v>
      </c>
      <c r="IL88" s="1">
        <v>0.25</v>
      </c>
      <c r="IM88" s="1">
        <v>0.25</v>
      </c>
      <c r="IN88" s="1">
        <v>0.25</v>
      </c>
      <c r="IO88" s="1">
        <v>0.25</v>
      </c>
      <c r="IP88" s="1">
        <v>0.25</v>
      </c>
      <c r="IQ88" s="1">
        <v>0.25</v>
      </c>
      <c r="IR88" s="1">
        <v>0.25</v>
      </c>
      <c r="IS88" s="1">
        <v>0.25</v>
      </c>
      <c r="IT88" s="1">
        <v>0.25</v>
      </c>
      <c r="IU88" s="1">
        <v>0.25</v>
      </c>
      <c r="IV88" s="1">
        <v>0.25</v>
      </c>
      <c r="IW88" s="1">
        <v>0.25</v>
      </c>
      <c r="IX88" s="1">
        <v>0.25</v>
      </c>
      <c r="IY88" s="1">
        <v>0.25</v>
      </c>
      <c r="IZ88" s="1">
        <v>0.25</v>
      </c>
      <c r="JA88" s="1">
        <v>0.25</v>
      </c>
      <c r="JB88" s="1">
        <v>0.25</v>
      </c>
      <c r="JC88" s="1">
        <v>0.25</v>
      </c>
      <c r="JD88" s="1">
        <v>0.25</v>
      </c>
      <c r="JE88" s="1">
        <v>0.25</v>
      </c>
      <c r="JF88" s="1">
        <v>0.25</v>
      </c>
      <c r="JG88" s="1">
        <v>0.25</v>
      </c>
      <c r="JH88" s="1">
        <v>0.25</v>
      </c>
      <c r="JI88" s="1">
        <v>0.25</v>
      </c>
      <c r="JJ88" s="1">
        <v>0.25</v>
      </c>
      <c r="JK88" s="1">
        <v>0.25</v>
      </c>
      <c r="JL88" s="1">
        <v>0.25</v>
      </c>
      <c r="JM88" s="1">
        <v>0.25</v>
      </c>
      <c r="JN88" s="1">
        <v>0.25</v>
      </c>
      <c r="JO88" s="1">
        <v>0.25</v>
      </c>
      <c r="JP88" s="1">
        <v>0.25</v>
      </c>
      <c r="JQ88" s="1">
        <v>0.25</v>
      </c>
      <c r="JR88" s="1">
        <v>0.25</v>
      </c>
      <c r="JS88" s="1">
        <v>0.25</v>
      </c>
      <c r="JT88" s="1">
        <v>0.25</v>
      </c>
      <c r="JU88" s="1">
        <v>0.25</v>
      </c>
      <c r="JV88" s="1">
        <v>0.25</v>
      </c>
      <c r="JW88" s="1">
        <v>0.25</v>
      </c>
      <c r="JX88" s="1">
        <v>0.25</v>
      </c>
      <c r="JY88" s="1">
        <v>0.25</v>
      </c>
      <c r="JZ88" s="1">
        <v>0.25</v>
      </c>
      <c r="KA88" s="1">
        <v>0.25</v>
      </c>
      <c r="KB88" s="1">
        <v>0.25</v>
      </c>
      <c r="KC88" s="1">
        <v>0.25</v>
      </c>
      <c r="KD88" s="1">
        <v>0.25</v>
      </c>
      <c r="KE88" s="1">
        <v>0.25</v>
      </c>
      <c r="KF88" s="1">
        <v>0.25</v>
      </c>
      <c r="KG88" s="1">
        <v>0.25</v>
      </c>
      <c r="KH88" s="1">
        <v>0.25</v>
      </c>
      <c r="KI88" s="1">
        <v>0.25</v>
      </c>
      <c r="KJ88" s="1">
        <v>0.25</v>
      </c>
      <c r="KK88" s="1">
        <v>0.25</v>
      </c>
      <c r="KL88" s="1">
        <v>0.25</v>
      </c>
      <c r="KM88" s="1">
        <v>0.25</v>
      </c>
      <c r="KN88" s="1">
        <v>0.25</v>
      </c>
      <c r="KO88" s="1">
        <v>0.25</v>
      </c>
      <c r="KP88" s="1">
        <v>1</v>
      </c>
      <c r="KQ88" s="1">
        <v>1</v>
      </c>
      <c r="KR88" s="1">
        <v>1</v>
      </c>
      <c r="KS88" s="1">
        <v>1</v>
      </c>
      <c r="KT88" s="1">
        <v>1</v>
      </c>
      <c r="KU88" s="1">
        <v>1</v>
      </c>
      <c r="KV88" s="1">
        <v>1</v>
      </c>
      <c r="KW88" s="1">
        <v>1</v>
      </c>
      <c r="KX88" s="1">
        <v>1</v>
      </c>
      <c r="KY88" s="1">
        <v>1</v>
      </c>
      <c r="KZ88" s="1">
        <v>1</v>
      </c>
      <c r="LA88" s="1">
        <v>1</v>
      </c>
      <c r="LB88" s="1">
        <v>1</v>
      </c>
      <c r="LC88" s="1">
        <v>1</v>
      </c>
      <c r="LD88" s="1">
        <v>0.25</v>
      </c>
      <c r="LE88" s="1">
        <v>0.25</v>
      </c>
      <c r="LF88" s="1">
        <v>0.25</v>
      </c>
      <c r="LG88" s="1">
        <v>0.25</v>
      </c>
      <c r="LH88" s="1">
        <v>0.25</v>
      </c>
      <c r="LI88" s="1">
        <v>0.25</v>
      </c>
      <c r="LJ88" s="1">
        <v>0.25</v>
      </c>
      <c r="LK88" s="1">
        <v>0.25</v>
      </c>
      <c r="LL88" s="1">
        <v>0.25</v>
      </c>
      <c r="LM88" s="1">
        <v>0.25</v>
      </c>
      <c r="LN88" s="1">
        <v>0.25</v>
      </c>
      <c r="LO88" s="1">
        <v>0.25</v>
      </c>
      <c r="LP88" s="1">
        <v>0.25</v>
      </c>
      <c r="LQ88" s="1">
        <v>0.25</v>
      </c>
      <c r="LR88" s="1">
        <v>0.25</v>
      </c>
      <c r="LS88" s="1">
        <v>0.25</v>
      </c>
      <c r="LT88" s="1">
        <v>0.25</v>
      </c>
      <c r="LU88" s="1">
        <v>0.25</v>
      </c>
      <c r="LV88" s="1">
        <v>0.25</v>
      </c>
      <c r="LW88" s="1">
        <v>0.25</v>
      </c>
      <c r="LX88" s="1">
        <v>0.25</v>
      </c>
      <c r="LY88" s="1">
        <v>0.25</v>
      </c>
      <c r="LZ88" s="1">
        <v>0.25</v>
      </c>
      <c r="MA88" s="1">
        <v>0.25</v>
      </c>
      <c r="MB88" s="1">
        <v>0.25</v>
      </c>
      <c r="MC88" s="1">
        <v>0.25</v>
      </c>
      <c r="MD88" s="1">
        <v>0.25</v>
      </c>
      <c r="ME88" s="1">
        <v>0.25</v>
      </c>
      <c r="MF88" s="1">
        <v>0.25</v>
      </c>
      <c r="MG88" s="1">
        <v>0.25</v>
      </c>
      <c r="MH88" s="1">
        <v>0.25</v>
      </c>
      <c r="MI88" s="1">
        <v>0.25</v>
      </c>
      <c r="MJ88" s="1">
        <v>0.25</v>
      </c>
      <c r="MK88" s="1">
        <v>0.25</v>
      </c>
      <c r="ML88" s="1">
        <v>0.25</v>
      </c>
      <c r="MM88" s="1">
        <v>0.25</v>
      </c>
      <c r="MN88" s="1">
        <v>0.25</v>
      </c>
      <c r="MO88" s="1">
        <v>0.25</v>
      </c>
      <c r="MP88" s="1">
        <v>0.25</v>
      </c>
      <c r="MQ88" s="1">
        <v>0.25</v>
      </c>
      <c r="MR88" s="1">
        <v>0.25</v>
      </c>
      <c r="MS88" s="1">
        <v>0.25</v>
      </c>
      <c r="MT88" s="1">
        <v>0.25</v>
      </c>
      <c r="MU88" s="1">
        <v>0.25</v>
      </c>
      <c r="MV88" s="1">
        <v>0.25</v>
      </c>
      <c r="MW88" s="1">
        <v>0.25</v>
      </c>
      <c r="MX88" s="1">
        <v>0.25</v>
      </c>
      <c r="MY88" s="1">
        <v>0.25</v>
      </c>
      <c r="MZ88" s="1">
        <v>0.25</v>
      </c>
      <c r="NA88" s="1">
        <v>0.25</v>
      </c>
      <c r="NB88" s="1">
        <v>0.25</v>
      </c>
    </row>
    <row r="89" spans="2:366" ht="15">
      <c r="B89" s="173" t="s">
        <v>112</v>
      </c>
      <c r="C89" s="1">
        <v>0.25</v>
      </c>
      <c r="D89" s="1">
        <v>0.25</v>
      </c>
      <c r="E89" s="1">
        <v>0.25</v>
      </c>
      <c r="F89" s="1">
        <v>0.25</v>
      </c>
      <c r="G89" s="1">
        <v>0.25</v>
      </c>
      <c r="H89" s="1">
        <v>0.25</v>
      </c>
      <c r="I89" s="1">
        <v>0.25</v>
      </c>
      <c r="J89" s="1">
        <v>0.25</v>
      </c>
      <c r="K89" s="1">
        <v>0.25</v>
      </c>
      <c r="L89" s="1">
        <v>0.25</v>
      </c>
      <c r="M89" s="1">
        <v>0.25</v>
      </c>
      <c r="N89" s="1">
        <v>0.25</v>
      </c>
      <c r="O89" s="1">
        <v>0.25</v>
      </c>
      <c r="P89" s="1">
        <v>0.25</v>
      </c>
      <c r="Q89" s="1">
        <v>0.25</v>
      </c>
      <c r="R89" s="1">
        <v>0.25</v>
      </c>
      <c r="S89" s="1">
        <v>0.25</v>
      </c>
      <c r="T89" s="1">
        <v>0.25</v>
      </c>
      <c r="U89" s="1">
        <v>0.25</v>
      </c>
      <c r="V89" s="1">
        <v>0.25</v>
      </c>
      <c r="W89" s="1">
        <v>0.25</v>
      </c>
      <c r="X89" s="1">
        <v>0.25</v>
      </c>
      <c r="Y89" s="1">
        <v>0.25</v>
      </c>
      <c r="Z89" s="1">
        <v>0.25</v>
      </c>
      <c r="AA89" s="1">
        <v>0.25</v>
      </c>
      <c r="AB89" s="1">
        <v>0.25</v>
      </c>
      <c r="AC89" s="1">
        <v>0.25</v>
      </c>
      <c r="AD89" s="1">
        <v>0.25</v>
      </c>
      <c r="AE89" s="1">
        <v>0.25</v>
      </c>
      <c r="AF89" s="1">
        <v>0.25</v>
      </c>
      <c r="AG89" s="1">
        <v>0.25</v>
      </c>
      <c r="AH89" s="1">
        <v>0.25</v>
      </c>
      <c r="AI89" s="1">
        <v>0.25</v>
      </c>
      <c r="AJ89" s="1">
        <v>0.25</v>
      </c>
      <c r="AK89" s="1">
        <v>0.25</v>
      </c>
      <c r="AL89" s="1">
        <v>0.25</v>
      </c>
      <c r="AM89" s="1">
        <v>0.25</v>
      </c>
      <c r="AN89" s="1">
        <v>0.25</v>
      </c>
      <c r="AO89" s="1">
        <v>0.25</v>
      </c>
      <c r="AP89" s="1">
        <v>0.25</v>
      </c>
      <c r="AQ89" s="1">
        <v>0.25</v>
      </c>
      <c r="AR89" s="1">
        <v>0.25</v>
      </c>
      <c r="AS89" s="1">
        <v>0.25</v>
      </c>
      <c r="AT89" s="1">
        <v>0.25</v>
      </c>
      <c r="AU89" s="1">
        <v>0.25</v>
      </c>
      <c r="AV89" s="1">
        <v>0.25</v>
      </c>
      <c r="AW89" s="1">
        <v>0.25</v>
      </c>
      <c r="AX89" s="1">
        <v>0.25</v>
      </c>
      <c r="AY89" s="1">
        <v>0.25</v>
      </c>
      <c r="AZ89" s="1">
        <v>0.25</v>
      </c>
      <c r="BA89" s="1">
        <v>0.25</v>
      </c>
      <c r="BB89" s="1">
        <v>0.25</v>
      </c>
      <c r="BC89" s="1">
        <v>0.25</v>
      </c>
      <c r="BD89" s="1">
        <v>0.25</v>
      </c>
      <c r="BE89" s="1">
        <v>0.25</v>
      </c>
      <c r="BF89" s="1">
        <v>0.25</v>
      </c>
      <c r="BG89" s="1">
        <v>0.25</v>
      </c>
      <c r="BH89" s="1">
        <v>0.25</v>
      </c>
      <c r="BI89" s="1">
        <v>0.25</v>
      </c>
      <c r="BJ89" s="1">
        <v>0.25</v>
      </c>
      <c r="BK89" s="1">
        <v>0.25</v>
      </c>
      <c r="BL89" s="1">
        <v>0.25</v>
      </c>
      <c r="BM89" s="1">
        <v>0.25</v>
      </c>
      <c r="BN89" s="1">
        <v>0.25</v>
      </c>
      <c r="BO89" s="1">
        <v>0.25</v>
      </c>
      <c r="BP89" s="1">
        <v>0.25</v>
      </c>
      <c r="BQ89" s="1">
        <v>0.25</v>
      </c>
      <c r="BR89" s="1">
        <v>0.25</v>
      </c>
      <c r="BS89" s="1">
        <v>0.25</v>
      </c>
      <c r="BT89" s="1">
        <v>0.25</v>
      </c>
      <c r="BU89" s="1">
        <v>0.25</v>
      </c>
      <c r="BV89" s="1">
        <v>0.25</v>
      </c>
      <c r="BW89" s="1">
        <v>0.25</v>
      </c>
      <c r="BX89" s="1">
        <v>0.25</v>
      </c>
      <c r="BY89" s="1">
        <v>0.25</v>
      </c>
      <c r="BZ89" s="1">
        <v>0.25</v>
      </c>
      <c r="CA89" s="1">
        <v>0.25</v>
      </c>
      <c r="CB89" s="1">
        <v>0.25</v>
      </c>
      <c r="CC89" s="1">
        <v>0.25</v>
      </c>
      <c r="CD89" s="1">
        <v>0.25</v>
      </c>
      <c r="CE89" s="1">
        <v>0.25</v>
      </c>
      <c r="CF89" s="1">
        <v>0.25</v>
      </c>
      <c r="CG89" s="1">
        <v>0.25</v>
      </c>
      <c r="CH89" s="1">
        <v>0.25</v>
      </c>
      <c r="CI89" s="1">
        <v>0.25</v>
      </c>
      <c r="CJ89" s="1">
        <v>0.25</v>
      </c>
      <c r="CK89" s="1">
        <v>0.25</v>
      </c>
      <c r="CL89" s="1">
        <v>0.25</v>
      </c>
      <c r="CM89" s="1">
        <v>0.25</v>
      </c>
      <c r="CN89" s="1">
        <v>0.25</v>
      </c>
      <c r="CO89" s="1">
        <v>0.25</v>
      </c>
      <c r="CP89" s="1">
        <v>0.25</v>
      </c>
      <c r="CQ89" s="1">
        <v>0.25</v>
      </c>
      <c r="CR89" s="1">
        <v>0.25</v>
      </c>
      <c r="CS89" s="1">
        <v>0.25</v>
      </c>
      <c r="CT89" s="1">
        <v>0.25</v>
      </c>
      <c r="CU89" s="1">
        <v>0.25</v>
      </c>
      <c r="CV89" s="1">
        <v>0.25</v>
      </c>
      <c r="CW89" s="1">
        <v>0.25</v>
      </c>
      <c r="CX89" s="1">
        <v>0.25</v>
      </c>
      <c r="CY89" s="1">
        <v>0.25</v>
      </c>
      <c r="CZ89" s="1">
        <v>0.25</v>
      </c>
      <c r="DA89" s="1">
        <v>0.25</v>
      </c>
      <c r="DB89" s="1">
        <v>0.25</v>
      </c>
      <c r="DC89" s="1">
        <v>0.25</v>
      </c>
      <c r="DD89" s="1">
        <v>0.25</v>
      </c>
      <c r="DE89" s="1">
        <v>0.25</v>
      </c>
      <c r="DF89" s="1">
        <v>0.25</v>
      </c>
      <c r="DG89" s="1">
        <v>0.25</v>
      </c>
      <c r="DH89" s="1">
        <v>0.25</v>
      </c>
      <c r="DI89" s="1">
        <v>0.25</v>
      </c>
      <c r="DJ89" s="1">
        <v>0.25</v>
      </c>
      <c r="DK89" s="1">
        <v>0.25</v>
      </c>
      <c r="DL89" s="1">
        <v>0.25</v>
      </c>
      <c r="DM89" s="1">
        <v>0.25</v>
      </c>
      <c r="DN89" s="1">
        <v>0.25</v>
      </c>
      <c r="DO89" s="1">
        <v>0.25</v>
      </c>
      <c r="DP89" s="1">
        <v>0.25</v>
      </c>
      <c r="DQ89" s="1">
        <v>0.25</v>
      </c>
      <c r="DR89" s="1">
        <v>0.25</v>
      </c>
      <c r="DS89" s="1">
        <v>0.25</v>
      </c>
      <c r="DT89" s="1">
        <v>0.25</v>
      </c>
      <c r="DU89" s="1">
        <v>0.25</v>
      </c>
      <c r="DV89" s="1">
        <v>0.25</v>
      </c>
      <c r="DW89" s="1">
        <v>0.25</v>
      </c>
      <c r="DX89" s="1">
        <v>0.25</v>
      </c>
      <c r="DY89" s="1">
        <v>0.25</v>
      </c>
      <c r="DZ89" s="1">
        <v>0.25</v>
      </c>
      <c r="EA89" s="1">
        <v>0.25</v>
      </c>
      <c r="EB89" s="1">
        <v>0.25</v>
      </c>
      <c r="EC89" s="1">
        <v>0.25</v>
      </c>
      <c r="ED89" s="1">
        <v>0.25</v>
      </c>
      <c r="EE89" s="1">
        <v>0.25</v>
      </c>
      <c r="EF89" s="1">
        <v>0.25</v>
      </c>
      <c r="EG89" s="1">
        <v>0.25</v>
      </c>
      <c r="EH89" s="1">
        <v>0.25</v>
      </c>
      <c r="EI89" s="1">
        <v>0.25</v>
      </c>
      <c r="EJ89" s="1">
        <v>0.25</v>
      </c>
      <c r="EK89" s="1">
        <v>0.25</v>
      </c>
      <c r="EL89" s="1">
        <v>0.25</v>
      </c>
      <c r="EM89" s="1">
        <v>0.25</v>
      </c>
      <c r="EN89" s="1">
        <v>0.25</v>
      </c>
      <c r="EO89" s="1">
        <v>0.25</v>
      </c>
      <c r="EP89" s="1">
        <v>0.25</v>
      </c>
      <c r="EQ89" s="1">
        <v>0.25</v>
      </c>
      <c r="ER89" s="1">
        <v>0.25</v>
      </c>
      <c r="ES89" s="1">
        <v>0.25</v>
      </c>
      <c r="ET89" s="1">
        <v>0.25</v>
      </c>
      <c r="EU89" s="1">
        <v>0.25</v>
      </c>
      <c r="EV89" s="1">
        <v>0.25</v>
      </c>
      <c r="EW89" s="1">
        <v>0.25</v>
      </c>
      <c r="EX89" s="1">
        <v>0.25</v>
      </c>
      <c r="EY89" s="1">
        <v>0.25</v>
      </c>
      <c r="EZ89" s="1">
        <v>0.25</v>
      </c>
      <c r="FA89" s="1">
        <v>0.25</v>
      </c>
      <c r="FB89" s="916">
        <v>0.25</v>
      </c>
      <c r="FC89" s="1">
        <v>0.25</v>
      </c>
      <c r="FD89" s="1">
        <v>0.25</v>
      </c>
      <c r="FE89" s="1">
        <v>0.25</v>
      </c>
      <c r="FF89" s="1">
        <v>0.25</v>
      </c>
      <c r="FG89" s="1">
        <v>0.25</v>
      </c>
      <c r="FH89" s="1">
        <v>0.25</v>
      </c>
      <c r="FI89" s="1">
        <v>0.25</v>
      </c>
      <c r="FJ89" s="1">
        <v>0.25</v>
      </c>
      <c r="FK89" s="1">
        <v>0.25</v>
      </c>
      <c r="FL89" s="1">
        <v>0.25</v>
      </c>
      <c r="FM89" s="1">
        <v>0.25</v>
      </c>
      <c r="FN89" s="1">
        <v>0.25</v>
      </c>
      <c r="FO89" s="1">
        <v>0.25</v>
      </c>
      <c r="FP89" s="1">
        <v>0.25</v>
      </c>
      <c r="FQ89" s="1">
        <v>0.25</v>
      </c>
      <c r="FR89" s="1">
        <v>0.25</v>
      </c>
      <c r="FS89" s="1">
        <v>0.25</v>
      </c>
      <c r="FT89" s="1">
        <v>0.25</v>
      </c>
      <c r="FU89" s="1">
        <v>0.25</v>
      </c>
      <c r="FV89" s="1">
        <v>0.25</v>
      </c>
      <c r="FW89" s="1">
        <v>0.25</v>
      </c>
      <c r="FX89" s="1">
        <v>0.25</v>
      </c>
      <c r="FY89" s="1">
        <v>0.25</v>
      </c>
      <c r="FZ89" s="1">
        <v>0.25</v>
      </c>
      <c r="GA89" s="1">
        <v>0.25</v>
      </c>
      <c r="GB89" s="1">
        <v>0.25</v>
      </c>
      <c r="GC89" s="1">
        <v>0.25</v>
      </c>
      <c r="GD89" s="1">
        <v>0.25</v>
      </c>
      <c r="GE89" s="1">
        <v>0.25</v>
      </c>
      <c r="GF89" s="1">
        <v>0.25</v>
      </c>
      <c r="GG89" s="1">
        <v>0.25</v>
      </c>
      <c r="GH89" s="1">
        <v>0.25</v>
      </c>
      <c r="GI89" s="1">
        <v>0.25</v>
      </c>
      <c r="GJ89" s="1">
        <v>0.25</v>
      </c>
      <c r="GK89" s="1">
        <v>0.25</v>
      </c>
      <c r="GL89" s="1">
        <v>0.25</v>
      </c>
      <c r="GM89" s="1">
        <v>0.25</v>
      </c>
      <c r="GN89" s="1">
        <v>0.25</v>
      </c>
      <c r="GO89" s="1">
        <v>0.25</v>
      </c>
      <c r="GP89" s="1">
        <v>0.25</v>
      </c>
      <c r="GQ89" s="1">
        <v>0.25</v>
      </c>
      <c r="GR89" s="1">
        <v>0.25</v>
      </c>
      <c r="GS89" s="1">
        <v>0.25</v>
      </c>
      <c r="GT89" s="1">
        <v>0.25</v>
      </c>
      <c r="GU89" s="1">
        <v>0.25</v>
      </c>
      <c r="GV89" s="1">
        <v>0.25</v>
      </c>
      <c r="GW89" s="1">
        <v>0.25</v>
      </c>
      <c r="GX89" s="1">
        <v>0.25</v>
      </c>
      <c r="GY89" s="1">
        <v>0.25</v>
      </c>
      <c r="GZ89" s="1">
        <v>0.25</v>
      </c>
      <c r="HA89" s="1">
        <v>0.25</v>
      </c>
      <c r="HB89" s="1">
        <v>0.25</v>
      </c>
      <c r="HC89" s="1">
        <v>0.25</v>
      </c>
      <c r="HD89" s="1">
        <v>0.25</v>
      </c>
      <c r="HE89" s="1">
        <v>0.25</v>
      </c>
      <c r="HF89" s="1">
        <v>0.25</v>
      </c>
      <c r="HG89" s="1">
        <v>0.25</v>
      </c>
      <c r="HH89" s="1">
        <v>0.25</v>
      </c>
      <c r="HI89" s="1">
        <v>0.25</v>
      </c>
      <c r="HJ89" s="1">
        <v>0.25</v>
      </c>
      <c r="HK89" s="1">
        <v>0.25</v>
      </c>
      <c r="HL89" s="1">
        <v>0.25</v>
      </c>
      <c r="HM89" s="1">
        <v>0.25</v>
      </c>
      <c r="HN89" s="1">
        <v>0.25</v>
      </c>
      <c r="HO89" s="1">
        <v>0.25</v>
      </c>
      <c r="HP89" s="1">
        <v>0.25</v>
      </c>
      <c r="HQ89" s="1">
        <v>0.25</v>
      </c>
      <c r="HR89" s="1">
        <v>0.25</v>
      </c>
      <c r="HS89" s="1">
        <v>0.25</v>
      </c>
      <c r="HT89" s="1">
        <v>0.25</v>
      </c>
      <c r="HU89" s="1">
        <v>0.25</v>
      </c>
      <c r="HV89" s="1">
        <v>0.25</v>
      </c>
      <c r="HW89" s="1">
        <v>0.25</v>
      </c>
      <c r="HX89" s="1">
        <v>0.25</v>
      </c>
      <c r="HY89" s="1">
        <v>0.25</v>
      </c>
      <c r="HZ89" s="1">
        <v>0.25</v>
      </c>
      <c r="IA89" s="1">
        <v>0.25</v>
      </c>
      <c r="IB89" s="1">
        <v>0.25</v>
      </c>
      <c r="IC89" s="1">
        <v>0.25</v>
      </c>
      <c r="ID89" s="1">
        <v>0.25</v>
      </c>
      <c r="IE89" s="1">
        <v>0.25</v>
      </c>
      <c r="IF89" s="1">
        <v>0.25</v>
      </c>
      <c r="IG89" s="1">
        <v>0.25</v>
      </c>
      <c r="IH89" s="1">
        <v>0.25</v>
      </c>
      <c r="II89" s="1">
        <v>0.25</v>
      </c>
      <c r="IJ89" s="1">
        <v>0.25</v>
      </c>
      <c r="IK89" s="1">
        <v>0.25</v>
      </c>
      <c r="IL89" s="1">
        <v>0.25</v>
      </c>
      <c r="IM89" s="1">
        <v>0.25</v>
      </c>
      <c r="IN89" s="1">
        <v>0.25</v>
      </c>
      <c r="IO89" s="1">
        <v>0.25</v>
      </c>
      <c r="IP89" s="1">
        <v>0.25</v>
      </c>
      <c r="IQ89" s="1">
        <v>0.25</v>
      </c>
      <c r="IR89" s="1">
        <v>0.25</v>
      </c>
      <c r="IS89" s="1">
        <v>0.25</v>
      </c>
      <c r="IT89" s="1">
        <v>0.25</v>
      </c>
      <c r="IU89" s="1">
        <v>0.25</v>
      </c>
      <c r="IV89" s="1">
        <v>0.25</v>
      </c>
      <c r="IW89" s="1">
        <v>0.25</v>
      </c>
      <c r="IX89" s="1">
        <v>0.25</v>
      </c>
      <c r="IY89" s="1">
        <v>0.25</v>
      </c>
      <c r="IZ89" s="1">
        <v>0.25</v>
      </c>
      <c r="JA89" s="1">
        <v>0.25</v>
      </c>
      <c r="JB89" s="1">
        <v>0.25</v>
      </c>
      <c r="JC89" s="1">
        <v>0.25</v>
      </c>
      <c r="JD89" s="1">
        <v>0.25</v>
      </c>
      <c r="JE89" s="1">
        <v>0.25</v>
      </c>
      <c r="JF89" s="1">
        <v>0.25</v>
      </c>
      <c r="JG89" s="1">
        <v>0.25</v>
      </c>
      <c r="JH89" s="1">
        <v>0.25</v>
      </c>
      <c r="JI89" s="1">
        <v>0.25</v>
      </c>
      <c r="JJ89" s="1">
        <v>0.25</v>
      </c>
      <c r="JK89" s="1">
        <v>0.25</v>
      </c>
      <c r="JL89" s="1">
        <v>0.25</v>
      </c>
      <c r="JM89" s="1">
        <v>0.25</v>
      </c>
      <c r="JN89" s="1">
        <v>0.25</v>
      </c>
      <c r="JO89" s="1">
        <v>0.25</v>
      </c>
      <c r="JP89" s="1">
        <v>0.25</v>
      </c>
      <c r="JQ89" s="1">
        <v>0.25</v>
      </c>
      <c r="JR89" s="1">
        <v>0.25</v>
      </c>
      <c r="JS89" s="1">
        <v>0.25</v>
      </c>
      <c r="JT89" s="1">
        <v>0.25</v>
      </c>
      <c r="JU89" s="1">
        <v>0.25</v>
      </c>
      <c r="JV89" s="1">
        <v>0.25</v>
      </c>
      <c r="JW89" s="1">
        <v>0.25</v>
      </c>
      <c r="JX89" s="1">
        <v>0.25</v>
      </c>
      <c r="JY89" s="1">
        <v>0.25</v>
      </c>
      <c r="JZ89" s="1">
        <v>0.25</v>
      </c>
      <c r="KA89" s="1">
        <v>0.25</v>
      </c>
      <c r="KB89" s="1">
        <v>0.25</v>
      </c>
      <c r="KC89" s="1">
        <v>0.25</v>
      </c>
      <c r="KD89" s="1">
        <v>0.25</v>
      </c>
      <c r="KE89" s="1">
        <v>0.25</v>
      </c>
      <c r="KF89" s="1">
        <v>0.25</v>
      </c>
      <c r="KG89" s="1">
        <v>0.25</v>
      </c>
      <c r="KH89" s="1">
        <v>0.25</v>
      </c>
      <c r="KI89" s="1">
        <v>0.25</v>
      </c>
      <c r="KJ89" s="1">
        <v>0.25</v>
      </c>
      <c r="KK89" s="1">
        <v>0.25</v>
      </c>
      <c r="KL89" s="1">
        <v>0.25</v>
      </c>
      <c r="KM89" s="1">
        <v>0.25</v>
      </c>
      <c r="KN89" s="1">
        <v>0.25</v>
      </c>
      <c r="KO89" s="1">
        <v>0.25</v>
      </c>
      <c r="KP89" s="1">
        <v>0.25</v>
      </c>
      <c r="KQ89" s="1">
        <v>0.25</v>
      </c>
      <c r="KR89" s="1">
        <v>0.25</v>
      </c>
      <c r="KS89" s="1">
        <v>0.25</v>
      </c>
      <c r="KT89" s="1">
        <v>0.25</v>
      </c>
      <c r="KU89" s="1">
        <v>0.25</v>
      </c>
      <c r="KV89" s="1">
        <v>0.25</v>
      </c>
      <c r="KW89" s="1">
        <v>0.25</v>
      </c>
      <c r="KX89" s="1">
        <v>0.25</v>
      </c>
      <c r="KY89" s="1">
        <v>0.25</v>
      </c>
      <c r="KZ89" s="1">
        <v>0.25</v>
      </c>
      <c r="LA89" s="1">
        <v>0.25</v>
      </c>
      <c r="LB89" s="1">
        <v>0.25</v>
      </c>
      <c r="LC89" s="1">
        <v>0.25</v>
      </c>
      <c r="LD89" s="1">
        <v>0.25</v>
      </c>
      <c r="LE89" s="1">
        <v>0.25</v>
      </c>
      <c r="LF89" s="1">
        <v>0.25</v>
      </c>
      <c r="LG89" s="1">
        <v>0.25</v>
      </c>
      <c r="LH89" s="1">
        <v>0.25</v>
      </c>
      <c r="LI89" s="1">
        <v>0.25</v>
      </c>
      <c r="LJ89" s="1">
        <v>0.25</v>
      </c>
      <c r="LK89" s="1">
        <v>0.25</v>
      </c>
      <c r="LL89" s="1">
        <v>0.25</v>
      </c>
      <c r="LM89" s="1">
        <v>0.25</v>
      </c>
      <c r="LN89" s="1">
        <v>0.25</v>
      </c>
      <c r="LO89" s="1">
        <v>0.25</v>
      </c>
      <c r="LP89" s="1">
        <v>0.25</v>
      </c>
      <c r="LQ89" s="1">
        <v>0.25</v>
      </c>
      <c r="LR89" s="1">
        <v>0.25</v>
      </c>
      <c r="LS89" s="1">
        <v>0.25</v>
      </c>
      <c r="LT89" s="1">
        <v>0.25</v>
      </c>
      <c r="LU89" s="1">
        <v>0.25</v>
      </c>
      <c r="LV89" s="1">
        <v>0.25</v>
      </c>
      <c r="LW89" s="1">
        <v>0.25</v>
      </c>
      <c r="LX89" s="1">
        <v>0.25</v>
      </c>
      <c r="LY89" s="1">
        <v>0.25</v>
      </c>
      <c r="LZ89" s="1">
        <v>0.25</v>
      </c>
      <c r="MA89" s="1">
        <v>0.25</v>
      </c>
      <c r="MB89" s="1">
        <v>0.25</v>
      </c>
      <c r="MC89" s="1">
        <v>0.25</v>
      </c>
      <c r="MD89" s="1">
        <v>0.25</v>
      </c>
      <c r="ME89" s="1">
        <v>0.25</v>
      </c>
      <c r="MF89" s="1">
        <v>0.25</v>
      </c>
      <c r="MG89" s="1">
        <v>0.25</v>
      </c>
      <c r="MH89" s="1">
        <v>0.25</v>
      </c>
      <c r="MI89" s="1">
        <v>0.25</v>
      </c>
      <c r="MJ89" s="1">
        <v>0.25</v>
      </c>
      <c r="MK89" s="1">
        <v>0.25</v>
      </c>
      <c r="ML89" s="1">
        <v>0.25</v>
      </c>
      <c r="MM89" s="1">
        <v>0.25</v>
      </c>
      <c r="MN89" s="1">
        <v>0.25</v>
      </c>
      <c r="MO89" s="1">
        <v>0.25</v>
      </c>
      <c r="MP89" s="1">
        <v>0.25</v>
      </c>
      <c r="MQ89" s="1">
        <v>0.25</v>
      </c>
      <c r="MR89" s="1">
        <v>0.25</v>
      </c>
      <c r="MS89" s="1">
        <v>0.25</v>
      </c>
      <c r="MT89" s="1">
        <v>0.25</v>
      </c>
      <c r="MU89" s="1">
        <v>0.25</v>
      </c>
      <c r="MV89" s="1">
        <v>0.25</v>
      </c>
      <c r="MW89" s="1">
        <v>0.25</v>
      </c>
      <c r="MX89" s="1">
        <v>0.25</v>
      </c>
      <c r="MY89" s="1">
        <v>0.25</v>
      </c>
      <c r="MZ89" s="1">
        <v>0.25</v>
      </c>
      <c r="NA89" s="1">
        <v>0.25</v>
      </c>
      <c r="NB89" s="1">
        <v>0.25</v>
      </c>
    </row>
    <row r="90" spans="2:366" ht="15">
      <c r="B90" s="173" t="s">
        <v>113</v>
      </c>
      <c r="C90" s="1">
        <v>0.25</v>
      </c>
      <c r="D90" s="1">
        <v>0.25</v>
      </c>
      <c r="E90" s="1">
        <v>0.25</v>
      </c>
      <c r="F90" s="1">
        <v>0.25</v>
      </c>
      <c r="G90" s="1">
        <v>0.25</v>
      </c>
      <c r="H90" s="1">
        <v>0.25</v>
      </c>
      <c r="I90" s="1">
        <v>0.25</v>
      </c>
      <c r="J90" s="1">
        <v>0.25</v>
      </c>
      <c r="K90" s="1">
        <v>0.25</v>
      </c>
      <c r="L90" s="1">
        <v>0.25</v>
      </c>
      <c r="M90" s="1">
        <v>0.25</v>
      </c>
      <c r="N90" s="1">
        <v>0.25</v>
      </c>
      <c r="O90" s="1">
        <v>0.25</v>
      </c>
      <c r="P90" s="1">
        <v>0.25</v>
      </c>
      <c r="Q90" s="1">
        <v>0.25</v>
      </c>
      <c r="R90" s="1">
        <v>0.25</v>
      </c>
      <c r="S90" s="1">
        <v>0.25</v>
      </c>
      <c r="T90" s="1">
        <v>0.25</v>
      </c>
      <c r="U90" s="1">
        <v>0.25</v>
      </c>
      <c r="V90" s="1">
        <v>0.25</v>
      </c>
      <c r="W90" s="1">
        <v>0.25</v>
      </c>
      <c r="X90" s="1">
        <v>0.25</v>
      </c>
      <c r="Y90" s="1">
        <v>0.25</v>
      </c>
      <c r="Z90" s="1">
        <v>0.25</v>
      </c>
      <c r="AA90" s="1">
        <v>0.25</v>
      </c>
      <c r="AB90" s="1">
        <v>0.25</v>
      </c>
      <c r="AC90" s="1">
        <v>0.25</v>
      </c>
      <c r="AD90" s="1">
        <v>0.25</v>
      </c>
      <c r="AE90" s="1">
        <v>0.25</v>
      </c>
      <c r="AF90" s="1">
        <v>0.25</v>
      </c>
      <c r="AG90" s="1">
        <v>0.25</v>
      </c>
      <c r="AH90" s="1">
        <v>0.25</v>
      </c>
      <c r="AI90" s="1">
        <v>0.25</v>
      </c>
      <c r="AJ90" s="1">
        <v>0.25</v>
      </c>
      <c r="AK90" s="1">
        <v>0.25</v>
      </c>
      <c r="AL90" s="1">
        <v>0.25</v>
      </c>
      <c r="AM90" s="1">
        <v>0.25</v>
      </c>
      <c r="AN90" s="1">
        <v>0.25</v>
      </c>
      <c r="AO90" s="1">
        <v>0.25</v>
      </c>
      <c r="AP90" s="1">
        <v>0.25</v>
      </c>
      <c r="AQ90" s="1">
        <v>0.25</v>
      </c>
      <c r="AR90" s="1">
        <v>0.25</v>
      </c>
      <c r="AS90" s="1">
        <v>0.25</v>
      </c>
      <c r="AT90" s="1">
        <v>0.25</v>
      </c>
      <c r="AU90" s="1">
        <v>0.25</v>
      </c>
      <c r="AV90" s="1">
        <v>0.25</v>
      </c>
      <c r="AW90" s="1">
        <v>0.25</v>
      </c>
      <c r="AX90" s="1">
        <v>0.25</v>
      </c>
      <c r="AY90" s="1">
        <v>0.25</v>
      </c>
      <c r="AZ90" s="1">
        <v>0.25</v>
      </c>
      <c r="BA90" s="1">
        <v>0.25</v>
      </c>
      <c r="BB90" s="1">
        <v>0.25</v>
      </c>
      <c r="BC90" s="1">
        <v>0.25</v>
      </c>
      <c r="BD90" s="1">
        <v>0.25</v>
      </c>
      <c r="BE90" s="1">
        <v>0.25</v>
      </c>
      <c r="BF90" s="1">
        <v>0.25</v>
      </c>
      <c r="BG90" s="1">
        <v>0.25</v>
      </c>
      <c r="BH90" s="1">
        <v>0.25</v>
      </c>
      <c r="BI90" s="1">
        <v>0.25</v>
      </c>
      <c r="BJ90" s="1">
        <v>0.25</v>
      </c>
      <c r="BK90" s="1">
        <v>0.25</v>
      </c>
      <c r="BL90" s="1">
        <v>0.25</v>
      </c>
      <c r="BM90" s="1">
        <v>0.25</v>
      </c>
      <c r="BN90" s="1">
        <v>0.25</v>
      </c>
      <c r="BO90" s="1">
        <v>0.25</v>
      </c>
      <c r="BP90" s="1">
        <v>0.25</v>
      </c>
      <c r="BQ90" s="1">
        <v>0.25</v>
      </c>
      <c r="BR90" s="1">
        <v>0.25</v>
      </c>
      <c r="BS90" s="1">
        <v>0.25</v>
      </c>
      <c r="BT90" s="1">
        <v>0.25</v>
      </c>
      <c r="BU90" s="1">
        <v>0.25</v>
      </c>
      <c r="BV90" s="1">
        <v>0.25</v>
      </c>
      <c r="BW90" s="1">
        <v>0.25</v>
      </c>
      <c r="BX90" s="1">
        <v>0.25</v>
      </c>
      <c r="BY90" s="1">
        <v>0.25</v>
      </c>
      <c r="BZ90" s="1">
        <v>0.25</v>
      </c>
      <c r="CA90" s="1">
        <v>0.25</v>
      </c>
      <c r="CB90" s="1">
        <v>0.25</v>
      </c>
      <c r="CC90" s="1">
        <v>0.25</v>
      </c>
      <c r="CD90" s="1">
        <v>0.25</v>
      </c>
      <c r="CE90" s="1">
        <v>0.25</v>
      </c>
      <c r="CF90" s="1">
        <v>0.25</v>
      </c>
      <c r="CG90" s="1">
        <v>0.25</v>
      </c>
      <c r="CH90" s="1">
        <v>0.25</v>
      </c>
      <c r="CI90" s="1">
        <v>0.25</v>
      </c>
      <c r="CJ90" s="1">
        <v>0.25</v>
      </c>
      <c r="CK90" s="1">
        <v>0.25</v>
      </c>
      <c r="CL90" s="1">
        <v>0.25</v>
      </c>
      <c r="CM90" s="1">
        <v>0.25</v>
      </c>
      <c r="CN90" s="1">
        <v>0.25</v>
      </c>
      <c r="CO90" s="1">
        <v>0.25</v>
      </c>
      <c r="CP90" s="1">
        <v>0.25</v>
      </c>
      <c r="CQ90" s="1">
        <v>0.25</v>
      </c>
      <c r="CR90" s="1">
        <v>0.25</v>
      </c>
      <c r="CS90" s="1">
        <v>0.25</v>
      </c>
      <c r="CT90" s="1">
        <v>0.25</v>
      </c>
      <c r="CU90" s="1">
        <v>0.25</v>
      </c>
      <c r="CV90" s="1">
        <v>0.25</v>
      </c>
      <c r="CW90" s="1">
        <v>0.25</v>
      </c>
      <c r="CX90" s="1">
        <v>0.25</v>
      </c>
      <c r="CY90" s="1">
        <v>0.25</v>
      </c>
      <c r="CZ90" s="1">
        <v>0.25</v>
      </c>
      <c r="DA90" s="1">
        <v>0.25</v>
      </c>
      <c r="DB90" s="1">
        <v>0.25</v>
      </c>
      <c r="DC90" s="1">
        <v>0.25</v>
      </c>
      <c r="DD90" s="1">
        <v>0.25</v>
      </c>
      <c r="DE90" s="1">
        <v>0.25</v>
      </c>
      <c r="DF90" s="1">
        <v>0.25</v>
      </c>
      <c r="DG90" s="1">
        <v>0.25</v>
      </c>
      <c r="DH90" s="1">
        <v>0.25</v>
      </c>
      <c r="DI90" s="1">
        <v>0.25</v>
      </c>
      <c r="DJ90" s="1">
        <v>0.25</v>
      </c>
      <c r="DK90" s="1">
        <v>0.25</v>
      </c>
      <c r="DL90" s="1">
        <v>0.25</v>
      </c>
      <c r="DM90" s="1">
        <v>0.25</v>
      </c>
      <c r="DN90" s="1">
        <v>0.25</v>
      </c>
      <c r="DO90" s="1">
        <v>0.25</v>
      </c>
      <c r="DP90" s="1">
        <v>0.25</v>
      </c>
      <c r="DQ90" s="1">
        <v>0.25</v>
      </c>
      <c r="DR90" s="1">
        <v>0.25</v>
      </c>
      <c r="DS90" s="1">
        <v>0.25</v>
      </c>
      <c r="DT90" s="1">
        <v>0.25</v>
      </c>
      <c r="DU90" s="1">
        <v>0.25</v>
      </c>
      <c r="DV90" s="1">
        <v>0.25</v>
      </c>
      <c r="DW90" s="1">
        <v>0.25</v>
      </c>
      <c r="DX90" s="1">
        <v>0.25</v>
      </c>
      <c r="DY90" s="1">
        <v>0.25</v>
      </c>
      <c r="DZ90" s="1">
        <v>0.25</v>
      </c>
      <c r="EA90" s="1">
        <v>0.25</v>
      </c>
      <c r="EB90" s="1">
        <v>0.25</v>
      </c>
      <c r="EC90" s="1">
        <v>0.25</v>
      </c>
      <c r="ED90" s="1">
        <v>0.25</v>
      </c>
      <c r="EE90" s="1">
        <v>0.25</v>
      </c>
      <c r="EF90" s="1">
        <v>0.25</v>
      </c>
      <c r="EG90" s="1">
        <v>0.25</v>
      </c>
      <c r="EH90" s="1">
        <v>0.25</v>
      </c>
      <c r="EI90" s="1">
        <v>0.25</v>
      </c>
      <c r="EJ90" s="1">
        <v>0.25</v>
      </c>
      <c r="EK90" s="1">
        <v>0.25</v>
      </c>
      <c r="EL90" s="1">
        <v>0.25</v>
      </c>
      <c r="EM90" s="1">
        <v>0.25</v>
      </c>
      <c r="EN90" s="1">
        <v>0.25</v>
      </c>
      <c r="EO90" s="1">
        <v>0.25</v>
      </c>
      <c r="EP90" s="1">
        <v>0.25</v>
      </c>
      <c r="EQ90" s="1">
        <v>0.25</v>
      </c>
      <c r="ER90" s="1">
        <v>0.25</v>
      </c>
      <c r="ES90" s="1">
        <v>0.25</v>
      </c>
      <c r="ET90" s="1">
        <v>0.25</v>
      </c>
      <c r="EU90" s="1">
        <v>0.25</v>
      </c>
      <c r="EV90" s="1">
        <v>0.25</v>
      </c>
      <c r="EW90" s="1">
        <v>0.25</v>
      </c>
      <c r="EX90" s="1">
        <v>0.25</v>
      </c>
      <c r="EY90" s="1">
        <v>0.25</v>
      </c>
      <c r="EZ90" s="1">
        <v>0.25</v>
      </c>
      <c r="FA90" s="1">
        <v>0.25</v>
      </c>
      <c r="FB90" s="916">
        <v>0.25</v>
      </c>
      <c r="FC90" s="1">
        <v>0.25</v>
      </c>
      <c r="FD90" s="1">
        <v>0.25</v>
      </c>
      <c r="FE90" s="1">
        <v>0.25</v>
      </c>
      <c r="FF90" s="1">
        <v>0.25</v>
      </c>
      <c r="FG90" s="1">
        <v>0.25</v>
      </c>
      <c r="FH90" s="1">
        <v>0.25</v>
      </c>
      <c r="FI90" s="1">
        <v>0.25</v>
      </c>
      <c r="FJ90" s="1">
        <v>0.25</v>
      </c>
      <c r="FK90" s="1">
        <v>0.25</v>
      </c>
      <c r="FL90" s="1">
        <v>0.25</v>
      </c>
      <c r="FM90" s="1">
        <v>0.25</v>
      </c>
      <c r="FN90" s="1">
        <v>0.25</v>
      </c>
      <c r="FO90" s="1">
        <v>0.25</v>
      </c>
      <c r="FP90" s="1">
        <v>0.25</v>
      </c>
      <c r="FQ90" s="1">
        <v>0.25</v>
      </c>
      <c r="FR90" s="1">
        <v>0.25</v>
      </c>
      <c r="FS90" s="1">
        <v>0.25</v>
      </c>
      <c r="FT90" s="1">
        <v>0.25</v>
      </c>
      <c r="FU90" s="1">
        <v>0.25</v>
      </c>
      <c r="FV90" s="1">
        <v>0.25</v>
      </c>
      <c r="FW90" s="1">
        <v>0.25</v>
      </c>
      <c r="FX90" s="1">
        <v>0.25</v>
      </c>
      <c r="FY90" s="1">
        <v>0.25</v>
      </c>
      <c r="FZ90" s="1">
        <v>0.25</v>
      </c>
      <c r="GA90" s="1">
        <v>0.25</v>
      </c>
      <c r="GB90" s="1">
        <v>0.25</v>
      </c>
      <c r="GC90" s="1">
        <v>0.25</v>
      </c>
      <c r="GD90" s="1">
        <v>0.25</v>
      </c>
      <c r="GE90" s="1">
        <v>0.25</v>
      </c>
      <c r="GF90" s="1">
        <v>0.25</v>
      </c>
      <c r="GG90" s="1">
        <v>0.25</v>
      </c>
      <c r="GH90" s="1">
        <v>0.25</v>
      </c>
      <c r="GI90" s="1">
        <v>0.25</v>
      </c>
      <c r="GJ90" s="1">
        <v>0.25</v>
      </c>
      <c r="GK90" s="1">
        <v>0.25</v>
      </c>
      <c r="GL90" s="1">
        <v>0.25</v>
      </c>
      <c r="GM90" s="1">
        <v>0.25</v>
      </c>
      <c r="GN90" s="1">
        <v>0.25</v>
      </c>
      <c r="GO90" s="1">
        <v>0.25</v>
      </c>
      <c r="GP90" s="1">
        <v>0.25</v>
      </c>
      <c r="GQ90" s="1">
        <v>0.25</v>
      </c>
      <c r="GR90" s="1">
        <v>0.25</v>
      </c>
      <c r="GS90" s="1">
        <v>0.25</v>
      </c>
      <c r="GT90" s="1">
        <v>0.25</v>
      </c>
      <c r="GU90" s="1">
        <v>0.25</v>
      </c>
      <c r="GV90" s="1">
        <v>0.25</v>
      </c>
      <c r="GW90" s="1">
        <v>0.25</v>
      </c>
      <c r="GX90" s="1">
        <v>0.25</v>
      </c>
      <c r="GY90" s="1">
        <v>0.25</v>
      </c>
      <c r="GZ90" s="1">
        <v>0.25</v>
      </c>
      <c r="HA90" s="1">
        <v>0.25</v>
      </c>
      <c r="HB90" s="1">
        <v>0.25</v>
      </c>
      <c r="HC90" s="1">
        <v>0.25</v>
      </c>
      <c r="HD90" s="1">
        <v>0.25</v>
      </c>
      <c r="HE90" s="1">
        <v>0.25</v>
      </c>
      <c r="HF90" s="1">
        <v>0.25</v>
      </c>
      <c r="HG90" s="1">
        <v>0.25</v>
      </c>
      <c r="HH90" s="1">
        <v>0.25</v>
      </c>
      <c r="HI90" s="1">
        <v>0.25</v>
      </c>
      <c r="HJ90" s="1">
        <v>0.25</v>
      </c>
      <c r="HK90" s="1">
        <v>0.25</v>
      </c>
      <c r="HL90" s="1">
        <v>0.25</v>
      </c>
      <c r="HM90" s="1">
        <v>0.25</v>
      </c>
      <c r="HN90" s="1">
        <v>0.25</v>
      </c>
      <c r="HO90" s="1">
        <v>0.25</v>
      </c>
      <c r="HP90" s="1">
        <v>0.25</v>
      </c>
      <c r="HQ90" s="1">
        <v>0.25</v>
      </c>
      <c r="HR90" s="1">
        <v>0.25</v>
      </c>
      <c r="HS90" s="1">
        <v>0.25</v>
      </c>
      <c r="HT90" s="1">
        <v>0.25</v>
      </c>
      <c r="HU90" s="1">
        <v>0.25</v>
      </c>
      <c r="HV90" s="1">
        <v>0.25</v>
      </c>
      <c r="HW90" s="1">
        <v>0.25</v>
      </c>
      <c r="HX90" s="1">
        <v>0.25</v>
      </c>
      <c r="HY90" s="1">
        <v>0.25</v>
      </c>
      <c r="HZ90" s="1">
        <v>0.25</v>
      </c>
      <c r="IA90" s="1">
        <v>0.25</v>
      </c>
      <c r="IB90" s="1">
        <v>0.25</v>
      </c>
      <c r="IC90" s="1">
        <v>0.25</v>
      </c>
      <c r="ID90" s="1">
        <v>0.25</v>
      </c>
      <c r="IE90" s="1">
        <v>0.25</v>
      </c>
      <c r="IF90" s="1">
        <v>0.25</v>
      </c>
      <c r="IG90" s="1">
        <v>0.25</v>
      </c>
      <c r="IH90" s="1">
        <v>0.25</v>
      </c>
      <c r="II90" s="1">
        <v>0.25</v>
      </c>
      <c r="IJ90" s="1">
        <v>0.25</v>
      </c>
      <c r="IK90" s="1">
        <v>0.25</v>
      </c>
      <c r="IL90" s="1">
        <v>0.25</v>
      </c>
      <c r="IM90" s="1">
        <v>0.25</v>
      </c>
      <c r="IN90" s="1">
        <v>0.25</v>
      </c>
      <c r="IO90" s="1">
        <v>0.25</v>
      </c>
      <c r="IP90" s="1">
        <v>0.25</v>
      </c>
      <c r="IQ90" s="1">
        <v>0.25</v>
      </c>
      <c r="IR90" s="1">
        <v>0.25</v>
      </c>
      <c r="IS90" s="1">
        <v>0.25</v>
      </c>
      <c r="IT90" s="1">
        <v>0.25</v>
      </c>
      <c r="IU90" s="1">
        <v>0.25</v>
      </c>
      <c r="IV90" s="1">
        <v>0.25</v>
      </c>
      <c r="IW90" s="1">
        <v>0.25</v>
      </c>
      <c r="IX90" s="1">
        <v>0.25</v>
      </c>
      <c r="IY90" s="1">
        <v>0.25</v>
      </c>
      <c r="IZ90" s="1">
        <v>0.25</v>
      </c>
      <c r="JA90" s="1">
        <v>0.25</v>
      </c>
      <c r="JB90" s="1">
        <v>0.25</v>
      </c>
      <c r="JC90" s="1">
        <v>0.25</v>
      </c>
      <c r="JD90" s="1">
        <v>0.25</v>
      </c>
      <c r="JE90" s="1">
        <v>0.25</v>
      </c>
      <c r="JF90" s="1">
        <v>0.25</v>
      </c>
      <c r="JG90" s="1">
        <v>0.25</v>
      </c>
      <c r="JH90" s="1">
        <v>0.25</v>
      </c>
      <c r="JI90" s="1">
        <v>0.25</v>
      </c>
      <c r="JJ90" s="1">
        <v>0.25</v>
      </c>
      <c r="JK90" s="1">
        <v>0.25</v>
      </c>
      <c r="JL90" s="1">
        <v>0.25</v>
      </c>
      <c r="JM90" s="1">
        <v>0.25</v>
      </c>
      <c r="JN90" s="1">
        <v>0.25</v>
      </c>
      <c r="JO90" s="1">
        <v>0.25</v>
      </c>
      <c r="JP90" s="1">
        <v>0.25</v>
      </c>
      <c r="JQ90" s="1">
        <v>0.25</v>
      </c>
      <c r="JR90" s="1">
        <v>0.25</v>
      </c>
      <c r="JS90" s="1">
        <v>0.25</v>
      </c>
      <c r="JT90" s="1">
        <v>0.25</v>
      </c>
      <c r="JU90" s="1">
        <v>0.25</v>
      </c>
      <c r="JV90" s="1">
        <v>0.25</v>
      </c>
      <c r="JW90" s="1">
        <v>0.25</v>
      </c>
      <c r="JX90" s="1">
        <v>0.25</v>
      </c>
      <c r="JY90" s="1">
        <v>0.25</v>
      </c>
      <c r="JZ90" s="1">
        <v>0.25</v>
      </c>
      <c r="KA90" s="1">
        <v>0.25</v>
      </c>
      <c r="KB90" s="1">
        <v>0.25</v>
      </c>
      <c r="KC90" s="1">
        <v>0.25</v>
      </c>
      <c r="KD90" s="1">
        <v>0.25</v>
      </c>
      <c r="KE90" s="1">
        <v>0.25</v>
      </c>
      <c r="KF90" s="1">
        <v>0.25</v>
      </c>
      <c r="KG90" s="1">
        <v>0.25</v>
      </c>
      <c r="KH90" s="1">
        <v>0.25</v>
      </c>
      <c r="KI90" s="1">
        <v>0.25</v>
      </c>
      <c r="KJ90" s="1">
        <v>0.25</v>
      </c>
      <c r="KK90" s="1">
        <v>0.25</v>
      </c>
      <c r="KL90" s="1">
        <v>0.25</v>
      </c>
      <c r="KM90" s="1">
        <v>0.25</v>
      </c>
      <c r="KN90" s="1">
        <v>0.25</v>
      </c>
      <c r="KO90" s="1">
        <v>0.25</v>
      </c>
      <c r="KP90" s="1">
        <v>0.25</v>
      </c>
      <c r="KQ90" s="1">
        <v>0.25</v>
      </c>
      <c r="KR90" s="1">
        <v>0.25</v>
      </c>
      <c r="KS90" s="1">
        <v>0.25</v>
      </c>
      <c r="KT90" s="1">
        <v>0.25</v>
      </c>
      <c r="KU90" s="1">
        <v>0.25</v>
      </c>
      <c r="KV90" s="1">
        <v>0.25</v>
      </c>
      <c r="KW90" s="1">
        <v>0.25</v>
      </c>
      <c r="KX90" s="1">
        <v>0.25</v>
      </c>
      <c r="KY90" s="1">
        <v>0.25</v>
      </c>
      <c r="KZ90" s="1">
        <v>0.25</v>
      </c>
      <c r="LA90" s="1">
        <v>0.25</v>
      </c>
      <c r="LB90" s="1">
        <v>0.25</v>
      </c>
      <c r="LC90" s="1">
        <v>0.25</v>
      </c>
      <c r="LD90" s="1">
        <v>0.25</v>
      </c>
      <c r="LE90" s="1">
        <v>0.25</v>
      </c>
      <c r="LF90" s="1">
        <v>0.25</v>
      </c>
      <c r="LG90" s="1">
        <v>0.25</v>
      </c>
      <c r="LH90" s="1">
        <v>0.25</v>
      </c>
      <c r="LI90" s="1">
        <v>0.25</v>
      </c>
      <c r="LJ90" s="1">
        <v>0.25</v>
      </c>
      <c r="LK90" s="1">
        <v>0.25</v>
      </c>
      <c r="LL90" s="1">
        <v>0.25</v>
      </c>
      <c r="LM90" s="1">
        <v>0.25</v>
      </c>
      <c r="LN90" s="1">
        <v>0.25</v>
      </c>
      <c r="LO90" s="1">
        <v>0.25</v>
      </c>
      <c r="LP90" s="1">
        <v>0.25</v>
      </c>
      <c r="LQ90" s="1">
        <v>0.25</v>
      </c>
      <c r="LR90" s="1">
        <v>0.25</v>
      </c>
      <c r="LS90" s="1">
        <v>0.25</v>
      </c>
      <c r="LT90" s="1">
        <v>0.25</v>
      </c>
      <c r="LU90" s="1">
        <v>0.25</v>
      </c>
      <c r="LV90" s="1">
        <v>0.25</v>
      </c>
      <c r="LW90" s="1">
        <v>0.25</v>
      </c>
      <c r="LX90" s="1">
        <v>0.25</v>
      </c>
      <c r="LY90" s="1">
        <v>0.25</v>
      </c>
      <c r="LZ90" s="1">
        <v>0.25</v>
      </c>
      <c r="MA90" s="1">
        <v>0.25</v>
      </c>
      <c r="MB90" s="1">
        <v>0.25</v>
      </c>
      <c r="MC90" s="1">
        <v>0.25</v>
      </c>
      <c r="MD90" s="1">
        <v>0.25</v>
      </c>
      <c r="ME90" s="1">
        <v>0.25</v>
      </c>
      <c r="MF90" s="1">
        <v>0.25</v>
      </c>
      <c r="MG90" s="1">
        <v>0.25</v>
      </c>
      <c r="MH90" s="1">
        <v>0.25</v>
      </c>
      <c r="MI90" s="1">
        <v>0.25</v>
      </c>
      <c r="MJ90" s="1">
        <v>0.25</v>
      </c>
      <c r="MK90" s="1">
        <v>0.25</v>
      </c>
      <c r="ML90" s="1">
        <v>0.25</v>
      </c>
      <c r="MM90" s="1">
        <v>0.25</v>
      </c>
      <c r="MN90" s="1">
        <v>0.25</v>
      </c>
      <c r="MO90" s="1">
        <v>0.25</v>
      </c>
      <c r="MP90" s="1">
        <v>0.25</v>
      </c>
      <c r="MQ90" s="1">
        <v>0.25</v>
      </c>
      <c r="MR90" s="1">
        <v>0.25</v>
      </c>
      <c r="MS90" s="1">
        <v>0.25</v>
      </c>
      <c r="MT90" s="1">
        <v>0.25</v>
      </c>
      <c r="MU90" s="1">
        <v>0.25</v>
      </c>
      <c r="MV90" s="1">
        <v>0.25</v>
      </c>
      <c r="MW90" s="1">
        <v>0.25</v>
      </c>
      <c r="MX90" s="1">
        <v>0.25</v>
      </c>
      <c r="MY90" s="1">
        <v>0.25</v>
      </c>
      <c r="MZ90" s="1">
        <v>0.25</v>
      </c>
      <c r="NA90" s="1">
        <v>0.25</v>
      </c>
      <c r="NB90" s="1">
        <v>0.25</v>
      </c>
    </row>
    <row r="91" spans="2:366" ht="15">
      <c r="B91" s="173" t="s">
        <v>114</v>
      </c>
      <c r="C91" s="7">
        <f>C5/Data!$B13/Data!$B3/Data!$B25*Data!$B24*Data!$B5</f>
        <v>7.5075075075075062E-2</v>
      </c>
      <c r="D91" s="7">
        <f>D5/Data!$B13/Data!$B3/Data!$B25*Data!$B24*Data!$B5</f>
        <v>0.21021021021021022</v>
      </c>
      <c r="E91" s="7">
        <f>E5/Data!$B13/Data!$B3/Data!$B25*Data!$B24*Data!$B5</f>
        <v>0.21021021021021022</v>
      </c>
      <c r="F91" s="7">
        <f>F5/Data!$B13/Data!$B3/Data!$B25*Data!$B24*Data!$B5</f>
        <v>0.24024024024024027</v>
      </c>
      <c r="G91" s="7">
        <f>G5/Data!$B13/Data!$B3/Data!$B25*Data!$B24*Data!$B5</f>
        <v>0.21021021021021022</v>
      </c>
      <c r="H91" s="7">
        <f>H5/Data!$B13/Data!$B3/Data!$B25*Data!$B24*Data!$B5</f>
        <v>9.0090090090090086E-2</v>
      </c>
      <c r="I91" s="7">
        <f>I5/Data!$B13/Data!$B3/Data!$B25*Data!$B24*Data!$B5</f>
        <v>0.15015015015015012</v>
      </c>
      <c r="J91" s="7">
        <f>J5/Data!$B13/Data!$B3/Data!$B25*Data!$B24*Data!$B5</f>
        <v>0.45045045045045046</v>
      </c>
      <c r="K91" s="7">
        <f>K5/Data!$B13/Data!$B3/Data!$B25*Data!$B24*Data!$B5</f>
        <v>0.24024024024024027</v>
      </c>
      <c r="L91" s="7">
        <f>L5/Data!$B13/Data!$B3/Data!$B25*Data!$B24*Data!$B5</f>
        <v>0.21021021021021022</v>
      </c>
      <c r="M91" s="7">
        <f>M5/Data!$B13/Data!$B3/Data!$B25*Data!$B24*Data!$B5</f>
        <v>0.21021021021021022</v>
      </c>
      <c r="N91" s="7">
        <f>N5/Data!$B13/Data!$B3/Data!$B25*Data!$B24*Data!$B5</f>
        <v>0.24024024024024027</v>
      </c>
      <c r="O91" s="7">
        <f>O5/Data!$B13/Data!$B3/Data!$B25*Data!$B24*Data!$B5</f>
        <v>0.21021021021021022</v>
      </c>
      <c r="P91" s="7">
        <f>P5/Data!$B13/Data!$B3/Data!$B25*Data!$B24*Data!$B5</f>
        <v>0.36036036036036034</v>
      </c>
      <c r="Q91" s="7">
        <f>Q5/Data!$B13/Data!$B3/Data!$B25*Data!$B24*Data!$B5</f>
        <v>0.66066066066066065</v>
      </c>
      <c r="R91" s="7">
        <f>R5/Data!$B13/Data!$B3/Data!$B25*Data!$B24*Data!$B5</f>
        <v>0.81081081081081074</v>
      </c>
      <c r="S91" s="7">
        <f>S5/Data!$B13/Data!$B3/Data!$B25*Data!$B24*Data!$B5</f>
        <v>0.42042042042042044</v>
      </c>
      <c r="T91" s="7">
        <f>T5/Data!$B13/Data!$B3/Data!$B25*Data!$B24*Data!$B5</f>
        <v>0</v>
      </c>
      <c r="U91" s="7">
        <f>U5/Data!$B13/Data!$B3/Data!$B25*Data!$B24*Data!$B5</f>
        <v>0.45045045045045046</v>
      </c>
      <c r="V91" s="7">
        <f>V5/Data!$B13/Data!$B3/Data!$B25*Data!$B24*Data!$B5</f>
        <v>0.21021021021021022</v>
      </c>
      <c r="W91" s="7">
        <f>W5/Data!$B13/Data!$B3/Data!$B25*Data!$B24*Data!$B5</f>
        <v>0.21021021021021022</v>
      </c>
      <c r="X91" s="7">
        <f>X5/Data!$B13/Data!$B3/Data!$B25*Data!$B24*Data!$B5</f>
        <v>0.45045045045045046</v>
      </c>
      <c r="Y91" s="7">
        <f>Y5/Data!$B13/Data!$B3/Data!$B25*Data!$B24*Data!$B5</f>
        <v>0.54054054054054057</v>
      </c>
      <c r="Z91" s="7">
        <f>Z5/Data!$B13/Data!$B3/Data!$B25*Data!$B24*Data!$B5</f>
        <v>0.18018018018018017</v>
      </c>
      <c r="AA91" s="7">
        <f>AA5/Data!$B13/Data!$B3/Data!$B25*Data!$B24*Data!$B5</f>
        <v>0.24024024024024027</v>
      </c>
      <c r="AB91" s="7">
        <f>AB5/Data!$B13/Data!$B3/Data!$B25*Data!$B24*Data!$B5</f>
        <v>0.24024024024024027</v>
      </c>
      <c r="AC91" s="7">
        <f>AC5/Data!$B13/Data!$B3/Data!$B25*Data!$B24*Data!$B5</f>
        <v>0.21021021021021022</v>
      </c>
      <c r="AD91" s="7">
        <f>AD5/Data!$B13/Data!$B3/Data!$B25*Data!$B24*Data!$B5</f>
        <v>0.21021021021021022</v>
      </c>
      <c r="AE91" s="7">
        <f>AE5/Data!$B13/Data!$B3/Data!$B25*Data!$B24*Data!$B5</f>
        <v>0.45045045045045046</v>
      </c>
      <c r="AF91" s="7">
        <f>AF5/Data!$B13/Data!$B3/Data!$B25*Data!$B24*Data!$B5</f>
        <v>0.51051051051051044</v>
      </c>
      <c r="AG91" s="7">
        <f>AG5/Data!$B13/Data!$B3/Data!$B25*Data!$B24*Data!$B5</f>
        <v>0.27027027027027029</v>
      </c>
      <c r="AH91" s="7">
        <f>AH5/Data!$B13/Data!$B3/Data!$B25*Data!$B24*Data!$B5</f>
        <v>0.24024024024024027</v>
      </c>
      <c r="AI91" s="7">
        <f>AI5/Data!$B13/Data!$B3/Data!$B25*Data!$B24*Data!$B5</f>
        <v>0.18018018018018017</v>
      </c>
      <c r="AJ91" s="7">
        <f>AJ5/Data!$B13/Data!$B3/Data!$B25*Data!$B24*Data!$B5</f>
        <v>0.15015015015015012</v>
      </c>
      <c r="AK91" s="7">
        <f>AK5/Data!$B13/Data!$B3/Data!$B25*Data!$B24*Data!$B5</f>
        <v>0.21021021021021022</v>
      </c>
      <c r="AL91" s="7">
        <f>AL5/Data!$B13/Data!$B3/Data!$B25*Data!$B24*Data!$B5</f>
        <v>0.51051051051051044</v>
      </c>
      <c r="AM91" s="7">
        <f>AM5/Data!$B13/Data!$B3/Data!$B25*Data!$B24*Data!$B5</f>
        <v>0.51051051051051044</v>
      </c>
      <c r="AN91" s="7">
        <f>AN5/Data!$B13/Data!$B3/Data!$B25*Data!$B24*Data!$B5</f>
        <v>0.36036036036036034</v>
      </c>
      <c r="AO91" s="7">
        <f>AO5/Data!$B13/Data!$B3/Data!$B25*Data!$B24*Data!$B5</f>
        <v>0.36036036036036034</v>
      </c>
      <c r="AP91" s="7">
        <f>AP5/Data!$B13/Data!$B3/Data!$B25*Data!$B24*Data!$B5</f>
        <v>0.30030030030030025</v>
      </c>
      <c r="AQ91" s="7">
        <f>AQ5/Data!$B13/Data!$B3/Data!$B25*Data!$B24*Data!$B5</f>
        <v>0.36036036036036034</v>
      </c>
      <c r="AR91" s="7">
        <f>AR5/Data!$B13/Data!$B3/Data!$B25*Data!$B24*Data!$B5</f>
        <v>0.36036036036036034</v>
      </c>
      <c r="AS91" s="7">
        <f>AS5/Data!$B13/Data!$B3/Data!$B25*Data!$B24*Data!$B5</f>
        <v>0.6006006006006005</v>
      </c>
      <c r="AT91" s="7">
        <f>AT5/Data!$B13/Data!$B3/Data!$B25*Data!$B24*Data!$B5</f>
        <v>0.84084084084084088</v>
      </c>
      <c r="AU91" s="7">
        <f>AU5/Data!$B13/Data!$B3/Data!$B25*Data!$B24*Data!$B5</f>
        <v>0.36036036036036034</v>
      </c>
      <c r="AV91" s="7">
        <f>AV5/Data!$B13/Data!$B3/Data!$B25*Data!$B24*Data!$B5</f>
        <v>0.39039039039039042</v>
      </c>
      <c r="AW91" s="7">
        <f>AW5/Data!$B13/Data!$B3/Data!$B25*Data!$B24*Data!$B5</f>
        <v>0.24024024024024027</v>
      </c>
      <c r="AX91" s="7">
        <f>AX5/Data!$B13/Data!$B3/Data!$B25*Data!$B24*Data!$B5</f>
        <v>0.30030030030030025</v>
      </c>
      <c r="AY91" s="7">
        <f>AY5/Data!$B13/Data!$B3/Data!$B25*Data!$B24*Data!$B5</f>
        <v>0.42042042042042044</v>
      </c>
      <c r="AZ91" s="7">
        <f>AZ5/Data!$B13/Data!$B3/Data!$B25*Data!$B24*Data!$B5</f>
        <v>0.72072072072072069</v>
      </c>
      <c r="BA91" s="7">
        <f>BA5/Data!$B13/Data!$B3/Data!$B25*Data!$B24*Data!$B5</f>
        <v>0.90090090090090091</v>
      </c>
      <c r="BB91" s="7">
        <f>BB5/Data!$B13/Data!$B3/Data!$B25*Data!$B24*Data!$B5</f>
        <v>0.40540540540540537</v>
      </c>
      <c r="BC91" s="7">
        <f>BC5/Data!$B13/Data!$B3/Data!$B25*Data!$B24*Data!$B5</f>
        <v>0.42042042042042044</v>
      </c>
      <c r="BD91" s="7">
        <f>BD5/Data!$B13/Data!$B3/Data!$B25*Data!$B24*Data!$B5</f>
        <v>0.42042042042042044</v>
      </c>
      <c r="BE91" s="7">
        <f>BE5/Data!$B13/Data!$B3/Data!$B25*Data!$B24*Data!$B5</f>
        <v>0.18018018018018017</v>
      </c>
      <c r="BF91" s="7">
        <f>BF5/Data!$B13/Data!$B3/Data!$B25*Data!$B24*Data!$B5</f>
        <v>0.18018018018018017</v>
      </c>
      <c r="BG91" s="7">
        <f>BG5/Data!$B13/Data!$B3/Data!$B25*Data!$B24*Data!$B5</f>
        <v>0.45045045045045046</v>
      </c>
      <c r="BH91" s="7">
        <f>BH5/Data!$B13/Data!$B3/Data!$B25*Data!$B24*Data!$B5</f>
        <v>0.45045045045045046</v>
      </c>
      <c r="BI91" s="7">
        <f>BI5/Data!$B13/Data!$B3/Data!$B25*Data!$B24*Data!$B5</f>
        <v>0.30030030030030025</v>
      </c>
      <c r="BJ91" s="7">
        <f>BJ5/Data!$B13/Data!$B3/Data!$B25*Data!$B24*Data!$B5</f>
        <v>0.30030030030030025</v>
      </c>
      <c r="BK91" s="7">
        <f>BK5/Data!$B13/Data!$B3/Data!$B25*Data!$B24*Data!$B5</f>
        <v>0.30030030030030025</v>
      </c>
      <c r="BL91" s="7">
        <f>BL5/Data!$B13/Data!$B3/Data!$B25*Data!$B24*Data!$B5</f>
        <v>0.21021021021021022</v>
      </c>
      <c r="BM91" s="7">
        <f>BM5/Data!$B13/Data!$B3/Data!$B25*Data!$B24*Data!$B5</f>
        <v>0.36036036036036034</v>
      </c>
      <c r="BN91" s="7">
        <f>BN5/Data!$B13/Data!$B3/Data!$B25*Data!$B24*Data!$B5</f>
        <v>0.75075075075075071</v>
      </c>
      <c r="BO91" s="7">
        <f>BO5/Data!$B13/Data!$B3/Data!$B25*Data!$B24*Data!$B5</f>
        <v>0.69069069069069067</v>
      </c>
      <c r="BP91" s="7">
        <f>BP5/Data!$B13/Data!$B3/Data!$B25*Data!$B24*Data!$B5</f>
        <v>0.39039039039039042</v>
      </c>
      <c r="BQ91" s="7">
        <f>BQ5/Data!$B13/Data!$B3/Data!$B25*Data!$B24*Data!$B5</f>
        <v>0.39039039039039042</v>
      </c>
      <c r="BR91" s="7">
        <f>BR5/Data!$B13/Data!$B3/Data!$B25*Data!$B24*Data!$B5</f>
        <v>0.33033033033033032</v>
      </c>
      <c r="BS91" s="7">
        <f>BS5/Data!$B13/Data!$B3/Data!$B25*Data!$B24*Data!$B5</f>
        <v>0.30030030030030025</v>
      </c>
      <c r="BT91" s="7">
        <f>BT5/Data!$B13/Data!$B3/Data!$B25*Data!$B24*Data!$B5</f>
        <v>0.37537537537537535</v>
      </c>
      <c r="BU91" s="7">
        <f>BU5/Data!$B13/Data!$B3/Data!$B25*Data!$B24*Data!$B5</f>
        <v>0.6006006006006005</v>
      </c>
      <c r="BV91" s="7">
        <f>BV5/Data!$B13/Data!$B3/Data!$B25*Data!$B24*Data!$B5</f>
        <v>0.42042042042042044</v>
      </c>
      <c r="BW91" s="7">
        <f>BW5/Data!$B13/Data!$B3/Data!$B25*Data!$B24*Data!$B5</f>
        <v>0.27027027027027029</v>
      </c>
      <c r="BX91" s="7">
        <f>BX5/Data!$B13/Data!$B3/Data!$B25*Data!$B24*Data!$B5</f>
        <v>0.27027027027027029</v>
      </c>
      <c r="BY91" s="7">
        <f>BY5/Data!$B13/Data!$B3/Data!$B25*Data!$B24*Data!$B5</f>
        <v>0.24024024024024027</v>
      </c>
      <c r="BZ91" s="7">
        <f>BZ5/Data!$B13/Data!$B3/Data!$B25*Data!$B24*Data!$B5</f>
        <v>0.18018018018018017</v>
      </c>
      <c r="CA91" s="7">
        <f>CA5/Data!$B13/Data!$B3/Data!$B25*Data!$B24*Data!$B5</f>
        <v>0.36036036036036034</v>
      </c>
      <c r="CB91" s="7">
        <f>CB5/Data!$B13/Data!$B3/Data!$B25*Data!$B24*Data!$B5</f>
        <v>0</v>
      </c>
      <c r="CC91" s="7">
        <f>CC5/Data!$B13/Data!$B3/Data!$B25*Data!$B24*Data!$B5</f>
        <v>0.6006006006006005</v>
      </c>
      <c r="CD91" s="7">
        <f>CD5/Data!$B13/Data!$B3/Data!$B25*Data!$B24*Data!$B5</f>
        <v>0.30030030030030025</v>
      </c>
      <c r="CE91" s="7">
        <f>CE5/Data!$B13/Data!$B3/Data!$B25*Data!$B24*Data!$B5</f>
        <v>0.45045045045045046</v>
      </c>
      <c r="CF91" s="7">
        <f>CF5/Data!$B13/Data!$B3/Data!$B25*Data!$B24*Data!$B5</f>
        <v>0.63063063063063063</v>
      </c>
      <c r="CG91" s="7">
        <f>CG5/Data!$B13/Data!$B3/Data!$B25*Data!$B24*Data!$B5</f>
        <v>0.75075075075075071</v>
      </c>
      <c r="CH91" s="7">
        <f>CH5/Data!$B13/Data!$B3/Data!$B25*Data!$B24*Data!$B5</f>
        <v>0.48048048048048053</v>
      </c>
      <c r="CI91" s="7">
        <f>CI5/Data!$B13/Data!$B3/Data!$B25*Data!$B24*Data!$B5</f>
        <v>0.84084084084084088</v>
      </c>
      <c r="CJ91" s="7">
        <f>CJ5/Data!$B13/Data!$B3/Data!$B25*Data!$B24*Data!$B5</f>
        <v>1.0810810810810811</v>
      </c>
      <c r="CK91" s="7">
        <f>CK5/Data!$B13/Data!$B3/Data!$B25*Data!$B24*Data!$B5</f>
        <v>0.6006006006006005</v>
      </c>
      <c r="CL91" s="7">
        <f>CL5/Data!$B13/Data!$B3/Data!$B25*Data!$B24*Data!$B5</f>
        <v>0.6006006006006005</v>
      </c>
      <c r="CM91" s="7">
        <f>CM5/Data!$B13/Data!$B3/Data!$B25*Data!$B24*Data!$B5</f>
        <v>0.96096096096096106</v>
      </c>
      <c r="CN91" s="7">
        <f>CN5/Data!$B13/Data!$B3/Data!$B25*Data!$B24*Data!$B5</f>
        <v>0.66066066066066065</v>
      </c>
      <c r="CO91" s="7">
        <f>CO5/Data!$B13/Data!$B3/Data!$B25*Data!$B24*Data!$B5</f>
        <v>0.48048048048048053</v>
      </c>
      <c r="CP91" s="7">
        <f>CP5/Data!$B13/Data!$B3/Data!$B25*Data!$B24*Data!$B5</f>
        <v>0.84084084084084088</v>
      </c>
      <c r="CQ91" s="7">
        <f>CQ5/Data!$B13/Data!$B3/Data!$B25*Data!$B24*Data!$B5</f>
        <v>1.0810810810810811</v>
      </c>
      <c r="CR91" s="7">
        <f>CR5/Data!$B13/Data!$B3/Data!$B25*Data!$B24*Data!$B5</f>
        <v>0.78078078078078084</v>
      </c>
      <c r="CS91" s="7">
        <f>CS5/Data!$B13/Data!$B3/Data!$B25*Data!$B24*Data!$B5</f>
        <v>0.78078078078078084</v>
      </c>
      <c r="CT91" s="7">
        <f>CT5/Data!$B13/Data!$B3/Data!$B25*Data!$B24*Data!$B5</f>
        <v>0.78078078078078084</v>
      </c>
      <c r="CU91" s="7">
        <f>CU5/Data!$B13/Data!$B3/Data!$B25*Data!$B24*Data!$B5</f>
        <v>0.45045045045045046</v>
      </c>
      <c r="CV91" s="7">
        <f>CV5/Data!$B13/Data!$B3/Data!$B25*Data!$B24*Data!$B5</f>
        <v>0.45045045045045046</v>
      </c>
      <c r="CW91" s="7">
        <f>CW5/Data!$B13/Data!$B3/Data!$B25*Data!$B24*Data!$B5</f>
        <v>0</v>
      </c>
      <c r="CX91" s="7">
        <f>CX5/Data!$B13/Data!$B3/Data!$B25*Data!$B24*Data!$B5</f>
        <v>0.96096096096096106</v>
      </c>
      <c r="CY91" s="7">
        <f>CY5/Data!$B13/Data!$B3/Data!$B25*Data!$B24*Data!$B5</f>
        <v>0.42042042042042044</v>
      </c>
      <c r="CZ91" s="7">
        <f>CZ5/Data!$B13/Data!$B3/Data!$B25*Data!$B24*Data!$B5</f>
        <v>0.30030030030030025</v>
      </c>
      <c r="DA91" s="7">
        <f>DA5/Data!$B13/Data!$B3/Data!$B25*Data!$B24*Data!$B5</f>
        <v>0.27027027027027029</v>
      </c>
      <c r="DB91" s="7">
        <f>DB5/Data!$B13/Data!$B3/Data!$B25*Data!$B24*Data!$B5</f>
        <v>0.45045045045045046</v>
      </c>
      <c r="DC91" s="7">
        <f>DC5/Data!$B13/Data!$B3/Data!$B25*Data!$B24*Data!$B5</f>
        <v>0.45045045045045046</v>
      </c>
      <c r="DD91" s="7">
        <f>DD5/Data!$B13/Data!$B3/Data!$B25*Data!$B24*Data!$B5</f>
        <v>0.84084084084084088</v>
      </c>
      <c r="DE91" s="7">
        <f>DE5/Data!$B13/Data!$B3/Data!$B25*Data!$B24*Data!$B5</f>
        <v>0.96096096096096106</v>
      </c>
      <c r="DF91" s="7">
        <f>DF5/Data!$B13/Data!$B3/Data!$B25*Data!$B24*Data!$B5</f>
        <v>0.78078078078078084</v>
      </c>
      <c r="DG91" s="7">
        <f>DG5/Data!$B13/Data!$B3/Data!$B25*Data!$B24*Data!$B5</f>
        <v>0.72072072072072069</v>
      </c>
      <c r="DH91" s="7">
        <f>DH5/Data!$B13/Data!$B3/Data!$B25*Data!$B24*Data!$B5</f>
        <v>0.69069069069069067</v>
      </c>
      <c r="DI91" s="7">
        <f>DI5/Data!$B13/Data!$B3/Data!$B25*Data!$B24*Data!$B5</f>
        <v>0.6006006006006005</v>
      </c>
      <c r="DJ91" s="7">
        <f>DJ5/Data!$B13/Data!$B3/Data!$B25*Data!$B24*Data!$B5</f>
        <v>0.6006006006006005</v>
      </c>
      <c r="DK91" s="7">
        <f>DK5/Data!$B13/Data!$B3/Data!$B25*Data!$B24*Data!$B5</f>
        <v>0.96096096096096106</v>
      </c>
      <c r="DL91" s="7">
        <f>DL5/Data!$B13/Data!$B3/Data!$B25*Data!$B24*Data!$B5</f>
        <v>1.0810810810810811</v>
      </c>
      <c r="DM91" s="7">
        <f>DM5/Data!$B13/Data!$B3/Data!$B25*Data!$B24*Data!$B5</f>
        <v>0.96096096096096106</v>
      </c>
      <c r="DN91" s="7">
        <f>DN5/Data!$B13/Data!$B3/Data!$B25*Data!$B24*Data!$B5</f>
        <v>0.90090090090090091</v>
      </c>
      <c r="DO91" s="7">
        <f>DO5/Data!$B13/Data!$B3/Data!$B25*Data!$B24*Data!$B5</f>
        <v>0.72072072072072069</v>
      </c>
      <c r="DP91" s="7">
        <f>DP5/Data!$B13/Data!$B3/Data!$B25*Data!$B24*Data!$B5</f>
        <v>0.6006006006006005</v>
      </c>
      <c r="DQ91" s="7">
        <f>DQ5/Data!$B13/Data!$B3/Data!$B25*Data!$B24*Data!$B5</f>
        <v>0.42042042042042044</v>
      </c>
      <c r="DR91" s="7">
        <f>DR5/Data!$B13/Data!$B3/Data!$B25*Data!$B24*Data!$B5</f>
        <v>0.69069069069069067</v>
      </c>
      <c r="DS91" s="7">
        <f>DS5/Data!$B13/Data!$B3/Data!$B25*Data!$B24*Data!$B5</f>
        <v>0.30030030030030025</v>
      </c>
      <c r="DT91" s="7">
        <f>DT5/Data!$B13/Data!$B3/Data!$B25*Data!$B24*Data!$B5</f>
        <v>0.30030030030030025</v>
      </c>
      <c r="DU91" s="7">
        <f>DU5/Data!$B13/Data!$B3/Data!$B25*Data!$B24*Data!$B5</f>
        <v>0.21021021021021022</v>
      </c>
      <c r="DV91" s="7">
        <f>DV5/Data!$B13/Data!$B3/Data!$B25*Data!$B24*Data!$B5</f>
        <v>0.30030030030030025</v>
      </c>
      <c r="DW91" s="7">
        <f>DW5/Data!$B13/Data!$B3/Data!$B25*Data!$B24*Data!$B5</f>
        <v>0.30030030030030025</v>
      </c>
      <c r="DX91" s="7">
        <f>DX5/Data!$B13/Data!$B3/Data!$B25*Data!$B24*Data!$B5</f>
        <v>0.30030030030030025</v>
      </c>
      <c r="DY91" s="7">
        <f>DY5/Data!$B13/Data!$B3/Data!$B25*Data!$B24*Data!$B5</f>
        <v>0.45045045045045046</v>
      </c>
      <c r="DZ91" s="7">
        <f>DZ5/Data!$B13/Data!$B3/Data!$B25*Data!$B24*Data!$B5</f>
        <v>0.33033033033033032</v>
      </c>
      <c r="EA91" s="7">
        <f>EA5/Data!$B13/Data!$B3/Data!$B25*Data!$B24*Data!$B5</f>
        <v>0.30030030030030025</v>
      </c>
      <c r="EB91" s="7">
        <f>EB5/Data!$B13/Data!$B3/Data!$B25*Data!$B24*Data!$B5</f>
        <v>0.24024024024024027</v>
      </c>
      <c r="EC91" s="7">
        <f>EC5/Data!$B13/Data!$B3/Data!$B25*Data!$B24*Data!$B5</f>
        <v>0.30030030030030025</v>
      </c>
      <c r="ED91" s="7">
        <f>ED5/Data!$B13/Data!$B3/Data!$B25*Data!$B24*Data!$B5</f>
        <v>0.19519519519519521</v>
      </c>
      <c r="EE91" s="7">
        <f>EE5/Data!$B13/Data!$B3/Data!$B25*Data!$B24*Data!$B5</f>
        <v>0.27027027027027029</v>
      </c>
      <c r="EF91" s="7">
        <f>EF5/Data!$B13/Data!$B3/Data!$B25*Data!$B24*Data!$B5</f>
        <v>0</v>
      </c>
      <c r="EG91" s="7">
        <f>EG5/Data!$B13/Data!$B3/Data!$B25*Data!$B24*Data!$B5</f>
        <v>0.75075075075075071</v>
      </c>
      <c r="EH91" s="7">
        <f>EH5/Data!$B13/Data!$B3/Data!$B25*Data!$B24*Data!$B5</f>
        <v>0.6006006006006005</v>
      </c>
      <c r="EI91" s="7">
        <f>EI5/Data!$B13/Data!$B3/Data!$B25*Data!$B24*Data!$B5</f>
        <v>0.45045045045045046</v>
      </c>
      <c r="EJ91" s="7">
        <f>EJ5/Data!$B13/Data!$B3/Data!$B25*Data!$B24*Data!$B5</f>
        <v>0.30030030030030025</v>
      </c>
      <c r="EK91" s="7">
        <f>EK5/Data!$B13/Data!$B3/Data!$B25*Data!$B24*Data!$B5</f>
        <v>0.33033033033033032</v>
      </c>
      <c r="EL91" s="7">
        <f>EL5/Data!$B13/Data!$B3/Data!$B25*Data!$B24*Data!$B5</f>
        <v>0.45045045045045046</v>
      </c>
      <c r="EM91" s="7">
        <f>EM5/Data!$B13/Data!$B3/Data!$B25*Data!$B24*Data!$B5</f>
        <v>0.90090090090090091</v>
      </c>
      <c r="EN91" s="7">
        <f>EN5/Data!$B13/Data!$B3/Data!$B25*Data!$B24*Data!$B5</f>
        <v>1.201201201201201</v>
      </c>
      <c r="EO91" s="7">
        <f>EO5/Data!$B13/Data!$B3/Data!$B25*Data!$B24*Data!$B5</f>
        <v>0.75075075075075071</v>
      </c>
      <c r="EP91" s="7">
        <f>EP5/Data!$B13/Data!$B3/Data!$B25*Data!$B24*Data!$B5</f>
        <v>0.75075075075075071</v>
      </c>
      <c r="EQ91" s="7">
        <f>EQ5/Data!$B13/Data!$B3/Data!$B25*Data!$B24*Data!$B5</f>
        <v>0.72072072072072069</v>
      </c>
      <c r="ER91" s="7">
        <f>ER5/Data!$B13/Data!$B3/Data!$B25*Data!$B24*Data!$B5</f>
        <v>0.66066066066066065</v>
      </c>
      <c r="ES91" s="7">
        <f>ES5/Data!$B13/Data!$B3/Data!$B25*Data!$B24*Data!$B5</f>
        <v>0.6006006006006005</v>
      </c>
      <c r="ET91" s="7">
        <f>ET5/Data!$B13/Data!$B3/Data!$B25*Data!$B24*Data!$B5</f>
        <v>1.0510510510510509</v>
      </c>
      <c r="EU91" s="7">
        <f>EU5/Data!$B13/Data!$B3/Data!$B25*Data!$B24*Data!$B5</f>
        <v>1.201201201201201</v>
      </c>
      <c r="EV91" s="7">
        <f>EV5/Data!$B13/Data!$B3/Data!$B25*Data!$B24*Data!$B5</f>
        <v>1.1411411411411412</v>
      </c>
      <c r="EW91" s="7">
        <f>EW5/Data!$B13/Data!$B3/Data!$B25*Data!$B24*Data!$B5</f>
        <v>0.75075075075075071</v>
      </c>
      <c r="EX91" s="7">
        <f>EX5/Data!$B13/Data!$B3/Data!$B25*Data!$B24*Data!$B5</f>
        <v>1.201201201201201</v>
      </c>
      <c r="EY91" s="7">
        <f>EY5/Data!$B13/Data!$B3/Data!$B25*Data!$B24*Data!$B5</f>
        <v>1.0510510510510509</v>
      </c>
      <c r="EZ91" s="7">
        <f>EZ5/Data!$B13/Data!$B3/Data!$B25*Data!$B24*Data!$B5</f>
        <v>0.75075075075075071</v>
      </c>
      <c r="FA91" s="7">
        <f>FA5/Data!$B13/Data!$B3/Data!$B25*Data!$B24*Data!$B5</f>
        <v>1.0510510510510509</v>
      </c>
      <c r="FB91" s="917">
        <f>FB5/Data!$B13/Data!$B3/Data!$B25*Data!$B24*Data!$B5</f>
        <v>1.201201201201201</v>
      </c>
      <c r="FC91" s="7">
        <f>FC5/Data!$B13/Data!$B3/Data!$B25*Data!$B24*Data!$B5</f>
        <v>1.0510510510510509</v>
      </c>
      <c r="FD91" s="7">
        <f>FD5/Data!$B13/Data!$B3/Data!$B25*Data!$B24*Data!$B5</f>
        <v>0.75075075075075071</v>
      </c>
      <c r="FE91" s="7">
        <f>FE5/Data!$B13/Data!$B3/Data!$B25*Data!$B24*Data!$B5</f>
        <v>0.78078078078078084</v>
      </c>
      <c r="FF91" s="7">
        <f>FF5/Data!$B13/Data!$B3/Data!$B25*Data!$B24*Data!$B5</f>
        <v>0.75075075075075071</v>
      </c>
      <c r="FG91" s="7">
        <f>FG5/Data!$B13/Data!$B3/Data!$B25*Data!$B24*Data!$B5</f>
        <v>0.6006006006006005</v>
      </c>
      <c r="FH91" s="7">
        <f>FH5/Data!$B13/Data!$B3/Data!$B25*Data!$B24*Data!$B5</f>
        <v>0.90090090090090091</v>
      </c>
      <c r="FI91" s="7">
        <f>FI5/Data!$B13/Data!$B3/Data!$B25*Data!$B24*Data!$B5</f>
        <v>0.81081081081081074</v>
      </c>
      <c r="FJ91" s="7">
        <f>FJ5/Data!$B13/Data!$B3/Data!$B25*Data!$B24*Data!$B5</f>
        <v>0.63063063063063063</v>
      </c>
      <c r="FK91" s="7">
        <f>FK5/Data!$B13/Data!$B3/Data!$B25*Data!$B24*Data!$B5</f>
        <v>0.6006006006006005</v>
      </c>
      <c r="FL91" s="7">
        <f>FL5/Data!$B13/Data!$B3/Data!$B25*Data!$B24*Data!$B5</f>
        <v>0.48048048048048053</v>
      </c>
      <c r="FM91" s="7">
        <f>FM5/Data!$B13/Data!$B3/Data!$B25*Data!$B24*Data!$B5</f>
        <v>0.18018018018018017</v>
      </c>
      <c r="FN91" s="7">
        <f>FN5/Data!$B13/Data!$B3/Data!$B25*Data!$B24*Data!$B5</f>
        <v>0.24024024024024027</v>
      </c>
      <c r="FO91" s="7">
        <f>FO5/Data!$B13/Data!$B3/Data!$B25*Data!$B24*Data!$B5</f>
        <v>0.48048048048048053</v>
      </c>
      <c r="FP91" s="7">
        <f>FP5/Data!$B13/Data!$B3/Data!$B25*Data!$B24*Data!$B5</f>
        <v>0.30030030030030025</v>
      </c>
      <c r="FQ91" s="7">
        <f>FQ5/Data!$B13/Data!$B3/Data!$B25*Data!$B24*Data!$B5</f>
        <v>0.24024024024024027</v>
      </c>
      <c r="FR91" s="7">
        <f>FR5/Data!$B13/Data!$B3/Data!$B25*Data!$B24*Data!$B5</f>
        <v>0.27027027027027029</v>
      </c>
      <c r="FS91" s="7">
        <f>FS5/Data!$B13/Data!$B3/Data!$B25*Data!$B24*Data!$B5</f>
        <v>0.24024024024024027</v>
      </c>
      <c r="FT91" s="7">
        <f>FT5/Data!$B13/Data!$B3/Data!$B25*Data!$B24*Data!$B5</f>
        <v>0.24024024024024027</v>
      </c>
      <c r="FU91" s="7">
        <f>FU5/Data!$B13/Data!$B3/Data!$B25*Data!$B24*Data!$B5</f>
        <v>0.24024024024024027</v>
      </c>
      <c r="FV91" s="7">
        <f>FV5/Data!$B13/Data!$B3/Data!$B25*Data!$B24*Data!$B5</f>
        <v>0.48048048048048053</v>
      </c>
      <c r="FW91" s="7">
        <f>FW5/Data!$B13/Data!$B3/Data!$B25*Data!$B24*Data!$B5</f>
        <v>0.48048048048048053</v>
      </c>
      <c r="FX91" s="7">
        <f>FX5/Data!$B13/Data!$B3/Data!$B25*Data!$B24*Data!$B5</f>
        <v>0.30030030030030025</v>
      </c>
      <c r="FY91" s="7">
        <f>FY5/Data!$B13/Data!$B3/Data!$B25*Data!$B24*Data!$B5</f>
        <v>0.30030030030030025</v>
      </c>
      <c r="FZ91" s="7">
        <f>FZ5/Data!$B13/Data!$B3/Data!$B25*Data!$B24*Data!$B5</f>
        <v>0.30030030030030025</v>
      </c>
      <c r="GA91" s="7">
        <f>GA5/Data!$B13/Data!$B3/Data!$B25*Data!$B24*Data!$B5</f>
        <v>0.24024024024024027</v>
      </c>
      <c r="GB91" s="7">
        <f>GB5/Data!$B13/Data!$B3/Data!$B25*Data!$B24*Data!$B5</f>
        <v>0.24024024024024027</v>
      </c>
      <c r="GC91" s="7">
        <f>GC5/Data!$B13/Data!$B3/Data!$B25*Data!$B24*Data!$B5</f>
        <v>0.45045045045045046</v>
      </c>
      <c r="GD91" s="7">
        <f>GD5/Data!$B13/Data!$B3/Data!$B25*Data!$B24*Data!$B5</f>
        <v>0.54054054054054057</v>
      </c>
      <c r="GE91" s="7">
        <f>GE5/Data!$B13/Data!$B3/Data!$B25*Data!$B24*Data!$B5</f>
        <v>0.27027027027027029</v>
      </c>
      <c r="GF91" s="7">
        <f>GF5/Data!$B13/Data!$B3/Data!$B25*Data!$B24*Data!$B5</f>
        <v>0.21021021021021022</v>
      </c>
      <c r="GG91" s="7">
        <f>GG5/Data!$B13/Data!$B3/Data!$B25*Data!$B24*Data!$B5</f>
        <v>0.24024024024024027</v>
      </c>
      <c r="GH91" s="7">
        <f>GH5/Data!$B13/Data!$B3/Data!$B25*Data!$B24*Data!$B5</f>
        <v>0.18018018018018017</v>
      </c>
      <c r="GI91" s="7">
        <f>GI5/Data!$B13/Data!$B3/Data!$B25*Data!$B24*Data!$B5</f>
        <v>0.21021021021021022</v>
      </c>
      <c r="GJ91" s="7">
        <f>GJ5/Data!$B13/Data!$B3/Data!$B25*Data!$B24*Data!$B5</f>
        <v>0.75075075075075071</v>
      </c>
      <c r="GK91" s="7">
        <f>GK5/Data!$B13/Data!$B3/Data!$B25*Data!$B24*Data!$B5</f>
        <v>0.57057057057057059</v>
      </c>
      <c r="GL91" s="7">
        <f>GL5/Data!$B13/Data!$B3/Data!$B25*Data!$B24*Data!$B5</f>
        <v>0.36036036036036034</v>
      </c>
      <c r="GM91" s="7">
        <f>GM5/Data!$B13/Data!$B3/Data!$B25*Data!$B24*Data!$B5</f>
        <v>0.21021021021021022</v>
      </c>
      <c r="GN91" s="7">
        <f>GN5/Data!$B13/Data!$B3/Data!$B25*Data!$B24*Data!$B5</f>
        <v>0.30030030030030025</v>
      </c>
      <c r="GO91" s="7">
        <f>GO5/Data!$B13/Data!$B3/Data!$B25*Data!$B24*Data!$B5</f>
        <v>0.21021021021021022</v>
      </c>
      <c r="GP91" s="7">
        <f>GP5/Data!$B13/Data!$B3/Data!$B25*Data!$B24*Data!$B5</f>
        <v>0.24024024024024027</v>
      </c>
      <c r="GQ91" s="7">
        <f>GQ5/Data!$B13/Data!$B3/Data!$B25*Data!$B24*Data!$B5</f>
        <v>0.45045045045045046</v>
      </c>
      <c r="GR91" s="7">
        <f>GR5/Data!$B13/Data!$B3/Data!$B25*Data!$B24*Data!$B5</f>
        <v>0.33033033033033032</v>
      </c>
      <c r="GS91" s="7">
        <f>GS5/Data!$B13/Data!$B3/Data!$B25*Data!$B24*Data!$B5</f>
        <v>0.33033033033033032</v>
      </c>
      <c r="GT91" s="7">
        <f>GT5/Data!$B13/Data!$B3/Data!$B25*Data!$B24*Data!$B5</f>
        <v>0.33033033033033032</v>
      </c>
      <c r="GU91" s="7">
        <f>GU5/Data!$B13/Data!$B3/Data!$B25*Data!$B24*Data!$B5</f>
        <v>0.45045045045045046</v>
      </c>
      <c r="GV91" s="7">
        <f>GV5/Data!$B13/Data!$B3/Data!$B25*Data!$B24*Data!$B5</f>
        <v>0.42042042042042044</v>
      </c>
      <c r="GW91" s="7">
        <f>GW5/Data!$B13/Data!$B3/Data!$B25*Data!$B24*Data!$B5</f>
        <v>0.42042042042042044</v>
      </c>
      <c r="GX91" s="7">
        <f>GX5/Data!$B13/Data!$B3/Data!$B25*Data!$B24*Data!$B5</f>
        <v>0.90090090090090091</v>
      </c>
      <c r="GY91" s="7">
        <f>GY5/Data!$B13/Data!$B3/Data!$B25*Data!$B24*Data!$B5</f>
        <v>0.99099099099099086</v>
      </c>
      <c r="GZ91" s="7">
        <f>GZ5/Data!$B13/Data!$B3/Data!$B25*Data!$B24*Data!$B5</f>
        <v>0.90090090090090091</v>
      </c>
      <c r="HA91" s="7">
        <f>HA5/Data!$B13/Data!$B3/Data!$B25*Data!$B24*Data!$B5</f>
        <v>0.84084084084084088</v>
      </c>
      <c r="HB91" s="7">
        <f>HB5/Data!$B13/Data!$B3/Data!$B25*Data!$B24*Data!$B5</f>
        <v>0.78078078078078084</v>
      </c>
      <c r="HC91" s="7">
        <f>HC5/Data!$B13/Data!$B3/Data!$B25*Data!$B24*Data!$B5</f>
        <v>0.6006006006006005</v>
      </c>
      <c r="HD91" s="7">
        <f>HD5/Data!$B13/Data!$B3/Data!$B25*Data!$B24*Data!$B5</f>
        <v>0.6006006006006005</v>
      </c>
      <c r="HE91" s="7">
        <f>HE5/Data!$B13/Data!$B3/Data!$B25*Data!$B24*Data!$B5</f>
        <v>1.0510510510510509</v>
      </c>
      <c r="HF91" s="7">
        <f>HF5/Data!$B13/Data!$B3/Data!$B25*Data!$B24*Data!$B5</f>
        <v>1.0810810810810811</v>
      </c>
      <c r="HG91" s="7">
        <f>HG5/Data!$B13/Data!$B3/Data!$B25*Data!$B24*Data!$B5</f>
        <v>1.0510510510510509</v>
      </c>
      <c r="HH91" s="7">
        <f>HH5/Data!$B13/Data!$B3/Data!$B25*Data!$B24*Data!$B5</f>
        <v>0.90090090090090091</v>
      </c>
      <c r="HI91" s="7">
        <f>HI5/Data!$B13/Data!$B3/Data!$B25*Data!$B24*Data!$B5</f>
        <v>0.90090090090090091</v>
      </c>
      <c r="HJ91" s="7">
        <f>HJ5/Data!$B13/Data!$B3/Data!$B25*Data!$B24*Data!$B5</f>
        <v>0.78078078078078084</v>
      </c>
      <c r="HK91" s="7">
        <f>HK5/Data!$B13/Data!$B3/Data!$B25*Data!$B24*Data!$B5</f>
        <v>0.6006006006006005</v>
      </c>
      <c r="HL91" s="7">
        <f>HL5/Data!$B13/Data!$B3/Data!$B25*Data!$B24*Data!$B5</f>
        <v>1.0510510510510509</v>
      </c>
      <c r="HM91" s="7">
        <f>HM5/Data!$B13/Data!$B3/Data!$B25*Data!$B24*Data!$B5</f>
        <v>0.90090090090090091</v>
      </c>
      <c r="HN91" s="7">
        <f>HN5/Data!$B13/Data!$B3/Data!$B25*Data!$B24*Data!$B5</f>
        <v>0.51051051051051044</v>
      </c>
      <c r="HO91" s="7">
        <f>HO5/Data!$B13/Data!$B3/Data!$B25*Data!$B24*Data!$B5</f>
        <v>0.51051051051051044</v>
      </c>
      <c r="HP91" s="7">
        <f>HP5/Data!$B13/Data!$B3/Data!$B25*Data!$B24*Data!$B5</f>
        <v>0.39039039039039042</v>
      </c>
      <c r="HQ91" s="7">
        <f>HQ5/Data!$B13/Data!$B3/Data!$B25*Data!$B24*Data!$B5</f>
        <v>0.33033033033033032</v>
      </c>
      <c r="HR91" s="7">
        <f>HR5/Data!$B13/Data!$B3/Data!$B25*Data!$B24*Data!$B5</f>
        <v>0.51051051051051044</v>
      </c>
      <c r="HS91" s="7">
        <f>HS5/Data!$B13/Data!$B3/Data!$B25*Data!$B24*Data!$B5</f>
        <v>0.75075075075075071</v>
      </c>
      <c r="HT91" s="7">
        <f>HT5/Data!$B13/Data!$B3/Data!$B25*Data!$B24*Data!$B5</f>
        <v>0.42042042042042044</v>
      </c>
      <c r="HU91" s="7">
        <f>HU5/Data!$B13/Data!$B3/Data!$B25*Data!$B24*Data!$B5</f>
        <v>0.24024024024024027</v>
      </c>
      <c r="HV91" s="7">
        <f>HV5/Data!$B13/Data!$B3/Data!$B25*Data!$B24*Data!$B5</f>
        <v>0.27027027027027029</v>
      </c>
      <c r="HW91" s="7">
        <f>HW5/Data!$B13/Data!$B3/Data!$B25*Data!$B24*Data!$B5</f>
        <v>0.24024024024024027</v>
      </c>
      <c r="HX91" s="7">
        <f>HX5/Data!$B13/Data!$B3/Data!$B25*Data!$B24*Data!$B5</f>
        <v>0.21021021021021022</v>
      </c>
      <c r="HY91" s="7">
        <f>HY5/Data!$B13/Data!$B3/Data!$B25*Data!$B24*Data!$B5</f>
        <v>0.36036036036036034</v>
      </c>
      <c r="HZ91" s="7">
        <f>HZ5/Data!$B13/Data!$B3/Data!$B25*Data!$B24*Data!$B5</f>
        <v>0.90090090090090091</v>
      </c>
      <c r="IA91" s="7">
        <f>IA5/Data!$B13/Data!$B3/Data!$B25*Data!$B24*Data!$B5</f>
        <v>0.75075075075075071</v>
      </c>
      <c r="IB91" s="7">
        <f>IB5/Data!$B13/Data!$B3/Data!$B25*Data!$B24*Data!$B5</f>
        <v>0.6006006006006005</v>
      </c>
      <c r="IC91" s="7">
        <f>IC5/Data!$B13/Data!$B3/Data!$B25*Data!$B24*Data!$B5</f>
        <v>0.66066066066066065</v>
      </c>
      <c r="ID91" s="7">
        <f>ID5/Data!$B13/Data!$B3/Data!$B25*Data!$B24*Data!$B5</f>
        <v>0.66066066066066065</v>
      </c>
      <c r="IE91" s="7">
        <f>IE5/Data!$B13/Data!$B3/Data!$B25*Data!$B24*Data!$B5</f>
        <v>0.40540540540540537</v>
      </c>
      <c r="IF91" s="7">
        <f>IF5/Data!$B13/Data!$B3/Data!$B25*Data!$B24*Data!$B5</f>
        <v>0.45045045045045046</v>
      </c>
      <c r="IG91" s="7">
        <f>IG5/Data!$B13/Data!$B3/Data!$B25*Data!$B24*Data!$B5</f>
        <v>0.75075075075075071</v>
      </c>
      <c r="IH91" s="7">
        <f>IH5/Data!$B13/Data!$B3/Data!$B25*Data!$B24*Data!$B5</f>
        <v>0.45045045045045046</v>
      </c>
      <c r="II91" s="7">
        <f>II5/Data!$B13/Data!$B3/Data!$B25*Data!$B24*Data!$B5</f>
        <v>0.45045045045045046</v>
      </c>
      <c r="IJ91" s="7">
        <f>IJ5/Data!$B13/Data!$B3/Data!$B25*Data!$B24*Data!$B5</f>
        <v>0.30030030030030025</v>
      </c>
      <c r="IK91" s="7">
        <f>IK5/Data!$B13/Data!$B3/Data!$B25*Data!$B24*Data!$B5</f>
        <v>0.30030030030030025</v>
      </c>
      <c r="IL91" s="7">
        <f>IL5/Data!$B13/Data!$B3/Data!$B25*Data!$B24*Data!$B5</f>
        <v>0.21021021021021022</v>
      </c>
      <c r="IM91" s="7">
        <f>IM5/Data!$B13/Data!$B3/Data!$B25*Data!$B24*Data!$B5</f>
        <v>0.36036036036036034</v>
      </c>
      <c r="IN91" s="7">
        <f>IN5/Data!$B13/Data!$B3/Data!$B25*Data!$B24*Data!$B5</f>
        <v>0.51051051051051044</v>
      </c>
      <c r="IO91" s="7">
        <f>IO5/Data!$B13/Data!$B3/Data!$B25*Data!$B24*Data!$B5</f>
        <v>0.51051051051051044</v>
      </c>
      <c r="IP91" s="7">
        <f>IP5/Data!$B13/Data!$B3/Data!$B25*Data!$B24*Data!$B5</f>
        <v>0.75075075075075071</v>
      </c>
      <c r="IQ91" s="7">
        <f>IQ5/Data!$B13/Data!$B3/Data!$B25*Data!$B24*Data!$B5</f>
        <v>0.90090090090090091</v>
      </c>
      <c r="IR91" s="7">
        <f>IR5/Data!$B13/Data!$B3/Data!$B25*Data!$B24*Data!$B5</f>
        <v>0.90090090090090091</v>
      </c>
      <c r="IS91" s="7">
        <f>IS5/Data!$B13/Data!$B3/Data!$B25*Data!$B24*Data!$B5</f>
        <v>1.6516516516516517</v>
      </c>
      <c r="IT91" s="7">
        <f>IT5/Data!$B13/Data!$B3/Data!$B25*Data!$B24*Data!$B5</f>
        <v>0.6006006006006005</v>
      </c>
      <c r="IU91" s="7">
        <f>IU5/Data!$B13/Data!$B3/Data!$B25*Data!$B24*Data!$B5</f>
        <v>1.1411411411411412</v>
      </c>
      <c r="IV91" s="7">
        <f>IV5/Data!$B13/Data!$B3/Data!$B25*Data!$B24*Data!$B5</f>
        <v>1.5015015015015014</v>
      </c>
      <c r="IW91" s="7">
        <f>IW5/Data!$B13/Data!$B3/Data!$B25*Data!$B24*Data!$B5</f>
        <v>1.216216216216216</v>
      </c>
      <c r="IX91" s="7">
        <f>IX5/Data!$B13/Data!$B3/Data!$B25*Data!$B24*Data!$B5</f>
        <v>1.231231231231231</v>
      </c>
      <c r="IY91" s="7">
        <f>IY5/Data!$B13/Data!$B3/Data!$B25*Data!$B24*Data!$B5</f>
        <v>1.5015015015015014</v>
      </c>
      <c r="IZ91" s="7">
        <f>IZ5/Data!$B13/Data!$B3/Data!$B25*Data!$B24*Data!$B5</f>
        <v>1.201201201201201</v>
      </c>
      <c r="JA91" s="7">
        <f>JA5/Data!$B13/Data!$B3/Data!$B25*Data!$B24*Data!$B5</f>
        <v>0.72072072072072069</v>
      </c>
      <c r="JB91" s="7">
        <f>JB5/Data!$B13/Data!$B3/Data!$B25*Data!$B24*Data!$B5</f>
        <v>1.2612612612612613</v>
      </c>
      <c r="JC91" s="7">
        <f>JC5/Data!$B13/Data!$B3/Data!$B25*Data!$B24*Data!$B5</f>
        <v>1.5615615615615617</v>
      </c>
      <c r="JD91" s="7">
        <f>JD5/Data!$B13/Data!$B3/Data!$B25*Data!$B24*Data!$B5</f>
        <v>1.6516516516516517</v>
      </c>
      <c r="JE91" s="7">
        <f>JE5/Data!$B13/Data!$B3/Data!$B25*Data!$B24*Data!$B5</f>
        <v>1.5015015015015014</v>
      </c>
      <c r="JF91" s="7">
        <f>JF5/Data!$B13/Data!$B3/Data!$B25*Data!$B24*Data!$B5</f>
        <v>1.6516516516516517</v>
      </c>
      <c r="JG91" s="7">
        <f>JG5/Data!$B13/Data!$B3/Data!$B25*Data!$B24*Data!$B5</f>
        <v>1.9519519519519517</v>
      </c>
      <c r="JH91" s="7">
        <f>JH5/Data!$B13/Data!$B3/Data!$B25*Data!$B24*Data!$B5</f>
        <v>1.1411411411411412</v>
      </c>
      <c r="JI91" s="7">
        <f>JI5/Data!$B13/Data!$B3/Data!$B25*Data!$B24*Data!$B5</f>
        <v>0.96096096096096106</v>
      </c>
      <c r="JJ91" s="7">
        <f>JJ5/Data!$B13/Data!$B3/Data!$B25*Data!$B24*Data!$B5</f>
        <v>0.75075075075075071</v>
      </c>
      <c r="JK91" s="7">
        <f>JK5/Data!$B13/Data!$B3/Data!$B25*Data!$B24*Data!$B5</f>
        <v>0.48048048048048053</v>
      </c>
      <c r="JL91" s="7">
        <f>JL5/Data!$B13/Data!$B3/Data!$B25*Data!$B24*Data!$B5</f>
        <v>0.54054054054054057</v>
      </c>
      <c r="JM91" s="7">
        <f>JM5/Data!$B13/Data!$B3/Data!$B25*Data!$B24*Data!$B5</f>
        <v>0.66066066066066065</v>
      </c>
      <c r="JN91" s="7">
        <f>JN5/Data!$B13/Data!$B3/Data!$B25*Data!$B24*Data!$B5</f>
        <v>0.66066066066066065</v>
      </c>
      <c r="JO91" s="7">
        <f>JO5/Data!$B13/Data!$B3/Data!$B25*Data!$B24*Data!$B5</f>
        <v>0.6006006006006005</v>
      </c>
      <c r="JP91" s="7">
        <f>JP5/Data!$B13/Data!$B3/Data!$B25*Data!$B24*Data!$B5</f>
        <v>1.201201201201201</v>
      </c>
      <c r="JQ91" s="7">
        <f>JQ5/Data!$B13/Data!$B3/Data!$B25*Data!$B24*Data!$B5</f>
        <v>1.9519519519519517</v>
      </c>
      <c r="JR91" s="7">
        <f>JR5/Data!$B13/Data!$B3/Data!$B25*Data!$B24*Data!$B5</f>
        <v>1.3513513513513513</v>
      </c>
      <c r="JS91" s="7">
        <f>JS5/Data!$B13/Data!$B3/Data!$B25*Data!$B24*Data!$B5</f>
        <v>1.3513513513513513</v>
      </c>
      <c r="JT91" s="7">
        <f>JT5/Data!$B13/Data!$B3/Data!$B25*Data!$B24*Data!$B5</f>
        <v>0.90090090090090091</v>
      </c>
      <c r="JU91" s="7">
        <f>JU5/Data!$B13/Data!$B3/Data!$B25*Data!$B24*Data!$B5</f>
        <v>0.45045045045045046</v>
      </c>
      <c r="JV91" s="7">
        <f>JV5/Data!$B13/Data!$B3/Data!$B25*Data!$B24*Data!$B5</f>
        <v>0.66066066066066065</v>
      </c>
      <c r="JW91" s="7">
        <f>JW5/Data!$B13/Data!$B3/Data!$B25*Data!$B24*Data!$B5</f>
        <v>1.201201201201201</v>
      </c>
      <c r="JX91" s="7">
        <f>JX5/Data!$B13/Data!$B3/Data!$B25*Data!$B24*Data!$B5</f>
        <v>1.3513513513513513</v>
      </c>
      <c r="JY91" s="7">
        <f>JY5/Data!$B13/Data!$B3/Data!$B25*Data!$B24*Data!$B5</f>
        <v>0.90090090090090091</v>
      </c>
      <c r="JZ91" s="7">
        <f>JZ5/Data!$B13/Data!$B3/Data!$B25*Data!$B24*Data!$B5</f>
        <v>0.96096096096096106</v>
      </c>
      <c r="KA91" s="7">
        <f>KA5/Data!$B13/Data!$B3/Data!$B25*Data!$B24*Data!$B5</f>
        <v>0.90090090090090091</v>
      </c>
      <c r="KB91" s="7">
        <f>KB5/Data!$B13/Data!$B3/Data!$B25*Data!$B24*Data!$B5</f>
        <v>0.6006006006006005</v>
      </c>
      <c r="KC91" s="7">
        <f>KC5/Data!$B13/Data!$B3/Data!$B25*Data!$B24*Data!$B5</f>
        <v>0.6006006006006005</v>
      </c>
      <c r="KD91" s="7">
        <f>KD5/Data!$B13/Data!$B3/Data!$B25*Data!$B24*Data!$B5</f>
        <v>1.3513513513513513</v>
      </c>
      <c r="KE91" s="7">
        <f>KE5/Data!$B13/Data!$B3/Data!$B25*Data!$B24*Data!$B5</f>
        <v>2.2522522522522523</v>
      </c>
      <c r="KF91" s="7">
        <f>KF5/Data!$B13/Data!$B3/Data!$B25*Data!$B24*Data!$B5</f>
        <v>1.6516516516516517</v>
      </c>
      <c r="KG91" s="7">
        <f>KG5/Data!$B13/Data!$B3/Data!$B25*Data!$B24*Data!$B5</f>
        <v>1.6516516516516517</v>
      </c>
      <c r="KH91" s="7">
        <f>KH5/Data!$B13/Data!$B3/Data!$B25*Data!$B24*Data!$B5</f>
        <v>1.6516516516516517</v>
      </c>
      <c r="KI91" s="7">
        <f>KI5/Data!$B13/Data!$B3/Data!$B25*Data!$B24*Data!$B5</f>
        <v>0.90090090090090091</v>
      </c>
      <c r="KJ91" s="7">
        <f>KJ5/Data!$B13/Data!$B3/Data!$B25*Data!$B24*Data!$B5</f>
        <v>0.75075075075075071</v>
      </c>
      <c r="KK91" s="7">
        <f>KK5/Data!$B13/Data!$B3/Data!$B25*Data!$B24*Data!$B5</f>
        <v>2.2522522522522523</v>
      </c>
      <c r="KL91" s="7">
        <f>KL5/Data!$B13/Data!$B3/Data!$B25*Data!$B24*Data!$B5</f>
        <v>1.9519519519519517</v>
      </c>
      <c r="KM91" s="7">
        <f>KM5/Data!$B13/Data!$B3/Data!$B25*Data!$B24*Data!$B5</f>
        <v>1.6516516516516517</v>
      </c>
      <c r="KN91" s="7">
        <f>KN5/Data!$B13/Data!$B3/Data!$B25*Data!$B24*Data!$B5</f>
        <v>1.4114114114114114</v>
      </c>
      <c r="KO91" s="7">
        <f>KO5/Data!$B13/Data!$B3/Data!$B25*Data!$B24*Data!$B5</f>
        <v>1.3513513513513513</v>
      </c>
      <c r="KP91" s="7">
        <f>KP5/Data!$B13/Data!$B3/Data!$B25*Data!$B24*Data!$B5</f>
        <v>2.5525525525525525</v>
      </c>
      <c r="KQ91" s="7">
        <f>KQ5/Data!$B13/Data!$B3/Data!$B25*Data!$B24*Data!$B5</f>
        <v>2.402402402402402</v>
      </c>
      <c r="KR91" s="7">
        <f>KR5/Data!$B13/Data!$B3/Data!$B25*Data!$B24*Data!$B5</f>
        <v>2.402402402402402</v>
      </c>
      <c r="KS91" s="7">
        <f>KS5/Data!$B13/Data!$B3/Data!$B25*Data!$B24*Data!$B5</f>
        <v>2.2522522522522523</v>
      </c>
      <c r="KT91" s="7">
        <f>KT5/Data!$B13/Data!$B3/Data!$B25*Data!$B24*Data!$B5</f>
        <v>2.2522522522522523</v>
      </c>
      <c r="KU91" s="7">
        <f>KU5/Data!$B13/Data!$B3/Data!$B25*Data!$B24*Data!$B5</f>
        <v>2.2522522522522523</v>
      </c>
      <c r="KV91" s="7">
        <f>KV5/Data!$B13/Data!$B3/Data!$B25*Data!$B24*Data!$B5</f>
        <v>1.6516516516516517</v>
      </c>
      <c r="KW91" s="7">
        <f>KW5/Data!$B13/Data!$B3/Data!$B25*Data!$B24*Data!$B5</f>
        <v>1.4264264264264264</v>
      </c>
      <c r="KX91" s="7">
        <f>KX5/Data!$B13/Data!$B3/Data!$B25*Data!$B24*Data!$B5</f>
        <v>1.4264264264264264</v>
      </c>
      <c r="KY91" s="7">
        <f>KY5/Data!$B13/Data!$B3/Data!$B25*Data!$B24*Data!$B5</f>
        <v>1.3513513513513513</v>
      </c>
      <c r="KZ91" s="7">
        <f>KZ5/Data!$B13/Data!$B3/Data!$B25*Data!$B24*Data!$B5</f>
        <v>1.8018018018018018</v>
      </c>
      <c r="LA91" s="7">
        <f>LA5/Data!$B13/Data!$B3/Data!$B25*Data!$B24*Data!$B5</f>
        <v>1.3513513513513513</v>
      </c>
      <c r="LB91" s="7">
        <f>LB5/Data!$B13/Data!$B3/Data!$B25*Data!$B24*Data!$B5</f>
        <v>1.3513513513513513</v>
      </c>
      <c r="LC91" s="7">
        <f>LC5/Data!$B13/Data!$B3/Data!$B25*Data!$B24*Data!$B5</f>
        <v>1.0510510510510509</v>
      </c>
      <c r="LD91" s="7">
        <f>LD5/Data!$B13/Data!$B3/Data!$B25*Data!$B24*Data!$B5</f>
        <v>0.54054054054054057</v>
      </c>
      <c r="LE91" s="7">
        <f>LE5/Data!$B13/Data!$B3/Data!$B25*Data!$B24*Data!$B5</f>
        <v>0.6006006006006005</v>
      </c>
      <c r="LF91" s="7">
        <f>LF5/Data!$B13/Data!$B3/Data!$B25*Data!$B24*Data!$B5</f>
        <v>1.201201201201201</v>
      </c>
      <c r="LG91" s="7">
        <f>LG5/Data!$B13/Data!$B3/Data!$B25*Data!$B24*Data!$B5</f>
        <v>1.5015015015015014</v>
      </c>
      <c r="LH91" s="7">
        <f>LH5/Data!$B13/Data!$B3/Data!$B25*Data!$B24*Data!$B5</f>
        <v>1.3813813813813813</v>
      </c>
      <c r="LI91" s="7">
        <f>LI5/Data!$B13/Data!$B3/Data!$B25*Data!$B24*Data!$B5</f>
        <v>1.3813813813813813</v>
      </c>
      <c r="LJ91" s="7">
        <f>LJ5/Data!$B13/Data!$B3/Data!$B25*Data!$B24*Data!$B5</f>
        <v>0.6006006006006005</v>
      </c>
      <c r="LK91" s="7">
        <f>LK5/Data!$B13/Data!$B3/Data!$B25*Data!$B24*Data!$B5</f>
        <v>0.45045045045045046</v>
      </c>
      <c r="LL91" s="7">
        <f>LL5/Data!$B13/Data!$B3/Data!$B25*Data!$B24*Data!$B5</f>
        <v>0.45045045045045046</v>
      </c>
      <c r="LM91" s="7">
        <f>LM5/Data!$B13/Data!$B3/Data!$B25*Data!$B24*Data!$B5</f>
        <v>0.6006006006006005</v>
      </c>
      <c r="LN91" s="7">
        <f>LN5/Data!$B13/Data!$B3/Data!$B25*Data!$B24*Data!$B5</f>
        <v>0.48048048048048053</v>
      </c>
      <c r="LO91" s="7">
        <f>LO5/Data!$B13/Data!$B3/Data!$B25*Data!$B24*Data!$B5</f>
        <v>0.27027027027027029</v>
      </c>
      <c r="LP91" s="7">
        <f>LP5/Data!$B13/Data!$B3/Data!$B25*Data!$B24*Data!$B5</f>
        <v>0</v>
      </c>
      <c r="LQ91" s="7">
        <f>LQ5/Data!$B13/Data!$B3/Data!$B25*Data!$B24*Data!$B5</f>
        <v>0</v>
      </c>
      <c r="LR91" s="7">
        <f>LR5/Data!$B13/Data!$B3/Data!$B25*Data!$B24*Data!$B5</f>
        <v>1.5015015015015014</v>
      </c>
      <c r="LS91" s="7">
        <f>LS5/Data!$B13/Data!$B3/Data!$B25*Data!$B24*Data!$B5</f>
        <v>0.6006006006006005</v>
      </c>
      <c r="LT91" s="7">
        <f>LT5/Data!$B13/Data!$B3/Data!$B25*Data!$B24*Data!$B5</f>
        <v>1.201201201201201</v>
      </c>
      <c r="LU91" s="7">
        <f>LU5/Data!$B13/Data!$B3/Data!$B25*Data!$B24*Data!$B5</f>
        <v>1.5015015015015014</v>
      </c>
      <c r="LV91" s="7">
        <f>LV5/Data!$B13/Data!$B3/Data!$B25*Data!$B24*Data!$B5</f>
        <v>1.201201201201201</v>
      </c>
      <c r="LW91" s="7">
        <f>LW5/Data!$B13/Data!$B3/Data!$B25*Data!$B24*Data!$B5</f>
        <v>0</v>
      </c>
      <c r="LX91" s="7">
        <f>LX5/Data!$B13/Data!$B3/Data!$B25*Data!$B24*Data!$B5</f>
        <v>0</v>
      </c>
      <c r="LY91" s="7">
        <f>LY5/Data!$B13/Data!$B3/Data!$B25*Data!$B24*Data!$B5</f>
        <v>1.8018018018018018</v>
      </c>
      <c r="LZ91" s="7">
        <f>LZ5/Data!$B13/Data!$B3/Data!$B25*Data!$B24*Data!$B5</f>
        <v>0.78078078078078084</v>
      </c>
      <c r="MA91" s="7">
        <f>MA5/Data!$B13/Data!$B3/Data!$B25*Data!$B24*Data!$B5</f>
        <v>1.1411411411411412</v>
      </c>
      <c r="MB91" s="7">
        <f>MB5/Data!$B13/Data!$B3/Data!$B25*Data!$B24*Data!$B5</f>
        <v>1.5015015015015014</v>
      </c>
      <c r="MC91" s="7">
        <f>MC5/Data!$B13/Data!$B3/Data!$B25*Data!$B24*Data!$B5</f>
        <v>1.201201201201201</v>
      </c>
      <c r="MD91" s="7">
        <f>MD5/Data!$B13/Data!$B3/Data!$B25*Data!$B24*Data!$B5</f>
        <v>1.0510510510510509</v>
      </c>
      <c r="ME91" s="7">
        <f>ME5/Data!$B13/Data!$B3/Data!$B25*Data!$B24*Data!$B5</f>
        <v>0.66066066066066065</v>
      </c>
      <c r="MF91" s="7">
        <f>MF5/Data!$B13/Data!$B3/Data!$B25*Data!$B24*Data!$B5</f>
        <v>0.30030030030030025</v>
      </c>
      <c r="MG91" s="7">
        <f>MG5/Data!$B13/Data!$B3/Data!$B25*Data!$B24*Data!$B5</f>
        <v>0.30030030030030025</v>
      </c>
      <c r="MH91" s="7">
        <f>MH5/Data!$B13/Data!$B3/Data!$B25*Data!$B24*Data!$B5</f>
        <v>0.66066066066066065</v>
      </c>
      <c r="MI91" s="7">
        <f>MI5/Data!$B13/Data!$B3/Data!$B25*Data!$B24*Data!$B5</f>
        <v>0.90090090090090091</v>
      </c>
      <c r="MJ91" s="7">
        <f>MJ5/Data!$B13/Data!$B3/Data!$B25*Data!$B24*Data!$B5</f>
        <v>0.45045045045045046</v>
      </c>
      <c r="MK91" s="7">
        <f>MK5/Data!$B13/Data!$B3/Data!$B25*Data!$B24*Data!$B5</f>
        <v>0.45045045045045046</v>
      </c>
      <c r="ML91" s="7">
        <f>ML5/Data!$B13/Data!$B3/Data!$B25*Data!$B24*Data!$B5</f>
        <v>0.36036036036036034</v>
      </c>
      <c r="MM91" s="7">
        <f>MM5/Data!$B13/Data!$B3/Data!$B25*Data!$B24*Data!$B5</f>
        <v>0.24024024024024027</v>
      </c>
      <c r="MN91" s="7">
        <f>MN5/Data!$B13/Data!$B3/Data!$B25*Data!$B24*Data!$B5</f>
        <v>0.24024024024024027</v>
      </c>
      <c r="MO91" s="7">
        <f>MO5/Data!$B13/Data!$B3/Data!$B25*Data!$B24*Data!$B5</f>
        <v>0.54054054054054057</v>
      </c>
      <c r="MP91" s="7">
        <f>MP5/Data!$B13/Data!$B3/Data!$B25*Data!$B24*Data!$B5</f>
        <v>0</v>
      </c>
      <c r="MQ91" s="7">
        <f>MQ5/Data!$B13/Data!$B3/Data!$B25*Data!$B24*Data!$B5</f>
        <v>0.54054054054054057</v>
      </c>
      <c r="MR91" s="7">
        <f>MR5/Data!$B13/Data!$B3/Data!$B25*Data!$B24*Data!$B5</f>
        <v>0.54054054054054057</v>
      </c>
      <c r="MS91" s="7">
        <f>MS5/Data!$B13/Data!$B3/Data!$B25*Data!$B24*Data!$B5</f>
        <v>0.36036036036036034</v>
      </c>
      <c r="MT91" s="7">
        <f>MT5/Data!$B13/Data!$B3/Data!$B25*Data!$B24*Data!$B5</f>
        <v>0.18018018018018017</v>
      </c>
      <c r="MU91" s="7">
        <f>MU5/Data!$B13/Data!$B3/Data!$B25*Data!$B24*Data!$B5</f>
        <v>0.12012012012012013</v>
      </c>
      <c r="MV91" s="7">
        <f>MV5/Data!$B13/Data!$B3/Data!$B25*Data!$B24*Data!$B5</f>
        <v>0</v>
      </c>
      <c r="MW91" s="7">
        <f>MW5/Data!$B13/Data!$B3/Data!$B25*Data!$B24*Data!$B5</f>
        <v>0</v>
      </c>
      <c r="MX91" s="7">
        <f>MX5/Data!$B13/Data!$B3/Data!$B25*Data!$B24*Data!$B5</f>
        <v>0.42042042042042044</v>
      </c>
      <c r="MY91" s="7">
        <f>MY5/Data!$B13/Data!$B3/Data!$B25*Data!$B24*Data!$B5</f>
        <v>0.33033033033033032</v>
      </c>
      <c r="MZ91" s="7">
        <f>MZ5/Data!$B13/Data!$B3/Data!$B25*Data!$B24*Data!$B5</f>
        <v>0.21021021021021022</v>
      </c>
      <c r="NA91" s="7">
        <f>NA5/Data!$B13/Data!$B3/Data!$B25*Data!$B24*Data!$B5</f>
        <v>0.15015015015015012</v>
      </c>
      <c r="NB91" s="7">
        <f>NB5/Data!$B13/Data!$B3/Data!$B25*Data!$B24*Data!$B5</f>
        <v>0.15015015015015012</v>
      </c>
    </row>
    <row r="92" spans="2:366" ht="15">
      <c r="B92" s="173" t="s">
        <v>115</v>
      </c>
      <c r="C92" s="1">
        <v>0</v>
      </c>
      <c r="D92" s="1">
        <v>0</v>
      </c>
      <c r="E92" s="1">
        <v>0</v>
      </c>
      <c r="F92" s="1">
        <v>0</v>
      </c>
      <c r="G92" s="1">
        <v>0</v>
      </c>
      <c r="H92" s="1">
        <v>0</v>
      </c>
      <c r="I92" s="1">
        <v>0</v>
      </c>
      <c r="J92" s="1">
        <v>0</v>
      </c>
      <c r="K92" s="1">
        <v>0</v>
      </c>
      <c r="L92" s="1">
        <v>0</v>
      </c>
      <c r="M92" s="1">
        <v>0</v>
      </c>
      <c r="N92" s="1">
        <v>0</v>
      </c>
      <c r="O92" s="1">
        <v>0</v>
      </c>
      <c r="P92" s="1">
        <v>0</v>
      </c>
      <c r="Q92" s="1">
        <v>0</v>
      </c>
      <c r="R92" s="1">
        <v>0</v>
      </c>
      <c r="S92" s="1">
        <v>0</v>
      </c>
      <c r="T92" s="1">
        <v>0</v>
      </c>
      <c r="U92" s="1">
        <v>0</v>
      </c>
      <c r="V92" s="1">
        <v>0</v>
      </c>
      <c r="W92" s="1">
        <v>0</v>
      </c>
      <c r="X92" s="1">
        <v>0</v>
      </c>
      <c r="Y92" s="1">
        <v>0</v>
      </c>
      <c r="Z92" s="1">
        <v>0</v>
      </c>
      <c r="AA92" s="1">
        <v>0</v>
      </c>
      <c r="AB92" s="1">
        <v>0</v>
      </c>
      <c r="AC92" s="1">
        <v>0</v>
      </c>
      <c r="AD92" s="1">
        <v>0</v>
      </c>
      <c r="AE92" s="1">
        <v>0</v>
      </c>
      <c r="AF92" s="1">
        <v>0</v>
      </c>
      <c r="AG92" s="1">
        <v>0</v>
      </c>
      <c r="AH92" s="1">
        <v>0</v>
      </c>
      <c r="AI92" s="1">
        <v>0</v>
      </c>
      <c r="AJ92" s="1">
        <v>0</v>
      </c>
      <c r="AK92" s="1">
        <v>0</v>
      </c>
      <c r="AL92" s="1">
        <v>0</v>
      </c>
      <c r="AM92" s="1">
        <v>0</v>
      </c>
      <c r="AN92" s="1">
        <v>0</v>
      </c>
      <c r="AO92" s="1">
        <v>0</v>
      </c>
      <c r="AP92" s="1">
        <v>0</v>
      </c>
      <c r="AQ92" s="1">
        <v>0</v>
      </c>
      <c r="AR92" s="1">
        <v>0</v>
      </c>
      <c r="AS92" s="1">
        <v>0</v>
      </c>
      <c r="AT92" s="1">
        <v>0</v>
      </c>
      <c r="AU92" s="1">
        <v>0</v>
      </c>
      <c r="AV92" s="1">
        <v>0</v>
      </c>
      <c r="AW92" s="1">
        <v>0</v>
      </c>
      <c r="AX92" s="1">
        <v>0</v>
      </c>
      <c r="AY92" s="1">
        <v>0</v>
      </c>
      <c r="AZ92" s="1">
        <v>0</v>
      </c>
      <c r="BA92" s="1">
        <v>0</v>
      </c>
      <c r="BB92" s="1">
        <v>0</v>
      </c>
      <c r="BC92" s="1">
        <v>0</v>
      </c>
      <c r="BD92" s="1">
        <v>0</v>
      </c>
      <c r="BE92" s="1">
        <v>0</v>
      </c>
      <c r="BF92" s="1">
        <v>0</v>
      </c>
      <c r="BG92" s="1">
        <v>0</v>
      </c>
      <c r="BH92" s="1">
        <v>0</v>
      </c>
      <c r="BI92" s="1">
        <v>0</v>
      </c>
      <c r="BJ92" s="1">
        <v>0</v>
      </c>
      <c r="BK92" s="1">
        <v>0</v>
      </c>
      <c r="BL92" s="1">
        <v>0</v>
      </c>
      <c r="BM92" s="1">
        <v>0</v>
      </c>
      <c r="BN92" s="1">
        <v>0</v>
      </c>
      <c r="BO92" s="1">
        <v>0</v>
      </c>
      <c r="BP92" s="1">
        <v>0</v>
      </c>
      <c r="BQ92" s="1">
        <v>0</v>
      </c>
      <c r="BR92" s="1">
        <v>0</v>
      </c>
      <c r="BS92" s="1">
        <v>0</v>
      </c>
      <c r="BT92" s="1">
        <v>0</v>
      </c>
      <c r="BU92" s="1">
        <v>0</v>
      </c>
      <c r="BV92" s="1">
        <v>0</v>
      </c>
      <c r="BW92" s="1">
        <v>0</v>
      </c>
      <c r="BX92" s="1">
        <v>0</v>
      </c>
      <c r="BY92" s="1">
        <v>0</v>
      </c>
      <c r="BZ92" s="1">
        <v>0</v>
      </c>
      <c r="CA92" s="1">
        <v>0</v>
      </c>
      <c r="CB92" s="1">
        <v>0</v>
      </c>
      <c r="CC92" s="1">
        <v>0</v>
      </c>
      <c r="CD92" s="1">
        <v>0</v>
      </c>
      <c r="CE92" s="1">
        <v>0</v>
      </c>
      <c r="CF92" s="1">
        <v>0</v>
      </c>
      <c r="CG92" s="1">
        <v>0</v>
      </c>
      <c r="CH92" s="1">
        <v>0</v>
      </c>
      <c r="CI92" s="1">
        <v>0</v>
      </c>
      <c r="CJ92" s="1">
        <v>0</v>
      </c>
      <c r="CK92" s="1">
        <v>0</v>
      </c>
      <c r="CL92" s="1">
        <v>0</v>
      </c>
      <c r="CM92" s="1">
        <v>0</v>
      </c>
      <c r="CN92" s="1">
        <v>0</v>
      </c>
      <c r="CO92" s="1">
        <v>0</v>
      </c>
      <c r="CP92" s="1">
        <v>0</v>
      </c>
      <c r="CQ92" s="1">
        <v>0</v>
      </c>
      <c r="CR92" s="1">
        <v>0</v>
      </c>
      <c r="CS92" s="1">
        <v>0</v>
      </c>
      <c r="CT92" s="1">
        <v>0</v>
      </c>
      <c r="CU92" s="1">
        <v>0</v>
      </c>
      <c r="CV92" s="1">
        <v>0</v>
      </c>
      <c r="CW92" s="1">
        <v>0</v>
      </c>
      <c r="CX92" s="1">
        <v>0</v>
      </c>
      <c r="CY92" s="1">
        <v>0</v>
      </c>
      <c r="CZ92" s="1">
        <v>0</v>
      </c>
      <c r="DA92" s="1">
        <v>0</v>
      </c>
      <c r="DB92" s="1">
        <v>0</v>
      </c>
      <c r="DC92" s="1">
        <v>0</v>
      </c>
      <c r="DD92" s="1">
        <v>0</v>
      </c>
      <c r="DE92" s="1">
        <v>0</v>
      </c>
      <c r="DF92" s="1">
        <v>0</v>
      </c>
      <c r="DG92" s="1">
        <v>0</v>
      </c>
      <c r="DH92" s="1">
        <v>0</v>
      </c>
      <c r="DI92" s="1">
        <v>0</v>
      </c>
      <c r="DJ92" s="1">
        <v>0</v>
      </c>
      <c r="DK92" s="1">
        <v>0</v>
      </c>
      <c r="DL92" s="1">
        <v>0</v>
      </c>
      <c r="DM92" s="1">
        <v>0</v>
      </c>
      <c r="DN92" s="1">
        <v>0</v>
      </c>
      <c r="DO92" s="1">
        <v>0</v>
      </c>
      <c r="DP92" s="1">
        <v>0</v>
      </c>
      <c r="DQ92" s="1">
        <v>0</v>
      </c>
      <c r="DR92" s="1">
        <v>0</v>
      </c>
      <c r="DS92" s="1">
        <v>0</v>
      </c>
      <c r="DT92" s="1">
        <v>0</v>
      </c>
      <c r="DU92" s="1">
        <v>0</v>
      </c>
      <c r="DV92" s="1">
        <v>0</v>
      </c>
      <c r="DW92" s="1">
        <v>0</v>
      </c>
      <c r="DX92" s="1">
        <v>0</v>
      </c>
      <c r="DY92" s="1">
        <v>0</v>
      </c>
      <c r="DZ92" s="1">
        <v>0</v>
      </c>
      <c r="EA92" s="1">
        <v>0</v>
      </c>
      <c r="EB92" s="1">
        <v>0</v>
      </c>
      <c r="EC92" s="1">
        <v>0</v>
      </c>
      <c r="ED92" s="1">
        <v>0</v>
      </c>
      <c r="EE92" s="1">
        <v>0</v>
      </c>
      <c r="EF92" s="1">
        <v>0</v>
      </c>
      <c r="EG92" s="1">
        <v>0</v>
      </c>
      <c r="EH92" s="1">
        <v>0</v>
      </c>
      <c r="EI92" s="1">
        <v>0</v>
      </c>
      <c r="EJ92" s="1">
        <v>0</v>
      </c>
      <c r="EK92" s="1">
        <v>0</v>
      </c>
      <c r="EL92" s="1">
        <v>0</v>
      </c>
      <c r="EM92" s="1">
        <v>0</v>
      </c>
      <c r="EN92" s="1">
        <v>0</v>
      </c>
      <c r="EO92" s="1">
        <v>0</v>
      </c>
      <c r="EP92" s="1">
        <v>0</v>
      </c>
      <c r="EQ92" s="1">
        <v>0</v>
      </c>
      <c r="ER92" s="1">
        <v>0</v>
      </c>
      <c r="ES92" s="1">
        <v>0</v>
      </c>
      <c r="ET92" s="1">
        <v>0</v>
      </c>
      <c r="EU92" s="1">
        <v>0</v>
      </c>
      <c r="EV92" s="1">
        <v>0</v>
      </c>
      <c r="EW92" s="1">
        <v>0</v>
      </c>
      <c r="EX92" s="1">
        <v>0</v>
      </c>
      <c r="EY92" s="1">
        <v>0</v>
      </c>
      <c r="EZ92" s="1">
        <v>0</v>
      </c>
      <c r="FA92" s="1">
        <v>0</v>
      </c>
      <c r="FB92" s="916">
        <v>0</v>
      </c>
      <c r="FC92" s="1">
        <v>0</v>
      </c>
      <c r="FD92" s="1">
        <v>0</v>
      </c>
      <c r="FE92" s="1">
        <v>0</v>
      </c>
      <c r="FF92" s="1">
        <v>0</v>
      </c>
      <c r="FG92" s="1">
        <v>0</v>
      </c>
      <c r="FH92" s="1">
        <v>0</v>
      </c>
      <c r="FI92" s="1">
        <v>0</v>
      </c>
      <c r="FJ92" s="1">
        <v>0</v>
      </c>
      <c r="FK92" s="1">
        <v>0</v>
      </c>
      <c r="FL92" s="1">
        <v>0</v>
      </c>
      <c r="FM92" s="1">
        <v>0</v>
      </c>
      <c r="FN92" s="1">
        <v>0</v>
      </c>
      <c r="FO92" s="1">
        <v>0</v>
      </c>
      <c r="FP92" s="1">
        <v>0</v>
      </c>
      <c r="FQ92" s="1">
        <v>0</v>
      </c>
      <c r="FR92" s="1">
        <v>0</v>
      </c>
      <c r="FS92" s="1">
        <v>0</v>
      </c>
      <c r="FT92" s="1">
        <v>0</v>
      </c>
      <c r="FU92" s="1">
        <v>0</v>
      </c>
      <c r="FV92" s="1">
        <v>0</v>
      </c>
      <c r="FW92" s="1">
        <v>0</v>
      </c>
      <c r="FX92" s="1">
        <v>0</v>
      </c>
      <c r="FY92" s="1">
        <v>0</v>
      </c>
      <c r="FZ92" s="1">
        <v>0</v>
      </c>
      <c r="GA92" s="1">
        <v>0</v>
      </c>
      <c r="GB92" s="1">
        <v>0</v>
      </c>
      <c r="GC92" s="1">
        <v>0</v>
      </c>
      <c r="GD92" s="1">
        <v>0</v>
      </c>
      <c r="GE92" s="1">
        <v>0</v>
      </c>
      <c r="GF92" s="1">
        <v>0</v>
      </c>
      <c r="GG92" s="1">
        <v>0</v>
      </c>
      <c r="GH92" s="1">
        <v>0</v>
      </c>
      <c r="GI92" s="1">
        <v>0</v>
      </c>
      <c r="GJ92" s="1">
        <v>0</v>
      </c>
      <c r="GK92" s="1">
        <v>0</v>
      </c>
      <c r="GL92" s="1">
        <v>0</v>
      </c>
      <c r="GM92" s="1">
        <v>0</v>
      </c>
      <c r="GN92" s="1">
        <v>0</v>
      </c>
      <c r="GO92" s="1">
        <v>0</v>
      </c>
      <c r="GP92" s="1">
        <v>0</v>
      </c>
      <c r="GQ92" s="1">
        <v>0</v>
      </c>
      <c r="GR92" s="1">
        <v>0</v>
      </c>
      <c r="GS92" s="1">
        <v>0</v>
      </c>
      <c r="GT92" s="1">
        <v>0</v>
      </c>
      <c r="GU92" s="1">
        <v>0</v>
      </c>
      <c r="GV92" s="1">
        <v>0</v>
      </c>
      <c r="GW92" s="1">
        <v>0</v>
      </c>
      <c r="GX92" s="1">
        <v>0</v>
      </c>
      <c r="GY92" s="1">
        <v>0</v>
      </c>
      <c r="GZ92" s="1">
        <v>0</v>
      </c>
      <c r="HA92" s="1">
        <v>0</v>
      </c>
      <c r="HB92" s="1">
        <v>0</v>
      </c>
      <c r="HC92" s="1">
        <v>0</v>
      </c>
      <c r="HD92" s="1">
        <v>0</v>
      </c>
      <c r="HE92" s="1">
        <v>0</v>
      </c>
      <c r="HF92" s="1">
        <v>0</v>
      </c>
      <c r="HG92" s="1">
        <v>0</v>
      </c>
      <c r="HH92" s="1">
        <v>0</v>
      </c>
      <c r="HI92" s="1">
        <v>0</v>
      </c>
      <c r="HJ92" s="1">
        <v>0</v>
      </c>
      <c r="HK92" s="1">
        <v>0</v>
      </c>
      <c r="HL92" s="1">
        <v>0</v>
      </c>
      <c r="HM92" s="1">
        <v>0</v>
      </c>
      <c r="HN92" s="1">
        <v>0</v>
      </c>
      <c r="HO92" s="1">
        <v>0</v>
      </c>
      <c r="HP92" s="1">
        <v>0</v>
      </c>
      <c r="HQ92" s="1">
        <v>0</v>
      </c>
      <c r="HR92" s="1">
        <v>0</v>
      </c>
      <c r="HS92" s="1">
        <v>0</v>
      </c>
      <c r="HT92" s="1">
        <v>0</v>
      </c>
      <c r="HU92" s="1">
        <v>0</v>
      </c>
      <c r="HV92" s="1">
        <v>0</v>
      </c>
      <c r="HW92" s="1">
        <v>0</v>
      </c>
      <c r="HX92" s="1">
        <v>0</v>
      </c>
      <c r="HY92" s="1">
        <v>0</v>
      </c>
      <c r="HZ92" s="1">
        <v>0</v>
      </c>
      <c r="IA92" s="1">
        <v>0</v>
      </c>
      <c r="IB92" s="1">
        <v>0</v>
      </c>
      <c r="IC92" s="1">
        <v>0</v>
      </c>
      <c r="ID92" s="1">
        <v>0</v>
      </c>
      <c r="IE92" s="1">
        <v>0</v>
      </c>
      <c r="IF92" s="1">
        <v>0</v>
      </c>
      <c r="IG92" s="1">
        <v>0</v>
      </c>
      <c r="IH92" s="1">
        <v>0</v>
      </c>
      <c r="II92" s="1">
        <v>0</v>
      </c>
      <c r="IJ92" s="1">
        <v>0</v>
      </c>
      <c r="IK92" s="1">
        <v>0</v>
      </c>
      <c r="IL92" s="1">
        <v>0</v>
      </c>
      <c r="IM92" s="1">
        <v>0</v>
      </c>
      <c r="IN92" s="1">
        <v>0</v>
      </c>
      <c r="IO92" s="1">
        <v>0</v>
      </c>
      <c r="IP92" s="1">
        <v>4</v>
      </c>
      <c r="IQ92" s="1">
        <v>2</v>
      </c>
      <c r="IR92" s="1">
        <v>2</v>
      </c>
      <c r="IS92" s="1">
        <v>2</v>
      </c>
      <c r="IT92" s="1">
        <v>2</v>
      </c>
      <c r="IU92" s="1">
        <v>2</v>
      </c>
      <c r="IV92" s="1">
        <v>2</v>
      </c>
      <c r="IW92" s="1">
        <v>0</v>
      </c>
      <c r="IX92" s="1">
        <v>0</v>
      </c>
      <c r="IY92" s="1">
        <v>0</v>
      </c>
      <c r="IZ92" s="1">
        <v>0</v>
      </c>
      <c r="JA92" s="1">
        <v>0</v>
      </c>
      <c r="JB92" s="1">
        <v>0</v>
      </c>
      <c r="JC92" s="1">
        <v>0</v>
      </c>
      <c r="JD92" s="1">
        <v>0</v>
      </c>
      <c r="JE92" s="1">
        <v>0</v>
      </c>
      <c r="JF92" s="1">
        <v>0</v>
      </c>
      <c r="JG92" s="1">
        <v>0</v>
      </c>
      <c r="JH92" s="1">
        <v>0</v>
      </c>
      <c r="JI92" s="1">
        <v>0</v>
      </c>
      <c r="JJ92" s="1">
        <v>0</v>
      </c>
      <c r="JK92" s="1">
        <v>0</v>
      </c>
      <c r="JL92" s="1">
        <v>0</v>
      </c>
      <c r="JM92" s="1">
        <v>0</v>
      </c>
      <c r="JN92" s="1">
        <v>0</v>
      </c>
      <c r="JO92" s="1">
        <v>0</v>
      </c>
      <c r="JP92" s="1">
        <v>0</v>
      </c>
      <c r="JQ92" s="1">
        <v>0</v>
      </c>
      <c r="JR92" s="1">
        <v>0</v>
      </c>
      <c r="JS92" s="1">
        <v>0</v>
      </c>
      <c r="JT92" s="1">
        <v>0</v>
      </c>
      <c r="JU92" s="1">
        <v>0</v>
      </c>
      <c r="JV92" s="1">
        <v>0</v>
      </c>
      <c r="JW92" s="1">
        <v>0</v>
      </c>
      <c r="JX92" s="1">
        <v>0</v>
      </c>
      <c r="JY92" s="1">
        <v>0</v>
      </c>
      <c r="JZ92" s="1">
        <v>0</v>
      </c>
      <c r="KA92" s="1">
        <v>0</v>
      </c>
      <c r="KB92" s="1">
        <v>0</v>
      </c>
      <c r="KC92" s="1">
        <v>0</v>
      </c>
      <c r="KD92" s="1">
        <v>0</v>
      </c>
      <c r="KE92" s="1">
        <v>0</v>
      </c>
      <c r="KF92" s="1">
        <v>0</v>
      </c>
      <c r="KG92" s="1">
        <v>0</v>
      </c>
      <c r="KH92" s="1">
        <v>0</v>
      </c>
      <c r="KI92" s="1">
        <v>0</v>
      </c>
      <c r="KJ92" s="1">
        <v>0</v>
      </c>
      <c r="KK92" s="1">
        <v>0</v>
      </c>
      <c r="KL92" s="1">
        <v>0</v>
      </c>
      <c r="KM92" s="1">
        <v>0</v>
      </c>
      <c r="KN92" s="1">
        <v>0</v>
      </c>
      <c r="KO92" s="1">
        <v>0</v>
      </c>
      <c r="KP92" s="1">
        <v>2</v>
      </c>
      <c r="KQ92" s="1">
        <v>2</v>
      </c>
      <c r="KR92" s="1">
        <v>2</v>
      </c>
      <c r="KS92" s="1">
        <v>1</v>
      </c>
      <c r="KT92" s="1">
        <v>1</v>
      </c>
      <c r="KU92" s="1">
        <v>0</v>
      </c>
      <c r="KV92" s="1">
        <v>0</v>
      </c>
      <c r="KW92" s="1">
        <v>0</v>
      </c>
      <c r="KX92" s="1">
        <v>0</v>
      </c>
      <c r="KY92" s="1">
        <v>0</v>
      </c>
      <c r="KZ92" s="1">
        <v>0</v>
      </c>
      <c r="LA92" s="1">
        <v>0</v>
      </c>
      <c r="LB92" s="1">
        <v>0</v>
      </c>
      <c r="LC92" s="1">
        <v>0</v>
      </c>
      <c r="LD92" s="1">
        <v>0</v>
      </c>
      <c r="LE92" s="1">
        <v>0</v>
      </c>
      <c r="LF92" s="1">
        <v>0</v>
      </c>
      <c r="LG92" s="1">
        <v>0</v>
      </c>
      <c r="LH92" s="1">
        <v>0</v>
      </c>
      <c r="LI92" s="1">
        <v>0</v>
      </c>
      <c r="LJ92" s="1">
        <v>0</v>
      </c>
      <c r="LK92" s="1">
        <v>0</v>
      </c>
      <c r="LL92" s="1">
        <v>0</v>
      </c>
      <c r="LM92" s="1">
        <v>0</v>
      </c>
      <c r="LN92" s="1">
        <v>0</v>
      </c>
      <c r="LO92" s="1">
        <v>0</v>
      </c>
      <c r="LP92" s="1">
        <v>0</v>
      </c>
      <c r="LQ92" s="1">
        <v>0</v>
      </c>
      <c r="LR92" s="1">
        <v>0</v>
      </c>
      <c r="LS92" s="1">
        <v>0</v>
      </c>
      <c r="LT92" s="1">
        <v>0</v>
      </c>
      <c r="LU92" s="1">
        <v>0</v>
      </c>
      <c r="LV92" s="1">
        <v>0</v>
      </c>
      <c r="LW92" s="1">
        <v>0</v>
      </c>
      <c r="LX92" s="1">
        <v>0</v>
      </c>
      <c r="LY92" s="1">
        <v>0</v>
      </c>
      <c r="LZ92" s="1">
        <v>0</v>
      </c>
      <c r="MA92" s="1">
        <v>0</v>
      </c>
      <c r="MB92" s="1">
        <v>0</v>
      </c>
      <c r="MC92" s="1">
        <v>0</v>
      </c>
      <c r="MD92" s="1">
        <v>0</v>
      </c>
      <c r="ME92" s="1">
        <v>0</v>
      </c>
      <c r="MF92" s="1">
        <v>0</v>
      </c>
      <c r="MG92" s="1">
        <v>0</v>
      </c>
      <c r="MH92" s="1">
        <v>0</v>
      </c>
      <c r="MI92" s="1">
        <v>0</v>
      </c>
      <c r="MJ92" s="1">
        <v>0</v>
      </c>
      <c r="MK92" s="1">
        <v>0</v>
      </c>
      <c r="ML92" s="1">
        <v>0</v>
      </c>
      <c r="MM92" s="1">
        <v>0</v>
      </c>
      <c r="MN92" s="1">
        <v>0</v>
      </c>
      <c r="MO92" s="1">
        <v>0</v>
      </c>
      <c r="MP92" s="1">
        <v>0</v>
      </c>
      <c r="MQ92" s="1">
        <v>0</v>
      </c>
      <c r="MR92" s="1">
        <v>0</v>
      </c>
      <c r="MS92" s="1">
        <v>0</v>
      </c>
      <c r="MT92" s="1">
        <v>0</v>
      </c>
      <c r="MU92" s="1">
        <v>0</v>
      </c>
      <c r="MV92" s="1">
        <v>0</v>
      </c>
      <c r="MW92" s="1">
        <v>0</v>
      </c>
      <c r="MX92" s="1">
        <v>0</v>
      </c>
      <c r="MY92" s="1">
        <v>0</v>
      </c>
      <c r="MZ92" s="1">
        <v>0</v>
      </c>
      <c r="NA92" s="1">
        <v>0</v>
      </c>
      <c r="NB92" s="1">
        <v>0</v>
      </c>
    </row>
    <row r="93" spans="2:366" ht="15">
      <c r="B93" s="173" t="s">
        <v>116</v>
      </c>
      <c r="C93" s="1">
        <v>0.25</v>
      </c>
      <c r="D93" s="1">
        <v>0.25</v>
      </c>
      <c r="E93" s="1">
        <v>0.25</v>
      </c>
      <c r="F93" s="1">
        <v>0.25</v>
      </c>
      <c r="G93" s="1">
        <v>0.25</v>
      </c>
      <c r="H93" s="1">
        <v>0.25</v>
      </c>
      <c r="I93" s="1">
        <v>0.25</v>
      </c>
      <c r="J93" s="1">
        <v>0.25</v>
      </c>
      <c r="K93" s="1">
        <v>0.25</v>
      </c>
      <c r="L93" s="1">
        <v>0.25</v>
      </c>
      <c r="M93" s="1">
        <v>0.25</v>
      </c>
      <c r="N93" s="1">
        <v>0.25</v>
      </c>
      <c r="O93" s="1">
        <v>0.25</v>
      </c>
      <c r="P93" s="1">
        <v>0.25</v>
      </c>
      <c r="Q93" s="1">
        <v>0.25</v>
      </c>
      <c r="R93" s="1">
        <v>0.25</v>
      </c>
      <c r="S93" s="1">
        <v>0.25</v>
      </c>
      <c r="T93" s="1">
        <v>0.25</v>
      </c>
      <c r="U93" s="1">
        <v>0.25</v>
      </c>
      <c r="V93" s="1">
        <v>0.25</v>
      </c>
      <c r="W93" s="1">
        <v>0.25</v>
      </c>
      <c r="X93" s="1">
        <v>0.25</v>
      </c>
      <c r="Y93" s="1">
        <v>0.25</v>
      </c>
      <c r="Z93" s="1">
        <v>0.25</v>
      </c>
      <c r="AA93" s="1">
        <v>0.25</v>
      </c>
      <c r="AB93" s="1">
        <v>0.25</v>
      </c>
      <c r="AC93" s="1">
        <v>0.25</v>
      </c>
      <c r="AD93" s="1">
        <v>0.25</v>
      </c>
      <c r="AE93" s="1">
        <v>0.25</v>
      </c>
      <c r="AF93" s="1">
        <v>0.25</v>
      </c>
      <c r="AG93" s="1">
        <v>0.25</v>
      </c>
      <c r="AH93" s="1">
        <v>0.25</v>
      </c>
      <c r="AI93" s="1">
        <v>0.25</v>
      </c>
      <c r="AJ93" s="1">
        <v>0.25</v>
      </c>
      <c r="AK93" s="1">
        <v>0.25</v>
      </c>
      <c r="AL93" s="1">
        <v>0.25</v>
      </c>
      <c r="AM93" s="1">
        <v>0.25</v>
      </c>
      <c r="AN93" s="1">
        <v>0.25</v>
      </c>
      <c r="AO93" s="1">
        <v>0.25</v>
      </c>
      <c r="AP93" s="1">
        <v>0.25</v>
      </c>
      <c r="AQ93" s="1">
        <v>0.25</v>
      </c>
      <c r="AR93" s="1">
        <v>0.25</v>
      </c>
      <c r="AS93" s="1">
        <v>0.25</v>
      </c>
      <c r="AT93" s="1">
        <v>0.25</v>
      </c>
      <c r="AU93" s="1">
        <v>0.25</v>
      </c>
      <c r="AV93" s="1">
        <v>0.25</v>
      </c>
      <c r="AW93" s="1">
        <v>0.25</v>
      </c>
      <c r="AX93" s="1">
        <v>0.25</v>
      </c>
      <c r="AY93" s="1">
        <v>0.25</v>
      </c>
      <c r="AZ93" s="1">
        <v>0.25</v>
      </c>
      <c r="BA93" s="1">
        <v>0.25</v>
      </c>
      <c r="BB93" s="1">
        <v>0.25</v>
      </c>
      <c r="BC93" s="1">
        <v>0.25</v>
      </c>
      <c r="BD93" s="1">
        <v>0.25</v>
      </c>
      <c r="BE93" s="1">
        <v>0.25</v>
      </c>
      <c r="BF93" s="1">
        <v>0.25</v>
      </c>
      <c r="BG93" s="1">
        <v>0.25</v>
      </c>
      <c r="BH93" s="1">
        <v>0.25</v>
      </c>
      <c r="BI93" s="1">
        <v>0.25</v>
      </c>
      <c r="BJ93" s="1">
        <v>0.25</v>
      </c>
      <c r="BK93" s="1">
        <v>0.25</v>
      </c>
      <c r="BL93" s="1">
        <v>0.25</v>
      </c>
      <c r="BM93" s="1">
        <v>0.25</v>
      </c>
      <c r="BN93" s="1">
        <v>0.25</v>
      </c>
      <c r="BO93" s="1">
        <v>0.25</v>
      </c>
      <c r="BP93" s="1">
        <v>0.25</v>
      </c>
      <c r="BQ93" s="1">
        <v>0.25</v>
      </c>
      <c r="BR93" s="1">
        <v>0.25</v>
      </c>
      <c r="BS93" s="1">
        <v>0.25</v>
      </c>
      <c r="BT93" s="1">
        <v>0.25</v>
      </c>
      <c r="BU93" s="1">
        <v>0.25</v>
      </c>
      <c r="BV93" s="1">
        <v>0.25</v>
      </c>
      <c r="BW93" s="1">
        <v>0.25</v>
      </c>
      <c r="BX93" s="1">
        <v>0.25</v>
      </c>
      <c r="BY93" s="1">
        <v>0.25</v>
      </c>
      <c r="BZ93" s="1">
        <v>0.25</v>
      </c>
      <c r="CA93" s="1">
        <v>0.25</v>
      </c>
      <c r="CB93" s="1">
        <v>0.25</v>
      </c>
      <c r="CC93" s="1">
        <v>0.25</v>
      </c>
      <c r="CD93" s="1">
        <v>0.25</v>
      </c>
      <c r="CE93" s="1">
        <v>0.25</v>
      </c>
      <c r="CF93" s="1">
        <v>0.25</v>
      </c>
      <c r="CG93" s="1">
        <v>0.25</v>
      </c>
      <c r="CH93" s="1">
        <v>0.25</v>
      </c>
      <c r="CI93" s="1">
        <v>0.25</v>
      </c>
      <c r="CJ93" s="1">
        <v>0.25</v>
      </c>
      <c r="CK93" s="1">
        <v>0.25</v>
      </c>
      <c r="CL93" s="1">
        <v>0.25</v>
      </c>
      <c r="CM93" s="1">
        <v>0.25</v>
      </c>
      <c r="CN93" s="1">
        <v>0.25</v>
      </c>
      <c r="CO93" s="1">
        <v>0.25</v>
      </c>
      <c r="CP93" s="1">
        <v>0.25</v>
      </c>
      <c r="CQ93" s="1">
        <v>0.25</v>
      </c>
      <c r="CR93" s="1">
        <v>0.25</v>
      </c>
      <c r="CS93" s="1">
        <v>0.25</v>
      </c>
      <c r="CT93" s="1">
        <v>0.25</v>
      </c>
      <c r="CU93" s="1">
        <v>0.25</v>
      </c>
      <c r="CV93" s="1">
        <v>0.25</v>
      </c>
      <c r="CW93" s="1">
        <v>0.25</v>
      </c>
      <c r="CX93" s="1">
        <v>0.25</v>
      </c>
      <c r="CY93" s="1">
        <v>0.25</v>
      </c>
      <c r="CZ93" s="1">
        <v>0.25</v>
      </c>
      <c r="DA93" s="1">
        <v>0.25</v>
      </c>
      <c r="DB93" s="1">
        <v>0.25</v>
      </c>
      <c r="DC93" s="1">
        <v>0.25</v>
      </c>
      <c r="DD93" s="1">
        <v>0.25</v>
      </c>
      <c r="DE93" s="1">
        <v>0.25</v>
      </c>
      <c r="DF93" s="1">
        <v>0.25</v>
      </c>
      <c r="DG93" s="1">
        <v>0.25</v>
      </c>
      <c r="DH93" s="1">
        <v>0.25</v>
      </c>
      <c r="DI93" s="1">
        <v>0.25</v>
      </c>
      <c r="DJ93" s="1">
        <v>0.25</v>
      </c>
      <c r="DK93" s="1">
        <v>0.25</v>
      </c>
      <c r="DL93" s="1">
        <v>0.25</v>
      </c>
      <c r="DM93" s="1">
        <v>0.25</v>
      </c>
      <c r="DN93" s="1">
        <v>0.25</v>
      </c>
      <c r="DO93" s="1">
        <v>0.25</v>
      </c>
      <c r="DP93" s="1">
        <v>0.25</v>
      </c>
      <c r="DQ93" s="1">
        <v>0.25</v>
      </c>
      <c r="DR93" s="1">
        <v>0.25</v>
      </c>
      <c r="DS93" s="1">
        <v>0.25</v>
      </c>
      <c r="DT93" s="1">
        <v>0.25</v>
      </c>
      <c r="DU93" s="1">
        <v>0.25</v>
      </c>
      <c r="DV93" s="1">
        <v>0.25</v>
      </c>
      <c r="DW93" s="1">
        <v>0.25</v>
      </c>
      <c r="DX93" s="1">
        <v>0.25</v>
      </c>
      <c r="DY93" s="1">
        <v>0.25</v>
      </c>
      <c r="DZ93" s="1">
        <v>0.25</v>
      </c>
      <c r="EA93" s="1">
        <v>0.25</v>
      </c>
      <c r="EB93" s="1">
        <v>0.25</v>
      </c>
      <c r="EC93" s="1">
        <v>0.25</v>
      </c>
      <c r="ED93" s="1">
        <v>0.25</v>
      </c>
      <c r="EE93" s="1">
        <v>0.25</v>
      </c>
      <c r="EF93" s="1">
        <v>0.25</v>
      </c>
      <c r="EG93" s="1">
        <v>0.25</v>
      </c>
      <c r="EH93" s="1">
        <v>0.25</v>
      </c>
      <c r="EI93" s="1">
        <v>0.25</v>
      </c>
      <c r="EJ93" s="1">
        <v>0.25</v>
      </c>
      <c r="EK93" s="1">
        <v>0.25</v>
      </c>
      <c r="EL93" s="1">
        <v>0.25</v>
      </c>
      <c r="EM93" s="1">
        <v>0.25</v>
      </c>
      <c r="EN93" s="1">
        <v>0.25</v>
      </c>
      <c r="EO93" s="1">
        <v>0.25</v>
      </c>
      <c r="EP93" s="1">
        <v>0.25</v>
      </c>
      <c r="EQ93" s="1">
        <v>0.25</v>
      </c>
      <c r="ER93" s="1">
        <v>0.25</v>
      </c>
      <c r="ES93" s="1">
        <v>0.25</v>
      </c>
      <c r="ET93" s="1">
        <v>0.25</v>
      </c>
      <c r="EU93" s="1">
        <v>0.25</v>
      </c>
      <c r="EV93" s="1">
        <v>0.25</v>
      </c>
      <c r="EW93" s="1">
        <v>0.25</v>
      </c>
      <c r="EX93" s="1">
        <v>0.25</v>
      </c>
      <c r="EY93" s="1">
        <v>0.25</v>
      </c>
      <c r="EZ93" s="1">
        <v>0.25</v>
      </c>
      <c r="FA93" s="1">
        <v>0.25</v>
      </c>
      <c r="FB93" s="916">
        <v>0.25</v>
      </c>
      <c r="FC93" s="1">
        <v>0.25</v>
      </c>
      <c r="FD93" s="1">
        <v>0.25</v>
      </c>
      <c r="FE93" s="1">
        <v>0.25</v>
      </c>
      <c r="FF93" s="1">
        <v>0.25</v>
      </c>
      <c r="FG93" s="1">
        <v>0.25</v>
      </c>
      <c r="FH93" s="1">
        <v>0.25</v>
      </c>
      <c r="FI93" s="1">
        <v>0.25</v>
      </c>
      <c r="FJ93" s="1">
        <v>0.25</v>
      </c>
      <c r="FK93" s="1">
        <v>0.25</v>
      </c>
      <c r="FL93" s="1">
        <v>0.25</v>
      </c>
      <c r="FM93" s="1">
        <v>0.25</v>
      </c>
      <c r="FN93" s="1">
        <v>0.25</v>
      </c>
      <c r="FO93" s="1">
        <v>0.25</v>
      </c>
      <c r="FP93" s="1">
        <v>0.25</v>
      </c>
      <c r="FQ93" s="1">
        <v>0.25</v>
      </c>
      <c r="FR93" s="1">
        <v>0.25</v>
      </c>
      <c r="FS93" s="1">
        <v>0.25</v>
      </c>
      <c r="FT93" s="1">
        <v>0.25</v>
      </c>
      <c r="FU93" s="1">
        <v>0.25</v>
      </c>
      <c r="FV93" s="1">
        <v>0.25</v>
      </c>
      <c r="FW93" s="1">
        <v>0.25</v>
      </c>
      <c r="FX93" s="1">
        <v>0.25</v>
      </c>
      <c r="FY93" s="1">
        <v>0.25</v>
      </c>
      <c r="FZ93" s="1">
        <v>0.25</v>
      </c>
      <c r="GA93" s="1">
        <v>0.25</v>
      </c>
      <c r="GB93" s="1">
        <v>0.25</v>
      </c>
      <c r="GC93" s="1">
        <v>0.25</v>
      </c>
      <c r="GD93" s="1">
        <v>0.25</v>
      </c>
      <c r="GE93" s="1">
        <v>0.25</v>
      </c>
      <c r="GF93" s="1">
        <v>0.25</v>
      </c>
      <c r="GG93" s="1">
        <v>0.25</v>
      </c>
      <c r="GH93" s="1">
        <v>0.25</v>
      </c>
      <c r="GI93" s="1">
        <v>0.25</v>
      </c>
      <c r="GJ93" s="1">
        <v>0.25</v>
      </c>
      <c r="GK93" s="1">
        <v>0.25</v>
      </c>
      <c r="GL93" s="1">
        <v>0.25</v>
      </c>
      <c r="GM93" s="1">
        <v>0.25</v>
      </c>
      <c r="GN93" s="1">
        <v>0.25</v>
      </c>
      <c r="GO93" s="1">
        <v>0.25</v>
      </c>
      <c r="GP93" s="1">
        <v>0.25</v>
      </c>
      <c r="GQ93" s="1">
        <v>0.25</v>
      </c>
      <c r="GR93" s="1">
        <v>0.25</v>
      </c>
      <c r="GS93" s="1">
        <v>0.25</v>
      </c>
      <c r="GT93" s="1">
        <v>0.25</v>
      </c>
      <c r="GU93" s="1">
        <v>0.25</v>
      </c>
      <c r="GV93" s="1">
        <v>0.25</v>
      </c>
      <c r="GW93" s="1">
        <v>0.25</v>
      </c>
      <c r="GX93" s="1">
        <v>0.25</v>
      </c>
      <c r="GY93" s="1">
        <v>0.25</v>
      </c>
      <c r="GZ93" s="1">
        <v>0.25</v>
      </c>
      <c r="HA93" s="1">
        <v>0.25</v>
      </c>
      <c r="HB93" s="1">
        <v>0.25</v>
      </c>
      <c r="HC93" s="1">
        <v>0.25</v>
      </c>
      <c r="HD93" s="1">
        <v>0.25</v>
      </c>
      <c r="HE93" s="1">
        <v>0.25</v>
      </c>
      <c r="HF93" s="1">
        <v>0.25</v>
      </c>
      <c r="HG93" s="1">
        <v>0.25</v>
      </c>
      <c r="HH93" s="1">
        <v>0.25</v>
      </c>
      <c r="HI93" s="1">
        <v>0.25</v>
      </c>
      <c r="HJ93" s="1">
        <v>0.25</v>
      </c>
      <c r="HK93" s="1">
        <v>0.25</v>
      </c>
      <c r="HL93" s="1">
        <v>0.25</v>
      </c>
      <c r="HM93" s="1">
        <v>0.25</v>
      </c>
      <c r="HN93" s="1">
        <v>0.25</v>
      </c>
      <c r="HO93" s="1">
        <v>0.25</v>
      </c>
      <c r="HP93" s="1">
        <v>0.25</v>
      </c>
      <c r="HQ93" s="1">
        <v>0.25</v>
      </c>
      <c r="HR93" s="1">
        <v>0.25</v>
      </c>
      <c r="HS93" s="1">
        <v>0.25</v>
      </c>
      <c r="HT93" s="1">
        <v>0.25</v>
      </c>
      <c r="HU93" s="1">
        <v>0.25</v>
      </c>
      <c r="HV93" s="1">
        <v>0.25</v>
      </c>
      <c r="HW93" s="1">
        <v>0.25</v>
      </c>
      <c r="HX93" s="1">
        <v>0.25</v>
      </c>
      <c r="HY93" s="1">
        <v>0.25</v>
      </c>
      <c r="HZ93" s="1">
        <v>0.25</v>
      </c>
      <c r="IA93" s="1">
        <v>0.25</v>
      </c>
      <c r="IB93" s="1">
        <v>0.25</v>
      </c>
      <c r="IC93" s="1">
        <v>0.25</v>
      </c>
      <c r="ID93" s="1">
        <v>0.25</v>
      </c>
      <c r="IE93" s="1">
        <v>0.25</v>
      </c>
      <c r="IF93" s="1">
        <v>0.25</v>
      </c>
      <c r="IG93" s="1">
        <v>0.25</v>
      </c>
      <c r="IH93" s="1">
        <v>0.25</v>
      </c>
      <c r="II93" s="1">
        <v>0.25</v>
      </c>
      <c r="IJ93" s="1">
        <v>0.25</v>
      </c>
      <c r="IK93" s="1">
        <v>0.25</v>
      </c>
      <c r="IL93" s="1">
        <v>0.25</v>
      </c>
      <c r="IM93" s="1">
        <v>0.25</v>
      </c>
      <c r="IN93" s="1">
        <v>0.25</v>
      </c>
      <c r="IO93" s="1">
        <v>0.25</v>
      </c>
      <c r="IP93" s="1">
        <v>0.25</v>
      </c>
      <c r="IQ93" s="1">
        <v>0.25</v>
      </c>
      <c r="IR93" s="1">
        <v>0.25</v>
      </c>
      <c r="IS93" s="1">
        <v>0.25</v>
      </c>
      <c r="IT93" s="1">
        <v>0.25</v>
      </c>
      <c r="IU93" s="1">
        <v>0.25</v>
      </c>
      <c r="IV93" s="1">
        <v>0.25</v>
      </c>
      <c r="IW93" s="1">
        <v>0.25</v>
      </c>
      <c r="IX93" s="1">
        <v>0.25</v>
      </c>
      <c r="IY93" s="1">
        <v>0.25</v>
      </c>
      <c r="IZ93" s="1">
        <v>0.25</v>
      </c>
      <c r="JA93" s="1">
        <v>0.25</v>
      </c>
      <c r="JB93" s="1">
        <v>0.25</v>
      </c>
      <c r="JC93" s="1">
        <v>0.25</v>
      </c>
      <c r="JD93" s="1">
        <v>0.25</v>
      </c>
      <c r="JE93" s="1">
        <v>0.25</v>
      </c>
      <c r="JF93" s="1">
        <v>0.25</v>
      </c>
      <c r="JG93" s="1">
        <v>0.25</v>
      </c>
      <c r="JH93" s="1">
        <v>0.25</v>
      </c>
      <c r="JI93" s="1">
        <v>0.25</v>
      </c>
      <c r="JJ93" s="1">
        <v>0.25</v>
      </c>
      <c r="JK93" s="1">
        <v>0.25</v>
      </c>
      <c r="JL93" s="1">
        <v>0.25</v>
      </c>
      <c r="JM93" s="1">
        <v>0.25</v>
      </c>
      <c r="JN93" s="1">
        <v>0.25</v>
      </c>
      <c r="JO93" s="1">
        <v>0.25</v>
      </c>
      <c r="JP93" s="1">
        <v>0.25</v>
      </c>
      <c r="JQ93" s="1">
        <v>0.25</v>
      </c>
      <c r="JR93" s="1">
        <v>0.25</v>
      </c>
      <c r="JS93" s="1">
        <v>0.25</v>
      </c>
      <c r="JT93" s="1">
        <v>0.25</v>
      </c>
      <c r="JU93" s="1">
        <v>0.25</v>
      </c>
      <c r="JV93" s="1">
        <v>0.25</v>
      </c>
      <c r="JW93" s="1">
        <v>0.25</v>
      </c>
      <c r="JX93" s="1">
        <v>1</v>
      </c>
      <c r="JY93" s="1">
        <v>1</v>
      </c>
      <c r="JZ93" s="1">
        <v>1</v>
      </c>
      <c r="KA93" s="1">
        <v>1</v>
      </c>
      <c r="KB93" s="1">
        <v>1</v>
      </c>
      <c r="KC93" s="1">
        <v>1</v>
      </c>
      <c r="KD93" s="1">
        <v>1</v>
      </c>
      <c r="KE93" s="1">
        <v>1</v>
      </c>
      <c r="KF93" s="1">
        <v>1</v>
      </c>
      <c r="KG93" s="1">
        <v>1</v>
      </c>
      <c r="KH93" s="1">
        <v>1</v>
      </c>
      <c r="KI93" s="1">
        <v>1</v>
      </c>
      <c r="KJ93" s="1">
        <v>1</v>
      </c>
      <c r="KK93" s="1">
        <v>1</v>
      </c>
      <c r="KL93" s="1">
        <v>1</v>
      </c>
      <c r="KM93" s="1">
        <v>1</v>
      </c>
      <c r="KN93" s="1">
        <v>1</v>
      </c>
      <c r="KO93" s="1">
        <v>1</v>
      </c>
      <c r="KP93" s="1">
        <v>2</v>
      </c>
      <c r="KQ93" s="1">
        <v>2</v>
      </c>
      <c r="KR93" s="1">
        <v>2</v>
      </c>
      <c r="KS93" s="1">
        <v>2</v>
      </c>
      <c r="KT93" s="1">
        <v>2</v>
      </c>
      <c r="KU93" s="1">
        <v>2</v>
      </c>
      <c r="KV93" s="1">
        <v>2</v>
      </c>
      <c r="KW93" s="1">
        <v>2</v>
      </c>
      <c r="KX93" s="1">
        <v>2</v>
      </c>
      <c r="KY93" s="1">
        <v>2</v>
      </c>
      <c r="KZ93" s="1">
        <v>2</v>
      </c>
      <c r="LA93" s="1">
        <v>2</v>
      </c>
      <c r="LB93" s="1">
        <v>2</v>
      </c>
      <c r="LC93" s="1">
        <v>2</v>
      </c>
      <c r="LD93" s="1">
        <v>0.25</v>
      </c>
      <c r="LE93" s="1">
        <v>0.25</v>
      </c>
      <c r="LF93" s="1">
        <v>0.25</v>
      </c>
      <c r="LG93" s="1">
        <v>0.25</v>
      </c>
      <c r="LH93" s="1">
        <v>0.25</v>
      </c>
      <c r="LI93" s="1">
        <v>0.25</v>
      </c>
      <c r="LJ93" s="1">
        <v>0.25</v>
      </c>
      <c r="LK93" s="1">
        <v>0.25</v>
      </c>
      <c r="LL93" s="1">
        <v>0.25</v>
      </c>
      <c r="LM93" s="1">
        <v>0.25</v>
      </c>
      <c r="LN93" s="1">
        <v>0.25</v>
      </c>
      <c r="LO93" s="1">
        <v>0.25</v>
      </c>
      <c r="LP93" s="1">
        <v>0.25</v>
      </c>
      <c r="LQ93" s="1">
        <v>0.25</v>
      </c>
      <c r="LR93" s="1">
        <v>0.25</v>
      </c>
      <c r="LS93" s="1">
        <v>0.25</v>
      </c>
      <c r="LT93" s="1">
        <v>0.25</v>
      </c>
      <c r="LU93" s="1">
        <v>0.25</v>
      </c>
      <c r="LV93" s="1">
        <v>0.25</v>
      </c>
      <c r="LW93" s="1">
        <v>0.25</v>
      </c>
      <c r="LX93" s="1">
        <v>0.25</v>
      </c>
      <c r="LY93" s="1">
        <v>0.25</v>
      </c>
      <c r="LZ93" s="1">
        <v>0.25</v>
      </c>
      <c r="MA93" s="1">
        <v>0.25</v>
      </c>
      <c r="MB93" s="1">
        <v>0.25</v>
      </c>
      <c r="MC93" s="1">
        <v>0.25</v>
      </c>
      <c r="MD93" s="1">
        <v>0.25</v>
      </c>
      <c r="ME93" s="1">
        <v>0.25</v>
      </c>
      <c r="MF93" s="1">
        <v>0.25</v>
      </c>
      <c r="MG93" s="1">
        <v>0.25</v>
      </c>
      <c r="MH93" s="1">
        <v>0.25</v>
      </c>
      <c r="MI93" s="1">
        <v>0.25</v>
      </c>
      <c r="MJ93" s="1">
        <v>0.25</v>
      </c>
      <c r="MK93" s="1">
        <v>0.25</v>
      </c>
      <c r="ML93" s="1">
        <v>0.25</v>
      </c>
      <c r="MM93" s="1">
        <v>0.25</v>
      </c>
      <c r="MN93" s="1">
        <v>0.25</v>
      </c>
      <c r="MO93" s="1">
        <v>0.25</v>
      </c>
      <c r="MP93" s="1">
        <v>0.25</v>
      </c>
      <c r="MQ93" s="1">
        <v>0.25</v>
      </c>
      <c r="MR93" s="1">
        <v>0.25</v>
      </c>
      <c r="MS93" s="1">
        <v>0.25</v>
      </c>
      <c r="MT93" s="1">
        <v>0.25</v>
      </c>
      <c r="MU93" s="1">
        <v>0.25</v>
      </c>
      <c r="MV93" s="1">
        <v>0.25</v>
      </c>
      <c r="MW93" s="1">
        <v>0.25</v>
      </c>
      <c r="MX93" s="1">
        <v>0.25</v>
      </c>
      <c r="MY93" s="1">
        <v>0.25</v>
      </c>
      <c r="MZ93" s="1">
        <v>0.25</v>
      </c>
      <c r="NA93" s="1">
        <v>0.25</v>
      </c>
      <c r="NB93" s="1">
        <v>0.25</v>
      </c>
    </row>
    <row r="94" spans="2:366" ht="15">
      <c r="B94" s="173" t="s">
        <v>117</v>
      </c>
      <c r="C94" s="1">
        <v>0</v>
      </c>
      <c r="D94" s="1">
        <v>0</v>
      </c>
      <c r="E94" s="1">
        <v>0</v>
      </c>
      <c r="F94" s="1">
        <v>0</v>
      </c>
      <c r="G94" s="1">
        <v>0</v>
      </c>
      <c r="H94" s="1">
        <v>0</v>
      </c>
      <c r="I94" s="1">
        <v>0</v>
      </c>
      <c r="J94" s="1">
        <v>0</v>
      </c>
      <c r="K94" s="1">
        <v>0</v>
      </c>
      <c r="L94" s="1">
        <v>0</v>
      </c>
      <c r="M94" s="1">
        <v>0</v>
      </c>
      <c r="N94" s="1">
        <v>0</v>
      </c>
      <c r="O94" s="1">
        <v>0</v>
      </c>
      <c r="P94" s="1">
        <v>0</v>
      </c>
      <c r="Q94" s="1">
        <v>0</v>
      </c>
      <c r="R94" s="1">
        <v>0</v>
      </c>
      <c r="S94" s="1">
        <v>0</v>
      </c>
      <c r="T94" s="1">
        <v>0</v>
      </c>
      <c r="U94" s="1">
        <v>0</v>
      </c>
      <c r="V94" s="1">
        <v>0</v>
      </c>
      <c r="W94" s="1">
        <v>0</v>
      </c>
      <c r="X94" s="1">
        <v>0</v>
      </c>
      <c r="Y94" s="1">
        <v>0</v>
      </c>
      <c r="Z94" s="1">
        <v>0</v>
      </c>
      <c r="AA94" s="1">
        <v>0</v>
      </c>
      <c r="AB94" s="1">
        <v>0</v>
      </c>
      <c r="AC94" s="1">
        <v>0</v>
      </c>
      <c r="AD94" s="1">
        <v>0</v>
      </c>
      <c r="AE94" s="1">
        <v>0</v>
      </c>
      <c r="AF94" s="1">
        <v>0</v>
      </c>
      <c r="AG94" s="1">
        <v>0</v>
      </c>
      <c r="AH94" s="1">
        <v>0</v>
      </c>
      <c r="AI94" s="1">
        <v>0</v>
      </c>
      <c r="AJ94" s="1">
        <v>0</v>
      </c>
      <c r="AK94" s="1">
        <v>0</v>
      </c>
      <c r="AL94" s="1">
        <v>0</v>
      </c>
      <c r="AM94" s="1">
        <v>0</v>
      </c>
      <c r="AN94" s="1">
        <v>0</v>
      </c>
      <c r="AO94" s="1">
        <v>0</v>
      </c>
      <c r="AP94" s="1">
        <v>0</v>
      </c>
      <c r="AQ94" s="1">
        <v>0</v>
      </c>
      <c r="AR94" s="1">
        <v>0</v>
      </c>
      <c r="AS94" s="1">
        <v>0</v>
      </c>
      <c r="AT94" s="1">
        <v>0</v>
      </c>
      <c r="AU94" s="1">
        <v>0</v>
      </c>
      <c r="AV94" s="1">
        <v>0</v>
      </c>
      <c r="AW94" s="1">
        <v>0</v>
      </c>
      <c r="AX94" s="1">
        <v>0</v>
      </c>
      <c r="AY94" s="1">
        <v>0</v>
      </c>
      <c r="AZ94" s="1">
        <v>0</v>
      </c>
      <c r="BA94" s="1">
        <v>0</v>
      </c>
      <c r="BB94" s="1">
        <v>0</v>
      </c>
      <c r="BC94" s="1">
        <v>0</v>
      </c>
      <c r="BD94" s="1">
        <v>0</v>
      </c>
      <c r="BE94" s="1">
        <v>0</v>
      </c>
      <c r="BF94" s="1">
        <v>0</v>
      </c>
      <c r="BG94" s="1">
        <v>0</v>
      </c>
      <c r="BH94" s="1">
        <v>0</v>
      </c>
      <c r="BI94" s="1">
        <v>0</v>
      </c>
      <c r="BJ94" s="1">
        <v>0</v>
      </c>
      <c r="BK94" s="1">
        <v>0</v>
      </c>
      <c r="BL94" s="1">
        <v>0</v>
      </c>
      <c r="BM94" s="1">
        <v>0</v>
      </c>
      <c r="BN94" s="1">
        <v>0</v>
      </c>
      <c r="BO94" s="1">
        <v>0</v>
      </c>
      <c r="BP94" s="1">
        <v>0</v>
      </c>
      <c r="BQ94" s="1">
        <v>0</v>
      </c>
      <c r="BR94" s="1">
        <v>0</v>
      </c>
      <c r="BS94" s="1">
        <v>0</v>
      </c>
      <c r="BT94" s="1">
        <v>0</v>
      </c>
      <c r="BU94" s="1">
        <v>0</v>
      </c>
      <c r="BV94" s="1">
        <v>0</v>
      </c>
      <c r="BW94" s="1">
        <v>0</v>
      </c>
      <c r="BX94" s="1">
        <v>0</v>
      </c>
      <c r="BY94" s="1">
        <v>0</v>
      </c>
      <c r="BZ94" s="1">
        <v>0</v>
      </c>
      <c r="CA94" s="1">
        <v>0</v>
      </c>
      <c r="CB94" s="1">
        <v>0</v>
      </c>
      <c r="CC94" s="1">
        <v>0</v>
      </c>
      <c r="CD94" s="1">
        <v>0</v>
      </c>
      <c r="CE94" s="1">
        <v>0</v>
      </c>
      <c r="CF94" s="1">
        <v>0</v>
      </c>
      <c r="CG94" s="1">
        <v>0</v>
      </c>
      <c r="CH94" s="1">
        <v>0</v>
      </c>
      <c r="CI94" s="1">
        <v>0</v>
      </c>
      <c r="CJ94" s="1">
        <v>0</v>
      </c>
      <c r="CK94" s="1">
        <v>0</v>
      </c>
      <c r="CL94" s="1">
        <v>0</v>
      </c>
      <c r="CM94" s="1">
        <v>0</v>
      </c>
      <c r="CN94" s="1">
        <v>0</v>
      </c>
      <c r="CO94" s="1">
        <v>0</v>
      </c>
      <c r="CP94" s="1">
        <v>0</v>
      </c>
      <c r="CQ94" s="1">
        <v>0</v>
      </c>
      <c r="CR94" s="1">
        <v>0</v>
      </c>
      <c r="CS94" s="1">
        <v>0</v>
      </c>
      <c r="CT94" s="1">
        <v>0</v>
      </c>
      <c r="CU94" s="1">
        <v>0</v>
      </c>
      <c r="CV94" s="1">
        <v>0</v>
      </c>
      <c r="CW94" s="1">
        <v>0</v>
      </c>
      <c r="CX94" s="1">
        <v>0</v>
      </c>
      <c r="CY94" s="1">
        <v>0</v>
      </c>
      <c r="CZ94" s="1">
        <v>0</v>
      </c>
      <c r="DA94" s="1">
        <v>0</v>
      </c>
      <c r="DB94" s="1">
        <v>0</v>
      </c>
      <c r="DC94" s="1">
        <v>0</v>
      </c>
      <c r="DD94" s="1">
        <v>0</v>
      </c>
      <c r="DE94" s="1">
        <v>0</v>
      </c>
      <c r="DF94" s="1">
        <v>0</v>
      </c>
      <c r="DG94" s="1">
        <v>0</v>
      </c>
      <c r="DH94" s="1">
        <v>0</v>
      </c>
      <c r="DI94" s="1">
        <v>0</v>
      </c>
      <c r="DJ94" s="1">
        <v>0</v>
      </c>
      <c r="DK94" s="1">
        <v>0</v>
      </c>
      <c r="DL94" s="1">
        <v>0</v>
      </c>
      <c r="DM94" s="1">
        <v>0</v>
      </c>
      <c r="DN94" s="1">
        <v>0</v>
      </c>
      <c r="DO94" s="1">
        <v>0</v>
      </c>
      <c r="DP94" s="1">
        <v>0</v>
      </c>
      <c r="DQ94" s="1">
        <v>0</v>
      </c>
      <c r="DR94" s="1">
        <v>0</v>
      </c>
      <c r="DS94" s="1">
        <v>0</v>
      </c>
      <c r="DT94" s="1">
        <v>0</v>
      </c>
      <c r="DU94" s="1">
        <v>0</v>
      </c>
      <c r="DV94" s="1">
        <v>0</v>
      </c>
      <c r="DW94" s="1">
        <v>0</v>
      </c>
      <c r="DX94" s="1">
        <v>0</v>
      </c>
      <c r="DY94" s="1">
        <v>0</v>
      </c>
      <c r="DZ94" s="1">
        <v>0</v>
      </c>
      <c r="EA94" s="1">
        <v>0</v>
      </c>
      <c r="EB94" s="1">
        <v>0</v>
      </c>
      <c r="EC94" s="1">
        <v>0</v>
      </c>
      <c r="ED94" s="1">
        <v>0</v>
      </c>
      <c r="EE94" s="1">
        <v>0</v>
      </c>
      <c r="EF94" s="1">
        <v>0</v>
      </c>
      <c r="EG94" s="1">
        <v>0</v>
      </c>
      <c r="EH94" s="1">
        <v>0</v>
      </c>
      <c r="EI94" s="1">
        <v>0</v>
      </c>
      <c r="EJ94" s="1">
        <v>0</v>
      </c>
      <c r="EK94" s="1">
        <v>0</v>
      </c>
      <c r="EL94" s="1">
        <v>0</v>
      </c>
      <c r="EM94" s="1">
        <v>0</v>
      </c>
      <c r="EN94" s="1">
        <v>0</v>
      </c>
      <c r="EO94" s="1">
        <v>0</v>
      </c>
      <c r="EP94" s="1">
        <v>0</v>
      </c>
      <c r="EQ94" s="1">
        <v>0</v>
      </c>
      <c r="ER94" s="1">
        <v>0</v>
      </c>
      <c r="ES94" s="1">
        <v>0</v>
      </c>
      <c r="ET94" s="1">
        <v>0</v>
      </c>
      <c r="EU94" s="1">
        <v>0</v>
      </c>
      <c r="EV94" s="1">
        <v>0</v>
      </c>
      <c r="EW94" s="1">
        <v>0</v>
      </c>
      <c r="EX94" s="1">
        <v>0</v>
      </c>
      <c r="EY94" s="1">
        <v>0</v>
      </c>
      <c r="EZ94" s="1">
        <v>0</v>
      </c>
      <c r="FA94" s="1">
        <v>0</v>
      </c>
      <c r="FB94" s="916">
        <v>0</v>
      </c>
      <c r="FC94" s="1">
        <v>0</v>
      </c>
      <c r="FD94" s="1">
        <v>0</v>
      </c>
      <c r="FE94" s="1">
        <v>0</v>
      </c>
      <c r="FF94" s="1">
        <v>0</v>
      </c>
      <c r="FG94" s="1">
        <v>0</v>
      </c>
      <c r="FH94" s="1">
        <v>0</v>
      </c>
      <c r="FI94" s="1">
        <v>0</v>
      </c>
      <c r="FJ94" s="1">
        <v>0</v>
      </c>
      <c r="FK94" s="1">
        <v>0</v>
      </c>
      <c r="FL94" s="1">
        <v>0</v>
      </c>
      <c r="FM94" s="1">
        <v>0</v>
      </c>
      <c r="FN94" s="1">
        <v>0</v>
      </c>
      <c r="FO94" s="1">
        <v>0</v>
      </c>
      <c r="FP94" s="1">
        <v>0</v>
      </c>
      <c r="FQ94" s="1">
        <v>0</v>
      </c>
      <c r="FR94" s="1">
        <v>0</v>
      </c>
      <c r="FS94" s="1">
        <v>0</v>
      </c>
      <c r="FT94" s="1">
        <v>0</v>
      </c>
      <c r="FU94" s="1">
        <v>0</v>
      </c>
      <c r="FV94" s="1">
        <v>0</v>
      </c>
      <c r="FW94" s="1">
        <v>0</v>
      </c>
      <c r="FX94" s="1">
        <v>0</v>
      </c>
      <c r="FY94" s="1">
        <v>0</v>
      </c>
      <c r="FZ94" s="1">
        <v>0</v>
      </c>
      <c r="GA94" s="1">
        <v>0</v>
      </c>
      <c r="GB94" s="1">
        <v>0</v>
      </c>
      <c r="GC94" s="1">
        <v>0</v>
      </c>
      <c r="GD94" s="1">
        <v>0</v>
      </c>
      <c r="GE94" s="1">
        <v>0</v>
      </c>
      <c r="GF94" s="1">
        <v>0</v>
      </c>
      <c r="GG94" s="1">
        <v>0</v>
      </c>
      <c r="GH94" s="1">
        <v>0</v>
      </c>
      <c r="GI94" s="1">
        <v>0</v>
      </c>
      <c r="GJ94" s="1">
        <v>0</v>
      </c>
      <c r="GK94" s="1">
        <v>0</v>
      </c>
      <c r="GL94" s="1">
        <v>0</v>
      </c>
      <c r="GM94" s="1">
        <v>0</v>
      </c>
      <c r="GN94" s="1">
        <v>0</v>
      </c>
      <c r="GO94" s="1">
        <v>0</v>
      </c>
      <c r="GP94" s="1">
        <v>0</v>
      </c>
      <c r="GQ94" s="1">
        <v>0</v>
      </c>
      <c r="GR94" s="1">
        <v>0</v>
      </c>
      <c r="GS94" s="1">
        <v>0</v>
      </c>
      <c r="GT94" s="1">
        <v>0</v>
      </c>
      <c r="GU94" s="1">
        <v>0</v>
      </c>
      <c r="GV94" s="1">
        <v>0</v>
      </c>
      <c r="GW94" s="1">
        <v>0</v>
      </c>
      <c r="GX94" s="1">
        <v>0</v>
      </c>
      <c r="GY94" s="1">
        <v>0</v>
      </c>
      <c r="GZ94" s="1">
        <v>0</v>
      </c>
      <c r="HA94" s="1">
        <v>0</v>
      </c>
      <c r="HB94" s="1">
        <v>0</v>
      </c>
      <c r="HC94" s="1">
        <v>0</v>
      </c>
      <c r="HD94" s="1">
        <v>0</v>
      </c>
      <c r="HE94" s="1">
        <v>0</v>
      </c>
      <c r="HF94" s="1">
        <v>0</v>
      </c>
      <c r="HG94" s="1">
        <v>0</v>
      </c>
      <c r="HH94" s="1">
        <v>0</v>
      </c>
      <c r="HI94" s="1">
        <v>0</v>
      </c>
      <c r="HJ94" s="1">
        <v>0</v>
      </c>
      <c r="HK94" s="1">
        <v>0</v>
      </c>
      <c r="HL94" s="1">
        <v>0</v>
      </c>
      <c r="HM94" s="1">
        <v>0</v>
      </c>
      <c r="HN94" s="1">
        <v>0</v>
      </c>
      <c r="HO94" s="1">
        <v>0</v>
      </c>
      <c r="HP94" s="1">
        <v>0</v>
      </c>
      <c r="HQ94" s="1">
        <v>0</v>
      </c>
      <c r="HR94" s="1">
        <v>0</v>
      </c>
      <c r="HS94" s="1">
        <v>0</v>
      </c>
      <c r="HT94" s="1">
        <v>0</v>
      </c>
      <c r="HU94" s="1">
        <v>0</v>
      </c>
      <c r="HV94" s="1">
        <v>0</v>
      </c>
      <c r="HW94" s="1">
        <v>0</v>
      </c>
      <c r="HX94" s="1">
        <v>0</v>
      </c>
      <c r="HY94" s="1">
        <v>0</v>
      </c>
      <c r="HZ94" s="1">
        <v>0</v>
      </c>
      <c r="IA94" s="1">
        <v>0</v>
      </c>
      <c r="IB94" s="1">
        <v>0</v>
      </c>
      <c r="IC94" s="1">
        <v>0</v>
      </c>
      <c r="ID94" s="1">
        <v>0</v>
      </c>
      <c r="IE94" s="1">
        <v>0</v>
      </c>
      <c r="IF94" s="1">
        <v>0</v>
      </c>
      <c r="IG94" s="1">
        <v>0</v>
      </c>
      <c r="IH94" s="1">
        <v>0</v>
      </c>
      <c r="II94" s="1">
        <v>0</v>
      </c>
      <c r="IJ94" s="1">
        <v>0</v>
      </c>
      <c r="IK94" s="1">
        <v>0</v>
      </c>
      <c r="IL94" s="1">
        <v>0</v>
      </c>
      <c r="IM94" s="1">
        <v>0</v>
      </c>
      <c r="IN94" s="1">
        <v>0</v>
      </c>
      <c r="IO94" s="1">
        <v>0</v>
      </c>
      <c r="IP94" s="1">
        <v>3</v>
      </c>
      <c r="IQ94" s="1">
        <v>10</v>
      </c>
      <c r="IR94" s="1">
        <v>10</v>
      </c>
      <c r="IS94" s="1">
        <v>10</v>
      </c>
      <c r="IT94" s="1">
        <v>5</v>
      </c>
      <c r="IU94" s="1">
        <v>8</v>
      </c>
      <c r="IV94" s="1">
        <v>10</v>
      </c>
      <c r="IW94" s="1">
        <v>10</v>
      </c>
      <c r="IX94" s="1">
        <v>10</v>
      </c>
      <c r="IY94" s="1">
        <v>8</v>
      </c>
      <c r="IZ94" s="1">
        <v>8</v>
      </c>
      <c r="JA94" s="1">
        <v>5</v>
      </c>
      <c r="JB94" s="1">
        <v>8</v>
      </c>
      <c r="JC94" s="1">
        <v>8</v>
      </c>
      <c r="JD94" s="1">
        <v>8</v>
      </c>
      <c r="JE94" s="1">
        <v>8</v>
      </c>
      <c r="JF94" s="1">
        <v>8</v>
      </c>
      <c r="JG94" s="1">
        <v>8</v>
      </c>
      <c r="JH94" s="1">
        <v>5</v>
      </c>
      <c r="JI94" s="1">
        <v>8</v>
      </c>
      <c r="JJ94" s="1">
        <v>8</v>
      </c>
      <c r="JK94" s="1">
        <v>8</v>
      </c>
      <c r="JL94" s="1">
        <v>8</v>
      </c>
      <c r="JM94" s="1">
        <v>0</v>
      </c>
      <c r="JN94" s="1">
        <v>0</v>
      </c>
      <c r="JO94" s="1">
        <v>0</v>
      </c>
      <c r="JP94" s="1">
        <v>0</v>
      </c>
      <c r="JQ94" s="1">
        <v>0</v>
      </c>
      <c r="JR94" s="1">
        <v>0</v>
      </c>
      <c r="JS94" s="1">
        <v>0</v>
      </c>
      <c r="JT94" s="1">
        <v>0</v>
      </c>
      <c r="JU94" s="1">
        <v>0</v>
      </c>
      <c r="JV94" s="1">
        <v>0</v>
      </c>
      <c r="JW94" s="1">
        <v>0</v>
      </c>
      <c r="JX94" s="1">
        <v>1</v>
      </c>
      <c r="JY94" s="1">
        <v>1</v>
      </c>
      <c r="JZ94" s="1">
        <v>1</v>
      </c>
      <c r="KA94" s="1">
        <v>1</v>
      </c>
      <c r="KB94" s="1">
        <v>1</v>
      </c>
      <c r="KC94" s="1">
        <v>1</v>
      </c>
      <c r="KD94" s="1">
        <v>1</v>
      </c>
      <c r="KE94" s="1">
        <v>1</v>
      </c>
      <c r="KF94" s="1">
        <v>1</v>
      </c>
      <c r="KG94" s="1">
        <v>1</v>
      </c>
      <c r="KH94" s="1">
        <v>1</v>
      </c>
      <c r="KI94" s="1">
        <v>1</v>
      </c>
      <c r="KJ94" s="1">
        <v>1</v>
      </c>
      <c r="KK94" s="1">
        <v>1</v>
      </c>
      <c r="KL94" s="1">
        <v>1</v>
      </c>
      <c r="KM94" s="1">
        <v>1</v>
      </c>
      <c r="KN94" s="1">
        <v>1</v>
      </c>
      <c r="KO94" s="1">
        <v>1</v>
      </c>
      <c r="KP94" s="1">
        <v>1</v>
      </c>
      <c r="KQ94" s="1">
        <v>1</v>
      </c>
      <c r="KR94" s="1">
        <v>1</v>
      </c>
      <c r="KS94" s="1">
        <v>1</v>
      </c>
      <c r="KT94" s="1">
        <v>1</v>
      </c>
      <c r="KU94" s="1">
        <v>1</v>
      </c>
      <c r="KV94" s="1">
        <v>1</v>
      </c>
      <c r="KW94" s="1">
        <v>1</v>
      </c>
      <c r="KX94" s="1">
        <v>0</v>
      </c>
      <c r="KY94" s="1">
        <v>0</v>
      </c>
      <c r="KZ94" s="1">
        <v>0</v>
      </c>
      <c r="LA94" s="1">
        <v>0</v>
      </c>
      <c r="LB94" s="1">
        <v>0</v>
      </c>
      <c r="LC94" s="1">
        <v>0</v>
      </c>
      <c r="LD94" s="1">
        <v>0</v>
      </c>
      <c r="LE94" s="1">
        <v>0</v>
      </c>
      <c r="LF94" s="1">
        <v>0</v>
      </c>
      <c r="LG94" s="1">
        <v>0</v>
      </c>
      <c r="LH94" s="1">
        <v>0</v>
      </c>
      <c r="LI94" s="1">
        <v>0</v>
      </c>
      <c r="LJ94" s="1">
        <v>0</v>
      </c>
      <c r="LK94" s="1">
        <v>0</v>
      </c>
      <c r="LL94" s="1">
        <v>0</v>
      </c>
      <c r="LM94" s="1">
        <v>0</v>
      </c>
      <c r="LN94" s="1">
        <v>0</v>
      </c>
      <c r="LO94" s="1">
        <v>0</v>
      </c>
      <c r="LP94" s="1">
        <v>0</v>
      </c>
      <c r="LQ94" s="1">
        <v>0</v>
      </c>
      <c r="LR94" s="1">
        <v>0</v>
      </c>
      <c r="LS94" s="1">
        <v>0</v>
      </c>
      <c r="LT94" s="1">
        <v>0</v>
      </c>
      <c r="LU94" s="1">
        <v>0</v>
      </c>
      <c r="LV94" s="1">
        <v>0</v>
      </c>
      <c r="LW94" s="1">
        <v>0</v>
      </c>
      <c r="LX94" s="1">
        <v>0</v>
      </c>
      <c r="LY94" s="1">
        <v>0</v>
      </c>
      <c r="LZ94" s="1">
        <v>0</v>
      </c>
      <c r="MA94" s="1">
        <v>0</v>
      </c>
      <c r="MB94" s="1">
        <v>0</v>
      </c>
      <c r="MC94" s="1">
        <v>0</v>
      </c>
      <c r="MD94" s="1">
        <v>0</v>
      </c>
      <c r="ME94" s="1">
        <v>0</v>
      </c>
      <c r="MF94" s="1">
        <v>0</v>
      </c>
      <c r="MG94" s="1">
        <v>0</v>
      </c>
      <c r="MH94" s="1">
        <v>0</v>
      </c>
      <c r="MI94" s="1">
        <v>0</v>
      </c>
      <c r="MJ94" s="1">
        <v>0</v>
      </c>
      <c r="MK94" s="1">
        <v>0</v>
      </c>
      <c r="ML94" s="1">
        <v>0</v>
      </c>
      <c r="MM94" s="1">
        <v>0</v>
      </c>
      <c r="MN94" s="1">
        <v>0</v>
      </c>
      <c r="MO94" s="1">
        <v>0</v>
      </c>
      <c r="MP94" s="1">
        <v>0</v>
      </c>
      <c r="MQ94" s="1">
        <v>0</v>
      </c>
      <c r="MR94" s="1">
        <v>0</v>
      </c>
      <c r="MS94" s="1">
        <v>0</v>
      </c>
      <c r="MT94" s="1">
        <v>0</v>
      </c>
      <c r="MU94" s="1">
        <v>0</v>
      </c>
      <c r="MV94" s="1">
        <v>0</v>
      </c>
      <c r="MW94" s="1">
        <v>0</v>
      </c>
      <c r="MX94" s="1">
        <v>0</v>
      </c>
      <c r="MY94" s="1">
        <v>0</v>
      </c>
      <c r="MZ94" s="1">
        <v>0</v>
      </c>
      <c r="NA94" s="1">
        <v>0</v>
      </c>
      <c r="NB94" s="1">
        <v>0</v>
      </c>
    </row>
    <row r="95" spans="2:366" ht="15">
      <c r="B95" s="10" t="s">
        <v>93</v>
      </c>
      <c r="C95" s="18">
        <f>SUM(C86:C94)</f>
        <v>1.575075075075075</v>
      </c>
      <c r="D95" s="18">
        <f t="shared" ref="D95:P95" si="1053">SUM(D86:D94)</f>
        <v>1.7102102102102101</v>
      </c>
      <c r="E95" s="18">
        <f t="shared" si="1053"/>
        <v>1.7102102102102101</v>
      </c>
      <c r="F95" s="18">
        <f t="shared" si="1053"/>
        <v>1.7402402402402402</v>
      </c>
      <c r="G95" s="18">
        <f t="shared" si="1053"/>
        <v>1.7102102102102101</v>
      </c>
      <c r="H95" s="18">
        <f t="shared" si="1053"/>
        <v>1.5900900900900901</v>
      </c>
      <c r="I95" s="18">
        <f t="shared" si="1053"/>
        <v>1.6501501501501501</v>
      </c>
      <c r="J95" s="18">
        <f t="shared" si="1053"/>
        <v>1.9504504504504505</v>
      </c>
      <c r="K95" s="18">
        <f t="shared" si="1053"/>
        <v>1.7402402402402402</v>
      </c>
      <c r="L95" s="18">
        <f t="shared" si="1053"/>
        <v>1.7102102102102101</v>
      </c>
      <c r="M95" s="18">
        <f t="shared" si="1053"/>
        <v>1.7102102102102101</v>
      </c>
      <c r="N95" s="18">
        <f t="shared" si="1053"/>
        <v>1.7402402402402402</v>
      </c>
      <c r="O95" s="18">
        <f t="shared" si="1053"/>
        <v>1.7102102102102101</v>
      </c>
      <c r="P95" s="18">
        <f t="shared" si="1053"/>
        <v>1.8603603603603602</v>
      </c>
      <c r="Q95" s="18">
        <f>SUM(Q86:Q94)</f>
        <v>2.1606606606606604</v>
      </c>
      <c r="R95" s="18">
        <f t="shared" ref="R95" si="1054">SUM(R86:R94)</f>
        <v>2.3108108108108105</v>
      </c>
      <c r="S95" s="18">
        <f t="shared" ref="S95" si="1055">SUM(S86:S94)</f>
        <v>1.9204204204204205</v>
      </c>
      <c r="T95" s="18">
        <f t="shared" ref="T95" si="1056">SUM(T86:T94)</f>
        <v>1.5</v>
      </c>
      <c r="U95" s="18">
        <f t="shared" ref="U95" si="1057">SUM(U86:U94)</f>
        <v>1.9504504504504505</v>
      </c>
      <c r="V95" s="18">
        <f t="shared" ref="V95" si="1058">SUM(V86:V94)</f>
        <v>1.7102102102102101</v>
      </c>
      <c r="W95" s="18">
        <f t="shared" ref="W95" si="1059">SUM(W86:W94)</f>
        <v>1.7102102102102101</v>
      </c>
      <c r="X95" s="18">
        <f t="shared" ref="X95" si="1060">SUM(X86:X94)</f>
        <v>1.9504504504504505</v>
      </c>
      <c r="Y95" s="18">
        <f t="shared" ref="Y95" si="1061">SUM(Y86:Y94)</f>
        <v>2.0405405405405403</v>
      </c>
      <c r="Z95" s="18">
        <f t="shared" ref="Z95" si="1062">SUM(Z86:Z94)</f>
        <v>1.6801801801801801</v>
      </c>
      <c r="AA95" s="18">
        <f t="shared" ref="AA95" si="1063">SUM(AA86:AA94)</f>
        <v>1.7402402402402402</v>
      </c>
      <c r="AB95" s="18">
        <f t="shared" ref="AB95" si="1064">SUM(AB86:AB94)</f>
        <v>1.7402402402402402</v>
      </c>
      <c r="AC95" s="18">
        <f t="shared" ref="AC95" si="1065">SUM(AC86:AC94)</f>
        <v>1.7102102102102101</v>
      </c>
      <c r="AD95" s="18">
        <f t="shared" ref="AD95" si="1066">SUM(AD86:AD94)</f>
        <v>1.7102102102102101</v>
      </c>
      <c r="AE95" s="18">
        <f t="shared" ref="AE95" si="1067">SUM(AE86:AE94)</f>
        <v>1.9504504504504505</v>
      </c>
      <c r="AF95" s="18">
        <f t="shared" ref="AF95" si="1068">SUM(AF86:AF94)</f>
        <v>2.0105105105105103</v>
      </c>
      <c r="AG95" s="18">
        <f t="shared" ref="AG95" si="1069">SUM(AG86:AG94)</f>
        <v>1.7702702702702702</v>
      </c>
      <c r="AH95" s="18">
        <f t="shared" ref="AH95" si="1070">SUM(AH86:AH94)</f>
        <v>1.7402402402402402</v>
      </c>
      <c r="AI95" s="18">
        <f t="shared" ref="AI95" si="1071">SUM(AI86:AI94)</f>
        <v>1.6801801801801801</v>
      </c>
      <c r="AJ95" s="18">
        <f>SUM(AJ86:AJ94)</f>
        <v>1.6501501501501501</v>
      </c>
      <c r="AK95" s="18">
        <f t="shared" ref="AK95" si="1072">SUM(AK86:AK94)</f>
        <v>1.7102102102102101</v>
      </c>
      <c r="AL95" s="18">
        <f t="shared" ref="AL95" si="1073">SUM(AL86:AL94)</f>
        <v>2.0105105105105103</v>
      </c>
      <c r="AM95" s="18">
        <f t="shared" ref="AM95" si="1074">SUM(AM86:AM94)</f>
        <v>2.0105105105105103</v>
      </c>
      <c r="AN95" s="18">
        <f t="shared" ref="AN95" si="1075">SUM(AN86:AN94)</f>
        <v>1.8603603603603602</v>
      </c>
      <c r="AO95" s="18">
        <f t="shared" ref="AO95" si="1076">SUM(AO86:AO94)</f>
        <v>1.8603603603603602</v>
      </c>
      <c r="AP95" s="18">
        <f t="shared" ref="AP95" si="1077">SUM(AP86:AP94)</f>
        <v>1.8003003003003002</v>
      </c>
      <c r="AQ95" s="18">
        <f t="shared" ref="AQ95" si="1078">SUM(AQ86:AQ94)</f>
        <v>1.8603603603603602</v>
      </c>
      <c r="AR95" s="18">
        <f t="shared" ref="AR95" si="1079">SUM(AR86:AR94)</f>
        <v>1.8603603603603602</v>
      </c>
      <c r="AS95" s="18">
        <f t="shared" ref="AS95" si="1080">SUM(AS86:AS94)</f>
        <v>2.1006006006006004</v>
      </c>
      <c r="AT95" s="18">
        <f t="shared" ref="AT95" si="1081">SUM(AT86:AT94)</f>
        <v>2.340840840840841</v>
      </c>
      <c r="AU95" s="18">
        <f t="shared" ref="AU95" si="1082">SUM(AU86:AU94)</f>
        <v>1.8603603603603602</v>
      </c>
      <c r="AV95" s="18">
        <f t="shared" ref="AV95" si="1083">SUM(AV86:AV94)</f>
        <v>1.8903903903903905</v>
      </c>
      <c r="AW95" s="18">
        <f t="shared" ref="AW95" si="1084">SUM(AW86:AW94)</f>
        <v>1.7402402402402402</v>
      </c>
      <c r="AX95" s="18">
        <f t="shared" ref="AX95" si="1085">SUM(AX86:AX94)</f>
        <v>1.8003003003003002</v>
      </c>
      <c r="AY95" s="18">
        <f t="shared" ref="AY95" si="1086">SUM(AY86:AY94)</f>
        <v>1.9204204204204205</v>
      </c>
      <c r="AZ95" s="18">
        <f t="shared" ref="AZ95" si="1087">SUM(AZ86:AZ94)</f>
        <v>2.2207207207207205</v>
      </c>
      <c r="BA95" s="18">
        <f>SUM(BA86:BA94)</f>
        <v>2.400900900900901</v>
      </c>
      <c r="BB95" s="18">
        <f t="shared" ref="BB95" si="1088">SUM(BB86:BB94)</f>
        <v>1.9054054054054053</v>
      </c>
      <c r="BC95" s="18">
        <f t="shared" ref="BC95" si="1089">SUM(BC86:BC94)</f>
        <v>1.9204204204204205</v>
      </c>
      <c r="BD95" s="18">
        <f t="shared" ref="BD95" si="1090">SUM(BD86:BD94)</f>
        <v>1.9204204204204205</v>
      </c>
      <c r="BE95" s="18">
        <f t="shared" ref="BE95" si="1091">SUM(BE86:BE94)</f>
        <v>1.6801801801801801</v>
      </c>
      <c r="BF95" s="18">
        <f t="shared" ref="BF95" si="1092">SUM(BF86:BF94)</f>
        <v>1.6801801801801801</v>
      </c>
      <c r="BG95" s="18">
        <f t="shared" ref="BG95" si="1093">SUM(BG86:BG94)</f>
        <v>1.9504504504504505</v>
      </c>
      <c r="BH95" s="18">
        <f t="shared" ref="BH95" si="1094">SUM(BH86:BH94)</f>
        <v>1.9504504504504505</v>
      </c>
      <c r="BI95" s="18">
        <f t="shared" ref="BI95" si="1095">SUM(BI86:BI94)</f>
        <v>1.8003003003003002</v>
      </c>
      <c r="BJ95" s="18">
        <f t="shared" ref="BJ95" si="1096">SUM(BJ86:BJ94)</f>
        <v>1.8003003003003002</v>
      </c>
      <c r="BK95" s="18">
        <f t="shared" ref="BK95" si="1097">SUM(BK86:BK94)</f>
        <v>1.8003003003003002</v>
      </c>
      <c r="BL95" s="18">
        <f t="shared" ref="BL95" si="1098">SUM(BL86:BL94)</f>
        <v>1.7102102102102101</v>
      </c>
      <c r="BM95" s="18">
        <f t="shared" ref="BM95" si="1099">SUM(BM86:BM94)</f>
        <v>1.8603603603603602</v>
      </c>
      <c r="BN95" s="18">
        <f t="shared" ref="BN95" si="1100">SUM(BN86:BN94)</f>
        <v>2.2507507507507505</v>
      </c>
      <c r="BO95" s="18">
        <f t="shared" ref="BO95" si="1101">SUM(BO86:BO94)</f>
        <v>2.1906906906906904</v>
      </c>
      <c r="BP95" s="18">
        <f t="shared" ref="BP95" si="1102">SUM(BP86:BP94)</f>
        <v>1.8903903903903905</v>
      </c>
      <c r="BQ95" s="18">
        <f t="shared" ref="BQ95" si="1103">SUM(BQ86:BQ94)</f>
        <v>1.8903903903903905</v>
      </c>
      <c r="BR95" s="18">
        <f t="shared" ref="BR95" si="1104">SUM(BR86:BR94)</f>
        <v>1.8303303303303302</v>
      </c>
      <c r="BS95" s="18">
        <f t="shared" ref="BS95" si="1105">SUM(BS86:BS94)</f>
        <v>1.8003003003003002</v>
      </c>
      <c r="BT95" s="18">
        <f t="shared" ref="BT95" si="1106">SUM(BT86:BT94)</f>
        <v>1.8753753753753752</v>
      </c>
      <c r="BU95" s="18">
        <f t="shared" ref="BU95" si="1107">SUM(BU86:BU94)</f>
        <v>2.1006006006006004</v>
      </c>
      <c r="BV95" s="18">
        <f t="shared" ref="BV95" si="1108">SUM(BV86:BV94)</f>
        <v>1.9204204204204205</v>
      </c>
      <c r="BW95" s="18">
        <f t="shared" ref="BW95" si="1109">SUM(BW86:BW94)</f>
        <v>1.7702702702702702</v>
      </c>
      <c r="BX95" s="18">
        <f>SUM(BX86:BX94)</f>
        <v>1.7702702702702702</v>
      </c>
      <c r="BY95" s="18">
        <f t="shared" ref="BY95" si="1110">SUM(BY86:BY94)</f>
        <v>1.7402402402402402</v>
      </c>
      <c r="BZ95" s="18">
        <f t="shared" ref="BZ95" si="1111">SUM(BZ86:BZ94)</f>
        <v>1.6801801801801801</v>
      </c>
      <c r="CA95" s="18">
        <f t="shared" ref="CA95" si="1112">SUM(CA86:CA94)</f>
        <v>1.8603603603603602</v>
      </c>
      <c r="CB95" s="18">
        <f t="shared" ref="CB95" si="1113">SUM(CB86:CB94)</f>
        <v>1.5</v>
      </c>
      <c r="CC95" s="18">
        <f t="shared" ref="CC95" si="1114">SUM(CC86:CC94)</f>
        <v>2.1006006006006004</v>
      </c>
      <c r="CD95" s="18">
        <f t="shared" ref="CD95" si="1115">SUM(CD86:CD94)</f>
        <v>1.8003003003003002</v>
      </c>
      <c r="CE95" s="18">
        <f t="shared" ref="CE95" si="1116">SUM(CE86:CE94)</f>
        <v>1.9504504504504505</v>
      </c>
      <c r="CF95" s="18">
        <f t="shared" ref="CF95" si="1117">SUM(CF86:CF94)</f>
        <v>2.1306306306306304</v>
      </c>
      <c r="CG95" s="18">
        <f t="shared" ref="CG95" si="1118">SUM(CG86:CG94)</f>
        <v>2.2507507507507505</v>
      </c>
      <c r="CH95" s="18">
        <f t="shared" ref="CH95" si="1119">SUM(CH86:CH94)</f>
        <v>1.9804804804804805</v>
      </c>
      <c r="CI95" s="18">
        <f t="shared" ref="CI95" si="1120">SUM(CI86:CI94)</f>
        <v>2.340840840840841</v>
      </c>
      <c r="CJ95" s="18">
        <f t="shared" ref="CJ95" si="1121">SUM(CJ86:CJ94)</f>
        <v>2.5810810810810811</v>
      </c>
      <c r="CK95" s="18">
        <f t="shared" ref="CK95" si="1122">SUM(CK86:CK94)</f>
        <v>2.1006006006006004</v>
      </c>
      <c r="CL95" s="18">
        <f t="shared" ref="CL95" si="1123">SUM(CL86:CL94)</f>
        <v>2.1006006006006004</v>
      </c>
      <c r="CM95" s="18">
        <f t="shared" ref="CM95" si="1124">SUM(CM86:CM94)</f>
        <v>2.4609609609609611</v>
      </c>
      <c r="CN95" s="18">
        <f t="shared" ref="CN95" si="1125">SUM(CN86:CN94)</f>
        <v>2.1606606606606604</v>
      </c>
      <c r="CO95" s="18">
        <f t="shared" ref="CO95" si="1126">SUM(CO86:CO94)</f>
        <v>1.9804804804804805</v>
      </c>
      <c r="CP95" s="18">
        <f t="shared" ref="CP95" si="1127">SUM(CP86:CP94)</f>
        <v>2.340840840840841</v>
      </c>
      <c r="CQ95" s="18">
        <f t="shared" ref="CQ95" si="1128">SUM(CQ86:CQ94)</f>
        <v>2.5810810810810811</v>
      </c>
      <c r="CR95" s="18">
        <f t="shared" ref="CR95" si="1129">SUM(CR86:CR94)</f>
        <v>2.2807807807807809</v>
      </c>
      <c r="CS95" s="18">
        <f t="shared" ref="CS95" si="1130">SUM(CS86:CS94)</f>
        <v>2.2807807807807809</v>
      </c>
      <c r="CT95" s="18">
        <f>SUM(CT86:CT94)</f>
        <v>2.2807807807807809</v>
      </c>
      <c r="CU95" s="18">
        <f t="shared" ref="CU95" si="1131">SUM(CU86:CU94)</f>
        <v>1.9504504504504505</v>
      </c>
      <c r="CV95" s="18">
        <f t="shared" ref="CV95" si="1132">SUM(CV86:CV94)</f>
        <v>1.9504504504504505</v>
      </c>
      <c r="CW95" s="18">
        <f t="shared" ref="CW95" si="1133">SUM(CW86:CW94)</f>
        <v>1.5</v>
      </c>
      <c r="CX95" s="18">
        <f t="shared" ref="CX95" si="1134">SUM(CX86:CX94)</f>
        <v>2.4609609609609611</v>
      </c>
      <c r="CY95" s="18">
        <f t="shared" ref="CY95" si="1135">SUM(CY86:CY94)</f>
        <v>1.9204204204204205</v>
      </c>
      <c r="CZ95" s="18">
        <f t="shared" ref="CZ95" si="1136">SUM(CZ86:CZ94)</f>
        <v>1.8003003003003002</v>
      </c>
      <c r="DA95" s="18">
        <f t="shared" ref="DA95" si="1137">SUM(DA86:DA94)</f>
        <v>1.7702702702702702</v>
      </c>
      <c r="DB95" s="18">
        <f t="shared" ref="DB95" si="1138">SUM(DB86:DB94)</f>
        <v>1.9504504504504505</v>
      </c>
      <c r="DC95" s="18">
        <f t="shared" ref="DC95" si="1139">SUM(DC86:DC94)</f>
        <v>1.9504504504504505</v>
      </c>
      <c r="DD95" s="18">
        <f t="shared" ref="DD95" si="1140">SUM(DD86:DD94)</f>
        <v>2.340840840840841</v>
      </c>
      <c r="DE95" s="18">
        <f t="shared" ref="DE95" si="1141">SUM(DE86:DE94)</f>
        <v>2.4609609609609611</v>
      </c>
      <c r="DF95" s="18">
        <f t="shared" ref="DF95:DG95" si="1142">SUM(DF86:DF94)</f>
        <v>2.2807807807807809</v>
      </c>
      <c r="DG95" s="18">
        <f t="shared" si="1142"/>
        <v>2.2207207207207205</v>
      </c>
      <c r="DH95" s="18">
        <f t="shared" ref="DH95" si="1143">SUM(DH86:DH94)</f>
        <v>2.1906906906906904</v>
      </c>
      <c r="DI95" s="18">
        <f t="shared" ref="DI95" si="1144">SUM(DI86:DI94)</f>
        <v>2.1006006006006004</v>
      </c>
      <c r="DJ95" s="18">
        <f t="shared" ref="DJ95" si="1145">SUM(DJ86:DJ94)</f>
        <v>2.1006006006006004</v>
      </c>
      <c r="DK95" s="18">
        <f t="shared" ref="DK95" si="1146">SUM(DK86:DK94)</f>
        <v>2.4609609609609611</v>
      </c>
      <c r="DL95" s="18">
        <f t="shared" ref="DL95" si="1147">SUM(DL86:DL94)</f>
        <v>2.5810810810810811</v>
      </c>
      <c r="DM95" s="18">
        <f t="shared" ref="DM95" si="1148">SUM(DM86:DM94)</f>
        <v>2.4609609609609611</v>
      </c>
      <c r="DN95" s="18">
        <f t="shared" ref="DN95" si="1149">SUM(DN86:DN94)</f>
        <v>2.400900900900901</v>
      </c>
      <c r="DO95" s="18">
        <f>SUM(DO86:DO94)</f>
        <v>2.2207207207207205</v>
      </c>
      <c r="DP95" s="18">
        <f t="shared" ref="DP95" si="1150">SUM(DP86:DP94)</f>
        <v>2.1006006006006004</v>
      </c>
      <c r="DQ95" s="18">
        <f t="shared" ref="DQ95" si="1151">SUM(DQ86:DQ94)</f>
        <v>1.9204204204204205</v>
      </c>
      <c r="DR95" s="18">
        <f t="shared" ref="DR95" si="1152">SUM(DR86:DR94)</f>
        <v>2.1906906906906904</v>
      </c>
      <c r="DS95" s="18">
        <f t="shared" ref="DS95" si="1153">SUM(DS86:DS94)</f>
        <v>1.8003003003003002</v>
      </c>
      <c r="DT95" s="18">
        <f t="shared" ref="DT95" si="1154">SUM(DT86:DT94)</f>
        <v>1.8003003003003002</v>
      </c>
      <c r="DU95" s="18">
        <f t="shared" ref="DU95" si="1155">SUM(DU86:DU94)</f>
        <v>1.7102102102102101</v>
      </c>
      <c r="DV95" s="18">
        <f t="shared" ref="DV95" si="1156">SUM(DV86:DV94)</f>
        <v>1.8003003003003002</v>
      </c>
      <c r="DW95" s="18">
        <f t="shared" ref="DW95" si="1157">SUM(DW86:DW94)</f>
        <v>1.8003003003003002</v>
      </c>
      <c r="DX95" s="18">
        <f t="shared" ref="DX95" si="1158">SUM(DX86:DX94)</f>
        <v>1.8003003003003002</v>
      </c>
      <c r="DY95" s="18">
        <f t="shared" ref="DY95" si="1159">SUM(DY86:DY94)</f>
        <v>1.9504504504504505</v>
      </c>
      <c r="DZ95" s="18">
        <f t="shared" ref="DZ95" si="1160">SUM(DZ86:DZ94)</f>
        <v>1.8303303303303302</v>
      </c>
      <c r="EA95" s="18">
        <f t="shared" ref="EA95" si="1161">SUM(EA86:EA94)</f>
        <v>1.8003003003003002</v>
      </c>
      <c r="EB95" s="18">
        <f t="shared" ref="EB95" si="1162">SUM(EB86:EB94)</f>
        <v>1.7402402402402402</v>
      </c>
      <c r="EC95" s="18">
        <f t="shared" ref="EC95" si="1163">SUM(EC86:EC94)</f>
        <v>1.8003003003003002</v>
      </c>
      <c r="ED95" s="18">
        <f t="shared" ref="ED95" si="1164">SUM(ED86:ED94)</f>
        <v>1.6951951951951951</v>
      </c>
      <c r="EE95" s="18">
        <f>SUM(EE86:EE94)</f>
        <v>1.7702702702702702</v>
      </c>
      <c r="EF95" s="18">
        <f t="shared" ref="EF95" si="1165">SUM(EF86:EF94)</f>
        <v>1.5</v>
      </c>
      <c r="EG95" s="18">
        <f t="shared" ref="EG95" si="1166">SUM(EG86:EG94)</f>
        <v>2.2507507507507505</v>
      </c>
      <c r="EH95" s="18">
        <f t="shared" ref="EH95" si="1167">SUM(EH86:EH94)</f>
        <v>2.1006006006006004</v>
      </c>
      <c r="EI95" s="18">
        <f t="shared" ref="EI95" si="1168">SUM(EI86:EI94)</f>
        <v>1.9504504504504505</v>
      </c>
      <c r="EJ95" s="18">
        <f t="shared" ref="EJ95" si="1169">SUM(EJ86:EJ94)</f>
        <v>1.8003003003003002</v>
      </c>
      <c r="EK95" s="18">
        <f t="shared" ref="EK95" si="1170">SUM(EK86:EK94)</f>
        <v>1.8303303303303302</v>
      </c>
      <c r="EL95" s="18">
        <f t="shared" ref="EL95" si="1171">SUM(EL86:EL94)</f>
        <v>1.9504504504504505</v>
      </c>
      <c r="EM95" s="18">
        <f t="shared" ref="EM95" si="1172">SUM(EM86:EM94)</f>
        <v>2.400900900900901</v>
      </c>
      <c r="EN95" s="18">
        <f t="shared" ref="EN95" si="1173">SUM(EN86:EN94)</f>
        <v>2.7012012012012008</v>
      </c>
      <c r="EO95" s="18">
        <f t="shared" ref="EO95" si="1174">SUM(EO86:EO94)</f>
        <v>2.2507507507507505</v>
      </c>
      <c r="EP95" s="18">
        <f t="shared" ref="EP95" si="1175">SUM(EP86:EP94)</f>
        <v>2.2507507507507505</v>
      </c>
      <c r="EQ95" s="18">
        <f t="shared" ref="EQ95" si="1176">SUM(EQ86:EQ94)</f>
        <v>2.2207207207207205</v>
      </c>
      <c r="ER95" s="18">
        <f t="shared" ref="ER95" si="1177">SUM(ER86:ER94)</f>
        <v>2.1606606606606604</v>
      </c>
      <c r="ES95" s="18">
        <f t="shared" ref="ES95" si="1178">SUM(ES86:ES94)</f>
        <v>2.1006006006006004</v>
      </c>
      <c r="ET95" s="18">
        <f t="shared" ref="ET95" si="1179">SUM(ET86:ET94)</f>
        <v>2.5510510510510507</v>
      </c>
      <c r="EU95" s="18">
        <f t="shared" ref="EU95" si="1180">SUM(EU86:EU94)</f>
        <v>2.7012012012012008</v>
      </c>
      <c r="EV95" s="18">
        <f t="shared" ref="EV95" si="1181">SUM(EV86:EV94)</f>
        <v>2.6411411411411412</v>
      </c>
      <c r="EW95" s="18">
        <f t="shared" ref="EW95" si="1182">SUM(EW86:EW94)</f>
        <v>2.2507507507507505</v>
      </c>
      <c r="EX95" s="18">
        <f>SUM(EX86:EX94)</f>
        <v>2.7012012012012008</v>
      </c>
      <c r="EY95" s="18">
        <f t="shared" ref="EY95" si="1183">SUM(EY86:EY94)</f>
        <v>2.5510510510510507</v>
      </c>
      <c r="EZ95" s="18">
        <f t="shared" ref="EZ95" si="1184">SUM(EZ86:EZ94)</f>
        <v>2.2507507507507505</v>
      </c>
      <c r="FA95" s="18">
        <f t="shared" ref="FA95" si="1185">SUM(FA86:FA94)</f>
        <v>2.5510510510510507</v>
      </c>
      <c r="FB95" s="18">
        <f t="shared" ref="FB95" si="1186">SUM(FB86:FB94)</f>
        <v>2.7012012012012008</v>
      </c>
      <c r="FC95" s="18">
        <f t="shared" ref="FC95" si="1187">SUM(FC86:FC94)</f>
        <v>2.5510510510510507</v>
      </c>
      <c r="FD95" s="18">
        <f t="shared" ref="FD95" si="1188">SUM(FD86:FD94)</f>
        <v>2.2507507507507505</v>
      </c>
      <c r="FE95" s="18">
        <f t="shared" ref="FE95" si="1189">SUM(FE86:FE94)</f>
        <v>2.2807807807807809</v>
      </c>
      <c r="FF95" s="18">
        <f t="shared" ref="FF95" si="1190">SUM(FF86:FF94)</f>
        <v>2.2507507507507505</v>
      </c>
      <c r="FG95" s="18">
        <f t="shared" ref="FG95" si="1191">SUM(FG86:FG94)</f>
        <v>2.1006006006006004</v>
      </c>
      <c r="FH95" s="18">
        <f t="shared" ref="FH95" si="1192">SUM(FH86:FH94)</f>
        <v>2.400900900900901</v>
      </c>
      <c r="FI95" s="18">
        <f t="shared" ref="FI95" si="1193">SUM(FI86:FI94)</f>
        <v>2.3108108108108105</v>
      </c>
      <c r="FJ95" s="18">
        <f t="shared" ref="FJ95" si="1194">SUM(FJ86:FJ94)</f>
        <v>2.1306306306306304</v>
      </c>
      <c r="FK95" s="18">
        <f t="shared" ref="FK95" si="1195">SUM(FK86:FK94)</f>
        <v>2.1006006006006004</v>
      </c>
      <c r="FL95" s="18">
        <f t="shared" ref="FL95" si="1196">SUM(FL86:FL94)</f>
        <v>1.9804804804804805</v>
      </c>
      <c r="FM95" s="18">
        <f t="shared" ref="FM95" si="1197">SUM(FM86:FM94)</f>
        <v>1.6801801801801801</v>
      </c>
      <c r="FN95" s="18">
        <f t="shared" ref="FN95" si="1198">SUM(FN86:FN94)</f>
        <v>1.7402402402402402</v>
      </c>
      <c r="FO95" s="18">
        <f>SUM(FO86:FO94)</f>
        <v>1.9804804804804805</v>
      </c>
      <c r="FP95" s="18">
        <f t="shared" ref="FP95" si="1199">SUM(FP86:FP94)</f>
        <v>1.8003003003003002</v>
      </c>
      <c r="FQ95" s="18">
        <f t="shared" ref="FQ95" si="1200">SUM(FQ86:FQ94)</f>
        <v>1.7402402402402402</v>
      </c>
      <c r="FR95" s="18">
        <f t="shared" ref="FR95" si="1201">SUM(FR86:FR94)</f>
        <v>1.7702702702702702</v>
      </c>
      <c r="FS95" s="18">
        <f t="shared" ref="FS95" si="1202">SUM(FS86:FS94)</f>
        <v>1.7402402402402402</v>
      </c>
      <c r="FT95" s="18">
        <f t="shared" ref="FT95" si="1203">SUM(FT86:FT94)</f>
        <v>1.7402402402402402</v>
      </c>
      <c r="FU95" s="18">
        <f t="shared" ref="FU95" si="1204">SUM(FU86:FU94)</f>
        <v>1.7402402402402402</v>
      </c>
      <c r="FV95" s="18">
        <f t="shared" ref="FV95" si="1205">SUM(FV86:FV94)</f>
        <v>1.9804804804804805</v>
      </c>
      <c r="FW95" s="18">
        <f t="shared" ref="FW95" si="1206">SUM(FW86:FW94)</f>
        <v>1.9804804804804805</v>
      </c>
      <c r="FX95" s="18">
        <f t="shared" ref="FX95" si="1207">SUM(FX86:FX94)</f>
        <v>1.8003003003003002</v>
      </c>
      <c r="FY95" s="18">
        <f t="shared" ref="FY95" si="1208">SUM(FY86:FY94)</f>
        <v>1.8003003003003002</v>
      </c>
      <c r="FZ95" s="18">
        <f t="shared" ref="FZ95" si="1209">SUM(FZ86:FZ94)</f>
        <v>1.8003003003003002</v>
      </c>
      <c r="GA95" s="18">
        <f t="shared" ref="GA95" si="1210">SUM(GA86:GA94)</f>
        <v>1.7402402402402402</v>
      </c>
      <c r="GB95" s="18">
        <f t="shared" ref="GB95" si="1211">SUM(GB86:GB94)</f>
        <v>1.7402402402402402</v>
      </c>
      <c r="GC95" s="18">
        <f t="shared" ref="GC95" si="1212">SUM(GC86:GC94)</f>
        <v>1.9504504504504505</v>
      </c>
      <c r="GD95" s="18">
        <f t="shared" ref="GD95" si="1213">SUM(GD86:GD94)</f>
        <v>2.0405405405405403</v>
      </c>
      <c r="GE95" s="18">
        <f t="shared" ref="GE95" si="1214">SUM(GE86:GE94)</f>
        <v>1.7702702702702702</v>
      </c>
      <c r="GF95" s="18">
        <f t="shared" ref="GF95" si="1215">SUM(GF86:GF94)</f>
        <v>1.7102102102102101</v>
      </c>
      <c r="GG95" s="18">
        <f t="shared" ref="GG95" si="1216">SUM(GG86:GG94)</f>
        <v>1.7402402402402402</v>
      </c>
      <c r="GH95" s="18">
        <f t="shared" ref="GH95" si="1217">SUM(GH86:GH94)</f>
        <v>1.6801801801801801</v>
      </c>
      <c r="GI95" s="18">
        <f t="shared" ref="GI95" si="1218">SUM(GI86:GI94)</f>
        <v>1.7102102102102101</v>
      </c>
      <c r="GJ95" s="18">
        <f t="shared" ref="GJ95" si="1219">SUM(GJ86:GJ94)</f>
        <v>2.2507507507507505</v>
      </c>
      <c r="GK95" s="18">
        <f t="shared" ref="GK95" si="1220">SUM(GK86:GK94)</f>
        <v>2.0705705705705704</v>
      </c>
      <c r="GL95" s="18">
        <f>SUM(GL86:GL94)</f>
        <v>1.8603603603603602</v>
      </c>
      <c r="GM95" s="18">
        <f t="shared" ref="GM95" si="1221">SUM(GM86:GM94)</f>
        <v>1.7102102102102101</v>
      </c>
      <c r="GN95" s="18">
        <f t="shared" ref="GN95" si="1222">SUM(GN86:GN94)</f>
        <v>1.8003003003003002</v>
      </c>
      <c r="GO95" s="18">
        <f t="shared" ref="GO95" si="1223">SUM(GO86:GO94)</f>
        <v>1.7102102102102101</v>
      </c>
      <c r="GP95" s="18">
        <f t="shared" ref="GP95" si="1224">SUM(GP86:GP94)</f>
        <v>1.7402402402402402</v>
      </c>
      <c r="GQ95" s="18">
        <f t="shared" ref="GQ95" si="1225">SUM(GQ86:GQ94)</f>
        <v>1.9504504504504505</v>
      </c>
      <c r="GR95" s="18">
        <f t="shared" ref="GR95" si="1226">SUM(GR86:GR94)</f>
        <v>1.8303303303303302</v>
      </c>
      <c r="GS95" s="18">
        <f t="shared" ref="GS95" si="1227">SUM(GS86:GS94)</f>
        <v>1.8303303303303302</v>
      </c>
      <c r="GT95" s="18">
        <f t="shared" ref="GT95" si="1228">SUM(GT86:GT94)</f>
        <v>1.8303303303303302</v>
      </c>
      <c r="GU95" s="18">
        <f t="shared" ref="GU95" si="1229">SUM(GU86:GU94)</f>
        <v>1.9504504504504505</v>
      </c>
      <c r="GV95" s="18">
        <f t="shared" ref="GV95" si="1230">SUM(GV86:GV94)</f>
        <v>1.9204204204204205</v>
      </c>
      <c r="GW95" s="18">
        <f t="shared" ref="GW95" si="1231">SUM(GW86:GW94)</f>
        <v>1.9204204204204205</v>
      </c>
      <c r="GX95" s="18">
        <f t="shared" ref="GX95" si="1232">SUM(GX86:GX94)</f>
        <v>2.400900900900901</v>
      </c>
      <c r="GY95" s="18">
        <f t="shared" ref="GY95" si="1233">SUM(GY86:GY94)</f>
        <v>2.4909909909909906</v>
      </c>
      <c r="GZ95" s="18">
        <f t="shared" ref="GZ95" si="1234">SUM(GZ86:GZ94)</f>
        <v>2.400900900900901</v>
      </c>
      <c r="HA95" s="18">
        <f t="shared" ref="HA95" si="1235">SUM(HA86:HA94)</f>
        <v>2.340840840840841</v>
      </c>
      <c r="HB95" s="18">
        <f t="shared" ref="HB95" si="1236">SUM(HB86:HB94)</f>
        <v>2.2807807807807809</v>
      </c>
      <c r="HC95" s="18">
        <f t="shared" ref="HC95" si="1237">SUM(HC86:HC94)</f>
        <v>2.1006006006006004</v>
      </c>
      <c r="HD95" s="18">
        <f t="shared" ref="HD95" si="1238">SUM(HD86:HD94)</f>
        <v>2.1006006006006004</v>
      </c>
      <c r="HE95" s="18">
        <f t="shared" ref="HE95" si="1239">SUM(HE86:HE94)</f>
        <v>2.5510510510510507</v>
      </c>
      <c r="HF95" s="18">
        <f t="shared" ref="HF95" si="1240">SUM(HF86:HF94)</f>
        <v>2.5810810810810811</v>
      </c>
      <c r="HG95" s="18">
        <f t="shared" ref="HG95" si="1241">SUM(HG86:HG94)</f>
        <v>2.5510510510510507</v>
      </c>
      <c r="HH95" s="18">
        <f>SUM(HH86:HH94)</f>
        <v>2.400900900900901</v>
      </c>
      <c r="HI95" s="18">
        <f t="shared" ref="HI95" si="1242">SUM(HI86:HI94)</f>
        <v>2.400900900900901</v>
      </c>
      <c r="HJ95" s="18">
        <f t="shared" ref="HJ95" si="1243">SUM(HJ86:HJ94)</f>
        <v>2.2807807807807809</v>
      </c>
      <c r="HK95" s="18">
        <f t="shared" ref="HK95" si="1244">SUM(HK86:HK94)</f>
        <v>2.1006006006006004</v>
      </c>
      <c r="HL95" s="18">
        <f t="shared" ref="HL95" si="1245">SUM(HL86:HL94)</f>
        <v>2.5510510510510507</v>
      </c>
      <c r="HM95" s="18">
        <f t="shared" ref="HM95" si="1246">SUM(HM86:HM94)</f>
        <v>2.400900900900901</v>
      </c>
      <c r="HN95" s="18">
        <f t="shared" ref="HN95" si="1247">SUM(HN86:HN94)</f>
        <v>2.0105105105105103</v>
      </c>
      <c r="HO95" s="18">
        <f t="shared" ref="HO95" si="1248">SUM(HO86:HO94)</f>
        <v>2.0105105105105103</v>
      </c>
      <c r="HP95" s="18">
        <f t="shared" ref="HP95" si="1249">SUM(HP86:HP94)</f>
        <v>1.8903903903903905</v>
      </c>
      <c r="HQ95" s="18">
        <f t="shared" ref="HQ95" si="1250">SUM(HQ86:HQ94)</f>
        <v>1.8303303303303302</v>
      </c>
      <c r="HR95" s="18">
        <f t="shared" ref="HR95" si="1251">SUM(HR86:HR94)</f>
        <v>2.0105105105105103</v>
      </c>
      <c r="HS95" s="18">
        <f t="shared" ref="HS95" si="1252">SUM(HS86:HS94)</f>
        <v>2.2507507507507505</v>
      </c>
      <c r="HT95" s="18">
        <f t="shared" ref="HT95" si="1253">SUM(HT86:HT94)</f>
        <v>1.9204204204204205</v>
      </c>
      <c r="HU95" s="18">
        <f t="shared" ref="HU95" si="1254">SUM(HU86:HU94)</f>
        <v>1.7402402402402402</v>
      </c>
      <c r="HV95" s="18">
        <f t="shared" ref="HV95" si="1255">SUM(HV86:HV94)</f>
        <v>1.7702702702702702</v>
      </c>
      <c r="HW95" s="18">
        <f t="shared" ref="HW95" si="1256">SUM(HW86:HW94)</f>
        <v>1.7402402402402402</v>
      </c>
      <c r="HX95" s="18">
        <f t="shared" ref="HX95" si="1257">SUM(HX86:HX94)</f>
        <v>1.7102102102102101</v>
      </c>
      <c r="HY95" s="18">
        <f t="shared" ref="HY95" si="1258">SUM(HY86:HY94)</f>
        <v>1.8603603603603602</v>
      </c>
      <c r="HZ95" s="18">
        <f t="shared" ref="HZ95" si="1259">SUM(HZ86:HZ94)</f>
        <v>2.400900900900901</v>
      </c>
      <c r="IA95" s="18">
        <f t="shared" ref="IA95" si="1260">SUM(IA86:IA94)</f>
        <v>2.2507507507507505</v>
      </c>
      <c r="IB95" s="18">
        <f t="shared" ref="IB95" si="1261">SUM(IB86:IB94)</f>
        <v>2.1006006006006004</v>
      </c>
      <c r="IC95" s="18">
        <f>SUM(IC86:IC94)</f>
        <v>2.1606606606606604</v>
      </c>
      <c r="ID95" s="18">
        <f t="shared" ref="ID95" si="1262">SUM(ID86:ID94)</f>
        <v>2.1606606606606604</v>
      </c>
      <c r="IE95" s="18">
        <f t="shared" ref="IE95" si="1263">SUM(IE86:IE94)</f>
        <v>1.9054054054054053</v>
      </c>
      <c r="IF95" s="18">
        <f t="shared" ref="IF95" si="1264">SUM(IF86:IF94)</f>
        <v>1.9504504504504505</v>
      </c>
      <c r="IG95" s="18">
        <f t="shared" ref="IG95" si="1265">SUM(IG86:IG94)</f>
        <v>2.2507507507507505</v>
      </c>
      <c r="IH95" s="18">
        <f t="shared" ref="IH95" si="1266">SUM(IH86:IH94)</f>
        <v>1.9504504504504505</v>
      </c>
      <c r="II95" s="18">
        <f t="shared" ref="II95" si="1267">SUM(II86:II94)</f>
        <v>1.9504504504504505</v>
      </c>
      <c r="IJ95" s="18">
        <f t="shared" ref="IJ95" si="1268">SUM(IJ86:IJ94)</f>
        <v>1.8003003003003002</v>
      </c>
      <c r="IK95" s="18">
        <f t="shared" ref="IK95" si="1269">SUM(IK86:IK94)</f>
        <v>1.8003003003003002</v>
      </c>
      <c r="IL95" s="18">
        <f t="shared" ref="IL95" si="1270">SUM(IL86:IL94)</f>
        <v>1.7102102102102101</v>
      </c>
      <c r="IM95" s="18">
        <f t="shared" ref="IM95" si="1271">SUM(IM86:IM94)</f>
        <v>1.8603603603603602</v>
      </c>
      <c r="IN95" s="18">
        <f t="shared" ref="IN95" si="1272">SUM(IN86:IN94)</f>
        <v>2.0105105105105103</v>
      </c>
      <c r="IO95" s="18">
        <f t="shared" ref="IO95" si="1273">SUM(IO86:IO94)</f>
        <v>2.0105105105105103</v>
      </c>
      <c r="IP95" s="18">
        <f t="shared" ref="IP95" si="1274">SUM(IP86:IP94)</f>
        <v>9.2507507507507505</v>
      </c>
      <c r="IQ95" s="18">
        <f t="shared" ref="IQ95" si="1275">SUM(IQ86:IQ94)</f>
        <v>14.400900900900901</v>
      </c>
      <c r="IR95" s="18">
        <f t="shared" ref="IR95" si="1276">SUM(IR86:IR94)</f>
        <v>14.400900900900901</v>
      </c>
      <c r="IS95" s="18">
        <f t="shared" ref="IS95" si="1277">SUM(IS86:IS94)</f>
        <v>15.151651651651651</v>
      </c>
      <c r="IT95" s="18">
        <f t="shared" ref="IT95" si="1278">SUM(IT86:IT94)</f>
        <v>9.1006006006006004</v>
      </c>
      <c r="IU95" s="18">
        <f t="shared" ref="IU95" si="1279">SUM(IU86:IU94)</f>
        <v>12.641141141141141</v>
      </c>
      <c r="IV95" s="18">
        <f t="shared" ref="IV95" si="1280">SUM(IV86:IV94)</f>
        <v>15.001501501501501</v>
      </c>
      <c r="IW95" s="18">
        <f t="shared" ref="IW95" si="1281">SUM(IW86:IW94)</f>
        <v>12.716216216216216</v>
      </c>
      <c r="IX95" s="18">
        <f t="shared" ref="IX95" si="1282">SUM(IX86:IX94)</f>
        <v>12.731231231231231</v>
      </c>
      <c r="IY95" s="18">
        <f t="shared" ref="IY95" si="1283">SUM(IY86:IY94)</f>
        <v>11.001501501501501</v>
      </c>
      <c r="IZ95" s="18">
        <f t="shared" ref="IZ95" si="1284">SUM(IZ86:IZ94)</f>
        <v>10.701201201201201</v>
      </c>
      <c r="JA95" s="18">
        <f t="shared" ref="JA95" si="1285">SUM(JA86:JA94)</f>
        <v>7.2207207207207205</v>
      </c>
      <c r="JB95" s="18">
        <f t="shared" ref="JB95" si="1286">SUM(JB86:JB94)</f>
        <v>10.761261261261261</v>
      </c>
      <c r="JC95" s="18">
        <f t="shared" ref="JC95" si="1287">SUM(JC86:JC94)</f>
        <v>11.061561561561561</v>
      </c>
      <c r="JD95" s="18">
        <f t="shared" ref="JD95" si="1288">SUM(JD86:JD94)</f>
        <v>11.151651651651651</v>
      </c>
      <c r="JE95" s="18">
        <f t="shared" ref="JE95" si="1289">SUM(JE86:JE94)</f>
        <v>11.001501501501501</v>
      </c>
      <c r="JF95" s="18">
        <f t="shared" ref="JF95" si="1290">SUM(JF86:JF94)</f>
        <v>11.151651651651651</v>
      </c>
      <c r="JG95" s="18">
        <f t="shared" ref="JG95" si="1291">SUM(JG86:JG94)</f>
        <v>11.451951951951951</v>
      </c>
      <c r="JH95" s="18">
        <f t="shared" ref="JH95" si="1292">SUM(JH86:JH94)</f>
        <v>7.6411411411411407</v>
      </c>
      <c r="JI95" s="18">
        <f t="shared" ref="JI95" si="1293">SUM(JI86:JI94)</f>
        <v>10.460960960960961</v>
      </c>
      <c r="JJ95" s="18">
        <f t="shared" ref="JJ95" si="1294">SUM(JJ86:JJ94)</f>
        <v>10.25075075075075</v>
      </c>
      <c r="JK95" s="18">
        <f t="shared" ref="JK95" si="1295">SUM(JK86:JK94)</f>
        <v>9.9804804804804803</v>
      </c>
      <c r="JL95" s="18">
        <f t="shared" ref="JL95" si="1296">SUM(JL86:JL94)</f>
        <v>10.04054054054054</v>
      </c>
      <c r="JM95" s="18">
        <f t="shared" ref="JM95" si="1297">SUM(JM86:JM94)</f>
        <v>2.1606606606606604</v>
      </c>
      <c r="JN95" s="18">
        <f t="shared" ref="JN95" si="1298">SUM(JN86:JN94)</f>
        <v>2.1606606606606604</v>
      </c>
      <c r="JO95" s="18">
        <f t="shared" ref="JO95" si="1299">SUM(JO86:JO94)</f>
        <v>2.1006006006006004</v>
      </c>
      <c r="JP95" s="18">
        <f t="shared" ref="JP95" si="1300">SUM(JP86:JP94)</f>
        <v>2.7012012012012008</v>
      </c>
      <c r="JQ95" s="18">
        <f t="shared" ref="JQ95" si="1301">SUM(JQ86:JQ94)</f>
        <v>3.4519519519519517</v>
      </c>
      <c r="JR95" s="18">
        <f t="shared" ref="JR95" si="1302">SUM(JR86:JR94)</f>
        <v>2.8513513513513513</v>
      </c>
      <c r="JS95" s="18">
        <f t="shared" ref="JS95" si="1303">SUM(JS86:JS94)</f>
        <v>2.8513513513513513</v>
      </c>
      <c r="JT95" s="18">
        <f t="shared" ref="JT95" si="1304">SUM(JT86:JT94)</f>
        <v>2.400900900900901</v>
      </c>
      <c r="JU95" s="18">
        <f t="shared" ref="JU95" si="1305">SUM(JU86:JU94)</f>
        <v>1.9504504504504505</v>
      </c>
      <c r="JV95" s="18">
        <f t="shared" ref="JV95" si="1306">SUM(JV86:JV94)</f>
        <v>2.1606606606606604</v>
      </c>
      <c r="JW95" s="18">
        <f t="shared" ref="JW95" si="1307">SUM(JW86:JW94)</f>
        <v>2.7012012012012008</v>
      </c>
      <c r="JX95" s="18">
        <f t="shared" ref="JX95" si="1308">SUM(JX86:JX94)</f>
        <v>4.6013513513513509</v>
      </c>
      <c r="JY95" s="18">
        <f t="shared" ref="JY95" si="1309">SUM(JY86:JY94)</f>
        <v>4.1509009009009006</v>
      </c>
      <c r="JZ95" s="18">
        <f t="shared" ref="JZ95" si="1310">SUM(JZ86:JZ94)</f>
        <v>4.2109609609609606</v>
      </c>
      <c r="KA95" s="18">
        <f t="shared" ref="KA95" si="1311">SUM(KA86:KA94)</f>
        <v>4.1509009009009006</v>
      </c>
      <c r="KB95" s="18">
        <f t="shared" ref="KB95" si="1312">SUM(KB86:KB94)</f>
        <v>3.8506006006006004</v>
      </c>
      <c r="KC95" s="18">
        <f t="shared" ref="KC95" si="1313">SUM(KC86:KC94)</f>
        <v>3.8506006006006004</v>
      </c>
      <c r="KD95" s="18">
        <f t="shared" ref="KD95" si="1314">SUM(KD86:KD94)</f>
        <v>4.6013513513513509</v>
      </c>
      <c r="KE95" s="18">
        <f t="shared" ref="KE95" si="1315">SUM(KE86:KE94)</f>
        <v>5.5022522522522523</v>
      </c>
      <c r="KF95" s="18">
        <f t="shared" ref="KF95" si="1316">SUM(KF86:KF94)</f>
        <v>4.901651651651652</v>
      </c>
      <c r="KG95" s="18">
        <f t="shared" ref="KG95" si="1317">SUM(KG86:KG94)</f>
        <v>4.901651651651652</v>
      </c>
      <c r="KH95" s="18">
        <f t="shared" ref="KH95" si="1318">SUM(KH86:KH94)</f>
        <v>4.901651651651652</v>
      </c>
      <c r="KI95" s="18">
        <f t="shared" ref="KI95" si="1319">SUM(KI86:KI94)</f>
        <v>4.1509009009009006</v>
      </c>
      <c r="KJ95" s="18">
        <f t="shared" ref="KJ95" si="1320">SUM(KJ86:KJ94)</f>
        <v>4.0007507507507505</v>
      </c>
      <c r="KK95" s="18">
        <f t="shared" ref="KK95" si="1321">SUM(KK86:KK94)</f>
        <v>5.5022522522522523</v>
      </c>
      <c r="KL95" s="18">
        <f t="shared" ref="KL95" si="1322">SUM(KL86:KL94)</f>
        <v>5.2019519519519513</v>
      </c>
      <c r="KM95" s="18">
        <f t="shared" ref="KM95" si="1323">SUM(KM86:KM94)</f>
        <v>4.901651651651652</v>
      </c>
      <c r="KN95" s="18">
        <f t="shared" ref="KN95" si="1324">SUM(KN86:KN94)</f>
        <v>4.6614114114114109</v>
      </c>
      <c r="KO95" s="18">
        <f t="shared" ref="KO95" si="1325">SUM(KO86:KO94)</f>
        <v>4.6013513513513509</v>
      </c>
      <c r="KP95" s="18">
        <f t="shared" ref="KP95" si="1326">SUM(KP86:KP94)</f>
        <v>11.552552552552552</v>
      </c>
      <c r="KQ95" s="18">
        <f t="shared" ref="KQ95" si="1327">SUM(KQ86:KQ94)</f>
        <v>11.402402402402402</v>
      </c>
      <c r="KR95" s="18">
        <f t="shared" ref="KR95" si="1328">SUM(KR86:KR94)</f>
        <v>11.402402402402402</v>
      </c>
      <c r="KS95" s="18">
        <f t="shared" ref="KS95" si="1329">SUM(KS86:KS94)</f>
        <v>10.252252252252251</v>
      </c>
      <c r="KT95" s="18">
        <f t="shared" ref="KT95" si="1330">SUM(KT86:KT94)</f>
        <v>10.252252252252251</v>
      </c>
      <c r="KU95" s="18">
        <f t="shared" ref="KU95" si="1331">SUM(KU86:KU94)</f>
        <v>9.2522522522522515</v>
      </c>
      <c r="KV95" s="18">
        <f t="shared" ref="KV95" si="1332">SUM(KV86:KV94)</f>
        <v>8.6516516516516511</v>
      </c>
      <c r="KW95" s="18">
        <f t="shared" ref="KW95" si="1333">SUM(KW86:KW94)</f>
        <v>8.4264264264264259</v>
      </c>
      <c r="KX95" s="18">
        <f t="shared" ref="KX95" si="1334">SUM(KX86:KX94)</f>
        <v>7.4264264264264259</v>
      </c>
      <c r="KY95" s="18">
        <f t="shared" ref="KY95" si="1335">SUM(KY86:KY94)</f>
        <v>7.3513513513513509</v>
      </c>
      <c r="KZ95" s="18">
        <f t="shared" ref="KZ95" si="1336">SUM(KZ86:KZ94)</f>
        <v>7.801801801801802</v>
      </c>
      <c r="LA95" s="18">
        <f t="shared" ref="LA95" si="1337">SUM(LA86:LA94)</f>
        <v>7.3513513513513509</v>
      </c>
      <c r="LB95" s="18">
        <f t="shared" ref="LB95" si="1338">SUM(LB86:LB94)</f>
        <v>7.3513513513513509</v>
      </c>
      <c r="LC95" s="18">
        <f t="shared" ref="LC95" si="1339">SUM(LC86:LC94)</f>
        <v>7.0510510510510507</v>
      </c>
      <c r="LD95" s="18">
        <f t="shared" ref="LD95" si="1340">SUM(LD86:LD94)</f>
        <v>2.0405405405405403</v>
      </c>
      <c r="LE95" s="18">
        <f t="shared" ref="LE95" si="1341">SUM(LE86:LE94)</f>
        <v>2.1006006006006004</v>
      </c>
      <c r="LF95" s="18">
        <f t="shared" ref="LF95" si="1342">SUM(LF86:LF94)</f>
        <v>2.7012012012012008</v>
      </c>
      <c r="LG95" s="18">
        <f t="shared" ref="LG95" si="1343">SUM(LG86:LG94)</f>
        <v>3.0015015015015014</v>
      </c>
      <c r="LH95" s="18">
        <f t="shared" ref="LH95" si="1344">SUM(LH86:LH94)</f>
        <v>2.8813813813813813</v>
      </c>
      <c r="LI95" s="18">
        <f t="shared" ref="LI95" si="1345">SUM(LI86:LI94)</f>
        <v>2.8813813813813813</v>
      </c>
      <c r="LJ95" s="18">
        <f t="shared" ref="LJ95" si="1346">SUM(LJ86:LJ94)</f>
        <v>2.1006006006006004</v>
      </c>
      <c r="LK95" s="18">
        <f t="shared" ref="LK95" si="1347">SUM(LK86:LK94)</f>
        <v>1.9504504504504505</v>
      </c>
      <c r="LL95" s="18">
        <f t="shared" ref="LL95" si="1348">SUM(LL86:LL94)</f>
        <v>1.9504504504504505</v>
      </c>
      <c r="LM95" s="18">
        <f t="shared" ref="LM95" si="1349">SUM(LM86:LM94)</f>
        <v>2.1006006006006004</v>
      </c>
      <c r="LN95" s="18">
        <f t="shared" ref="LN95" si="1350">SUM(LN86:LN94)</f>
        <v>1.9804804804804805</v>
      </c>
      <c r="LO95" s="18">
        <f t="shared" ref="LO95" si="1351">SUM(LO86:LO94)</f>
        <v>1.7702702702702702</v>
      </c>
      <c r="LP95" s="18">
        <f t="shared" ref="LP95" si="1352">SUM(LP86:LP94)</f>
        <v>1.5</v>
      </c>
      <c r="LQ95" s="18">
        <f t="shared" ref="LQ95" si="1353">SUM(LQ86:LQ94)</f>
        <v>1.5</v>
      </c>
      <c r="LR95" s="18">
        <f t="shared" ref="LR95" si="1354">SUM(LR86:LR94)</f>
        <v>3.0015015015015014</v>
      </c>
      <c r="LS95" s="18">
        <f t="shared" ref="LS95" si="1355">SUM(LS86:LS94)</f>
        <v>2.1006006006006004</v>
      </c>
      <c r="LT95" s="18">
        <f t="shared" ref="LT95" si="1356">SUM(LT86:LT94)</f>
        <v>2.7012012012012008</v>
      </c>
      <c r="LU95" s="18">
        <f t="shared" ref="LU95" si="1357">SUM(LU86:LU94)</f>
        <v>3.0015015015015014</v>
      </c>
      <c r="LV95" s="18">
        <f t="shared" ref="LV95" si="1358">SUM(LV86:LV94)</f>
        <v>2.7012012012012008</v>
      </c>
      <c r="LW95" s="18">
        <f t="shared" ref="LW95" si="1359">SUM(LW86:LW94)</f>
        <v>1.5</v>
      </c>
      <c r="LX95" s="18">
        <f t="shared" ref="LX95" si="1360">SUM(LX86:LX94)</f>
        <v>1.5</v>
      </c>
      <c r="LY95" s="18">
        <f t="shared" ref="LY95" si="1361">SUM(LY86:LY94)</f>
        <v>3.301801801801802</v>
      </c>
      <c r="LZ95" s="18">
        <f t="shared" ref="LZ95" si="1362">SUM(LZ86:LZ94)</f>
        <v>2.2807807807807809</v>
      </c>
      <c r="MA95" s="18">
        <f t="shared" ref="MA95" si="1363">SUM(MA86:MA94)</f>
        <v>2.6411411411411412</v>
      </c>
      <c r="MB95" s="18">
        <f t="shared" ref="MB95" si="1364">SUM(MB86:MB94)</f>
        <v>3.0015015015015014</v>
      </c>
      <c r="MC95" s="18">
        <f t="shared" ref="MC95" si="1365">SUM(MC86:MC94)</f>
        <v>2.7012012012012008</v>
      </c>
      <c r="MD95" s="18">
        <f t="shared" ref="MD95" si="1366">SUM(MD86:MD94)</f>
        <v>2.5510510510510507</v>
      </c>
      <c r="ME95" s="18">
        <f t="shared" ref="ME95" si="1367">SUM(ME86:ME94)</f>
        <v>2.1606606606606604</v>
      </c>
      <c r="MF95" s="18">
        <f t="shared" ref="MF95" si="1368">SUM(MF86:MF94)</f>
        <v>1.8003003003003002</v>
      </c>
      <c r="MG95" s="18">
        <f t="shared" ref="MG95" si="1369">SUM(MG86:MG94)</f>
        <v>1.8003003003003002</v>
      </c>
      <c r="MH95" s="18">
        <f t="shared" ref="MH95" si="1370">SUM(MH86:MH94)</f>
        <v>2.1606606606606604</v>
      </c>
      <c r="MI95" s="18">
        <f t="shared" ref="MI95" si="1371">SUM(MI86:MI94)</f>
        <v>2.400900900900901</v>
      </c>
      <c r="MJ95" s="18">
        <f t="shared" ref="MJ95" si="1372">SUM(MJ86:MJ94)</f>
        <v>1.9504504504504505</v>
      </c>
      <c r="MK95" s="18">
        <f t="shared" ref="MK95" si="1373">SUM(MK86:MK94)</f>
        <v>1.9504504504504505</v>
      </c>
      <c r="ML95" s="18">
        <f t="shared" ref="ML95" si="1374">SUM(ML86:ML94)</f>
        <v>1.8603603603603602</v>
      </c>
      <c r="MM95" s="18">
        <f t="shared" ref="MM95" si="1375">SUM(MM86:MM94)</f>
        <v>1.7402402402402402</v>
      </c>
      <c r="MN95" s="18">
        <f t="shared" ref="MN95" si="1376">SUM(MN86:MN94)</f>
        <v>1.7402402402402402</v>
      </c>
      <c r="MO95" s="18">
        <f t="shared" ref="MO95" si="1377">SUM(MO86:MO94)</f>
        <v>2.0405405405405403</v>
      </c>
      <c r="MP95" s="18">
        <f t="shared" ref="MP95" si="1378">SUM(MP86:MP94)</f>
        <v>1.5</v>
      </c>
      <c r="MQ95" s="18">
        <f t="shared" ref="MQ95" si="1379">SUM(MQ86:MQ94)</f>
        <v>2.0405405405405403</v>
      </c>
      <c r="MR95" s="18">
        <f t="shared" ref="MR95" si="1380">SUM(MR86:MR94)</f>
        <v>2.0405405405405403</v>
      </c>
      <c r="MS95" s="18">
        <f t="shared" ref="MS95" si="1381">SUM(MS86:MS94)</f>
        <v>1.8603603603603602</v>
      </c>
      <c r="MT95" s="18">
        <f t="shared" ref="MT95" si="1382">SUM(MT86:MT94)</f>
        <v>1.6801801801801801</v>
      </c>
      <c r="MU95" s="18">
        <f t="shared" ref="MU95" si="1383">SUM(MU86:MU94)</f>
        <v>1.6201201201201201</v>
      </c>
      <c r="MV95" s="18">
        <f t="shared" ref="MV95" si="1384">SUM(MV86:MV94)</f>
        <v>1.5</v>
      </c>
      <c r="MW95" s="18">
        <f t="shared" ref="MW95" si="1385">SUM(MW86:MW94)</f>
        <v>1.5</v>
      </c>
      <c r="MX95" s="18">
        <f t="shared" ref="MX95" si="1386">SUM(MX86:MX94)</f>
        <v>1.9204204204204205</v>
      </c>
      <c r="MY95" s="18">
        <f t="shared" ref="MY95" si="1387">SUM(MY86:MY94)</f>
        <v>1.8303303303303302</v>
      </c>
      <c r="MZ95" s="18">
        <f t="shared" ref="MZ95" si="1388">SUM(MZ86:MZ94)</f>
        <v>1.7102102102102101</v>
      </c>
      <c r="NA95" s="18">
        <f t="shared" ref="NA95" si="1389">SUM(NA86:NA94)</f>
        <v>1.6501501501501501</v>
      </c>
      <c r="NB95" s="18">
        <f t="shared" ref="NB95" si="1390">SUM(NB86:NB94)</f>
        <v>1.6501501501501501</v>
      </c>
    </row>
    <row r="98" spans="2:366" s="165" customFormat="1" ht="15">
      <c r="B98" s="163" t="s">
        <v>121</v>
      </c>
      <c r="C98" s="164">
        <f t="shared" ref="C98:BH98" si="1391">SUM(C111,C124,C130,C142,C147)</f>
        <v>9.3999622910603957</v>
      </c>
      <c r="D98" s="164">
        <f t="shared" si="1391"/>
        <v>12.032657040640435</v>
      </c>
      <c r="E98" s="164">
        <f t="shared" si="1391"/>
        <v>12.129453180152829</v>
      </c>
      <c r="F98" s="164">
        <f t="shared" si="1391"/>
        <v>12.79611839332186</v>
      </c>
      <c r="G98" s="164">
        <f t="shared" si="1391"/>
        <v>12.129815359742091</v>
      </c>
      <c r="H98" s="164">
        <f t="shared" si="1391"/>
        <v>7.288590871085928</v>
      </c>
      <c r="I98" s="164">
        <f t="shared" si="1391"/>
        <v>7.5623686090192104</v>
      </c>
      <c r="J98" s="164">
        <f t="shared" si="1391"/>
        <v>21.412878034969815</v>
      </c>
      <c r="K98" s="164">
        <f t="shared" si="1391"/>
        <v>12.861409972562182</v>
      </c>
      <c r="L98" s="164">
        <f t="shared" si="1391"/>
        <v>12.098177438329847</v>
      </c>
      <c r="M98" s="164">
        <f t="shared" si="1391"/>
        <v>12.055435975524073</v>
      </c>
      <c r="N98" s="164">
        <f t="shared" si="1391"/>
        <v>12.739946279243089</v>
      </c>
      <c r="O98" s="164">
        <f t="shared" si="1391"/>
        <v>8.0559905606477535</v>
      </c>
      <c r="P98" s="164">
        <f t="shared" si="1391"/>
        <v>8.6171024414255442</v>
      </c>
      <c r="Q98" s="164">
        <f t="shared" si="1391"/>
        <v>28.990076051249773</v>
      </c>
      <c r="R98" s="164">
        <f t="shared" si="1391"/>
        <v>27.336111972391709</v>
      </c>
      <c r="S98" s="164">
        <f t="shared" si="1391"/>
        <v>17.539818867566289</v>
      </c>
      <c r="T98" s="164">
        <f t="shared" si="1391"/>
        <v>7.0960659209219692</v>
      </c>
      <c r="U98" s="164">
        <f t="shared" si="1391"/>
        <v>17.734517091925493</v>
      </c>
      <c r="V98" s="164">
        <f t="shared" si="1391"/>
        <v>7.7233319046858764</v>
      </c>
      <c r="W98" s="164">
        <f t="shared" si="1391"/>
        <v>8.507976261086128</v>
      </c>
      <c r="X98" s="164">
        <f t="shared" si="1391"/>
        <v>22.290215792712431</v>
      </c>
      <c r="Y98" s="164">
        <f t="shared" si="1391"/>
        <v>20.044010145260835</v>
      </c>
      <c r="Z98" s="164">
        <f t="shared" si="1391"/>
        <v>11.543338871613935</v>
      </c>
      <c r="AA98" s="164">
        <f t="shared" si="1391"/>
        <v>12.962883602494081</v>
      </c>
      <c r="AB98" s="164">
        <f t="shared" si="1391"/>
        <v>12.930519020536755</v>
      </c>
      <c r="AC98" s="164">
        <f t="shared" si="1391"/>
        <v>7.7369169493618788</v>
      </c>
      <c r="AD98" s="164">
        <f t="shared" si="1391"/>
        <v>8.2965178322553221</v>
      </c>
      <c r="AE98" s="164">
        <f t="shared" si="1391"/>
        <v>22.320098456341782</v>
      </c>
      <c r="AF98" s="164">
        <f t="shared" si="1391"/>
        <v>19.610077771509793</v>
      </c>
      <c r="AG98" s="164">
        <f t="shared" si="1391"/>
        <v>13.938543026522485</v>
      </c>
      <c r="AH98" s="164">
        <f t="shared" si="1391"/>
        <v>13.253294324120921</v>
      </c>
      <c r="AI98" s="164">
        <f t="shared" si="1391"/>
        <v>11.80180193927918</v>
      </c>
      <c r="AJ98" s="164">
        <f t="shared" si="1391"/>
        <v>7.9729033244067171</v>
      </c>
      <c r="AK98" s="164">
        <f t="shared" si="1391"/>
        <v>8.3018672013976627</v>
      </c>
      <c r="AL98" s="164">
        <f t="shared" si="1391"/>
        <v>23.748642486047821</v>
      </c>
      <c r="AM98" s="164">
        <f t="shared" si="1391"/>
        <v>20.298536628356949</v>
      </c>
      <c r="AN98" s="164">
        <f t="shared" si="1391"/>
        <v>16.78077104974669</v>
      </c>
      <c r="AO98" s="164">
        <f t="shared" si="1391"/>
        <v>16.74376831650104</v>
      </c>
      <c r="AP98" s="164">
        <f t="shared" si="1391"/>
        <v>16.165663403070482</v>
      </c>
      <c r="AQ98" s="164">
        <f t="shared" si="1391"/>
        <v>9.6910776329092556</v>
      </c>
      <c r="AR98" s="164">
        <f t="shared" si="1391"/>
        <v>9.1090216154816304</v>
      </c>
      <c r="AS98" s="164">
        <f t="shared" si="1391"/>
        <v>27.786885240445052</v>
      </c>
      <c r="AT98" s="164">
        <f t="shared" si="1391"/>
        <v>27.49790460307516</v>
      </c>
      <c r="AU98" s="164">
        <f t="shared" si="1391"/>
        <v>16.168411251703482</v>
      </c>
      <c r="AV98" s="164">
        <f t="shared" si="1391"/>
        <v>16.866993234754862</v>
      </c>
      <c r="AW98" s="164">
        <f t="shared" si="1391"/>
        <v>13.362906271808463</v>
      </c>
      <c r="AX98" s="164">
        <f t="shared" si="1391"/>
        <v>9.1675258890861322</v>
      </c>
      <c r="AY98" s="164">
        <f t="shared" si="1391"/>
        <v>9.4161171129998493</v>
      </c>
      <c r="AZ98" s="164">
        <f t="shared" si="1391"/>
        <v>31.688176416776024</v>
      </c>
      <c r="BA98" s="164">
        <f t="shared" si="1391"/>
        <v>34.601471582098924</v>
      </c>
      <c r="BB98" s="164">
        <f t="shared" si="1391"/>
        <v>21.844014545895444</v>
      </c>
      <c r="BC98" s="164">
        <f t="shared" si="1391"/>
        <v>22.089273516532305</v>
      </c>
      <c r="BD98" s="164">
        <f t="shared" si="1391"/>
        <v>22.061547085863303</v>
      </c>
      <c r="BE98" s="164">
        <f t="shared" si="1391"/>
        <v>12.576392205811695</v>
      </c>
      <c r="BF98" s="164">
        <f t="shared" si="1391"/>
        <v>8.2062582394625991</v>
      </c>
      <c r="BG98" s="164">
        <f t="shared" si="1391"/>
        <v>22.137284537047538</v>
      </c>
      <c r="BH98" s="164">
        <f t="shared" si="1391"/>
        <v>19.545336629590377</v>
      </c>
      <c r="BI98" s="164">
        <f t="shared" ref="BI98:DT98" si="1392">SUM(BI111,BI124,BI130,BI142,BI147)</f>
        <v>15.930405712126447</v>
      </c>
      <c r="BJ98" s="164">
        <f t="shared" si="1392"/>
        <v>15.834679266806617</v>
      </c>
      <c r="BK98" s="164">
        <f t="shared" si="1392"/>
        <v>15.829357465242222</v>
      </c>
      <c r="BL98" s="164">
        <f t="shared" si="1392"/>
        <v>9.9368774573457799</v>
      </c>
      <c r="BM98" s="164">
        <f t="shared" si="1392"/>
        <v>9.2397840660949804</v>
      </c>
      <c r="BN98" s="164">
        <f t="shared" si="1392"/>
        <v>32.197362546639567</v>
      </c>
      <c r="BO98" s="164">
        <f t="shared" si="1392"/>
        <v>24.731094108984184</v>
      </c>
      <c r="BP98" s="164">
        <f t="shared" si="1392"/>
        <v>17.564491660357895</v>
      </c>
      <c r="BQ98" s="164">
        <f t="shared" si="1392"/>
        <v>17.510429963899266</v>
      </c>
      <c r="BR98" s="164">
        <f t="shared" si="1392"/>
        <v>16.0746601257976</v>
      </c>
      <c r="BS98" s="164">
        <f t="shared" si="1392"/>
        <v>9.3202619344727822</v>
      </c>
      <c r="BT98" s="164">
        <f t="shared" si="1392"/>
        <v>8.8450264791736561</v>
      </c>
      <c r="BU98" s="164">
        <f t="shared" si="1392"/>
        <v>27.006221481359439</v>
      </c>
      <c r="BV98" s="164">
        <f t="shared" si="1392"/>
        <v>17.637239522068903</v>
      </c>
      <c r="BW98" s="164">
        <f t="shared" si="1392"/>
        <v>14.166562970945163</v>
      </c>
      <c r="BX98" s="164">
        <f t="shared" si="1392"/>
        <v>14.019502410518987</v>
      </c>
      <c r="BY98" s="164">
        <f t="shared" si="1392"/>
        <v>13.250766984927624</v>
      </c>
      <c r="BZ98" s="164">
        <f t="shared" si="1392"/>
        <v>8.1442949616289457</v>
      </c>
      <c r="CA98" s="164">
        <f t="shared" si="1392"/>
        <v>8.5042243665069694</v>
      </c>
      <c r="CB98" s="164">
        <f t="shared" si="1392"/>
        <v>7.6719864354476686</v>
      </c>
      <c r="CC98" s="164">
        <f t="shared" si="1392"/>
        <v>22.154375276009763</v>
      </c>
      <c r="CD98" s="164">
        <f t="shared" si="1392"/>
        <v>14.978810975741631</v>
      </c>
      <c r="CE98" s="164">
        <f t="shared" si="1392"/>
        <v>20.12500844887596</v>
      </c>
      <c r="CF98" s="164">
        <f t="shared" si="1392"/>
        <v>23.813573980800513</v>
      </c>
      <c r="CG98" s="164">
        <f t="shared" si="1392"/>
        <v>10.976211990207668</v>
      </c>
      <c r="CH98" s="164">
        <f t="shared" si="1392"/>
        <v>10.233763002461146</v>
      </c>
      <c r="CI98" s="164">
        <f t="shared" si="1392"/>
        <v>36.460221530865191</v>
      </c>
      <c r="CJ98" s="164">
        <f t="shared" si="1392"/>
        <v>34.245764975375508</v>
      </c>
      <c r="CK98" s="164">
        <f t="shared" si="1392"/>
        <v>22.762819567820681</v>
      </c>
      <c r="CL98" s="164">
        <f t="shared" si="1392"/>
        <v>25.284189640120101</v>
      </c>
      <c r="CM98" s="164">
        <f t="shared" si="1392"/>
        <v>32.35038347785698</v>
      </c>
      <c r="CN98" s="164">
        <f t="shared" si="1392"/>
        <v>11.228755376304594</v>
      </c>
      <c r="CO98" s="164">
        <f t="shared" si="1392"/>
        <v>11.733939624488642</v>
      </c>
      <c r="CP98" s="164">
        <f t="shared" si="1392"/>
        <v>35.437715528447605</v>
      </c>
      <c r="CQ98" s="164">
        <f t="shared" si="1392"/>
        <v>34.815706468474964</v>
      </c>
      <c r="CR98" s="164">
        <f t="shared" si="1392"/>
        <v>27.304308569838813</v>
      </c>
      <c r="CS98" s="164">
        <f t="shared" si="1392"/>
        <v>26.079624655847873</v>
      </c>
      <c r="CT98" s="164">
        <f t="shared" si="1392"/>
        <v>26.063454297032827</v>
      </c>
      <c r="CU98" s="164">
        <f t="shared" si="1392"/>
        <v>9.1807676157884472</v>
      </c>
      <c r="CV98" s="164">
        <f t="shared" si="1392"/>
        <v>9.0475441039484856</v>
      </c>
      <c r="CW98" s="164">
        <f t="shared" si="1392"/>
        <v>7.9794692359956443</v>
      </c>
      <c r="CX98" s="164">
        <f t="shared" si="1392"/>
        <v>30.498362521527206</v>
      </c>
      <c r="CY98" s="164">
        <f t="shared" si="1392"/>
        <v>17.667983705652254</v>
      </c>
      <c r="CZ98" s="164">
        <f t="shared" si="1392"/>
        <v>14.911037530856845</v>
      </c>
      <c r="DA98" s="164">
        <f t="shared" si="1392"/>
        <v>14.119268574291274</v>
      </c>
      <c r="DB98" s="164">
        <f t="shared" si="1392"/>
        <v>10.525920669970318</v>
      </c>
      <c r="DC98" s="164">
        <f t="shared" si="1392"/>
        <v>10.382947971696563</v>
      </c>
      <c r="DD98" s="164">
        <f t="shared" si="1392"/>
        <v>36.135659027885957</v>
      </c>
      <c r="DE98" s="164">
        <f t="shared" si="1392"/>
        <v>31.448878490951213</v>
      </c>
      <c r="DF98" s="164">
        <f t="shared" si="1392"/>
        <v>27.560841569549556</v>
      </c>
      <c r="DG98" s="164">
        <f t="shared" si="1392"/>
        <v>25.906292493559747</v>
      </c>
      <c r="DH98" s="164">
        <f t="shared" si="1392"/>
        <v>25.024590569640942</v>
      </c>
      <c r="DI98" s="164">
        <f t="shared" si="1392"/>
        <v>9.4945153620367062</v>
      </c>
      <c r="DJ98" s="164">
        <f t="shared" si="1392"/>
        <v>9.5017715978643711</v>
      </c>
      <c r="DK98" s="164">
        <f>SUM(DK111,DK124,DK130,DK142,DK147)</f>
        <v>38.29886367744092</v>
      </c>
      <c r="DL98" s="164">
        <f t="shared" si="1392"/>
        <v>35.100214918536587</v>
      </c>
      <c r="DM98" s="164">
        <f t="shared" si="1392"/>
        <v>30.694780225713938</v>
      </c>
      <c r="DN98" s="164">
        <f t="shared" si="1392"/>
        <v>29.078751389237301</v>
      </c>
      <c r="DO98" s="164">
        <f t="shared" si="1392"/>
        <v>24.818797624699179</v>
      </c>
      <c r="DP98" s="164">
        <f t="shared" si="1392"/>
        <v>9.4329304010331967</v>
      </c>
      <c r="DQ98" s="164">
        <f t="shared" si="1392"/>
        <v>9.0542037225416898</v>
      </c>
      <c r="DR98" s="164">
        <f t="shared" si="1392"/>
        <v>29.944337976559151</v>
      </c>
      <c r="DS98" s="164">
        <f t="shared" si="1392"/>
        <v>15.011093286672587</v>
      </c>
      <c r="DT98" s="164">
        <f t="shared" si="1392"/>
        <v>14.992643158580227</v>
      </c>
      <c r="DU98" s="164">
        <f t="shared" ref="DU98:GF98" si="1393">SUM(DU111,DU124,DU130,DU142,DU147)</f>
        <v>12.977020429641977</v>
      </c>
      <c r="DV98" s="164">
        <f t="shared" si="1393"/>
        <v>15.017375285616605</v>
      </c>
      <c r="DW98" s="164">
        <f t="shared" si="1393"/>
        <v>8.7404762058504843</v>
      </c>
      <c r="DX98" s="164">
        <f t="shared" si="1393"/>
        <v>8.8573972051901748</v>
      </c>
      <c r="DY98" s="164">
        <f t="shared" si="1393"/>
        <v>22.475417540191231</v>
      </c>
      <c r="DZ98" s="164">
        <f t="shared" si="1393"/>
        <v>15.878206931273555</v>
      </c>
      <c r="EA98" s="164">
        <f t="shared" si="1393"/>
        <v>15.076925833930238</v>
      </c>
      <c r="EB98" s="164">
        <f t="shared" si="1393"/>
        <v>13.650668136606319</v>
      </c>
      <c r="EC98" s="164">
        <f t="shared" si="1393"/>
        <v>14.976978165317819</v>
      </c>
      <c r="ED98" s="164">
        <f t="shared" si="1393"/>
        <v>8.431121990738788</v>
      </c>
      <c r="EE98" s="164">
        <f t="shared" si="1393"/>
        <v>9.2107984069327546</v>
      </c>
      <c r="EF98" s="164">
        <f t="shared" si="1393"/>
        <v>8.4460073973135366</v>
      </c>
      <c r="EG98" s="164">
        <f t="shared" si="1393"/>
        <v>26.324509174546733</v>
      </c>
      <c r="EH98" s="164">
        <f t="shared" si="1393"/>
        <v>22.228546939570194</v>
      </c>
      <c r="EI98" s="164">
        <f t="shared" si="1393"/>
        <v>18.658818343983977</v>
      </c>
      <c r="EJ98" s="164">
        <f t="shared" si="1393"/>
        <v>15.176271270071481</v>
      </c>
      <c r="EK98" s="164">
        <f t="shared" si="1393"/>
        <v>8.9218282932074882</v>
      </c>
      <c r="EL98" s="164">
        <f t="shared" si="1393"/>
        <v>11.711630908082665</v>
      </c>
      <c r="EM98" s="164">
        <f t="shared" si="1393"/>
        <v>38.964885433224438</v>
      </c>
      <c r="EN98" s="164">
        <f t="shared" si="1393"/>
        <v>38.470974376620553</v>
      </c>
      <c r="EO98" s="164">
        <f t="shared" si="1393"/>
        <v>26.948177680142262</v>
      </c>
      <c r="EP98" s="164">
        <f t="shared" si="1393"/>
        <v>28.053575193030486</v>
      </c>
      <c r="EQ98" s="164">
        <f t="shared" si="1393"/>
        <v>27.147110257996061</v>
      </c>
      <c r="ER98" s="164">
        <f t="shared" si="1393"/>
        <v>12.602030556116951</v>
      </c>
      <c r="ES98" s="164">
        <f t="shared" si="1393"/>
        <v>11.773137421446069</v>
      </c>
      <c r="ET98" s="164">
        <f t="shared" si="1393"/>
        <v>43.868952444677213</v>
      </c>
      <c r="EU98" s="164">
        <f t="shared" si="1393"/>
        <v>38.849190063276275</v>
      </c>
      <c r="EV98" s="164">
        <f t="shared" si="1393"/>
        <v>36.535709053409903</v>
      </c>
      <c r="EW98" s="164">
        <f t="shared" si="1393"/>
        <v>26.7818668247827</v>
      </c>
      <c r="EX98" s="164">
        <f t="shared" si="1393"/>
        <v>37.03975375194269</v>
      </c>
      <c r="EY98" s="164">
        <f t="shared" si="1393"/>
        <v>13.559662347642613</v>
      </c>
      <c r="EZ98" s="164">
        <f t="shared" si="1393"/>
        <v>12.401363132055488</v>
      </c>
      <c r="FA98" s="164">
        <f t="shared" si="1393"/>
        <v>44.042067509108648</v>
      </c>
      <c r="FB98" s="164">
        <f t="shared" si="1393"/>
        <v>38.508963976644253</v>
      </c>
      <c r="FC98" s="164">
        <f t="shared" si="1393"/>
        <v>36.065913080451836</v>
      </c>
      <c r="FD98" s="164">
        <f t="shared" si="1393"/>
        <v>26.836826950462473</v>
      </c>
      <c r="FE98" s="164">
        <f t="shared" si="1393"/>
        <v>27.115538322820136</v>
      </c>
      <c r="FF98" s="164">
        <f t="shared" si="1393"/>
        <v>10.974527975889629</v>
      </c>
      <c r="FG98" s="164">
        <f t="shared" si="1393"/>
        <v>10.437998401925288</v>
      </c>
      <c r="FH98" s="164">
        <f t="shared" si="1393"/>
        <v>37.153913361438477</v>
      </c>
      <c r="FI98" s="164">
        <f t="shared" si="1393"/>
        <v>27.553590686636468</v>
      </c>
      <c r="FJ98" s="164">
        <f t="shared" si="1393"/>
        <v>23.218640374148176</v>
      </c>
      <c r="FK98" s="164">
        <f t="shared" si="1393"/>
        <v>22.43944945497466</v>
      </c>
      <c r="FL98" s="164">
        <f t="shared" si="1393"/>
        <v>19.653966857846019</v>
      </c>
      <c r="FM98" s="164">
        <f t="shared" si="1393"/>
        <v>8.7565234827419243</v>
      </c>
      <c r="FN98" s="164">
        <f t="shared" si="1393"/>
        <v>8.9368306803054587</v>
      </c>
      <c r="FO98" s="164">
        <f t="shared" si="1393"/>
        <v>23.711417692407586</v>
      </c>
      <c r="FP98" s="164">
        <f t="shared" si="1393"/>
        <v>15.583305536306382</v>
      </c>
      <c r="FQ98" s="164">
        <f t="shared" si="1393"/>
        <v>13.877658183411324</v>
      </c>
      <c r="FR98" s="164">
        <f t="shared" si="1393"/>
        <v>14.638737289754509</v>
      </c>
      <c r="FS98" s="164">
        <f t="shared" si="1393"/>
        <v>13.815523239708781</v>
      </c>
      <c r="FT98" s="164">
        <f t="shared" si="1393"/>
        <v>8.8418524584913811</v>
      </c>
      <c r="FU98" s="164">
        <f t="shared" si="1393"/>
        <v>9.4732151871663355</v>
      </c>
      <c r="FV98" s="164">
        <f t="shared" si="1393"/>
        <v>24.111173268097211</v>
      </c>
      <c r="FW98" s="164">
        <f t="shared" si="1393"/>
        <v>19.57687443548437</v>
      </c>
      <c r="FX98" s="164">
        <f t="shared" si="1393"/>
        <v>15.316448994544039</v>
      </c>
      <c r="FY98" s="164">
        <f t="shared" si="1393"/>
        <v>15.374567669075846</v>
      </c>
      <c r="FZ98" s="164">
        <f t="shared" si="1393"/>
        <v>15.332848171808177</v>
      </c>
      <c r="GA98" s="164">
        <f t="shared" si="1393"/>
        <v>9.0634715796159497</v>
      </c>
      <c r="GB98" s="164">
        <f t="shared" si="1393"/>
        <v>9.1152226227180275</v>
      </c>
      <c r="GC98" s="164">
        <f t="shared" si="1393"/>
        <v>22.839080032141133</v>
      </c>
      <c r="GD98" s="164">
        <f t="shared" si="1393"/>
        <v>21.329880343217496</v>
      </c>
      <c r="GE98" s="164">
        <f t="shared" si="1393"/>
        <v>14.785581661625997</v>
      </c>
      <c r="GF98" s="164">
        <f t="shared" si="1393"/>
        <v>13.393048827059538</v>
      </c>
      <c r="GG98" s="164">
        <f t="shared" ref="GG98:IA98" si="1394">SUM(GG111,GG124,GG130,GG142,GG147)</f>
        <v>14.104287460236682</v>
      </c>
      <c r="GH98" s="164">
        <f t="shared" si="1394"/>
        <v>8.9361044409832076</v>
      </c>
      <c r="GI98" s="164">
        <f t="shared" si="1394"/>
        <v>9.8095672505191427</v>
      </c>
      <c r="GJ98" s="164">
        <f t="shared" si="1394"/>
        <v>33.150247113172163</v>
      </c>
      <c r="GK98" s="164">
        <f t="shared" si="1394"/>
        <v>22.674330506847152</v>
      </c>
      <c r="GL98" s="164">
        <f t="shared" si="1394"/>
        <v>17.080234671617323</v>
      </c>
      <c r="GM98" s="164">
        <f t="shared" si="1394"/>
        <v>13.514122261781326</v>
      </c>
      <c r="GN98" s="164">
        <f t="shared" si="1394"/>
        <v>15.604553429123094</v>
      </c>
      <c r="GO98" s="164">
        <f t="shared" si="1394"/>
        <v>9.1101357192828676</v>
      </c>
      <c r="GP98" s="164">
        <f t="shared" si="1394"/>
        <v>9.3176700616429127</v>
      </c>
      <c r="GQ98" s="164">
        <f t="shared" si="1394"/>
        <v>23.018729778292908</v>
      </c>
      <c r="GR98" s="164">
        <f t="shared" si="1394"/>
        <v>16.709163161984915</v>
      </c>
      <c r="GS98" s="164">
        <f t="shared" si="1394"/>
        <v>16.525311842186962</v>
      </c>
      <c r="GT98" s="164">
        <f t="shared" si="1394"/>
        <v>16.842538086995212</v>
      </c>
      <c r="GU98" s="164">
        <f t="shared" si="1394"/>
        <v>20.785405078315264</v>
      </c>
      <c r="GV98" s="164">
        <f t="shared" si="1394"/>
        <v>10.806575590274347</v>
      </c>
      <c r="GW98" s="164">
        <f t="shared" si="1394"/>
        <v>11.054622629426266</v>
      </c>
      <c r="GX98" s="164">
        <f t="shared" si="1394"/>
        <v>39.022518377701978</v>
      </c>
      <c r="GY98" s="164">
        <f t="shared" si="1394"/>
        <v>33.647976792605654</v>
      </c>
      <c r="GZ98" s="164">
        <f t="shared" si="1394"/>
        <v>31.023183990223188</v>
      </c>
      <c r="HA98" s="164">
        <f t="shared" si="1394"/>
        <v>29.760440778996049</v>
      </c>
      <c r="HB98" s="164">
        <f t="shared" si="1394"/>
        <v>30.057059753449582</v>
      </c>
      <c r="HC98" s="164">
        <f t="shared" si="1394"/>
        <v>12.34338013805654</v>
      </c>
      <c r="HD98" s="164">
        <f t="shared" si="1394"/>
        <v>12.62963296578684</v>
      </c>
      <c r="HE98" s="164">
        <f t="shared" si="1394"/>
        <v>45.683579987358172</v>
      </c>
      <c r="HF98" s="164">
        <f t="shared" si="1394"/>
        <v>37.998745852530341</v>
      </c>
      <c r="HG98" s="164">
        <f t="shared" si="1394"/>
        <v>36.368807929251346</v>
      </c>
      <c r="HH98" s="164">
        <f t="shared" si="1394"/>
        <v>30.151402462636447</v>
      </c>
      <c r="HI98" s="164">
        <f t="shared" si="1394"/>
        <v>29.982487562241563</v>
      </c>
      <c r="HJ98" s="164">
        <f t="shared" si="1394"/>
        <v>10.926232604313377</v>
      </c>
      <c r="HK98" s="164">
        <f t="shared" si="1394"/>
        <v>10.396412251649746</v>
      </c>
      <c r="HL98" s="164">
        <f t="shared" si="1394"/>
        <v>42.498909357245424</v>
      </c>
      <c r="HM98" s="164">
        <f t="shared" si="1394"/>
        <v>30.300257076433706</v>
      </c>
      <c r="HN98" s="164">
        <f t="shared" si="1394"/>
        <v>20.862280811814614</v>
      </c>
      <c r="HO98" s="164">
        <f t="shared" si="1394"/>
        <v>20.711761291105624</v>
      </c>
      <c r="HP98" s="164">
        <f t="shared" si="1394"/>
        <v>18.221626734489288</v>
      </c>
      <c r="HQ98" s="164">
        <f t="shared" si="1394"/>
        <v>9.7275694860474378</v>
      </c>
      <c r="HR98" s="164">
        <f t="shared" si="1394"/>
        <v>10.300438732699634</v>
      </c>
      <c r="HS98" s="164">
        <f t="shared" si="1394"/>
        <v>33.117121663666644</v>
      </c>
      <c r="HT98" s="164">
        <f t="shared" si="1394"/>
        <v>18.650088344794167</v>
      </c>
      <c r="HU98" s="164">
        <f t="shared" si="1394"/>
        <v>14.31568832144178</v>
      </c>
      <c r="HV98" s="164">
        <f t="shared" si="1394"/>
        <v>15.053262220408552</v>
      </c>
      <c r="HW98" s="164">
        <f t="shared" si="1394"/>
        <v>14.938820577405426</v>
      </c>
      <c r="HX98" s="164">
        <f t="shared" si="1394"/>
        <v>9.8268971365452398</v>
      </c>
      <c r="HY98" s="164">
        <f t="shared" si="1394"/>
        <v>10.474318393681575</v>
      </c>
      <c r="HZ98" s="164">
        <f t="shared" si="1394"/>
        <v>38.919732221314717</v>
      </c>
      <c r="IA98" s="164">
        <f t="shared" si="1394"/>
        <v>37.010099484511123</v>
      </c>
      <c r="IB98" s="164">
        <f t="shared" ref="IB98:IX98" si="1395">SUM(IB111,IB124,IB130,IB142,IB147)</f>
        <v>34.163293588033568</v>
      </c>
      <c r="IC98" s="164">
        <f t="shared" si="1395"/>
        <v>33.97410733646921</v>
      </c>
      <c r="ID98" s="164">
        <f t="shared" si="1395"/>
        <v>33.960924261534771</v>
      </c>
      <c r="IE98" s="164">
        <f t="shared" si="1395"/>
        <v>19.231385356909378</v>
      </c>
      <c r="IF98" s="164">
        <f t="shared" si="1395"/>
        <v>10.340998218074102</v>
      </c>
      <c r="IG98" s="164">
        <f t="shared" si="1395"/>
        <v>33.048197945857829</v>
      </c>
      <c r="IH98" s="164">
        <f t="shared" si="1395"/>
        <v>22.114877521416641</v>
      </c>
      <c r="II98" s="164">
        <f t="shared" si="1395"/>
        <v>21.707923263377026</v>
      </c>
      <c r="IJ98" s="164">
        <f t="shared" si="1395"/>
        <v>18.414282588546534</v>
      </c>
      <c r="IK98" s="164">
        <f t="shared" si="1395"/>
        <v>18.365881008914329</v>
      </c>
      <c r="IL98" s="164">
        <f t="shared" si="1395"/>
        <v>11.773826283818236</v>
      </c>
      <c r="IM98" s="164">
        <f t="shared" si="1395"/>
        <v>0</v>
      </c>
      <c r="IN98" s="164">
        <f t="shared" si="1395"/>
        <v>25.48659309645717</v>
      </c>
      <c r="IO98" s="164">
        <f t="shared" si="1395"/>
        <v>23.298923466388828</v>
      </c>
      <c r="IP98" s="164">
        <f t="shared" si="1395"/>
        <v>32.296869554760242</v>
      </c>
      <c r="IQ98" s="164">
        <f t="shared" si="1395"/>
        <v>42.40025338983024</v>
      </c>
      <c r="IR98" s="164">
        <f t="shared" si="1395"/>
        <v>42.407509625657902</v>
      </c>
      <c r="IS98" s="164">
        <f t="shared" si="1395"/>
        <v>25.772761802090205</v>
      </c>
      <c r="IT98" s="164">
        <f t="shared" si="1395"/>
        <v>0</v>
      </c>
      <c r="IU98" s="164">
        <f t="shared" si="1395"/>
        <v>51.281246121829703</v>
      </c>
      <c r="IV98" s="164">
        <f t="shared" si="1395"/>
        <v>58.492619643314512</v>
      </c>
      <c r="IW98" s="164">
        <f t="shared" si="1395"/>
        <v>49.265657261544931</v>
      </c>
      <c r="IX98" s="164">
        <f t="shared" si="1395"/>
        <v>49.62757752899315</v>
      </c>
      <c r="IY98" s="164">
        <f t="shared" ref="IY98:LJ98" si="1396">SUM(IY111,IY124,IY130,IY142,IY147)</f>
        <v>55.009990367604232</v>
      </c>
      <c r="IZ98" s="164">
        <f t="shared" si="1396"/>
        <v>13.888210836334535</v>
      </c>
      <c r="JA98" s="164">
        <f t="shared" si="1396"/>
        <v>0</v>
      </c>
      <c r="JB98" s="164">
        <f t="shared" si="1396"/>
        <v>55.132784097516222</v>
      </c>
      <c r="JC98" s="164">
        <f t="shared" si="1396"/>
        <v>55.043544240521982</v>
      </c>
      <c r="JD98" s="164">
        <f t="shared" si="1396"/>
        <v>56.695630804750451</v>
      </c>
      <c r="JE98" s="164">
        <f t="shared" si="1396"/>
        <v>53.414916797696264</v>
      </c>
      <c r="JF98" s="164">
        <f t="shared" si="1396"/>
        <v>56.587199796788276</v>
      </c>
      <c r="JG98" s="164">
        <f t="shared" si="1396"/>
        <v>18.062493635436155</v>
      </c>
      <c r="JH98" s="164">
        <f t="shared" si="1396"/>
        <v>0</v>
      </c>
      <c r="JI98" s="164">
        <f t="shared" si="1396"/>
        <v>45.975589566174484</v>
      </c>
      <c r="JJ98" s="164">
        <f t="shared" si="1396"/>
        <v>35.029984155233556</v>
      </c>
      <c r="JK98" s="164">
        <f t="shared" si="1396"/>
        <v>28.599988388442405</v>
      </c>
      <c r="JL98" s="164">
        <f t="shared" si="1396"/>
        <v>30.118427938317616</v>
      </c>
      <c r="JM98" s="164">
        <f t="shared" si="1396"/>
        <v>33.912638250210264</v>
      </c>
      <c r="JN98" s="164">
        <f t="shared" si="1396"/>
        <v>14.326376209997374</v>
      </c>
      <c r="JO98" s="164">
        <f t="shared" si="1396"/>
        <v>0.3</v>
      </c>
      <c r="JP98" s="164">
        <f t="shared" si="1396"/>
        <v>52.332715461009457</v>
      </c>
      <c r="JQ98" s="164">
        <f t="shared" si="1396"/>
        <v>58.295720197585887</v>
      </c>
      <c r="JR98" s="164">
        <f t="shared" si="1396"/>
        <v>42.303919980395541</v>
      </c>
      <c r="JS98" s="164">
        <f t="shared" si="1396"/>
        <v>42.185788905971101</v>
      </c>
      <c r="JT98" s="164">
        <f t="shared" si="1396"/>
        <v>31.51271724806017</v>
      </c>
      <c r="JU98" s="164">
        <f t="shared" si="1396"/>
        <v>11.445722450309415</v>
      </c>
      <c r="JV98" s="164">
        <f t="shared" si="1396"/>
        <v>0</v>
      </c>
      <c r="JW98" s="164">
        <f t="shared" si="1396"/>
        <v>50.719906441235736</v>
      </c>
      <c r="JX98" s="164">
        <f t="shared" si="1396"/>
        <v>42.697205447594506</v>
      </c>
      <c r="JY98" s="164">
        <f t="shared" si="1396"/>
        <v>32.016586967248337</v>
      </c>
      <c r="JZ98" s="164">
        <f t="shared" si="1396"/>
        <v>33.204459971913472</v>
      </c>
      <c r="KA98" s="164">
        <f t="shared" si="1396"/>
        <v>32.914470727494795</v>
      </c>
      <c r="KB98" s="164">
        <f t="shared" si="1396"/>
        <v>12.935779560476066</v>
      </c>
      <c r="KC98" s="164">
        <f t="shared" si="1396"/>
        <v>0</v>
      </c>
      <c r="KD98" s="164">
        <f t="shared" si="1396"/>
        <v>56.662328036797447</v>
      </c>
      <c r="KE98" s="164">
        <f t="shared" si="1396"/>
        <v>67.011860738814619</v>
      </c>
      <c r="KF98" s="164">
        <f t="shared" si="1396"/>
        <v>52.832555709820156</v>
      </c>
      <c r="KG98" s="164">
        <f t="shared" si="1396"/>
        <v>52.839811945647824</v>
      </c>
      <c r="KH98" s="164">
        <f t="shared" si="1396"/>
        <v>52.847068181475485</v>
      </c>
      <c r="KI98" s="164">
        <f t="shared" si="1396"/>
        <v>16.371010668772016</v>
      </c>
      <c r="KJ98" s="164">
        <f t="shared" si="1396"/>
        <v>0</v>
      </c>
      <c r="KK98" s="164">
        <f t="shared" si="1396"/>
        <v>85.284673872186758</v>
      </c>
      <c r="KL98" s="164">
        <f t="shared" si="1396"/>
        <v>59.969373757197204</v>
      </c>
      <c r="KM98" s="164">
        <f t="shared" si="1396"/>
        <v>52.883349360613806</v>
      </c>
      <c r="KN98" s="164">
        <f t="shared" si="1396"/>
        <v>47.215981090512621</v>
      </c>
      <c r="KO98" s="164">
        <f t="shared" si="1396"/>
        <v>40.848561031790851</v>
      </c>
      <c r="KP98" s="164">
        <f t="shared" si="1396"/>
        <v>26.375968688015746</v>
      </c>
      <c r="KQ98" s="164">
        <f t="shared" si="1396"/>
        <v>26.19017473079322</v>
      </c>
      <c r="KR98" s="164">
        <f t="shared" si="1396"/>
        <v>95.642290846263364</v>
      </c>
      <c r="KS98" s="164">
        <f t="shared" si="1396"/>
        <v>70.904509360930135</v>
      </c>
      <c r="KT98" s="164">
        <f t="shared" si="1396"/>
        <v>70.150770638774603</v>
      </c>
      <c r="KU98" s="164">
        <f t="shared" si="1396"/>
        <v>70.901429899812356</v>
      </c>
      <c r="KV98" s="164">
        <f t="shared" si="1396"/>
        <v>57.636410585103604</v>
      </c>
      <c r="KW98" s="164">
        <f t="shared" si="1396"/>
        <v>20.500875806899337</v>
      </c>
      <c r="KX98" s="164">
        <f t="shared" si="1396"/>
        <v>20.508132042727002</v>
      </c>
      <c r="KY98" s="164">
        <f t="shared" si="1396"/>
        <v>59.481596864328459</v>
      </c>
      <c r="KZ98" s="164">
        <f t="shared" si="1396"/>
        <v>61.974708449661804</v>
      </c>
      <c r="LA98" s="164">
        <f t="shared" si="1396"/>
        <v>52.027758022587165</v>
      </c>
      <c r="LB98" s="164">
        <f t="shared" si="1396"/>
        <v>49.804805182784584</v>
      </c>
      <c r="LC98" s="164">
        <f t="shared" si="1396"/>
        <v>38.812887869034306</v>
      </c>
      <c r="LD98" s="164">
        <f t="shared" si="1396"/>
        <v>11.794484603210654</v>
      </c>
      <c r="LE98" s="164">
        <f t="shared" si="1396"/>
        <v>15.687404613737389</v>
      </c>
      <c r="LF98" s="164">
        <f t="shared" si="1396"/>
        <v>50.340020223377849</v>
      </c>
      <c r="LG98" s="164">
        <f t="shared" si="1396"/>
        <v>49.481833760961578</v>
      </c>
      <c r="LH98" s="164">
        <f t="shared" si="1396"/>
        <v>43.67816564298446</v>
      </c>
      <c r="LI98" s="164">
        <f t="shared" si="1396"/>
        <v>43.685421878812122</v>
      </c>
      <c r="LJ98" s="164">
        <f t="shared" si="1396"/>
        <v>29.2149646048248</v>
      </c>
      <c r="LK98" s="164">
        <f t="shared" ref="LK98:NB98" si="1397">SUM(LK111,LK124,LK130,LK142,LK147)</f>
        <v>11.649073928597833</v>
      </c>
      <c r="LL98" s="164">
        <f t="shared" si="1397"/>
        <v>11.34722489551562</v>
      </c>
      <c r="LM98" s="164">
        <f t="shared" si="1397"/>
        <v>31.124261403042428</v>
      </c>
      <c r="LN98" s="164">
        <f t="shared" si="1397"/>
        <v>26.406677295171033</v>
      </c>
      <c r="LO98" s="164">
        <f t="shared" si="1397"/>
        <v>21.448637088310949</v>
      </c>
      <c r="LP98" s="164">
        <f t="shared" si="1397"/>
        <v>9.6173825553882413</v>
      </c>
      <c r="LQ98" s="164">
        <f t="shared" si="1397"/>
        <v>9.8720330641709921</v>
      </c>
      <c r="LR98" s="164">
        <f t="shared" si="1397"/>
        <v>16.207122156140692</v>
      </c>
      <c r="LS98" s="164">
        <f t="shared" si="1397"/>
        <v>12.939085495824253</v>
      </c>
      <c r="LT98" s="164">
        <f t="shared" si="1397"/>
        <v>51.94114542029984</v>
      </c>
      <c r="LU98" s="164">
        <f t="shared" si="1397"/>
        <v>47.737635090603355</v>
      </c>
      <c r="LV98" s="164">
        <f t="shared" si="1397"/>
        <v>40.287712349720891</v>
      </c>
      <c r="LW98" s="164">
        <f t="shared" si="1397"/>
        <v>11.046650491617998</v>
      </c>
      <c r="LX98" s="164">
        <f t="shared" si="1397"/>
        <v>11.311992332184001</v>
      </c>
      <c r="LY98" s="164">
        <f t="shared" si="1397"/>
        <v>24.16152247133088</v>
      </c>
      <c r="LZ98" s="164">
        <f t="shared" si="1397"/>
        <v>13.699903749250026</v>
      </c>
      <c r="MA98" s="164">
        <f t="shared" si="1397"/>
        <v>47.722812346681252</v>
      </c>
      <c r="MB98" s="164">
        <f t="shared" si="1397"/>
        <v>54.590234881409756</v>
      </c>
      <c r="MC98" s="164">
        <f t="shared" si="1397"/>
        <v>42.548190316759111</v>
      </c>
      <c r="MD98" s="164">
        <f t="shared" si="1397"/>
        <v>39.008806236381247</v>
      </c>
      <c r="ME98" s="164">
        <f t="shared" si="1397"/>
        <v>31.033802692091324</v>
      </c>
      <c r="MF98" s="164">
        <f t="shared" si="1397"/>
        <v>13.553273687420914</v>
      </c>
      <c r="MG98" s="164">
        <f t="shared" si="1397"/>
        <v>13.560529923248579</v>
      </c>
      <c r="MH98" s="164">
        <f t="shared" si="1397"/>
        <v>36.402825610306799</v>
      </c>
      <c r="MI98" s="164">
        <f t="shared" si="1397"/>
        <v>30.542426931246805</v>
      </c>
      <c r="MJ98" s="164">
        <f t="shared" si="1397"/>
        <v>24.865782386525098</v>
      </c>
      <c r="MK98" s="164">
        <f t="shared" si="1397"/>
        <v>24.873038622352759</v>
      </c>
      <c r="ML98" s="164">
        <f t="shared" si="1397"/>
        <v>22.75231066845711</v>
      </c>
      <c r="MM98" s="164">
        <f t="shared" si="1397"/>
        <v>14.922224739986085</v>
      </c>
      <c r="MN98" s="164">
        <f t="shared" si="1397"/>
        <v>14.92948097581375</v>
      </c>
      <c r="MO98" s="164">
        <f t="shared" si="1397"/>
        <v>33.88308401183783</v>
      </c>
      <c r="MP98" s="164">
        <f t="shared" si="1397"/>
        <v>9.3133786848072564</v>
      </c>
      <c r="MQ98" s="164">
        <f t="shared" si="1397"/>
        <v>29.522570311075683</v>
      </c>
      <c r="MR98" s="164">
        <f t="shared" si="1397"/>
        <v>29.529826546903347</v>
      </c>
      <c r="MS98" s="164">
        <f t="shared" si="1397"/>
        <v>18.372059986834646</v>
      </c>
      <c r="MT98" s="164">
        <f t="shared" si="1397"/>
        <v>10.411216747358557</v>
      </c>
      <c r="MU98" s="164">
        <f t="shared" si="1397"/>
        <v>10.788793236787356</v>
      </c>
      <c r="MV98" s="164">
        <f t="shared" si="1397"/>
        <v>10.354197239496221</v>
      </c>
      <c r="MW98" s="164">
        <f t="shared" si="1397"/>
        <v>10.248644202463845</v>
      </c>
      <c r="MX98" s="164">
        <f t="shared" si="1397"/>
        <v>20.303747290240999</v>
      </c>
      <c r="MY98" s="164">
        <f t="shared" si="1397"/>
        <v>22.001674998078173</v>
      </c>
      <c r="MZ98" s="164">
        <f t="shared" si="1397"/>
        <v>14.979353228037658</v>
      </c>
      <c r="NA98" s="164">
        <f t="shared" si="1397"/>
        <v>10.349857723757513</v>
      </c>
      <c r="NB98" s="164">
        <f t="shared" si="1397"/>
        <v>10.568188667955209</v>
      </c>
    </row>
    <row r="99" spans="2:366" s="165" customFormat="1" ht="15">
      <c r="B99" s="163" t="s">
        <v>81</v>
      </c>
      <c r="C99" s="164">
        <f>C5*(SUMIF(Data!$G:$G,'Deployment needs'!C1,Data!$H:$H))</f>
        <v>1250</v>
      </c>
      <c r="D99" s="164">
        <f>D5*(SUMIF(Data!$G:$G,'Deployment needs'!D1,Data!$H:$H))</f>
        <v>2520</v>
      </c>
      <c r="E99" s="164">
        <f>E5*(SUMIF(Data!$G:$G,'Deployment needs'!E1,Data!$H:$H))</f>
        <v>2520</v>
      </c>
      <c r="F99" s="164">
        <f>F5*(SUMIF(Data!$G:$G,'Deployment needs'!F1,Data!$H:$H))</f>
        <v>2880</v>
      </c>
      <c r="G99" s="164">
        <f>G5*(SUMIF(Data!$G:$G,'Deployment needs'!G1,Data!$H:$H))</f>
        <v>2520</v>
      </c>
      <c r="H99" s="164">
        <f>H5*(SUMIF(Data!$G:$G,'Deployment needs'!H1,Data!$H:$H))</f>
        <v>0</v>
      </c>
      <c r="I99" s="164">
        <f>I5*(SUMIF(Data!$G:$G,'Deployment needs'!I1,Data!$H:$H))</f>
        <v>0</v>
      </c>
      <c r="J99" s="164">
        <f>J5*(SUMIF(Data!$G:$G,'Deployment needs'!J1,Data!$H:$H))</f>
        <v>7500</v>
      </c>
      <c r="K99" s="164">
        <f>K5*(SUMIF(Data!$G:$G,'Deployment needs'!K1,Data!$H:$H))</f>
        <v>2880</v>
      </c>
      <c r="L99" s="164">
        <f>L5*(SUMIF(Data!$G:$G,'Deployment needs'!L1,Data!$H:$H))</f>
        <v>2520</v>
      </c>
      <c r="M99" s="164">
        <f>M5*(SUMIF(Data!$G:$G,'Deployment needs'!M1,Data!$H:$H))</f>
        <v>2520</v>
      </c>
      <c r="N99" s="164">
        <f>N5*(SUMIF(Data!$G:$G,'Deployment needs'!N1,Data!$H:$H))</f>
        <v>2880</v>
      </c>
      <c r="O99" s="164">
        <f>O5*(SUMIF(Data!$G:$G,'Deployment needs'!O1,Data!$H:$H))</f>
        <v>0</v>
      </c>
      <c r="P99" s="164">
        <f>P5*(SUMIF(Data!$G:$G,'Deployment needs'!P1,Data!$H:$H))</f>
        <v>0</v>
      </c>
      <c r="Q99" s="164">
        <f>Q5*(SUMIF(Data!$G:$G,'Deployment needs'!Q1,Data!$H:$H))</f>
        <v>11000</v>
      </c>
      <c r="R99" s="164">
        <f>R5*(SUMIF(Data!$G:$G,'Deployment needs'!R1,Data!$H:$H))</f>
        <v>9720</v>
      </c>
      <c r="S99" s="164">
        <f>S5*(SUMIF(Data!$G:$G,'Deployment needs'!S1,Data!$H:$H))</f>
        <v>5040</v>
      </c>
      <c r="T99" s="164">
        <f>T5*(SUMIF(Data!$G:$G,'Deployment needs'!T1,Data!$H:$H))</f>
        <v>0</v>
      </c>
      <c r="U99" s="164">
        <f>U5*(SUMIF(Data!$G:$G,'Deployment needs'!U1,Data!$H:$H))</f>
        <v>5400</v>
      </c>
      <c r="V99" s="164">
        <f>V5*(SUMIF(Data!$G:$G,'Deployment needs'!V1,Data!$H:$H))</f>
        <v>0</v>
      </c>
      <c r="W99" s="164">
        <f>W5*(SUMIF(Data!$G:$G,'Deployment needs'!W1,Data!$H:$H))</f>
        <v>0</v>
      </c>
      <c r="X99" s="164">
        <f>X5*(SUMIF(Data!$G:$G,'Deployment needs'!X1,Data!$H:$H))</f>
        <v>7500</v>
      </c>
      <c r="Y99" s="164">
        <f>Y5*(SUMIF(Data!$G:$G,'Deployment needs'!Y1,Data!$H:$H))</f>
        <v>6480</v>
      </c>
      <c r="Z99" s="164">
        <f>Z5*(SUMIF(Data!$G:$G,'Deployment needs'!Z1,Data!$H:$H))</f>
        <v>2160</v>
      </c>
      <c r="AA99" s="164">
        <f>AA5*(SUMIF(Data!$G:$G,'Deployment needs'!AA1,Data!$H:$H))</f>
        <v>2880</v>
      </c>
      <c r="AB99" s="164">
        <f>AB5*(SUMIF(Data!$G:$G,'Deployment needs'!AB1,Data!$H:$H))</f>
        <v>2880</v>
      </c>
      <c r="AC99" s="164">
        <f>AC5*(SUMIF(Data!$G:$G,'Deployment needs'!AC1,Data!$H:$H))</f>
        <v>0</v>
      </c>
      <c r="AD99" s="164">
        <f>AD5*(SUMIF(Data!$G:$G,'Deployment needs'!AD1,Data!$H:$H))</f>
        <v>0</v>
      </c>
      <c r="AE99" s="164">
        <f>AE5*(SUMIF(Data!$G:$G,'Deployment needs'!AE1,Data!$H:$H))</f>
        <v>7500</v>
      </c>
      <c r="AF99" s="164">
        <f>AF5*(SUMIF(Data!$G:$G,'Deployment needs'!AF1,Data!$H:$H))</f>
        <v>6120</v>
      </c>
      <c r="AG99" s="164">
        <f>AG5*(SUMIF(Data!$G:$G,'Deployment needs'!AG1,Data!$H:$H))</f>
        <v>3240</v>
      </c>
      <c r="AH99" s="164">
        <f>AH5*(SUMIF(Data!$G:$G,'Deployment needs'!AH1,Data!$H:$H))</f>
        <v>2880</v>
      </c>
      <c r="AI99" s="164">
        <f>AI5*(SUMIF(Data!$G:$G,'Deployment needs'!AI1,Data!$H:$H))</f>
        <v>2160</v>
      </c>
      <c r="AJ99" s="164">
        <f>AJ5*(SUMIF(Data!$G:$G,'Deployment needs'!AJ1,Data!$H:$H))</f>
        <v>0</v>
      </c>
      <c r="AK99" s="164">
        <f>AK5*(SUMIF(Data!$G:$G,'Deployment needs'!AK1,Data!$H:$H))</f>
        <v>0</v>
      </c>
      <c r="AL99" s="164">
        <f>AL5*(SUMIF(Data!$G:$G,'Deployment needs'!AL1,Data!$H:$H))</f>
        <v>8500</v>
      </c>
      <c r="AM99" s="164">
        <f>AM5*(SUMIF(Data!$G:$G,'Deployment needs'!AM1,Data!$H:$H))</f>
        <v>6120</v>
      </c>
      <c r="AN99" s="164">
        <f>AN5*(SUMIF(Data!$G:$G,'Deployment needs'!AN1,Data!$H:$H))</f>
        <v>4320</v>
      </c>
      <c r="AO99" s="164">
        <f>AO5*(SUMIF(Data!$G:$G,'Deployment needs'!AO1,Data!$H:$H))</f>
        <v>4320</v>
      </c>
      <c r="AP99" s="164">
        <f>AP5*(SUMIF(Data!$G:$G,'Deployment needs'!AP1,Data!$H:$H))</f>
        <v>3600</v>
      </c>
      <c r="AQ99" s="164">
        <f>AQ5*(SUMIF(Data!$G:$G,'Deployment needs'!AQ1,Data!$H:$H))</f>
        <v>0</v>
      </c>
      <c r="AR99" s="164">
        <f>AR5*(SUMIF(Data!$G:$G,'Deployment needs'!AR1,Data!$H:$H))</f>
        <v>0</v>
      </c>
      <c r="AS99" s="164">
        <f>AS5*(SUMIF(Data!$G:$G,'Deployment needs'!AS1,Data!$H:$H))</f>
        <v>10000</v>
      </c>
      <c r="AT99" s="164">
        <f>AT5*(SUMIF(Data!$G:$G,'Deployment needs'!AT1,Data!$H:$H))</f>
        <v>10080</v>
      </c>
      <c r="AU99" s="164">
        <f>AU5*(SUMIF(Data!$G:$G,'Deployment needs'!AU1,Data!$H:$H))</f>
        <v>4320</v>
      </c>
      <c r="AV99" s="164">
        <f>AV5*(SUMIF(Data!$G:$G,'Deployment needs'!AV1,Data!$H:$H))</f>
        <v>4680</v>
      </c>
      <c r="AW99" s="164">
        <f>AW5*(SUMIF(Data!$G:$G,'Deployment needs'!AW1,Data!$H:$H))</f>
        <v>2880</v>
      </c>
      <c r="AX99" s="164">
        <f>AX5*(SUMIF(Data!$G:$G,'Deployment needs'!AX1,Data!$H:$H))</f>
        <v>0</v>
      </c>
      <c r="AY99" s="164">
        <f>AY5*(SUMIF(Data!$G:$G,'Deployment needs'!AY1,Data!$H:$H))</f>
        <v>0</v>
      </c>
      <c r="AZ99" s="164">
        <f>AZ5*(SUMIF(Data!$G:$G,'Deployment needs'!AZ1,Data!$H:$H))</f>
        <v>12000</v>
      </c>
      <c r="BA99" s="164">
        <f>BA5*(SUMIF(Data!$G:$G,'Deployment needs'!BA1,Data!$H:$H))</f>
        <v>10800</v>
      </c>
      <c r="BB99" s="164">
        <f>BB5*(SUMIF(Data!$G:$G,'Deployment needs'!BB1,Data!$H:$H))</f>
        <v>4860</v>
      </c>
      <c r="BC99" s="164">
        <f>BC5*(SUMIF(Data!$G:$G,'Deployment needs'!BC1,Data!$H:$H))</f>
        <v>5040</v>
      </c>
      <c r="BD99" s="164">
        <f>BD5*(SUMIF(Data!$G:$G,'Deployment needs'!BD1,Data!$H:$H))</f>
        <v>5040</v>
      </c>
      <c r="BE99" s="164">
        <f>BE5*(SUMIF(Data!$G:$G,'Deployment needs'!BE1,Data!$H:$H))</f>
        <v>0</v>
      </c>
      <c r="BF99" s="164">
        <f>BF5*(SUMIF(Data!$G:$G,'Deployment needs'!BF1,Data!$H:$H))</f>
        <v>0</v>
      </c>
      <c r="BG99" s="164">
        <f>BG5*(SUMIF(Data!$G:$G,'Deployment needs'!BG1,Data!$H:$H))</f>
        <v>7500</v>
      </c>
      <c r="BH99" s="164">
        <f>BH5*(SUMIF(Data!$G:$G,'Deployment needs'!BH1,Data!$H:$H))</f>
        <v>5400</v>
      </c>
      <c r="BI99" s="164">
        <f>BI5*(SUMIF(Data!$G:$G,'Deployment needs'!BI1,Data!$H:$H))</f>
        <v>3600</v>
      </c>
      <c r="BJ99" s="164">
        <f>BJ5*(SUMIF(Data!$G:$G,'Deployment needs'!BJ1,Data!$H:$H))</f>
        <v>3600</v>
      </c>
      <c r="BK99" s="164">
        <f>BK5*(SUMIF(Data!$G:$G,'Deployment needs'!BK1,Data!$H:$H))</f>
        <v>3600</v>
      </c>
      <c r="BL99" s="164">
        <f>BL5*(SUMIF(Data!$G:$G,'Deployment needs'!BL1,Data!$H:$H))</f>
        <v>0</v>
      </c>
      <c r="BM99" s="164">
        <f>BM5*(SUMIF(Data!$G:$G,'Deployment needs'!BM1,Data!$H:$H))</f>
        <v>0</v>
      </c>
      <c r="BN99" s="164">
        <f>BN5*(SUMIF(Data!$G:$G,'Deployment needs'!BN1,Data!$H:$H))</f>
        <v>12500</v>
      </c>
      <c r="BO99" s="164">
        <f>BO5*(SUMIF(Data!$G:$G,'Deployment needs'!BO1,Data!$H:$H))</f>
        <v>8280</v>
      </c>
      <c r="BP99" s="164">
        <f>BP5*(SUMIF(Data!$G:$G,'Deployment needs'!BP1,Data!$H:$H))</f>
        <v>4680</v>
      </c>
      <c r="BQ99" s="164">
        <f>BQ5*(SUMIF(Data!$G:$G,'Deployment needs'!BQ1,Data!$H:$H))</f>
        <v>4680</v>
      </c>
      <c r="BR99" s="164">
        <f>BR5*(SUMIF(Data!$G:$G,'Deployment needs'!BR1,Data!$H:$H))</f>
        <v>3960</v>
      </c>
      <c r="BS99" s="164">
        <f>BS5*(SUMIF(Data!$G:$G,'Deployment needs'!BS1,Data!$H:$H))</f>
        <v>0</v>
      </c>
      <c r="BT99" s="164">
        <f>BT5*(SUMIF(Data!$G:$G,'Deployment needs'!BT1,Data!$H:$H))</f>
        <v>0</v>
      </c>
      <c r="BU99" s="164">
        <f>BU5*(SUMIF(Data!$G:$G,'Deployment needs'!BU1,Data!$H:$H))</f>
        <v>10000</v>
      </c>
      <c r="BV99" s="164">
        <f>BV5*(SUMIF(Data!$G:$G,'Deployment needs'!BV1,Data!$H:$H))</f>
        <v>5040</v>
      </c>
      <c r="BW99" s="164">
        <f>BW5*(SUMIF(Data!$G:$G,'Deployment needs'!BW1,Data!$H:$H))</f>
        <v>3240</v>
      </c>
      <c r="BX99" s="164">
        <f>BX5*(SUMIF(Data!$G:$G,'Deployment needs'!BX1,Data!$H:$H))</f>
        <v>3240</v>
      </c>
      <c r="BY99" s="164">
        <f>BY5*(SUMIF(Data!$G:$G,'Deployment needs'!BY1,Data!$H:$H))</f>
        <v>2880</v>
      </c>
      <c r="BZ99" s="164">
        <f>BZ5*(SUMIF(Data!$G:$G,'Deployment needs'!BZ1,Data!$H:$H))</f>
        <v>0</v>
      </c>
      <c r="CA99" s="164">
        <f>CA5*(SUMIF(Data!$G:$G,'Deployment needs'!CA1,Data!$H:$H))</f>
        <v>0</v>
      </c>
      <c r="CB99" s="164">
        <f>CB5*(SUMIF(Data!$G:$G,'Deployment needs'!CB1,Data!$H:$H))</f>
        <v>0</v>
      </c>
      <c r="CC99" s="164">
        <f>CC5*(SUMIF(Data!$G:$G,'Deployment needs'!CC1,Data!$H:$H))</f>
        <v>7200</v>
      </c>
      <c r="CD99" s="164">
        <f>CD5*(SUMIF(Data!$G:$G,'Deployment needs'!CD1,Data!$H:$H))</f>
        <v>3600</v>
      </c>
      <c r="CE99" s="164">
        <f>CE5*(SUMIF(Data!$G:$G,'Deployment needs'!CE1,Data!$H:$H))</f>
        <v>5400</v>
      </c>
      <c r="CF99" s="164">
        <f>CF5*(SUMIF(Data!$G:$G,'Deployment needs'!CF1,Data!$H:$H))</f>
        <v>7560</v>
      </c>
      <c r="CG99" s="164">
        <f>CG5*(SUMIF(Data!$G:$G,'Deployment needs'!CG1,Data!$H:$H))</f>
        <v>0</v>
      </c>
      <c r="CH99" s="164">
        <f>CH5*(SUMIF(Data!$G:$G,'Deployment needs'!CH1,Data!$H:$H))</f>
        <v>0</v>
      </c>
      <c r="CI99" s="164">
        <f>CI5*(SUMIF(Data!$G:$G,'Deployment needs'!CI1,Data!$H:$H))</f>
        <v>14000</v>
      </c>
      <c r="CJ99" s="164">
        <f>CJ5*(SUMIF(Data!$G:$G,'Deployment needs'!CJ1,Data!$H:$H))</f>
        <v>12960</v>
      </c>
      <c r="CK99" s="164">
        <f>CK5*(SUMIF(Data!$G:$G,'Deployment needs'!CK1,Data!$H:$H))</f>
        <v>7200</v>
      </c>
      <c r="CL99" s="164">
        <f>CL5*(SUMIF(Data!$G:$G,'Deployment needs'!CL1,Data!$H:$H))</f>
        <v>7200</v>
      </c>
      <c r="CM99" s="164">
        <f>CM5*(SUMIF(Data!$G:$G,'Deployment needs'!CM1,Data!$H:$H))</f>
        <v>11520</v>
      </c>
      <c r="CN99" s="164">
        <f>CN5*(SUMIF(Data!$G:$G,'Deployment needs'!CN1,Data!$H:$H))</f>
        <v>0</v>
      </c>
      <c r="CO99" s="164">
        <f>CO5*(SUMIF(Data!$G:$G,'Deployment needs'!CO1,Data!$H:$H))</f>
        <v>0</v>
      </c>
      <c r="CP99" s="164">
        <f>CP5*(SUMIF(Data!$G:$G,'Deployment needs'!CP1,Data!$H:$H))</f>
        <v>14000</v>
      </c>
      <c r="CQ99" s="164">
        <f>CQ5*(SUMIF(Data!$G:$G,'Deployment needs'!CQ1,Data!$H:$H))</f>
        <v>12960</v>
      </c>
      <c r="CR99" s="164">
        <f>CR5*(SUMIF(Data!$G:$G,'Deployment needs'!CR1,Data!$H:$H))</f>
        <v>9360</v>
      </c>
      <c r="CS99" s="164">
        <f>CS5*(SUMIF(Data!$G:$G,'Deployment needs'!CS1,Data!$H:$H))</f>
        <v>9360</v>
      </c>
      <c r="CT99" s="164">
        <f>CT5*(SUMIF(Data!$G:$G,'Deployment needs'!CT1,Data!$H:$H))</f>
        <v>9360</v>
      </c>
      <c r="CU99" s="164">
        <f>CU5*(SUMIF(Data!$G:$G,'Deployment needs'!CU1,Data!$H:$H))</f>
        <v>0</v>
      </c>
      <c r="CV99" s="164">
        <f>CV5*(SUMIF(Data!$G:$G,'Deployment needs'!CV1,Data!$H:$H))</f>
        <v>0</v>
      </c>
      <c r="CW99" s="164">
        <f>CW5*(SUMIF(Data!$G:$G,'Deployment needs'!CW1,Data!$H:$H))</f>
        <v>0</v>
      </c>
      <c r="CX99" s="164">
        <f>CX5*(SUMIF(Data!$G:$G,'Deployment needs'!CX1,Data!$H:$H))</f>
        <v>11520</v>
      </c>
      <c r="CY99" s="164">
        <f>CY5*(SUMIF(Data!$G:$G,'Deployment needs'!CY1,Data!$H:$H))</f>
        <v>5040</v>
      </c>
      <c r="CZ99" s="164">
        <f>CZ5*(SUMIF(Data!$G:$G,'Deployment needs'!CZ1,Data!$H:$H))</f>
        <v>3600</v>
      </c>
      <c r="DA99" s="164">
        <f>DA5*(SUMIF(Data!$G:$G,'Deployment needs'!DA1,Data!$H:$H))</f>
        <v>3240</v>
      </c>
      <c r="DB99" s="164">
        <f>DB5*(SUMIF(Data!$G:$G,'Deployment needs'!DB1,Data!$H:$H))</f>
        <v>0</v>
      </c>
      <c r="DC99" s="164">
        <f>DC5*(SUMIF(Data!$G:$G,'Deployment needs'!DC1,Data!$H:$H))</f>
        <v>0</v>
      </c>
      <c r="DD99" s="164">
        <f>DD5*(SUMIF(Data!$G:$G,'Deployment needs'!DD1,Data!$H:$H))</f>
        <v>14000</v>
      </c>
      <c r="DE99" s="164">
        <f>DE5*(SUMIF(Data!$G:$G,'Deployment needs'!DE1,Data!$H:$H))</f>
        <v>11520</v>
      </c>
      <c r="DF99" s="164">
        <f>DF5*(SUMIF(Data!$G:$G,'Deployment needs'!DF1,Data!$H:$H))</f>
        <v>9360</v>
      </c>
      <c r="DG99" s="164">
        <f>DG5*(SUMIF(Data!$G:$G,'Deployment needs'!DG1,Data!$H:$H))</f>
        <v>8640</v>
      </c>
      <c r="DH99" s="164">
        <f>DH5*(SUMIF(Data!$G:$G,'Deployment needs'!DH1,Data!$H:$H))</f>
        <v>8280</v>
      </c>
      <c r="DI99" s="164">
        <f>DI5*(SUMIF(Data!$G:$G,'Deployment needs'!DI1,Data!$H:$H))</f>
        <v>0</v>
      </c>
      <c r="DJ99" s="164">
        <f>DJ5*(SUMIF(Data!$G:$G,'Deployment needs'!DJ1,Data!$H:$H))</f>
        <v>0</v>
      </c>
      <c r="DK99" s="164">
        <f>DK5*(SUMIF(Data!$G:$G,'Deployment needs'!DK1,Data!$H:$H))</f>
        <v>16000</v>
      </c>
      <c r="DL99" s="164">
        <f>DL5*(SUMIF(Data!$G:$G,'Deployment needs'!DL1,Data!$H:$H))</f>
        <v>12960</v>
      </c>
      <c r="DM99" s="164">
        <f>DM5*(SUMIF(Data!$G:$G,'Deployment needs'!DM1,Data!$H:$H))</f>
        <v>11520</v>
      </c>
      <c r="DN99" s="164">
        <f>DN5*(SUMIF(Data!$G:$G,'Deployment needs'!DN1,Data!$H:$H))</f>
        <v>10800</v>
      </c>
      <c r="DO99" s="164">
        <f>DO5*(SUMIF(Data!$G:$G,'Deployment needs'!DO1,Data!$H:$H))</f>
        <v>8640</v>
      </c>
      <c r="DP99" s="164">
        <f>DP5*(SUMIF(Data!$G:$G,'Deployment needs'!DP1,Data!$H:$H))</f>
        <v>0</v>
      </c>
      <c r="DQ99" s="164">
        <f>DQ5*(SUMIF(Data!$G:$G,'Deployment needs'!DQ1,Data!$H:$H))</f>
        <v>0</v>
      </c>
      <c r="DR99" s="164">
        <f>DR5*(SUMIF(Data!$G:$G,'Deployment needs'!DR1,Data!$H:$H))</f>
        <v>11500</v>
      </c>
      <c r="DS99" s="164">
        <f>DS5*(SUMIF(Data!$G:$G,'Deployment needs'!DS1,Data!$H:$H))</f>
        <v>3600</v>
      </c>
      <c r="DT99" s="164">
        <f>DT5*(SUMIF(Data!$G:$G,'Deployment needs'!DT1,Data!$H:$H))</f>
        <v>3600</v>
      </c>
      <c r="DU99" s="164">
        <f>DU5*(SUMIF(Data!$G:$G,'Deployment needs'!DU1,Data!$H:$H))</f>
        <v>2520</v>
      </c>
      <c r="DV99" s="164">
        <f>DV5*(SUMIF(Data!$G:$G,'Deployment needs'!DV1,Data!$H:$H))</f>
        <v>3600</v>
      </c>
      <c r="DW99" s="164">
        <f>DW5*(SUMIF(Data!$G:$G,'Deployment needs'!DW1,Data!$H:$H))</f>
        <v>0</v>
      </c>
      <c r="DX99" s="164">
        <f>DX5*(SUMIF(Data!$G:$G,'Deployment needs'!DX1,Data!$H:$H))</f>
        <v>0</v>
      </c>
      <c r="DY99" s="164">
        <f>DY5*(SUMIF(Data!$G:$G,'Deployment needs'!DY1,Data!$H:$H))</f>
        <v>7500</v>
      </c>
      <c r="DZ99" s="164">
        <f>DZ5*(SUMIF(Data!$G:$G,'Deployment needs'!DZ1,Data!$H:$H))</f>
        <v>3960</v>
      </c>
      <c r="EA99" s="164">
        <f>EA5*(SUMIF(Data!$G:$G,'Deployment needs'!EA1,Data!$H:$H))</f>
        <v>3600</v>
      </c>
      <c r="EB99" s="164">
        <f>EB5*(SUMIF(Data!$G:$G,'Deployment needs'!EB1,Data!$H:$H))</f>
        <v>2880</v>
      </c>
      <c r="EC99" s="164">
        <f>EC5*(SUMIF(Data!$G:$G,'Deployment needs'!EC1,Data!$H:$H))</f>
        <v>3600</v>
      </c>
      <c r="ED99" s="164">
        <f>ED5*(SUMIF(Data!$G:$G,'Deployment needs'!ED1,Data!$H:$H))</f>
        <v>0</v>
      </c>
      <c r="EE99" s="164">
        <f>EE5*(SUMIF(Data!$G:$G,'Deployment needs'!EE1,Data!$H:$H))</f>
        <v>0</v>
      </c>
      <c r="EF99" s="164">
        <f>EF5*(SUMIF(Data!$G:$G,'Deployment needs'!EF1,Data!$H:$H))</f>
        <v>0</v>
      </c>
      <c r="EG99" s="164">
        <f>EG5*(SUMIF(Data!$G:$G,'Deployment needs'!EG1,Data!$H:$H))</f>
        <v>9000</v>
      </c>
      <c r="EH99" s="164">
        <f>EH5*(SUMIF(Data!$G:$G,'Deployment needs'!EH1,Data!$H:$H))</f>
        <v>7200</v>
      </c>
      <c r="EI99" s="164">
        <f>EI5*(SUMIF(Data!$G:$G,'Deployment needs'!EI1,Data!$H:$H))</f>
        <v>5400</v>
      </c>
      <c r="EJ99" s="164">
        <f>EJ5*(SUMIF(Data!$G:$G,'Deployment needs'!EJ1,Data!$H:$H))</f>
        <v>3600</v>
      </c>
      <c r="EK99" s="164">
        <f>EK5*(SUMIF(Data!$G:$G,'Deployment needs'!EK1,Data!$H:$H))</f>
        <v>0</v>
      </c>
      <c r="EL99" s="164">
        <f>EL5*(SUMIF(Data!$G:$G,'Deployment needs'!EL1,Data!$H:$H))</f>
        <v>0</v>
      </c>
      <c r="EM99" s="164">
        <f>EM5*(SUMIF(Data!$G:$G,'Deployment needs'!EM1,Data!$H:$H))</f>
        <v>15000</v>
      </c>
      <c r="EN99" s="164">
        <f>EN5*(SUMIF(Data!$G:$G,'Deployment needs'!EN1,Data!$H:$H))</f>
        <v>14400</v>
      </c>
      <c r="EO99" s="164">
        <f>EO5*(SUMIF(Data!$G:$G,'Deployment needs'!EO1,Data!$H:$H))</f>
        <v>9000</v>
      </c>
      <c r="EP99" s="164">
        <f>EP5*(SUMIF(Data!$G:$G,'Deployment needs'!EP1,Data!$H:$H))</f>
        <v>9000</v>
      </c>
      <c r="EQ99" s="164">
        <f>EQ5*(SUMIF(Data!$G:$G,'Deployment needs'!EQ1,Data!$H:$H))</f>
        <v>8640</v>
      </c>
      <c r="ER99" s="164">
        <f>ER5*(SUMIF(Data!$G:$G,'Deployment needs'!ER1,Data!$H:$H))</f>
        <v>0</v>
      </c>
      <c r="ES99" s="164">
        <f>ES5*(SUMIF(Data!$G:$G,'Deployment needs'!ES1,Data!$H:$H))</f>
        <v>0</v>
      </c>
      <c r="ET99" s="164">
        <f>ET5*(SUMIF(Data!$G:$G,'Deployment needs'!ET1,Data!$H:$H))</f>
        <v>17500</v>
      </c>
      <c r="EU99" s="164">
        <f>EU5*(SUMIF(Data!$G:$G,'Deployment needs'!EU1,Data!$H:$H))</f>
        <v>14400</v>
      </c>
      <c r="EV99" s="164">
        <f>EV5*(SUMIF(Data!$G:$G,'Deployment needs'!EV1,Data!$H:$H))</f>
        <v>13680</v>
      </c>
      <c r="EW99" s="164">
        <f>EW5*(SUMIF(Data!$G:$G,'Deployment needs'!EW1,Data!$H:$H))</f>
        <v>9000</v>
      </c>
      <c r="EX99" s="164">
        <f>EX5*(SUMIF(Data!$G:$G,'Deployment needs'!EX1,Data!$H:$H))</f>
        <v>14400</v>
      </c>
      <c r="EY99" s="164">
        <f>EY5*(SUMIF(Data!$G:$G,'Deployment needs'!EY1,Data!$H:$H))</f>
        <v>0</v>
      </c>
      <c r="EZ99" s="164">
        <f>EZ5*(SUMIF(Data!$G:$G,'Deployment needs'!EZ1,Data!$H:$H))</f>
        <v>0</v>
      </c>
      <c r="FA99" s="164">
        <f>FA5*(SUMIF(Data!$G:$G,'Deployment needs'!FA1,Data!$H:$H))</f>
        <v>17500</v>
      </c>
      <c r="FB99" s="164">
        <f>FB5*(SUMIF(Data!$G:$G,'Deployment needs'!FB1,Data!$H:$H))</f>
        <v>14400</v>
      </c>
      <c r="FC99" s="164">
        <f>FC5*(SUMIF(Data!$G:$G,'Deployment needs'!FC1,Data!$H:$H))</f>
        <v>12600</v>
      </c>
      <c r="FD99" s="164">
        <f>FD5*(SUMIF(Data!$G:$G,'Deployment needs'!FD1,Data!$H:$H))</f>
        <v>9000</v>
      </c>
      <c r="FE99" s="164">
        <f>FE5*(SUMIF(Data!$G:$G,'Deployment needs'!FE1,Data!$H:$H))</f>
        <v>9360</v>
      </c>
      <c r="FF99" s="164">
        <f>FF5*(SUMIF(Data!$G:$G,'Deployment needs'!FF1,Data!$H:$H))</f>
        <v>0</v>
      </c>
      <c r="FG99" s="164">
        <f>FG5*(SUMIF(Data!$G:$G,'Deployment needs'!FG1,Data!$H:$H))</f>
        <v>0</v>
      </c>
      <c r="FH99" s="164">
        <f>FH5*(SUMIF(Data!$G:$G,'Deployment needs'!FH1,Data!$H:$H))</f>
        <v>15000</v>
      </c>
      <c r="FI99" s="164">
        <f>FI5*(SUMIF(Data!$G:$G,'Deployment needs'!FI1,Data!$H:$H))</f>
        <v>9720</v>
      </c>
      <c r="FJ99" s="164">
        <f>FJ5*(SUMIF(Data!$G:$G,'Deployment needs'!FJ1,Data!$H:$H))</f>
        <v>7560</v>
      </c>
      <c r="FK99" s="164">
        <f>FK5*(SUMIF(Data!$G:$G,'Deployment needs'!FK1,Data!$H:$H))</f>
        <v>7200</v>
      </c>
      <c r="FL99" s="164">
        <f>FL5*(SUMIF(Data!$G:$G,'Deployment needs'!FL1,Data!$H:$H))</f>
        <v>5760</v>
      </c>
      <c r="FM99" s="164">
        <f>FM5*(SUMIF(Data!$G:$G,'Deployment needs'!FM1,Data!$H:$H))</f>
        <v>0</v>
      </c>
      <c r="FN99" s="164">
        <f>FN5*(SUMIF(Data!$G:$G,'Deployment needs'!FN1,Data!$H:$H))</f>
        <v>0</v>
      </c>
      <c r="FO99" s="164">
        <f>FO5*(SUMIF(Data!$G:$G,'Deployment needs'!FO1,Data!$H:$H))</f>
        <v>8000</v>
      </c>
      <c r="FP99" s="164">
        <f>FP5*(SUMIF(Data!$G:$G,'Deployment needs'!FP1,Data!$H:$H))</f>
        <v>3600</v>
      </c>
      <c r="FQ99" s="164">
        <f>FQ5*(SUMIF(Data!$G:$G,'Deployment needs'!FQ1,Data!$H:$H))</f>
        <v>2880</v>
      </c>
      <c r="FR99" s="164">
        <f>FR5*(SUMIF(Data!$G:$G,'Deployment needs'!FR1,Data!$H:$H))</f>
        <v>3240</v>
      </c>
      <c r="FS99" s="164">
        <f>FS5*(SUMIF(Data!$G:$G,'Deployment needs'!FS1,Data!$H:$H))</f>
        <v>2880</v>
      </c>
      <c r="FT99" s="164">
        <f>FT5*(SUMIF(Data!$G:$G,'Deployment needs'!FT1,Data!$H:$H))</f>
        <v>0</v>
      </c>
      <c r="FU99" s="164">
        <f>FU5*(SUMIF(Data!$G:$G,'Deployment needs'!FU1,Data!$H:$H))</f>
        <v>0</v>
      </c>
      <c r="FV99" s="164">
        <f>FV5*(SUMIF(Data!$G:$G,'Deployment needs'!FV1,Data!$H:$H))</f>
        <v>8000</v>
      </c>
      <c r="FW99" s="164">
        <f>FW5*(SUMIF(Data!$G:$G,'Deployment needs'!FW1,Data!$H:$H))</f>
        <v>5760</v>
      </c>
      <c r="FX99" s="164">
        <f>FX5*(SUMIF(Data!$G:$G,'Deployment needs'!FX1,Data!$H:$H))</f>
        <v>3600</v>
      </c>
      <c r="FY99" s="164">
        <f>FY5*(SUMIF(Data!$G:$G,'Deployment needs'!FY1,Data!$H:$H))</f>
        <v>3600</v>
      </c>
      <c r="FZ99" s="164">
        <f>FZ5*(SUMIF(Data!$G:$G,'Deployment needs'!FZ1,Data!$H:$H))</f>
        <v>3600</v>
      </c>
      <c r="GA99" s="164">
        <f>GA5*(SUMIF(Data!$G:$G,'Deployment needs'!GA1,Data!$H:$H))</f>
        <v>0</v>
      </c>
      <c r="GB99" s="164">
        <f>GB5*(SUMIF(Data!$G:$G,'Deployment needs'!GB1,Data!$H:$H))</f>
        <v>0</v>
      </c>
      <c r="GC99" s="164">
        <f>GC5*(SUMIF(Data!$G:$G,'Deployment needs'!GC1,Data!$H:$H))</f>
        <v>7500</v>
      </c>
      <c r="GD99" s="164">
        <f>GD5*(SUMIF(Data!$G:$G,'Deployment needs'!GD1,Data!$H:$H))</f>
        <v>6480</v>
      </c>
      <c r="GE99" s="164">
        <f>GE5*(SUMIF(Data!$G:$G,'Deployment needs'!GE1,Data!$H:$H))</f>
        <v>3240</v>
      </c>
      <c r="GF99" s="164">
        <f>GF5*(SUMIF(Data!$G:$G,'Deployment needs'!GF1,Data!$H:$H))</f>
        <v>2520</v>
      </c>
      <c r="GG99" s="164">
        <f>GG5*(SUMIF(Data!$G:$G,'Deployment needs'!GG1,Data!$H:$H))</f>
        <v>2880</v>
      </c>
      <c r="GH99" s="164">
        <f>GH5*(SUMIF(Data!$G:$G,'Deployment needs'!GH1,Data!$H:$H))</f>
        <v>0</v>
      </c>
      <c r="GI99" s="164">
        <f>GI5*(SUMIF(Data!$G:$G,'Deployment needs'!GI1,Data!$H:$H))</f>
        <v>0</v>
      </c>
      <c r="GJ99" s="164">
        <f>GJ5*(SUMIF(Data!$G:$G,'Deployment needs'!GJ1,Data!$H:$H))</f>
        <v>12500</v>
      </c>
      <c r="GK99" s="164">
        <f>GK5*(SUMIF(Data!$G:$G,'Deployment needs'!GK1,Data!$H:$H))</f>
        <v>6840</v>
      </c>
      <c r="GL99" s="164">
        <f>GL5*(SUMIF(Data!$G:$G,'Deployment needs'!GL1,Data!$H:$H))</f>
        <v>4320</v>
      </c>
      <c r="GM99" s="164">
        <f>GM5*(SUMIF(Data!$G:$G,'Deployment needs'!GM1,Data!$H:$H))</f>
        <v>2520</v>
      </c>
      <c r="GN99" s="164">
        <f>GN5*(SUMIF(Data!$G:$G,'Deployment needs'!GN1,Data!$H:$H))</f>
        <v>3600</v>
      </c>
      <c r="GO99" s="164">
        <f>GO5*(SUMIF(Data!$G:$G,'Deployment needs'!GO1,Data!$H:$H))</f>
        <v>0</v>
      </c>
      <c r="GP99" s="164">
        <f>GP5*(SUMIF(Data!$G:$G,'Deployment needs'!GP1,Data!$H:$H))</f>
        <v>0</v>
      </c>
      <c r="GQ99" s="164">
        <f>GQ5*(SUMIF(Data!$G:$G,'Deployment needs'!GQ1,Data!$H:$H))</f>
        <v>7500</v>
      </c>
      <c r="GR99" s="164">
        <f>GR5*(SUMIF(Data!$G:$G,'Deployment needs'!GR1,Data!$H:$H))</f>
        <v>3960</v>
      </c>
      <c r="GS99" s="164">
        <f>GS5*(SUMIF(Data!$G:$G,'Deployment needs'!GS1,Data!$H:$H))</f>
        <v>3960</v>
      </c>
      <c r="GT99" s="164">
        <f>GT5*(SUMIF(Data!$G:$G,'Deployment needs'!GT1,Data!$H:$H))</f>
        <v>3960</v>
      </c>
      <c r="GU99" s="164">
        <f>GU5*(SUMIF(Data!$G:$G,'Deployment needs'!GU1,Data!$H:$H))</f>
        <v>5400</v>
      </c>
      <c r="GV99" s="164">
        <f>GV5*(SUMIF(Data!$G:$G,'Deployment needs'!GV1,Data!$H:$H))</f>
        <v>0</v>
      </c>
      <c r="GW99" s="164">
        <f>GW5*(SUMIF(Data!$G:$G,'Deployment needs'!GW1,Data!$H:$H))</f>
        <v>0</v>
      </c>
      <c r="GX99" s="164">
        <f>GX5*(SUMIF(Data!$G:$G,'Deployment needs'!GX1,Data!$H:$H))</f>
        <v>15000</v>
      </c>
      <c r="GY99" s="164">
        <f>GY5*(SUMIF(Data!$G:$G,'Deployment needs'!GY1,Data!$H:$H))</f>
        <v>11880</v>
      </c>
      <c r="GZ99" s="164">
        <f>GZ5*(SUMIF(Data!$G:$G,'Deployment needs'!GZ1,Data!$H:$H))</f>
        <v>10800</v>
      </c>
      <c r="HA99" s="164">
        <f>HA5*(SUMIF(Data!$G:$G,'Deployment needs'!HA1,Data!$H:$H))</f>
        <v>10080</v>
      </c>
      <c r="HB99" s="164">
        <f>HB5*(SUMIF(Data!$G:$G,'Deployment needs'!HB1,Data!$H:$H))</f>
        <v>9360</v>
      </c>
      <c r="HC99" s="164">
        <f>HC5*(SUMIF(Data!$G:$G,'Deployment needs'!HC1,Data!$H:$H))</f>
        <v>0</v>
      </c>
      <c r="HD99" s="164">
        <f>HD5*(SUMIF(Data!$G:$G,'Deployment needs'!HD1,Data!$H:$H))</f>
        <v>0</v>
      </c>
      <c r="HE99" s="164">
        <f>HE5*(SUMIF(Data!$G:$G,'Deployment needs'!HE1,Data!$H:$H))</f>
        <v>17500</v>
      </c>
      <c r="HF99" s="164">
        <f>HF5*(SUMIF(Data!$G:$G,'Deployment needs'!HF1,Data!$H:$H))</f>
        <v>12960</v>
      </c>
      <c r="HG99" s="164">
        <f>HG5*(SUMIF(Data!$G:$G,'Deployment needs'!HG1,Data!$H:$H))</f>
        <v>12600</v>
      </c>
      <c r="HH99" s="164">
        <f>HH5*(SUMIF(Data!$G:$G,'Deployment needs'!HH1,Data!$H:$H))</f>
        <v>10800</v>
      </c>
      <c r="HI99" s="164">
        <f>HI5*(SUMIF(Data!$G:$G,'Deployment needs'!HI1,Data!$H:$H))</f>
        <v>10800</v>
      </c>
      <c r="HJ99" s="164">
        <f>HJ5*(SUMIF(Data!$G:$G,'Deployment needs'!HJ1,Data!$H:$H))</f>
        <v>0</v>
      </c>
      <c r="HK99" s="164">
        <f>HK5*(SUMIF(Data!$G:$G,'Deployment needs'!HK1,Data!$H:$H))</f>
        <v>0</v>
      </c>
      <c r="HL99" s="164">
        <f>HL5*(SUMIF(Data!$G:$G,'Deployment needs'!HL1,Data!$H:$H))</f>
        <v>17500</v>
      </c>
      <c r="HM99" s="164">
        <f>HM5*(SUMIF(Data!$G:$G,'Deployment needs'!HM1,Data!$H:$H))</f>
        <v>10800</v>
      </c>
      <c r="HN99" s="164">
        <f>HN5*(SUMIF(Data!$G:$G,'Deployment needs'!HN1,Data!$H:$H))</f>
        <v>6120</v>
      </c>
      <c r="HO99" s="164">
        <f>HO5*(SUMIF(Data!$G:$G,'Deployment needs'!HO1,Data!$H:$H))</f>
        <v>6120</v>
      </c>
      <c r="HP99" s="164">
        <f>HP5*(SUMIF(Data!$G:$G,'Deployment needs'!HP1,Data!$H:$H))</f>
        <v>4680</v>
      </c>
      <c r="HQ99" s="164">
        <f>HQ5*(SUMIF(Data!$G:$G,'Deployment needs'!HQ1,Data!$H:$H))</f>
        <v>0</v>
      </c>
      <c r="HR99" s="164">
        <f>HR5*(SUMIF(Data!$G:$G,'Deployment needs'!HR1,Data!$H:$H))</f>
        <v>0</v>
      </c>
      <c r="HS99" s="164">
        <f>HS5*(SUMIF(Data!$G:$G,'Deployment needs'!HS1,Data!$H:$H))</f>
        <v>12500</v>
      </c>
      <c r="HT99" s="164">
        <f>HT5*(SUMIF(Data!$G:$G,'Deployment needs'!HT1,Data!$H:$H))</f>
        <v>5040</v>
      </c>
      <c r="HU99" s="164">
        <f>HU5*(SUMIF(Data!$G:$G,'Deployment needs'!HU1,Data!$H:$H))</f>
        <v>2880</v>
      </c>
      <c r="HV99" s="164">
        <f>HV5*(SUMIF(Data!$G:$G,'Deployment needs'!HV1,Data!$H:$H))</f>
        <v>3240</v>
      </c>
      <c r="HW99" s="164">
        <f>HW5*(SUMIF(Data!$G:$G,'Deployment needs'!HW1,Data!$H:$H))</f>
        <v>2880</v>
      </c>
      <c r="HX99" s="164">
        <f>HX5*(SUMIF(Data!$G:$G,'Deployment needs'!HX1,Data!$H:$H))</f>
        <v>0</v>
      </c>
      <c r="HY99" s="164">
        <f>HY5*(SUMIF(Data!$G:$G,'Deployment needs'!HY1,Data!$H:$H))</f>
        <v>0</v>
      </c>
      <c r="HZ99" s="164">
        <f>HZ5*(SUMIF(Data!$G:$G,'Deployment needs'!HZ1,Data!$H:$H))</f>
        <v>15000</v>
      </c>
      <c r="IA99" s="164">
        <f>IA5*(SUMIF(Data!$G:$G,'Deployment needs'!IA1,Data!$H:$H))</f>
        <v>9000</v>
      </c>
      <c r="IB99" s="164">
        <f>IB5*(SUMIF(Data!$G:$G,'Deployment needs'!IB1,Data!$H:$H))</f>
        <v>7200</v>
      </c>
      <c r="IC99" s="164">
        <f>IC5*(SUMIF(Data!$G:$G,'Deployment needs'!IC1,Data!$H:$H))</f>
        <v>7920</v>
      </c>
      <c r="ID99" s="164">
        <f>ID5*(SUMIF(Data!$G:$G,'Deployment needs'!ID1,Data!$H:$H))</f>
        <v>7920</v>
      </c>
      <c r="IE99" s="164">
        <f>IE5*(SUMIF(Data!$G:$G,'Deployment needs'!IE1,Data!$H:$H))</f>
        <v>0</v>
      </c>
      <c r="IF99" s="164">
        <f>IF5*(SUMIF(Data!$G:$G,'Deployment needs'!IF1,Data!$H:$H))</f>
        <v>0</v>
      </c>
      <c r="IG99" s="164">
        <f>IG5*(SUMIF(Data!$G:$G,'Deployment needs'!IG1,Data!$H:$H))</f>
        <v>12500</v>
      </c>
      <c r="IH99" s="164">
        <f>IH5*(SUMIF(Data!$G:$G,'Deployment needs'!IH1,Data!$H:$H))</f>
        <v>5400</v>
      </c>
      <c r="II99" s="164">
        <f>II5*(SUMIF(Data!$G:$G,'Deployment needs'!II1,Data!$H:$H))</f>
        <v>5400</v>
      </c>
      <c r="IJ99" s="164">
        <f>IJ5*(SUMIF(Data!$G:$G,'Deployment needs'!IJ1,Data!$H:$H))</f>
        <v>3600</v>
      </c>
      <c r="IK99" s="164">
        <f>IK5*(SUMIF(Data!$G:$G,'Deployment needs'!IK1,Data!$H:$H))</f>
        <v>3600</v>
      </c>
      <c r="IL99" s="164">
        <f>IL5*(SUMIF(Data!$G:$G,'Deployment needs'!IL1,Data!$H:$H))</f>
        <v>0</v>
      </c>
      <c r="IM99" s="164">
        <f>IM5*(SUMIF(Data!$G:$G,'Deployment needs'!IM1,Data!$H:$H))</f>
        <v>0</v>
      </c>
      <c r="IN99" s="164">
        <f>IN5*(SUMIF(Data!$G:$G,'Deployment needs'!IN1,Data!$H:$H))</f>
        <v>8500</v>
      </c>
      <c r="IO99" s="164">
        <f>IO5*(SUMIF(Data!$G:$G,'Deployment needs'!IO1,Data!$H:$H))</f>
        <v>6120</v>
      </c>
      <c r="IP99" s="164">
        <f>IP5*(SUMIF(Data!$G:$G,'Deployment needs'!IP1,Data!$H:$H))</f>
        <v>9000</v>
      </c>
      <c r="IQ99" s="164">
        <f>IQ5*(SUMIF(Data!$G:$G,'Deployment needs'!IQ1,Data!$H:$H))</f>
        <v>10800</v>
      </c>
      <c r="IR99" s="164">
        <f>IR5*(SUMIF(Data!$G:$G,'Deployment needs'!IR1,Data!$H:$H))</f>
        <v>10800</v>
      </c>
      <c r="IS99" s="164">
        <f>IS5*(SUMIF(Data!$G:$G,'Deployment needs'!IS1,Data!$H:$H))</f>
        <v>0</v>
      </c>
      <c r="IT99" s="164">
        <f>IT5*(SUMIF(Data!$G:$G,'Deployment needs'!IT1,Data!$H:$H))</f>
        <v>0</v>
      </c>
      <c r="IU99" s="164">
        <f>IU5*(SUMIF(Data!$G:$G,'Deployment needs'!IU1,Data!$H:$H))</f>
        <v>19000</v>
      </c>
      <c r="IV99" s="164">
        <f>IV5*(SUMIF(Data!$G:$G,'Deployment needs'!IV1,Data!$H:$H))</f>
        <v>18000</v>
      </c>
      <c r="IW99" s="164">
        <f>IW5*(SUMIF(Data!$G:$G,'Deployment needs'!IW1,Data!$H:$H))</f>
        <v>14580</v>
      </c>
      <c r="IX99" s="164">
        <f>IX5*(SUMIF(Data!$G:$G,'Deployment needs'!IX1,Data!$H:$H))</f>
        <v>14760</v>
      </c>
      <c r="IY99" s="164">
        <f>IY5*(SUMIF(Data!$G:$G,'Deployment needs'!IY1,Data!$H:$H))</f>
        <v>18000</v>
      </c>
      <c r="IZ99" s="164">
        <f>IZ5*(SUMIF(Data!$G:$G,'Deployment needs'!IZ1,Data!$H:$H))</f>
        <v>0</v>
      </c>
      <c r="JA99" s="164">
        <f>JA5*(SUMIF(Data!$G:$G,'Deployment needs'!JA1,Data!$H:$H))</f>
        <v>0</v>
      </c>
      <c r="JB99" s="164">
        <f>JB5*(SUMIF(Data!$G:$G,'Deployment needs'!JB1,Data!$H:$H))</f>
        <v>21000</v>
      </c>
      <c r="JC99" s="164">
        <f>JC5*(SUMIF(Data!$G:$G,'Deployment needs'!JC1,Data!$H:$H))</f>
        <v>18720</v>
      </c>
      <c r="JD99" s="164">
        <f>JD5*(SUMIF(Data!$G:$G,'Deployment needs'!JD1,Data!$H:$H))</f>
        <v>19800</v>
      </c>
      <c r="JE99" s="164">
        <f>JE5*(SUMIF(Data!$G:$G,'Deployment needs'!JE1,Data!$H:$H))</f>
        <v>18000</v>
      </c>
      <c r="JF99" s="164">
        <f>JF5*(SUMIF(Data!$G:$G,'Deployment needs'!JF1,Data!$H:$H))</f>
        <v>19800</v>
      </c>
      <c r="JG99" s="164">
        <f>JG5*(SUMIF(Data!$G:$G,'Deployment needs'!JG1,Data!$H:$H))</f>
        <v>0</v>
      </c>
      <c r="JH99" s="164">
        <f>JH5*(SUMIF(Data!$G:$G,'Deployment needs'!JH1,Data!$H:$H))</f>
        <v>0</v>
      </c>
      <c r="JI99" s="164">
        <f>JI5*(SUMIF(Data!$G:$G,'Deployment needs'!JI1,Data!$H:$H))</f>
        <v>16000</v>
      </c>
      <c r="JJ99" s="164">
        <f>JJ5*(SUMIF(Data!$G:$G,'Deployment needs'!JJ1,Data!$H:$H))</f>
        <v>9000</v>
      </c>
      <c r="JK99" s="164">
        <f>JK5*(SUMIF(Data!$G:$G,'Deployment needs'!JK1,Data!$H:$H))</f>
        <v>5760</v>
      </c>
      <c r="JL99" s="164">
        <f>JL5*(SUMIF(Data!$G:$G,'Deployment needs'!JL1,Data!$H:$H))</f>
        <v>6480</v>
      </c>
      <c r="JM99" s="164">
        <f>JM5*(SUMIF(Data!$G:$G,'Deployment needs'!JM1,Data!$H:$H))</f>
        <v>7920</v>
      </c>
      <c r="JN99" s="164">
        <f>JN5*(SUMIF(Data!$G:$G,'Deployment needs'!JN1,Data!$H:$H))</f>
        <v>0</v>
      </c>
      <c r="JO99" s="164">
        <f>JO5*(SUMIF(Data!$G:$G,'Deployment needs'!JO1,Data!$H:$H))</f>
        <v>0</v>
      </c>
      <c r="JP99" s="164">
        <f>JP5*(SUMIF(Data!$G:$G,'Deployment needs'!JP1,Data!$H:$H))</f>
        <v>20000</v>
      </c>
      <c r="JQ99" s="164">
        <f>JQ5*(SUMIF(Data!$G:$G,'Deployment needs'!JQ1,Data!$H:$H))</f>
        <v>23400</v>
      </c>
      <c r="JR99" s="164">
        <f>JR5*(SUMIF(Data!$G:$G,'Deployment needs'!JR1,Data!$H:$H))</f>
        <v>16200</v>
      </c>
      <c r="JS99" s="164">
        <f>JS5*(SUMIF(Data!$G:$G,'Deployment needs'!JS1,Data!$H:$H))</f>
        <v>16200</v>
      </c>
      <c r="JT99" s="164">
        <f>JT5*(SUMIF(Data!$G:$G,'Deployment needs'!JT1,Data!$H:$H))</f>
        <v>10800</v>
      </c>
      <c r="JU99" s="164">
        <f>JU5*(SUMIF(Data!$G:$G,'Deployment needs'!JU1,Data!$H:$H))</f>
        <v>0</v>
      </c>
      <c r="JV99" s="164">
        <f>JV5*(SUMIF(Data!$G:$G,'Deployment needs'!JV1,Data!$H:$H))</f>
        <v>0</v>
      </c>
      <c r="JW99" s="164">
        <f>JW5*(SUMIF(Data!$G:$G,'Deployment needs'!JW1,Data!$H:$H))</f>
        <v>20000</v>
      </c>
      <c r="JX99" s="164">
        <f>JX5*(SUMIF(Data!$G:$G,'Deployment needs'!JX1,Data!$H:$H))</f>
        <v>16200</v>
      </c>
      <c r="JY99" s="164">
        <f>JY5*(SUMIF(Data!$G:$G,'Deployment needs'!JY1,Data!$H:$H))</f>
        <v>10800</v>
      </c>
      <c r="JZ99" s="164">
        <f>JZ5*(SUMIF(Data!$G:$G,'Deployment needs'!JZ1,Data!$H:$H))</f>
        <v>11520</v>
      </c>
      <c r="KA99" s="164">
        <f>KA5*(SUMIF(Data!$G:$G,'Deployment needs'!KA1,Data!$H:$H))</f>
        <v>10800</v>
      </c>
      <c r="KB99" s="164">
        <f>KB5*(SUMIF(Data!$G:$G,'Deployment needs'!KB1,Data!$H:$H))</f>
        <v>0</v>
      </c>
      <c r="KC99" s="164">
        <f>KC5*(SUMIF(Data!$G:$G,'Deployment needs'!KC1,Data!$H:$H))</f>
        <v>0</v>
      </c>
      <c r="KD99" s="164">
        <f>KD5*(SUMIF(Data!$G:$G,'Deployment needs'!KD1,Data!$H:$H))</f>
        <v>22500</v>
      </c>
      <c r="KE99" s="164">
        <f>KE5*(SUMIF(Data!$G:$G,'Deployment needs'!KE1,Data!$H:$H))</f>
        <v>27000</v>
      </c>
      <c r="KF99" s="164">
        <f>KF5*(SUMIF(Data!$G:$G,'Deployment needs'!KF1,Data!$H:$H))</f>
        <v>19800</v>
      </c>
      <c r="KG99" s="164">
        <f>KG5*(SUMIF(Data!$G:$G,'Deployment needs'!KG1,Data!$H:$H))</f>
        <v>19800</v>
      </c>
      <c r="KH99" s="164">
        <f>KH5*(SUMIF(Data!$G:$G,'Deployment needs'!KH1,Data!$H:$H))</f>
        <v>19800</v>
      </c>
      <c r="KI99" s="164">
        <f>KI5*(SUMIF(Data!$G:$G,'Deployment needs'!KI1,Data!$H:$H))</f>
        <v>0</v>
      </c>
      <c r="KJ99" s="164">
        <f>KJ5*(SUMIF(Data!$G:$G,'Deployment needs'!KJ1,Data!$H:$H))</f>
        <v>0</v>
      </c>
      <c r="KK99" s="164">
        <f>KK5*(SUMIF(Data!$G:$G,'Deployment needs'!KK1,Data!$H:$H))</f>
        <v>37500</v>
      </c>
      <c r="KL99" s="164">
        <f>KL5*(SUMIF(Data!$G:$G,'Deployment needs'!KL1,Data!$H:$H))</f>
        <v>23400</v>
      </c>
      <c r="KM99" s="164">
        <f>KM5*(SUMIF(Data!$G:$G,'Deployment needs'!KM1,Data!$H:$H))</f>
        <v>19800</v>
      </c>
      <c r="KN99" s="164">
        <f>KN5*(SUMIF(Data!$G:$G,'Deployment needs'!KN1,Data!$H:$H))</f>
        <v>16920</v>
      </c>
      <c r="KO99" s="164">
        <f>KO5*(SUMIF(Data!$G:$G,'Deployment needs'!KO1,Data!$H:$H))</f>
        <v>16200</v>
      </c>
      <c r="KP99" s="164">
        <f>KP5*(SUMIF(Data!$G:$G,'Deployment needs'!KP1,Data!$H:$H))</f>
        <v>0</v>
      </c>
      <c r="KQ99" s="164">
        <f>KQ5*(SUMIF(Data!$G:$G,'Deployment needs'!KQ1,Data!$H:$H))</f>
        <v>0</v>
      </c>
      <c r="KR99" s="164">
        <f>KR5*(SUMIF(Data!$G:$G,'Deployment needs'!KR1,Data!$H:$H))</f>
        <v>40000</v>
      </c>
      <c r="KS99" s="164">
        <f>KS5*(SUMIF(Data!$G:$G,'Deployment needs'!KS1,Data!$H:$H))</f>
        <v>27000</v>
      </c>
      <c r="KT99" s="164">
        <f>KT5*(SUMIF(Data!$G:$G,'Deployment needs'!KT1,Data!$H:$H))</f>
        <v>27000</v>
      </c>
      <c r="KU99" s="164">
        <f>KU5*(SUMIF(Data!$G:$G,'Deployment needs'!KU1,Data!$H:$H))</f>
        <v>27000</v>
      </c>
      <c r="KV99" s="164">
        <f>KV5*(SUMIF(Data!$G:$G,'Deployment needs'!KV1,Data!$H:$H))</f>
        <v>19800</v>
      </c>
      <c r="KW99" s="164">
        <f>KW5*(SUMIF(Data!$G:$G,'Deployment needs'!KW1,Data!$H:$H))</f>
        <v>0</v>
      </c>
      <c r="KX99" s="164">
        <f>KX5*(SUMIF(Data!$G:$G,'Deployment needs'!KX1,Data!$H:$H))</f>
        <v>0</v>
      </c>
      <c r="KY99" s="164">
        <f>KY5*(SUMIF(Data!$G:$G,'Deployment needs'!KY1,Data!$H:$H))</f>
        <v>22500</v>
      </c>
      <c r="KZ99" s="164">
        <f>KZ5*(SUMIF(Data!$G:$G,'Deployment needs'!KZ1,Data!$H:$H))</f>
        <v>21600</v>
      </c>
      <c r="LA99" s="164">
        <f>LA5*(SUMIF(Data!$G:$G,'Deployment needs'!LA1,Data!$H:$H))</f>
        <v>16200</v>
      </c>
      <c r="LB99" s="164">
        <f>LB5*(SUMIF(Data!$G:$G,'Deployment needs'!LB1,Data!$H:$H))</f>
        <v>16200</v>
      </c>
      <c r="LC99" s="164">
        <f>LC5*(SUMIF(Data!$G:$G,'Deployment needs'!LC1,Data!$H:$H))</f>
        <v>12600</v>
      </c>
      <c r="LD99" s="164">
        <f>LD5*(SUMIF(Data!$G:$G,'Deployment needs'!LD1,Data!$H:$H))</f>
        <v>0</v>
      </c>
      <c r="LE99" s="164">
        <f>LE5*(SUMIF(Data!$G:$G,'Deployment needs'!LE1,Data!$H:$H))</f>
        <v>0</v>
      </c>
      <c r="LF99" s="164">
        <f>LF5*(SUMIF(Data!$G:$G,'Deployment needs'!LF1,Data!$H:$H))</f>
        <v>20000</v>
      </c>
      <c r="LG99" s="164">
        <f>LG5*(SUMIF(Data!$G:$G,'Deployment needs'!LG1,Data!$H:$H))</f>
        <v>18000</v>
      </c>
      <c r="LH99" s="164">
        <f>LH5*(SUMIF(Data!$G:$G,'Deployment needs'!LH1,Data!$H:$H))</f>
        <v>16560</v>
      </c>
      <c r="LI99" s="164">
        <f>LI5*(SUMIF(Data!$G:$G,'Deployment needs'!LI1,Data!$H:$H))</f>
        <v>16560</v>
      </c>
      <c r="LJ99" s="164">
        <f>LJ5*(SUMIF(Data!$G:$G,'Deployment needs'!LJ1,Data!$H:$H))</f>
        <v>7200</v>
      </c>
      <c r="LK99" s="164">
        <f>LK5*(SUMIF(Data!$G:$G,'Deployment needs'!LK1,Data!$H:$H))</f>
        <v>0</v>
      </c>
      <c r="LL99" s="164">
        <f>LL5*(SUMIF(Data!$G:$G,'Deployment needs'!LL1,Data!$H:$H))</f>
        <v>0</v>
      </c>
      <c r="LM99" s="164">
        <f>LM5*(SUMIF(Data!$G:$G,'Deployment needs'!LM1,Data!$H:$H))</f>
        <v>10000</v>
      </c>
      <c r="LN99" s="164">
        <f>LN5*(SUMIF(Data!$G:$G,'Deployment needs'!LN1,Data!$H:$H))</f>
        <v>5760</v>
      </c>
      <c r="LO99" s="164">
        <f>LO5*(SUMIF(Data!$G:$G,'Deployment needs'!LO1,Data!$H:$H))</f>
        <v>3240</v>
      </c>
      <c r="LP99" s="164">
        <f>LP5*(SUMIF(Data!$G:$G,'Deployment needs'!LP1,Data!$H:$H))</f>
        <v>0</v>
      </c>
      <c r="LQ99" s="164">
        <f>LQ5*(SUMIF(Data!$G:$G,'Deployment needs'!LQ1,Data!$H:$H))</f>
        <v>0</v>
      </c>
      <c r="LR99" s="164">
        <f>LR5*(SUMIF(Data!$G:$G,'Deployment needs'!LR1,Data!$H:$H))</f>
        <v>0</v>
      </c>
      <c r="LS99" s="164">
        <f>LS5*(SUMIF(Data!$G:$G,'Deployment needs'!LS1,Data!$H:$H))</f>
        <v>0</v>
      </c>
      <c r="LT99" s="164">
        <f>LT5*(SUMIF(Data!$G:$G,'Deployment needs'!LT1,Data!$H:$H))</f>
        <v>20000</v>
      </c>
      <c r="LU99" s="164">
        <f>LU5*(SUMIF(Data!$G:$G,'Deployment needs'!LU1,Data!$H:$H))</f>
        <v>18000</v>
      </c>
      <c r="LV99" s="164">
        <f>LV5*(SUMIF(Data!$G:$G,'Deployment needs'!LV1,Data!$H:$H))</f>
        <v>14400</v>
      </c>
      <c r="LW99" s="164">
        <f>LW5*(SUMIF(Data!$G:$G,'Deployment needs'!LW1,Data!$H:$H))</f>
        <v>0</v>
      </c>
      <c r="LX99" s="164">
        <f>LX5*(SUMIF(Data!$G:$G,'Deployment needs'!LX1,Data!$H:$H))</f>
        <v>0</v>
      </c>
      <c r="LY99" s="164">
        <f>LY5*(SUMIF(Data!$G:$G,'Deployment needs'!LY1,Data!$H:$H))</f>
        <v>0</v>
      </c>
      <c r="LZ99" s="164">
        <f>LZ5*(SUMIF(Data!$G:$G,'Deployment needs'!LZ1,Data!$H:$H))</f>
        <v>0</v>
      </c>
      <c r="MA99" s="164">
        <f>MA5*(SUMIF(Data!$G:$G,'Deployment needs'!MA1,Data!$H:$H))</f>
        <v>19000</v>
      </c>
      <c r="MB99" s="164">
        <f>MB5*(SUMIF(Data!$G:$G,'Deployment needs'!MB1,Data!$H:$H))</f>
        <v>18000</v>
      </c>
      <c r="MC99" s="164">
        <f>MC5*(SUMIF(Data!$G:$G,'Deployment needs'!MC1,Data!$H:$H))</f>
        <v>14400</v>
      </c>
      <c r="MD99" s="164">
        <f>MD5*(SUMIF(Data!$G:$G,'Deployment needs'!MD1,Data!$H:$H))</f>
        <v>12600</v>
      </c>
      <c r="ME99" s="164">
        <f>ME5*(SUMIF(Data!$G:$G,'Deployment needs'!ME1,Data!$H:$H))</f>
        <v>7920</v>
      </c>
      <c r="MF99" s="164">
        <f>MF5*(SUMIF(Data!$G:$G,'Deployment needs'!MF1,Data!$H:$H))</f>
        <v>0</v>
      </c>
      <c r="MG99" s="164">
        <f>MG5*(SUMIF(Data!$G:$G,'Deployment needs'!MG1,Data!$H:$H))</f>
        <v>0</v>
      </c>
      <c r="MH99" s="164">
        <f>MH5*(SUMIF(Data!$G:$G,'Deployment needs'!MH1,Data!$H:$H))</f>
        <v>11000</v>
      </c>
      <c r="MI99" s="164">
        <f>MI5*(SUMIF(Data!$G:$G,'Deployment needs'!MI1,Data!$H:$H))</f>
        <v>10800</v>
      </c>
      <c r="MJ99" s="164">
        <f>MJ5*(SUMIF(Data!$G:$G,'Deployment needs'!MJ1,Data!$H:$H))</f>
        <v>5400</v>
      </c>
      <c r="MK99" s="164">
        <f>MK5*(SUMIF(Data!$G:$G,'Deployment needs'!MK1,Data!$H:$H))</f>
        <v>5400</v>
      </c>
      <c r="ML99" s="164">
        <f>ML5*(SUMIF(Data!$G:$G,'Deployment needs'!ML1,Data!$H:$H))</f>
        <v>4320</v>
      </c>
      <c r="MM99" s="164">
        <f>MM5*(SUMIF(Data!$G:$G,'Deployment needs'!MM1,Data!$H:$H))</f>
        <v>0</v>
      </c>
      <c r="MN99" s="164">
        <f>MN5*(SUMIF(Data!$G:$G,'Deployment needs'!MN1,Data!$H:$H))</f>
        <v>0</v>
      </c>
      <c r="MO99" s="164">
        <f>MO5*(SUMIF(Data!$G:$G,'Deployment needs'!MO1,Data!$H:$H))</f>
        <v>9000</v>
      </c>
      <c r="MP99" s="164">
        <f>MP5*(SUMIF(Data!$G:$G,'Deployment needs'!MP1,Data!$H:$H))</f>
        <v>0</v>
      </c>
      <c r="MQ99" s="164">
        <f>MQ5*(SUMIF(Data!$G:$G,'Deployment needs'!MQ1,Data!$H:$H))</f>
        <v>6480</v>
      </c>
      <c r="MR99" s="164">
        <f>MR5*(SUMIF(Data!$G:$G,'Deployment needs'!MR1,Data!$H:$H))</f>
        <v>6480</v>
      </c>
      <c r="MS99" s="164">
        <f>MS5*(SUMIF(Data!$G:$G,'Deployment needs'!MS1,Data!$H:$H))</f>
        <v>4320</v>
      </c>
      <c r="MT99" s="164">
        <f>MT5*(SUMIF(Data!$G:$G,'Deployment needs'!MT1,Data!$H:$H))</f>
        <v>0</v>
      </c>
      <c r="MU99" s="164">
        <f>MU5*(SUMIF(Data!$G:$G,'Deployment needs'!MU1,Data!$H:$H))</f>
        <v>0</v>
      </c>
      <c r="MV99" s="164">
        <f>MV5*(SUMIF(Data!$G:$G,'Deployment needs'!MV1,Data!$H:$H))</f>
        <v>0</v>
      </c>
      <c r="MW99" s="164">
        <f>MW5*(SUMIF(Data!$G:$G,'Deployment needs'!MW1,Data!$H:$H))</f>
        <v>0</v>
      </c>
      <c r="MX99" s="164">
        <f>MX5*(SUMIF(Data!$G:$G,'Deployment needs'!MX1,Data!$H:$H))</f>
        <v>5040</v>
      </c>
      <c r="MY99" s="164">
        <f>MY5*(SUMIF(Data!$G:$G,'Deployment needs'!MY1,Data!$H:$H))</f>
        <v>3960</v>
      </c>
      <c r="MZ99" s="164">
        <f>MZ5*(SUMIF(Data!$G:$G,'Deployment needs'!MZ1,Data!$H:$H))</f>
        <v>2520</v>
      </c>
      <c r="NA99" s="164">
        <f>NA5*(SUMIF(Data!$G:$G,'Deployment needs'!NA1,Data!$H:$H))</f>
        <v>0</v>
      </c>
      <c r="NB99" s="164">
        <f>NB5*(SUMIF(Data!$G:$G,'Deployment needs'!NB1,Data!$H:$H))</f>
        <v>0</v>
      </c>
    </row>
    <row r="100" spans="2:366" ht="15">
      <c r="B100" s="8" t="s">
        <v>82</v>
      </c>
      <c r="C100" s="8">
        <f>C99/Data!$B4/Data!$B10*Data!$B14</f>
        <v>1.028138528138528</v>
      </c>
      <c r="D100" s="8">
        <f>D99/Data!$B4/Data!$B10*Data!$B14</f>
        <v>2.0727272727272723</v>
      </c>
      <c r="E100" s="8">
        <f>E99/Data!$B4/Data!$B10*Data!$B14</f>
        <v>2.0727272727272723</v>
      </c>
      <c r="F100" s="8">
        <f>F99/Data!$B4/Data!$B10*Data!$B14</f>
        <v>2.3688311688311687</v>
      </c>
      <c r="G100" s="8">
        <f>G99/Data!$B4/Data!$B10*Data!$B14</f>
        <v>2.0727272727272723</v>
      </c>
      <c r="H100" s="8">
        <f>H99/Data!$B4/Data!$B10*Data!$B14</f>
        <v>0</v>
      </c>
      <c r="I100" s="8">
        <f>I99/Data!$B4/Data!$B10*Data!$B14</f>
        <v>0</v>
      </c>
      <c r="J100" s="8">
        <f>J99/Data!$B4/Data!$B10*Data!$B14</f>
        <v>6.1688311688311677</v>
      </c>
      <c r="K100" s="8">
        <f>K99/Data!$B4/Data!$B10*Data!$B14</f>
        <v>2.3688311688311687</v>
      </c>
      <c r="L100" s="8">
        <f>L99/Data!$B4/Data!$B10*Data!$B14</f>
        <v>2.0727272727272723</v>
      </c>
      <c r="M100" s="8">
        <f>M99/Data!$B4/Data!$B10*Data!$B14</f>
        <v>2.0727272727272723</v>
      </c>
      <c r="N100" s="8">
        <f>N99/Data!$B4/Data!$B10*Data!$B14</f>
        <v>2.3688311688311687</v>
      </c>
      <c r="O100" s="8">
        <f>O99/Data!$B4/Data!$B10*Data!$B14</f>
        <v>0</v>
      </c>
      <c r="P100" s="8">
        <f>P99/Data!$B4/Data!$B10*Data!$B14</f>
        <v>0</v>
      </c>
      <c r="Q100" s="8">
        <f>Q99/Data!$B4/Data!$B10*Data!$B14</f>
        <v>9.0476190476190474</v>
      </c>
      <c r="R100" s="8">
        <f>R99/Data!$B4/Data!$B10*Data!$B14</f>
        <v>7.9948051948051946</v>
      </c>
      <c r="S100" s="8">
        <f>S99/Data!$B4/Data!$B10*Data!$B14</f>
        <v>4.1454545454545446</v>
      </c>
      <c r="T100" s="8">
        <f>T99/Data!$B4/Data!$B10*Data!$B14</f>
        <v>0</v>
      </c>
      <c r="U100" s="8">
        <f>U99/Data!$B4/Data!$B10*Data!$B14</f>
        <v>4.441558441558441</v>
      </c>
      <c r="V100" s="8">
        <f>V99/Data!$B4/Data!$B10*Data!$B14</f>
        <v>0</v>
      </c>
      <c r="W100" s="8">
        <f>W99/Data!$B4/Data!$B10*Data!$B14</f>
        <v>0</v>
      </c>
      <c r="X100" s="8">
        <f>X99/Data!$B4/Data!$B10*Data!$B14</f>
        <v>6.1688311688311677</v>
      </c>
      <c r="Y100" s="8">
        <f>Y99/Data!$B4/Data!$B10*Data!$B14</f>
        <v>5.3298701298701294</v>
      </c>
      <c r="Z100" s="8">
        <f>Z99/Data!$B4/Data!$B10*Data!$B14</f>
        <v>1.7766233766233765</v>
      </c>
      <c r="AA100" s="8">
        <f>AA99/Data!$B4/Data!$B10*Data!$B14</f>
        <v>2.3688311688311687</v>
      </c>
      <c r="AB100" s="8">
        <f>AB99/Data!$B4/Data!$B10*Data!$B14</f>
        <v>2.3688311688311687</v>
      </c>
      <c r="AC100" s="8">
        <f>AC99/Data!$B4/Data!$B10*Data!$B14</f>
        <v>0</v>
      </c>
      <c r="AD100" s="8">
        <f>AD99/Data!$B4/Data!$B10*Data!$B14</f>
        <v>0</v>
      </c>
      <c r="AE100" s="8">
        <f>AE99/Data!$B4/Data!$B10*Data!$B14</f>
        <v>6.1688311688311677</v>
      </c>
      <c r="AF100" s="8">
        <f>AF99/Data!$B4/Data!$B10*Data!$B14</f>
        <v>5.0337662337662339</v>
      </c>
      <c r="AG100" s="8">
        <f>AG99/Data!$B4/Data!$B10*Data!$B14</f>
        <v>2.6649350649350647</v>
      </c>
      <c r="AH100" s="8">
        <f>AH99/Data!$B4/Data!$B10*Data!$B14</f>
        <v>2.3688311688311687</v>
      </c>
      <c r="AI100" s="8">
        <f>AI99/Data!$B4/Data!$B10*Data!$B14</f>
        <v>1.7766233766233765</v>
      </c>
      <c r="AJ100" s="8">
        <f>AJ99/Data!$B4/Data!$B10*Data!$B14</f>
        <v>0</v>
      </c>
      <c r="AK100" s="8">
        <f>AK99/Data!$B4/Data!$B10*Data!$B14</f>
        <v>0</v>
      </c>
      <c r="AL100" s="8">
        <f>AL99/Data!$B4/Data!$B10*Data!$B14</f>
        <v>6.991341991341991</v>
      </c>
      <c r="AM100" s="8">
        <f>AM99/Data!$B4/Data!$B10*Data!$B14</f>
        <v>5.0337662337662339</v>
      </c>
      <c r="AN100" s="8">
        <f>AN99/Data!$B4/Data!$B10*Data!$B14</f>
        <v>3.5532467532467531</v>
      </c>
      <c r="AO100" s="8">
        <f>AO99/Data!$B4/Data!$B10*Data!$B14</f>
        <v>3.5532467532467531</v>
      </c>
      <c r="AP100" s="8">
        <f>AP99/Data!$B4/Data!$B10*Data!$B14</f>
        <v>2.9610389610389611</v>
      </c>
      <c r="AQ100" s="8">
        <f>AQ99/Data!$B4/Data!$B10*Data!$B14</f>
        <v>0</v>
      </c>
      <c r="AR100" s="8">
        <f>AR99/Data!$B4/Data!$B10*Data!$B14</f>
        <v>0</v>
      </c>
      <c r="AS100" s="8">
        <f>AS99/Data!$B4/Data!$B10*Data!$B14</f>
        <v>8.2251082251082241</v>
      </c>
      <c r="AT100" s="8">
        <f>AT99/Data!$B4/Data!$B10*Data!$B14</f>
        <v>8.2909090909090892</v>
      </c>
      <c r="AU100" s="8">
        <f>AU99/Data!$B4/Data!$B10*Data!$B14</f>
        <v>3.5532467532467531</v>
      </c>
      <c r="AV100" s="8">
        <f>AV99/Data!$B4/Data!$B10*Data!$B14</f>
        <v>3.8493506493506486</v>
      </c>
      <c r="AW100" s="8">
        <f>AW99/Data!$B4/Data!$B10*Data!$B14</f>
        <v>2.3688311688311687</v>
      </c>
      <c r="AX100" s="8">
        <f>AX99/Data!$B4/Data!$B10*Data!$B14</f>
        <v>0</v>
      </c>
      <c r="AY100" s="8">
        <f>AY99/Data!$B4/Data!$B10*Data!$B14</f>
        <v>0</v>
      </c>
      <c r="AZ100" s="8">
        <f>AZ99/Data!$B4/Data!$B10*Data!$B14</f>
        <v>9.870129870129869</v>
      </c>
      <c r="BA100" s="8">
        <f>BA99/Data!$B4/Data!$B10*Data!$B14</f>
        <v>8.8831168831168821</v>
      </c>
      <c r="BB100" s="8">
        <f>BB99/Data!$B4/Data!$B10*Data!$B14</f>
        <v>3.9974025974025973</v>
      </c>
      <c r="BC100" s="8">
        <f>BC99/Data!$B4/Data!$B10*Data!$B14</f>
        <v>4.1454545454545446</v>
      </c>
      <c r="BD100" s="8">
        <f>BD99/Data!$B4/Data!$B10*Data!$B14</f>
        <v>4.1454545454545446</v>
      </c>
      <c r="BE100" s="8">
        <f>BE99/Data!$B4/Data!$B10*Data!$B14</f>
        <v>0</v>
      </c>
      <c r="BF100" s="8">
        <f>BF99/Data!$B4/Data!$B10*Data!$B14</f>
        <v>0</v>
      </c>
      <c r="BG100" s="8">
        <f>BG99/Data!$B4/Data!$B10*Data!$B14</f>
        <v>6.1688311688311677</v>
      </c>
      <c r="BH100" s="8">
        <f>BH99/Data!$B4/Data!$B10*Data!$B14</f>
        <v>4.441558441558441</v>
      </c>
      <c r="BI100" s="8">
        <f>BI99/Data!$B4/Data!$B10*Data!$B14</f>
        <v>2.9610389610389611</v>
      </c>
      <c r="BJ100" s="8">
        <f>BJ99/Data!$B4/Data!$B10*Data!$B14</f>
        <v>2.9610389610389611</v>
      </c>
      <c r="BK100" s="8">
        <f>BK99/Data!$B4/Data!$B10*Data!$B14</f>
        <v>2.9610389610389611</v>
      </c>
      <c r="BL100" s="8">
        <f>BL99/Data!$B4/Data!$B10*Data!$B14</f>
        <v>0</v>
      </c>
      <c r="BM100" s="8">
        <f>BM99/Data!$B4/Data!$B10*Data!$B14</f>
        <v>0</v>
      </c>
      <c r="BN100" s="8">
        <f>BN99/Data!$B4/Data!$B10*Data!$B14</f>
        <v>10.281385281385282</v>
      </c>
      <c r="BO100" s="8">
        <f>BO99/Data!$B4/Data!$B10*Data!$B14</f>
        <v>6.8103896103896107</v>
      </c>
      <c r="BP100" s="8">
        <f>BP99/Data!$B4/Data!$B10*Data!$B14</f>
        <v>3.8493506493506486</v>
      </c>
      <c r="BQ100" s="8">
        <f>BQ99/Data!$B4/Data!$B10*Data!$B14</f>
        <v>3.8493506493506486</v>
      </c>
      <c r="BR100" s="8">
        <f>BR99/Data!$B4/Data!$B10*Data!$B14</f>
        <v>3.2571428571428567</v>
      </c>
      <c r="BS100" s="8">
        <f>BS99/Data!$B4/Data!$B10*Data!$B14</f>
        <v>0</v>
      </c>
      <c r="BT100" s="8">
        <f>BT99/Data!$B4/Data!$B10*Data!$B14</f>
        <v>0</v>
      </c>
      <c r="BU100" s="8">
        <f>BU99/Data!$B4/Data!$B10*Data!$B14</f>
        <v>8.2251082251082241</v>
      </c>
      <c r="BV100" s="8">
        <f>BV99/Data!$B4/Data!$B10*Data!$B14</f>
        <v>4.1454545454545446</v>
      </c>
      <c r="BW100" s="8">
        <f>BW99/Data!$B4/Data!$B10*Data!$B14</f>
        <v>2.6649350649350647</v>
      </c>
      <c r="BX100" s="8">
        <f>BX99/Data!$B4/Data!$B10*Data!$B14</f>
        <v>2.6649350649350647</v>
      </c>
      <c r="BY100" s="8">
        <f>BY99/Data!$B4/Data!$B10*Data!$B14</f>
        <v>2.3688311688311687</v>
      </c>
      <c r="BZ100" s="8">
        <f>BZ99/Data!$B4/Data!$B10*Data!$B14</f>
        <v>0</v>
      </c>
      <c r="CA100" s="8">
        <f>CA99/Data!$B4/Data!$B10*Data!$B14</f>
        <v>0</v>
      </c>
      <c r="CB100" s="8">
        <f>CB99/Data!$B4/Data!$B10*Data!$B14</f>
        <v>0</v>
      </c>
      <c r="CC100" s="8">
        <f>CC99/Data!$B4/Data!$B10*Data!$B14</f>
        <v>5.9220779220779223</v>
      </c>
      <c r="CD100" s="8">
        <f>CD99/Data!$B4/Data!$B10*Data!$B14</f>
        <v>2.9610389610389611</v>
      </c>
      <c r="CE100" s="8">
        <f>CE99/Data!$B4/Data!$B10*Data!$B14</f>
        <v>4.441558441558441</v>
      </c>
      <c r="CF100" s="8">
        <f>CF99/Data!$B4/Data!$B10*Data!$B14</f>
        <v>6.2181818181818187</v>
      </c>
      <c r="CG100" s="8">
        <f>CG99/Data!$B4/Data!$B10*Data!$B14</f>
        <v>0</v>
      </c>
      <c r="CH100" s="8">
        <f>CH99/Data!$B4/Data!$B10*Data!$B14</f>
        <v>0</v>
      </c>
      <c r="CI100" s="8">
        <f>CI99/Data!$B4/Data!$B10*Data!$B14</f>
        <v>11.515151515151514</v>
      </c>
      <c r="CJ100" s="8">
        <f>CJ99/Data!$B4/Data!$B10*Data!$B14</f>
        <v>10.659740259740259</v>
      </c>
      <c r="CK100" s="8">
        <f>CK99/Data!$B4/Data!$B10*Data!$B14</f>
        <v>5.9220779220779223</v>
      </c>
      <c r="CL100" s="8">
        <f>CL99/Data!$B4/Data!$B10*Data!$B14</f>
        <v>5.9220779220779223</v>
      </c>
      <c r="CM100" s="8">
        <f>CM99/Data!$B4/Data!$B10*Data!$B14</f>
        <v>9.4753246753246749</v>
      </c>
      <c r="CN100" s="8">
        <f>CN99/Data!$B4/Data!$B10*Data!$B14</f>
        <v>0</v>
      </c>
      <c r="CO100" s="8">
        <f>CO99/Data!$B4/Data!$B10*Data!$B14</f>
        <v>0</v>
      </c>
      <c r="CP100" s="8">
        <f>CP99/Data!$B4/Data!$B10*Data!$B14</f>
        <v>11.515151515151514</v>
      </c>
      <c r="CQ100" s="8">
        <f>CQ99/Data!$B4/Data!$B10*Data!$B14</f>
        <v>10.659740259740259</v>
      </c>
      <c r="CR100" s="8">
        <f>CR99/Data!$B4/Data!$B10*Data!$B14</f>
        <v>7.6987012987012973</v>
      </c>
      <c r="CS100" s="8">
        <f>CS99/Data!$B4/Data!$B10*Data!$B14</f>
        <v>7.6987012987012973</v>
      </c>
      <c r="CT100" s="8">
        <f>CT99/Data!$B4/Data!$B10*Data!$B14</f>
        <v>7.6987012987012973</v>
      </c>
      <c r="CU100" s="8">
        <f>CU99/Data!$B4/Data!$B10*Data!$B14</f>
        <v>0</v>
      </c>
      <c r="CV100" s="8">
        <f>CV99/Data!$B4/Data!$B10*Data!$B14</f>
        <v>0</v>
      </c>
      <c r="CW100" s="8">
        <f>CW99/Data!$B4/Data!$B10*Data!$B14</f>
        <v>0</v>
      </c>
      <c r="CX100" s="8">
        <f>CX99/Data!$B4/Data!$B10*Data!$B14</f>
        <v>9.4753246753246749</v>
      </c>
      <c r="CY100" s="8">
        <f>CY99/Data!$B4/Data!$B10*Data!$B14</f>
        <v>4.1454545454545446</v>
      </c>
      <c r="CZ100" s="8">
        <f>CZ99/Data!$B4/Data!$B10*Data!$B14</f>
        <v>2.9610389610389611</v>
      </c>
      <c r="DA100" s="8">
        <f>DA99/Data!$B4/Data!$B10*Data!$B14</f>
        <v>2.6649350649350647</v>
      </c>
      <c r="DB100" s="8">
        <f>DB99/Data!$B4/Data!$B10*Data!$B14</f>
        <v>0</v>
      </c>
      <c r="DC100" s="8">
        <f>DC99/Data!$B4/Data!$B10*Data!$B14</f>
        <v>0</v>
      </c>
      <c r="DD100" s="8">
        <f>DD99/Data!$B4/Data!$B10*Data!$B14</f>
        <v>11.515151515151514</v>
      </c>
      <c r="DE100" s="8">
        <f>DE99/Data!$B4/Data!$B10*Data!$B14</f>
        <v>9.4753246753246749</v>
      </c>
      <c r="DF100" s="8">
        <f>DF99/Data!$B4/Data!$B10*Data!$B14</f>
        <v>7.6987012987012973</v>
      </c>
      <c r="DG100" s="8">
        <f>DG99/Data!$B4/Data!$B10*Data!$B14</f>
        <v>7.1064935064935062</v>
      </c>
      <c r="DH100" s="8">
        <f>DH99/Data!$B4/Data!$B10*Data!$B14</f>
        <v>6.8103896103896107</v>
      </c>
      <c r="DI100" s="8">
        <f>DI99/Data!$B4/Data!$B10*Data!$B14</f>
        <v>0</v>
      </c>
      <c r="DJ100" s="8">
        <f>DJ99/Data!$B4/Data!$B10*Data!$B14</f>
        <v>0</v>
      </c>
      <c r="DK100" s="8">
        <f>DK99/Data!$B4/Data!$B10*Data!$B14</f>
        <v>13.160173160173159</v>
      </c>
      <c r="DL100" s="8">
        <f>DL99/Data!$B4/Data!$B10*Data!$B14</f>
        <v>10.659740259740259</v>
      </c>
      <c r="DM100" s="8">
        <f>DM99/Data!$B4/Data!$B10*Data!$B14</f>
        <v>9.4753246753246749</v>
      </c>
      <c r="DN100" s="8">
        <f>DN99/Data!$B4/Data!$B10*Data!$B14</f>
        <v>8.8831168831168821</v>
      </c>
      <c r="DO100" s="8">
        <f>DO99/Data!$B4/Data!$B10*Data!$B14</f>
        <v>7.1064935064935062</v>
      </c>
      <c r="DP100" s="8">
        <f>DP99/Data!$B4/Data!$B10*Data!$B14</f>
        <v>0</v>
      </c>
      <c r="DQ100" s="8">
        <f>DQ99/Data!$B4/Data!$B10*Data!$B14</f>
        <v>0</v>
      </c>
      <c r="DR100" s="8">
        <f>DR99/Data!$B4/Data!$B10*Data!$B14</f>
        <v>9.45887445887446</v>
      </c>
      <c r="DS100" s="8">
        <f>DS99/Data!$B4/Data!$B10*Data!$B14</f>
        <v>2.9610389610389611</v>
      </c>
      <c r="DT100" s="8">
        <f>DT99/Data!$B4/Data!$B10*Data!$B14</f>
        <v>2.9610389610389611</v>
      </c>
      <c r="DU100" s="8">
        <f>DU99/Data!$B4/Data!$B10*Data!$B14</f>
        <v>2.0727272727272723</v>
      </c>
      <c r="DV100" s="8">
        <f>DV99/Data!$B4/Data!$B10*Data!$B14</f>
        <v>2.9610389610389611</v>
      </c>
      <c r="DW100" s="8">
        <f>DW99/Data!$B4/Data!$B10*Data!$B14</f>
        <v>0</v>
      </c>
      <c r="DX100" s="8">
        <f>DX99/Data!$B4/Data!$B10*Data!$B14</f>
        <v>0</v>
      </c>
      <c r="DY100" s="8">
        <f>DY99/Data!$B4/Data!$B10*Data!$B14</f>
        <v>6.1688311688311677</v>
      </c>
      <c r="DZ100" s="8">
        <f>DZ99/Data!$B4/Data!$B10*Data!$B14</f>
        <v>3.2571428571428567</v>
      </c>
      <c r="EA100" s="8">
        <f>EA99/Data!$B4/Data!$B10*Data!$B14</f>
        <v>2.9610389610389611</v>
      </c>
      <c r="EB100" s="8">
        <f>EB99/Data!$B4/Data!$B10*Data!$B14</f>
        <v>2.3688311688311687</v>
      </c>
      <c r="EC100" s="8">
        <f>EC99/Data!$B4/Data!$B10*Data!$B14</f>
        <v>2.9610389610389611</v>
      </c>
      <c r="ED100" s="8">
        <f>ED99/Data!$B4/Data!$B10*Data!$B14</f>
        <v>0</v>
      </c>
      <c r="EE100" s="8">
        <f>EE99/Data!$B4/Data!$B10*Data!$B14</f>
        <v>0</v>
      </c>
      <c r="EF100" s="8">
        <f>EF99/Data!$B4/Data!$B10*Data!$B14</f>
        <v>0</v>
      </c>
      <c r="EG100" s="8">
        <f>EG99/Data!$B4/Data!$B10*Data!$B14</f>
        <v>7.4025974025974026</v>
      </c>
      <c r="EH100" s="8">
        <f>EH99/Data!$B4/Data!$B10*Data!$B14</f>
        <v>5.9220779220779223</v>
      </c>
      <c r="EI100" s="8">
        <f>EI99/Data!$B4/Data!$B10*Data!$B14</f>
        <v>4.441558441558441</v>
      </c>
      <c r="EJ100" s="8">
        <f>EJ99/Data!$B4/Data!$B10*Data!$B14</f>
        <v>2.9610389610389611</v>
      </c>
      <c r="EK100" s="8">
        <f>EK99/Data!$B4/Data!$B10*Data!$B14</f>
        <v>0</v>
      </c>
      <c r="EL100" s="8">
        <f>EL99/Data!$B4/Data!$B10*Data!$B14</f>
        <v>0</v>
      </c>
      <c r="EM100" s="8">
        <f>EM99/Data!$B4/Data!$B10*Data!$B14</f>
        <v>12.337662337662335</v>
      </c>
      <c r="EN100" s="8">
        <f>EN99/Data!$B4/Data!$B10*Data!$B14</f>
        <v>11.844155844155845</v>
      </c>
      <c r="EO100" s="8">
        <f>EO99/Data!$B4/Data!$B10*Data!$B14</f>
        <v>7.4025974025974026</v>
      </c>
      <c r="EP100" s="8">
        <f>EP99/Data!$B4/Data!$B10*Data!$B14</f>
        <v>7.4025974025974026</v>
      </c>
      <c r="EQ100" s="8">
        <f>EQ99/Data!$B4/Data!$B10*Data!$B14</f>
        <v>7.1064935064935062</v>
      </c>
      <c r="ER100" s="8">
        <f>ER99/Data!$B4/Data!$B10*Data!$B14</f>
        <v>0</v>
      </c>
      <c r="ES100" s="8">
        <f>ES99/Data!$B4/Data!$B10*Data!$B14</f>
        <v>0</v>
      </c>
      <c r="ET100" s="8">
        <f>ET99/Data!$B4/Data!$B10*Data!$B14</f>
        <v>14.393939393939394</v>
      </c>
      <c r="EU100" s="8">
        <f>EU99/Data!$B4/Data!$B10*Data!$B14</f>
        <v>11.844155844155845</v>
      </c>
      <c r="EV100" s="8">
        <f>EV99/Data!$B4/Data!$B10*Data!$B14</f>
        <v>11.251948051948052</v>
      </c>
      <c r="EW100" s="8">
        <f>EW99/Data!$B4/Data!$B10*Data!$B14</f>
        <v>7.4025974025974026</v>
      </c>
      <c r="EX100" s="8">
        <f>EX99/Data!$B4/Data!$B10*Data!$B14</f>
        <v>11.844155844155845</v>
      </c>
      <c r="EY100" s="8">
        <f>EY99/Data!$B4/Data!$B10*Data!$B14</f>
        <v>0</v>
      </c>
      <c r="EZ100" s="8">
        <f>EZ99/Data!$B4/Data!$B10*Data!$B14</f>
        <v>0</v>
      </c>
      <c r="FA100" s="8">
        <f>FA99/Data!$B4/Data!$B10*Data!$B14</f>
        <v>14.393939393939394</v>
      </c>
      <c r="FB100" s="8">
        <f>FB99/Data!$B4/Data!$B10*Data!$B14</f>
        <v>11.844155844155845</v>
      </c>
      <c r="FC100" s="8">
        <f>FC99/Data!$B4/Data!$B10*Data!$B14</f>
        <v>10.363636363636362</v>
      </c>
      <c r="FD100" s="8">
        <f>FD99/Data!$B4/Data!$B10*Data!$B14</f>
        <v>7.4025974025974026</v>
      </c>
      <c r="FE100" s="8">
        <f>FE99/Data!$B4/Data!$B10*Data!$B14</f>
        <v>7.6987012987012973</v>
      </c>
      <c r="FF100" s="8">
        <f>FF99/Data!$B4/Data!$B10*Data!$B14</f>
        <v>0</v>
      </c>
      <c r="FG100" s="8">
        <f>FG99/Data!$B4/Data!$B10*Data!$B14</f>
        <v>0</v>
      </c>
      <c r="FH100" s="8">
        <f>FH99/Data!$B4/Data!$B10*Data!$B14</f>
        <v>12.337662337662335</v>
      </c>
      <c r="FI100" s="8">
        <f>FI99/Data!$B4/Data!$B10*Data!$B14</f>
        <v>7.9948051948051946</v>
      </c>
      <c r="FJ100" s="8">
        <f>FJ99/Data!$B4/Data!$B10*Data!$B14</f>
        <v>6.2181818181818187</v>
      </c>
      <c r="FK100" s="8">
        <f>FK99/Data!$B4/Data!$B10*Data!$B14</f>
        <v>5.9220779220779223</v>
      </c>
      <c r="FL100" s="8">
        <f>FL99/Data!$B4/Data!$B10*Data!$B14</f>
        <v>4.7376623376623375</v>
      </c>
      <c r="FM100" s="8">
        <f>FM99/Data!$B4/Data!$B10*Data!$B14</f>
        <v>0</v>
      </c>
      <c r="FN100" s="8">
        <f>FN99/Data!$B4/Data!$B10*Data!$B14</f>
        <v>0</v>
      </c>
      <c r="FO100" s="8">
        <f>FO99/Data!$B4/Data!$B10*Data!$B14</f>
        <v>6.5800865800865793</v>
      </c>
      <c r="FP100" s="8">
        <f>FP99/Data!$B4/Data!$B10*Data!$B14</f>
        <v>2.9610389610389611</v>
      </c>
      <c r="FQ100" s="8">
        <f>FQ99/Data!$B4/Data!$B10*Data!$B14</f>
        <v>2.3688311688311687</v>
      </c>
      <c r="FR100" s="8">
        <f>FR99/Data!$B4/Data!$B10*Data!$B14</f>
        <v>2.6649350649350647</v>
      </c>
      <c r="FS100" s="8">
        <f>FS99/Data!$B4/Data!$B10*Data!$B14</f>
        <v>2.3688311688311687</v>
      </c>
      <c r="FT100" s="8">
        <f>FT99/Data!$B4/Data!$B10*Data!$B14</f>
        <v>0</v>
      </c>
      <c r="FU100" s="8">
        <f>FU99/Data!$B4/Data!$B10*Data!$B14</f>
        <v>0</v>
      </c>
      <c r="FV100" s="8">
        <f>FV99/Data!$B4/Data!$B10*Data!$B14</f>
        <v>6.5800865800865793</v>
      </c>
      <c r="FW100" s="8">
        <f>FW99/Data!$B4/Data!$B10*Data!$B14</f>
        <v>4.7376623376623375</v>
      </c>
      <c r="FX100" s="8">
        <f>FX99/Data!$B4/Data!$B10*Data!$B14</f>
        <v>2.9610389610389611</v>
      </c>
      <c r="FY100" s="8">
        <f>FY99/Data!$B4/Data!$B10*Data!$B14</f>
        <v>2.9610389610389611</v>
      </c>
      <c r="FZ100" s="8">
        <f>FZ99/Data!$B4/Data!$B10*Data!$B14</f>
        <v>2.9610389610389611</v>
      </c>
      <c r="GA100" s="8">
        <f>GA99/Data!$B4/Data!$B10*Data!$B14</f>
        <v>0</v>
      </c>
      <c r="GB100" s="8">
        <f>GB99/Data!$B4/Data!$B10*Data!$B14</f>
        <v>0</v>
      </c>
      <c r="GC100" s="8">
        <f>GC99/Data!$B4/Data!$B10*Data!$B14</f>
        <v>6.1688311688311677</v>
      </c>
      <c r="GD100" s="8">
        <f>GD99/Data!$B4/Data!$B10*Data!$B14</f>
        <v>5.3298701298701294</v>
      </c>
      <c r="GE100" s="8">
        <f>GE99/Data!$B4/Data!$B10*Data!$B14</f>
        <v>2.6649350649350647</v>
      </c>
      <c r="GF100" s="8">
        <f>GF99/Data!$B4/Data!$B10*Data!$B14</f>
        <v>2.0727272727272723</v>
      </c>
      <c r="GG100" s="8">
        <f>GG99/Data!$B4/Data!$B10*Data!$B14</f>
        <v>2.3688311688311687</v>
      </c>
      <c r="GH100" s="8">
        <f>GH99/Data!$B4/Data!$B10*Data!$B14</f>
        <v>0</v>
      </c>
      <c r="GI100" s="8">
        <f>GI99/Data!$B4/Data!$B10*Data!$B14</f>
        <v>0</v>
      </c>
      <c r="GJ100" s="8">
        <f>GJ99/Data!$B4/Data!$B10*Data!$B14</f>
        <v>10.281385281385282</v>
      </c>
      <c r="GK100" s="8">
        <f>GK99/Data!$B4/Data!$B10*Data!$B14</f>
        <v>5.6259740259740258</v>
      </c>
      <c r="GL100" s="8">
        <f>GL99/Data!$B4/Data!$B10*Data!$B14</f>
        <v>3.5532467532467531</v>
      </c>
      <c r="GM100" s="8">
        <f>GM99/Data!$B4/Data!$B10*Data!$B14</f>
        <v>2.0727272727272723</v>
      </c>
      <c r="GN100" s="8">
        <f>GN99/Data!$B4/Data!$B10*Data!$B14</f>
        <v>2.9610389610389611</v>
      </c>
      <c r="GO100" s="8">
        <f>GO99/Data!$B4/Data!$B10*Data!$B14</f>
        <v>0</v>
      </c>
      <c r="GP100" s="8">
        <f>GP99/Data!$B4/Data!$B10*Data!$B14</f>
        <v>0</v>
      </c>
      <c r="GQ100" s="8">
        <f>GQ99/Data!$B4/Data!$B10*Data!$B14</f>
        <v>6.1688311688311677</v>
      </c>
      <c r="GR100" s="8">
        <f>GR99/Data!$B4/Data!$B10*Data!$B14</f>
        <v>3.2571428571428567</v>
      </c>
      <c r="GS100" s="8">
        <f>GS99/Data!$B4/Data!$B10*Data!$B14</f>
        <v>3.2571428571428567</v>
      </c>
      <c r="GT100" s="8">
        <f>GT99/Data!$B4/Data!$B10*Data!$B14</f>
        <v>3.2571428571428567</v>
      </c>
      <c r="GU100" s="8">
        <f>GU99/Data!$B4/Data!$B10*Data!$B14</f>
        <v>4.441558441558441</v>
      </c>
      <c r="GV100" s="8">
        <f>GV99/Data!$B4/Data!$B10*Data!$B14</f>
        <v>0</v>
      </c>
      <c r="GW100" s="8">
        <f>GW99/Data!$B4/Data!$B10*Data!$B14</f>
        <v>0</v>
      </c>
      <c r="GX100" s="8">
        <f>GX99/Data!$B4/Data!$B10*Data!$B14</f>
        <v>12.337662337662335</v>
      </c>
      <c r="GY100" s="8">
        <f>GY99/Data!$B4/Data!$B10*Data!$B14</f>
        <v>9.7714285714285705</v>
      </c>
      <c r="GZ100" s="8">
        <f>GZ99/Data!$B4/Data!$B10*Data!$B14</f>
        <v>8.8831168831168821</v>
      </c>
      <c r="HA100" s="8">
        <f>HA99/Data!$B4/Data!$B10*Data!$B14</f>
        <v>8.2909090909090892</v>
      </c>
      <c r="HB100" s="8">
        <f>HB99/Data!$B4/Data!$B10*Data!$B14</f>
        <v>7.6987012987012973</v>
      </c>
      <c r="HC100" s="8">
        <f>HC99/Data!$B4/Data!$B10*Data!$B14</f>
        <v>0</v>
      </c>
      <c r="HD100" s="8">
        <f>HD99/Data!$B4/Data!$B10*Data!$B14</f>
        <v>0</v>
      </c>
      <c r="HE100" s="8">
        <f>HE99/Data!$B4/Data!$B10*Data!$B14</f>
        <v>14.393939393939394</v>
      </c>
      <c r="HF100" s="8">
        <f>HF99/Data!$B4/Data!$B10*Data!$B14</f>
        <v>10.659740259740259</v>
      </c>
      <c r="HG100" s="8">
        <f>HG99/Data!$B4/Data!$B10*Data!$B14</f>
        <v>10.363636363636362</v>
      </c>
      <c r="HH100" s="8">
        <f>HH99/Data!$B4/Data!$B10*Data!$B14</f>
        <v>8.8831168831168821</v>
      </c>
      <c r="HI100" s="8">
        <f>HI99/Data!$B4/Data!$B10*Data!$B14</f>
        <v>8.8831168831168821</v>
      </c>
      <c r="HJ100" s="8">
        <f>HJ99/Data!$B4/Data!$B10*Data!$B14</f>
        <v>0</v>
      </c>
      <c r="HK100" s="8">
        <f>HK99/Data!$B4/Data!$B10*Data!$B14</f>
        <v>0</v>
      </c>
      <c r="HL100" s="8">
        <f>HL99/Data!$B4/Data!$B10*Data!$B14</f>
        <v>14.393939393939394</v>
      </c>
      <c r="HM100" s="8">
        <f>HM99/Data!$B4/Data!$B10*Data!$B14</f>
        <v>8.8831168831168821</v>
      </c>
      <c r="HN100" s="8">
        <f>HN99/Data!$B4/Data!$B10*Data!$B14</f>
        <v>5.0337662337662339</v>
      </c>
      <c r="HO100" s="8">
        <f>HO99/Data!$B4/Data!$B10*Data!$B14</f>
        <v>5.0337662337662339</v>
      </c>
      <c r="HP100" s="8">
        <f>HP99/Data!$B4/Data!$B10*Data!$B14</f>
        <v>3.8493506493506486</v>
      </c>
      <c r="HQ100" s="8">
        <f>HQ99/Data!$B4/Data!$B10*Data!$B14</f>
        <v>0</v>
      </c>
      <c r="HR100" s="8">
        <f>HR99/Data!$B4/Data!$B10*Data!$B14</f>
        <v>0</v>
      </c>
      <c r="HS100" s="8">
        <f>HS99/Data!$B4/Data!$B10*Data!$B14</f>
        <v>10.281385281385282</v>
      </c>
      <c r="HT100" s="8">
        <f>HT99/Data!$B4/Data!$B10*Data!$B14</f>
        <v>4.1454545454545446</v>
      </c>
      <c r="HU100" s="8">
        <f>HU99/Data!$B4/Data!$B10*Data!$B14</f>
        <v>2.3688311688311687</v>
      </c>
      <c r="HV100" s="8">
        <f>HV99/Data!$B4/Data!$B10*Data!$B14</f>
        <v>2.6649350649350647</v>
      </c>
      <c r="HW100" s="8">
        <f>HW99/Data!$B4/Data!$B10*Data!$B14</f>
        <v>2.3688311688311687</v>
      </c>
      <c r="HX100" s="8">
        <f>HX99/Data!$B4/Data!$B10*Data!$B14</f>
        <v>0</v>
      </c>
      <c r="HY100" s="8">
        <f>HY99/Data!$B4/Data!$B10*Data!$B14</f>
        <v>0</v>
      </c>
      <c r="HZ100" s="8">
        <f>HZ99/Data!$B4/Data!$B10*Data!$B14</f>
        <v>12.337662337662335</v>
      </c>
      <c r="IA100" s="8">
        <f>IA99/Data!$B4/Data!$B10*Data!$B14</f>
        <v>7.4025974025974026</v>
      </c>
      <c r="IB100" s="8">
        <f>IB99/Data!$B4/Data!$B10*Data!$B14</f>
        <v>5.9220779220779223</v>
      </c>
      <c r="IC100" s="8">
        <f>IC99/Data!$B4/Data!$B10*Data!$B14</f>
        <v>6.5142857142857133</v>
      </c>
      <c r="ID100" s="8">
        <f>ID99/Data!$B4/Data!$B10*Data!$B14</f>
        <v>6.5142857142857133</v>
      </c>
      <c r="IE100" s="8">
        <f>IE99/Data!$B4/Data!$B10*Data!$B14</f>
        <v>0</v>
      </c>
      <c r="IF100" s="8">
        <f>IF99/Data!$B4/Data!$B10*Data!$B14</f>
        <v>0</v>
      </c>
      <c r="IG100" s="8">
        <f>IG99/Data!$B4/Data!$B10*Data!$B14</f>
        <v>10.281385281385282</v>
      </c>
      <c r="IH100" s="8">
        <f>IH99/Data!$B4/Data!$B10*Data!$B14</f>
        <v>4.441558441558441</v>
      </c>
      <c r="II100" s="8">
        <f>II99/Data!$B4/Data!$B10*Data!$B14</f>
        <v>4.441558441558441</v>
      </c>
      <c r="IJ100" s="8">
        <f>IJ99/Data!$B4/Data!$B10*Data!$B14</f>
        <v>2.9610389610389611</v>
      </c>
      <c r="IK100" s="8">
        <f>IK99/Data!$B4/Data!$B10*Data!$B14</f>
        <v>2.9610389610389611</v>
      </c>
      <c r="IL100" s="8">
        <f>IL99/Data!$B4/Data!$B10*Data!$B14</f>
        <v>0</v>
      </c>
      <c r="IM100" s="8">
        <v>0</v>
      </c>
      <c r="IN100" s="8">
        <f>IN99/Data!$B4/Data!$B10*Data!$B14</f>
        <v>6.991341991341991</v>
      </c>
      <c r="IO100" s="8">
        <f>IO99/Data!$B4/Data!$B10*Data!$B14</f>
        <v>5.0337662337662339</v>
      </c>
      <c r="IP100" s="8">
        <f>IP99/Data!$B4/Data!$B10*Data!$B14</f>
        <v>7.4025974025974026</v>
      </c>
      <c r="IQ100" s="8">
        <f>IQ99/Data!$B4/Data!$B10*Data!$B14</f>
        <v>8.8831168831168821</v>
      </c>
      <c r="IR100" s="8">
        <f>IR99/Data!$B4/Data!$B10*Data!$B14</f>
        <v>8.8831168831168821</v>
      </c>
      <c r="IS100" s="8">
        <f>IS99/Data!$B4/Data!$B10*Data!$B14</f>
        <v>0</v>
      </c>
      <c r="IT100" s="8">
        <f>IT99/Data!$B4/Data!$B10*Data!$B14</f>
        <v>0</v>
      </c>
      <c r="IU100" s="8">
        <f>IU99/Data!$B4/Data!$B10*Data!$B14</f>
        <v>15.627705627705625</v>
      </c>
      <c r="IV100" s="8">
        <f>IV99/Data!$B4/Data!$B10*Data!$B14</f>
        <v>14.805194805194805</v>
      </c>
      <c r="IW100" s="8">
        <f>IW99/Data!$B4/Data!$B10*Data!$B14</f>
        <v>11.99220779220779</v>
      </c>
      <c r="IX100" s="8">
        <f>IX99/Data!$B4/Data!$B10*Data!$B14</f>
        <v>12.14025974025974</v>
      </c>
      <c r="IY100" s="8">
        <f>IY99/Data!$B4/Data!$B10*Data!$B14</f>
        <v>14.805194805194805</v>
      </c>
      <c r="IZ100" s="8">
        <f>IZ99/Data!$B4/Data!$B10*Data!$B14</f>
        <v>0</v>
      </c>
      <c r="JA100" s="8">
        <f>JA99/Data!$B4/Data!$B10*Data!$B14</f>
        <v>0</v>
      </c>
      <c r="JB100" s="8">
        <f>JB99/Data!$B4/Data!$B10*Data!$B14</f>
        <v>17.272727272727273</v>
      </c>
      <c r="JC100" s="8">
        <f>JC99/Data!$B4/Data!$B10*Data!$B14</f>
        <v>15.397402597402595</v>
      </c>
      <c r="JD100" s="8">
        <f>JD99/Data!$B4/Data!$B10*Data!$B14</f>
        <v>16.285714285714285</v>
      </c>
      <c r="JE100" s="8">
        <f>JE99/Data!$B4/Data!$B10*Data!$B14</f>
        <v>14.805194805194805</v>
      </c>
      <c r="JF100" s="8">
        <f>JF99/Data!$B4/Data!$B10*Data!$B14</f>
        <v>16.285714285714285</v>
      </c>
      <c r="JG100" s="8">
        <f>JG99/Data!$B4/Data!$B10*Data!$B14</f>
        <v>0</v>
      </c>
      <c r="JH100" s="8">
        <f>JH99/Data!$B4/Data!$B10*Data!$B14</f>
        <v>0</v>
      </c>
      <c r="JI100" s="8">
        <f>JI99/Data!$B4/Data!$B10*Data!$B14</f>
        <v>13.160173160173159</v>
      </c>
      <c r="JJ100" s="8">
        <f>JJ99/Data!$B4/Data!$B10*Data!$B14</f>
        <v>7.4025974025974026</v>
      </c>
      <c r="JK100" s="8">
        <f>JK99/Data!$B4/Data!$B10*Data!$B14</f>
        <v>4.7376623376623375</v>
      </c>
      <c r="JL100" s="8">
        <f>JL99/Data!$B4/Data!$B10*Data!$B14</f>
        <v>5.3298701298701294</v>
      </c>
      <c r="JM100" s="8">
        <f>JM99/Data!$B4/Data!$B10*Data!$B14</f>
        <v>6.5142857142857133</v>
      </c>
      <c r="JN100" s="8">
        <f>JN99/Data!$B4/Data!$B10*Data!$B14</f>
        <v>0</v>
      </c>
      <c r="JO100" s="8">
        <f>JO99/Data!$B4/Data!$B10*Data!$B14</f>
        <v>0</v>
      </c>
      <c r="JP100" s="8">
        <f>JP99/Data!$B4/Data!$B10*Data!$B14</f>
        <v>16.450216450216448</v>
      </c>
      <c r="JQ100" s="8">
        <f>JQ99/Data!$B4/Data!$B10*Data!$B14</f>
        <v>19.246753246753244</v>
      </c>
      <c r="JR100" s="8">
        <f>JR99/Data!$B4/Data!$B10*Data!$B14</f>
        <v>13.324675324675324</v>
      </c>
      <c r="JS100" s="8">
        <f>JS99/Data!$B4/Data!$B10*Data!$B14</f>
        <v>13.324675324675324</v>
      </c>
      <c r="JT100" s="8">
        <f>JT99/Data!$B4/Data!$B10*Data!$B14</f>
        <v>8.8831168831168821</v>
      </c>
      <c r="JU100" s="8">
        <f>JU99/Data!$B4/Data!$B10*Data!$B14</f>
        <v>0</v>
      </c>
      <c r="JV100" s="8">
        <f>JV99/Data!$B4/Data!$B10*Data!$B14</f>
        <v>0</v>
      </c>
      <c r="JW100" s="8">
        <f>JW99/Data!$B4/Data!$B10*Data!$B14</f>
        <v>16.450216450216448</v>
      </c>
      <c r="JX100" s="8">
        <f>JX99/Data!$B4/Data!$B10*Data!$B14</f>
        <v>13.324675324675324</v>
      </c>
      <c r="JY100" s="8">
        <f>JY99/Data!$B4/Data!$B10*Data!$B14</f>
        <v>8.8831168831168821</v>
      </c>
      <c r="JZ100" s="8">
        <f>JZ99/Data!$B4/Data!$B10*Data!$B14</f>
        <v>9.4753246753246749</v>
      </c>
      <c r="KA100" s="8">
        <f>KA99/Data!$B4/Data!$B10*Data!$B14</f>
        <v>8.8831168831168821</v>
      </c>
      <c r="KB100" s="8">
        <f>KB99/Data!$B4/Data!$B10*Data!$B14</f>
        <v>0</v>
      </c>
      <c r="KC100" s="8">
        <f>KC99/Data!$B4/Data!$B10*Data!$B14</f>
        <v>0</v>
      </c>
      <c r="KD100" s="8">
        <f>KD99/Data!$B4/Data!$B10*Data!$B14</f>
        <v>18.506493506493506</v>
      </c>
      <c r="KE100" s="8">
        <f>KE99/Data!$B4/Data!$B10*Data!$B14</f>
        <v>22.20779220779221</v>
      </c>
      <c r="KF100" s="8">
        <f>KF99/Data!$B4/Data!$B10*Data!$B14</f>
        <v>16.285714285714285</v>
      </c>
      <c r="KG100" s="8">
        <f>KG99/Data!$B4/Data!$B10*Data!$B14</f>
        <v>16.285714285714285</v>
      </c>
      <c r="KH100" s="8">
        <f>KH99/Data!$B4/Data!$B10*Data!$B14</f>
        <v>16.285714285714285</v>
      </c>
      <c r="KI100" s="8">
        <f>KI99/Data!$B4/Data!$B10*Data!$B14</f>
        <v>0</v>
      </c>
      <c r="KJ100" s="8">
        <v>0</v>
      </c>
      <c r="KK100" s="8">
        <f>KK99/Data!$B4/Data!$B10*Data!$B14</f>
        <v>30.844155844155839</v>
      </c>
      <c r="KL100" s="8">
        <f>KL99/Data!$B4/Data!$B10*Data!$B14</f>
        <v>19.246753246753244</v>
      </c>
      <c r="KM100" s="8">
        <f>KM99/Data!$B4/Data!$B10*Data!$B14</f>
        <v>16.285714285714285</v>
      </c>
      <c r="KN100" s="8">
        <f>KN99/Data!$B4/Data!$B10*Data!$B14</f>
        <v>13.916883116883117</v>
      </c>
      <c r="KO100" s="8">
        <f>KO99/Data!$B4/Data!$B10*Data!$B14</f>
        <v>13.324675324675324</v>
      </c>
      <c r="KP100" s="8">
        <f>KP99/Data!$B4/Data!$B10*Data!$B14</f>
        <v>0</v>
      </c>
      <c r="KQ100" s="8">
        <f>KQ99/Data!$B4/Data!$B10*Data!$B14</f>
        <v>0</v>
      </c>
      <c r="KR100" s="8">
        <f>KR99/Data!$B4/Data!$B10*Data!$B14</f>
        <v>32.900432900432897</v>
      </c>
      <c r="KS100" s="8">
        <f>KS99/Data!$B4/Data!$B10*Data!$B14</f>
        <v>22.20779220779221</v>
      </c>
      <c r="KT100" s="8">
        <f>KT99/Data!$B4/Data!$B10*Data!$B14</f>
        <v>22.20779220779221</v>
      </c>
      <c r="KU100" s="8">
        <f>KU99/Data!$B4/Data!$B10*Data!$B14</f>
        <v>22.20779220779221</v>
      </c>
      <c r="KV100" s="8">
        <f>KV99/Data!$B4/Data!$B10*Data!$B14</f>
        <v>16.285714285714285</v>
      </c>
      <c r="KW100" s="8">
        <f>KW99/Data!$B4/Data!$B10*Data!$B14</f>
        <v>0</v>
      </c>
      <c r="KX100" s="8">
        <f>KX99/Data!$B4/Data!$B10*Data!$B14</f>
        <v>0</v>
      </c>
      <c r="KY100" s="8">
        <f>KY99/Data!$B4/Data!$B10*Data!$B14</f>
        <v>18.506493506493506</v>
      </c>
      <c r="KZ100" s="8">
        <f>KZ99/Data!$B4/Data!$B10*Data!$B14</f>
        <v>17.766233766233764</v>
      </c>
      <c r="LA100" s="8">
        <f>LA99/Data!$B4/Data!$B10*Data!$B14</f>
        <v>13.324675324675324</v>
      </c>
      <c r="LB100" s="8">
        <f>LB99/Data!$B4/Data!$B10*Data!$B14</f>
        <v>13.324675324675324</v>
      </c>
      <c r="LC100" s="8">
        <f>LC99/Data!$B4/Data!$B10*Data!$B14</f>
        <v>10.363636363636362</v>
      </c>
      <c r="LD100" s="8">
        <f>LD99/Data!$B4/Data!$B10*Data!$B14</f>
        <v>0</v>
      </c>
      <c r="LE100" s="8">
        <f>LE99/Data!$B4/Data!$B10*Data!$B14</f>
        <v>0</v>
      </c>
      <c r="LF100" s="8">
        <f>LF99/Data!$B4/Data!$B10*Data!$B14</f>
        <v>16.450216450216448</v>
      </c>
      <c r="LG100" s="8">
        <f>LG99/Data!$B4/Data!$B10*Data!$B14</f>
        <v>14.805194805194805</v>
      </c>
      <c r="LH100" s="8">
        <f>LH99/Data!$B4/Data!$B10*Data!$B14</f>
        <v>13.620779220779221</v>
      </c>
      <c r="LI100" s="8">
        <f>LI99/Data!$B4/Data!$B10*Data!$B14</f>
        <v>13.620779220779221</v>
      </c>
      <c r="LJ100" s="8">
        <f>LJ99/Data!$B4/Data!$B10*Data!$B14</f>
        <v>5.9220779220779223</v>
      </c>
      <c r="LK100" s="8">
        <f>LK99/Data!$B4/Data!$B10*Data!$B14</f>
        <v>0</v>
      </c>
      <c r="LL100" s="8">
        <f>LL99/Data!$B4/Data!$B10*Data!$B14</f>
        <v>0</v>
      </c>
      <c r="LM100" s="8">
        <f>LM99/Data!$B4/Data!$B10*Data!$B14</f>
        <v>8.2251082251082241</v>
      </c>
      <c r="LN100" s="8">
        <f>LN99/Data!$B4/Data!$B10*Data!$B14</f>
        <v>4.7376623376623375</v>
      </c>
      <c r="LO100" s="8">
        <f>LO99/Data!$B4/Data!$B10*Data!$B14</f>
        <v>2.6649350649350647</v>
      </c>
      <c r="LP100" s="8">
        <f>LP99/Data!$B4/Data!$B10*Data!$B14</f>
        <v>0</v>
      </c>
      <c r="LQ100" s="8">
        <f>LQ99/Data!$B4/Data!$B10*Data!$B14</f>
        <v>0</v>
      </c>
      <c r="LR100" s="8">
        <f>LR99/Data!$B4/Data!$B10*Data!$B14</f>
        <v>0</v>
      </c>
      <c r="LS100" s="8">
        <f>LS99/Data!$B4/Data!$B10*Data!$B14</f>
        <v>0</v>
      </c>
      <c r="LT100" s="8">
        <f>LT99/Data!$B4/Data!$B10*Data!$B14</f>
        <v>16.450216450216448</v>
      </c>
      <c r="LU100" s="8">
        <f>LU99/Data!$B4/Data!$B10*Data!$B14</f>
        <v>14.805194805194805</v>
      </c>
      <c r="LV100" s="8">
        <f>LV99/Data!$B4/Data!$B10*Data!$B14</f>
        <v>11.844155844155845</v>
      </c>
      <c r="LW100" s="8">
        <f>LW99/Data!$B4/Data!$B10*Data!$B14</f>
        <v>0</v>
      </c>
      <c r="LX100" s="8">
        <f>LX99/Data!$B4/Data!$B10*Data!$B14</f>
        <v>0</v>
      </c>
      <c r="LY100" s="8">
        <f>LY99/Data!$B4/Data!$B10*Data!$B14</f>
        <v>0</v>
      </c>
      <c r="LZ100" s="8">
        <f>LZ99/Data!$B4/Data!$B10*Data!$B14</f>
        <v>0</v>
      </c>
      <c r="MA100" s="8">
        <f>MA99/Data!$B4/Data!$B10*Data!$B14</f>
        <v>15.627705627705625</v>
      </c>
      <c r="MB100" s="8">
        <f>MB99/Data!$B4/Data!$B10*Data!$B14</f>
        <v>14.805194805194805</v>
      </c>
      <c r="MC100" s="8">
        <f>MC99/Data!$B4/Data!$B10*Data!$B14</f>
        <v>11.844155844155845</v>
      </c>
      <c r="MD100" s="8">
        <f>MD99/Data!$B4/Data!$B10*Data!$B14</f>
        <v>10.363636363636362</v>
      </c>
      <c r="ME100" s="8">
        <f>ME99/Data!$B4/Data!$B10*Data!$B14</f>
        <v>6.5142857142857133</v>
      </c>
      <c r="MF100" s="8">
        <f>MF99/Data!$B4/Data!$B10*Data!$B14</f>
        <v>0</v>
      </c>
      <c r="MG100" s="8">
        <f>MG99/Data!$B4/Data!$B10*Data!$B14</f>
        <v>0</v>
      </c>
      <c r="MH100" s="8">
        <f>MH99/Data!$B4/Data!$B10*Data!$B14</f>
        <v>9.0476190476190474</v>
      </c>
      <c r="MI100" s="8">
        <f>MI99/Data!$B4/Data!$B10*Data!$B14</f>
        <v>8.8831168831168821</v>
      </c>
      <c r="MJ100" s="8">
        <f>MJ99/Data!$B4/Data!$B10*Data!$B14</f>
        <v>4.441558441558441</v>
      </c>
      <c r="MK100" s="8">
        <f>MK99/Data!$B4/Data!$B10*Data!$B14</f>
        <v>4.441558441558441</v>
      </c>
      <c r="ML100" s="8">
        <f>ML99/Data!$B4/Data!$B10*Data!$B14</f>
        <v>3.5532467532467531</v>
      </c>
      <c r="MM100" s="8">
        <f>MM99/Data!$B4/Data!$B10*Data!$B14</f>
        <v>0</v>
      </c>
      <c r="MN100" s="8">
        <f>MN99/Data!$B4/Data!$B10*Data!$B14</f>
        <v>0</v>
      </c>
      <c r="MO100" s="8">
        <f>MO99/Data!$B4/Data!$B10*Data!$B14</f>
        <v>7.4025974025974026</v>
      </c>
      <c r="MP100" s="8">
        <f>MP99/Data!$B4/Data!$B10*Data!$B14</f>
        <v>0</v>
      </c>
      <c r="MQ100" s="8">
        <f>MQ99/Data!$B4/Data!$B10*Data!$B14</f>
        <v>5.3298701298701294</v>
      </c>
      <c r="MR100" s="8">
        <f>MR99/Data!$B4/Data!$B10*Data!$B14</f>
        <v>5.3298701298701294</v>
      </c>
      <c r="MS100" s="8">
        <f>MS99/Data!$B4/Data!$B10*Data!$B14</f>
        <v>3.5532467532467531</v>
      </c>
      <c r="MT100" s="8">
        <f>MT99/Data!$B4/Data!$B10*Data!$B14</f>
        <v>0</v>
      </c>
      <c r="MU100" s="8">
        <f>MU99/Data!$B4/Data!$B10*Data!$B14</f>
        <v>0</v>
      </c>
      <c r="MV100" s="8">
        <f>MV99/Data!$B4/Data!$B10*Data!$B14</f>
        <v>0</v>
      </c>
      <c r="MW100" s="8">
        <f>MW99/Data!$B4/Data!$B10*Data!$B14</f>
        <v>0</v>
      </c>
      <c r="MX100" s="8">
        <f>MX99/Data!$B4/Data!$B10*Data!$B14</f>
        <v>4.1454545454545446</v>
      </c>
      <c r="MY100" s="8">
        <f>MY99/Data!$B4/Data!$B10*Data!$B14</f>
        <v>3.2571428571428567</v>
      </c>
      <c r="MZ100" s="8">
        <f>MZ99/Data!$B4/Data!$B10*Data!$B14</f>
        <v>2.0727272727272723</v>
      </c>
      <c r="NA100" s="8">
        <f>NA99/Data!$B4/Data!$B10*Data!$B14</f>
        <v>0</v>
      </c>
      <c r="NB100" s="8">
        <f>NB99/Data!$B4/Data!$B10*Data!$B14</f>
        <v>0</v>
      </c>
    </row>
    <row r="101" spans="2:366" ht="15">
      <c r="B101" s="8" t="s">
        <v>83</v>
      </c>
      <c r="C101" s="13">
        <f>C99/Data!$B4/Data!$B11*Data!$B15</f>
        <v>4.4642857142857151E-2</v>
      </c>
      <c r="D101" s="13">
        <f>D99/Data!$B4/Data!$B11*Data!$B15</f>
        <v>9.0000000000000011E-2</v>
      </c>
      <c r="E101" s="13">
        <f>E99/Data!$B4/Data!$B11*Data!$B15</f>
        <v>9.0000000000000011E-2</v>
      </c>
      <c r="F101" s="13">
        <f>F99/Data!$B4/Data!$B11*Data!$B15</f>
        <v>0.10285714285714287</v>
      </c>
      <c r="G101" s="13">
        <f>G99/Data!$B4/Data!$B11*Data!$B15</f>
        <v>9.0000000000000011E-2</v>
      </c>
      <c r="H101" s="13">
        <f>H99/Data!$B4/Data!$B11*Data!$B15</f>
        <v>0</v>
      </c>
      <c r="I101" s="13">
        <f>I99/Data!$B4/Data!$B11*Data!$B15</f>
        <v>0</v>
      </c>
      <c r="J101" s="13">
        <f>J99/Data!$B4/Data!$B11*Data!$B15</f>
        <v>0.26785714285714285</v>
      </c>
      <c r="K101" s="13">
        <f>K99/Data!$B4/Data!$B11*Data!$B15</f>
        <v>0.10285714285714287</v>
      </c>
      <c r="L101" s="13">
        <f>L99/Data!$B4/Data!$B11*Data!$B15</f>
        <v>9.0000000000000011E-2</v>
      </c>
      <c r="M101" s="13">
        <f>M99/Data!$B4/Data!$B11*Data!$B15</f>
        <v>9.0000000000000011E-2</v>
      </c>
      <c r="N101" s="13">
        <f>N99/Data!$B4/Data!$B11*Data!$B15</f>
        <v>0.10285714285714287</v>
      </c>
      <c r="O101" s="13">
        <f>O99/Data!$B4/Data!$B11*Data!$B15</f>
        <v>0</v>
      </c>
      <c r="P101" s="13">
        <f>P99/Data!$B4/Data!$B11*Data!$B15</f>
        <v>0</v>
      </c>
      <c r="Q101" s="13">
        <f>Q99/Data!$B4/Data!$B11*Data!$B15</f>
        <v>0.39285714285714285</v>
      </c>
      <c r="R101" s="13">
        <f>R99/Data!$B4/Data!$B11*Data!$B15</f>
        <v>0.3471428571428572</v>
      </c>
      <c r="S101" s="13">
        <f>S99/Data!$B4/Data!$B11*Data!$B15</f>
        <v>0.18000000000000002</v>
      </c>
      <c r="T101" s="13">
        <f>T99/Data!$B4/Data!$B11*Data!$B15</f>
        <v>0</v>
      </c>
      <c r="U101" s="13">
        <f>U99/Data!$B4/Data!$B11*Data!$B15</f>
        <v>0.19285714285714287</v>
      </c>
      <c r="V101" s="13">
        <f>V99/Data!$B4/Data!$B11*Data!$B15</f>
        <v>0</v>
      </c>
      <c r="W101" s="13">
        <f>W99/Data!$B4/Data!$B11*Data!$B15</f>
        <v>0</v>
      </c>
      <c r="X101" s="13">
        <f>X99/Data!$B4/Data!$B11*Data!$B15</f>
        <v>0.26785714285714285</v>
      </c>
      <c r="Y101" s="13">
        <f>Y99/Data!$B4/Data!$B11*Data!$B15</f>
        <v>0.23142857142857143</v>
      </c>
      <c r="Z101" s="13">
        <f>Z99/Data!$B4/Data!$B11*Data!$B15</f>
        <v>7.7142857142857138E-2</v>
      </c>
      <c r="AA101" s="13">
        <f>AA99/Data!$B4/Data!$B11*Data!$B15</f>
        <v>0.10285714285714287</v>
      </c>
      <c r="AB101" s="13">
        <f>AB99/Data!$B4/Data!$B11*Data!$B15</f>
        <v>0.10285714285714287</v>
      </c>
      <c r="AC101" s="13">
        <f>AC99/Data!$B4/Data!$B11*Data!$B15</f>
        <v>0</v>
      </c>
      <c r="AD101" s="13">
        <f>AD99/Data!$B4/Data!$B11*Data!$B15</f>
        <v>0</v>
      </c>
      <c r="AE101" s="13">
        <f>AE99/Data!$B4/Data!$B11*Data!$B15</f>
        <v>0.26785714285714285</v>
      </c>
      <c r="AF101" s="13">
        <f>AF99/Data!$B4/Data!$B11*Data!$B15</f>
        <v>0.21857142857142861</v>
      </c>
      <c r="AG101" s="13">
        <f>AG99/Data!$B4/Data!$B11*Data!$B15</f>
        <v>0.11571428571428571</v>
      </c>
      <c r="AH101" s="13">
        <f>AH99/Data!$B4/Data!$B11*Data!$B15</f>
        <v>0.10285714285714287</v>
      </c>
      <c r="AI101" s="13">
        <f>AI99/Data!$B4/Data!$B11*Data!$B15</f>
        <v>7.7142857142857138E-2</v>
      </c>
      <c r="AJ101" s="13">
        <f>AJ99/Data!$B4/Data!$B11*Data!$B15</f>
        <v>0</v>
      </c>
      <c r="AK101" s="13">
        <f>AK99/Data!$B4/Data!$B11*Data!$B15</f>
        <v>0</v>
      </c>
      <c r="AL101" s="13">
        <f>AL99/Data!$B4/Data!$B11*Data!$B15</f>
        <v>0.3035714285714286</v>
      </c>
      <c r="AM101" s="13">
        <f>AM99/Data!$B4/Data!$B11*Data!$B15</f>
        <v>0.21857142857142861</v>
      </c>
      <c r="AN101" s="13">
        <f>AN99/Data!$B4/Data!$B11*Data!$B15</f>
        <v>0.15428571428571428</v>
      </c>
      <c r="AO101" s="13">
        <f>AO99/Data!$B4/Data!$B11*Data!$B15</f>
        <v>0.15428571428571428</v>
      </c>
      <c r="AP101" s="13">
        <f>AP99/Data!$B4/Data!$B11*Data!$B15</f>
        <v>0.12857142857142859</v>
      </c>
      <c r="AQ101" s="13">
        <f>AQ99/Data!$B4/Data!$B11*Data!$B15</f>
        <v>0</v>
      </c>
      <c r="AR101" s="13">
        <f>AR99/Data!$B4/Data!$B11*Data!$B15</f>
        <v>0</v>
      </c>
      <c r="AS101" s="13">
        <f>AS99/Data!$B4/Data!$B11*Data!$B15</f>
        <v>0.35714285714285721</v>
      </c>
      <c r="AT101" s="13">
        <f>AT99/Data!$B4/Data!$B11*Data!$B15</f>
        <v>0.36000000000000004</v>
      </c>
      <c r="AU101" s="13">
        <f>AU99/Data!$B4/Data!$B11*Data!$B15</f>
        <v>0.15428571428571428</v>
      </c>
      <c r="AV101" s="13">
        <f>AV99/Data!$B4/Data!$B11*Data!$B15</f>
        <v>0.16714285714285715</v>
      </c>
      <c r="AW101" s="13">
        <f>AW99/Data!$B4/Data!$B11*Data!$B15</f>
        <v>0.10285714285714287</v>
      </c>
      <c r="AX101" s="13">
        <f>AX99/Data!$B4/Data!$B11*Data!$B15</f>
        <v>0</v>
      </c>
      <c r="AY101" s="13">
        <f>AY99/Data!$B4/Data!$B11*Data!$B15</f>
        <v>0</v>
      </c>
      <c r="AZ101" s="13">
        <f>AZ99/Data!$B4/Data!$B11*Data!$B15</f>
        <v>0.4285714285714286</v>
      </c>
      <c r="BA101" s="13">
        <f>BA99/Data!$B4/Data!$B11*Data!$B15</f>
        <v>0.38571428571428573</v>
      </c>
      <c r="BB101" s="13">
        <f>BB99/Data!$B4/Data!$B11*Data!$B15</f>
        <v>0.1735714285714286</v>
      </c>
      <c r="BC101" s="13">
        <f>BC99/Data!$B4/Data!$B11*Data!$B15</f>
        <v>0.18000000000000002</v>
      </c>
      <c r="BD101" s="13">
        <f>BD99/Data!$B4/Data!$B11*Data!$B15</f>
        <v>0.18000000000000002</v>
      </c>
      <c r="BE101" s="13">
        <f>BE99/Data!$B4/Data!$B11*Data!$B15</f>
        <v>0</v>
      </c>
      <c r="BF101" s="13">
        <f>BF99/Data!$B4/Data!$B11*Data!$B15</f>
        <v>0</v>
      </c>
      <c r="BG101" s="13">
        <f>BG99/Data!$B4/Data!$B11*Data!$B15</f>
        <v>0.26785714285714285</v>
      </c>
      <c r="BH101" s="13">
        <f>BH99/Data!$B4/Data!$B11*Data!$B15</f>
        <v>0.19285714285714287</v>
      </c>
      <c r="BI101" s="13">
        <f>BI99/Data!$B4/Data!$B11*Data!$B15</f>
        <v>0.12857142857142859</v>
      </c>
      <c r="BJ101" s="13">
        <f>BJ99/Data!$B4/Data!$B11*Data!$B15</f>
        <v>0.12857142857142859</v>
      </c>
      <c r="BK101" s="13">
        <f>BK99/Data!$B4/Data!$B11*Data!$B15</f>
        <v>0.12857142857142859</v>
      </c>
      <c r="BL101" s="13">
        <f>BL99/Data!$B4/Data!$B11*Data!$B15</f>
        <v>0</v>
      </c>
      <c r="BM101" s="13">
        <f>BM99/Data!$B4/Data!$B11*Data!$B15</f>
        <v>0</v>
      </c>
      <c r="BN101" s="13">
        <f>BN99/Data!$B4/Data!$B11*Data!$B15</f>
        <v>0.44642857142857145</v>
      </c>
      <c r="BO101" s="13">
        <f>BO99/Data!$B4/Data!$B11*Data!$B15</f>
        <v>0.29571428571428576</v>
      </c>
      <c r="BP101" s="13">
        <f>BP99/Data!$B4/Data!$B11*Data!$B15</f>
        <v>0.16714285714285715</v>
      </c>
      <c r="BQ101" s="13">
        <f>BQ99/Data!$B4/Data!$B11*Data!$B15</f>
        <v>0.16714285714285715</v>
      </c>
      <c r="BR101" s="13">
        <f>BR99/Data!$B4/Data!$B11*Data!$B15</f>
        <v>0.14142857142857143</v>
      </c>
      <c r="BS101" s="13">
        <f>BS99/Data!$B4/Data!$B11*Data!$B15</f>
        <v>0</v>
      </c>
      <c r="BT101" s="13">
        <f>BT99/Data!$B4/Data!$B11*Data!$B15</f>
        <v>0</v>
      </c>
      <c r="BU101" s="13">
        <f>BU99/Data!$B4/Data!$B11*Data!$B15</f>
        <v>0.35714285714285721</v>
      </c>
      <c r="BV101" s="13">
        <f>BV99/Data!$B4/Data!$B11*Data!$B15</f>
        <v>0.18000000000000002</v>
      </c>
      <c r="BW101" s="13">
        <f>BW99/Data!$B4/Data!$B11*Data!$B15</f>
        <v>0.11571428571428571</v>
      </c>
      <c r="BX101" s="13">
        <f>BX99/Data!$B4/Data!$B11*Data!$B15</f>
        <v>0.11571428571428571</v>
      </c>
      <c r="BY101" s="13">
        <f>BY99/Data!$B4/Data!$B11*Data!$B15</f>
        <v>0.10285714285714287</v>
      </c>
      <c r="BZ101" s="13">
        <f>BZ99/Data!$B4/Data!$B11*Data!$B15</f>
        <v>0</v>
      </c>
      <c r="CA101" s="13">
        <f>CA99/Data!$B4/Data!$B11*Data!$B15</f>
        <v>0</v>
      </c>
      <c r="CB101" s="13">
        <f>CB99/Data!$B4/Data!$B11*Data!$B15</f>
        <v>0</v>
      </c>
      <c r="CC101" s="13">
        <f>CC99/Data!$B4/Data!$B11*Data!$B15</f>
        <v>0.25714285714285717</v>
      </c>
      <c r="CD101" s="13">
        <f>CD99/Data!$B4/Data!$B11*Data!$B15</f>
        <v>0.12857142857142859</v>
      </c>
      <c r="CE101" s="13">
        <f>CE99/Data!$B4/Data!$B11*Data!$B15</f>
        <v>0.19285714285714287</v>
      </c>
      <c r="CF101" s="13">
        <f>CF99/Data!$B4/Data!$B11*Data!$B15</f>
        <v>0.27</v>
      </c>
      <c r="CG101" s="13">
        <f>CG99/Data!$B4/Data!$B11*Data!$B15</f>
        <v>0</v>
      </c>
      <c r="CH101" s="13">
        <f>CH99/Data!$B4/Data!$B11*Data!$B15</f>
        <v>0</v>
      </c>
      <c r="CI101" s="13">
        <f>CI99/Data!$B4/Data!$B11*Data!$B15</f>
        <v>0.5</v>
      </c>
      <c r="CJ101" s="13">
        <f>CJ99/Data!$B4/Data!$B11*Data!$B15</f>
        <v>0.46285714285714286</v>
      </c>
      <c r="CK101" s="13">
        <f>CK99/Data!$B4/Data!$B11*Data!$B15</f>
        <v>0.25714285714285717</v>
      </c>
      <c r="CL101" s="13">
        <f>CL99/Data!$B4/Data!$B11*Data!$B15</f>
        <v>0.25714285714285717</v>
      </c>
      <c r="CM101" s="13">
        <f>CM99/Data!$B4/Data!$B11*Data!$B15</f>
        <v>0.41142857142857148</v>
      </c>
      <c r="CN101" s="13">
        <f>CN99/Data!$B4/Data!$B11*Data!$B15</f>
        <v>0</v>
      </c>
      <c r="CO101" s="13">
        <f>CO99/Data!$B4/Data!$B11*Data!$B15</f>
        <v>0</v>
      </c>
      <c r="CP101" s="13">
        <f>CP99/Data!$B4/Data!$B11*Data!$B15</f>
        <v>0.5</v>
      </c>
      <c r="CQ101" s="13">
        <f>CQ99/Data!$B4/Data!$B11*Data!$B15</f>
        <v>0.46285714285714286</v>
      </c>
      <c r="CR101" s="13">
        <f>CR99/Data!$B4/Data!$B11*Data!$B15</f>
        <v>0.3342857142857143</v>
      </c>
      <c r="CS101" s="13">
        <f>CS99/Data!$B4/Data!$B11*Data!$B15</f>
        <v>0.3342857142857143</v>
      </c>
      <c r="CT101" s="13">
        <f>CT99/Data!$B4/Data!$B11*Data!$B15</f>
        <v>0.3342857142857143</v>
      </c>
      <c r="CU101" s="13">
        <f>CU99/Data!$B4/Data!$B11*Data!$B15</f>
        <v>0</v>
      </c>
      <c r="CV101" s="13">
        <f>CV99/Data!$B4/Data!$B11*Data!$B15</f>
        <v>0</v>
      </c>
      <c r="CW101" s="13">
        <f>CW99/Data!$B4/Data!$B11*Data!$B15</f>
        <v>0</v>
      </c>
      <c r="CX101" s="13">
        <f>CX99/Data!$B4/Data!$B11*Data!$B15</f>
        <v>0.41142857142857148</v>
      </c>
      <c r="CY101" s="13">
        <f>CY99/Data!$B4/Data!$B11*Data!$B15</f>
        <v>0.18000000000000002</v>
      </c>
      <c r="CZ101" s="13">
        <f>CZ99/Data!$B4/Data!$B11*Data!$B15</f>
        <v>0.12857142857142859</v>
      </c>
      <c r="DA101" s="13">
        <f>DA99/Data!$B4/Data!$B11*Data!$B15</f>
        <v>0.11571428571428571</v>
      </c>
      <c r="DB101" s="13">
        <f>DB99/Data!$B4/Data!$B11*Data!$B15</f>
        <v>0</v>
      </c>
      <c r="DC101" s="13">
        <f>DC99/Data!$B4/Data!$B11*Data!$B15</f>
        <v>0</v>
      </c>
      <c r="DD101" s="13">
        <f>DD99/Data!$B4/Data!$B11*Data!$B15</f>
        <v>0.5</v>
      </c>
      <c r="DE101" s="13">
        <f>DE99/Data!$B4/Data!$B11*Data!$B15</f>
        <v>0.41142857142857148</v>
      </c>
      <c r="DF101" s="13">
        <f>DF99/Data!$B4/Data!$B11*Data!$B15</f>
        <v>0.3342857142857143</v>
      </c>
      <c r="DG101" s="13">
        <f>DG99/Data!$B4/Data!$B11*Data!$B15</f>
        <v>0.30857142857142855</v>
      </c>
      <c r="DH101" s="13">
        <f>DH99/Data!$B4/Data!$B11*Data!$B15</f>
        <v>0.29571428571428576</v>
      </c>
      <c r="DI101" s="13">
        <f>DI99/Data!$B4/Data!$B11*Data!$B15</f>
        <v>0</v>
      </c>
      <c r="DJ101" s="13">
        <f>DJ99/Data!$B4/Data!$B11*Data!$B15</f>
        <v>0</v>
      </c>
      <c r="DK101" s="13">
        <f>DK99/Data!$B4/Data!$B11*Data!$B15</f>
        <v>0.57142857142857151</v>
      </c>
      <c r="DL101" s="13">
        <f>DL99/Data!$B4/Data!$B11*Data!$B15</f>
        <v>0.46285714285714286</v>
      </c>
      <c r="DM101" s="13">
        <f>DM99/Data!$B4/Data!$B11*Data!$B15</f>
        <v>0.41142857142857148</v>
      </c>
      <c r="DN101" s="13">
        <f>DN99/Data!$B4/Data!$B11*Data!$B15</f>
        <v>0.38571428571428573</v>
      </c>
      <c r="DO101" s="13">
        <f>DO99/Data!$B4/Data!$B11*Data!$B15</f>
        <v>0.30857142857142855</v>
      </c>
      <c r="DP101" s="13">
        <f>DP99/Data!$B4/Data!$B11*Data!$B15</f>
        <v>0</v>
      </c>
      <c r="DQ101" s="13">
        <f>DQ99/Data!$B4/Data!$B11*Data!$B15</f>
        <v>0</v>
      </c>
      <c r="DR101" s="13">
        <f>DR99/Data!$B4/Data!$B11*Data!$B15</f>
        <v>0.41071428571428581</v>
      </c>
      <c r="DS101" s="13">
        <f>DS99/Data!$B4/Data!$B11*Data!$B15</f>
        <v>0.12857142857142859</v>
      </c>
      <c r="DT101" s="13">
        <f>DT99/Data!$B4/Data!$B11*Data!$B15</f>
        <v>0.12857142857142859</v>
      </c>
      <c r="DU101" s="13">
        <f>DU99/Data!$B4/Data!$B11*Data!$B15</f>
        <v>9.0000000000000011E-2</v>
      </c>
      <c r="DV101" s="13">
        <f>DV99/Data!$B4/Data!$B11*Data!$B15</f>
        <v>0.12857142857142859</v>
      </c>
      <c r="DW101" s="13">
        <f>DW99/Data!$B4/Data!$B11*Data!$B15</f>
        <v>0</v>
      </c>
      <c r="DX101" s="13">
        <f>DX99/Data!$B4/Data!$B11*Data!$B15</f>
        <v>0</v>
      </c>
      <c r="DY101" s="13">
        <f>DY99/Data!$B4/Data!$B11*Data!$B15</f>
        <v>0.26785714285714285</v>
      </c>
      <c r="DZ101" s="13">
        <f>DZ99/Data!$B4/Data!$B11*Data!$B15</f>
        <v>0.14142857142857143</v>
      </c>
      <c r="EA101" s="13">
        <f>EA99/Data!$B4/Data!$B11*Data!$B15</f>
        <v>0.12857142857142859</v>
      </c>
      <c r="EB101" s="13">
        <f>EB99/Data!$B4/Data!$B11*Data!$B15</f>
        <v>0.10285714285714287</v>
      </c>
      <c r="EC101" s="13">
        <f>EC99/Data!$B4/Data!$B11*Data!$B15</f>
        <v>0.12857142857142859</v>
      </c>
      <c r="ED101" s="13">
        <f>ED99/Data!$B4/Data!$B11*Data!$B15</f>
        <v>0</v>
      </c>
      <c r="EE101" s="13">
        <f>EE99/Data!$B4/Data!$B11*Data!$B15</f>
        <v>0</v>
      </c>
      <c r="EF101" s="13">
        <f>EF99/Data!$B4/Data!$B11*Data!$B15</f>
        <v>0</v>
      </c>
      <c r="EG101" s="13">
        <f>EG99/Data!$B4/Data!$B11*Data!$B15</f>
        <v>0.32142857142857145</v>
      </c>
      <c r="EH101" s="13">
        <f>EH99/Data!$B4/Data!$B11*Data!$B15</f>
        <v>0.25714285714285717</v>
      </c>
      <c r="EI101" s="13">
        <f>EI99/Data!$B4/Data!$B11*Data!$B15</f>
        <v>0.19285714285714287</v>
      </c>
      <c r="EJ101" s="13">
        <f>EJ99/Data!$B4/Data!$B11*Data!$B15</f>
        <v>0.12857142857142859</v>
      </c>
      <c r="EK101" s="13">
        <f>EK99/Data!$B4/Data!$B11*Data!$B15</f>
        <v>0</v>
      </c>
      <c r="EL101" s="13">
        <f>EL99/Data!$B4/Data!$B11*Data!$B15</f>
        <v>0</v>
      </c>
      <c r="EM101" s="13">
        <f>EM99/Data!$B4/Data!$B11*Data!$B15</f>
        <v>0.5357142857142857</v>
      </c>
      <c r="EN101" s="13">
        <f>EN99/Data!$B4/Data!$B11*Data!$B15</f>
        <v>0.51428571428571435</v>
      </c>
      <c r="EO101" s="13">
        <f>EO99/Data!$B4/Data!$B11*Data!$B15</f>
        <v>0.32142857142857145</v>
      </c>
      <c r="EP101" s="13">
        <f>EP99/Data!$B4/Data!$B11*Data!$B15</f>
        <v>0.32142857142857145</v>
      </c>
      <c r="EQ101" s="13">
        <f>EQ99/Data!$B4/Data!$B11*Data!$B15</f>
        <v>0.30857142857142855</v>
      </c>
      <c r="ER101" s="13">
        <f>ER99/Data!$B4/Data!$B11*Data!$B15</f>
        <v>0</v>
      </c>
      <c r="ES101" s="13">
        <f>ES99/Data!$B4/Data!$B11*Data!$B15</f>
        <v>0</v>
      </c>
      <c r="ET101" s="13">
        <f>ET99/Data!$B4/Data!$B11*Data!$B15</f>
        <v>0.625</v>
      </c>
      <c r="EU101" s="13">
        <f>EU99/Data!$B4/Data!$B11*Data!$B15</f>
        <v>0.51428571428571435</v>
      </c>
      <c r="EV101" s="13">
        <f>EV99/Data!$B4/Data!$B11*Data!$B15</f>
        <v>0.48857142857142855</v>
      </c>
      <c r="EW101" s="13">
        <f>EW99/Data!$B4/Data!$B11*Data!$B15</f>
        <v>0.32142857142857145</v>
      </c>
      <c r="EX101" s="13">
        <f>EX99/Data!$B4/Data!$B11*Data!$B15</f>
        <v>0.51428571428571435</v>
      </c>
      <c r="EY101" s="13">
        <f>EY99/Data!$B4/Data!$B11*Data!$B15</f>
        <v>0</v>
      </c>
      <c r="EZ101" s="13">
        <f>EZ99/Data!$B4/Data!$B11*Data!$B15</f>
        <v>0</v>
      </c>
      <c r="FA101" s="13">
        <f>FA99/Data!$B4/Data!$B11*Data!$B15</f>
        <v>0.625</v>
      </c>
      <c r="FB101" s="13">
        <f>FB99/Data!$B4/Data!$B11*Data!$B15</f>
        <v>0.51428571428571435</v>
      </c>
      <c r="FC101" s="13">
        <f>FC99/Data!$B4/Data!$B11*Data!$B15</f>
        <v>0.45</v>
      </c>
      <c r="FD101" s="13">
        <f>FD99/Data!$B4/Data!$B11*Data!$B15</f>
        <v>0.32142857142857145</v>
      </c>
      <c r="FE101" s="13">
        <f>FE99/Data!$B4/Data!$B11*Data!$B15</f>
        <v>0.3342857142857143</v>
      </c>
      <c r="FF101" s="13">
        <f>FF99/Data!$B4/Data!$B11*Data!$B15</f>
        <v>0</v>
      </c>
      <c r="FG101" s="13">
        <f>FG99/Data!$B4/Data!$B11*Data!$B15</f>
        <v>0</v>
      </c>
      <c r="FH101" s="13">
        <f>FH99/Data!$B4/Data!$B11*Data!$B15</f>
        <v>0.5357142857142857</v>
      </c>
      <c r="FI101" s="13">
        <f>FI99/Data!$B4/Data!$B11*Data!$B15</f>
        <v>0.3471428571428572</v>
      </c>
      <c r="FJ101" s="13">
        <f>FJ99/Data!$B4/Data!$B11*Data!$B15</f>
        <v>0.27</v>
      </c>
      <c r="FK101" s="13">
        <f>FK99/Data!$B4/Data!$B11*Data!$B15</f>
        <v>0.25714285714285717</v>
      </c>
      <c r="FL101" s="13">
        <f>FL99/Data!$B4/Data!$B11*Data!$B15</f>
        <v>0.20571428571428574</v>
      </c>
      <c r="FM101" s="13">
        <f>FM99/Data!$B4/Data!$B11*Data!$B15</f>
        <v>0</v>
      </c>
      <c r="FN101" s="13">
        <f>FN99/Data!$B4/Data!$B11*Data!$B15</f>
        <v>0</v>
      </c>
      <c r="FO101" s="13">
        <f>FO99/Data!$B4/Data!$B11*Data!$B15</f>
        <v>0.28571428571428575</v>
      </c>
      <c r="FP101" s="13">
        <f>FP99/Data!$B4/Data!$B11*Data!$B15</f>
        <v>0.12857142857142859</v>
      </c>
      <c r="FQ101" s="13">
        <f>FQ99/Data!$B4/Data!$B11*Data!$B15</f>
        <v>0.10285714285714287</v>
      </c>
      <c r="FR101" s="13">
        <f>FR99/Data!$B4/Data!$B11*Data!$B15</f>
        <v>0.11571428571428571</v>
      </c>
      <c r="FS101" s="13">
        <f>FS99/Data!$B4/Data!$B11*Data!$B15</f>
        <v>0.10285714285714287</v>
      </c>
      <c r="FT101" s="13">
        <f>FT99/Data!$B4/Data!$B11*Data!$B15</f>
        <v>0</v>
      </c>
      <c r="FU101" s="13">
        <f>FU99/Data!$B4/Data!$B11*Data!$B15</f>
        <v>0</v>
      </c>
      <c r="FV101" s="13">
        <f>FV99/Data!$B4/Data!$B11*Data!$B15</f>
        <v>0.28571428571428575</v>
      </c>
      <c r="FW101" s="13">
        <f>FW99/Data!$B4/Data!$B11*Data!$B15</f>
        <v>0.20571428571428574</v>
      </c>
      <c r="FX101" s="13">
        <f>FX99/Data!$B4/Data!$B11*Data!$B15</f>
        <v>0.12857142857142859</v>
      </c>
      <c r="FY101" s="13">
        <f>FY99/Data!$B4/Data!$B11*Data!$B15</f>
        <v>0.12857142857142859</v>
      </c>
      <c r="FZ101" s="13">
        <f>FZ99/Data!$B4/Data!$B11*Data!$B15</f>
        <v>0.12857142857142859</v>
      </c>
      <c r="GA101" s="13">
        <f>GA99/Data!$B4/Data!$B11*Data!$B15</f>
        <v>0</v>
      </c>
      <c r="GB101" s="13">
        <f>GB99/Data!$B4/Data!$B11*Data!$B15</f>
        <v>0</v>
      </c>
      <c r="GC101" s="13">
        <f>GC99/Data!$B4/Data!$B11*Data!$B15</f>
        <v>0.26785714285714285</v>
      </c>
      <c r="GD101" s="13">
        <f>GD99/Data!$B4/Data!$B11*Data!$B15</f>
        <v>0.23142857142857143</v>
      </c>
      <c r="GE101" s="13">
        <f>GE99/Data!$B4/Data!$B11*Data!$B15</f>
        <v>0.11571428571428571</v>
      </c>
      <c r="GF101" s="13">
        <f>GF99/Data!$B4/Data!$B11*Data!$B15</f>
        <v>9.0000000000000011E-2</v>
      </c>
      <c r="GG101" s="13">
        <f>GG99/Data!$B4/Data!$B11*Data!$B15</f>
        <v>0.10285714285714287</v>
      </c>
      <c r="GH101" s="13">
        <f>GH99/Data!$B4/Data!$B11*Data!$B15</f>
        <v>0</v>
      </c>
      <c r="GI101" s="13">
        <f>GI99/Data!$B4/Data!$B11*Data!$B15</f>
        <v>0</v>
      </c>
      <c r="GJ101" s="13">
        <f>GJ99/Data!$B4/Data!$B11*Data!$B15</f>
        <v>0.44642857142857145</v>
      </c>
      <c r="GK101" s="13">
        <f>GK99/Data!$B4/Data!$B11*Data!$B15</f>
        <v>0.24428571428571427</v>
      </c>
      <c r="GL101" s="13">
        <f>GL99/Data!$B4/Data!$B11*Data!$B15</f>
        <v>0.15428571428571428</v>
      </c>
      <c r="GM101" s="13">
        <f>GM99/Data!$B4/Data!$B11*Data!$B15</f>
        <v>9.0000000000000011E-2</v>
      </c>
      <c r="GN101" s="13">
        <f>GN99/Data!$B4/Data!$B11*Data!$B15</f>
        <v>0.12857142857142859</v>
      </c>
      <c r="GO101" s="13">
        <f>GO99/Data!$B4/Data!$B11*Data!$B15</f>
        <v>0</v>
      </c>
      <c r="GP101" s="13">
        <f>GP99/Data!$B4/Data!$B11*Data!$B15</f>
        <v>0</v>
      </c>
      <c r="GQ101" s="13">
        <f>GQ99/Data!$B4/Data!$B11*Data!$B15</f>
        <v>0.26785714285714285</v>
      </c>
      <c r="GR101" s="13">
        <f>GR99/Data!$B4/Data!$B11*Data!$B15</f>
        <v>0.14142857142857143</v>
      </c>
      <c r="GS101" s="13">
        <f>GS99/Data!$B4/Data!$B11*Data!$B15</f>
        <v>0.14142857142857143</v>
      </c>
      <c r="GT101" s="13">
        <f>GT99/Data!$B4/Data!$B11*Data!$B15</f>
        <v>0.14142857142857143</v>
      </c>
      <c r="GU101" s="13">
        <f>GU99/Data!$B4/Data!$B11*Data!$B15</f>
        <v>0.19285714285714287</v>
      </c>
      <c r="GV101" s="13">
        <f>GV99/Data!$B4/Data!$B11*Data!$B15</f>
        <v>0</v>
      </c>
      <c r="GW101" s="13">
        <f>GW99/Data!$B4/Data!$B11*Data!$B15</f>
        <v>0</v>
      </c>
      <c r="GX101" s="13">
        <f>GX99/Data!$B4/Data!$B11*Data!$B15</f>
        <v>0.5357142857142857</v>
      </c>
      <c r="GY101" s="13">
        <f>GY99/Data!$B4/Data!$B11*Data!$B15</f>
        <v>0.42428571428571432</v>
      </c>
      <c r="GZ101" s="13">
        <f>GZ99/Data!$B4/Data!$B11*Data!$B15</f>
        <v>0.38571428571428573</v>
      </c>
      <c r="HA101" s="13">
        <f>HA99/Data!$B4/Data!$B11*Data!$B15</f>
        <v>0.36000000000000004</v>
      </c>
      <c r="HB101" s="13">
        <f>HB99/Data!$B4/Data!$B11*Data!$B15</f>
        <v>0.3342857142857143</v>
      </c>
      <c r="HC101" s="13">
        <f>HC99/Data!$B4/Data!$B11*Data!$B15</f>
        <v>0</v>
      </c>
      <c r="HD101" s="13">
        <f>HD99/Data!$B4/Data!$B11*Data!$B15</f>
        <v>0</v>
      </c>
      <c r="HE101" s="13">
        <f>HE99/Data!$B4/Data!$B11*Data!$B15</f>
        <v>0.625</v>
      </c>
      <c r="HF101" s="13">
        <f>HF99/Data!$B4/Data!$B11*Data!$B15</f>
        <v>0.46285714285714286</v>
      </c>
      <c r="HG101" s="13">
        <f>HG99/Data!$B4/Data!$B11*Data!$B15</f>
        <v>0.45</v>
      </c>
      <c r="HH101" s="13">
        <f>HH99/Data!$B4/Data!$B11*Data!$B15</f>
        <v>0.38571428571428573</v>
      </c>
      <c r="HI101" s="13">
        <f>HI99/Data!$B4/Data!$B11*Data!$B15</f>
        <v>0.38571428571428573</v>
      </c>
      <c r="HJ101" s="13">
        <f>HJ99/Data!$B4/Data!$B11*Data!$B15</f>
        <v>0</v>
      </c>
      <c r="HK101" s="13">
        <f>HK99/Data!$B4/Data!$B11*Data!$B15</f>
        <v>0</v>
      </c>
      <c r="HL101" s="13">
        <f>HL99/Data!$B4/Data!$B11*Data!$B15</f>
        <v>0.625</v>
      </c>
      <c r="HM101" s="13">
        <f>HM99/Data!$B4/Data!$B11*Data!$B15</f>
        <v>0.38571428571428573</v>
      </c>
      <c r="HN101" s="13">
        <f>HN99/Data!$B4/Data!$B11*Data!$B15</f>
        <v>0.21857142857142861</v>
      </c>
      <c r="HO101" s="13">
        <f>HO99/Data!$B4/Data!$B11*Data!$B15</f>
        <v>0.21857142857142861</v>
      </c>
      <c r="HP101" s="13">
        <f>HP99/Data!$B4/Data!$B11*Data!$B15</f>
        <v>0.16714285714285715</v>
      </c>
      <c r="HQ101" s="13">
        <f>HQ99/Data!$B4/Data!$B11*Data!$B15</f>
        <v>0</v>
      </c>
      <c r="HR101" s="13">
        <f>HR99/Data!$B4/Data!$B11*Data!$B15</f>
        <v>0</v>
      </c>
      <c r="HS101" s="13">
        <f>HS99/Data!$B4/Data!$B11*Data!$B15</f>
        <v>0.44642857142857145</v>
      </c>
      <c r="HT101" s="13">
        <f>HT99/Data!$B4/Data!$B11*Data!$B15</f>
        <v>0.18000000000000002</v>
      </c>
      <c r="HU101" s="13">
        <f>HU99/Data!$B4/Data!$B11*Data!$B15</f>
        <v>0.10285714285714287</v>
      </c>
      <c r="HV101" s="13">
        <f>HV99/Data!$B4/Data!$B11*Data!$B15</f>
        <v>0.11571428571428571</v>
      </c>
      <c r="HW101" s="13">
        <f>HW99/Data!$B4/Data!$B11*Data!$B15</f>
        <v>0.10285714285714287</v>
      </c>
      <c r="HX101" s="13">
        <f>HX99/Data!$B4/Data!$B11*Data!$B15</f>
        <v>0</v>
      </c>
      <c r="HY101" s="13">
        <f>HY99/Data!$B4/Data!$B11*Data!$B15</f>
        <v>0</v>
      </c>
      <c r="HZ101" s="13">
        <f>HZ99/Data!$B4/Data!$B11*Data!$B15</f>
        <v>0.5357142857142857</v>
      </c>
      <c r="IA101" s="13">
        <f>IA99/Data!$B4/Data!$B11*Data!$B15</f>
        <v>0.32142857142857145</v>
      </c>
      <c r="IB101" s="13">
        <f>IB99/Data!$B4/Data!$B11*Data!$B15</f>
        <v>0.25714285714285717</v>
      </c>
      <c r="IC101" s="13">
        <f>IC99/Data!$B4/Data!$B11*Data!$B15</f>
        <v>0.28285714285714286</v>
      </c>
      <c r="ID101" s="13">
        <f>ID99/Data!$B4/Data!$B11*Data!$B15</f>
        <v>0.28285714285714286</v>
      </c>
      <c r="IE101" s="13">
        <f>IE99/Data!$B4/Data!$B11*Data!$B15</f>
        <v>0</v>
      </c>
      <c r="IF101" s="13">
        <f>IF99/Data!$B4/Data!$B11*Data!$B15</f>
        <v>0</v>
      </c>
      <c r="IG101" s="13">
        <f>IG99/Data!$B4/Data!$B11*Data!$B15</f>
        <v>0.44642857142857145</v>
      </c>
      <c r="IH101" s="13">
        <f>IH99/Data!$B4/Data!$B11*Data!$B15</f>
        <v>0.19285714285714287</v>
      </c>
      <c r="II101" s="13">
        <f>II99/Data!$B4/Data!$B11*Data!$B15</f>
        <v>0.19285714285714287</v>
      </c>
      <c r="IJ101" s="13">
        <f>IJ99/Data!$B4/Data!$B11*Data!$B15</f>
        <v>0.12857142857142859</v>
      </c>
      <c r="IK101" s="13">
        <f>IK99/Data!$B4/Data!$B11*Data!$B15</f>
        <v>0.12857142857142859</v>
      </c>
      <c r="IL101" s="13">
        <f>IL99/Data!$B4/Data!$B11*Data!$B15</f>
        <v>0</v>
      </c>
      <c r="IM101" s="13">
        <v>0</v>
      </c>
      <c r="IN101" s="13">
        <f>IN99/Data!$B4/Data!$B11*Data!$B15</f>
        <v>0.3035714285714286</v>
      </c>
      <c r="IO101" s="13">
        <f>IO99/Data!$B4/Data!$B11*Data!$B15</f>
        <v>0.21857142857142861</v>
      </c>
      <c r="IP101" s="13">
        <f>IP99/Data!$B4/Data!$B11*Data!$B15</f>
        <v>0.32142857142857145</v>
      </c>
      <c r="IQ101" s="13">
        <f>IQ99/Data!$B4/Data!$B11*Data!$B15</f>
        <v>0.38571428571428573</v>
      </c>
      <c r="IR101" s="13">
        <f>IR99/Data!$B4/Data!$B11*Data!$B15</f>
        <v>0.38571428571428573</v>
      </c>
      <c r="IS101" s="13">
        <f>IS99/Data!$B4/Data!$B11*Data!$B15</f>
        <v>0</v>
      </c>
      <c r="IT101" s="13">
        <f>IT99/Data!$B4/Data!$B11*Data!$B15</f>
        <v>0</v>
      </c>
      <c r="IU101" s="13">
        <f>IU99/Data!$B4/Data!$B11*Data!$B15</f>
        <v>0.6785714285714286</v>
      </c>
      <c r="IV101" s="13">
        <f>IV99/Data!$B4/Data!$B11*Data!$B15</f>
        <v>0.6428571428571429</v>
      </c>
      <c r="IW101" s="13">
        <f>IW99/Data!$B4/Data!$B11*Data!$B15</f>
        <v>0.52071428571428569</v>
      </c>
      <c r="IX101" s="13">
        <f>IX99/Data!$B4/Data!$B11*Data!$B15</f>
        <v>0.52714285714285714</v>
      </c>
      <c r="IY101" s="13">
        <f>IY99/Data!$B4/Data!$B11*Data!$B15</f>
        <v>0.6428571428571429</v>
      </c>
      <c r="IZ101" s="13">
        <f>IZ99/Data!$B4/Data!$B11*Data!$B15</f>
        <v>0</v>
      </c>
      <c r="JA101" s="13">
        <f>JA99/Data!$B4/Data!$B11*Data!$B15</f>
        <v>0</v>
      </c>
      <c r="JB101" s="13">
        <f>JB99/Data!$B4/Data!$B11*Data!$B15</f>
        <v>0.75</v>
      </c>
      <c r="JC101" s="13">
        <f>JC99/Data!$B4/Data!$B11*Data!$B15</f>
        <v>0.66857142857142859</v>
      </c>
      <c r="JD101" s="13">
        <f>JD99/Data!$B4/Data!$B11*Data!$B15</f>
        <v>0.70714285714285718</v>
      </c>
      <c r="JE101" s="13">
        <f>JE99/Data!$B4/Data!$B11*Data!$B15</f>
        <v>0.6428571428571429</v>
      </c>
      <c r="JF101" s="13">
        <f>JF99/Data!$B4/Data!$B11*Data!$B15</f>
        <v>0.70714285714285718</v>
      </c>
      <c r="JG101" s="13">
        <f>JG99/Data!$B4/Data!$B11*Data!$B15</f>
        <v>0</v>
      </c>
      <c r="JH101" s="13">
        <f>JH99/Data!$B4/Data!$B11*Data!$B15</f>
        <v>0</v>
      </c>
      <c r="JI101" s="13">
        <f>JI99/Data!$B4/Data!$B11*Data!$B15</f>
        <v>0.57142857142857151</v>
      </c>
      <c r="JJ101" s="13">
        <f>JJ99/Data!$B4/Data!$B11*Data!$B15</f>
        <v>0.32142857142857145</v>
      </c>
      <c r="JK101" s="13">
        <f>JK99/Data!$B4/Data!$B11*Data!$B15</f>
        <v>0.20571428571428574</v>
      </c>
      <c r="JL101" s="13">
        <f>JL99/Data!$B4/Data!$B11*Data!$B15</f>
        <v>0.23142857142857143</v>
      </c>
      <c r="JM101" s="13">
        <f>JM99/Data!$B4/Data!$B11*Data!$B15</f>
        <v>0.28285714285714286</v>
      </c>
      <c r="JN101" s="13">
        <f>JN99/Data!$B4/Data!$B11*Data!$B15</f>
        <v>0</v>
      </c>
      <c r="JO101" s="13">
        <f>JO99/Data!$B4/Data!$B11*Data!$B15</f>
        <v>0</v>
      </c>
      <c r="JP101" s="13">
        <f>JP99/Data!$B4/Data!$B11*Data!$B15</f>
        <v>0.71428571428571441</v>
      </c>
      <c r="JQ101" s="13">
        <f>JQ99/Data!$B4/Data!$B11*Data!$B15</f>
        <v>0.83571428571428563</v>
      </c>
      <c r="JR101" s="13">
        <f>JR99/Data!$B4/Data!$B11*Data!$B15</f>
        <v>0.57857142857142863</v>
      </c>
      <c r="JS101" s="13">
        <f>JS99/Data!$B4/Data!$B11*Data!$B15</f>
        <v>0.57857142857142863</v>
      </c>
      <c r="JT101" s="13">
        <f>JT99/Data!$B4/Data!$B11*Data!$B15</f>
        <v>0.38571428571428573</v>
      </c>
      <c r="JU101" s="13">
        <f>JU99/Data!$B4/Data!$B11*Data!$B15</f>
        <v>0</v>
      </c>
      <c r="JV101" s="13">
        <f>JV99/Data!$B4/Data!$B11*Data!$B15</f>
        <v>0</v>
      </c>
      <c r="JW101" s="13">
        <f>JW99/Data!$B4/Data!$B11*Data!$B15</f>
        <v>0.71428571428571441</v>
      </c>
      <c r="JX101" s="13">
        <f>JX99/Data!$B4/Data!$B11*Data!$B15</f>
        <v>0.57857142857142863</v>
      </c>
      <c r="JY101" s="13">
        <f>JY99/Data!$B4/Data!$B11*Data!$B15</f>
        <v>0.38571428571428573</v>
      </c>
      <c r="JZ101" s="13">
        <f>JZ99/Data!$B4/Data!$B11*Data!$B15</f>
        <v>0.41142857142857148</v>
      </c>
      <c r="KA101" s="13">
        <f>KA99/Data!$B4/Data!$B11*Data!$B15</f>
        <v>0.38571428571428573</v>
      </c>
      <c r="KB101" s="13">
        <f>KB99/Data!$B4/Data!$B11*Data!$B15</f>
        <v>0</v>
      </c>
      <c r="KC101" s="13">
        <f>KC99/Data!$B4/Data!$B11*Data!$B15</f>
        <v>0</v>
      </c>
      <c r="KD101" s="13">
        <f>KD99/Data!$B4/Data!$B11*Data!$B15</f>
        <v>0.80357142857142849</v>
      </c>
      <c r="KE101" s="13">
        <f>KE99/Data!$B4/Data!$B11*Data!$B15</f>
        <v>0.96428571428571441</v>
      </c>
      <c r="KF101" s="13">
        <f>KF99/Data!$B4/Data!$B11*Data!$B15</f>
        <v>0.70714285714285718</v>
      </c>
      <c r="KG101" s="13">
        <f>KG99/Data!$B4/Data!$B11*Data!$B15</f>
        <v>0.70714285714285718</v>
      </c>
      <c r="KH101" s="13">
        <f>KH99/Data!$B4/Data!$B11*Data!$B15</f>
        <v>0.70714285714285718</v>
      </c>
      <c r="KI101" s="13">
        <f>KI99/Data!$B4/Data!$B11*Data!$B15</f>
        <v>0</v>
      </c>
      <c r="KJ101" s="13">
        <v>0</v>
      </c>
      <c r="KK101" s="13">
        <f>KK99/Data!$B4/Data!$B11*Data!$B15</f>
        <v>1.3392857142857144</v>
      </c>
      <c r="KL101" s="13">
        <f>KL99/Data!$B4/Data!$B11*Data!$B15</f>
        <v>0.83571428571428563</v>
      </c>
      <c r="KM101" s="13">
        <f>KM99/Data!$B4/Data!$B11*Data!$B15</f>
        <v>0.70714285714285718</v>
      </c>
      <c r="KN101" s="13">
        <f>KN99/Data!$B4/Data!$B11*Data!$B15</f>
        <v>0.60428571428571443</v>
      </c>
      <c r="KO101" s="13">
        <f>KO99/Data!$B4/Data!$B11*Data!$B15</f>
        <v>0.57857142857142863</v>
      </c>
      <c r="KP101" s="13">
        <f>KP99/Data!$B4/Data!$B11*Data!$B15</f>
        <v>0</v>
      </c>
      <c r="KQ101" s="13">
        <f>KQ99/Data!$B4/Data!$B11*Data!$B15</f>
        <v>0</v>
      </c>
      <c r="KR101" s="13">
        <f>KR99/Data!$B4/Data!$B11*Data!$B15</f>
        <v>1.4285714285714288</v>
      </c>
      <c r="KS101" s="13">
        <f>KS99/Data!$B4/Data!$B11*Data!$B15</f>
        <v>0.96428571428571441</v>
      </c>
      <c r="KT101" s="13">
        <f>KT99/Data!$B4/Data!$B11*Data!$B15</f>
        <v>0.96428571428571441</v>
      </c>
      <c r="KU101" s="13">
        <f>KU99/Data!$B4/Data!$B11*Data!$B15</f>
        <v>0.96428571428571441</v>
      </c>
      <c r="KV101" s="13">
        <f>KV99/Data!$B4/Data!$B11*Data!$B15</f>
        <v>0.70714285714285718</v>
      </c>
      <c r="KW101" s="13">
        <f>KW99/Data!$B4/Data!$B11*Data!$B15</f>
        <v>0</v>
      </c>
      <c r="KX101" s="13">
        <f>KX99/Data!$B4/Data!$B11*Data!$B15</f>
        <v>0</v>
      </c>
      <c r="KY101" s="13">
        <f>KY99/Data!$B4/Data!$B11*Data!$B15</f>
        <v>0.80357142857142849</v>
      </c>
      <c r="KZ101" s="13">
        <f>KZ99/Data!$B4/Data!$B11*Data!$B15</f>
        <v>0.77142857142857146</v>
      </c>
      <c r="LA101" s="13">
        <f>LA99/Data!$B4/Data!$B11*Data!$B15</f>
        <v>0.57857142857142863</v>
      </c>
      <c r="LB101" s="13">
        <f>LB99/Data!$B4/Data!$B11*Data!$B15</f>
        <v>0.57857142857142863</v>
      </c>
      <c r="LC101" s="13">
        <f>LC99/Data!$B4/Data!$B11*Data!$B15</f>
        <v>0.45</v>
      </c>
      <c r="LD101" s="13">
        <f>LD99/Data!$B4/Data!$B11*Data!$B15</f>
        <v>0</v>
      </c>
      <c r="LE101" s="13">
        <f>LE99/Data!$B4/Data!$B11*Data!$B15</f>
        <v>0</v>
      </c>
      <c r="LF101" s="13">
        <f>LF99/Data!$B4/Data!$B11*Data!$B15</f>
        <v>0.71428571428571441</v>
      </c>
      <c r="LG101" s="13">
        <f>LG99/Data!$B4/Data!$B11*Data!$B15</f>
        <v>0.6428571428571429</v>
      </c>
      <c r="LH101" s="13">
        <f>LH99/Data!$B4/Data!$B11*Data!$B15</f>
        <v>0.59142857142857153</v>
      </c>
      <c r="LI101" s="13">
        <f>LI99/Data!$B4/Data!$B11*Data!$B15</f>
        <v>0.59142857142857153</v>
      </c>
      <c r="LJ101" s="13">
        <f>LJ99/Data!$B4/Data!$B11*Data!$B15</f>
        <v>0.25714285714285717</v>
      </c>
      <c r="LK101" s="13">
        <f>LK99/Data!$B4/Data!$B11*Data!$B15</f>
        <v>0</v>
      </c>
      <c r="LL101" s="13">
        <f>LL99/Data!$B4/Data!$B11*Data!$B15</f>
        <v>0</v>
      </c>
      <c r="LM101" s="13">
        <f>LM99/Data!$B4/Data!$B11*Data!$B15</f>
        <v>0.35714285714285721</v>
      </c>
      <c r="LN101" s="13">
        <f>LN99/Data!$B4/Data!$B11*Data!$B15</f>
        <v>0.20571428571428574</v>
      </c>
      <c r="LO101" s="13">
        <f>LO99/Data!$B4/Data!$B11*Data!$B15</f>
        <v>0.11571428571428571</v>
      </c>
      <c r="LP101" s="13">
        <f>LP99/Data!$B4/Data!$B11*Data!$B15</f>
        <v>0</v>
      </c>
      <c r="LQ101" s="13">
        <f>LQ99/Data!$B4/Data!$B11*Data!$B15</f>
        <v>0</v>
      </c>
      <c r="LR101" s="13">
        <f>LR99/Data!$B4/Data!$B11*Data!$B15</f>
        <v>0</v>
      </c>
      <c r="LS101" s="13">
        <f>LS99/Data!$B4/Data!$B11*Data!$B15</f>
        <v>0</v>
      </c>
      <c r="LT101" s="13">
        <f>LT99/Data!$B4/Data!$B11*Data!$B15</f>
        <v>0.71428571428571441</v>
      </c>
      <c r="LU101" s="13">
        <f>LU99/Data!$B4/Data!$B11*Data!$B15</f>
        <v>0.6428571428571429</v>
      </c>
      <c r="LV101" s="13">
        <f>LV99/Data!$B4/Data!$B11*Data!$B15</f>
        <v>0.51428571428571435</v>
      </c>
      <c r="LW101" s="13">
        <f>LW99/Data!$B4/Data!$B11*Data!$B15</f>
        <v>0</v>
      </c>
      <c r="LX101" s="13">
        <f>LX99/Data!$B4/Data!$B11*Data!$B15</f>
        <v>0</v>
      </c>
      <c r="LY101" s="13">
        <f>LY99/Data!$B4/Data!$B11*Data!$B15</f>
        <v>0</v>
      </c>
      <c r="LZ101" s="13">
        <f>LZ99/Data!$B4/Data!$B11*Data!$B15</f>
        <v>0</v>
      </c>
      <c r="MA101" s="13">
        <f>MA99/Data!$B4/Data!$B11*Data!$B15</f>
        <v>0.6785714285714286</v>
      </c>
      <c r="MB101" s="13">
        <f>MB99/Data!$B4/Data!$B11*Data!$B15</f>
        <v>0.6428571428571429</v>
      </c>
      <c r="MC101" s="13">
        <f>MC99/Data!$B4/Data!$B11*Data!$B15</f>
        <v>0.51428571428571435</v>
      </c>
      <c r="MD101" s="13">
        <f>MD99/Data!$B4/Data!$B11*Data!$B15</f>
        <v>0.45</v>
      </c>
      <c r="ME101" s="13">
        <f>ME99/Data!$B4/Data!$B11*Data!$B15</f>
        <v>0.28285714285714286</v>
      </c>
      <c r="MF101" s="13">
        <f>MF99/Data!$B4/Data!$B11*Data!$B15</f>
        <v>0</v>
      </c>
      <c r="MG101" s="13">
        <f>MG99/Data!$B4/Data!$B11*Data!$B15</f>
        <v>0</v>
      </c>
      <c r="MH101" s="13">
        <f>MH99/Data!$B4/Data!$B11*Data!$B15</f>
        <v>0.39285714285714285</v>
      </c>
      <c r="MI101" s="13">
        <f>MI99/Data!$B4/Data!$B11*Data!$B15</f>
        <v>0.38571428571428573</v>
      </c>
      <c r="MJ101" s="13">
        <f>MJ99/Data!$B4/Data!$B11*Data!$B15</f>
        <v>0.19285714285714287</v>
      </c>
      <c r="MK101" s="13">
        <f>MK99/Data!$B4/Data!$B11*Data!$B15</f>
        <v>0.19285714285714287</v>
      </c>
      <c r="ML101" s="13">
        <f>ML99/Data!$B4/Data!$B11*Data!$B15</f>
        <v>0.15428571428571428</v>
      </c>
      <c r="MM101" s="13">
        <f>MM99/Data!$B4/Data!$B11*Data!$B15</f>
        <v>0</v>
      </c>
      <c r="MN101" s="13">
        <f>MN99/Data!$B4/Data!$B11*Data!$B15</f>
        <v>0</v>
      </c>
      <c r="MO101" s="13">
        <f>MO99/Data!$B4/Data!$B11*Data!$B15</f>
        <v>0.32142857142857145</v>
      </c>
      <c r="MP101" s="13">
        <f>MP99/Data!$B4/Data!$B11*Data!$B15</f>
        <v>0</v>
      </c>
      <c r="MQ101" s="13">
        <f>MQ99/Data!$B4/Data!$B11*Data!$B15</f>
        <v>0.23142857142857143</v>
      </c>
      <c r="MR101" s="13">
        <f>MR99/Data!$B4/Data!$B11*Data!$B15</f>
        <v>0.23142857142857143</v>
      </c>
      <c r="MS101" s="13">
        <f>MS99/Data!$B4/Data!$B11*Data!$B15</f>
        <v>0.15428571428571428</v>
      </c>
      <c r="MT101" s="13">
        <f>MT99/Data!$B4/Data!$B11*Data!$B15</f>
        <v>0</v>
      </c>
      <c r="MU101" s="13">
        <f>MU99/Data!$B4/Data!$B11*Data!$B15</f>
        <v>0</v>
      </c>
      <c r="MV101" s="13">
        <f>MV99/Data!$B4/Data!$B11*Data!$B15</f>
        <v>0</v>
      </c>
      <c r="MW101" s="13">
        <f>MW99/Data!$B4/Data!$B11*Data!$B15</f>
        <v>0</v>
      </c>
      <c r="MX101" s="13">
        <f>MX99/Data!$B4/Data!$B11*Data!$B15</f>
        <v>0.18000000000000002</v>
      </c>
      <c r="MY101" s="13">
        <f>MY99/Data!$B4/Data!$B11*Data!$B15</f>
        <v>0.14142857142857143</v>
      </c>
      <c r="MZ101" s="13">
        <f>MZ99/Data!$B4/Data!$B11*Data!$B15</f>
        <v>9.0000000000000011E-2</v>
      </c>
      <c r="NA101" s="13">
        <f>NA99/Data!$B4/Data!$B11*Data!$B15</f>
        <v>0</v>
      </c>
      <c r="NB101" s="13">
        <f>NB99/Data!$B4/Data!$B11*Data!$B15</f>
        <v>0</v>
      </c>
    </row>
    <row r="102" spans="2:366" ht="15">
      <c r="B102" s="8" t="s">
        <v>84</v>
      </c>
      <c r="C102" s="15">
        <f>C99/Data!$B16/Data!$B13/Data!$B4*Data!$B14</f>
        <v>0.19934530804096023</v>
      </c>
      <c r="D102" s="15">
        <f>D99/Data!$B16/Data!$B13/Data!$B4*Data!$B14</f>
        <v>0.40188014101057579</v>
      </c>
      <c r="E102" s="15">
        <f>E99/Data!$B16/Data!$B13/Data!$B4*Data!$B14</f>
        <v>0.40188014101057579</v>
      </c>
      <c r="F102" s="15">
        <f>F99/Data!$B16/Data!$B13/Data!$B4*Data!$B14</f>
        <v>0.45929158972637235</v>
      </c>
      <c r="G102" s="15">
        <f>G99/Data!$B16/Data!$B13/Data!$B4*Data!$B14</f>
        <v>0.40188014101057579</v>
      </c>
      <c r="H102" s="15">
        <f>H99/Data!$B16/Data!$B13/Data!$B4*Data!$B14</f>
        <v>0</v>
      </c>
      <c r="I102" s="15">
        <f>I99/Data!$B16/Data!$B13/Data!$B4*Data!$B14</f>
        <v>0</v>
      </c>
      <c r="J102" s="15">
        <f>J99/Data!$B16/Data!$B13/Data!$B4*Data!$B14</f>
        <v>1.1960718482457611</v>
      </c>
      <c r="K102" s="15">
        <f>K99/Data!$B16/Data!$B13/Data!$B4*Data!$B14</f>
        <v>0.45929158972637235</v>
      </c>
      <c r="L102" s="15">
        <f>L99/Data!$B16/Data!$B13/Data!$B4*Data!$B14</f>
        <v>0.40188014101057579</v>
      </c>
      <c r="M102" s="15">
        <f>M99/Data!$B16/Data!$B13/Data!$B4*Data!$B14</f>
        <v>0.40188014101057579</v>
      </c>
      <c r="N102" s="15">
        <f>N99/Data!$B16/Data!$B13/Data!$B4*Data!$B14</f>
        <v>0.45929158972637235</v>
      </c>
      <c r="O102" s="15">
        <f>O99/Data!$B16/Data!$B13/Data!$B4*Data!$B14</f>
        <v>0</v>
      </c>
      <c r="P102" s="15">
        <f>P99/Data!$B16/Data!$B13/Data!$B4*Data!$B14</f>
        <v>0</v>
      </c>
      <c r="Q102" s="15">
        <f>Q99/Data!$B16/Data!$B13/Data!$B4*Data!$B14</f>
        <v>1.7542387107604498</v>
      </c>
      <c r="R102" s="15">
        <f>R99/Data!$B16/Data!$B13/Data!$B4*Data!$B14</f>
        <v>1.5501091153265065</v>
      </c>
      <c r="S102" s="15">
        <f>S99/Data!$B16/Data!$B13/Data!$B4*Data!$B14</f>
        <v>0.80376028202115157</v>
      </c>
      <c r="T102" s="15">
        <f>T99/Data!$B16/Data!$B13/Data!$B4*Data!$B14</f>
        <v>0</v>
      </c>
      <c r="U102" s="15">
        <f>U99/Data!$B16/Data!$B13/Data!$B4*Data!$B14</f>
        <v>0.86117173073694797</v>
      </c>
      <c r="V102" s="15">
        <f>V99/Data!$B16/Data!$B13/Data!$B4*Data!$B14</f>
        <v>0</v>
      </c>
      <c r="W102" s="15">
        <f>W99/Data!$B16/Data!$B13/Data!$B4*Data!$B14</f>
        <v>0</v>
      </c>
      <c r="X102" s="15">
        <f>X99/Data!$B16/Data!$B13/Data!$B4*Data!$B14</f>
        <v>1.1960718482457611</v>
      </c>
      <c r="Y102" s="15">
        <f>Y99/Data!$B16/Data!$B13/Data!$B4*Data!$B14</f>
        <v>1.0334060768843376</v>
      </c>
      <c r="Z102" s="15">
        <f>Z99/Data!$B16/Data!$B13/Data!$B4*Data!$B14</f>
        <v>0.34446869229477928</v>
      </c>
      <c r="AA102" s="15">
        <f>AA99/Data!$B16/Data!$B13/Data!$B4*Data!$B14</f>
        <v>0.45929158972637235</v>
      </c>
      <c r="AB102" s="15">
        <f>AB99/Data!$B16/Data!$B13/Data!$B4*Data!$B14</f>
        <v>0.45929158972637235</v>
      </c>
      <c r="AC102" s="15">
        <f>AC99/Data!$B16/Data!$B13/Data!$B4*Data!$B14</f>
        <v>0</v>
      </c>
      <c r="AD102" s="15">
        <f>AD99/Data!$B16/Data!$B13/Data!$B4*Data!$B14</f>
        <v>0</v>
      </c>
      <c r="AE102" s="15">
        <f>AE99/Data!$B16/Data!$B13/Data!$B4*Data!$B14</f>
        <v>1.1960718482457611</v>
      </c>
      <c r="AF102" s="15">
        <f>AF99/Data!$B16/Data!$B13/Data!$B4*Data!$B14</f>
        <v>0.9759946281685411</v>
      </c>
      <c r="AG102" s="15">
        <f>AG99/Data!$B16/Data!$B13/Data!$B4*Data!$B14</f>
        <v>0.5167030384421688</v>
      </c>
      <c r="AH102" s="15">
        <f>AH99/Data!$B16/Data!$B13/Data!$B4*Data!$B14</f>
        <v>0.45929158972637235</v>
      </c>
      <c r="AI102" s="15">
        <f>AI99/Data!$B16/Data!$B13/Data!$B4*Data!$B14</f>
        <v>0.34446869229477928</v>
      </c>
      <c r="AJ102" s="15">
        <f>AJ99/Data!$B16/Data!$B13/Data!$B4*Data!$B14</f>
        <v>0</v>
      </c>
      <c r="AK102" s="15">
        <f>AK99/Data!$B16/Data!$B13/Data!$B4*Data!$B14</f>
        <v>0</v>
      </c>
      <c r="AL102" s="15">
        <f>AL99/Data!$B16/Data!$B13/Data!$B4*Data!$B14</f>
        <v>1.3555480946785294</v>
      </c>
      <c r="AM102" s="15">
        <f>AM99/Data!$B16/Data!$B13/Data!$B4*Data!$B14</f>
        <v>0.9759946281685411</v>
      </c>
      <c r="AN102" s="15">
        <f>AN99/Data!$B16/Data!$B13/Data!$B4*Data!$B14</f>
        <v>0.68893738458955855</v>
      </c>
      <c r="AO102" s="15">
        <f>AO99/Data!$B16/Data!$B13/Data!$B4*Data!$B14</f>
        <v>0.68893738458955855</v>
      </c>
      <c r="AP102" s="15">
        <f>AP99/Data!$B16/Data!$B13/Data!$B4*Data!$B14</f>
        <v>0.57411448715796531</v>
      </c>
      <c r="AQ102" s="15">
        <f>AQ99/Data!$B16/Data!$B13/Data!$B4*Data!$B14</f>
        <v>0</v>
      </c>
      <c r="AR102" s="15">
        <f>AR99/Data!$B16/Data!$B13/Data!$B4*Data!$B14</f>
        <v>0</v>
      </c>
      <c r="AS102" s="15">
        <f>AS99/Data!$B16/Data!$B13/Data!$B4*Data!$B14</f>
        <v>1.5947624643276819</v>
      </c>
      <c r="AT102" s="15">
        <f>AT99/Data!$B16/Data!$B13/Data!$B4*Data!$B14</f>
        <v>1.6075205640423031</v>
      </c>
      <c r="AU102" s="15">
        <f>AU99/Data!$B16/Data!$B13/Data!$B4*Data!$B14</f>
        <v>0.68893738458955855</v>
      </c>
      <c r="AV102" s="15">
        <f>AV99/Data!$B16/Data!$B13/Data!$B4*Data!$B14</f>
        <v>0.74634883330535495</v>
      </c>
      <c r="AW102" s="15">
        <f>AW99/Data!$B16/Data!$B13/Data!$B4*Data!$B14</f>
        <v>0.45929158972637235</v>
      </c>
      <c r="AX102" s="15">
        <f>AX99/Data!$B16/Data!$B13/Data!$B4*Data!$B14</f>
        <v>0</v>
      </c>
      <c r="AY102" s="15">
        <f>AY99/Data!$B16/Data!$B13/Data!$B4*Data!$B14</f>
        <v>0</v>
      </c>
      <c r="AZ102" s="15">
        <f>AZ99/Data!$B16/Data!$B13/Data!$B4*Data!$B14</f>
        <v>1.9137149571932179</v>
      </c>
      <c r="BA102" s="15">
        <f>BA99/Data!$B16/Data!$B13/Data!$B4*Data!$B14</f>
        <v>1.7223434614738959</v>
      </c>
      <c r="BB102" s="15">
        <f>BB99/Data!$B16/Data!$B13/Data!$B4*Data!$B14</f>
        <v>0.77505455766325326</v>
      </c>
      <c r="BC102" s="15">
        <f>BC99/Data!$B16/Data!$B13/Data!$B4*Data!$B14</f>
        <v>0.80376028202115157</v>
      </c>
      <c r="BD102" s="15">
        <f>BD99/Data!$B16/Data!$B13/Data!$B4*Data!$B14</f>
        <v>0.80376028202115157</v>
      </c>
      <c r="BE102" s="15">
        <f>BE99/Data!$B16/Data!$B13/Data!$B4*Data!$B14</f>
        <v>0</v>
      </c>
      <c r="BF102" s="15">
        <f>BF99/Data!$B16/Data!$B13/Data!$B4*Data!$B14</f>
        <v>0</v>
      </c>
      <c r="BG102" s="15">
        <f>BG99/Data!$B16/Data!$B13/Data!$B4*Data!$B14</f>
        <v>1.1960718482457611</v>
      </c>
      <c r="BH102" s="15">
        <f>BH99/Data!$B16/Data!$B13/Data!$B4*Data!$B14</f>
        <v>0.86117173073694797</v>
      </c>
      <c r="BI102" s="15">
        <f>BI99/Data!$B16/Data!$B13/Data!$B4*Data!$B14</f>
        <v>0.57411448715796531</v>
      </c>
      <c r="BJ102" s="15">
        <f>BJ99/Data!$B16/Data!$B13/Data!$B4*Data!$B14</f>
        <v>0.57411448715796531</v>
      </c>
      <c r="BK102" s="15">
        <f>BK99/Data!$B16/Data!$B13/Data!$B4*Data!$B14</f>
        <v>0.57411448715796531</v>
      </c>
      <c r="BL102" s="15">
        <f>BL99/Data!$B16/Data!$B13/Data!$B4*Data!$B14</f>
        <v>0</v>
      </c>
      <c r="BM102" s="15">
        <f>BM99/Data!$B16/Data!$B13/Data!$B4*Data!$B14</f>
        <v>0</v>
      </c>
      <c r="BN102" s="15">
        <f>BN99/Data!$B16/Data!$B13/Data!$B4*Data!$B14</f>
        <v>1.9934530804096022</v>
      </c>
      <c r="BO102" s="15">
        <f>BO99/Data!$B16/Data!$B13/Data!$B4*Data!$B14</f>
        <v>1.3204633204633205</v>
      </c>
      <c r="BP102" s="15">
        <f>BP99/Data!$B16/Data!$B13/Data!$B4*Data!$B14</f>
        <v>0.74634883330535495</v>
      </c>
      <c r="BQ102" s="15">
        <f>BQ99/Data!$B16/Data!$B13/Data!$B4*Data!$B14</f>
        <v>0.74634883330535495</v>
      </c>
      <c r="BR102" s="15">
        <f>BR99/Data!$B16/Data!$B13/Data!$B4*Data!$B14</f>
        <v>0.63152593587376171</v>
      </c>
      <c r="BS102" s="15">
        <f>BS99/Data!$B16/Data!$B13/Data!$B4*Data!$B14</f>
        <v>0</v>
      </c>
      <c r="BT102" s="15">
        <f>BT99/Data!$B16/Data!$B13/Data!$B4*Data!$B14</f>
        <v>0</v>
      </c>
      <c r="BU102" s="15">
        <f>BU99/Data!$B16/Data!$B13/Data!$B4*Data!$B14</f>
        <v>1.5947624643276819</v>
      </c>
      <c r="BV102" s="15">
        <f>BV99/Data!$B16/Data!$B13/Data!$B4*Data!$B14</f>
        <v>0.80376028202115157</v>
      </c>
      <c r="BW102" s="15">
        <f>BW99/Data!$B16/Data!$B13/Data!$B4*Data!$B14</f>
        <v>0.5167030384421688</v>
      </c>
      <c r="BX102" s="15">
        <f>BX99/Data!$B16/Data!$B13/Data!$B4*Data!$B14</f>
        <v>0.5167030384421688</v>
      </c>
      <c r="BY102" s="15">
        <f>BY99/Data!$B16/Data!$B13/Data!$B4*Data!$B14</f>
        <v>0.45929158972637235</v>
      </c>
      <c r="BZ102" s="15">
        <f>BZ99/Data!$B16/Data!$B13/Data!$B4*Data!$B14</f>
        <v>0</v>
      </c>
      <c r="CA102" s="15">
        <f>CA99/Data!$B16/Data!$B13/Data!$B4*Data!$B14</f>
        <v>0</v>
      </c>
      <c r="CB102" s="15">
        <f>CB99/Data!$B16/Data!$B13/Data!$B4*Data!$B14</f>
        <v>0</v>
      </c>
      <c r="CC102" s="15">
        <f>CC99/Data!$B16/Data!$B13/Data!$B4*Data!$B14</f>
        <v>1.1482289743159306</v>
      </c>
      <c r="CD102" s="15">
        <f>CD99/Data!$B16/Data!$B13/Data!$B4*Data!$B14</f>
        <v>0.57411448715796531</v>
      </c>
      <c r="CE102" s="15">
        <f>CE99/Data!$B16/Data!$B13/Data!$B4*Data!$B14</f>
        <v>0.86117173073694797</v>
      </c>
      <c r="CF102" s="15">
        <f>CF99/Data!$B16/Data!$B13/Data!$B4*Data!$B14</f>
        <v>1.2056404230317272</v>
      </c>
      <c r="CG102" s="15">
        <f>CG99/Data!$B16/Data!$B13/Data!$B4*Data!$B14</f>
        <v>0</v>
      </c>
      <c r="CH102" s="15">
        <f>CH99/Data!$B16/Data!$B13/Data!$B4*Data!$B14</f>
        <v>0</v>
      </c>
      <c r="CI102" s="15">
        <f>CI99/Data!$B16/Data!$B13/Data!$B4*Data!$B14</f>
        <v>2.232667450058754</v>
      </c>
      <c r="CJ102" s="15">
        <f>CJ99/Data!$B16/Data!$B13/Data!$B4*Data!$B14</f>
        <v>2.0668121537686752</v>
      </c>
      <c r="CK102" s="15">
        <f>CK99/Data!$B16/Data!$B13/Data!$B4*Data!$B14</f>
        <v>1.1482289743159306</v>
      </c>
      <c r="CL102" s="15">
        <f>CL99/Data!$B16/Data!$B13/Data!$B4*Data!$B14</f>
        <v>1.1482289743159306</v>
      </c>
      <c r="CM102" s="15">
        <f>CM99/Data!$B16/Data!$B13/Data!$B4*Data!$B14</f>
        <v>1.8371663589054894</v>
      </c>
      <c r="CN102" s="15">
        <f>CN99/Data!$B16/Data!$B13/Data!$B4*Data!$B14</f>
        <v>0</v>
      </c>
      <c r="CO102" s="15">
        <f>CO99/Data!$B16/Data!$B13/Data!$B4*Data!$B14</f>
        <v>0</v>
      </c>
      <c r="CP102" s="15">
        <f>CP99/Data!$B16/Data!$B13/Data!$B4*Data!$B14</f>
        <v>2.232667450058754</v>
      </c>
      <c r="CQ102" s="15">
        <f>CQ99/Data!$B16/Data!$B13/Data!$B4*Data!$B14</f>
        <v>2.0668121537686752</v>
      </c>
      <c r="CR102" s="15">
        <f>CR99/Data!$B16/Data!$B13/Data!$B4*Data!$B14</f>
        <v>1.4926976666107099</v>
      </c>
      <c r="CS102" s="15">
        <f>CS99/Data!$B16/Data!$B13/Data!$B4*Data!$B14</f>
        <v>1.4926976666107099</v>
      </c>
      <c r="CT102" s="15">
        <f>CT99/Data!$B16/Data!$B13/Data!$B4*Data!$B14</f>
        <v>1.4926976666107099</v>
      </c>
      <c r="CU102" s="15">
        <f>CU99/Data!$B16/Data!$B13/Data!$B4*Data!$B14</f>
        <v>0</v>
      </c>
      <c r="CV102" s="15">
        <f>CV99/Data!$B16/Data!$B13/Data!$B4*Data!$B14</f>
        <v>0</v>
      </c>
      <c r="CW102" s="15">
        <f>CW99/Data!$B16/Data!$B13/Data!$B4*Data!$B14</f>
        <v>0</v>
      </c>
      <c r="CX102" s="15">
        <f>CX99/Data!$B16/Data!$B13/Data!$B4*Data!$B14</f>
        <v>1.8371663589054894</v>
      </c>
      <c r="CY102" s="15">
        <f>CY99/Data!$B16/Data!$B13/Data!$B4*Data!$B14</f>
        <v>0.80376028202115157</v>
      </c>
      <c r="CZ102" s="15">
        <f>CZ99/Data!$B16/Data!$B13/Data!$B4*Data!$B14</f>
        <v>0.57411448715796531</v>
      </c>
      <c r="DA102" s="15">
        <f>DA99/Data!$B16/Data!$B13/Data!$B4*Data!$B14</f>
        <v>0.5167030384421688</v>
      </c>
      <c r="DB102" s="15">
        <f>DB99/Data!$B16/Data!$B13/Data!$B4*Data!$B14</f>
        <v>0</v>
      </c>
      <c r="DC102" s="15">
        <f>DC99/Data!$B16/Data!$B13/Data!$B4*Data!$B14</f>
        <v>0</v>
      </c>
      <c r="DD102" s="15">
        <f>DD99/Data!$B16/Data!$B13/Data!$B4*Data!$B14</f>
        <v>2.232667450058754</v>
      </c>
      <c r="DE102" s="15">
        <f>DE99/Data!$B16/Data!$B13/Data!$B4*Data!$B14</f>
        <v>1.8371663589054894</v>
      </c>
      <c r="DF102" s="15">
        <f>DF99/Data!$B16/Data!$B13/Data!$B4*Data!$B14</f>
        <v>1.4926976666107099</v>
      </c>
      <c r="DG102" s="15">
        <f>DG99/Data!$B16/Data!$B13/Data!$B4*Data!$B14</f>
        <v>1.3778747691791171</v>
      </c>
      <c r="DH102" s="15">
        <f>DH99/Data!$B16/Data!$B13/Data!$B4*Data!$B14</f>
        <v>1.3204633204633205</v>
      </c>
      <c r="DI102" s="15">
        <f>DI99/Data!$B16/Data!$B13/Data!$B4*Data!$B14</f>
        <v>0</v>
      </c>
      <c r="DJ102" s="15">
        <f>DJ99/Data!$B16/Data!$B13/Data!$B4*Data!$B14</f>
        <v>0</v>
      </c>
      <c r="DK102" s="15">
        <f>DK99/Data!$B16/Data!$B13/Data!$B4*Data!$B14</f>
        <v>2.5516199429242907</v>
      </c>
      <c r="DL102" s="15">
        <f>DL99/Data!$B16/Data!$B13/Data!$B4*Data!$B14</f>
        <v>2.0668121537686752</v>
      </c>
      <c r="DM102" s="15">
        <f>DM99/Data!$B16/Data!$B13/Data!$B4*Data!$B14</f>
        <v>1.8371663589054894</v>
      </c>
      <c r="DN102" s="15">
        <f>DN99/Data!$B16/Data!$B13/Data!$B4*Data!$B14</f>
        <v>1.7223434614738959</v>
      </c>
      <c r="DO102" s="15">
        <f>DO99/Data!$B16/Data!$B13/Data!$B4*Data!$B14</f>
        <v>1.3778747691791171</v>
      </c>
      <c r="DP102" s="15">
        <f>DP99/Data!$B16/Data!$B13/Data!$B4*Data!$B14</f>
        <v>0</v>
      </c>
      <c r="DQ102" s="15">
        <f>DQ99/Data!$B16/Data!$B13/Data!$B4*Data!$B14</f>
        <v>0</v>
      </c>
      <c r="DR102" s="15">
        <f>DR99/Data!$B16/Data!$B13/Data!$B4*Data!$B14</f>
        <v>1.8339768339768339</v>
      </c>
      <c r="DS102" s="15">
        <f>DS99/Data!$B16/Data!$B13/Data!$B4*Data!$B14</f>
        <v>0.57411448715796531</v>
      </c>
      <c r="DT102" s="15">
        <f>DT99/Data!$B16/Data!$B13/Data!$B4*Data!$B14</f>
        <v>0.57411448715796531</v>
      </c>
      <c r="DU102" s="15">
        <f>DU99/Data!$B16/Data!$B13/Data!$B4*Data!$B14</f>
        <v>0.40188014101057579</v>
      </c>
      <c r="DV102" s="15">
        <f>DV99/Data!$B16/Data!$B13/Data!$B4*Data!$B14</f>
        <v>0.57411448715796531</v>
      </c>
      <c r="DW102" s="15">
        <f>DW99/Data!$B16/Data!$B13/Data!$B4*Data!$B14</f>
        <v>0</v>
      </c>
      <c r="DX102" s="15">
        <f>DX99/Data!$B16/Data!$B13/Data!$B4*Data!$B14</f>
        <v>0</v>
      </c>
      <c r="DY102" s="15">
        <f>DY99/Data!$B16/Data!$B13/Data!$B4*Data!$B14</f>
        <v>1.1960718482457611</v>
      </c>
      <c r="DZ102" s="15">
        <f>DZ99/Data!$B16/Data!$B13/Data!$B4*Data!$B14</f>
        <v>0.63152593587376171</v>
      </c>
      <c r="EA102" s="15">
        <f>EA99/Data!$B16/Data!$B13/Data!$B4*Data!$B14</f>
        <v>0.57411448715796531</v>
      </c>
      <c r="EB102" s="15">
        <f>EB99/Data!$B16/Data!$B13/Data!$B4*Data!$B14</f>
        <v>0.45929158972637235</v>
      </c>
      <c r="EC102" s="15">
        <f>EC99/Data!$B16/Data!$B13/Data!$B4*Data!$B14</f>
        <v>0.57411448715796531</v>
      </c>
      <c r="ED102" s="15">
        <f>ED99/Data!$B16/Data!$B13/Data!$B4*Data!$B14</f>
        <v>0</v>
      </c>
      <c r="EE102" s="15">
        <f>EE99/Data!$B16/Data!$B13/Data!$B4*Data!$B14</f>
        <v>0</v>
      </c>
      <c r="EF102" s="15">
        <f>EF99/Data!$B16/Data!$B13/Data!$B4*Data!$B14</f>
        <v>0</v>
      </c>
      <c r="EG102" s="15">
        <f>EG99/Data!$B16/Data!$B13/Data!$B4*Data!$B14</f>
        <v>1.4352862178949135</v>
      </c>
      <c r="EH102" s="15">
        <f>EH99/Data!$B16/Data!$B13/Data!$B4*Data!$B14</f>
        <v>1.1482289743159306</v>
      </c>
      <c r="EI102" s="15">
        <f>EI99/Data!$B16/Data!$B13/Data!$B4*Data!$B14</f>
        <v>0.86117173073694797</v>
      </c>
      <c r="EJ102" s="15">
        <f>EJ99/Data!$B16/Data!$B13/Data!$B4*Data!$B14</f>
        <v>0.57411448715796531</v>
      </c>
      <c r="EK102" s="15">
        <f>EK99/Data!$B16/Data!$B13/Data!$B4*Data!$B14</f>
        <v>0</v>
      </c>
      <c r="EL102" s="15">
        <f>EL99/Data!$B16/Data!$B13/Data!$B4*Data!$B14</f>
        <v>0</v>
      </c>
      <c r="EM102" s="15">
        <f>EM99/Data!$B16/Data!$B13/Data!$B4*Data!$B14</f>
        <v>2.3921436964915221</v>
      </c>
      <c r="EN102" s="15">
        <f>EN99/Data!$B16/Data!$B13/Data!$B4*Data!$B14</f>
        <v>2.2964579486318613</v>
      </c>
      <c r="EO102" s="15">
        <f>EO99/Data!$B16/Data!$B13/Data!$B4*Data!$B14</f>
        <v>1.4352862178949135</v>
      </c>
      <c r="EP102" s="15">
        <f>EP99/Data!$B16/Data!$B13/Data!$B4*Data!$B14</f>
        <v>1.4352862178949135</v>
      </c>
      <c r="EQ102" s="15">
        <f>EQ99/Data!$B16/Data!$B13/Data!$B4*Data!$B14</f>
        <v>1.3778747691791171</v>
      </c>
      <c r="ER102" s="15">
        <f>ER99/Data!$B16/Data!$B13/Data!$B4*Data!$B14</f>
        <v>0</v>
      </c>
      <c r="ES102" s="15">
        <f>ES99/Data!$B16/Data!$B13/Data!$B4*Data!$B14</f>
        <v>0</v>
      </c>
      <c r="ET102" s="15">
        <f>ET99/Data!$B16/Data!$B13/Data!$B4*Data!$B14</f>
        <v>2.7908343125734429</v>
      </c>
      <c r="EU102" s="15">
        <f>EU99/Data!$B16/Data!$B13/Data!$B4*Data!$B14</f>
        <v>2.2964579486318613</v>
      </c>
      <c r="EV102" s="15">
        <f>EV99/Data!$B16/Data!$B13/Data!$B4*Data!$B14</f>
        <v>2.1816350512002685</v>
      </c>
      <c r="EW102" s="15">
        <f>EW99/Data!$B16/Data!$B13/Data!$B4*Data!$B14</f>
        <v>1.4352862178949135</v>
      </c>
      <c r="EX102" s="15">
        <f>EX99/Data!$B16/Data!$B13/Data!$B4*Data!$B14</f>
        <v>2.2964579486318613</v>
      </c>
      <c r="EY102" s="15">
        <f>EY99/Data!$B16/Data!$B13/Data!$B4*Data!$B14</f>
        <v>0</v>
      </c>
      <c r="EZ102" s="15">
        <f>EZ99/Data!$B16/Data!$B13/Data!$B4*Data!$B14</f>
        <v>0</v>
      </c>
      <c r="FA102" s="15">
        <f>FA99/Data!$B16/Data!$B13/Data!$B4*Data!$B14</f>
        <v>2.7908343125734429</v>
      </c>
      <c r="FB102" s="15">
        <f>FB99/Data!$B16/Data!$B13/Data!$B4*Data!$B14</f>
        <v>2.2964579486318613</v>
      </c>
      <c r="FC102" s="15">
        <f>FC99/Data!$B16/Data!$B13/Data!$B4*Data!$B14</f>
        <v>2.0094007050528786</v>
      </c>
      <c r="FD102" s="15">
        <f>FD99/Data!$B16/Data!$B13/Data!$B4*Data!$B14</f>
        <v>1.4352862178949135</v>
      </c>
      <c r="FE102" s="15">
        <f>FE99/Data!$B16/Data!$B13/Data!$B4*Data!$B14</f>
        <v>1.4926976666107099</v>
      </c>
      <c r="FF102" s="15">
        <f>FF99/Data!$B16/Data!$B13/Data!$B4*Data!$B14</f>
        <v>0</v>
      </c>
      <c r="FG102" s="15">
        <f>FG99/Data!$B16/Data!$B13/Data!$B4*Data!$B14</f>
        <v>0</v>
      </c>
      <c r="FH102" s="15">
        <f>FH99/Data!$B16/Data!$B13/Data!$B4*Data!$B14</f>
        <v>2.3921436964915221</v>
      </c>
      <c r="FI102" s="15">
        <f>FI99/Data!$B16/Data!$B13/Data!$B4*Data!$B14</f>
        <v>1.5501091153265065</v>
      </c>
      <c r="FJ102" s="15">
        <f>FJ99/Data!$B16/Data!$B13/Data!$B4*Data!$B14</f>
        <v>1.2056404230317272</v>
      </c>
      <c r="FK102" s="15">
        <f>FK99/Data!$B16/Data!$B13/Data!$B4*Data!$B14</f>
        <v>1.1482289743159306</v>
      </c>
      <c r="FL102" s="15">
        <f>FL99/Data!$B16/Data!$B13/Data!$B4*Data!$B14</f>
        <v>0.9185831794527447</v>
      </c>
      <c r="FM102" s="15">
        <f>FM99/Data!$B16/Data!$B13/Data!$B4*Data!$B14</f>
        <v>0</v>
      </c>
      <c r="FN102" s="15">
        <f>FN99/Data!$B16/Data!$B13/Data!$B4*Data!$B14</f>
        <v>0</v>
      </c>
      <c r="FO102" s="15">
        <f>FO99/Data!$B16/Data!$B13/Data!$B4*Data!$B14</f>
        <v>1.2758099714621454</v>
      </c>
      <c r="FP102" s="15">
        <f>FP99/Data!$B16/Data!$B13/Data!$B4*Data!$B14</f>
        <v>0.57411448715796531</v>
      </c>
      <c r="FQ102" s="15">
        <f>FQ99/Data!$B16/Data!$B13/Data!$B4*Data!$B14</f>
        <v>0.45929158972637235</v>
      </c>
      <c r="FR102" s="15">
        <f>FR99/Data!$B16/Data!$B13/Data!$B4*Data!$B14</f>
        <v>0.5167030384421688</v>
      </c>
      <c r="FS102" s="15">
        <f>FS99/Data!$B16/Data!$B13/Data!$B4*Data!$B14</f>
        <v>0.45929158972637235</v>
      </c>
      <c r="FT102" s="15">
        <f>FT99/Data!$B16/Data!$B13/Data!$B4*Data!$B14</f>
        <v>0</v>
      </c>
      <c r="FU102" s="15">
        <f>FU99/Data!$B16/Data!$B13/Data!$B4*Data!$B14</f>
        <v>0</v>
      </c>
      <c r="FV102" s="15">
        <f>FV99/Data!$B16/Data!$B13/Data!$B4*Data!$B14</f>
        <v>1.2758099714621454</v>
      </c>
      <c r="FW102" s="15">
        <f>FW99/Data!$B16/Data!$B13/Data!$B4*Data!$B14</f>
        <v>0.9185831794527447</v>
      </c>
      <c r="FX102" s="15">
        <f>FX99/Data!$B16/Data!$B13/Data!$B4*Data!$B14</f>
        <v>0.57411448715796531</v>
      </c>
      <c r="FY102" s="15">
        <f>FY99/Data!$B16/Data!$B13/Data!$B4*Data!$B14</f>
        <v>0.57411448715796531</v>
      </c>
      <c r="FZ102" s="15">
        <f>FZ99/Data!$B16/Data!$B13/Data!$B4*Data!$B14</f>
        <v>0.57411448715796531</v>
      </c>
      <c r="GA102" s="15">
        <f>GA99/Data!$B16/Data!$B13/Data!$B4*Data!$B14</f>
        <v>0</v>
      </c>
      <c r="GB102" s="15">
        <f>GB99/Data!$B16/Data!$B13/Data!$B4*Data!$B14</f>
        <v>0</v>
      </c>
      <c r="GC102" s="15">
        <f>GC99/Data!$B16/Data!$B13/Data!$B4*Data!$B14</f>
        <v>1.1960718482457611</v>
      </c>
      <c r="GD102" s="15">
        <f>GD99/Data!$B16/Data!$B13/Data!$B4*Data!$B14</f>
        <v>1.0334060768843376</v>
      </c>
      <c r="GE102" s="15">
        <f>GE99/Data!$B16/Data!$B13/Data!$B4*Data!$B14</f>
        <v>0.5167030384421688</v>
      </c>
      <c r="GF102" s="15">
        <f>GF99/Data!$B16/Data!$B13/Data!$B4*Data!$B14</f>
        <v>0.40188014101057579</v>
      </c>
      <c r="GG102" s="15">
        <f>GG99/Data!$B16/Data!$B13/Data!$B4*Data!$B14</f>
        <v>0.45929158972637235</v>
      </c>
      <c r="GH102" s="15">
        <f>GH99/Data!$B16/Data!$B13/Data!$B4*Data!$B14</f>
        <v>0</v>
      </c>
      <c r="GI102" s="15">
        <f>GI99/Data!$B16/Data!$B13/Data!$B4*Data!$B14</f>
        <v>0</v>
      </c>
      <c r="GJ102" s="15">
        <f>GJ99/Data!$B16/Data!$B13/Data!$B4*Data!$B14</f>
        <v>1.9934530804096022</v>
      </c>
      <c r="GK102" s="15">
        <f>GK99/Data!$B16/Data!$B13/Data!$B4*Data!$B14</f>
        <v>1.0908175256001342</v>
      </c>
      <c r="GL102" s="15">
        <f>GL99/Data!$B16/Data!$B13/Data!$B4*Data!$B14</f>
        <v>0.68893738458955855</v>
      </c>
      <c r="GM102" s="15">
        <f>GM99/Data!$B16/Data!$B13/Data!$B4*Data!$B14</f>
        <v>0.40188014101057579</v>
      </c>
      <c r="GN102" s="15">
        <f>GN99/Data!$B16/Data!$B13/Data!$B4*Data!$B14</f>
        <v>0.57411448715796531</v>
      </c>
      <c r="GO102" s="15">
        <f>GO99/Data!$B16/Data!$B13/Data!$B4*Data!$B14</f>
        <v>0</v>
      </c>
      <c r="GP102" s="15">
        <f>GP99/Data!$B16/Data!$B13/Data!$B4*Data!$B14</f>
        <v>0</v>
      </c>
      <c r="GQ102" s="15">
        <f>GQ99/Data!$B16/Data!$B13/Data!$B4*Data!$B14</f>
        <v>1.1960718482457611</v>
      </c>
      <c r="GR102" s="15">
        <f>GR99/Data!$B16/Data!$B13/Data!$B4*Data!$B14</f>
        <v>0.63152593587376171</v>
      </c>
      <c r="GS102" s="15">
        <f>GS99/Data!$B16/Data!$B13/Data!$B4*Data!$B14</f>
        <v>0.63152593587376171</v>
      </c>
      <c r="GT102" s="15">
        <f>GT99/Data!$B16/Data!$B13/Data!$B4*Data!$B14</f>
        <v>0.63152593587376171</v>
      </c>
      <c r="GU102" s="15">
        <f>GU99/Data!$B16/Data!$B13/Data!$B4*Data!$B14</f>
        <v>0.86117173073694797</v>
      </c>
      <c r="GV102" s="15">
        <f>GV99/Data!$B16/Data!$B13/Data!$B4*Data!$B14</f>
        <v>0</v>
      </c>
      <c r="GW102" s="15">
        <f>GW99/Data!$B16/Data!$B13/Data!$B4*Data!$B14</f>
        <v>0</v>
      </c>
      <c r="GX102" s="15">
        <f>GX99/Data!$B16/Data!$B13/Data!$B4*Data!$B14</f>
        <v>2.3921436964915221</v>
      </c>
      <c r="GY102" s="15">
        <f>GY99/Data!$B16/Data!$B13/Data!$B4*Data!$B14</f>
        <v>1.8945778076212858</v>
      </c>
      <c r="GZ102" s="15">
        <f>GZ99/Data!$B16/Data!$B13/Data!$B4*Data!$B14</f>
        <v>1.7223434614738959</v>
      </c>
      <c r="HA102" s="15">
        <f>HA99/Data!$B16/Data!$B13/Data!$B4*Data!$B14</f>
        <v>1.6075205640423031</v>
      </c>
      <c r="HB102" s="15">
        <f>HB99/Data!$B16/Data!$B13/Data!$B4*Data!$B14</f>
        <v>1.4926976666107099</v>
      </c>
      <c r="HC102" s="15">
        <f>HC99/Data!$B16/Data!$B13/Data!$B4*Data!$B14</f>
        <v>0</v>
      </c>
      <c r="HD102" s="15">
        <f>HD99/Data!$B16/Data!$B13/Data!$B4*Data!$B14</f>
        <v>0</v>
      </c>
      <c r="HE102" s="15">
        <f>HE99/Data!$B16/Data!$B13/Data!$B4*Data!$B14</f>
        <v>2.7908343125734429</v>
      </c>
      <c r="HF102" s="15">
        <f>HF99/Data!$B16/Data!$B13/Data!$B4*Data!$B14</f>
        <v>2.0668121537686752</v>
      </c>
      <c r="HG102" s="15">
        <f>HG99/Data!$B16/Data!$B13/Data!$B4*Data!$B14</f>
        <v>2.0094007050528786</v>
      </c>
      <c r="HH102" s="15">
        <f>HH99/Data!$B16/Data!$B13/Data!$B4*Data!$B14</f>
        <v>1.7223434614738959</v>
      </c>
      <c r="HI102" s="15">
        <f>HI99/Data!$B16/Data!$B13/Data!$B4*Data!$B14</f>
        <v>1.7223434614738959</v>
      </c>
      <c r="HJ102" s="15">
        <f>HJ99/Data!$B16/Data!$B13/Data!$B4*Data!$B14</f>
        <v>0</v>
      </c>
      <c r="HK102" s="15">
        <f>HK99/Data!$B16/Data!$B13/Data!$B4*Data!$B14</f>
        <v>0</v>
      </c>
      <c r="HL102" s="15">
        <f>HL99/Data!$B16/Data!$B13/Data!$B4*Data!$B14</f>
        <v>2.7908343125734429</v>
      </c>
      <c r="HM102" s="15">
        <f>HM99/Data!$B16/Data!$B13/Data!$B4*Data!$B14</f>
        <v>1.7223434614738959</v>
      </c>
      <c r="HN102" s="15">
        <f>HN99/Data!$B16/Data!$B13/Data!$B4*Data!$B14</f>
        <v>0.9759946281685411</v>
      </c>
      <c r="HO102" s="15">
        <f>HO99/Data!$B16/Data!$B13/Data!$B4*Data!$B14</f>
        <v>0.9759946281685411</v>
      </c>
      <c r="HP102" s="15">
        <f>HP99/Data!$B16/Data!$B13/Data!$B4*Data!$B14</f>
        <v>0.74634883330535495</v>
      </c>
      <c r="HQ102" s="15">
        <f>HQ99/Data!$B16/Data!$B13/Data!$B4*Data!$B14</f>
        <v>0</v>
      </c>
      <c r="HR102" s="15">
        <f>HR99/Data!$B16/Data!$B13/Data!$B4*Data!$B14</f>
        <v>0</v>
      </c>
      <c r="HS102" s="15">
        <f>HS99/Data!$B16/Data!$B13/Data!$B4*Data!$B14</f>
        <v>1.9934530804096022</v>
      </c>
      <c r="HT102" s="15">
        <f>HT99/Data!$B16/Data!$B13/Data!$B4*Data!$B14</f>
        <v>0.80376028202115157</v>
      </c>
      <c r="HU102" s="15">
        <f>HU99/Data!$B16/Data!$B13/Data!$B4*Data!$B14</f>
        <v>0.45929158972637235</v>
      </c>
      <c r="HV102" s="15">
        <f>HV99/Data!$B16/Data!$B13/Data!$B4*Data!$B14</f>
        <v>0.5167030384421688</v>
      </c>
      <c r="HW102" s="15">
        <f>HW99/Data!$B16/Data!$B13/Data!$B4*Data!$B14</f>
        <v>0.45929158972637235</v>
      </c>
      <c r="HX102" s="15">
        <f>HX99/Data!$B16/Data!$B13/Data!$B4*Data!$B14</f>
        <v>0</v>
      </c>
      <c r="HY102" s="15">
        <f>HY99/Data!$B16/Data!$B13/Data!$B4*Data!$B14</f>
        <v>0</v>
      </c>
      <c r="HZ102" s="15">
        <f>HZ99/Data!$B16/Data!$B13/Data!$B4*Data!$B14</f>
        <v>2.3921436964915221</v>
      </c>
      <c r="IA102" s="15">
        <f>IA99/Data!$B16/Data!$B13/Data!$B4*Data!$B14</f>
        <v>1.4352862178949135</v>
      </c>
      <c r="IB102" s="15">
        <f>IB99/Data!$B16/Data!$B13/Data!$B4*Data!$B14</f>
        <v>1.1482289743159306</v>
      </c>
      <c r="IC102" s="15">
        <f>IC99/Data!$B16/Data!$B13/Data!$B4*Data!$B14</f>
        <v>1.2630518717475234</v>
      </c>
      <c r="ID102" s="15">
        <f>ID99/Data!$B16/Data!$B13/Data!$B4*Data!$B14</f>
        <v>1.2630518717475234</v>
      </c>
      <c r="IE102" s="15">
        <f>IE99/Data!$B16/Data!$B13/Data!$B4*Data!$B14</f>
        <v>0</v>
      </c>
      <c r="IF102" s="15">
        <f>IF99/Data!$B16/Data!$B13/Data!$B4*Data!$B14</f>
        <v>0</v>
      </c>
      <c r="IG102" s="15">
        <f>IG99/Data!$B16/Data!$B13/Data!$B4*Data!$B14</f>
        <v>1.9934530804096022</v>
      </c>
      <c r="IH102" s="15">
        <f>IH99/Data!$B16/Data!$B13/Data!$B4*Data!$B14</f>
        <v>0.86117173073694797</v>
      </c>
      <c r="II102" s="15">
        <f>II99/Data!$B16/Data!$B13/Data!$B4*Data!$B14</f>
        <v>0.86117173073694797</v>
      </c>
      <c r="IJ102" s="15">
        <f>IJ99/Data!$B16/Data!$B13/Data!$B4*Data!$B14</f>
        <v>0.57411448715796531</v>
      </c>
      <c r="IK102" s="15">
        <f>IK99/Data!$B16/Data!$B13/Data!$B4*Data!$B14</f>
        <v>0.57411448715796531</v>
      </c>
      <c r="IL102" s="15">
        <f>IL99/Data!$B16/Data!$B13/Data!$B4*Data!$B14</f>
        <v>0</v>
      </c>
      <c r="IM102" s="15">
        <v>0</v>
      </c>
      <c r="IN102" s="15">
        <f>IN99/Data!$B16/Data!$B13/Data!$B4*Data!$B14</f>
        <v>1.3555480946785294</v>
      </c>
      <c r="IO102" s="15">
        <f>IO99/Data!$B16/Data!$B13/Data!$B4*Data!$B14</f>
        <v>0.9759946281685411</v>
      </c>
      <c r="IP102" s="15">
        <f>IP99/Data!$B16/Data!$B13/Data!$B4*Data!$B14</f>
        <v>1.4352862178949135</v>
      </c>
      <c r="IQ102" s="15">
        <f>IQ99/Data!$B16/Data!$B13/Data!$B4*Data!$B14</f>
        <v>1.7223434614738959</v>
      </c>
      <c r="IR102" s="15">
        <f>IR99/Data!$B16/Data!$B13/Data!$B4*Data!$B14</f>
        <v>1.7223434614738959</v>
      </c>
      <c r="IS102" s="15">
        <f>IS99/Data!$B16/Data!$B13/Data!$B4*Data!$B14</f>
        <v>0</v>
      </c>
      <c r="IT102" s="15">
        <f>IT99/Data!$B16/Data!$B13/Data!$B4*Data!$B14</f>
        <v>0</v>
      </c>
      <c r="IU102" s="15">
        <f>IU99/Data!$B16/Data!$B13/Data!$B4*Data!$B14</f>
        <v>3.0300486822225947</v>
      </c>
      <c r="IV102" s="15">
        <f>IV99/Data!$B16/Data!$B13/Data!$B4*Data!$B14</f>
        <v>2.870572435789827</v>
      </c>
      <c r="IW102" s="15">
        <f>IW99/Data!$B16/Data!$B13/Data!$B4*Data!$B14</f>
        <v>2.3251636729897593</v>
      </c>
      <c r="IX102" s="15">
        <f>IX99/Data!$B16/Data!$B13/Data!$B4*Data!$B14</f>
        <v>2.3538693973476579</v>
      </c>
      <c r="IY102" s="15">
        <f>IY99/Data!$B16/Data!$B13/Data!$B4*Data!$B14</f>
        <v>2.870572435789827</v>
      </c>
      <c r="IZ102" s="15">
        <f>IZ99/Data!$B16/Data!$B13/Data!$B4*Data!$B14</f>
        <v>0</v>
      </c>
      <c r="JA102" s="15">
        <f>JA99/Data!$B16/Data!$B13/Data!$B4*Data!$B14</f>
        <v>0</v>
      </c>
      <c r="JB102" s="15">
        <f>JB99/Data!$B16/Data!$B13/Data!$B4*Data!$B14</f>
        <v>3.3490011750881314</v>
      </c>
      <c r="JC102" s="15">
        <f>JC99/Data!$B16/Data!$B13/Data!$B4*Data!$B14</f>
        <v>2.9853953332214198</v>
      </c>
      <c r="JD102" s="15">
        <f>JD99/Data!$B16/Data!$B13/Data!$B4*Data!$B14</f>
        <v>3.1576296793688092</v>
      </c>
      <c r="JE102" s="15">
        <f>JE99/Data!$B16/Data!$B13/Data!$B4*Data!$B14</f>
        <v>2.870572435789827</v>
      </c>
      <c r="JF102" s="15">
        <f>JF99/Data!$B16/Data!$B13/Data!$B4*Data!$B14</f>
        <v>3.1576296793688092</v>
      </c>
      <c r="JG102" s="15">
        <f>JG99/Data!$B16/Data!$B13/Data!$B4*Data!$B14</f>
        <v>0</v>
      </c>
      <c r="JH102" s="15">
        <f>JH99/Data!$B16/Data!$B13/Data!$B4*Data!$B14</f>
        <v>0</v>
      </c>
      <c r="JI102" s="15">
        <f>JI99/Data!$B16/Data!$B13/Data!$B4*Data!$B14</f>
        <v>2.5516199429242907</v>
      </c>
      <c r="JJ102" s="15">
        <f>JJ99/Data!$B16/Data!$B13/Data!$B4*Data!$B14</f>
        <v>1.4352862178949135</v>
      </c>
      <c r="JK102" s="15">
        <f>JK99/Data!$B16/Data!$B13/Data!$B4*Data!$B14</f>
        <v>0.9185831794527447</v>
      </c>
      <c r="JL102" s="15">
        <f>JL99/Data!$B16/Data!$B13/Data!$B4*Data!$B14</f>
        <v>1.0334060768843376</v>
      </c>
      <c r="JM102" s="15">
        <f>JM99/Data!$B16/Data!$B13/Data!$B4*Data!$B14</f>
        <v>1.2630518717475234</v>
      </c>
      <c r="JN102" s="15">
        <f>JN99/Data!$B16/Data!$B13/Data!$B4*Data!$B14</f>
        <v>0</v>
      </c>
      <c r="JO102" s="15">
        <f>JO99/Data!$B16/Data!$B13/Data!$B4*Data!$B14</f>
        <v>0</v>
      </c>
      <c r="JP102" s="15">
        <f>JP99/Data!$B16/Data!$B13/Data!$B4*Data!$B14</f>
        <v>3.1895249286553637</v>
      </c>
      <c r="JQ102" s="15">
        <f>JQ99/Data!$B16/Data!$B13/Data!$B4*Data!$B14</f>
        <v>3.731744166526775</v>
      </c>
      <c r="JR102" s="15">
        <f>JR99/Data!$B16/Data!$B13/Data!$B4*Data!$B14</f>
        <v>2.5835151922108448</v>
      </c>
      <c r="JS102" s="15">
        <f>JS99/Data!$B16/Data!$B13/Data!$B4*Data!$B14</f>
        <v>2.5835151922108448</v>
      </c>
      <c r="JT102" s="15">
        <f>JT99/Data!$B16/Data!$B13/Data!$B4*Data!$B14</f>
        <v>1.7223434614738959</v>
      </c>
      <c r="JU102" s="15">
        <f>JU99/Data!$B16/Data!$B13/Data!$B4*Data!$B14</f>
        <v>0</v>
      </c>
      <c r="JV102" s="15">
        <f>JV99/Data!$B16/Data!$B13/Data!$B4*Data!$B14</f>
        <v>0</v>
      </c>
      <c r="JW102" s="15">
        <f>JW99/Data!$B16/Data!$B13/Data!$B4*Data!$B14</f>
        <v>3.1895249286553637</v>
      </c>
      <c r="JX102" s="15">
        <f>JX99/Data!$B16/Data!$B13/Data!$B4*Data!$B14</f>
        <v>2.5835151922108448</v>
      </c>
      <c r="JY102" s="15">
        <f>JY99/Data!$B16/Data!$B13/Data!$B4*Data!$B14</f>
        <v>1.7223434614738959</v>
      </c>
      <c r="JZ102" s="15">
        <f>JZ99/Data!$B16/Data!$B13/Data!$B4*Data!$B14</f>
        <v>1.8371663589054894</v>
      </c>
      <c r="KA102" s="15">
        <f>KA99/Data!$B16/Data!$B13/Data!$B4*Data!$B14</f>
        <v>1.7223434614738959</v>
      </c>
      <c r="KB102" s="15">
        <f>KB99/Data!$B16/Data!$B13/Data!$B4*Data!$B14</f>
        <v>0</v>
      </c>
      <c r="KC102" s="15">
        <f>KC99/Data!$B16/Data!$B13/Data!$B4*Data!$B14</f>
        <v>0</v>
      </c>
      <c r="KD102" s="15">
        <f>KD99/Data!$B16/Data!$B13/Data!$B4*Data!$B14</f>
        <v>3.5882155447372832</v>
      </c>
      <c r="KE102" s="15">
        <f>KE99/Data!$B16/Data!$B13/Data!$B4*Data!$B14</f>
        <v>4.3058586536847407</v>
      </c>
      <c r="KF102" s="15">
        <f>KF99/Data!$B16/Data!$B13/Data!$B4*Data!$B14</f>
        <v>3.1576296793688092</v>
      </c>
      <c r="KG102" s="15">
        <f>KG99/Data!$B16/Data!$B13/Data!$B4*Data!$B14</f>
        <v>3.1576296793688092</v>
      </c>
      <c r="KH102" s="15">
        <f>KH99/Data!$B16/Data!$B13/Data!$B4*Data!$B14</f>
        <v>3.1576296793688092</v>
      </c>
      <c r="KI102" s="15">
        <f>KI99/Data!$B16/Data!$B13/Data!$B4*Data!$B14</f>
        <v>0</v>
      </c>
      <c r="KJ102" s="15">
        <f>KJ99/Data!$B16/Data!$B13/Data!$B4*Data!$B14</f>
        <v>0</v>
      </c>
      <c r="KK102" s="15">
        <f>KK99/Data!$B16/Data!$B13/Data!$B4*Data!$B14</f>
        <v>5.9803592412288067</v>
      </c>
      <c r="KL102" s="15">
        <f>KL99/Data!$B16/Data!$B13/Data!$B4*Data!$B14</f>
        <v>3.731744166526775</v>
      </c>
      <c r="KM102" s="15">
        <f>KM99/Data!$B16/Data!$B13/Data!$B4*Data!$B14</f>
        <v>3.1576296793688092</v>
      </c>
      <c r="KN102" s="15">
        <f>KN99/Data!$B16/Data!$B13/Data!$B4*Data!$B14</f>
        <v>2.6983380896424372</v>
      </c>
      <c r="KO102" s="15">
        <f>KO99/Data!$B16/Data!$B13/Data!$B4*Data!$B14</f>
        <v>2.5835151922108448</v>
      </c>
      <c r="KP102" s="15">
        <f>KP99/Data!$B16/Data!$B13/Data!$B4*Data!$B14</f>
        <v>0</v>
      </c>
      <c r="KQ102" s="15">
        <f>KQ99/Data!$B16/Data!$B13/Data!$B4*Data!$B14</f>
        <v>0</v>
      </c>
      <c r="KR102" s="15">
        <f>KR99/Data!$B16/Data!$B13/Data!$B4*Data!$B14</f>
        <v>6.3790498573107275</v>
      </c>
      <c r="KS102" s="15">
        <f>KS99/Data!$B16/Data!$B13/Data!$B4*Data!$B14</f>
        <v>4.3058586536847407</v>
      </c>
      <c r="KT102" s="15">
        <f>KT99/Data!$B16/Data!$B13/Data!$B4*Data!$B14</f>
        <v>4.3058586536847407</v>
      </c>
      <c r="KU102" s="15">
        <f>KU99/Data!$B16/Data!$B13/Data!$B4*Data!$B14</f>
        <v>4.3058586536847407</v>
      </c>
      <c r="KV102" s="15">
        <f>KV99/Data!$B16/Data!$B13/Data!$B4*Data!$B14</f>
        <v>3.1576296793688092</v>
      </c>
      <c r="KW102" s="15">
        <f>KW99/Data!$B16/Data!$B13/Data!$B4*Data!$B14</f>
        <v>0</v>
      </c>
      <c r="KX102" s="15">
        <f>KX99/Data!$B16/Data!$B13/Data!$B4*Data!$B14</f>
        <v>0</v>
      </c>
      <c r="KY102" s="15">
        <f>KY99/Data!$B16/Data!$B13/Data!$B4*Data!$B14</f>
        <v>3.5882155447372832</v>
      </c>
      <c r="KZ102" s="15">
        <f>KZ99/Data!$B16/Data!$B13/Data!$B4*Data!$B14</f>
        <v>3.4446869229477919</v>
      </c>
      <c r="LA102" s="15">
        <f>LA99/Data!$B16/Data!$B13/Data!$B4*Data!$B14</f>
        <v>2.5835151922108448</v>
      </c>
      <c r="LB102" s="15">
        <f>LB99/Data!$B16/Data!$B13/Data!$B4*Data!$B14</f>
        <v>2.5835151922108448</v>
      </c>
      <c r="LC102" s="15">
        <f>LC99/Data!$B16/Data!$B13/Data!$B4*Data!$B14</f>
        <v>2.0094007050528786</v>
      </c>
      <c r="LD102" s="15">
        <f>LD99/Data!$B16/Data!$B13/Data!$B4*Data!$B14</f>
        <v>0</v>
      </c>
      <c r="LE102" s="15">
        <f>LE99/Data!$B16/Data!$B13/Data!$B4*Data!$B14</f>
        <v>0</v>
      </c>
      <c r="LF102" s="15">
        <f>LF99/Data!$B16/Data!$B13/Data!$B4*Data!$B14</f>
        <v>3.1895249286553637</v>
      </c>
      <c r="LG102" s="15">
        <f>LG99/Data!$B16/Data!$B13/Data!$B4*Data!$B14</f>
        <v>2.870572435789827</v>
      </c>
      <c r="LH102" s="15">
        <f>LH99/Data!$B16/Data!$B13/Data!$B4*Data!$B14</f>
        <v>2.640926640926641</v>
      </c>
      <c r="LI102" s="15">
        <f>LI99/Data!$B16/Data!$B13/Data!$B4*Data!$B14</f>
        <v>2.640926640926641</v>
      </c>
      <c r="LJ102" s="15">
        <f>LJ99/Data!$B16/Data!$B13/Data!$B4*Data!$B14</f>
        <v>1.1482289743159306</v>
      </c>
      <c r="LK102" s="15">
        <f>LK99/Data!$B16/Data!$B13/Data!$B4*Data!$B14</f>
        <v>0</v>
      </c>
      <c r="LL102" s="15">
        <f>LL99/Data!$B16/Data!$B13/Data!$B4*Data!$B14</f>
        <v>0</v>
      </c>
      <c r="LM102" s="15">
        <f>LM99/Data!$B16/Data!$B13/Data!$B4*Data!$B14</f>
        <v>1.5947624643276819</v>
      </c>
      <c r="LN102" s="15">
        <f>LN99/Data!$B16/Data!$B13/Data!$B4*Data!$B14</f>
        <v>0.9185831794527447</v>
      </c>
      <c r="LO102" s="15">
        <f>LO99/Data!$B16/Data!$B13/Data!$B4*Data!$B14</f>
        <v>0.5167030384421688</v>
      </c>
      <c r="LP102" s="15">
        <f>LP99/Data!$B16/Data!$B13/Data!$B4*Data!$B14</f>
        <v>0</v>
      </c>
      <c r="LQ102" s="15">
        <f>LQ99/Data!$B16/Data!$B13/Data!$B4*Data!$B14</f>
        <v>0</v>
      </c>
      <c r="LR102" s="15">
        <f>LR99/Data!$B16/Data!$B13/Data!$B4*Data!$B14</f>
        <v>0</v>
      </c>
      <c r="LS102" s="15">
        <f>LS99/Data!$B16/Data!$B13/Data!$B4*Data!$B14</f>
        <v>0</v>
      </c>
      <c r="LT102" s="15">
        <f>LT99/Data!$B16/Data!$B13/Data!$B4*Data!$B14</f>
        <v>3.1895249286553637</v>
      </c>
      <c r="LU102" s="15">
        <f>LU99/Data!$B16/Data!$B13/Data!$B4*Data!$B14</f>
        <v>2.870572435789827</v>
      </c>
      <c r="LV102" s="15">
        <f>LV99/Data!$B16/Data!$B13/Data!$B4*Data!$B14</f>
        <v>2.2964579486318613</v>
      </c>
      <c r="LW102" s="15">
        <f>LW99/Data!$B16/Data!$B13/Data!$B4*Data!$B14</f>
        <v>0</v>
      </c>
      <c r="LX102" s="15">
        <f>LX99/Data!$B16/Data!$B13/Data!$B4*Data!$B14</f>
        <v>0</v>
      </c>
      <c r="LY102" s="15">
        <f>LY99/Data!$B16/Data!$B13/Data!$B4*Data!$B14</f>
        <v>0</v>
      </c>
      <c r="LZ102" s="15">
        <f>LZ99/Data!$B16/Data!$B13/Data!$B4*Data!$B14</f>
        <v>0</v>
      </c>
      <c r="MA102" s="15">
        <f>MA99/Data!$B16/Data!$B13/Data!$B4*Data!$B14</f>
        <v>3.0300486822225947</v>
      </c>
      <c r="MB102" s="15">
        <f>MB99/Data!$B16/Data!$B13/Data!$B4*Data!$B14</f>
        <v>2.870572435789827</v>
      </c>
      <c r="MC102" s="15">
        <f>MC99/Data!$B16/Data!$B13/Data!$B4*Data!$B14</f>
        <v>2.2964579486318613</v>
      </c>
      <c r="MD102" s="15">
        <f>MD99/Data!$B16/Data!$B13/Data!$B4*Data!$B14</f>
        <v>2.0094007050528786</v>
      </c>
      <c r="ME102" s="15">
        <f>ME99/Data!$B16/Data!$B13/Data!$B4*Data!$B14</f>
        <v>1.2630518717475234</v>
      </c>
      <c r="MF102" s="15">
        <f>MF99/Data!$B16/Data!$B13/Data!$B4*Data!$B14</f>
        <v>0</v>
      </c>
      <c r="MG102" s="15">
        <f>MG99/Data!$B16/Data!$B13/Data!$B4*Data!$B14</f>
        <v>0</v>
      </c>
      <c r="MH102" s="15">
        <f>MH99/Data!$B16/Data!$B13/Data!$B4*Data!$B14</f>
        <v>1.7542387107604498</v>
      </c>
      <c r="MI102" s="15">
        <f>MI99/Data!$B16/Data!$B13/Data!$B4*Data!$B14</f>
        <v>1.7223434614738959</v>
      </c>
      <c r="MJ102" s="15">
        <f>MJ99/Data!$B16/Data!$B13/Data!$B4*Data!$B14</f>
        <v>0.86117173073694797</v>
      </c>
      <c r="MK102" s="15">
        <f>MK99/Data!$B16/Data!$B13/Data!$B4*Data!$B14</f>
        <v>0.86117173073694797</v>
      </c>
      <c r="ML102" s="15">
        <f>ML99/Data!$B16/Data!$B13/Data!$B4*Data!$B14</f>
        <v>0.68893738458955855</v>
      </c>
      <c r="MM102" s="15">
        <f>MM99/Data!$B16/Data!$B13/Data!$B4*Data!$B14</f>
        <v>0</v>
      </c>
      <c r="MN102" s="15">
        <f>MN99/Data!$B16/Data!$B13/Data!$B4*Data!$B14</f>
        <v>0</v>
      </c>
      <c r="MO102" s="15">
        <f>MO99/Data!$B16/Data!$B13/Data!$B4*Data!$B14</f>
        <v>1.4352862178949135</v>
      </c>
      <c r="MP102" s="15">
        <f>MP99/Data!$B16/Data!$B13/Data!$B4*Data!$B14</f>
        <v>0</v>
      </c>
      <c r="MQ102" s="15">
        <f>MQ99/Data!$B16/Data!$B13/Data!$B4*Data!$B14</f>
        <v>1.0334060768843376</v>
      </c>
      <c r="MR102" s="15">
        <f>MR99/Data!$B16/Data!$B13/Data!$B4*Data!$B14</f>
        <v>1.0334060768843376</v>
      </c>
      <c r="MS102" s="15">
        <f>MS99/Data!$B16/Data!$B13/Data!$B4*Data!$B14</f>
        <v>0.68893738458955855</v>
      </c>
      <c r="MT102" s="15">
        <f>MT99/Data!$B16/Data!$B13/Data!$B4*Data!$B14</f>
        <v>0</v>
      </c>
      <c r="MU102" s="15">
        <f>MU99/Data!$B16/Data!$B13/Data!$B4*Data!$B14</f>
        <v>0</v>
      </c>
      <c r="MV102" s="15">
        <f>MV99/Data!$B16/Data!$B13/Data!$B4*Data!$B14</f>
        <v>0</v>
      </c>
      <c r="MW102" s="15">
        <f>MW99/Data!$B16/Data!$B13/Data!$B4*Data!$B14</f>
        <v>0</v>
      </c>
      <c r="MX102" s="15">
        <f>MX99/Data!$B16/Data!$B13/Data!$B4*Data!$B14</f>
        <v>0.80376028202115157</v>
      </c>
      <c r="MY102" s="15">
        <f>MY99/Data!$B16/Data!$B13/Data!$B4*Data!$B14</f>
        <v>0.63152593587376171</v>
      </c>
      <c r="MZ102" s="15">
        <f>MZ99/Data!$B16/Data!$B13/Data!$B4*Data!$B14</f>
        <v>0.40188014101057579</v>
      </c>
      <c r="NA102" s="15">
        <f>NA99/Data!$B16/Data!$B13/Data!$B4*Data!$B14</f>
        <v>0</v>
      </c>
      <c r="NB102" s="15">
        <f>NB99/Data!$B16/Data!$B13/Data!$B4*Data!$B14</f>
        <v>0</v>
      </c>
    </row>
    <row r="103" spans="2:366" ht="15">
      <c r="B103" s="8" t="s">
        <v>85</v>
      </c>
      <c r="C103" s="15">
        <f>C99/Data!$B4/Data!$B17*Data!$B15</f>
        <v>7.4404761904761904E-2</v>
      </c>
      <c r="D103" s="15">
        <f>D99/Data!$B4/Data!$B17*Data!$B15</f>
        <v>0.15000000000000002</v>
      </c>
      <c r="E103" s="15">
        <f>E99/Data!$B4/Data!$B17*Data!$B15</f>
        <v>0.15000000000000002</v>
      </c>
      <c r="F103" s="15">
        <f>F99/Data!$B4/Data!$B17*Data!$B15</f>
        <v>0.17142857142857146</v>
      </c>
      <c r="G103" s="15">
        <f>G99/Data!$B4/Data!$B17*Data!$B15</f>
        <v>0.15000000000000002</v>
      </c>
      <c r="H103" s="15">
        <f>H99/Data!$B4/Data!$B17*Data!$B15</f>
        <v>0</v>
      </c>
      <c r="I103" s="15">
        <f>I99/Data!$B4/Data!$B17*Data!$B15</f>
        <v>0</v>
      </c>
      <c r="J103" s="15">
        <f>J99/Data!$B4/Data!$B17*Data!$B15</f>
        <v>0.4464285714285714</v>
      </c>
      <c r="K103" s="15">
        <f>K99/Data!$B4/Data!$B17*Data!$B15</f>
        <v>0.17142857142857146</v>
      </c>
      <c r="L103" s="15">
        <f>L99/Data!$B4/Data!$B17*Data!$B15</f>
        <v>0.15000000000000002</v>
      </c>
      <c r="M103" s="15">
        <f>M99/Data!$B4/Data!$B17*Data!$B15</f>
        <v>0.15000000000000002</v>
      </c>
      <c r="N103" s="15">
        <f>N99/Data!$B4/Data!$B17*Data!$B15</f>
        <v>0.17142857142857146</v>
      </c>
      <c r="O103" s="15">
        <f>O99/Data!$B4/Data!$B17*Data!$B15</f>
        <v>0</v>
      </c>
      <c r="P103" s="15">
        <f>P99/Data!$B4/Data!$B17*Data!$B15</f>
        <v>0</v>
      </c>
      <c r="Q103" s="15">
        <f>Q99/Data!$B4/Data!$B17*Data!$B15</f>
        <v>0.65476190476190477</v>
      </c>
      <c r="R103" s="15">
        <f>R99/Data!$B4/Data!$B17*Data!$B15</f>
        <v>0.57857142857142863</v>
      </c>
      <c r="S103" s="15">
        <f>S99/Data!$B4/Data!$B17*Data!$B15</f>
        <v>0.30000000000000004</v>
      </c>
      <c r="T103" s="15">
        <f>T99/Data!$B4/Data!$B17*Data!$B15</f>
        <v>0</v>
      </c>
      <c r="U103" s="15">
        <f>U99/Data!$B4/Data!$B17*Data!$B15</f>
        <v>0.32142857142857145</v>
      </c>
      <c r="V103" s="15">
        <f>V99/Data!$B4/Data!$B17*Data!$B15</f>
        <v>0</v>
      </c>
      <c r="W103" s="15">
        <f>W99/Data!$B4/Data!$B17*Data!$B15</f>
        <v>0</v>
      </c>
      <c r="X103" s="15">
        <f>X99/Data!$B4/Data!$B17*Data!$B15</f>
        <v>0.4464285714285714</v>
      </c>
      <c r="Y103" s="15">
        <f>Y99/Data!$B4/Data!$B17*Data!$B15</f>
        <v>0.38571428571428568</v>
      </c>
      <c r="Z103" s="15">
        <f>Z99/Data!$B4/Data!$B17*Data!$B15</f>
        <v>0.12857142857142856</v>
      </c>
      <c r="AA103" s="15">
        <f>AA99/Data!$B4/Data!$B17*Data!$B15</f>
        <v>0.17142857142857146</v>
      </c>
      <c r="AB103" s="15">
        <f>AB99/Data!$B4/Data!$B17*Data!$B15</f>
        <v>0.17142857142857146</v>
      </c>
      <c r="AC103" s="15">
        <f>AC99/Data!$B4/Data!$B17*Data!$B15</f>
        <v>0</v>
      </c>
      <c r="AD103" s="15">
        <f>AD99/Data!$B4/Data!$B17*Data!$B15</f>
        <v>0</v>
      </c>
      <c r="AE103" s="15">
        <f>AE99/Data!$B4/Data!$B17*Data!$B15</f>
        <v>0.4464285714285714</v>
      </c>
      <c r="AF103" s="15">
        <f>AF99/Data!$B4/Data!$B17*Data!$B15</f>
        <v>0.36428571428571432</v>
      </c>
      <c r="AG103" s="15">
        <f>AG99/Data!$B4/Data!$B17*Data!$B15</f>
        <v>0.19285714285714284</v>
      </c>
      <c r="AH103" s="15">
        <f>AH99/Data!$B4/Data!$B17*Data!$B15</f>
        <v>0.17142857142857146</v>
      </c>
      <c r="AI103" s="15">
        <f>AI99/Data!$B4/Data!$B17*Data!$B15</f>
        <v>0.12857142857142856</v>
      </c>
      <c r="AJ103" s="15">
        <f>AJ99/Data!$B4/Data!$B17*Data!$B15</f>
        <v>0</v>
      </c>
      <c r="AK103" s="15">
        <f>AK99/Data!$B4/Data!$B17*Data!$B15</f>
        <v>0</v>
      </c>
      <c r="AL103" s="15">
        <f>AL99/Data!$B4/Data!$B17*Data!$B15</f>
        <v>0.50595238095238093</v>
      </c>
      <c r="AM103" s="15">
        <f>AM99/Data!$B4/Data!$B17*Data!$B15</f>
        <v>0.36428571428571432</v>
      </c>
      <c r="AN103" s="15">
        <f>AN99/Data!$B4/Data!$B17*Data!$B15</f>
        <v>0.25714285714285712</v>
      </c>
      <c r="AO103" s="15">
        <f>AO99/Data!$B4/Data!$B17*Data!$B15</f>
        <v>0.25714285714285712</v>
      </c>
      <c r="AP103" s="15">
        <f>AP99/Data!$B4/Data!$B17*Data!$B15</f>
        <v>0.21428571428571433</v>
      </c>
      <c r="AQ103" s="15">
        <f>AQ99/Data!$B4/Data!$B17*Data!$B15</f>
        <v>0</v>
      </c>
      <c r="AR103" s="15">
        <f>AR99/Data!$B4/Data!$B17*Data!$B15</f>
        <v>0</v>
      </c>
      <c r="AS103" s="15">
        <f>AS99/Data!$B4/Data!$B17*Data!$B15</f>
        <v>0.59523809523809523</v>
      </c>
      <c r="AT103" s="15">
        <f>AT99/Data!$B4/Data!$B17*Data!$B15</f>
        <v>0.60000000000000009</v>
      </c>
      <c r="AU103" s="15">
        <f>AU99/Data!$B4/Data!$B17*Data!$B15</f>
        <v>0.25714285714285712</v>
      </c>
      <c r="AV103" s="15">
        <f>AV99/Data!$B4/Data!$B17*Data!$B15</f>
        <v>0.27857142857142858</v>
      </c>
      <c r="AW103" s="15">
        <f>AW99/Data!$B4/Data!$B17*Data!$B15</f>
        <v>0.17142857142857146</v>
      </c>
      <c r="AX103" s="15">
        <f>AX99/Data!$B4/Data!$B17*Data!$B15</f>
        <v>0</v>
      </c>
      <c r="AY103" s="15">
        <f>AY99/Data!$B4/Data!$B17*Data!$B15</f>
        <v>0</v>
      </c>
      <c r="AZ103" s="15">
        <f>AZ99/Data!$B4/Data!$B17*Data!$B15</f>
        <v>0.7142857142857143</v>
      </c>
      <c r="BA103" s="15">
        <f>BA99/Data!$B4/Data!$B17*Data!$B15</f>
        <v>0.6428571428571429</v>
      </c>
      <c r="BB103" s="15">
        <f>BB99/Data!$B4/Data!$B17*Data!$B15</f>
        <v>0.28928571428571431</v>
      </c>
      <c r="BC103" s="15">
        <f>BC99/Data!$B4/Data!$B17*Data!$B15</f>
        <v>0.30000000000000004</v>
      </c>
      <c r="BD103" s="15">
        <f>BD99/Data!$B4/Data!$B17*Data!$B15</f>
        <v>0.30000000000000004</v>
      </c>
      <c r="BE103" s="15">
        <f>BE99/Data!$B4/Data!$B17*Data!$B15</f>
        <v>0</v>
      </c>
      <c r="BF103" s="15">
        <f>BF99/Data!$B4/Data!$B17*Data!$B15</f>
        <v>0</v>
      </c>
      <c r="BG103" s="15">
        <f>BG99/Data!$B4/Data!$B17*Data!$B15</f>
        <v>0.4464285714285714</v>
      </c>
      <c r="BH103" s="15">
        <f>BH99/Data!$B4/Data!$B17*Data!$B15</f>
        <v>0.32142857142857145</v>
      </c>
      <c r="BI103" s="15">
        <f>BI99/Data!$B4/Data!$B17*Data!$B15</f>
        <v>0.21428571428571433</v>
      </c>
      <c r="BJ103" s="15">
        <f>BJ99/Data!$B4/Data!$B17*Data!$B15</f>
        <v>0.21428571428571433</v>
      </c>
      <c r="BK103" s="15">
        <f>BK99/Data!$B4/Data!$B17*Data!$B15</f>
        <v>0.21428571428571433</v>
      </c>
      <c r="BL103" s="15">
        <f>BL99/Data!$B4/Data!$B17*Data!$B15</f>
        <v>0</v>
      </c>
      <c r="BM103" s="15">
        <f>BM99/Data!$B4/Data!$B17*Data!$B15</f>
        <v>0</v>
      </c>
      <c r="BN103" s="15">
        <f>BN99/Data!$B4/Data!$B17*Data!$B15</f>
        <v>0.74404761904761907</v>
      </c>
      <c r="BO103" s="15">
        <f>BO99/Data!$B4/Data!$B17*Data!$B15</f>
        <v>0.49285714285714288</v>
      </c>
      <c r="BP103" s="15">
        <f>BP99/Data!$B4/Data!$B17*Data!$B15</f>
        <v>0.27857142857142858</v>
      </c>
      <c r="BQ103" s="15">
        <f>BQ99/Data!$B4/Data!$B17*Data!$B15</f>
        <v>0.27857142857142858</v>
      </c>
      <c r="BR103" s="15">
        <f>BR99/Data!$B4/Data!$B17*Data!$B15</f>
        <v>0.23571428571428568</v>
      </c>
      <c r="BS103" s="15">
        <f>BS99/Data!$B4/Data!$B17*Data!$B15</f>
        <v>0</v>
      </c>
      <c r="BT103" s="15">
        <f>BT99/Data!$B4/Data!$B17*Data!$B15</f>
        <v>0</v>
      </c>
      <c r="BU103" s="15">
        <f>BU99/Data!$B4/Data!$B17*Data!$B15</f>
        <v>0.59523809523809523</v>
      </c>
      <c r="BV103" s="15">
        <f>BV99/Data!$B4/Data!$B17*Data!$B15</f>
        <v>0.30000000000000004</v>
      </c>
      <c r="BW103" s="15">
        <f>BW99/Data!$B4/Data!$B17*Data!$B15</f>
        <v>0.19285714285714284</v>
      </c>
      <c r="BX103" s="15">
        <f>BX99/Data!$B4/Data!$B17*Data!$B15</f>
        <v>0.19285714285714284</v>
      </c>
      <c r="BY103" s="15">
        <f>BY99/Data!$B4/Data!$B17*Data!$B15</f>
        <v>0.17142857142857146</v>
      </c>
      <c r="BZ103" s="15">
        <f>BZ99/Data!$B4/Data!$B17*Data!$B15</f>
        <v>0</v>
      </c>
      <c r="CA103" s="15">
        <f>CA99/Data!$B4/Data!$B17*Data!$B15</f>
        <v>0</v>
      </c>
      <c r="CB103" s="15">
        <f>CB99/Data!$B4/Data!$B17*Data!$B15</f>
        <v>0</v>
      </c>
      <c r="CC103" s="15">
        <f>CC99/Data!$B4/Data!$B17*Data!$B15</f>
        <v>0.42857142857142866</v>
      </c>
      <c r="CD103" s="15">
        <f>CD99/Data!$B4/Data!$B17*Data!$B15</f>
        <v>0.21428571428571433</v>
      </c>
      <c r="CE103" s="15">
        <f>CE99/Data!$B4/Data!$B17*Data!$B15</f>
        <v>0.32142857142857145</v>
      </c>
      <c r="CF103" s="15">
        <f>CF99/Data!$B4/Data!$B17*Data!$B15</f>
        <v>0.45</v>
      </c>
      <c r="CG103" s="15">
        <f>CG99/Data!$B4/Data!$B17*Data!$B15</f>
        <v>0</v>
      </c>
      <c r="CH103" s="15">
        <f>CH99/Data!$B4/Data!$B17*Data!$B15</f>
        <v>0</v>
      </c>
      <c r="CI103" s="15">
        <f>CI99/Data!$B4/Data!$B17*Data!$B15</f>
        <v>0.83333333333333348</v>
      </c>
      <c r="CJ103" s="15">
        <f>CJ99/Data!$B4/Data!$B17*Data!$B15</f>
        <v>0.77142857142857135</v>
      </c>
      <c r="CK103" s="15">
        <f>CK99/Data!$B4/Data!$B17*Data!$B15</f>
        <v>0.42857142857142866</v>
      </c>
      <c r="CL103" s="15">
        <f>CL99/Data!$B4/Data!$B17*Data!$B15</f>
        <v>0.42857142857142866</v>
      </c>
      <c r="CM103" s="15">
        <f>CM99/Data!$B4/Data!$B17*Data!$B15</f>
        <v>0.68571428571428583</v>
      </c>
      <c r="CN103" s="15">
        <f>CN99/Data!$B4/Data!$B17*Data!$B15</f>
        <v>0</v>
      </c>
      <c r="CO103" s="15">
        <f>CO99/Data!$B4/Data!$B17*Data!$B15</f>
        <v>0</v>
      </c>
      <c r="CP103" s="15">
        <f>CP99/Data!$B4/Data!$B17*Data!$B15</f>
        <v>0.83333333333333348</v>
      </c>
      <c r="CQ103" s="15">
        <f>CQ99/Data!$B4/Data!$B17*Data!$B15</f>
        <v>0.77142857142857135</v>
      </c>
      <c r="CR103" s="15">
        <f>CR99/Data!$B4/Data!$B17*Data!$B15</f>
        <v>0.55714285714285716</v>
      </c>
      <c r="CS103" s="15">
        <f>CS99/Data!$B4/Data!$B17*Data!$B15</f>
        <v>0.55714285714285716</v>
      </c>
      <c r="CT103" s="15">
        <f>CT99/Data!$B4/Data!$B17*Data!$B15</f>
        <v>0.55714285714285716</v>
      </c>
      <c r="CU103" s="15">
        <f>CU99/Data!$B4/Data!$B17*Data!$B15</f>
        <v>0</v>
      </c>
      <c r="CV103" s="15">
        <f>CV99/Data!$B4/Data!$B17*Data!$B15</f>
        <v>0</v>
      </c>
      <c r="CW103" s="15">
        <f>CW99/Data!$B4/Data!$B17*Data!$B15</f>
        <v>0</v>
      </c>
      <c r="CX103" s="15">
        <f>CX99/Data!$B4/Data!$B17*Data!$B15</f>
        <v>0.68571428571428583</v>
      </c>
      <c r="CY103" s="15">
        <f>CY99/Data!$B4/Data!$B17*Data!$B15</f>
        <v>0.30000000000000004</v>
      </c>
      <c r="CZ103" s="15">
        <f>CZ99/Data!$B4/Data!$B17*Data!$B15</f>
        <v>0.21428571428571433</v>
      </c>
      <c r="DA103" s="15">
        <f>DA99/Data!$B4/Data!$B17*Data!$B15</f>
        <v>0.19285714285714284</v>
      </c>
      <c r="DB103" s="15">
        <f>DB99/Data!$B4/Data!$B17*Data!$B15</f>
        <v>0</v>
      </c>
      <c r="DC103" s="15">
        <f>DC99/Data!$B4/Data!$B17*Data!$B15</f>
        <v>0</v>
      </c>
      <c r="DD103" s="15">
        <f>DD99/Data!$B4/Data!$B17*Data!$B15</f>
        <v>0.83333333333333348</v>
      </c>
      <c r="DE103" s="15">
        <f>DE99/Data!$B4/Data!$B17*Data!$B15</f>
        <v>0.68571428571428583</v>
      </c>
      <c r="DF103" s="15">
        <f>DF99/Data!$B4/Data!$B17*Data!$B15</f>
        <v>0.55714285714285716</v>
      </c>
      <c r="DG103" s="15">
        <f>DG99/Data!$B4/Data!$B17*Data!$B15</f>
        <v>0.51428571428571423</v>
      </c>
      <c r="DH103" s="15">
        <f>DH99/Data!$B4/Data!$B17*Data!$B15</f>
        <v>0.49285714285714288</v>
      </c>
      <c r="DI103" s="15">
        <f>DI99/Data!$B4/Data!$B17*Data!$B15</f>
        <v>0</v>
      </c>
      <c r="DJ103" s="15">
        <f>DJ99/Data!$B4/Data!$B17*Data!$B15</f>
        <v>0</v>
      </c>
      <c r="DK103" s="15">
        <f>DK99/Data!$B4/Data!$B17*Data!$B15</f>
        <v>0.95238095238095244</v>
      </c>
      <c r="DL103" s="15">
        <f>DL99/Data!$B4/Data!$B17*Data!$B15</f>
        <v>0.77142857142857135</v>
      </c>
      <c r="DM103" s="15">
        <f>DM99/Data!$B4/Data!$B17*Data!$B15</f>
        <v>0.68571428571428583</v>
      </c>
      <c r="DN103" s="15">
        <f>DN99/Data!$B4/Data!$B17*Data!$B15</f>
        <v>0.6428571428571429</v>
      </c>
      <c r="DO103" s="15">
        <f>DO99/Data!$B4/Data!$B17*Data!$B15</f>
        <v>0.51428571428571423</v>
      </c>
      <c r="DP103" s="15">
        <f>DP99/Data!$B4/Data!$B17*Data!$B15</f>
        <v>0</v>
      </c>
      <c r="DQ103" s="15">
        <f>DQ99/Data!$B4/Data!$B17*Data!$B15</f>
        <v>0</v>
      </c>
      <c r="DR103" s="15">
        <f>DR99/Data!$B4/Data!$B17*Data!$B15</f>
        <v>0.68452380952380965</v>
      </c>
      <c r="DS103" s="15">
        <f>DS99/Data!$B4/Data!$B17*Data!$B15</f>
        <v>0.21428571428571433</v>
      </c>
      <c r="DT103" s="15">
        <f>DT99/Data!$B4/Data!$B17*Data!$B15</f>
        <v>0.21428571428571433</v>
      </c>
      <c r="DU103" s="15">
        <f>DU99/Data!$B4/Data!$B17*Data!$B15</f>
        <v>0.15000000000000002</v>
      </c>
      <c r="DV103" s="15">
        <f>DV99/Data!$B4/Data!$B17*Data!$B15</f>
        <v>0.21428571428571433</v>
      </c>
      <c r="DW103" s="15">
        <f>DW99/Data!$B4/Data!$B17*Data!$B15</f>
        <v>0</v>
      </c>
      <c r="DX103" s="15">
        <f>DX99/Data!$B4/Data!$B17*Data!$B15</f>
        <v>0</v>
      </c>
      <c r="DY103" s="15">
        <f>DY99/Data!$B4/Data!$B17*Data!$B15</f>
        <v>0.4464285714285714</v>
      </c>
      <c r="DZ103" s="15">
        <f>DZ99/Data!$B4/Data!$B17*Data!$B15</f>
        <v>0.23571428571428568</v>
      </c>
      <c r="EA103" s="15">
        <f>EA99/Data!$B4/Data!$B17*Data!$B15</f>
        <v>0.21428571428571433</v>
      </c>
      <c r="EB103" s="15">
        <f>EB99/Data!$B4/Data!$B17*Data!$B15</f>
        <v>0.17142857142857146</v>
      </c>
      <c r="EC103" s="15">
        <f>EC99/Data!$B4/Data!$B17*Data!$B15</f>
        <v>0.21428571428571433</v>
      </c>
      <c r="ED103" s="15">
        <f>ED99/Data!$B4/Data!$B17*Data!$B15</f>
        <v>0</v>
      </c>
      <c r="EE103" s="15">
        <f>EE99/Data!$B4/Data!$B17*Data!$B15</f>
        <v>0</v>
      </c>
      <c r="EF103" s="15">
        <f>EF99/Data!$B4/Data!$B17*Data!$B15</f>
        <v>0</v>
      </c>
      <c r="EG103" s="15">
        <f>EG99/Data!$B4/Data!$B17*Data!$B15</f>
        <v>0.53571428571428581</v>
      </c>
      <c r="EH103" s="15">
        <f>EH99/Data!$B4/Data!$B17*Data!$B15</f>
        <v>0.42857142857142866</v>
      </c>
      <c r="EI103" s="15">
        <f>EI99/Data!$B4/Data!$B17*Data!$B15</f>
        <v>0.32142857142857145</v>
      </c>
      <c r="EJ103" s="15">
        <f>EJ99/Data!$B4/Data!$B17*Data!$B15</f>
        <v>0.21428571428571433</v>
      </c>
      <c r="EK103" s="15">
        <f>EK99/Data!$B4/Data!$B17*Data!$B15</f>
        <v>0</v>
      </c>
      <c r="EL103" s="15">
        <f>EL99/Data!$B4/Data!$B17*Data!$B15</f>
        <v>0</v>
      </c>
      <c r="EM103" s="15">
        <f>EM99/Data!$B4/Data!$B17*Data!$B15</f>
        <v>0.89285714285714279</v>
      </c>
      <c r="EN103" s="15">
        <f>EN99/Data!$B4/Data!$B17*Data!$B15</f>
        <v>0.85714285714285732</v>
      </c>
      <c r="EO103" s="15">
        <f>EO99/Data!$B4/Data!$B17*Data!$B15</f>
        <v>0.53571428571428581</v>
      </c>
      <c r="EP103" s="15">
        <f>EP99/Data!$B4/Data!$B17*Data!$B15</f>
        <v>0.53571428571428581</v>
      </c>
      <c r="EQ103" s="15">
        <f>EQ99/Data!$B4/Data!$B17*Data!$B15</f>
        <v>0.51428571428571423</v>
      </c>
      <c r="ER103" s="15">
        <f>ER99/Data!$B4/Data!$B17*Data!$B15</f>
        <v>0</v>
      </c>
      <c r="ES103" s="15">
        <f>ES99/Data!$B4/Data!$B17*Data!$B15</f>
        <v>0</v>
      </c>
      <c r="ET103" s="15">
        <f>ET99/Data!$B4/Data!$B17*Data!$B15</f>
        <v>1.0416666666666667</v>
      </c>
      <c r="EU103" s="15">
        <f>EU99/Data!$B4/Data!$B17*Data!$B15</f>
        <v>0.85714285714285732</v>
      </c>
      <c r="EV103" s="15">
        <f>EV99/Data!$B4/Data!$B17*Data!$B15</f>
        <v>0.81428571428571428</v>
      </c>
      <c r="EW103" s="15">
        <f>EW99/Data!$B4/Data!$B17*Data!$B15</f>
        <v>0.53571428571428581</v>
      </c>
      <c r="EX103" s="15">
        <f>EX99/Data!$B4/Data!$B17*Data!$B15</f>
        <v>0.85714285714285732</v>
      </c>
      <c r="EY103" s="15">
        <f>EY99/Data!$B4/Data!$B17*Data!$B15</f>
        <v>0</v>
      </c>
      <c r="EZ103" s="15">
        <f>EZ99/Data!$B4/Data!$B17*Data!$B15</f>
        <v>0</v>
      </c>
      <c r="FA103" s="15">
        <f>FA99/Data!$B4/Data!$B17*Data!$B15</f>
        <v>1.0416666666666667</v>
      </c>
      <c r="FB103" s="15">
        <f>FB99/Data!$B4/Data!$B17*Data!$B15</f>
        <v>0.85714285714285732</v>
      </c>
      <c r="FC103" s="15">
        <f>FC99/Data!$B4/Data!$B17*Data!$B15</f>
        <v>0.75</v>
      </c>
      <c r="FD103" s="15">
        <f>FD99/Data!$B4/Data!$B17*Data!$B15</f>
        <v>0.53571428571428581</v>
      </c>
      <c r="FE103" s="15">
        <f>FE99/Data!$B4/Data!$B17*Data!$B15</f>
        <v>0.55714285714285716</v>
      </c>
      <c r="FF103" s="15">
        <f>FF99/Data!$B4/Data!$B17*Data!$B15</f>
        <v>0</v>
      </c>
      <c r="FG103" s="15">
        <f>FG99/Data!$B4/Data!$B17*Data!$B15</f>
        <v>0</v>
      </c>
      <c r="FH103" s="15">
        <f>FH99/Data!$B4/Data!$B17*Data!$B15</f>
        <v>0.89285714285714279</v>
      </c>
      <c r="FI103" s="15">
        <f>FI99/Data!$B4/Data!$B17*Data!$B15</f>
        <v>0.57857142857142863</v>
      </c>
      <c r="FJ103" s="15">
        <f>FJ99/Data!$B4/Data!$B17*Data!$B15</f>
        <v>0.45</v>
      </c>
      <c r="FK103" s="15">
        <f>FK99/Data!$B4/Data!$B17*Data!$B15</f>
        <v>0.42857142857142866</v>
      </c>
      <c r="FL103" s="15">
        <f>FL99/Data!$B4/Data!$B17*Data!$B15</f>
        <v>0.34285714285714292</v>
      </c>
      <c r="FM103" s="15">
        <f>FM99/Data!$B4/Data!$B17*Data!$B15</f>
        <v>0</v>
      </c>
      <c r="FN103" s="15">
        <f>FN99/Data!$B4/Data!$B17*Data!$B15</f>
        <v>0</v>
      </c>
      <c r="FO103" s="15">
        <f>FO99/Data!$B4/Data!$B17*Data!$B15</f>
        <v>0.47619047619047622</v>
      </c>
      <c r="FP103" s="15">
        <f>FP99/Data!$B4/Data!$B17*Data!$B15</f>
        <v>0.21428571428571433</v>
      </c>
      <c r="FQ103" s="15">
        <f>FQ99/Data!$B4/Data!$B17*Data!$B15</f>
        <v>0.17142857142857146</v>
      </c>
      <c r="FR103" s="15">
        <f>FR99/Data!$B4/Data!$B17*Data!$B15</f>
        <v>0.19285714285714284</v>
      </c>
      <c r="FS103" s="15">
        <f>FS99/Data!$B4/Data!$B17*Data!$B15</f>
        <v>0.17142857142857146</v>
      </c>
      <c r="FT103" s="15">
        <f>FT99/Data!$B4/Data!$B17*Data!$B15</f>
        <v>0</v>
      </c>
      <c r="FU103" s="15">
        <f>FU99/Data!$B4/Data!$B17*Data!$B15</f>
        <v>0</v>
      </c>
      <c r="FV103" s="15">
        <f>FV99/Data!$B4/Data!$B17*Data!$B15</f>
        <v>0.47619047619047622</v>
      </c>
      <c r="FW103" s="15">
        <f>FW99/Data!$B4/Data!$B17*Data!$B15</f>
        <v>0.34285714285714292</v>
      </c>
      <c r="FX103" s="15">
        <f>FX99/Data!$B4/Data!$B17*Data!$B15</f>
        <v>0.21428571428571433</v>
      </c>
      <c r="FY103" s="15">
        <f>FY99/Data!$B4/Data!$B17*Data!$B15</f>
        <v>0.21428571428571433</v>
      </c>
      <c r="FZ103" s="15">
        <f>FZ99/Data!$B4/Data!$B17*Data!$B15</f>
        <v>0.21428571428571433</v>
      </c>
      <c r="GA103" s="15">
        <f>GA99/Data!$B4/Data!$B17*Data!$B15</f>
        <v>0</v>
      </c>
      <c r="GB103" s="15">
        <f>GB99/Data!$B4/Data!$B17*Data!$B15</f>
        <v>0</v>
      </c>
      <c r="GC103" s="15">
        <f>GC99/Data!$B4/Data!$B17*Data!$B15</f>
        <v>0.4464285714285714</v>
      </c>
      <c r="GD103" s="15">
        <f>GD99/Data!$B4/Data!$B17*Data!$B15</f>
        <v>0.38571428571428568</v>
      </c>
      <c r="GE103" s="15">
        <f>GE99/Data!$B4/Data!$B17*Data!$B15</f>
        <v>0.19285714285714284</v>
      </c>
      <c r="GF103" s="15">
        <f>GF99/Data!$B4/Data!$B17*Data!$B15</f>
        <v>0.15000000000000002</v>
      </c>
      <c r="GG103" s="15">
        <f>GG99/Data!$B4/Data!$B17*Data!$B15</f>
        <v>0.17142857142857146</v>
      </c>
      <c r="GH103" s="15">
        <f>GH99/Data!$B4/Data!$B17*Data!$B15</f>
        <v>0</v>
      </c>
      <c r="GI103" s="15">
        <f>GI99/Data!$B4/Data!$B17*Data!$B15</f>
        <v>0</v>
      </c>
      <c r="GJ103" s="15">
        <f>GJ99/Data!$B4/Data!$B17*Data!$B15</f>
        <v>0.74404761904761907</v>
      </c>
      <c r="GK103" s="15">
        <f>GK99/Data!$B4/Data!$B17*Data!$B15</f>
        <v>0.40714285714285714</v>
      </c>
      <c r="GL103" s="15">
        <f>GL99/Data!$B4/Data!$B17*Data!$B15</f>
        <v>0.25714285714285712</v>
      </c>
      <c r="GM103" s="15">
        <f>GM99/Data!$B4/Data!$B17*Data!$B15</f>
        <v>0.15000000000000002</v>
      </c>
      <c r="GN103" s="15">
        <f>GN99/Data!$B4/Data!$B17*Data!$B15</f>
        <v>0.21428571428571433</v>
      </c>
      <c r="GO103" s="15">
        <f>GO99/Data!$B4/Data!$B17*Data!$B15</f>
        <v>0</v>
      </c>
      <c r="GP103" s="15">
        <f>GP99/Data!$B4/Data!$B17*Data!$B15</f>
        <v>0</v>
      </c>
      <c r="GQ103" s="15">
        <f>GQ99/Data!$B4/Data!$B17*Data!$B15</f>
        <v>0.4464285714285714</v>
      </c>
      <c r="GR103" s="15">
        <f>GR99/Data!$B4/Data!$B17*Data!$B15</f>
        <v>0.23571428571428568</v>
      </c>
      <c r="GS103" s="15">
        <f>GS99/Data!$B4/Data!$B17*Data!$B15</f>
        <v>0.23571428571428568</v>
      </c>
      <c r="GT103" s="15">
        <f>GT99/Data!$B4/Data!$B17*Data!$B15</f>
        <v>0.23571428571428568</v>
      </c>
      <c r="GU103" s="15">
        <f>GU99/Data!$B4/Data!$B17*Data!$B15</f>
        <v>0.32142857142857145</v>
      </c>
      <c r="GV103" s="15">
        <f>GV99/Data!$B4/Data!$B17*Data!$B15</f>
        <v>0</v>
      </c>
      <c r="GW103" s="15">
        <f>GW99/Data!$B4/Data!$B17*Data!$B15</f>
        <v>0</v>
      </c>
      <c r="GX103" s="15">
        <f>GX99/Data!$B4/Data!$B17*Data!$B15</f>
        <v>0.89285714285714279</v>
      </c>
      <c r="GY103" s="15">
        <f>GY99/Data!$B4/Data!$B17*Data!$B15</f>
        <v>0.70714285714285718</v>
      </c>
      <c r="GZ103" s="15">
        <f>GZ99/Data!$B4/Data!$B17*Data!$B15</f>
        <v>0.6428571428571429</v>
      </c>
      <c r="HA103" s="15">
        <f>HA99/Data!$B4/Data!$B17*Data!$B15</f>
        <v>0.60000000000000009</v>
      </c>
      <c r="HB103" s="15">
        <f>HB99/Data!$B4/Data!$B17*Data!$B15</f>
        <v>0.55714285714285716</v>
      </c>
      <c r="HC103" s="15">
        <f>HC99/Data!$B4/Data!$B17*Data!$B15</f>
        <v>0</v>
      </c>
      <c r="HD103" s="15">
        <f>HD99/Data!$B4/Data!$B17*Data!$B15</f>
        <v>0</v>
      </c>
      <c r="HE103" s="15">
        <f>HE99/Data!$B4/Data!$B17*Data!$B15</f>
        <v>1.0416666666666667</v>
      </c>
      <c r="HF103" s="15">
        <f>HF99/Data!$B4/Data!$B17*Data!$B15</f>
        <v>0.77142857142857135</v>
      </c>
      <c r="HG103" s="15">
        <f>HG99/Data!$B4/Data!$B17*Data!$B15</f>
        <v>0.75</v>
      </c>
      <c r="HH103" s="15">
        <f>HH99/Data!$B4/Data!$B17*Data!$B15</f>
        <v>0.6428571428571429</v>
      </c>
      <c r="HI103" s="15">
        <f>HI99/Data!$B4/Data!$B17*Data!$B15</f>
        <v>0.6428571428571429</v>
      </c>
      <c r="HJ103" s="15">
        <f>HJ99/Data!$B4/Data!$B17*Data!$B15</f>
        <v>0</v>
      </c>
      <c r="HK103" s="15">
        <f>HK99/Data!$B4/Data!$B17*Data!$B15</f>
        <v>0</v>
      </c>
      <c r="HL103" s="15">
        <f>HL99/Data!$B4/Data!$B17*Data!$B15</f>
        <v>1.0416666666666667</v>
      </c>
      <c r="HM103" s="15">
        <f>HM99/Data!$B4/Data!$B17*Data!$B15</f>
        <v>0.6428571428571429</v>
      </c>
      <c r="HN103" s="15">
        <f>HN99/Data!$B4/Data!$B17*Data!$B15</f>
        <v>0.36428571428571432</v>
      </c>
      <c r="HO103" s="15">
        <f>HO99/Data!$B4/Data!$B17*Data!$B15</f>
        <v>0.36428571428571432</v>
      </c>
      <c r="HP103" s="15">
        <f>HP99/Data!$B4/Data!$B17*Data!$B15</f>
        <v>0.27857142857142858</v>
      </c>
      <c r="HQ103" s="15">
        <f>HQ99/Data!$B4/Data!$B17*Data!$B15</f>
        <v>0</v>
      </c>
      <c r="HR103" s="15">
        <f>HR99/Data!$B4/Data!$B17*Data!$B15</f>
        <v>0</v>
      </c>
      <c r="HS103" s="15">
        <f>HS99/Data!$B4/Data!$B17*Data!$B15</f>
        <v>0.74404761904761907</v>
      </c>
      <c r="HT103" s="15">
        <f>HT99/Data!$B4/Data!$B17*Data!$B15</f>
        <v>0.30000000000000004</v>
      </c>
      <c r="HU103" s="15">
        <f>HU99/Data!$B4/Data!$B17*Data!$B15</f>
        <v>0.17142857142857146</v>
      </c>
      <c r="HV103" s="15">
        <f>HV99/Data!$B4/Data!$B17*Data!$B15</f>
        <v>0.19285714285714284</v>
      </c>
      <c r="HW103" s="15">
        <f>HW99/Data!$B4/Data!$B17*Data!$B15</f>
        <v>0.17142857142857146</v>
      </c>
      <c r="HX103" s="15">
        <f>HX99/Data!$B4/Data!$B17*Data!$B15</f>
        <v>0</v>
      </c>
      <c r="HY103" s="15">
        <f>HY99/Data!$B4/Data!$B17*Data!$B15</f>
        <v>0</v>
      </c>
      <c r="HZ103" s="15">
        <f>HZ99/Data!$B4/Data!$B17*Data!$B15</f>
        <v>0.89285714285714279</v>
      </c>
      <c r="IA103" s="15">
        <f>IA99/Data!$B4/Data!$B17*Data!$B15</f>
        <v>0.53571428571428581</v>
      </c>
      <c r="IB103" s="15">
        <f>IB99/Data!$B4/Data!$B17*Data!$B15</f>
        <v>0.42857142857142866</v>
      </c>
      <c r="IC103" s="15">
        <f>IC99/Data!$B4/Data!$B17*Data!$B15</f>
        <v>0.47142857142857136</v>
      </c>
      <c r="ID103" s="15">
        <f>ID99/Data!$B4/Data!$B17*Data!$B15</f>
        <v>0.47142857142857136</v>
      </c>
      <c r="IE103" s="15">
        <f>IE99/Data!$B4/Data!$B17*Data!$B15</f>
        <v>0</v>
      </c>
      <c r="IF103" s="15">
        <f>IF99/Data!$B4/Data!$B17*Data!$B15</f>
        <v>0</v>
      </c>
      <c r="IG103" s="15">
        <f>IG99/Data!$B4/Data!$B17*Data!$B15</f>
        <v>0.74404761904761907</v>
      </c>
      <c r="IH103" s="15">
        <f>IH99/Data!$B4/Data!$B17*Data!$B15</f>
        <v>0.32142857142857145</v>
      </c>
      <c r="II103" s="15">
        <f>II99/Data!$B4/Data!$B17*Data!$B15</f>
        <v>0.32142857142857145</v>
      </c>
      <c r="IJ103" s="15">
        <f>IJ99/Data!$B4/Data!$B17*Data!$B15</f>
        <v>0.21428571428571433</v>
      </c>
      <c r="IK103" s="15">
        <f>IK99/Data!$B4/Data!$B17*Data!$B15</f>
        <v>0.21428571428571433</v>
      </c>
      <c r="IL103" s="15">
        <f>IL99/Data!$B4/Data!$B17*Data!$B15</f>
        <v>0</v>
      </c>
      <c r="IM103" s="15">
        <v>0</v>
      </c>
      <c r="IN103" s="15">
        <f>IN99/Data!$B4/Data!$B17*Data!$B15</f>
        <v>0.50595238095238093</v>
      </c>
      <c r="IO103" s="15">
        <f>IO99/Data!$B4/Data!$B17*Data!$B15</f>
        <v>0.36428571428571432</v>
      </c>
      <c r="IP103" s="15">
        <f>IP99/Data!$B4/Data!$B17*Data!$B15</f>
        <v>0.53571428571428581</v>
      </c>
      <c r="IQ103" s="15">
        <f>IQ99/Data!$B4/Data!$B17*Data!$B15</f>
        <v>0.6428571428571429</v>
      </c>
      <c r="IR103" s="15">
        <f>IR99/Data!$B4/Data!$B17*Data!$B15</f>
        <v>0.6428571428571429</v>
      </c>
      <c r="IS103" s="15">
        <f>IS99/Data!$B4/Data!$B17*Data!$B15</f>
        <v>0</v>
      </c>
      <c r="IT103" s="15">
        <f>IT99/Data!$B4/Data!$B17*Data!$B15</f>
        <v>0</v>
      </c>
      <c r="IU103" s="15">
        <f>IU99/Data!$B4/Data!$B17*Data!$B15</f>
        <v>1.1309523809523809</v>
      </c>
      <c r="IV103" s="15">
        <f>IV99/Data!$B4/Data!$B17*Data!$B15</f>
        <v>1.0714285714285716</v>
      </c>
      <c r="IW103" s="15">
        <f>IW99/Data!$B4/Data!$B17*Data!$B15</f>
        <v>0.86785714285714277</v>
      </c>
      <c r="IX103" s="15">
        <f>IX99/Data!$B4/Data!$B17*Data!$B15</f>
        <v>0.87857142857142856</v>
      </c>
      <c r="IY103" s="15">
        <f>IY99/Data!$B4/Data!$B17*Data!$B15</f>
        <v>1.0714285714285716</v>
      </c>
      <c r="IZ103" s="15">
        <f>IZ99/Data!$B4/Data!$B17*Data!$B15</f>
        <v>0</v>
      </c>
      <c r="JA103" s="15">
        <f>JA99/Data!$B4/Data!$B17*Data!$B15</f>
        <v>0</v>
      </c>
      <c r="JB103" s="15">
        <f>JB99/Data!$B4/Data!$B17*Data!$B15</f>
        <v>1.25</v>
      </c>
      <c r="JC103" s="15">
        <f>JC99/Data!$B4/Data!$B17*Data!$B15</f>
        <v>1.1142857142857143</v>
      </c>
      <c r="JD103" s="15">
        <f>JD99/Data!$B4/Data!$B17*Data!$B15</f>
        <v>1.1785714285714286</v>
      </c>
      <c r="JE103" s="15">
        <f>JE99/Data!$B4/Data!$B17*Data!$B15</f>
        <v>1.0714285714285716</v>
      </c>
      <c r="JF103" s="15">
        <f>JF99/Data!$B4/Data!$B17*Data!$B15</f>
        <v>1.1785714285714286</v>
      </c>
      <c r="JG103" s="15">
        <f>JG99/Data!$B4/Data!$B17*Data!$B15</f>
        <v>0</v>
      </c>
      <c r="JH103" s="15">
        <f>JH99/Data!$B4/Data!$B17*Data!$B15</f>
        <v>0</v>
      </c>
      <c r="JI103" s="15">
        <f>JI99/Data!$B4/Data!$B17*Data!$B15</f>
        <v>0.95238095238095244</v>
      </c>
      <c r="JJ103" s="15">
        <f>JJ99/Data!$B4/Data!$B17*Data!$B15</f>
        <v>0.53571428571428581</v>
      </c>
      <c r="JK103" s="15">
        <f>JK99/Data!$B4/Data!$B17*Data!$B15</f>
        <v>0.34285714285714292</v>
      </c>
      <c r="JL103" s="15">
        <f>JL99/Data!$B4/Data!$B17*Data!$B15</f>
        <v>0.38571428571428568</v>
      </c>
      <c r="JM103" s="15">
        <f>JM99/Data!$B4/Data!$B17*Data!$B15</f>
        <v>0.47142857142857136</v>
      </c>
      <c r="JN103" s="15">
        <f>JN99/Data!$B4/Data!$B17*Data!$B15</f>
        <v>0</v>
      </c>
      <c r="JO103" s="15">
        <f>JO99/Data!$B4/Data!$B17*Data!$B15</f>
        <v>0</v>
      </c>
      <c r="JP103" s="15">
        <f>JP99/Data!$B4/Data!$B17*Data!$B15</f>
        <v>1.1904761904761905</v>
      </c>
      <c r="JQ103" s="15">
        <f>JQ99/Data!$B4/Data!$B17*Data!$B15</f>
        <v>1.3928571428571428</v>
      </c>
      <c r="JR103" s="15">
        <f>JR99/Data!$B4/Data!$B17*Data!$B15</f>
        <v>0.9642857142857143</v>
      </c>
      <c r="JS103" s="15">
        <f>JS99/Data!$B4/Data!$B17*Data!$B15</f>
        <v>0.9642857142857143</v>
      </c>
      <c r="JT103" s="15">
        <f>JT99/Data!$B4/Data!$B17*Data!$B15</f>
        <v>0.6428571428571429</v>
      </c>
      <c r="JU103" s="15">
        <f>JU99/Data!$B4/Data!$B17*Data!$B15</f>
        <v>0</v>
      </c>
      <c r="JV103" s="15">
        <f>JV99/Data!$B4/Data!$B17*Data!$B15</f>
        <v>0</v>
      </c>
      <c r="JW103" s="15">
        <f>JW99/Data!$B4/Data!$B17*Data!$B15</f>
        <v>1.1904761904761905</v>
      </c>
      <c r="JX103" s="15">
        <f>JX99/Data!$B4/Data!$B17*Data!$B15</f>
        <v>0.9642857142857143</v>
      </c>
      <c r="JY103" s="15">
        <f>JY99/Data!$B4/Data!$B17*Data!$B15</f>
        <v>0.6428571428571429</v>
      </c>
      <c r="JZ103" s="15">
        <f>JZ99/Data!$B4/Data!$B17*Data!$B15</f>
        <v>0.68571428571428583</v>
      </c>
      <c r="KA103" s="15">
        <f>KA99/Data!$B4/Data!$B17*Data!$B15</f>
        <v>0.6428571428571429</v>
      </c>
      <c r="KB103" s="15">
        <f>KB99/Data!$B4/Data!$B17*Data!$B15</f>
        <v>0</v>
      </c>
      <c r="KC103" s="15">
        <f>KC99/Data!$B4/Data!$B17*Data!$B15</f>
        <v>0</v>
      </c>
      <c r="KD103" s="15">
        <f>KD99/Data!$B4/Data!$B17*Data!$B15</f>
        <v>1.3392857142857144</v>
      </c>
      <c r="KE103" s="15">
        <f>KE99/Data!$B4/Data!$B17*Data!$B15</f>
        <v>1.6071428571428574</v>
      </c>
      <c r="KF103" s="15">
        <f>KF99/Data!$B4/Data!$B17*Data!$B15</f>
        <v>1.1785714285714286</v>
      </c>
      <c r="KG103" s="15">
        <f>KG99/Data!$B4/Data!$B17*Data!$B15</f>
        <v>1.1785714285714286</v>
      </c>
      <c r="KH103" s="15">
        <f>KH99/Data!$B4/Data!$B17*Data!$B15</f>
        <v>1.1785714285714286</v>
      </c>
      <c r="KI103" s="15">
        <f>KI99/Data!$B4/Data!$B17*Data!$B15</f>
        <v>0</v>
      </c>
      <c r="KJ103" s="15">
        <f>KJ99/Data!$B4/Data!$B17*Data!$B15</f>
        <v>0</v>
      </c>
      <c r="KK103" s="15">
        <f>KK99/Data!$B4/Data!$B17*Data!$B15</f>
        <v>2.2321428571428572</v>
      </c>
      <c r="KL103" s="15">
        <f>KL99/Data!$B4/Data!$B17*Data!$B15</f>
        <v>1.3928571428571428</v>
      </c>
      <c r="KM103" s="15">
        <f>KM99/Data!$B4/Data!$B17*Data!$B15</f>
        <v>1.1785714285714286</v>
      </c>
      <c r="KN103" s="15">
        <f>KN99/Data!$B4/Data!$B17*Data!$B15</f>
        <v>1.0071428571428573</v>
      </c>
      <c r="KO103" s="15">
        <f>KO99/Data!$B4/Data!$B17*Data!$B15</f>
        <v>0.9642857142857143</v>
      </c>
      <c r="KP103" s="15">
        <f>KP99/Data!$B4/Data!$B17*Data!$B15</f>
        <v>0</v>
      </c>
      <c r="KQ103" s="15">
        <f>KQ99/Data!$B4/Data!$B17*Data!$B15</f>
        <v>0</v>
      </c>
      <c r="KR103" s="15">
        <f>KR99/Data!$B4/Data!$B17*Data!$B15</f>
        <v>2.3809523809523809</v>
      </c>
      <c r="KS103" s="15">
        <f>KS99/Data!$B4/Data!$B17*Data!$B15</f>
        <v>1.6071428571428574</v>
      </c>
      <c r="KT103" s="15">
        <f>KT99/Data!$B4/Data!$B17*Data!$B15</f>
        <v>1.6071428571428574</v>
      </c>
      <c r="KU103" s="15">
        <f>KU99/Data!$B4/Data!$B17*Data!$B15</f>
        <v>1.6071428571428574</v>
      </c>
      <c r="KV103" s="15">
        <f>KV99/Data!$B4/Data!$B17*Data!$B15</f>
        <v>1.1785714285714286</v>
      </c>
      <c r="KW103" s="15">
        <f>KW99/Data!$B4/Data!$B17*Data!$B15</f>
        <v>0</v>
      </c>
      <c r="KX103" s="15">
        <f>KX99/Data!$B4/Data!$B17*Data!$B15</f>
        <v>0</v>
      </c>
      <c r="KY103" s="15">
        <f>KY99/Data!$B4/Data!$B17*Data!$B15</f>
        <v>1.3392857142857144</v>
      </c>
      <c r="KZ103" s="15">
        <f>KZ99/Data!$B4/Data!$B17*Data!$B15</f>
        <v>1.2857142857142858</v>
      </c>
      <c r="LA103" s="15">
        <f>LA99/Data!$B4/Data!$B17*Data!$B15</f>
        <v>0.9642857142857143</v>
      </c>
      <c r="LB103" s="15">
        <f>LB99/Data!$B4/Data!$B17*Data!$B15</f>
        <v>0.9642857142857143</v>
      </c>
      <c r="LC103" s="15">
        <f>LC99/Data!$B4/Data!$B17*Data!$B15</f>
        <v>0.75</v>
      </c>
      <c r="LD103" s="15">
        <f>LD99/Data!$B4/Data!$B17*Data!$B15</f>
        <v>0</v>
      </c>
      <c r="LE103" s="15">
        <f>LE99/Data!$B4/Data!$B17*Data!$B15</f>
        <v>0</v>
      </c>
      <c r="LF103" s="15">
        <f>LF99/Data!$B4/Data!$B17*Data!$B15</f>
        <v>1.1904761904761905</v>
      </c>
      <c r="LG103" s="15">
        <f>LG99/Data!$B4/Data!$B17*Data!$B15</f>
        <v>1.0714285714285716</v>
      </c>
      <c r="LH103" s="15">
        <f>LH99/Data!$B4/Data!$B17*Data!$B15</f>
        <v>0.98571428571428577</v>
      </c>
      <c r="LI103" s="15">
        <f>LI99/Data!$B4/Data!$B17*Data!$B15</f>
        <v>0.98571428571428577</v>
      </c>
      <c r="LJ103" s="15">
        <f>LJ99/Data!$B4/Data!$B17*Data!$B15</f>
        <v>0.42857142857142866</v>
      </c>
      <c r="LK103" s="15">
        <f>LK99/Data!$B4/Data!$B17*Data!$B15</f>
        <v>0</v>
      </c>
      <c r="LL103" s="15">
        <f>LL99/Data!$B4/Data!$B17*Data!$B15</f>
        <v>0</v>
      </c>
      <c r="LM103" s="15">
        <f>LM99/Data!$B4/Data!$B17*Data!$B15</f>
        <v>0.59523809523809523</v>
      </c>
      <c r="LN103" s="15">
        <f>LN99/Data!$B4/Data!$B17*Data!$B15</f>
        <v>0.34285714285714292</v>
      </c>
      <c r="LO103" s="15">
        <f>LO99/Data!$B4/Data!$B17*Data!$B15</f>
        <v>0.19285714285714284</v>
      </c>
      <c r="LP103" s="15">
        <f>LP99/Data!$B4/Data!$B17*Data!$B15</f>
        <v>0</v>
      </c>
      <c r="LQ103" s="15">
        <f>LQ99/Data!$B4/Data!$B17*Data!$B15</f>
        <v>0</v>
      </c>
      <c r="LR103" s="15">
        <f>LR99/Data!$B4/Data!$B17*Data!$B15</f>
        <v>0</v>
      </c>
      <c r="LS103" s="15">
        <f>LS99/Data!$B4/Data!$B17*Data!$B15</f>
        <v>0</v>
      </c>
      <c r="LT103" s="15">
        <f>LT99/Data!$B4/Data!$B17*Data!$B15</f>
        <v>1.1904761904761905</v>
      </c>
      <c r="LU103" s="15">
        <f>LU99/Data!$B4/Data!$B17*Data!$B15</f>
        <v>1.0714285714285716</v>
      </c>
      <c r="LV103" s="15">
        <f>LV99/Data!$B4/Data!$B17*Data!$B15</f>
        <v>0.85714285714285732</v>
      </c>
      <c r="LW103" s="15">
        <f>LW99/Data!$B4/Data!$B17*Data!$B15</f>
        <v>0</v>
      </c>
      <c r="LX103" s="15">
        <f>LX99/Data!$B4/Data!$B17*Data!$B15</f>
        <v>0</v>
      </c>
      <c r="LY103" s="15">
        <f>LY99/Data!$B4/Data!$B17*Data!$B15</f>
        <v>0</v>
      </c>
      <c r="LZ103" s="15">
        <f>LZ99/Data!$B4/Data!$B17*Data!$B15</f>
        <v>0</v>
      </c>
      <c r="MA103" s="15">
        <f>MA99/Data!$B4/Data!$B17*Data!$B15</f>
        <v>1.1309523809523809</v>
      </c>
      <c r="MB103" s="15">
        <f>MB99/Data!$B4/Data!$B17*Data!$B15</f>
        <v>1.0714285714285716</v>
      </c>
      <c r="MC103" s="15">
        <f>MC99/Data!$B4/Data!$B17*Data!$B15</f>
        <v>0.85714285714285732</v>
      </c>
      <c r="MD103" s="15">
        <f>MD99/Data!$B4/Data!$B17*Data!$B15</f>
        <v>0.75</v>
      </c>
      <c r="ME103" s="15">
        <f>ME99/Data!$B4/Data!$B17*Data!$B15</f>
        <v>0.47142857142857136</v>
      </c>
      <c r="MF103" s="15">
        <f>MF99/Data!$B4/Data!$B17*Data!$B15</f>
        <v>0</v>
      </c>
      <c r="MG103" s="15">
        <f>MG99/Data!$B4/Data!$B17*Data!$B15</f>
        <v>0</v>
      </c>
      <c r="MH103" s="15">
        <f>MH99/Data!$B4/Data!$B17*Data!$B15</f>
        <v>0.65476190476190477</v>
      </c>
      <c r="MI103" s="15">
        <f>MI99/Data!$B4/Data!$B17*Data!$B15</f>
        <v>0.6428571428571429</v>
      </c>
      <c r="MJ103" s="15">
        <f>MJ99/Data!$B4/Data!$B17*Data!$B15</f>
        <v>0.32142857142857145</v>
      </c>
      <c r="MK103" s="15">
        <f>MK99/Data!$B4/Data!$B17*Data!$B15</f>
        <v>0.32142857142857145</v>
      </c>
      <c r="ML103" s="15">
        <f>ML99/Data!$B4/Data!$B17*Data!$B15</f>
        <v>0.25714285714285712</v>
      </c>
      <c r="MM103" s="15">
        <f>MM99/Data!$B4/Data!$B17*Data!$B15</f>
        <v>0</v>
      </c>
      <c r="MN103" s="15">
        <f>MN99/Data!$B4/Data!$B17*Data!$B15</f>
        <v>0</v>
      </c>
      <c r="MO103" s="15">
        <f>MO99/Data!$B4/Data!$B17*Data!$B15</f>
        <v>0.53571428571428581</v>
      </c>
      <c r="MP103" s="15">
        <f>MP99/Data!$B4/Data!$B17*Data!$B15</f>
        <v>0</v>
      </c>
      <c r="MQ103" s="15">
        <f>MQ99/Data!$B4/Data!$B17*Data!$B15</f>
        <v>0.38571428571428568</v>
      </c>
      <c r="MR103" s="15">
        <f>MR99/Data!$B4/Data!$B17*Data!$B15</f>
        <v>0.38571428571428568</v>
      </c>
      <c r="MS103" s="15">
        <f>MS99/Data!$B4/Data!$B17*Data!$B15</f>
        <v>0.25714285714285712</v>
      </c>
      <c r="MT103" s="15">
        <f>MT99/Data!$B4/Data!$B17*Data!$B15</f>
        <v>0</v>
      </c>
      <c r="MU103" s="15">
        <f>MU99/Data!$B4/Data!$B17*Data!$B15</f>
        <v>0</v>
      </c>
      <c r="MV103" s="15">
        <f>MV99/Data!$B4/Data!$B17*Data!$B15</f>
        <v>0</v>
      </c>
      <c r="MW103" s="15">
        <f>MW99/Data!$B4/Data!$B17*Data!$B15</f>
        <v>0</v>
      </c>
      <c r="MX103" s="15">
        <f>MX99/Data!$B4/Data!$B17*Data!$B15</f>
        <v>0.30000000000000004</v>
      </c>
      <c r="MY103" s="15">
        <f>MY99/Data!$B4/Data!$B17*Data!$B15</f>
        <v>0.23571428571428568</v>
      </c>
      <c r="MZ103" s="15">
        <f>MZ99/Data!$B4/Data!$B17*Data!$B15</f>
        <v>0.15000000000000002</v>
      </c>
      <c r="NA103" s="15">
        <f>NA99/Data!$B4/Data!$B17*Data!$B15</f>
        <v>0</v>
      </c>
      <c r="NB103" s="15">
        <f>NB99/Data!$B4/Data!$B17*Data!$B15</f>
        <v>0</v>
      </c>
    </row>
    <row r="104" spans="2:366" ht="15">
      <c r="B104" s="8" t="s">
        <v>86</v>
      </c>
      <c r="C104" s="15">
        <f>C100/Data!$B18</f>
        <v>0.128517316017316</v>
      </c>
      <c r="D104" s="15">
        <f>D100/Data!$B18</f>
        <v>0.25909090909090904</v>
      </c>
      <c r="E104" s="15">
        <f>E100/Data!$B18</f>
        <v>0.25909090909090904</v>
      </c>
      <c r="F104" s="15">
        <f>F100/Data!$B18</f>
        <v>0.29610389610389609</v>
      </c>
      <c r="G104" s="15">
        <f>G100/Data!$B18</f>
        <v>0.25909090909090904</v>
      </c>
      <c r="H104" s="15">
        <f>H100/Data!$B18</f>
        <v>0</v>
      </c>
      <c r="I104" s="15">
        <f>I100/Data!$B18</f>
        <v>0</v>
      </c>
      <c r="J104" s="15">
        <f>J100/Data!$B18</f>
        <v>0.77110389610389596</v>
      </c>
      <c r="K104" s="15">
        <f>K100/Data!$B18</f>
        <v>0.29610389610389609</v>
      </c>
      <c r="L104" s="15">
        <f>L100/Data!$B18</f>
        <v>0.25909090909090904</v>
      </c>
      <c r="M104" s="15">
        <f>M100/Data!$B18</f>
        <v>0.25909090909090904</v>
      </c>
      <c r="N104" s="15">
        <f>N100/Data!$B18</f>
        <v>0.29610389610389609</v>
      </c>
      <c r="O104" s="15">
        <f>O100/Data!$B18</f>
        <v>0</v>
      </c>
      <c r="P104" s="15">
        <f>P100/Data!$B18</f>
        <v>0</v>
      </c>
      <c r="Q104" s="15">
        <f>Q100/Data!$B18</f>
        <v>1.1309523809523809</v>
      </c>
      <c r="R104" s="15">
        <f>R100/Data!$B18</f>
        <v>0.99935064935064932</v>
      </c>
      <c r="S104" s="15">
        <f>S100/Data!$B18</f>
        <v>0.51818181818181808</v>
      </c>
      <c r="T104" s="15">
        <f>T100/Data!$B18</f>
        <v>0</v>
      </c>
      <c r="U104" s="15">
        <f>U100/Data!$B18</f>
        <v>0.55519480519480513</v>
      </c>
      <c r="V104" s="15">
        <f>V100/Data!$B18</f>
        <v>0</v>
      </c>
      <c r="W104" s="15">
        <f>W100/Data!$B18</f>
        <v>0</v>
      </c>
      <c r="X104" s="15">
        <f>X100/Data!$B18</f>
        <v>0.77110389610389596</v>
      </c>
      <c r="Y104" s="15">
        <f>Y100/Data!$B18</f>
        <v>0.66623376623376618</v>
      </c>
      <c r="Z104" s="15">
        <f>Z100/Data!$B18</f>
        <v>0.22207792207792207</v>
      </c>
      <c r="AA104" s="15">
        <f>AA100/Data!$B18</f>
        <v>0.29610389610389609</v>
      </c>
      <c r="AB104" s="15">
        <f>AB100/Data!$B18</f>
        <v>0.29610389610389609</v>
      </c>
      <c r="AC104" s="15">
        <f>AC100/Data!$B18</f>
        <v>0</v>
      </c>
      <c r="AD104" s="15">
        <f>AD100/Data!$B18</f>
        <v>0</v>
      </c>
      <c r="AE104" s="15">
        <f>AE100/Data!$B18</f>
        <v>0.77110389610389596</v>
      </c>
      <c r="AF104" s="15">
        <f>AF100/Data!$B18</f>
        <v>0.62922077922077924</v>
      </c>
      <c r="AG104" s="15">
        <f>AG100/Data!$B18</f>
        <v>0.33311688311688309</v>
      </c>
      <c r="AH104" s="15">
        <f>AH100/Data!$B18</f>
        <v>0.29610389610389609</v>
      </c>
      <c r="AI104" s="15">
        <f>AI100/Data!$B18</f>
        <v>0.22207792207792207</v>
      </c>
      <c r="AJ104" s="15">
        <f>AJ100/Data!$B18</f>
        <v>0</v>
      </c>
      <c r="AK104" s="15">
        <f>AK100/Data!$B18</f>
        <v>0</v>
      </c>
      <c r="AL104" s="15">
        <f>AL100/Data!$B18</f>
        <v>0.87391774891774887</v>
      </c>
      <c r="AM104" s="15">
        <f>AM100/Data!$B18</f>
        <v>0.62922077922077924</v>
      </c>
      <c r="AN104" s="15">
        <f>AN100/Data!$B18</f>
        <v>0.44415584415584414</v>
      </c>
      <c r="AO104" s="15">
        <f>AO100/Data!$B18</f>
        <v>0.44415584415584414</v>
      </c>
      <c r="AP104" s="15">
        <f>AP100/Data!$B18</f>
        <v>0.37012987012987014</v>
      </c>
      <c r="AQ104" s="15">
        <f>AQ100/Data!$B18</f>
        <v>0</v>
      </c>
      <c r="AR104" s="15">
        <f>AR100/Data!$B18</f>
        <v>0</v>
      </c>
      <c r="AS104" s="15">
        <f>AS100/Data!$B18</f>
        <v>1.028138528138528</v>
      </c>
      <c r="AT104" s="15">
        <f>AT100/Data!$B18</f>
        <v>1.0363636363636362</v>
      </c>
      <c r="AU104" s="15">
        <f>AU100/Data!$B18</f>
        <v>0.44415584415584414</v>
      </c>
      <c r="AV104" s="15">
        <f>AV100/Data!$B18</f>
        <v>0.48116883116883108</v>
      </c>
      <c r="AW104" s="15">
        <f>AW100/Data!$B18</f>
        <v>0.29610389610389609</v>
      </c>
      <c r="AX104" s="15">
        <f>AX100/Data!$B18</f>
        <v>0</v>
      </c>
      <c r="AY104" s="15">
        <f>AY100/Data!$B18</f>
        <v>0</v>
      </c>
      <c r="AZ104" s="15">
        <f>AZ100/Data!$B18</f>
        <v>1.2337662337662336</v>
      </c>
      <c r="BA104" s="15">
        <f>BA100/Data!$B18</f>
        <v>1.1103896103896103</v>
      </c>
      <c r="BB104" s="15">
        <f>BB100/Data!$B18</f>
        <v>0.49967532467532466</v>
      </c>
      <c r="BC104" s="15">
        <f>BC100/Data!$B18</f>
        <v>0.51818181818181808</v>
      </c>
      <c r="BD104" s="15">
        <f>BD100/Data!$B18</f>
        <v>0.51818181818181808</v>
      </c>
      <c r="BE104" s="15">
        <f>BE100/Data!$B18</f>
        <v>0</v>
      </c>
      <c r="BF104" s="15">
        <f>BF100/Data!$B18</f>
        <v>0</v>
      </c>
      <c r="BG104" s="15">
        <f>BG100/Data!$B18</f>
        <v>0.77110389610389596</v>
      </c>
      <c r="BH104" s="15">
        <f>BH100/Data!$B18</f>
        <v>0.55519480519480513</v>
      </c>
      <c r="BI104" s="15">
        <f>BI100/Data!$B18</f>
        <v>0.37012987012987014</v>
      </c>
      <c r="BJ104" s="15">
        <f>BJ100/Data!$B18</f>
        <v>0.37012987012987014</v>
      </c>
      <c r="BK104" s="15">
        <f>BK100/Data!$B18</f>
        <v>0.37012987012987014</v>
      </c>
      <c r="BL104" s="15">
        <f>BL100/Data!$B18</f>
        <v>0</v>
      </c>
      <c r="BM104" s="15">
        <f>BM100/Data!$B18</f>
        <v>0</v>
      </c>
      <c r="BN104" s="15">
        <f>BN100/Data!$B18</f>
        <v>1.2851731601731602</v>
      </c>
      <c r="BO104" s="15">
        <f>BO100/Data!$B18</f>
        <v>0.85129870129870133</v>
      </c>
      <c r="BP104" s="15">
        <f>BP100/Data!$B18</f>
        <v>0.48116883116883108</v>
      </c>
      <c r="BQ104" s="15">
        <f>BQ100/Data!$B18</f>
        <v>0.48116883116883108</v>
      </c>
      <c r="BR104" s="15">
        <f>BR100/Data!$B18</f>
        <v>0.40714285714285708</v>
      </c>
      <c r="BS104" s="15">
        <f>BS100/Data!$B18</f>
        <v>0</v>
      </c>
      <c r="BT104" s="15">
        <f>BT100/Data!$B18</f>
        <v>0</v>
      </c>
      <c r="BU104" s="15">
        <f>BU100/Data!$B18</f>
        <v>1.028138528138528</v>
      </c>
      <c r="BV104" s="15">
        <f>BV100/Data!$B18</f>
        <v>0.51818181818181808</v>
      </c>
      <c r="BW104" s="15">
        <f>BW100/Data!$B18</f>
        <v>0.33311688311688309</v>
      </c>
      <c r="BX104" s="15">
        <f>BX100/Data!$B18</f>
        <v>0.33311688311688309</v>
      </c>
      <c r="BY104" s="15">
        <f>BY100/Data!$B18</f>
        <v>0.29610389610389609</v>
      </c>
      <c r="BZ104" s="15">
        <f>BZ100/Data!$B18</f>
        <v>0</v>
      </c>
      <c r="CA104" s="15">
        <f>CA100/Data!$B18</f>
        <v>0</v>
      </c>
      <c r="CB104" s="15">
        <f>CB100/Data!$B18</f>
        <v>0</v>
      </c>
      <c r="CC104" s="15">
        <f>CC100/Data!$B18</f>
        <v>0.74025974025974028</v>
      </c>
      <c r="CD104" s="15">
        <f>CD100/Data!$B18</f>
        <v>0.37012987012987014</v>
      </c>
      <c r="CE104" s="15">
        <f>CE100/Data!$B18</f>
        <v>0.55519480519480513</v>
      </c>
      <c r="CF104" s="15">
        <f>CF100/Data!$B18</f>
        <v>0.77727272727272734</v>
      </c>
      <c r="CG104" s="15">
        <f>CG100/Data!$B18</f>
        <v>0</v>
      </c>
      <c r="CH104" s="15">
        <f>CH100/Data!$B18</f>
        <v>0</v>
      </c>
      <c r="CI104" s="15">
        <f>CI100/Data!$B18</f>
        <v>1.4393939393939392</v>
      </c>
      <c r="CJ104" s="15">
        <f>CJ100/Data!$B18</f>
        <v>1.3324675324675324</v>
      </c>
      <c r="CK104" s="15">
        <f>CK100/Data!$B18</f>
        <v>0.74025974025974028</v>
      </c>
      <c r="CL104" s="15">
        <f>CL100/Data!$B18</f>
        <v>0.74025974025974028</v>
      </c>
      <c r="CM104" s="15">
        <f>CM100/Data!$B18</f>
        <v>1.1844155844155844</v>
      </c>
      <c r="CN104" s="15">
        <f>CN100/Data!$B18</f>
        <v>0</v>
      </c>
      <c r="CO104" s="15">
        <f>CO100/Data!$B18</f>
        <v>0</v>
      </c>
      <c r="CP104" s="15">
        <f>CP100/Data!$B18</f>
        <v>1.4393939393939392</v>
      </c>
      <c r="CQ104" s="15">
        <f>CQ100/Data!$B18</f>
        <v>1.3324675324675324</v>
      </c>
      <c r="CR104" s="15">
        <f>CR100/Data!$B18</f>
        <v>0.96233766233766216</v>
      </c>
      <c r="CS104" s="15">
        <f>CS100/Data!$B18</f>
        <v>0.96233766233766216</v>
      </c>
      <c r="CT104" s="15">
        <f>CT100/Data!$B18</f>
        <v>0.96233766233766216</v>
      </c>
      <c r="CU104" s="15">
        <f>CU100/Data!$B18</f>
        <v>0</v>
      </c>
      <c r="CV104" s="15">
        <f>CV100/Data!$B18</f>
        <v>0</v>
      </c>
      <c r="CW104" s="15">
        <f>CW100/Data!$B18</f>
        <v>0</v>
      </c>
      <c r="CX104" s="15">
        <f>CX100/Data!$B18</f>
        <v>1.1844155844155844</v>
      </c>
      <c r="CY104" s="15">
        <f>CY100/Data!$B18</f>
        <v>0.51818181818181808</v>
      </c>
      <c r="CZ104" s="15">
        <f>CZ100/Data!$B18</f>
        <v>0.37012987012987014</v>
      </c>
      <c r="DA104" s="15">
        <f>DA100/Data!$B18</f>
        <v>0.33311688311688309</v>
      </c>
      <c r="DB104" s="15">
        <f>DB100/Data!$B18</f>
        <v>0</v>
      </c>
      <c r="DC104" s="15">
        <f>DC100/Data!$B18</f>
        <v>0</v>
      </c>
      <c r="DD104" s="15">
        <f>DD100/Data!$B18</f>
        <v>1.4393939393939392</v>
      </c>
      <c r="DE104" s="15">
        <f>DE100/Data!$B18</f>
        <v>1.1844155844155844</v>
      </c>
      <c r="DF104" s="15">
        <f>DF100/Data!$B18</f>
        <v>0.96233766233766216</v>
      </c>
      <c r="DG104" s="15">
        <f>DG100/Data!$B18</f>
        <v>0.88831168831168827</v>
      </c>
      <c r="DH104" s="15">
        <f>DH100/Data!$B18</f>
        <v>0.85129870129870133</v>
      </c>
      <c r="DI104" s="15">
        <f>DI100/Data!$B18</f>
        <v>0</v>
      </c>
      <c r="DJ104" s="15">
        <f>DJ100/Data!$B18</f>
        <v>0</v>
      </c>
      <c r="DK104" s="15">
        <f>DK100/Data!$B18</f>
        <v>1.6450216450216448</v>
      </c>
      <c r="DL104" s="15">
        <f>DL100/Data!$B18</f>
        <v>1.3324675324675324</v>
      </c>
      <c r="DM104" s="15">
        <f>DM100/Data!$B18</f>
        <v>1.1844155844155844</v>
      </c>
      <c r="DN104" s="15">
        <f>DN100/Data!$B18</f>
        <v>1.1103896103896103</v>
      </c>
      <c r="DO104" s="15">
        <f>DO100/Data!$B18</f>
        <v>0.88831168831168827</v>
      </c>
      <c r="DP104" s="15">
        <f>DP100/Data!$B18</f>
        <v>0</v>
      </c>
      <c r="DQ104" s="15">
        <f>DQ100/Data!$B18</f>
        <v>0</v>
      </c>
      <c r="DR104" s="15">
        <f>DR100/Data!$B18</f>
        <v>1.1823593073593075</v>
      </c>
      <c r="DS104" s="15">
        <f>DS100/Data!$B18</f>
        <v>0.37012987012987014</v>
      </c>
      <c r="DT104" s="15">
        <f>DT100/Data!$B18</f>
        <v>0.37012987012987014</v>
      </c>
      <c r="DU104" s="15">
        <f>DU100/Data!$B18</f>
        <v>0.25909090909090904</v>
      </c>
      <c r="DV104" s="15">
        <f>DV100/Data!$B18</f>
        <v>0.37012987012987014</v>
      </c>
      <c r="DW104" s="15">
        <f>DW100/Data!$B18</f>
        <v>0</v>
      </c>
      <c r="DX104" s="15">
        <f>DX100/Data!$B18</f>
        <v>0</v>
      </c>
      <c r="DY104" s="15">
        <f>DY100/Data!$B18</f>
        <v>0.77110389610389596</v>
      </c>
      <c r="DZ104" s="15">
        <f>DZ100/Data!$B18</f>
        <v>0.40714285714285708</v>
      </c>
      <c r="EA104" s="15">
        <f>EA100/Data!$B18</f>
        <v>0.37012987012987014</v>
      </c>
      <c r="EB104" s="15">
        <f>EB100/Data!$B18</f>
        <v>0.29610389610389609</v>
      </c>
      <c r="EC104" s="15">
        <f>EC100/Data!$B18</f>
        <v>0.37012987012987014</v>
      </c>
      <c r="ED104" s="15">
        <f>ED100/Data!$B18</f>
        <v>0</v>
      </c>
      <c r="EE104" s="15">
        <f>EE100/Data!$B18</f>
        <v>0</v>
      </c>
      <c r="EF104" s="15">
        <f>EF100/Data!$B18</f>
        <v>0</v>
      </c>
      <c r="EG104" s="15">
        <f>EG100/Data!$B18</f>
        <v>0.92532467532467533</v>
      </c>
      <c r="EH104" s="15">
        <f>EH100/Data!$B18</f>
        <v>0.74025974025974028</v>
      </c>
      <c r="EI104" s="15">
        <f>EI100/Data!$B18</f>
        <v>0.55519480519480513</v>
      </c>
      <c r="EJ104" s="15">
        <f>EJ100/Data!$B18</f>
        <v>0.37012987012987014</v>
      </c>
      <c r="EK104" s="15">
        <f>EK100/Data!$B18</f>
        <v>0</v>
      </c>
      <c r="EL104" s="15">
        <f>EL100/Data!$B18</f>
        <v>0</v>
      </c>
      <c r="EM104" s="15">
        <f>EM100/Data!$B18</f>
        <v>1.5422077922077919</v>
      </c>
      <c r="EN104" s="15">
        <f>EN100/Data!$B18</f>
        <v>1.4805194805194806</v>
      </c>
      <c r="EO104" s="15">
        <f>EO100/Data!$B18</f>
        <v>0.92532467532467533</v>
      </c>
      <c r="EP104" s="15">
        <f>EP100/Data!$B18</f>
        <v>0.92532467532467533</v>
      </c>
      <c r="EQ104" s="15">
        <f>EQ100/Data!$B18</f>
        <v>0.88831168831168827</v>
      </c>
      <c r="ER104" s="15">
        <f>ER100/Data!$B18</f>
        <v>0</v>
      </c>
      <c r="ES104" s="15">
        <f>ES100/Data!$B18</f>
        <v>0</v>
      </c>
      <c r="ET104" s="15">
        <f>ET100/Data!$B18</f>
        <v>1.7992424242424243</v>
      </c>
      <c r="EU104" s="15">
        <f>EU100/Data!$B18</f>
        <v>1.4805194805194806</v>
      </c>
      <c r="EV104" s="15">
        <f>EV100/Data!$B18</f>
        <v>1.4064935064935065</v>
      </c>
      <c r="EW104" s="15">
        <f>EW100/Data!$B18</f>
        <v>0.92532467532467533</v>
      </c>
      <c r="EX104" s="15">
        <f>EX100/Data!$B18</f>
        <v>1.4805194805194806</v>
      </c>
      <c r="EY104" s="15">
        <f>EY100/Data!$B18</f>
        <v>0</v>
      </c>
      <c r="EZ104" s="15">
        <f>EZ100/Data!$B18</f>
        <v>0</v>
      </c>
      <c r="FA104" s="15">
        <f>FA100/Data!$B18</f>
        <v>1.7992424242424243</v>
      </c>
      <c r="FB104" s="15">
        <f>FB100/Data!$B18</f>
        <v>1.4805194805194806</v>
      </c>
      <c r="FC104" s="15">
        <f>FC100/Data!$B18</f>
        <v>1.2954545454545452</v>
      </c>
      <c r="FD104" s="15">
        <f>FD100/Data!$B18</f>
        <v>0.92532467532467533</v>
      </c>
      <c r="FE104" s="15">
        <f>FE100/Data!$B18</f>
        <v>0.96233766233766216</v>
      </c>
      <c r="FF104" s="15">
        <f>FF100/Data!$B18</f>
        <v>0</v>
      </c>
      <c r="FG104" s="15">
        <f>FG100/Data!$B18</f>
        <v>0</v>
      </c>
      <c r="FH104" s="15">
        <f>FH100/Data!$B18</f>
        <v>1.5422077922077919</v>
      </c>
      <c r="FI104" s="15">
        <f>FI100/Data!$B18</f>
        <v>0.99935064935064932</v>
      </c>
      <c r="FJ104" s="15">
        <f>FJ100/Data!$B18</f>
        <v>0.77727272727272734</v>
      </c>
      <c r="FK104" s="15">
        <f>FK100/Data!$B18</f>
        <v>0.74025974025974028</v>
      </c>
      <c r="FL104" s="15">
        <f>FL100/Data!$B18</f>
        <v>0.59220779220779218</v>
      </c>
      <c r="FM104" s="15">
        <f>FM100/Data!$B18</f>
        <v>0</v>
      </c>
      <c r="FN104" s="15">
        <f>FN100/Data!$B18</f>
        <v>0</v>
      </c>
      <c r="FO104" s="15">
        <f>FO100/Data!$B18</f>
        <v>0.82251082251082241</v>
      </c>
      <c r="FP104" s="15">
        <f>FP100/Data!$B18</f>
        <v>0.37012987012987014</v>
      </c>
      <c r="FQ104" s="15">
        <f>FQ100/Data!$B18</f>
        <v>0.29610389610389609</v>
      </c>
      <c r="FR104" s="15">
        <f>FR100/Data!$B18</f>
        <v>0.33311688311688309</v>
      </c>
      <c r="FS104" s="15">
        <f>FS100/Data!$B18</f>
        <v>0.29610389610389609</v>
      </c>
      <c r="FT104" s="15">
        <f>FT100/Data!$B18</f>
        <v>0</v>
      </c>
      <c r="FU104" s="15">
        <f>FU100/Data!$B18</f>
        <v>0</v>
      </c>
      <c r="FV104" s="15">
        <f>FV100/Data!$B18</f>
        <v>0.82251082251082241</v>
      </c>
      <c r="FW104" s="15">
        <f>FW100/Data!$B18</f>
        <v>0.59220779220779218</v>
      </c>
      <c r="FX104" s="15">
        <f>FX100/Data!$B18</f>
        <v>0.37012987012987014</v>
      </c>
      <c r="FY104" s="15">
        <f>FY100/Data!$B18</f>
        <v>0.37012987012987014</v>
      </c>
      <c r="FZ104" s="15">
        <f>FZ100/Data!$B18</f>
        <v>0.37012987012987014</v>
      </c>
      <c r="GA104" s="15">
        <f>GA100/Data!$B18</f>
        <v>0</v>
      </c>
      <c r="GB104" s="15">
        <f>GB100/Data!$B18</f>
        <v>0</v>
      </c>
      <c r="GC104" s="15">
        <f>GC100/Data!$B18</f>
        <v>0.77110389610389596</v>
      </c>
      <c r="GD104" s="15">
        <f>GD100/Data!$B18</f>
        <v>0.66623376623376618</v>
      </c>
      <c r="GE104" s="15">
        <f>GE100/Data!$B18</f>
        <v>0.33311688311688309</v>
      </c>
      <c r="GF104" s="15">
        <f>GF100/Data!$B18</f>
        <v>0.25909090909090904</v>
      </c>
      <c r="GG104" s="15">
        <f>GG100/Data!$B18</f>
        <v>0.29610389610389609</v>
      </c>
      <c r="GH104" s="15">
        <f>GH100/Data!$B18</f>
        <v>0</v>
      </c>
      <c r="GI104" s="15">
        <f>GI100/Data!$B18</f>
        <v>0</v>
      </c>
      <c r="GJ104" s="15">
        <f>GJ100/Data!$B18</f>
        <v>1.2851731601731602</v>
      </c>
      <c r="GK104" s="15">
        <f>GK100/Data!$B18</f>
        <v>0.70324675324675323</v>
      </c>
      <c r="GL104" s="15">
        <f>GL100/Data!$B18</f>
        <v>0.44415584415584414</v>
      </c>
      <c r="GM104" s="15">
        <f>GM100/Data!$B18</f>
        <v>0.25909090909090904</v>
      </c>
      <c r="GN104" s="15">
        <f>GN100/Data!$B18</f>
        <v>0.37012987012987014</v>
      </c>
      <c r="GO104" s="15">
        <f>GO100/Data!$B18</f>
        <v>0</v>
      </c>
      <c r="GP104" s="15">
        <f>GP100/Data!$B18</f>
        <v>0</v>
      </c>
      <c r="GQ104" s="15">
        <f>GQ100/Data!$B18</f>
        <v>0.77110389610389596</v>
      </c>
      <c r="GR104" s="15">
        <f>GR100/Data!$B18</f>
        <v>0.40714285714285708</v>
      </c>
      <c r="GS104" s="15">
        <f>GS100/Data!$B18</f>
        <v>0.40714285714285708</v>
      </c>
      <c r="GT104" s="15">
        <f>GT100/Data!$B18</f>
        <v>0.40714285714285708</v>
      </c>
      <c r="GU104" s="15">
        <f>GU100/Data!$B18</f>
        <v>0.55519480519480513</v>
      </c>
      <c r="GV104" s="15">
        <f>GV100/Data!$B18</f>
        <v>0</v>
      </c>
      <c r="GW104" s="15">
        <f>GW100/Data!$B18</f>
        <v>0</v>
      </c>
      <c r="GX104" s="15">
        <f>GX100/Data!$B18</f>
        <v>1.5422077922077919</v>
      </c>
      <c r="GY104" s="15">
        <f>GY100/Data!$B18</f>
        <v>1.2214285714285713</v>
      </c>
      <c r="GZ104" s="15">
        <f>GZ100/Data!$B18</f>
        <v>1.1103896103896103</v>
      </c>
      <c r="HA104" s="15">
        <f>HA100/Data!$B18</f>
        <v>1.0363636363636362</v>
      </c>
      <c r="HB104" s="15">
        <f>HB100/Data!$B18</f>
        <v>0.96233766233766216</v>
      </c>
      <c r="HC104" s="15">
        <f>HC100/Data!$B18</f>
        <v>0</v>
      </c>
      <c r="HD104" s="15">
        <f>HD100/Data!$B18</f>
        <v>0</v>
      </c>
      <c r="HE104" s="15">
        <f>HE100/Data!$B18</f>
        <v>1.7992424242424243</v>
      </c>
      <c r="HF104" s="15">
        <f>HF100/Data!$B18</f>
        <v>1.3324675324675324</v>
      </c>
      <c r="HG104" s="15">
        <f>HG100/Data!$B18</f>
        <v>1.2954545454545452</v>
      </c>
      <c r="HH104" s="15">
        <f>HH100/Data!$B18</f>
        <v>1.1103896103896103</v>
      </c>
      <c r="HI104" s="15">
        <f>HI100/Data!$B18</f>
        <v>1.1103896103896103</v>
      </c>
      <c r="HJ104" s="15">
        <f>HJ100/Data!$B18</f>
        <v>0</v>
      </c>
      <c r="HK104" s="15">
        <f>HK100/Data!$B18</f>
        <v>0</v>
      </c>
      <c r="HL104" s="15">
        <f>HL100/Data!$B18</f>
        <v>1.7992424242424243</v>
      </c>
      <c r="HM104" s="15">
        <f>HM100/Data!$B18</f>
        <v>1.1103896103896103</v>
      </c>
      <c r="HN104" s="15">
        <f>HN100/Data!$B18</f>
        <v>0.62922077922077924</v>
      </c>
      <c r="HO104" s="15">
        <f>HO100/Data!$B18</f>
        <v>0.62922077922077924</v>
      </c>
      <c r="HP104" s="15">
        <f>HP100/Data!$B18</f>
        <v>0.48116883116883108</v>
      </c>
      <c r="HQ104" s="15">
        <f>HQ100/Data!$B18</f>
        <v>0</v>
      </c>
      <c r="HR104" s="15">
        <f>HR100/Data!$B18</f>
        <v>0</v>
      </c>
      <c r="HS104" s="15">
        <f>HS100/Data!$B18</f>
        <v>1.2851731601731602</v>
      </c>
      <c r="HT104" s="15">
        <f>HT100/Data!$B18</f>
        <v>0.51818181818181808</v>
      </c>
      <c r="HU104" s="15">
        <f>HU100/Data!$B18</f>
        <v>0.29610389610389609</v>
      </c>
      <c r="HV104" s="15">
        <f>HV100/Data!$B18</f>
        <v>0.33311688311688309</v>
      </c>
      <c r="HW104" s="15">
        <f>HW100/Data!$B18</f>
        <v>0.29610389610389609</v>
      </c>
      <c r="HX104" s="15">
        <f>HX100/Data!$B18</f>
        <v>0</v>
      </c>
      <c r="HY104" s="15">
        <f>HY100/Data!$B18</f>
        <v>0</v>
      </c>
      <c r="HZ104" s="15">
        <f>HZ100/Data!$B18</f>
        <v>1.5422077922077919</v>
      </c>
      <c r="IA104" s="15">
        <f>IA100/Data!$B18</f>
        <v>0.92532467532467533</v>
      </c>
      <c r="IB104" s="15">
        <f>IB100/Data!$B18</f>
        <v>0.74025974025974028</v>
      </c>
      <c r="IC104" s="15">
        <f>IC100/Data!$B18</f>
        <v>0.81428571428571417</v>
      </c>
      <c r="ID104" s="15">
        <f>ID100/Data!$B18</f>
        <v>0.81428571428571417</v>
      </c>
      <c r="IE104" s="15">
        <f>IE100/Data!$B18</f>
        <v>0</v>
      </c>
      <c r="IF104" s="15">
        <f>IF100/Data!$B18</f>
        <v>0</v>
      </c>
      <c r="IG104" s="15">
        <f>IG100/Data!$B18</f>
        <v>1.2851731601731602</v>
      </c>
      <c r="IH104" s="15">
        <f>IH100/Data!$B18</f>
        <v>0.55519480519480513</v>
      </c>
      <c r="II104" s="15">
        <f>II100/Data!$B18</f>
        <v>0.55519480519480513</v>
      </c>
      <c r="IJ104" s="15">
        <f>IJ100/Data!$B18</f>
        <v>0.37012987012987014</v>
      </c>
      <c r="IK104" s="15">
        <f>IK100/Data!$B18</f>
        <v>0.37012987012987014</v>
      </c>
      <c r="IL104" s="15">
        <f>IL100/Data!$B18</f>
        <v>0</v>
      </c>
      <c r="IM104" s="15">
        <v>0</v>
      </c>
      <c r="IN104" s="15">
        <f>IN100/Data!$B18</f>
        <v>0.87391774891774887</v>
      </c>
      <c r="IO104" s="15">
        <f>IO100/Data!$B18</f>
        <v>0.62922077922077924</v>
      </c>
      <c r="IP104" s="15">
        <f>IP100/Data!$B18</f>
        <v>0.92532467532467533</v>
      </c>
      <c r="IQ104" s="15">
        <f>IQ100/Data!$B18</f>
        <v>1.1103896103896103</v>
      </c>
      <c r="IR104" s="15">
        <f>IR100/Data!$B18</f>
        <v>1.1103896103896103</v>
      </c>
      <c r="IS104" s="15">
        <f>IS100/Data!$B18</f>
        <v>0</v>
      </c>
      <c r="IT104" s="15">
        <f>IT100/Data!$B18</f>
        <v>0</v>
      </c>
      <c r="IU104" s="15">
        <f>IU100/Data!$B18</f>
        <v>1.9534632034632031</v>
      </c>
      <c r="IV104" s="15">
        <f>IV100/Data!$B18</f>
        <v>1.8506493506493507</v>
      </c>
      <c r="IW104" s="15">
        <f>IW100/Data!$B18</f>
        <v>1.4990259740259737</v>
      </c>
      <c r="IX104" s="15">
        <f>IX100/Data!$B18</f>
        <v>1.5175324675324675</v>
      </c>
      <c r="IY104" s="15">
        <f>IY100/Data!$B18</f>
        <v>1.8506493506493507</v>
      </c>
      <c r="IZ104" s="15">
        <f>IZ100/Data!$B18</f>
        <v>0</v>
      </c>
      <c r="JA104" s="15">
        <f>JA100/Data!$B18</f>
        <v>0</v>
      </c>
      <c r="JB104" s="15">
        <f>JB100/Data!$B18</f>
        <v>2.1590909090909092</v>
      </c>
      <c r="JC104" s="15">
        <f>JC100/Data!$B18</f>
        <v>1.9246753246753243</v>
      </c>
      <c r="JD104" s="15">
        <f>JD100/Data!$B18</f>
        <v>2.0357142857142856</v>
      </c>
      <c r="JE104" s="15">
        <f>JE100/Data!$B18</f>
        <v>1.8506493506493507</v>
      </c>
      <c r="JF104" s="15">
        <f>JF100/Data!$B18</f>
        <v>2.0357142857142856</v>
      </c>
      <c r="JG104" s="15">
        <f>JG100/Data!$B18</f>
        <v>0</v>
      </c>
      <c r="JH104" s="15">
        <f>JH100/Data!$B18</f>
        <v>0</v>
      </c>
      <c r="JI104" s="15">
        <f>JI100/Data!$B18</f>
        <v>1.6450216450216448</v>
      </c>
      <c r="JJ104" s="15">
        <f>JJ100/Data!$B18</f>
        <v>0.92532467532467533</v>
      </c>
      <c r="JK104" s="15">
        <f>JK100/Data!$B18</f>
        <v>0.59220779220779218</v>
      </c>
      <c r="JL104" s="15">
        <f>JL100/Data!$B18</f>
        <v>0.66623376623376618</v>
      </c>
      <c r="JM104" s="15">
        <f>JM100/Data!$B18</f>
        <v>0.81428571428571417</v>
      </c>
      <c r="JN104" s="15">
        <f>JN100/Data!$B18</f>
        <v>0</v>
      </c>
      <c r="JO104" s="15">
        <f>JO100/Data!$B18</f>
        <v>0</v>
      </c>
      <c r="JP104" s="15">
        <f>JP100/Data!$B18</f>
        <v>2.056277056277056</v>
      </c>
      <c r="JQ104" s="15">
        <f>JQ100/Data!$B18</f>
        <v>2.4058441558441555</v>
      </c>
      <c r="JR104" s="15">
        <f>JR100/Data!$B18</f>
        <v>1.6655844155844155</v>
      </c>
      <c r="JS104" s="15">
        <f>JS100/Data!$B18</f>
        <v>1.6655844155844155</v>
      </c>
      <c r="JT104" s="15">
        <f>JT100/Data!$B18</f>
        <v>1.1103896103896103</v>
      </c>
      <c r="JU104" s="15">
        <f>JU100/Data!$B18</f>
        <v>0</v>
      </c>
      <c r="JV104" s="15">
        <f>JV100/Data!$B18</f>
        <v>0</v>
      </c>
      <c r="JW104" s="15">
        <f>JW100/Data!$B18</f>
        <v>2.056277056277056</v>
      </c>
      <c r="JX104" s="15">
        <f>JX100/Data!$B18</f>
        <v>1.6655844155844155</v>
      </c>
      <c r="JY104" s="15">
        <f>JY100/Data!$B18</f>
        <v>1.1103896103896103</v>
      </c>
      <c r="JZ104" s="15">
        <f>JZ100/Data!$B18</f>
        <v>1.1844155844155844</v>
      </c>
      <c r="KA104" s="15">
        <f>KA100/Data!$B18</f>
        <v>1.1103896103896103</v>
      </c>
      <c r="KB104" s="15">
        <f>KB100/Data!$B18</f>
        <v>0</v>
      </c>
      <c r="KC104" s="15">
        <f>KC100/Data!$B18</f>
        <v>0</v>
      </c>
      <c r="KD104" s="15">
        <f>KD100/Data!$B18</f>
        <v>2.3133116883116882</v>
      </c>
      <c r="KE104" s="15">
        <f>KE100/Data!$B18</f>
        <v>2.7759740259740262</v>
      </c>
      <c r="KF104" s="15">
        <f>KF100/Data!$B18</f>
        <v>2.0357142857142856</v>
      </c>
      <c r="KG104" s="15">
        <f>KG100/Data!$B18</f>
        <v>2.0357142857142856</v>
      </c>
      <c r="KH104" s="15">
        <f>KH100/Data!$B18</f>
        <v>2.0357142857142856</v>
      </c>
      <c r="KI104" s="15">
        <f>KI100/Data!$B18</f>
        <v>0</v>
      </c>
      <c r="KJ104" s="15">
        <f>KJ100/Data!$B18</f>
        <v>0</v>
      </c>
      <c r="KK104" s="15">
        <f>KK100/Data!$B18</f>
        <v>3.8555194805194799</v>
      </c>
      <c r="KL104" s="15">
        <f>KL100/Data!$B18</f>
        <v>2.4058441558441555</v>
      </c>
      <c r="KM104" s="15">
        <f>KM100/Data!$B18</f>
        <v>2.0357142857142856</v>
      </c>
      <c r="KN104" s="15">
        <f>KN100/Data!$B18</f>
        <v>1.7396103896103896</v>
      </c>
      <c r="KO104" s="15">
        <f>KO100/Data!$B18</f>
        <v>1.6655844155844155</v>
      </c>
      <c r="KP104" s="15">
        <f>KP100/Data!$B18</f>
        <v>0</v>
      </c>
      <c r="KQ104" s="15">
        <f>KQ100/Data!$B18</f>
        <v>0</v>
      </c>
      <c r="KR104" s="15">
        <f>KR100/Data!$B18</f>
        <v>4.1125541125541121</v>
      </c>
      <c r="KS104" s="15">
        <f>KS100/Data!$B18</f>
        <v>2.7759740259740262</v>
      </c>
      <c r="KT104" s="15">
        <f>KT100/Data!$B18</f>
        <v>2.7759740259740262</v>
      </c>
      <c r="KU104" s="15">
        <f>KU100/Data!$B18</f>
        <v>2.7759740259740262</v>
      </c>
      <c r="KV104" s="15">
        <f>KV100/Data!$B18</f>
        <v>2.0357142857142856</v>
      </c>
      <c r="KW104" s="15">
        <f>KW100/Data!$B18</f>
        <v>0</v>
      </c>
      <c r="KX104" s="15">
        <f>KX100/Data!$B18</f>
        <v>0</v>
      </c>
      <c r="KY104" s="15">
        <f>KY100/Data!$B18</f>
        <v>2.3133116883116882</v>
      </c>
      <c r="KZ104" s="15">
        <f>KZ100/Data!$B18</f>
        <v>2.2207792207792205</v>
      </c>
      <c r="LA104" s="15">
        <f>LA100/Data!$B18</f>
        <v>1.6655844155844155</v>
      </c>
      <c r="LB104" s="15">
        <f>LB100/Data!$B18</f>
        <v>1.6655844155844155</v>
      </c>
      <c r="LC104" s="15">
        <f>LC100/Data!$B18</f>
        <v>1.2954545454545452</v>
      </c>
      <c r="LD104" s="15">
        <f>LD100/Data!$B18</f>
        <v>0</v>
      </c>
      <c r="LE104" s="15">
        <f>LE100/Data!$B18</f>
        <v>0</v>
      </c>
      <c r="LF104" s="15">
        <f>LF100/Data!$B18</f>
        <v>2.056277056277056</v>
      </c>
      <c r="LG104" s="15">
        <f>LG100/Data!$B18</f>
        <v>1.8506493506493507</v>
      </c>
      <c r="LH104" s="15">
        <f>LH100/Data!$B18</f>
        <v>1.7025974025974027</v>
      </c>
      <c r="LI104" s="15">
        <f>LI100/Data!$B18</f>
        <v>1.7025974025974027</v>
      </c>
      <c r="LJ104" s="15">
        <f>LJ100/Data!$B18</f>
        <v>0.74025974025974028</v>
      </c>
      <c r="LK104" s="15">
        <f>LK100/Data!$B18</f>
        <v>0</v>
      </c>
      <c r="LL104" s="15">
        <f>LL100/Data!$B18</f>
        <v>0</v>
      </c>
      <c r="LM104" s="15">
        <f>LM100/Data!$B18</f>
        <v>1.028138528138528</v>
      </c>
      <c r="LN104" s="15">
        <f>LN100/Data!$B18</f>
        <v>0.59220779220779218</v>
      </c>
      <c r="LO104" s="15">
        <f>LO100/Data!$B18</f>
        <v>0.33311688311688309</v>
      </c>
      <c r="LP104" s="15">
        <f>LP100/Data!$B18</f>
        <v>0</v>
      </c>
      <c r="LQ104" s="15">
        <f>LQ100/Data!$B18</f>
        <v>0</v>
      </c>
      <c r="LR104" s="15">
        <f>LR100/Data!$B18</f>
        <v>0</v>
      </c>
      <c r="LS104" s="15">
        <f>LS100/Data!$B18</f>
        <v>0</v>
      </c>
      <c r="LT104" s="15">
        <f>LT100/Data!$B18</f>
        <v>2.056277056277056</v>
      </c>
      <c r="LU104" s="15">
        <f>LU100/Data!$B18</f>
        <v>1.8506493506493507</v>
      </c>
      <c r="LV104" s="15">
        <f>LV100/Data!$B18</f>
        <v>1.4805194805194806</v>
      </c>
      <c r="LW104" s="15">
        <f>LW100/Data!$B18</f>
        <v>0</v>
      </c>
      <c r="LX104" s="15">
        <f>LX100/Data!$B18</f>
        <v>0</v>
      </c>
      <c r="LY104" s="15">
        <f>LY100/Data!$B18</f>
        <v>0</v>
      </c>
      <c r="LZ104" s="15">
        <f>LZ100/Data!$B18</f>
        <v>0</v>
      </c>
      <c r="MA104" s="15">
        <f>MA100/Data!$B18</f>
        <v>1.9534632034632031</v>
      </c>
      <c r="MB104" s="15">
        <f>MB100/Data!$B18</f>
        <v>1.8506493506493507</v>
      </c>
      <c r="MC104" s="15">
        <f>MC100/Data!$B18</f>
        <v>1.4805194805194806</v>
      </c>
      <c r="MD104" s="15">
        <f>MD100/Data!$B18</f>
        <v>1.2954545454545452</v>
      </c>
      <c r="ME104" s="15">
        <f>ME100/Data!$B18</f>
        <v>0.81428571428571417</v>
      </c>
      <c r="MF104" s="15">
        <f>MF100/Data!$B18</f>
        <v>0</v>
      </c>
      <c r="MG104" s="15">
        <f>MG100/Data!$B18</f>
        <v>0</v>
      </c>
      <c r="MH104" s="15">
        <f>MH100/Data!$B18</f>
        <v>1.1309523809523809</v>
      </c>
      <c r="MI104" s="15">
        <f>MI100/Data!$B18</f>
        <v>1.1103896103896103</v>
      </c>
      <c r="MJ104" s="15">
        <f>MJ100/Data!$B18</f>
        <v>0.55519480519480513</v>
      </c>
      <c r="MK104" s="15">
        <f>MK100/Data!$B18</f>
        <v>0.55519480519480513</v>
      </c>
      <c r="ML104" s="15">
        <f>ML100/Data!$B18</f>
        <v>0.44415584415584414</v>
      </c>
      <c r="MM104" s="15">
        <f>MM100/Data!$B18</f>
        <v>0</v>
      </c>
      <c r="MN104" s="15">
        <f>MN100/Data!$B18</f>
        <v>0</v>
      </c>
      <c r="MO104" s="15">
        <f>MO100/Data!$B18</f>
        <v>0.92532467532467533</v>
      </c>
      <c r="MP104" s="15">
        <f>MP100/Data!$B18</f>
        <v>0</v>
      </c>
      <c r="MQ104" s="15">
        <f>MQ100/Data!$B18</f>
        <v>0.66623376623376618</v>
      </c>
      <c r="MR104" s="15">
        <f>MR100/Data!$B18</f>
        <v>0.66623376623376618</v>
      </c>
      <c r="MS104" s="15">
        <f>MS100/Data!$B18</f>
        <v>0.44415584415584414</v>
      </c>
      <c r="MT104" s="15">
        <f>MT100/Data!$B18</f>
        <v>0</v>
      </c>
      <c r="MU104" s="15">
        <f>MU100/Data!$B18</f>
        <v>0</v>
      </c>
      <c r="MV104" s="15">
        <f>MV100/Data!$B18</f>
        <v>0</v>
      </c>
      <c r="MW104" s="15">
        <f>MW100/Data!$B18</f>
        <v>0</v>
      </c>
      <c r="MX104" s="15">
        <f>MX100/Data!$B18</f>
        <v>0.51818181818181808</v>
      </c>
      <c r="MY104" s="15">
        <f>MY100/Data!$B18</f>
        <v>0.40714285714285708</v>
      </c>
      <c r="MZ104" s="15">
        <f>MZ100/Data!$B18</f>
        <v>0.25909090909090904</v>
      </c>
      <c r="NA104" s="15">
        <f>NA100/Data!$B18</f>
        <v>0</v>
      </c>
      <c r="NB104" s="15">
        <f>NB100/Data!$B18</f>
        <v>0</v>
      </c>
    </row>
    <row r="105" spans="2:366" ht="15">
      <c r="B105" s="8" t="s">
        <v>87</v>
      </c>
      <c r="C105" s="8">
        <f>C102*Data!$B19</f>
        <v>0.19934530804096023</v>
      </c>
      <c r="D105" s="8">
        <f>D102*Data!$B19</f>
        <v>0.40188014101057579</v>
      </c>
      <c r="E105" s="8">
        <f>E102*Data!$B19</f>
        <v>0.40188014101057579</v>
      </c>
      <c r="F105" s="8">
        <f>F102*Data!$B19</f>
        <v>0.45929158972637235</v>
      </c>
      <c r="G105" s="8">
        <f>G102*Data!$B19</f>
        <v>0.40188014101057579</v>
      </c>
      <c r="H105" s="8">
        <f>H102*Data!$B19</f>
        <v>0</v>
      </c>
      <c r="I105" s="8">
        <f>I102*Data!$B19</f>
        <v>0</v>
      </c>
      <c r="J105" s="8">
        <f>J102*Data!$B19</f>
        <v>1.1960718482457611</v>
      </c>
      <c r="K105" s="8">
        <f>K102*Data!$B19</f>
        <v>0.45929158972637235</v>
      </c>
      <c r="L105" s="8">
        <f>L102*Data!$B19</f>
        <v>0.40188014101057579</v>
      </c>
      <c r="M105" s="8">
        <f>M102*Data!$B19</f>
        <v>0.40188014101057579</v>
      </c>
      <c r="N105" s="8">
        <f>N102*Data!$B19</f>
        <v>0.45929158972637235</v>
      </c>
      <c r="O105" s="8">
        <f>O102*Data!$B19</f>
        <v>0</v>
      </c>
      <c r="P105" s="8">
        <f>P102*Data!$B19</f>
        <v>0</v>
      </c>
      <c r="Q105" s="8">
        <f>Q102*Data!$B19</f>
        <v>1.7542387107604498</v>
      </c>
      <c r="R105" s="8">
        <f>R102*Data!$B19</f>
        <v>1.5501091153265065</v>
      </c>
      <c r="S105" s="8">
        <f>S102*Data!$B19</f>
        <v>0.80376028202115157</v>
      </c>
      <c r="T105" s="8">
        <f>T102*Data!$B19</f>
        <v>0</v>
      </c>
      <c r="U105" s="8">
        <f>U102*Data!$B19</f>
        <v>0.86117173073694797</v>
      </c>
      <c r="V105" s="8">
        <f>V102*Data!$B19</f>
        <v>0</v>
      </c>
      <c r="W105" s="8">
        <f>W102*Data!$B19</f>
        <v>0</v>
      </c>
      <c r="X105" s="8">
        <f>X102*Data!$B19</f>
        <v>1.1960718482457611</v>
      </c>
      <c r="Y105" s="8">
        <f>Y102*Data!$B19</f>
        <v>1.0334060768843376</v>
      </c>
      <c r="Z105" s="8">
        <f>Z102*Data!$B19</f>
        <v>0.34446869229477928</v>
      </c>
      <c r="AA105" s="8">
        <f>AA102*Data!$B19</f>
        <v>0.45929158972637235</v>
      </c>
      <c r="AB105" s="8">
        <f>AB102*Data!$B19</f>
        <v>0.45929158972637235</v>
      </c>
      <c r="AC105" s="8">
        <f>AC102*Data!$B19</f>
        <v>0</v>
      </c>
      <c r="AD105" s="8">
        <f>AD102*Data!$B19</f>
        <v>0</v>
      </c>
      <c r="AE105" s="8">
        <f>AE102*Data!$B19</f>
        <v>1.1960718482457611</v>
      </c>
      <c r="AF105" s="8">
        <f>AF102*Data!$B19</f>
        <v>0.9759946281685411</v>
      </c>
      <c r="AG105" s="8">
        <f>AG102*Data!$B19</f>
        <v>0.5167030384421688</v>
      </c>
      <c r="AH105" s="8">
        <f>AH102*Data!$B19</f>
        <v>0.45929158972637235</v>
      </c>
      <c r="AI105" s="8">
        <f>AI102*Data!$B19</f>
        <v>0.34446869229477928</v>
      </c>
      <c r="AJ105" s="8">
        <f>AJ102*Data!$B19</f>
        <v>0</v>
      </c>
      <c r="AK105" s="8">
        <f>AK102*Data!$B19</f>
        <v>0</v>
      </c>
      <c r="AL105" s="8">
        <f>AL102*Data!$B19</f>
        <v>1.3555480946785294</v>
      </c>
      <c r="AM105" s="8">
        <f>AM102*Data!$B19</f>
        <v>0.9759946281685411</v>
      </c>
      <c r="AN105" s="8">
        <f>AN102*Data!$B19</f>
        <v>0.68893738458955855</v>
      </c>
      <c r="AO105" s="8">
        <f>AO102*Data!$B19</f>
        <v>0.68893738458955855</v>
      </c>
      <c r="AP105" s="8">
        <f>AP102*Data!$B19</f>
        <v>0.57411448715796531</v>
      </c>
      <c r="AQ105" s="8">
        <f>AQ102*Data!$B19</f>
        <v>0</v>
      </c>
      <c r="AR105" s="8">
        <f>AR102*Data!$B19</f>
        <v>0</v>
      </c>
      <c r="AS105" s="8">
        <f>AS102*Data!$B19</f>
        <v>1.5947624643276819</v>
      </c>
      <c r="AT105" s="8">
        <f>AT102*Data!$B19</f>
        <v>1.6075205640423031</v>
      </c>
      <c r="AU105" s="8">
        <f>AU102*Data!$B19</f>
        <v>0.68893738458955855</v>
      </c>
      <c r="AV105" s="8">
        <f>AV102*Data!$B19</f>
        <v>0.74634883330535495</v>
      </c>
      <c r="AW105" s="8">
        <f>AW102*Data!$B19</f>
        <v>0.45929158972637235</v>
      </c>
      <c r="AX105" s="8">
        <f>AX102*Data!$B19</f>
        <v>0</v>
      </c>
      <c r="AY105" s="8">
        <f>AY102*Data!$B19</f>
        <v>0</v>
      </c>
      <c r="AZ105" s="8">
        <f>AZ102*Data!$B19</f>
        <v>1.9137149571932179</v>
      </c>
      <c r="BA105" s="8">
        <f>BA102*Data!$B19</f>
        <v>1.7223434614738959</v>
      </c>
      <c r="BB105" s="8">
        <f>BB102*Data!$B19</f>
        <v>0.77505455766325326</v>
      </c>
      <c r="BC105" s="8">
        <f>BC102*Data!$B19</f>
        <v>0.80376028202115157</v>
      </c>
      <c r="BD105" s="8">
        <f>BD102*Data!$B19</f>
        <v>0.80376028202115157</v>
      </c>
      <c r="BE105" s="8">
        <f>BE102*Data!$B19</f>
        <v>0</v>
      </c>
      <c r="BF105" s="8">
        <f>BF102*Data!$B19</f>
        <v>0</v>
      </c>
      <c r="BG105" s="8">
        <f>BG102*Data!$B19</f>
        <v>1.1960718482457611</v>
      </c>
      <c r="BH105" s="8">
        <f>BH102*Data!$B19</f>
        <v>0.86117173073694797</v>
      </c>
      <c r="BI105" s="8">
        <f>BI102*Data!$B19</f>
        <v>0.57411448715796531</v>
      </c>
      <c r="BJ105" s="8">
        <f>BJ102*Data!$B19</f>
        <v>0.57411448715796531</v>
      </c>
      <c r="BK105" s="8">
        <f>BK102*Data!$B19</f>
        <v>0.57411448715796531</v>
      </c>
      <c r="BL105" s="8">
        <f>BL102*Data!$B19</f>
        <v>0</v>
      </c>
      <c r="BM105" s="8">
        <f>BM102*Data!$B19</f>
        <v>0</v>
      </c>
      <c r="BN105" s="8">
        <f>BN102*Data!$B19</f>
        <v>1.9934530804096022</v>
      </c>
      <c r="BO105" s="8">
        <f>BO102*Data!$B19</f>
        <v>1.3204633204633205</v>
      </c>
      <c r="BP105" s="8">
        <f>BP102*Data!$B19</f>
        <v>0.74634883330535495</v>
      </c>
      <c r="BQ105" s="8">
        <f>BQ102*Data!$B19</f>
        <v>0.74634883330535495</v>
      </c>
      <c r="BR105" s="8">
        <f>BR102*Data!$B19</f>
        <v>0.63152593587376171</v>
      </c>
      <c r="BS105" s="8">
        <f>BS102*Data!$B19</f>
        <v>0</v>
      </c>
      <c r="BT105" s="8">
        <f>BT102*Data!$B19</f>
        <v>0</v>
      </c>
      <c r="BU105" s="8">
        <f>BU102*Data!$B19</f>
        <v>1.5947624643276819</v>
      </c>
      <c r="BV105" s="8">
        <f>BV102*Data!$B19</f>
        <v>0.80376028202115157</v>
      </c>
      <c r="BW105" s="8">
        <f>BW102*Data!$B19</f>
        <v>0.5167030384421688</v>
      </c>
      <c r="BX105" s="8">
        <f>BX102*Data!$B19</f>
        <v>0.5167030384421688</v>
      </c>
      <c r="BY105" s="8">
        <f>BY102*Data!$B19</f>
        <v>0.45929158972637235</v>
      </c>
      <c r="BZ105" s="8">
        <f>BZ102*Data!$B19</f>
        <v>0</v>
      </c>
      <c r="CA105" s="8">
        <f>CA102*Data!$B19</f>
        <v>0</v>
      </c>
      <c r="CB105" s="8">
        <f>CB102*Data!$B19</f>
        <v>0</v>
      </c>
      <c r="CC105" s="8">
        <f>CC102*Data!$B19</f>
        <v>1.1482289743159306</v>
      </c>
      <c r="CD105" s="8">
        <f>CD102*Data!$B19</f>
        <v>0.57411448715796531</v>
      </c>
      <c r="CE105" s="8">
        <f>CE102*Data!$B19</f>
        <v>0.86117173073694797</v>
      </c>
      <c r="CF105" s="8">
        <f>CF102*Data!$B19</f>
        <v>1.2056404230317272</v>
      </c>
      <c r="CG105" s="8">
        <f>CG102*Data!$B19</f>
        <v>0</v>
      </c>
      <c r="CH105" s="8">
        <f>CH102*Data!$B19</f>
        <v>0</v>
      </c>
      <c r="CI105" s="8">
        <f>CI102*Data!$B19</f>
        <v>2.232667450058754</v>
      </c>
      <c r="CJ105" s="8">
        <f>CJ102*Data!$B19</f>
        <v>2.0668121537686752</v>
      </c>
      <c r="CK105" s="8">
        <f>CK102*Data!$B19</f>
        <v>1.1482289743159306</v>
      </c>
      <c r="CL105" s="8">
        <f>CL102*Data!$B19</f>
        <v>1.1482289743159306</v>
      </c>
      <c r="CM105" s="8">
        <f>CM102*Data!$B19</f>
        <v>1.8371663589054894</v>
      </c>
      <c r="CN105" s="8">
        <f>CN102*Data!$B19</f>
        <v>0</v>
      </c>
      <c r="CO105" s="8">
        <f>CO102*Data!$B19</f>
        <v>0</v>
      </c>
      <c r="CP105" s="8">
        <f>CP102*Data!$B19</f>
        <v>2.232667450058754</v>
      </c>
      <c r="CQ105" s="8">
        <f>CQ102*Data!$B19</f>
        <v>2.0668121537686752</v>
      </c>
      <c r="CR105" s="8">
        <f>CR102*Data!$B19</f>
        <v>1.4926976666107099</v>
      </c>
      <c r="CS105" s="8">
        <f>CS102*Data!$B19</f>
        <v>1.4926976666107099</v>
      </c>
      <c r="CT105" s="8">
        <f>CT102*Data!$B19</f>
        <v>1.4926976666107099</v>
      </c>
      <c r="CU105" s="8">
        <f>CU102*Data!$B19</f>
        <v>0</v>
      </c>
      <c r="CV105" s="8">
        <f>CV102*Data!$B19</f>
        <v>0</v>
      </c>
      <c r="CW105" s="8">
        <f>CW102*Data!$B19</f>
        <v>0</v>
      </c>
      <c r="CX105" s="8">
        <f>CX102*Data!$B19</f>
        <v>1.8371663589054894</v>
      </c>
      <c r="CY105" s="8">
        <f>CY102*Data!$B19</f>
        <v>0.80376028202115157</v>
      </c>
      <c r="CZ105" s="8">
        <f>CZ102*Data!$B19</f>
        <v>0.57411448715796531</v>
      </c>
      <c r="DA105" s="8">
        <f>DA102*Data!$B19</f>
        <v>0.5167030384421688</v>
      </c>
      <c r="DB105" s="8">
        <f>DB102*Data!$B19</f>
        <v>0</v>
      </c>
      <c r="DC105" s="8">
        <f>DC102*Data!$B19</f>
        <v>0</v>
      </c>
      <c r="DD105" s="8">
        <f>DD102*Data!$B19</f>
        <v>2.232667450058754</v>
      </c>
      <c r="DE105" s="8">
        <f>DE102*Data!$B19</f>
        <v>1.8371663589054894</v>
      </c>
      <c r="DF105" s="8">
        <f>DF102*Data!$B19</f>
        <v>1.4926976666107099</v>
      </c>
      <c r="DG105" s="8">
        <f>DG102*Data!$B19</f>
        <v>1.3778747691791171</v>
      </c>
      <c r="DH105" s="8">
        <f>DH102*Data!$B19</f>
        <v>1.3204633204633205</v>
      </c>
      <c r="DI105" s="8">
        <f>DI102*Data!$B19</f>
        <v>0</v>
      </c>
      <c r="DJ105" s="8">
        <f>DJ102*Data!$B19</f>
        <v>0</v>
      </c>
      <c r="DK105" s="8">
        <f>DK102*Data!$B19</f>
        <v>2.5516199429242907</v>
      </c>
      <c r="DL105" s="8">
        <f>DL102*Data!$B19</f>
        <v>2.0668121537686752</v>
      </c>
      <c r="DM105" s="8">
        <f>DM102*Data!$B19</f>
        <v>1.8371663589054894</v>
      </c>
      <c r="DN105" s="8">
        <f>DN102*Data!$B19</f>
        <v>1.7223434614738959</v>
      </c>
      <c r="DO105" s="8">
        <f>DO102*Data!$B19</f>
        <v>1.3778747691791171</v>
      </c>
      <c r="DP105" s="8">
        <f>DP102*Data!$B19</f>
        <v>0</v>
      </c>
      <c r="DQ105" s="8">
        <f>DQ102*Data!$B19</f>
        <v>0</v>
      </c>
      <c r="DR105" s="8">
        <f>DR102*Data!$B19</f>
        <v>1.8339768339768339</v>
      </c>
      <c r="DS105" s="8">
        <f>DS102*Data!$B19</f>
        <v>0.57411448715796531</v>
      </c>
      <c r="DT105" s="8">
        <f>DT102*Data!$B19</f>
        <v>0.57411448715796531</v>
      </c>
      <c r="DU105" s="8">
        <f>DU102*Data!$B19</f>
        <v>0.40188014101057579</v>
      </c>
      <c r="DV105" s="8">
        <f>DV102*Data!$B19</f>
        <v>0.57411448715796531</v>
      </c>
      <c r="DW105" s="8">
        <f>DW102*Data!$B19</f>
        <v>0</v>
      </c>
      <c r="DX105" s="8">
        <f>DX102*Data!$B19</f>
        <v>0</v>
      </c>
      <c r="DY105" s="8">
        <f>DY102*Data!$B19</f>
        <v>1.1960718482457611</v>
      </c>
      <c r="DZ105" s="8">
        <f>DZ102*Data!$B19</f>
        <v>0.63152593587376171</v>
      </c>
      <c r="EA105" s="8">
        <f>EA102*Data!$B19</f>
        <v>0.57411448715796531</v>
      </c>
      <c r="EB105" s="8">
        <f>EB102*Data!$B19</f>
        <v>0.45929158972637235</v>
      </c>
      <c r="EC105" s="8">
        <f>EC102*Data!$B19</f>
        <v>0.57411448715796531</v>
      </c>
      <c r="ED105" s="8">
        <f>ED102*Data!$B19</f>
        <v>0</v>
      </c>
      <c r="EE105" s="8">
        <f>EE102*Data!$B19</f>
        <v>0</v>
      </c>
      <c r="EF105" s="8">
        <f>EF102*Data!$B19</f>
        <v>0</v>
      </c>
      <c r="EG105" s="8">
        <f>EG102*Data!$B19</f>
        <v>1.4352862178949135</v>
      </c>
      <c r="EH105" s="8">
        <f>EH102*Data!$B19</f>
        <v>1.1482289743159306</v>
      </c>
      <c r="EI105" s="8">
        <f>EI102*Data!$B19</f>
        <v>0.86117173073694797</v>
      </c>
      <c r="EJ105" s="8">
        <f>EJ102*Data!$B19</f>
        <v>0.57411448715796531</v>
      </c>
      <c r="EK105" s="8">
        <f>EK102*Data!$B19</f>
        <v>0</v>
      </c>
      <c r="EL105" s="8">
        <f>EL102*Data!$B19</f>
        <v>0</v>
      </c>
      <c r="EM105" s="8">
        <f>EM102*Data!$B19</f>
        <v>2.3921436964915221</v>
      </c>
      <c r="EN105" s="8">
        <f>EN102*Data!$B19</f>
        <v>2.2964579486318613</v>
      </c>
      <c r="EO105" s="8">
        <f>EO102*Data!$B19</f>
        <v>1.4352862178949135</v>
      </c>
      <c r="EP105" s="8">
        <f>EP102*Data!$B19</f>
        <v>1.4352862178949135</v>
      </c>
      <c r="EQ105" s="8">
        <f>EQ102*Data!$B19</f>
        <v>1.3778747691791171</v>
      </c>
      <c r="ER105" s="8">
        <f>ER102*Data!$B19</f>
        <v>0</v>
      </c>
      <c r="ES105" s="8">
        <f>ES102*Data!$B19</f>
        <v>0</v>
      </c>
      <c r="ET105" s="8">
        <f>ET102*Data!$B19</f>
        <v>2.7908343125734429</v>
      </c>
      <c r="EU105" s="8">
        <f>EU102*Data!$B19</f>
        <v>2.2964579486318613</v>
      </c>
      <c r="EV105" s="8">
        <f>EV102*Data!$B19</f>
        <v>2.1816350512002685</v>
      </c>
      <c r="EW105" s="8">
        <f>EW102*Data!$B19</f>
        <v>1.4352862178949135</v>
      </c>
      <c r="EX105" s="8">
        <f>EX102*Data!$B19</f>
        <v>2.2964579486318613</v>
      </c>
      <c r="EY105" s="8">
        <f>EY102*Data!$B19</f>
        <v>0</v>
      </c>
      <c r="EZ105" s="8">
        <f>EZ102*Data!$B19</f>
        <v>0</v>
      </c>
      <c r="FA105" s="8">
        <f>FA102*Data!$B19</f>
        <v>2.7908343125734429</v>
      </c>
      <c r="FB105" s="8">
        <f>FB102*Data!$B19</f>
        <v>2.2964579486318613</v>
      </c>
      <c r="FC105" s="8">
        <f>FC102*Data!$B19</f>
        <v>2.0094007050528786</v>
      </c>
      <c r="FD105" s="8">
        <f>FD102*Data!$B19</f>
        <v>1.4352862178949135</v>
      </c>
      <c r="FE105" s="8">
        <f>FE102*Data!$B19</f>
        <v>1.4926976666107099</v>
      </c>
      <c r="FF105" s="8">
        <f>FF102*Data!$B19</f>
        <v>0</v>
      </c>
      <c r="FG105" s="8">
        <f>FG102*Data!$B19</f>
        <v>0</v>
      </c>
      <c r="FH105" s="8">
        <f>FH102*Data!$B19</f>
        <v>2.3921436964915221</v>
      </c>
      <c r="FI105" s="8">
        <f>FI102*Data!$B19</f>
        <v>1.5501091153265065</v>
      </c>
      <c r="FJ105" s="8">
        <f>FJ102*Data!$B19</f>
        <v>1.2056404230317272</v>
      </c>
      <c r="FK105" s="8">
        <f>FK102*Data!$B19</f>
        <v>1.1482289743159306</v>
      </c>
      <c r="FL105" s="8">
        <f>FL102*Data!$B19</f>
        <v>0.9185831794527447</v>
      </c>
      <c r="FM105" s="8">
        <f>FM102*Data!$B19</f>
        <v>0</v>
      </c>
      <c r="FN105" s="8">
        <f>FN102*Data!$B19</f>
        <v>0</v>
      </c>
      <c r="FO105" s="8">
        <f>FO102*Data!$B19</f>
        <v>1.2758099714621454</v>
      </c>
      <c r="FP105" s="8">
        <f>FP102*Data!$B19</f>
        <v>0.57411448715796531</v>
      </c>
      <c r="FQ105" s="8">
        <f>FQ102*Data!$B19</f>
        <v>0.45929158972637235</v>
      </c>
      <c r="FR105" s="8">
        <f>FR102*Data!$B19</f>
        <v>0.5167030384421688</v>
      </c>
      <c r="FS105" s="8">
        <f>FS102*Data!$B19</f>
        <v>0.45929158972637235</v>
      </c>
      <c r="FT105" s="8">
        <f>FT102*Data!$B19</f>
        <v>0</v>
      </c>
      <c r="FU105" s="8">
        <f>FU102*Data!$B19</f>
        <v>0</v>
      </c>
      <c r="FV105" s="8">
        <f>FV102*Data!$B19</f>
        <v>1.2758099714621454</v>
      </c>
      <c r="FW105" s="8">
        <f>FW102*Data!$B19</f>
        <v>0.9185831794527447</v>
      </c>
      <c r="FX105" s="8">
        <f>FX102*Data!$B19</f>
        <v>0.57411448715796531</v>
      </c>
      <c r="FY105" s="8">
        <f>FY102*Data!$B19</f>
        <v>0.57411448715796531</v>
      </c>
      <c r="FZ105" s="8">
        <f>FZ102*Data!$B19</f>
        <v>0.57411448715796531</v>
      </c>
      <c r="GA105" s="8">
        <f>GA102*Data!$B19</f>
        <v>0</v>
      </c>
      <c r="GB105" s="8">
        <f>GB102*Data!$B19</f>
        <v>0</v>
      </c>
      <c r="GC105" s="8">
        <f>GC102*Data!$B19</f>
        <v>1.1960718482457611</v>
      </c>
      <c r="GD105" s="8">
        <f>GD102*Data!$B19</f>
        <v>1.0334060768843376</v>
      </c>
      <c r="GE105" s="8">
        <f>GE102*Data!$B19</f>
        <v>0.5167030384421688</v>
      </c>
      <c r="GF105" s="8">
        <f>GF102*Data!$B19</f>
        <v>0.40188014101057579</v>
      </c>
      <c r="GG105" s="8">
        <f>GG102*Data!$B19</f>
        <v>0.45929158972637235</v>
      </c>
      <c r="GH105" s="8">
        <f>GH102*Data!$B19</f>
        <v>0</v>
      </c>
      <c r="GI105" s="8">
        <f>GI102*Data!$B19</f>
        <v>0</v>
      </c>
      <c r="GJ105" s="8">
        <f>GJ102*Data!$B19</f>
        <v>1.9934530804096022</v>
      </c>
      <c r="GK105" s="8">
        <f>GK102*Data!$B19</f>
        <v>1.0908175256001342</v>
      </c>
      <c r="GL105" s="8">
        <f>GL102*Data!$B19</f>
        <v>0.68893738458955855</v>
      </c>
      <c r="GM105" s="8">
        <f>GM102*Data!$B19</f>
        <v>0.40188014101057579</v>
      </c>
      <c r="GN105" s="8">
        <f>GN102*Data!$B19</f>
        <v>0.57411448715796531</v>
      </c>
      <c r="GO105" s="8">
        <f>GO102*Data!$B19</f>
        <v>0</v>
      </c>
      <c r="GP105" s="8">
        <f>GP102*Data!$B19</f>
        <v>0</v>
      </c>
      <c r="GQ105" s="8">
        <f>GQ102*Data!$B19</f>
        <v>1.1960718482457611</v>
      </c>
      <c r="GR105" s="8">
        <f>GR102*Data!$B19</f>
        <v>0.63152593587376171</v>
      </c>
      <c r="GS105" s="8">
        <f>GS102*Data!$B19</f>
        <v>0.63152593587376171</v>
      </c>
      <c r="GT105" s="8">
        <f>GT102*Data!$B19</f>
        <v>0.63152593587376171</v>
      </c>
      <c r="GU105" s="8">
        <f>GU102*Data!$B19</f>
        <v>0.86117173073694797</v>
      </c>
      <c r="GV105" s="8">
        <f>GV102*Data!$B19</f>
        <v>0</v>
      </c>
      <c r="GW105" s="8">
        <f>GW102*Data!$B19</f>
        <v>0</v>
      </c>
      <c r="GX105" s="8">
        <f>GX102*Data!$B19</f>
        <v>2.3921436964915221</v>
      </c>
      <c r="GY105" s="8">
        <f>GY102*Data!$B19</f>
        <v>1.8945778076212858</v>
      </c>
      <c r="GZ105" s="8">
        <f>GZ102*Data!$B19</f>
        <v>1.7223434614738959</v>
      </c>
      <c r="HA105" s="8">
        <f>HA102*Data!$B19</f>
        <v>1.6075205640423031</v>
      </c>
      <c r="HB105" s="8">
        <f>HB102*Data!$B19</f>
        <v>1.4926976666107099</v>
      </c>
      <c r="HC105" s="8">
        <f>HC102*Data!$B19</f>
        <v>0</v>
      </c>
      <c r="HD105" s="8">
        <f>HD102*Data!$B19</f>
        <v>0</v>
      </c>
      <c r="HE105" s="8">
        <f>HE102*Data!$B19</f>
        <v>2.7908343125734429</v>
      </c>
      <c r="HF105" s="8">
        <f>HF102*Data!$B19</f>
        <v>2.0668121537686752</v>
      </c>
      <c r="HG105" s="8">
        <f>HG102*Data!$B19</f>
        <v>2.0094007050528786</v>
      </c>
      <c r="HH105" s="8">
        <f>HH102*Data!$B19</f>
        <v>1.7223434614738959</v>
      </c>
      <c r="HI105" s="8">
        <f>HI102*Data!$B19</f>
        <v>1.7223434614738959</v>
      </c>
      <c r="HJ105" s="8">
        <f>HJ102*Data!$B19</f>
        <v>0</v>
      </c>
      <c r="HK105" s="8">
        <f>HK102*Data!$B19</f>
        <v>0</v>
      </c>
      <c r="HL105" s="8">
        <f>HL102*Data!$B19</f>
        <v>2.7908343125734429</v>
      </c>
      <c r="HM105" s="8">
        <f>HM102*Data!$B19</f>
        <v>1.7223434614738959</v>
      </c>
      <c r="HN105" s="8">
        <f>HN102*Data!$B19</f>
        <v>0.9759946281685411</v>
      </c>
      <c r="HO105" s="8">
        <f>HO102*Data!$B19</f>
        <v>0.9759946281685411</v>
      </c>
      <c r="HP105" s="8">
        <f>HP102*Data!$B19</f>
        <v>0.74634883330535495</v>
      </c>
      <c r="HQ105" s="8">
        <f>HQ102*Data!$B19</f>
        <v>0</v>
      </c>
      <c r="HR105" s="8">
        <f>HR102*Data!$B19</f>
        <v>0</v>
      </c>
      <c r="HS105" s="8">
        <f>HS102*Data!$B19</f>
        <v>1.9934530804096022</v>
      </c>
      <c r="HT105" s="8">
        <f>HT102*Data!$B19</f>
        <v>0.80376028202115157</v>
      </c>
      <c r="HU105" s="8">
        <f>HU102*Data!$B19</f>
        <v>0.45929158972637235</v>
      </c>
      <c r="HV105" s="8">
        <f>HV102*Data!$B19</f>
        <v>0.5167030384421688</v>
      </c>
      <c r="HW105" s="8">
        <f>HW102*Data!$B19</f>
        <v>0.45929158972637235</v>
      </c>
      <c r="HX105" s="8">
        <f>HX102*Data!$B19</f>
        <v>0</v>
      </c>
      <c r="HY105" s="8">
        <f>HY102*Data!$B19</f>
        <v>0</v>
      </c>
      <c r="HZ105" s="8">
        <f>HZ102*Data!$B19</f>
        <v>2.3921436964915221</v>
      </c>
      <c r="IA105" s="8">
        <f>IA102*Data!$B19</f>
        <v>1.4352862178949135</v>
      </c>
      <c r="IB105" s="8">
        <f>IB102*Data!$B19</f>
        <v>1.1482289743159306</v>
      </c>
      <c r="IC105" s="8">
        <f>IC102*Data!$B19</f>
        <v>1.2630518717475234</v>
      </c>
      <c r="ID105" s="8">
        <f>ID102*Data!$B19</f>
        <v>1.2630518717475234</v>
      </c>
      <c r="IE105" s="8">
        <f>IE102*Data!$B19</f>
        <v>0</v>
      </c>
      <c r="IF105" s="8">
        <f>IF102*Data!$B19</f>
        <v>0</v>
      </c>
      <c r="IG105" s="8">
        <f>IG102*Data!$B19</f>
        <v>1.9934530804096022</v>
      </c>
      <c r="IH105" s="8">
        <f>IH102*Data!$B19</f>
        <v>0.86117173073694797</v>
      </c>
      <c r="II105" s="8">
        <f>II102*Data!$B19</f>
        <v>0.86117173073694797</v>
      </c>
      <c r="IJ105" s="8">
        <f>IJ102*Data!$B19</f>
        <v>0.57411448715796531</v>
      </c>
      <c r="IK105" s="8">
        <f>IK102*Data!$B19</f>
        <v>0.57411448715796531</v>
      </c>
      <c r="IL105" s="8">
        <f>IL102*Data!$B19</f>
        <v>0</v>
      </c>
      <c r="IM105" s="8">
        <v>0</v>
      </c>
      <c r="IN105" s="8">
        <f>IN102*Data!$B19</f>
        <v>1.3555480946785294</v>
      </c>
      <c r="IO105" s="8">
        <f>IO102*Data!$B19</f>
        <v>0.9759946281685411</v>
      </c>
      <c r="IP105" s="8">
        <f>IP102*Data!$B19</f>
        <v>1.4352862178949135</v>
      </c>
      <c r="IQ105" s="8">
        <f>IQ102*Data!$B19</f>
        <v>1.7223434614738959</v>
      </c>
      <c r="IR105" s="8">
        <f>IR102*Data!$B19</f>
        <v>1.7223434614738959</v>
      </c>
      <c r="IS105" s="8">
        <f>IS102*Data!$B19</f>
        <v>0</v>
      </c>
      <c r="IT105" s="8">
        <f>IT102*Data!$B19</f>
        <v>0</v>
      </c>
      <c r="IU105" s="8">
        <f>IU102*Data!$B19</f>
        <v>3.0300486822225947</v>
      </c>
      <c r="IV105" s="8">
        <f>IV102*Data!$B19</f>
        <v>2.870572435789827</v>
      </c>
      <c r="IW105" s="8">
        <f>IW102*Data!$B19</f>
        <v>2.3251636729897593</v>
      </c>
      <c r="IX105" s="8">
        <f>IX102*Data!$B19</f>
        <v>2.3538693973476579</v>
      </c>
      <c r="IY105" s="8">
        <f>IY102*Data!$B19</f>
        <v>2.870572435789827</v>
      </c>
      <c r="IZ105" s="8">
        <f>IZ102*Data!$B19</f>
        <v>0</v>
      </c>
      <c r="JA105" s="8">
        <f>JA102*Data!$B19</f>
        <v>0</v>
      </c>
      <c r="JB105" s="8">
        <f>JB102*Data!$B19</f>
        <v>3.3490011750881314</v>
      </c>
      <c r="JC105" s="8">
        <f>JC102*Data!$B19</f>
        <v>2.9853953332214198</v>
      </c>
      <c r="JD105" s="8">
        <f>JD102*Data!$B19</f>
        <v>3.1576296793688092</v>
      </c>
      <c r="JE105" s="8">
        <f>JE102*Data!$B19</f>
        <v>2.870572435789827</v>
      </c>
      <c r="JF105" s="8">
        <f>JF102*Data!$B19</f>
        <v>3.1576296793688092</v>
      </c>
      <c r="JG105" s="8">
        <f>JG102*Data!$B19</f>
        <v>0</v>
      </c>
      <c r="JH105" s="8">
        <f>JH102*Data!$B19</f>
        <v>0</v>
      </c>
      <c r="JI105" s="8">
        <f>JI102*Data!$B19</f>
        <v>2.5516199429242907</v>
      </c>
      <c r="JJ105" s="8">
        <f>JJ102*Data!$B19</f>
        <v>1.4352862178949135</v>
      </c>
      <c r="JK105" s="8">
        <f>JK102*Data!$B19</f>
        <v>0.9185831794527447</v>
      </c>
      <c r="JL105" s="8">
        <f>JL102*Data!$B19</f>
        <v>1.0334060768843376</v>
      </c>
      <c r="JM105" s="8">
        <f>JM102*Data!$B19</f>
        <v>1.2630518717475234</v>
      </c>
      <c r="JN105" s="8">
        <f>JN102*Data!$B19</f>
        <v>0</v>
      </c>
      <c r="JO105" s="8">
        <f>JO102*Data!$B19</f>
        <v>0</v>
      </c>
      <c r="JP105" s="8">
        <f>JP102*Data!$B19</f>
        <v>3.1895249286553637</v>
      </c>
      <c r="JQ105" s="8">
        <f>JQ102*Data!$B19</f>
        <v>3.731744166526775</v>
      </c>
      <c r="JR105" s="8">
        <f>JR102*Data!$B19</f>
        <v>2.5835151922108448</v>
      </c>
      <c r="JS105" s="8">
        <f>JS102*Data!$B19</f>
        <v>2.5835151922108448</v>
      </c>
      <c r="JT105" s="8">
        <f>JT102*Data!$B19</f>
        <v>1.7223434614738959</v>
      </c>
      <c r="JU105" s="8">
        <f>JU102*Data!$B19</f>
        <v>0</v>
      </c>
      <c r="JV105" s="8">
        <f>JV102*Data!$B19</f>
        <v>0</v>
      </c>
      <c r="JW105" s="8">
        <f>JW102*Data!$B19</f>
        <v>3.1895249286553637</v>
      </c>
      <c r="JX105" s="8">
        <f>JX102*Data!$B19</f>
        <v>2.5835151922108448</v>
      </c>
      <c r="JY105" s="8">
        <f>JY102*Data!$B19</f>
        <v>1.7223434614738959</v>
      </c>
      <c r="JZ105" s="8">
        <f>JZ102*Data!$B19</f>
        <v>1.8371663589054894</v>
      </c>
      <c r="KA105" s="8">
        <f>KA102*Data!$B19</f>
        <v>1.7223434614738959</v>
      </c>
      <c r="KB105" s="8">
        <f>KB102*Data!$B19</f>
        <v>0</v>
      </c>
      <c r="KC105" s="8">
        <f>KC102*Data!$B19</f>
        <v>0</v>
      </c>
      <c r="KD105" s="8">
        <f>KD102*Data!$B19</f>
        <v>3.5882155447372832</v>
      </c>
      <c r="KE105" s="8">
        <f>KE102*Data!$B19</f>
        <v>4.3058586536847407</v>
      </c>
      <c r="KF105" s="8">
        <f>KF102*Data!$B19</f>
        <v>3.1576296793688092</v>
      </c>
      <c r="KG105" s="8">
        <f>KG102*Data!$B19</f>
        <v>3.1576296793688092</v>
      </c>
      <c r="KH105" s="8">
        <f>KH102*Data!$B19</f>
        <v>3.1576296793688092</v>
      </c>
      <c r="KI105" s="8">
        <f>KI102*Data!$B19</f>
        <v>0</v>
      </c>
      <c r="KJ105" s="8">
        <f>KJ102*Data!$B19</f>
        <v>0</v>
      </c>
      <c r="KK105" s="8">
        <f>KK102*Data!$B19</f>
        <v>5.9803592412288067</v>
      </c>
      <c r="KL105" s="8">
        <f>KL102*Data!$B19</f>
        <v>3.731744166526775</v>
      </c>
      <c r="KM105" s="8">
        <f>KM102*Data!$B19</f>
        <v>3.1576296793688092</v>
      </c>
      <c r="KN105" s="8">
        <f>KN102*Data!$B19</f>
        <v>2.6983380896424372</v>
      </c>
      <c r="KO105" s="8">
        <f>KO102*Data!$B19</f>
        <v>2.5835151922108448</v>
      </c>
      <c r="KP105" s="8">
        <f>KP102*Data!$B19</f>
        <v>0</v>
      </c>
      <c r="KQ105" s="8">
        <f>KQ102*Data!$B19</f>
        <v>0</v>
      </c>
      <c r="KR105" s="8">
        <f>KR102*Data!$B19</f>
        <v>6.3790498573107275</v>
      </c>
      <c r="KS105" s="8">
        <f>KS102*Data!$B19</f>
        <v>4.3058586536847407</v>
      </c>
      <c r="KT105" s="8">
        <f>KT102*Data!$B19</f>
        <v>4.3058586536847407</v>
      </c>
      <c r="KU105" s="8">
        <f>KU102*Data!$B19</f>
        <v>4.3058586536847407</v>
      </c>
      <c r="KV105" s="8">
        <f>KV102*Data!$B19</f>
        <v>3.1576296793688092</v>
      </c>
      <c r="KW105" s="8">
        <f>KW102*Data!$B19</f>
        <v>0</v>
      </c>
      <c r="KX105" s="8">
        <f>KX102*Data!$B19</f>
        <v>0</v>
      </c>
      <c r="KY105" s="8">
        <f>KY102*Data!$B19</f>
        <v>3.5882155447372832</v>
      </c>
      <c r="KZ105" s="8">
        <f>KZ102*Data!$B19</f>
        <v>3.4446869229477919</v>
      </c>
      <c r="LA105" s="8">
        <f>LA102*Data!$B19</f>
        <v>2.5835151922108448</v>
      </c>
      <c r="LB105" s="8">
        <f>LB102*Data!$B19</f>
        <v>2.5835151922108448</v>
      </c>
      <c r="LC105" s="8">
        <f>LC102*Data!$B19</f>
        <v>2.0094007050528786</v>
      </c>
      <c r="LD105" s="8">
        <f>LD102*Data!$B19</f>
        <v>0</v>
      </c>
      <c r="LE105" s="8">
        <f>LE102*Data!$B19</f>
        <v>0</v>
      </c>
      <c r="LF105" s="8">
        <f>LF102*Data!$B19</f>
        <v>3.1895249286553637</v>
      </c>
      <c r="LG105" s="8">
        <f>LG102*Data!$B19</f>
        <v>2.870572435789827</v>
      </c>
      <c r="LH105" s="8">
        <f>LH102*Data!$B19</f>
        <v>2.640926640926641</v>
      </c>
      <c r="LI105" s="8">
        <f>LI102*Data!$B19</f>
        <v>2.640926640926641</v>
      </c>
      <c r="LJ105" s="8">
        <f>LJ102*Data!$B19</f>
        <v>1.1482289743159306</v>
      </c>
      <c r="LK105" s="8">
        <f>LK102*Data!$B19</f>
        <v>0</v>
      </c>
      <c r="LL105" s="8">
        <f>LL102*Data!$B19</f>
        <v>0</v>
      </c>
      <c r="LM105" s="8">
        <f>LM102*Data!$B19</f>
        <v>1.5947624643276819</v>
      </c>
      <c r="LN105" s="8">
        <f>LN102*Data!$B19</f>
        <v>0.9185831794527447</v>
      </c>
      <c r="LO105" s="8">
        <f>LO102*Data!$B19</f>
        <v>0.5167030384421688</v>
      </c>
      <c r="LP105" s="8">
        <f>LP102*Data!$B19</f>
        <v>0</v>
      </c>
      <c r="LQ105" s="8">
        <f>LQ102*Data!$B19</f>
        <v>0</v>
      </c>
      <c r="LR105" s="8">
        <f>LR102*Data!$B19</f>
        <v>0</v>
      </c>
      <c r="LS105" s="8">
        <f>LS102*Data!$B19</f>
        <v>0</v>
      </c>
      <c r="LT105" s="8">
        <f>LT102*Data!$B19</f>
        <v>3.1895249286553637</v>
      </c>
      <c r="LU105" s="8">
        <f>LU102*Data!$B19</f>
        <v>2.870572435789827</v>
      </c>
      <c r="LV105" s="8">
        <f>LV102*Data!$B19</f>
        <v>2.2964579486318613</v>
      </c>
      <c r="LW105" s="8">
        <f>LW102*Data!$B19</f>
        <v>0</v>
      </c>
      <c r="LX105" s="8">
        <f>LX102*Data!$B19</f>
        <v>0</v>
      </c>
      <c r="LY105" s="8">
        <f>LY102*Data!$B19</f>
        <v>0</v>
      </c>
      <c r="LZ105" s="8">
        <f>LZ102*Data!$B19</f>
        <v>0</v>
      </c>
      <c r="MA105" s="8">
        <f>MA102*Data!$B19</f>
        <v>3.0300486822225947</v>
      </c>
      <c r="MB105" s="8">
        <f>MB102*Data!$B19</f>
        <v>2.870572435789827</v>
      </c>
      <c r="MC105" s="8">
        <f>MC102*Data!$B19</f>
        <v>2.2964579486318613</v>
      </c>
      <c r="MD105" s="8">
        <f>MD102*Data!$B19</f>
        <v>2.0094007050528786</v>
      </c>
      <c r="ME105" s="8">
        <f>ME102*Data!$B19</f>
        <v>1.2630518717475234</v>
      </c>
      <c r="MF105" s="8">
        <f>MF102*Data!$B19</f>
        <v>0</v>
      </c>
      <c r="MG105" s="8">
        <f>MG102*Data!$B19</f>
        <v>0</v>
      </c>
      <c r="MH105" s="8">
        <f>MH102*Data!$B19</f>
        <v>1.7542387107604498</v>
      </c>
      <c r="MI105" s="8">
        <f>MI102*Data!$B19</f>
        <v>1.7223434614738959</v>
      </c>
      <c r="MJ105" s="8">
        <f>MJ102*Data!$B19</f>
        <v>0.86117173073694797</v>
      </c>
      <c r="MK105" s="8">
        <f>MK102*Data!$B19</f>
        <v>0.86117173073694797</v>
      </c>
      <c r="ML105" s="8">
        <f>ML102*Data!$B19</f>
        <v>0.68893738458955855</v>
      </c>
      <c r="MM105" s="8">
        <f>MM102*Data!$B19</f>
        <v>0</v>
      </c>
      <c r="MN105" s="8">
        <f>MN102*Data!$B19</f>
        <v>0</v>
      </c>
      <c r="MO105" s="8">
        <f>MO102*Data!$B19</f>
        <v>1.4352862178949135</v>
      </c>
      <c r="MP105" s="8">
        <f>MP102*Data!$B19</f>
        <v>0</v>
      </c>
      <c r="MQ105" s="8">
        <f>MQ102*Data!$B19</f>
        <v>1.0334060768843376</v>
      </c>
      <c r="MR105" s="8">
        <f>MR102*Data!$B19</f>
        <v>1.0334060768843376</v>
      </c>
      <c r="MS105" s="8">
        <f>MS102*Data!$B19</f>
        <v>0.68893738458955855</v>
      </c>
      <c r="MT105" s="8">
        <f>MT102*Data!$B19</f>
        <v>0</v>
      </c>
      <c r="MU105" s="8">
        <f>MU102*Data!$B19</f>
        <v>0</v>
      </c>
      <c r="MV105" s="8">
        <f>MV102*Data!$B19</f>
        <v>0</v>
      </c>
      <c r="MW105" s="8">
        <f>MW102*Data!$B19</f>
        <v>0</v>
      </c>
      <c r="MX105" s="8">
        <f>MX102*Data!$B19</f>
        <v>0.80376028202115157</v>
      </c>
      <c r="MY105" s="8">
        <f>MY102*Data!$B19</f>
        <v>0.63152593587376171</v>
      </c>
      <c r="MZ105" s="8">
        <f>MZ102*Data!$B19</f>
        <v>0.40188014101057579</v>
      </c>
      <c r="NA105" s="8">
        <f>NA102*Data!$B19</f>
        <v>0</v>
      </c>
      <c r="NB105" s="8">
        <f>NB102*Data!$B19</f>
        <v>0</v>
      </c>
    </row>
    <row r="106" spans="2:366" ht="15">
      <c r="B106" s="8" t="s">
        <v>88</v>
      </c>
      <c r="C106" s="8">
        <f>C102*Data!$B20</f>
        <v>0.19934530804096023</v>
      </c>
      <c r="D106" s="8">
        <f>D102*Data!$B20</f>
        <v>0.40188014101057579</v>
      </c>
      <c r="E106" s="8">
        <f>E102*Data!$B20</f>
        <v>0.40188014101057579</v>
      </c>
      <c r="F106" s="8">
        <f>F102*Data!$B20</f>
        <v>0.45929158972637235</v>
      </c>
      <c r="G106" s="8">
        <f>G102*Data!$B20</f>
        <v>0.40188014101057579</v>
      </c>
      <c r="H106" s="8">
        <f>H102*Data!$B20</f>
        <v>0</v>
      </c>
      <c r="I106" s="8">
        <f>I102*Data!$B20</f>
        <v>0</v>
      </c>
      <c r="J106" s="8">
        <f>J102*Data!$B20</f>
        <v>1.1960718482457611</v>
      </c>
      <c r="K106" s="8">
        <f>K102*Data!$B20</f>
        <v>0.45929158972637235</v>
      </c>
      <c r="L106" s="8">
        <f>L102*Data!$B20</f>
        <v>0.40188014101057579</v>
      </c>
      <c r="M106" s="8">
        <f>M102*Data!$B20</f>
        <v>0.40188014101057579</v>
      </c>
      <c r="N106" s="8">
        <f>N102*Data!$B20</f>
        <v>0.45929158972637235</v>
      </c>
      <c r="O106" s="8">
        <f>O102*Data!$B20</f>
        <v>0</v>
      </c>
      <c r="P106" s="8">
        <f>P102*Data!$B20</f>
        <v>0</v>
      </c>
      <c r="Q106" s="8">
        <f>Q102*Data!$B20</f>
        <v>1.7542387107604498</v>
      </c>
      <c r="R106" s="8">
        <f>R102*Data!$B20</f>
        <v>1.5501091153265065</v>
      </c>
      <c r="S106" s="8">
        <f>S102*Data!$B20</f>
        <v>0.80376028202115157</v>
      </c>
      <c r="T106" s="8">
        <f>T102*Data!$B20</f>
        <v>0</v>
      </c>
      <c r="U106" s="8">
        <f>U102*Data!$B20</f>
        <v>0.86117173073694797</v>
      </c>
      <c r="V106" s="8">
        <f>V102*Data!$B20</f>
        <v>0</v>
      </c>
      <c r="W106" s="8">
        <f>W102*Data!$B20</f>
        <v>0</v>
      </c>
      <c r="X106" s="8">
        <f>X102*Data!$B20</f>
        <v>1.1960718482457611</v>
      </c>
      <c r="Y106" s="8">
        <f>Y102*Data!$B20</f>
        <v>1.0334060768843376</v>
      </c>
      <c r="Z106" s="8">
        <f>Z102*Data!$B20</f>
        <v>0.34446869229477928</v>
      </c>
      <c r="AA106" s="8">
        <f>AA102*Data!$B20</f>
        <v>0.45929158972637235</v>
      </c>
      <c r="AB106" s="8">
        <f>AB102*Data!$B20</f>
        <v>0.45929158972637235</v>
      </c>
      <c r="AC106" s="8">
        <f>AC102*Data!$B20</f>
        <v>0</v>
      </c>
      <c r="AD106" s="8">
        <f>AD102*Data!$B20</f>
        <v>0</v>
      </c>
      <c r="AE106" s="8">
        <f>AE102*Data!$B20</f>
        <v>1.1960718482457611</v>
      </c>
      <c r="AF106" s="8">
        <f>AF102*Data!$B20</f>
        <v>0.9759946281685411</v>
      </c>
      <c r="AG106" s="8">
        <f>AG102*Data!$B20</f>
        <v>0.5167030384421688</v>
      </c>
      <c r="AH106" s="8">
        <f>AH102*Data!$B20</f>
        <v>0.45929158972637235</v>
      </c>
      <c r="AI106" s="8">
        <f>AI102*Data!$B20</f>
        <v>0.34446869229477928</v>
      </c>
      <c r="AJ106" s="8">
        <f>AJ102*Data!$B20</f>
        <v>0</v>
      </c>
      <c r="AK106" s="8">
        <f>AK102*Data!$B20</f>
        <v>0</v>
      </c>
      <c r="AL106" s="8">
        <f>AL102*Data!$B20</f>
        <v>1.3555480946785294</v>
      </c>
      <c r="AM106" s="8">
        <f>AM102*Data!$B20</f>
        <v>0.9759946281685411</v>
      </c>
      <c r="AN106" s="8">
        <f>AN102*Data!$B20</f>
        <v>0.68893738458955855</v>
      </c>
      <c r="AO106" s="8">
        <f>AO102*Data!$B20</f>
        <v>0.68893738458955855</v>
      </c>
      <c r="AP106" s="8">
        <f>AP102*Data!$B20</f>
        <v>0.57411448715796531</v>
      </c>
      <c r="AQ106" s="8">
        <f>AQ102*Data!$B20</f>
        <v>0</v>
      </c>
      <c r="AR106" s="8">
        <f>AR102*Data!$B20</f>
        <v>0</v>
      </c>
      <c r="AS106" s="8">
        <f>AS102*Data!$B20</f>
        <v>1.5947624643276819</v>
      </c>
      <c r="AT106" s="8">
        <f>AT102*Data!$B20</f>
        <v>1.6075205640423031</v>
      </c>
      <c r="AU106" s="8">
        <f>AU102*Data!$B20</f>
        <v>0.68893738458955855</v>
      </c>
      <c r="AV106" s="8">
        <f>AV102*Data!$B20</f>
        <v>0.74634883330535495</v>
      </c>
      <c r="AW106" s="8">
        <f>AW102*Data!$B20</f>
        <v>0.45929158972637235</v>
      </c>
      <c r="AX106" s="8">
        <f>AX102*Data!$B20</f>
        <v>0</v>
      </c>
      <c r="AY106" s="8">
        <f>AY102*Data!$B20</f>
        <v>0</v>
      </c>
      <c r="AZ106" s="8">
        <f>AZ102*Data!$B20</f>
        <v>1.9137149571932179</v>
      </c>
      <c r="BA106" s="8">
        <f>BA102*Data!$B20</f>
        <v>1.7223434614738959</v>
      </c>
      <c r="BB106" s="8">
        <f>BB102*Data!$B20</f>
        <v>0.77505455766325326</v>
      </c>
      <c r="BC106" s="8">
        <f>BC102*Data!$B20</f>
        <v>0.80376028202115157</v>
      </c>
      <c r="BD106" s="8">
        <f>BD102*Data!$B20</f>
        <v>0.80376028202115157</v>
      </c>
      <c r="BE106" s="8">
        <f>BE102*Data!$B20</f>
        <v>0</v>
      </c>
      <c r="BF106" s="8">
        <f>BF102*Data!$B20</f>
        <v>0</v>
      </c>
      <c r="BG106" s="8">
        <f>BG102*Data!$B20</f>
        <v>1.1960718482457611</v>
      </c>
      <c r="BH106" s="8">
        <f>BH102*Data!$B20</f>
        <v>0.86117173073694797</v>
      </c>
      <c r="BI106" s="8">
        <f>BI102*Data!$B20</f>
        <v>0.57411448715796531</v>
      </c>
      <c r="BJ106" s="8">
        <f>BJ102*Data!$B20</f>
        <v>0.57411448715796531</v>
      </c>
      <c r="BK106" s="8">
        <f>BK102*Data!$B20</f>
        <v>0.57411448715796531</v>
      </c>
      <c r="BL106" s="8">
        <f>BL102*Data!$B20</f>
        <v>0</v>
      </c>
      <c r="BM106" s="8">
        <f>BM102*Data!$B20</f>
        <v>0</v>
      </c>
      <c r="BN106" s="8">
        <f>BN102*Data!$B20</f>
        <v>1.9934530804096022</v>
      </c>
      <c r="BO106" s="8">
        <f>BO102*Data!$B20</f>
        <v>1.3204633204633205</v>
      </c>
      <c r="BP106" s="8">
        <f>BP102*Data!$B20</f>
        <v>0.74634883330535495</v>
      </c>
      <c r="BQ106" s="8">
        <f>BQ102*Data!$B20</f>
        <v>0.74634883330535495</v>
      </c>
      <c r="BR106" s="8">
        <f>BR102*Data!$B20</f>
        <v>0.63152593587376171</v>
      </c>
      <c r="BS106" s="8">
        <f>BS102*Data!$B20</f>
        <v>0</v>
      </c>
      <c r="BT106" s="8">
        <f>BT102*Data!$B20</f>
        <v>0</v>
      </c>
      <c r="BU106" s="8">
        <f>BU102*Data!$B20</f>
        <v>1.5947624643276819</v>
      </c>
      <c r="BV106" s="8">
        <f>BV102*Data!$B20</f>
        <v>0.80376028202115157</v>
      </c>
      <c r="BW106" s="8">
        <f>BW102*Data!$B20</f>
        <v>0.5167030384421688</v>
      </c>
      <c r="BX106" s="8">
        <f>BX102*Data!$B20</f>
        <v>0.5167030384421688</v>
      </c>
      <c r="BY106" s="8">
        <f>BY102*Data!$B20</f>
        <v>0.45929158972637235</v>
      </c>
      <c r="BZ106" s="8">
        <f>BZ102*Data!$B20</f>
        <v>0</v>
      </c>
      <c r="CA106" s="8">
        <f>CA102*Data!$B20</f>
        <v>0</v>
      </c>
      <c r="CB106" s="8">
        <f>CB102*Data!$B20</f>
        <v>0</v>
      </c>
      <c r="CC106" s="8">
        <f>CC102*Data!$B20</f>
        <v>1.1482289743159306</v>
      </c>
      <c r="CD106" s="8">
        <f>CD102*Data!$B20</f>
        <v>0.57411448715796531</v>
      </c>
      <c r="CE106" s="8">
        <f>CE102*Data!$B20</f>
        <v>0.86117173073694797</v>
      </c>
      <c r="CF106" s="8">
        <f>CF102*Data!$B20</f>
        <v>1.2056404230317272</v>
      </c>
      <c r="CG106" s="8">
        <f>CG102*Data!$B20</f>
        <v>0</v>
      </c>
      <c r="CH106" s="8">
        <f>CH102*Data!$B20</f>
        <v>0</v>
      </c>
      <c r="CI106" s="8">
        <f>CI102*Data!$B20</f>
        <v>2.232667450058754</v>
      </c>
      <c r="CJ106" s="8">
        <f>CJ102*Data!$B20</f>
        <v>2.0668121537686752</v>
      </c>
      <c r="CK106" s="8">
        <f>CK102*Data!$B20</f>
        <v>1.1482289743159306</v>
      </c>
      <c r="CL106" s="8">
        <f>CL102*Data!$B20</f>
        <v>1.1482289743159306</v>
      </c>
      <c r="CM106" s="8">
        <f>CM102*Data!$B20</f>
        <v>1.8371663589054894</v>
      </c>
      <c r="CN106" s="8">
        <f>CN102*Data!$B20</f>
        <v>0</v>
      </c>
      <c r="CO106" s="8">
        <f>CO102*Data!$B20</f>
        <v>0</v>
      </c>
      <c r="CP106" s="8">
        <f>CP102*Data!$B20</f>
        <v>2.232667450058754</v>
      </c>
      <c r="CQ106" s="8">
        <f>CQ102*Data!$B20</f>
        <v>2.0668121537686752</v>
      </c>
      <c r="CR106" s="8">
        <f>CR102*Data!$B20</f>
        <v>1.4926976666107099</v>
      </c>
      <c r="CS106" s="8">
        <f>CS102*Data!$B20</f>
        <v>1.4926976666107099</v>
      </c>
      <c r="CT106" s="8">
        <f>CT102*Data!$B20</f>
        <v>1.4926976666107099</v>
      </c>
      <c r="CU106" s="8">
        <f>CU102*Data!$B20</f>
        <v>0</v>
      </c>
      <c r="CV106" s="8">
        <f>CV102*Data!$B20</f>
        <v>0</v>
      </c>
      <c r="CW106" s="8">
        <f>CW102*Data!$B20</f>
        <v>0</v>
      </c>
      <c r="CX106" s="8">
        <f>CX102*Data!$B20</f>
        <v>1.8371663589054894</v>
      </c>
      <c r="CY106" s="8">
        <f>CY102*Data!$B20</f>
        <v>0.80376028202115157</v>
      </c>
      <c r="CZ106" s="8">
        <f>CZ102*Data!$B20</f>
        <v>0.57411448715796531</v>
      </c>
      <c r="DA106" s="8">
        <f>DA102*Data!$B20</f>
        <v>0.5167030384421688</v>
      </c>
      <c r="DB106" s="8">
        <f>DB102*Data!$B20</f>
        <v>0</v>
      </c>
      <c r="DC106" s="8">
        <f>DC102*Data!$B20</f>
        <v>0</v>
      </c>
      <c r="DD106" s="8">
        <f>DD102*Data!$B20</f>
        <v>2.232667450058754</v>
      </c>
      <c r="DE106" s="8">
        <f>DE102*Data!$B20</f>
        <v>1.8371663589054894</v>
      </c>
      <c r="DF106" s="8">
        <f>DF102*Data!$B20</f>
        <v>1.4926976666107099</v>
      </c>
      <c r="DG106" s="8">
        <f>DG102*Data!$B20</f>
        <v>1.3778747691791171</v>
      </c>
      <c r="DH106" s="8">
        <f>DH102*Data!$B20</f>
        <v>1.3204633204633205</v>
      </c>
      <c r="DI106" s="8">
        <f>DI102*Data!$B20</f>
        <v>0</v>
      </c>
      <c r="DJ106" s="8">
        <f>DJ102*Data!$B20</f>
        <v>0</v>
      </c>
      <c r="DK106" s="8">
        <f>DK102*Data!$B20</f>
        <v>2.5516199429242907</v>
      </c>
      <c r="DL106" s="8">
        <f>DL102*Data!$B20</f>
        <v>2.0668121537686752</v>
      </c>
      <c r="DM106" s="8">
        <f>DM102*Data!$B20</f>
        <v>1.8371663589054894</v>
      </c>
      <c r="DN106" s="8">
        <f>DN102*Data!$B20</f>
        <v>1.7223434614738959</v>
      </c>
      <c r="DO106" s="8">
        <f>DO102*Data!$B20</f>
        <v>1.3778747691791171</v>
      </c>
      <c r="DP106" s="8">
        <f>DP102*Data!$B20</f>
        <v>0</v>
      </c>
      <c r="DQ106" s="8">
        <f>DQ102*Data!$B20</f>
        <v>0</v>
      </c>
      <c r="DR106" s="8">
        <f>DR102*Data!$B20</f>
        <v>1.8339768339768339</v>
      </c>
      <c r="DS106" s="8">
        <f>DS102*Data!$B20</f>
        <v>0.57411448715796531</v>
      </c>
      <c r="DT106" s="8">
        <f>DT102*Data!$B20</f>
        <v>0.57411448715796531</v>
      </c>
      <c r="DU106" s="8">
        <f>DU102*Data!$B20</f>
        <v>0.40188014101057579</v>
      </c>
      <c r="DV106" s="8">
        <f>DV102*Data!$B20</f>
        <v>0.57411448715796531</v>
      </c>
      <c r="DW106" s="8">
        <f>DW102*Data!$B20</f>
        <v>0</v>
      </c>
      <c r="DX106" s="8">
        <f>DX102*Data!$B20</f>
        <v>0</v>
      </c>
      <c r="DY106" s="8">
        <f>DY102*Data!$B20</f>
        <v>1.1960718482457611</v>
      </c>
      <c r="DZ106" s="8">
        <f>DZ102*Data!$B20</f>
        <v>0.63152593587376171</v>
      </c>
      <c r="EA106" s="8">
        <f>EA102*Data!$B20</f>
        <v>0.57411448715796531</v>
      </c>
      <c r="EB106" s="8">
        <f>EB102*Data!$B20</f>
        <v>0.45929158972637235</v>
      </c>
      <c r="EC106" s="8">
        <f>EC102*Data!$B20</f>
        <v>0.57411448715796531</v>
      </c>
      <c r="ED106" s="8">
        <f>ED102*Data!$B20</f>
        <v>0</v>
      </c>
      <c r="EE106" s="8">
        <f>EE102*Data!$B20</f>
        <v>0</v>
      </c>
      <c r="EF106" s="8">
        <f>EF102*Data!$B20</f>
        <v>0</v>
      </c>
      <c r="EG106" s="8">
        <f>EG102*Data!$B20</f>
        <v>1.4352862178949135</v>
      </c>
      <c r="EH106" s="8">
        <f>EH102*Data!$B20</f>
        <v>1.1482289743159306</v>
      </c>
      <c r="EI106" s="8">
        <f>EI102*Data!$B20</f>
        <v>0.86117173073694797</v>
      </c>
      <c r="EJ106" s="8">
        <f>EJ102*Data!$B20</f>
        <v>0.57411448715796531</v>
      </c>
      <c r="EK106" s="8">
        <f>EK102*Data!$B20</f>
        <v>0</v>
      </c>
      <c r="EL106" s="8">
        <f>EL102*Data!$B20</f>
        <v>0</v>
      </c>
      <c r="EM106" s="8">
        <f>EM102*Data!$B20</f>
        <v>2.3921436964915221</v>
      </c>
      <c r="EN106" s="8">
        <f>EN102*Data!$B20</f>
        <v>2.2964579486318613</v>
      </c>
      <c r="EO106" s="8">
        <f>EO102*Data!$B20</f>
        <v>1.4352862178949135</v>
      </c>
      <c r="EP106" s="8">
        <f>EP102*Data!$B20</f>
        <v>1.4352862178949135</v>
      </c>
      <c r="EQ106" s="8">
        <f>EQ102*Data!$B20</f>
        <v>1.3778747691791171</v>
      </c>
      <c r="ER106" s="8">
        <f>ER102*Data!$B20</f>
        <v>0</v>
      </c>
      <c r="ES106" s="8">
        <f>ES102*Data!$B20</f>
        <v>0</v>
      </c>
      <c r="ET106" s="8">
        <f>ET102*Data!$B20</f>
        <v>2.7908343125734429</v>
      </c>
      <c r="EU106" s="8">
        <f>EU102*Data!$B20</f>
        <v>2.2964579486318613</v>
      </c>
      <c r="EV106" s="8">
        <f>EV102*Data!$B20</f>
        <v>2.1816350512002685</v>
      </c>
      <c r="EW106" s="8">
        <f>EW102*Data!$B20</f>
        <v>1.4352862178949135</v>
      </c>
      <c r="EX106" s="8">
        <f>EX102*Data!$B20</f>
        <v>2.2964579486318613</v>
      </c>
      <c r="EY106" s="8">
        <f>EY102*Data!$B20</f>
        <v>0</v>
      </c>
      <c r="EZ106" s="8">
        <f>EZ102*Data!$B20</f>
        <v>0</v>
      </c>
      <c r="FA106" s="8">
        <f>FA102*Data!$B20</f>
        <v>2.7908343125734429</v>
      </c>
      <c r="FB106" s="8">
        <f>FB102*Data!$B20</f>
        <v>2.2964579486318613</v>
      </c>
      <c r="FC106" s="8">
        <f>FC102*Data!$B20</f>
        <v>2.0094007050528786</v>
      </c>
      <c r="FD106" s="8">
        <f>FD102*Data!$B20</f>
        <v>1.4352862178949135</v>
      </c>
      <c r="FE106" s="8">
        <f>FE102*Data!$B20</f>
        <v>1.4926976666107099</v>
      </c>
      <c r="FF106" s="8">
        <f>FF102*Data!$B20</f>
        <v>0</v>
      </c>
      <c r="FG106" s="8">
        <f>FG102*Data!$B20</f>
        <v>0</v>
      </c>
      <c r="FH106" s="8">
        <f>FH102*Data!$B20</f>
        <v>2.3921436964915221</v>
      </c>
      <c r="FI106" s="8">
        <f>FI102*Data!$B20</f>
        <v>1.5501091153265065</v>
      </c>
      <c r="FJ106" s="8">
        <f>FJ102*Data!$B20</f>
        <v>1.2056404230317272</v>
      </c>
      <c r="FK106" s="8">
        <f>FK102*Data!$B20</f>
        <v>1.1482289743159306</v>
      </c>
      <c r="FL106" s="8">
        <f>FL102*Data!$B20</f>
        <v>0.9185831794527447</v>
      </c>
      <c r="FM106" s="8">
        <f>FM102*Data!$B20</f>
        <v>0</v>
      </c>
      <c r="FN106" s="8">
        <f>FN102*Data!$B20</f>
        <v>0</v>
      </c>
      <c r="FO106" s="8">
        <f>FO102*Data!$B20</f>
        <v>1.2758099714621454</v>
      </c>
      <c r="FP106" s="8">
        <f>FP102*Data!$B20</f>
        <v>0.57411448715796531</v>
      </c>
      <c r="FQ106" s="8">
        <f>FQ102*Data!$B20</f>
        <v>0.45929158972637235</v>
      </c>
      <c r="FR106" s="8">
        <f>FR102*Data!$B20</f>
        <v>0.5167030384421688</v>
      </c>
      <c r="FS106" s="8">
        <f>FS102*Data!$B20</f>
        <v>0.45929158972637235</v>
      </c>
      <c r="FT106" s="8">
        <f>FT102*Data!$B20</f>
        <v>0</v>
      </c>
      <c r="FU106" s="8">
        <f>FU102*Data!$B20</f>
        <v>0</v>
      </c>
      <c r="FV106" s="8">
        <f>FV102*Data!$B20</f>
        <v>1.2758099714621454</v>
      </c>
      <c r="FW106" s="8">
        <f>FW102*Data!$B20</f>
        <v>0.9185831794527447</v>
      </c>
      <c r="FX106" s="8">
        <f>FX102*Data!$B20</f>
        <v>0.57411448715796531</v>
      </c>
      <c r="FY106" s="8">
        <f>FY102*Data!$B20</f>
        <v>0.57411448715796531</v>
      </c>
      <c r="FZ106" s="8">
        <f>FZ102*Data!$B20</f>
        <v>0.57411448715796531</v>
      </c>
      <c r="GA106" s="8">
        <f>GA102*Data!$B20</f>
        <v>0</v>
      </c>
      <c r="GB106" s="8">
        <f>GB102*Data!$B20</f>
        <v>0</v>
      </c>
      <c r="GC106" s="8">
        <f>GC102*Data!$B20</f>
        <v>1.1960718482457611</v>
      </c>
      <c r="GD106" s="8">
        <f>GD102*Data!$B20</f>
        <v>1.0334060768843376</v>
      </c>
      <c r="GE106" s="8">
        <f>GE102*Data!$B20</f>
        <v>0.5167030384421688</v>
      </c>
      <c r="GF106" s="8">
        <f>GF102*Data!$B20</f>
        <v>0.40188014101057579</v>
      </c>
      <c r="GG106" s="8">
        <f>GG102*Data!$B20</f>
        <v>0.45929158972637235</v>
      </c>
      <c r="GH106" s="8">
        <f>GH102*Data!$B20</f>
        <v>0</v>
      </c>
      <c r="GI106" s="8">
        <f>GI102*Data!$B20</f>
        <v>0</v>
      </c>
      <c r="GJ106" s="8">
        <f>GJ102*Data!$B20</f>
        <v>1.9934530804096022</v>
      </c>
      <c r="GK106" s="8">
        <f>GK102*Data!$B20</f>
        <v>1.0908175256001342</v>
      </c>
      <c r="GL106" s="8">
        <f>GL102*Data!$B20</f>
        <v>0.68893738458955855</v>
      </c>
      <c r="GM106" s="8">
        <f>GM102*Data!$B20</f>
        <v>0.40188014101057579</v>
      </c>
      <c r="GN106" s="8">
        <f>GN102*Data!$B20</f>
        <v>0.57411448715796531</v>
      </c>
      <c r="GO106" s="8">
        <f>GO102*Data!$B20</f>
        <v>0</v>
      </c>
      <c r="GP106" s="8">
        <f>GP102*Data!$B20</f>
        <v>0</v>
      </c>
      <c r="GQ106" s="8">
        <f>GQ102*Data!$B20</f>
        <v>1.1960718482457611</v>
      </c>
      <c r="GR106" s="8">
        <f>GR102*Data!$B20</f>
        <v>0.63152593587376171</v>
      </c>
      <c r="GS106" s="8">
        <f>GS102*Data!$B20</f>
        <v>0.63152593587376171</v>
      </c>
      <c r="GT106" s="8">
        <f>GT102*Data!$B20</f>
        <v>0.63152593587376171</v>
      </c>
      <c r="GU106" s="8">
        <f>GU102*Data!$B20</f>
        <v>0.86117173073694797</v>
      </c>
      <c r="GV106" s="8">
        <f>GV102*Data!$B20</f>
        <v>0</v>
      </c>
      <c r="GW106" s="8">
        <f>GW102*Data!$B20</f>
        <v>0</v>
      </c>
      <c r="GX106" s="8">
        <f>GX102*Data!$B20</f>
        <v>2.3921436964915221</v>
      </c>
      <c r="GY106" s="8">
        <f>GY102*Data!$B20</f>
        <v>1.8945778076212858</v>
      </c>
      <c r="GZ106" s="8">
        <f>GZ102*Data!$B20</f>
        <v>1.7223434614738959</v>
      </c>
      <c r="HA106" s="8">
        <f>HA102*Data!$B20</f>
        <v>1.6075205640423031</v>
      </c>
      <c r="HB106" s="8">
        <f>HB102*Data!$B20</f>
        <v>1.4926976666107099</v>
      </c>
      <c r="HC106" s="8">
        <f>HC102*Data!$B20</f>
        <v>0</v>
      </c>
      <c r="HD106" s="8">
        <f>HD102*Data!$B20</f>
        <v>0</v>
      </c>
      <c r="HE106" s="8">
        <f>HE102*Data!$B20</f>
        <v>2.7908343125734429</v>
      </c>
      <c r="HF106" s="8">
        <f>HF102*Data!$B20</f>
        <v>2.0668121537686752</v>
      </c>
      <c r="HG106" s="8">
        <f>HG102*Data!$B20</f>
        <v>2.0094007050528786</v>
      </c>
      <c r="HH106" s="8">
        <f>HH102*Data!$B20</f>
        <v>1.7223434614738959</v>
      </c>
      <c r="HI106" s="8">
        <f>HI102*Data!$B20</f>
        <v>1.7223434614738959</v>
      </c>
      <c r="HJ106" s="8">
        <f>HJ102*Data!$B20</f>
        <v>0</v>
      </c>
      <c r="HK106" s="8">
        <f>HK102*Data!$B20</f>
        <v>0</v>
      </c>
      <c r="HL106" s="8">
        <f>HL102*Data!$B20</f>
        <v>2.7908343125734429</v>
      </c>
      <c r="HM106" s="8">
        <f>HM102*Data!$B20</f>
        <v>1.7223434614738959</v>
      </c>
      <c r="HN106" s="8">
        <f>HN102*Data!$B20</f>
        <v>0.9759946281685411</v>
      </c>
      <c r="HO106" s="8">
        <f>HO102*Data!$B20</f>
        <v>0.9759946281685411</v>
      </c>
      <c r="HP106" s="8">
        <f>HP102*Data!$B20</f>
        <v>0.74634883330535495</v>
      </c>
      <c r="HQ106" s="8">
        <f>HQ102*Data!$B20</f>
        <v>0</v>
      </c>
      <c r="HR106" s="8">
        <f>HR102*Data!$B20</f>
        <v>0</v>
      </c>
      <c r="HS106" s="8">
        <f>HS102*Data!$B20</f>
        <v>1.9934530804096022</v>
      </c>
      <c r="HT106" s="8">
        <f>HT102*Data!$B20</f>
        <v>0.80376028202115157</v>
      </c>
      <c r="HU106" s="8">
        <f>HU102*Data!$B20</f>
        <v>0.45929158972637235</v>
      </c>
      <c r="HV106" s="8">
        <f>HV102*Data!$B20</f>
        <v>0.5167030384421688</v>
      </c>
      <c r="HW106" s="8">
        <f>HW102*Data!$B20</f>
        <v>0.45929158972637235</v>
      </c>
      <c r="HX106" s="8">
        <f>HX102*Data!$B20</f>
        <v>0</v>
      </c>
      <c r="HY106" s="8">
        <f>HY102*Data!$B20</f>
        <v>0</v>
      </c>
      <c r="HZ106" s="8">
        <f>HZ102*Data!$B20</f>
        <v>2.3921436964915221</v>
      </c>
      <c r="IA106" s="8">
        <f>IA102*Data!$B20</f>
        <v>1.4352862178949135</v>
      </c>
      <c r="IB106" s="8">
        <f>IB102*Data!$B20</f>
        <v>1.1482289743159306</v>
      </c>
      <c r="IC106" s="8">
        <f>IC102*Data!$B20</f>
        <v>1.2630518717475234</v>
      </c>
      <c r="ID106" s="8">
        <f>ID102*Data!$B20</f>
        <v>1.2630518717475234</v>
      </c>
      <c r="IE106" s="8">
        <f>IE102*Data!$B20</f>
        <v>0</v>
      </c>
      <c r="IF106" s="8">
        <f>IF102*Data!$B20</f>
        <v>0</v>
      </c>
      <c r="IG106" s="8">
        <f>IG102*Data!$B20</f>
        <v>1.9934530804096022</v>
      </c>
      <c r="IH106" s="8">
        <f>IH102*Data!$B20</f>
        <v>0.86117173073694797</v>
      </c>
      <c r="II106" s="8">
        <f>II102*Data!$B20</f>
        <v>0.86117173073694797</v>
      </c>
      <c r="IJ106" s="8">
        <f>IJ102*Data!$B20</f>
        <v>0.57411448715796531</v>
      </c>
      <c r="IK106" s="8">
        <f>IK102*Data!$B20</f>
        <v>0.57411448715796531</v>
      </c>
      <c r="IL106" s="8">
        <f>IL102*Data!$B20</f>
        <v>0</v>
      </c>
      <c r="IM106" s="8">
        <v>0</v>
      </c>
      <c r="IN106" s="8">
        <f>IN102*Data!$B20</f>
        <v>1.3555480946785294</v>
      </c>
      <c r="IO106" s="8">
        <f>IO102*Data!$B20</f>
        <v>0.9759946281685411</v>
      </c>
      <c r="IP106" s="8">
        <f>IP102*Data!$B20</f>
        <v>1.4352862178949135</v>
      </c>
      <c r="IQ106" s="8">
        <f>IQ102*Data!$B20</f>
        <v>1.7223434614738959</v>
      </c>
      <c r="IR106" s="8">
        <f>IR102*Data!$B20</f>
        <v>1.7223434614738959</v>
      </c>
      <c r="IS106" s="8">
        <f>IS102*Data!$B20</f>
        <v>0</v>
      </c>
      <c r="IT106" s="8">
        <f>IT102*Data!$B20</f>
        <v>0</v>
      </c>
      <c r="IU106" s="8">
        <f>IU102*Data!$B20</f>
        <v>3.0300486822225947</v>
      </c>
      <c r="IV106" s="8">
        <f>IV102*Data!$B20</f>
        <v>2.870572435789827</v>
      </c>
      <c r="IW106" s="8">
        <f>IW102*Data!$B20</f>
        <v>2.3251636729897593</v>
      </c>
      <c r="IX106" s="8">
        <f>IX102*Data!$B20</f>
        <v>2.3538693973476579</v>
      </c>
      <c r="IY106" s="8">
        <f>IY102*Data!$B20</f>
        <v>2.870572435789827</v>
      </c>
      <c r="IZ106" s="8">
        <f>IZ102*Data!$B20</f>
        <v>0</v>
      </c>
      <c r="JA106" s="8">
        <f>JA102*Data!$B20</f>
        <v>0</v>
      </c>
      <c r="JB106" s="8">
        <f>JB102*Data!$B20</f>
        <v>3.3490011750881314</v>
      </c>
      <c r="JC106" s="8">
        <f>JC102*Data!$B20</f>
        <v>2.9853953332214198</v>
      </c>
      <c r="JD106" s="8">
        <f>JD102*Data!$B20</f>
        <v>3.1576296793688092</v>
      </c>
      <c r="JE106" s="8">
        <f>JE102*Data!$B20</f>
        <v>2.870572435789827</v>
      </c>
      <c r="JF106" s="8">
        <f>JF102*Data!$B20</f>
        <v>3.1576296793688092</v>
      </c>
      <c r="JG106" s="8">
        <f>JG102*Data!$B20</f>
        <v>0</v>
      </c>
      <c r="JH106" s="8">
        <f>JH102*Data!$B20</f>
        <v>0</v>
      </c>
      <c r="JI106" s="8">
        <f>JI102*Data!$B20</f>
        <v>2.5516199429242907</v>
      </c>
      <c r="JJ106" s="8">
        <f>JJ102*Data!$B20</f>
        <v>1.4352862178949135</v>
      </c>
      <c r="JK106" s="8">
        <f>JK102*Data!$B20</f>
        <v>0.9185831794527447</v>
      </c>
      <c r="JL106" s="8">
        <f>JL102*Data!$B20</f>
        <v>1.0334060768843376</v>
      </c>
      <c r="JM106" s="8">
        <f>JM102*Data!$B20</f>
        <v>1.2630518717475234</v>
      </c>
      <c r="JN106" s="8">
        <f>JN102*Data!$B20</f>
        <v>0</v>
      </c>
      <c r="JO106" s="8">
        <f>JO102*Data!$B20</f>
        <v>0</v>
      </c>
      <c r="JP106" s="8">
        <f>JP102*Data!$B20</f>
        <v>3.1895249286553637</v>
      </c>
      <c r="JQ106" s="8">
        <f>JQ102*Data!$B20</f>
        <v>3.731744166526775</v>
      </c>
      <c r="JR106" s="8">
        <f>JR102*Data!$B20</f>
        <v>2.5835151922108448</v>
      </c>
      <c r="JS106" s="8">
        <f>JS102*Data!$B20</f>
        <v>2.5835151922108448</v>
      </c>
      <c r="JT106" s="8">
        <f>JT102*Data!$B20</f>
        <v>1.7223434614738959</v>
      </c>
      <c r="JU106" s="8">
        <f>JU102*Data!$B20</f>
        <v>0</v>
      </c>
      <c r="JV106" s="8">
        <f>JV102*Data!$B20</f>
        <v>0</v>
      </c>
      <c r="JW106" s="8">
        <f>JW102*Data!$B20</f>
        <v>3.1895249286553637</v>
      </c>
      <c r="JX106" s="8">
        <f>JX102*Data!$B20</f>
        <v>2.5835151922108448</v>
      </c>
      <c r="JY106" s="8">
        <f>JY102*Data!$B20</f>
        <v>1.7223434614738959</v>
      </c>
      <c r="JZ106" s="8">
        <f>JZ102*Data!$B20</f>
        <v>1.8371663589054894</v>
      </c>
      <c r="KA106" s="8">
        <f>KA102*Data!$B20</f>
        <v>1.7223434614738959</v>
      </c>
      <c r="KB106" s="8">
        <f>KB102*Data!$B20</f>
        <v>0</v>
      </c>
      <c r="KC106" s="8">
        <f>KC102*Data!$B20</f>
        <v>0</v>
      </c>
      <c r="KD106" s="8">
        <f>KD102*Data!$B20</f>
        <v>3.5882155447372832</v>
      </c>
      <c r="KE106" s="8">
        <f>KE102*Data!$B20</f>
        <v>4.3058586536847407</v>
      </c>
      <c r="KF106" s="8">
        <f>KF102*Data!$B20</f>
        <v>3.1576296793688092</v>
      </c>
      <c r="KG106" s="8">
        <f>KG102*Data!$B20</f>
        <v>3.1576296793688092</v>
      </c>
      <c r="KH106" s="8">
        <f>KH102*Data!$B20</f>
        <v>3.1576296793688092</v>
      </c>
      <c r="KI106" s="8">
        <f>KI102*Data!$B20</f>
        <v>0</v>
      </c>
      <c r="KJ106" s="8">
        <f>KJ102*Data!$B20</f>
        <v>0</v>
      </c>
      <c r="KK106" s="8">
        <f>KK102*Data!$B20</f>
        <v>5.9803592412288067</v>
      </c>
      <c r="KL106" s="8">
        <f>KL102*Data!$B20</f>
        <v>3.731744166526775</v>
      </c>
      <c r="KM106" s="8">
        <f>KM102*Data!$B20</f>
        <v>3.1576296793688092</v>
      </c>
      <c r="KN106" s="8">
        <f>KN102*Data!$B20</f>
        <v>2.6983380896424372</v>
      </c>
      <c r="KO106" s="8">
        <f>KO102*Data!$B20</f>
        <v>2.5835151922108448</v>
      </c>
      <c r="KP106" s="8">
        <f>KP102*Data!$B20</f>
        <v>0</v>
      </c>
      <c r="KQ106" s="8">
        <f>KQ102*Data!$B20</f>
        <v>0</v>
      </c>
      <c r="KR106" s="8">
        <f>KR102*Data!$B20</f>
        <v>6.3790498573107275</v>
      </c>
      <c r="KS106" s="8">
        <f>KS102*Data!$B20</f>
        <v>4.3058586536847407</v>
      </c>
      <c r="KT106" s="8">
        <f>KT102*Data!$B20</f>
        <v>4.3058586536847407</v>
      </c>
      <c r="KU106" s="8">
        <f>KU102*Data!$B20</f>
        <v>4.3058586536847407</v>
      </c>
      <c r="KV106" s="8">
        <f>KV102*Data!$B20</f>
        <v>3.1576296793688092</v>
      </c>
      <c r="KW106" s="8">
        <f>KW102*Data!$B20</f>
        <v>0</v>
      </c>
      <c r="KX106" s="8">
        <f>KX102*Data!$B20</f>
        <v>0</v>
      </c>
      <c r="KY106" s="8">
        <f>KY102*Data!$B20</f>
        <v>3.5882155447372832</v>
      </c>
      <c r="KZ106" s="8">
        <f>KZ102*Data!$B20</f>
        <v>3.4446869229477919</v>
      </c>
      <c r="LA106" s="8">
        <f>LA102*Data!$B20</f>
        <v>2.5835151922108448</v>
      </c>
      <c r="LB106" s="8">
        <f>LB102*Data!$B20</f>
        <v>2.5835151922108448</v>
      </c>
      <c r="LC106" s="8">
        <f>LC102*Data!$B20</f>
        <v>2.0094007050528786</v>
      </c>
      <c r="LD106" s="8">
        <f>LD102*Data!$B20</f>
        <v>0</v>
      </c>
      <c r="LE106" s="8">
        <f>LE102*Data!$B20</f>
        <v>0</v>
      </c>
      <c r="LF106" s="8">
        <f>LF102*Data!$B20</f>
        <v>3.1895249286553637</v>
      </c>
      <c r="LG106" s="8">
        <f>LG102*Data!$B20</f>
        <v>2.870572435789827</v>
      </c>
      <c r="LH106" s="8">
        <f>LH102*Data!$B20</f>
        <v>2.640926640926641</v>
      </c>
      <c r="LI106" s="8">
        <f>LI102*Data!$B20</f>
        <v>2.640926640926641</v>
      </c>
      <c r="LJ106" s="8">
        <f>LJ102*Data!$B20</f>
        <v>1.1482289743159306</v>
      </c>
      <c r="LK106" s="8">
        <f>LK102*Data!$B20</f>
        <v>0</v>
      </c>
      <c r="LL106" s="8">
        <f>LL102*Data!$B20</f>
        <v>0</v>
      </c>
      <c r="LM106" s="8">
        <f>LM102*Data!$B20</f>
        <v>1.5947624643276819</v>
      </c>
      <c r="LN106" s="8">
        <f>LN102*Data!$B20</f>
        <v>0.9185831794527447</v>
      </c>
      <c r="LO106" s="8">
        <f>LO102*Data!$B20</f>
        <v>0.5167030384421688</v>
      </c>
      <c r="LP106" s="8">
        <f>LP102*Data!$B20</f>
        <v>0</v>
      </c>
      <c r="LQ106" s="8">
        <f>LQ102*Data!$B20</f>
        <v>0</v>
      </c>
      <c r="LR106" s="8">
        <f>LR102*Data!$B20</f>
        <v>0</v>
      </c>
      <c r="LS106" s="8">
        <f>LS102*Data!$B20</f>
        <v>0</v>
      </c>
      <c r="LT106" s="8">
        <f>LT102*Data!$B20</f>
        <v>3.1895249286553637</v>
      </c>
      <c r="LU106" s="8">
        <f>LU102*Data!$B20</f>
        <v>2.870572435789827</v>
      </c>
      <c r="LV106" s="8">
        <f>LV102*Data!$B20</f>
        <v>2.2964579486318613</v>
      </c>
      <c r="LW106" s="8">
        <f>LW102*Data!$B20</f>
        <v>0</v>
      </c>
      <c r="LX106" s="8">
        <f>LX102*Data!$B20</f>
        <v>0</v>
      </c>
      <c r="LY106" s="8">
        <f>LY102*Data!$B20</f>
        <v>0</v>
      </c>
      <c r="LZ106" s="8">
        <f>LZ102*Data!$B20</f>
        <v>0</v>
      </c>
      <c r="MA106" s="8">
        <f>MA102*Data!$B20</f>
        <v>3.0300486822225947</v>
      </c>
      <c r="MB106" s="8">
        <f>MB102*Data!$B20</f>
        <v>2.870572435789827</v>
      </c>
      <c r="MC106" s="8">
        <f>MC102*Data!$B20</f>
        <v>2.2964579486318613</v>
      </c>
      <c r="MD106" s="8">
        <f>MD102*Data!$B20</f>
        <v>2.0094007050528786</v>
      </c>
      <c r="ME106" s="8">
        <f>ME102*Data!$B20</f>
        <v>1.2630518717475234</v>
      </c>
      <c r="MF106" s="8">
        <f>MF102*Data!$B20</f>
        <v>0</v>
      </c>
      <c r="MG106" s="8">
        <f>MG102*Data!$B20</f>
        <v>0</v>
      </c>
      <c r="MH106" s="8">
        <f>MH102*Data!$B20</f>
        <v>1.7542387107604498</v>
      </c>
      <c r="MI106" s="8">
        <f>MI102*Data!$B20</f>
        <v>1.7223434614738959</v>
      </c>
      <c r="MJ106" s="8">
        <f>MJ102*Data!$B20</f>
        <v>0.86117173073694797</v>
      </c>
      <c r="MK106" s="8">
        <f>MK102*Data!$B20</f>
        <v>0.86117173073694797</v>
      </c>
      <c r="ML106" s="8">
        <f>ML102*Data!$B20</f>
        <v>0.68893738458955855</v>
      </c>
      <c r="MM106" s="8">
        <f>MM102*Data!$B20</f>
        <v>0</v>
      </c>
      <c r="MN106" s="8">
        <f>MN102*Data!$B20</f>
        <v>0</v>
      </c>
      <c r="MO106" s="8">
        <f>MO102*Data!$B20</f>
        <v>1.4352862178949135</v>
      </c>
      <c r="MP106" s="8">
        <f>MP102*Data!$B20</f>
        <v>0</v>
      </c>
      <c r="MQ106" s="8">
        <f>MQ102*Data!$B20</f>
        <v>1.0334060768843376</v>
      </c>
      <c r="MR106" s="8">
        <f>MR102*Data!$B20</f>
        <v>1.0334060768843376</v>
      </c>
      <c r="MS106" s="8">
        <f>MS102*Data!$B20</f>
        <v>0.68893738458955855</v>
      </c>
      <c r="MT106" s="8">
        <f>MT102*Data!$B20</f>
        <v>0</v>
      </c>
      <c r="MU106" s="8">
        <f>MU102*Data!$B20</f>
        <v>0</v>
      </c>
      <c r="MV106" s="8">
        <f>MV102*Data!$B20</f>
        <v>0</v>
      </c>
      <c r="MW106" s="8">
        <f>MW102*Data!$B20</f>
        <v>0</v>
      </c>
      <c r="MX106" s="8">
        <f>MX102*Data!$B20</f>
        <v>0.80376028202115157</v>
      </c>
      <c r="MY106" s="8">
        <f>MY102*Data!$B20</f>
        <v>0.63152593587376171</v>
      </c>
      <c r="MZ106" s="8">
        <f>MZ102*Data!$B20</f>
        <v>0.40188014101057579</v>
      </c>
      <c r="NA106" s="8">
        <f>NA102*Data!$B20</f>
        <v>0</v>
      </c>
      <c r="NB106" s="8">
        <f>NB102*Data!$B20</f>
        <v>0</v>
      </c>
    </row>
    <row r="107" spans="2:366" ht="15">
      <c r="B107" s="8" t="s">
        <v>89</v>
      </c>
      <c r="C107" s="8">
        <f>C99/Data!$B4*Data!$B21/Data!$B26</f>
        <v>1.4880952380952382E-2</v>
      </c>
      <c r="D107" s="8">
        <f>D99/Data!$B4*Data!$B21/Data!$B26</f>
        <v>3.0000000000000002E-2</v>
      </c>
      <c r="E107" s="8">
        <f>E99/Data!$B4*Data!$B21/Data!$B26</f>
        <v>3.0000000000000002E-2</v>
      </c>
      <c r="F107" s="8">
        <f>F99/Data!$B4*Data!$B21/Data!$B26</f>
        <v>3.4285714285714287E-2</v>
      </c>
      <c r="G107" s="8">
        <f>G99/Data!$B4*Data!$B21/Data!$B26</f>
        <v>3.0000000000000002E-2</v>
      </c>
      <c r="H107" s="8">
        <f>H99/Data!$B4*Data!$B21/Data!$B26</f>
        <v>0</v>
      </c>
      <c r="I107" s="8">
        <f>I99/Data!$B4*Data!$B21/Data!$B26</f>
        <v>0</v>
      </c>
      <c r="J107" s="8">
        <f>J99/Data!$B4*Data!$B21/Data!$B26</f>
        <v>8.9285714285714274E-2</v>
      </c>
      <c r="K107" s="8">
        <f>K99/Data!$B4*Data!$B21/Data!$B26</f>
        <v>3.4285714285714287E-2</v>
      </c>
      <c r="L107" s="8">
        <f>L99/Data!$B4*Data!$B21/Data!$B26</f>
        <v>3.0000000000000002E-2</v>
      </c>
      <c r="M107" s="8">
        <f>M99/Data!$B4*Data!$B21/Data!$B26</f>
        <v>3.0000000000000002E-2</v>
      </c>
      <c r="N107" s="8">
        <f>N99/Data!$B4*Data!$B21/Data!$B26</f>
        <v>3.4285714285714287E-2</v>
      </c>
      <c r="O107" s="8">
        <f>O99/Data!$B4*Data!$B21/Data!$B26</f>
        <v>0</v>
      </c>
      <c r="P107" s="8">
        <f>P99/Data!$B4*Data!$B21/Data!$B26</f>
        <v>0</v>
      </c>
      <c r="Q107" s="8">
        <f>Q99/Data!$B4*Data!$B21/Data!$B26</f>
        <v>0.13095238095238096</v>
      </c>
      <c r="R107" s="8">
        <f>R99/Data!$B4*Data!$B21/Data!$B26</f>
        <v>0.11571428571428571</v>
      </c>
      <c r="S107" s="8">
        <f>S99/Data!$B4*Data!$B21/Data!$B26</f>
        <v>6.0000000000000005E-2</v>
      </c>
      <c r="T107" s="8">
        <f>T99/Data!$B4*Data!$B21/Data!$B26</f>
        <v>0</v>
      </c>
      <c r="U107" s="8">
        <f>U99/Data!$B4*Data!$B21/Data!$B26</f>
        <v>6.4285714285714293E-2</v>
      </c>
      <c r="V107" s="8">
        <f>V99/Data!$B4*Data!$B21/Data!$B26</f>
        <v>0</v>
      </c>
      <c r="W107" s="8">
        <f>W99/Data!$B4*Data!$B21/Data!$B26</f>
        <v>0</v>
      </c>
      <c r="X107" s="8">
        <f>X99/Data!$B4*Data!$B21/Data!$B26</f>
        <v>8.9285714285714274E-2</v>
      </c>
      <c r="Y107" s="8">
        <f>Y99/Data!$B4*Data!$B21/Data!$B26</f>
        <v>7.7142857142857138E-2</v>
      </c>
      <c r="Z107" s="8">
        <f>Z99/Data!$B4*Data!$B21/Data!$B26</f>
        <v>2.571428571428571E-2</v>
      </c>
      <c r="AA107" s="8">
        <f>AA99/Data!$B4*Data!$B21/Data!$B26</f>
        <v>3.4285714285714287E-2</v>
      </c>
      <c r="AB107" s="8">
        <f>AB99/Data!$B4*Data!$B21/Data!$B26</f>
        <v>3.4285714285714287E-2</v>
      </c>
      <c r="AC107" s="8">
        <f>AC99/Data!$B4*Data!$B21/Data!$B26</f>
        <v>0</v>
      </c>
      <c r="AD107" s="8">
        <f>AD99/Data!$B4*Data!$B21/Data!$B26</f>
        <v>0</v>
      </c>
      <c r="AE107" s="8">
        <f>AE99/Data!$B4*Data!$B21/Data!$B26</f>
        <v>8.9285714285714274E-2</v>
      </c>
      <c r="AF107" s="8">
        <f>AF99/Data!$B4*Data!$B21/Data!$B26</f>
        <v>7.285714285714287E-2</v>
      </c>
      <c r="AG107" s="8">
        <f>AG99/Data!$B4*Data!$B21/Data!$B26</f>
        <v>3.8571428571428569E-2</v>
      </c>
      <c r="AH107" s="8">
        <f>AH99/Data!$B4*Data!$B21/Data!$B26</f>
        <v>3.4285714285714287E-2</v>
      </c>
      <c r="AI107" s="8">
        <f>AI99/Data!$B4*Data!$B21/Data!$B26</f>
        <v>2.571428571428571E-2</v>
      </c>
      <c r="AJ107" s="8">
        <f>AJ99/Data!$B4*Data!$B21/Data!$B26</f>
        <v>0</v>
      </c>
      <c r="AK107" s="8">
        <f>AK99/Data!$B4*Data!$B21/Data!$B26</f>
        <v>0</v>
      </c>
      <c r="AL107" s="8">
        <f>AL99/Data!$B4*Data!$B21/Data!$B26</f>
        <v>0.10119047619047619</v>
      </c>
      <c r="AM107" s="8">
        <f>AM99/Data!$B4*Data!$B21/Data!$B26</f>
        <v>7.285714285714287E-2</v>
      </c>
      <c r="AN107" s="8">
        <f>AN99/Data!$B4*Data!$B21/Data!$B26</f>
        <v>5.1428571428571421E-2</v>
      </c>
      <c r="AO107" s="8">
        <f>AO99/Data!$B4*Data!$B21/Data!$B26</f>
        <v>5.1428571428571421E-2</v>
      </c>
      <c r="AP107" s="8">
        <f>AP99/Data!$B4*Data!$B21/Data!$B26</f>
        <v>4.2857142857142858E-2</v>
      </c>
      <c r="AQ107" s="8">
        <f>AQ99/Data!$B4*Data!$B21/Data!$B26</f>
        <v>0</v>
      </c>
      <c r="AR107" s="8">
        <f>AR99/Data!$B4*Data!$B21/Data!$B26</f>
        <v>0</v>
      </c>
      <c r="AS107" s="8">
        <f>AS99/Data!$B4*Data!$B21/Data!$B26</f>
        <v>0.11904761904761905</v>
      </c>
      <c r="AT107" s="8">
        <f>AT99/Data!$B4*Data!$B21/Data!$B26</f>
        <v>0.12000000000000001</v>
      </c>
      <c r="AU107" s="8">
        <f>AU99/Data!$B4*Data!$B21/Data!$B26</f>
        <v>5.1428571428571421E-2</v>
      </c>
      <c r="AV107" s="8">
        <f>AV99/Data!$B4*Data!$B21/Data!$B26</f>
        <v>5.5714285714285716E-2</v>
      </c>
      <c r="AW107" s="8">
        <f>AW99/Data!$B4*Data!$B21/Data!$B26</f>
        <v>3.4285714285714287E-2</v>
      </c>
      <c r="AX107" s="8">
        <f>AX99/Data!$B4*Data!$B21/Data!$B26</f>
        <v>0</v>
      </c>
      <c r="AY107" s="8">
        <f>AY99/Data!$B4*Data!$B21/Data!$B26</f>
        <v>0</v>
      </c>
      <c r="AZ107" s="8">
        <f>AZ99/Data!$B4*Data!$B21/Data!$B26</f>
        <v>0.14285714285714285</v>
      </c>
      <c r="BA107" s="8">
        <f>BA99/Data!$B4*Data!$B21/Data!$B26</f>
        <v>0.12857142857142859</v>
      </c>
      <c r="BB107" s="8">
        <f>BB99/Data!$B4*Data!$B21/Data!$B26</f>
        <v>5.7857142857142857E-2</v>
      </c>
      <c r="BC107" s="8">
        <f>BC99/Data!$B4*Data!$B21/Data!$B26</f>
        <v>6.0000000000000005E-2</v>
      </c>
      <c r="BD107" s="8">
        <f>BD99/Data!$B4*Data!$B21/Data!$B26</f>
        <v>6.0000000000000005E-2</v>
      </c>
      <c r="BE107" s="8">
        <f>BE99/Data!$B4*Data!$B21/Data!$B26</f>
        <v>0</v>
      </c>
      <c r="BF107" s="8">
        <f>BF99/Data!$B4*Data!$B21/Data!$B26</f>
        <v>0</v>
      </c>
      <c r="BG107" s="8">
        <f>BG99/Data!$B4*Data!$B21/Data!$B26</f>
        <v>8.9285714285714274E-2</v>
      </c>
      <c r="BH107" s="8">
        <f>BH99/Data!$B4*Data!$B21/Data!$B26</f>
        <v>6.4285714285714293E-2</v>
      </c>
      <c r="BI107" s="8">
        <f>BI99/Data!$B4*Data!$B21/Data!$B26</f>
        <v>4.2857142857142858E-2</v>
      </c>
      <c r="BJ107" s="8">
        <f>BJ99/Data!$B4*Data!$B21/Data!$B26</f>
        <v>4.2857142857142858E-2</v>
      </c>
      <c r="BK107" s="8">
        <f>BK99/Data!$B4*Data!$B21/Data!$B26</f>
        <v>4.2857142857142858E-2</v>
      </c>
      <c r="BL107" s="8">
        <f>BL99/Data!$B4*Data!$B21/Data!$B26</f>
        <v>0</v>
      </c>
      <c r="BM107" s="8">
        <f>BM99/Data!$B4*Data!$B21/Data!$B26</f>
        <v>0</v>
      </c>
      <c r="BN107" s="8">
        <f>BN99/Data!$B4*Data!$B21/Data!$B26</f>
        <v>0.14880952380952381</v>
      </c>
      <c r="BO107" s="8">
        <f>BO99/Data!$B4*Data!$B21/Data!$B26</f>
        <v>9.8571428571428574E-2</v>
      </c>
      <c r="BP107" s="8">
        <f>BP99/Data!$B4*Data!$B21/Data!$B26</f>
        <v>5.5714285714285716E-2</v>
      </c>
      <c r="BQ107" s="8">
        <f>BQ99/Data!$B4*Data!$B21/Data!$B26</f>
        <v>5.5714285714285716E-2</v>
      </c>
      <c r="BR107" s="8">
        <f>BR99/Data!$B4*Data!$B21/Data!$B26</f>
        <v>4.7142857142857139E-2</v>
      </c>
      <c r="BS107" s="8">
        <f>BS99/Data!$B4*Data!$B21/Data!$B26</f>
        <v>0</v>
      </c>
      <c r="BT107" s="8">
        <f>BT99/Data!$B4*Data!$B21/Data!$B26</f>
        <v>0</v>
      </c>
      <c r="BU107" s="8">
        <f>BU99/Data!$B4*Data!$B21/Data!$B26</f>
        <v>0.11904761904761905</v>
      </c>
      <c r="BV107" s="8">
        <f>BV99/Data!$B4*Data!$B21/Data!$B26</f>
        <v>6.0000000000000005E-2</v>
      </c>
      <c r="BW107" s="8">
        <f>BW99/Data!$B4*Data!$B21/Data!$B26</f>
        <v>3.8571428571428569E-2</v>
      </c>
      <c r="BX107" s="8">
        <f>BX99/Data!$B4*Data!$B21/Data!$B26</f>
        <v>3.8571428571428569E-2</v>
      </c>
      <c r="BY107" s="8">
        <f>BY99/Data!$B4*Data!$B21/Data!$B26</f>
        <v>3.4285714285714287E-2</v>
      </c>
      <c r="BZ107" s="8">
        <f>BZ99/Data!$B4*Data!$B21/Data!$B26</f>
        <v>0</v>
      </c>
      <c r="CA107" s="8">
        <f>CA99/Data!$B4*Data!$B21/Data!$B26</f>
        <v>0</v>
      </c>
      <c r="CB107" s="8">
        <f>CB99/Data!$B4*Data!$B21/Data!$B26</f>
        <v>0</v>
      </c>
      <c r="CC107" s="8">
        <f>CC99/Data!$B4*Data!$B21/Data!$B26</f>
        <v>8.5714285714285715E-2</v>
      </c>
      <c r="CD107" s="8">
        <f>CD99/Data!$B4*Data!$B21/Data!$B26</f>
        <v>4.2857142857142858E-2</v>
      </c>
      <c r="CE107" s="8">
        <f>CE99/Data!$B4*Data!$B21/Data!$B26</f>
        <v>6.4285714285714293E-2</v>
      </c>
      <c r="CF107" s="8">
        <f>CF99/Data!$B4*Data!$B21/Data!$B26</f>
        <v>9.0000000000000011E-2</v>
      </c>
      <c r="CG107" s="8">
        <f>CG99/Data!$B4*Data!$B21/Data!$B26</f>
        <v>0</v>
      </c>
      <c r="CH107" s="8">
        <f>CH99/Data!$B4*Data!$B21/Data!$B26</f>
        <v>0</v>
      </c>
      <c r="CI107" s="8">
        <f>CI99/Data!$B4*Data!$B21/Data!$B26</f>
        <v>0.16666666666666666</v>
      </c>
      <c r="CJ107" s="8">
        <f>CJ99/Data!$B4*Data!$B21/Data!$B26</f>
        <v>0.15428571428571428</v>
      </c>
      <c r="CK107" s="8">
        <f>CK99/Data!$B4*Data!$B21/Data!$B26</f>
        <v>8.5714285714285715E-2</v>
      </c>
      <c r="CL107" s="8">
        <f>CL99/Data!$B4*Data!$B21/Data!$B26</f>
        <v>8.5714285714285715E-2</v>
      </c>
      <c r="CM107" s="8">
        <f>CM99/Data!$B4*Data!$B21/Data!$B26</f>
        <v>0.13714285714285715</v>
      </c>
      <c r="CN107" s="8">
        <f>CN99/Data!$B4*Data!$B21/Data!$B26</f>
        <v>0</v>
      </c>
      <c r="CO107" s="8">
        <f>CO99/Data!$B4*Data!$B21/Data!$B26</f>
        <v>0</v>
      </c>
      <c r="CP107" s="8">
        <f>CP99/Data!$B4*Data!$B21/Data!$B26</f>
        <v>0.16666666666666666</v>
      </c>
      <c r="CQ107" s="8">
        <f>CQ99/Data!$B4*Data!$B21/Data!$B26</f>
        <v>0.15428571428571428</v>
      </c>
      <c r="CR107" s="8">
        <f>CR99/Data!$B4*Data!$B21/Data!$B26</f>
        <v>0.11142857142857143</v>
      </c>
      <c r="CS107" s="8">
        <f>CS99/Data!$B4*Data!$B21/Data!$B26</f>
        <v>0.11142857142857143</v>
      </c>
      <c r="CT107" s="8">
        <f>CT99/Data!$B4*Data!$B21/Data!$B26</f>
        <v>0.11142857142857143</v>
      </c>
      <c r="CU107" s="8">
        <f>CU99/Data!$B4*Data!$B21/Data!$B26</f>
        <v>0</v>
      </c>
      <c r="CV107" s="8">
        <f>CV99/Data!$B4*Data!$B21/Data!$B26</f>
        <v>0</v>
      </c>
      <c r="CW107" s="8">
        <f>CW99/Data!$B4*Data!$B21/Data!$B26</f>
        <v>0</v>
      </c>
      <c r="CX107" s="8">
        <f>CX99/Data!$B4*Data!$B21/Data!$B26</f>
        <v>0.13714285714285715</v>
      </c>
      <c r="CY107" s="8">
        <f>CY99/Data!$B4*Data!$B21/Data!$B26</f>
        <v>6.0000000000000005E-2</v>
      </c>
      <c r="CZ107" s="8">
        <f>CZ99/Data!$B4*Data!$B21/Data!$B26</f>
        <v>4.2857142857142858E-2</v>
      </c>
      <c r="DA107" s="8">
        <f>DA99/Data!$B4*Data!$B21/Data!$B26</f>
        <v>3.8571428571428569E-2</v>
      </c>
      <c r="DB107" s="8">
        <f>DB99/Data!$B4*Data!$B21/Data!$B26</f>
        <v>0</v>
      </c>
      <c r="DC107" s="8">
        <f>DC99/Data!$B4*Data!$B21/Data!$B26</f>
        <v>0</v>
      </c>
      <c r="DD107" s="8">
        <f>DD99/Data!$B4*Data!$B21/Data!$B26</f>
        <v>0.16666666666666666</v>
      </c>
      <c r="DE107" s="8">
        <f>DE99/Data!$B4*Data!$B21/Data!$B26</f>
        <v>0.13714285714285715</v>
      </c>
      <c r="DF107" s="8">
        <f>DF99/Data!$B4*Data!$B21/Data!$B26</f>
        <v>0.11142857142857143</v>
      </c>
      <c r="DG107" s="8">
        <f>DG99/Data!$B4*Data!$B21/Data!$B26</f>
        <v>0.10285714285714284</v>
      </c>
      <c r="DH107" s="8">
        <f>DH99/Data!$B4*Data!$B21/Data!$B26</f>
        <v>9.8571428571428574E-2</v>
      </c>
      <c r="DI107" s="8">
        <f>DI99/Data!$B4*Data!$B21/Data!$B26</f>
        <v>0</v>
      </c>
      <c r="DJ107" s="8">
        <f>DJ99/Data!$B4*Data!$B21/Data!$B26</f>
        <v>0</v>
      </c>
      <c r="DK107" s="8">
        <f>DK99/Data!$B4*Data!$B21/Data!$B26</f>
        <v>0.19047619047619049</v>
      </c>
      <c r="DL107" s="8">
        <f>DL99/Data!$B4*Data!$B21/Data!$B26</f>
        <v>0.15428571428571428</v>
      </c>
      <c r="DM107" s="8">
        <f>DM99/Data!$B4*Data!$B21/Data!$B26</f>
        <v>0.13714285714285715</v>
      </c>
      <c r="DN107" s="8">
        <f>DN99/Data!$B4*Data!$B21/Data!$B26</f>
        <v>0.12857142857142859</v>
      </c>
      <c r="DO107" s="8">
        <f>DO99/Data!$B4*Data!$B21/Data!$B26</f>
        <v>0.10285714285714284</v>
      </c>
      <c r="DP107" s="8">
        <f>DP99/Data!$B4*Data!$B21/Data!$B26</f>
        <v>0</v>
      </c>
      <c r="DQ107" s="8">
        <f>DQ99/Data!$B4*Data!$B21/Data!$B26</f>
        <v>0</v>
      </c>
      <c r="DR107" s="8">
        <f>DR99/Data!$B4*Data!$B21/Data!$B26</f>
        <v>0.13690476190476192</v>
      </c>
      <c r="DS107" s="8">
        <f>DS99/Data!$B4*Data!$B21/Data!$B26</f>
        <v>4.2857142857142858E-2</v>
      </c>
      <c r="DT107" s="8">
        <f>DT99/Data!$B4*Data!$B21/Data!$B26</f>
        <v>4.2857142857142858E-2</v>
      </c>
      <c r="DU107" s="8">
        <f>DU99/Data!$B4*Data!$B21/Data!$B26</f>
        <v>3.0000000000000002E-2</v>
      </c>
      <c r="DV107" s="8">
        <f>DV99/Data!$B4*Data!$B21/Data!$B26</f>
        <v>4.2857142857142858E-2</v>
      </c>
      <c r="DW107" s="8">
        <f>DW99/Data!$B4*Data!$B21/Data!$B26</f>
        <v>0</v>
      </c>
      <c r="DX107" s="8">
        <f>DX99/Data!$B4*Data!$B21/Data!$B26</f>
        <v>0</v>
      </c>
      <c r="DY107" s="8">
        <f>DY99/Data!$B4*Data!$B21/Data!$B26</f>
        <v>8.9285714285714274E-2</v>
      </c>
      <c r="DZ107" s="8">
        <f>DZ99/Data!$B4*Data!$B21/Data!$B26</f>
        <v>4.7142857142857139E-2</v>
      </c>
      <c r="EA107" s="8">
        <f>EA99/Data!$B4*Data!$B21/Data!$B26</f>
        <v>4.2857142857142858E-2</v>
      </c>
      <c r="EB107" s="8">
        <f>EB99/Data!$B4*Data!$B21/Data!$B26</f>
        <v>3.4285714285714287E-2</v>
      </c>
      <c r="EC107" s="8">
        <f>EC99/Data!$B4*Data!$B21/Data!$B26</f>
        <v>4.2857142857142858E-2</v>
      </c>
      <c r="ED107" s="8">
        <f>ED99/Data!$B4*Data!$B21/Data!$B26</f>
        <v>0</v>
      </c>
      <c r="EE107" s="8">
        <f>EE99/Data!$B4*Data!$B21/Data!$B26</f>
        <v>0</v>
      </c>
      <c r="EF107" s="8">
        <f>EF99/Data!$B4*Data!$B21/Data!$B26</f>
        <v>0</v>
      </c>
      <c r="EG107" s="8">
        <f>EG99/Data!$B4*Data!$B21/Data!$B26</f>
        <v>0.10714285714285715</v>
      </c>
      <c r="EH107" s="8">
        <f>EH99/Data!$B4*Data!$B21/Data!$B26</f>
        <v>8.5714285714285715E-2</v>
      </c>
      <c r="EI107" s="8">
        <f>EI99/Data!$B4*Data!$B21/Data!$B26</f>
        <v>6.4285714285714293E-2</v>
      </c>
      <c r="EJ107" s="8">
        <f>EJ99/Data!$B4*Data!$B21/Data!$B26</f>
        <v>4.2857142857142858E-2</v>
      </c>
      <c r="EK107" s="8">
        <f>EK99/Data!$B4*Data!$B21/Data!$B26</f>
        <v>0</v>
      </c>
      <c r="EL107" s="8">
        <f>EL99/Data!$B4*Data!$B21/Data!$B26</f>
        <v>0</v>
      </c>
      <c r="EM107" s="8">
        <f>EM99/Data!$B4*Data!$B21/Data!$B26</f>
        <v>0.17857142857142855</v>
      </c>
      <c r="EN107" s="8">
        <f>EN99/Data!$B4*Data!$B21/Data!$B26</f>
        <v>0.17142857142857143</v>
      </c>
      <c r="EO107" s="8">
        <f>EO99/Data!$B4*Data!$B21/Data!$B26</f>
        <v>0.10714285714285715</v>
      </c>
      <c r="EP107" s="8">
        <f>EP99/Data!$B4*Data!$B21/Data!$B26</f>
        <v>0.10714285714285715</v>
      </c>
      <c r="EQ107" s="8">
        <f>EQ99/Data!$B4*Data!$B21/Data!$B26</f>
        <v>0.10285714285714284</v>
      </c>
      <c r="ER107" s="8">
        <f>ER99/Data!$B4*Data!$B21/Data!$B26</f>
        <v>0</v>
      </c>
      <c r="ES107" s="8">
        <f>ES99/Data!$B4*Data!$B21/Data!$B26</f>
        <v>0</v>
      </c>
      <c r="ET107" s="8">
        <f>ET99/Data!$B4*Data!$B21/Data!$B26</f>
        <v>0.20833333333333334</v>
      </c>
      <c r="EU107" s="8">
        <f>EU99/Data!$B4*Data!$B21/Data!$B26</f>
        <v>0.17142857142857143</v>
      </c>
      <c r="EV107" s="8">
        <f>EV99/Data!$B4*Data!$B21/Data!$B26</f>
        <v>0.16285714285714284</v>
      </c>
      <c r="EW107" s="8">
        <f>EW99/Data!$B4*Data!$B21/Data!$B26</f>
        <v>0.10714285714285715</v>
      </c>
      <c r="EX107" s="8">
        <f>EX99/Data!$B4*Data!$B21/Data!$B26</f>
        <v>0.17142857142857143</v>
      </c>
      <c r="EY107" s="8">
        <f>EY99/Data!$B4*Data!$B21/Data!$B26</f>
        <v>0</v>
      </c>
      <c r="EZ107" s="8">
        <f>EZ99/Data!$B4*Data!$B21/Data!$B26</f>
        <v>0</v>
      </c>
      <c r="FA107" s="8">
        <f>FA99/Data!$B4*Data!$B21/Data!$B26</f>
        <v>0.20833333333333334</v>
      </c>
      <c r="FB107" s="8">
        <f>FB99/Data!$B4*Data!$B21/Data!$B26</f>
        <v>0.17142857142857143</v>
      </c>
      <c r="FC107" s="8">
        <f>FC99/Data!$B4*Data!$B21/Data!$B26</f>
        <v>0.15</v>
      </c>
      <c r="FD107" s="8">
        <f>FD99/Data!$B4*Data!$B21/Data!$B26</f>
        <v>0.10714285714285715</v>
      </c>
      <c r="FE107" s="8">
        <f>FE99/Data!$B4*Data!$B21/Data!$B26</f>
        <v>0.11142857142857143</v>
      </c>
      <c r="FF107" s="8">
        <f>FF99/Data!$B4*Data!$B21/Data!$B26</f>
        <v>0</v>
      </c>
      <c r="FG107" s="8">
        <f>FG99/Data!$B4*Data!$B21/Data!$B26</f>
        <v>0</v>
      </c>
      <c r="FH107" s="8">
        <f>FH99/Data!$B4*Data!$B21/Data!$B26</f>
        <v>0.17857142857142855</v>
      </c>
      <c r="FI107" s="8">
        <f>FI99/Data!$B4*Data!$B21/Data!$B26</f>
        <v>0.11571428571428571</v>
      </c>
      <c r="FJ107" s="8">
        <f>FJ99/Data!$B4*Data!$B21/Data!$B26</f>
        <v>9.0000000000000011E-2</v>
      </c>
      <c r="FK107" s="8">
        <f>FK99/Data!$B4*Data!$B21/Data!$B26</f>
        <v>8.5714285714285715E-2</v>
      </c>
      <c r="FL107" s="8">
        <f>FL99/Data!$B4*Data!$B21/Data!$B26</f>
        <v>6.8571428571428575E-2</v>
      </c>
      <c r="FM107" s="8">
        <f>FM99/Data!$B4*Data!$B21/Data!$B26</f>
        <v>0</v>
      </c>
      <c r="FN107" s="8">
        <f>FN99/Data!$B4*Data!$B21/Data!$B26</f>
        <v>0</v>
      </c>
      <c r="FO107" s="8">
        <f>FO99/Data!$B4*Data!$B21/Data!$B26</f>
        <v>9.5238095238095247E-2</v>
      </c>
      <c r="FP107" s="8">
        <f>FP99/Data!$B4*Data!$B21/Data!$B26</f>
        <v>4.2857142857142858E-2</v>
      </c>
      <c r="FQ107" s="8">
        <f>FQ99/Data!$B4*Data!$B21/Data!$B26</f>
        <v>3.4285714285714287E-2</v>
      </c>
      <c r="FR107" s="8">
        <f>FR99/Data!$B4*Data!$B21/Data!$B26</f>
        <v>3.8571428571428569E-2</v>
      </c>
      <c r="FS107" s="8">
        <f>FS99/Data!$B4*Data!$B21/Data!$B26</f>
        <v>3.4285714285714287E-2</v>
      </c>
      <c r="FT107" s="8">
        <f>FT99/Data!$B4*Data!$B21/Data!$B26</f>
        <v>0</v>
      </c>
      <c r="FU107" s="8">
        <f>FU99/Data!$B4*Data!$B21/Data!$B26</f>
        <v>0</v>
      </c>
      <c r="FV107" s="8">
        <f>FV99/Data!$B4*Data!$B21/Data!$B26</f>
        <v>9.5238095238095247E-2</v>
      </c>
      <c r="FW107" s="8">
        <f>FW99/Data!$B4*Data!$B21/Data!$B26</f>
        <v>6.8571428571428575E-2</v>
      </c>
      <c r="FX107" s="8">
        <f>FX99/Data!$B4*Data!$B21/Data!$B26</f>
        <v>4.2857142857142858E-2</v>
      </c>
      <c r="FY107" s="8">
        <f>FY99/Data!$B4*Data!$B21/Data!$B26</f>
        <v>4.2857142857142858E-2</v>
      </c>
      <c r="FZ107" s="8">
        <f>FZ99/Data!$B4*Data!$B21/Data!$B26</f>
        <v>4.2857142857142858E-2</v>
      </c>
      <c r="GA107" s="8">
        <f>GA99/Data!$B4*Data!$B21/Data!$B26</f>
        <v>0</v>
      </c>
      <c r="GB107" s="8">
        <f>GB99/Data!$B4*Data!$B21/Data!$B26</f>
        <v>0</v>
      </c>
      <c r="GC107" s="8">
        <f>GC99/Data!$B4*Data!$B21/Data!$B26</f>
        <v>8.9285714285714274E-2</v>
      </c>
      <c r="GD107" s="8">
        <f>GD99/Data!$B4*Data!$B21/Data!$B26</f>
        <v>7.7142857142857138E-2</v>
      </c>
      <c r="GE107" s="8">
        <f>GE99/Data!$B4*Data!$B21/Data!$B26</f>
        <v>3.8571428571428569E-2</v>
      </c>
      <c r="GF107" s="8">
        <f>GF99/Data!$B4*Data!$B21/Data!$B26</f>
        <v>3.0000000000000002E-2</v>
      </c>
      <c r="GG107" s="8">
        <f>GG99/Data!$B4*Data!$B21/Data!$B26</f>
        <v>3.4285714285714287E-2</v>
      </c>
      <c r="GH107" s="8">
        <f>GH99/Data!$B4*Data!$B21/Data!$B26</f>
        <v>0</v>
      </c>
      <c r="GI107" s="8">
        <f>GI99/Data!$B4*Data!$B21/Data!$B26</f>
        <v>0</v>
      </c>
      <c r="GJ107" s="8">
        <f>GJ99/Data!$B4*Data!$B21/Data!$B26</f>
        <v>0.14880952380952381</v>
      </c>
      <c r="GK107" s="8">
        <f>GK99/Data!$B4*Data!$B21/Data!$B26</f>
        <v>8.142857142857142E-2</v>
      </c>
      <c r="GL107" s="8">
        <f>GL99/Data!$B4*Data!$B21/Data!$B26</f>
        <v>5.1428571428571421E-2</v>
      </c>
      <c r="GM107" s="8">
        <f>GM99/Data!$B4*Data!$B21/Data!$B26</f>
        <v>3.0000000000000002E-2</v>
      </c>
      <c r="GN107" s="8">
        <f>GN99/Data!$B4*Data!$B21/Data!$B26</f>
        <v>4.2857142857142858E-2</v>
      </c>
      <c r="GO107" s="8">
        <f>GO99/Data!$B4*Data!$B21/Data!$B26</f>
        <v>0</v>
      </c>
      <c r="GP107" s="8">
        <f>GP99/Data!$B4*Data!$B21/Data!$B26</f>
        <v>0</v>
      </c>
      <c r="GQ107" s="8">
        <f>GQ99/Data!$B4*Data!$B21/Data!$B26</f>
        <v>8.9285714285714274E-2</v>
      </c>
      <c r="GR107" s="8">
        <f>GR99/Data!$B4*Data!$B21/Data!$B26</f>
        <v>4.7142857142857139E-2</v>
      </c>
      <c r="GS107" s="8">
        <f>GS99/Data!$B4*Data!$B21/Data!$B26</f>
        <v>4.7142857142857139E-2</v>
      </c>
      <c r="GT107" s="8">
        <f>GT99/Data!$B4*Data!$B21/Data!$B26</f>
        <v>4.7142857142857139E-2</v>
      </c>
      <c r="GU107" s="8">
        <f>GU99/Data!$B4*Data!$B21/Data!$B26</f>
        <v>6.4285714285714293E-2</v>
      </c>
      <c r="GV107" s="8">
        <f>GV99/Data!$B4*Data!$B21/Data!$B26</f>
        <v>0</v>
      </c>
      <c r="GW107" s="8">
        <f>GW99/Data!$B4*Data!$B21/Data!$B26</f>
        <v>0</v>
      </c>
      <c r="GX107" s="8">
        <f>GX99/Data!$B4*Data!$B21/Data!$B26</f>
        <v>0.17857142857142855</v>
      </c>
      <c r="GY107" s="8">
        <f>GY99/Data!$B4*Data!$B21/Data!$B26</f>
        <v>0.14142857142857143</v>
      </c>
      <c r="GZ107" s="8">
        <f>GZ99/Data!$B4*Data!$B21/Data!$B26</f>
        <v>0.12857142857142859</v>
      </c>
      <c r="HA107" s="8">
        <f>HA99/Data!$B4*Data!$B21/Data!$B26</f>
        <v>0.12000000000000001</v>
      </c>
      <c r="HB107" s="8">
        <f>HB99/Data!$B4*Data!$B21/Data!$B26</f>
        <v>0.11142857142857143</v>
      </c>
      <c r="HC107" s="8">
        <f>HC99/Data!$B4*Data!$B21/Data!$B26</f>
        <v>0</v>
      </c>
      <c r="HD107" s="8">
        <f>HD99/Data!$B4*Data!$B21/Data!$B26</f>
        <v>0</v>
      </c>
      <c r="HE107" s="8">
        <f>HE99/Data!$B4*Data!$B21/Data!$B26</f>
        <v>0.20833333333333334</v>
      </c>
      <c r="HF107" s="8">
        <f>HF99/Data!$B4*Data!$B21/Data!$B26</f>
        <v>0.15428571428571428</v>
      </c>
      <c r="HG107" s="8">
        <f>HG99/Data!$B4*Data!$B21/Data!$B26</f>
        <v>0.15</v>
      </c>
      <c r="HH107" s="8">
        <f>HH99/Data!$B4*Data!$B21/Data!$B26</f>
        <v>0.12857142857142859</v>
      </c>
      <c r="HI107" s="8">
        <f>HI99/Data!$B4*Data!$B21/Data!$B26</f>
        <v>0.12857142857142859</v>
      </c>
      <c r="HJ107" s="8">
        <f>HJ99/Data!$B4*Data!$B21/Data!$B26</f>
        <v>0</v>
      </c>
      <c r="HK107" s="8">
        <f>HK99/Data!$B4*Data!$B21/Data!$B26</f>
        <v>0</v>
      </c>
      <c r="HL107" s="8">
        <f>HL99/Data!$B4*Data!$B21/Data!$B26</f>
        <v>0.20833333333333334</v>
      </c>
      <c r="HM107" s="8">
        <f>HM99/Data!$B4*Data!$B21/Data!$B26</f>
        <v>0.12857142857142859</v>
      </c>
      <c r="HN107" s="8">
        <f>HN99/Data!$B4*Data!$B21/Data!$B26</f>
        <v>7.285714285714287E-2</v>
      </c>
      <c r="HO107" s="8">
        <f>HO99/Data!$B4*Data!$B21/Data!$B26</f>
        <v>7.285714285714287E-2</v>
      </c>
      <c r="HP107" s="8">
        <f>HP99/Data!$B4*Data!$B21/Data!$B26</f>
        <v>5.5714285714285716E-2</v>
      </c>
      <c r="HQ107" s="8">
        <f>HQ99/Data!$B4*Data!$B21/Data!$B26</f>
        <v>0</v>
      </c>
      <c r="HR107" s="8">
        <f>HR99/Data!$B4*Data!$B21/Data!$B26</f>
        <v>0</v>
      </c>
      <c r="HS107" s="8">
        <f>HS99/Data!$B4*Data!$B21/Data!$B26</f>
        <v>0.14880952380952381</v>
      </c>
      <c r="HT107" s="8">
        <f>HT99/Data!$B4*Data!$B21/Data!$B26</f>
        <v>6.0000000000000005E-2</v>
      </c>
      <c r="HU107" s="8">
        <f>HU99/Data!$B4*Data!$B21/Data!$B26</f>
        <v>3.4285714285714287E-2</v>
      </c>
      <c r="HV107" s="8">
        <f>HV99/Data!$B4*Data!$B21/Data!$B26</f>
        <v>3.8571428571428569E-2</v>
      </c>
      <c r="HW107" s="8">
        <f>HW99/Data!$B4*Data!$B21/Data!$B26</f>
        <v>3.4285714285714287E-2</v>
      </c>
      <c r="HX107" s="8">
        <f>HX99/Data!$B4*Data!$B21/Data!$B26</f>
        <v>0</v>
      </c>
      <c r="HY107" s="8">
        <f>HY99/Data!$B4*Data!$B21/Data!$B26</f>
        <v>0</v>
      </c>
      <c r="HZ107" s="8">
        <f>HZ99/Data!$B4*Data!$B21/Data!$B26</f>
        <v>0.17857142857142855</v>
      </c>
      <c r="IA107" s="8">
        <f>IA99/Data!$B4*Data!$B21/Data!$B26</f>
        <v>0.10714285714285715</v>
      </c>
      <c r="IB107" s="8">
        <f>IB99/Data!$B4*Data!$B21/Data!$B26</f>
        <v>8.5714285714285715E-2</v>
      </c>
      <c r="IC107" s="8">
        <f>IC99/Data!$B4*Data!$B21/Data!$B26</f>
        <v>9.4285714285714278E-2</v>
      </c>
      <c r="ID107" s="8">
        <f>ID99/Data!$B4*Data!$B21/Data!$B26</f>
        <v>9.4285714285714278E-2</v>
      </c>
      <c r="IE107" s="8">
        <f>IE99/Data!$B4*Data!$B21/Data!$B26</f>
        <v>0</v>
      </c>
      <c r="IF107" s="8">
        <f>IF99/Data!$B4*Data!$B21/Data!$B26</f>
        <v>0</v>
      </c>
      <c r="IG107" s="8">
        <f>IG99/Data!$B4*Data!$B21/Data!$B26</f>
        <v>0.14880952380952381</v>
      </c>
      <c r="IH107" s="8">
        <f>IH99/Data!$B4*Data!$B21/Data!$B26</f>
        <v>6.4285714285714293E-2</v>
      </c>
      <c r="II107" s="8">
        <f>II99/Data!$B4*Data!$B21/Data!$B26</f>
        <v>6.4285714285714293E-2</v>
      </c>
      <c r="IJ107" s="8">
        <f>IJ99/Data!$B4*Data!$B21/Data!$B26</f>
        <v>4.2857142857142858E-2</v>
      </c>
      <c r="IK107" s="8">
        <f>IK99/Data!$B4*Data!$B21/Data!$B26</f>
        <v>4.2857142857142858E-2</v>
      </c>
      <c r="IL107" s="8">
        <f>IL99/Data!$B4*Data!$B21/Data!$B26</f>
        <v>0</v>
      </c>
      <c r="IM107" s="8">
        <v>0</v>
      </c>
      <c r="IN107" s="8">
        <f>IN99/Data!$B4*Data!$B21/Data!$B26</f>
        <v>0.10119047619047619</v>
      </c>
      <c r="IO107" s="8">
        <f>IO99/Data!$B4*Data!$B21/Data!$B26</f>
        <v>7.285714285714287E-2</v>
      </c>
      <c r="IP107" s="8">
        <f>IP99/Data!$B4*Data!$B21/Data!$B26</f>
        <v>0.10714285714285715</v>
      </c>
      <c r="IQ107" s="8">
        <f>IQ99/Data!$B4*Data!$B21/Data!$B26</f>
        <v>0.12857142857142859</v>
      </c>
      <c r="IR107" s="8">
        <f>IR99/Data!$B4*Data!$B21/Data!$B26</f>
        <v>0.12857142857142859</v>
      </c>
      <c r="IS107" s="8">
        <f>IS99/Data!$B4*Data!$B21/Data!$B26</f>
        <v>0</v>
      </c>
      <c r="IT107" s="8">
        <f>IT99/Data!$B4*Data!$B21/Data!$B26</f>
        <v>0</v>
      </c>
      <c r="IU107" s="8">
        <f>IU99/Data!$B4*Data!$B21/Data!$B26</f>
        <v>0.22619047619047619</v>
      </c>
      <c r="IV107" s="8">
        <f>IV99/Data!$B4*Data!$B21/Data!$B26</f>
        <v>0.2142857142857143</v>
      </c>
      <c r="IW107" s="8">
        <f>IW99/Data!$B4*Data!$B21/Data!$B26</f>
        <v>0.17357142857142854</v>
      </c>
      <c r="IX107" s="8">
        <f>IX99/Data!$B4*Data!$B21/Data!$B26</f>
        <v>0.17571428571428571</v>
      </c>
      <c r="IY107" s="8">
        <f>IY99/Data!$B4*Data!$B21/Data!$B26</f>
        <v>0.2142857142857143</v>
      </c>
      <c r="IZ107" s="8">
        <f>IZ99/Data!$B4*Data!$B21/Data!$B26</f>
        <v>0</v>
      </c>
      <c r="JA107" s="8">
        <f>JA99/Data!$B4*Data!$B21/Data!$B26</f>
        <v>0</v>
      </c>
      <c r="JB107" s="8">
        <f>JB99/Data!$B4*Data!$B21/Data!$B26</f>
        <v>0.25</v>
      </c>
      <c r="JC107" s="8">
        <f>JC99/Data!$B4*Data!$B21/Data!$B26</f>
        <v>0.22285714285714286</v>
      </c>
      <c r="JD107" s="8">
        <f>JD99/Data!$B4*Data!$B21/Data!$B26</f>
        <v>0.23571428571428571</v>
      </c>
      <c r="JE107" s="8">
        <f>JE99/Data!$B4*Data!$B21/Data!$B26</f>
        <v>0.2142857142857143</v>
      </c>
      <c r="JF107" s="8">
        <f>JF99/Data!$B4*Data!$B21/Data!$B26</f>
        <v>0.23571428571428571</v>
      </c>
      <c r="JG107" s="8">
        <f>JG99/Data!$B4*Data!$B21/Data!$B26</f>
        <v>0</v>
      </c>
      <c r="JH107" s="8">
        <f>JH99/Data!$B4*Data!$B21/Data!$B26</f>
        <v>0</v>
      </c>
      <c r="JI107" s="8">
        <f>JI99/Data!$B4*Data!$B21/Data!$B26</f>
        <v>0.19047619047619049</v>
      </c>
      <c r="JJ107" s="8">
        <f>JJ99/Data!$B4*Data!$B21/Data!$B26</f>
        <v>0.10714285714285715</v>
      </c>
      <c r="JK107" s="8">
        <f>JK99/Data!$B4*Data!$B21/Data!$B26</f>
        <v>6.8571428571428575E-2</v>
      </c>
      <c r="JL107" s="8">
        <f>JL99/Data!$B4*Data!$B21/Data!$B26</f>
        <v>7.7142857142857138E-2</v>
      </c>
      <c r="JM107" s="8">
        <f>JM99/Data!$B4*Data!$B21/Data!$B26</f>
        <v>9.4285714285714278E-2</v>
      </c>
      <c r="JN107" s="8">
        <f>JN99/Data!$B4*Data!$B21/Data!$B26</f>
        <v>0</v>
      </c>
      <c r="JO107" s="8">
        <f>JO99/Data!$B4*Data!$B21/Data!$B26</f>
        <v>0</v>
      </c>
      <c r="JP107" s="8">
        <f>JP99/Data!$B4*Data!$B21/Data!$B26</f>
        <v>0.23809523809523811</v>
      </c>
      <c r="JQ107" s="8">
        <f>JQ99/Data!$B4*Data!$B21/Data!$B26</f>
        <v>0.27857142857142858</v>
      </c>
      <c r="JR107" s="8">
        <f>JR99/Data!$B4*Data!$B21/Data!$B26</f>
        <v>0.19285714285714287</v>
      </c>
      <c r="JS107" s="8">
        <f>JS99/Data!$B4*Data!$B21/Data!$B26</f>
        <v>0.19285714285714287</v>
      </c>
      <c r="JT107" s="8">
        <f>JT99/Data!$B4*Data!$B21/Data!$B26</f>
        <v>0.12857142857142859</v>
      </c>
      <c r="JU107" s="8">
        <f>JU99/Data!$B4*Data!$B21/Data!$B26</f>
        <v>0</v>
      </c>
      <c r="JV107" s="8">
        <f>JV99/Data!$B4*Data!$B21/Data!$B26</f>
        <v>0</v>
      </c>
      <c r="JW107" s="8">
        <f>JW99/Data!$B4*Data!$B21/Data!$B26</f>
        <v>0.23809523809523811</v>
      </c>
      <c r="JX107" s="8">
        <f>JX99/Data!$B4*Data!$B21/Data!$B26</f>
        <v>0.19285714285714287</v>
      </c>
      <c r="JY107" s="8">
        <f>JY99/Data!$B4*Data!$B21/Data!$B26</f>
        <v>0.12857142857142859</v>
      </c>
      <c r="JZ107" s="8">
        <f>JZ99/Data!$B4*Data!$B21/Data!$B26</f>
        <v>0.13714285714285715</v>
      </c>
      <c r="KA107" s="8">
        <f>KA99/Data!$B4*Data!$B21/Data!$B26</f>
        <v>0.12857142857142859</v>
      </c>
      <c r="KB107" s="8">
        <f>KB99/Data!$B4*Data!$B21/Data!$B26</f>
        <v>0</v>
      </c>
      <c r="KC107" s="8">
        <f>KC99/Data!$B4*Data!$B21/Data!$B26</f>
        <v>0</v>
      </c>
      <c r="KD107" s="8">
        <f>KD99/Data!$B4*Data!$B21/Data!$B26</f>
        <v>0.2678571428571429</v>
      </c>
      <c r="KE107" s="8">
        <f>KE99/Data!$B4*Data!$B21/Data!$B26</f>
        <v>0.32142857142857145</v>
      </c>
      <c r="KF107" s="8">
        <f>KF99/Data!$B4*Data!$B21/Data!$B26</f>
        <v>0.23571428571428571</v>
      </c>
      <c r="KG107" s="8">
        <f>KG99/Data!$B4*Data!$B21/Data!$B26</f>
        <v>0.23571428571428571</v>
      </c>
      <c r="KH107" s="8">
        <f>KH99/Data!$B4*Data!$B21/Data!$B26</f>
        <v>0.23571428571428571</v>
      </c>
      <c r="KI107" s="8">
        <f>KI99/Data!$B4*Data!$B21/Data!$B26</f>
        <v>0</v>
      </c>
      <c r="KJ107" s="8">
        <f>KJ99/Data!$B4*Data!$B21/Data!$B26</f>
        <v>0</v>
      </c>
      <c r="KK107" s="8">
        <f>KK99/Data!$B4*Data!$B21/Data!$B26</f>
        <v>0.4464285714285714</v>
      </c>
      <c r="KL107" s="8">
        <f>KL99/Data!$B4*Data!$B21/Data!$B26</f>
        <v>0.27857142857142858</v>
      </c>
      <c r="KM107" s="8">
        <f>KM99/Data!$B4*Data!$B21/Data!$B26</f>
        <v>0.23571428571428571</v>
      </c>
      <c r="KN107" s="8">
        <f>KN99/Data!$B4*Data!$B21/Data!$B26</f>
        <v>0.20142857142857146</v>
      </c>
      <c r="KO107" s="8">
        <f>KO99/Data!$B4*Data!$B21/Data!$B26</f>
        <v>0.19285714285714287</v>
      </c>
      <c r="KP107" s="8">
        <f>KP99/Data!$B4*Data!$B21/Data!$B26</f>
        <v>0</v>
      </c>
      <c r="KQ107" s="8">
        <f>KQ99/Data!$B4*Data!$B21/Data!$B26</f>
        <v>0</v>
      </c>
      <c r="KR107" s="8">
        <f>KR99/Data!$B4*Data!$B21/Data!$B26</f>
        <v>0.47619047619047622</v>
      </c>
      <c r="KS107" s="8">
        <f>KS99/Data!$B4*Data!$B21/Data!$B26</f>
        <v>0.32142857142857145</v>
      </c>
      <c r="KT107" s="8">
        <f>KT99/Data!$B4*Data!$B21/Data!$B26</f>
        <v>0.32142857142857145</v>
      </c>
      <c r="KU107" s="8">
        <f>KU99/Data!$B4*Data!$B21/Data!$B26</f>
        <v>0.32142857142857145</v>
      </c>
      <c r="KV107" s="8">
        <f>KV99/Data!$B4*Data!$B21/Data!$B26</f>
        <v>0.23571428571428571</v>
      </c>
      <c r="KW107" s="8">
        <f>KW99/Data!$B4*Data!$B21/Data!$B26</f>
        <v>0</v>
      </c>
      <c r="KX107" s="8">
        <f>KX99/Data!$B4*Data!$B21/Data!$B26</f>
        <v>0</v>
      </c>
      <c r="KY107" s="8">
        <f>KY99/Data!$B4*Data!$B21/Data!$B26</f>
        <v>0.2678571428571429</v>
      </c>
      <c r="KZ107" s="8">
        <f>KZ99/Data!$B4*Data!$B21/Data!$B26</f>
        <v>0.25714285714285717</v>
      </c>
      <c r="LA107" s="8">
        <f>LA99/Data!$B4*Data!$B21/Data!$B26</f>
        <v>0.19285714285714287</v>
      </c>
      <c r="LB107" s="8">
        <f>LB99/Data!$B4*Data!$B21/Data!$B26</f>
        <v>0.19285714285714287</v>
      </c>
      <c r="LC107" s="8">
        <f>LC99/Data!$B4*Data!$B21/Data!$B26</f>
        <v>0.15</v>
      </c>
      <c r="LD107" s="8">
        <f>LD99/Data!$B4*Data!$B21/Data!$B26</f>
        <v>0</v>
      </c>
      <c r="LE107" s="8">
        <f>LE99/Data!$B4*Data!$B21/Data!$B26</f>
        <v>0</v>
      </c>
      <c r="LF107" s="8">
        <f>LF99/Data!$B4*Data!$B21/Data!$B26</f>
        <v>0.23809523809523811</v>
      </c>
      <c r="LG107" s="8">
        <f>LG99/Data!$B4*Data!$B21/Data!$B26</f>
        <v>0.2142857142857143</v>
      </c>
      <c r="LH107" s="8">
        <f>LH99/Data!$B4*Data!$B21/Data!$B26</f>
        <v>0.19714285714285715</v>
      </c>
      <c r="LI107" s="8">
        <f>LI99/Data!$B4*Data!$B21/Data!$B26</f>
        <v>0.19714285714285715</v>
      </c>
      <c r="LJ107" s="8">
        <f>LJ99/Data!$B4*Data!$B21/Data!$B26</f>
        <v>8.5714285714285715E-2</v>
      </c>
      <c r="LK107" s="8">
        <f>LK99/Data!$B4*Data!$B21/Data!$B26</f>
        <v>0</v>
      </c>
      <c r="LL107" s="8">
        <f>LL99/Data!$B4*Data!$B21/Data!$B26</f>
        <v>0</v>
      </c>
      <c r="LM107" s="8">
        <f>LM99/Data!$B4*Data!$B21/Data!$B26</f>
        <v>0.11904761904761905</v>
      </c>
      <c r="LN107" s="8">
        <f>LN99/Data!$B4*Data!$B21/Data!$B26</f>
        <v>6.8571428571428575E-2</v>
      </c>
      <c r="LO107" s="8">
        <f>LO99/Data!$B4*Data!$B21/Data!$B26</f>
        <v>3.8571428571428569E-2</v>
      </c>
      <c r="LP107" s="8">
        <f>LP99/Data!$B4*Data!$B21/Data!$B26</f>
        <v>0</v>
      </c>
      <c r="LQ107" s="8">
        <f>LQ99/Data!$B4*Data!$B21/Data!$B26</f>
        <v>0</v>
      </c>
      <c r="LR107" s="8">
        <f>LR99/Data!$B4*Data!$B21/Data!$B26</f>
        <v>0</v>
      </c>
      <c r="LS107" s="8">
        <f>LS99/Data!$B4*Data!$B21/Data!$B26</f>
        <v>0</v>
      </c>
      <c r="LT107" s="8">
        <f>LT99/Data!$B4*Data!$B21/Data!$B26</f>
        <v>0.23809523809523811</v>
      </c>
      <c r="LU107" s="8">
        <f>LU99/Data!$B4*Data!$B21/Data!$B26</f>
        <v>0.2142857142857143</v>
      </c>
      <c r="LV107" s="8">
        <f>LV99/Data!$B4*Data!$B21/Data!$B26</f>
        <v>0.17142857142857143</v>
      </c>
      <c r="LW107" s="8">
        <f>LW99/Data!$B4*Data!$B21/Data!$B26</f>
        <v>0</v>
      </c>
      <c r="LX107" s="8">
        <f>LX99/Data!$B4*Data!$B21/Data!$B26</f>
        <v>0</v>
      </c>
      <c r="LY107" s="8">
        <f>LY99/Data!$B4*Data!$B21/Data!$B26</f>
        <v>0</v>
      </c>
      <c r="LZ107" s="8">
        <f>LZ99/Data!$B4*Data!$B21/Data!$B26</f>
        <v>0</v>
      </c>
      <c r="MA107" s="8">
        <f>MA99/Data!$B4*Data!$B21/Data!$B26</f>
        <v>0.22619047619047619</v>
      </c>
      <c r="MB107" s="8">
        <f>MB99/Data!$B4*Data!$B21/Data!$B26</f>
        <v>0.2142857142857143</v>
      </c>
      <c r="MC107" s="8">
        <f>MC99/Data!$B4*Data!$B21/Data!$B26</f>
        <v>0.17142857142857143</v>
      </c>
      <c r="MD107" s="8">
        <f>MD99/Data!$B4*Data!$B21/Data!$B26</f>
        <v>0.15</v>
      </c>
      <c r="ME107" s="8">
        <f>ME99/Data!$B4*Data!$B21/Data!$B26</f>
        <v>9.4285714285714278E-2</v>
      </c>
      <c r="MF107" s="8">
        <f>MF99/Data!$B4*Data!$B21/Data!$B26</f>
        <v>0</v>
      </c>
      <c r="MG107" s="8">
        <f>MG99/Data!$B4*Data!$B21/Data!$B26</f>
        <v>0</v>
      </c>
      <c r="MH107" s="8">
        <f>MH99/Data!$B4*Data!$B21/Data!$B26</f>
        <v>0.13095238095238096</v>
      </c>
      <c r="MI107" s="8">
        <f>MI99/Data!$B4*Data!$B21/Data!$B26</f>
        <v>0.12857142857142859</v>
      </c>
      <c r="MJ107" s="8">
        <f>MJ99/Data!$B4*Data!$B21/Data!$B26</f>
        <v>6.4285714285714293E-2</v>
      </c>
      <c r="MK107" s="8">
        <f>MK99/Data!$B4*Data!$B21/Data!$B26</f>
        <v>6.4285714285714293E-2</v>
      </c>
      <c r="ML107" s="8">
        <f>ML99/Data!$B4*Data!$B21/Data!$B26</f>
        <v>5.1428571428571421E-2</v>
      </c>
      <c r="MM107" s="8">
        <f>MM99/Data!$B4*Data!$B21/Data!$B26</f>
        <v>0</v>
      </c>
      <c r="MN107" s="8">
        <f>MN99/Data!$B4*Data!$B21/Data!$B26</f>
        <v>0</v>
      </c>
      <c r="MO107" s="8">
        <f>MO99/Data!$B4*Data!$B21/Data!$B26</f>
        <v>0.10714285714285715</v>
      </c>
      <c r="MP107" s="8">
        <f>MP99/Data!$B4*Data!$B21/Data!$B26</f>
        <v>0</v>
      </c>
      <c r="MQ107" s="8">
        <f>MQ99/Data!$B4*Data!$B21/Data!$B26</f>
        <v>7.7142857142857138E-2</v>
      </c>
      <c r="MR107" s="8">
        <f>MR99/Data!$B4*Data!$B21/Data!$B26</f>
        <v>7.7142857142857138E-2</v>
      </c>
      <c r="MS107" s="8">
        <f>MS99/Data!$B4*Data!$B21/Data!$B26</f>
        <v>5.1428571428571421E-2</v>
      </c>
      <c r="MT107" s="8">
        <f>MT99/Data!$B4*Data!$B21/Data!$B26</f>
        <v>0</v>
      </c>
      <c r="MU107" s="8">
        <f>MU99/Data!$B4*Data!$B21/Data!$B26</f>
        <v>0</v>
      </c>
      <c r="MV107" s="8">
        <f>MV99/Data!$B4*Data!$B21/Data!$B26</f>
        <v>0</v>
      </c>
      <c r="MW107" s="8">
        <f>MW99/Data!$B4*Data!$B21/Data!$B26</f>
        <v>0</v>
      </c>
      <c r="MX107" s="8">
        <f>MX99/Data!$B4*Data!$B21/Data!$B26</f>
        <v>6.0000000000000005E-2</v>
      </c>
      <c r="MY107" s="8">
        <f>MY99/Data!$B4*Data!$B21/Data!$B26</f>
        <v>4.7142857142857139E-2</v>
      </c>
      <c r="MZ107" s="8">
        <f>MZ99/Data!$B4*Data!$B21/Data!$B26</f>
        <v>3.0000000000000002E-2</v>
      </c>
      <c r="NA107" s="8">
        <f>NA99/Data!$B4*Data!$B21/Data!$B26</f>
        <v>0</v>
      </c>
      <c r="NB107" s="8">
        <f>NB99/Data!$B4*Data!$B21/Data!$B26</f>
        <v>0</v>
      </c>
    </row>
    <row r="108" spans="2:366" ht="15">
      <c r="B108" s="8" t="s">
        <v>90</v>
      </c>
      <c r="C108" s="8">
        <v>0.3</v>
      </c>
      <c r="D108" s="8">
        <v>0.3</v>
      </c>
      <c r="E108" s="8">
        <v>0.3</v>
      </c>
      <c r="F108" s="8">
        <v>0.3</v>
      </c>
      <c r="G108" s="8">
        <v>0.3</v>
      </c>
      <c r="H108" s="8">
        <v>0.3</v>
      </c>
      <c r="I108" s="8">
        <v>0.3</v>
      </c>
      <c r="J108" s="8">
        <v>0.3</v>
      </c>
      <c r="K108" s="8">
        <v>0.3</v>
      </c>
      <c r="L108" s="8">
        <v>0.3</v>
      </c>
      <c r="M108" s="8">
        <v>0.3</v>
      </c>
      <c r="N108" s="8">
        <v>0.3</v>
      </c>
      <c r="O108" s="8">
        <v>0.3</v>
      </c>
      <c r="P108" s="8">
        <v>0.3</v>
      </c>
      <c r="Q108" s="8">
        <v>0.3</v>
      </c>
      <c r="R108" s="8">
        <v>0.3</v>
      </c>
      <c r="S108" s="8">
        <v>0.3</v>
      </c>
      <c r="T108" s="8">
        <v>0.3</v>
      </c>
      <c r="U108" s="8">
        <v>0.3</v>
      </c>
      <c r="V108" s="8">
        <v>0.3</v>
      </c>
      <c r="W108" s="8">
        <v>0.3</v>
      </c>
      <c r="X108" s="8">
        <v>0.3</v>
      </c>
      <c r="Y108" s="8">
        <v>0.3</v>
      </c>
      <c r="Z108" s="8">
        <v>0.3</v>
      </c>
      <c r="AA108" s="8">
        <v>0.3</v>
      </c>
      <c r="AB108" s="8">
        <v>0.3</v>
      </c>
      <c r="AC108" s="8">
        <v>0.3</v>
      </c>
      <c r="AD108" s="8">
        <v>0.3</v>
      </c>
      <c r="AE108" s="8">
        <v>0.3</v>
      </c>
      <c r="AF108" s="8">
        <v>0.3</v>
      </c>
      <c r="AG108" s="8">
        <v>0.3</v>
      </c>
      <c r="AH108" s="8">
        <v>0.3</v>
      </c>
      <c r="AI108" s="8">
        <v>0.3</v>
      </c>
      <c r="AJ108" s="8">
        <v>0.3</v>
      </c>
      <c r="AK108" s="8">
        <v>0.3</v>
      </c>
      <c r="AL108" s="8">
        <v>0.3</v>
      </c>
      <c r="AM108" s="8">
        <v>0.3</v>
      </c>
      <c r="AN108" s="8">
        <v>0.3</v>
      </c>
      <c r="AO108" s="8">
        <v>0.3</v>
      </c>
      <c r="AP108" s="8">
        <v>0.3</v>
      </c>
      <c r="AQ108" s="8">
        <v>0.3</v>
      </c>
      <c r="AR108" s="8">
        <v>0.3</v>
      </c>
      <c r="AS108" s="8">
        <v>0.3</v>
      </c>
      <c r="AT108" s="8">
        <v>0.3</v>
      </c>
      <c r="AU108" s="8">
        <v>0.3</v>
      </c>
      <c r="AV108" s="8">
        <v>0.3</v>
      </c>
      <c r="AW108" s="8">
        <v>0.3</v>
      </c>
      <c r="AX108" s="8">
        <v>0.3</v>
      </c>
      <c r="AY108" s="8">
        <v>0.3</v>
      </c>
      <c r="AZ108" s="8">
        <v>0.3</v>
      </c>
      <c r="BA108" s="8">
        <v>0.3</v>
      </c>
      <c r="BB108" s="8">
        <v>0.3</v>
      </c>
      <c r="BC108" s="8">
        <v>0.3</v>
      </c>
      <c r="BD108" s="8">
        <v>0.3</v>
      </c>
      <c r="BE108" s="8">
        <v>0.3</v>
      </c>
      <c r="BF108" s="8">
        <v>0.3</v>
      </c>
      <c r="BG108" s="8">
        <v>0.3</v>
      </c>
      <c r="BH108" s="8">
        <v>0.3</v>
      </c>
      <c r="BI108" s="8">
        <v>0.3</v>
      </c>
      <c r="BJ108" s="8">
        <v>0.3</v>
      </c>
      <c r="BK108" s="8">
        <v>0.3</v>
      </c>
      <c r="BL108" s="8">
        <v>0.3</v>
      </c>
      <c r="BM108" s="8">
        <v>0.3</v>
      </c>
      <c r="BN108" s="8">
        <v>0.3</v>
      </c>
      <c r="BO108" s="8">
        <v>0.3</v>
      </c>
      <c r="BP108" s="8">
        <v>0.3</v>
      </c>
      <c r="BQ108" s="8">
        <v>0.3</v>
      </c>
      <c r="BR108" s="8">
        <v>0.3</v>
      </c>
      <c r="BS108" s="8">
        <v>0.3</v>
      </c>
      <c r="BT108" s="8">
        <v>0.3</v>
      </c>
      <c r="BU108" s="8">
        <v>0.3</v>
      </c>
      <c r="BV108" s="8">
        <v>0.3</v>
      </c>
      <c r="BW108" s="8">
        <v>0.3</v>
      </c>
      <c r="BX108" s="8">
        <v>0.3</v>
      </c>
      <c r="BY108" s="8">
        <v>0.3</v>
      </c>
      <c r="BZ108" s="8">
        <v>0.3</v>
      </c>
      <c r="CA108" s="8">
        <v>0.3</v>
      </c>
      <c r="CB108" s="8">
        <v>0.3</v>
      </c>
      <c r="CC108" s="8">
        <v>0.3</v>
      </c>
      <c r="CD108" s="8">
        <v>0.3</v>
      </c>
      <c r="CE108" s="8">
        <v>0.3</v>
      </c>
      <c r="CF108" s="8">
        <v>0.3</v>
      </c>
      <c r="CG108" s="8">
        <v>0.3</v>
      </c>
      <c r="CH108" s="8">
        <v>0.3</v>
      </c>
      <c r="CI108" s="8">
        <v>0.3</v>
      </c>
      <c r="CJ108" s="8">
        <v>0.3</v>
      </c>
      <c r="CK108" s="8">
        <v>0.3</v>
      </c>
      <c r="CL108" s="8">
        <v>0.3</v>
      </c>
      <c r="CM108" s="8">
        <v>0.3</v>
      </c>
      <c r="CN108" s="8">
        <v>0.3</v>
      </c>
      <c r="CO108" s="8">
        <v>0.3</v>
      </c>
      <c r="CP108" s="8">
        <v>0.3</v>
      </c>
      <c r="CQ108" s="8">
        <v>0.3</v>
      </c>
      <c r="CR108" s="8">
        <v>0.3</v>
      </c>
      <c r="CS108" s="8">
        <v>0.3</v>
      </c>
      <c r="CT108" s="8">
        <v>0.3</v>
      </c>
      <c r="CU108" s="8">
        <v>0.3</v>
      </c>
      <c r="CV108" s="8">
        <v>0.3</v>
      </c>
      <c r="CW108" s="8">
        <v>0.3</v>
      </c>
      <c r="CX108" s="8">
        <v>0.3</v>
      </c>
      <c r="CY108" s="8">
        <v>0.3</v>
      </c>
      <c r="CZ108" s="8">
        <v>0.3</v>
      </c>
      <c r="DA108" s="8">
        <v>0.3</v>
      </c>
      <c r="DB108" s="8">
        <v>0.3</v>
      </c>
      <c r="DC108" s="8">
        <v>0.3</v>
      </c>
      <c r="DD108" s="8">
        <v>0.3</v>
      </c>
      <c r="DE108" s="8">
        <v>0.3</v>
      </c>
      <c r="DF108" s="8">
        <v>0.3</v>
      </c>
      <c r="DG108" s="8">
        <v>0.3</v>
      </c>
      <c r="DH108" s="8">
        <v>0.3</v>
      </c>
      <c r="DI108" s="8">
        <v>0.3</v>
      </c>
      <c r="DJ108" s="8">
        <v>0.3</v>
      </c>
      <c r="DK108" s="8">
        <v>0.3</v>
      </c>
      <c r="DL108" s="8">
        <v>0.3</v>
      </c>
      <c r="DM108" s="8">
        <v>0.3</v>
      </c>
      <c r="DN108" s="8">
        <v>0.3</v>
      </c>
      <c r="DO108" s="8">
        <v>0.3</v>
      </c>
      <c r="DP108" s="8">
        <v>0.3</v>
      </c>
      <c r="DQ108" s="8">
        <v>0.3</v>
      </c>
      <c r="DR108" s="8">
        <v>0.3</v>
      </c>
      <c r="DS108" s="8">
        <v>0.3</v>
      </c>
      <c r="DT108" s="8">
        <v>0.3</v>
      </c>
      <c r="DU108" s="8">
        <v>0.3</v>
      </c>
      <c r="DV108" s="8">
        <v>0.3</v>
      </c>
      <c r="DW108" s="8">
        <v>0.3</v>
      </c>
      <c r="DX108" s="8">
        <v>0.3</v>
      </c>
      <c r="DY108" s="8">
        <v>0.3</v>
      </c>
      <c r="DZ108" s="8">
        <v>0.3</v>
      </c>
      <c r="EA108" s="8">
        <v>0.3</v>
      </c>
      <c r="EB108" s="8">
        <v>0.3</v>
      </c>
      <c r="EC108" s="8">
        <v>0.3</v>
      </c>
      <c r="ED108" s="8">
        <v>0.3</v>
      </c>
      <c r="EE108" s="8">
        <v>0.3</v>
      </c>
      <c r="EF108" s="8">
        <v>0.3</v>
      </c>
      <c r="EG108" s="8">
        <v>0.3</v>
      </c>
      <c r="EH108" s="8">
        <v>0.3</v>
      </c>
      <c r="EI108" s="8">
        <v>0.3</v>
      </c>
      <c r="EJ108" s="8">
        <v>0.3</v>
      </c>
      <c r="EK108" s="8">
        <v>0.3</v>
      </c>
      <c r="EL108" s="8">
        <v>0.3</v>
      </c>
      <c r="EM108" s="8">
        <v>0.3</v>
      </c>
      <c r="EN108" s="8">
        <v>0.3</v>
      </c>
      <c r="EO108" s="8">
        <v>0.3</v>
      </c>
      <c r="EP108" s="8">
        <v>0.3</v>
      </c>
      <c r="EQ108" s="8">
        <v>0.3</v>
      </c>
      <c r="ER108" s="8">
        <v>0.3</v>
      </c>
      <c r="ES108" s="8">
        <v>0.3</v>
      </c>
      <c r="ET108" s="8">
        <v>0.3</v>
      </c>
      <c r="EU108" s="8">
        <v>0.3</v>
      </c>
      <c r="EV108" s="8">
        <v>0.3</v>
      </c>
      <c r="EW108" s="8">
        <v>0.3</v>
      </c>
      <c r="EX108" s="8">
        <v>0.3</v>
      </c>
      <c r="EY108" s="8">
        <v>0.3</v>
      </c>
      <c r="EZ108" s="8">
        <v>0.3</v>
      </c>
      <c r="FA108" s="8">
        <v>0.3</v>
      </c>
      <c r="FB108" s="8">
        <v>0.3</v>
      </c>
      <c r="FC108" s="8">
        <v>0.3</v>
      </c>
      <c r="FD108" s="8">
        <v>0.3</v>
      </c>
      <c r="FE108" s="8">
        <v>0.3</v>
      </c>
      <c r="FF108" s="8">
        <v>0.3</v>
      </c>
      <c r="FG108" s="8">
        <v>0.3</v>
      </c>
      <c r="FH108" s="8">
        <v>0.3</v>
      </c>
      <c r="FI108" s="8">
        <v>0.3</v>
      </c>
      <c r="FJ108" s="8">
        <v>0.3</v>
      </c>
      <c r="FK108" s="8">
        <v>0.3</v>
      </c>
      <c r="FL108" s="8">
        <v>0.3</v>
      </c>
      <c r="FM108" s="8">
        <v>0.3</v>
      </c>
      <c r="FN108" s="8">
        <v>0.3</v>
      </c>
      <c r="FO108" s="8">
        <v>0.3</v>
      </c>
      <c r="FP108" s="8">
        <v>0.3</v>
      </c>
      <c r="FQ108" s="8">
        <v>0.3</v>
      </c>
      <c r="FR108" s="8">
        <v>0.3</v>
      </c>
      <c r="FS108" s="8">
        <v>0.3</v>
      </c>
      <c r="FT108" s="8">
        <v>0.3</v>
      </c>
      <c r="FU108" s="8">
        <v>0.3</v>
      </c>
      <c r="FV108" s="8">
        <v>0.3</v>
      </c>
      <c r="FW108" s="8">
        <v>0.3</v>
      </c>
      <c r="FX108" s="8">
        <v>0.3</v>
      </c>
      <c r="FY108" s="8">
        <v>0.3</v>
      </c>
      <c r="FZ108" s="8">
        <v>0.3</v>
      </c>
      <c r="GA108" s="8">
        <v>0.3</v>
      </c>
      <c r="GB108" s="8">
        <v>0.3</v>
      </c>
      <c r="GC108" s="8">
        <v>0.3</v>
      </c>
      <c r="GD108" s="8">
        <v>0.3</v>
      </c>
      <c r="GE108" s="8">
        <v>0.3</v>
      </c>
      <c r="GF108" s="8">
        <v>0.3</v>
      </c>
      <c r="GG108" s="8">
        <v>0.3</v>
      </c>
      <c r="GH108" s="8">
        <v>0.3</v>
      </c>
      <c r="GI108" s="8">
        <v>0.3</v>
      </c>
      <c r="GJ108" s="8">
        <v>0.3</v>
      </c>
      <c r="GK108" s="8">
        <v>0.3</v>
      </c>
      <c r="GL108" s="8">
        <v>0.3</v>
      </c>
      <c r="GM108" s="8">
        <v>0.3</v>
      </c>
      <c r="GN108" s="8">
        <v>0.3</v>
      </c>
      <c r="GO108" s="8">
        <v>0.3</v>
      </c>
      <c r="GP108" s="8">
        <v>0.3</v>
      </c>
      <c r="GQ108" s="8">
        <v>0.3</v>
      </c>
      <c r="GR108" s="8">
        <v>0.3</v>
      </c>
      <c r="GS108" s="8">
        <v>0.3</v>
      </c>
      <c r="GT108" s="8">
        <v>0.3</v>
      </c>
      <c r="GU108" s="8">
        <v>0.3</v>
      </c>
      <c r="GV108" s="8">
        <v>0.3</v>
      </c>
      <c r="GW108" s="8">
        <v>0.3</v>
      </c>
      <c r="GX108" s="8">
        <v>0.3</v>
      </c>
      <c r="GY108" s="8">
        <v>0.3</v>
      </c>
      <c r="GZ108" s="8">
        <v>0.3</v>
      </c>
      <c r="HA108" s="8">
        <v>0.3</v>
      </c>
      <c r="HB108" s="8">
        <v>0.3</v>
      </c>
      <c r="HC108" s="8">
        <v>0.3</v>
      </c>
      <c r="HD108" s="8">
        <v>0.3</v>
      </c>
      <c r="HE108" s="8">
        <v>0.3</v>
      </c>
      <c r="HF108" s="8">
        <v>0.3</v>
      </c>
      <c r="HG108" s="8">
        <v>0.3</v>
      </c>
      <c r="HH108" s="8">
        <v>0.3</v>
      </c>
      <c r="HI108" s="8">
        <v>0.3</v>
      </c>
      <c r="HJ108" s="8">
        <v>0.3</v>
      </c>
      <c r="HK108" s="8">
        <v>0.3</v>
      </c>
      <c r="HL108" s="8">
        <v>0.3</v>
      </c>
      <c r="HM108" s="8">
        <v>0.3</v>
      </c>
      <c r="HN108" s="8">
        <v>0.3</v>
      </c>
      <c r="HO108" s="8">
        <v>0.3</v>
      </c>
      <c r="HP108" s="8">
        <v>0.3</v>
      </c>
      <c r="HQ108" s="8">
        <v>0.3</v>
      </c>
      <c r="HR108" s="8">
        <v>0.3</v>
      </c>
      <c r="HS108" s="8">
        <v>0.3</v>
      </c>
      <c r="HT108" s="8">
        <v>0.3</v>
      </c>
      <c r="HU108" s="8">
        <v>0.3</v>
      </c>
      <c r="HV108" s="8">
        <v>0.3</v>
      </c>
      <c r="HW108" s="8">
        <v>0.3</v>
      </c>
      <c r="HX108" s="8">
        <v>0.3</v>
      </c>
      <c r="HY108" s="8">
        <v>0.3</v>
      </c>
      <c r="HZ108" s="8">
        <v>0.3</v>
      </c>
      <c r="IA108" s="8">
        <v>0.3</v>
      </c>
      <c r="IB108" s="8">
        <v>0.3</v>
      </c>
      <c r="IC108" s="8">
        <v>0.3</v>
      </c>
      <c r="ID108" s="8">
        <v>0.3</v>
      </c>
      <c r="IE108" s="8">
        <v>0.3</v>
      </c>
      <c r="IF108" s="8">
        <v>0.3</v>
      </c>
      <c r="IG108" s="8">
        <v>0.3</v>
      </c>
      <c r="IH108" s="8">
        <v>0.3</v>
      </c>
      <c r="II108" s="8">
        <v>0.3</v>
      </c>
      <c r="IJ108" s="8">
        <v>0.3</v>
      </c>
      <c r="IK108" s="8">
        <v>0.3</v>
      </c>
      <c r="IL108" s="8">
        <v>0.3</v>
      </c>
      <c r="IM108" s="8">
        <v>0</v>
      </c>
      <c r="IN108" s="8">
        <v>0.3</v>
      </c>
      <c r="IO108" s="8">
        <v>0.3</v>
      </c>
      <c r="IP108" s="8">
        <v>0.3</v>
      </c>
      <c r="IQ108" s="8">
        <v>0.3</v>
      </c>
      <c r="IR108" s="8">
        <v>0.3</v>
      </c>
      <c r="IS108" s="8">
        <v>0.3</v>
      </c>
      <c r="IT108" s="8">
        <v>0</v>
      </c>
      <c r="IU108" s="8">
        <v>0.3</v>
      </c>
      <c r="IV108" s="8">
        <v>0.3</v>
      </c>
      <c r="IW108" s="8">
        <v>0.3</v>
      </c>
      <c r="IX108" s="8">
        <v>0.3</v>
      </c>
      <c r="IY108" s="8">
        <v>0.3</v>
      </c>
      <c r="IZ108" s="8">
        <v>0.3</v>
      </c>
      <c r="JA108" s="8">
        <v>0</v>
      </c>
      <c r="JB108" s="8">
        <v>0.3</v>
      </c>
      <c r="JC108" s="8">
        <v>0.3</v>
      </c>
      <c r="JD108" s="8">
        <v>0.3</v>
      </c>
      <c r="JE108" s="8">
        <v>0.3</v>
      </c>
      <c r="JF108" s="8">
        <v>0.3</v>
      </c>
      <c r="JG108" s="8">
        <v>0.3</v>
      </c>
      <c r="JH108" s="8">
        <v>0</v>
      </c>
      <c r="JI108" s="8">
        <v>0.3</v>
      </c>
      <c r="JJ108" s="8">
        <v>0.3</v>
      </c>
      <c r="JK108" s="8">
        <v>0.3</v>
      </c>
      <c r="JL108" s="8">
        <v>0.3</v>
      </c>
      <c r="JM108" s="8">
        <v>0.3</v>
      </c>
      <c r="JN108" s="8">
        <v>0.3</v>
      </c>
      <c r="JO108" s="8">
        <v>0.3</v>
      </c>
      <c r="JP108" s="8">
        <v>0.3</v>
      </c>
      <c r="JQ108" s="8">
        <v>0.3</v>
      </c>
      <c r="JR108" s="8">
        <v>0.3</v>
      </c>
      <c r="JS108" s="8">
        <v>0.3</v>
      </c>
      <c r="JT108" s="8">
        <v>0.3</v>
      </c>
      <c r="JU108" s="8">
        <v>0.3</v>
      </c>
      <c r="JV108" s="8">
        <v>0</v>
      </c>
      <c r="JW108" s="8">
        <v>0.3</v>
      </c>
      <c r="JX108" s="8">
        <v>0.3</v>
      </c>
      <c r="JY108" s="8">
        <v>0.3</v>
      </c>
      <c r="JZ108" s="8">
        <v>0.3</v>
      </c>
      <c r="KA108" s="8">
        <v>0.3</v>
      </c>
      <c r="KB108" s="8">
        <v>0.3</v>
      </c>
      <c r="KC108" s="8">
        <v>0</v>
      </c>
      <c r="KD108" s="8">
        <v>0.3</v>
      </c>
      <c r="KE108" s="8">
        <v>0.3</v>
      </c>
      <c r="KF108" s="8">
        <v>0.3</v>
      </c>
      <c r="KG108" s="8">
        <v>0.3</v>
      </c>
      <c r="KH108" s="8">
        <v>0.3</v>
      </c>
      <c r="KI108" s="8">
        <v>0.3</v>
      </c>
      <c r="KJ108" s="8">
        <v>0</v>
      </c>
      <c r="KK108" s="8">
        <v>0.3</v>
      </c>
      <c r="KL108" s="8">
        <v>0.3</v>
      </c>
      <c r="KM108" s="8">
        <v>0.3</v>
      </c>
      <c r="KN108" s="8">
        <v>0.3</v>
      </c>
      <c r="KO108" s="8">
        <v>0.3</v>
      </c>
      <c r="KP108" s="8">
        <v>0.3</v>
      </c>
      <c r="KQ108" s="8">
        <v>0.3</v>
      </c>
      <c r="KR108" s="8">
        <v>0.3</v>
      </c>
      <c r="KS108" s="8">
        <v>0.3</v>
      </c>
      <c r="KT108" s="8">
        <v>0.3</v>
      </c>
      <c r="KU108" s="8">
        <v>0.3</v>
      </c>
      <c r="KV108" s="8">
        <v>0.3</v>
      </c>
      <c r="KW108" s="8">
        <v>0.3</v>
      </c>
      <c r="KX108" s="8">
        <v>0.3</v>
      </c>
      <c r="KY108" s="8">
        <v>0.3</v>
      </c>
      <c r="KZ108" s="8">
        <v>0.3</v>
      </c>
      <c r="LA108" s="8">
        <v>0.3</v>
      </c>
      <c r="LB108" s="8">
        <v>0.3</v>
      </c>
      <c r="LC108" s="8">
        <v>0.3</v>
      </c>
      <c r="LD108" s="8">
        <v>0.3</v>
      </c>
      <c r="LE108" s="8">
        <v>0.3</v>
      </c>
      <c r="LF108" s="8">
        <v>0.3</v>
      </c>
      <c r="LG108" s="8">
        <v>0.3</v>
      </c>
      <c r="LH108" s="8">
        <v>0.3</v>
      </c>
      <c r="LI108" s="8">
        <v>0.3</v>
      </c>
      <c r="LJ108" s="8">
        <v>0.3</v>
      </c>
      <c r="LK108" s="8">
        <v>0.3</v>
      </c>
      <c r="LL108" s="8">
        <v>0.3</v>
      </c>
      <c r="LM108" s="8">
        <v>0.3</v>
      </c>
      <c r="LN108" s="8">
        <v>0.3</v>
      </c>
      <c r="LO108" s="8">
        <v>0.3</v>
      </c>
      <c r="LP108" s="8">
        <v>0.3</v>
      </c>
      <c r="LQ108" s="8">
        <v>0.3</v>
      </c>
      <c r="LR108" s="8">
        <v>0.3</v>
      </c>
      <c r="LS108" s="8">
        <v>0.3</v>
      </c>
      <c r="LT108" s="8">
        <v>0.3</v>
      </c>
      <c r="LU108" s="8">
        <v>0.3</v>
      </c>
      <c r="LV108" s="8">
        <v>0.3</v>
      </c>
      <c r="LW108" s="8">
        <v>0.3</v>
      </c>
      <c r="LX108" s="8">
        <v>0.3</v>
      </c>
      <c r="LY108" s="8">
        <v>0.3</v>
      </c>
      <c r="LZ108" s="8">
        <v>0.3</v>
      </c>
      <c r="MA108" s="8">
        <v>0.3</v>
      </c>
      <c r="MB108" s="8">
        <v>0.3</v>
      </c>
      <c r="MC108" s="8">
        <v>0.3</v>
      </c>
      <c r="MD108" s="8">
        <v>0.3</v>
      </c>
      <c r="ME108" s="8">
        <v>0.3</v>
      </c>
      <c r="MF108" s="8">
        <v>0.3</v>
      </c>
      <c r="MG108" s="8">
        <v>0.3</v>
      </c>
      <c r="MH108" s="8">
        <v>0.3</v>
      </c>
      <c r="MI108" s="8">
        <v>0.3</v>
      </c>
      <c r="MJ108" s="8">
        <v>0.3</v>
      </c>
      <c r="MK108" s="8">
        <v>0.3</v>
      </c>
      <c r="ML108" s="8">
        <v>0.3</v>
      </c>
      <c r="MM108" s="8">
        <v>0.3</v>
      </c>
      <c r="MN108" s="8">
        <v>0.3</v>
      </c>
      <c r="MO108" s="8">
        <v>0.3</v>
      </c>
      <c r="MP108" s="8">
        <v>0.3</v>
      </c>
      <c r="MQ108" s="8">
        <v>0.3</v>
      </c>
      <c r="MR108" s="8">
        <v>0.3</v>
      </c>
      <c r="MS108" s="8">
        <v>0.3</v>
      </c>
      <c r="MT108" s="8">
        <v>0.3</v>
      </c>
      <c r="MU108" s="8">
        <v>0.3</v>
      </c>
      <c r="MV108" s="8">
        <v>0.3</v>
      </c>
      <c r="MW108" s="8">
        <v>0.3</v>
      </c>
      <c r="MX108" s="8">
        <v>0.3</v>
      </c>
      <c r="MY108" s="8">
        <v>0.3</v>
      </c>
      <c r="MZ108" s="8">
        <v>0.3</v>
      </c>
      <c r="NA108" s="8">
        <v>0.3</v>
      </c>
      <c r="NB108" s="8">
        <v>0.3</v>
      </c>
    </row>
    <row r="109" spans="2:366" ht="15">
      <c r="B109" s="8" t="s">
        <v>91</v>
      </c>
      <c r="C109" s="8">
        <f>C99/Data!$B28/Data!$B4/Data!$B13*Data!$B29</f>
        <v>0.28153153153153149</v>
      </c>
      <c r="D109" s="8">
        <f>D99/Data!$B28/Data!$B4/Data!$B13*Data!$B29</f>
        <v>0.56756756756756743</v>
      </c>
      <c r="E109" s="8">
        <f>E99/Data!$B28/Data!$B4/Data!$B13*Data!$B29</f>
        <v>0.56756756756756743</v>
      </c>
      <c r="F109" s="8">
        <f>F99/Data!$B28/Data!$B4/Data!$B13*Data!$B29</f>
        <v>0.64864864864864857</v>
      </c>
      <c r="G109" s="8">
        <f>G99/Data!$B28/Data!$B4/Data!$B13*Data!$B29</f>
        <v>0.56756756756756743</v>
      </c>
      <c r="H109" s="8">
        <f>H99/Data!$B28/Data!$B4/Data!$B13*Data!$B29</f>
        <v>0</v>
      </c>
      <c r="I109" s="8">
        <f>I99/Data!$B28/Data!$B4/Data!$B13*Data!$B29</f>
        <v>0</v>
      </c>
      <c r="J109" s="8">
        <f>J99/Data!$B28/Data!$B4/Data!$B13*Data!$B29</f>
        <v>1.689189189189189</v>
      </c>
      <c r="K109" s="8">
        <f>K99/Data!$B28/Data!$B4/Data!$B13*Data!$B29</f>
        <v>0.64864864864864857</v>
      </c>
      <c r="L109" s="8">
        <f>L99/Data!$B28/Data!$B4/Data!$B13*Data!$B29</f>
        <v>0.56756756756756743</v>
      </c>
      <c r="M109" s="8">
        <f>M99/Data!$B28/Data!$B4/Data!$B13*Data!$B29</f>
        <v>0.56756756756756743</v>
      </c>
      <c r="N109" s="8">
        <f>N99/Data!$B28/Data!$B4/Data!$B13*Data!$B29</f>
        <v>0.64864864864864857</v>
      </c>
      <c r="O109" s="8">
        <f>O99/Data!$B28/Data!$B4/Data!$B13*Data!$B29</f>
        <v>0</v>
      </c>
      <c r="P109" s="8">
        <f>P99/Data!$B28/Data!$B4/Data!$B13*Data!$B29</f>
        <v>0</v>
      </c>
      <c r="Q109" s="8">
        <f>Q99/Data!$B28/Data!$B4/Data!$B13*Data!$B29</f>
        <v>2.4774774774774775</v>
      </c>
      <c r="R109" s="8">
        <f>R99/Data!$B28/Data!$B4/Data!$B13*Data!$B29</f>
        <v>2.189189189189189</v>
      </c>
      <c r="S109" s="8">
        <f>S99/Data!$B28/Data!$B4/Data!$B13*Data!$B29</f>
        <v>1.1351351351351349</v>
      </c>
      <c r="T109" s="8">
        <f>T99/Data!$B28/Data!$B4/Data!$B13*Data!$B29</f>
        <v>0</v>
      </c>
      <c r="U109" s="8">
        <f>U99/Data!$B28/Data!$B4/Data!$B13*Data!$B29</f>
        <v>1.2162162162162162</v>
      </c>
      <c r="V109" s="8">
        <f>V99/Data!$B28/Data!$B4/Data!$B13*Data!$B29</f>
        <v>0</v>
      </c>
      <c r="W109" s="8">
        <f>W99/Data!$B28/Data!$B4/Data!$B13*Data!$B29</f>
        <v>0</v>
      </c>
      <c r="X109" s="8">
        <f>X99/Data!$B28/Data!$B4/Data!$B13*Data!$B29</f>
        <v>1.689189189189189</v>
      </c>
      <c r="Y109" s="8">
        <f>Y99/Data!$B28/Data!$B4/Data!$B13*Data!$B29</f>
        <v>1.4594594594594592</v>
      </c>
      <c r="Z109" s="8">
        <f>Z99/Data!$B28/Data!$B4/Data!$B13*Data!$B29</f>
        <v>0.48648648648648651</v>
      </c>
      <c r="AA109" s="8">
        <f>AA99/Data!$B28/Data!$B4/Data!$B13*Data!$B29</f>
        <v>0.64864864864864857</v>
      </c>
      <c r="AB109" s="8">
        <f>AB99/Data!$B28/Data!$B4/Data!$B13*Data!$B29</f>
        <v>0.64864864864864857</v>
      </c>
      <c r="AC109" s="8">
        <f>AC99/Data!$B28/Data!$B4/Data!$B13*Data!$B29</f>
        <v>0</v>
      </c>
      <c r="AD109" s="8">
        <f>AD99/Data!$B28/Data!$B4/Data!$B13*Data!$B29</f>
        <v>0</v>
      </c>
      <c r="AE109" s="8">
        <f>AE99/Data!$B28/Data!$B4/Data!$B13*Data!$B29</f>
        <v>1.689189189189189</v>
      </c>
      <c r="AF109" s="8">
        <f>AF99/Data!$B28/Data!$B4/Data!$B13*Data!$B29</f>
        <v>1.3783783783783783</v>
      </c>
      <c r="AG109" s="8">
        <f>AG99/Data!$B28/Data!$B4/Data!$B13*Data!$B29</f>
        <v>0.7297297297297296</v>
      </c>
      <c r="AH109" s="8">
        <f>AH99/Data!$B28/Data!$B4/Data!$B13*Data!$B29</f>
        <v>0.64864864864864857</v>
      </c>
      <c r="AI109" s="8">
        <f>AI99/Data!$B28/Data!$B4/Data!$B13*Data!$B29</f>
        <v>0.48648648648648651</v>
      </c>
      <c r="AJ109" s="8">
        <f>AJ99/Data!$B28/Data!$B4/Data!$B13*Data!$B29</f>
        <v>0</v>
      </c>
      <c r="AK109" s="8">
        <f>AK99/Data!$B28/Data!$B4/Data!$B13*Data!$B29</f>
        <v>0</v>
      </c>
      <c r="AL109" s="8">
        <f>AL99/Data!$B28/Data!$B4/Data!$B13*Data!$B29</f>
        <v>1.9144144144144142</v>
      </c>
      <c r="AM109" s="8">
        <f>AM99/Data!$B28/Data!$B4/Data!$B13*Data!$B29</f>
        <v>1.3783783783783783</v>
      </c>
      <c r="AN109" s="8">
        <f>AN99/Data!$B28/Data!$B4/Data!$B13*Data!$B29</f>
        <v>0.97297297297297303</v>
      </c>
      <c r="AO109" s="8">
        <f>AO99/Data!$B28/Data!$B4/Data!$B13*Data!$B29</f>
        <v>0.97297297297297303</v>
      </c>
      <c r="AP109" s="8">
        <f>AP99/Data!$B28/Data!$B4/Data!$B13*Data!$B29</f>
        <v>0.81081081081081074</v>
      </c>
      <c r="AQ109" s="8">
        <f>AQ99/Data!$B28/Data!$B4/Data!$B13*Data!$B29</f>
        <v>0</v>
      </c>
      <c r="AR109" s="8">
        <f>AR99/Data!$B28/Data!$B4/Data!$B13*Data!$B29</f>
        <v>0</v>
      </c>
      <c r="AS109" s="8">
        <f>AS99/Data!$B28/Data!$B4/Data!$B13*Data!$B29</f>
        <v>2.2522522522522519</v>
      </c>
      <c r="AT109" s="8">
        <f>AT99/Data!$B28/Data!$B4/Data!$B13*Data!$B29</f>
        <v>2.2702702702702697</v>
      </c>
      <c r="AU109" s="8">
        <f>AU99/Data!$B28/Data!$B4/Data!$B13*Data!$B29</f>
        <v>0.97297297297297303</v>
      </c>
      <c r="AV109" s="8">
        <f>AV99/Data!$B28/Data!$B4/Data!$B13*Data!$B29</f>
        <v>1.0540540540540539</v>
      </c>
      <c r="AW109" s="8">
        <f>AW99/Data!$B28/Data!$B4/Data!$B13*Data!$B29</f>
        <v>0.64864864864864857</v>
      </c>
      <c r="AX109" s="8">
        <f>AX99/Data!$B28/Data!$B4/Data!$B13*Data!$B29</f>
        <v>0</v>
      </c>
      <c r="AY109" s="8">
        <f>AY99/Data!$B28/Data!$B4/Data!$B13*Data!$B29</f>
        <v>0</v>
      </c>
      <c r="AZ109" s="8">
        <f>AZ99/Data!$B28/Data!$B4/Data!$B13*Data!$B29</f>
        <v>2.7027027027027026</v>
      </c>
      <c r="BA109" s="8">
        <f>BA99/Data!$B28/Data!$B4/Data!$B13*Data!$B29</f>
        <v>2.4324324324324325</v>
      </c>
      <c r="BB109" s="8">
        <f>BB99/Data!$B28/Data!$B4/Data!$B13*Data!$B29</f>
        <v>1.0945945945945945</v>
      </c>
      <c r="BC109" s="8">
        <f>BC99/Data!$B28/Data!$B4/Data!$B13*Data!$B29</f>
        <v>1.1351351351351349</v>
      </c>
      <c r="BD109" s="8">
        <f>BD99/Data!$B28/Data!$B4/Data!$B13*Data!$B29</f>
        <v>1.1351351351351349</v>
      </c>
      <c r="BE109" s="8">
        <f>BE99/Data!$B28/Data!$B4/Data!$B13*Data!$B29</f>
        <v>0</v>
      </c>
      <c r="BF109" s="8">
        <f>BF99/Data!$B28/Data!$B4/Data!$B13*Data!$B29</f>
        <v>0</v>
      </c>
      <c r="BG109" s="8">
        <f>BG99/Data!$B28/Data!$B4/Data!$B13*Data!$B29</f>
        <v>1.689189189189189</v>
      </c>
      <c r="BH109" s="8">
        <f>BH99/Data!$B28/Data!$B4/Data!$B13*Data!$B29</f>
        <v>1.2162162162162162</v>
      </c>
      <c r="BI109" s="8">
        <f>BI99/Data!$B28/Data!$B4/Data!$B13*Data!$B29</f>
        <v>0.81081081081081074</v>
      </c>
      <c r="BJ109" s="8">
        <f>BJ99/Data!$B28/Data!$B4/Data!$B13*Data!$B29</f>
        <v>0.81081081081081074</v>
      </c>
      <c r="BK109" s="8">
        <f>BK99/Data!$B28/Data!$B4/Data!$B13*Data!$B29</f>
        <v>0.81081081081081074</v>
      </c>
      <c r="BL109" s="8">
        <f>BL99/Data!$B28/Data!$B4/Data!$B13*Data!$B29</f>
        <v>0</v>
      </c>
      <c r="BM109" s="8">
        <f>BM99/Data!$B28/Data!$B4/Data!$B13*Data!$B29</f>
        <v>0</v>
      </c>
      <c r="BN109" s="8">
        <f>BN99/Data!$B28/Data!$B4/Data!$B13*Data!$B29</f>
        <v>2.8153153153153148</v>
      </c>
      <c r="BO109" s="8">
        <f>BO99/Data!$B28/Data!$B4/Data!$B13*Data!$B29</f>
        <v>1.8648648648648647</v>
      </c>
      <c r="BP109" s="8">
        <f>BP99/Data!$B28/Data!$B4/Data!$B13*Data!$B29</f>
        <v>1.0540540540540539</v>
      </c>
      <c r="BQ109" s="8">
        <f>BQ99/Data!$B28/Data!$B4/Data!$B13*Data!$B29</f>
        <v>1.0540540540540539</v>
      </c>
      <c r="BR109" s="8">
        <f>BR99/Data!$B28/Data!$B4/Data!$B13*Data!$B29</f>
        <v>0.89189189189189177</v>
      </c>
      <c r="BS109" s="8">
        <f>BS99/Data!$B28/Data!$B4/Data!$B13*Data!$B29</f>
        <v>0</v>
      </c>
      <c r="BT109" s="8">
        <f>BT99/Data!$B28/Data!$B4/Data!$B13*Data!$B29</f>
        <v>0</v>
      </c>
      <c r="BU109" s="8">
        <f>BU99/Data!$B28/Data!$B4/Data!$B13*Data!$B29</f>
        <v>2.2522522522522519</v>
      </c>
      <c r="BV109" s="8">
        <f>BV99/Data!$B28/Data!$B4/Data!$B13*Data!$B29</f>
        <v>1.1351351351351349</v>
      </c>
      <c r="BW109" s="8">
        <f>BW99/Data!$B28/Data!$B4/Data!$B13*Data!$B29</f>
        <v>0.7297297297297296</v>
      </c>
      <c r="BX109" s="8">
        <f>BX99/Data!$B28/Data!$B4/Data!$B13*Data!$B29</f>
        <v>0.7297297297297296</v>
      </c>
      <c r="BY109" s="8">
        <f>BY99/Data!$B28/Data!$B4/Data!$B13*Data!$B29</f>
        <v>0.64864864864864857</v>
      </c>
      <c r="BZ109" s="8">
        <f>BZ99/Data!$B28/Data!$B4/Data!$B13*Data!$B29</f>
        <v>0</v>
      </c>
      <c r="CA109" s="8">
        <f>CA99/Data!$B28/Data!$B4/Data!$B13*Data!$B29</f>
        <v>0</v>
      </c>
      <c r="CB109" s="8">
        <f>CB99/Data!$B28/Data!$B4/Data!$B13*Data!$B29</f>
        <v>0</v>
      </c>
      <c r="CC109" s="8">
        <f>CC99/Data!$B28/Data!$B4/Data!$B13*Data!$B29</f>
        <v>1.6216216216216215</v>
      </c>
      <c r="CD109" s="8">
        <f>CD99/Data!$B28/Data!$B4/Data!$B13*Data!$B29</f>
        <v>0.81081081081081074</v>
      </c>
      <c r="CE109" s="8">
        <f>CE99/Data!$B28/Data!$B4/Data!$B13*Data!$B29</f>
        <v>1.2162162162162162</v>
      </c>
      <c r="CF109" s="8">
        <f>CF99/Data!$B28/Data!$B4/Data!$B13*Data!$B29</f>
        <v>1.7027027027027026</v>
      </c>
      <c r="CG109" s="8">
        <f>CG99/Data!$B28/Data!$B4/Data!$B13*Data!$B29</f>
        <v>0</v>
      </c>
      <c r="CH109" s="8">
        <f>CH99/Data!$B28/Data!$B4/Data!$B13*Data!$B29</f>
        <v>0</v>
      </c>
      <c r="CI109" s="8">
        <f>CI99/Data!$B28/Data!$B4/Data!$B13*Data!$B29</f>
        <v>3.1531531531531529</v>
      </c>
      <c r="CJ109" s="8">
        <f>CJ99/Data!$B28/Data!$B4/Data!$B13*Data!$B29</f>
        <v>2.9189189189189184</v>
      </c>
      <c r="CK109" s="8">
        <f>CK99/Data!$B28/Data!$B4/Data!$B13*Data!$B29</f>
        <v>1.6216216216216215</v>
      </c>
      <c r="CL109" s="8">
        <f>CL99/Data!$B28/Data!$B4/Data!$B13*Data!$B29</f>
        <v>1.6216216216216215</v>
      </c>
      <c r="CM109" s="8">
        <f>CM99/Data!$B28/Data!$B4/Data!$B13*Data!$B29</f>
        <v>2.5945945945945943</v>
      </c>
      <c r="CN109" s="8">
        <f>CN99/Data!$B28/Data!$B4/Data!$B13*Data!$B29</f>
        <v>0</v>
      </c>
      <c r="CO109" s="8">
        <f>CO99/Data!$B28/Data!$B4/Data!$B13*Data!$B29</f>
        <v>0</v>
      </c>
      <c r="CP109" s="8">
        <f>CP99/Data!$B28/Data!$B4/Data!$B13*Data!$B29</f>
        <v>3.1531531531531529</v>
      </c>
      <c r="CQ109" s="8">
        <f>CQ99/Data!$B28/Data!$B4/Data!$B13*Data!$B29</f>
        <v>2.9189189189189184</v>
      </c>
      <c r="CR109" s="8">
        <f>CR99/Data!$B28/Data!$B4/Data!$B13*Data!$B29</f>
        <v>2.1081081081081079</v>
      </c>
      <c r="CS109" s="8">
        <f>CS99/Data!$B28/Data!$B4/Data!$B13*Data!$B29</f>
        <v>2.1081081081081079</v>
      </c>
      <c r="CT109" s="8">
        <f>CT99/Data!$B28/Data!$B4/Data!$B13*Data!$B29</f>
        <v>2.1081081081081079</v>
      </c>
      <c r="CU109" s="8">
        <f>CU99/Data!$B28/Data!$B4/Data!$B13*Data!$B29</f>
        <v>0</v>
      </c>
      <c r="CV109" s="8">
        <f>CV99/Data!$B28/Data!$B4/Data!$B13*Data!$B29</f>
        <v>0</v>
      </c>
      <c r="CW109" s="8">
        <f>CW99/Data!$B28/Data!$B4/Data!$B13*Data!$B29</f>
        <v>0</v>
      </c>
      <c r="CX109" s="8">
        <f>CX99/Data!$B28/Data!$B4/Data!$B13*Data!$B29</f>
        <v>2.5945945945945943</v>
      </c>
      <c r="CY109" s="8">
        <f>CY99/Data!$B28/Data!$B4/Data!$B13*Data!$B29</f>
        <v>1.1351351351351349</v>
      </c>
      <c r="CZ109" s="8">
        <f>CZ99/Data!$B28/Data!$B4/Data!$B13*Data!$B29</f>
        <v>0.81081081081081074</v>
      </c>
      <c r="DA109" s="8">
        <f>DA99/Data!$B28/Data!$B4/Data!$B13*Data!$B29</f>
        <v>0.7297297297297296</v>
      </c>
      <c r="DB109" s="8">
        <f>DB99/Data!$B28/Data!$B4/Data!$B13*Data!$B29</f>
        <v>0</v>
      </c>
      <c r="DC109" s="8">
        <f>DC99/Data!$B28/Data!$B4/Data!$B13*Data!$B29</f>
        <v>0</v>
      </c>
      <c r="DD109" s="8">
        <f>DD99/Data!$B28/Data!$B4/Data!$B13*Data!$B29</f>
        <v>3.1531531531531529</v>
      </c>
      <c r="DE109" s="8">
        <f>DE99/Data!$B28/Data!$B4/Data!$B13*Data!$B29</f>
        <v>2.5945945945945943</v>
      </c>
      <c r="DF109" s="8">
        <f>DF99/Data!$B28/Data!$B4/Data!$B13*Data!$B29</f>
        <v>2.1081081081081079</v>
      </c>
      <c r="DG109" s="8">
        <f>DG99/Data!$B28/Data!$B4/Data!$B13*Data!$B29</f>
        <v>1.9459459459459461</v>
      </c>
      <c r="DH109" s="8">
        <f>DH99/Data!$B28/Data!$B4/Data!$B13*Data!$B29</f>
        <v>1.8648648648648647</v>
      </c>
      <c r="DI109" s="8">
        <f>DI99/Data!$B28/Data!$B4/Data!$B13*Data!$B29</f>
        <v>0</v>
      </c>
      <c r="DJ109" s="8">
        <f>DJ99/Data!$B28/Data!$B4/Data!$B13*Data!$B29</f>
        <v>0</v>
      </c>
      <c r="DK109" s="8">
        <f>DK99/Data!$B28/Data!$B4/Data!$B13*Data!$B29</f>
        <v>3.6036036036036032</v>
      </c>
      <c r="DL109" s="8">
        <f>DL99/Data!$B28/Data!$B4/Data!$B13*Data!$B29</f>
        <v>2.9189189189189184</v>
      </c>
      <c r="DM109" s="8">
        <f>DM99/Data!$B28/Data!$B4/Data!$B13*Data!$B29</f>
        <v>2.5945945945945943</v>
      </c>
      <c r="DN109" s="8">
        <f>DN99/Data!$B28/Data!$B4/Data!$B13*Data!$B29</f>
        <v>2.4324324324324325</v>
      </c>
      <c r="DO109" s="8">
        <f>DO99/Data!$B28/Data!$B4/Data!$B13*Data!$B29</f>
        <v>1.9459459459459461</v>
      </c>
      <c r="DP109" s="8">
        <f>DP99/Data!$B28/Data!$B4/Data!$B13*Data!$B29</f>
        <v>0</v>
      </c>
      <c r="DQ109" s="8">
        <f>DQ99/Data!$B28/Data!$B4/Data!$B13*Data!$B29</f>
        <v>0</v>
      </c>
      <c r="DR109" s="8">
        <f>DR99/Data!$B28/Data!$B4/Data!$B13*Data!$B29</f>
        <v>2.5900900900900896</v>
      </c>
      <c r="DS109" s="8">
        <f>DS99/Data!$B28/Data!$B4/Data!$B13*Data!$B29</f>
        <v>0.81081081081081074</v>
      </c>
      <c r="DT109" s="8">
        <f>DT99/Data!$B28/Data!$B4/Data!$B13*Data!$B29</f>
        <v>0.81081081081081074</v>
      </c>
      <c r="DU109" s="8">
        <f>DU99/Data!$B28/Data!$B4/Data!$B13*Data!$B29</f>
        <v>0.56756756756756743</v>
      </c>
      <c r="DV109" s="8">
        <f>DV99/Data!$B28/Data!$B4/Data!$B13*Data!$B29</f>
        <v>0.81081081081081074</v>
      </c>
      <c r="DW109" s="8">
        <f>DW99/Data!$B28/Data!$B4/Data!$B13*Data!$B29</f>
        <v>0</v>
      </c>
      <c r="DX109" s="8">
        <f>DX99/Data!$B28/Data!$B4/Data!$B13*Data!$B29</f>
        <v>0</v>
      </c>
      <c r="DY109" s="8">
        <f>DY99/Data!$B28/Data!$B4/Data!$B13*Data!$B29</f>
        <v>1.689189189189189</v>
      </c>
      <c r="DZ109" s="8">
        <f>DZ99/Data!$B28/Data!$B4/Data!$B13*Data!$B29</f>
        <v>0.89189189189189177</v>
      </c>
      <c r="EA109" s="8">
        <f>EA99/Data!$B28/Data!$B4/Data!$B13*Data!$B29</f>
        <v>0.81081081081081074</v>
      </c>
      <c r="EB109" s="8">
        <f>EB99/Data!$B28/Data!$B4/Data!$B13*Data!$B29</f>
        <v>0.64864864864864857</v>
      </c>
      <c r="EC109" s="8">
        <f>EC99/Data!$B28/Data!$B4/Data!$B13*Data!$B29</f>
        <v>0.81081081081081074</v>
      </c>
      <c r="ED109" s="8">
        <f>ED99/Data!$B28/Data!$B4/Data!$B13*Data!$B29</f>
        <v>0</v>
      </c>
      <c r="EE109" s="8">
        <f>EE99/Data!$B28/Data!$B4/Data!$B13*Data!$B29</f>
        <v>0</v>
      </c>
      <c r="EF109" s="8">
        <f>EF99/Data!$B28/Data!$B4/Data!$B13*Data!$B29</f>
        <v>0</v>
      </c>
      <c r="EG109" s="8">
        <f>EG99/Data!$B28/Data!$B4/Data!$B13*Data!$B29</f>
        <v>2.0270270270270268</v>
      </c>
      <c r="EH109" s="8">
        <f>EH99/Data!$B28/Data!$B4/Data!$B13*Data!$B29</f>
        <v>1.6216216216216215</v>
      </c>
      <c r="EI109" s="8">
        <f>EI99/Data!$B28/Data!$B4/Data!$B13*Data!$B29</f>
        <v>1.2162162162162162</v>
      </c>
      <c r="EJ109" s="8">
        <f>EJ99/Data!$B28/Data!$B4/Data!$B13*Data!$B29</f>
        <v>0.81081081081081074</v>
      </c>
      <c r="EK109" s="8">
        <f>EK99/Data!$B28/Data!$B4/Data!$B13*Data!$B29</f>
        <v>0</v>
      </c>
      <c r="EL109" s="8">
        <f>EL99/Data!$B28/Data!$B4/Data!$B13*Data!$B29</f>
        <v>0</v>
      </c>
      <c r="EM109" s="8">
        <f>EM99/Data!$B28/Data!$B4/Data!$B13*Data!$B29</f>
        <v>3.3783783783783781</v>
      </c>
      <c r="EN109" s="8">
        <f>EN99/Data!$B28/Data!$B4/Data!$B13*Data!$B29</f>
        <v>3.243243243243243</v>
      </c>
      <c r="EO109" s="8">
        <f>EO99/Data!$B28/Data!$B4/Data!$B13*Data!$B29</f>
        <v>2.0270270270270268</v>
      </c>
      <c r="EP109" s="8">
        <f>EP99/Data!$B28/Data!$B4/Data!$B13*Data!$B29</f>
        <v>2.0270270270270268</v>
      </c>
      <c r="EQ109" s="8">
        <f>EQ99/Data!$B28/Data!$B4/Data!$B13*Data!$B29</f>
        <v>1.9459459459459461</v>
      </c>
      <c r="ER109" s="8">
        <f>ER99/Data!$B28/Data!$B4/Data!$B13*Data!$B29</f>
        <v>0</v>
      </c>
      <c r="ES109" s="8">
        <f>ES99/Data!$B28/Data!$B4/Data!$B13*Data!$B29</f>
        <v>0</v>
      </c>
      <c r="ET109" s="8">
        <f>ET99/Data!$B28/Data!$B4/Data!$B13*Data!$B29</f>
        <v>3.9414414414414418</v>
      </c>
      <c r="EU109" s="8">
        <f>EU99/Data!$B28/Data!$B4/Data!$B13*Data!$B29</f>
        <v>3.243243243243243</v>
      </c>
      <c r="EV109" s="8">
        <f>EV99/Data!$B28/Data!$B4/Data!$B13*Data!$B29</f>
        <v>3.0810810810810803</v>
      </c>
      <c r="EW109" s="8">
        <f>EW99/Data!$B28/Data!$B4/Data!$B13*Data!$B29</f>
        <v>2.0270270270270268</v>
      </c>
      <c r="EX109" s="8">
        <f>EX99/Data!$B28/Data!$B4/Data!$B13*Data!$B29</f>
        <v>3.243243243243243</v>
      </c>
      <c r="EY109" s="8">
        <f>EY99/Data!$B28/Data!$B4/Data!$B13*Data!$B29</f>
        <v>0</v>
      </c>
      <c r="EZ109" s="8">
        <f>EZ99/Data!$B28/Data!$B4/Data!$B13*Data!$B29</f>
        <v>0</v>
      </c>
      <c r="FA109" s="8">
        <f>FA99/Data!$B28/Data!$B4/Data!$B13*Data!$B29</f>
        <v>3.9414414414414418</v>
      </c>
      <c r="FB109" s="8">
        <f>FB99/Data!$B28/Data!$B4/Data!$B13*Data!$B29</f>
        <v>3.243243243243243</v>
      </c>
      <c r="FC109" s="8">
        <f>FC99/Data!$B28/Data!$B4/Data!$B13*Data!$B29</f>
        <v>2.8378378378378373</v>
      </c>
      <c r="FD109" s="8">
        <f>FD99/Data!$B28/Data!$B4/Data!$B13*Data!$B29</f>
        <v>2.0270270270270268</v>
      </c>
      <c r="FE109" s="8">
        <f>FE99/Data!$B28/Data!$B4/Data!$B13*Data!$B29</f>
        <v>2.1081081081081079</v>
      </c>
      <c r="FF109" s="8">
        <f>FF99/Data!$B28/Data!$B4/Data!$B13*Data!$B29</f>
        <v>0</v>
      </c>
      <c r="FG109" s="8">
        <f>FG99/Data!$B28/Data!$B4/Data!$B13*Data!$B29</f>
        <v>0</v>
      </c>
      <c r="FH109" s="8">
        <f>FH99/Data!$B28/Data!$B4/Data!$B13*Data!$B29</f>
        <v>3.3783783783783781</v>
      </c>
      <c r="FI109" s="8">
        <f>FI99/Data!$B28/Data!$B4/Data!$B13*Data!$B29</f>
        <v>2.189189189189189</v>
      </c>
      <c r="FJ109" s="8">
        <f>FJ99/Data!$B28/Data!$B4/Data!$B13*Data!$B29</f>
        <v>1.7027027027027026</v>
      </c>
      <c r="FK109" s="8">
        <f>FK99/Data!$B28/Data!$B4/Data!$B13*Data!$B29</f>
        <v>1.6216216216216215</v>
      </c>
      <c r="FL109" s="8">
        <f>FL99/Data!$B28/Data!$B4/Data!$B13*Data!$B29</f>
        <v>1.2972972972972971</v>
      </c>
      <c r="FM109" s="8">
        <f>FM99/Data!$B28/Data!$B4/Data!$B13*Data!$B29</f>
        <v>0</v>
      </c>
      <c r="FN109" s="8">
        <f>FN99/Data!$B28/Data!$B4/Data!$B13*Data!$B29</f>
        <v>0</v>
      </c>
      <c r="FO109" s="8">
        <f>FO99/Data!$B28/Data!$B4/Data!$B13*Data!$B29</f>
        <v>1.8018018018018016</v>
      </c>
      <c r="FP109" s="8">
        <f>FP99/Data!$B28/Data!$B4/Data!$B13*Data!$B29</f>
        <v>0.81081081081081074</v>
      </c>
      <c r="FQ109" s="8">
        <f>FQ99/Data!$B28/Data!$B4/Data!$B13*Data!$B29</f>
        <v>0.64864864864864857</v>
      </c>
      <c r="FR109" s="8">
        <f>FR99/Data!$B28/Data!$B4/Data!$B13*Data!$B29</f>
        <v>0.7297297297297296</v>
      </c>
      <c r="FS109" s="8">
        <f>FS99/Data!$B28/Data!$B4/Data!$B13*Data!$B29</f>
        <v>0.64864864864864857</v>
      </c>
      <c r="FT109" s="8">
        <f>FT99/Data!$B28/Data!$B4/Data!$B13*Data!$B29</f>
        <v>0</v>
      </c>
      <c r="FU109" s="8">
        <f>FU99/Data!$B28/Data!$B4/Data!$B13*Data!$B29</f>
        <v>0</v>
      </c>
      <c r="FV109" s="8">
        <f>FV99/Data!$B28/Data!$B4/Data!$B13*Data!$B29</f>
        <v>1.8018018018018016</v>
      </c>
      <c r="FW109" s="8">
        <f>FW99/Data!$B28/Data!$B4/Data!$B13*Data!$B29</f>
        <v>1.2972972972972971</v>
      </c>
      <c r="FX109" s="8">
        <f>FX99/Data!$B28/Data!$B4/Data!$B13*Data!$B29</f>
        <v>0.81081081081081074</v>
      </c>
      <c r="FY109" s="8">
        <f>FY99/Data!$B28/Data!$B4/Data!$B13*Data!$B29</f>
        <v>0.81081081081081074</v>
      </c>
      <c r="FZ109" s="8">
        <f>FZ99/Data!$B28/Data!$B4/Data!$B13*Data!$B29</f>
        <v>0.81081081081081074</v>
      </c>
      <c r="GA109" s="8">
        <f>GA99/Data!$B28/Data!$B4/Data!$B13*Data!$B29</f>
        <v>0</v>
      </c>
      <c r="GB109" s="8">
        <f>GB99/Data!$B28/Data!$B4/Data!$B13*Data!$B29</f>
        <v>0</v>
      </c>
      <c r="GC109" s="8">
        <f>GC99/Data!$B28/Data!$B4/Data!$B13*Data!$B29</f>
        <v>1.689189189189189</v>
      </c>
      <c r="GD109" s="8">
        <f>GD99/Data!$B28/Data!$B4/Data!$B13*Data!$B29</f>
        <v>1.4594594594594592</v>
      </c>
      <c r="GE109" s="8">
        <f>GE99/Data!$B28/Data!$B4/Data!$B13*Data!$B29</f>
        <v>0.7297297297297296</v>
      </c>
      <c r="GF109" s="8">
        <f>GF99/Data!$B28/Data!$B4/Data!$B13*Data!$B29</f>
        <v>0.56756756756756743</v>
      </c>
      <c r="GG109" s="8">
        <f>GG99/Data!$B28/Data!$B4/Data!$B13*Data!$B29</f>
        <v>0.64864864864864857</v>
      </c>
      <c r="GH109" s="8">
        <f>GH99/Data!$B28/Data!$B4/Data!$B13*Data!$B29</f>
        <v>0</v>
      </c>
      <c r="GI109" s="8">
        <f>GI99/Data!$B28/Data!$B4/Data!$B13*Data!$B29</f>
        <v>0</v>
      </c>
      <c r="GJ109" s="8">
        <f>GJ99/Data!$B28/Data!$B4/Data!$B13*Data!$B29</f>
        <v>2.8153153153153148</v>
      </c>
      <c r="GK109" s="8">
        <f>GK99/Data!$B28/Data!$B4/Data!$B13*Data!$B29</f>
        <v>1.5405405405405401</v>
      </c>
      <c r="GL109" s="8">
        <f>GL99/Data!$B28/Data!$B4/Data!$B13*Data!$B29</f>
        <v>0.97297297297297303</v>
      </c>
      <c r="GM109" s="8">
        <f>GM99/Data!$B28/Data!$B4/Data!$B13*Data!$B29</f>
        <v>0.56756756756756743</v>
      </c>
      <c r="GN109" s="8">
        <f>GN99/Data!$B28/Data!$B4/Data!$B13*Data!$B29</f>
        <v>0.81081081081081074</v>
      </c>
      <c r="GO109" s="8">
        <f>GO99/Data!$B28/Data!$B4/Data!$B13*Data!$B29</f>
        <v>0</v>
      </c>
      <c r="GP109" s="8">
        <f>GP99/Data!$B28/Data!$B4/Data!$B13*Data!$B29</f>
        <v>0</v>
      </c>
      <c r="GQ109" s="8">
        <f>GQ99/Data!$B28/Data!$B4/Data!$B13*Data!$B29</f>
        <v>1.689189189189189</v>
      </c>
      <c r="GR109" s="8">
        <f>GR99/Data!$B28/Data!$B4/Data!$B13*Data!$B29</f>
        <v>0.89189189189189177</v>
      </c>
      <c r="GS109" s="8">
        <f>GS99/Data!$B28/Data!$B4/Data!$B13*Data!$B29</f>
        <v>0.89189189189189177</v>
      </c>
      <c r="GT109" s="8">
        <f>GT99/Data!$B28/Data!$B4/Data!$B13*Data!$B29</f>
        <v>0.89189189189189177</v>
      </c>
      <c r="GU109" s="8">
        <f>GU99/Data!$B28/Data!$B4/Data!$B13*Data!$B29</f>
        <v>1.2162162162162162</v>
      </c>
      <c r="GV109" s="8">
        <f>GV99/Data!$B28/Data!$B4/Data!$B13*Data!$B29</f>
        <v>0</v>
      </c>
      <c r="GW109" s="8">
        <f>GW99/Data!$B28/Data!$B4/Data!$B13*Data!$B29</f>
        <v>0</v>
      </c>
      <c r="GX109" s="8">
        <f>GX99/Data!$B28/Data!$B4/Data!$B13*Data!$B29</f>
        <v>3.3783783783783781</v>
      </c>
      <c r="GY109" s="8">
        <f>GY99/Data!$B28/Data!$B4/Data!$B13*Data!$B29</f>
        <v>2.675675675675675</v>
      </c>
      <c r="GZ109" s="8">
        <f>GZ99/Data!$B28/Data!$B4/Data!$B13*Data!$B29</f>
        <v>2.4324324324324325</v>
      </c>
      <c r="HA109" s="8">
        <f>HA99/Data!$B28/Data!$B4/Data!$B13*Data!$B29</f>
        <v>2.2702702702702697</v>
      </c>
      <c r="HB109" s="8">
        <f>HB99/Data!$B28/Data!$B4/Data!$B13*Data!$B29</f>
        <v>2.1081081081081079</v>
      </c>
      <c r="HC109" s="8">
        <f>HC99/Data!$B28/Data!$B4/Data!$B13*Data!$B29</f>
        <v>0</v>
      </c>
      <c r="HD109" s="8">
        <f>HD99/Data!$B28/Data!$B4/Data!$B13*Data!$B29</f>
        <v>0</v>
      </c>
      <c r="HE109" s="8">
        <f>HE99/Data!$B28/Data!$B4/Data!$B13*Data!$B29</f>
        <v>3.9414414414414418</v>
      </c>
      <c r="HF109" s="8">
        <f>HF99/Data!$B28/Data!$B4/Data!$B13*Data!$B29</f>
        <v>2.9189189189189184</v>
      </c>
      <c r="HG109" s="8">
        <f>HG99/Data!$B28/Data!$B4/Data!$B13*Data!$B29</f>
        <v>2.8378378378378373</v>
      </c>
      <c r="HH109" s="8">
        <f>HH99/Data!$B28/Data!$B4/Data!$B13*Data!$B29</f>
        <v>2.4324324324324325</v>
      </c>
      <c r="HI109" s="8">
        <f>HI99/Data!$B28/Data!$B4/Data!$B13*Data!$B29</f>
        <v>2.4324324324324325</v>
      </c>
      <c r="HJ109" s="8">
        <f>HJ99/Data!$B28/Data!$B4/Data!$B13*Data!$B29</f>
        <v>0</v>
      </c>
      <c r="HK109" s="8">
        <f>HK99/Data!$B28/Data!$B4/Data!$B13*Data!$B29</f>
        <v>0</v>
      </c>
      <c r="HL109" s="8">
        <f>HL99/Data!$B28/Data!$B4/Data!$B13*Data!$B29</f>
        <v>3.9414414414414418</v>
      </c>
      <c r="HM109" s="8">
        <f>HM99/Data!$B28/Data!$B4/Data!$B13*Data!$B29</f>
        <v>2.4324324324324325</v>
      </c>
      <c r="HN109" s="8">
        <f>HN99/Data!$B28/Data!$B4/Data!$B13*Data!$B29</f>
        <v>1.3783783783783783</v>
      </c>
      <c r="HO109" s="8">
        <f>HO99/Data!$B28/Data!$B4/Data!$B13*Data!$B29</f>
        <v>1.3783783783783783</v>
      </c>
      <c r="HP109" s="8">
        <f>HP99/Data!$B28/Data!$B4/Data!$B13*Data!$B29</f>
        <v>1.0540540540540539</v>
      </c>
      <c r="HQ109" s="8">
        <f>HQ99/Data!$B28/Data!$B4/Data!$B13*Data!$B29</f>
        <v>0</v>
      </c>
      <c r="HR109" s="8">
        <f>HR99/Data!$B28/Data!$B4/Data!$B13*Data!$B29</f>
        <v>0</v>
      </c>
      <c r="HS109" s="8">
        <f>HS99/Data!$B28/Data!$B4/Data!$B13*Data!$B29</f>
        <v>2.8153153153153148</v>
      </c>
      <c r="HT109" s="8">
        <f>HT99/Data!$B28/Data!$B4/Data!$B13*Data!$B29</f>
        <v>1.1351351351351349</v>
      </c>
      <c r="HU109" s="8">
        <f>HU99/Data!$B28/Data!$B4/Data!$B13*Data!$B29</f>
        <v>0.64864864864864857</v>
      </c>
      <c r="HV109" s="8">
        <f>HV99/Data!$B28/Data!$B4/Data!$B13*Data!$B29</f>
        <v>0.7297297297297296</v>
      </c>
      <c r="HW109" s="8">
        <f>HW99/Data!$B28/Data!$B4/Data!$B13*Data!$B29</f>
        <v>0.64864864864864857</v>
      </c>
      <c r="HX109" s="8">
        <f>HX99/Data!$B28/Data!$B4/Data!$B13*Data!$B29</f>
        <v>0</v>
      </c>
      <c r="HY109" s="8">
        <f>HY99/Data!$B28/Data!$B4/Data!$B13*Data!$B29</f>
        <v>0</v>
      </c>
      <c r="HZ109" s="8">
        <f>HZ99/Data!$B28/Data!$B4/Data!$B13*Data!$B29</f>
        <v>3.3783783783783781</v>
      </c>
      <c r="IA109" s="8">
        <f>IA99/Data!$B28/Data!$B4/Data!$B13*Data!$B29</f>
        <v>2.0270270270270268</v>
      </c>
      <c r="IB109" s="8">
        <f>IB99/Data!$B28/Data!$B4/Data!$B13*Data!$B29</f>
        <v>1.6216216216216215</v>
      </c>
      <c r="IC109" s="8">
        <f>IC99/Data!$B28/Data!$B4/Data!$B13*Data!$B29</f>
        <v>1.7837837837837835</v>
      </c>
      <c r="ID109" s="8">
        <f>ID99/Data!$B28/Data!$B4/Data!$B13*Data!$B29</f>
        <v>1.7837837837837835</v>
      </c>
      <c r="IE109" s="8">
        <f>IE99/Data!$B28/Data!$B4/Data!$B13*Data!$B29</f>
        <v>0</v>
      </c>
      <c r="IF109" s="8">
        <f>IF99/Data!$B28/Data!$B4/Data!$B13*Data!$B29</f>
        <v>0</v>
      </c>
      <c r="IG109" s="8">
        <f>IG99/Data!$B28/Data!$B4/Data!$B13*Data!$B29</f>
        <v>2.8153153153153148</v>
      </c>
      <c r="IH109" s="8">
        <f>IH99/Data!$B28/Data!$B4/Data!$B13*Data!$B29</f>
        <v>1.2162162162162162</v>
      </c>
      <c r="II109" s="8">
        <f>II99/Data!$B28/Data!$B4/Data!$B13*Data!$B29</f>
        <v>1.2162162162162162</v>
      </c>
      <c r="IJ109" s="8">
        <f>IJ99/Data!$B28/Data!$B4/Data!$B13*Data!$B29</f>
        <v>0.81081081081081074</v>
      </c>
      <c r="IK109" s="8">
        <f>IK99/Data!$B28/Data!$B4/Data!$B13*Data!$B29</f>
        <v>0.81081081081081074</v>
      </c>
      <c r="IL109" s="8">
        <f>IL99/Data!$B28/Data!$B4/Data!$B13*Data!$B29</f>
        <v>0</v>
      </c>
      <c r="IM109" s="8">
        <v>0</v>
      </c>
      <c r="IN109" s="8">
        <f>IN99/Data!$B28/Data!$B4/Data!$B13*Data!$B29</f>
        <v>1.9144144144144142</v>
      </c>
      <c r="IO109" s="8">
        <f>IO99/Data!$B28/Data!$B4/Data!$B13*Data!$B29</f>
        <v>1.3783783783783783</v>
      </c>
      <c r="IP109" s="8">
        <f>IP99/Data!$B28/Data!$B4/Data!$B13*Data!$B29</f>
        <v>2.0270270270270268</v>
      </c>
      <c r="IQ109" s="8">
        <f>IQ99/Data!$B28/Data!$B4/Data!$B13*Data!$B29</f>
        <v>2.4324324324324325</v>
      </c>
      <c r="IR109" s="8">
        <f>IR99/Data!$B28/Data!$B4/Data!$B13*Data!$B29</f>
        <v>2.4324324324324325</v>
      </c>
      <c r="IS109" s="8">
        <f>IS99/Data!$B28/Data!$B4/Data!$B13*Data!$B29</f>
        <v>0</v>
      </c>
      <c r="IT109" s="8">
        <f>IT99/Data!$B28/Data!$B4/Data!$B13*Data!$B29</f>
        <v>0</v>
      </c>
      <c r="IU109" s="8">
        <f>IU99/Data!$B28/Data!$B4/Data!$B13*Data!$B29</f>
        <v>4.2792792792792795</v>
      </c>
      <c r="IV109" s="8">
        <f>IV99/Data!$B28/Data!$B4/Data!$B13*Data!$B29</f>
        <v>4.0540540540540535</v>
      </c>
      <c r="IW109" s="8">
        <f>IW99/Data!$B28/Data!$B4/Data!$B13*Data!$B29</f>
        <v>3.2837837837837833</v>
      </c>
      <c r="IX109" s="8">
        <f>IX99/Data!$B28/Data!$B4/Data!$B13*Data!$B29</f>
        <v>3.3243243243243241</v>
      </c>
      <c r="IY109" s="8">
        <f>IY99/Data!$B28/Data!$B4/Data!$B13*Data!$B29</f>
        <v>4.0540540540540535</v>
      </c>
      <c r="IZ109" s="8">
        <f>IZ99/Data!$B28/Data!$B4/Data!$B13*Data!$B29</f>
        <v>0</v>
      </c>
      <c r="JA109" s="8">
        <f>JA99/Data!$B28/Data!$B4/Data!$B13*Data!$B29</f>
        <v>0</v>
      </c>
      <c r="JB109" s="8">
        <f>JB99/Data!$B28/Data!$B4/Data!$B13*Data!$B29</f>
        <v>4.7297297297297289</v>
      </c>
      <c r="JC109" s="8">
        <f>JC99/Data!$B28/Data!$B4/Data!$B13*Data!$B29</f>
        <v>4.2162162162162158</v>
      </c>
      <c r="JD109" s="8">
        <f>JD99/Data!$B28/Data!$B4/Data!$B13*Data!$B29</f>
        <v>4.4594594594594597</v>
      </c>
      <c r="JE109" s="8">
        <f>JE99/Data!$B28/Data!$B4/Data!$B13*Data!$B29</f>
        <v>4.0540540540540535</v>
      </c>
      <c r="JF109" s="8">
        <f>JF99/Data!$B28/Data!$B4/Data!$B13*Data!$B29</f>
        <v>4.4594594594594597</v>
      </c>
      <c r="JG109" s="8">
        <f>JG99/Data!$B28/Data!$B4/Data!$B13*Data!$B29</f>
        <v>0</v>
      </c>
      <c r="JH109" s="8">
        <f>JH99/Data!$B28/Data!$B4/Data!$B13*Data!$B29</f>
        <v>0</v>
      </c>
      <c r="JI109" s="8">
        <f>JI99/Data!$B28/Data!$B4/Data!$B13*Data!$B29</f>
        <v>3.6036036036036032</v>
      </c>
      <c r="JJ109" s="8">
        <f>JJ99/Data!$B28/Data!$B4/Data!$B13*Data!$B29</f>
        <v>2.0270270270270268</v>
      </c>
      <c r="JK109" s="8">
        <f>JK99/Data!$B28/Data!$B4/Data!$B13*Data!$B29</f>
        <v>1.2972972972972971</v>
      </c>
      <c r="JL109" s="8">
        <f>JL99/Data!$B28/Data!$B4/Data!$B13*Data!$B29</f>
        <v>1.4594594594594592</v>
      </c>
      <c r="JM109" s="8">
        <f>JM99/Data!$B28/Data!$B4/Data!$B13*Data!$B29</f>
        <v>1.7837837837837835</v>
      </c>
      <c r="JN109" s="8">
        <f>JN99/Data!$B28/Data!$B4/Data!$B13*Data!$B29</f>
        <v>0</v>
      </c>
      <c r="JO109" s="8">
        <f>JO99/Data!$B28/Data!$B4/Data!$B13*Data!$B29</f>
        <v>0</v>
      </c>
      <c r="JP109" s="8">
        <f>JP99/Data!$B28/Data!$B4/Data!$B13*Data!$B29</f>
        <v>4.5045045045045038</v>
      </c>
      <c r="JQ109" s="8">
        <f>JQ99/Data!$B28/Data!$B4/Data!$B13*Data!$B29</f>
        <v>5.2702702702702693</v>
      </c>
      <c r="JR109" s="8">
        <f>JR99/Data!$B28/Data!$B4/Data!$B13*Data!$B29</f>
        <v>3.6486486486486482</v>
      </c>
      <c r="JS109" s="8">
        <f>JS99/Data!$B28/Data!$B4/Data!$B13*Data!$B29</f>
        <v>3.6486486486486482</v>
      </c>
      <c r="JT109" s="8">
        <f>JT99/Data!$B28/Data!$B4/Data!$B13*Data!$B29</f>
        <v>2.4324324324324325</v>
      </c>
      <c r="JU109" s="8">
        <f>JU99/Data!$B28/Data!$B4/Data!$B13*Data!$B29</f>
        <v>0</v>
      </c>
      <c r="JV109" s="8">
        <f>JV99/Data!$B28/Data!$B4/Data!$B13*Data!$B29</f>
        <v>0</v>
      </c>
      <c r="JW109" s="8">
        <f>JW99/Data!$B28/Data!$B4/Data!$B13*Data!$B29</f>
        <v>4.5045045045045038</v>
      </c>
      <c r="JX109" s="8">
        <f>JX99/Data!$B28/Data!$B4/Data!$B13*Data!$B29</f>
        <v>3.6486486486486482</v>
      </c>
      <c r="JY109" s="8">
        <f>JY99/Data!$B28/Data!$B4/Data!$B13*Data!$B29</f>
        <v>2.4324324324324325</v>
      </c>
      <c r="JZ109" s="8">
        <f>JZ99/Data!$B28/Data!$B4/Data!$B13*Data!$B29</f>
        <v>2.5945945945945943</v>
      </c>
      <c r="KA109" s="8">
        <f>KA99/Data!$B28/Data!$B4/Data!$B13*Data!$B29</f>
        <v>2.4324324324324325</v>
      </c>
      <c r="KB109" s="8">
        <f>KB99/Data!$B28/Data!$B4/Data!$B13*Data!$B29</f>
        <v>0</v>
      </c>
      <c r="KC109" s="8">
        <f>KC99/Data!$B28/Data!$B4/Data!$B13*Data!$B29</f>
        <v>0</v>
      </c>
      <c r="KD109" s="8">
        <f>KD99/Data!$B28/Data!$B4/Data!$B13*Data!$B29</f>
        <v>5.0675675675675667</v>
      </c>
      <c r="KE109" s="8">
        <f>KE99/Data!$B28/Data!$B4/Data!$B13*Data!$B29</f>
        <v>6.0810810810810807</v>
      </c>
      <c r="KF109" s="8">
        <f>KF99/Data!$B28/Data!$B4/Data!$B13*Data!$B29</f>
        <v>4.4594594594594597</v>
      </c>
      <c r="KG109" s="8">
        <f>KG99/Data!$B28/Data!$B4/Data!$B13*Data!$B29</f>
        <v>4.4594594594594597</v>
      </c>
      <c r="KH109" s="8">
        <f>KH99/Data!$B28/Data!$B4/Data!$B13*Data!$B29</f>
        <v>4.4594594594594597</v>
      </c>
      <c r="KI109" s="8">
        <f>KI99/Data!$B28/Data!$B4/Data!$B13*Data!$B29</f>
        <v>0</v>
      </c>
      <c r="KJ109" s="8">
        <f>KJ99/Data!$B28/Data!$B4/Data!$B13*Data!$B29</f>
        <v>0</v>
      </c>
      <c r="KK109" s="8">
        <f>KK99/Data!$B28/Data!$B4/Data!$B13*Data!$B29</f>
        <v>8.4459459459459456</v>
      </c>
      <c r="KL109" s="8">
        <f>KL99/Data!$B28/Data!$B4/Data!$B13*Data!$B29</f>
        <v>5.2702702702702693</v>
      </c>
      <c r="KM109" s="8">
        <f>KM99/Data!$B28/Data!$B4/Data!$B13*Data!$B29</f>
        <v>4.4594594594594597</v>
      </c>
      <c r="KN109" s="8">
        <f>KN99/Data!$B28/Data!$B4/Data!$B13*Data!$B29</f>
        <v>3.8108108108108101</v>
      </c>
      <c r="KO109" s="8">
        <f>KO99/Data!$B28/Data!$B4/Data!$B13*Data!$B29</f>
        <v>3.6486486486486482</v>
      </c>
      <c r="KP109" s="8">
        <f>KP99/Data!$B28/Data!$B4/Data!$B13*Data!$B29</f>
        <v>0</v>
      </c>
      <c r="KQ109" s="8">
        <f>KQ99/Data!$B28/Data!$B4/Data!$B13*Data!$B29</f>
        <v>0</v>
      </c>
      <c r="KR109" s="8">
        <f>KR99/Data!$B28/Data!$B4/Data!$B13*Data!$B29</f>
        <v>9.0090090090090076</v>
      </c>
      <c r="KS109" s="8">
        <f>KS99/Data!$B28/Data!$B4/Data!$B13*Data!$B29</f>
        <v>6.0810810810810807</v>
      </c>
      <c r="KT109" s="8">
        <f>KT99/Data!$B28/Data!$B4/Data!$B13*Data!$B29</f>
        <v>6.0810810810810807</v>
      </c>
      <c r="KU109" s="8">
        <f>KU99/Data!$B28/Data!$B4/Data!$B13*Data!$B29</f>
        <v>6.0810810810810807</v>
      </c>
      <c r="KV109" s="8">
        <f>KV99/Data!$B28/Data!$B4/Data!$B13*Data!$B29</f>
        <v>4.4594594594594597</v>
      </c>
      <c r="KW109" s="8">
        <f>KW99/Data!$B28/Data!$B4/Data!$B13*Data!$B29</f>
        <v>0</v>
      </c>
      <c r="KX109" s="8">
        <f>KX99/Data!$B28/Data!$B4/Data!$B13*Data!$B29</f>
        <v>0</v>
      </c>
      <c r="KY109" s="8">
        <f>KY99/Data!$B28/Data!$B4/Data!$B13*Data!$B29</f>
        <v>5.0675675675675667</v>
      </c>
      <c r="KZ109" s="8">
        <f>KZ99/Data!$B28/Data!$B4/Data!$B13*Data!$B29</f>
        <v>4.8648648648648649</v>
      </c>
      <c r="LA109" s="8">
        <f>LA99/Data!$B28/Data!$B4/Data!$B13*Data!$B29</f>
        <v>3.6486486486486482</v>
      </c>
      <c r="LB109" s="8">
        <f>LB99/Data!$B28/Data!$B4/Data!$B13*Data!$B29</f>
        <v>3.6486486486486482</v>
      </c>
      <c r="LC109" s="8">
        <f>LC99/Data!$B28/Data!$B4/Data!$B13*Data!$B29</f>
        <v>2.8378378378378373</v>
      </c>
      <c r="LD109" s="8">
        <f>LD99/Data!$B28/Data!$B4/Data!$B13*Data!$B29</f>
        <v>0</v>
      </c>
      <c r="LE109" s="8">
        <f>LE99/Data!$B28/Data!$B4/Data!$B13*Data!$B29</f>
        <v>0</v>
      </c>
      <c r="LF109" s="8">
        <f>LF99/Data!$B28/Data!$B4/Data!$B13*Data!$B29</f>
        <v>4.5045045045045038</v>
      </c>
      <c r="LG109" s="8">
        <f>LG99/Data!$B28/Data!$B4/Data!$B13*Data!$B29</f>
        <v>4.0540540540540535</v>
      </c>
      <c r="LH109" s="8">
        <f>LH99/Data!$B28/Data!$B4/Data!$B13*Data!$B29</f>
        <v>3.7297297297297294</v>
      </c>
      <c r="LI109" s="8">
        <f>LI99/Data!$B28/Data!$B4/Data!$B13*Data!$B29</f>
        <v>3.7297297297297294</v>
      </c>
      <c r="LJ109" s="8">
        <f>LJ99/Data!$B28/Data!$B4/Data!$B13*Data!$B29</f>
        <v>1.6216216216216215</v>
      </c>
      <c r="LK109" s="8">
        <f>LK99/Data!$B28/Data!$B4/Data!$B13*Data!$B29</f>
        <v>0</v>
      </c>
      <c r="LL109" s="8">
        <f>LL99/Data!$B28/Data!$B4/Data!$B13*Data!$B29</f>
        <v>0</v>
      </c>
      <c r="LM109" s="8">
        <f>LM99/Data!$B28/Data!$B4/Data!$B13*Data!$B29</f>
        <v>2.2522522522522519</v>
      </c>
      <c r="LN109" s="8">
        <f>LN99/Data!$B28/Data!$B4/Data!$B13*Data!$B29</f>
        <v>1.2972972972972971</v>
      </c>
      <c r="LO109" s="8">
        <f>LO99/Data!$B28/Data!$B4/Data!$B13*Data!$B29</f>
        <v>0.7297297297297296</v>
      </c>
      <c r="LP109" s="8">
        <f>LP99/Data!$B28/Data!$B4/Data!$B13*Data!$B29</f>
        <v>0</v>
      </c>
      <c r="LQ109" s="8">
        <f>LQ99/Data!$B28/Data!$B4/Data!$B13*Data!$B29</f>
        <v>0</v>
      </c>
      <c r="LR109" s="8">
        <f>LR99/Data!$B28/Data!$B4/Data!$B13*Data!$B29</f>
        <v>0</v>
      </c>
      <c r="LS109" s="8">
        <f>LS99/Data!$B28/Data!$B4/Data!$B13*Data!$B29</f>
        <v>0</v>
      </c>
      <c r="LT109" s="8">
        <f>LT99/Data!$B28/Data!$B4/Data!$B13*Data!$B29</f>
        <v>4.5045045045045038</v>
      </c>
      <c r="LU109" s="8">
        <f>LU99/Data!$B28/Data!$B4/Data!$B13*Data!$B29</f>
        <v>4.0540540540540535</v>
      </c>
      <c r="LV109" s="8">
        <f>LV99/Data!$B28/Data!$B4/Data!$B13*Data!$B29</f>
        <v>3.243243243243243</v>
      </c>
      <c r="LW109" s="8">
        <f>LW99/Data!$B28/Data!$B4/Data!$B13*Data!$B29</f>
        <v>0</v>
      </c>
      <c r="LX109" s="8">
        <f>LX99/Data!$B28/Data!$B4/Data!$B13*Data!$B29</f>
        <v>0</v>
      </c>
      <c r="LY109" s="8">
        <f>LY99/Data!$B28/Data!$B4/Data!$B13*Data!$B29</f>
        <v>0</v>
      </c>
      <c r="LZ109" s="8">
        <f>LZ99/Data!$B28/Data!$B4/Data!$B13*Data!$B29</f>
        <v>0</v>
      </c>
      <c r="MA109" s="8">
        <f>MA99/Data!$B28/Data!$B4/Data!$B13*Data!$B29</f>
        <v>4.2792792792792795</v>
      </c>
      <c r="MB109" s="8">
        <f>MB99/Data!$B28/Data!$B4/Data!$B13*Data!$B29</f>
        <v>4.0540540540540535</v>
      </c>
      <c r="MC109" s="8">
        <f>MC99/Data!$B28/Data!$B4/Data!$B13*Data!$B29</f>
        <v>3.243243243243243</v>
      </c>
      <c r="MD109" s="8">
        <f>MD99/Data!$B28/Data!$B4/Data!$B13*Data!$B29</f>
        <v>2.8378378378378373</v>
      </c>
      <c r="ME109" s="8">
        <f>ME99/Data!$B28/Data!$B4/Data!$B13*Data!$B29</f>
        <v>1.7837837837837835</v>
      </c>
      <c r="MF109" s="8">
        <f>MF99/Data!$B28/Data!$B4/Data!$B13*Data!$B29</f>
        <v>0</v>
      </c>
      <c r="MG109" s="8">
        <f>MG99/Data!$B28/Data!$B4/Data!$B13*Data!$B29</f>
        <v>0</v>
      </c>
      <c r="MH109" s="8">
        <f>MH99/Data!$B28/Data!$B4/Data!$B13*Data!$B29</f>
        <v>2.4774774774774775</v>
      </c>
      <c r="MI109" s="8">
        <f>MI99/Data!$B28/Data!$B4/Data!$B13*Data!$B29</f>
        <v>2.4324324324324325</v>
      </c>
      <c r="MJ109" s="8">
        <f>MJ99/Data!$B28/Data!$B4/Data!$B13*Data!$B29</f>
        <v>1.2162162162162162</v>
      </c>
      <c r="MK109" s="8">
        <f>MK99/Data!$B28/Data!$B4/Data!$B13*Data!$B29</f>
        <v>1.2162162162162162</v>
      </c>
      <c r="ML109" s="8">
        <f>ML99/Data!$B28/Data!$B4/Data!$B13*Data!$B29</f>
        <v>0.97297297297297303</v>
      </c>
      <c r="MM109" s="8">
        <f>MM99/Data!$B28/Data!$B4/Data!$B13*Data!$B29</f>
        <v>0</v>
      </c>
      <c r="MN109" s="8">
        <f>MN99/Data!$B28/Data!$B4/Data!$B13*Data!$B29</f>
        <v>0</v>
      </c>
      <c r="MO109" s="8">
        <f>MO99/Data!$B28/Data!$B4/Data!$B13*Data!$B29</f>
        <v>2.0270270270270268</v>
      </c>
      <c r="MP109" s="8">
        <f>MP99/Data!$B28/Data!$B4/Data!$B13*Data!$B29</f>
        <v>0</v>
      </c>
      <c r="MQ109" s="8">
        <f>MQ99/Data!$B28/Data!$B4/Data!$B13*Data!$B29</f>
        <v>1.4594594594594592</v>
      </c>
      <c r="MR109" s="8">
        <f>MR99/Data!$B28/Data!$B4/Data!$B13*Data!$B29</f>
        <v>1.4594594594594592</v>
      </c>
      <c r="MS109" s="8">
        <f>MS99/Data!$B28/Data!$B4/Data!$B13*Data!$B29</f>
        <v>0.97297297297297303</v>
      </c>
      <c r="MT109" s="8">
        <f>MT99/Data!$B28/Data!$B4/Data!$B13*Data!$B29</f>
        <v>0</v>
      </c>
      <c r="MU109" s="8">
        <f>MU99/Data!$B28/Data!$B4/Data!$B13*Data!$B29</f>
        <v>0</v>
      </c>
      <c r="MV109" s="8">
        <f>MV99/Data!$B28/Data!$B4/Data!$B13*Data!$B29</f>
        <v>0</v>
      </c>
      <c r="MW109" s="8">
        <f>MW99/Data!$B28/Data!$B4/Data!$B13*Data!$B29</f>
        <v>0</v>
      </c>
      <c r="MX109" s="8">
        <f>MX99/Data!$B28/Data!$B4/Data!$B13*Data!$B29</f>
        <v>1.1351351351351349</v>
      </c>
      <c r="MY109" s="8">
        <f>MY99/Data!$B28/Data!$B4/Data!$B13*Data!$B29</f>
        <v>0.89189189189189177</v>
      </c>
      <c r="MZ109" s="8">
        <f>MZ99/Data!$B28/Data!$B4/Data!$B13*Data!$B29</f>
        <v>0.56756756756756743</v>
      </c>
      <c r="NA109" s="8">
        <f>NA99/Data!$B28/Data!$B4/Data!$B13*Data!$B29</f>
        <v>0</v>
      </c>
      <c r="NB109" s="8">
        <f>NB99/Data!$B28/Data!$B4/Data!$B13*Data!$B29</f>
        <v>0</v>
      </c>
    </row>
    <row r="110" spans="2:366" ht="15">
      <c r="B110" s="8" t="s">
        <v>120</v>
      </c>
      <c r="C110" s="8">
        <v>1</v>
      </c>
      <c r="D110" s="8">
        <v>1</v>
      </c>
      <c r="E110" s="8">
        <v>1</v>
      </c>
      <c r="F110" s="8">
        <v>1</v>
      </c>
      <c r="G110" s="8">
        <v>1</v>
      </c>
      <c r="H110" s="8">
        <v>1</v>
      </c>
      <c r="I110" s="8">
        <v>1</v>
      </c>
      <c r="J110" s="8">
        <v>1</v>
      </c>
      <c r="K110" s="8">
        <v>1</v>
      </c>
      <c r="L110" s="8">
        <v>1</v>
      </c>
      <c r="M110" s="8">
        <v>1</v>
      </c>
      <c r="N110" s="8">
        <v>1</v>
      </c>
      <c r="O110" s="8">
        <v>1</v>
      </c>
      <c r="P110" s="8">
        <v>1</v>
      </c>
      <c r="Q110" s="8">
        <v>1</v>
      </c>
      <c r="R110" s="8">
        <v>1</v>
      </c>
      <c r="S110" s="8">
        <v>1</v>
      </c>
      <c r="T110" s="8">
        <v>1</v>
      </c>
      <c r="U110" s="8">
        <v>1</v>
      </c>
      <c r="V110" s="8">
        <v>1</v>
      </c>
      <c r="W110" s="8">
        <v>1</v>
      </c>
      <c r="X110" s="8">
        <v>1</v>
      </c>
      <c r="Y110" s="8">
        <v>1</v>
      </c>
      <c r="Z110" s="8">
        <v>1</v>
      </c>
      <c r="AA110" s="8">
        <v>1</v>
      </c>
      <c r="AB110" s="8">
        <v>1</v>
      </c>
      <c r="AC110" s="8">
        <v>1</v>
      </c>
      <c r="AD110" s="8">
        <v>1</v>
      </c>
      <c r="AE110" s="8">
        <v>1</v>
      </c>
      <c r="AF110" s="8">
        <v>1</v>
      </c>
      <c r="AG110" s="8">
        <v>1</v>
      </c>
      <c r="AH110" s="8">
        <v>1</v>
      </c>
      <c r="AI110" s="8">
        <v>1</v>
      </c>
      <c r="AJ110" s="8">
        <v>1</v>
      </c>
      <c r="AK110" s="8">
        <v>1</v>
      </c>
      <c r="AL110" s="8">
        <v>1</v>
      </c>
      <c r="AM110" s="8">
        <v>1</v>
      </c>
      <c r="AN110" s="8">
        <v>1</v>
      </c>
      <c r="AO110" s="8">
        <v>1</v>
      </c>
      <c r="AP110" s="8">
        <v>1</v>
      </c>
      <c r="AQ110" s="8">
        <v>1</v>
      </c>
      <c r="AR110" s="8">
        <v>1</v>
      </c>
      <c r="AS110" s="8">
        <v>1</v>
      </c>
      <c r="AT110" s="8">
        <v>1</v>
      </c>
      <c r="AU110" s="8">
        <v>1</v>
      </c>
      <c r="AV110" s="8">
        <v>1</v>
      </c>
      <c r="AW110" s="8">
        <v>1</v>
      </c>
      <c r="AX110" s="8">
        <v>1</v>
      </c>
      <c r="AY110" s="8">
        <v>1</v>
      </c>
      <c r="AZ110" s="8">
        <v>1</v>
      </c>
      <c r="BA110" s="8">
        <v>1</v>
      </c>
      <c r="BB110" s="8">
        <v>1</v>
      </c>
      <c r="BC110" s="8">
        <v>1</v>
      </c>
      <c r="BD110" s="8">
        <v>1</v>
      </c>
      <c r="BE110" s="8">
        <v>1</v>
      </c>
      <c r="BF110" s="8">
        <v>1</v>
      </c>
      <c r="BG110" s="8">
        <v>1</v>
      </c>
      <c r="BH110" s="8">
        <v>1</v>
      </c>
      <c r="BI110" s="8">
        <v>1</v>
      </c>
      <c r="BJ110" s="8">
        <v>1</v>
      </c>
      <c r="BK110" s="8">
        <v>1</v>
      </c>
      <c r="BL110" s="8">
        <v>1</v>
      </c>
      <c r="BM110" s="8">
        <v>1</v>
      </c>
      <c r="BN110" s="8">
        <v>1</v>
      </c>
      <c r="BO110" s="8">
        <v>1</v>
      </c>
      <c r="BP110" s="8">
        <v>1</v>
      </c>
      <c r="BQ110" s="8">
        <v>1</v>
      </c>
      <c r="BR110" s="8">
        <v>1</v>
      </c>
      <c r="BS110" s="8">
        <v>1</v>
      </c>
      <c r="BT110" s="8">
        <v>1</v>
      </c>
      <c r="BU110" s="8">
        <v>1</v>
      </c>
      <c r="BV110" s="8">
        <v>1</v>
      </c>
      <c r="BW110" s="8">
        <v>1</v>
      </c>
      <c r="BX110" s="8">
        <v>1</v>
      </c>
      <c r="BY110" s="8">
        <v>1</v>
      </c>
      <c r="BZ110" s="8">
        <v>1</v>
      </c>
      <c r="CA110" s="8">
        <v>1</v>
      </c>
      <c r="CB110" s="8">
        <v>1</v>
      </c>
      <c r="CC110" s="8">
        <v>1</v>
      </c>
      <c r="CD110" s="8">
        <v>1</v>
      </c>
      <c r="CE110" s="8">
        <v>1</v>
      </c>
      <c r="CF110" s="8">
        <v>1</v>
      </c>
      <c r="CG110" s="8">
        <v>1</v>
      </c>
      <c r="CH110" s="8">
        <v>1</v>
      </c>
      <c r="CI110" s="8">
        <v>1</v>
      </c>
      <c r="CJ110" s="8">
        <v>1</v>
      </c>
      <c r="CK110" s="8">
        <v>1</v>
      </c>
      <c r="CL110" s="8">
        <v>1</v>
      </c>
      <c r="CM110" s="8">
        <v>1</v>
      </c>
      <c r="CN110" s="8">
        <v>1</v>
      </c>
      <c r="CO110" s="8">
        <v>1</v>
      </c>
      <c r="CP110" s="8">
        <v>1</v>
      </c>
      <c r="CQ110" s="8">
        <v>1</v>
      </c>
      <c r="CR110" s="8">
        <v>1</v>
      </c>
      <c r="CS110" s="8">
        <v>1</v>
      </c>
      <c r="CT110" s="8">
        <v>1</v>
      </c>
      <c r="CU110" s="8">
        <v>1</v>
      </c>
      <c r="CV110" s="8">
        <v>1</v>
      </c>
      <c r="CW110" s="8">
        <v>1</v>
      </c>
      <c r="CX110" s="8">
        <v>1</v>
      </c>
      <c r="CY110" s="8">
        <v>1</v>
      </c>
      <c r="CZ110" s="8">
        <v>1</v>
      </c>
      <c r="DA110" s="8">
        <v>1</v>
      </c>
      <c r="DB110" s="8">
        <v>1</v>
      </c>
      <c r="DC110" s="8">
        <v>1</v>
      </c>
      <c r="DD110" s="8">
        <v>1</v>
      </c>
      <c r="DE110" s="8">
        <v>1</v>
      </c>
      <c r="DF110" s="8">
        <v>1</v>
      </c>
      <c r="DG110" s="8">
        <v>1</v>
      </c>
      <c r="DH110" s="8">
        <v>1</v>
      </c>
      <c r="DI110" s="8">
        <v>1</v>
      </c>
      <c r="DJ110" s="8">
        <v>1</v>
      </c>
      <c r="DK110" s="8">
        <v>1</v>
      </c>
      <c r="DL110" s="8">
        <v>1</v>
      </c>
      <c r="DM110" s="8">
        <v>1</v>
      </c>
      <c r="DN110" s="8">
        <v>1</v>
      </c>
      <c r="DO110" s="8">
        <v>1</v>
      </c>
      <c r="DP110" s="8">
        <v>1</v>
      </c>
      <c r="DQ110" s="8">
        <v>1</v>
      </c>
      <c r="DR110" s="8">
        <v>1</v>
      </c>
      <c r="DS110" s="8">
        <v>1</v>
      </c>
      <c r="DT110" s="8">
        <v>1</v>
      </c>
      <c r="DU110" s="8">
        <v>1</v>
      </c>
      <c r="DV110" s="8">
        <v>1</v>
      </c>
      <c r="DW110" s="8">
        <v>1</v>
      </c>
      <c r="DX110" s="8">
        <v>1</v>
      </c>
      <c r="DY110" s="8">
        <v>1</v>
      </c>
      <c r="DZ110" s="8">
        <v>1</v>
      </c>
      <c r="EA110" s="8">
        <v>1</v>
      </c>
      <c r="EB110" s="8">
        <v>1</v>
      </c>
      <c r="EC110" s="8">
        <v>1</v>
      </c>
      <c r="ED110" s="8">
        <v>1</v>
      </c>
      <c r="EE110" s="8">
        <v>1</v>
      </c>
      <c r="EF110" s="8">
        <v>1</v>
      </c>
      <c r="EG110" s="8">
        <v>1</v>
      </c>
      <c r="EH110" s="8">
        <v>1</v>
      </c>
      <c r="EI110" s="8">
        <v>1</v>
      </c>
      <c r="EJ110" s="8">
        <v>1</v>
      </c>
      <c r="EK110" s="8">
        <v>1</v>
      </c>
      <c r="EL110" s="8">
        <v>1</v>
      </c>
      <c r="EM110" s="8">
        <v>1</v>
      </c>
      <c r="EN110" s="8">
        <v>1</v>
      </c>
      <c r="EO110" s="8">
        <v>1</v>
      </c>
      <c r="EP110" s="8">
        <v>1</v>
      </c>
      <c r="EQ110" s="8">
        <v>1</v>
      </c>
      <c r="ER110" s="8">
        <v>1</v>
      </c>
      <c r="ES110" s="8">
        <v>1</v>
      </c>
      <c r="ET110" s="8">
        <v>1</v>
      </c>
      <c r="EU110" s="8">
        <v>1</v>
      </c>
      <c r="EV110" s="8">
        <v>1</v>
      </c>
      <c r="EW110" s="8">
        <v>1</v>
      </c>
      <c r="EX110" s="8">
        <v>1</v>
      </c>
      <c r="EY110" s="8">
        <v>1</v>
      </c>
      <c r="EZ110" s="8">
        <v>1</v>
      </c>
      <c r="FA110" s="8">
        <v>1</v>
      </c>
      <c r="FB110" s="8">
        <v>1</v>
      </c>
      <c r="FC110" s="8">
        <v>1</v>
      </c>
      <c r="FD110" s="8">
        <v>1</v>
      </c>
      <c r="FE110" s="8">
        <v>1</v>
      </c>
      <c r="FF110" s="8">
        <v>1</v>
      </c>
      <c r="FG110" s="8">
        <v>1</v>
      </c>
      <c r="FH110" s="8">
        <v>1</v>
      </c>
      <c r="FI110" s="8">
        <v>1</v>
      </c>
      <c r="FJ110" s="8">
        <v>1</v>
      </c>
      <c r="FK110" s="8">
        <v>1</v>
      </c>
      <c r="FL110" s="8">
        <v>1</v>
      </c>
      <c r="FM110" s="8">
        <v>1</v>
      </c>
      <c r="FN110" s="8">
        <v>1</v>
      </c>
      <c r="FO110" s="8">
        <v>1</v>
      </c>
      <c r="FP110" s="8">
        <v>1</v>
      </c>
      <c r="FQ110" s="8">
        <v>1</v>
      </c>
      <c r="FR110" s="8">
        <v>1</v>
      </c>
      <c r="FS110" s="8">
        <v>1</v>
      </c>
      <c r="FT110" s="8">
        <v>1</v>
      </c>
      <c r="FU110" s="8">
        <v>1</v>
      </c>
      <c r="FV110" s="8">
        <v>1</v>
      </c>
      <c r="FW110" s="8">
        <v>1</v>
      </c>
      <c r="FX110" s="8">
        <v>1</v>
      </c>
      <c r="FY110" s="8">
        <v>1</v>
      </c>
      <c r="FZ110" s="8">
        <v>1</v>
      </c>
      <c r="GA110" s="8">
        <v>1</v>
      </c>
      <c r="GB110" s="8">
        <v>1</v>
      </c>
      <c r="GC110" s="8">
        <v>1</v>
      </c>
      <c r="GD110" s="8">
        <v>1</v>
      </c>
      <c r="GE110" s="8">
        <v>1</v>
      </c>
      <c r="GF110" s="8">
        <v>1</v>
      </c>
      <c r="GG110" s="8">
        <v>1</v>
      </c>
      <c r="GH110" s="8">
        <v>1</v>
      </c>
      <c r="GI110" s="8">
        <v>1</v>
      </c>
      <c r="GJ110" s="8">
        <v>1</v>
      </c>
      <c r="GK110" s="8">
        <v>1</v>
      </c>
      <c r="GL110" s="8">
        <v>1</v>
      </c>
      <c r="GM110" s="8">
        <v>1</v>
      </c>
      <c r="GN110" s="8">
        <v>1</v>
      </c>
      <c r="GO110" s="8">
        <v>1</v>
      </c>
      <c r="GP110" s="8">
        <v>1</v>
      </c>
      <c r="GQ110" s="8">
        <v>1</v>
      </c>
      <c r="GR110" s="8">
        <v>1</v>
      </c>
      <c r="GS110" s="8">
        <v>1</v>
      </c>
      <c r="GT110" s="8">
        <v>1</v>
      </c>
      <c r="GU110" s="8">
        <v>1</v>
      </c>
      <c r="GV110" s="8">
        <v>1</v>
      </c>
      <c r="GW110" s="8">
        <v>1</v>
      </c>
      <c r="GX110" s="8">
        <v>1</v>
      </c>
      <c r="GY110" s="8">
        <v>1</v>
      </c>
      <c r="GZ110" s="8">
        <v>1</v>
      </c>
      <c r="HA110" s="8">
        <v>1</v>
      </c>
      <c r="HB110" s="8">
        <v>1</v>
      </c>
      <c r="HC110" s="8">
        <v>1</v>
      </c>
      <c r="HD110" s="8">
        <v>1</v>
      </c>
      <c r="HE110" s="8">
        <v>1</v>
      </c>
      <c r="HF110" s="8">
        <v>1</v>
      </c>
      <c r="HG110" s="8">
        <v>1</v>
      </c>
      <c r="HH110" s="8">
        <v>1</v>
      </c>
      <c r="HI110" s="8">
        <v>1</v>
      </c>
      <c r="HJ110" s="8">
        <v>1</v>
      </c>
      <c r="HK110" s="8">
        <v>1</v>
      </c>
      <c r="HL110" s="8">
        <v>1</v>
      </c>
      <c r="HM110" s="8">
        <v>1</v>
      </c>
      <c r="HN110" s="8">
        <v>1</v>
      </c>
      <c r="HO110" s="8">
        <v>1</v>
      </c>
      <c r="HP110" s="8">
        <v>1</v>
      </c>
      <c r="HQ110" s="8">
        <v>1</v>
      </c>
      <c r="HR110" s="8">
        <v>1</v>
      </c>
      <c r="HS110" s="8">
        <v>1</v>
      </c>
      <c r="HT110" s="8">
        <v>1</v>
      </c>
      <c r="HU110" s="8">
        <v>1</v>
      </c>
      <c r="HV110" s="8">
        <v>1</v>
      </c>
      <c r="HW110" s="8">
        <v>1</v>
      </c>
      <c r="HX110" s="8">
        <v>1</v>
      </c>
      <c r="HY110" s="8">
        <v>1</v>
      </c>
      <c r="HZ110" s="8">
        <v>1</v>
      </c>
      <c r="IA110" s="8">
        <v>1</v>
      </c>
      <c r="IB110" s="8">
        <v>1</v>
      </c>
      <c r="IC110" s="8">
        <v>1</v>
      </c>
      <c r="ID110" s="8">
        <v>1</v>
      </c>
      <c r="IE110" s="8">
        <v>1</v>
      </c>
      <c r="IF110" s="8">
        <v>1</v>
      </c>
      <c r="IG110" s="8">
        <v>1</v>
      </c>
      <c r="IH110" s="8">
        <v>1</v>
      </c>
      <c r="II110" s="8">
        <v>1</v>
      </c>
      <c r="IJ110" s="8">
        <v>1</v>
      </c>
      <c r="IK110" s="8">
        <v>1</v>
      </c>
      <c r="IL110" s="8">
        <v>1</v>
      </c>
      <c r="IM110" s="8">
        <v>0</v>
      </c>
      <c r="IN110" s="8">
        <v>1</v>
      </c>
      <c r="IO110" s="8">
        <v>1</v>
      </c>
      <c r="IP110" s="8">
        <v>1</v>
      </c>
      <c r="IQ110" s="8">
        <v>1</v>
      </c>
      <c r="IR110" s="8">
        <v>1</v>
      </c>
      <c r="IS110" s="8">
        <v>1</v>
      </c>
      <c r="IT110" s="8">
        <v>0</v>
      </c>
      <c r="IU110" s="8">
        <v>1</v>
      </c>
      <c r="IV110" s="8">
        <v>1</v>
      </c>
      <c r="IW110" s="8">
        <v>1</v>
      </c>
      <c r="IX110" s="8">
        <v>1</v>
      </c>
      <c r="IY110" s="8">
        <v>1</v>
      </c>
      <c r="IZ110" s="8">
        <v>1</v>
      </c>
      <c r="JA110" s="8">
        <v>0</v>
      </c>
      <c r="JB110" s="8">
        <v>1</v>
      </c>
      <c r="JC110" s="8">
        <v>1</v>
      </c>
      <c r="JD110" s="8">
        <v>1</v>
      </c>
      <c r="JE110" s="8">
        <v>1</v>
      </c>
      <c r="JF110" s="8">
        <v>1</v>
      </c>
      <c r="JG110" s="8">
        <v>1</v>
      </c>
      <c r="JH110" s="8">
        <v>0</v>
      </c>
      <c r="JI110" s="8">
        <v>1</v>
      </c>
      <c r="JJ110" s="8">
        <v>1</v>
      </c>
      <c r="JK110" s="8">
        <v>1</v>
      </c>
      <c r="JL110" s="8">
        <v>1</v>
      </c>
      <c r="JM110" s="8">
        <v>1</v>
      </c>
      <c r="JN110" s="8">
        <v>1</v>
      </c>
      <c r="JO110" s="8">
        <v>0</v>
      </c>
      <c r="JP110" s="8">
        <v>1</v>
      </c>
      <c r="JQ110" s="8">
        <v>1</v>
      </c>
      <c r="JR110" s="8">
        <v>1</v>
      </c>
      <c r="JS110" s="8">
        <v>1</v>
      </c>
      <c r="JT110" s="8">
        <v>1</v>
      </c>
      <c r="JU110" s="8">
        <v>1</v>
      </c>
      <c r="JV110" s="8">
        <v>0</v>
      </c>
      <c r="JW110" s="8">
        <v>1</v>
      </c>
      <c r="JX110" s="8">
        <v>1</v>
      </c>
      <c r="JY110" s="8">
        <v>1</v>
      </c>
      <c r="JZ110" s="8">
        <v>1</v>
      </c>
      <c r="KA110" s="8">
        <v>1</v>
      </c>
      <c r="KB110" s="8">
        <v>1</v>
      </c>
      <c r="KC110" s="8">
        <v>0</v>
      </c>
      <c r="KD110" s="8">
        <v>1</v>
      </c>
      <c r="KE110" s="8">
        <v>1</v>
      </c>
      <c r="KF110" s="8">
        <v>1</v>
      </c>
      <c r="KG110" s="8">
        <v>1</v>
      </c>
      <c r="KH110" s="8">
        <v>1</v>
      </c>
      <c r="KI110" s="8">
        <v>1</v>
      </c>
      <c r="KJ110" s="8">
        <v>0</v>
      </c>
      <c r="KK110" s="8">
        <v>1</v>
      </c>
      <c r="KL110" s="8">
        <v>1</v>
      </c>
      <c r="KM110" s="8">
        <v>1</v>
      </c>
      <c r="KN110" s="8">
        <v>1</v>
      </c>
      <c r="KO110" s="8">
        <v>1</v>
      </c>
      <c r="KP110" s="8">
        <v>1</v>
      </c>
      <c r="KQ110" s="8">
        <v>1</v>
      </c>
      <c r="KR110" s="8">
        <v>1</v>
      </c>
      <c r="KS110" s="8">
        <v>1</v>
      </c>
      <c r="KT110" s="8">
        <v>1</v>
      </c>
      <c r="KU110" s="8">
        <v>1</v>
      </c>
      <c r="KV110" s="8">
        <v>1</v>
      </c>
      <c r="KW110" s="8">
        <v>1</v>
      </c>
      <c r="KX110" s="8">
        <v>1</v>
      </c>
      <c r="KY110" s="8">
        <v>1</v>
      </c>
      <c r="KZ110" s="8">
        <v>1</v>
      </c>
      <c r="LA110" s="8">
        <v>1</v>
      </c>
      <c r="LB110" s="8">
        <v>1</v>
      </c>
      <c r="LC110" s="8">
        <v>1</v>
      </c>
      <c r="LD110" s="8">
        <v>1</v>
      </c>
      <c r="LE110" s="8">
        <v>1</v>
      </c>
      <c r="LF110" s="8">
        <v>1</v>
      </c>
      <c r="LG110" s="8">
        <v>1</v>
      </c>
      <c r="LH110" s="8">
        <v>1</v>
      </c>
      <c r="LI110" s="8">
        <v>1</v>
      </c>
      <c r="LJ110" s="8">
        <v>1</v>
      </c>
      <c r="LK110" s="8">
        <v>1</v>
      </c>
      <c r="LL110" s="8">
        <v>1</v>
      </c>
      <c r="LM110" s="8">
        <v>1</v>
      </c>
      <c r="LN110" s="8">
        <v>1</v>
      </c>
      <c r="LO110" s="8">
        <v>1</v>
      </c>
      <c r="LP110" s="8">
        <v>1</v>
      </c>
      <c r="LQ110" s="8">
        <v>1</v>
      </c>
      <c r="LR110" s="8">
        <v>1</v>
      </c>
      <c r="LS110" s="8">
        <v>1</v>
      </c>
      <c r="LT110" s="8">
        <v>1</v>
      </c>
      <c r="LU110" s="8">
        <v>1</v>
      </c>
      <c r="LV110" s="8">
        <v>1</v>
      </c>
      <c r="LW110" s="8">
        <v>1</v>
      </c>
      <c r="LX110" s="8">
        <v>1</v>
      </c>
      <c r="LY110" s="8">
        <v>1</v>
      </c>
      <c r="LZ110" s="8">
        <v>1</v>
      </c>
      <c r="MA110" s="8">
        <v>1</v>
      </c>
      <c r="MB110" s="8">
        <v>1</v>
      </c>
      <c r="MC110" s="8">
        <v>1</v>
      </c>
      <c r="MD110" s="8">
        <v>1</v>
      </c>
      <c r="ME110" s="8">
        <v>1</v>
      </c>
      <c r="MF110" s="8">
        <v>1</v>
      </c>
      <c r="MG110" s="8">
        <v>1</v>
      </c>
      <c r="MH110" s="8">
        <v>1</v>
      </c>
      <c r="MI110" s="8">
        <v>1</v>
      </c>
      <c r="MJ110" s="8">
        <v>1</v>
      </c>
      <c r="MK110" s="8">
        <v>1</v>
      </c>
      <c r="ML110" s="8">
        <v>1</v>
      </c>
      <c r="MM110" s="8">
        <v>1</v>
      </c>
      <c r="MN110" s="8">
        <v>1</v>
      </c>
      <c r="MO110" s="8">
        <v>1</v>
      </c>
      <c r="MP110" s="8">
        <v>1</v>
      </c>
      <c r="MQ110" s="8">
        <v>1</v>
      </c>
      <c r="MR110" s="8">
        <v>1</v>
      </c>
      <c r="MS110" s="8">
        <v>1</v>
      </c>
      <c r="MT110" s="8">
        <v>1</v>
      </c>
      <c r="MU110" s="8">
        <v>1</v>
      </c>
      <c r="MV110" s="8">
        <v>1</v>
      </c>
      <c r="MW110" s="8">
        <v>1</v>
      </c>
      <c r="MX110" s="8">
        <v>1</v>
      </c>
      <c r="MY110" s="8">
        <v>1</v>
      </c>
      <c r="MZ110" s="8">
        <v>1</v>
      </c>
      <c r="NA110" s="8">
        <v>1</v>
      </c>
      <c r="NB110" s="8">
        <v>1</v>
      </c>
    </row>
    <row r="111" spans="2:366" ht="15">
      <c r="B111" s="19" t="s">
        <v>93</v>
      </c>
      <c r="C111" s="17">
        <f t="shared" ref="C111:BH111" si="1398">SUM(C100:C110)</f>
        <v>3.4701518712388273</v>
      </c>
      <c r="D111" s="17">
        <f t="shared" si="1398"/>
        <v>5.6750261724174766</v>
      </c>
      <c r="E111" s="17">
        <f t="shared" si="1398"/>
        <v>5.6750261724174766</v>
      </c>
      <c r="F111" s="17">
        <f t="shared" si="1398"/>
        <v>6.300029911334259</v>
      </c>
      <c r="G111" s="17">
        <f t="shared" si="1398"/>
        <v>5.6750261724174766</v>
      </c>
      <c r="H111" s="17">
        <f t="shared" si="1398"/>
        <v>1.3</v>
      </c>
      <c r="I111" s="17">
        <f t="shared" si="1398"/>
        <v>1.3</v>
      </c>
      <c r="J111" s="17">
        <f t="shared" si="1398"/>
        <v>14.320911227432966</v>
      </c>
      <c r="K111" s="17">
        <f t="shared" si="1398"/>
        <v>6.300029911334259</v>
      </c>
      <c r="L111" s="17">
        <f t="shared" si="1398"/>
        <v>5.6750261724174766</v>
      </c>
      <c r="M111" s="17">
        <f t="shared" si="1398"/>
        <v>5.6750261724174766</v>
      </c>
      <c r="N111" s="17">
        <f t="shared" si="1398"/>
        <v>6.300029911334259</v>
      </c>
      <c r="O111" s="17">
        <f t="shared" si="1398"/>
        <v>1.3</v>
      </c>
      <c r="P111" s="17">
        <f t="shared" si="1398"/>
        <v>1.3</v>
      </c>
      <c r="Q111" s="17">
        <f t="shared" si="1398"/>
        <v>20.397336466901685</v>
      </c>
      <c r="R111" s="17">
        <f t="shared" si="1398"/>
        <v>18.175100950753126</v>
      </c>
      <c r="S111" s="17">
        <f t="shared" si="1398"/>
        <v>10.050052344834953</v>
      </c>
      <c r="T111" s="17">
        <f t="shared" si="1398"/>
        <v>1.3</v>
      </c>
      <c r="U111" s="17">
        <f t="shared" si="1398"/>
        <v>10.675056083751736</v>
      </c>
      <c r="V111" s="17">
        <f t="shared" si="1398"/>
        <v>1.3</v>
      </c>
      <c r="W111" s="17">
        <f t="shared" si="1398"/>
        <v>1.3</v>
      </c>
      <c r="X111" s="17">
        <f t="shared" si="1398"/>
        <v>14.320911227432966</v>
      </c>
      <c r="Y111" s="17">
        <f t="shared" si="1398"/>
        <v>12.550067300502084</v>
      </c>
      <c r="Z111" s="17">
        <f t="shared" si="1398"/>
        <v>5.0500224335006942</v>
      </c>
      <c r="AA111" s="17">
        <f t="shared" si="1398"/>
        <v>6.300029911334259</v>
      </c>
      <c r="AB111" s="17">
        <f t="shared" si="1398"/>
        <v>6.300029911334259</v>
      </c>
      <c r="AC111" s="17">
        <f t="shared" si="1398"/>
        <v>1.3</v>
      </c>
      <c r="AD111" s="17">
        <f t="shared" si="1398"/>
        <v>1.3</v>
      </c>
      <c r="AE111" s="17">
        <f t="shared" si="1398"/>
        <v>14.320911227432966</v>
      </c>
      <c r="AF111" s="17">
        <f t="shared" si="1398"/>
        <v>11.925063561585301</v>
      </c>
      <c r="AG111" s="17">
        <f t="shared" si="1398"/>
        <v>6.9250336502510415</v>
      </c>
      <c r="AH111" s="17">
        <f t="shared" si="1398"/>
        <v>6.300029911334259</v>
      </c>
      <c r="AI111" s="17">
        <f t="shared" si="1398"/>
        <v>5.0500224335006942</v>
      </c>
      <c r="AJ111" s="17">
        <f t="shared" si="1398"/>
        <v>1.3</v>
      </c>
      <c r="AK111" s="17">
        <f t="shared" si="1398"/>
        <v>1.3</v>
      </c>
      <c r="AL111" s="17">
        <f t="shared" si="1398"/>
        <v>16.05703272442403</v>
      </c>
      <c r="AM111" s="17">
        <f t="shared" si="1398"/>
        <v>11.925063561585301</v>
      </c>
      <c r="AN111" s="17">
        <f t="shared" si="1398"/>
        <v>8.8000448670013895</v>
      </c>
      <c r="AO111" s="17">
        <f t="shared" si="1398"/>
        <v>8.8000448670013895</v>
      </c>
      <c r="AP111" s="17">
        <f t="shared" si="1398"/>
        <v>7.550037389167823</v>
      </c>
      <c r="AQ111" s="17">
        <f t="shared" si="1398"/>
        <v>1.3</v>
      </c>
      <c r="AR111" s="17">
        <f t="shared" si="1398"/>
        <v>1.3</v>
      </c>
      <c r="AS111" s="17">
        <f t="shared" si="1398"/>
        <v>18.66121496991062</v>
      </c>
      <c r="AT111" s="17">
        <f t="shared" si="1398"/>
        <v>18.800104689669904</v>
      </c>
      <c r="AU111" s="17">
        <f t="shared" si="1398"/>
        <v>8.8000448670013895</v>
      </c>
      <c r="AV111" s="17">
        <f t="shared" si="1398"/>
        <v>9.4250486059181693</v>
      </c>
      <c r="AW111" s="17">
        <f t="shared" si="1398"/>
        <v>6.300029911334259</v>
      </c>
      <c r="AX111" s="17">
        <f t="shared" si="1398"/>
        <v>1.3</v>
      </c>
      <c r="AY111" s="17">
        <f t="shared" si="1398"/>
        <v>1.3</v>
      </c>
      <c r="AZ111" s="17">
        <f t="shared" si="1398"/>
        <v>22.133457963892745</v>
      </c>
      <c r="BA111" s="17">
        <f t="shared" si="1398"/>
        <v>20.050112167503471</v>
      </c>
      <c r="BB111" s="17">
        <f t="shared" si="1398"/>
        <v>9.7375504753765618</v>
      </c>
      <c r="BC111" s="17">
        <f t="shared" si="1398"/>
        <v>10.050052344834953</v>
      </c>
      <c r="BD111" s="17">
        <f t="shared" si="1398"/>
        <v>10.050052344834953</v>
      </c>
      <c r="BE111" s="17">
        <f t="shared" si="1398"/>
        <v>1.3</v>
      </c>
      <c r="BF111" s="17">
        <f t="shared" si="1398"/>
        <v>1.3</v>
      </c>
      <c r="BG111" s="17">
        <f t="shared" si="1398"/>
        <v>14.320911227432966</v>
      </c>
      <c r="BH111" s="17">
        <f t="shared" si="1398"/>
        <v>10.675056083751736</v>
      </c>
      <c r="BI111" s="17">
        <f t="shared" ref="BI111:DT111" si="1399">SUM(BI100:BI110)</f>
        <v>7.550037389167823</v>
      </c>
      <c r="BJ111" s="17">
        <f t="shared" si="1399"/>
        <v>7.550037389167823</v>
      </c>
      <c r="BK111" s="17">
        <f t="shared" si="1399"/>
        <v>7.550037389167823</v>
      </c>
      <c r="BL111" s="17">
        <f t="shared" si="1399"/>
        <v>1.3</v>
      </c>
      <c r="BM111" s="17">
        <f t="shared" si="1399"/>
        <v>1.3</v>
      </c>
      <c r="BN111" s="17">
        <f t="shared" si="1399"/>
        <v>23.001518712388275</v>
      </c>
      <c r="BO111" s="17">
        <f t="shared" si="1399"/>
        <v>15.675085995085993</v>
      </c>
      <c r="BP111" s="17">
        <f t="shared" si="1399"/>
        <v>9.4250486059181693</v>
      </c>
      <c r="BQ111" s="17">
        <f t="shared" si="1399"/>
        <v>9.4250486059181693</v>
      </c>
      <c r="BR111" s="17">
        <f t="shared" si="1399"/>
        <v>8.1750411280846045</v>
      </c>
      <c r="BS111" s="17">
        <f t="shared" si="1399"/>
        <v>1.3</v>
      </c>
      <c r="BT111" s="17">
        <f t="shared" si="1399"/>
        <v>1.3</v>
      </c>
      <c r="BU111" s="17">
        <f t="shared" si="1399"/>
        <v>18.66121496991062</v>
      </c>
      <c r="BV111" s="17">
        <f t="shared" si="1399"/>
        <v>10.050052344834953</v>
      </c>
      <c r="BW111" s="17">
        <f t="shared" si="1399"/>
        <v>6.9250336502510415</v>
      </c>
      <c r="BX111" s="17">
        <f t="shared" si="1399"/>
        <v>6.9250336502510415</v>
      </c>
      <c r="BY111" s="17">
        <f t="shared" si="1399"/>
        <v>6.300029911334259</v>
      </c>
      <c r="BZ111" s="17">
        <f t="shared" si="1399"/>
        <v>1.3</v>
      </c>
      <c r="CA111" s="17">
        <f t="shared" si="1399"/>
        <v>1.3</v>
      </c>
      <c r="CB111" s="17">
        <f t="shared" si="1399"/>
        <v>1.3</v>
      </c>
      <c r="CC111" s="17">
        <f t="shared" si="1399"/>
        <v>13.800074778335647</v>
      </c>
      <c r="CD111" s="17">
        <f t="shared" si="1399"/>
        <v>7.550037389167823</v>
      </c>
      <c r="CE111" s="17">
        <f t="shared" si="1399"/>
        <v>10.675056083751736</v>
      </c>
      <c r="CF111" s="17">
        <f t="shared" si="1399"/>
        <v>14.42507851725243</v>
      </c>
      <c r="CG111" s="17">
        <f t="shared" si="1399"/>
        <v>1.3</v>
      </c>
      <c r="CH111" s="17">
        <f t="shared" si="1399"/>
        <v>1.3</v>
      </c>
      <c r="CI111" s="17">
        <f t="shared" si="1399"/>
        <v>25.60570095787487</v>
      </c>
      <c r="CJ111" s="17">
        <f t="shared" si="1399"/>
        <v>23.800134601004167</v>
      </c>
      <c r="CK111" s="17">
        <f t="shared" si="1399"/>
        <v>13.800074778335647</v>
      </c>
      <c r="CL111" s="17">
        <f t="shared" si="1399"/>
        <v>13.800074778335647</v>
      </c>
      <c r="CM111" s="17">
        <f t="shared" si="1399"/>
        <v>21.300119645337038</v>
      </c>
      <c r="CN111" s="17">
        <f t="shared" si="1399"/>
        <v>1.3</v>
      </c>
      <c r="CO111" s="17">
        <f t="shared" si="1399"/>
        <v>1.3</v>
      </c>
      <c r="CP111" s="17">
        <f t="shared" si="1399"/>
        <v>25.60570095787487</v>
      </c>
      <c r="CQ111" s="17">
        <f t="shared" si="1399"/>
        <v>23.800134601004167</v>
      </c>
      <c r="CR111" s="17">
        <f t="shared" si="1399"/>
        <v>17.550097211836338</v>
      </c>
      <c r="CS111" s="17">
        <f t="shared" si="1399"/>
        <v>17.550097211836338</v>
      </c>
      <c r="CT111" s="17">
        <f t="shared" si="1399"/>
        <v>17.550097211836338</v>
      </c>
      <c r="CU111" s="17">
        <f t="shared" si="1399"/>
        <v>1.3</v>
      </c>
      <c r="CV111" s="17">
        <f t="shared" si="1399"/>
        <v>1.3</v>
      </c>
      <c r="CW111" s="17">
        <f t="shared" si="1399"/>
        <v>1.3</v>
      </c>
      <c r="CX111" s="17">
        <f t="shared" si="1399"/>
        <v>21.300119645337038</v>
      </c>
      <c r="CY111" s="17">
        <f t="shared" si="1399"/>
        <v>10.050052344834953</v>
      </c>
      <c r="CZ111" s="17">
        <f t="shared" si="1399"/>
        <v>7.550037389167823</v>
      </c>
      <c r="DA111" s="17">
        <f t="shared" si="1399"/>
        <v>6.9250336502510415</v>
      </c>
      <c r="DB111" s="17">
        <f t="shared" si="1399"/>
        <v>1.3</v>
      </c>
      <c r="DC111" s="17">
        <f t="shared" si="1399"/>
        <v>1.3</v>
      </c>
      <c r="DD111" s="17">
        <f t="shared" si="1399"/>
        <v>25.60570095787487</v>
      </c>
      <c r="DE111" s="17">
        <f t="shared" si="1399"/>
        <v>21.300119645337038</v>
      </c>
      <c r="DF111" s="17">
        <f t="shared" si="1399"/>
        <v>17.550097211836338</v>
      </c>
      <c r="DG111" s="17">
        <f t="shared" si="1399"/>
        <v>16.300089734002778</v>
      </c>
      <c r="DH111" s="17">
        <f t="shared" si="1399"/>
        <v>15.675085995085993</v>
      </c>
      <c r="DI111" s="17">
        <f t="shared" si="1399"/>
        <v>1.3</v>
      </c>
      <c r="DJ111" s="17">
        <f t="shared" si="1399"/>
        <v>1.3</v>
      </c>
      <c r="DK111" s="17">
        <f t="shared" si="1399"/>
        <v>29.077943951856991</v>
      </c>
      <c r="DL111" s="17">
        <f t="shared" si="1399"/>
        <v>23.800134601004167</v>
      </c>
      <c r="DM111" s="17">
        <f t="shared" si="1399"/>
        <v>21.300119645337038</v>
      </c>
      <c r="DN111" s="17">
        <f t="shared" si="1399"/>
        <v>20.050112167503471</v>
      </c>
      <c r="DO111" s="17">
        <f t="shared" si="1399"/>
        <v>16.300089734002778</v>
      </c>
      <c r="DP111" s="17">
        <f t="shared" si="1399"/>
        <v>1.3</v>
      </c>
      <c r="DQ111" s="17">
        <f t="shared" si="1399"/>
        <v>1.3</v>
      </c>
      <c r="DR111" s="17">
        <f t="shared" si="1399"/>
        <v>21.265397215397218</v>
      </c>
      <c r="DS111" s="17">
        <f t="shared" si="1399"/>
        <v>7.550037389167823</v>
      </c>
      <c r="DT111" s="17">
        <f t="shared" si="1399"/>
        <v>7.550037389167823</v>
      </c>
      <c r="DU111" s="17">
        <f t="shared" ref="DU111:GF111" si="1400">SUM(DU100:DU110)</f>
        <v>5.6750261724174766</v>
      </c>
      <c r="DV111" s="17">
        <f t="shared" si="1400"/>
        <v>7.550037389167823</v>
      </c>
      <c r="DW111" s="17">
        <f t="shared" si="1400"/>
        <v>1.3</v>
      </c>
      <c r="DX111" s="17">
        <f t="shared" si="1400"/>
        <v>1.3</v>
      </c>
      <c r="DY111" s="17">
        <f t="shared" si="1400"/>
        <v>14.320911227432966</v>
      </c>
      <c r="DZ111" s="17">
        <f t="shared" si="1400"/>
        <v>8.1750411280846045</v>
      </c>
      <c r="EA111" s="17">
        <f t="shared" si="1400"/>
        <v>7.550037389167823</v>
      </c>
      <c r="EB111" s="17">
        <f t="shared" si="1400"/>
        <v>6.300029911334259</v>
      </c>
      <c r="EC111" s="17">
        <f t="shared" si="1400"/>
        <v>7.550037389167823</v>
      </c>
      <c r="ED111" s="17">
        <f t="shared" si="1400"/>
        <v>1.3</v>
      </c>
      <c r="EE111" s="17">
        <f t="shared" si="1400"/>
        <v>1.3</v>
      </c>
      <c r="EF111" s="17">
        <f t="shared" si="1400"/>
        <v>1.3</v>
      </c>
      <c r="EG111" s="17">
        <f t="shared" si="1400"/>
        <v>16.925093472919563</v>
      </c>
      <c r="EH111" s="17">
        <f t="shared" si="1400"/>
        <v>13.800074778335647</v>
      </c>
      <c r="EI111" s="17">
        <f t="shared" si="1400"/>
        <v>10.675056083751736</v>
      </c>
      <c r="EJ111" s="17">
        <f t="shared" si="1400"/>
        <v>7.550037389167823</v>
      </c>
      <c r="EK111" s="17">
        <f t="shared" si="1400"/>
        <v>1.3</v>
      </c>
      <c r="EL111" s="17">
        <f t="shared" si="1400"/>
        <v>1.3</v>
      </c>
      <c r="EM111" s="17">
        <f t="shared" si="1400"/>
        <v>27.34182245486593</v>
      </c>
      <c r="EN111" s="17">
        <f t="shared" si="1400"/>
        <v>26.300149556671293</v>
      </c>
      <c r="EO111" s="17">
        <f t="shared" si="1400"/>
        <v>16.925093472919563</v>
      </c>
      <c r="EP111" s="17">
        <f t="shared" si="1400"/>
        <v>16.925093472919563</v>
      </c>
      <c r="EQ111" s="17">
        <f t="shared" si="1400"/>
        <v>16.300089734002778</v>
      </c>
      <c r="ER111" s="17">
        <f t="shared" si="1400"/>
        <v>1.3</v>
      </c>
      <c r="ES111" s="17">
        <f t="shared" si="1400"/>
        <v>1.3</v>
      </c>
      <c r="ET111" s="17">
        <f t="shared" si="1400"/>
        <v>31.682126197343592</v>
      </c>
      <c r="EU111" s="17">
        <f t="shared" si="1400"/>
        <v>26.300149556671293</v>
      </c>
      <c r="EV111" s="17">
        <f t="shared" si="1400"/>
        <v>25.05014207883773</v>
      </c>
      <c r="EW111" s="17">
        <f t="shared" si="1400"/>
        <v>16.925093472919563</v>
      </c>
      <c r="EX111" s="17">
        <f t="shared" si="1400"/>
        <v>26.300149556671293</v>
      </c>
      <c r="EY111" s="17">
        <f t="shared" si="1400"/>
        <v>1.3</v>
      </c>
      <c r="EZ111" s="17">
        <f t="shared" si="1400"/>
        <v>1.3</v>
      </c>
      <c r="FA111" s="17">
        <f t="shared" si="1400"/>
        <v>31.682126197343592</v>
      </c>
      <c r="FB111" s="17">
        <f t="shared" si="1400"/>
        <v>26.300149556671293</v>
      </c>
      <c r="FC111" s="17">
        <f t="shared" si="1400"/>
        <v>23.175130862087379</v>
      </c>
      <c r="FD111" s="17">
        <f t="shared" si="1400"/>
        <v>16.925093472919563</v>
      </c>
      <c r="FE111" s="17">
        <f t="shared" si="1400"/>
        <v>17.550097211836338</v>
      </c>
      <c r="FF111" s="17">
        <f t="shared" si="1400"/>
        <v>1.3</v>
      </c>
      <c r="FG111" s="17">
        <f t="shared" si="1400"/>
        <v>1.3</v>
      </c>
      <c r="FH111" s="17">
        <f t="shared" si="1400"/>
        <v>27.34182245486593</v>
      </c>
      <c r="FI111" s="17">
        <f t="shared" si="1400"/>
        <v>18.175100950753126</v>
      </c>
      <c r="FJ111" s="17">
        <f t="shared" si="1400"/>
        <v>14.42507851725243</v>
      </c>
      <c r="FK111" s="17">
        <f t="shared" si="1400"/>
        <v>13.800074778335647</v>
      </c>
      <c r="FL111" s="17">
        <f t="shared" si="1400"/>
        <v>11.300059822668519</v>
      </c>
      <c r="FM111" s="17">
        <f t="shared" si="1400"/>
        <v>1.3</v>
      </c>
      <c r="FN111" s="17">
        <f t="shared" si="1400"/>
        <v>1.3</v>
      </c>
      <c r="FO111" s="17">
        <f t="shared" si="1400"/>
        <v>15.188971975928496</v>
      </c>
      <c r="FP111" s="17">
        <f t="shared" si="1400"/>
        <v>7.550037389167823</v>
      </c>
      <c r="FQ111" s="17">
        <f t="shared" si="1400"/>
        <v>6.300029911334259</v>
      </c>
      <c r="FR111" s="17">
        <f t="shared" si="1400"/>
        <v>6.9250336502510415</v>
      </c>
      <c r="FS111" s="17">
        <f t="shared" si="1400"/>
        <v>6.300029911334259</v>
      </c>
      <c r="FT111" s="17">
        <f t="shared" si="1400"/>
        <v>1.3</v>
      </c>
      <c r="FU111" s="17">
        <f t="shared" si="1400"/>
        <v>1.3</v>
      </c>
      <c r="FV111" s="17">
        <f t="shared" si="1400"/>
        <v>15.188971975928496</v>
      </c>
      <c r="FW111" s="17">
        <f t="shared" si="1400"/>
        <v>11.300059822668519</v>
      </c>
      <c r="FX111" s="17">
        <f t="shared" si="1400"/>
        <v>7.550037389167823</v>
      </c>
      <c r="FY111" s="17">
        <f t="shared" si="1400"/>
        <v>7.550037389167823</v>
      </c>
      <c r="FZ111" s="17">
        <f t="shared" si="1400"/>
        <v>7.550037389167823</v>
      </c>
      <c r="GA111" s="17">
        <f t="shared" si="1400"/>
        <v>1.3</v>
      </c>
      <c r="GB111" s="17">
        <f t="shared" si="1400"/>
        <v>1.3</v>
      </c>
      <c r="GC111" s="17">
        <f t="shared" si="1400"/>
        <v>14.320911227432966</v>
      </c>
      <c r="GD111" s="17">
        <f t="shared" si="1400"/>
        <v>12.550067300502084</v>
      </c>
      <c r="GE111" s="17">
        <f t="shared" si="1400"/>
        <v>6.9250336502510415</v>
      </c>
      <c r="GF111" s="17">
        <f t="shared" si="1400"/>
        <v>5.6750261724174766</v>
      </c>
      <c r="GG111" s="17">
        <f t="shared" ref="GG111:IA111" si="1401">SUM(GG100:GG110)</f>
        <v>6.300029911334259</v>
      </c>
      <c r="GH111" s="17">
        <f t="shared" si="1401"/>
        <v>1.3</v>
      </c>
      <c r="GI111" s="17">
        <f t="shared" si="1401"/>
        <v>1.3</v>
      </c>
      <c r="GJ111" s="17">
        <f t="shared" si="1401"/>
        <v>23.001518712388275</v>
      </c>
      <c r="GK111" s="17">
        <f t="shared" si="1401"/>
        <v>13.175071039418865</v>
      </c>
      <c r="GL111" s="17">
        <f t="shared" si="1401"/>
        <v>8.8000448670013895</v>
      </c>
      <c r="GM111" s="17">
        <f t="shared" si="1401"/>
        <v>5.6750261724174766</v>
      </c>
      <c r="GN111" s="17">
        <f t="shared" si="1401"/>
        <v>7.550037389167823</v>
      </c>
      <c r="GO111" s="17">
        <f t="shared" si="1401"/>
        <v>1.3</v>
      </c>
      <c r="GP111" s="17">
        <f t="shared" si="1401"/>
        <v>1.3</v>
      </c>
      <c r="GQ111" s="17">
        <f t="shared" si="1401"/>
        <v>14.320911227432966</v>
      </c>
      <c r="GR111" s="17">
        <f t="shared" si="1401"/>
        <v>8.1750411280846045</v>
      </c>
      <c r="GS111" s="17">
        <f t="shared" si="1401"/>
        <v>8.1750411280846045</v>
      </c>
      <c r="GT111" s="17">
        <f t="shared" si="1401"/>
        <v>8.1750411280846045</v>
      </c>
      <c r="GU111" s="17">
        <f t="shared" si="1401"/>
        <v>10.675056083751736</v>
      </c>
      <c r="GV111" s="17">
        <f t="shared" si="1401"/>
        <v>1.3</v>
      </c>
      <c r="GW111" s="17">
        <f t="shared" si="1401"/>
        <v>1.3</v>
      </c>
      <c r="GX111" s="17">
        <f t="shared" si="1401"/>
        <v>27.34182245486593</v>
      </c>
      <c r="GY111" s="17">
        <f t="shared" si="1401"/>
        <v>21.925123384253816</v>
      </c>
      <c r="GZ111" s="17">
        <f t="shared" si="1401"/>
        <v>20.050112167503471</v>
      </c>
      <c r="HA111" s="17">
        <f t="shared" si="1401"/>
        <v>18.800104689669904</v>
      </c>
      <c r="HB111" s="17">
        <f t="shared" si="1401"/>
        <v>17.550097211836338</v>
      </c>
      <c r="HC111" s="17">
        <f t="shared" si="1401"/>
        <v>1.3</v>
      </c>
      <c r="HD111" s="17">
        <f t="shared" si="1401"/>
        <v>1.3</v>
      </c>
      <c r="HE111" s="17">
        <f t="shared" si="1401"/>
        <v>31.682126197343592</v>
      </c>
      <c r="HF111" s="17">
        <f t="shared" si="1401"/>
        <v>23.800134601004167</v>
      </c>
      <c r="HG111" s="17">
        <f t="shared" si="1401"/>
        <v>23.175130862087379</v>
      </c>
      <c r="HH111" s="17">
        <f t="shared" si="1401"/>
        <v>20.050112167503471</v>
      </c>
      <c r="HI111" s="17">
        <f t="shared" si="1401"/>
        <v>20.050112167503471</v>
      </c>
      <c r="HJ111" s="17">
        <f t="shared" si="1401"/>
        <v>1.3</v>
      </c>
      <c r="HK111" s="17">
        <f t="shared" si="1401"/>
        <v>1.3</v>
      </c>
      <c r="HL111" s="17">
        <f t="shared" si="1401"/>
        <v>31.682126197343592</v>
      </c>
      <c r="HM111" s="17">
        <f t="shared" si="1401"/>
        <v>20.050112167503471</v>
      </c>
      <c r="HN111" s="17">
        <f t="shared" si="1401"/>
        <v>11.925063561585301</v>
      </c>
      <c r="HO111" s="17">
        <f t="shared" si="1401"/>
        <v>11.925063561585301</v>
      </c>
      <c r="HP111" s="17">
        <f t="shared" si="1401"/>
        <v>9.4250486059181693</v>
      </c>
      <c r="HQ111" s="17">
        <f t="shared" si="1401"/>
        <v>1.3</v>
      </c>
      <c r="HR111" s="17">
        <f t="shared" si="1401"/>
        <v>1.3</v>
      </c>
      <c r="HS111" s="17">
        <f t="shared" si="1401"/>
        <v>23.001518712388275</v>
      </c>
      <c r="HT111" s="17">
        <f t="shared" si="1401"/>
        <v>10.050052344834953</v>
      </c>
      <c r="HU111" s="17">
        <f t="shared" si="1401"/>
        <v>6.300029911334259</v>
      </c>
      <c r="HV111" s="17">
        <f t="shared" si="1401"/>
        <v>6.9250336502510415</v>
      </c>
      <c r="HW111" s="17">
        <f t="shared" si="1401"/>
        <v>6.300029911334259</v>
      </c>
      <c r="HX111" s="17">
        <f t="shared" si="1401"/>
        <v>1.3</v>
      </c>
      <c r="HY111" s="17">
        <f t="shared" si="1401"/>
        <v>1.3</v>
      </c>
      <c r="HZ111" s="17">
        <f t="shared" si="1401"/>
        <v>27.34182245486593</v>
      </c>
      <c r="IA111" s="17">
        <f t="shared" si="1401"/>
        <v>16.925093472919563</v>
      </c>
      <c r="IB111" s="17">
        <f t="shared" ref="IB111:IX111" si="1402">SUM(IB100:IB110)</f>
        <v>13.800074778335647</v>
      </c>
      <c r="IC111" s="17">
        <f t="shared" si="1402"/>
        <v>15.050082256169212</v>
      </c>
      <c r="ID111" s="17">
        <f t="shared" si="1402"/>
        <v>15.050082256169212</v>
      </c>
      <c r="IE111" s="17">
        <f t="shared" si="1402"/>
        <v>1.3</v>
      </c>
      <c r="IF111" s="17">
        <f t="shared" si="1402"/>
        <v>1.3</v>
      </c>
      <c r="IG111" s="17">
        <f t="shared" si="1402"/>
        <v>23.001518712388275</v>
      </c>
      <c r="IH111" s="17">
        <f t="shared" si="1402"/>
        <v>10.675056083751736</v>
      </c>
      <c r="II111" s="17">
        <f t="shared" si="1402"/>
        <v>10.675056083751736</v>
      </c>
      <c r="IJ111" s="17">
        <f t="shared" si="1402"/>
        <v>7.550037389167823</v>
      </c>
      <c r="IK111" s="17">
        <f t="shared" si="1402"/>
        <v>7.550037389167823</v>
      </c>
      <c r="IL111" s="17">
        <f t="shared" si="1402"/>
        <v>1.3</v>
      </c>
      <c r="IM111" s="17">
        <f t="shared" si="1402"/>
        <v>0</v>
      </c>
      <c r="IN111" s="17">
        <f t="shared" si="1402"/>
        <v>16.05703272442403</v>
      </c>
      <c r="IO111" s="17">
        <f t="shared" si="1402"/>
        <v>11.925063561585301</v>
      </c>
      <c r="IP111" s="17">
        <f t="shared" si="1402"/>
        <v>16.925093472919563</v>
      </c>
      <c r="IQ111" s="17">
        <f t="shared" si="1402"/>
        <v>20.050112167503471</v>
      </c>
      <c r="IR111" s="17">
        <f t="shared" si="1402"/>
        <v>20.050112167503471</v>
      </c>
      <c r="IS111" s="17">
        <f t="shared" si="1402"/>
        <v>1.3</v>
      </c>
      <c r="IT111" s="17">
        <f t="shared" si="1402"/>
        <v>0</v>
      </c>
      <c r="IU111" s="17">
        <f t="shared" si="1402"/>
        <v>34.286308442830176</v>
      </c>
      <c r="IV111" s="17">
        <f t="shared" si="1402"/>
        <v>32.55018694583913</v>
      </c>
      <c r="IW111" s="17">
        <f t="shared" si="1402"/>
        <v>26.61265142612968</v>
      </c>
      <c r="IX111" s="17">
        <f t="shared" si="1402"/>
        <v>26.925153295588078</v>
      </c>
      <c r="IY111" s="17">
        <f t="shared" ref="IY111:LJ111" si="1403">SUM(IY100:IY110)</f>
        <v>32.55018694583913</v>
      </c>
      <c r="IZ111" s="17">
        <f t="shared" si="1403"/>
        <v>1.3</v>
      </c>
      <c r="JA111" s="17">
        <f t="shared" si="1403"/>
        <v>0</v>
      </c>
      <c r="JB111" s="17">
        <f t="shared" si="1403"/>
        <v>37.758551436812297</v>
      </c>
      <c r="JC111" s="17">
        <f t="shared" si="1403"/>
        <v>33.800194423672679</v>
      </c>
      <c r="JD111" s="17">
        <f t="shared" si="1403"/>
        <v>35.67520564042303</v>
      </c>
      <c r="JE111" s="17">
        <f t="shared" si="1403"/>
        <v>32.55018694583913</v>
      </c>
      <c r="JF111" s="17">
        <f t="shared" si="1403"/>
        <v>35.67520564042303</v>
      </c>
      <c r="JG111" s="17">
        <f t="shared" si="1403"/>
        <v>1.3</v>
      </c>
      <c r="JH111" s="17">
        <f t="shared" si="1403"/>
        <v>0</v>
      </c>
      <c r="JI111" s="17">
        <f t="shared" si="1403"/>
        <v>29.077943951856991</v>
      </c>
      <c r="JJ111" s="17">
        <f t="shared" si="1403"/>
        <v>16.925093472919563</v>
      </c>
      <c r="JK111" s="17">
        <f t="shared" si="1403"/>
        <v>11.300059822668519</v>
      </c>
      <c r="JL111" s="17">
        <f t="shared" si="1403"/>
        <v>12.550067300502084</v>
      </c>
      <c r="JM111" s="17">
        <f t="shared" si="1403"/>
        <v>15.050082256169212</v>
      </c>
      <c r="JN111" s="17">
        <f t="shared" si="1403"/>
        <v>1.3</v>
      </c>
      <c r="JO111" s="17">
        <f t="shared" si="1403"/>
        <v>0.3</v>
      </c>
      <c r="JP111" s="17">
        <f t="shared" si="1403"/>
        <v>36.022429939821244</v>
      </c>
      <c r="JQ111" s="17">
        <f t="shared" si="1403"/>
        <v>41.925243029590845</v>
      </c>
      <c r="JR111" s="17">
        <f t="shared" si="1403"/>
        <v>29.425168251255215</v>
      </c>
      <c r="JS111" s="17">
        <f t="shared" si="1403"/>
        <v>29.425168251255215</v>
      </c>
      <c r="JT111" s="17">
        <f t="shared" si="1403"/>
        <v>20.050112167503471</v>
      </c>
      <c r="JU111" s="17">
        <f t="shared" si="1403"/>
        <v>1.3</v>
      </c>
      <c r="JV111" s="17">
        <v>0</v>
      </c>
      <c r="JW111" s="17">
        <f t="shared" si="1403"/>
        <v>36.022429939821244</v>
      </c>
      <c r="JX111" s="17">
        <f t="shared" si="1403"/>
        <v>29.425168251255215</v>
      </c>
      <c r="JY111" s="17">
        <f t="shared" si="1403"/>
        <v>20.050112167503471</v>
      </c>
      <c r="JZ111" s="17">
        <f t="shared" si="1403"/>
        <v>21.300119645337038</v>
      </c>
      <c r="KA111" s="17">
        <f t="shared" si="1403"/>
        <v>20.050112167503471</v>
      </c>
      <c r="KB111" s="17">
        <f t="shared" si="1403"/>
        <v>1.3</v>
      </c>
      <c r="KC111" s="17">
        <f t="shared" si="1403"/>
        <v>0</v>
      </c>
      <c r="KD111" s="17">
        <f t="shared" si="1403"/>
        <v>40.362733682298895</v>
      </c>
      <c r="KE111" s="17">
        <f t="shared" si="1403"/>
        <v>48.175280418758675</v>
      </c>
      <c r="KF111" s="17">
        <f t="shared" si="1403"/>
        <v>35.67520564042303</v>
      </c>
      <c r="KG111" s="17">
        <f t="shared" si="1403"/>
        <v>35.67520564042303</v>
      </c>
      <c r="KH111" s="17">
        <f t="shared" si="1403"/>
        <v>35.67520564042303</v>
      </c>
      <c r="KI111" s="17">
        <f t="shared" si="1403"/>
        <v>1.3</v>
      </c>
      <c r="KJ111" s="17">
        <f t="shared" si="1403"/>
        <v>0</v>
      </c>
      <c r="KK111" s="17">
        <f t="shared" si="1403"/>
        <v>66.404556137164818</v>
      </c>
      <c r="KL111" s="17">
        <f t="shared" si="1403"/>
        <v>41.925243029590845</v>
      </c>
      <c r="KM111" s="17">
        <f t="shared" si="1403"/>
        <v>35.67520564042303</v>
      </c>
      <c r="KN111" s="17">
        <f t="shared" si="1403"/>
        <v>30.675175729088775</v>
      </c>
      <c r="KO111" s="17">
        <f t="shared" si="1403"/>
        <v>29.425168251255215</v>
      </c>
      <c r="KP111" s="17">
        <f t="shared" si="1403"/>
        <v>1.3</v>
      </c>
      <c r="KQ111" s="17">
        <f t="shared" si="1403"/>
        <v>1.3</v>
      </c>
      <c r="KR111" s="17">
        <f t="shared" si="1403"/>
        <v>70.744859879642476</v>
      </c>
      <c r="KS111" s="17">
        <f t="shared" si="1403"/>
        <v>48.175280418758675</v>
      </c>
      <c r="KT111" s="17">
        <f t="shared" si="1403"/>
        <v>48.175280418758675</v>
      </c>
      <c r="KU111" s="17">
        <f t="shared" si="1403"/>
        <v>48.175280418758675</v>
      </c>
      <c r="KV111" s="17">
        <f t="shared" si="1403"/>
        <v>35.67520564042303</v>
      </c>
      <c r="KW111" s="17">
        <f t="shared" si="1403"/>
        <v>1.3</v>
      </c>
      <c r="KX111" s="17">
        <f t="shared" si="1403"/>
        <v>1.3</v>
      </c>
      <c r="KY111" s="17">
        <f t="shared" si="1403"/>
        <v>40.362733682298895</v>
      </c>
      <c r="KZ111" s="17">
        <f t="shared" si="1403"/>
        <v>38.800224335006938</v>
      </c>
      <c r="LA111" s="17">
        <f t="shared" si="1403"/>
        <v>29.425168251255215</v>
      </c>
      <c r="LB111" s="17">
        <f t="shared" si="1403"/>
        <v>29.425168251255215</v>
      </c>
      <c r="LC111" s="17">
        <f t="shared" si="1403"/>
        <v>23.175130862087379</v>
      </c>
      <c r="LD111" s="17">
        <f t="shared" si="1403"/>
        <v>1.3</v>
      </c>
      <c r="LE111" s="17">
        <f t="shared" si="1403"/>
        <v>1.3</v>
      </c>
      <c r="LF111" s="17">
        <f t="shared" si="1403"/>
        <v>36.022429939821244</v>
      </c>
      <c r="LG111" s="17">
        <f t="shared" si="1403"/>
        <v>32.55018694583913</v>
      </c>
      <c r="LH111" s="17">
        <f t="shared" si="1403"/>
        <v>30.050171990171986</v>
      </c>
      <c r="LI111" s="17">
        <f t="shared" si="1403"/>
        <v>30.050171990171986</v>
      </c>
      <c r="LJ111" s="17">
        <f t="shared" si="1403"/>
        <v>13.800074778335647</v>
      </c>
      <c r="LK111" s="17">
        <f t="shared" ref="LK111:NB111" si="1404">SUM(LK100:LK110)</f>
        <v>1.3</v>
      </c>
      <c r="LL111" s="17">
        <f t="shared" si="1404"/>
        <v>1.3</v>
      </c>
      <c r="LM111" s="17">
        <f t="shared" si="1404"/>
        <v>18.66121496991062</v>
      </c>
      <c r="LN111" s="17">
        <f t="shared" si="1404"/>
        <v>11.300059822668519</v>
      </c>
      <c r="LO111" s="17">
        <f t="shared" si="1404"/>
        <v>6.9250336502510415</v>
      </c>
      <c r="LP111" s="17">
        <f t="shared" si="1404"/>
        <v>1.3</v>
      </c>
      <c r="LQ111" s="17">
        <f t="shared" si="1404"/>
        <v>1.3</v>
      </c>
      <c r="LR111" s="17">
        <f t="shared" si="1404"/>
        <v>1.3</v>
      </c>
      <c r="LS111" s="17">
        <f t="shared" si="1404"/>
        <v>1.3</v>
      </c>
      <c r="LT111" s="17">
        <f t="shared" si="1404"/>
        <v>36.022429939821244</v>
      </c>
      <c r="LU111" s="17">
        <f t="shared" si="1404"/>
        <v>32.55018694583913</v>
      </c>
      <c r="LV111" s="17">
        <f t="shared" si="1404"/>
        <v>26.300149556671293</v>
      </c>
      <c r="LW111" s="17">
        <f t="shared" si="1404"/>
        <v>1.3</v>
      </c>
      <c r="LX111" s="17">
        <f t="shared" si="1404"/>
        <v>1.3</v>
      </c>
      <c r="LY111" s="17">
        <f t="shared" si="1404"/>
        <v>1.3</v>
      </c>
      <c r="LZ111" s="17">
        <f t="shared" si="1404"/>
        <v>1.3</v>
      </c>
      <c r="MA111" s="17">
        <f t="shared" si="1404"/>
        <v>34.286308442830176</v>
      </c>
      <c r="MB111" s="17">
        <f t="shared" si="1404"/>
        <v>32.55018694583913</v>
      </c>
      <c r="MC111" s="17">
        <f t="shared" si="1404"/>
        <v>26.300149556671293</v>
      </c>
      <c r="MD111" s="17">
        <f t="shared" si="1404"/>
        <v>23.175130862087379</v>
      </c>
      <c r="ME111" s="17">
        <f t="shared" si="1404"/>
        <v>15.050082256169212</v>
      </c>
      <c r="MF111" s="17">
        <f t="shared" si="1404"/>
        <v>1.3</v>
      </c>
      <c r="MG111" s="17">
        <f t="shared" si="1404"/>
        <v>1.3</v>
      </c>
      <c r="MH111" s="17">
        <f t="shared" si="1404"/>
        <v>20.397336466901685</v>
      </c>
      <c r="MI111" s="17">
        <f t="shared" si="1404"/>
        <v>20.050112167503471</v>
      </c>
      <c r="MJ111" s="17">
        <f t="shared" si="1404"/>
        <v>10.675056083751736</v>
      </c>
      <c r="MK111" s="17">
        <f t="shared" si="1404"/>
        <v>10.675056083751736</v>
      </c>
      <c r="ML111" s="17">
        <f t="shared" si="1404"/>
        <v>8.8000448670013895</v>
      </c>
      <c r="MM111" s="17">
        <f t="shared" si="1404"/>
        <v>1.3</v>
      </c>
      <c r="MN111" s="17">
        <f t="shared" si="1404"/>
        <v>1.3</v>
      </c>
      <c r="MO111" s="17">
        <f t="shared" si="1404"/>
        <v>16.925093472919563</v>
      </c>
      <c r="MP111" s="17">
        <f t="shared" si="1404"/>
        <v>1.3</v>
      </c>
      <c r="MQ111" s="17">
        <f t="shared" si="1404"/>
        <v>12.550067300502084</v>
      </c>
      <c r="MR111" s="17">
        <f t="shared" si="1404"/>
        <v>12.550067300502084</v>
      </c>
      <c r="MS111" s="17">
        <f t="shared" si="1404"/>
        <v>8.8000448670013895</v>
      </c>
      <c r="MT111" s="17">
        <f t="shared" si="1404"/>
        <v>1.3</v>
      </c>
      <c r="MU111" s="17">
        <f t="shared" si="1404"/>
        <v>1.3</v>
      </c>
      <c r="MV111" s="17">
        <f t="shared" si="1404"/>
        <v>1.3</v>
      </c>
      <c r="MW111" s="17">
        <f t="shared" si="1404"/>
        <v>1.3</v>
      </c>
      <c r="MX111" s="17">
        <f t="shared" si="1404"/>
        <v>10.050052344834953</v>
      </c>
      <c r="MY111" s="17">
        <f t="shared" si="1404"/>
        <v>8.1750411280846045</v>
      </c>
      <c r="MZ111" s="17">
        <f t="shared" si="1404"/>
        <v>5.6750261724174766</v>
      </c>
      <c r="NA111" s="17">
        <f t="shared" si="1404"/>
        <v>1.3</v>
      </c>
      <c r="NB111" s="17">
        <f t="shared" si="1404"/>
        <v>1.3</v>
      </c>
    </row>
    <row r="114" spans="2:366" s="165" customFormat="1" ht="15">
      <c r="B114" s="167" t="s">
        <v>122</v>
      </c>
      <c r="C114" s="171">
        <f>C20*Data!$H4</f>
        <v>15.75</v>
      </c>
      <c r="D114" s="171">
        <f>D20*Data!$H4</f>
        <v>44.1</v>
      </c>
      <c r="E114" s="171">
        <f>E20*Data!$H4</f>
        <v>44.1</v>
      </c>
      <c r="F114" s="171">
        <f>F20*Data!$H4</f>
        <v>50.4</v>
      </c>
      <c r="G114" s="171">
        <f>G20*Data!$H4</f>
        <v>44.1</v>
      </c>
      <c r="H114" s="171">
        <f>H20*Data!$H4</f>
        <v>18.899999999999999</v>
      </c>
      <c r="I114" s="171">
        <f>I20*Data!$H4</f>
        <v>31.5</v>
      </c>
      <c r="J114" s="171">
        <f>J20*Data!$H4</f>
        <v>94.5</v>
      </c>
      <c r="K114" s="171">
        <f>K20*Data!$H4</f>
        <v>50.4</v>
      </c>
      <c r="L114" s="171">
        <f>L20*Data!$H4</f>
        <v>44.1</v>
      </c>
      <c r="M114" s="171">
        <f>M20*Data!$H4</f>
        <v>44.1</v>
      </c>
      <c r="N114" s="171">
        <f>N20*Data!$H4</f>
        <v>50.4</v>
      </c>
      <c r="O114" s="171">
        <f>O20*Data!$H4</f>
        <v>44.1</v>
      </c>
      <c r="P114" s="171">
        <f>P20*Data!$H4</f>
        <v>75.599999999999994</v>
      </c>
      <c r="Q114" s="171">
        <f>Q20*Data!$H4</f>
        <v>138.59999999999997</v>
      </c>
      <c r="R114" s="171">
        <f>R20*Data!$H4</f>
        <v>170.1</v>
      </c>
      <c r="S114" s="171">
        <f>S20*Data!$H4</f>
        <v>88.2</v>
      </c>
      <c r="T114" s="171">
        <f>T20*Data!$H4</f>
        <v>0</v>
      </c>
      <c r="U114" s="171">
        <f>U20*Data!$H4</f>
        <v>94.5</v>
      </c>
      <c r="V114" s="171">
        <f>V20*Data!$H4</f>
        <v>44.1</v>
      </c>
      <c r="W114" s="171">
        <f>W20*Data!$H4</f>
        <v>44.1</v>
      </c>
      <c r="X114" s="171">
        <f>X20*Data!$H4</f>
        <v>94.5</v>
      </c>
      <c r="Y114" s="171">
        <f>Y20*Data!$H4</f>
        <v>113.39999999999999</v>
      </c>
      <c r="Z114" s="171">
        <f>Z20*Data!$H4</f>
        <v>37.799999999999997</v>
      </c>
      <c r="AA114" s="171">
        <f>AA20*Data!$H4</f>
        <v>50.4</v>
      </c>
      <c r="AB114" s="171">
        <f>AB20*Data!$H4</f>
        <v>50.4</v>
      </c>
      <c r="AC114" s="171">
        <f>AC20*Data!$H4</f>
        <v>44.1</v>
      </c>
      <c r="AD114" s="171">
        <f>AD20*Data!$H4</f>
        <v>44.1</v>
      </c>
      <c r="AE114" s="171">
        <f>AE20*Data!$H4</f>
        <v>94.5</v>
      </c>
      <c r="AF114" s="171">
        <f>AF20*Data!$H4</f>
        <v>107.1</v>
      </c>
      <c r="AG114" s="171">
        <f>AG20*Data!$H4</f>
        <v>56.699999999999996</v>
      </c>
      <c r="AH114" s="171">
        <f>AH20*Data!$H4</f>
        <v>50.4</v>
      </c>
      <c r="AI114" s="171">
        <f>AI20*Data!$H4</f>
        <v>37.799999999999997</v>
      </c>
      <c r="AJ114" s="171">
        <f>AJ20*Data!$H4</f>
        <v>31.5</v>
      </c>
      <c r="AK114" s="171">
        <f>AK20*Data!$H4</f>
        <v>44.1</v>
      </c>
      <c r="AL114" s="171">
        <f>AL20*Data!$H4</f>
        <v>107.1</v>
      </c>
      <c r="AM114" s="171">
        <f>AM20*Data!$H4</f>
        <v>107.1</v>
      </c>
      <c r="AN114" s="171">
        <f>AN20*Data!$H4</f>
        <v>75.599999999999994</v>
      </c>
      <c r="AO114" s="171">
        <f>AO20*Data!$H4</f>
        <v>75.599999999999994</v>
      </c>
      <c r="AP114" s="171">
        <f>AP20*Data!$H4</f>
        <v>63</v>
      </c>
      <c r="AQ114" s="171">
        <f>AQ20*Data!$H4</f>
        <v>75.599999999999994</v>
      </c>
      <c r="AR114" s="171">
        <f>AR20*Data!$H4</f>
        <v>75.599999999999994</v>
      </c>
      <c r="AS114" s="171">
        <f>AS20*Data!$H4</f>
        <v>126</v>
      </c>
      <c r="AT114" s="171">
        <f>AT20*Data!$H4</f>
        <v>176.4</v>
      </c>
      <c r="AU114" s="171">
        <f>AU20*Data!$H4</f>
        <v>75.599999999999994</v>
      </c>
      <c r="AV114" s="171">
        <f>AV20*Data!$H4</f>
        <v>81.899999999999991</v>
      </c>
      <c r="AW114" s="171">
        <f>AW20*Data!$H4</f>
        <v>50.4</v>
      </c>
      <c r="AX114" s="171">
        <f>AX20*Data!$H4</f>
        <v>63</v>
      </c>
      <c r="AY114" s="171">
        <f>AY20*Data!$H4</f>
        <v>88.2</v>
      </c>
      <c r="AZ114" s="171">
        <f>AZ20*Data!$H4</f>
        <v>151.19999999999999</v>
      </c>
      <c r="BA114" s="171">
        <f>BA20*Data!$H4</f>
        <v>189</v>
      </c>
      <c r="BB114" s="171">
        <f>BB20*Data!$H4</f>
        <v>85.05</v>
      </c>
      <c r="BC114" s="171">
        <f>BC20*Data!$H4</f>
        <v>88.2</v>
      </c>
      <c r="BD114" s="171">
        <f>BD20*Data!$H4</f>
        <v>88.2</v>
      </c>
      <c r="BE114" s="171">
        <f>BE20*Data!$H4</f>
        <v>37.799999999999997</v>
      </c>
      <c r="BF114" s="171">
        <f>BF20*Data!$H4</f>
        <v>37.799999999999997</v>
      </c>
      <c r="BG114" s="171">
        <f>BG20*Data!$H4</f>
        <v>94.5</v>
      </c>
      <c r="BH114" s="171">
        <f>BH20*Data!$H4</f>
        <v>94.5</v>
      </c>
      <c r="BI114" s="171">
        <f>BI20*Data!$H4</f>
        <v>63</v>
      </c>
      <c r="BJ114" s="171">
        <f>BJ20*Data!$H4</f>
        <v>63</v>
      </c>
      <c r="BK114" s="171">
        <f>BK20*Data!$H4</f>
        <v>63</v>
      </c>
      <c r="BL114" s="171">
        <f>BL20*Data!$H4</f>
        <v>44.1</v>
      </c>
      <c r="BM114" s="171">
        <f>BM20*Data!$H4</f>
        <v>75.599999999999994</v>
      </c>
      <c r="BN114" s="171">
        <f>BN20*Data!$H4</f>
        <v>157.5</v>
      </c>
      <c r="BO114" s="171">
        <f>BO20*Data!$H4</f>
        <v>144.89999999999998</v>
      </c>
      <c r="BP114" s="171">
        <f>BP20*Data!$H4</f>
        <v>81.899999999999991</v>
      </c>
      <c r="BQ114" s="171">
        <f>BQ20*Data!$H4</f>
        <v>81.899999999999991</v>
      </c>
      <c r="BR114" s="171">
        <f>BR20*Data!$H4</f>
        <v>69.299999999999983</v>
      </c>
      <c r="BS114" s="171">
        <f>BS20*Data!$H4</f>
        <v>63</v>
      </c>
      <c r="BT114" s="171">
        <f>BT20*Data!$H4</f>
        <v>78.75</v>
      </c>
      <c r="BU114" s="171">
        <f>BU20*Data!$H4</f>
        <v>126</v>
      </c>
      <c r="BV114" s="171">
        <f>BV20*Data!$H4</f>
        <v>88.2</v>
      </c>
      <c r="BW114" s="171">
        <f>BW20*Data!$H4</f>
        <v>56.699999999999996</v>
      </c>
      <c r="BX114" s="171">
        <f>BX20*Data!$H4</f>
        <v>56.699999999999996</v>
      </c>
      <c r="BY114" s="171">
        <f>BY20*Data!$H4</f>
        <v>50.4</v>
      </c>
      <c r="BZ114" s="171">
        <f>BZ20*Data!$H4</f>
        <v>37.799999999999997</v>
      </c>
      <c r="CA114" s="171">
        <f>CA20*Data!$H4</f>
        <v>75.599999999999994</v>
      </c>
      <c r="CB114" s="171">
        <f>CB20*Data!$H4</f>
        <v>0</v>
      </c>
      <c r="CC114" s="171">
        <f>CC20*Data!$H4</f>
        <v>126</v>
      </c>
      <c r="CD114" s="171">
        <f>CD20*Data!$H4</f>
        <v>63</v>
      </c>
      <c r="CE114" s="171">
        <f>CE20*Data!$H4</f>
        <v>94.5</v>
      </c>
      <c r="CF114" s="171">
        <f>CF20*Data!$H4</f>
        <v>132.29999999999998</v>
      </c>
      <c r="CG114" s="171">
        <f>CG20*Data!$H4</f>
        <v>157.5</v>
      </c>
      <c r="CH114" s="171">
        <f>CH20*Data!$H4</f>
        <v>100.8</v>
      </c>
      <c r="CI114" s="171">
        <f>CI20*Data!$H4</f>
        <v>176.4</v>
      </c>
      <c r="CJ114" s="171">
        <f>CJ20*Data!$H4</f>
        <v>226.79999999999998</v>
      </c>
      <c r="CK114" s="171">
        <f>CK20*Data!$H4</f>
        <v>126</v>
      </c>
      <c r="CL114" s="171">
        <f>CL20*Data!$H4</f>
        <v>126</v>
      </c>
      <c r="CM114" s="171">
        <f>CM20*Data!$H4</f>
        <v>201.6</v>
      </c>
      <c r="CN114" s="171">
        <f>CN20*Data!$H4</f>
        <v>138.59999999999997</v>
      </c>
      <c r="CO114" s="171">
        <f>CO20*Data!$H4</f>
        <v>100.8</v>
      </c>
      <c r="CP114" s="171">
        <f>CP20*Data!$H4</f>
        <v>176.4</v>
      </c>
      <c r="CQ114" s="171">
        <f>CQ20*Data!$H4</f>
        <v>226.79999999999998</v>
      </c>
      <c r="CR114" s="171">
        <f>CR20*Data!$H4</f>
        <v>163.79999999999998</v>
      </c>
      <c r="CS114" s="171">
        <f>CS20*Data!$H4</f>
        <v>163.79999999999998</v>
      </c>
      <c r="CT114" s="171">
        <f>CT20*Data!$H4</f>
        <v>163.79999999999998</v>
      </c>
      <c r="CU114" s="171">
        <f>CU20*Data!$H4</f>
        <v>94.5</v>
      </c>
      <c r="CV114" s="171">
        <f>CV20*Data!$H4</f>
        <v>94.5</v>
      </c>
      <c r="CW114" s="171">
        <f>CW20*Data!$H4</f>
        <v>0</v>
      </c>
      <c r="CX114" s="171">
        <f>CX20*Data!$H4</f>
        <v>201.6</v>
      </c>
      <c r="CY114" s="171">
        <f>CY20*Data!$H4</f>
        <v>88.2</v>
      </c>
      <c r="CZ114" s="171">
        <f>CZ20*Data!$H4</f>
        <v>63</v>
      </c>
      <c r="DA114" s="171">
        <f>DA20*Data!$H4</f>
        <v>56.699999999999996</v>
      </c>
      <c r="DB114" s="171">
        <f>DB20*Data!$H4</f>
        <v>94.5</v>
      </c>
      <c r="DC114" s="171">
        <f>DC20*Data!$H4</f>
        <v>94.5</v>
      </c>
      <c r="DD114" s="171">
        <f>DD20*Data!$H4</f>
        <v>176.4</v>
      </c>
      <c r="DE114" s="171">
        <f>DE20*Data!$H4</f>
        <v>201.6</v>
      </c>
      <c r="DF114" s="171">
        <f>DF20*Data!$H4</f>
        <v>163.79999999999998</v>
      </c>
      <c r="DG114" s="171">
        <f>DG20*Data!$H4</f>
        <v>151.19999999999999</v>
      </c>
      <c r="DH114" s="171">
        <f>DH20*Data!$H4</f>
        <v>144.89999999999998</v>
      </c>
      <c r="DI114" s="171">
        <f>DI20*Data!$H4</f>
        <v>126</v>
      </c>
      <c r="DJ114" s="171">
        <f>DJ20*Data!$H4</f>
        <v>126</v>
      </c>
      <c r="DK114" s="171">
        <f>DK20*Data!$H4</f>
        <v>201.6</v>
      </c>
      <c r="DL114" s="171">
        <f>DL20*Data!$H4</f>
        <v>226.79999999999998</v>
      </c>
      <c r="DM114" s="171">
        <f>DM20*Data!$H4</f>
        <v>201.6</v>
      </c>
      <c r="DN114" s="171">
        <f>DN20*Data!$H4</f>
        <v>189</v>
      </c>
      <c r="DO114" s="171">
        <f>DO20*Data!$H4</f>
        <v>151.19999999999999</v>
      </c>
      <c r="DP114" s="171">
        <f>DP20*Data!$H4</f>
        <v>126</v>
      </c>
      <c r="DQ114" s="171">
        <f>DQ20*Data!$H4</f>
        <v>88.2</v>
      </c>
      <c r="DR114" s="171">
        <f>DR20*Data!$H4</f>
        <v>144.89999999999998</v>
      </c>
      <c r="DS114" s="171">
        <f>DS20*Data!$H4</f>
        <v>63</v>
      </c>
      <c r="DT114" s="171">
        <f>DT20*Data!$H4</f>
        <v>63</v>
      </c>
      <c r="DU114" s="171">
        <f>DU20*Data!$H4</f>
        <v>44.1</v>
      </c>
      <c r="DV114" s="171">
        <f>DV20*Data!$H4</f>
        <v>63</v>
      </c>
      <c r="DW114" s="171">
        <f>DW20*Data!$H4</f>
        <v>63</v>
      </c>
      <c r="DX114" s="171">
        <f>DX20*Data!$H4</f>
        <v>63</v>
      </c>
      <c r="DY114" s="171">
        <f>DY20*Data!$H4</f>
        <v>94.5</v>
      </c>
      <c r="DZ114" s="171">
        <f>DZ20*Data!$H4</f>
        <v>69.299999999999983</v>
      </c>
      <c r="EA114" s="171">
        <f>EA20*Data!$H4</f>
        <v>63</v>
      </c>
      <c r="EB114" s="171">
        <f>EB20*Data!$H4</f>
        <v>50.4</v>
      </c>
      <c r="EC114" s="171">
        <f>EC20*Data!$H4</f>
        <v>63</v>
      </c>
      <c r="ED114" s="171">
        <f>ED20*Data!$H4</f>
        <v>40.949999999999996</v>
      </c>
      <c r="EE114" s="171">
        <f>EE20*Data!$H4</f>
        <v>56.699999999999996</v>
      </c>
      <c r="EF114" s="171">
        <f>EF20*Data!$H4</f>
        <v>0</v>
      </c>
      <c r="EG114" s="171">
        <f>EG20*Data!$H4</f>
        <v>157.5</v>
      </c>
      <c r="EH114" s="171">
        <f>EH20*Data!$H4</f>
        <v>126</v>
      </c>
      <c r="EI114" s="171">
        <f>EI20*Data!$H4</f>
        <v>94.5</v>
      </c>
      <c r="EJ114" s="171">
        <f>EJ20*Data!$H4</f>
        <v>63</v>
      </c>
      <c r="EK114" s="171">
        <f>EK20*Data!$H4</f>
        <v>69.299999999999983</v>
      </c>
      <c r="EL114" s="171">
        <f>EL20*Data!$H4</f>
        <v>94.5</v>
      </c>
      <c r="EM114" s="171">
        <f>EM20*Data!$H4</f>
        <v>189</v>
      </c>
      <c r="EN114" s="171">
        <f>EN20*Data!$H4</f>
        <v>252</v>
      </c>
      <c r="EO114" s="171">
        <f>EO20*Data!$H4</f>
        <v>157.5</v>
      </c>
      <c r="EP114" s="171">
        <f>EP20*Data!$H4</f>
        <v>157.5</v>
      </c>
      <c r="EQ114" s="171">
        <f>EQ20*Data!$H4</f>
        <v>151.19999999999999</v>
      </c>
      <c r="ER114" s="171">
        <f>ER20*Data!$H4</f>
        <v>138.59999999999997</v>
      </c>
      <c r="ES114" s="171">
        <f>ES20*Data!$H4</f>
        <v>126</v>
      </c>
      <c r="ET114" s="171">
        <f>ET20*Data!$H4</f>
        <v>220.5</v>
      </c>
      <c r="EU114" s="171">
        <f>EU20*Data!$H4</f>
        <v>252</v>
      </c>
      <c r="EV114" s="171">
        <f>EV20*Data!$H4</f>
        <v>239.39999999999998</v>
      </c>
      <c r="EW114" s="171">
        <f>EW20*Data!$H4</f>
        <v>157.5</v>
      </c>
      <c r="EX114" s="171">
        <f>EX20*Data!$H4</f>
        <v>252</v>
      </c>
      <c r="EY114" s="171">
        <f>EY20*Data!$H4</f>
        <v>220.5</v>
      </c>
      <c r="EZ114" s="171">
        <f>EZ20*Data!$H4</f>
        <v>157.5</v>
      </c>
      <c r="FA114" s="171">
        <f>FA20*Data!$H4</f>
        <v>220.5</v>
      </c>
      <c r="FB114" s="171">
        <f>FB20*Data!$H4</f>
        <v>252</v>
      </c>
      <c r="FC114" s="171">
        <f>FC20*Data!$H4</f>
        <v>220.5</v>
      </c>
      <c r="FD114" s="171">
        <f>FD20*Data!$H4</f>
        <v>157.5</v>
      </c>
      <c r="FE114" s="171">
        <f>FE20*Data!$H4</f>
        <v>163.79999999999998</v>
      </c>
      <c r="FF114" s="171">
        <f>FF20*Data!$H4</f>
        <v>157.5</v>
      </c>
      <c r="FG114" s="171">
        <f>FG20*Data!$H4</f>
        <v>126</v>
      </c>
      <c r="FH114" s="171">
        <f>FH20*Data!$H4</f>
        <v>189</v>
      </c>
      <c r="FI114" s="171">
        <f>FI20*Data!$H4</f>
        <v>170.1</v>
      </c>
      <c r="FJ114" s="171">
        <f>FJ20*Data!$H4</f>
        <v>132.29999999999998</v>
      </c>
      <c r="FK114" s="171">
        <f>FK20*Data!$H4</f>
        <v>126</v>
      </c>
      <c r="FL114" s="171">
        <f>FL20*Data!$H4</f>
        <v>100.8</v>
      </c>
      <c r="FM114" s="171">
        <f>FM20*Data!$H4</f>
        <v>37.799999999999997</v>
      </c>
      <c r="FN114" s="171">
        <f>FN20*Data!$H4</f>
        <v>50.4</v>
      </c>
      <c r="FO114" s="171">
        <f>FO20*Data!$H4</f>
        <v>100.8</v>
      </c>
      <c r="FP114" s="171">
        <f>FP20*Data!$H4</f>
        <v>63</v>
      </c>
      <c r="FQ114" s="171">
        <f>FQ20*Data!$H4</f>
        <v>50.4</v>
      </c>
      <c r="FR114" s="171">
        <f>FR20*Data!$H4</f>
        <v>56.699999999999996</v>
      </c>
      <c r="FS114" s="171">
        <f>FS20*Data!$H4</f>
        <v>50.4</v>
      </c>
      <c r="FT114" s="171">
        <f>FT20*Data!$H4</f>
        <v>50.4</v>
      </c>
      <c r="FU114" s="171">
        <f>FU20*Data!$H4</f>
        <v>50.4</v>
      </c>
      <c r="FV114" s="171">
        <f>FV20*Data!$H4</f>
        <v>100.8</v>
      </c>
      <c r="FW114" s="171">
        <f>FW20*Data!$H4</f>
        <v>100.8</v>
      </c>
      <c r="FX114" s="171">
        <f>FX20*Data!$H4</f>
        <v>63</v>
      </c>
      <c r="FY114" s="171">
        <f>FY20*Data!$H4</f>
        <v>63</v>
      </c>
      <c r="FZ114" s="171">
        <f>FZ20*Data!$H4</f>
        <v>63</v>
      </c>
      <c r="GA114" s="171">
        <f>GA20*Data!$H4</f>
        <v>50.4</v>
      </c>
      <c r="GB114" s="171">
        <f>GB20*Data!$H4</f>
        <v>50.4</v>
      </c>
      <c r="GC114" s="171">
        <f>GC20*Data!$H4</f>
        <v>94.5</v>
      </c>
      <c r="GD114" s="171">
        <f>GD20*Data!$H4</f>
        <v>113.39999999999999</v>
      </c>
      <c r="GE114" s="171">
        <f>GE20*Data!$H4</f>
        <v>56.699999999999996</v>
      </c>
      <c r="GF114" s="171">
        <f>GF20*Data!$H4</f>
        <v>44.1</v>
      </c>
      <c r="GG114" s="171">
        <f>GG20*Data!$H4</f>
        <v>50.4</v>
      </c>
      <c r="GH114" s="171">
        <f>GH20*Data!$H4</f>
        <v>37.799999999999997</v>
      </c>
      <c r="GI114" s="171">
        <f>GI20*Data!$H4</f>
        <v>44.1</v>
      </c>
      <c r="GJ114" s="171">
        <f>GJ20*Data!$H4</f>
        <v>157.5</v>
      </c>
      <c r="GK114" s="171">
        <f>GK20*Data!$H4</f>
        <v>119.69999999999999</v>
      </c>
      <c r="GL114" s="171">
        <f>GL20*Data!$H4</f>
        <v>75.599999999999994</v>
      </c>
      <c r="GM114" s="171">
        <f>GM20*Data!$H4</f>
        <v>44.1</v>
      </c>
      <c r="GN114" s="171">
        <f>GN20*Data!$H4</f>
        <v>63</v>
      </c>
      <c r="GO114" s="171">
        <f>GO20*Data!$H4</f>
        <v>44.1</v>
      </c>
      <c r="GP114" s="171">
        <f>GP20*Data!$H4</f>
        <v>50.4</v>
      </c>
      <c r="GQ114" s="171">
        <f>GQ20*Data!$H4</f>
        <v>94.5</v>
      </c>
      <c r="GR114" s="171">
        <f>GR20*Data!$H4</f>
        <v>69.299999999999983</v>
      </c>
      <c r="GS114" s="171">
        <f>GS20*Data!$H4</f>
        <v>69.299999999999983</v>
      </c>
      <c r="GT114" s="171">
        <f>GT20*Data!$H4</f>
        <v>69.299999999999983</v>
      </c>
      <c r="GU114" s="171">
        <f>GU20*Data!$H4</f>
        <v>94.5</v>
      </c>
      <c r="GV114" s="171">
        <f>GV20*Data!$H4</f>
        <v>88.2</v>
      </c>
      <c r="GW114" s="171">
        <f>GW20*Data!$H4</f>
        <v>88.2</v>
      </c>
      <c r="GX114" s="171">
        <f>GX20*Data!$H4</f>
        <v>189</v>
      </c>
      <c r="GY114" s="171">
        <f>GY20*Data!$H4</f>
        <v>207.9</v>
      </c>
      <c r="GZ114" s="171">
        <f>GZ20*Data!$H4</f>
        <v>189</v>
      </c>
      <c r="HA114" s="171">
        <f>HA20*Data!$H4</f>
        <v>176.4</v>
      </c>
      <c r="HB114" s="171">
        <f>HB20*Data!$H4</f>
        <v>163.79999999999998</v>
      </c>
      <c r="HC114" s="171">
        <f>HC20*Data!$H4</f>
        <v>126</v>
      </c>
      <c r="HD114" s="171">
        <f>HD20*Data!$H4</f>
        <v>126</v>
      </c>
      <c r="HE114" s="171">
        <f>HE20*Data!$H4</f>
        <v>220.5</v>
      </c>
      <c r="HF114" s="171">
        <f>HF20*Data!$H4</f>
        <v>226.79999999999998</v>
      </c>
      <c r="HG114" s="171">
        <f>HG20*Data!$H4</f>
        <v>220.5</v>
      </c>
      <c r="HH114" s="171">
        <f>HH20*Data!$H4</f>
        <v>189</v>
      </c>
      <c r="HI114" s="171">
        <f>HI20*Data!$H4</f>
        <v>189</v>
      </c>
      <c r="HJ114" s="171">
        <f>HJ20*Data!$H4</f>
        <v>163.79999999999998</v>
      </c>
      <c r="HK114" s="171">
        <f>HK20*Data!$H4</f>
        <v>126</v>
      </c>
      <c r="HL114" s="171">
        <f>HL20*Data!$H4</f>
        <v>220.5</v>
      </c>
      <c r="HM114" s="171">
        <f>HM20*Data!$H4</f>
        <v>189</v>
      </c>
      <c r="HN114" s="171">
        <f>HN20*Data!$H4</f>
        <v>107.1</v>
      </c>
      <c r="HO114" s="171">
        <f>HO20*Data!$H4</f>
        <v>107.1</v>
      </c>
      <c r="HP114" s="171">
        <f>HP20*Data!$H4</f>
        <v>81.899999999999991</v>
      </c>
      <c r="HQ114" s="171">
        <f>HQ20*Data!$H4</f>
        <v>69.299999999999983</v>
      </c>
      <c r="HR114" s="171">
        <f>HR20*Data!$H4</f>
        <v>107.1</v>
      </c>
      <c r="HS114" s="171">
        <f>HS20*Data!$H4</f>
        <v>157.5</v>
      </c>
      <c r="HT114" s="171">
        <f>HT20*Data!$H4</f>
        <v>88.2</v>
      </c>
      <c r="HU114" s="171">
        <f>HU20*Data!$H4</f>
        <v>50.4</v>
      </c>
      <c r="HV114" s="171">
        <f>HV20*Data!$H4</f>
        <v>56.699999999999996</v>
      </c>
      <c r="HW114" s="171">
        <f>HW20*Data!$H4</f>
        <v>50.4</v>
      </c>
      <c r="HX114" s="171">
        <f>HX20*Data!$H4</f>
        <v>44.1</v>
      </c>
      <c r="HY114" s="171">
        <f>HY20*Data!$H4</f>
        <v>75.599999999999994</v>
      </c>
      <c r="HZ114" s="171">
        <f>HZ20*Data!$H4</f>
        <v>189</v>
      </c>
      <c r="IA114" s="171">
        <f>IA20*Data!$H4</f>
        <v>157.5</v>
      </c>
      <c r="IB114" s="171">
        <f>IB20*Data!$H4</f>
        <v>126</v>
      </c>
      <c r="IC114" s="171">
        <f>IC20*Data!$H4</f>
        <v>138.59999999999997</v>
      </c>
      <c r="ID114" s="171">
        <f>ID20*Data!$H4</f>
        <v>138.59999999999997</v>
      </c>
      <c r="IE114" s="171">
        <f>IE20*Data!$H4</f>
        <v>85.05</v>
      </c>
      <c r="IF114" s="171">
        <f>IF20*Data!$H4</f>
        <v>94.5</v>
      </c>
      <c r="IG114" s="171">
        <f>IG20*Data!$H4</f>
        <v>157.5</v>
      </c>
      <c r="IH114" s="171">
        <f>IH20*Data!$H4</f>
        <v>94.5</v>
      </c>
      <c r="II114" s="171">
        <f>II20*Data!$H4</f>
        <v>94.5</v>
      </c>
      <c r="IJ114" s="171">
        <f>IJ20*Data!$H4</f>
        <v>63</v>
      </c>
      <c r="IK114" s="171">
        <f>IK20*Data!$H4</f>
        <v>63</v>
      </c>
      <c r="IL114" s="171">
        <f>IL20*Data!$H4</f>
        <v>44.1</v>
      </c>
      <c r="IM114" s="171">
        <f>IM20*Data!$H4</f>
        <v>75.599999999999994</v>
      </c>
      <c r="IN114" s="171">
        <f>IN20*Data!$H4</f>
        <v>107.1</v>
      </c>
      <c r="IO114" s="171">
        <f>IO20*Data!$H4</f>
        <v>107.1</v>
      </c>
      <c r="IP114" s="171">
        <f>IP20*Data!$H4</f>
        <v>157.5</v>
      </c>
      <c r="IQ114" s="171">
        <f>IQ20*Data!$H4</f>
        <v>189</v>
      </c>
      <c r="IR114" s="171">
        <f>IR20*Data!$H4</f>
        <v>189</v>
      </c>
      <c r="IS114" s="171">
        <f>IS20*Data!$H4</f>
        <v>346.5</v>
      </c>
      <c r="IT114" s="171">
        <f>IT20*Data!$H4</f>
        <v>126</v>
      </c>
      <c r="IU114" s="171">
        <f>IU20*Data!$H4</f>
        <v>239.39999999999998</v>
      </c>
      <c r="IV114" s="171">
        <f>IV20*Data!$H4</f>
        <v>315</v>
      </c>
      <c r="IW114" s="171">
        <f>IW20*Data!$H4</f>
        <v>255.14999999999998</v>
      </c>
      <c r="IX114" s="171">
        <f>IX20*Data!$H4</f>
        <v>258.29999999999995</v>
      </c>
      <c r="IY114" s="171">
        <f>IY20*Data!$H4</f>
        <v>315</v>
      </c>
      <c r="IZ114" s="171">
        <f>IZ20*Data!$H4</f>
        <v>252</v>
      </c>
      <c r="JA114" s="171">
        <f>JA20*Data!$H4</f>
        <v>151.19999999999999</v>
      </c>
      <c r="JB114" s="171">
        <f>JB20*Data!$H4</f>
        <v>264.59999999999997</v>
      </c>
      <c r="JC114" s="171">
        <f>JC20*Data!$H4</f>
        <v>327.59999999999997</v>
      </c>
      <c r="JD114" s="171">
        <f>JD20*Data!$H4</f>
        <v>346.5</v>
      </c>
      <c r="JE114" s="171">
        <f>JE20*Data!$H4</f>
        <v>315</v>
      </c>
      <c r="JF114" s="171">
        <f>JF20*Data!$H4</f>
        <v>346.5</v>
      </c>
      <c r="JG114" s="171">
        <f>JG20*Data!$H4</f>
        <v>409.5</v>
      </c>
      <c r="JH114" s="171">
        <f>JH20*Data!$H4</f>
        <v>239.39999999999998</v>
      </c>
      <c r="JI114" s="171">
        <f>JI20*Data!$H4</f>
        <v>201.6</v>
      </c>
      <c r="JJ114" s="171">
        <f>JJ20*Data!$H4</f>
        <v>157.5</v>
      </c>
      <c r="JK114" s="171">
        <f>JK20*Data!$H4</f>
        <v>100.8</v>
      </c>
      <c r="JL114" s="171">
        <f>JL20*Data!$H4</f>
        <v>113.39999999999999</v>
      </c>
      <c r="JM114" s="171">
        <f>JM20*Data!$H4</f>
        <v>138.59999999999997</v>
      </c>
      <c r="JN114" s="171">
        <f>JN20*Data!$H4</f>
        <v>138.59999999999997</v>
      </c>
      <c r="JO114" s="171">
        <f>JO20*Data!$H4</f>
        <v>126</v>
      </c>
      <c r="JP114" s="171">
        <f>JP20*Data!$H4</f>
        <v>252</v>
      </c>
      <c r="JQ114" s="171">
        <f>JQ20*Data!$H4</f>
        <v>409.5</v>
      </c>
      <c r="JR114" s="171">
        <f>JR20*Data!$H4</f>
        <v>283.49999999999994</v>
      </c>
      <c r="JS114" s="171">
        <f>JS20*Data!$H4</f>
        <v>283.49999999999994</v>
      </c>
      <c r="JT114" s="171">
        <f>JT20*Data!$H4</f>
        <v>189</v>
      </c>
      <c r="JU114" s="171">
        <f>JU20*Data!$H4</f>
        <v>94.5</v>
      </c>
      <c r="JV114" s="171">
        <f>JV20*Data!$H4</f>
        <v>138.59999999999997</v>
      </c>
      <c r="JW114" s="171">
        <f>JW20*Data!$H4</f>
        <v>252</v>
      </c>
      <c r="JX114" s="171">
        <f>JX20*Data!$H4</f>
        <v>283.49999999999994</v>
      </c>
      <c r="JY114" s="171">
        <f>JY20*Data!$H4</f>
        <v>189</v>
      </c>
      <c r="JZ114" s="171">
        <f>JZ20*Data!$H4</f>
        <v>201.6</v>
      </c>
      <c r="KA114" s="171">
        <f>KA20*Data!$H4</f>
        <v>189</v>
      </c>
      <c r="KB114" s="171">
        <f>KB20*Data!$H4</f>
        <v>126</v>
      </c>
      <c r="KC114" s="171">
        <f>KC20*Data!$H4</f>
        <v>126</v>
      </c>
      <c r="KD114" s="171">
        <f>KD20*Data!$H4</f>
        <v>283.49999999999994</v>
      </c>
      <c r="KE114" s="171">
        <f>KE20*Data!$H4</f>
        <v>472.5</v>
      </c>
      <c r="KF114" s="171">
        <f>KF20*Data!$H4</f>
        <v>346.5</v>
      </c>
      <c r="KG114" s="171">
        <f>KG20*Data!$H4</f>
        <v>346.5</v>
      </c>
      <c r="KH114" s="171">
        <f>KH20*Data!$H4</f>
        <v>346.5</v>
      </c>
      <c r="KI114" s="171">
        <f>KI20*Data!$H4</f>
        <v>189</v>
      </c>
      <c r="KJ114" s="171">
        <f>KJ20*Data!$H4</f>
        <v>157.5</v>
      </c>
      <c r="KK114" s="171">
        <f>KK20*Data!$H4</f>
        <v>472.5</v>
      </c>
      <c r="KL114" s="171">
        <f>KL20*Data!$H4</f>
        <v>409.5</v>
      </c>
      <c r="KM114" s="171">
        <f>KM20*Data!$H4</f>
        <v>346.5</v>
      </c>
      <c r="KN114" s="171">
        <f>KN20*Data!$H4</f>
        <v>296.09999999999997</v>
      </c>
      <c r="KO114" s="171">
        <f>KO20*Data!$H4</f>
        <v>283.49999999999994</v>
      </c>
      <c r="KP114" s="171">
        <f>KP20*Data!$H4</f>
        <v>648</v>
      </c>
      <c r="KQ114" s="171">
        <f>KQ20*Data!$H4</f>
        <v>648</v>
      </c>
      <c r="KR114" s="171">
        <f>KR20*Data!$H4</f>
        <v>648</v>
      </c>
      <c r="KS114" s="171">
        <f>KS20*Data!$H4</f>
        <v>648</v>
      </c>
      <c r="KT114" s="171">
        <f>KT20*Data!$H4</f>
        <v>648</v>
      </c>
      <c r="KU114" s="171">
        <f>KU20*Data!$H4</f>
        <v>648</v>
      </c>
      <c r="KV114" s="171">
        <f>KV20*Data!$H4</f>
        <v>648</v>
      </c>
      <c r="KW114" s="171">
        <f>KW20*Data!$H4</f>
        <v>648</v>
      </c>
      <c r="KX114" s="171">
        <f>KX20*Data!$H4</f>
        <v>648</v>
      </c>
      <c r="KY114" s="171">
        <f>KY20*Data!$H4</f>
        <v>648</v>
      </c>
      <c r="KZ114" s="171">
        <f>KZ20*Data!$H4</f>
        <v>648</v>
      </c>
      <c r="LA114" s="171">
        <f>LA20*Data!$H4</f>
        <v>648</v>
      </c>
      <c r="LB114" s="171">
        <f>LB20*Data!$H4</f>
        <v>648</v>
      </c>
      <c r="LC114" s="171">
        <f>LC20*Data!$H4</f>
        <v>220.5</v>
      </c>
      <c r="LD114" s="171">
        <f>LD20*Data!$H4</f>
        <v>113.39999999999999</v>
      </c>
      <c r="LE114" s="171">
        <f>LE20*Data!$H4</f>
        <v>126</v>
      </c>
      <c r="LF114" s="171">
        <f>LF20*Data!$H4</f>
        <v>252</v>
      </c>
      <c r="LG114" s="171">
        <f>LG20*Data!$H4</f>
        <v>315</v>
      </c>
      <c r="LH114" s="171">
        <f>LH20*Data!$H4</f>
        <v>289.79999999999995</v>
      </c>
      <c r="LI114" s="171">
        <f>LI20*Data!$H4</f>
        <v>289.79999999999995</v>
      </c>
      <c r="LJ114" s="171">
        <f>LJ20*Data!$H4</f>
        <v>126</v>
      </c>
      <c r="LK114" s="171">
        <f>LK20*Data!$H4</f>
        <v>94.5</v>
      </c>
      <c r="LL114" s="171">
        <f>LL20*Data!$H4</f>
        <v>94.5</v>
      </c>
      <c r="LM114" s="171">
        <f>LM20*Data!$H4</f>
        <v>126</v>
      </c>
      <c r="LN114" s="171">
        <f>LN20*Data!$H4</f>
        <v>100.8</v>
      </c>
      <c r="LO114" s="171">
        <f>LO20*Data!$H4</f>
        <v>56.699999999999996</v>
      </c>
      <c r="LP114" s="171">
        <f>LP20*Data!$H4</f>
        <v>0</v>
      </c>
      <c r="LQ114" s="171">
        <f>LQ20*Data!$H4</f>
        <v>0</v>
      </c>
      <c r="LR114" s="171">
        <f>LR20*Data!$H4</f>
        <v>315</v>
      </c>
      <c r="LS114" s="171">
        <f>LS20*Data!$H4</f>
        <v>126</v>
      </c>
      <c r="LT114" s="171">
        <f>LT20*Data!$H4</f>
        <v>252</v>
      </c>
      <c r="LU114" s="171">
        <f>LU20*Data!$H4</f>
        <v>315</v>
      </c>
      <c r="LV114" s="171">
        <f>LV20*Data!$H4</f>
        <v>252</v>
      </c>
      <c r="LW114" s="171">
        <f>LW20*Data!$H4</f>
        <v>0</v>
      </c>
      <c r="LX114" s="171">
        <f>LX20*Data!$H4</f>
        <v>0</v>
      </c>
      <c r="LY114" s="171">
        <f>LY20*Data!$H4</f>
        <v>378</v>
      </c>
      <c r="LZ114" s="171">
        <f>LZ20*Data!$H4</f>
        <v>163.79999999999998</v>
      </c>
      <c r="MA114" s="171">
        <f>MA20*Data!$H4</f>
        <v>239.39999999999998</v>
      </c>
      <c r="MB114" s="171">
        <f>MB20*Data!$H4</f>
        <v>315</v>
      </c>
      <c r="MC114" s="171">
        <f>MC20*Data!$H4</f>
        <v>252</v>
      </c>
      <c r="MD114" s="171">
        <f>MD20*Data!$H4</f>
        <v>220.5</v>
      </c>
      <c r="ME114" s="171">
        <f>ME20*Data!$H4</f>
        <v>138.59999999999997</v>
      </c>
      <c r="MF114" s="171">
        <f>MF20*Data!$H4</f>
        <v>63</v>
      </c>
      <c r="MG114" s="171">
        <f>MG20*Data!$H4</f>
        <v>63</v>
      </c>
      <c r="MH114" s="171">
        <f>MH20*Data!$H4</f>
        <v>138.59999999999997</v>
      </c>
      <c r="MI114" s="171">
        <f>MI20*Data!$H4</f>
        <v>189</v>
      </c>
      <c r="MJ114" s="171">
        <f>MJ20*Data!$H4</f>
        <v>94.5</v>
      </c>
      <c r="MK114" s="171">
        <f>MK20*Data!$H4</f>
        <v>94.5</v>
      </c>
      <c r="ML114" s="171">
        <f>ML20*Data!$H4</f>
        <v>75.599999999999994</v>
      </c>
      <c r="MM114" s="171">
        <f>MM20*Data!$H4</f>
        <v>50.4</v>
      </c>
      <c r="MN114" s="171">
        <f>MN20*Data!$H4</f>
        <v>50.4</v>
      </c>
      <c r="MO114" s="171">
        <f>MO20*Data!$H4</f>
        <v>113.39999999999999</v>
      </c>
      <c r="MP114" s="171">
        <f>MP20*Data!$H4</f>
        <v>0</v>
      </c>
      <c r="MQ114" s="171">
        <f>MQ20*Data!$H4</f>
        <v>113.39999999999999</v>
      </c>
      <c r="MR114" s="171">
        <f>MR20*Data!$H4</f>
        <v>113.39999999999999</v>
      </c>
      <c r="MS114" s="171">
        <f>MS20*Data!$H4</f>
        <v>75.599999999999994</v>
      </c>
      <c r="MT114" s="171">
        <f>MT20*Data!$H4</f>
        <v>37.799999999999997</v>
      </c>
      <c r="MU114" s="171">
        <f>MU20*Data!$H4</f>
        <v>25.2</v>
      </c>
      <c r="MV114" s="171">
        <f>MV20*Data!$H4</f>
        <v>0</v>
      </c>
      <c r="MW114" s="171">
        <f>MW20*Data!$H4</f>
        <v>0</v>
      </c>
      <c r="MX114" s="171">
        <f>MX20*Data!$H4</f>
        <v>144</v>
      </c>
      <c r="MY114" s="171">
        <f>MY20*Data!$H4</f>
        <v>648</v>
      </c>
      <c r="MZ114" s="171">
        <f>MZ20*Data!$H4</f>
        <v>44.1</v>
      </c>
      <c r="NA114" s="171">
        <f>NA20*Data!$H4</f>
        <v>31.5</v>
      </c>
      <c r="NB114" s="171">
        <f>NB20*Data!$H4</f>
        <v>31.5</v>
      </c>
    </row>
    <row r="115" spans="2:366" s="165" customFormat="1" ht="15">
      <c r="B115" s="170" t="s">
        <v>95</v>
      </c>
      <c r="C115" s="164">
        <v>271</v>
      </c>
      <c r="D115" s="164">
        <v>272</v>
      </c>
      <c r="E115" s="164">
        <v>273</v>
      </c>
      <c r="F115" s="164">
        <v>274</v>
      </c>
      <c r="G115" s="164">
        <v>275</v>
      </c>
      <c r="H115" s="164">
        <v>276</v>
      </c>
      <c r="I115" s="164">
        <v>277</v>
      </c>
      <c r="J115" s="164">
        <v>278</v>
      </c>
      <c r="K115" s="164">
        <v>279</v>
      </c>
      <c r="L115" s="164">
        <v>280</v>
      </c>
      <c r="M115" s="164">
        <v>281</v>
      </c>
      <c r="N115" s="164">
        <v>282</v>
      </c>
      <c r="O115" s="164">
        <v>283</v>
      </c>
      <c r="P115" s="164">
        <v>284</v>
      </c>
      <c r="Q115" s="164">
        <v>285</v>
      </c>
      <c r="R115" s="164">
        <v>286</v>
      </c>
      <c r="S115" s="164">
        <v>287</v>
      </c>
      <c r="T115" s="164">
        <v>288</v>
      </c>
      <c r="U115" s="164">
        <v>289</v>
      </c>
      <c r="V115" s="164">
        <v>290</v>
      </c>
      <c r="W115" s="164">
        <v>291</v>
      </c>
      <c r="X115" s="164">
        <v>292</v>
      </c>
      <c r="Y115" s="164">
        <v>293</v>
      </c>
      <c r="Z115" s="164">
        <v>294</v>
      </c>
      <c r="AA115" s="164">
        <v>295</v>
      </c>
      <c r="AB115" s="164">
        <v>296</v>
      </c>
      <c r="AC115" s="164">
        <v>297</v>
      </c>
      <c r="AD115" s="164">
        <v>298</v>
      </c>
      <c r="AE115" s="164">
        <v>299</v>
      </c>
      <c r="AF115" s="164">
        <v>300</v>
      </c>
      <c r="AG115" s="164">
        <v>301</v>
      </c>
      <c r="AH115" s="164">
        <v>302</v>
      </c>
      <c r="AI115" s="164">
        <v>303</v>
      </c>
      <c r="AJ115" s="164">
        <v>304</v>
      </c>
      <c r="AK115" s="164">
        <v>305</v>
      </c>
      <c r="AL115" s="164">
        <v>306</v>
      </c>
      <c r="AM115" s="164">
        <v>307</v>
      </c>
      <c r="AN115" s="164">
        <v>308</v>
      </c>
      <c r="AO115" s="164">
        <v>309</v>
      </c>
      <c r="AP115" s="164">
        <v>310</v>
      </c>
      <c r="AQ115" s="164">
        <v>311</v>
      </c>
      <c r="AR115" s="164">
        <v>312</v>
      </c>
      <c r="AS115" s="164">
        <v>313</v>
      </c>
      <c r="AT115" s="164">
        <v>314</v>
      </c>
      <c r="AU115" s="164">
        <v>315</v>
      </c>
      <c r="AV115" s="164">
        <v>316</v>
      </c>
      <c r="AW115" s="164">
        <v>317</v>
      </c>
      <c r="AX115" s="164">
        <v>318</v>
      </c>
      <c r="AY115" s="164">
        <v>319</v>
      </c>
      <c r="AZ115" s="164">
        <v>320</v>
      </c>
      <c r="BA115" s="164">
        <v>321</v>
      </c>
      <c r="BB115" s="164">
        <v>322</v>
      </c>
      <c r="BC115" s="164">
        <v>323</v>
      </c>
      <c r="BD115" s="164">
        <v>324</v>
      </c>
      <c r="BE115" s="164">
        <v>325</v>
      </c>
      <c r="BF115" s="164">
        <v>326</v>
      </c>
      <c r="BG115" s="164">
        <v>327</v>
      </c>
      <c r="BH115" s="164">
        <v>328</v>
      </c>
      <c r="BI115" s="164">
        <v>329</v>
      </c>
      <c r="BJ115" s="164">
        <v>330</v>
      </c>
      <c r="BK115" s="164">
        <v>331</v>
      </c>
      <c r="BL115" s="164">
        <v>332</v>
      </c>
      <c r="BM115" s="164">
        <v>333</v>
      </c>
      <c r="BN115" s="164">
        <v>334</v>
      </c>
      <c r="BO115" s="164">
        <v>335</v>
      </c>
      <c r="BP115" s="164">
        <v>336</v>
      </c>
      <c r="BQ115" s="164">
        <v>337</v>
      </c>
      <c r="BR115" s="164">
        <v>338</v>
      </c>
      <c r="BS115" s="164">
        <v>339</v>
      </c>
      <c r="BT115" s="164">
        <v>340</v>
      </c>
      <c r="BU115" s="164">
        <v>341</v>
      </c>
      <c r="BV115" s="164">
        <v>342</v>
      </c>
      <c r="BW115" s="164">
        <v>343</v>
      </c>
      <c r="BX115" s="164">
        <v>344</v>
      </c>
      <c r="BY115" s="164">
        <v>345</v>
      </c>
      <c r="BZ115" s="164">
        <v>346</v>
      </c>
      <c r="CA115" s="164">
        <v>347</v>
      </c>
      <c r="CB115" s="164">
        <v>348</v>
      </c>
      <c r="CC115" s="164">
        <v>349</v>
      </c>
      <c r="CD115" s="164">
        <v>350</v>
      </c>
      <c r="CE115" s="164">
        <v>351</v>
      </c>
      <c r="CF115" s="164">
        <v>352</v>
      </c>
      <c r="CG115" s="164">
        <v>353</v>
      </c>
      <c r="CH115" s="164">
        <v>354</v>
      </c>
      <c r="CI115" s="164">
        <v>355</v>
      </c>
      <c r="CJ115" s="164">
        <v>356</v>
      </c>
      <c r="CK115" s="164">
        <v>357</v>
      </c>
      <c r="CL115" s="164">
        <v>358</v>
      </c>
      <c r="CM115" s="164">
        <v>359</v>
      </c>
      <c r="CN115" s="164">
        <v>360</v>
      </c>
      <c r="CO115" s="164">
        <v>361</v>
      </c>
      <c r="CP115" s="164">
        <v>362</v>
      </c>
      <c r="CQ115" s="164">
        <v>363</v>
      </c>
      <c r="CR115" s="164">
        <v>364</v>
      </c>
      <c r="CS115" s="164">
        <v>365</v>
      </c>
      <c r="CT115" s="164">
        <v>366</v>
      </c>
      <c r="CU115" s="164">
        <v>367</v>
      </c>
      <c r="CV115" s="164">
        <v>368</v>
      </c>
      <c r="CW115" s="164">
        <v>369</v>
      </c>
      <c r="CX115" s="164">
        <v>370</v>
      </c>
      <c r="CY115" s="164">
        <v>371</v>
      </c>
      <c r="CZ115" s="164">
        <v>372</v>
      </c>
      <c r="DA115" s="164">
        <v>373</v>
      </c>
      <c r="DB115" s="164">
        <v>374</v>
      </c>
      <c r="DC115" s="164">
        <v>375</v>
      </c>
      <c r="DD115" s="164">
        <v>376</v>
      </c>
      <c r="DE115" s="164">
        <v>377</v>
      </c>
      <c r="DF115" s="164">
        <v>378</v>
      </c>
      <c r="DG115" s="164">
        <v>379</v>
      </c>
      <c r="DH115" s="164">
        <v>380</v>
      </c>
      <c r="DI115" s="164">
        <v>381</v>
      </c>
      <c r="DJ115" s="164">
        <v>382</v>
      </c>
      <c r="DK115" s="164">
        <v>383</v>
      </c>
      <c r="DL115" s="164">
        <v>384</v>
      </c>
      <c r="DM115" s="164">
        <v>385</v>
      </c>
      <c r="DN115" s="164">
        <v>386</v>
      </c>
      <c r="DO115" s="164">
        <v>387</v>
      </c>
      <c r="DP115" s="164">
        <v>388</v>
      </c>
      <c r="DQ115" s="164">
        <v>389</v>
      </c>
      <c r="DR115" s="164">
        <v>390</v>
      </c>
      <c r="DS115" s="164">
        <v>391</v>
      </c>
      <c r="DT115" s="164">
        <v>392</v>
      </c>
      <c r="DU115" s="164">
        <v>393</v>
      </c>
      <c r="DV115" s="164">
        <v>394</v>
      </c>
      <c r="DW115" s="164">
        <v>395</v>
      </c>
      <c r="DX115" s="164">
        <v>396</v>
      </c>
      <c r="DY115" s="164">
        <v>397</v>
      </c>
      <c r="DZ115" s="164">
        <v>398</v>
      </c>
      <c r="EA115" s="164">
        <v>399</v>
      </c>
      <c r="EB115" s="164">
        <v>400</v>
      </c>
      <c r="EC115" s="164">
        <v>401</v>
      </c>
      <c r="ED115" s="164">
        <v>402</v>
      </c>
      <c r="EE115" s="164">
        <v>403</v>
      </c>
      <c r="EF115" s="164">
        <v>404</v>
      </c>
      <c r="EG115" s="164">
        <v>405</v>
      </c>
      <c r="EH115" s="164">
        <v>406</v>
      </c>
      <c r="EI115" s="164">
        <v>407</v>
      </c>
      <c r="EJ115" s="164">
        <v>408</v>
      </c>
      <c r="EK115" s="164">
        <v>409</v>
      </c>
      <c r="EL115" s="164">
        <v>410</v>
      </c>
      <c r="EM115" s="164">
        <v>411</v>
      </c>
      <c r="EN115" s="164">
        <v>412</v>
      </c>
      <c r="EO115" s="164">
        <v>413</v>
      </c>
      <c r="EP115" s="164">
        <v>414</v>
      </c>
      <c r="EQ115" s="164">
        <v>415</v>
      </c>
      <c r="ER115" s="164">
        <v>416</v>
      </c>
      <c r="ES115" s="164">
        <v>417</v>
      </c>
      <c r="ET115" s="164">
        <v>418</v>
      </c>
      <c r="EU115" s="164">
        <v>419</v>
      </c>
      <c r="EV115" s="164">
        <v>420</v>
      </c>
      <c r="EW115" s="164">
        <v>421</v>
      </c>
      <c r="EX115" s="164">
        <v>422</v>
      </c>
      <c r="EY115" s="164">
        <v>423</v>
      </c>
      <c r="EZ115" s="164">
        <v>424</v>
      </c>
      <c r="FA115" s="164">
        <v>425</v>
      </c>
      <c r="FB115" s="164">
        <v>426</v>
      </c>
      <c r="FC115" s="164">
        <v>427</v>
      </c>
      <c r="FD115" s="164">
        <v>428</v>
      </c>
      <c r="FE115" s="164">
        <v>429</v>
      </c>
      <c r="FF115" s="164">
        <v>430</v>
      </c>
      <c r="FG115" s="164">
        <v>431</v>
      </c>
      <c r="FH115" s="164">
        <v>432</v>
      </c>
      <c r="FI115" s="164">
        <v>433</v>
      </c>
      <c r="FJ115" s="164">
        <v>434</v>
      </c>
      <c r="FK115" s="164">
        <v>435</v>
      </c>
      <c r="FL115" s="164">
        <v>436</v>
      </c>
      <c r="FM115" s="164">
        <v>437</v>
      </c>
      <c r="FN115" s="164">
        <v>438</v>
      </c>
      <c r="FO115" s="164">
        <v>439</v>
      </c>
      <c r="FP115" s="164">
        <v>440</v>
      </c>
      <c r="FQ115" s="164">
        <v>441</v>
      </c>
      <c r="FR115" s="164">
        <v>442</v>
      </c>
      <c r="FS115" s="164">
        <v>443</v>
      </c>
      <c r="FT115" s="164">
        <v>444</v>
      </c>
      <c r="FU115" s="164">
        <v>445</v>
      </c>
      <c r="FV115" s="164">
        <v>446</v>
      </c>
      <c r="FW115" s="164">
        <v>447</v>
      </c>
      <c r="FX115" s="164">
        <v>448</v>
      </c>
      <c r="FY115" s="164">
        <v>449</v>
      </c>
      <c r="FZ115" s="164">
        <v>450</v>
      </c>
      <c r="GA115" s="164">
        <v>451</v>
      </c>
      <c r="GB115" s="164">
        <v>452</v>
      </c>
      <c r="GC115" s="164">
        <v>453</v>
      </c>
      <c r="GD115" s="164">
        <v>454</v>
      </c>
      <c r="GE115" s="164">
        <v>455</v>
      </c>
      <c r="GF115" s="164">
        <v>456</v>
      </c>
      <c r="GG115" s="164">
        <v>457</v>
      </c>
      <c r="GH115" s="164">
        <v>458</v>
      </c>
      <c r="GI115" s="164">
        <v>459</v>
      </c>
      <c r="GJ115" s="164">
        <v>460</v>
      </c>
      <c r="GK115" s="164">
        <v>461</v>
      </c>
      <c r="GL115" s="164">
        <v>462</v>
      </c>
      <c r="GM115" s="164">
        <v>463</v>
      </c>
      <c r="GN115" s="164">
        <v>464</v>
      </c>
      <c r="GO115" s="164">
        <v>465</v>
      </c>
      <c r="GP115" s="164">
        <v>466</v>
      </c>
      <c r="GQ115" s="164">
        <v>467</v>
      </c>
      <c r="GR115" s="164">
        <v>468</v>
      </c>
      <c r="GS115" s="164">
        <v>469</v>
      </c>
      <c r="GT115" s="164">
        <v>470</v>
      </c>
      <c r="GU115" s="164">
        <v>471</v>
      </c>
      <c r="GV115" s="164">
        <v>472</v>
      </c>
      <c r="GW115" s="164">
        <v>473</v>
      </c>
      <c r="GX115" s="164">
        <v>474</v>
      </c>
      <c r="GY115" s="164">
        <v>475</v>
      </c>
      <c r="GZ115" s="164">
        <v>476</v>
      </c>
      <c r="HA115" s="164">
        <v>477</v>
      </c>
      <c r="HB115" s="164">
        <v>478</v>
      </c>
      <c r="HC115" s="164">
        <v>479</v>
      </c>
      <c r="HD115" s="164">
        <v>480</v>
      </c>
      <c r="HE115" s="164">
        <v>481</v>
      </c>
      <c r="HF115" s="164">
        <v>482</v>
      </c>
      <c r="HG115" s="164">
        <v>483</v>
      </c>
      <c r="HH115" s="164">
        <v>484</v>
      </c>
      <c r="HI115" s="164">
        <v>485</v>
      </c>
      <c r="HJ115" s="164">
        <v>486</v>
      </c>
      <c r="HK115" s="164">
        <v>487</v>
      </c>
      <c r="HL115" s="164">
        <v>488</v>
      </c>
      <c r="HM115" s="164">
        <v>489</v>
      </c>
      <c r="HN115" s="164">
        <v>490</v>
      </c>
      <c r="HO115" s="164">
        <v>491</v>
      </c>
      <c r="HP115" s="164">
        <v>492</v>
      </c>
      <c r="HQ115" s="164">
        <v>493</v>
      </c>
      <c r="HR115" s="164">
        <v>494</v>
      </c>
      <c r="HS115" s="164">
        <v>495</v>
      </c>
      <c r="HT115" s="164">
        <v>496</v>
      </c>
      <c r="HU115" s="164">
        <v>497</v>
      </c>
      <c r="HV115" s="164">
        <v>498</v>
      </c>
      <c r="HW115" s="164">
        <v>499</v>
      </c>
      <c r="HX115" s="164">
        <v>500</v>
      </c>
      <c r="HY115" s="164">
        <v>501</v>
      </c>
      <c r="HZ115" s="164">
        <v>502</v>
      </c>
      <c r="IA115" s="164">
        <v>503</v>
      </c>
      <c r="IB115" s="164">
        <v>504</v>
      </c>
      <c r="IC115" s="164">
        <v>505</v>
      </c>
      <c r="ID115" s="164">
        <v>506</v>
      </c>
      <c r="IE115" s="164">
        <v>507</v>
      </c>
      <c r="IF115" s="164">
        <v>508</v>
      </c>
      <c r="IG115" s="164">
        <v>509</v>
      </c>
      <c r="IH115" s="164">
        <v>510</v>
      </c>
      <c r="II115" s="164">
        <v>511</v>
      </c>
      <c r="IJ115" s="164">
        <v>512</v>
      </c>
      <c r="IK115" s="164">
        <v>513</v>
      </c>
      <c r="IL115" s="164">
        <v>514</v>
      </c>
      <c r="IM115" s="164">
        <v>515</v>
      </c>
      <c r="IN115" s="164">
        <v>516</v>
      </c>
      <c r="IO115" s="164">
        <v>517</v>
      </c>
      <c r="IP115" s="164">
        <v>518</v>
      </c>
      <c r="IQ115" s="164">
        <v>519</v>
      </c>
      <c r="IR115" s="164">
        <v>520</v>
      </c>
      <c r="IS115" s="164">
        <v>521</v>
      </c>
      <c r="IT115" s="164">
        <v>522</v>
      </c>
      <c r="IU115" s="164">
        <v>523</v>
      </c>
      <c r="IV115" s="164">
        <v>524</v>
      </c>
      <c r="IW115" s="164">
        <v>525</v>
      </c>
      <c r="IX115" s="164">
        <v>526</v>
      </c>
      <c r="IY115" s="164">
        <v>527</v>
      </c>
      <c r="IZ115" s="164">
        <v>528</v>
      </c>
      <c r="JA115" s="164">
        <v>529</v>
      </c>
      <c r="JB115" s="164">
        <v>530</v>
      </c>
      <c r="JC115" s="164">
        <v>531</v>
      </c>
      <c r="JD115" s="164">
        <v>532</v>
      </c>
      <c r="JE115" s="164">
        <v>533</v>
      </c>
      <c r="JF115" s="164">
        <v>534</v>
      </c>
      <c r="JG115" s="164">
        <v>535</v>
      </c>
      <c r="JH115" s="164">
        <v>536</v>
      </c>
      <c r="JI115" s="164">
        <v>537</v>
      </c>
      <c r="JJ115" s="164">
        <v>538</v>
      </c>
      <c r="JK115" s="164">
        <v>539</v>
      </c>
      <c r="JL115" s="164">
        <v>540</v>
      </c>
      <c r="JM115" s="164">
        <v>541</v>
      </c>
      <c r="JN115" s="164">
        <v>542</v>
      </c>
      <c r="JO115" s="164">
        <v>543</v>
      </c>
      <c r="JP115" s="164">
        <v>544</v>
      </c>
      <c r="JQ115" s="164">
        <v>545</v>
      </c>
      <c r="JR115" s="164">
        <v>546</v>
      </c>
      <c r="JS115" s="164">
        <v>547</v>
      </c>
      <c r="JT115" s="164">
        <v>548</v>
      </c>
      <c r="JU115" s="164">
        <v>549</v>
      </c>
      <c r="JV115" s="164">
        <v>550</v>
      </c>
      <c r="JW115" s="164">
        <v>551</v>
      </c>
      <c r="JX115" s="164">
        <v>552</v>
      </c>
      <c r="JY115" s="164">
        <v>553</v>
      </c>
      <c r="JZ115" s="164">
        <v>554</v>
      </c>
      <c r="KA115" s="164">
        <v>555</v>
      </c>
      <c r="KB115" s="164">
        <v>556</v>
      </c>
      <c r="KC115" s="164">
        <v>557</v>
      </c>
      <c r="KD115" s="164">
        <v>558</v>
      </c>
      <c r="KE115" s="164">
        <v>559</v>
      </c>
      <c r="KF115" s="164">
        <v>560</v>
      </c>
      <c r="KG115" s="164">
        <v>561</v>
      </c>
      <c r="KH115" s="164">
        <v>562</v>
      </c>
      <c r="KI115" s="164">
        <v>563</v>
      </c>
      <c r="KJ115" s="164">
        <v>564</v>
      </c>
      <c r="KK115" s="164">
        <v>565</v>
      </c>
      <c r="KL115" s="164">
        <v>566</v>
      </c>
      <c r="KM115" s="164">
        <v>567</v>
      </c>
      <c r="KN115" s="164">
        <v>568</v>
      </c>
      <c r="KO115" s="164">
        <v>569</v>
      </c>
      <c r="KP115" s="164">
        <v>570</v>
      </c>
      <c r="KQ115" s="164">
        <v>571</v>
      </c>
      <c r="KR115" s="164">
        <v>572</v>
      </c>
      <c r="KS115" s="164">
        <v>573</v>
      </c>
      <c r="KT115" s="164">
        <v>574</v>
      </c>
      <c r="KU115" s="164">
        <v>575</v>
      </c>
      <c r="KV115" s="164">
        <v>576</v>
      </c>
      <c r="KW115" s="164">
        <v>577</v>
      </c>
      <c r="KX115" s="164">
        <v>578</v>
      </c>
      <c r="KY115" s="164">
        <v>579</v>
      </c>
      <c r="KZ115" s="164">
        <v>580</v>
      </c>
      <c r="LA115" s="164">
        <v>581</v>
      </c>
      <c r="LB115" s="164">
        <v>582</v>
      </c>
      <c r="LC115" s="164">
        <v>583</v>
      </c>
      <c r="LD115" s="164">
        <v>584</v>
      </c>
      <c r="LE115" s="164">
        <v>585</v>
      </c>
      <c r="LF115" s="164">
        <v>586</v>
      </c>
      <c r="LG115" s="164">
        <v>587</v>
      </c>
      <c r="LH115" s="164">
        <v>588</v>
      </c>
      <c r="LI115" s="164">
        <v>589</v>
      </c>
      <c r="LJ115" s="164">
        <v>590</v>
      </c>
      <c r="LK115" s="164">
        <v>591</v>
      </c>
      <c r="LL115" s="164">
        <v>592</v>
      </c>
      <c r="LM115" s="164">
        <v>593</v>
      </c>
      <c r="LN115" s="164">
        <v>594</v>
      </c>
      <c r="LO115" s="164">
        <v>595</v>
      </c>
      <c r="LP115" s="164">
        <v>596</v>
      </c>
      <c r="LQ115" s="164">
        <v>597</v>
      </c>
      <c r="LR115" s="164">
        <v>598</v>
      </c>
      <c r="LS115" s="164">
        <v>599</v>
      </c>
      <c r="LT115" s="164">
        <v>600</v>
      </c>
      <c r="LU115" s="164">
        <v>601</v>
      </c>
      <c r="LV115" s="164">
        <v>602</v>
      </c>
      <c r="LW115" s="164">
        <v>603</v>
      </c>
      <c r="LX115" s="164">
        <v>604</v>
      </c>
      <c r="LY115" s="164">
        <v>605</v>
      </c>
      <c r="LZ115" s="164">
        <v>606</v>
      </c>
      <c r="MA115" s="164">
        <v>607</v>
      </c>
      <c r="MB115" s="164">
        <v>608</v>
      </c>
      <c r="MC115" s="164">
        <v>609</v>
      </c>
      <c r="MD115" s="164">
        <v>610</v>
      </c>
      <c r="ME115" s="164">
        <v>611</v>
      </c>
      <c r="MF115" s="164">
        <v>612</v>
      </c>
      <c r="MG115" s="164">
        <v>613</v>
      </c>
      <c r="MH115" s="164">
        <v>614</v>
      </c>
      <c r="MI115" s="164">
        <v>615</v>
      </c>
      <c r="MJ115" s="164">
        <v>616</v>
      </c>
      <c r="MK115" s="164">
        <v>617</v>
      </c>
      <c r="ML115" s="164">
        <v>618</v>
      </c>
      <c r="MM115" s="164">
        <v>619</v>
      </c>
      <c r="MN115" s="164">
        <v>620</v>
      </c>
      <c r="MO115" s="164">
        <v>621</v>
      </c>
      <c r="MP115" s="164">
        <v>622</v>
      </c>
      <c r="MQ115" s="164">
        <v>623</v>
      </c>
      <c r="MR115" s="164">
        <v>624</v>
      </c>
      <c r="MS115" s="164">
        <v>625</v>
      </c>
      <c r="MT115" s="164">
        <v>626</v>
      </c>
      <c r="MU115" s="164">
        <v>627</v>
      </c>
      <c r="MV115" s="164">
        <v>628</v>
      </c>
      <c r="MW115" s="164">
        <v>629</v>
      </c>
      <c r="MX115" s="164">
        <v>630</v>
      </c>
      <c r="MY115" s="164">
        <v>631</v>
      </c>
      <c r="MZ115" s="164">
        <v>632</v>
      </c>
      <c r="NA115" s="164">
        <v>633</v>
      </c>
      <c r="NB115" s="164">
        <v>634</v>
      </c>
    </row>
    <row r="116" spans="2:366" ht="15">
      <c r="B116" s="8" t="s">
        <v>96</v>
      </c>
      <c r="C116" s="20">
        <f>(C114+C115)/Data!$B4/Data!$B31</f>
        <v>0.9103174603174603</v>
      </c>
      <c r="D116" s="20">
        <f>(D114+D115)/Data!$B4/Data!$B31</f>
        <v>1.0034920634920634</v>
      </c>
      <c r="E116" s="20">
        <f>(E114+E115)/Data!$B4/Data!$B31</f>
        <v>1.0066666666666668</v>
      </c>
      <c r="F116" s="20">
        <f>(F114+F115)/Data!$B4/Data!$B31</f>
        <v>1.0298412698412698</v>
      </c>
      <c r="G116" s="20">
        <f>(G114+G115)/Data!$B4/Data!$B31</f>
        <v>1.0130158730158731</v>
      </c>
      <c r="H116" s="20">
        <f>(H114+H115)/Data!$B4/Data!$B31</f>
        <v>0.93619047619047613</v>
      </c>
      <c r="I116" s="20">
        <f>(I114+I115)/Data!$B4/Data!$B31</f>
        <v>0.97936507936507933</v>
      </c>
      <c r="J116" s="20">
        <f>(J114+J115)/Data!$B4/Data!$B31</f>
        <v>1.1825396825396826</v>
      </c>
      <c r="K116" s="20">
        <f>(K114+K115)/Data!$B4/Data!$B31</f>
        <v>1.0457142857142858</v>
      </c>
      <c r="L116" s="20">
        <f>(L114+L115)/Data!$B4/Data!$B31</f>
        <v>1.028888888888889</v>
      </c>
      <c r="M116" s="20">
        <f>(M114+M115)/Data!$B4/Data!$B31</f>
        <v>1.0320634920634921</v>
      </c>
      <c r="N116" s="20">
        <f>(N114+N115)/Data!$B4/Data!$B31</f>
        <v>1.0552380952380951</v>
      </c>
      <c r="O116" s="20">
        <f>(O114+O115)/Data!$B4/Data!$B31</f>
        <v>1.0384126984126985</v>
      </c>
      <c r="P116" s="20">
        <f>(P114+P115)/Data!$B4/Data!$B31</f>
        <v>1.1415873015873017</v>
      </c>
      <c r="Q116" s="20">
        <f>(Q114+Q115)/Data!$B4/Data!$B31</f>
        <v>1.3447619047619048</v>
      </c>
      <c r="R116" s="20">
        <f>(R114+R115)/Data!$B4/Data!$B31</f>
        <v>1.4479365079365079</v>
      </c>
      <c r="S116" s="20">
        <f>(S114+S115)/Data!$B4/Data!$B31</f>
        <v>1.1911111111111112</v>
      </c>
      <c r="T116" s="20">
        <f>(T114+T115)/Data!$B4/Data!$B31</f>
        <v>0.91428571428571437</v>
      </c>
      <c r="U116" s="20">
        <f>(U114+U115)/Data!$B4/Data!$B31</f>
        <v>1.2174603174603174</v>
      </c>
      <c r="V116" s="20">
        <f>(V114+V115)/Data!$B4/Data!$B31</f>
        <v>1.0606349206349208</v>
      </c>
      <c r="W116" s="20">
        <f>(W114+W115)/Data!$B4/Data!$B31</f>
        <v>1.0638095238095238</v>
      </c>
      <c r="X116" s="20">
        <f>(X114+X115)/Data!$B4/Data!$B31</f>
        <v>1.2269841269841271</v>
      </c>
      <c r="Y116" s="20">
        <f>(Y114+Y115)/Data!$B4/Data!$B31</f>
        <v>1.2901587301587301</v>
      </c>
      <c r="Z116" s="20">
        <f>(Z114+Z115)/Data!$B4/Data!$B31</f>
        <v>1.0533333333333332</v>
      </c>
      <c r="AA116" s="20">
        <f>(AA114+AA115)/Data!$B4/Data!$B31</f>
        <v>1.0965079365079364</v>
      </c>
      <c r="AB116" s="20">
        <f>(AB114+AB115)/Data!$B4/Data!$B31</f>
        <v>1.0996825396825396</v>
      </c>
      <c r="AC116" s="20">
        <f>(AC114+AC115)/Data!$B4/Data!$B31</f>
        <v>1.082857142857143</v>
      </c>
      <c r="AD116" s="20">
        <f>(AD114+AD115)/Data!$B4/Data!$B31</f>
        <v>1.0860317460317461</v>
      </c>
      <c r="AE116" s="20">
        <f>(AE114+AE115)/Data!$B4/Data!$B31</f>
        <v>1.2492063492063492</v>
      </c>
      <c r="AF116" s="20">
        <f>(AF114+AF115)/Data!$B4/Data!$B31</f>
        <v>1.2923809523809524</v>
      </c>
      <c r="AG116" s="20">
        <f>(AG114+AG115)/Data!$B4/Data!$B31</f>
        <v>1.1355555555555557</v>
      </c>
      <c r="AH116" s="20">
        <f>(AH114+AH115)/Data!$B4/Data!$B31</f>
        <v>1.1187301587301588</v>
      </c>
      <c r="AI116" s="20">
        <f>(AI114+AI115)/Data!$B4/Data!$B31</f>
        <v>1.0819047619047619</v>
      </c>
      <c r="AJ116" s="20">
        <f>(AJ114+AJ115)/Data!$B4/Data!$B31</f>
        <v>1.0650793650793651</v>
      </c>
      <c r="AK116" s="20">
        <f>(AK114+AK115)/Data!$B4/Data!$B31</f>
        <v>1.1082539682539683</v>
      </c>
      <c r="AL116" s="20">
        <f>(AL114+AL115)/Data!$B4/Data!$B31</f>
        <v>1.3114285714285716</v>
      </c>
      <c r="AM116" s="20">
        <f>(AM114+AM115)/Data!$B4/Data!$B31</f>
        <v>1.3146031746031746</v>
      </c>
      <c r="AN116" s="20">
        <f>(AN114+AN115)/Data!$B4/Data!$B31</f>
        <v>1.2177777777777778</v>
      </c>
      <c r="AO116" s="20">
        <f>(AO114+AO115)/Data!$B4/Data!$B31</f>
        <v>1.220952380952381</v>
      </c>
      <c r="AP116" s="20">
        <f>(AP114+AP115)/Data!$B4/Data!$B31</f>
        <v>1.1841269841269841</v>
      </c>
      <c r="AQ116" s="20">
        <f>(AQ114+AQ115)/Data!$B4/Data!$B31</f>
        <v>1.2273015873015873</v>
      </c>
      <c r="AR116" s="20">
        <f>(AR114+AR115)/Data!$B4/Data!$B31</f>
        <v>1.2304761904761905</v>
      </c>
      <c r="AS116" s="20">
        <f>(AS114+AS115)/Data!$B4/Data!$B31</f>
        <v>1.3936507936507936</v>
      </c>
      <c r="AT116" s="20">
        <f>(AT114+AT115)/Data!$B4/Data!$B31</f>
        <v>1.5568253968253967</v>
      </c>
      <c r="AU116" s="20">
        <f>(AU114+AU115)/Data!$B4/Data!$B31</f>
        <v>1.24</v>
      </c>
      <c r="AV116" s="20">
        <f>(AV114+AV115)/Data!$B4/Data!$B31</f>
        <v>1.2631746031746032</v>
      </c>
      <c r="AW116" s="20">
        <f>(AW114+AW115)/Data!$B4/Data!$B31</f>
        <v>1.1663492063492062</v>
      </c>
      <c r="AX116" s="20">
        <f>(AX114+AX115)/Data!$B4/Data!$B31</f>
        <v>1.2095238095238097</v>
      </c>
      <c r="AY116" s="20">
        <f>(AY114+AY115)/Data!$B4/Data!$B31</f>
        <v>1.2926984126984127</v>
      </c>
      <c r="AZ116" s="20">
        <f>(AZ114+AZ115)/Data!$B4/Data!$B31</f>
        <v>1.495873015873016</v>
      </c>
      <c r="BA116" s="20">
        <f>(BA114+BA115)/Data!$B4/Data!$B31</f>
        <v>1.6190476190476191</v>
      </c>
      <c r="BB116" s="20">
        <f>(BB114+BB115)/Data!$B4/Data!$B31</f>
        <v>1.2922222222222222</v>
      </c>
      <c r="BC116" s="20">
        <f>(BC114+BC115)/Data!$B4/Data!$B31</f>
        <v>1.3053968253968253</v>
      </c>
      <c r="BD116" s="20">
        <f>(BD114+BD115)/Data!$B4/Data!$B31</f>
        <v>1.3085714285714285</v>
      </c>
      <c r="BE116" s="20">
        <f>(BE114+BE115)/Data!$B4/Data!$B31</f>
        <v>1.1517460317460317</v>
      </c>
      <c r="BF116" s="20">
        <f>(BF114+BF115)/Data!$B4/Data!$B31</f>
        <v>1.1549206349206349</v>
      </c>
      <c r="BG116" s="20">
        <f>(BG114+BG115)/Data!$B4/Data!$B31</f>
        <v>1.3380952380952382</v>
      </c>
      <c r="BH116" s="20">
        <f>(BH114+BH115)/Data!$B4/Data!$B31</f>
        <v>1.3412698412698412</v>
      </c>
      <c r="BI116" s="20">
        <f>(BI114+BI115)/Data!$B4/Data!$B31</f>
        <v>1.2444444444444445</v>
      </c>
      <c r="BJ116" s="20">
        <f>(BJ114+BJ115)/Data!$B4/Data!$B31</f>
        <v>1.2476190476190476</v>
      </c>
      <c r="BK116" s="20">
        <f>(BK114+BK115)/Data!$B4/Data!$B31</f>
        <v>1.2507936507936508</v>
      </c>
      <c r="BL116" s="20">
        <f>(BL114+BL115)/Data!$B4/Data!$B31</f>
        <v>1.1939682539682541</v>
      </c>
      <c r="BM116" s="20">
        <f>(BM114+BM115)/Data!$B4/Data!$B31</f>
        <v>1.2971428571428572</v>
      </c>
      <c r="BN116" s="20">
        <f>(BN114+BN115)/Data!$B4/Data!$B31</f>
        <v>1.5603174603174601</v>
      </c>
      <c r="BO116" s="20">
        <f>(BO114+BO115)/Data!$B4/Data!$B31</f>
        <v>1.5234920634920632</v>
      </c>
      <c r="BP116" s="20">
        <f>(BP114+BP115)/Data!$B4/Data!$B31</f>
        <v>1.3266666666666667</v>
      </c>
      <c r="BQ116" s="20">
        <f>(BQ114+BQ115)/Data!$B4/Data!$B31</f>
        <v>1.3298412698412698</v>
      </c>
      <c r="BR116" s="20">
        <f>(BR114+BR115)/Data!$B4/Data!$B31</f>
        <v>1.2930158730158727</v>
      </c>
      <c r="BS116" s="20">
        <f>(BS114+BS115)/Data!$B4/Data!$B31</f>
        <v>1.2761904761904763</v>
      </c>
      <c r="BT116" s="20">
        <f>(BT114+BT115)/Data!$B4/Data!$B31</f>
        <v>1.3293650793650793</v>
      </c>
      <c r="BU116" s="20">
        <f>(BU114+BU115)/Data!$B4/Data!$B31</f>
        <v>1.4825396825396824</v>
      </c>
      <c r="BV116" s="20">
        <f>(BV114+BV115)/Data!$B4/Data!$B31</f>
        <v>1.3657142857142857</v>
      </c>
      <c r="BW116" s="20">
        <f>(BW114+BW115)/Data!$B4/Data!$B31</f>
        <v>1.268888888888889</v>
      </c>
      <c r="BX116" s="20">
        <f>(BX114+BX115)/Data!$B4/Data!$B31</f>
        <v>1.2720634920634919</v>
      </c>
      <c r="BY116" s="20">
        <f>(BY114+BY115)/Data!$B4/Data!$B31</f>
        <v>1.255238095238095</v>
      </c>
      <c r="BZ116" s="20">
        <f>(BZ114+BZ115)/Data!$B4/Data!$B31</f>
        <v>1.2184126984126984</v>
      </c>
      <c r="CA116" s="20">
        <f>(CA114+CA115)/Data!$B4/Data!$B31</f>
        <v>1.3415873015873017</v>
      </c>
      <c r="CB116" s="20">
        <f>(CB114+CB115)/Data!$B4/Data!$B31</f>
        <v>1.1047619047619048</v>
      </c>
      <c r="CC116" s="20">
        <f>(CC114+CC115)/Data!$B4/Data!$B31</f>
        <v>1.5079365079365081</v>
      </c>
      <c r="CD116" s="20">
        <f>(CD114+CD115)/Data!$B4/Data!$B31</f>
        <v>1.3111111111111111</v>
      </c>
      <c r="CE116" s="20">
        <f>(CE114+CE115)/Data!$B4/Data!$B31</f>
        <v>1.4142857142857144</v>
      </c>
      <c r="CF116" s="20">
        <f>(CF114+CF115)/Data!$B4/Data!$B31</f>
        <v>1.5374603174603174</v>
      </c>
      <c r="CG116" s="20">
        <f>(CG114+CG115)/Data!$B4/Data!$B31</f>
        <v>1.6206349206349207</v>
      </c>
      <c r="CH116" s="20">
        <f>(CH114+CH115)/Data!$B4/Data!$B31</f>
        <v>1.4438095238095239</v>
      </c>
      <c r="CI116" s="20">
        <f>(CI114+CI115)/Data!$B4/Data!$B31</f>
        <v>1.6869841269841268</v>
      </c>
      <c r="CJ116" s="20">
        <f>(CJ114+CJ115)/Data!$B4/Data!$B31</f>
        <v>1.8501587301587301</v>
      </c>
      <c r="CK116" s="20">
        <f>(CK114+CK115)/Data!$B4/Data!$B31</f>
        <v>1.5333333333333334</v>
      </c>
      <c r="CL116" s="20">
        <f>(CL114+CL115)/Data!$B4/Data!$B31</f>
        <v>1.5365079365079364</v>
      </c>
      <c r="CM116" s="20">
        <f>(CM114+CM115)/Data!$B4/Data!$B31</f>
        <v>1.7796825396825398</v>
      </c>
      <c r="CN116" s="20">
        <f>(CN114+CN115)/Data!$B4/Data!$B31</f>
        <v>1.5828571428571427</v>
      </c>
      <c r="CO116" s="20">
        <f>(CO114+CO115)/Data!$B4/Data!$B31</f>
        <v>1.466031746031746</v>
      </c>
      <c r="CP116" s="20">
        <f>(CP114+CP115)/Data!$B4/Data!$B31</f>
        <v>1.7092063492063492</v>
      </c>
      <c r="CQ116" s="20">
        <f>(CQ114+CQ115)/Data!$B4/Data!$B31</f>
        <v>1.8723809523809523</v>
      </c>
      <c r="CR116" s="20">
        <f>(CR114+CR115)/Data!$B4/Data!$B31</f>
        <v>1.6755555555555555</v>
      </c>
      <c r="CS116" s="20">
        <f>(CS114+CS115)/Data!$B4/Data!$B31</f>
        <v>1.6787301587301584</v>
      </c>
      <c r="CT116" s="20">
        <f>(CT114+CT115)/Data!$B4/Data!$B31</f>
        <v>1.6819047619047618</v>
      </c>
      <c r="CU116" s="20">
        <f>(CU114+CU115)/Data!$B4/Data!$B31</f>
        <v>1.4650793650793652</v>
      </c>
      <c r="CV116" s="20">
        <f>(CV114+CV115)/Data!$B4/Data!$B31</f>
        <v>1.4682539682539681</v>
      </c>
      <c r="CW116" s="20">
        <f>(CW114+CW115)/Data!$B4/Data!$B31</f>
        <v>1.1714285714285715</v>
      </c>
      <c r="CX116" s="20">
        <f>(CX114+CX115)/Data!$B4/Data!$B31</f>
        <v>1.8146031746031746</v>
      </c>
      <c r="CY116" s="20">
        <f>(CY114+CY115)/Data!$B4/Data!$B31</f>
        <v>1.4577777777777776</v>
      </c>
      <c r="CZ116" s="20">
        <f>(CZ114+CZ115)/Data!$B4/Data!$B31</f>
        <v>1.3809523809523809</v>
      </c>
      <c r="DA116" s="20">
        <f>(DA114+DA115)/Data!$B4/Data!$B31</f>
        <v>1.3641269841269841</v>
      </c>
      <c r="DB116" s="20">
        <f>(DB114+DB115)/Data!$B4/Data!$B31</f>
        <v>1.4873015873015873</v>
      </c>
      <c r="DC116" s="20">
        <f>(DC114+DC115)/Data!$B4/Data!$B31</f>
        <v>1.4904761904761905</v>
      </c>
      <c r="DD116" s="20">
        <f>(DD114+DD115)/Data!$B4/Data!$B31</f>
        <v>1.7536507936507937</v>
      </c>
      <c r="DE116" s="20">
        <f>(DE114+DE115)/Data!$B4/Data!$B31</f>
        <v>1.8368253968253969</v>
      </c>
      <c r="DF116" s="20">
        <f>(DF114+DF115)/Data!$B4/Data!$B31</f>
        <v>1.7199999999999998</v>
      </c>
      <c r="DG116" s="20">
        <f>(DG114+DG115)/Data!$B4/Data!$B31</f>
        <v>1.6831746031746033</v>
      </c>
      <c r="DH116" s="20">
        <f>(DH114+DH115)/Data!$B4/Data!$B31</f>
        <v>1.6663492063492062</v>
      </c>
      <c r="DI116" s="20">
        <f>(DI114+DI115)/Data!$B4/Data!$B31</f>
        <v>1.6095238095238096</v>
      </c>
      <c r="DJ116" s="20">
        <f>(DJ114+DJ115)/Data!$B4/Data!$B31</f>
        <v>1.6126984126984127</v>
      </c>
      <c r="DK116" s="20">
        <f>(DK114+DK115)/Data!$B4/Data!$B31</f>
        <v>1.8558730158730159</v>
      </c>
      <c r="DL116" s="20">
        <f>(DL114+DL115)/Data!$B4/Data!$B31</f>
        <v>1.9390476190476189</v>
      </c>
      <c r="DM116" s="20">
        <f>(DM114+DM115)/Data!$B4/Data!$B31</f>
        <v>1.8622222222222222</v>
      </c>
      <c r="DN116" s="20">
        <f>(DN114+DN115)/Data!$B4/Data!$B31</f>
        <v>1.8253968253968254</v>
      </c>
      <c r="DO116" s="20">
        <f>(DO114+DO115)/Data!$B4/Data!$B31</f>
        <v>1.7085714285714286</v>
      </c>
      <c r="DP116" s="20">
        <f>(DP114+DP115)/Data!$B4/Data!$B31</f>
        <v>1.6317460317460317</v>
      </c>
      <c r="DQ116" s="20">
        <f>(DQ114+DQ115)/Data!$B4/Data!$B31</f>
        <v>1.5149206349206348</v>
      </c>
      <c r="DR116" s="20">
        <f>(DR114+DR115)/Data!$B4/Data!$B31</f>
        <v>1.6980952380952381</v>
      </c>
      <c r="DS116" s="20">
        <f>(DS114+DS115)/Data!$B4/Data!$B31</f>
        <v>1.4412698412698413</v>
      </c>
      <c r="DT116" s="20">
        <f>(DT114+DT115)/Data!$B4/Data!$B31</f>
        <v>1.4444444444444444</v>
      </c>
      <c r="DU116" s="20">
        <f>(DU114+DU115)/Data!$B4/Data!$B31</f>
        <v>1.3876190476190475</v>
      </c>
      <c r="DV116" s="20">
        <f>(DV114+DV115)/Data!$B4/Data!$B31</f>
        <v>1.450793650793651</v>
      </c>
      <c r="DW116" s="20">
        <f>(DW114+DW115)/Data!$B4/Data!$B31</f>
        <v>1.4539682539682539</v>
      </c>
      <c r="DX116" s="20">
        <f>(DX114+DX115)/Data!$B4/Data!$B31</f>
        <v>1.4571428571428571</v>
      </c>
      <c r="DY116" s="20">
        <f>(DY114+DY115)/Data!$B4/Data!$B31</f>
        <v>1.5603174603174601</v>
      </c>
      <c r="DZ116" s="20">
        <f>(DZ114+DZ115)/Data!$B4/Data!$B31</f>
        <v>1.4834920634920634</v>
      </c>
      <c r="EA116" s="20">
        <f>(EA114+EA115)/Data!$B4/Data!$B31</f>
        <v>1.4666666666666666</v>
      </c>
      <c r="EB116" s="20">
        <f>(EB114+EB115)/Data!$B4/Data!$B31</f>
        <v>1.4298412698412699</v>
      </c>
      <c r="EC116" s="20">
        <f>(EC114+EC115)/Data!$B4/Data!$B31</f>
        <v>1.4730158730158731</v>
      </c>
      <c r="ED116" s="20">
        <f>(ED114+ED115)/Data!$B4/Data!$B31</f>
        <v>1.4061904761904762</v>
      </c>
      <c r="EE116" s="20">
        <f>(EE114+EE115)/Data!$B4/Data!$B31</f>
        <v>1.4593650793650792</v>
      </c>
      <c r="EF116" s="20">
        <f>(EF114+EF115)/Data!$B4/Data!$B31</f>
        <v>1.2825396825396826</v>
      </c>
      <c r="EG116" s="20">
        <f>(EG114+EG115)/Data!$B4/Data!$B31</f>
        <v>1.7857142857142858</v>
      </c>
      <c r="EH116" s="20">
        <f>(EH114+EH115)/Data!$B4/Data!$B31</f>
        <v>1.6888888888888889</v>
      </c>
      <c r="EI116" s="20">
        <f>(EI114+EI115)/Data!$B4/Data!$B31</f>
        <v>1.592063492063492</v>
      </c>
      <c r="EJ116" s="20">
        <f>(EJ114+EJ115)/Data!$B4/Data!$B31</f>
        <v>1.4952380952380955</v>
      </c>
      <c r="EK116" s="20">
        <f>(EK114+EK115)/Data!$B4/Data!$B31</f>
        <v>1.5184126984126982</v>
      </c>
      <c r="EL116" s="20">
        <f>(EL114+EL115)/Data!$B4/Data!$B31</f>
        <v>1.6015873015873014</v>
      </c>
      <c r="EM116" s="20">
        <f>(EM114+EM115)/Data!$B4/Data!$B31</f>
        <v>1.9047619047619047</v>
      </c>
      <c r="EN116" s="20">
        <f>(EN114+EN115)/Data!$B4/Data!$B31</f>
        <v>2.107936507936508</v>
      </c>
      <c r="EO116" s="20">
        <f>(EO114+EO115)/Data!$B4/Data!$B31</f>
        <v>1.8111111111111111</v>
      </c>
      <c r="EP116" s="20">
        <f>(EP114+EP115)/Data!$B4/Data!$B31</f>
        <v>1.8142857142857143</v>
      </c>
      <c r="EQ116" s="20">
        <f>(EQ114+EQ115)/Data!$B4/Data!$B31</f>
        <v>1.7974603174603174</v>
      </c>
      <c r="ER116" s="20">
        <f>(ER114+ER115)/Data!$B4/Data!$B31</f>
        <v>1.7606349206349203</v>
      </c>
      <c r="ES116" s="20">
        <f>(ES114+ES115)/Data!$B4/Data!$B31</f>
        <v>1.7238095238095237</v>
      </c>
      <c r="ET116" s="20">
        <f>(ET114+ET115)/Data!$B4/Data!$B31</f>
        <v>2.0269841269841269</v>
      </c>
      <c r="EU116" s="20">
        <f>(EU114+EU115)/Data!$B4/Data!$B31</f>
        <v>2.1301587301587301</v>
      </c>
      <c r="EV116" s="20">
        <f>(EV114+EV115)/Data!$B4/Data!$B31</f>
        <v>2.0933333333333333</v>
      </c>
      <c r="EW116" s="20">
        <f>(EW114+EW115)/Data!$B4/Data!$B31</f>
        <v>1.8365079365079364</v>
      </c>
      <c r="EX116" s="20">
        <f>(EX114+EX115)/Data!$B4/Data!$B31</f>
        <v>2.1396825396825396</v>
      </c>
      <c r="EY116" s="20">
        <f>(EY114+EY115)/Data!$B4/Data!$B31</f>
        <v>2.0428571428571427</v>
      </c>
      <c r="EZ116" s="20">
        <f>(EZ114+EZ115)/Data!$B4/Data!$B31</f>
        <v>1.8460317460317459</v>
      </c>
      <c r="FA116" s="20">
        <f>(FA114+FA115)/Data!$B4/Data!$B31</f>
        <v>2.049206349206349</v>
      </c>
      <c r="FB116" s="20">
        <f>(FB114+FB115)/Data!$B4/Data!$B31</f>
        <v>2.1523809523809523</v>
      </c>
      <c r="FC116" s="20">
        <f>(FC114+FC115)/Data!$B4/Data!$B31</f>
        <v>2.0555555555555554</v>
      </c>
      <c r="FD116" s="20">
        <f>(FD114+FD115)/Data!$B4/Data!$B31</f>
        <v>1.8587301587301586</v>
      </c>
      <c r="FE116" s="20">
        <f>(FE114+FE115)/Data!$B4/Data!$B31</f>
        <v>1.8819047619047617</v>
      </c>
      <c r="FF116" s="20">
        <f>(FF114+FF115)/Data!$B4/Data!$B31</f>
        <v>1.8650793650793651</v>
      </c>
      <c r="FG116" s="20">
        <f>(FG114+FG115)/Data!$B4/Data!$B31</f>
        <v>1.7682539682539682</v>
      </c>
      <c r="FH116" s="20">
        <f>(FH114+FH115)/Data!$B4/Data!$B31</f>
        <v>1.9714285714285713</v>
      </c>
      <c r="FI116" s="20">
        <f>(FI114+FI115)/Data!$B4/Data!$B31</f>
        <v>1.9146031746031746</v>
      </c>
      <c r="FJ116" s="20">
        <f>(FJ114+FJ115)/Data!$B4/Data!$B31</f>
        <v>1.7977777777777777</v>
      </c>
      <c r="FK116" s="20">
        <f>(FK114+FK115)/Data!$B4/Data!$B31</f>
        <v>1.7809523809523808</v>
      </c>
      <c r="FL116" s="20">
        <f>(FL114+FL115)/Data!$B4/Data!$B31</f>
        <v>1.7041269841269842</v>
      </c>
      <c r="FM116" s="20">
        <f>(FM114+FM115)/Data!$B4/Data!$B31</f>
        <v>1.5073015873015874</v>
      </c>
      <c r="FN116" s="20">
        <f>(FN114+FN115)/Data!$B4/Data!$B31</f>
        <v>1.5504761904761906</v>
      </c>
      <c r="FO116" s="20">
        <f>(FO114+FO115)/Data!$B4/Data!$B31</f>
        <v>1.7136507936507936</v>
      </c>
      <c r="FP116" s="20">
        <f>(FP114+FP115)/Data!$B4/Data!$B31</f>
        <v>1.5968253968253969</v>
      </c>
      <c r="FQ116" s="20">
        <f>(FQ114+FQ115)/Data!$B4/Data!$B31</f>
        <v>1.56</v>
      </c>
      <c r="FR116" s="20">
        <f>(FR114+FR115)/Data!$B4/Data!$B31</f>
        <v>1.5831746031746032</v>
      </c>
      <c r="FS116" s="20">
        <f>(FS114+FS115)/Data!$B4/Data!$B31</f>
        <v>1.5663492063492062</v>
      </c>
      <c r="FT116" s="20">
        <f>(FT114+FT115)/Data!$B4/Data!$B31</f>
        <v>1.5695238095238093</v>
      </c>
      <c r="FU116" s="20">
        <f>(FU114+FU115)/Data!$B4/Data!$B31</f>
        <v>1.5726984126984127</v>
      </c>
      <c r="FV116" s="20">
        <f>(FV114+FV115)/Data!$B4/Data!$B31</f>
        <v>1.7358730158730158</v>
      </c>
      <c r="FW116" s="20">
        <f>(FW114+FW115)/Data!$B4/Data!$B31</f>
        <v>1.739047619047619</v>
      </c>
      <c r="FX116" s="20">
        <f>(FX114+FX115)/Data!$B4/Data!$B31</f>
        <v>1.6222222222222222</v>
      </c>
      <c r="FY116" s="20">
        <f>(FY114+FY115)/Data!$B4/Data!$B31</f>
        <v>1.6253968253968254</v>
      </c>
      <c r="FZ116" s="20">
        <f>(FZ114+FZ115)/Data!$B4/Data!$B31</f>
        <v>1.6285714285714288</v>
      </c>
      <c r="GA116" s="20">
        <f>(GA114+GA115)/Data!$B4/Data!$B31</f>
        <v>1.5917460317460315</v>
      </c>
      <c r="GB116" s="20">
        <f>(GB114+GB115)/Data!$B4/Data!$B31</f>
        <v>1.5949206349206348</v>
      </c>
      <c r="GC116" s="20">
        <f>(GC114+GC115)/Data!$B4/Data!$B31</f>
        <v>1.7380952380952379</v>
      </c>
      <c r="GD116" s="20">
        <f>(GD114+GD115)/Data!$B4/Data!$B31</f>
        <v>1.8012698412698411</v>
      </c>
      <c r="GE116" s="20">
        <f>(GE114+GE115)/Data!$B4/Data!$B31</f>
        <v>1.6244444444444444</v>
      </c>
      <c r="GF116" s="20">
        <f>(GF114+GF115)/Data!$B4/Data!$B31</f>
        <v>1.5876190476190477</v>
      </c>
      <c r="GG116" s="20">
        <f>(GG114+GG115)/Data!$B4/Data!$B31</f>
        <v>1.6107936507936507</v>
      </c>
      <c r="GH116" s="20">
        <f>(GH114+GH115)/Data!$B4/Data!$B31</f>
        <v>1.5739682539682542</v>
      </c>
      <c r="GI116" s="20">
        <f>(GI114+GI115)/Data!$B4/Data!$B31</f>
        <v>1.5971428571428574</v>
      </c>
      <c r="GJ116" s="20">
        <f>(GJ114+GJ115)/Data!$B4/Data!$B31</f>
        <v>1.9603174603174602</v>
      </c>
      <c r="GK116" s="20">
        <f>(GK114+GK115)/Data!$B4/Data!$B31</f>
        <v>1.8434920634920637</v>
      </c>
      <c r="GL116" s="20">
        <f>(GL114+GL115)/Data!$B4/Data!$B31</f>
        <v>1.7066666666666666</v>
      </c>
      <c r="GM116" s="20">
        <f>(GM114+GM115)/Data!$B4/Data!$B31</f>
        <v>1.6098412698412701</v>
      </c>
      <c r="GN116" s="20">
        <f>(GN114+GN115)/Data!$B4/Data!$B31</f>
        <v>1.6730158730158731</v>
      </c>
      <c r="GO116" s="20">
        <f>(GO114+GO115)/Data!$B4/Data!$B31</f>
        <v>1.6161904761904762</v>
      </c>
      <c r="GP116" s="20">
        <f>(GP114+GP115)/Data!$B4/Data!$B31</f>
        <v>1.6393650793650794</v>
      </c>
      <c r="GQ116" s="20">
        <f>(GQ114+GQ115)/Data!$B4/Data!$B31</f>
        <v>1.7825396825396824</v>
      </c>
      <c r="GR116" s="20">
        <f>(GR114+GR115)/Data!$B4/Data!$B31</f>
        <v>1.7057142857142855</v>
      </c>
      <c r="GS116" s="20">
        <f>(GS114+GS115)/Data!$B4/Data!$B31</f>
        <v>1.7088888888888887</v>
      </c>
      <c r="GT116" s="20">
        <f>(GT114+GT115)/Data!$B4/Data!$B31</f>
        <v>1.7120634920634918</v>
      </c>
      <c r="GU116" s="20">
        <f>(GU114+GU115)/Data!$B4/Data!$B31</f>
        <v>1.7952380952380953</v>
      </c>
      <c r="GV116" s="20">
        <f>(GV114+GV115)/Data!$B4/Data!$B31</f>
        <v>1.7784126984126987</v>
      </c>
      <c r="GW116" s="20">
        <f>(GW114+GW115)/Data!$B4/Data!$B31</f>
        <v>1.7815873015873018</v>
      </c>
      <c r="GX116" s="20">
        <f>(GX114+GX115)/Data!$B4/Data!$B31</f>
        <v>2.1047619047619048</v>
      </c>
      <c r="GY116" s="20">
        <f>(GY114+GY115)/Data!$B4/Data!$B31</f>
        <v>2.1679365079365076</v>
      </c>
      <c r="GZ116" s="20">
        <f>(GZ114+GZ115)/Data!$B4/Data!$B31</f>
        <v>2.1111111111111112</v>
      </c>
      <c r="HA116" s="20">
        <f>(HA114+HA115)/Data!$B4/Data!$B31</f>
        <v>2.0742857142857143</v>
      </c>
      <c r="HB116" s="20">
        <f>(HB114+HB115)/Data!$B4/Data!$B31</f>
        <v>2.0374603174603174</v>
      </c>
      <c r="HC116" s="20">
        <f>(HC114+HC115)/Data!$B4/Data!$B31</f>
        <v>1.9206349206349207</v>
      </c>
      <c r="HD116" s="20">
        <f>(HD114+HD115)/Data!$B4/Data!$B31</f>
        <v>1.9238095238095239</v>
      </c>
      <c r="HE116" s="20">
        <f>(HE114+HE115)/Data!$B4/Data!$B31</f>
        <v>2.2269841269841271</v>
      </c>
      <c r="HF116" s="20">
        <f>(HF114+HF115)/Data!$B4/Data!$B31</f>
        <v>2.2501587301587302</v>
      </c>
      <c r="HG116" s="20">
        <f>(HG114+HG115)/Data!$B4/Data!$B31</f>
        <v>2.2333333333333334</v>
      </c>
      <c r="HH116" s="20">
        <f>(HH114+HH115)/Data!$B4/Data!$B31</f>
        <v>2.1365079365079365</v>
      </c>
      <c r="HI116" s="20">
        <f>(HI114+HI115)/Data!$B4/Data!$B31</f>
        <v>2.1396825396825396</v>
      </c>
      <c r="HJ116" s="20">
        <f>(HJ114+HJ115)/Data!$B4/Data!$B31</f>
        <v>2.0628571428571427</v>
      </c>
      <c r="HK116" s="20">
        <f>(HK114+HK115)/Data!$B4/Data!$B31</f>
        <v>1.946031746031746</v>
      </c>
      <c r="HL116" s="20">
        <f>(HL114+HL115)/Data!$B4/Data!$B31</f>
        <v>2.2492063492063492</v>
      </c>
      <c r="HM116" s="20">
        <f>(HM114+HM115)/Data!$B4/Data!$B31</f>
        <v>2.1523809523809523</v>
      </c>
      <c r="HN116" s="20">
        <f>(HN114+HN115)/Data!$B4/Data!$B31</f>
        <v>1.8955555555555554</v>
      </c>
      <c r="HO116" s="20">
        <f>(HO114+HO115)/Data!$B4/Data!$B31</f>
        <v>1.8987301587301588</v>
      </c>
      <c r="HP116" s="20">
        <f>(HP114+HP115)/Data!$B4/Data!$B31</f>
        <v>1.8219047619047617</v>
      </c>
      <c r="HQ116" s="20">
        <f>(HQ114+HQ115)/Data!$B4/Data!$B31</f>
        <v>1.785079365079365</v>
      </c>
      <c r="HR116" s="20">
        <f>(HR114+HR115)/Data!$B4/Data!$B31</f>
        <v>1.9082539682539685</v>
      </c>
      <c r="HS116" s="20">
        <f>(HS114+HS115)/Data!$B4/Data!$B31</f>
        <v>2.0714285714285712</v>
      </c>
      <c r="HT116" s="20">
        <f>(HT114+HT115)/Data!$B4/Data!$B31</f>
        <v>1.8546031746031748</v>
      </c>
      <c r="HU116" s="20">
        <f>(HU114+HU115)/Data!$B4/Data!$B31</f>
        <v>1.7377777777777779</v>
      </c>
      <c r="HV116" s="20">
        <f>(HV114+HV115)/Data!$B4/Data!$B31</f>
        <v>1.760952380952381</v>
      </c>
      <c r="HW116" s="20">
        <f>(HW114+HW115)/Data!$B4/Data!$B31</f>
        <v>1.744126984126984</v>
      </c>
      <c r="HX116" s="20">
        <f>(HX114+HX115)/Data!$B4/Data!$B31</f>
        <v>1.7273015873015873</v>
      </c>
      <c r="HY116" s="20">
        <f>(HY114+HY115)/Data!$B4/Data!$B31</f>
        <v>1.8304761904761906</v>
      </c>
      <c r="HZ116" s="20">
        <f>(HZ114+HZ115)/Data!$B4/Data!$B31</f>
        <v>2.1936507936507934</v>
      </c>
      <c r="IA116" s="20">
        <f>(IA114+IA115)/Data!$B4/Data!$B31</f>
        <v>2.0968253968253969</v>
      </c>
      <c r="IB116" s="20">
        <f>(IB114+IB115)/Data!$B4/Data!$B31</f>
        <v>2</v>
      </c>
      <c r="IC116" s="20">
        <f>(IC114+IC115)/Data!$B4/Data!$B31</f>
        <v>2.0431746031746032</v>
      </c>
      <c r="ID116" s="20">
        <f>(ID114+ID115)/Data!$B4/Data!$B31</f>
        <v>2.0463492063492059</v>
      </c>
      <c r="IE116" s="20">
        <f>(IE114+IE115)/Data!$B4/Data!$B31</f>
        <v>1.8795238095238094</v>
      </c>
      <c r="IF116" s="20">
        <f>(IF114+IF115)/Data!$B4/Data!$B31</f>
        <v>1.9126984126984126</v>
      </c>
      <c r="IG116" s="20">
        <f>(IG114+IG115)/Data!$B4/Data!$B31</f>
        <v>2.1158730158730159</v>
      </c>
      <c r="IH116" s="20">
        <f>(IH114+IH115)/Data!$B4/Data!$B31</f>
        <v>1.9190476190476191</v>
      </c>
      <c r="II116" s="20">
        <f>(II114+II115)/Data!$B4/Data!$B31</f>
        <v>1.9222222222222223</v>
      </c>
      <c r="IJ116" s="20">
        <f>(IJ114+IJ115)/Data!$B4/Data!$B31</f>
        <v>1.8253968253968254</v>
      </c>
      <c r="IK116" s="20">
        <f>(IK114+IK115)/Data!$B4/Data!$B31</f>
        <v>1.8285714285714287</v>
      </c>
      <c r="IL116" s="20">
        <f>(IL114+IL115)/Data!$B4/Data!$B31</f>
        <v>1.7717460317460316</v>
      </c>
      <c r="IM116" s="20">
        <v>0</v>
      </c>
      <c r="IN116" s="20">
        <f>(IN114+IN115)/Data!$B4/Data!$B31</f>
        <v>1.9780952380952381</v>
      </c>
      <c r="IO116" s="20">
        <f>(IO114+IO115)/Data!$B4/Data!$B31</f>
        <v>1.9812698412698413</v>
      </c>
      <c r="IP116" s="20">
        <f>(IP114+IP115)/Data!$B4/Data!$B31</f>
        <v>2.1444444444444444</v>
      </c>
      <c r="IQ116" s="20">
        <f>(IQ114+IQ115)/Data!$B4/Data!$B31</f>
        <v>2.2476190476190476</v>
      </c>
      <c r="IR116" s="20">
        <f>(IR114+IR115)/Data!$B4/Data!$B31</f>
        <v>2.2507936507936508</v>
      </c>
      <c r="IS116" s="20">
        <f>(IS114+IS115)/Data!$B4/Data!$B31</f>
        <v>2.753968253968254</v>
      </c>
      <c r="IT116" s="20">
        <v>0</v>
      </c>
      <c r="IU116" s="20">
        <f>(IU114+IU115)/Data!$B4/Data!$B31</f>
        <v>2.4203174603174604</v>
      </c>
      <c r="IV116" s="20">
        <f>(IV114+IV115)/Data!$B4/Data!$B31</f>
        <v>2.6634920634920638</v>
      </c>
      <c r="IW116" s="20">
        <f>(IW114+IW115)/Data!$B4/Data!$B31</f>
        <v>2.4766666666666666</v>
      </c>
      <c r="IX116" s="20">
        <f>(IX114+IX115)/Data!$B4/Data!$B31</f>
        <v>2.4898412698412695</v>
      </c>
      <c r="IY116" s="20">
        <f>(IY114+IY115)/Data!$B4/Data!$B31</f>
        <v>2.6730158730158733</v>
      </c>
      <c r="IZ116" s="20">
        <f>(IZ114+IZ115)/Data!$B4/Data!$B31</f>
        <v>2.4761904761904763</v>
      </c>
      <c r="JA116" s="20">
        <v>0</v>
      </c>
      <c r="JB116" s="20">
        <f>(JB114+JB115)/Data!$B4/Data!$B31</f>
        <v>2.5225396825396822</v>
      </c>
      <c r="JC116" s="20">
        <f>(JC114+JC115)/Data!$B4/Data!$B31</f>
        <v>2.7257142857142855</v>
      </c>
      <c r="JD116" s="20">
        <f>(JD114+JD115)/Data!$B4/Data!$B31</f>
        <v>2.7888888888888888</v>
      </c>
      <c r="JE116" s="20">
        <f>(JE114+JE115)/Data!$B4/Data!$B31</f>
        <v>2.6920634920634918</v>
      </c>
      <c r="JF116" s="20">
        <f>(JF114+JF115)/Data!$B4/Data!$B31</f>
        <v>2.7952380952380955</v>
      </c>
      <c r="JG116" s="20">
        <f>(JG114+JG115)/Data!$B4/Data!$B31</f>
        <v>2.998412698412698</v>
      </c>
      <c r="JH116" s="20">
        <v>0</v>
      </c>
      <c r="JI116" s="20">
        <f>(JI114+JI115)/Data!$B4/Data!$B31</f>
        <v>2.344761904761905</v>
      </c>
      <c r="JJ116" s="20">
        <f>(JJ114+JJ115)/Data!$B4/Data!$B31</f>
        <v>2.2079365079365081</v>
      </c>
      <c r="JK116" s="20">
        <f>(JK114+JK115)/Data!$B4/Data!$B31</f>
        <v>2.0311111111111111</v>
      </c>
      <c r="JL116" s="20">
        <f>(JL114+JL115)/Data!$B4/Data!$B31</f>
        <v>2.0742857142857143</v>
      </c>
      <c r="JM116" s="20">
        <f>(JM114+JM115)/Data!$B4/Data!$B31</f>
        <v>2.1574603174603171</v>
      </c>
      <c r="JN116" s="20">
        <f>(JN114+JN115)/Data!$B4/Data!$B31</f>
        <v>2.1606349206349202</v>
      </c>
      <c r="JO116" s="20">
        <v>0</v>
      </c>
      <c r="JP116" s="20">
        <f>(JP114+JP115)/Data!$B4/Data!$B31</f>
        <v>2.5269841269841269</v>
      </c>
      <c r="JQ116" s="20">
        <f>(JQ114+JQ115)/Data!$B4/Data!$B31</f>
        <v>3.0301587301587301</v>
      </c>
      <c r="JR116" s="20">
        <f>(JR114+JR115)/Data!$B4/Data!$B31</f>
        <v>2.6333333333333333</v>
      </c>
      <c r="JS116" s="20">
        <f>(JS114+JS115)/Data!$B4/Data!$B31</f>
        <v>2.6365079365079365</v>
      </c>
      <c r="JT116" s="20">
        <f>(JT114+JT115)/Data!$B4/Data!$B31</f>
        <v>2.3396825396825398</v>
      </c>
      <c r="JU116" s="20">
        <f>(JU114+JU115)/Data!$B4/Data!$B31</f>
        <v>2.0428571428571427</v>
      </c>
      <c r="JV116" s="20">
        <v>0</v>
      </c>
      <c r="JW116" s="20">
        <f>(JW114+JW115)/Data!$B4/Data!$B31</f>
        <v>2.549206349206349</v>
      </c>
      <c r="JX116" s="20">
        <f>(JX114+JX115)/Data!$B4/Data!$B31</f>
        <v>2.6523809523809523</v>
      </c>
      <c r="JY116" s="20">
        <f>(JY114+JY115)/Data!$B4/Data!$B31</f>
        <v>2.3555555555555556</v>
      </c>
      <c r="JZ116" s="20">
        <f>(JZ114+JZ115)/Data!$B4/Data!$B31</f>
        <v>2.3987301587301588</v>
      </c>
      <c r="KA116" s="20">
        <f>(KA114+KA115)/Data!$B4/Data!$B31</f>
        <v>2.361904761904762</v>
      </c>
      <c r="KB116" s="20">
        <f>(KB114+KB115)/Data!$B4/Data!$B31</f>
        <v>2.1650793650793649</v>
      </c>
      <c r="KC116" s="20">
        <v>0</v>
      </c>
      <c r="KD116" s="20">
        <f>(KD114+KD115)/Data!$B4/Data!$B31</f>
        <v>2.6714285714285713</v>
      </c>
      <c r="KE116" s="20">
        <f>(KE114+KE115)/Data!$B4/Data!$B31</f>
        <v>3.2746031746031745</v>
      </c>
      <c r="KF116" s="20">
        <f>(KF114+KF115)/Data!$B4/Data!$B31</f>
        <v>2.8777777777777778</v>
      </c>
      <c r="KG116" s="20">
        <f>(KG114+KG115)/Data!$B4/Data!$B31</f>
        <v>2.8809523809523809</v>
      </c>
      <c r="KH116" s="20">
        <f>(KH114+KH115)/Data!$B4/Data!$B31</f>
        <v>2.8841269841269841</v>
      </c>
      <c r="KI116" s="20">
        <f>(KI114+KI115)/Data!$B4/Data!$B31</f>
        <v>2.3873015873015873</v>
      </c>
      <c r="KJ116" s="20">
        <v>0</v>
      </c>
      <c r="KK116" s="20">
        <f>(KK114+KK115)/Data!$B4/Data!$B31</f>
        <v>3.2936507936507939</v>
      </c>
      <c r="KL116" s="20">
        <f>(KL114+KL115)/Data!$B4/Data!$B31</f>
        <v>3.0968253968253969</v>
      </c>
      <c r="KM116" s="20">
        <f>(KM114+KM115)/Data!$B4/Data!$B31</f>
        <v>2.9</v>
      </c>
      <c r="KN116" s="20">
        <f>(KN114+KN115)/Data!$B4/Data!$B31</f>
        <v>2.7431746031746029</v>
      </c>
      <c r="KO116" s="20">
        <f>(KO114+KO115)/Data!$B4/Data!$B31</f>
        <v>2.7063492063492065</v>
      </c>
      <c r="KP116" s="20">
        <f>(KP114+KP115)/Data!$B4/Data!$B31</f>
        <v>3.8666666666666667</v>
      </c>
      <c r="KQ116" s="20">
        <f>(KQ114+KQ115)/Data!$B4/Data!$B31</f>
        <v>3.8698412698412699</v>
      </c>
      <c r="KR116" s="20">
        <f>(KR114+KR115)/Data!$B4/Data!$B31</f>
        <v>3.873015873015873</v>
      </c>
      <c r="KS116" s="20">
        <f>(KS114+KS115)/Data!$B4/Data!$B31</f>
        <v>3.8761904761904757</v>
      </c>
      <c r="KT116" s="20">
        <f>(KT114+KT115)/Data!$B4/Data!$B31</f>
        <v>3.8793650793650798</v>
      </c>
      <c r="KU116" s="20">
        <f>(KU114+KU115)/Data!$B4/Data!$B31</f>
        <v>3.8825396825396825</v>
      </c>
      <c r="KV116" s="20">
        <f>(KV114+KV115)/Data!$B4/Data!$B31</f>
        <v>3.8857142857142857</v>
      </c>
      <c r="KW116" s="20">
        <f>(KW114+KW115)/Data!$B4/Data!$B31</f>
        <v>3.8888888888888888</v>
      </c>
      <c r="KX116" s="20">
        <f>(KX114+KX115)/Data!$B4/Data!$B31</f>
        <v>3.892063492063492</v>
      </c>
      <c r="KY116" s="20">
        <f>(KY114+KY115)/Data!$B4/Data!$B31</f>
        <v>3.8952380952380952</v>
      </c>
      <c r="KZ116" s="20">
        <f>(KZ114+KZ115)/Data!$B4/Data!$B31</f>
        <v>3.8984126984126983</v>
      </c>
      <c r="LA116" s="20">
        <f>(LA114+LA115)/Data!$B4/Data!$B31</f>
        <v>3.9015873015873019</v>
      </c>
      <c r="LB116" s="20">
        <f>(LB114+LB115)/Data!$B4/Data!$B31</f>
        <v>3.9047619047619051</v>
      </c>
      <c r="LC116" s="20">
        <f>(LC114+LC115)/Data!$B4/Data!$B31</f>
        <v>2.5507936507936511</v>
      </c>
      <c r="LD116" s="20">
        <f>(LD114+LD115)/Data!$B4/Data!$B31</f>
        <v>2.2139682539682539</v>
      </c>
      <c r="LE116" s="20">
        <f>(LE114+LE115)/Data!$B4/Data!$B31</f>
        <v>2.2571428571428571</v>
      </c>
      <c r="LF116" s="20">
        <f>(LF114+LF115)/Data!$B4/Data!$B31</f>
        <v>2.6603174603174602</v>
      </c>
      <c r="LG116" s="20">
        <f>(LG114+LG115)/Data!$B4/Data!$B31</f>
        <v>2.8634920634920635</v>
      </c>
      <c r="LH116" s="20">
        <f>(LH114+LH115)/Data!$B4/Data!$B31</f>
        <v>2.7866666666666666</v>
      </c>
      <c r="LI116" s="20">
        <f>(LI114+LI115)/Data!$B4/Data!$B31</f>
        <v>2.7898412698412693</v>
      </c>
      <c r="LJ116" s="20">
        <f>(LJ114+LJ115)/Data!$B4/Data!$B31</f>
        <v>2.2730158730158729</v>
      </c>
      <c r="LK116" s="20">
        <f>(LK114+LK115)/Data!$B4/Data!$B31</f>
        <v>2.1761904761904765</v>
      </c>
      <c r="LL116" s="20">
        <f>(LL114+LL115)/Data!$B4/Data!$B31</f>
        <v>2.1793650793650792</v>
      </c>
      <c r="LM116" s="20">
        <f>(LM114+LM115)/Data!$B4/Data!$B31</f>
        <v>2.2825396825396824</v>
      </c>
      <c r="LN116" s="20">
        <f>(LN114+LN115)/Data!$B4/Data!$B31</f>
        <v>2.2057142857142855</v>
      </c>
      <c r="LO116" s="20">
        <f>(LO114+LO115)/Data!$B4/Data!$B31</f>
        <v>2.068888888888889</v>
      </c>
      <c r="LP116" s="20">
        <f>(LP114+LP115)/Data!$B4/Data!$B31</f>
        <v>1.892063492063492</v>
      </c>
      <c r="LQ116" s="20">
        <f>(LQ114+LQ115)/Data!$B4/Data!$B31</f>
        <v>1.8952380952380954</v>
      </c>
      <c r="LR116" s="20">
        <f>(LR114+LR115)/Data!$B4/Data!$B31</f>
        <v>2.8984126984126983</v>
      </c>
      <c r="LS116" s="20">
        <f>(LS114+LS115)/Data!$B4/Data!$B31</f>
        <v>2.3015873015873014</v>
      </c>
      <c r="LT116" s="20">
        <f>(LT114+LT115)/Data!$B4/Data!$B31</f>
        <v>2.7047619047619045</v>
      </c>
      <c r="LU116" s="20">
        <f>(LU114+LU115)/Data!$B4/Data!$B31</f>
        <v>2.9079365079365078</v>
      </c>
      <c r="LV116" s="20">
        <f>(LV114+LV115)/Data!$B4/Data!$B31</f>
        <v>2.7111111111111112</v>
      </c>
      <c r="LW116" s="20">
        <f>(LW114+LW115)/Data!$B4/Data!$B31</f>
        <v>1.9142857142857141</v>
      </c>
      <c r="LX116" s="20">
        <f>(LX114+LX115)/Data!$B4/Data!$B31</f>
        <v>1.9174603174603175</v>
      </c>
      <c r="LY116" s="20">
        <f>(LY114+LY115)/Data!$B4/Data!$B31</f>
        <v>3.1206349206349202</v>
      </c>
      <c r="LZ116" s="20">
        <f>(LZ114+LZ115)/Data!$B4/Data!$B31</f>
        <v>2.4438095238095237</v>
      </c>
      <c r="MA116" s="20">
        <f>(MA114+MA115)/Data!$B4/Data!$B31</f>
        <v>2.686984126984127</v>
      </c>
      <c r="MB116" s="20">
        <f>(MB114+MB115)/Data!$B4/Data!$B31</f>
        <v>2.9301587301587304</v>
      </c>
      <c r="MC116" s="20">
        <f>(MC114+MC115)/Data!$B4/Data!$B31</f>
        <v>2.7333333333333334</v>
      </c>
      <c r="MD116" s="20">
        <f>(MD114+MD115)/Data!$B4/Data!$B31</f>
        <v>2.6365079365079365</v>
      </c>
      <c r="ME116" s="20">
        <f>(ME114+ME115)/Data!$B4/Data!$B31</f>
        <v>2.3796825396825394</v>
      </c>
      <c r="MF116" s="20">
        <f>(MF114+MF115)/Data!$B4/Data!$B31</f>
        <v>2.1428571428571428</v>
      </c>
      <c r="MG116" s="20">
        <f>(MG114+MG115)/Data!$B4/Data!$B31</f>
        <v>2.146031746031746</v>
      </c>
      <c r="MH116" s="20">
        <f>(MH114+MH115)/Data!$B4/Data!$B31</f>
        <v>2.3892063492063489</v>
      </c>
      <c r="MI116" s="20">
        <f>(MI114+MI115)/Data!$B4/Data!$B31</f>
        <v>2.5523809523809526</v>
      </c>
      <c r="MJ116" s="20">
        <f>(MJ114+MJ115)/Data!$B4/Data!$B31</f>
        <v>2.2555555555555555</v>
      </c>
      <c r="MK116" s="20">
        <f>(MK114+MK115)/Data!$B4/Data!$B31</f>
        <v>2.2587301587301587</v>
      </c>
      <c r="ML116" s="20">
        <f>(ML114+ML115)/Data!$B4/Data!$B31</f>
        <v>2.2019047619047618</v>
      </c>
      <c r="MM116" s="20">
        <f>(MM114+MM115)/Data!$B4/Data!$B31</f>
        <v>2.1250793650793649</v>
      </c>
      <c r="MN116" s="20">
        <f>(MN114+MN115)/Data!$B4/Data!$B31</f>
        <v>2.1282539682539681</v>
      </c>
      <c r="MO116" s="20">
        <f>(MO114+MO115)/Data!$B4/Data!$B31</f>
        <v>2.3314285714285714</v>
      </c>
      <c r="MP116" s="20">
        <f>(MP114+MP115)/Data!$B4/Data!$B31</f>
        <v>1.9746031746031747</v>
      </c>
      <c r="MQ116" s="20">
        <f>(MQ114+MQ115)/Data!$B4/Data!$B31</f>
        <v>2.3377777777777777</v>
      </c>
      <c r="MR116" s="20">
        <f>(MR114+MR115)/Data!$B4/Data!$B31</f>
        <v>2.3409523809523809</v>
      </c>
      <c r="MS116" s="20">
        <f>(MS114+MS115)/Data!$B4/Data!$B31</f>
        <v>2.2241269841269844</v>
      </c>
      <c r="MT116" s="20">
        <f>(MT114+MT115)/Data!$B4/Data!$B31</f>
        <v>2.107301587301587</v>
      </c>
      <c r="MU116" s="20">
        <f>(MU114+MU115)/Data!$B4/Data!$B31</f>
        <v>2.0704761904761906</v>
      </c>
      <c r="MV116" s="20">
        <f>(MV114+MV115)/Data!$B4/Data!$B31</f>
        <v>1.9936507936507935</v>
      </c>
      <c r="MW116" s="20">
        <f>(MW114+MW115)/Data!$B4/Data!$B31</f>
        <v>1.9968253968253968</v>
      </c>
      <c r="MX116" s="20">
        <f>(MX114+MX115)/Data!$B4/Data!$B31</f>
        <v>2.4571428571428573</v>
      </c>
      <c r="MY116" s="20">
        <f>(MY114+MY115)/Data!$B4/Data!$B31</f>
        <v>4.0603174603174601</v>
      </c>
      <c r="MZ116" s="20">
        <f>(MZ114+MZ115)/Data!$B4/Data!$B31</f>
        <v>2.1463492063492065</v>
      </c>
      <c r="NA116" s="20">
        <f>(NA114+NA115)/Data!$B4/Data!$B31</f>
        <v>2.1095238095238096</v>
      </c>
      <c r="NB116" s="20">
        <f>(NB114+NB115)/Data!$B4/Data!$B31</f>
        <v>2.1126984126984127</v>
      </c>
    </row>
    <row r="117" spans="2:366" ht="15">
      <c r="B117" s="8" t="s">
        <v>97</v>
      </c>
      <c r="C117" s="8">
        <f>(C114+C115)/Data!$B4/Data!$B32</f>
        <v>1.1704081632653061</v>
      </c>
      <c r="D117" s="8">
        <f>(D114+D115)/Data!$B4/Data!$B32</f>
        <v>1.290204081632653</v>
      </c>
      <c r="E117" s="8">
        <f>(E114+E115)/Data!$B4/Data!$B32</f>
        <v>1.2942857142857145</v>
      </c>
      <c r="F117" s="8">
        <f>(F114+F115)/Data!$B4/Data!$B32</f>
        <v>1.3240816326530611</v>
      </c>
      <c r="G117" s="8">
        <f>(G114+G115)/Data!$B4/Data!$B32</f>
        <v>1.3024489795918368</v>
      </c>
      <c r="H117" s="8">
        <f>(H114+H115)/Data!$B4/Data!$B32</f>
        <v>1.2036734693877551</v>
      </c>
      <c r="I117" s="8">
        <f>(I114+I115)/Data!$B4/Data!$B32</f>
        <v>1.2591836734693878</v>
      </c>
      <c r="J117" s="8">
        <f>(J114+J115)/Data!$B4/Data!$B32</f>
        <v>1.5204081632653061</v>
      </c>
      <c r="K117" s="8">
        <f>(K114+K115)/Data!$B4/Data!$B32</f>
        <v>1.3444897959183673</v>
      </c>
      <c r="L117" s="8">
        <f>(L114+L115)/Data!$B4/Data!$B32</f>
        <v>1.322857142857143</v>
      </c>
      <c r="M117" s="8">
        <f>(M114+M115)/Data!$B4/Data!$B32</f>
        <v>1.326938775510204</v>
      </c>
      <c r="N117" s="8">
        <f>(N114+N115)/Data!$B4/Data!$B32</f>
        <v>1.3567346938775509</v>
      </c>
      <c r="O117" s="8">
        <f>(O114+O115)/Data!$B4/Data!$B32</f>
        <v>1.3351020408163268</v>
      </c>
      <c r="P117" s="8">
        <f>(P114+P115)/Data!$B4/Data!$B32</f>
        <v>1.4677551020408164</v>
      </c>
      <c r="Q117" s="8">
        <f>(Q114+Q115)/Data!$B4/Data!$B32</f>
        <v>1.7289795918367346</v>
      </c>
      <c r="R117" s="8">
        <f>(R114+R115)/Data!$B4/Data!$B32</f>
        <v>1.8616326530612246</v>
      </c>
      <c r="S117" s="8">
        <f>(S114+S115)/Data!$B4/Data!$B32</f>
        <v>1.5314285714285714</v>
      </c>
      <c r="T117" s="8">
        <f>(T114+T115)/Data!$B4/Data!$B32</f>
        <v>1.1755102040816328</v>
      </c>
      <c r="U117" s="8">
        <f>(U114+U115)/Data!$B4/Data!$B32</f>
        <v>1.5653061224489795</v>
      </c>
      <c r="V117" s="8">
        <f>(V114+V115)/Data!$B4/Data!$B32</f>
        <v>1.3636734693877552</v>
      </c>
      <c r="W117" s="8">
        <f>(W114+W115)/Data!$B4/Data!$B32</f>
        <v>1.3677551020408163</v>
      </c>
      <c r="X117" s="8">
        <f>(X114+X115)/Data!$B4/Data!$B32</f>
        <v>1.5775510204081633</v>
      </c>
      <c r="Y117" s="8">
        <f>(Y114+Y115)/Data!$B4/Data!$B32</f>
        <v>1.6587755102040815</v>
      </c>
      <c r="Z117" s="8">
        <f>(Z114+Z115)/Data!$B4/Data!$B32</f>
        <v>1.3542857142857143</v>
      </c>
      <c r="AA117" s="8">
        <f>(AA114+AA115)/Data!$B4/Data!$B32</f>
        <v>1.409795918367347</v>
      </c>
      <c r="AB117" s="8">
        <f>(AB114+AB115)/Data!$B4/Data!$B32</f>
        <v>1.413877551020408</v>
      </c>
      <c r="AC117" s="8">
        <f>(AC114+AC115)/Data!$B4/Data!$B32</f>
        <v>1.3922448979591839</v>
      </c>
      <c r="AD117" s="8">
        <f>(AD114+AD115)/Data!$B4/Data!$B32</f>
        <v>1.396326530612245</v>
      </c>
      <c r="AE117" s="8">
        <f>(AE114+AE115)/Data!$B4/Data!$B32</f>
        <v>1.6061224489795918</v>
      </c>
      <c r="AF117" s="8">
        <f>(AF114+AF115)/Data!$B4/Data!$B32</f>
        <v>1.6616326530612244</v>
      </c>
      <c r="AG117" s="8">
        <f>(AG114+AG115)/Data!$B4/Data!$B32</f>
        <v>1.46</v>
      </c>
      <c r="AH117" s="8">
        <f>(AH114+AH115)/Data!$B4/Data!$B32</f>
        <v>1.4383673469387754</v>
      </c>
      <c r="AI117" s="8">
        <f>(AI114+AI115)/Data!$B4/Data!$B32</f>
        <v>1.3910204081632653</v>
      </c>
      <c r="AJ117" s="8">
        <f>(AJ114+AJ115)/Data!$B4/Data!$B32</f>
        <v>1.3693877551020408</v>
      </c>
      <c r="AK117" s="8">
        <f>(AK114+AK115)/Data!$B4/Data!$B32</f>
        <v>1.4248979591836735</v>
      </c>
      <c r="AL117" s="8">
        <f>(AL114+AL115)/Data!$B4/Data!$B32</f>
        <v>1.6861224489795921</v>
      </c>
      <c r="AM117" s="8">
        <f>(AM114+AM115)/Data!$B4/Data!$B32</f>
        <v>1.6902040816326531</v>
      </c>
      <c r="AN117" s="8">
        <f>(AN114+AN115)/Data!$B4/Data!$B32</f>
        <v>1.5657142857142858</v>
      </c>
      <c r="AO117" s="8">
        <f>(AO114+AO115)/Data!$B4/Data!$B32</f>
        <v>1.5697959183673469</v>
      </c>
      <c r="AP117" s="8">
        <f>(AP114+AP115)/Data!$B4/Data!$B32</f>
        <v>1.5224489795918368</v>
      </c>
      <c r="AQ117" s="8">
        <f>(AQ114+AQ115)/Data!$B4/Data!$B32</f>
        <v>1.5779591836734697</v>
      </c>
      <c r="AR117" s="8">
        <f>(AR114+AR115)/Data!$B4/Data!$B32</f>
        <v>1.5820408163265307</v>
      </c>
      <c r="AS117" s="8">
        <f>(AS114+AS115)/Data!$B4/Data!$B32</f>
        <v>1.7918367346938775</v>
      </c>
      <c r="AT117" s="8">
        <f>(AT114+AT115)/Data!$B4/Data!$B32</f>
        <v>2.0016326530612241</v>
      </c>
      <c r="AU117" s="8">
        <f>(AU114+AU115)/Data!$B4/Data!$B32</f>
        <v>1.5942857142857143</v>
      </c>
      <c r="AV117" s="8">
        <f>(AV114+AV115)/Data!$B4/Data!$B32</f>
        <v>1.6240816326530612</v>
      </c>
      <c r="AW117" s="8">
        <f>(AW114+AW115)/Data!$B4/Data!$B32</f>
        <v>1.4995918367346937</v>
      </c>
      <c r="AX117" s="8">
        <f>(AX114+AX115)/Data!$B4/Data!$B32</f>
        <v>1.5551020408163265</v>
      </c>
      <c r="AY117" s="8">
        <f>(AY114+AY115)/Data!$B4/Data!$B32</f>
        <v>1.6620408163265306</v>
      </c>
      <c r="AZ117" s="8">
        <f>(AZ114+AZ115)/Data!$B4/Data!$B32</f>
        <v>1.9232653061224489</v>
      </c>
      <c r="BA117" s="8">
        <f>(BA114+BA115)/Data!$B4/Data!$B32</f>
        <v>2.0816326530612246</v>
      </c>
      <c r="BB117" s="8">
        <f>(BB114+BB115)/Data!$B4/Data!$B32</f>
        <v>1.6614285714285715</v>
      </c>
      <c r="BC117" s="8">
        <f>(BC114+BC115)/Data!$B4/Data!$B32</f>
        <v>1.6783673469387754</v>
      </c>
      <c r="BD117" s="8">
        <f>(BD114+BD115)/Data!$B4/Data!$B32</f>
        <v>1.6824489795918367</v>
      </c>
      <c r="BE117" s="8">
        <f>(BE114+BE115)/Data!$B4/Data!$B32</f>
        <v>1.4808163265306122</v>
      </c>
      <c r="BF117" s="8">
        <f>(BF114+BF115)/Data!$B4/Data!$B32</f>
        <v>1.4848979591836735</v>
      </c>
      <c r="BG117" s="8">
        <f>(BG114+BG115)/Data!$B4/Data!$B32</f>
        <v>1.7204081632653061</v>
      </c>
      <c r="BH117" s="8">
        <f>(BH114+BH115)/Data!$B4/Data!$B32</f>
        <v>1.7244897959183672</v>
      </c>
      <c r="BI117" s="8">
        <f>(BI114+BI115)/Data!$B4/Data!$B32</f>
        <v>1.6</v>
      </c>
      <c r="BJ117" s="8">
        <f>(BJ114+BJ115)/Data!$B4/Data!$B32</f>
        <v>1.6040816326530614</v>
      </c>
      <c r="BK117" s="8">
        <f>(BK114+BK115)/Data!$B4/Data!$B32</f>
        <v>1.6081632653061224</v>
      </c>
      <c r="BL117" s="8">
        <f>(BL114+BL115)/Data!$B4/Data!$B32</f>
        <v>1.5351020408163267</v>
      </c>
      <c r="BM117" s="8">
        <f>(BM114+BM115)/Data!$B4/Data!$B32</f>
        <v>1.6677551020408163</v>
      </c>
      <c r="BN117" s="8">
        <f>(BN114+BN115)/Data!$B4/Data!$B32</f>
        <v>2.0061224489795917</v>
      </c>
      <c r="BO117" s="8">
        <f>(BO114+BO115)/Data!$B4/Data!$B32</f>
        <v>1.9587755102040814</v>
      </c>
      <c r="BP117" s="8">
        <f>(BP114+BP115)/Data!$B4/Data!$B32</f>
        <v>1.7057142857142855</v>
      </c>
      <c r="BQ117" s="8">
        <f>(BQ114+BQ115)/Data!$B4/Data!$B32</f>
        <v>1.709795918367347</v>
      </c>
      <c r="BR117" s="8">
        <f>(BR114+BR115)/Data!$B4/Data!$B32</f>
        <v>1.6624489795918365</v>
      </c>
      <c r="BS117" s="8">
        <f>(BS114+BS115)/Data!$B4/Data!$B32</f>
        <v>1.6408163265306124</v>
      </c>
      <c r="BT117" s="8">
        <f>(BT114+BT115)/Data!$B4/Data!$B32</f>
        <v>1.7091836734693877</v>
      </c>
      <c r="BU117" s="8">
        <f>(BU114+BU115)/Data!$B4/Data!$B32</f>
        <v>1.9061224489795916</v>
      </c>
      <c r="BV117" s="8">
        <f>(BV114+BV115)/Data!$B4/Data!$B32</f>
        <v>1.7559183673469387</v>
      </c>
      <c r="BW117" s="8">
        <f>(BW114+BW115)/Data!$B4/Data!$B32</f>
        <v>1.6314285714285715</v>
      </c>
      <c r="BX117" s="8">
        <f>(BX114+BX115)/Data!$B4/Data!$B32</f>
        <v>1.6355102040816325</v>
      </c>
      <c r="BY117" s="8">
        <f>(BY114+BY115)/Data!$B4/Data!$B32</f>
        <v>1.613877551020408</v>
      </c>
      <c r="BZ117" s="8">
        <f>(BZ114+BZ115)/Data!$B4/Data!$B32</f>
        <v>1.5665306122448979</v>
      </c>
      <c r="CA117" s="8">
        <f>(CA114+CA115)/Data!$B4/Data!$B32</f>
        <v>1.7248979591836735</v>
      </c>
      <c r="CB117" s="8">
        <f>(CB114+CB115)/Data!$B4/Data!$B32</f>
        <v>1.4204081632653061</v>
      </c>
      <c r="CC117" s="8">
        <f>(CC114+CC115)/Data!$B4/Data!$B32</f>
        <v>1.9387755102040818</v>
      </c>
      <c r="CD117" s="8">
        <f>(CD114+CD115)/Data!$B4/Data!$B32</f>
        <v>1.6857142857142857</v>
      </c>
      <c r="CE117" s="8">
        <f>(CE114+CE115)/Data!$B4/Data!$B32</f>
        <v>1.8183673469387756</v>
      </c>
      <c r="CF117" s="8">
        <f>(CF114+CF115)/Data!$B4/Data!$B32</f>
        <v>1.976734693877551</v>
      </c>
      <c r="CG117" s="8">
        <f>(CG114+CG115)/Data!$B4/Data!$B32</f>
        <v>2.083673469387755</v>
      </c>
      <c r="CH117" s="8">
        <f>(CH114+CH115)/Data!$B4/Data!$B32</f>
        <v>1.856326530612245</v>
      </c>
      <c r="CI117" s="8">
        <f>(CI114+CI115)/Data!$B4/Data!$B32</f>
        <v>2.1689795918367345</v>
      </c>
      <c r="CJ117" s="8">
        <f>(CJ114+CJ115)/Data!$B4/Data!$B32</f>
        <v>2.3787755102040813</v>
      </c>
      <c r="CK117" s="8">
        <f>(CK114+CK115)/Data!$B4/Data!$B32</f>
        <v>1.9714285714285715</v>
      </c>
      <c r="CL117" s="8">
        <f>(CL114+CL115)/Data!$B4/Data!$B32</f>
        <v>1.9755102040816326</v>
      </c>
      <c r="CM117" s="8">
        <f>(CM114+CM115)/Data!$B4/Data!$B32</f>
        <v>2.2881632653061224</v>
      </c>
      <c r="CN117" s="8">
        <f>(CN114+CN115)/Data!$B4/Data!$B32</f>
        <v>2.0351020408163265</v>
      </c>
      <c r="CO117" s="8">
        <f>(CO114+CO115)/Data!$B4/Data!$B32</f>
        <v>1.8848979591836736</v>
      </c>
      <c r="CP117" s="8">
        <f>(CP114+CP115)/Data!$B4/Data!$B32</f>
        <v>2.197551020408163</v>
      </c>
      <c r="CQ117" s="8">
        <f>(CQ114+CQ115)/Data!$B4/Data!$B32</f>
        <v>2.4073469387755102</v>
      </c>
      <c r="CR117" s="8">
        <f>(CR114+CR115)/Data!$B4/Data!$B32</f>
        <v>2.1542857142857139</v>
      </c>
      <c r="CS117" s="8">
        <f>(CS114+CS115)/Data!$B4/Data!$B32</f>
        <v>2.1583673469387752</v>
      </c>
      <c r="CT117" s="8">
        <f>(CT114+CT115)/Data!$B4/Data!$B32</f>
        <v>2.1624489795918365</v>
      </c>
      <c r="CU117" s="8">
        <f>(CU114+CU115)/Data!$B4/Data!$B32</f>
        <v>1.8836734693877553</v>
      </c>
      <c r="CV117" s="8">
        <f>(CV114+CV115)/Data!$B4/Data!$B32</f>
        <v>1.8877551020408163</v>
      </c>
      <c r="CW117" s="8">
        <f>(CW114+CW115)/Data!$B4/Data!$B32</f>
        <v>1.5061224489795919</v>
      </c>
      <c r="CX117" s="8">
        <f>(CX114+CX115)/Data!$B4/Data!$B32</f>
        <v>2.3330612244897959</v>
      </c>
      <c r="CY117" s="8">
        <f>(CY114+CY115)/Data!$B4/Data!$B32</f>
        <v>1.8742857142857141</v>
      </c>
      <c r="CZ117" s="8">
        <f>(CZ114+CZ115)/Data!$B4/Data!$B32</f>
        <v>1.7755102040816328</v>
      </c>
      <c r="DA117" s="8">
        <f>(DA114+DA115)/Data!$B4/Data!$B32</f>
        <v>1.7538775510204081</v>
      </c>
      <c r="DB117" s="8">
        <f>(DB114+DB115)/Data!$B4/Data!$B32</f>
        <v>1.9122448979591837</v>
      </c>
      <c r="DC117" s="8">
        <f>(DC114+DC115)/Data!$B4/Data!$B32</f>
        <v>1.9163265306122448</v>
      </c>
      <c r="DD117" s="8">
        <f>(DD114+DD115)/Data!$B4/Data!$B32</f>
        <v>2.2546938775510204</v>
      </c>
      <c r="DE117" s="8">
        <f>(DE114+DE115)/Data!$B4/Data!$B32</f>
        <v>2.3616326530612244</v>
      </c>
      <c r="DF117" s="8">
        <f>(DF114+DF115)/Data!$B4/Data!$B32</f>
        <v>2.2114285714285713</v>
      </c>
      <c r="DG117" s="8">
        <f>(DG114+DG115)/Data!$B4/Data!$B32</f>
        <v>2.1640816326530614</v>
      </c>
      <c r="DH117" s="8">
        <f>(DH114+DH115)/Data!$B4/Data!$B32</f>
        <v>2.1424489795918364</v>
      </c>
      <c r="DI117" s="8">
        <f>(DI114+DI115)/Data!$B4/Data!$B32</f>
        <v>2.0693877551020408</v>
      </c>
      <c r="DJ117" s="8">
        <f>(DJ114+DJ115)/Data!$B4/Data!$B32</f>
        <v>2.073469387755102</v>
      </c>
      <c r="DK117" s="8">
        <f>(DK114+DK115)/Data!$B4/Data!$B32</f>
        <v>2.386122448979592</v>
      </c>
      <c r="DL117" s="8">
        <f>(DL114+DL115)/Data!$B4/Data!$B32</f>
        <v>2.4930612244897956</v>
      </c>
      <c r="DM117" s="8">
        <f>(DM114+DM115)/Data!$B4/Data!$B32</f>
        <v>2.3942857142857141</v>
      </c>
      <c r="DN117" s="8">
        <f>(DN114+DN115)/Data!$B4/Data!$B32</f>
        <v>2.3469387755102038</v>
      </c>
      <c r="DO117" s="8">
        <f>(DO114+DO115)/Data!$B4/Data!$B32</f>
        <v>2.1967346938775512</v>
      </c>
      <c r="DP117" s="8">
        <f>(DP114+DP115)/Data!$B4/Data!$B32</f>
        <v>2.0979591836734692</v>
      </c>
      <c r="DQ117" s="8">
        <f>(DQ114+DQ115)/Data!$B4/Data!$B32</f>
        <v>1.9477551020408161</v>
      </c>
      <c r="DR117" s="8">
        <f>(DR114+DR115)/Data!$B4/Data!$B32</f>
        <v>2.1832653061224487</v>
      </c>
      <c r="DS117" s="8">
        <f>(DS114+DS115)/Data!$B4/Data!$B32</f>
        <v>1.8530612244897959</v>
      </c>
      <c r="DT117" s="8">
        <f>(DT114+DT115)/Data!$B4/Data!$B32</f>
        <v>1.8571428571428572</v>
      </c>
      <c r="DU117" s="8">
        <f>(DU114+DU115)/Data!$B4/Data!$B32</f>
        <v>1.7840816326530613</v>
      </c>
      <c r="DV117" s="8">
        <f>(DV114+DV115)/Data!$B4/Data!$B32</f>
        <v>1.8653061224489798</v>
      </c>
      <c r="DW117" s="8">
        <f>(DW114+DW115)/Data!$B4/Data!$B32</f>
        <v>1.8693877551020408</v>
      </c>
      <c r="DX117" s="8">
        <f>(DX114+DX115)/Data!$B4/Data!$B32</f>
        <v>1.8734693877551021</v>
      </c>
      <c r="DY117" s="8">
        <f>(DY114+DY115)/Data!$B4/Data!$B32</f>
        <v>2.0061224489795917</v>
      </c>
      <c r="DZ117" s="8">
        <f>(DZ114+DZ115)/Data!$B4/Data!$B32</f>
        <v>1.90734693877551</v>
      </c>
      <c r="EA117" s="8">
        <f>(EA114+EA115)/Data!$B4/Data!$B32</f>
        <v>1.8857142857142857</v>
      </c>
      <c r="EB117" s="8">
        <f>(EB114+EB115)/Data!$B4/Data!$B32</f>
        <v>1.8383673469387756</v>
      </c>
      <c r="EC117" s="8">
        <f>(EC114+EC115)/Data!$B4/Data!$B32</f>
        <v>1.8938775510204084</v>
      </c>
      <c r="ED117" s="8">
        <f>(ED114+ED115)/Data!$B4/Data!$B32</f>
        <v>1.8079591836734692</v>
      </c>
      <c r="EE117" s="8">
        <f>(EE114+EE115)/Data!$B4/Data!$B32</f>
        <v>1.8763265306122447</v>
      </c>
      <c r="EF117" s="8">
        <f>(EF114+EF115)/Data!$B4/Data!$B32</f>
        <v>1.6489795918367347</v>
      </c>
      <c r="EG117" s="8">
        <f>(EG114+EG115)/Data!$B4/Data!$B32</f>
        <v>2.295918367346939</v>
      </c>
      <c r="EH117" s="8">
        <f>(EH114+EH115)/Data!$B4/Data!$B32</f>
        <v>2.1714285714285713</v>
      </c>
      <c r="EI117" s="8">
        <f>(EI114+EI115)/Data!$B4/Data!$B32</f>
        <v>2.046938775510204</v>
      </c>
      <c r="EJ117" s="8">
        <f>(EJ114+EJ115)/Data!$B4/Data!$B32</f>
        <v>1.9224489795918369</v>
      </c>
      <c r="EK117" s="8">
        <f>(EK114+EK115)/Data!$B4/Data!$B32</f>
        <v>1.9522448979591835</v>
      </c>
      <c r="EL117" s="8">
        <f>(EL114+EL115)/Data!$B4/Data!$B32</f>
        <v>2.0591836734693878</v>
      </c>
      <c r="EM117" s="8">
        <f>(EM114+EM115)/Data!$B4/Data!$B32</f>
        <v>2.4489795918367343</v>
      </c>
      <c r="EN117" s="8">
        <f>(EN114+EN115)/Data!$B4/Data!$B32</f>
        <v>2.7102040816326531</v>
      </c>
      <c r="EO117" s="8">
        <f>(EO114+EO115)/Data!$B4/Data!$B32</f>
        <v>2.3285714285714287</v>
      </c>
      <c r="EP117" s="8">
        <f>(EP114+EP115)/Data!$B4/Data!$B32</f>
        <v>2.3326530612244896</v>
      </c>
      <c r="EQ117" s="8">
        <f>(EQ114+EQ115)/Data!$B4/Data!$B32</f>
        <v>2.3110204081632655</v>
      </c>
      <c r="ER117" s="8">
        <f>(ER114+ER115)/Data!$B4/Data!$B32</f>
        <v>2.2636734693877547</v>
      </c>
      <c r="ES117" s="8">
        <f>(ES114+ES115)/Data!$B4/Data!$B32</f>
        <v>2.2163265306122448</v>
      </c>
      <c r="ET117" s="8">
        <f>(ET114+ET115)/Data!$B4/Data!$B32</f>
        <v>2.6061224489795918</v>
      </c>
      <c r="EU117" s="8">
        <f>(EU114+EU115)/Data!$B4/Data!$B32</f>
        <v>2.7387755102040816</v>
      </c>
      <c r="EV117" s="8">
        <f>(EV114+EV115)/Data!$B4/Data!$B32</f>
        <v>2.6914285714285717</v>
      </c>
      <c r="EW117" s="8">
        <f>(EW114+EW115)/Data!$B4/Data!$B32</f>
        <v>2.361224489795918</v>
      </c>
      <c r="EX117" s="8">
        <f>(EX114+EX115)/Data!$B4/Data!$B32</f>
        <v>2.7510204081632654</v>
      </c>
      <c r="EY117" s="8">
        <f>(EY114+EY115)/Data!$B4/Data!$B32</f>
        <v>2.6265306122448981</v>
      </c>
      <c r="EZ117" s="8">
        <f>(EZ114+EZ115)/Data!$B4/Data!$B32</f>
        <v>2.3734693877551019</v>
      </c>
      <c r="FA117" s="8">
        <f>(FA114+FA115)/Data!$B4/Data!$B32</f>
        <v>2.6346938775510202</v>
      </c>
      <c r="FB117" s="8">
        <f>(FB114+FB115)/Data!$B4/Data!$B32</f>
        <v>2.7673469387755105</v>
      </c>
      <c r="FC117" s="8">
        <f>(FC114+FC115)/Data!$B4/Data!$B32</f>
        <v>2.6428571428571428</v>
      </c>
      <c r="FD117" s="8">
        <f>(FD114+FD115)/Data!$B4/Data!$B32</f>
        <v>2.3897959183673469</v>
      </c>
      <c r="FE117" s="8">
        <f>(FE114+FE115)/Data!$B4/Data!$B32</f>
        <v>2.419591836734694</v>
      </c>
      <c r="FF117" s="8">
        <f>(FF114+FF115)/Data!$B4/Data!$B32</f>
        <v>2.3979591836734695</v>
      </c>
      <c r="FG117" s="8">
        <f>(FG114+FG115)/Data!$B4/Data!$B32</f>
        <v>2.2734693877551018</v>
      </c>
      <c r="FH117" s="8">
        <f>(FH114+FH115)/Data!$B4/Data!$B32</f>
        <v>2.5346938775510202</v>
      </c>
      <c r="FI117" s="8">
        <f>(FI114+FI115)/Data!$B4/Data!$B32</f>
        <v>2.4616326530612245</v>
      </c>
      <c r="FJ117" s="8">
        <f>(FJ114+FJ115)/Data!$B4/Data!$B32</f>
        <v>2.3114285714285714</v>
      </c>
      <c r="FK117" s="8">
        <f>(FK114+FK115)/Data!$B4/Data!$B32</f>
        <v>2.2897959183673469</v>
      </c>
      <c r="FL117" s="8">
        <f>(FL114+FL115)/Data!$B4/Data!$B32</f>
        <v>2.1910204081632654</v>
      </c>
      <c r="FM117" s="8">
        <f>(FM114+FM115)/Data!$B4/Data!$B32</f>
        <v>1.9379591836734695</v>
      </c>
      <c r="FN117" s="8">
        <f>(FN114+FN115)/Data!$B4/Data!$B32</f>
        <v>1.993469387755102</v>
      </c>
      <c r="FO117" s="8">
        <f>(FO114+FO115)/Data!$B4/Data!$B32</f>
        <v>2.2032653061224488</v>
      </c>
      <c r="FP117" s="8">
        <f>(FP114+FP115)/Data!$B4/Data!$B32</f>
        <v>2.0530612244897961</v>
      </c>
      <c r="FQ117" s="8">
        <f>(FQ114+FQ115)/Data!$B4/Data!$B32</f>
        <v>2.0057142857142858</v>
      </c>
      <c r="FR117" s="8">
        <f>(FR114+FR115)/Data!$B4/Data!$B32</f>
        <v>2.0355102040816329</v>
      </c>
      <c r="FS117" s="8">
        <f>(FS114+FS115)/Data!$B4/Data!$B32</f>
        <v>2.0138775510204079</v>
      </c>
      <c r="FT117" s="8">
        <f>(FT114+FT115)/Data!$B4/Data!$B32</f>
        <v>2.0179591836734692</v>
      </c>
      <c r="FU117" s="8">
        <f>(FU114+FU115)/Data!$B4/Data!$B32</f>
        <v>2.0220408163265304</v>
      </c>
      <c r="FV117" s="8">
        <f>(FV114+FV115)/Data!$B4/Data!$B32</f>
        <v>2.2318367346938777</v>
      </c>
      <c r="FW117" s="8">
        <f>(FW114+FW115)/Data!$B4/Data!$B32</f>
        <v>2.2359183673469385</v>
      </c>
      <c r="FX117" s="8">
        <f>(FX114+FX115)/Data!$B4/Data!$B32</f>
        <v>2.0857142857142859</v>
      </c>
      <c r="FY117" s="8">
        <f>(FY114+FY115)/Data!$B4/Data!$B32</f>
        <v>2.0897959183673467</v>
      </c>
      <c r="FZ117" s="8">
        <f>(FZ114+FZ115)/Data!$B4/Data!$B32</f>
        <v>2.0938775510204084</v>
      </c>
      <c r="GA117" s="8">
        <f>(GA114+GA115)/Data!$B4/Data!$B32</f>
        <v>2.0465306122448976</v>
      </c>
      <c r="GB117" s="8">
        <f>(GB114+GB115)/Data!$B4/Data!$B32</f>
        <v>2.0506122448979593</v>
      </c>
      <c r="GC117" s="8">
        <f>(GC114+GC115)/Data!$B4/Data!$B32</f>
        <v>2.2346938775510203</v>
      </c>
      <c r="GD117" s="8">
        <f>(GD114+GD115)/Data!$B4/Data!$B32</f>
        <v>2.3159183673469386</v>
      </c>
      <c r="GE117" s="8">
        <f>(GE114+GE115)/Data!$B4/Data!$B32</f>
        <v>2.0885714285714285</v>
      </c>
      <c r="GF117" s="8">
        <f>(GF114+GF115)/Data!$B4/Data!$B32</f>
        <v>2.0412244897959186</v>
      </c>
      <c r="GG117" s="8">
        <f>(GG114+GG115)/Data!$B4/Data!$B32</f>
        <v>2.0710204081632653</v>
      </c>
      <c r="GH117" s="8">
        <f>(GH114+GH115)/Data!$B4/Data!$B32</f>
        <v>2.0236734693877554</v>
      </c>
      <c r="GI117" s="8">
        <f>(GI114+GI115)/Data!$B4/Data!$B32</f>
        <v>2.0534693877551025</v>
      </c>
      <c r="GJ117" s="8">
        <f>(GJ114+GJ115)/Data!$B4/Data!$B32</f>
        <v>2.5204081632653059</v>
      </c>
      <c r="GK117" s="8">
        <f>(GK114+GK115)/Data!$B4/Data!$B32</f>
        <v>2.3702040816326533</v>
      </c>
      <c r="GL117" s="8">
        <f>(GL114+GL115)/Data!$B4/Data!$B32</f>
        <v>2.1942857142857144</v>
      </c>
      <c r="GM117" s="8">
        <f>(GM114+GM115)/Data!$B4/Data!$B32</f>
        <v>2.0697959183673471</v>
      </c>
      <c r="GN117" s="8">
        <f>(GN114+GN115)/Data!$B4/Data!$B32</f>
        <v>2.1510204081632653</v>
      </c>
      <c r="GO117" s="8">
        <f>(GO114+GO115)/Data!$B4/Data!$B32</f>
        <v>2.0779591836734692</v>
      </c>
      <c r="GP117" s="8">
        <f>(GP114+GP115)/Data!$B4/Data!$B32</f>
        <v>2.1077551020408163</v>
      </c>
      <c r="GQ117" s="8">
        <f>(GQ114+GQ115)/Data!$B4/Data!$B32</f>
        <v>2.2918367346938773</v>
      </c>
      <c r="GR117" s="8">
        <f>(GR114+GR115)/Data!$B4/Data!$B32</f>
        <v>2.1930612244897958</v>
      </c>
      <c r="GS117" s="8">
        <f>(GS114+GS115)/Data!$B4/Data!$B32</f>
        <v>2.1971428571428571</v>
      </c>
      <c r="GT117" s="8">
        <f>(GT114+GT115)/Data!$B4/Data!$B32</f>
        <v>2.2012244897959179</v>
      </c>
      <c r="GU117" s="8">
        <f>(GU114+GU115)/Data!$B4/Data!$B32</f>
        <v>2.3081632653061228</v>
      </c>
      <c r="GV117" s="8">
        <f>(GV114+GV115)/Data!$B4/Data!$B32</f>
        <v>2.2865306122448983</v>
      </c>
      <c r="GW117" s="8">
        <f>(GW114+GW115)/Data!$B4/Data!$B32</f>
        <v>2.2906122448979596</v>
      </c>
      <c r="GX117" s="8">
        <f>(GX114+GX115)/Data!$B4/Data!$B32</f>
        <v>2.7061224489795919</v>
      </c>
      <c r="GY117" s="8">
        <f>(GY114+GY115)/Data!$B4/Data!$B32</f>
        <v>2.7873469387755101</v>
      </c>
      <c r="GZ117" s="8">
        <f>(GZ114+GZ115)/Data!$B4/Data!$B32</f>
        <v>2.7142857142857144</v>
      </c>
      <c r="HA117" s="8">
        <f>(HA114+HA115)/Data!$B4/Data!$B32</f>
        <v>2.6669387755102041</v>
      </c>
      <c r="HB117" s="8">
        <f>(HB114+HB115)/Data!$B4/Data!$B32</f>
        <v>2.6195918367346938</v>
      </c>
      <c r="HC117" s="8">
        <f>(HC114+HC115)/Data!$B4/Data!$B32</f>
        <v>2.4693877551020407</v>
      </c>
      <c r="HD117" s="8">
        <f>(HD114+HD115)/Data!$B4/Data!$B32</f>
        <v>2.4734693877551019</v>
      </c>
      <c r="HE117" s="8">
        <f>(HE114+HE115)/Data!$B4/Data!$B32</f>
        <v>2.8632653061224489</v>
      </c>
      <c r="HF117" s="8">
        <f>(HF114+HF115)/Data!$B4/Data!$B32</f>
        <v>2.893061224489796</v>
      </c>
      <c r="HG117" s="8">
        <f>(HG114+HG115)/Data!$B4/Data!$B32</f>
        <v>2.8714285714285714</v>
      </c>
      <c r="HH117" s="8">
        <f>(HH114+HH115)/Data!$B4/Data!$B32</f>
        <v>2.7469387755102042</v>
      </c>
      <c r="HI117" s="8">
        <f>(HI114+HI115)/Data!$B4/Data!$B32</f>
        <v>2.7510204081632654</v>
      </c>
      <c r="HJ117" s="8">
        <f>(HJ114+HJ115)/Data!$B4/Data!$B32</f>
        <v>2.6522448979591835</v>
      </c>
      <c r="HK117" s="8">
        <f>(HK114+HK115)/Data!$B4/Data!$B32</f>
        <v>2.5020408163265304</v>
      </c>
      <c r="HL117" s="8">
        <f>(HL114+HL115)/Data!$B4/Data!$B32</f>
        <v>2.8918367346938774</v>
      </c>
      <c r="HM117" s="8">
        <f>(HM114+HM115)/Data!$B4/Data!$B32</f>
        <v>2.7673469387755105</v>
      </c>
      <c r="HN117" s="8">
        <f>(HN114+HN115)/Data!$B4/Data!$B32</f>
        <v>2.4371428571428573</v>
      </c>
      <c r="HO117" s="8">
        <f>(HO114+HO115)/Data!$B4/Data!$B32</f>
        <v>2.4412244897959186</v>
      </c>
      <c r="HP117" s="8">
        <f>(HP114+HP115)/Data!$B4/Data!$B32</f>
        <v>2.3424489795918366</v>
      </c>
      <c r="HQ117" s="8">
        <f>(HQ114+HQ115)/Data!$B4/Data!$B32</f>
        <v>2.2951020408163263</v>
      </c>
      <c r="HR117" s="8">
        <f>(HR114+HR115)/Data!$B4/Data!$B32</f>
        <v>2.4534693877551024</v>
      </c>
      <c r="HS117" s="8">
        <f>(HS114+HS115)/Data!$B4/Data!$B32</f>
        <v>2.6632653061224487</v>
      </c>
      <c r="HT117" s="8">
        <f>(HT114+HT115)/Data!$B4/Data!$B32</f>
        <v>2.3844897959183675</v>
      </c>
      <c r="HU117" s="8">
        <f>(HU114+HU115)/Data!$B4/Data!$B32</f>
        <v>2.2342857142857144</v>
      </c>
      <c r="HV117" s="8">
        <f>(HV114+HV115)/Data!$B4/Data!$B32</f>
        <v>2.2640816326530615</v>
      </c>
      <c r="HW117" s="8">
        <f>(HW114+HW115)/Data!$B4/Data!$B32</f>
        <v>2.2424489795918365</v>
      </c>
      <c r="HX117" s="8">
        <f>(HX114+HX115)/Data!$B4/Data!$B32</f>
        <v>2.220816326530612</v>
      </c>
      <c r="HY117" s="8">
        <f>(HY114+HY115)/Data!$B4/Data!$B32</f>
        <v>2.3534693877551023</v>
      </c>
      <c r="HZ117" s="8">
        <f>(HZ114+HZ115)/Data!$B4/Data!$B32</f>
        <v>2.8204081632653057</v>
      </c>
      <c r="IA117" s="8">
        <f>(IA114+IA115)/Data!$B4/Data!$B32</f>
        <v>2.6959183673469389</v>
      </c>
      <c r="IB117" s="8">
        <f>(IB114+IB115)/Data!$B4/Data!$B32</f>
        <v>2.5714285714285716</v>
      </c>
      <c r="IC117" s="8">
        <f>(IC114+IC115)/Data!$B4/Data!$B32</f>
        <v>2.626938775510204</v>
      </c>
      <c r="ID117" s="8">
        <f>(ID114+ID115)/Data!$B4/Data!$B32</f>
        <v>2.6310204081632649</v>
      </c>
      <c r="IE117" s="8">
        <f>(IE114+IE115)/Data!$B4/Data!$B32</f>
        <v>2.4165306122448977</v>
      </c>
      <c r="IF117" s="8">
        <f>(IF114+IF115)/Data!$B4/Data!$B32</f>
        <v>2.4591836734693877</v>
      </c>
      <c r="IG117" s="8">
        <f>(IG114+IG115)/Data!$B4/Data!$B32</f>
        <v>2.7204081632653061</v>
      </c>
      <c r="IH117" s="8">
        <f>(IH114+IH115)/Data!$B4/Data!$B32</f>
        <v>2.4673469387755103</v>
      </c>
      <c r="II117" s="8">
        <f>(II114+II115)/Data!$B4/Data!$B32</f>
        <v>2.4714285714285715</v>
      </c>
      <c r="IJ117" s="8">
        <f>(IJ114+IJ115)/Data!$B4/Data!$B32</f>
        <v>2.3469387755102038</v>
      </c>
      <c r="IK117" s="8">
        <f>(IK114+IK115)/Data!$B4/Data!$B32</f>
        <v>2.3510204081632655</v>
      </c>
      <c r="IL117" s="8">
        <f>(IL114+IL115)/Data!$B4/Data!$B32</f>
        <v>2.2779591836734694</v>
      </c>
      <c r="IM117" s="8">
        <v>0</v>
      </c>
      <c r="IN117" s="8">
        <f>(IN114+IN115)/Data!$B4/Data!$B32</f>
        <v>2.5432653061224491</v>
      </c>
      <c r="IO117" s="8">
        <f>(IO114+IO115)/Data!$B4/Data!$B32</f>
        <v>2.5473469387755103</v>
      </c>
      <c r="IP117" s="8">
        <f>(IP114+IP115)/Data!$B4/Data!$B32</f>
        <v>2.7571428571428571</v>
      </c>
      <c r="IQ117" s="8">
        <f>(IQ114+IQ115)/Data!$B4/Data!$B32</f>
        <v>2.8897959183673469</v>
      </c>
      <c r="IR117" s="8">
        <f>(IR114+IR115)/Data!$B4/Data!$B32</f>
        <v>2.8938775510204082</v>
      </c>
      <c r="IS117" s="8">
        <f>(IS114+IS115)/Data!$B4/Data!$B32</f>
        <v>3.5408163265306123</v>
      </c>
      <c r="IT117" s="8">
        <v>0</v>
      </c>
      <c r="IU117" s="8">
        <f>(IU114+IU115)/Data!$B4/Data!$B32</f>
        <v>3.1118367346938776</v>
      </c>
      <c r="IV117" s="8">
        <f>(IV114+IV115)/Data!$B4/Data!$B32</f>
        <v>3.4244897959183676</v>
      </c>
      <c r="IW117" s="8">
        <f>(IW114+IW115)/Data!$B4/Data!$B32</f>
        <v>3.1842857142857142</v>
      </c>
      <c r="IX117" s="8">
        <f>(IX114+IX115)/Data!$B4/Data!$B32</f>
        <v>3.2012244897959179</v>
      </c>
      <c r="IY117" s="8">
        <f>(IY114+IY115)/Data!$B4/Data!$B32</f>
        <v>3.4367346938775514</v>
      </c>
      <c r="IZ117" s="8">
        <f>(IZ114+IZ115)/Data!$B4/Data!$B32</f>
        <v>3.1836734693877551</v>
      </c>
      <c r="JA117" s="8">
        <v>0</v>
      </c>
      <c r="JB117" s="8">
        <f>(JB114+JB115)/Data!$B4/Data!$B32</f>
        <v>3.2432653061224488</v>
      </c>
      <c r="JC117" s="8">
        <f>(JC114+JC115)/Data!$B4/Data!$B32</f>
        <v>3.5044897959183672</v>
      </c>
      <c r="JD117" s="8">
        <f>(JD114+JD115)/Data!$B4/Data!$B32</f>
        <v>3.5857142857142859</v>
      </c>
      <c r="JE117" s="8">
        <f>(JE114+JE115)/Data!$B4/Data!$B32</f>
        <v>3.4612244897959181</v>
      </c>
      <c r="JF117" s="8">
        <f>(JF114+JF115)/Data!$B4/Data!$B32</f>
        <v>3.5938775510204084</v>
      </c>
      <c r="JG117" s="8">
        <f>(JG114+JG115)/Data!$B4/Data!$B32</f>
        <v>3.8551020408163263</v>
      </c>
      <c r="JH117" s="8">
        <v>0</v>
      </c>
      <c r="JI117" s="8">
        <f>(JI114+JI115)/Data!$B4/Data!$B32</f>
        <v>3.0146938775510206</v>
      </c>
      <c r="JJ117" s="8">
        <f>(JJ114+JJ115)/Data!$B4/Data!$B32</f>
        <v>2.8387755102040817</v>
      </c>
      <c r="JK117" s="8">
        <f>(JK114+JK115)/Data!$B4/Data!$B32</f>
        <v>2.6114285714285712</v>
      </c>
      <c r="JL117" s="8">
        <f>(JL114+JL115)/Data!$B4/Data!$B32</f>
        <v>2.6669387755102041</v>
      </c>
      <c r="JM117" s="8">
        <f>(JM114+JM115)/Data!$B4/Data!$B32</f>
        <v>2.7738775510204077</v>
      </c>
      <c r="JN117" s="8">
        <f>(JN114+JN115)/Data!$B4/Data!$B32</f>
        <v>2.7779591836734689</v>
      </c>
      <c r="JO117" s="8">
        <v>0</v>
      </c>
      <c r="JP117" s="8">
        <f>(JP114+JP115)/Data!$B4/Data!$B32</f>
        <v>3.2489795918367346</v>
      </c>
      <c r="JQ117" s="8">
        <f>(JQ114+JQ115)/Data!$B4/Data!$B32</f>
        <v>3.8959183673469391</v>
      </c>
      <c r="JR117" s="8">
        <f>(JR114+JR115)/Data!$B4/Data!$B32</f>
        <v>3.3857142857142857</v>
      </c>
      <c r="JS117" s="8">
        <f>(JS114+JS115)/Data!$B4/Data!$B32</f>
        <v>3.3897959183673469</v>
      </c>
      <c r="JT117" s="8">
        <f>(JT114+JT115)/Data!$B4/Data!$B32</f>
        <v>3.0081632653061225</v>
      </c>
      <c r="JU117" s="8">
        <f>(JU114+JU115)/Data!$B4/Data!$B32</f>
        <v>2.6265306122448981</v>
      </c>
      <c r="JV117" s="8">
        <v>0</v>
      </c>
      <c r="JW117" s="8">
        <f>(JW114+JW115)/Data!$B4/Data!$B32</f>
        <v>3.277551020408163</v>
      </c>
      <c r="JX117" s="8">
        <f>(JX114+JX115)/Data!$B4/Data!$B32</f>
        <v>3.4102040816326533</v>
      </c>
      <c r="JY117" s="8">
        <f>(JY114+JY115)/Data!$B4/Data!$B32</f>
        <v>3.0285714285714285</v>
      </c>
      <c r="JZ117" s="8">
        <f>(JZ114+JZ115)/Data!$B4/Data!$B32</f>
        <v>3.0840816326530613</v>
      </c>
      <c r="KA117" s="8">
        <f>(KA114+KA115)/Data!$B4/Data!$B32</f>
        <v>3.036734693877551</v>
      </c>
      <c r="KB117" s="8">
        <f>(KB114+KB115)/Data!$B4/Data!$B32</f>
        <v>2.7836734693877552</v>
      </c>
      <c r="KC117" s="8">
        <v>0</v>
      </c>
      <c r="KD117" s="8">
        <f>(KD114+KD115)/Data!$B4/Data!$B32</f>
        <v>3.4346938775510201</v>
      </c>
      <c r="KE117" s="8">
        <f>(KE114+KE115)/Data!$B4/Data!$B32</f>
        <v>4.2102040816326536</v>
      </c>
      <c r="KF117" s="8">
        <f>(KF114+KF115)/Data!$B4/Data!$B32</f>
        <v>3.7</v>
      </c>
      <c r="KG117" s="8">
        <f>(KG114+KG115)/Data!$B4/Data!$B32</f>
        <v>3.704081632653061</v>
      </c>
      <c r="KH117" s="8">
        <f>(KH114+KH115)/Data!$B4/Data!$B32</f>
        <v>3.7081632653061223</v>
      </c>
      <c r="KI117" s="8">
        <f>(KI114+KI115)/Data!$B4/Data!$B32</f>
        <v>3.0693877551020408</v>
      </c>
      <c r="KJ117" s="8">
        <v>0</v>
      </c>
      <c r="KK117" s="8">
        <f>(KK114+KK115)/Data!$B4/Data!$B32</f>
        <v>4.2346938775510203</v>
      </c>
      <c r="KL117" s="8">
        <f>(KL114+KL115)/Data!$B4/Data!$B32</f>
        <v>3.9816326530612245</v>
      </c>
      <c r="KM117" s="8">
        <f>(KM114+KM115)/Data!$B4/Data!$B32</f>
        <v>3.7285714285714286</v>
      </c>
      <c r="KN117" s="8">
        <f>(KN114+KN115)/Data!$B4/Data!$B32</f>
        <v>3.526938775510204</v>
      </c>
      <c r="KO117" s="8">
        <f>(KO114+KO115)/Data!$B4/Data!$B32</f>
        <v>3.4795918367346941</v>
      </c>
      <c r="KP117" s="8">
        <f>(KP114+KP115)/Data!$B4/Data!$B32</f>
        <v>4.9714285714285715</v>
      </c>
      <c r="KQ117" s="8">
        <f>(KQ114+KQ115)/Data!$B4/Data!$B32</f>
        <v>4.9755102040816324</v>
      </c>
      <c r="KR117" s="8">
        <f>(KR114+KR115)/Data!$B4/Data!$B32</f>
        <v>4.9795918367346941</v>
      </c>
      <c r="KS117" s="8">
        <f>(KS114+KS115)/Data!$B4/Data!$B32</f>
        <v>4.9836734693877549</v>
      </c>
      <c r="KT117" s="8">
        <f>(KT114+KT115)/Data!$B4/Data!$B32</f>
        <v>4.9877551020408166</v>
      </c>
      <c r="KU117" s="8">
        <f>(KU114+KU115)/Data!$B4/Data!$B32</f>
        <v>4.9918367346938775</v>
      </c>
      <c r="KV117" s="8">
        <f>(KV114+KV115)/Data!$B4/Data!$B32</f>
        <v>4.9959183673469392</v>
      </c>
      <c r="KW117" s="8">
        <f>(KW114+KW115)/Data!$B4/Data!$B32</f>
        <v>5</v>
      </c>
      <c r="KX117" s="8">
        <f>(KX114+KX115)/Data!$B4/Data!$B32</f>
        <v>5.0040816326530608</v>
      </c>
      <c r="KY117" s="8">
        <f>(KY114+KY115)/Data!$B4/Data!$B32</f>
        <v>5.0081632653061225</v>
      </c>
      <c r="KZ117" s="8">
        <f>(KZ114+KZ115)/Data!$B4/Data!$B32</f>
        <v>5.0122448979591834</v>
      </c>
      <c r="LA117" s="8">
        <f>(LA114+LA115)/Data!$B4/Data!$B32</f>
        <v>5.0163265306122451</v>
      </c>
      <c r="LB117" s="8">
        <f>(LB114+LB115)/Data!$B4/Data!$B32</f>
        <v>5.0204081632653059</v>
      </c>
      <c r="LC117" s="8">
        <f>(LC114+LC115)/Data!$B4/Data!$B32</f>
        <v>3.2795918367346939</v>
      </c>
      <c r="LD117" s="8">
        <f>(LD114+LD115)/Data!$B4/Data!$B32</f>
        <v>2.8465306122448979</v>
      </c>
      <c r="LE117" s="8">
        <f>(LE114+LE115)/Data!$B4/Data!$B32</f>
        <v>2.9020408163265308</v>
      </c>
      <c r="LF117" s="8">
        <f>(LF114+LF115)/Data!$B4/Data!$B32</f>
        <v>3.4204081632653058</v>
      </c>
      <c r="LG117" s="8">
        <f>(LG114+LG115)/Data!$B4/Data!$B32</f>
        <v>3.6816326530612247</v>
      </c>
      <c r="LH117" s="8">
        <f>(LH114+LH115)/Data!$B4/Data!$B32</f>
        <v>3.5828571428571427</v>
      </c>
      <c r="LI117" s="8">
        <f>(LI114+LI115)/Data!$B4/Data!$B32</f>
        <v>3.5869387755102036</v>
      </c>
      <c r="LJ117" s="8">
        <f>(LJ114+LJ115)/Data!$B4/Data!$B32</f>
        <v>2.9224489795918367</v>
      </c>
      <c r="LK117" s="8">
        <f>(LK114+LK115)/Data!$B4/Data!$B32</f>
        <v>2.7979591836734694</v>
      </c>
      <c r="LL117" s="8">
        <f>(LL114+LL115)/Data!$B4/Data!$B32</f>
        <v>2.8020408163265307</v>
      </c>
      <c r="LM117" s="8">
        <f>(LM114+LM115)/Data!$B4/Data!$B32</f>
        <v>2.9346938775510201</v>
      </c>
      <c r="LN117" s="8">
        <f>(LN114+LN115)/Data!$B4/Data!$B32</f>
        <v>2.8359183673469386</v>
      </c>
      <c r="LO117" s="8">
        <f>(LO114+LO115)/Data!$B4/Data!$B32</f>
        <v>2.66</v>
      </c>
      <c r="LP117" s="8">
        <f>(LP114+LP115)/Data!$B4/Data!$B32</f>
        <v>2.4326530612244897</v>
      </c>
      <c r="LQ117" s="8">
        <f>(LQ114+LQ115)/Data!$B4/Data!$B32</f>
        <v>2.4367346938775514</v>
      </c>
      <c r="LR117" s="8">
        <f>(LR114+LR115)/Data!$B4/Data!$B32</f>
        <v>3.7265306122448978</v>
      </c>
      <c r="LS117" s="8">
        <f>(LS114+LS115)/Data!$B4/Data!$B32</f>
        <v>2.9591836734693877</v>
      </c>
      <c r="LT117" s="8">
        <f>(LT114+LT115)/Data!$B4/Data!$B32</f>
        <v>3.4775510204081632</v>
      </c>
      <c r="LU117" s="8">
        <f>(LU114+LU115)/Data!$B4/Data!$B32</f>
        <v>3.7387755102040816</v>
      </c>
      <c r="LV117" s="8">
        <f>(LV114+LV115)/Data!$B4/Data!$B32</f>
        <v>3.4857142857142858</v>
      </c>
      <c r="LW117" s="8">
        <f>(LW114+LW115)/Data!$B4/Data!$B32</f>
        <v>2.4612244897959181</v>
      </c>
      <c r="LX117" s="8">
        <f>(LX114+LX115)/Data!$B4/Data!$B32</f>
        <v>2.4653061224489798</v>
      </c>
      <c r="LY117" s="8">
        <f>(LY114+LY115)/Data!$B4/Data!$B32</f>
        <v>4.0122448979591834</v>
      </c>
      <c r="LZ117" s="8">
        <f>(LZ114+LZ115)/Data!$B4/Data!$B32</f>
        <v>3.1420408163265301</v>
      </c>
      <c r="MA117" s="8">
        <f>(MA114+MA115)/Data!$B4/Data!$B32</f>
        <v>3.4546938775510205</v>
      </c>
      <c r="MB117" s="8">
        <f>(MB114+MB115)/Data!$B4/Data!$B32</f>
        <v>3.7673469387755105</v>
      </c>
      <c r="MC117" s="8">
        <f>(MC114+MC115)/Data!$B4/Data!$B32</f>
        <v>3.5142857142857142</v>
      </c>
      <c r="MD117" s="8">
        <f>(MD114+MD115)/Data!$B4/Data!$B32</f>
        <v>3.3897959183673469</v>
      </c>
      <c r="ME117" s="8">
        <f>(ME114+ME115)/Data!$B4/Data!$B32</f>
        <v>3.0595918367346937</v>
      </c>
      <c r="MF117" s="8">
        <f>(MF114+MF115)/Data!$B4/Data!$B32</f>
        <v>2.7551020408163267</v>
      </c>
      <c r="MG117" s="8">
        <f>(MG114+MG115)/Data!$B4/Data!$B32</f>
        <v>2.7591836734693875</v>
      </c>
      <c r="MH117" s="8">
        <f>(MH114+MH115)/Data!$B4/Data!$B32</f>
        <v>3.0718367346938771</v>
      </c>
      <c r="MI117" s="8">
        <f>(MI114+MI115)/Data!$B4/Data!$B32</f>
        <v>3.2816326530612248</v>
      </c>
      <c r="MJ117" s="8">
        <f>(MJ114+MJ115)/Data!$B4/Data!$B32</f>
        <v>2.9</v>
      </c>
      <c r="MK117" s="8">
        <f>(MK114+MK115)/Data!$B4/Data!$B32</f>
        <v>2.9040816326530612</v>
      </c>
      <c r="ML117" s="8">
        <f>(ML114+ML115)/Data!$B4/Data!$B32</f>
        <v>2.8310204081632655</v>
      </c>
      <c r="MM117" s="8">
        <f>(MM114+MM115)/Data!$B4/Data!$B32</f>
        <v>2.7322448979591836</v>
      </c>
      <c r="MN117" s="8">
        <f>(MN114+MN115)/Data!$B4/Data!$B32</f>
        <v>2.7363265306122448</v>
      </c>
      <c r="MO117" s="8">
        <f>(MO114+MO115)/Data!$B4/Data!$B32</f>
        <v>2.9975510204081632</v>
      </c>
      <c r="MP117" s="8">
        <f>(MP114+MP115)/Data!$B4/Data!$B32</f>
        <v>2.5387755102040819</v>
      </c>
      <c r="MQ117" s="8">
        <f>(MQ114+MQ115)/Data!$B4/Data!$B32</f>
        <v>3.0057142857142858</v>
      </c>
      <c r="MR117" s="8">
        <f>(MR114+MR115)/Data!$B4/Data!$B32</f>
        <v>3.0097959183673471</v>
      </c>
      <c r="MS117" s="8">
        <f>(MS114+MS115)/Data!$B4/Data!$B32</f>
        <v>2.859591836734694</v>
      </c>
      <c r="MT117" s="8">
        <f>(MT114+MT115)/Data!$B4/Data!$B32</f>
        <v>2.7093877551020404</v>
      </c>
      <c r="MU117" s="8">
        <f>(MU114+MU115)/Data!$B4/Data!$B32</f>
        <v>2.662040816326531</v>
      </c>
      <c r="MV117" s="8">
        <f>(MV114+MV115)/Data!$B4/Data!$B32</f>
        <v>2.5632653061224486</v>
      </c>
      <c r="MW117" s="8">
        <f>(MW114+MW115)/Data!$B4/Data!$B32</f>
        <v>2.5673469387755103</v>
      </c>
      <c r="MX117" s="8">
        <f>(MX114+MX115)/Data!$B4/Data!$B32</f>
        <v>3.1591836734693879</v>
      </c>
      <c r="MY117" s="8">
        <f>(MY114+MY115)/Data!$B4/Data!$B32</f>
        <v>5.2204081632653061</v>
      </c>
      <c r="MZ117" s="8">
        <f>(MZ114+MZ115)/Data!$B4/Data!$B32</f>
        <v>2.7595918367346939</v>
      </c>
      <c r="NA117" s="8">
        <f>(NA114+NA115)/Data!$B4/Data!$B32</f>
        <v>2.7122448979591836</v>
      </c>
      <c r="NB117" s="8">
        <f>(NB114+NB115)/Data!$B4/Data!$B32</f>
        <v>2.7163265306122448</v>
      </c>
    </row>
    <row r="118" spans="2:366" ht="15">
      <c r="B118" s="8" t="s">
        <v>98</v>
      </c>
      <c r="C118" s="13">
        <f>Inbound!B9/Data!$B4*Data!$B6/Data!$B33</f>
        <v>0</v>
      </c>
      <c r="D118" s="13">
        <f>Inbound!C9/Data!$B4*Data!$B6/Data!$B33</f>
        <v>4.9142857142857134E-2</v>
      </c>
      <c r="E118" s="13">
        <f>Inbound!D9/Data!$B4*Data!$B6/Data!$B33</f>
        <v>4.9142857142857134E-2</v>
      </c>
      <c r="F118" s="13">
        <f>Inbound!E9/Data!$B4*Data!$B6/Data!$B33</f>
        <v>4.9142857142857134E-2</v>
      </c>
      <c r="G118" s="13">
        <f>Inbound!F9/Data!$B4*Data!$B6/Data!$B33</f>
        <v>4.9142857142857134E-2</v>
      </c>
      <c r="H118" s="13">
        <f>Inbound!G9/Data!$B4*Data!$B6/Data!$B33</f>
        <v>4.9142857142857134E-2</v>
      </c>
      <c r="I118" s="13">
        <f>Inbound!H9/Data!$B4*Data!$B6/Data!$B33</f>
        <v>4.9142857142857134E-2</v>
      </c>
      <c r="J118" s="13">
        <f>Inbound!I9/Data!$B4*Data!$B6/Data!$B33</f>
        <v>0</v>
      </c>
      <c r="K118" s="13">
        <f>Inbound!J9/Data!$B4*Data!$B6/Data!$B33</f>
        <v>7.914285714285714E-2</v>
      </c>
      <c r="L118" s="13">
        <f>Inbound!K9/Data!$B4*Data!$B6/Data!$B33</f>
        <v>7.914285714285714E-2</v>
      </c>
      <c r="M118" s="13">
        <f>Inbound!L9/Data!$B4*Data!$B6/Data!$B33</f>
        <v>7.914285714285714E-2</v>
      </c>
      <c r="N118" s="13">
        <f>Inbound!M9/Data!$B4*Data!$B6/Data!$B33</f>
        <v>7.914285714285714E-2</v>
      </c>
      <c r="O118" s="13">
        <f>Inbound!N9/Data!$B4*Data!$B6/Data!$B33</f>
        <v>7.914285714285714E-2</v>
      </c>
      <c r="P118" s="13">
        <f>Inbound!O9/Data!$B4*Data!$B6/Data!$B33</f>
        <v>0</v>
      </c>
      <c r="Q118" s="13">
        <f>Inbound!P9/Data!$B4*Data!$B6/Data!$B33</f>
        <v>0</v>
      </c>
      <c r="R118" s="13">
        <f>Inbound!Q9/Data!$B4*Data!$B6/Data!$B33</f>
        <v>2.5714285714285717E-2</v>
      </c>
      <c r="S118" s="13">
        <f>Inbound!R9/Data!$B4*Data!$B6/Data!$B33</f>
        <v>2.5714285714285717E-2</v>
      </c>
      <c r="T118" s="13">
        <f>Inbound!S9/Data!$B4*Data!$B6/Data!$B33</f>
        <v>2.5714285714285717E-2</v>
      </c>
      <c r="U118" s="13">
        <f>Inbound!T9/Data!$B4*Data!$B6/Data!$B33</f>
        <v>2.5714285714285717E-2</v>
      </c>
      <c r="V118" s="13">
        <f>Inbound!U9/Data!$B4*Data!$B6/Data!$B33</f>
        <v>2.5714285714285717E-2</v>
      </c>
      <c r="W118" s="13">
        <f>Inbound!V9/Data!$B4*Data!$B6/Data!$B33</f>
        <v>0</v>
      </c>
      <c r="X118" s="13">
        <f>Inbound!W9/Data!$B4*Data!$B6/Data!$B33</f>
        <v>0</v>
      </c>
      <c r="Y118" s="13">
        <f>Inbound!X9/Data!$B4*Data!$B6/Data!$B33</f>
        <v>5.3999999999999992E-2</v>
      </c>
      <c r="Z118" s="13">
        <f>Inbound!Y9/Data!$B4*Data!$B6/Data!$B33</f>
        <v>5.3999999999999992E-2</v>
      </c>
      <c r="AA118" s="13">
        <f>Inbound!Z9/Data!$B4*Data!$B6/Data!$B33</f>
        <v>5.3999999999999992E-2</v>
      </c>
      <c r="AB118" s="13">
        <f>Inbound!AA9/Data!$B4*Data!$B6/Data!$B33</f>
        <v>5.3999999999999992E-2</v>
      </c>
      <c r="AC118" s="13">
        <f>Inbound!AB9/Data!$B4*Data!$B6/Data!$B33</f>
        <v>5.3999999999999992E-2</v>
      </c>
      <c r="AD118" s="13">
        <f>Inbound!AC9/Data!$B4*Data!$B6/Data!$B33</f>
        <v>0</v>
      </c>
      <c r="AE118" s="13">
        <f>Inbound!AD9/Data!$B4*Data!$B6/Data!$B33</f>
        <v>0</v>
      </c>
      <c r="AF118" s="13">
        <f>Inbound!AE9/Data!$B4*Data!$B6/Data!$B33</f>
        <v>0.18371428571428569</v>
      </c>
      <c r="AG118" s="13">
        <f>Inbound!AF9/Data!$B4*Data!$B6/Data!$B33</f>
        <v>0.18371428571428569</v>
      </c>
      <c r="AH118" s="13">
        <f>Inbound!AG9/Data!$B4*Data!$B6/Data!$B33</f>
        <v>0.18371428571428569</v>
      </c>
      <c r="AI118" s="13">
        <f>Inbound!AH9/Data!$B4*Data!$B6/Data!$B33</f>
        <v>0.18371428571428569</v>
      </c>
      <c r="AJ118" s="13">
        <f>Inbound!AI9/Data!$B4*Data!$B6/Data!$B33</f>
        <v>0.18371428571428569</v>
      </c>
      <c r="AK118" s="13">
        <f>Inbound!AJ9/Data!$B4*Data!$B6/Data!$B33</f>
        <v>0.18371428571428569</v>
      </c>
      <c r="AL118" s="13">
        <f>Inbound!AK9/Data!$B4*Data!$B6/Data!$B33</f>
        <v>0</v>
      </c>
      <c r="AM118" s="13">
        <f>Inbound!AL9/Data!$B4*Data!$B6/Data!$B33</f>
        <v>0.49457142857142855</v>
      </c>
      <c r="AN118" s="13">
        <f>Inbound!AM9/Data!$B4*Data!$B6/Data!$B33</f>
        <v>0.49457142857142855</v>
      </c>
      <c r="AO118" s="13">
        <f>Inbound!AN9/Data!$B4*Data!$B6/Data!$B33</f>
        <v>0.49457142857142855</v>
      </c>
      <c r="AP118" s="13">
        <f>Inbound!AO9/Data!$B4*Data!$B6/Data!$B33</f>
        <v>0.49457142857142855</v>
      </c>
      <c r="AQ118" s="13">
        <f>Inbound!AP9/Data!$B4*Data!$B6/Data!$B33</f>
        <v>0.49457142857142855</v>
      </c>
      <c r="AR118" s="13">
        <f>Inbound!AQ9/Data!$B4*Data!$B6/Data!$B33</f>
        <v>0</v>
      </c>
      <c r="AS118" s="13">
        <f>Inbound!AR9/Data!$B4*Data!$B6/Data!$B33</f>
        <v>0</v>
      </c>
      <c r="AT118" s="13">
        <f>Inbound!AS9/Data!$B4*Data!$B6/Data!$B33</f>
        <v>0.15771428571428572</v>
      </c>
      <c r="AU118" s="13">
        <f>Inbound!AT9/Data!$B4*Data!$B6/Data!$B33</f>
        <v>0.15771428571428572</v>
      </c>
      <c r="AV118" s="13">
        <f>Inbound!AU9/Data!$B4*Data!$B6/Data!$B33</f>
        <v>0.15771428571428572</v>
      </c>
      <c r="AW118" s="13">
        <f>Inbound!AV9/Data!$B4*Data!$B6/Data!$B33</f>
        <v>0.15771428571428572</v>
      </c>
      <c r="AX118" s="13">
        <f>Inbound!AW9/Data!$B4*Data!$B6/Data!$B33</f>
        <v>0.15771428571428572</v>
      </c>
      <c r="AY118" s="13">
        <f>Inbound!AX9/Data!$B4*Data!$B6/Data!$B33</f>
        <v>0</v>
      </c>
      <c r="AZ118" s="13">
        <f>Inbound!AY9/Data!$B4*Data!$B6/Data!$B33</f>
        <v>0</v>
      </c>
      <c r="BA118" s="13">
        <f>Inbound!AZ9/Data!$B4*Data!$B6/Data!$B33</f>
        <v>2.7762857142857142</v>
      </c>
      <c r="BB118" s="13">
        <f>Inbound!BA9/Data!$B4*Data!$B6/Data!$B33</f>
        <v>2.7762857142857142</v>
      </c>
      <c r="BC118" s="13">
        <f>Inbound!BB9/Data!$B4*Data!$B6/Data!$B33</f>
        <v>2.7762857142857142</v>
      </c>
      <c r="BD118" s="13">
        <f>Inbound!BC9/Data!$B4*Data!$B6/Data!$B33</f>
        <v>2.7762857142857142</v>
      </c>
      <c r="BE118" s="13">
        <f>Inbound!BD9/Data!$B4*Data!$B6/Data!$B33</f>
        <v>2.7762857142857142</v>
      </c>
      <c r="BF118" s="13">
        <f>Inbound!BE9/Data!$B4*Data!$B6/Data!$B33</f>
        <v>0</v>
      </c>
      <c r="BG118" s="13">
        <f>Inbound!BF9/Data!$B4*Data!$B6/Data!$B33</f>
        <v>0</v>
      </c>
      <c r="BH118" s="13">
        <f>Inbound!BG9/Data!$B4*Data!$B6/Data!$B33</f>
        <v>0.71657142857142864</v>
      </c>
      <c r="BI118" s="13">
        <f>Inbound!BH9/Data!$B4*Data!$B6/Data!$B33</f>
        <v>0.71657142857142864</v>
      </c>
      <c r="BJ118" s="13">
        <f>Inbound!BI9/Data!$B4*Data!$B6/Data!$B33</f>
        <v>0.71657142857142864</v>
      </c>
      <c r="BK118" s="13">
        <f>Inbound!BJ9/Data!$B4*Data!$B6/Data!$B33</f>
        <v>0.71657142857142864</v>
      </c>
      <c r="BL118" s="13">
        <f>Inbound!BK9/Data!$B4*Data!$B6/Data!$B33</f>
        <v>0.71657142857142864</v>
      </c>
      <c r="BM118" s="13">
        <f>Inbound!BL9/Data!$B4*Data!$B6/Data!$B33</f>
        <v>0</v>
      </c>
      <c r="BN118" s="13">
        <f>Inbound!BM9/Data!$B4*Data!$B6/Data!$B33</f>
        <v>0</v>
      </c>
      <c r="BO118" s="13">
        <f>Inbound!BN9/Data!$B4*Data!$B6/Data!$B33</f>
        <v>0.42399999999999999</v>
      </c>
      <c r="BP118" s="13">
        <f>Inbound!BO9/Data!$B4*Data!$B6/Data!$B33</f>
        <v>0.42399999999999999</v>
      </c>
      <c r="BQ118" s="13">
        <f>Inbound!BP9/Data!$B4*Data!$B6/Data!$B33</f>
        <v>0.42399999999999999</v>
      </c>
      <c r="BR118" s="13">
        <f>Inbound!BQ9/Data!$B4*Data!$B6/Data!$B33</f>
        <v>0.42399999999999999</v>
      </c>
      <c r="BS118" s="13">
        <f>Inbound!BR9/Data!$B4*Data!$B6/Data!$B33</f>
        <v>0.42399999999999999</v>
      </c>
      <c r="BT118" s="13">
        <f>Inbound!BS9/Data!$B4*Data!$B6/Data!$B33</f>
        <v>0</v>
      </c>
      <c r="BU118" s="13">
        <f>Inbound!BT9/Data!$B4*Data!$B6/Data!$B33</f>
        <v>0</v>
      </c>
      <c r="BV118" s="13">
        <f>Inbound!BU9/Data!$B4*Data!$B6/Data!$B33</f>
        <v>9.3142857142857152E-2</v>
      </c>
      <c r="BW118" s="13">
        <f>Inbound!BV9/Data!$B4*Data!$B6/Data!$B33</f>
        <v>9.3142857142857152E-2</v>
      </c>
      <c r="BX118" s="13">
        <f>Inbound!BW9/Data!$B4*Data!$B6/Data!$B33</f>
        <v>9.3142857142857152E-2</v>
      </c>
      <c r="BY118" s="13">
        <f>Inbound!BX9/Data!$B4*Data!$B6/Data!$B33</f>
        <v>9.3142857142857152E-2</v>
      </c>
      <c r="BZ118" s="13">
        <f>Inbound!BY9/Data!$B4*Data!$B6/Data!$B33</f>
        <v>9.3142857142857152E-2</v>
      </c>
      <c r="CA118" s="13">
        <f>Inbound!BZ9/Data!$B4*Data!$B6/Data!$B33</f>
        <v>0</v>
      </c>
      <c r="CB118" s="13">
        <f>Inbound!CA9/Data!$B4*Data!$B6/Data!$B33</f>
        <v>0</v>
      </c>
      <c r="CC118" s="13">
        <f>Inbound!CB9/Data!$B4*Data!$B6/Data!$B33</f>
        <v>0.11342857142857143</v>
      </c>
      <c r="CD118" s="13">
        <f>Inbound!CC9/Data!$B4*Data!$B6/Data!$B33</f>
        <v>0.11342857142857143</v>
      </c>
      <c r="CE118" s="13">
        <f>Inbound!CD9/Data!$B4*Data!$B6/Data!$B33</f>
        <v>0.11342857142857143</v>
      </c>
      <c r="CF118" s="13">
        <f>Inbound!CE9/Data!$B4*Data!$B6/Data!$B33</f>
        <v>0.11342857142857143</v>
      </c>
      <c r="CG118" s="13">
        <f>Inbound!CF9/Data!$B4*Data!$B6/Data!$B33</f>
        <v>0.11342857142857143</v>
      </c>
      <c r="CH118" s="13">
        <f>Inbound!CG9/Data!$B4*Data!$B6/Data!$B33</f>
        <v>0</v>
      </c>
      <c r="CI118" s="13">
        <f>Inbound!CH9/Data!$B4*Data!$B6/Data!$B33</f>
        <v>0</v>
      </c>
      <c r="CJ118" s="13">
        <f>Inbound!CI9/Data!$B4*Data!$B6/Data!$B33</f>
        <v>8.028571428571428E-2</v>
      </c>
      <c r="CK118" s="13">
        <f>Inbound!CJ9/Data!$B4*Data!$B6/Data!$B33</f>
        <v>8.028571428571428E-2</v>
      </c>
      <c r="CL118" s="13">
        <f>Inbound!CK9/Data!$B4*Data!$B6/Data!$B33</f>
        <v>8.028571428571428E-2</v>
      </c>
      <c r="CM118" s="13">
        <f>Inbound!CL9/Data!$B4*Data!$B6/Data!$B33</f>
        <v>8.028571428571428E-2</v>
      </c>
      <c r="CN118" s="13">
        <f>Inbound!CM9/Data!$B4*Data!$B6/Data!$B33</f>
        <v>8.028571428571428E-2</v>
      </c>
      <c r="CO118" s="13">
        <f>Inbound!CN9/Data!$B4*Data!$B6/Data!$B33</f>
        <v>0</v>
      </c>
      <c r="CP118" s="13">
        <f>Inbound!CO9/Data!$B4*Data!$B6/Data!$B33</f>
        <v>0</v>
      </c>
      <c r="CQ118" s="13">
        <f>Inbound!CP9/Data!$B4*Data!$B6/Data!$B33</f>
        <v>0</v>
      </c>
      <c r="CR118" s="13">
        <f>Inbound!CQ9/Data!$B4*Data!$B6/Data!$B33</f>
        <v>0</v>
      </c>
      <c r="CS118" s="13">
        <f>Inbound!CR9/Data!$B4*Data!$B6/Data!$B33</f>
        <v>0</v>
      </c>
      <c r="CT118" s="13">
        <f>Inbound!CS9/Data!$B4*Data!$B6/Data!$B33</f>
        <v>0</v>
      </c>
      <c r="CU118" s="13">
        <f>Inbound!CT9/Data!$B4*Data!$B6/Data!$B33</f>
        <v>0</v>
      </c>
      <c r="CV118" s="13">
        <f>Inbound!CU9/Data!$B4*Data!$B6/Data!$B33</f>
        <v>0</v>
      </c>
      <c r="CW118" s="13">
        <f>Inbound!CV9/Data!$B4*Data!$B6/Data!$B33</f>
        <v>0</v>
      </c>
      <c r="CX118" s="13">
        <f>Inbound!CW9/Data!$B4*Data!$B6/Data!$B33</f>
        <v>0</v>
      </c>
      <c r="CY118" s="13">
        <f>Inbound!CX9/Data!$B4*Data!$B6/Data!$B33</f>
        <v>0</v>
      </c>
      <c r="CZ118" s="13">
        <f>Inbound!CY9/Data!$B4*Data!$B6/Data!$B33</f>
        <v>0</v>
      </c>
      <c r="DA118" s="13">
        <f>Inbound!CZ9/Data!$B4*Data!$B6/Data!$B33</f>
        <v>0</v>
      </c>
      <c r="DB118" s="13">
        <f>Inbound!DA9/Data!$B4*Data!$B6/Data!$B33</f>
        <v>0</v>
      </c>
      <c r="DC118" s="13">
        <f>Inbound!DB9/Data!$B4*Data!$B6/Data!$B33</f>
        <v>0</v>
      </c>
      <c r="DD118" s="13">
        <f>Inbound!DC9/Data!$B4*Data!$B6/Data!$B33</f>
        <v>0</v>
      </c>
      <c r="DE118" s="13">
        <f>Inbound!DD9/Data!$B4*Data!$B6/Data!$B33</f>
        <v>0</v>
      </c>
      <c r="DF118" s="13">
        <f>Inbound!DE9/Data!$B4*Data!$B6/Data!$B33</f>
        <v>0</v>
      </c>
      <c r="DG118" s="13">
        <f>Inbound!DF9/Data!$B4*Data!$B6/Data!$B33</f>
        <v>0</v>
      </c>
      <c r="DH118" s="13">
        <f>Inbound!DG9/Data!$B4*Data!$B6/Data!$B33</f>
        <v>0</v>
      </c>
      <c r="DI118" s="13">
        <f>Inbound!DH9/Data!$B4*Data!$B6/Data!$B33</f>
        <v>0</v>
      </c>
      <c r="DJ118" s="13">
        <f>Inbound!DI9/Data!$B4*Data!$B6/Data!$B33</f>
        <v>0</v>
      </c>
      <c r="DK118" s="13">
        <f>Inbound!DJ9/Data!$B4*Data!$B6/Data!$B33</f>
        <v>0</v>
      </c>
      <c r="DL118" s="13">
        <f>Inbound!DK9/Data!$B4*Data!$B6/Data!$B33</f>
        <v>0</v>
      </c>
      <c r="DM118" s="13">
        <f>Inbound!DL9/Data!$B4*Data!$B6/Data!$B33</f>
        <v>0</v>
      </c>
      <c r="DN118" s="13">
        <f>Inbound!DM9/Data!$B4*Data!$B6/Data!$B33</f>
        <v>0</v>
      </c>
      <c r="DO118" s="13">
        <f>Inbound!DN9/Data!$B4*Data!$B6/Data!$B33</f>
        <v>0</v>
      </c>
      <c r="DP118" s="13">
        <f>Inbound!DO9/Data!$B4*Data!$B6/Data!$B33</f>
        <v>0</v>
      </c>
      <c r="DQ118" s="13">
        <f>Inbound!DP9/Data!$B4*Data!$B6/Data!$B33</f>
        <v>0</v>
      </c>
      <c r="DR118" s="13">
        <f>Inbound!DQ9/Data!$B4*Data!$B6/Data!$B33</f>
        <v>0</v>
      </c>
      <c r="DS118" s="13">
        <f>Inbound!DR9/Data!$B4*Data!$B6/Data!$B33</f>
        <v>0</v>
      </c>
      <c r="DT118" s="13">
        <f>Inbound!DS9/Data!$B4*Data!$B6/Data!$B33</f>
        <v>0</v>
      </c>
      <c r="DU118" s="13">
        <f>Inbound!DT9/Data!$B4*Data!$B6/Data!$B33</f>
        <v>0</v>
      </c>
      <c r="DV118" s="13">
        <f>Inbound!DU9/Data!$B4*Data!$B6/Data!$B33</f>
        <v>0</v>
      </c>
      <c r="DW118" s="13">
        <f>Inbound!DV9/Data!$B4*Data!$B6/Data!$B33</f>
        <v>0</v>
      </c>
      <c r="DX118" s="13">
        <f>Inbound!DW9/Data!$B4*Data!$B6/Data!$B33</f>
        <v>0</v>
      </c>
      <c r="DY118" s="13">
        <f>Inbound!DX9/Data!$B4*Data!$B6/Data!$B33</f>
        <v>0</v>
      </c>
      <c r="DZ118" s="13">
        <f>Inbound!DY9/Data!$B4*Data!$B6/Data!$B33</f>
        <v>0</v>
      </c>
      <c r="EA118" s="13">
        <f>Inbound!DZ9/Data!$B4*Data!$B6/Data!$B33</f>
        <v>0</v>
      </c>
      <c r="EB118" s="13">
        <f>Inbound!EA9/Data!$B4*Data!$B6/Data!$B33</f>
        <v>0</v>
      </c>
      <c r="EC118" s="13">
        <f>Inbound!EB9/Data!$B4*Data!$B6/Data!$B33</f>
        <v>0</v>
      </c>
      <c r="ED118" s="13">
        <f>Inbound!EC9/Data!$B4*Data!$B6/Data!$B33</f>
        <v>0</v>
      </c>
      <c r="EE118" s="13">
        <f>Inbound!ED9/Data!$B4*Data!$B6/Data!$B33</f>
        <v>0</v>
      </c>
      <c r="EF118" s="13">
        <f>Inbound!EE9/Data!$B4*Data!$B6/Data!$B33</f>
        <v>0</v>
      </c>
      <c r="EG118" s="13">
        <f>Inbound!EF9/Data!$B4*Data!$B6/Data!$B33</f>
        <v>0</v>
      </c>
      <c r="EH118" s="13">
        <f>Inbound!EG9/Data!$B4*Data!$B6/Data!$B33</f>
        <v>0</v>
      </c>
      <c r="EI118" s="13">
        <f>Inbound!EH9/Data!$B4*Data!$B6/Data!$B33</f>
        <v>0</v>
      </c>
      <c r="EJ118" s="13">
        <f>Inbound!EI9/Data!$B4*Data!$B6/Data!$B33</f>
        <v>0</v>
      </c>
      <c r="EK118" s="13">
        <f>Inbound!EJ9/Data!$B4*Data!$B6/Data!$B33</f>
        <v>0</v>
      </c>
      <c r="EL118" s="13">
        <f>Inbound!EK9/Data!$B4*Data!$B6/Data!$B33</f>
        <v>0</v>
      </c>
      <c r="EM118" s="13">
        <f>Inbound!EL9/Data!$B4*Data!$B6/Data!$B33</f>
        <v>0</v>
      </c>
      <c r="EN118" s="13">
        <f>Inbound!EM9/Data!$B4*Data!$B6/Data!$B33</f>
        <v>0</v>
      </c>
      <c r="EO118" s="13">
        <f>Inbound!EN9/Data!$B4*Data!$B6/Data!$B33</f>
        <v>0</v>
      </c>
      <c r="EP118" s="13">
        <f>Inbound!EO9/Data!$B4*Data!$B6/Data!$B33</f>
        <v>0</v>
      </c>
      <c r="EQ118" s="13">
        <f>Inbound!EP9/Data!$B4*Data!$B6/Data!$B33</f>
        <v>0</v>
      </c>
      <c r="ER118" s="13">
        <f>Inbound!EQ9/Data!$B4*Data!$B6/Data!$B33</f>
        <v>0</v>
      </c>
      <c r="ES118" s="13">
        <f>Inbound!ER9/Data!$B4*Data!$B6/Data!$B33</f>
        <v>0</v>
      </c>
      <c r="ET118" s="13">
        <f>Inbound!ES9/Data!$B4*Data!$B6/Data!$B33</f>
        <v>0</v>
      </c>
      <c r="EU118" s="13">
        <f>Inbound!ET9/Data!$B4*Data!$B6/Data!$B33</f>
        <v>0</v>
      </c>
      <c r="EV118" s="13">
        <f>Inbound!EU9/Data!$B4*Data!$B6/Data!$B33</f>
        <v>0</v>
      </c>
      <c r="EW118" s="13">
        <f>Inbound!EV9/Data!$B4*Data!$B6/Data!$B33</f>
        <v>0</v>
      </c>
      <c r="EX118" s="13">
        <f>Inbound!EW9/Data!$B4*Data!$B6/Data!$B33</f>
        <v>0</v>
      </c>
      <c r="EY118" s="13">
        <f>Inbound!EX9/Data!$B4*Data!$B6/Data!$B33</f>
        <v>0</v>
      </c>
      <c r="EZ118" s="13">
        <f>Inbound!EY9/Data!$B4*Data!$B6/Data!$B33</f>
        <v>0</v>
      </c>
      <c r="FA118" s="13">
        <f>Inbound!EZ9/Data!$B4*Data!$B6/Data!$B33</f>
        <v>0</v>
      </c>
      <c r="FB118" s="13">
        <f>Inbound!FA9/Data!$B4*Data!$B6/Data!$B33</f>
        <v>0</v>
      </c>
      <c r="FC118" s="13">
        <f>Inbound!FB9/Data!$B4*Data!$B6/Data!$B33</f>
        <v>0</v>
      </c>
      <c r="FD118" s="13">
        <f>Inbound!FC9/Data!$B4*Data!$B6/Data!$B33</f>
        <v>0</v>
      </c>
      <c r="FE118" s="13">
        <f>Inbound!FD9/Data!$B4*Data!$B6/Data!$B33</f>
        <v>0</v>
      </c>
      <c r="FF118" s="13">
        <f>Inbound!FE9/Data!$B4*Data!$B6/Data!$B33</f>
        <v>0</v>
      </c>
      <c r="FG118" s="13">
        <f>Inbound!FF9/Data!$B4*Data!$B6/Data!$B33</f>
        <v>0</v>
      </c>
      <c r="FH118" s="13">
        <f>Inbound!FG9/Data!$B4*Data!$B6/Data!$B33</f>
        <v>0</v>
      </c>
      <c r="FI118" s="13">
        <f>Inbound!FH9/Data!$B4*Data!$B6/Data!$B33</f>
        <v>0</v>
      </c>
      <c r="FJ118" s="13">
        <f>Inbound!FI9/Data!$B4*Data!$B6/Data!$B33</f>
        <v>0</v>
      </c>
      <c r="FK118" s="13">
        <f>Inbound!FJ9/Data!$B4*Data!$B6/Data!$B33</f>
        <v>0</v>
      </c>
      <c r="FL118" s="13">
        <f>Inbound!FK9/Data!$B4*Data!$B6/Data!$B33</f>
        <v>0</v>
      </c>
      <c r="FM118" s="13">
        <f>Inbound!FL9/Data!$B4*Data!$B6/Data!$B33</f>
        <v>0</v>
      </c>
      <c r="FN118" s="13">
        <f>Inbound!FM9/Data!$B4*Data!$B6/Data!$B33</f>
        <v>0</v>
      </c>
      <c r="FO118" s="13">
        <f>Inbound!FN9/Data!$B4*Data!$B6/Data!$B33</f>
        <v>0</v>
      </c>
      <c r="FP118" s="13">
        <f>Inbound!FO9/Data!$B4*Data!$B6/Data!$B33</f>
        <v>0</v>
      </c>
      <c r="FQ118" s="13">
        <f>Inbound!FP9/Data!$B4*Data!$B6/Data!$B33</f>
        <v>0</v>
      </c>
      <c r="FR118" s="13">
        <f>Inbound!FQ9/Data!$B4*Data!$B6/Data!$B33</f>
        <v>0</v>
      </c>
      <c r="FS118" s="13">
        <f>Inbound!FR9/Data!$B4*Data!$B6/Data!$B33</f>
        <v>0</v>
      </c>
      <c r="FT118" s="13">
        <f>Inbound!FS9/Data!$B4*Data!$B6/Data!$B33</f>
        <v>0</v>
      </c>
      <c r="FU118" s="13">
        <f>Inbound!FT9/Data!$B4*Data!$B6/Data!$B33</f>
        <v>0</v>
      </c>
      <c r="FV118" s="13">
        <f>Inbound!FU9/Data!$B4*Data!$B6/Data!$B33</f>
        <v>0</v>
      </c>
      <c r="FW118" s="13">
        <f>Inbound!FV9/Data!$B4*Data!$B6/Data!$B33</f>
        <v>0</v>
      </c>
      <c r="FX118" s="13">
        <f>Inbound!FW9/Data!$B4*Data!$B6/Data!$B33</f>
        <v>0</v>
      </c>
      <c r="FY118" s="13">
        <f>Inbound!FX9/Data!$B4*Data!$B6/Data!$B33</f>
        <v>0</v>
      </c>
      <c r="FZ118" s="13">
        <f>Inbound!FY9/Data!$B4*Data!$B6/Data!$B33</f>
        <v>0</v>
      </c>
      <c r="GA118" s="13">
        <f>Inbound!FZ9/Data!$B4*Data!$B6/Data!$B33</f>
        <v>0</v>
      </c>
      <c r="GB118" s="13">
        <f>Inbound!GA9/Data!$B4*Data!$B6/Data!$B33</f>
        <v>0</v>
      </c>
      <c r="GC118" s="13">
        <f>Inbound!GB9/Data!$B4*Data!$B6/Data!$B33</f>
        <v>0</v>
      </c>
      <c r="GD118" s="13">
        <f>Inbound!GC9/Data!$B4*Data!$B6/Data!$B33</f>
        <v>0</v>
      </c>
      <c r="GE118" s="13">
        <f>Inbound!GD9/Data!$B4*Data!$B6/Data!$B33</f>
        <v>0</v>
      </c>
      <c r="GF118" s="13">
        <f>Inbound!GE9/Data!$B4*Data!$B6/Data!$B33</f>
        <v>0</v>
      </c>
      <c r="GG118" s="13">
        <f>Inbound!GF9/Data!$B4*Data!$B6/Data!$B33</f>
        <v>0</v>
      </c>
      <c r="GH118" s="13">
        <f>Inbound!GG9/Data!$B4*Data!$B6/Data!$B33</f>
        <v>0</v>
      </c>
      <c r="GI118" s="13">
        <f>Inbound!GH9/Data!$B4*Data!$B6/Data!$B33</f>
        <v>0</v>
      </c>
      <c r="GJ118" s="13">
        <f>Inbound!GI9/Data!$B4*Data!$B6/Data!$B33</f>
        <v>0</v>
      </c>
      <c r="GK118" s="13">
        <f>Inbound!GJ9/Data!$B4*Data!$B6/Data!$B33</f>
        <v>0</v>
      </c>
      <c r="GL118" s="13">
        <f>Inbound!GK9/Data!$B4*Data!$B6/Data!$B33</f>
        <v>0</v>
      </c>
      <c r="GM118" s="13">
        <f>Inbound!GL9/Data!$B4*Data!$B6/Data!$B33</f>
        <v>0</v>
      </c>
      <c r="GN118" s="13">
        <f>Inbound!GM9/Data!$B4*Data!$B6/Data!$B33</f>
        <v>0</v>
      </c>
      <c r="GO118" s="13">
        <f>Inbound!GN9/Data!$B4*Data!$B6/Data!$B33</f>
        <v>0</v>
      </c>
      <c r="GP118" s="13">
        <f>Inbound!GO9/Data!$B4*Data!$B6/Data!$B33</f>
        <v>0</v>
      </c>
      <c r="GQ118" s="13">
        <f>Inbound!GP9/Data!$B4*Data!$B6/Data!$B33</f>
        <v>0</v>
      </c>
      <c r="GR118" s="13">
        <f>Inbound!GQ9/Data!$B4*Data!$B6/Data!$B33</f>
        <v>0</v>
      </c>
      <c r="GS118" s="13">
        <f>Inbound!GR9/Data!$B4*Data!$B6/Data!$B33</f>
        <v>0</v>
      </c>
      <c r="GT118" s="13">
        <f>Inbound!GS9/Data!$B4*Data!$B6/Data!$B33</f>
        <v>0</v>
      </c>
      <c r="GU118" s="13">
        <f>Inbound!GT9/Data!$B4*Data!$B6/Data!$B33</f>
        <v>0</v>
      </c>
      <c r="GV118" s="13">
        <f>Inbound!GU9/Data!$B4*Data!$B6/Data!$B33</f>
        <v>0</v>
      </c>
      <c r="GW118" s="13">
        <f>Inbound!GV9/Data!$B4*Data!$B6/Data!$B33</f>
        <v>0</v>
      </c>
      <c r="GX118" s="13">
        <f>Inbound!GW9/Data!$B4*Data!$B6/Data!$B33</f>
        <v>0</v>
      </c>
      <c r="GY118" s="13">
        <f>Inbound!GX9/Data!$B4*Data!$B6/Data!$B33</f>
        <v>0</v>
      </c>
      <c r="GZ118" s="13">
        <f>Inbound!GY9/Data!$B4*Data!$B6/Data!$B33</f>
        <v>0</v>
      </c>
      <c r="HA118" s="13">
        <f>Inbound!GZ9/Data!$B4*Data!$B6/Data!$B33</f>
        <v>0</v>
      </c>
      <c r="HB118" s="13">
        <f>Inbound!HA9/Data!$B4*Data!$B6/Data!$B33</f>
        <v>0</v>
      </c>
      <c r="HC118" s="13">
        <f>Inbound!HB9/Data!$B4*Data!$B6/Data!$B33</f>
        <v>0</v>
      </c>
      <c r="HD118" s="13">
        <f>Inbound!HC9/Data!$B4*Data!$B6/Data!$B33</f>
        <v>0</v>
      </c>
      <c r="HE118" s="13">
        <f>Inbound!HD9/Data!$B4*Data!$B6/Data!$B33</f>
        <v>0</v>
      </c>
      <c r="HF118" s="13">
        <f>Inbound!HE9/Data!$B4*Data!$B6/Data!$B33</f>
        <v>0</v>
      </c>
      <c r="HG118" s="13">
        <f>Inbound!HF9/Data!$B4*Data!$B6/Data!$B33</f>
        <v>0</v>
      </c>
      <c r="HH118" s="13">
        <f>Inbound!HG9/Data!$B4*Data!$B6/Data!$B33</f>
        <v>0</v>
      </c>
      <c r="HI118" s="13">
        <f>Inbound!HH9/Data!$B4*Data!$B6/Data!$B33</f>
        <v>0</v>
      </c>
      <c r="HJ118" s="13">
        <f>Inbound!HI9/Data!$B4*Data!$B6/Data!$B33</f>
        <v>0</v>
      </c>
      <c r="HK118" s="13">
        <f>Inbound!HJ9/Data!$B4*Data!$B6/Data!$B33</f>
        <v>0</v>
      </c>
      <c r="HL118" s="13">
        <f>Inbound!HK9/Data!$B4*Data!$B6/Data!$B33</f>
        <v>0</v>
      </c>
      <c r="HM118" s="13">
        <f>Inbound!HL9/Data!$B4*Data!$B6/Data!$B33</f>
        <v>0</v>
      </c>
      <c r="HN118" s="13">
        <f>Inbound!HM9/Data!$B4*Data!$B6/Data!$B33</f>
        <v>0</v>
      </c>
      <c r="HO118" s="13">
        <f>Inbound!HN9/Data!$B4*Data!$B6/Data!$B33</f>
        <v>0</v>
      </c>
      <c r="HP118" s="13">
        <f>Inbound!HO9/Data!$B4*Data!$B6/Data!$B33</f>
        <v>0</v>
      </c>
      <c r="HQ118" s="13">
        <f>Inbound!HP9/Data!$B4*Data!$B6/Data!$B33</f>
        <v>0</v>
      </c>
      <c r="HR118" s="13">
        <f>Inbound!HQ9/Data!$B4*Data!$B6/Data!$B33</f>
        <v>0</v>
      </c>
      <c r="HS118" s="13">
        <f>Inbound!HR9/Data!$B4*Data!$B6/Data!$B33</f>
        <v>0</v>
      </c>
      <c r="HT118" s="13">
        <f>Inbound!HS9/Data!$B4*Data!$B6/Data!$B33</f>
        <v>0</v>
      </c>
      <c r="HU118" s="13">
        <f>Inbound!HT9/Data!$B4*Data!$B6/Data!$B33</f>
        <v>0</v>
      </c>
      <c r="HV118" s="13">
        <f>Inbound!HU9/Data!$B4*Data!$B6/Data!$B33</f>
        <v>0</v>
      </c>
      <c r="HW118" s="13">
        <f>Inbound!HV9/Data!$B4*Data!$B6/Data!$B33</f>
        <v>0</v>
      </c>
      <c r="HX118" s="13">
        <f>Inbound!HW9/Data!$B4*Data!$B6/Data!$B33</f>
        <v>0</v>
      </c>
      <c r="HY118" s="13">
        <f>Inbound!HX9/Data!$B4*Data!$B6/Data!$B33</f>
        <v>0</v>
      </c>
      <c r="HZ118" s="13">
        <f>Inbound!HY9/Data!$B4*Data!$B6/Data!$B33</f>
        <v>0</v>
      </c>
      <c r="IA118" s="13">
        <f>Inbound!HZ9/Data!$B4*Data!$B6/Data!$B33</f>
        <v>5.5788571428571423</v>
      </c>
      <c r="IB118" s="13">
        <f>Inbound!IA9/Data!$B4*Data!$B6/Data!$B33</f>
        <v>5.5788571428571423</v>
      </c>
      <c r="IC118" s="13">
        <f>Inbound!IB9/Data!$B4*Data!$B6/Data!$B33</f>
        <v>5.5788571428571423</v>
      </c>
      <c r="ID118" s="13">
        <f>Inbound!IC9/Data!$B4*Data!$B6/Data!$B33</f>
        <v>5.5788571428571423</v>
      </c>
      <c r="IE118" s="13">
        <f>Inbound!ID9/Data!$B4*Data!$B6/Data!$B33</f>
        <v>5.5788571428571423</v>
      </c>
      <c r="IF118" s="13">
        <f>Inbound!IE9/Data!$B4*Data!$B6/Data!$B33</f>
        <v>0</v>
      </c>
      <c r="IG118" s="13">
        <f>Inbound!IF9/Data!$B4*Data!$B6/Data!$B33</f>
        <v>0</v>
      </c>
      <c r="IH118" s="13">
        <f>Inbound!IG9/Data!$B4*Data!$B6/Data!$B33</f>
        <v>1.3177142857142856</v>
      </c>
      <c r="II118" s="13">
        <f>Inbound!IH9/Data!$B4*Data!$B6/Data!$B33</f>
        <v>1.3177142857142856</v>
      </c>
      <c r="IJ118" s="13">
        <f>Inbound!II9/Data!$B4*Data!$B6/Data!$B33</f>
        <v>1.3177142857142856</v>
      </c>
      <c r="IK118" s="13">
        <f>Inbound!IJ9/Data!$B4*Data!$B6/Data!$B33</f>
        <v>1.3177142857142856</v>
      </c>
      <c r="IL118" s="13">
        <f>Inbound!IK9/Data!$B4*Data!$B6/Data!$B33</f>
        <v>1.3177142857142856</v>
      </c>
      <c r="IM118" s="13">
        <v>0</v>
      </c>
      <c r="IN118" s="13">
        <f>Inbound!IM9/Data!$B4*Data!$B6/Data!$B33</f>
        <v>0</v>
      </c>
      <c r="IO118" s="13">
        <f>Inbound!IN9/Data!$B4*Data!$B6/Data!$B33</f>
        <v>1.2405714285714284</v>
      </c>
      <c r="IP118" s="13">
        <f>Inbound!IO9/Data!$B4*Data!$B6/Data!$B33</f>
        <v>1.2405714285714284</v>
      </c>
      <c r="IQ118" s="13">
        <f>Inbound!IP9/Data!$B4*Data!$B6/Data!$B33</f>
        <v>1.2405714285714284</v>
      </c>
      <c r="IR118" s="13">
        <f>Inbound!IQ9/Data!$B4*Data!$B6/Data!$B33</f>
        <v>1.2405714285714284</v>
      </c>
      <c r="IS118" s="13">
        <f>Inbound!IR9/Data!$B4*Data!$B6/Data!$B33</f>
        <v>1.2405714285714284</v>
      </c>
      <c r="IT118" s="13">
        <f>Inbound!IS9/Data!$B4*Data!$B6/Data!$B33</f>
        <v>0</v>
      </c>
      <c r="IU118" s="13">
        <f>Inbound!IT9/Data!$B4*Data!$B6/Data!$B33</f>
        <v>0</v>
      </c>
      <c r="IV118" s="13">
        <f>Inbound!IU9/Data!$B4*Data!$B6/Data!$B33</f>
        <v>2.3622857142857141</v>
      </c>
      <c r="IW118" s="13">
        <f>Inbound!IV9/Data!$B4*Data!$B6/Data!$B33</f>
        <v>2.3622857142857141</v>
      </c>
      <c r="IX118" s="13">
        <f>Inbound!IW9/Data!$B4*Data!$B6/Data!$B33</f>
        <v>2.3622857142857141</v>
      </c>
      <c r="IY118" s="13">
        <f>Inbound!IX9/Data!$B4*Data!$B6/Data!$B33</f>
        <v>2.3622857142857141</v>
      </c>
      <c r="IZ118" s="13">
        <f>Inbound!IY9/Data!$B4*Data!$B6/Data!$B33</f>
        <v>2.3622857142857141</v>
      </c>
      <c r="JA118" s="13">
        <f>Inbound!IZ9/Data!$B4*Data!$B6/Data!$B33</f>
        <v>0</v>
      </c>
      <c r="JB118" s="13">
        <f>Inbound!JA9/Data!$B4*Data!$B6/Data!$B33</f>
        <v>0</v>
      </c>
      <c r="JC118" s="13">
        <f>Inbound!JB9/Data!$B4*Data!$B6/Data!$B33</f>
        <v>0.55542857142857149</v>
      </c>
      <c r="JD118" s="13">
        <f>Inbound!JC9/Data!$B4*Data!$B6/Data!$B33</f>
        <v>0.55542857142857149</v>
      </c>
      <c r="JE118" s="13">
        <f>Inbound!JD9/Data!$B4*Data!$B6/Data!$B33</f>
        <v>0.55542857142857149</v>
      </c>
      <c r="JF118" s="13">
        <f>Inbound!JE9/Data!$B4*Data!$B6/Data!$B33</f>
        <v>0.55542857142857149</v>
      </c>
      <c r="JG118" s="13">
        <f>Inbound!JF9/Data!$B4*Data!$B6/Data!$B33</f>
        <v>0.55542857142857149</v>
      </c>
      <c r="JH118" s="13">
        <f>Inbound!JG9/Data!$B4*Data!$B6/Data!$B33</f>
        <v>0</v>
      </c>
      <c r="JI118" s="13">
        <f>Inbound!JH9/Data!$B4*Data!$B6/Data!$B33</f>
        <v>0</v>
      </c>
      <c r="JJ118" s="13">
        <f>Inbound!JI9/Data!$B4*Data!$B6/Data!$B33</f>
        <v>1.2894285714285716</v>
      </c>
      <c r="JK118" s="13">
        <f>Inbound!JJ9/Data!$B4*Data!$B6/Data!$B33</f>
        <v>1.2894285714285716</v>
      </c>
      <c r="JL118" s="13">
        <f>Inbound!JK9/Data!$B4*Data!$B6/Data!$B33</f>
        <v>1.2894285714285716</v>
      </c>
      <c r="JM118" s="13">
        <f>Inbound!JL9/Data!$B4*Data!$B6/Data!$B33</f>
        <v>1.2894285714285716</v>
      </c>
      <c r="JN118" s="13">
        <f>Inbound!JM9/Data!$B4*Data!$B6/Data!$B33</f>
        <v>1.2894285714285716</v>
      </c>
      <c r="JO118" s="13">
        <f>Inbound!JN9/Data!$B4*Data!$B6/Data!$B33</f>
        <v>0</v>
      </c>
      <c r="JP118" s="13">
        <f>Inbound!JO9/Data!$B4*Data!$B6/Data!$B33</f>
        <v>0</v>
      </c>
      <c r="JQ118" s="13">
        <f>Inbound!JP9/Data!$B4*Data!$B6/Data!$B33</f>
        <v>0</v>
      </c>
      <c r="JR118" s="13">
        <f>Inbound!JQ9/Data!$B4*Data!$B6/Data!$B33</f>
        <v>0</v>
      </c>
      <c r="JS118" s="13">
        <f>Inbound!JR9/Data!$B4*Data!$B6/Data!$B33</f>
        <v>0</v>
      </c>
      <c r="JT118" s="13">
        <f>Inbound!JS9/Data!$B4*Data!$B6/Data!$B33</f>
        <v>0</v>
      </c>
      <c r="JU118" s="13">
        <f>Inbound!JT9/Data!$B4*Data!$B6/Data!$B33</f>
        <v>0</v>
      </c>
      <c r="JV118" s="13">
        <f>Inbound!JU9/Data!$B4*Data!$B6/Data!$B33</f>
        <v>0</v>
      </c>
      <c r="JW118" s="13">
        <f>Inbound!JV9/Data!$B4*Data!$B6/Data!$B33</f>
        <v>0</v>
      </c>
      <c r="JX118" s="13">
        <f>Inbound!JW9/Data!$B4*Data!$B6/Data!$B33</f>
        <v>0</v>
      </c>
      <c r="JY118" s="13">
        <f>Inbound!JX9/Data!$B4*Data!$B6/Data!$B33</f>
        <v>0</v>
      </c>
      <c r="JZ118" s="13">
        <f>Inbound!JY9/Data!$B4*Data!$B6/Data!$B33</f>
        <v>0</v>
      </c>
      <c r="KA118" s="13">
        <f>Inbound!JZ9/Data!$B4*Data!$B6/Data!$B33</f>
        <v>0</v>
      </c>
      <c r="KB118" s="13">
        <f>Inbound!KA9/Data!$B4*Data!$B6/Data!$B33</f>
        <v>0</v>
      </c>
      <c r="KC118" s="13">
        <f>Inbound!KB9/Data!$B4*Data!$B6/Data!$B33</f>
        <v>0</v>
      </c>
      <c r="KD118" s="13">
        <f>Inbound!KC9/Data!$B4*Data!$B6/Data!$B33</f>
        <v>0</v>
      </c>
      <c r="KE118" s="13">
        <f>Inbound!KD9/Data!$B4*Data!$B6/Data!$B33</f>
        <v>0</v>
      </c>
      <c r="KF118" s="13">
        <f>Inbound!KE9/Data!$B4*Data!$B6/Data!$B33</f>
        <v>0</v>
      </c>
      <c r="KG118" s="13">
        <f>Inbound!KF9/Data!$B4*Data!$B6/Data!$B33</f>
        <v>0</v>
      </c>
      <c r="KH118" s="13">
        <f>Inbound!KG9/Data!$B4*Data!$B6/Data!$B33</f>
        <v>0</v>
      </c>
      <c r="KI118" s="13">
        <f>Inbound!KH9/Data!$B4*Data!$B6/Data!$B33</f>
        <v>0</v>
      </c>
      <c r="KJ118" s="13">
        <f>Inbound!KI9/Data!$B4*Data!$B6/Data!$B33</f>
        <v>0</v>
      </c>
      <c r="KK118" s="13">
        <f>Inbound!KJ9/Data!$B4*Data!$B6/Data!$B33</f>
        <v>0</v>
      </c>
      <c r="KL118" s="13">
        <f>Inbound!KK9/Data!$B4*Data!$B6/Data!$B33</f>
        <v>0</v>
      </c>
      <c r="KM118" s="13">
        <f>Inbound!KL9/Data!$B4*Data!$B6/Data!$B33</f>
        <v>0</v>
      </c>
      <c r="KN118" s="13">
        <f>Inbound!KM9/Data!$B4*Data!$B6/Data!$B33</f>
        <v>0</v>
      </c>
      <c r="KO118" s="13">
        <f>Inbound!KN9/Data!$B4*Data!$B6/Data!$B33</f>
        <v>0</v>
      </c>
      <c r="KP118" s="13">
        <f>Inbound!KO9/Data!$B4*Data!$B6/Data!$B33</f>
        <v>0</v>
      </c>
      <c r="KQ118" s="13">
        <f>Inbound!KP9/Data!$B4*Data!$B6/Data!$B33</f>
        <v>0</v>
      </c>
      <c r="KR118" s="13">
        <f>Inbound!KQ9/Data!$B4*Data!$B6/Data!$B33</f>
        <v>0</v>
      </c>
      <c r="KS118" s="13">
        <f>Inbound!KR9/Data!$B4*Data!$B6/Data!$B33</f>
        <v>0</v>
      </c>
      <c r="KT118" s="13">
        <f>Inbound!KS9/Data!$B4*Data!$B6/Data!$B33</f>
        <v>0</v>
      </c>
      <c r="KU118" s="13">
        <f>Inbound!KT9/Data!$B4*Data!$B6/Data!$B33</f>
        <v>0</v>
      </c>
      <c r="KV118" s="13">
        <f>Inbound!KU9/Data!$B4*Data!$B6/Data!$B33</f>
        <v>0</v>
      </c>
      <c r="KW118" s="13">
        <f>Inbound!KV9/Data!$B4*Data!$B6/Data!$B33</f>
        <v>0</v>
      </c>
      <c r="KX118" s="13">
        <f>Inbound!KW9/Data!$B4*Data!$B6/Data!$B33</f>
        <v>0</v>
      </c>
      <c r="KY118" s="13">
        <f>Inbound!KX9/Data!$B4*Data!$B6/Data!$B33</f>
        <v>0</v>
      </c>
      <c r="KZ118" s="13">
        <f>Inbound!KY9/Data!$B4*Data!$B6/Data!$B33</f>
        <v>0</v>
      </c>
      <c r="LA118" s="13">
        <f>Inbound!KZ9/Data!$B4*Data!$B6/Data!$B33</f>
        <v>0</v>
      </c>
      <c r="LB118" s="13">
        <f>Inbound!LA9/Data!$B4*Data!$B6/Data!$B33</f>
        <v>0</v>
      </c>
      <c r="LC118" s="13">
        <f>Inbound!LB9/Data!$B4*Data!$B6/Data!$B33</f>
        <v>0</v>
      </c>
      <c r="LD118" s="13">
        <f>Inbound!LC9/Data!$B4*Data!$B6/Data!$B33</f>
        <v>0</v>
      </c>
      <c r="LE118" s="13">
        <f>Inbound!LD9/Data!$B4*Data!$B6/Data!$B33</f>
        <v>0</v>
      </c>
      <c r="LF118" s="13">
        <f>Inbound!LE9/Data!$B4*Data!$B6/Data!$B33</f>
        <v>0</v>
      </c>
      <c r="LG118" s="13">
        <f>Inbound!LF9/Data!$B4*Data!$B6/Data!$B33</f>
        <v>0</v>
      </c>
      <c r="LH118" s="13">
        <f>Inbound!LG9/Data!$B4*Data!$B6/Data!$B33</f>
        <v>0</v>
      </c>
      <c r="LI118" s="13">
        <f>Inbound!LH9/Data!$B4*Data!$B6/Data!$B33</f>
        <v>0</v>
      </c>
      <c r="LJ118" s="13">
        <f>Inbound!LI9/Data!$B4*Data!$B6/Data!$B33</f>
        <v>0</v>
      </c>
      <c r="LK118" s="13">
        <f>Inbound!LJ9/Data!$B4*Data!$B6/Data!$B33</f>
        <v>0</v>
      </c>
      <c r="LL118" s="13">
        <f>Inbound!LK9/Data!$B4*Data!$B6/Data!$B33</f>
        <v>0</v>
      </c>
      <c r="LM118" s="13">
        <f>Inbound!LL9/Data!$B4*Data!$B6/Data!$B33</f>
        <v>0</v>
      </c>
      <c r="LN118" s="13">
        <f>Inbound!LM9/Data!$B4*Data!$B6/Data!$B33</f>
        <v>0</v>
      </c>
      <c r="LO118" s="13">
        <f>Inbound!LN9/Data!$B4*Data!$B6/Data!$B33</f>
        <v>0</v>
      </c>
      <c r="LP118" s="13">
        <f>Inbound!LO9/Data!$B4*Data!$B6/Data!$B33</f>
        <v>0</v>
      </c>
      <c r="LQ118" s="13">
        <f>Inbound!LP9/Data!$B4*Data!$B6/Data!$B33</f>
        <v>0</v>
      </c>
      <c r="LR118" s="13">
        <f>Inbound!LQ9/Data!$B4*Data!$B6/Data!$B33</f>
        <v>0</v>
      </c>
      <c r="LS118" s="13">
        <f>Inbound!LR9/Data!$B4*Data!$B6/Data!$B33</f>
        <v>0</v>
      </c>
      <c r="LT118" s="13">
        <f>Inbound!LS9/Data!$B4*Data!$B6/Data!$B33</f>
        <v>0</v>
      </c>
      <c r="LU118" s="13">
        <f>Inbound!LT9/Data!$B4*Data!$B6/Data!$B33</f>
        <v>0</v>
      </c>
      <c r="LV118" s="13">
        <f>Inbound!LU9/Data!$B4*Data!$B6/Data!$B33</f>
        <v>0</v>
      </c>
      <c r="LW118" s="13">
        <f>Inbound!LV9/Data!$B4*Data!$B6/Data!$B33</f>
        <v>0</v>
      </c>
      <c r="LX118" s="13">
        <f>Inbound!LW9/Data!$B4*Data!$B6/Data!$B33</f>
        <v>0</v>
      </c>
      <c r="LY118" s="13">
        <f>Inbound!LX9/Data!$B4*Data!$B6/Data!$B33</f>
        <v>0</v>
      </c>
      <c r="LZ118" s="13">
        <f>Inbound!LY9/Data!$B4*Data!$B6/Data!$B33</f>
        <v>0</v>
      </c>
      <c r="MA118" s="13">
        <f>Inbound!LZ9/Data!$B4*Data!$B6/Data!$B33</f>
        <v>0</v>
      </c>
      <c r="MB118" s="13">
        <f>Inbound!MA9/Data!$B4*Data!$B6/Data!$B33</f>
        <v>0</v>
      </c>
      <c r="MC118" s="13">
        <f>Inbound!MB9/Data!$B4*Data!$B6/Data!$B33</f>
        <v>0</v>
      </c>
      <c r="MD118" s="13">
        <f>Inbound!MC9/Data!$B4*Data!$B6/Data!$B33</f>
        <v>0</v>
      </c>
      <c r="ME118" s="13">
        <f>Inbound!MD9/Data!$B4*Data!$B6/Data!$B33</f>
        <v>0</v>
      </c>
      <c r="MF118" s="13">
        <f>Inbound!ME9/Data!$B4*Data!$B6/Data!$B33</f>
        <v>0</v>
      </c>
      <c r="MG118" s="13">
        <f>Inbound!MF9/Data!$B4*Data!$B6/Data!$B33</f>
        <v>0</v>
      </c>
      <c r="MH118" s="13">
        <f>Inbound!MG9/Data!$B4*Data!$B6/Data!$B33</f>
        <v>0</v>
      </c>
      <c r="MI118" s="13">
        <f>Inbound!MH9/Data!$B4*Data!$B6/Data!$B33</f>
        <v>0</v>
      </c>
      <c r="MJ118" s="13">
        <f>Inbound!MI9/Data!$B4*Data!$B6/Data!$B33</f>
        <v>0</v>
      </c>
      <c r="MK118" s="13">
        <f>Inbound!MJ9/Data!$B4*Data!$B6/Data!$B33</f>
        <v>0</v>
      </c>
      <c r="ML118" s="13">
        <f>Inbound!MK9/Data!$B4*Data!$B6/Data!$B33</f>
        <v>0</v>
      </c>
      <c r="MM118" s="13">
        <f>Inbound!ML9/Data!$B4*Data!$B6/Data!$B33</f>
        <v>0</v>
      </c>
      <c r="MN118" s="13">
        <f>Inbound!MM9/Data!$B4*Data!$B6/Data!$B33</f>
        <v>0</v>
      </c>
      <c r="MO118" s="13">
        <f>Inbound!MN9/Data!$B4*Data!$B6/Data!$B33</f>
        <v>0</v>
      </c>
      <c r="MP118" s="13">
        <f>Inbound!MO9/Data!$B4*Data!$B6/Data!$B33</f>
        <v>0</v>
      </c>
      <c r="MQ118" s="13">
        <f>Inbound!MP9/Data!$B4*Data!$B6/Data!$B33</f>
        <v>0</v>
      </c>
      <c r="MR118" s="13">
        <f>Inbound!MQ9/Data!$B4*Data!$B6/Data!$B33</f>
        <v>0</v>
      </c>
      <c r="MS118" s="13">
        <f>Inbound!MR9/Data!$B4*Data!$B6/Data!$B33</f>
        <v>0</v>
      </c>
      <c r="MT118" s="13">
        <f>Inbound!MS9/Data!$B4*Data!$B6/Data!$B33</f>
        <v>0</v>
      </c>
      <c r="MU118" s="13">
        <f>Inbound!MT9/Data!$B4*Data!$B6/Data!$B33</f>
        <v>0</v>
      </c>
      <c r="MV118" s="13">
        <f>Inbound!MU9/Data!$B4*Data!$B6/Data!$B33</f>
        <v>0</v>
      </c>
      <c r="MW118" s="13">
        <f>Inbound!MV9/Data!$B4*Data!$B6/Data!$B33</f>
        <v>0</v>
      </c>
      <c r="MX118" s="13">
        <f>Inbound!MW9/Data!$B4*Data!$B6/Data!$B33</f>
        <v>0</v>
      </c>
      <c r="MY118" s="13">
        <f>Inbound!MX9/Data!$B4*Data!$B6/Data!$B33</f>
        <v>0</v>
      </c>
      <c r="MZ118" s="13">
        <f>Inbound!MY9/Data!$B4*Data!$B6/Data!$B33</f>
        <v>0</v>
      </c>
      <c r="NA118" s="13">
        <f>Inbound!MZ9/Data!$B4*Data!$B6/Data!$B33</f>
        <v>0</v>
      </c>
      <c r="NB118" s="13">
        <f>Inbound!NA9/Data!$B4*Data!$B6/Data!$B33</f>
        <v>0</v>
      </c>
    </row>
    <row r="119" spans="2:366" ht="15">
      <c r="B119" s="8" t="s">
        <v>99</v>
      </c>
      <c r="C119" s="8">
        <f>Inbound!B9/Data!$B4*Data!$B6/Data!$B34</f>
        <v>0</v>
      </c>
      <c r="D119" s="8">
        <f>Inbound!C9/Data!$B4*Data!$B6/Data!$B34</f>
        <v>3.2761904761904756E-2</v>
      </c>
      <c r="E119" s="8">
        <f>Inbound!D9/Data!$B4*Data!$B6/Data!$B34</f>
        <v>3.2761904761904756E-2</v>
      </c>
      <c r="F119" s="8">
        <f>Inbound!E9/Data!$B4*Data!$B6/Data!$B34</f>
        <v>3.2761904761904756E-2</v>
      </c>
      <c r="G119" s="8">
        <f>Inbound!F9/Data!$B4*Data!$B6/Data!$B34</f>
        <v>3.2761904761904756E-2</v>
      </c>
      <c r="H119" s="8">
        <f>Inbound!G9/Data!$B4*Data!$B6/Data!$B34</f>
        <v>3.2761904761904756E-2</v>
      </c>
      <c r="I119" s="8">
        <f>Inbound!H9/Data!$B4*Data!$B6/Data!$B34</f>
        <v>3.2761904761904756E-2</v>
      </c>
      <c r="J119" s="8">
        <f>Inbound!I9/Data!$B4*Data!$B6/Data!$B34</f>
        <v>0</v>
      </c>
      <c r="K119" s="8">
        <f>Inbound!J9/Data!$B4*Data!$B6/Data!$B34</f>
        <v>5.276190476190476E-2</v>
      </c>
      <c r="L119" s="8">
        <f>Inbound!K9/Data!$B4*Data!$B6/Data!$B34</f>
        <v>5.276190476190476E-2</v>
      </c>
      <c r="M119" s="8">
        <f>Inbound!L9/Data!$B4*Data!$B6/Data!$B34</f>
        <v>5.276190476190476E-2</v>
      </c>
      <c r="N119" s="8">
        <f>Inbound!M9/Data!$B4*Data!$B6/Data!$B34</f>
        <v>5.276190476190476E-2</v>
      </c>
      <c r="O119" s="8">
        <f>Inbound!N9/Data!$B4*Data!$B6/Data!$B34</f>
        <v>5.276190476190476E-2</v>
      </c>
      <c r="P119" s="8">
        <f>Inbound!O9/Data!$B4*Data!$B6/Data!$B34</f>
        <v>0</v>
      </c>
      <c r="Q119" s="8">
        <f>Inbound!P9/Data!$B4*Data!$B6/Data!$B34</f>
        <v>0</v>
      </c>
      <c r="R119" s="8">
        <f>Inbound!Q9/Data!$B4*Data!$B6/Data!$B34</f>
        <v>1.7142857142857144E-2</v>
      </c>
      <c r="S119" s="8">
        <f>Inbound!R9/Data!$B4*Data!$B6/Data!$B34</f>
        <v>1.7142857142857144E-2</v>
      </c>
      <c r="T119" s="8">
        <f>Inbound!S9/Data!$B4*Data!$B6/Data!$B34</f>
        <v>1.7142857142857144E-2</v>
      </c>
      <c r="U119" s="8">
        <f>Inbound!T9/Data!$B4*Data!$B6/Data!$B34</f>
        <v>1.7142857142857144E-2</v>
      </c>
      <c r="V119" s="8">
        <f>Inbound!U9/Data!$B4*Data!$B6/Data!$B34</f>
        <v>1.7142857142857144E-2</v>
      </c>
      <c r="W119" s="8">
        <f>Inbound!V9/Data!$B4*Data!$B6/Data!$B34</f>
        <v>0</v>
      </c>
      <c r="X119" s="8">
        <f>Inbound!W9/Data!$B4*Data!$B6/Data!$B34</f>
        <v>0</v>
      </c>
      <c r="Y119" s="8">
        <f>Inbound!X9/Data!$B4*Data!$B6/Data!$B34</f>
        <v>3.5999999999999997E-2</v>
      </c>
      <c r="Z119" s="8">
        <f>Inbound!Y9/Data!$B4*Data!$B6/Data!$B34</f>
        <v>3.5999999999999997E-2</v>
      </c>
      <c r="AA119" s="8">
        <f>Inbound!Z9/Data!$B4*Data!$B6/Data!$B34</f>
        <v>3.5999999999999997E-2</v>
      </c>
      <c r="AB119" s="8">
        <f>Inbound!AA9/Data!$B4*Data!$B6/Data!$B34</f>
        <v>3.5999999999999997E-2</v>
      </c>
      <c r="AC119" s="8">
        <f>Inbound!AB9/Data!$B4*Data!$B6/Data!$B34</f>
        <v>3.5999999999999997E-2</v>
      </c>
      <c r="AD119" s="8">
        <f>Inbound!AC9/Data!$B4*Data!$B6/Data!$B34</f>
        <v>0</v>
      </c>
      <c r="AE119" s="8">
        <f>Inbound!AD9/Data!$B4*Data!$B6/Data!$B34</f>
        <v>0</v>
      </c>
      <c r="AF119" s="8">
        <f>Inbound!AE9/Data!$B4*Data!$B6/Data!$B34</f>
        <v>0.12247619047619046</v>
      </c>
      <c r="AG119" s="8">
        <f>Inbound!AF9/Data!$B4*Data!$B6/Data!$B34</f>
        <v>0.12247619047619046</v>
      </c>
      <c r="AH119" s="8">
        <f>Inbound!AG9/Data!$B4*Data!$B6/Data!$B34</f>
        <v>0.12247619047619046</v>
      </c>
      <c r="AI119" s="8">
        <f>Inbound!AH9/Data!$B4*Data!$B6/Data!$B34</f>
        <v>0.12247619047619046</v>
      </c>
      <c r="AJ119" s="8">
        <f>Inbound!AI9/Data!$B4*Data!$B6/Data!$B34</f>
        <v>0.12247619047619046</v>
      </c>
      <c r="AK119" s="8">
        <f>Inbound!AJ9/Data!$B4*Data!$B6/Data!$B34</f>
        <v>0.12247619047619046</v>
      </c>
      <c r="AL119" s="8">
        <f>Inbound!AK9/Data!$B4*Data!$B6/Data!$B34</f>
        <v>0</v>
      </c>
      <c r="AM119" s="8">
        <f>Inbound!AL9/Data!$B4*Data!$B6/Data!$B34</f>
        <v>0.32971428571428568</v>
      </c>
      <c r="AN119" s="8">
        <f>Inbound!AM9/Data!$B4*Data!$B6/Data!$B34</f>
        <v>0.32971428571428568</v>
      </c>
      <c r="AO119" s="8">
        <f>Inbound!AN9/Data!$B4*Data!$B6/Data!$B34</f>
        <v>0.32971428571428568</v>
      </c>
      <c r="AP119" s="8">
        <f>Inbound!AO9/Data!$B4*Data!$B6/Data!$B34</f>
        <v>0.32971428571428568</v>
      </c>
      <c r="AQ119" s="8">
        <f>Inbound!AP9/Data!$B4*Data!$B6/Data!$B34</f>
        <v>0.32971428571428568</v>
      </c>
      <c r="AR119" s="8">
        <f>Inbound!AQ9/Data!$B4*Data!$B6/Data!$B34</f>
        <v>0</v>
      </c>
      <c r="AS119" s="8">
        <f>Inbound!AR9/Data!$B4*Data!$B6/Data!$B34</f>
        <v>0</v>
      </c>
      <c r="AT119" s="8">
        <f>Inbound!AS9/Data!$B4*Data!$B6/Data!$B34</f>
        <v>0.10514285714285715</v>
      </c>
      <c r="AU119" s="8">
        <f>Inbound!AT9/Data!$B4*Data!$B6/Data!$B34</f>
        <v>0.10514285714285715</v>
      </c>
      <c r="AV119" s="8">
        <f>Inbound!AU9/Data!$B4*Data!$B6/Data!$B34</f>
        <v>0.10514285714285715</v>
      </c>
      <c r="AW119" s="8">
        <f>Inbound!AV9/Data!$B4*Data!$B6/Data!$B34</f>
        <v>0.10514285714285715</v>
      </c>
      <c r="AX119" s="8">
        <f>Inbound!AW9/Data!$B4*Data!$B6/Data!$B34</f>
        <v>0.10514285714285715</v>
      </c>
      <c r="AY119" s="8">
        <f>Inbound!AX9/Data!$B4*Data!$B6/Data!$B34</f>
        <v>0</v>
      </c>
      <c r="AZ119" s="8">
        <f>Inbound!AY9/Data!$B4*Data!$B6/Data!$B34</f>
        <v>0</v>
      </c>
      <c r="BA119" s="8">
        <f>Inbound!AZ9/Data!$B4*Data!$B6/Data!$B34</f>
        <v>1.850857142857143</v>
      </c>
      <c r="BB119" s="8">
        <f>Inbound!BA9/Data!$B4*Data!$B6/Data!$B34</f>
        <v>1.850857142857143</v>
      </c>
      <c r="BC119" s="8">
        <f>Inbound!BB9/Data!$B4*Data!$B6/Data!$B34</f>
        <v>1.850857142857143</v>
      </c>
      <c r="BD119" s="8">
        <f>Inbound!BC9/Data!$B4*Data!$B6/Data!$B34</f>
        <v>1.850857142857143</v>
      </c>
      <c r="BE119" s="8">
        <f>Inbound!BD9/Data!$B4*Data!$B6/Data!$B34</f>
        <v>1.850857142857143</v>
      </c>
      <c r="BF119" s="8">
        <f>Inbound!BE9/Data!$B4*Data!$B6/Data!$B34</f>
        <v>0</v>
      </c>
      <c r="BG119" s="8">
        <f>Inbound!BF9/Data!$B4*Data!$B6/Data!$B34</f>
        <v>0</v>
      </c>
      <c r="BH119" s="8">
        <f>Inbound!BG9/Data!$B4*Data!$B6/Data!$B34</f>
        <v>0.4777142857142857</v>
      </c>
      <c r="BI119" s="8">
        <f>Inbound!BH9/Data!$B4*Data!$B6/Data!$B34</f>
        <v>0.4777142857142857</v>
      </c>
      <c r="BJ119" s="8">
        <f>Inbound!BI9/Data!$B4*Data!$B6/Data!$B34</f>
        <v>0.4777142857142857</v>
      </c>
      <c r="BK119" s="8">
        <f>Inbound!BJ9/Data!$B4*Data!$B6/Data!$B34</f>
        <v>0.4777142857142857</v>
      </c>
      <c r="BL119" s="8">
        <f>Inbound!BK9/Data!$B4*Data!$B6/Data!$B34</f>
        <v>0.4777142857142857</v>
      </c>
      <c r="BM119" s="8">
        <f>Inbound!BL9/Data!$B4*Data!$B6/Data!$B34</f>
        <v>0</v>
      </c>
      <c r="BN119" s="8">
        <f>Inbound!BM9/Data!$B4*Data!$B6/Data!$B34</f>
        <v>0</v>
      </c>
      <c r="BO119" s="8">
        <f>Inbound!BN9/Data!$B4*Data!$B6/Data!$B34</f>
        <v>0.28266666666666668</v>
      </c>
      <c r="BP119" s="8">
        <f>Inbound!BO9/Data!$B4*Data!$B6/Data!$B34</f>
        <v>0.28266666666666668</v>
      </c>
      <c r="BQ119" s="8">
        <f>Inbound!BP9/Data!$B4*Data!$B6/Data!$B34</f>
        <v>0.28266666666666668</v>
      </c>
      <c r="BR119" s="8">
        <f>Inbound!BQ9/Data!$B4*Data!$B6/Data!$B34</f>
        <v>0.28266666666666668</v>
      </c>
      <c r="BS119" s="8">
        <f>Inbound!BR9/Data!$B4*Data!$B6/Data!$B34</f>
        <v>0.28266666666666668</v>
      </c>
      <c r="BT119" s="8">
        <f>Inbound!BS9/Data!$B4*Data!$B6/Data!$B34</f>
        <v>0</v>
      </c>
      <c r="BU119" s="8">
        <f>Inbound!BT9/Data!$B4*Data!$B6/Data!$B34</f>
        <v>0</v>
      </c>
      <c r="BV119" s="8">
        <f>Inbound!BU9/Data!$B4*Data!$B6/Data!$B34</f>
        <v>6.2095238095238099E-2</v>
      </c>
      <c r="BW119" s="8">
        <f>Inbound!BV9/Data!$B4*Data!$B6/Data!$B34</f>
        <v>6.2095238095238099E-2</v>
      </c>
      <c r="BX119" s="8">
        <f>Inbound!BW9/Data!$B4*Data!$B6/Data!$B34</f>
        <v>6.2095238095238099E-2</v>
      </c>
      <c r="BY119" s="8">
        <f>Inbound!BX9/Data!$B4*Data!$B6/Data!$B34</f>
        <v>6.2095238095238099E-2</v>
      </c>
      <c r="BZ119" s="8">
        <f>Inbound!BY9/Data!$B4*Data!$B6/Data!$B34</f>
        <v>6.2095238095238099E-2</v>
      </c>
      <c r="CA119" s="8">
        <f>Inbound!BZ9/Data!$B4*Data!$B6/Data!$B34</f>
        <v>0</v>
      </c>
      <c r="CB119" s="8">
        <f>Inbound!CA9/Data!$B4*Data!$B6/Data!$B34</f>
        <v>0</v>
      </c>
      <c r="CC119" s="8">
        <f>Inbound!CB9/Data!$B4*Data!$B6/Data!$B34</f>
        <v>7.5619047619047627E-2</v>
      </c>
      <c r="CD119" s="8">
        <f>Inbound!CC9/Data!$B4*Data!$B6/Data!$B34</f>
        <v>7.5619047619047627E-2</v>
      </c>
      <c r="CE119" s="8">
        <f>Inbound!CD9/Data!$B4*Data!$B6/Data!$B34</f>
        <v>7.5619047619047627E-2</v>
      </c>
      <c r="CF119" s="8">
        <f>Inbound!CE9/Data!$B4*Data!$B6/Data!$B34</f>
        <v>7.5619047619047627E-2</v>
      </c>
      <c r="CG119" s="8">
        <f>Inbound!CF9/Data!$B4*Data!$B6/Data!$B34</f>
        <v>7.5619047619047627E-2</v>
      </c>
      <c r="CH119" s="8">
        <f>Inbound!CG9/Data!$B4*Data!$B6/Data!$B34</f>
        <v>0</v>
      </c>
      <c r="CI119" s="8">
        <f>Inbound!CH9/Data!$B4*Data!$B6/Data!$B34</f>
        <v>0</v>
      </c>
      <c r="CJ119" s="8">
        <f>Inbound!CI9/Data!$B4*Data!$B6/Data!$B34</f>
        <v>5.3523809523809522E-2</v>
      </c>
      <c r="CK119" s="8">
        <f>Inbound!CJ9/Data!$B4*Data!$B6/Data!$B34</f>
        <v>5.3523809523809522E-2</v>
      </c>
      <c r="CL119" s="8">
        <f>Inbound!CK9/Data!$B4*Data!$B6/Data!$B34</f>
        <v>5.3523809523809522E-2</v>
      </c>
      <c r="CM119" s="8">
        <f>Inbound!CL9/Data!$B4*Data!$B6/Data!$B34</f>
        <v>5.3523809523809522E-2</v>
      </c>
      <c r="CN119" s="8">
        <f>Inbound!CM9/Data!$B4*Data!$B6/Data!$B34</f>
        <v>5.3523809523809522E-2</v>
      </c>
      <c r="CO119" s="8">
        <f>Inbound!CN9/Data!$B4*Data!$B6/Data!$B34</f>
        <v>0</v>
      </c>
      <c r="CP119" s="8">
        <f>Inbound!CO9/Data!$B4*Data!$B6/Data!$B34</f>
        <v>0</v>
      </c>
      <c r="CQ119" s="8">
        <f>Inbound!CP9/Data!$B4*Data!$B6/Data!$B34</f>
        <v>0</v>
      </c>
      <c r="CR119" s="8">
        <f>Inbound!CQ9/Data!$B4*Data!$B6/Data!$B34</f>
        <v>0</v>
      </c>
      <c r="CS119" s="8">
        <f>Inbound!CR9/Data!$B4*Data!$B6/Data!$B34</f>
        <v>0</v>
      </c>
      <c r="CT119" s="8">
        <f>Inbound!CS9/Data!$B4*Data!$B6/Data!$B34</f>
        <v>0</v>
      </c>
      <c r="CU119" s="8">
        <f>Inbound!CT9/Data!$B4*Data!$B6/Data!$B34</f>
        <v>0</v>
      </c>
      <c r="CV119" s="8">
        <f>Inbound!CU9/Data!$B4*Data!$B6/Data!$B34</f>
        <v>0</v>
      </c>
      <c r="CW119" s="8">
        <f>Inbound!CV9/Data!$B4*Data!$B6/Data!$B34</f>
        <v>0</v>
      </c>
      <c r="CX119" s="8">
        <f>Inbound!CW9/Data!$B4*Data!$B6/Data!$B34</f>
        <v>0</v>
      </c>
      <c r="CY119" s="8">
        <f>Inbound!CX9/Data!$B4*Data!$B6/Data!$B34</f>
        <v>0</v>
      </c>
      <c r="CZ119" s="8">
        <f>Inbound!CY9/Data!$B4*Data!$B6/Data!$B34</f>
        <v>0</v>
      </c>
      <c r="DA119" s="8">
        <f>Inbound!CZ9/Data!$B4*Data!$B6/Data!$B34</f>
        <v>0</v>
      </c>
      <c r="DB119" s="8">
        <f>Inbound!DA9/Data!$B4*Data!$B6/Data!$B34</f>
        <v>0</v>
      </c>
      <c r="DC119" s="8">
        <f>Inbound!DB9/Data!$B4*Data!$B6/Data!$B34</f>
        <v>0</v>
      </c>
      <c r="DD119" s="8">
        <f>Inbound!DC9/Data!$B4*Data!$B6/Data!$B34</f>
        <v>0</v>
      </c>
      <c r="DE119" s="8">
        <f>Inbound!DD9/Data!$B4*Data!$B6/Data!$B34</f>
        <v>0</v>
      </c>
      <c r="DF119" s="8">
        <f>Inbound!DE9/Data!$B4*Data!$B6/Data!$B34</f>
        <v>0</v>
      </c>
      <c r="DG119" s="8">
        <f>Inbound!DF9/Data!$B4*Data!$B6/Data!$B34</f>
        <v>0</v>
      </c>
      <c r="DH119" s="8">
        <f>Inbound!DG9/Data!$B4*Data!$B6/Data!$B34</f>
        <v>0</v>
      </c>
      <c r="DI119" s="8">
        <f>Inbound!DH9/Data!$B4*Data!$B6/Data!$B34</f>
        <v>0</v>
      </c>
      <c r="DJ119" s="8">
        <f>Inbound!DI9/Data!$B4*Data!$B6/Data!$B34</f>
        <v>0</v>
      </c>
      <c r="DK119" s="8">
        <f>Inbound!DJ9/Data!$B4*Data!$B6/Data!$B34</f>
        <v>0</v>
      </c>
      <c r="DL119" s="8">
        <f>Inbound!DK9/Data!$B4*Data!$B6/Data!$B34</f>
        <v>0</v>
      </c>
      <c r="DM119" s="8">
        <f>Inbound!DL9/Data!$B4*Data!$B6/Data!$B34</f>
        <v>0</v>
      </c>
      <c r="DN119" s="8">
        <f>Inbound!DM9/Data!$B4*Data!$B6/Data!$B34</f>
        <v>0</v>
      </c>
      <c r="DO119" s="8">
        <f>Inbound!DN9/Data!$B4*Data!$B6/Data!$B34</f>
        <v>0</v>
      </c>
      <c r="DP119" s="8">
        <f>Inbound!DO9/Data!$B4*Data!$B6/Data!$B34</f>
        <v>0</v>
      </c>
      <c r="DQ119" s="8">
        <f>Inbound!DP9/Data!$B4*Data!$B6/Data!$B34</f>
        <v>0</v>
      </c>
      <c r="DR119" s="8">
        <f>Inbound!DQ9/Data!$B4*Data!$B6/Data!$B34</f>
        <v>0</v>
      </c>
      <c r="DS119" s="8">
        <f>Inbound!DR9/Data!$B4*Data!$B6/Data!$B34</f>
        <v>0</v>
      </c>
      <c r="DT119" s="8">
        <f>Inbound!DS9/Data!$B4*Data!$B6/Data!$B34</f>
        <v>0</v>
      </c>
      <c r="DU119" s="8">
        <f>Inbound!DT9/Data!$B4*Data!$B6/Data!$B34</f>
        <v>0</v>
      </c>
      <c r="DV119" s="8">
        <f>Inbound!DU9/Data!$B4*Data!$B6/Data!$B34</f>
        <v>0</v>
      </c>
      <c r="DW119" s="8">
        <f>Inbound!DV9/Data!$B4*Data!$B6/Data!$B34</f>
        <v>0</v>
      </c>
      <c r="DX119" s="8">
        <f>Inbound!DW9/Data!$B4*Data!$B6/Data!$B34</f>
        <v>0</v>
      </c>
      <c r="DY119" s="8">
        <f>Inbound!DX9/Data!$B4*Data!$B6/Data!$B34</f>
        <v>0</v>
      </c>
      <c r="DZ119" s="8">
        <f>Inbound!DY9/Data!$B4*Data!$B6/Data!$B34</f>
        <v>0</v>
      </c>
      <c r="EA119" s="8">
        <f>Inbound!DZ9/Data!$B4*Data!$B6/Data!$B34</f>
        <v>0</v>
      </c>
      <c r="EB119" s="8">
        <f>Inbound!EA9/Data!$B4*Data!$B6/Data!$B34</f>
        <v>0</v>
      </c>
      <c r="EC119" s="8">
        <f>Inbound!EB9/Data!$B4*Data!$B6/Data!$B34</f>
        <v>0</v>
      </c>
      <c r="ED119" s="8">
        <f>Inbound!EC9/Data!$B4*Data!$B6/Data!$B34</f>
        <v>0</v>
      </c>
      <c r="EE119" s="8">
        <f>Inbound!ED9/Data!$B4*Data!$B6/Data!$B34</f>
        <v>0</v>
      </c>
      <c r="EF119" s="8">
        <f>Inbound!EE9/Data!$B4*Data!$B6/Data!$B34</f>
        <v>0</v>
      </c>
      <c r="EG119" s="8">
        <f>Inbound!EF9/Data!$B4*Data!$B6/Data!$B34</f>
        <v>0</v>
      </c>
      <c r="EH119" s="8">
        <f>Inbound!EG9/Data!$B4*Data!$B6/Data!$B34</f>
        <v>0</v>
      </c>
      <c r="EI119" s="8">
        <f>Inbound!EH9/Data!$B4*Data!$B6/Data!$B34</f>
        <v>0</v>
      </c>
      <c r="EJ119" s="8">
        <f>Inbound!EI9/Data!$B4*Data!$B6/Data!$B34</f>
        <v>0</v>
      </c>
      <c r="EK119" s="8">
        <f>Inbound!EJ9/Data!$B4*Data!$B6/Data!$B34</f>
        <v>0</v>
      </c>
      <c r="EL119" s="8">
        <f>Inbound!EK9/Data!$B4*Data!$B6/Data!$B34</f>
        <v>0</v>
      </c>
      <c r="EM119" s="8">
        <f>Inbound!EL9/Data!$B4*Data!$B6/Data!$B34</f>
        <v>0</v>
      </c>
      <c r="EN119" s="8">
        <f>Inbound!EM9/Data!$B4*Data!$B6/Data!$B34</f>
        <v>0</v>
      </c>
      <c r="EO119" s="8">
        <f>Inbound!EN9/Data!$B4*Data!$B6/Data!$B34</f>
        <v>0</v>
      </c>
      <c r="EP119" s="8">
        <f>Inbound!EO9/Data!$B4*Data!$B6/Data!$B34</f>
        <v>0</v>
      </c>
      <c r="EQ119" s="8">
        <f>Inbound!EP9/Data!$B4*Data!$B6/Data!$B34</f>
        <v>0</v>
      </c>
      <c r="ER119" s="8">
        <f>Inbound!EQ9/Data!$B4*Data!$B6/Data!$B34</f>
        <v>0</v>
      </c>
      <c r="ES119" s="8">
        <f>Inbound!ER9/Data!$B4*Data!$B6/Data!$B34</f>
        <v>0</v>
      </c>
      <c r="ET119" s="8">
        <f>Inbound!ES9/Data!$B4*Data!$B6/Data!$B34</f>
        <v>0</v>
      </c>
      <c r="EU119" s="8">
        <f>Inbound!ET9/Data!$B4*Data!$B6/Data!$B34</f>
        <v>0</v>
      </c>
      <c r="EV119" s="8">
        <f>Inbound!EU9/Data!$B4*Data!$B6/Data!$B34</f>
        <v>0</v>
      </c>
      <c r="EW119" s="8">
        <f>Inbound!EV9/Data!$B4*Data!$B6/Data!$B34</f>
        <v>0</v>
      </c>
      <c r="EX119" s="8">
        <f>Inbound!EW9/Data!$B4*Data!$B6/Data!$B34</f>
        <v>0</v>
      </c>
      <c r="EY119" s="8">
        <f>Inbound!EX9/Data!$B4*Data!$B6/Data!$B34</f>
        <v>0</v>
      </c>
      <c r="EZ119" s="8">
        <f>Inbound!EY9/Data!$B4*Data!$B6/Data!$B34</f>
        <v>0</v>
      </c>
      <c r="FA119" s="8">
        <f>Inbound!EZ9/Data!$B4*Data!$B6/Data!$B34</f>
        <v>0</v>
      </c>
      <c r="FB119" s="8">
        <f>Inbound!FA9/Data!$B4*Data!$B6/Data!$B34</f>
        <v>0</v>
      </c>
      <c r="FC119" s="8">
        <f>Inbound!FB9/Data!$B4*Data!$B6/Data!$B34</f>
        <v>0</v>
      </c>
      <c r="FD119" s="8">
        <f>Inbound!FC9/Data!$B4*Data!$B6/Data!$B34</f>
        <v>0</v>
      </c>
      <c r="FE119" s="8">
        <f>Inbound!FD9/Data!$B4*Data!$B6/Data!$B34</f>
        <v>0</v>
      </c>
      <c r="FF119" s="8">
        <f>Inbound!FE9/Data!$B4*Data!$B6/Data!$B34</f>
        <v>0</v>
      </c>
      <c r="FG119" s="8">
        <f>Inbound!FF9/Data!$B4*Data!$B6/Data!$B34</f>
        <v>0</v>
      </c>
      <c r="FH119" s="8">
        <f>Inbound!FG9/Data!$B4*Data!$B6/Data!$B34</f>
        <v>0</v>
      </c>
      <c r="FI119" s="8">
        <f>Inbound!FH9/Data!$B4*Data!$B6/Data!$B34</f>
        <v>0</v>
      </c>
      <c r="FJ119" s="8">
        <f>Inbound!FI9/Data!$B4*Data!$B6/Data!$B34</f>
        <v>0</v>
      </c>
      <c r="FK119" s="8">
        <f>Inbound!FJ9/Data!$B4*Data!$B6/Data!$B34</f>
        <v>0</v>
      </c>
      <c r="FL119" s="8">
        <f>Inbound!FK9/Data!$B4*Data!$B6/Data!$B34</f>
        <v>0</v>
      </c>
      <c r="FM119" s="8">
        <f>Inbound!FL9/Data!$B4*Data!$B6/Data!$B34</f>
        <v>0</v>
      </c>
      <c r="FN119" s="8">
        <f>Inbound!FM9/Data!$B4*Data!$B6/Data!$B34</f>
        <v>0</v>
      </c>
      <c r="FO119" s="8">
        <f>Inbound!FN9/Data!$B4*Data!$B6/Data!$B34</f>
        <v>0</v>
      </c>
      <c r="FP119" s="8">
        <f>Inbound!FO9/Data!$B4*Data!$B6/Data!$B34</f>
        <v>0</v>
      </c>
      <c r="FQ119" s="8">
        <f>Inbound!FP9/Data!$B4*Data!$B6/Data!$B34</f>
        <v>0</v>
      </c>
      <c r="FR119" s="8">
        <f>Inbound!FQ9/Data!$B4*Data!$B6/Data!$B34</f>
        <v>0</v>
      </c>
      <c r="FS119" s="8">
        <f>Inbound!FR9/Data!$B4*Data!$B6/Data!$B34</f>
        <v>0</v>
      </c>
      <c r="FT119" s="8">
        <f>Inbound!FS9/Data!$B4*Data!$B6/Data!$B34</f>
        <v>0</v>
      </c>
      <c r="FU119" s="8">
        <f>Inbound!FT9/Data!$B4*Data!$B6/Data!$B34</f>
        <v>0</v>
      </c>
      <c r="FV119" s="8">
        <f>Inbound!FU9/Data!$B4*Data!$B6/Data!$B34</f>
        <v>0</v>
      </c>
      <c r="FW119" s="8">
        <f>Inbound!FV9/Data!$B4*Data!$B6/Data!$B34</f>
        <v>0</v>
      </c>
      <c r="FX119" s="8">
        <f>Inbound!FW9/Data!$B4*Data!$B6/Data!$B34</f>
        <v>0</v>
      </c>
      <c r="FY119" s="8">
        <f>Inbound!FX9/Data!$B4*Data!$B6/Data!$B34</f>
        <v>0</v>
      </c>
      <c r="FZ119" s="8">
        <f>Inbound!FY9/Data!$B4*Data!$B6/Data!$B34</f>
        <v>0</v>
      </c>
      <c r="GA119" s="8">
        <f>Inbound!FZ9/Data!$B4*Data!$B6/Data!$B34</f>
        <v>0</v>
      </c>
      <c r="GB119" s="8">
        <f>Inbound!GA9/Data!$B4*Data!$B6/Data!$B34</f>
        <v>0</v>
      </c>
      <c r="GC119" s="8">
        <f>Inbound!GB9/Data!$B4*Data!$B6/Data!$B34</f>
        <v>0</v>
      </c>
      <c r="GD119" s="8">
        <f>Inbound!GC9/Data!$B4*Data!$B6/Data!$B34</f>
        <v>0</v>
      </c>
      <c r="GE119" s="8">
        <f>Inbound!GD9/Data!$B4*Data!$B6/Data!$B34</f>
        <v>0</v>
      </c>
      <c r="GF119" s="8">
        <f>Inbound!GE9/Data!$B4*Data!$B6/Data!$B34</f>
        <v>0</v>
      </c>
      <c r="GG119" s="8">
        <f>Inbound!GF9/Data!$B4*Data!$B6/Data!$B34</f>
        <v>0</v>
      </c>
      <c r="GH119" s="8">
        <f>Inbound!GG9/Data!$B4*Data!$B6/Data!$B34</f>
        <v>0</v>
      </c>
      <c r="GI119" s="8">
        <f>Inbound!GH9/Data!$B4*Data!$B6/Data!$B34</f>
        <v>0</v>
      </c>
      <c r="GJ119" s="8">
        <f>Inbound!GI9/Data!$B4*Data!$B6/Data!$B34</f>
        <v>0</v>
      </c>
      <c r="GK119" s="8">
        <f>Inbound!GJ9/Data!$B4*Data!$B6/Data!$B34</f>
        <v>0</v>
      </c>
      <c r="GL119" s="8">
        <f>Inbound!GK9/Data!$B4*Data!$B6/Data!$B34</f>
        <v>0</v>
      </c>
      <c r="GM119" s="8">
        <f>Inbound!GL9/Data!$B4*Data!$B6/Data!$B34</f>
        <v>0</v>
      </c>
      <c r="GN119" s="8">
        <f>Inbound!GM9/Data!$B4*Data!$B6/Data!$B34</f>
        <v>0</v>
      </c>
      <c r="GO119" s="8">
        <f>Inbound!GN9/Data!$B4*Data!$B6/Data!$B34</f>
        <v>0</v>
      </c>
      <c r="GP119" s="8">
        <f>Inbound!GO9/Data!$B4*Data!$B6/Data!$B34</f>
        <v>0</v>
      </c>
      <c r="GQ119" s="8">
        <f>Inbound!GP9/Data!$B4*Data!$B6/Data!$B34</f>
        <v>0</v>
      </c>
      <c r="GR119" s="8">
        <f>Inbound!GQ9/Data!$B4*Data!$B6/Data!$B34</f>
        <v>0</v>
      </c>
      <c r="GS119" s="8">
        <f>Inbound!GR9/Data!$B4*Data!$B6/Data!$B34</f>
        <v>0</v>
      </c>
      <c r="GT119" s="8">
        <f>Inbound!GS9/Data!$B4*Data!$B6/Data!$B34</f>
        <v>0</v>
      </c>
      <c r="GU119" s="8">
        <f>Inbound!GT9/Data!$B4*Data!$B6/Data!$B34</f>
        <v>0</v>
      </c>
      <c r="GV119" s="8">
        <f>Inbound!GU9/Data!$B4*Data!$B6/Data!$B34</f>
        <v>0</v>
      </c>
      <c r="GW119" s="8">
        <f>Inbound!GV9/Data!$B4*Data!$B6/Data!$B34</f>
        <v>0</v>
      </c>
      <c r="GX119" s="8">
        <f>Inbound!GW9/Data!$B4*Data!$B6/Data!$B34</f>
        <v>0</v>
      </c>
      <c r="GY119" s="8">
        <f>Inbound!GX9/Data!$B4*Data!$B6/Data!$B34</f>
        <v>0</v>
      </c>
      <c r="GZ119" s="8">
        <f>Inbound!GY9/Data!$B4*Data!$B6/Data!$B34</f>
        <v>0</v>
      </c>
      <c r="HA119" s="8">
        <f>Inbound!GZ9/Data!$B4*Data!$B6/Data!$B34</f>
        <v>0</v>
      </c>
      <c r="HB119" s="8">
        <f>Inbound!HA9/Data!$B4*Data!$B6/Data!$B34</f>
        <v>0</v>
      </c>
      <c r="HC119" s="8">
        <f>Inbound!HB9/Data!$B4*Data!$B6/Data!$B34</f>
        <v>0</v>
      </c>
      <c r="HD119" s="8">
        <f>Inbound!HC9/Data!$B4*Data!$B6/Data!$B34</f>
        <v>0</v>
      </c>
      <c r="HE119" s="8">
        <f>Inbound!HD9/Data!$B4*Data!$B6/Data!$B34</f>
        <v>0</v>
      </c>
      <c r="HF119" s="8">
        <f>Inbound!HE9/Data!$B4*Data!$B6/Data!$B34</f>
        <v>0</v>
      </c>
      <c r="HG119" s="8">
        <f>Inbound!HF9/Data!$B4*Data!$B6/Data!$B34</f>
        <v>0</v>
      </c>
      <c r="HH119" s="8">
        <f>Inbound!HG9/Data!$B4*Data!$B6/Data!$B34</f>
        <v>0</v>
      </c>
      <c r="HI119" s="8">
        <f>Inbound!HH9/Data!$B4*Data!$B6/Data!$B34</f>
        <v>0</v>
      </c>
      <c r="HJ119" s="8">
        <f>Inbound!HI9/Data!$B4*Data!$B6/Data!$B34</f>
        <v>0</v>
      </c>
      <c r="HK119" s="8">
        <f>Inbound!HJ9/Data!$B4*Data!$B6/Data!$B34</f>
        <v>0</v>
      </c>
      <c r="HL119" s="8">
        <f>Inbound!HK9/Data!$B4*Data!$B6/Data!$B34</f>
        <v>0</v>
      </c>
      <c r="HM119" s="8">
        <f>Inbound!HL9/Data!$B4*Data!$B6/Data!$B34</f>
        <v>0</v>
      </c>
      <c r="HN119" s="8">
        <f>Inbound!HM9/Data!$B4*Data!$B6/Data!$B34</f>
        <v>0</v>
      </c>
      <c r="HO119" s="8">
        <f>Inbound!HN9/Data!$B4*Data!$B6/Data!$B34</f>
        <v>0</v>
      </c>
      <c r="HP119" s="8">
        <f>Inbound!HO9/Data!$B4*Data!$B6/Data!$B34</f>
        <v>0</v>
      </c>
      <c r="HQ119" s="8">
        <f>Inbound!HP9/Data!$B4*Data!$B6/Data!$B34</f>
        <v>0</v>
      </c>
      <c r="HR119" s="8">
        <f>Inbound!HQ9/Data!$B4*Data!$B6/Data!$B34</f>
        <v>0</v>
      </c>
      <c r="HS119" s="8">
        <f>Inbound!HR9/Data!$B4*Data!$B6/Data!$B34</f>
        <v>0</v>
      </c>
      <c r="HT119" s="8">
        <f>Inbound!HS9/Data!$B4*Data!$B6/Data!$B34</f>
        <v>0</v>
      </c>
      <c r="HU119" s="8">
        <f>Inbound!HT9/Data!$B4*Data!$B6/Data!$B34</f>
        <v>0</v>
      </c>
      <c r="HV119" s="8">
        <f>Inbound!HU9/Data!$B4*Data!$B6/Data!$B34</f>
        <v>0</v>
      </c>
      <c r="HW119" s="8">
        <f>Inbound!HV9/Data!$B4*Data!$B6/Data!$B34</f>
        <v>0</v>
      </c>
      <c r="HX119" s="8">
        <f>Inbound!HW9/Data!$B4*Data!$B6/Data!$B34</f>
        <v>0</v>
      </c>
      <c r="HY119" s="8">
        <f>Inbound!HX9/Data!$B4*Data!$B6/Data!$B34</f>
        <v>0</v>
      </c>
      <c r="HZ119" s="8">
        <f>Inbound!HY9/Data!$B4*Data!$B6/Data!$B34</f>
        <v>0</v>
      </c>
      <c r="IA119" s="8">
        <f>Inbound!HZ9/Data!$B4*Data!$B6/Data!$B34</f>
        <v>3.719238095238095</v>
      </c>
      <c r="IB119" s="8">
        <f>Inbound!IA9/Data!$B4*Data!$B6/Data!$B34</f>
        <v>3.719238095238095</v>
      </c>
      <c r="IC119" s="8">
        <f>Inbound!IB9/Data!$B4*Data!$B6/Data!$B34</f>
        <v>3.719238095238095</v>
      </c>
      <c r="ID119" s="8">
        <f>Inbound!IC9/Data!$B4*Data!$B6/Data!$B34</f>
        <v>3.719238095238095</v>
      </c>
      <c r="IE119" s="8">
        <f>Inbound!ID9/Data!$B4*Data!$B6/Data!$B34</f>
        <v>3.719238095238095</v>
      </c>
      <c r="IF119" s="8">
        <f>Inbound!IE9/Data!$B4*Data!$B6/Data!$B34</f>
        <v>0</v>
      </c>
      <c r="IG119" s="8">
        <f>Inbound!IF9/Data!$B4*Data!$B6/Data!$B34</f>
        <v>0</v>
      </c>
      <c r="IH119" s="8">
        <f>Inbound!IG9/Data!$B4*Data!$B6/Data!$B34</f>
        <v>0.87847619047619052</v>
      </c>
      <c r="II119" s="8">
        <f>Inbound!IH9/Data!$B4*Data!$B6/Data!$B34</f>
        <v>0.87847619047619052</v>
      </c>
      <c r="IJ119" s="8">
        <f>Inbound!II9/Data!$B4*Data!$B6/Data!$B34</f>
        <v>0.87847619047619052</v>
      </c>
      <c r="IK119" s="8">
        <f>Inbound!IJ9/Data!$B4*Data!$B6/Data!$B34</f>
        <v>0.87847619047619052</v>
      </c>
      <c r="IL119" s="8">
        <f>Inbound!IK9/Data!$B4*Data!$B6/Data!$B34</f>
        <v>0.87847619047619052</v>
      </c>
      <c r="IM119" s="8">
        <v>0</v>
      </c>
      <c r="IN119" s="8">
        <f>Inbound!IM9/Data!$B4*Data!$B6/Data!$B34</f>
        <v>0</v>
      </c>
      <c r="IO119" s="8">
        <f>Inbound!IN9/Data!$B4*Data!$B6/Data!$B34</f>
        <v>0.82704761904761903</v>
      </c>
      <c r="IP119" s="8">
        <f>Inbound!IO9/Data!$B4*Data!$B6/Data!$B34</f>
        <v>0.82704761904761903</v>
      </c>
      <c r="IQ119" s="8">
        <f>Inbound!IP9/Data!$B4*Data!$B6/Data!$B34</f>
        <v>0.82704761904761903</v>
      </c>
      <c r="IR119" s="8">
        <f>Inbound!IQ9/Data!$B4*Data!$B6/Data!$B34</f>
        <v>0.82704761904761903</v>
      </c>
      <c r="IS119" s="8">
        <f>Inbound!IR9/Data!$B4*Data!$B6/Data!$B34</f>
        <v>0.82704761904761903</v>
      </c>
      <c r="IT119" s="8">
        <f>Inbound!IS9/Data!$B4*Data!$B6/Data!$B34</f>
        <v>0</v>
      </c>
      <c r="IU119" s="8">
        <f>Inbound!IT9/Data!$B4*Data!$B6/Data!$B34</f>
        <v>0</v>
      </c>
      <c r="IV119" s="8">
        <f>Inbound!IU9/Data!$B4*Data!$B6/Data!$B34</f>
        <v>1.574857142857143</v>
      </c>
      <c r="IW119" s="8">
        <f>Inbound!IV9/Data!$B4*Data!$B6/Data!$B34</f>
        <v>1.574857142857143</v>
      </c>
      <c r="IX119" s="8">
        <f>Inbound!IW9/Data!$B4*Data!$B6/Data!$B34</f>
        <v>1.574857142857143</v>
      </c>
      <c r="IY119" s="8">
        <f>Inbound!IX9/Data!$B4*Data!$B6/Data!$B34</f>
        <v>1.574857142857143</v>
      </c>
      <c r="IZ119" s="8">
        <f>Inbound!IY9/Data!$B4*Data!$B6/Data!$B34</f>
        <v>1.574857142857143</v>
      </c>
      <c r="JA119" s="8">
        <f>Inbound!IZ9/Data!$B4*Data!$B6/Data!$B34</f>
        <v>0</v>
      </c>
      <c r="JB119" s="8">
        <f>Inbound!JA9/Data!$B4*Data!$B6/Data!$B34</f>
        <v>0</v>
      </c>
      <c r="JC119" s="8">
        <f>Inbound!JB9/Data!$B4*Data!$B6/Data!$B34</f>
        <v>0.37028571428571427</v>
      </c>
      <c r="JD119" s="8">
        <f>Inbound!JC9/Data!$B4*Data!$B6/Data!$B34</f>
        <v>0.37028571428571427</v>
      </c>
      <c r="JE119" s="8">
        <f>Inbound!JD9/Data!$B4*Data!$B6/Data!$B34</f>
        <v>0.37028571428571427</v>
      </c>
      <c r="JF119" s="8">
        <f>Inbound!JE9/Data!$B4*Data!$B6/Data!$B34</f>
        <v>0.37028571428571427</v>
      </c>
      <c r="JG119" s="8">
        <f>Inbound!JF9/Data!$B4*Data!$B6/Data!$B34</f>
        <v>0.37028571428571427</v>
      </c>
      <c r="JH119" s="8">
        <f>Inbound!JG9/Data!$B4*Data!$B6/Data!$B34</f>
        <v>0</v>
      </c>
      <c r="JI119" s="8">
        <f>Inbound!JH9/Data!$B4*Data!$B6/Data!$B34</f>
        <v>0</v>
      </c>
      <c r="JJ119" s="8">
        <f>Inbound!JI9/Data!$B4*Data!$B6/Data!$B34</f>
        <v>0.85961904761904762</v>
      </c>
      <c r="JK119" s="8">
        <f>Inbound!JJ9/Data!$B4*Data!$B6/Data!$B34</f>
        <v>0.85961904761904762</v>
      </c>
      <c r="JL119" s="8">
        <f>Inbound!JK9/Data!$B4*Data!$B6/Data!$B34</f>
        <v>0.85961904761904762</v>
      </c>
      <c r="JM119" s="8">
        <f>Inbound!JL9/Data!$B4*Data!$B6/Data!$B34</f>
        <v>0.85961904761904762</v>
      </c>
      <c r="JN119" s="8">
        <f>Inbound!JM9/Data!$B4*Data!$B6/Data!$B34</f>
        <v>0.85961904761904762</v>
      </c>
      <c r="JO119" s="8">
        <f>Inbound!JN9/Data!$B4*Data!$B6/Data!$B34</f>
        <v>0</v>
      </c>
      <c r="JP119" s="8">
        <f>Inbound!JO9/Data!$B4*Data!$B6/Data!$B34</f>
        <v>0</v>
      </c>
      <c r="JQ119" s="8">
        <f>Inbound!JP9/Data!$B4*Data!$B6/Data!$B34</f>
        <v>0</v>
      </c>
      <c r="JR119" s="8">
        <f>Inbound!JQ9/Data!$B4*Data!$B6/Data!$B34</f>
        <v>0</v>
      </c>
      <c r="JS119" s="8">
        <f>Inbound!JR9/Data!$B4*Data!$B6/Data!$B34</f>
        <v>0</v>
      </c>
      <c r="JT119" s="8">
        <f>Inbound!JS9/Data!$B4*Data!$B6/Data!$B34</f>
        <v>0</v>
      </c>
      <c r="JU119" s="8">
        <f>Inbound!JT9/Data!$B4*Data!$B6/Data!$B34</f>
        <v>0</v>
      </c>
      <c r="JV119" s="8">
        <f>Inbound!JU9/Data!$B4*Data!$B6/Data!$B34</f>
        <v>0</v>
      </c>
      <c r="JW119" s="8">
        <f>Inbound!JV9/Data!$B4*Data!$B6/Data!$B34</f>
        <v>0</v>
      </c>
      <c r="JX119" s="8">
        <f>Inbound!JW9/Data!$B4*Data!$B6/Data!$B34</f>
        <v>0</v>
      </c>
      <c r="JY119" s="8">
        <f>Inbound!JX9/Data!$B4*Data!$B6/Data!$B34</f>
        <v>0</v>
      </c>
      <c r="JZ119" s="8">
        <f>Inbound!JY9/Data!$B4*Data!$B6/Data!$B34</f>
        <v>0</v>
      </c>
      <c r="KA119" s="8">
        <f>Inbound!JZ9/Data!$B4*Data!$B6/Data!$B34</f>
        <v>0</v>
      </c>
      <c r="KB119" s="8">
        <f>Inbound!KA9/Data!$B4*Data!$B6/Data!$B34</f>
        <v>0</v>
      </c>
      <c r="KC119" s="8">
        <f>Inbound!KB9/Data!$B4*Data!$B6/Data!$B34</f>
        <v>0</v>
      </c>
      <c r="KD119" s="8">
        <f>Inbound!KC9/Data!$B4*Data!$B6/Data!$B34</f>
        <v>0</v>
      </c>
      <c r="KE119" s="8">
        <f>Inbound!KD9/Data!$B4*Data!$B6/Data!$B34</f>
        <v>0</v>
      </c>
      <c r="KF119" s="8">
        <f>Inbound!KE9/Data!$B4*Data!$B6/Data!$B34</f>
        <v>0</v>
      </c>
      <c r="KG119" s="8">
        <f>Inbound!KF9/Data!$B4*Data!$B6/Data!$B34</f>
        <v>0</v>
      </c>
      <c r="KH119" s="8">
        <f>Inbound!KG9/Data!$B4*Data!$B6/Data!$B34</f>
        <v>0</v>
      </c>
      <c r="KI119" s="8">
        <f>Inbound!KH9/Data!$B4*Data!$B6/Data!$B34</f>
        <v>0</v>
      </c>
      <c r="KJ119" s="8">
        <f>Inbound!KI9/Data!$B4*Data!$B6/Data!$B34</f>
        <v>0</v>
      </c>
      <c r="KK119" s="8">
        <f>Inbound!KJ9/Data!$B4*Data!$B6/Data!$B34</f>
        <v>0</v>
      </c>
      <c r="KL119" s="8">
        <f>Inbound!KK9/Data!$B4*Data!$B6/Data!$B34</f>
        <v>0</v>
      </c>
      <c r="KM119" s="8">
        <f>Inbound!KL9/Data!$B4*Data!$B6/Data!$B34</f>
        <v>0</v>
      </c>
      <c r="KN119" s="8">
        <f>Inbound!KM9/Data!$B4*Data!$B6/Data!$B34</f>
        <v>0</v>
      </c>
      <c r="KO119" s="8">
        <f>Inbound!KN9/Data!$B4*Data!$B6/Data!$B34</f>
        <v>0</v>
      </c>
      <c r="KP119" s="8">
        <f>Inbound!KO9/Data!$B4*Data!$B6/Data!$B34</f>
        <v>0</v>
      </c>
      <c r="KQ119" s="8">
        <f>Inbound!KP9/Data!$B4*Data!$B6/Data!$B34</f>
        <v>0</v>
      </c>
      <c r="KR119" s="8">
        <f>Inbound!KQ9/Data!$B4*Data!$B6/Data!$B34</f>
        <v>0</v>
      </c>
      <c r="KS119" s="8">
        <f>Inbound!KR9/Data!$B4*Data!$B6/Data!$B34</f>
        <v>0</v>
      </c>
      <c r="KT119" s="8">
        <f>Inbound!KS9/Data!$B4*Data!$B6/Data!$B34</f>
        <v>0</v>
      </c>
      <c r="KU119" s="8">
        <f>Inbound!KT9/Data!$B4*Data!$B6/Data!$B34</f>
        <v>0</v>
      </c>
      <c r="KV119" s="8">
        <f>Inbound!KU9/Data!$B4*Data!$B6/Data!$B34</f>
        <v>0</v>
      </c>
      <c r="KW119" s="8">
        <f>Inbound!KV9/Data!$B4*Data!$B6/Data!$B34</f>
        <v>0</v>
      </c>
      <c r="KX119" s="8">
        <f>Inbound!KW9/Data!$B4*Data!$B6/Data!$B34</f>
        <v>0</v>
      </c>
      <c r="KY119" s="8">
        <f>Inbound!KX9/Data!$B4*Data!$B6/Data!$B34</f>
        <v>0</v>
      </c>
      <c r="KZ119" s="8">
        <f>Inbound!KY9/Data!$B4*Data!$B6/Data!$B34</f>
        <v>0</v>
      </c>
      <c r="LA119" s="8">
        <f>Inbound!KZ9/Data!$B4*Data!$B6/Data!$B34</f>
        <v>0</v>
      </c>
      <c r="LB119" s="8">
        <f>Inbound!LA9/Data!$B4*Data!$B6/Data!$B34</f>
        <v>0</v>
      </c>
      <c r="LC119" s="8">
        <f>Inbound!LB9/Data!$B4*Data!$B6/Data!$B34</f>
        <v>0</v>
      </c>
      <c r="LD119" s="8">
        <f>Inbound!LC9/Data!$B4*Data!$B6/Data!$B34</f>
        <v>0</v>
      </c>
      <c r="LE119" s="8">
        <f>Inbound!LD9/Data!$B4*Data!$B6/Data!$B34</f>
        <v>0</v>
      </c>
      <c r="LF119" s="8">
        <f>Inbound!LE9/Data!$B4*Data!$B6/Data!$B34</f>
        <v>0</v>
      </c>
      <c r="LG119" s="8">
        <f>Inbound!LF9/Data!$B4*Data!$B6/Data!$B34</f>
        <v>0</v>
      </c>
      <c r="LH119" s="8">
        <f>Inbound!LG9/Data!$B4*Data!$B6/Data!$B34</f>
        <v>0</v>
      </c>
      <c r="LI119" s="8">
        <f>Inbound!LH9/Data!$B4*Data!$B6/Data!$B34</f>
        <v>0</v>
      </c>
      <c r="LJ119" s="8">
        <f>Inbound!LI9/Data!$B4*Data!$B6/Data!$B34</f>
        <v>0</v>
      </c>
      <c r="LK119" s="8">
        <f>Inbound!LJ9/Data!$B4*Data!$B6/Data!$B34</f>
        <v>0</v>
      </c>
      <c r="LL119" s="8">
        <f>Inbound!LK9/Data!$B4*Data!$B6/Data!$B34</f>
        <v>0</v>
      </c>
      <c r="LM119" s="8">
        <f>Inbound!LL9/Data!$B4*Data!$B6/Data!$B34</f>
        <v>0</v>
      </c>
      <c r="LN119" s="8">
        <f>Inbound!LM9/Data!$B4*Data!$B6/Data!$B34</f>
        <v>0</v>
      </c>
      <c r="LO119" s="8">
        <f>Inbound!LN9/Data!$B4*Data!$B6/Data!$B34</f>
        <v>0</v>
      </c>
      <c r="LP119" s="8">
        <f>Inbound!LO9/Data!$B4*Data!$B6/Data!$B34</f>
        <v>0</v>
      </c>
      <c r="LQ119" s="8">
        <f>Inbound!LP9/Data!$B4*Data!$B6/Data!$B34</f>
        <v>0</v>
      </c>
      <c r="LR119" s="8">
        <f>Inbound!LQ9/Data!$B4*Data!$B6/Data!$B34</f>
        <v>0</v>
      </c>
      <c r="LS119" s="8">
        <f>Inbound!LR9/Data!$B4*Data!$B6/Data!$B34</f>
        <v>0</v>
      </c>
      <c r="LT119" s="8">
        <f>Inbound!LS9/Data!$B4*Data!$B6/Data!$B34</f>
        <v>0</v>
      </c>
      <c r="LU119" s="8">
        <f>Inbound!LT9/Data!$B4*Data!$B6/Data!$B34</f>
        <v>0</v>
      </c>
      <c r="LV119" s="8">
        <f>Inbound!LU9/Data!$B4*Data!$B6/Data!$B34</f>
        <v>0</v>
      </c>
      <c r="LW119" s="8">
        <f>Inbound!LV9/Data!$B4*Data!$B6/Data!$B34</f>
        <v>0</v>
      </c>
      <c r="LX119" s="8">
        <f>Inbound!LW9/Data!$B4*Data!$B6/Data!$B34</f>
        <v>0</v>
      </c>
      <c r="LY119" s="8">
        <f>Inbound!LX9/Data!$B4*Data!$B6/Data!$B34</f>
        <v>0</v>
      </c>
      <c r="LZ119" s="8">
        <f>Inbound!LY9/Data!$B4*Data!$B6/Data!$B34</f>
        <v>0</v>
      </c>
      <c r="MA119" s="8">
        <f>Inbound!LZ9/Data!$B4*Data!$B6/Data!$B34</f>
        <v>0</v>
      </c>
      <c r="MB119" s="8">
        <f>Inbound!MA9/Data!$B4*Data!$B6/Data!$B34</f>
        <v>0</v>
      </c>
      <c r="MC119" s="8">
        <f>Inbound!MB9/Data!$B4*Data!$B6/Data!$B34</f>
        <v>0</v>
      </c>
      <c r="MD119" s="8">
        <f>Inbound!MC9/Data!$B4*Data!$B6/Data!$B34</f>
        <v>0</v>
      </c>
      <c r="ME119" s="8">
        <f>Inbound!MD9/Data!$B4*Data!$B6/Data!$B34</f>
        <v>0</v>
      </c>
      <c r="MF119" s="8">
        <f>Inbound!ME9/Data!$B4*Data!$B6/Data!$B34</f>
        <v>0</v>
      </c>
      <c r="MG119" s="8">
        <f>Inbound!MF9/Data!$B4*Data!$B6/Data!$B34</f>
        <v>0</v>
      </c>
      <c r="MH119" s="8">
        <f>Inbound!MG9/Data!$B4*Data!$B6/Data!$B34</f>
        <v>0</v>
      </c>
      <c r="MI119" s="8">
        <f>Inbound!MH9/Data!$B4*Data!$B6/Data!$B34</f>
        <v>0</v>
      </c>
      <c r="MJ119" s="8">
        <f>Inbound!MI9/Data!$B4*Data!$B6/Data!$B34</f>
        <v>0</v>
      </c>
      <c r="MK119" s="8">
        <f>Inbound!MJ9/Data!$B4*Data!$B6/Data!$B34</f>
        <v>0</v>
      </c>
      <c r="ML119" s="8">
        <f>Inbound!MK9/Data!$B4*Data!$B6/Data!$B34</f>
        <v>0</v>
      </c>
      <c r="MM119" s="8">
        <f>Inbound!ML9/Data!$B4*Data!$B6/Data!$B34</f>
        <v>0</v>
      </c>
      <c r="MN119" s="8">
        <f>Inbound!MM9/Data!$B4*Data!$B6/Data!$B34</f>
        <v>0</v>
      </c>
      <c r="MO119" s="8">
        <f>Inbound!MN9/Data!$B4*Data!$B6/Data!$B34</f>
        <v>0</v>
      </c>
      <c r="MP119" s="8">
        <f>Inbound!MO9/Data!$B4*Data!$B6/Data!$B34</f>
        <v>0</v>
      </c>
      <c r="MQ119" s="8">
        <f>Inbound!MP9/Data!$B4*Data!$B6/Data!$B34</f>
        <v>0</v>
      </c>
      <c r="MR119" s="8">
        <f>Inbound!MQ9/Data!$B4*Data!$B6/Data!$B34</f>
        <v>0</v>
      </c>
      <c r="MS119" s="8">
        <f>Inbound!MR9/Data!$B4*Data!$B6/Data!$B34</f>
        <v>0</v>
      </c>
      <c r="MT119" s="8">
        <f>Inbound!MS9/Data!$B4*Data!$B6/Data!$B34</f>
        <v>0</v>
      </c>
      <c r="MU119" s="8">
        <f>Inbound!MT9/Data!$B4*Data!$B6/Data!$B34</f>
        <v>0</v>
      </c>
      <c r="MV119" s="8">
        <f>Inbound!MU9/Data!$B4*Data!$B6/Data!$B34</f>
        <v>0</v>
      </c>
      <c r="MW119" s="8">
        <f>Inbound!MV9/Data!$B4*Data!$B6/Data!$B34</f>
        <v>0</v>
      </c>
      <c r="MX119" s="8">
        <f>Inbound!MW9/Data!$B4*Data!$B6/Data!$B34</f>
        <v>0</v>
      </c>
      <c r="MY119" s="8">
        <f>Inbound!MX9/Data!$B4*Data!$B6/Data!$B34</f>
        <v>0</v>
      </c>
      <c r="MZ119" s="8">
        <f>Inbound!MY9/Data!$B4*Data!$B6/Data!$B34</f>
        <v>0</v>
      </c>
      <c r="NA119" s="8">
        <f>Inbound!MZ9/Data!$B4*Data!$B6/Data!$B34</f>
        <v>0</v>
      </c>
      <c r="NB119" s="8">
        <f>Inbound!NA9/Data!$B4*Data!$B6/Data!$B34</f>
        <v>0</v>
      </c>
    </row>
    <row r="120" spans="2:366" ht="15">
      <c r="B120" s="8" t="s">
        <v>100</v>
      </c>
      <c r="C120" s="1">
        <v>1</v>
      </c>
      <c r="D120" s="1">
        <v>1</v>
      </c>
      <c r="E120" s="1">
        <v>1</v>
      </c>
      <c r="F120" s="1">
        <v>1</v>
      </c>
      <c r="G120" s="1">
        <v>1</v>
      </c>
      <c r="H120" s="1">
        <v>1</v>
      </c>
      <c r="I120" s="1">
        <v>1</v>
      </c>
      <c r="J120" s="1">
        <v>1</v>
      </c>
      <c r="K120" s="1">
        <v>1</v>
      </c>
      <c r="L120" s="1">
        <v>1</v>
      </c>
      <c r="M120" s="1">
        <v>1</v>
      </c>
      <c r="N120" s="1">
        <v>1</v>
      </c>
      <c r="O120" s="1">
        <v>1</v>
      </c>
      <c r="P120" s="1">
        <v>1</v>
      </c>
      <c r="Q120" s="1">
        <v>1</v>
      </c>
      <c r="R120" s="1">
        <v>1</v>
      </c>
      <c r="S120" s="1">
        <v>1</v>
      </c>
      <c r="T120" s="1">
        <v>1</v>
      </c>
      <c r="U120" s="1">
        <v>1</v>
      </c>
      <c r="V120" s="1">
        <v>1</v>
      </c>
      <c r="W120" s="1">
        <v>1</v>
      </c>
      <c r="X120" s="1">
        <v>1</v>
      </c>
      <c r="Y120" s="1">
        <v>1</v>
      </c>
      <c r="Z120" s="1">
        <v>1</v>
      </c>
      <c r="AA120" s="1">
        <v>1</v>
      </c>
      <c r="AB120" s="1">
        <v>1</v>
      </c>
      <c r="AC120" s="1">
        <v>1</v>
      </c>
      <c r="AD120" s="1">
        <v>1</v>
      </c>
      <c r="AE120" s="1">
        <v>1</v>
      </c>
      <c r="AF120" s="1">
        <v>1</v>
      </c>
      <c r="AG120" s="1">
        <v>1</v>
      </c>
      <c r="AH120" s="1">
        <v>1</v>
      </c>
      <c r="AI120" s="1">
        <v>1</v>
      </c>
      <c r="AJ120" s="1">
        <v>1</v>
      </c>
      <c r="AK120" s="1">
        <v>1</v>
      </c>
      <c r="AL120" s="1">
        <v>1</v>
      </c>
      <c r="AM120" s="1">
        <v>1</v>
      </c>
      <c r="AN120" s="1">
        <v>1</v>
      </c>
      <c r="AO120" s="1">
        <v>1</v>
      </c>
      <c r="AP120" s="1">
        <v>1</v>
      </c>
      <c r="AQ120" s="1">
        <v>1</v>
      </c>
      <c r="AR120" s="1">
        <v>1</v>
      </c>
      <c r="AS120" s="1">
        <v>1</v>
      </c>
      <c r="AT120" s="1">
        <v>1</v>
      </c>
      <c r="AU120" s="1">
        <v>1</v>
      </c>
      <c r="AV120" s="1">
        <v>1</v>
      </c>
      <c r="AW120" s="1">
        <v>1</v>
      </c>
      <c r="AX120" s="1">
        <v>1</v>
      </c>
      <c r="AY120" s="1">
        <v>1</v>
      </c>
      <c r="AZ120" s="1">
        <v>1</v>
      </c>
      <c r="BA120" s="1">
        <v>1</v>
      </c>
      <c r="BB120" s="1">
        <v>1</v>
      </c>
      <c r="BC120" s="1">
        <v>1</v>
      </c>
      <c r="BD120" s="1">
        <v>1</v>
      </c>
      <c r="BE120" s="1">
        <v>1</v>
      </c>
      <c r="BF120" s="1">
        <v>1</v>
      </c>
      <c r="BG120" s="1">
        <v>1</v>
      </c>
      <c r="BH120" s="1">
        <v>1</v>
      </c>
      <c r="BI120" s="1">
        <v>1</v>
      </c>
      <c r="BJ120" s="1">
        <v>1</v>
      </c>
      <c r="BK120" s="1">
        <v>1</v>
      </c>
      <c r="BL120" s="1">
        <v>1</v>
      </c>
      <c r="BM120" s="1">
        <v>1</v>
      </c>
      <c r="BN120" s="1">
        <v>1</v>
      </c>
      <c r="BO120" s="1">
        <v>1</v>
      </c>
      <c r="BP120" s="1">
        <v>1</v>
      </c>
      <c r="BQ120" s="1">
        <v>1</v>
      </c>
      <c r="BR120" s="1">
        <v>1</v>
      </c>
      <c r="BS120" s="1">
        <v>1</v>
      </c>
      <c r="BT120" s="1">
        <v>1</v>
      </c>
      <c r="BU120" s="1">
        <v>1</v>
      </c>
      <c r="BV120" s="1">
        <v>1</v>
      </c>
      <c r="BW120" s="1">
        <v>1</v>
      </c>
      <c r="BX120" s="1">
        <v>1</v>
      </c>
      <c r="BY120" s="1">
        <v>1</v>
      </c>
      <c r="BZ120" s="1">
        <v>1</v>
      </c>
      <c r="CA120" s="1">
        <v>1</v>
      </c>
      <c r="CB120" s="1">
        <v>1</v>
      </c>
      <c r="CC120" s="1">
        <v>1</v>
      </c>
      <c r="CD120" s="1">
        <v>1</v>
      </c>
      <c r="CE120" s="1">
        <v>1</v>
      </c>
      <c r="CF120" s="1">
        <v>1</v>
      </c>
      <c r="CG120" s="1">
        <v>1</v>
      </c>
      <c r="CH120" s="1">
        <v>1</v>
      </c>
      <c r="CI120" s="1">
        <v>1</v>
      </c>
      <c r="CJ120" s="1">
        <v>1</v>
      </c>
      <c r="CK120" s="1">
        <v>1</v>
      </c>
      <c r="CL120" s="1">
        <v>1</v>
      </c>
      <c r="CM120" s="1">
        <v>1</v>
      </c>
      <c r="CN120" s="1">
        <v>1</v>
      </c>
      <c r="CO120" s="1">
        <v>1</v>
      </c>
      <c r="CP120" s="1">
        <v>1</v>
      </c>
      <c r="CQ120" s="1">
        <v>1</v>
      </c>
      <c r="CR120" s="1">
        <v>1</v>
      </c>
      <c r="CS120" s="1">
        <v>1</v>
      </c>
      <c r="CT120" s="1">
        <v>1</v>
      </c>
      <c r="CU120" s="1">
        <v>1</v>
      </c>
      <c r="CV120" s="1">
        <v>1</v>
      </c>
      <c r="CW120" s="1">
        <v>1</v>
      </c>
      <c r="CX120" s="1">
        <v>1</v>
      </c>
      <c r="CY120" s="1">
        <v>1</v>
      </c>
      <c r="CZ120" s="1">
        <v>1</v>
      </c>
      <c r="DA120" s="1">
        <v>1</v>
      </c>
      <c r="DB120" s="1">
        <v>1</v>
      </c>
      <c r="DC120" s="1">
        <v>1</v>
      </c>
      <c r="DD120" s="1">
        <v>1</v>
      </c>
      <c r="DE120" s="1">
        <v>1</v>
      </c>
      <c r="DF120" s="1">
        <v>1</v>
      </c>
      <c r="DG120" s="1">
        <v>1</v>
      </c>
      <c r="DH120" s="1">
        <v>1</v>
      </c>
      <c r="DI120" s="1">
        <v>1</v>
      </c>
      <c r="DJ120" s="1">
        <v>1</v>
      </c>
      <c r="DK120" s="1">
        <v>1</v>
      </c>
      <c r="DL120" s="1">
        <v>1</v>
      </c>
      <c r="DM120" s="1">
        <v>1</v>
      </c>
      <c r="DN120" s="1">
        <v>1</v>
      </c>
      <c r="DO120" s="1">
        <v>1</v>
      </c>
      <c r="DP120" s="1">
        <v>1</v>
      </c>
      <c r="DQ120" s="1">
        <v>1</v>
      </c>
      <c r="DR120" s="1">
        <v>1</v>
      </c>
      <c r="DS120" s="1">
        <v>1</v>
      </c>
      <c r="DT120" s="1">
        <v>1</v>
      </c>
      <c r="DU120" s="1">
        <v>1</v>
      </c>
      <c r="DV120" s="1">
        <v>1</v>
      </c>
      <c r="DW120" s="1">
        <v>1</v>
      </c>
      <c r="DX120" s="1">
        <v>1</v>
      </c>
      <c r="DY120" s="1">
        <v>1</v>
      </c>
      <c r="DZ120" s="1">
        <v>1</v>
      </c>
      <c r="EA120" s="1">
        <v>1</v>
      </c>
      <c r="EB120" s="1">
        <v>1</v>
      </c>
      <c r="EC120" s="1">
        <v>1</v>
      </c>
      <c r="ED120" s="1">
        <v>1</v>
      </c>
      <c r="EE120" s="1">
        <v>1</v>
      </c>
      <c r="EF120" s="1">
        <v>1</v>
      </c>
      <c r="EG120" s="1">
        <v>1</v>
      </c>
      <c r="EH120" s="1">
        <v>1</v>
      </c>
      <c r="EI120" s="1">
        <v>1</v>
      </c>
      <c r="EJ120" s="1">
        <v>1</v>
      </c>
      <c r="EK120" s="1">
        <v>1</v>
      </c>
      <c r="EL120" s="1">
        <v>1</v>
      </c>
      <c r="EM120" s="1">
        <v>1</v>
      </c>
      <c r="EN120" s="1">
        <v>1</v>
      </c>
      <c r="EO120" s="1">
        <v>1</v>
      </c>
      <c r="EP120" s="1">
        <v>1</v>
      </c>
      <c r="EQ120" s="1">
        <v>1</v>
      </c>
      <c r="ER120" s="1">
        <v>1</v>
      </c>
      <c r="ES120" s="1">
        <v>1</v>
      </c>
      <c r="ET120" s="1">
        <v>1</v>
      </c>
      <c r="EU120" s="1">
        <v>1</v>
      </c>
      <c r="EV120" s="1">
        <v>1</v>
      </c>
      <c r="EW120" s="1">
        <v>1</v>
      </c>
      <c r="EX120" s="1">
        <v>1</v>
      </c>
      <c r="EY120" s="1">
        <v>1</v>
      </c>
      <c r="EZ120" s="1">
        <v>1</v>
      </c>
      <c r="FA120" s="1">
        <v>1</v>
      </c>
      <c r="FB120" s="1">
        <v>1</v>
      </c>
      <c r="FC120" s="1">
        <v>1</v>
      </c>
      <c r="FD120" s="1">
        <v>1</v>
      </c>
      <c r="FE120" s="1">
        <v>1</v>
      </c>
      <c r="FF120" s="1">
        <v>1</v>
      </c>
      <c r="FG120" s="1">
        <v>1</v>
      </c>
      <c r="FH120" s="1">
        <v>1</v>
      </c>
      <c r="FI120" s="1">
        <v>1</v>
      </c>
      <c r="FJ120" s="1">
        <v>1</v>
      </c>
      <c r="FK120" s="1">
        <v>1</v>
      </c>
      <c r="FL120" s="1">
        <v>1</v>
      </c>
      <c r="FM120" s="1">
        <v>1</v>
      </c>
      <c r="FN120" s="1">
        <v>1</v>
      </c>
      <c r="FO120" s="1">
        <v>1</v>
      </c>
      <c r="FP120" s="1">
        <v>1</v>
      </c>
      <c r="FQ120" s="1">
        <v>1</v>
      </c>
      <c r="FR120" s="1">
        <v>1</v>
      </c>
      <c r="FS120" s="1">
        <v>1</v>
      </c>
      <c r="FT120" s="1">
        <v>1</v>
      </c>
      <c r="FU120" s="1">
        <v>1</v>
      </c>
      <c r="FV120" s="1">
        <v>1</v>
      </c>
      <c r="FW120" s="1">
        <v>1</v>
      </c>
      <c r="FX120" s="1">
        <v>1</v>
      </c>
      <c r="FY120" s="1">
        <v>1</v>
      </c>
      <c r="FZ120" s="1">
        <v>1</v>
      </c>
      <c r="GA120" s="1">
        <v>1</v>
      </c>
      <c r="GB120" s="1">
        <v>1</v>
      </c>
      <c r="GC120" s="1">
        <v>1</v>
      </c>
      <c r="GD120" s="1">
        <v>1</v>
      </c>
      <c r="GE120" s="1">
        <v>1</v>
      </c>
      <c r="GF120" s="1">
        <v>1</v>
      </c>
      <c r="GG120" s="1">
        <v>1</v>
      </c>
      <c r="GH120" s="1">
        <v>1</v>
      </c>
      <c r="GI120" s="1">
        <v>1</v>
      </c>
      <c r="GJ120" s="1">
        <v>1</v>
      </c>
      <c r="GK120" s="1">
        <v>1</v>
      </c>
      <c r="GL120" s="1">
        <v>1</v>
      </c>
      <c r="GM120" s="1">
        <v>1</v>
      </c>
      <c r="GN120" s="1">
        <v>1</v>
      </c>
      <c r="GO120" s="1">
        <v>1</v>
      </c>
      <c r="GP120" s="1">
        <v>1</v>
      </c>
      <c r="GQ120" s="1">
        <v>1</v>
      </c>
      <c r="GR120" s="1">
        <v>1</v>
      </c>
      <c r="GS120" s="1">
        <v>1</v>
      </c>
      <c r="GT120" s="1">
        <v>1</v>
      </c>
      <c r="GU120" s="1">
        <v>1</v>
      </c>
      <c r="GV120" s="1">
        <v>1</v>
      </c>
      <c r="GW120" s="1">
        <v>1</v>
      </c>
      <c r="GX120" s="1">
        <v>1</v>
      </c>
      <c r="GY120" s="1">
        <v>1</v>
      </c>
      <c r="GZ120" s="1">
        <v>1</v>
      </c>
      <c r="HA120" s="1">
        <v>1</v>
      </c>
      <c r="HB120" s="1">
        <v>1</v>
      </c>
      <c r="HC120" s="1">
        <v>1</v>
      </c>
      <c r="HD120" s="1">
        <v>1</v>
      </c>
      <c r="HE120" s="1">
        <v>1</v>
      </c>
      <c r="HF120" s="1">
        <v>1</v>
      </c>
      <c r="HG120" s="1">
        <v>1</v>
      </c>
      <c r="HH120" s="1">
        <v>1</v>
      </c>
      <c r="HI120" s="1">
        <v>1</v>
      </c>
      <c r="HJ120" s="1">
        <v>1</v>
      </c>
      <c r="HK120" s="1">
        <v>1</v>
      </c>
      <c r="HL120" s="1">
        <v>1</v>
      </c>
      <c r="HM120" s="1">
        <v>1</v>
      </c>
      <c r="HN120" s="1">
        <v>1</v>
      </c>
      <c r="HO120" s="1">
        <v>1</v>
      </c>
      <c r="HP120" s="1">
        <v>1</v>
      </c>
      <c r="HQ120" s="1">
        <v>1</v>
      </c>
      <c r="HR120" s="1">
        <v>1</v>
      </c>
      <c r="HS120" s="1">
        <v>1</v>
      </c>
      <c r="HT120" s="1">
        <v>1</v>
      </c>
      <c r="HU120" s="1">
        <v>1</v>
      </c>
      <c r="HV120" s="1">
        <v>1</v>
      </c>
      <c r="HW120" s="1">
        <v>1</v>
      </c>
      <c r="HX120" s="1">
        <v>1</v>
      </c>
      <c r="HY120" s="1">
        <v>1</v>
      </c>
      <c r="HZ120" s="1">
        <v>1</v>
      </c>
      <c r="IA120" s="1">
        <v>1</v>
      </c>
      <c r="IB120" s="1">
        <v>1</v>
      </c>
      <c r="IC120" s="1">
        <v>1</v>
      </c>
      <c r="ID120" s="1">
        <v>1</v>
      </c>
      <c r="IE120" s="1">
        <v>1</v>
      </c>
      <c r="IF120" s="1">
        <v>1</v>
      </c>
      <c r="IG120" s="1">
        <v>1</v>
      </c>
      <c r="IH120" s="1">
        <v>1</v>
      </c>
      <c r="II120" s="1">
        <v>1</v>
      </c>
      <c r="IJ120" s="1">
        <v>1</v>
      </c>
      <c r="IK120" s="1">
        <v>1</v>
      </c>
      <c r="IL120" s="1">
        <v>1</v>
      </c>
      <c r="IM120" s="1">
        <v>0</v>
      </c>
      <c r="IN120" s="1">
        <v>1</v>
      </c>
      <c r="IO120" s="1">
        <v>1</v>
      </c>
      <c r="IP120" s="1">
        <v>1</v>
      </c>
      <c r="IQ120" s="1">
        <v>1</v>
      </c>
      <c r="IR120" s="1">
        <v>1</v>
      </c>
      <c r="IS120" s="1">
        <v>1</v>
      </c>
      <c r="IT120" s="1">
        <v>0</v>
      </c>
      <c r="IU120" s="1">
        <v>1</v>
      </c>
      <c r="IV120" s="1">
        <v>1</v>
      </c>
      <c r="IW120" s="1">
        <v>1</v>
      </c>
      <c r="IX120" s="1">
        <v>1</v>
      </c>
      <c r="IY120" s="1">
        <v>1</v>
      </c>
      <c r="IZ120" s="1">
        <v>1</v>
      </c>
      <c r="JA120" s="1">
        <v>0</v>
      </c>
      <c r="JB120" s="1">
        <v>1</v>
      </c>
      <c r="JC120" s="1">
        <v>1</v>
      </c>
      <c r="JD120" s="1">
        <v>1</v>
      </c>
      <c r="JE120" s="1">
        <v>1</v>
      </c>
      <c r="JF120" s="1">
        <v>1</v>
      </c>
      <c r="JG120" s="1">
        <v>1</v>
      </c>
      <c r="JH120" s="1">
        <v>0</v>
      </c>
      <c r="JI120" s="1">
        <v>1</v>
      </c>
      <c r="JJ120" s="1">
        <v>1</v>
      </c>
      <c r="JK120" s="1">
        <v>1</v>
      </c>
      <c r="JL120" s="1">
        <v>1</v>
      </c>
      <c r="JM120" s="1">
        <v>1</v>
      </c>
      <c r="JN120" s="1">
        <v>1</v>
      </c>
      <c r="JO120" s="1">
        <v>0</v>
      </c>
      <c r="JP120" s="1">
        <v>1</v>
      </c>
      <c r="JQ120" s="1">
        <v>1</v>
      </c>
      <c r="JR120" s="1">
        <v>1</v>
      </c>
      <c r="JS120" s="1">
        <v>1</v>
      </c>
      <c r="JT120" s="1">
        <v>1</v>
      </c>
      <c r="JU120" s="1">
        <v>1</v>
      </c>
      <c r="JV120" s="1">
        <v>0</v>
      </c>
      <c r="JW120" s="1">
        <v>1</v>
      </c>
      <c r="JX120" s="1">
        <v>1</v>
      </c>
      <c r="JY120" s="1">
        <v>1</v>
      </c>
      <c r="JZ120" s="1">
        <v>1</v>
      </c>
      <c r="KA120" s="1">
        <v>1</v>
      </c>
      <c r="KB120" s="1">
        <v>1</v>
      </c>
      <c r="KC120" s="1">
        <v>0</v>
      </c>
      <c r="KD120" s="1">
        <v>1</v>
      </c>
      <c r="KE120" s="1">
        <v>1</v>
      </c>
      <c r="KF120" s="1">
        <v>1</v>
      </c>
      <c r="KG120" s="1">
        <v>1</v>
      </c>
      <c r="KH120" s="1">
        <v>1</v>
      </c>
      <c r="KI120" s="1">
        <v>1</v>
      </c>
      <c r="KJ120" s="1">
        <v>0</v>
      </c>
      <c r="KK120" s="1">
        <v>1</v>
      </c>
      <c r="KL120" s="1">
        <v>1</v>
      </c>
      <c r="KM120" s="1">
        <v>1</v>
      </c>
      <c r="KN120" s="1">
        <v>1</v>
      </c>
      <c r="KO120" s="1">
        <v>1</v>
      </c>
      <c r="KP120" s="1">
        <v>1</v>
      </c>
      <c r="KQ120" s="1">
        <v>1</v>
      </c>
      <c r="KR120" s="1">
        <v>1</v>
      </c>
      <c r="KS120" s="1">
        <v>1</v>
      </c>
      <c r="KT120" s="1">
        <v>1</v>
      </c>
      <c r="KU120" s="1">
        <v>1</v>
      </c>
      <c r="KV120" s="1">
        <v>1</v>
      </c>
      <c r="KW120" s="1">
        <v>1</v>
      </c>
      <c r="KX120" s="1">
        <v>1</v>
      </c>
      <c r="KY120" s="1">
        <v>1</v>
      </c>
      <c r="KZ120" s="1">
        <v>1</v>
      </c>
      <c r="LA120" s="1">
        <v>1</v>
      </c>
      <c r="LB120" s="1">
        <v>1</v>
      </c>
      <c r="LC120" s="1">
        <v>1</v>
      </c>
      <c r="LD120" s="1">
        <v>1</v>
      </c>
      <c r="LE120" s="1">
        <v>1</v>
      </c>
      <c r="LF120" s="1">
        <v>1</v>
      </c>
      <c r="LG120" s="1">
        <v>1</v>
      </c>
      <c r="LH120" s="1">
        <v>1</v>
      </c>
      <c r="LI120" s="1">
        <v>1</v>
      </c>
      <c r="LJ120" s="1">
        <v>1</v>
      </c>
      <c r="LK120" s="1">
        <v>1</v>
      </c>
      <c r="LL120" s="1">
        <v>1</v>
      </c>
      <c r="LM120" s="1">
        <v>1</v>
      </c>
      <c r="LN120" s="1">
        <v>1</v>
      </c>
      <c r="LO120" s="1">
        <v>1</v>
      </c>
      <c r="LP120" s="1">
        <v>1</v>
      </c>
      <c r="LQ120" s="1">
        <v>1</v>
      </c>
      <c r="LR120" s="1">
        <v>1</v>
      </c>
      <c r="LS120" s="1">
        <v>1</v>
      </c>
      <c r="LT120" s="1">
        <v>1</v>
      </c>
      <c r="LU120" s="1">
        <v>1</v>
      </c>
      <c r="LV120" s="1">
        <v>1</v>
      </c>
      <c r="LW120" s="1">
        <v>1</v>
      </c>
      <c r="LX120" s="1">
        <v>1</v>
      </c>
      <c r="LY120" s="1">
        <v>1</v>
      </c>
      <c r="LZ120" s="1">
        <v>1</v>
      </c>
      <c r="MA120" s="1">
        <v>1</v>
      </c>
      <c r="MB120" s="1">
        <v>1</v>
      </c>
      <c r="MC120" s="1">
        <v>1</v>
      </c>
      <c r="MD120" s="1">
        <v>1</v>
      </c>
      <c r="ME120" s="1">
        <v>1</v>
      </c>
      <c r="MF120" s="1">
        <v>1</v>
      </c>
      <c r="MG120" s="1">
        <v>1</v>
      </c>
      <c r="MH120" s="1">
        <v>1</v>
      </c>
      <c r="MI120" s="1">
        <v>1</v>
      </c>
      <c r="MJ120" s="1">
        <v>1</v>
      </c>
      <c r="MK120" s="1">
        <v>1</v>
      </c>
      <c r="ML120" s="1">
        <v>1</v>
      </c>
      <c r="MM120" s="1">
        <v>1</v>
      </c>
      <c r="MN120" s="1">
        <v>1</v>
      </c>
      <c r="MO120" s="1">
        <v>1</v>
      </c>
      <c r="MP120" s="1">
        <v>1</v>
      </c>
      <c r="MQ120" s="1">
        <v>1</v>
      </c>
      <c r="MR120" s="1">
        <v>1</v>
      </c>
      <c r="MS120" s="1">
        <v>1</v>
      </c>
      <c r="MT120" s="1">
        <v>1</v>
      </c>
      <c r="MU120" s="1">
        <v>1</v>
      </c>
      <c r="MV120" s="1">
        <v>1</v>
      </c>
      <c r="MW120" s="1">
        <v>1</v>
      </c>
      <c r="MX120" s="1">
        <v>1</v>
      </c>
      <c r="MY120" s="1">
        <v>1</v>
      </c>
      <c r="MZ120" s="1">
        <v>1</v>
      </c>
      <c r="NA120" s="1">
        <v>1</v>
      </c>
      <c r="NB120" s="1">
        <v>1</v>
      </c>
    </row>
    <row r="121" spans="2:366" ht="15">
      <c r="B121" s="8" t="s">
        <v>101</v>
      </c>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c r="AK121" s="1"/>
      <c r="AL121" s="1"/>
      <c r="AM121" s="1"/>
      <c r="AN121" s="1"/>
      <c r="AO121" s="1"/>
      <c r="AP121" s="1"/>
      <c r="AQ121" s="1"/>
      <c r="AR121" s="1"/>
      <c r="AS121" s="1"/>
      <c r="AT121" s="1"/>
      <c r="AU121" s="1"/>
      <c r="AV121" s="1"/>
      <c r="AW121" s="1"/>
      <c r="AX121" s="1"/>
      <c r="AY121" s="1"/>
      <c r="AZ121" s="1"/>
      <c r="BA121" s="1"/>
      <c r="BB121" s="1"/>
      <c r="BC121" s="1"/>
      <c r="BD121" s="1"/>
      <c r="BE121" s="1"/>
      <c r="BF121" s="1"/>
      <c r="BG121" s="1"/>
      <c r="BH121" s="1"/>
      <c r="BI121" s="1"/>
      <c r="BJ121" s="1"/>
      <c r="BK121" s="1"/>
      <c r="BL121" s="1"/>
      <c r="BM121" s="1"/>
      <c r="BN121" s="1"/>
      <c r="BO121" s="1"/>
      <c r="BP121" s="1"/>
      <c r="BQ121" s="1"/>
      <c r="BR121" s="1"/>
      <c r="BS121" s="1"/>
      <c r="BT121" s="1"/>
      <c r="BU121" s="1"/>
      <c r="BV121" s="1"/>
      <c r="BW121" s="1"/>
      <c r="BX121" s="1"/>
      <c r="BY121" s="1"/>
      <c r="BZ121" s="1"/>
      <c r="CA121" s="1"/>
      <c r="CB121" s="1"/>
      <c r="CC121" s="1"/>
      <c r="CD121" s="1"/>
      <c r="CE121" s="1"/>
      <c r="CF121" s="1"/>
      <c r="CG121" s="1"/>
      <c r="CH121" s="1"/>
      <c r="CI121" s="1"/>
      <c r="CJ121" s="1"/>
      <c r="CK121" s="1"/>
      <c r="CL121" s="1"/>
      <c r="CM121" s="1"/>
      <c r="CN121" s="1"/>
      <c r="CO121" s="1"/>
      <c r="CP121" s="1"/>
      <c r="CQ121" s="1"/>
      <c r="CR121" s="1"/>
      <c r="CS121" s="1"/>
      <c r="CT121" s="1"/>
      <c r="CU121" s="1"/>
      <c r="CV121" s="1"/>
      <c r="CW121" s="1"/>
      <c r="CX121" s="1"/>
      <c r="CY121" s="1"/>
      <c r="CZ121" s="1"/>
      <c r="DA121" s="1"/>
      <c r="DB121" s="1"/>
      <c r="DC121" s="1"/>
      <c r="DD121" s="1"/>
      <c r="DE121" s="1"/>
      <c r="DF121" s="1"/>
      <c r="DG121" s="1"/>
      <c r="DH121" s="1"/>
      <c r="DI121" s="1"/>
      <c r="DJ121" s="1"/>
      <c r="DK121" s="1"/>
      <c r="DL121" s="1"/>
      <c r="DM121" s="1"/>
      <c r="DN121" s="1"/>
      <c r="DO121" s="1"/>
      <c r="DP121" s="1"/>
      <c r="DQ121" s="1"/>
      <c r="DR121" s="1"/>
      <c r="DS121" s="1"/>
      <c r="DT121" s="1"/>
      <c r="DU121" s="1"/>
      <c r="DV121" s="1"/>
      <c r="DW121" s="1"/>
      <c r="DX121" s="1"/>
      <c r="DY121" s="1"/>
      <c r="DZ121" s="1"/>
      <c r="EA121" s="1"/>
      <c r="EB121" s="1"/>
      <c r="EC121" s="1"/>
      <c r="ED121" s="1"/>
      <c r="EE121" s="1"/>
      <c r="EF121" s="1"/>
      <c r="EG121" s="1"/>
      <c r="EH121" s="1"/>
      <c r="EI121" s="1"/>
      <c r="EJ121" s="1"/>
      <c r="EK121" s="1"/>
      <c r="EL121" s="1"/>
      <c r="EM121" s="1"/>
      <c r="EN121" s="1"/>
      <c r="EO121" s="1"/>
      <c r="EP121" s="1"/>
      <c r="EQ121" s="1"/>
      <c r="ER121" s="1"/>
      <c r="ES121" s="1"/>
      <c r="ET121" s="1"/>
      <c r="EU121" s="1"/>
      <c r="EV121" s="1"/>
      <c r="EW121" s="1"/>
      <c r="EX121" s="1"/>
      <c r="EY121" s="1"/>
      <c r="EZ121" s="1"/>
      <c r="FA121" s="1"/>
      <c r="FB121" s="1"/>
      <c r="FC121" s="1"/>
      <c r="FD121" s="1"/>
      <c r="FE121" s="1"/>
      <c r="FF121" s="1"/>
      <c r="FG121" s="1"/>
      <c r="FH121" s="1"/>
      <c r="FI121" s="1"/>
      <c r="FJ121" s="1"/>
      <c r="FK121" s="1"/>
      <c r="FL121" s="1"/>
      <c r="FM121" s="1"/>
      <c r="FN121" s="1"/>
      <c r="FO121" s="1"/>
      <c r="FP121" s="1"/>
      <c r="FQ121" s="1"/>
      <c r="FR121" s="1"/>
      <c r="FS121" s="1"/>
      <c r="FT121" s="1"/>
      <c r="FU121" s="1"/>
      <c r="FV121" s="1"/>
      <c r="FW121" s="1"/>
      <c r="FX121" s="1"/>
      <c r="FY121" s="1"/>
      <c r="FZ121" s="1"/>
      <c r="GA121" s="1"/>
      <c r="GB121" s="1"/>
      <c r="GC121" s="1"/>
      <c r="GD121" s="1"/>
      <c r="GE121" s="1"/>
      <c r="GF121" s="1"/>
      <c r="GG121" s="1"/>
      <c r="GH121" s="1"/>
      <c r="GI121" s="1"/>
      <c r="GJ121" s="1"/>
      <c r="GK121" s="1"/>
      <c r="GL121" s="1"/>
      <c r="GM121" s="1"/>
      <c r="GN121" s="1"/>
      <c r="GO121" s="1"/>
      <c r="GP121" s="1"/>
      <c r="GQ121" s="1"/>
      <c r="GR121" s="1"/>
      <c r="GS121" s="1"/>
      <c r="GT121" s="1"/>
      <c r="GU121" s="1"/>
      <c r="GV121" s="1"/>
      <c r="GW121" s="1"/>
      <c r="GX121" s="1"/>
      <c r="GY121" s="1"/>
      <c r="GZ121" s="1"/>
      <c r="HA121" s="1"/>
      <c r="HB121" s="1"/>
      <c r="HC121" s="1"/>
      <c r="HD121" s="1"/>
      <c r="HE121" s="1"/>
      <c r="HF121" s="1"/>
      <c r="HG121" s="1"/>
      <c r="HH121" s="1"/>
      <c r="HI121" s="1"/>
      <c r="HJ121" s="1"/>
      <c r="HK121" s="1"/>
      <c r="HL121" s="1"/>
      <c r="HM121" s="1"/>
      <c r="HN121" s="1"/>
      <c r="HO121" s="1"/>
      <c r="HP121" s="1"/>
      <c r="HQ121" s="1"/>
      <c r="HR121" s="1"/>
      <c r="HS121" s="1"/>
      <c r="HT121" s="1"/>
      <c r="HU121" s="1"/>
      <c r="HV121" s="1"/>
      <c r="HW121" s="1"/>
      <c r="HX121" s="1"/>
      <c r="HY121" s="1"/>
      <c r="HZ121" s="1"/>
      <c r="IA121" s="1"/>
      <c r="IB121" s="1"/>
      <c r="IC121" s="1"/>
      <c r="ID121" s="1"/>
      <c r="IE121" s="1"/>
      <c r="IF121" s="1"/>
      <c r="IG121" s="1"/>
      <c r="IH121" s="1"/>
      <c r="II121" s="1"/>
      <c r="IJ121" s="1"/>
      <c r="IK121" s="1"/>
      <c r="IL121" s="1"/>
      <c r="IM121" s="1">
        <v>0</v>
      </c>
      <c r="IN121" s="1"/>
      <c r="IO121" s="1"/>
      <c r="IP121" s="1"/>
      <c r="IQ121" s="1"/>
      <c r="IR121" s="1"/>
      <c r="IS121" s="1"/>
      <c r="IT121" s="1"/>
      <c r="IU121" s="1"/>
      <c r="IV121" s="1"/>
      <c r="IW121" s="1"/>
      <c r="IX121" s="1"/>
      <c r="IY121" s="1"/>
      <c r="IZ121" s="1"/>
      <c r="JA121" s="1"/>
      <c r="JB121" s="1"/>
      <c r="JC121" s="1"/>
      <c r="JD121" s="1"/>
      <c r="JE121" s="1"/>
      <c r="JF121" s="1"/>
      <c r="JG121" s="1"/>
      <c r="JH121" s="1"/>
      <c r="JI121" s="1"/>
      <c r="JJ121" s="1"/>
      <c r="JK121" s="1"/>
      <c r="JL121" s="1"/>
      <c r="JM121" s="1"/>
      <c r="JN121" s="1"/>
      <c r="JO121" s="1"/>
      <c r="JP121" s="1"/>
      <c r="JQ121" s="1"/>
      <c r="JR121" s="1"/>
      <c r="JS121" s="1"/>
      <c r="JT121" s="1"/>
      <c r="JU121" s="1"/>
      <c r="JV121" s="1">
        <v>0</v>
      </c>
      <c r="JW121" s="1"/>
      <c r="JX121" s="1"/>
      <c r="JY121" s="1"/>
      <c r="JZ121" s="1"/>
      <c r="KA121" s="1"/>
      <c r="KB121" s="1"/>
      <c r="KC121" s="1"/>
      <c r="KD121" s="1"/>
      <c r="KE121" s="1"/>
      <c r="KF121" s="1"/>
      <c r="KG121" s="1"/>
      <c r="KH121" s="1"/>
      <c r="KI121" s="1"/>
      <c r="KJ121" s="1"/>
      <c r="KK121" s="1"/>
      <c r="KL121" s="1"/>
      <c r="KM121" s="1"/>
      <c r="KN121" s="1"/>
      <c r="KO121" s="1"/>
      <c r="KP121" s="1"/>
      <c r="KQ121" s="1"/>
      <c r="KR121" s="1"/>
      <c r="KS121" s="1"/>
      <c r="KT121" s="1"/>
      <c r="KU121" s="1"/>
      <c r="KV121" s="1"/>
      <c r="KW121" s="1"/>
      <c r="KX121" s="1"/>
      <c r="KY121" s="1"/>
      <c r="KZ121" s="1"/>
      <c r="LA121" s="1"/>
      <c r="LB121" s="1"/>
      <c r="LC121" s="1"/>
      <c r="LD121" s="1"/>
      <c r="LE121" s="1"/>
      <c r="LF121" s="1"/>
      <c r="LG121" s="1"/>
      <c r="LH121" s="1"/>
      <c r="LI121" s="1"/>
      <c r="LJ121" s="1"/>
      <c r="LK121" s="1"/>
      <c r="LL121" s="1"/>
      <c r="LM121" s="1"/>
      <c r="LN121" s="1"/>
      <c r="LO121" s="1"/>
      <c r="LP121" s="1"/>
      <c r="LQ121" s="1"/>
      <c r="LR121" s="1"/>
      <c r="LS121" s="1"/>
      <c r="LT121" s="1"/>
      <c r="LU121" s="1"/>
      <c r="LV121" s="1"/>
      <c r="LW121" s="1"/>
      <c r="LX121" s="1"/>
      <c r="LY121" s="1"/>
      <c r="LZ121" s="1"/>
      <c r="MA121" s="1"/>
      <c r="MB121" s="1"/>
      <c r="MC121" s="1"/>
      <c r="MD121" s="1"/>
      <c r="ME121" s="1"/>
      <c r="MF121" s="1"/>
      <c r="MG121" s="1"/>
      <c r="MH121" s="1"/>
      <c r="MI121" s="1"/>
      <c r="MJ121" s="1"/>
      <c r="MK121" s="1"/>
      <c r="ML121" s="1"/>
      <c r="MM121" s="1"/>
      <c r="MN121" s="1"/>
      <c r="MO121" s="1"/>
      <c r="MP121" s="1"/>
      <c r="MQ121" s="1"/>
      <c r="MR121" s="1"/>
      <c r="MS121" s="1"/>
      <c r="MT121" s="1"/>
      <c r="MU121" s="1"/>
      <c r="MV121" s="1"/>
      <c r="MW121" s="1"/>
      <c r="MX121" s="1"/>
      <c r="MY121" s="1"/>
      <c r="MZ121" s="1"/>
      <c r="NA121" s="1"/>
      <c r="NB121" s="1"/>
    </row>
    <row r="122" spans="2:366" ht="15">
      <c r="B122" s="8" t="s">
        <v>102</v>
      </c>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c r="AK122" s="1"/>
      <c r="AL122" s="1"/>
      <c r="AM122" s="1"/>
      <c r="AN122" s="1"/>
      <c r="AO122" s="1"/>
      <c r="AP122" s="1"/>
      <c r="AQ122" s="1"/>
      <c r="AR122" s="1"/>
      <c r="AS122" s="1"/>
      <c r="AT122" s="1"/>
      <c r="AU122" s="1"/>
      <c r="AV122" s="1"/>
      <c r="AW122" s="1"/>
      <c r="AX122" s="1"/>
      <c r="AY122" s="1"/>
      <c r="AZ122" s="1"/>
      <c r="BA122" s="1"/>
      <c r="BB122" s="1"/>
      <c r="BC122" s="1"/>
      <c r="BD122" s="1"/>
      <c r="BE122" s="1"/>
      <c r="BF122" s="1"/>
      <c r="BG122" s="1"/>
      <c r="BH122" s="1"/>
      <c r="BI122" s="1"/>
      <c r="BJ122" s="1"/>
      <c r="BK122" s="1"/>
      <c r="BL122" s="1"/>
      <c r="BM122" s="1"/>
      <c r="BN122" s="1"/>
      <c r="BO122" s="1"/>
      <c r="BP122" s="1"/>
      <c r="BQ122" s="1"/>
      <c r="BR122" s="1"/>
      <c r="BS122" s="1"/>
      <c r="BT122" s="1"/>
      <c r="BU122" s="1"/>
      <c r="BV122" s="1"/>
      <c r="BW122" s="1"/>
      <c r="BX122" s="1"/>
      <c r="BY122" s="1"/>
      <c r="BZ122" s="1"/>
      <c r="CA122" s="1"/>
      <c r="CB122" s="1"/>
      <c r="CC122" s="1"/>
      <c r="CD122" s="1"/>
      <c r="CE122" s="1"/>
      <c r="CF122" s="1"/>
      <c r="CG122" s="1"/>
      <c r="CH122" s="1"/>
      <c r="CI122" s="1"/>
      <c r="CJ122" s="1"/>
      <c r="CK122" s="1"/>
      <c r="CL122" s="1"/>
      <c r="CM122" s="1"/>
      <c r="CN122" s="1"/>
      <c r="CO122" s="1"/>
      <c r="CP122" s="1"/>
      <c r="CQ122" s="1"/>
      <c r="CR122" s="1"/>
      <c r="CS122" s="1"/>
      <c r="CT122" s="1"/>
      <c r="CU122" s="1"/>
      <c r="CV122" s="1"/>
      <c r="CW122" s="1"/>
      <c r="CX122" s="1"/>
      <c r="CY122" s="1"/>
      <c r="CZ122" s="1"/>
      <c r="DA122" s="1"/>
      <c r="DB122" s="1"/>
      <c r="DC122" s="1"/>
      <c r="DD122" s="1"/>
      <c r="DE122" s="1"/>
      <c r="DF122" s="1"/>
      <c r="DG122" s="1"/>
      <c r="DH122" s="1"/>
      <c r="DI122" s="1"/>
      <c r="DJ122" s="1"/>
      <c r="DK122" s="1"/>
      <c r="DL122" s="1"/>
      <c r="DM122" s="1"/>
      <c r="DN122" s="1"/>
      <c r="DO122" s="1"/>
      <c r="DP122" s="1"/>
      <c r="DQ122" s="1"/>
      <c r="DR122" s="1"/>
      <c r="DS122" s="1"/>
      <c r="DT122" s="1"/>
      <c r="DU122" s="1"/>
      <c r="DV122" s="1"/>
      <c r="DW122" s="1"/>
      <c r="DX122" s="1"/>
      <c r="DY122" s="1"/>
      <c r="DZ122" s="1"/>
      <c r="EA122" s="1"/>
      <c r="EB122" s="1"/>
      <c r="EC122" s="1"/>
      <c r="ED122" s="1"/>
      <c r="EE122" s="1"/>
      <c r="EF122" s="1"/>
      <c r="EG122" s="1"/>
      <c r="EH122" s="1"/>
      <c r="EI122" s="1"/>
      <c r="EJ122" s="1"/>
      <c r="EK122" s="1"/>
      <c r="EL122" s="1"/>
      <c r="EM122" s="1"/>
      <c r="EN122" s="1"/>
      <c r="EO122" s="1"/>
      <c r="EP122" s="1"/>
      <c r="EQ122" s="1"/>
      <c r="ER122" s="1"/>
      <c r="ES122" s="1"/>
      <c r="ET122" s="1"/>
      <c r="EU122" s="1"/>
      <c r="EV122" s="1"/>
      <c r="EW122" s="1"/>
      <c r="EX122" s="1"/>
      <c r="EY122" s="1"/>
      <c r="EZ122" s="1"/>
      <c r="FA122" s="1"/>
      <c r="FB122" s="1"/>
      <c r="FC122" s="1"/>
      <c r="FD122" s="1"/>
      <c r="FE122" s="1"/>
      <c r="FF122" s="1"/>
      <c r="FG122" s="1"/>
      <c r="FH122" s="1"/>
      <c r="FI122" s="1"/>
      <c r="FJ122" s="1"/>
      <c r="FK122" s="1"/>
      <c r="FL122" s="1"/>
      <c r="FM122" s="1"/>
      <c r="FN122" s="1"/>
      <c r="FO122" s="1"/>
      <c r="FP122" s="1"/>
      <c r="FQ122" s="1"/>
      <c r="FR122" s="1"/>
      <c r="FS122" s="1"/>
      <c r="FT122" s="1"/>
      <c r="FU122" s="1"/>
      <c r="FV122" s="1"/>
      <c r="FW122" s="1"/>
      <c r="FX122" s="1"/>
      <c r="FY122" s="1"/>
      <c r="FZ122" s="1"/>
      <c r="GA122" s="1"/>
      <c r="GB122" s="1"/>
      <c r="GC122" s="1"/>
      <c r="GD122" s="1"/>
      <c r="GE122" s="1"/>
      <c r="GF122" s="1"/>
      <c r="GG122" s="1"/>
      <c r="GH122" s="1"/>
      <c r="GI122" s="1"/>
      <c r="GJ122" s="1"/>
      <c r="GK122" s="1"/>
      <c r="GL122" s="1"/>
      <c r="GM122" s="1"/>
      <c r="GN122" s="1"/>
      <c r="GO122" s="1"/>
      <c r="GP122" s="1"/>
      <c r="GQ122" s="1"/>
      <c r="GR122" s="1"/>
      <c r="GS122" s="1"/>
      <c r="GT122" s="1"/>
      <c r="GU122" s="1"/>
      <c r="GV122" s="1"/>
      <c r="GW122" s="1"/>
      <c r="GX122" s="1"/>
      <c r="GY122" s="1"/>
      <c r="GZ122" s="1"/>
      <c r="HA122" s="1"/>
      <c r="HB122" s="1"/>
      <c r="HC122" s="1"/>
      <c r="HD122" s="1"/>
      <c r="HE122" s="1"/>
      <c r="HF122" s="1"/>
      <c r="HG122" s="1"/>
      <c r="HH122" s="1"/>
      <c r="HI122" s="1"/>
      <c r="HJ122" s="1"/>
      <c r="HK122" s="1"/>
      <c r="HL122" s="1"/>
      <c r="HM122" s="1"/>
      <c r="HN122" s="1"/>
      <c r="HO122" s="1"/>
      <c r="HP122" s="1"/>
      <c r="HQ122" s="1"/>
      <c r="HR122" s="1"/>
      <c r="HS122" s="1"/>
      <c r="HT122" s="1"/>
      <c r="HU122" s="1"/>
      <c r="HV122" s="1"/>
      <c r="HW122" s="1"/>
      <c r="HX122" s="1"/>
      <c r="HY122" s="1"/>
      <c r="HZ122" s="1"/>
      <c r="IA122" s="1"/>
      <c r="IB122" s="1"/>
      <c r="IC122" s="1"/>
      <c r="ID122" s="1"/>
      <c r="IE122" s="1"/>
      <c r="IF122" s="1"/>
      <c r="IG122" s="1"/>
      <c r="IH122" s="1"/>
      <c r="II122" s="1"/>
      <c r="IJ122" s="1"/>
      <c r="IK122" s="1"/>
      <c r="IL122" s="1"/>
      <c r="IM122" s="1">
        <v>0</v>
      </c>
      <c r="IN122" s="1"/>
      <c r="IO122" s="1"/>
      <c r="IP122" s="1"/>
      <c r="IQ122" s="1"/>
      <c r="IR122" s="1"/>
      <c r="IS122" s="1"/>
      <c r="IT122" s="1"/>
      <c r="IU122" s="1"/>
      <c r="IV122" s="1"/>
      <c r="IW122" s="1"/>
      <c r="IX122" s="1"/>
      <c r="IY122" s="1"/>
      <c r="IZ122" s="1"/>
      <c r="JA122" s="1"/>
      <c r="JB122" s="1"/>
      <c r="JC122" s="1"/>
      <c r="JD122" s="1"/>
      <c r="JE122" s="1"/>
      <c r="JF122" s="1"/>
      <c r="JG122" s="1"/>
      <c r="JH122" s="1"/>
      <c r="JI122" s="1"/>
      <c r="JJ122" s="1"/>
      <c r="JK122" s="1"/>
      <c r="JL122" s="1"/>
      <c r="JM122" s="1"/>
      <c r="JN122" s="1"/>
      <c r="JO122" s="1"/>
      <c r="JP122" s="1"/>
      <c r="JQ122" s="1"/>
      <c r="JR122" s="1"/>
      <c r="JS122" s="1"/>
      <c r="JT122" s="1"/>
      <c r="JU122" s="1"/>
      <c r="JV122" s="1"/>
      <c r="JW122" s="1"/>
      <c r="JX122" s="1"/>
      <c r="JY122" s="1"/>
      <c r="JZ122" s="1"/>
      <c r="KA122" s="1"/>
      <c r="KB122" s="1"/>
      <c r="KC122" s="1"/>
      <c r="KD122" s="1"/>
      <c r="KE122" s="1"/>
      <c r="KF122" s="1"/>
      <c r="KG122" s="1"/>
      <c r="KH122" s="1"/>
      <c r="KI122" s="1"/>
      <c r="KJ122" s="1"/>
      <c r="KK122" s="1"/>
      <c r="KL122" s="1"/>
      <c r="KM122" s="1"/>
      <c r="KN122" s="1"/>
      <c r="KO122" s="1"/>
      <c r="KP122" s="1"/>
      <c r="KQ122" s="1"/>
      <c r="KR122" s="1"/>
      <c r="KS122" s="1"/>
      <c r="KT122" s="1"/>
      <c r="KU122" s="1"/>
      <c r="KV122" s="1"/>
      <c r="KW122" s="1"/>
      <c r="KX122" s="1"/>
      <c r="KY122" s="1"/>
      <c r="KZ122" s="1"/>
      <c r="LA122" s="1"/>
      <c r="LB122" s="1"/>
      <c r="LC122" s="1"/>
      <c r="LD122" s="1"/>
      <c r="LE122" s="1"/>
      <c r="LF122" s="1"/>
      <c r="LG122" s="1"/>
      <c r="LH122" s="1"/>
      <c r="LI122" s="1"/>
      <c r="LJ122" s="1"/>
      <c r="LK122" s="1"/>
      <c r="LL122" s="1"/>
      <c r="LM122" s="1"/>
      <c r="LN122" s="1"/>
      <c r="LO122" s="1"/>
      <c r="LP122" s="1"/>
      <c r="LQ122" s="1"/>
      <c r="LR122" s="1"/>
      <c r="LS122" s="1"/>
      <c r="LT122" s="1"/>
      <c r="LU122" s="1"/>
      <c r="LV122" s="1"/>
      <c r="LW122" s="1"/>
      <c r="LX122" s="1"/>
      <c r="LY122" s="1"/>
      <c r="LZ122" s="1"/>
      <c r="MA122" s="1"/>
      <c r="MB122" s="1"/>
      <c r="MC122" s="1"/>
      <c r="MD122" s="1"/>
      <c r="ME122" s="1"/>
      <c r="MF122" s="1"/>
      <c r="MG122" s="1"/>
      <c r="MH122" s="1"/>
      <c r="MI122" s="1"/>
      <c r="MJ122" s="1"/>
      <c r="MK122" s="1"/>
      <c r="ML122" s="1"/>
      <c r="MM122" s="1"/>
      <c r="MN122" s="1"/>
      <c r="MO122" s="1"/>
      <c r="MP122" s="1"/>
      <c r="MQ122" s="1"/>
      <c r="MR122" s="1"/>
      <c r="MS122" s="1"/>
      <c r="MT122" s="1"/>
      <c r="MU122" s="1"/>
      <c r="MV122" s="1"/>
      <c r="MW122" s="1"/>
      <c r="MX122" s="1"/>
      <c r="MY122" s="1"/>
      <c r="MZ122" s="1"/>
      <c r="NA122" s="1"/>
      <c r="NB122" s="1"/>
    </row>
    <row r="123" spans="2:366" ht="15">
      <c r="B123" s="8" t="s">
        <v>103</v>
      </c>
      <c r="C123" s="13">
        <v>0.5</v>
      </c>
      <c r="D123" s="13">
        <v>0.5</v>
      </c>
      <c r="E123" s="13">
        <v>0.5</v>
      </c>
      <c r="F123" s="13">
        <v>0.5</v>
      </c>
      <c r="G123" s="13">
        <v>0.5</v>
      </c>
      <c r="H123" s="13">
        <v>0.5</v>
      </c>
      <c r="I123" s="13">
        <v>0.5</v>
      </c>
      <c r="J123" s="13">
        <v>0.5</v>
      </c>
      <c r="K123" s="13">
        <v>0.5</v>
      </c>
      <c r="L123" s="13">
        <v>0.5</v>
      </c>
      <c r="M123" s="13">
        <v>0.5</v>
      </c>
      <c r="N123" s="13">
        <v>0.5</v>
      </c>
      <c r="O123" s="13">
        <v>0.5</v>
      </c>
      <c r="P123" s="13">
        <v>0.5</v>
      </c>
      <c r="Q123" s="13">
        <v>0.5</v>
      </c>
      <c r="R123" s="13">
        <v>0.5</v>
      </c>
      <c r="S123" s="13">
        <v>0.5</v>
      </c>
      <c r="T123" s="13">
        <v>0.5</v>
      </c>
      <c r="U123" s="13">
        <v>0.5</v>
      </c>
      <c r="V123" s="13">
        <v>0.5</v>
      </c>
      <c r="W123" s="13">
        <v>0.5</v>
      </c>
      <c r="X123" s="13">
        <v>0.5</v>
      </c>
      <c r="Y123" s="13">
        <v>0.5</v>
      </c>
      <c r="Z123" s="13">
        <v>0.5</v>
      </c>
      <c r="AA123" s="13">
        <v>0.5</v>
      </c>
      <c r="AB123" s="13">
        <v>0.5</v>
      </c>
      <c r="AC123" s="13">
        <v>0.5</v>
      </c>
      <c r="AD123" s="13">
        <v>0.5</v>
      </c>
      <c r="AE123" s="13">
        <v>0.5</v>
      </c>
      <c r="AF123" s="13">
        <v>0.5</v>
      </c>
      <c r="AG123" s="13">
        <v>0.5</v>
      </c>
      <c r="AH123" s="13">
        <v>0.5</v>
      </c>
      <c r="AI123" s="13">
        <v>0.5</v>
      </c>
      <c r="AJ123" s="13">
        <v>0.5</v>
      </c>
      <c r="AK123" s="13">
        <v>0.5</v>
      </c>
      <c r="AL123" s="13">
        <v>0.5</v>
      </c>
      <c r="AM123" s="13">
        <v>0.5</v>
      </c>
      <c r="AN123" s="13">
        <v>0.5</v>
      </c>
      <c r="AO123" s="13">
        <v>0.5</v>
      </c>
      <c r="AP123" s="13">
        <v>0.5</v>
      </c>
      <c r="AQ123" s="13">
        <v>0.5</v>
      </c>
      <c r="AR123" s="13">
        <v>0.5</v>
      </c>
      <c r="AS123" s="13">
        <v>0.5</v>
      </c>
      <c r="AT123" s="13">
        <v>0.5</v>
      </c>
      <c r="AU123" s="13">
        <v>0.5</v>
      </c>
      <c r="AV123" s="13">
        <v>0.5</v>
      </c>
      <c r="AW123" s="13">
        <v>0.5</v>
      </c>
      <c r="AX123" s="13">
        <v>0.5</v>
      </c>
      <c r="AY123" s="13">
        <v>0.5</v>
      </c>
      <c r="AZ123" s="13">
        <v>0.5</v>
      </c>
      <c r="BA123" s="13">
        <v>0.5</v>
      </c>
      <c r="BB123" s="13">
        <v>0.5</v>
      </c>
      <c r="BC123" s="13">
        <v>0.5</v>
      </c>
      <c r="BD123" s="13">
        <v>0.5</v>
      </c>
      <c r="BE123" s="13">
        <v>0.5</v>
      </c>
      <c r="BF123" s="13">
        <v>0.5</v>
      </c>
      <c r="BG123" s="13">
        <v>0.5</v>
      </c>
      <c r="BH123" s="13">
        <v>0.5</v>
      </c>
      <c r="BI123" s="13">
        <v>0.5</v>
      </c>
      <c r="BJ123" s="13">
        <v>0.5</v>
      </c>
      <c r="BK123" s="13">
        <v>0.5</v>
      </c>
      <c r="BL123" s="13">
        <v>0.5</v>
      </c>
      <c r="BM123" s="13">
        <v>0.5</v>
      </c>
      <c r="BN123" s="13">
        <v>0.5</v>
      </c>
      <c r="BO123" s="13">
        <v>0.5</v>
      </c>
      <c r="BP123" s="13">
        <v>0.5</v>
      </c>
      <c r="BQ123" s="13">
        <v>0.5</v>
      </c>
      <c r="BR123" s="13">
        <v>0.5</v>
      </c>
      <c r="BS123" s="13">
        <v>0.5</v>
      </c>
      <c r="BT123" s="13">
        <v>0.5</v>
      </c>
      <c r="BU123" s="13">
        <v>0.5</v>
      </c>
      <c r="BV123" s="13">
        <v>0.5</v>
      </c>
      <c r="BW123" s="13">
        <v>0.5</v>
      </c>
      <c r="BX123" s="13">
        <v>0.5</v>
      </c>
      <c r="BY123" s="13">
        <v>0.5</v>
      </c>
      <c r="BZ123" s="13">
        <v>0.5</v>
      </c>
      <c r="CA123" s="13">
        <v>0.5</v>
      </c>
      <c r="CB123" s="13">
        <v>0.5</v>
      </c>
      <c r="CC123" s="13">
        <v>0.5</v>
      </c>
      <c r="CD123" s="13">
        <v>0.5</v>
      </c>
      <c r="CE123" s="13">
        <v>0.5</v>
      </c>
      <c r="CF123" s="13">
        <v>0.5</v>
      </c>
      <c r="CG123" s="13">
        <v>0.5</v>
      </c>
      <c r="CH123" s="13">
        <v>0.5</v>
      </c>
      <c r="CI123" s="13">
        <v>0.5</v>
      </c>
      <c r="CJ123" s="13">
        <v>0.5</v>
      </c>
      <c r="CK123" s="13">
        <v>0.5</v>
      </c>
      <c r="CL123" s="13">
        <v>0.5</v>
      </c>
      <c r="CM123" s="13">
        <v>0.5</v>
      </c>
      <c r="CN123" s="13">
        <v>0.5</v>
      </c>
      <c r="CO123" s="13">
        <v>0.5</v>
      </c>
      <c r="CP123" s="13">
        <v>0.5</v>
      </c>
      <c r="CQ123" s="13">
        <v>0.5</v>
      </c>
      <c r="CR123" s="13">
        <v>0.5</v>
      </c>
      <c r="CS123" s="13">
        <v>0.5</v>
      </c>
      <c r="CT123" s="13">
        <v>0.5</v>
      </c>
      <c r="CU123" s="13">
        <v>0.5</v>
      </c>
      <c r="CV123" s="13">
        <v>0.5</v>
      </c>
      <c r="CW123" s="13">
        <v>0.5</v>
      </c>
      <c r="CX123" s="13">
        <v>0.5</v>
      </c>
      <c r="CY123" s="13">
        <v>0.5</v>
      </c>
      <c r="CZ123" s="13">
        <v>0.5</v>
      </c>
      <c r="DA123" s="13">
        <v>0.5</v>
      </c>
      <c r="DB123" s="13">
        <v>0.5</v>
      </c>
      <c r="DC123" s="13">
        <v>0.5</v>
      </c>
      <c r="DD123" s="13">
        <v>0.5</v>
      </c>
      <c r="DE123" s="13">
        <v>0.5</v>
      </c>
      <c r="DF123" s="13">
        <v>0.5</v>
      </c>
      <c r="DG123" s="13">
        <v>0.5</v>
      </c>
      <c r="DH123" s="13">
        <v>0.5</v>
      </c>
      <c r="DI123" s="13">
        <v>0.5</v>
      </c>
      <c r="DJ123" s="13">
        <v>0.5</v>
      </c>
      <c r="DK123" s="13">
        <v>0.5</v>
      </c>
      <c r="DL123" s="13">
        <v>0.5</v>
      </c>
      <c r="DM123" s="13">
        <v>0.5</v>
      </c>
      <c r="DN123" s="13">
        <v>0.5</v>
      </c>
      <c r="DO123" s="13">
        <v>0.5</v>
      </c>
      <c r="DP123" s="13">
        <v>0.5</v>
      </c>
      <c r="DQ123" s="13">
        <v>0.5</v>
      </c>
      <c r="DR123" s="13">
        <v>0.5</v>
      </c>
      <c r="DS123" s="13">
        <v>0.5</v>
      </c>
      <c r="DT123" s="13">
        <v>0.5</v>
      </c>
      <c r="DU123" s="13">
        <v>0.5</v>
      </c>
      <c r="DV123" s="13">
        <v>0.5</v>
      </c>
      <c r="DW123" s="13">
        <v>0.5</v>
      </c>
      <c r="DX123" s="13">
        <v>0.5</v>
      </c>
      <c r="DY123" s="13">
        <v>0.5</v>
      </c>
      <c r="DZ123" s="13">
        <v>0.5</v>
      </c>
      <c r="EA123" s="13">
        <v>0.5</v>
      </c>
      <c r="EB123" s="13">
        <v>0.5</v>
      </c>
      <c r="EC123" s="13">
        <v>0.5</v>
      </c>
      <c r="ED123" s="13">
        <v>0.5</v>
      </c>
      <c r="EE123" s="13">
        <v>0.5</v>
      </c>
      <c r="EF123" s="13">
        <v>0.5</v>
      </c>
      <c r="EG123" s="13">
        <v>0.5</v>
      </c>
      <c r="EH123" s="13">
        <v>0.5</v>
      </c>
      <c r="EI123" s="13">
        <v>0.5</v>
      </c>
      <c r="EJ123" s="13">
        <v>0.5</v>
      </c>
      <c r="EK123" s="13">
        <v>0.5</v>
      </c>
      <c r="EL123" s="13">
        <v>0.5</v>
      </c>
      <c r="EM123" s="13">
        <v>0.5</v>
      </c>
      <c r="EN123" s="13">
        <v>0.5</v>
      </c>
      <c r="EO123" s="13">
        <v>0.5</v>
      </c>
      <c r="EP123" s="13">
        <v>0.5</v>
      </c>
      <c r="EQ123" s="13">
        <v>0.5</v>
      </c>
      <c r="ER123" s="13">
        <v>0.5</v>
      </c>
      <c r="ES123" s="13">
        <v>0.5</v>
      </c>
      <c r="ET123" s="13">
        <v>0.5</v>
      </c>
      <c r="EU123" s="13">
        <v>0.5</v>
      </c>
      <c r="EV123" s="13">
        <v>0.5</v>
      </c>
      <c r="EW123" s="13">
        <v>0.5</v>
      </c>
      <c r="EX123" s="13">
        <v>0.5</v>
      </c>
      <c r="EY123" s="13">
        <v>0.5</v>
      </c>
      <c r="EZ123" s="13">
        <v>0.5</v>
      </c>
      <c r="FA123" s="13">
        <v>0.5</v>
      </c>
      <c r="FB123" s="13">
        <v>0.5</v>
      </c>
      <c r="FC123" s="13">
        <v>0.5</v>
      </c>
      <c r="FD123" s="13">
        <v>0.5</v>
      </c>
      <c r="FE123" s="13">
        <v>0.5</v>
      </c>
      <c r="FF123" s="13">
        <v>0.5</v>
      </c>
      <c r="FG123" s="13">
        <v>0.5</v>
      </c>
      <c r="FH123" s="13">
        <v>0.5</v>
      </c>
      <c r="FI123" s="13">
        <v>0.5</v>
      </c>
      <c r="FJ123" s="13">
        <v>0.5</v>
      </c>
      <c r="FK123" s="13">
        <v>0.5</v>
      </c>
      <c r="FL123" s="13">
        <v>0.5</v>
      </c>
      <c r="FM123" s="13">
        <v>0.5</v>
      </c>
      <c r="FN123" s="13">
        <v>0.5</v>
      </c>
      <c r="FO123" s="13">
        <v>0.5</v>
      </c>
      <c r="FP123" s="13">
        <v>0.5</v>
      </c>
      <c r="FQ123" s="13">
        <v>0.5</v>
      </c>
      <c r="FR123" s="13">
        <v>0.5</v>
      </c>
      <c r="FS123" s="13">
        <v>0.5</v>
      </c>
      <c r="FT123" s="13">
        <v>0.5</v>
      </c>
      <c r="FU123" s="13">
        <v>0.5</v>
      </c>
      <c r="FV123" s="13">
        <v>0.5</v>
      </c>
      <c r="FW123" s="13">
        <v>0.5</v>
      </c>
      <c r="FX123" s="13">
        <v>0.5</v>
      </c>
      <c r="FY123" s="13">
        <v>0.5</v>
      </c>
      <c r="FZ123" s="13">
        <v>0.5</v>
      </c>
      <c r="GA123" s="13">
        <v>0.5</v>
      </c>
      <c r="GB123" s="13">
        <v>0.5</v>
      </c>
      <c r="GC123" s="13">
        <v>0.5</v>
      </c>
      <c r="GD123" s="13">
        <v>0.5</v>
      </c>
      <c r="GE123" s="13">
        <v>0.5</v>
      </c>
      <c r="GF123" s="13">
        <v>0.5</v>
      </c>
      <c r="GG123" s="13">
        <v>0.5</v>
      </c>
      <c r="GH123" s="13">
        <v>0.5</v>
      </c>
      <c r="GI123" s="13">
        <v>0.5</v>
      </c>
      <c r="GJ123" s="13">
        <v>0.5</v>
      </c>
      <c r="GK123" s="13">
        <v>0.5</v>
      </c>
      <c r="GL123" s="13">
        <v>0.5</v>
      </c>
      <c r="GM123" s="13">
        <v>0.5</v>
      </c>
      <c r="GN123" s="13">
        <v>0.5</v>
      </c>
      <c r="GO123" s="13">
        <v>0.5</v>
      </c>
      <c r="GP123" s="13">
        <v>0.5</v>
      </c>
      <c r="GQ123" s="13">
        <v>0.5</v>
      </c>
      <c r="GR123" s="13">
        <v>0.5</v>
      </c>
      <c r="GS123" s="13">
        <v>0.5</v>
      </c>
      <c r="GT123" s="13">
        <v>0.5</v>
      </c>
      <c r="GU123" s="13">
        <v>0.5</v>
      </c>
      <c r="GV123" s="13">
        <v>0.5</v>
      </c>
      <c r="GW123" s="13">
        <v>0.5</v>
      </c>
      <c r="GX123" s="13">
        <v>0.5</v>
      </c>
      <c r="GY123" s="13">
        <v>0.5</v>
      </c>
      <c r="GZ123" s="13">
        <v>0.5</v>
      </c>
      <c r="HA123" s="13">
        <v>0.5</v>
      </c>
      <c r="HB123" s="13">
        <v>0.5</v>
      </c>
      <c r="HC123" s="13">
        <v>0.5</v>
      </c>
      <c r="HD123" s="13">
        <v>0.5</v>
      </c>
      <c r="HE123" s="13">
        <v>0.5</v>
      </c>
      <c r="HF123" s="13">
        <v>0.5</v>
      </c>
      <c r="HG123" s="13">
        <v>0.5</v>
      </c>
      <c r="HH123" s="13">
        <v>0.5</v>
      </c>
      <c r="HI123" s="13">
        <v>0.5</v>
      </c>
      <c r="HJ123" s="13">
        <v>0.5</v>
      </c>
      <c r="HK123" s="13">
        <v>0.5</v>
      </c>
      <c r="HL123" s="13">
        <v>0.5</v>
      </c>
      <c r="HM123" s="13">
        <v>0.5</v>
      </c>
      <c r="HN123" s="13">
        <v>0.5</v>
      </c>
      <c r="HO123" s="13">
        <v>0.5</v>
      </c>
      <c r="HP123" s="13">
        <v>0.5</v>
      </c>
      <c r="HQ123" s="13">
        <v>0.5</v>
      </c>
      <c r="HR123" s="13">
        <v>0.5</v>
      </c>
      <c r="HS123" s="13">
        <v>0.5</v>
      </c>
      <c r="HT123" s="13">
        <v>0.5</v>
      </c>
      <c r="HU123" s="13">
        <v>0.5</v>
      </c>
      <c r="HV123" s="13">
        <v>0.5</v>
      </c>
      <c r="HW123" s="13">
        <v>0.5</v>
      </c>
      <c r="HX123" s="13">
        <v>0.5</v>
      </c>
      <c r="HY123" s="13">
        <v>0.5</v>
      </c>
      <c r="HZ123" s="13">
        <v>0.5</v>
      </c>
      <c r="IA123" s="13">
        <v>0.5</v>
      </c>
      <c r="IB123" s="13">
        <v>0.5</v>
      </c>
      <c r="IC123" s="13">
        <v>0.5</v>
      </c>
      <c r="ID123" s="13">
        <v>0.5</v>
      </c>
      <c r="IE123" s="13">
        <v>0.5</v>
      </c>
      <c r="IF123" s="13">
        <v>0.5</v>
      </c>
      <c r="IG123" s="13">
        <v>0.5</v>
      </c>
      <c r="IH123" s="13">
        <v>0.5</v>
      </c>
      <c r="II123" s="13">
        <v>0.5</v>
      </c>
      <c r="IJ123" s="13">
        <v>0.5</v>
      </c>
      <c r="IK123" s="13">
        <v>0.5</v>
      </c>
      <c r="IL123" s="13">
        <v>0.5</v>
      </c>
      <c r="IM123" s="13">
        <v>0</v>
      </c>
      <c r="IN123" s="13">
        <v>0.5</v>
      </c>
      <c r="IO123" s="13">
        <v>0.5</v>
      </c>
      <c r="IP123" s="13">
        <v>1</v>
      </c>
      <c r="IQ123" s="13">
        <v>1</v>
      </c>
      <c r="IR123" s="13">
        <v>1</v>
      </c>
      <c r="IS123" s="13">
        <v>1</v>
      </c>
      <c r="IT123" s="13">
        <v>0</v>
      </c>
      <c r="IU123" s="13">
        <v>1</v>
      </c>
      <c r="IV123" s="13">
        <v>1</v>
      </c>
      <c r="IW123" s="13">
        <v>1</v>
      </c>
      <c r="IX123" s="13">
        <v>1</v>
      </c>
      <c r="IY123" s="13">
        <v>1</v>
      </c>
      <c r="IZ123" s="13">
        <v>1</v>
      </c>
      <c r="JA123" s="13">
        <v>0</v>
      </c>
      <c r="JB123" s="13">
        <v>1</v>
      </c>
      <c r="JC123" s="13">
        <v>1</v>
      </c>
      <c r="JD123" s="13">
        <v>1</v>
      </c>
      <c r="JE123" s="13">
        <v>1</v>
      </c>
      <c r="JF123" s="13">
        <v>1</v>
      </c>
      <c r="JG123" s="13">
        <v>1</v>
      </c>
      <c r="JH123" s="13">
        <v>0</v>
      </c>
      <c r="JI123" s="13">
        <v>1</v>
      </c>
      <c r="JJ123" s="13">
        <v>1</v>
      </c>
      <c r="JK123" s="13">
        <v>1</v>
      </c>
      <c r="JL123" s="13">
        <v>1</v>
      </c>
      <c r="JM123" s="13">
        <v>1</v>
      </c>
      <c r="JN123" s="13">
        <v>1</v>
      </c>
      <c r="JO123" s="13">
        <v>0</v>
      </c>
      <c r="JP123" s="13">
        <v>1</v>
      </c>
      <c r="JQ123" s="13">
        <v>1</v>
      </c>
      <c r="JR123" s="13">
        <v>1</v>
      </c>
      <c r="JS123" s="13">
        <v>1</v>
      </c>
      <c r="JT123" s="13">
        <v>1</v>
      </c>
      <c r="JU123" s="13">
        <v>1</v>
      </c>
      <c r="JV123" s="13">
        <v>0</v>
      </c>
      <c r="JW123" s="13">
        <v>1</v>
      </c>
      <c r="JX123" s="13">
        <v>1</v>
      </c>
      <c r="JY123" s="13">
        <v>1</v>
      </c>
      <c r="JZ123" s="13">
        <v>1</v>
      </c>
      <c r="KA123" s="13">
        <v>1</v>
      </c>
      <c r="KB123" s="13">
        <v>1</v>
      </c>
      <c r="KC123" s="13">
        <v>0</v>
      </c>
      <c r="KD123" s="13">
        <v>1</v>
      </c>
      <c r="KE123" s="13">
        <v>1</v>
      </c>
      <c r="KF123" s="13">
        <v>1</v>
      </c>
      <c r="KG123" s="13">
        <v>1</v>
      </c>
      <c r="KH123" s="13">
        <v>1</v>
      </c>
      <c r="KI123" s="13">
        <v>1</v>
      </c>
      <c r="KJ123" s="13">
        <v>0</v>
      </c>
      <c r="KK123" s="13">
        <v>1</v>
      </c>
      <c r="KL123" s="13">
        <v>1</v>
      </c>
      <c r="KM123" s="13">
        <v>1</v>
      </c>
      <c r="KN123" s="13">
        <v>1</v>
      </c>
      <c r="KO123" s="13">
        <v>1</v>
      </c>
      <c r="KP123" s="13">
        <v>1</v>
      </c>
      <c r="KQ123" s="13">
        <v>1</v>
      </c>
      <c r="KR123" s="13">
        <v>1</v>
      </c>
      <c r="KS123" s="13">
        <v>1</v>
      </c>
      <c r="KT123" s="13">
        <v>1</v>
      </c>
      <c r="KU123" s="13">
        <v>1</v>
      </c>
      <c r="KV123" s="13">
        <v>1</v>
      </c>
      <c r="KW123" s="13">
        <v>1</v>
      </c>
      <c r="KX123" s="13">
        <v>1</v>
      </c>
      <c r="KY123" s="13">
        <v>1</v>
      </c>
      <c r="KZ123" s="13">
        <v>1</v>
      </c>
      <c r="LA123" s="13">
        <v>1</v>
      </c>
      <c r="LB123" s="13">
        <v>1</v>
      </c>
      <c r="LC123" s="13">
        <v>1</v>
      </c>
      <c r="LD123" s="13">
        <v>1</v>
      </c>
      <c r="LE123" s="13">
        <v>1</v>
      </c>
      <c r="LF123" s="13">
        <v>1</v>
      </c>
      <c r="LG123" s="13">
        <v>1</v>
      </c>
      <c r="LH123" s="13">
        <v>1</v>
      </c>
      <c r="LI123" s="13">
        <v>1</v>
      </c>
      <c r="LJ123" s="13">
        <v>1</v>
      </c>
      <c r="LK123" s="13">
        <v>1</v>
      </c>
      <c r="LL123" s="13">
        <v>1</v>
      </c>
      <c r="LM123" s="13">
        <v>1</v>
      </c>
      <c r="LN123" s="13">
        <v>1</v>
      </c>
      <c r="LO123" s="13">
        <v>1</v>
      </c>
      <c r="LP123" s="13">
        <v>1</v>
      </c>
      <c r="LQ123" s="13">
        <v>1</v>
      </c>
      <c r="LR123" s="13">
        <v>1</v>
      </c>
      <c r="LS123" s="13">
        <v>1</v>
      </c>
      <c r="LT123" s="13">
        <v>1</v>
      </c>
      <c r="LU123" s="13">
        <v>1</v>
      </c>
      <c r="LV123" s="13">
        <v>1</v>
      </c>
      <c r="LW123" s="13">
        <v>1</v>
      </c>
      <c r="LX123" s="13">
        <v>1</v>
      </c>
      <c r="LY123" s="13">
        <v>1</v>
      </c>
      <c r="LZ123" s="13">
        <v>1</v>
      </c>
      <c r="MA123" s="13">
        <v>1</v>
      </c>
      <c r="MB123" s="13">
        <v>1</v>
      </c>
      <c r="MC123" s="13">
        <v>1</v>
      </c>
      <c r="MD123" s="13">
        <v>1</v>
      </c>
      <c r="ME123" s="13">
        <v>1</v>
      </c>
      <c r="MF123" s="13">
        <v>1</v>
      </c>
      <c r="MG123" s="13">
        <v>1</v>
      </c>
      <c r="MH123" s="13">
        <v>1</v>
      </c>
      <c r="MI123" s="13">
        <v>1</v>
      </c>
      <c r="MJ123" s="13">
        <v>1</v>
      </c>
      <c r="MK123" s="13">
        <v>1</v>
      </c>
      <c r="ML123" s="13">
        <v>1</v>
      </c>
      <c r="MM123" s="13">
        <v>1</v>
      </c>
      <c r="MN123" s="13">
        <v>1</v>
      </c>
      <c r="MO123" s="13">
        <v>1</v>
      </c>
      <c r="MP123" s="13">
        <v>1</v>
      </c>
      <c r="MQ123" s="13">
        <v>1</v>
      </c>
      <c r="MR123" s="13">
        <v>1</v>
      </c>
      <c r="MS123" s="13">
        <v>1</v>
      </c>
      <c r="MT123" s="13">
        <v>1</v>
      </c>
      <c r="MU123" s="13">
        <v>1</v>
      </c>
      <c r="MV123" s="13">
        <v>1</v>
      </c>
      <c r="MW123" s="13">
        <v>1</v>
      </c>
      <c r="MX123" s="13">
        <v>1</v>
      </c>
      <c r="MY123" s="13">
        <v>1</v>
      </c>
      <c r="MZ123" s="13">
        <v>1</v>
      </c>
      <c r="NA123" s="13">
        <v>1</v>
      </c>
      <c r="NB123" s="13">
        <v>1</v>
      </c>
    </row>
    <row r="124" spans="2:366" ht="15">
      <c r="B124" s="10" t="s">
        <v>93</v>
      </c>
      <c r="C124" s="14">
        <f t="shared" ref="C124" si="1405">SUMIF(C116:C123,"&lt;&gt;#REF!")</f>
        <v>3.5807256235827665</v>
      </c>
      <c r="D124" s="14">
        <f t="shared" ref="D124" si="1406">SUMIF(D116:D123,"&lt;&gt;#REF!")</f>
        <v>3.8756009070294781</v>
      </c>
      <c r="E124" s="14">
        <f t="shared" ref="E124" si="1407">SUMIF(E116:E123,"&lt;&gt;#REF!")</f>
        <v>3.882857142857143</v>
      </c>
      <c r="F124" s="14">
        <f t="shared" ref="F124" si="1408">SUMIF(F116:F123,"&lt;&gt;#REF!")</f>
        <v>3.9358276643990924</v>
      </c>
      <c r="G124" s="14">
        <f t="shared" ref="G124" si="1409">SUMIF(G116:G123,"&lt;&gt;#REF!")</f>
        <v>3.8973696145124719</v>
      </c>
      <c r="H124" s="14">
        <f t="shared" ref="H124" si="1410">SUMIF(H116:H123,"&lt;&gt;#REF!")</f>
        <v>3.721768707482993</v>
      </c>
      <c r="I124" s="14">
        <f t="shared" ref="I124" si="1411">SUMIF(I116:I123,"&lt;&gt;#REF!")</f>
        <v>3.8204535147392287</v>
      </c>
      <c r="J124" s="14">
        <f t="shared" ref="J124" si="1412">SUMIF(J116:J123,"&lt;&gt;#REF!")</f>
        <v>4.2029478458049887</v>
      </c>
      <c r="K124" s="14">
        <f t="shared" ref="K124" si="1413">SUMIF(K116:K123,"&lt;&gt;#REF!")</f>
        <v>4.0221088435374153</v>
      </c>
      <c r="L124" s="14">
        <f t="shared" ref="L124" si="1414">SUMIF(L116:L123,"&lt;&gt;#REF!")</f>
        <v>3.9836507936507939</v>
      </c>
      <c r="M124" s="14">
        <f t="shared" ref="M124" si="1415">SUMIF(M116:M123,"&lt;&gt;#REF!")</f>
        <v>3.9909070294784579</v>
      </c>
      <c r="N124" s="14">
        <f t="shared" ref="N124" si="1416">SUMIF(N116:N123,"&lt;&gt;#REF!")</f>
        <v>4.0438775510204081</v>
      </c>
      <c r="O124" s="14">
        <f t="shared" ref="O124" si="1417">SUMIF(O116:O123,"&lt;&gt;#REF!")</f>
        <v>4.0054195011337868</v>
      </c>
      <c r="P124" s="14">
        <f t="shared" ref="P124" si="1418">SUMIF(P116:P123,"&lt;&gt;#REF!")</f>
        <v>4.1093424036281183</v>
      </c>
      <c r="Q124" s="14">
        <f t="shared" ref="Q124" si="1419">SUMIF(Q116:Q123,"&lt;&gt;#REF!")</f>
        <v>4.5737414965986396</v>
      </c>
      <c r="R124" s="14">
        <f t="shared" ref="R124" si="1420">SUMIF(R116:R123,"&lt;&gt;#REF!")</f>
        <v>4.8524263038548749</v>
      </c>
      <c r="S124" s="14">
        <f t="shared" ref="S124" si="1421">SUMIF(S116:S123,"&lt;&gt;#REF!")</f>
        <v>4.2653968253968255</v>
      </c>
      <c r="T124" s="14">
        <f t="shared" ref="T124" si="1422">SUMIF(T116:T123,"&lt;&gt;#REF!")</f>
        <v>3.6326530612244903</v>
      </c>
      <c r="U124" s="14">
        <f t="shared" ref="U124" si="1423">SUMIF(U116:U123,"&lt;&gt;#REF!")</f>
        <v>4.3256235827664398</v>
      </c>
      <c r="V124" s="14">
        <f t="shared" ref="V124" si="1424">SUMIF(V116:V123,"&lt;&gt;#REF!")</f>
        <v>3.9671655328798194</v>
      </c>
      <c r="W124" s="14">
        <f t="shared" ref="W124" si="1425">SUMIF(W116:W123,"&lt;&gt;#REF!")</f>
        <v>3.9315646258503403</v>
      </c>
      <c r="X124" s="14">
        <f t="shared" ref="X124" si="1426">SUMIF(X116:X123,"&lt;&gt;#REF!")</f>
        <v>4.3045351473922899</v>
      </c>
      <c r="Y124" s="14">
        <f t="shared" ref="Y124" si="1427">SUMIF(Y116:Y123,"&lt;&gt;#REF!")</f>
        <v>4.5389342403628117</v>
      </c>
      <c r="Z124" s="14">
        <f t="shared" ref="Z124" si="1428">SUMIF(Z116:Z123,"&lt;&gt;#REF!")</f>
        <v>3.9976190476190476</v>
      </c>
      <c r="AA124" s="14">
        <f t="shared" ref="AA124" si="1429">SUMIF(AA116:AA123,"&lt;&gt;#REF!")</f>
        <v>4.0963038548752833</v>
      </c>
      <c r="AB124" s="14">
        <f t="shared" ref="AB124" si="1430">SUMIF(AB116:AB123,"&lt;&gt;#REF!")</f>
        <v>4.1035600907029472</v>
      </c>
      <c r="AC124" s="14">
        <f t="shared" ref="AC124" si="1431">SUMIF(AC116:AC123,"&lt;&gt;#REF!")</f>
        <v>4.0651020408163268</v>
      </c>
      <c r="AD124" s="14">
        <f t="shared" ref="AD124" si="1432">SUMIF(AD116:AD123,"&lt;&gt;#REF!")</f>
        <v>3.9823582766439909</v>
      </c>
      <c r="AE124" s="14">
        <f t="shared" ref="AE124" si="1433">SUMIF(AE116:AE123,"&lt;&gt;#REF!")</f>
        <v>4.3553287981859405</v>
      </c>
      <c r="AF124" s="14">
        <f t="shared" ref="AF124" si="1434">SUMIF(AF116:AF123,"&lt;&gt;#REF!")</f>
        <v>4.7602040816326534</v>
      </c>
      <c r="AG124" s="14">
        <f t="shared" ref="AG124" si="1435">SUMIF(AG116:AG123,"&lt;&gt;#REF!")</f>
        <v>4.4017460317460317</v>
      </c>
      <c r="AH124" s="14">
        <f t="shared" ref="AH124" si="1436">SUMIF(AH116:AH123,"&lt;&gt;#REF!")</f>
        <v>4.3632879818594104</v>
      </c>
      <c r="AI124" s="14">
        <f t="shared" ref="AI124" si="1437">SUMIF(AI116:AI123,"&lt;&gt;#REF!")</f>
        <v>4.2791156462585036</v>
      </c>
      <c r="AJ124" s="14">
        <f t="shared" ref="AJ124" si="1438">SUMIF(AJ116:AJ123,"&lt;&gt;#REF!")</f>
        <v>4.2406575963718822</v>
      </c>
      <c r="AK124" s="14">
        <f t="shared" ref="AK124" si="1439">SUMIF(AK116:AK123,"&lt;&gt;#REF!")</f>
        <v>4.3393424036281179</v>
      </c>
      <c r="AL124" s="14">
        <f t="shared" ref="AL124" si="1440">SUMIF(AL116:AL123,"&lt;&gt;#REF!")</f>
        <v>4.4975510204081637</v>
      </c>
      <c r="AM124" s="14">
        <f t="shared" ref="AM124" si="1441">SUMIF(AM116:AM123,"&lt;&gt;#REF!")</f>
        <v>5.3290929705215415</v>
      </c>
      <c r="AN124" s="14">
        <f t="shared" ref="AN124" si="1442">SUMIF(AN116:AN123,"&lt;&gt;#REF!")</f>
        <v>5.1077777777777786</v>
      </c>
      <c r="AO124" s="14">
        <f t="shared" ref="AO124" si="1443">SUMIF(AO116:AO123,"&lt;&gt;#REF!")</f>
        <v>5.1150340136054417</v>
      </c>
      <c r="AP124" s="14">
        <f t="shared" ref="AP124" si="1444">SUMIF(AP116:AP123,"&lt;&gt;#REF!")</f>
        <v>5.0308616780045359</v>
      </c>
      <c r="AQ124" s="14">
        <f t="shared" ref="AQ124" si="1445">SUMIF(AQ116:AQ123,"&lt;&gt;#REF!")</f>
        <v>5.1295464852607715</v>
      </c>
      <c r="AR124" s="14">
        <f t="shared" ref="AR124" si="1446">SUMIF(AR116:AR123,"&lt;&gt;#REF!")</f>
        <v>4.3125170068027217</v>
      </c>
      <c r="AS124" s="14">
        <f t="shared" ref="AS124" si="1447">SUMIF(AS116:AS123,"&lt;&gt;#REF!")</f>
        <v>4.6854875283446713</v>
      </c>
      <c r="AT124" s="14">
        <f t="shared" ref="AT124" si="1448">SUMIF(AT116:AT123,"&lt;&gt;#REF!")</f>
        <v>5.3213151927437643</v>
      </c>
      <c r="AU124" s="14">
        <f t="shared" ref="AU124" si="1449">SUMIF(AU116:AU123,"&lt;&gt;#REF!")</f>
        <v>4.5971428571428579</v>
      </c>
      <c r="AV124" s="14">
        <f t="shared" ref="AV124" si="1450">SUMIF(AV116:AV123,"&lt;&gt;#REF!")</f>
        <v>4.6501133786848072</v>
      </c>
      <c r="AW124" s="14">
        <f t="shared" ref="AW124" si="1451">SUMIF(AW116:AW123,"&lt;&gt;#REF!")</f>
        <v>4.4287981859410426</v>
      </c>
      <c r="AX124" s="14">
        <f t="shared" ref="AX124" si="1452">SUMIF(AX116:AX123,"&lt;&gt;#REF!")</f>
        <v>4.5274829931972791</v>
      </c>
      <c r="AY124" s="14">
        <f t="shared" ref="AY124" si="1453">SUMIF(AY116:AY123,"&lt;&gt;#REF!")</f>
        <v>4.454739229024943</v>
      </c>
      <c r="AZ124" s="14">
        <f t="shared" ref="AZ124" si="1454">SUMIF(AZ116:AZ123,"&lt;&gt;#REF!")</f>
        <v>4.9191383219954652</v>
      </c>
      <c r="BA124" s="14">
        <f t="shared" ref="BA124" si="1455">SUMIF(BA116:BA123,"&lt;&gt;#REF!")</f>
        <v>9.8278231292517013</v>
      </c>
      <c r="BB124" s="14">
        <f t="shared" ref="BB124" si="1456">SUMIF(BB116:BB123,"&lt;&gt;#REF!")</f>
        <v>9.08079365079365</v>
      </c>
      <c r="BC124" s="14">
        <f t="shared" ref="BC124" si="1457">SUMIF(BC116:BC123,"&lt;&gt;#REF!")</f>
        <v>9.110907029478458</v>
      </c>
      <c r="BD124" s="14">
        <f t="shared" ref="BD124" si="1458">SUMIF(BD116:BD123,"&lt;&gt;#REF!")</f>
        <v>9.1181632653061229</v>
      </c>
      <c r="BE124" s="14">
        <f t="shared" ref="BE124" si="1459">SUMIF(BE116:BE123,"&lt;&gt;#REF!")</f>
        <v>8.7597052154195012</v>
      </c>
      <c r="BF124" s="14">
        <f t="shared" ref="BF124" si="1460">SUMIF(BF116:BF123,"&lt;&gt;#REF!")</f>
        <v>4.1398185941043089</v>
      </c>
      <c r="BG124" s="14">
        <f t="shared" ref="BG124" si="1461">SUMIF(BG116:BG123,"&lt;&gt;#REF!")</f>
        <v>4.5585034013605448</v>
      </c>
      <c r="BH124" s="14">
        <f t="shared" ref="BH124" si="1462">SUMIF(BH116:BH123,"&lt;&gt;#REF!")</f>
        <v>5.7600453514739227</v>
      </c>
      <c r="BI124" s="14">
        <f t="shared" ref="BI124" si="1463">SUMIF(BI116:BI123,"&lt;&gt;#REF!")</f>
        <v>5.5387301587301589</v>
      </c>
      <c r="BJ124" s="14">
        <f t="shared" ref="BJ124" si="1464">SUMIF(BJ116:BJ123,"&lt;&gt;#REF!")</f>
        <v>5.5459863945578229</v>
      </c>
      <c r="BK124" s="14">
        <f t="shared" ref="BK124" si="1465">SUMIF(BK116:BK123,"&lt;&gt;#REF!")</f>
        <v>5.5532426303854869</v>
      </c>
      <c r="BL124" s="14">
        <f t="shared" ref="BL124" si="1466">SUMIF(BL116:BL123,"&lt;&gt;#REF!")</f>
        <v>5.4233560090702948</v>
      </c>
      <c r="BM124" s="14">
        <f t="shared" ref="BM124" si="1467">SUMIF(BM116:BM123,"&lt;&gt;#REF!")</f>
        <v>4.4648979591836735</v>
      </c>
      <c r="BN124" s="14">
        <f t="shared" ref="BN124" si="1468">SUMIF(BN116:BN123,"&lt;&gt;#REF!")</f>
        <v>5.0664399092970518</v>
      </c>
      <c r="BO124" s="14">
        <f t="shared" ref="BO124" si="1469">SUMIF(BO116:BO123,"&lt;&gt;#REF!")</f>
        <v>5.6889342403628111</v>
      </c>
      <c r="BP124" s="14">
        <f t="shared" ref="BP124" si="1470">SUMIF(BP116:BP123,"&lt;&gt;#REF!")</f>
        <v>5.2390476190476187</v>
      </c>
      <c r="BQ124" s="14">
        <f t="shared" ref="BQ124" si="1471">SUMIF(BQ116:BQ123,"&lt;&gt;#REF!")</f>
        <v>5.2463038548752827</v>
      </c>
      <c r="BR124" s="14">
        <f t="shared" ref="BR124" si="1472">SUMIF(BR116:BR123,"&lt;&gt;#REF!")</f>
        <v>5.1621315192743751</v>
      </c>
      <c r="BS124" s="14">
        <f t="shared" ref="BS124" si="1473">SUMIF(BS116:BS123,"&lt;&gt;#REF!")</f>
        <v>5.1236734693877555</v>
      </c>
      <c r="BT124" s="14">
        <f t="shared" ref="BT124" si="1474">SUMIF(BT116:BT123,"&lt;&gt;#REF!")</f>
        <v>4.5385487528344672</v>
      </c>
      <c r="BU124" s="14">
        <f t="shared" ref="BU124" si="1475">SUMIF(BU116:BU123,"&lt;&gt;#REF!")</f>
        <v>4.8886621315192738</v>
      </c>
      <c r="BV124" s="14">
        <f t="shared" ref="BV124" si="1476">SUMIF(BV116:BV123,"&lt;&gt;#REF!")</f>
        <v>4.77687074829932</v>
      </c>
      <c r="BW124" s="14">
        <f t="shared" ref="BW124" si="1477">SUMIF(BW116:BW123,"&lt;&gt;#REF!")</f>
        <v>4.5555555555555554</v>
      </c>
      <c r="BX124" s="14">
        <f t="shared" ref="BX124" si="1478">SUMIF(BX116:BX123,"&lt;&gt;#REF!")</f>
        <v>4.5628117913832194</v>
      </c>
      <c r="BY124" s="14">
        <f t="shared" ref="BY124" si="1479">SUMIF(BY116:BY123,"&lt;&gt;#REF!")</f>
        <v>4.524353741496598</v>
      </c>
      <c r="BZ124" s="14">
        <f t="shared" ref="BZ124" si="1480">SUMIF(BZ116:BZ123,"&lt;&gt;#REF!")</f>
        <v>4.4401814058956912</v>
      </c>
      <c r="CA124" s="14">
        <f t="shared" ref="CA124" si="1481">SUMIF(CA116:CA123,"&lt;&gt;#REF!")</f>
        <v>4.5664852607709747</v>
      </c>
      <c r="CB124" s="14">
        <f t="shared" ref="CB124" si="1482">SUMIF(CB116:CB123,"&lt;&gt;#REF!")</f>
        <v>4.0251700680272107</v>
      </c>
      <c r="CC124" s="14">
        <f t="shared" ref="CC124" si="1483">SUMIF(CC116:CC123,"&lt;&gt;#REF!")</f>
        <v>5.135759637188209</v>
      </c>
      <c r="CD124" s="14">
        <f t="shared" ref="CD124" si="1484">SUMIF(CD116:CD123,"&lt;&gt;#REF!")</f>
        <v>4.6858730158730157</v>
      </c>
      <c r="CE124" s="14">
        <f t="shared" ref="CE124" si="1485">SUMIF(CE116:CE123,"&lt;&gt;#REF!")</f>
        <v>4.9217006802721084</v>
      </c>
      <c r="CF124" s="14">
        <f t="shared" ref="CF124" si="1486">SUMIF(CF116:CF123,"&lt;&gt;#REF!")</f>
        <v>5.2032426303854873</v>
      </c>
      <c r="CG124" s="14">
        <f t="shared" ref="CG124" si="1487">SUMIF(CG116:CG123,"&lt;&gt;#REF!")</f>
        <v>5.3933560090702946</v>
      </c>
      <c r="CH124" s="14">
        <f t="shared" ref="CH124" si="1488">SUMIF(CH116:CH123,"&lt;&gt;#REF!")</f>
        <v>4.8001360544217686</v>
      </c>
      <c r="CI124" s="14">
        <f t="shared" ref="CI124" si="1489">SUMIF(CI116:CI123,"&lt;&gt;#REF!")</f>
        <v>5.3559637188208615</v>
      </c>
      <c r="CJ124" s="14">
        <f t="shared" ref="CJ124" si="1490">SUMIF(CJ116:CJ123,"&lt;&gt;#REF!")</f>
        <v>5.8627437641723343</v>
      </c>
      <c r="CK124" s="14">
        <f t="shared" ref="CK124" si="1491">SUMIF(CK116:CK123,"&lt;&gt;#REF!")</f>
        <v>5.1385714285714279</v>
      </c>
      <c r="CL124" s="14">
        <f t="shared" ref="CL124" si="1492">SUMIF(CL116:CL123,"&lt;&gt;#REF!")</f>
        <v>5.1458276643990928</v>
      </c>
      <c r="CM124" s="14">
        <f t="shared" ref="CM124" si="1493">SUMIF(CM116:CM123,"&lt;&gt;#REF!")</f>
        <v>5.7016553287981857</v>
      </c>
      <c r="CN124" s="14">
        <f t="shared" ref="CN124" si="1494">SUMIF(CN116:CN123,"&lt;&gt;#REF!")</f>
        <v>5.2517687074829933</v>
      </c>
      <c r="CO124" s="14">
        <f t="shared" ref="CO124" si="1495">SUMIF(CO116:CO123,"&lt;&gt;#REF!")</f>
        <v>4.8509297052154192</v>
      </c>
      <c r="CP124" s="14">
        <f t="shared" ref="CP124" si="1496">SUMIF(CP116:CP123,"&lt;&gt;#REF!")</f>
        <v>5.4067573696145121</v>
      </c>
      <c r="CQ124" s="14">
        <f t="shared" ref="CQ124" si="1497">SUMIF(CQ116:CQ123,"&lt;&gt;#REF!")</f>
        <v>5.7797278911564627</v>
      </c>
      <c r="CR124" s="14">
        <f t="shared" ref="CR124" si="1498">SUMIF(CR116:CR123,"&lt;&gt;#REF!")</f>
        <v>5.3298412698412694</v>
      </c>
      <c r="CS124" s="14">
        <f t="shared" ref="CS124" si="1499">SUMIF(CS116:CS123,"&lt;&gt;#REF!")</f>
        <v>5.3370975056689334</v>
      </c>
      <c r="CT124" s="14">
        <f t="shared" ref="CT124" si="1500">SUMIF(CT116:CT123,"&lt;&gt;#REF!")</f>
        <v>5.3443537414965983</v>
      </c>
      <c r="CU124" s="14">
        <f t="shared" ref="CU124" si="1501">SUMIF(CU116:CU123,"&lt;&gt;#REF!")</f>
        <v>4.8487528344671205</v>
      </c>
      <c r="CV124" s="14">
        <f t="shared" ref="CV124" si="1502">SUMIF(CV116:CV123,"&lt;&gt;#REF!")</f>
        <v>4.8560090702947845</v>
      </c>
      <c r="CW124" s="14">
        <f t="shared" ref="CW124" si="1503">SUMIF(CW116:CW123,"&lt;&gt;#REF!")</f>
        <v>4.1775510204081634</v>
      </c>
      <c r="CX124" s="14">
        <f t="shared" ref="CX124" si="1504">SUMIF(CX116:CX123,"&lt;&gt;#REF!")</f>
        <v>5.6476643990929709</v>
      </c>
      <c r="CY124" s="14">
        <f t="shared" ref="CY124" si="1505">SUMIF(CY116:CY123,"&lt;&gt;#REF!")</f>
        <v>4.8320634920634919</v>
      </c>
      <c r="CZ124" s="14">
        <f t="shared" ref="CZ124" si="1506">SUMIF(CZ116:CZ123,"&lt;&gt;#REF!")</f>
        <v>4.6564625850340136</v>
      </c>
      <c r="DA124" s="14">
        <f t="shared" ref="DA124" si="1507">SUMIF(DA116:DA123,"&lt;&gt;#REF!")</f>
        <v>4.6180045351473922</v>
      </c>
      <c r="DB124" s="14">
        <f t="shared" ref="DB124" si="1508">SUMIF(DB116:DB123,"&lt;&gt;#REF!")</f>
        <v>4.8995464852607711</v>
      </c>
      <c r="DC124" s="14">
        <f t="shared" ref="DC124" si="1509">SUMIF(DC116:DC123,"&lt;&gt;#REF!")</f>
        <v>4.9068027210884351</v>
      </c>
      <c r="DD124" s="14">
        <f t="shared" ref="DD124" si="1510">SUMIF(DD116:DD123,"&lt;&gt;#REF!")</f>
        <v>5.5083446712018143</v>
      </c>
      <c r="DE124" s="14">
        <f t="shared" ref="DE124" si="1511">SUMIF(DE116:DE123,"&lt;&gt;#REF!")</f>
        <v>5.6984580498866215</v>
      </c>
      <c r="DF124" s="14">
        <f t="shared" ref="DF124" si="1512">SUMIF(DF116:DF123,"&lt;&gt;#REF!")</f>
        <v>5.4314285714285706</v>
      </c>
      <c r="DG124" s="14">
        <f t="shared" ref="DG124" si="1513">SUMIF(DG116:DG123,"&lt;&gt;#REF!")</f>
        <v>5.3472562358276647</v>
      </c>
      <c r="DH124" s="14">
        <f t="shared" ref="DH124" si="1514">SUMIF(DH116:DH123,"&lt;&gt;#REF!")</f>
        <v>5.3087981859410425</v>
      </c>
      <c r="DI124" s="14">
        <f t="shared" ref="DI124" si="1515">SUMIF(DI116:DI123,"&lt;&gt;#REF!")</f>
        <v>5.1789115646258503</v>
      </c>
      <c r="DJ124" s="14">
        <f t="shared" ref="DJ124" si="1516">SUMIF(DJ116:DJ123,"&lt;&gt;#REF!")</f>
        <v>5.1861678004535143</v>
      </c>
      <c r="DK124" s="14">
        <f t="shared" ref="DK124" si="1517">SUMIF(DK116:DK123,"&lt;&gt;#REF!")</f>
        <v>5.7419954648526081</v>
      </c>
      <c r="DL124" s="14">
        <f t="shared" ref="DL124" si="1518">SUMIF(DL116:DL123,"&lt;&gt;#REF!")</f>
        <v>5.9321088435374145</v>
      </c>
      <c r="DM124" s="14">
        <f t="shared" ref="DM124" si="1519">SUMIF(DM116:DM123,"&lt;&gt;#REF!")</f>
        <v>5.7565079365079361</v>
      </c>
      <c r="DN124" s="14">
        <f t="shared" ref="DN124" si="1520">SUMIF(DN116:DN123,"&lt;&gt;#REF!")</f>
        <v>5.6723356009070294</v>
      </c>
      <c r="DO124" s="14">
        <f t="shared" ref="DO124" si="1521">SUMIF(DO116:DO123,"&lt;&gt;#REF!")</f>
        <v>5.4053061224489802</v>
      </c>
      <c r="DP124" s="14">
        <f t="shared" ref="DP124" si="1522">SUMIF(DP116:DP123,"&lt;&gt;#REF!")</f>
        <v>5.229705215419501</v>
      </c>
      <c r="DQ124" s="14">
        <f t="shared" ref="DQ124" si="1523">SUMIF(DQ116:DQ123,"&lt;&gt;#REF!")</f>
        <v>4.9626757369614509</v>
      </c>
      <c r="DR124" s="14">
        <f t="shared" ref="DR124" si="1524">SUMIF(DR116:DR123,"&lt;&gt;#REF!")</f>
        <v>5.3813605442176868</v>
      </c>
      <c r="DS124" s="14">
        <f t="shared" ref="DS124" si="1525">SUMIF(DS116:DS123,"&lt;&gt;#REF!")</f>
        <v>4.7943310657596374</v>
      </c>
      <c r="DT124" s="14">
        <f t="shared" ref="DT124" si="1526">SUMIF(DT116:DT123,"&lt;&gt;#REF!")</f>
        <v>4.8015873015873014</v>
      </c>
      <c r="DU124" s="14">
        <f t="shared" ref="DU124" si="1527">SUMIF(DU116:DU123,"&lt;&gt;#REF!")</f>
        <v>4.6717006802721084</v>
      </c>
      <c r="DV124" s="14">
        <f t="shared" ref="DV124" si="1528">SUMIF(DV116:DV123,"&lt;&gt;#REF!")</f>
        <v>4.8160997732426303</v>
      </c>
      <c r="DW124" s="14">
        <f t="shared" ref="DW124" si="1529">SUMIF(DW116:DW123,"&lt;&gt;#REF!")</f>
        <v>4.8233560090702952</v>
      </c>
      <c r="DX124" s="14">
        <f t="shared" ref="DX124" si="1530">SUMIF(DX116:DX123,"&lt;&gt;#REF!")</f>
        <v>4.8306122448979592</v>
      </c>
      <c r="DY124" s="14">
        <f t="shared" ref="DY124" si="1531">SUMIF(DY116:DY123,"&lt;&gt;#REF!")</f>
        <v>5.0664399092970518</v>
      </c>
      <c r="DZ124" s="14">
        <f t="shared" ref="DZ124" si="1532">SUMIF(DZ116:DZ123,"&lt;&gt;#REF!")</f>
        <v>4.8908390022675734</v>
      </c>
      <c r="EA124" s="14">
        <f t="shared" ref="EA124" si="1533">SUMIF(EA116:EA123,"&lt;&gt;#REF!")</f>
        <v>4.852380952380952</v>
      </c>
      <c r="EB124" s="14">
        <f t="shared" ref="EB124" si="1534">SUMIF(EB116:EB123,"&lt;&gt;#REF!")</f>
        <v>4.7682086167800453</v>
      </c>
      <c r="EC124" s="14">
        <f t="shared" ref="EC124" si="1535">SUMIF(EC116:EC123,"&lt;&gt;#REF!")</f>
        <v>4.8668934240362818</v>
      </c>
      <c r="ED124" s="14">
        <f t="shared" ref="ED124" si="1536">SUMIF(ED116:ED123,"&lt;&gt;#REF!")</f>
        <v>4.7141496598639456</v>
      </c>
      <c r="EE124" s="14">
        <f t="shared" ref="EE124" si="1537">SUMIF(EE116:EE123,"&lt;&gt;#REF!")</f>
        <v>4.8356916099773244</v>
      </c>
      <c r="EF124" s="14">
        <f t="shared" ref="EF124" si="1538">SUMIF(EF116:EF123,"&lt;&gt;#REF!")</f>
        <v>4.4315192743764173</v>
      </c>
      <c r="EG124" s="14">
        <f t="shared" ref="EG124" si="1539">SUMIF(EG116:EG123,"&lt;&gt;#REF!")</f>
        <v>5.5816326530612246</v>
      </c>
      <c r="EH124" s="14">
        <f t="shared" ref="EH124" si="1540">SUMIF(EH116:EH123,"&lt;&gt;#REF!")</f>
        <v>5.3603174603174599</v>
      </c>
      <c r="EI124" s="14">
        <f t="shared" ref="EI124" si="1541">SUMIF(EI116:EI123,"&lt;&gt;#REF!")</f>
        <v>5.1390022675736962</v>
      </c>
      <c r="EJ124" s="14">
        <f t="shared" ref="EJ124" si="1542">SUMIF(EJ116:EJ123,"&lt;&gt;#REF!")</f>
        <v>4.9176870748299324</v>
      </c>
      <c r="EK124" s="14">
        <f t="shared" ref="EK124" si="1543">SUMIF(EK116:EK123,"&lt;&gt;#REF!")</f>
        <v>4.9706575963718818</v>
      </c>
      <c r="EL124" s="14">
        <f t="shared" ref="EL124" si="1544">SUMIF(EL116:EL123,"&lt;&gt;#REF!")</f>
        <v>5.160770975056689</v>
      </c>
      <c r="EM124" s="14">
        <f t="shared" ref="EM124" si="1545">SUMIF(EM116:EM123,"&lt;&gt;#REF!")</f>
        <v>5.853741496598639</v>
      </c>
      <c r="EN124" s="14">
        <f t="shared" ref="EN124" si="1546">SUMIF(EN116:EN123,"&lt;&gt;#REF!")</f>
        <v>6.3181405895691611</v>
      </c>
      <c r="EO124" s="14">
        <f t="shared" ref="EO124" si="1547">SUMIF(EO116:EO123,"&lt;&gt;#REF!")</f>
        <v>5.6396825396825401</v>
      </c>
      <c r="EP124" s="14">
        <f t="shared" ref="EP124" si="1548">SUMIF(EP116:EP123,"&lt;&gt;#REF!")</f>
        <v>5.6469387755102041</v>
      </c>
      <c r="EQ124" s="14">
        <f t="shared" ref="EQ124" si="1549">SUMIF(EQ116:EQ123,"&lt;&gt;#REF!")</f>
        <v>5.6084807256235827</v>
      </c>
      <c r="ER124" s="14">
        <f t="shared" ref="ER124" si="1550">SUMIF(ER116:ER123,"&lt;&gt;#REF!")</f>
        <v>5.524308390022675</v>
      </c>
      <c r="ES124" s="14">
        <f t="shared" ref="ES124" si="1551">SUMIF(ES116:ES123,"&lt;&gt;#REF!")</f>
        <v>5.4401360544217683</v>
      </c>
      <c r="ET124" s="14">
        <f t="shared" ref="ET124" si="1552">SUMIF(ET116:ET123,"&lt;&gt;#REF!")</f>
        <v>6.1331065759637191</v>
      </c>
      <c r="EU124" s="14">
        <f t="shared" ref="EU124" si="1553">SUMIF(EU116:EU123,"&lt;&gt;#REF!")</f>
        <v>6.3689342403628117</v>
      </c>
      <c r="EV124" s="14">
        <f t="shared" ref="EV124" si="1554">SUMIF(EV116:EV123,"&lt;&gt;#REF!")</f>
        <v>6.284761904761905</v>
      </c>
      <c r="EW124" s="14">
        <f t="shared" ref="EW124" si="1555">SUMIF(EW116:EW123,"&lt;&gt;#REF!")</f>
        <v>5.6977324263038547</v>
      </c>
      <c r="EX124" s="14">
        <f t="shared" ref="EX124" si="1556">SUMIF(EX116:EX123,"&lt;&gt;#REF!")</f>
        <v>6.3907029478458046</v>
      </c>
      <c r="EY124" s="14">
        <f t="shared" ref="EY124" si="1557">SUMIF(EY116:EY123,"&lt;&gt;#REF!")</f>
        <v>6.1693877551020408</v>
      </c>
      <c r="EZ124" s="14">
        <f t="shared" ref="EZ124" si="1558">SUMIF(EZ116:EZ123,"&lt;&gt;#REF!")</f>
        <v>5.7195011337868475</v>
      </c>
      <c r="FA124" s="14">
        <f t="shared" ref="FA124" si="1559">SUMIF(FA116:FA123,"&lt;&gt;#REF!")</f>
        <v>6.1839002267573697</v>
      </c>
      <c r="FB124" s="14">
        <f t="shared" ref="FB124" si="1560">SUMIF(FB116:FB123,"&lt;&gt;#REF!")</f>
        <v>6.4197278911564624</v>
      </c>
      <c r="FC124" s="14">
        <f t="shared" ref="FC124" si="1561">SUMIF(FC116:FC123,"&lt;&gt;#REF!")</f>
        <v>6.1984126984126977</v>
      </c>
      <c r="FD124" s="14">
        <f t="shared" ref="FD124" si="1562">SUMIF(FD116:FD123,"&lt;&gt;#REF!")</f>
        <v>5.7485260770975053</v>
      </c>
      <c r="FE124" s="14">
        <f t="shared" ref="FE124" si="1563">SUMIF(FE116:FE123,"&lt;&gt;#REF!")</f>
        <v>5.8014965986394555</v>
      </c>
      <c r="FF124" s="14">
        <f t="shared" ref="FF124" si="1564">SUMIF(FF116:FF123,"&lt;&gt;#REF!")</f>
        <v>5.7630385487528351</v>
      </c>
      <c r="FG124" s="14">
        <f t="shared" ref="FG124" si="1565">SUMIF(FG116:FG123,"&lt;&gt;#REF!")</f>
        <v>5.5417233560090704</v>
      </c>
      <c r="FH124" s="14">
        <f t="shared" ref="FH124" si="1566">SUMIF(FH116:FH123,"&lt;&gt;#REF!")</f>
        <v>6.0061224489795917</v>
      </c>
      <c r="FI124" s="14">
        <f t="shared" ref="FI124" si="1567">SUMIF(FI116:FI123,"&lt;&gt;#REF!")</f>
        <v>5.8762358276643987</v>
      </c>
      <c r="FJ124" s="14">
        <f t="shared" ref="FJ124" si="1568">SUMIF(FJ116:FJ123,"&lt;&gt;#REF!")</f>
        <v>5.6092063492063495</v>
      </c>
      <c r="FK124" s="14">
        <f t="shared" ref="FK124" si="1569">SUMIF(FK116:FK123,"&lt;&gt;#REF!")</f>
        <v>5.5707482993197281</v>
      </c>
      <c r="FL124" s="14">
        <f t="shared" ref="FL124" si="1570">SUMIF(FL116:FL123,"&lt;&gt;#REF!")</f>
        <v>5.3951473922902498</v>
      </c>
      <c r="FM124" s="14">
        <f t="shared" ref="FM124" si="1571">SUMIF(FM116:FM123,"&lt;&gt;#REF!")</f>
        <v>4.9452607709750573</v>
      </c>
      <c r="FN124" s="14">
        <f t="shared" ref="FN124" si="1572">SUMIF(FN116:FN123,"&lt;&gt;#REF!")</f>
        <v>5.043945578231293</v>
      </c>
      <c r="FO124" s="14">
        <f t="shared" ref="FO124" si="1573">SUMIF(FO116:FO123,"&lt;&gt;#REF!")</f>
        <v>5.4169160997732426</v>
      </c>
      <c r="FP124" s="14">
        <f t="shared" ref="FP124" si="1574">SUMIF(FP116:FP123,"&lt;&gt;#REF!")</f>
        <v>5.1498866213151935</v>
      </c>
      <c r="FQ124" s="14">
        <f t="shared" ref="FQ124" si="1575">SUMIF(FQ116:FQ123,"&lt;&gt;#REF!")</f>
        <v>5.0657142857142858</v>
      </c>
      <c r="FR124" s="14">
        <f t="shared" ref="FR124" si="1576">SUMIF(FR116:FR123,"&lt;&gt;#REF!")</f>
        <v>5.1186848072562361</v>
      </c>
      <c r="FS124" s="14">
        <f t="shared" ref="FS124" si="1577">SUMIF(FS116:FS123,"&lt;&gt;#REF!")</f>
        <v>5.0802267573696138</v>
      </c>
      <c r="FT124" s="14">
        <f t="shared" ref="FT124" si="1578">SUMIF(FT116:FT123,"&lt;&gt;#REF!")</f>
        <v>5.0874829931972787</v>
      </c>
      <c r="FU124" s="14">
        <f t="shared" ref="FU124" si="1579">SUMIF(FU116:FU123,"&lt;&gt;#REF!")</f>
        <v>5.0947392290249436</v>
      </c>
      <c r="FV124" s="14">
        <f t="shared" ref="FV124" si="1580">SUMIF(FV116:FV123,"&lt;&gt;#REF!")</f>
        <v>5.4677097505668932</v>
      </c>
      <c r="FW124" s="14">
        <f t="shared" ref="FW124" si="1581">SUMIF(FW116:FW123,"&lt;&gt;#REF!")</f>
        <v>5.4749659863945572</v>
      </c>
      <c r="FX124" s="14">
        <f t="shared" ref="FX124" si="1582">SUMIF(FX116:FX123,"&lt;&gt;#REF!")</f>
        <v>5.2079365079365081</v>
      </c>
      <c r="FY124" s="14">
        <f t="shared" ref="FY124" si="1583">SUMIF(FY116:FY123,"&lt;&gt;#REF!")</f>
        <v>5.2151927437641721</v>
      </c>
      <c r="FZ124" s="14">
        <f t="shared" ref="FZ124" si="1584">SUMIF(FZ116:FZ123,"&lt;&gt;#REF!")</f>
        <v>5.222448979591837</v>
      </c>
      <c r="GA124" s="14">
        <f t="shared" ref="GA124" si="1585">SUMIF(GA116:GA123,"&lt;&gt;#REF!")</f>
        <v>5.1382766439909293</v>
      </c>
      <c r="GB124" s="14">
        <f t="shared" ref="GB124" si="1586">SUMIF(GB116:GB123,"&lt;&gt;#REF!")</f>
        <v>5.1455328798185942</v>
      </c>
      <c r="GC124" s="14">
        <f t="shared" ref="GC124" si="1587">SUMIF(GC116:GC123,"&lt;&gt;#REF!")</f>
        <v>5.4727891156462585</v>
      </c>
      <c r="GD124" s="14">
        <f t="shared" ref="GD124" si="1588">SUMIF(GD116:GD123,"&lt;&gt;#REF!")</f>
        <v>5.6171882086167795</v>
      </c>
      <c r="GE124" s="14">
        <f t="shared" ref="GE124" si="1589">SUMIF(GE116:GE123,"&lt;&gt;#REF!")</f>
        <v>5.2130158730158733</v>
      </c>
      <c r="GF124" s="14">
        <f t="shared" ref="GF124" si="1590">SUMIF(GF116:GF123,"&lt;&gt;#REF!")</f>
        <v>5.1288435374149666</v>
      </c>
      <c r="GG124" s="14">
        <f t="shared" ref="GG124" si="1591">SUMIF(GG116:GG123,"&lt;&gt;#REF!")</f>
        <v>5.1818140589569159</v>
      </c>
      <c r="GH124" s="14">
        <f t="shared" ref="GH124" si="1592">SUMIF(GH116:GH123,"&lt;&gt;#REF!")</f>
        <v>5.0976417233560092</v>
      </c>
      <c r="GI124" s="14">
        <f t="shared" ref="GI124" si="1593">SUMIF(GI116:GI123,"&lt;&gt;#REF!")</f>
        <v>5.1506122448979603</v>
      </c>
      <c r="GJ124" s="14">
        <f t="shared" ref="GJ124" si="1594">SUMIF(GJ116:GJ123,"&lt;&gt;#REF!")</f>
        <v>5.9807256235827664</v>
      </c>
      <c r="GK124" s="14">
        <f t="shared" ref="GK124" si="1595">SUMIF(GK116:GK123,"&lt;&gt;#REF!")</f>
        <v>5.7136961451247172</v>
      </c>
      <c r="GL124" s="14">
        <f t="shared" ref="GL124" si="1596">SUMIF(GL116:GL123,"&lt;&gt;#REF!")</f>
        <v>5.4009523809523809</v>
      </c>
      <c r="GM124" s="14">
        <f t="shared" ref="GM124" si="1597">SUMIF(GM116:GM123,"&lt;&gt;#REF!")</f>
        <v>5.1796371882086172</v>
      </c>
      <c r="GN124" s="14">
        <f t="shared" ref="GN124" si="1598">SUMIF(GN116:GN123,"&lt;&gt;#REF!")</f>
        <v>5.3240362811791382</v>
      </c>
      <c r="GO124" s="14">
        <f t="shared" ref="GO124" si="1599">SUMIF(GO116:GO123,"&lt;&gt;#REF!")</f>
        <v>5.1941496598639452</v>
      </c>
      <c r="GP124" s="14">
        <f t="shared" ref="GP124" si="1600">SUMIF(GP116:GP123,"&lt;&gt;#REF!")</f>
        <v>5.2471201814058954</v>
      </c>
      <c r="GQ124" s="14">
        <f t="shared" ref="GQ124" si="1601">SUMIF(GQ116:GQ123,"&lt;&gt;#REF!")</f>
        <v>5.5743764172335597</v>
      </c>
      <c r="GR124" s="14">
        <f t="shared" ref="GR124" si="1602">SUMIF(GR116:GR123,"&lt;&gt;#REF!")</f>
        <v>5.3987755102040813</v>
      </c>
      <c r="GS124" s="14">
        <f t="shared" ref="GS124" si="1603">SUMIF(GS116:GS123,"&lt;&gt;#REF!")</f>
        <v>5.4060317460317453</v>
      </c>
      <c r="GT124" s="14">
        <f t="shared" ref="GT124" si="1604">SUMIF(GT116:GT123,"&lt;&gt;#REF!")</f>
        <v>5.4132879818594102</v>
      </c>
      <c r="GU124" s="14">
        <f t="shared" ref="GU124" si="1605">SUMIF(GU116:GU123,"&lt;&gt;#REF!")</f>
        <v>5.6034013605442183</v>
      </c>
      <c r="GV124" s="14">
        <f t="shared" ref="GV124" si="1606">SUMIF(GV116:GV123,"&lt;&gt;#REF!")</f>
        <v>5.564943310657597</v>
      </c>
      <c r="GW124" s="14">
        <f t="shared" ref="GW124" si="1607">SUMIF(GW116:GW123,"&lt;&gt;#REF!")</f>
        <v>5.5721995464852618</v>
      </c>
      <c r="GX124" s="14">
        <f t="shared" ref="GX124" si="1608">SUMIF(GX116:GX123,"&lt;&gt;#REF!")</f>
        <v>6.3108843537414963</v>
      </c>
      <c r="GY124" s="14">
        <f t="shared" ref="GY124" si="1609">SUMIF(GY116:GY123,"&lt;&gt;#REF!")</f>
        <v>6.4552834467120181</v>
      </c>
      <c r="GZ124" s="14">
        <f t="shared" ref="GZ124" si="1610">SUMIF(GZ116:GZ123,"&lt;&gt;#REF!")</f>
        <v>6.325396825396826</v>
      </c>
      <c r="HA124" s="14">
        <f t="shared" ref="HA124" si="1611">SUMIF(HA116:HA123,"&lt;&gt;#REF!")</f>
        <v>6.2412244897959184</v>
      </c>
      <c r="HB124" s="14">
        <f t="shared" ref="HB124" si="1612">SUMIF(HB116:HB123,"&lt;&gt;#REF!")</f>
        <v>6.1570521541950107</v>
      </c>
      <c r="HC124" s="14">
        <f t="shared" ref="HC124" si="1613">SUMIF(HC116:HC123,"&lt;&gt;#REF!")</f>
        <v>5.8900226757369616</v>
      </c>
      <c r="HD124" s="14">
        <f t="shared" ref="HD124" si="1614">SUMIF(HD116:HD123,"&lt;&gt;#REF!")</f>
        <v>5.8972789115646256</v>
      </c>
      <c r="HE124" s="14">
        <f t="shared" ref="HE124" si="1615">SUMIF(HE116:HE123,"&lt;&gt;#REF!")</f>
        <v>6.5902494331065764</v>
      </c>
      <c r="HF124" s="14">
        <f t="shared" ref="HF124" si="1616">SUMIF(HF116:HF123,"&lt;&gt;#REF!")</f>
        <v>6.6432199546485258</v>
      </c>
      <c r="HG124" s="14">
        <f t="shared" ref="HG124" si="1617">SUMIF(HG116:HG123,"&lt;&gt;#REF!")</f>
        <v>6.6047619047619044</v>
      </c>
      <c r="HH124" s="14">
        <f t="shared" ref="HH124" si="1618">SUMIF(HH116:HH123,"&lt;&gt;#REF!")</f>
        <v>6.3834467120181406</v>
      </c>
      <c r="HI124" s="14">
        <f t="shared" ref="HI124" si="1619">SUMIF(HI116:HI123,"&lt;&gt;#REF!")</f>
        <v>6.3907029478458046</v>
      </c>
      <c r="HJ124" s="14">
        <f t="shared" ref="HJ124" si="1620">SUMIF(HJ116:HJ123,"&lt;&gt;#REF!")</f>
        <v>6.2151020408163262</v>
      </c>
      <c r="HK124" s="14">
        <f t="shared" ref="HK124" si="1621">SUMIF(HK116:HK123,"&lt;&gt;#REF!")</f>
        <v>5.9480725623582762</v>
      </c>
      <c r="HL124" s="14">
        <f t="shared" ref="HL124" si="1622">SUMIF(HL116:HL123,"&lt;&gt;#REF!")</f>
        <v>6.641043083900227</v>
      </c>
      <c r="HM124" s="14">
        <f t="shared" ref="HM124" si="1623">SUMIF(HM116:HM123,"&lt;&gt;#REF!")</f>
        <v>6.4197278911564624</v>
      </c>
      <c r="HN124" s="14">
        <f t="shared" ref="HN124" si="1624">SUMIF(HN116:HN123,"&lt;&gt;#REF!")</f>
        <v>5.8326984126984129</v>
      </c>
      <c r="HO124" s="14">
        <f t="shared" ref="HO124" si="1625">SUMIF(HO116:HO123,"&lt;&gt;#REF!")</f>
        <v>5.8399546485260778</v>
      </c>
      <c r="HP124" s="14">
        <f t="shared" ref="HP124" si="1626">SUMIF(HP116:HP123,"&lt;&gt;#REF!")</f>
        <v>5.6643537414965985</v>
      </c>
      <c r="HQ124" s="14">
        <f t="shared" ref="HQ124" si="1627">SUMIF(HQ116:HQ123,"&lt;&gt;#REF!")</f>
        <v>5.5801814058956918</v>
      </c>
      <c r="HR124" s="14">
        <f t="shared" ref="HR124" si="1628">SUMIF(HR116:HR123,"&lt;&gt;#REF!")</f>
        <v>5.8617233560090707</v>
      </c>
      <c r="HS124" s="14">
        <f t="shared" ref="HS124" si="1629">SUMIF(HS116:HS123,"&lt;&gt;#REF!")</f>
        <v>6.2346938775510203</v>
      </c>
      <c r="HT124" s="14">
        <f t="shared" ref="HT124" si="1630">SUMIF(HT116:HT123,"&lt;&gt;#REF!")</f>
        <v>5.7390929705215425</v>
      </c>
      <c r="HU124" s="14">
        <f t="shared" ref="HU124" si="1631">SUMIF(HU116:HU123,"&lt;&gt;#REF!")</f>
        <v>5.4720634920634925</v>
      </c>
      <c r="HV124" s="14">
        <f t="shared" ref="HV124" si="1632">SUMIF(HV116:HV123,"&lt;&gt;#REF!")</f>
        <v>5.5250340136054428</v>
      </c>
      <c r="HW124" s="14">
        <f t="shared" ref="HW124" si="1633">SUMIF(HW116:HW123,"&lt;&gt;#REF!")</f>
        <v>5.4865759637188205</v>
      </c>
      <c r="HX124" s="14">
        <f t="shared" ref="HX124" si="1634">SUMIF(HX116:HX123,"&lt;&gt;#REF!")</f>
        <v>5.4481179138321991</v>
      </c>
      <c r="HY124" s="14">
        <f t="shared" ref="HY124" si="1635">SUMIF(HY116:HY123,"&lt;&gt;#REF!")</f>
        <v>5.6839455782312927</v>
      </c>
      <c r="HZ124" s="14">
        <f t="shared" ref="HZ124" si="1636">SUMIF(HZ116:HZ123,"&lt;&gt;#REF!")</f>
        <v>6.5140589569160987</v>
      </c>
      <c r="IA124" s="14">
        <f t="shared" ref="IA124" si="1637">SUMIF(IA116:IA123,"&lt;&gt;#REF!")</f>
        <v>15.590839002267574</v>
      </c>
      <c r="IB124" s="14">
        <f t="shared" ref="IB124" si="1638">SUMIF(IB116:IB123,"&lt;&gt;#REF!")</f>
        <v>15.369523809523809</v>
      </c>
      <c r="IC124" s="14">
        <f t="shared" ref="IC124" si="1639">SUMIF(IC116:IC123,"&lt;&gt;#REF!")</f>
        <v>15.468208616780045</v>
      </c>
      <c r="ID124" s="14">
        <f t="shared" ref="ID124" si="1640">SUMIF(ID116:ID123,"&lt;&gt;#REF!")</f>
        <v>15.475464852607709</v>
      </c>
      <c r="IE124" s="14">
        <f t="shared" ref="IE124" si="1641">SUMIF(IE116:IE123,"&lt;&gt;#REF!")</f>
        <v>15.094149659863945</v>
      </c>
      <c r="IF124" s="14">
        <f t="shared" ref="IF124" si="1642">SUMIF(IF116:IF123,"&lt;&gt;#REF!")</f>
        <v>5.8718820861678003</v>
      </c>
      <c r="IG124" s="14">
        <f t="shared" ref="IG124" si="1643">SUMIF(IG116:IG123,"&lt;&gt;#REF!")</f>
        <v>6.3362811791383216</v>
      </c>
      <c r="IH124" s="14">
        <f t="shared" ref="IH124" si="1644">SUMIF(IH116:IH123,"&lt;&gt;#REF!")</f>
        <v>8.0825850340136043</v>
      </c>
      <c r="II124" s="14">
        <f t="shared" ref="II124" si="1645">SUMIF(II116:II123,"&lt;&gt;#REF!")</f>
        <v>8.0898412698412692</v>
      </c>
      <c r="IJ124" s="14">
        <f t="shared" ref="IJ124" si="1646">SUMIF(IJ116:IJ123,"&lt;&gt;#REF!")</f>
        <v>7.8685260770975054</v>
      </c>
      <c r="IK124" s="14">
        <f t="shared" ref="IK124" si="1647">SUMIF(IK116:IK123,"&lt;&gt;#REF!")</f>
        <v>7.8757823129251703</v>
      </c>
      <c r="IL124" s="14">
        <f t="shared" ref="IL124" si="1648">SUMIF(IL116:IL123,"&lt;&gt;#REF!")</f>
        <v>7.7458956916099773</v>
      </c>
      <c r="IM124" s="14">
        <f t="shared" ref="IM124" si="1649">SUMIF(IM116:IM123,"&lt;&gt;#REF!")</f>
        <v>0</v>
      </c>
      <c r="IN124" s="14">
        <f t="shared" ref="IN124" si="1650">SUMIF(IN116:IN123,"&lt;&gt;#REF!")</f>
        <v>6.0213605442176874</v>
      </c>
      <c r="IO124" s="14">
        <f t="shared" ref="IO124" si="1651">SUMIF(IO116:IO123,"&lt;&gt;#REF!")</f>
        <v>8.0962358276643975</v>
      </c>
      <c r="IP124" s="14">
        <f t="shared" ref="IP124" si="1652">SUMIF(IP116:IP123,"&lt;&gt;#REF!")</f>
        <v>8.969206349206349</v>
      </c>
      <c r="IQ124" s="14">
        <f t="shared" ref="IQ124" si="1653">SUMIF(IQ116:IQ123,"&lt;&gt;#REF!")</f>
        <v>9.2050340136054416</v>
      </c>
      <c r="IR124" s="14">
        <f t="shared" ref="IR124" si="1654">SUMIF(IR116:IR123,"&lt;&gt;#REF!")</f>
        <v>9.2122902494331065</v>
      </c>
      <c r="IS124" s="14">
        <f t="shared" ref="IS124" si="1655">SUMIF(IS116:IS123,"&lt;&gt;#REF!")</f>
        <v>10.362403628117914</v>
      </c>
      <c r="IT124" s="14">
        <f t="shared" ref="IT124" si="1656">SUMIF(IT116:IT123,"&lt;&gt;#REF!")</f>
        <v>0</v>
      </c>
      <c r="IU124" s="14">
        <f t="shared" ref="IU124" si="1657">SUMIF(IU116:IU123,"&lt;&gt;#REF!")</f>
        <v>7.532154195011338</v>
      </c>
      <c r="IV124" s="14">
        <f t="shared" ref="IV124" si="1658">SUMIF(IV116:IV123,"&lt;&gt;#REF!")</f>
        <v>12.025124716553288</v>
      </c>
      <c r="IW124" s="14">
        <f t="shared" ref="IW124" si="1659">SUMIF(IW116:IW123,"&lt;&gt;#REF!")</f>
        <v>11.598095238095238</v>
      </c>
      <c r="IX124" s="14">
        <f t="shared" ref="IX124" si="1660">SUMIF(IX116:IX123,"&lt;&gt;#REF!")</f>
        <v>11.628208616780045</v>
      </c>
      <c r="IY124" s="14">
        <f t="shared" ref="IY124" si="1661">SUMIF(IY116:IY123,"&lt;&gt;#REF!")</f>
        <v>12.046893424036282</v>
      </c>
      <c r="IZ124" s="14">
        <f t="shared" ref="IZ124" si="1662">SUMIF(IZ116:IZ123,"&lt;&gt;#REF!")</f>
        <v>11.597006802721088</v>
      </c>
      <c r="JA124" s="14">
        <f t="shared" ref="JA124" si="1663">SUMIF(JA116:JA123,"&lt;&gt;#REF!")</f>
        <v>0</v>
      </c>
      <c r="JB124" s="14">
        <f t="shared" ref="JB124" si="1664">SUMIF(JB116:JB123,"&lt;&gt;#REF!")</f>
        <v>7.765804988662131</v>
      </c>
      <c r="JC124" s="14">
        <f t="shared" ref="JC124" si="1665">SUMIF(JC116:JC123,"&lt;&gt;#REF!")</f>
        <v>9.1559183673469384</v>
      </c>
      <c r="JD124" s="14">
        <f t="shared" ref="JD124" si="1666">SUMIF(JD116:JD123,"&lt;&gt;#REF!")</f>
        <v>9.3003174603174603</v>
      </c>
      <c r="JE124" s="14">
        <f t="shared" ref="JE124" si="1667">SUMIF(JE116:JE123,"&lt;&gt;#REF!")</f>
        <v>9.0790022675736957</v>
      </c>
      <c r="JF124" s="14">
        <f t="shared" ref="JF124" si="1668">SUMIF(JF116:JF123,"&lt;&gt;#REF!")</f>
        <v>9.3148299319727883</v>
      </c>
      <c r="JG124" s="14">
        <f t="shared" ref="JG124" si="1669">SUMIF(JG116:JG123,"&lt;&gt;#REF!")</f>
        <v>9.7792290249433087</v>
      </c>
      <c r="JH124" s="14">
        <f t="shared" ref="JH124" si="1670">SUMIF(JH116:JH123,"&lt;&gt;#REF!")</f>
        <v>0</v>
      </c>
      <c r="JI124" s="14">
        <f t="shared" ref="JI124" si="1671">SUMIF(JI116:JI123,"&lt;&gt;#REF!")</f>
        <v>7.3594557823129261</v>
      </c>
      <c r="JJ124" s="14">
        <f t="shared" ref="JJ124" si="1672">SUMIF(JJ116:JJ123,"&lt;&gt;#REF!")</f>
        <v>9.1957596371882104</v>
      </c>
      <c r="JK124" s="14">
        <f t="shared" ref="JK124" si="1673">SUMIF(JK116:JK123,"&lt;&gt;#REF!")</f>
        <v>8.7915873015873025</v>
      </c>
      <c r="JL124" s="14">
        <f t="shared" ref="JL124" si="1674">SUMIF(JL116:JL123,"&lt;&gt;#REF!")</f>
        <v>8.8902721088435364</v>
      </c>
      <c r="JM124" s="14">
        <f t="shared" ref="JM124" si="1675">SUMIF(JM116:JM123,"&lt;&gt;#REF!")</f>
        <v>9.0803854875283427</v>
      </c>
      <c r="JN124" s="14">
        <f t="shared" ref="JN124" si="1676">SUMIF(JN116:JN123,"&lt;&gt;#REF!")</f>
        <v>9.0876417233560076</v>
      </c>
      <c r="JO124" s="14">
        <f t="shared" ref="JO124" si="1677">SUMIF(JO116:JO123,"&lt;&gt;#REF!")</f>
        <v>0</v>
      </c>
      <c r="JP124" s="14">
        <f t="shared" ref="JP124" si="1678">SUMIF(JP116:JP123,"&lt;&gt;#REF!")</f>
        <v>7.7759637188208615</v>
      </c>
      <c r="JQ124" s="14">
        <f t="shared" ref="JQ124" si="1679">SUMIF(JQ116:JQ123,"&lt;&gt;#REF!")</f>
        <v>8.9260770975056687</v>
      </c>
      <c r="JR124" s="14">
        <f t="shared" ref="JR124" si="1680">SUMIF(JR116:JR123,"&lt;&gt;#REF!")</f>
        <v>8.019047619047619</v>
      </c>
      <c r="JS124" s="14">
        <f t="shared" ref="JS124" si="1681">SUMIF(JS116:JS123,"&lt;&gt;#REF!")</f>
        <v>8.0263038548752839</v>
      </c>
      <c r="JT124" s="14">
        <f t="shared" ref="JT124" si="1682">SUMIF(JT116:JT123,"&lt;&gt;#REF!")</f>
        <v>7.3478458049886619</v>
      </c>
      <c r="JU124" s="14">
        <f t="shared" ref="JU124" si="1683">SUMIF(JU116:JU123,"&lt;&gt;#REF!")</f>
        <v>6.6693877551020408</v>
      </c>
      <c r="JV124" s="14">
        <f t="shared" ref="JV124" si="1684">SUMIF(JV116:JV123,"&lt;&gt;#REF!")</f>
        <v>0</v>
      </c>
      <c r="JW124" s="14">
        <f t="shared" ref="JW124" si="1685">SUMIF(JW116:JW123,"&lt;&gt;#REF!")</f>
        <v>7.8267573696145121</v>
      </c>
      <c r="JX124" s="14">
        <f t="shared" ref="JX124" si="1686">SUMIF(JX116:JX123,"&lt;&gt;#REF!")</f>
        <v>8.0625850340136047</v>
      </c>
      <c r="JY124" s="14">
        <f t="shared" ref="JY124" si="1687">SUMIF(JY116:JY123,"&lt;&gt;#REF!")</f>
        <v>7.3841269841269845</v>
      </c>
      <c r="JZ124" s="14">
        <f t="shared" ref="JZ124" si="1688">SUMIF(JZ116:JZ123,"&lt;&gt;#REF!")</f>
        <v>7.4828117913832202</v>
      </c>
      <c r="KA124" s="14">
        <f t="shared" ref="KA124" si="1689">SUMIF(KA116:KA123,"&lt;&gt;#REF!")</f>
        <v>7.3986394557823125</v>
      </c>
      <c r="KB124" s="14">
        <f t="shared" ref="KB124" si="1690">SUMIF(KB116:KB123,"&lt;&gt;#REF!")</f>
        <v>6.9487528344671201</v>
      </c>
      <c r="KC124" s="14">
        <f t="shared" ref="KC124" si="1691">SUMIF(KC116:KC123,"&lt;&gt;#REF!")</f>
        <v>0</v>
      </c>
      <c r="KD124" s="14">
        <f t="shared" ref="KD124" si="1692">SUMIF(KD116:KD123,"&lt;&gt;#REF!")</f>
        <v>8.1061224489795904</v>
      </c>
      <c r="KE124" s="14">
        <f t="shared" ref="KE124" si="1693">SUMIF(KE116:KE123,"&lt;&gt;#REF!")</f>
        <v>9.484807256235829</v>
      </c>
      <c r="KF124" s="14">
        <f t="shared" ref="KF124" si="1694">SUMIF(KF116:KF123,"&lt;&gt;#REF!")</f>
        <v>8.5777777777777775</v>
      </c>
      <c r="KG124" s="14">
        <f t="shared" ref="KG124" si="1695">SUMIF(KG116:KG123,"&lt;&gt;#REF!")</f>
        <v>8.5850340136054424</v>
      </c>
      <c r="KH124" s="14">
        <f t="shared" ref="KH124" si="1696">SUMIF(KH116:KH123,"&lt;&gt;#REF!")</f>
        <v>8.5922902494331055</v>
      </c>
      <c r="KI124" s="14">
        <f t="shared" ref="KI124" si="1697">SUMIF(KI116:KI123,"&lt;&gt;#REF!")</f>
        <v>7.456689342403628</v>
      </c>
      <c r="KJ124" s="14">
        <f t="shared" ref="KJ124" si="1698">SUMIF(KJ116:KJ123,"&lt;&gt;#REF!")</f>
        <v>0</v>
      </c>
      <c r="KK124" s="14">
        <f t="shared" ref="KK124" si="1699">SUMIF(KK116:KK123,"&lt;&gt;#REF!")</f>
        <v>9.5283446712018147</v>
      </c>
      <c r="KL124" s="14">
        <f t="shared" ref="KL124" si="1700">SUMIF(KL116:KL123,"&lt;&gt;#REF!")</f>
        <v>9.0784580498866205</v>
      </c>
      <c r="KM124" s="14">
        <f t="shared" ref="KM124" si="1701">SUMIF(KM116:KM123,"&lt;&gt;#REF!")</f>
        <v>8.6285714285714281</v>
      </c>
      <c r="KN124" s="14">
        <f t="shared" ref="KN124" si="1702">SUMIF(KN116:KN123,"&lt;&gt;#REF!")</f>
        <v>8.2701133786848064</v>
      </c>
      <c r="KO124" s="14">
        <f t="shared" ref="KO124" si="1703">SUMIF(KO116:KO123,"&lt;&gt;#REF!")</f>
        <v>8.1859410430839006</v>
      </c>
      <c r="KP124" s="14">
        <f t="shared" ref="KP124" si="1704">SUMIF(KP116:KP123,"&lt;&gt;#REF!")</f>
        <v>10.838095238095239</v>
      </c>
      <c r="KQ124" s="14">
        <f t="shared" ref="KQ124" si="1705">SUMIF(KQ116:KQ123,"&lt;&gt;#REF!")</f>
        <v>10.845351473922902</v>
      </c>
      <c r="KR124" s="14">
        <f t="shared" ref="KR124" si="1706">SUMIF(KR116:KR123,"&lt;&gt;#REF!")</f>
        <v>10.852607709750567</v>
      </c>
      <c r="KS124" s="14">
        <f t="shared" ref="KS124" si="1707">SUMIF(KS116:KS123,"&lt;&gt;#REF!")</f>
        <v>10.85986394557823</v>
      </c>
      <c r="KT124" s="14">
        <f t="shared" ref="KT124" si="1708">SUMIF(KT116:KT123,"&lt;&gt;#REF!")</f>
        <v>10.867120181405896</v>
      </c>
      <c r="KU124" s="14">
        <f t="shared" ref="KU124" si="1709">SUMIF(KU116:KU123,"&lt;&gt;#REF!")</f>
        <v>10.87437641723356</v>
      </c>
      <c r="KV124" s="14">
        <f t="shared" ref="KV124" si="1710">SUMIF(KV116:KV123,"&lt;&gt;#REF!")</f>
        <v>10.881632653061224</v>
      </c>
      <c r="KW124" s="14">
        <f t="shared" ref="KW124" si="1711">SUMIF(KW116:KW123,"&lt;&gt;#REF!")</f>
        <v>10.888888888888889</v>
      </c>
      <c r="KX124" s="14">
        <f t="shared" ref="KX124" si="1712">SUMIF(KX116:KX123,"&lt;&gt;#REF!")</f>
        <v>10.896145124716552</v>
      </c>
      <c r="KY124" s="14">
        <f t="shared" ref="KY124" si="1713">SUMIF(KY116:KY123,"&lt;&gt;#REF!")</f>
        <v>10.903401360544217</v>
      </c>
      <c r="KZ124" s="14">
        <f t="shared" ref="KZ124" si="1714">SUMIF(KZ116:KZ123,"&lt;&gt;#REF!")</f>
        <v>10.910657596371882</v>
      </c>
      <c r="LA124" s="14">
        <f t="shared" ref="LA124" si="1715">SUMIF(LA116:LA123,"&lt;&gt;#REF!")</f>
        <v>10.917913832199547</v>
      </c>
      <c r="LB124" s="14">
        <f t="shared" ref="LB124" si="1716">SUMIF(LB116:LB123,"&lt;&gt;#REF!")</f>
        <v>10.92517006802721</v>
      </c>
      <c r="LC124" s="14">
        <f t="shared" ref="LC124" si="1717">SUMIF(LC116:LC123,"&lt;&gt;#REF!")</f>
        <v>7.8303854875283445</v>
      </c>
      <c r="LD124" s="14">
        <f t="shared" ref="LD124" si="1718">SUMIF(LD116:LD123,"&lt;&gt;#REF!")</f>
        <v>7.0604988662131518</v>
      </c>
      <c r="LE124" s="14">
        <f t="shared" ref="LE124" si="1719">SUMIF(LE116:LE123,"&lt;&gt;#REF!")</f>
        <v>7.1591836734693874</v>
      </c>
      <c r="LF124" s="14">
        <f t="shared" ref="LF124" si="1720">SUMIF(LF116:LF123,"&lt;&gt;#REF!")</f>
        <v>8.0807256235827651</v>
      </c>
      <c r="LG124" s="14">
        <f t="shared" ref="LG124" si="1721">SUMIF(LG116:LG123,"&lt;&gt;#REF!")</f>
        <v>8.5451247165532891</v>
      </c>
      <c r="LH124" s="14">
        <f t="shared" ref="LH124" si="1722">SUMIF(LH116:LH123,"&lt;&gt;#REF!")</f>
        <v>8.3695238095238089</v>
      </c>
      <c r="LI124" s="14">
        <f t="shared" ref="LI124" si="1723">SUMIF(LI116:LI123,"&lt;&gt;#REF!")</f>
        <v>8.3767800453514738</v>
      </c>
      <c r="LJ124" s="14">
        <f t="shared" ref="LJ124" si="1724">SUMIF(LJ116:LJ123,"&lt;&gt;#REF!")</f>
        <v>7.1954648526077101</v>
      </c>
      <c r="LK124" s="14">
        <f t="shared" ref="LK124" si="1725">SUMIF(LK116:LK123,"&lt;&gt;#REF!")</f>
        <v>6.9741496598639454</v>
      </c>
      <c r="LL124" s="14">
        <f t="shared" ref="LL124" si="1726">SUMIF(LL116:LL123,"&lt;&gt;#REF!")</f>
        <v>6.9814058956916103</v>
      </c>
      <c r="LM124" s="14">
        <f t="shared" ref="LM124" si="1727">SUMIF(LM116:LM123,"&lt;&gt;#REF!")</f>
        <v>7.2172335600907029</v>
      </c>
      <c r="LN124" s="14">
        <f t="shared" ref="LN124" si="1728">SUMIF(LN116:LN123,"&lt;&gt;#REF!")</f>
        <v>7.0416326530612245</v>
      </c>
      <c r="LO124" s="14">
        <f t="shared" ref="LO124" si="1729">SUMIF(LO116:LO123,"&lt;&gt;#REF!")</f>
        <v>6.7288888888888891</v>
      </c>
      <c r="LP124" s="14">
        <f t="shared" ref="LP124" si="1730">SUMIF(LP116:LP123,"&lt;&gt;#REF!")</f>
        <v>6.3247165532879812</v>
      </c>
      <c r="LQ124" s="14">
        <f t="shared" ref="LQ124" si="1731">SUMIF(LQ116:LQ123,"&lt;&gt;#REF!")</f>
        <v>6.331972789115647</v>
      </c>
      <c r="LR124" s="14">
        <f t="shared" ref="LR124" si="1732">SUMIF(LR116:LR123,"&lt;&gt;#REF!")</f>
        <v>8.6249433106575957</v>
      </c>
      <c r="LS124" s="14">
        <f t="shared" ref="LS124" si="1733">SUMIF(LS116:LS123,"&lt;&gt;#REF!")</f>
        <v>7.2607709750566887</v>
      </c>
      <c r="LT124" s="14">
        <f t="shared" ref="LT124" si="1734">SUMIF(LT116:LT123,"&lt;&gt;#REF!")</f>
        <v>8.1823129251700681</v>
      </c>
      <c r="LU124" s="14">
        <f t="shared" ref="LU124" si="1735">SUMIF(LU116:LU123,"&lt;&gt;#REF!")</f>
        <v>8.6467120181405903</v>
      </c>
      <c r="LV124" s="14">
        <f t="shared" ref="LV124" si="1736">SUMIF(LV116:LV123,"&lt;&gt;#REF!")</f>
        <v>8.1968253968253961</v>
      </c>
      <c r="LW124" s="14">
        <f t="shared" ref="LW124" si="1737">SUMIF(LW116:LW123,"&lt;&gt;#REF!")</f>
        <v>6.3755102040816318</v>
      </c>
      <c r="LX124" s="14">
        <f t="shared" ref="LX124" si="1738">SUMIF(LX116:LX123,"&lt;&gt;#REF!")</f>
        <v>6.3827664399092976</v>
      </c>
      <c r="LY124" s="14">
        <f t="shared" ref="LY124" si="1739">SUMIF(LY116:LY123,"&lt;&gt;#REF!")</f>
        <v>9.1328798185941036</v>
      </c>
      <c r="LZ124" s="14">
        <f t="shared" ref="LZ124" si="1740">SUMIF(LZ116:LZ123,"&lt;&gt;#REF!")</f>
        <v>7.5858503401360533</v>
      </c>
      <c r="MA124" s="14">
        <f t="shared" ref="MA124" si="1741">SUMIF(MA116:MA123,"&lt;&gt;#REF!")</f>
        <v>8.141678004535148</v>
      </c>
      <c r="MB124" s="14">
        <f t="shared" ref="MB124" si="1742">SUMIF(MB116:MB123,"&lt;&gt;#REF!")</f>
        <v>8.6975056689342409</v>
      </c>
      <c r="MC124" s="14">
        <f t="shared" ref="MC124" si="1743">SUMIF(MC116:MC123,"&lt;&gt;#REF!")</f>
        <v>8.2476190476190467</v>
      </c>
      <c r="MD124" s="14">
        <f t="shared" ref="MD124" si="1744">SUMIF(MD116:MD123,"&lt;&gt;#REF!")</f>
        <v>8.0263038548752839</v>
      </c>
      <c r="ME124" s="14">
        <f t="shared" ref="ME124" si="1745">SUMIF(ME116:ME123,"&lt;&gt;#REF!")</f>
        <v>7.4392743764172327</v>
      </c>
      <c r="MF124" s="14">
        <f t="shared" ref="MF124" si="1746">SUMIF(MF116:MF123,"&lt;&gt;#REF!")</f>
        <v>6.8979591836734695</v>
      </c>
      <c r="MG124" s="14">
        <f t="shared" ref="MG124" si="1747">SUMIF(MG116:MG123,"&lt;&gt;#REF!")</f>
        <v>6.9052154195011335</v>
      </c>
      <c r="MH124" s="14">
        <f t="shared" ref="MH124" si="1748">SUMIF(MH116:MH123,"&lt;&gt;#REF!")</f>
        <v>7.4610430839002255</v>
      </c>
      <c r="MI124" s="14">
        <f t="shared" ref="MI124" si="1749">SUMIF(MI116:MI123,"&lt;&gt;#REF!")</f>
        <v>7.834013605442177</v>
      </c>
      <c r="MJ124" s="14">
        <f t="shared" ref="MJ124" si="1750">SUMIF(MJ116:MJ123,"&lt;&gt;#REF!")</f>
        <v>7.155555555555555</v>
      </c>
      <c r="MK124" s="14">
        <f t="shared" ref="MK124" si="1751">SUMIF(MK116:MK123,"&lt;&gt;#REF!")</f>
        <v>7.1628117913832199</v>
      </c>
      <c r="ML124" s="14">
        <f t="shared" ref="ML124" si="1752">SUMIF(ML116:ML123,"&lt;&gt;#REF!")</f>
        <v>7.0329251700680278</v>
      </c>
      <c r="MM124" s="14">
        <f t="shared" ref="MM124" si="1753">SUMIF(MM116:MM123,"&lt;&gt;#REF!")</f>
        <v>6.8573242630385485</v>
      </c>
      <c r="MN124" s="14">
        <f t="shared" ref="MN124" si="1754">SUMIF(MN116:MN123,"&lt;&gt;#REF!")</f>
        <v>6.8645804988662125</v>
      </c>
      <c r="MO124" s="14">
        <f t="shared" ref="MO124" si="1755">SUMIF(MO116:MO123,"&lt;&gt;#REF!")</f>
        <v>7.3289795918367346</v>
      </c>
      <c r="MP124" s="14">
        <f t="shared" ref="MP124" si="1756">SUMIF(MP116:MP123,"&lt;&gt;#REF!")</f>
        <v>6.5133786848072566</v>
      </c>
      <c r="MQ124" s="14">
        <f t="shared" ref="MQ124" si="1757">SUMIF(MQ116:MQ123,"&lt;&gt;#REF!")</f>
        <v>7.3434920634920635</v>
      </c>
      <c r="MR124" s="14">
        <f t="shared" ref="MR124" si="1758">SUMIF(MR116:MR123,"&lt;&gt;#REF!")</f>
        <v>7.3507482993197275</v>
      </c>
      <c r="MS124" s="14">
        <f t="shared" ref="MS124" si="1759">SUMIF(MS116:MS123,"&lt;&gt;#REF!")</f>
        <v>7.0837188208616784</v>
      </c>
      <c r="MT124" s="14">
        <f t="shared" ref="MT124:NB124" si="1760">SUMIF(MT116:MT123,"&lt;&gt;#REF!")</f>
        <v>6.8166893424036274</v>
      </c>
      <c r="MU124" s="14">
        <f t="shared" si="1760"/>
        <v>6.7325170068027216</v>
      </c>
      <c r="MV124" s="14">
        <f t="shared" si="1760"/>
        <v>6.5569160997732423</v>
      </c>
      <c r="MW124" s="14">
        <f t="shared" si="1760"/>
        <v>6.5641723356009072</v>
      </c>
      <c r="MX124" s="14">
        <f t="shared" si="1760"/>
        <v>7.6163265306122447</v>
      </c>
      <c r="MY124" s="14">
        <f t="shared" si="1760"/>
        <v>11.280725623582766</v>
      </c>
      <c r="MZ124" s="14">
        <f t="shared" si="1760"/>
        <v>6.9059410430839003</v>
      </c>
      <c r="NA124" s="14">
        <f t="shared" si="1760"/>
        <v>6.8217687074829936</v>
      </c>
      <c r="NB124" s="14">
        <f t="shared" si="1760"/>
        <v>6.8290249433106576</v>
      </c>
    </row>
    <row r="125" spans="2:366" ht="15">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c r="AK125" s="1"/>
      <c r="AL125" s="1"/>
      <c r="AM125" s="1"/>
      <c r="AN125" s="1"/>
      <c r="AO125" s="1"/>
      <c r="AP125" s="1"/>
      <c r="AQ125" s="1"/>
      <c r="AR125" s="1"/>
      <c r="AS125" s="1"/>
      <c r="AT125" s="1"/>
      <c r="AU125" s="1"/>
      <c r="AV125" s="1"/>
      <c r="AW125" s="1"/>
      <c r="AX125" s="1"/>
      <c r="AY125" s="1"/>
      <c r="AZ125" s="1"/>
      <c r="BA125" s="1"/>
      <c r="BB125" s="1"/>
      <c r="BC125" s="1"/>
      <c r="BD125" s="1"/>
      <c r="BE125" s="1"/>
      <c r="BF125" s="1"/>
      <c r="BG125" s="1"/>
      <c r="BH125" s="1"/>
      <c r="BI125" s="1"/>
      <c r="BJ125" s="1"/>
      <c r="BK125" s="1"/>
      <c r="BL125" s="1"/>
      <c r="BM125" s="1"/>
      <c r="BN125" s="1"/>
      <c r="BO125" s="1"/>
      <c r="BP125" s="1"/>
      <c r="BQ125" s="1"/>
      <c r="BR125" s="1"/>
      <c r="BS125" s="1"/>
      <c r="BT125" s="1"/>
      <c r="BU125" s="1"/>
      <c r="BV125" s="1"/>
      <c r="BW125" s="1"/>
      <c r="BX125" s="1"/>
      <c r="BY125" s="1"/>
      <c r="BZ125" s="1"/>
      <c r="CA125" s="1"/>
      <c r="CB125" s="1"/>
      <c r="CC125" s="1"/>
      <c r="CD125" s="1"/>
      <c r="CE125" s="1"/>
      <c r="CF125" s="1"/>
      <c r="CG125" s="1"/>
      <c r="CH125" s="1"/>
      <c r="CI125" s="1"/>
      <c r="CJ125" s="1"/>
      <c r="CK125" s="1"/>
      <c r="CL125" s="1"/>
      <c r="CM125" s="1"/>
      <c r="CN125" s="1"/>
      <c r="CO125" s="1"/>
      <c r="CP125" s="1"/>
      <c r="CQ125" s="1"/>
      <c r="CR125" s="1"/>
      <c r="CS125" s="1"/>
      <c r="CT125" s="1"/>
      <c r="CU125" s="1"/>
      <c r="CV125" s="1"/>
      <c r="CW125" s="1"/>
      <c r="CX125" s="1"/>
      <c r="CY125" s="1"/>
      <c r="CZ125" s="1"/>
      <c r="DA125" s="1"/>
      <c r="DB125" s="1"/>
      <c r="DC125" s="1"/>
      <c r="DD125" s="1"/>
      <c r="DE125" s="1"/>
      <c r="DF125" s="1"/>
      <c r="DG125" s="1"/>
      <c r="DH125" s="1"/>
      <c r="DI125" s="1"/>
      <c r="DJ125" s="1"/>
      <c r="DK125" s="1"/>
      <c r="DL125" s="1"/>
      <c r="DM125" s="1"/>
      <c r="DN125" s="1"/>
      <c r="DO125" s="1"/>
      <c r="DP125" s="1"/>
      <c r="DQ125" s="1"/>
      <c r="DR125" s="1"/>
      <c r="DS125" s="1"/>
      <c r="DT125" s="1"/>
      <c r="DU125" s="1"/>
      <c r="DV125" s="1"/>
      <c r="DW125" s="1"/>
      <c r="DX125" s="1"/>
      <c r="DY125" s="1"/>
      <c r="DZ125" s="1"/>
      <c r="EA125" s="1"/>
      <c r="EB125" s="1"/>
      <c r="EC125" s="1"/>
      <c r="ED125" s="1"/>
      <c r="EE125" s="1"/>
      <c r="EF125" s="1"/>
      <c r="EG125" s="1"/>
      <c r="EH125" s="1"/>
      <c r="EI125" s="1"/>
      <c r="EJ125" s="1"/>
      <c r="EK125" s="1"/>
      <c r="EL125" s="1"/>
      <c r="EM125" s="1"/>
      <c r="EN125" s="1"/>
      <c r="EO125" s="1"/>
      <c r="EP125" s="1"/>
      <c r="EQ125" s="1"/>
      <c r="ER125" s="1"/>
      <c r="ES125" s="1"/>
      <c r="ET125" s="1"/>
      <c r="EU125" s="1"/>
      <c r="EV125" s="1"/>
      <c r="EW125" s="1"/>
      <c r="EX125" s="1"/>
      <c r="EY125" s="1"/>
      <c r="EZ125" s="1"/>
      <c r="FA125" s="1"/>
      <c r="FB125" s="1"/>
      <c r="FC125" s="1"/>
      <c r="FD125" s="1"/>
      <c r="FE125" s="1"/>
      <c r="FF125" s="1"/>
      <c r="FG125" s="1"/>
      <c r="FH125" s="1"/>
      <c r="FI125" s="1"/>
      <c r="FJ125" s="1"/>
      <c r="FK125" s="1"/>
      <c r="FL125" s="1"/>
      <c r="FM125" s="1"/>
      <c r="FN125" s="1"/>
      <c r="FO125" s="1"/>
      <c r="FP125" s="1"/>
      <c r="FQ125" s="1"/>
      <c r="FR125" s="1"/>
      <c r="FS125" s="1"/>
      <c r="FT125" s="1"/>
      <c r="FU125" s="1"/>
      <c r="FV125" s="1"/>
      <c r="FW125" s="1"/>
      <c r="FX125" s="1"/>
      <c r="FY125" s="1"/>
      <c r="FZ125" s="1"/>
      <c r="GA125" s="1"/>
      <c r="GB125" s="1"/>
      <c r="GC125" s="1"/>
      <c r="GD125" s="1"/>
      <c r="GE125" s="1"/>
      <c r="GF125" s="1"/>
      <c r="GG125" s="1"/>
      <c r="GH125" s="1"/>
      <c r="GI125" s="1"/>
      <c r="GJ125" s="1"/>
      <c r="GK125" s="1"/>
      <c r="GL125" s="1"/>
      <c r="GM125" s="1"/>
      <c r="GN125" s="1"/>
      <c r="GO125" s="1"/>
      <c r="GP125" s="1"/>
      <c r="GQ125" s="1"/>
      <c r="GR125" s="1"/>
      <c r="GS125" s="1"/>
      <c r="GT125" s="1"/>
      <c r="GU125" s="1"/>
      <c r="GV125" s="1"/>
      <c r="GW125" s="1"/>
      <c r="GX125" s="1"/>
      <c r="GY125" s="1"/>
      <c r="GZ125" s="1"/>
      <c r="HA125" s="1"/>
      <c r="HB125" s="1"/>
      <c r="HC125" s="1"/>
      <c r="HD125" s="1"/>
      <c r="HE125" s="1"/>
      <c r="HF125" s="1"/>
      <c r="HG125" s="1"/>
      <c r="HH125" s="1"/>
      <c r="HI125" s="1"/>
      <c r="HJ125" s="1"/>
      <c r="HK125" s="1"/>
      <c r="HL125" s="1"/>
      <c r="HM125" s="1"/>
      <c r="HN125" s="1"/>
      <c r="HO125" s="1"/>
      <c r="HP125" s="1"/>
      <c r="HQ125" s="1"/>
      <c r="HR125" s="1"/>
      <c r="HS125" s="1"/>
      <c r="HT125" s="1"/>
      <c r="HU125" s="1"/>
      <c r="HV125" s="1"/>
      <c r="HW125" s="1"/>
      <c r="HX125" s="1"/>
      <c r="HY125" s="1"/>
      <c r="HZ125" s="1"/>
      <c r="IA125" s="1"/>
      <c r="IB125" s="1"/>
      <c r="IC125" s="1"/>
      <c r="ID125" s="1"/>
      <c r="IE125" s="1"/>
      <c r="IF125" s="1"/>
      <c r="IG125" s="1"/>
      <c r="IH125" s="1"/>
      <c r="II125" s="1"/>
      <c r="IJ125" s="1"/>
      <c r="IK125" s="1"/>
      <c r="IL125" s="1"/>
      <c r="IM125" s="1"/>
      <c r="IN125" s="1"/>
      <c r="IO125" s="1"/>
      <c r="IP125" s="1"/>
      <c r="IQ125" s="1"/>
      <c r="IR125" s="1"/>
      <c r="IS125" s="1"/>
      <c r="IT125" s="1"/>
      <c r="IU125" s="1"/>
      <c r="IV125" s="1"/>
      <c r="IW125" s="1"/>
      <c r="IX125" s="1"/>
      <c r="IY125" s="1"/>
      <c r="IZ125" s="1"/>
      <c r="JA125" s="1"/>
      <c r="JB125" s="1"/>
      <c r="JC125" s="1"/>
      <c r="JD125" s="1"/>
      <c r="JE125" s="1"/>
      <c r="JF125" s="1"/>
      <c r="JG125" s="1"/>
      <c r="JH125" s="1"/>
      <c r="JI125" s="1"/>
      <c r="JJ125" s="1"/>
      <c r="JK125" s="1"/>
      <c r="JL125" s="1"/>
      <c r="JM125" s="1"/>
      <c r="JN125" s="1"/>
      <c r="JO125" s="1"/>
      <c r="JP125" s="1"/>
      <c r="JQ125" s="1"/>
      <c r="JR125" s="1"/>
      <c r="JS125" s="1"/>
      <c r="JT125" s="1"/>
      <c r="JU125" s="1"/>
      <c r="JV125" s="1"/>
      <c r="JW125" s="1"/>
      <c r="JX125" s="1"/>
      <c r="JY125" s="1"/>
      <c r="JZ125" s="1"/>
      <c r="KA125" s="1"/>
      <c r="KB125" s="1"/>
      <c r="KC125" s="1"/>
      <c r="KD125" s="1"/>
      <c r="KE125" s="1"/>
      <c r="KF125" s="1"/>
      <c r="KG125" s="1"/>
      <c r="KH125" s="1"/>
      <c r="KI125" s="1"/>
      <c r="KJ125" s="1"/>
      <c r="KK125" s="1"/>
      <c r="KL125" s="1"/>
      <c r="KM125" s="1"/>
      <c r="KN125" s="1"/>
      <c r="KO125" s="1"/>
      <c r="KP125" s="1"/>
      <c r="KQ125" s="1"/>
      <c r="KR125" s="1"/>
      <c r="KS125" s="1"/>
      <c r="KT125" s="1"/>
      <c r="KU125" s="1"/>
      <c r="KV125" s="1"/>
      <c r="KW125" s="1"/>
      <c r="KX125" s="1"/>
      <c r="KY125" s="1"/>
      <c r="KZ125" s="1"/>
      <c r="LA125" s="1"/>
      <c r="LB125" s="1"/>
      <c r="LC125" s="1"/>
      <c r="LD125" s="1"/>
      <c r="LE125" s="1"/>
      <c r="LF125" s="1"/>
      <c r="LG125" s="1"/>
      <c r="LH125" s="1"/>
      <c r="LI125" s="1"/>
      <c r="LJ125" s="1"/>
      <c r="LK125" s="1"/>
      <c r="LL125" s="1"/>
      <c r="LM125" s="1"/>
      <c r="LN125" s="1"/>
      <c r="LO125" s="1"/>
      <c r="LP125" s="1"/>
      <c r="LQ125" s="1"/>
      <c r="LR125" s="1"/>
      <c r="LS125" s="1"/>
      <c r="LT125" s="1"/>
      <c r="LU125" s="1"/>
      <c r="LV125" s="1"/>
      <c r="LW125" s="1"/>
      <c r="LX125" s="1"/>
      <c r="LY125" s="1"/>
      <c r="LZ125" s="1"/>
      <c r="MA125" s="1"/>
      <c r="MB125" s="1"/>
      <c r="MC125" s="1"/>
      <c r="MD125" s="1"/>
      <c r="ME125" s="1"/>
      <c r="MF125" s="1"/>
      <c r="MG125" s="1"/>
      <c r="MH125" s="1"/>
      <c r="MI125" s="1"/>
      <c r="MJ125" s="1"/>
      <c r="MK125" s="1"/>
      <c r="ML125" s="1"/>
      <c r="MM125" s="1"/>
      <c r="MN125" s="1"/>
      <c r="MO125" s="1"/>
      <c r="MP125" s="1"/>
      <c r="MQ125" s="1"/>
      <c r="MR125" s="1"/>
      <c r="MS125" s="1"/>
      <c r="MT125" s="1"/>
      <c r="MU125" s="1"/>
      <c r="MV125" s="1"/>
      <c r="MW125" s="1"/>
      <c r="MX125" s="1"/>
      <c r="MY125" s="1"/>
      <c r="MZ125" s="1"/>
      <c r="NA125" s="1"/>
      <c r="NB125" s="1"/>
    </row>
    <row r="126" spans="2:366" s="165" customFormat="1" ht="15">
      <c r="B126" s="167" t="s">
        <v>104</v>
      </c>
      <c r="C126" s="171">
        <f>C32*Data!$B44*Data!$H4</f>
        <v>54.665131034482755</v>
      </c>
      <c r="D126" s="171">
        <f>D32*Data!$B44*Data!$H4</f>
        <v>51.701462068965512</v>
      </c>
      <c r="E126" s="171">
        <f>E32*Data!$B44*Data!$H4</f>
        <v>58.205544827586202</v>
      </c>
      <c r="F126" s="171">
        <f>F32*Data!$B44*Data!$H4</f>
        <v>54.579475862068954</v>
      </c>
      <c r="G126" s="171">
        <f>G32*Data!$B44*Data!$H4</f>
        <v>57.177682758620684</v>
      </c>
      <c r="H126" s="171">
        <f>H32*Data!$B44*Data!$H4</f>
        <v>47.287365517241383</v>
      </c>
      <c r="I126" s="171">
        <f>I32*Data!$B44*Data!$H4</f>
        <v>54.396744827586204</v>
      </c>
      <c r="J126" s="171">
        <f>J32*Data!$B44*Data!$H4</f>
        <v>58.827972413793105</v>
      </c>
      <c r="K126" s="171">
        <f>K32*Data!$B44*Data!$H4</f>
        <v>53.054813793103442</v>
      </c>
      <c r="L126" s="171">
        <f>L32*Data!$B44*Data!$H4</f>
        <v>48.612165517241372</v>
      </c>
      <c r="M126" s="171">
        <f>M32*Data!$B44*Data!$H4</f>
        <v>44.980386206896547</v>
      </c>
      <c r="N126" s="171">
        <f>N32*Data!$B44*Data!$H4</f>
        <v>42.650565517241368</v>
      </c>
      <c r="O126" s="171">
        <f>O32*Data!$B44*Data!$H4</f>
        <v>71.207999999999984</v>
      </c>
      <c r="P126" s="171">
        <f>P32*Data!$B44*Data!$H4</f>
        <v>90.394758620689657</v>
      </c>
      <c r="Q126" s="171">
        <f>Q32*Data!$B44*Data!$H4</f>
        <v>121.27630344827584</v>
      </c>
      <c r="R126" s="171">
        <f>R32*Data!$B44*Data!$H4</f>
        <v>128.2886068965517</v>
      </c>
      <c r="S126" s="171">
        <f>S32*Data!$B44*Data!$H4</f>
        <v>85.992082758620683</v>
      </c>
      <c r="T126" s="171">
        <f>T32*Data!$B44*Data!$H4</f>
        <v>48.189599999999992</v>
      </c>
      <c r="U126" s="171">
        <f>U32*Data!$B44*Data!$H4</f>
        <v>47.555751724137927</v>
      </c>
      <c r="V126" s="171">
        <f>V32*Data!$B44*Data!$H4</f>
        <v>49.822758620689655</v>
      </c>
      <c r="W126" s="171">
        <f>W32*Data!$B44*Data!$H4</f>
        <v>109.40449655172414</v>
      </c>
      <c r="X126" s="171">
        <f>X32*Data!$B44*Data!$H4</f>
        <v>115.17765517241381</v>
      </c>
      <c r="Y126" s="171">
        <f>Y32*Data!$B44*Data!$H4</f>
        <v>55.207613793103448</v>
      </c>
      <c r="Z126" s="171">
        <f>Z32*Data!$B44*Data!$H4</f>
        <v>55.498841379310342</v>
      </c>
      <c r="AA126" s="171">
        <f>AA32*Data!$B44*Data!$H4</f>
        <v>55.036303448275852</v>
      </c>
      <c r="AB126" s="171">
        <f>AB32*Data!$B44*Data!$H4</f>
        <v>52.15828965517241</v>
      </c>
      <c r="AC126" s="171">
        <f>AC32*Data!$B44*Data!$H4</f>
        <v>43.695558620689653</v>
      </c>
      <c r="AD126" s="171">
        <f>AD32*Data!$B44*Data!$H4</f>
        <v>90.354786206896549</v>
      </c>
      <c r="AE126" s="171">
        <f>AE32*Data!$B44*Data!$H4</f>
        <v>113.65870344827586</v>
      </c>
      <c r="AF126" s="171">
        <f>AF32*Data!$B44*Data!$H4</f>
        <v>55.818620689655177</v>
      </c>
      <c r="AG126" s="171">
        <f>AG32*Data!$B44*Data!$H4</f>
        <v>55.515972413793108</v>
      </c>
      <c r="AH126" s="171">
        <f>AH32*Data!$B44*Data!$H4</f>
        <v>56.737986206896551</v>
      </c>
      <c r="AI126" s="171">
        <f>AI32*Data!$B44*Data!$H4</f>
        <v>53.825710344827591</v>
      </c>
      <c r="AJ126" s="171">
        <f>AJ32*Data!$B44*Data!$H4</f>
        <v>53.694372413793097</v>
      </c>
      <c r="AK126" s="171">
        <f>AK32*Data!$B44*Data!$H4</f>
        <v>64.812413793103445</v>
      </c>
      <c r="AL126" s="171">
        <f>AL32*Data!$B44*Data!$H4</f>
        <v>75.376551724137911</v>
      </c>
      <c r="AM126" s="171">
        <f>AM32*Data!$B44*Data!$H4</f>
        <v>64.504055172413786</v>
      </c>
      <c r="AN126" s="171">
        <f>AN32*Data!$B44*Data!$H4</f>
        <v>66.074399999999997</v>
      </c>
      <c r="AO126" s="171">
        <f>AO32*Data!$B44*Data!$H4</f>
        <v>62.859475862068962</v>
      </c>
      <c r="AP126" s="171">
        <f>AP32*Data!$B44*Data!$H4</f>
        <v>123.38913103448274</v>
      </c>
      <c r="AQ126" s="171">
        <f>AQ32*Data!$B44*Data!$H4</f>
        <v>94.300634482758625</v>
      </c>
      <c r="AR126" s="171">
        <f>AR32*Data!$B44*Data!$H4</f>
        <v>111.36885517241379</v>
      </c>
      <c r="AS126" s="171">
        <f>AS32*Data!$B44*Data!$H4</f>
        <v>157.47988965517243</v>
      </c>
      <c r="AT126" s="171">
        <f>AT32*Data!$B44*Data!$H4</f>
        <v>57.77726896551723</v>
      </c>
      <c r="AU126" s="171">
        <f>AU32*Data!$B44*Data!$H4</f>
        <v>58.685213793103443</v>
      </c>
      <c r="AV126" s="171">
        <f>AV32*Data!$B44*Data!$H4</f>
        <v>57.377544827586206</v>
      </c>
      <c r="AW126" s="171">
        <f>AW32*Data!$B44*Data!$H4</f>
        <v>59.941489655172411</v>
      </c>
      <c r="AX126" s="171">
        <f>AX32*Data!$B44*Data!$H4</f>
        <v>105.6128275862069</v>
      </c>
      <c r="AY126" s="171">
        <f>AY32*Data!$B44*Data!$H4</f>
        <v>117.7358896551724</v>
      </c>
      <c r="AZ126" s="171">
        <f>AZ32*Data!$B44*Data!$H4</f>
        <v>160.45497931034481</v>
      </c>
      <c r="BA126" s="171">
        <f>BA32*Data!$B44*Data!$H4</f>
        <v>150.01646896551725</v>
      </c>
      <c r="BB126" s="171">
        <f>BB32*Data!$B44*Data!$H4</f>
        <v>72.961075862068967</v>
      </c>
      <c r="BC126" s="171">
        <f>BC32*Data!$B44*Data!$H4</f>
        <v>64.486924137931027</v>
      </c>
      <c r="BD126" s="171">
        <f>BD32*Data!$B44*Data!$H4</f>
        <v>61.945820689655164</v>
      </c>
      <c r="BE126" s="171">
        <f>BE32*Data!$B44*Data!$H4</f>
        <v>57.023503448275868</v>
      </c>
      <c r="BF126" s="171">
        <f>BF32*Data!$B44*Data!$H4</f>
        <v>75.165268965517228</v>
      </c>
      <c r="BG126" s="171">
        <f>BG32*Data!$B44*Data!$H4</f>
        <v>85.620910344827578</v>
      </c>
      <c r="BH126" s="171">
        <f>BH32*Data!$B44*Data!$H4</f>
        <v>74.896882758620691</v>
      </c>
      <c r="BI126" s="171">
        <f>BI32*Data!$B44*Data!$H4</f>
        <v>69.409241379310345</v>
      </c>
      <c r="BJ126" s="171">
        <f>BJ32*Data!$B44*Data!$H4</f>
        <v>61.928689655172406</v>
      </c>
      <c r="BK126" s="171">
        <f>BK32*Data!$B44*Data!$H4</f>
        <v>61.015034482758608</v>
      </c>
      <c r="BL126" s="171">
        <f>BL32*Data!$B44*Data!$H4</f>
        <v>104.83622068965518</v>
      </c>
      <c r="BM126" s="171">
        <f>BM32*Data!$B44*Data!$H4</f>
        <v>109.79851034482758</v>
      </c>
      <c r="BN126" s="171">
        <f>BN32*Data!$B44*Data!$H4</f>
        <v>120.88228965517241</v>
      </c>
      <c r="BO126" s="171">
        <f>BO32*Data!$B44*Data!$H4</f>
        <v>71.116634482758613</v>
      </c>
      <c r="BP126" s="171">
        <f>BP32*Data!$B44*Data!$H4</f>
        <v>65.263531034482739</v>
      </c>
      <c r="BQ126" s="171">
        <f>BQ32*Data!$B44*Data!$H4</f>
        <v>60.809462068965502</v>
      </c>
      <c r="BR126" s="171">
        <f>BR32*Data!$B44*Data!$H4</f>
        <v>59.039255172413789</v>
      </c>
      <c r="BS126" s="171">
        <f>BS32*Data!$B44*Data!$H4</f>
        <v>73.400772413793092</v>
      </c>
      <c r="BT126" s="171">
        <f>BT32*Data!$B44*Data!$H4</f>
        <v>74.371531034482743</v>
      </c>
      <c r="BU126" s="171">
        <f>BU32*Data!$B44*Data!$H4</f>
        <v>86.014924137931033</v>
      </c>
      <c r="BV126" s="171">
        <f>BV32*Data!$B44*Data!$H4</f>
        <v>55.915696551724132</v>
      </c>
      <c r="BW126" s="171">
        <f>BW32*Data!$B44*Data!$H4</f>
        <v>60.906537931034478</v>
      </c>
      <c r="BX126" s="171">
        <f>BX32*Data!$B44*Data!$H4</f>
        <v>49.697131034482751</v>
      </c>
      <c r="BY126" s="171">
        <f>BY32*Data!$B44*Data!$H4</f>
        <v>44.854758620689651</v>
      </c>
      <c r="BZ126" s="171">
        <f>BZ32*Data!$B44*Data!$H4</f>
        <v>48.846289655172406</v>
      </c>
      <c r="CA126" s="171">
        <f>CA32*Data!$B44*Data!$H4</f>
        <v>48.989048275862061</v>
      </c>
      <c r="CB126" s="171">
        <f>CB32*Data!$B44*Data!$H4</f>
        <v>61.511834482758616</v>
      </c>
      <c r="CC126" s="171">
        <f>CC32*Data!$B44*Data!$H4</f>
        <v>68.741131034482748</v>
      </c>
      <c r="CD126" s="171">
        <f>CD32*Data!$B44*Data!$H4</f>
        <v>62.237048275862065</v>
      </c>
      <c r="CE126" s="171">
        <f>CE32*Data!$B44*Data!$H4</f>
        <v>177.9000827586207</v>
      </c>
      <c r="CF126" s="171">
        <f>CF32*Data!$B44*Data!$H4</f>
        <v>136.15746206896551</v>
      </c>
      <c r="CG126" s="171">
        <f>CG32*Data!$B44*Data!$H4</f>
        <v>132.02888275862068</v>
      </c>
      <c r="CH126" s="171">
        <f>CH32*Data!$B44*Data!$H4</f>
        <v>146.43037241379309</v>
      </c>
      <c r="CI126" s="171">
        <f>CI32*Data!$B44*Data!$H4</f>
        <v>211.92231724137929</v>
      </c>
      <c r="CJ126" s="171">
        <f>CJ32*Data!$B44*Data!$H4</f>
        <v>122.97227586206895</v>
      </c>
      <c r="CK126" s="171">
        <f>CK32*Data!$B44*Data!$H4</f>
        <v>112.73362758620689</v>
      </c>
      <c r="CL126" s="171">
        <f>CL32*Data!$B44*Data!$H4</f>
        <v>295.35616551724138</v>
      </c>
      <c r="CM126" s="171">
        <f>CM32*Data!$B44*Data!$H4</f>
        <v>189.81186206896552</v>
      </c>
      <c r="CN126" s="171">
        <f>CN32*Data!$B44*Data!$H4</f>
        <v>169.07188965517238</v>
      </c>
      <c r="CO126" s="171">
        <f>CO32*Data!$B44*Data!$H4</f>
        <v>251.71199999999996</v>
      </c>
      <c r="CP126" s="171">
        <f>CP32*Data!$B44*Data!$H4</f>
        <v>133.95897931034483</v>
      </c>
      <c r="CQ126" s="171">
        <f>CQ32*Data!$B44*Data!$H4</f>
        <v>170.40239999999997</v>
      </c>
      <c r="CR126" s="171">
        <f>CR32*Data!$B44*Data!$H4</f>
        <v>139.50372413793102</v>
      </c>
      <c r="CS126" s="171">
        <f>CS32*Data!$B44*Data!$H4</f>
        <v>50.016910344827572</v>
      </c>
      <c r="CT126" s="171">
        <f>CT32*Data!$B44*Data!$H4</f>
        <v>48.315227586206895</v>
      </c>
      <c r="CU126" s="171">
        <f>CU32*Data!$B44*Data!$H4</f>
        <v>69.215035683610978</v>
      </c>
      <c r="CV126" s="171">
        <f>CV32*Data!$B44*Data!$H4</f>
        <v>59.010737184949363</v>
      </c>
      <c r="CW126" s="171">
        <f>CW32*Data!$B44*Data!$H4</f>
        <v>72.778266709951069</v>
      </c>
      <c r="CX126" s="171">
        <f>CX32*Data!$B44*Data!$H4</f>
        <v>59.204885576923601</v>
      </c>
      <c r="CY126" s="171">
        <f>CY32*Data!$B44*Data!$H4</f>
        <v>54.139779310344821</v>
      </c>
      <c r="CZ126" s="171">
        <f>CZ32*Data!$B44*Data!$H4</f>
        <v>59.450400000000002</v>
      </c>
      <c r="DA126" s="171">
        <f>DA32*Data!$B44*Data!$H4</f>
        <v>52.934896551724137</v>
      </c>
      <c r="DB126" s="171">
        <f>DB32*Data!$B44*Data!$H4</f>
        <v>163.2359172413793</v>
      </c>
      <c r="DC126" s="171">
        <f>DC32*Data!$B44*Data!$H4</f>
        <v>152.32344827586206</v>
      </c>
      <c r="DD126" s="171">
        <f>DD32*Data!$B44*Data!$H4</f>
        <v>177.27765517241377</v>
      </c>
      <c r="DE126" s="171">
        <f>DE32*Data!$B44*Data!$H4</f>
        <v>124.55975172413793</v>
      </c>
      <c r="DF126" s="171">
        <f>DF32*Data!$B44*Data!$H4</f>
        <v>150.75881379310343</v>
      </c>
      <c r="DG126" s="171">
        <f>DG32*Data!$B44*Data!$H4</f>
        <v>133.09671724137928</v>
      </c>
      <c r="DH126" s="171">
        <f>DH32*Data!$B44*Data!$H4</f>
        <v>120.04857931034481</v>
      </c>
      <c r="DI126" s="171">
        <f>DI32*Data!$B44*Data!$H4</f>
        <v>54</v>
      </c>
      <c r="DJ126" s="171">
        <f>DJ32*Data!$B44*Data!$H4</f>
        <v>54</v>
      </c>
      <c r="DK126" s="171">
        <f>DK32*Data!$B44*Data!$H4</f>
        <v>54</v>
      </c>
      <c r="DL126" s="171">
        <f>DL32*Data!$B44*Data!$H4</f>
        <v>180</v>
      </c>
      <c r="DM126" s="171">
        <f>DM32*Data!$B44*Data!$H4</f>
        <v>65.566179310344836</v>
      </c>
      <c r="DN126" s="171">
        <f>DN32*Data!$B44*Data!$H4</f>
        <v>50.70215172413792</v>
      </c>
      <c r="DO126" s="171">
        <f>DO32*Data!$B44*Data!$H4</f>
        <v>49.885572413793099</v>
      </c>
      <c r="DP126" s="171">
        <f>DP32*Data!$B44*Data!$H4</f>
        <v>45.836937931034477</v>
      </c>
      <c r="DQ126" s="171">
        <f>DQ32*Data!$B44*Data!$H4</f>
        <v>54.550924137931034</v>
      </c>
      <c r="DR126" s="171">
        <f>DR32*Data!$B44*Data!$H4</f>
        <v>66.068689655172406</v>
      </c>
      <c r="DS126" s="171">
        <f>DS32*Data!$B44*Data!$H4</f>
        <v>56.703724137931033</v>
      </c>
      <c r="DT126" s="171">
        <f>DT32*Data!$B44*Data!$H4</f>
        <v>54.836441379310344</v>
      </c>
      <c r="DU126" s="171">
        <f>DU32*Data!$B44*Data!$H4</f>
        <v>62.471172413793091</v>
      </c>
      <c r="DV126" s="171">
        <f>DV32*Data!$B44*Data!$H4</f>
        <v>55.578786206896545</v>
      </c>
      <c r="DW126" s="171">
        <f>DW32*Data!$B44*Data!$H4</f>
        <v>53.100496551724135</v>
      </c>
      <c r="DX126" s="171">
        <f>DX32*Data!$B44*Data!$H4</f>
        <v>61.066427586206892</v>
      </c>
      <c r="DY126" s="171">
        <f>DY32*Data!$B44*Data!$H4</f>
        <v>73.286565517241371</v>
      </c>
      <c r="DZ126" s="171">
        <f>DZ32*Data!$B44*Data!$H4</f>
        <v>64.475503448275859</v>
      </c>
      <c r="EA126" s="171">
        <f>EA32*Data!$B44*Data!$H4</f>
        <v>57.269048275862062</v>
      </c>
      <c r="EB126" s="171">
        <f>EB32*Data!$B44*Data!$H4</f>
        <v>56.189793103448274</v>
      </c>
      <c r="EC126" s="171">
        <f>EC32*Data!$B44*Data!$H4</f>
        <v>48.954786206896543</v>
      </c>
      <c r="ED126" s="171">
        <f>ED32*Data!$B44*Data!$H4</f>
        <v>48.378041379310339</v>
      </c>
      <c r="EE126" s="171">
        <f>EE32*Data!$B44*Data!$H4</f>
        <v>89.1727448275862</v>
      </c>
      <c r="EF126" s="171">
        <f>EF32*Data!$B44*Data!$H4</f>
        <v>88.219117241379308</v>
      </c>
      <c r="EG126" s="171">
        <f>EG32*Data!$B44*Data!$H4</f>
        <v>98.246482758620701</v>
      </c>
      <c r="EH126" s="171">
        <f>EH32*Data!$B44*Data!$H4</f>
        <v>57.817241379310339</v>
      </c>
      <c r="EI126" s="171">
        <f>EI32*Data!$B44*Data!$H4</f>
        <v>55.613048275862063</v>
      </c>
      <c r="EJ126" s="171">
        <f>EJ32*Data!$B44*Data!$H4</f>
        <v>59.741627586206889</v>
      </c>
      <c r="EK126" s="171">
        <f>EK32*Data!$B44*Data!$H4</f>
        <v>52.769296551724139</v>
      </c>
      <c r="EL126" s="171">
        <f>EL32*Data!$B44*Data!$H4</f>
        <v>230.38957241379308</v>
      </c>
      <c r="EM126" s="171">
        <f>EM32*Data!$B44*Data!$H4</f>
        <v>225.98118620689652</v>
      </c>
      <c r="EN126" s="171">
        <f>EN32*Data!$B44*Data!$H4</f>
        <v>203.99064827586201</v>
      </c>
      <c r="EO126" s="171">
        <f>EO32*Data!$B44*Data!$H4</f>
        <v>139.33241379310343</v>
      </c>
      <c r="EP126" s="171">
        <f>EP32*Data!$B44*Data!$H4</f>
        <v>219.10022068965515</v>
      </c>
      <c r="EQ126" s="171">
        <f>EQ32*Data!$B44*Data!$H4</f>
        <v>204.25332413793103</v>
      </c>
      <c r="ER126" s="171">
        <f>ER32*Data!$B44*Data!$H4</f>
        <v>249.02813793103445</v>
      </c>
      <c r="ES126" s="171">
        <f>ES32*Data!$B44*Data!$H4</f>
        <v>200.54159999999996</v>
      </c>
      <c r="ET126" s="171">
        <f>ET32*Data!$B44*Data!$H4</f>
        <v>232.6166068965517</v>
      </c>
      <c r="EU126" s="171">
        <f>EU32*Data!$B44*Data!$H4</f>
        <v>227.77423448275863</v>
      </c>
      <c r="EV126" s="171">
        <f>EV32*Data!$B44*Data!$H4</f>
        <v>162.24802758620689</v>
      </c>
      <c r="EW126" s="171">
        <f>EW32*Data!$B44*Data!$H4</f>
        <v>123.03508965517241</v>
      </c>
      <c r="EX126" s="171">
        <f>EX32*Data!$B44*Data!$H4</f>
        <v>94.757462068965509</v>
      </c>
      <c r="EY126" s="171">
        <f>EY32*Data!$B44*Data!$H4</f>
        <v>235.2719172413793</v>
      </c>
      <c r="EZ126" s="171">
        <f>EZ32*Data!$B44*Data!$H4</f>
        <v>211.85950344827583</v>
      </c>
      <c r="FA126" s="171">
        <f>FA32*Data!$B44*Data!$H4</f>
        <v>241.50190344827584</v>
      </c>
      <c r="FB126" s="171">
        <f>FB32*Data!$B44*Data!$H4</f>
        <v>199.37097931034481</v>
      </c>
      <c r="FC126" s="171">
        <f>FC32*Data!$B44*Data!$H4</f>
        <v>279.00744827586203</v>
      </c>
      <c r="FD126" s="171">
        <f>FD32*Data!$B44*Data!$H4</f>
        <v>123.33773793103448</v>
      </c>
      <c r="FE126" s="171">
        <f>FE32*Data!$B44*Data!$H4</f>
        <v>91.531117241379306</v>
      </c>
      <c r="FF126" s="171">
        <f>FF32*Data!$B44*Data!$H4</f>
        <v>105.05321379310344</v>
      </c>
      <c r="FG126" s="171">
        <f>FG32*Data!$B44*Data!$H4</f>
        <v>96.179337931034468</v>
      </c>
      <c r="FH126" s="171">
        <f>FH32*Data!$B44*Data!$H4</f>
        <v>83.36532413793104</v>
      </c>
      <c r="FI126" s="171">
        <f>FI32*Data!$B44*Data!$H4</f>
        <v>69.71759999999999</v>
      </c>
      <c r="FJ126" s="171">
        <f>FJ32*Data!$B44*Data!$H4</f>
        <v>63.453351724137924</v>
      </c>
      <c r="FK126" s="171">
        <f>FK32*Data!$B44*Data!$H4</f>
        <v>57.851503448275857</v>
      </c>
      <c r="FL126" s="171">
        <f>FL32*Data!$B44*Data!$H4</f>
        <v>61.089268965517235</v>
      </c>
      <c r="FM126" s="171">
        <f>FM32*Data!$B44*Data!$H4</f>
        <v>56.629489655172407</v>
      </c>
      <c r="FN126" s="171">
        <f>FN32*Data!$B44*Data!$H4</f>
        <v>56.949268965517234</v>
      </c>
      <c r="FO126" s="171">
        <f>FO32*Data!$B44*Data!$H4</f>
        <v>71.750482758620677</v>
      </c>
      <c r="FP126" s="171">
        <f>FP32*Data!$B44*Data!$H4</f>
        <v>72.441434482758623</v>
      </c>
      <c r="FQ126" s="171">
        <f>FQ32*Data!$B44*Data!$H4</f>
        <v>51.067613793103448</v>
      </c>
      <c r="FR126" s="171">
        <f>FR32*Data!$B44*Data!$H4</f>
        <v>54.299668965517235</v>
      </c>
      <c r="FS126" s="171">
        <f>FS32*Data!$B44*Data!$H4</f>
        <v>45.50002758620689</v>
      </c>
      <c r="FT126" s="171">
        <f>FT32*Data!$B44*Data!$H4</f>
        <v>46.887641379310345</v>
      </c>
      <c r="FU126" s="171">
        <f>FU32*Data!$B44*Data!$H4</f>
        <v>92.222068965517238</v>
      </c>
      <c r="FV126" s="171">
        <f>FV32*Data!$B44*Data!$H4</f>
        <v>97.098703448275856</v>
      </c>
      <c r="FW126" s="171">
        <f>FW32*Data!$B44*Data!$H4</f>
        <v>49.691420689655175</v>
      </c>
      <c r="FX126" s="171">
        <f>FX32*Data!$B44*Data!$H4</f>
        <v>48.840579310344822</v>
      </c>
      <c r="FY126" s="171">
        <f>FY32*Data!$B44*Data!$H4</f>
        <v>52.535172413793106</v>
      </c>
      <c r="FZ126" s="171">
        <f>FZ32*Data!$B44*Data!$H4</f>
        <v>48.9776275862069</v>
      </c>
      <c r="GA126" s="171">
        <f>GA32*Data!$B44*Data!$H4</f>
        <v>59.296220689655165</v>
      </c>
      <c r="GB126" s="171">
        <f>GB32*Data!$B44*Data!$H4</f>
        <v>62.528275862068959</v>
      </c>
      <c r="GC126" s="171">
        <f>GC32*Data!$B44*Data!$H4</f>
        <v>70.185848275862071</v>
      </c>
      <c r="GD126" s="171">
        <f>GD32*Data!$B44*Data!$H4</f>
        <v>70.28863448275861</v>
      </c>
      <c r="GE126" s="171">
        <f>GE32*Data!$B44*Data!$H4</f>
        <v>58.114179310344831</v>
      </c>
      <c r="GF126" s="171">
        <f>GF32*Data!$B44*Data!$H4</f>
        <v>59.484662068965513</v>
      </c>
      <c r="GG126" s="171">
        <f>GG32*Data!$B44*Data!$H4</f>
        <v>59.096358620689649</v>
      </c>
      <c r="GH126" s="171">
        <f>GH32*Data!$B44*Data!$H4</f>
        <v>58.605268965517233</v>
      </c>
      <c r="GI126" s="171">
        <f>GI32*Data!$B44*Data!$H4</f>
        <v>115.40035862068964</v>
      </c>
      <c r="GJ126" s="171">
        <f>GJ32*Data!$B44*Data!$H4</f>
        <v>123.68606896551722</v>
      </c>
      <c r="GK126" s="171">
        <f>GK32*Data!$B44*Data!$H4</f>
        <v>112.73362758620689</v>
      </c>
      <c r="GL126" s="171">
        <f>GL32*Data!$B44*Data!$H4</f>
        <v>66.53122758620691</v>
      </c>
      <c r="GM126" s="171">
        <f>GM32*Data!$B44*Data!$H4</f>
        <v>64.589710344827594</v>
      </c>
      <c r="GN126" s="171">
        <f>GN32*Data!$B44*Data!$H4</f>
        <v>61.33481379310345</v>
      </c>
      <c r="GO126" s="171">
        <f>GO32*Data!$B44*Data!$H4</f>
        <v>61.431889655172412</v>
      </c>
      <c r="GP126" s="171">
        <f>GP32*Data!$B44*Data!$H4</f>
        <v>69.854648275862061</v>
      </c>
      <c r="GQ126" s="171">
        <f>GQ32*Data!$B44*Data!$H4</f>
        <v>75.856220689655174</v>
      </c>
      <c r="GR126" s="171">
        <f>GR32*Data!$B44*Data!$H4</f>
        <v>87.939310344827589</v>
      </c>
      <c r="GS126" s="171">
        <f>GS32*Data!$B44*Data!$H4</f>
        <v>74.057462068965506</v>
      </c>
      <c r="GT126" s="171">
        <f>GT32*Data!$B44*Data!$H4</f>
        <v>96.573351724137936</v>
      </c>
      <c r="GU126" s="171">
        <f>GU32*Data!$B44*Data!$H4</f>
        <v>176.35257931034482</v>
      </c>
      <c r="GV126" s="171">
        <f>GV32*Data!$B44*Data!$H4</f>
        <v>138.09326896551724</v>
      </c>
      <c r="GW126" s="171">
        <f>GW32*Data!$B44*Data!$H4</f>
        <v>155.5840551724138</v>
      </c>
      <c r="GX126" s="171">
        <f>GX32*Data!$B44*Data!$H4</f>
        <v>196.96121379310341</v>
      </c>
      <c r="GY126" s="171">
        <f>GY32*Data!$B44*Data!$H4</f>
        <v>181.12071724137931</v>
      </c>
      <c r="GZ126" s="171">
        <f>GZ32*Data!$B44*Data!$H4</f>
        <v>144.50598620689655</v>
      </c>
      <c r="HA126" s="171">
        <f>HA32*Data!$B44*Data!$H4</f>
        <v>155.30424827586205</v>
      </c>
      <c r="HB126" s="171">
        <f>HB32*Data!$B44*Data!$H4</f>
        <v>279.37291034482757</v>
      </c>
      <c r="HC126" s="171">
        <f>HC32*Data!$B44*Data!$H4</f>
        <v>209.28413793103451</v>
      </c>
      <c r="HD126" s="171">
        <f>HD32*Data!$B44*Data!$H4</f>
        <v>229.55015172413792</v>
      </c>
      <c r="HE126" s="171">
        <f>HE32*Data!$B44*Data!$H4</f>
        <v>331.2228413793103</v>
      </c>
      <c r="HF126" s="171">
        <f>HF32*Data!$B44*Data!$H4</f>
        <v>338.89183448275855</v>
      </c>
      <c r="HG126" s="171">
        <f>HG32*Data!$B44*Data!$H4</f>
        <v>271.4926344827586</v>
      </c>
      <c r="HH126" s="171">
        <f>HH32*Data!$B44*Data!$H4</f>
        <v>76.964027586206882</v>
      </c>
      <c r="HI126" s="171">
        <f>HI32*Data!$B44*Data!$H4</f>
        <v>64.167144827586199</v>
      </c>
      <c r="HJ126" s="171">
        <f>HJ32*Data!$B44*Data!$H4</f>
        <v>65.903089655172408</v>
      </c>
      <c r="HK126" s="171">
        <f>HK32*Data!$B44*Data!$H4</f>
        <v>63.641793103448265</v>
      </c>
      <c r="HL126" s="171">
        <f>HL32*Data!$B44*Data!$H4</f>
        <v>96.202179310344832</v>
      </c>
      <c r="HM126" s="171">
        <f>HM32*Data!$B44*Data!$H4</f>
        <v>85.141241379310344</v>
      </c>
      <c r="HN126" s="171">
        <f>HN32*Data!$B44*Data!$H4</f>
        <v>68.872468965517243</v>
      </c>
      <c r="HO126" s="171">
        <f>HO32*Data!$B44*Data!$H4</f>
        <v>57.411806896551717</v>
      </c>
      <c r="HP126" s="171">
        <f>HP32*Data!$B44*Data!$H4</f>
        <v>82.103337931034474</v>
      </c>
      <c r="HQ126" s="171">
        <f>HQ32*Data!$B44*Data!$H4</f>
        <v>67.022317241379298</v>
      </c>
      <c r="HR126" s="171">
        <f>HR32*Data!$B44*Data!$H4</f>
        <v>71.356468965517237</v>
      </c>
      <c r="HS126" s="171">
        <f>HS32*Data!$B44*Data!$H4</f>
        <v>102.83188965517242</v>
      </c>
      <c r="HT126" s="171">
        <f>HT32*Data!$B44*Data!$H4</f>
        <v>59.59315862068965</v>
      </c>
      <c r="HU126" s="171">
        <f>HU32*Data!$B44*Data!$H4</f>
        <v>53.368882758620693</v>
      </c>
      <c r="HV126" s="171">
        <f>HV32*Data!$B44*Data!$H4</f>
        <v>54.893544827586204</v>
      </c>
      <c r="HW126" s="171">
        <f>HW32*Data!$B44*Data!$H4</f>
        <v>97.57837241379309</v>
      </c>
      <c r="HX126" s="171">
        <f>HX32*Data!$B44*Data!$H4</f>
        <v>95.04868965517241</v>
      </c>
      <c r="HY126" s="171">
        <f>HY32*Data!$B44*Data!$H4</f>
        <v>110.92344827586207</v>
      </c>
      <c r="HZ126" s="171">
        <f>HZ32*Data!$B44*Data!$H4</f>
        <v>174.73655172413797</v>
      </c>
      <c r="IA126" s="171">
        <f>IA32*Data!$B44*Data!$H4</f>
        <v>147.37828965517241</v>
      </c>
      <c r="IB126" s="171">
        <f>IB32*Data!$B44*Data!$H4</f>
        <v>197.68642758620689</v>
      </c>
      <c r="IC126" s="171">
        <f>IC32*Data!$B44*Data!$H4</f>
        <v>80.367393103448279</v>
      </c>
      <c r="ID126" s="171">
        <f>ID32*Data!$B44*Data!$H4</f>
        <v>78.882703448275848</v>
      </c>
      <c r="IE126" s="171">
        <f>IE32*Data!$B44*Data!$H4</f>
        <v>59.273379310344829</v>
      </c>
      <c r="IF126" s="171">
        <f>IF32*Data!$B44*Data!$H4</f>
        <v>79.173931034482749</v>
      </c>
      <c r="IG126" s="171">
        <f>IG32*Data!$B44*Data!$H4</f>
        <v>90.44615172413792</v>
      </c>
      <c r="IH126" s="171">
        <f>IH32*Data!$B44*Data!$H4</f>
        <v>92.838786206896557</v>
      </c>
      <c r="II126" s="171">
        <f>II32*Data!$B44*Data!$H4</f>
        <v>62.750979310344825</v>
      </c>
      <c r="IJ126" s="171">
        <f>IJ32*Data!$B44*Data!$H4</f>
        <v>80.601517241379312</v>
      </c>
      <c r="IK126" s="171">
        <f>IK32*Data!$B44*Data!$H4</f>
        <v>76.558593103448274</v>
      </c>
      <c r="IL126" s="171">
        <f>IL32*Data!$B44*Data!$H4</f>
        <v>69.56342068965516</v>
      </c>
      <c r="IM126" s="171">
        <f>IM32*Data!$B44*Data!$H4</f>
        <v>81.703613793103429</v>
      </c>
      <c r="IN126" s="171">
        <f>IN32*Data!$B44*Data!$H4</f>
        <v>90.931531034482745</v>
      </c>
      <c r="IO126" s="171">
        <f>IO32*Data!$B44*Data!$H4</f>
        <v>81.446648275862046</v>
      </c>
      <c r="IP126" s="171">
        <f>IP32*Data!$B44*Data!$H4</f>
        <v>286.00262068965515</v>
      </c>
      <c r="IQ126" s="171">
        <f>IQ32*Data!$B44*Data!$H4</f>
        <v>108</v>
      </c>
      <c r="IR126" s="171">
        <f>IR32*Data!$B44*Data!$H4</f>
        <v>108</v>
      </c>
      <c r="IS126" s="171">
        <f>IS32*Data!$B44*Data!$H4</f>
        <v>108</v>
      </c>
      <c r="IT126" s="171">
        <f>IT32*Data!$B44*Data!$H4</f>
        <v>36</v>
      </c>
      <c r="IU126" s="171">
        <f>IU32*Data!$B44*Data!$H4</f>
        <v>36</v>
      </c>
      <c r="IV126" s="171">
        <f>IV32*Data!$B44*Data!$H4</f>
        <v>108</v>
      </c>
      <c r="IW126" s="171">
        <f>IW32*Data!$B44*Data!$H4</f>
        <v>72</v>
      </c>
      <c r="IX126" s="171">
        <f>IX32*Data!$B44*Data!$H4</f>
        <v>72</v>
      </c>
      <c r="IY126" s="171">
        <f>IY32*Data!$B44*Data!$H4</f>
        <v>144</v>
      </c>
      <c r="IZ126" s="171">
        <f>IZ32*Data!$B44*Data!$H4</f>
        <v>72</v>
      </c>
      <c r="JA126" s="171">
        <f>JA32*Data!$B44*Data!$H4</f>
        <v>36</v>
      </c>
      <c r="JB126" s="171">
        <f>JB32*Data!$B44*Data!$H4</f>
        <v>108</v>
      </c>
      <c r="JC126" s="171">
        <f>JC32*Data!$B44*Data!$H4</f>
        <v>260.02626206896554</v>
      </c>
      <c r="JD126" s="171">
        <f>JD32*Data!$B44*Data!$H4</f>
        <v>224.93048275862071</v>
      </c>
      <c r="JE126" s="171">
        <f>JE32*Data!$B44*Data!$H4</f>
        <v>243.72</v>
      </c>
      <c r="JF126" s="171">
        <f>JF32*Data!$B44*Data!$H4</f>
        <v>216</v>
      </c>
      <c r="JG126" s="171">
        <f>JG32*Data!$B44*Data!$H4</f>
        <v>216</v>
      </c>
      <c r="JH126" s="171">
        <f>JH32*Data!$B44*Data!$H4</f>
        <v>216</v>
      </c>
      <c r="JI126" s="171">
        <f>JI32*Data!$B44*Data!$H4</f>
        <v>130.9439172413793</v>
      </c>
      <c r="JJ126" s="171">
        <f>JJ32*Data!$B44*Data!$H4</f>
        <v>104.88190344827585</v>
      </c>
      <c r="JK126" s="171">
        <f>JK32*Data!$B44*Data!$H4</f>
        <v>101.01028965517241</v>
      </c>
      <c r="JL126" s="171">
        <f>JL32*Data!$B44*Data!$H4</f>
        <v>107.73136551724136</v>
      </c>
      <c r="JM126" s="171">
        <f>JM32*Data!$B44*Data!$H4</f>
        <v>176.71233103448276</v>
      </c>
      <c r="JN126" s="171">
        <f>JN32*Data!$B44*Data!$H4</f>
        <v>115.44604137931034</v>
      </c>
      <c r="JO126" s="171">
        <f>JO32*Data!$B44*Data!$H4</f>
        <v>272.21213793103442</v>
      </c>
      <c r="JP126" s="171">
        <f>JP32*Data!$B44*Data!$H4</f>
        <v>398.78193103448274</v>
      </c>
      <c r="JQ126" s="171">
        <f>JQ32*Data!$B44*Data!$H4</f>
        <v>249.49638620689655</v>
      </c>
      <c r="JR126" s="171">
        <f>JR32*Data!$B44*Data!$H4</f>
        <v>117.83867586206895</v>
      </c>
      <c r="JS126" s="171">
        <f>JS32*Data!$B44*Data!$H4</f>
        <v>108.73067586206896</v>
      </c>
      <c r="JT126" s="171">
        <f>JT32*Data!$B44*Data!$H4</f>
        <v>105.79555862068965</v>
      </c>
      <c r="JU126" s="171">
        <f>JU32*Data!$B44*Data!$H4</f>
        <v>101.48995862068963</v>
      </c>
      <c r="JV126" s="171">
        <f>JV32*Data!$B44*Data!$H4</f>
        <v>200.12474482758617</v>
      </c>
      <c r="JW126" s="171">
        <f>JW32*Data!$B44*Data!$H4</f>
        <v>277.93961379310349</v>
      </c>
      <c r="JX126" s="171">
        <f>JX32*Data!$B44*Data!$H4</f>
        <v>143.244</v>
      </c>
      <c r="JY126" s="171">
        <f>JY32*Data!$B44*Data!$H4</f>
        <v>139.7606896551724</v>
      </c>
      <c r="JZ126" s="171">
        <f>JZ32*Data!$B44*Data!$H4</f>
        <v>122.46976551724138</v>
      </c>
      <c r="KA126" s="171">
        <f>KA32*Data!$B44*Data!$H4</f>
        <v>203.92783448275861</v>
      </c>
      <c r="KB126" s="171">
        <f>KB32*Data!$B44*Data!$H4</f>
        <v>175.41037241379311</v>
      </c>
      <c r="KC126" s="171">
        <f>KC32*Data!$B44*Data!$H4</f>
        <v>249.59346206896552</v>
      </c>
      <c r="KD126" s="171">
        <f>KD32*Data!$B44*Data!$H4</f>
        <v>360</v>
      </c>
      <c r="KE126" s="171">
        <f>KE32*Data!$B44*Data!$H4</f>
        <v>360</v>
      </c>
      <c r="KF126" s="171">
        <f>KF32*Data!$B44*Data!$H4</f>
        <v>360</v>
      </c>
      <c r="KG126" s="171">
        <f>KG32*Data!$B44*Data!$H4</f>
        <v>360</v>
      </c>
      <c r="KH126" s="171">
        <f>KH32*Data!$B44*Data!$H4</f>
        <v>360</v>
      </c>
      <c r="KI126" s="171">
        <f>KI32*Data!$B44*Data!$H4</f>
        <v>360</v>
      </c>
      <c r="KJ126" s="171">
        <f>KJ32*Data!$B44*Data!$H4</f>
        <v>360</v>
      </c>
      <c r="KK126" s="171">
        <f>KK32*Data!$B44*Data!$H4</f>
        <v>360</v>
      </c>
      <c r="KL126" s="171">
        <f>KL32*Data!$B44*Data!$H4</f>
        <v>360</v>
      </c>
      <c r="KM126" s="171">
        <f>KM32*Data!$B44*Data!$H4</f>
        <v>360</v>
      </c>
      <c r="KN126" s="171">
        <f>KN32*Data!$B44*Data!$H4</f>
        <v>360</v>
      </c>
      <c r="KO126" s="171">
        <f>KO32*Data!$B44*Data!$H4</f>
        <v>0</v>
      </c>
      <c r="KP126" s="171">
        <f>KP32*Data!$B44*Data!$H4</f>
        <v>360</v>
      </c>
      <c r="KQ126" s="171">
        <f>KQ32*Data!$B44*Data!$H4</f>
        <v>360</v>
      </c>
      <c r="KR126" s="171">
        <f>KR32*Data!$B44*Data!$H4</f>
        <v>360</v>
      </c>
      <c r="KS126" s="171">
        <f>KS32*Data!$B44*Data!$H4</f>
        <v>216</v>
      </c>
      <c r="KT126" s="171">
        <f>KT32*Data!$B44*Data!$H4</f>
        <v>306</v>
      </c>
      <c r="KU126" s="171">
        <f>KU32*Data!$B44*Data!$H4</f>
        <v>360</v>
      </c>
      <c r="KV126" s="171">
        <f>KV32*Data!$B44*Data!$H4</f>
        <v>360</v>
      </c>
      <c r="KW126" s="171">
        <f>KW32*Data!$B44*Data!$H4</f>
        <v>180</v>
      </c>
      <c r="KX126" s="171">
        <f>KX32*Data!$B44*Data!$H4</f>
        <v>180</v>
      </c>
      <c r="KY126" s="171">
        <f>KY32*Data!$B44*Data!$H4</f>
        <v>180</v>
      </c>
      <c r="KZ126" s="171">
        <f>KZ32*Data!$B44*Data!$H4</f>
        <v>432</v>
      </c>
      <c r="LA126" s="171">
        <f>LA32*Data!$B44*Data!$H4</f>
        <v>432</v>
      </c>
      <c r="LB126" s="171">
        <f>LB32*Data!$B44*Data!$H4</f>
        <v>270</v>
      </c>
      <c r="LC126" s="171">
        <f>LC32*Data!$B44*Data!$H4</f>
        <v>360</v>
      </c>
      <c r="LD126" s="171">
        <f>LD32*Data!$B44*Data!$H4</f>
        <v>90</v>
      </c>
      <c r="LE126" s="171">
        <f>LE32*Data!$B44*Data!$H4</f>
        <v>360</v>
      </c>
      <c r="LF126" s="171">
        <f>LF32*Data!$B44*Data!$H4</f>
        <v>231.89710344827586</v>
      </c>
      <c r="LG126" s="171">
        <f>LG32*Data!$B44*Data!$H4</f>
        <v>360</v>
      </c>
      <c r="LH126" s="171">
        <f>LH32*Data!$B44*Data!$H4</f>
        <v>144</v>
      </c>
      <c r="LI126" s="171">
        <f>LI32*Data!$B44*Data!$H4</f>
        <v>144</v>
      </c>
      <c r="LJ126" s="171">
        <f>LJ32*Data!$B44*Data!$H4</f>
        <v>432</v>
      </c>
      <c r="LK126" s="171">
        <f>LK32*Data!$B44*Data!$H4</f>
        <v>94.123613793103431</v>
      </c>
      <c r="LL126" s="171">
        <f>LL32*Data!$B44*Data!$H4</f>
        <v>71.670537931034474</v>
      </c>
      <c r="LM126" s="171">
        <f>LM32*Data!$B44*Data!$H4</f>
        <v>216</v>
      </c>
      <c r="LN126" s="171">
        <f>LN32*Data!$B44*Data!$H4</f>
        <v>432</v>
      </c>
      <c r="LO126" s="171">
        <f>LO32*Data!$B44*Data!$H4</f>
        <v>432</v>
      </c>
      <c r="LP126" s="171">
        <f>LP32*Data!$B44*Data!$H4</f>
        <v>35.786731034482756</v>
      </c>
      <c r="LQ126" s="171">
        <f>LQ32*Data!$B44*Data!$H4</f>
        <v>53.757186206896542</v>
      </c>
      <c r="LR126" s="171">
        <f>LR32*Data!$B44*Data!$H4</f>
        <v>207.14275862068968</v>
      </c>
      <c r="LS126" s="171">
        <f>LS32*Data!$B44*Data!$H4</f>
        <v>152.98584827586205</v>
      </c>
      <c r="LT126" s="171">
        <f>LT32*Data!$B44*Data!$H4</f>
        <v>340.82193103448276</v>
      </c>
      <c r="LU126" s="171">
        <f>LU32*Data!$B44*Data!$H4</f>
        <v>225.9240827586207</v>
      </c>
      <c r="LV126" s="171">
        <f>LV32*Data!$B44*Data!$H4</f>
        <v>199.49089655172415</v>
      </c>
      <c r="LW126" s="171">
        <f>LW32*Data!$B44*Data!$H4</f>
        <v>135.91762758620689</v>
      </c>
      <c r="LX126" s="171">
        <f>LX32*Data!$B44*Data!$H4</f>
        <v>154.6646896551724</v>
      </c>
      <c r="LY126" s="171">
        <f>LY32*Data!$B44*Data!$H4</f>
        <v>720</v>
      </c>
      <c r="LZ126" s="171">
        <f>LZ32*Data!$B44*Data!$H4</f>
        <v>167.80990344827586</v>
      </c>
      <c r="MA126" s="171">
        <f>MA32*Data!$B44*Data!$H4</f>
        <v>169.07759999999999</v>
      </c>
      <c r="MB126" s="171">
        <f>MB32*Data!$B44*Data!$H4</f>
        <v>720</v>
      </c>
      <c r="MC126" s="171">
        <f>MC32*Data!$B44*Data!$H4</f>
        <v>360</v>
      </c>
      <c r="MD126" s="171">
        <f>MD32*Data!$B44*Data!$H4</f>
        <v>360</v>
      </c>
      <c r="ME126" s="171">
        <f>ME32*Data!$B44*Data!$H4</f>
        <v>450</v>
      </c>
      <c r="MF126" s="171">
        <f>MF32*Data!$B44*Data!$H4</f>
        <v>252</v>
      </c>
      <c r="MG126" s="171">
        <f>MG32*Data!$B44*Data!$H4</f>
        <v>252</v>
      </c>
      <c r="MH126" s="171">
        <f>MH32*Data!$B44*Data!$H4</f>
        <v>450</v>
      </c>
      <c r="MI126" s="171">
        <f>MI32*Data!$B44*Data!$H4</f>
        <v>0</v>
      </c>
      <c r="MJ126" s="171">
        <f>MJ32*Data!$B44*Data!$H4</f>
        <v>360</v>
      </c>
      <c r="MK126" s="171">
        <f>MK32*Data!$B44*Data!$H4</f>
        <v>360</v>
      </c>
      <c r="ML126" s="171">
        <f>ML32*Data!$B44*Data!$H4</f>
        <v>360</v>
      </c>
      <c r="MM126" s="171">
        <f>MM32*Data!$B44*Data!$H4</f>
        <v>360</v>
      </c>
      <c r="MN126" s="171">
        <f>MN32*Data!$B44*Data!$H4</f>
        <v>360</v>
      </c>
      <c r="MO126" s="171">
        <f>MO32*Data!$B44*Data!$H4</f>
        <v>540</v>
      </c>
      <c r="MP126" s="171">
        <f>MP32*Data!$B44*Data!$H4</f>
        <v>0</v>
      </c>
      <c r="MQ126" s="171">
        <f>MQ32*Data!$B44*Data!$H4</f>
        <v>540</v>
      </c>
      <c r="MR126" s="171">
        <f>MR32*Data!$B44*Data!$H4</f>
        <v>540</v>
      </c>
      <c r="MS126" s="171">
        <f>MS32*Data!$B44*Data!$H4</f>
        <v>38.133682758620687</v>
      </c>
      <c r="MT126" s="171">
        <f>MT32*Data!$B44*Data!$H4</f>
        <v>40.886068965517239</v>
      </c>
      <c r="MU126" s="171">
        <f>MU32*Data!$B44*Data!$H4</f>
        <v>80.036193103448269</v>
      </c>
      <c r="MV126" s="171">
        <f>MV32*Data!$B44*Data!$H4</f>
        <v>72.441434482758623</v>
      </c>
      <c r="MW126" s="171">
        <f>MW32*Data!$B44*Data!$H4</f>
        <v>64.247089655172417</v>
      </c>
      <c r="MX126" s="171">
        <f>MX32*Data!$B44*Data!$H4</f>
        <v>43.352937931034475</v>
      </c>
      <c r="MY126" s="171">
        <f>MY32*Data!$B44*Data!$H4</f>
        <v>45.123144827586202</v>
      </c>
      <c r="MZ126" s="171">
        <f>MZ32*Data!$B44*Data!$H4</f>
        <v>45.625655172413794</v>
      </c>
      <c r="NA126" s="171">
        <f>NA32*Data!$B44*Data!$H4</f>
        <v>38.864647404345313</v>
      </c>
      <c r="NB126" s="171">
        <f>NB32*Data!$B44*Data!$H4</f>
        <v>54.196888282381444</v>
      </c>
    </row>
    <row r="127" spans="2:366" ht="15">
      <c r="B127" s="1" t="s">
        <v>105</v>
      </c>
      <c r="C127" s="13">
        <f>C126*Data!$B48*Data!$B45/Data!$B41/Data!$B4</f>
        <v>0.51265786751666176</v>
      </c>
      <c r="D127" s="13">
        <f>D126*Data!$B48*Data!$B45/Data!$B41/Data!$B4</f>
        <v>0.48486413167197906</v>
      </c>
      <c r="E127" s="13">
        <f>E126*Data!$B48*Data!$B45/Data!$B41/Data!$B4</f>
        <v>0.54586040359316146</v>
      </c>
      <c r="F127" s="13">
        <f>F126*Data!$B48*Data!$B45/Data!$B41/Data!$B4</f>
        <v>0.51185458035352061</v>
      </c>
      <c r="G127" s="13">
        <f>G126*Data!$B48*Data!$B45/Data!$B41/Data!$B4</f>
        <v>0.53622095763546795</v>
      </c>
      <c r="H127" s="13">
        <f>H126*Data!$B48*Data!$B45/Data!$B41/Data!$B4</f>
        <v>0.44346806653144016</v>
      </c>
      <c r="I127" s="13">
        <f>I126*Data!$B48*Data!$B45/Data!$B41/Data!$B4</f>
        <v>0.51014090107215293</v>
      </c>
      <c r="J127" s="13">
        <f>J126*Data!$B48*Data!$B45/Data!$B41/Data!$B4</f>
        <v>0.55169762364532016</v>
      </c>
      <c r="K127" s="13">
        <f>K126*Data!$B48*Data!$B45/Data!$B41/Data!$B4</f>
        <v>0.49755606884960873</v>
      </c>
      <c r="L127" s="13">
        <f>L126*Data!$B48*Data!$B45/Data!$B41/Data!$B4</f>
        <v>0.45589224132135608</v>
      </c>
      <c r="M127" s="13">
        <f>M126*Data!$B48*Data!$B45/Data!$B41/Data!$B4</f>
        <v>0.42183286560417271</v>
      </c>
      <c r="N127" s="13">
        <f>N126*Data!$B48*Data!$B45/Data!$B41/Data!$B4</f>
        <v>0.39998345476673419</v>
      </c>
      <c r="O127" s="13">
        <f>O126*Data!$B48*Data!$B45/Data!$B41/Data!$B4</f>
        <v>0.66779939495798302</v>
      </c>
      <c r="P127" s="13">
        <f>P126*Data!$B48*Data!$B45/Data!$B41/Data!$B4</f>
        <v>0.84773571950159377</v>
      </c>
      <c r="Q127" s="13">
        <f>Q126*Data!$B48*Data!$B45/Data!$B41/Data!$B4</f>
        <v>1.1373475180527381</v>
      </c>
      <c r="R127" s="13">
        <f>R126*Data!$B48*Data!$B45/Data!$B41/Data!$B4</f>
        <v>1.2031099604752244</v>
      </c>
      <c r="S127" s="13">
        <f>S126*Data!$B48*Data!$B45/Data!$B41/Data!$B4</f>
        <v>0.80644675931614018</v>
      </c>
      <c r="T127" s="13">
        <f>T126*Data!$B48*Data!$B45/Data!$B41/Data!$B4</f>
        <v>0.45192935798319317</v>
      </c>
      <c r="U127" s="13">
        <f>U126*Data!$B48*Data!$B45/Data!$B41/Data!$B4</f>
        <v>0.44598503297594899</v>
      </c>
      <c r="V127" s="13">
        <f>V126*Data!$B48*Data!$B45/Data!$B41/Data!$B4</f>
        <v>0.46724536656041726</v>
      </c>
      <c r="W127" s="13">
        <f>W126*Data!$B48*Data!$B45/Data!$B41/Data!$B4</f>
        <v>1.0260119172413793</v>
      </c>
      <c r="X127" s="13">
        <f>X126*Data!$B48*Data!$B45/Data!$B41/Data!$B4</f>
        <v>1.0801534720370907</v>
      </c>
      <c r="Y127" s="13">
        <f>Y126*Data!$B48*Data!$B45/Data!$B41/Data!$B4</f>
        <v>0.51774535288322221</v>
      </c>
      <c r="Z127" s="13">
        <f>Z126*Data!$B48*Data!$B45/Data!$B41/Data!$B4</f>
        <v>0.52047652923790211</v>
      </c>
      <c r="AA127" s="13">
        <f>AA126*Data!$B48*Data!$B45/Data!$B41/Data!$B4</f>
        <v>0.5161387785569399</v>
      </c>
      <c r="AB127" s="13">
        <f>AB126*Data!$B48*Data!$B45/Data!$B41/Data!$B4</f>
        <v>0.48914832987539841</v>
      </c>
      <c r="AC127" s="13">
        <f>AC126*Data!$B48*Data!$B45/Data!$B41/Data!$B4</f>
        <v>0.40978355815705586</v>
      </c>
      <c r="AD127" s="13">
        <f>AD126*Data!$B48*Data!$B45/Data!$B41/Data!$B4</f>
        <v>0.84736085215879453</v>
      </c>
      <c r="AE127" s="13">
        <f>AE126*Data!$B48*Data!$B45/Data!$B41/Data!$B4</f>
        <v>1.0659085130107215</v>
      </c>
      <c r="AF127" s="13">
        <f>AF126*Data!$B48*Data!$B45/Data!$B41/Data!$B4</f>
        <v>0.52347546798029554</v>
      </c>
      <c r="AG127" s="13">
        <f>AG126*Data!$B48*Data!$B45/Data!$B41/Data!$B4</f>
        <v>0.52063718667053038</v>
      </c>
      <c r="AH127" s="13">
        <f>AH126*Data!$B48*Data!$B45/Data!$B41/Data!$B4</f>
        <v>0.53209741686467693</v>
      </c>
      <c r="AI127" s="13">
        <f>AI126*Data!$B48*Data!$B45/Data!$B41/Data!$B4</f>
        <v>0.50478565331787884</v>
      </c>
      <c r="AJ127" s="13">
        <f>AJ126*Data!$B48*Data!$B45/Data!$B41/Data!$B4</f>
        <v>0.50355394633439576</v>
      </c>
      <c r="AK127" s="13">
        <f>AK126*Data!$B48*Data!$B45/Data!$B41/Data!$B4</f>
        <v>0.60782062011011295</v>
      </c>
      <c r="AL127" s="13">
        <f>AL126*Data!$B48*Data!$B45/Data!$B41/Data!$B4</f>
        <v>0.70689270356418432</v>
      </c>
      <c r="AM127" s="13">
        <f>AM126*Data!$B48*Data!$B45/Data!$B41/Data!$B4</f>
        <v>0.60492878632280489</v>
      </c>
      <c r="AN127" s="13">
        <f>AN126*Data!$B48*Data!$B45/Data!$B41/Data!$B4</f>
        <v>0.61965571764705873</v>
      </c>
      <c r="AO127" s="13">
        <f>AO126*Data!$B48*Data!$B45/Data!$B41/Data!$B4</f>
        <v>0.58950567279049537</v>
      </c>
      <c r="AP127" s="13">
        <f>AP126*Data!$B48*Data!$B45/Data!$B41/Data!$B4</f>
        <v>1.1571619347435527</v>
      </c>
      <c r="AQ127" s="13">
        <f>AQ126*Data!$B48*Data!$B45/Data!$B41/Data!$B4</f>
        <v>0.8843656141408287</v>
      </c>
      <c r="AR127" s="13">
        <f>AR126*Data!$B48*Data!$B45/Data!$B41/Data!$B4</f>
        <v>1.0444339695160825</v>
      </c>
      <c r="AS127" s="13">
        <f>AS126*Data!$B48*Data!$B45/Data!$B41/Data!$B4</f>
        <v>1.4768702256737178</v>
      </c>
      <c r="AT127" s="13">
        <f>AT126*Data!$B48*Data!$B45/Data!$B41/Data!$B4</f>
        <v>0.5418439677774558</v>
      </c>
      <c r="AU127" s="13">
        <f>AU126*Data!$B48*Data!$B45/Data!$B41/Data!$B4</f>
        <v>0.55035881170675161</v>
      </c>
      <c r="AV127" s="13">
        <f>AV126*Data!$B48*Data!$B45/Data!$B41/Data!$B4</f>
        <v>0.5380952943494639</v>
      </c>
      <c r="AW127" s="13">
        <f>AW126*Data!$B48*Data!$B45/Data!$B41/Data!$B4</f>
        <v>0.5621403567661547</v>
      </c>
      <c r="AX127" s="13">
        <f>AX126*Data!$B48*Data!$B45/Data!$B41/Data!$B4</f>
        <v>0.99045307215299927</v>
      </c>
      <c r="AY127" s="13">
        <f>AY126*Data!$B48*Data!$B45/Data!$B41/Data!$B4</f>
        <v>1.1041449819762386</v>
      </c>
      <c r="AZ127" s="13">
        <f>AZ126*Data!$B48*Data!$B45/Data!$B41/Data!$B4</f>
        <v>1.5047710664734857</v>
      </c>
      <c r="BA127" s="13">
        <f>BA126*Data!$B48*Data!$B45/Data!$B41/Data!$B4</f>
        <v>1.4068771375253548</v>
      </c>
      <c r="BB127" s="13">
        <f>BB126*Data!$B48*Data!$B45/Data!$B41/Data!$B4</f>
        <v>0.68424000556360476</v>
      </c>
      <c r="BC127" s="13">
        <f>BC126*Data!$B48*Data!$B45/Data!$B41/Data!$B4</f>
        <v>0.60476812889017673</v>
      </c>
      <c r="BD127" s="13">
        <f>BD126*Data!$B48*Data!$B45/Data!$B41/Data!$B4</f>
        <v>0.58093727638365689</v>
      </c>
      <c r="BE127" s="13">
        <f>BE126*Data!$B48*Data!$B45/Data!$B41/Data!$B4</f>
        <v>0.53477504074181392</v>
      </c>
      <c r="BF127" s="13">
        <f>BF126*Data!$B48*Data!$B45/Data!$B41/Data!$B4</f>
        <v>0.70491126189510278</v>
      </c>
      <c r="BG127" s="13">
        <f>BG126*Data!$B48*Data!$B45/Data!$B41/Data!$B4</f>
        <v>0.80296584827586204</v>
      </c>
      <c r="BH127" s="13">
        <f>BH126*Data!$B48*Data!$B45/Data!$B41/Data!$B4</f>
        <v>0.70239429545059395</v>
      </c>
      <c r="BI127" s="13">
        <f>BI126*Data!$B48*Data!$B45/Data!$B41/Data!$B4</f>
        <v>0.65093036453201969</v>
      </c>
      <c r="BJ127" s="13">
        <f>BJ126*Data!$B48*Data!$B45/Data!$B41/Data!$B4</f>
        <v>0.58077661895102861</v>
      </c>
      <c r="BK127" s="13">
        <f>BK126*Data!$B48*Data!$B45/Data!$B41/Data!$B4</f>
        <v>0.5722082225441899</v>
      </c>
      <c r="BL127" s="13">
        <f>BL126*Data!$B48*Data!$B45/Data!$B41/Data!$B4</f>
        <v>0.98316993520718643</v>
      </c>
      <c r="BM127" s="13">
        <f>BM126*Data!$B48*Data!$B45/Data!$B41/Data!$B4</f>
        <v>1.0297070381918283</v>
      </c>
      <c r="BN127" s="13">
        <f>BN126*Data!$B48*Data!$B45/Data!$B41/Data!$B4</f>
        <v>1.1336523971022892</v>
      </c>
      <c r="BO127" s="13">
        <f>BO126*Data!$B48*Data!$B45/Data!$B41/Data!$B4</f>
        <v>0.66694255531729929</v>
      </c>
      <c r="BP127" s="13">
        <f>BP126*Data!$B48*Data!$B45/Data!$B41/Data!$B4</f>
        <v>0.61205126583598946</v>
      </c>
      <c r="BQ127" s="13">
        <f>BQ126*Data!$B48*Data!$B45/Data!$B41/Data!$B4</f>
        <v>0.57028033335265127</v>
      </c>
      <c r="BR127" s="13">
        <f>BR126*Data!$B48*Data!$B45/Data!$B41/Data!$B4</f>
        <v>0.55367906531440159</v>
      </c>
      <c r="BS127" s="13">
        <f>BS126*Data!$B48*Data!$B45/Data!$B41/Data!$B4</f>
        <v>0.68836354633439556</v>
      </c>
      <c r="BT127" s="13">
        <f>BT126*Data!$B48*Data!$B45/Data!$B41/Data!$B4</f>
        <v>0.69746746751666167</v>
      </c>
      <c r="BU127" s="13">
        <f>BU126*Data!$B48*Data!$B45/Data!$B41/Data!$B4</f>
        <v>0.80666096922631125</v>
      </c>
      <c r="BV127" s="13">
        <f>BV126*Data!$B48*Data!$B45/Data!$B41/Data!$B4</f>
        <v>0.52438586009852206</v>
      </c>
      <c r="BW127" s="13">
        <f>BW126*Data!$B48*Data!$B45/Data!$B41/Data!$B4</f>
        <v>0.57119072547087801</v>
      </c>
      <c r="BX127" s="13">
        <f>BX126*Data!$B48*Data!$B45/Data!$B41/Data!$B4</f>
        <v>0.46606721205447688</v>
      </c>
      <c r="BY127" s="13">
        <f>BY126*Data!$B48*Data!$B45/Data!$B41/Data!$B4</f>
        <v>0.42065471109823233</v>
      </c>
      <c r="BZ127" s="13">
        <f>BZ126*Data!$B48*Data!$B45/Data!$B41/Data!$B4</f>
        <v>0.45808789290060847</v>
      </c>
      <c r="CA127" s="13">
        <f>CA126*Data!$B48*Data!$B45/Data!$B41/Data!$B4</f>
        <v>0.45942670483917691</v>
      </c>
      <c r="CB127" s="13">
        <f>CB126*Data!$B48*Data!$B45/Data!$B41/Data!$B4</f>
        <v>0.57686728809040855</v>
      </c>
      <c r="CC127" s="13">
        <f>CC126*Data!$B48*Data!$B45/Data!$B41/Data!$B4</f>
        <v>0.64466472465951885</v>
      </c>
      <c r="CD127" s="13">
        <f>CD126*Data!$B48*Data!$B45/Data!$B41/Data!$B4</f>
        <v>0.58366845273833667</v>
      </c>
      <c r="CE127" s="13">
        <f>CE126*Data!$B48*Data!$B45/Data!$B41/Data!$B4</f>
        <v>1.6683738853665606</v>
      </c>
      <c r="CF127" s="13">
        <f>CF126*Data!$B48*Data!$B45/Data!$B41/Data!$B4</f>
        <v>1.2769052745291218</v>
      </c>
      <c r="CG127" s="13">
        <f>CG126*Data!$B48*Data!$B45/Data!$B41/Data!$B4</f>
        <v>1.23818683326572</v>
      </c>
      <c r="CH127" s="13">
        <f>CH126*Data!$B48*Data!$B45/Data!$B41/Data!$B4</f>
        <v>1.3732461816285133</v>
      </c>
      <c r="CI127" s="13">
        <f>CI126*Data!$B48*Data!$B45/Data!$B41/Data!$B4</f>
        <v>1.9874395465662127</v>
      </c>
      <c r="CJ127" s="13">
        <f>CJ126*Data!$B48*Data!$B45/Data!$B41/Data!$B4</f>
        <v>1.1532526038829325</v>
      </c>
      <c r="CK127" s="13">
        <f>CK126*Data!$B48*Data!$B45/Data!$B41/Data!$B4</f>
        <v>1.0572330116487976</v>
      </c>
      <c r="CL127" s="13">
        <f>CL126*Data!$B48*Data!$B45/Data!$B41/Data!$B4</f>
        <v>2.769894795943205</v>
      </c>
      <c r="CM127" s="13">
        <f>CM126*Data!$B48*Data!$B45/Data!$B41/Data!$B4</f>
        <v>1.7800843535207187</v>
      </c>
      <c r="CN127" s="13">
        <f>CN126*Data!$B48*Data!$B45/Data!$B41/Data!$B4</f>
        <v>1.5855817550854823</v>
      </c>
      <c r="CO127" s="13">
        <f>CO126*Data!$B48*Data!$B45/Data!$B41/Data!$B4</f>
        <v>2.3605932100840334</v>
      </c>
      <c r="CP127" s="13">
        <f>CP126*Data!$B48*Data!$B45/Data!$B41/Data!$B4</f>
        <v>1.2562875706751666</v>
      </c>
      <c r="CQ127" s="13">
        <f>CQ126*Data!$B48*Data!$B45/Data!$B41/Data!$B4</f>
        <v>1.598059482352941</v>
      </c>
      <c r="CR127" s="13">
        <f>CR126*Data!$B48*Data!$B45/Data!$B41/Data!$B4</f>
        <v>1.3082870263691682</v>
      </c>
      <c r="CS127" s="13">
        <f>CS126*Data!$B48*Data!$B45/Data!$B41/Data!$B4</f>
        <v>0.46906615079687036</v>
      </c>
      <c r="CT127" s="13">
        <f>CT126*Data!$B48*Data!$B45/Data!$B41/Data!$B4</f>
        <v>0.45310751248913356</v>
      </c>
      <c r="CU127" s="13">
        <f>CU126*Data!$B48*Data!$B45/Data!$B41/Data!$B4</f>
        <v>0.64910907414209962</v>
      </c>
      <c r="CV127" s="13">
        <f>CV126*Data!$B48*Data!$B45/Data!$B41/Data!$B4</f>
        <v>0.55341161931431515</v>
      </c>
      <c r="CW127" s="13">
        <f>CW126*Data!$B48*Data!$B45/Data!$B41/Data!$B4</f>
        <v>0.68252559368323862</v>
      </c>
      <c r="CX127" s="13">
        <f>CX126*Data!$B48*Data!$B45/Data!$B41/Data!$B4</f>
        <v>0.55523237230123301</v>
      </c>
      <c r="CY127" s="13">
        <f>CY126*Data!$B48*Data!$B45/Data!$B41/Data!$B4</f>
        <v>0.50773103958272958</v>
      </c>
      <c r="CZ127" s="13">
        <f>CZ126*Data!$B48*Data!$B45/Data!$B41/Data!$B4</f>
        <v>0.55753484369747897</v>
      </c>
      <c r="DA127" s="13">
        <f>DA126*Data!$B48*Data!$B45/Data!$B41/Data!$B4</f>
        <v>0.49643146682121125</v>
      </c>
      <c r="DB127" s="13">
        <f>DB126*Data!$B48*Data!$B45/Data!$B41/Data!$B4</f>
        <v>1.5308511230368007</v>
      </c>
      <c r="DC127" s="13">
        <f>DC126*Data!$B48*Data!$B45/Data!$B41/Data!$B4</f>
        <v>1.4285123384526224</v>
      </c>
      <c r="DD127" s="13">
        <f>DD126*Data!$B48*Data!$B45/Data!$B41/Data!$B4</f>
        <v>1.6625366653144016</v>
      </c>
      <c r="DE127" s="13">
        <f>DE126*Data!$B48*Data!$B45/Data!$B41/Data!$B4</f>
        <v>1.1681401926398145</v>
      </c>
      <c r="DF127" s="13">
        <f>DF126*Data!$B48*Data!$B45/Data!$B41/Data!$B4</f>
        <v>1.4138389596059113</v>
      </c>
      <c r="DG127" s="13">
        <f>DG126*Data!$B48*Data!$B45/Data!$B41/Data!$B4</f>
        <v>1.2482011465662126</v>
      </c>
      <c r="DH127" s="13">
        <f>DH126*Data!$B48*Data!$B45/Data!$B41/Data!$B4</f>
        <v>1.1258337353810488</v>
      </c>
      <c r="DI127" s="13">
        <f>DI126*Data!$B48*Data!$B45/Data!$B41/Data!$B4</f>
        <v>0.50642016806722689</v>
      </c>
      <c r="DJ127" s="13">
        <f>DJ126*Data!$B48*Data!$B45/Data!$B41/Data!$B4</f>
        <v>0.50642016806722689</v>
      </c>
      <c r="DK127" s="13">
        <f>DK126*Data!$B48*Data!$B45/Data!$B41/Data!$B4</f>
        <v>0.50642016806722689</v>
      </c>
      <c r="DL127" s="13">
        <f>DL126*Data!$B48*Data!$B45/Data!$B41/Data!$B4</f>
        <v>1.6880672268907566</v>
      </c>
      <c r="DM127" s="13">
        <f>DM126*Data!$B48*Data!$B45/Data!$B41/Data!$B4</f>
        <v>0.61488954714575494</v>
      </c>
      <c r="DN127" s="13">
        <f>DN126*Data!$B48*Data!$B45/Data!$B41/Data!$B4</f>
        <v>0.47549244810199925</v>
      </c>
      <c r="DO127" s="13">
        <f>DO126*Data!$B48*Data!$B45/Data!$B41/Data!$B4</f>
        <v>0.46783444381338735</v>
      </c>
      <c r="DP127" s="13">
        <f>DP126*Data!$B48*Data!$B45/Data!$B41/Data!$B4</f>
        <v>0.4298657372355838</v>
      </c>
      <c r="DQ127" s="13">
        <f>DQ126*Data!$B48*Data!$B45/Data!$B41/Data!$B4</f>
        <v>0.51158681796580707</v>
      </c>
      <c r="DR127" s="13">
        <f>DR126*Data!$B48*Data!$B45/Data!$B41/Data!$B4</f>
        <v>0.61960216516951594</v>
      </c>
      <c r="DS127" s="13">
        <f>DS126*Data!$B48*Data!$B45/Data!$B41/Data!$B4</f>
        <v>0.53177610199942049</v>
      </c>
      <c r="DT127" s="13">
        <f>DT126*Data!$B48*Data!$B45/Data!$B41/Data!$B4</f>
        <v>0.51426444184294406</v>
      </c>
      <c r="DU127" s="13">
        <f>DU126*Data!$B48*Data!$B45/Data!$B41/Data!$B4</f>
        <v>0.58586410431758906</v>
      </c>
      <c r="DV127" s="13">
        <f>DV126*Data!$B48*Data!$B45/Data!$B41/Data!$B4</f>
        <v>0.52122626392350047</v>
      </c>
      <c r="DW127" s="13">
        <f>DW126*Data!$B48*Data!$B45/Data!$B41/Data!$B4</f>
        <v>0.49798448866995076</v>
      </c>
      <c r="DX127" s="13">
        <f>DX126*Data!$B48*Data!$B45/Data!$B41/Data!$B4</f>
        <v>0.57269019484207473</v>
      </c>
      <c r="DY127" s="13">
        <f>DY126*Data!$B48*Data!$B45/Data!$B41/Data!$B4</f>
        <v>0.68729249678354087</v>
      </c>
      <c r="DZ127" s="13">
        <f>DZ126*Data!$B48*Data!$B45/Data!$B41/Data!$B4</f>
        <v>0.60466102393509125</v>
      </c>
      <c r="EA127" s="13">
        <f>EA126*Data!$B48*Data!$B45/Data!$B41/Data!$B4</f>
        <v>0.53707779727615179</v>
      </c>
      <c r="EB127" s="13">
        <f>EB126*Data!$B48*Data!$B45/Data!$B41/Data!$B4</f>
        <v>0.52695637902057368</v>
      </c>
      <c r="EC127" s="13">
        <f>EC126*Data!$B48*Data!$B45/Data!$B41/Data!$B4</f>
        <v>0.45910538997392047</v>
      </c>
      <c r="ED127" s="13">
        <f>ED126*Data!$B48*Data!$B45/Data!$B41/Data!$B4</f>
        <v>0.45369658974210375</v>
      </c>
      <c r="EE127" s="13">
        <f>EE126*Data!$B48*Data!$B45/Data!$B41/Data!$B4</f>
        <v>0.836275489307447</v>
      </c>
      <c r="EF127" s="13">
        <f>EF126*Data!$B48*Data!$B45/Data!$B41/Data!$B4</f>
        <v>0.82733222555780928</v>
      </c>
      <c r="EG127" s="13">
        <f>EG126*Data!$B48*Data!$B45/Data!$B41/Data!$B4</f>
        <v>0.92137037612286299</v>
      </c>
      <c r="EH127" s="13">
        <f>EH126*Data!$B48*Data!$B45/Data!$B41/Data!$B4</f>
        <v>0.54221883512025493</v>
      </c>
      <c r="EI127" s="13">
        <f>EI126*Data!$B48*Data!$B45/Data!$B41/Data!$B4</f>
        <v>0.52154757878875679</v>
      </c>
      <c r="EJ127" s="13">
        <f>EJ126*Data!$B48*Data!$B45/Data!$B41/Data!$B4</f>
        <v>0.56026602005215875</v>
      </c>
      <c r="EK127" s="13">
        <f>EK126*Data!$B48*Data!$B45/Data!$B41/Data!$B4</f>
        <v>0.49487844497247174</v>
      </c>
      <c r="EL127" s="13">
        <f>EL126*Data!$B48*Data!$B45/Data!$B41/Data!$B4</f>
        <v>2.1606282589394379</v>
      </c>
      <c r="EM127" s="13">
        <f>EM126*Data!$B48*Data!$B45/Data!$B41/Data!$B4</f>
        <v>2.1192857462764416</v>
      </c>
      <c r="EN127" s="13">
        <f>EN126*Data!$B48*Data!$B45/Data!$B41/Data!$B4</f>
        <v>1.9130551552593449</v>
      </c>
      <c r="EO127" s="13">
        <f>EO126*Data!$B48*Data!$B45/Data!$B41/Data!$B4</f>
        <v>1.3066804520428861</v>
      </c>
      <c r="EP127" s="13">
        <f>EP126*Data!$B48*Data!$B45/Data!$B41/Data!$B4</f>
        <v>2.0547550108374382</v>
      </c>
      <c r="EQ127" s="13">
        <f>EQ126*Data!$B48*Data!$B45/Data!$B41/Data!$B4</f>
        <v>1.9155185692263113</v>
      </c>
      <c r="ER127" s="13">
        <f>ER126*Data!$B48*Data!$B45/Data!$B41/Data!$B4</f>
        <v>2.3354235456389452</v>
      </c>
      <c r="ES127" s="13">
        <f>ES126*Data!$B48*Data!$B45/Data!$B41/Data!$B4</f>
        <v>1.8807094588235294</v>
      </c>
      <c r="ET127" s="13">
        <f>ET126*Data!$B48*Data!$B45/Data!$B41/Data!$B4</f>
        <v>2.1815137251811065</v>
      </c>
      <c r="EU127" s="13">
        <f>EU126*Data!$B48*Data!$B45/Data!$B41/Data!$B4</f>
        <v>2.1361012242248627</v>
      </c>
      <c r="EV127" s="13">
        <f>EV126*Data!$B48*Data!$B45/Data!$B41/Data!$B4</f>
        <v>1.5215865444219066</v>
      </c>
      <c r="EW127" s="13">
        <f>EW126*Data!$B48*Data!$B45/Data!$B41/Data!$B4</f>
        <v>1.1538416811359027</v>
      </c>
      <c r="EX127" s="13">
        <f>EX126*Data!$B48*Data!$B45/Data!$B41/Data!$B4</f>
        <v>0.888649812344248</v>
      </c>
      <c r="EY127" s="13">
        <f>EY126*Data!$B48*Data!$B45/Data!$B41/Data!$B4</f>
        <v>2.2064156272384818</v>
      </c>
      <c r="EZ127" s="13">
        <f>EZ126*Data!$B48*Data!$B45/Data!$B41/Data!$B4</f>
        <v>1.9868504693132423</v>
      </c>
      <c r="FA127" s="13">
        <f>FA126*Data!$B48*Data!$B45/Data!$B41/Data!$B4</f>
        <v>2.2648413802376122</v>
      </c>
      <c r="FB127" s="13">
        <f>FB126*Data!$B48*Data!$B45/Data!$B41/Data!$B4</f>
        <v>1.8697312009272673</v>
      </c>
      <c r="FC127" s="13">
        <f>FC126*Data!$B48*Data!$B45/Data!$B41/Data!$B4</f>
        <v>2.6165740527383363</v>
      </c>
      <c r="FD127" s="13">
        <f>FD126*Data!$B48*Data!$B45/Data!$B41/Data!$B4</f>
        <v>1.1566799624456681</v>
      </c>
      <c r="FE127" s="13">
        <f>FE126*Data!$B48*Data!$B45/Data!$B41/Data!$B4</f>
        <v>0.85839266253259938</v>
      </c>
      <c r="FF127" s="13">
        <f>FF126*Data!$B48*Data!$B45/Data!$B41/Data!$B4</f>
        <v>0.98520492935381032</v>
      </c>
      <c r="FG127" s="13">
        <f>FG126*Data!$B48*Data!$B45/Data!$B41/Data!$B4</f>
        <v>0.90198437925239039</v>
      </c>
      <c r="FH127" s="13">
        <f>FH126*Data!$B48*Data!$B45/Data!$B41/Data!$B4</f>
        <v>0.7818126196464793</v>
      </c>
      <c r="FI127" s="13">
        <f>FI126*Data!$B48*Data!$B45/Data!$B41/Data!$B4</f>
        <v>0.65382219831932764</v>
      </c>
      <c r="FJ127" s="13">
        <f>FJ126*Data!$B48*Data!$B45/Data!$B41/Data!$B4</f>
        <v>0.59507513045494065</v>
      </c>
      <c r="FK127" s="13">
        <f>FK126*Data!$B48*Data!$B45/Data!$B41/Data!$B4</f>
        <v>0.54254014998551137</v>
      </c>
      <c r="FL127" s="13">
        <f>FL126*Data!$B48*Data!$B45/Data!$B41/Data!$B4</f>
        <v>0.57290440475224558</v>
      </c>
      <c r="FM127" s="13">
        <f>FM126*Data!$B48*Data!$B45/Data!$B41/Data!$B4</f>
        <v>0.53107991979136471</v>
      </c>
      <c r="FN127" s="13">
        <f>FN126*Data!$B48*Data!$B45/Data!$B41/Data!$B4</f>
        <v>0.53407885853375825</v>
      </c>
      <c r="FO127" s="13">
        <f>FO126*Data!$B48*Data!$B45/Data!$B41/Data!$B4</f>
        <v>0.67288688032454347</v>
      </c>
      <c r="FP127" s="13">
        <f>FP126*Data!$B48*Data!$B45/Data!$B41/Data!$B4</f>
        <v>0.67936673010721538</v>
      </c>
      <c r="FQ127" s="13">
        <f>FQ126*Data!$B48*Data!$B45/Data!$B41/Data!$B4</f>
        <v>0.47891980666473488</v>
      </c>
      <c r="FR127" s="13">
        <f>FR126*Data!$B48*Data!$B45/Data!$B41/Data!$B4</f>
        <v>0.5092305089539263</v>
      </c>
      <c r="FS127" s="13">
        <f>FS126*Data!$B48*Data!$B45/Data!$B41/Data!$B4</f>
        <v>0.42670614106056209</v>
      </c>
      <c r="FT127" s="13">
        <f>FT126*Data!$B48*Data!$B45/Data!$B41/Data!$B4</f>
        <v>0.43971939310344832</v>
      </c>
      <c r="FU127" s="13">
        <f>FU126*Data!$B48*Data!$B45/Data!$B41/Data!$B4</f>
        <v>0.86487251231527096</v>
      </c>
      <c r="FV127" s="13">
        <f>FV126*Data!$B48*Data!$B45/Data!$B41/Data!$B4</f>
        <v>0.91060632813677189</v>
      </c>
      <c r="FW127" s="13">
        <f>FW126*Data!$B48*Data!$B45/Data!$B41/Data!$B4</f>
        <v>0.46601365957693425</v>
      </c>
      <c r="FX127" s="13">
        <f>FX126*Data!$B48*Data!$B45/Data!$B41/Data!$B4</f>
        <v>0.45803434042306573</v>
      </c>
      <c r="FY127" s="13">
        <f>FY126*Data!$B48*Data!$B45/Data!$B41/Data!$B4</f>
        <v>0.49268279339321941</v>
      </c>
      <c r="FZ127" s="13">
        <f>FZ126*Data!$B48*Data!$B45/Data!$B41/Data!$B4</f>
        <v>0.4593195998840916</v>
      </c>
      <c r="GA127" s="13">
        <f>GA126*Data!$B48*Data!$B45/Data!$B41/Data!$B4</f>
        <v>0.55608892680382505</v>
      </c>
      <c r="GB127" s="13">
        <f>GB126*Data!$B48*Data!$B45/Data!$B41/Data!$B4</f>
        <v>0.58639962909301635</v>
      </c>
      <c r="GC127" s="13">
        <f>GC126*Data!$B48*Data!$B45/Data!$B41/Data!$B4</f>
        <v>0.65821350147783253</v>
      </c>
      <c r="GD127" s="13">
        <f>GD126*Data!$B48*Data!$B45/Data!$B41/Data!$B4</f>
        <v>0.65917744607360174</v>
      </c>
      <c r="GE127" s="13">
        <f>GE126*Data!$B48*Data!$B45/Data!$B41/Data!$B4</f>
        <v>0.54500356395247762</v>
      </c>
      <c r="GF127" s="13">
        <f>GF126*Data!$B48*Data!$B45/Data!$B41/Data!$B4</f>
        <v>0.5578561585627354</v>
      </c>
      <c r="GG127" s="13">
        <f>GG126*Data!$B48*Data!$B45/Data!$B41/Data!$B4</f>
        <v>0.55421459008982898</v>
      </c>
      <c r="GH127" s="13">
        <f>GH126*Data!$B48*Data!$B45/Data!$B41/Data!$B4</f>
        <v>0.54960907702115325</v>
      </c>
      <c r="GI127" s="13">
        <f>GI126*Data!$B48*Data!$B45/Data!$B41/Data!$B4</f>
        <v>1.0822420186612576</v>
      </c>
      <c r="GJ127" s="13">
        <f>GJ126*Data!$B48*Data!$B45/Data!$B41/Data!$B4</f>
        <v>1.1599466635757751</v>
      </c>
      <c r="GK127" s="13">
        <f>GK126*Data!$B48*Data!$B45/Data!$B41/Data!$B4</f>
        <v>1.0572330116487976</v>
      </c>
      <c r="GL127" s="13">
        <f>GL126*Data!$B48*Data!$B45/Data!$B41/Data!$B4</f>
        <v>0.62393991585047814</v>
      </c>
      <c r="GM127" s="13">
        <f>GM126*Data!$B48*Data!$B45/Data!$B41/Data!$B4</f>
        <v>0.60573207348594615</v>
      </c>
      <c r="GN127" s="13">
        <f>GN126*Data!$B48*Data!$B45/Data!$B41/Data!$B4</f>
        <v>0.57520716128658378</v>
      </c>
      <c r="GO127" s="13">
        <f>GO126*Data!$B48*Data!$B45/Data!$B41/Data!$B4</f>
        <v>0.57611755340481019</v>
      </c>
      <c r="GP127" s="13">
        <f>GP126*Data!$B48*Data!$B45/Data!$B41/Data!$B4</f>
        <v>0.6551074577803534</v>
      </c>
      <c r="GQ127" s="13">
        <f>GQ126*Data!$B48*Data!$B45/Data!$B41/Data!$B4</f>
        <v>0.71139111167777458</v>
      </c>
      <c r="GR127" s="13">
        <f>GR126*Data!$B48*Data!$B45/Data!$B41/Data!$B4</f>
        <v>0.82470815415821519</v>
      </c>
      <c r="GS127" s="13">
        <f>GS126*Data!$B48*Data!$B45/Data!$B41/Data!$B4</f>
        <v>0.69452208125181103</v>
      </c>
      <c r="GT127" s="13">
        <f>GT126*Data!$B48*Data!$B45/Data!$B41/Data!$B4</f>
        <v>0.9056795002028396</v>
      </c>
      <c r="GU127" s="13">
        <f>GU126*Data!$B48*Data!$B45/Data!$B41/Data!$B4</f>
        <v>1.6538611639524774</v>
      </c>
      <c r="GV127" s="13">
        <f>GV126*Data!$B48*Data!$B45/Data!$B41/Data!$B4</f>
        <v>1.2950595644161111</v>
      </c>
      <c r="GW127" s="13">
        <f>GW126*Data!$B48*Data!$B45/Data!$B41/Data!$B4</f>
        <v>1.4590908031295278</v>
      </c>
      <c r="GX127" s="13">
        <f>GX126*Data!$B48*Data!$B45/Data!$B41/Data!$B4</f>
        <v>1.8471320554042305</v>
      </c>
      <c r="GY127" s="13">
        <f>GY126*Data!$B48*Data!$B45/Data!$B41/Data!$B4</f>
        <v>1.6985774827006668</v>
      </c>
      <c r="GZ127" s="13">
        <f>GZ126*Data!$B48*Data!$B45/Data!$B41/Data!$B4</f>
        <v>1.3551989966966096</v>
      </c>
      <c r="HA127" s="13">
        <f>HA126*Data!$B48*Data!$B45/Data!$B41/Data!$B4</f>
        <v>1.4564667317299331</v>
      </c>
      <c r="HB127" s="13">
        <f>HB126*Data!$B48*Data!$B45/Data!$B41/Data!$B4</f>
        <v>2.6200014113010717</v>
      </c>
      <c r="HC127" s="13">
        <f>HC126*Data!$B48*Data!$B45/Data!$B41/Data!$B4</f>
        <v>1.9626983019414665</v>
      </c>
      <c r="HD127" s="13">
        <f>HD126*Data!$B48*Data!$B45/Data!$B41/Data!$B4</f>
        <v>2.1527560447406549</v>
      </c>
      <c r="HE127" s="13">
        <f>HE126*Data!$B48*Data!$B45/Data!$B41/Data!$B4</f>
        <v>3.1062579073891619</v>
      </c>
      <c r="HF127" s="13">
        <f>HF126*Data!$B48*Data!$B45/Data!$B41/Data!$B4</f>
        <v>3.1781788847290633</v>
      </c>
      <c r="HG127" s="13">
        <f>HG126*Data!$B48*Data!$B45/Data!$B41/Data!$B4</f>
        <v>2.5460989922920887</v>
      </c>
      <c r="HH127" s="13">
        <f>HH126*Data!$B48*Data!$B45/Data!$B41/Data!$B4</f>
        <v>0.72178029232106611</v>
      </c>
      <c r="HI127" s="13">
        <f>HI126*Data!$B48*Data!$B45/Data!$B41/Data!$B4</f>
        <v>0.60176919014778318</v>
      </c>
      <c r="HJ127" s="13">
        <f>HJ126*Data!$B48*Data!$B45/Data!$B41/Data!$B4</f>
        <v>0.61804914332077654</v>
      </c>
      <c r="HK127" s="13">
        <f>HK126*Data!$B48*Data!$B45/Data!$B41/Data!$B4</f>
        <v>0.5968423622138509</v>
      </c>
      <c r="HL127" s="13">
        <f>HL126*Data!$B48*Data!$B45/Data!$B41/Data!$B4</f>
        <v>0.90219858916256157</v>
      </c>
      <c r="HM127" s="13">
        <f>HM126*Data!$B48*Data!$B45/Data!$B41/Data!$B4</f>
        <v>0.79846744016227178</v>
      </c>
      <c r="HN127" s="13">
        <f>HN126*Data!$B48*Data!$B45/Data!$B41/Data!$B4</f>
        <v>0.64589643164300203</v>
      </c>
      <c r="HO127" s="13">
        <f>HO126*Data!$B48*Data!$B45/Data!$B41/Data!$B4</f>
        <v>0.53841660921472034</v>
      </c>
      <c r="HP127" s="13">
        <f>HP126*Data!$B48*Data!$B45/Data!$B41/Data!$B4</f>
        <v>0.7699775221095333</v>
      </c>
      <c r="HQ127" s="13">
        <f>HQ126*Data!$B48*Data!$B45/Data!$B41/Data!$B4</f>
        <v>0.62854542891915377</v>
      </c>
      <c r="HR127" s="13">
        <f>HR126*Data!$B48*Data!$B45/Data!$B41/Data!$B4</f>
        <v>0.66919175937409425</v>
      </c>
      <c r="HS127" s="13">
        <f>HS126*Data!$B48*Data!$B45/Data!$B41/Data!$B4</f>
        <v>0.96437301558968425</v>
      </c>
      <c r="HT127" s="13">
        <f>HT126*Data!$B48*Data!$B45/Data!$B41/Data!$B4</f>
        <v>0.55887365563604741</v>
      </c>
      <c r="HU127" s="13">
        <f>HU126*Data!$B48*Data!$B45/Data!$B41/Data!$B4</f>
        <v>0.50050145511445965</v>
      </c>
      <c r="HV127" s="13">
        <f>HV126*Data!$B48*Data!$B45/Data!$B41/Data!$B4</f>
        <v>0.51479996661837146</v>
      </c>
      <c r="HW127" s="13">
        <f>HW126*Data!$B48*Data!$B45/Data!$B41/Data!$B4</f>
        <v>0.91510473625036215</v>
      </c>
      <c r="HX127" s="13">
        <f>HX126*Data!$B48*Data!$B45/Data!$B41/Data!$B4</f>
        <v>0.8913809886989279</v>
      </c>
      <c r="HY127" s="13">
        <f>HY126*Data!$B48*Data!$B45/Data!$B41/Data!$B4</f>
        <v>1.0402568762677487</v>
      </c>
      <c r="HZ127" s="13">
        <f>HZ126*Data!$B48*Data!$B45/Data!$B41/Data!$B4</f>
        <v>1.6387058128078824</v>
      </c>
      <c r="IA127" s="13">
        <f>IA126*Data!$B48*Data!$B45/Data!$B41/Data!$B4</f>
        <v>1.3821358929006087</v>
      </c>
      <c r="IB127" s="13">
        <f>IB126*Data!$B48*Data!$B45/Data!$B41/Data!$B4</f>
        <v>1.853933220052159</v>
      </c>
      <c r="IC127" s="13">
        <f>IC126*Data!$B48*Data!$B45/Data!$B41/Data!$B4</f>
        <v>0.75369756893654016</v>
      </c>
      <c r="ID127" s="13">
        <f>ID126*Data!$B48*Data!$B45/Data!$B41/Data!$B4</f>
        <v>0.73977392477542736</v>
      </c>
      <c r="IE127" s="13">
        <f>IE126*Data!$B48*Data!$B45/Data!$B41/Data!$B4</f>
        <v>0.55587471689365409</v>
      </c>
      <c r="IF127" s="13">
        <f>IF126*Data!$B48*Data!$B45/Data!$B41/Data!$B4</f>
        <v>0.74250510113010726</v>
      </c>
      <c r="IG127" s="13">
        <f>IG126*Data!$B48*Data!$B45/Data!$B41/Data!$B4</f>
        <v>0.84821769179947837</v>
      </c>
      <c r="IH127" s="13">
        <f>IH126*Data!$B48*Data!$B45/Data!$B41/Data!$B4</f>
        <v>0.87065617988988708</v>
      </c>
      <c r="II127" s="13">
        <f>II126*Data!$B48*Data!$B45/Data!$B41/Data!$B4</f>
        <v>0.58848817571718348</v>
      </c>
      <c r="IJ127" s="13">
        <f>IJ126*Data!$B48*Data!$B45/Data!$B41/Data!$B4</f>
        <v>0.75589322051579255</v>
      </c>
      <c r="IK127" s="13">
        <f>IK126*Data!$B48*Data!$B45/Data!$B41/Data!$B4</f>
        <v>0.71797806641553163</v>
      </c>
      <c r="IL127" s="13">
        <f>IL126*Data!$B48*Data!$B45/Data!$B41/Data!$B4</f>
        <v>0.6523762814256735</v>
      </c>
      <c r="IM127" s="13">
        <v>0</v>
      </c>
      <c r="IN127" s="13">
        <f>IN126*Data!$B48*Data!$B45/Data!$B41/Data!$B4</f>
        <v>0.85276965239061131</v>
      </c>
      <c r="IO127" s="13">
        <f>IO126*Data!$B48*Data!$B45/Data!$B41/Data!$B4</f>
        <v>0.76381898719211805</v>
      </c>
      <c r="IP127" s="13">
        <f>IP126*Data!$B48*Data!$B45/Data!$B41/Data!$B4</f>
        <v>2.6821758377281948</v>
      </c>
      <c r="IQ127" s="13">
        <f>IQ126*Data!$B48*Data!$B45/Data!$B41/Data!$B4</f>
        <v>1.0128403361344538</v>
      </c>
      <c r="IR127" s="13">
        <f>IR126*Data!$B48*Data!$B45/Data!$B41/Data!$B4</f>
        <v>1.0128403361344538</v>
      </c>
      <c r="IS127" s="13">
        <f>IS126*Data!$B48*Data!$B45/Data!$B41/Data!$B4</f>
        <v>1.0128403361344538</v>
      </c>
      <c r="IT127" s="13">
        <v>0</v>
      </c>
      <c r="IU127" s="13">
        <f>IU126*Data!$B48*Data!$B45/Data!$B41/Data!$B4</f>
        <v>0.33761344537815124</v>
      </c>
      <c r="IV127" s="13">
        <f>IV126*Data!$B48*Data!$B45/Data!$B41/Data!$B4</f>
        <v>1.0128403361344538</v>
      </c>
      <c r="IW127" s="13">
        <f>IW126*Data!$B48*Data!$B45/Data!$B41/Data!$B4</f>
        <v>0.67522689075630249</v>
      </c>
      <c r="IX127" s="13">
        <f>IX126*Data!$B48*Data!$B45/Data!$B41/Data!$B4</f>
        <v>0.67522689075630249</v>
      </c>
      <c r="IY127" s="13">
        <f>IY126*Data!$B48*Data!$B45/Data!$B41/Data!$B4</f>
        <v>1.350453781512605</v>
      </c>
      <c r="IZ127" s="13">
        <f>IZ126*Data!$B48*Data!$B45/Data!$B41/Data!$B4</f>
        <v>0.67522689075630249</v>
      </c>
      <c r="JA127" s="13">
        <v>0</v>
      </c>
      <c r="JB127" s="13">
        <f>JB126*Data!$B48*Data!$B45/Data!$B41/Data!$B4</f>
        <v>1.0128403361344538</v>
      </c>
      <c r="JC127" s="13">
        <f>JC126*Data!$B48*Data!$B45/Data!$B41/Data!$B4</f>
        <v>2.4385656173862649</v>
      </c>
      <c r="JD127" s="13">
        <f>JD126*Data!$B48*Data!$B45/Data!$B41/Data!$B4</f>
        <v>2.1094320904085775</v>
      </c>
      <c r="JE127" s="13">
        <f>JE126*Data!$B48*Data!$B45/Data!$B41/Data!$B4</f>
        <v>2.2856430252100841</v>
      </c>
      <c r="JF127" s="13">
        <f>JF126*Data!$B48*Data!$B45/Data!$B41/Data!$B4</f>
        <v>2.0256806722689076</v>
      </c>
      <c r="JG127" s="13">
        <f>JG126*Data!$B48*Data!$B45/Data!$B41/Data!$B4</f>
        <v>2.0256806722689076</v>
      </c>
      <c r="JH127" s="13">
        <v>0</v>
      </c>
      <c r="JI127" s="13">
        <f>JI126*Data!$B48*Data!$B45/Data!$B41/Data!$B4</f>
        <v>1.2280118625325991</v>
      </c>
      <c r="JJ127" s="13">
        <f>JJ126*Data!$B48*Data!$B45/Data!$B41/Data!$B4</f>
        <v>0.98359835502752802</v>
      </c>
      <c r="JK127" s="13">
        <f>JK126*Data!$B48*Data!$B45/Data!$B41/Data!$B4</f>
        <v>0.94728977525354974</v>
      </c>
      <c r="JL127" s="13">
        <f>JL126*Data!$B48*Data!$B45/Data!$B41/Data!$B4</f>
        <v>1.0103210413213559</v>
      </c>
      <c r="JM127" s="13">
        <f>JM126*Data!$B48*Data!$B45/Data!$B41/Data!$B4</f>
        <v>1.6572349700376703</v>
      </c>
      <c r="JN127" s="13">
        <f>JN126*Data!$B48*Data!$B45/Data!$B41/Data!$B4</f>
        <v>1.0826704384815995</v>
      </c>
      <c r="JO127" s="13">
        <v>0</v>
      </c>
      <c r="JP127" s="13">
        <f>JP126*Data!$B48*Data!$B45/Data!$B41/Data!$B4</f>
        <v>3.7398372691973343</v>
      </c>
      <c r="JQ127" s="13">
        <f>JQ126*Data!$B48*Data!$B45/Data!$B41/Data!$B4</f>
        <v>2.3398148487974497</v>
      </c>
      <c r="JR127" s="13">
        <f>JR126*Data!$B48*Data!$B45/Data!$B41/Data!$B4</f>
        <v>1.105108926572008</v>
      </c>
      <c r="JS127" s="13">
        <f>JS126*Data!$B48*Data!$B45/Data!$B41/Data!$B4</f>
        <v>1.0196927248913359</v>
      </c>
      <c r="JT127" s="13">
        <f>JT126*Data!$B48*Data!$B45/Data!$B41/Data!$B4</f>
        <v>0.99216675143436694</v>
      </c>
      <c r="JU127" s="13">
        <f>JU126*Data!$B48*Data!$B45/Data!$B41/Data!$B4</f>
        <v>0.95178818336713966</v>
      </c>
      <c r="JV127" s="13">
        <v>0</v>
      </c>
      <c r="JW127" s="13">
        <f>JW126*Data!$B48*Data!$B45/Data!$B41/Data!$B4</f>
        <v>2.6065597394378446</v>
      </c>
      <c r="JX127" s="13">
        <f>JX126*Data!$B48*Data!$B45/Data!$B41/Data!$B4</f>
        <v>1.3433638991596639</v>
      </c>
      <c r="JY127" s="13">
        <f>JY126*Data!$B48*Data!$B45/Data!$B41/Data!$B4</f>
        <v>1.3106968878585916</v>
      </c>
      <c r="JZ127" s="13">
        <f>JZ126*Data!$B48*Data!$B45/Data!$B41/Data!$B4</f>
        <v>1.1485399858591714</v>
      </c>
      <c r="KA127" s="13">
        <f>KA126*Data!$B48*Data!$B45/Data!$B41/Data!$B4</f>
        <v>1.9124660780063749</v>
      </c>
      <c r="KB127" s="13">
        <f>KB126*Data!$B48*Data!$B45/Data!$B41/Data!$B4</f>
        <v>1.6450250051579254</v>
      </c>
      <c r="KC127" s="13">
        <v>0</v>
      </c>
      <c r="KD127" s="13">
        <f>KD126*Data!$B48*Data!$B45/Data!$B41/Data!$B4</f>
        <v>3.3761344537815132</v>
      </c>
      <c r="KE127" s="13">
        <f>KE126*Data!$B48*Data!$B45/Data!$B41/Data!$B4</f>
        <v>3.3761344537815132</v>
      </c>
      <c r="KF127" s="13">
        <f>KF126*Data!$B48*Data!$B45/Data!$B41/Data!$B4</f>
        <v>3.3761344537815132</v>
      </c>
      <c r="KG127" s="13">
        <f>KG126*Data!$B48*Data!$B45/Data!$B41/Data!$B4</f>
        <v>3.3761344537815132</v>
      </c>
      <c r="KH127" s="13">
        <f>KH126*Data!$B48*Data!$B45/Data!$B41/Data!$B4</f>
        <v>3.3761344537815132</v>
      </c>
      <c r="KI127" s="13">
        <f>KI126*Data!$B48*Data!$B45/Data!$B41/Data!$B4</f>
        <v>3.3761344537815132</v>
      </c>
      <c r="KJ127" s="13">
        <v>0</v>
      </c>
      <c r="KK127" s="13">
        <f>KK126*Data!$B48*Data!$B45/Data!$B41/Data!$B4</f>
        <v>3.3761344537815132</v>
      </c>
      <c r="KL127" s="13">
        <f>KL126*Data!$B48*Data!$B45/Data!$B41/Data!$B4</f>
        <v>3.3761344537815132</v>
      </c>
      <c r="KM127" s="13">
        <f>KM126*Data!$B48*Data!$B45/Data!$B41/Data!$B4</f>
        <v>3.3761344537815132</v>
      </c>
      <c r="KN127" s="13">
        <f>KN126*Data!$B48*Data!$B45/Data!$B41/Data!$B4</f>
        <v>3.3761344537815132</v>
      </c>
      <c r="KO127" s="13">
        <f>KO126*Data!$B48*Data!$B45/Data!$B41/Data!$B4</f>
        <v>0</v>
      </c>
      <c r="KP127" s="13">
        <f>KP126*Data!$B48*Data!$B45/Data!$B41/Data!$B4</f>
        <v>3.3761344537815132</v>
      </c>
      <c r="KQ127" s="13">
        <f>KQ126*Data!$B48*Data!$B45/Data!$B41/Data!$B4</f>
        <v>3.3761344537815132</v>
      </c>
      <c r="KR127" s="13">
        <f>KR126*Data!$B48*Data!$B45/Data!$B41/Data!$B4</f>
        <v>3.3761344537815132</v>
      </c>
      <c r="KS127" s="13">
        <f>KS126*Data!$B48*Data!$B45/Data!$B41/Data!$B4</f>
        <v>2.0256806722689076</v>
      </c>
      <c r="KT127" s="13">
        <f>KT126*Data!$B48*Data!$B45/Data!$B41/Data!$B4</f>
        <v>2.8697142857142852</v>
      </c>
      <c r="KU127" s="13">
        <f>KU126*Data!$B48*Data!$B45/Data!$B41/Data!$B4</f>
        <v>3.3761344537815132</v>
      </c>
      <c r="KV127" s="13">
        <f>KV126*Data!$B48*Data!$B45/Data!$B41/Data!$B4</f>
        <v>3.3761344537815132</v>
      </c>
      <c r="KW127" s="13">
        <f>KW126*Data!$B48*Data!$B45/Data!$B41/Data!$B4</f>
        <v>1.6880672268907566</v>
      </c>
      <c r="KX127" s="13">
        <f>KX126*Data!$B48*Data!$B45/Data!$B41/Data!$B4</f>
        <v>1.6880672268907566</v>
      </c>
      <c r="KY127" s="13">
        <f>KY126*Data!$B48*Data!$B45/Data!$B41/Data!$B4</f>
        <v>1.6880672268907566</v>
      </c>
      <c r="KZ127" s="13">
        <f>KZ126*Data!$B48*Data!$B45/Data!$B41/Data!$B4</f>
        <v>4.0513613445378152</v>
      </c>
      <c r="LA127" s="13">
        <f>LA126*Data!$B48*Data!$B45/Data!$B41/Data!$B4</f>
        <v>4.0513613445378152</v>
      </c>
      <c r="LB127" s="13">
        <f>LB126*Data!$B48*Data!$B45/Data!$B41/Data!$B4</f>
        <v>2.5321008403361343</v>
      </c>
      <c r="LC127" s="13">
        <f>LC126*Data!$B48*Data!$B45/Data!$B41/Data!$B4</f>
        <v>3.3761344537815132</v>
      </c>
      <c r="LD127" s="13">
        <f>LD126*Data!$B48*Data!$B45/Data!$B41/Data!$B4</f>
        <v>0.84403361344537831</v>
      </c>
      <c r="LE127" s="13">
        <f>LE126*Data!$B48*Data!$B45/Data!$B41/Data!$B4</f>
        <v>3.3761344537815132</v>
      </c>
      <c r="LF127" s="13">
        <f>LF126*Data!$B48*Data!$B45/Data!$B41/Data!$B4</f>
        <v>2.1747661130107212</v>
      </c>
      <c r="LG127" s="13">
        <f>LG126*Data!$B48*Data!$B45/Data!$B41/Data!$B4</f>
        <v>3.3761344537815132</v>
      </c>
      <c r="LH127" s="13">
        <f>LH126*Data!$B48*Data!$B45/Data!$B41/Data!$B4</f>
        <v>1.350453781512605</v>
      </c>
      <c r="LI127" s="13">
        <f>LI126*Data!$B48*Data!$B45/Data!$B41/Data!$B4</f>
        <v>1.350453781512605</v>
      </c>
      <c r="LJ127" s="13">
        <f>LJ126*Data!$B48*Data!$B45/Data!$B41/Data!$B4</f>
        <v>4.0513613445378152</v>
      </c>
      <c r="LK127" s="13">
        <f>LK126*Data!$B48*Data!$B45/Data!$B41/Data!$B4</f>
        <v>0.88270548733700349</v>
      </c>
      <c r="LL127" s="13">
        <f>LL126*Data!$B48*Data!$B45/Data!$B41/Data!$B4</f>
        <v>0.67213714563894522</v>
      </c>
      <c r="LM127" s="13">
        <f>LM126*Data!$B48*Data!$B45/Data!$B41/Data!$B4</f>
        <v>2.0256806722689076</v>
      </c>
      <c r="LN127" s="13">
        <f>LN126*Data!$B48*Data!$B45/Data!$B41/Data!$B4</f>
        <v>4.0513613445378152</v>
      </c>
      <c r="LO127" s="13">
        <f>LO126*Data!$B48*Data!$B45/Data!$B41/Data!$B4</f>
        <v>4.0513613445378152</v>
      </c>
      <c r="LP127" s="13">
        <f>LP126*Data!$B48*Data!$B45/Data!$B41/Data!$B4</f>
        <v>0.33561337676035924</v>
      </c>
      <c r="LQ127" s="13">
        <f>LQ126*Data!$B48*Data!$B45/Data!$B41/Data!$B4</f>
        <v>0.50414302358736585</v>
      </c>
      <c r="LR127" s="13">
        <f>LR126*Data!$B48*Data!$B45/Data!$B41/Data!$B4</f>
        <v>1.9426161228629384</v>
      </c>
      <c r="LS127" s="13">
        <f>LS126*Data!$B48*Data!$B45/Data!$B41/Data!$B4</f>
        <v>1.4347244258475802</v>
      </c>
      <c r="LT127" s="13">
        <f>LT126*Data!$B48*Data!$B45/Data!$B41/Data!$B4</f>
        <v>3.196279622138511</v>
      </c>
      <c r="LU127" s="13">
        <f>LU126*Data!$B48*Data!$B45/Data!$B41/Data!$B4</f>
        <v>2.1187502215010143</v>
      </c>
      <c r="LV127" s="13">
        <f>LV126*Data!$B48*Data!$B45/Data!$B41/Data!$B4</f>
        <v>1.8708558029556652</v>
      </c>
      <c r="LW127" s="13">
        <f>LW126*Data!$B48*Data!$B45/Data!$B41/Data!$B4</f>
        <v>1.2746560704723269</v>
      </c>
      <c r="LX127" s="13">
        <f>LX126*Data!$B48*Data!$B45/Data!$B41/Data!$B4</f>
        <v>1.4504688542451463</v>
      </c>
      <c r="LY127" s="13">
        <f>LY126*Data!$B48*Data!$B45/Data!$B41/Data!$B4</f>
        <v>6.7522689075630264</v>
      </c>
      <c r="LZ127" s="13">
        <f>LZ126*Data!$B48*Data!$B45/Data!$B41/Data!$B4</f>
        <v>1.5737466575485366</v>
      </c>
      <c r="MA127" s="13">
        <f>MA126*Data!$B48*Data!$B45/Data!$B41/Data!$B4</f>
        <v>1.5856353075630252</v>
      </c>
      <c r="MB127" s="13">
        <f>MB126*Data!$B48*Data!$B45/Data!$B41/Data!$B4</f>
        <v>6.7522689075630264</v>
      </c>
      <c r="MC127" s="13">
        <f>MC126*Data!$B48*Data!$B45/Data!$B41/Data!$B4</f>
        <v>3.3761344537815132</v>
      </c>
      <c r="MD127" s="13">
        <f>MD126*Data!$B48*Data!$B45/Data!$B41/Data!$B4</f>
        <v>3.3761344537815132</v>
      </c>
      <c r="ME127" s="13">
        <f>ME126*Data!$B48*Data!$B45/Data!$B41/Data!$B4</f>
        <v>4.2201680672268909</v>
      </c>
      <c r="MF127" s="13">
        <f>MF126*Data!$B48*Data!$B45/Data!$B41/Data!$B4</f>
        <v>2.3632941176470585</v>
      </c>
      <c r="MG127" s="13">
        <f>MG126*Data!$B48*Data!$B45/Data!$B41/Data!$B4</f>
        <v>2.3632941176470585</v>
      </c>
      <c r="MH127" s="13">
        <f>MH126*Data!$B48*Data!$B45/Data!$B41/Data!$B4</f>
        <v>4.2201680672268909</v>
      </c>
      <c r="MI127" s="13">
        <f>MI126*Data!$B48*Data!$B45/Data!$B41/Data!$B4</f>
        <v>0</v>
      </c>
      <c r="MJ127" s="13">
        <f>MJ126*Data!$B48*Data!$B45/Data!$B41/Data!$B4</f>
        <v>3.3761344537815132</v>
      </c>
      <c r="MK127" s="13">
        <f>MK126*Data!$B48*Data!$B45/Data!$B41/Data!$B4</f>
        <v>3.3761344537815132</v>
      </c>
      <c r="ML127" s="13">
        <f>ML126*Data!$B48*Data!$B45/Data!$B41/Data!$B4</f>
        <v>3.3761344537815132</v>
      </c>
      <c r="MM127" s="13">
        <f>MM126*Data!$B48*Data!$B45/Data!$B41/Data!$B4</f>
        <v>3.3761344537815132</v>
      </c>
      <c r="MN127" s="13">
        <f>MN126*Data!$B48*Data!$B45/Data!$B41/Data!$B4</f>
        <v>3.3761344537815132</v>
      </c>
      <c r="MO127" s="13">
        <f>MO126*Data!$B48*Data!$B45/Data!$B41/Data!$B4</f>
        <v>5.0642016806722685</v>
      </c>
      <c r="MP127" s="13">
        <f>MP126*Data!$B48*Data!$B45/Data!$B41/Data!$B4</f>
        <v>0</v>
      </c>
      <c r="MQ127" s="13">
        <f>MQ126*Data!$B48*Data!$B45/Data!$B41/Data!$B4</f>
        <v>5.0642016806722685</v>
      </c>
      <c r="MR127" s="13">
        <f>MR126*Data!$B48*Data!$B45/Data!$B41/Data!$B4</f>
        <v>5.0642016806722685</v>
      </c>
      <c r="MS127" s="13">
        <f>MS126*Data!$B48*Data!$B45/Data!$B41/Data!$B4</f>
        <v>0.35762344503042598</v>
      </c>
      <c r="MT127" s="13">
        <f>MT126*Data!$B48*Data!$B45/Data!$B41/Data!$B4</f>
        <v>0.38343573920602719</v>
      </c>
      <c r="MU127" s="13">
        <f>MU126*Data!$B48*Data!$B45/Data!$B41/Data!$B4</f>
        <v>0.75059152523906103</v>
      </c>
      <c r="MV127" s="13">
        <f>MV126*Data!$B48*Data!$B45/Data!$B41/Data!$B4</f>
        <v>0.67936673010721538</v>
      </c>
      <c r="MW127" s="13">
        <f>MW126*Data!$B48*Data!$B45/Data!$B41/Data!$B4</f>
        <v>0.60251892483338165</v>
      </c>
      <c r="MX127" s="13">
        <f>MX126*Data!$B48*Data!$B45/Data!$B41/Data!$B4</f>
        <v>0.40657040950449141</v>
      </c>
      <c r="MY127" s="13">
        <f>MY126*Data!$B48*Data!$B45/Data!$B41/Data!$B4</f>
        <v>0.42317167754274115</v>
      </c>
      <c r="MZ127" s="13">
        <f>MZ126*Data!$B48*Data!$B45/Data!$B41/Data!$B4</f>
        <v>0.42788429556650243</v>
      </c>
      <c r="NA127" s="13">
        <f>NA126*Data!$B48*Data!$B45/Data!$B41/Data!$B4</f>
        <v>0.36447854204411234</v>
      </c>
      <c r="NB127" s="13">
        <f>NB126*Data!$B48*Data!$B45/Data!$B41/Data!$B4</f>
        <v>0.50826661616082092</v>
      </c>
    </row>
    <row r="128" spans="2:366" ht="15">
      <c r="B128" s="1" t="s">
        <v>106</v>
      </c>
      <c r="C128" s="13">
        <f>C126*Data!$B48/Data!$B42*Data!$B46/Data!$B4</f>
        <v>5.2478525793103435E-2</v>
      </c>
      <c r="D128" s="13">
        <f>D126*Data!$B48/Data!$B42*Data!$B46/Data!$B4</f>
        <v>4.9633403586206895E-2</v>
      </c>
      <c r="E128" s="13">
        <f>E126*Data!$B48/Data!$B42*Data!$B46/Data!$B4</f>
        <v>5.5877323034482763E-2</v>
      </c>
      <c r="F128" s="13">
        <f>F126*Data!$B48/Data!$B42*Data!$B46/Data!$B4</f>
        <v>5.2396296827586196E-2</v>
      </c>
      <c r="G128" s="13">
        <f>G126*Data!$B48/Data!$B42*Data!$B46/Data!$B4</f>
        <v>5.4890575448275858E-2</v>
      </c>
      <c r="H128" s="13">
        <f>H126*Data!$B48/Data!$B42*Data!$B46/Data!$B4</f>
        <v>4.5395870896551727E-2</v>
      </c>
      <c r="I128" s="13">
        <f>I126*Data!$B48/Data!$B42*Data!$B46/Data!$B4</f>
        <v>5.2220875034482757E-2</v>
      </c>
      <c r="J128" s="13">
        <f>J126*Data!$B48/Data!$B42*Data!$B46/Data!$B4</f>
        <v>5.6474853517241373E-2</v>
      </c>
      <c r="K128" s="13">
        <f>K126*Data!$B48/Data!$B42*Data!$B46/Data!$B4</f>
        <v>5.093262124137931E-2</v>
      </c>
      <c r="L128" s="13">
        <f>L126*Data!$B48/Data!$B42*Data!$B46/Data!$B4</f>
        <v>4.6667678896551719E-2</v>
      </c>
      <c r="M128" s="13">
        <f>M126*Data!$B48/Data!$B42*Data!$B46/Data!$B4</f>
        <v>4.3181170758620692E-2</v>
      </c>
      <c r="N128" s="13">
        <f>N126*Data!$B48/Data!$B42*Data!$B46/Data!$B4</f>
        <v>4.0944542896551715E-2</v>
      </c>
      <c r="O128" s="13">
        <f>O126*Data!$B48/Data!$B42*Data!$B46/Data!$B4</f>
        <v>6.8359679999999992E-2</v>
      </c>
      <c r="P128" s="13">
        <f>P126*Data!$B48/Data!$B42*Data!$B46/Data!$B4</f>
        <v>8.6778968275862067E-2</v>
      </c>
      <c r="Q128" s="13">
        <f>Q126*Data!$B48/Data!$B42*Data!$B46/Data!$B4</f>
        <v>0.11642525131034484</v>
      </c>
      <c r="R128" s="13">
        <f>R126*Data!$B48/Data!$B42*Data!$B46/Data!$B4</f>
        <v>0.12315706262068966</v>
      </c>
      <c r="S128" s="13">
        <f>S126*Data!$B48/Data!$B42*Data!$B46/Data!$B4</f>
        <v>8.2552399448275873E-2</v>
      </c>
      <c r="T128" s="13">
        <f>T126*Data!$B48/Data!$B42*Data!$B46/Data!$B4</f>
        <v>4.6262015999999996E-2</v>
      </c>
      <c r="U128" s="13">
        <f>U126*Data!$B48/Data!$B42*Data!$B46/Data!$B4</f>
        <v>4.5653521655172412E-2</v>
      </c>
      <c r="V128" s="13">
        <f>V126*Data!$B48/Data!$B42*Data!$B46/Data!$B4</f>
        <v>4.782984827586207E-2</v>
      </c>
      <c r="W128" s="13">
        <f>W126*Data!$B48/Data!$B42*Data!$B46/Data!$B4</f>
        <v>0.10502831668965518</v>
      </c>
      <c r="X128" s="13">
        <f>X126*Data!$B48/Data!$B42*Data!$B46/Data!$B4</f>
        <v>0.11057054896551725</v>
      </c>
      <c r="Y128" s="13">
        <f>Y126*Data!$B48/Data!$B42*Data!$B46/Data!$B4</f>
        <v>5.2999309241379307E-2</v>
      </c>
      <c r="Z128" s="13">
        <f>Z126*Data!$B48/Data!$B42*Data!$B46/Data!$B4</f>
        <v>5.3278887724137934E-2</v>
      </c>
      <c r="AA128" s="13">
        <f>AA126*Data!$B48/Data!$B42*Data!$B46/Data!$B4</f>
        <v>5.2834851310344814E-2</v>
      </c>
      <c r="AB128" s="13">
        <f>AB126*Data!$B48/Data!$B42*Data!$B46/Data!$B4</f>
        <v>5.0071958068965514E-2</v>
      </c>
      <c r="AC128" s="13">
        <f>AC126*Data!$B48/Data!$B42*Data!$B46/Data!$B4</f>
        <v>4.1947736275862069E-2</v>
      </c>
      <c r="AD128" s="13">
        <f>AD126*Data!$B48/Data!$B42*Data!$B46/Data!$B4</f>
        <v>8.6740594758620684E-2</v>
      </c>
      <c r="AE128" s="13">
        <f>AE126*Data!$B48/Data!$B42*Data!$B46/Data!$B4</f>
        <v>0.10911235531034483</v>
      </c>
      <c r="AF128" s="13">
        <f>AF126*Data!$B48/Data!$B42*Data!$B46/Data!$B4</f>
        <v>5.358587586206897E-2</v>
      </c>
      <c r="AG128" s="13">
        <f>AG126*Data!$B48/Data!$B42*Data!$B46/Data!$B4</f>
        <v>5.3295333517241382E-2</v>
      </c>
      <c r="AH128" s="13">
        <f>AH126*Data!$B48/Data!$B42*Data!$B46/Data!$B4</f>
        <v>5.4468466758620694E-2</v>
      </c>
      <c r="AI128" s="13">
        <f>AI126*Data!$B48/Data!$B42*Data!$B46/Data!$B4</f>
        <v>5.1672681931034484E-2</v>
      </c>
      <c r="AJ128" s="13">
        <f>AJ126*Data!$B48/Data!$B42*Data!$B46/Data!$B4</f>
        <v>5.1546597517241374E-2</v>
      </c>
      <c r="AK128" s="13">
        <f>AK126*Data!$B48/Data!$B42*Data!$B46/Data!$B4</f>
        <v>6.2219917241379312E-2</v>
      </c>
      <c r="AL128" s="13">
        <f>AL126*Data!$B48/Data!$B42*Data!$B46/Data!$B4</f>
        <v>7.2361489655172404E-2</v>
      </c>
      <c r="AM128" s="13">
        <f>AM126*Data!$B48/Data!$B42*Data!$B46/Data!$B4</f>
        <v>6.1923892965517237E-2</v>
      </c>
      <c r="AN128" s="13">
        <f>AN126*Data!$B48/Data!$B42*Data!$B46/Data!$B4</f>
        <v>6.3431424E-2</v>
      </c>
      <c r="AO128" s="13">
        <f>AO126*Data!$B48/Data!$B42*Data!$B46/Data!$B4</f>
        <v>6.0345096827586209E-2</v>
      </c>
      <c r="AP128" s="13">
        <f>AP126*Data!$B48/Data!$B42*Data!$B46/Data!$B4</f>
        <v>0.11845356579310347</v>
      </c>
      <c r="AQ128" s="13">
        <f>AQ126*Data!$B48/Data!$B42*Data!$B46/Data!$B4</f>
        <v>9.0528609103448288E-2</v>
      </c>
      <c r="AR128" s="13">
        <f>AR126*Data!$B48/Data!$B42*Data!$B46/Data!$B4</f>
        <v>0.10691410096551725</v>
      </c>
      <c r="AS128" s="13">
        <f>AS126*Data!$B48/Data!$B42*Data!$B46/Data!$B4</f>
        <v>0.15118069406896553</v>
      </c>
      <c r="AT128" s="13">
        <f>AT126*Data!$B48/Data!$B42*Data!$B46/Data!$B4</f>
        <v>5.5466178206896546E-2</v>
      </c>
      <c r="AU128" s="13">
        <f>AU126*Data!$B48/Data!$B42*Data!$B46/Data!$B4</f>
        <v>5.633780524137931E-2</v>
      </c>
      <c r="AV128" s="13">
        <f>AV126*Data!$B48/Data!$B42*Data!$B46/Data!$B4</f>
        <v>5.5082443034482766E-2</v>
      </c>
      <c r="AW128" s="13">
        <f>AW126*Data!$B48/Data!$B42*Data!$B46/Data!$B4</f>
        <v>5.7543830068965511E-2</v>
      </c>
      <c r="AX128" s="13">
        <f>AX126*Data!$B48/Data!$B42*Data!$B46/Data!$B4</f>
        <v>0.10138831448275863</v>
      </c>
      <c r="AY128" s="13">
        <f>AY126*Data!$B48/Data!$B42*Data!$B46/Data!$B4</f>
        <v>0.11302645406896551</v>
      </c>
      <c r="AZ128" s="13">
        <f>AZ126*Data!$B48/Data!$B42*Data!$B46/Data!$B4</f>
        <v>0.15403678013793101</v>
      </c>
      <c r="BA128" s="13">
        <f>BA126*Data!$B48/Data!$B42*Data!$B46/Data!$B4</f>
        <v>0.14401581020689655</v>
      </c>
      <c r="BB128" s="13">
        <f>BB126*Data!$B48/Data!$B42*Data!$B46/Data!$B4</f>
        <v>7.0042632827586201E-2</v>
      </c>
      <c r="BC128" s="13">
        <f>BC126*Data!$B48/Data!$B42*Data!$B46/Data!$B4</f>
        <v>6.1907447172413796E-2</v>
      </c>
      <c r="BD128" s="13">
        <f>BD126*Data!$B48/Data!$B42*Data!$B46/Data!$B4</f>
        <v>5.9467987862068958E-2</v>
      </c>
      <c r="BE128" s="13">
        <f>BE126*Data!$B48/Data!$B42*Data!$B46/Data!$B4</f>
        <v>5.4742563310344834E-2</v>
      </c>
      <c r="BF128" s="13">
        <f>BF126*Data!$B48/Data!$B42*Data!$B46/Data!$B4</f>
        <v>7.2158658206896556E-2</v>
      </c>
      <c r="BG128" s="13">
        <f>BG126*Data!$B48/Data!$B42*Data!$B46/Data!$B4</f>
        <v>8.2196073931034466E-2</v>
      </c>
      <c r="BH128" s="13">
        <f>BH126*Data!$B48/Data!$B42*Data!$B46/Data!$B4</f>
        <v>7.1901007448275864E-2</v>
      </c>
      <c r="BI128" s="13">
        <f>BI126*Data!$B48/Data!$B42*Data!$B46/Data!$B4</f>
        <v>6.663287172413794E-2</v>
      </c>
      <c r="BJ128" s="13">
        <f>BJ126*Data!$B48/Data!$B42*Data!$B46/Data!$B4</f>
        <v>5.9451542068965517E-2</v>
      </c>
      <c r="BK128" s="13">
        <f>BK126*Data!$B48/Data!$B42*Data!$B46/Data!$B4</f>
        <v>5.8574433103448266E-2</v>
      </c>
      <c r="BL128" s="13">
        <f>BL126*Data!$B48/Data!$B42*Data!$B46/Data!$B4</f>
        <v>0.10064277186206898</v>
      </c>
      <c r="BM128" s="13">
        <f>BM126*Data!$B48/Data!$B42*Data!$B46/Data!$B4</f>
        <v>0.10540656993103448</v>
      </c>
      <c r="BN128" s="13">
        <f>BN126*Data!$B48/Data!$B42*Data!$B46/Data!$B4</f>
        <v>0.11604699806896553</v>
      </c>
      <c r="BO128" s="13">
        <f>BO126*Data!$B48/Data!$B42*Data!$B46/Data!$B4</f>
        <v>6.827196910344828E-2</v>
      </c>
      <c r="BP128" s="13">
        <f>BP126*Data!$B48/Data!$B42*Data!$B46/Data!$B4</f>
        <v>6.2652989793103436E-2</v>
      </c>
      <c r="BQ128" s="13">
        <f>BQ126*Data!$B48/Data!$B42*Data!$B46/Data!$B4</f>
        <v>5.8377083586206892E-2</v>
      </c>
      <c r="BR128" s="13">
        <f>BR126*Data!$B48/Data!$B42*Data!$B46/Data!$B4</f>
        <v>5.6677684965517235E-2</v>
      </c>
      <c r="BS128" s="13">
        <f>BS126*Data!$B48/Data!$B42*Data!$B46/Data!$B4</f>
        <v>7.0464741517241372E-2</v>
      </c>
      <c r="BT128" s="13">
        <f>BT126*Data!$B48/Data!$B42*Data!$B46/Data!$B4</f>
        <v>7.139666979310344E-2</v>
      </c>
      <c r="BU128" s="13">
        <f>BU126*Data!$B48/Data!$B42*Data!$B46/Data!$B4</f>
        <v>8.2574327172413794E-2</v>
      </c>
      <c r="BV128" s="13">
        <f>BV126*Data!$B48/Data!$B42*Data!$B46/Data!$B4</f>
        <v>5.3679068689655163E-2</v>
      </c>
      <c r="BW128" s="13">
        <f>BW126*Data!$B48/Data!$B42*Data!$B46/Data!$B4</f>
        <v>5.8470276413793106E-2</v>
      </c>
      <c r="BX128" s="13">
        <f>BX126*Data!$B48/Data!$B42*Data!$B46/Data!$B4</f>
        <v>4.7709245793103441E-2</v>
      </c>
      <c r="BY128" s="13">
        <f>BY126*Data!$B48/Data!$B42*Data!$B46/Data!$B4</f>
        <v>4.306056827586207E-2</v>
      </c>
      <c r="BZ128" s="13">
        <f>BZ126*Data!$B48/Data!$B42*Data!$B46/Data!$B4</f>
        <v>4.6892438068965515E-2</v>
      </c>
      <c r="CA128" s="13">
        <f>CA126*Data!$B48/Data!$B42*Data!$B46/Data!$B4</f>
        <v>4.7029486344827572E-2</v>
      </c>
      <c r="CB128" s="13">
        <f>CB126*Data!$B48/Data!$B42*Data!$B46/Data!$B4</f>
        <v>5.9051361103448267E-2</v>
      </c>
      <c r="CC128" s="13">
        <f>CC126*Data!$B48/Data!$B42*Data!$B46/Data!$B4</f>
        <v>6.5991485793103447E-2</v>
      </c>
      <c r="CD128" s="13">
        <f>CD126*Data!$B48/Data!$B42*Data!$B46/Data!$B4</f>
        <v>5.9747566344827585E-2</v>
      </c>
      <c r="CE128" s="13">
        <f>CE126*Data!$B48/Data!$B42*Data!$B46/Data!$B4</f>
        <v>0.17078407944827587</v>
      </c>
      <c r="CF128" s="13">
        <f>CF126*Data!$B48/Data!$B42*Data!$B46/Data!$B4</f>
        <v>0.13071116358620691</v>
      </c>
      <c r="CG128" s="13">
        <f>CG126*Data!$B48/Data!$B42*Data!$B46/Data!$B4</f>
        <v>0.12674772744827587</v>
      </c>
      <c r="CH128" s="13">
        <f>CH126*Data!$B48/Data!$B42*Data!$B46/Data!$B4</f>
        <v>0.14057315751724136</v>
      </c>
      <c r="CI128" s="13">
        <f>CI126*Data!$B48/Data!$B42*Data!$B46/Data!$B4</f>
        <v>0.20344542455172412</v>
      </c>
      <c r="CJ128" s="13">
        <f>CJ126*Data!$B48/Data!$B42*Data!$B46/Data!$B4</f>
        <v>0.11805338482758619</v>
      </c>
      <c r="CK128" s="13">
        <f>CK126*Data!$B48/Data!$B42*Data!$B46/Data!$B4</f>
        <v>0.10822428248275863</v>
      </c>
      <c r="CL128" s="13">
        <f>CL126*Data!$B48/Data!$B42*Data!$B46/Data!$B4</f>
        <v>0.28354191889655173</v>
      </c>
      <c r="CM128" s="13">
        <f>CM126*Data!$B48/Data!$B42*Data!$B46/Data!$B4</f>
        <v>0.18221938758620695</v>
      </c>
      <c r="CN128" s="13">
        <f>CN126*Data!$B48/Data!$B42*Data!$B46/Data!$B4</f>
        <v>0.16230901406896553</v>
      </c>
      <c r="CO128" s="13">
        <f>CO126*Data!$B48/Data!$B42*Data!$B46/Data!$B4</f>
        <v>0.24164351999999997</v>
      </c>
      <c r="CP128" s="13">
        <f>CP126*Data!$B48/Data!$B42*Data!$B46/Data!$B4</f>
        <v>0.12860062013793105</v>
      </c>
      <c r="CQ128" s="13">
        <f>CQ126*Data!$B48/Data!$B42*Data!$B46/Data!$B4</f>
        <v>0.16358630399999999</v>
      </c>
      <c r="CR128" s="13">
        <f>CR126*Data!$B48/Data!$B42*Data!$B46/Data!$B4</f>
        <v>0.13392357517241379</v>
      </c>
      <c r="CS128" s="13">
        <f>CS126*Data!$B48/Data!$B42*Data!$B46/Data!$B4</f>
        <v>4.8016233931034477E-2</v>
      </c>
      <c r="CT128" s="13">
        <f>CT126*Data!$B48/Data!$B42*Data!$B46/Data!$B4</f>
        <v>4.6382618482758618E-2</v>
      </c>
      <c r="CU128" s="13">
        <f>CU126*Data!$B48/Data!$B42*Data!$B46/Data!$B4</f>
        <v>6.6446434256266534E-2</v>
      </c>
      <c r="CV128" s="13">
        <f>CV126*Data!$B48/Data!$B42*Data!$B46/Data!$B4</f>
        <v>5.6650307697551396E-2</v>
      </c>
      <c r="CW128" s="13">
        <f>CW126*Data!$B48/Data!$B42*Data!$B46/Data!$B4</f>
        <v>6.9867136041553021E-2</v>
      </c>
      <c r="CX128" s="13">
        <f>CX126*Data!$B48/Data!$B42*Data!$B46/Data!$B4</f>
        <v>5.683669015384666E-2</v>
      </c>
      <c r="CY128" s="13">
        <f>CY126*Data!$B48/Data!$B42*Data!$B46/Data!$B4</f>
        <v>5.1974188137931032E-2</v>
      </c>
      <c r="CZ128" s="13">
        <f>CZ126*Data!$B48/Data!$B42*Data!$B46/Data!$B4</f>
        <v>5.7072383999999997E-2</v>
      </c>
      <c r="DA128" s="13">
        <f>DA126*Data!$B48/Data!$B42*Data!$B46/Data!$B4</f>
        <v>5.0817500689655168E-2</v>
      </c>
      <c r="DB128" s="13">
        <f>DB126*Data!$B48/Data!$B42*Data!$B46/Data!$B4</f>
        <v>0.15670648055172415</v>
      </c>
      <c r="DC128" s="13">
        <f>DC126*Data!$B48/Data!$B42*Data!$B46/Data!$B4</f>
        <v>0.14623051034482759</v>
      </c>
      <c r="DD128" s="13">
        <f>DD126*Data!$B48/Data!$B42*Data!$B46/Data!$B4</f>
        <v>0.17018654896551724</v>
      </c>
      <c r="DE128" s="13">
        <f>DE126*Data!$B48/Data!$B42*Data!$B46/Data!$B4</f>
        <v>0.11957736165517241</v>
      </c>
      <c r="DF128" s="13">
        <f>DF126*Data!$B48/Data!$B42*Data!$B46/Data!$B4</f>
        <v>0.14472846124137931</v>
      </c>
      <c r="DG128" s="13">
        <f>DG126*Data!$B48/Data!$B42*Data!$B46/Data!$B4</f>
        <v>0.12777284855172413</v>
      </c>
      <c r="DH128" s="13">
        <f>DH126*Data!$B48/Data!$B42*Data!$B46/Data!$B4</f>
        <v>0.115246636137931</v>
      </c>
      <c r="DI128" s="13">
        <f>DI126*Data!$B48/Data!$B42*Data!$B46/Data!$B4</f>
        <v>5.1840000000000004E-2</v>
      </c>
      <c r="DJ128" s="13">
        <f>DJ126*Data!$B48/Data!$B42*Data!$B46/Data!$B4</f>
        <v>5.1840000000000004E-2</v>
      </c>
      <c r="DK128" s="13">
        <f>DK126*Data!$B48/Data!$B42*Data!$B46/Data!$B4</f>
        <v>5.1840000000000004E-2</v>
      </c>
      <c r="DL128" s="13">
        <f>DL126*Data!$B48/Data!$B42*Data!$B46/Data!$B4</f>
        <v>0.17280000000000004</v>
      </c>
      <c r="DM128" s="13">
        <f>DM126*Data!$B48/Data!$B42*Data!$B46/Data!$B4</f>
        <v>6.2943532137931052E-2</v>
      </c>
      <c r="DN128" s="13">
        <f>DN126*Data!$B48/Data!$B42*Data!$B46/Data!$B4</f>
        <v>4.8674065655172405E-2</v>
      </c>
      <c r="DO128" s="13">
        <f>DO126*Data!$B48/Data!$B42*Data!$B46/Data!$B4</f>
        <v>4.7890149517241375E-2</v>
      </c>
      <c r="DP128" s="13">
        <f>DP126*Data!$B48/Data!$B42*Data!$B46/Data!$B4</f>
        <v>4.4003460413793098E-2</v>
      </c>
      <c r="DQ128" s="13">
        <f>DQ126*Data!$B48/Data!$B42*Data!$B46/Data!$B4</f>
        <v>5.2368887172413801E-2</v>
      </c>
      <c r="DR128" s="13">
        <f>DR126*Data!$B48/Data!$B42*Data!$B46/Data!$B4</f>
        <v>6.3425942068965513E-2</v>
      </c>
      <c r="DS128" s="13">
        <f>DS126*Data!$B48/Data!$B42*Data!$B46/Data!$B4</f>
        <v>5.4435575172413798E-2</v>
      </c>
      <c r="DT128" s="13">
        <f>DT126*Data!$B48/Data!$B42*Data!$B46/Data!$B4</f>
        <v>5.2642983724137934E-2</v>
      </c>
      <c r="DU128" s="13">
        <f>DU126*Data!$B48/Data!$B42*Data!$B46/Data!$B4</f>
        <v>5.9972325517241375E-2</v>
      </c>
      <c r="DV128" s="13">
        <f>DV126*Data!$B48/Data!$B42*Data!$B46/Data!$B4</f>
        <v>5.3355634758620693E-2</v>
      </c>
      <c r="DW128" s="13">
        <f>DW126*Data!$B48/Data!$B42*Data!$B46/Data!$B4</f>
        <v>5.0976476689655173E-2</v>
      </c>
      <c r="DX128" s="13">
        <f>DX126*Data!$B48/Data!$B42*Data!$B46/Data!$B4</f>
        <v>5.8623770482758623E-2</v>
      </c>
      <c r="DY128" s="13">
        <f>DY126*Data!$B48/Data!$B42*Data!$B46/Data!$B4</f>
        <v>7.0355102896551711E-2</v>
      </c>
      <c r="DZ128" s="13">
        <f>DZ126*Data!$B48/Data!$B42*Data!$B46/Data!$B4</f>
        <v>6.1896483310344821E-2</v>
      </c>
      <c r="EA128" s="13">
        <f>EA126*Data!$B48/Data!$B42*Data!$B46/Data!$B4</f>
        <v>5.4978286344827577E-2</v>
      </c>
      <c r="EB128" s="13">
        <f>EB126*Data!$B48/Data!$B42*Data!$B46/Data!$B4</f>
        <v>5.3942201379310335E-2</v>
      </c>
      <c r="EC128" s="13">
        <f>EC126*Data!$B48/Data!$B42*Data!$B46/Data!$B4</f>
        <v>4.6996594758620676E-2</v>
      </c>
      <c r="ED128" s="13">
        <f>ED126*Data!$B48/Data!$B42*Data!$B46/Data!$B4</f>
        <v>4.6442919724137936E-2</v>
      </c>
      <c r="EE128" s="13">
        <f>EE126*Data!$B48/Data!$B42*Data!$B46/Data!$B4</f>
        <v>8.5605835034482783E-2</v>
      </c>
      <c r="EF128" s="13">
        <f>EF126*Data!$B48/Data!$B42*Data!$B46/Data!$B4</f>
        <v>8.4690352551724149E-2</v>
      </c>
      <c r="EG128" s="13">
        <f>EG126*Data!$B48/Data!$B42*Data!$B46/Data!$B4</f>
        <v>9.4316623448275863E-2</v>
      </c>
      <c r="EH128" s="13">
        <f>EH126*Data!$B48/Data!$B42*Data!$B46/Data!$B4</f>
        <v>5.5504551724137929E-2</v>
      </c>
      <c r="EI128" s="13">
        <f>EI126*Data!$B48/Data!$B42*Data!$B46/Data!$B4</f>
        <v>5.3388526344827582E-2</v>
      </c>
      <c r="EJ128" s="13">
        <f>EJ126*Data!$B48/Data!$B42*Data!$B46/Data!$B4</f>
        <v>5.735196248275861E-2</v>
      </c>
      <c r="EK128" s="13">
        <f>EK126*Data!$B48/Data!$B42*Data!$B46/Data!$B4</f>
        <v>5.0658524689655184E-2</v>
      </c>
      <c r="EL128" s="13">
        <f>EL126*Data!$B48/Data!$B42*Data!$B46/Data!$B4</f>
        <v>0.22117398951724135</v>
      </c>
      <c r="EM128" s="13">
        <f>EM126*Data!$B48/Data!$B42*Data!$B46/Data!$B4</f>
        <v>0.21694193875862067</v>
      </c>
      <c r="EN128" s="13">
        <f>EN126*Data!$B48/Data!$B42*Data!$B46/Data!$B4</f>
        <v>0.19583102234482755</v>
      </c>
      <c r="EO128" s="13">
        <f>EO126*Data!$B48/Data!$B42*Data!$B46/Data!$B4</f>
        <v>0.13375911724137929</v>
      </c>
      <c r="EP128" s="13">
        <f>EP126*Data!$B48/Data!$B42*Data!$B46/Data!$B4</f>
        <v>0.21033621186206894</v>
      </c>
      <c r="EQ128" s="13">
        <f>EQ126*Data!$B48/Data!$B42*Data!$B46/Data!$B4</f>
        <v>0.19608319117241382</v>
      </c>
      <c r="ER128" s="13">
        <f>ER126*Data!$B48/Data!$B42*Data!$B46/Data!$B4</f>
        <v>0.23906701241379308</v>
      </c>
      <c r="ES128" s="13">
        <f>ES126*Data!$B48/Data!$B42*Data!$B46/Data!$B4</f>
        <v>0.19251993599999997</v>
      </c>
      <c r="ET128" s="13">
        <f>ET126*Data!$B48/Data!$B42*Data!$B46/Data!$B4</f>
        <v>0.22331194262068962</v>
      </c>
      <c r="EU128" s="13">
        <f>EU126*Data!$B48/Data!$B42*Data!$B46/Data!$B4</f>
        <v>0.21866326510344833</v>
      </c>
      <c r="EV128" s="13">
        <f>EV126*Data!$B48/Data!$B42*Data!$B46/Data!$B4</f>
        <v>0.15575810648275862</v>
      </c>
      <c r="EW128" s="13">
        <f>EW126*Data!$B48/Data!$B42*Data!$B46/Data!$B4</f>
        <v>0.11811368606896552</v>
      </c>
      <c r="EX128" s="13">
        <f>EX126*Data!$B48/Data!$B42*Data!$B46/Data!$B4</f>
        <v>9.0967163586206906E-2</v>
      </c>
      <c r="EY128" s="13">
        <f>EY126*Data!$B48/Data!$B42*Data!$B46/Data!$B4</f>
        <v>0.22586104055172415</v>
      </c>
      <c r="EZ128" s="13">
        <f>EZ126*Data!$B48/Data!$B42*Data!$B46/Data!$B4</f>
        <v>0.20338512331034481</v>
      </c>
      <c r="FA128" s="13">
        <f>FA126*Data!$B48/Data!$B42*Data!$B46/Data!$B4</f>
        <v>0.23184182731034481</v>
      </c>
      <c r="FB128" s="13">
        <f>FB126*Data!$B48/Data!$B42*Data!$B46/Data!$B4</f>
        <v>0.19139614013793102</v>
      </c>
      <c r="FC128" s="13">
        <f>FC126*Data!$B48/Data!$B42*Data!$B46/Data!$B4</f>
        <v>0.26784715034482759</v>
      </c>
      <c r="FD128" s="13">
        <f>FD126*Data!$B48/Data!$B42*Data!$B46/Data!$B4</f>
        <v>0.1184042284137931</v>
      </c>
      <c r="FE128" s="13">
        <f>FE126*Data!$B48/Data!$B42*Data!$B46/Data!$B4</f>
        <v>8.786987255172414E-2</v>
      </c>
      <c r="FF128" s="13">
        <f>FF126*Data!$B48/Data!$B42*Data!$B46/Data!$B4</f>
        <v>0.1008510852413793</v>
      </c>
      <c r="FG128" s="13">
        <f>FG126*Data!$B48/Data!$B42*Data!$B46/Data!$B4</f>
        <v>9.2332164413793091E-2</v>
      </c>
      <c r="FH128" s="13">
        <f>FH126*Data!$B48/Data!$B42*Data!$B46/Data!$B4</f>
        <v>8.0030711172413796E-2</v>
      </c>
      <c r="FI128" s="13">
        <f>FI126*Data!$B48/Data!$B42*Data!$B46/Data!$B4</f>
        <v>6.6928895999999988E-2</v>
      </c>
      <c r="FJ128" s="13">
        <f>FJ126*Data!$B48/Data!$B42*Data!$B46/Data!$B4</f>
        <v>6.0915217655172417E-2</v>
      </c>
      <c r="FK128" s="13">
        <f>FK126*Data!$B48/Data!$B42*Data!$B46/Data!$B4</f>
        <v>5.5537443310344825E-2</v>
      </c>
      <c r="FL128" s="13">
        <f>FL126*Data!$B48/Data!$B42*Data!$B46/Data!$B4</f>
        <v>5.8645698206896545E-2</v>
      </c>
      <c r="FM128" s="13">
        <f>FM126*Data!$B48/Data!$B42*Data!$B46/Data!$B4</f>
        <v>5.4364310068965513E-2</v>
      </c>
      <c r="FN128" s="13">
        <f>FN126*Data!$B48/Data!$B42*Data!$B46/Data!$B4</f>
        <v>5.4671298206896542E-2</v>
      </c>
      <c r="FO128" s="13">
        <f>FO126*Data!$B48/Data!$B42*Data!$B46/Data!$B4</f>
        <v>6.888046344827585E-2</v>
      </c>
      <c r="FP128" s="13">
        <f>FP126*Data!$B48/Data!$B42*Data!$B46/Data!$B4</f>
        <v>6.9543777103448293E-2</v>
      </c>
      <c r="FQ128" s="13">
        <f>FQ126*Data!$B48/Data!$B42*Data!$B46/Data!$B4</f>
        <v>4.9024909241379311E-2</v>
      </c>
      <c r="FR128" s="13">
        <f>FR126*Data!$B48/Data!$B42*Data!$B46/Data!$B4</f>
        <v>5.212768220689655E-2</v>
      </c>
      <c r="FS128" s="13">
        <f>FS126*Data!$B48/Data!$B42*Data!$B46/Data!$B4</f>
        <v>4.3680026482758615E-2</v>
      </c>
      <c r="FT128" s="13">
        <f>FT126*Data!$B48/Data!$B42*Data!$B46/Data!$B4</f>
        <v>4.5012135724137932E-2</v>
      </c>
      <c r="FU128" s="13">
        <f>FU126*Data!$B48/Data!$B42*Data!$B46/Data!$B4</f>
        <v>8.8533186206896569E-2</v>
      </c>
      <c r="FV128" s="13">
        <f>FV126*Data!$B48/Data!$B42*Data!$B46/Data!$B4</f>
        <v>9.321475531034483E-2</v>
      </c>
      <c r="FW128" s="13">
        <f>FW126*Data!$B48/Data!$B42*Data!$B46/Data!$B4</f>
        <v>4.7703763862068968E-2</v>
      </c>
      <c r="FX128" s="13">
        <f>FX126*Data!$B48/Data!$B42*Data!$B46/Data!$B4</f>
        <v>4.6886956137931028E-2</v>
      </c>
      <c r="FY128" s="13">
        <f>FY126*Data!$B48/Data!$B42*Data!$B46/Data!$B4</f>
        <v>5.043376551724138E-2</v>
      </c>
      <c r="FZ128" s="13">
        <f>FZ126*Data!$B48/Data!$B42*Data!$B46/Data!$B4</f>
        <v>4.7018522482758632E-2</v>
      </c>
      <c r="GA128" s="13">
        <f>GA126*Data!$B48/Data!$B42*Data!$B46/Data!$B4</f>
        <v>5.6924371862068966E-2</v>
      </c>
      <c r="GB128" s="13">
        <f>GB126*Data!$B48/Data!$B42*Data!$B46/Data!$B4</f>
        <v>6.0027144827586205E-2</v>
      </c>
      <c r="GC128" s="13">
        <f>GC126*Data!$B48/Data!$B42*Data!$B46/Data!$B4</f>
        <v>6.7378414344827581E-2</v>
      </c>
      <c r="GD128" s="13">
        <f>GD126*Data!$B48/Data!$B42*Data!$B46/Data!$B4</f>
        <v>6.7477089103448268E-2</v>
      </c>
      <c r="GE128" s="13">
        <f>GE126*Data!$B48/Data!$B42*Data!$B46/Data!$B4</f>
        <v>5.5789612137931044E-2</v>
      </c>
      <c r="GF128" s="13">
        <f>GF126*Data!$B48/Data!$B42*Data!$B46/Data!$B4</f>
        <v>5.7105275586206893E-2</v>
      </c>
      <c r="GG128" s="13">
        <f>GG126*Data!$B48/Data!$B42*Data!$B46/Data!$B4</f>
        <v>5.6732504275862065E-2</v>
      </c>
      <c r="GH128" s="13">
        <f>GH126*Data!$B48/Data!$B42*Data!$B46/Data!$B4</f>
        <v>5.6261058206896544E-2</v>
      </c>
      <c r="GI128" s="13">
        <f>GI126*Data!$B48/Data!$B42*Data!$B46/Data!$B4</f>
        <v>0.11078434427586206</v>
      </c>
      <c r="GJ128" s="13">
        <f>GJ126*Data!$B48/Data!$B42*Data!$B46/Data!$B4</f>
        <v>0.11873862620689654</v>
      </c>
      <c r="GK128" s="13">
        <f>GK126*Data!$B48/Data!$B42*Data!$B46/Data!$B4</f>
        <v>0.10822428248275863</v>
      </c>
      <c r="GL128" s="13">
        <f>GL126*Data!$B48/Data!$B42*Data!$B46/Data!$B4</f>
        <v>6.3869978482758633E-2</v>
      </c>
      <c r="GM128" s="13">
        <f>GM126*Data!$B48/Data!$B42*Data!$B46/Data!$B4</f>
        <v>6.2006121931034497E-2</v>
      </c>
      <c r="GN128" s="13">
        <f>GN126*Data!$B48/Data!$B42*Data!$B46/Data!$B4</f>
        <v>5.8881421241379316E-2</v>
      </c>
      <c r="GO128" s="13">
        <f>GO126*Data!$B48/Data!$B42*Data!$B46/Data!$B4</f>
        <v>5.8974614068965515E-2</v>
      </c>
      <c r="GP128" s="13">
        <f>GP126*Data!$B48/Data!$B42*Data!$B46/Data!$B4</f>
        <v>6.7060462344827584E-2</v>
      </c>
      <c r="GQ128" s="13">
        <f>GQ126*Data!$B48/Data!$B42*Data!$B46/Data!$B4</f>
        <v>7.2821971862068971E-2</v>
      </c>
      <c r="GR128" s="13">
        <f>GR126*Data!$B48/Data!$B42*Data!$B46/Data!$B4</f>
        <v>8.4421737931034482E-2</v>
      </c>
      <c r="GS128" s="13">
        <f>GS126*Data!$B48/Data!$B42*Data!$B46/Data!$B4</f>
        <v>7.1095163586206891E-2</v>
      </c>
      <c r="GT128" s="13">
        <f>GT126*Data!$B48/Data!$B42*Data!$B46/Data!$B4</f>
        <v>9.271041765517242E-2</v>
      </c>
      <c r="GU128" s="13">
        <f>GU126*Data!$B48/Data!$B42*Data!$B46/Data!$B4</f>
        <v>0.16929847613793103</v>
      </c>
      <c r="GV128" s="13">
        <f>GV126*Data!$B48/Data!$B42*Data!$B46/Data!$B4</f>
        <v>0.13256953820689657</v>
      </c>
      <c r="GW128" s="13">
        <f>GW126*Data!$B48/Data!$B42*Data!$B46/Data!$B4</f>
        <v>0.14936069296551727</v>
      </c>
      <c r="GX128" s="13">
        <f>GX126*Data!$B48/Data!$B42*Data!$B46/Data!$B4</f>
        <v>0.18908276524137932</v>
      </c>
      <c r="GY128" s="13">
        <f>GY126*Data!$B48/Data!$B42*Data!$B46/Data!$B4</f>
        <v>0.17387588855172417</v>
      </c>
      <c r="GZ128" s="13">
        <f>GZ126*Data!$B48/Data!$B42*Data!$B46/Data!$B4</f>
        <v>0.13872574675862068</v>
      </c>
      <c r="HA128" s="13">
        <f>HA126*Data!$B48/Data!$B42*Data!$B46/Data!$B4</f>
        <v>0.14909207834482757</v>
      </c>
      <c r="HB128" s="13">
        <f>HB126*Data!$B48/Data!$B42*Data!$B46/Data!$B4</f>
        <v>0.2681979939310345</v>
      </c>
      <c r="HC128" s="13">
        <f>HC126*Data!$B48/Data!$B42*Data!$B46/Data!$B4</f>
        <v>0.20091277241379316</v>
      </c>
      <c r="HD128" s="13">
        <f>HD126*Data!$B48/Data!$B42*Data!$B46/Data!$B4</f>
        <v>0.22036814565517243</v>
      </c>
      <c r="HE128" s="13">
        <f>HE126*Data!$B48/Data!$B42*Data!$B46/Data!$B4</f>
        <v>0.31797392772413791</v>
      </c>
      <c r="HF128" s="13">
        <f>HF126*Data!$B48/Data!$B42*Data!$B46/Data!$B4</f>
        <v>0.32533616110344815</v>
      </c>
      <c r="HG128" s="13">
        <f>HG126*Data!$B48/Data!$B42*Data!$B46/Data!$B4</f>
        <v>0.26063292910344832</v>
      </c>
      <c r="HH128" s="13">
        <f>HH126*Data!$B48/Data!$B42*Data!$B46/Data!$B4</f>
        <v>7.3885466482758608E-2</v>
      </c>
      <c r="HI128" s="13">
        <f>HI126*Data!$B48/Data!$B42*Data!$B46/Data!$B4</f>
        <v>6.160045903448276E-2</v>
      </c>
      <c r="HJ128" s="13">
        <f>HJ126*Data!$B48/Data!$B42*Data!$B46/Data!$B4</f>
        <v>6.3266966068965508E-2</v>
      </c>
      <c r="HK128" s="13">
        <f>HK126*Data!$B48/Data!$B42*Data!$B46/Data!$B4</f>
        <v>6.1096121379310343E-2</v>
      </c>
      <c r="HL128" s="13">
        <f>HL126*Data!$B48/Data!$B42*Data!$B46/Data!$B4</f>
        <v>9.235409213793104E-2</v>
      </c>
      <c r="HM128" s="13">
        <f>HM126*Data!$B48/Data!$B42*Data!$B46/Data!$B4</f>
        <v>8.1735591724137927E-2</v>
      </c>
      <c r="HN128" s="13">
        <f>HN126*Data!$B48/Data!$B42*Data!$B46/Data!$B4</f>
        <v>6.6117570206896556E-2</v>
      </c>
      <c r="HO128" s="13">
        <f>HO126*Data!$B48/Data!$B42*Data!$B46/Data!$B4</f>
        <v>5.5115334620689647E-2</v>
      </c>
      <c r="HP128" s="13">
        <f>HP126*Data!$B48/Data!$B42*Data!$B46/Data!$B4</f>
        <v>7.8819204413793101E-2</v>
      </c>
      <c r="HQ128" s="13">
        <f>HQ126*Data!$B48/Data!$B42*Data!$B46/Data!$B4</f>
        <v>6.4341424551724133E-2</v>
      </c>
      <c r="HR128" s="13">
        <f>HR126*Data!$B48/Data!$B42*Data!$B46/Data!$B4</f>
        <v>6.8502210206896549E-2</v>
      </c>
      <c r="HS128" s="13">
        <f>HS126*Data!$B48/Data!$B42*Data!$B46/Data!$B4</f>
        <v>9.8718614068965524E-2</v>
      </c>
      <c r="HT128" s="13">
        <f>HT126*Data!$B48/Data!$B42*Data!$B46/Data!$B4</f>
        <v>5.7209432275862067E-2</v>
      </c>
      <c r="HU128" s="13">
        <f>HU126*Data!$B48/Data!$B42*Data!$B46/Data!$B4</f>
        <v>5.1234127448275872E-2</v>
      </c>
      <c r="HV128" s="13">
        <f>HV126*Data!$B48/Data!$B42*Data!$B46/Data!$B4</f>
        <v>5.2697803034482758E-2</v>
      </c>
      <c r="HW128" s="13">
        <f>HW126*Data!$B48/Data!$B42*Data!$B46/Data!$B4</f>
        <v>9.3675237517241369E-2</v>
      </c>
      <c r="HX128" s="13">
        <f>HX126*Data!$B48/Data!$B42*Data!$B46/Data!$B4</f>
        <v>9.124674206896552E-2</v>
      </c>
      <c r="HY128" s="13">
        <f>HY126*Data!$B48/Data!$B42*Data!$B46/Data!$B4</f>
        <v>0.1064865103448276</v>
      </c>
      <c r="HZ128" s="13">
        <f>HZ126*Data!$B48/Data!$B42*Data!$B46/Data!$B4</f>
        <v>0.16774708965517246</v>
      </c>
      <c r="IA128" s="13">
        <f>IA126*Data!$B48/Data!$B42*Data!$B46/Data!$B4</f>
        <v>0.14148315806896553</v>
      </c>
      <c r="IB128" s="13">
        <f>IB126*Data!$B48/Data!$B42*Data!$B46/Data!$B4</f>
        <v>0.18977897048275863</v>
      </c>
      <c r="IC128" s="13">
        <f>IC126*Data!$B48/Data!$B42*Data!$B46/Data!$B4</f>
        <v>7.7152697379310367E-2</v>
      </c>
      <c r="ID128" s="13">
        <f>ID126*Data!$B48/Data!$B42*Data!$B46/Data!$B4</f>
        <v>7.5727395310344808E-2</v>
      </c>
      <c r="IE128" s="13">
        <f>IE126*Data!$B48/Data!$B42*Data!$B46/Data!$B4</f>
        <v>5.6902444137931045E-2</v>
      </c>
      <c r="IF128" s="13">
        <f>IF126*Data!$B48/Data!$B42*Data!$B46/Data!$B4</f>
        <v>7.6006973793103463E-2</v>
      </c>
      <c r="IG128" s="13">
        <f>IG126*Data!$B48/Data!$B42*Data!$B46/Data!$B4</f>
        <v>8.6828305655172425E-2</v>
      </c>
      <c r="IH128" s="13">
        <f>IH126*Data!$B48/Data!$B42*Data!$B46/Data!$B4</f>
        <v>8.9125234758620706E-2</v>
      </c>
      <c r="II128" s="13">
        <f>II126*Data!$B48/Data!$B42*Data!$B46/Data!$B4</f>
        <v>6.0240940137931034E-2</v>
      </c>
      <c r="IJ128" s="13">
        <f>IJ126*Data!$B48/Data!$B42*Data!$B46/Data!$B4</f>
        <v>7.737745655172415E-2</v>
      </c>
      <c r="IK128" s="13">
        <f>IK126*Data!$B48/Data!$B42*Data!$B46/Data!$B4</f>
        <v>7.3496249379310347E-2</v>
      </c>
      <c r="IL128" s="13">
        <f>IL126*Data!$B48/Data!$B42*Data!$B46/Data!$B4</f>
        <v>6.6780883862068957E-2</v>
      </c>
      <c r="IM128" s="13">
        <v>0</v>
      </c>
      <c r="IN128" s="13">
        <f>IN126*Data!$B48/Data!$B42*Data!$B46/Data!$B4</f>
        <v>8.7294269793103438E-2</v>
      </c>
      <c r="IO128" s="13">
        <f>IO126*Data!$B48/Data!$B42*Data!$B46/Data!$B4</f>
        <v>7.8188782344827581E-2</v>
      </c>
      <c r="IP128" s="13">
        <f>IP126*Data!$B48/Data!$B42*Data!$B46/Data!$B4</f>
        <v>0.27456251586206898</v>
      </c>
      <c r="IQ128" s="13">
        <f>IQ126*Data!$B48/Data!$B42*Data!$B46/Data!$B4</f>
        <v>0.10368000000000001</v>
      </c>
      <c r="IR128" s="13">
        <f>IR126*Data!$B48/Data!$B42*Data!$B46/Data!$B4</f>
        <v>0.10368000000000001</v>
      </c>
      <c r="IS128" s="13">
        <f>IS126*Data!$B48/Data!$B42*Data!$B46/Data!$B4</f>
        <v>0.10368000000000001</v>
      </c>
      <c r="IT128" s="13">
        <v>0</v>
      </c>
      <c r="IU128" s="13">
        <f>IU126*Data!$B48/Data!$B42*Data!$B46/Data!$B4</f>
        <v>3.456E-2</v>
      </c>
      <c r="IV128" s="13">
        <f>IV126*Data!$B48/Data!$B42*Data!$B46/Data!$B4</f>
        <v>0.10368000000000001</v>
      </c>
      <c r="IW128" s="13">
        <f>IW126*Data!$B48/Data!$B42*Data!$B46/Data!$B4</f>
        <v>6.9120000000000001E-2</v>
      </c>
      <c r="IX128" s="13">
        <f>IX126*Data!$B48/Data!$B42*Data!$B46/Data!$B4</f>
        <v>6.9120000000000001E-2</v>
      </c>
      <c r="IY128" s="13">
        <f>IY126*Data!$B48/Data!$B42*Data!$B46/Data!$B4</f>
        <v>0.13824</v>
      </c>
      <c r="IZ128" s="13">
        <f>IZ126*Data!$B48/Data!$B42*Data!$B46/Data!$B4</f>
        <v>6.9120000000000001E-2</v>
      </c>
      <c r="JA128" s="13">
        <v>0</v>
      </c>
      <c r="JB128" s="13">
        <f>JB126*Data!$B48/Data!$B42*Data!$B46/Data!$B4</f>
        <v>0.10368000000000001</v>
      </c>
      <c r="JC128" s="13">
        <f>JC126*Data!$B48/Data!$B42*Data!$B46/Data!$B4</f>
        <v>0.24962521158620693</v>
      </c>
      <c r="JD128" s="13">
        <f>JD126*Data!$B48/Data!$B42*Data!$B46/Data!$B4</f>
        <v>0.21593326344827588</v>
      </c>
      <c r="JE128" s="13">
        <f>JE126*Data!$B48/Data!$B42*Data!$B46/Data!$B4</f>
        <v>0.23397120000000005</v>
      </c>
      <c r="JF128" s="13">
        <f>JF126*Data!$B48/Data!$B42*Data!$B46/Data!$B4</f>
        <v>0.20736000000000002</v>
      </c>
      <c r="JG128" s="13">
        <f>JG126*Data!$B48/Data!$B42*Data!$B46/Data!$B4</f>
        <v>0.20736000000000002</v>
      </c>
      <c r="JH128" s="13">
        <v>0</v>
      </c>
      <c r="JI128" s="13">
        <f>JI126*Data!$B48/Data!$B42*Data!$B46/Data!$B4</f>
        <v>0.12570616055172412</v>
      </c>
      <c r="JJ128" s="13">
        <f>JJ126*Data!$B48/Data!$B42*Data!$B46/Data!$B4</f>
        <v>0.10068662731034482</v>
      </c>
      <c r="JK128" s="13">
        <f>JK126*Data!$B48/Data!$B42*Data!$B46/Data!$B4</f>
        <v>9.6969878068965523E-2</v>
      </c>
      <c r="JL128" s="13">
        <f>JL126*Data!$B48/Data!$B42*Data!$B46/Data!$B4</f>
        <v>0.10342211089655172</v>
      </c>
      <c r="JM128" s="13">
        <f>JM126*Data!$B48/Data!$B42*Data!$B46/Data!$B4</f>
        <v>0.16964383779310349</v>
      </c>
      <c r="JN128" s="13">
        <f>JN126*Data!$B48/Data!$B42*Data!$B46/Data!$B4</f>
        <v>0.11082819972413793</v>
      </c>
      <c r="JO128" s="13">
        <v>0</v>
      </c>
      <c r="JP128" s="13">
        <f>JP126*Data!$B48/Data!$B42*Data!$B46/Data!$B4</f>
        <v>0.38283065379310349</v>
      </c>
      <c r="JQ128" s="13">
        <f>JQ126*Data!$B48/Data!$B42*Data!$B46/Data!$B4</f>
        <v>0.2395165307586207</v>
      </c>
      <c r="JR128" s="13">
        <f>JR126*Data!$B48/Data!$B42*Data!$B46/Data!$B4</f>
        <v>0.11312512882758621</v>
      </c>
      <c r="JS128" s="13">
        <f>JS126*Data!$B48/Data!$B42*Data!$B46/Data!$B4</f>
        <v>0.1043814488275862</v>
      </c>
      <c r="JT128" s="13">
        <f>JT126*Data!$B48/Data!$B42*Data!$B46/Data!$B4</f>
        <v>0.10156373627586206</v>
      </c>
      <c r="JU128" s="13">
        <f>JU126*Data!$B48/Data!$B42*Data!$B46/Data!$B4</f>
        <v>9.7430360275862049E-2</v>
      </c>
      <c r="JV128" s="13">
        <v>0</v>
      </c>
      <c r="JW128" s="13">
        <f>JW126*Data!$B48/Data!$B42*Data!$B46/Data!$B4</f>
        <v>0.26682202924137932</v>
      </c>
      <c r="JX128" s="13">
        <f>JX126*Data!$B48/Data!$B42*Data!$B46/Data!$B4</f>
        <v>0.13751424000000001</v>
      </c>
      <c r="JY128" s="13">
        <f>JY126*Data!$B48/Data!$B42*Data!$B46/Data!$B4</f>
        <v>0.13417026206896551</v>
      </c>
      <c r="JZ128" s="13">
        <f>JZ126*Data!$B48/Data!$B42*Data!$B46/Data!$B4</f>
        <v>0.11757097489655174</v>
      </c>
      <c r="KA128" s="13">
        <f>KA126*Data!$B48/Data!$B42*Data!$B46/Data!$B4</f>
        <v>0.19577072110344829</v>
      </c>
      <c r="KB128" s="13">
        <f>KB126*Data!$B48/Data!$B42*Data!$B46/Data!$B4</f>
        <v>0.16839395751724143</v>
      </c>
      <c r="KC128" s="13">
        <v>0</v>
      </c>
      <c r="KD128" s="13">
        <f>KD126*Data!$B48/Data!$B42*Data!$B46/Data!$B4</f>
        <v>0.34560000000000007</v>
      </c>
      <c r="KE128" s="13">
        <f>KE126*Data!$B48/Data!$B42*Data!$B46/Data!$B4</f>
        <v>0.34560000000000007</v>
      </c>
      <c r="KF128" s="13">
        <f>KF126*Data!$B48/Data!$B42*Data!$B46/Data!$B4</f>
        <v>0.34560000000000007</v>
      </c>
      <c r="KG128" s="13">
        <f>KG126*Data!$B48/Data!$B42*Data!$B46/Data!$B4</f>
        <v>0.34560000000000007</v>
      </c>
      <c r="KH128" s="13">
        <f>KH126*Data!$B48/Data!$B42*Data!$B46/Data!$B4</f>
        <v>0.34560000000000007</v>
      </c>
      <c r="KI128" s="13">
        <f>KI126*Data!$B48/Data!$B42*Data!$B46/Data!$B4</f>
        <v>0.34560000000000007</v>
      </c>
      <c r="KJ128" s="13">
        <v>0</v>
      </c>
      <c r="KK128" s="13">
        <f>KK126*Data!$B48/Data!$B42*Data!$B46/Data!$B4</f>
        <v>0.34560000000000007</v>
      </c>
      <c r="KL128" s="13">
        <f>KL126*Data!$B48/Data!$B42*Data!$B46/Data!$B4</f>
        <v>0.34560000000000007</v>
      </c>
      <c r="KM128" s="13">
        <f>KM126*Data!$B48/Data!$B42*Data!$B46/Data!$B4</f>
        <v>0.34560000000000007</v>
      </c>
      <c r="KN128" s="13">
        <f>KN126*Data!$B48/Data!$B42*Data!$B46/Data!$B4</f>
        <v>0.34560000000000007</v>
      </c>
      <c r="KO128" s="13">
        <f>KO126*Data!$B48/Data!$B42*Data!$B46/Data!$B4</f>
        <v>0</v>
      </c>
      <c r="KP128" s="13">
        <f>KP126*Data!$B48/Data!$B42*Data!$B46/Data!$B4</f>
        <v>0.34560000000000007</v>
      </c>
      <c r="KQ128" s="13">
        <f>KQ126*Data!$B48/Data!$B42*Data!$B46/Data!$B4</f>
        <v>0.34560000000000007</v>
      </c>
      <c r="KR128" s="13">
        <f>KR126*Data!$B48/Data!$B42*Data!$B46/Data!$B4</f>
        <v>0.34560000000000007</v>
      </c>
      <c r="KS128" s="13">
        <f>KS126*Data!$B48/Data!$B42*Data!$B46/Data!$B4</f>
        <v>0.20736000000000002</v>
      </c>
      <c r="KT128" s="13">
        <f>KT126*Data!$B48/Data!$B42*Data!$B46/Data!$B4</f>
        <v>0.29375999999999997</v>
      </c>
      <c r="KU128" s="13">
        <f>KU126*Data!$B48/Data!$B42*Data!$B46/Data!$B4</f>
        <v>0.34560000000000007</v>
      </c>
      <c r="KV128" s="13">
        <f>KV126*Data!$B48/Data!$B42*Data!$B46/Data!$B4</f>
        <v>0.34560000000000007</v>
      </c>
      <c r="KW128" s="13">
        <f>KW126*Data!$B48/Data!$B42*Data!$B46/Data!$B4</f>
        <v>0.17280000000000004</v>
      </c>
      <c r="KX128" s="13">
        <f>KX126*Data!$B48/Data!$B42*Data!$B46/Data!$B4</f>
        <v>0.17280000000000004</v>
      </c>
      <c r="KY128" s="13">
        <f>KY126*Data!$B48/Data!$B42*Data!$B46/Data!$B4</f>
        <v>0.17280000000000004</v>
      </c>
      <c r="KZ128" s="13">
        <f>KZ126*Data!$B48/Data!$B42*Data!$B46/Data!$B4</f>
        <v>0.41472000000000003</v>
      </c>
      <c r="LA128" s="13">
        <f>LA126*Data!$B48/Data!$B42*Data!$B46/Data!$B4</f>
        <v>0.41472000000000003</v>
      </c>
      <c r="LB128" s="13">
        <f>LB126*Data!$B48/Data!$B42*Data!$B46/Data!$B4</f>
        <v>0.25920000000000004</v>
      </c>
      <c r="LC128" s="13">
        <f>LC126*Data!$B48/Data!$B42*Data!$B46/Data!$B4</f>
        <v>0.34560000000000007</v>
      </c>
      <c r="LD128" s="13">
        <f>LD126*Data!$B48/Data!$B42*Data!$B46/Data!$B4</f>
        <v>8.6400000000000018E-2</v>
      </c>
      <c r="LE128" s="13">
        <f>LE126*Data!$B48/Data!$B42*Data!$B46/Data!$B4</f>
        <v>0.34560000000000007</v>
      </c>
      <c r="LF128" s="13">
        <f>LF126*Data!$B48/Data!$B42*Data!$B46/Data!$B4</f>
        <v>0.22262121931034481</v>
      </c>
      <c r="LG128" s="13">
        <f>LG126*Data!$B48/Data!$B42*Data!$B46/Data!$B4</f>
        <v>0.34560000000000007</v>
      </c>
      <c r="LH128" s="13">
        <f>LH126*Data!$B48/Data!$B42*Data!$B46/Data!$B4</f>
        <v>0.13824</v>
      </c>
      <c r="LI128" s="13">
        <f>LI126*Data!$B48/Data!$B42*Data!$B46/Data!$B4</f>
        <v>0.13824</v>
      </c>
      <c r="LJ128" s="13">
        <f>LJ126*Data!$B48/Data!$B42*Data!$B46/Data!$B4</f>
        <v>0.41472000000000003</v>
      </c>
      <c r="LK128" s="13">
        <f>LK126*Data!$B48/Data!$B42*Data!$B46/Data!$B4</f>
        <v>9.0358669241379294E-2</v>
      </c>
      <c r="LL128" s="13">
        <f>LL126*Data!$B48/Data!$B42*Data!$B46/Data!$B4</f>
        <v>6.8803716413793098E-2</v>
      </c>
      <c r="LM128" s="13">
        <f>LM126*Data!$B48/Data!$B42*Data!$B46/Data!$B4</f>
        <v>0.20736000000000002</v>
      </c>
      <c r="LN128" s="13">
        <f>LN126*Data!$B48/Data!$B42*Data!$B46/Data!$B4</f>
        <v>0.41472000000000003</v>
      </c>
      <c r="LO128" s="13">
        <f>LO126*Data!$B48/Data!$B42*Data!$B46/Data!$B4</f>
        <v>0.41472000000000003</v>
      </c>
      <c r="LP128" s="13">
        <f>LP126*Data!$B48/Data!$B42*Data!$B46/Data!$B4</f>
        <v>3.4355261793103449E-2</v>
      </c>
      <c r="LQ128" s="13">
        <f>LQ126*Data!$B48/Data!$B42*Data!$B46/Data!$B4</f>
        <v>5.1606898758620671E-2</v>
      </c>
      <c r="LR128" s="13">
        <f>LR126*Data!$B48/Data!$B42*Data!$B46/Data!$B4</f>
        <v>0.19885704827586206</v>
      </c>
      <c r="LS128" s="13">
        <f>LS126*Data!$B48/Data!$B42*Data!$B46/Data!$B4</f>
        <v>0.14686641434482756</v>
      </c>
      <c r="LT128" s="13">
        <f>LT126*Data!$B48/Data!$B42*Data!$B46/Data!$B4</f>
        <v>0.32718905379310348</v>
      </c>
      <c r="LU128" s="13">
        <f>LU126*Data!$B48/Data!$B42*Data!$B46/Data!$B4</f>
        <v>0.21688711944827591</v>
      </c>
      <c r="LV128" s="13">
        <f>LV126*Data!$B48/Data!$B42*Data!$B46/Data!$B4</f>
        <v>0.19151126068965518</v>
      </c>
      <c r="LW128" s="13">
        <f>LW126*Data!$B48/Data!$B42*Data!$B46/Data!$B4</f>
        <v>0.13048092248275861</v>
      </c>
      <c r="LX128" s="13">
        <f>LX126*Data!$B48/Data!$B42*Data!$B46/Data!$B4</f>
        <v>0.14847810206896553</v>
      </c>
      <c r="LY128" s="13">
        <f>LY126*Data!$B48/Data!$B42*Data!$B46/Data!$B4</f>
        <v>0.69120000000000015</v>
      </c>
      <c r="LZ128" s="13">
        <f>LZ126*Data!$B48/Data!$B42*Data!$B46/Data!$B4</f>
        <v>0.16109750731034483</v>
      </c>
      <c r="MA128" s="13">
        <f>MA126*Data!$B48/Data!$B42*Data!$B46/Data!$B4</f>
        <v>0.162314496</v>
      </c>
      <c r="MB128" s="13">
        <f>MB126*Data!$B48/Data!$B42*Data!$B46/Data!$B4</f>
        <v>0.69120000000000015</v>
      </c>
      <c r="MC128" s="13">
        <f>MC126*Data!$B48/Data!$B42*Data!$B46/Data!$B4</f>
        <v>0.34560000000000007</v>
      </c>
      <c r="MD128" s="13">
        <f>MD126*Data!$B48/Data!$B42*Data!$B46/Data!$B4</f>
        <v>0.34560000000000007</v>
      </c>
      <c r="ME128" s="13">
        <f>ME126*Data!$B48/Data!$B42*Data!$B46/Data!$B4</f>
        <v>0.43200000000000005</v>
      </c>
      <c r="MF128" s="13">
        <f>MF126*Data!$B48/Data!$B42*Data!$B46/Data!$B4</f>
        <v>0.24191999999999997</v>
      </c>
      <c r="MG128" s="13">
        <f>MG126*Data!$B48/Data!$B42*Data!$B46/Data!$B4</f>
        <v>0.24191999999999997</v>
      </c>
      <c r="MH128" s="13">
        <f>MH126*Data!$B48/Data!$B42*Data!$B46/Data!$B4</f>
        <v>0.43200000000000005</v>
      </c>
      <c r="MI128" s="13">
        <f>MI126*Data!$B48/Data!$B42*Data!$B46/Data!$B4</f>
        <v>0</v>
      </c>
      <c r="MJ128" s="13">
        <f>MJ126*Data!$B48/Data!$B42*Data!$B46/Data!$B4</f>
        <v>0.34560000000000007</v>
      </c>
      <c r="MK128" s="13">
        <f>MK126*Data!$B48/Data!$B42*Data!$B46/Data!$B4</f>
        <v>0.34560000000000007</v>
      </c>
      <c r="ML128" s="13">
        <f>ML126*Data!$B48/Data!$B42*Data!$B46/Data!$B4</f>
        <v>0.34560000000000007</v>
      </c>
      <c r="MM128" s="13">
        <f>MM126*Data!$B48/Data!$B42*Data!$B46/Data!$B4</f>
        <v>0.34560000000000007</v>
      </c>
      <c r="MN128" s="13">
        <f>MN126*Data!$B48/Data!$B42*Data!$B46/Data!$B4</f>
        <v>0.34560000000000007</v>
      </c>
      <c r="MO128" s="13">
        <f>MO126*Data!$B48/Data!$B42*Data!$B46/Data!$B4</f>
        <v>0.51840000000000008</v>
      </c>
      <c r="MP128" s="13">
        <f>MP126*Data!$B48/Data!$B42*Data!$B46/Data!$B4</f>
        <v>0</v>
      </c>
      <c r="MQ128" s="13">
        <f>MQ126*Data!$B48/Data!$B42*Data!$B46/Data!$B4</f>
        <v>0.51840000000000008</v>
      </c>
      <c r="MR128" s="13">
        <f>MR126*Data!$B48/Data!$B42*Data!$B46/Data!$B4</f>
        <v>0.51840000000000008</v>
      </c>
      <c r="MS128" s="13">
        <f>MS126*Data!$B48/Data!$B42*Data!$B46/Data!$B4</f>
        <v>3.660833544827586E-2</v>
      </c>
      <c r="MT128" s="13">
        <f>MT126*Data!$B48/Data!$B42*Data!$B46/Data!$B4</f>
        <v>3.9250626206896552E-2</v>
      </c>
      <c r="MU128" s="13">
        <f>MU126*Data!$B48/Data!$B42*Data!$B46/Data!$B4</f>
        <v>7.6834745379310343E-2</v>
      </c>
      <c r="MV128" s="13">
        <f>MV126*Data!$B48/Data!$B42*Data!$B46/Data!$B4</f>
        <v>6.9543777103448293E-2</v>
      </c>
      <c r="MW128" s="13">
        <f>MW126*Data!$B48/Data!$B42*Data!$B46/Data!$B4</f>
        <v>6.1677206068965526E-2</v>
      </c>
      <c r="MX128" s="13">
        <f>MX126*Data!$B48/Data!$B42*Data!$B46/Data!$B4</f>
        <v>4.1618820413793098E-2</v>
      </c>
      <c r="MY128" s="13">
        <f>MY126*Data!$B48/Data!$B42*Data!$B46/Data!$B4</f>
        <v>4.3318219034482755E-2</v>
      </c>
      <c r="MZ128" s="13">
        <f>MZ126*Data!$B48/Data!$B42*Data!$B46/Data!$B4</f>
        <v>4.3800628965517244E-2</v>
      </c>
      <c r="NA128" s="13">
        <f>NA126*Data!$B48/Data!$B42*Data!$B46/Data!$B4</f>
        <v>3.7310061508171503E-2</v>
      </c>
      <c r="NB128" s="13">
        <f>NB126*Data!$B48/Data!$B42*Data!$B46/Data!$B4</f>
        <v>5.2029012751086186E-2</v>
      </c>
    </row>
    <row r="129" spans="2:375" ht="15">
      <c r="B129" s="8" t="s">
        <v>107</v>
      </c>
      <c r="C129" s="13">
        <f>C126*Data!$B48/Data!$B40/Data!$B4</f>
        <v>0.18742330640394084</v>
      </c>
      <c r="D129" s="13">
        <f>D126*Data!$B48/Data!$B40/Data!$B4</f>
        <v>0.17726215566502462</v>
      </c>
      <c r="E129" s="13">
        <f>E126*Data!$B48/Data!$B40/Data!$B4</f>
        <v>0.19956186798029554</v>
      </c>
      <c r="F129" s="13">
        <f>F126*Data!$B48/Data!$B40/Data!$B4</f>
        <v>0.18712963152709355</v>
      </c>
      <c r="G129" s="13">
        <f>G126*Data!$B48/Data!$B40/Data!$B4</f>
        <v>0.19603776945812806</v>
      </c>
      <c r="H129" s="13">
        <f>H126*Data!$B48/Data!$B40/Data!$B4</f>
        <v>0.16212811034482758</v>
      </c>
      <c r="I129" s="13">
        <f>I126*Data!$B48/Data!$B40/Data!$B4</f>
        <v>0.18650312512315267</v>
      </c>
      <c r="J129" s="13">
        <f>J126*Data!$B48/Data!$B40/Data!$B4</f>
        <v>0.20169590541871921</v>
      </c>
      <c r="K129" s="13">
        <f>K126*Data!$B48/Data!$B40/Data!$B4</f>
        <v>0.18190221871921181</v>
      </c>
      <c r="L129" s="13">
        <f>L126*Data!$B48/Data!$B40/Data!$B4</f>
        <v>0.16667028177339899</v>
      </c>
      <c r="M129" s="13">
        <f>M126*Data!$B48/Data!$B40/Data!$B4</f>
        <v>0.15421846699507388</v>
      </c>
      <c r="N129" s="13">
        <f>N126*Data!$B48/Data!$B40/Data!$B4</f>
        <v>0.14623051034482756</v>
      </c>
      <c r="O129" s="13">
        <f>O126*Data!$B48/Data!$B40/Data!$B4</f>
        <v>0.24414171428571421</v>
      </c>
      <c r="P129" s="13">
        <f>P126*Data!$B48/Data!$B40/Data!$B4</f>
        <v>0.30992488669950735</v>
      </c>
      <c r="Q129" s="13">
        <f>Q126*Data!$B48/Data!$B40/Data!$B4</f>
        <v>0.4158044689655172</v>
      </c>
      <c r="R129" s="13">
        <f>R126*Data!$B48/Data!$B40/Data!$B4</f>
        <v>0.43984665221674873</v>
      </c>
      <c r="S129" s="13">
        <f>S126*Data!$B48/Data!$B40/Data!$B4</f>
        <v>0.29482999802955667</v>
      </c>
      <c r="T129" s="13">
        <f>T126*Data!$B48/Data!$B40/Data!$B4</f>
        <v>0.16522148571428569</v>
      </c>
      <c r="U129" s="13">
        <f>U126*Data!$B48/Data!$B40/Data!$B4</f>
        <v>0.16304829162561574</v>
      </c>
      <c r="V129" s="13">
        <f>V126*Data!$B48/Data!$B40/Data!$B4</f>
        <v>0.17082088669950737</v>
      </c>
      <c r="W129" s="13">
        <f>W126*Data!$B48/Data!$B40/Data!$B4</f>
        <v>0.37510113103448273</v>
      </c>
      <c r="X129" s="13">
        <f>X126*Data!$B48/Data!$B40/Data!$B4</f>
        <v>0.39489481773399016</v>
      </c>
      <c r="Y129" s="13">
        <f>Y126*Data!$B48/Data!$B40/Data!$B4</f>
        <v>0.18928324729064036</v>
      </c>
      <c r="Z129" s="13">
        <f>Z126*Data!$B48/Data!$B40/Data!$B4</f>
        <v>0.19028174187192118</v>
      </c>
      <c r="AA129" s="13">
        <f>AA126*Data!$B48/Data!$B40/Data!$B4</f>
        <v>0.18869589753694574</v>
      </c>
      <c r="AB129" s="13">
        <f>AB126*Data!$B48/Data!$B40/Data!$B4</f>
        <v>0.17882842167487681</v>
      </c>
      <c r="AC129" s="13">
        <f>AC126*Data!$B48/Data!$B40/Data!$B4</f>
        <v>0.14981334384236453</v>
      </c>
      <c r="AD129" s="13">
        <f>AD126*Data!$B48/Data!$B40/Data!$B4</f>
        <v>0.30978783842364527</v>
      </c>
      <c r="AE129" s="13">
        <f>AE126*Data!$B48/Data!$B40/Data!$B4</f>
        <v>0.38968698325123147</v>
      </c>
      <c r="AF129" s="13">
        <f>AF126*Data!$B48/Data!$B40/Data!$B4</f>
        <v>0.19137812807881774</v>
      </c>
      <c r="AG129" s="13">
        <f>AG126*Data!$B48/Data!$B40/Data!$B4</f>
        <v>0.19034047684729066</v>
      </c>
      <c r="AH129" s="13">
        <f>AH126*Data!$B48/Data!$B40/Data!$B4</f>
        <v>0.19453023842364531</v>
      </c>
      <c r="AI129" s="13">
        <f>AI126*Data!$B48/Data!$B40/Data!$B4</f>
        <v>0.18454529261083744</v>
      </c>
      <c r="AJ129" s="13">
        <f>AJ126*Data!$B48/Data!$B40/Data!$B4</f>
        <v>0.1840949911330049</v>
      </c>
      <c r="AK129" s="13">
        <f>AK126*Data!$B48/Data!$B40/Data!$B4</f>
        <v>0.22221399014778323</v>
      </c>
      <c r="AL129" s="13">
        <f>AL126*Data!$B48/Data!$B40/Data!$B4</f>
        <v>0.2584338916256157</v>
      </c>
      <c r="AM129" s="13">
        <f>AM126*Data!$B48/Data!$B40/Data!$B4</f>
        <v>0.22115676059113296</v>
      </c>
      <c r="AN129" s="13">
        <f>AN126*Data!$B48/Data!$B40/Data!$B4</f>
        <v>0.22654079999999999</v>
      </c>
      <c r="AO129" s="13">
        <f>AO126*Data!$B48/Data!$B40/Data!$B4</f>
        <v>0.21551820295566501</v>
      </c>
      <c r="AP129" s="13">
        <f>AP126*Data!$B48/Data!$B40/Data!$B4</f>
        <v>0.4230484492610837</v>
      </c>
      <c r="AQ129" s="13">
        <f>AQ126*Data!$B48/Data!$B40/Data!$B4</f>
        <v>0.32331646108374384</v>
      </c>
      <c r="AR129" s="13">
        <f>AR126*Data!$B48/Data!$B40/Data!$B4</f>
        <v>0.38183607487684729</v>
      </c>
      <c r="AS129" s="13">
        <f>AS126*Data!$B48/Data!$B40/Data!$B4</f>
        <v>0.53993105024630539</v>
      </c>
      <c r="AT129" s="13">
        <f>AT126*Data!$B48/Data!$B40/Data!$B4</f>
        <v>0.19809349359605907</v>
      </c>
      <c r="AU129" s="13">
        <f>AU126*Data!$B48/Data!$B40/Data!$B4</f>
        <v>0.20120644729064036</v>
      </c>
      <c r="AV129" s="13">
        <f>AV126*Data!$B48/Data!$B40/Data!$B4</f>
        <v>0.19672301083743843</v>
      </c>
      <c r="AW129" s="13">
        <f>AW126*Data!$B48/Data!$B40/Data!$B4</f>
        <v>0.20551367881773394</v>
      </c>
      <c r="AX129" s="13">
        <f>AX126*Data!$B48/Data!$B40/Data!$B4</f>
        <v>0.36210112315270937</v>
      </c>
      <c r="AY129" s="13">
        <f>AY126*Data!$B48/Data!$B40/Data!$B4</f>
        <v>0.40366590738916253</v>
      </c>
      <c r="AZ129" s="13">
        <f>AZ126*Data!$B48/Data!$B40/Data!$B4</f>
        <v>0.55013135763546794</v>
      </c>
      <c r="BA129" s="13">
        <f>BA126*Data!$B48/Data!$B40/Data!$B4</f>
        <v>0.51434217931034476</v>
      </c>
      <c r="BB129" s="13">
        <f>BB126*Data!$B48/Data!$B40/Data!$B4</f>
        <v>0.25015226009852215</v>
      </c>
      <c r="BC129" s="13">
        <f>BC126*Data!$B48/Data!$B40/Data!$B4</f>
        <v>0.22109802561576353</v>
      </c>
      <c r="BD129" s="13">
        <f>BD126*Data!$B48/Data!$B40/Data!$B4</f>
        <v>0.21238567093596056</v>
      </c>
      <c r="BE129" s="13">
        <f>BE126*Data!$B48/Data!$B40/Data!$B4</f>
        <v>0.19550915467980295</v>
      </c>
      <c r="BF129" s="13">
        <f>BF126*Data!$B48/Data!$B40/Data!$B4</f>
        <v>0.25770949359605905</v>
      </c>
      <c r="BG129" s="13">
        <f>BG126*Data!$B48/Data!$B40/Data!$B4</f>
        <v>0.29355740689655169</v>
      </c>
      <c r="BH129" s="13">
        <f>BH126*Data!$B48/Data!$B40/Data!$B4</f>
        <v>0.25678931231527091</v>
      </c>
      <c r="BI129" s="13">
        <f>BI126*Data!$B48/Data!$B40/Data!$B4</f>
        <v>0.23797454187192119</v>
      </c>
      <c r="BJ129" s="13">
        <f>BJ126*Data!$B48/Data!$B40/Data!$B4</f>
        <v>0.2123269359605911</v>
      </c>
      <c r="BK129" s="13">
        <f>BK126*Data!$B48/Data!$B40/Data!$B4</f>
        <v>0.20919440394088662</v>
      </c>
      <c r="BL129" s="13">
        <f>BL126*Data!$B48/Data!$B40/Data!$B4</f>
        <v>0.35943847093596065</v>
      </c>
      <c r="BM129" s="13">
        <f>BM126*Data!$B48/Data!$B40/Data!$B4</f>
        <v>0.37645203546798023</v>
      </c>
      <c r="BN129" s="13">
        <f>BN126*Data!$B48/Data!$B40/Data!$B4</f>
        <v>0.4144535645320197</v>
      </c>
      <c r="BO129" s="13">
        <f>BO126*Data!$B48/Data!$B40/Data!$B4</f>
        <v>0.24382846108374381</v>
      </c>
      <c r="BP129" s="13">
        <f>BP126*Data!$B48/Data!$B40/Data!$B4</f>
        <v>0.22376067783251224</v>
      </c>
      <c r="BQ129" s="13">
        <f>BQ126*Data!$B48/Data!$B40/Data!$B4</f>
        <v>0.20848958423645314</v>
      </c>
      <c r="BR129" s="13">
        <f>BR126*Data!$B48/Data!$B40/Data!$B4</f>
        <v>0.20242030344827583</v>
      </c>
      <c r="BS129" s="13">
        <f>BS126*Data!$B48/Data!$B40/Data!$B4</f>
        <v>0.25165979113300485</v>
      </c>
      <c r="BT129" s="13">
        <f>BT126*Data!$B48/Data!$B40/Data!$B4</f>
        <v>0.25498810640394082</v>
      </c>
      <c r="BU129" s="13">
        <f>BU126*Data!$B48/Data!$B40/Data!$B4</f>
        <v>0.29490831133004924</v>
      </c>
      <c r="BV129" s="13">
        <f>BV126*Data!$B48/Data!$B40/Data!$B4</f>
        <v>0.19171095960591128</v>
      </c>
      <c r="BW129" s="13">
        <f>BW126*Data!$B48/Data!$B40/Data!$B4</f>
        <v>0.20882241576354679</v>
      </c>
      <c r="BX129" s="13">
        <f>BX126*Data!$B48/Data!$B40/Data!$B4</f>
        <v>0.17039016354679798</v>
      </c>
      <c r="BY129" s="13">
        <f>BY126*Data!$B48/Data!$B40/Data!$B4</f>
        <v>0.15378774384236452</v>
      </c>
      <c r="BZ129" s="13">
        <f>BZ126*Data!$B48/Data!$B40/Data!$B4</f>
        <v>0.16747299310344824</v>
      </c>
      <c r="CA129" s="13">
        <f>CA126*Data!$B48/Data!$B40/Data!$B4</f>
        <v>0.16796245123152703</v>
      </c>
      <c r="CB129" s="13">
        <f>CB126*Data!$B48/Data!$B40/Data!$B4</f>
        <v>0.21089771822660094</v>
      </c>
      <c r="CC129" s="13">
        <f>CC126*Data!$B48/Data!$B40/Data!$B4</f>
        <v>0.23568387783251227</v>
      </c>
      <c r="CD129" s="13">
        <f>CD126*Data!$B48/Data!$B40/Data!$B4</f>
        <v>0.21338416551724135</v>
      </c>
      <c r="CE129" s="13">
        <f>CE126*Data!$B48/Data!$B40/Data!$B4</f>
        <v>0.60994314088669943</v>
      </c>
      <c r="CF129" s="13">
        <f>CF126*Data!$B48/Data!$B40/Data!$B4</f>
        <v>0.46682558423645315</v>
      </c>
      <c r="CG129" s="13">
        <f>CG126*Data!$B48/Data!$B40/Data!$B4</f>
        <v>0.45267045517241378</v>
      </c>
      <c r="CH129" s="13">
        <f>CH126*Data!$B48/Data!$B40/Data!$B4</f>
        <v>0.50204699113300488</v>
      </c>
      <c r="CI129" s="13">
        <f>CI126*Data!$B48/Data!$B40/Data!$B4</f>
        <v>0.72659080197044335</v>
      </c>
      <c r="CJ129" s="13">
        <f>CJ126*Data!$B48/Data!$B40/Data!$B4</f>
        <v>0.42161923152709352</v>
      </c>
      <c r="CK129" s="13">
        <f>CK126*Data!$B48/Data!$B40/Data!$B4</f>
        <v>0.38651529458128081</v>
      </c>
      <c r="CL129" s="13">
        <f>CL126*Data!$B48/Data!$B40/Data!$B4</f>
        <v>1.0126497103448275</v>
      </c>
      <c r="CM129" s="13">
        <f>CM126*Data!$B48/Data!$B40/Data!$B4</f>
        <v>0.6507835270935961</v>
      </c>
      <c r="CN129" s="13">
        <f>CN126*Data!$B48/Data!$B40/Data!$B4</f>
        <v>0.57967505024630539</v>
      </c>
      <c r="CO129" s="13">
        <f>CO126*Data!$B48/Data!$B40/Data!$B4</f>
        <v>0.86301257142857124</v>
      </c>
      <c r="CP129" s="13">
        <f>CP126*Data!$B48/Data!$B40/Data!$B4</f>
        <v>0.45928792906403942</v>
      </c>
      <c r="CQ129" s="13">
        <f>CQ126*Data!$B48/Data!$B40/Data!$B4</f>
        <v>0.58423679999999989</v>
      </c>
      <c r="CR129" s="13">
        <f>CR126*Data!$B48/Data!$B40/Data!$B4</f>
        <v>0.47829848275862064</v>
      </c>
      <c r="CS129" s="13">
        <f>CS126*Data!$B48/Data!$B40/Data!$B4</f>
        <v>0.17148654975369454</v>
      </c>
      <c r="CT129" s="13">
        <f>CT126*Data!$B48/Data!$B40/Data!$B4</f>
        <v>0.16565220886699508</v>
      </c>
      <c r="CU129" s="13">
        <f>CU126*Data!$B48/Data!$B40/Data!$B4</f>
        <v>0.23730869377238048</v>
      </c>
      <c r="CV129" s="13">
        <f>CV126*Data!$B48/Data!$B40/Data!$B4</f>
        <v>0.20232252749125496</v>
      </c>
      <c r="CW129" s="13">
        <f>CW126*Data!$B48/Data!$B40/Data!$B4</f>
        <v>0.24952548586268936</v>
      </c>
      <c r="CX129" s="13">
        <f>CX126*Data!$B48/Data!$B40/Data!$B4</f>
        <v>0.20298817912088091</v>
      </c>
      <c r="CY129" s="13">
        <f>CY126*Data!$B48/Data!$B40/Data!$B4</f>
        <v>0.18562210049261083</v>
      </c>
      <c r="CZ129" s="13">
        <f>CZ126*Data!$B48/Data!$B40/Data!$B4</f>
        <v>0.20382994285714284</v>
      </c>
      <c r="DA129" s="13">
        <f>DA126*Data!$B48/Data!$B40/Data!$B4</f>
        <v>0.18149107389162558</v>
      </c>
      <c r="DB129" s="13">
        <f>DB126*Data!$B48/Data!$B40/Data!$B4</f>
        <v>0.55966600197044325</v>
      </c>
      <c r="DC129" s="13">
        <f>DC126*Data!$B48/Data!$B40/Data!$B4</f>
        <v>0.52225182266009851</v>
      </c>
      <c r="DD129" s="13">
        <f>DD126*Data!$B48/Data!$B40/Data!$B4</f>
        <v>0.60780910344827588</v>
      </c>
      <c r="DE129" s="13">
        <f>DE126*Data!$B48/Data!$B40/Data!$B4</f>
        <v>0.42706200591132998</v>
      </c>
      <c r="DF129" s="13">
        <f>DF126*Data!$B48/Data!$B40/Data!$B4</f>
        <v>0.51688736157635462</v>
      </c>
      <c r="DG129" s="13">
        <f>DG126*Data!$B48/Data!$B40/Data!$B4</f>
        <v>0.45633160197044326</v>
      </c>
      <c r="DH129" s="13">
        <f>DH126*Data!$B48/Data!$B40/Data!$B4</f>
        <v>0.41159512906403928</v>
      </c>
      <c r="DI129" s="13">
        <f>DI126*Data!$B48/Data!$B40/Data!$B4</f>
        <v>0.18514285714285714</v>
      </c>
      <c r="DJ129" s="13">
        <f>DJ126*Data!$B48/Data!$B40/Data!$B4</f>
        <v>0.18514285714285714</v>
      </c>
      <c r="DK129" s="13">
        <f>DK126*Data!$B48/Data!$B40/Data!$B4</f>
        <v>0.18514285714285714</v>
      </c>
      <c r="DL129" s="13">
        <f>DL126*Data!$B48/Data!$B40/Data!$B4</f>
        <v>0.61714285714285722</v>
      </c>
      <c r="DM129" s="13">
        <f>DM126*Data!$B48/Data!$B40/Data!$B4</f>
        <v>0.22479832906403943</v>
      </c>
      <c r="DN129" s="13">
        <f>DN126*Data!$B48/Data!$B40/Data!$B4</f>
        <v>0.17383594876847286</v>
      </c>
      <c r="DO129" s="13">
        <f>DO126*Data!$B48/Data!$B40/Data!$B4</f>
        <v>0.17103624827586206</v>
      </c>
      <c r="DP129" s="13">
        <f>DP126*Data!$B48/Data!$B40/Data!$B4</f>
        <v>0.15715521576354677</v>
      </c>
      <c r="DQ129" s="13">
        <f>DQ126*Data!$B48/Data!$B40/Data!$B4</f>
        <v>0.18703173990147784</v>
      </c>
      <c r="DR129" s="13">
        <f>DR126*Data!$B48/Data!$B40/Data!$B4</f>
        <v>0.22652122167487682</v>
      </c>
      <c r="DS129" s="13">
        <f>DS126*Data!$B48/Data!$B40/Data!$B4</f>
        <v>0.19441276847290639</v>
      </c>
      <c r="DT129" s="13">
        <f>DT126*Data!$B48/Data!$B40/Data!$B4</f>
        <v>0.18801065615763543</v>
      </c>
      <c r="DU129" s="13">
        <f>DU126*Data!$B48/Data!$B40/Data!$B4</f>
        <v>0.2141868768472906</v>
      </c>
      <c r="DV129" s="13">
        <f>DV126*Data!$B48/Data!$B40/Data!$B4</f>
        <v>0.19055583842364529</v>
      </c>
      <c r="DW129" s="13">
        <f>DW126*Data!$B48/Data!$B40/Data!$B4</f>
        <v>0.18205884532019703</v>
      </c>
      <c r="DX129" s="13">
        <f>DX126*Data!$B48/Data!$B40/Data!$B4</f>
        <v>0.20937060886699507</v>
      </c>
      <c r="DY129" s="13">
        <f>DY126*Data!$B48/Data!$B40/Data!$B4</f>
        <v>0.25126822463054183</v>
      </c>
      <c r="DZ129" s="13">
        <f>DZ126*Data!$B48/Data!$B40/Data!$B4</f>
        <v>0.22105886896551721</v>
      </c>
      <c r="EA129" s="13">
        <f>EA126*Data!$B48/Data!$B40/Data!$B4</f>
        <v>0.19635102266009846</v>
      </c>
      <c r="EB129" s="13">
        <f>EB126*Data!$B48/Data!$B40/Data!$B4</f>
        <v>0.19265071921182261</v>
      </c>
      <c r="EC129" s="13">
        <f>EC126*Data!$B48/Data!$B40/Data!$B4</f>
        <v>0.16784498128078812</v>
      </c>
      <c r="ED129" s="13">
        <f>ED126*Data!$B48/Data!$B40/Data!$B4</f>
        <v>0.16586757044334974</v>
      </c>
      <c r="EE129" s="13">
        <f>EE126*Data!$B48/Data!$B40/Data!$B4</f>
        <v>0.30573512512315271</v>
      </c>
      <c r="EF129" s="13">
        <f>EF126*Data!$B48/Data!$B40/Data!$B4</f>
        <v>0.3024655448275862</v>
      </c>
      <c r="EG129" s="13">
        <f>EG126*Data!$B48/Data!$B40/Data!$B4</f>
        <v>0.33684508374384237</v>
      </c>
      <c r="EH129" s="13">
        <f>EH126*Data!$B48/Data!$B40/Data!$B4</f>
        <v>0.19823054187192116</v>
      </c>
      <c r="EI129" s="13">
        <f>EI126*Data!$B48/Data!$B40/Data!$B4</f>
        <v>0.19067330837438418</v>
      </c>
      <c r="EJ129" s="13">
        <f>EJ126*Data!$B48/Data!$B40/Data!$B4</f>
        <v>0.20482843743842358</v>
      </c>
      <c r="EK129" s="13">
        <f>EK126*Data!$B48/Data!$B40/Data!$B4</f>
        <v>0.18092330246305419</v>
      </c>
      <c r="EL129" s="13">
        <f>EL126*Data!$B48/Data!$B40/Data!$B4</f>
        <v>0.78990710541871911</v>
      </c>
      <c r="EM129" s="13">
        <f>EM126*Data!$B48/Data!$B40/Data!$B4</f>
        <v>0.77479263842364521</v>
      </c>
      <c r="EN129" s="13">
        <f>EN126*Data!$B48/Data!$B40/Data!$B4</f>
        <v>0.69939650837438394</v>
      </c>
      <c r="EO129" s="13">
        <f>EO126*Data!$B48/Data!$B40/Data!$B4</f>
        <v>0.47771113300492601</v>
      </c>
      <c r="EP129" s="13">
        <f>EP126*Data!$B48/Data!$B40/Data!$B4</f>
        <v>0.75120075665024622</v>
      </c>
      <c r="EQ129" s="13">
        <f>EQ126*Data!$B48/Data!$B40/Data!$B4</f>
        <v>0.70029711133004924</v>
      </c>
      <c r="ER129" s="13">
        <f>ER126*Data!$B48/Data!$B40/Data!$B4</f>
        <v>0.85381075862068945</v>
      </c>
      <c r="ES129" s="13">
        <f>ES126*Data!$B48/Data!$B40/Data!$B4</f>
        <v>0.68757119999999983</v>
      </c>
      <c r="ET129" s="13">
        <f>ET126*Data!$B48/Data!$B40/Data!$B4</f>
        <v>0.79754265221674869</v>
      </c>
      <c r="EU129" s="13">
        <f>EU126*Data!$B48/Data!$B40/Data!$B4</f>
        <v>0.78094023251231537</v>
      </c>
      <c r="EV129" s="13">
        <f>EV126*Data!$B48/Data!$B40/Data!$B4</f>
        <v>0.55627895172413788</v>
      </c>
      <c r="EW129" s="13">
        <f>EW126*Data!$B48/Data!$B40/Data!$B4</f>
        <v>0.42183459310344823</v>
      </c>
      <c r="EX129" s="13">
        <f>EX126*Data!$B48/Data!$B40/Data!$B4</f>
        <v>0.32488272709359606</v>
      </c>
      <c r="EY129" s="13">
        <f>EY126*Data!$B48/Data!$B40/Data!$B4</f>
        <v>0.8066465733990148</v>
      </c>
      <c r="EZ129" s="13">
        <f>EZ126*Data!$B48/Data!$B40/Data!$B4</f>
        <v>0.72637544039408852</v>
      </c>
      <c r="FA129" s="13">
        <f>FA126*Data!$B48/Data!$B40/Data!$B4</f>
        <v>0.82800652610837422</v>
      </c>
      <c r="FB129" s="13">
        <f>FB126*Data!$B48/Data!$B40/Data!$B4</f>
        <v>0.68355764334975355</v>
      </c>
      <c r="FC129" s="13">
        <f>FC126*Data!$B48/Data!$B40/Data!$B4</f>
        <v>0.95659696551724127</v>
      </c>
      <c r="FD129" s="13">
        <f>FD126*Data!$B48/Data!$B40/Data!$B4</f>
        <v>0.42287224433497533</v>
      </c>
      <c r="FE129" s="13">
        <f>FE126*Data!$B48/Data!$B40/Data!$B4</f>
        <v>0.31382097339901477</v>
      </c>
      <c r="FF129" s="13">
        <f>FF126*Data!$B48/Data!$B40/Data!$B4</f>
        <v>0.36018244729064036</v>
      </c>
      <c r="FG129" s="13">
        <f>FG126*Data!$B48/Data!$B40/Data!$B4</f>
        <v>0.32975773004926101</v>
      </c>
      <c r="FH129" s="13">
        <f>FH126*Data!$B48/Data!$B40/Data!$B4</f>
        <v>0.28582396847290642</v>
      </c>
      <c r="FI129" s="13">
        <f>FI126*Data!$B48/Data!$B40/Data!$B4</f>
        <v>0.23903177142857138</v>
      </c>
      <c r="FJ129" s="13">
        <f>FJ126*Data!$B48/Data!$B40/Data!$B4</f>
        <v>0.21755434876847288</v>
      </c>
      <c r="FK129" s="13">
        <f>FK126*Data!$B48/Data!$B40/Data!$B4</f>
        <v>0.19834801182266007</v>
      </c>
      <c r="FL129" s="13">
        <f>FL126*Data!$B48/Data!$B40/Data!$B4</f>
        <v>0.20944892216748764</v>
      </c>
      <c r="FM129" s="13">
        <f>FM126*Data!$B48/Data!$B40/Data!$B4</f>
        <v>0.19415825024630537</v>
      </c>
      <c r="FN129" s="13">
        <f>FN126*Data!$B48/Data!$B40/Data!$B4</f>
        <v>0.19525463645320193</v>
      </c>
      <c r="FO129" s="13">
        <f>FO126*Data!$B48/Data!$B40/Data!$B4</f>
        <v>0.24600165517241376</v>
      </c>
      <c r="FP129" s="13">
        <f>FP126*Data!$B48/Data!$B40/Data!$B4</f>
        <v>0.24837063251231531</v>
      </c>
      <c r="FQ129" s="13">
        <f>FQ126*Data!$B48/Data!$B40/Data!$B4</f>
        <v>0.17508896157635467</v>
      </c>
      <c r="FR129" s="13">
        <f>FR126*Data!$B48/Data!$B40/Data!$B4</f>
        <v>0.18617029359605911</v>
      </c>
      <c r="FS129" s="13">
        <f>FS126*Data!$B48/Data!$B40/Data!$B4</f>
        <v>0.15600009458128075</v>
      </c>
      <c r="FT129" s="13">
        <f>FT126*Data!$B48/Data!$B40/Data!$B4</f>
        <v>0.16075762758620687</v>
      </c>
      <c r="FU129" s="13">
        <f>FU126*Data!$B48/Data!$B40/Data!$B4</f>
        <v>0.31618995073891626</v>
      </c>
      <c r="FV129" s="13">
        <f>FV126*Data!$B48/Data!$B40/Data!$B4</f>
        <v>0.33290984039408861</v>
      </c>
      <c r="FW129" s="13">
        <f>FW126*Data!$B48/Data!$B40/Data!$B4</f>
        <v>0.17037058522167486</v>
      </c>
      <c r="FX129" s="13">
        <f>FX126*Data!$B48/Data!$B40/Data!$B4</f>
        <v>0.16745341477832509</v>
      </c>
      <c r="FY129" s="13">
        <f>FY126*Data!$B48/Data!$B40/Data!$B4</f>
        <v>0.18012059113300491</v>
      </c>
      <c r="FZ129" s="13">
        <f>FZ126*Data!$B48/Data!$B40/Data!$B4</f>
        <v>0.1679232945812808</v>
      </c>
      <c r="GA129" s="13">
        <f>GA126*Data!$B48/Data!$B40/Data!$B4</f>
        <v>0.20330132807881771</v>
      </c>
      <c r="GB129" s="13">
        <f>GB126*Data!$B48/Data!$B40/Data!$B4</f>
        <v>0.21438266009852214</v>
      </c>
      <c r="GC129" s="13">
        <f>GC126*Data!$B48/Data!$B40/Data!$B4</f>
        <v>0.24063719408866993</v>
      </c>
      <c r="GD129" s="13">
        <f>GD126*Data!$B48/Data!$B40/Data!$B4</f>
        <v>0.24098960394088662</v>
      </c>
      <c r="GE129" s="13">
        <f>GE126*Data!$B48/Data!$B40/Data!$B4</f>
        <v>0.19924861477832514</v>
      </c>
      <c r="GF129" s="13">
        <f>GF126*Data!$B48/Data!$B40/Data!$B4</f>
        <v>0.20394741280788176</v>
      </c>
      <c r="GG129" s="13">
        <f>GG126*Data!$B48/Data!$B40/Data!$B4</f>
        <v>0.20261608669950734</v>
      </c>
      <c r="GH129" s="13">
        <f>GH126*Data!$B48/Data!$B40/Data!$B4</f>
        <v>0.20093235073891622</v>
      </c>
      <c r="GI129" s="13">
        <f>GI126*Data!$B48/Data!$B40/Data!$B4</f>
        <v>0.39565837241379309</v>
      </c>
      <c r="GJ129" s="13">
        <f>GJ126*Data!$B48/Data!$B40/Data!$B4</f>
        <v>0.42406652216748764</v>
      </c>
      <c r="GK129" s="13">
        <f>GK126*Data!$B48/Data!$B40/Data!$B4</f>
        <v>0.38651529458128081</v>
      </c>
      <c r="GL129" s="13">
        <f>GL126*Data!$B48/Data!$B40/Data!$B4</f>
        <v>0.22810706600985226</v>
      </c>
      <c r="GM129" s="13">
        <f>GM126*Data!$B48/Data!$B40/Data!$B4</f>
        <v>0.22145043546798032</v>
      </c>
      <c r="GN129" s="13">
        <f>GN126*Data!$B48/Data!$B40/Data!$B4</f>
        <v>0.21029079014778326</v>
      </c>
      <c r="GO129" s="13">
        <f>GO126*Data!$B48/Data!$B40/Data!$B4</f>
        <v>0.21062362167487683</v>
      </c>
      <c r="GP129" s="13">
        <f>GP126*Data!$B48/Data!$B40/Data!$B4</f>
        <v>0.23950165123152709</v>
      </c>
      <c r="GQ129" s="13">
        <f>GQ126*Data!$B48/Data!$B40/Data!$B4</f>
        <v>0.26007847093596059</v>
      </c>
      <c r="GR129" s="13">
        <f>GR126*Data!$B48/Data!$B40/Data!$B4</f>
        <v>0.30150620689655172</v>
      </c>
      <c r="GS129" s="13">
        <f>GS126*Data!$B48/Data!$B40/Data!$B4</f>
        <v>0.25391129852216748</v>
      </c>
      <c r="GT129" s="13">
        <f>GT126*Data!$B48/Data!$B40/Data!$B4</f>
        <v>0.33110863448275862</v>
      </c>
      <c r="GU129" s="13">
        <f>GU126*Data!$B48/Data!$B40/Data!$B4</f>
        <v>0.604637414778325</v>
      </c>
      <c r="GV129" s="13">
        <f>GV126*Data!$B48/Data!$B40/Data!$B4</f>
        <v>0.47346263645320191</v>
      </c>
      <c r="GW129" s="13">
        <f>GW126*Data!$B48/Data!$B40/Data!$B4</f>
        <v>0.53343104630541871</v>
      </c>
      <c r="GX129" s="13">
        <f>GX126*Data!$B48/Data!$B40/Data!$B4</f>
        <v>0.67529559014778318</v>
      </c>
      <c r="GY129" s="13">
        <f>GY126*Data!$B48/Data!$B40/Data!$B4</f>
        <v>0.6209853162561576</v>
      </c>
      <c r="GZ129" s="13">
        <f>GZ126*Data!$B48/Data!$B40/Data!$B4</f>
        <v>0.49544909556650241</v>
      </c>
      <c r="HA129" s="13">
        <f>HA126*Data!$B48/Data!$B40/Data!$B4</f>
        <v>0.53247170837438418</v>
      </c>
      <c r="HB129" s="13">
        <f>HB126*Data!$B48/Data!$B40/Data!$B4</f>
        <v>0.95784997832512297</v>
      </c>
      <c r="HC129" s="13">
        <f>HC126*Data!$B48/Data!$B40/Data!$B4</f>
        <v>0.71754561576354692</v>
      </c>
      <c r="HD129" s="13">
        <f>HD126*Data!$B48/Data!$B40/Data!$B4</f>
        <v>0.78702909162561574</v>
      </c>
      <c r="HE129" s="13">
        <f>HE126*Data!$B48/Data!$B40/Data!$B4</f>
        <v>1.1356211704433494</v>
      </c>
      <c r="HF129" s="13">
        <f>HF126*Data!$B48/Data!$B40/Data!$B4</f>
        <v>1.1619148610837435</v>
      </c>
      <c r="HG129" s="13">
        <f>HG126*Data!$B48/Data!$B40/Data!$B4</f>
        <v>0.93083188965517238</v>
      </c>
      <c r="HH129" s="13">
        <f>HH126*Data!$B48/Data!$B40/Data!$B4</f>
        <v>0.26387666600985216</v>
      </c>
      <c r="HI129" s="13">
        <f>HI126*Data!$B48/Data!$B40/Data!$B4</f>
        <v>0.22000163940886699</v>
      </c>
      <c r="HJ129" s="13">
        <f>HJ126*Data!$B48/Data!$B40/Data!$B4</f>
        <v>0.22595345024630539</v>
      </c>
      <c r="HK129" s="13">
        <f>HK126*Data!$B48/Data!$B40/Data!$B4</f>
        <v>0.2182004334975369</v>
      </c>
      <c r="HL129" s="13">
        <f>HL126*Data!$B48/Data!$B40/Data!$B4</f>
        <v>0.32983604334975369</v>
      </c>
      <c r="HM129" s="13">
        <f>HM126*Data!$B48/Data!$B40/Data!$B4</f>
        <v>0.2919128275862069</v>
      </c>
      <c r="HN129" s="13">
        <f>HN126*Data!$B48/Data!$B40/Data!$B4</f>
        <v>0.23613417931034483</v>
      </c>
      <c r="HO129" s="13">
        <f>HO126*Data!$B48/Data!$B40/Data!$B4</f>
        <v>0.19684048078817731</v>
      </c>
      <c r="HP129" s="13">
        <f>HP126*Data!$B48/Data!$B40/Data!$B4</f>
        <v>0.28149715862068964</v>
      </c>
      <c r="HQ129" s="13">
        <f>HQ126*Data!$B48/Data!$B40/Data!$B4</f>
        <v>0.22979080197044333</v>
      </c>
      <c r="HR129" s="13">
        <f>HR126*Data!$B48/Data!$B40/Data!$B4</f>
        <v>0.24465075073891621</v>
      </c>
      <c r="HS129" s="13">
        <f>HS126*Data!$B48/Data!$B40/Data!$B4</f>
        <v>0.35256647881773395</v>
      </c>
      <c r="HT129" s="13">
        <f>HT126*Data!$B48/Data!$B40/Data!$B4</f>
        <v>0.20431940098522164</v>
      </c>
      <c r="HU129" s="13">
        <f>HU126*Data!$B48/Data!$B40/Data!$B4</f>
        <v>0.18297902660098522</v>
      </c>
      <c r="HV129" s="13">
        <f>HV126*Data!$B48/Data!$B40/Data!$B4</f>
        <v>0.18820643940886697</v>
      </c>
      <c r="HW129" s="13">
        <f>HW126*Data!$B48/Data!$B40/Data!$B4</f>
        <v>0.33455441970443339</v>
      </c>
      <c r="HX129" s="13">
        <f>HX126*Data!$B48/Data!$B40/Data!$B4</f>
        <v>0.32588122167487682</v>
      </c>
      <c r="HY129" s="13">
        <f>HY126*Data!$B48/Data!$B40/Data!$B4</f>
        <v>0.38030896551724142</v>
      </c>
      <c r="HZ129" s="13">
        <f>HZ126*Data!$B48/Data!$B40/Data!$B4</f>
        <v>0.59909674876847308</v>
      </c>
      <c r="IA129" s="13">
        <f>IA126*Data!$B48/Data!$B40/Data!$B4</f>
        <v>0.50529699310344822</v>
      </c>
      <c r="IB129" s="13">
        <f>IB126*Data!$B48/Data!$B40/Data!$B4</f>
        <v>0.67778203743842358</v>
      </c>
      <c r="IC129" s="13">
        <f>IC126*Data!$B48/Data!$B40/Data!$B4</f>
        <v>0.27554534778325124</v>
      </c>
      <c r="ID129" s="13">
        <f>ID126*Data!$B48/Data!$B40/Data!$B4</f>
        <v>0.27045498325123146</v>
      </c>
      <c r="IE129" s="13">
        <f>IE126*Data!$B48/Data!$B40/Data!$B4</f>
        <v>0.20322301477832513</v>
      </c>
      <c r="IF129" s="13">
        <f>IF126*Data!$B48/Data!$B40/Data!$B4</f>
        <v>0.27145347783251228</v>
      </c>
      <c r="IG129" s="13">
        <f>IG126*Data!$B48/Data!$B40/Data!$B4</f>
        <v>0.31010109162561578</v>
      </c>
      <c r="IH129" s="13">
        <f>IH126*Data!$B48/Data!$B40/Data!$B4</f>
        <v>0.31830440985221681</v>
      </c>
      <c r="II129" s="13">
        <f>II126*Data!$B48/Data!$B40/Data!$B4</f>
        <v>0.21514621477832513</v>
      </c>
      <c r="IJ129" s="13">
        <f>IJ126*Data!$B48/Data!$B40/Data!$B4</f>
        <v>0.27634805911330051</v>
      </c>
      <c r="IK129" s="13">
        <f>IK126*Data!$B48/Data!$B40/Data!$B4</f>
        <v>0.26248660492610837</v>
      </c>
      <c r="IL129" s="13">
        <f>IL126*Data!$B48/Data!$B40/Data!$B4</f>
        <v>0.23850315665024624</v>
      </c>
      <c r="IM129" s="13">
        <v>0</v>
      </c>
      <c r="IN129" s="13">
        <f>IN126*Data!$B48/Data!$B40/Data!$B4</f>
        <v>0.31176524926108368</v>
      </c>
      <c r="IO129" s="13">
        <f>IO126*Data!$B48/Data!$B40/Data!$B4</f>
        <v>0.279245651231527</v>
      </c>
      <c r="IP129" s="13">
        <f>IP126*Data!$B48/Data!$B40/Data!$B4</f>
        <v>0.98058041379310346</v>
      </c>
      <c r="IQ129" s="13">
        <f>IQ126*Data!$B48/Data!$B40/Data!$B4</f>
        <v>0.37028571428571427</v>
      </c>
      <c r="IR129" s="13">
        <f>IR126*Data!$B48/Data!$B40/Data!$B4</f>
        <v>0.37028571428571427</v>
      </c>
      <c r="IS129" s="13">
        <f>IS126*Data!$B48/Data!$B40/Data!$B4</f>
        <v>0.37028571428571427</v>
      </c>
      <c r="IT129" s="13">
        <v>0</v>
      </c>
      <c r="IU129" s="13">
        <f>IU126*Data!$B48/Data!$B40/Data!$B4</f>
        <v>0.12342857142857142</v>
      </c>
      <c r="IV129" s="13">
        <f>IV126*Data!$B48/Data!$B40/Data!$B4</f>
        <v>0.37028571428571427</v>
      </c>
      <c r="IW129" s="13">
        <f>IW126*Data!$B48/Data!$B40/Data!$B4</f>
        <v>0.24685714285714283</v>
      </c>
      <c r="IX129" s="13">
        <f>IX126*Data!$B48/Data!$B40/Data!$B4</f>
        <v>0.24685714285714283</v>
      </c>
      <c r="IY129" s="13">
        <f>IY126*Data!$B48/Data!$B40/Data!$B4</f>
        <v>0.49371428571428566</v>
      </c>
      <c r="IZ129" s="13">
        <f>IZ126*Data!$B48/Data!$B40/Data!$B4</f>
        <v>0.24685714285714283</v>
      </c>
      <c r="JA129" s="13">
        <v>0</v>
      </c>
      <c r="JB129" s="13">
        <f>JB126*Data!$B48/Data!$B40/Data!$B4</f>
        <v>0.37028571428571427</v>
      </c>
      <c r="JC129" s="13">
        <f>JC126*Data!$B48/Data!$B40/Data!$B4</f>
        <v>0.89151861280788169</v>
      </c>
      <c r="JD129" s="13">
        <f>JD126*Data!$B48/Data!$B40/Data!$B4</f>
        <v>0.77119022660098524</v>
      </c>
      <c r="JE129" s="13">
        <f>JE126*Data!$B48/Data!$B40/Data!$B4</f>
        <v>0.83561142857142856</v>
      </c>
      <c r="JF129" s="13">
        <f>JF126*Data!$B48/Data!$B40/Data!$B4</f>
        <v>0.74057142857142855</v>
      </c>
      <c r="JG129" s="13">
        <f>JG126*Data!$B48/Data!$B40/Data!$B4</f>
        <v>0.74057142857142855</v>
      </c>
      <c r="JH129" s="13">
        <v>0</v>
      </c>
      <c r="JI129" s="13">
        <f>JI126*Data!$B48/Data!$B40/Data!$B4</f>
        <v>0.44895057339901473</v>
      </c>
      <c r="JJ129" s="13">
        <f>JJ126*Data!$B48/Data!$B40/Data!$B4</f>
        <v>0.35959509753694574</v>
      </c>
      <c r="JK129" s="13">
        <f>JK126*Data!$B48/Data!$B40/Data!$B4</f>
        <v>0.34632099310344827</v>
      </c>
      <c r="JL129" s="13">
        <f>JL126*Data!$B48/Data!$B40/Data!$B4</f>
        <v>0.36936468177339898</v>
      </c>
      <c r="JM129" s="13">
        <f>JM126*Data!$B48/Data!$B40/Data!$B4</f>
        <v>0.60587084926108381</v>
      </c>
      <c r="JN129" s="13">
        <f>JN126*Data!$B48/Data!$B40/Data!$B4</f>
        <v>0.39581499901477829</v>
      </c>
      <c r="JO129" s="13">
        <v>0</v>
      </c>
      <c r="JP129" s="13">
        <f>JP126*Data!$B48/Data!$B40/Data!$B4</f>
        <v>1.3672523349753694</v>
      </c>
      <c r="JQ129" s="13">
        <f>JQ126*Data!$B48/Data!$B40/Data!$B4</f>
        <v>0.85541618128078822</v>
      </c>
      <c r="JR129" s="13">
        <f>JR126*Data!$B48/Data!$B40/Data!$B4</f>
        <v>0.40401831724137927</v>
      </c>
      <c r="JS129" s="13">
        <f>JS126*Data!$B48/Data!$B40/Data!$B4</f>
        <v>0.37279088866995069</v>
      </c>
      <c r="JT129" s="13">
        <f>JT126*Data!$B48/Data!$B40/Data!$B4</f>
        <v>0.36272762955665022</v>
      </c>
      <c r="JU129" s="13">
        <f>JU126*Data!$B48/Data!$B40/Data!$B4</f>
        <v>0.347965572413793</v>
      </c>
      <c r="JV129" s="13">
        <v>0</v>
      </c>
      <c r="JW129" s="13">
        <f>JW126*Data!$B48/Data!$B40/Data!$B4</f>
        <v>0.95293581871921185</v>
      </c>
      <c r="JX129" s="13">
        <f>JX126*Data!$B48/Data!$B40/Data!$B4</f>
        <v>0.49112228571428573</v>
      </c>
      <c r="JY129" s="13">
        <f>JY126*Data!$B48/Data!$B40/Data!$B4</f>
        <v>0.47917950738916254</v>
      </c>
      <c r="JZ129" s="13">
        <f>JZ126*Data!$B48/Data!$B40/Data!$B4</f>
        <v>0.41989633891625616</v>
      </c>
      <c r="KA129" s="13">
        <f>KA126*Data!$B48/Data!$B40/Data!$B4</f>
        <v>0.69918114679802945</v>
      </c>
      <c r="KB129" s="13">
        <f>KB126*Data!$B48/Data!$B40/Data!$B4</f>
        <v>0.601406991133005</v>
      </c>
      <c r="KC129" s="13">
        <v>0</v>
      </c>
      <c r="KD129" s="13">
        <f>KD126*Data!$B48/Data!$B40/Data!$B4</f>
        <v>1.2342857142857144</v>
      </c>
      <c r="KE129" s="13">
        <f>KE126*Data!$B48/Data!$B40/Data!$B4</f>
        <v>1.2342857142857144</v>
      </c>
      <c r="KF129" s="13">
        <f>KF126*Data!$B48/Data!$B40/Data!$B4</f>
        <v>1.2342857142857144</v>
      </c>
      <c r="KG129" s="13">
        <f>KG126*Data!$B48/Data!$B40/Data!$B4</f>
        <v>1.2342857142857144</v>
      </c>
      <c r="KH129" s="13">
        <f>KH126*Data!$B48/Data!$B40/Data!$B4</f>
        <v>1.2342857142857144</v>
      </c>
      <c r="KI129" s="13">
        <f>KI126*Data!$B48/Data!$B40/Data!$B4</f>
        <v>1.2342857142857144</v>
      </c>
      <c r="KJ129" s="13">
        <v>0</v>
      </c>
      <c r="KK129" s="13">
        <f>KK126*Data!$B48/Data!$B40/Data!$B4</f>
        <v>1.2342857142857144</v>
      </c>
      <c r="KL129" s="13">
        <f>KL126*Data!$B48/Data!$B40/Data!$B4</f>
        <v>1.2342857142857144</v>
      </c>
      <c r="KM129" s="13">
        <f>KM126*Data!$B48/Data!$B40/Data!$B4</f>
        <v>1.2342857142857144</v>
      </c>
      <c r="KN129" s="13">
        <f>KN126*Data!$B48/Data!$B40/Data!$B4</f>
        <v>1.2342857142857144</v>
      </c>
      <c r="KO129" s="13">
        <f>KO126*Data!$B48/Data!$B40/Data!$B4</f>
        <v>0</v>
      </c>
      <c r="KP129" s="13">
        <f>KP126*Data!$B48/Data!$B40/Data!$B4</f>
        <v>1.2342857142857144</v>
      </c>
      <c r="KQ129" s="13">
        <f>KQ126*Data!$B48/Data!$B40/Data!$B4</f>
        <v>1.2342857142857144</v>
      </c>
      <c r="KR129" s="13">
        <f>KR126*Data!$B48/Data!$B40/Data!$B4</f>
        <v>1.2342857142857144</v>
      </c>
      <c r="KS129" s="13">
        <f>KS126*Data!$B48/Data!$B40/Data!$B4</f>
        <v>0.74057142857142855</v>
      </c>
      <c r="KT129" s="13">
        <f>KT126*Data!$B48/Data!$B40/Data!$B4</f>
        <v>1.0491428571428572</v>
      </c>
      <c r="KU129" s="13">
        <f>KU126*Data!$B48/Data!$B40/Data!$B4</f>
        <v>1.2342857142857144</v>
      </c>
      <c r="KV129" s="13">
        <f>KV126*Data!$B48/Data!$B40/Data!$B4</f>
        <v>1.2342857142857144</v>
      </c>
      <c r="KW129" s="13">
        <f>KW126*Data!$B48/Data!$B40/Data!$B4</f>
        <v>0.61714285714285722</v>
      </c>
      <c r="KX129" s="13">
        <f>KX126*Data!$B48/Data!$B40/Data!$B4</f>
        <v>0.61714285714285722</v>
      </c>
      <c r="KY129" s="13">
        <f>KY126*Data!$B48/Data!$B40/Data!$B4</f>
        <v>0.61714285714285722</v>
      </c>
      <c r="KZ129" s="13">
        <f>KZ126*Data!$B48/Data!$B40/Data!$B4</f>
        <v>1.4811428571428571</v>
      </c>
      <c r="LA129" s="13">
        <f>LA126*Data!$B48/Data!$B40/Data!$B4</f>
        <v>1.4811428571428571</v>
      </c>
      <c r="LB129" s="13">
        <f>LB126*Data!$B48/Data!$B40/Data!$B4</f>
        <v>0.92571428571428582</v>
      </c>
      <c r="LC129" s="13">
        <f>LC126*Data!$B48/Data!$B40/Data!$B4</f>
        <v>1.2342857142857144</v>
      </c>
      <c r="LD129" s="13">
        <f>LD126*Data!$B48/Data!$B40/Data!$B4</f>
        <v>0.30857142857142861</v>
      </c>
      <c r="LE129" s="13">
        <f>LE126*Data!$B48/Data!$B40/Data!$B4</f>
        <v>1.2342857142857144</v>
      </c>
      <c r="LF129" s="13">
        <f>LF126*Data!$B48/Data!$B40/Data!$B4</f>
        <v>0.79507578325123152</v>
      </c>
      <c r="LG129" s="13">
        <f>LG126*Data!$B48/Data!$B40/Data!$B4</f>
        <v>1.2342857142857144</v>
      </c>
      <c r="LH129" s="13">
        <f>LH126*Data!$B48/Data!$B40/Data!$B4</f>
        <v>0.49371428571428566</v>
      </c>
      <c r="LI129" s="13">
        <f>LI126*Data!$B48/Data!$B40/Data!$B4</f>
        <v>0.49371428571428566</v>
      </c>
      <c r="LJ129" s="13">
        <f>LJ126*Data!$B48/Data!$B40/Data!$B4</f>
        <v>1.4811428571428571</v>
      </c>
      <c r="LK129" s="13">
        <f>LK126*Data!$B48/Data!$B40/Data!$B4</f>
        <v>0.32270953300492605</v>
      </c>
      <c r="LL129" s="13">
        <f>LL126*Data!$B48/Data!$B40/Data!$B4</f>
        <v>0.24572755862068965</v>
      </c>
      <c r="LM129" s="13">
        <f>LM126*Data!$B48/Data!$B40/Data!$B4</f>
        <v>0.74057142857142855</v>
      </c>
      <c r="LN129" s="13">
        <f>LN126*Data!$B48/Data!$B40/Data!$B4</f>
        <v>1.4811428571428571</v>
      </c>
      <c r="LO129" s="13">
        <f>LO126*Data!$B48/Data!$B40/Data!$B4</f>
        <v>1.4811428571428571</v>
      </c>
      <c r="LP129" s="13">
        <f>LP126*Data!$B48/Data!$B40/Data!$B4</f>
        <v>0.12269736354679801</v>
      </c>
      <c r="LQ129" s="13">
        <f>LQ126*Data!$B48/Data!$B40/Data!$B4</f>
        <v>0.18431035270935953</v>
      </c>
      <c r="LR129" s="13">
        <f>LR126*Data!$B48/Data!$B40/Data!$B4</f>
        <v>0.71020374384236451</v>
      </c>
      <c r="LS129" s="13">
        <f>LS126*Data!$B48/Data!$B40/Data!$B4</f>
        <v>0.52452290837438409</v>
      </c>
      <c r="LT129" s="13">
        <f>LT126*Data!$B48/Data!$B40/Data!$B4</f>
        <v>1.1685323349753693</v>
      </c>
      <c r="LU129" s="13">
        <f>LU126*Data!$B48/Data!$B40/Data!$B4</f>
        <v>0.77459685517241383</v>
      </c>
      <c r="LV129" s="13">
        <f>LV126*Data!$B48/Data!$B40/Data!$B4</f>
        <v>0.68396878817733986</v>
      </c>
      <c r="LW129" s="13">
        <f>LW126*Data!$B48/Data!$B40/Data!$B4</f>
        <v>0.46600329458128076</v>
      </c>
      <c r="LX129" s="13">
        <f>LX126*Data!$B48/Data!$B40/Data!$B4</f>
        <v>0.53027893596059106</v>
      </c>
      <c r="LY129" s="13">
        <f>LY126*Data!$B48/Data!$B40/Data!$B4</f>
        <v>2.4685714285714289</v>
      </c>
      <c r="LZ129" s="13">
        <f>LZ126*Data!$B48/Data!$B40/Data!$B4</f>
        <v>0.57534824039408861</v>
      </c>
      <c r="MA129" s="13">
        <f>MA126*Data!$B48/Data!$B40/Data!$B4</f>
        <v>0.57969462857142851</v>
      </c>
      <c r="MB129" s="13">
        <f>MB126*Data!$B48/Data!$B40/Data!$B4</f>
        <v>2.4685714285714289</v>
      </c>
      <c r="MC129" s="13">
        <f>MC126*Data!$B48/Data!$B40/Data!$B4</f>
        <v>1.2342857142857144</v>
      </c>
      <c r="MD129" s="13">
        <f>MD126*Data!$B48/Data!$B40/Data!$B4</f>
        <v>1.2342857142857144</v>
      </c>
      <c r="ME129" s="13">
        <f>ME126*Data!$B48/Data!$B40/Data!$B4</f>
        <v>1.5428571428571429</v>
      </c>
      <c r="MF129" s="13">
        <f>MF126*Data!$B48/Data!$B40/Data!$B4</f>
        <v>0.86399999999999988</v>
      </c>
      <c r="MG129" s="13">
        <f>MG126*Data!$B48/Data!$B40/Data!$B4</f>
        <v>0.86399999999999988</v>
      </c>
      <c r="MH129" s="13">
        <f>MH126*Data!$B48/Data!$B40/Data!$B4</f>
        <v>1.5428571428571429</v>
      </c>
      <c r="MI129" s="13">
        <f>MI126*Data!$B48/Data!$B40/Data!$B4</f>
        <v>0</v>
      </c>
      <c r="MJ129" s="13">
        <f>MJ126*Data!$B48/Data!$B40/Data!$B4</f>
        <v>1.2342857142857144</v>
      </c>
      <c r="MK129" s="13">
        <f>MK126*Data!$B48/Data!$B40/Data!$B4</f>
        <v>1.2342857142857144</v>
      </c>
      <c r="ML129" s="13">
        <f>ML126*Data!$B48/Data!$B40/Data!$B4</f>
        <v>1.2342857142857144</v>
      </c>
      <c r="MM129" s="13">
        <f>MM126*Data!$B48/Data!$B40/Data!$B4</f>
        <v>1.2342857142857144</v>
      </c>
      <c r="MN129" s="13">
        <f>MN126*Data!$B48/Data!$B40/Data!$B4</f>
        <v>1.2342857142857144</v>
      </c>
      <c r="MO129" s="13">
        <f>MO126*Data!$B48/Data!$B40/Data!$B4</f>
        <v>1.8514285714285716</v>
      </c>
      <c r="MP129" s="13">
        <f>MP126*Data!$B48/Data!$B40/Data!$B4</f>
        <v>0</v>
      </c>
      <c r="MQ129" s="13">
        <f>MQ126*Data!$B48/Data!$B40/Data!$B4</f>
        <v>1.8514285714285716</v>
      </c>
      <c r="MR129" s="13">
        <f>MR126*Data!$B48/Data!$B40/Data!$B4</f>
        <v>1.8514285714285716</v>
      </c>
      <c r="MS129" s="13">
        <f>MS126*Data!$B48/Data!$B40/Data!$B4</f>
        <v>0.13074405517241378</v>
      </c>
      <c r="MT129" s="13">
        <f>MT126*Data!$B48/Data!$B40/Data!$B4</f>
        <v>0.14018080788177339</v>
      </c>
      <c r="MU129" s="13">
        <f>MU126*Data!$B48/Data!$B40/Data!$B4</f>
        <v>0.27440980492610834</v>
      </c>
      <c r="MV129" s="13">
        <f>MV126*Data!$B48/Data!$B40/Data!$B4</f>
        <v>0.24837063251231531</v>
      </c>
      <c r="MW129" s="13">
        <f>MW126*Data!$B48/Data!$B40/Data!$B4</f>
        <v>0.22027573596059113</v>
      </c>
      <c r="MX129" s="13">
        <f>MX126*Data!$B48/Data!$B40/Data!$B4</f>
        <v>0.14863864433497534</v>
      </c>
      <c r="MY129" s="13">
        <f>MY126*Data!$B48/Data!$B40/Data!$B4</f>
        <v>0.15470792512315268</v>
      </c>
      <c r="MZ129" s="13">
        <f>MZ126*Data!$B48/Data!$B40/Data!$B4</f>
        <v>0.15643081773399015</v>
      </c>
      <c r="NA129" s="13">
        <f>NA126*Data!$B48/Data!$B40/Data!$B4</f>
        <v>0.13325021967204106</v>
      </c>
      <c r="NB129" s="13">
        <f>NB126*Data!$B48/Data!$B40/Data!$B4</f>
        <v>0.18581790268245066</v>
      </c>
    </row>
    <row r="130" spans="2:375" ht="15">
      <c r="B130" s="10" t="s">
        <v>93</v>
      </c>
      <c r="C130" s="17">
        <f>SUMIF(C127:C129,"&lt;&gt;#REF!")</f>
        <v>0.75255969971370607</v>
      </c>
      <c r="D130" s="17">
        <f t="shared" ref="D130:BO130" si="1761">SUMIF(D127:D129,"&lt;&gt;#REF!")</f>
        <v>0.71175969092321067</v>
      </c>
      <c r="E130" s="17">
        <f t="shared" si="1761"/>
        <v>0.80129959460793976</v>
      </c>
      <c r="F130" s="17">
        <f t="shared" si="1761"/>
        <v>0.75138050870820039</v>
      </c>
      <c r="G130" s="17">
        <f t="shared" si="1761"/>
        <v>0.78714930254187188</v>
      </c>
      <c r="H130" s="17">
        <f t="shared" si="1761"/>
        <v>0.65099204777281949</v>
      </c>
      <c r="I130" s="17">
        <f t="shared" si="1761"/>
        <v>0.74886490122978844</v>
      </c>
      <c r="J130" s="17">
        <f t="shared" si="1761"/>
        <v>0.80986838258128069</v>
      </c>
      <c r="K130" s="17">
        <f t="shared" si="1761"/>
        <v>0.73039090881019986</v>
      </c>
      <c r="L130" s="17">
        <f t="shared" si="1761"/>
        <v>0.66923020199130678</v>
      </c>
      <c r="M130" s="17">
        <f t="shared" si="1761"/>
        <v>0.61923250335786728</v>
      </c>
      <c r="N130" s="17">
        <f t="shared" si="1761"/>
        <v>0.58715850800811342</v>
      </c>
      <c r="O130" s="17">
        <f t="shared" si="1761"/>
        <v>0.98030078924369723</v>
      </c>
      <c r="P130" s="17">
        <f t="shared" si="1761"/>
        <v>1.2444395744769632</v>
      </c>
      <c r="Q130" s="17">
        <f t="shared" si="1761"/>
        <v>1.6695772383286001</v>
      </c>
      <c r="R130" s="17">
        <f t="shared" si="1761"/>
        <v>1.7661136753126629</v>
      </c>
      <c r="S130" s="17">
        <f t="shared" si="1761"/>
        <v>1.1838291567939727</v>
      </c>
      <c r="T130" s="17">
        <f t="shared" si="1761"/>
        <v>0.66341285969747887</v>
      </c>
      <c r="U130" s="17">
        <f t="shared" si="1761"/>
        <v>0.65468684625673712</v>
      </c>
      <c r="V130" s="17">
        <f t="shared" si="1761"/>
        <v>0.68589610153578673</v>
      </c>
      <c r="W130" s="17">
        <f t="shared" si="1761"/>
        <v>1.5061413649655173</v>
      </c>
      <c r="X130" s="17">
        <f t="shared" si="1761"/>
        <v>1.5856188387365981</v>
      </c>
      <c r="Y130" s="17">
        <f t="shared" si="1761"/>
        <v>0.7600279094152419</v>
      </c>
      <c r="Z130" s="17">
        <f t="shared" si="1761"/>
        <v>0.76403715883396117</v>
      </c>
      <c r="AA130" s="17">
        <f t="shared" si="1761"/>
        <v>0.75766952740423044</v>
      </c>
      <c r="AB130" s="17">
        <f t="shared" si="1761"/>
        <v>0.71804870961924072</v>
      </c>
      <c r="AC130" s="17">
        <f t="shared" si="1761"/>
        <v>0.60154463827528248</v>
      </c>
      <c r="AD130" s="17">
        <f t="shared" si="1761"/>
        <v>1.2438892853410606</v>
      </c>
      <c r="AE130" s="17">
        <f t="shared" si="1761"/>
        <v>1.5647078515722979</v>
      </c>
      <c r="AF130" s="17">
        <f t="shared" si="1761"/>
        <v>0.76843947192118223</v>
      </c>
      <c r="AG130" s="17">
        <f t="shared" si="1761"/>
        <v>0.76427299703506235</v>
      </c>
      <c r="AH130" s="17">
        <f t="shared" si="1761"/>
        <v>0.78109612204694301</v>
      </c>
      <c r="AI130" s="17">
        <f t="shared" si="1761"/>
        <v>0.74100362785975071</v>
      </c>
      <c r="AJ130" s="17">
        <f t="shared" si="1761"/>
        <v>0.73919553498464197</v>
      </c>
      <c r="AK130" s="17">
        <f t="shared" si="1761"/>
        <v>0.89225452749927547</v>
      </c>
      <c r="AL130" s="17">
        <f t="shared" si="1761"/>
        <v>1.0376880848449725</v>
      </c>
      <c r="AM130" s="17">
        <f t="shared" si="1761"/>
        <v>0.88800943987945513</v>
      </c>
      <c r="AN130" s="17">
        <f t="shared" si="1761"/>
        <v>0.90962794164705874</v>
      </c>
      <c r="AO130" s="17">
        <f t="shared" si="1761"/>
        <v>0.86536897257374656</v>
      </c>
      <c r="AP130" s="17">
        <f t="shared" si="1761"/>
        <v>1.6986639497977398</v>
      </c>
      <c r="AQ130" s="17">
        <f t="shared" si="1761"/>
        <v>1.2982106843280208</v>
      </c>
      <c r="AR130" s="17">
        <f t="shared" si="1761"/>
        <v>1.5331841453584469</v>
      </c>
      <c r="AS130" s="17">
        <f t="shared" si="1761"/>
        <v>2.1679819699889888</v>
      </c>
      <c r="AT130" s="17">
        <f t="shared" si="1761"/>
        <v>0.79540363958041149</v>
      </c>
      <c r="AU130" s="17">
        <f t="shared" si="1761"/>
        <v>0.80790306423877123</v>
      </c>
      <c r="AV130" s="17">
        <f t="shared" si="1761"/>
        <v>0.78990074822138512</v>
      </c>
      <c r="AW130" s="17">
        <f t="shared" si="1761"/>
        <v>0.82519786565285413</v>
      </c>
      <c r="AX130" s="17">
        <f t="shared" si="1761"/>
        <v>1.4539425097884673</v>
      </c>
      <c r="AY130" s="17">
        <f t="shared" si="1761"/>
        <v>1.6208373434343666</v>
      </c>
      <c r="AZ130" s="17">
        <f t="shared" si="1761"/>
        <v>2.2089392042468847</v>
      </c>
      <c r="BA130" s="17">
        <f t="shared" si="1761"/>
        <v>2.0652351270425959</v>
      </c>
      <c r="BB130" s="17">
        <f t="shared" si="1761"/>
        <v>1.0044348984897131</v>
      </c>
      <c r="BC130" s="17">
        <f t="shared" si="1761"/>
        <v>0.88777360167835406</v>
      </c>
      <c r="BD130" s="17">
        <f t="shared" si="1761"/>
        <v>0.85279093518168647</v>
      </c>
      <c r="BE130" s="17">
        <f t="shared" si="1761"/>
        <v>0.7850267587319617</v>
      </c>
      <c r="BF130" s="17">
        <f t="shared" si="1761"/>
        <v>1.0347794136980584</v>
      </c>
      <c r="BG130" s="17">
        <f t="shared" si="1761"/>
        <v>1.1787193291034481</v>
      </c>
      <c r="BH130" s="17">
        <f t="shared" si="1761"/>
        <v>1.0310846152141409</v>
      </c>
      <c r="BI130" s="17">
        <f t="shared" si="1761"/>
        <v>0.95553777812807872</v>
      </c>
      <c r="BJ130" s="17">
        <f t="shared" si="1761"/>
        <v>0.85255509698058529</v>
      </c>
      <c r="BK130" s="17">
        <f t="shared" si="1761"/>
        <v>0.83997705958852475</v>
      </c>
      <c r="BL130" s="17">
        <f t="shared" si="1761"/>
        <v>1.443251178005216</v>
      </c>
      <c r="BM130" s="17">
        <f t="shared" si="1761"/>
        <v>1.5115656435908429</v>
      </c>
      <c r="BN130" s="17">
        <f t="shared" si="1761"/>
        <v>1.6641529597032745</v>
      </c>
      <c r="BO130" s="17">
        <f t="shared" si="1761"/>
        <v>0.97904298550449131</v>
      </c>
      <c r="BP130" s="17">
        <f t="shared" ref="BP130:EA130" si="1762">SUMIF(BP127:BP129,"&lt;&gt;#REF!")</f>
        <v>0.89846493346160505</v>
      </c>
      <c r="BQ130" s="17">
        <f t="shared" si="1762"/>
        <v>0.83714700117531127</v>
      </c>
      <c r="BR130" s="17">
        <f t="shared" si="1762"/>
        <v>0.81277705372819464</v>
      </c>
      <c r="BS130" s="17">
        <f t="shared" si="1762"/>
        <v>1.0104880789846418</v>
      </c>
      <c r="BT130" s="17">
        <f t="shared" si="1762"/>
        <v>1.0238522437137059</v>
      </c>
      <c r="BU130" s="17">
        <f t="shared" si="1762"/>
        <v>1.1841436077287741</v>
      </c>
      <c r="BV130" s="17">
        <f t="shared" si="1762"/>
        <v>0.76977588839408839</v>
      </c>
      <c r="BW130" s="17">
        <f t="shared" si="1762"/>
        <v>0.83848341764821788</v>
      </c>
      <c r="BX130" s="17">
        <f t="shared" si="1762"/>
        <v>0.68416662139437823</v>
      </c>
      <c r="BY130" s="17">
        <f t="shared" si="1762"/>
        <v>0.61750302321645889</v>
      </c>
      <c r="BZ130" s="17">
        <f t="shared" si="1762"/>
        <v>0.67245332407302216</v>
      </c>
      <c r="CA130" s="17">
        <f t="shared" si="1762"/>
        <v>0.67441864241553162</v>
      </c>
      <c r="CB130" s="17">
        <f t="shared" si="1762"/>
        <v>0.84681636742045774</v>
      </c>
      <c r="CC130" s="17">
        <f t="shared" si="1762"/>
        <v>0.9463400882851345</v>
      </c>
      <c r="CD130" s="17">
        <f t="shared" si="1762"/>
        <v>0.85680018460040563</v>
      </c>
      <c r="CE130" s="17">
        <f t="shared" si="1762"/>
        <v>2.4491011057015357</v>
      </c>
      <c r="CF130" s="17">
        <f t="shared" si="1762"/>
        <v>1.8744420223517819</v>
      </c>
      <c r="CG130" s="17">
        <f t="shared" si="1762"/>
        <v>1.8176050158864094</v>
      </c>
      <c r="CH130" s="17">
        <f t="shared" si="1762"/>
        <v>2.0158663302787594</v>
      </c>
      <c r="CI130" s="17">
        <f t="shared" si="1762"/>
        <v>2.91747577308838</v>
      </c>
      <c r="CJ130" s="17">
        <f t="shared" si="1762"/>
        <v>1.6929252202376122</v>
      </c>
      <c r="CK130" s="17">
        <f t="shared" si="1762"/>
        <v>1.5519725887128371</v>
      </c>
      <c r="CL130" s="17">
        <f t="shared" si="1762"/>
        <v>4.0660864251845847</v>
      </c>
      <c r="CM130" s="17">
        <f t="shared" si="1762"/>
        <v>2.613087268200522</v>
      </c>
      <c r="CN130" s="17">
        <f t="shared" si="1762"/>
        <v>2.3275658194007534</v>
      </c>
      <c r="CO130" s="17">
        <f t="shared" si="1762"/>
        <v>3.4652493015126042</v>
      </c>
      <c r="CP130" s="17">
        <f t="shared" si="1762"/>
        <v>1.8441761198771371</v>
      </c>
      <c r="CQ130" s="17">
        <f t="shared" si="1762"/>
        <v>2.3458825863529409</v>
      </c>
      <c r="CR130" s="17">
        <f t="shared" si="1762"/>
        <v>1.9205090843002024</v>
      </c>
      <c r="CS130" s="17">
        <f t="shared" si="1762"/>
        <v>0.68856893448159928</v>
      </c>
      <c r="CT130" s="17">
        <f t="shared" si="1762"/>
        <v>0.66514233983888726</v>
      </c>
      <c r="CU130" s="17">
        <f t="shared" si="1762"/>
        <v>0.95286420217074663</v>
      </c>
      <c r="CV130" s="17">
        <f t="shared" si="1762"/>
        <v>0.81238445450312158</v>
      </c>
      <c r="CW130" s="17">
        <f t="shared" si="1762"/>
        <v>1.0019182155874811</v>
      </c>
      <c r="CX130" s="17">
        <f t="shared" si="1762"/>
        <v>0.81505724157596049</v>
      </c>
      <c r="CY130" s="17">
        <f t="shared" si="1762"/>
        <v>0.74532732821327152</v>
      </c>
      <c r="CZ130" s="17">
        <f t="shared" si="1762"/>
        <v>0.81843717055462184</v>
      </c>
      <c r="DA130" s="17">
        <f t="shared" si="1762"/>
        <v>0.72874004140249193</v>
      </c>
      <c r="DB130" s="17">
        <f t="shared" si="1762"/>
        <v>2.2472236055589683</v>
      </c>
      <c r="DC130" s="17">
        <f t="shared" si="1762"/>
        <v>2.0969946714575487</v>
      </c>
      <c r="DD130" s="17">
        <f t="shared" si="1762"/>
        <v>2.4405323177281946</v>
      </c>
      <c r="DE130" s="17">
        <f t="shared" si="1762"/>
        <v>1.7147795602063169</v>
      </c>
      <c r="DF130" s="17">
        <f t="shared" si="1762"/>
        <v>2.0754547824236451</v>
      </c>
      <c r="DG130" s="17">
        <f t="shared" si="1762"/>
        <v>1.8323055970883801</v>
      </c>
      <c r="DH130" s="17">
        <f t="shared" si="1762"/>
        <v>1.6526755005830189</v>
      </c>
      <c r="DI130" s="17">
        <f t="shared" si="1762"/>
        <v>0.74340302521008406</v>
      </c>
      <c r="DJ130" s="17">
        <f t="shared" si="1762"/>
        <v>0.74340302521008406</v>
      </c>
      <c r="DK130" s="17">
        <f t="shared" si="1762"/>
        <v>0.74340302521008406</v>
      </c>
      <c r="DL130" s="17">
        <f t="shared" si="1762"/>
        <v>2.4780100840336141</v>
      </c>
      <c r="DM130" s="17">
        <f t="shared" si="1762"/>
        <v>0.90263140834772537</v>
      </c>
      <c r="DN130" s="17">
        <f t="shared" si="1762"/>
        <v>0.69800246252564446</v>
      </c>
      <c r="DO130" s="17">
        <f t="shared" si="1762"/>
        <v>0.68676084160649076</v>
      </c>
      <c r="DP130" s="17">
        <f t="shared" si="1762"/>
        <v>0.6310244134129237</v>
      </c>
      <c r="DQ130" s="17">
        <f t="shared" si="1762"/>
        <v>0.75098744503969872</v>
      </c>
      <c r="DR130" s="17">
        <f t="shared" si="1762"/>
        <v>0.90954932891335827</v>
      </c>
      <c r="DS130" s="17">
        <f t="shared" si="1762"/>
        <v>0.78062444564474065</v>
      </c>
      <c r="DT130" s="17">
        <f t="shared" si="1762"/>
        <v>0.75491808172471742</v>
      </c>
      <c r="DU130" s="17">
        <f t="shared" si="1762"/>
        <v>0.86002330668212101</v>
      </c>
      <c r="DV130" s="17">
        <f t="shared" si="1762"/>
        <v>0.76513773710576649</v>
      </c>
      <c r="DW130" s="17">
        <f t="shared" si="1762"/>
        <v>0.73101981067980293</v>
      </c>
      <c r="DX130" s="17">
        <f t="shared" si="1762"/>
        <v>0.8406845741918284</v>
      </c>
      <c r="DY130" s="17">
        <f t="shared" si="1762"/>
        <v>1.0089158243106344</v>
      </c>
      <c r="DZ130" s="17">
        <f t="shared" si="1762"/>
        <v>0.88761637621095324</v>
      </c>
      <c r="EA130" s="17">
        <f t="shared" si="1762"/>
        <v>0.7884071062810778</v>
      </c>
      <c r="EB130" s="17">
        <f t="shared" ref="EB130:GM130" si="1763">SUMIF(EB127:EB129,"&lt;&gt;#REF!")</f>
        <v>0.77354929961170671</v>
      </c>
      <c r="EC130" s="17">
        <f t="shared" si="1763"/>
        <v>0.67394696601332926</v>
      </c>
      <c r="ED130" s="17">
        <f t="shared" si="1763"/>
        <v>0.6660070799095914</v>
      </c>
      <c r="EE130" s="17">
        <f t="shared" si="1763"/>
        <v>1.2276164494650825</v>
      </c>
      <c r="EF130" s="17">
        <f t="shared" si="1763"/>
        <v>1.2144881229371196</v>
      </c>
      <c r="EG130" s="17">
        <f t="shared" si="1763"/>
        <v>1.3525320833149812</v>
      </c>
      <c r="EH130" s="17">
        <f t="shared" si="1763"/>
        <v>0.79595392871631399</v>
      </c>
      <c r="EI130" s="17">
        <f t="shared" si="1763"/>
        <v>0.76560941350796852</v>
      </c>
      <c r="EJ130" s="17">
        <f t="shared" si="1763"/>
        <v>0.822446419973341</v>
      </c>
      <c r="EK130" s="17">
        <f t="shared" si="1763"/>
        <v>0.72646027212518116</v>
      </c>
      <c r="EL130" s="17">
        <f t="shared" si="1763"/>
        <v>3.1717093538753982</v>
      </c>
      <c r="EM130" s="17">
        <f t="shared" si="1763"/>
        <v>3.1110203234587077</v>
      </c>
      <c r="EN130" s="17">
        <f t="shared" si="1763"/>
        <v>2.8082826859785563</v>
      </c>
      <c r="EO130" s="17">
        <f t="shared" si="1763"/>
        <v>1.9181507022891913</v>
      </c>
      <c r="EP130" s="17">
        <f t="shared" si="1763"/>
        <v>3.0162919793497536</v>
      </c>
      <c r="EQ130" s="17">
        <f t="shared" si="1763"/>
        <v>2.8118988717287743</v>
      </c>
      <c r="ER130" s="17">
        <f t="shared" si="1763"/>
        <v>3.4283013166734277</v>
      </c>
      <c r="ES130" s="17">
        <f t="shared" si="1763"/>
        <v>2.7608005948235292</v>
      </c>
      <c r="ET130" s="17">
        <f t="shared" si="1763"/>
        <v>3.2023683200185449</v>
      </c>
      <c r="EU130" s="17">
        <f t="shared" si="1763"/>
        <v>3.1357047218406264</v>
      </c>
      <c r="EV130" s="17">
        <f t="shared" si="1763"/>
        <v>2.233623602628803</v>
      </c>
      <c r="EW130" s="17">
        <f t="shared" si="1763"/>
        <v>1.6937899603083164</v>
      </c>
      <c r="EX130" s="17">
        <f t="shared" si="1763"/>
        <v>1.304499703024051</v>
      </c>
      <c r="EY130" s="17">
        <f t="shared" si="1763"/>
        <v>3.2389232411892208</v>
      </c>
      <c r="EZ130" s="17">
        <f t="shared" si="1763"/>
        <v>2.9166110330176753</v>
      </c>
      <c r="FA130" s="17">
        <f t="shared" si="1763"/>
        <v>3.3246897336563315</v>
      </c>
      <c r="FB130" s="17">
        <f t="shared" si="1763"/>
        <v>2.7446849844149517</v>
      </c>
      <c r="FC130" s="17">
        <f t="shared" si="1763"/>
        <v>3.8410181686004048</v>
      </c>
      <c r="FD130" s="17">
        <f t="shared" si="1763"/>
        <v>1.6979564351944365</v>
      </c>
      <c r="FE130" s="17">
        <f t="shared" si="1763"/>
        <v>1.2600835084833384</v>
      </c>
      <c r="FF130" s="17">
        <f t="shared" si="1763"/>
        <v>1.4462384618858299</v>
      </c>
      <c r="FG130" s="17">
        <f t="shared" si="1763"/>
        <v>1.3240742737154445</v>
      </c>
      <c r="FH130" s="17">
        <f t="shared" si="1763"/>
        <v>1.1476672992917996</v>
      </c>
      <c r="FI130" s="17">
        <f t="shared" si="1763"/>
        <v>0.95978286574789895</v>
      </c>
      <c r="FJ130" s="17">
        <f t="shared" si="1763"/>
        <v>0.87354469687858594</v>
      </c>
      <c r="FK130" s="17">
        <f t="shared" si="1763"/>
        <v>0.79642560511851623</v>
      </c>
      <c r="FL130" s="17">
        <f t="shared" si="1763"/>
        <v>0.84099902512662983</v>
      </c>
      <c r="FM130" s="17">
        <f t="shared" si="1763"/>
        <v>0.77960248010663558</v>
      </c>
      <c r="FN130" s="17">
        <f t="shared" si="1763"/>
        <v>0.78400479319385674</v>
      </c>
      <c r="FO130" s="17">
        <f t="shared" si="1763"/>
        <v>0.98776899894523307</v>
      </c>
      <c r="FP130" s="17">
        <f t="shared" si="1763"/>
        <v>0.99728113972297894</v>
      </c>
      <c r="FQ130" s="17">
        <f t="shared" si="1763"/>
        <v>0.70303367748246881</v>
      </c>
      <c r="FR130" s="17">
        <f t="shared" si="1763"/>
        <v>0.74752848475688194</v>
      </c>
      <c r="FS130" s="17">
        <f t="shared" si="1763"/>
        <v>0.62638626212460147</v>
      </c>
      <c r="FT130" s="17">
        <f t="shared" si="1763"/>
        <v>0.64548915641379312</v>
      </c>
      <c r="FU130" s="17">
        <f t="shared" si="1763"/>
        <v>1.2695956492610838</v>
      </c>
      <c r="FV130" s="17">
        <f t="shared" si="1763"/>
        <v>1.3367309238412053</v>
      </c>
      <c r="FW130" s="17">
        <f t="shared" si="1763"/>
        <v>0.68408800866067798</v>
      </c>
      <c r="FX130" s="17">
        <f t="shared" si="1763"/>
        <v>0.67237471133932181</v>
      </c>
      <c r="FY130" s="17">
        <f t="shared" si="1763"/>
        <v>0.72323715004346567</v>
      </c>
      <c r="FZ130" s="17">
        <f t="shared" si="1763"/>
        <v>0.67426141694813113</v>
      </c>
      <c r="GA130" s="17">
        <f t="shared" si="1763"/>
        <v>0.81631462674471178</v>
      </c>
      <c r="GB130" s="17">
        <f t="shared" si="1763"/>
        <v>0.86080943401912469</v>
      </c>
      <c r="GC130" s="17">
        <f t="shared" si="1763"/>
        <v>0.96622910991133004</v>
      </c>
      <c r="GD130" s="17">
        <f t="shared" si="1763"/>
        <v>0.96764413911793667</v>
      </c>
      <c r="GE130" s="17">
        <f t="shared" si="1763"/>
        <v>0.80004179086873373</v>
      </c>
      <c r="GF130" s="17">
        <f t="shared" si="1763"/>
        <v>0.81890884695682409</v>
      </c>
      <c r="GG130" s="17">
        <f t="shared" si="1763"/>
        <v>0.81356318106519843</v>
      </c>
      <c r="GH130" s="17">
        <f t="shared" si="1763"/>
        <v>0.80680248596696602</v>
      </c>
      <c r="GI130" s="17">
        <f t="shared" si="1763"/>
        <v>1.5886847353509128</v>
      </c>
      <c r="GJ130" s="17">
        <f t="shared" si="1763"/>
        <v>1.7027518119501592</v>
      </c>
      <c r="GK130" s="17">
        <f t="shared" si="1763"/>
        <v>1.5519725887128371</v>
      </c>
      <c r="GL130" s="17">
        <f t="shared" si="1763"/>
        <v>0.915916960343089</v>
      </c>
      <c r="GM130" s="17">
        <f t="shared" si="1763"/>
        <v>0.88918863088496103</v>
      </c>
      <c r="GN130" s="17">
        <f t="shared" ref="GN130:IY130" si="1764">SUMIF(GN127:GN129,"&lt;&gt;#REF!")</f>
        <v>0.84437937267574636</v>
      </c>
      <c r="GO130" s="17">
        <f t="shared" si="1764"/>
        <v>0.84571578914865253</v>
      </c>
      <c r="GP130" s="17">
        <f t="shared" si="1764"/>
        <v>0.96166957135670805</v>
      </c>
      <c r="GQ130" s="17">
        <f t="shared" si="1764"/>
        <v>1.0442915544758042</v>
      </c>
      <c r="GR130" s="17">
        <f t="shared" si="1764"/>
        <v>1.2106360989858014</v>
      </c>
      <c r="GS130" s="17">
        <f t="shared" si="1764"/>
        <v>1.0195285433601855</v>
      </c>
      <c r="GT130" s="17">
        <f t="shared" si="1764"/>
        <v>1.3294985523407705</v>
      </c>
      <c r="GU130" s="17">
        <f t="shared" si="1764"/>
        <v>2.4277970548687335</v>
      </c>
      <c r="GV130" s="17">
        <f t="shared" si="1764"/>
        <v>1.9010917390762097</v>
      </c>
      <c r="GW130" s="17">
        <f t="shared" si="1764"/>
        <v>2.1418825424004639</v>
      </c>
      <c r="GX130" s="17">
        <f t="shared" si="1764"/>
        <v>2.7115104107933932</v>
      </c>
      <c r="GY130" s="17">
        <f t="shared" si="1764"/>
        <v>2.4934386875085486</v>
      </c>
      <c r="GZ130" s="17">
        <f t="shared" si="1764"/>
        <v>1.9893738390217326</v>
      </c>
      <c r="HA130" s="17">
        <f t="shared" si="1764"/>
        <v>2.1380305184491446</v>
      </c>
      <c r="HB130" s="17">
        <f t="shared" si="1764"/>
        <v>3.8460493835572294</v>
      </c>
      <c r="HC130" s="17">
        <f t="shared" si="1764"/>
        <v>2.8811566901188064</v>
      </c>
      <c r="HD130" s="17">
        <f t="shared" si="1764"/>
        <v>3.1601532820214429</v>
      </c>
      <c r="HE130" s="17">
        <f t="shared" si="1764"/>
        <v>4.5598530055566489</v>
      </c>
      <c r="HF130" s="17">
        <f t="shared" si="1764"/>
        <v>4.6654299069162546</v>
      </c>
      <c r="HG130" s="17">
        <f t="shared" si="1764"/>
        <v>3.737563811050709</v>
      </c>
      <c r="HH130" s="17">
        <f t="shared" si="1764"/>
        <v>1.0595424248136769</v>
      </c>
      <c r="HI130" s="17">
        <f t="shared" si="1764"/>
        <v>0.8833712885911329</v>
      </c>
      <c r="HJ130" s="17">
        <f t="shared" si="1764"/>
        <v>0.9072695596360475</v>
      </c>
      <c r="HK130" s="17">
        <f t="shared" si="1764"/>
        <v>0.87613891709069813</v>
      </c>
      <c r="HL130" s="17">
        <f t="shared" si="1764"/>
        <v>1.3243887246502464</v>
      </c>
      <c r="HM130" s="17">
        <f t="shared" si="1764"/>
        <v>1.1721158594726167</v>
      </c>
      <c r="HN130" s="17">
        <f t="shared" si="1764"/>
        <v>0.94814818116024346</v>
      </c>
      <c r="HO130" s="17">
        <f t="shared" si="1764"/>
        <v>0.79037242462358726</v>
      </c>
      <c r="HP130" s="17">
        <f t="shared" si="1764"/>
        <v>1.1302938851440161</v>
      </c>
      <c r="HQ130" s="17">
        <f t="shared" si="1764"/>
        <v>0.92267765544132119</v>
      </c>
      <c r="HR130" s="17">
        <f t="shared" si="1764"/>
        <v>0.98234472031990694</v>
      </c>
      <c r="HS130" s="17">
        <f t="shared" si="1764"/>
        <v>1.4156581084763835</v>
      </c>
      <c r="HT130" s="17">
        <f t="shared" si="1764"/>
        <v>0.82040248889713108</v>
      </c>
      <c r="HU130" s="17">
        <f t="shared" si="1764"/>
        <v>0.73471460916372067</v>
      </c>
      <c r="HV130" s="17">
        <f t="shared" si="1764"/>
        <v>0.7557042090617212</v>
      </c>
      <c r="HW130" s="17">
        <f t="shared" si="1764"/>
        <v>1.343334393472037</v>
      </c>
      <c r="HX130" s="17">
        <f t="shared" si="1764"/>
        <v>1.3085089524427702</v>
      </c>
      <c r="HY130" s="17">
        <f t="shared" si="1764"/>
        <v>1.5270523521298176</v>
      </c>
      <c r="HZ130" s="17">
        <f t="shared" si="1764"/>
        <v>2.405549651231528</v>
      </c>
      <c r="IA130" s="17">
        <f t="shared" si="1764"/>
        <v>2.0289160440730223</v>
      </c>
      <c r="IB130" s="17">
        <f t="shared" si="1764"/>
        <v>2.7214942279733414</v>
      </c>
      <c r="IC130" s="17">
        <f t="shared" si="1764"/>
        <v>1.1063956140991018</v>
      </c>
      <c r="ID130" s="17">
        <f t="shared" si="1764"/>
        <v>1.0859563033370037</v>
      </c>
      <c r="IE130" s="17">
        <f t="shared" si="1764"/>
        <v>0.81600017580991024</v>
      </c>
      <c r="IF130" s="17">
        <f t="shared" si="1764"/>
        <v>1.089965552755723</v>
      </c>
      <c r="IG130" s="17">
        <f t="shared" si="1764"/>
        <v>1.2451470890802665</v>
      </c>
      <c r="IH130" s="17">
        <f t="shared" si="1764"/>
        <v>1.2780858245007245</v>
      </c>
      <c r="II130" s="17">
        <f t="shared" si="1764"/>
        <v>0.86387533063343969</v>
      </c>
      <c r="IJ130" s="17">
        <f t="shared" si="1764"/>
        <v>1.1096187361808172</v>
      </c>
      <c r="IK130" s="17">
        <f t="shared" si="1764"/>
        <v>1.0539609207209504</v>
      </c>
      <c r="IL130" s="17">
        <f t="shared" si="1764"/>
        <v>0.95766032193798867</v>
      </c>
      <c r="IM130" s="17">
        <v>0</v>
      </c>
      <c r="IN130" s="17">
        <f t="shared" si="1764"/>
        <v>1.2518291714447984</v>
      </c>
      <c r="IO130" s="17">
        <f t="shared" si="1764"/>
        <v>1.1212534207684728</v>
      </c>
      <c r="IP130" s="17">
        <f t="shared" si="1764"/>
        <v>3.9373187673833674</v>
      </c>
      <c r="IQ130" s="17">
        <f t="shared" si="1764"/>
        <v>1.4868060504201681</v>
      </c>
      <c r="IR130" s="17">
        <f t="shared" si="1764"/>
        <v>1.4868060504201681</v>
      </c>
      <c r="IS130" s="17">
        <f t="shared" si="1764"/>
        <v>1.4868060504201681</v>
      </c>
      <c r="IT130" s="17">
        <f t="shared" si="1764"/>
        <v>0</v>
      </c>
      <c r="IU130" s="17">
        <f t="shared" si="1764"/>
        <v>0.49560201680672267</v>
      </c>
      <c r="IV130" s="17">
        <f t="shared" si="1764"/>
        <v>1.4868060504201681</v>
      </c>
      <c r="IW130" s="17">
        <f t="shared" si="1764"/>
        <v>0.99120403361344533</v>
      </c>
      <c r="IX130" s="17">
        <f t="shared" si="1764"/>
        <v>0.99120403361344533</v>
      </c>
      <c r="IY130" s="17">
        <f t="shared" si="1764"/>
        <v>1.9824080672268907</v>
      </c>
      <c r="IZ130" s="17">
        <f t="shared" ref="IZ130:LK130" si="1765">SUMIF(IZ127:IZ129,"&lt;&gt;#REF!")</f>
        <v>0.99120403361344533</v>
      </c>
      <c r="JA130" s="17">
        <f t="shared" si="1765"/>
        <v>0</v>
      </c>
      <c r="JB130" s="17">
        <f t="shared" si="1765"/>
        <v>1.4868060504201681</v>
      </c>
      <c r="JC130" s="17">
        <f t="shared" si="1765"/>
        <v>3.5797094417803534</v>
      </c>
      <c r="JD130" s="17">
        <f t="shared" si="1765"/>
        <v>3.0965555804578386</v>
      </c>
      <c r="JE130" s="17">
        <f t="shared" si="1765"/>
        <v>3.3552256537815128</v>
      </c>
      <c r="JF130" s="17">
        <f t="shared" si="1765"/>
        <v>2.9736121008403362</v>
      </c>
      <c r="JG130" s="17">
        <f t="shared" si="1765"/>
        <v>2.9736121008403362</v>
      </c>
      <c r="JH130" s="17">
        <v>0</v>
      </c>
      <c r="JI130" s="17">
        <f t="shared" si="1765"/>
        <v>1.8026685964833378</v>
      </c>
      <c r="JJ130" s="17">
        <f t="shared" si="1765"/>
        <v>1.4438800798748186</v>
      </c>
      <c r="JK130" s="17">
        <f t="shared" si="1765"/>
        <v>1.3905806464259636</v>
      </c>
      <c r="JL130" s="17">
        <f t="shared" si="1765"/>
        <v>1.4831078339913066</v>
      </c>
      <c r="JM130" s="17">
        <f t="shared" si="1765"/>
        <v>2.4327496570918576</v>
      </c>
      <c r="JN130" s="17">
        <f t="shared" si="1765"/>
        <v>1.5893136372205159</v>
      </c>
      <c r="JO130" s="17">
        <f t="shared" si="1765"/>
        <v>0</v>
      </c>
      <c r="JP130" s="17">
        <f t="shared" si="1765"/>
        <v>5.4899202579658066</v>
      </c>
      <c r="JQ130" s="17">
        <f t="shared" si="1765"/>
        <v>3.4347475608368585</v>
      </c>
      <c r="JR130" s="17">
        <f t="shared" si="1765"/>
        <v>1.6222523726409737</v>
      </c>
      <c r="JS130" s="17">
        <f t="shared" si="1765"/>
        <v>1.4968650623888728</v>
      </c>
      <c r="JT130" s="17">
        <f t="shared" si="1765"/>
        <v>1.4564581172668791</v>
      </c>
      <c r="JU130" s="17">
        <f t="shared" si="1765"/>
        <v>1.3971841160567946</v>
      </c>
      <c r="JV130" s="17">
        <f t="shared" si="1765"/>
        <v>0</v>
      </c>
      <c r="JW130" s="17">
        <f t="shared" si="1765"/>
        <v>3.8263175873984361</v>
      </c>
      <c r="JX130" s="17">
        <f t="shared" si="1765"/>
        <v>1.9720004248739498</v>
      </c>
      <c r="JY130" s="17">
        <f t="shared" si="1765"/>
        <v>1.9240466573167196</v>
      </c>
      <c r="JZ130" s="17">
        <f t="shared" si="1765"/>
        <v>1.6860072996719793</v>
      </c>
      <c r="KA130" s="17">
        <f t="shared" si="1765"/>
        <v>2.807417945907853</v>
      </c>
      <c r="KB130" s="17">
        <f t="shared" si="1765"/>
        <v>2.414825953808172</v>
      </c>
      <c r="KC130" s="17">
        <f t="shared" si="1765"/>
        <v>0</v>
      </c>
      <c r="KD130" s="17">
        <f t="shared" si="1765"/>
        <v>4.9560201680672282</v>
      </c>
      <c r="KE130" s="17">
        <f t="shared" si="1765"/>
        <v>4.9560201680672282</v>
      </c>
      <c r="KF130" s="17">
        <f t="shared" si="1765"/>
        <v>4.9560201680672282</v>
      </c>
      <c r="KG130" s="17">
        <f t="shared" si="1765"/>
        <v>4.9560201680672282</v>
      </c>
      <c r="KH130" s="17">
        <f t="shared" si="1765"/>
        <v>4.9560201680672282</v>
      </c>
      <c r="KI130" s="17">
        <f t="shared" si="1765"/>
        <v>4.9560201680672282</v>
      </c>
      <c r="KJ130" s="17">
        <f t="shared" si="1765"/>
        <v>0</v>
      </c>
      <c r="KK130" s="17">
        <f t="shared" si="1765"/>
        <v>4.9560201680672282</v>
      </c>
      <c r="KL130" s="17">
        <f t="shared" si="1765"/>
        <v>4.9560201680672282</v>
      </c>
      <c r="KM130" s="17">
        <f t="shared" si="1765"/>
        <v>4.9560201680672282</v>
      </c>
      <c r="KN130" s="17">
        <f t="shared" si="1765"/>
        <v>4.9560201680672282</v>
      </c>
      <c r="KO130" s="17">
        <f t="shared" si="1765"/>
        <v>0</v>
      </c>
      <c r="KP130" s="17">
        <f t="shared" si="1765"/>
        <v>4.9560201680672282</v>
      </c>
      <c r="KQ130" s="17">
        <f t="shared" si="1765"/>
        <v>4.9560201680672282</v>
      </c>
      <c r="KR130" s="17">
        <f t="shared" si="1765"/>
        <v>4.9560201680672282</v>
      </c>
      <c r="KS130" s="17">
        <f t="shared" si="1765"/>
        <v>2.9736121008403362</v>
      </c>
      <c r="KT130" s="17">
        <f t="shared" si="1765"/>
        <v>4.2126171428571419</v>
      </c>
      <c r="KU130" s="17">
        <f t="shared" si="1765"/>
        <v>4.9560201680672282</v>
      </c>
      <c r="KV130" s="17">
        <f t="shared" si="1765"/>
        <v>4.9560201680672282</v>
      </c>
      <c r="KW130" s="17">
        <f t="shared" si="1765"/>
        <v>2.4780100840336141</v>
      </c>
      <c r="KX130" s="17">
        <f t="shared" si="1765"/>
        <v>2.4780100840336141</v>
      </c>
      <c r="KY130" s="17">
        <f t="shared" si="1765"/>
        <v>2.4780100840336141</v>
      </c>
      <c r="KZ130" s="17">
        <f t="shared" si="1765"/>
        <v>5.9472242016806725</v>
      </c>
      <c r="LA130" s="17">
        <f t="shared" si="1765"/>
        <v>5.9472242016806725</v>
      </c>
      <c r="LB130" s="17">
        <f t="shared" si="1765"/>
        <v>3.7170151260504198</v>
      </c>
      <c r="LC130" s="17">
        <f t="shared" si="1765"/>
        <v>4.9560201680672282</v>
      </c>
      <c r="LD130" s="17">
        <f t="shared" si="1765"/>
        <v>1.2390050420168071</v>
      </c>
      <c r="LE130" s="17">
        <f t="shared" si="1765"/>
        <v>4.9560201680672282</v>
      </c>
      <c r="LF130" s="17">
        <f t="shared" si="1765"/>
        <v>3.1924631155722976</v>
      </c>
      <c r="LG130" s="17">
        <f t="shared" si="1765"/>
        <v>4.9560201680672282</v>
      </c>
      <c r="LH130" s="17">
        <f t="shared" si="1765"/>
        <v>1.9824080672268907</v>
      </c>
      <c r="LI130" s="17">
        <f t="shared" si="1765"/>
        <v>1.9824080672268907</v>
      </c>
      <c r="LJ130" s="17">
        <f t="shared" si="1765"/>
        <v>5.9472242016806725</v>
      </c>
      <c r="LK130" s="17">
        <f t="shared" si="1765"/>
        <v>1.2957736895833087</v>
      </c>
      <c r="LL130" s="17">
        <f t="shared" ref="LL130:NB130" si="1766">SUMIF(LL127:LL129,"&lt;&gt;#REF!")</f>
        <v>0.98666842067342797</v>
      </c>
      <c r="LM130" s="17">
        <f t="shared" si="1766"/>
        <v>2.9736121008403362</v>
      </c>
      <c r="LN130" s="17">
        <f t="shared" si="1766"/>
        <v>5.9472242016806725</v>
      </c>
      <c r="LO130" s="17">
        <f t="shared" si="1766"/>
        <v>5.9472242016806725</v>
      </c>
      <c r="LP130" s="17">
        <f t="shared" si="1766"/>
        <v>0.49266600210026068</v>
      </c>
      <c r="LQ130" s="17">
        <f t="shared" si="1766"/>
        <v>0.740060275055346</v>
      </c>
      <c r="LR130" s="17">
        <f t="shared" si="1766"/>
        <v>2.8516769149811649</v>
      </c>
      <c r="LS130" s="17">
        <f t="shared" si="1766"/>
        <v>2.1061137485667918</v>
      </c>
      <c r="LT130" s="17">
        <f t="shared" si="1766"/>
        <v>4.6920010109069841</v>
      </c>
      <c r="LU130" s="17">
        <f t="shared" si="1766"/>
        <v>3.1102341961217039</v>
      </c>
      <c r="LV130" s="17">
        <f t="shared" si="1766"/>
        <v>2.7463358518226602</v>
      </c>
      <c r="LW130" s="17">
        <f t="shared" si="1766"/>
        <v>1.8711402875363663</v>
      </c>
      <c r="LX130" s="17">
        <f t="shared" si="1766"/>
        <v>2.1292258922747029</v>
      </c>
      <c r="LY130" s="17">
        <f t="shared" si="1766"/>
        <v>9.9120403361344565</v>
      </c>
      <c r="LZ130" s="17">
        <f t="shared" si="1766"/>
        <v>2.3101924052529701</v>
      </c>
      <c r="MA130" s="17">
        <f t="shared" si="1766"/>
        <v>2.3276444321344538</v>
      </c>
      <c r="MB130" s="17">
        <f t="shared" si="1766"/>
        <v>9.9120403361344565</v>
      </c>
      <c r="MC130" s="17">
        <f t="shared" si="1766"/>
        <v>4.9560201680672282</v>
      </c>
      <c r="MD130" s="17">
        <f t="shared" si="1766"/>
        <v>4.9560201680672282</v>
      </c>
      <c r="ME130" s="17">
        <f t="shared" si="1766"/>
        <v>6.195025210084034</v>
      </c>
      <c r="MF130" s="17">
        <f t="shared" si="1766"/>
        <v>3.4692141176470583</v>
      </c>
      <c r="MG130" s="17">
        <f t="shared" si="1766"/>
        <v>3.4692141176470583</v>
      </c>
      <c r="MH130" s="17">
        <f t="shared" si="1766"/>
        <v>6.195025210084034</v>
      </c>
      <c r="MI130" s="17">
        <f t="shared" si="1766"/>
        <v>0</v>
      </c>
      <c r="MJ130" s="17">
        <f t="shared" si="1766"/>
        <v>4.9560201680672282</v>
      </c>
      <c r="MK130" s="17">
        <f t="shared" si="1766"/>
        <v>4.9560201680672282</v>
      </c>
      <c r="ML130" s="17">
        <f t="shared" si="1766"/>
        <v>4.9560201680672282</v>
      </c>
      <c r="MM130" s="17">
        <f t="shared" si="1766"/>
        <v>4.9560201680672282</v>
      </c>
      <c r="MN130" s="17">
        <f t="shared" si="1766"/>
        <v>4.9560201680672282</v>
      </c>
      <c r="MO130" s="17">
        <f t="shared" si="1766"/>
        <v>7.4340302521008397</v>
      </c>
      <c r="MP130" s="17">
        <f t="shared" si="1766"/>
        <v>0</v>
      </c>
      <c r="MQ130" s="17">
        <f t="shared" si="1766"/>
        <v>7.4340302521008397</v>
      </c>
      <c r="MR130" s="17">
        <f t="shared" si="1766"/>
        <v>7.4340302521008397</v>
      </c>
      <c r="MS130" s="17">
        <f t="shared" si="1766"/>
        <v>0.52497583565111561</v>
      </c>
      <c r="MT130" s="17">
        <f t="shared" si="1766"/>
        <v>0.56286717329469715</v>
      </c>
      <c r="MU130" s="17">
        <f t="shared" si="1766"/>
        <v>1.1018360755444796</v>
      </c>
      <c r="MV130" s="17">
        <f t="shared" si="1766"/>
        <v>0.99728113972297894</v>
      </c>
      <c r="MW130" s="17">
        <f t="shared" si="1766"/>
        <v>0.88447186686293833</v>
      </c>
      <c r="MX130" s="17">
        <f t="shared" si="1766"/>
        <v>0.59682787425325989</v>
      </c>
      <c r="MY130" s="17">
        <f t="shared" si="1766"/>
        <v>0.62119782170037663</v>
      </c>
      <c r="MZ130" s="17">
        <f t="shared" si="1766"/>
        <v>0.62811574226600975</v>
      </c>
      <c r="NA130" s="17">
        <f t="shared" si="1766"/>
        <v>0.53503882322432494</v>
      </c>
      <c r="NB130" s="17">
        <f t="shared" si="1766"/>
        <v>0.74611353159435778</v>
      </c>
    </row>
    <row r="131" spans="2:375" ht="15">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c r="AK131" s="1"/>
      <c r="AL131" s="1"/>
      <c r="AM131" s="1"/>
      <c r="AN131" s="1"/>
      <c r="AO131" s="1"/>
      <c r="AP131" s="1"/>
      <c r="AQ131" s="1"/>
      <c r="AR131" s="1"/>
      <c r="AS131" s="1"/>
      <c r="AT131" s="1"/>
      <c r="AU131" s="1"/>
      <c r="AV131" s="1"/>
      <c r="AW131" s="1"/>
      <c r="AX131" s="1"/>
      <c r="AY131" s="1"/>
      <c r="AZ131" s="1"/>
      <c r="BA131" s="1"/>
      <c r="BB131" s="1"/>
      <c r="BC131" s="1"/>
      <c r="BD131" s="1"/>
      <c r="BE131" s="1"/>
      <c r="BF131" s="1"/>
      <c r="BG131" s="1"/>
      <c r="BH131" s="1"/>
      <c r="BI131" s="1"/>
      <c r="BJ131" s="1"/>
      <c r="BK131" s="1"/>
      <c r="BL131" s="1"/>
      <c r="BM131" s="1"/>
      <c r="BN131" s="1"/>
      <c r="BO131" s="1"/>
      <c r="BP131" s="1"/>
      <c r="BQ131" s="1"/>
      <c r="BR131" s="1"/>
      <c r="BS131" s="1"/>
      <c r="BT131" s="1"/>
      <c r="BU131" s="1"/>
      <c r="BV131" s="1"/>
      <c r="BW131" s="1"/>
      <c r="BX131" s="1"/>
      <c r="BY131" s="1"/>
      <c r="BZ131" s="1"/>
      <c r="CA131" s="1"/>
      <c r="CB131" s="1"/>
      <c r="CC131" s="1"/>
      <c r="CD131" s="1"/>
      <c r="CE131" s="1"/>
      <c r="CF131" s="1"/>
      <c r="CG131" s="1"/>
      <c r="CH131" s="1"/>
      <c r="CI131" s="1"/>
      <c r="CJ131" s="1"/>
      <c r="CK131" s="1"/>
      <c r="CL131" s="1"/>
      <c r="CM131" s="1"/>
      <c r="CN131" s="1"/>
      <c r="CO131" s="1"/>
      <c r="CP131" s="1"/>
      <c r="CQ131" s="1"/>
      <c r="CR131" s="1"/>
      <c r="CS131" s="1"/>
      <c r="CT131" s="1"/>
      <c r="CU131" s="1"/>
      <c r="CV131" s="1"/>
      <c r="CW131" s="1"/>
      <c r="CX131" s="1"/>
      <c r="CY131" s="1"/>
      <c r="CZ131" s="1"/>
      <c r="DA131" s="1"/>
      <c r="DB131" s="1"/>
      <c r="DC131" s="1"/>
      <c r="DD131" s="1"/>
      <c r="DE131" s="1"/>
      <c r="DF131" s="1"/>
      <c r="DG131" s="1"/>
      <c r="DH131" s="1"/>
      <c r="DI131" s="1"/>
      <c r="DJ131" s="1"/>
      <c r="DK131" s="1"/>
      <c r="DL131" s="1"/>
      <c r="DM131" s="1"/>
      <c r="DN131" s="1"/>
      <c r="DO131" s="1"/>
      <c r="DP131" s="1"/>
      <c r="DQ131" s="1"/>
      <c r="DR131" s="1"/>
      <c r="DS131" s="1"/>
      <c r="DT131" s="1"/>
      <c r="DU131" s="1"/>
      <c r="DV131" s="1"/>
      <c r="DW131" s="1"/>
      <c r="DX131" s="1"/>
      <c r="DY131" s="1"/>
      <c r="DZ131" s="1"/>
      <c r="EA131" s="1"/>
      <c r="EB131" s="1"/>
      <c r="EC131" s="1"/>
      <c r="ED131" s="1"/>
      <c r="EE131" s="1"/>
      <c r="EF131" s="1"/>
      <c r="EG131" s="1"/>
      <c r="EH131" s="1"/>
      <c r="EI131" s="1"/>
      <c r="EJ131" s="1"/>
      <c r="EK131" s="1"/>
      <c r="EL131" s="1"/>
      <c r="EM131" s="1"/>
      <c r="EN131" s="1"/>
      <c r="EO131" s="1"/>
      <c r="EP131" s="1"/>
      <c r="EQ131" s="1"/>
      <c r="ER131" s="1"/>
      <c r="ES131" s="1"/>
      <c r="ET131" s="1"/>
      <c r="EU131" s="1"/>
      <c r="EV131" s="1"/>
      <c r="EW131" s="1"/>
      <c r="EX131" s="1"/>
      <c r="EY131" s="1"/>
      <c r="EZ131" s="1"/>
      <c r="FA131" s="1"/>
      <c r="FB131" s="1"/>
      <c r="FC131" s="1"/>
      <c r="FD131" s="1"/>
      <c r="FE131" s="1"/>
      <c r="FF131" s="1"/>
      <c r="FG131" s="1"/>
      <c r="FH131" s="1"/>
      <c r="FI131" s="1"/>
      <c r="FJ131" s="1"/>
      <c r="FK131" s="1"/>
      <c r="FL131" s="1"/>
      <c r="FM131" s="1"/>
      <c r="FN131" s="1"/>
      <c r="FO131" s="1"/>
      <c r="FP131" s="1"/>
      <c r="FQ131" s="1"/>
      <c r="FR131" s="1"/>
      <c r="FS131" s="1"/>
      <c r="FT131" s="1"/>
      <c r="FU131" s="1"/>
      <c r="FV131" s="1"/>
      <c r="FW131" s="1"/>
      <c r="FX131" s="1"/>
      <c r="FY131" s="1"/>
      <c r="FZ131" s="1"/>
      <c r="GA131" s="1"/>
      <c r="GB131" s="1"/>
      <c r="GC131" s="1"/>
      <c r="GD131" s="1"/>
      <c r="GE131" s="1"/>
      <c r="GF131" s="1"/>
      <c r="GG131" s="1"/>
      <c r="GH131" s="1"/>
      <c r="GI131" s="1"/>
      <c r="GJ131" s="1"/>
      <c r="GK131" s="1"/>
      <c r="GL131" s="1"/>
      <c r="GM131" s="1"/>
      <c r="GN131" s="1"/>
      <c r="GO131" s="1"/>
      <c r="GP131" s="1"/>
      <c r="GQ131" s="1"/>
      <c r="GR131" s="1"/>
      <c r="GS131" s="1"/>
      <c r="GT131" s="1"/>
      <c r="GU131" s="1"/>
      <c r="GV131" s="1"/>
      <c r="GW131" s="1"/>
      <c r="GX131" s="1"/>
      <c r="GY131" s="1"/>
      <c r="GZ131" s="1"/>
      <c r="HA131" s="1"/>
      <c r="HB131" s="1"/>
      <c r="HC131" s="1"/>
      <c r="HD131" s="1"/>
      <c r="HE131" s="1"/>
      <c r="HF131" s="1"/>
      <c r="HG131" s="1"/>
      <c r="HH131" s="1"/>
      <c r="HI131" s="1"/>
      <c r="HJ131" s="1"/>
      <c r="HK131" s="1"/>
      <c r="HL131" s="1"/>
      <c r="HM131" s="1"/>
      <c r="HN131" s="1"/>
      <c r="HO131" s="1"/>
      <c r="HP131" s="1"/>
      <c r="HQ131" s="1"/>
      <c r="HR131" s="1"/>
      <c r="HS131" s="1"/>
      <c r="HT131" s="1"/>
      <c r="HU131" s="1"/>
      <c r="HV131" s="1"/>
      <c r="HW131" s="1"/>
      <c r="HX131" s="1"/>
      <c r="HY131" s="1"/>
      <c r="HZ131" s="1"/>
      <c r="IA131" s="1"/>
      <c r="IB131" s="1"/>
      <c r="IC131" s="1"/>
      <c r="ID131" s="1"/>
      <c r="IE131" s="1"/>
      <c r="IF131" s="1"/>
      <c r="IG131" s="1"/>
      <c r="IH131" s="1"/>
      <c r="II131" s="1"/>
      <c r="IJ131" s="1"/>
      <c r="IK131" s="1"/>
      <c r="IL131" s="1"/>
      <c r="IM131" s="1"/>
      <c r="IN131" s="1"/>
      <c r="IO131" s="1"/>
      <c r="IP131" s="1"/>
      <c r="IQ131" s="1"/>
      <c r="IR131" s="1"/>
      <c r="IS131" s="1"/>
      <c r="IT131" s="1"/>
      <c r="IU131" s="1"/>
      <c r="IV131" s="1"/>
      <c r="IW131" s="1"/>
      <c r="IX131" s="1"/>
      <c r="IY131" s="1"/>
      <c r="IZ131" s="1"/>
      <c r="JA131" s="1"/>
      <c r="JB131" s="1"/>
      <c r="JC131" s="1"/>
      <c r="JD131" s="1"/>
      <c r="JE131" s="1"/>
      <c r="JF131" s="1"/>
      <c r="JG131" s="1"/>
      <c r="JH131" s="1"/>
      <c r="JI131" s="1"/>
      <c r="JJ131" s="1"/>
      <c r="JK131" s="1"/>
      <c r="JL131" s="1"/>
      <c r="JM131" s="1"/>
      <c r="JN131" s="1"/>
      <c r="JO131" s="1"/>
      <c r="JP131" s="1"/>
      <c r="JQ131" s="1"/>
      <c r="JR131" s="1"/>
      <c r="JS131" s="1"/>
      <c r="JT131" s="1"/>
      <c r="JU131" s="1"/>
      <c r="JV131" s="1"/>
      <c r="JW131" s="1"/>
      <c r="JX131" s="1"/>
      <c r="JY131" s="1"/>
      <c r="JZ131" s="1"/>
      <c r="KA131" s="1"/>
      <c r="KB131" s="1"/>
      <c r="KC131" s="1"/>
      <c r="KD131" s="1"/>
      <c r="KE131" s="1"/>
      <c r="KF131" s="1"/>
      <c r="KG131" s="1"/>
      <c r="KH131" s="1"/>
      <c r="KI131" s="1"/>
      <c r="KJ131" s="1"/>
      <c r="KK131" s="1"/>
      <c r="KL131" s="1"/>
      <c r="KM131" s="1"/>
      <c r="KN131" s="1"/>
      <c r="KO131" s="1"/>
      <c r="KP131" s="1"/>
      <c r="KQ131" s="1"/>
      <c r="KR131" s="1"/>
      <c r="KS131" s="1"/>
      <c r="KT131" s="1"/>
      <c r="KU131" s="1"/>
      <c r="KV131" s="1"/>
      <c r="KW131" s="1"/>
      <c r="KX131" s="1"/>
      <c r="KY131" s="1"/>
      <c r="KZ131" s="1"/>
      <c r="LA131" s="1"/>
      <c r="LB131" s="1"/>
      <c r="LC131" s="1"/>
      <c r="LD131" s="1"/>
      <c r="LE131" s="1"/>
      <c r="LF131" s="1"/>
      <c r="LG131" s="1"/>
      <c r="LH131" s="1"/>
      <c r="LI131" s="1"/>
      <c r="LJ131" s="1"/>
      <c r="LK131" s="1"/>
      <c r="LL131" s="1"/>
      <c r="LM131" s="1"/>
      <c r="LN131" s="1"/>
      <c r="LO131" s="1"/>
      <c r="LP131" s="1"/>
      <c r="LQ131" s="1"/>
      <c r="LR131" s="1"/>
      <c r="LS131" s="1"/>
      <c r="LT131" s="1"/>
      <c r="LU131" s="1"/>
      <c r="LV131" s="1"/>
      <c r="LW131" s="1"/>
      <c r="LX131" s="1"/>
      <c r="LY131" s="1"/>
      <c r="LZ131" s="1"/>
      <c r="MA131" s="1"/>
      <c r="MB131" s="1"/>
      <c r="MC131" s="1"/>
      <c r="MD131" s="1"/>
      <c r="ME131" s="1"/>
      <c r="MF131" s="1"/>
      <c r="MG131" s="1"/>
      <c r="MH131" s="1"/>
      <c r="MI131" s="1"/>
      <c r="MJ131" s="1"/>
      <c r="MK131" s="1"/>
      <c r="ML131" s="1"/>
      <c r="MM131" s="1"/>
      <c r="MN131" s="1"/>
      <c r="MO131" s="1"/>
      <c r="MP131" s="1"/>
      <c r="MQ131" s="1"/>
      <c r="MR131" s="1"/>
      <c r="MS131" s="1"/>
      <c r="MT131" s="1"/>
      <c r="MU131" s="1"/>
      <c r="MV131" s="1"/>
      <c r="MW131" s="1"/>
      <c r="MX131" s="1"/>
      <c r="MY131" s="1"/>
      <c r="MZ131" s="1"/>
      <c r="NA131" s="1"/>
      <c r="NB131" s="1"/>
    </row>
    <row r="132" spans="2:375" s="165" customFormat="1" ht="15">
      <c r="B132" s="167" t="s">
        <v>108</v>
      </c>
      <c r="C132" s="172"/>
      <c r="D132" s="172"/>
      <c r="E132" s="172"/>
      <c r="F132" s="172"/>
      <c r="G132" s="172"/>
      <c r="H132" s="172"/>
      <c r="I132" s="172"/>
      <c r="J132" s="172"/>
      <c r="K132" s="172"/>
      <c r="L132" s="172"/>
      <c r="M132" s="172"/>
      <c r="N132" s="172"/>
      <c r="O132" s="172"/>
      <c r="P132" s="172"/>
      <c r="Q132" s="172"/>
      <c r="R132" s="172"/>
      <c r="S132" s="172"/>
      <c r="T132" s="172"/>
      <c r="U132" s="172"/>
      <c r="V132" s="172"/>
      <c r="W132" s="172"/>
      <c r="X132" s="172"/>
      <c r="Y132" s="172"/>
      <c r="Z132" s="172"/>
      <c r="AA132" s="172"/>
      <c r="AB132" s="172"/>
      <c r="AC132" s="172"/>
      <c r="AD132" s="172"/>
      <c r="AE132" s="172"/>
      <c r="AF132" s="172"/>
      <c r="AG132" s="172"/>
      <c r="AH132" s="172"/>
      <c r="AI132" s="172"/>
      <c r="AJ132" s="172"/>
      <c r="AK132" s="172"/>
      <c r="AL132" s="172"/>
      <c r="AM132" s="172"/>
      <c r="AN132" s="172"/>
      <c r="AO132" s="172"/>
      <c r="AP132" s="172"/>
      <c r="AQ132" s="172"/>
      <c r="AR132" s="172"/>
      <c r="AS132" s="172"/>
      <c r="AT132" s="172"/>
      <c r="AU132" s="172"/>
      <c r="AV132" s="172"/>
      <c r="AW132" s="172"/>
      <c r="AX132" s="172"/>
      <c r="AY132" s="172"/>
      <c r="AZ132" s="172"/>
      <c r="BA132" s="172"/>
      <c r="BB132" s="172"/>
      <c r="BC132" s="172"/>
      <c r="BD132" s="172"/>
      <c r="BE132" s="172"/>
      <c r="BF132" s="172"/>
      <c r="BG132" s="172"/>
      <c r="BH132" s="172"/>
      <c r="BI132" s="172"/>
      <c r="BJ132" s="172"/>
      <c r="BK132" s="172"/>
      <c r="BL132" s="172"/>
      <c r="BM132" s="172"/>
      <c r="BN132" s="172"/>
      <c r="BO132" s="172"/>
      <c r="BP132" s="172"/>
      <c r="BQ132" s="172"/>
      <c r="BR132" s="172"/>
      <c r="BS132" s="172"/>
      <c r="BT132" s="172"/>
      <c r="BU132" s="172"/>
      <c r="BV132" s="172"/>
      <c r="BW132" s="172"/>
      <c r="BX132" s="172"/>
      <c r="BY132" s="172"/>
      <c r="BZ132" s="172"/>
      <c r="CA132" s="172"/>
      <c r="CB132" s="172"/>
      <c r="CC132" s="172"/>
      <c r="CD132" s="172"/>
      <c r="CE132" s="172"/>
      <c r="CF132" s="172"/>
      <c r="CG132" s="172"/>
      <c r="CH132" s="172"/>
      <c r="CI132" s="172"/>
      <c r="CJ132" s="172"/>
      <c r="CK132" s="172"/>
      <c r="CL132" s="172"/>
      <c r="CM132" s="172"/>
      <c r="CN132" s="172"/>
      <c r="CO132" s="172"/>
      <c r="CP132" s="172"/>
      <c r="CQ132" s="172"/>
      <c r="CR132" s="172"/>
      <c r="CS132" s="172"/>
      <c r="CT132" s="172"/>
      <c r="CU132" s="172"/>
      <c r="CV132" s="172"/>
      <c r="CW132" s="172"/>
      <c r="CX132" s="172"/>
      <c r="CY132" s="172"/>
      <c r="CZ132" s="172"/>
      <c r="DA132" s="172"/>
      <c r="DB132" s="172"/>
      <c r="DC132" s="172"/>
      <c r="DD132" s="172"/>
      <c r="DE132" s="172"/>
      <c r="DF132" s="172"/>
      <c r="DG132" s="172"/>
      <c r="DH132" s="172"/>
      <c r="DI132" s="172"/>
      <c r="DJ132" s="172"/>
      <c r="DK132" s="172"/>
      <c r="DL132" s="172"/>
      <c r="DM132" s="172"/>
      <c r="DN132" s="172"/>
      <c r="DO132" s="172"/>
      <c r="DP132" s="172"/>
      <c r="DQ132" s="172"/>
      <c r="DR132" s="172"/>
      <c r="DS132" s="172"/>
      <c r="DT132" s="172"/>
      <c r="DU132" s="172"/>
      <c r="DV132" s="172"/>
      <c r="DW132" s="172"/>
      <c r="DX132" s="172"/>
      <c r="DY132" s="172"/>
      <c r="DZ132" s="172"/>
      <c r="EA132" s="172"/>
      <c r="EB132" s="172"/>
      <c r="EC132" s="172"/>
      <c r="ED132" s="172"/>
      <c r="EE132" s="172"/>
      <c r="EF132" s="172"/>
      <c r="EG132" s="172"/>
      <c r="EH132" s="172"/>
      <c r="EI132" s="172"/>
      <c r="EJ132" s="172"/>
      <c r="EK132" s="172"/>
      <c r="EL132" s="172"/>
      <c r="EM132" s="172"/>
      <c r="EN132" s="172"/>
      <c r="EO132" s="172"/>
      <c r="EP132" s="172"/>
      <c r="EQ132" s="172"/>
      <c r="ER132" s="172"/>
      <c r="ES132" s="172"/>
      <c r="ET132" s="172"/>
      <c r="EU132" s="172"/>
      <c r="EV132" s="172"/>
      <c r="EW132" s="172"/>
      <c r="EX132" s="172"/>
      <c r="EY132" s="172"/>
      <c r="EZ132" s="172"/>
      <c r="FA132" s="172"/>
      <c r="FB132" s="172"/>
      <c r="FC132" s="172"/>
      <c r="FD132" s="172"/>
      <c r="FE132" s="172"/>
      <c r="FF132" s="172"/>
      <c r="FG132" s="172"/>
      <c r="FH132" s="172"/>
      <c r="FI132" s="172"/>
      <c r="FJ132" s="172"/>
      <c r="FK132" s="172"/>
      <c r="FL132" s="172"/>
      <c r="FM132" s="172"/>
      <c r="FN132" s="172"/>
      <c r="FO132" s="172"/>
      <c r="FP132" s="172"/>
      <c r="FQ132" s="172"/>
      <c r="FR132" s="172"/>
      <c r="FS132" s="172"/>
      <c r="FT132" s="172"/>
      <c r="FU132" s="172"/>
      <c r="FV132" s="172"/>
      <c r="FW132" s="172"/>
      <c r="FX132" s="172"/>
      <c r="FY132" s="172"/>
      <c r="FZ132" s="172"/>
      <c r="GA132" s="172"/>
      <c r="GB132" s="172"/>
      <c r="GC132" s="172"/>
      <c r="GD132" s="172"/>
      <c r="GE132" s="172"/>
      <c r="GF132" s="172"/>
      <c r="GG132" s="172"/>
      <c r="GH132" s="172"/>
      <c r="GI132" s="172"/>
      <c r="GJ132" s="172"/>
      <c r="GK132" s="172"/>
      <c r="GL132" s="172"/>
      <c r="GM132" s="172"/>
      <c r="GN132" s="172"/>
      <c r="GO132" s="172"/>
      <c r="GP132" s="172"/>
      <c r="GQ132" s="172"/>
      <c r="GR132" s="172"/>
      <c r="GS132" s="172"/>
      <c r="GT132" s="172"/>
      <c r="GU132" s="172"/>
      <c r="GV132" s="172"/>
      <c r="GW132" s="172"/>
      <c r="GX132" s="172"/>
      <c r="GY132" s="172"/>
      <c r="GZ132" s="172"/>
      <c r="HA132" s="172"/>
      <c r="HB132" s="172"/>
      <c r="HC132" s="172"/>
      <c r="HD132" s="172"/>
      <c r="HE132" s="172"/>
      <c r="HF132" s="172"/>
      <c r="HG132" s="172"/>
      <c r="HH132" s="172"/>
      <c r="HI132" s="172"/>
      <c r="HJ132" s="172"/>
      <c r="HK132" s="172"/>
      <c r="HL132" s="172"/>
      <c r="HM132" s="172"/>
      <c r="HN132" s="172"/>
      <c r="HO132" s="172"/>
      <c r="HP132" s="172"/>
      <c r="HQ132" s="172"/>
      <c r="HR132" s="172"/>
      <c r="HS132" s="172"/>
      <c r="HT132" s="172"/>
      <c r="HU132" s="172"/>
      <c r="HV132" s="172"/>
      <c r="HW132" s="172"/>
      <c r="HX132" s="172"/>
      <c r="HY132" s="172"/>
      <c r="HZ132" s="172"/>
      <c r="IA132" s="172"/>
      <c r="IB132" s="172"/>
      <c r="IC132" s="172"/>
      <c r="ID132" s="172"/>
      <c r="IE132" s="172"/>
      <c r="IF132" s="172"/>
      <c r="IG132" s="172"/>
      <c r="IH132" s="172"/>
      <c r="II132" s="172"/>
      <c r="IJ132" s="172"/>
      <c r="IK132" s="172"/>
      <c r="IL132" s="172"/>
      <c r="IM132" s="172"/>
      <c r="IN132" s="172"/>
      <c r="IO132" s="172"/>
      <c r="IP132" s="172"/>
      <c r="IQ132" s="172"/>
      <c r="IR132" s="172"/>
      <c r="IS132" s="172"/>
      <c r="IT132" s="172"/>
      <c r="IU132" s="172"/>
      <c r="IV132" s="172"/>
      <c r="IW132" s="172"/>
      <c r="IX132" s="172"/>
      <c r="IY132" s="172"/>
      <c r="IZ132" s="172"/>
      <c r="JA132" s="172"/>
      <c r="JB132" s="172"/>
      <c r="JC132" s="172"/>
      <c r="JD132" s="172"/>
      <c r="JE132" s="172"/>
      <c r="JF132" s="172"/>
      <c r="JG132" s="172"/>
      <c r="JH132" s="172"/>
      <c r="JI132" s="172"/>
      <c r="JJ132" s="172"/>
      <c r="JK132" s="172"/>
      <c r="JL132" s="172"/>
      <c r="JM132" s="172"/>
      <c r="JN132" s="172"/>
      <c r="JO132" s="172"/>
      <c r="JP132" s="172"/>
      <c r="JQ132" s="172"/>
      <c r="JR132" s="172"/>
      <c r="JS132" s="172"/>
      <c r="JT132" s="172"/>
      <c r="JU132" s="172"/>
      <c r="JV132" s="172"/>
      <c r="JW132" s="172"/>
      <c r="JX132" s="172"/>
      <c r="JY132" s="172"/>
      <c r="JZ132" s="172"/>
      <c r="KA132" s="172"/>
      <c r="KB132" s="172"/>
      <c r="KC132" s="172"/>
      <c r="KD132" s="172"/>
      <c r="KE132" s="172"/>
      <c r="KF132" s="172"/>
      <c r="KG132" s="172"/>
      <c r="KH132" s="172"/>
      <c r="KI132" s="172"/>
      <c r="KJ132" s="172"/>
      <c r="KK132" s="172"/>
      <c r="KL132" s="172"/>
      <c r="KM132" s="172"/>
      <c r="KN132" s="172"/>
      <c r="KO132" s="172"/>
      <c r="KP132" s="172"/>
      <c r="KQ132" s="172"/>
      <c r="KR132" s="172"/>
      <c r="KS132" s="172"/>
      <c r="KT132" s="172"/>
      <c r="KU132" s="172"/>
      <c r="KV132" s="172"/>
      <c r="KW132" s="172"/>
      <c r="KX132" s="172"/>
      <c r="KY132" s="172"/>
      <c r="KZ132" s="172"/>
      <c r="LA132" s="172"/>
      <c r="LB132" s="172"/>
      <c r="LC132" s="172"/>
      <c r="LD132" s="172"/>
      <c r="LE132" s="172"/>
      <c r="LF132" s="172"/>
      <c r="LG132" s="172"/>
      <c r="LH132" s="172"/>
      <c r="LI132" s="172"/>
      <c r="LJ132" s="172"/>
      <c r="LK132" s="172"/>
      <c r="LL132" s="172"/>
      <c r="LM132" s="172"/>
      <c r="LN132" s="172"/>
      <c r="LO132" s="172"/>
      <c r="LP132" s="172"/>
      <c r="LQ132" s="172"/>
      <c r="LR132" s="172"/>
      <c r="LS132" s="172"/>
      <c r="LT132" s="172"/>
      <c r="LU132" s="172"/>
      <c r="LV132" s="172"/>
      <c r="LW132" s="172"/>
      <c r="LX132" s="172"/>
      <c r="LY132" s="172"/>
      <c r="LZ132" s="172"/>
      <c r="MA132" s="172"/>
      <c r="MB132" s="172"/>
      <c r="MC132" s="172"/>
      <c r="MD132" s="172"/>
      <c r="ME132" s="172"/>
      <c r="MF132" s="172"/>
      <c r="MG132" s="172"/>
      <c r="MH132" s="172"/>
      <c r="MI132" s="172"/>
      <c r="MJ132" s="172"/>
      <c r="MK132" s="172"/>
      <c r="ML132" s="172"/>
      <c r="MM132" s="172"/>
      <c r="MN132" s="172"/>
      <c r="MO132" s="172"/>
      <c r="MP132" s="172"/>
      <c r="MQ132" s="172"/>
      <c r="MR132" s="172"/>
      <c r="MS132" s="172"/>
      <c r="MT132" s="172"/>
      <c r="MU132" s="172"/>
      <c r="MV132" s="172"/>
      <c r="MW132" s="172"/>
      <c r="MX132" s="172"/>
      <c r="MY132" s="172"/>
      <c r="MZ132" s="172"/>
      <c r="NA132" s="172"/>
      <c r="NB132" s="172"/>
    </row>
    <row r="133" spans="2:375" ht="15">
      <c r="B133" s="8" t="s">
        <v>109</v>
      </c>
      <c r="C133" s="1">
        <v>0.25</v>
      </c>
      <c r="D133" s="1">
        <v>0.25</v>
      </c>
      <c r="E133" s="1">
        <v>0.25</v>
      </c>
      <c r="F133" s="1">
        <v>0.25</v>
      </c>
      <c r="G133" s="1">
        <v>0.25</v>
      </c>
      <c r="H133" s="1">
        <v>0.25</v>
      </c>
      <c r="I133" s="1">
        <v>0.25</v>
      </c>
      <c r="J133" s="1">
        <v>0.25</v>
      </c>
      <c r="K133" s="1">
        <v>0.25</v>
      </c>
      <c r="L133" s="1">
        <v>0.25</v>
      </c>
      <c r="M133" s="1">
        <v>0.25</v>
      </c>
      <c r="N133" s="1">
        <v>0.25</v>
      </c>
      <c r="O133" s="1">
        <v>0.25</v>
      </c>
      <c r="P133" s="1">
        <v>0.25</v>
      </c>
      <c r="Q133" s="1">
        <v>0.25</v>
      </c>
      <c r="R133" s="1">
        <v>0.25</v>
      </c>
      <c r="S133" s="1">
        <v>0.25</v>
      </c>
      <c r="T133" s="1">
        <v>0.25</v>
      </c>
      <c r="U133" s="1">
        <v>0.25</v>
      </c>
      <c r="V133" s="1">
        <v>0.25</v>
      </c>
      <c r="W133" s="1">
        <v>0.25</v>
      </c>
      <c r="X133" s="1">
        <v>0.25</v>
      </c>
      <c r="Y133" s="1">
        <v>0.25</v>
      </c>
      <c r="Z133" s="1">
        <v>0.25</v>
      </c>
      <c r="AA133" s="1">
        <v>0.25</v>
      </c>
      <c r="AB133" s="1">
        <v>0.25</v>
      </c>
      <c r="AC133" s="1">
        <v>0.25</v>
      </c>
      <c r="AD133" s="1">
        <v>0.25</v>
      </c>
      <c r="AE133" s="1">
        <v>0.25</v>
      </c>
      <c r="AF133" s="1">
        <v>0.25</v>
      </c>
      <c r="AG133" s="1">
        <v>0.25</v>
      </c>
      <c r="AH133" s="1">
        <v>0.25</v>
      </c>
      <c r="AI133" s="1">
        <v>0.25</v>
      </c>
      <c r="AJ133" s="1">
        <v>0.25</v>
      </c>
      <c r="AK133" s="1">
        <v>0.25</v>
      </c>
      <c r="AL133" s="1">
        <v>0.25</v>
      </c>
      <c r="AM133" s="1">
        <v>0.25</v>
      </c>
      <c r="AN133" s="1">
        <v>0.25</v>
      </c>
      <c r="AO133" s="1">
        <v>0.25</v>
      </c>
      <c r="AP133" s="1">
        <v>0.25</v>
      </c>
      <c r="AQ133" s="1">
        <v>0.25</v>
      </c>
      <c r="AR133" s="1">
        <v>0.25</v>
      </c>
      <c r="AS133" s="1">
        <v>0.25</v>
      </c>
      <c r="AT133" s="1">
        <v>0.25</v>
      </c>
      <c r="AU133" s="1">
        <v>0.25</v>
      </c>
      <c r="AV133" s="1">
        <v>0.25</v>
      </c>
      <c r="AW133" s="1">
        <v>0.25</v>
      </c>
      <c r="AX133" s="1">
        <v>0.25</v>
      </c>
      <c r="AY133" s="1">
        <v>0.25</v>
      </c>
      <c r="AZ133" s="1">
        <v>0.25</v>
      </c>
      <c r="BA133" s="1">
        <v>0.25</v>
      </c>
      <c r="BB133" s="1">
        <v>0.25</v>
      </c>
      <c r="BC133" s="1">
        <v>0.25</v>
      </c>
      <c r="BD133" s="1">
        <v>0.25</v>
      </c>
      <c r="BE133" s="1">
        <v>0.25</v>
      </c>
      <c r="BF133" s="1">
        <v>0.25</v>
      </c>
      <c r="BG133" s="1">
        <v>0.25</v>
      </c>
      <c r="BH133" s="1">
        <v>0.25</v>
      </c>
      <c r="BI133" s="1">
        <v>0.25</v>
      </c>
      <c r="BJ133" s="1">
        <v>0.25</v>
      </c>
      <c r="BK133" s="1">
        <v>0.25</v>
      </c>
      <c r="BL133" s="1">
        <v>0.25</v>
      </c>
      <c r="BM133" s="1">
        <v>0.25</v>
      </c>
      <c r="BN133" s="1">
        <v>0.25</v>
      </c>
      <c r="BO133" s="1">
        <v>0.25</v>
      </c>
      <c r="BP133" s="1">
        <v>0.25</v>
      </c>
      <c r="BQ133" s="1">
        <v>0.25</v>
      </c>
      <c r="BR133" s="1">
        <v>0.25</v>
      </c>
      <c r="BS133" s="1">
        <v>0.25</v>
      </c>
      <c r="BT133" s="1">
        <v>0.25</v>
      </c>
      <c r="BU133" s="1">
        <v>0.25</v>
      </c>
      <c r="BV133" s="1">
        <v>0.25</v>
      </c>
      <c r="BW133" s="1">
        <v>0.25</v>
      </c>
      <c r="BX133" s="1">
        <v>0.25</v>
      </c>
      <c r="BY133" s="1">
        <v>0.25</v>
      </c>
      <c r="BZ133" s="1">
        <v>0.25</v>
      </c>
      <c r="CA133" s="1">
        <v>0.25</v>
      </c>
      <c r="CB133" s="1">
        <v>0.25</v>
      </c>
      <c r="CC133" s="1">
        <v>0.25</v>
      </c>
      <c r="CD133" s="1">
        <v>0.25</v>
      </c>
      <c r="CE133" s="1">
        <v>0.25</v>
      </c>
      <c r="CF133" s="1">
        <v>0.25</v>
      </c>
      <c r="CG133" s="1">
        <v>0.25</v>
      </c>
      <c r="CH133" s="1">
        <v>0.25</v>
      </c>
      <c r="CI133" s="1">
        <v>0.25</v>
      </c>
      <c r="CJ133" s="1">
        <v>0.25</v>
      </c>
      <c r="CK133" s="1">
        <v>0.25</v>
      </c>
      <c r="CL133" s="1">
        <v>0.25</v>
      </c>
      <c r="CM133" s="1">
        <v>0.25</v>
      </c>
      <c r="CN133" s="1">
        <v>0.25</v>
      </c>
      <c r="CO133" s="1">
        <v>0.25</v>
      </c>
      <c r="CP133" s="1">
        <v>0.25</v>
      </c>
      <c r="CQ133" s="1">
        <v>0.25</v>
      </c>
      <c r="CR133" s="1">
        <v>0.25</v>
      </c>
      <c r="CS133" s="1">
        <v>0.25</v>
      </c>
      <c r="CT133" s="1">
        <v>0.25</v>
      </c>
      <c r="CU133" s="1">
        <v>0.25</v>
      </c>
      <c r="CV133" s="1">
        <v>0.25</v>
      </c>
      <c r="CW133" s="1">
        <v>0.25</v>
      </c>
      <c r="CX133" s="1">
        <v>0.25</v>
      </c>
      <c r="CY133" s="1">
        <v>0.25</v>
      </c>
      <c r="CZ133" s="1">
        <v>0.25</v>
      </c>
      <c r="DA133" s="1">
        <v>0.25</v>
      </c>
      <c r="DB133" s="1">
        <v>0.25</v>
      </c>
      <c r="DC133" s="1">
        <v>0.25</v>
      </c>
      <c r="DD133" s="1">
        <v>0.25</v>
      </c>
      <c r="DE133" s="1">
        <v>0.25</v>
      </c>
      <c r="DF133" s="1">
        <v>0.25</v>
      </c>
      <c r="DG133" s="1">
        <v>0.25</v>
      </c>
      <c r="DH133" s="1">
        <v>0.25</v>
      </c>
      <c r="DI133" s="1">
        <v>0.25</v>
      </c>
      <c r="DJ133" s="1">
        <v>0.25</v>
      </c>
      <c r="DK133" s="1">
        <v>0.25</v>
      </c>
      <c r="DL133" s="1">
        <v>0.25</v>
      </c>
      <c r="DM133" s="1">
        <v>0.25</v>
      </c>
      <c r="DN133" s="1">
        <v>0.25</v>
      </c>
      <c r="DO133" s="1">
        <v>0.25</v>
      </c>
      <c r="DP133" s="1">
        <v>0.25</v>
      </c>
      <c r="DQ133" s="1">
        <v>0.25</v>
      </c>
      <c r="DR133" s="1">
        <v>0.25</v>
      </c>
      <c r="DS133" s="1">
        <v>0.25</v>
      </c>
      <c r="DT133" s="1">
        <v>0.25</v>
      </c>
      <c r="DU133" s="1">
        <v>0.25</v>
      </c>
      <c r="DV133" s="1">
        <v>0.25</v>
      </c>
      <c r="DW133" s="1">
        <v>0.25</v>
      </c>
      <c r="DX133" s="1">
        <v>0.25</v>
      </c>
      <c r="DY133" s="1">
        <v>0.25</v>
      </c>
      <c r="DZ133" s="1">
        <v>0.25</v>
      </c>
      <c r="EA133" s="1">
        <v>0.25</v>
      </c>
      <c r="EB133" s="1">
        <v>0.25</v>
      </c>
      <c r="EC133" s="1">
        <v>0.25</v>
      </c>
      <c r="ED133" s="1">
        <v>0.25</v>
      </c>
      <c r="EE133" s="1">
        <v>0.25</v>
      </c>
      <c r="EF133" s="1">
        <v>0.25</v>
      </c>
      <c r="EG133" s="1">
        <v>0.25</v>
      </c>
      <c r="EH133" s="1">
        <v>0.25</v>
      </c>
      <c r="EI133" s="1">
        <v>0.25</v>
      </c>
      <c r="EJ133" s="1">
        <v>0.25</v>
      </c>
      <c r="EK133" s="1">
        <v>0.25</v>
      </c>
      <c r="EL133" s="1">
        <v>0.25</v>
      </c>
      <c r="EM133" s="1">
        <v>0.25</v>
      </c>
      <c r="EN133" s="1">
        <v>0.25</v>
      </c>
      <c r="EO133" s="1">
        <v>0.25</v>
      </c>
      <c r="EP133" s="1">
        <v>0.25</v>
      </c>
      <c r="EQ133" s="1">
        <v>0.25</v>
      </c>
      <c r="ER133" s="1">
        <v>0.25</v>
      </c>
      <c r="ES133" s="1">
        <v>0.25</v>
      </c>
      <c r="ET133" s="1">
        <v>0.25</v>
      </c>
      <c r="EU133" s="1">
        <v>0.25</v>
      </c>
      <c r="EV133" s="1">
        <v>0.25</v>
      </c>
      <c r="EW133" s="1">
        <v>0.25</v>
      </c>
      <c r="EX133" s="1">
        <v>0.25</v>
      </c>
      <c r="EY133" s="1">
        <v>0.25</v>
      </c>
      <c r="EZ133" s="1">
        <v>0.25</v>
      </c>
      <c r="FA133" s="1">
        <v>0.25</v>
      </c>
      <c r="FB133" s="1">
        <v>0.25</v>
      </c>
      <c r="FC133" s="1">
        <v>0.25</v>
      </c>
      <c r="FD133" s="1">
        <v>0.25</v>
      </c>
      <c r="FE133" s="1">
        <v>0.25</v>
      </c>
      <c r="FF133" s="1">
        <v>0.25</v>
      </c>
      <c r="FG133" s="1">
        <v>0.25</v>
      </c>
      <c r="FH133" s="1">
        <v>0.25</v>
      </c>
      <c r="FI133" s="1">
        <v>0.25</v>
      </c>
      <c r="FJ133" s="1">
        <v>0.25</v>
      </c>
      <c r="FK133" s="1">
        <v>0.25</v>
      </c>
      <c r="FL133" s="1">
        <v>0.25</v>
      </c>
      <c r="FM133" s="1">
        <v>0.25</v>
      </c>
      <c r="FN133" s="1">
        <v>0.25</v>
      </c>
      <c r="FO133" s="1">
        <v>0.25</v>
      </c>
      <c r="FP133" s="1">
        <v>0.25</v>
      </c>
      <c r="FQ133" s="1">
        <v>0.25</v>
      </c>
      <c r="FR133" s="1">
        <v>0.25</v>
      </c>
      <c r="FS133" s="1">
        <v>0.25</v>
      </c>
      <c r="FT133" s="1">
        <v>0.25</v>
      </c>
      <c r="FU133" s="1">
        <v>0.25</v>
      </c>
      <c r="FV133" s="1">
        <v>0.25</v>
      </c>
      <c r="FW133" s="1">
        <v>0.25</v>
      </c>
      <c r="FX133" s="1">
        <v>0.25</v>
      </c>
      <c r="FY133" s="1">
        <v>0.25</v>
      </c>
      <c r="FZ133" s="1">
        <v>0.25</v>
      </c>
      <c r="GA133" s="1">
        <v>0.25</v>
      </c>
      <c r="GB133" s="1">
        <v>0.25</v>
      </c>
      <c r="GC133" s="1">
        <v>0.25</v>
      </c>
      <c r="GD133" s="1">
        <v>0.25</v>
      </c>
      <c r="GE133" s="1">
        <v>0.25</v>
      </c>
      <c r="GF133" s="1">
        <v>0.25</v>
      </c>
      <c r="GG133" s="1">
        <v>0.25</v>
      </c>
      <c r="GH133" s="1">
        <v>0.25</v>
      </c>
      <c r="GI133" s="1">
        <v>0.25</v>
      </c>
      <c r="GJ133" s="1">
        <v>0.25</v>
      </c>
      <c r="GK133" s="1">
        <v>0.25</v>
      </c>
      <c r="GL133" s="1">
        <v>0.25</v>
      </c>
      <c r="GM133" s="1">
        <v>0.25</v>
      </c>
      <c r="GN133" s="1">
        <v>0.25</v>
      </c>
      <c r="GO133" s="1">
        <v>0.25</v>
      </c>
      <c r="GP133" s="1">
        <v>0.25</v>
      </c>
      <c r="GQ133" s="1">
        <v>0.25</v>
      </c>
      <c r="GR133" s="1">
        <v>0.25</v>
      </c>
      <c r="GS133" s="1">
        <v>0.25</v>
      </c>
      <c r="GT133" s="1">
        <v>0.25</v>
      </c>
      <c r="GU133" s="1">
        <v>0.25</v>
      </c>
      <c r="GV133" s="1">
        <v>0.25</v>
      </c>
      <c r="GW133" s="1">
        <v>0.25</v>
      </c>
      <c r="GX133" s="1">
        <v>0.25</v>
      </c>
      <c r="GY133" s="1">
        <v>0.25</v>
      </c>
      <c r="GZ133" s="1">
        <v>0.25</v>
      </c>
      <c r="HA133" s="1">
        <v>0.25</v>
      </c>
      <c r="HB133" s="1">
        <v>0.25</v>
      </c>
      <c r="HC133" s="1">
        <v>0.25</v>
      </c>
      <c r="HD133" s="1">
        <v>0.25</v>
      </c>
      <c r="HE133" s="1">
        <v>0.25</v>
      </c>
      <c r="HF133" s="1">
        <v>0.25</v>
      </c>
      <c r="HG133" s="1">
        <v>0.25</v>
      </c>
      <c r="HH133" s="1">
        <v>0.25</v>
      </c>
      <c r="HI133" s="1">
        <v>0.25</v>
      </c>
      <c r="HJ133" s="1">
        <v>0.25</v>
      </c>
      <c r="HK133" s="1">
        <v>0.25</v>
      </c>
      <c r="HL133" s="1">
        <v>0.25</v>
      </c>
      <c r="HM133" s="1">
        <v>0.25</v>
      </c>
      <c r="HN133" s="1">
        <v>0.25</v>
      </c>
      <c r="HO133" s="1">
        <v>0.25</v>
      </c>
      <c r="HP133" s="1">
        <v>0.25</v>
      </c>
      <c r="HQ133" s="1">
        <v>0.25</v>
      </c>
      <c r="HR133" s="1">
        <v>0.25</v>
      </c>
      <c r="HS133" s="1">
        <v>0.25</v>
      </c>
      <c r="HT133" s="1">
        <v>0.25</v>
      </c>
      <c r="HU133" s="1">
        <v>0.25</v>
      </c>
      <c r="HV133" s="1">
        <v>0.25</v>
      </c>
      <c r="HW133" s="1">
        <v>0.25</v>
      </c>
      <c r="HX133" s="1">
        <v>0.25</v>
      </c>
      <c r="HY133" s="1">
        <v>0.25</v>
      </c>
      <c r="HZ133" s="1">
        <v>0.25</v>
      </c>
      <c r="IA133" s="1">
        <v>0.25</v>
      </c>
      <c r="IB133" s="1">
        <v>0.25</v>
      </c>
      <c r="IC133" s="1">
        <v>0.25</v>
      </c>
      <c r="ID133" s="1">
        <v>0.25</v>
      </c>
      <c r="IE133" s="1">
        <v>0.25</v>
      </c>
      <c r="IF133" s="1">
        <v>0.25</v>
      </c>
      <c r="IG133" s="1">
        <v>0.25</v>
      </c>
      <c r="IH133" s="1">
        <v>0.25</v>
      </c>
      <c r="II133" s="1">
        <v>0.25</v>
      </c>
      <c r="IJ133" s="1">
        <v>0.25</v>
      </c>
      <c r="IK133" s="1">
        <v>0.25</v>
      </c>
      <c r="IL133" s="1">
        <v>0.25</v>
      </c>
      <c r="IM133" s="1">
        <v>0</v>
      </c>
      <c r="IN133" s="1">
        <v>0.25</v>
      </c>
      <c r="IO133" s="1">
        <v>0.25</v>
      </c>
      <c r="IP133" s="1">
        <v>0.25</v>
      </c>
      <c r="IQ133" s="1">
        <v>0.25</v>
      </c>
      <c r="IR133" s="1">
        <v>0.25</v>
      </c>
      <c r="IS133" s="1">
        <v>0.25</v>
      </c>
      <c r="IT133" s="1">
        <v>0</v>
      </c>
      <c r="IU133" s="1">
        <v>0.25</v>
      </c>
      <c r="IV133" s="1">
        <v>0.25</v>
      </c>
      <c r="IW133" s="1">
        <v>0.25</v>
      </c>
      <c r="IX133" s="1">
        <v>0.25</v>
      </c>
      <c r="IY133" s="1">
        <v>0.25</v>
      </c>
      <c r="IZ133" s="1">
        <v>0</v>
      </c>
      <c r="JA133" s="1">
        <v>0</v>
      </c>
      <c r="JB133" s="1">
        <v>0.25</v>
      </c>
      <c r="JC133" s="1">
        <v>0.25</v>
      </c>
      <c r="JD133" s="1">
        <v>0.25</v>
      </c>
      <c r="JE133" s="1">
        <v>0.25</v>
      </c>
      <c r="JF133" s="1">
        <v>0.25</v>
      </c>
      <c r="JG133" s="1">
        <v>0.25</v>
      </c>
      <c r="JH133" s="1">
        <v>0</v>
      </c>
      <c r="JI133" s="1">
        <v>0.25</v>
      </c>
      <c r="JJ133" s="1">
        <v>0.25</v>
      </c>
      <c r="JK133" s="1">
        <v>0.25</v>
      </c>
      <c r="JL133" s="1">
        <v>0.25</v>
      </c>
      <c r="JM133" s="1">
        <v>0.25</v>
      </c>
      <c r="JN133" s="1">
        <v>0.25</v>
      </c>
      <c r="JO133" s="1">
        <v>0</v>
      </c>
      <c r="JP133" s="1">
        <v>0.25</v>
      </c>
      <c r="JQ133" s="1">
        <v>0.25</v>
      </c>
      <c r="JR133" s="1">
        <v>0.25</v>
      </c>
      <c r="JS133" s="1">
        <v>0.25</v>
      </c>
      <c r="JT133" s="1">
        <v>0.25</v>
      </c>
      <c r="JU133" s="1">
        <v>0.25</v>
      </c>
      <c r="JV133" s="1">
        <v>0</v>
      </c>
      <c r="JW133" s="1">
        <v>0.25</v>
      </c>
      <c r="JX133" s="1">
        <v>0.25</v>
      </c>
      <c r="JY133" s="1">
        <v>0.25</v>
      </c>
      <c r="JZ133" s="1">
        <v>0.25</v>
      </c>
      <c r="KA133" s="1">
        <v>0.25</v>
      </c>
      <c r="KB133" s="1">
        <v>0.25</v>
      </c>
      <c r="KC133" s="1">
        <v>0</v>
      </c>
      <c r="KD133" s="1">
        <v>0.25</v>
      </c>
      <c r="KE133" s="1">
        <v>0.25</v>
      </c>
      <c r="KF133" s="1">
        <v>0.25</v>
      </c>
      <c r="KG133" s="1">
        <v>0.25</v>
      </c>
      <c r="KH133" s="1">
        <v>0.25</v>
      </c>
      <c r="KI133" s="1">
        <v>0.25</v>
      </c>
      <c r="KJ133" s="1">
        <v>0</v>
      </c>
      <c r="KK133" s="1">
        <v>0.25</v>
      </c>
      <c r="KL133" s="1">
        <v>0.25</v>
      </c>
      <c r="KM133" s="1">
        <v>0.25</v>
      </c>
      <c r="KN133" s="1">
        <v>0.25</v>
      </c>
      <c r="KO133" s="1">
        <v>0.25</v>
      </c>
      <c r="KP133" s="1">
        <v>2</v>
      </c>
      <c r="KQ133" s="1">
        <v>2</v>
      </c>
      <c r="KR133" s="1">
        <v>2</v>
      </c>
      <c r="KS133" s="1">
        <v>2</v>
      </c>
      <c r="KT133" s="1">
        <v>2</v>
      </c>
      <c r="KU133" s="1">
        <v>2</v>
      </c>
      <c r="KV133" s="1">
        <v>2</v>
      </c>
      <c r="KW133" s="1">
        <v>2</v>
      </c>
      <c r="KX133" s="1">
        <v>2</v>
      </c>
      <c r="KY133" s="1">
        <v>2</v>
      </c>
      <c r="KZ133" s="1">
        <v>2</v>
      </c>
      <c r="LA133" s="1">
        <v>2</v>
      </c>
      <c r="LB133" s="1">
        <v>2</v>
      </c>
      <c r="LC133" s="1">
        <v>0.25</v>
      </c>
      <c r="LD133" s="1">
        <v>0.25</v>
      </c>
      <c r="LE133" s="1">
        <v>0.25</v>
      </c>
      <c r="LF133" s="1">
        <v>0.25</v>
      </c>
      <c r="LG133" s="1">
        <v>0.25</v>
      </c>
      <c r="LH133" s="1">
        <v>0.25</v>
      </c>
      <c r="LI133" s="1">
        <v>0.25</v>
      </c>
      <c r="LJ133" s="1">
        <v>0.25</v>
      </c>
      <c r="LK133" s="1">
        <v>0.25</v>
      </c>
      <c r="LL133" s="1">
        <v>0.25</v>
      </c>
      <c r="LM133" s="1">
        <v>0.25</v>
      </c>
      <c r="LN133" s="1">
        <v>0.25</v>
      </c>
      <c r="LO133" s="1">
        <v>0.25</v>
      </c>
      <c r="LP133" s="1">
        <v>0.25</v>
      </c>
      <c r="LQ133" s="1">
        <v>0.25</v>
      </c>
      <c r="LR133" s="1">
        <v>0.25</v>
      </c>
      <c r="LS133" s="1">
        <v>0.25</v>
      </c>
      <c r="LT133" s="1">
        <v>0.25</v>
      </c>
      <c r="LU133" s="1">
        <v>0.25</v>
      </c>
      <c r="LV133" s="1">
        <v>0.25</v>
      </c>
      <c r="LW133" s="1">
        <v>0.25</v>
      </c>
      <c r="LX133" s="1">
        <v>0.25</v>
      </c>
      <c r="LY133" s="1">
        <v>0.25</v>
      </c>
      <c r="LZ133" s="1">
        <v>0.25</v>
      </c>
      <c r="MA133" s="1">
        <v>0.25</v>
      </c>
      <c r="MB133" s="1">
        <v>0.25</v>
      </c>
      <c r="MC133" s="1">
        <v>0.25</v>
      </c>
      <c r="MD133" s="1">
        <v>0.25</v>
      </c>
      <c r="ME133" s="1">
        <v>0.25</v>
      </c>
      <c r="MF133" s="1">
        <v>0.25</v>
      </c>
      <c r="MG133" s="1">
        <v>0.25</v>
      </c>
      <c r="MH133" s="1">
        <v>0.25</v>
      </c>
      <c r="MI133" s="1">
        <v>0.25</v>
      </c>
      <c r="MJ133" s="1">
        <v>0.25</v>
      </c>
      <c r="MK133" s="1">
        <v>0.25</v>
      </c>
      <c r="ML133" s="1">
        <v>0.25</v>
      </c>
      <c r="MM133" s="1">
        <v>0.25</v>
      </c>
      <c r="MN133" s="1">
        <v>0.25</v>
      </c>
      <c r="MO133" s="1">
        <v>0.25</v>
      </c>
      <c r="MP133" s="1">
        <v>0.25</v>
      </c>
      <c r="MQ133" s="1">
        <v>0.25</v>
      </c>
      <c r="MR133" s="1">
        <v>0.25</v>
      </c>
      <c r="MS133" s="1">
        <v>0.25</v>
      </c>
      <c r="MT133" s="1">
        <v>0.25</v>
      </c>
      <c r="MU133" s="1">
        <v>0.25</v>
      </c>
      <c r="MV133" s="1">
        <v>0.25</v>
      </c>
      <c r="MW133" s="1">
        <v>0.25</v>
      </c>
      <c r="MX133" s="1">
        <v>0.25</v>
      </c>
      <c r="MY133" s="1">
        <v>0.25</v>
      </c>
      <c r="MZ133" s="1">
        <v>0.25</v>
      </c>
      <c r="NA133" s="1">
        <v>0.25</v>
      </c>
      <c r="NB133" s="1">
        <v>0.25</v>
      </c>
    </row>
    <row r="134" spans="2:375" ht="15">
      <c r="B134" s="8" t="s">
        <v>110</v>
      </c>
      <c r="C134" s="1">
        <v>0.25</v>
      </c>
      <c r="D134" s="1">
        <v>0.25</v>
      </c>
      <c r="E134" s="1">
        <v>0.25</v>
      </c>
      <c r="F134" s="1">
        <v>0.25</v>
      </c>
      <c r="G134" s="1">
        <v>0.25</v>
      </c>
      <c r="H134" s="1">
        <v>0.25</v>
      </c>
      <c r="I134" s="1">
        <v>0.25</v>
      </c>
      <c r="J134" s="1">
        <v>0.25</v>
      </c>
      <c r="K134" s="1">
        <v>0.25</v>
      </c>
      <c r="L134" s="1">
        <v>0.25</v>
      </c>
      <c r="M134" s="1">
        <v>0.25</v>
      </c>
      <c r="N134" s="1">
        <v>0.25</v>
      </c>
      <c r="O134" s="1">
        <v>0.25</v>
      </c>
      <c r="P134" s="1">
        <v>0.25</v>
      </c>
      <c r="Q134" s="1">
        <v>0.25</v>
      </c>
      <c r="R134" s="1">
        <v>0.25</v>
      </c>
      <c r="S134" s="1">
        <v>0.25</v>
      </c>
      <c r="T134" s="1">
        <v>0.25</v>
      </c>
      <c r="U134" s="1">
        <v>0.25</v>
      </c>
      <c r="V134" s="1">
        <v>0.25</v>
      </c>
      <c r="W134" s="1">
        <v>0.25</v>
      </c>
      <c r="X134" s="1">
        <v>0.25</v>
      </c>
      <c r="Y134" s="1">
        <v>0.25</v>
      </c>
      <c r="Z134" s="1">
        <v>0.25</v>
      </c>
      <c r="AA134" s="1">
        <v>0.25</v>
      </c>
      <c r="AB134" s="1">
        <v>0.25</v>
      </c>
      <c r="AC134" s="1">
        <v>0.25</v>
      </c>
      <c r="AD134" s="1">
        <v>0.25</v>
      </c>
      <c r="AE134" s="1">
        <v>0.25</v>
      </c>
      <c r="AF134" s="1">
        <v>0.25</v>
      </c>
      <c r="AG134" s="1">
        <v>0.25</v>
      </c>
      <c r="AH134" s="1">
        <v>0.25</v>
      </c>
      <c r="AI134" s="1">
        <v>0.25</v>
      </c>
      <c r="AJ134" s="1">
        <v>0.25</v>
      </c>
      <c r="AK134" s="1">
        <v>0.25</v>
      </c>
      <c r="AL134" s="1">
        <v>0.25</v>
      </c>
      <c r="AM134" s="1">
        <v>0.25</v>
      </c>
      <c r="AN134" s="1">
        <v>0.25</v>
      </c>
      <c r="AO134" s="1">
        <v>0.25</v>
      </c>
      <c r="AP134" s="1">
        <v>0.25</v>
      </c>
      <c r="AQ134" s="1">
        <v>0.25</v>
      </c>
      <c r="AR134" s="1">
        <v>0.25</v>
      </c>
      <c r="AS134" s="1">
        <v>0.25</v>
      </c>
      <c r="AT134" s="1">
        <v>0.25</v>
      </c>
      <c r="AU134" s="1">
        <v>0.25</v>
      </c>
      <c r="AV134" s="1">
        <v>0.25</v>
      </c>
      <c r="AW134" s="1">
        <v>0.25</v>
      </c>
      <c r="AX134" s="1">
        <v>0.25</v>
      </c>
      <c r="AY134" s="1">
        <v>0.25</v>
      </c>
      <c r="AZ134" s="1">
        <v>0.25</v>
      </c>
      <c r="BA134" s="1">
        <v>0.25</v>
      </c>
      <c r="BB134" s="1">
        <v>0.25</v>
      </c>
      <c r="BC134" s="1">
        <v>0.25</v>
      </c>
      <c r="BD134" s="1">
        <v>0.25</v>
      </c>
      <c r="BE134" s="1">
        <v>0.25</v>
      </c>
      <c r="BF134" s="1">
        <v>0.25</v>
      </c>
      <c r="BG134" s="1">
        <v>0.25</v>
      </c>
      <c r="BH134" s="1">
        <v>0.25</v>
      </c>
      <c r="BI134" s="1">
        <v>0.25</v>
      </c>
      <c r="BJ134" s="1">
        <v>0.25</v>
      </c>
      <c r="BK134" s="1">
        <v>0.25</v>
      </c>
      <c r="BL134" s="1">
        <v>0.25</v>
      </c>
      <c r="BM134" s="1">
        <v>0.25</v>
      </c>
      <c r="BN134" s="1">
        <v>0.25</v>
      </c>
      <c r="BO134" s="1">
        <v>0.25</v>
      </c>
      <c r="BP134" s="1">
        <v>0.25</v>
      </c>
      <c r="BQ134" s="1">
        <v>0.25</v>
      </c>
      <c r="BR134" s="1">
        <v>0.25</v>
      </c>
      <c r="BS134" s="1">
        <v>0.25</v>
      </c>
      <c r="BT134" s="1">
        <v>0.25</v>
      </c>
      <c r="BU134" s="1">
        <v>0.25</v>
      </c>
      <c r="BV134" s="1">
        <v>0.25</v>
      </c>
      <c r="BW134" s="1">
        <v>0.25</v>
      </c>
      <c r="BX134" s="1">
        <v>0.25</v>
      </c>
      <c r="BY134" s="1">
        <v>0.25</v>
      </c>
      <c r="BZ134" s="1">
        <v>0.25</v>
      </c>
      <c r="CA134" s="1">
        <v>0.25</v>
      </c>
      <c r="CB134" s="1">
        <v>0.25</v>
      </c>
      <c r="CC134" s="1">
        <v>0.25</v>
      </c>
      <c r="CD134" s="1">
        <v>0.25</v>
      </c>
      <c r="CE134" s="1">
        <v>0.25</v>
      </c>
      <c r="CF134" s="1">
        <v>0.25</v>
      </c>
      <c r="CG134" s="1">
        <v>0.25</v>
      </c>
      <c r="CH134" s="1">
        <v>0.25</v>
      </c>
      <c r="CI134" s="1">
        <v>0.25</v>
      </c>
      <c r="CJ134" s="1">
        <v>0.25</v>
      </c>
      <c r="CK134" s="1">
        <v>0.25</v>
      </c>
      <c r="CL134" s="1">
        <v>0.25</v>
      </c>
      <c r="CM134" s="1">
        <v>0.25</v>
      </c>
      <c r="CN134" s="1">
        <v>0.25</v>
      </c>
      <c r="CO134" s="1">
        <v>0.25</v>
      </c>
      <c r="CP134" s="1">
        <v>0.25</v>
      </c>
      <c r="CQ134" s="1">
        <v>0.25</v>
      </c>
      <c r="CR134" s="1">
        <v>0.25</v>
      </c>
      <c r="CS134" s="1">
        <v>0.25</v>
      </c>
      <c r="CT134" s="1">
        <v>0.25</v>
      </c>
      <c r="CU134" s="1">
        <v>0.25</v>
      </c>
      <c r="CV134" s="1">
        <v>0.25</v>
      </c>
      <c r="CW134" s="1">
        <v>0.25</v>
      </c>
      <c r="CX134" s="1">
        <v>0.25</v>
      </c>
      <c r="CY134" s="1">
        <v>0.25</v>
      </c>
      <c r="CZ134" s="1">
        <v>0.25</v>
      </c>
      <c r="DA134" s="1">
        <v>0.25</v>
      </c>
      <c r="DB134" s="1">
        <v>0.25</v>
      </c>
      <c r="DC134" s="1">
        <v>0.25</v>
      </c>
      <c r="DD134" s="1">
        <v>0.25</v>
      </c>
      <c r="DE134" s="1">
        <v>0.25</v>
      </c>
      <c r="DF134" s="1">
        <v>0.25</v>
      </c>
      <c r="DG134" s="1">
        <v>0.25</v>
      </c>
      <c r="DH134" s="1">
        <v>0.25</v>
      </c>
      <c r="DI134" s="1">
        <v>0.25</v>
      </c>
      <c r="DJ134" s="1">
        <v>0.25</v>
      </c>
      <c r="DK134" s="1">
        <v>0.25</v>
      </c>
      <c r="DL134" s="1">
        <v>0.25</v>
      </c>
      <c r="DM134" s="1">
        <v>0.25</v>
      </c>
      <c r="DN134" s="1">
        <v>0.25</v>
      </c>
      <c r="DO134" s="1">
        <v>0.25</v>
      </c>
      <c r="DP134" s="1">
        <v>0.25</v>
      </c>
      <c r="DQ134" s="1">
        <v>0.25</v>
      </c>
      <c r="DR134" s="1">
        <v>0.25</v>
      </c>
      <c r="DS134" s="1">
        <v>0.25</v>
      </c>
      <c r="DT134" s="1">
        <v>0.25</v>
      </c>
      <c r="DU134" s="1">
        <v>0.25</v>
      </c>
      <c r="DV134" s="1">
        <v>0.25</v>
      </c>
      <c r="DW134" s="1">
        <v>0.25</v>
      </c>
      <c r="DX134" s="1">
        <v>0.25</v>
      </c>
      <c r="DY134" s="1">
        <v>0.25</v>
      </c>
      <c r="DZ134" s="1">
        <v>0.25</v>
      </c>
      <c r="EA134" s="1">
        <v>0.25</v>
      </c>
      <c r="EB134" s="1">
        <v>0.25</v>
      </c>
      <c r="EC134" s="1">
        <v>0.25</v>
      </c>
      <c r="ED134" s="1">
        <v>0.25</v>
      </c>
      <c r="EE134" s="1">
        <v>0.25</v>
      </c>
      <c r="EF134" s="1">
        <v>0.25</v>
      </c>
      <c r="EG134" s="1">
        <v>0.25</v>
      </c>
      <c r="EH134" s="1">
        <v>0.25</v>
      </c>
      <c r="EI134" s="1">
        <v>0.25</v>
      </c>
      <c r="EJ134" s="1">
        <v>0.25</v>
      </c>
      <c r="EK134" s="1">
        <v>0.25</v>
      </c>
      <c r="EL134" s="1">
        <v>0.25</v>
      </c>
      <c r="EM134" s="1">
        <v>0.25</v>
      </c>
      <c r="EN134" s="1">
        <v>0.25</v>
      </c>
      <c r="EO134" s="1">
        <v>0.25</v>
      </c>
      <c r="EP134" s="1">
        <v>0.25</v>
      </c>
      <c r="EQ134" s="1">
        <v>0.25</v>
      </c>
      <c r="ER134" s="1">
        <v>0.25</v>
      </c>
      <c r="ES134" s="1">
        <v>0.25</v>
      </c>
      <c r="ET134" s="1">
        <v>0.25</v>
      </c>
      <c r="EU134" s="1">
        <v>0.25</v>
      </c>
      <c r="EV134" s="1">
        <v>0.25</v>
      </c>
      <c r="EW134" s="1">
        <v>0.25</v>
      </c>
      <c r="EX134" s="1">
        <v>0.25</v>
      </c>
      <c r="EY134" s="1">
        <v>0.25</v>
      </c>
      <c r="EZ134" s="1">
        <v>0.25</v>
      </c>
      <c r="FA134" s="1">
        <v>0.25</v>
      </c>
      <c r="FB134" s="1">
        <v>0.25</v>
      </c>
      <c r="FC134" s="1">
        <v>0.25</v>
      </c>
      <c r="FD134" s="1">
        <v>0.25</v>
      </c>
      <c r="FE134" s="1">
        <v>0.25</v>
      </c>
      <c r="FF134" s="1">
        <v>0.25</v>
      </c>
      <c r="FG134" s="1">
        <v>0.25</v>
      </c>
      <c r="FH134" s="1">
        <v>0.25</v>
      </c>
      <c r="FI134" s="1">
        <v>0.25</v>
      </c>
      <c r="FJ134" s="1">
        <v>0.25</v>
      </c>
      <c r="FK134" s="1">
        <v>0.25</v>
      </c>
      <c r="FL134" s="1">
        <v>0.25</v>
      </c>
      <c r="FM134" s="1">
        <v>0.25</v>
      </c>
      <c r="FN134" s="1">
        <v>0.25</v>
      </c>
      <c r="FO134" s="1">
        <v>0.25</v>
      </c>
      <c r="FP134" s="1">
        <v>0.25</v>
      </c>
      <c r="FQ134" s="1">
        <v>0.25</v>
      </c>
      <c r="FR134" s="1">
        <v>0.25</v>
      </c>
      <c r="FS134" s="1">
        <v>0.25</v>
      </c>
      <c r="FT134" s="1">
        <v>0.25</v>
      </c>
      <c r="FU134" s="1">
        <v>0.25</v>
      </c>
      <c r="FV134" s="1">
        <v>0.25</v>
      </c>
      <c r="FW134" s="1">
        <v>0.25</v>
      </c>
      <c r="FX134" s="1">
        <v>0.25</v>
      </c>
      <c r="FY134" s="1">
        <v>0.25</v>
      </c>
      <c r="FZ134" s="1">
        <v>0.25</v>
      </c>
      <c r="GA134" s="1">
        <v>0.25</v>
      </c>
      <c r="GB134" s="1">
        <v>0.25</v>
      </c>
      <c r="GC134" s="1">
        <v>0.25</v>
      </c>
      <c r="GD134" s="1">
        <v>0.25</v>
      </c>
      <c r="GE134" s="1">
        <v>0.25</v>
      </c>
      <c r="GF134" s="1">
        <v>0.25</v>
      </c>
      <c r="GG134" s="1">
        <v>0.25</v>
      </c>
      <c r="GH134" s="1">
        <v>0.25</v>
      </c>
      <c r="GI134" s="1">
        <v>0.25</v>
      </c>
      <c r="GJ134" s="1">
        <v>0.25</v>
      </c>
      <c r="GK134" s="1">
        <v>0.25</v>
      </c>
      <c r="GL134" s="1">
        <v>0.25</v>
      </c>
      <c r="GM134" s="1">
        <v>0.25</v>
      </c>
      <c r="GN134" s="1">
        <v>0.25</v>
      </c>
      <c r="GO134" s="1">
        <v>0.25</v>
      </c>
      <c r="GP134" s="1">
        <v>0.25</v>
      </c>
      <c r="GQ134" s="1">
        <v>0.25</v>
      </c>
      <c r="GR134" s="1">
        <v>0.25</v>
      </c>
      <c r="GS134" s="1">
        <v>0.25</v>
      </c>
      <c r="GT134" s="1">
        <v>0.25</v>
      </c>
      <c r="GU134" s="1">
        <v>0.25</v>
      </c>
      <c r="GV134" s="1">
        <v>0.25</v>
      </c>
      <c r="GW134" s="1">
        <v>0.25</v>
      </c>
      <c r="GX134" s="1">
        <v>0.25</v>
      </c>
      <c r="GY134" s="1">
        <v>0.25</v>
      </c>
      <c r="GZ134" s="1">
        <v>0.25</v>
      </c>
      <c r="HA134" s="1">
        <v>0.25</v>
      </c>
      <c r="HB134" s="1">
        <v>0.25</v>
      </c>
      <c r="HC134" s="1">
        <v>0.25</v>
      </c>
      <c r="HD134" s="1">
        <v>0.25</v>
      </c>
      <c r="HE134" s="1">
        <v>0.25</v>
      </c>
      <c r="HF134" s="1">
        <v>0.25</v>
      </c>
      <c r="HG134" s="1">
        <v>0.25</v>
      </c>
      <c r="HH134" s="1">
        <v>0.25</v>
      </c>
      <c r="HI134" s="1">
        <v>0.25</v>
      </c>
      <c r="HJ134" s="1">
        <v>0.25</v>
      </c>
      <c r="HK134" s="1">
        <v>0.25</v>
      </c>
      <c r="HL134" s="1">
        <v>0.25</v>
      </c>
      <c r="HM134" s="1">
        <v>0.25</v>
      </c>
      <c r="HN134" s="1">
        <v>0.25</v>
      </c>
      <c r="HO134" s="1">
        <v>0.25</v>
      </c>
      <c r="HP134" s="1">
        <v>0.25</v>
      </c>
      <c r="HQ134" s="1">
        <v>0.25</v>
      </c>
      <c r="HR134" s="1">
        <v>0.25</v>
      </c>
      <c r="HS134" s="1">
        <v>0.25</v>
      </c>
      <c r="HT134" s="1">
        <v>0.25</v>
      </c>
      <c r="HU134" s="1">
        <v>0.25</v>
      </c>
      <c r="HV134" s="1">
        <v>0.25</v>
      </c>
      <c r="HW134" s="1">
        <v>0.25</v>
      </c>
      <c r="HX134" s="1">
        <v>0.25</v>
      </c>
      <c r="HY134" s="1">
        <v>0.25</v>
      </c>
      <c r="HZ134" s="1">
        <v>0.25</v>
      </c>
      <c r="IA134" s="1">
        <v>0.25</v>
      </c>
      <c r="IB134" s="1">
        <v>0.25</v>
      </c>
      <c r="IC134" s="1">
        <v>0.25</v>
      </c>
      <c r="ID134" s="1">
        <v>0.25</v>
      </c>
      <c r="IE134" s="1">
        <v>0.25</v>
      </c>
      <c r="IF134" s="1">
        <v>0.25</v>
      </c>
      <c r="IG134" s="1">
        <v>0.25</v>
      </c>
      <c r="IH134" s="1">
        <v>0.25</v>
      </c>
      <c r="II134" s="1">
        <v>0.25</v>
      </c>
      <c r="IJ134" s="1">
        <v>0.25</v>
      </c>
      <c r="IK134" s="1">
        <v>0.25</v>
      </c>
      <c r="IL134" s="1">
        <v>0.25</v>
      </c>
      <c r="IM134" s="1">
        <v>0</v>
      </c>
      <c r="IN134" s="1">
        <v>0.25</v>
      </c>
      <c r="IO134" s="1">
        <v>0.25</v>
      </c>
      <c r="IP134" s="1">
        <v>0.25</v>
      </c>
      <c r="IQ134" s="1">
        <v>0.25</v>
      </c>
      <c r="IR134" s="1">
        <v>0.25</v>
      </c>
      <c r="IS134" s="1">
        <v>0.25</v>
      </c>
      <c r="IT134" s="1">
        <v>0</v>
      </c>
      <c r="IU134" s="1">
        <v>0.25</v>
      </c>
      <c r="IV134" s="1">
        <v>0.25</v>
      </c>
      <c r="IW134" s="1">
        <v>0.25</v>
      </c>
      <c r="IX134" s="1">
        <v>0.25</v>
      </c>
      <c r="IY134" s="1">
        <v>0.25</v>
      </c>
      <c r="IZ134" s="1">
        <v>0</v>
      </c>
      <c r="JA134" s="1">
        <v>0</v>
      </c>
      <c r="JB134" s="1">
        <v>0.25</v>
      </c>
      <c r="JC134" s="1">
        <v>0.25</v>
      </c>
      <c r="JD134" s="1">
        <v>0.25</v>
      </c>
      <c r="JE134" s="1">
        <v>0.25</v>
      </c>
      <c r="JF134" s="1">
        <v>0.25</v>
      </c>
      <c r="JG134" s="1">
        <v>0.25</v>
      </c>
      <c r="JH134" s="1">
        <v>0</v>
      </c>
      <c r="JI134" s="1">
        <v>0.25</v>
      </c>
      <c r="JJ134" s="1">
        <v>0.25</v>
      </c>
      <c r="JK134" s="1">
        <v>0.25</v>
      </c>
      <c r="JL134" s="1">
        <v>0.25</v>
      </c>
      <c r="JM134" s="1">
        <v>0.25</v>
      </c>
      <c r="JN134" s="1">
        <v>0.25</v>
      </c>
      <c r="JO134" s="1">
        <v>0</v>
      </c>
      <c r="JP134" s="1">
        <v>0.25</v>
      </c>
      <c r="JQ134" s="1">
        <v>0.25</v>
      </c>
      <c r="JR134" s="1">
        <v>0.25</v>
      </c>
      <c r="JS134" s="1">
        <v>0.25</v>
      </c>
      <c r="JT134" s="1">
        <v>0.25</v>
      </c>
      <c r="JU134" s="1">
        <v>0.25</v>
      </c>
      <c r="JV134" s="1">
        <v>0</v>
      </c>
      <c r="JW134" s="1">
        <v>0.25</v>
      </c>
      <c r="JX134" s="1">
        <v>0.25</v>
      </c>
      <c r="JY134" s="1">
        <v>0.25</v>
      </c>
      <c r="JZ134" s="1">
        <v>0.25</v>
      </c>
      <c r="KA134" s="1">
        <v>0.25</v>
      </c>
      <c r="KB134" s="1">
        <v>0.25</v>
      </c>
      <c r="KC134" s="1">
        <v>0</v>
      </c>
      <c r="KD134" s="1">
        <v>0.25</v>
      </c>
      <c r="KE134" s="1">
        <v>0.25</v>
      </c>
      <c r="KF134" s="1">
        <v>0.25</v>
      </c>
      <c r="KG134" s="1">
        <v>0.25</v>
      </c>
      <c r="KH134" s="1">
        <v>0.25</v>
      </c>
      <c r="KI134" s="1">
        <v>0.25</v>
      </c>
      <c r="KJ134" s="1">
        <v>0</v>
      </c>
      <c r="KK134" s="1">
        <v>0.25</v>
      </c>
      <c r="KL134" s="1">
        <v>0.25</v>
      </c>
      <c r="KM134" s="1">
        <v>0.25</v>
      </c>
      <c r="KN134" s="1">
        <v>0.25</v>
      </c>
      <c r="KO134" s="1">
        <v>0.25</v>
      </c>
      <c r="KP134" s="1">
        <v>0.25</v>
      </c>
      <c r="KQ134" s="1">
        <v>0.25</v>
      </c>
      <c r="KR134" s="1">
        <v>0.25</v>
      </c>
      <c r="KS134" s="1">
        <v>0.25</v>
      </c>
      <c r="KT134" s="1">
        <v>0.25</v>
      </c>
      <c r="KU134" s="1">
        <v>0.25</v>
      </c>
      <c r="KV134" s="1">
        <v>0.25</v>
      </c>
      <c r="KW134" s="1">
        <v>0.25</v>
      </c>
      <c r="KX134" s="1">
        <v>0.25</v>
      </c>
      <c r="KY134" s="1">
        <v>0.25</v>
      </c>
      <c r="KZ134" s="1">
        <v>0.25</v>
      </c>
      <c r="LA134" s="1">
        <v>0.25</v>
      </c>
      <c r="LB134" s="1">
        <v>0.25</v>
      </c>
      <c r="LC134" s="1">
        <v>0.25</v>
      </c>
      <c r="LD134" s="1">
        <v>0.25</v>
      </c>
      <c r="LE134" s="1">
        <v>0.25</v>
      </c>
      <c r="LF134" s="1">
        <v>0.25</v>
      </c>
      <c r="LG134" s="1">
        <v>0.25</v>
      </c>
      <c r="LH134" s="1">
        <v>0.25</v>
      </c>
      <c r="LI134" s="1">
        <v>0.25</v>
      </c>
      <c r="LJ134" s="1">
        <v>0.25</v>
      </c>
      <c r="LK134" s="1">
        <v>0.25</v>
      </c>
      <c r="LL134" s="1">
        <v>0.25</v>
      </c>
      <c r="LM134" s="1">
        <v>0.25</v>
      </c>
      <c r="LN134" s="1">
        <v>0.25</v>
      </c>
      <c r="LO134" s="1">
        <v>0.25</v>
      </c>
      <c r="LP134" s="1">
        <v>0.25</v>
      </c>
      <c r="LQ134" s="1">
        <v>0.25</v>
      </c>
      <c r="LR134" s="1">
        <v>0.25</v>
      </c>
      <c r="LS134" s="1">
        <v>0.25</v>
      </c>
      <c r="LT134" s="1">
        <v>0.25</v>
      </c>
      <c r="LU134" s="1">
        <v>0.25</v>
      </c>
      <c r="LV134" s="1">
        <v>0.25</v>
      </c>
      <c r="LW134" s="1">
        <v>0.25</v>
      </c>
      <c r="LX134" s="1">
        <v>0.25</v>
      </c>
      <c r="LY134" s="1">
        <v>0.25</v>
      </c>
      <c r="LZ134" s="1">
        <v>0.25</v>
      </c>
      <c r="MA134" s="1">
        <v>0.25</v>
      </c>
      <c r="MB134" s="1">
        <v>0.25</v>
      </c>
      <c r="MC134" s="1">
        <v>0.25</v>
      </c>
      <c r="MD134" s="1">
        <v>0.25</v>
      </c>
      <c r="ME134" s="1">
        <v>0.25</v>
      </c>
      <c r="MF134" s="1">
        <v>0.25</v>
      </c>
      <c r="MG134" s="1">
        <v>0.25</v>
      </c>
      <c r="MH134" s="1">
        <v>0.25</v>
      </c>
      <c r="MI134" s="1">
        <v>0.25</v>
      </c>
      <c r="MJ134" s="1">
        <v>0.25</v>
      </c>
      <c r="MK134" s="1">
        <v>0.25</v>
      </c>
      <c r="ML134" s="1">
        <v>0.25</v>
      </c>
      <c r="MM134" s="1">
        <v>0.25</v>
      </c>
      <c r="MN134" s="1">
        <v>0.25</v>
      </c>
      <c r="MO134" s="1">
        <v>0.25</v>
      </c>
      <c r="MP134" s="1">
        <v>0.25</v>
      </c>
      <c r="MQ134" s="1">
        <v>0.25</v>
      </c>
      <c r="MR134" s="1">
        <v>0.25</v>
      </c>
      <c r="MS134" s="1">
        <v>0.25</v>
      </c>
      <c r="MT134" s="1">
        <v>0.25</v>
      </c>
      <c r="MU134" s="1">
        <v>0.25</v>
      </c>
      <c r="MV134" s="1">
        <v>0.25</v>
      </c>
      <c r="MW134" s="1">
        <v>0.25</v>
      </c>
      <c r="MX134" s="1">
        <v>0.25</v>
      </c>
      <c r="MY134" s="1">
        <v>0.25</v>
      </c>
      <c r="MZ134" s="1">
        <v>0.25</v>
      </c>
      <c r="NA134" s="1">
        <v>0.25</v>
      </c>
      <c r="NB134" s="1">
        <v>0.25</v>
      </c>
    </row>
    <row r="135" spans="2:375" ht="15">
      <c r="B135" s="8" t="s">
        <v>111</v>
      </c>
      <c r="C135" s="1">
        <v>0.25</v>
      </c>
      <c r="D135" s="1">
        <v>0.25</v>
      </c>
      <c r="E135" s="1">
        <v>0.25</v>
      </c>
      <c r="F135" s="1">
        <v>0.25</v>
      </c>
      <c r="G135" s="1">
        <v>0.25</v>
      </c>
      <c r="H135" s="1">
        <v>0.25</v>
      </c>
      <c r="I135" s="1">
        <v>0.25</v>
      </c>
      <c r="J135" s="1">
        <v>0.25</v>
      </c>
      <c r="K135" s="1">
        <v>0.25</v>
      </c>
      <c r="L135" s="1">
        <v>0.25</v>
      </c>
      <c r="M135" s="1">
        <v>0.25</v>
      </c>
      <c r="N135" s="1">
        <v>0.25</v>
      </c>
      <c r="O135" s="1">
        <v>0.25</v>
      </c>
      <c r="P135" s="1">
        <v>0.25</v>
      </c>
      <c r="Q135" s="1">
        <v>0.25</v>
      </c>
      <c r="R135" s="1">
        <v>0.25</v>
      </c>
      <c r="S135" s="1">
        <v>0.25</v>
      </c>
      <c r="T135" s="1">
        <v>0.25</v>
      </c>
      <c r="U135" s="1">
        <v>0.25</v>
      </c>
      <c r="V135" s="1">
        <v>0.25</v>
      </c>
      <c r="W135" s="1">
        <v>0.25</v>
      </c>
      <c r="X135" s="1">
        <v>0.25</v>
      </c>
      <c r="Y135" s="1">
        <v>0.25</v>
      </c>
      <c r="Z135" s="1">
        <v>0.25</v>
      </c>
      <c r="AA135" s="1">
        <v>0.25</v>
      </c>
      <c r="AB135" s="1">
        <v>0.25</v>
      </c>
      <c r="AC135" s="1">
        <v>0.25</v>
      </c>
      <c r="AD135" s="1">
        <v>0.25</v>
      </c>
      <c r="AE135" s="1">
        <v>0.25</v>
      </c>
      <c r="AF135" s="1">
        <v>0.25</v>
      </c>
      <c r="AG135" s="1">
        <v>0.25</v>
      </c>
      <c r="AH135" s="1">
        <v>0.25</v>
      </c>
      <c r="AI135" s="1">
        <v>0.25</v>
      </c>
      <c r="AJ135" s="1">
        <v>0.25</v>
      </c>
      <c r="AK135" s="1">
        <v>0.25</v>
      </c>
      <c r="AL135" s="1">
        <v>0.25</v>
      </c>
      <c r="AM135" s="1">
        <v>0.25</v>
      </c>
      <c r="AN135" s="1">
        <v>0.25</v>
      </c>
      <c r="AO135" s="1">
        <v>0.25</v>
      </c>
      <c r="AP135" s="1">
        <v>0.25</v>
      </c>
      <c r="AQ135" s="1">
        <v>0.25</v>
      </c>
      <c r="AR135" s="1">
        <v>0.25</v>
      </c>
      <c r="AS135" s="1">
        <v>0.25</v>
      </c>
      <c r="AT135" s="1">
        <v>0.25</v>
      </c>
      <c r="AU135" s="1">
        <v>0.25</v>
      </c>
      <c r="AV135" s="1">
        <v>0.25</v>
      </c>
      <c r="AW135" s="1">
        <v>0.25</v>
      </c>
      <c r="AX135" s="1">
        <v>0.25</v>
      </c>
      <c r="AY135" s="1">
        <v>0.25</v>
      </c>
      <c r="AZ135" s="1">
        <v>0.25</v>
      </c>
      <c r="BA135" s="1">
        <v>0.25</v>
      </c>
      <c r="BB135" s="1">
        <v>0.25</v>
      </c>
      <c r="BC135" s="1">
        <v>0.25</v>
      </c>
      <c r="BD135" s="1">
        <v>0.25</v>
      </c>
      <c r="BE135" s="1">
        <v>0.25</v>
      </c>
      <c r="BF135" s="1">
        <v>0.25</v>
      </c>
      <c r="BG135" s="1">
        <v>0.25</v>
      </c>
      <c r="BH135" s="1">
        <v>0.25</v>
      </c>
      <c r="BI135" s="1">
        <v>0.25</v>
      </c>
      <c r="BJ135" s="1">
        <v>0.25</v>
      </c>
      <c r="BK135" s="1">
        <v>0.25</v>
      </c>
      <c r="BL135" s="1">
        <v>0.25</v>
      </c>
      <c r="BM135" s="1">
        <v>0.25</v>
      </c>
      <c r="BN135" s="1">
        <v>0.25</v>
      </c>
      <c r="BO135" s="1">
        <v>0.25</v>
      </c>
      <c r="BP135" s="1">
        <v>0.25</v>
      </c>
      <c r="BQ135" s="1">
        <v>0.25</v>
      </c>
      <c r="BR135" s="1">
        <v>0.25</v>
      </c>
      <c r="BS135" s="1">
        <v>0.25</v>
      </c>
      <c r="BT135" s="1">
        <v>0.25</v>
      </c>
      <c r="BU135" s="1">
        <v>0.25</v>
      </c>
      <c r="BV135" s="1">
        <v>0.25</v>
      </c>
      <c r="BW135" s="1">
        <v>0.25</v>
      </c>
      <c r="BX135" s="1">
        <v>0.25</v>
      </c>
      <c r="BY135" s="1">
        <v>0.25</v>
      </c>
      <c r="BZ135" s="1">
        <v>0.25</v>
      </c>
      <c r="CA135" s="1">
        <v>0.25</v>
      </c>
      <c r="CB135" s="1">
        <v>0.25</v>
      </c>
      <c r="CC135" s="1">
        <v>0.25</v>
      </c>
      <c r="CD135" s="1">
        <v>0.25</v>
      </c>
      <c r="CE135" s="1">
        <v>0.25</v>
      </c>
      <c r="CF135" s="1">
        <v>0.25</v>
      </c>
      <c r="CG135" s="1">
        <v>0.25</v>
      </c>
      <c r="CH135" s="1">
        <v>0.25</v>
      </c>
      <c r="CI135" s="1">
        <v>0.25</v>
      </c>
      <c r="CJ135" s="1">
        <v>0.25</v>
      </c>
      <c r="CK135" s="1">
        <v>0.25</v>
      </c>
      <c r="CL135" s="1">
        <v>0.25</v>
      </c>
      <c r="CM135" s="1">
        <v>0.25</v>
      </c>
      <c r="CN135" s="1">
        <v>0.25</v>
      </c>
      <c r="CO135" s="1">
        <v>0.25</v>
      </c>
      <c r="CP135" s="1">
        <v>0.25</v>
      </c>
      <c r="CQ135" s="1">
        <v>0.25</v>
      </c>
      <c r="CR135" s="1">
        <v>0.25</v>
      </c>
      <c r="CS135" s="1">
        <v>0.25</v>
      </c>
      <c r="CT135" s="1">
        <v>0.25</v>
      </c>
      <c r="CU135" s="1">
        <v>0.25</v>
      </c>
      <c r="CV135" s="1">
        <v>0.25</v>
      </c>
      <c r="CW135" s="1">
        <v>0.25</v>
      </c>
      <c r="CX135" s="1">
        <v>0.25</v>
      </c>
      <c r="CY135" s="1">
        <v>0.25</v>
      </c>
      <c r="CZ135" s="1">
        <v>0.25</v>
      </c>
      <c r="DA135" s="1">
        <v>0.25</v>
      </c>
      <c r="DB135" s="1">
        <v>0.25</v>
      </c>
      <c r="DC135" s="1">
        <v>0.25</v>
      </c>
      <c r="DD135" s="1">
        <v>0.25</v>
      </c>
      <c r="DE135" s="1">
        <v>0.25</v>
      </c>
      <c r="DF135" s="1">
        <v>0.25</v>
      </c>
      <c r="DG135" s="1">
        <v>0.25</v>
      </c>
      <c r="DH135" s="1">
        <v>0.25</v>
      </c>
      <c r="DI135" s="1">
        <v>0.25</v>
      </c>
      <c r="DJ135" s="1">
        <v>0.25</v>
      </c>
      <c r="DK135" s="1">
        <v>0.25</v>
      </c>
      <c r="DL135" s="1">
        <v>0.25</v>
      </c>
      <c r="DM135" s="1">
        <v>0.25</v>
      </c>
      <c r="DN135" s="1">
        <v>0.25</v>
      </c>
      <c r="DO135" s="1">
        <v>0.25</v>
      </c>
      <c r="DP135" s="1">
        <v>0.25</v>
      </c>
      <c r="DQ135" s="1">
        <v>0.25</v>
      </c>
      <c r="DR135" s="1">
        <v>0.25</v>
      </c>
      <c r="DS135" s="1">
        <v>0.25</v>
      </c>
      <c r="DT135" s="1">
        <v>0.25</v>
      </c>
      <c r="DU135" s="1">
        <v>0.25</v>
      </c>
      <c r="DV135" s="1">
        <v>0.25</v>
      </c>
      <c r="DW135" s="1">
        <v>0.25</v>
      </c>
      <c r="DX135" s="1">
        <v>0.25</v>
      </c>
      <c r="DY135" s="1">
        <v>0.25</v>
      </c>
      <c r="DZ135" s="1">
        <v>0.25</v>
      </c>
      <c r="EA135" s="1">
        <v>0.25</v>
      </c>
      <c r="EB135" s="1">
        <v>0.25</v>
      </c>
      <c r="EC135" s="1">
        <v>0.25</v>
      </c>
      <c r="ED135" s="1">
        <v>0.25</v>
      </c>
      <c r="EE135" s="1">
        <v>0.25</v>
      </c>
      <c r="EF135" s="1">
        <v>0.25</v>
      </c>
      <c r="EG135" s="1">
        <v>0.25</v>
      </c>
      <c r="EH135" s="1">
        <v>0.25</v>
      </c>
      <c r="EI135" s="1">
        <v>0.25</v>
      </c>
      <c r="EJ135" s="1">
        <v>0.25</v>
      </c>
      <c r="EK135" s="1">
        <v>0.25</v>
      </c>
      <c r="EL135" s="1">
        <v>0.25</v>
      </c>
      <c r="EM135" s="1">
        <v>0.25</v>
      </c>
      <c r="EN135" s="1">
        <v>0.25</v>
      </c>
      <c r="EO135" s="1">
        <v>0.25</v>
      </c>
      <c r="EP135" s="1">
        <v>0.25</v>
      </c>
      <c r="EQ135" s="1">
        <v>0.25</v>
      </c>
      <c r="ER135" s="1">
        <v>0.25</v>
      </c>
      <c r="ES135" s="1">
        <v>0.25</v>
      </c>
      <c r="ET135" s="1">
        <v>0.25</v>
      </c>
      <c r="EU135" s="1">
        <v>0.25</v>
      </c>
      <c r="EV135" s="1">
        <v>0.25</v>
      </c>
      <c r="EW135" s="1">
        <v>0.25</v>
      </c>
      <c r="EX135" s="1">
        <v>0.25</v>
      </c>
      <c r="EY135" s="1">
        <v>0.25</v>
      </c>
      <c r="EZ135" s="1">
        <v>0.25</v>
      </c>
      <c r="FA135" s="1">
        <v>0.25</v>
      </c>
      <c r="FB135" s="1">
        <v>0.25</v>
      </c>
      <c r="FC135" s="1">
        <v>0.25</v>
      </c>
      <c r="FD135" s="1">
        <v>0.25</v>
      </c>
      <c r="FE135" s="1">
        <v>0.25</v>
      </c>
      <c r="FF135" s="1">
        <v>0.25</v>
      </c>
      <c r="FG135" s="1">
        <v>0.25</v>
      </c>
      <c r="FH135" s="1">
        <v>0.25</v>
      </c>
      <c r="FI135" s="1">
        <v>0.25</v>
      </c>
      <c r="FJ135" s="1">
        <v>0.25</v>
      </c>
      <c r="FK135" s="1">
        <v>0.25</v>
      </c>
      <c r="FL135" s="1">
        <v>0.25</v>
      </c>
      <c r="FM135" s="1">
        <v>0.25</v>
      </c>
      <c r="FN135" s="1">
        <v>0.25</v>
      </c>
      <c r="FO135" s="1">
        <v>0.25</v>
      </c>
      <c r="FP135" s="1">
        <v>0.25</v>
      </c>
      <c r="FQ135" s="1">
        <v>0.25</v>
      </c>
      <c r="FR135" s="1">
        <v>0.25</v>
      </c>
      <c r="FS135" s="1">
        <v>0.25</v>
      </c>
      <c r="FT135" s="1">
        <v>0.25</v>
      </c>
      <c r="FU135" s="1">
        <v>0.25</v>
      </c>
      <c r="FV135" s="1">
        <v>0.25</v>
      </c>
      <c r="FW135" s="1">
        <v>0.25</v>
      </c>
      <c r="FX135" s="1">
        <v>0.25</v>
      </c>
      <c r="FY135" s="1">
        <v>0.25</v>
      </c>
      <c r="FZ135" s="1">
        <v>0.25</v>
      </c>
      <c r="GA135" s="1">
        <v>0.25</v>
      </c>
      <c r="GB135" s="1">
        <v>0.25</v>
      </c>
      <c r="GC135" s="1">
        <v>0.25</v>
      </c>
      <c r="GD135" s="1">
        <v>0.25</v>
      </c>
      <c r="GE135" s="1">
        <v>0.25</v>
      </c>
      <c r="GF135" s="1">
        <v>0.25</v>
      </c>
      <c r="GG135" s="1">
        <v>0.25</v>
      </c>
      <c r="GH135" s="1">
        <v>0.25</v>
      </c>
      <c r="GI135" s="1">
        <v>0.25</v>
      </c>
      <c r="GJ135" s="1">
        <v>0.25</v>
      </c>
      <c r="GK135" s="1">
        <v>0.25</v>
      </c>
      <c r="GL135" s="1">
        <v>0.25</v>
      </c>
      <c r="GM135" s="1">
        <v>0.25</v>
      </c>
      <c r="GN135" s="1">
        <v>0.25</v>
      </c>
      <c r="GO135" s="1">
        <v>0.25</v>
      </c>
      <c r="GP135" s="1">
        <v>0.25</v>
      </c>
      <c r="GQ135" s="1">
        <v>0.25</v>
      </c>
      <c r="GR135" s="1">
        <v>0.25</v>
      </c>
      <c r="GS135" s="1">
        <v>0.25</v>
      </c>
      <c r="GT135" s="1">
        <v>0.25</v>
      </c>
      <c r="GU135" s="1">
        <v>0.25</v>
      </c>
      <c r="GV135" s="1">
        <v>0.25</v>
      </c>
      <c r="GW135" s="1">
        <v>0.25</v>
      </c>
      <c r="GX135" s="1">
        <v>0.25</v>
      </c>
      <c r="GY135" s="1">
        <v>0.25</v>
      </c>
      <c r="GZ135" s="1">
        <v>0.25</v>
      </c>
      <c r="HA135" s="1">
        <v>0.25</v>
      </c>
      <c r="HB135" s="1">
        <v>0.25</v>
      </c>
      <c r="HC135" s="1">
        <v>0.25</v>
      </c>
      <c r="HD135" s="1">
        <v>0.25</v>
      </c>
      <c r="HE135" s="1">
        <v>0.25</v>
      </c>
      <c r="HF135" s="1">
        <v>0.25</v>
      </c>
      <c r="HG135" s="1">
        <v>0.25</v>
      </c>
      <c r="HH135" s="1">
        <v>0.25</v>
      </c>
      <c r="HI135" s="1">
        <v>0.25</v>
      </c>
      <c r="HJ135" s="1">
        <v>0.25</v>
      </c>
      <c r="HK135" s="1">
        <v>0.25</v>
      </c>
      <c r="HL135" s="1">
        <v>0.25</v>
      </c>
      <c r="HM135" s="1">
        <v>0.25</v>
      </c>
      <c r="HN135" s="1">
        <v>0.25</v>
      </c>
      <c r="HO135" s="1">
        <v>0.25</v>
      </c>
      <c r="HP135" s="1">
        <v>0.25</v>
      </c>
      <c r="HQ135" s="1">
        <v>0.25</v>
      </c>
      <c r="HR135" s="1">
        <v>0.25</v>
      </c>
      <c r="HS135" s="1">
        <v>0.25</v>
      </c>
      <c r="HT135" s="1">
        <v>0.25</v>
      </c>
      <c r="HU135" s="1">
        <v>0.25</v>
      </c>
      <c r="HV135" s="1">
        <v>0.25</v>
      </c>
      <c r="HW135" s="1">
        <v>0.25</v>
      </c>
      <c r="HX135" s="1">
        <v>0.25</v>
      </c>
      <c r="HY135" s="1">
        <v>0.25</v>
      </c>
      <c r="HZ135" s="1">
        <v>0.25</v>
      </c>
      <c r="IA135" s="1">
        <v>0.25</v>
      </c>
      <c r="IB135" s="1">
        <v>0.25</v>
      </c>
      <c r="IC135" s="1">
        <v>0.25</v>
      </c>
      <c r="ID135" s="1">
        <v>0.25</v>
      </c>
      <c r="IE135" s="1">
        <v>0.25</v>
      </c>
      <c r="IF135" s="1">
        <v>0.25</v>
      </c>
      <c r="IG135" s="1">
        <v>0.25</v>
      </c>
      <c r="IH135" s="1">
        <v>0.25</v>
      </c>
      <c r="II135" s="1">
        <v>0.25</v>
      </c>
      <c r="IJ135" s="1">
        <v>0.25</v>
      </c>
      <c r="IK135" s="1">
        <v>0.25</v>
      </c>
      <c r="IL135" s="1">
        <v>0.25</v>
      </c>
      <c r="IM135" s="1">
        <v>0</v>
      </c>
      <c r="IN135" s="1">
        <v>0.25</v>
      </c>
      <c r="IO135" s="1">
        <v>0.25</v>
      </c>
      <c r="IP135" s="1">
        <v>0.25</v>
      </c>
      <c r="IQ135" s="1">
        <v>0.25</v>
      </c>
      <c r="IR135" s="1">
        <v>0.25</v>
      </c>
      <c r="IS135" s="1">
        <v>0.25</v>
      </c>
      <c r="IT135" s="1">
        <v>0</v>
      </c>
      <c r="IU135" s="1">
        <v>0.25</v>
      </c>
      <c r="IV135" s="1">
        <v>0.25</v>
      </c>
      <c r="IW135" s="1">
        <v>0.25</v>
      </c>
      <c r="IX135" s="1">
        <v>0.25</v>
      </c>
      <c r="IY135" s="1">
        <v>0.25</v>
      </c>
      <c r="IZ135" s="1">
        <v>0</v>
      </c>
      <c r="JA135" s="1">
        <v>0</v>
      </c>
      <c r="JB135" s="1">
        <v>0.25</v>
      </c>
      <c r="JC135" s="1">
        <v>0.25</v>
      </c>
      <c r="JD135" s="1">
        <v>0.25</v>
      </c>
      <c r="JE135" s="1">
        <v>0.25</v>
      </c>
      <c r="JF135" s="1">
        <v>0.25</v>
      </c>
      <c r="JG135" s="1">
        <v>0.25</v>
      </c>
      <c r="JH135" s="1">
        <v>0</v>
      </c>
      <c r="JI135" s="1">
        <v>0.25</v>
      </c>
      <c r="JJ135" s="1">
        <v>0.25</v>
      </c>
      <c r="JK135" s="1">
        <v>0.25</v>
      </c>
      <c r="JL135" s="1">
        <v>0.25</v>
      </c>
      <c r="JM135" s="1">
        <v>0.25</v>
      </c>
      <c r="JN135" s="1">
        <v>0.25</v>
      </c>
      <c r="JO135" s="1">
        <v>0</v>
      </c>
      <c r="JP135" s="1">
        <v>0.25</v>
      </c>
      <c r="JQ135" s="1">
        <v>0.25</v>
      </c>
      <c r="JR135" s="1">
        <v>0.25</v>
      </c>
      <c r="JS135" s="1">
        <v>0.25</v>
      </c>
      <c r="JT135" s="1">
        <v>0.25</v>
      </c>
      <c r="JU135" s="1">
        <v>0.25</v>
      </c>
      <c r="JV135" s="1">
        <v>0</v>
      </c>
      <c r="JW135" s="1">
        <v>0.25</v>
      </c>
      <c r="JX135" s="1">
        <v>0.25</v>
      </c>
      <c r="JY135" s="1">
        <v>0.25</v>
      </c>
      <c r="JZ135" s="1">
        <v>0.25</v>
      </c>
      <c r="KA135" s="1">
        <v>0.25</v>
      </c>
      <c r="KB135" s="1">
        <v>0.25</v>
      </c>
      <c r="KC135" s="1">
        <v>0</v>
      </c>
      <c r="KD135" s="1">
        <v>0.25</v>
      </c>
      <c r="KE135" s="1">
        <v>0.25</v>
      </c>
      <c r="KF135" s="1">
        <v>0.25</v>
      </c>
      <c r="KG135" s="1">
        <v>0.25</v>
      </c>
      <c r="KH135" s="1">
        <v>0.25</v>
      </c>
      <c r="KI135" s="1">
        <v>0.25</v>
      </c>
      <c r="KJ135" s="1">
        <v>0</v>
      </c>
      <c r="KK135" s="1">
        <v>0.25</v>
      </c>
      <c r="KL135" s="1">
        <v>0.25</v>
      </c>
      <c r="KM135" s="1">
        <v>0.25</v>
      </c>
      <c r="KN135" s="1">
        <v>0.25</v>
      </c>
      <c r="KO135" s="1">
        <v>0.25</v>
      </c>
      <c r="KP135" s="1">
        <v>1</v>
      </c>
      <c r="KQ135" s="1">
        <v>1</v>
      </c>
      <c r="KR135" s="1">
        <v>1</v>
      </c>
      <c r="KS135" s="1">
        <v>1</v>
      </c>
      <c r="KT135" s="1">
        <v>1</v>
      </c>
      <c r="KU135" s="1">
        <v>1</v>
      </c>
      <c r="KV135" s="1">
        <v>1</v>
      </c>
      <c r="KW135" s="1">
        <v>1</v>
      </c>
      <c r="KX135" s="1">
        <v>1</v>
      </c>
      <c r="KY135" s="1">
        <v>1</v>
      </c>
      <c r="KZ135" s="1">
        <v>1</v>
      </c>
      <c r="LA135" s="1">
        <v>1</v>
      </c>
      <c r="LB135" s="1">
        <v>1</v>
      </c>
      <c r="LC135" s="1">
        <v>0.25</v>
      </c>
      <c r="LD135" s="1">
        <v>0.25</v>
      </c>
      <c r="LE135" s="1">
        <v>0.25</v>
      </c>
      <c r="LF135" s="1">
        <v>0.25</v>
      </c>
      <c r="LG135" s="1">
        <v>0.25</v>
      </c>
      <c r="LH135" s="1">
        <v>0.25</v>
      </c>
      <c r="LI135" s="1">
        <v>0.25</v>
      </c>
      <c r="LJ135" s="1">
        <v>0.25</v>
      </c>
      <c r="LK135" s="1">
        <v>0.25</v>
      </c>
      <c r="LL135" s="1">
        <v>0.25</v>
      </c>
      <c r="LM135" s="1">
        <v>0.25</v>
      </c>
      <c r="LN135" s="1">
        <v>0.25</v>
      </c>
      <c r="LO135" s="1">
        <v>0.25</v>
      </c>
      <c r="LP135" s="1">
        <v>0.25</v>
      </c>
      <c r="LQ135" s="1">
        <v>0.25</v>
      </c>
      <c r="LR135" s="1">
        <v>0.25</v>
      </c>
      <c r="LS135" s="1">
        <v>0.25</v>
      </c>
      <c r="LT135" s="1">
        <v>0.25</v>
      </c>
      <c r="LU135" s="1">
        <v>0.25</v>
      </c>
      <c r="LV135" s="1">
        <v>0.25</v>
      </c>
      <c r="LW135" s="1">
        <v>0.25</v>
      </c>
      <c r="LX135" s="1">
        <v>0.25</v>
      </c>
      <c r="LY135" s="1">
        <v>0.25</v>
      </c>
      <c r="LZ135" s="1">
        <v>0.25</v>
      </c>
      <c r="MA135" s="1">
        <v>0.25</v>
      </c>
      <c r="MB135" s="1">
        <v>0.25</v>
      </c>
      <c r="MC135" s="1">
        <v>0.25</v>
      </c>
      <c r="MD135" s="1">
        <v>0.25</v>
      </c>
      <c r="ME135" s="1">
        <v>0.25</v>
      </c>
      <c r="MF135" s="1">
        <v>0.25</v>
      </c>
      <c r="MG135" s="1">
        <v>0.25</v>
      </c>
      <c r="MH135" s="1">
        <v>0.25</v>
      </c>
      <c r="MI135" s="1">
        <v>0.25</v>
      </c>
      <c r="MJ135" s="1">
        <v>0.25</v>
      </c>
      <c r="MK135" s="1">
        <v>0.25</v>
      </c>
      <c r="ML135" s="1">
        <v>0.25</v>
      </c>
      <c r="MM135" s="1">
        <v>0.25</v>
      </c>
      <c r="MN135" s="1">
        <v>0.25</v>
      </c>
      <c r="MO135" s="1">
        <v>0.25</v>
      </c>
      <c r="MP135" s="1">
        <v>0.25</v>
      </c>
      <c r="MQ135" s="1">
        <v>0.25</v>
      </c>
      <c r="MR135" s="1">
        <v>0.25</v>
      </c>
      <c r="MS135" s="1">
        <v>0.25</v>
      </c>
      <c r="MT135" s="1">
        <v>0.25</v>
      </c>
      <c r="MU135" s="1">
        <v>0.25</v>
      </c>
      <c r="MV135" s="1">
        <v>0.25</v>
      </c>
      <c r="MW135" s="1">
        <v>0.25</v>
      </c>
      <c r="MX135" s="1">
        <v>0.25</v>
      </c>
      <c r="MY135" s="1">
        <v>0.25</v>
      </c>
      <c r="MZ135" s="1">
        <v>0.25</v>
      </c>
      <c r="NA135" s="1">
        <v>0.25</v>
      </c>
      <c r="NB135" s="1">
        <v>0.25</v>
      </c>
    </row>
    <row r="136" spans="2:375" ht="15">
      <c r="B136" s="8" t="s">
        <v>112</v>
      </c>
      <c r="C136" s="1">
        <v>0.25</v>
      </c>
      <c r="D136" s="1">
        <v>0.25</v>
      </c>
      <c r="E136" s="1">
        <v>0.25</v>
      </c>
      <c r="F136" s="1">
        <v>0.25</v>
      </c>
      <c r="G136" s="1">
        <v>0.25</v>
      </c>
      <c r="H136" s="1">
        <v>0.25</v>
      </c>
      <c r="I136" s="1">
        <v>0.25</v>
      </c>
      <c r="J136" s="1">
        <v>0.25</v>
      </c>
      <c r="K136" s="1">
        <v>0.25</v>
      </c>
      <c r="L136" s="1">
        <v>0.25</v>
      </c>
      <c r="M136" s="1">
        <v>0.25</v>
      </c>
      <c r="N136" s="1">
        <v>0.25</v>
      </c>
      <c r="O136" s="1">
        <v>0.25</v>
      </c>
      <c r="P136" s="1">
        <v>0.25</v>
      </c>
      <c r="Q136" s="1">
        <v>0.25</v>
      </c>
      <c r="R136" s="1">
        <v>0.25</v>
      </c>
      <c r="S136" s="1">
        <v>0.25</v>
      </c>
      <c r="T136" s="1">
        <v>0.25</v>
      </c>
      <c r="U136" s="1">
        <v>0.25</v>
      </c>
      <c r="V136" s="1">
        <v>0.25</v>
      </c>
      <c r="W136" s="1">
        <v>0.25</v>
      </c>
      <c r="X136" s="1">
        <v>0.25</v>
      </c>
      <c r="Y136" s="1">
        <v>0.25</v>
      </c>
      <c r="Z136" s="1">
        <v>0.25</v>
      </c>
      <c r="AA136" s="1">
        <v>0.25</v>
      </c>
      <c r="AB136" s="1">
        <v>0.25</v>
      </c>
      <c r="AC136" s="1">
        <v>0.25</v>
      </c>
      <c r="AD136" s="1">
        <v>0.25</v>
      </c>
      <c r="AE136" s="1">
        <v>0.25</v>
      </c>
      <c r="AF136" s="1">
        <v>0.25</v>
      </c>
      <c r="AG136" s="1">
        <v>0.25</v>
      </c>
      <c r="AH136" s="1">
        <v>0.25</v>
      </c>
      <c r="AI136" s="1">
        <v>0.25</v>
      </c>
      <c r="AJ136" s="1">
        <v>0.25</v>
      </c>
      <c r="AK136" s="1">
        <v>0.25</v>
      </c>
      <c r="AL136" s="1">
        <v>0.25</v>
      </c>
      <c r="AM136" s="1">
        <v>0.25</v>
      </c>
      <c r="AN136" s="1">
        <v>0.25</v>
      </c>
      <c r="AO136" s="1">
        <v>0.25</v>
      </c>
      <c r="AP136" s="1">
        <v>0.25</v>
      </c>
      <c r="AQ136" s="1">
        <v>0.25</v>
      </c>
      <c r="AR136" s="1">
        <v>0.25</v>
      </c>
      <c r="AS136" s="1">
        <v>0.25</v>
      </c>
      <c r="AT136" s="1">
        <v>0.25</v>
      </c>
      <c r="AU136" s="1">
        <v>0.25</v>
      </c>
      <c r="AV136" s="1">
        <v>0.25</v>
      </c>
      <c r="AW136" s="1">
        <v>0.25</v>
      </c>
      <c r="AX136" s="1">
        <v>0.25</v>
      </c>
      <c r="AY136" s="1">
        <v>0.25</v>
      </c>
      <c r="AZ136" s="1">
        <v>0.25</v>
      </c>
      <c r="BA136" s="1">
        <v>0.25</v>
      </c>
      <c r="BB136" s="1">
        <v>0.25</v>
      </c>
      <c r="BC136" s="1">
        <v>0.25</v>
      </c>
      <c r="BD136" s="1">
        <v>0.25</v>
      </c>
      <c r="BE136" s="1">
        <v>0.25</v>
      </c>
      <c r="BF136" s="1">
        <v>0.25</v>
      </c>
      <c r="BG136" s="1">
        <v>0.25</v>
      </c>
      <c r="BH136" s="1">
        <v>0.25</v>
      </c>
      <c r="BI136" s="1">
        <v>0.25</v>
      </c>
      <c r="BJ136" s="1">
        <v>0.25</v>
      </c>
      <c r="BK136" s="1">
        <v>0.25</v>
      </c>
      <c r="BL136" s="1">
        <v>0.25</v>
      </c>
      <c r="BM136" s="1">
        <v>0.25</v>
      </c>
      <c r="BN136" s="1">
        <v>0.25</v>
      </c>
      <c r="BO136" s="1">
        <v>0.25</v>
      </c>
      <c r="BP136" s="1">
        <v>0.25</v>
      </c>
      <c r="BQ136" s="1">
        <v>0.25</v>
      </c>
      <c r="BR136" s="1">
        <v>0.25</v>
      </c>
      <c r="BS136" s="1">
        <v>0.25</v>
      </c>
      <c r="BT136" s="1">
        <v>0.25</v>
      </c>
      <c r="BU136" s="1">
        <v>0.25</v>
      </c>
      <c r="BV136" s="1">
        <v>0.25</v>
      </c>
      <c r="BW136" s="1">
        <v>0.25</v>
      </c>
      <c r="BX136" s="1">
        <v>0.25</v>
      </c>
      <c r="BY136" s="1">
        <v>0.25</v>
      </c>
      <c r="BZ136" s="1">
        <v>0.25</v>
      </c>
      <c r="CA136" s="1">
        <v>0.25</v>
      </c>
      <c r="CB136" s="1">
        <v>0.25</v>
      </c>
      <c r="CC136" s="1">
        <v>0.25</v>
      </c>
      <c r="CD136" s="1">
        <v>0.25</v>
      </c>
      <c r="CE136" s="1">
        <v>0.25</v>
      </c>
      <c r="CF136" s="1">
        <v>0.25</v>
      </c>
      <c r="CG136" s="1">
        <v>0.25</v>
      </c>
      <c r="CH136" s="1">
        <v>0.25</v>
      </c>
      <c r="CI136" s="1">
        <v>0.25</v>
      </c>
      <c r="CJ136" s="1">
        <v>0.25</v>
      </c>
      <c r="CK136" s="1">
        <v>0.25</v>
      </c>
      <c r="CL136" s="1">
        <v>0.25</v>
      </c>
      <c r="CM136" s="1">
        <v>0.25</v>
      </c>
      <c r="CN136" s="1">
        <v>0.25</v>
      </c>
      <c r="CO136" s="1">
        <v>0.25</v>
      </c>
      <c r="CP136" s="1">
        <v>0.25</v>
      </c>
      <c r="CQ136" s="1">
        <v>0.25</v>
      </c>
      <c r="CR136" s="1">
        <v>0.25</v>
      </c>
      <c r="CS136" s="1">
        <v>0.25</v>
      </c>
      <c r="CT136" s="1">
        <v>0.25</v>
      </c>
      <c r="CU136" s="1">
        <v>0.25</v>
      </c>
      <c r="CV136" s="1">
        <v>0.25</v>
      </c>
      <c r="CW136" s="1">
        <v>0.25</v>
      </c>
      <c r="CX136" s="1">
        <v>0.25</v>
      </c>
      <c r="CY136" s="1">
        <v>0.25</v>
      </c>
      <c r="CZ136" s="1">
        <v>0.25</v>
      </c>
      <c r="DA136" s="1">
        <v>0.25</v>
      </c>
      <c r="DB136" s="1">
        <v>0.25</v>
      </c>
      <c r="DC136" s="1">
        <v>0.25</v>
      </c>
      <c r="DD136" s="1">
        <v>0.25</v>
      </c>
      <c r="DE136" s="1">
        <v>0.25</v>
      </c>
      <c r="DF136" s="1">
        <v>0.25</v>
      </c>
      <c r="DG136" s="1">
        <v>0.25</v>
      </c>
      <c r="DH136" s="1">
        <v>0.25</v>
      </c>
      <c r="DI136" s="1">
        <v>0.25</v>
      </c>
      <c r="DJ136" s="1">
        <v>0.25</v>
      </c>
      <c r="DK136" s="1">
        <v>0.25</v>
      </c>
      <c r="DL136" s="1">
        <v>0.25</v>
      </c>
      <c r="DM136" s="1">
        <v>0.25</v>
      </c>
      <c r="DN136" s="1">
        <v>0.25</v>
      </c>
      <c r="DO136" s="1">
        <v>0.25</v>
      </c>
      <c r="DP136" s="1">
        <v>0.25</v>
      </c>
      <c r="DQ136" s="1">
        <v>0.25</v>
      </c>
      <c r="DR136" s="1">
        <v>0.25</v>
      </c>
      <c r="DS136" s="1">
        <v>0.25</v>
      </c>
      <c r="DT136" s="1">
        <v>0.25</v>
      </c>
      <c r="DU136" s="1">
        <v>0.25</v>
      </c>
      <c r="DV136" s="1">
        <v>0.25</v>
      </c>
      <c r="DW136" s="1">
        <v>0.25</v>
      </c>
      <c r="DX136" s="1">
        <v>0.25</v>
      </c>
      <c r="DY136" s="1">
        <v>0.25</v>
      </c>
      <c r="DZ136" s="1">
        <v>0.25</v>
      </c>
      <c r="EA136" s="1">
        <v>0.25</v>
      </c>
      <c r="EB136" s="1">
        <v>0.25</v>
      </c>
      <c r="EC136" s="1">
        <v>0.25</v>
      </c>
      <c r="ED136" s="1">
        <v>0.25</v>
      </c>
      <c r="EE136" s="1">
        <v>0.25</v>
      </c>
      <c r="EF136" s="1">
        <v>0.25</v>
      </c>
      <c r="EG136" s="1">
        <v>0.25</v>
      </c>
      <c r="EH136" s="1">
        <v>0.25</v>
      </c>
      <c r="EI136" s="1">
        <v>0.25</v>
      </c>
      <c r="EJ136" s="1">
        <v>0.25</v>
      </c>
      <c r="EK136" s="1">
        <v>0.25</v>
      </c>
      <c r="EL136" s="1">
        <v>0.25</v>
      </c>
      <c r="EM136" s="1">
        <v>0.25</v>
      </c>
      <c r="EN136" s="1">
        <v>0.25</v>
      </c>
      <c r="EO136" s="1">
        <v>0.25</v>
      </c>
      <c r="EP136" s="1">
        <v>0.25</v>
      </c>
      <c r="EQ136" s="1">
        <v>0.25</v>
      </c>
      <c r="ER136" s="1">
        <v>0.25</v>
      </c>
      <c r="ES136" s="1">
        <v>0.25</v>
      </c>
      <c r="ET136" s="1">
        <v>0.25</v>
      </c>
      <c r="EU136" s="1">
        <v>0.25</v>
      </c>
      <c r="EV136" s="1">
        <v>0.25</v>
      </c>
      <c r="EW136" s="1">
        <v>0.25</v>
      </c>
      <c r="EX136" s="1">
        <v>0.25</v>
      </c>
      <c r="EY136" s="1">
        <v>0.25</v>
      </c>
      <c r="EZ136" s="1">
        <v>0.25</v>
      </c>
      <c r="FA136" s="1">
        <v>0.25</v>
      </c>
      <c r="FB136" s="1">
        <v>0.25</v>
      </c>
      <c r="FC136" s="1">
        <v>0.25</v>
      </c>
      <c r="FD136" s="1">
        <v>0.25</v>
      </c>
      <c r="FE136" s="1">
        <v>0.25</v>
      </c>
      <c r="FF136" s="1">
        <v>0.25</v>
      </c>
      <c r="FG136" s="1">
        <v>0.25</v>
      </c>
      <c r="FH136" s="1">
        <v>0.25</v>
      </c>
      <c r="FI136" s="1">
        <v>0.25</v>
      </c>
      <c r="FJ136" s="1">
        <v>0.25</v>
      </c>
      <c r="FK136" s="1">
        <v>0.25</v>
      </c>
      <c r="FL136" s="1">
        <v>0.25</v>
      </c>
      <c r="FM136" s="1">
        <v>0.25</v>
      </c>
      <c r="FN136" s="1">
        <v>0.25</v>
      </c>
      <c r="FO136" s="1">
        <v>0.25</v>
      </c>
      <c r="FP136" s="1">
        <v>0.25</v>
      </c>
      <c r="FQ136" s="1">
        <v>0.25</v>
      </c>
      <c r="FR136" s="1">
        <v>0.25</v>
      </c>
      <c r="FS136" s="1">
        <v>0.25</v>
      </c>
      <c r="FT136" s="1">
        <v>0.25</v>
      </c>
      <c r="FU136" s="1">
        <v>0.25</v>
      </c>
      <c r="FV136" s="1">
        <v>0.25</v>
      </c>
      <c r="FW136" s="1">
        <v>0.25</v>
      </c>
      <c r="FX136" s="1">
        <v>0.25</v>
      </c>
      <c r="FY136" s="1">
        <v>0.25</v>
      </c>
      <c r="FZ136" s="1">
        <v>0.25</v>
      </c>
      <c r="GA136" s="1">
        <v>0.25</v>
      </c>
      <c r="GB136" s="1">
        <v>0.25</v>
      </c>
      <c r="GC136" s="1">
        <v>0.25</v>
      </c>
      <c r="GD136" s="1">
        <v>0.25</v>
      </c>
      <c r="GE136" s="1">
        <v>0.25</v>
      </c>
      <c r="GF136" s="1">
        <v>0.25</v>
      </c>
      <c r="GG136" s="1">
        <v>0.25</v>
      </c>
      <c r="GH136" s="1">
        <v>0.25</v>
      </c>
      <c r="GI136" s="1">
        <v>0.25</v>
      </c>
      <c r="GJ136" s="1">
        <v>0.25</v>
      </c>
      <c r="GK136" s="1">
        <v>0.25</v>
      </c>
      <c r="GL136" s="1">
        <v>0.25</v>
      </c>
      <c r="GM136" s="1">
        <v>0.25</v>
      </c>
      <c r="GN136" s="1">
        <v>0.25</v>
      </c>
      <c r="GO136" s="1">
        <v>0.25</v>
      </c>
      <c r="GP136" s="1">
        <v>0.25</v>
      </c>
      <c r="GQ136" s="1">
        <v>0.25</v>
      </c>
      <c r="GR136" s="1">
        <v>0.25</v>
      </c>
      <c r="GS136" s="1">
        <v>0.25</v>
      </c>
      <c r="GT136" s="1">
        <v>0.25</v>
      </c>
      <c r="GU136" s="1">
        <v>0.25</v>
      </c>
      <c r="GV136" s="1">
        <v>0.25</v>
      </c>
      <c r="GW136" s="1">
        <v>0.25</v>
      </c>
      <c r="GX136" s="1">
        <v>0.25</v>
      </c>
      <c r="GY136" s="1">
        <v>0.25</v>
      </c>
      <c r="GZ136" s="1">
        <v>0.25</v>
      </c>
      <c r="HA136" s="1">
        <v>0.25</v>
      </c>
      <c r="HB136" s="1">
        <v>0.25</v>
      </c>
      <c r="HC136" s="1">
        <v>0.25</v>
      </c>
      <c r="HD136" s="1">
        <v>0.25</v>
      </c>
      <c r="HE136" s="1">
        <v>0.25</v>
      </c>
      <c r="HF136" s="1">
        <v>0.25</v>
      </c>
      <c r="HG136" s="1">
        <v>0.25</v>
      </c>
      <c r="HH136" s="1">
        <v>0.25</v>
      </c>
      <c r="HI136" s="1">
        <v>0.25</v>
      </c>
      <c r="HJ136" s="1">
        <v>0.25</v>
      </c>
      <c r="HK136" s="1">
        <v>0.25</v>
      </c>
      <c r="HL136" s="1">
        <v>0.25</v>
      </c>
      <c r="HM136" s="1">
        <v>0.25</v>
      </c>
      <c r="HN136" s="1">
        <v>0.25</v>
      </c>
      <c r="HO136" s="1">
        <v>0.25</v>
      </c>
      <c r="HP136" s="1">
        <v>0.25</v>
      </c>
      <c r="HQ136" s="1">
        <v>0.25</v>
      </c>
      <c r="HR136" s="1">
        <v>0.25</v>
      </c>
      <c r="HS136" s="1">
        <v>0.25</v>
      </c>
      <c r="HT136" s="1">
        <v>0.25</v>
      </c>
      <c r="HU136" s="1">
        <v>0.25</v>
      </c>
      <c r="HV136" s="1">
        <v>0.25</v>
      </c>
      <c r="HW136" s="1">
        <v>0.25</v>
      </c>
      <c r="HX136" s="1">
        <v>0.25</v>
      </c>
      <c r="HY136" s="1">
        <v>0.25</v>
      </c>
      <c r="HZ136" s="1">
        <v>0.25</v>
      </c>
      <c r="IA136" s="1">
        <v>0.25</v>
      </c>
      <c r="IB136" s="1">
        <v>0.25</v>
      </c>
      <c r="IC136" s="1">
        <v>0.25</v>
      </c>
      <c r="ID136" s="1">
        <v>0.25</v>
      </c>
      <c r="IE136" s="1">
        <v>0.25</v>
      </c>
      <c r="IF136" s="1">
        <v>0.25</v>
      </c>
      <c r="IG136" s="1">
        <v>0.25</v>
      </c>
      <c r="IH136" s="1">
        <v>0.25</v>
      </c>
      <c r="II136" s="1">
        <v>0.25</v>
      </c>
      <c r="IJ136" s="1">
        <v>0.25</v>
      </c>
      <c r="IK136" s="1">
        <v>0.25</v>
      </c>
      <c r="IL136" s="1">
        <v>0.25</v>
      </c>
      <c r="IM136" s="1">
        <v>0</v>
      </c>
      <c r="IN136" s="1">
        <v>0.25</v>
      </c>
      <c r="IO136" s="1">
        <v>0.25</v>
      </c>
      <c r="IP136" s="1">
        <v>0.25</v>
      </c>
      <c r="IQ136" s="1">
        <v>0.25</v>
      </c>
      <c r="IR136" s="1">
        <v>0.25</v>
      </c>
      <c r="IS136" s="1">
        <v>0.25</v>
      </c>
      <c r="IT136" s="1">
        <v>0</v>
      </c>
      <c r="IU136" s="1">
        <v>0.25</v>
      </c>
      <c r="IV136" s="1">
        <v>0.25</v>
      </c>
      <c r="IW136" s="1">
        <v>0.25</v>
      </c>
      <c r="IX136" s="1">
        <v>0.25</v>
      </c>
      <c r="IY136" s="1">
        <v>0.25</v>
      </c>
      <c r="IZ136" s="1">
        <v>0</v>
      </c>
      <c r="JA136" s="1">
        <v>0</v>
      </c>
      <c r="JB136" s="1">
        <v>0.25</v>
      </c>
      <c r="JC136" s="1">
        <v>0.25</v>
      </c>
      <c r="JD136" s="1">
        <v>0.25</v>
      </c>
      <c r="JE136" s="1">
        <v>0.25</v>
      </c>
      <c r="JF136" s="1">
        <v>0.25</v>
      </c>
      <c r="JG136" s="1">
        <v>0.25</v>
      </c>
      <c r="JH136" s="1">
        <v>0</v>
      </c>
      <c r="JI136" s="1">
        <v>0.25</v>
      </c>
      <c r="JJ136" s="1">
        <v>0.25</v>
      </c>
      <c r="JK136" s="1">
        <v>0.25</v>
      </c>
      <c r="JL136" s="1">
        <v>0.25</v>
      </c>
      <c r="JM136" s="1">
        <v>0.25</v>
      </c>
      <c r="JN136" s="1">
        <v>0.25</v>
      </c>
      <c r="JO136" s="1">
        <v>0</v>
      </c>
      <c r="JP136" s="1">
        <v>0.25</v>
      </c>
      <c r="JQ136" s="1">
        <v>0.25</v>
      </c>
      <c r="JR136" s="1">
        <v>0.25</v>
      </c>
      <c r="JS136" s="1">
        <v>0.25</v>
      </c>
      <c r="JT136" s="1">
        <v>0.25</v>
      </c>
      <c r="JU136" s="1">
        <v>0.25</v>
      </c>
      <c r="JV136" s="1">
        <v>0</v>
      </c>
      <c r="JW136" s="1">
        <v>0.25</v>
      </c>
      <c r="JX136" s="1">
        <v>0.25</v>
      </c>
      <c r="JY136" s="1">
        <v>0.25</v>
      </c>
      <c r="JZ136" s="1">
        <v>0.25</v>
      </c>
      <c r="KA136" s="1">
        <v>0.25</v>
      </c>
      <c r="KB136" s="1">
        <v>0.25</v>
      </c>
      <c r="KC136" s="1">
        <v>0</v>
      </c>
      <c r="KD136" s="1">
        <v>0.25</v>
      </c>
      <c r="KE136" s="1">
        <v>0.25</v>
      </c>
      <c r="KF136" s="1">
        <v>0.25</v>
      </c>
      <c r="KG136" s="1">
        <v>0.25</v>
      </c>
      <c r="KH136" s="1">
        <v>0.25</v>
      </c>
      <c r="KI136" s="1">
        <v>0.25</v>
      </c>
      <c r="KJ136" s="1">
        <v>0</v>
      </c>
      <c r="KK136" s="1">
        <v>0.25</v>
      </c>
      <c r="KL136" s="1">
        <v>0.25</v>
      </c>
      <c r="KM136" s="1">
        <v>0.25</v>
      </c>
      <c r="KN136" s="1">
        <v>0.25</v>
      </c>
      <c r="KO136" s="1">
        <v>0.25</v>
      </c>
      <c r="KP136" s="1">
        <v>0.25</v>
      </c>
      <c r="KQ136" s="1">
        <v>0.25</v>
      </c>
      <c r="KR136" s="1">
        <v>0.25</v>
      </c>
      <c r="KS136" s="1">
        <v>0.25</v>
      </c>
      <c r="KT136" s="1">
        <v>0.25</v>
      </c>
      <c r="KU136" s="1">
        <v>0.25</v>
      </c>
      <c r="KV136" s="1">
        <v>0.25</v>
      </c>
      <c r="KW136" s="1">
        <v>0.25</v>
      </c>
      <c r="KX136" s="1">
        <v>0.25</v>
      </c>
      <c r="KY136" s="1">
        <v>0.25</v>
      </c>
      <c r="KZ136" s="1">
        <v>0.25</v>
      </c>
      <c r="LA136" s="1">
        <v>0.25</v>
      </c>
      <c r="LB136" s="1">
        <v>0.25</v>
      </c>
      <c r="LC136" s="1">
        <v>0.25</v>
      </c>
      <c r="LD136" s="1">
        <v>0.25</v>
      </c>
      <c r="LE136" s="1">
        <v>0.25</v>
      </c>
      <c r="LF136" s="1">
        <v>0.25</v>
      </c>
      <c r="LG136" s="1">
        <v>0.25</v>
      </c>
      <c r="LH136" s="1">
        <v>0.25</v>
      </c>
      <c r="LI136" s="1">
        <v>0.25</v>
      </c>
      <c r="LJ136" s="1">
        <v>0.25</v>
      </c>
      <c r="LK136" s="1">
        <v>0.25</v>
      </c>
      <c r="LL136" s="1">
        <v>0.25</v>
      </c>
      <c r="LM136" s="1">
        <v>0.25</v>
      </c>
      <c r="LN136" s="1">
        <v>0.25</v>
      </c>
      <c r="LO136" s="1">
        <v>0.25</v>
      </c>
      <c r="LP136" s="1">
        <v>0.25</v>
      </c>
      <c r="LQ136" s="1">
        <v>0.25</v>
      </c>
      <c r="LR136" s="1">
        <v>0.25</v>
      </c>
      <c r="LS136" s="1">
        <v>0.25</v>
      </c>
      <c r="LT136" s="1">
        <v>0.25</v>
      </c>
      <c r="LU136" s="1">
        <v>0.25</v>
      </c>
      <c r="LV136" s="1">
        <v>0.25</v>
      </c>
      <c r="LW136" s="1">
        <v>0.25</v>
      </c>
      <c r="LX136" s="1">
        <v>0.25</v>
      </c>
      <c r="LY136" s="1">
        <v>0.25</v>
      </c>
      <c r="LZ136" s="1">
        <v>0.25</v>
      </c>
      <c r="MA136" s="1">
        <v>0.25</v>
      </c>
      <c r="MB136" s="1">
        <v>0.25</v>
      </c>
      <c r="MC136" s="1">
        <v>0.25</v>
      </c>
      <c r="MD136" s="1">
        <v>0.25</v>
      </c>
      <c r="ME136" s="1">
        <v>0.25</v>
      </c>
      <c r="MF136" s="1">
        <v>0.25</v>
      </c>
      <c r="MG136" s="1">
        <v>0.25</v>
      </c>
      <c r="MH136" s="1">
        <v>0.25</v>
      </c>
      <c r="MI136" s="1">
        <v>0.25</v>
      </c>
      <c r="MJ136" s="1">
        <v>0.25</v>
      </c>
      <c r="MK136" s="1">
        <v>0.25</v>
      </c>
      <c r="ML136" s="1">
        <v>0.25</v>
      </c>
      <c r="MM136" s="1">
        <v>0.25</v>
      </c>
      <c r="MN136" s="1">
        <v>0.25</v>
      </c>
      <c r="MO136" s="1">
        <v>0.25</v>
      </c>
      <c r="MP136" s="1">
        <v>0.25</v>
      </c>
      <c r="MQ136" s="1">
        <v>0.25</v>
      </c>
      <c r="MR136" s="1">
        <v>0.25</v>
      </c>
      <c r="MS136" s="1">
        <v>0.25</v>
      </c>
      <c r="MT136" s="1">
        <v>0.25</v>
      </c>
      <c r="MU136" s="1">
        <v>0.25</v>
      </c>
      <c r="MV136" s="1">
        <v>0.25</v>
      </c>
      <c r="MW136" s="1">
        <v>0.25</v>
      </c>
      <c r="MX136" s="1">
        <v>0.25</v>
      </c>
      <c r="MY136" s="1">
        <v>0.25</v>
      </c>
      <c r="MZ136" s="1">
        <v>0.25</v>
      </c>
      <c r="NA136" s="1">
        <v>0.25</v>
      </c>
      <c r="NB136" s="1">
        <v>0.25</v>
      </c>
    </row>
    <row r="137" spans="2:375" ht="15">
      <c r="B137" s="8" t="s">
        <v>113</v>
      </c>
      <c r="C137" s="1">
        <v>0.25</v>
      </c>
      <c r="D137" s="1">
        <v>0.25</v>
      </c>
      <c r="E137" s="1">
        <v>0.25</v>
      </c>
      <c r="F137" s="1">
        <v>0.25</v>
      </c>
      <c r="G137" s="1">
        <v>0.25</v>
      </c>
      <c r="H137" s="1">
        <v>0.25</v>
      </c>
      <c r="I137" s="1">
        <v>0.25</v>
      </c>
      <c r="J137" s="1">
        <v>0.25</v>
      </c>
      <c r="K137" s="1">
        <v>0.25</v>
      </c>
      <c r="L137" s="1">
        <v>0.25</v>
      </c>
      <c r="M137" s="1">
        <v>0.25</v>
      </c>
      <c r="N137" s="1">
        <v>0.25</v>
      </c>
      <c r="O137" s="1">
        <v>0.25</v>
      </c>
      <c r="P137" s="1">
        <v>0.25</v>
      </c>
      <c r="Q137" s="1">
        <v>0.25</v>
      </c>
      <c r="R137" s="1">
        <v>0.25</v>
      </c>
      <c r="S137" s="1">
        <v>0.25</v>
      </c>
      <c r="T137" s="1">
        <v>0.25</v>
      </c>
      <c r="U137" s="1">
        <v>0.25</v>
      </c>
      <c r="V137" s="1">
        <v>0.25</v>
      </c>
      <c r="W137" s="1">
        <v>0.25</v>
      </c>
      <c r="X137" s="1">
        <v>0.25</v>
      </c>
      <c r="Y137" s="1">
        <v>0.25</v>
      </c>
      <c r="Z137" s="1">
        <v>0.25</v>
      </c>
      <c r="AA137" s="1">
        <v>0.25</v>
      </c>
      <c r="AB137" s="1">
        <v>0.25</v>
      </c>
      <c r="AC137" s="1">
        <v>0.25</v>
      </c>
      <c r="AD137" s="1">
        <v>0.25</v>
      </c>
      <c r="AE137" s="1">
        <v>0.25</v>
      </c>
      <c r="AF137" s="1">
        <v>0.25</v>
      </c>
      <c r="AG137" s="1">
        <v>0.25</v>
      </c>
      <c r="AH137" s="1">
        <v>0.25</v>
      </c>
      <c r="AI137" s="1">
        <v>0.25</v>
      </c>
      <c r="AJ137" s="1">
        <v>0.25</v>
      </c>
      <c r="AK137" s="1">
        <v>0.25</v>
      </c>
      <c r="AL137" s="1">
        <v>0.25</v>
      </c>
      <c r="AM137" s="1">
        <v>0.25</v>
      </c>
      <c r="AN137" s="1">
        <v>0.25</v>
      </c>
      <c r="AO137" s="1">
        <v>0.25</v>
      </c>
      <c r="AP137" s="1">
        <v>0.25</v>
      </c>
      <c r="AQ137" s="1">
        <v>0.25</v>
      </c>
      <c r="AR137" s="1">
        <v>0.25</v>
      </c>
      <c r="AS137" s="1">
        <v>0.25</v>
      </c>
      <c r="AT137" s="1">
        <v>0.25</v>
      </c>
      <c r="AU137" s="1">
        <v>0.25</v>
      </c>
      <c r="AV137" s="1">
        <v>0.25</v>
      </c>
      <c r="AW137" s="1">
        <v>0.25</v>
      </c>
      <c r="AX137" s="1">
        <v>0.25</v>
      </c>
      <c r="AY137" s="1">
        <v>0.25</v>
      </c>
      <c r="AZ137" s="1">
        <v>0.25</v>
      </c>
      <c r="BA137" s="1">
        <v>0.25</v>
      </c>
      <c r="BB137" s="1">
        <v>0.25</v>
      </c>
      <c r="BC137" s="1">
        <v>0.25</v>
      </c>
      <c r="BD137" s="1">
        <v>0.25</v>
      </c>
      <c r="BE137" s="1">
        <v>0.25</v>
      </c>
      <c r="BF137" s="1">
        <v>0.25</v>
      </c>
      <c r="BG137" s="1">
        <v>0.25</v>
      </c>
      <c r="BH137" s="1">
        <v>0.25</v>
      </c>
      <c r="BI137" s="1">
        <v>0.25</v>
      </c>
      <c r="BJ137" s="1">
        <v>0.25</v>
      </c>
      <c r="BK137" s="1">
        <v>0.25</v>
      </c>
      <c r="BL137" s="1">
        <v>0.25</v>
      </c>
      <c r="BM137" s="1">
        <v>0.25</v>
      </c>
      <c r="BN137" s="1">
        <v>0.25</v>
      </c>
      <c r="BO137" s="1">
        <v>0.25</v>
      </c>
      <c r="BP137" s="1">
        <v>0.25</v>
      </c>
      <c r="BQ137" s="1">
        <v>0.25</v>
      </c>
      <c r="BR137" s="1">
        <v>0.25</v>
      </c>
      <c r="BS137" s="1">
        <v>0.25</v>
      </c>
      <c r="BT137" s="1">
        <v>0.25</v>
      </c>
      <c r="BU137" s="1">
        <v>0.25</v>
      </c>
      <c r="BV137" s="1">
        <v>0.25</v>
      </c>
      <c r="BW137" s="1">
        <v>0.25</v>
      </c>
      <c r="BX137" s="1">
        <v>0.25</v>
      </c>
      <c r="BY137" s="1">
        <v>0.25</v>
      </c>
      <c r="BZ137" s="1">
        <v>0.25</v>
      </c>
      <c r="CA137" s="1">
        <v>0.25</v>
      </c>
      <c r="CB137" s="1">
        <v>0.25</v>
      </c>
      <c r="CC137" s="1">
        <v>0.25</v>
      </c>
      <c r="CD137" s="1">
        <v>0.25</v>
      </c>
      <c r="CE137" s="1">
        <v>0.25</v>
      </c>
      <c r="CF137" s="1">
        <v>0.25</v>
      </c>
      <c r="CG137" s="1">
        <v>0.25</v>
      </c>
      <c r="CH137" s="1">
        <v>0.25</v>
      </c>
      <c r="CI137" s="1">
        <v>0.25</v>
      </c>
      <c r="CJ137" s="1">
        <v>0.25</v>
      </c>
      <c r="CK137" s="1">
        <v>0.25</v>
      </c>
      <c r="CL137" s="1">
        <v>0.25</v>
      </c>
      <c r="CM137" s="1">
        <v>0.25</v>
      </c>
      <c r="CN137" s="1">
        <v>0.25</v>
      </c>
      <c r="CO137" s="1">
        <v>0.25</v>
      </c>
      <c r="CP137" s="1">
        <v>0.25</v>
      </c>
      <c r="CQ137" s="1">
        <v>0.25</v>
      </c>
      <c r="CR137" s="1">
        <v>0.25</v>
      </c>
      <c r="CS137" s="1">
        <v>0.25</v>
      </c>
      <c r="CT137" s="1">
        <v>0.25</v>
      </c>
      <c r="CU137" s="1">
        <v>0.25</v>
      </c>
      <c r="CV137" s="1">
        <v>0.25</v>
      </c>
      <c r="CW137" s="1">
        <v>0.25</v>
      </c>
      <c r="CX137" s="1">
        <v>0.25</v>
      </c>
      <c r="CY137" s="1">
        <v>0.25</v>
      </c>
      <c r="CZ137" s="1">
        <v>0.25</v>
      </c>
      <c r="DA137" s="1">
        <v>0.25</v>
      </c>
      <c r="DB137" s="1">
        <v>0.25</v>
      </c>
      <c r="DC137" s="1">
        <v>0.25</v>
      </c>
      <c r="DD137" s="1">
        <v>0.25</v>
      </c>
      <c r="DE137" s="1">
        <v>0.25</v>
      </c>
      <c r="DF137" s="1">
        <v>0.25</v>
      </c>
      <c r="DG137" s="1">
        <v>0.25</v>
      </c>
      <c r="DH137" s="1">
        <v>0.25</v>
      </c>
      <c r="DI137" s="1">
        <v>0.25</v>
      </c>
      <c r="DJ137" s="1">
        <v>0.25</v>
      </c>
      <c r="DK137" s="1">
        <v>0.25</v>
      </c>
      <c r="DL137" s="1">
        <v>0.25</v>
      </c>
      <c r="DM137" s="1">
        <v>0.25</v>
      </c>
      <c r="DN137" s="1">
        <v>0.25</v>
      </c>
      <c r="DO137" s="1">
        <v>0.25</v>
      </c>
      <c r="DP137" s="1">
        <v>0.25</v>
      </c>
      <c r="DQ137" s="1">
        <v>0.25</v>
      </c>
      <c r="DR137" s="1">
        <v>0.25</v>
      </c>
      <c r="DS137" s="1">
        <v>0.25</v>
      </c>
      <c r="DT137" s="1">
        <v>0.25</v>
      </c>
      <c r="DU137" s="1">
        <v>0.25</v>
      </c>
      <c r="DV137" s="1">
        <v>0.25</v>
      </c>
      <c r="DW137" s="1">
        <v>0.25</v>
      </c>
      <c r="DX137" s="1">
        <v>0.25</v>
      </c>
      <c r="DY137" s="1">
        <v>0.25</v>
      </c>
      <c r="DZ137" s="1">
        <v>0.25</v>
      </c>
      <c r="EA137" s="1">
        <v>0.25</v>
      </c>
      <c r="EB137" s="1">
        <v>0.25</v>
      </c>
      <c r="EC137" s="1">
        <v>0.25</v>
      </c>
      <c r="ED137" s="1">
        <v>0.25</v>
      </c>
      <c r="EE137" s="1">
        <v>0.25</v>
      </c>
      <c r="EF137" s="1">
        <v>0.25</v>
      </c>
      <c r="EG137" s="1">
        <v>0.25</v>
      </c>
      <c r="EH137" s="1">
        <v>0.25</v>
      </c>
      <c r="EI137" s="1">
        <v>0.25</v>
      </c>
      <c r="EJ137" s="1">
        <v>0.25</v>
      </c>
      <c r="EK137" s="1">
        <v>0.25</v>
      </c>
      <c r="EL137" s="1">
        <v>0.25</v>
      </c>
      <c r="EM137" s="1">
        <v>0.25</v>
      </c>
      <c r="EN137" s="1">
        <v>0.25</v>
      </c>
      <c r="EO137" s="1">
        <v>0.25</v>
      </c>
      <c r="EP137" s="1">
        <v>0.25</v>
      </c>
      <c r="EQ137" s="1">
        <v>0.25</v>
      </c>
      <c r="ER137" s="1">
        <v>0.25</v>
      </c>
      <c r="ES137" s="1">
        <v>0.25</v>
      </c>
      <c r="ET137" s="1">
        <v>0.25</v>
      </c>
      <c r="EU137" s="1">
        <v>0.25</v>
      </c>
      <c r="EV137" s="1">
        <v>0.25</v>
      </c>
      <c r="EW137" s="1">
        <v>0.25</v>
      </c>
      <c r="EX137" s="1">
        <v>0.25</v>
      </c>
      <c r="EY137" s="1">
        <v>0.25</v>
      </c>
      <c r="EZ137" s="1">
        <v>0.25</v>
      </c>
      <c r="FA137" s="1">
        <v>0.25</v>
      </c>
      <c r="FB137" s="1">
        <v>0.25</v>
      </c>
      <c r="FC137" s="1">
        <v>0.25</v>
      </c>
      <c r="FD137" s="1">
        <v>0.25</v>
      </c>
      <c r="FE137" s="1">
        <v>0.25</v>
      </c>
      <c r="FF137" s="1">
        <v>0.25</v>
      </c>
      <c r="FG137" s="1">
        <v>0.25</v>
      </c>
      <c r="FH137" s="1">
        <v>0.25</v>
      </c>
      <c r="FI137" s="1">
        <v>0.25</v>
      </c>
      <c r="FJ137" s="1">
        <v>0.25</v>
      </c>
      <c r="FK137" s="1">
        <v>0.25</v>
      </c>
      <c r="FL137" s="1">
        <v>0.25</v>
      </c>
      <c r="FM137" s="1">
        <v>0.25</v>
      </c>
      <c r="FN137" s="1">
        <v>0.25</v>
      </c>
      <c r="FO137" s="1">
        <v>0.25</v>
      </c>
      <c r="FP137" s="1">
        <v>0.25</v>
      </c>
      <c r="FQ137" s="1">
        <v>0.25</v>
      </c>
      <c r="FR137" s="1">
        <v>0.25</v>
      </c>
      <c r="FS137" s="1">
        <v>0.25</v>
      </c>
      <c r="FT137" s="1">
        <v>0.25</v>
      </c>
      <c r="FU137" s="1">
        <v>0.25</v>
      </c>
      <c r="FV137" s="1">
        <v>0.25</v>
      </c>
      <c r="FW137" s="1">
        <v>0.25</v>
      </c>
      <c r="FX137" s="1">
        <v>0.25</v>
      </c>
      <c r="FY137" s="1">
        <v>0.25</v>
      </c>
      <c r="FZ137" s="1">
        <v>0.25</v>
      </c>
      <c r="GA137" s="1">
        <v>0.25</v>
      </c>
      <c r="GB137" s="1">
        <v>0.25</v>
      </c>
      <c r="GC137" s="1">
        <v>0.25</v>
      </c>
      <c r="GD137" s="1">
        <v>0.25</v>
      </c>
      <c r="GE137" s="1">
        <v>0.25</v>
      </c>
      <c r="GF137" s="1">
        <v>0.25</v>
      </c>
      <c r="GG137" s="1">
        <v>0.25</v>
      </c>
      <c r="GH137" s="1">
        <v>0.25</v>
      </c>
      <c r="GI137" s="1">
        <v>0.25</v>
      </c>
      <c r="GJ137" s="1">
        <v>0.25</v>
      </c>
      <c r="GK137" s="1">
        <v>0.25</v>
      </c>
      <c r="GL137" s="1">
        <v>0.25</v>
      </c>
      <c r="GM137" s="1">
        <v>0.25</v>
      </c>
      <c r="GN137" s="1">
        <v>0.25</v>
      </c>
      <c r="GO137" s="1">
        <v>0.25</v>
      </c>
      <c r="GP137" s="1">
        <v>0.25</v>
      </c>
      <c r="GQ137" s="1">
        <v>0.25</v>
      </c>
      <c r="GR137" s="1">
        <v>0.25</v>
      </c>
      <c r="GS137" s="1">
        <v>0.25</v>
      </c>
      <c r="GT137" s="1">
        <v>0.25</v>
      </c>
      <c r="GU137" s="1">
        <v>0.25</v>
      </c>
      <c r="GV137" s="1">
        <v>0.25</v>
      </c>
      <c r="GW137" s="1">
        <v>0.25</v>
      </c>
      <c r="GX137" s="1">
        <v>0.25</v>
      </c>
      <c r="GY137" s="1">
        <v>0.25</v>
      </c>
      <c r="GZ137" s="1">
        <v>0.25</v>
      </c>
      <c r="HA137" s="1">
        <v>0.25</v>
      </c>
      <c r="HB137" s="1">
        <v>0.25</v>
      </c>
      <c r="HC137" s="1">
        <v>0.25</v>
      </c>
      <c r="HD137" s="1">
        <v>0.25</v>
      </c>
      <c r="HE137" s="1">
        <v>0.25</v>
      </c>
      <c r="HF137" s="1">
        <v>0.25</v>
      </c>
      <c r="HG137" s="1">
        <v>0.25</v>
      </c>
      <c r="HH137" s="1">
        <v>0.25</v>
      </c>
      <c r="HI137" s="1">
        <v>0.25</v>
      </c>
      <c r="HJ137" s="1">
        <v>0.25</v>
      </c>
      <c r="HK137" s="1">
        <v>0.25</v>
      </c>
      <c r="HL137" s="1">
        <v>0.25</v>
      </c>
      <c r="HM137" s="1">
        <v>0.25</v>
      </c>
      <c r="HN137" s="1">
        <v>0.25</v>
      </c>
      <c r="HO137" s="1">
        <v>0.25</v>
      </c>
      <c r="HP137" s="1">
        <v>0.25</v>
      </c>
      <c r="HQ137" s="1">
        <v>0.25</v>
      </c>
      <c r="HR137" s="1">
        <v>0.25</v>
      </c>
      <c r="HS137" s="1">
        <v>0.25</v>
      </c>
      <c r="HT137" s="1">
        <v>0.25</v>
      </c>
      <c r="HU137" s="1">
        <v>0.25</v>
      </c>
      <c r="HV137" s="1">
        <v>0.25</v>
      </c>
      <c r="HW137" s="1">
        <v>0.25</v>
      </c>
      <c r="HX137" s="1">
        <v>0.25</v>
      </c>
      <c r="HY137" s="1">
        <v>0.25</v>
      </c>
      <c r="HZ137" s="1">
        <v>0.25</v>
      </c>
      <c r="IA137" s="1">
        <v>0.25</v>
      </c>
      <c r="IB137" s="1">
        <v>0.25</v>
      </c>
      <c r="IC137" s="1">
        <v>0.25</v>
      </c>
      <c r="ID137" s="1">
        <v>0.25</v>
      </c>
      <c r="IE137" s="1">
        <v>0.25</v>
      </c>
      <c r="IF137" s="1">
        <v>0.25</v>
      </c>
      <c r="IG137" s="1">
        <v>0.25</v>
      </c>
      <c r="IH137" s="1">
        <v>0.25</v>
      </c>
      <c r="II137" s="1">
        <v>0.25</v>
      </c>
      <c r="IJ137" s="1">
        <v>0.25</v>
      </c>
      <c r="IK137" s="1">
        <v>0.25</v>
      </c>
      <c r="IL137" s="1">
        <v>0.25</v>
      </c>
      <c r="IM137" s="1">
        <v>0</v>
      </c>
      <c r="IN137" s="1">
        <v>0.25</v>
      </c>
      <c r="IO137" s="1">
        <v>0.25</v>
      </c>
      <c r="IP137" s="1">
        <v>0.25</v>
      </c>
      <c r="IQ137" s="1">
        <v>0.25</v>
      </c>
      <c r="IR137" s="1">
        <v>0.25</v>
      </c>
      <c r="IS137" s="1">
        <v>0.25</v>
      </c>
      <c r="IT137" s="1">
        <v>0</v>
      </c>
      <c r="IU137" s="1">
        <v>0.25</v>
      </c>
      <c r="IV137" s="1">
        <v>0.25</v>
      </c>
      <c r="IW137" s="1">
        <v>0.25</v>
      </c>
      <c r="IX137" s="1">
        <v>0.25</v>
      </c>
      <c r="IY137" s="1">
        <v>0.25</v>
      </c>
      <c r="IZ137" s="1">
        <v>0</v>
      </c>
      <c r="JA137" s="1">
        <v>0</v>
      </c>
      <c r="JB137" s="1">
        <v>0.25</v>
      </c>
      <c r="JC137" s="1">
        <v>0.25</v>
      </c>
      <c r="JD137" s="1">
        <v>0.25</v>
      </c>
      <c r="JE137" s="1">
        <v>0.25</v>
      </c>
      <c r="JF137" s="1">
        <v>0.25</v>
      </c>
      <c r="JG137" s="1">
        <v>0.25</v>
      </c>
      <c r="JH137" s="1">
        <v>0</v>
      </c>
      <c r="JI137" s="1">
        <v>0.25</v>
      </c>
      <c r="JJ137" s="1">
        <v>0.25</v>
      </c>
      <c r="JK137" s="1">
        <v>0.25</v>
      </c>
      <c r="JL137" s="1">
        <v>0.25</v>
      </c>
      <c r="JM137" s="1">
        <v>0.25</v>
      </c>
      <c r="JN137" s="1">
        <v>0.25</v>
      </c>
      <c r="JO137" s="1">
        <v>0</v>
      </c>
      <c r="JP137" s="1">
        <v>0.25</v>
      </c>
      <c r="JQ137" s="1">
        <v>0.25</v>
      </c>
      <c r="JR137" s="1">
        <v>0.25</v>
      </c>
      <c r="JS137" s="1">
        <v>0.25</v>
      </c>
      <c r="JT137" s="1">
        <v>0.25</v>
      </c>
      <c r="JU137" s="1">
        <v>0.25</v>
      </c>
      <c r="JV137" s="1">
        <v>0</v>
      </c>
      <c r="JW137" s="1">
        <v>0.25</v>
      </c>
      <c r="JX137" s="1">
        <v>0.25</v>
      </c>
      <c r="JY137" s="1">
        <v>0.25</v>
      </c>
      <c r="JZ137" s="1">
        <v>0.25</v>
      </c>
      <c r="KA137" s="1">
        <v>0.25</v>
      </c>
      <c r="KB137" s="1">
        <v>0.25</v>
      </c>
      <c r="KC137" s="1">
        <v>0</v>
      </c>
      <c r="KD137" s="1">
        <v>0.25</v>
      </c>
      <c r="KE137" s="1">
        <v>0.25</v>
      </c>
      <c r="KF137" s="1">
        <v>0.25</v>
      </c>
      <c r="KG137" s="1">
        <v>0.25</v>
      </c>
      <c r="KH137" s="1">
        <v>0.25</v>
      </c>
      <c r="KI137" s="1">
        <v>0.25</v>
      </c>
      <c r="KJ137" s="1">
        <v>0</v>
      </c>
      <c r="KK137" s="1">
        <v>0.25</v>
      </c>
      <c r="KL137" s="1">
        <v>0.25</v>
      </c>
      <c r="KM137" s="1">
        <v>0.25</v>
      </c>
      <c r="KN137" s="1">
        <v>0.25</v>
      </c>
      <c r="KO137" s="1">
        <v>0.25</v>
      </c>
      <c r="KP137" s="1">
        <v>0.25</v>
      </c>
      <c r="KQ137" s="1">
        <v>0.25</v>
      </c>
      <c r="KR137" s="1">
        <v>0.25</v>
      </c>
      <c r="KS137" s="1">
        <v>0.25</v>
      </c>
      <c r="KT137" s="1">
        <v>0.25</v>
      </c>
      <c r="KU137" s="1">
        <v>0.25</v>
      </c>
      <c r="KV137" s="1">
        <v>0.25</v>
      </c>
      <c r="KW137" s="1">
        <v>0.25</v>
      </c>
      <c r="KX137" s="1">
        <v>0.25</v>
      </c>
      <c r="KY137" s="1">
        <v>0.25</v>
      </c>
      <c r="KZ137" s="1">
        <v>0.25</v>
      </c>
      <c r="LA137" s="1">
        <v>0.25</v>
      </c>
      <c r="LB137" s="1">
        <v>0.25</v>
      </c>
      <c r="LC137" s="1">
        <v>0.25</v>
      </c>
      <c r="LD137" s="1">
        <v>0.25</v>
      </c>
      <c r="LE137" s="1">
        <v>0.25</v>
      </c>
      <c r="LF137" s="1">
        <v>0.25</v>
      </c>
      <c r="LG137" s="1">
        <v>0.25</v>
      </c>
      <c r="LH137" s="1">
        <v>0.25</v>
      </c>
      <c r="LI137" s="1">
        <v>0.25</v>
      </c>
      <c r="LJ137" s="1">
        <v>0.25</v>
      </c>
      <c r="LK137" s="1">
        <v>0.25</v>
      </c>
      <c r="LL137" s="1">
        <v>0.25</v>
      </c>
      <c r="LM137" s="1">
        <v>0.25</v>
      </c>
      <c r="LN137" s="1">
        <v>0.25</v>
      </c>
      <c r="LO137" s="1">
        <v>0.25</v>
      </c>
      <c r="LP137" s="1">
        <v>0.25</v>
      </c>
      <c r="LQ137" s="1">
        <v>0.25</v>
      </c>
      <c r="LR137" s="1">
        <v>0.25</v>
      </c>
      <c r="LS137" s="1">
        <v>0.25</v>
      </c>
      <c r="LT137" s="1">
        <v>0.25</v>
      </c>
      <c r="LU137" s="1">
        <v>0.25</v>
      </c>
      <c r="LV137" s="1">
        <v>0.25</v>
      </c>
      <c r="LW137" s="1">
        <v>0.25</v>
      </c>
      <c r="LX137" s="1">
        <v>0.25</v>
      </c>
      <c r="LY137" s="1">
        <v>0.25</v>
      </c>
      <c r="LZ137" s="1">
        <v>0.25</v>
      </c>
      <c r="MA137" s="1">
        <v>0.25</v>
      </c>
      <c r="MB137" s="1">
        <v>0.25</v>
      </c>
      <c r="MC137" s="1">
        <v>0.25</v>
      </c>
      <c r="MD137" s="1">
        <v>0.25</v>
      </c>
      <c r="ME137" s="1">
        <v>0.25</v>
      </c>
      <c r="MF137" s="1">
        <v>0.25</v>
      </c>
      <c r="MG137" s="1">
        <v>0.25</v>
      </c>
      <c r="MH137" s="1">
        <v>0.25</v>
      </c>
      <c r="MI137" s="1">
        <v>0.25</v>
      </c>
      <c r="MJ137" s="1">
        <v>0.25</v>
      </c>
      <c r="MK137" s="1">
        <v>0.25</v>
      </c>
      <c r="ML137" s="1">
        <v>0.25</v>
      </c>
      <c r="MM137" s="1">
        <v>0.25</v>
      </c>
      <c r="MN137" s="1">
        <v>0.25</v>
      </c>
      <c r="MO137" s="1">
        <v>0.25</v>
      </c>
      <c r="MP137" s="1">
        <v>0.25</v>
      </c>
      <c r="MQ137" s="1">
        <v>0.25</v>
      </c>
      <c r="MR137" s="1">
        <v>0.25</v>
      </c>
      <c r="MS137" s="1">
        <v>0.25</v>
      </c>
      <c r="MT137" s="1">
        <v>0.25</v>
      </c>
      <c r="MU137" s="1">
        <v>0.25</v>
      </c>
      <c r="MV137" s="1">
        <v>0.25</v>
      </c>
      <c r="MW137" s="1">
        <v>0.25</v>
      </c>
      <c r="MX137" s="1">
        <v>0.25</v>
      </c>
      <c r="MY137" s="1">
        <v>0.25</v>
      </c>
      <c r="MZ137" s="1">
        <v>0.25</v>
      </c>
      <c r="NA137" s="1">
        <v>0.25</v>
      </c>
      <c r="NB137" s="1">
        <v>0.25</v>
      </c>
    </row>
    <row r="138" spans="2:375" ht="15">
      <c r="B138" s="8" t="s">
        <v>114</v>
      </c>
      <c r="C138" s="7">
        <f>C5/Data!$B4*Data!$B6/Data!$B13/Data!$B25*Data!$B24</f>
        <v>9.6525096525096526E-2</v>
      </c>
      <c r="D138" s="7">
        <f>D5/Data!$B4*Data!$B6/Data!$B13/Data!$B25*Data!$B24</f>
        <v>0.27027027027027029</v>
      </c>
      <c r="E138" s="7">
        <f>E5/Data!$B4*Data!$B6/Data!$B13/Data!$B25*Data!$B24</f>
        <v>0.27027027027027029</v>
      </c>
      <c r="F138" s="7">
        <f>F5/Data!$B4*Data!$B6/Data!$B13/Data!$B25*Data!$B24</f>
        <v>0.30888030888030887</v>
      </c>
      <c r="G138" s="7">
        <f>G5/Data!$B4*Data!$B6/Data!$B13/Data!$B25*Data!$B24</f>
        <v>0.27027027027027029</v>
      </c>
      <c r="H138" s="7">
        <f>H5/Data!$B4*Data!$B6/Data!$B13/Data!$B25*Data!$B24</f>
        <v>0.11583011583011581</v>
      </c>
      <c r="I138" s="7">
        <f>I5/Data!$B4*Data!$B6/Data!$B13/Data!$B25*Data!$B24</f>
        <v>0.19305019305019305</v>
      </c>
      <c r="J138" s="7">
        <f>J5/Data!$B4*Data!$B6/Data!$B13/Data!$B25*Data!$B24</f>
        <v>0.5791505791505791</v>
      </c>
      <c r="K138" s="7">
        <f>K5/Data!$B4*Data!$B6/Data!$B13/Data!$B25*Data!$B24</f>
        <v>0.30888030888030887</v>
      </c>
      <c r="L138" s="7">
        <f>L5/Data!$B4*Data!$B6/Data!$B13/Data!$B25*Data!$B24</f>
        <v>0.27027027027027029</v>
      </c>
      <c r="M138" s="7">
        <f>M5/Data!$B4*Data!$B6/Data!$B13/Data!$B25*Data!$B24</f>
        <v>0.27027027027027029</v>
      </c>
      <c r="N138" s="7">
        <f>N5/Data!$B4*Data!$B6/Data!$B13/Data!$B25*Data!$B24</f>
        <v>0.30888030888030887</v>
      </c>
      <c r="O138" s="7">
        <f>O5/Data!$B4*Data!$B6/Data!$B13/Data!$B25*Data!$B24</f>
        <v>0.27027027027027029</v>
      </c>
      <c r="P138" s="7">
        <f>P5/Data!$B4*Data!$B6/Data!$B13/Data!$B25*Data!$B24</f>
        <v>0.46332046332046323</v>
      </c>
      <c r="Q138" s="7">
        <f>Q5/Data!$B4*Data!$B6/Data!$B13/Data!$B25*Data!$B24</f>
        <v>0.84942084942084928</v>
      </c>
      <c r="R138" s="7">
        <f>R5/Data!$B4*Data!$B6/Data!$B13/Data!$B25*Data!$B24</f>
        <v>1.0424710424710424</v>
      </c>
      <c r="S138" s="7">
        <f>S5/Data!$B4*Data!$B6/Data!$B13/Data!$B25*Data!$B24</f>
        <v>0.54054054054054057</v>
      </c>
      <c r="T138" s="7">
        <f>T5/Data!$B4*Data!$B6/Data!$B13/Data!$B25*Data!$B24</f>
        <v>0</v>
      </c>
      <c r="U138" s="7">
        <f>U5/Data!$B4*Data!$B6/Data!$B13/Data!$B25*Data!$B24</f>
        <v>0.5791505791505791</v>
      </c>
      <c r="V138" s="7">
        <f>V5/Data!$B4*Data!$B6/Data!$B13/Data!$B25*Data!$B24</f>
        <v>0.27027027027027029</v>
      </c>
      <c r="W138" s="7">
        <f>W5/Data!$B4*Data!$B6/Data!$B13/Data!$B25*Data!$B24</f>
        <v>0.27027027027027029</v>
      </c>
      <c r="X138" s="7">
        <f>X5/Data!$B4*Data!$B6/Data!$B13/Data!$B25*Data!$B24</f>
        <v>0.5791505791505791</v>
      </c>
      <c r="Y138" s="7">
        <f>Y5/Data!$B4*Data!$B6/Data!$B13/Data!$B25*Data!$B24</f>
        <v>0.69498069498069504</v>
      </c>
      <c r="Z138" s="7">
        <f>Z5/Data!$B4*Data!$B6/Data!$B13/Data!$B25*Data!$B24</f>
        <v>0.23166023166023161</v>
      </c>
      <c r="AA138" s="7">
        <f>AA5/Data!$B4*Data!$B6/Data!$B13/Data!$B25*Data!$B24</f>
        <v>0.30888030888030887</v>
      </c>
      <c r="AB138" s="7">
        <f>AB5/Data!$B4*Data!$B6/Data!$B13/Data!$B25*Data!$B24</f>
        <v>0.30888030888030887</v>
      </c>
      <c r="AC138" s="7">
        <f>AC5/Data!$B4*Data!$B6/Data!$B13/Data!$B25*Data!$B24</f>
        <v>0.27027027027027029</v>
      </c>
      <c r="AD138" s="7">
        <f>AD5/Data!$B4*Data!$B6/Data!$B13/Data!$B25*Data!$B24</f>
        <v>0.27027027027027029</v>
      </c>
      <c r="AE138" s="7">
        <f>AE5/Data!$B4*Data!$B6/Data!$B13/Data!$B25*Data!$B24</f>
        <v>0.5791505791505791</v>
      </c>
      <c r="AF138" s="7">
        <f>AF5/Data!$B4*Data!$B6/Data!$B13/Data!$B25*Data!$B24</f>
        <v>0.65637065637065628</v>
      </c>
      <c r="AG138" s="7">
        <f>AG5/Data!$B4*Data!$B6/Data!$B13/Data!$B25*Data!$B24</f>
        <v>0.34749034749034752</v>
      </c>
      <c r="AH138" s="7">
        <f>AH5/Data!$B4*Data!$B6/Data!$B13/Data!$B25*Data!$B24</f>
        <v>0.30888030888030887</v>
      </c>
      <c r="AI138" s="7">
        <f>AI5/Data!$B4*Data!$B6/Data!$B13/Data!$B25*Data!$B24</f>
        <v>0.23166023166023161</v>
      </c>
      <c r="AJ138" s="7">
        <f>AJ5/Data!$B4*Data!$B6/Data!$B13/Data!$B25*Data!$B24</f>
        <v>0.19305019305019305</v>
      </c>
      <c r="AK138" s="7">
        <f>AK5/Data!$B4*Data!$B6/Data!$B13/Data!$B25*Data!$B24</f>
        <v>0.27027027027027029</v>
      </c>
      <c r="AL138" s="7">
        <f>AL5/Data!$B4*Data!$B6/Data!$B13/Data!$B25*Data!$B24</f>
        <v>0.65637065637065628</v>
      </c>
      <c r="AM138" s="7">
        <f>AM5/Data!$B4*Data!$B6/Data!$B13/Data!$B25*Data!$B24</f>
        <v>0.65637065637065628</v>
      </c>
      <c r="AN138" s="7">
        <f>AN5/Data!$B4*Data!$B6/Data!$B13/Data!$B25*Data!$B24</f>
        <v>0.46332046332046323</v>
      </c>
      <c r="AO138" s="7">
        <f>AO5/Data!$B4*Data!$B6/Data!$B13/Data!$B25*Data!$B24</f>
        <v>0.46332046332046323</v>
      </c>
      <c r="AP138" s="7">
        <f>AP5/Data!$B4*Data!$B6/Data!$B13/Data!$B25*Data!$B24</f>
        <v>0.38610038610038611</v>
      </c>
      <c r="AQ138" s="7">
        <f>AQ5/Data!$B4*Data!$B6/Data!$B13/Data!$B25*Data!$B24</f>
        <v>0.46332046332046323</v>
      </c>
      <c r="AR138" s="7">
        <f>AR5/Data!$B4*Data!$B6/Data!$B13/Data!$B25*Data!$B24</f>
        <v>0.46332046332046323</v>
      </c>
      <c r="AS138" s="7">
        <f>AS5/Data!$B4*Data!$B6/Data!$B13/Data!$B25*Data!$B24</f>
        <v>0.77220077220077221</v>
      </c>
      <c r="AT138" s="7">
        <f>AT5/Data!$B4*Data!$B6/Data!$B13/Data!$B25*Data!$B24</f>
        <v>1.0810810810810811</v>
      </c>
      <c r="AU138" s="7">
        <f>AU5/Data!$B4*Data!$B6/Data!$B13/Data!$B25*Data!$B24</f>
        <v>0.46332046332046323</v>
      </c>
      <c r="AV138" s="7">
        <f>AV5/Data!$B4*Data!$B6/Data!$B13/Data!$B25*Data!$B24</f>
        <v>0.50193050193050193</v>
      </c>
      <c r="AW138" s="7">
        <f>AW5/Data!$B4*Data!$B6/Data!$B13/Data!$B25*Data!$B24</f>
        <v>0.30888030888030887</v>
      </c>
      <c r="AX138" s="7">
        <f>AX5/Data!$B4*Data!$B6/Data!$B13/Data!$B25*Data!$B24</f>
        <v>0.38610038610038611</v>
      </c>
      <c r="AY138" s="7">
        <f>AY5/Data!$B4*Data!$B6/Data!$B13/Data!$B25*Data!$B24</f>
        <v>0.54054054054054057</v>
      </c>
      <c r="AZ138" s="7">
        <f>AZ5/Data!$B4*Data!$B6/Data!$B13/Data!$B25*Data!$B24</f>
        <v>0.92664092664092645</v>
      </c>
      <c r="BA138" s="7">
        <f>BA5/Data!$B4*Data!$B6/Data!$B13/Data!$B25*Data!$B24</f>
        <v>1.1583011583011582</v>
      </c>
      <c r="BB138" s="7">
        <f>BB5/Data!$B4*Data!$B6/Data!$B13/Data!$B25*Data!$B24</f>
        <v>0.52123552123552119</v>
      </c>
      <c r="BC138" s="7">
        <f>BC5/Data!$B4*Data!$B6/Data!$B13/Data!$B25*Data!$B24</f>
        <v>0.54054054054054057</v>
      </c>
      <c r="BD138" s="7">
        <f>BD5/Data!$B4*Data!$B6/Data!$B13/Data!$B25*Data!$B24</f>
        <v>0.54054054054054057</v>
      </c>
      <c r="BE138" s="7">
        <f>BE5/Data!$B4*Data!$B6/Data!$B13/Data!$B25*Data!$B24</f>
        <v>0.23166023166023161</v>
      </c>
      <c r="BF138" s="7">
        <f>BF5/Data!$B4*Data!$B6/Data!$B13/Data!$B25*Data!$B24</f>
        <v>0.23166023166023161</v>
      </c>
      <c r="BG138" s="7">
        <f>BG5/Data!$B4*Data!$B6/Data!$B13/Data!$B25*Data!$B24</f>
        <v>0.5791505791505791</v>
      </c>
      <c r="BH138" s="7">
        <f>BH5/Data!$B4*Data!$B6/Data!$B13/Data!$B25*Data!$B24</f>
        <v>0.5791505791505791</v>
      </c>
      <c r="BI138" s="7">
        <f>BI5/Data!$B4*Data!$B6/Data!$B13/Data!$B25*Data!$B24</f>
        <v>0.38610038610038611</v>
      </c>
      <c r="BJ138" s="7">
        <f>BJ5/Data!$B4*Data!$B6/Data!$B13/Data!$B25*Data!$B24</f>
        <v>0.38610038610038611</v>
      </c>
      <c r="BK138" s="7">
        <f>BK5/Data!$B4*Data!$B6/Data!$B13/Data!$B25*Data!$B24</f>
        <v>0.38610038610038611</v>
      </c>
      <c r="BL138" s="7">
        <f>BL5/Data!$B4*Data!$B6/Data!$B13/Data!$B25*Data!$B24</f>
        <v>0.27027027027027029</v>
      </c>
      <c r="BM138" s="7">
        <f>BM5/Data!$B4*Data!$B6/Data!$B13/Data!$B25*Data!$B24</f>
        <v>0.46332046332046323</v>
      </c>
      <c r="BN138" s="7">
        <f>BN5/Data!$B4*Data!$B6/Data!$B13/Data!$B25*Data!$B24</f>
        <v>0.9652509652509651</v>
      </c>
      <c r="BO138" s="7">
        <f>BO5/Data!$B4*Data!$B6/Data!$B13/Data!$B25*Data!$B24</f>
        <v>0.88803088803088803</v>
      </c>
      <c r="BP138" s="7">
        <f>BP5/Data!$B4*Data!$B6/Data!$B13/Data!$B25*Data!$B24</f>
        <v>0.50193050193050193</v>
      </c>
      <c r="BQ138" s="7">
        <f>BQ5/Data!$B4*Data!$B6/Data!$B13/Data!$B25*Data!$B24</f>
        <v>0.50193050193050193</v>
      </c>
      <c r="BR138" s="7">
        <f>BR5/Data!$B4*Data!$B6/Data!$B13/Data!$B25*Data!$B24</f>
        <v>0.42471042471042464</v>
      </c>
      <c r="BS138" s="7">
        <f>BS5/Data!$B4*Data!$B6/Data!$B13/Data!$B25*Data!$B24</f>
        <v>0.38610038610038611</v>
      </c>
      <c r="BT138" s="7">
        <f>BT5/Data!$B4*Data!$B6/Data!$B13/Data!$B25*Data!$B24</f>
        <v>0.48262548262548255</v>
      </c>
      <c r="BU138" s="7">
        <f>BU5/Data!$B4*Data!$B6/Data!$B13/Data!$B25*Data!$B24</f>
        <v>0.77220077220077221</v>
      </c>
      <c r="BV138" s="7">
        <f>BV5/Data!$B4*Data!$B6/Data!$B13/Data!$B25*Data!$B24</f>
        <v>0.54054054054054057</v>
      </c>
      <c r="BW138" s="7">
        <f>BW5/Data!$B4*Data!$B6/Data!$B13/Data!$B25*Data!$B24</f>
        <v>0.34749034749034752</v>
      </c>
      <c r="BX138" s="7">
        <f>BX5/Data!$B4*Data!$B6/Data!$B13/Data!$B25*Data!$B24</f>
        <v>0.34749034749034752</v>
      </c>
      <c r="BY138" s="7">
        <f>BY5/Data!$B4*Data!$B6/Data!$B13/Data!$B25*Data!$B24</f>
        <v>0.30888030888030887</v>
      </c>
      <c r="BZ138" s="7">
        <f>BZ5/Data!$B4*Data!$B6/Data!$B13/Data!$B25*Data!$B24</f>
        <v>0.23166023166023161</v>
      </c>
      <c r="CA138" s="7">
        <f>CA5/Data!$B4*Data!$B6/Data!$B13/Data!$B25*Data!$B24</f>
        <v>0.46332046332046323</v>
      </c>
      <c r="CB138" s="7">
        <f>CB5/Data!$B4*Data!$B6/Data!$B13/Data!$B25*Data!$B24</f>
        <v>0</v>
      </c>
      <c r="CC138" s="7">
        <f>CC5/Data!$B4*Data!$B6/Data!$B13/Data!$B25*Data!$B24</f>
        <v>0.77220077220077221</v>
      </c>
      <c r="CD138" s="7">
        <f>CD5/Data!$B4*Data!$B6/Data!$B13/Data!$B25*Data!$B24</f>
        <v>0.38610038610038611</v>
      </c>
      <c r="CE138" s="7">
        <f>CE5/Data!$B4*Data!$B6/Data!$B13/Data!$B25*Data!$B24</f>
        <v>0.5791505791505791</v>
      </c>
      <c r="CF138" s="7">
        <f>CF5/Data!$B4*Data!$B6/Data!$B13/Data!$B25*Data!$B24</f>
        <v>0.81081081081081074</v>
      </c>
      <c r="CG138" s="7">
        <f>CG5/Data!$B4*Data!$B6/Data!$B13/Data!$B25*Data!$B24</f>
        <v>0.9652509652509651</v>
      </c>
      <c r="CH138" s="7">
        <f>CH5/Data!$B4*Data!$B6/Data!$B13/Data!$B25*Data!$B24</f>
        <v>0.61776061776061775</v>
      </c>
      <c r="CI138" s="7">
        <f>CI5/Data!$B4*Data!$B6/Data!$B13/Data!$B25*Data!$B24</f>
        <v>1.0810810810810811</v>
      </c>
      <c r="CJ138" s="7">
        <f>CJ5/Data!$B4*Data!$B6/Data!$B13/Data!$B25*Data!$B24</f>
        <v>1.3899613899613901</v>
      </c>
      <c r="CK138" s="7">
        <f>CK5/Data!$B4*Data!$B6/Data!$B13/Data!$B25*Data!$B24</f>
        <v>0.77220077220077221</v>
      </c>
      <c r="CL138" s="7">
        <f>CL5/Data!$B4*Data!$B6/Data!$B13/Data!$B25*Data!$B24</f>
        <v>0.77220077220077221</v>
      </c>
      <c r="CM138" s="7">
        <f>CM5/Data!$B4*Data!$B6/Data!$B13/Data!$B25*Data!$B24</f>
        <v>1.2355212355212355</v>
      </c>
      <c r="CN138" s="7">
        <f>CN5/Data!$B4*Data!$B6/Data!$B13/Data!$B25*Data!$B24</f>
        <v>0.84942084942084928</v>
      </c>
      <c r="CO138" s="7">
        <f>CO5/Data!$B4*Data!$B6/Data!$B13/Data!$B25*Data!$B24</f>
        <v>0.61776061776061775</v>
      </c>
      <c r="CP138" s="7">
        <f>CP5/Data!$B4*Data!$B6/Data!$B13/Data!$B25*Data!$B24</f>
        <v>1.0810810810810811</v>
      </c>
      <c r="CQ138" s="7">
        <f>CQ5/Data!$B4*Data!$B6/Data!$B13/Data!$B25*Data!$B24</f>
        <v>1.3899613899613901</v>
      </c>
      <c r="CR138" s="7">
        <f>CR5/Data!$B4*Data!$B6/Data!$B13/Data!$B25*Data!$B24</f>
        <v>1.0038610038610039</v>
      </c>
      <c r="CS138" s="7">
        <f>CS5/Data!$B4*Data!$B6/Data!$B13/Data!$B25*Data!$B24</f>
        <v>1.0038610038610039</v>
      </c>
      <c r="CT138" s="7">
        <f>CT5/Data!$B4*Data!$B6/Data!$B13/Data!$B25*Data!$B24</f>
        <v>1.0038610038610039</v>
      </c>
      <c r="CU138" s="7">
        <f>CU5/Data!$B4*Data!$B6/Data!$B13/Data!$B25*Data!$B24</f>
        <v>0.5791505791505791</v>
      </c>
      <c r="CV138" s="7">
        <f>CV5/Data!$B4*Data!$B6/Data!$B13/Data!$B25*Data!$B24</f>
        <v>0.5791505791505791</v>
      </c>
      <c r="CW138" s="7">
        <f>CW5/Data!$B4*Data!$B6/Data!$B13/Data!$B25*Data!$B24</f>
        <v>0</v>
      </c>
      <c r="CX138" s="7">
        <f>CX5/Data!$B4*Data!$B6/Data!$B13/Data!$B25*Data!$B24</f>
        <v>1.2355212355212355</v>
      </c>
      <c r="CY138" s="7">
        <f>CY5/Data!$B4*Data!$B6/Data!$B13/Data!$B25*Data!$B24</f>
        <v>0.54054054054054057</v>
      </c>
      <c r="CZ138" s="7">
        <f>CZ5/Data!$B4*Data!$B6/Data!$B13/Data!$B25*Data!$B24</f>
        <v>0.38610038610038611</v>
      </c>
      <c r="DA138" s="7">
        <f>DA5/Data!$B4*Data!$B6/Data!$B13/Data!$B25*Data!$B24</f>
        <v>0.34749034749034752</v>
      </c>
      <c r="DB138" s="7">
        <f>DB5/Data!$B4*Data!$B6/Data!$B13/Data!$B25*Data!$B24</f>
        <v>0.5791505791505791</v>
      </c>
      <c r="DC138" s="7">
        <f>DC5/Data!$B4*Data!$B6/Data!$B13/Data!$B25*Data!$B24</f>
        <v>0.5791505791505791</v>
      </c>
      <c r="DD138" s="7">
        <f>DD5/Data!$B4*Data!$B6/Data!$B13/Data!$B25*Data!$B24</f>
        <v>1.0810810810810811</v>
      </c>
      <c r="DE138" s="7">
        <f>DE5/Data!$B4*Data!$B6/Data!$B13/Data!$B25*Data!$B24</f>
        <v>1.2355212355212355</v>
      </c>
      <c r="DF138" s="7">
        <f>DF5/Data!$B4*Data!$B6/Data!$B13/Data!$B25*Data!$B24</f>
        <v>1.0038610038610039</v>
      </c>
      <c r="DG138" s="7">
        <f>DG5/Data!$B4*Data!$B6/Data!$B13/Data!$B25*Data!$B24</f>
        <v>0.92664092664092645</v>
      </c>
      <c r="DH138" s="7">
        <f>DH5/Data!$B4*Data!$B6/Data!$B13/Data!$B25*Data!$B24</f>
        <v>0.88803088803088803</v>
      </c>
      <c r="DI138" s="7">
        <f>DI5/Data!$B4*Data!$B6/Data!$B13/Data!$B25*Data!$B24</f>
        <v>0.77220077220077221</v>
      </c>
      <c r="DJ138" s="7">
        <f>DJ5/Data!$B4*Data!$B6/Data!$B13/Data!$B25*Data!$B24</f>
        <v>0.77220077220077221</v>
      </c>
      <c r="DK138" s="7">
        <f>DK5/Data!$B4*Data!$B6/Data!$B13/Data!$B25*Data!$B24</f>
        <v>1.2355212355212355</v>
      </c>
      <c r="DL138" s="7">
        <f>DL5/Data!$B4*Data!$B6/Data!$B13/Data!$B25*Data!$B24</f>
        <v>1.3899613899613901</v>
      </c>
      <c r="DM138" s="7">
        <f>DM5/Data!$B4*Data!$B6/Data!$B13/Data!$B25*Data!$B24</f>
        <v>1.2355212355212355</v>
      </c>
      <c r="DN138" s="7">
        <f>DN5/Data!$B4*Data!$B6/Data!$B13/Data!$B25*Data!$B24</f>
        <v>1.1583011583011582</v>
      </c>
      <c r="DO138" s="7">
        <f>DO5/Data!$B4*Data!$B6/Data!$B13/Data!$B25*Data!$B24</f>
        <v>0.92664092664092645</v>
      </c>
      <c r="DP138" s="7">
        <f>DP5/Data!$B4*Data!$B6/Data!$B13/Data!$B25*Data!$B24</f>
        <v>0.77220077220077221</v>
      </c>
      <c r="DQ138" s="7">
        <f>DQ5/Data!$B4*Data!$B6/Data!$B13/Data!$B25*Data!$B24</f>
        <v>0.54054054054054057</v>
      </c>
      <c r="DR138" s="7">
        <f>DR5/Data!$B4*Data!$B6/Data!$B13/Data!$B25*Data!$B24</f>
        <v>0.88803088803088803</v>
      </c>
      <c r="DS138" s="7">
        <f>DS5/Data!$B4*Data!$B6/Data!$B13/Data!$B25*Data!$B24</f>
        <v>0.38610038610038611</v>
      </c>
      <c r="DT138" s="7">
        <f>DT5/Data!$B4*Data!$B6/Data!$B13/Data!$B25*Data!$B24</f>
        <v>0.38610038610038611</v>
      </c>
      <c r="DU138" s="7">
        <f>DU5/Data!$B4*Data!$B6/Data!$B13/Data!$B25*Data!$B24</f>
        <v>0.27027027027027029</v>
      </c>
      <c r="DV138" s="7">
        <f>DV5/Data!$B4*Data!$B6/Data!$B13/Data!$B25*Data!$B24</f>
        <v>0.38610038610038611</v>
      </c>
      <c r="DW138" s="7">
        <f>DW5/Data!$B4*Data!$B6/Data!$B13/Data!$B25*Data!$B24</f>
        <v>0.38610038610038611</v>
      </c>
      <c r="DX138" s="7">
        <f>DX5/Data!$B4*Data!$B6/Data!$B13/Data!$B25*Data!$B24</f>
        <v>0.38610038610038611</v>
      </c>
      <c r="DY138" s="7">
        <f>DY5/Data!$B4*Data!$B6/Data!$B13/Data!$B25*Data!$B24</f>
        <v>0.5791505791505791</v>
      </c>
      <c r="DZ138" s="7">
        <f>DZ5/Data!$B4*Data!$B6/Data!$B13/Data!$B25*Data!$B24</f>
        <v>0.42471042471042464</v>
      </c>
      <c r="EA138" s="7">
        <f>EA5/Data!$B4*Data!$B6/Data!$B13/Data!$B25*Data!$B24</f>
        <v>0.38610038610038611</v>
      </c>
      <c r="EB138" s="7">
        <f>EB5/Data!$B4*Data!$B6/Data!$B13/Data!$B25*Data!$B24</f>
        <v>0.30888030888030887</v>
      </c>
      <c r="EC138" s="7">
        <f>EC5/Data!$B4*Data!$B6/Data!$B13/Data!$B25*Data!$B24</f>
        <v>0.38610038610038611</v>
      </c>
      <c r="ED138" s="7">
        <f>ED5/Data!$B4*Data!$B6/Data!$B13/Data!$B25*Data!$B24</f>
        <v>0.25096525096525096</v>
      </c>
      <c r="EE138" s="7">
        <f>EE5/Data!$B4*Data!$B6/Data!$B13/Data!$B25*Data!$B24</f>
        <v>0.34749034749034752</v>
      </c>
      <c r="EF138" s="7">
        <f>EF5/Data!$B4*Data!$B6/Data!$B13/Data!$B25*Data!$B24</f>
        <v>0</v>
      </c>
      <c r="EG138" s="7">
        <f>EG5/Data!$B4*Data!$B6/Data!$B13/Data!$B25*Data!$B24</f>
        <v>0.9652509652509651</v>
      </c>
      <c r="EH138" s="7">
        <f>EH5/Data!$B4*Data!$B6/Data!$B13/Data!$B25*Data!$B24</f>
        <v>0.77220077220077221</v>
      </c>
      <c r="EI138" s="7">
        <f>EI5/Data!$B4*Data!$B6/Data!$B13/Data!$B25*Data!$B24</f>
        <v>0.5791505791505791</v>
      </c>
      <c r="EJ138" s="7">
        <f>EJ5/Data!$B4*Data!$B6/Data!$B13/Data!$B25*Data!$B24</f>
        <v>0.38610038610038611</v>
      </c>
      <c r="EK138" s="7">
        <f>EK5/Data!$B4*Data!$B6/Data!$B13/Data!$B25*Data!$B24</f>
        <v>0.42471042471042464</v>
      </c>
      <c r="EL138" s="7">
        <f>EL5/Data!$B4*Data!$B6/Data!$B13/Data!$B25*Data!$B24</f>
        <v>0.5791505791505791</v>
      </c>
      <c r="EM138" s="7">
        <f>EM5/Data!$B4*Data!$B6/Data!$B13/Data!$B25*Data!$B24</f>
        <v>1.1583011583011582</v>
      </c>
      <c r="EN138" s="7">
        <f>EN5/Data!$B4*Data!$B6/Data!$B13/Data!$B25*Data!$B24</f>
        <v>1.5444015444015444</v>
      </c>
      <c r="EO138" s="7">
        <f>EO5/Data!$B4*Data!$B6/Data!$B13/Data!$B25*Data!$B24</f>
        <v>0.9652509652509651</v>
      </c>
      <c r="EP138" s="7">
        <f>EP5/Data!$B4*Data!$B6/Data!$B13/Data!$B25*Data!$B24</f>
        <v>0.9652509652509651</v>
      </c>
      <c r="EQ138" s="7">
        <f>EQ5/Data!$B4*Data!$B6/Data!$B13/Data!$B25*Data!$B24</f>
        <v>0.92664092664092645</v>
      </c>
      <c r="ER138" s="7">
        <f>ER5/Data!$B4*Data!$B6/Data!$B13/Data!$B25*Data!$B24</f>
        <v>0.84942084942084928</v>
      </c>
      <c r="ES138" s="7">
        <f>ES5/Data!$B4*Data!$B6/Data!$B13/Data!$B25*Data!$B24</f>
        <v>0.77220077220077221</v>
      </c>
      <c r="ET138" s="7">
        <f>ET5/Data!$B4*Data!$B6/Data!$B13/Data!$B25*Data!$B24</f>
        <v>1.3513513513513513</v>
      </c>
      <c r="EU138" s="7">
        <f>EU5/Data!$B4*Data!$B6/Data!$B13/Data!$B25*Data!$B24</f>
        <v>1.5444015444015444</v>
      </c>
      <c r="EV138" s="7">
        <f>EV5/Data!$B4*Data!$B6/Data!$B13/Data!$B25*Data!$B24</f>
        <v>1.4671814671814669</v>
      </c>
      <c r="EW138" s="7">
        <f>EW5/Data!$B4*Data!$B6/Data!$B13/Data!$B25*Data!$B24</f>
        <v>0.9652509652509651</v>
      </c>
      <c r="EX138" s="7">
        <f>EX5/Data!$B4*Data!$B6/Data!$B13/Data!$B25*Data!$B24</f>
        <v>1.5444015444015444</v>
      </c>
      <c r="EY138" s="7">
        <f>EY5/Data!$B4*Data!$B6/Data!$B13/Data!$B25*Data!$B24</f>
        <v>1.3513513513513513</v>
      </c>
      <c r="EZ138" s="7">
        <f>EZ5/Data!$B4*Data!$B6/Data!$B13/Data!$B25*Data!$B24</f>
        <v>0.9652509652509651</v>
      </c>
      <c r="FA138" s="7">
        <f>FA5/Data!$B4*Data!$B6/Data!$B13/Data!$B25*Data!$B24</f>
        <v>1.3513513513513513</v>
      </c>
      <c r="FB138" s="7">
        <f>FB5/Data!$B4*Data!$B6/Data!$B13/Data!$B25*Data!$B24</f>
        <v>1.5444015444015444</v>
      </c>
      <c r="FC138" s="7">
        <f>FC5/Data!$B4*Data!$B6/Data!$B13/Data!$B25*Data!$B24</f>
        <v>1.3513513513513513</v>
      </c>
      <c r="FD138" s="7">
        <f>FD5/Data!$B4*Data!$B6/Data!$B13/Data!$B25*Data!$B24</f>
        <v>0.9652509652509651</v>
      </c>
      <c r="FE138" s="7">
        <f>FE5/Data!$B4*Data!$B6/Data!$B13/Data!$B25*Data!$B24</f>
        <v>1.0038610038610039</v>
      </c>
      <c r="FF138" s="7">
        <f>FF5/Data!$B4*Data!$B6/Data!$B13/Data!$B25*Data!$B24</f>
        <v>0.9652509652509651</v>
      </c>
      <c r="FG138" s="7">
        <f>FG5/Data!$B4*Data!$B6/Data!$B13/Data!$B25*Data!$B24</f>
        <v>0.77220077220077221</v>
      </c>
      <c r="FH138" s="7">
        <f>FH5/Data!$B4*Data!$B6/Data!$B13/Data!$B25*Data!$B24</f>
        <v>1.1583011583011582</v>
      </c>
      <c r="FI138" s="7">
        <f>FI5/Data!$B4*Data!$B6/Data!$B13/Data!$B25*Data!$B24</f>
        <v>1.0424710424710424</v>
      </c>
      <c r="FJ138" s="7">
        <f>FJ5/Data!$B4*Data!$B6/Data!$B13/Data!$B25*Data!$B24</f>
        <v>0.81081081081081074</v>
      </c>
      <c r="FK138" s="7">
        <f>FK5/Data!$B4*Data!$B6/Data!$B13/Data!$B25*Data!$B24</f>
        <v>0.77220077220077221</v>
      </c>
      <c r="FL138" s="7">
        <f>FL5/Data!$B4*Data!$B6/Data!$B13/Data!$B25*Data!$B24</f>
        <v>0.61776061776061775</v>
      </c>
      <c r="FM138" s="7">
        <f>FM5/Data!$B4*Data!$B6/Data!$B13/Data!$B25*Data!$B24</f>
        <v>0.23166023166023161</v>
      </c>
      <c r="FN138" s="7">
        <f>FN5/Data!$B4*Data!$B6/Data!$B13/Data!$B25*Data!$B24</f>
        <v>0.30888030888030887</v>
      </c>
      <c r="FO138" s="7">
        <f>FO5/Data!$B4*Data!$B6/Data!$B13/Data!$B25*Data!$B24</f>
        <v>0.61776061776061775</v>
      </c>
      <c r="FP138" s="7">
        <f>FP5/Data!$B4*Data!$B6/Data!$B13/Data!$B25*Data!$B24</f>
        <v>0.38610038610038611</v>
      </c>
      <c r="FQ138" s="7">
        <f>FQ5/Data!$B4*Data!$B6/Data!$B13/Data!$B25*Data!$B24</f>
        <v>0.30888030888030887</v>
      </c>
      <c r="FR138" s="7">
        <f>FR5/Data!$B4*Data!$B6/Data!$B13/Data!$B25*Data!$B24</f>
        <v>0.34749034749034752</v>
      </c>
      <c r="FS138" s="7">
        <f>FS5/Data!$B4*Data!$B6/Data!$B13/Data!$B25*Data!$B24</f>
        <v>0.30888030888030887</v>
      </c>
      <c r="FT138" s="7">
        <f>FT5/Data!$B4*Data!$B6/Data!$B13/Data!$B25*Data!$B24</f>
        <v>0.30888030888030887</v>
      </c>
      <c r="FU138" s="7">
        <f>FU5/Data!$B4*Data!$B6/Data!$B13/Data!$B25*Data!$B24</f>
        <v>0.30888030888030887</v>
      </c>
      <c r="FV138" s="7">
        <f>FV5/Data!$B4*Data!$B6/Data!$B13/Data!$B25*Data!$B24</f>
        <v>0.61776061776061775</v>
      </c>
      <c r="FW138" s="7">
        <f>FW5/Data!$B4*Data!$B6/Data!$B13/Data!$B25*Data!$B24</f>
        <v>0.61776061776061775</v>
      </c>
      <c r="FX138" s="7">
        <f>FX5/Data!$B4*Data!$B6/Data!$B13/Data!$B25*Data!$B24</f>
        <v>0.38610038610038611</v>
      </c>
      <c r="FY138" s="7">
        <f>FY5/Data!$B4*Data!$B6/Data!$B13/Data!$B25*Data!$B24</f>
        <v>0.38610038610038611</v>
      </c>
      <c r="FZ138" s="7">
        <f>FZ5/Data!$B4*Data!$B6/Data!$B13/Data!$B25*Data!$B24</f>
        <v>0.38610038610038611</v>
      </c>
      <c r="GA138" s="7">
        <f>GA5/Data!$B4*Data!$B6/Data!$B13/Data!$B25*Data!$B24</f>
        <v>0.30888030888030887</v>
      </c>
      <c r="GB138" s="7">
        <f>GB5/Data!$B4*Data!$B6/Data!$B13/Data!$B25*Data!$B24</f>
        <v>0.30888030888030887</v>
      </c>
      <c r="GC138" s="7">
        <f>GC5/Data!$B4*Data!$B6/Data!$B13/Data!$B25*Data!$B24</f>
        <v>0.5791505791505791</v>
      </c>
      <c r="GD138" s="7">
        <f>GD5/Data!$B4*Data!$B6/Data!$B13/Data!$B25*Data!$B24</f>
        <v>0.69498069498069504</v>
      </c>
      <c r="GE138" s="7">
        <f>GE5/Data!$B4*Data!$B6/Data!$B13/Data!$B25*Data!$B24</f>
        <v>0.34749034749034752</v>
      </c>
      <c r="GF138" s="7">
        <f>GF5/Data!$B4*Data!$B6/Data!$B13/Data!$B25*Data!$B24</f>
        <v>0.27027027027027029</v>
      </c>
      <c r="GG138" s="7">
        <f>GG5/Data!$B4*Data!$B6/Data!$B13/Data!$B25*Data!$B24</f>
        <v>0.30888030888030887</v>
      </c>
      <c r="GH138" s="7">
        <f>GH5/Data!$B4*Data!$B6/Data!$B13/Data!$B25*Data!$B24</f>
        <v>0.23166023166023161</v>
      </c>
      <c r="GI138" s="7">
        <f>GI5/Data!$B4*Data!$B6/Data!$B13/Data!$B25*Data!$B24</f>
        <v>0.27027027027027029</v>
      </c>
      <c r="GJ138" s="7">
        <f>GJ5/Data!$B4*Data!$B6/Data!$B13/Data!$B25*Data!$B24</f>
        <v>0.9652509652509651</v>
      </c>
      <c r="GK138" s="7">
        <f>GK5/Data!$B4*Data!$B6/Data!$B13/Data!$B25*Data!$B24</f>
        <v>0.73359073359073346</v>
      </c>
      <c r="GL138" s="7">
        <f>GL5/Data!$B4*Data!$B6/Data!$B13/Data!$B25*Data!$B24</f>
        <v>0.46332046332046323</v>
      </c>
      <c r="GM138" s="7">
        <f>GM5/Data!$B4*Data!$B6/Data!$B13/Data!$B25*Data!$B24</f>
        <v>0.27027027027027029</v>
      </c>
      <c r="GN138" s="7">
        <f>GN5/Data!$B4*Data!$B6/Data!$B13/Data!$B25*Data!$B24</f>
        <v>0.38610038610038611</v>
      </c>
      <c r="GO138" s="7">
        <f>GO5/Data!$B4*Data!$B6/Data!$B13/Data!$B25*Data!$B24</f>
        <v>0.27027027027027029</v>
      </c>
      <c r="GP138" s="7">
        <f>GP5/Data!$B4*Data!$B6/Data!$B13/Data!$B25*Data!$B24</f>
        <v>0.30888030888030887</v>
      </c>
      <c r="GQ138" s="7">
        <f>GQ5/Data!$B4*Data!$B6/Data!$B13/Data!$B25*Data!$B24</f>
        <v>0.5791505791505791</v>
      </c>
      <c r="GR138" s="7">
        <f>GR5/Data!$B4*Data!$B6/Data!$B13/Data!$B25*Data!$B24</f>
        <v>0.42471042471042464</v>
      </c>
      <c r="GS138" s="7">
        <f>GS5/Data!$B4*Data!$B6/Data!$B13/Data!$B25*Data!$B24</f>
        <v>0.42471042471042464</v>
      </c>
      <c r="GT138" s="7">
        <f>GT5/Data!$B4*Data!$B6/Data!$B13/Data!$B25*Data!$B24</f>
        <v>0.42471042471042464</v>
      </c>
      <c r="GU138" s="7">
        <f>GU5/Data!$B4*Data!$B6/Data!$B13/Data!$B25*Data!$B24</f>
        <v>0.5791505791505791</v>
      </c>
      <c r="GV138" s="7">
        <f>GV5/Data!$B4*Data!$B6/Data!$B13/Data!$B25*Data!$B24</f>
        <v>0.54054054054054057</v>
      </c>
      <c r="GW138" s="7">
        <f>GW5/Data!$B4*Data!$B6/Data!$B13/Data!$B25*Data!$B24</f>
        <v>0.54054054054054057</v>
      </c>
      <c r="GX138" s="7">
        <f>GX5/Data!$B4*Data!$B6/Data!$B13/Data!$B25*Data!$B24</f>
        <v>1.1583011583011582</v>
      </c>
      <c r="GY138" s="7">
        <f>GY5/Data!$B4*Data!$B6/Data!$B13/Data!$B25*Data!$B24</f>
        <v>1.2741312741312742</v>
      </c>
      <c r="GZ138" s="7">
        <f>GZ5/Data!$B4*Data!$B6/Data!$B13/Data!$B25*Data!$B24</f>
        <v>1.1583011583011582</v>
      </c>
      <c r="HA138" s="7">
        <f>HA5/Data!$B4*Data!$B6/Data!$B13/Data!$B25*Data!$B24</f>
        <v>1.0810810810810811</v>
      </c>
      <c r="HB138" s="7">
        <f>HB5/Data!$B4*Data!$B6/Data!$B13/Data!$B25*Data!$B24</f>
        <v>1.0038610038610039</v>
      </c>
      <c r="HC138" s="7">
        <f>HC5/Data!$B4*Data!$B6/Data!$B13/Data!$B25*Data!$B24</f>
        <v>0.77220077220077221</v>
      </c>
      <c r="HD138" s="7">
        <f>HD5/Data!$B4*Data!$B6/Data!$B13/Data!$B25*Data!$B24</f>
        <v>0.77220077220077221</v>
      </c>
      <c r="HE138" s="7">
        <f>HE5/Data!$B4*Data!$B6/Data!$B13/Data!$B25*Data!$B24</f>
        <v>1.3513513513513513</v>
      </c>
      <c r="HF138" s="7">
        <f>HF5/Data!$B4*Data!$B6/Data!$B13/Data!$B25*Data!$B24</f>
        <v>1.3899613899613901</v>
      </c>
      <c r="HG138" s="7">
        <f>HG5/Data!$B4*Data!$B6/Data!$B13/Data!$B25*Data!$B24</f>
        <v>1.3513513513513513</v>
      </c>
      <c r="HH138" s="7">
        <f>HH5/Data!$B4*Data!$B6/Data!$B13/Data!$B25*Data!$B24</f>
        <v>1.1583011583011582</v>
      </c>
      <c r="HI138" s="7">
        <f>HI5/Data!$B4*Data!$B6/Data!$B13/Data!$B25*Data!$B24</f>
        <v>1.1583011583011582</v>
      </c>
      <c r="HJ138" s="7">
        <f>HJ5/Data!$B4*Data!$B6/Data!$B13/Data!$B25*Data!$B24</f>
        <v>1.0038610038610039</v>
      </c>
      <c r="HK138" s="7">
        <f>HK5/Data!$B4*Data!$B6/Data!$B13/Data!$B25*Data!$B24</f>
        <v>0.77220077220077221</v>
      </c>
      <c r="HL138" s="7">
        <f>HL5/Data!$B4*Data!$B6/Data!$B13/Data!$B25*Data!$B24</f>
        <v>1.3513513513513513</v>
      </c>
      <c r="HM138" s="7">
        <f>HM5/Data!$B4*Data!$B6/Data!$B13/Data!$B25*Data!$B24</f>
        <v>1.1583011583011582</v>
      </c>
      <c r="HN138" s="7">
        <f>HN5/Data!$B4*Data!$B6/Data!$B13/Data!$B25*Data!$B24</f>
        <v>0.65637065637065628</v>
      </c>
      <c r="HO138" s="7">
        <f>HO5/Data!$B4*Data!$B6/Data!$B13/Data!$B25*Data!$B24</f>
        <v>0.65637065637065628</v>
      </c>
      <c r="HP138" s="7">
        <f>HP5/Data!$B4*Data!$B6/Data!$B13/Data!$B25*Data!$B24</f>
        <v>0.50193050193050193</v>
      </c>
      <c r="HQ138" s="7">
        <f>HQ5/Data!$B4*Data!$B6/Data!$B13/Data!$B25*Data!$B24</f>
        <v>0.42471042471042464</v>
      </c>
      <c r="HR138" s="7">
        <f>HR5/Data!$B4*Data!$B6/Data!$B13/Data!$B25*Data!$B24</f>
        <v>0.65637065637065628</v>
      </c>
      <c r="HS138" s="7">
        <f>HS5/Data!$B4*Data!$B6/Data!$B13/Data!$B25*Data!$B24</f>
        <v>0.9652509652509651</v>
      </c>
      <c r="HT138" s="7">
        <f>HT5/Data!$B4*Data!$B6/Data!$B13/Data!$B25*Data!$B24</f>
        <v>0.54054054054054057</v>
      </c>
      <c r="HU138" s="7">
        <f>HU5/Data!$B4*Data!$B6/Data!$B13/Data!$B25*Data!$B24</f>
        <v>0.30888030888030887</v>
      </c>
      <c r="HV138" s="7">
        <f>HV5/Data!$B4*Data!$B6/Data!$B13/Data!$B25*Data!$B24</f>
        <v>0.34749034749034752</v>
      </c>
      <c r="HW138" s="7">
        <f>HW5/Data!$B4*Data!$B6/Data!$B13/Data!$B25*Data!$B24</f>
        <v>0.30888030888030887</v>
      </c>
      <c r="HX138" s="7">
        <f>HX5/Data!$B4*Data!$B6/Data!$B13/Data!$B25*Data!$B24</f>
        <v>0.27027027027027029</v>
      </c>
      <c r="HY138" s="7">
        <f>HY5/Data!$B4*Data!$B6/Data!$B13/Data!$B25*Data!$B24</f>
        <v>0.46332046332046323</v>
      </c>
      <c r="HZ138" s="7">
        <f>HZ5/Data!$B4*Data!$B6/Data!$B13/Data!$B25*Data!$B24</f>
        <v>1.1583011583011582</v>
      </c>
      <c r="IA138" s="7">
        <f>IA5/Data!$B4*Data!$B6/Data!$B13/Data!$B25*Data!$B24</f>
        <v>0.9652509652509651</v>
      </c>
      <c r="IB138" s="7">
        <f>IB5/Data!$B4*Data!$B6/Data!$B13/Data!$B25*Data!$B24</f>
        <v>0.77220077220077221</v>
      </c>
      <c r="IC138" s="7">
        <f>IC5/Data!$B4*Data!$B6/Data!$B13/Data!$B25*Data!$B24</f>
        <v>0.84942084942084928</v>
      </c>
      <c r="ID138" s="7">
        <f>ID5/Data!$B4*Data!$B6/Data!$B13/Data!$B25*Data!$B24</f>
        <v>0.84942084942084928</v>
      </c>
      <c r="IE138" s="7">
        <f>IE5/Data!$B4*Data!$B6/Data!$B13/Data!$B25*Data!$B24</f>
        <v>0.52123552123552119</v>
      </c>
      <c r="IF138" s="7">
        <f>IF5/Data!$B4*Data!$B6/Data!$B13/Data!$B25*Data!$B24</f>
        <v>0.5791505791505791</v>
      </c>
      <c r="IG138" s="7">
        <f>IG5/Data!$B4*Data!$B6/Data!$B13/Data!$B25*Data!$B24</f>
        <v>0.9652509652509651</v>
      </c>
      <c r="IH138" s="7">
        <f>IH5/Data!$B4*Data!$B6/Data!$B13/Data!$B25*Data!$B24</f>
        <v>0.5791505791505791</v>
      </c>
      <c r="II138" s="7">
        <f>II5/Data!$B4*Data!$B6/Data!$B13/Data!$B25*Data!$B24</f>
        <v>0.5791505791505791</v>
      </c>
      <c r="IJ138" s="7">
        <f>IJ5/Data!$B4*Data!$B6/Data!$B13/Data!$B25*Data!$B24</f>
        <v>0.38610038610038611</v>
      </c>
      <c r="IK138" s="7">
        <f>IK5/Data!$B4*Data!$B6/Data!$B13/Data!$B25*Data!$B24</f>
        <v>0.38610038610038611</v>
      </c>
      <c r="IL138" s="7">
        <f>IL5/Data!$B4*Data!$B6/Data!$B13/Data!$B25*Data!$B24</f>
        <v>0.27027027027027029</v>
      </c>
      <c r="IM138" s="7">
        <v>0</v>
      </c>
      <c r="IN138" s="7">
        <f>IN5/Data!$B4*Data!$B6/Data!$B13/Data!$B25*Data!$B24</f>
        <v>0.65637065637065628</v>
      </c>
      <c r="IO138" s="7">
        <f>IO5/Data!$B4*Data!$B6/Data!$B13/Data!$B25*Data!$B24</f>
        <v>0.65637065637065628</v>
      </c>
      <c r="IP138" s="7">
        <f>IP5/Data!$B4*Data!$B6/Data!$B13/Data!$B25*Data!$B24</f>
        <v>0.9652509652509651</v>
      </c>
      <c r="IQ138" s="7">
        <f>IQ5/Data!$B4*Data!$B6/Data!$B13/Data!$B25*Data!$B24</f>
        <v>1.1583011583011582</v>
      </c>
      <c r="IR138" s="7">
        <f>IR5/Data!$B4*Data!$B6/Data!$B13/Data!$B25*Data!$B24</f>
        <v>1.1583011583011582</v>
      </c>
      <c r="IS138" s="7">
        <f>IS5/Data!$B4*Data!$B6/Data!$B13/Data!$B25*Data!$B24</f>
        <v>2.1235521235521233</v>
      </c>
      <c r="IT138" s="7">
        <v>0</v>
      </c>
      <c r="IU138" s="7">
        <f>IU5/Data!$B4*Data!$B6/Data!$B13/Data!$B25*Data!$B24</f>
        <v>1.4671814671814669</v>
      </c>
      <c r="IV138" s="7">
        <f>IV5/Data!$B4*Data!$B6/Data!$B13/Data!$B25*Data!$B24</f>
        <v>1.9305019305019302</v>
      </c>
      <c r="IW138" s="7">
        <f>IW5/Data!$B4*Data!$B6/Data!$B13/Data!$B25*Data!$B24</f>
        <v>1.5637065637065635</v>
      </c>
      <c r="IX138" s="7">
        <f>IX5/Data!$B4*Data!$B6/Data!$B13/Data!$B25*Data!$B24</f>
        <v>1.5830115830115827</v>
      </c>
      <c r="IY138" s="7">
        <f>IY5/Data!$B4*Data!$B6/Data!$B13/Data!$B25*Data!$B24</f>
        <v>1.9305019305019302</v>
      </c>
      <c r="IZ138" s="7">
        <v>0</v>
      </c>
      <c r="JA138" s="7">
        <v>0</v>
      </c>
      <c r="JB138" s="7">
        <f>JB5/Data!$B4*Data!$B6/Data!$B13/Data!$B25*Data!$B24</f>
        <v>1.6216216216216215</v>
      </c>
      <c r="JC138" s="7">
        <f>JC5/Data!$B4*Data!$B6/Data!$B13/Data!$B25*Data!$B24</f>
        <v>2.0077220077220077</v>
      </c>
      <c r="JD138" s="7">
        <f>JD5/Data!$B4*Data!$B6/Data!$B13/Data!$B25*Data!$B24</f>
        <v>2.1235521235521233</v>
      </c>
      <c r="JE138" s="7">
        <f>JE5/Data!$B4*Data!$B6/Data!$B13/Data!$B25*Data!$B24</f>
        <v>1.9305019305019302</v>
      </c>
      <c r="JF138" s="7">
        <f>JF5/Data!$B4*Data!$B6/Data!$B13/Data!$B25*Data!$B24</f>
        <v>2.1235521235521233</v>
      </c>
      <c r="JG138" s="7">
        <f>JG5/Data!$B4*Data!$B6/Data!$B13/Data!$B25*Data!$B24</f>
        <v>2.5096525096525095</v>
      </c>
      <c r="JH138" s="7">
        <v>0</v>
      </c>
      <c r="JI138" s="7">
        <f>JI5/Data!$B4*Data!$B6/Data!$B13/Data!$B25*Data!$B24</f>
        <v>1.2355212355212355</v>
      </c>
      <c r="JJ138" s="7">
        <f>JJ5/Data!$B4*Data!$B6/Data!$B13/Data!$B25*Data!$B24</f>
        <v>0.9652509652509651</v>
      </c>
      <c r="JK138" s="7">
        <f>JK5/Data!$B4*Data!$B6/Data!$B13/Data!$B25*Data!$B24</f>
        <v>0.61776061776061775</v>
      </c>
      <c r="JL138" s="7">
        <f>JL5/Data!$B4*Data!$B6/Data!$B13/Data!$B25*Data!$B24</f>
        <v>0.69498069498069504</v>
      </c>
      <c r="JM138" s="7">
        <f>JM5/Data!$B4*Data!$B6/Data!$B13/Data!$B25*Data!$B24</f>
        <v>0.84942084942084928</v>
      </c>
      <c r="JN138" s="7">
        <f>JN5/Data!$B4*Data!$B6/Data!$B13/Data!$B25*Data!$B24</f>
        <v>0.84942084942084928</v>
      </c>
      <c r="JO138" s="7">
        <v>0</v>
      </c>
      <c r="JP138" s="7">
        <f>JP5/Data!$B4*Data!$B6/Data!$B13/Data!$B25*Data!$B24</f>
        <v>1.5444015444015444</v>
      </c>
      <c r="JQ138" s="7">
        <f>JQ5/Data!$B4*Data!$B6/Data!$B13/Data!$B25*Data!$B24</f>
        <v>2.5096525096525095</v>
      </c>
      <c r="JR138" s="7">
        <f>JR5/Data!$B4*Data!$B6/Data!$B13/Data!$B25*Data!$B24</f>
        <v>1.7374517374517371</v>
      </c>
      <c r="JS138" s="7">
        <f>JS5/Data!$B4*Data!$B6/Data!$B13/Data!$B25*Data!$B24</f>
        <v>1.7374517374517371</v>
      </c>
      <c r="JT138" s="7">
        <f>JT5/Data!$B4*Data!$B6/Data!$B13/Data!$B25*Data!$B24</f>
        <v>1.1583011583011582</v>
      </c>
      <c r="JU138" s="7">
        <f>JU5/Data!$B4*Data!$B6/Data!$B13/Data!$B25*Data!$B24</f>
        <v>0.5791505791505791</v>
      </c>
      <c r="JV138" s="7">
        <v>0</v>
      </c>
      <c r="JW138" s="7">
        <f>JW5/Data!$B4*Data!$B6/Data!$B13/Data!$B25*Data!$B24</f>
        <v>1.5444015444015444</v>
      </c>
      <c r="JX138" s="7">
        <f>JX5/Data!$B4*Data!$B6/Data!$B13/Data!$B25*Data!$B24</f>
        <v>1.7374517374517371</v>
      </c>
      <c r="JY138" s="7">
        <f>JY5/Data!$B4*Data!$B6/Data!$B13/Data!$B25*Data!$B24</f>
        <v>1.1583011583011582</v>
      </c>
      <c r="JZ138" s="7">
        <f>JZ5/Data!$B4*Data!$B6/Data!$B13/Data!$B25*Data!$B24</f>
        <v>1.2355212355212355</v>
      </c>
      <c r="KA138" s="7">
        <f>KA5/Data!$B4*Data!$B6/Data!$B13/Data!$B25*Data!$B24</f>
        <v>1.1583011583011582</v>
      </c>
      <c r="KB138" s="7">
        <f>KB5/Data!$B4*Data!$B6/Data!$B13/Data!$B25*Data!$B24</f>
        <v>0.77220077220077221</v>
      </c>
      <c r="KC138" s="7">
        <v>0</v>
      </c>
      <c r="KD138" s="7">
        <f>KD5/Data!$B4*Data!$B6/Data!$B13/Data!$B25*Data!$B24</f>
        <v>1.7374517374517371</v>
      </c>
      <c r="KE138" s="7">
        <f>KE5/Data!$B4*Data!$B6/Data!$B13/Data!$B25*Data!$B24</f>
        <v>2.8957528957528953</v>
      </c>
      <c r="KF138" s="7">
        <f>KF5/Data!$B4*Data!$B6/Data!$B13/Data!$B25*Data!$B24</f>
        <v>2.1235521235521233</v>
      </c>
      <c r="KG138" s="7">
        <f>KG5/Data!$B4*Data!$B6/Data!$B13/Data!$B25*Data!$B24</f>
        <v>2.1235521235521233</v>
      </c>
      <c r="KH138" s="7">
        <f>KH5/Data!$B4*Data!$B6/Data!$B13/Data!$B25*Data!$B24</f>
        <v>2.1235521235521233</v>
      </c>
      <c r="KI138" s="7">
        <f>KI5/Data!$B4*Data!$B6/Data!$B13/Data!$B25*Data!$B24</f>
        <v>1.1583011583011582</v>
      </c>
      <c r="KJ138" s="7">
        <v>0</v>
      </c>
      <c r="KK138" s="7">
        <f>KK5/Data!$B4*Data!$B6/Data!$B13/Data!$B25*Data!$B24</f>
        <v>2.8957528957528953</v>
      </c>
      <c r="KL138" s="7">
        <f>KL5/Data!$B4*Data!$B6/Data!$B13/Data!$B25*Data!$B24</f>
        <v>2.5096525096525095</v>
      </c>
      <c r="KM138" s="7">
        <f>KM5/Data!$B4*Data!$B6/Data!$B13/Data!$B25*Data!$B24</f>
        <v>2.1235521235521233</v>
      </c>
      <c r="KN138" s="7">
        <f>KN5/Data!$B4*Data!$B6/Data!$B13/Data!$B25*Data!$B24</f>
        <v>1.8146718146718146</v>
      </c>
      <c r="KO138" s="7">
        <f>KO5/Data!$B4*Data!$B6/Data!$B13/Data!$B25*Data!$B24</f>
        <v>1.7374517374517371</v>
      </c>
      <c r="KP138" s="7">
        <f>KP5/Data!$B4*Data!$B6/Data!$B13/Data!$B25*Data!$B24</f>
        <v>3.2818532818532815</v>
      </c>
      <c r="KQ138" s="7">
        <f>KQ5/Data!$B4*Data!$B6/Data!$B13/Data!$B25*Data!$B24</f>
        <v>3.0888030888030888</v>
      </c>
      <c r="KR138" s="7">
        <f>KR5/Data!$B4*Data!$B6/Data!$B13/Data!$B25*Data!$B24</f>
        <v>3.0888030888030888</v>
      </c>
      <c r="KS138" s="7">
        <f>KS5/Data!$B4*Data!$B6/Data!$B13/Data!$B25*Data!$B24</f>
        <v>2.8957528957528953</v>
      </c>
      <c r="KT138" s="7">
        <f>KT5/Data!$B4*Data!$B6/Data!$B13/Data!$B25*Data!$B24</f>
        <v>2.8957528957528953</v>
      </c>
      <c r="KU138" s="7">
        <f>KU5/Data!$B4*Data!$B6/Data!$B13/Data!$B25*Data!$B24</f>
        <v>2.8957528957528953</v>
      </c>
      <c r="KV138" s="7">
        <f>KV5/Data!$B4*Data!$B6/Data!$B13/Data!$B25*Data!$B24</f>
        <v>2.1235521235521233</v>
      </c>
      <c r="KW138" s="7">
        <f>KW5/Data!$B4*Data!$B6/Data!$B13/Data!$B25*Data!$B24</f>
        <v>1.8339768339768339</v>
      </c>
      <c r="KX138" s="7">
        <f>KX5/Data!$B4*Data!$B6/Data!$B13/Data!$B25*Data!$B24</f>
        <v>1.8339768339768339</v>
      </c>
      <c r="KY138" s="7">
        <f>KY5/Data!$B4*Data!$B6/Data!$B13/Data!$B25*Data!$B24</f>
        <v>1.7374517374517371</v>
      </c>
      <c r="KZ138" s="7">
        <f>KZ5/Data!$B4*Data!$B6/Data!$B13/Data!$B25*Data!$B24</f>
        <v>2.3166023166023164</v>
      </c>
      <c r="LA138" s="7">
        <f>LA5/Data!$B4*Data!$B6/Data!$B13/Data!$B25*Data!$B24</f>
        <v>1.7374517374517371</v>
      </c>
      <c r="LB138" s="7">
        <f>LB5/Data!$B4*Data!$B6/Data!$B13/Data!$B25*Data!$B24</f>
        <v>1.7374517374517371</v>
      </c>
      <c r="LC138" s="7">
        <f>LC5/Data!$B4*Data!$B6/Data!$B13/Data!$B25*Data!$B24</f>
        <v>1.3513513513513513</v>
      </c>
      <c r="LD138" s="7">
        <f>LD5/Data!$B4*Data!$B6/Data!$B13/Data!$B25*Data!$B24</f>
        <v>0.69498069498069504</v>
      </c>
      <c r="LE138" s="7">
        <f>LE5/Data!$B4*Data!$B6/Data!$B13/Data!$B25*Data!$B24</f>
        <v>0.77220077220077221</v>
      </c>
      <c r="LF138" s="7">
        <f>LF5/Data!$B4*Data!$B6/Data!$B13/Data!$B25*Data!$B24</f>
        <v>1.5444015444015444</v>
      </c>
      <c r="LG138" s="7">
        <f>LG5/Data!$B4*Data!$B6/Data!$B13/Data!$B25*Data!$B24</f>
        <v>1.9305019305019302</v>
      </c>
      <c r="LH138" s="7">
        <f>LH5/Data!$B4*Data!$B6/Data!$B13/Data!$B25*Data!$B24</f>
        <v>1.7760617760617761</v>
      </c>
      <c r="LI138" s="7">
        <f>LI5/Data!$B4*Data!$B6/Data!$B13/Data!$B25*Data!$B24</f>
        <v>1.7760617760617761</v>
      </c>
      <c r="LJ138" s="7">
        <f>LJ5/Data!$B4*Data!$B6/Data!$B13/Data!$B25*Data!$B24</f>
        <v>0.77220077220077221</v>
      </c>
      <c r="LK138" s="7">
        <f>LK5/Data!$B4*Data!$B6/Data!$B13/Data!$B25*Data!$B24</f>
        <v>0.5791505791505791</v>
      </c>
      <c r="LL138" s="7">
        <f>LL5/Data!$B4*Data!$B6/Data!$B13/Data!$B25*Data!$B24</f>
        <v>0.5791505791505791</v>
      </c>
      <c r="LM138" s="7">
        <f>LM5/Data!$B4*Data!$B6/Data!$B13/Data!$B25*Data!$B24</f>
        <v>0.77220077220077221</v>
      </c>
      <c r="LN138" s="7">
        <f>LN5/Data!$B4*Data!$B6/Data!$B13/Data!$B25*Data!$B24</f>
        <v>0.61776061776061775</v>
      </c>
      <c r="LO138" s="7">
        <f>LO5/Data!$B4*Data!$B6/Data!$B13/Data!$B25*Data!$B24</f>
        <v>0.34749034749034752</v>
      </c>
      <c r="LP138" s="7">
        <f>LP5/Data!$B4*Data!$B6/Data!$B13/Data!$B25*Data!$B24</f>
        <v>0</v>
      </c>
      <c r="LQ138" s="7">
        <f>LQ5/Data!$B4*Data!$B6/Data!$B13/Data!$B25*Data!$B24</f>
        <v>0</v>
      </c>
      <c r="LR138" s="7">
        <f>LR5/Data!$B4*Data!$B6/Data!$B13/Data!$B25*Data!$B24</f>
        <v>1.9305019305019302</v>
      </c>
      <c r="LS138" s="7">
        <f>LS5/Data!$B4*Data!$B6/Data!$B13/Data!$B25*Data!$B24</f>
        <v>0.77220077220077221</v>
      </c>
      <c r="LT138" s="7">
        <f>LT5/Data!$B4*Data!$B6/Data!$B13/Data!$B25*Data!$B24</f>
        <v>1.5444015444015444</v>
      </c>
      <c r="LU138" s="7">
        <f>LU5/Data!$B4*Data!$B6/Data!$B13/Data!$B25*Data!$B24</f>
        <v>1.9305019305019302</v>
      </c>
      <c r="LV138" s="7">
        <f>LV5/Data!$B4*Data!$B6/Data!$B13/Data!$B25*Data!$B24</f>
        <v>1.5444015444015444</v>
      </c>
      <c r="LW138" s="7">
        <f>LW5/Data!$B4*Data!$B6/Data!$B13/Data!$B25*Data!$B24</f>
        <v>0</v>
      </c>
      <c r="LX138" s="7">
        <f>LX5/Data!$B4*Data!$B6/Data!$B13/Data!$B25*Data!$B24</f>
        <v>0</v>
      </c>
      <c r="LY138" s="7">
        <f>LY5/Data!$B4*Data!$B6/Data!$B13/Data!$B25*Data!$B24</f>
        <v>2.3166023166023164</v>
      </c>
      <c r="LZ138" s="7">
        <f>LZ5/Data!$B4*Data!$B6/Data!$B13/Data!$B25*Data!$B24</f>
        <v>1.0038610038610039</v>
      </c>
      <c r="MA138" s="7">
        <f>MA5/Data!$B4*Data!$B6/Data!$B13/Data!$B25*Data!$B24</f>
        <v>1.4671814671814669</v>
      </c>
      <c r="MB138" s="7">
        <f>MB5/Data!$B4*Data!$B6/Data!$B13/Data!$B25*Data!$B24</f>
        <v>1.9305019305019302</v>
      </c>
      <c r="MC138" s="7">
        <f>MC5/Data!$B4*Data!$B6/Data!$B13/Data!$B25*Data!$B24</f>
        <v>1.5444015444015444</v>
      </c>
      <c r="MD138" s="7">
        <f>MD5/Data!$B4*Data!$B6/Data!$B13/Data!$B25*Data!$B24</f>
        <v>1.3513513513513513</v>
      </c>
      <c r="ME138" s="7">
        <f>ME5/Data!$B4*Data!$B6/Data!$B13/Data!$B25*Data!$B24</f>
        <v>0.84942084942084928</v>
      </c>
      <c r="MF138" s="7">
        <f>MF5/Data!$B4*Data!$B6/Data!$B13/Data!$B25*Data!$B24</f>
        <v>0.38610038610038611</v>
      </c>
      <c r="MG138" s="7">
        <f>MG5/Data!$B4*Data!$B6/Data!$B13/Data!$B25*Data!$B24</f>
        <v>0.38610038610038611</v>
      </c>
      <c r="MH138" s="7">
        <f>MH5/Data!$B4*Data!$B6/Data!$B13/Data!$B25*Data!$B24</f>
        <v>0.84942084942084928</v>
      </c>
      <c r="MI138" s="7">
        <f>MI5/Data!$B4*Data!$B6/Data!$B13/Data!$B25*Data!$B24</f>
        <v>1.1583011583011582</v>
      </c>
      <c r="MJ138" s="7">
        <f>MJ5/Data!$B4*Data!$B6/Data!$B13/Data!$B25*Data!$B24</f>
        <v>0.5791505791505791</v>
      </c>
      <c r="MK138" s="7">
        <f>MK5/Data!$B4*Data!$B6/Data!$B13/Data!$B25*Data!$B24</f>
        <v>0.5791505791505791</v>
      </c>
      <c r="ML138" s="7">
        <f>ML5/Data!$B4*Data!$B6/Data!$B13/Data!$B25*Data!$B24</f>
        <v>0.46332046332046323</v>
      </c>
      <c r="MM138" s="7">
        <f>MM5/Data!$B4*Data!$B6/Data!$B13/Data!$B25*Data!$B24</f>
        <v>0.30888030888030887</v>
      </c>
      <c r="MN138" s="7">
        <f>MN5/Data!$B4*Data!$B6/Data!$B13/Data!$B25*Data!$B24</f>
        <v>0.30888030888030887</v>
      </c>
      <c r="MO138" s="7">
        <f>MO5/Data!$B4*Data!$B6/Data!$B13/Data!$B25*Data!$B24</f>
        <v>0.69498069498069504</v>
      </c>
      <c r="MP138" s="7">
        <f>MP5/Data!$B4*Data!$B6/Data!$B13/Data!$B25*Data!$B24</f>
        <v>0</v>
      </c>
      <c r="MQ138" s="7">
        <f>MQ5/Data!$B4*Data!$B6/Data!$B13/Data!$B25*Data!$B24</f>
        <v>0.69498069498069504</v>
      </c>
      <c r="MR138" s="7">
        <f>MR5/Data!$B4*Data!$B6/Data!$B13/Data!$B25*Data!$B24</f>
        <v>0.69498069498069504</v>
      </c>
      <c r="MS138" s="7">
        <f>MS5/Data!$B4*Data!$B6/Data!$B13/Data!$B25*Data!$B24</f>
        <v>0.46332046332046323</v>
      </c>
      <c r="MT138" s="7">
        <f>MT5/Data!$B4*Data!$B6/Data!$B13/Data!$B25*Data!$B24</f>
        <v>0.23166023166023161</v>
      </c>
      <c r="MU138" s="7">
        <f>MU5/Data!$B4*Data!$B6/Data!$B13/Data!$B25*Data!$B24</f>
        <v>0.15444015444015444</v>
      </c>
      <c r="MV138" s="7">
        <f>MV5/Data!$B4*Data!$B6/Data!$B13/Data!$B25*Data!$B24</f>
        <v>0</v>
      </c>
      <c r="MW138" s="7">
        <f>MW5/Data!$B4*Data!$B6/Data!$B13/Data!$B25*Data!$B24</f>
        <v>0</v>
      </c>
      <c r="MX138" s="7">
        <f>MX5/Data!$B4*Data!$B6/Data!$B13/Data!$B25*Data!$B24</f>
        <v>0.54054054054054057</v>
      </c>
      <c r="MY138" s="7">
        <f>MY5/Data!$B4*Data!$B6/Data!$B13/Data!$B25*Data!$B24</f>
        <v>0.42471042471042464</v>
      </c>
      <c r="MZ138" s="7">
        <f>MZ5/Data!$B4*Data!$B6/Data!$B13/Data!$B25*Data!$B24</f>
        <v>0.27027027027027029</v>
      </c>
      <c r="NA138" s="7">
        <f>NA5/Data!$B4*Data!$B6/Data!$B13/Data!$B25*Data!$B24</f>
        <v>0.19305019305019305</v>
      </c>
      <c r="NB138" s="7">
        <f>NB5/Data!$B4*Data!$B6/Data!$B13/Data!$B25*Data!$B24</f>
        <v>0.19305019305019305</v>
      </c>
    </row>
    <row r="139" spans="2:375" ht="15">
      <c r="B139" s="8" t="s">
        <v>115</v>
      </c>
      <c r="C139" s="1">
        <v>0</v>
      </c>
      <c r="D139" s="1">
        <v>0</v>
      </c>
      <c r="E139" s="1">
        <v>0</v>
      </c>
      <c r="F139" s="1">
        <v>0</v>
      </c>
      <c r="G139" s="1">
        <v>0</v>
      </c>
      <c r="H139" s="1">
        <v>0</v>
      </c>
      <c r="I139" s="1">
        <v>0</v>
      </c>
      <c r="J139" s="1">
        <v>0</v>
      </c>
      <c r="K139" s="1">
        <v>0</v>
      </c>
      <c r="L139" s="1">
        <v>0</v>
      </c>
      <c r="M139" s="1">
        <v>0</v>
      </c>
      <c r="N139" s="1">
        <v>0</v>
      </c>
      <c r="O139" s="1">
        <v>0</v>
      </c>
      <c r="P139" s="1">
        <v>0</v>
      </c>
      <c r="Q139" s="1">
        <v>0</v>
      </c>
      <c r="R139" s="1">
        <v>0</v>
      </c>
      <c r="S139" s="1">
        <v>0</v>
      </c>
      <c r="T139" s="1">
        <v>0</v>
      </c>
      <c r="U139" s="1">
        <v>0</v>
      </c>
      <c r="V139" s="1">
        <v>0</v>
      </c>
      <c r="W139" s="1">
        <v>0</v>
      </c>
      <c r="X139" s="1">
        <v>0</v>
      </c>
      <c r="Y139" s="1">
        <v>0</v>
      </c>
      <c r="Z139" s="1">
        <v>0</v>
      </c>
      <c r="AA139" s="1">
        <v>0</v>
      </c>
      <c r="AB139" s="1">
        <v>0</v>
      </c>
      <c r="AC139" s="1">
        <v>0</v>
      </c>
      <c r="AD139" s="1">
        <v>0</v>
      </c>
      <c r="AE139" s="1">
        <v>0</v>
      </c>
      <c r="AF139" s="1">
        <v>0</v>
      </c>
      <c r="AG139" s="1">
        <v>0</v>
      </c>
      <c r="AH139" s="1">
        <v>0</v>
      </c>
      <c r="AI139" s="1">
        <v>0</v>
      </c>
      <c r="AJ139" s="1">
        <v>0</v>
      </c>
      <c r="AK139" s="1">
        <v>0</v>
      </c>
      <c r="AL139" s="1">
        <v>0</v>
      </c>
      <c r="AM139" s="1">
        <v>0</v>
      </c>
      <c r="AN139" s="1">
        <v>0</v>
      </c>
      <c r="AO139" s="1">
        <v>0</v>
      </c>
      <c r="AP139" s="1">
        <v>0</v>
      </c>
      <c r="AQ139" s="1">
        <v>0</v>
      </c>
      <c r="AR139" s="1">
        <v>0</v>
      </c>
      <c r="AS139" s="1">
        <v>0</v>
      </c>
      <c r="AT139" s="1">
        <v>0</v>
      </c>
      <c r="AU139" s="1">
        <v>0</v>
      </c>
      <c r="AV139" s="1">
        <v>0</v>
      </c>
      <c r="AW139" s="1">
        <v>0</v>
      </c>
      <c r="AX139" s="1">
        <v>0</v>
      </c>
      <c r="AY139" s="1">
        <v>0</v>
      </c>
      <c r="AZ139" s="1">
        <v>0</v>
      </c>
      <c r="BA139" s="1">
        <v>0</v>
      </c>
      <c r="BB139" s="1">
        <v>0</v>
      </c>
      <c r="BC139" s="1">
        <v>0</v>
      </c>
      <c r="BD139" s="1">
        <v>0</v>
      </c>
      <c r="BE139" s="1">
        <v>0</v>
      </c>
      <c r="BF139" s="1">
        <v>0</v>
      </c>
      <c r="BG139" s="1">
        <v>0</v>
      </c>
      <c r="BH139" s="1">
        <v>0</v>
      </c>
      <c r="BI139" s="1">
        <v>0</v>
      </c>
      <c r="BJ139" s="1">
        <v>0</v>
      </c>
      <c r="BK139" s="1">
        <v>0</v>
      </c>
      <c r="BL139" s="1">
        <v>0</v>
      </c>
      <c r="BM139" s="1">
        <v>0</v>
      </c>
      <c r="BN139" s="1">
        <v>0</v>
      </c>
      <c r="BO139" s="1">
        <v>0</v>
      </c>
      <c r="BP139" s="1">
        <v>0</v>
      </c>
      <c r="BQ139" s="1">
        <v>0</v>
      </c>
      <c r="BR139" s="1">
        <v>0</v>
      </c>
      <c r="BS139" s="1">
        <v>0</v>
      </c>
      <c r="BT139" s="1">
        <v>0</v>
      </c>
      <c r="BU139" s="1">
        <v>0</v>
      </c>
      <c r="BV139" s="1">
        <v>0</v>
      </c>
      <c r="BW139" s="1">
        <v>0</v>
      </c>
      <c r="BX139" s="1">
        <v>0</v>
      </c>
      <c r="BY139" s="1">
        <v>0</v>
      </c>
      <c r="BZ139" s="1">
        <v>0</v>
      </c>
      <c r="CA139" s="1">
        <v>0</v>
      </c>
      <c r="CB139" s="1">
        <v>0</v>
      </c>
      <c r="CC139" s="1">
        <v>0</v>
      </c>
      <c r="CD139" s="1">
        <v>0</v>
      </c>
      <c r="CE139" s="1">
        <v>0</v>
      </c>
      <c r="CF139" s="1">
        <v>0</v>
      </c>
      <c r="CG139" s="1">
        <v>0</v>
      </c>
      <c r="CH139" s="1">
        <v>0</v>
      </c>
      <c r="CI139" s="1">
        <v>0</v>
      </c>
      <c r="CJ139" s="1">
        <v>0</v>
      </c>
      <c r="CK139" s="1">
        <v>0</v>
      </c>
      <c r="CL139" s="1">
        <v>0</v>
      </c>
      <c r="CM139" s="1">
        <v>0</v>
      </c>
      <c r="CN139" s="1">
        <v>0</v>
      </c>
      <c r="CO139" s="1">
        <v>0</v>
      </c>
      <c r="CP139" s="1">
        <v>0</v>
      </c>
      <c r="CQ139" s="1">
        <v>0</v>
      </c>
      <c r="CR139" s="1">
        <v>0</v>
      </c>
      <c r="CS139" s="1">
        <v>0</v>
      </c>
      <c r="CT139" s="1">
        <v>0</v>
      </c>
      <c r="CU139" s="1">
        <v>0</v>
      </c>
      <c r="CV139" s="1">
        <v>0</v>
      </c>
      <c r="CW139" s="1">
        <v>0</v>
      </c>
      <c r="CX139" s="1">
        <v>0</v>
      </c>
      <c r="CY139" s="1">
        <v>0</v>
      </c>
      <c r="CZ139" s="1">
        <v>0</v>
      </c>
      <c r="DA139" s="1">
        <v>0</v>
      </c>
      <c r="DB139" s="1">
        <v>0</v>
      </c>
      <c r="DC139" s="1">
        <v>0</v>
      </c>
      <c r="DD139" s="1">
        <v>0</v>
      </c>
      <c r="DE139" s="1">
        <v>0</v>
      </c>
      <c r="DF139" s="1">
        <v>0</v>
      </c>
      <c r="DG139" s="1">
        <v>0</v>
      </c>
      <c r="DH139" s="1">
        <v>0</v>
      </c>
      <c r="DI139" s="1">
        <v>0</v>
      </c>
      <c r="DJ139" s="1">
        <v>0</v>
      </c>
      <c r="DK139" s="1">
        <v>0</v>
      </c>
      <c r="DL139" s="1">
        <v>0</v>
      </c>
      <c r="DM139" s="1">
        <v>0</v>
      </c>
      <c r="DN139" s="1">
        <v>0</v>
      </c>
      <c r="DO139" s="1">
        <v>0</v>
      </c>
      <c r="DP139" s="1">
        <v>0</v>
      </c>
      <c r="DQ139" s="1">
        <v>0</v>
      </c>
      <c r="DR139" s="1">
        <v>0</v>
      </c>
      <c r="DS139" s="1">
        <v>0</v>
      </c>
      <c r="DT139" s="1">
        <v>0</v>
      </c>
      <c r="DU139" s="1">
        <v>0</v>
      </c>
      <c r="DV139" s="1">
        <v>0</v>
      </c>
      <c r="DW139" s="1">
        <v>0</v>
      </c>
      <c r="DX139" s="1">
        <v>0</v>
      </c>
      <c r="DY139" s="1">
        <v>0</v>
      </c>
      <c r="DZ139" s="1">
        <v>0</v>
      </c>
      <c r="EA139" s="1">
        <v>0</v>
      </c>
      <c r="EB139" s="1">
        <v>0</v>
      </c>
      <c r="EC139" s="1">
        <v>0</v>
      </c>
      <c r="ED139" s="1">
        <v>0</v>
      </c>
      <c r="EE139" s="1">
        <v>0</v>
      </c>
      <c r="EF139" s="1">
        <v>0</v>
      </c>
      <c r="EG139" s="1">
        <v>0</v>
      </c>
      <c r="EH139" s="1">
        <v>0</v>
      </c>
      <c r="EI139" s="1">
        <v>0</v>
      </c>
      <c r="EJ139" s="1">
        <v>0</v>
      </c>
      <c r="EK139" s="1">
        <v>0</v>
      </c>
      <c r="EL139" s="1">
        <v>0</v>
      </c>
      <c r="EM139" s="1">
        <v>0</v>
      </c>
      <c r="EN139" s="1">
        <v>0</v>
      </c>
      <c r="EO139" s="1">
        <v>0</v>
      </c>
      <c r="EP139" s="1">
        <v>0</v>
      </c>
      <c r="EQ139" s="1">
        <v>0</v>
      </c>
      <c r="ER139" s="1">
        <v>0</v>
      </c>
      <c r="ES139" s="1">
        <v>0</v>
      </c>
      <c r="ET139" s="1">
        <v>0</v>
      </c>
      <c r="EU139" s="1">
        <v>0</v>
      </c>
      <c r="EV139" s="1">
        <v>0</v>
      </c>
      <c r="EW139" s="1">
        <v>0</v>
      </c>
      <c r="EX139" s="1">
        <v>0</v>
      </c>
      <c r="EY139" s="1">
        <v>0</v>
      </c>
      <c r="EZ139" s="1">
        <v>0</v>
      </c>
      <c r="FA139" s="1">
        <v>0</v>
      </c>
      <c r="FB139" s="1">
        <v>0</v>
      </c>
      <c r="FC139" s="1">
        <v>0</v>
      </c>
      <c r="FD139" s="1">
        <v>0</v>
      </c>
      <c r="FE139" s="1">
        <v>0</v>
      </c>
      <c r="FF139" s="1">
        <v>0</v>
      </c>
      <c r="FG139" s="1">
        <v>0</v>
      </c>
      <c r="FH139" s="1">
        <v>0</v>
      </c>
      <c r="FI139" s="1">
        <v>0</v>
      </c>
      <c r="FJ139" s="1">
        <v>0</v>
      </c>
      <c r="FK139" s="1">
        <v>0</v>
      </c>
      <c r="FL139" s="1">
        <v>0</v>
      </c>
      <c r="FM139" s="1">
        <v>0</v>
      </c>
      <c r="FN139" s="1">
        <v>0</v>
      </c>
      <c r="FO139" s="1">
        <v>0</v>
      </c>
      <c r="FP139" s="1">
        <v>0</v>
      </c>
      <c r="FQ139" s="1">
        <v>0</v>
      </c>
      <c r="FR139" s="1">
        <v>0</v>
      </c>
      <c r="FS139" s="1">
        <v>0</v>
      </c>
      <c r="FT139" s="1">
        <v>0</v>
      </c>
      <c r="FU139" s="1">
        <v>0</v>
      </c>
      <c r="FV139" s="1">
        <v>0</v>
      </c>
      <c r="FW139" s="1">
        <v>0</v>
      </c>
      <c r="FX139" s="1">
        <v>0</v>
      </c>
      <c r="FY139" s="1">
        <v>0</v>
      </c>
      <c r="FZ139" s="1">
        <v>0</v>
      </c>
      <c r="GA139" s="1">
        <v>0</v>
      </c>
      <c r="GB139" s="1">
        <v>0</v>
      </c>
      <c r="GC139" s="1">
        <v>0</v>
      </c>
      <c r="GD139" s="1">
        <v>0</v>
      </c>
      <c r="GE139" s="1">
        <v>0</v>
      </c>
      <c r="GF139" s="1">
        <v>0</v>
      </c>
      <c r="GG139" s="1">
        <v>0</v>
      </c>
      <c r="GH139" s="1">
        <v>0</v>
      </c>
      <c r="GI139" s="1">
        <v>0</v>
      </c>
      <c r="GJ139" s="1">
        <v>0</v>
      </c>
      <c r="GK139" s="1">
        <v>0</v>
      </c>
      <c r="GL139" s="1">
        <v>0</v>
      </c>
      <c r="GM139" s="1">
        <v>0</v>
      </c>
      <c r="GN139" s="1">
        <v>0</v>
      </c>
      <c r="GO139" s="1">
        <v>0</v>
      </c>
      <c r="GP139" s="1">
        <v>0</v>
      </c>
      <c r="GQ139" s="1">
        <v>0</v>
      </c>
      <c r="GR139" s="1">
        <v>0</v>
      </c>
      <c r="GS139" s="1">
        <v>0</v>
      </c>
      <c r="GT139" s="1">
        <v>0</v>
      </c>
      <c r="GU139" s="1">
        <v>0</v>
      </c>
      <c r="GV139" s="1">
        <v>0</v>
      </c>
      <c r="GW139" s="1">
        <v>0</v>
      </c>
      <c r="GX139" s="1">
        <v>0</v>
      </c>
      <c r="GY139" s="1">
        <v>0</v>
      </c>
      <c r="GZ139" s="1">
        <v>0</v>
      </c>
      <c r="HA139" s="1">
        <v>0</v>
      </c>
      <c r="HB139" s="1">
        <v>0</v>
      </c>
      <c r="HC139" s="1">
        <v>0</v>
      </c>
      <c r="HD139" s="1">
        <v>0</v>
      </c>
      <c r="HE139" s="1">
        <v>0</v>
      </c>
      <c r="HF139" s="1">
        <v>0</v>
      </c>
      <c r="HG139" s="1">
        <v>0</v>
      </c>
      <c r="HH139" s="1">
        <v>0</v>
      </c>
      <c r="HI139" s="1">
        <v>0</v>
      </c>
      <c r="HJ139" s="1">
        <v>0</v>
      </c>
      <c r="HK139" s="1">
        <v>0</v>
      </c>
      <c r="HL139" s="1">
        <v>0</v>
      </c>
      <c r="HM139" s="1">
        <v>0</v>
      </c>
      <c r="HN139" s="1">
        <v>0</v>
      </c>
      <c r="HO139" s="1">
        <v>0</v>
      </c>
      <c r="HP139" s="1">
        <v>0</v>
      </c>
      <c r="HQ139" s="1">
        <v>0</v>
      </c>
      <c r="HR139" s="1">
        <v>0</v>
      </c>
      <c r="HS139" s="1">
        <v>0</v>
      </c>
      <c r="HT139" s="1">
        <v>0</v>
      </c>
      <c r="HU139" s="1">
        <v>0</v>
      </c>
      <c r="HV139" s="1">
        <v>0</v>
      </c>
      <c r="HW139" s="1">
        <v>0</v>
      </c>
      <c r="HX139" s="1">
        <v>0</v>
      </c>
      <c r="HY139" s="1">
        <v>0</v>
      </c>
      <c r="HZ139" s="1">
        <v>0</v>
      </c>
      <c r="IA139" s="1">
        <v>0</v>
      </c>
      <c r="IB139" s="1">
        <v>0</v>
      </c>
      <c r="IC139" s="1">
        <v>0</v>
      </c>
      <c r="ID139" s="1">
        <v>0</v>
      </c>
      <c r="IE139" s="1">
        <v>0</v>
      </c>
      <c r="IF139" s="1">
        <v>0</v>
      </c>
      <c r="IG139" s="1">
        <v>0</v>
      </c>
      <c r="IH139" s="1">
        <v>0</v>
      </c>
      <c r="II139" s="1">
        <v>0</v>
      </c>
      <c r="IJ139" s="1">
        <v>0</v>
      </c>
      <c r="IK139" s="1">
        <v>0</v>
      </c>
      <c r="IL139" s="1">
        <v>0</v>
      </c>
      <c r="IM139" s="1">
        <v>0</v>
      </c>
      <c r="IN139" s="1">
        <v>0</v>
      </c>
      <c r="IO139" s="1">
        <v>0</v>
      </c>
      <c r="IP139" s="1">
        <v>0</v>
      </c>
      <c r="IQ139" s="1">
        <v>2</v>
      </c>
      <c r="IR139" s="1">
        <v>2</v>
      </c>
      <c r="IS139" s="1">
        <v>2</v>
      </c>
      <c r="IT139" s="1">
        <v>0</v>
      </c>
      <c r="IU139" s="1">
        <v>2</v>
      </c>
      <c r="IV139" s="1">
        <v>2</v>
      </c>
      <c r="IW139" s="1">
        <v>0</v>
      </c>
      <c r="IX139" s="1">
        <v>0</v>
      </c>
      <c r="IY139" s="1">
        <v>0</v>
      </c>
      <c r="IZ139" s="1">
        <v>0</v>
      </c>
      <c r="JA139" s="1">
        <v>0</v>
      </c>
      <c r="JB139" s="1">
        <v>0</v>
      </c>
      <c r="JC139" s="1">
        <v>0</v>
      </c>
      <c r="JD139" s="1">
        <v>0</v>
      </c>
      <c r="JE139" s="1">
        <v>0</v>
      </c>
      <c r="JF139" s="1">
        <v>0</v>
      </c>
      <c r="JG139" s="1">
        <v>0</v>
      </c>
      <c r="JH139" s="1">
        <v>0</v>
      </c>
      <c r="JI139" s="1">
        <v>0</v>
      </c>
      <c r="JJ139" s="1">
        <v>0</v>
      </c>
      <c r="JK139" s="1">
        <v>0</v>
      </c>
      <c r="JL139" s="1">
        <v>0</v>
      </c>
      <c r="JM139" s="1">
        <v>0</v>
      </c>
      <c r="JN139" s="1">
        <v>0</v>
      </c>
      <c r="JO139" s="1">
        <v>0</v>
      </c>
      <c r="JP139" s="1">
        <v>0</v>
      </c>
      <c r="JQ139" s="1">
        <v>0</v>
      </c>
      <c r="JR139" s="1">
        <v>0</v>
      </c>
      <c r="JS139" s="1">
        <v>0</v>
      </c>
      <c r="JT139" s="1">
        <v>0</v>
      </c>
      <c r="JU139" s="1">
        <v>0</v>
      </c>
      <c r="JV139" s="1">
        <v>0</v>
      </c>
      <c r="JW139" s="1">
        <v>0</v>
      </c>
      <c r="JX139" s="1">
        <v>0</v>
      </c>
      <c r="JY139" s="1">
        <v>0</v>
      </c>
      <c r="JZ139" s="1">
        <v>0</v>
      </c>
      <c r="KA139" s="1">
        <v>0</v>
      </c>
      <c r="KB139" s="1">
        <v>0</v>
      </c>
      <c r="KC139" s="1">
        <v>0</v>
      </c>
      <c r="KD139" s="1">
        <v>0</v>
      </c>
      <c r="KE139" s="1">
        <v>0</v>
      </c>
      <c r="KF139" s="1">
        <v>0</v>
      </c>
      <c r="KG139" s="1">
        <v>0</v>
      </c>
      <c r="KH139" s="1">
        <v>0</v>
      </c>
      <c r="KI139" s="1">
        <v>0</v>
      </c>
      <c r="KJ139" s="1">
        <v>0</v>
      </c>
      <c r="KK139" s="1">
        <v>0</v>
      </c>
      <c r="KL139" s="1">
        <v>0</v>
      </c>
      <c r="KM139" s="1">
        <v>0</v>
      </c>
      <c r="KN139" s="1">
        <v>0</v>
      </c>
      <c r="KO139" s="1">
        <v>0</v>
      </c>
      <c r="KP139" s="1">
        <v>2</v>
      </c>
      <c r="KQ139" s="1">
        <v>2</v>
      </c>
      <c r="KR139" s="1">
        <v>2</v>
      </c>
      <c r="KS139" s="1">
        <v>2</v>
      </c>
      <c r="KT139" s="1">
        <v>0</v>
      </c>
      <c r="KU139" s="1">
        <v>0</v>
      </c>
      <c r="KV139" s="1">
        <v>0</v>
      </c>
      <c r="KW139" s="1">
        <v>0</v>
      </c>
      <c r="KX139" s="1">
        <v>0</v>
      </c>
      <c r="KY139" s="1">
        <v>0</v>
      </c>
      <c r="KZ139" s="1">
        <v>0</v>
      </c>
      <c r="LA139" s="1">
        <v>0</v>
      </c>
      <c r="LB139" s="1">
        <v>0</v>
      </c>
      <c r="LC139" s="1">
        <v>0</v>
      </c>
      <c r="LD139" s="1">
        <v>0</v>
      </c>
      <c r="LE139" s="1">
        <v>0</v>
      </c>
      <c r="LF139" s="1">
        <v>0</v>
      </c>
      <c r="LG139" s="1">
        <v>0</v>
      </c>
      <c r="LH139" s="1">
        <v>0</v>
      </c>
      <c r="LI139" s="1">
        <v>0</v>
      </c>
      <c r="LJ139" s="1">
        <v>0</v>
      </c>
      <c r="LK139" s="1">
        <v>0</v>
      </c>
      <c r="LL139" s="1">
        <v>0</v>
      </c>
      <c r="LM139" s="1">
        <v>0</v>
      </c>
      <c r="LN139" s="1">
        <v>0</v>
      </c>
      <c r="LO139" s="1">
        <v>0</v>
      </c>
      <c r="LP139" s="1">
        <v>0</v>
      </c>
      <c r="LQ139" s="1">
        <v>0</v>
      </c>
      <c r="LR139" s="1">
        <v>0</v>
      </c>
      <c r="LS139" s="1">
        <v>0</v>
      </c>
      <c r="LT139" s="1">
        <v>0</v>
      </c>
      <c r="LU139" s="1">
        <v>0</v>
      </c>
      <c r="LV139" s="1">
        <v>0</v>
      </c>
      <c r="LW139" s="1">
        <v>0</v>
      </c>
      <c r="LX139" s="1">
        <v>0</v>
      </c>
      <c r="LY139" s="1">
        <v>0</v>
      </c>
      <c r="LZ139" s="1">
        <v>0</v>
      </c>
      <c r="MA139" s="1">
        <v>0</v>
      </c>
      <c r="MB139" s="1">
        <v>0</v>
      </c>
      <c r="MC139" s="1">
        <v>0</v>
      </c>
      <c r="MD139" s="1">
        <v>0</v>
      </c>
      <c r="ME139" s="1">
        <v>0</v>
      </c>
      <c r="MF139" s="1">
        <v>0</v>
      </c>
      <c r="MG139" s="1">
        <v>0</v>
      </c>
      <c r="MH139" s="1">
        <v>0</v>
      </c>
      <c r="MI139" s="1">
        <v>0</v>
      </c>
      <c r="MJ139" s="1">
        <v>0</v>
      </c>
      <c r="MK139" s="1">
        <v>0</v>
      </c>
      <c r="ML139" s="1">
        <v>0</v>
      </c>
      <c r="MM139" s="1">
        <v>0</v>
      </c>
      <c r="MN139" s="1">
        <v>0</v>
      </c>
      <c r="MO139" s="1">
        <v>0</v>
      </c>
      <c r="MP139" s="1">
        <v>0</v>
      </c>
      <c r="MQ139" s="1">
        <v>0</v>
      </c>
      <c r="MR139" s="1">
        <v>0</v>
      </c>
      <c r="MS139" s="1">
        <v>0</v>
      </c>
      <c r="MT139" s="1">
        <v>0</v>
      </c>
      <c r="MU139" s="1">
        <v>0</v>
      </c>
      <c r="MV139" s="1">
        <v>0</v>
      </c>
      <c r="MW139" s="1">
        <v>0</v>
      </c>
      <c r="MX139" s="1">
        <v>0</v>
      </c>
      <c r="MY139" s="1">
        <v>0</v>
      </c>
      <c r="MZ139" s="1">
        <v>0</v>
      </c>
      <c r="NA139" s="1">
        <v>0</v>
      </c>
      <c r="NB139" s="1">
        <v>0</v>
      </c>
    </row>
    <row r="140" spans="2:375" ht="15">
      <c r="B140" s="8" t="s">
        <v>123</v>
      </c>
      <c r="C140" s="1">
        <v>0.25</v>
      </c>
      <c r="D140" s="1">
        <v>0.25</v>
      </c>
      <c r="E140" s="1">
        <v>0.25</v>
      </c>
      <c r="F140" s="1">
        <v>0.25</v>
      </c>
      <c r="G140" s="1">
        <v>0.25</v>
      </c>
      <c r="H140" s="1">
        <v>0.25</v>
      </c>
      <c r="I140" s="1">
        <v>0.25</v>
      </c>
      <c r="J140" s="1">
        <v>0.25</v>
      </c>
      <c r="K140" s="1">
        <v>0.25</v>
      </c>
      <c r="L140" s="1">
        <v>0.25</v>
      </c>
      <c r="M140" s="1">
        <v>0.25</v>
      </c>
      <c r="N140" s="1">
        <v>0.25</v>
      </c>
      <c r="O140" s="1">
        <v>0.25</v>
      </c>
      <c r="P140" s="1">
        <v>0.25</v>
      </c>
      <c r="Q140" s="1">
        <v>0.25</v>
      </c>
      <c r="R140" s="1">
        <v>0.25</v>
      </c>
      <c r="S140" s="1">
        <v>0.25</v>
      </c>
      <c r="T140" s="1">
        <v>0.25</v>
      </c>
      <c r="U140" s="1">
        <v>0.25</v>
      </c>
      <c r="V140" s="1">
        <v>0.25</v>
      </c>
      <c r="W140" s="1">
        <v>0.25</v>
      </c>
      <c r="X140" s="1">
        <v>0.25</v>
      </c>
      <c r="Y140" s="1">
        <v>0.25</v>
      </c>
      <c r="Z140" s="1">
        <v>0.25</v>
      </c>
      <c r="AA140" s="1">
        <v>0.25</v>
      </c>
      <c r="AB140" s="1">
        <v>0.25</v>
      </c>
      <c r="AC140" s="1">
        <v>0.25</v>
      </c>
      <c r="AD140" s="1">
        <v>0.25</v>
      </c>
      <c r="AE140" s="1">
        <v>0.25</v>
      </c>
      <c r="AF140" s="1">
        <v>0.25</v>
      </c>
      <c r="AG140" s="1">
        <v>0.25</v>
      </c>
      <c r="AH140" s="1">
        <v>0.25</v>
      </c>
      <c r="AI140" s="1">
        <v>0.25</v>
      </c>
      <c r="AJ140" s="1">
        <v>0.25</v>
      </c>
      <c r="AK140" s="1">
        <v>0.25</v>
      </c>
      <c r="AL140" s="1">
        <v>0.25</v>
      </c>
      <c r="AM140" s="1">
        <v>0.25</v>
      </c>
      <c r="AN140" s="1">
        <v>0.25</v>
      </c>
      <c r="AO140" s="1">
        <v>0.25</v>
      </c>
      <c r="AP140" s="1">
        <v>0.25</v>
      </c>
      <c r="AQ140" s="1">
        <v>0.25</v>
      </c>
      <c r="AR140" s="1">
        <v>0.25</v>
      </c>
      <c r="AS140" s="1">
        <v>0.25</v>
      </c>
      <c r="AT140" s="1">
        <v>0.25</v>
      </c>
      <c r="AU140" s="1">
        <v>0.25</v>
      </c>
      <c r="AV140" s="1">
        <v>0.25</v>
      </c>
      <c r="AW140" s="1">
        <v>0.25</v>
      </c>
      <c r="AX140" s="1">
        <v>0.25</v>
      </c>
      <c r="AY140" s="1">
        <v>0.25</v>
      </c>
      <c r="AZ140" s="1">
        <v>0.25</v>
      </c>
      <c r="BA140" s="1">
        <v>0.25</v>
      </c>
      <c r="BB140" s="1">
        <v>0.25</v>
      </c>
      <c r="BC140" s="1">
        <v>0.25</v>
      </c>
      <c r="BD140" s="1">
        <v>0.25</v>
      </c>
      <c r="BE140" s="1">
        <v>0.25</v>
      </c>
      <c r="BF140" s="1">
        <v>0.25</v>
      </c>
      <c r="BG140" s="1">
        <v>0.25</v>
      </c>
      <c r="BH140" s="1">
        <v>0.25</v>
      </c>
      <c r="BI140" s="1">
        <v>0.25</v>
      </c>
      <c r="BJ140" s="1">
        <v>0.25</v>
      </c>
      <c r="BK140" s="1">
        <v>0.25</v>
      </c>
      <c r="BL140" s="1">
        <v>0.25</v>
      </c>
      <c r="BM140" s="1">
        <v>0.25</v>
      </c>
      <c r="BN140" s="1">
        <v>0.25</v>
      </c>
      <c r="BO140" s="1">
        <v>0.25</v>
      </c>
      <c r="BP140" s="1">
        <v>0.25</v>
      </c>
      <c r="BQ140" s="1">
        <v>0.25</v>
      </c>
      <c r="BR140" s="1">
        <v>0.25</v>
      </c>
      <c r="BS140" s="1">
        <v>0.25</v>
      </c>
      <c r="BT140" s="1">
        <v>0.25</v>
      </c>
      <c r="BU140" s="1">
        <v>0.25</v>
      </c>
      <c r="BV140" s="1">
        <v>0.25</v>
      </c>
      <c r="BW140" s="1">
        <v>0.25</v>
      </c>
      <c r="BX140" s="1">
        <v>0.25</v>
      </c>
      <c r="BY140" s="1">
        <v>0.25</v>
      </c>
      <c r="BZ140" s="1">
        <v>0.25</v>
      </c>
      <c r="CA140" s="1">
        <v>0.25</v>
      </c>
      <c r="CB140" s="1">
        <v>0.25</v>
      </c>
      <c r="CC140" s="1">
        <v>0.25</v>
      </c>
      <c r="CD140" s="1">
        <v>0.25</v>
      </c>
      <c r="CE140" s="1">
        <v>0.25</v>
      </c>
      <c r="CF140" s="1">
        <v>0.25</v>
      </c>
      <c r="CG140" s="1">
        <v>0.25</v>
      </c>
      <c r="CH140" s="1">
        <v>0.25</v>
      </c>
      <c r="CI140" s="1">
        <v>0.25</v>
      </c>
      <c r="CJ140" s="1">
        <v>0.25</v>
      </c>
      <c r="CK140" s="1">
        <v>0.25</v>
      </c>
      <c r="CL140" s="1">
        <v>0.25</v>
      </c>
      <c r="CM140" s="1">
        <v>0.25</v>
      </c>
      <c r="CN140" s="1">
        <v>0.25</v>
      </c>
      <c r="CO140" s="1">
        <v>0.25</v>
      </c>
      <c r="CP140" s="1">
        <v>0.25</v>
      </c>
      <c r="CQ140" s="1">
        <v>0.25</v>
      </c>
      <c r="CR140" s="1">
        <v>0.25</v>
      </c>
      <c r="CS140" s="1">
        <v>0.25</v>
      </c>
      <c r="CT140" s="1">
        <v>0.25</v>
      </c>
      <c r="CU140" s="1">
        <v>0.25</v>
      </c>
      <c r="CV140" s="1">
        <v>0.25</v>
      </c>
      <c r="CW140" s="1">
        <v>0.25</v>
      </c>
      <c r="CX140" s="1">
        <v>0.25</v>
      </c>
      <c r="CY140" s="1">
        <v>0.25</v>
      </c>
      <c r="CZ140" s="1">
        <v>0.25</v>
      </c>
      <c r="DA140" s="1">
        <v>0.25</v>
      </c>
      <c r="DB140" s="1">
        <v>0.25</v>
      </c>
      <c r="DC140" s="1">
        <v>0.25</v>
      </c>
      <c r="DD140" s="1">
        <v>0.25</v>
      </c>
      <c r="DE140" s="1">
        <v>0.25</v>
      </c>
      <c r="DF140" s="1">
        <v>0.25</v>
      </c>
      <c r="DG140" s="1">
        <v>0.25</v>
      </c>
      <c r="DH140" s="1">
        <v>0.25</v>
      </c>
      <c r="DI140" s="1">
        <v>0.25</v>
      </c>
      <c r="DJ140" s="1">
        <v>0.25</v>
      </c>
      <c r="DK140" s="1">
        <v>0.25</v>
      </c>
      <c r="DL140" s="1">
        <v>0.25</v>
      </c>
      <c r="DM140" s="1">
        <v>0.25</v>
      </c>
      <c r="DN140" s="1">
        <v>0.25</v>
      </c>
      <c r="DO140" s="1">
        <v>0.25</v>
      </c>
      <c r="DP140" s="1">
        <v>0.25</v>
      </c>
      <c r="DQ140" s="1">
        <v>0.25</v>
      </c>
      <c r="DR140" s="1">
        <v>0.25</v>
      </c>
      <c r="DS140" s="1">
        <v>0.25</v>
      </c>
      <c r="DT140" s="1">
        <v>0.25</v>
      </c>
      <c r="DU140" s="1">
        <v>0.25</v>
      </c>
      <c r="DV140" s="1">
        <v>0.25</v>
      </c>
      <c r="DW140" s="1">
        <v>0.25</v>
      </c>
      <c r="DX140" s="1">
        <v>0.25</v>
      </c>
      <c r="DY140" s="1">
        <v>0.25</v>
      </c>
      <c r="DZ140" s="1">
        <v>0.25</v>
      </c>
      <c r="EA140" s="1">
        <v>0.25</v>
      </c>
      <c r="EB140" s="1">
        <v>0.25</v>
      </c>
      <c r="EC140" s="1">
        <v>0.25</v>
      </c>
      <c r="ED140" s="1">
        <v>0.25</v>
      </c>
      <c r="EE140" s="1">
        <v>0.25</v>
      </c>
      <c r="EF140" s="1">
        <v>0.25</v>
      </c>
      <c r="EG140" s="1">
        <v>0.25</v>
      </c>
      <c r="EH140" s="1">
        <v>0.25</v>
      </c>
      <c r="EI140" s="1">
        <v>0.25</v>
      </c>
      <c r="EJ140" s="1">
        <v>0.25</v>
      </c>
      <c r="EK140" s="1">
        <v>0.25</v>
      </c>
      <c r="EL140" s="1">
        <v>0.25</v>
      </c>
      <c r="EM140" s="1">
        <v>0.25</v>
      </c>
      <c r="EN140" s="1">
        <v>0.25</v>
      </c>
      <c r="EO140" s="1">
        <v>0.25</v>
      </c>
      <c r="EP140" s="1">
        <v>0.25</v>
      </c>
      <c r="EQ140" s="1">
        <v>0.25</v>
      </c>
      <c r="ER140" s="1">
        <v>0.25</v>
      </c>
      <c r="ES140" s="1">
        <v>0.25</v>
      </c>
      <c r="ET140" s="1">
        <v>0.25</v>
      </c>
      <c r="EU140" s="1">
        <v>0.25</v>
      </c>
      <c r="EV140" s="1">
        <v>0.25</v>
      </c>
      <c r="EW140" s="1">
        <v>0.25</v>
      </c>
      <c r="EX140" s="1">
        <v>0.25</v>
      </c>
      <c r="EY140" s="1">
        <v>0.25</v>
      </c>
      <c r="EZ140" s="1">
        <v>0.25</v>
      </c>
      <c r="FA140" s="1">
        <v>0.25</v>
      </c>
      <c r="FB140" s="1">
        <v>0.25</v>
      </c>
      <c r="FC140" s="1">
        <v>0.25</v>
      </c>
      <c r="FD140" s="1">
        <v>0.25</v>
      </c>
      <c r="FE140" s="1">
        <v>0.25</v>
      </c>
      <c r="FF140" s="1">
        <v>0.25</v>
      </c>
      <c r="FG140" s="1">
        <v>0.25</v>
      </c>
      <c r="FH140" s="1">
        <v>0.25</v>
      </c>
      <c r="FI140" s="1">
        <v>0.25</v>
      </c>
      <c r="FJ140" s="1">
        <v>0.25</v>
      </c>
      <c r="FK140" s="1">
        <v>0.25</v>
      </c>
      <c r="FL140" s="1">
        <v>0.25</v>
      </c>
      <c r="FM140" s="1">
        <v>0.25</v>
      </c>
      <c r="FN140" s="1">
        <v>0.25</v>
      </c>
      <c r="FO140" s="1">
        <v>0.25</v>
      </c>
      <c r="FP140" s="1">
        <v>0.25</v>
      </c>
      <c r="FQ140" s="1">
        <v>0.25</v>
      </c>
      <c r="FR140" s="1">
        <v>0.25</v>
      </c>
      <c r="FS140" s="1">
        <v>0.25</v>
      </c>
      <c r="FT140" s="1">
        <v>0.25</v>
      </c>
      <c r="FU140" s="1">
        <v>0.25</v>
      </c>
      <c r="FV140" s="1">
        <v>0.25</v>
      </c>
      <c r="FW140" s="1">
        <v>0.25</v>
      </c>
      <c r="FX140" s="1">
        <v>0.25</v>
      </c>
      <c r="FY140" s="1">
        <v>0.25</v>
      </c>
      <c r="FZ140" s="1">
        <v>0.25</v>
      </c>
      <c r="GA140" s="1">
        <v>0.25</v>
      </c>
      <c r="GB140" s="1">
        <v>0.25</v>
      </c>
      <c r="GC140" s="1">
        <v>0.25</v>
      </c>
      <c r="GD140" s="1">
        <v>0.25</v>
      </c>
      <c r="GE140" s="1">
        <v>0.25</v>
      </c>
      <c r="GF140" s="1">
        <v>0.25</v>
      </c>
      <c r="GG140" s="1">
        <v>0.25</v>
      </c>
      <c r="GH140" s="1">
        <v>0.25</v>
      </c>
      <c r="GI140" s="1">
        <v>0.25</v>
      </c>
      <c r="GJ140" s="1">
        <v>0.25</v>
      </c>
      <c r="GK140" s="1">
        <v>0.25</v>
      </c>
      <c r="GL140" s="1">
        <v>0.25</v>
      </c>
      <c r="GM140" s="1">
        <v>0.25</v>
      </c>
      <c r="GN140" s="1">
        <v>0.25</v>
      </c>
      <c r="GO140" s="1">
        <v>0.25</v>
      </c>
      <c r="GP140" s="1">
        <v>0.25</v>
      </c>
      <c r="GQ140" s="1">
        <v>0.25</v>
      </c>
      <c r="GR140" s="1">
        <v>0.25</v>
      </c>
      <c r="GS140" s="1">
        <v>0.25</v>
      </c>
      <c r="GT140" s="1">
        <v>0.25</v>
      </c>
      <c r="GU140" s="1">
        <v>0.25</v>
      </c>
      <c r="GV140" s="1">
        <v>0.25</v>
      </c>
      <c r="GW140" s="1">
        <v>0.25</v>
      </c>
      <c r="GX140" s="1">
        <v>0.25</v>
      </c>
      <c r="GY140" s="1">
        <v>0.25</v>
      </c>
      <c r="GZ140" s="1">
        <v>0.25</v>
      </c>
      <c r="HA140" s="1">
        <v>0.25</v>
      </c>
      <c r="HB140" s="1">
        <v>0.25</v>
      </c>
      <c r="HC140" s="1">
        <v>0.25</v>
      </c>
      <c r="HD140" s="1">
        <v>0.25</v>
      </c>
      <c r="HE140" s="1">
        <v>0.25</v>
      </c>
      <c r="HF140" s="1">
        <v>0.25</v>
      </c>
      <c r="HG140" s="1">
        <v>0.25</v>
      </c>
      <c r="HH140" s="1">
        <v>0.25</v>
      </c>
      <c r="HI140" s="1">
        <v>0.25</v>
      </c>
      <c r="HJ140" s="1">
        <v>0.25</v>
      </c>
      <c r="HK140" s="1">
        <v>0.25</v>
      </c>
      <c r="HL140" s="1">
        <v>0.25</v>
      </c>
      <c r="HM140" s="1">
        <v>0.25</v>
      </c>
      <c r="HN140" s="1">
        <v>0.25</v>
      </c>
      <c r="HO140" s="1">
        <v>0.25</v>
      </c>
      <c r="HP140" s="1">
        <v>0.25</v>
      </c>
      <c r="HQ140" s="1">
        <v>0.25</v>
      </c>
      <c r="HR140" s="1">
        <v>0.25</v>
      </c>
      <c r="HS140" s="1">
        <v>0.25</v>
      </c>
      <c r="HT140" s="1">
        <v>0.25</v>
      </c>
      <c r="HU140" s="1">
        <v>0.25</v>
      </c>
      <c r="HV140" s="1">
        <v>0.25</v>
      </c>
      <c r="HW140" s="1">
        <v>0.25</v>
      </c>
      <c r="HX140" s="1">
        <v>0.25</v>
      </c>
      <c r="HY140" s="1">
        <v>0.25</v>
      </c>
      <c r="HZ140" s="1">
        <v>0.25</v>
      </c>
      <c r="IA140" s="1">
        <v>0.25</v>
      </c>
      <c r="IB140" s="1">
        <v>0.25</v>
      </c>
      <c r="IC140" s="1">
        <v>0.25</v>
      </c>
      <c r="ID140" s="1">
        <v>0.25</v>
      </c>
      <c r="IE140" s="1">
        <v>0.25</v>
      </c>
      <c r="IF140" s="1">
        <v>0.25</v>
      </c>
      <c r="IG140" s="1">
        <v>0.25</v>
      </c>
      <c r="IH140" s="1">
        <v>0.25</v>
      </c>
      <c r="II140" s="1">
        <v>0.25</v>
      </c>
      <c r="IJ140" s="1">
        <v>0.25</v>
      </c>
      <c r="IK140" s="1">
        <v>0.25</v>
      </c>
      <c r="IL140" s="1">
        <v>0.25</v>
      </c>
      <c r="IM140" s="1">
        <v>0</v>
      </c>
      <c r="IN140" s="1">
        <v>0.25</v>
      </c>
      <c r="IO140" s="1">
        <v>0.25</v>
      </c>
      <c r="IP140" s="1">
        <v>0.25</v>
      </c>
      <c r="IQ140" s="1">
        <v>0.25</v>
      </c>
      <c r="IR140" s="1">
        <v>0.25</v>
      </c>
      <c r="IS140" s="1">
        <v>0.25</v>
      </c>
      <c r="IT140" s="1">
        <v>0</v>
      </c>
      <c r="IU140" s="1">
        <v>0.25</v>
      </c>
      <c r="IV140" s="1">
        <v>0.25</v>
      </c>
      <c r="IW140" s="1">
        <v>0.25</v>
      </c>
      <c r="IX140" s="1">
        <v>0.25</v>
      </c>
      <c r="IY140" s="1">
        <v>0.25</v>
      </c>
      <c r="IZ140" s="1">
        <v>0</v>
      </c>
      <c r="JA140" s="1">
        <v>0</v>
      </c>
      <c r="JB140" s="1">
        <v>0.25</v>
      </c>
      <c r="JC140" s="1">
        <v>0.25</v>
      </c>
      <c r="JD140" s="1">
        <v>0.25</v>
      </c>
      <c r="JE140" s="1">
        <v>0.25</v>
      </c>
      <c r="JF140" s="1">
        <v>0.25</v>
      </c>
      <c r="JG140" s="1">
        <v>0.25</v>
      </c>
      <c r="JH140" s="1">
        <v>0</v>
      </c>
      <c r="JI140" s="1">
        <v>0.25</v>
      </c>
      <c r="JJ140" s="1">
        <v>0.25</v>
      </c>
      <c r="JK140" s="1">
        <v>0.25</v>
      </c>
      <c r="JL140" s="1">
        <v>0.25</v>
      </c>
      <c r="JM140" s="1">
        <v>0.25</v>
      </c>
      <c r="JN140" s="1">
        <v>0.25</v>
      </c>
      <c r="JO140" s="1">
        <v>0</v>
      </c>
      <c r="JP140" s="1">
        <v>0.25</v>
      </c>
      <c r="JQ140" s="1">
        <v>0.25</v>
      </c>
      <c r="JR140" s="1">
        <v>0.25</v>
      </c>
      <c r="JS140" s="1">
        <v>0.25</v>
      </c>
      <c r="JT140" s="1">
        <v>0.25</v>
      </c>
      <c r="JU140" s="1">
        <v>0.25</v>
      </c>
      <c r="JV140" s="1">
        <v>0</v>
      </c>
      <c r="JW140" s="1">
        <v>0.25</v>
      </c>
      <c r="JX140" s="1">
        <v>0.25</v>
      </c>
      <c r="JY140" s="1">
        <v>0.25</v>
      </c>
      <c r="JZ140" s="1">
        <v>0.25</v>
      </c>
      <c r="KA140" s="1">
        <v>0.25</v>
      </c>
      <c r="KB140" s="1">
        <v>0.25</v>
      </c>
      <c r="KC140" s="1">
        <v>0</v>
      </c>
      <c r="KD140" s="1">
        <v>0.25</v>
      </c>
      <c r="KE140" s="1">
        <v>0.25</v>
      </c>
      <c r="KF140" s="1">
        <v>0.25</v>
      </c>
      <c r="KG140" s="1">
        <v>0.25</v>
      </c>
      <c r="KH140" s="1">
        <v>0.25</v>
      </c>
      <c r="KI140" s="1">
        <v>0.25</v>
      </c>
      <c r="KJ140" s="1">
        <v>0</v>
      </c>
      <c r="KK140" s="1">
        <v>0.25</v>
      </c>
      <c r="KL140" s="1">
        <v>0.25</v>
      </c>
      <c r="KM140" s="1">
        <v>0.25</v>
      </c>
      <c r="KN140" s="1">
        <v>0.25</v>
      </c>
      <c r="KO140" s="1">
        <v>0.25</v>
      </c>
      <c r="KP140" s="1">
        <v>0.25</v>
      </c>
      <c r="KQ140" s="1">
        <v>0.25</v>
      </c>
      <c r="KR140" s="1">
        <v>0.25</v>
      </c>
      <c r="KS140" s="1">
        <v>0.25</v>
      </c>
      <c r="KT140" s="1">
        <v>0.25</v>
      </c>
      <c r="KU140" s="1">
        <v>0.25</v>
      </c>
      <c r="KV140" s="1">
        <v>0.25</v>
      </c>
      <c r="KW140" s="1">
        <v>0.25</v>
      </c>
      <c r="KX140" s="1">
        <v>0.25</v>
      </c>
      <c r="KY140" s="1">
        <v>0.25</v>
      </c>
      <c r="KZ140" s="1">
        <v>0.25</v>
      </c>
      <c r="LA140" s="1">
        <v>0.25</v>
      </c>
      <c r="LB140" s="1">
        <v>0.25</v>
      </c>
      <c r="LC140" s="1">
        <v>0.25</v>
      </c>
      <c r="LD140" s="1">
        <v>0.25</v>
      </c>
      <c r="LE140" s="1">
        <v>0.25</v>
      </c>
      <c r="LF140" s="1">
        <v>0.25</v>
      </c>
      <c r="LG140" s="1">
        <v>0.25</v>
      </c>
      <c r="LH140" s="1">
        <v>0.25</v>
      </c>
      <c r="LI140" s="1">
        <v>0.25</v>
      </c>
      <c r="LJ140" s="1">
        <v>0.25</v>
      </c>
      <c r="LK140" s="1">
        <v>0.25</v>
      </c>
      <c r="LL140" s="1">
        <v>0.25</v>
      </c>
      <c r="LM140" s="1">
        <v>0.25</v>
      </c>
      <c r="LN140" s="1">
        <v>0.25</v>
      </c>
      <c r="LO140" s="1">
        <v>0.25</v>
      </c>
      <c r="LP140" s="1">
        <v>0.25</v>
      </c>
      <c r="LQ140" s="1">
        <v>0.25</v>
      </c>
      <c r="LR140" s="1">
        <v>0.25</v>
      </c>
      <c r="LS140" s="1">
        <v>0.25</v>
      </c>
      <c r="LT140" s="1">
        <v>0.25</v>
      </c>
      <c r="LU140" s="1">
        <v>0.25</v>
      </c>
      <c r="LV140" s="1">
        <v>0.25</v>
      </c>
      <c r="LW140" s="1">
        <v>0.25</v>
      </c>
      <c r="LX140" s="1">
        <v>0.25</v>
      </c>
      <c r="LY140" s="1">
        <v>0.25</v>
      </c>
      <c r="LZ140" s="1">
        <v>0.25</v>
      </c>
      <c r="MA140" s="1">
        <v>0.25</v>
      </c>
      <c r="MB140" s="1">
        <v>0.25</v>
      </c>
      <c r="MC140" s="1">
        <v>0.25</v>
      </c>
      <c r="MD140" s="1">
        <v>0.25</v>
      </c>
      <c r="ME140" s="1">
        <v>0.25</v>
      </c>
      <c r="MF140" s="1">
        <v>0.25</v>
      </c>
      <c r="MG140" s="1">
        <v>0.25</v>
      </c>
      <c r="MH140" s="1">
        <v>0.25</v>
      </c>
      <c r="MI140" s="1">
        <v>0.25</v>
      </c>
      <c r="MJ140" s="1">
        <v>0.25</v>
      </c>
      <c r="MK140" s="1">
        <v>0.25</v>
      </c>
      <c r="ML140" s="1">
        <v>0.25</v>
      </c>
      <c r="MM140" s="1">
        <v>0.25</v>
      </c>
      <c r="MN140" s="1">
        <v>0.25</v>
      </c>
      <c r="MO140" s="1">
        <v>0.25</v>
      </c>
      <c r="MP140" s="1">
        <v>0.25</v>
      </c>
      <c r="MQ140" s="1">
        <v>0.25</v>
      </c>
      <c r="MR140" s="1">
        <v>0.25</v>
      </c>
      <c r="MS140" s="1">
        <v>0.25</v>
      </c>
      <c r="MT140" s="1">
        <v>0.25</v>
      </c>
      <c r="MU140" s="1">
        <v>0.25</v>
      </c>
      <c r="MV140" s="1">
        <v>0.25</v>
      </c>
      <c r="MW140" s="1">
        <v>0.25</v>
      </c>
      <c r="MX140" s="1">
        <v>0.25</v>
      </c>
      <c r="MY140" s="1">
        <v>0.25</v>
      </c>
      <c r="MZ140" s="1">
        <v>0.25</v>
      </c>
      <c r="NA140" s="1">
        <v>0.25</v>
      </c>
      <c r="NB140" s="1">
        <v>0.25</v>
      </c>
    </row>
    <row r="141" spans="2:375" ht="15">
      <c r="B141" s="8" t="s">
        <v>117</v>
      </c>
      <c r="C141" s="1">
        <v>0</v>
      </c>
      <c r="D141" s="1">
        <v>0</v>
      </c>
      <c r="E141" s="1">
        <v>0</v>
      </c>
      <c r="F141" s="1">
        <v>0</v>
      </c>
      <c r="G141" s="1">
        <v>0</v>
      </c>
      <c r="H141" s="1">
        <v>0</v>
      </c>
      <c r="I141" s="1">
        <v>0</v>
      </c>
      <c r="J141" s="1">
        <v>0</v>
      </c>
      <c r="K141" s="1">
        <v>0</v>
      </c>
      <c r="L141" s="1">
        <v>0</v>
      </c>
      <c r="M141" s="1">
        <v>0</v>
      </c>
      <c r="N141" s="1">
        <v>0</v>
      </c>
      <c r="O141" s="1">
        <v>0</v>
      </c>
      <c r="P141" s="1">
        <v>0</v>
      </c>
      <c r="Q141" s="1">
        <v>0</v>
      </c>
      <c r="R141" s="1">
        <v>0</v>
      </c>
      <c r="S141" s="1">
        <v>0</v>
      </c>
      <c r="T141" s="1">
        <v>0</v>
      </c>
      <c r="U141" s="1">
        <v>0</v>
      </c>
      <c r="V141" s="1">
        <v>0</v>
      </c>
      <c r="W141" s="1">
        <v>0</v>
      </c>
      <c r="X141" s="1">
        <v>0</v>
      </c>
      <c r="Y141" s="1">
        <v>0</v>
      </c>
      <c r="Z141" s="1">
        <v>0</v>
      </c>
      <c r="AA141" s="1">
        <v>0</v>
      </c>
      <c r="AB141" s="1">
        <v>0</v>
      </c>
      <c r="AC141" s="1">
        <v>0</v>
      </c>
      <c r="AD141" s="1">
        <v>0</v>
      </c>
      <c r="AE141" s="1">
        <v>0</v>
      </c>
      <c r="AF141" s="1">
        <v>0</v>
      </c>
      <c r="AG141" s="1">
        <v>0</v>
      </c>
      <c r="AH141" s="1">
        <v>0</v>
      </c>
      <c r="AI141" s="1">
        <v>0</v>
      </c>
      <c r="AJ141" s="1">
        <v>0</v>
      </c>
      <c r="AK141" s="1">
        <v>0</v>
      </c>
      <c r="AL141" s="1">
        <v>0</v>
      </c>
      <c r="AM141" s="1">
        <v>0</v>
      </c>
      <c r="AN141" s="1">
        <v>0</v>
      </c>
      <c r="AO141" s="1">
        <v>0</v>
      </c>
      <c r="AP141" s="1">
        <v>0</v>
      </c>
      <c r="AQ141" s="1">
        <v>0</v>
      </c>
      <c r="AR141" s="1">
        <v>0</v>
      </c>
      <c r="AS141" s="1">
        <v>0</v>
      </c>
      <c r="AT141" s="1">
        <v>0</v>
      </c>
      <c r="AU141" s="1">
        <v>0</v>
      </c>
      <c r="AV141" s="1">
        <v>0</v>
      </c>
      <c r="AW141" s="1">
        <v>0</v>
      </c>
      <c r="AX141" s="1">
        <v>0</v>
      </c>
      <c r="AY141" s="1">
        <v>0</v>
      </c>
      <c r="AZ141" s="1">
        <v>0</v>
      </c>
      <c r="BA141" s="1">
        <v>0</v>
      </c>
      <c r="BB141" s="1">
        <v>0</v>
      </c>
      <c r="BC141" s="1">
        <v>0</v>
      </c>
      <c r="BD141" s="1">
        <v>0</v>
      </c>
      <c r="BE141" s="1">
        <v>0</v>
      </c>
      <c r="BF141" s="1">
        <v>0</v>
      </c>
      <c r="BG141" s="1">
        <v>0</v>
      </c>
      <c r="BH141" s="1">
        <v>0</v>
      </c>
      <c r="BI141" s="1">
        <v>0</v>
      </c>
      <c r="BJ141" s="1">
        <v>0</v>
      </c>
      <c r="BK141" s="1">
        <v>0</v>
      </c>
      <c r="BL141" s="1">
        <v>0</v>
      </c>
      <c r="BM141" s="1">
        <v>0</v>
      </c>
      <c r="BN141" s="1">
        <v>0</v>
      </c>
      <c r="BO141" s="1">
        <v>0</v>
      </c>
      <c r="BP141" s="1">
        <v>0</v>
      </c>
      <c r="BQ141" s="1">
        <v>0</v>
      </c>
      <c r="BR141" s="1">
        <v>0</v>
      </c>
      <c r="BS141" s="1">
        <v>0</v>
      </c>
      <c r="BT141" s="1">
        <v>0</v>
      </c>
      <c r="BU141" s="1">
        <v>0</v>
      </c>
      <c r="BV141" s="1">
        <v>0</v>
      </c>
      <c r="BW141" s="1">
        <v>0</v>
      </c>
      <c r="BX141" s="1">
        <v>0</v>
      </c>
      <c r="BY141" s="1">
        <v>0</v>
      </c>
      <c r="BZ141" s="1">
        <v>0</v>
      </c>
      <c r="CA141" s="1">
        <v>0</v>
      </c>
      <c r="CB141" s="1">
        <v>0</v>
      </c>
      <c r="CC141" s="1">
        <v>0</v>
      </c>
      <c r="CD141" s="1">
        <v>0</v>
      </c>
      <c r="CE141" s="1">
        <v>0</v>
      </c>
      <c r="CF141" s="1">
        <v>0</v>
      </c>
      <c r="CG141" s="1">
        <v>0</v>
      </c>
      <c r="CH141" s="1">
        <v>0</v>
      </c>
      <c r="CI141" s="1">
        <v>0</v>
      </c>
      <c r="CJ141" s="1">
        <v>0</v>
      </c>
      <c r="CK141" s="1">
        <v>0</v>
      </c>
      <c r="CL141" s="1">
        <v>0</v>
      </c>
      <c r="CM141" s="1">
        <v>0</v>
      </c>
      <c r="CN141" s="1">
        <v>0</v>
      </c>
      <c r="CO141" s="1">
        <v>0</v>
      </c>
      <c r="CP141" s="1">
        <v>0</v>
      </c>
      <c r="CQ141" s="1">
        <v>0</v>
      </c>
      <c r="CR141" s="1">
        <v>0</v>
      </c>
      <c r="CS141" s="1">
        <v>0</v>
      </c>
      <c r="CT141" s="1">
        <v>0</v>
      </c>
      <c r="CU141" s="1">
        <v>0</v>
      </c>
      <c r="CV141" s="1">
        <v>0</v>
      </c>
      <c r="CW141" s="1">
        <v>0</v>
      </c>
      <c r="CX141" s="1">
        <v>0</v>
      </c>
      <c r="CY141" s="1">
        <v>0</v>
      </c>
      <c r="CZ141" s="1">
        <v>0</v>
      </c>
      <c r="DA141" s="1">
        <v>0</v>
      </c>
      <c r="DB141" s="1">
        <v>0</v>
      </c>
      <c r="DC141" s="1">
        <v>0</v>
      </c>
      <c r="DD141" s="1">
        <v>0</v>
      </c>
      <c r="DE141" s="1">
        <v>0</v>
      </c>
      <c r="DF141" s="1">
        <v>0</v>
      </c>
      <c r="DG141" s="1">
        <v>0</v>
      </c>
      <c r="DH141" s="1">
        <v>0</v>
      </c>
      <c r="DI141" s="1">
        <v>0</v>
      </c>
      <c r="DJ141" s="1">
        <v>0</v>
      </c>
      <c r="DK141" s="1">
        <v>0</v>
      </c>
      <c r="DL141" s="1">
        <v>0</v>
      </c>
      <c r="DM141" s="1">
        <v>0</v>
      </c>
      <c r="DN141" s="1">
        <v>0</v>
      </c>
      <c r="DO141" s="1">
        <v>0</v>
      </c>
      <c r="DP141" s="1">
        <v>0</v>
      </c>
      <c r="DQ141" s="1">
        <v>0</v>
      </c>
      <c r="DR141" s="1">
        <v>0</v>
      </c>
      <c r="DS141" s="1">
        <v>0</v>
      </c>
      <c r="DT141" s="1">
        <v>0</v>
      </c>
      <c r="DU141" s="1">
        <v>0</v>
      </c>
      <c r="DV141" s="1">
        <v>0</v>
      </c>
      <c r="DW141" s="1">
        <v>0</v>
      </c>
      <c r="DX141" s="1">
        <v>0</v>
      </c>
      <c r="DY141" s="1">
        <v>0</v>
      </c>
      <c r="DZ141" s="1">
        <v>0</v>
      </c>
      <c r="EA141" s="1">
        <v>0</v>
      </c>
      <c r="EB141" s="1">
        <v>0</v>
      </c>
      <c r="EC141" s="1">
        <v>0</v>
      </c>
      <c r="ED141" s="1">
        <v>0</v>
      </c>
      <c r="EE141" s="1">
        <v>0</v>
      </c>
      <c r="EF141" s="1">
        <v>0</v>
      </c>
      <c r="EG141" s="1">
        <v>0</v>
      </c>
      <c r="EH141" s="1">
        <v>0</v>
      </c>
      <c r="EI141" s="1">
        <v>0</v>
      </c>
      <c r="EJ141" s="1">
        <v>0</v>
      </c>
      <c r="EK141" s="1">
        <v>0</v>
      </c>
      <c r="EL141" s="1">
        <v>0</v>
      </c>
      <c r="EM141" s="1">
        <v>0</v>
      </c>
      <c r="EN141" s="1">
        <v>0</v>
      </c>
      <c r="EO141" s="1">
        <v>0</v>
      </c>
      <c r="EP141" s="1">
        <v>0</v>
      </c>
      <c r="EQ141" s="1">
        <v>0</v>
      </c>
      <c r="ER141" s="1">
        <v>0</v>
      </c>
      <c r="ES141" s="1">
        <v>0</v>
      </c>
      <c r="ET141" s="1">
        <v>0</v>
      </c>
      <c r="EU141" s="1">
        <v>0</v>
      </c>
      <c r="EV141" s="1">
        <v>0</v>
      </c>
      <c r="EW141" s="1">
        <v>0</v>
      </c>
      <c r="EX141" s="1">
        <v>0</v>
      </c>
      <c r="EY141" s="1">
        <v>0</v>
      </c>
      <c r="EZ141" s="1">
        <v>0</v>
      </c>
      <c r="FA141" s="1">
        <v>0</v>
      </c>
      <c r="FB141" s="1">
        <v>0</v>
      </c>
      <c r="FC141" s="1">
        <v>0</v>
      </c>
      <c r="FD141" s="1">
        <v>0</v>
      </c>
      <c r="FE141" s="1">
        <v>0</v>
      </c>
      <c r="FF141" s="1">
        <v>0</v>
      </c>
      <c r="FG141" s="1">
        <v>0</v>
      </c>
      <c r="FH141" s="1">
        <v>0</v>
      </c>
      <c r="FI141" s="1">
        <v>0</v>
      </c>
      <c r="FJ141" s="1">
        <v>0</v>
      </c>
      <c r="FK141" s="1">
        <v>0</v>
      </c>
      <c r="FL141" s="1">
        <v>0</v>
      </c>
      <c r="FM141" s="1">
        <v>0</v>
      </c>
      <c r="FN141" s="1">
        <v>0</v>
      </c>
      <c r="FO141" s="1">
        <v>0</v>
      </c>
      <c r="FP141" s="1">
        <v>0</v>
      </c>
      <c r="FQ141" s="1">
        <v>0</v>
      </c>
      <c r="FR141" s="1">
        <v>0</v>
      </c>
      <c r="FS141" s="1">
        <v>0</v>
      </c>
      <c r="FT141" s="1">
        <v>0</v>
      </c>
      <c r="FU141" s="1">
        <v>0</v>
      </c>
      <c r="FV141" s="1">
        <v>0</v>
      </c>
      <c r="FW141" s="1">
        <v>0</v>
      </c>
      <c r="FX141" s="1">
        <v>0</v>
      </c>
      <c r="FY141" s="1">
        <v>0</v>
      </c>
      <c r="FZ141" s="1">
        <v>0</v>
      </c>
      <c r="GA141" s="1">
        <v>0</v>
      </c>
      <c r="GB141" s="1">
        <v>0</v>
      </c>
      <c r="GC141" s="1">
        <v>0</v>
      </c>
      <c r="GD141" s="1">
        <v>0</v>
      </c>
      <c r="GE141" s="1">
        <v>0</v>
      </c>
      <c r="GF141" s="1">
        <v>0</v>
      </c>
      <c r="GG141" s="1">
        <v>0</v>
      </c>
      <c r="GH141" s="1">
        <v>0</v>
      </c>
      <c r="GI141" s="1">
        <v>0</v>
      </c>
      <c r="GJ141" s="1">
        <v>0</v>
      </c>
      <c r="GK141" s="1">
        <v>0</v>
      </c>
      <c r="GL141" s="1">
        <v>0</v>
      </c>
      <c r="GM141" s="1">
        <v>0</v>
      </c>
      <c r="GN141" s="1">
        <v>0</v>
      </c>
      <c r="GO141" s="1">
        <v>0</v>
      </c>
      <c r="GP141" s="1">
        <v>0</v>
      </c>
      <c r="GQ141" s="1">
        <v>0</v>
      </c>
      <c r="GR141" s="1">
        <v>0</v>
      </c>
      <c r="GS141" s="1">
        <v>0</v>
      </c>
      <c r="GT141" s="1">
        <v>0</v>
      </c>
      <c r="GU141" s="1">
        <v>0</v>
      </c>
      <c r="GV141" s="1">
        <v>0</v>
      </c>
      <c r="GW141" s="1">
        <v>0</v>
      </c>
      <c r="GX141" s="1">
        <v>0</v>
      </c>
      <c r="GY141" s="1">
        <v>0</v>
      </c>
      <c r="GZ141" s="1">
        <v>0</v>
      </c>
      <c r="HA141" s="1">
        <v>0</v>
      </c>
      <c r="HB141" s="1">
        <v>0</v>
      </c>
      <c r="HC141" s="1">
        <v>0</v>
      </c>
      <c r="HD141" s="1">
        <v>0</v>
      </c>
      <c r="HE141" s="1">
        <v>0</v>
      </c>
      <c r="HF141" s="1">
        <v>0</v>
      </c>
      <c r="HG141" s="1">
        <v>0</v>
      </c>
      <c r="HH141" s="1">
        <v>0</v>
      </c>
      <c r="HI141" s="1">
        <v>0</v>
      </c>
      <c r="HJ141" s="1">
        <v>0</v>
      </c>
      <c r="HK141" s="1">
        <v>0</v>
      </c>
      <c r="HL141" s="1">
        <v>0</v>
      </c>
      <c r="HM141" s="1">
        <v>0</v>
      </c>
      <c r="HN141" s="1">
        <v>0</v>
      </c>
      <c r="HO141" s="1">
        <v>0</v>
      </c>
      <c r="HP141" s="1">
        <v>0</v>
      </c>
      <c r="HQ141" s="1">
        <v>0</v>
      </c>
      <c r="HR141" s="1">
        <v>0</v>
      </c>
      <c r="HS141" s="1">
        <v>0</v>
      </c>
      <c r="HT141" s="1">
        <v>0</v>
      </c>
      <c r="HU141" s="1">
        <v>0</v>
      </c>
      <c r="HV141" s="1">
        <v>0</v>
      </c>
      <c r="HW141" s="1">
        <v>0</v>
      </c>
      <c r="HX141" s="1">
        <v>0</v>
      </c>
      <c r="HY141" s="1">
        <v>0</v>
      </c>
      <c r="HZ141" s="1">
        <v>0</v>
      </c>
      <c r="IA141" s="1">
        <v>0</v>
      </c>
      <c r="IB141" s="1">
        <v>0</v>
      </c>
      <c r="IC141" s="1">
        <v>0</v>
      </c>
      <c r="ID141" s="1">
        <v>0</v>
      </c>
      <c r="IE141" s="1">
        <v>0</v>
      </c>
      <c r="IF141" s="1">
        <v>0</v>
      </c>
      <c r="IG141" s="1">
        <v>0</v>
      </c>
      <c r="IH141" s="1">
        <v>0</v>
      </c>
      <c r="II141" s="1">
        <v>0</v>
      </c>
      <c r="IJ141" s="1">
        <v>0</v>
      </c>
      <c r="IK141" s="1">
        <v>0</v>
      </c>
      <c r="IL141" s="1">
        <v>0</v>
      </c>
      <c r="IM141" s="1">
        <v>0</v>
      </c>
      <c r="IN141" s="1">
        <v>0</v>
      </c>
      <c r="IO141" s="1">
        <v>0</v>
      </c>
      <c r="IP141" s="1">
        <v>0</v>
      </c>
      <c r="IQ141" s="1">
        <v>7</v>
      </c>
      <c r="IR141" s="1">
        <v>7</v>
      </c>
      <c r="IS141" s="1">
        <v>7</v>
      </c>
      <c r="IT141" s="1">
        <v>0</v>
      </c>
      <c r="IU141" s="1">
        <v>4</v>
      </c>
      <c r="IV141" s="1">
        <v>7</v>
      </c>
      <c r="IW141" s="1">
        <v>7</v>
      </c>
      <c r="IX141" s="1">
        <v>7</v>
      </c>
      <c r="IY141" s="1">
        <v>5</v>
      </c>
      <c r="IZ141" s="1">
        <v>0</v>
      </c>
      <c r="JA141" s="1">
        <v>0</v>
      </c>
      <c r="JB141" s="1">
        <v>5</v>
      </c>
      <c r="JC141" s="1">
        <v>5</v>
      </c>
      <c r="JD141" s="1">
        <v>5</v>
      </c>
      <c r="JE141" s="1">
        <v>5</v>
      </c>
      <c r="JF141" s="1">
        <v>5</v>
      </c>
      <c r="JG141" s="1">
        <v>0</v>
      </c>
      <c r="JH141" s="1">
        <v>0</v>
      </c>
      <c r="JI141" s="1">
        <v>5</v>
      </c>
      <c r="JJ141" s="1">
        <v>5</v>
      </c>
      <c r="JK141" s="1">
        <v>5</v>
      </c>
      <c r="JL141" s="1">
        <v>5</v>
      </c>
      <c r="JM141" s="1">
        <v>5</v>
      </c>
      <c r="JN141" s="1">
        <v>0</v>
      </c>
      <c r="JO141" s="1">
        <v>0</v>
      </c>
      <c r="JP141" s="1">
        <v>0</v>
      </c>
      <c r="JQ141" s="1">
        <v>0</v>
      </c>
      <c r="JR141" s="1">
        <v>0</v>
      </c>
      <c r="JS141" s="1">
        <v>0</v>
      </c>
      <c r="JT141" s="1">
        <v>0</v>
      </c>
      <c r="JU141" s="1">
        <v>0</v>
      </c>
      <c r="JV141" s="1">
        <v>0</v>
      </c>
      <c r="JW141" s="1">
        <v>0</v>
      </c>
      <c r="JX141" s="1">
        <v>0</v>
      </c>
      <c r="JY141" s="1">
        <v>0</v>
      </c>
      <c r="JZ141" s="1">
        <v>0</v>
      </c>
      <c r="KA141" s="1">
        <v>0</v>
      </c>
      <c r="KB141" s="1">
        <v>0</v>
      </c>
      <c r="KC141" s="1">
        <v>0</v>
      </c>
      <c r="KD141" s="1">
        <v>0</v>
      </c>
      <c r="KE141" s="1">
        <v>0</v>
      </c>
      <c r="KF141" s="1">
        <v>0</v>
      </c>
      <c r="KG141" s="1">
        <v>0</v>
      </c>
      <c r="KH141" s="1">
        <v>0</v>
      </c>
      <c r="KI141" s="1">
        <v>0</v>
      </c>
      <c r="KJ141" s="1">
        <v>0</v>
      </c>
      <c r="KK141" s="1">
        <v>0</v>
      </c>
      <c r="KL141" s="1">
        <v>0</v>
      </c>
      <c r="KM141" s="1">
        <v>0</v>
      </c>
      <c r="KN141" s="1">
        <v>0</v>
      </c>
      <c r="KO141" s="1">
        <v>0</v>
      </c>
      <c r="KP141" s="1">
        <v>0</v>
      </c>
      <c r="KQ141" s="1">
        <v>0</v>
      </c>
      <c r="KR141" s="1">
        <v>0</v>
      </c>
      <c r="KS141" s="1">
        <v>0</v>
      </c>
      <c r="KT141" s="1">
        <v>0</v>
      </c>
      <c r="KU141" s="1">
        <v>0</v>
      </c>
      <c r="KV141" s="1">
        <v>0</v>
      </c>
      <c r="KW141" s="1">
        <v>0</v>
      </c>
      <c r="KX141" s="1">
        <v>0</v>
      </c>
      <c r="KY141" s="1">
        <v>0</v>
      </c>
      <c r="KZ141" s="1">
        <v>0</v>
      </c>
      <c r="LA141" s="1">
        <v>0</v>
      </c>
      <c r="LB141" s="1">
        <v>0</v>
      </c>
      <c r="LC141" s="1">
        <v>0</v>
      </c>
      <c r="LD141" s="1">
        <v>0</v>
      </c>
      <c r="LE141" s="1">
        <v>0</v>
      </c>
      <c r="LF141" s="1">
        <v>0</v>
      </c>
      <c r="LG141" s="1">
        <v>0</v>
      </c>
      <c r="LH141" s="1">
        <v>0</v>
      </c>
      <c r="LI141" s="1">
        <v>0</v>
      </c>
      <c r="LJ141" s="1">
        <v>0</v>
      </c>
      <c r="LK141" s="1">
        <v>0</v>
      </c>
      <c r="LL141" s="1">
        <v>0</v>
      </c>
      <c r="LM141" s="1">
        <v>0</v>
      </c>
      <c r="LN141" s="1">
        <v>0</v>
      </c>
      <c r="LO141" s="1">
        <v>0</v>
      </c>
      <c r="LP141" s="1">
        <v>0</v>
      </c>
      <c r="LQ141" s="1">
        <v>0</v>
      </c>
      <c r="LR141" s="1">
        <v>0</v>
      </c>
      <c r="LS141" s="1">
        <v>0</v>
      </c>
      <c r="LT141" s="1">
        <v>0</v>
      </c>
      <c r="LU141" s="1">
        <v>0</v>
      </c>
      <c r="LV141" s="1">
        <v>0</v>
      </c>
      <c r="LW141" s="1">
        <v>0</v>
      </c>
      <c r="LX141" s="1">
        <v>0</v>
      </c>
      <c r="LY141" s="1">
        <v>0</v>
      </c>
      <c r="LZ141" s="1">
        <v>0</v>
      </c>
      <c r="MA141" s="1">
        <v>0</v>
      </c>
      <c r="MB141" s="1">
        <v>0</v>
      </c>
      <c r="MC141" s="1">
        <v>0</v>
      </c>
      <c r="MD141" s="1">
        <v>0</v>
      </c>
      <c r="ME141" s="1">
        <v>0</v>
      </c>
      <c r="MF141" s="1">
        <v>0</v>
      </c>
      <c r="MG141" s="1">
        <v>0</v>
      </c>
      <c r="MH141" s="1">
        <v>0</v>
      </c>
      <c r="MI141" s="1">
        <v>0</v>
      </c>
      <c r="MJ141" s="1">
        <v>0</v>
      </c>
      <c r="MK141" s="1">
        <v>0</v>
      </c>
      <c r="ML141" s="1">
        <v>0</v>
      </c>
      <c r="MM141" s="1">
        <v>0</v>
      </c>
      <c r="MN141" s="1">
        <v>0</v>
      </c>
      <c r="MO141" s="1">
        <v>0</v>
      </c>
      <c r="MP141" s="1">
        <v>0</v>
      </c>
      <c r="MQ141" s="1">
        <v>0</v>
      </c>
      <c r="MR141" s="1">
        <v>0</v>
      </c>
      <c r="MS141" s="1">
        <v>0</v>
      </c>
      <c r="MT141" s="1">
        <v>0</v>
      </c>
      <c r="MU141" s="1">
        <v>0</v>
      </c>
      <c r="MV141" s="1">
        <v>0</v>
      </c>
      <c r="MW141" s="1">
        <v>0</v>
      </c>
      <c r="MX141" s="1">
        <v>0</v>
      </c>
      <c r="MY141" s="1">
        <v>0</v>
      </c>
      <c r="MZ141" s="1">
        <v>0</v>
      </c>
      <c r="NA141" s="1">
        <v>0</v>
      </c>
      <c r="NB141" s="1">
        <v>0</v>
      </c>
    </row>
    <row r="142" spans="2:375" ht="15">
      <c r="B142" s="10" t="s">
        <v>93</v>
      </c>
      <c r="C142" s="11">
        <f>SUM(C133:C141)</f>
        <v>1.5965250965250966</v>
      </c>
      <c r="D142" s="11">
        <f t="shared" ref="D142:P142" si="1767">SUM(D133:D141)</f>
        <v>1.7702702702702702</v>
      </c>
      <c r="E142" s="11">
        <f t="shared" si="1767"/>
        <v>1.7702702702702702</v>
      </c>
      <c r="F142" s="11">
        <f t="shared" si="1767"/>
        <v>1.8088803088803089</v>
      </c>
      <c r="G142" s="11">
        <f t="shared" si="1767"/>
        <v>1.7702702702702702</v>
      </c>
      <c r="H142" s="11">
        <f t="shared" si="1767"/>
        <v>1.6158301158301158</v>
      </c>
      <c r="I142" s="11">
        <f t="shared" si="1767"/>
        <v>1.6930501930501931</v>
      </c>
      <c r="J142" s="11">
        <f t="shared" si="1767"/>
        <v>2.0791505791505793</v>
      </c>
      <c r="K142" s="11">
        <f t="shared" si="1767"/>
        <v>1.8088803088803089</v>
      </c>
      <c r="L142" s="11">
        <f t="shared" si="1767"/>
        <v>1.7702702702702702</v>
      </c>
      <c r="M142" s="11">
        <f t="shared" si="1767"/>
        <v>1.7702702702702702</v>
      </c>
      <c r="N142" s="11">
        <f t="shared" si="1767"/>
        <v>1.8088803088803089</v>
      </c>
      <c r="O142" s="11">
        <f t="shared" si="1767"/>
        <v>1.7702702702702702</v>
      </c>
      <c r="P142" s="11">
        <f t="shared" si="1767"/>
        <v>1.9633204633204633</v>
      </c>
      <c r="Q142" s="11">
        <f>SUM(Q133:Q141)</f>
        <v>2.3494208494208495</v>
      </c>
      <c r="R142" s="11">
        <f t="shared" ref="R142" si="1768">SUM(R133:R141)</f>
        <v>2.5424710424710426</v>
      </c>
      <c r="S142" s="11">
        <f t="shared" ref="S142" si="1769">SUM(S133:S141)</f>
        <v>2.0405405405405403</v>
      </c>
      <c r="T142" s="11">
        <f t="shared" ref="T142" si="1770">SUM(T133:T141)</f>
        <v>1.5</v>
      </c>
      <c r="U142" s="11">
        <f t="shared" ref="U142" si="1771">SUM(U133:U141)</f>
        <v>2.0791505791505793</v>
      </c>
      <c r="V142" s="11">
        <f t="shared" ref="V142" si="1772">SUM(V133:V141)</f>
        <v>1.7702702702702702</v>
      </c>
      <c r="W142" s="11">
        <f t="shared" ref="W142" si="1773">SUM(W133:W141)</f>
        <v>1.7702702702702702</v>
      </c>
      <c r="X142" s="11">
        <f t="shared" ref="X142" si="1774">SUM(X133:X141)</f>
        <v>2.0791505791505793</v>
      </c>
      <c r="Y142" s="11">
        <f t="shared" ref="Y142" si="1775">SUM(Y133:Y141)</f>
        <v>2.1949806949806949</v>
      </c>
      <c r="Z142" s="11">
        <f t="shared" ref="Z142" si="1776">SUM(Z133:Z141)</f>
        <v>1.7316602316602316</v>
      </c>
      <c r="AA142" s="11">
        <f t="shared" ref="AA142" si="1777">SUM(AA133:AA141)</f>
        <v>1.8088803088803089</v>
      </c>
      <c r="AB142" s="11">
        <f t="shared" ref="AB142" si="1778">SUM(AB133:AB141)</f>
        <v>1.8088803088803089</v>
      </c>
      <c r="AC142" s="11">
        <f t="shared" ref="AC142" si="1779">SUM(AC133:AC141)</f>
        <v>1.7702702702702702</v>
      </c>
      <c r="AD142" s="11">
        <f t="shared" ref="AD142" si="1780">SUM(AD133:AD141)</f>
        <v>1.7702702702702702</v>
      </c>
      <c r="AE142" s="11">
        <f t="shared" ref="AE142" si="1781">SUM(AE133:AE141)</f>
        <v>2.0791505791505793</v>
      </c>
      <c r="AF142" s="11">
        <f t="shared" ref="AF142" si="1782">SUM(AF133:AF141)</f>
        <v>2.1563706563706564</v>
      </c>
      <c r="AG142" s="11">
        <f t="shared" ref="AG142" si="1783">SUM(AG133:AG141)</f>
        <v>1.8474903474903475</v>
      </c>
      <c r="AH142" s="11">
        <f t="shared" ref="AH142" si="1784">SUM(AH133:AH141)</f>
        <v>1.8088803088803089</v>
      </c>
      <c r="AI142" s="11">
        <f t="shared" ref="AI142" si="1785">SUM(AI133:AI141)</f>
        <v>1.7316602316602316</v>
      </c>
      <c r="AJ142" s="11">
        <f>SUM(AJ133:AJ141)</f>
        <v>1.6930501930501931</v>
      </c>
      <c r="AK142" s="11">
        <f t="shared" ref="AK142" si="1786">SUM(AK133:AK141)</f>
        <v>1.7702702702702702</v>
      </c>
      <c r="AL142" s="11">
        <f t="shared" ref="AL142" si="1787">SUM(AL133:AL141)</f>
        <v>2.1563706563706564</v>
      </c>
      <c r="AM142" s="11">
        <f t="shared" ref="AM142" si="1788">SUM(AM133:AM141)</f>
        <v>2.1563706563706564</v>
      </c>
      <c r="AN142" s="11">
        <f t="shared" ref="AN142" si="1789">SUM(AN133:AN141)</f>
        <v>1.9633204633204633</v>
      </c>
      <c r="AO142" s="11">
        <f t="shared" ref="AO142" si="1790">SUM(AO133:AO141)</f>
        <v>1.9633204633204633</v>
      </c>
      <c r="AP142" s="11">
        <f t="shared" ref="AP142" si="1791">SUM(AP133:AP141)</f>
        <v>1.8861003861003862</v>
      </c>
      <c r="AQ142" s="11">
        <f t="shared" ref="AQ142" si="1792">SUM(AQ133:AQ141)</f>
        <v>1.9633204633204633</v>
      </c>
      <c r="AR142" s="11">
        <f t="shared" ref="AR142" si="1793">SUM(AR133:AR141)</f>
        <v>1.9633204633204633</v>
      </c>
      <c r="AS142" s="11">
        <f t="shared" ref="AS142" si="1794">SUM(AS133:AS141)</f>
        <v>2.2722007722007724</v>
      </c>
      <c r="AT142" s="11">
        <f t="shared" ref="AT142" si="1795">SUM(AT133:AT141)</f>
        <v>2.5810810810810811</v>
      </c>
      <c r="AU142" s="11">
        <f t="shared" ref="AU142" si="1796">SUM(AU133:AU141)</f>
        <v>1.9633204633204633</v>
      </c>
      <c r="AV142" s="11">
        <f t="shared" ref="AV142" si="1797">SUM(AV133:AV141)</f>
        <v>2.0019305019305018</v>
      </c>
      <c r="AW142" s="11">
        <f t="shared" ref="AW142" si="1798">SUM(AW133:AW141)</f>
        <v>1.8088803088803089</v>
      </c>
      <c r="AX142" s="11">
        <f t="shared" ref="AX142" si="1799">SUM(AX133:AX141)</f>
        <v>1.8861003861003862</v>
      </c>
      <c r="AY142" s="11">
        <f t="shared" ref="AY142" si="1800">SUM(AY133:AY141)</f>
        <v>2.0405405405405403</v>
      </c>
      <c r="AZ142" s="11">
        <f t="shared" ref="AZ142" si="1801">SUM(AZ133:AZ141)</f>
        <v>2.4266409266409266</v>
      </c>
      <c r="BA142" s="11">
        <f>SUM(BA133:BA141)</f>
        <v>2.6583011583011582</v>
      </c>
      <c r="BB142" s="11">
        <f t="shared" ref="BB142" si="1802">SUM(BB133:BB141)</f>
        <v>2.0212355212355213</v>
      </c>
      <c r="BC142" s="11">
        <f t="shared" ref="BC142" si="1803">SUM(BC133:BC141)</f>
        <v>2.0405405405405403</v>
      </c>
      <c r="BD142" s="11">
        <f t="shared" ref="BD142" si="1804">SUM(BD133:BD141)</f>
        <v>2.0405405405405403</v>
      </c>
      <c r="BE142" s="11">
        <f t="shared" ref="BE142" si="1805">SUM(BE133:BE141)</f>
        <v>1.7316602316602316</v>
      </c>
      <c r="BF142" s="11">
        <f t="shared" ref="BF142" si="1806">SUM(BF133:BF141)</f>
        <v>1.7316602316602316</v>
      </c>
      <c r="BG142" s="11">
        <f t="shared" ref="BG142" si="1807">SUM(BG133:BG141)</f>
        <v>2.0791505791505793</v>
      </c>
      <c r="BH142" s="11">
        <f t="shared" ref="BH142" si="1808">SUM(BH133:BH141)</f>
        <v>2.0791505791505793</v>
      </c>
      <c r="BI142" s="11">
        <f t="shared" ref="BI142" si="1809">SUM(BI133:BI141)</f>
        <v>1.8861003861003862</v>
      </c>
      <c r="BJ142" s="11">
        <f t="shared" ref="BJ142" si="1810">SUM(BJ133:BJ141)</f>
        <v>1.8861003861003862</v>
      </c>
      <c r="BK142" s="11">
        <f t="shared" ref="BK142" si="1811">SUM(BK133:BK141)</f>
        <v>1.8861003861003862</v>
      </c>
      <c r="BL142" s="11">
        <f t="shared" ref="BL142" si="1812">SUM(BL133:BL141)</f>
        <v>1.7702702702702702</v>
      </c>
      <c r="BM142" s="11">
        <f t="shared" ref="BM142" si="1813">SUM(BM133:BM141)</f>
        <v>1.9633204633204633</v>
      </c>
      <c r="BN142" s="11">
        <f t="shared" ref="BN142" si="1814">SUM(BN133:BN141)</f>
        <v>2.4652509652509651</v>
      </c>
      <c r="BO142" s="11">
        <f t="shared" ref="BO142" si="1815">SUM(BO133:BO141)</f>
        <v>2.388030888030888</v>
      </c>
      <c r="BP142" s="11">
        <f t="shared" ref="BP142" si="1816">SUM(BP133:BP141)</f>
        <v>2.0019305019305018</v>
      </c>
      <c r="BQ142" s="11">
        <f t="shared" ref="BQ142" si="1817">SUM(BQ133:BQ141)</f>
        <v>2.0019305019305018</v>
      </c>
      <c r="BR142" s="11">
        <f t="shared" ref="BR142" si="1818">SUM(BR133:BR141)</f>
        <v>1.9247104247104247</v>
      </c>
      <c r="BS142" s="11">
        <f t="shared" ref="BS142" si="1819">SUM(BS133:BS141)</f>
        <v>1.8861003861003862</v>
      </c>
      <c r="BT142" s="11">
        <f t="shared" ref="BT142" si="1820">SUM(BT133:BT141)</f>
        <v>1.9826254826254825</v>
      </c>
      <c r="BU142" s="11">
        <f t="shared" ref="BU142" si="1821">SUM(BU133:BU141)</f>
        <v>2.2722007722007724</v>
      </c>
      <c r="BV142" s="11">
        <f t="shared" ref="BV142" si="1822">SUM(BV133:BV141)</f>
        <v>2.0405405405405403</v>
      </c>
      <c r="BW142" s="11">
        <f t="shared" ref="BW142" si="1823">SUM(BW133:BW141)</f>
        <v>1.8474903474903475</v>
      </c>
      <c r="BX142" s="11">
        <f>SUM(BX133:BX141)</f>
        <v>1.8474903474903475</v>
      </c>
      <c r="BY142" s="11">
        <f t="shared" ref="BY142" si="1824">SUM(BY133:BY141)</f>
        <v>1.8088803088803089</v>
      </c>
      <c r="BZ142" s="11">
        <f t="shared" ref="BZ142" si="1825">SUM(BZ133:BZ141)</f>
        <v>1.7316602316602316</v>
      </c>
      <c r="CA142" s="11">
        <f t="shared" ref="CA142" si="1826">SUM(CA133:CA141)</f>
        <v>1.9633204633204633</v>
      </c>
      <c r="CB142" s="11">
        <f t="shared" ref="CB142" si="1827">SUM(CB133:CB141)</f>
        <v>1.5</v>
      </c>
      <c r="CC142" s="11">
        <f t="shared" ref="CC142" si="1828">SUM(CC133:CC141)</f>
        <v>2.2722007722007724</v>
      </c>
      <c r="CD142" s="11">
        <f t="shared" ref="CD142" si="1829">SUM(CD133:CD141)</f>
        <v>1.8861003861003862</v>
      </c>
      <c r="CE142" s="11">
        <f t="shared" ref="CE142" si="1830">SUM(CE133:CE141)</f>
        <v>2.0791505791505793</v>
      </c>
      <c r="CF142" s="11">
        <f t="shared" ref="CF142" si="1831">SUM(CF133:CF141)</f>
        <v>2.3108108108108105</v>
      </c>
      <c r="CG142" s="11">
        <f t="shared" ref="CG142" si="1832">SUM(CG133:CG141)</f>
        <v>2.4652509652509651</v>
      </c>
      <c r="CH142" s="11">
        <f t="shared" ref="CH142" si="1833">SUM(CH133:CH141)</f>
        <v>2.1177606177606179</v>
      </c>
      <c r="CI142" s="11">
        <f t="shared" ref="CI142" si="1834">SUM(CI133:CI141)</f>
        <v>2.5810810810810811</v>
      </c>
      <c r="CJ142" s="11">
        <f t="shared" ref="CJ142" si="1835">SUM(CJ133:CJ141)</f>
        <v>2.8899613899613898</v>
      </c>
      <c r="CK142" s="11">
        <f t="shared" ref="CK142" si="1836">SUM(CK133:CK141)</f>
        <v>2.2722007722007724</v>
      </c>
      <c r="CL142" s="11">
        <f t="shared" ref="CL142" si="1837">SUM(CL133:CL141)</f>
        <v>2.2722007722007724</v>
      </c>
      <c r="CM142" s="11">
        <f t="shared" ref="CM142" si="1838">SUM(CM133:CM141)</f>
        <v>2.7355212355212357</v>
      </c>
      <c r="CN142" s="11">
        <f t="shared" ref="CN142" si="1839">SUM(CN133:CN141)</f>
        <v>2.3494208494208495</v>
      </c>
      <c r="CO142" s="11">
        <f t="shared" ref="CO142" si="1840">SUM(CO133:CO141)</f>
        <v>2.1177606177606179</v>
      </c>
      <c r="CP142" s="11">
        <f t="shared" ref="CP142" si="1841">SUM(CP133:CP141)</f>
        <v>2.5810810810810811</v>
      </c>
      <c r="CQ142" s="11">
        <f t="shared" ref="CQ142" si="1842">SUM(CQ133:CQ141)</f>
        <v>2.8899613899613898</v>
      </c>
      <c r="CR142" s="11">
        <f t="shared" ref="CR142" si="1843">SUM(CR133:CR141)</f>
        <v>2.5038610038610036</v>
      </c>
      <c r="CS142" s="11">
        <f t="shared" ref="CS142" si="1844">SUM(CS133:CS141)</f>
        <v>2.5038610038610036</v>
      </c>
      <c r="CT142" s="11">
        <f>SUM(CT133:CT141)</f>
        <v>2.5038610038610036</v>
      </c>
      <c r="CU142" s="11">
        <f t="shared" ref="CU142" si="1845">SUM(CU133:CU141)</f>
        <v>2.0791505791505793</v>
      </c>
      <c r="CV142" s="11">
        <f t="shared" ref="CV142" si="1846">SUM(CV133:CV141)</f>
        <v>2.0791505791505793</v>
      </c>
      <c r="CW142" s="11">
        <f t="shared" ref="CW142" si="1847">SUM(CW133:CW141)</f>
        <v>1.5</v>
      </c>
      <c r="CX142" s="11">
        <f t="shared" ref="CX142" si="1848">SUM(CX133:CX141)</f>
        <v>2.7355212355212357</v>
      </c>
      <c r="CY142" s="11">
        <f t="shared" ref="CY142" si="1849">SUM(CY133:CY141)</f>
        <v>2.0405405405405403</v>
      </c>
      <c r="CZ142" s="11">
        <f t="shared" ref="CZ142" si="1850">SUM(CZ133:CZ141)</f>
        <v>1.8861003861003862</v>
      </c>
      <c r="DA142" s="11">
        <f t="shared" ref="DA142" si="1851">SUM(DA133:DA141)</f>
        <v>1.8474903474903475</v>
      </c>
      <c r="DB142" s="11">
        <f t="shared" ref="DB142" si="1852">SUM(DB133:DB141)</f>
        <v>2.0791505791505793</v>
      </c>
      <c r="DC142" s="11">
        <f t="shared" ref="DC142" si="1853">SUM(DC133:DC141)</f>
        <v>2.0791505791505793</v>
      </c>
      <c r="DD142" s="11">
        <f t="shared" ref="DD142" si="1854">SUM(DD133:DD141)</f>
        <v>2.5810810810810811</v>
      </c>
      <c r="DE142" s="11">
        <f t="shared" ref="DE142" si="1855">SUM(DE133:DE141)</f>
        <v>2.7355212355212357</v>
      </c>
      <c r="DF142" s="11">
        <f t="shared" ref="DF142:DG142" si="1856">SUM(DF133:DF141)</f>
        <v>2.5038610038610036</v>
      </c>
      <c r="DG142" s="11">
        <f t="shared" si="1856"/>
        <v>2.4266409266409266</v>
      </c>
      <c r="DH142" s="11">
        <f t="shared" ref="DH142" si="1857">SUM(DH133:DH141)</f>
        <v>2.388030888030888</v>
      </c>
      <c r="DI142" s="11">
        <f t="shared" ref="DI142" si="1858">SUM(DI133:DI141)</f>
        <v>2.2722007722007724</v>
      </c>
      <c r="DJ142" s="11">
        <f t="shared" ref="DJ142" si="1859">SUM(DJ133:DJ141)</f>
        <v>2.2722007722007724</v>
      </c>
      <c r="DK142" s="11">
        <f t="shared" ref="DK142" si="1860">SUM(DK133:DK141)</f>
        <v>2.7355212355212357</v>
      </c>
      <c r="DL142" s="11">
        <f t="shared" ref="DL142" si="1861">SUM(DL133:DL141)</f>
        <v>2.8899613899613898</v>
      </c>
      <c r="DM142" s="11">
        <f t="shared" ref="DM142" si="1862">SUM(DM133:DM141)</f>
        <v>2.7355212355212357</v>
      </c>
      <c r="DN142" s="11">
        <f t="shared" ref="DN142" si="1863">SUM(DN133:DN141)</f>
        <v>2.6583011583011582</v>
      </c>
      <c r="DO142" s="11">
        <f>SUM(DO133:DO141)</f>
        <v>2.4266409266409266</v>
      </c>
      <c r="DP142" s="11">
        <f t="shared" ref="DP142" si="1864">SUM(DP133:DP141)</f>
        <v>2.2722007722007724</v>
      </c>
      <c r="DQ142" s="11">
        <f t="shared" ref="DQ142" si="1865">SUM(DQ133:DQ141)</f>
        <v>2.0405405405405403</v>
      </c>
      <c r="DR142" s="11">
        <f t="shared" ref="DR142" si="1866">SUM(DR133:DR141)</f>
        <v>2.388030888030888</v>
      </c>
      <c r="DS142" s="11">
        <f t="shared" ref="DS142" si="1867">SUM(DS133:DS141)</f>
        <v>1.8861003861003862</v>
      </c>
      <c r="DT142" s="11">
        <f t="shared" ref="DT142" si="1868">SUM(DT133:DT141)</f>
        <v>1.8861003861003862</v>
      </c>
      <c r="DU142" s="11">
        <f t="shared" ref="DU142" si="1869">SUM(DU133:DU141)</f>
        <v>1.7702702702702702</v>
      </c>
      <c r="DV142" s="11">
        <f t="shared" ref="DV142" si="1870">SUM(DV133:DV141)</f>
        <v>1.8861003861003862</v>
      </c>
      <c r="DW142" s="11">
        <f t="shared" ref="DW142" si="1871">SUM(DW133:DW141)</f>
        <v>1.8861003861003862</v>
      </c>
      <c r="DX142" s="11">
        <f t="shared" ref="DX142" si="1872">SUM(DX133:DX141)</f>
        <v>1.8861003861003862</v>
      </c>
      <c r="DY142" s="11">
        <f t="shared" ref="DY142" si="1873">SUM(DY133:DY141)</f>
        <v>2.0791505791505793</v>
      </c>
      <c r="DZ142" s="11">
        <f t="shared" ref="DZ142" si="1874">SUM(DZ133:DZ141)</f>
        <v>1.9247104247104247</v>
      </c>
      <c r="EA142" s="11">
        <f t="shared" ref="EA142" si="1875">SUM(EA133:EA141)</f>
        <v>1.8861003861003862</v>
      </c>
      <c r="EB142" s="11">
        <f t="shared" ref="EB142" si="1876">SUM(EB133:EB141)</f>
        <v>1.8088803088803089</v>
      </c>
      <c r="EC142" s="11">
        <f t="shared" ref="EC142" si="1877">SUM(EC133:EC141)</f>
        <v>1.8861003861003862</v>
      </c>
      <c r="ED142" s="11">
        <f t="shared" ref="ED142" si="1878">SUM(ED133:ED141)</f>
        <v>1.7509652509652509</v>
      </c>
      <c r="EE142" s="11">
        <f>SUM(EE133:EE141)</f>
        <v>1.8474903474903475</v>
      </c>
      <c r="EF142" s="11">
        <f t="shared" ref="EF142" si="1879">SUM(EF133:EF141)</f>
        <v>1.5</v>
      </c>
      <c r="EG142" s="11">
        <f t="shared" ref="EG142" si="1880">SUM(EG133:EG141)</f>
        <v>2.4652509652509651</v>
      </c>
      <c r="EH142" s="11">
        <f t="shared" ref="EH142" si="1881">SUM(EH133:EH141)</f>
        <v>2.2722007722007724</v>
      </c>
      <c r="EI142" s="11">
        <f t="shared" ref="EI142" si="1882">SUM(EI133:EI141)</f>
        <v>2.0791505791505793</v>
      </c>
      <c r="EJ142" s="11">
        <f t="shared" ref="EJ142" si="1883">SUM(EJ133:EJ141)</f>
        <v>1.8861003861003862</v>
      </c>
      <c r="EK142" s="11">
        <f t="shared" ref="EK142" si="1884">SUM(EK133:EK141)</f>
        <v>1.9247104247104247</v>
      </c>
      <c r="EL142" s="11">
        <f t="shared" ref="EL142" si="1885">SUM(EL133:EL141)</f>
        <v>2.0791505791505793</v>
      </c>
      <c r="EM142" s="11">
        <f t="shared" ref="EM142" si="1886">SUM(EM133:EM141)</f>
        <v>2.6583011583011582</v>
      </c>
      <c r="EN142" s="11">
        <f t="shared" ref="EN142" si="1887">SUM(EN133:EN141)</f>
        <v>3.0444015444015444</v>
      </c>
      <c r="EO142" s="11">
        <f t="shared" ref="EO142" si="1888">SUM(EO133:EO141)</f>
        <v>2.4652509652509651</v>
      </c>
      <c r="EP142" s="11">
        <f t="shared" ref="EP142" si="1889">SUM(EP133:EP141)</f>
        <v>2.4652509652509651</v>
      </c>
      <c r="EQ142" s="11">
        <f t="shared" ref="EQ142" si="1890">SUM(EQ133:EQ141)</f>
        <v>2.4266409266409266</v>
      </c>
      <c r="ER142" s="11">
        <f t="shared" ref="ER142" si="1891">SUM(ER133:ER141)</f>
        <v>2.3494208494208495</v>
      </c>
      <c r="ES142" s="11">
        <f t="shared" ref="ES142" si="1892">SUM(ES133:ES141)</f>
        <v>2.2722007722007724</v>
      </c>
      <c r="ET142" s="11">
        <f t="shared" ref="ET142" si="1893">SUM(ET133:ET141)</f>
        <v>2.8513513513513513</v>
      </c>
      <c r="EU142" s="11">
        <f t="shared" ref="EU142" si="1894">SUM(EU133:EU141)</f>
        <v>3.0444015444015444</v>
      </c>
      <c r="EV142" s="11">
        <f t="shared" ref="EV142" si="1895">SUM(EV133:EV141)</f>
        <v>2.9671814671814669</v>
      </c>
      <c r="EW142" s="11">
        <f t="shared" ref="EW142" si="1896">SUM(EW133:EW141)</f>
        <v>2.4652509652509651</v>
      </c>
      <c r="EX142" s="11">
        <f>SUM(EX133:EX141)</f>
        <v>3.0444015444015444</v>
      </c>
      <c r="EY142" s="11">
        <f t="shared" ref="EY142" si="1897">SUM(EY133:EY141)</f>
        <v>2.8513513513513513</v>
      </c>
      <c r="EZ142" s="11">
        <f t="shared" ref="EZ142" si="1898">SUM(EZ133:EZ141)</f>
        <v>2.4652509652509651</v>
      </c>
      <c r="FA142" s="11">
        <f t="shared" ref="FA142" si="1899">SUM(FA133:FA141)</f>
        <v>2.8513513513513513</v>
      </c>
      <c r="FB142" s="11">
        <f t="shared" ref="FB142" si="1900">SUM(FB133:FB141)</f>
        <v>3.0444015444015444</v>
      </c>
      <c r="FC142" s="11">
        <f t="shared" ref="FC142" si="1901">SUM(FC133:FC141)</f>
        <v>2.8513513513513513</v>
      </c>
      <c r="FD142" s="11">
        <f t="shared" ref="FD142" si="1902">SUM(FD133:FD141)</f>
        <v>2.4652509652509651</v>
      </c>
      <c r="FE142" s="11">
        <f t="shared" ref="FE142" si="1903">SUM(FE133:FE141)</f>
        <v>2.5038610038610036</v>
      </c>
      <c r="FF142" s="11">
        <f t="shared" ref="FF142" si="1904">SUM(FF133:FF141)</f>
        <v>2.4652509652509651</v>
      </c>
      <c r="FG142" s="11">
        <f t="shared" ref="FG142" si="1905">SUM(FG133:FG141)</f>
        <v>2.2722007722007724</v>
      </c>
      <c r="FH142" s="11">
        <f t="shared" ref="FH142" si="1906">SUM(FH133:FH141)</f>
        <v>2.6583011583011582</v>
      </c>
      <c r="FI142" s="11">
        <f t="shared" ref="FI142" si="1907">SUM(FI133:FI141)</f>
        <v>2.5424710424710426</v>
      </c>
      <c r="FJ142" s="11">
        <f t="shared" ref="FJ142" si="1908">SUM(FJ133:FJ141)</f>
        <v>2.3108108108108105</v>
      </c>
      <c r="FK142" s="11">
        <f t="shared" ref="FK142" si="1909">SUM(FK133:FK141)</f>
        <v>2.2722007722007724</v>
      </c>
      <c r="FL142" s="11">
        <f t="shared" ref="FL142" si="1910">SUM(FL133:FL141)</f>
        <v>2.1177606177606179</v>
      </c>
      <c r="FM142" s="11">
        <f t="shared" ref="FM142" si="1911">SUM(FM133:FM141)</f>
        <v>1.7316602316602316</v>
      </c>
      <c r="FN142" s="11">
        <f t="shared" ref="FN142" si="1912">SUM(FN133:FN141)</f>
        <v>1.8088803088803089</v>
      </c>
      <c r="FO142" s="11">
        <f>SUM(FO133:FO141)</f>
        <v>2.1177606177606179</v>
      </c>
      <c r="FP142" s="11">
        <f t="shared" ref="FP142" si="1913">SUM(FP133:FP141)</f>
        <v>1.8861003861003862</v>
      </c>
      <c r="FQ142" s="11">
        <f t="shared" ref="FQ142" si="1914">SUM(FQ133:FQ141)</f>
        <v>1.8088803088803089</v>
      </c>
      <c r="FR142" s="11">
        <f t="shared" ref="FR142" si="1915">SUM(FR133:FR141)</f>
        <v>1.8474903474903475</v>
      </c>
      <c r="FS142" s="11">
        <f t="shared" ref="FS142" si="1916">SUM(FS133:FS141)</f>
        <v>1.8088803088803089</v>
      </c>
      <c r="FT142" s="11">
        <f t="shared" ref="FT142" si="1917">SUM(FT133:FT141)</f>
        <v>1.8088803088803089</v>
      </c>
      <c r="FU142" s="11">
        <f t="shared" ref="FU142" si="1918">SUM(FU133:FU141)</f>
        <v>1.8088803088803089</v>
      </c>
      <c r="FV142" s="11">
        <f t="shared" ref="FV142" si="1919">SUM(FV133:FV141)</f>
        <v>2.1177606177606179</v>
      </c>
      <c r="FW142" s="11">
        <f t="shared" ref="FW142" si="1920">SUM(FW133:FW141)</f>
        <v>2.1177606177606179</v>
      </c>
      <c r="FX142" s="11">
        <f t="shared" ref="FX142" si="1921">SUM(FX133:FX141)</f>
        <v>1.8861003861003862</v>
      </c>
      <c r="FY142" s="11">
        <f t="shared" ref="FY142" si="1922">SUM(FY133:FY141)</f>
        <v>1.8861003861003862</v>
      </c>
      <c r="FZ142" s="11">
        <f t="shared" ref="FZ142" si="1923">SUM(FZ133:FZ141)</f>
        <v>1.8861003861003862</v>
      </c>
      <c r="GA142" s="11">
        <f t="shared" ref="GA142" si="1924">SUM(GA133:GA141)</f>
        <v>1.8088803088803089</v>
      </c>
      <c r="GB142" s="11">
        <f t="shared" ref="GB142" si="1925">SUM(GB133:GB141)</f>
        <v>1.8088803088803089</v>
      </c>
      <c r="GC142" s="11">
        <f t="shared" ref="GC142" si="1926">SUM(GC133:GC141)</f>
        <v>2.0791505791505793</v>
      </c>
      <c r="GD142" s="11">
        <f t="shared" ref="GD142" si="1927">SUM(GD133:GD141)</f>
        <v>2.1949806949806949</v>
      </c>
      <c r="GE142" s="11">
        <f t="shared" ref="GE142" si="1928">SUM(GE133:GE141)</f>
        <v>1.8474903474903475</v>
      </c>
      <c r="GF142" s="11">
        <f t="shared" ref="GF142" si="1929">SUM(GF133:GF141)</f>
        <v>1.7702702702702702</v>
      </c>
      <c r="GG142" s="11">
        <f t="shared" ref="GG142" si="1930">SUM(GG133:GG141)</f>
        <v>1.8088803088803089</v>
      </c>
      <c r="GH142" s="11">
        <f t="shared" ref="GH142" si="1931">SUM(GH133:GH141)</f>
        <v>1.7316602316602316</v>
      </c>
      <c r="GI142" s="11">
        <f t="shared" ref="GI142" si="1932">SUM(GI133:GI141)</f>
        <v>1.7702702702702702</v>
      </c>
      <c r="GJ142" s="11">
        <f t="shared" ref="GJ142" si="1933">SUM(GJ133:GJ141)</f>
        <v>2.4652509652509651</v>
      </c>
      <c r="GK142" s="11">
        <f t="shared" ref="GK142" si="1934">SUM(GK133:GK141)</f>
        <v>2.2335907335907335</v>
      </c>
      <c r="GL142" s="11">
        <f>SUM(GL133:GL141)</f>
        <v>1.9633204633204633</v>
      </c>
      <c r="GM142" s="11">
        <f t="shared" ref="GM142" si="1935">SUM(GM133:GM141)</f>
        <v>1.7702702702702702</v>
      </c>
      <c r="GN142" s="11">
        <f t="shared" ref="GN142" si="1936">SUM(GN133:GN141)</f>
        <v>1.8861003861003862</v>
      </c>
      <c r="GO142" s="11">
        <f t="shared" ref="GO142" si="1937">SUM(GO133:GO141)</f>
        <v>1.7702702702702702</v>
      </c>
      <c r="GP142" s="11">
        <f t="shared" ref="GP142" si="1938">SUM(GP133:GP141)</f>
        <v>1.8088803088803089</v>
      </c>
      <c r="GQ142" s="11">
        <f t="shared" ref="GQ142" si="1939">SUM(GQ133:GQ141)</f>
        <v>2.0791505791505793</v>
      </c>
      <c r="GR142" s="11">
        <f t="shared" ref="GR142" si="1940">SUM(GR133:GR141)</f>
        <v>1.9247104247104247</v>
      </c>
      <c r="GS142" s="11">
        <f t="shared" ref="GS142" si="1941">SUM(GS133:GS141)</f>
        <v>1.9247104247104247</v>
      </c>
      <c r="GT142" s="11">
        <f t="shared" ref="GT142" si="1942">SUM(GT133:GT141)</f>
        <v>1.9247104247104247</v>
      </c>
      <c r="GU142" s="11">
        <f t="shared" ref="GU142" si="1943">SUM(GU133:GU141)</f>
        <v>2.0791505791505793</v>
      </c>
      <c r="GV142" s="11">
        <f t="shared" ref="GV142" si="1944">SUM(GV133:GV141)</f>
        <v>2.0405405405405403</v>
      </c>
      <c r="GW142" s="11">
        <f t="shared" ref="GW142" si="1945">SUM(GW133:GW141)</f>
        <v>2.0405405405405403</v>
      </c>
      <c r="GX142" s="11">
        <f t="shared" ref="GX142" si="1946">SUM(GX133:GX141)</f>
        <v>2.6583011583011582</v>
      </c>
      <c r="GY142" s="11">
        <f t="shared" ref="GY142" si="1947">SUM(GY133:GY141)</f>
        <v>2.7741312741312742</v>
      </c>
      <c r="GZ142" s="11">
        <f t="shared" ref="GZ142" si="1948">SUM(GZ133:GZ141)</f>
        <v>2.6583011583011582</v>
      </c>
      <c r="HA142" s="11">
        <f t="shared" ref="HA142" si="1949">SUM(HA133:HA141)</f>
        <v>2.5810810810810811</v>
      </c>
      <c r="HB142" s="11">
        <f t="shared" ref="HB142" si="1950">SUM(HB133:HB141)</f>
        <v>2.5038610038610036</v>
      </c>
      <c r="HC142" s="11">
        <f t="shared" ref="HC142" si="1951">SUM(HC133:HC141)</f>
        <v>2.2722007722007724</v>
      </c>
      <c r="HD142" s="11">
        <f t="shared" ref="HD142" si="1952">SUM(HD133:HD141)</f>
        <v>2.2722007722007724</v>
      </c>
      <c r="HE142" s="11">
        <f t="shared" ref="HE142" si="1953">SUM(HE133:HE141)</f>
        <v>2.8513513513513513</v>
      </c>
      <c r="HF142" s="11">
        <f t="shared" ref="HF142" si="1954">SUM(HF133:HF141)</f>
        <v>2.8899613899613898</v>
      </c>
      <c r="HG142" s="11">
        <f t="shared" ref="HG142" si="1955">SUM(HG133:HG141)</f>
        <v>2.8513513513513513</v>
      </c>
      <c r="HH142" s="11">
        <f>SUM(HH133:HH141)</f>
        <v>2.6583011583011582</v>
      </c>
      <c r="HI142" s="11">
        <f t="shared" ref="HI142" si="1956">SUM(HI133:HI141)</f>
        <v>2.6583011583011582</v>
      </c>
      <c r="HJ142" s="11">
        <f t="shared" ref="HJ142" si="1957">SUM(HJ133:HJ141)</f>
        <v>2.5038610038610036</v>
      </c>
      <c r="HK142" s="11">
        <f t="shared" ref="HK142" si="1958">SUM(HK133:HK141)</f>
        <v>2.2722007722007724</v>
      </c>
      <c r="HL142" s="11">
        <f t="shared" ref="HL142" si="1959">SUM(HL133:HL141)</f>
        <v>2.8513513513513513</v>
      </c>
      <c r="HM142" s="11">
        <f t="shared" ref="HM142" si="1960">SUM(HM133:HM141)</f>
        <v>2.6583011583011582</v>
      </c>
      <c r="HN142" s="11">
        <f t="shared" ref="HN142" si="1961">SUM(HN133:HN141)</f>
        <v>2.1563706563706564</v>
      </c>
      <c r="HO142" s="11">
        <f t="shared" ref="HO142" si="1962">SUM(HO133:HO141)</f>
        <v>2.1563706563706564</v>
      </c>
      <c r="HP142" s="11">
        <f t="shared" ref="HP142" si="1963">SUM(HP133:HP141)</f>
        <v>2.0019305019305018</v>
      </c>
      <c r="HQ142" s="11">
        <f t="shared" ref="HQ142" si="1964">SUM(HQ133:HQ141)</f>
        <v>1.9247104247104247</v>
      </c>
      <c r="HR142" s="11">
        <f t="shared" ref="HR142" si="1965">SUM(HR133:HR141)</f>
        <v>2.1563706563706564</v>
      </c>
      <c r="HS142" s="11">
        <f t="shared" ref="HS142" si="1966">SUM(HS133:HS141)</f>
        <v>2.4652509652509651</v>
      </c>
      <c r="HT142" s="11">
        <f t="shared" ref="HT142" si="1967">SUM(HT133:HT141)</f>
        <v>2.0405405405405403</v>
      </c>
      <c r="HU142" s="11">
        <f t="shared" ref="HU142" si="1968">SUM(HU133:HU141)</f>
        <v>1.8088803088803089</v>
      </c>
      <c r="HV142" s="11">
        <f t="shared" ref="HV142" si="1969">SUM(HV133:HV141)</f>
        <v>1.8474903474903475</v>
      </c>
      <c r="HW142" s="11">
        <f t="shared" ref="HW142" si="1970">SUM(HW133:HW141)</f>
        <v>1.8088803088803089</v>
      </c>
      <c r="HX142" s="11">
        <f t="shared" ref="HX142" si="1971">SUM(HX133:HX141)</f>
        <v>1.7702702702702702</v>
      </c>
      <c r="HY142" s="11">
        <f t="shared" ref="HY142" si="1972">SUM(HY133:HY141)</f>
        <v>1.9633204633204633</v>
      </c>
      <c r="HZ142" s="11">
        <f t="shared" ref="HZ142" si="1973">SUM(HZ133:HZ141)</f>
        <v>2.6583011583011582</v>
      </c>
      <c r="IA142" s="11">
        <f t="shared" ref="IA142" si="1974">SUM(IA133:IA141)</f>
        <v>2.4652509652509651</v>
      </c>
      <c r="IB142" s="11">
        <f t="shared" ref="IB142" si="1975">SUM(IB133:IB141)</f>
        <v>2.2722007722007724</v>
      </c>
      <c r="IC142" s="11">
        <f>SUM(IC133:IC141)</f>
        <v>2.3494208494208495</v>
      </c>
      <c r="ID142" s="11">
        <f t="shared" ref="ID142" si="1976">SUM(ID133:ID141)</f>
        <v>2.3494208494208495</v>
      </c>
      <c r="IE142" s="11">
        <f t="shared" ref="IE142" si="1977">SUM(IE133:IE141)</f>
        <v>2.0212355212355213</v>
      </c>
      <c r="IF142" s="11">
        <f t="shared" ref="IF142" si="1978">SUM(IF133:IF141)</f>
        <v>2.0791505791505793</v>
      </c>
      <c r="IG142" s="11">
        <f t="shared" ref="IG142" si="1979">SUM(IG133:IG141)</f>
        <v>2.4652509652509651</v>
      </c>
      <c r="IH142" s="11">
        <f t="shared" ref="IH142" si="1980">SUM(IH133:IH141)</f>
        <v>2.0791505791505793</v>
      </c>
      <c r="II142" s="11">
        <f t="shared" ref="II142" si="1981">SUM(II133:II141)</f>
        <v>2.0791505791505793</v>
      </c>
      <c r="IJ142" s="11">
        <f t="shared" ref="IJ142" si="1982">SUM(IJ133:IJ141)</f>
        <v>1.8861003861003862</v>
      </c>
      <c r="IK142" s="11">
        <f t="shared" ref="IK142" si="1983">SUM(IK133:IK141)</f>
        <v>1.8861003861003862</v>
      </c>
      <c r="IL142" s="11">
        <f t="shared" ref="IL142" si="1984">SUM(IL133:IL141)</f>
        <v>1.7702702702702702</v>
      </c>
      <c r="IM142" s="11">
        <f t="shared" ref="IM142" si="1985">SUM(IM133:IM141)</f>
        <v>0</v>
      </c>
      <c r="IN142" s="11">
        <f t="shared" ref="IN142" si="1986">SUM(IN133:IN141)</f>
        <v>2.1563706563706564</v>
      </c>
      <c r="IO142" s="11">
        <f t="shared" ref="IO142" si="1987">SUM(IO133:IO141)</f>
        <v>2.1563706563706564</v>
      </c>
      <c r="IP142" s="11">
        <f t="shared" ref="IP142" si="1988">SUM(IP133:IP141)</f>
        <v>2.4652509652509651</v>
      </c>
      <c r="IQ142" s="11">
        <f t="shared" ref="IQ142" si="1989">SUM(IQ133:IQ141)</f>
        <v>11.658301158301159</v>
      </c>
      <c r="IR142" s="11">
        <f t="shared" ref="IR142" si="1990">SUM(IR133:IR141)</f>
        <v>11.658301158301159</v>
      </c>
      <c r="IS142" s="11">
        <f t="shared" ref="IS142" si="1991">SUM(IS133:IS141)</f>
        <v>12.623552123552123</v>
      </c>
      <c r="IT142" s="11">
        <f t="shared" ref="IT142" si="1992">SUM(IT133:IT141)</f>
        <v>0</v>
      </c>
      <c r="IU142" s="11">
        <f t="shared" ref="IU142" si="1993">SUM(IU133:IU141)</f>
        <v>8.9671814671814669</v>
      </c>
      <c r="IV142" s="11">
        <f t="shared" ref="IV142" si="1994">SUM(IV133:IV141)</f>
        <v>12.430501930501929</v>
      </c>
      <c r="IW142" s="11">
        <f t="shared" ref="IW142" si="1995">SUM(IW133:IW141)</f>
        <v>10.063706563706564</v>
      </c>
      <c r="IX142" s="11">
        <f t="shared" ref="IX142" si="1996">SUM(IX133:IX141)</f>
        <v>10.083011583011583</v>
      </c>
      <c r="IY142" s="11">
        <f t="shared" ref="IY142" si="1997">SUM(IY133:IY141)</f>
        <v>8.4305019305019293</v>
      </c>
      <c r="IZ142" s="11">
        <f t="shared" ref="IZ142" si="1998">SUM(IZ133:IZ141)</f>
        <v>0</v>
      </c>
      <c r="JA142" s="11">
        <f t="shared" ref="JA142" si="1999">SUM(JA133:JA141)</f>
        <v>0</v>
      </c>
      <c r="JB142" s="11">
        <f t="shared" ref="JB142" si="2000">SUM(JB133:JB141)</f>
        <v>8.121621621621621</v>
      </c>
      <c r="JC142" s="11">
        <f t="shared" ref="JC142" si="2001">SUM(JC133:JC141)</f>
        <v>8.5077220077220073</v>
      </c>
      <c r="JD142" s="11">
        <f t="shared" ref="JD142" si="2002">SUM(JD133:JD141)</f>
        <v>8.6235521235521233</v>
      </c>
      <c r="JE142" s="11">
        <f t="shared" ref="JE142" si="2003">SUM(JE133:JE141)</f>
        <v>8.4305019305019293</v>
      </c>
      <c r="JF142" s="11">
        <f t="shared" ref="JF142" si="2004">SUM(JF133:JF141)</f>
        <v>8.6235521235521233</v>
      </c>
      <c r="JG142" s="11">
        <f t="shared" ref="JG142" si="2005">SUM(JG133:JG141)</f>
        <v>4.0096525096525095</v>
      </c>
      <c r="JH142" s="11">
        <f t="shared" ref="JH142" si="2006">SUM(JH133:JH141)</f>
        <v>0</v>
      </c>
      <c r="JI142" s="11">
        <f t="shared" ref="JI142" si="2007">SUM(JI133:JI141)</f>
        <v>7.7355212355212357</v>
      </c>
      <c r="JJ142" s="11">
        <f t="shared" ref="JJ142" si="2008">SUM(JJ133:JJ141)</f>
        <v>7.4652509652509647</v>
      </c>
      <c r="JK142" s="11">
        <f t="shared" ref="JK142" si="2009">SUM(JK133:JK141)</f>
        <v>7.1177606177606183</v>
      </c>
      <c r="JL142" s="11">
        <f t="shared" ref="JL142" si="2010">SUM(JL133:JL141)</f>
        <v>7.1949806949806945</v>
      </c>
      <c r="JM142" s="11">
        <f t="shared" ref="JM142" si="2011">SUM(JM133:JM141)</f>
        <v>7.3494208494208495</v>
      </c>
      <c r="JN142" s="11">
        <f t="shared" ref="JN142" si="2012">SUM(JN133:JN141)</f>
        <v>2.3494208494208495</v>
      </c>
      <c r="JO142" s="11">
        <f t="shared" ref="JO142" si="2013">SUM(JO133:JO141)</f>
        <v>0</v>
      </c>
      <c r="JP142" s="11">
        <f t="shared" ref="JP142" si="2014">SUM(JP133:JP141)</f>
        <v>3.0444015444015444</v>
      </c>
      <c r="JQ142" s="11">
        <f t="shared" ref="JQ142" si="2015">SUM(JQ133:JQ141)</f>
        <v>4.0096525096525095</v>
      </c>
      <c r="JR142" s="11">
        <f t="shared" ref="JR142" si="2016">SUM(JR133:JR141)</f>
        <v>3.2374517374517371</v>
      </c>
      <c r="JS142" s="11">
        <f t="shared" ref="JS142" si="2017">SUM(JS133:JS141)</f>
        <v>3.2374517374517371</v>
      </c>
      <c r="JT142" s="11">
        <f t="shared" ref="JT142" si="2018">SUM(JT133:JT141)</f>
        <v>2.6583011583011582</v>
      </c>
      <c r="JU142" s="11">
        <f t="shared" ref="JU142" si="2019">SUM(JU133:JU141)</f>
        <v>2.0791505791505793</v>
      </c>
      <c r="JV142" s="11">
        <f t="shared" ref="JV142" si="2020">SUM(JV133:JV141)</f>
        <v>0</v>
      </c>
      <c r="JW142" s="11">
        <f t="shared" ref="JW142" si="2021">SUM(JW133:JW141)</f>
        <v>3.0444015444015444</v>
      </c>
      <c r="JX142" s="11">
        <f t="shared" ref="JX142" si="2022">SUM(JX133:JX141)</f>
        <v>3.2374517374517371</v>
      </c>
      <c r="JY142" s="11">
        <f t="shared" ref="JY142" si="2023">SUM(JY133:JY141)</f>
        <v>2.6583011583011582</v>
      </c>
      <c r="JZ142" s="11">
        <f t="shared" ref="JZ142" si="2024">SUM(JZ133:JZ141)</f>
        <v>2.7355212355212357</v>
      </c>
      <c r="KA142" s="11">
        <f t="shared" ref="KA142" si="2025">SUM(KA133:KA141)</f>
        <v>2.6583011583011582</v>
      </c>
      <c r="KB142" s="11">
        <f t="shared" ref="KB142" si="2026">SUM(KB133:KB141)</f>
        <v>2.2722007722007724</v>
      </c>
      <c r="KC142" s="11">
        <f t="shared" ref="KC142" si="2027">SUM(KC133:KC141)</f>
        <v>0</v>
      </c>
      <c r="KD142" s="11">
        <f t="shared" ref="KD142" si="2028">SUM(KD133:KD141)</f>
        <v>3.2374517374517371</v>
      </c>
      <c r="KE142" s="11">
        <f t="shared" ref="KE142" si="2029">SUM(KE133:KE141)</f>
        <v>4.3957528957528957</v>
      </c>
      <c r="KF142" s="11">
        <f t="shared" ref="KF142" si="2030">SUM(KF133:KF141)</f>
        <v>3.6235521235521233</v>
      </c>
      <c r="KG142" s="11">
        <f t="shared" ref="KG142" si="2031">SUM(KG133:KG141)</f>
        <v>3.6235521235521233</v>
      </c>
      <c r="KH142" s="11">
        <f t="shared" ref="KH142" si="2032">SUM(KH133:KH141)</f>
        <v>3.6235521235521233</v>
      </c>
      <c r="KI142" s="11">
        <f t="shared" ref="KI142" si="2033">SUM(KI133:KI141)</f>
        <v>2.6583011583011582</v>
      </c>
      <c r="KJ142" s="11">
        <f t="shared" ref="KJ142" si="2034">SUM(KJ133:KJ141)</f>
        <v>0</v>
      </c>
      <c r="KK142" s="11">
        <f t="shared" ref="KK142" si="2035">SUM(KK133:KK141)</f>
        <v>4.3957528957528957</v>
      </c>
      <c r="KL142" s="11">
        <f t="shared" ref="KL142" si="2036">SUM(KL133:KL141)</f>
        <v>4.0096525096525095</v>
      </c>
      <c r="KM142" s="11">
        <f t="shared" ref="KM142" si="2037">SUM(KM133:KM141)</f>
        <v>3.6235521235521233</v>
      </c>
      <c r="KN142" s="11">
        <f t="shared" ref="KN142" si="2038">SUM(KN133:KN141)</f>
        <v>3.3146718146718146</v>
      </c>
      <c r="KO142" s="11">
        <f t="shared" ref="KO142" si="2039">SUM(KO133:KO141)</f>
        <v>3.2374517374517371</v>
      </c>
      <c r="KP142" s="11">
        <f t="shared" ref="KP142" si="2040">SUM(KP133:KP141)</f>
        <v>9.281853281853282</v>
      </c>
      <c r="KQ142" s="11">
        <f t="shared" ref="KQ142" si="2041">SUM(KQ133:KQ141)</f>
        <v>9.0888030888030897</v>
      </c>
      <c r="KR142" s="11">
        <f t="shared" ref="KR142" si="2042">SUM(KR133:KR141)</f>
        <v>9.0888030888030897</v>
      </c>
      <c r="KS142" s="11">
        <f t="shared" ref="KS142" si="2043">SUM(KS133:KS141)</f>
        <v>8.8957528957528957</v>
      </c>
      <c r="KT142" s="11">
        <f t="shared" ref="KT142" si="2044">SUM(KT133:KT141)</f>
        <v>6.8957528957528957</v>
      </c>
      <c r="KU142" s="11">
        <f t="shared" ref="KU142" si="2045">SUM(KU133:KU141)</f>
        <v>6.8957528957528957</v>
      </c>
      <c r="KV142" s="11">
        <f t="shared" ref="KV142" si="2046">SUM(KV133:KV141)</f>
        <v>6.1235521235521233</v>
      </c>
      <c r="KW142" s="11">
        <f t="shared" ref="KW142" si="2047">SUM(KW133:KW141)</f>
        <v>5.8339768339768341</v>
      </c>
      <c r="KX142" s="11">
        <f t="shared" ref="KX142" si="2048">SUM(KX133:KX141)</f>
        <v>5.8339768339768341</v>
      </c>
      <c r="KY142" s="11">
        <f t="shared" ref="KY142" si="2049">SUM(KY133:KY141)</f>
        <v>5.7374517374517371</v>
      </c>
      <c r="KZ142" s="11">
        <f t="shared" ref="KZ142" si="2050">SUM(KZ133:KZ141)</f>
        <v>6.3166023166023164</v>
      </c>
      <c r="LA142" s="11">
        <f t="shared" ref="LA142" si="2051">SUM(LA133:LA141)</f>
        <v>5.7374517374517371</v>
      </c>
      <c r="LB142" s="11">
        <f t="shared" ref="LB142" si="2052">SUM(LB133:LB141)</f>
        <v>5.7374517374517371</v>
      </c>
      <c r="LC142" s="11">
        <f t="shared" ref="LC142" si="2053">SUM(LC133:LC141)</f>
        <v>2.8513513513513513</v>
      </c>
      <c r="LD142" s="11">
        <f t="shared" ref="LD142" si="2054">SUM(LD133:LD141)</f>
        <v>2.1949806949806949</v>
      </c>
      <c r="LE142" s="11">
        <f t="shared" ref="LE142" si="2055">SUM(LE133:LE141)</f>
        <v>2.2722007722007724</v>
      </c>
      <c r="LF142" s="11">
        <f t="shared" ref="LF142" si="2056">SUM(LF133:LF141)</f>
        <v>3.0444015444015444</v>
      </c>
      <c r="LG142" s="11">
        <f t="shared" ref="LG142" si="2057">SUM(LG133:LG141)</f>
        <v>3.4305019305019302</v>
      </c>
      <c r="LH142" s="11">
        <f t="shared" ref="LH142" si="2058">SUM(LH133:LH141)</f>
        <v>3.2760617760617761</v>
      </c>
      <c r="LI142" s="11">
        <f t="shared" ref="LI142" si="2059">SUM(LI133:LI141)</f>
        <v>3.2760617760617761</v>
      </c>
      <c r="LJ142" s="11">
        <f t="shared" ref="LJ142" si="2060">SUM(LJ133:LJ141)</f>
        <v>2.2722007722007724</v>
      </c>
      <c r="LK142" s="11">
        <f t="shared" ref="LK142" si="2061">SUM(LK133:LK141)</f>
        <v>2.0791505791505793</v>
      </c>
      <c r="LL142" s="11">
        <f t="shared" ref="LL142" si="2062">SUM(LL133:LL141)</f>
        <v>2.0791505791505793</v>
      </c>
      <c r="LM142" s="11">
        <f t="shared" ref="LM142" si="2063">SUM(LM133:LM141)</f>
        <v>2.2722007722007724</v>
      </c>
      <c r="LN142" s="11">
        <f t="shared" ref="LN142" si="2064">SUM(LN133:LN141)</f>
        <v>2.1177606177606179</v>
      </c>
      <c r="LO142" s="11">
        <f t="shared" ref="LO142" si="2065">SUM(LO133:LO141)</f>
        <v>1.8474903474903475</v>
      </c>
      <c r="LP142" s="11">
        <f t="shared" ref="LP142" si="2066">SUM(LP133:LP141)</f>
        <v>1.5</v>
      </c>
      <c r="LQ142" s="11">
        <f t="shared" ref="LQ142" si="2067">SUM(LQ133:LQ141)</f>
        <v>1.5</v>
      </c>
      <c r="LR142" s="11">
        <f t="shared" ref="LR142" si="2068">SUM(LR133:LR141)</f>
        <v>3.4305019305019302</v>
      </c>
      <c r="LS142" s="11">
        <f t="shared" ref="LS142" si="2069">SUM(LS133:LS141)</f>
        <v>2.2722007722007724</v>
      </c>
      <c r="LT142" s="11">
        <f t="shared" ref="LT142" si="2070">SUM(LT133:LT141)</f>
        <v>3.0444015444015444</v>
      </c>
      <c r="LU142" s="11">
        <f t="shared" ref="LU142" si="2071">SUM(LU133:LU141)</f>
        <v>3.4305019305019302</v>
      </c>
      <c r="LV142" s="11">
        <f t="shared" ref="LV142" si="2072">SUM(LV133:LV141)</f>
        <v>3.0444015444015444</v>
      </c>
      <c r="LW142" s="11">
        <f t="shared" ref="LW142" si="2073">SUM(LW133:LW141)</f>
        <v>1.5</v>
      </c>
      <c r="LX142" s="11">
        <f t="shared" ref="LX142" si="2074">SUM(LX133:LX141)</f>
        <v>1.5</v>
      </c>
      <c r="LY142" s="11">
        <f t="shared" ref="LY142" si="2075">SUM(LY133:LY141)</f>
        <v>3.8166023166023164</v>
      </c>
      <c r="LZ142" s="11">
        <f t="shared" ref="LZ142" si="2076">SUM(LZ133:LZ141)</f>
        <v>2.5038610038610036</v>
      </c>
      <c r="MA142" s="11">
        <f t="shared" ref="MA142" si="2077">SUM(MA133:MA141)</f>
        <v>2.9671814671814669</v>
      </c>
      <c r="MB142" s="11">
        <f t="shared" ref="MB142" si="2078">SUM(MB133:MB141)</f>
        <v>3.4305019305019302</v>
      </c>
      <c r="MC142" s="11">
        <f t="shared" ref="MC142" si="2079">SUM(MC133:MC141)</f>
        <v>3.0444015444015444</v>
      </c>
      <c r="MD142" s="11">
        <f t="shared" ref="MD142" si="2080">SUM(MD133:MD141)</f>
        <v>2.8513513513513513</v>
      </c>
      <c r="ME142" s="11">
        <f t="shared" ref="ME142" si="2081">SUM(ME133:ME141)</f>
        <v>2.3494208494208495</v>
      </c>
      <c r="MF142" s="11">
        <f t="shared" ref="MF142" si="2082">SUM(MF133:MF141)</f>
        <v>1.8861003861003862</v>
      </c>
      <c r="MG142" s="11">
        <f t="shared" ref="MG142" si="2083">SUM(MG133:MG141)</f>
        <v>1.8861003861003862</v>
      </c>
      <c r="MH142" s="11">
        <f t="shared" ref="MH142" si="2084">SUM(MH133:MH141)</f>
        <v>2.3494208494208495</v>
      </c>
      <c r="MI142" s="11">
        <f t="shared" ref="MI142" si="2085">SUM(MI133:MI141)</f>
        <v>2.6583011583011582</v>
      </c>
      <c r="MJ142" s="11">
        <f t="shared" ref="MJ142" si="2086">SUM(MJ133:MJ141)</f>
        <v>2.0791505791505793</v>
      </c>
      <c r="MK142" s="11">
        <f t="shared" ref="MK142" si="2087">SUM(MK133:MK141)</f>
        <v>2.0791505791505793</v>
      </c>
      <c r="ML142" s="11">
        <f t="shared" ref="ML142" si="2088">SUM(ML133:ML141)</f>
        <v>1.9633204633204633</v>
      </c>
      <c r="MM142" s="11">
        <f t="shared" ref="MM142" si="2089">SUM(MM133:MM141)</f>
        <v>1.8088803088803089</v>
      </c>
      <c r="MN142" s="11">
        <f t="shared" ref="MN142" si="2090">SUM(MN133:MN141)</f>
        <v>1.8088803088803089</v>
      </c>
      <c r="MO142" s="11">
        <f t="shared" ref="MO142" si="2091">SUM(MO133:MO141)</f>
        <v>2.1949806949806949</v>
      </c>
      <c r="MP142" s="11">
        <f t="shared" ref="MP142" si="2092">SUM(MP133:MP141)</f>
        <v>1.5</v>
      </c>
      <c r="MQ142" s="11">
        <f t="shared" ref="MQ142" si="2093">SUM(MQ133:MQ141)</f>
        <v>2.1949806949806949</v>
      </c>
      <c r="MR142" s="11">
        <f t="shared" ref="MR142" si="2094">SUM(MR133:MR141)</f>
        <v>2.1949806949806949</v>
      </c>
      <c r="MS142" s="11">
        <f t="shared" ref="MS142" si="2095">SUM(MS133:MS141)</f>
        <v>1.9633204633204633</v>
      </c>
      <c r="MT142" s="11">
        <f t="shared" ref="MT142" si="2096">SUM(MT133:MT141)</f>
        <v>1.7316602316602316</v>
      </c>
      <c r="MU142" s="11">
        <f t="shared" ref="MU142" si="2097">SUM(MU133:MU141)</f>
        <v>1.6544401544401544</v>
      </c>
      <c r="MV142" s="11">
        <f t="shared" ref="MV142" si="2098">SUM(MV133:MV141)</f>
        <v>1.5</v>
      </c>
      <c r="MW142" s="11">
        <f t="shared" ref="MW142" si="2099">SUM(MW133:MW141)</f>
        <v>1.5</v>
      </c>
      <c r="MX142" s="11">
        <f t="shared" ref="MX142" si="2100">SUM(MX133:MX141)</f>
        <v>2.0405405405405403</v>
      </c>
      <c r="MY142" s="11">
        <f t="shared" ref="MY142" si="2101">SUM(MY133:MY141)</f>
        <v>1.9247104247104247</v>
      </c>
      <c r="MZ142" s="11">
        <f t="shared" ref="MZ142" si="2102">SUM(MZ133:MZ141)</f>
        <v>1.7702702702702702</v>
      </c>
      <c r="NA142" s="11">
        <f t="shared" ref="NA142" si="2103">SUM(NA133:NA141)</f>
        <v>1.6930501930501931</v>
      </c>
      <c r="NB142" s="11">
        <f t="shared" ref="NB142" si="2104">SUM(NB133:NB141)</f>
        <v>1.6930501930501931</v>
      </c>
      <c r="NC142" s="1085"/>
      <c r="ND142" s="1085"/>
      <c r="NE142" s="1085"/>
      <c r="NF142" s="1085"/>
      <c r="NG142" s="1085"/>
      <c r="NH142" s="1085"/>
      <c r="NI142" s="1085"/>
      <c r="NJ142" s="1085"/>
      <c r="NK142" s="1085"/>
    </row>
  </sheetData>
  <pageMargins left="0" right="0" top="0" bottom="0" header="0" footer="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ummaryRight="0"/>
  </sheetPr>
  <dimension ref="A1:S83"/>
  <sheetViews>
    <sheetView topLeftCell="A3" workbookViewId="0">
      <selection activeCell="B4" sqref="B4"/>
    </sheetView>
  </sheetViews>
  <sheetFormatPr defaultColWidth="14.42578125" defaultRowHeight="15.75" customHeight="1"/>
  <cols>
    <col min="1" max="1" width="25.7109375" customWidth="1"/>
  </cols>
  <sheetData>
    <row r="1" spans="1:19" ht="15.75" customHeight="1">
      <c r="A1" s="1"/>
      <c r="B1" s="1"/>
      <c r="D1" s="25" t="s">
        <v>124</v>
      </c>
      <c r="E1" s="25"/>
      <c r="F1" s="25"/>
      <c r="G1" s="25" t="s">
        <v>125</v>
      </c>
      <c r="H1" s="25"/>
      <c r="J1" s="28" t="s">
        <v>126</v>
      </c>
      <c r="K1" s="28"/>
      <c r="L1" s="28"/>
      <c r="S1" t="s">
        <v>127</v>
      </c>
    </row>
    <row r="2" spans="1:19" ht="15.75" customHeight="1">
      <c r="A2" s="26" t="s">
        <v>128</v>
      </c>
      <c r="B2" s="1"/>
      <c r="D2" s="25" t="s">
        <v>14</v>
      </c>
      <c r="E2" s="27">
        <v>0.5</v>
      </c>
      <c r="F2" s="25"/>
      <c r="G2" s="25" t="s">
        <v>14</v>
      </c>
      <c r="H2" s="144">
        <v>0.5</v>
      </c>
      <c r="J2" t="s">
        <v>124</v>
      </c>
      <c r="M2" t="s">
        <v>125</v>
      </c>
      <c r="S2" t="s">
        <v>129</v>
      </c>
    </row>
    <row r="3" spans="1:19" ht="15.75" customHeight="1">
      <c r="A3" s="1" t="s">
        <v>130</v>
      </c>
      <c r="B3" s="1">
        <v>9</v>
      </c>
      <c r="D3" s="25" t="s">
        <v>15</v>
      </c>
      <c r="E3" s="349">
        <v>0.66</v>
      </c>
      <c r="F3" s="25"/>
      <c r="G3" s="25" t="s">
        <v>15</v>
      </c>
      <c r="H3" s="144">
        <v>0.36</v>
      </c>
      <c r="J3" t="s">
        <v>14</v>
      </c>
      <c r="K3" s="349">
        <v>0.6</v>
      </c>
      <c r="M3" t="s">
        <v>14</v>
      </c>
      <c r="N3" s="1320">
        <v>0.4</v>
      </c>
      <c r="S3" t="s">
        <v>131</v>
      </c>
    </row>
    <row r="4" spans="1:19" ht="15.75" customHeight="1">
      <c r="A4" s="1" t="s">
        <v>132</v>
      </c>
      <c r="B4" s="1">
        <v>7</v>
      </c>
      <c r="D4" s="25" t="s">
        <v>16</v>
      </c>
      <c r="E4" s="349">
        <v>0.66</v>
      </c>
      <c r="F4" s="25"/>
      <c r="G4" s="25" t="s">
        <v>16</v>
      </c>
      <c r="H4" s="144">
        <v>0.36</v>
      </c>
      <c r="J4" t="s">
        <v>15</v>
      </c>
      <c r="K4" s="349">
        <v>0.6</v>
      </c>
      <c r="M4" t="s">
        <v>15</v>
      </c>
      <c r="N4" s="1320">
        <v>0.45</v>
      </c>
      <c r="S4" t="s">
        <v>133</v>
      </c>
    </row>
    <row r="5" spans="1:19" ht="15.75" customHeight="1">
      <c r="A5" s="1" t="s">
        <v>134</v>
      </c>
      <c r="B5" s="1">
        <v>0.5</v>
      </c>
      <c r="D5" s="25" t="s">
        <v>17</v>
      </c>
      <c r="E5" s="349">
        <v>0.66</v>
      </c>
      <c r="F5" s="25"/>
      <c r="G5" s="25" t="s">
        <v>17</v>
      </c>
      <c r="H5" s="144">
        <v>0.36</v>
      </c>
      <c r="J5" t="s">
        <v>16</v>
      </c>
      <c r="K5" s="349">
        <v>0.55000000000000004</v>
      </c>
      <c r="M5" t="s">
        <v>16</v>
      </c>
      <c r="N5" s="1320">
        <v>0.45</v>
      </c>
      <c r="S5" t="s">
        <v>135</v>
      </c>
    </row>
    <row r="6" spans="1:19" ht="15.75" customHeight="1">
      <c r="A6" s="1" t="s">
        <v>136</v>
      </c>
      <c r="B6" s="1">
        <v>0.5</v>
      </c>
      <c r="D6" s="25" t="s">
        <v>18</v>
      </c>
      <c r="E6" s="349">
        <v>0.66</v>
      </c>
      <c r="F6" s="25"/>
      <c r="G6" s="25" t="s">
        <v>18</v>
      </c>
      <c r="H6" s="144">
        <v>0.36</v>
      </c>
      <c r="J6" t="s">
        <v>17</v>
      </c>
      <c r="K6" s="349">
        <v>0.55000000000000004</v>
      </c>
      <c r="M6" t="s">
        <v>17</v>
      </c>
      <c r="N6" s="1320">
        <v>0.45</v>
      </c>
      <c r="S6" t="s">
        <v>137</v>
      </c>
    </row>
    <row r="7" spans="1:19" ht="15.75" customHeight="1">
      <c r="A7" s="1"/>
      <c r="B7" s="1"/>
      <c r="D7" s="25" t="s">
        <v>19</v>
      </c>
      <c r="E7" s="27">
        <v>1</v>
      </c>
      <c r="F7" s="25"/>
      <c r="G7" s="25" t="s">
        <v>19</v>
      </c>
      <c r="H7" s="144">
        <v>0</v>
      </c>
      <c r="J7" t="s">
        <v>18</v>
      </c>
      <c r="K7" s="349">
        <v>0.6</v>
      </c>
      <c r="M7" t="s">
        <v>18</v>
      </c>
      <c r="N7" s="1320">
        <v>0.45</v>
      </c>
      <c r="S7" t="s">
        <v>138</v>
      </c>
    </row>
    <row r="8" spans="1:19" ht="15.75" customHeight="1">
      <c r="A8" s="1"/>
      <c r="B8" s="1"/>
      <c r="D8" s="25" t="s">
        <v>20</v>
      </c>
      <c r="E8" s="27">
        <v>1</v>
      </c>
      <c r="F8" s="25"/>
      <c r="G8" s="25" t="s">
        <v>20</v>
      </c>
      <c r="H8" s="144">
        <v>0</v>
      </c>
      <c r="J8" t="s">
        <v>19</v>
      </c>
      <c r="K8" s="349">
        <v>1</v>
      </c>
      <c r="M8" t="s">
        <v>19</v>
      </c>
      <c r="N8" s="1320">
        <v>0</v>
      </c>
    </row>
    <row r="9" spans="1:19" ht="15.75" customHeight="1">
      <c r="A9" s="26" t="s">
        <v>139</v>
      </c>
      <c r="B9" s="1"/>
      <c r="J9" t="s">
        <v>20</v>
      </c>
      <c r="K9" s="349">
        <v>1</v>
      </c>
      <c r="M9" t="s">
        <v>20</v>
      </c>
      <c r="N9" s="1320">
        <v>0</v>
      </c>
    </row>
    <row r="10" spans="1:19" ht="15.75" customHeight="1">
      <c r="A10" s="1" t="s">
        <v>140</v>
      </c>
      <c r="B10" s="1">
        <v>165</v>
      </c>
      <c r="C10" s="28"/>
    </row>
    <row r="11" spans="1:19" ht="15.75" customHeight="1">
      <c r="A11" s="1" t="s">
        <v>141</v>
      </c>
      <c r="B11" s="1">
        <v>200</v>
      </c>
      <c r="C11" s="28"/>
    </row>
    <row r="12" spans="1:19" ht="15.75" customHeight="1">
      <c r="A12" s="1" t="s">
        <v>142</v>
      </c>
      <c r="B12" s="1">
        <v>100</v>
      </c>
    </row>
    <row r="13" spans="1:19" ht="15.75" customHeight="1">
      <c r="A13" s="1" t="s">
        <v>52</v>
      </c>
      <c r="B13" s="1">
        <v>3.7</v>
      </c>
    </row>
    <row r="14" spans="1:19" ht="15.75" customHeight="1">
      <c r="A14" s="1" t="s">
        <v>143</v>
      </c>
      <c r="B14" s="1">
        <v>0.95</v>
      </c>
    </row>
    <row r="15" spans="1:19" ht="15.75" customHeight="1">
      <c r="A15" s="1" t="s">
        <v>144</v>
      </c>
      <c r="B15" s="1">
        <v>0.05</v>
      </c>
    </row>
    <row r="16" spans="1:19" ht="15.75" customHeight="1">
      <c r="A16" s="1" t="s">
        <v>145</v>
      </c>
      <c r="B16" s="1">
        <v>230</v>
      </c>
    </row>
    <row r="17" spans="1:15" ht="15.75" customHeight="1">
      <c r="A17" s="1" t="s">
        <v>146</v>
      </c>
      <c r="B17" s="1">
        <v>120</v>
      </c>
    </row>
    <row r="18" spans="1:15" ht="15.75" customHeight="1">
      <c r="A18" s="1" t="s">
        <v>86</v>
      </c>
      <c r="B18" s="1">
        <v>8</v>
      </c>
    </row>
    <row r="19" spans="1:15" ht="15.75" customHeight="1">
      <c r="A19" s="1" t="s">
        <v>87</v>
      </c>
      <c r="B19" s="1">
        <v>1</v>
      </c>
    </row>
    <row r="20" spans="1:15" ht="15.75" customHeight="1">
      <c r="A20" s="1" t="s">
        <v>147</v>
      </c>
      <c r="B20" s="1">
        <v>1</v>
      </c>
    </row>
    <row r="21" spans="1:15" ht="15.75" customHeight="1">
      <c r="A21" s="1" t="s">
        <v>148</v>
      </c>
      <c r="B21" s="1">
        <v>5.0000000000000001E-3</v>
      </c>
    </row>
    <row r="22" spans="1:15" ht="15.75" customHeight="1">
      <c r="A22" s="1" t="s">
        <v>149</v>
      </c>
      <c r="B22" s="1">
        <v>0.01</v>
      </c>
    </row>
    <row r="23" spans="1:15" ht="15.75" customHeight="1">
      <c r="A23" s="1" t="s">
        <v>150</v>
      </c>
      <c r="B23" s="1">
        <v>120</v>
      </c>
      <c r="I23" s="57" t="s">
        <v>151</v>
      </c>
      <c r="J23" s="57" t="s">
        <v>152</v>
      </c>
      <c r="K23" s="57" t="s">
        <v>153</v>
      </c>
      <c r="L23" s="57" t="s">
        <v>154</v>
      </c>
      <c r="M23" t="s">
        <v>155</v>
      </c>
    </row>
    <row r="24" spans="1:15" ht="15.75" customHeight="1">
      <c r="A24" s="1" t="s">
        <v>156</v>
      </c>
      <c r="B24" s="1">
        <v>0.03</v>
      </c>
      <c r="I24" t="s">
        <v>157</v>
      </c>
      <c r="J24">
        <v>40</v>
      </c>
      <c r="K24">
        <v>5890</v>
      </c>
      <c r="L24">
        <v>34159</v>
      </c>
      <c r="M24">
        <f>K24+L24</f>
        <v>40049</v>
      </c>
      <c r="N24">
        <f>J24/M24</f>
        <v>9.9877649878898347E-4</v>
      </c>
      <c r="O24">
        <f>K24/M24</f>
        <v>0.14706983944667781</v>
      </c>
    </row>
    <row r="25" spans="1:15" ht="15.75" customHeight="1">
      <c r="A25" s="1" t="s">
        <v>158</v>
      </c>
      <c r="B25" s="1">
        <v>15</v>
      </c>
      <c r="I25" t="s">
        <v>159</v>
      </c>
      <c r="J25">
        <v>101</v>
      </c>
      <c r="K25">
        <v>15213</v>
      </c>
      <c r="L25">
        <v>108659</v>
      </c>
      <c r="M25">
        <f t="shared" ref="M25:M30" si="0">K25+L25</f>
        <v>123872</v>
      </c>
      <c r="N25">
        <f t="shared" ref="N25:N30" si="1">J25/M25</f>
        <v>8.1535778868509429E-4</v>
      </c>
      <c r="O25">
        <f t="shared" ref="O25:O30" si="2">K25/M25</f>
        <v>0.12281225781451821</v>
      </c>
    </row>
    <row r="26" spans="1:15" ht="15.75" customHeight="1">
      <c r="A26" s="1" t="s">
        <v>160</v>
      </c>
      <c r="B26" s="1">
        <v>60</v>
      </c>
      <c r="I26" t="s">
        <v>161</v>
      </c>
      <c r="J26">
        <v>110</v>
      </c>
      <c r="K26">
        <v>18101</v>
      </c>
      <c r="L26">
        <v>141282</v>
      </c>
      <c r="M26">
        <f t="shared" si="0"/>
        <v>159383</v>
      </c>
      <c r="N26">
        <f t="shared" si="1"/>
        <v>6.9016143503384923E-4</v>
      </c>
      <c r="O26">
        <f t="shared" si="2"/>
        <v>0.11356920123225187</v>
      </c>
    </row>
    <row r="27" spans="1:15" ht="15.75" customHeight="1">
      <c r="A27" s="1" t="s">
        <v>162</v>
      </c>
      <c r="B27" s="1">
        <v>600</v>
      </c>
      <c r="I27" t="s">
        <v>163</v>
      </c>
      <c r="J27">
        <v>148</v>
      </c>
      <c r="K27">
        <v>17165</v>
      </c>
      <c r="L27">
        <v>83158</v>
      </c>
      <c r="M27">
        <f t="shared" si="0"/>
        <v>100323</v>
      </c>
      <c r="N27">
        <f t="shared" si="1"/>
        <v>1.4752349909791375E-3</v>
      </c>
      <c r="O27">
        <f t="shared" si="2"/>
        <v>0.17109735554160063</v>
      </c>
    </row>
    <row r="28" spans="1:15" ht="15.75" customHeight="1">
      <c r="A28" s="1" t="s">
        <v>164</v>
      </c>
      <c r="B28" s="1">
        <v>120</v>
      </c>
      <c r="I28" t="s">
        <v>165</v>
      </c>
      <c r="J28">
        <v>113</v>
      </c>
      <c r="K28">
        <v>27990</v>
      </c>
      <c r="L28">
        <v>123077</v>
      </c>
      <c r="M28">
        <f t="shared" si="0"/>
        <v>151067</v>
      </c>
      <c r="N28">
        <f t="shared" si="1"/>
        <v>7.4801247128757433E-4</v>
      </c>
      <c r="O28">
        <f t="shared" si="2"/>
        <v>0.18528202717999298</v>
      </c>
    </row>
    <row r="29" spans="1:15" ht="15.75" customHeight="1">
      <c r="A29" s="1" t="s">
        <v>166</v>
      </c>
      <c r="B29" s="1">
        <v>0.7</v>
      </c>
      <c r="I29" t="s">
        <v>167</v>
      </c>
      <c r="J29">
        <v>216</v>
      </c>
      <c r="K29">
        <v>45642</v>
      </c>
      <c r="L29">
        <v>224912</v>
      </c>
      <c r="M29">
        <f t="shared" si="0"/>
        <v>270554</v>
      </c>
      <c r="N29">
        <f t="shared" si="1"/>
        <v>7.9836187969869229E-4</v>
      </c>
      <c r="O29">
        <f t="shared" si="2"/>
        <v>0.16869830052410978</v>
      </c>
    </row>
    <row r="30" spans="1:15" ht="15.75" customHeight="1">
      <c r="A30" s="26" t="s">
        <v>168</v>
      </c>
      <c r="B30" s="1"/>
      <c r="I30" t="s">
        <v>169</v>
      </c>
      <c r="J30">
        <v>148</v>
      </c>
      <c r="K30">
        <v>58462</v>
      </c>
      <c r="L30">
        <v>240557</v>
      </c>
      <c r="M30">
        <f t="shared" si="0"/>
        <v>299019</v>
      </c>
      <c r="N30">
        <f t="shared" si="1"/>
        <v>4.9495182580371142E-4</v>
      </c>
      <c r="O30">
        <f t="shared" si="2"/>
        <v>0.19551265973065257</v>
      </c>
    </row>
    <row r="31" spans="1:15" ht="15.75" customHeight="1">
      <c r="A31" s="1" t="s">
        <v>170</v>
      </c>
      <c r="B31" s="1">
        <v>45</v>
      </c>
    </row>
    <row r="32" spans="1:15" ht="15.75" customHeight="1">
      <c r="A32" s="1" t="s">
        <v>171</v>
      </c>
      <c r="B32" s="1">
        <v>35</v>
      </c>
    </row>
    <row r="33" spans="1:2" ht="15.75" customHeight="1">
      <c r="A33" s="1" t="s">
        <v>98</v>
      </c>
      <c r="B33" s="1">
        <v>50</v>
      </c>
    </row>
    <row r="34" spans="1:2" ht="15.75" customHeight="1">
      <c r="A34" s="1" t="s">
        <v>99</v>
      </c>
      <c r="B34" s="1">
        <v>75</v>
      </c>
    </row>
    <row r="35" spans="1:2" ht="15.75" customHeight="1">
      <c r="A35" s="1" t="s">
        <v>172</v>
      </c>
      <c r="B35" s="1">
        <v>0.7</v>
      </c>
    </row>
    <row r="36" spans="1:2" ht="15.75" customHeight="1">
      <c r="A36" s="1" t="s">
        <v>100</v>
      </c>
      <c r="B36" s="1">
        <v>0.3</v>
      </c>
    </row>
    <row r="37" spans="1:2" ht="15.75" customHeight="1">
      <c r="A37" s="1" t="s">
        <v>173</v>
      </c>
      <c r="B37" s="1">
        <v>40</v>
      </c>
    </row>
    <row r="38" spans="1:2" ht="15">
      <c r="A38" s="1" t="s">
        <v>174</v>
      </c>
      <c r="B38" s="1">
        <v>40</v>
      </c>
    </row>
    <row r="39" spans="1:2" ht="15">
      <c r="A39" s="26" t="s">
        <v>105</v>
      </c>
      <c r="B39" s="1"/>
    </row>
    <row r="40" spans="1:2" ht="15">
      <c r="A40" s="1" t="s">
        <v>175</v>
      </c>
      <c r="B40" s="1">
        <v>100</v>
      </c>
    </row>
    <row r="41" spans="1:2" ht="15">
      <c r="A41" s="1" t="s">
        <v>176</v>
      </c>
      <c r="B41" s="1">
        <v>34</v>
      </c>
    </row>
    <row r="42" spans="1:2" ht="15">
      <c r="A42" s="1" t="s">
        <v>106</v>
      </c>
      <c r="B42" s="1">
        <v>25</v>
      </c>
    </row>
    <row r="43" spans="1:2" ht="15">
      <c r="A43" s="1" t="s">
        <v>177</v>
      </c>
      <c r="B43" s="1">
        <v>1</v>
      </c>
    </row>
    <row r="44" spans="1:2" ht="15">
      <c r="A44" s="1" t="s">
        <v>178</v>
      </c>
      <c r="B44" s="1">
        <v>1</v>
      </c>
    </row>
    <row r="45" spans="1:2" ht="15">
      <c r="A45" s="1" t="s">
        <v>179</v>
      </c>
      <c r="B45" s="1">
        <v>0.93</v>
      </c>
    </row>
    <row r="46" spans="1:2" ht="15">
      <c r="A46" s="1" t="s">
        <v>180</v>
      </c>
      <c r="B46" s="1">
        <v>7.0000000000000007E-2</v>
      </c>
    </row>
    <row r="47" spans="1:2" ht="15">
      <c r="A47" s="1" t="s">
        <v>181</v>
      </c>
      <c r="B47" s="1">
        <v>0</v>
      </c>
    </row>
    <row r="48" spans="1:2" ht="15">
      <c r="A48" s="1" t="s">
        <v>182</v>
      </c>
      <c r="B48" s="1">
        <v>2.4</v>
      </c>
    </row>
    <row r="50" spans="1:2" ht="15">
      <c r="A50" s="26" t="s">
        <v>183</v>
      </c>
      <c r="B50" s="1"/>
    </row>
    <row r="51" spans="1:2" ht="15">
      <c r="A51" s="1" t="s">
        <v>184</v>
      </c>
      <c r="B51" s="1">
        <v>18</v>
      </c>
    </row>
    <row r="52" spans="1:2" ht="15">
      <c r="A52" s="1" t="s">
        <v>185</v>
      </c>
      <c r="B52" s="1">
        <v>30</v>
      </c>
    </row>
    <row r="53" spans="1:2" ht="15">
      <c r="A53" s="1" t="s">
        <v>186</v>
      </c>
      <c r="B53" s="1">
        <v>200</v>
      </c>
    </row>
    <row r="54" spans="1:2" ht="15">
      <c r="A54" s="1" t="s">
        <v>187</v>
      </c>
      <c r="B54" s="1"/>
    </row>
    <row r="55" spans="1:2" ht="15">
      <c r="A55" s="1"/>
      <c r="B55" s="1"/>
    </row>
    <row r="56" spans="1:2" ht="15">
      <c r="A56" s="1"/>
      <c r="B56" s="1"/>
    </row>
    <row r="57" spans="1:2" ht="15">
      <c r="A57" s="26" t="s">
        <v>188</v>
      </c>
      <c r="B57" s="1"/>
    </row>
    <row r="58" spans="1:2" ht="15">
      <c r="A58" s="1" t="s">
        <v>189</v>
      </c>
      <c r="B58" s="1">
        <v>100</v>
      </c>
    </row>
    <row r="59" spans="1:2" ht="15">
      <c r="A59" s="1" t="s">
        <v>190</v>
      </c>
      <c r="B59" s="1">
        <v>0.75</v>
      </c>
    </row>
    <row r="60" spans="1:2" ht="15">
      <c r="A60" s="1" t="s">
        <v>191</v>
      </c>
      <c r="B60" s="1">
        <v>0.25</v>
      </c>
    </row>
    <row r="71" spans="1:2" ht="15.75" customHeight="1">
      <c r="A71" s="26" t="s">
        <v>192</v>
      </c>
      <c r="B71" s="26" t="s">
        <v>99</v>
      </c>
    </row>
    <row r="72" spans="1:2" ht="15.75" customHeight="1">
      <c r="A72" s="49" t="s">
        <v>193</v>
      </c>
      <c r="B72" s="49" t="s">
        <v>194</v>
      </c>
    </row>
    <row r="73" spans="1:2" ht="15.75" customHeight="1">
      <c r="A73" s="219" t="s">
        <v>195</v>
      </c>
      <c r="B73" s="219" t="s">
        <v>196</v>
      </c>
    </row>
    <row r="74" spans="1:2" ht="15.75" customHeight="1">
      <c r="A74" s="219" t="s">
        <v>197</v>
      </c>
      <c r="B74" s="219" t="s">
        <v>198</v>
      </c>
    </row>
    <row r="75" spans="1:2" ht="15.75" customHeight="1">
      <c r="A75" s="737" t="s">
        <v>199</v>
      </c>
      <c r="B75" s="49" t="s">
        <v>200</v>
      </c>
    </row>
    <row r="76" spans="1:2" ht="15.75" customHeight="1">
      <c r="A76" s="49" t="s">
        <v>201</v>
      </c>
      <c r="B76" s="736" t="s">
        <v>202</v>
      </c>
    </row>
    <row r="77" spans="1:2" ht="15.75" customHeight="1">
      <c r="B77" s="219" t="s">
        <v>203</v>
      </c>
    </row>
    <row r="78" spans="1:2" ht="15.75" customHeight="1">
      <c r="B78" s="219" t="s">
        <v>204</v>
      </c>
    </row>
    <row r="79" spans="1:2" ht="15.75" customHeight="1">
      <c r="B79" s="219" t="s">
        <v>205</v>
      </c>
    </row>
    <row r="80" spans="1:2" ht="15.75" customHeight="1">
      <c r="B80" s="219" t="s">
        <v>206</v>
      </c>
    </row>
    <row r="81" spans="2:2" ht="15.75" customHeight="1">
      <c r="B81" s="219" t="s">
        <v>207</v>
      </c>
    </row>
    <row r="82" spans="2:2" ht="15.75" customHeight="1">
      <c r="B82" s="219" t="s">
        <v>208</v>
      </c>
    </row>
    <row r="83" spans="2:2" ht="15.75" customHeight="1">
      <c r="B83" s="219" t="s">
        <v>209</v>
      </c>
    </row>
  </sheetData>
  <pageMargins left="0" right="0" top="0" bottom="0" header="0" footer="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OX23"/>
  <sheetViews>
    <sheetView workbookViewId="0">
      <pane xSplit="1" topLeftCell="B1" activePane="topRight" state="frozen"/>
      <selection pane="topRight" activeCell="A3" sqref="A3"/>
      <selection activeCell="A3" sqref="A3"/>
    </sheetView>
  </sheetViews>
  <sheetFormatPr defaultColWidth="28.7109375" defaultRowHeight="15.75" customHeight="1"/>
  <cols>
    <col min="1" max="1" width="28.7109375" customWidth="1"/>
    <col min="2" max="330" width="28.7109375" style="331" customWidth="1"/>
    <col min="331" max="16384" width="28.7109375" style="331"/>
  </cols>
  <sheetData>
    <row r="1" spans="1:414" ht="15.75" customHeight="1">
      <c r="A1" s="53" t="s">
        <v>210</v>
      </c>
      <c r="B1" s="54" t="s">
        <v>14</v>
      </c>
      <c r="C1" s="54" t="s">
        <v>15</v>
      </c>
      <c r="D1" s="54" t="s">
        <v>16</v>
      </c>
      <c r="E1" s="54" t="s">
        <v>17</v>
      </c>
      <c r="F1" s="54" t="s">
        <v>18</v>
      </c>
      <c r="G1" s="54" t="s">
        <v>19</v>
      </c>
      <c r="H1" s="54" t="s">
        <v>20</v>
      </c>
      <c r="I1" s="54" t="s">
        <v>14</v>
      </c>
      <c r="J1" s="54" t="s">
        <v>15</v>
      </c>
      <c r="K1" s="54" t="s">
        <v>16</v>
      </c>
      <c r="L1" s="54" t="s">
        <v>17</v>
      </c>
      <c r="M1" s="54" t="s">
        <v>18</v>
      </c>
      <c r="N1" s="54" t="s">
        <v>19</v>
      </c>
      <c r="O1" s="54" t="s">
        <v>20</v>
      </c>
      <c r="P1" s="54" t="s">
        <v>14</v>
      </c>
      <c r="Q1" s="54" t="s">
        <v>15</v>
      </c>
      <c r="R1" s="54" t="s">
        <v>16</v>
      </c>
      <c r="S1" s="54" t="s">
        <v>17</v>
      </c>
      <c r="T1" s="54" t="s">
        <v>18</v>
      </c>
      <c r="U1" s="54" t="s">
        <v>19</v>
      </c>
      <c r="V1" s="54" t="s">
        <v>20</v>
      </c>
      <c r="W1" s="54" t="s">
        <v>14</v>
      </c>
      <c r="X1" s="54" t="s">
        <v>15</v>
      </c>
      <c r="Y1" s="54" t="s">
        <v>16</v>
      </c>
      <c r="Z1" s="54" t="s">
        <v>17</v>
      </c>
      <c r="AA1" s="54" t="s">
        <v>18</v>
      </c>
      <c r="AB1" s="54" t="s">
        <v>19</v>
      </c>
      <c r="AC1" s="54" t="s">
        <v>20</v>
      </c>
      <c r="AD1" s="54" t="s">
        <v>14</v>
      </c>
      <c r="AE1" s="54" t="s">
        <v>15</v>
      </c>
      <c r="AF1" s="54" t="s">
        <v>16</v>
      </c>
      <c r="AG1" s="54" t="s">
        <v>17</v>
      </c>
      <c r="AH1" s="54" t="s">
        <v>18</v>
      </c>
      <c r="AI1" s="54" t="s">
        <v>19</v>
      </c>
      <c r="AJ1" s="54" t="s">
        <v>20</v>
      </c>
      <c r="AK1" s="54" t="s">
        <v>14</v>
      </c>
      <c r="AL1" s="54" t="s">
        <v>15</v>
      </c>
      <c r="AM1" s="54" t="s">
        <v>16</v>
      </c>
      <c r="AN1" s="54" t="s">
        <v>17</v>
      </c>
      <c r="AO1" s="54" t="s">
        <v>18</v>
      </c>
      <c r="AP1" s="54" t="s">
        <v>19</v>
      </c>
      <c r="AQ1" s="54" t="s">
        <v>20</v>
      </c>
      <c r="AR1" s="54" t="s">
        <v>14</v>
      </c>
      <c r="AS1" s="54" t="s">
        <v>15</v>
      </c>
      <c r="AT1" s="54" t="s">
        <v>16</v>
      </c>
      <c r="AU1" s="54" t="s">
        <v>17</v>
      </c>
      <c r="AV1" s="54" t="s">
        <v>18</v>
      </c>
      <c r="AW1" s="54" t="s">
        <v>19</v>
      </c>
      <c r="AX1" s="54" t="s">
        <v>20</v>
      </c>
      <c r="AY1" s="54" t="s">
        <v>14</v>
      </c>
      <c r="AZ1" s="54" t="s">
        <v>15</v>
      </c>
      <c r="BA1" s="54" t="s">
        <v>16</v>
      </c>
      <c r="BB1" s="54" t="s">
        <v>17</v>
      </c>
      <c r="BC1" s="54" t="s">
        <v>18</v>
      </c>
      <c r="BD1" s="54" t="s">
        <v>19</v>
      </c>
      <c r="BE1" s="54" t="s">
        <v>20</v>
      </c>
      <c r="BF1" s="54" t="s">
        <v>14</v>
      </c>
      <c r="BG1" s="54" t="s">
        <v>15</v>
      </c>
      <c r="BH1" s="54" t="s">
        <v>16</v>
      </c>
      <c r="BI1" s="54" t="s">
        <v>17</v>
      </c>
      <c r="BJ1" s="54" t="s">
        <v>18</v>
      </c>
      <c r="BK1" s="54" t="s">
        <v>19</v>
      </c>
      <c r="BL1" s="54" t="s">
        <v>20</v>
      </c>
      <c r="BM1" s="54" t="s">
        <v>14</v>
      </c>
      <c r="BN1" s="54" t="s">
        <v>15</v>
      </c>
      <c r="BO1" s="54" t="s">
        <v>16</v>
      </c>
      <c r="BP1" s="54" t="s">
        <v>17</v>
      </c>
      <c r="BQ1" s="54" t="s">
        <v>18</v>
      </c>
      <c r="BR1" s="54" t="s">
        <v>19</v>
      </c>
      <c r="BS1" s="54" t="s">
        <v>20</v>
      </c>
      <c r="BT1" s="54" t="s">
        <v>14</v>
      </c>
      <c r="BU1" s="54" t="s">
        <v>15</v>
      </c>
      <c r="BV1" s="54" t="s">
        <v>16</v>
      </c>
      <c r="BW1" s="54" t="s">
        <v>17</v>
      </c>
      <c r="BX1" s="54" t="s">
        <v>18</v>
      </c>
      <c r="BY1" s="54" t="s">
        <v>19</v>
      </c>
      <c r="BZ1" s="54" t="s">
        <v>20</v>
      </c>
      <c r="CA1" s="54" t="s">
        <v>14</v>
      </c>
      <c r="CB1" s="54" t="s">
        <v>15</v>
      </c>
      <c r="CC1" s="54" t="s">
        <v>16</v>
      </c>
      <c r="CD1" s="54" t="s">
        <v>17</v>
      </c>
      <c r="CE1" s="54" t="s">
        <v>18</v>
      </c>
      <c r="CF1" s="54" t="s">
        <v>19</v>
      </c>
      <c r="CG1" s="54" t="s">
        <v>20</v>
      </c>
      <c r="CH1" s="54" t="s">
        <v>14</v>
      </c>
      <c r="CI1" s="54" t="s">
        <v>15</v>
      </c>
      <c r="CJ1" s="54" t="s">
        <v>16</v>
      </c>
      <c r="CK1" s="54" t="s">
        <v>17</v>
      </c>
      <c r="CL1" s="54" t="s">
        <v>18</v>
      </c>
      <c r="CM1" s="54" t="s">
        <v>19</v>
      </c>
      <c r="CN1" s="54" t="s">
        <v>20</v>
      </c>
      <c r="CO1" s="54" t="s">
        <v>14</v>
      </c>
      <c r="CP1" s="54" t="s">
        <v>15</v>
      </c>
      <c r="CQ1" s="54" t="s">
        <v>16</v>
      </c>
      <c r="CR1" s="54" t="s">
        <v>17</v>
      </c>
      <c r="CS1" s="54" t="s">
        <v>18</v>
      </c>
      <c r="CT1" s="54" t="s">
        <v>19</v>
      </c>
      <c r="CU1" s="54" t="s">
        <v>20</v>
      </c>
      <c r="CV1" s="54" t="s">
        <v>14</v>
      </c>
      <c r="CW1" s="54" t="s">
        <v>15</v>
      </c>
      <c r="CX1" s="54" t="s">
        <v>16</v>
      </c>
      <c r="CY1" s="54" t="s">
        <v>17</v>
      </c>
      <c r="CZ1" s="54" t="s">
        <v>18</v>
      </c>
      <c r="DA1" s="54" t="s">
        <v>19</v>
      </c>
      <c r="DB1" s="54" t="s">
        <v>20</v>
      </c>
      <c r="DC1" s="54" t="s">
        <v>14</v>
      </c>
      <c r="DD1" s="54" t="s">
        <v>15</v>
      </c>
      <c r="DE1" s="54" t="s">
        <v>16</v>
      </c>
      <c r="DF1" s="54" t="s">
        <v>17</v>
      </c>
      <c r="DG1" s="54" t="s">
        <v>18</v>
      </c>
      <c r="DH1" s="54" t="s">
        <v>19</v>
      </c>
      <c r="DI1" s="54" t="s">
        <v>20</v>
      </c>
      <c r="DJ1" s="54" t="s">
        <v>14</v>
      </c>
      <c r="DK1" s="54" t="s">
        <v>15</v>
      </c>
      <c r="DL1" s="54" t="s">
        <v>16</v>
      </c>
      <c r="DM1" s="54" t="s">
        <v>17</v>
      </c>
      <c r="DN1" s="54" t="s">
        <v>18</v>
      </c>
      <c r="DO1" s="54" t="s">
        <v>19</v>
      </c>
      <c r="DP1" s="54" t="s">
        <v>20</v>
      </c>
      <c r="DQ1" s="54" t="s">
        <v>14</v>
      </c>
      <c r="DR1" s="54" t="s">
        <v>15</v>
      </c>
      <c r="DS1" s="54" t="s">
        <v>16</v>
      </c>
      <c r="DT1" s="54" t="s">
        <v>17</v>
      </c>
      <c r="DU1" s="54" t="s">
        <v>18</v>
      </c>
      <c r="DV1" s="54" t="s">
        <v>19</v>
      </c>
      <c r="DW1" s="54" t="s">
        <v>20</v>
      </c>
      <c r="DX1" s="54" t="s">
        <v>14</v>
      </c>
      <c r="DY1" s="54" t="s">
        <v>15</v>
      </c>
      <c r="DZ1" s="54" t="s">
        <v>16</v>
      </c>
      <c r="EA1" s="54" t="s">
        <v>17</v>
      </c>
      <c r="EB1" s="54" t="s">
        <v>18</v>
      </c>
      <c r="EC1" s="54" t="s">
        <v>19</v>
      </c>
      <c r="ED1" s="54" t="s">
        <v>20</v>
      </c>
      <c r="EE1" s="54" t="s">
        <v>14</v>
      </c>
      <c r="EF1" s="54" t="s">
        <v>15</v>
      </c>
      <c r="EG1" s="54" t="s">
        <v>16</v>
      </c>
      <c r="EH1" s="54" t="s">
        <v>17</v>
      </c>
      <c r="EI1" s="54" t="s">
        <v>18</v>
      </c>
      <c r="EJ1" s="54" t="s">
        <v>19</v>
      </c>
      <c r="EK1" s="54" t="s">
        <v>20</v>
      </c>
      <c r="EL1" s="54" t="s">
        <v>14</v>
      </c>
      <c r="EM1" s="54" t="s">
        <v>15</v>
      </c>
      <c r="EN1" s="54" t="s">
        <v>16</v>
      </c>
      <c r="EO1" s="54" t="s">
        <v>17</v>
      </c>
      <c r="EP1" s="54" t="s">
        <v>18</v>
      </c>
      <c r="EQ1" s="54" t="s">
        <v>19</v>
      </c>
      <c r="ER1" s="54" t="s">
        <v>20</v>
      </c>
      <c r="ES1" s="54" t="s">
        <v>14</v>
      </c>
      <c r="ET1" s="54" t="s">
        <v>15</v>
      </c>
      <c r="EU1" s="54" t="s">
        <v>16</v>
      </c>
      <c r="EV1" s="54" t="s">
        <v>17</v>
      </c>
      <c r="EW1" s="54" t="s">
        <v>18</v>
      </c>
      <c r="EX1" s="54" t="s">
        <v>19</v>
      </c>
      <c r="EY1" s="54" t="s">
        <v>20</v>
      </c>
      <c r="EZ1" s="54" t="s">
        <v>14</v>
      </c>
      <c r="FA1" s="54" t="s">
        <v>15</v>
      </c>
      <c r="FB1" s="54" t="s">
        <v>16</v>
      </c>
      <c r="FC1" s="54" t="s">
        <v>17</v>
      </c>
      <c r="FD1" s="54" t="s">
        <v>18</v>
      </c>
      <c r="FE1" s="54" t="s">
        <v>19</v>
      </c>
      <c r="FF1" s="54" t="s">
        <v>20</v>
      </c>
      <c r="FG1" s="54" t="s">
        <v>14</v>
      </c>
      <c r="FH1" s="54" t="s">
        <v>15</v>
      </c>
      <c r="FI1" s="54" t="s">
        <v>16</v>
      </c>
      <c r="FJ1" s="54" t="s">
        <v>17</v>
      </c>
      <c r="FK1" s="54" t="s">
        <v>18</v>
      </c>
      <c r="FL1" s="54" t="s">
        <v>19</v>
      </c>
      <c r="FM1" s="54" t="s">
        <v>20</v>
      </c>
      <c r="FN1" s="54" t="s">
        <v>14</v>
      </c>
      <c r="FO1" s="54" t="s">
        <v>15</v>
      </c>
      <c r="FP1" s="54" t="s">
        <v>16</v>
      </c>
      <c r="FQ1" s="54" t="s">
        <v>17</v>
      </c>
      <c r="FR1" s="54" t="s">
        <v>18</v>
      </c>
      <c r="FS1" s="54" t="s">
        <v>19</v>
      </c>
      <c r="FT1" s="54" t="s">
        <v>20</v>
      </c>
      <c r="FU1" s="54" t="s">
        <v>14</v>
      </c>
      <c r="FV1" s="54" t="s">
        <v>15</v>
      </c>
      <c r="FW1" s="54" t="s">
        <v>16</v>
      </c>
      <c r="FX1" s="54" t="s">
        <v>17</v>
      </c>
      <c r="FY1" s="54" t="s">
        <v>18</v>
      </c>
      <c r="FZ1" s="54" t="s">
        <v>19</v>
      </c>
      <c r="GA1" s="54" t="s">
        <v>20</v>
      </c>
      <c r="GB1" s="54" t="s">
        <v>14</v>
      </c>
      <c r="GC1" s="54" t="s">
        <v>15</v>
      </c>
      <c r="GD1" s="54" t="s">
        <v>16</v>
      </c>
      <c r="GE1" s="54" t="s">
        <v>17</v>
      </c>
      <c r="GF1" s="54" t="s">
        <v>18</v>
      </c>
      <c r="GG1" s="54" t="s">
        <v>19</v>
      </c>
      <c r="GH1" s="54" t="s">
        <v>20</v>
      </c>
      <c r="GI1" s="54" t="s">
        <v>14</v>
      </c>
      <c r="GJ1" s="54" t="s">
        <v>15</v>
      </c>
      <c r="GK1" s="54" t="s">
        <v>16</v>
      </c>
      <c r="GL1" s="54" t="s">
        <v>17</v>
      </c>
      <c r="GM1" s="54" t="s">
        <v>18</v>
      </c>
      <c r="GN1" s="54" t="s">
        <v>19</v>
      </c>
      <c r="GO1" s="54" t="s">
        <v>20</v>
      </c>
      <c r="GP1" s="54" t="s">
        <v>14</v>
      </c>
      <c r="GQ1" s="54" t="s">
        <v>15</v>
      </c>
      <c r="GR1" s="54" t="s">
        <v>16</v>
      </c>
      <c r="GS1" s="54" t="s">
        <v>17</v>
      </c>
      <c r="GT1" s="54" t="s">
        <v>18</v>
      </c>
      <c r="GU1" s="54" t="s">
        <v>19</v>
      </c>
      <c r="GV1" s="54" t="s">
        <v>20</v>
      </c>
      <c r="GW1" s="54" t="s">
        <v>14</v>
      </c>
      <c r="GX1" s="54" t="s">
        <v>15</v>
      </c>
      <c r="GY1" s="54" t="s">
        <v>16</v>
      </c>
      <c r="GZ1" s="54" t="s">
        <v>17</v>
      </c>
      <c r="HA1" s="54" t="s">
        <v>18</v>
      </c>
      <c r="HB1" s="54" t="s">
        <v>19</v>
      </c>
      <c r="HC1" s="54" t="s">
        <v>20</v>
      </c>
      <c r="HD1" s="54" t="s">
        <v>14</v>
      </c>
      <c r="HE1" s="54" t="s">
        <v>15</v>
      </c>
      <c r="HF1" s="54" t="s">
        <v>16</v>
      </c>
      <c r="HG1" s="54" t="s">
        <v>17</v>
      </c>
      <c r="HH1" s="54" t="s">
        <v>18</v>
      </c>
      <c r="HI1" s="54" t="s">
        <v>19</v>
      </c>
      <c r="HJ1" s="54" t="s">
        <v>20</v>
      </c>
      <c r="HK1" s="54" t="s">
        <v>14</v>
      </c>
      <c r="HL1" s="54" t="s">
        <v>15</v>
      </c>
      <c r="HM1" s="54" t="s">
        <v>16</v>
      </c>
      <c r="HN1" s="54" t="s">
        <v>17</v>
      </c>
      <c r="HO1" s="54" t="s">
        <v>18</v>
      </c>
      <c r="HP1" s="54" t="s">
        <v>19</v>
      </c>
      <c r="HQ1" s="54" t="s">
        <v>20</v>
      </c>
      <c r="HR1" s="54" t="s">
        <v>14</v>
      </c>
      <c r="HS1" s="54" t="s">
        <v>15</v>
      </c>
      <c r="HT1" s="54" t="s">
        <v>16</v>
      </c>
      <c r="HU1" s="54" t="s">
        <v>17</v>
      </c>
      <c r="HV1" s="54" t="s">
        <v>18</v>
      </c>
      <c r="HW1" s="54" t="s">
        <v>19</v>
      </c>
      <c r="HX1" s="54" t="s">
        <v>20</v>
      </c>
      <c r="HY1" s="54" t="s">
        <v>14</v>
      </c>
      <c r="HZ1" s="54" t="s">
        <v>15</v>
      </c>
      <c r="IA1" s="54" t="s">
        <v>16</v>
      </c>
      <c r="IB1" s="54" t="s">
        <v>17</v>
      </c>
      <c r="IC1" s="54" t="s">
        <v>18</v>
      </c>
      <c r="ID1" s="54" t="s">
        <v>19</v>
      </c>
      <c r="IE1" s="54" t="s">
        <v>20</v>
      </c>
      <c r="IF1" s="54" t="s">
        <v>14</v>
      </c>
      <c r="IG1" s="54" t="s">
        <v>15</v>
      </c>
      <c r="IH1" s="54" t="s">
        <v>16</v>
      </c>
      <c r="II1" s="54" t="s">
        <v>17</v>
      </c>
      <c r="IJ1" s="54" t="s">
        <v>18</v>
      </c>
      <c r="IK1" s="54" t="s">
        <v>19</v>
      </c>
      <c r="IL1" s="54" t="s">
        <v>20</v>
      </c>
      <c r="IM1" s="54" t="s">
        <v>14</v>
      </c>
      <c r="IN1" s="54" t="s">
        <v>15</v>
      </c>
      <c r="IO1" s="54" t="s">
        <v>16</v>
      </c>
      <c r="IP1" s="54" t="s">
        <v>17</v>
      </c>
      <c r="IQ1" s="54" t="s">
        <v>18</v>
      </c>
      <c r="IR1" s="54" t="s">
        <v>19</v>
      </c>
      <c r="IS1" s="54" t="s">
        <v>20</v>
      </c>
      <c r="IT1" s="54" t="s">
        <v>14</v>
      </c>
      <c r="IU1" s="54" t="s">
        <v>15</v>
      </c>
      <c r="IV1" s="54" t="s">
        <v>16</v>
      </c>
      <c r="IW1" s="54" t="s">
        <v>17</v>
      </c>
      <c r="IX1" s="54" t="s">
        <v>18</v>
      </c>
      <c r="IY1" s="54" t="s">
        <v>19</v>
      </c>
      <c r="IZ1" s="54" t="s">
        <v>20</v>
      </c>
      <c r="JA1" s="54" t="s">
        <v>14</v>
      </c>
      <c r="JB1" s="54" t="s">
        <v>15</v>
      </c>
      <c r="JC1" s="54" t="s">
        <v>16</v>
      </c>
      <c r="JD1" s="54" t="s">
        <v>17</v>
      </c>
      <c r="JE1" s="54" t="s">
        <v>18</v>
      </c>
      <c r="JF1" s="54" t="s">
        <v>19</v>
      </c>
      <c r="JG1" s="54" t="s">
        <v>20</v>
      </c>
      <c r="JH1" s="54" t="s">
        <v>14</v>
      </c>
      <c r="JI1" s="54" t="s">
        <v>15</v>
      </c>
      <c r="JJ1" s="54" t="s">
        <v>16</v>
      </c>
      <c r="JK1" s="54" t="s">
        <v>17</v>
      </c>
      <c r="JL1" s="54" t="s">
        <v>18</v>
      </c>
      <c r="JM1" s="54" t="s">
        <v>19</v>
      </c>
      <c r="JN1" s="54" t="s">
        <v>20</v>
      </c>
      <c r="JO1" s="54" t="s">
        <v>14</v>
      </c>
      <c r="JP1" s="54" t="s">
        <v>15</v>
      </c>
      <c r="JQ1" s="54" t="s">
        <v>16</v>
      </c>
      <c r="JR1" s="54" t="s">
        <v>17</v>
      </c>
      <c r="JS1" s="54" t="s">
        <v>18</v>
      </c>
      <c r="JT1" s="54" t="s">
        <v>19</v>
      </c>
      <c r="JU1" s="54" t="s">
        <v>20</v>
      </c>
      <c r="JV1" s="54" t="s">
        <v>14</v>
      </c>
      <c r="JW1" s="54" t="s">
        <v>15</v>
      </c>
      <c r="JX1" s="54" t="s">
        <v>16</v>
      </c>
      <c r="JY1" s="54" t="s">
        <v>17</v>
      </c>
      <c r="JZ1" s="54" t="s">
        <v>18</v>
      </c>
      <c r="KA1" s="54" t="s">
        <v>19</v>
      </c>
      <c r="KB1" s="54" t="s">
        <v>20</v>
      </c>
      <c r="KC1" s="54" t="s">
        <v>14</v>
      </c>
      <c r="KD1" s="54" t="s">
        <v>15</v>
      </c>
      <c r="KE1" s="54" t="s">
        <v>16</v>
      </c>
      <c r="KF1" s="54" t="s">
        <v>17</v>
      </c>
      <c r="KG1" s="54" t="s">
        <v>18</v>
      </c>
      <c r="KH1" s="54" t="s">
        <v>19</v>
      </c>
      <c r="KI1" s="54" t="s">
        <v>20</v>
      </c>
      <c r="KJ1" s="54" t="s">
        <v>14</v>
      </c>
      <c r="KK1" s="54" t="s">
        <v>15</v>
      </c>
      <c r="KL1" s="54" t="s">
        <v>16</v>
      </c>
      <c r="KM1" s="54" t="s">
        <v>17</v>
      </c>
      <c r="KN1" s="54" t="s">
        <v>18</v>
      </c>
      <c r="KO1" s="54" t="s">
        <v>19</v>
      </c>
      <c r="KP1" s="54" t="s">
        <v>20</v>
      </c>
      <c r="KQ1" s="54" t="s">
        <v>14</v>
      </c>
      <c r="KR1" s="54" t="s">
        <v>15</v>
      </c>
      <c r="KS1" s="54" t="s">
        <v>16</v>
      </c>
      <c r="KT1" s="54" t="s">
        <v>17</v>
      </c>
      <c r="KU1" s="54" t="s">
        <v>18</v>
      </c>
      <c r="KV1" s="54" t="s">
        <v>19</v>
      </c>
      <c r="KW1" s="54" t="s">
        <v>20</v>
      </c>
      <c r="KX1" s="54" t="s">
        <v>14</v>
      </c>
      <c r="KY1" s="54" t="s">
        <v>15</v>
      </c>
      <c r="KZ1" s="54" t="s">
        <v>16</v>
      </c>
      <c r="LA1" s="54" t="s">
        <v>17</v>
      </c>
      <c r="LB1" s="54" t="s">
        <v>18</v>
      </c>
      <c r="LC1" s="54" t="s">
        <v>19</v>
      </c>
      <c r="LD1" s="54" t="s">
        <v>20</v>
      </c>
      <c r="LE1" s="54" t="s">
        <v>14</v>
      </c>
      <c r="LF1" s="54" t="s">
        <v>15</v>
      </c>
      <c r="LG1" s="54" t="s">
        <v>16</v>
      </c>
      <c r="LH1" s="54" t="s">
        <v>17</v>
      </c>
      <c r="LI1" s="54" t="s">
        <v>18</v>
      </c>
      <c r="LJ1" s="54" t="s">
        <v>19</v>
      </c>
      <c r="LK1" s="54" t="s">
        <v>20</v>
      </c>
      <c r="LL1" s="54" t="s">
        <v>14</v>
      </c>
      <c r="LM1" s="54" t="s">
        <v>15</v>
      </c>
      <c r="LN1" s="54" t="s">
        <v>16</v>
      </c>
      <c r="LO1" s="54" t="s">
        <v>17</v>
      </c>
      <c r="LP1" s="54" t="s">
        <v>18</v>
      </c>
      <c r="LQ1" s="54" t="s">
        <v>19</v>
      </c>
      <c r="LR1" s="54" t="s">
        <v>20</v>
      </c>
      <c r="LS1" s="54" t="s">
        <v>14</v>
      </c>
      <c r="LT1" s="54" t="s">
        <v>15</v>
      </c>
      <c r="LU1" s="54" t="s">
        <v>16</v>
      </c>
      <c r="LV1" s="54" t="s">
        <v>17</v>
      </c>
      <c r="LW1" s="54" t="s">
        <v>18</v>
      </c>
      <c r="LX1" s="54" t="s">
        <v>19</v>
      </c>
      <c r="LY1" s="54" t="s">
        <v>20</v>
      </c>
      <c r="LZ1" s="54" t="s">
        <v>14</v>
      </c>
      <c r="MA1" s="54" t="s">
        <v>15</v>
      </c>
      <c r="MB1" s="54" t="s">
        <v>16</v>
      </c>
      <c r="MC1" s="54" t="s">
        <v>17</v>
      </c>
      <c r="MD1" s="54" t="s">
        <v>18</v>
      </c>
      <c r="ME1" s="54" t="s">
        <v>19</v>
      </c>
      <c r="MF1" s="54" t="s">
        <v>20</v>
      </c>
      <c r="MG1" s="54" t="s">
        <v>14</v>
      </c>
      <c r="MH1" s="54" t="s">
        <v>15</v>
      </c>
      <c r="MI1" s="54" t="s">
        <v>16</v>
      </c>
      <c r="MJ1" s="54" t="s">
        <v>17</v>
      </c>
      <c r="MK1" s="54" t="s">
        <v>18</v>
      </c>
      <c r="ML1" s="54" t="s">
        <v>19</v>
      </c>
      <c r="MM1" s="54" t="s">
        <v>20</v>
      </c>
      <c r="MN1" s="54" t="s">
        <v>14</v>
      </c>
      <c r="MO1" s="54" t="s">
        <v>15</v>
      </c>
      <c r="MP1" s="54" t="s">
        <v>16</v>
      </c>
      <c r="MQ1" s="54" t="s">
        <v>17</v>
      </c>
      <c r="MR1" s="54" t="s">
        <v>18</v>
      </c>
      <c r="MS1" s="54" t="s">
        <v>19</v>
      </c>
      <c r="MT1" s="54" t="s">
        <v>20</v>
      </c>
      <c r="MU1" s="54" t="s">
        <v>14</v>
      </c>
      <c r="MV1" s="54" t="s">
        <v>15</v>
      </c>
      <c r="MW1" s="54" t="s">
        <v>16</v>
      </c>
      <c r="MX1" s="54" t="s">
        <v>17</v>
      </c>
      <c r="MY1" s="54" t="s">
        <v>18</v>
      </c>
      <c r="MZ1" s="54" t="s">
        <v>19</v>
      </c>
      <c r="NA1" s="54" t="s">
        <v>20</v>
      </c>
      <c r="NB1" s="54" t="s">
        <v>14</v>
      </c>
      <c r="NC1" s="54" t="s">
        <v>15</v>
      </c>
      <c r="ND1" s="54" t="s">
        <v>16</v>
      </c>
      <c r="NE1" s="54" t="s">
        <v>17</v>
      </c>
      <c r="NF1" s="54" t="s">
        <v>18</v>
      </c>
      <c r="NG1" s="54" t="s">
        <v>19</v>
      </c>
      <c r="NH1" s="54" t="s">
        <v>20</v>
      </c>
      <c r="NI1" s="54" t="s">
        <v>14</v>
      </c>
      <c r="NJ1" s="54" t="s">
        <v>15</v>
      </c>
      <c r="NK1" s="54" t="s">
        <v>16</v>
      </c>
      <c r="NL1" s="54" t="s">
        <v>17</v>
      </c>
      <c r="NM1" s="54" t="s">
        <v>18</v>
      </c>
      <c r="NN1" s="54" t="s">
        <v>19</v>
      </c>
      <c r="NO1" s="54" t="s">
        <v>20</v>
      </c>
      <c r="NP1" s="54" t="s">
        <v>14</v>
      </c>
      <c r="NQ1" s="54" t="s">
        <v>15</v>
      </c>
      <c r="NR1" s="54" t="s">
        <v>16</v>
      </c>
      <c r="NS1" s="54" t="s">
        <v>17</v>
      </c>
      <c r="NT1" s="54" t="s">
        <v>18</v>
      </c>
      <c r="NU1" s="54" t="s">
        <v>19</v>
      </c>
      <c r="NV1" s="54" t="s">
        <v>20</v>
      </c>
      <c r="NW1" s="54" t="s">
        <v>14</v>
      </c>
      <c r="NX1" s="54" t="s">
        <v>15</v>
      </c>
      <c r="NY1" s="54" t="s">
        <v>16</v>
      </c>
      <c r="NZ1" s="54" t="s">
        <v>17</v>
      </c>
      <c r="OA1" s="54" t="s">
        <v>18</v>
      </c>
      <c r="OB1" s="54" t="s">
        <v>19</v>
      </c>
      <c r="OC1" s="54" t="s">
        <v>20</v>
      </c>
      <c r="OD1" s="54" t="s">
        <v>14</v>
      </c>
      <c r="OE1" s="54" t="s">
        <v>15</v>
      </c>
      <c r="OF1" s="54" t="s">
        <v>16</v>
      </c>
      <c r="OG1" s="54" t="s">
        <v>17</v>
      </c>
      <c r="OH1" s="54" t="s">
        <v>18</v>
      </c>
      <c r="OI1" s="54" t="s">
        <v>19</v>
      </c>
      <c r="OJ1" s="54" t="s">
        <v>20</v>
      </c>
      <c r="OK1" s="54" t="s">
        <v>14</v>
      </c>
      <c r="OL1" s="54" t="s">
        <v>15</v>
      </c>
      <c r="OM1" s="54" t="s">
        <v>16</v>
      </c>
      <c r="ON1" s="54" t="s">
        <v>17</v>
      </c>
      <c r="OO1" s="54" t="s">
        <v>18</v>
      </c>
      <c r="OP1" s="54" t="s">
        <v>19</v>
      </c>
      <c r="OQ1" s="54" t="s">
        <v>20</v>
      </c>
      <c r="OR1" s="54" t="s">
        <v>14</v>
      </c>
      <c r="OS1" s="54" t="s">
        <v>15</v>
      </c>
      <c r="OT1" s="54" t="s">
        <v>16</v>
      </c>
      <c r="OU1" s="54" t="s">
        <v>17</v>
      </c>
      <c r="OV1" s="54" t="s">
        <v>18</v>
      </c>
      <c r="OW1" s="54" t="s">
        <v>19</v>
      </c>
      <c r="OX1" s="54" t="s">
        <v>20</v>
      </c>
    </row>
    <row r="2" spans="1:414" ht="15.75" customHeight="1">
      <c r="A2" s="80"/>
      <c r="B2" s="77">
        <v>45690</v>
      </c>
      <c r="C2" s="77">
        <v>45691</v>
      </c>
      <c r="D2" s="77">
        <v>45692</v>
      </c>
      <c r="E2" s="77">
        <v>45693</v>
      </c>
      <c r="F2" s="77">
        <v>45694</v>
      </c>
      <c r="G2" s="77">
        <v>45695</v>
      </c>
      <c r="H2" s="77">
        <v>45696</v>
      </c>
      <c r="I2" s="77">
        <v>45697</v>
      </c>
      <c r="J2" s="77">
        <v>45698</v>
      </c>
      <c r="K2" s="77">
        <v>45699</v>
      </c>
      <c r="L2" s="77">
        <v>45700</v>
      </c>
      <c r="M2" s="77">
        <v>45701</v>
      </c>
      <c r="N2" s="77">
        <v>45702</v>
      </c>
      <c r="O2" s="77">
        <v>45703</v>
      </c>
      <c r="P2" s="77">
        <v>45704</v>
      </c>
      <c r="Q2" s="77">
        <v>45705</v>
      </c>
      <c r="R2" s="77">
        <v>45706</v>
      </c>
      <c r="S2" s="77">
        <v>45707</v>
      </c>
      <c r="T2" s="77">
        <v>45708</v>
      </c>
      <c r="U2" s="77">
        <v>45709</v>
      </c>
      <c r="V2" s="77">
        <v>45710</v>
      </c>
      <c r="W2" s="77">
        <v>45711</v>
      </c>
      <c r="X2" s="77">
        <v>45712</v>
      </c>
      <c r="Y2" s="77">
        <v>45713</v>
      </c>
      <c r="Z2" s="77">
        <v>45714</v>
      </c>
      <c r="AA2" s="77">
        <v>45715</v>
      </c>
      <c r="AB2" s="77">
        <v>45716</v>
      </c>
      <c r="AC2" s="77">
        <v>45717</v>
      </c>
      <c r="AD2" s="77">
        <v>45718</v>
      </c>
      <c r="AE2" s="77">
        <v>45719</v>
      </c>
      <c r="AF2" s="77">
        <v>45720</v>
      </c>
      <c r="AG2" s="77">
        <v>45721</v>
      </c>
      <c r="AH2" s="77">
        <v>45722</v>
      </c>
      <c r="AI2" s="77">
        <v>45723</v>
      </c>
      <c r="AJ2" s="77">
        <v>45724</v>
      </c>
      <c r="AK2" s="77">
        <v>45725</v>
      </c>
      <c r="AL2" s="77">
        <v>45726</v>
      </c>
      <c r="AM2" s="77">
        <v>45727</v>
      </c>
      <c r="AN2" s="77">
        <v>45728</v>
      </c>
      <c r="AO2" s="77">
        <v>45729</v>
      </c>
      <c r="AP2" s="77">
        <v>45730</v>
      </c>
      <c r="AQ2" s="77">
        <v>45731</v>
      </c>
      <c r="AR2" s="77">
        <v>45732</v>
      </c>
      <c r="AS2" s="77">
        <v>45733</v>
      </c>
      <c r="AT2" s="77">
        <v>45734</v>
      </c>
      <c r="AU2" s="77">
        <v>45735</v>
      </c>
      <c r="AV2" s="77">
        <v>45736</v>
      </c>
      <c r="AW2" s="77">
        <v>45737</v>
      </c>
      <c r="AX2" s="77">
        <v>45738</v>
      </c>
      <c r="AY2" s="77">
        <v>45739</v>
      </c>
      <c r="AZ2" s="77">
        <v>45740</v>
      </c>
      <c r="BA2" s="77">
        <v>45741</v>
      </c>
      <c r="BB2" s="77">
        <v>45742</v>
      </c>
      <c r="BC2" s="77">
        <v>45743</v>
      </c>
      <c r="BD2" s="77">
        <v>45744</v>
      </c>
      <c r="BE2" s="77">
        <v>45745</v>
      </c>
      <c r="BF2" s="77">
        <v>45746</v>
      </c>
      <c r="BG2" s="77">
        <v>45747</v>
      </c>
      <c r="BH2" s="77">
        <v>45748</v>
      </c>
      <c r="BI2" s="77">
        <v>45749</v>
      </c>
      <c r="BJ2" s="77">
        <v>45750</v>
      </c>
      <c r="BK2" s="77">
        <v>45751</v>
      </c>
      <c r="BL2" s="77">
        <v>45752</v>
      </c>
      <c r="BM2" s="77">
        <v>45753</v>
      </c>
      <c r="BN2" s="77">
        <v>45754</v>
      </c>
      <c r="BO2" s="77">
        <v>45755</v>
      </c>
      <c r="BP2" s="77">
        <v>45756</v>
      </c>
      <c r="BQ2" s="77">
        <v>45757</v>
      </c>
      <c r="BR2" s="77">
        <v>45758</v>
      </c>
      <c r="BS2" s="77">
        <v>45759</v>
      </c>
      <c r="BT2" s="77">
        <v>45760</v>
      </c>
      <c r="BU2" s="77">
        <v>45761</v>
      </c>
      <c r="BV2" s="77">
        <v>45762</v>
      </c>
      <c r="BW2" s="77">
        <v>45763</v>
      </c>
      <c r="BX2" s="77">
        <v>45764</v>
      </c>
      <c r="BY2" s="77">
        <v>45765</v>
      </c>
      <c r="BZ2" s="77">
        <v>45766</v>
      </c>
      <c r="CA2" s="77">
        <v>45767</v>
      </c>
      <c r="CB2" s="77">
        <v>45768</v>
      </c>
      <c r="CC2" s="77">
        <v>45769</v>
      </c>
      <c r="CD2" s="77">
        <v>45770</v>
      </c>
      <c r="CE2" s="77">
        <v>45771</v>
      </c>
      <c r="CF2" s="77">
        <v>45772</v>
      </c>
      <c r="CG2" s="77">
        <v>45773</v>
      </c>
      <c r="CH2" s="77">
        <v>45774</v>
      </c>
      <c r="CI2" s="77">
        <v>45775</v>
      </c>
      <c r="CJ2" s="77">
        <v>45776</v>
      </c>
      <c r="CK2" s="77">
        <v>45777</v>
      </c>
      <c r="CL2" s="77">
        <v>45778</v>
      </c>
      <c r="CM2" s="77">
        <v>45779</v>
      </c>
      <c r="CN2" s="77">
        <v>45780</v>
      </c>
      <c r="CO2" s="77">
        <v>45781</v>
      </c>
      <c r="CP2" s="77">
        <v>45782</v>
      </c>
      <c r="CQ2" s="77">
        <v>45783</v>
      </c>
      <c r="CR2" s="77">
        <v>45784</v>
      </c>
      <c r="CS2" s="77">
        <v>45785</v>
      </c>
      <c r="CT2" s="77">
        <v>45786</v>
      </c>
      <c r="CU2" s="77">
        <v>45787</v>
      </c>
      <c r="CV2" s="77">
        <v>45788</v>
      </c>
      <c r="CW2" s="77">
        <v>45789</v>
      </c>
      <c r="CX2" s="77">
        <v>45790</v>
      </c>
      <c r="CY2" s="77">
        <v>45791</v>
      </c>
      <c r="CZ2" s="77">
        <v>45792</v>
      </c>
      <c r="DA2" s="77">
        <v>45793</v>
      </c>
      <c r="DB2" s="77">
        <v>45794</v>
      </c>
      <c r="DC2" s="77">
        <v>45795</v>
      </c>
      <c r="DD2" s="77">
        <v>45796</v>
      </c>
      <c r="DE2" s="77">
        <v>45797</v>
      </c>
      <c r="DF2" s="77">
        <v>45798</v>
      </c>
      <c r="DG2" s="77">
        <v>45799</v>
      </c>
      <c r="DH2" s="77">
        <v>45800</v>
      </c>
      <c r="DI2" s="77">
        <v>45801</v>
      </c>
      <c r="DJ2" s="77">
        <v>45802</v>
      </c>
      <c r="DK2" s="77">
        <v>45803</v>
      </c>
      <c r="DL2" s="77">
        <v>45804</v>
      </c>
      <c r="DM2" s="77">
        <v>45805</v>
      </c>
      <c r="DN2" s="77">
        <v>45806</v>
      </c>
      <c r="DO2" s="77">
        <v>45807</v>
      </c>
      <c r="DP2" s="77">
        <v>45808</v>
      </c>
      <c r="DQ2" s="77">
        <v>45809</v>
      </c>
      <c r="DR2" s="77">
        <v>45810</v>
      </c>
      <c r="DS2" s="77">
        <v>45811</v>
      </c>
      <c r="DT2" s="77">
        <v>45812</v>
      </c>
      <c r="DU2" s="77">
        <v>45813</v>
      </c>
      <c r="DV2" s="77">
        <v>45814</v>
      </c>
      <c r="DW2" s="77">
        <v>45815</v>
      </c>
      <c r="DX2" s="77">
        <v>45816</v>
      </c>
      <c r="DY2" s="77">
        <v>45817</v>
      </c>
      <c r="DZ2" s="77">
        <v>45818</v>
      </c>
      <c r="EA2" s="77">
        <v>45819</v>
      </c>
      <c r="EB2" s="77">
        <v>45820</v>
      </c>
      <c r="EC2" s="77">
        <v>45821</v>
      </c>
      <c r="ED2" s="77">
        <v>45822</v>
      </c>
      <c r="EE2" s="77">
        <v>45823</v>
      </c>
      <c r="EF2" s="77">
        <v>45824</v>
      </c>
      <c r="EG2" s="77">
        <v>45825</v>
      </c>
      <c r="EH2" s="77">
        <v>45826</v>
      </c>
      <c r="EI2" s="77">
        <v>45827</v>
      </c>
      <c r="EJ2" s="77">
        <v>45828</v>
      </c>
      <c r="EK2" s="77">
        <v>45829</v>
      </c>
      <c r="EL2" s="77">
        <v>45830</v>
      </c>
      <c r="EM2" s="77">
        <v>45831</v>
      </c>
      <c r="EN2" s="77">
        <v>45832</v>
      </c>
      <c r="EO2" s="77">
        <v>45833</v>
      </c>
      <c r="EP2" s="77">
        <v>45834</v>
      </c>
      <c r="EQ2" s="77">
        <v>45835</v>
      </c>
      <c r="ER2" s="77">
        <v>45836</v>
      </c>
      <c r="ES2" s="77">
        <v>45837</v>
      </c>
      <c r="ET2" s="77">
        <v>45838</v>
      </c>
      <c r="EU2" s="77">
        <v>45839</v>
      </c>
      <c r="EV2" s="77">
        <v>45840</v>
      </c>
      <c r="EW2" s="77">
        <v>45841</v>
      </c>
      <c r="EX2" s="77">
        <v>45842</v>
      </c>
      <c r="EY2" s="77">
        <v>45843</v>
      </c>
      <c r="EZ2" s="77">
        <v>45844</v>
      </c>
      <c r="FA2" s="77">
        <v>45845</v>
      </c>
      <c r="FB2" s="77">
        <v>45846</v>
      </c>
      <c r="FC2" s="77">
        <v>45847</v>
      </c>
      <c r="FD2" s="77">
        <v>45848</v>
      </c>
      <c r="FE2" s="77">
        <v>45849</v>
      </c>
      <c r="FF2" s="77">
        <v>45850</v>
      </c>
      <c r="FG2" s="77">
        <v>45851</v>
      </c>
      <c r="FH2" s="77">
        <v>45852</v>
      </c>
      <c r="FI2" s="77">
        <v>45853</v>
      </c>
      <c r="FJ2" s="77">
        <v>45854</v>
      </c>
      <c r="FK2" s="77">
        <v>45855</v>
      </c>
      <c r="FL2" s="77">
        <v>45856</v>
      </c>
      <c r="FM2" s="77">
        <v>45857</v>
      </c>
      <c r="FN2" s="77">
        <v>45858</v>
      </c>
      <c r="FO2" s="77">
        <v>45859</v>
      </c>
      <c r="FP2" s="77">
        <v>45860</v>
      </c>
      <c r="FQ2" s="77">
        <v>45861</v>
      </c>
      <c r="FR2" s="77">
        <v>45862</v>
      </c>
      <c r="FS2" s="77">
        <v>45863</v>
      </c>
      <c r="FT2" s="77">
        <v>45864</v>
      </c>
      <c r="FU2" s="77">
        <v>45865</v>
      </c>
      <c r="FV2" s="77">
        <v>45866</v>
      </c>
      <c r="FW2" s="77">
        <v>45867</v>
      </c>
      <c r="FX2" s="77">
        <v>45868</v>
      </c>
      <c r="FY2" s="77">
        <v>45869</v>
      </c>
      <c r="FZ2" s="77">
        <v>45870</v>
      </c>
      <c r="GA2" s="77">
        <v>45871</v>
      </c>
      <c r="GB2" s="77">
        <v>45872</v>
      </c>
      <c r="GC2" s="77">
        <v>45873</v>
      </c>
      <c r="GD2" s="77">
        <v>45874</v>
      </c>
      <c r="GE2" s="77">
        <v>45875</v>
      </c>
      <c r="GF2" s="77">
        <v>45876</v>
      </c>
      <c r="GG2" s="77">
        <v>45877</v>
      </c>
      <c r="GH2" s="77">
        <v>45878</v>
      </c>
      <c r="GI2" s="77">
        <v>45879</v>
      </c>
      <c r="GJ2" s="77">
        <v>45880</v>
      </c>
      <c r="GK2" s="77">
        <v>45881</v>
      </c>
      <c r="GL2" s="77">
        <v>45882</v>
      </c>
      <c r="GM2" s="77">
        <v>45883</v>
      </c>
      <c r="GN2" s="77">
        <v>45884</v>
      </c>
      <c r="GO2" s="77">
        <v>45885</v>
      </c>
      <c r="GP2" s="77">
        <v>45886</v>
      </c>
      <c r="GQ2" s="77">
        <v>45887</v>
      </c>
      <c r="GR2" s="77">
        <v>45888</v>
      </c>
      <c r="GS2" s="77">
        <v>45889</v>
      </c>
      <c r="GT2" s="77">
        <v>45890</v>
      </c>
      <c r="GU2" s="77">
        <v>45891</v>
      </c>
      <c r="GV2" s="77">
        <v>45892</v>
      </c>
      <c r="GW2" s="77">
        <v>45893</v>
      </c>
      <c r="GX2" s="77">
        <v>45894</v>
      </c>
      <c r="GY2" s="77">
        <v>45895</v>
      </c>
      <c r="GZ2" s="77">
        <v>45896</v>
      </c>
      <c r="HA2" s="77">
        <v>45897</v>
      </c>
      <c r="HB2" s="77">
        <v>45898</v>
      </c>
      <c r="HC2" s="77">
        <v>45899</v>
      </c>
      <c r="HD2" s="77">
        <v>45900</v>
      </c>
      <c r="HE2" s="77">
        <v>45901</v>
      </c>
      <c r="HF2" s="77">
        <v>45902</v>
      </c>
      <c r="HG2" s="77">
        <v>45903</v>
      </c>
      <c r="HH2" s="77">
        <v>45904</v>
      </c>
      <c r="HI2" s="77">
        <v>45905</v>
      </c>
      <c r="HJ2" s="77">
        <v>45906</v>
      </c>
      <c r="HK2" s="77">
        <v>45907</v>
      </c>
      <c r="HL2" s="77">
        <v>45908</v>
      </c>
      <c r="HM2" s="77">
        <v>45909</v>
      </c>
      <c r="HN2" s="77">
        <v>45910</v>
      </c>
      <c r="HO2" s="77">
        <v>45911</v>
      </c>
      <c r="HP2" s="77">
        <v>45912</v>
      </c>
      <c r="HQ2" s="77">
        <v>45913</v>
      </c>
      <c r="HR2" s="77">
        <v>45914</v>
      </c>
      <c r="HS2" s="77">
        <v>45915</v>
      </c>
      <c r="HT2" s="77">
        <v>45916</v>
      </c>
      <c r="HU2" s="77">
        <v>45917</v>
      </c>
      <c r="HV2" s="77">
        <v>45918</v>
      </c>
      <c r="HW2" s="77">
        <v>45919</v>
      </c>
      <c r="HX2" s="77">
        <v>45920</v>
      </c>
      <c r="HY2" s="77">
        <v>45921</v>
      </c>
      <c r="HZ2" s="77">
        <v>45922</v>
      </c>
      <c r="IA2" s="77">
        <v>45923</v>
      </c>
      <c r="IB2" s="77">
        <v>45924</v>
      </c>
      <c r="IC2" s="77">
        <v>45925</v>
      </c>
      <c r="ID2" s="77">
        <v>45926</v>
      </c>
      <c r="IE2" s="77">
        <v>45927</v>
      </c>
      <c r="IF2" s="77">
        <v>45928</v>
      </c>
      <c r="IG2" s="77">
        <v>45929</v>
      </c>
      <c r="IH2" s="77">
        <v>45930</v>
      </c>
      <c r="II2" s="77">
        <v>45931</v>
      </c>
      <c r="IJ2" s="77">
        <v>45932</v>
      </c>
      <c r="IK2" s="77">
        <v>45933</v>
      </c>
      <c r="IL2" s="77">
        <v>45934</v>
      </c>
      <c r="IM2" s="77">
        <v>45935</v>
      </c>
      <c r="IN2" s="77">
        <v>45936</v>
      </c>
      <c r="IO2" s="77">
        <v>45937</v>
      </c>
      <c r="IP2" s="77">
        <v>45938</v>
      </c>
      <c r="IQ2" s="77">
        <v>45939</v>
      </c>
      <c r="IR2" s="77">
        <v>45940</v>
      </c>
      <c r="IS2" s="77">
        <v>45941</v>
      </c>
      <c r="IT2" s="77">
        <v>45942</v>
      </c>
      <c r="IU2" s="77">
        <v>45943</v>
      </c>
      <c r="IV2" s="77">
        <v>45944</v>
      </c>
      <c r="IW2" s="77">
        <v>45945</v>
      </c>
      <c r="IX2" s="77">
        <v>45946</v>
      </c>
      <c r="IY2" s="77">
        <v>45947</v>
      </c>
      <c r="IZ2" s="77">
        <v>45948</v>
      </c>
      <c r="JA2" s="77">
        <v>45949</v>
      </c>
      <c r="JB2" s="77">
        <v>45950</v>
      </c>
      <c r="JC2" s="77">
        <v>45951</v>
      </c>
      <c r="JD2" s="77">
        <v>45952</v>
      </c>
      <c r="JE2" s="77">
        <v>45953</v>
      </c>
      <c r="JF2" s="77">
        <v>45954</v>
      </c>
      <c r="JG2" s="77">
        <v>45955</v>
      </c>
      <c r="JH2" s="77">
        <v>45956</v>
      </c>
      <c r="JI2" s="77">
        <v>45957</v>
      </c>
      <c r="JJ2" s="77">
        <v>45958</v>
      </c>
      <c r="JK2" s="77">
        <v>45959</v>
      </c>
      <c r="JL2" s="77">
        <v>45960</v>
      </c>
      <c r="JM2" s="77">
        <v>45961</v>
      </c>
      <c r="JN2" s="77">
        <v>45962</v>
      </c>
      <c r="JO2" s="77">
        <v>45963</v>
      </c>
      <c r="JP2" s="77">
        <v>45964</v>
      </c>
      <c r="JQ2" s="77">
        <v>45965</v>
      </c>
      <c r="JR2" s="77">
        <v>45966</v>
      </c>
      <c r="JS2" s="77">
        <v>45967</v>
      </c>
      <c r="JT2" s="77">
        <v>45968</v>
      </c>
      <c r="JU2" s="77">
        <v>45969</v>
      </c>
      <c r="JV2" s="77">
        <v>45970</v>
      </c>
      <c r="JW2" s="77">
        <v>45971</v>
      </c>
      <c r="JX2" s="77">
        <v>45972</v>
      </c>
      <c r="JY2" s="77">
        <v>45973</v>
      </c>
      <c r="JZ2" s="77">
        <v>45974</v>
      </c>
      <c r="KA2" s="77">
        <v>45975</v>
      </c>
      <c r="KB2" s="77">
        <v>45976</v>
      </c>
      <c r="KC2" s="77">
        <v>45977</v>
      </c>
      <c r="KD2" s="77">
        <v>45978</v>
      </c>
      <c r="KE2" s="77">
        <v>45979</v>
      </c>
      <c r="KF2" s="77">
        <v>45980</v>
      </c>
      <c r="KG2" s="77">
        <v>45981</v>
      </c>
      <c r="KH2" s="77">
        <v>45982</v>
      </c>
      <c r="KI2" s="77">
        <v>45983</v>
      </c>
      <c r="KJ2" s="77">
        <v>45984</v>
      </c>
      <c r="KK2" s="77">
        <v>45985</v>
      </c>
      <c r="KL2" s="77">
        <v>45986</v>
      </c>
      <c r="KM2" s="77">
        <v>45987</v>
      </c>
      <c r="KN2" s="77">
        <v>45988</v>
      </c>
      <c r="KO2" s="77">
        <v>45989</v>
      </c>
      <c r="KP2" s="77">
        <v>45990</v>
      </c>
      <c r="KQ2" s="77">
        <v>45991</v>
      </c>
      <c r="KR2" s="77">
        <v>45992</v>
      </c>
      <c r="KS2" s="77">
        <v>45993</v>
      </c>
      <c r="KT2" s="77">
        <v>45994</v>
      </c>
      <c r="KU2" s="77">
        <v>45995</v>
      </c>
      <c r="KV2" s="77">
        <v>45996</v>
      </c>
      <c r="KW2" s="77">
        <v>45997</v>
      </c>
      <c r="KX2" s="77">
        <v>45998</v>
      </c>
      <c r="KY2" s="77">
        <v>45999</v>
      </c>
      <c r="KZ2" s="77">
        <v>46000</v>
      </c>
      <c r="LA2" s="77">
        <v>46001</v>
      </c>
      <c r="LB2" s="77">
        <v>46002</v>
      </c>
      <c r="LC2" s="77">
        <v>46003</v>
      </c>
      <c r="LD2" s="77">
        <v>46004</v>
      </c>
      <c r="LE2" s="77">
        <v>46005</v>
      </c>
      <c r="LF2" s="77">
        <v>46006</v>
      </c>
      <c r="LG2" s="77">
        <v>46007</v>
      </c>
      <c r="LH2" s="77">
        <v>46008</v>
      </c>
      <c r="LI2" s="77">
        <v>46009</v>
      </c>
      <c r="LJ2" s="77">
        <v>46010</v>
      </c>
      <c r="LK2" s="77">
        <v>46011</v>
      </c>
      <c r="LL2" s="77">
        <v>46012</v>
      </c>
      <c r="LM2" s="77">
        <v>46013</v>
      </c>
      <c r="LN2" s="77">
        <v>46014</v>
      </c>
      <c r="LO2" s="77">
        <v>46015</v>
      </c>
      <c r="LP2" s="77">
        <v>46016</v>
      </c>
      <c r="LQ2" s="77">
        <v>46017</v>
      </c>
      <c r="LR2" s="77">
        <v>46018</v>
      </c>
      <c r="LS2" s="77">
        <v>46019</v>
      </c>
      <c r="LT2" s="77">
        <v>46020</v>
      </c>
      <c r="LU2" s="77">
        <v>46021</v>
      </c>
      <c r="LV2" s="77">
        <v>46022</v>
      </c>
      <c r="LW2" s="77">
        <v>46023</v>
      </c>
      <c r="LX2" s="77">
        <v>46024</v>
      </c>
      <c r="LY2" s="77">
        <v>46025</v>
      </c>
      <c r="LZ2" s="77">
        <v>46026</v>
      </c>
      <c r="MA2" s="77">
        <v>46027</v>
      </c>
      <c r="MB2" s="77">
        <v>46028</v>
      </c>
      <c r="MC2" s="77">
        <v>46029</v>
      </c>
      <c r="MD2" s="77">
        <v>46030</v>
      </c>
      <c r="ME2" s="77">
        <v>46031</v>
      </c>
      <c r="MF2" s="77">
        <v>46032</v>
      </c>
      <c r="MG2" s="77">
        <v>46033</v>
      </c>
      <c r="MH2" s="77">
        <v>46034</v>
      </c>
      <c r="MI2" s="77">
        <v>46035</v>
      </c>
      <c r="MJ2" s="77">
        <v>46036</v>
      </c>
      <c r="MK2" s="77">
        <v>46037</v>
      </c>
      <c r="ML2" s="77">
        <v>46038</v>
      </c>
      <c r="MM2" s="77">
        <v>46039</v>
      </c>
      <c r="MN2" s="77">
        <v>46040</v>
      </c>
      <c r="MO2" s="77">
        <v>46041</v>
      </c>
      <c r="MP2" s="77">
        <v>46042</v>
      </c>
      <c r="MQ2" s="77">
        <v>46043</v>
      </c>
      <c r="MR2" s="77">
        <v>46044</v>
      </c>
      <c r="MS2" s="77">
        <v>46045</v>
      </c>
      <c r="MT2" s="77">
        <v>46046</v>
      </c>
      <c r="MU2" s="77">
        <v>46047</v>
      </c>
      <c r="MV2" s="77">
        <v>46048</v>
      </c>
      <c r="MW2" s="77">
        <v>46049</v>
      </c>
      <c r="MX2" s="77">
        <v>46050</v>
      </c>
      <c r="MY2" s="77">
        <v>46051</v>
      </c>
      <c r="MZ2" s="77">
        <v>46052</v>
      </c>
      <c r="NA2" s="77">
        <v>46053</v>
      </c>
      <c r="NB2" s="77">
        <v>46054</v>
      </c>
      <c r="NC2" s="77">
        <v>46055</v>
      </c>
      <c r="ND2" s="77">
        <v>46056</v>
      </c>
      <c r="NE2" s="77">
        <v>46057</v>
      </c>
      <c r="NF2" s="77">
        <v>46058</v>
      </c>
      <c r="NG2" s="77">
        <v>46059</v>
      </c>
      <c r="NH2" s="77">
        <v>46060</v>
      </c>
      <c r="NI2" s="77">
        <v>46061</v>
      </c>
      <c r="NJ2" s="77">
        <v>46062</v>
      </c>
      <c r="NK2" s="77">
        <v>46063</v>
      </c>
      <c r="NL2" s="77">
        <v>46064</v>
      </c>
      <c r="NM2" s="77">
        <v>46065</v>
      </c>
      <c r="NN2" s="77">
        <v>46066</v>
      </c>
      <c r="NO2" s="77">
        <v>46067</v>
      </c>
      <c r="NP2" s="77">
        <v>46068</v>
      </c>
      <c r="NQ2" s="77">
        <v>46069</v>
      </c>
      <c r="NR2" s="77">
        <v>46070</v>
      </c>
      <c r="NS2" s="77">
        <v>46071</v>
      </c>
      <c r="NT2" s="77">
        <v>46072</v>
      </c>
      <c r="NU2" s="77">
        <v>46073</v>
      </c>
      <c r="NV2" s="77">
        <v>46074</v>
      </c>
      <c r="NW2" s="77">
        <v>46075</v>
      </c>
      <c r="NX2" s="77">
        <v>46076</v>
      </c>
      <c r="NY2" s="77">
        <v>46077</v>
      </c>
      <c r="NZ2" s="77">
        <v>46078</v>
      </c>
      <c r="OA2" s="77">
        <v>46079</v>
      </c>
      <c r="OB2" s="77">
        <v>46080</v>
      </c>
      <c r="OC2" s="77">
        <v>46081</v>
      </c>
      <c r="OD2" s="77">
        <v>46082</v>
      </c>
      <c r="OE2" s="77">
        <v>46083</v>
      </c>
      <c r="OF2" s="77">
        <v>46084</v>
      </c>
      <c r="OG2" s="77">
        <v>46085</v>
      </c>
      <c r="OH2" s="77">
        <v>46086</v>
      </c>
      <c r="OI2" s="77">
        <v>46087</v>
      </c>
      <c r="OJ2" s="77">
        <v>46088</v>
      </c>
      <c r="OK2" s="77">
        <v>46089</v>
      </c>
      <c r="OL2" s="77">
        <v>46090</v>
      </c>
      <c r="OM2" s="77">
        <v>46091</v>
      </c>
      <c r="ON2" s="77">
        <v>46092</v>
      </c>
      <c r="OO2" s="77">
        <v>46093</v>
      </c>
      <c r="OP2" s="77">
        <v>46094</v>
      </c>
      <c r="OQ2" s="77">
        <v>46095</v>
      </c>
      <c r="OR2" s="77">
        <v>46096</v>
      </c>
      <c r="OS2" s="77">
        <v>46097</v>
      </c>
      <c r="OT2" s="77">
        <v>46098</v>
      </c>
      <c r="OU2" s="77">
        <v>46099</v>
      </c>
      <c r="OV2" s="77">
        <v>46100</v>
      </c>
      <c r="OW2" s="77">
        <v>46101</v>
      </c>
      <c r="OX2" s="77">
        <v>46102</v>
      </c>
    </row>
    <row r="3" spans="1:414" ht="15.75" customHeight="1">
      <c r="A3" s="197" t="s">
        <v>211</v>
      </c>
      <c r="B3" s="77">
        <v>45690</v>
      </c>
      <c r="C3" s="77">
        <v>45691</v>
      </c>
      <c r="D3" s="77">
        <v>45692</v>
      </c>
      <c r="E3" s="77">
        <v>45693</v>
      </c>
      <c r="F3" s="77">
        <v>45694</v>
      </c>
      <c r="G3" s="77">
        <v>45695</v>
      </c>
      <c r="H3" s="77">
        <v>45696</v>
      </c>
      <c r="I3" s="77">
        <v>45697</v>
      </c>
      <c r="J3" s="77">
        <v>45698</v>
      </c>
      <c r="K3" s="77">
        <v>45699</v>
      </c>
      <c r="L3" s="77">
        <v>45700</v>
      </c>
      <c r="M3" s="77">
        <v>45701</v>
      </c>
      <c r="N3" s="77">
        <v>45702</v>
      </c>
      <c r="O3" s="77">
        <v>45703</v>
      </c>
      <c r="P3" s="77">
        <v>45704</v>
      </c>
      <c r="Q3" s="77">
        <v>45705</v>
      </c>
      <c r="R3" s="77">
        <v>45706</v>
      </c>
      <c r="S3" s="77">
        <v>45707</v>
      </c>
      <c r="T3" s="77">
        <v>45708</v>
      </c>
      <c r="U3" s="77">
        <v>45709</v>
      </c>
      <c r="V3" s="77">
        <v>45710</v>
      </c>
      <c r="W3" s="77">
        <v>45711</v>
      </c>
      <c r="X3" s="77">
        <v>45712</v>
      </c>
      <c r="Y3" s="77">
        <v>45713</v>
      </c>
      <c r="Z3" s="77">
        <v>45714</v>
      </c>
      <c r="AA3" s="77">
        <v>45715</v>
      </c>
      <c r="AB3" s="77">
        <v>45716</v>
      </c>
      <c r="AC3" s="77">
        <v>45717</v>
      </c>
      <c r="AD3" s="77">
        <v>45718</v>
      </c>
      <c r="AE3" s="77">
        <v>45719</v>
      </c>
      <c r="AF3" s="77">
        <v>45720</v>
      </c>
      <c r="AG3" s="77">
        <v>45721</v>
      </c>
      <c r="AH3" s="77">
        <v>45722</v>
      </c>
      <c r="AI3" s="77">
        <v>45723</v>
      </c>
      <c r="AJ3" s="77">
        <v>45724</v>
      </c>
      <c r="AK3" s="77">
        <v>45725</v>
      </c>
      <c r="AL3" s="77">
        <v>45726</v>
      </c>
      <c r="AM3" s="77">
        <v>45727</v>
      </c>
      <c r="AN3" s="77">
        <v>45728</v>
      </c>
      <c r="AO3" s="77">
        <v>45729</v>
      </c>
      <c r="AP3" s="77">
        <v>45730</v>
      </c>
      <c r="AQ3" s="77">
        <v>45731</v>
      </c>
      <c r="AR3" s="77">
        <v>45732</v>
      </c>
      <c r="AS3" s="77">
        <v>45733</v>
      </c>
      <c r="AT3" s="77">
        <v>45734</v>
      </c>
      <c r="AU3" s="77">
        <v>45735</v>
      </c>
      <c r="AV3" s="77">
        <v>45736</v>
      </c>
      <c r="AW3" s="77">
        <v>45737</v>
      </c>
      <c r="AX3" s="77">
        <v>45738</v>
      </c>
      <c r="AY3" s="77">
        <v>45739</v>
      </c>
      <c r="AZ3" s="77">
        <v>45740</v>
      </c>
      <c r="BA3" s="77">
        <v>45741</v>
      </c>
      <c r="BB3" s="77">
        <v>45742</v>
      </c>
      <c r="BC3" s="77">
        <v>45743</v>
      </c>
      <c r="BD3" s="77">
        <v>45744</v>
      </c>
      <c r="BE3" s="77">
        <v>45745</v>
      </c>
      <c r="BF3" s="77">
        <v>45746</v>
      </c>
      <c r="BG3" s="77">
        <v>45747</v>
      </c>
      <c r="BH3" s="77">
        <v>45748</v>
      </c>
      <c r="BI3" s="77">
        <v>45749</v>
      </c>
      <c r="BJ3" s="77">
        <v>45750</v>
      </c>
      <c r="BK3" s="77">
        <v>45751</v>
      </c>
      <c r="BL3" s="77">
        <v>45752</v>
      </c>
      <c r="BM3" s="77">
        <v>45753</v>
      </c>
      <c r="BN3" s="77">
        <v>45754</v>
      </c>
      <c r="BO3" s="77">
        <v>45755</v>
      </c>
      <c r="BP3" s="77">
        <v>45756</v>
      </c>
      <c r="BQ3" s="77">
        <v>45757</v>
      </c>
      <c r="BR3" s="77">
        <v>45758</v>
      </c>
      <c r="BS3" s="77">
        <v>45759</v>
      </c>
      <c r="BT3" s="77">
        <v>45760</v>
      </c>
      <c r="BU3" s="77">
        <v>45761</v>
      </c>
      <c r="BV3" s="77">
        <v>45762</v>
      </c>
      <c r="BW3" s="77">
        <v>45763</v>
      </c>
      <c r="BX3" s="77">
        <v>45764</v>
      </c>
      <c r="BY3" s="77">
        <v>45765</v>
      </c>
      <c r="BZ3" s="77">
        <v>45766</v>
      </c>
      <c r="CA3" s="77">
        <v>45767</v>
      </c>
      <c r="CB3" s="77">
        <v>45768</v>
      </c>
      <c r="CC3" s="77">
        <v>45769</v>
      </c>
      <c r="CD3" s="77">
        <v>45770</v>
      </c>
      <c r="CE3" s="77">
        <v>45771</v>
      </c>
      <c r="CF3" s="77">
        <v>45772</v>
      </c>
      <c r="CG3" s="77">
        <v>45773</v>
      </c>
      <c r="CH3" s="77">
        <v>45774</v>
      </c>
      <c r="CI3" s="77">
        <v>45775</v>
      </c>
      <c r="CJ3" s="77">
        <v>45776</v>
      </c>
      <c r="CK3" s="77">
        <v>45777</v>
      </c>
      <c r="CL3" s="77">
        <v>45778</v>
      </c>
      <c r="CM3" s="77">
        <v>45779</v>
      </c>
      <c r="CN3" s="77">
        <v>45780</v>
      </c>
      <c r="CO3" s="77">
        <v>45781</v>
      </c>
      <c r="CP3" s="77">
        <v>45782</v>
      </c>
      <c r="CQ3" s="77">
        <v>45783</v>
      </c>
      <c r="CR3" s="77">
        <v>45784</v>
      </c>
      <c r="CS3" s="77">
        <v>45785</v>
      </c>
      <c r="CT3" s="77">
        <v>45786</v>
      </c>
      <c r="CU3" s="77">
        <v>45787</v>
      </c>
      <c r="CV3" s="77">
        <v>45788</v>
      </c>
      <c r="CW3" s="77">
        <v>45789</v>
      </c>
      <c r="CX3" s="77">
        <v>45790</v>
      </c>
      <c r="CY3" s="77">
        <v>45791</v>
      </c>
      <c r="CZ3" s="77">
        <v>45792</v>
      </c>
      <c r="DA3" s="77">
        <v>45793</v>
      </c>
      <c r="DB3" s="77">
        <v>45794</v>
      </c>
      <c r="DC3" s="77">
        <v>45795</v>
      </c>
      <c r="DD3" s="77">
        <v>45796</v>
      </c>
      <c r="DE3" s="77">
        <v>45797</v>
      </c>
      <c r="DF3" s="77">
        <v>45798</v>
      </c>
      <c r="DG3" s="77">
        <v>45799</v>
      </c>
      <c r="DH3" s="77">
        <v>45800</v>
      </c>
      <c r="DI3" s="77">
        <v>45801</v>
      </c>
      <c r="DJ3" s="77">
        <v>45802</v>
      </c>
      <c r="DK3" s="77">
        <v>45803</v>
      </c>
      <c r="DL3" s="77">
        <v>45804</v>
      </c>
      <c r="DM3" s="77">
        <v>45805</v>
      </c>
      <c r="DN3" s="77">
        <v>45806</v>
      </c>
      <c r="DO3" s="77">
        <v>45807</v>
      </c>
      <c r="DP3" s="77">
        <v>45808</v>
      </c>
      <c r="DQ3" s="77">
        <v>45809</v>
      </c>
      <c r="DR3" s="77">
        <v>45810</v>
      </c>
      <c r="DS3" s="77">
        <v>45811</v>
      </c>
      <c r="DT3" s="77">
        <v>45812</v>
      </c>
      <c r="DU3" s="77">
        <v>45813</v>
      </c>
      <c r="DV3" s="77">
        <v>45814</v>
      </c>
      <c r="DW3" s="77">
        <v>45815</v>
      </c>
      <c r="DX3" s="77">
        <v>45816</v>
      </c>
      <c r="DY3" s="77">
        <v>45817</v>
      </c>
      <c r="DZ3" s="77">
        <v>45818</v>
      </c>
      <c r="EA3" s="77">
        <v>45819</v>
      </c>
      <c r="EB3" s="77">
        <v>45820</v>
      </c>
      <c r="EC3" s="77">
        <v>45821</v>
      </c>
      <c r="ED3" s="77">
        <v>45822</v>
      </c>
      <c r="EE3" s="77">
        <v>45823</v>
      </c>
      <c r="EF3" s="77">
        <v>45824</v>
      </c>
      <c r="EG3" s="77">
        <v>45825</v>
      </c>
      <c r="EH3" s="77">
        <v>45826</v>
      </c>
      <c r="EI3" s="77">
        <v>45827</v>
      </c>
      <c r="EJ3" s="77">
        <v>45828</v>
      </c>
      <c r="EK3" s="77">
        <v>45829</v>
      </c>
      <c r="EL3" s="77">
        <v>45830</v>
      </c>
      <c r="EM3" s="77">
        <v>45831</v>
      </c>
      <c r="EN3" s="77">
        <v>45832</v>
      </c>
      <c r="EO3" s="77">
        <v>45833</v>
      </c>
      <c r="EP3" s="77">
        <v>45834</v>
      </c>
      <c r="EQ3" s="77">
        <v>45835</v>
      </c>
      <c r="ER3" s="77">
        <v>45836</v>
      </c>
      <c r="ES3" s="77">
        <v>45837</v>
      </c>
      <c r="ET3" s="77">
        <v>45838</v>
      </c>
      <c r="EU3" s="77">
        <v>45839</v>
      </c>
      <c r="EV3" s="77">
        <v>45840</v>
      </c>
      <c r="EW3" s="77">
        <v>45841</v>
      </c>
      <c r="EX3" s="77">
        <v>45842</v>
      </c>
      <c r="EY3" s="77">
        <v>45843</v>
      </c>
      <c r="EZ3" s="77">
        <v>45844</v>
      </c>
      <c r="FA3" s="77">
        <v>45845</v>
      </c>
      <c r="FB3" s="77">
        <v>45846</v>
      </c>
      <c r="FC3" s="77">
        <v>45847</v>
      </c>
      <c r="FD3" s="77">
        <v>45848</v>
      </c>
      <c r="FE3" s="77">
        <v>45849</v>
      </c>
      <c r="FF3" s="77">
        <v>45850</v>
      </c>
      <c r="FG3" s="77">
        <v>45851</v>
      </c>
      <c r="FH3" s="77">
        <v>45852</v>
      </c>
      <c r="FI3" s="77">
        <v>45853</v>
      </c>
      <c r="FJ3" s="77">
        <v>45854</v>
      </c>
      <c r="FK3" s="77">
        <v>45855</v>
      </c>
      <c r="FL3" s="77">
        <v>45856</v>
      </c>
      <c r="FM3" s="77">
        <v>45857</v>
      </c>
      <c r="FN3" s="77">
        <v>45858</v>
      </c>
      <c r="FO3" s="77">
        <v>45859</v>
      </c>
      <c r="FP3" s="77">
        <v>45860</v>
      </c>
      <c r="FQ3" s="77">
        <v>45861</v>
      </c>
      <c r="FR3" s="77">
        <v>45862</v>
      </c>
      <c r="FS3" s="77">
        <v>45863</v>
      </c>
      <c r="FT3" s="77">
        <v>45864</v>
      </c>
      <c r="FU3" s="77">
        <v>45865</v>
      </c>
      <c r="FV3" s="77">
        <v>45866</v>
      </c>
      <c r="FW3" s="77">
        <v>45867</v>
      </c>
      <c r="FX3" s="77">
        <v>45868</v>
      </c>
      <c r="FY3" s="77">
        <v>45869</v>
      </c>
      <c r="FZ3" s="77">
        <v>45870</v>
      </c>
      <c r="GA3" s="77">
        <v>45871</v>
      </c>
      <c r="GB3" s="77">
        <v>45872</v>
      </c>
      <c r="GC3" s="77">
        <v>45873</v>
      </c>
      <c r="GD3" s="77">
        <v>45874</v>
      </c>
      <c r="GE3" s="77">
        <v>45875</v>
      </c>
      <c r="GF3" s="77">
        <v>45876</v>
      </c>
      <c r="GG3" s="77">
        <v>45877</v>
      </c>
      <c r="GH3" s="77">
        <v>45878</v>
      </c>
      <c r="GI3" s="77">
        <v>45879</v>
      </c>
      <c r="GJ3" s="77">
        <v>45880</v>
      </c>
      <c r="GK3" s="77">
        <v>45881</v>
      </c>
      <c r="GL3" s="77">
        <v>45882</v>
      </c>
      <c r="GM3" s="77">
        <v>45883</v>
      </c>
      <c r="GN3" s="77">
        <v>45884</v>
      </c>
      <c r="GO3" s="77">
        <v>45885</v>
      </c>
      <c r="GP3" s="77">
        <v>45886</v>
      </c>
      <c r="GQ3" s="77">
        <v>45887</v>
      </c>
      <c r="GR3" s="77">
        <v>45888</v>
      </c>
      <c r="GS3" s="77">
        <v>45889</v>
      </c>
      <c r="GT3" s="77">
        <v>45890</v>
      </c>
      <c r="GU3" s="77">
        <v>45891</v>
      </c>
      <c r="GV3" s="77">
        <v>45892</v>
      </c>
      <c r="GW3" s="77">
        <v>45893</v>
      </c>
      <c r="GX3" s="77">
        <v>45894</v>
      </c>
      <c r="GY3" s="77">
        <v>45895</v>
      </c>
      <c r="GZ3" s="77">
        <v>45896</v>
      </c>
      <c r="HA3" s="77">
        <v>45897</v>
      </c>
      <c r="HB3" s="77">
        <v>45898</v>
      </c>
      <c r="HC3" s="77">
        <v>45899</v>
      </c>
      <c r="HD3" s="77">
        <v>45900</v>
      </c>
      <c r="HE3" s="77">
        <v>45901</v>
      </c>
      <c r="HF3" s="77">
        <v>45902</v>
      </c>
      <c r="HG3" s="77">
        <v>45903</v>
      </c>
      <c r="HH3" s="77">
        <v>45904</v>
      </c>
      <c r="HI3" s="77">
        <v>45905</v>
      </c>
      <c r="HJ3" s="77">
        <v>45906</v>
      </c>
      <c r="HK3" s="77">
        <v>45907</v>
      </c>
      <c r="HL3" s="77">
        <v>45908</v>
      </c>
      <c r="HM3" s="77">
        <v>45909</v>
      </c>
      <c r="HN3" s="77">
        <v>45910</v>
      </c>
      <c r="HO3" s="77">
        <v>45911</v>
      </c>
      <c r="HP3" s="77">
        <v>45912</v>
      </c>
      <c r="HQ3" s="77">
        <v>45913</v>
      </c>
      <c r="HR3" s="77">
        <v>45914</v>
      </c>
      <c r="HS3" s="77">
        <v>45915</v>
      </c>
      <c r="HT3" s="77">
        <v>45916</v>
      </c>
      <c r="HU3" s="77">
        <v>45917</v>
      </c>
      <c r="HV3" s="77">
        <v>45918</v>
      </c>
      <c r="HW3" s="77">
        <v>45919</v>
      </c>
      <c r="HX3" s="77">
        <v>45920</v>
      </c>
      <c r="HY3" s="77">
        <v>45921</v>
      </c>
      <c r="HZ3" s="77">
        <v>45922</v>
      </c>
      <c r="IA3" s="77">
        <v>45923</v>
      </c>
      <c r="IB3" s="77">
        <v>45924</v>
      </c>
      <c r="IC3" s="77">
        <v>45925</v>
      </c>
      <c r="ID3" s="77">
        <v>45926</v>
      </c>
      <c r="IE3" s="77">
        <v>45927</v>
      </c>
      <c r="IF3" s="77">
        <v>45928</v>
      </c>
      <c r="IG3" s="77">
        <v>45929</v>
      </c>
      <c r="IH3" s="77">
        <v>45930</v>
      </c>
      <c r="II3" s="77">
        <v>45931</v>
      </c>
      <c r="IJ3" s="77">
        <v>45932</v>
      </c>
      <c r="IK3" s="77">
        <v>45933</v>
      </c>
      <c r="IL3" s="77">
        <v>45934</v>
      </c>
      <c r="IM3" s="77">
        <v>45935</v>
      </c>
      <c r="IN3" s="77">
        <v>45936</v>
      </c>
      <c r="IO3" s="77">
        <v>45937</v>
      </c>
      <c r="IP3" s="77">
        <v>45938</v>
      </c>
      <c r="IQ3" s="77">
        <v>45939</v>
      </c>
      <c r="IR3" s="77">
        <v>45940</v>
      </c>
      <c r="IS3" s="77">
        <v>45941</v>
      </c>
      <c r="IT3" s="77">
        <v>45942</v>
      </c>
      <c r="IU3" s="77">
        <v>45943</v>
      </c>
      <c r="IV3" s="77">
        <v>45944</v>
      </c>
      <c r="IW3" s="77">
        <v>45945</v>
      </c>
      <c r="IX3" s="77">
        <v>45946</v>
      </c>
      <c r="IY3" s="77">
        <v>45947</v>
      </c>
      <c r="IZ3" s="77">
        <v>45948</v>
      </c>
      <c r="JA3" s="77">
        <v>45949</v>
      </c>
      <c r="JB3" s="77">
        <v>45950</v>
      </c>
      <c r="JC3" s="77">
        <v>45951</v>
      </c>
      <c r="JD3" s="77">
        <v>45952</v>
      </c>
      <c r="JE3" s="77">
        <v>45953</v>
      </c>
      <c r="JF3" s="77">
        <v>45954</v>
      </c>
      <c r="JG3" s="77">
        <v>45955</v>
      </c>
      <c r="JH3" s="77">
        <v>45956</v>
      </c>
      <c r="JI3" s="77">
        <v>45957</v>
      </c>
      <c r="JJ3" s="77">
        <v>45958</v>
      </c>
      <c r="JK3" s="77">
        <v>45959</v>
      </c>
      <c r="JL3" s="77">
        <v>45960</v>
      </c>
      <c r="JM3" s="77">
        <v>45961</v>
      </c>
      <c r="JN3" s="77">
        <v>45962</v>
      </c>
      <c r="JO3" s="77">
        <v>45963</v>
      </c>
      <c r="JP3" s="77">
        <v>45964</v>
      </c>
      <c r="JQ3" s="77">
        <v>45965</v>
      </c>
      <c r="JR3" s="77">
        <v>45966</v>
      </c>
      <c r="JS3" s="77">
        <v>45967</v>
      </c>
      <c r="JT3" s="77">
        <v>45968</v>
      </c>
      <c r="JU3" s="77">
        <v>45969</v>
      </c>
      <c r="JV3" s="77">
        <v>45970</v>
      </c>
      <c r="JW3" s="77">
        <v>45971</v>
      </c>
      <c r="JX3" s="77">
        <v>45972</v>
      </c>
      <c r="JY3" s="77">
        <v>45973</v>
      </c>
      <c r="JZ3" s="77">
        <v>45974</v>
      </c>
      <c r="KA3" s="77">
        <v>45975</v>
      </c>
      <c r="KB3" s="77">
        <v>45976</v>
      </c>
      <c r="KC3" s="77">
        <v>45977</v>
      </c>
      <c r="KD3" s="77">
        <v>45978</v>
      </c>
      <c r="KE3" s="77">
        <v>45979</v>
      </c>
      <c r="KF3" s="77">
        <v>45980</v>
      </c>
      <c r="KG3" s="77">
        <v>45981</v>
      </c>
      <c r="KH3" s="77">
        <v>45982</v>
      </c>
      <c r="KI3" s="77">
        <v>45983</v>
      </c>
      <c r="KJ3" s="77">
        <v>45984</v>
      </c>
      <c r="KK3" s="77">
        <v>45985</v>
      </c>
      <c r="KL3" s="77">
        <v>45986</v>
      </c>
      <c r="KM3" s="77">
        <v>45987</v>
      </c>
      <c r="KN3" s="77">
        <v>45988</v>
      </c>
      <c r="KO3" s="77">
        <v>45989</v>
      </c>
      <c r="KP3" s="77">
        <v>45990</v>
      </c>
      <c r="KQ3" s="77">
        <v>45991</v>
      </c>
      <c r="KR3" s="77">
        <v>45992</v>
      </c>
      <c r="KS3" s="77">
        <v>45993</v>
      </c>
      <c r="KT3" s="77">
        <v>45994</v>
      </c>
      <c r="KU3" s="77">
        <v>45995</v>
      </c>
      <c r="KV3" s="77">
        <v>45996</v>
      </c>
      <c r="KW3" s="77">
        <v>45997</v>
      </c>
      <c r="KX3" s="77">
        <v>45998</v>
      </c>
      <c r="KY3" s="77">
        <v>45999</v>
      </c>
      <c r="KZ3" s="77">
        <v>46000</v>
      </c>
      <c r="LA3" s="77">
        <v>46001</v>
      </c>
      <c r="LB3" s="77">
        <v>46002</v>
      </c>
      <c r="LC3" s="77">
        <v>46003</v>
      </c>
      <c r="LD3" s="77">
        <v>46004</v>
      </c>
      <c r="LE3" s="77">
        <v>46005</v>
      </c>
      <c r="LF3" s="77">
        <v>46006</v>
      </c>
      <c r="LG3" s="77">
        <v>46007</v>
      </c>
      <c r="LH3" s="77">
        <v>46008</v>
      </c>
      <c r="LI3" s="77">
        <v>46009</v>
      </c>
      <c r="LJ3" s="77">
        <v>46010</v>
      </c>
      <c r="LK3" s="77">
        <v>46011</v>
      </c>
      <c r="LL3" s="77">
        <v>46012</v>
      </c>
      <c r="LM3" s="77">
        <v>46013</v>
      </c>
      <c r="LN3" s="77">
        <v>46014</v>
      </c>
      <c r="LO3" s="77">
        <v>46015</v>
      </c>
      <c r="LP3" s="77">
        <v>46016</v>
      </c>
      <c r="LQ3" s="77">
        <v>46017</v>
      </c>
      <c r="LR3" s="77">
        <v>46018</v>
      </c>
      <c r="LS3" s="77">
        <v>46019</v>
      </c>
      <c r="LT3" s="77">
        <v>46020</v>
      </c>
      <c r="LU3" s="77">
        <v>46021</v>
      </c>
      <c r="LV3" s="77">
        <v>46022</v>
      </c>
      <c r="LW3" s="77">
        <v>46023</v>
      </c>
      <c r="LX3" s="77">
        <v>46024</v>
      </c>
      <c r="LY3" s="77">
        <v>46025</v>
      </c>
      <c r="LZ3" s="77">
        <v>46026</v>
      </c>
      <c r="MA3" s="77">
        <v>46027</v>
      </c>
      <c r="MB3" s="77">
        <v>46028</v>
      </c>
      <c r="MC3" s="77">
        <v>46029</v>
      </c>
      <c r="MD3" s="77">
        <v>46030</v>
      </c>
      <c r="ME3" s="77">
        <v>46031</v>
      </c>
      <c r="MF3" s="77">
        <v>46032</v>
      </c>
      <c r="MG3" s="77">
        <v>46033</v>
      </c>
      <c r="MH3" s="77">
        <v>46034</v>
      </c>
      <c r="MI3" s="77">
        <v>46035</v>
      </c>
      <c r="MJ3" s="77">
        <v>46036</v>
      </c>
      <c r="MK3" s="77">
        <v>46037</v>
      </c>
      <c r="ML3" s="77">
        <v>46038</v>
      </c>
      <c r="MM3" s="77">
        <v>46039</v>
      </c>
      <c r="MN3" s="77">
        <v>46040</v>
      </c>
      <c r="MO3" s="77">
        <v>46041</v>
      </c>
      <c r="MP3" s="77">
        <v>46042</v>
      </c>
      <c r="MQ3" s="77">
        <v>46043</v>
      </c>
      <c r="MR3" s="77">
        <v>46044</v>
      </c>
      <c r="MS3" s="77">
        <v>46045</v>
      </c>
      <c r="MT3" s="77">
        <v>46046</v>
      </c>
      <c r="MU3" s="77">
        <v>46047</v>
      </c>
      <c r="MV3" s="77">
        <v>46048</v>
      </c>
      <c r="MW3" s="77">
        <v>46049</v>
      </c>
      <c r="MX3" s="77">
        <v>46050</v>
      </c>
      <c r="MY3" s="77">
        <v>46051</v>
      </c>
      <c r="MZ3" s="77">
        <v>46052</v>
      </c>
      <c r="NA3" s="77">
        <v>46053</v>
      </c>
      <c r="NB3" s="77">
        <v>46054</v>
      </c>
      <c r="NC3" s="77">
        <v>46055</v>
      </c>
      <c r="ND3" s="77">
        <v>46056</v>
      </c>
      <c r="NE3" s="77">
        <v>46057</v>
      </c>
      <c r="NF3" s="77">
        <v>46058</v>
      </c>
      <c r="NG3" s="77">
        <v>46059</v>
      </c>
      <c r="NH3" s="77">
        <v>46060</v>
      </c>
      <c r="NI3" s="77">
        <v>46061</v>
      </c>
      <c r="NJ3" s="77">
        <v>46062</v>
      </c>
      <c r="NK3" s="77">
        <v>46063</v>
      </c>
      <c r="NL3" s="77">
        <v>46064</v>
      </c>
      <c r="NM3" s="77">
        <v>46065</v>
      </c>
      <c r="NN3" s="77">
        <v>46066</v>
      </c>
      <c r="NO3" s="77">
        <v>46067</v>
      </c>
      <c r="NP3" s="77">
        <v>46068</v>
      </c>
      <c r="NQ3" s="77">
        <v>46069</v>
      </c>
      <c r="NR3" s="77">
        <v>46070</v>
      </c>
      <c r="NS3" s="77">
        <v>46071</v>
      </c>
      <c r="NT3" s="77">
        <v>46072</v>
      </c>
      <c r="NU3" s="77">
        <v>46073</v>
      </c>
      <c r="NV3" s="77">
        <v>46074</v>
      </c>
      <c r="NW3" s="77">
        <v>46075</v>
      </c>
      <c r="NX3" s="77">
        <v>46076</v>
      </c>
      <c r="NY3" s="77">
        <v>46077</v>
      </c>
      <c r="NZ3" s="77">
        <v>46078</v>
      </c>
      <c r="OA3" s="77">
        <v>46079</v>
      </c>
      <c r="OB3" s="77">
        <v>46080</v>
      </c>
      <c r="OC3" s="77">
        <v>46081</v>
      </c>
      <c r="OD3" s="77">
        <v>46082</v>
      </c>
      <c r="OE3" s="77">
        <v>46083</v>
      </c>
      <c r="OF3" s="77">
        <v>46084</v>
      </c>
      <c r="OG3" s="77">
        <v>46085</v>
      </c>
      <c r="OH3" s="77">
        <v>46086</v>
      </c>
      <c r="OI3" s="77">
        <v>46087</v>
      </c>
      <c r="OJ3" s="77">
        <v>46088</v>
      </c>
      <c r="OK3" s="77">
        <v>46089</v>
      </c>
      <c r="OL3" s="77">
        <v>46090</v>
      </c>
      <c r="OM3" s="77">
        <v>46091</v>
      </c>
      <c r="ON3" s="77">
        <v>46092</v>
      </c>
      <c r="OO3" s="77">
        <v>46093</v>
      </c>
      <c r="OP3" s="77">
        <v>46094</v>
      </c>
      <c r="OQ3" s="77">
        <v>46095</v>
      </c>
      <c r="OR3" s="77">
        <v>46096</v>
      </c>
      <c r="OS3" s="77">
        <v>46097</v>
      </c>
      <c r="OT3" s="77">
        <v>46098</v>
      </c>
      <c r="OU3" s="77">
        <v>46099</v>
      </c>
      <c r="OV3" s="77">
        <v>46100</v>
      </c>
      <c r="OW3" s="77">
        <v>46101</v>
      </c>
      <c r="OX3" s="77">
        <v>46102</v>
      </c>
    </row>
    <row r="4" spans="1:414" ht="15.75" customHeight="1">
      <c r="A4" s="88" t="s">
        <v>212</v>
      </c>
      <c r="B4" s="79">
        <f t="shared" ref="B4:O4" si="0">_xlfn.DAYS(B2,B3)</f>
        <v>0</v>
      </c>
      <c r="C4" s="79">
        <f t="shared" si="0"/>
        <v>0</v>
      </c>
      <c r="D4" s="79">
        <f t="shared" si="0"/>
        <v>0</v>
      </c>
      <c r="E4" s="79">
        <f t="shared" si="0"/>
        <v>0</v>
      </c>
      <c r="F4" s="79">
        <f t="shared" si="0"/>
        <v>0</v>
      </c>
      <c r="G4" s="79">
        <f t="shared" si="0"/>
        <v>0</v>
      </c>
      <c r="H4" s="79">
        <f t="shared" si="0"/>
        <v>0</v>
      </c>
      <c r="I4" s="79">
        <f t="shared" si="0"/>
        <v>0</v>
      </c>
      <c r="J4" s="79">
        <f t="shared" si="0"/>
        <v>0</v>
      </c>
      <c r="K4" s="79">
        <f t="shared" si="0"/>
        <v>0</v>
      </c>
      <c r="L4" s="79">
        <f t="shared" si="0"/>
        <v>0</v>
      </c>
      <c r="M4" s="79">
        <f t="shared" si="0"/>
        <v>0</v>
      </c>
      <c r="N4" s="79">
        <f t="shared" si="0"/>
        <v>0</v>
      </c>
      <c r="O4" s="79">
        <f t="shared" si="0"/>
        <v>0</v>
      </c>
      <c r="P4" s="79">
        <f t="shared" ref="P4:BS4" si="1">_xlfn.DAYS(P2,P3)</f>
        <v>0</v>
      </c>
      <c r="Q4" s="79">
        <f t="shared" si="1"/>
        <v>0</v>
      </c>
      <c r="R4" s="79">
        <f t="shared" si="1"/>
        <v>0</v>
      </c>
      <c r="S4" s="79">
        <f t="shared" si="1"/>
        <v>0</v>
      </c>
      <c r="T4" s="79">
        <f t="shared" si="1"/>
        <v>0</v>
      </c>
      <c r="U4" s="79">
        <f t="shared" si="1"/>
        <v>0</v>
      </c>
      <c r="V4" s="79">
        <f t="shared" si="1"/>
        <v>0</v>
      </c>
      <c r="W4" s="79">
        <f t="shared" si="1"/>
        <v>0</v>
      </c>
      <c r="X4" s="79">
        <f t="shared" si="1"/>
        <v>0</v>
      </c>
      <c r="Y4" s="79">
        <f t="shared" si="1"/>
        <v>0</v>
      </c>
      <c r="Z4" s="79">
        <f t="shared" si="1"/>
        <v>0</v>
      </c>
      <c r="AA4" s="79">
        <f t="shared" si="1"/>
        <v>0</v>
      </c>
      <c r="AB4" s="79">
        <f t="shared" si="1"/>
        <v>0</v>
      </c>
      <c r="AC4" s="79">
        <f t="shared" si="1"/>
        <v>0</v>
      </c>
      <c r="AD4" s="79">
        <f t="shared" si="1"/>
        <v>0</v>
      </c>
      <c r="AE4" s="79">
        <f t="shared" si="1"/>
        <v>0</v>
      </c>
      <c r="AF4" s="79">
        <f t="shared" si="1"/>
        <v>0</v>
      </c>
      <c r="AG4" s="79">
        <f t="shared" si="1"/>
        <v>0</v>
      </c>
      <c r="AH4" s="79">
        <f t="shared" si="1"/>
        <v>0</v>
      </c>
      <c r="AI4" s="79">
        <f t="shared" si="1"/>
        <v>0</v>
      </c>
      <c r="AJ4" s="79">
        <f t="shared" si="1"/>
        <v>0</v>
      </c>
      <c r="AK4" s="79">
        <f t="shared" si="1"/>
        <v>0</v>
      </c>
      <c r="AL4" s="79">
        <f t="shared" si="1"/>
        <v>0</v>
      </c>
      <c r="AM4" s="79">
        <f t="shared" si="1"/>
        <v>0</v>
      </c>
      <c r="AN4" s="79">
        <f t="shared" si="1"/>
        <v>0</v>
      </c>
      <c r="AO4" s="79">
        <f t="shared" si="1"/>
        <v>0</v>
      </c>
      <c r="AP4" s="79">
        <f t="shared" si="1"/>
        <v>0</v>
      </c>
      <c r="AQ4" s="79">
        <f t="shared" si="1"/>
        <v>0</v>
      </c>
      <c r="AR4" s="79">
        <f t="shared" si="1"/>
        <v>0</v>
      </c>
      <c r="AS4" s="79">
        <f t="shared" si="1"/>
        <v>0</v>
      </c>
      <c r="AT4" s="79">
        <f t="shared" si="1"/>
        <v>0</v>
      </c>
      <c r="AU4" s="79">
        <f t="shared" si="1"/>
        <v>0</v>
      </c>
      <c r="AV4" s="79">
        <f t="shared" si="1"/>
        <v>0</v>
      </c>
      <c r="AW4" s="79">
        <f t="shared" si="1"/>
        <v>0</v>
      </c>
      <c r="AX4" s="79">
        <f t="shared" si="1"/>
        <v>0</v>
      </c>
      <c r="AY4" s="79">
        <f t="shared" si="1"/>
        <v>0</v>
      </c>
      <c r="AZ4" s="79">
        <f t="shared" si="1"/>
        <v>0</v>
      </c>
      <c r="BA4" s="79">
        <f t="shared" si="1"/>
        <v>0</v>
      </c>
      <c r="BB4" s="79">
        <f t="shared" si="1"/>
        <v>0</v>
      </c>
      <c r="BC4" s="79">
        <f t="shared" si="1"/>
        <v>0</v>
      </c>
      <c r="BD4" s="79">
        <f t="shared" si="1"/>
        <v>0</v>
      </c>
      <c r="BE4" s="79">
        <f t="shared" si="1"/>
        <v>0</v>
      </c>
      <c r="BF4" s="79">
        <f t="shared" si="1"/>
        <v>0</v>
      </c>
      <c r="BG4" s="79">
        <f t="shared" si="1"/>
        <v>0</v>
      </c>
      <c r="BH4" s="79">
        <f t="shared" si="1"/>
        <v>0</v>
      </c>
      <c r="BI4" s="79">
        <f t="shared" si="1"/>
        <v>0</v>
      </c>
      <c r="BJ4" s="79">
        <f t="shared" si="1"/>
        <v>0</v>
      </c>
      <c r="BK4" s="79">
        <f t="shared" si="1"/>
        <v>0</v>
      </c>
      <c r="BL4" s="79">
        <f t="shared" si="1"/>
        <v>0</v>
      </c>
      <c r="BM4" s="79">
        <f t="shared" si="1"/>
        <v>0</v>
      </c>
      <c r="BN4" s="79">
        <f t="shared" si="1"/>
        <v>0</v>
      </c>
      <c r="BO4" s="79">
        <f t="shared" si="1"/>
        <v>0</v>
      </c>
      <c r="BP4" s="79">
        <f t="shared" si="1"/>
        <v>0</v>
      </c>
      <c r="BQ4" s="79">
        <f t="shared" si="1"/>
        <v>0</v>
      </c>
      <c r="BR4" s="79">
        <f t="shared" si="1"/>
        <v>0</v>
      </c>
      <c r="BS4" s="79">
        <f t="shared" si="1"/>
        <v>0</v>
      </c>
      <c r="BT4" s="79">
        <f t="shared" ref="BT4:EE4" si="2">_xlfn.DAYS(BT2,BT3)</f>
        <v>0</v>
      </c>
      <c r="BU4" s="79">
        <f t="shared" si="2"/>
        <v>0</v>
      </c>
      <c r="BV4" s="79">
        <f t="shared" si="2"/>
        <v>0</v>
      </c>
      <c r="BW4" s="79">
        <f t="shared" si="2"/>
        <v>0</v>
      </c>
      <c r="BX4" s="79">
        <f t="shared" si="2"/>
        <v>0</v>
      </c>
      <c r="BY4" s="79">
        <f t="shared" si="2"/>
        <v>0</v>
      </c>
      <c r="BZ4" s="79">
        <f t="shared" si="2"/>
        <v>0</v>
      </c>
      <c r="CA4" s="79">
        <f t="shared" si="2"/>
        <v>0</v>
      </c>
      <c r="CB4" s="79">
        <f t="shared" si="2"/>
        <v>0</v>
      </c>
      <c r="CC4" s="79">
        <f t="shared" si="2"/>
        <v>0</v>
      </c>
      <c r="CD4" s="79">
        <f t="shared" si="2"/>
        <v>0</v>
      </c>
      <c r="CE4" s="79">
        <f t="shared" si="2"/>
        <v>0</v>
      </c>
      <c r="CF4" s="79">
        <f t="shared" si="2"/>
        <v>0</v>
      </c>
      <c r="CG4" s="79">
        <f t="shared" si="2"/>
        <v>0</v>
      </c>
      <c r="CH4" s="79">
        <f t="shared" si="2"/>
        <v>0</v>
      </c>
      <c r="CI4" s="79">
        <f t="shared" si="2"/>
        <v>0</v>
      </c>
      <c r="CJ4" s="79">
        <f t="shared" si="2"/>
        <v>0</v>
      </c>
      <c r="CK4" s="79">
        <f t="shared" si="2"/>
        <v>0</v>
      </c>
      <c r="CL4" s="79">
        <f t="shared" si="2"/>
        <v>0</v>
      </c>
      <c r="CM4" s="79">
        <f t="shared" si="2"/>
        <v>0</v>
      </c>
      <c r="CN4" s="79">
        <f t="shared" si="2"/>
        <v>0</v>
      </c>
      <c r="CO4" s="79">
        <f t="shared" si="2"/>
        <v>0</v>
      </c>
      <c r="CP4" s="79">
        <f t="shared" si="2"/>
        <v>0</v>
      </c>
      <c r="CQ4" s="79">
        <f t="shared" si="2"/>
        <v>0</v>
      </c>
      <c r="CR4" s="79">
        <f t="shared" si="2"/>
        <v>0</v>
      </c>
      <c r="CS4" s="79">
        <f t="shared" si="2"/>
        <v>0</v>
      </c>
      <c r="CT4" s="79">
        <f t="shared" si="2"/>
        <v>0</v>
      </c>
      <c r="CU4" s="79">
        <f t="shared" si="2"/>
        <v>0</v>
      </c>
      <c r="CV4" s="79">
        <f t="shared" si="2"/>
        <v>0</v>
      </c>
      <c r="CW4" s="79">
        <f t="shared" si="2"/>
        <v>0</v>
      </c>
      <c r="CX4" s="79">
        <f t="shared" si="2"/>
        <v>0</v>
      </c>
      <c r="CY4" s="79">
        <f t="shared" si="2"/>
        <v>0</v>
      </c>
      <c r="CZ4" s="79">
        <f t="shared" si="2"/>
        <v>0</v>
      </c>
      <c r="DA4" s="79">
        <f t="shared" si="2"/>
        <v>0</v>
      </c>
      <c r="DB4" s="79">
        <f t="shared" si="2"/>
        <v>0</v>
      </c>
      <c r="DC4" s="79">
        <f t="shared" si="2"/>
        <v>0</v>
      </c>
      <c r="DD4" s="79">
        <f t="shared" si="2"/>
        <v>0</v>
      </c>
      <c r="DE4" s="79">
        <f t="shared" si="2"/>
        <v>0</v>
      </c>
      <c r="DF4" s="79">
        <f t="shared" si="2"/>
        <v>0</v>
      </c>
      <c r="DG4" s="79">
        <f t="shared" si="2"/>
        <v>0</v>
      </c>
      <c r="DH4" s="79">
        <f t="shared" si="2"/>
        <v>0</v>
      </c>
      <c r="DI4" s="79">
        <f t="shared" si="2"/>
        <v>0</v>
      </c>
      <c r="DJ4" s="79">
        <f t="shared" si="2"/>
        <v>0</v>
      </c>
      <c r="DK4" s="79">
        <f t="shared" si="2"/>
        <v>0</v>
      </c>
      <c r="DL4" s="79">
        <f t="shared" si="2"/>
        <v>0</v>
      </c>
      <c r="DM4" s="79">
        <f t="shared" si="2"/>
        <v>0</v>
      </c>
      <c r="DN4" s="79">
        <f t="shared" si="2"/>
        <v>0</v>
      </c>
      <c r="DO4" s="79">
        <f t="shared" si="2"/>
        <v>0</v>
      </c>
      <c r="DP4" s="79">
        <f t="shared" si="2"/>
        <v>0</v>
      </c>
      <c r="DQ4" s="79">
        <f t="shared" si="2"/>
        <v>0</v>
      </c>
      <c r="DR4" s="79">
        <f t="shared" si="2"/>
        <v>0</v>
      </c>
      <c r="DS4" s="79">
        <f t="shared" si="2"/>
        <v>0</v>
      </c>
      <c r="DT4" s="79">
        <f t="shared" si="2"/>
        <v>0</v>
      </c>
      <c r="DU4" s="79">
        <f t="shared" si="2"/>
        <v>0</v>
      </c>
      <c r="DV4" s="79">
        <f t="shared" si="2"/>
        <v>0</v>
      </c>
      <c r="DW4" s="79">
        <f t="shared" si="2"/>
        <v>0</v>
      </c>
      <c r="DX4" s="79">
        <f t="shared" si="2"/>
        <v>0</v>
      </c>
      <c r="DY4" s="79">
        <f t="shared" si="2"/>
        <v>0</v>
      </c>
      <c r="DZ4" s="79">
        <f t="shared" si="2"/>
        <v>0</v>
      </c>
      <c r="EA4" s="79">
        <f t="shared" si="2"/>
        <v>0</v>
      </c>
      <c r="EB4" s="79">
        <f t="shared" si="2"/>
        <v>0</v>
      </c>
      <c r="EC4" s="79">
        <f t="shared" si="2"/>
        <v>0</v>
      </c>
      <c r="ED4" s="79">
        <f t="shared" si="2"/>
        <v>0</v>
      </c>
      <c r="EE4" s="79">
        <f t="shared" si="2"/>
        <v>0</v>
      </c>
      <c r="EF4" s="79">
        <f t="shared" ref="EF4:GQ4" si="3">_xlfn.DAYS(EF2,EF3)</f>
        <v>0</v>
      </c>
      <c r="EG4" s="79">
        <f t="shared" si="3"/>
        <v>0</v>
      </c>
      <c r="EH4" s="79">
        <f t="shared" si="3"/>
        <v>0</v>
      </c>
      <c r="EI4" s="79">
        <f t="shared" si="3"/>
        <v>0</v>
      </c>
      <c r="EJ4" s="79">
        <f t="shared" si="3"/>
        <v>0</v>
      </c>
      <c r="EK4" s="79">
        <f t="shared" si="3"/>
        <v>0</v>
      </c>
      <c r="EL4" s="79">
        <f t="shared" si="3"/>
        <v>0</v>
      </c>
      <c r="EM4" s="79">
        <f t="shared" si="3"/>
        <v>0</v>
      </c>
      <c r="EN4" s="79">
        <f t="shared" si="3"/>
        <v>0</v>
      </c>
      <c r="EO4" s="79">
        <f t="shared" si="3"/>
        <v>0</v>
      </c>
      <c r="EP4" s="79">
        <f t="shared" si="3"/>
        <v>0</v>
      </c>
      <c r="EQ4" s="79">
        <f t="shared" si="3"/>
        <v>0</v>
      </c>
      <c r="ER4" s="79">
        <f t="shared" si="3"/>
        <v>0</v>
      </c>
      <c r="ES4" s="79">
        <f t="shared" si="3"/>
        <v>0</v>
      </c>
      <c r="ET4" s="79">
        <f t="shared" si="3"/>
        <v>0</v>
      </c>
      <c r="EU4" s="79">
        <f t="shared" si="3"/>
        <v>0</v>
      </c>
      <c r="EV4" s="79">
        <f t="shared" si="3"/>
        <v>0</v>
      </c>
      <c r="EW4" s="79">
        <f t="shared" si="3"/>
        <v>0</v>
      </c>
      <c r="EX4" s="79">
        <f t="shared" si="3"/>
        <v>0</v>
      </c>
      <c r="EY4" s="79">
        <f t="shared" si="3"/>
        <v>0</v>
      </c>
      <c r="EZ4" s="79">
        <f t="shared" si="3"/>
        <v>0</v>
      </c>
      <c r="FA4" s="79">
        <f t="shared" si="3"/>
        <v>0</v>
      </c>
      <c r="FB4" s="79">
        <f t="shared" si="3"/>
        <v>0</v>
      </c>
      <c r="FC4" s="79">
        <f t="shared" si="3"/>
        <v>0</v>
      </c>
      <c r="FD4" s="79">
        <f t="shared" si="3"/>
        <v>0</v>
      </c>
      <c r="FE4" s="79">
        <f t="shared" si="3"/>
        <v>0</v>
      </c>
      <c r="FF4" s="79">
        <f t="shared" si="3"/>
        <v>0</v>
      </c>
      <c r="FG4" s="79">
        <f t="shared" si="3"/>
        <v>0</v>
      </c>
      <c r="FH4" s="79">
        <f t="shared" si="3"/>
        <v>0</v>
      </c>
      <c r="FI4" s="79">
        <f t="shared" si="3"/>
        <v>0</v>
      </c>
      <c r="FJ4" s="79">
        <f t="shared" si="3"/>
        <v>0</v>
      </c>
      <c r="FK4" s="79">
        <f t="shared" si="3"/>
        <v>0</v>
      </c>
      <c r="FL4" s="79">
        <f t="shared" si="3"/>
        <v>0</v>
      </c>
      <c r="FM4" s="79">
        <f t="shared" si="3"/>
        <v>0</v>
      </c>
      <c r="FN4" s="79">
        <f t="shared" si="3"/>
        <v>0</v>
      </c>
      <c r="FO4" s="79">
        <f t="shared" si="3"/>
        <v>0</v>
      </c>
      <c r="FP4" s="79">
        <f t="shared" si="3"/>
        <v>0</v>
      </c>
      <c r="FQ4" s="79">
        <f t="shared" si="3"/>
        <v>0</v>
      </c>
      <c r="FR4" s="79">
        <f t="shared" si="3"/>
        <v>0</v>
      </c>
      <c r="FS4" s="79">
        <f t="shared" si="3"/>
        <v>0</v>
      </c>
      <c r="FT4" s="79">
        <f t="shared" si="3"/>
        <v>0</v>
      </c>
      <c r="FU4" s="79">
        <f t="shared" si="3"/>
        <v>0</v>
      </c>
      <c r="FV4" s="79">
        <f t="shared" si="3"/>
        <v>0</v>
      </c>
      <c r="FW4" s="79">
        <f t="shared" si="3"/>
        <v>0</v>
      </c>
      <c r="FX4" s="79">
        <f t="shared" si="3"/>
        <v>0</v>
      </c>
      <c r="FY4" s="79">
        <f t="shared" si="3"/>
        <v>0</v>
      </c>
      <c r="FZ4" s="79">
        <f t="shared" si="3"/>
        <v>0</v>
      </c>
      <c r="GA4" s="79">
        <f t="shared" si="3"/>
        <v>0</v>
      </c>
      <c r="GB4" s="79">
        <f t="shared" si="3"/>
        <v>0</v>
      </c>
      <c r="GC4" s="79">
        <f t="shared" si="3"/>
        <v>0</v>
      </c>
      <c r="GD4" s="79">
        <f t="shared" si="3"/>
        <v>0</v>
      </c>
      <c r="GE4" s="79">
        <f t="shared" si="3"/>
        <v>0</v>
      </c>
      <c r="GF4" s="79">
        <f t="shared" si="3"/>
        <v>0</v>
      </c>
      <c r="GG4" s="79">
        <f t="shared" si="3"/>
        <v>0</v>
      </c>
      <c r="GH4" s="79">
        <f t="shared" si="3"/>
        <v>0</v>
      </c>
      <c r="GI4" s="79">
        <f t="shared" si="3"/>
        <v>0</v>
      </c>
      <c r="GJ4" s="79">
        <f t="shared" si="3"/>
        <v>0</v>
      </c>
      <c r="GK4" s="79">
        <f t="shared" si="3"/>
        <v>0</v>
      </c>
      <c r="GL4" s="79">
        <f t="shared" si="3"/>
        <v>0</v>
      </c>
      <c r="GM4" s="79">
        <f t="shared" si="3"/>
        <v>0</v>
      </c>
      <c r="GN4" s="79">
        <f t="shared" si="3"/>
        <v>0</v>
      </c>
      <c r="GO4" s="79">
        <f t="shared" si="3"/>
        <v>0</v>
      </c>
      <c r="GP4" s="79">
        <f t="shared" si="3"/>
        <v>0</v>
      </c>
      <c r="GQ4" s="79">
        <f t="shared" si="3"/>
        <v>0</v>
      </c>
      <c r="GR4" s="79">
        <f t="shared" ref="GR4:JC4" si="4">_xlfn.DAYS(GR2,GR3)</f>
        <v>0</v>
      </c>
      <c r="GS4" s="79">
        <f t="shared" si="4"/>
        <v>0</v>
      </c>
      <c r="GT4" s="79">
        <f t="shared" si="4"/>
        <v>0</v>
      </c>
      <c r="GU4" s="79">
        <f t="shared" si="4"/>
        <v>0</v>
      </c>
      <c r="GV4" s="79">
        <f t="shared" si="4"/>
        <v>0</v>
      </c>
      <c r="GW4" s="79">
        <f t="shared" si="4"/>
        <v>0</v>
      </c>
      <c r="GX4" s="79">
        <f t="shared" si="4"/>
        <v>0</v>
      </c>
      <c r="GY4" s="79">
        <f t="shared" si="4"/>
        <v>0</v>
      </c>
      <c r="GZ4" s="79">
        <f t="shared" si="4"/>
        <v>0</v>
      </c>
      <c r="HA4" s="79">
        <f t="shared" si="4"/>
        <v>0</v>
      </c>
      <c r="HB4" s="79">
        <f t="shared" si="4"/>
        <v>0</v>
      </c>
      <c r="HC4" s="79">
        <f t="shared" si="4"/>
        <v>0</v>
      </c>
      <c r="HD4" s="79">
        <f t="shared" si="4"/>
        <v>0</v>
      </c>
      <c r="HE4" s="79">
        <f t="shared" si="4"/>
        <v>0</v>
      </c>
      <c r="HF4" s="79">
        <f t="shared" si="4"/>
        <v>0</v>
      </c>
      <c r="HG4" s="79">
        <f t="shared" si="4"/>
        <v>0</v>
      </c>
      <c r="HH4" s="79">
        <f t="shared" si="4"/>
        <v>0</v>
      </c>
      <c r="HI4" s="79">
        <f t="shared" si="4"/>
        <v>0</v>
      </c>
      <c r="HJ4" s="79">
        <f t="shared" si="4"/>
        <v>0</v>
      </c>
      <c r="HK4" s="79">
        <f t="shared" si="4"/>
        <v>0</v>
      </c>
      <c r="HL4" s="79">
        <f t="shared" si="4"/>
        <v>0</v>
      </c>
      <c r="HM4" s="79">
        <f t="shared" si="4"/>
        <v>0</v>
      </c>
      <c r="HN4" s="79">
        <f t="shared" si="4"/>
        <v>0</v>
      </c>
      <c r="HO4" s="79">
        <f t="shared" si="4"/>
        <v>0</v>
      </c>
      <c r="HP4" s="79">
        <f t="shared" si="4"/>
        <v>0</v>
      </c>
      <c r="HQ4" s="79">
        <f t="shared" si="4"/>
        <v>0</v>
      </c>
      <c r="HR4" s="79">
        <f t="shared" si="4"/>
        <v>0</v>
      </c>
      <c r="HS4" s="79">
        <f t="shared" si="4"/>
        <v>0</v>
      </c>
      <c r="HT4" s="79">
        <f t="shared" si="4"/>
        <v>0</v>
      </c>
      <c r="HU4" s="79">
        <f t="shared" si="4"/>
        <v>0</v>
      </c>
      <c r="HV4" s="79">
        <f t="shared" si="4"/>
        <v>0</v>
      </c>
      <c r="HW4" s="79">
        <f t="shared" si="4"/>
        <v>0</v>
      </c>
      <c r="HX4" s="79">
        <f t="shared" si="4"/>
        <v>0</v>
      </c>
      <c r="HY4" s="79">
        <f t="shared" si="4"/>
        <v>0</v>
      </c>
      <c r="HZ4" s="79">
        <f t="shared" si="4"/>
        <v>0</v>
      </c>
      <c r="IA4" s="79">
        <f t="shared" si="4"/>
        <v>0</v>
      </c>
      <c r="IB4" s="79">
        <f t="shared" si="4"/>
        <v>0</v>
      </c>
      <c r="IC4" s="79">
        <f t="shared" si="4"/>
        <v>0</v>
      </c>
      <c r="ID4" s="79">
        <f t="shared" si="4"/>
        <v>0</v>
      </c>
      <c r="IE4" s="79">
        <f t="shared" si="4"/>
        <v>0</v>
      </c>
      <c r="IF4" s="79">
        <f t="shared" si="4"/>
        <v>0</v>
      </c>
      <c r="IG4" s="79">
        <f t="shared" si="4"/>
        <v>0</v>
      </c>
      <c r="IH4" s="79">
        <f t="shared" si="4"/>
        <v>0</v>
      </c>
      <c r="II4" s="79">
        <f t="shared" si="4"/>
        <v>0</v>
      </c>
      <c r="IJ4" s="79">
        <f t="shared" si="4"/>
        <v>0</v>
      </c>
      <c r="IK4" s="79">
        <f t="shared" si="4"/>
        <v>0</v>
      </c>
      <c r="IL4" s="79">
        <f t="shared" si="4"/>
        <v>0</v>
      </c>
      <c r="IM4" s="79">
        <f t="shared" si="4"/>
        <v>0</v>
      </c>
      <c r="IN4" s="79">
        <f t="shared" si="4"/>
        <v>0</v>
      </c>
      <c r="IO4" s="79">
        <f t="shared" si="4"/>
        <v>0</v>
      </c>
      <c r="IP4" s="79">
        <f t="shared" si="4"/>
        <v>0</v>
      </c>
      <c r="IQ4" s="79">
        <f t="shared" si="4"/>
        <v>0</v>
      </c>
      <c r="IR4" s="79">
        <f t="shared" si="4"/>
        <v>0</v>
      </c>
      <c r="IS4" s="79">
        <f t="shared" si="4"/>
        <v>0</v>
      </c>
      <c r="IT4" s="79">
        <f t="shared" si="4"/>
        <v>0</v>
      </c>
      <c r="IU4" s="79">
        <f t="shared" si="4"/>
        <v>0</v>
      </c>
      <c r="IV4" s="79">
        <f t="shared" si="4"/>
        <v>0</v>
      </c>
      <c r="IW4" s="79">
        <f t="shared" si="4"/>
        <v>0</v>
      </c>
      <c r="IX4" s="79">
        <f t="shared" si="4"/>
        <v>0</v>
      </c>
      <c r="IY4" s="79">
        <f t="shared" si="4"/>
        <v>0</v>
      </c>
      <c r="IZ4" s="79">
        <f t="shared" si="4"/>
        <v>0</v>
      </c>
      <c r="JA4" s="79">
        <f t="shared" si="4"/>
        <v>0</v>
      </c>
      <c r="JB4" s="79">
        <f t="shared" si="4"/>
        <v>0</v>
      </c>
      <c r="JC4" s="79">
        <f t="shared" si="4"/>
        <v>0</v>
      </c>
      <c r="JD4" s="79">
        <f t="shared" ref="JD4:LO4" si="5">_xlfn.DAYS(JD2,JD3)</f>
        <v>0</v>
      </c>
      <c r="JE4" s="79">
        <f t="shared" si="5"/>
        <v>0</v>
      </c>
      <c r="JF4" s="79">
        <f t="shared" si="5"/>
        <v>0</v>
      </c>
      <c r="JG4" s="79">
        <f t="shared" si="5"/>
        <v>0</v>
      </c>
      <c r="JH4" s="79">
        <f t="shared" si="5"/>
        <v>0</v>
      </c>
      <c r="JI4" s="79">
        <f t="shared" si="5"/>
        <v>0</v>
      </c>
      <c r="JJ4" s="79">
        <f t="shared" si="5"/>
        <v>0</v>
      </c>
      <c r="JK4" s="79">
        <f t="shared" si="5"/>
        <v>0</v>
      </c>
      <c r="JL4" s="79">
        <f t="shared" si="5"/>
        <v>0</v>
      </c>
      <c r="JM4" s="79">
        <f t="shared" si="5"/>
        <v>0</v>
      </c>
      <c r="JN4" s="79">
        <f t="shared" si="5"/>
        <v>0</v>
      </c>
      <c r="JO4" s="79">
        <f t="shared" si="5"/>
        <v>0</v>
      </c>
      <c r="JP4" s="79">
        <f t="shared" si="5"/>
        <v>0</v>
      </c>
      <c r="JQ4" s="79">
        <f t="shared" si="5"/>
        <v>0</v>
      </c>
      <c r="JR4" s="79">
        <f t="shared" si="5"/>
        <v>0</v>
      </c>
      <c r="JS4" s="79">
        <f t="shared" si="5"/>
        <v>0</v>
      </c>
      <c r="JT4" s="79">
        <f t="shared" si="5"/>
        <v>0</v>
      </c>
      <c r="JU4" s="79">
        <f t="shared" si="5"/>
        <v>0</v>
      </c>
      <c r="JV4" s="79">
        <f t="shared" si="5"/>
        <v>0</v>
      </c>
      <c r="JW4" s="79">
        <f t="shared" si="5"/>
        <v>0</v>
      </c>
      <c r="JX4" s="79">
        <f t="shared" si="5"/>
        <v>0</v>
      </c>
      <c r="JY4" s="79">
        <f t="shared" si="5"/>
        <v>0</v>
      </c>
      <c r="JZ4" s="79">
        <f t="shared" si="5"/>
        <v>0</v>
      </c>
      <c r="KA4" s="79">
        <f t="shared" si="5"/>
        <v>0</v>
      </c>
      <c r="KB4" s="79">
        <f t="shared" si="5"/>
        <v>0</v>
      </c>
      <c r="KC4" s="79">
        <f t="shared" si="5"/>
        <v>0</v>
      </c>
      <c r="KD4" s="79">
        <f t="shared" si="5"/>
        <v>0</v>
      </c>
      <c r="KE4" s="79">
        <f t="shared" si="5"/>
        <v>0</v>
      </c>
      <c r="KF4" s="79">
        <f t="shared" si="5"/>
        <v>0</v>
      </c>
      <c r="KG4" s="79">
        <f t="shared" si="5"/>
        <v>0</v>
      </c>
      <c r="KH4" s="79">
        <f t="shared" si="5"/>
        <v>0</v>
      </c>
      <c r="KI4" s="79">
        <f t="shared" si="5"/>
        <v>0</v>
      </c>
      <c r="KJ4" s="79">
        <f t="shared" si="5"/>
        <v>0</v>
      </c>
      <c r="KK4" s="79">
        <f t="shared" si="5"/>
        <v>0</v>
      </c>
      <c r="KL4" s="79">
        <f t="shared" si="5"/>
        <v>0</v>
      </c>
      <c r="KM4" s="79">
        <f t="shared" si="5"/>
        <v>0</v>
      </c>
      <c r="KN4" s="79">
        <f t="shared" si="5"/>
        <v>0</v>
      </c>
      <c r="KO4" s="79">
        <f t="shared" si="5"/>
        <v>0</v>
      </c>
      <c r="KP4" s="79">
        <f t="shared" si="5"/>
        <v>0</v>
      </c>
      <c r="KQ4" s="79">
        <f t="shared" si="5"/>
        <v>0</v>
      </c>
      <c r="KR4" s="79">
        <f t="shared" si="5"/>
        <v>0</v>
      </c>
      <c r="KS4" s="79">
        <f t="shared" si="5"/>
        <v>0</v>
      </c>
      <c r="KT4" s="79">
        <f t="shared" si="5"/>
        <v>0</v>
      </c>
      <c r="KU4" s="79">
        <f t="shared" si="5"/>
        <v>0</v>
      </c>
      <c r="KV4" s="79">
        <f t="shared" si="5"/>
        <v>0</v>
      </c>
      <c r="KW4" s="79">
        <f t="shared" si="5"/>
        <v>0</v>
      </c>
      <c r="KX4" s="79">
        <f t="shared" si="5"/>
        <v>0</v>
      </c>
      <c r="KY4" s="79">
        <f t="shared" si="5"/>
        <v>0</v>
      </c>
      <c r="KZ4" s="79">
        <f t="shared" si="5"/>
        <v>0</v>
      </c>
      <c r="LA4" s="79">
        <f t="shared" si="5"/>
        <v>0</v>
      </c>
      <c r="LB4" s="79">
        <f t="shared" si="5"/>
        <v>0</v>
      </c>
      <c r="LC4" s="79">
        <f t="shared" si="5"/>
        <v>0</v>
      </c>
      <c r="LD4" s="79">
        <f t="shared" si="5"/>
        <v>0</v>
      </c>
      <c r="LE4" s="79">
        <f t="shared" si="5"/>
        <v>0</v>
      </c>
      <c r="LF4" s="79">
        <f t="shared" si="5"/>
        <v>0</v>
      </c>
      <c r="LG4" s="79">
        <f t="shared" si="5"/>
        <v>0</v>
      </c>
      <c r="LH4" s="79">
        <f t="shared" si="5"/>
        <v>0</v>
      </c>
      <c r="LI4" s="79">
        <f t="shared" si="5"/>
        <v>0</v>
      </c>
      <c r="LJ4" s="79">
        <f t="shared" si="5"/>
        <v>0</v>
      </c>
      <c r="LK4" s="79">
        <f t="shared" si="5"/>
        <v>0</v>
      </c>
      <c r="LL4" s="79">
        <f t="shared" si="5"/>
        <v>0</v>
      </c>
      <c r="LM4" s="79">
        <f t="shared" si="5"/>
        <v>0</v>
      </c>
      <c r="LN4" s="79">
        <f t="shared" si="5"/>
        <v>0</v>
      </c>
      <c r="LO4" s="79">
        <f t="shared" si="5"/>
        <v>0</v>
      </c>
      <c r="LP4" s="79">
        <f t="shared" ref="LP4:OA4" si="6">_xlfn.DAYS(LP2,LP3)</f>
        <v>0</v>
      </c>
      <c r="LQ4" s="79">
        <f t="shared" si="6"/>
        <v>0</v>
      </c>
      <c r="LR4" s="79">
        <f t="shared" si="6"/>
        <v>0</v>
      </c>
      <c r="LS4" s="79">
        <f t="shared" si="6"/>
        <v>0</v>
      </c>
      <c r="LT4" s="79">
        <f t="shared" si="6"/>
        <v>0</v>
      </c>
      <c r="LU4" s="79">
        <f t="shared" si="6"/>
        <v>0</v>
      </c>
      <c r="LV4" s="79">
        <f t="shared" si="6"/>
        <v>0</v>
      </c>
      <c r="LW4" s="79">
        <f t="shared" si="6"/>
        <v>0</v>
      </c>
      <c r="LX4" s="79">
        <f t="shared" si="6"/>
        <v>0</v>
      </c>
      <c r="LY4" s="79">
        <f t="shared" si="6"/>
        <v>0</v>
      </c>
      <c r="LZ4" s="79">
        <f t="shared" si="6"/>
        <v>0</v>
      </c>
      <c r="MA4" s="79">
        <f t="shared" si="6"/>
        <v>0</v>
      </c>
      <c r="MB4" s="79">
        <f t="shared" si="6"/>
        <v>0</v>
      </c>
      <c r="MC4" s="79">
        <f t="shared" si="6"/>
        <v>0</v>
      </c>
      <c r="MD4" s="79">
        <f t="shared" si="6"/>
        <v>0</v>
      </c>
      <c r="ME4" s="79">
        <f t="shared" si="6"/>
        <v>0</v>
      </c>
      <c r="MF4" s="79">
        <f t="shared" si="6"/>
        <v>0</v>
      </c>
      <c r="MG4" s="79">
        <f t="shared" si="6"/>
        <v>0</v>
      </c>
      <c r="MH4" s="79">
        <f t="shared" si="6"/>
        <v>0</v>
      </c>
      <c r="MI4" s="79">
        <f t="shared" si="6"/>
        <v>0</v>
      </c>
      <c r="MJ4" s="79">
        <f t="shared" si="6"/>
        <v>0</v>
      </c>
      <c r="MK4" s="79">
        <f t="shared" si="6"/>
        <v>0</v>
      </c>
      <c r="ML4" s="79">
        <f t="shared" si="6"/>
        <v>0</v>
      </c>
      <c r="MM4" s="79">
        <f t="shared" si="6"/>
        <v>0</v>
      </c>
      <c r="MN4" s="79">
        <f t="shared" si="6"/>
        <v>0</v>
      </c>
      <c r="MO4" s="79">
        <f t="shared" si="6"/>
        <v>0</v>
      </c>
      <c r="MP4" s="79">
        <f t="shared" si="6"/>
        <v>0</v>
      </c>
      <c r="MQ4" s="79">
        <f t="shared" si="6"/>
        <v>0</v>
      </c>
      <c r="MR4" s="79">
        <f t="shared" si="6"/>
        <v>0</v>
      </c>
      <c r="MS4" s="79">
        <f t="shared" si="6"/>
        <v>0</v>
      </c>
      <c r="MT4" s="79">
        <f t="shared" si="6"/>
        <v>0</v>
      </c>
      <c r="MU4" s="79">
        <f t="shared" si="6"/>
        <v>0</v>
      </c>
      <c r="MV4" s="79">
        <f t="shared" si="6"/>
        <v>0</v>
      </c>
      <c r="MW4" s="79">
        <f t="shared" si="6"/>
        <v>0</v>
      </c>
      <c r="MX4" s="79">
        <f t="shared" si="6"/>
        <v>0</v>
      </c>
      <c r="MY4" s="79">
        <f t="shared" si="6"/>
        <v>0</v>
      </c>
      <c r="MZ4" s="79">
        <f t="shared" si="6"/>
        <v>0</v>
      </c>
      <c r="NA4" s="79">
        <f t="shared" si="6"/>
        <v>0</v>
      </c>
      <c r="NB4" s="79">
        <f t="shared" si="6"/>
        <v>0</v>
      </c>
      <c r="NC4" s="79">
        <f t="shared" si="6"/>
        <v>0</v>
      </c>
      <c r="ND4" s="79">
        <f t="shared" si="6"/>
        <v>0</v>
      </c>
      <c r="NE4" s="79">
        <f t="shared" si="6"/>
        <v>0</v>
      </c>
      <c r="NF4" s="79">
        <f t="shared" si="6"/>
        <v>0</v>
      </c>
      <c r="NG4" s="79">
        <f t="shared" si="6"/>
        <v>0</v>
      </c>
      <c r="NH4" s="79">
        <f t="shared" si="6"/>
        <v>0</v>
      </c>
      <c r="NI4" s="79">
        <f t="shared" si="6"/>
        <v>0</v>
      </c>
      <c r="NJ4" s="79">
        <f t="shared" si="6"/>
        <v>0</v>
      </c>
      <c r="NK4" s="79">
        <f t="shared" si="6"/>
        <v>0</v>
      </c>
      <c r="NL4" s="79">
        <f t="shared" si="6"/>
        <v>0</v>
      </c>
      <c r="NM4" s="79">
        <f t="shared" si="6"/>
        <v>0</v>
      </c>
      <c r="NN4" s="79">
        <f t="shared" si="6"/>
        <v>0</v>
      </c>
      <c r="NO4" s="79">
        <f t="shared" si="6"/>
        <v>0</v>
      </c>
      <c r="NP4" s="79">
        <f t="shared" si="6"/>
        <v>0</v>
      </c>
      <c r="NQ4" s="79">
        <f t="shared" si="6"/>
        <v>0</v>
      </c>
      <c r="NR4" s="79">
        <f t="shared" si="6"/>
        <v>0</v>
      </c>
      <c r="NS4" s="79">
        <f t="shared" si="6"/>
        <v>0</v>
      </c>
      <c r="NT4" s="79">
        <f t="shared" si="6"/>
        <v>0</v>
      </c>
      <c r="NU4" s="79">
        <f t="shared" si="6"/>
        <v>0</v>
      </c>
      <c r="NV4" s="79">
        <f t="shared" si="6"/>
        <v>0</v>
      </c>
      <c r="NW4" s="79">
        <f t="shared" si="6"/>
        <v>0</v>
      </c>
      <c r="NX4" s="79">
        <f t="shared" si="6"/>
        <v>0</v>
      </c>
      <c r="NY4" s="79">
        <f t="shared" si="6"/>
        <v>0</v>
      </c>
      <c r="NZ4" s="79">
        <f t="shared" si="6"/>
        <v>0</v>
      </c>
      <c r="OA4" s="79">
        <f t="shared" si="6"/>
        <v>0</v>
      </c>
      <c r="OB4" s="79">
        <f t="shared" ref="OB4:OX4" si="7">_xlfn.DAYS(OB2,OB3)</f>
        <v>0</v>
      </c>
      <c r="OC4" s="79">
        <f t="shared" si="7"/>
        <v>0</v>
      </c>
      <c r="OD4" s="79">
        <f t="shared" si="7"/>
        <v>0</v>
      </c>
      <c r="OE4" s="79">
        <f t="shared" si="7"/>
        <v>0</v>
      </c>
      <c r="OF4" s="79">
        <f t="shared" si="7"/>
        <v>0</v>
      </c>
      <c r="OG4" s="79">
        <f t="shared" si="7"/>
        <v>0</v>
      </c>
      <c r="OH4" s="79">
        <f t="shared" si="7"/>
        <v>0</v>
      </c>
      <c r="OI4" s="79">
        <f t="shared" si="7"/>
        <v>0</v>
      </c>
      <c r="OJ4" s="79">
        <f t="shared" si="7"/>
        <v>0</v>
      </c>
      <c r="OK4" s="79">
        <f t="shared" si="7"/>
        <v>0</v>
      </c>
      <c r="OL4" s="79">
        <f t="shared" si="7"/>
        <v>0</v>
      </c>
      <c r="OM4" s="79">
        <f t="shared" si="7"/>
        <v>0</v>
      </c>
      <c r="ON4" s="79">
        <f t="shared" si="7"/>
        <v>0</v>
      </c>
      <c r="OO4" s="79">
        <f t="shared" si="7"/>
        <v>0</v>
      </c>
      <c r="OP4" s="79">
        <f t="shared" si="7"/>
        <v>0</v>
      </c>
      <c r="OQ4" s="79">
        <f t="shared" si="7"/>
        <v>0</v>
      </c>
      <c r="OR4" s="79">
        <f t="shared" si="7"/>
        <v>0</v>
      </c>
      <c r="OS4" s="79">
        <f t="shared" si="7"/>
        <v>0</v>
      </c>
      <c r="OT4" s="79">
        <f t="shared" si="7"/>
        <v>0</v>
      </c>
      <c r="OU4" s="79">
        <f t="shared" si="7"/>
        <v>0</v>
      </c>
      <c r="OV4" s="79">
        <f t="shared" si="7"/>
        <v>0</v>
      </c>
      <c r="OW4" s="79">
        <f t="shared" si="7"/>
        <v>0</v>
      </c>
      <c r="OX4" s="79">
        <f t="shared" si="7"/>
        <v>0</v>
      </c>
    </row>
    <row r="5" spans="1:414" s="429" customFormat="1" ht="15.75" customHeight="1">
      <c r="A5" s="88" t="s">
        <v>213</v>
      </c>
      <c r="B5" s="428">
        <f>VLOOKUP(B2,FiscalCalendar!$A$1:$C$365,3,FALSE)</f>
        <v>1</v>
      </c>
      <c r="C5" s="1582" t="s">
        <v>210</v>
      </c>
      <c r="D5" s="1583"/>
      <c r="E5" s="1583"/>
      <c r="F5" s="1583"/>
      <c r="G5" s="1583"/>
      <c r="H5" s="1584"/>
      <c r="I5" s="428">
        <f>VLOOKUP(I2,FiscalCalendar!$A$1:$C$365,3,FALSE)</f>
        <v>2</v>
      </c>
      <c r="J5" s="1582" t="s">
        <v>210</v>
      </c>
      <c r="K5" s="1583"/>
      <c r="L5" s="1583"/>
      <c r="M5" s="1583"/>
      <c r="N5" s="1583"/>
      <c r="O5" s="1584"/>
      <c r="P5" s="428">
        <f>VLOOKUP(P2,FiscalCalendar!$A$1:$C$365,3,FALSE)</f>
        <v>3</v>
      </c>
      <c r="Q5" s="1582" t="s">
        <v>210</v>
      </c>
      <c r="R5" s="1583"/>
      <c r="S5" s="1583"/>
      <c r="T5" s="1583"/>
      <c r="U5" s="1583"/>
      <c r="V5" s="1584"/>
      <c r="W5" s="428">
        <f>VLOOKUP(W2,FiscalCalendar!$A$1:$C$365,3,FALSE)</f>
        <v>4</v>
      </c>
      <c r="X5" s="1582" t="s">
        <v>210</v>
      </c>
      <c r="Y5" s="1583"/>
      <c r="Z5" s="1583"/>
      <c r="AA5" s="1583"/>
      <c r="AB5" s="1583"/>
      <c r="AC5" s="1584"/>
      <c r="AD5" s="428">
        <f>VLOOKUP(AD2,FiscalCalendar!$A$1:$C$365,3,FALSE)</f>
        <v>5</v>
      </c>
      <c r="AE5" s="1582" t="s">
        <v>210</v>
      </c>
      <c r="AF5" s="1583"/>
      <c r="AG5" s="1583"/>
      <c r="AH5" s="1583"/>
      <c r="AI5" s="1583"/>
      <c r="AJ5" s="1584"/>
      <c r="AK5" s="428">
        <f>VLOOKUP(AK2,FiscalCalendar!$A$1:$C$365,3,FALSE)</f>
        <v>6</v>
      </c>
      <c r="AL5" s="1582" t="s">
        <v>210</v>
      </c>
      <c r="AM5" s="1583"/>
      <c r="AN5" s="1583"/>
      <c r="AO5" s="1583"/>
      <c r="AP5" s="1583"/>
      <c r="AQ5" s="1584"/>
      <c r="AR5" s="428">
        <f>VLOOKUP(AR2,FiscalCalendar!$A$1:$C$365,3,FALSE)</f>
        <v>7</v>
      </c>
      <c r="AS5" s="1582" t="s">
        <v>210</v>
      </c>
      <c r="AT5" s="1583"/>
      <c r="AU5" s="1583"/>
      <c r="AV5" s="1583"/>
      <c r="AW5" s="1583"/>
      <c r="AX5" s="1584"/>
      <c r="AY5" s="428">
        <f>VLOOKUP(AY2,FiscalCalendar!$A$1:$C$365,3,FALSE)</f>
        <v>8</v>
      </c>
      <c r="AZ5" s="1582" t="s">
        <v>210</v>
      </c>
      <c r="BA5" s="1583"/>
      <c r="BB5" s="1583"/>
      <c r="BC5" s="1583"/>
      <c r="BD5" s="1583"/>
      <c r="BE5" s="1584"/>
      <c r="BF5" s="428">
        <f>VLOOKUP(BF2,FiscalCalendar!$A$1:$C$365,3,FALSE)</f>
        <v>9</v>
      </c>
      <c r="BG5" s="1582" t="s">
        <v>210</v>
      </c>
      <c r="BH5" s="1583"/>
      <c r="BI5" s="1583"/>
      <c r="BJ5" s="1583"/>
      <c r="BK5" s="1583"/>
      <c r="BL5" s="1584"/>
      <c r="BM5" s="428">
        <f>VLOOKUP(BM2,FiscalCalendar!$A$1:$C$365,3,FALSE)</f>
        <v>10</v>
      </c>
      <c r="BN5" s="1582" t="s">
        <v>210</v>
      </c>
      <c r="BO5" s="1583"/>
      <c r="BP5" s="1583"/>
      <c r="BQ5" s="1583"/>
      <c r="BR5" s="1583"/>
      <c r="BS5" s="1584"/>
      <c r="BT5" s="428">
        <f>VLOOKUP(BT2,FiscalCalendar!$A$1:$C$365,3,FALSE)</f>
        <v>11</v>
      </c>
      <c r="BU5" s="1582" t="s">
        <v>210</v>
      </c>
      <c r="BV5" s="1583"/>
      <c r="BW5" s="1583"/>
      <c r="BX5" s="1583"/>
      <c r="BY5" s="1583"/>
      <c r="BZ5" s="1584"/>
      <c r="CA5" s="428">
        <f>VLOOKUP(CA2,FiscalCalendar!$A$1:$C$365,3,FALSE)</f>
        <v>12</v>
      </c>
      <c r="CB5" s="1582" t="s">
        <v>210</v>
      </c>
      <c r="CC5" s="1583"/>
      <c r="CD5" s="1583"/>
      <c r="CE5" s="1583"/>
      <c r="CF5" s="1583"/>
      <c r="CG5" s="1584"/>
      <c r="CH5" s="428">
        <f>VLOOKUP(CH2,FiscalCalendar!$A$1:$C$365,3,FALSE)</f>
        <v>13</v>
      </c>
      <c r="CI5" s="1582" t="s">
        <v>210</v>
      </c>
      <c r="CJ5" s="1583"/>
      <c r="CK5" s="1583"/>
      <c r="CL5" s="1583"/>
      <c r="CM5" s="1583"/>
      <c r="CN5" s="1584"/>
      <c r="CO5" s="428">
        <f>VLOOKUP(CO2,FiscalCalendar!$A$1:$C$365,3,FALSE)</f>
        <v>14</v>
      </c>
      <c r="CP5" s="1582" t="s">
        <v>210</v>
      </c>
      <c r="CQ5" s="1583"/>
      <c r="CR5" s="1583"/>
      <c r="CS5" s="1583"/>
      <c r="CT5" s="1583"/>
      <c r="CU5" s="1584"/>
      <c r="CV5" s="428">
        <f>VLOOKUP(CV2,FiscalCalendar!$A$1:$C$365,3,FALSE)</f>
        <v>15</v>
      </c>
      <c r="CW5" s="1582" t="s">
        <v>210</v>
      </c>
      <c r="CX5" s="1583"/>
      <c r="CY5" s="1583"/>
      <c r="CZ5" s="1583"/>
      <c r="DA5" s="1583"/>
      <c r="DB5" s="1584"/>
      <c r="DC5" s="428">
        <f>VLOOKUP(DC2,FiscalCalendar!$A$1:$C$365,3,FALSE)</f>
        <v>16</v>
      </c>
      <c r="DD5" s="1582" t="s">
        <v>210</v>
      </c>
      <c r="DE5" s="1583"/>
      <c r="DF5" s="1583"/>
      <c r="DG5" s="1583"/>
      <c r="DH5" s="1583"/>
      <c r="DI5" s="1584"/>
      <c r="DJ5" s="428">
        <f>VLOOKUP(DJ2,FiscalCalendar!$A$1:$C$365,3,FALSE)</f>
        <v>17</v>
      </c>
      <c r="DK5" s="1582" t="s">
        <v>210</v>
      </c>
      <c r="DL5" s="1583"/>
      <c r="DM5" s="1583"/>
      <c r="DN5" s="1583"/>
      <c r="DO5" s="1583"/>
      <c r="DP5" s="1584"/>
      <c r="DQ5" s="428">
        <f>VLOOKUP(DQ2,FiscalCalendar!$A$1:$C$365,3,FALSE)</f>
        <v>18</v>
      </c>
      <c r="DR5" s="1582" t="s">
        <v>210</v>
      </c>
      <c r="DS5" s="1583"/>
      <c r="DT5" s="1583"/>
      <c r="DU5" s="1583"/>
      <c r="DV5" s="1583"/>
      <c r="DW5" s="1584"/>
      <c r="DX5" s="428">
        <f>VLOOKUP(DX2,FiscalCalendar!$A$1:$C$365,3,FALSE)</f>
        <v>19</v>
      </c>
      <c r="DY5" s="1582" t="s">
        <v>210</v>
      </c>
      <c r="DZ5" s="1583"/>
      <c r="EA5" s="1583"/>
      <c r="EB5" s="1583"/>
      <c r="EC5" s="1583"/>
      <c r="ED5" s="1584"/>
      <c r="EE5" s="428">
        <f>VLOOKUP(EE2,FiscalCalendar!$A$1:$C$365,3,FALSE)</f>
        <v>20</v>
      </c>
      <c r="EF5" s="1582" t="s">
        <v>210</v>
      </c>
      <c r="EG5" s="1583"/>
      <c r="EH5" s="1583"/>
      <c r="EI5" s="1583"/>
      <c r="EJ5" s="1583"/>
      <c r="EK5" s="1584"/>
      <c r="EL5" s="428">
        <f>VLOOKUP(EL2,FiscalCalendar!$A$1:$C$365,3,FALSE)</f>
        <v>21</v>
      </c>
      <c r="EM5" s="1582" t="s">
        <v>210</v>
      </c>
      <c r="EN5" s="1583"/>
      <c r="EO5" s="1583"/>
      <c r="EP5" s="1583"/>
      <c r="EQ5" s="1583"/>
      <c r="ER5" s="1584"/>
      <c r="ES5" s="428">
        <f>VLOOKUP(ES2,FiscalCalendar!$A$1:$C$365,3,FALSE)</f>
        <v>22</v>
      </c>
      <c r="ET5" s="1582" t="s">
        <v>210</v>
      </c>
      <c r="EU5" s="1583"/>
      <c r="EV5" s="1583"/>
      <c r="EW5" s="1583"/>
      <c r="EX5" s="1583"/>
      <c r="EY5" s="1584"/>
      <c r="EZ5" s="428">
        <f>VLOOKUP(EZ2,FiscalCalendar!$A$1:$C$365,3,FALSE)</f>
        <v>23</v>
      </c>
      <c r="FA5" s="1582" t="s">
        <v>210</v>
      </c>
      <c r="FB5" s="1583"/>
      <c r="FC5" s="1583"/>
      <c r="FD5" s="1583"/>
      <c r="FE5" s="1583"/>
      <c r="FF5" s="1584"/>
      <c r="FG5" s="428">
        <f>VLOOKUP(FG2,FiscalCalendar!$A$1:$C$365,3,FALSE)</f>
        <v>24</v>
      </c>
      <c r="FH5" s="1582" t="s">
        <v>210</v>
      </c>
      <c r="FI5" s="1583"/>
      <c r="FJ5" s="1583"/>
      <c r="FK5" s="1583"/>
      <c r="FL5" s="1583"/>
      <c r="FM5" s="1584"/>
      <c r="FN5" s="428">
        <f>VLOOKUP(FN2,FiscalCalendar!$A$1:$C$365,3,FALSE)</f>
        <v>25</v>
      </c>
      <c r="FO5" s="1582" t="s">
        <v>210</v>
      </c>
      <c r="FP5" s="1583"/>
      <c r="FQ5" s="1583"/>
      <c r="FR5" s="1583"/>
      <c r="FS5" s="1583"/>
      <c r="FT5" s="1584"/>
      <c r="FU5" s="428">
        <f>VLOOKUP(FU2,FiscalCalendar!$A$1:$C$365,3,FALSE)</f>
        <v>26</v>
      </c>
      <c r="FV5" s="1582" t="s">
        <v>210</v>
      </c>
      <c r="FW5" s="1583"/>
      <c r="FX5" s="1583"/>
      <c r="FY5" s="1583"/>
      <c r="FZ5" s="1583"/>
      <c r="GA5" s="1584"/>
      <c r="GB5" s="428">
        <f>VLOOKUP(GB2,FiscalCalendar!$A$1:$C$365,3,FALSE)</f>
        <v>27</v>
      </c>
      <c r="GC5" s="1582" t="s">
        <v>210</v>
      </c>
      <c r="GD5" s="1583"/>
      <c r="GE5" s="1583"/>
      <c r="GF5" s="1583"/>
      <c r="GG5" s="1583"/>
      <c r="GH5" s="1584"/>
      <c r="GI5" s="428">
        <f>VLOOKUP(GI2,FiscalCalendar!$A$1:$C$365,3,FALSE)</f>
        <v>28</v>
      </c>
      <c r="GJ5" s="1582" t="s">
        <v>210</v>
      </c>
      <c r="GK5" s="1583"/>
      <c r="GL5" s="1583"/>
      <c r="GM5" s="1583"/>
      <c r="GN5" s="1583"/>
      <c r="GO5" s="1584"/>
      <c r="GP5" s="428">
        <f>VLOOKUP(GP2,FiscalCalendar!$A$1:$C$365,3,FALSE)</f>
        <v>29</v>
      </c>
      <c r="GQ5" s="1582" t="s">
        <v>210</v>
      </c>
      <c r="GR5" s="1583"/>
      <c r="GS5" s="1583"/>
      <c r="GT5" s="1583"/>
      <c r="GU5" s="1583"/>
      <c r="GV5" s="1584"/>
      <c r="GW5" s="428">
        <v>30</v>
      </c>
      <c r="GX5" s="1582" t="s">
        <v>210</v>
      </c>
      <c r="GY5" s="1583"/>
      <c r="GZ5" s="1583"/>
      <c r="HA5" s="1583"/>
      <c r="HB5" s="1583"/>
      <c r="HC5" s="1584"/>
      <c r="HD5" s="428">
        <v>31</v>
      </c>
      <c r="HE5" s="1582"/>
      <c r="HF5" s="1583"/>
      <c r="HG5" s="1583"/>
      <c r="HH5" s="1583"/>
      <c r="HI5" s="1583"/>
      <c r="HJ5" s="1584"/>
      <c r="HK5" s="428">
        <v>32</v>
      </c>
      <c r="HL5" s="1582" t="s">
        <v>210</v>
      </c>
      <c r="HM5" s="1583"/>
      <c r="HN5" s="1583"/>
      <c r="HO5" s="1583"/>
      <c r="HP5" s="1583"/>
      <c r="HQ5" s="1584"/>
      <c r="HR5" s="428">
        <v>33</v>
      </c>
      <c r="HS5" s="1582" t="s">
        <v>210</v>
      </c>
      <c r="HT5" s="1583"/>
      <c r="HU5" s="1583"/>
      <c r="HV5" s="1583"/>
      <c r="HW5" s="1583"/>
      <c r="HX5" s="1584"/>
      <c r="HY5" s="428">
        <v>34</v>
      </c>
      <c r="HZ5" s="1582" t="s">
        <v>210</v>
      </c>
      <c r="IA5" s="1583"/>
      <c r="IB5" s="1583"/>
      <c r="IC5" s="1583"/>
      <c r="ID5" s="1583"/>
      <c r="IE5" s="1584"/>
      <c r="IF5" s="428">
        <v>35</v>
      </c>
      <c r="IG5" s="1582" t="s">
        <v>210</v>
      </c>
      <c r="IH5" s="1583"/>
      <c r="II5" s="1583"/>
      <c r="IJ5" s="1583"/>
      <c r="IK5" s="1583"/>
      <c r="IL5" s="1584"/>
      <c r="IM5" s="428">
        <v>36</v>
      </c>
      <c r="IN5" s="1582" t="s">
        <v>210</v>
      </c>
      <c r="IO5" s="1583"/>
      <c r="IP5" s="1583"/>
      <c r="IQ5" s="1583"/>
      <c r="IR5" s="1583"/>
      <c r="IS5" s="1584"/>
      <c r="IT5" s="428">
        <v>37</v>
      </c>
      <c r="IU5" s="1582" t="s">
        <v>210</v>
      </c>
      <c r="IV5" s="1583"/>
      <c r="IW5" s="1583"/>
      <c r="IX5" s="1583"/>
      <c r="IY5" s="1583"/>
      <c r="IZ5" s="1584"/>
      <c r="JA5" s="428">
        <v>38</v>
      </c>
      <c r="JB5" s="1582" t="s">
        <v>210</v>
      </c>
      <c r="JC5" s="1583"/>
      <c r="JD5" s="1583"/>
      <c r="JE5" s="1583"/>
      <c r="JF5" s="1583"/>
      <c r="JG5" s="1584"/>
      <c r="JH5" s="428">
        <v>39</v>
      </c>
      <c r="JI5" s="1582" t="s">
        <v>210</v>
      </c>
      <c r="JJ5" s="1583"/>
      <c r="JK5" s="1583"/>
      <c r="JL5" s="1583"/>
      <c r="JM5" s="1583"/>
      <c r="JN5" s="1584"/>
      <c r="JO5" s="428">
        <v>40</v>
      </c>
      <c r="JP5" s="1582" t="s">
        <v>210</v>
      </c>
      <c r="JQ5" s="1583"/>
      <c r="JR5" s="1583"/>
      <c r="JS5" s="1583"/>
      <c r="JT5" s="1583"/>
      <c r="JU5" s="1584"/>
      <c r="JV5" s="428">
        <v>41</v>
      </c>
      <c r="JW5" s="1582" t="s">
        <v>210</v>
      </c>
      <c r="JX5" s="1583"/>
      <c r="JY5" s="1583"/>
      <c r="JZ5" s="1583"/>
      <c r="KA5" s="1583"/>
      <c r="KB5" s="1584"/>
      <c r="KC5" s="428">
        <v>42</v>
      </c>
      <c r="KD5" s="1582" t="s">
        <v>210</v>
      </c>
      <c r="KE5" s="1583"/>
      <c r="KF5" s="1583"/>
      <c r="KG5" s="1583"/>
      <c r="KH5" s="1583"/>
      <c r="KI5" s="1584"/>
      <c r="KJ5" s="428">
        <v>43</v>
      </c>
      <c r="KK5" s="1582" t="s">
        <v>210</v>
      </c>
      <c r="KL5" s="1583"/>
      <c r="KM5" s="1583"/>
      <c r="KN5" s="1583"/>
      <c r="KO5" s="1583"/>
      <c r="KP5" s="1584"/>
      <c r="KQ5" s="428">
        <v>44</v>
      </c>
      <c r="KR5" s="1582" t="s">
        <v>210</v>
      </c>
      <c r="KS5" s="1583"/>
      <c r="KT5" s="1583"/>
      <c r="KU5" s="1583"/>
      <c r="KV5" s="1583"/>
      <c r="KW5" s="1584"/>
      <c r="KX5" s="428">
        <v>45</v>
      </c>
      <c r="KY5" s="1582" t="s">
        <v>210</v>
      </c>
      <c r="KZ5" s="1583"/>
      <c r="LA5" s="1583"/>
      <c r="LB5" s="1583"/>
      <c r="LC5" s="1583"/>
      <c r="LD5" s="1584"/>
      <c r="LE5" s="428">
        <v>46</v>
      </c>
      <c r="LF5" s="1582" t="s">
        <v>210</v>
      </c>
      <c r="LG5" s="1583"/>
      <c r="LH5" s="1583"/>
      <c r="LI5" s="1583"/>
      <c r="LJ5" s="1583"/>
      <c r="LK5" s="1584"/>
      <c r="LL5" s="428">
        <v>47</v>
      </c>
      <c r="LM5" s="1582" t="s">
        <v>210</v>
      </c>
      <c r="LN5" s="1583"/>
      <c r="LO5" s="1583"/>
      <c r="LP5" s="1583"/>
      <c r="LQ5" s="1583"/>
      <c r="LR5" s="1584"/>
      <c r="LS5" s="428">
        <v>48</v>
      </c>
      <c r="LT5" s="1582" t="s">
        <v>210</v>
      </c>
      <c r="LU5" s="1583"/>
      <c r="LV5" s="1583"/>
      <c r="LW5" s="1583"/>
      <c r="LX5" s="1583"/>
      <c r="LY5" s="1584"/>
      <c r="LZ5" s="428">
        <v>49</v>
      </c>
      <c r="MA5" s="1582" t="s">
        <v>210</v>
      </c>
      <c r="MB5" s="1583"/>
      <c r="MC5" s="1583"/>
      <c r="MD5" s="1583"/>
      <c r="ME5" s="1583"/>
      <c r="MF5" s="1584"/>
      <c r="MG5" s="428">
        <v>50</v>
      </c>
      <c r="MH5" s="1582" t="s">
        <v>210</v>
      </c>
      <c r="MI5" s="1583"/>
      <c r="MJ5" s="1583"/>
      <c r="MK5" s="1583"/>
      <c r="ML5" s="1583"/>
      <c r="MM5" s="1584"/>
      <c r="MN5" s="428">
        <v>51</v>
      </c>
      <c r="MO5" s="1582" t="s">
        <v>210</v>
      </c>
      <c r="MP5" s="1583"/>
      <c r="MQ5" s="1583"/>
      <c r="MR5" s="1583"/>
      <c r="MS5" s="1583"/>
      <c r="MT5" s="1584"/>
      <c r="MU5" s="428">
        <v>52</v>
      </c>
      <c r="MV5" s="1582" t="s">
        <v>210</v>
      </c>
      <c r="MW5" s="1583"/>
      <c r="MX5" s="1583"/>
      <c r="MY5" s="1583"/>
      <c r="MZ5" s="1583"/>
      <c r="NA5" s="1584"/>
      <c r="NB5" s="428">
        <v>1</v>
      </c>
      <c r="NC5" s="1582" t="s">
        <v>210</v>
      </c>
      <c r="ND5" s="1583"/>
      <c r="NE5" s="1583"/>
      <c r="NF5" s="1583"/>
      <c r="NG5" s="1583"/>
      <c r="NH5" s="1584"/>
      <c r="NI5" s="428" t="e">
        <v>#N/A</v>
      </c>
      <c r="NJ5" s="1582" t="s">
        <v>210</v>
      </c>
      <c r="NK5" s="1583"/>
      <c r="NL5" s="1583"/>
      <c r="NM5" s="1583"/>
      <c r="NN5" s="1583"/>
      <c r="NO5" s="1584"/>
      <c r="NP5" s="428" t="e">
        <v>#N/A</v>
      </c>
      <c r="NQ5" s="1582" t="s">
        <v>210</v>
      </c>
      <c r="NR5" s="1583"/>
      <c r="NS5" s="1583"/>
      <c r="NT5" s="1583"/>
      <c r="NU5" s="1583"/>
      <c r="NV5" s="1584"/>
      <c r="NW5" s="428" t="e">
        <v>#N/A</v>
      </c>
      <c r="NX5" s="1582" t="s">
        <v>210</v>
      </c>
      <c r="NY5" s="1583"/>
      <c r="NZ5" s="1583"/>
      <c r="OA5" s="1583"/>
      <c r="OB5" s="1583"/>
      <c r="OC5" s="1584"/>
      <c r="OD5" s="428" t="e">
        <v>#N/A</v>
      </c>
      <c r="OE5" s="1582" t="s">
        <v>210</v>
      </c>
      <c r="OF5" s="1583"/>
      <c r="OG5" s="1583"/>
      <c r="OH5" s="1583"/>
      <c r="OI5" s="1583"/>
      <c r="OJ5" s="1584"/>
      <c r="OK5" s="428" t="e">
        <v>#N/A</v>
      </c>
      <c r="OL5" s="1582" t="s">
        <v>210</v>
      </c>
      <c r="OM5" s="1583"/>
      <c r="ON5" s="1583"/>
      <c r="OO5" s="1583"/>
      <c r="OP5" s="1583"/>
      <c r="OQ5" s="1584"/>
      <c r="OR5" s="428" t="e">
        <v>#N/A</v>
      </c>
      <c r="OS5" s="1582" t="s">
        <v>210</v>
      </c>
      <c r="OT5" s="1583"/>
      <c r="OU5" s="1583"/>
      <c r="OV5" s="1583"/>
      <c r="OW5" s="1583"/>
      <c r="OX5" s="1584"/>
    </row>
    <row r="6" spans="1:414" s="429" customFormat="1" ht="15.75" customHeight="1">
      <c r="A6" s="196" t="s">
        <v>214</v>
      </c>
      <c r="B6" s="199">
        <v>172</v>
      </c>
      <c r="C6" s="1585"/>
      <c r="D6" s="1586"/>
      <c r="E6" s="1586"/>
      <c r="F6" s="1586"/>
      <c r="G6" s="1586"/>
      <c r="H6" s="1587"/>
      <c r="I6" s="199">
        <v>277</v>
      </c>
      <c r="J6" s="1585"/>
      <c r="K6" s="1586"/>
      <c r="L6" s="1586"/>
      <c r="M6" s="1586"/>
      <c r="N6" s="1586"/>
      <c r="O6" s="1587"/>
      <c r="P6" s="199">
        <v>90</v>
      </c>
      <c r="Q6" s="1585"/>
      <c r="R6" s="1586"/>
      <c r="S6" s="1586"/>
      <c r="T6" s="1586"/>
      <c r="U6" s="1586"/>
      <c r="V6" s="1587"/>
      <c r="W6" s="199">
        <v>189</v>
      </c>
      <c r="X6" s="1585"/>
      <c r="Y6" s="1586"/>
      <c r="Z6" s="1586"/>
      <c r="AA6" s="1586"/>
      <c r="AB6" s="1586"/>
      <c r="AC6" s="1587"/>
      <c r="AD6" s="199">
        <v>643</v>
      </c>
      <c r="AE6" s="1585"/>
      <c r="AF6" s="1586"/>
      <c r="AG6" s="1586"/>
      <c r="AH6" s="1586"/>
      <c r="AI6" s="1586"/>
      <c r="AJ6" s="1587"/>
      <c r="AK6" s="199">
        <v>1731</v>
      </c>
      <c r="AL6" s="1585"/>
      <c r="AM6" s="1586"/>
      <c r="AN6" s="1586"/>
      <c r="AO6" s="1586"/>
      <c r="AP6" s="1586"/>
      <c r="AQ6" s="1587"/>
      <c r="AR6" s="199">
        <v>552</v>
      </c>
      <c r="AS6" s="1585"/>
      <c r="AT6" s="1586"/>
      <c r="AU6" s="1586"/>
      <c r="AV6" s="1586"/>
      <c r="AW6" s="1586"/>
      <c r="AX6" s="1587"/>
      <c r="AY6" s="199">
        <v>9717</v>
      </c>
      <c r="AZ6" s="1585"/>
      <c r="BA6" s="1586"/>
      <c r="BB6" s="1586"/>
      <c r="BC6" s="1586"/>
      <c r="BD6" s="1586"/>
      <c r="BE6" s="1587"/>
      <c r="BF6" s="199">
        <v>2508</v>
      </c>
      <c r="BG6" s="1585"/>
      <c r="BH6" s="1586"/>
      <c r="BI6" s="1586"/>
      <c r="BJ6" s="1586"/>
      <c r="BK6" s="1586"/>
      <c r="BL6" s="1587"/>
      <c r="BM6" s="199">
        <v>1484</v>
      </c>
      <c r="BN6" s="1585"/>
      <c r="BO6" s="1586"/>
      <c r="BP6" s="1586"/>
      <c r="BQ6" s="1586"/>
      <c r="BR6" s="1586"/>
      <c r="BS6" s="1587"/>
      <c r="BT6" s="199">
        <v>326</v>
      </c>
      <c r="BU6" s="1585"/>
      <c r="BV6" s="1586"/>
      <c r="BW6" s="1586"/>
      <c r="BX6" s="1586"/>
      <c r="BY6" s="1586"/>
      <c r="BZ6" s="1587"/>
      <c r="CA6" s="199">
        <v>397</v>
      </c>
      <c r="CB6" s="1585"/>
      <c r="CC6" s="1586"/>
      <c r="CD6" s="1586"/>
      <c r="CE6" s="1586"/>
      <c r="CF6" s="1586"/>
      <c r="CG6" s="1587"/>
      <c r="CH6" s="199">
        <v>281</v>
      </c>
      <c r="CI6" s="1585"/>
      <c r="CJ6" s="1586"/>
      <c r="CK6" s="1586"/>
      <c r="CL6" s="1586"/>
      <c r="CM6" s="1586"/>
      <c r="CN6" s="1587"/>
      <c r="CO6" s="199">
        <v>147</v>
      </c>
      <c r="CP6" s="1585"/>
      <c r="CQ6" s="1586"/>
      <c r="CR6" s="1586"/>
      <c r="CS6" s="1586"/>
      <c r="CT6" s="1586"/>
      <c r="CU6" s="1587"/>
      <c r="CV6" s="199">
        <v>1392</v>
      </c>
      <c r="CW6" s="1585"/>
      <c r="CX6" s="1586"/>
      <c r="CY6" s="1586"/>
      <c r="CZ6" s="1586"/>
      <c r="DA6" s="1586"/>
      <c r="DB6" s="1587"/>
      <c r="DC6" s="199">
        <v>914</v>
      </c>
      <c r="DD6" s="1585"/>
      <c r="DE6" s="1586"/>
      <c r="DF6" s="1586"/>
      <c r="DG6" s="1586"/>
      <c r="DH6" s="1586"/>
      <c r="DI6" s="1587"/>
      <c r="DJ6" s="199">
        <v>21</v>
      </c>
      <c r="DK6" s="1585"/>
      <c r="DL6" s="1586"/>
      <c r="DM6" s="1586"/>
      <c r="DN6" s="1586"/>
      <c r="DO6" s="1586"/>
      <c r="DP6" s="1587"/>
      <c r="DQ6" s="199">
        <v>22</v>
      </c>
      <c r="DR6" s="1585"/>
      <c r="DS6" s="1586"/>
      <c r="DT6" s="1586"/>
      <c r="DU6" s="1586"/>
      <c r="DV6" s="1586"/>
      <c r="DW6" s="1587"/>
      <c r="DX6" s="199">
        <v>23</v>
      </c>
      <c r="DY6" s="1585"/>
      <c r="DZ6" s="1586"/>
      <c r="EA6" s="1586"/>
      <c r="EB6" s="1586"/>
      <c r="EC6" s="1586"/>
      <c r="ED6" s="1587"/>
      <c r="EE6" s="199">
        <v>24</v>
      </c>
      <c r="EF6" s="1585"/>
      <c r="EG6" s="1586"/>
      <c r="EH6" s="1586"/>
      <c r="EI6" s="1586"/>
      <c r="EJ6" s="1586"/>
      <c r="EK6" s="1587"/>
      <c r="EL6" s="199">
        <v>5055</v>
      </c>
      <c r="EM6" s="1585"/>
      <c r="EN6" s="1586"/>
      <c r="EO6" s="1586"/>
      <c r="EP6" s="1586"/>
      <c r="EQ6" s="1586"/>
      <c r="ER6" s="1587"/>
      <c r="ES6" s="199">
        <v>10361</v>
      </c>
      <c r="ET6" s="1585"/>
      <c r="EU6" s="1586"/>
      <c r="EV6" s="1586"/>
      <c r="EW6" s="1586"/>
      <c r="EX6" s="1586"/>
      <c r="EY6" s="1587"/>
      <c r="EZ6" s="199">
        <v>5085</v>
      </c>
      <c r="FA6" s="1585"/>
      <c r="FB6" s="1586"/>
      <c r="FC6" s="1586"/>
      <c r="FD6" s="1586"/>
      <c r="FE6" s="1586"/>
      <c r="FF6" s="1587"/>
      <c r="FG6" s="199">
        <v>4051</v>
      </c>
      <c r="FH6" s="1585"/>
      <c r="FI6" s="1586"/>
      <c r="FJ6" s="1586"/>
      <c r="FK6" s="1586"/>
      <c r="FL6" s="1586"/>
      <c r="FM6" s="1587"/>
      <c r="FN6" s="199">
        <v>2731</v>
      </c>
      <c r="FO6" s="1585"/>
      <c r="FP6" s="1586"/>
      <c r="FQ6" s="1586"/>
      <c r="FR6" s="1586"/>
      <c r="FS6" s="1586"/>
      <c r="FT6" s="1587"/>
      <c r="FU6" s="199">
        <v>1948</v>
      </c>
      <c r="FV6" s="1585"/>
      <c r="FW6" s="1586"/>
      <c r="FX6" s="1586"/>
      <c r="FY6" s="1586"/>
      <c r="FZ6" s="1586"/>
      <c r="GA6" s="1587"/>
      <c r="GB6" s="199">
        <v>368</v>
      </c>
      <c r="GC6" s="1585"/>
      <c r="GD6" s="1586"/>
      <c r="GE6" s="1586"/>
      <c r="GF6" s="1586"/>
      <c r="GG6" s="1586"/>
      <c r="GH6" s="1587"/>
      <c r="GI6" s="199">
        <v>91</v>
      </c>
      <c r="GJ6" s="1585"/>
      <c r="GK6" s="1586"/>
      <c r="GL6" s="1586"/>
      <c r="GM6" s="1586"/>
      <c r="GN6" s="1586"/>
      <c r="GO6" s="1587"/>
      <c r="GP6" s="199">
        <v>996</v>
      </c>
      <c r="GQ6" s="1585"/>
      <c r="GR6" s="1586"/>
      <c r="GS6" s="1586"/>
      <c r="GT6" s="1586"/>
      <c r="GU6" s="1586"/>
      <c r="GV6" s="1587"/>
      <c r="GW6" s="199">
        <v>3762</v>
      </c>
      <c r="GX6" s="1585"/>
      <c r="GY6" s="1586"/>
      <c r="GZ6" s="1586"/>
      <c r="HA6" s="1586"/>
      <c r="HB6" s="1586"/>
      <c r="HC6" s="1587"/>
      <c r="HD6" s="199">
        <v>8605</v>
      </c>
      <c r="HE6" s="1585"/>
      <c r="HF6" s="1586"/>
      <c r="HG6" s="1586"/>
      <c r="HH6" s="1586"/>
      <c r="HI6" s="1586"/>
      <c r="HJ6" s="1587"/>
      <c r="HK6" s="199">
        <v>10527</v>
      </c>
      <c r="HL6" s="1585"/>
      <c r="HM6" s="1586"/>
      <c r="HN6" s="1586"/>
      <c r="HO6" s="1586"/>
      <c r="HP6" s="1586"/>
      <c r="HQ6" s="1587"/>
      <c r="HR6" s="199">
        <v>17269</v>
      </c>
      <c r="HS6" s="1585"/>
      <c r="HT6" s="1586"/>
      <c r="HU6" s="1586"/>
      <c r="HV6" s="1586"/>
      <c r="HW6" s="1586"/>
      <c r="HX6" s="1587"/>
      <c r="HY6" s="199">
        <v>19526</v>
      </c>
      <c r="HZ6" s="1585"/>
      <c r="IA6" s="1586"/>
      <c r="IB6" s="1586"/>
      <c r="IC6" s="1586"/>
      <c r="ID6" s="1586"/>
      <c r="IE6" s="1587"/>
      <c r="IF6" s="199">
        <v>4612</v>
      </c>
      <c r="IG6" s="1585"/>
      <c r="IH6" s="1586"/>
      <c r="II6" s="1586"/>
      <c r="IJ6" s="1586"/>
      <c r="IK6" s="1586"/>
      <c r="IL6" s="1587"/>
      <c r="IM6" s="199">
        <v>4342</v>
      </c>
      <c r="IN6" s="1585"/>
      <c r="IO6" s="1586"/>
      <c r="IP6" s="1586"/>
      <c r="IQ6" s="1586"/>
      <c r="IR6" s="1586"/>
      <c r="IS6" s="1587"/>
      <c r="IT6" s="199">
        <v>8268</v>
      </c>
      <c r="IU6" s="1585"/>
      <c r="IV6" s="1586"/>
      <c r="IW6" s="1586"/>
      <c r="IX6" s="1586"/>
      <c r="IY6" s="1586"/>
      <c r="IZ6" s="1587"/>
      <c r="JA6" s="199">
        <v>1944</v>
      </c>
      <c r="JB6" s="1585"/>
      <c r="JC6" s="1586"/>
      <c r="JD6" s="1586"/>
      <c r="JE6" s="1586"/>
      <c r="JF6" s="1586"/>
      <c r="JG6" s="1587"/>
      <c r="JH6" s="199">
        <v>4513</v>
      </c>
      <c r="JI6" s="1585"/>
      <c r="JJ6" s="1586"/>
      <c r="JK6" s="1586"/>
      <c r="JL6" s="1586"/>
      <c r="JM6" s="1586"/>
      <c r="JN6" s="1587"/>
      <c r="JO6" s="199">
        <v>2719</v>
      </c>
      <c r="JP6" s="1585"/>
      <c r="JQ6" s="1586"/>
      <c r="JR6" s="1586"/>
      <c r="JS6" s="1586"/>
      <c r="JT6" s="1586"/>
      <c r="JU6" s="1587"/>
      <c r="JV6" s="199">
        <v>1921</v>
      </c>
      <c r="JW6" s="1585"/>
      <c r="JX6" s="1586"/>
      <c r="JY6" s="1586"/>
      <c r="JZ6" s="1586"/>
      <c r="KA6" s="1586"/>
      <c r="KB6" s="1587"/>
      <c r="KC6" s="199">
        <v>865</v>
      </c>
      <c r="KD6" s="1585"/>
      <c r="KE6" s="1586"/>
      <c r="KF6" s="1586"/>
      <c r="KG6" s="1586"/>
      <c r="KH6" s="1586"/>
      <c r="KI6" s="1587"/>
      <c r="KJ6" s="199">
        <v>926</v>
      </c>
      <c r="KK6" s="1585"/>
      <c r="KL6" s="1586"/>
      <c r="KM6" s="1586"/>
      <c r="KN6" s="1586"/>
      <c r="KO6" s="1586"/>
      <c r="KP6" s="1587"/>
      <c r="KQ6" s="199">
        <v>926</v>
      </c>
      <c r="KR6" s="1585"/>
      <c r="KS6" s="1586"/>
      <c r="KT6" s="1586"/>
      <c r="KU6" s="1586"/>
      <c r="KV6" s="1586"/>
      <c r="KW6" s="1587"/>
      <c r="KX6" s="199">
        <v>2742</v>
      </c>
      <c r="KY6" s="1585"/>
      <c r="KZ6" s="1586"/>
      <c r="LA6" s="1586"/>
      <c r="LB6" s="1586"/>
      <c r="LC6" s="1586"/>
      <c r="LD6" s="1587"/>
      <c r="LE6" s="199">
        <v>4250</v>
      </c>
      <c r="LF6" s="1585"/>
      <c r="LG6" s="1586"/>
      <c r="LH6" s="1586"/>
      <c r="LI6" s="1586"/>
      <c r="LJ6" s="1586"/>
      <c r="LK6" s="1587"/>
      <c r="LL6" s="199">
        <v>51</v>
      </c>
      <c r="LM6" s="1585"/>
      <c r="LN6" s="1586"/>
      <c r="LO6" s="1586"/>
      <c r="LP6" s="1586"/>
      <c r="LQ6" s="1586"/>
      <c r="LR6" s="1587"/>
      <c r="LS6" s="199">
        <v>52</v>
      </c>
      <c r="LT6" s="1585"/>
      <c r="LU6" s="1586"/>
      <c r="LV6" s="1586"/>
      <c r="LW6" s="1586"/>
      <c r="LX6" s="1586"/>
      <c r="LY6" s="1587"/>
      <c r="LZ6" s="199">
        <v>53</v>
      </c>
      <c r="MA6" s="1585"/>
      <c r="MB6" s="1586"/>
      <c r="MC6" s="1586"/>
      <c r="MD6" s="1586"/>
      <c r="ME6" s="1586"/>
      <c r="MF6" s="1587"/>
      <c r="MG6" s="199">
        <v>54</v>
      </c>
      <c r="MH6" s="1585"/>
      <c r="MI6" s="1586"/>
      <c r="MJ6" s="1586"/>
      <c r="MK6" s="1586"/>
      <c r="ML6" s="1586"/>
      <c r="MM6" s="1587"/>
      <c r="MN6" s="199">
        <v>55</v>
      </c>
      <c r="MO6" s="1585"/>
      <c r="MP6" s="1586"/>
      <c r="MQ6" s="1586"/>
      <c r="MR6" s="1586"/>
      <c r="MS6" s="1586"/>
      <c r="MT6" s="1587"/>
      <c r="MU6" s="199">
        <v>56</v>
      </c>
      <c r="MV6" s="1585"/>
      <c r="MW6" s="1586"/>
      <c r="MX6" s="1586"/>
      <c r="MY6" s="1586"/>
      <c r="MZ6" s="1586"/>
      <c r="NA6" s="1587"/>
      <c r="NB6" s="199">
        <v>57</v>
      </c>
      <c r="NC6" s="1585"/>
      <c r="ND6" s="1586"/>
      <c r="NE6" s="1586"/>
      <c r="NF6" s="1586"/>
      <c r="NG6" s="1586"/>
      <c r="NH6" s="1587"/>
      <c r="NI6" s="199">
        <v>58</v>
      </c>
      <c r="NJ6" s="1585"/>
      <c r="NK6" s="1586"/>
      <c r="NL6" s="1586"/>
      <c r="NM6" s="1586"/>
      <c r="NN6" s="1586"/>
      <c r="NO6" s="1587"/>
      <c r="NP6" s="199">
        <v>59</v>
      </c>
      <c r="NQ6" s="1585"/>
      <c r="NR6" s="1586"/>
      <c r="NS6" s="1586"/>
      <c r="NT6" s="1586"/>
      <c r="NU6" s="1586"/>
      <c r="NV6" s="1587"/>
      <c r="NW6" s="199">
        <v>60</v>
      </c>
      <c r="NX6" s="1585"/>
      <c r="NY6" s="1586"/>
      <c r="NZ6" s="1586"/>
      <c r="OA6" s="1586"/>
      <c r="OB6" s="1586"/>
      <c r="OC6" s="1587"/>
      <c r="OD6" s="199">
        <v>61</v>
      </c>
      <c r="OE6" s="1585"/>
      <c r="OF6" s="1586"/>
      <c r="OG6" s="1586"/>
      <c r="OH6" s="1586"/>
      <c r="OI6" s="1586"/>
      <c r="OJ6" s="1587"/>
      <c r="OK6" s="199">
        <v>62</v>
      </c>
      <c r="OL6" s="1585"/>
      <c r="OM6" s="1586"/>
      <c r="ON6" s="1586"/>
      <c r="OO6" s="1586"/>
      <c r="OP6" s="1586"/>
      <c r="OQ6" s="1587"/>
      <c r="OR6" s="199">
        <v>63</v>
      </c>
      <c r="OS6" s="1585"/>
      <c r="OT6" s="1586"/>
      <c r="OU6" s="1586"/>
      <c r="OV6" s="1586"/>
      <c r="OW6" s="1586"/>
      <c r="OX6" s="1587"/>
    </row>
    <row r="7" spans="1:414" s="429" customFormat="1" ht="15.75" customHeight="1">
      <c r="A7" s="189" t="s">
        <v>215</v>
      </c>
      <c r="B7" s="190">
        <f>B10+C10+D10+E10+F10+G10+H10</f>
        <v>2913</v>
      </c>
      <c r="C7" s="1585"/>
      <c r="D7" s="1586"/>
      <c r="E7" s="1586"/>
      <c r="F7" s="1586"/>
      <c r="G7" s="1586"/>
      <c r="H7" s="1587"/>
      <c r="I7" s="190">
        <f>I10+J10+K10+L10+M10+N10+O10</f>
        <v>667</v>
      </c>
      <c r="J7" s="1585"/>
      <c r="K7" s="1586"/>
      <c r="L7" s="1586"/>
      <c r="M7" s="1586"/>
      <c r="N7" s="1586"/>
      <c r="O7" s="1587"/>
      <c r="P7" s="190">
        <f>P10+Q10+R10+S10+T10+U10+V10</f>
        <v>79</v>
      </c>
      <c r="Q7" s="1585"/>
      <c r="R7" s="1586"/>
      <c r="S7" s="1586"/>
      <c r="T7" s="1586"/>
      <c r="U7" s="1586"/>
      <c r="V7" s="1587"/>
      <c r="W7" s="190">
        <f>W10+X10+Y10+Z10+AA10+AB10+AC10</f>
        <v>218</v>
      </c>
      <c r="X7" s="1585"/>
      <c r="Y7" s="1586"/>
      <c r="Z7" s="1586"/>
      <c r="AA7" s="1586"/>
      <c r="AB7" s="1586"/>
      <c r="AC7" s="1587"/>
      <c r="AD7" s="190">
        <f>AD10+AE10+AF10+AG10+AH10+AI10+AJ10</f>
        <v>1791</v>
      </c>
      <c r="AE7" s="1585"/>
      <c r="AF7" s="1586"/>
      <c r="AG7" s="1586"/>
      <c r="AH7" s="1586"/>
      <c r="AI7" s="1586"/>
      <c r="AJ7" s="1587"/>
      <c r="AK7" s="190">
        <f>AK10+AL10+AM10+AN10+AO10+AP10+AQ10</f>
        <v>1398</v>
      </c>
      <c r="AL7" s="1585"/>
      <c r="AM7" s="1586"/>
      <c r="AN7" s="1586"/>
      <c r="AO7" s="1586"/>
      <c r="AP7" s="1586"/>
      <c r="AQ7" s="1587"/>
      <c r="AR7" s="190">
        <f>AR10+AS10+AT10+AU10+AV10+AW10+AX10</f>
        <v>2195</v>
      </c>
      <c r="AS7" s="1585"/>
      <c r="AT7" s="1586"/>
      <c r="AU7" s="1586"/>
      <c r="AV7" s="1586"/>
      <c r="AW7" s="1586"/>
      <c r="AX7" s="1587"/>
      <c r="AY7" s="190">
        <f>AY10+AZ10+BA10+BB10+BC10+BD10+BE10</f>
        <v>9227</v>
      </c>
      <c r="AZ7" s="1585"/>
      <c r="BA7" s="1586"/>
      <c r="BB7" s="1586"/>
      <c r="BC7" s="1586"/>
      <c r="BD7" s="1586"/>
      <c r="BE7" s="1587"/>
      <c r="BF7" s="190">
        <f>BF10+BG10+BH10+BI10+BJ10+BK10+BL10</f>
        <v>2316</v>
      </c>
      <c r="BG7" s="1585"/>
      <c r="BH7" s="1586"/>
      <c r="BI7" s="1586"/>
      <c r="BJ7" s="1586"/>
      <c r="BK7" s="1586"/>
      <c r="BL7" s="1587"/>
      <c r="BM7" s="190">
        <f>BM10+BN10+BO10+BP10+BQ10+BR10+BS10</f>
        <v>1560</v>
      </c>
      <c r="BN7" s="1585"/>
      <c r="BO7" s="1586"/>
      <c r="BP7" s="1586"/>
      <c r="BQ7" s="1586"/>
      <c r="BR7" s="1586"/>
      <c r="BS7" s="1587"/>
      <c r="BT7" s="190">
        <f>BT10+BU10+BV10+BW10+BX10+BY10+BZ10</f>
        <v>1067</v>
      </c>
      <c r="BU7" s="1585"/>
      <c r="BV7" s="1586"/>
      <c r="BW7" s="1586"/>
      <c r="BX7" s="1586"/>
      <c r="BY7" s="1586"/>
      <c r="BZ7" s="1587"/>
      <c r="CA7" s="190">
        <f>CA10+CB10+CC10+CD10+CE10+CF10+CG10</f>
        <v>228</v>
      </c>
      <c r="CB7" s="1585"/>
      <c r="CC7" s="1586"/>
      <c r="CD7" s="1586"/>
      <c r="CE7" s="1586"/>
      <c r="CF7" s="1586"/>
      <c r="CG7" s="1587"/>
      <c r="CH7" s="190">
        <f>CH10+CI10+CJ10+CK10+CL10+CM10+CN10</f>
        <v>28</v>
      </c>
      <c r="CI7" s="1585"/>
      <c r="CJ7" s="1586"/>
      <c r="CK7" s="1586"/>
      <c r="CL7" s="1586"/>
      <c r="CM7" s="1586"/>
      <c r="CN7" s="1587"/>
      <c r="CO7" s="190">
        <f>CO10+CP10+CQ10+CR10+CS10+CT10+CU10</f>
        <v>1835</v>
      </c>
      <c r="CP7" s="1585"/>
      <c r="CQ7" s="1586"/>
      <c r="CR7" s="1586"/>
      <c r="CS7" s="1586"/>
      <c r="CT7" s="1586"/>
      <c r="CU7" s="1587"/>
      <c r="CV7" s="190">
        <f>CV10+CW10+CX10+CY10+CZ10+DA10+DB10</f>
        <v>1838</v>
      </c>
      <c r="CW7" s="1585"/>
      <c r="CX7" s="1586"/>
      <c r="CY7" s="1586"/>
      <c r="CZ7" s="1586"/>
      <c r="DA7" s="1586"/>
      <c r="DB7" s="1587"/>
      <c r="DC7" s="190">
        <f>DC10+DD10+DE10+DF10+DG10+DH10+DI10</f>
        <v>921</v>
      </c>
      <c r="DD7" s="1585"/>
      <c r="DE7" s="1586"/>
      <c r="DF7" s="1586"/>
      <c r="DG7" s="1586"/>
      <c r="DH7" s="1586"/>
      <c r="DI7" s="1587"/>
      <c r="DJ7" s="190">
        <f>DJ10+DK10+DL10+DM10+DN10+DO10+DP10</f>
        <v>125</v>
      </c>
      <c r="DK7" s="1585"/>
      <c r="DL7" s="1586"/>
      <c r="DM7" s="1586"/>
      <c r="DN7" s="1586"/>
      <c r="DO7" s="1586"/>
      <c r="DP7" s="1587"/>
      <c r="DQ7" s="190">
        <f>DQ10+DR10+DS10+DT10+DU10+DV10+DW10</f>
        <v>6221</v>
      </c>
      <c r="DR7" s="1585"/>
      <c r="DS7" s="1586"/>
      <c r="DT7" s="1586"/>
      <c r="DU7" s="1586"/>
      <c r="DV7" s="1586"/>
      <c r="DW7" s="1587"/>
      <c r="DX7" s="190">
        <f>DX10+DY10+DZ10+EA10+EB10+EC10+ED10</f>
        <v>5904</v>
      </c>
      <c r="DY7" s="1585"/>
      <c r="DZ7" s="1586"/>
      <c r="EA7" s="1586"/>
      <c r="EB7" s="1586"/>
      <c r="EC7" s="1586"/>
      <c r="ED7" s="1587"/>
      <c r="EE7" s="190">
        <f>EE10+EF10+EG10+EH10+EI10+EJ10+EK10</f>
        <v>407</v>
      </c>
      <c r="EF7" s="1585"/>
      <c r="EG7" s="1586"/>
      <c r="EH7" s="1586"/>
      <c r="EI7" s="1586"/>
      <c r="EJ7" s="1586"/>
      <c r="EK7" s="1587"/>
      <c r="EL7" s="190">
        <v>5050</v>
      </c>
      <c r="EM7" s="1585"/>
      <c r="EN7" s="1586"/>
      <c r="EO7" s="1586"/>
      <c r="EP7" s="1586"/>
      <c r="EQ7" s="1586"/>
      <c r="ER7" s="1587"/>
      <c r="ES7" s="190">
        <v>3878</v>
      </c>
      <c r="ET7" s="1585"/>
      <c r="EU7" s="1586"/>
      <c r="EV7" s="1586"/>
      <c r="EW7" s="1586"/>
      <c r="EX7" s="1586"/>
      <c r="EY7" s="1587"/>
      <c r="EZ7" s="190">
        <f>EZ10+FA10+FB10+FC10+FD10+FE10+FF10</f>
        <v>6157</v>
      </c>
      <c r="FA7" s="1585"/>
      <c r="FB7" s="1586"/>
      <c r="FC7" s="1586"/>
      <c r="FD7" s="1586"/>
      <c r="FE7" s="1586"/>
      <c r="FF7" s="1587"/>
      <c r="FG7" s="190">
        <f>FG10+FH10+FI10+FJ10+FK10+FL10+FM10</f>
        <v>7914</v>
      </c>
      <c r="FH7" s="1585"/>
      <c r="FI7" s="1586"/>
      <c r="FJ7" s="1586"/>
      <c r="FK7" s="1586"/>
      <c r="FL7" s="1586"/>
      <c r="FM7" s="1587"/>
      <c r="FN7" s="190">
        <f>FN10+FO10+FP10+FQ10+FR10+FS10+FT10</f>
        <v>4231</v>
      </c>
      <c r="FO7" s="1585"/>
      <c r="FP7" s="1586"/>
      <c r="FQ7" s="1586"/>
      <c r="FR7" s="1586"/>
      <c r="FS7" s="1586"/>
      <c r="FT7" s="1587"/>
      <c r="FU7" s="190">
        <f>FU10+FV10+FW10+FX10+FY10+FZ10+GA10</f>
        <v>3169</v>
      </c>
      <c r="FV7" s="1585"/>
      <c r="FW7" s="1586"/>
      <c r="FX7" s="1586"/>
      <c r="FY7" s="1586"/>
      <c r="FZ7" s="1586"/>
      <c r="GA7" s="1587"/>
      <c r="GB7" s="190">
        <f>GB10+GC10+GD10+GE10+GF10+GG10+GH10</f>
        <v>349</v>
      </c>
      <c r="GC7" s="1585"/>
      <c r="GD7" s="1586"/>
      <c r="GE7" s="1586"/>
      <c r="GF7" s="1586"/>
      <c r="GG7" s="1586"/>
      <c r="GH7" s="1587"/>
      <c r="GI7" s="190">
        <f>GI10+GJ10+GK10+GL10+GM10+GN10+GO10</f>
        <v>1297</v>
      </c>
      <c r="GJ7" s="1585"/>
      <c r="GK7" s="1586"/>
      <c r="GL7" s="1586"/>
      <c r="GM7" s="1586"/>
      <c r="GN7" s="1586"/>
      <c r="GO7" s="1587"/>
      <c r="GP7" s="190">
        <f>GP10+GQ10+GR10+GS10+GT10+GU10+GV10</f>
        <v>3497</v>
      </c>
      <c r="GQ7" s="1585"/>
      <c r="GR7" s="1586"/>
      <c r="GS7" s="1586"/>
      <c r="GT7" s="1586"/>
      <c r="GU7" s="1586"/>
      <c r="GV7" s="1587"/>
      <c r="GW7" s="190">
        <f>GW10+GX10+GY10+GZ10+HA10+HB10+HC10</f>
        <v>5970</v>
      </c>
      <c r="GX7" s="1585"/>
      <c r="GY7" s="1586"/>
      <c r="GZ7" s="1586"/>
      <c r="HA7" s="1586"/>
      <c r="HB7" s="1586"/>
      <c r="HC7" s="1587"/>
      <c r="HD7" s="190">
        <f>HD10+HE10+HF10+HG10+HH10+HI10+HJ10</f>
        <v>1095</v>
      </c>
      <c r="HE7" s="1585"/>
      <c r="HF7" s="1586"/>
      <c r="HG7" s="1586"/>
      <c r="HH7" s="1586"/>
      <c r="HI7" s="1586"/>
      <c r="HJ7" s="1587"/>
      <c r="HK7" s="190">
        <f>HK10+HL10+HM10+HN10+HO10+HP10+HQ10</f>
        <v>6162</v>
      </c>
      <c r="HL7" s="1585"/>
      <c r="HM7" s="1586"/>
      <c r="HN7" s="1586"/>
      <c r="HO7" s="1586"/>
      <c r="HP7" s="1586"/>
      <c r="HQ7" s="1587"/>
      <c r="HR7" s="190">
        <f>HR10+HS10+HT10+HU10+HV10+HW10+HX10</f>
        <v>11075</v>
      </c>
      <c r="HS7" s="1585"/>
      <c r="HT7" s="1586"/>
      <c r="HU7" s="1586"/>
      <c r="HV7" s="1586"/>
      <c r="HW7" s="1586"/>
      <c r="HX7" s="1587"/>
      <c r="HY7" s="190">
        <f>HY10+HZ10+IA10+IB10+IC10+ID10+IE10</f>
        <v>14336</v>
      </c>
      <c r="HZ7" s="1585"/>
      <c r="IA7" s="1586"/>
      <c r="IB7" s="1586"/>
      <c r="IC7" s="1586"/>
      <c r="ID7" s="1586"/>
      <c r="IE7" s="1587"/>
      <c r="IF7" s="190">
        <f>IF10+IG10+IH10+II10+IJ10+IK10+IL10</f>
        <v>8836</v>
      </c>
      <c r="IG7" s="1585"/>
      <c r="IH7" s="1586"/>
      <c r="II7" s="1586"/>
      <c r="IJ7" s="1586"/>
      <c r="IK7" s="1586"/>
      <c r="IL7" s="1587"/>
      <c r="IM7" s="190">
        <f>IM10+IN10+IO10+IP10+IQ10+IR10+IS10</f>
        <v>6887</v>
      </c>
      <c r="IN7" s="1585"/>
      <c r="IO7" s="1586"/>
      <c r="IP7" s="1586"/>
      <c r="IQ7" s="1586"/>
      <c r="IR7" s="1586"/>
      <c r="IS7" s="1587"/>
      <c r="IT7" s="190">
        <f>IT10+IU10+IV10+IW10+IX10+IY10+IZ10</f>
        <v>1197</v>
      </c>
      <c r="IU7" s="1585"/>
      <c r="IV7" s="1586"/>
      <c r="IW7" s="1586"/>
      <c r="IX7" s="1586"/>
      <c r="IY7" s="1586"/>
      <c r="IZ7" s="1587"/>
      <c r="JA7" s="190">
        <f>JA10+JB10+JC10+JD10+JE10+JF10+JG10</f>
        <v>99</v>
      </c>
      <c r="JB7" s="1585"/>
      <c r="JC7" s="1586"/>
      <c r="JD7" s="1586"/>
      <c r="JE7" s="1586"/>
      <c r="JF7" s="1586"/>
      <c r="JG7" s="1587"/>
      <c r="JH7" s="190">
        <f>JH10+JI10+JJ10+JK10+JL10+JM10+JN10</f>
        <v>37</v>
      </c>
      <c r="JI7" s="1585"/>
      <c r="JJ7" s="1586"/>
      <c r="JK7" s="1586"/>
      <c r="JL7" s="1586"/>
      <c r="JM7" s="1586"/>
      <c r="JN7" s="1587"/>
      <c r="JO7" s="190">
        <f>JO10+JP10+JQ10+JR10+JS10+JT10+JU10</f>
        <v>7867</v>
      </c>
      <c r="JP7" s="1585"/>
      <c r="JQ7" s="1586"/>
      <c r="JR7" s="1586"/>
      <c r="JS7" s="1586"/>
      <c r="JT7" s="1586"/>
      <c r="JU7" s="1587"/>
      <c r="JV7" s="190">
        <f>JV10+JW10+JX10+JY10+JZ10+KA10+KB10</f>
        <v>756</v>
      </c>
      <c r="JW7" s="1585"/>
      <c r="JX7" s="1586"/>
      <c r="JY7" s="1586"/>
      <c r="JZ7" s="1586"/>
      <c r="KA7" s="1586"/>
      <c r="KB7" s="1587"/>
      <c r="KC7" s="190">
        <f>KC10+KD10+KE10+KF10+KG10+KH10+KI10</f>
        <v>1757</v>
      </c>
      <c r="KD7" s="1585"/>
      <c r="KE7" s="1586"/>
      <c r="KF7" s="1586"/>
      <c r="KG7" s="1586"/>
      <c r="KH7" s="1586"/>
      <c r="KI7" s="1587"/>
      <c r="KJ7" s="190">
        <f>KJ10+KK10+KL10+KM10+KN10+KO10+KP10</f>
        <v>38</v>
      </c>
      <c r="KK7" s="1585"/>
      <c r="KL7" s="1586"/>
      <c r="KM7" s="1586"/>
      <c r="KN7" s="1586"/>
      <c r="KO7" s="1586"/>
      <c r="KP7" s="1587"/>
      <c r="KQ7" s="190">
        <f>KQ10+KR10+KS10+KT10+KU10+KV10+KW10</f>
        <v>62699</v>
      </c>
      <c r="KR7" s="1585"/>
      <c r="KS7" s="1586"/>
      <c r="KT7" s="1586"/>
      <c r="KU7" s="1586"/>
      <c r="KV7" s="1586"/>
      <c r="KW7" s="1587"/>
      <c r="KX7" s="190">
        <f>KX10+KY10+KZ10+LA10+LB10+LC10+LD10</f>
        <v>2443</v>
      </c>
      <c r="KY7" s="1585"/>
      <c r="KZ7" s="1586"/>
      <c r="LA7" s="1586"/>
      <c r="LB7" s="1586"/>
      <c r="LC7" s="1586"/>
      <c r="LD7" s="1587"/>
      <c r="LE7" s="190">
        <f>LE10+LF10+LG10+LH10+LI10+LJ10+LK10</f>
        <v>2983</v>
      </c>
      <c r="LF7" s="1585"/>
      <c r="LG7" s="1586"/>
      <c r="LH7" s="1586"/>
      <c r="LI7" s="1586"/>
      <c r="LJ7" s="1586"/>
      <c r="LK7" s="1587"/>
      <c r="LL7" s="190">
        <f>LL10+LM10+LN10+LO10+LP10+LQ10+LR10</f>
        <v>1731</v>
      </c>
      <c r="LM7" s="1585"/>
      <c r="LN7" s="1586"/>
      <c r="LO7" s="1586"/>
      <c r="LP7" s="1586"/>
      <c r="LQ7" s="1586"/>
      <c r="LR7" s="1587"/>
      <c r="LS7" s="190">
        <f>LS10+LT10+LU10+LV10+LW10+LX10+LY10</f>
        <v>710</v>
      </c>
      <c r="LT7" s="1585"/>
      <c r="LU7" s="1586"/>
      <c r="LV7" s="1586"/>
      <c r="LW7" s="1586"/>
      <c r="LX7" s="1586"/>
      <c r="LY7" s="1587"/>
      <c r="LZ7" s="190">
        <f>LZ10+MA10+MB10+MC10+MD10+ME10+MF10</f>
        <v>5257</v>
      </c>
      <c r="MA7" s="1585"/>
      <c r="MB7" s="1586"/>
      <c r="MC7" s="1586"/>
      <c r="MD7" s="1586"/>
      <c r="ME7" s="1586"/>
      <c r="MF7" s="1587"/>
      <c r="MG7" s="190">
        <f>MG10+MH10+MI10+MJ10+MK10+ML10+MM10</f>
        <v>3663</v>
      </c>
      <c r="MH7" s="1585"/>
      <c r="MI7" s="1586"/>
      <c r="MJ7" s="1586"/>
      <c r="MK7" s="1586"/>
      <c r="ML7" s="1586"/>
      <c r="MM7" s="1587"/>
      <c r="MN7" s="190">
        <f>MN10+MO10+MP10+MQ10+MR10+MS10+MT10</f>
        <v>2373</v>
      </c>
      <c r="MO7" s="1585"/>
      <c r="MP7" s="1586"/>
      <c r="MQ7" s="1586"/>
      <c r="MR7" s="1586"/>
      <c r="MS7" s="1586"/>
      <c r="MT7" s="1587"/>
      <c r="MU7" s="190">
        <f>MU10+MV10+MW10+MX10+MY10+MZ10+NA10</f>
        <v>845</v>
      </c>
      <c r="MV7" s="1585"/>
      <c r="MW7" s="1586"/>
      <c r="MX7" s="1586"/>
      <c r="MY7" s="1586"/>
      <c r="MZ7" s="1586"/>
      <c r="NA7" s="1587"/>
      <c r="NB7" s="190">
        <f>NB10+NC10+ND10+NE10+NF10+NG10+NH10</f>
        <v>0</v>
      </c>
      <c r="NC7" s="1585"/>
      <c r="ND7" s="1586"/>
      <c r="NE7" s="1586"/>
      <c r="NF7" s="1586"/>
      <c r="NG7" s="1586"/>
      <c r="NH7" s="1587"/>
      <c r="NI7" s="190">
        <f>NI10+NJ10+NK10+NL10+NM10+NN10+NO10</f>
        <v>0</v>
      </c>
      <c r="NJ7" s="1585"/>
      <c r="NK7" s="1586"/>
      <c r="NL7" s="1586"/>
      <c r="NM7" s="1586"/>
      <c r="NN7" s="1586"/>
      <c r="NO7" s="1587"/>
      <c r="NP7" s="190">
        <f>NP10+NQ10+NR10+NS10+NT10+NU10+NV10</f>
        <v>0</v>
      </c>
      <c r="NQ7" s="1585"/>
      <c r="NR7" s="1586"/>
      <c r="NS7" s="1586"/>
      <c r="NT7" s="1586"/>
      <c r="NU7" s="1586"/>
      <c r="NV7" s="1587"/>
      <c r="NW7" s="190">
        <f>NW10+NX10+NY10+NZ10+OA10+OB10+OC10</f>
        <v>0</v>
      </c>
      <c r="NX7" s="1585"/>
      <c r="NY7" s="1586"/>
      <c r="NZ7" s="1586"/>
      <c r="OA7" s="1586"/>
      <c r="OB7" s="1586"/>
      <c r="OC7" s="1587"/>
      <c r="OD7" s="190">
        <f>OD10+OE10+OF10+OG10+OH10+OI10+OJ10</f>
        <v>0</v>
      </c>
      <c r="OE7" s="1585"/>
      <c r="OF7" s="1586"/>
      <c r="OG7" s="1586"/>
      <c r="OH7" s="1586"/>
      <c r="OI7" s="1586"/>
      <c r="OJ7" s="1587"/>
      <c r="OK7" s="190">
        <f>OK10+OL10+OM10+ON10+OO10+OP10+OQ10</f>
        <v>0</v>
      </c>
      <c r="OL7" s="1585"/>
      <c r="OM7" s="1586"/>
      <c r="ON7" s="1586"/>
      <c r="OO7" s="1586"/>
      <c r="OP7" s="1586"/>
      <c r="OQ7" s="1587"/>
      <c r="OR7" s="190">
        <f>OR10+OS10+OT10+OU10+OV10+OW10+OX10</f>
        <v>0</v>
      </c>
      <c r="OS7" s="1585"/>
      <c r="OT7" s="1586"/>
      <c r="OU7" s="1586"/>
      <c r="OV7" s="1586"/>
      <c r="OW7" s="1586"/>
      <c r="OX7" s="1587"/>
    </row>
    <row r="8" spans="1:414" s="430" customFormat="1" ht="14.45" customHeight="1">
      <c r="A8" s="195" t="s">
        <v>50</v>
      </c>
      <c r="B8" s="193">
        <f>IFERROR(B7/B6,0)</f>
        <v>16.936046511627907</v>
      </c>
      <c r="C8" s="1588"/>
      <c r="D8" s="1589"/>
      <c r="E8" s="1589"/>
      <c r="F8" s="1589"/>
      <c r="G8" s="1589"/>
      <c r="H8" s="1590"/>
      <c r="I8" s="193">
        <f>IFERROR(I7/I6,0)</f>
        <v>2.407942238267148</v>
      </c>
      <c r="J8" s="1588"/>
      <c r="K8" s="1589"/>
      <c r="L8" s="1589"/>
      <c r="M8" s="1589"/>
      <c r="N8" s="1589"/>
      <c r="O8" s="1590"/>
      <c r="P8" s="193">
        <f>IFERROR(P7/P6,0)</f>
        <v>0.87777777777777777</v>
      </c>
      <c r="Q8" s="1588"/>
      <c r="R8" s="1589"/>
      <c r="S8" s="1589"/>
      <c r="T8" s="1589"/>
      <c r="U8" s="1589"/>
      <c r="V8" s="1590"/>
      <c r="W8" s="193">
        <f>IFERROR(W7/W6,0)</f>
        <v>1.1534391534391535</v>
      </c>
      <c r="X8" s="1588"/>
      <c r="Y8" s="1589"/>
      <c r="Z8" s="1589"/>
      <c r="AA8" s="1589"/>
      <c r="AB8" s="1589"/>
      <c r="AC8" s="1590"/>
      <c r="AD8" s="193">
        <f>IFERROR(AD7/AD6,0)</f>
        <v>2.7853810264385692</v>
      </c>
      <c r="AE8" s="1588"/>
      <c r="AF8" s="1589"/>
      <c r="AG8" s="1589"/>
      <c r="AH8" s="1589"/>
      <c r="AI8" s="1589"/>
      <c r="AJ8" s="1590"/>
      <c r="AK8" s="193">
        <f>IFERROR(AK7/AK6,0)</f>
        <v>0.80762564991334485</v>
      </c>
      <c r="AL8" s="1588"/>
      <c r="AM8" s="1589"/>
      <c r="AN8" s="1589"/>
      <c r="AO8" s="1589"/>
      <c r="AP8" s="1589"/>
      <c r="AQ8" s="1590"/>
      <c r="AR8" s="193">
        <f>IFERROR(AR7/AR6,0)</f>
        <v>3.9764492753623188</v>
      </c>
      <c r="AS8" s="1588"/>
      <c r="AT8" s="1589"/>
      <c r="AU8" s="1589"/>
      <c r="AV8" s="1589"/>
      <c r="AW8" s="1589"/>
      <c r="AX8" s="1590"/>
      <c r="AY8" s="193">
        <f>IFERROR(AY7/AY6,0)</f>
        <v>0.94957291345065353</v>
      </c>
      <c r="AZ8" s="1588"/>
      <c r="BA8" s="1589"/>
      <c r="BB8" s="1589"/>
      <c r="BC8" s="1589"/>
      <c r="BD8" s="1589"/>
      <c r="BE8" s="1590"/>
      <c r="BF8" s="193">
        <f>IFERROR(BF7/BF6,0)</f>
        <v>0.92344497607655507</v>
      </c>
      <c r="BG8" s="1588"/>
      <c r="BH8" s="1589"/>
      <c r="BI8" s="1589"/>
      <c r="BJ8" s="1589"/>
      <c r="BK8" s="1589"/>
      <c r="BL8" s="1590"/>
      <c r="BM8" s="193">
        <f>IFERROR(BM7/BM6,0)</f>
        <v>1.0512129380053907</v>
      </c>
      <c r="BN8" s="1588"/>
      <c r="BO8" s="1589"/>
      <c r="BP8" s="1589"/>
      <c r="BQ8" s="1589"/>
      <c r="BR8" s="1589"/>
      <c r="BS8" s="1590"/>
      <c r="BT8" s="193">
        <f>IFERROR(BT7/BT6,0)</f>
        <v>3.2730061349693251</v>
      </c>
      <c r="BU8" s="1588"/>
      <c r="BV8" s="1589"/>
      <c r="BW8" s="1589"/>
      <c r="BX8" s="1589"/>
      <c r="BY8" s="1589"/>
      <c r="BZ8" s="1590"/>
      <c r="CA8" s="193">
        <f>IFERROR(CA7/CA6,0)</f>
        <v>0.5743073047858942</v>
      </c>
      <c r="CB8" s="1588"/>
      <c r="CC8" s="1589"/>
      <c r="CD8" s="1589"/>
      <c r="CE8" s="1589"/>
      <c r="CF8" s="1589"/>
      <c r="CG8" s="1590"/>
      <c r="CH8" s="193">
        <f>IFERROR(CH7/CH6,0)</f>
        <v>9.9644128113879002E-2</v>
      </c>
      <c r="CI8" s="1588"/>
      <c r="CJ8" s="1589"/>
      <c r="CK8" s="1589"/>
      <c r="CL8" s="1589"/>
      <c r="CM8" s="1589"/>
      <c r="CN8" s="1590"/>
      <c r="CO8" s="193">
        <f>IFERROR(CO7/CO6,0)</f>
        <v>12.482993197278912</v>
      </c>
      <c r="CP8" s="1588"/>
      <c r="CQ8" s="1589"/>
      <c r="CR8" s="1589"/>
      <c r="CS8" s="1589"/>
      <c r="CT8" s="1589"/>
      <c r="CU8" s="1590"/>
      <c r="CV8" s="193">
        <f>IFERROR(CV7/CV6,0)</f>
        <v>1.3204022988505748</v>
      </c>
      <c r="CW8" s="1588"/>
      <c r="CX8" s="1589"/>
      <c r="CY8" s="1589"/>
      <c r="CZ8" s="1589"/>
      <c r="DA8" s="1589"/>
      <c r="DB8" s="1590"/>
      <c r="DC8" s="193">
        <f>IFERROR(DC7/DC6,0)</f>
        <v>1.0076586433260395</v>
      </c>
      <c r="DD8" s="1588"/>
      <c r="DE8" s="1589"/>
      <c r="DF8" s="1589"/>
      <c r="DG8" s="1589"/>
      <c r="DH8" s="1589"/>
      <c r="DI8" s="1590"/>
      <c r="DJ8" s="193">
        <f>IFERROR(DJ7/DJ6,0)</f>
        <v>5.9523809523809526</v>
      </c>
      <c r="DK8" s="1588"/>
      <c r="DL8" s="1589"/>
      <c r="DM8" s="1589"/>
      <c r="DN8" s="1589"/>
      <c r="DO8" s="1589"/>
      <c r="DP8" s="1590"/>
      <c r="DQ8" s="193">
        <f>IFERROR(DQ7/DQ6,0)</f>
        <v>282.77272727272725</v>
      </c>
      <c r="DR8" s="1588"/>
      <c r="DS8" s="1589"/>
      <c r="DT8" s="1589"/>
      <c r="DU8" s="1589"/>
      <c r="DV8" s="1589"/>
      <c r="DW8" s="1590"/>
      <c r="DX8" s="193">
        <f>IFERROR(DX7/DX6,0)</f>
        <v>256.69565217391306</v>
      </c>
      <c r="DY8" s="1588"/>
      <c r="DZ8" s="1589"/>
      <c r="EA8" s="1589"/>
      <c r="EB8" s="1589"/>
      <c r="EC8" s="1589"/>
      <c r="ED8" s="1590"/>
      <c r="EE8" s="193">
        <f>IFERROR(EE7/EE6,0)</f>
        <v>16.958333333333332</v>
      </c>
      <c r="EF8" s="1588"/>
      <c r="EG8" s="1589"/>
      <c r="EH8" s="1589"/>
      <c r="EI8" s="1589"/>
      <c r="EJ8" s="1589"/>
      <c r="EK8" s="1590"/>
      <c r="EL8" s="193">
        <f>IFERROR(EL7/EL6,0)</f>
        <v>0.9990108803165183</v>
      </c>
      <c r="EM8" s="1588"/>
      <c r="EN8" s="1589"/>
      <c r="EO8" s="1589"/>
      <c r="EP8" s="1589"/>
      <c r="EQ8" s="1589"/>
      <c r="ER8" s="1590"/>
      <c r="ES8" s="193">
        <f>IFERROR(ES7/ES6,0)</f>
        <v>0.37428819612006564</v>
      </c>
      <c r="ET8" s="1588"/>
      <c r="EU8" s="1589"/>
      <c r="EV8" s="1589"/>
      <c r="EW8" s="1589"/>
      <c r="EX8" s="1589"/>
      <c r="EY8" s="1590"/>
      <c r="EZ8" s="193">
        <f>IFERROR(EZ7/EZ6,0)</f>
        <v>1.2108161258603736</v>
      </c>
      <c r="FA8" s="1588"/>
      <c r="FB8" s="1589"/>
      <c r="FC8" s="1589"/>
      <c r="FD8" s="1589"/>
      <c r="FE8" s="1589"/>
      <c r="FF8" s="1590"/>
      <c r="FG8" s="193">
        <f>IFERROR(FG7/FG6,0)</f>
        <v>1.9535917057516663</v>
      </c>
      <c r="FH8" s="1588"/>
      <c r="FI8" s="1589"/>
      <c r="FJ8" s="1589"/>
      <c r="FK8" s="1589"/>
      <c r="FL8" s="1589"/>
      <c r="FM8" s="1590"/>
      <c r="FN8" s="193">
        <f>IFERROR(FN7/FN6,0)</f>
        <v>1.549249359209081</v>
      </c>
      <c r="FO8" s="1588"/>
      <c r="FP8" s="1589"/>
      <c r="FQ8" s="1589"/>
      <c r="FR8" s="1589"/>
      <c r="FS8" s="1589"/>
      <c r="FT8" s="1590"/>
      <c r="FU8" s="193">
        <f>IFERROR(FU7/FU6,0)</f>
        <v>1.6267967145790554</v>
      </c>
      <c r="FV8" s="1588"/>
      <c r="FW8" s="1589"/>
      <c r="FX8" s="1589"/>
      <c r="FY8" s="1589"/>
      <c r="FZ8" s="1589"/>
      <c r="GA8" s="1590"/>
      <c r="GB8" s="193">
        <f>IFERROR(GB7/GB6,0)</f>
        <v>0.94836956521739135</v>
      </c>
      <c r="GC8" s="1588"/>
      <c r="GD8" s="1589"/>
      <c r="GE8" s="1589"/>
      <c r="GF8" s="1589"/>
      <c r="GG8" s="1589"/>
      <c r="GH8" s="1590"/>
      <c r="GI8" s="193">
        <f>IFERROR(GI7/GI6,0)</f>
        <v>14.252747252747254</v>
      </c>
      <c r="GJ8" s="1588"/>
      <c r="GK8" s="1589"/>
      <c r="GL8" s="1589"/>
      <c r="GM8" s="1589"/>
      <c r="GN8" s="1589"/>
      <c r="GO8" s="1590"/>
      <c r="GP8" s="193">
        <f>IFERROR(GP7/GP6,0)</f>
        <v>3.5110441767068274</v>
      </c>
      <c r="GQ8" s="1588"/>
      <c r="GR8" s="1589"/>
      <c r="GS8" s="1589"/>
      <c r="GT8" s="1589"/>
      <c r="GU8" s="1589"/>
      <c r="GV8" s="1590"/>
      <c r="GW8" s="193">
        <f>IFERROR(GW7/GW6,0)</f>
        <v>1.5869218500797448</v>
      </c>
      <c r="GX8" s="1588"/>
      <c r="GY8" s="1589"/>
      <c r="GZ8" s="1589"/>
      <c r="HA8" s="1589"/>
      <c r="HB8" s="1589"/>
      <c r="HC8" s="1590"/>
      <c r="HD8" s="193">
        <f>IFERROR(HD7/HD6,0)</f>
        <v>0.1272515979081929</v>
      </c>
      <c r="HE8" s="1588"/>
      <c r="HF8" s="1589"/>
      <c r="HG8" s="1589"/>
      <c r="HH8" s="1589"/>
      <c r="HI8" s="1589"/>
      <c r="HJ8" s="1590"/>
      <c r="HK8" s="193">
        <f>IFERROR(HK7/HK6,0)</f>
        <v>0.58535195212311197</v>
      </c>
      <c r="HL8" s="1588"/>
      <c r="HM8" s="1589"/>
      <c r="HN8" s="1589"/>
      <c r="HO8" s="1589"/>
      <c r="HP8" s="1589"/>
      <c r="HQ8" s="1590"/>
      <c r="HR8" s="193">
        <f>IFERROR(HR7/HR6,0)</f>
        <v>0.64132260119288897</v>
      </c>
      <c r="HS8" s="1588"/>
      <c r="HT8" s="1589"/>
      <c r="HU8" s="1589"/>
      <c r="HV8" s="1589"/>
      <c r="HW8" s="1589"/>
      <c r="HX8" s="1590"/>
      <c r="HY8" s="193">
        <f>IFERROR(HY7/HY6,0)</f>
        <v>0.7342005531086756</v>
      </c>
      <c r="HZ8" s="1588"/>
      <c r="IA8" s="1589"/>
      <c r="IB8" s="1589"/>
      <c r="IC8" s="1589"/>
      <c r="ID8" s="1589"/>
      <c r="IE8" s="1590"/>
      <c r="IF8" s="193">
        <f>IFERROR(IF7/IF6,0)</f>
        <v>1.9158716392020816</v>
      </c>
      <c r="IG8" s="1588"/>
      <c r="IH8" s="1589"/>
      <c r="II8" s="1589"/>
      <c r="IJ8" s="1589"/>
      <c r="IK8" s="1589"/>
      <c r="IL8" s="1590"/>
      <c r="IM8" s="193">
        <f>IFERROR(IM7/IM6,0)</f>
        <v>1.5861354214647627</v>
      </c>
      <c r="IN8" s="1588"/>
      <c r="IO8" s="1589"/>
      <c r="IP8" s="1589"/>
      <c r="IQ8" s="1589"/>
      <c r="IR8" s="1589"/>
      <c r="IS8" s="1590"/>
      <c r="IT8" s="193">
        <f>IFERROR(IT7/IT6,0)</f>
        <v>0.14477503628447025</v>
      </c>
      <c r="IU8" s="1588"/>
      <c r="IV8" s="1589"/>
      <c r="IW8" s="1589"/>
      <c r="IX8" s="1589"/>
      <c r="IY8" s="1589"/>
      <c r="IZ8" s="1590"/>
      <c r="JA8" s="193">
        <f>IFERROR(JA7/JA6,0)</f>
        <v>5.0925925925925923E-2</v>
      </c>
      <c r="JB8" s="1588"/>
      <c r="JC8" s="1589"/>
      <c r="JD8" s="1589"/>
      <c r="JE8" s="1589"/>
      <c r="JF8" s="1589"/>
      <c r="JG8" s="1590"/>
      <c r="JH8" s="193">
        <f>IFERROR(JH7/JH6,0)</f>
        <v>8.198537558165301E-3</v>
      </c>
      <c r="JI8" s="1588"/>
      <c r="JJ8" s="1589"/>
      <c r="JK8" s="1589"/>
      <c r="JL8" s="1589"/>
      <c r="JM8" s="1589"/>
      <c r="JN8" s="1590"/>
      <c r="JO8" s="193">
        <f>IFERROR(JO7/JO6,0)</f>
        <v>2.8933431408606105</v>
      </c>
      <c r="JP8" s="1588"/>
      <c r="JQ8" s="1589"/>
      <c r="JR8" s="1589"/>
      <c r="JS8" s="1589"/>
      <c r="JT8" s="1589"/>
      <c r="JU8" s="1590"/>
      <c r="JV8" s="193">
        <f>IFERROR(JV7/JV6,0)</f>
        <v>0.39354502863092139</v>
      </c>
      <c r="JW8" s="1588"/>
      <c r="JX8" s="1589"/>
      <c r="JY8" s="1589"/>
      <c r="JZ8" s="1589"/>
      <c r="KA8" s="1589"/>
      <c r="KB8" s="1590"/>
      <c r="KC8" s="193">
        <f>IFERROR(KC7/KC6,0)</f>
        <v>2.0312138728323701</v>
      </c>
      <c r="KD8" s="1588"/>
      <c r="KE8" s="1589"/>
      <c r="KF8" s="1589"/>
      <c r="KG8" s="1589"/>
      <c r="KH8" s="1589"/>
      <c r="KI8" s="1590"/>
      <c r="KJ8" s="193">
        <f>IFERROR(KJ7/KJ6,0)</f>
        <v>4.1036717062634988E-2</v>
      </c>
      <c r="KK8" s="1588"/>
      <c r="KL8" s="1589"/>
      <c r="KM8" s="1589"/>
      <c r="KN8" s="1589"/>
      <c r="KO8" s="1589"/>
      <c r="KP8" s="1590"/>
      <c r="KQ8" s="193">
        <f>IFERROR(KQ7/KQ6,0)</f>
        <v>67.709503239740826</v>
      </c>
      <c r="KR8" s="1588"/>
      <c r="KS8" s="1589"/>
      <c r="KT8" s="1589"/>
      <c r="KU8" s="1589"/>
      <c r="KV8" s="1589"/>
      <c r="KW8" s="1590"/>
      <c r="KX8" s="193">
        <f>IFERROR(KX7/KX6,0)</f>
        <v>0.89095550692924874</v>
      </c>
      <c r="KY8" s="1588"/>
      <c r="KZ8" s="1589"/>
      <c r="LA8" s="1589"/>
      <c r="LB8" s="1589"/>
      <c r="LC8" s="1589"/>
      <c r="LD8" s="1590"/>
      <c r="LE8" s="193">
        <f>IFERROR(LE7/LE6,0)</f>
        <v>0.70188235294117651</v>
      </c>
      <c r="LF8" s="1588"/>
      <c r="LG8" s="1589"/>
      <c r="LH8" s="1589"/>
      <c r="LI8" s="1589"/>
      <c r="LJ8" s="1589"/>
      <c r="LK8" s="1590"/>
      <c r="LL8" s="193">
        <f>IFERROR(LL7/LL6,0)</f>
        <v>33.941176470588232</v>
      </c>
      <c r="LM8" s="1588"/>
      <c r="LN8" s="1589"/>
      <c r="LO8" s="1589"/>
      <c r="LP8" s="1589"/>
      <c r="LQ8" s="1589"/>
      <c r="LR8" s="1590"/>
      <c r="LS8" s="193">
        <f>IFERROR(LS7/LS6,0)</f>
        <v>13.653846153846153</v>
      </c>
      <c r="LT8" s="1588"/>
      <c r="LU8" s="1589"/>
      <c r="LV8" s="1589"/>
      <c r="LW8" s="1589"/>
      <c r="LX8" s="1589"/>
      <c r="LY8" s="1590"/>
      <c r="LZ8" s="193">
        <f>IFERROR(LZ7/LZ6,0)</f>
        <v>99.188679245283012</v>
      </c>
      <c r="MA8" s="1588"/>
      <c r="MB8" s="1589"/>
      <c r="MC8" s="1589"/>
      <c r="MD8" s="1589"/>
      <c r="ME8" s="1589"/>
      <c r="MF8" s="1590"/>
      <c r="MG8" s="193">
        <f>IFERROR(MG7/MG6,0)</f>
        <v>67.833333333333329</v>
      </c>
      <c r="MH8" s="1588"/>
      <c r="MI8" s="1589"/>
      <c r="MJ8" s="1589"/>
      <c r="MK8" s="1589"/>
      <c r="ML8" s="1589"/>
      <c r="MM8" s="1590"/>
      <c r="MN8" s="193">
        <f>IFERROR(MN7/MN6,0)</f>
        <v>43.145454545454548</v>
      </c>
      <c r="MO8" s="1588"/>
      <c r="MP8" s="1589"/>
      <c r="MQ8" s="1589"/>
      <c r="MR8" s="1589"/>
      <c r="MS8" s="1589"/>
      <c r="MT8" s="1590"/>
      <c r="MU8" s="193">
        <f>IFERROR(MU7/MU6,0)</f>
        <v>15.089285714285714</v>
      </c>
      <c r="MV8" s="1588"/>
      <c r="MW8" s="1589"/>
      <c r="MX8" s="1589"/>
      <c r="MY8" s="1589"/>
      <c r="MZ8" s="1589"/>
      <c r="NA8" s="1590"/>
      <c r="NB8" s="193">
        <f>IFERROR(NB7/NB6,0)</f>
        <v>0</v>
      </c>
      <c r="NC8" s="1588"/>
      <c r="ND8" s="1589"/>
      <c r="NE8" s="1589"/>
      <c r="NF8" s="1589"/>
      <c r="NG8" s="1589"/>
      <c r="NH8" s="1590"/>
      <c r="NI8" s="193">
        <f>IFERROR(NI7/NI6,0)</f>
        <v>0</v>
      </c>
      <c r="NJ8" s="1588"/>
      <c r="NK8" s="1589"/>
      <c r="NL8" s="1589"/>
      <c r="NM8" s="1589"/>
      <c r="NN8" s="1589"/>
      <c r="NO8" s="1590"/>
      <c r="NP8" s="193">
        <f>IFERROR(NP7/NP6,0)</f>
        <v>0</v>
      </c>
      <c r="NQ8" s="1588"/>
      <c r="NR8" s="1589"/>
      <c r="NS8" s="1589"/>
      <c r="NT8" s="1589"/>
      <c r="NU8" s="1589"/>
      <c r="NV8" s="1590"/>
      <c r="NW8" s="193">
        <f>IFERROR(NW7/NW6,0)</f>
        <v>0</v>
      </c>
      <c r="NX8" s="1588"/>
      <c r="NY8" s="1589"/>
      <c r="NZ8" s="1589"/>
      <c r="OA8" s="1589"/>
      <c r="OB8" s="1589"/>
      <c r="OC8" s="1590"/>
      <c r="OD8" s="193">
        <f>IFERROR(OD7/OD6,0)</f>
        <v>0</v>
      </c>
      <c r="OE8" s="1588"/>
      <c r="OF8" s="1589"/>
      <c r="OG8" s="1589"/>
      <c r="OH8" s="1589"/>
      <c r="OI8" s="1589"/>
      <c r="OJ8" s="1590"/>
      <c r="OK8" s="193">
        <f>IFERROR(OK7/OK6,0)</f>
        <v>0</v>
      </c>
      <c r="OL8" s="1588"/>
      <c r="OM8" s="1589"/>
      <c r="ON8" s="1589"/>
      <c r="OO8" s="1589"/>
      <c r="OP8" s="1589"/>
      <c r="OQ8" s="1590"/>
      <c r="OR8" s="193">
        <f>IFERROR(OR7/OR6,0)</f>
        <v>0</v>
      </c>
      <c r="OS8" s="1588"/>
      <c r="OT8" s="1589"/>
      <c r="OU8" s="1589"/>
      <c r="OV8" s="1589"/>
      <c r="OW8" s="1589"/>
      <c r="OX8" s="1590"/>
    </row>
    <row r="9" spans="1:414" ht="15.75" customHeight="1">
      <c r="A9" s="191" t="s">
        <v>216</v>
      </c>
      <c r="B9" s="192">
        <v>0</v>
      </c>
      <c r="C9" s="192">
        <f t="shared" ref="C9:H9" si="8">$B$6/5</f>
        <v>34.4</v>
      </c>
      <c r="D9" s="192">
        <f t="shared" si="8"/>
        <v>34.4</v>
      </c>
      <c r="E9" s="192">
        <f t="shared" si="8"/>
        <v>34.4</v>
      </c>
      <c r="F9" s="192">
        <f t="shared" si="8"/>
        <v>34.4</v>
      </c>
      <c r="G9" s="192">
        <f t="shared" si="8"/>
        <v>34.4</v>
      </c>
      <c r="H9" s="192">
        <f t="shared" si="8"/>
        <v>34.4</v>
      </c>
      <c r="I9" s="192">
        <v>0</v>
      </c>
      <c r="J9" s="192">
        <f>$I$6/5</f>
        <v>55.4</v>
      </c>
      <c r="K9" s="192">
        <f>$I$6/5</f>
        <v>55.4</v>
      </c>
      <c r="L9" s="192">
        <f>$I$6/5</f>
        <v>55.4</v>
      </c>
      <c r="M9" s="192">
        <f>$I$6/5</f>
        <v>55.4</v>
      </c>
      <c r="N9" s="192">
        <f>$I$6/5</f>
        <v>55.4</v>
      </c>
      <c r="O9" s="192">
        <v>0</v>
      </c>
      <c r="P9" s="192">
        <v>0</v>
      </c>
      <c r="Q9" s="192">
        <f>$P$6/5</f>
        <v>18</v>
      </c>
      <c r="R9" s="192">
        <f>$P$6/5</f>
        <v>18</v>
      </c>
      <c r="S9" s="192">
        <f>$P$6/5</f>
        <v>18</v>
      </c>
      <c r="T9" s="192">
        <f>$P$6/5</f>
        <v>18</v>
      </c>
      <c r="U9" s="192">
        <f>$P$6/5</f>
        <v>18</v>
      </c>
      <c r="V9" s="192">
        <v>0</v>
      </c>
      <c r="W9" s="192">
        <v>0</v>
      </c>
      <c r="X9" s="192">
        <f>$W$6/5</f>
        <v>37.799999999999997</v>
      </c>
      <c r="Y9" s="192">
        <f>$W$6/5</f>
        <v>37.799999999999997</v>
      </c>
      <c r="Z9" s="192">
        <f>$W$6/5</f>
        <v>37.799999999999997</v>
      </c>
      <c r="AA9" s="192">
        <f>$W$6/5</f>
        <v>37.799999999999997</v>
      </c>
      <c r="AB9" s="192">
        <f>$W$6/5</f>
        <v>37.799999999999997</v>
      </c>
      <c r="AC9" s="192">
        <v>0</v>
      </c>
      <c r="AD9" s="192">
        <v>0</v>
      </c>
      <c r="AE9" s="192">
        <f>$AD$6/5</f>
        <v>128.6</v>
      </c>
      <c r="AF9" s="192">
        <f t="shared" ref="AF9:AJ9" si="9">$AD$6/5</f>
        <v>128.6</v>
      </c>
      <c r="AG9" s="192">
        <f t="shared" si="9"/>
        <v>128.6</v>
      </c>
      <c r="AH9" s="192">
        <f t="shared" si="9"/>
        <v>128.6</v>
      </c>
      <c r="AI9" s="192">
        <f t="shared" si="9"/>
        <v>128.6</v>
      </c>
      <c r="AJ9" s="192">
        <f t="shared" si="9"/>
        <v>128.6</v>
      </c>
      <c r="AK9" s="192">
        <v>0</v>
      </c>
      <c r="AL9" s="192">
        <f>$AK6/5</f>
        <v>346.2</v>
      </c>
      <c r="AM9" s="192">
        <f t="shared" ref="AM9:AP9" si="10">$AK6/5</f>
        <v>346.2</v>
      </c>
      <c r="AN9" s="192">
        <f t="shared" si="10"/>
        <v>346.2</v>
      </c>
      <c r="AO9" s="192">
        <f t="shared" si="10"/>
        <v>346.2</v>
      </c>
      <c r="AP9" s="192">
        <f t="shared" si="10"/>
        <v>346.2</v>
      </c>
      <c r="AQ9" s="192">
        <v>0</v>
      </c>
      <c r="AR9" s="192">
        <v>0</v>
      </c>
      <c r="AS9" s="192">
        <f>$AR6/5</f>
        <v>110.4</v>
      </c>
      <c r="AT9" s="192">
        <f t="shared" ref="AT9:AW9" si="11">$AR6/5</f>
        <v>110.4</v>
      </c>
      <c r="AU9" s="192">
        <f t="shared" si="11"/>
        <v>110.4</v>
      </c>
      <c r="AV9" s="192">
        <f t="shared" si="11"/>
        <v>110.4</v>
      </c>
      <c r="AW9" s="192">
        <f t="shared" si="11"/>
        <v>110.4</v>
      </c>
      <c r="AX9" s="192">
        <v>0</v>
      </c>
      <c r="AY9" s="192">
        <v>0</v>
      </c>
      <c r="AZ9" s="192">
        <f>$AY6/5</f>
        <v>1943.4</v>
      </c>
      <c r="BA9" s="192">
        <f t="shared" ref="BA9:BD9" si="12">$AY6/5</f>
        <v>1943.4</v>
      </c>
      <c r="BB9" s="192">
        <f t="shared" si="12"/>
        <v>1943.4</v>
      </c>
      <c r="BC9" s="192">
        <f t="shared" si="12"/>
        <v>1943.4</v>
      </c>
      <c r="BD9" s="192">
        <f t="shared" si="12"/>
        <v>1943.4</v>
      </c>
      <c r="BE9" s="192">
        <v>0</v>
      </c>
      <c r="BF9" s="192">
        <v>0</v>
      </c>
      <c r="BG9" s="192">
        <f>$BF6/5</f>
        <v>501.6</v>
      </c>
      <c r="BH9" s="192">
        <f t="shared" ref="BH9:BK9" si="13">$BF6/5</f>
        <v>501.6</v>
      </c>
      <c r="BI9" s="192">
        <f t="shared" si="13"/>
        <v>501.6</v>
      </c>
      <c r="BJ9" s="192">
        <f t="shared" si="13"/>
        <v>501.6</v>
      </c>
      <c r="BK9" s="192">
        <f t="shared" si="13"/>
        <v>501.6</v>
      </c>
      <c r="BL9" s="192">
        <v>0</v>
      </c>
      <c r="BM9" s="192">
        <v>0</v>
      </c>
      <c r="BN9" s="192">
        <f>$BM6/5</f>
        <v>296.8</v>
      </c>
      <c r="BO9" s="192">
        <f t="shared" ref="BO9:BR9" si="14">$BM6/5</f>
        <v>296.8</v>
      </c>
      <c r="BP9" s="192">
        <f t="shared" si="14"/>
        <v>296.8</v>
      </c>
      <c r="BQ9" s="192">
        <f t="shared" si="14"/>
        <v>296.8</v>
      </c>
      <c r="BR9" s="192">
        <f t="shared" si="14"/>
        <v>296.8</v>
      </c>
      <c r="BS9" s="192">
        <v>0</v>
      </c>
      <c r="BT9" s="192">
        <v>0</v>
      </c>
      <c r="BU9" s="192">
        <f>$BT6/5</f>
        <v>65.2</v>
      </c>
      <c r="BV9" s="192">
        <f t="shared" ref="BV9:BY9" si="15">$BT6/5</f>
        <v>65.2</v>
      </c>
      <c r="BW9" s="192">
        <f t="shared" si="15"/>
        <v>65.2</v>
      </c>
      <c r="BX9" s="192">
        <f t="shared" si="15"/>
        <v>65.2</v>
      </c>
      <c r="BY9" s="192">
        <f t="shared" si="15"/>
        <v>65.2</v>
      </c>
      <c r="BZ9" s="192">
        <v>0</v>
      </c>
      <c r="CA9" s="192">
        <v>0</v>
      </c>
      <c r="CB9" s="192">
        <f>$CA6/5</f>
        <v>79.400000000000006</v>
      </c>
      <c r="CC9" s="192">
        <f t="shared" ref="CC9:CF9" si="16">$CA6/5</f>
        <v>79.400000000000006</v>
      </c>
      <c r="CD9" s="192">
        <f t="shared" si="16"/>
        <v>79.400000000000006</v>
      </c>
      <c r="CE9" s="192">
        <f t="shared" si="16"/>
        <v>79.400000000000006</v>
      </c>
      <c r="CF9" s="192">
        <f t="shared" si="16"/>
        <v>79.400000000000006</v>
      </c>
      <c r="CG9" s="192">
        <v>0</v>
      </c>
      <c r="CH9" s="192">
        <v>0</v>
      </c>
      <c r="CI9" s="192">
        <f>CH6/5</f>
        <v>56.2</v>
      </c>
      <c r="CJ9" s="192">
        <f>CH6/5</f>
        <v>56.2</v>
      </c>
      <c r="CK9" s="192">
        <f>CH6/5</f>
        <v>56.2</v>
      </c>
      <c r="CL9" s="192">
        <f>CH6/5</f>
        <v>56.2</v>
      </c>
      <c r="CM9" s="192">
        <f>CH6/5</f>
        <v>56.2</v>
      </c>
      <c r="CN9" s="192">
        <v>0</v>
      </c>
      <c r="CO9" s="192">
        <v>0</v>
      </c>
      <c r="CP9" s="192"/>
      <c r="CQ9" s="192"/>
      <c r="CR9" s="192"/>
      <c r="CS9" s="192"/>
      <c r="CT9" s="192"/>
      <c r="CU9" s="192"/>
      <c r="CV9" s="192"/>
      <c r="CW9" s="192"/>
      <c r="CX9" s="192"/>
      <c r="CY9" s="192"/>
      <c r="CZ9" s="192"/>
      <c r="DA9" s="192"/>
      <c r="DB9" s="192"/>
      <c r="DC9" s="192"/>
      <c r="DD9" s="192"/>
      <c r="DE9" s="192"/>
      <c r="DF9" s="192"/>
      <c r="DG9" s="192"/>
      <c r="DH9" s="192"/>
      <c r="DI9" s="192"/>
      <c r="DJ9" s="192"/>
      <c r="DK9" s="192"/>
      <c r="DL9" s="192"/>
      <c r="DM9" s="192"/>
      <c r="DN9" s="192"/>
      <c r="DO9" s="192"/>
      <c r="DP9" s="192"/>
      <c r="DQ9" s="192"/>
      <c r="DR9" s="192"/>
      <c r="DS9" s="192"/>
      <c r="DT9" s="192"/>
      <c r="DU9" s="192"/>
      <c r="DV9" s="192"/>
      <c r="DW9" s="192"/>
      <c r="DX9" s="192"/>
      <c r="DY9" s="192"/>
      <c r="DZ9" s="192"/>
      <c r="EA9" s="192"/>
      <c r="EB9" s="192"/>
      <c r="EC9" s="192"/>
      <c r="ED9" s="192"/>
      <c r="EE9" s="192"/>
      <c r="EF9" s="192"/>
      <c r="EG9" s="192"/>
      <c r="EH9" s="192"/>
      <c r="EI9" s="192"/>
      <c r="EJ9" s="192"/>
      <c r="EK9" s="192"/>
      <c r="EL9" s="192"/>
      <c r="EM9" s="192"/>
      <c r="EN9" s="192"/>
      <c r="EO9" s="192"/>
      <c r="EP9" s="192"/>
      <c r="EQ9" s="192"/>
      <c r="ER9" s="192"/>
      <c r="ES9" s="192"/>
      <c r="ET9" s="192"/>
      <c r="EU9" s="192"/>
      <c r="EV9" s="192"/>
      <c r="EW9" s="192"/>
      <c r="EX9" s="192"/>
      <c r="EY9" s="192"/>
      <c r="EZ9" s="192"/>
      <c r="FA9" s="192"/>
      <c r="FB9" s="192"/>
      <c r="FC9" s="192"/>
      <c r="FD9" s="192"/>
      <c r="FE9" s="192"/>
      <c r="FF9" s="192"/>
      <c r="FG9" s="192"/>
      <c r="FH9" s="192"/>
      <c r="FI9" s="192"/>
      <c r="FJ9" s="192"/>
      <c r="FK9" s="192"/>
      <c r="FL9" s="192"/>
      <c r="FM9" s="192"/>
      <c r="FN9" s="192"/>
      <c r="FO9" s="192"/>
      <c r="FP9" s="192"/>
      <c r="FQ9" s="192"/>
      <c r="FR9" s="192"/>
      <c r="FS9" s="192"/>
      <c r="FT9" s="192"/>
      <c r="FU9" s="192"/>
      <c r="FV9" s="192"/>
      <c r="FW9" s="192"/>
      <c r="FX9" s="192"/>
      <c r="FY9" s="192"/>
      <c r="FZ9" s="192"/>
      <c r="GA9" s="192"/>
      <c r="GB9" s="192"/>
      <c r="GC9" s="192"/>
      <c r="GD9" s="192"/>
      <c r="GE9" s="192"/>
      <c r="GF9" s="192"/>
      <c r="GG9" s="192"/>
      <c r="GH9" s="192"/>
      <c r="GI9" s="192"/>
      <c r="GJ9" s="192"/>
      <c r="GK9" s="192"/>
      <c r="GL9" s="192"/>
      <c r="GM9" s="192"/>
      <c r="GN9" s="192"/>
      <c r="GO9" s="192"/>
      <c r="GP9" s="192"/>
      <c r="GQ9" s="192"/>
      <c r="GR9" s="192"/>
      <c r="GS9" s="192"/>
      <c r="GT9" s="192"/>
      <c r="GU9" s="192"/>
      <c r="GV9" s="192"/>
      <c r="GW9" s="192"/>
      <c r="GX9" s="192"/>
      <c r="GY9" s="192"/>
      <c r="GZ9" s="192"/>
      <c r="HA9" s="192"/>
      <c r="HB9" s="192"/>
      <c r="HC9" s="192"/>
      <c r="HD9" s="192"/>
      <c r="HE9" s="192"/>
      <c r="HF9" s="192"/>
      <c r="HG9" s="192"/>
      <c r="HH9" s="192"/>
      <c r="HI9" s="192"/>
      <c r="HJ9" s="192"/>
      <c r="HK9" s="192"/>
      <c r="HL9" s="192"/>
      <c r="HM9" s="192"/>
      <c r="HN9" s="192"/>
      <c r="HO9" s="192"/>
      <c r="HP9" s="192"/>
      <c r="HQ9" s="192"/>
      <c r="HR9" s="192"/>
      <c r="HS9" s="192"/>
      <c r="HT9" s="192"/>
      <c r="HU9" s="192"/>
      <c r="HV9" s="192"/>
      <c r="HW9" s="192"/>
      <c r="HX9" s="192"/>
      <c r="HY9" s="192">
        <v>0</v>
      </c>
      <c r="HZ9" s="192">
        <f>HY6/5</f>
        <v>3905.2</v>
      </c>
      <c r="IA9" s="192">
        <f>HY6/5</f>
        <v>3905.2</v>
      </c>
      <c r="IB9" s="192">
        <f>HY6/5</f>
        <v>3905.2</v>
      </c>
      <c r="IC9" s="192">
        <f>HY6/5</f>
        <v>3905.2</v>
      </c>
      <c r="ID9" s="192">
        <f>HY6/5</f>
        <v>3905.2</v>
      </c>
      <c r="IE9" s="192">
        <v>0</v>
      </c>
      <c r="IF9" s="192">
        <v>0</v>
      </c>
      <c r="IG9" s="192">
        <f>IF6/5</f>
        <v>922.4</v>
      </c>
      <c r="IH9" s="192">
        <f>IF6/5</f>
        <v>922.4</v>
      </c>
      <c r="II9" s="192">
        <f>IF6/5</f>
        <v>922.4</v>
      </c>
      <c r="IJ9" s="192">
        <f>IF6/5</f>
        <v>922.4</v>
      </c>
      <c r="IK9" s="192">
        <f>IF6/5</f>
        <v>922.4</v>
      </c>
      <c r="IL9" s="192">
        <v>0</v>
      </c>
      <c r="IM9" s="192">
        <v>0</v>
      </c>
      <c r="IN9" s="192">
        <f>IM6/5</f>
        <v>868.4</v>
      </c>
      <c r="IO9" s="192">
        <f>IM6/5</f>
        <v>868.4</v>
      </c>
      <c r="IP9" s="192">
        <f>IM6/5</f>
        <v>868.4</v>
      </c>
      <c r="IQ9" s="192">
        <f>IM6/5</f>
        <v>868.4</v>
      </c>
      <c r="IR9" s="192">
        <f>IM6/5</f>
        <v>868.4</v>
      </c>
      <c r="IS9" s="192">
        <v>0</v>
      </c>
      <c r="IT9" s="192">
        <v>0</v>
      </c>
      <c r="IU9" s="192">
        <f>IT6/5</f>
        <v>1653.6</v>
      </c>
      <c r="IV9" s="192">
        <f>IT6/5</f>
        <v>1653.6</v>
      </c>
      <c r="IW9" s="192">
        <f>IT6/5</f>
        <v>1653.6</v>
      </c>
      <c r="IX9" s="192">
        <f>IT6/5</f>
        <v>1653.6</v>
      </c>
      <c r="IY9" s="192">
        <f>IT6/5</f>
        <v>1653.6</v>
      </c>
      <c r="IZ9" s="192">
        <v>0</v>
      </c>
      <c r="JA9" s="192">
        <v>0</v>
      </c>
      <c r="JB9" s="192">
        <f>JA6/5</f>
        <v>388.8</v>
      </c>
      <c r="JC9" s="192">
        <f>JA6/5</f>
        <v>388.8</v>
      </c>
      <c r="JD9" s="192">
        <f>JA6/5</f>
        <v>388.8</v>
      </c>
      <c r="JE9" s="192">
        <f>JA6/5</f>
        <v>388.8</v>
      </c>
      <c r="JF9" s="192">
        <f>JA6/5</f>
        <v>388.8</v>
      </c>
      <c r="JG9" s="192">
        <v>0</v>
      </c>
      <c r="JH9" s="192">
        <v>0</v>
      </c>
      <c r="JI9" s="192">
        <f>JH6/5</f>
        <v>902.6</v>
      </c>
      <c r="JJ9" s="192">
        <f>JH6/5</f>
        <v>902.6</v>
      </c>
      <c r="JK9" s="192">
        <f>JH6/5</f>
        <v>902.6</v>
      </c>
      <c r="JL9" s="192">
        <f>JH6/5</f>
        <v>902.6</v>
      </c>
      <c r="JM9" s="192">
        <f>JH6/5</f>
        <v>902.6</v>
      </c>
      <c r="JN9" s="192">
        <v>0</v>
      </c>
      <c r="JO9" s="192">
        <v>0</v>
      </c>
      <c r="JP9" s="192"/>
      <c r="JQ9" s="192"/>
      <c r="JR9" s="192"/>
      <c r="JS9" s="192"/>
      <c r="JT9" s="192"/>
      <c r="JU9" s="192"/>
      <c r="JV9" s="192"/>
      <c r="JW9" s="192"/>
      <c r="JX9" s="192"/>
      <c r="JY9" s="192"/>
      <c r="JZ9" s="192"/>
      <c r="KA9" s="192"/>
      <c r="KB9" s="192"/>
      <c r="KC9" s="192"/>
      <c r="KD9" s="192"/>
      <c r="KE9" s="192"/>
      <c r="KF9" s="192"/>
      <c r="KG9" s="192"/>
      <c r="KH9" s="192"/>
      <c r="KI9" s="192"/>
      <c r="KJ9" s="192"/>
      <c r="KK9" s="192"/>
      <c r="KL9" s="192"/>
      <c r="KM9" s="192"/>
      <c r="KN9" s="192"/>
      <c r="KO9" s="192"/>
      <c r="KP9" s="192"/>
      <c r="KQ9" s="192"/>
      <c r="KR9" s="192"/>
      <c r="KS9" s="192"/>
      <c r="KT9" s="192"/>
      <c r="KU9" s="192"/>
      <c r="KV9" s="192"/>
      <c r="KW9" s="192"/>
      <c r="KX9" s="192"/>
      <c r="KY9" s="192"/>
      <c r="KZ9" s="192"/>
      <c r="LA9" s="192"/>
      <c r="LB9" s="192"/>
      <c r="LC9" s="192"/>
      <c r="LD9" s="192"/>
      <c r="LE9" s="192"/>
      <c r="LF9" s="192"/>
      <c r="LG9" s="192"/>
      <c r="LH9" s="192"/>
      <c r="LI9" s="192"/>
      <c r="LJ9" s="192"/>
      <c r="LK9" s="192"/>
      <c r="LL9" s="192"/>
      <c r="LM9" s="192"/>
      <c r="LN9" s="192"/>
      <c r="LO9" s="192"/>
      <c r="LP9" s="192"/>
      <c r="LQ9" s="192"/>
      <c r="LR9" s="192"/>
      <c r="LS9" s="192"/>
      <c r="LT9" s="192"/>
      <c r="LU9" s="192"/>
      <c r="LV9" s="192"/>
      <c r="LW9" s="192"/>
      <c r="LX9" s="192"/>
      <c r="LY9" s="192"/>
      <c r="LZ9" s="192"/>
      <c r="MA9" s="192"/>
      <c r="MB9" s="192"/>
      <c r="MC9" s="192"/>
      <c r="MD9" s="192"/>
      <c r="ME9" s="192"/>
      <c r="MF9" s="192"/>
      <c r="MG9" s="192"/>
      <c r="MH9" s="192"/>
      <c r="MI9" s="192"/>
      <c r="MJ9" s="192"/>
      <c r="MK9" s="192"/>
      <c r="ML9" s="192"/>
      <c r="MM9" s="192"/>
      <c r="MN9" s="192"/>
      <c r="MO9" s="192"/>
      <c r="MP9" s="192"/>
      <c r="MQ9" s="192"/>
      <c r="MR9" s="192"/>
      <c r="MS9" s="192"/>
      <c r="MT9" s="192"/>
      <c r="MU9" s="192"/>
      <c r="MV9" s="192"/>
      <c r="MW9" s="192"/>
      <c r="MX9" s="192"/>
      <c r="MY9" s="192"/>
      <c r="MZ9" s="192"/>
      <c r="NA9" s="192"/>
      <c r="NB9" s="192"/>
      <c r="NC9" s="192"/>
      <c r="ND9" s="192"/>
      <c r="NE9" s="192"/>
      <c r="NF9" s="192"/>
      <c r="NG9" s="192"/>
      <c r="NH9" s="192"/>
      <c r="NI9" s="192"/>
      <c r="NJ9" s="192"/>
      <c r="NK9" s="192"/>
      <c r="NL9" s="192"/>
      <c r="NM9" s="192"/>
      <c r="NN9" s="192"/>
      <c r="NO9" s="192"/>
      <c r="NP9" s="192"/>
      <c r="NQ9" s="192"/>
      <c r="NR9" s="192"/>
      <c r="NS9" s="192"/>
      <c r="NT9" s="192"/>
      <c r="NU9" s="192"/>
      <c r="NV9" s="192"/>
      <c r="NW9" s="192"/>
      <c r="NX9" s="192"/>
      <c r="NY9" s="192"/>
      <c r="NZ9" s="192"/>
      <c r="OA9" s="192"/>
      <c r="OB9" s="192"/>
      <c r="OC9" s="192"/>
      <c r="OD9" s="192"/>
      <c r="OE9" s="192"/>
      <c r="OF9" s="192"/>
      <c r="OG9" s="192"/>
      <c r="OH9" s="192"/>
      <c r="OI9" s="192"/>
      <c r="OJ9" s="192"/>
      <c r="OK9" s="192"/>
      <c r="OL9" s="192"/>
      <c r="OM9" s="192"/>
      <c r="ON9" s="192"/>
      <c r="OO9" s="192"/>
      <c r="OP9" s="192"/>
      <c r="OQ9" s="192">
        <v>0</v>
      </c>
      <c r="OR9" s="192"/>
      <c r="OS9" s="192"/>
      <c r="OT9" s="192"/>
      <c r="OU9" s="192"/>
      <c r="OV9" s="192"/>
      <c r="OW9" s="192"/>
      <c r="OX9" s="192"/>
    </row>
    <row r="10" spans="1:414" ht="15.75" customHeight="1">
      <c r="A10" s="80" t="s">
        <v>217</v>
      </c>
      <c r="B10" s="81">
        <f>'Inbound SOS &amp; EOD'!B56+'Inbound SOS &amp; EOD'!B79</f>
        <v>0</v>
      </c>
      <c r="C10" s="81">
        <f>'Inbound SOS &amp; EOD'!C56+'Inbound SOS &amp; EOD'!C79</f>
        <v>598</v>
      </c>
      <c r="D10" s="81">
        <f>'Inbound SOS &amp; EOD'!D56+'Inbound SOS &amp; EOD'!D79</f>
        <v>0</v>
      </c>
      <c r="E10" s="81">
        <f>'Inbound SOS &amp; EOD'!E56+'Inbound SOS &amp; EOD'!E79</f>
        <v>628</v>
      </c>
      <c r="F10" s="81">
        <f>'Inbound SOS &amp; EOD'!F56+'Inbound SOS &amp; EOD'!F79</f>
        <v>148</v>
      </c>
      <c r="G10" s="81">
        <f>'Inbound SOS &amp; EOD'!G56+'Inbound SOS &amp; EOD'!G79</f>
        <v>1539</v>
      </c>
      <c r="H10" s="81">
        <f>'Inbound SOS &amp; EOD'!H56+'Inbound SOS &amp; EOD'!H79</f>
        <v>0</v>
      </c>
      <c r="I10" s="81">
        <f>'Inbound SOS &amp; EOD'!I56+'Inbound SOS &amp; EOD'!I79</f>
        <v>0</v>
      </c>
      <c r="J10" s="81">
        <f>'Inbound SOS &amp; EOD'!J56+'Inbound SOS &amp; EOD'!J79</f>
        <v>267</v>
      </c>
      <c r="K10" s="81">
        <f>'Inbound SOS &amp; EOD'!K56+'Inbound SOS &amp; EOD'!K79</f>
        <v>4</v>
      </c>
      <c r="L10" s="81">
        <f>'Inbound SOS &amp; EOD'!L56+'Inbound SOS &amp; EOD'!L79</f>
        <v>98</v>
      </c>
      <c r="M10" s="81">
        <f>'Inbound SOS &amp; EOD'!M56+'Inbound SOS &amp; EOD'!M79</f>
        <v>26</v>
      </c>
      <c r="N10" s="81">
        <f>'Inbound SOS &amp; EOD'!N56+'Inbound SOS &amp; EOD'!N79</f>
        <v>272</v>
      </c>
      <c r="O10" s="81">
        <f>'Inbound SOS &amp; EOD'!O56+'Inbound SOS &amp; EOD'!O79</f>
        <v>0</v>
      </c>
      <c r="P10" s="81">
        <f>'Inbound SOS &amp; EOD'!P56+'Inbound SOS &amp; EOD'!P79</f>
        <v>0</v>
      </c>
      <c r="Q10" s="81">
        <f>'Inbound SOS &amp; EOD'!Q56+'Inbound SOS &amp; EOD'!Q79</f>
        <v>20</v>
      </c>
      <c r="R10" s="81">
        <f>'Inbound SOS &amp; EOD'!R56+'Inbound SOS &amp; EOD'!R79</f>
        <v>0</v>
      </c>
      <c r="S10" s="81">
        <f>'Inbound SOS &amp; EOD'!S56+'Inbound SOS &amp; EOD'!S79</f>
        <v>0</v>
      </c>
      <c r="T10" s="81">
        <f>'Inbound SOS &amp; EOD'!T56+'Inbound SOS &amp; EOD'!T79</f>
        <v>59</v>
      </c>
      <c r="U10" s="81">
        <f>'Inbound SOS &amp; EOD'!U56+'Inbound SOS &amp; EOD'!U79</f>
        <v>0</v>
      </c>
      <c r="V10" s="81">
        <f>'Inbound SOS &amp; EOD'!V56+'Inbound SOS &amp; EOD'!V79</f>
        <v>0</v>
      </c>
      <c r="W10" s="81">
        <f>'Inbound SOS &amp; EOD'!W56+'Inbound SOS &amp; EOD'!W79</f>
        <v>0</v>
      </c>
      <c r="X10" s="81">
        <f>'Inbound SOS &amp; EOD'!X56+'Inbound SOS &amp; EOD'!X79</f>
        <v>12</v>
      </c>
      <c r="Y10" s="81">
        <f>'Inbound SOS &amp; EOD'!Y56+'Inbound SOS &amp; EOD'!Y79</f>
        <v>0</v>
      </c>
      <c r="Z10" s="81">
        <f>'Inbound SOS &amp; EOD'!Z56+'Inbound SOS &amp; EOD'!Z79</f>
        <v>0</v>
      </c>
      <c r="AA10" s="81">
        <f>'Inbound SOS &amp; EOD'!AA56+'Inbound SOS &amp; EOD'!AA79</f>
        <v>206</v>
      </c>
      <c r="AB10" s="81">
        <f>'Inbound SOS &amp; EOD'!AB56+'Inbound SOS &amp; EOD'!AB79</f>
        <v>0</v>
      </c>
      <c r="AC10" s="81">
        <f>'Inbound SOS &amp; EOD'!AC56+'Inbound SOS &amp; EOD'!AC79</f>
        <v>0</v>
      </c>
      <c r="AD10" s="81">
        <f>'Inbound SOS &amp; EOD'!AD56+'Inbound SOS &amp; EOD'!AD79</f>
        <v>0</v>
      </c>
      <c r="AE10" s="81">
        <f>'Inbound SOS &amp; EOD'!AE56+'Inbound SOS &amp; EOD'!AE79</f>
        <v>195</v>
      </c>
      <c r="AF10" s="81">
        <f>'Inbound SOS &amp; EOD'!AF56+'Inbound SOS &amp; EOD'!AF79</f>
        <v>606</v>
      </c>
      <c r="AG10" s="81">
        <f>'Inbound SOS &amp; EOD'!AG56+'Inbound SOS &amp; EOD'!AG79</f>
        <v>707</v>
      </c>
      <c r="AH10" s="81">
        <f>'Inbound SOS &amp; EOD'!AH56+'Inbound SOS &amp; EOD'!AH79</f>
        <v>0</v>
      </c>
      <c r="AI10" s="81">
        <f>'Inbound SOS &amp; EOD'!AI56+'Inbound SOS &amp; EOD'!AI79</f>
        <v>283</v>
      </c>
      <c r="AJ10" s="81">
        <f>'Inbound SOS &amp; EOD'!AJ56+'Inbound SOS &amp; EOD'!AJ79</f>
        <v>0</v>
      </c>
      <c r="AK10" s="81">
        <f>'Inbound SOS &amp; EOD'!AK56+'Inbound SOS &amp; EOD'!AK79</f>
        <v>0</v>
      </c>
      <c r="AL10" s="81">
        <f>'Inbound SOS &amp; EOD'!AL56+'Inbound SOS &amp; EOD'!AL79</f>
        <v>0</v>
      </c>
      <c r="AM10" s="81">
        <f>'Inbound SOS &amp; EOD'!AM56+'Inbound SOS &amp; EOD'!AM79</f>
        <v>894</v>
      </c>
      <c r="AN10" s="81">
        <f>'Inbound SOS &amp; EOD'!AN56+'Inbound SOS &amp; EOD'!AN79</f>
        <v>198</v>
      </c>
      <c r="AO10" s="81">
        <f>'Inbound SOS &amp; EOD'!AO56+'Inbound SOS &amp; EOD'!AO79</f>
        <v>306</v>
      </c>
      <c r="AP10" s="81">
        <f>'Inbound SOS &amp; EOD'!AP56+'Inbound SOS &amp; EOD'!AP79</f>
        <v>0</v>
      </c>
      <c r="AQ10" s="81">
        <f>'Inbound SOS &amp; EOD'!AQ56+'Inbound SOS &amp; EOD'!AQ79</f>
        <v>0</v>
      </c>
      <c r="AR10" s="81">
        <f>'Inbound SOS &amp; EOD'!AR56+'Inbound SOS &amp; EOD'!AR79</f>
        <v>0</v>
      </c>
      <c r="AS10" s="81">
        <f>'Inbound SOS &amp; EOD'!AS56+'Inbound SOS &amp; EOD'!AS79</f>
        <v>104</v>
      </c>
      <c r="AT10" s="81">
        <f>'Inbound SOS &amp; EOD'!AT56+'Inbound SOS &amp; EOD'!AT79</f>
        <v>152</v>
      </c>
      <c r="AU10" s="81">
        <f>'Inbound SOS &amp; EOD'!AU56+'Inbound SOS &amp; EOD'!AU79</f>
        <v>1498</v>
      </c>
      <c r="AV10" s="81">
        <f>'Inbound SOS &amp; EOD'!AV56+'Inbound SOS &amp; EOD'!AV79</f>
        <v>0</v>
      </c>
      <c r="AW10" s="81">
        <f>'Inbound SOS &amp; EOD'!AW56+'Inbound SOS &amp; EOD'!AW79</f>
        <v>441</v>
      </c>
      <c r="AX10" s="81">
        <f>'Inbound SOS &amp; EOD'!AX56+'Inbound SOS &amp; EOD'!AX78</f>
        <v>0</v>
      </c>
      <c r="AY10" s="81">
        <f>'Inbound SOS &amp; EOD'!AY56+'Inbound SOS &amp; EOD'!AY79</f>
        <v>0</v>
      </c>
      <c r="AZ10" s="81">
        <f>'Inbound SOS &amp; EOD'!AZ56+'Inbound SOS &amp; EOD'!AZ79</f>
        <v>2778</v>
      </c>
      <c r="BA10" s="81">
        <f>'Inbound SOS &amp; EOD'!BA56+'Inbound SOS &amp; EOD'!BA79</f>
        <v>803</v>
      </c>
      <c r="BB10" s="81">
        <f>'Inbound SOS &amp; EOD'!BB56+'Inbound SOS &amp; EOD'!BB79</f>
        <v>3438</v>
      </c>
      <c r="BC10" s="81">
        <f>'Inbound SOS &amp; EOD'!BC56+'Inbound SOS &amp; EOD'!BC79</f>
        <v>1107</v>
      </c>
      <c r="BD10" s="81">
        <f>'Inbound SOS &amp; EOD'!BD56+'Inbound SOS &amp; EOD'!BD79</f>
        <v>1101</v>
      </c>
      <c r="BE10" s="81">
        <f>'Inbound SOS &amp; EOD'!BE56+'Inbound SOS &amp; EOD'!BE79</f>
        <v>0</v>
      </c>
      <c r="BF10" s="81">
        <f>'Inbound SOS &amp; EOD'!BF56+'Inbound SOS &amp; EOD'!BF79</f>
        <v>0</v>
      </c>
      <c r="BG10" s="81">
        <f>'Inbound SOS &amp; EOD'!BG56+'Inbound SOS &amp; EOD'!BG79</f>
        <v>440</v>
      </c>
      <c r="BH10" s="81">
        <f>'Inbound SOS &amp; EOD'!BH56+'Inbound SOS &amp; EOD'!BH79</f>
        <v>705</v>
      </c>
      <c r="BI10" s="81">
        <f>'Inbound SOS &amp; EOD'!BI56+'Inbound SOS &amp; EOD'!BI79</f>
        <v>1171</v>
      </c>
      <c r="BJ10" s="81">
        <f>'Inbound SOS &amp; EOD'!BJ56+'Inbound SOS &amp; EOD'!BJ79</f>
        <v>0</v>
      </c>
      <c r="BK10" s="81">
        <f>'Inbound SOS &amp; EOD'!BK56+'Inbound SOS &amp; EOD'!BK79</f>
        <v>0</v>
      </c>
      <c r="BL10" s="81">
        <f>'Inbound SOS &amp; EOD'!BL56+'Inbound SOS &amp; EOD'!BL79</f>
        <v>0</v>
      </c>
      <c r="BM10" s="81">
        <f>'Inbound SOS &amp; EOD'!BM56+'Inbound SOS &amp; EOD'!BM79</f>
        <v>0</v>
      </c>
      <c r="BN10" s="81">
        <f>'Inbound SOS &amp; EOD'!BN56+'Inbound SOS &amp; EOD'!BN79</f>
        <v>98</v>
      </c>
      <c r="BO10" s="81">
        <f>'Inbound SOS &amp; EOD'!BO56+'Inbound SOS &amp; EOD'!BO79</f>
        <v>0</v>
      </c>
      <c r="BP10" s="81">
        <f>'Inbound SOS &amp; EOD'!BP56+'Inbound SOS &amp; EOD'!BP79</f>
        <v>822</v>
      </c>
      <c r="BQ10" s="81">
        <f>'Inbound SOS &amp; EOD'!BQ56+'Inbound SOS &amp; EOD'!BQ79</f>
        <v>97</v>
      </c>
      <c r="BR10" s="81">
        <f>'Inbound SOS &amp; EOD'!BR56+'Inbound SOS &amp; EOD'!BR79</f>
        <v>543</v>
      </c>
      <c r="BS10" s="81">
        <f>'Inbound SOS &amp; EOD'!BS56+'Inbound SOS &amp; EOD'!BS79</f>
        <v>0</v>
      </c>
      <c r="BT10" s="81">
        <f>'Inbound SOS &amp; EOD'!BT56+'Inbound SOS &amp; EOD'!BT79</f>
        <v>0</v>
      </c>
      <c r="BU10" s="81">
        <f>'Inbound SOS &amp; EOD'!BU56+'Inbound SOS &amp; EOD'!BU79</f>
        <v>429</v>
      </c>
      <c r="BV10" s="81">
        <f>'Inbound SOS &amp; EOD'!BV56+'Inbound SOS &amp; EOD'!BV79</f>
        <v>0</v>
      </c>
      <c r="BW10" s="81">
        <f>'Inbound SOS &amp; EOD'!BW56+'Inbound SOS &amp; EOD'!BW79</f>
        <v>154</v>
      </c>
      <c r="BX10" s="81">
        <f>'Inbound SOS &amp; EOD'!BX56+'Inbound SOS &amp; EOD'!BX79</f>
        <v>102</v>
      </c>
      <c r="BY10" s="81">
        <f>'Inbound SOS &amp; EOD'!BY56+'Inbound SOS &amp; EOD'!BY79</f>
        <v>382</v>
      </c>
      <c r="BZ10" s="81">
        <f>'Inbound SOS &amp; EOD'!BZ56+'Inbound SOS &amp; EOD'!BZ79</f>
        <v>0</v>
      </c>
      <c r="CA10" s="81">
        <f>'Inbound SOS &amp; EOD'!CA56+'Inbound SOS &amp; EOD'!CA79</f>
        <v>0</v>
      </c>
      <c r="CB10" s="81">
        <f>'Inbound SOS &amp; EOD'!CB56+'Inbound SOS &amp; EOD'!CB79</f>
        <v>0</v>
      </c>
      <c r="CC10" s="81">
        <f>'Inbound SOS &amp; EOD'!CC56+'Inbound SOS &amp; EOD'!CC79</f>
        <v>30</v>
      </c>
      <c r="CD10" s="81">
        <f>'Inbound SOS &amp; EOD'!CD56+'Inbound SOS &amp; EOD'!CD79</f>
        <v>183</v>
      </c>
      <c r="CE10" s="81">
        <f>'Inbound SOS &amp; EOD'!CE56+'Inbound SOS &amp; EOD'!CE79</f>
        <v>15</v>
      </c>
      <c r="CF10" s="81">
        <f>'Inbound SOS &amp; EOD'!CF56+'Inbound SOS &amp; EOD'!CF79</f>
        <v>0</v>
      </c>
      <c r="CG10" s="81">
        <f>'Inbound SOS &amp; EOD'!CG56+'Inbound SOS &amp; EOD'!CG79</f>
        <v>0</v>
      </c>
      <c r="CH10" s="81">
        <f>'Inbound SOS &amp; EOD'!CH56+'Inbound SOS &amp; EOD'!CH79</f>
        <v>0</v>
      </c>
      <c r="CI10" s="81">
        <f>'Inbound SOS &amp; EOD'!CI56+'Inbound SOS &amp; EOD'!CI79</f>
        <v>28</v>
      </c>
      <c r="CJ10" s="81">
        <f>'Inbound SOS &amp; EOD'!CJ56+'Inbound SOS &amp; EOD'!CJ79</f>
        <v>0</v>
      </c>
      <c r="CK10" s="81">
        <f>'Inbound SOS &amp; EOD'!CK56+'Inbound SOS &amp; EOD'!CK79</f>
        <v>0</v>
      </c>
      <c r="CL10" s="81">
        <f>'Inbound SOS &amp; EOD'!CL56+'Inbound SOS &amp; EOD'!CL79</f>
        <v>0</v>
      </c>
      <c r="CM10" s="81">
        <f>'Inbound SOS &amp; EOD'!CM56+'Inbound SOS &amp; EOD'!CM79</f>
        <v>0</v>
      </c>
      <c r="CN10" s="81">
        <f>'Inbound SOS &amp; EOD'!CN56+'Inbound SOS &amp; EOD'!CN79</f>
        <v>0</v>
      </c>
      <c r="CO10" s="81">
        <f>'Inbound SOS &amp; EOD'!CO56+'Inbound SOS &amp; EOD'!CO79</f>
        <v>0</v>
      </c>
      <c r="CP10" s="81">
        <f>'Inbound SOS &amp; EOD'!CP56+'Inbound SOS &amp; EOD'!CP79</f>
        <v>18</v>
      </c>
      <c r="CQ10" s="81">
        <f>'Inbound SOS &amp; EOD'!CQ56+'Inbound SOS &amp; EOD'!CQ79</f>
        <v>0</v>
      </c>
      <c r="CR10" s="81">
        <f>'Inbound SOS &amp; EOD'!CR56+'Inbound SOS &amp; EOD'!CR79</f>
        <v>496</v>
      </c>
      <c r="CS10" s="81">
        <f>'Inbound SOS &amp; EOD'!CS56+'Inbound SOS &amp; EOD'!CS79</f>
        <v>0</v>
      </c>
      <c r="CT10" s="81">
        <f>'Inbound SOS &amp; EOD'!CT56+'Inbound SOS &amp; EOD'!CT79</f>
        <v>1321</v>
      </c>
      <c r="CU10" s="81">
        <f>'Inbound SOS &amp; EOD'!CU56+'Inbound SOS &amp; EOD'!CU79</f>
        <v>0</v>
      </c>
      <c r="CV10" s="81">
        <f>'Inbound SOS &amp; EOD'!CV56+'Inbound SOS &amp; EOD'!CV79</f>
        <v>0</v>
      </c>
      <c r="CW10" s="81">
        <f>'Inbound SOS &amp; EOD'!CW56+'Inbound SOS &amp; EOD'!CW79</f>
        <v>1453</v>
      </c>
      <c r="CX10" s="81">
        <f>'Inbound SOS &amp; EOD'!CX56+'Inbound SOS &amp; EOD'!CX79</f>
        <v>316</v>
      </c>
      <c r="CY10" s="81">
        <f>'Inbound SOS &amp; EOD'!CY56+'Inbound SOS &amp; EOD'!CY79</f>
        <v>69</v>
      </c>
      <c r="CZ10" s="81">
        <f>'Inbound SOS &amp; EOD'!CZ56+'Inbound SOS &amp; EOD'!CZ79</f>
        <v>0</v>
      </c>
      <c r="DA10" s="81">
        <f>'Inbound SOS &amp; EOD'!DA56+'Inbound SOS &amp; EOD'!DA79</f>
        <v>0</v>
      </c>
      <c r="DB10" s="81">
        <f>'Inbound SOS &amp; EOD'!DB56+'Inbound SOS &amp; EOD'!DB79</f>
        <v>0</v>
      </c>
      <c r="DC10" s="81">
        <f>'Inbound SOS &amp; EOD'!DC56+'Inbound SOS &amp; EOD'!DC79</f>
        <v>0</v>
      </c>
      <c r="DD10" s="81">
        <f>'Inbound SOS &amp; EOD'!DD56+'Inbound SOS &amp; EOD'!DD79</f>
        <v>49</v>
      </c>
      <c r="DE10" s="81">
        <f>'Inbound SOS &amp; EOD'!DE56+'Inbound SOS &amp; EOD'!DE79</f>
        <v>0</v>
      </c>
      <c r="DF10" s="81">
        <f>'Inbound SOS &amp; EOD'!DF56+'Inbound SOS &amp; EOD'!DF79</f>
        <v>156</v>
      </c>
      <c r="DG10" s="81">
        <f>'Inbound SOS &amp; EOD'!DG56+'Inbound SOS &amp; EOD'!DG79</f>
        <v>0</v>
      </c>
      <c r="DH10" s="81">
        <f>'Inbound SOS &amp; EOD'!DH56+'Inbound SOS &amp; EOD'!DH79</f>
        <v>716</v>
      </c>
      <c r="DI10" s="81">
        <f>'Inbound SOS &amp; EOD'!DI56+'Inbound SOS &amp; EOD'!DI79</f>
        <v>0</v>
      </c>
      <c r="DJ10" s="81">
        <f>'Inbound SOS &amp; EOD'!DJ56+'Inbound SOS &amp; EOD'!DJ79</f>
        <v>0</v>
      </c>
      <c r="DK10" s="81">
        <f>'Inbound SOS &amp; EOD'!DK56+'Inbound SOS &amp; EOD'!DK79</f>
        <v>0</v>
      </c>
      <c r="DL10" s="81">
        <f>'Inbound SOS &amp; EOD'!DL56+'Inbound SOS &amp; EOD'!DL79</f>
        <v>61</v>
      </c>
      <c r="DM10" s="81">
        <f>'Inbound SOS &amp; EOD'!DM56+'Inbound SOS &amp; EOD'!DM79</f>
        <v>64</v>
      </c>
      <c r="DN10" s="81">
        <f>'Inbound SOS &amp; EOD'!DN56+'Inbound SOS &amp; EOD'!DN79</f>
        <v>0</v>
      </c>
      <c r="DO10" s="81">
        <f>'Inbound SOS &amp; EOD'!DO56+'Inbound SOS &amp; EOD'!DO79</f>
        <v>0</v>
      </c>
      <c r="DP10" s="81">
        <f>'Inbound SOS &amp; EOD'!DP56+'Inbound SOS &amp; EOD'!DP79</f>
        <v>0</v>
      </c>
      <c r="DQ10" s="81">
        <f>'Inbound SOS &amp; EOD'!DQ56+'Inbound SOS &amp; EOD'!DQ79</f>
        <v>0</v>
      </c>
      <c r="DR10" s="81">
        <f>'Inbound SOS &amp; EOD'!DR56+'Inbound SOS &amp; EOD'!DR79</f>
        <v>122</v>
      </c>
      <c r="DS10" s="81">
        <f>'Inbound SOS &amp; EOD'!DS56+'Inbound SOS &amp; EOD'!DS79</f>
        <v>2830</v>
      </c>
      <c r="DT10" s="81">
        <f>'Inbound SOS &amp; EOD'!DT56+'Inbound SOS &amp; EOD'!DT79</f>
        <v>0</v>
      </c>
      <c r="DU10" s="81">
        <f>'Inbound SOS &amp; EOD'!DU56+'Inbound SOS &amp; EOD'!DU79</f>
        <v>747</v>
      </c>
      <c r="DV10" s="81">
        <f>'Inbound SOS &amp; EOD'!DV56+'Inbound SOS &amp; EOD'!DV79</f>
        <v>2522</v>
      </c>
      <c r="DW10" s="81">
        <f>'Inbound SOS &amp; EOD'!DW56+'Inbound SOS &amp; EOD'!DW79</f>
        <v>0</v>
      </c>
      <c r="DX10" s="81">
        <f>'Inbound SOS &amp; EOD'!DX56+'Inbound SOS &amp; EOD'!DX79</f>
        <v>0</v>
      </c>
      <c r="DY10" s="81">
        <f>'Inbound SOS &amp; EOD'!DY56+'Inbound SOS &amp; EOD'!DY79</f>
        <v>0</v>
      </c>
      <c r="DZ10" s="81">
        <f>'Inbound SOS &amp; EOD'!DZ56+'Inbound SOS &amp; EOD'!DZ79</f>
        <v>1504</v>
      </c>
      <c r="EA10" s="81">
        <f>'Inbound SOS &amp; EOD'!EA56+'Inbound SOS &amp; EOD'!EA79</f>
        <v>43</v>
      </c>
      <c r="EB10" s="81">
        <f>'Inbound SOS &amp; EOD'!EB56+'Inbound SOS &amp; EOD'!EB79</f>
        <v>63</v>
      </c>
      <c r="EC10" s="81">
        <f>'Inbound SOS &amp; EOD'!EC56+'Inbound SOS &amp; EOD'!EC79</f>
        <v>4294</v>
      </c>
      <c r="ED10" s="81">
        <f>'Inbound SOS &amp; EOD'!ED56+'Inbound SOS &amp; EOD'!ED79</f>
        <v>0</v>
      </c>
      <c r="EE10" s="81">
        <f>'Inbound SOS &amp; EOD'!EE56+'Inbound SOS &amp; EOD'!EE79</f>
        <v>0</v>
      </c>
      <c r="EF10" s="81">
        <f>'Inbound SOS &amp; EOD'!EF56+'Inbound SOS &amp; EOD'!EF79</f>
        <v>64</v>
      </c>
      <c r="EG10" s="81">
        <f>'Inbound SOS &amp; EOD'!EG56+'Inbound SOS &amp; EOD'!EG79</f>
        <v>0</v>
      </c>
      <c r="EH10" s="81">
        <f>'Inbound SOS &amp; EOD'!EH56+'Inbound SOS &amp; EOD'!EH79</f>
        <v>0</v>
      </c>
      <c r="EI10" s="81">
        <f>'Inbound SOS &amp; EOD'!EI56+'Inbound SOS &amp; EOD'!EI79</f>
        <v>0</v>
      </c>
      <c r="EJ10" s="81">
        <f>'Inbound SOS &amp; EOD'!EJ56+'Inbound SOS &amp; EOD'!EJ79</f>
        <v>343</v>
      </c>
      <c r="EK10" s="81">
        <f>'Inbound SOS &amp; EOD'!EK56+'Inbound SOS &amp; EOD'!EK79</f>
        <v>0</v>
      </c>
      <c r="EL10" s="81">
        <f>'Inbound SOS &amp; EOD'!EL56+'Inbound SOS &amp; EOD'!EL79</f>
        <v>0</v>
      </c>
      <c r="EM10" s="81">
        <f>'Inbound SOS &amp; EOD'!EM56+'Inbound SOS &amp; EOD'!EM79</f>
        <v>61</v>
      </c>
      <c r="EN10" s="81">
        <f>'Inbound SOS &amp; EOD'!EN56+'Inbound SOS &amp; EOD'!EN79</f>
        <v>73</v>
      </c>
      <c r="EO10" s="81">
        <f>'Inbound SOS &amp; EOD'!EO56+'Inbound SOS &amp; EOD'!EO79</f>
        <v>1227</v>
      </c>
      <c r="EP10" s="81">
        <f>'Inbound SOS &amp; EOD'!EP56+'Inbound SOS &amp; EOD'!EP79</f>
        <v>0</v>
      </c>
      <c r="EQ10" s="81">
        <f>'Inbound SOS &amp; EOD'!EQ56+'Inbound SOS &amp; EOD'!EQ79</f>
        <v>504</v>
      </c>
      <c r="ER10" s="81">
        <f>'Inbound SOS &amp; EOD'!ER56+'Inbound SOS &amp; EOD'!ER79</f>
        <v>0</v>
      </c>
      <c r="ES10" s="81">
        <f>'Inbound SOS &amp; EOD'!ES56+'Inbound SOS &amp; EOD'!ES79</f>
        <v>0</v>
      </c>
      <c r="ET10" s="81">
        <f>'Inbound SOS &amp; EOD'!ET56+'Inbound SOS &amp; EOD'!ET79</f>
        <v>0</v>
      </c>
      <c r="EU10" s="81">
        <f>'Inbound SOS &amp; EOD'!EU56+'Inbound SOS &amp; EOD'!EU79</f>
        <v>37</v>
      </c>
      <c r="EV10" s="81">
        <f>'Inbound SOS &amp; EOD'!EV56+'Inbound SOS &amp; EOD'!EV79</f>
        <v>0</v>
      </c>
      <c r="EW10" s="81">
        <f>'Inbound SOS &amp; EOD'!EW56+'Inbound SOS &amp; EOD'!EW79</f>
        <v>1947</v>
      </c>
      <c r="EX10" s="81">
        <f>'Inbound SOS &amp; EOD'!EX56+'Inbound SOS &amp; EOD'!EX79</f>
        <v>0</v>
      </c>
      <c r="EY10" s="81">
        <f>'Inbound SOS &amp; EOD'!EY56+'Inbound SOS &amp; EOD'!EY79</f>
        <v>0</v>
      </c>
      <c r="EZ10" s="81">
        <f>'Inbound SOS &amp; EOD'!EZ56+'Inbound SOS &amp; EOD'!EZ79</f>
        <v>0</v>
      </c>
      <c r="FA10" s="81">
        <f>'Inbound SOS &amp; EOD'!FA56+'Inbound SOS &amp; EOD'!FA79</f>
        <v>1473</v>
      </c>
      <c r="FB10" s="81">
        <f>'Inbound SOS &amp; EOD'!FB56+'Inbound SOS &amp; EOD'!FB79</f>
        <v>528</v>
      </c>
      <c r="FC10" s="81">
        <f>'Inbound SOS &amp; EOD'!FC56+'Inbound SOS &amp; EOD'!FC79</f>
        <v>1870</v>
      </c>
      <c r="FD10" s="81">
        <f>'Inbound SOS &amp; EOD'!FD56+'Inbound SOS &amp; EOD'!FD79</f>
        <v>876</v>
      </c>
      <c r="FE10" s="81">
        <f>'Inbound SOS &amp; EOD'!FE56+'Inbound SOS &amp; EOD'!FE79</f>
        <v>1410</v>
      </c>
      <c r="FF10" s="81">
        <f>'Inbound SOS &amp; EOD'!FF56+'Inbound SOS &amp; EOD'!FF79</f>
        <v>0</v>
      </c>
      <c r="FG10" s="81">
        <f>'Inbound SOS &amp; EOD'!FG56+'Inbound SOS &amp; EOD'!FG79</f>
        <v>0</v>
      </c>
      <c r="FH10" s="81">
        <f>'Inbound SOS &amp; EOD'!FH56+'Inbound SOS &amp; EOD'!FH79</f>
        <v>2861</v>
      </c>
      <c r="FI10" s="81">
        <f>'Inbound SOS &amp; EOD'!FI56+'Inbound SOS &amp; EOD'!FI79</f>
        <v>386</v>
      </c>
      <c r="FJ10" s="81">
        <f>'Inbound SOS &amp; EOD'!FJ56+'Inbound SOS &amp; EOD'!FJ79</f>
        <v>1566</v>
      </c>
      <c r="FK10" s="81">
        <f>'Inbound SOS &amp; EOD'!FK56+'Inbound SOS &amp; EOD'!FK79</f>
        <v>988</v>
      </c>
      <c r="FL10" s="81">
        <f>'Inbound SOS &amp; EOD'!FL56+'Inbound SOS &amp; EOD'!FL79</f>
        <v>2113</v>
      </c>
      <c r="FM10" s="81">
        <f>'Inbound SOS &amp; EOD'!FM56+'Inbound SOS &amp; EOD'!FM79</f>
        <v>0</v>
      </c>
      <c r="FN10" s="81">
        <f>'Inbound SOS &amp; EOD'!FN56+'Inbound SOS &amp; EOD'!FN79</f>
        <v>0</v>
      </c>
      <c r="FO10" s="81">
        <f>'Inbound SOS &amp; EOD'!FO56+'Inbound SOS &amp; EOD'!FO79</f>
        <v>155</v>
      </c>
      <c r="FP10" s="81">
        <f>'Inbound SOS &amp; EOD'!FP56+'Inbound SOS &amp; EOD'!FP79</f>
        <v>245</v>
      </c>
      <c r="FQ10" s="81">
        <f>'Inbound SOS &amp; EOD'!FQ56+'Inbound SOS &amp; EOD'!FQ79</f>
        <v>1986</v>
      </c>
      <c r="FR10" s="81">
        <f>'Inbound SOS &amp; EOD'!FR56+'Inbound SOS &amp; EOD'!FR79</f>
        <v>764</v>
      </c>
      <c r="FS10" s="81">
        <f>'Inbound SOS &amp; EOD'!FS56+'Inbound SOS &amp; EOD'!FS79</f>
        <v>1081</v>
      </c>
      <c r="FT10" s="81">
        <f>'Inbound SOS &amp; EOD'!FT56+'Inbound SOS &amp; EOD'!FT79</f>
        <v>0</v>
      </c>
      <c r="FU10" s="81">
        <f>'Inbound SOS &amp; EOD'!FU56+'Inbound SOS &amp; EOD'!FU79</f>
        <v>0</v>
      </c>
      <c r="FV10" s="81">
        <f>'Inbound SOS &amp; EOD'!FV56+'Inbound SOS &amp; EOD'!FV79</f>
        <v>0</v>
      </c>
      <c r="FW10" s="81">
        <f>'Inbound SOS &amp; EOD'!FW56+'Inbound SOS &amp; EOD'!FW79</f>
        <v>1481</v>
      </c>
      <c r="FX10" s="81">
        <f>'Inbound SOS &amp; EOD'!FX56+'Inbound SOS &amp; EOD'!FX79</f>
        <v>290</v>
      </c>
      <c r="FY10" s="81">
        <f>'Inbound SOS &amp; EOD'!FY56+'Inbound SOS &amp; EOD'!FY79</f>
        <v>1192</v>
      </c>
      <c r="FZ10" s="81">
        <f>'Inbound SOS &amp; EOD'!FZ56+'Inbound SOS &amp; EOD'!FZ79</f>
        <v>206</v>
      </c>
      <c r="GA10" s="81">
        <f>'Inbound SOS &amp; EOD'!GA56+'Inbound SOS &amp; EOD'!GA79</f>
        <v>0</v>
      </c>
      <c r="GB10" s="81">
        <f>'Inbound SOS &amp; EOD'!GB56+'Inbound SOS &amp; EOD'!GB79</f>
        <v>0</v>
      </c>
      <c r="GC10" s="81">
        <f>'Inbound SOS &amp; EOD'!GC56+'Inbound SOS &amp; EOD'!GC79</f>
        <v>0</v>
      </c>
      <c r="GD10" s="81">
        <f>'Inbound SOS &amp; EOD'!GD56+'Inbound SOS &amp; EOD'!GD79</f>
        <v>252</v>
      </c>
      <c r="GE10" s="81">
        <f>'Inbound SOS &amp; EOD'!GE56+'Inbound SOS &amp; EOD'!GE79</f>
        <v>97</v>
      </c>
      <c r="GF10" s="81">
        <f>'Inbound SOS &amp; EOD'!GF56+'Inbound SOS &amp; EOD'!GF79</f>
        <v>0</v>
      </c>
      <c r="GG10" s="81">
        <f>'Inbound SOS &amp; EOD'!GG56+'Inbound SOS &amp; EOD'!GG79</f>
        <v>0</v>
      </c>
      <c r="GH10" s="81">
        <f>'Inbound SOS &amp; EOD'!GH56+'Inbound SOS &amp; EOD'!GH79</f>
        <v>0</v>
      </c>
      <c r="GI10" s="81">
        <f>'Inbound SOS &amp; EOD'!GI56+'Inbound SOS &amp; EOD'!GI79</f>
        <v>0</v>
      </c>
      <c r="GJ10" s="81">
        <f>'Inbound SOS &amp; EOD'!GJ56+'Inbound SOS &amp; EOD'!GJ79</f>
        <v>91</v>
      </c>
      <c r="GK10" s="81">
        <f>'Inbound SOS &amp; EOD'!GK56+'Inbound SOS &amp; EOD'!GK79</f>
        <v>813</v>
      </c>
      <c r="GL10" s="81">
        <f>'Inbound SOS &amp; EOD'!GL56+'Inbound SOS &amp; EOD'!GL79</f>
        <v>135</v>
      </c>
      <c r="GM10" s="81">
        <f>'Inbound SOS &amp; EOD'!GM56+'Inbound SOS &amp; EOD'!GM79</f>
        <v>29</v>
      </c>
      <c r="GN10" s="81">
        <f>'Inbound SOS &amp; EOD'!GN56+'Inbound SOS &amp; EOD'!GN79</f>
        <v>229</v>
      </c>
      <c r="GO10" s="81">
        <f>'Inbound SOS &amp; EOD'!GO56+'Inbound SOS &amp; EOD'!GO79</f>
        <v>0</v>
      </c>
      <c r="GP10" s="81">
        <f>'Inbound SOS &amp; EOD'!GP56+'Inbound SOS &amp; EOD'!GP79</f>
        <v>0</v>
      </c>
      <c r="GQ10" s="81">
        <f>'Inbound SOS &amp; EOD'!GQ56+'Inbound SOS &amp; EOD'!GQ79</f>
        <v>0</v>
      </c>
      <c r="GR10" s="81">
        <f>'Inbound SOS &amp; EOD'!GR56+'Inbound SOS &amp; EOD'!GR79</f>
        <v>1040</v>
      </c>
      <c r="GS10" s="81">
        <f>'Inbound SOS &amp; EOD'!GS56+'Inbound SOS &amp; EOD'!GS79</f>
        <v>0</v>
      </c>
      <c r="GT10" s="81">
        <f>'Inbound SOS &amp; EOD'!GT56+'Inbound SOS &amp; EOD'!GT79</f>
        <v>2439</v>
      </c>
      <c r="GU10" s="81">
        <f>'Inbound SOS &amp; EOD'!GU56+'Inbound SOS &amp; EOD'!GU79</f>
        <v>18</v>
      </c>
      <c r="GV10" s="81">
        <f>'Inbound SOS &amp; EOD'!GV56+'Inbound SOS &amp; EOD'!GV79</f>
        <v>0</v>
      </c>
      <c r="GW10" s="81">
        <f>'Inbound SOS &amp; EOD'!GW56+'Inbound SOS &amp; EOD'!GW79</f>
        <v>0</v>
      </c>
      <c r="GX10" s="81">
        <f>'Inbound SOS &amp; EOD'!GX56+'Inbound SOS &amp; EOD'!GX79</f>
        <v>1294</v>
      </c>
      <c r="GY10" s="81">
        <f>'Inbound SOS &amp; EOD'!GY56+'Inbound SOS &amp; EOD'!GY79</f>
        <v>3187</v>
      </c>
      <c r="GZ10" s="81">
        <f>'Inbound SOS &amp; EOD'!GZ56+'Inbound SOS &amp; EOD'!GZ79</f>
        <v>0</v>
      </c>
      <c r="HA10" s="81">
        <f>'Inbound SOS &amp; EOD'!HA56+'Inbound SOS &amp; EOD'!HA79</f>
        <v>1489</v>
      </c>
      <c r="HB10" s="81">
        <f>'Inbound SOS &amp; EOD'!HB56+'Inbound SOS &amp; EOD'!HB79</f>
        <v>0</v>
      </c>
      <c r="HC10" s="81">
        <f>'Inbound SOS &amp; EOD'!HC56+'Inbound SOS &amp; EOD'!HC79</f>
        <v>0</v>
      </c>
      <c r="HD10" s="81">
        <f>'Inbound SOS &amp; EOD'!HD56+'Inbound SOS &amp; EOD'!HD79</f>
        <v>0</v>
      </c>
      <c r="HE10" s="81">
        <f>'Inbound SOS &amp; EOD'!HE56+'Inbound SOS &amp; EOD'!HE79</f>
        <v>0</v>
      </c>
      <c r="HF10" s="81">
        <f>'Inbound SOS &amp; EOD'!HF56+'Inbound SOS &amp; EOD'!HF79</f>
        <v>0</v>
      </c>
      <c r="HG10" s="81">
        <f>'Inbound SOS &amp; EOD'!HG56+'Inbound SOS &amp; EOD'!HG79</f>
        <v>0</v>
      </c>
      <c r="HH10" s="81">
        <f>'Inbound SOS &amp; EOD'!HH56+'Inbound SOS &amp; EOD'!HH79</f>
        <v>420</v>
      </c>
      <c r="HI10" s="81">
        <f>'Inbound SOS &amp; EOD'!HI56+'Inbound SOS &amp; EOD'!HI79</f>
        <v>675</v>
      </c>
      <c r="HJ10" s="81">
        <f>'Inbound SOS &amp; EOD'!HJ56+'Inbound SOS &amp; EOD'!HJ79</f>
        <v>0</v>
      </c>
      <c r="HK10" s="81">
        <f>'Inbound SOS &amp; EOD'!HK56+'Inbound SOS &amp; EOD'!HK79</f>
        <v>0</v>
      </c>
      <c r="HL10" s="81">
        <f>'Inbound SOS &amp; EOD'!HL56+'Inbound SOS &amp; EOD'!HL79</f>
        <v>3273</v>
      </c>
      <c r="HM10" s="81">
        <f>'Inbound SOS &amp; EOD'!HM56+'Inbound SOS &amp; EOD'!HM79</f>
        <v>736</v>
      </c>
      <c r="HN10" s="81">
        <f>'Inbound SOS &amp; EOD'!HN56+'Inbound SOS &amp; EOD'!HN79</f>
        <v>865</v>
      </c>
      <c r="HO10" s="81">
        <f>'Inbound SOS &amp; EOD'!HO56+'Inbound SOS &amp; EOD'!HO79</f>
        <v>290</v>
      </c>
      <c r="HP10" s="81">
        <f>'Inbound SOS &amp; EOD'!HP56+'Inbound SOS &amp; EOD'!HP79</f>
        <v>998</v>
      </c>
      <c r="HQ10" s="81">
        <f>'Inbound SOS &amp; EOD'!HQ56+'Inbound SOS &amp; EOD'!HQ79</f>
        <v>0</v>
      </c>
      <c r="HR10" s="81">
        <f>'Inbound SOS &amp; EOD'!HR56+'Inbound SOS &amp; EOD'!HR79</f>
        <v>0</v>
      </c>
      <c r="HS10" s="81">
        <f>'Inbound SOS &amp; EOD'!HS56+'Inbound SOS &amp; EOD'!HS79</f>
        <v>2431</v>
      </c>
      <c r="HT10" s="81">
        <f>'Inbound SOS &amp; EOD'!HT56+'Inbound SOS &amp; EOD'!HT79</f>
        <v>748</v>
      </c>
      <c r="HU10" s="81">
        <f>'Inbound SOS &amp; EOD'!HU56+'Inbound SOS &amp; EOD'!HU79</f>
        <v>4144</v>
      </c>
      <c r="HV10" s="81">
        <f>'Inbound SOS &amp; EOD'!HV56+'Inbound SOS &amp; EOD'!HV79</f>
        <v>1558</v>
      </c>
      <c r="HW10" s="81">
        <f>'Inbound SOS &amp; EOD'!HW56+'Inbound SOS &amp; EOD'!HW79</f>
        <v>2194</v>
      </c>
      <c r="HX10" s="81">
        <f>'Inbound SOS &amp; EOD'!HX56+'Inbound SOS &amp; EOD'!HX79</f>
        <v>0</v>
      </c>
      <c r="HY10" s="81">
        <f>'Inbound SOS &amp; EOD'!HY56+'Inbound SOS &amp; EOD'!HY79</f>
        <v>0</v>
      </c>
      <c r="HZ10" s="81">
        <f>'Inbound SOS &amp; EOD'!HZ56+'Inbound SOS &amp; EOD'!HZ79</f>
        <v>3250</v>
      </c>
      <c r="IA10" s="81">
        <f>'Inbound SOS &amp; EOD'!IA56+'Inbound SOS &amp; EOD'!IA79</f>
        <v>4567</v>
      </c>
      <c r="IB10" s="81">
        <f>'Inbound SOS &amp; EOD'!IB56+'Inbound SOS &amp; EOD'!IB79</f>
        <v>917</v>
      </c>
      <c r="IC10" s="81">
        <f>'Inbound SOS &amp; EOD'!IC56+'Inbound SOS &amp; EOD'!IC79</f>
        <v>2823</v>
      </c>
      <c r="ID10" s="81">
        <f>'Inbound SOS &amp; EOD'!ID56+'Inbound SOS &amp; EOD'!ID79</f>
        <v>1828</v>
      </c>
      <c r="IE10" s="81">
        <f>'Inbound SOS &amp; EOD'!IE56+'Inbound SOS &amp; EOD'!IE79</f>
        <v>951</v>
      </c>
      <c r="IF10" s="81">
        <f>'Inbound SOS &amp; EOD'!IF56+'Inbound SOS &amp; EOD'!IF79</f>
        <v>0</v>
      </c>
      <c r="IG10" s="81">
        <f>'Inbound SOS &amp; EOD'!IG56+'Inbound SOS &amp; EOD'!IG79</f>
        <v>1939</v>
      </c>
      <c r="IH10" s="81">
        <f>'Inbound SOS &amp; EOD'!IH56+'Inbound SOS &amp; EOD'!IH79</f>
        <v>997</v>
      </c>
      <c r="II10" s="81">
        <f>'Inbound SOS &amp; EOD'!II56+'Inbound SOS &amp; EOD'!II79</f>
        <v>2657</v>
      </c>
      <c r="IJ10" s="81">
        <f>'Inbound SOS &amp; EOD'!IJ56+'Inbound SOS &amp; EOD'!IJ79</f>
        <v>2438</v>
      </c>
      <c r="IK10" s="81">
        <f>'Inbound SOS &amp; EOD'!IK56+'Inbound SOS &amp; EOD'!IK79</f>
        <v>805</v>
      </c>
      <c r="IL10" s="81">
        <f>'Inbound SOS &amp; EOD'!IL56+'Inbound SOS &amp; EOD'!IL79</f>
        <v>0</v>
      </c>
      <c r="IM10" s="81">
        <f>'Inbound SOS &amp; EOD'!IM56+'Inbound SOS &amp; EOD'!IM79</f>
        <v>0</v>
      </c>
      <c r="IN10" s="81">
        <f>'Inbound SOS &amp; EOD'!IN56+'Inbound SOS &amp; EOD'!IN79</f>
        <v>1483</v>
      </c>
      <c r="IO10" s="81">
        <f>'Inbound SOS &amp; EOD'!IO56+'Inbound SOS &amp; EOD'!IO79</f>
        <v>4575</v>
      </c>
      <c r="IP10" s="81">
        <f>'Inbound SOS &amp; EOD'!IP56+'Inbound SOS &amp; EOD'!IP79</f>
        <v>186</v>
      </c>
      <c r="IQ10" s="81">
        <f>'Inbound SOS &amp; EOD'!IQ56+'Inbound SOS &amp; EOD'!IQ79</f>
        <v>0</v>
      </c>
      <c r="IR10" s="81">
        <f>'Inbound SOS &amp; EOD'!IR56+'Inbound SOS &amp; EOD'!IR79</f>
        <v>643</v>
      </c>
      <c r="IS10" s="81">
        <f>'Inbound SOS &amp; EOD'!IS56+'Inbound SOS &amp; EOD'!IS79</f>
        <v>0</v>
      </c>
      <c r="IT10" s="81">
        <f>'Inbound SOS &amp; EOD'!IT56+'Inbound SOS &amp; EOD'!IT79</f>
        <v>0</v>
      </c>
      <c r="IU10" s="81">
        <f>'Inbound SOS &amp; EOD'!IU56+'Inbound SOS &amp; EOD'!IU79</f>
        <v>0</v>
      </c>
      <c r="IV10" s="81">
        <f>'Inbound SOS &amp; EOD'!IV56+'Inbound SOS &amp; EOD'!IV79</f>
        <v>0</v>
      </c>
      <c r="IW10" s="81">
        <f>'Inbound SOS &amp; EOD'!IW56+'Inbound SOS &amp; EOD'!IW79</f>
        <v>56</v>
      </c>
      <c r="IX10" s="81">
        <f>'Inbound SOS &amp; EOD'!IX56+'Inbound SOS &amp; EOD'!IX79</f>
        <v>0</v>
      </c>
      <c r="IY10" s="81">
        <f>'Inbound SOS &amp; EOD'!IY56+'Inbound SOS &amp; EOD'!IY79</f>
        <v>850</v>
      </c>
      <c r="IZ10" s="81">
        <f>'Inbound SOS &amp; EOD'!IZ56+'Inbound SOS &amp; EOD'!IZ79</f>
        <v>291</v>
      </c>
      <c r="JA10" s="81">
        <f>'Inbound SOS &amp; EOD'!JA56+'Inbound SOS &amp; EOD'!JA79</f>
        <v>0</v>
      </c>
      <c r="JB10" s="81">
        <f>'Inbound SOS &amp; EOD'!JB56+'Inbound SOS &amp; EOD'!JB79</f>
        <v>0</v>
      </c>
      <c r="JC10" s="81">
        <f>'Inbound SOS &amp; EOD'!JC56+'Inbound SOS &amp; EOD'!JC79</f>
        <v>0</v>
      </c>
      <c r="JD10" s="81">
        <f>'Inbound SOS &amp; EOD'!JD56+'Inbound SOS &amp; EOD'!JD79</f>
        <v>0</v>
      </c>
      <c r="JE10" s="81">
        <f>'Inbound SOS &amp; EOD'!JE56+'Inbound SOS &amp; EOD'!JE79</f>
        <v>99</v>
      </c>
      <c r="JF10" s="81">
        <f>'Inbound SOS &amp; EOD'!JF56+'Inbound SOS &amp; EOD'!JF79</f>
        <v>0</v>
      </c>
      <c r="JG10" s="81">
        <f>'Inbound SOS &amp; EOD'!JG56+'Inbound SOS &amp; EOD'!JG79</f>
        <v>0</v>
      </c>
      <c r="JH10" s="81">
        <f>'Inbound SOS &amp; EOD'!JH56+'Inbound SOS &amp; EOD'!JH79</f>
        <v>0</v>
      </c>
      <c r="JI10" s="81">
        <f>'Inbound SOS &amp; EOD'!JI56+'Inbound SOS &amp; EOD'!JI79</f>
        <v>0</v>
      </c>
      <c r="JJ10" s="81">
        <f>'Inbound SOS &amp; EOD'!JJ56+'Inbound SOS &amp; EOD'!JJ79</f>
        <v>12</v>
      </c>
      <c r="JK10" s="81">
        <f>'Inbound SOS &amp; EOD'!JK56+'Inbound SOS &amp; EOD'!JK79</f>
        <v>0</v>
      </c>
      <c r="JL10" s="81">
        <f>'Inbound SOS &amp; EOD'!JL56+'Inbound SOS &amp; EOD'!JL79</f>
        <v>25</v>
      </c>
      <c r="JM10" s="81">
        <f>'Inbound SOS &amp; EOD'!JM56+'Inbound SOS &amp; EOD'!JM79</f>
        <v>0</v>
      </c>
      <c r="JN10" s="81">
        <f>'Inbound SOS &amp; EOD'!JN56+'Inbound SOS &amp; EOD'!JN79</f>
        <v>0</v>
      </c>
      <c r="JO10" s="81">
        <f>'Inbound SOS &amp; EOD'!JO56+'Inbound SOS &amp; EOD'!JO79</f>
        <v>0</v>
      </c>
      <c r="JP10" s="81">
        <f>'Inbound SOS &amp; EOD'!JP56+'Inbound SOS &amp; EOD'!JP79</f>
        <v>1126</v>
      </c>
      <c r="JQ10" s="81">
        <f>'Inbound SOS &amp; EOD'!JQ56+'Inbound SOS &amp; EOD'!JQ79</f>
        <v>2260</v>
      </c>
      <c r="JR10" s="81">
        <f>'Inbound SOS &amp; EOD'!JR56+'Inbound SOS &amp; EOD'!JR79</f>
        <v>2061</v>
      </c>
      <c r="JS10" s="81">
        <f>'Inbound SOS &amp; EOD'!JS56+'Inbound SOS &amp; EOD'!JS79</f>
        <v>773</v>
      </c>
      <c r="JT10" s="81">
        <f>'Inbound SOS &amp; EOD'!JT56+'Inbound SOS &amp; EOD'!JT79</f>
        <v>1647</v>
      </c>
      <c r="JU10" s="81">
        <f>'Inbound SOS &amp; EOD'!JU56+'Inbound SOS &amp; EOD'!JU79</f>
        <v>0</v>
      </c>
      <c r="JV10" s="81">
        <f>'Inbound SOS &amp; EOD'!JV56+'Inbound SOS &amp; EOD'!JV79</f>
        <v>0</v>
      </c>
      <c r="JW10" s="81">
        <f>'Inbound SOS &amp; EOD'!JW56+'Inbound SOS &amp; EOD'!JW79</f>
        <v>0</v>
      </c>
      <c r="JX10" s="81">
        <f>'Inbound SOS &amp; EOD'!JX56+'Inbound SOS &amp; EOD'!JX79</f>
        <v>756</v>
      </c>
      <c r="JY10" s="81">
        <f>'Inbound SOS &amp; EOD'!JY56+'Inbound SOS &amp; EOD'!JY79</f>
        <v>0</v>
      </c>
      <c r="JZ10" s="81">
        <f>'Inbound SOS &amp; EOD'!JZ56+'Inbound SOS &amp; EOD'!JZ79</f>
        <v>0</v>
      </c>
      <c r="KA10" s="81">
        <f>'Inbound SOS &amp; EOD'!KA56+'Inbound SOS &amp; EOD'!KA79</f>
        <v>0</v>
      </c>
      <c r="KB10" s="81">
        <f>'Inbound SOS &amp; EOD'!KB56+'Inbound SOS &amp; EOD'!KB79</f>
        <v>0</v>
      </c>
      <c r="KC10" s="81">
        <f>'Inbound SOS &amp; EOD'!KC56+'Inbound SOS &amp; EOD'!KC79</f>
        <v>0</v>
      </c>
      <c r="KD10" s="81">
        <f>'Inbound SOS &amp; EOD'!KD56+'Inbound SOS &amp; EOD'!KD79</f>
        <v>861</v>
      </c>
      <c r="KE10" s="81">
        <f>'Inbound SOS &amp; EOD'!KE56+'Inbound SOS &amp; EOD'!KE79</f>
        <v>0</v>
      </c>
      <c r="KF10" s="81">
        <f>'Inbound SOS &amp; EOD'!KF56+'Inbound SOS &amp; EOD'!KF79</f>
        <v>720</v>
      </c>
      <c r="KG10" s="81">
        <f>'Inbound SOS &amp; EOD'!KG56+'Inbound SOS &amp; EOD'!KG79</f>
        <v>0</v>
      </c>
      <c r="KH10" s="81">
        <f>'Inbound SOS &amp; EOD'!KH56+'Inbound SOS &amp; EOD'!KH79</f>
        <v>176</v>
      </c>
      <c r="KI10" s="81">
        <f>'Inbound SOS &amp; EOD'!KI56+'Inbound SOS &amp; EOD'!KI79</f>
        <v>0</v>
      </c>
      <c r="KJ10" s="81">
        <f>'Inbound SOS &amp; EOD'!KJ56+'Inbound SOS &amp; EOD'!KJ79</f>
        <v>0</v>
      </c>
      <c r="KK10" s="81">
        <f>'Inbound SOS &amp; EOD'!KK56+'Inbound SOS &amp; EOD'!KK79</f>
        <v>0</v>
      </c>
      <c r="KL10" s="81">
        <f>'Inbound SOS &amp; EOD'!KL56+'Inbound SOS &amp; EOD'!KL79</f>
        <v>38</v>
      </c>
      <c r="KM10" s="81">
        <f>'Inbound SOS &amp; EOD'!KM56+'Inbound SOS &amp; EOD'!KM79</f>
        <v>0</v>
      </c>
      <c r="KN10" s="81">
        <f>'Inbound SOS &amp; EOD'!KN56+'Inbound SOS &amp; EOD'!KN79</f>
        <v>0</v>
      </c>
      <c r="KO10" s="81">
        <f>'Inbound SOS &amp; EOD'!KO56+'Inbound SOS &amp; EOD'!KO79</f>
        <v>0</v>
      </c>
      <c r="KP10" s="81">
        <f>'Inbound SOS &amp; EOD'!KP56+'Inbound SOS &amp; EOD'!KP79</f>
        <v>0</v>
      </c>
      <c r="KQ10" s="81">
        <f>'Inbound SOS &amp; EOD'!KQ56+'Inbound SOS &amp; EOD'!KQ79</f>
        <v>29399</v>
      </c>
      <c r="KR10" s="81">
        <f>'Inbound SOS &amp; EOD'!KR56+'Inbound SOS &amp; EOD'!KR79</f>
        <v>0</v>
      </c>
      <c r="KS10" s="81">
        <f>'Inbound SOS &amp; EOD'!KS56+'Inbound SOS &amp; EOD'!KS79</f>
        <v>0</v>
      </c>
      <c r="KT10" s="81">
        <f>'Inbound SOS &amp; EOD'!KT56+'Inbound SOS &amp; EOD'!KT79</f>
        <v>0</v>
      </c>
      <c r="KU10" s="81">
        <f>'Inbound SOS &amp; EOD'!KU56+'Inbound SOS &amp; EOD'!KU79</f>
        <v>33300</v>
      </c>
      <c r="KV10" s="81">
        <f>'Inbound SOS &amp; EOD'!KV56+'Inbound SOS &amp; EOD'!KV79</f>
        <v>0</v>
      </c>
      <c r="KW10" s="81">
        <f>'Inbound SOS &amp; EOD'!KW56+'Inbound SOS &amp; EOD'!KW79</f>
        <v>0</v>
      </c>
      <c r="KX10" s="81">
        <f>'Inbound SOS &amp; EOD'!KX56+'Inbound SOS &amp; EOD'!KX79</f>
        <v>0</v>
      </c>
      <c r="KY10" s="81">
        <f>'Inbound SOS &amp; EOD'!KY56+'Inbound SOS &amp; EOD'!KY79</f>
        <v>47</v>
      </c>
      <c r="KZ10" s="81">
        <f>'Inbound SOS &amp; EOD'!KZ56+'Inbound SOS &amp; EOD'!KZ79</f>
        <v>321</v>
      </c>
      <c r="LA10" s="81">
        <f>'Inbound SOS &amp; EOD'!LA56+'Inbound SOS &amp; EOD'!LA79</f>
        <v>138</v>
      </c>
      <c r="LB10" s="81">
        <f>'Inbound SOS &amp; EOD'!LB56+'Inbound SOS &amp; EOD'!LB79</f>
        <v>0</v>
      </c>
      <c r="LC10" s="81">
        <f>'Inbound SOS &amp; EOD'!LC56+'Inbound SOS &amp; EOD'!LC79</f>
        <v>1052</v>
      </c>
      <c r="LD10" s="81">
        <f>'Inbound SOS &amp; EOD'!LD56+'Inbound SOS &amp; EOD'!LD79</f>
        <v>885</v>
      </c>
      <c r="LE10" s="81">
        <f>'Inbound SOS &amp; EOD'!LE56+'Inbound SOS &amp; EOD'!LE79</f>
        <v>0</v>
      </c>
      <c r="LF10" s="81">
        <f>'Inbound SOS &amp; EOD'!LF56+'Inbound SOS &amp; EOD'!LF79</f>
        <v>41</v>
      </c>
      <c r="LG10" s="81">
        <f>'Inbound SOS &amp; EOD'!LG56+'Inbound SOS &amp; EOD'!LG79</f>
        <v>0</v>
      </c>
      <c r="LH10" s="81">
        <f>'Inbound SOS &amp; EOD'!LH56+'Inbound SOS &amp; EOD'!LH79</f>
        <v>0</v>
      </c>
      <c r="LI10" s="81">
        <f>'Inbound SOS &amp; EOD'!LI56+'Inbound SOS &amp; EOD'!LI79</f>
        <v>312</v>
      </c>
      <c r="LJ10" s="81">
        <f>'Inbound SOS &amp; EOD'!LJ56+'Inbound SOS &amp; EOD'!LJ79</f>
        <v>2630</v>
      </c>
      <c r="LK10" s="81">
        <f>'Inbound SOS &amp; EOD'!LK56+'Inbound SOS &amp; EOD'!LK79</f>
        <v>0</v>
      </c>
      <c r="LL10" s="81">
        <f>'Inbound SOS &amp; EOD'!LL56+'Inbound SOS &amp; EOD'!LL79</f>
        <v>0</v>
      </c>
      <c r="LM10" s="81">
        <f>'Inbound SOS &amp; EOD'!LM56+'Inbound SOS &amp; EOD'!LM79</f>
        <v>1731</v>
      </c>
      <c r="LN10" s="81">
        <f>'Inbound SOS &amp; EOD'!LN56+'Inbound SOS &amp; EOD'!LN79</f>
        <v>0</v>
      </c>
      <c r="LO10" s="81">
        <f>'Inbound SOS &amp; EOD'!LO56+'Inbound SOS &amp; EOD'!LO79</f>
        <v>0</v>
      </c>
      <c r="LP10" s="81">
        <f>'Inbound SOS &amp; EOD'!LP56+'Inbound SOS &amp; EOD'!LP79</f>
        <v>0</v>
      </c>
      <c r="LQ10" s="81">
        <f>'Inbound SOS &amp; EOD'!LQ56+'Inbound SOS &amp; EOD'!LQ79</f>
        <v>0</v>
      </c>
      <c r="LR10" s="81">
        <f>'Inbound SOS &amp; EOD'!LR56+'Inbound SOS &amp; EOD'!LR79</f>
        <v>0</v>
      </c>
      <c r="LS10" s="81">
        <f>'Inbound SOS &amp; EOD'!LS56+'Inbound SOS &amp; EOD'!LS79</f>
        <v>0</v>
      </c>
      <c r="LT10" s="81">
        <f>'Inbound SOS &amp; EOD'!LT56+'Inbound SOS &amp; EOD'!LT79</f>
        <v>97</v>
      </c>
      <c r="LU10" s="81">
        <f>'Inbound SOS &amp; EOD'!LU56+'Inbound SOS &amp; EOD'!LU79</f>
        <v>0</v>
      </c>
      <c r="LV10" s="81">
        <f>'Inbound SOS &amp; EOD'!LV56+'Inbound SOS &amp; EOD'!LV79</f>
        <v>0</v>
      </c>
      <c r="LW10" s="81">
        <f>'Inbound SOS &amp; EOD'!LW56+'Inbound SOS &amp; EOD'!LW79</f>
        <v>0</v>
      </c>
      <c r="LX10" s="81">
        <f>'Inbound SOS &amp; EOD'!LX56+'Inbound SOS &amp; EOD'!LX79</f>
        <v>613</v>
      </c>
      <c r="LY10" s="81">
        <f>'Inbound SOS &amp; EOD'!LY56+'Inbound SOS &amp; EOD'!LY79</f>
        <v>0</v>
      </c>
      <c r="LZ10" s="81">
        <f>'Inbound SOS &amp; EOD'!LZ56+'Inbound SOS &amp; EOD'!LZ79</f>
        <v>0</v>
      </c>
      <c r="MA10" s="81">
        <f>'Inbound SOS &amp; EOD'!MA56+'Inbound SOS &amp; EOD'!MA79</f>
        <v>1638</v>
      </c>
      <c r="MB10" s="81">
        <f>'Inbound SOS &amp; EOD'!MB56+'Inbound SOS &amp; EOD'!MB79</f>
        <v>2837</v>
      </c>
      <c r="MC10" s="81">
        <f>'Inbound SOS &amp; EOD'!MC56+'Inbound SOS &amp; EOD'!MC79</f>
        <v>0</v>
      </c>
      <c r="MD10" s="81">
        <f>'Inbound SOS &amp; EOD'!MD56+'Inbound SOS &amp; EOD'!MD79</f>
        <v>0</v>
      </c>
      <c r="ME10" s="81">
        <f>'Inbound SOS &amp; EOD'!ME56+'Inbound SOS &amp; EOD'!ME79</f>
        <v>0</v>
      </c>
      <c r="MF10" s="81">
        <f>'Inbound SOS &amp; EOD'!MF56+'Inbound SOS &amp; EOD'!MF79</f>
        <v>782</v>
      </c>
      <c r="MG10" s="81">
        <f>'Inbound SOS &amp; EOD'!MG56+'Inbound SOS &amp; EOD'!MG79</f>
        <v>0</v>
      </c>
      <c r="MH10" s="81">
        <f>'Inbound SOS &amp; EOD'!MH56+'Inbound SOS &amp; EOD'!MH79</f>
        <v>0</v>
      </c>
      <c r="MI10" s="81">
        <f>'Inbound SOS &amp; EOD'!MI56+'Inbound SOS &amp; EOD'!MI79</f>
        <v>952</v>
      </c>
      <c r="MJ10" s="81">
        <f>'Inbound SOS &amp; EOD'!MJ56+'Inbound SOS &amp; EOD'!MJ79</f>
        <v>20</v>
      </c>
      <c r="MK10" s="81">
        <f>'Inbound SOS &amp; EOD'!MK56+'Inbound SOS &amp; EOD'!MK79</f>
        <v>0</v>
      </c>
      <c r="ML10" s="81">
        <f>'Inbound SOS &amp; EOD'!ML56+'Inbound SOS &amp; EOD'!ML79</f>
        <v>2691</v>
      </c>
      <c r="MM10" s="81">
        <f>'Inbound SOS &amp; EOD'!MM56+'Inbound SOS &amp; EOD'!MM79</f>
        <v>0</v>
      </c>
      <c r="MN10" s="81">
        <f>'Inbound SOS &amp; EOD'!MN56+'Inbound SOS &amp; EOD'!MN79</f>
        <v>0</v>
      </c>
      <c r="MO10" s="81">
        <f>'Inbound SOS &amp; EOD'!MO56+'Inbound SOS &amp; EOD'!MO79</f>
        <v>0</v>
      </c>
      <c r="MP10" s="81">
        <f>'Inbound SOS &amp; EOD'!MP56+'Inbound SOS &amp; EOD'!MP79</f>
        <v>0</v>
      </c>
      <c r="MQ10" s="81">
        <f>'Inbound SOS &amp; EOD'!MQ56+'Inbound SOS &amp; EOD'!MQ79</f>
        <v>299</v>
      </c>
      <c r="MR10" s="81">
        <f>'Inbound SOS &amp; EOD'!MR56+'Inbound SOS &amp; EOD'!MR79</f>
        <v>1967</v>
      </c>
      <c r="MS10" s="81">
        <f>'Inbound SOS &amp; EOD'!MS56+'Inbound SOS &amp; EOD'!MS79</f>
        <v>0</v>
      </c>
      <c r="MT10" s="81">
        <f>'Inbound SOS &amp; EOD'!MT56+'Inbound SOS &amp; EOD'!MT79</f>
        <v>107</v>
      </c>
      <c r="MU10" s="81">
        <f>'Inbound SOS &amp; EOD'!MU56+'Inbound SOS &amp; EOD'!MU79</f>
        <v>0</v>
      </c>
      <c r="MV10" s="81">
        <f>'Inbound SOS &amp; EOD'!MV56+'Inbound SOS &amp; EOD'!MV79</f>
        <v>0</v>
      </c>
      <c r="MW10" s="81">
        <f>'Inbound SOS &amp; EOD'!MW56+'Inbound SOS &amp; EOD'!MW79</f>
        <v>0</v>
      </c>
      <c r="MX10" s="81">
        <f>'Inbound SOS &amp; EOD'!MX56+'Inbound SOS &amp; EOD'!MX79</f>
        <v>637</v>
      </c>
      <c r="MY10" s="81">
        <f>'Inbound SOS &amp; EOD'!MY56+'Inbound SOS &amp; EOD'!MY79</f>
        <v>208</v>
      </c>
      <c r="MZ10" s="81">
        <f>'Inbound SOS &amp; EOD'!MZ56+'Inbound SOS &amp; EOD'!MZ79</f>
        <v>0</v>
      </c>
      <c r="NA10" s="81">
        <f>'Inbound SOS &amp; EOD'!NA56+'Inbound SOS &amp; EOD'!NA79</f>
        <v>0</v>
      </c>
      <c r="NB10" s="81">
        <f>'Inbound SOS &amp; EOD'!NB56+'Inbound SOS &amp; EOD'!NB79</f>
        <v>0</v>
      </c>
      <c r="NC10" s="81">
        <f>'Inbound SOS &amp; EOD'!NC56+'Inbound SOS &amp; EOD'!NC79</f>
        <v>0</v>
      </c>
      <c r="ND10" s="81">
        <f>'Inbound SOS &amp; EOD'!ND56+'Inbound SOS &amp; EOD'!ND79</f>
        <v>0</v>
      </c>
      <c r="NE10" s="81">
        <f>'Inbound SOS &amp; EOD'!NE56+'Inbound SOS &amp; EOD'!NE79</f>
        <v>0</v>
      </c>
      <c r="NF10" s="81">
        <f>'Inbound SOS &amp; EOD'!NF56+'Inbound SOS &amp; EOD'!NF79</f>
        <v>0</v>
      </c>
      <c r="NG10" s="81">
        <f>'Inbound SOS &amp; EOD'!NG56+'Inbound SOS &amp; EOD'!NG79</f>
        <v>0</v>
      </c>
      <c r="NH10" s="81">
        <f>'Inbound SOS &amp; EOD'!NH56+'Inbound SOS &amp; EOD'!NH79</f>
        <v>0</v>
      </c>
      <c r="NI10" s="81">
        <f>'Inbound SOS &amp; EOD'!NI56+'Inbound SOS &amp; EOD'!NI79</f>
        <v>0</v>
      </c>
      <c r="NJ10" s="81">
        <f>'Inbound SOS &amp; EOD'!NJ56+'Inbound SOS &amp; EOD'!NJ79</f>
        <v>0</v>
      </c>
      <c r="NK10" s="81">
        <f>'Inbound SOS &amp; EOD'!NK56+'Inbound SOS &amp; EOD'!NK79</f>
        <v>0</v>
      </c>
      <c r="NL10" s="81">
        <f>'Inbound SOS &amp; EOD'!NL56+'Inbound SOS &amp; EOD'!NL79</f>
        <v>0</v>
      </c>
      <c r="NM10" s="81">
        <f>'Inbound SOS &amp; EOD'!NM56+'Inbound SOS &amp; EOD'!NM79</f>
        <v>0</v>
      </c>
      <c r="NN10" s="81">
        <f>'Inbound SOS &amp; EOD'!NN56+'Inbound SOS &amp; EOD'!NN79</f>
        <v>0</v>
      </c>
      <c r="NO10" s="81">
        <f>'Inbound SOS &amp; EOD'!NO56+'Inbound SOS &amp; EOD'!NO79</f>
        <v>0</v>
      </c>
      <c r="NP10" s="81">
        <f>'Inbound SOS &amp; EOD'!NP56+'Inbound SOS &amp; EOD'!NP79</f>
        <v>0</v>
      </c>
      <c r="NQ10" s="81">
        <f>'Inbound SOS &amp; EOD'!NQ56+'Inbound SOS &amp; EOD'!NQ79</f>
        <v>0</v>
      </c>
      <c r="NR10" s="81">
        <f>'Inbound SOS &amp; EOD'!NR56+'Inbound SOS &amp; EOD'!NR79</f>
        <v>0</v>
      </c>
      <c r="NS10" s="81">
        <f>'Inbound SOS &amp; EOD'!NS56+'Inbound SOS &amp; EOD'!NS79</f>
        <v>0</v>
      </c>
      <c r="NT10" s="81">
        <f>'Inbound SOS &amp; EOD'!NT56+'Inbound SOS &amp; EOD'!NT79</f>
        <v>0</v>
      </c>
      <c r="NU10" s="81">
        <f>'Inbound SOS &amp; EOD'!NU56+'Inbound SOS &amp; EOD'!NU79</f>
        <v>0</v>
      </c>
      <c r="NV10" s="81">
        <f>'Inbound SOS &amp; EOD'!NV56+'Inbound SOS &amp; EOD'!NV79</f>
        <v>0</v>
      </c>
      <c r="NW10" s="81">
        <f>'Inbound SOS &amp; EOD'!NW56+'Inbound SOS &amp; EOD'!NW79</f>
        <v>0</v>
      </c>
      <c r="NX10" s="81">
        <f>'Inbound SOS &amp; EOD'!NX56+'Inbound SOS &amp; EOD'!NX79</f>
        <v>0</v>
      </c>
      <c r="NY10" s="81">
        <f>'Inbound SOS &amp; EOD'!NY56+'Inbound SOS &amp; EOD'!NY79</f>
        <v>0</v>
      </c>
      <c r="NZ10" s="81">
        <f>'Inbound SOS &amp; EOD'!NZ56+'Inbound SOS &amp; EOD'!NZ79</f>
        <v>0</v>
      </c>
      <c r="OA10" s="81">
        <f>'Inbound SOS &amp; EOD'!OA56+'Inbound SOS &amp; EOD'!OA79</f>
        <v>0</v>
      </c>
      <c r="OB10" s="81">
        <f>'Inbound SOS &amp; EOD'!OB56+'Inbound SOS &amp; EOD'!OB79</f>
        <v>0</v>
      </c>
      <c r="OC10" s="81">
        <f>'Inbound SOS &amp; EOD'!OC56+'Inbound SOS &amp; EOD'!OC79</f>
        <v>0</v>
      </c>
      <c r="OD10" s="81">
        <f>'Inbound SOS &amp; EOD'!OD56+'Inbound SOS &amp; EOD'!OD79</f>
        <v>0</v>
      </c>
      <c r="OE10" s="81">
        <f>'Inbound SOS &amp; EOD'!OE56+'Inbound SOS &amp; EOD'!OE79</f>
        <v>0</v>
      </c>
      <c r="OF10" s="81">
        <f>'Inbound SOS &amp; EOD'!OF56+'Inbound SOS &amp; EOD'!OF79</f>
        <v>0</v>
      </c>
      <c r="OG10" s="81">
        <f>'Inbound SOS &amp; EOD'!OG56+'Inbound SOS &amp; EOD'!OG79</f>
        <v>0</v>
      </c>
      <c r="OH10" s="81">
        <f>'Inbound SOS &amp; EOD'!OH56+'Inbound SOS &amp; EOD'!OH79</f>
        <v>0</v>
      </c>
      <c r="OI10" s="81">
        <f>'Inbound SOS &amp; EOD'!OI56+'Inbound SOS &amp; EOD'!OI79</f>
        <v>0</v>
      </c>
      <c r="OJ10" s="81">
        <f>'Inbound SOS &amp; EOD'!OJ56+'Inbound SOS &amp; EOD'!OJ79</f>
        <v>0</v>
      </c>
      <c r="OK10" s="81">
        <f>'Inbound SOS &amp; EOD'!OK56+'Inbound SOS &amp; EOD'!OK79</f>
        <v>0</v>
      </c>
      <c r="OL10" s="81">
        <f>'Inbound SOS &amp; EOD'!OL56+'Inbound SOS &amp; EOD'!OL79</f>
        <v>0</v>
      </c>
      <c r="OM10" s="81">
        <f>'Inbound SOS &amp; EOD'!OM56+'Inbound SOS &amp; EOD'!OM79</f>
        <v>0</v>
      </c>
      <c r="ON10" s="81">
        <f>'Inbound SOS &amp; EOD'!ON56+'Inbound SOS &amp; EOD'!ON79</f>
        <v>0</v>
      </c>
      <c r="OO10" s="81">
        <f>'Inbound SOS &amp; EOD'!OO56+'Inbound SOS &amp; EOD'!OO79</f>
        <v>0</v>
      </c>
      <c r="OP10" s="81">
        <f>'Inbound SOS &amp; EOD'!OP56+'Inbound SOS &amp; EOD'!OP79</f>
        <v>0</v>
      </c>
      <c r="OQ10" s="81">
        <f>'Inbound SOS &amp; EOD'!OQ56+'Inbound SOS &amp; EOD'!OQ79</f>
        <v>0</v>
      </c>
      <c r="OR10" s="81">
        <f>'Inbound SOS &amp; EOD'!OR56+'Inbound SOS &amp; EOD'!OR79</f>
        <v>0</v>
      </c>
      <c r="OS10" s="81">
        <f>'Inbound SOS &amp; EOD'!OS56+'Inbound SOS &amp; EOD'!OS79</f>
        <v>0</v>
      </c>
      <c r="OT10" s="81">
        <f>'Inbound SOS &amp; EOD'!OT56+'Inbound SOS &amp; EOD'!OT79</f>
        <v>0</v>
      </c>
      <c r="OU10" s="81">
        <f>'Inbound SOS &amp; EOD'!OU56+'Inbound SOS &amp; EOD'!OU79</f>
        <v>0</v>
      </c>
      <c r="OV10" s="81">
        <f>'Inbound SOS &amp; EOD'!OV56+'Inbound SOS &amp; EOD'!OV79</f>
        <v>0</v>
      </c>
      <c r="OW10" s="81">
        <f>'Inbound SOS &amp; EOD'!OW56+'Inbound SOS &amp; EOD'!OW79</f>
        <v>0</v>
      </c>
      <c r="OX10" s="81">
        <f>'Inbound SOS &amp; EOD'!OX56+'Inbound SOS &amp; EOD'!OX79</f>
        <v>0</v>
      </c>
    </row>
    <row r="11" spans="1:414" s="431" customFormat="1" ht="15.75" customHeight="1">
      <c r="A11" s="80" t="s">
        <v>218</v>
      </c>
      <c r="B11" s="81">
        <f>'Inbound SOS &amp; EOD'!B8</f>
        <v>523</v>
      </c>
      <c r="C11" s="81">
        <f>'Inbound SOS &amp; EOD'!C8</f>
        <v>13</v>
      </c>
      <c r="D11" s="81">
        <f>'Inbound SOS &amp; EOD'!D8</f>
        <v>1</v>
      </c>
      <c r="E11" s="81">
        <f>'Inbound SOS &amp; EOD'!E8</f>
        <v>1</v>
      </c>
      <c r="F11" s="81">
        <f>'Inbound SOS &amp; EOD'!F8</f>
        <v>0</v>
      </c>
      <c r="G11" s="81">
        <f>'Inbound SOS &amp; EOD'!G8</f>
        <v>1</v>
      </c>
      <c r="H11" s="81">
        <f>'Inbound SOS &amp; EOD'!H8</f>
        <v>0</v>
      </c>
      <c r="I11" s="81">
        <f>'Inbound SOS &amp; EOD'!I8</f>
        <v>1194</v>
      </c>
      <c r="J11" s="81">
        <f>'Inbound SOS &amp; EOD'!J8</f>
        <v>558</v>
      </c>
      <c r="K11" s="81">
        <f>'Inbound SOS &amp; EOD'!K8</f>
        <v>24</v>
      </c>
      <c r="L11" s="81">
        <f>'Inbound SOS &amp; EOD'!L8</f>
        <v>0</v>
      </c>
      <c r="M11" s="81">
        <f>'Inbound SOS &amp; EOD'!M8</f>
        <v>0</v>
      </c>
      <c r="N11" s="81">
        <f>'Inbound SOS &amp; EOD'!N8</f>
        <v>0</v>
      </c>
      <c r="O11" s="81">
        <f>'Inbound SOS &amp; EOD'!O8</f>
        <v>272</v>
      </c>
      <c r="P11" s="81">
        <f>'Inbound SOS &amp; EOD'!P8</f>
        <v>0</v>
      </c>
      <c r="Q11" s="81">
        <f>'Inbound SOS &amp; EOD'!Q8</f>
        <v>0</v>
      </c>
      <c r="R11" s="81">
        <f>'Inbound SOS &amp; EOD'!R8</f>
        <v>0</v>
      </c>
      <c r="S11" s="81">
        <f>'Inbound SOS &amp; EOD'!S8</f>
        <v>0</v>
      </c>
      <c r="T11" s="81">
        <f>'Inbound SOS &amp; EOD'!T8</f>
        <v>0</v>
      </c>
      <c r="U11" s="81">
        <f>'Inbound SOS &amp; EOD'!U8</f>
        <v>0</v>
      </c>
      <c r="V11" s="81">
        <f>'Inbound SOS &amp; EOD'!V8</f>
        <v>0</v>
      </c>
      <c r="W11" s="81">
        <f>'Inbound SOS &amp; EOD'!W8</f>
        <v>0</v>
      </c>
      <c r="X11" s="81">
        <f>'Inbound SOS &amp; EOD'!X8</f>
        <v>0</v>
      </c>
      <c r="Y11" s="81">
        <f>'Inbound SOS &amp; EOD'!Y8</f>
        <v>0</v>
      </c>
      <c r="Z11" s="81">
        <f>'Inbound SOS &amp; EOD'!Z8</f>
        <v>0</v>
      </c>
      <c r="AA11" s="81">
        <f>'Inbound SOS &amp; EOD'!AA8</f>
        <v>0</v>
      </c>
      <c r="AB11" s="81">
        <f>'Inbound SOS &amp; EOD'!AB8</f>
        <v>0</v>
      </c>
      <c r="AC11" s="81">
        <f>'Inbound SOS &amp; EOD'!AC8</f>
        <v>0</v>
      </c>
      <c r="AD11" s="81">
        <f>'Inbound SOS &amp; EOD'!AD8</f>
        <v>0</v>
      </c>
      <c r="AE11" s="81">
        <f>'Inbound SOS &amp; EOD'!AE8</f>
        <v>0</v>
      </c>
      <c r="AF11" s="81">
        <f>'Inbound SOS &amp; EOD'!AF8</f>
        <v>0</v>
      </c>
      <c r="AG11" s="81">
        <f>'Inbound SOS &amp; EOD'!AG8</f>
        <v>416</v>
      </c>
      <c r="AH11" s="81">
        <f>'Inbound SOS &amp; EOD'!AH8</f>
        <v>246</v>
      </c>
      <c r="AI11" s="81">
        <f>'Inbound SOS &amp; EOD'!AI8</f>
        <v>6</v>
      </c>
      <c r="AJ11" s="81">
        <f>'Inbound SOS &amp; EOD'!AJ8</f>
        <v>283</v>
      </c>
      <c r="AK11" s="81">
        <f>'Inbound SOS &amp; EOD'!AK8</f>
        <v>283</v>
      </c>
      <c r="AL11" s="81">
        <f>'Inbound SOS &amp; EOD'!AL8</f>
        <v>3</v>
      </c>
      <c r="AM11" s="81">
        <f>'Inbound SOS &amp; EOD'!AM8</f>
        <v>0</v>
      </c>
      <c r="AN11" s="81">
        <f>'Inbound SOS &amp; EOD'!AN8</f>
        <v>311</v>
      </c>
      <c r="AO11" s="81">
        <f>'Inbound SOS &amp; EOD'!AO8</f>
        <v>0</v>
      </c>
      <c r="AP11" s="81">
        <f>'Inbound SOS &amp; EOD'!AP8</f>
        <v>9</v>
      </c>
      <c r="AQ11" s="81">
        <f>'Inbound SOS &amp; EOD'!AQ8</f>
        <v>7</v>
      </c>
      <c r="AR11" s="81">
        <f>'Inbound SOS &amp; EOD'!AR8</f>
        <v>0</v>
      </c>
      <c r="AS11" s="81">
        <f>'Inbound SOS &amp; EOD'!AS8</f>
        <v>0</v>
      </c>
      <c r="AT11" s="81">
        <f>'Inbound SOS &amp; EOD'!AT8</f>
        <v>104</v>
      </c>
      <c r="AU11" s="81">
        <f>'Inbound SOS &amp; EOD'!AU8</f>
        <v>76</v>
      </c>
      <c r="AV11" s="81">
        <f>'Inbound SOS &amp; EOD'!AV8</f>
        <v>1499</v>
      </c>
      <c r="AW11" s="81">
        <f>'Inbound SOS &amp; EOD'!AW8</f>
        <v>0</v>
      </c>
      <c r="AX11" s="81">
        <f>'Inbound SOS &amp; EOD'!AX8</f>
        <v>441</v>
      </c>
      <c r="AY11" s="81">
        <f>'Inbound SOS &amp; EOD'!AY8</f>
        <v>441</v>
      </c>
      <c r="AZ11" s="81">
        <f>'Inbound SOS &amp; EOD'!AZ8</f>
        <v>441</v>
      </c>
      <c r="BA11" s="81">
        <f>'Inbound SOS &amp; EOD'!BA8</f>
        <v>2720</v>
      </c>
      <c r="BB11" s="81">
        <f>'Inbound SOS &amp; EOD'!BB8</f>
        <v>3213</v>
      </c>
      <c r="BC11" s="81">
        <f>'Inbound SOS &amp; EOD'!BC8</f>
        <v>5464</v>
      </c>
      <c r="BD11" s="81">
        <f>'Inbound SOS &amp; EOD'!BD8</f>
        <v>4836</v>
      </c>
      <c r="BE11" s="81">
        <f>'Inbound SOS &amp; EOD'!BE8</f>
        <v>5937</v>
      </c>
      <c r="BF11" s="81">
        <f>'Inbound SOS &amp; EOD'!BF8</f>
        <v>5428</v>
      </c>
      <c r="BG11" s="81">
        <f>'Inbound SOS &amp; EOD'!BG8</f>
        <v>5171</v>
      </c>
      <c r="BH11" s="81">
        <f>'Inbound SOS &amp; EOD'!BH8</f>
        <v>4792</v>
      </c>
      <c r="BI11" s="81">
        <f>'Inbound SOS &amp; EOD'!BI8</f>
        <v>4205</v>
      </c>
      <c r="BJ11" s="81">
        <f>'Inbound SOS &amp; EOD'!BJ8</f>
        <v>4608</v>
      </c>
      <c r="BK11" s="81">
        <f>'Inbound SOS &amp; EOD'!BK8</f>
        <v>3724</v>
      </c>
      <c r="BL11" s="81">
        <f>'Inbound SOS &amp; EOD'!BL8</f>
        <v>3717</v>
      </c>
      <c r="BM11" s="81">
        <f>'Inbound SOS &amp; EOD'!BM8</f>
        <v>3717</v>
      </c>
      <c r="BN11" s="81">
        <f>'Inbound SOS &amp; EOD'!BN8</f>
        <v>3717</v>
      </c>
      <c r="BO11" s="81">
        <f>'Inbound SOS &amp; EOD'!BO8</f>
        <v>1566</v>
      </c>
      <c r="BP11" s="81">
        <f>'Inbound SOS &amp; EOD'!BP8</f>
        <v>642</v>
      </c>
      <c r="BQ11" s="81">
        <f>'Inbound SOS &amp; EOD'!BQ8</f>
        <v>859</v>
      </c>
      <c r="BR11" s="81">
        <f>'Inbound SOS &amp; EOD'!BR8</f>
        <v>956</v>
      </c>
      <c r="BS11" s="81">
        <f>'Inbound SOS &amp; EOD'!BS8</f>
        <v>445</v>
      </c>
      <c r="BT11" s="81">
        <f>'Inbound SOS &amp; EOD'!BT8</f>
        <v>738</v>
      </c>
      <c r="BU11" s="81">
        <f>'Inbound SOS &amp; EOD'!BU8</f>
        <v>282</v>
      </c>
      <c r="BV11" s="81">
        <f>'Inbound SOS &amp; EOD'!BV8</f>
        <v>99</v>
      </c>
      <c r="BW11" s="81">
        <f>'Inbound SOS &amp; EOD'!BW8</f>
        <v>25</v>
      </c>
      <c r="BX11" s="81">
        <f>'Inbound SOS &amp; EOD'!BX8</f>
        <v>0</v>
      </c>
      <c r="BY11" s="81">
        <f>'Inbound SOS &amp; EOD'!BY8</f>
        <v>11</v>
      </c>
      <c r="BZ11" s="81">
        <f>'Inbound SOS &amp; EOD'!BZ8</f>
        <v>382</v>
      </c>
      <c r="CA11" s="81">
        <f>'Inbound SOS &amp; EOD'!CA8</f>
        <v>382</v>
      </c>
      <c r="CB11" s="81">
        <f>'Inbound SOS &amp; EOD'!CB8</f>
        <v>382</v>
      </c>
      <c r="CC11" s="81">
        <f>'Inbound SOS &amp; EOD'!CC8</f>
        <v>2</v>
      </c>
      <c r="CD11" s="81">
        <f>'Inbound SOS &amp; EOD'!CD8</f>
        <v>60</v>
      </c>
      <c r="CE11" s="81">
        <f>'Inbound SOS &amp; EOD'!CE8</f>
        <v>0</v>
      </c>
      <c r="CF11" s="81">
        <f>'Inbound SOS &amp; EOD'!CF8</f>
        <v>15</v>
      </c>
      <c r="CG11" s="81">
        <f>'Inbound SOS &amp; EOD'!CG8</f>
        <v>15</v>
      </c>
      <c r="CH11" s="81">
        <f>'Inbound SOS &amp; EOD'!CH8</f>
        <v>15</v>
      </c>
      <c r="CI11" s="81">
        <f>'Inbound SOS &amp; EOD'!CI8</f>
        <v>15</v>
      </c>
      <c r="CJ11" s="81">
        <f>'Inbound SOS &amp; EOD'!CJ8</f>
        <v>28</v>
      </c>
      <c r="CK11" s="81">
        <f>'Inbound SOS &amp; EOD'!CK8</f>
        <v>0</v>
      </c>
      <c r="CL11" s="81">
        <f>'Inbound SOS &amp; EOD'!CL8</f>
        <v>0</v>
      </c>
      <c r="CM11" s="81">
        <f>'Inbound SOS &amp; EOD'!CM8</f>
        <v>0</v>
      </c>
      <c r="CN11" s="81">
        <f>'Inbound SOS &amp; EOD'!CN8</f>
        <v>0</v>
      </c>
      <c r="CO11" s="81">
        <f>'Inbound SOS &amp; EOD'!CO8</f>
        <v>0</v>
      </c>
      <c r="CP11" s="81">
        <f>'Inbound SOS &amp; EOD'!CP8</f>
        <v>0</v>
      </c>
      <c r="CQ11" s="81">
        <f>'Inbound SOS &amp; EOD'!CQ8</f>
        <v>0</v>
      </c>
      <c r="CR11" s="81">
        <f>'Inbound SOS &amp; EOD'!CR8</f>
        <v>0</v>
      </c>
      <c r="CS11" s="81">
        <f>'Inbound SOS &amp; EOD'!CS8</f>
        <v>447</v>
      </c>
      <c r="CT11" s="81">
        <f>'Inbound SOS &amp; EOD'!CT8</f>
        <v>447</v>
      </c>
      <c r="CU11" s="81">
        <f>'Inbound SOS &amp; EOD'!CU8</f>
        <v>1617</v>
      </c>
      <c r="CV11" s="81">
        <f>'Inbound SOS &amp; EOD'!CV8</f>
        <v>1617</v>
      </c>
      <c r="CW11" s="81">
        <f>'Inbound SOS &amp; EOD'!CW8</f>
        <v>1617</v>
      </c>
      <c r="CX11" s="81">
        <f>'Inbound SOS &amp; EOD'!CX8</f>
        <v>2251</v>
      </c>
      <c r="CY11" s="81">
        <f>'Inbound SOS &amp; EOD'!CY8</f>
        <v>2348</v>
      </c>
      <c r="CZ11" s="81">
        <f>'Inbound SOS &amp; EOD'!CZ8</f>
        <v>1458</v>
      </c>
      <c r="DA11" s="81">
        <f>'Inbound SOS &amp; EOD'!DA8</f>
        <v>1035</v>
      </c>
      <c r="DB11" s="81">
        <f>'Inbound SOS &amp; EOD'!DB8</f>
        <v>719</v>
      </c>
      <c r="DC11" s="81">
        <f>'Inbound SOS &amp; EOD'!DC8</f>
        <v>719</v>
      </c>
      <c r="DD11" s="81">
        <f>'Inbound SOS &amp; EOD'!DD8</f>
        <v>719</v>
      </c>
      <c r="DE11" s="81">
        <f>'Inbound SOS &amp; EOD'!DE8</f>
        <v>1</v>
      </c>
      <c r="DF11" s="81">
        <f>'Inbound SOS &amp; EOD'!DF8</f>
        <v>2</v>
      </c>
      <c r="DG11" s="81">
        <f>'Inbound SOS &amp; EOD'!DG8</f>
        <v>78</v>
      </c>
      <c r="DH11" s="81">
        <f>'Inbound SOS &amp; EOD'!DH8</f>
        <v>0</v>
      </c>
      <c r="DI11" s="81">
        <f>'Inbound SOS &amp; EOD'!DI8</f>
        <v>716</v>
      </c>
      <c r="DJ11" s="81">
        <f>'Inbound SOS &amp; EOD'!DJ8</f>
        <v>716</v>
      </c>
      <c r="DK11" s="81">
        <f>'Inbound SOS &amp; EOD'!DK8</f>
        <v>714</v>
      </c>
      <c r="DL11" s="81">
        <f>'Inbound SOS &amp; EOD'!DL8</f>
        <v>505</v>
      </c>
      <c r="DM11" s="81">
        <f>'Inbound SOS &amp; EOD'!DM8</f>
        <v>566</v>
      </c>
      <c r="DN11" s="81">
        <f>'Inbound SOS &amp; EOD'!DN8</f>
        <v>138</v>
      </c>
      <c r="DO11" s="81">
        <f>'Inbound SOS &amp; EOD'!DO8</f>
        <v>125</v>
      </c>
      <c r="DP11" s="81">
        <f>'Inbound SOS &amp; EOD'!DP8</f>
        <v>127</v>
      </c>
      <c r="DQ11" s="81">
        <f>'Inbound SOS &amp; EOD'!DQ8</f>
        <v>127</v>
      </c>
      <c r="DR11" s="81">
        <f>'Inbound SOS &amp; EOD'!DR8</f>
        <v>125</v>
      </c>
      <c r="DS11" s="81">
        <f>'Inbound SOS &amp; EOD'!DS8</f>
        <v>2</v>
      </c>
      <c r="DT11" s="81">
        <f>'Inbound SOS &amp; EOD'!DT8</f>
        <v>1945</v>
      </c>
      <c r="DU11" s="81">
        <f>'Inbound SOS &amp; EOD'!DU8</f>
        <v>1184</v>
      </c>
      <c r="DV11" s="81">
        <f>'Inbound SOS &amp; EOD'!DV8</f>
        <v>1317</v>
      </c>
      <c r="DW11" s="81">
        <f>'Inbound SOS &amp; EOD'!DW8</f>
        <v>3839</v>
      </c>
      <c r="DX11" s="81">
        <f>'Inbound SOS &amp; EOD'!DX8</f>
        <v>3665</v>
      </c>
      <c r="DY11" s="81">
        <f>'Inbound SOS &amp; EOD'!DY8</f>
        <v>2602</v>
      </c>
      <c r="DZ11" s="81">
        <f>'Inbound SOS &amp; EOD'!DZ8</f>
        <v>1896</v>
      </c>
      <c r="EA11" s="81">
        <f>'Inbound SOS &amp; EOD'!EA8</f>
        <v>2234</v>
      </c>
      <c r="EB11" s="81">
        <f>'Inbound SOS &amp; EOD'!EB8</f>
        <v>554</v>
      </c>
      <c r="EC11" s="81">
        <f>'Inbound SOS &amp; EOD'!EC8</f>
        <v>4</v>
      </c>
      <c r="ED11" s="81">
        <f>'Inbound SOS &amp; EOD'!ED8</f>
        <v>4296</v>
      </c>
      <c r="EE11" s="81">
        <f>'Inbound SOS &amp; EOD'!EE8</f>
        <v>4294</v>
      </c>
      <c r="EF11" s="81">
        <f>'Inbound SOS &amp; EOD'!EF8</f>
        <v>4294</v>
      </c>
      <c r="EG11" s="81">
        <f>'Inbound SOS &amp; EOD'!EG8</f>
        <v>2741</v>
      </c>
      <c r="EH11" s="81">
        <f>'Inbound SOS &amp; EOD'!EH8</f>
        <v>1182</v>
      </c>
      <c r="EI11" s="81">
        <f>'Inbound SOS &amp; EOD'!EI8</f>
        <v>1182</v>
      </c>
      <c r="EJ11" s="81">
        <f>'Inbound SOS &amp; EOD'!EJ8</f>
        <v>81</v>
      </c>
      <c r="EK11" s="81">
        <f>'Inbound SOS &amp; EOD'!EK8</f>
        <v>424</v>
      </c>
      <c r="EL11" s="81">
        <f>'Inbound SOS &amp; EOD'!EL8</f>
        <v>422</v>
      </c>
      <c r="EM11" s="81">
        <f>'Inbound SOS &amp; EOD'!EM8</f>
        <v>157</v>
      </c>
      <c r="EN11" s="81">
        <f>'Inbound SOS &amp; EOD'!EN8</f>
        <v>218</v>
      </c>
      <c r="EO11" s="81">
        <f>'Inbound SOS &amp; EOD'!EO8</f>
        <v>3487</v>
      </c>
      <c r="EP11" s="81">
        <f>'Inbound SOS &amp; EOD'!EP8</f>
        <v>4714</v>
      </c>
      <c r="EQ11" s="81">
        <f>'Inbound SOS &amp; EOD'!EQ8</f>
        <v>4218</v>
      </c>
      <c r="ER11" s="81">
        <f>'Inbound SOS &amp; EOD'!ER8</f>
        <v>4315</v>
      </c>
      <c r="ES11" s="81">
        <f>'Inbound SOS &amp; EOD'!ES8</f>
        <v>4315</v>
      </c>
      <c r="ET11" s="81">
        <f>'Inbound SOS &amp; EOD'!ET8</f>
        <v>4315</v>
      </c>
      <c r="EU11" s="81">
        <f>'Inbound SOS &amp; EOD'!EU8</f>
        <v>4159</v>
      </c>
      <c r="EV11" s="81">
        <f>'Inbound SOS &amp; EOD'!EV8</f>
        <v>3696</v>
      </c>
      <c r="EW11" s="81">
        <f>'Inbound SOS &amp; EOD'!EW8</f>
        <v>4916</v>
      </c>
      <c r="EX11" s="81">
        <f>'Inbound SOS &amp; EOD'!EX8</f>
        <v>6175</v>
      </c>
      <c r="EY11" s="81">
        <f>'Inbound SOS &amp; EOD'!EY8</f>
        <v>5407</v>
      </c>
      <c r="EZ11" s="81">
        <f>'Inbound SOS &amp; EOD'!EZ8</f>
        <v>4723</v>
      </c>
      <c r="FA11" s="81">
        <f>'Inbound SOS &amp; EOD'!FA8</f>
        <v>4723</v>
      </c>
      <c r="FB11" s="81">
        <f>'Inbound SOS &amp; EOD'!FB8</f>
        <v>5505</v>
      </c>
      <c r="FC11" s="81">
        <f>'Inbound SOS &amp; EOD'!FC8</f>
        <v>4250</v>
      </c>
      <c r="FD11" s="81">
        <f>'Inbound SOS &amp; EOD'!FD8</f>
        <v>4317</v>
      </c>
      <c r="FE11" s="81">
        <f>'Inbound SOS &amp; EOD'!FE8</f>
        <v>4905</v>
      </c>
      <c r="FF11" s="81">
        <f>'Inbound SOS &amp; EOD'!FF8</f>
        <v>5507</v>
      </c>
      <c r="FG11" s="81">
        <f>'Inbound SOS &amp; EOD'!FG8</f>
        <v>4125</v>
      </c>
      <c r="FH11" s="81">
        <f>'Inbound SOS &amp; EOD'!FH8</f>
        <v>4124</v>
      </c>
      <c r="FI11" s="81">
        <f>'Inbound SOS &amp; EOD'!FI8</f>
        <v>5774</v>
      </c>
      <c r="FJ11" s="81">
        <f>'Inbound SOS &amp; EOD'!FJ8</f>
        <v>5007</v>
      </c>
      <c r="FK11" s="81">
        <f>'Inbound SOS &amp; EOD'!FK8</f>
        <v>5502</v>
      </c>
      <c r="FL11" s="81">
        <f>'Inbound SOS &amp; EOD'!FL8</f>
        <v>5678</v>
      </c>
      <c r="FM11" s="81">
        <f>'Inbound SOS &amp; EOD'!FM8</f>
        <v>6626</v>
      </c>
      <c r="FN11" s="81">
        <f>'Inbound SOS &amp; EOD'!FN8</f>
        <v>5658</v>
      </c>
      <c r="FO11" s="81">
        <f>'Inbound SOS &amp; EOD'!FO8</f>
        <v>4855</v>
      </c>
      <c r="FP11" s="81">
        <f>'Inbound SOS &amp; EOD'!FP8</f>
        <v>3335</v>
      </c>
      <c r="FQ11" s="81">
        <f>'Inbound SOS &amp; EOD'!FQ8</f>
        <v>2021</v>
      </c>
      <c r="FR11" s="81">
        <f>'Inbound SOS &amp; EOD'!FR8</f>
        <v>2543</v>
      </c>
      <c r="FS11" s="81">
        <f>'Inbound SOS &amp; EOD'!FS8</f>
        <v>4156</v>
      </c>
      <c r="FT11" s="81">
        <f>'Inbound SOS &amp; EOD'!FT8</f>
        <v>3030</v>
      </c>
      <c r="FU11" s="81">
        <f>'Inbound SOS &amp; EOD'!FU8</f>
        <v>3011</v>
      </c>
      <c r="FV11" s="81">
        <f>'Inbound SOS &amp; EOD'!FV8</f>
        <v>2635</v>
      </c>
      <c r="FW11" s="81">
        <f>'Inbound SOS &amp; EOD'!FW8</f>
        <v>835</v>
      </c>
      <c r="FX11" s="81">
        <f>'Inbound SOS &amp; EOD'!FX8</f>
        <v>1635</v>
      </c>
      <c r="FY11" s="81">
        <f>'Inbound SOS &amp; EOD'!FY8</f>
        <v>1212</v>
      </c>
      <c r="FZ11" s="81">
        <f>'Inbound SOS &amp; EOD'!FZ8</f>
        <v>1283</v>
      </c>
      <c r="GA11" s="81">
        <f>'Inbound SOS &amp; EOD'!GA8</f>
        <v>961</v>
      </c>
      <c r="GB11" s="81">
        <f>'Inbound SOS &amp; EOD'!GB8</f>
        <v>798</v>
      </c>
      <c r="GC11" s="81">
        <f>'Inbound SOS &amp; EOD'!GC8</f>
        <v>288</v>
      </c>
      <c r="GD11" s="81">
        <f>'Inbound SOS &amp; EOD'!GD8</f>
        <v>76</v>
      </c>
      <c r="GE11" s="81">
        <f>'Inbound SOS &amp; EOD'!GE8</f>
        <v>327</v>
      </c>
      <c r="GF11" s="81">
        <f>'Inbound SOS &amp; EOD'!GF8</f>
        <v>64</v>
      </c>
      <c r="GG11" s="81">
        <f>'Inbound SOS &amp; EOD'!GG8</f>
        <v>4</v>
      </c>
      <c r="GH11" s="81">
        <f>'Inbound SOS &amp; EOD'!GH8</f>
        <v>4</v>
      </c>
      <c r="GI11" s="81">
        <f>'Inbound SOS &amp; EOD'!GI8</f>
        <v>4</v>
      </c>
      <c r="GJ11" s="81">
        <f>'Inbound SOS &amp; EOD'!GJ8</f>
        <v>4</v>
      </c>
      <c r="GK11" s="81">
        <f>'Inbound SOS &amp; EOD'!GK8</f>
        <v>93</v>
      </c>
      <c r="GL11" s="81">
        <f>'Inbound SOS &amp; EOD'!GL8</f>
        <v>815</v>
      </c>
      <c r="GM11" s="81">
        <f>'Inbound SOS &amp; EOD'!GM8</f>
        <v>383</v>
      </c>
      <c r="GN11" s="81">
        <f>'Inbound SOS &amp; EOD'!GN8</f>
        <v>220</v>
      </c>
      <c r="GO11" s="81">
        <f>'Inbound SOS &amp; EOD'!GO8</f>
        <v>220</v>
      </c>
      <c r="GP11" s="81">
        <f>'Inbound SOS &amp; EOD'!GP8</f>
        <v>449</v>
      </c>
      <c r="GQ11" s="81">
        <f>'Inbound SOS &amp; EOD'!GQ8</f>
        <v>449</v>
      </c>
      <c r="GR11" s="81">
        <f>'Inbound SOS &amp; EOD'!GR8</f>
        <v>2</v>
      </c>
      <c r="GS11" s="81">
        <f>'Inbound SOS &amp; EOD'!GS8</f>
        <v>1042</v>
      </c>
      <c r="GT11" s="81">
        <f>'Inbound SOS &amp; EOD'!GT8</f>
        <v>150</v>
      </c>
      <c r="GU11" s="81">
        <f>'Inbound SOS &amp; EOD'!GU8</f>
        <v>2589</v>
      </c>
      <c r="GV11" s="81">
        <f>'Inbound SOS &amp; EOD'!GV8</f>
        <v>2604</v>
      </c>
      <c r="GW11" s="81">
        <f>'Inbound SOS &amp; EOD'!GW8</f>
        <v>2604</v>
      </c>
      <c r="GX11" s="81">
        <f>'Inbound SOS &amp; EOD'!GX8</f>
        <v>2286</v>
      </c>
      <c r="GY11" s="81">
        <f>'Inbound SOS &amp; EOD'!GY8</f>
        <v>3140</v>
      </c>
      <c r="GZ11" s="81">
        <f>'Inbound SOS &amp; EOD'!GZ8</f>
        <v>5515</v>
      </c>
      <c r="HA11" s="81">
        <f>'Inbound SOS &amp; EOD'!HA8</f>
        <v>4724</v>
      </c>
      <c r="HB11" s="81">
        <f>'Inbound SOS &amp; EOD'!HB8</f>
        <v>6213</v>
      </c>
      <c r="HC11" s="81">
        <f>'Inbound SOS &amp; EOD'!HC8</f>
        <v>6537</v>
      </c>
      <c r="HD11" s="81">
        <f>'Inbound SOS &amp; EOD'!HD8</f>
        <v>6531</v>
      </c>
      <c r="HE11" s="81">
        <f>'Inbound SOS &amp; EOD'!HE8</f>
        <v>6533</v>
      </c>
      <c r="HF11" s="81">
        <f>'Inbound SOS &amp; EOD'!HF8</f>
        <v>5384</v>
      </c>
      <c r="HG11" s="81">
        <f>'Inbound SOS &amp; EOD'!HG8</f>
        <v>4830</v>
      </c>
      <c r="HH11" s="81">
        <f>'Inbound SOS &amp; EOD'!HH8</f>
        <v>4863</v>
      </c>
      <c r="HI11" s="81">
        <f>'Inbound SOS &amp; EOD'!HI8</f>
        <v>4115</v>
      </c>
      <c r="HJ11" s="81">
        <f>'Inbound SOS &amp; EOD'!HJ8</f>
        <v>4301</v>
      </c>
      <c r="HK11" s="81">
        <f>'Inbound SOS &amp; EOD'!HK8</f>
        <v>3807</v>
      </c>
      <c r="HL11" s="81">
        <f>'Inbound SOS &amp; EOD'!HL8</f>
        <v>3805</v>
      </c>
      <c r="HM11" s="81">
        <f>'Inbound SOS &amp; EOD'!HM8</f>
        <v>5935</v>
      </c>
      <c r="HN11" s="81">
        <f>'Inbound SOS &amp; EOD'!HN8</f>
        <v>6207</v>
      </c>
      <c r="HO11" s="81">
        <f>'Inbound SOS &amp; EOD'!HO8</f>
        <v>5230</v>
      </c>
      <c r="HP11" s="81">
        <f>'Inbound SOS &amp; EOD'!HP8</f>
        <v>4500</v>
      </c>
      <c r="HQ11" s="81">
        <f>'Inbound SOS &amp; EOD'!HQ8</f>
        <v>5065</v>
      </c>
      <c r="HR11" s="81">
        <f>'Inbound SOS &amp; EOD'!HR8</f>
        <v>5064</v>
      </c>
      <c r="HS11" s="81">
        <f>'Inbound SOS &amp; EOD'!HS8</f>
        <v>4525</v>
      </c>
      <c r="HT11" s="81">
        <f>'Inbound SOS &amp; EOD'!HT8</f>
        <v>5522</v>
      </c>
      <c r="HU11" s="81">
        <f>'Inbound SOS &amp; EOD'!HU8</f>
        <v>3442</v>
      </c>
      <c r="HV11" s="81">
        <f>'Inbound SOS &amp; EOD'!HV8</f>
        <v>5661</v>
      </c>
      <c r="HW11" s="81">
        <f>'Inbound SOS &amp; EOD'!HW8</f>
        <v>5661</v>
      </c>
      <c r="HX11" s="81">
        <f>'Inbound SOS &amp; EOD'!HX8</f>
        <v>3768</v>
      </c>
      <c r="HY11" s="81">
        <f>'Inbound SOS &amp; EOD'!HY8</f>
        <v>3132</v>
      </c>
      <c r="HZ11" s="81">
        <f>'Inbound SOS &amp; EOD'!HZ8</f>
        <v>1710</v>
      </c>
      <c r="IA11" s="81">
        <f>'Inbound SOS &amp; EOD'!IA8</f>
        <v>2311</v>
      </c>
      <c r="IB11" s="81">
        <f>'Inbound SOS &amp; EOD'!IB8</f>
        <v>4668</v>
      </c>
      <c r="IC11" s="81">
        <f>'Inbound SOS &amp; EOD'!IC8</f>
        <v>2862</v>
      </c>
      <c r="ID11" s="81">
        <f>'Inbound SOS &amp; EOD'!ID8</f>
        <v>4774</v>
      </c>
      <c r="IE11" s="81">
        <f>'Inbound SOS &amp; EOD'!IE8</f>
        <v>4336</v>
      </c>
      <c r="IF11" s="81">
        <f>'Inbound SOS &amp; EOD'!IF8</f>
        <v>2859</v>
      </c>
      <c r="IG11" s="81">
        <f>'Inbound SOS &amp; EOD'!IG8</f>
        <v>1380</v>
      </c>
      <c r="IH11" s="81">
        <f>'Inbound SOS &amp; EOD'!IH8</f>
        <v>278</v>
      </c>
      <c r="II11" s="81">
        <f>'Inbound SOS &amp; EOD'!II8</f>
        <v>1093</v>
      </c>
      <c r="IJ11" s="81">
        <f>'Inbound SOS &amp; EOD'!IJ8</f>
        <v>2734</v>
      </c>
      <c r="IK11" s="81">
        <f>'Inbound SOS &amp; EOD'!IK8</f>
        <v>3517</v>
      </c>
      <c r="IL11" s="81">
        <f>'Inbound SOS &amp; EOD'!IL8</f>
        <v>3672</v>
      </c>
      <c r="IM11" s="81">
        <f>'Inbound SOS &amp; EOD'!IM8</f>
        <v>2302</v>
      </c>
      <c r="IN11" s="81">
        <f>'Inbound SOS &amp; EOD'!IN8</f>
        <v>1243</v>
      </c>
      <c r="IO11" s="81">
        <f>'Inbound SOS &amp; EOD'!IO8</f>
        <v>1218</v>
      </c>
      <c r="IP11" s="81">
        <f>'Inbound SOS &amp; EOD'!IP8</f>
        <v>4058</v>
      </c>
      <c r="IQ11" s="81">
        <f>'Inbound SOS &amp; EOD'!IQ8</f>
        <v>4747</v>
      </c>
      <c r="IR11" s="81">
        <f>'Inbound SOS &amp; EOD'!IR8</f>
        <v>3371</v>
      </c>
      <c r="IS11" s="81">
        <f>'Inbound SOS &amp; EOD'!IS8</f>
        <v>2570</v>
      </c>
      <c r="IT11" s="81">
        <f>'Inbound SOS &amp; EOD'!IT8</f>
        <v>2570</v>
      </c>
      <c r="IU11" s="81">
        <f>'Inbound SOS &amp; EOD'!IU8</f>
        <v>1472</v>
      </c>
      <c r="IV11" s="81">
        <f>'Inbound SOS &amp; EOD'!IV8</f>
        <v>809</v>
      </c>
      <c r="IW11" s="81">
        <f>'Inbound SOS &amp; EOD'!IW8</f>
        <v>113</v>
      </c>
      <c r="IX11" s="81">
        <f>'Inbound SOS &amp; EOD'!IX8</f>
        <v>96</v>
      </c>
      <c r="IY11" s="81">
        <f>'Inbound SOS &amp; EOD'!IY8</f>
        <v>92</v>
      </c>
      <c r="IZ11" s="81">
        <f>'Inbound SOS &amp; EOD'!IZ8</f>
        <v>883</v>
      </c>
      <c r="JA11" s="81">
        <f>'Inbound SOS &amp; EOD'!JA8</f>
        <v>1173</v>
      </c>
      <c r="JB11" s="81">
        <f>'Inbound SOS &amp; EOD'!JB8</f>
        <v>1174</v>
      </c>
      <c r="JC11" s="81">
        <f>'Inbound SOS &amp; EOD'!JC8</f>
        <v>170</v>
      </c>
      <c r="JD11" s="81">
        <f>'Inbound SOS &amp; EOD'!JD8</f>
        <v>170</v>
      </c>
      <c r="JE11" s="81">
        <f>'Inbound SOS &amp; EOD'!JE8</f>
        <v>170</v>
      </c>
      <c r="JF11" s="81">
        <f>'Inbound SOS &amp; EOD'!JF8</f>
        <v>134</v>
      </c>
      <c r="JG11" s="81">
        <f>'Inbound SOS &amp; EOD'!JG8</f>
        <v>132</v>
      </c>
      <c r="JH11" s="81">
        <f>'Inbound SOS &amp; EOD'!JH8</f>
        <v>0</v>
      </c>
      <c r="JI11" s="81">
        <f>'Inbound SOS &amp; EOD'!JI8</f>
        <v>0</v>
      </c>
      <c r="JJ11" s="81">
        <f>'Inbound SOS &amp; EOD'!JJ8</f>
        <v>0</v>
      </c>
      <c r="JK11" s="81">
        <f>'Inbound SOS &amp; EOD'!JK8</f>
        <v>14</v>
      </c>
      <c r="JL11" s="81">
        <f>'Inbound SOS &amp; EOD'!JL8</f>
        <v>2</v>
      </c>
      <c r="JM11" s="81">
        <f>'Inbound SOS &amp; EOD'!JM8</f>
        <v>27</v>
      </c>
      <c r="JN11" s="81">
        <f>'Inbound SOS &amp; EOD'!JN8</f>
        <v>25</v>
      </c>
      <c r="JO11" s="81">
        <f>'Inbound SOS &amp; EOD'!JO8</f>
        <v>25</v>
      </c>
      <c r="JP11" s="81">
        <f>'Inbound SOS &amp; EOD'!JP8</f>
        <v>27</v>
      </c>
      <c r="JQ11" s="81">
        <f>'Inbound SOS &amp; EOD'!JQ8</f>
        <v>1128</v>
      </c>
      <c r="JR11" s="81">
        <f>'Inbound SOS &amp; EOD'!JR8</f>
        <v>4588</v>
      </c>
      <c r="JS11" s="81">
        <f>'Inbound SOS &amp; EOD'!JS8</f>
        <v>5849</v>
      </c>
      <c r="JT11" s="81">
        <f>'Inbound SOS &amp; EOD'!JT8</f>
        <v>5596</v>
      </c>
      <c r="JU11" s="81">
        <f>'Inbound SOS &amp; EOD'!JU8</f>
        <v>5882</v>
      </c>
      <c r="JV11" s="81">
        <f>'Inbound SOS &amp; EOD'!JV8</f>
        <v>5359</v>
      </c>
      <c r="JW11" s="81">
        <f>'Inbound SOS &amp; EOD'!JW8</f>
        <v>4328</v>
      </c>
      <c r="JX11" s="81">
        <f>'Inbound SOS &amp; EOD'!JX8</f>
        <v>2522</v>
      </c>
      <c r="JY11" s="81">
        <f>'Inbound SOS &amp; EOD'!JY8</f>
        <v>1576</v>
      </c>
      <c r="JZ11" s="81">
        <f>'Inbound SOS &amp; EOD'!JZ8</f>
        <v>762</v>
      </c>
      <c r="KA11" s="81">
        <f>'Inbound SOS &amp; EOD'!KA8</f>
        <v>7</v>
      </c>
      <c r="KB11" s="81">
        <f>'Inbound SOS &amp; EOD'!KB8</f>
        <v>2</v>
      </c>
      <c r="KC11" s="81">
        <f>'Inbound SOS &amp; EOD'!KC8</f>
        <v>1</v>
      </c>
      <c r="KD11" s="81">
        <f>'Inbound SOS &amp; EOD'!KD8</f>
        <v>1</v>
      </c>
      <c r="KE11" s="81">
        <f>'Inbound SOS &amp; EOD'!KE8</f>
        <v>863</v>
      </c>
      <c r="KF11" s="81">
        <f>'Inbound SOS &amp; EOD'!KF8</f>
        <v>3</v>
      </c>
      <c r="KG11" s="81">
        <f>'Inbound SOS &amp; EOD'!KG8</f>
        <v>723</v>
      </c>
      <c r="KH11" s="81">
        <f>'Inbound SOS &amp; EOD'!KH8</f>
        <v>1</v>
      </c>
      <c r="KI11" s="81">
        <f>'Inbound SOS &amp; EOD'!KI8</f>
        <v>176</v>
      </c>
      <c r="KJ11" s="81">
        <f>'Inbound SOS &amp; EOD'!KJ8</f>
        <v>176</v>
      </c>
      <c r="KK11" s="81">
        <f>'Inbound SOS &amp; EOD'!KK8</f>
        <v>178</v>
      </c>
      <c r="KL11" s="81">
        <f>'Inbound SOS &amp; EOD'!KL8</f>
        <v>176</v>
      </c>
      <c r="KM11" s="81">
        <f>'Inbound SOS &amp; EOD'!KM8</f>
        <v>38</v>
      </c>
      <c r="KN11" s="81">
        <f>'Inbound SOS &amp; EOD'!KN8</f>
        <v>0</v>
      </c>
      <c r="KO11" s="81">
        <f>'Inbound SOS &amp; EOD'!KO8</f>
        <v>0</v>
      </c>
      <c r="KP11" s="81">
        <f>'Inbound SOS &amp; EOD'!KP8</f>
        <v>0</v>
      </c>
      <c r="KQ11" s="81">
        <f>'Inbound SOS &amp; EOD'!KQ8</f>
        <v>0</v>
      </c>
      <c r="KR11" s="81">
        <f>'Inbound SOS &amp; EOD'!KR8</f>
        <v>0</v>
      </c>
      <c r="KS11" s="81">
        <f>'Inbound SOS &amp; EOD'!KS8</f>
        <v>0</v>
      </c>
      <c r="KT11" s="81">
        <f>'Inbound SOS &amp; EOD'!KT8</f>
        <v>0</v>
      </c>
      <c r="KU11" s="81">
        <f>'Inbound SOS &amp; EOD'!KU8</f>
        <v>0</v>
      </c>
      <c r="KV11" s="81">
        <f>'Inbound SOS &amp; EOD'!KV8</f>
        <v>368</v>
      </c>
      <c r="KW11" s="81">
        <f>'Inbound SOS &amp; EOD'!KW8</f>
        <v>368</v>
      </c>
      <c r="KX11" s="81">
        <f>'Inbound SOS &amp; EOD'!KX8</f>
        <v>0</v>
      </c>
      <c r="KY11" s="81">
        <f>'Inbound SOS &amp; EOD'!KY8</f>
        <v>0</v>
      </c>
      <c r="KZ11" s="81">
        <f>'Inbound SOS &amp; EOD'!KZ8</f>
        <v>47</v>
      </c>
      <c r="LA11" s="81">
        <f>'Inbound SOS &amp; EOD'!LA8</f>
        <v>2</v>
      </c>
      <c r="LB11" s="81">
        <f>'Inbound SOS &amp; EOD'!LB8</f>
        <v>140</v>
      </c>
      <c r="LC11" s="81">
        <f>'Inbound SOS &amp; EOD'!LC8</f>
        <v>0</v>
      </c>
      <c r="LD11" s="81">
        <f>'Inbound SOS &amp; EOD'!LD8</f>
        <v>1052</v>
      </c>
      <c r="LE11" s="81">
        <f>'Inbound SOS &amp; EOD'!LE8</f>
        <v>1937</v>
      </c>
      <c r="LF11" s="81">
        <f>'Inbound SOS &amp; EOD'!LF8</f>
        <v>1937</v>
      </c>
      <c r="LG11" s="81">
        <f>'Inbound SOS &amp; EOD'!LG8</f>
        <v>1584</v>
      </c>
      <c r="LH11" s="81">
        <f>'Inbound SOS &amp; EOD'!LH8</f>
        <v>1152</v>
      </c>
      <c r="LI11" s="81">
        <f>'Inbound SOS &amp; EOD'!LI8</f>
        <v>1011</v>
      </c>
      <c r="LJ11" s="81">
        <f>'Inbound SOS &amp; EOD'!LJ8</f>
        <v>815</v>
      </c>
      <c r="LK11" s="81">
        <f>'Inbound SOS &amp; EOD'!LK8</f>
        <v>2944</v>
      </c>
      <c r="LL11" s="81">
        <f>'Inbound SOS &amp; EOD'!LL8</f>
        <v>2942</v>
      </c>
      <c r="LM11" s="81">
        <f>'Inbound SOS &amp; EOD'!LM8</f>
        <v>2583</v>
      </c>
      <c r="LN11" s="81">
        <f>'Inbound SOS &amp; EOD'!LN8</f>
        <v>1942</v>
      </c>
      <c r="LO11" s="81">
        <f>'Inbound SOS &amp; EOD'!LO8</f>
        <v>1136</v>
      </c>
      <c r="LP11" s="81">
        <f>'Inbound SOS &amp; EOD'!LP8</f>
        <v>819</v>
      </c>
      <c r="LQ11" s="81">
        <f>'Inbound SOS &amp; EOD'!LQ8</f>
        <v>819</v>
      </c>
      <c r="LR11" s="81">
        <f>'Inbound SOS &amp; EOD'!LR8</f>
        <v>100</v>
      </c>
      <c r="LS11" s="81">
        <f>'Inbound SOS &amp; EOD'!LS8</f>
        <v>1</v>
      </c>
      <c r="LT11" s="81">
        <f>'Inbound SOS &amp; EOD'!LT8</f>
        <v>1</v>
      </c>
      <c r="LU11" s="81">
        <f>'Inbound SOS &amp; EOD'!LU8</f>
        <v>97</v>
      </c>
      <c r="LV11" s="81">
        <f>'Inbound SOS &amp; EOD'!LV8</f>
        <v>0</v>
      </c>
      <c r="LW11" s="81">
        <f>'Inbound SOS &amp; EOD'!LW8</f>
        <v>0</v>
      </c>
      <c r="LX11" s="81">
        <f>'Inbound SOS &amp; EOD'!LX8</f>
        <v>0</v>
      </c>
      <c r="LY11" s="81">
        <f>'Inbound SOS &amp; EOD'!LY8</f>
        <v>613</v>
      </c>
      <c r="LZ11" s="81">
        <f>'Inbound SOS &amp; EOD'!LZ8</f>
        <v>613</v>
      </c>
      <c r="MA11" s="81">
        <f>'Inbound SOS &amp; EOD'!MA8</f>
        <v>613</v>
      </c>
      <c r="MB11" s="81">
        <f>'Inbound SOS &amp; EOD'!MB8</f>
        <v>2816</v>
      </c>
      <c r="MC11" s="81">
        <f>'Inbound SOS &amp; EOD'!MC8</f>
        <v>2594</v>
      </c>
      <c r="MD11" s="81">
        <f>'Inbound SOS &amp; EOD'!MD8</f>
        <v>2200</v>
      </c>
      <c r="ME11" s="81">
        <f>'Inbound SOS &amp; EOD'!ME8</f>
        <v>1908</v>
      </c>
      <c r="MF11" s="81">
        <f>'Inbound SOS &amp; EOD'!MF8</f>
        <v>514</v>
      </c>
      <c r="MG11" s="81">
        <f>'Inbound SOS &amp; EOD'!MG8</f>
        <v>504</v>
      </c>
      <c r="MH11" s="81">
        <f>'Inbound SOS &amp; EOD'!MH8</f>
        <v>504</v>
      </c>
      <c r="MI11" s="81">
        <f>'Inbound SOS &amp; EOD'!MI8</f>
        <v>10</v>
      </c>
      <c r="MJ11" s="81">
        <f>'Inbound SOS &amp; EOD'!MJ8</f>
        <v>979</v>
      </c>
      <c r="MK11" s="81">
        <f>'Inbound SOS &amp; EOD'!MK8</f>
        <v>27</v>
      </c>
      <c r="ML11" s="81">
        <f>'Inbound SOS &amp; EOD'!ML8</f>
        <v>0</v>
      </c>
      <c r="MM11" s="81">
        <f>'Inbound SOS &amp; EOD'!MM8</f>
        <v>0</v>
      </c>
      <c r="MN11" s="81">
        <f>'Inbound SOS &amp; EOD'!MN8</f>
        <v>2685</v>
      </c>
      <c r="MO11" s="81">
        <f>'Inbound SOS &amp; EOD'!MO8</f>
        <v>2414</v>
      </c>
      <c r="MP11" s="81">
        <f>'Inbound SOS &amp; EOD'!MP8</f>
        <v>2326</v>
      </c>
      <c r="MQ11" s="81">
        <f>'Inbound SOS &amp; EOD'!MQ8</f>
        <v>1312</v>
      </c>
      <c r="MR11" s="81">
        <f>'Inbound SOS &amp; EOD'!MR8</f>
        <v>1428</v>
      </c>
      <c r="MS11" s="81">
        <f>'Inbound SOS &amp; EOD'!MS8</f>
        <v>2556</v>
      </c>
      <c r="MT11" s="81">
        <f>'Inbound SOS &amp; EOD'!MT8</f>
        <v>2556</v>
      </c>
      <c r="MU11" s="81">
        <f>'Inbound SOS &amp; EOD'!MU8</f>
        <v>2476</v>
      </c>
      <c r="MV11" s="81">
        <f>'Inbound SOS &amp; EOD'!MV8</f>
        <v>0</v>
      </c>
      <c r="MW11" s="81">
        <f>'Inbound SOS &amp; EOD'!MW8</f>
        <v>1842</v>
      </c>
      <c r="MX11" s="81">
        <f>'Inbound SOS &amp; EOD'!MX8</f>
        <v>1464</v>
      </c>
      <c r="MY11" s="81">
        <f>'Inbound SOS &amp; EOD'!MY8</f>
        <v>1267</v>
      </c>
      <c r="MZ11" s="81">
        <f>'Inbound SOS &amp; EOD'!MZ8</f>
        <v>1040</v>
      </c>
      <c r="NA11" s="81">
        <f>'Inbound SOS &amp; EOD'!NA8</f>
        <v>1002</v>
      </c>
      <c r="NB11" s="81">
        <f>'Inbound SOS &amp; EOD'!NB8</f>
        <v>0</v>
      </c>
      <c r="NC11" s="81">
        <f>'Inbound SOS &amp; EOD'!NC8</f>
        <v>0</v>
      </c>
      <c r="ND11" s="81">
        <f>'Inbound SOS &amp; EOD'!ND8</f>
        <v>0</v>
      </c>
      <c r="NE11" s="81">
        <f>'Inbound SOS &amp; EOD'!NE8</f>
        <v>0</v>
      </c>
      <c r="NF11" s="81">
        <f>'Inbound SOS &amp; EOD'!NF8</f>
        <v>0</v>
      </c>
      <c r="NG11" s="81">
        <f>'Inbound SOS &amp; EOD'!NG8</f>
        <v>0</v>
      </c>
      <c r="NH11" s="81">
        <f>'Inbound SOS &amp; EOD'!NH8</f>
        <v>0</v>
      </c>
      <c r="NI11" s="81">
        <f>'Inbound SOS &amp; EOD'!NI8</f>
        <v>0</v>
      </c>
      <c r="NJ11" s="81">
        <f>'Inbound SOS &amp; EOD'!NJ8</f>
        <v>0</v>
      </c>
      <c r="NK11" s="81">
        <f>'Inbound SOS &amp; EOD'!NK8</f>
        <v>0</v>
      </c>
      <c r="NL11" s="81">
        <f>'Inbound SOS &amp; EOD'!NL8</f>
        <v>0</v>
      </c>
      <c r="NM11" s="81">
        <f>'Inbound SOS &amp; EOD'!NM8</f>
        <v>0</v>
      </c>
      <c r="NN11" s="81">
        <f>'Inbound SOS &amp; EOD'!NN8</f>
        <v>0</v>
      </c>
      <c r="NO11" s="81">
        <f>'Inbound SOS &amp; EOD'!NO8</f>
        <v>0</v>
      </c>
      <c r="NP11" s="81">
        <f>'Inbound SOS &amp; EOD'!NP8</f>
        <v>0</v>
      </c>
      <c r="NQ11" s="81">
        <f>'Inbound SOS &amp; EOD'!NQ8</f>
        <v>0</v>
      </c>
      <c r="NR11" s="81">
        <f>'Inbound SOS &amp; EOD'!NR8</f>
        <v>0</v>
      </c>
      <c r="NS11" s="81">
        <f>'Inbound SOS &amp; EOD'!NS8</f>
        <v>0</v>
      </c>
      <c r="NT11" s="81">
        <f>'Inbound SOS &amp; EOD'!NT8</f>
        <v>0</v>
      </c>
      <c r="NU11" s="81">
        <f>'Inbound SOS &amp; EOD'!NU8</f>
        <v>0</v>
      </c>
      <c r="NV11" s="81">
        <f>'Inbound SOS &amp; EOD'!NV8</f>
        <v>0</v>
      </c>
      <c r="NW11" s="81">
        <f>'Inbound SOS &amp; EOD'!NW8</f>
        <v>0</v>
      </c>
      <c r="NX11" s="81">
        <f>'Inbound SOS &amp; EOD'!NX8</f>
        <v>0</v>
      </c>
      <c r="NY11" s="81">
        <f>'Inbound SOS &amp; EOD'!NY8</f>
        <v>0</v>
      </c>
      <c r="NZ11" s="81">
        <f>'Inbound SOS &amp; EOD'!NZ8</f>
        <v>0</v>
      </c>
      <c r="OA11" s="81">
        <f>'Inbound SOS &amp; EOD'!OA8</f>
        <v>0</v>
      </c>
      <c r="OB11" s="81">
        <f>'Inbound SOS &amp; EOD'!OB8</f>
        <v>0</v>
      </c>
      <c r="OC11" s="81">
        <f>'Inbound SOS &amp; EOD'!OC8</f>
        <v>0</v>
      </c>
      <c r="OD11" s="81">
        <f>'Inbound SOS &amp; EOD'!OD8</f>
        <v>0</v>
      </c>
      <c r="OE11" s="81">
        <f>'Inbound SOS &amp; EOD'!OE8</f>
        <v>0</v>
      </c>
      <c r="OF11" s="81">
        <f>'Inbound SOS &amp; EOD'!OF8</f>
        <v>0</v>
      </c>
      <c r="OG11" s="81">
        <f>'Inbound SOS &amp; EOD'!OG8</f>
        <v>0</v>
      </c>
      <c r="OH11" s="81">
        <f>'Inbound SOS &amp; EOD'!OH8</f>
        <v>0</v>
      </c>
      <c r="OI11" s="81">
        <f>'Inbound SOS &amp; EOD'!OI8</f>
        <v>0</v>
      </c>
      <c r="OJ11" s="81">
        <f>'Inbound SOS &amp; EOD'!OJ8</f>
        <v>0</v>
      </c>
      <c r="OK11" s="81">
        <f>'Inbound SOS &amp; EOD'!OK8</f>
        <v>0</v>
      </c>
      <c r="OL11" s="81">
        <f>'Inbound SOS &amp; EOD'!OL8</f>
        <v>0</v>
      </c>
      <c r="OM11" s="81">
        <f>'Inbound SOS &amp; EOD'!OM8</f>
        <v>0</v>
      </c>
      <c r="ON11" s="81">
        <f>'Inbound SOS &amp; EOD'!ON8</f>
        <v>0</v>
      </c>
      <c r="OO11" s="81">
        <f>'Inbound SOS &amp; EOD'!OO8</f>
        <v>0</v>
      </c>
      <c r="OP11" s="81">
        <f>'Inbound SOS &amp; EOD'!OP8</f>
        <v>0</v>
      </c>
      <c r="OQ11" s="81">
        <f>'Inbound SOS &amp; EOD'!OQ8</f>
        <v>0</v>
      </c>
      <c r="OR11" s="81">
        <f>'Inbound SOS &amp; EOD'!OR8</f>
        <v>0</v>
      </c>
      <c r="OS11" s="81">
        <f>'Inbound SOS &amp; EOD'!OS8</f>
        <v>0</v>
      </c>
      <c r="OT11" s="81">
        <f>'Inbound SOS &amp; EOD'!OT8</f>
        <v>0</v>
      </c>
      <c r="OU11" s="81">
        <f>'Inbound SOS &amp; EOD'!OU8</f>
        <v>0</v>
      </c>
      <c r="OV11" s="81">
        <f>'Inbound SOS &amp; EOD'!OV8</f>
        <v>0</v>
      </c>
      <c r="OW11" s="81">
        <f>'Inbound SOS &amp; EOD'!OW8</f>
        <v>0</v>
      </c>
      <c r="OX11" s="81">
        <f>'Inbound SOS &amp; EOD'!OX8</f>
        <v>0</v>
      </c>
    </row>
    <row r="12" spans="1:414" ht="15.75" customHeight="1">
      <c r="A12" s="198" t="s">
        <v>219</v>
      </c>
      <c r="B12" s="87"/>
      <c r="C12" s="87"/>
      <c r="D12" s="87"/>
      <c r="E12" s="87"/>
      <c r="F12" s="87"/>
      <c r="G12" s="87"/>
      <c r="H12" s="87"/>
      <c r="I12" s="87"/>
      <c r="J12" s="87"/>
      <c r="K12" s="87"/>
      <c r="L12" s="87"/>
      <c r="M12" s="87"/>
      <c r="N12" s="87"/>
      <c r="O12" s="87"/>
      <c r="P12" s="87"/>
      <c r="Q12" s="87"/>
      <c r="R12" s="87"/>
      <c r="S12" s="87"/>
      <c r="T12" s="87"/>
      <c r="U12" s="87"/>
      <c r="V12" s="87"/>
      <c r="W12" s="87"/>
      <c r="X12" s="87"/>
      <c r="Y12" s="87"/>
      <c r="Z12" s="87"/>
      <c r="AA12" s="87"/>
      <c r="AB12" s="87"/>
      <c r="AC12" s="87"/>
      <c r="AD12" s="87"/>
      <c r="AE12" s="87"/>
      <c r="AF12" s="87"/>
      <c r="AG12" s="87"/>
      <c r="AH12" s="87"/>
      <c r="AI12" s="87"/>
      <c r="AJ12" s="87"/>
      <c r="AK12" s="87"/>
      <c r="AL12" s="87"/>
      <c r="AM12" s="87"/>
      <c r="AN12" s="87"/>
      <c r="AO12" s="87"/>
      <c r="AP12" s="87"/>
      <c r="AQ12" s="87"/>
      <c r="AR12" s="87"/>
      <c r="AS12" s="87"/>
      <c r="AT12" s="87"/>
      <c r="AU12" s="87"/>
      <c r="AV12" s="87"/>
      <c r="AW12" s="87"/>
      <c r="AX12" s="87"/>
      <c r="AY12" s="87"/>
      <c r="AZ12" s="87"/>
      <c r="BA12" s="87"/>
      <c r="BB12" s="87"/>
      <c r="BC12" s="87"/>
      <c r="BD12" s="87"/>
      <c r="BE12" s="87"/>
      <c r="BF12" s="87"/>
      <c r="BG12" s="87"/>
      <c r="BH12" s="87"/>
      <c r="BI12" s="87"/>
      <c r="BJ12" s="87"/>
      <c r="BK12" s="87"/>
      <c r="BL12" s="87"/>
      <c r="BM12" s="87"/>
      <c r="BN12" s="87"/>
      <c r="BO12" s="87"/>
      <c r="BP12" s="87"/>
      <c r="BQ12" s="87"/>
      <c r="BR12" s="87"/>
      <c r="BS12" s="87"/>
      <c r="BT12" s="87"/>
      <c r="BU12" s="87"/>
      <c r="BV12" s="87"/>
      <c r="BW12" s="87"/>
      <c r="BX12" s="87"/>
      <c r="BY12" s="87"/>
      <c r="BZ12" s="87"/>
      <c r="CA12" s="87"/>
      <c r="CB12" s="87"/>
      <c r="CC12" s="87"/>
      <c r="CD12" s="87"/>
      <c r="CE12" s="87"/>
      <c r="CF12" s="87"/>
      <c r="CG12" s="87"/>
      <c r="CH12" s="87"/>
      <c r="CI12" s="87"/>
      <c r="CJ12" s="87"/>
      <c r="CK12" s="87"/>
      <c r="CL12" s="87"/>
      <c r="CM12" s="87"/>
      <c r="CN12" s="87"/>
      <c r="CO12" s="87"/>
      <c r="CP12" s="87"/>
      <c r="CQ12" s="87"/>
      <c r="CR12" s="87"/>
      <c r="CS12" s="87"/>
      <c r="CT12" s="87"/>
      <c r="CU12" s="87"/>
      <c r="CV12" s="87"/>
      <c r="CW12" s="87"/>
      <c r="CX12" s="87"/>
      <c r="CY12" s="87"/>
      <c r="CZ12" s="87"/>
      <c r="DA12" s="87"/>
      <c r="DB12" s="87"/>
      <c r="DC12" s="87"/>
      <c r="DD12" s="87"/>
      <c r="DE12" s="87"/>
      <c r="DF12" s="87"/>
      <c r="DG12" s="87"/>
      <c r="DH12" s="87"/>
      <c r="DI12" s="87"/>
      <c r="DJ12" s="87"/>
      <c r="DK12" s="87"/>
      <c r="DL12" s="87"/>
      <c r="DM12" s="87"/>
      <c r="DN12" s="87"/>
      <c r="DO12" s="87"/>
      <c r="DP12" s="87"/>
      <c r="DQ12" s="87"/>
      <c r="DR12" s="87"/>
      <c r="DS12" s="87"/>
      <c r="DT12" s="87"/>
      <c r="DU12" s="87"/>
      <c r="DV12" s="87"/>
      <c r="DW12" s="87"/>
      <c r="DX12" s="87"/>
      <c r="DY12" s="87"/>
      <c r="DZ12" s="87"/>
      <c r="EA12" s="87"/>
      <c r="EB12" s="87"/>
      <c r="EC12" s="87"/>
      <c r="ED12" s="87"/>
      <c r="EE12" s="87"/>
      <c r="EF12" s="87"/>
      <c r="EG12" s="87"/>
      <c r="EH12" s="87"/>
      <c r="EI12" s="87"/>
      <c r="EJ12" s="87"/>
      <c r="EK12" s="87"/>
      <c r="EL12" s="87"/>
      <c r="EM12" s="87"/>
      <c r="EN12" s="87"/>
      <c r="EO12" s="87"/>
      <c r="EP12" s="87"/>
      <c r="EQ12" s="87"/>
      <c r="ER12" s="87"/>
      <c r="ES12" s="87"/>
      <c r="ET12" s="87"/>
      <c r="EU12" s="87"/>
      <c r="EV12" s="87"/>
      <c r="EW12" s="87"/>
      <c r="EX12" s="87"/>
      <c r="EY12" s="87"/>
      <c r="EZ12" s="87"/>
      <c r="FA12" s="87"/>
      <c r="FB12" s="87"/>
      <c r="FC12" s="87"/>
      <c r="FD12" s="87"/>
      <c r="FE12" s="87"/>
      <c r="FF12" s="87"/>
      <c r="FG12" s="87"/>
      <c r="FH12" s="87"/>
      <c r="FI12" s="87"/>
      <c r="FJ12" s="87"/>
      <c r="FK12" s="87"/>
      <c r="FL12" s="87"/>
      <c r="FM12" s="87"/>
      <c r="FN12" s="87"/>
      <c r="FO12" s="87"/>
      <c r="FP12" s="87"/>
      <c r="FQ12" s="87"/>
      <c r="FR12" s="87"/>
      <c r="FS12" s="87"/>
      <c r="FT12" s="87"/>
      <c r="FU12" s="87"/>
      <c r="FV12" s="87"/>
      <c r="FW12" s="87"/>
      <c r="FX12" s="87"/>
      <c r="FY12" s="87"/>
      <c r="FZ12" s="87"/>
      <c r="GA12" s="87"/>
      <c r="GB12" s="87"/>
      <c r="GC12" s="87"/>
      <c r="GD12" s="87"/>
      <c r="GE12" s="87"/>
      <c r="GF12" s="87"/>
      <c r="GG12" s="87"/>
      <c r="GH12" s="87"/>
      <c r="GI12" s="87"/>
      <c r="GJ12" s="87"/>
      <c r="GK12" s="87"/>
      <c r="GL12" s="87"/>
      <c r="GM12" s="87"/>
      <c r="GN12" s="87"/>
      <c r="GO12" s="87"/>
      <c r="GP12" s="87"/>
      <c r="GQ12" s="87"/>
      <c r="GR12" s="87"/>
      <c r="GS12" s="87"/>
      <c r="GT12" s="87"/>
      <c r="GU12" s="87"/>
      <c r="GV12" s="87"/>
      <c r="GW12" s="87"/>
      <c r="GX12" s="87"/>
      <c r="GY12" s="87"/>
      <c r="GZ12" s="87"/>
      <c r="HA12" s="87"/>
      <c r="HB12" s="87"/>
      <c r="HC12" s="87"/>
      <c r="HD12" s="87"/>
      <c r="HE12" s="87"/>
      <c r="HF12" s="87"/>
      <c r="HG12" s="87"/>
      <c r="HH12" s="87"/>
      <c r="HI12" s="87"/>
      <c r="HJ12" s="87"/>
      <c r="HK12" s="87"/>
      <c r="HL12" s="87"/>
      <c r="HM12" s="87"/>
      <c r="HN12" s="87"/>
      <c r="HO12" s="87"/>
      <c r="HP12" s="87"/>
      <c r="HQ12" s="87"/>
      <c r="HR12" s="87"/>
      <c r="HS12" s="87"/>
      <c r="HT12" s="87"/>
      <c r="HU12" s="87"/>
      <c r="HV12" s="87"/>
      <c r="HW12" s="87"/>
      <c r="HX12" s="87"/>
      <c r="HY12" s="87"/>
      <c r="HZ12" s="87"/>
      <c r="IA12" s="87"/>
      <c r="IB12" s="87"/>
      <c r="IC12" s="87"/>
      <c r="ID12" s="87"/>
      <c r="IE12" s="87"/>
      <c r="IF12" s="87"/>
      <c r="IG12" s="87"/>
      <c r="IH12" s="87"/>
      <c r="II12" s="87"/>
      <c r="IJ12" s="87"/>
      <c r="IK12" s="87"/>
      <c r="IL12" s="87"/>
      <c r="IM12" s="87"/>
      <c r="IN12" s="87"/>
      <c r="IO12" s="87"/>
      <c r="IP12" s="87"/>
      <c r="IQ12" s="87"/>
      <c r="IR12" s="87"/>
      <c r="IS12" s="87"/>
      <c r="IT12" s="87"/>
      <c r="IU12" s="87"/>
      <c r="IV12" s="87"/>
      <c r="IW12" s="87"/>
      <c r="IX12" s="87"/>
      <c r="IY12" s="87"/>
      <c r="IZ12" s="87"/>
      <c r="JA12" s="87"/>
      <c r="JB12" s="87"/>
      <c r="JC12" s="87"/>
      <c r="JD12" s="87"/>
      <c r="JE12" s="87"/>
      <c r="JF12" s="87"/>
      <c r="JG12" s="87"/>
      <c r="JH12" s="87"/>
      <c r="JI12" s="87"/>
      <c r="JJ12" s="87"/>
      <c r="JK12" s="87"/>
      <c r="JL12" s="87"/>
      <c r="JM12" s="87"/>
      <c r="JN12" s="87"/>
      <c r="JO12" s="87"/>
      <c r="JP12" s="87"/>
      <c r="JQ12" s="87"/>
      <c r="JR12" s="87"/>
      <c r="JS12" s="87"/>
      <c r="JT12" s="87"/>
      <c r="JU12" s="87"/>
      <c r="JV12" s="87"/>
      <c r="JW12" s="87"/>
      <c r="JX12" s="87"/>
      <c r="JY12" s="87"/>
      <c r="JZ12" s="87"/>
      <c r="KA12" s="87"/>
      <c r="KB12" s="87"/>
      <c r="KC12" s="87"/>
      <c r="KD12" s="87"/>
      <c r="KE12" s="87"/>
      <c r="KF12" s="87"/>
      <c r="KG12" s="87"/>
      <c r="KH12" s="87"/>
      <c r="KI12" s="87"/>
      <c r="KJ12" s="87"/>
      <c r="KK12" s="87"/>
      <c r="KL12" s="87"/>
      <c r="KM12" s="87"/>
      <c r="KN12" s="87"/>
      <c r="KO12" s="87"/>
      <c r="KP12" s="87"/>
      <c r="KQ12" s="87"/>
      <c r="KR12" s="87"/>
      <c r="KS12" s="87"/>
      <c r="KT12" s="87"/>
      <c r="KU12" s="87"/>
      <c r="KV12" s="87"/>
      <c r="KW12" s="87"/>
      <c r="KX12" s="87"/>
      <c r="KY12" s="87"/>
      <c r="KZ12" s="87"/>
      <c r="LA12" s="87"/>
      <c r="LB12" s="87"/>
      <c r="LC12" s="87"/>
      <c r="LD12" s="87"/>
      <c r="LE12" s="87"/>
      <c r="LF12" s="87"/>
      <c r="LG12" s="87"/>
      <c r="LH12" s="87"/>
      <c r="LI12" s="87"/>
      <c r="LJ12" s="87"/>
      <c r="LK12" s="87"/>
      <c r="LL12" s="87"/>
      <c r="LM12" s="87"/>
      <c r="LN12" s="87"/>
      <c r="LO12" s="87"/>
      <c r="LP12" s="87"/>
      <c r="LQ12" s="87"/>
      <c r="LR12" s="87"/>
      <c r="LS12" s="87"/>
      <c r="LT12" s="87"/>
      <c r="LU12" s="87"/>
      <c r="LV12" s="87"/>
      <c r="LW12" s="87"/>
      <c r="LX12" s="87"/>
      <c r="LY12" s="87"/>
      <c r="LZ12" s="87"/>
      <c r="MA12" s="87"/>
      <c r="MB12" s="87"/>
      <c r="MC12" s="87"/>
      <c r="MD12" s="87"/>
      <c r="ME12" s="87"/>
      <c r="MF12" s="87"/>
      <c r="MG12" s="87"/>
      <c r="MH12" s="87"/>
      <c r="MI12" s="87"/>
      <c r="MJ12" s="87"/>
      <c r="MK12" s="87"/>
      <c r="ML12" s="87"/>
      <c r="MM12" s="87"/>
      <c r="MN12" s="87"/>
      <c r="MO12" s="87"/>
      <c r="MP12" s="87"/>
      <c r="MQ12" s="87"/>
      <c r="MR12" s="87"/>
      <c r="MS12" s="87"/>
      <c r="MT12" s="87"/>
      <c r="MU12" s="87"/>
      <c r="MV12" s="87"/>
      <c r="MW12" s="87"/>
      <c r="MX12" s="87"/>
      <c r="MY12" s="87"/>
      <c r="MZ12" s="87"/>
      <c r="NA12" s="87"/>
      <c r="NB12" s="87"/>
      <c r="NC12" s="87"/>
      <c r="ND12" s="87"/>
      <c r="NE12" s="87"/>
      <c r="NF12" s="87"/>
      <c r="NG12" s="87"/>
      <c r="NH12" s="87"/>
      <c r="NI12" s="87"/>
      <c r="NJ12" s="87"/>
      <c r="NK12" s="87"/>
      <c r="NL12" s="87"/>
      <c r="NM12" s="87"/>
      <c r="NN12" s="87"/>
      <c r="NO12" s="87"/>
      <c r="NP12" s="87"/>
      <c r="NQ12" s="87"/>
      <c r="NR12" s="87"/>
      <c r="NS12" s="87"/>
      <c r="NT12" s="87"/>
      <c r="NU12" s="87"/>
      <c r="NV12" s="87"/>
      <c r="NW12" s="87"/>
      <c r="NX12" s="87"/>
      <c r="NY12" s="87"/>
      <c r="NZ12" s="87"/>
      <c r="OA12" s="87"/>
      <c r="OB12" s="87"/>
      <c r="OC12" s="87"/>
      <c r="OD12" s="87"/>
      <c r="OE12" s="87"/>
      <c r="OF12" s="87"/>
      <c r="OG12" s="87"/>
      <c r="OH12" s="87"/>
      <c r="OI12" s="87"/>
      <c r="OJ12" s="87"/>
      <c r="OK12" s="87"/>
      <c r="OL12" s="87"/>
      <c r="OM12" s="87"/>
      <c r="ON12" s="87"/>
      <c r="OO12" s="87"/>
      <c r="OP12" s="87"/>
      <c r="OQ12" s="87"/>
      <c r="OR12" s="87"/>
      <c r="OS12" s="87"/>
      <c r="OT12" s="87"/>
      <c r="OU12" s="87"/>
      <c r="OV12" s="87"/>
      <c r="OW12" s="87"/>
      <c r="OX12" s="87"/>
    </row>
    <row r="13" spans="1:414" ht="15.75" customHeight="1">
      <c r="A13" s="80" t="s">
        <v>220</v>
      </c>
      <c r="B13" s="188">
        <f t="shared" ref="B13:O13" si="17">B3+3</f>
        <v>45693</v>
      </c>
      <c r="C13" s="188">
        <f t="shared" si="17"/>
        <v>45694</v>
      </c>
      <c r="D13" s="188">
        <f t="shared" si="17"/>
        <v>45695</v>
      </c>
      <c r="E13" s="188">
        <f t="shared" si="17"/>
        <v>45696</v>
      </c>
      <c r="F13" s="188">
        <f t="shared" si="17"/>
        <v>45697</v>
      </c>
      <c r="G13" s="188">
        <f t="shared" si="17"/>
        <v>45698</v>
      </c>
      <c r="H13" s="188">
        <f t="shared" si="17"/>
        <v>45699</v>
      </c>
      <c r="I13" s="188">
        <f t="shared" si="17"/>
        <v>45700</v>
      </c>
      <c r="J13" s="188">
        <f t="shared" si="17"/>
        <v>45701</v>
      </c>
      <c r="K13" s="188">
        <f t="shared" si="17"/>
        <v>45702</v>
      </c>
      <c r="L13" s="188">
        <f t="shared" si="17"/>
        <v>45703</v>
      </c>
      <c r="M13" s="188">
        <f t="shared" si="17"/>
        <v>45704</v>
      </c>
      <c r="N13" s="188">
        <f t="shared" si="17"/>
        <v>45705</v>
      </c>
      <c r="O13" s="188">
        <f t="shared" si="17"/>
        <v>45706</v>
      </c>
      <c r="P13" s="188">
        <f t="shared" ref="P13:BS13" si="18">P3+3</f>
        <v>45707</v>
      </c>
      <c r="Q13" s="188">
        <f t="shared" si="18"/>
        <v>45708</v>
      </c>
      <c r="R13" s="188">
        <f t="shared" si="18"/>
        <v>45709</v>
      </c>
      <c r="S13" s="188">
        <f t="shared" si="18"/>
        <v>45710</v>
      </c>
      <c r="T13" s="188">
        <f t="shared" si="18"/>
        <v>45711</v>
      </c>
      <c r="U13" s="188">
        <f t="shared" si="18"/>
        <v>45712</v>
      </c>
      <c r="V13" s="188">
        <f t="shared" si="18"/>
        <v>45713</v>
      </c>
      <c r="W13" s="188">
        <f t="shared" si="18"/>
        <v>45714</v>
      </c>
      <c r="X13" s="188">
        <f t="shared" si="18"/>
        <v>45715</v>
      </c>
      <c r="Y13" s="188">
        <f t="shared" si="18"/>
        <v>45716</v>
      </c>
      <c r="Z13" s="188">
        <f t="shared" si="18"/>
        <v>45717</v>
      </c>
      <c r="AA13" s="188">
        <f t="shared" si="18"/>
        <v>45718</v>
      </c>
      <c r="AB13" s="188">
        <f t="shared" si="18"/>
        <v>45719</v>
      </c>
      <c r="AC13" s="188">
        <f t="shared" si="18"/>
        <v>45720</v>
      </c>
      <c r="AD13" s="188">
        <f t="shared" si="18"/>
        <v>45721</v>
      </c>
      <c r="AE13" s="188">
        <f t="shared" si="18"/>
        <v>45722</v>
      </c>
      <c r="AF13" s="188">
        <f t="shared" si="18"/>
        <v>45723</v>
      </c>
      <c r="AG13" s="188">
        <f t="shared" si="18"/>
        <v>45724</v>
      </c>
      <c r="AH13" s="188">
        <f t="shared" si="18"/>
        <v>45725</v>
      </c>
      <c r="AI13" s="188">
        <f t="shared" si="18"/>
        <v>45726</v>
      </c>
      <c r="AJ13" s="188">
        <f t="shared" si="18"/>
        <v>45727</v>
      </c>
      <c r="AK13" s="188">
        <f t="shared" si="18"/>
        <v>45728</v>
      </c>
      <c r="AL13" s="188">
        <f t="shared" si="18"/>
        <v>45729</v>
      </c>
      <c r="AM13" s="188">
        <f t="shared" si="18"/>
        <v>45730</v>
      </c>
      <c r="AN13" s="188">
        <f t="shared" si="18"/>
        <v>45731</v>
      </c>
      <c r="AO13" s="188">
        <f t="shared" si="18"/>
        <v>45732</v>
      </c>
      <c r="AP13" s="188">
        <f t="shared" si="18"/>
        <v>45733</v>
      </c>
      <c r="AQ13" s="188">
        <f t="shared" si="18"/>
        <v>45734</v>
      </c>
      <c r="AR13" s="188">
        <f t="shared" si="18"/>
        <v>45735</v>
      </c>
      <c r="AS13" s="188">
        <f t="shared" si="18"/>
        <v>45736</v>
      </c>
      <c r="AT13" s="188">
        <f t="shared" si="18"/>
        <v>45737</v>
      </c>
      <c r="AU13" s="188">
        <f t="shared" si="18"/>
        <v>45738</v>
      </c>
      <c r="AV13" s="188">
        <f t="shared" si="18"/>
        <v>45739</v>
      </c>
      <c r="AW13" s="188">
        <f t="shared" si="18"/>
        <v>45740</v>
      </c>
      <c r="AX13" s="188">
        <f t="shared" si="18"/>
        <v>45741</v>
      </c>
      <c r="AY13" s="188">
        <f t="shared" si="18"/>
        <v>45742</v>
      </c>
      <c r="AZ13" s="188">
        <f t="shared" si="18"/>
        <v>45743</v>
      </c>
      <c r="BA13" s="188">
        <f t="shared" si="18"/>
        <v>45744</v>
      </c>
      <c r="BB13" s="188">
        <f t="shared" si="18"/>
        <v>45745</v>
      </c>
      <c r="BC13" s="188">
        <f t="shared" si="18"/>
        <v>45746</v>
      </c>
      <c r="BD13" s="188">
        <f t="shared" si="18"/>
        <v>45747</v>
      </c>
      <c r="BE13" s="188">
        <f t="shared" si="18"/>
        <v>45748</v>
      </c>
      <c r="BF13" s="188">
        <f t="shared" si="18"/>
        <v>45749</v>
      </c>
      <c r="BG13" s="188">
        <f t="shared" si="18"/>
        <v>45750</v>
      </c>
      <c r="BH13" s="188">
        <f t="shared" si="18"/>
        <v>45751</v>
      </c>
      <c r="BI13" s="188">
        <f t="shared" si="18"/>
        <v>45752</v>
      </c>
      <c r="BJ13" s="188">
        <f t="shared" si="18"/>
        <v>45753</v>
      </c>
      <c r="BK13" s="188">
        <f t="shared" si="18"/>
        <v>45754</v>
      </c>
      <c r="BL13" s="188">
        <f t="shared" si="18"/>
        <v>45755</v>
      </c>
      <c r="BM13" s="188">
        <f t="shared" si="18"/>
        <v>45756</v>
      </c>
      <c r="BN13" s="188">
        <f t="shared" si="18"/>
        <v>45757</v>
      </c>
      <c r="BO13" s="188">
        <f t="shared" si="18"/>
        <v>45758</v>
      </c>
      <c r="BP13" s="188">
        <f t="shared" si="18"/>
        <v>45759</v>
      </c>
      <c r="BQ13" s="188">
        <f t="shared" si="18"/>
        <v>45760</v>
      </c>
      <c r="BR13" s="188">
        <f t="shared" si="18"/>
        <v>45761</v>
      </c>
      <c r="BS13" s="188">
        <f t="shared" si="18"/>
        <v>45762</v>
      </c>
      <c r="BT13" s="188">
        <f t="shared" ref="BT13:EE13" si="19">BT3+3</f>
        <v>45763</v>
      </c>
      <c r="BU13" s="188">
        <f t="shared" si="19"/>
        <v>45764</v>
      </c>
      <c r="BV13" s="188">
        <f t="shared" si="19"/>
        <v>45765</v>
      </c>
      <c r="BW13" s="188">
        <f t="shared" si="19"/>
        <v>45766</v>
      </c>
      <c r="BX13" s="188">
        <f t="shared" si="19"/>
        <v>45767</v>
      </c>
      <c r="BY13" s="188">
        <f t="shared" si="19"/>
        <v>45768</v>
      </c>
      <c r="BZ13" s="188">
        <f t="shared" si="19"/>
        <v>45769</v>
      </c>
      <c r="CA13" s="188">
        <f t="shared" si="19"/>
        <v>45770</v>
      </c>
      <c r="CB13" s="188">
        <f t="shared" si="19"/>
        <v>45771</v>
      </c>
      <c r="CC13" s="188">
        <f t="shared" si="19"/>
        <v>45772</v>
      </c>
      <c r="CD13" s="188">
        <f t="shared" si="19"/>
        <v>45773</v>
      </c>
      <c r="CE13" s="188">
        <f t="shared" si="19"/>
        <v>45774</v>
      </c>
      <c r="CF13" s="188">
        <f t="shared" si="19"/>
        <v>45775</v>
      </c>
      <c r="CG13" s="188">
        <f t="shared" si="19"/>
        <v>45776</v>
      </c>
      <c r="CH13" s="188">
        <f t="shared" si="19"/>
        <v>45777</v>
      </c>
      <c r="CI13" s="188">
        <f t="shared" si="19"/>
        <v>45778</v>
      </c>
      <c r="CJ13" s="188">
        <f t="shared" si="19"/>
        <v>45779</v>
      </c>
      <c r="CK13" s="188">
        <f t="shared" si="19"/>
        <v>45780</v>
      </c>
      <c r="CL13" s="188">
        <f t="shared" si="19"/>
        <v>45781</v>
      </c>
      <c r="CM13" s="188">
        <f t="shared" si="19"/>
        <v>45782</v>
      </c>
      <c r="CN13" s="188">
        <f t="shared" si="19"/>
        <v>45783</v>
      </c>
      <c r="CO13" s="188">
        <f t="shared" si="19"/>
        <v>45784</v>
      </c>
      <c r="CP13" s="188">
        <f t="shared" si="19"/>
        <v>45785</v>
      </c>
      <c r="CQ13" s="188">
        <f t="shared" si="19"/>
        <v>45786</v>
      </c>
      <c r="CR13" s="188">
        <f t="shared" si="19"/>
        <v>45787</v>
      </c>
      <c r="CS13" s="188">
        <f t="shared" si="19"/>
        <v>45788</v>
      </c>
      <c r="CT13" s="188">
        <f t="shared" si="19"/>
        <v>45789</v>
      </c>
      <c r="CU13" s="188">
        <f t="shared" si="19"/>
        <v>45790</v>
      </c>
      <c r="CV13" s="188">
        <f t="shared" si="19"/>
        <v>45791</v>
      </c>
      <c r="CW13" s="188">
        <f t="shared" si="19"/>
        <v>45792</v>
      </c>
      <c r="CX13" s="188">
        <f t="shared" si="19"/>
        <v>45793</v>
      </c>
      <c r="CY13" s="188">
        <f t="shared" si="19"/>
        <v>45794</v>
      </c>
      <c r="CZ13" s="188">
        <f t="shared" si="19"/>
        <v>45795</v>
      </c>
      <c r="DA13" s="188">
        <f t="shared" si="19"/>
        <v>45796</v>
      </c>
      <c r="DB13" s="188">
        <f t="shared" si="19"/>
        <v>45797</v>
      </c>
      <c r="DC13" s="188">
        <f t="shared" si="19"/>
        <v>45798</v>
      </c>
      <c r="DD13" s="188">
        <f t="shared" si="19"/>
        <v>45799</v>
      </c>
      <c r="DE13" s="188">
        <f t="shared" si="19"/>
        <v>45800</v>
      </c>
      <c r="DF13" s="188">
        <f t="shared" si="19"/>
        <v>45801</v>
      </c>
      <c r="DG13" s="188">
        <f t="shared" si="19"/>
        <v>45802</v>
      </c>
      <c r="DH13" s="188">
        <f t="shared" si="19"/>
        <v>45803</v>
      </c>
      <c r="DI13" s="188">
        <f t="shared" si="19"/>
        <v>45804</v>
      </c>
      <c r="DJ13" s="188">
        <f t="shared" si="19"/>
        <v>45805</v>
      </c>
      <c r="DK13" s="188">
        <f t="shared" si="19"/>
        <v>45806</v>
      </c>
      <c r="DL13" s="188">
        <f t="shared" si="19"/>
        <v>45807</v>
      </c>
      <c r="DM13" s="188">
        <f t="shared" si="19"/>
        <v>45808</v>
      </c>
      <c r="DN13" s="188">
        <f t="shared" si="19"/>
        <v>45809</v>
      </c>
      <c r="DO13" s="188">
        <f t="shared" si="19"/>
        <v>45810</v>
      </c>
      <c r="DP13" s="188">
        <f t="shared" si="19"/>
        <v>45811</v>
      </c>
      <c r="DQ13" s="188">
        <f t="shared" si="19"/>
        <v>45812</v>
      </c>
      <c r="DR13" s="188">
        <f t="shared" si="19"/>
        <v>45813</v>
      </c>
      <c r="DS13" s="188">
        <f t="shared" si="19"/>
        <v>45814</v>
      </c>
      <c r="DT13" s="188">
        <f t="shared" si="19"/>
        <v>45815</v>
      </c>
      <c r="DU13" s="188">
        <f t="shared" si="19"/>
        <v>45816</v>
      </c>
      <c r="DV13" s="188">
        <f t="shared" si="19"/>
        <v>45817</v>
      </c>
      <c r="DW13" s="188">
        <f t="shared" si="19"/>
        <v>45818</v>
      </c>
      <c r="DX13" s="188">
        <f t="shared" si="19"/>
        <v>45819</v>
      </c>
      <c r="DY13" s="188">
        <f t="shared" si="19"/>
        <v>45820</v>
      </c>
      <c r="DZ13" s="188">
        <f t="shared" si="19"/>
        <v>45821</v>
      </c>
      <c r="EA13" s="188">
        <f t="shared" si="19"/>
        <v>45822</v>
      </c>
      <c r="EB13" s="188">
        <f t="shared" si="19"/>
        <v>45823</v>
      </c>
      <c r="EC13" s="188">
        <f t="shared" si="19"/>
        <v>45824</v>
      </c>
      <c r="ED13" s="188">
        <f t="shared" si="19"/>
        <v>45825</v>
      </c>
      <c r="EE13" s="188">
        <f t="shared" si="19"/>
        <v>45826</v>
      </c>
      <c r="EF13" s="188">
        <f t="shared" ref="EF13:GQ13" si="20">EF3+3</f>
        <v>45827</v>
      </c>
      <c r="EG13" s="188">
        <f t="shared" si="20"/>
        <v>45828</v>
      </c>
      <c r="EH13" s="188">
        <f t="shared" si="20"/>
        <v>45829</v>
      </c>
      <c r="EI13" s="188">
        <f t="shared" si="20"/>
        <v>45830</v>
      </c>
      <c r="EJ13" s="188">
        <f t="shared" si="20"/>
        <v>45831</v>
      </c>
      <c r="EK13" s="188">
        <f t="shared" si="20"/>
        <v>45832</v>
      </c>
      <c r="EL13" s="188">
        <f t="shared" si="20"/>
        <v>45833</v>
      </c>
      <c r="EM13" s="188">
        <f t="shared" si="20"/>
        <v>45834</v>
      </c>
      <c r="EN13" s="188">
        <f t="shared" si="20"/>
        <v>45835</v>
      </c>
      <c r="EO13" s="188">
        <f t="shared" si="20"/>
        <v>45836</v>
      </c>
      <c r="EP13" s="188">
        <f t="shared" si="20"/>
        <v>45837</v>
      </c>
      <c r="EQ13" s="188">
        <f t="shared" si="20"/>
        <v>45838</v>
      </c>
      <c r="ER13" s="188">
        <f t="shared" si="20"/>
        <v>45839</v>
      </c>
      <c r="ES13" s="188">
        <f t="shared" si="20"/>
        <v>45840</v>
      </c>
      <c r="ET13" s="188">
        <f t="shared" si="20"/>
        <v>45841</v>
      </c>
      <c r="EU13" s="188">
        <f t="shared" si="20"/>
        <v>45842</v>
      </c>
      <c r="EV13" s="188">
        <f t="shared" si="20"/>
        <v>45843</v>
      </c>
      <c r="EW13" s="188">
        <f t="shared" si="20"/>
        <v>45844</v>
      </c>
      <c r="EX13" s="188">
        <f t="shared" si="20"/>
        <v>45845</v>
      </c>
      <c r="EY13" s="188">
        <f t="shared" si="20"/>
        <v>45846</v>
      </c>
      <c r="EZ13" s="188">
        <f t="shared" si="20"/>
        <v>45847</v>
      </c>
      <c r="FA13" s="188">
        <f t="shared" si="20"/>
        <v>45848</v>
      </c>
      <c r="FB13" s="188">
        <f t="shared" si="20"/>
        <v>45849</v>
      </c>
      <c r="FC13" s="188">
        <f t="shared" si="20"/>
        <v>45850</v>
      </c>
      <c r="FD13" s="188">
        <f t="shared" si="20"/>
        <v>45851</v>
      </c>
      <c r="FE13" s="188">
        <f t="shared" si="20"/>
        <v>45852</v>
      </c>
      <c r="FF13" s="188">
        <f t="shared" si="20"/>
        <v>45853</v>
      </c>
      <c r="FG13" s="188">
        <f t="shared" si="20"/>
        <v>45854</v>
      </c>
      <c r="FH13" s="188">
        <f t="shared" si="20"/>
        <v>45855</v>
      </c>
      <c r="FI13" s="188">
        <f t="shared" si="20"/>
        <v>45856</v>
      </c>
      <c r="FJ13" s="188">
        <f t="shared" si="20"/>
        <v>45857</v>
      </c>
      <c r="FK13" s="188">
        <f t="shared" si="20"/>
        <v>45858</v>
      </c>
      <c r="FL13" s="188">
        <f t="shared" si="20"/>
        <v>45859</v>
      </c>
      <c r="FM13" s="188">
        <f t="shared" si="20"/>
        <v>45860</v>
      </c>
      <c r="FN13" s="188">
        <f t="shared" si="20"/>
        <v>45861</v>
      </c>
      <c r="FO13" s="188">
        <f t="shared" si="20"/>
        <v>45862</v>
      </c>
      <c r="FP13" s="188">
        <f t="shared" si="20"/>
        <v>45863</v>
      </c>
      <c r="FQ13" s="188">
        <f t="shared" si="20"/>
        <v>45864</v>
      </c>
      <c r="FR13" s="188">
        <f t="shared" si="20"/>
        <v>45865</v>
      </c>
      <c r="FS13" s="188">
        <f t="shared" si="20"/>
        <v>45866</v>
      </c>
      <c r="FT13" s="188">
        <f t="shared" si="20"/>
        <v>45867</v>
      </c>
      <c r="FU13" s="188">
        <f t="shared" si="20"/>
        <v>45868</v>
      </c>
      <c r="FV13" s="188">
        <f t="shared" si="20"/>
        <v>45869</v>
      </c>
      <c r="FW13" s="188">
        <f t="shared" si="20"/>
        <v>45870</v>
      </c>
      <c r="FX13" s="188">
        <f t="shared" si="20"/>
        <v>45871</v>
      </c>
      <c r="FY13" s="188">
        <f t="shared" si="20"/>
        <v>45872</v>
      </c>
      <c r="FZ13" s="188">
        <f t="shared" si="20"/>
        <v>45873</v>
      </c>
      <c r="GA13" s="188">
        <f t="shared" si="20"/>
        <v>45874</v>
      </c>
      <c r="GB13" s="188">
        <f t="shared" si="20"/>
        <v>45875</v>
      </c>
      <c r="GC13" s="188">
        <f t="shared" si="20"/>
        <v>45876</v>
      </c>
      <c r="GD13" s="188">
        <f t="shared" si="20"/>
        <v>45877</v>
      </c>
      <c r="GE13" s="188">
        <f t="shared" si="20"/>
        <v>45878</v>
      </c>
      <c r="GF13" s="188">
        <f t="shared" si="20"/>
        <v>45879</v>
      </c>
      <c r="GG13" s="188">
        <f t="shared" si="20"/>
        <v>45880</v>
      </c>
      <c r="GH13" s="188">
        <f t="shared" si="20"/>
        <v>45881</v>
      </c>
      <c r="GI13" s="188">
        <f t="shared" si="20"/>
        <v>45882</v>
      </c>
      <c r="GJ13" s="188">
        <f t="shared" si="20"/>
        <v>45883</v>
      </c>
      <c r="GK13" s="188">
        <f t="shared" si="20"/>
        <v>45884</v>
      </c>
      <c r="GL13" s="188">
        <f t="shared" si="20"/>
        <v>45885</v>
      </c>
      <c r="GM13" s="188">
        <f t="shared" si="20"/>
        <v>45886</v>
      </c>
      <c r="GN13" s="188">
        <f t="shared" si="20"/>
        <v>45887</v>
      </c>
      <c r="GO13" s="188">
        <f t="shared" si="20"/>
        <v>45888</v>
      </c>
      <c r="GP13" s="188">
        <f t="shared" si="20"/>
        <v>45889</v>
      </c>
      <c r="GQ13" s="188">
        <f t="shared" si="20"/>
        <v>45890</v>
      </c>
      <c r="GR13" s="188">
        <f t="shared" ref="GR13:JC13" si="21">GR3+3</f>
        <v>45891</v>
      </c>
      <c r="GS13" s="188">
        <f t="shared" si="21"/>
        <v>45892</v>
      </c>
      <c r="GT13" s="188">
        <f t="shared" si="21"/>
        <v>45893</v>
      </c>
      <c r="GU13" s="188">
        <f t="shared" si="21"/>
        <v>45894</v>
      </c>
      <c r="GV13" s="188">
        <f t="shared" si="21"/>
        <v>45895</v>
      </c>
      <c r="GW13" s="188">
        <f t="shared" si="21"/>
        <v>45896</v>
      </c>
      <c r="GX13" s="188">
        <f t="shared" si="21"/>
        <v>45897</v>
      </c>
      <c r="GY13" s="188">
        <f t="shared" si="21"/>
        <v>45898</v>
      </c>
      <c r="GZ13" s="188">
        <f t="shared" si="21"/>
        <v>45899</v>
      </c>
      <c r="HA13" s="188">
        <f t="shared" si="21"/>
        <v>45900</v>
      </c>
      <c r="HB13" s="188">
        <f t="shared" si="21"/>
        <v>45901</v>
      </c>
      <c r="HC13" s="188">
        <f t="shared" si="21"/>
        <v>45902</v>
      </c>
      <c r="HD13" s="188">
        <f t="shared" si="21"/>
        <v>45903</v>
      </c>
      <c r="HE13" s="188">
        <f t="shared" si="21"/>
        <v>45904</v>
      </c>
      <c r="HF13" s="188">
        <f t="shared" si="21"/>
        <v>45905</v>
      </c>
      <c r="HG13" s="188">
        <f t="shared" si="21"/>
        <v>45906</v>
      </c>
      <c r="HH13" s="188">
        <f t="shared" si="21"/>
        <v>45907</v>
      </c>
      <c r="HI13" s="188">
        <f t="shared" si="21"/>
        <v>45908</v>
      </c>
      <c r="HJ13" s="188">
        <f t="shared" si="21"/>
        <v>45909</v>
      </c>
      <c r="HK13" s="188">
        <f t="shared" si="21"/>
        <v>45910</v>
      </c>
      <c r="HL13" s="188">
        <f t="shared" si="21"/>
        <v>45911</v>
      </c>
      <c r="HM13" s="188">
        <f t="shared" si="21"/>
        <v>45912</v>
      </c>
      <c r="HN13" s="188">
        <f t="shared" si="21"/>
        <v>45913</v>
      </c>
      <c r="HO13" s="188">
        <f t="shared" si="21"/>
        <v>45914</v>
      </c>
      <c r="HP13" s="188">
        <f t="shared" si="21"/>
        <v>45915</v>
      </c>
      <c r="HQ13" s="188">
        <f t="shared" si="21"/>
        <v>45916</v>
      </c>
      <c r="HR13" s="188">
        <f t="shared" si="21"/>
        <v>45917</v>
      </c>
      <c r="HS13" s="188">
        <f t="shared" si="21"/>
        <v>45918</v>
      </c>
      <c r="HT13" s="188">
        <f t="shared" si="21"/>
        <v>45919</v>
      </c>
      <c r="HU13" s="188">
        <f t="shared" si="21"/>
        <v>45920</v>
      </c>
      <c r="HV13" s="188">
        <f t="shared" si="21"/>
        <v>45921</v>
      </c>
      <c r="HW13" s="188">
        <f t="shared" si="21"/>
        <v>45922</v>
      </c>
      <c r="HX13" s="188">
        <f t="shared" si="21"/>
        <v>45923</v>
      </c>
      <c r="HY13" s="188">
        <f t="shared" si="21"/>
        <v>45924</v>
      </c>
      <c r="HZ13" s="188">
        <f t="shared" si="21"/>
        <v>45925</v>
      </c>
      <c r="IA13" s="188">
        <f t="shared" si="21"/>
        <v>45926</v>
      </c>
      <c r="IB13" s="188">
        <f t="shared" si="21"/>
        <v>45927</v>
      </c>
      <c r="IC13" s="188">
        <f t="shared" si="21"/>
        <v>45928</v>
      </c>
      <c r="ID13" s="188">
        <f t="shared" si="21"/>
        <v>45929</v>
      </c>
      <c r="IE13" s="188">
        <f t="shared" si="21"/>
        <v>45930</v>
      </c>
      <c r="IF13" s="188">
        <f t="shared" si="21"/>
        <v>45931</v>
      </c>
      <c r="IG13" s="188">
        <f t="shared" si="21"/>
        <v>45932</v>
      </c>
      <c r="IH13" s="188">
        <f t="shared" si="21"/>
        <v>45933</v>
      </c>
      <c r="II13" s="188">
        <f t="shared" si="21"/>
        <v>45934</v>
      </c>
      <c r="IJ13" s="188">
        <f t="shared" si="21"/>
        <v>45935</v>
      </c>
      <c r="IK13" s="188">
        <f t="shared" si="21"/>
        <v>45936</v>
      </c>
      <c r="IL13" s="188">
        <f t="shared" si="21"/>
        <v>45937</v>
      </c>
      <c r="IM13" s="188">
        <f t="shared" si="21"/>
        <v>45938</v>
      </c>
      <c r="IN13" s="188">
        <f t="shared" si="21"/>
        <v>45939</v>
      </c>
      <c r="IO13" s="188">
        <f t="shared" si="21"/>
        <v>45940</v>
      </c>
      <c r="IP13" s="188">
        <f t="shared" si="21"/>
        <v>45941</v>
      </c>
      <c r="IQ13" s="188">
        <f t="shared" si="21"/>
        <v>45942</v>
      </c>
      <c r="IR13" s="188">
        <f t="shared" si="21"/>
        <v>45943</v>
      </c>
      <c r="IS13" s="188">
        <f t="shared" si="21"/>
        <v>45944</v>
      </c>
      <c r="IT13" s="188">
        <f t="shared" si="21"/>
        <v>45945</v>
      </c>
      <c r="IU13" s="188">
        <f t="shared" si="21"/>
        <v>45946</v>
      </c>
      <c r="IV13" s="188">
        <f t="shared" si="21"/>
        <v>45947</v>
      </c>
      <c r="IW13" s="188">
        <f t="shared" si="21"/>
        <v>45948</v>
      </c>
      <c r="IX13" s="188">
        <f t="shared" si="21"/>
        <v>45949</v>
      </c>
      <c r="IY13" s="188">
        <f t="shared" si="21"/>
        <v>45950</v>
      </c>
      <c r="IZ13" s="188">
        <f t="shared" si="21"/>
        <v>45951</v>
      </c>
      <c r="JA13" s="188">
        <f t="shared" si="21"/>
        <v>45952</v>
      </c>
      <c r="JB13" s="188">
        <f t="shared" si="21"/>
        <v>45953</v>
      </c>
      <c r="JC13" s="188">
        <f t="shared" si="21"/>
        <v>45954</v>
      </c>
      <c r="JD13" s="188">
        <f t="shared" ref="JD13:LO13" si="22">JD3+3</f>
        <v>45955</v>
      </c>
      <c r="JE13" s="188">
        <f t="shared" si="22"/>
        <v>45956</v>
      </c>
      <c r="JF13" s="188">
        <f t="shared" si="22"/>
        <v>45957</v>
      </c>
      <c r="JG13" s="188">
        <f t="shared" si="22"/>
        <v>45958</v>
      </c>
      <c r="JH13" s="188">
        <f t="shared" si="22"/>
        <v>45959</v>
      </c>
      <c r="JI13" s="188">
        <f t="shared" si="22"/>
        <v>45960</v>
      </c>
      <c r="JJ13" s="188">
        <f t="shared" si="22"/>
        <v>45961</v>
      </c>
      <c r="JK13" s="188">
        <f t="shared" si="22"/>
        <v>45962</v>
      </c>
      <c r="JL13" s="188">
        <f t="shared" si="22"/>
        <v>45963</v>
      </c>
      <c r="JM13" s="188">
        <f t="shared" si="22"/>
        <v>45964</v>
      </c>
      <c r="JN13" s="188">
        <f t="shared" si="22"/>
        <v>45965</v>
      </c>
      <c r="JO13" s="188">
        <f t="shared" si="22"/>
        <v>45966</v>
      </c>
      <c r="JP13" s="188">
        <f t="shared" si="22"/>
        <v>45967</v>
      </c>
      <c r="JQ13" s="188">
        <f t="shared" si="22"/>
        <v>45968</v>
      </c>
      <c r="JR13" s="188">
        <f t="shared" si="22"/>
        <v>45969</v>
      </c>
      <c r="JS13" s="188">
        <f t="shared" si="22"/>
        <v>45970</v>
      </c>
      <c r="JT13" s="188">
        <f t="shared" si="22"/>
        <v>45971</v>
      </c>
      <c r="JU13" s="188">
        <f t="shared" si="22"/>
        <v>45972</v>
      </c>
      <c r="JV13" s="188">
        <f t="shared" si="22"/>
        <v>45973</v>
      </c>
      <c r="JW13" s="188">
        <f t="shared" si="22"/>
        <v>45974</v>
      </c>
      <c r="JX13" s="188">
        <f t="shared" si="22"/>
        <v>45975</v>
      </c>
      <c r="JY13" s="188">
        <f t="shared" si="22"/>
        <v>45976</v>
      </c>
      <c r="JZ13" s="188">
        <f t="shared" si="22"/>
        <v>45977</v>
      </c>
      <c r="KA13" s="188">
        <f t="shared" si="22"/>
        <v>45978</v>
      </c>
      <c r="KB13" s="188">
        <f t="shared" si="22"/>
        <v>45979</v>
      </c>
      <c r="KC13" s="188">
        <f t="shared" si="22"/>
        <v>45980</v>
      </c>
      <c r="KD13" s="188">
        <f t="shared" si="22"/>
        <v>45981</v>
      </c>
      <c r="KE13" s="188">
        <f t="shared" si="22"/>
        <v>45982</v>
      </c>
      <c r="KF13" s="188">
        <f t="shared" si="22"/>
        <v>45983</v>
      </c>
      <c r="KG13" s="188">
        <f t="shared" si="22"/>
        <v>45984</v>
      </c>
      <c r="KH13" s="188">
        <f t="shared" si="22"/>
        <v>45985</v>
      </c>
      <c r="KI13" s="188">
        <f t="shared" si="22"/>
        <v>45986</v>
      </c>
      <c r="KJ13" s="188">
        <f t="shared" si="22"/>
        <v>45987</v>
      </c>
      <c r="KK13" s="188">
        <f t="shared" si="22"/>
        <v>45988</v>
      </c>
      <c r="KL13" s="188">
        <f t="shared" si="22"/>
        <v>45989</v>
      </c>
      <c r="KM13" s="188">
        <f t="shared" si="22"/>
        <v>45990</v>
      </c>
      <c r="KN13" s="188">
        <f t="shared" si="22"/>
        <v>45991</v>
      </c>
      <c r="KO13" s="188">
        <f t="shared" si="22"/>
        <v>45992</v>
      </c>
      <c r="KP13" s="188">
        <f t="shared" si="22"/>
        <v>45993</v>
      </c>
      <c r="KQ13" s="188">
        <f t="shared" si="22"/>
        <v>45994</v>
      </c>
      <c r="KR13" s="188">
        <f t="shared" si="22"/>
        <v>45995</v>
      </c>
      <c r="KS13" s="188">
        <f t="shared" si="22"/>
        <v>45996</v>
      </c>
      <c r="KT13" s="188">
        <f t="shared" si="22"/>
        <v>45997</v>
      </c>
      <c r="KU13" s="188">
        <f t="shared" si="22"/>
        <v>45998</v>
      </c>
      <c r="KV13" s="188">
        <f t="shared" si="22"/>
        <v>45999</v>
      </c>
      <c r="KW13" s="188">
        <f t="shared" si="22"/>
        <v>46000</v>
      </c>
      <c r="KX13" s="188">
        <f t="shared" si="22"/>
        <v>46001</v>
      </c>
      <c r="KY13" s="188">
        <f t="shared" si="22"/>
        <v>46002</v>
      </c>
      <c r="KZ13" s="188">
        <f t="shared" si="22"/>
        <v>46003</v>
      </c>
      <c r="LA13" s="188">
        <f t="shared" si="22"/>
        <v>46004</v>
      </c>
      <c r="LB13" s="188">
        <f t="shared" si="22"/>
        <v>46005</v>
      </c>
      <c r="LC13" s="188">
        <f t="shared" si="22"/>
        <v>46006</v>
      </c>
      <c r="LD13" s="188">
        <f t="shared" si="22"/>
        <v>46007</v>
      </c>
      <c r="LE13" s="188">
        <f t="shared" si="22"/>
        <v>46008</v>
      </c>
      <c r="LF13" s="188">
        <f t="shared" si="22"/>
        <v>46009</v>
      </c>
      <c r="LG13" s="188">
        <f t="shared" si="22"/>
        <v>46010</v>
      </c>
      <c r="LH13" s="188">
        <f t="shared" si="22"/>
        <v>46011</v>
      </c>
      <c r="LI13" s="188">
        <f t="shared" si="22"/>
        <v>46012</v>
      </c>
      <c r="LJ13" s="188">
        <f t="shared" si="22"/>
        <v>46013</v>
      </c>
      <c r="LK13" s="188">
        <f t="shared" si="22"/>
        <v>46014</v>
      </c>
      <c r="LL13" s="188">
        <f t="shared" si="22"/>
        <v>46015</v>
      </c>
      <c r="LM13" s="188">
        <f t="shared" si="22"/>
        <v>46016</v>
      </c>
      <c r="LN13" s="188">
        <f t="shared" si="22"/>
        <v>46017</v>
      </c>
      <c r="LO13" s="188">
        <f t="shared" si="22"/>
        <v>46018</v>
      </c>
      <c r="LP13" s="188">
        <f t="shared" ref="LP13:OA13" si="23">LP3+3</f>
        <v>46019</v>
      </c>
      <c r="LQ13" s="188">
        <f t="shared" si="23"/>
        <v>46020</v>
      </c>
      <c r="LR13" s="188">
        <f t="shared" si="23"/>
        <v>46021</v>
      </c>
      <c r="LS13" s="188">
        <f t="shared" si="23"/>
        <v>46022</v>
      </c>
      <c r="LT13" s="188">
        <f t="shared" si="23"/>
        <v>46023</v>
      </c>
      <c r="LU13" s="188">
        <f t="shared" si="23"/>
        <v>46024</v>
      </c>
      <c r="LV13" s="188">
        <f t="shared" si="23"/>
        <v>46025</v>
      </c>
      <c r="LW13" s="188">
        <f t="shared" si="23"/>
        <v>46026</v>
      </c>
      <c r="LX13" s="188">
        <f t="shared" si="23"/>
        <v>46027</v>
      </c>
      <c r="LY13" s="188">
        <f t="shared" si="23"/>
        <v>46028</v>
      </c>
      <c r="LZ13" s="188">
        <f t="shared" si="23"/>
        <v>46029</v>
      </c>
      <c r="MA13" s="188">
        <f t="shared" si="23"/>
        <v>46030</v>
      </c>
      <c r="MB13" s="188">
        <f t="shared" si="23"/>
        <v>46031</v>
      </c>
      <c r="MC13" s="188">
        <f t="shared" si="23"/>
        <v>46032</v>
      </c>
      <c r="MD13" s="188">
        <f t="shared" si="23"/>
        <v>46033</v>
      </c>
      <c r="ME13" s="188">
        <f t="shared" si="23"/>
        <v>46034</v>
      </c>
      <c r="MF13" s="188">
        <f t="shared" si="23"/>
        <v>46035</v>
      </c>
      <c r="MG13" s="188">
        <f t="shared" si="23"/>
        <v>46036</v>
      </c>
      <c r="MH13" s="188">
        <f t="shared" si="23"/>
        <v>46037</v>
      </c>
      <c r="MI13" s="188">
        <f t="shared" si="23"/>
        <v>46038</v>
      </c>
      <c r="MJ13" s="188">
        <f t="shared" si="23"/>
        <v>46039</v>
      </c>
      <c r="MK13" s="188">
        <f t="shared" si="23"/>
        <v>46040</v>
      </c>
      <c r="ML13" s="188">
        <f t="shared" si="23"/>
        <v>46041</v>
      </c>
      <c r="MM13" s="188">
        <f t="shared" si="23"/>
        <v>46042</v>
      </c>
      <c r="MN13" s="188">
        <f t="shared" si="23"/>
        <v>46043</v>
      </c>
      <c r="MO13" s="188">
        <f t="shared" si="23"/>
        <v>46044</v>
      </c>
      <c r="MP13" s="188">
        <f t="shared" si="23"/>
        <v>46045</v>
      </c>
      <c r="MQ13" s="188">
        <f t="shared" si="23"/>
        <v>46046</v>
      </c>
      <c r="MR13" s="188">
        <f t="shared" si="23"/>
        <v>46047</v>
      </c>
      <c r="MS13" s="188">
        <f t="shared" si="23"/>
        <v>46048</v>
      </c>
      <c r="MT13" s="188">
        <f t="shared" si="23"/>
        <v>46049</v>
      </c>
      <c r="MU13" s="188">
        <f t="shared" si="23"/>
        <v>46050</v>
      </c>
      <c r="MV13" s="188">
        <f t="shared" si="23"/>
        <v>46051</v>
      </c>
      <c r="MW13" s="188">
        <f t="shared" si="23"/>
        <v>46052</v>
      </c>
      <c r="MX13" s="188">
        <f t="shared" si="23"/>
        <v>46053</v>
      </c>
      <c r="MY13" s="188">
        <f t="shared" si="23"/>
        <v>46054</v>
      </c>
      <c r="MZ13" s="188">
        <f t="shared" si="23"/>
        <v>46055</v>
      </c>
      <c r="NA13" s="188">
        <f t="shared" si="23"/>
        <v>46056</v>
      </c>
      <c r="NB13" s="188">
        <f t="shared" si="23"/>
        <v>46057</v>
      </c>
      <c r="NC13" s="188">
        <f t="shared" si="23"/>
        <v>46058</v>
      </c>
      <c r="ND13" s="188">
        <f t="shared" si="23"/>
        <v>46059</v>
      </c>
      <c r="NE13" s="188">
        <f t="shared" si="23"/>
        <v>46060</v>
      </c>
      <c r="NF13" s="188">
        <f t="shared" si="23"/>
        <v>46061</v>
      </c>
      <c r="NG13" s="188">
        <f t="shared" si="23"/>
        <v>46062</v>
      </c>
      <c r="NH13" s="188">
        <f t="shared" si="23"/>
        <v>46063</v>
      </c>
      <c r="NI13" s="188">
        <f t="shared" si="23"/>
        <v>46064</v>
      </c>
      <c r="NJ13" s="188">
        <f t="shared" si="23"/>
        <v>46065</v>
      </c>
      <c r="NK13" s="188">
        <f t="shared" si="23"/>
        <v>46066</v>
      </c>
      <c r="NL13" s="188">
        <f t="shared" si="23"/>
        <v>46067</v>
      </c>
      <c r="NM13" s="188">
        <f t="shared" si="23"/>
        <v>46068</v>
      </c>
      <c r="NN13" s="188">
        <f t="shared" si="23"/>
        <v>46069</v>
      </c>
      <c r="NO13" s="188">
        <f t="shared" si="23"/>
        <v>46070</v>
      </c>
      <c r="NP13" s="188">
        <f t="shared" si="23"/>
        <v>46071</v>
      </c>
      <c r="NQ13" s="188">
        <f t="shared" si="23"/>
        <v>46072</v>
      </c>
      <c r="NR13" s="188">
        <f t="shared" si="23"/>
        <v>46073</v>
      </c>
      <c r="NS13" s="188">
        <f t="shared" si="23"/>
        <v>46074</v>
      </c>
      <c r="NT13" s="188">
        <f t="shared" si="23"/>
        <v>46075</v>
      </c>
      <c r="NU13" s="188">
        <f t="shared" si="23"/>
        <v>46076</v>
      </c>
      <c r="NV13" s="188">
        <f t="shared" si="23"/>
        <v>46077</v>
      </c>
      <c r="NW13" s="188">
        <f t="shared" si="23"/>
        <v>46078</v>
      </c>
      <c r="NX13" s="188">
        <f t="shared" si="23"/>
        <v>46079</v>
      </c>
      <c r="NY13" s="188">
        <f t="shared" si="23"/>
        <v>46080</v>
      </c>
      <c r="NZ13" s="188">
        <f t="shared" si="23"/>
        <v>46081</v>
      </c>
      <c r="OA13" s="188">
        <f t="shared" si="23"/>
        <v>46082</v>
      </c>
      <c r="OB13" s="188">
        <f t="shared" ref="OB13:OX13" si="24">OB3+3</f>
        <v>46083</v>
      </c>
      <c r="OC13" s="188">
        <f t="shared" si="24"/>
        <v>46084</v>
      </c>
      <c r="OD13" s="188">
        <f t="shared" si="24"/>
        <v>46085</v>
      </c>
      <c r="OE13" s="188">
        <f t="shared" si="24"/>
        <v>46086</v>
      </c>
      <c r="OF13" s="188">
        <f t="shared" si="24"/>
        <v>46087</v>
      </c>
      <c r="OG13" s="188">
        <f t="shared" si="24"/>
        <v>46088</v>
      </c>
      <c r="OH13" s="188">
        <f t="shared" si="24"/>
        <v>46089</v>
      </c>
      <c r="OI13" s="188">
        <f t="shared" si="24"/>
        <v>46090</v>
      </c>
      <c r="OJ13" s="188">
        <f t="shared" si="24"/>
        <v>46091</v>
      </c>
      <c r="OK13" s="188">
        <f t="shared" si="24"/>
        <v>46092</v>
      </c>
      <c r="OL13" s="188">
        <f t="shared" si="24"/>
        <v>46093</v>
      </c>
      <c r="OM13" s="188">
        <f t="shared" si="24"/>
        <v>46094</v>
      </c>
      <c r="ON13" s="188">
        <f t="shared" si="24"/>
        <v>46095</v>
      </c>
      <c r="OO13" s="188">
        <f t="shared" si="24"/>
        <v>46096</v>
      </c>
      <c r="OP13" s="188">
        <f t="shared" si="24"/>
        <v>46097</v>
      </c>
      <c r="OQ13" s="188">
        <f t="shared" si="24"/>
        <v>46098</v>
      </c>
      <c r="OR13" s="188">
        <f t="shared" si="24"/>
        <v>46099</v>
      </c>
      <c r="OS13" s="188">
        <f t="shared" si="24"/>
        <v>46100</v>
      </c>
      <c r="OT13" s="188">
        <f t="shared" si="24"/>
        <v>46101</v>
      </c>
      <c r="OU13" s="188">
        <f t="shared" si="24"/>
        <v>46102</v>
      </c>
      <c r="OV13" s="188">
        <f t="shared" si="24"/>
        <v>46103</v>
      </c>
      <c r="OW13" s="188">
        <f t="shared" si="24"/>
        <v>46104</v>
      </c>
      <c r="OX13" s="188">
        <f t="shared" si="24"/>
        <v>46105</v>
      </c>
    </row>
    <row r="14" spans="1:414" ht="15.75" customHeight="1">
      <c r="A14" s="80" t="s">
        <v>221</v>
      </c>
      <c r="B14" s="81">
        <f>'Inbound SOS &amp; EOD'!B57</f>
        <v>306</v>
      </c>
      <c r="C14" s="81">
        <f>'Inbound SOS &amp; EOD'!C57</f>
        <v>12</v>
      </c>
      <c r="D14" s="81">
        <f>'Inbound SOS &amp; EOD'!D57</f>
        <v>69</v>
      </c>
      <c r="E14" s="81">
        <f>'Inbound SOS &amp; EOD'!E57</f>
        <v>248</v>
      </c>
      <c r="F14" s="81">
        <f>'Inbound SOS &amp; EOD'!F57</f>
        <v>23</v>
      </c>
      <c r="G14" s="81">
        <f>'Inbound SOS &amp; EOD'!G57</f>
        <v>1</v>
      </c>
      <c r="H14" s="81">
        <f>'Inbound SOS &amp; EOD'!H57</f>
        <v>348</v>
      </c>
      <c r="I14" s="81">
        <f>'Inbound SOS &amp; EOD'!I57</f>
        <v>427</v>
      </c>
      <c r="J14" s="81">
        <f>'Inbound SOS &amp; EOD'!J57</f>
        <v>523</v>
      </c>
      <c r="K14" s="81">
        <f>'Inbound SOS &amp; EOD'!K57</f>
        <v>12</v>
      </c>
      <c r="L14" s="81">
        <f>'Inbound SOS &amp; EOD'!L57</f>
        <v>22</v>
      </c>
      <c r="M14" s="81">
        <f>'Inbound SOS &amp; EOD'!M57</f>
        <v>0</v>
      </c>
      <c r="N14" s="81">
        <f>'Inbound SOS &amp; EOD'!N57</f>
        <v>0</v>
      </c>
      <c r="O14" s="81">
        <f>'Inbound SOS &amp; EOD'!O57</f>
        <v>226</v>
      </c>
      <c r="P14" s="81">
        <f>'Inbound SOS &amp; EOD'!P57</f>
        <v>0</v>
      </c>
      <c r="Q14" s="81">
        <f>'Inbound SOS &amp; EOD'!Q57</f>
        <v>0</v>
      </c>
      <c r="R14" s="81">
        <f>'Inbound SOS &amp; EOD'!R57</f>
        <v>0</v>
      </c>
      <c r="S14" s="81">
        <f>'Inbound SOS &amp; EOD'!S57</f>
        <v>0</v>
      </c>
      <c r="T14" s="81">
        <f>'Inbound SOS &amp; EOD'!T57</f>
        <v>14</v>
      </c>
      <c r="U14" s="81">
        <f>'Inbound SOS &amp; EOD'!U57</f>
        <v>0</v>
      </c>
      <c r="V14" s="81">
        <f>'Inbound SOS &amp; EOD'!V57</f>
        <v>0</v>
      </c>
      <c r="W14" s="81">
        <f>'Inbound SOS &amp; EOD'!W57</f>
        <v>0</v>
      </c>
      <c r="X14" s="81">
        <f>'Inbound SOS &amp; EOD'!X57</f>
        <v>0</v>
      </c>
      <c r="Y14" s="81">
        <f>'Inbound SOS &amp; EOD'!Y57</f>
        <v>0</v>
      </c>
      <c r="Z14" s="81">
        <f>'Inbound SOS &amp; EOD'!Z57</f>
        <v>36</v>
      </c>
      <c r="AA14" s="81">
        <f>'Inbound SOS &amp; EOD'!AA57</f>
        <v>42</v>
      </c>
      <c r="AB14" s="81">
        <f>'Inbound SOS &amp; EOD'!AB57</f>
        <v>0</v>
      </c>
      <c r="AC14" s="81">
        <f>'Inbound SOS &amp; EOD'!AC57</f>
        <v>0</v>
      </c>
      <c r="AD14" s="81">
        <f>'Inbound SOS &amp; EOD'!AD57</f>
        <v>0</v>
      </c>
      <c r="AE14" s="81">
        <f>'Inbound SOS &amp; EOD'!AE57</f>
        <v>31</v>
      </c>
      <c r="AF14" s="81">
        <f>'Inbound SOS &amp; EOD'!AF57</f>
        <v>119</v>
      </c>
      <c r="AG14" s="81">
        <f>'Inbound SOS &amp; EOD'!AG57</f>
        <v>356</v>
      </c>
      <c r="AH14" s="81">
        <f>'Inbound SOS &amp; EOD'!AH57</f>
        <v>230</v>
      </c>
      <c r="AI14" s="81">
        <f>'Inbound SOS &amp; EOD'!AI57</f>
        <v>0</v>
      </c>
      <c r="AJ14" s="81">
        <f>'Inbound SOS &amp; EOD'!AJ57</f>
        <v>0</v>
      </c>
      <c r="AK14" s="81">
        <f>'Inbound SOS &amp; EOD'!AK57</f>
        <v>0</v>
      </c>
      <c r="AL14" s="81">
        <f>'Inbound SOS &amp; EOD'!AL57</f>
        <v>3</v>
      </c>
      <c r="AM14" s="81">
        <f>'Inbound SOS &amp; EOD'!AM57</f>
        <v>0</v>
      </c>
      <c r="AN14" s="81">
        <f>'Inbound SOS &amp; EOD'!AN57</f>
        <v>309</v>
      </c>
      <c r="AO14" s="81">
        <f>'Inbound SOS &amp; EOD'!AO57</f>
        <v>46</v>
      </c>
      <c r="AP14" s="81">
        <f>'Inbound SOS &amp; EOD'!AP57</f>
        <v>2</v>
      </c>
      <c r="AQ14" s="81">
        <f>'Inbound SOS &amp; EOD'!AQ57</f>
        <v>0</v>
      </c>
      <c r="AR14" s="81">
        <f>'Inbound SOS &amp; EOD'!AR57</f>
        <v>0</v>
      </c>
      <c r="AS14" s="81">
        <f>'Inbound SOS &amp; EOD'!AS57</f>
        <v>0</v>
      </c>
      <c r="AT14" s="81">
        <f>'Inbound SOS &amp; EOD'!AT57</f>
        <v>0</v>
      </c>
      <c r="AU14" s="81">
        <f>'Inbound SOS &amp; EOD'!AU57</f>
        <v>79</v>
      </c>
      <c r="AV14" s="81">
        <f>'Inbound SOS &amp; EOD'!AV57</f>
        <v>1152</v>
      </c>
      <c r="AW14" s="81">
        <f>'Inbound SOS &amp; EOD'!AW57</f>
        <v>0</v>
      </c>
      <c r="AX14" s="81">
        <f>'Inbound SOS &amp; EOD'!AX57</f>
        <v>0</v>
      </c>
      <c r="AY14" s="81">
        <f>'Inbound SOS &amp; EOD'!AY57</f>
        <v>0</v>
      </c>
      <c r="AZ14" s="81">
        <f>'Inbound SOS &amp; EOD'!AZ57</f>
        <v>251</v>
      </c>
      <c r="BA14" s="81">
        <f>'Inbound SOS &amp; EOD'!BA57</f>
        <v>318</v>
      </c>
      <c r="BB14" s="81">
        <f>'Inbound SOS &amp; EOD'!BB57</f>
        <v>1203</v>
      </c>
      <c r="BC14" s="81">
        <f>'Inbound SOS &amp; EOD'!BC57</f>
        <v>973</v>
      </c>
      <c r="BD14" s="81">
        <f>'Inbound SOS &amp; EOD'!BD57</f>
        <v>0</v>
      </c>
      <c r="BE14" s="81">
        <f>'Inbound SOS &amp; EOD'!BE57</f>
        <v>507</v>
      </c>
      <c r="BF14" s="81">
        <f>'Inbound SOS &amp; EOD'!BF57</f>
        <v>257</v>
      </c>
      <c r="BG14" s="81">
        <f>'Inbound SOS &amp; EOD'!BG57</f>
        <v>733</v>
      </c>
      <c r="BH14" s="81">
        <f>'Inbound SOS &amp; EOD'!BH57</f>
        <v>774</v>
      </c>
      <c r="BI14" s="81">
        <f>'Inbound SOS &amp; EOD'!BI57</f>
        <v>725</v>
      </c>
      <c r="BJ14" s="81">
        <f>'Inbound SOS &amp; EOD'!BJ57</f>
        <v>882</v>
      </c>
      <c r="BK14" s="81">
        <f>'Inbound SOS &amp; EOD'!BK57</f>
        <v>7</v>
      </c>
      <c r="BL14" s="81">
        <f>'Inbound SOS &amp; EOD'!BL57</f>
        <v>0</v>
      </c>
      <c r="BM14" s="81">
        <f>'Inbound SOS &amp; EOD'!BM57</f>
        <v>0</v>
      </c>
      <c r="BN14" s="81">
        <f>'Inbound SOS &amp; EOD'!BN57</f>
        <v>1610</v>
      </c>
      <c r="BO14" s="81">
        <f>'Inbound SOS &amp; EOD'!BO57</f>
        <v>483</v>
      </c>
      <c r="BP14" s="81">
        <f>'Inbound SOS &amp; EOD'!BP57</f>
        <v>604</v>
      </c>
      <c r="BQ14" s="81">
        <f>'Inbound SOS &amp; EOD'!BQ57</f>
        <v>0</v>
      </c>
      <c r="BR14" s="81">
        <f>'Inbound SOS &amp; EOD'!BR57</f>
        <v>761</v>
      </c>
      <c r="BS14" s="81">
        <f>'Inbound SOS &amp; EOD'!BS57</f>
        <v>0</v>
      </c>
      <c r="BT14" s="81">
        <f>'Inbound SOS &amp; EOD'!BT57</f>
        <v>3</v>
      </c>
      <c r="BU14" s="81">
        <f>'Inbound SOS &amp; EOD'!BU57</f>
        <v>167</v>
      </c>
      <c r="BV14" s="81">
        <f>'Inbound SOS &amp; EOD'!BV57</f>
        <v>220</v>
      </c>
      <c r="BW14" s="81">
        <f>'Inbound SOS &amp; EOD'!BW57</f>
        <v>19</v>
      </c>
      <c r="BX14" s="81">
        <f>'Inbound SOS &amp; EOD'!BX57</f>
        <v>0</v>
      </c>
      <c r="BY14" s="81">
        <f>'Inbound SOS &amp; EOD'!BY57</f>
        <v>11</v>
      </c>
      <c r="BZ14" s="81">
        <f>'Inbound SOS &amp; EOD'!BZ57</f>
        <v>0</v>
      </c>
      <c r="CA14" s="81">
        <f>'Inbound SOS &amp; EOD'!CA57</f>
        <v>0</v>
      </c>
      <c r="CB14" s="81">
        <f>'Inbound SOS &amp; EOD'!CB57</f>
        <v>381</v>
      </c>
      <c r="CC14" s="81">
        <f>'Inbound SOS &amp; EOD'!CC57</f>
        <v>2</v>
      </c>
      <c r="CD14" s="81">
        <f>'Inbound SOS &amp; EOD'!CD57</f>
        <v>30</v>
      </c>
      <c r="CE14" s="81">
        <f>'Inbound SOS &amp; EOD'!CE57</f>
        <v>0</v>
      </c>
      <c r="CF14" s="81">
        <f>'Inbound SOS &amp; EOD'!CF57</f>
        <v>0</v>
      </c>
      <c r="CG14" s="81">
        <f>'Inbound SOS &amp; EOD'!CG57</f>
        <v>0</v>
      </c>
      <c r="CH14" s="81">
        <f>'Inbound SOS &amp; EOD'!CH57</f>
        <v>0</v>
      </c>
      <c r="CI14" s="81">
        <f>'Inbound SOS &amp; EOD'!CI57</f>
        <v>15</v>
      </c>
      <c r="CJ14" s="81">
        <f>'Inbound SOS &amp; EOD'!CJ57</f>
        <v>28</v>
      </c>
      <c r="CK14" s="81">
        <f>'Inbound SOS &amp; EOD'!CK57</f>
        <v>0</v>
      </c>
      <c r="CL14" s="81">
        <f>'Inbound SOS &amp; EOD'!CL57</f>
        <v>0</v>
      </c>
      <c r="CM14" s="81">
        <f>'Inbound SOS &amp; EOD'!CM57</f>
        <v>0</v>
      </c>
      <c r="CN14" s="81">
        <f>'Inbound SOS &amp; EOD'!CN57</f>
        <v>0</v>
      </c>
      <c r="CO14" s="81">
        <f>'Inbound SOS &amp; EOD'!CO57</f>
        <v>0</v>
      </c>
      <c r="CP14" s="81">
        <f>'Inbound SOS &amp; EOD'!CP57</f>
        <v>0</v>
      </c>
      <c r="CQ14" s="81">
        <f>'Inbound SOS &amp; EOD'!CQ57</f>
        <v>0</v>
      </c>
      <c r="CR14" s="81">
        <f>'Inbound SOS &amp; EOD'!CR57</f>
        <v>0</v>
      </c>
      <c r="CS14" s="81">
        <f>'Inbound SOS &amp; EOD'!CS57</f>
        <v>0</v>
      </c>
      <c r="CT14" s="81">
        <f>'Inbound SOS &amp; EOD'!CT57</f>
        <v>151</v>
      </c>
      <c r="CU14" s="81">
        <f>'Inbound SOS &amp; EOD'!CU57</f>
        <v>0</v>
      </c>
      <c r="CV14" s="81">
        <f>'Inbound SOS &amp; EOD'!CV57</f>
        <v>0</v>
      </c>
      <c r="CW14" s="81">
        <f>'Inbound SOS &amp; EOD'!CW57</f>
        <v>0</v>
      </c>
      <c r="CX14" s="81">
        <f>'Inbound SOS &amp; EOD'!CX57</f>
        <v>369</v>
      </c>
      <c r="CY14" s="81">
        <f>'Inbound SOS &amp; EOD'!CY57</f>
        <v>476</v>
      </c>
      <c r="CZ14" s="81">
        <f>'Inbound SOS &amp; EOD'!CZ57</f>
        <v>1158</v>
      </c>
      <c r="DA14" s="81">
        <f>'Inbound SOS &amp; EOD'!DA57</f>
        <v>311</v>
      </c>
      <c r="DB14" s="81">
        <f>'Inbound SOS &amp; EOD'!DB57</f>
        <v>0</v>
      </c>
      <c r="DC14" s="81">
        <f>'Inbound SOS &amp; EOD'!DC57</f>
        <v>0</v>
      </c>
      <c r="DD14" s="81">
        <f>'Inbound SOS &amp; EOD'!DD57</f>
        <v>776</v>
      </c>
      <c r="DE14" s="81">
        <f>'Inbound SOS &amp; EOD'!DE57</f>
        <v>8</v>
      </c>
      <c r="DF14" s="81">
        <f>'Inbound SOS &amp; EOD'!DF57</f>
        <v>0</v>
      </c>
      <c r="DG14" s="81">
        <f>'Inbound SOS &amp; EOD'!DG57</f>
        <v>110</v>
      </c>
      <c r="DH14" s="81">
        <f>'Inbound SOS &amp; EOD'!DH57</f>
        <v>0</v>
      </c>
      <c r="DI14" s="81">
        <f>'Inbound SOS &amp; EOD'!DI57</f>
        <v>0</v>
      </c>
      <c r="DJ14" s="81">
        <f>'Inbound SOS &amp; EOD'!DJ57</f>
        <v>0</v>
      </c>
      <c r="DK14" s="81">
        <f>'Inbound SOS &amp; EOD'!DK57</f>
        <v>218</v>
      </c>
      <c r="DL14" s="81">
        <f>'Inbound SOS &amp; EOD'!DL57</f>
        <v>7</v>
      </c>
      <c r="DM14" s="81">
        <f>'Inbound SOS &amp; EOD'!DM57</f>
        <v>342</v>
      </c>
      <c r="DN14" s="81">
        <f>'Inbound SOS &amp; EOD'!DN57</f>
        <v>13</v>
      </c>
      <c r="DO14" s="81">
        <f>'Inbound SOS &amp; EOD'!DO57</f>
        <v>0</v>
      </c>
      <c r="DP14" s="81">
        <f>'Inbound SOS &amp; EOD'!DP57</f>
        <v>0</v>
      </c>
      <c r="DQ14" s="81">
        <f>'Inbound SOS &amp; EOD'!DQ57</f>
        <v>0</v>
      </c>
      <c r="DR14" s="81">
        <f>'Inbound SOS &amp; EOD'!DR57</f>
        <v>1</v>
      </c>
      <c r="DS14" s="81">
        <f>'Inbound SOS &amp; EOD'!DS57</f>
        <v>486</v>
      </c>
      <c r="DT14" s="81">
        <f>'Inbound SOS &amp; EOD'!DT57</f>
        <v>594</v>
      </c>
      <c r="DU14" s="81">
        <f>'Inbound SOS &amp; EOD'!DU57</f>
        <v>409</v>
      </c>
      <c r="DV14" s="81">
        <f>'Inbound SOS &amp; EOD'!DV57</f>
        <v>0</v>
      </c>
      <c r="DW14" s="81">
        <f>'Inbound SOS &amp; EOD'!DW57</f>
        <v>174</v>
      </c>
      <c r="DX14" s="81">
        <f>'Inbound SOS &amp; EOD'!DX57</f>
        <v>417</v>
      </c>
      <c r="DY14" s="81">
        <f>'Inbound SOS &amp; EOD'!DY57</f>
        <v>24</v>
      </c>
      <c r="DZ14" s="81">
        <f>'Inbound SOS &amp; EOD'!DZ57</f>
        <v>975</v>
      </c>
      <c r="EA14" s="81">
        <f>'Inbound SOS &amp; EOD'!EA57</f>
        <v>644</v>
      </c>
      <c r="EB14" s="81">
        <f>'Inbound SOS &amp; EOD'!EB57</f>
        <v>557</v>
      </c>
      <c r="EC14" s="81">
        <f>'Inbound SOS &amp; EOD'!EC57</f>
        <v>109</v>
      </c>
      <c r="ED14" s="81">
        <f>'Inbound SOS &amp; EOD'!ED57</f>
        <v>1</v>
      </c>
      <c r="EE14" s="81">
        <f>'Inbound SOS &amp; EOD'!EE57</f>
        <v>0</v>
      </c>
      <c r="EF14" s="81">
        <f>'Inbound SOS &amp; EOD'!EF57</f>
        <v>1328</v>
      </c>
      <c r="EG14" s="81">
        <f>'Inbound SOS &amp; EOD'!EG57</f>
        <v>1574</v>
      </c>
      <c r="EH14" s="81">
        <f>'Inbound SOS &amp; EOD'!EH57</f>
        <v>9</v>
      </c>
      <c r="EI14" s="81">
        <f>'Inbound SOS &amp; EOD'!EI57</f>
        <v>1096</v>
      </c>
      <c r="EJ14" s="81">
        <f>'Inbound SOS &amp; EOD'!EJ57</f>
        <v>0</v>
      </c>
      <c r="EK14" s="81">
        <f>'Inbound SOS &amp; EOD'!EK57</f>
        <v>2</v>
      </c>
      <c r="EL14" s="81">
        <f>'Inbound SOS &amp; EOD'!EL57</f>
        <v>0</v>
      </c>
      <c r="EM14" s="81">
        <f>'Inbound SOS &amp; EOD'!EM57</f>
        <v>0</v>
      </c>
      <c r="EN14" s="81">
        <f>'Inbound SOS &amp; EOD'!EN57</f>
        <v>6</v>
      </c>
      <c r="EO14" s="81">
        <f>'Inbound SOS &amp; EOD'!EO57</f>
        <v>10</v>
      </c>
      <c r="EP14" s="81">
        <f>'Inbound SOS &amp; EOD'!EP57</f>
        <v>480</v>
      </c>
      <c r="EQ14" s="81">
        <f>'Inbound SOS &amp; EOD'!EQ57</f>
        <v>400</v>
      </c>
      <c r="ER14" s="81">
        <f>'Inbound SOS &amp; EOD'!ER57</f>
        <v>0</v>
      </c>
      <c r="ES14" s="81">
        <f>'Inbound SOS &amp; EOD'!ES57</f>
        <v>0</v>
      </c>
      <c r="ET14" s="81">
        <f>'Inbound SOS &amp; EOD'!ET57</f>
        <v>156</v>
      </c>
      <c r="EU14" s="81">
        <f>'Inbound SOS &amp; EOD'!EU57</f>
        <v>445</v>
      </c>
      <c r="EV14" s="81">
        <f>'Inbound SOS &amp; EOD'!EV57</f>
        <v>0</v>
      </c>
      <c r="EW14" s="81">
        <f>'Inbound SOS &amp; EOD'!EW57</f>
        <v>366</v>
      </c>
      <c r="EX14" s="81">
        <f>'Inbound SOS &amp; EOD'!EX57</f>
        <v>620</v>
      </c>
      <c r="EY14" s="81">
        <f>'Inbound SOS &amp; EOD'!EY57</f>
        <v>675</v>
      </c>
      <c r="EZ14" s="81">
        <f>'Inbound SOS &amp; EOD'!EZ57</f>
        <v>0</v>
      </c>
      <c r="FA14" s="81">
        <f>'Inbound SOS &amp; EOD'!FA57</f>
        <v>484</v>
      </c>
      <c r="FB14" s="81">
        <f>'Inbound SOS &amp; EOD'!FB57</f>
        <v>467</v>
      </c>
      <c r="FC14" s="81">
        <f>'Inbound SOS &amp; EOD'!FC57</f>
        <v>1801</v>
      </c>
      <c r="FD14" s="81">
        <f>'Inbound SOS &amp; EOD'!FD57</f>
        <v>264</v>
      </c>
      <c r="FE14" s="81">
        <f>'Inbound SOS &amp; EOD'!FE57</f>
        <v>811</v>
      </c>
      <c r="FF14" s="81">
        <f>'Inbound SOS &amp; EOD'!FF57</f>
        <v>725</v>
      </c>
      <c r="FG14" s="81">
        <f>'Inbound SOS &amp; EOD'!FG57</f>
        <v>1</v>
      </c>
      <c r="FH14" s="81">
        <f>'Inbound SOS &amp; EOD'!FH57</f>
        <v>1041</v>
      </c>
      <c r="FI14" s="81">
        <f>'Inbound SOS &amp; EOD'!FI57</f>
        <v>698</v>
      </c>
      <c r="FJ14" s="81">
        <f>'Inbound SOS &amp; EOD'!FJ57</f>
        <v>1566</v>
      </c>
      <c r="FK14" s="81">
        <f>'Inbound SOS &amp; EOD'!FK57</f>
        <v>747</v>
      </c>
      <c r="FL14" s="81">
        <f>'Inbound SOS &amp; EOD'!FL57</f>
        <v>1262</v>
      </c>
      <c r="FM14" s="81">
        <f>'Inbound SOS &amp; EOD'!FM57</f>
        <v>968</v>
      </c>
      <c r="FN14" s="81">
        <f>'Inbound SOS &amp; EOD'!FN57</f>
        <v>1</v>
      </c>
      <c r="FO14" s="81">
        <f>'Inbound SOS &amp; EOD'!FO57</f>
        <v>1742</v>
      </c>
      <c r="FP14" s="81">
        <f>'Inbound SOS &amp; EOD'!FP57</f>
        <v>1236</v>
      </c>
      <c r="FQ14" s="81">
        <f>'Inbound SOS &amp; EOD'!FQ57</f>
        <v>1044</v>
      </c>
      <c r="FR14" s="81">
        <f>'Inbound SOS &amp; EOD'!FR57</f>
        <v>671</v>
      </c>
      <c r="FS14" s="81">
        <f>'Inbound SOS &amp; EOD'!FS57</f>
        <v>1712</v>
      </c>
      <c r="FT14" s="81">
        <f>'Inbound SOS &amp; EOD'!FT57</f>
        <v>19</v>
      </c>
      <c r="FU14" s="81">
        <f>'Inbound SOS &amp; EOD'!FU57</f>
        <v>1</v>
      </c>
      <c r="FV14" s="81">
        <f>'Inbound SOS &amp; EOD'!FV57</f>
        <v>1319</v>
      </c>
      <c r="FW14" s="81">
        <f>'Inbound SOS &amp; EOD'!FW57</f>
        <v>476</v>
      </c>
      <c r="FX14" s="81">
        <f>'Inbound SOS &amp; EOD'!FX57</f>
        <v>649</v>
      </c>
      <c r="FY14" s="81">
        <f>'Inbound SOS &amp; EOD'!FY57</f>
        <v>323</v>
      </c>
      <c r="FZ14" s="81">
        <f>'Inbound SOS &amp; EOD'!FZ57</f>
        <v>527</v>
      </c>
      <c r="GA14" s="81">
        <f>'Inbound SOS &amp; EOD'!GA57</f>
        <v>163</v>
      </c>
      <c r="GB14" s="81">
        <f>'Inbound SOS &amp; EOD'!GB57</f>
        <v>4</v>
      </c>
      <c r="GC14" s="81">
        <f>'Inbound SOS &amp; EOD'!GC57</f>
        <v>209</v>
      </c>
      <c r="GD14" s="81">
        <f>'Inbound SOS &amp; EOD'!GD57</f>
        <v>58</v>
      </c>
      <c r="GE14" s="81">
        <f>'Inbound SOS &amp; EOD'!GE57</f>
        <v>243</v>
      </c>
      <c r="GF14" s="81">
        <f>'Inbound SOS &amp; EOD'!GF57</f>
        <v>59</v>
      </c>
      <c r="GG14" s="81">
        <f>'Inbound SOS &amp; EOD'!GG57</f>
        <v>0</v>
      </c>
      <c r="GH14" s="81">
        <f>'Inbound SOS &amp; EOD'!GH57</f>
        <v>0</v>
      </c>
      <c r="GI14" s="81">
        <f>'Inbound SOS &amp; EOD'!GI57</f>
        <v>0</v>
      </c>
      <c r="GJ14" s="81">
        <f>'Inbound SOS &amp; EOD'!GJ57</f>
        <v>13</v>
      </c>
      <c r="GK14" s="81">
        <f>'Inbound SOS &amp; EOD'!GK57</f>
        <v>8</v>
      </c>
      <c r="GL14" s="81">
        <f>'Inbound SOS &amp; EOD'!GL57</f>
        <v>567</v>
      </c>
      <c r="GM14" s="81">
        <f>'Inbound SOS &amp; EOD'!GM57</f>
        <v>230</v>
      </c>
      <c r="GN14" s="81">
        <f>'Inbound SOS &amp; EOD'!GN57</f>
        <v>1</v>
      </c>
      <c r="GO14" s="81">
        <f>'Inbound SOS &amp; EOD'!GO57</f>
        <v>0</v>
      </c>
      <c r="GP14" s="81">
        <f>'Inbound SOS &amp; EOD'!GP57</f>
        <v>0</v>
      </c>
      <c r="GQ14" s="81">
        <f>'Inbound SOS &amp; EOD'!GQ57</f>
        <v>244</v>
      </c>
      <c r="GR14" s="81">
        <f>'Inbound SOS &amp; EOD'!GR57</f>
        <v>47</v>
      </c>
      <c r="GS14" s="81">
        <f>'Inbound SOS &amp; EOD'!GS57</f>
        <v>289</v>
      </c>
      <c r="GT14" s="81">
        <f>'Inbound SOS &amp; EOD'!GT57</f>
        <v>12</v>
      </c>
      <c r="GU14" s="81">
        <f>'Inbound SOS &amp; EOD'!GU57</f>
        <v>3</v>
      </c>
      <c r="GV14" s="81">
        <f>'Inbound SOS &amp; EOD'!GV57</f>
        <v>0</v>
      </c>
      <c r="GW14" s="81">
        <f>'Inbound SOS &amp; EOD'!GW57</f>
        <v>320</v>
      </c>
      <c r="GX14" s="81">
        <f>'Inbound SOS &amp; EOD'!GX57</f>
        <v>440</v>
      </c>
      <c r="GY14" s="81">
        <f>'Inbound SOS &amp; EOD'!GY57</f>
        <v>627</v>
      </c>
      <c r="GZ14" s="81">
        <f>'Inbound SOS &amp; EOD'!GZ57</f>
        <v>683</v>
      </c>
      <c r="HA14" s="81">
        <f>'Inbound SOS &amp; EOD'!HA57</f>
        <v>16</v>
      </c>
      <c r="HB14" s="81">
        <f>'Inbound SOS &amp; EOD'!HB57</f>
        <v>453</v>
      </c>
      <c r="HC14" s="81">
        <f>'Inbound SOS &amp; EOD'!HC57</f>
        <v>4</v>
      </c>
      <c r="HD14" s="81">
        <f>'Inbound SOS &amp; EOD'!HD57</f>
        <v>0</v>
      </c>
      <c r="HE14" s="81">
        <f>'Inbound SOS &amp; EOD'!HE57</f>
        <v>171</v>
      </c>
      <c r="HF14" s="81">
        <f>'Inbound SOS &amp; EOD'!HF57</f>
        <v>809</v>
      </c>
      <c r="HG14" s="81">
        <f>'Inbound SOS &amp; EOD'!HG57</f>
        <v>0</v>
      </c>
      <c r="HH14" s="81">
        <f>'Inbound SOS &amp; EOD'!HH57</f>
        <v>573</v>
      </c>
      <c r="HI14" s="81">
        <f>'Inbound SOS &amp; EOD'!HI57</f>
        <v>485</v>
      </c>
      <c r="HJ14" s="81">
        <f>'Inbound SOS &amp; EOD'!HJ57</f>
        <v>498</v>
      </c>
      <c r="HK14" s="81">
        <f>'Inbound SOS &amp; EOD'!HK57</f>
        <v>2</v>
      </c>
      <c r="HL14" s="81">
        <f>'Inbound SOS &amp; EOD'!HL57</f>
        <v>573</v>
      </c>
      <c r="HM14" s="81">
        <f>'Inbound SOS &amp; EOD'!HM57</f>
        <v>882</v>
      </c>
      <c r="HN14" s="81">
        <f>'Inbound SOS &amp; EOD'!HN57</f>
        <v>1410</v>
      </c>
      <c r="HO14" s="81">
        <f>'Inbound SOS &amp; EOD'!HO57</f>
        <v>323</v>
      </c>
      <c r="HP14" s="81">
        <f>'Inbound SOS &amp; EOD'!HP57</f>
        <v>564</v>
      </c>
      <c r="HQ14" s="81">
        <f>'Inbound SOS &amp; EOD'!HQ57</f>
        <v>23</v>
      </c>
      <c r="HR14" s="81">
        <f>'Inbound SOS &amp; EOD'!HR57</f>
        <v>569</v>
      </c>
      <c r="HS14" s="81">
        <f>'Inbound SOS &amp; EOD'!HS57</f>
        <v>1429</v>
      </c>
      <c r="HT14" s="81">
        <f>'Inbound SOS &amp; EOD'!HT57</f>
        <v>1275</v>
      </c>
      <c r="HU14" s="81">
        <f>'Inbound SOS &amp; EOD'!HU57</f>
        <v>1888</v>
      </c>
      <c r="HV14" s="81">
        <f>'Inbound SOS &amp; EOD'!HV57</f>
        <v>1264</v>
      </c>
      <c r="HW14" s="81">
        <f>'Inbound SOS &amp; EOD'!HW57</f>
        <v>1532</v>
      </c>
      <c r="HX14" s="81">
        <f>'Inbound SOS &amp; EOD'!HX57</f>
        <v>1367</v>
      </c>
      <c r="HY14" s="81">
        <f>'Inbound SOS &amp; EOD'!HY57</f>
        <v>968</v>
      </c>
      <c r="HZ14" s="81">
        <f>'Inbound SOS &amp; EOD'!HZ57</f>
        <v>2073</v>
      </c>
      <c r="IA14" s="81">
        <f>'Inbound SOS &amp; EOD'!IA57</f>
        <v>2371</v>
      </c>
      <c r="IB14" s="81">
        <f>'Inbound SOS &amp; EOD'!IB57</f>
        <v>1389</v>
      </c>
      <c r="IC14" s="81">
        <f>'Inbound SOS &amp; EOD'!IC57</f>
        <v>1213</v>
      </c>
      <c r="ID14" s="81">
        <f>'Inbound SOS &amp; EOD'!ID57</f>
        <v>2568</v>
      </c>
      <c r="IE14" s="81">
        <f>'Inbound SOS &amp; EOD'!IE57</f>
        <v>1492</v>
      </c>
      <c r="IF14" s="81">
        <f>'Inbound SOS &amp; EOD'!IF57</f>
        <v>1406</v>
      </c>
      <c r="IG14" s="81">
        <f>'Inbound SOS &amp; EOD'!IG57</f>
        <v>1980</v>
      </c>
      <c r="IH14" s="81">
        <f>'Inbound SOS &amp; EOD'!IH57</f>
        <v>998</v>
      </c>
      <c r="II14" s="81">
        <f>'Inbound SOS &amp; EOD'!II57</f>
        <v>2014</v>
      </c>
      <c r="IJ14" s="81">
        <f>'Inbound SOS &amp; EOD'!IJ57</f>
        <v>1916</v>
      </c>
      <c r="IK14" s="81">
        <f>'Inbound SOS &amp; EOD'!IK57</f>
        <v>914</v>
      </c>
      <c r="IL14" s="81">
        <f>'Inbound SOS &amp; EOD'!IL57</f>
        <v>747</v>
      </c>
      <c r="IM14" s="81">
        <f>'Inbound SOS &amp; EOD'!IM57</f>
        <v>1032</v>
      </c>
      <c r="IN14" s="81">
        <f>'Inbound SOS &amp; EOD'!IN57</f>
        <v>1323</v>
      </c>
      <c r="IO14" s="81">
        <f>'Inbound SOS &amp; EOD'!IO57</f>
        <v>918</v>
      </c>
      <c r="IP14" s="81">
        <f>'Inbound SOS &amp; EOD'!IP57</f>
        <v>749</v>
      </c>
      <c r="IQ14" s="81">
        <f>'Inbound SOS &amp; EOD'!IQ57</f>
        <v>916</v>
      </c>
      <c r="IR14" s="81">
        <f>'Inbound SOS &amp; EOD'!IR57</f>
        <v>713</v>
      </c>
      <c r="IS14" s="81">
        <f>'Inbound SOS &amp; EOD'!IS57</f>
        <v>0</v>
      </c>
      <c r="IT14" s="81">
        <f>'Inbound SOS &amp; EOD'!IT57</f>
        <v>526</v>
      </c>
      <c r="IU14" s="81">
        <f>'Inbound SOS &amp; EOD'!IU57</f>
        <v>632</v>
      </c>
      <c r="IV14" s="81">
        <f>'Inbound SOS &amp; EOD'!IV57</f>
        <v>621</v>
      </c>
      <c r="IW14" s="81">
        <f>'Inbound SOS &amp; EOD'!IW57</f>
        <v>71</v>
      </c>
      <c r="IX14" s="81">
        <f>'Inbound SOS &amp; EOD'!IX57</f>
        <v>57</v>
      </c>
      <c r="IY14" s="81">
        <f>'Inbound SOS &amp; EOD'!IY57</f>
        <v>1</v>
      </c>
      <c r="IZ14" s="81">
        <f>'Inbound SOS &amp; EOD'!IZ57</f>
        <v>1</v>
      </c>
      <c r="JA14" s="81">
        <f>'Inbound SOS &amp; EOD'!JA57</f>
        <v>0</v>
      </c>
      <c r="JB14" s="81">
        <f>'Inbound SOS &amp; EOD'!JB57</f>
        <v>713</v>
      </c>
      <c r="JC14" s="81">
        <f>'Inbound SOS &amp; EOD'!JC57</f>
        <v>42</v>
      </c>
      <c r="JD14" s="81">
        <f>'Inbound SOS &amp; EOD'!JD57</f>
        <v>0</v>
      </c>
      <c r="JE14" s="81">
        <f>'Inbound SOS &amp; EOD'!JE57</f>
        <v>1</v>
      </c>
      <c r="JF14" s="81">
        <f>'Inbound SOS &amp; EOD'!JF57</f>
        <v>0</v>
      </c>
      <c r="JG14" s="81">
        <f>'Inbound SOS &amp; EOD'!JG57</f>
        <v>102</v>
      </c>
      <c r="JH14" s="81">
        <f>'Inbound SOS &amp; EOD'!JH57</f>
        <v>0</v>
      </c>
      <c r="JI14" s="81">
        <f>'Inbound SOS &amp; EOD'!JI57</f>
        <v>1</v>
      </c>
      <c r="JJ14" s="81">
        <f>'Inbound SOS &amp; EOD'!JJ57</f>
        <v>0</v>
      </c>
      <c r="JK14" s="81">
        <f>'Inbound SOS &amp; EOD'!JK57</f>
        <v>12</v>
      </c>
      <c r="JL14" s="81">
        <f>'Inbound SOS &amp; EOD'!JL57</f>
        <v>0</v>
      </c>
      <c r="JM14" s="81">
        <f>'Inbound SOS &amp; EOD'!JM57</f>
        <v>0</v>
      </c>
      <c r="JN14" s="81">
        <f>'Inbound SOS &amp; EOD'!JN57</f>
        <v>0</v>
      </c>
      <c r="JO14" s="81">
        <f>'Inbound SOS &amp; EOD'!JO57</f>
        <v>0</v>
      </c>
      <c r="JP14" s="81">
        <f>'Inbound SOS &amp; EOD'!JP57</f>
        <v>25</v>
      </c>
      <c r="JQ14" s="81">
        <f>'Inbound SOS &amp; EOD'!JQ57</f>
        <v>349</v>
      </c>
      <c r="JR14" s="81">
        <f>'Inbound SOS &amp; EOD'!JR57</f>
        <v>804</v>
      </c>
      <c r="JS14" s="81">
        <f>'Inbound SOS &amp; EOD'!JS57</f>
        <v>484</v>
      </c>
      <c r="JT14" s="81">
        <f>'Inbound SOS &amp; EOD'!JT57</f>
        <v>896</v>
      </c>
      <c r="JU14" s="81">
        <f>'Inbound SOS &amp; EOD'!JU57</f>
        <v>520</v>
      </c>
      <c r="JV14" s="81">
        <f>'Inbound SOS &amp; EOD'!JV57</f>
        <v>1033</v>
      </c>
      <c r="JW14" s="81">
        <f>'Inbound SOS &amp; EOD'!JW57</f>
        <v>824</v>
      </c>
      <c r="JX14" s="81">
        <f>'Inbound SOS &amp; EOD'!JX57</f>
        <v>1236</v>
      </c>
      <c r="JY14" s="81">
        <f>'Inbound SOS &amp; EOD'!JY57</f>
        <v>845</v>
      </c>
      <c r="JZ14" s="81">
        <f>'Inbound SOS &amp; EOD'!JZ57</f>
        <v>172</v>
      </c>
      <c r="KA14" s="81">
        <f>'Inbound SOS &amp; EOD'!KA57</f>
        <v>11</v>
      </c>
      <c r="KB14" s="81">
        <f>'Inbound SOS &amp; EOD'!KB57</f>
        <v>17</v>
      </c>
      <c r="KC14" s="81">
        <f>'Inbound SOS &amp; EOD'!KC57</f>
        <v>0</v>
      </c>
      <c r="KD14" s="81">
        <f>'Inbound SOS &amp; EOD'!KD57</f>
        <v>0</v>
      </c>
      <c r="KE14" s="81">
        <f>'Inbound SOS &amp; EOD'!KE57</f>
        <v>860</v>
      </c>
      <c r="KF14" s="81">
        <f>'Inbound SOS &amp; EOD'!KF57</f>
        <v>0</v>
      </c>
      <c r="KG14" s="81">
        <f>'Inbound SOS &amp; EOD'!KG57</f>
        <v>721</v>
      </c>
      <c r="KH14" s="81">
        <f>'Inbound SOS &amp; EOD'!KH57</f>
        <v>0</v>
      </c>
      <c r="KI14" s="81">
        <f>'Inbound SOS &amp; EOD'!KI57</f>
        <v>0</v>
      </c>
      <c r="KJ14" s="81">
        <f>'Inbound SOS &amp; EOD'!KJ57</f>
        <v>0</v>
      </c>
      <c r="KK14" s="81">
        <f>'Inbound SOS &amp; EOD'!KK57</f>
        <v>1</v>
      </c>
      <c r="KL14" s="81">
        <f>'Inbound SOS &amp; EOD'!KL57</f>
        <v>177</v>
      </c>
      <c r="KM14" s="81">
        <f>'Inbound SOS &amp; EOD'!KM57</f>
        <v>38</v>
      </c>
      <c r="KN14" s="81">
        <f>'Inbound SOS &amp; EOD'!KN57</f>
        <v>0</v>
      </c>
      <c r="KO14" s="81">
        <f>'Inbound SOS &amp; EOD'!KO57</f>
        <v>0</v>
      </c>
      <c r="KP14" s="81">
        <f>'Inbound SOS &amp; EOD'!KP57</f>
        <v>0</v>
      </c>
      <c r="KQ14" s="81">
        <f>'Inbound SOS &amp; EOD'!KQ57</f>
        <v>1</v>
      </c>
      <c r="KR14" s="81">
        <f>'Inbound SOS &amp; EOD'!KR57</f>
        <v>0</v>
      </c>
      <c r="KS14" s="81">
        <f>'Inbound SOS &amp; EOD'!KS57</f>
        <v>0</v>
      </c>
      <c r="KT14" s="81">
        <f>'Inbound SOS &amp; EOD'!KT57</f>
        <v>0</v>
      </c>
      <c r="KU14" s="81">
        <f>'Inbound SOS &amp; EOD'!KU57</f>
        <v>0</v>
      </c>
      <c r="KV14" s="81">
        <f>'Inbound SOS &amp; EOD'!KV57</f>
        <v>0</v>
      </c>
      <c r="KW14" s="81">
        <f>'Inbound SOS &amp; EOD'!KW57</f>
        <v>368</v>
      </c>
      <c r="KX14" s="81">
        <f>'Inbound SOS &amp; EOD'!KX57</f>
        <v>0</v>
      </c>
      <c r="KY14" s="81">
        <f>'Inbound SOS &amp; EOD'!KY57</f>
        <v>0</v>
      </c>
      <c r="KZ14" s="81">
        <f>'Inbound SOS &amp; EOD'!KZ57</f>
        <v>47</v>
      </c>
      <c r="LA14" s="81">
        <f>'Inbound SOS &amp; EOD'!LA57</f>
        <v>2</v>
      </c>
      <c r="LB14" s="81">
        <f>'Inbound SOS &amp; EOD'!LB57</f>
        <v>138</v>
      </c>
      <c r="LC14" s="81">
        <f>'Inbound SOS &amp; EOD'!LC57</f>
        <v>0</v>
      </c>
      <c r="LD14" s="81">
        <f>'Inbound SOS &amp; EOD'!LD57</f>
        <v>0</v>
      </c>
      <c r="LE14" s="81">
        <f>'Inbound SOS &amp; EOD'!LE57</f>
        <v>0</v>
      </c>
      <c r="LF14" s="81">
        <f>'Inbound SOS &amp; EOD'!LF57</f>
        <v>394</v>
      </c>
      <c r="LG14" s="81">
        <f>'Inbound SOS &amp; EOD'!LG57</f>
        <v>596</v>
      </c>
      <c r="LH14" s="81">
        <f>'Inbound SOS &amp; EOD'!LH57</f>
        <v>141</v>
      </c>
      <c r="LI14" s="81">
        <f>'Inbound SOS &amp; EOD'!LI57</f>
        <v>592</v>
      </c>
      <c r="LJ14" s="81">
        <f>'Inbound SOS &amp; EOD'!LJ57</f>
        <v>369</v>
      </c>
      <c r="LK14" s="81">
        <f>'Inbound SOS &amp; EOD'!LK57</f>
        <v>2</v>
      </c>
      <c r="LL14" s="81">
        <f>'Inbound SOS &amp; EOD'!LL57</f>
        <v>0</v>
      </c>
      <c r="LM14" s="81">
        <f>'Inbound SOS &amp; EOD'!LM57</f>
        <v>1864</v>
      </c>
      <c r="LN14" s="81">
        <f>'Inbound SOS &amp; EOD'!LN57</f>
        <v>731</v>
      </c>
      <c r="LO14" s="81">
        <f>'Inbound SOS &amp; EOD'!LO57</f>
        <v>0</v>
      </c>
      <c r="LP14" s="81">
        <f>'Inbound SOS &amp; EOD'!LP57</f>
        <v>0</v>
      </c>
      <c r="LQ14" s="81">
        <f>'Inbound SOS &amp; EOD'!LQ57</f>
        <v>719</v>
      </c>
      <c r="LR14" s="81">
        <f>'Inbound SOS &amp; EOD'!LR57</f>
        <v>102</v>
      </c>
      <c r="LS14" s="81">
        <f>'Inbound SOS &amp; EOD'!LS57</f>
        <v>0</v>
      </c>
      <c r="LT14" s="81">
        <f>'Inbound SOS &amp; EOD'!LT57</f>
        <v>1</v>
      </c>
      <c r="LU14" s="81">
        <f>'Inbound SOS &amp; EOD'!LU57</f>
        <v>98</v>
      </c>
      <c r="LV14" s="81">
        <f>'Inbound SOS &amp; EOD'!LV57</f>
        <v>0</v>
      </c>
      <c r="LW14" s="81">
        <f>'Inbound SOS &amp; EOD'!LW57</f>
        <v>0</v>
      </c>
      <c r="LX14" s="81">
        <f>'Inbound SOS &amp; EOD'!LX57</f>
        <v>0</v>
      </c>
      <c r="LY14" s="81">
        <f>'Inbound SOS &amp; EOD'!LY57</f>
        <v>0</v>
      </c>
      <c r="LZ14" s="81">
        <f>'Inbound SOS &amp; EOD'!LZ57</f>
        <v>0</v>
      </c>
      <c r="MA14" s="81">
        <f>'Inbound SOS &amp; EOD'!MA57</f>
        <v>613</v>
      </c>
      <c r="MB14" s="81">
        <f>'Inbound SOS &amp; EOD'!MB57</f>
        <v>1450</v>
      </c>
      <c r="MC14" s="81">
        <f>'Inbound SOS &amp; EOD'!MC57</f>
        <v>432</v>
      </c>
      <c r="MD14" s="81">
        <f>'Inbound SOS &amp; EOD'!MD57</f>
        <v>555</v>
      </c>
      <c r="ME14" s="81">
        <f>'Inbound SOS &amp; EOD'!ME57</f>
        <v>954</v>
      </c>
      <c r="MF14" s="81">
        <f>'Inbound SOS &amp; EOD'!MF57</f>
        <v>789</v>
      </c>
      <c r="MG14" s="81">
        <f>'Inbound SOS &amp; EOD'!MG57</f>
        <v>0</v>
      </c>
      <c r="MH14" s="81">
        <f>'Inbound SOS &amp; EOD'!MH57</f>
        <v>381</v>
      </c>
      <c r="MI14" s="81">
        <f>'Inbound SOS &amp; EOD'!MI57</f>
        <v>0</v>
      </c>
      <c r="MJ14" s="81">
        <f>'Inbound SOS &amp; EOD'!MJ57</f>
        <v>988</v>
      </c>
      <c r="MK14" s="81">
        <f>'Inbound SOS &amp; EOD'!MK57</f>
        <v>23</v>
      </c>
      <c r="ML14" s="81">
        <f>'Inbound SOS &amp; EOD'!ML57</f>
        <v>0</v>
      </c>
      <c r="MM14" s="81">
        <f>'Inbound SOS &amp; EOD'!MM57</f>
        <v>0</v>
      </c>
      <c r="MN14" s="81">
        <f>'Inbound SOS &amp; EOD'!MN57</f>
        <v>0</v>
      </c>
      <c r="MO14" s="81">
        <f>'Inbound SOS &amp; EOD'!MO57</f>
        <v>0</v>
      </c>
      <c r="MP14" s="81">
        <f>'Inbound SOS &amp; EOD'!MP57</f>
        <v>788</v>
      </c>
      <c r="MQ14" s="81">
        <f>'Inbound SOS &amp; EOD'!MQ57</f>
        <v>182</v>
      </c>
      <c r="MR14" s="81">
        <f>'Inbound SOS &amp; EOD'!MR57</f>
        <v>840</v>
      </c>
      <c r="MS14" s="81">
        <f>'Inbound SOS &amp; EOD'!MS57</f>
        <v>0</v>
      </c>
      <c r="MT14" s="81">
        <f>'Inbound SOS &amp; EOD'!MT57</f>
        <v>171</v>
      </c>
      <c r="MU14" s="81">
        <f>'Inbound SOS &amp; EOD'!MU57</f>
        <v>657</v>
      </c>
      <c r="MV14" s="81">
        <f>'Inbound SOS &amp; EOD'!MV57</f>
        <v>0</v>
      </c>
      <c r="MW14" s="81">
        <f>'Inbound SOS &amp; EOD'!MW57</f>
        <v>292</v>
      </c>
      <c r="MX14" s="81">
        <f>'Inbound SOS &amp; EOD'!MX57</f>
        <v>833</v>
      </c>
      <c r="MY14" s="81">
        <f>'Inbound SOS &amp; EOD'!MY57</f>
        <v>431</v>
      </c>
      <c r="MZ14" s="81">
        <f>'Inbound SOS &amp; EOD'!MZ57</f>
        <v>1</v>
      </c>
      <c r="NA14" s="81">
        <f>'Inbound SOS &amp; EOD'!NA57</f>
        <v>177</v>
      </c>
      <c r="NB14" s="81">
        <f>'Inbound SOS &amp; EOD'!NB57</f>
        <v>0</v>
      </c>
      <c r="NC14" s="81">
        <f>'Inbound SOS &amp; EOD'!NC57</f>
        <v>0</v>
      </c>
      <c r="ND14" s="81">
        <f>'Inbound SOS &amp; EOD'!ND57</f>
        <v>0</v>
      </c>
      <c r="NE14" s="81">
        <f>'Inbound SOS &amp; EOD'!NE57</f>
        <v>0</v>
      </c>
      <c r="NF14" s="81">
        <f>'Inbound SOS &amp; EOD'!NF57</f>
        <v>0</v>
      </c>
      <c r="NG14" s="81">
        <f>'Inbound SOS &amp; EOD'!NG57</f>
        <v>0</v>
      </c>
      <c r="NH14" s="81">
        <f>'Inbound SOS &amp; EOD'!NH57</f>
        <v>0</v>
      </c>
      <c r="NI14" s="81">
        <f>'Inbound SOS &amp; EOD'!NI57</f>
        <v>0</v>
      </c>
      <c r="NJ14" s="81">
        <f>'Inbound SOS &amp; EOD'!NJ57</f>
        <v>0</v>
      </c>
      <c r="NK14" s="81">
        <f>'Inbound SOS &amp; EOD'!NK57</f>
        <v>0</v>
      </c>
      <c r="NL14" s="81">
        <f>'Inbound SOS &amp; EOD'!NL57</f>
        <v>0</v>
      </c>
      <c r="NM14" s="81">
        <f>'Inbound SOS &amp; EOD'!NM57</f>
        <v>0</v>
      </c>
      <c r="NN14" s="81">
        <f>'Inbound SOS &amp; EOD'!NN57</f>
        <v>0</v>
      </c>
      <c r="NO14" s="81">
        <f>'Inbound SOS &amp; EOD'!NO57</f>
        <v>0</v>
      </c>
      <c r="NP14" s="81">
        <f>'Inbound SOS &amp; EOD'!NP57</f>
        <v>0</v>
      </c>
      <c r="NQ14" s="81">
        <f>'Inbound SOS &amp; EOD'!NQ57</f>
        <v>0</v>
      </c>
      <c r="NR14" s="81">
        <f>'Inbound SOS &amp; EOD'!NR57</f>
        <v>0</v>
      </c>
      <c r="NS14" s="81">
        <f>'Inbound SOS &amp; EOD'!NS57</f>
        <v>0</v>
      </c>
      <c r="NT14" s="81">
        <f>'Inbound SOS &amp; EOD'!NT57</f>
        <v>0</v>
      </c>
      <c r="NU14" s="81">
        <f>'Inbound SOS &amp; EOD'!NU57</f>
        <v>0</v>
      </c>
      <c r="NV14" s="81">
        <f>'Inbound SOS &amp; EOD'!NV57</f>
        <v>0</v>
      </c>
      <c r="NW14" s="81">
        <f>'Inbound SOS &amp; EOD'!NW57</f>
        <v>0</v>
      </c>
      <c r="NX14" s="81">
        <f>'Inbound SOS &amp; EOD'!NX57</f>
        <v>0</v>
      </c>
      <c r="NY14" s="81">
        <f>'Inbound SOS &amp; EOD'!NY57</f>
        <v>0</v>
      </c>
      <c r="NZ14" s="81">
        <f>'Inbound SOS &amp; EOD'!NZ57</f>
        <v>0</v>
      </c>
      <c r="OA14" s="81">
        <f>'Inbound SOS &amp; EOD'!OA57</f>
        <v>0</v>
      </c>
      <c r="OB14" s="81">
        <f>'Inbound SOS &amp; EOD'!OB57</f>
        <v>0</v>
      </c>
      <c r="OC14" s="81">
        <f>'Inbound SOS &amp; EOD'!OC57</f>
        <v>0</v>
      </c>
      <c r="OD14" s="81">
        <f>'Inbound SOS &amp; EOD'!OD57</f>
        <v>0</v>
      </c>
      <c r="OE14" s="81">
        <f>'Inbound SOS &amp; EOD'!OE57</f>
        <v>0</v>
      </c>
      <c r="OF14" s="81">
        <f>'Inbound SOS &amp; EOD'!OF57</f>
        <v>0</v>
      </c>
      <c r="OG14" s="81">
        <f>'Inbound SOS &amp; EOD'!OG57</f>
        <v>0</v>
      </c>
      <c r="OH14" s="81">
        <f>'Inbound SOS &amp; EOD'!OH57</f>
        <v>0</v>
      </c>
      <c r="OI14" s="81">
        <f>'Inbound SOS &amp; EOD'!OI57</f>
        <v>0</v>
      </c>
      <c r="OJ14" s="81">
        <f>'Inbound SOS &amp; EOD'!OJ57</f>
        <v>0</v>
      </c>
      <c r="OK14" s="81">
        <f>'Inbound SOS &amp; EOD'!OK57</f>
        <v>0</v>
      </c>
      <c r="OL14" s="81">
        <f>'Inbound SOS &amp; EOD'!OL57</f>
        <v>0</v>
      </c>
      <c r="OM14" s="81">
        <f>'Inbound SOS &amp; EOD'!OM57</f>
        <v>0</v>
      </c>
      <c r="ON14" s="81">
        <f>'Inbound SOS &amp; EOD'!ON57</f>
        <v>0</v>
      </c>
      <c r="OO14" s="81">
        <f>'Inbound SOS &amp; EOD'!OO57</f>
        <v>0</v>
      </c>
      <c r="OP14" s="81">
        <f>'Inbound SOS &amp; EOD'!OP57</f>
        <v>0</v>
      </c>
      <c r="OQ14" s="81">
        <f>'Inbound SOS &amp; EOD'!OQ57</f>
        <v>0</v>
      </c>
      <c r="OR14" s="81">
        <f>'Inbound SOS &amp; EOD'!OR57</f>
        <v>0</v>
      </c>
      <c r="OS14" s="81">
        <f>'Inbound SOS &amp; EOD'!OS57</f>
        <v>0</v>
      </c>
      <c r="OT14" s="81">
        <f>'Inbound SOS &amp; EOD'!OT57</f>
        <v>0</v>
      </c>
      <c r="OU14" s="81">
        <f>'Inbound SOS &amp; EOD'!OU57</f>
        <v>0</v>
      </c>
      <c r="OV14" s="81">
        <f>'Inbound SOS &amp; EOD'!OV57</f>
        <v>0</v>
      </c>
      <c r="OW14" s="81">
        <f>'Inbound SOS &amp; EOD'!OW57</f>
        <v>0</v>
      </c>
      <c r="OX14" s="81">
        <f>'Inbound SOS &amp; EOD'!OX57</f>
        <v>0</v>
      </c>
    </row>
    <row r="15" spans="1:414" ht="15.75" customHeight="1">
      <c r="A15" s="80" t="s">
        <v>222</v>
      </c>
      <c r="B15" s="81">
        <f>'Inbound SOS &amp; EOD'!B80</f>
        <v>204</v>
      </c>
      <c r="C15" s="81">
        <f>'Inbound SOS &amp; EOD'!C80</f>
        <v>597</v>
      </c>
      <c r="D15" s="81">
        <f>'Inbound SOS &amp; EOD'!D80</f>
        <v>0</v>
      </c>
      <c r="E15" s="81">
        <f>'Inbound SOS &amp; EOD'!E80</f>
        <v>520</v>
      </c>
      <c r="F15" s="81">
        <f>'Inbound SOS &amp; EOD'!F80</f>
        <v>125</v>
      </c>
      <c r="G15" s="81">
        <f>'Inbound SOS &amp; EOD'!G80</f>
        <v>0</v>
      </c>
      <c r="H15" s="81">
        <f>'Inbound SOS &amp; EOD'!H80</f>
        <v>0</v>
      </c>
      <c r="I15" s="81">
        <f>'Inbound SOS &amp; EOD'!I80</f>
        <v>206</v>
      </c>
      <c r="J15" s="81">
        <f>'Inbound SOS &amp; EOD'!J80</f>
        <v>278</v>
      </c>
      <c r="K15" s="81">
        <f>'Inbound SOS &amp; EOD'!K80</f>
        <v>4</v>
      </c>
      <c r="L15" s="81">
        <f>'Inbound SOS &amp; EOD'!L80</f>
        <v>98</v>
      </c>
      <c r="M15" s="81">
        <f>'Inbound SOS &amp; EOD'!M80</f>
        <v>26</v>
      </c>
      <c r="N15" s="81">
        <f>'Inbound SOS &amp; EOD'!N80</f>
        <v>0</v>
      </c>
      <c r="O15" s="81">
        <f>'Inbound SOS &amp; EOD'!O80</f>
        <v>0</v>
      </c>
      <c r="P15" s="81">
        <f>'Inbound SOS &amp; EOD'!P80</f>
        <v>0</v>
      </c>
      <c r="Q15" s="81">
        <f>'Inbound SOS &amp; EOD'!Q80</f>
        <v>20</v>
      </c>
      <c r="R15" s="81">
        <f>'Inbound SOS &amp; EOD'!R80</f>
        <v>0</v>
      </c>
      <c r="S15" s="81">
        <f>'Inbound SOS &amp; EOD'!S80</f>
        <v>0</v>
      </c>
      <c r="T15" s="81">
        <f>'Inbound SOS &amp; EOD'!T80</f>
        <v>59</v>
      </c>
      <c r="U15" s="81">
        <f>'Inbound SOS &amp; EOD'!U80</f>
        <v>0</v>
      </c>
      <c r="V15" s="81">
        <f>'Inbound SOS &amp; EOD'!V80</f>
        <v>0</v>
      </c>
      <c r="W15" s="81">
        <f>'Inbound SOS &amp; EOD'!W80</f>
        <v>0</v>
      </c>
      <c r="X15" s="81">
        <f>'Inbound SOS &amp; EOD'!X80</f>
        <v>12</v>
      </c>
      <c r="Y15" s="81">
        <f>'Inbound SOS &amp; EOD'!Y80</f>
        <v>0</v>
      </c>
      <c r="Z15" s="81">
        <f>'Inbound SOS &amp; EOD'!Z80</f>
        <v>0</v>
      </c>
      <c r="AA15" s="81">
        <f>'Inbound SOS &amp; EOD'!AA80</f>
        <v>206</v>
      </c>
      <c r="AB15" s="81">
        <f>'Inbound SOS &amp; EOD'!AB80</f>
        <v>0</v>
      </c>
      <c r="AC15" s="81">
        <f>'Inbound SOS &amp; EOD'!AC80</f>
        <v>0</v>
      </c>
      <c r="AD15" s="81">
        <f>'Inbound SOS &amp; EOD'!AD80</f>
        <v>0</v>
      </c>
      <c r="AE15" s="81">
        <f>'Inbound SOS &amp; EOD'!AE80</f>
        <v>195</v>
      </c>
      <c r="AF15" s="81">
        <f>'Inbound SOS &amp; EOD'!AF80</f>
        <v>216</v>
      </c>
      <c r="AG15" s="81">
        <f>'Inbound SOS &amp; EOD'!AG80</f>
        <v>543</v>
      </c>
      <c r="AH15" s="81">
        <f>'Inbound SOS &amp; EOD'!AH80</f>
        <v>11</v>
      </c>
      <c r="AI15" s="81">
        <f>'Inbound SOS &amp; EOD'!AI80</f>
        <v>0</v>
      </c>
      <c r="AJ15" s="81">
        <f>'Inbound SOS &amp; EOD'!AJ80</f>
        <v>0</v>
      </c>
      <c r="AK15" s="81">
        <f>'Inbound SOS &amp; EOD'!AK80</f>
        <v>277</v>
      </c>
      <c r="AL15" s="81">
        <f>'Inbound SOS &amp; EOD'!AL80</f>
        <v>0</v>
      </c>
      <c r="AM15" s="81">
        <f>'Inbound SOS &amp; EOD'!AM80</f>
        <v>583</v>
      </c>
      <c r="AN15" s="81">
        <f>'Inbound SOS &amp; EOD'!AN80</f>
        <v>198</v>
      </c>
      <c r="AO15" s="81">
        <f>'Inbound SOS &amp; EOD'!AO80</f>
        <v>251</v>
      </c>
      <c r="AP15" s="81">
        <f>'Inbound SOS &amp; EOD'!AP80</f>
        <v>0</v>
      </c>
      <c r="AQ15" s="81">
        <f>'Inbound SOS &amp; EOD'!AQ80</f>
        <v>0</v>
      </c>
      <c r="AR15" s="81">
        <f>'Inbound SOS &amp; EOD'!AR80</f>
        <v>0</v>
      </c>
      <c r="AS15" s="81">
        <f>'Inbound SOS &amp; EOD'!AS80</f>
        <v>0</v>
      </c>
      <c r="AT15" s="81">
        <f>'Inbound SOS &amp; EOD'!AT80</f>
        <v>180</v>
      </c>
      <c r="AU15" s="81">
        <f>'Inbound SOS &amp; EOD'!AU80</f>
        <v>0</v>
      </c>
      <c r="AV15" s="81">
        <f>'Inbound SOS &amp; EOD'!AV80</f>
        <v>347</v>
      </c>
      <c r="AW15" s="81">
        <f>'Inbound SOS &amp; EOD'!AW80</f>
        <v>0</v>
      </c>
      <c r="AX15" s="81">
        <f>'Inbound SOS &amp; EOD'!AX79</f>
        <v>0</v>
      </c>
      <c r="AY15" s="81">
        <f>'Inbound SOS &amp; EOD'!AY80</f>
        <v>0</v>
      </c>
      <c r="AZ15" s="81">
        <f>'Inbound SOS &amp; EOD'!AZ80</f>
        <v>499</v>
      </c>
      <c r="BA15" s="81">
        <f>'Inbound SOS &amp; EOD'!BA80</f>
        <v>0</v>
      </c>
      <c r="BB15" s="81">
        <f>'Inbound SOS &amp; EOD'!BB80</f>
        <v>0</v>
      </c>
      <c r="BC15" s="81">
        <f>'Inbound SOS &amp; EOD'!BC80</f>
        <v>0</v>
      </c>
      <c r="BD15" s="81">
        <f>'Inbound SOS &amp; EOD'!BD80</f>
        <v>0</v>
      </c>
      <c r="BE15" s="81">
        <f>'Inbound SOS &amp; EOD'!BE80</f>
        <v>0</v>
      </c>
      <c r="BF15" s="81">
        <f>'Inbound SOS &amp; EOD'!BF80</f>
        <v>0</v>
      </c>
      <c r="BG15" s="81">
        <f>'Inbound SOS &amp; EOD'!BG80</f>
        <v>86</v>
      </c>
      <c r="BH15" s="81">
        <f>'Inbound SOS &amp; EOD'!BH80</f>
        <v>703</v>
      </c>
      <c r="BI15" s="81">
        <f>'Inbound SOS &amp; EOD'!BI80</f>
        <v>45</v>
      </c>
      <c r="BJ15" s="81">
        <f>'Inbound SOS &amp; EOD'!BJ80</f>
        <v>0</v>
      </c>
      <c r="BK15" s="81">
        <f>'Inbound SOS &amp; EOD'!BK80</f>
        <v>0</v>
      </c>
      <c r="BL15" s="81">
        <f>'Inbound SOS &amp; EOD'!BL80</f>
        <v>0</v>
      </c>
      <c r="BM15" s="81">
        <f>'Inbound SOS &amp; EOD'!BM80</f>
        <v>0</v>
      </c>
      <c r="BN15" s="81">
        <f>'Inbound SOS &amp; EOD'!BN80</f>
        <v>636</v>
      </c>
      <c r="BO15" s="81">
        <f>'Inbound SOS &amp; EOD'!BO80</f>
        <v>440</v>
      </c>
      <c r="BP15" s="81">
        <f>'Inbound SOS &amp; EOD'!BP80</f>
        <v>1</v>
      </c>
      <c r="BQ15" s="81">
        <f>'Inbound SOS &amp; EOD'!BQ80</f>
        <v>0</v>
      </c>
      <c r="BR15" s="81">
        <f>'Inbound SOS &amp; EOD'!BR80</f>
        <v>0</v>
      </c>
      <c r="BS15" s="81">
        <f>'Inbound SOS &amp; EOD'!BS80</f>
        <v>0</v>
      </c>
      <c r="BT15" s="81">
        <f>'Inbound SOS &amp; EOD'!BT80</f>
        <v>453</v>
      </c>
      <c r="BU15" s="81">
        <f>'Inbound SOS &amp; EOD'!BU80</f>
        <v>429</v>
      </c>
      <c r="BV15" s="81">
        <f>'Inbound SOS &amp; EOD'!BV80</f>
        <v>0</v>
      </c>
      <c r="BW15" s="81">
        <f>'Inbound SOS &amp; EOD'!BW80</f>
        <v>154</v>
      </c>
      <c r="BX15" s="81">
        <f>'Inbound SOS &amp; EOD'!BX80</f>
        <v>91</v>
      </c>
      <c r="BY15" s="81">
        <f>'Inbound SOS &amp; EOD'!BY80</f>
        <v>0</v>
      </c>
      <c r="BZ15" s="81">
        <f>'Inbound SOS &amp; EOD'!BZ80</f>
        <v>0</v>
      </c>
      <c r="CA15" s="81">
        <f>'Inbound SOS &amp; EOD'!CA80</f>
        <v>0</v>
      </c>
      <c r="CB15" s="81">
        <f>'Inbound SOS &amp; EOD'!CB80</f>
        <v>0</v>
      </c>
      <c r="CC15" s="81">
        <f>'Inbound SOS &amp; EOD'!CC80</f>
        <v>0</v>
      </c>
      <c r="CD15" s="81">
        <f>'Inbound SOS &amp; EOD'!CD80</f>
        <v>183</v>
      </c>
      <c r="CE15" s="81">
        <f>'Inbound SOS &amp; EOD'!CE80</f>
        <v>0</v>
      </c>
      <c r="CF15" s="81">
        <f>'Inbound SOS &amp; EOD'!CF80</f>
        <v>0</v>
      </c>
      <c r="CG15" s="81">
        <f>'Inbound SOS &amp; EOD'!CG80</f>
        <v>0</v>
      </c>
      <c r="CH15" s="81">
        <f>'Inbound SOS &amp; EOD'!CH80</f>
        <v>0</v>
      </c>
      <c r="CI15" s="81">
        <f>'Inbound SOS &amp; EOD'!CI80</f>
        <v>0</v>
      </c>
      <c r="CJ15" s="81">
        <f>'Inbound SOS &amp; EOD'!CJ80</f>
        <v>0</v>
      </c>
      <c r="CK15" s="81">
        <f>'Inbound SOS &amp; EOD'!CK80</f>
        <v>0</v>
      </c>
      <c r="CL15" s="81">
        <f>'Inbound SOS &amp; EOD'!CL80</f>
        <v>0</v>
      </c>
      <c r="CM15" s="81">
        <f>'Inbound SOS &amp; EOD'!CM80</f>
        <v>0</v>
      </c>
      <c r="CN15" s="81">
        <f>'Inbound SOS &amp; EOD'!CN80</f>
        <v>0</v>
      </c>
      <c r="CO15" s="81">
        <f>'Inbound SOS &amp; EOD'!CO80</f>
        <v>0</v>
      </c>
      <c r="CP15" s="81">
        <f>'Inbound SOS &amp; EOD'!CP80</f>
        <v>18</v>
      </c>
      <c r="CQ15" s="81">
        <f>'Inbound SOS &amp; EOD'!CQ80</f>
        <v>0</v>
      </c>
      <c r="CR15" s="81">
        <f>'Inbound SOS &amp; EOD'!CR80</f>
        <v>49</v>
      </c>
      <c r="CS15" s="81">
        <f>'Inbound SOS &amp; EOD'!CS80</f>
        <v>0</v>
      </c>
      <c r="CT15" s="81">
        <f>'Inbound SOS &amp; EOD'!CT80</f>
        <v>0</v>
      </c>
      <c r="CU15" s="81">
        <f>'Inbound SOS &amp; EOD'!CU80</f>
        <v>0</v>
      </c>
      <c r="CV15" s="81">
        <f>'Inbound SOS &amp; EOD'!CV80</f>
        <v>0</v>
      </c>
      <c r="CW15" s="81">
        <f>'Inbound SOS &amp; EOD'!CW80</f>
        <v>314</v>
      </c>
      <c r="CX15" s="81">
        <f>'Inbound SOS &amp; EOD'!CX80</f>
        <v>355</v>
      </c>
      <c r="CY15" s="81">
        <f>'Inbound SOS &amp; EOD'!CY80</f>
        <v>481</v>
      </c>
      <c r="CZ15" s="81">
        <f>'Inbound SOS &amp; EOD'!CZ80</f>
        <v>1</v>
      </c>
      <c r="DA15" s="81">
        <f>'Inbound SOS &amp; EOD'!DA80</f>
        <v>0</v>
      </c>
      <c r="DB15" s="81">
        <f>'Inbound SOS &amp; EOD'!DB80</f>
        <v>0</v>
      </c>
      <c r="DC15" s="81">
        <f>'Inbound SOS &amp; EOD'!DC80</f>
        <v>0</v>
      </c>
      <c r="DD15" s="81">
        <f>'Inbound SOS &amp; EOD'!DD80</f>
        <v>0</v>
      </c>
      <c r="DE15" s="81">
        <f>'Inbound SOS &amp; EOD'!DE80</f>
        <v>0</v>
      </c>
      <c r="DF15" s="81">
        <f>'Inbound SOS &amp; EOD'!DF80</f>
        <v>0</v>
      </c>
      <c r="DG15" s="81">
        <f>'Inbound SOS &amp; EOD'!DG80</f>
        <v>0</v>
      </c>
      <c r="DH15" s="81">
        <f>'Inbound SOS &amp; EOD'!DH80</f>
        <v>0</v>
      </c>
      <c r="DI15" s="81">
        <f>'Inbound SOS &amp; EOD'!DI80</f>
        <v>0</v>
      </c>
      <c r="DJ15" s="81">
        <f>'Inbound SOS &amp; EOD'!DJ80</f>
        <v>0</v>
      </c>
      <c r="DK15" s="81">
        <f>'Inbound SOS &amp; EOD'!DK80</f>
        <v>0</v>
      </c>
      <c r="DL15" s="81">
        <f>'Inbound SOS &amp; EOD'!DL80</f>
        <v>0</v>
      </c>
      <c r="DM15" s="81">
        <f>'Inbound SOS &amp; EOD'!DM80</f>
        <v>158</v>
      </c>
      <c r="DN15" s="81">
        <f>'Inbound SOS &amp; EOD'!DN80</f>
        <v>0</v>
      </c>
      <c r="DO15" s="81">
        <f>'Inbound SOS &amp; EOD'!DO80</f>
        <v>0</v>
      </c>
      <c r="DP15" s="81">
        <f>'Inbound SOS &amp; EOD'!DP80</f>
        <v>0</v>
      </c>
      <c r="DQ15" s="81">
        <f>'Inbound SOS &amp; EOD'!DQ80</f>
        <v>0</v>
      </c>
      <c r="DR15" s="81">
        <f>'Inbound SOS &amp; EOD'!DR80</f>
        <v>247</v>
      </c>
      <c r="DS15" s="81">
        <f>'Inbound SOS &amp; EOD'!DS80</f>
        <v>402</v>
      </c>
      <c r="DT15" s="81">
        <f>'Inbound SOS &amp; EOD'!DT80</f>
        <v>166</v>
      </c>
      <c r="DU15" s="81">
        <f>'Inbound SOS &amp; EOD'!DU80</f>
        <v>172</v>
      </c>
      <c r="DV15" s="81">
        <f>'Inbound SOS &amp; EOD'!DV80</f>
        <v>0</v>
      </c>
      <c r="DW15" s="81">
        <f>'Inbound SOS &amp; EOD'!DW80</f>
        <v>0</v>
      </c>
      <c r="DX15" s="81">
        <f>'Inbound SOS &amp; EOD'!DX80</f>
        <v>646</v>
      </c>
      <c r="DY15" s="81">
        <f>'Inbound SOS &amp; EOD'!DY80</f>
        <v>668</v>
      </c>
      <c r="DZ15" s="81">
        <f>'Inbound SOS &amp; EOD'!DZ80</f>
        <v>205</v>
      </c>
      <c r="EA15" s="81">
        <f>'Inbound SOS &amp; EOD'!EA80</f>
        <v>1083</v>
      </c>
      <c r="EB15" s="81">
        <f>'Inbound SOS &amp; EOD'!EB80</f>
        <v>4</v>
      </c>
      <c r="EC15" s="81">
        <f>'Inbound SOS &amp; EOD'!EC80</f>
        <v>0</v>
      </c>
      <c r="ED15" s="81">
        <f>'Inbound SOS &amp; EOD'!ED80</f>
        <v>0</v>
      </c>
      <c r="EE15" s="81">
        <f>'Inbound SOS &amp; EOD'!EE80</f>
        <v>0</v>
      </c>
      <c r="EF15" s="81">
        <f>'Inbound SOS &amp; EOD'!EF80</f>
        <v>289</v>
      </c>
      <c r="EG15" s="81">
        <f>'Inbound SOS &amp; EOD'!EG80</f>
        <v>2</v>
      </c>
      <c r="EH15" s="81">
        <f>'Inbound SOS &amp; EOD'!EH80</f>
        <v>0</v>
      </c>
      <c r="EI15" s="81">
        <f>'Inbound SOS &amp; EOD'!EI80</f>
        <v>2</v>
      </c>
      <c r="EJ15" s="81">
        <f>'Inbound SOS &amp; EOD'!EJ80</f>
        <v>0</v>
      </c>
      <c r="EK15" s="81">
        <f>'Inbound SOS &amp; EOD'!EK80</f>
        <v>0</v>
      </c>
      <c r="EL15" s="81">
        <f>'Inbound SOS &amp; EOD'!EL80</f>
        <v>239</v>
      </c>
      <c r="EM15" s="81">
        <f>'Inbound SOS &amp; EOD'!EM80</f>
        <v>0</v>
      </c>
      <c r="EN15" s="81">
        <f>'Inbound SOS &amp; EOD'!EN80</f>
        <v>0</v>
      </c>
      <c r="EO15" s="81">
        <f>'Inbound SOS &amp; EOD'!EO80</f>
        <v>0</v>
      </c>
      <c r="EP15" s="81">
        <f>'Inbound SOS &amp; EOD'!EP80</f>
        <v>0</v>
      </c>
      <c r="EQ15" s="81">
        <f>'Inbound SOS &amp; EOD'!EQ80</f>
        <v>0</v>
      </c>
      <c r="ER15" s="81">
        <f>'Inbound SOS &amp; EOD'!ER80</f>
        <v>0</v>
      </c>
      <c r="ES15" s="81">
        <f>'Inbound SOS &amp; EOD'!ES80</f>
        <v>0</v>
      </c>
      <c r="ET15" s="81">
        <f>'Inbound SOS &amp; EOD'!ET80</f>
        <v>0</v>
      </c>
      <c r="EU15" s="81">
        <f>'Inbound SOS &amp; EOD'!EU80</f>
        <v>0</v>
      </c>
      <c r="EV15" s="81">
        <f>'Inbound SOS &amp; EOD'!EV80</f>
        <v>0</v>
      </c>
      <c r="EW15" s="81">
        <f>'Inbound SOS &amp; EOD'!EW80</f>
        <v>1</v>
      </c>
      <c r="EX15" s="81">
        <f>'Inbound SOS &amp; EOD'!EX80</f>
        <v>0</v>
      </c>
      <c r="EY15" s="81">
        <f>'Inbound SOS &amp; EOD'!EY80</f>
        <v>0</v>
      </c>
      <c r="EZ15" s="81">
        <f>'Inbound SOS &amp; EOD'!EZ80</f>
        <v>0</v>
      </c>
      <c r="FA15" s="81">
        <f>'Inbound SOS &amp; EOD'!FA80</f>
        <v>305</v>
      </c>
      <c r="FB15" s="81">
        <f>'Inbound SOS &amp; EOD'!FB80</f>
        <v>146</v>
      </c>
      <c r="FC15" s="81">
        <f>'Inbound SOS &amp; EOD'!FC80</f>
        <v>156</v>
      </c>
      <c r="FD15" s="81">
        <f>'Inbound SOS &amp; EOD'!FD80</f>
        <v>176</v>
      </c>
      <c r="FE15" s="81">
        <f>'Inbound SOS &amp; EOD'!FE80</f>
        <v>0</v>
      </c>
      <c r="FF15" s="81">
        <f>'Inbound SOS &amp; EOD'!FF80</f>
        <v>0</v>
      </c>
      <c r="FG15" s="81">
        <f>'Inbound SOS &amp; EOD'!FG80</f>
        <v>0</v>
      </c>
      <c r="FH15" s="81">
        <f>'Inbound SOS &amp; EOD'!FH80</f>
        <v>263</v>
      </c>
      <c r="FI15" s="81">
        <f>'Inbound SOS &amp; EOD'!FI80</f>
        <v>348</v>
      </c>
      <c r="FJ15" s="81">
        <f>'Inbound SOS &amp; EOD'!FJ80</f>
        <v>0</v>
      </c>
      <c r="FK15" s="81">
        <f>'Inbound SOS &amp; EOD'!FK80</f>
        <v>260</v>
      </c>
      <c r="FL15" s="81">
        <f>'Inbound SOS &amp; EOD'!FL80</f>
        <v>0</v>
      </c>
      <c r="FM15" s="81">
        <f>'Inbound SOS &amp; EOD'!FM80</f>
        <v>0</v>
      </c>
      <c r="FN15" s="81">
        <f>'Inbound SOS &amp; EOD'!FN80</f>
        <v>796</v>
      </c>
      <c r="FO15" s="81">
        <f>'Inbound SOS &amp; EOD'!FO80</f>
        <v>0</v>
      </c>
      <c r="FP15" s="81">
        <f>'Inbound SOS &amp; EOD'!FP80</f>
        <v>367</v>
      </c>
      <c r="FQ15" s="81">
        <f>'Inbound SOS &amp; EOD'!FQ80</f>
        <v>419</v>
      </c>
      <c r="FR15" s="81">
        <f>'Inbound SOS &amp; EOD'!FR80</f>
        <v>505</v>
      </c>
      <c r="FS15" s="81">
        <f>'Inbound SOS &amp; EOD'!FS80</f>
        <v>0</v>
      </c>
      <c r="FT15" s="81">
        <f>'Inbound SOS &amp; EOD'!FT80</f>
        <v>0</v>
      </c>
      <c r="FU15" s="81">
        <f>'Inbound SOS &amp; EOD'!FU80</f>
        <v>374</v>
      </c>
      <c r="FV15" s="81">
        <f>'Inbound SOS &amp; EOD'!FV80</f>
        <v>418</v>
      </c>
      <c r="FW15" s="81">
        <f>'Inbound SOS &amp; EOD'!FW80</f>
        <v>252</v>
      </c>
      <c r="FX15" s="81">
        <f>'Inbound SOS &amp; EOD'!FX80</f>
        <v>310</v>
      </c>
      <c r="FY15" s="81">
        <f>'Inbound SOS &amp; EOD'!FY80</f>
        <v>638</v>
      </c>
      <c r="FZ15" s="81">
        <f>'Inbound SOS &amp; EOD'!FZ80</f>
        <v>0</v>
      </c>
      <c r="GA15" s="81">
        <f>'Inbound SOS &amp; EOD'!GA80</f>
        <v>0</v>
      </c>
      <c r="GB15" s="81">
        <f>'Inbound SOS &amp; EOD'!GB80</f>
        <v>242</v>
      </c>
      <c r="GC15" s="81">
        <f>'Inbound SOS &amp; EOD'!GC80</f>
        <v>1</v>
      </c>
      <c r="GD15" s="81">
        <f>'Inbound SOS &amp; EOD'!GD80</f>
        <v>162</v>
      </c>
      <c r="GE15" s="81">
        <f>'Inbound SOS &amp; EOD'!GE80</f>
        <v>29</v>
      </c>
      <c r="GF15" s="81">
        <f>'Inbound SOS &amp; EOD'!GF80</f>
        <v>35</v>
      </c>
      <c r="GG15" s="81">
        <f>'Inbound SOS &amp; EOD'!GG80</f>
        <v>0</v>
      </c>
      <c r="GH15" s="81">
        <f>'Inbound SOS &amp; EOD'!GH80</f>
        <v>0</v>
      </c>
      <c r="GI15" s="81">
        <f>'Inbound SOS &amp; EOD'!GI80</f>
        <v>0</v>
      </c>
      <c r="GJ15" s="81">
        <f>'Inbound SOS &amp; EOD'!GJ80</f>
        <v>28</v>
      </c>
      <c r="GK15" s="81">
        <f>'Inbound SOS &amp; EOD'!GK80</f>
        <v>123</v>
      </c>
      <c r="GL15" s="81">
        <f>'Inbound SOS &amp; EOD'!GL80</f>
        <v>25</v>
      </c>
      <c r="GM15" s="81">
        <f>'Inbound SOS &amp; EOD'!GM80</f>
        <v>27</v>
      </c>
      <c r="GN15" s="81">
        <f>'Inbound SOS &amp; EOD'!GN80</f>
        <v>0</v>
      </c>
      <c r="GO15" s="81">
        <f>'Inbound SOS &amp; EOD'!GO80</f>
        <v>0</v>
      </c>
      <c r="GP15" s="81">
        <f>'Inbound SOS &amp; EOD'!GP80</f>
        <v>33</v>
      </c>
      <c r="GQ15" s="81">
        <f>'Inbound SOS &amp; EOD'!GQ80</f>
        <v>229</v>
      </c>
      <c r="GR15" s="81">
        <f>'Inbound SOS &amp; EOD'!GR80</f>
        <v>416</v>
      </c>
      <c r="GS15" s="81">
        <f>'Inbound SOS &amp; EOD'!GS80</f>
        <v>331</v>
      </c>
      <c r="GT15" s="81">
        <f>'Inbound SOS &amp; EOD'!GT80</f>
        <v>15</v>
      </c>
      <c r="GU15" s="81">
        <f>'Inbound SOS &amp; EOD'!GU80</f>
        <v>0</v>
      </c>
      <c r="GV15" s="81">
        <f>'Inbound SOS &amp; EOD'!GV80</f>
        <v>0</v>
      </c>
      <c r="GW15" s="81">
        <f>'Inbound SOS &amp; EOD'!GW80</f>
        <v>13</v>
      </c>
      <c r="GX15" s="81">
        <f>'Inbound SOS &amp; EOD'!GX80</f>
        <v>19</v>
      </c>
      <c r="GY15" s="81">
        <f>'Inbound SOS &amp; EOD'!GY80</f>
        <v>279</v>
      </c>
      <c r="GZ15" s="81">
        <f>'Inbound SOS &amp; EOD'!GZ80</f>
        <v>62</v>
      </c>
      <c r="HA15" s="81">
        <f>'Inbound SOS &amp; EOD'!HA80</f>
        <v>326</v>
      </c>
      <c r="HB15" s="81">
        <f>'Inbound SOS &amp; EOD'!HB80</f>
        <v>482</v>
      </c>
      <c r="HC15" s="81">
        <f>'Inbound SOS &amp; EOD'!HC80</f>
        <v>0</v>
      </c>
      <c r="HD15" s="81">
        <f>'Inbound SOS &amp; EOD'!HD80</f>
        <v>675</v>
      </c>
      <c r="HE15" s="81">
        <f>'Inbound SOS &amp; EOD'!HE80</f>
        <v>303</v>
      </c>
      <c r="HF15" s="81">
        <f>'Inbound SOS &amp; EOD'!HF80</f>
        <v>23</v>
      </c>
      <c r="HG15" s="81">
        <f>'Inbound SOS &amp; EOD'!HG80</f>
        <v>378</v>
      </c>
      <c r="HH15" s="81">
        <f>'Inbound SOS &amp; EOD'!HH80</f>
        <v>0</v>
      </c>
      <c r="HI15" s="81">
        <f>'Inbound SOS &amp; EOD'!HI80</f>
        <v>0</v>
      </c>
      <c r="HJ15" s="81">
        <f>'Inbound SOS &amp; EOD'!HJ80</f>
        <v>0</v>
      </c>
      <c r="HK15" s="81">
        <f>'Inbound SOS &amp; EOD'!HK80</f>
        <v>113</v>
      </c>
      <c r="HL15" s="81">
        <f>'Inbound SOS &amp; EOD'!HL80</f>
        <v>153</v>
      </c>
      <c r="HM15" s="81">
        <f>'Inbound SOS &amp; EOD'!HM80</f>
        <v>451</v>
      </c>
      <c r="HN15" s="81">
        <f>'Inbound SOS &amp; EOD'!HN80</f>
        <v>322</v>
      </c>
      <c r="HO15" s="81">
        <f>'Inbound SOS &amp; EOD'!HO80</f>
        <v>368</v>
      </c>
      <c r="HP15" s="81">
        <f>'Inbound SOS &amp; EOD'!HP80</f>
        <v>0</v>
      </c>
      <c r="HQ15" s="81">
        <f>'Inbound SOS &amp; EOD'!HQ80</f>
        <v>0</v>
      </c>
      <c r="HR15" s="81">
        <f>'Inbound SOS &amp; EOD'!HR80</f>
        <v>5</v>
      </c>
      <c r="HS15" s="81">
        <f>'Inbound SOS &amp; EOD'!HS80</f>
        <v>480</v>
      </c>
      <c r="HT15" s="81">
        <f>'Inbound SOS &amp; EOD'!HT80</f>
        <v>493</v>
      </c>
      <c r="HU15" s="81">
        <f>'Inbound SOS &amp; EOD'!HU80</f>
        <v>791</v>
      </c>
      <c r="HV15" s="81">
        <f>'Inbound SOS &amp; EOD'!HV80</f>
        <v>791</v>
      </c>
      <c r="HW15" s="81">
        <f>'Inbound SOS &amp; EOD'!HW80</f>
        <v>0</v>
      </c>
      <c r="HX15" s="81">
        <f>'Inbound SOS &amp; EOD'!HX80</f>
        <v>0</v>
      </c>
      <c r="HY15" s="81">
        <f>'Inbound SOS &amp; EOD'!HY80</f>
        <v>543</v>
      </c>
      <c r="HZ15" s="81">
        <f>'Inbound SOS &amp; EOD'!HZ80</f>
        <v>818</v>
      </c>
      <c r="IA15" s="81">
        <f>'Inbound SOS &amp; EOD'!IA80</f>
        <v>840</v>
      </c>
      <c r="IB15" s="81">
        <f>'Inbound SOS &amp; EOD'!IB80</f>
        <v>892</v>
      </c>
      <c r="IC15" s="81">
        <f>'Inbound SOS &amp; EOD'!IC80</f>
        <v>631</v>
      </c>
      <c r="ID15" s="81">
        <f>'Inbound SOS &amp; EOD'!ID80</f>
        <v>0</v>
      </c>
      <c r="IE15" s="81">
        <f>'Inbound SOS &amp; EOD'!IE80</f>
        <v>0</v>
      </c>
      <c r="IF15" s="81">
        <f>'Inbound SOS &amp; EOD'!IF80</f>
        <v>2</v>
      </c>
      <c r="IG15" s="81">
        <f>'Inbound SOS &amp; EOD'!IG80</f>
        <v>590</v>
      </c>
      <c r="IH15" s="81">
        <f>'Inbound SOS &amp; EOD'!IH80</f>
        <v>37</v>
      </c>
      <c r="II15" s="81">
        <f>'Inbound SOS &amp; EOD'!II80</f>
        <v>0</v>
      </c>
      <c r="IJ15" s="81">
        <f>'Inbound SOS &amp; EOD'!IJ80</f>
        <v>32</v>
      </c>
      <c r="IK15" s="81">
        <f>'Inbound SOS &amp; EOD'!IK80</f>
        <v>0</v>
      </c>
      <c r="IL15" s="81">
        <f>'Inbound SOS &amp; EOD'!IL80</f>
        <v>0</v>
      </c>
      <c r="IM15" s="81">
        <f>'Inbound SOS &amp; EOD'!IM80</f>
        <v>0</v>
      </c>
      <c r="IN15" s="81">
        <f>'Inbound SOS &amp; EOD'!IN80</f>
        <v>230</v>
      </c>
      <c r="IO15" s="81">
        <f>'Inbound SOS &amp; EOD'!IO80</f>
        <v>446</v>
      </c>
      <c r="IP15" s="81">
        <f>'Inbound SOS &amp; EOD'!IP80</f>
        <v>330</v>
      </c>
      <c r="IQ15" s="81">
        <f>'Inbound SOS &amp; EOD'!IQ80</f>
        <v>777</v>
      </c>
      <c r="IR15" s="81">
        <f>'Inbound SOS &amp; EOD'!IR80</f>
        <v>23</v>
      </c>
      <c r="IS15" s="81">
        <f>'Inbound SOS &amp; EOD'!IS80</f>
        <v>0</v>
      </c>
      <c r="IT15" s="81">
        <f>'Inbound SOS &amp; EOD'!IT80</f>
        <v>606</v>
      </c>
      <c r="IU15" s="81">
        <f>'Inbound SOS &amp; EOD'!IU80</f>
        <v>55</v>
      </c>
      <c r="IV15" s="81">
        <f>'Inbound SOS &amp; EOD'!IV80</f>
        <v>2</v>
      </c>
      <c r="IW15" s="81">
        <f>'Inbound SOS &amp; EOD'!IW80</f>
        <v>0</v>
      </c>
      <c r="IX15" s="81">
        <f>'Inbound SOS &amp; EOD'!IX80</f>
        <v>0</v>
      </c>
      <c r="IY15" s="81">
        <f>'Inbound SOS &amp; EOD'!IY80</f>
        <v>0</v>
      </c>
      <c r="IZ15" s="81">
        <f>'Inbound SOS &amp; EOD'!IZ80</f>
        <v>0</v>
      </c>
      <c r="JA15" s="81">
        <f>'Inbound SOS &amp; EOD'!JA80</f>
        <v>0</v>
      </c>
      <c r="JB15" s="81">
        <f>'Inbound SOS &amp; EOD'!JB80</f>
        <v>290</v>
      </c>
      <c r="JC15" s="81">
        <f>'Inbound SOS &amp; EOD'!JC80</f>
        <v>0</v>
      </c>
      <c r="JD15" s="81">
        <f>'Inbound SOS &amp; EOD'!JD80</f>
        <v>94</v>
      </c>
      <c r="JE15" s="81">
        <f>'Inbound SOS &amp; EOD'!JE80</f>
        <v>0</v>
      </c>
      <c r="JF15" s="81">
        <f>'Inbound SOS &amp; EOD'!JF80</f>
        <v>0</v>
      </c>
      <c r="JG15" s="81">
        <f>'Inbound SOS &amp; EOD'!JG80</f>
        <v>0</v>
      </c>
      <c r="JH15" s="81">
        <f>'Inbound SOS &amp; EOD'!JH80</f>
        <v>0</v>
      </c>
      <c r="JI15" s="81">
        <f>'Inbound SOS &amp; EOD'!JI80</f>
        <v>0</v>
      </c>
      <c r="JJ15" s="81">
        <f>'Inbound SOS &amp; EOD'!JJ80</f>
        <v>0</v>
      </c>
      <c r="JK15" s="81">
        <f>'Inbound SOS &amp; EOD'!JK80</f>
        <v>0</v>
      </c>
      <c r="JL15" s="81">
        <f>'Inbound SOS &amp; EOD'!JL80</f>
        <v>0</v>
      </c>
      <c r="JM15" s="81">
        <f>'Inbound SOS &amp; EOD'!JM80</f>
        <v>0</v>
      </c>
      <c r="JN15" s="81">
        <f>'Inbound SOS &amp; EOD'!JN80</f>
        <v>0</v>
      </c>
      <c r="JO15" s="81">
        <f>'Inbound SOS &amp; EOD'!JO80</f>
        <v>0</v>
      </c>
      <c r="JP15" s="81">
        <f>'Inbound SOS &amp; EOD'!JP80</f>
        <v>0</v>
      </c>
      <c r="JQ15" s="81">
        <f>'Inbound SOS &amp; EOD'!JQ80</f>
        <v>0</v>
      </c>
      <c r="JR15" s="81">
        <f>'Inbound SOS &amp; EOD'!JR80</f>
        <v>556</v>
      </c>
      <c r="JS15" s="81">
        <f>'Inbound SOS &amp; EOD'!JS80</f>
        <v>498</v>
      </c>
      <c r="JT15" s="81">
        <f>'Inbound SOS &amp; EOD'!JT80</f>
        <v>0</v>
      </c>
      <c r="JU15" s="81">
        <f>'Inbound SOS &amp; EOD'!JU80</f>
        <v>0</v>
      </c>
      <c r="JV15" s="81">
        <f>'Inbound SOS &amp; EOD'!JV80</f>
        <v>470</v>
      </c>
      <c r="JW15" s="81">
        <f>'Inbound SOS &amp; EOD'!JW80</f>
        <v>538</v>
      </c>
      <c r="JX15" s="81">
        <f>'Inbound SOS &amp; EOD'!JX80</f>
        <v>535</v>
      </c>
      <c r="JY15" s="81">
        <f>'Inbound SOS &amp; EOD'!JY80</f>
        <v>637</v>
      </c>
      <c r="JZ15" s="81">
        <f>'Inbound SOS &amp; EOD'!JZ80</f>
        <v>22</v>
      </c>
      <c r="KA15" s="81">
        <f>'Inbound SOS &amp; EOD'!KA80</f>
        <v>0</v>
      </c>
      <c r="KB15" s="81">
        <f>'Inbound SOS &amp; EOD'!KB80</f>
        <v>0</v>
      </c>
      <c r="KC15" s="81">
        <f>'Inbound SOS &amp; EOD'!KC80</f>
        <v>0</v>
      </c>
      <c r="KD15" s="81">
        <f>'Inbound SOS &amp; EOD'!KD80</f>
        <v>0</v>
      </c>
      <c r="KE15" s="81">
        <f>'Inbound SOS &amp; EOD'!KE80</f>
        <v>0</v>
      </c>
      <c r="KF15" s="81">
        <f>'Inbound SOS &amp; EOD'!KF80</f>
        <v>0</v>
      </c>
      <c r="KG15" s="81">
        <f>'Inbound SOS &amp; EOD'!KG80</f>
        <v>0</v>
      </c>
      <c r="KH15" s="81">
        <f>'Inbound SOS &amp; EOD'!KH80</f>
        <v>0</v>
      </c>
      <c r="KI15" s="81">
        <f>'Inbound SOS &amp; EOD'!KI80</f>
        <v>0</v>
      </c>
      <c r="KJ15" s="81">
        <f>'Inbound SOS &amp; EOD'!KJ80</f>
        <v>0</v>
      </c>
      <c r="KK15" s="81">
        <f>'Inbound SOS &amp; EOD'!KK80</f>
        <v>0</v>
      </c>
      <c r="KL15" s="81">
        <f>'Inbound SOS &amp; EOD'!KL80</f>
        <v>0</v>
      </c>
      <c r="KM15" s="81">
        <f>'Inbound SOS &amp; EOD'!KM80</f>
        <v>0</v>
      </c>
      <c r="KN15" s="81">
        <f>'Inbound SOS &amp; EOD'!KN80</f>
        <v>0</v>
      </c>
      <c r="KO15" s="81">
        <f>'Inbound SOS &amp; EOD'!KO80</f>
        <v>0</v>
      </c>
      <c r="KP15" s="81">
        <f>'Inbound SOS &amp; EOD'!KP80</f>
        <v>0</v>
      </c>
      <c r="KQ15" s="81">
        <f>'Inbound SOS &amp; EOD'!KQ80</f>
        <v>0</v>
      </c>
      <c r="KR15" s="81">
        <f>'Inbound SOS &amp; EOD'!KR80</f>
        <v>0</v>
      </c>
      <c r="KS15" s="81">
        <f>'Inbound SOS &amp; EOD'!KS80</f>
        <v>1</v>
      </c>
      <c r="KT15" s="81">
        <f>'Inbound SOS &amp; EOD'!KT80</f>
        <v>0</v>
      </c>
      <c r="KU15" s="81">
        <f>'Inbound SOS &amp; EOD'!KU80</f>
        <v>0</v>
      </c>
      <c r="KV15" s="81">
        <f>'Inbound SOS &amp; EOD'!KV80</f>
        <v>0</v>
      </c>
      <c r="KW15" s="81">
        <f>'Inbound SOS &amp; EOD'!KW80</f>
        <v>0</v>
      </c>
      <c r="KX15" s="81">
        <f>'Inbound SOS &amp; EOD'!KX80</f>
        <v>0</v>
      </c>
      <c r="KY15" s="81">
        <f>'Inbound SOS &amp; EOD'!KY80</f>
        <v>0</v>
      </c>
      <c r="KZ15" s="81">
        <f>'Inbound SOS &amp; EOD'!KZ80</f>
        <v>319</v>
      </c>
      <c r="LA15" s="81">
        <f>'Inbound SOS &amp; EOD'!LA80</f>
        <v>0</v>
      </c>
      <c r="LB15" s="81">
        <f>'Inbound SOS &amp; EOD'!LB80</f>
        <v>0</v>
      </c>
      <c r="LC15" s="81">
        <f>'Inbound SOS &amp; EOD'!LC80</f>
        <v>0</v>
      </c>
      <c r="LD15" s="81">
        <f>'Inbound SOS &amp; EOD'!LD80</f>
        <v>0</v>
      </c>
      <c r="LE15" s="81">
        <f>'Inbound SOS &amp; EOD'!LE80</f>
        <v>0</v>
      </c>
      <c r="LF15" s="81">
        <f>'Inbound SOS &amp; EOD'!LF80</f>
        <v>0</v>
      </c>
      <c r="LG15" s="81">
        <f>'Inbound SOS &amp; EOD'!LG80</f>
        <v>0</v>
      </c>
      <c r="LH15" s="81">
        <f>'Inbound SOS &amp; EOD'!LH80</f>
        <v>0</v>
      </c>
      <c r="LI15" s="81">
        <f>'Inbound SOS &amp; EOD'!LI80</f>
        <v>47</v>
      </c>
      <c r="LJ15" s="81">
        <f>'Inbound SOS &amp; EOD'!LJ80</f>
        <v>0</v>
      </c>
      <c r="LK15" s="81">
        <f>'Inbound SOS &amp; EOD'!LK80</f>
        <v>0</v>
      </c>
      <c r="LL15" s="81">
        <f>'Inbound SOS &amp; EOD'!LL80</f>
        <v>390</v>
      </c>
      <c r="LM15" s="81">
        <f>'Inbound SOS &amp; EOD'!LM80</f>
        <v>477</v>
      </c>
      <c r="LN15" s="81">
        <f>'Inbound SOS &amp; EOD'!LN80</f>
        <v>393</v>
      </c>
      <c r="LO15" s="81">
        <f>'Inbound SOS &amp; EOD'!LO80</f>
        <v>0</v>
      </c>
      <c r="LP15" s="81">
        <f>'Inbound SOS &amp; EOD'!LP80</f>
        <v>0</v>
      </c>
      <c r="LQ15" s="81">
        <f>'Inbound SOS &amp; EOD'!LQ80</f>
        <v>0</v>
      </c>
      <c r="LR15" s="81">
        <f>'Inbound SOS &amp; EOD'!LR80</f>
        <v>0</v>
      </c>
      <c r="LS15" s="81">
        <f>'Inbound SOS &amp; EOD'!LS80</f>
        <v>0</v>
      </c>
      <c r="LT15" s="81">
        <f>'Inbound SOS &amp; EOD'!LT80</f>
        <v>0</v>
      </c>
      <c r="LU15" s="81">
        <f>'Inbound SOS &amp; EOD'!LU80</f>
        <v>0</v>
      </c>
      <c r="LV15" s="81">
        <f>'Inbound SOS &amp; EOD'!LV80</f>
        <v>0</v>
      </c>
      <c r="LW15" s="81">
        <f>'Inbound SOS &amp; EOD'!LW80</f>
        <v>0</v>
      </c>
      <c r="LX15" s="81">
        <f>'Inbound SOS &amp; EOD'!LX80</f>
        <v>0</v>
      </c>
      <c r="LY15" s="81">
        <f>'Inbound SOS &amp; EOD'!LY80</f>
        <v>0</v>
      </c>
      <c r="LZ15" s="81">
        <f>'Inbound SOS &amp; EOD'!LZ80</f>
        <v>0</v>
      </c>
      <c r="MA15" s="81">
        <f>'Inbound SOS &amp; EOD'!MA80</f>
        <v>559</v>
      </c>
      <c r="MB15" s="81">
        <f>'Inbound SOS &amp; EOD'!MB80</f>
        <v>183</v>
      </c>
      <c r="MC15" s="81">
        <f>'Inbound SOS &amp; EOD'!MC80</f>
        <v>114</v>
      </c>
      <c r="MD15" s="81">
        <f>'Inbound SOS &amp; EOD'!MD80</f>
        <v>145</v>
      </c>
      <c r="ME15" s="81">
        <f>'Inbound SOS &amp; EOD'!ME80</f>
        <v>0</v>
      </c>
      <c r="MF15" s="81">
        <f>'Inbound SOS &amp; EOD'!MF80</f>
        <v>0</v>
      </c>
      <c r="MG15" s="81">
        <f>'Inbound SOS &amp; EOD'!MG80</f>
        <v>0</v>
      </c>
      <c r="MH15" s="81">
        <f>'Inbound SOS &amp; EOD'!MH80</f>
        <v>0</v>
      </c>
      <c r="MI15" s="81">
        <f>'Inbound SOS &amp; EOD'!MI80</f>
        <v>0</v>
      </c>
      <c r="MJ15" s="81">
        <f>'Inbound SOS &amp; EOD'!MJ80</f>
        <v>2</v>
      </c>
      <c r="MK15" s="81">
        <f>'Inbound SOS &amp; EOD'!MK80</f>
        <v>0</v>
      </c>
      <c r="ML15" s="81">
        <f>'Inbound SOS &amp; EOD'!ML80</f>
        <v>0</v>
      </c>
      <c r="MM15" s="81">
        <f>'Inbound SOS &amp; EOD'!MM80</f>
        <v>0</v>
      </c>
      <c r="MN15" s="81">
        <f>'Inbound SOS &amp; EOD'!MN80</f>
        <v>280</v>
      </c>
      <c r="MO15" s="81">
        <f>'Inbound SOS &amp; EOD'!MO80</f>
        <v>0</v>
      </c>
      <c r="MP15" s="81">
        <f>'Inbound SOS &amp; EOD'!MP80</f>
        <v>279</v>
      </c>
      <c r="MQ15" s="81">
        <f>'Inbound SOS &amp; EOD'!MQ80</f>
        <v>1</v>
      </c>
      <c r="MR15" s="81">
        <f>'Inbound SOS &amp; EOD'!MR80</f>
        <v>0</v>
      </c>
      <c r="MS15" s="81">
        <f>'Inbound SOS &amp; EOD'!MS80</f>
        <v>0</v>
      </c>
      <c r="MT15" s="81">
        <f>'Inbound SOS &amp; EOD'!MT80</f>
        <v>0</v>
      </c>
      <c r="MU15" s="81">
        <f>'Inbound SOS &amp; EOD'!MU80</f>
        <v>0</v>
      </c>
      <c r="MV15" s="81">
        <f>'Inbound SOS &amp; EOD'!MV80</f>
        <v>0</v>
      </c>
      <c r="MW15" s="81">
        <f>'Inbound SOS &amp; EOD'!MW80</f>
        <v>2</v>
      </c>
      <c r="MX15" s="81">
        <f>'Inbound SOS &amp; EOD'!MX80</f>
        <v>0</v>
      </c>
      <c r="MY15" s="81">
        <f>'Inbound SOS &amp; EOD'!MY80</f>
        <v>0</v>
      </c>
      <c r="MZ15" s="81">
        <f>'Inbound SOS &amp; EOD'!MZ80</f>
        <v>0</v>
      </c>
      <c r="NA15" s="81">
        <f>'Inbound SOS &amp; EOD'!NA80</f>
        <v>0</v>
      </c>
      <c r="NB15" s="81">
        <f>'Inbound SOS &amp; EOD'!NB80</f>
        <v>0</v>
      </c>
      <c r="NC15" s="81">
        <f>'Inbound SOS &amp; EOD'!NC80</f>
        <v>0</v>
      </c>
      <c r="ND15" s="81">
        <f>'Inbound SOS &amp; EOD'!ND80</f>
        <v>0</v>
      </c>
      <c r="NE15" s="81">
        <f>'Inbound SOS &amp; EOD'!NE80</f>
        <v>0</v>
      </c>
      <c r="NF15" s="81">
        <f>'Inbound SOS &amp; EOD'!NF80</f>
        <v>0</v>
      </c>
      <c r="NG15" s="81">
        <f>'Inbound SOS &amp; EOD'!NG80</f>
        <v>0</v>
      </c>
      <c r="NH15" s="81">
        <f>'Inbound SOS &amp; EOD'!NH80</f>
        <v>0</v>
      </c>
      <c r="NI15" s="81">
        <f>'Inbound SOS &amp; EOD'!NI80</f>
        <v>0</v>
      </c>
      <c r="NJ15" s="81">
        <f>'Inbound SOS &amp; EOD'!NJ80</f>
        <v>0</v>
      </c>
      <c r="NK15" s="81">
        <f>'Inbound SOS &amp; EOD'!NK80</f>
        <v>0</v>
      </c>
      <c r="NL15" s="81">
        <f>'Inbound SOS &amp; EOD'!NL80</f>
        <v>0</v>
      </c>
      <c r="NM15" s="81">
        <f>'Inbound SOS &amp; EOD'!NM80</f>
        <v>0</v>
      </c>
      <c r="NN15" s="81">
        <f>'Inbound SOS &amp; EOD'!NN80</f>
        <v>0</v>
      </c>
      <c r="NO15" s="81">
        <f>'Inbound SOS &amp; EOD'!NO80</f>
        <v>0</v>
      </c>
      <c r="NP15" s="81">
        <f>'Inbound SOS &amp; EOD'!NP80</f>
        <v>0</v>
      </c>
      <c r="NQ15" s="81">
        <f>'Inbound SOS &amp; EOD'!NQ80</f>
        <v>0</v>
      </c>
      <c r="NR15" s="81">
        <f>'Inbound SOS &amp; EOD'!NR80</f>
        <v>0</v>
      </c>
      <c r="NS15" s="81">
        <f>'Inbound SOS &amp; EOD'!NS80</f>
        <v>0</v>
      </c>
      <c r="NT15" s="81">
        <f>'Inbound SOS &amp; EOD'!NT80</f>
        <v>0</v>
      </c>
      <c r="NU15" s="81">
        <f>'Inbound SOS &amp; EOD'!NU80</f>
        <v>0</v>
      </c>
      <c r="NV15" s="81">
        <f>'Inbound SOS &amp; EOD'!NV80</f>
        <v>0</v>
      </c>
      <c r="NW15" s="81">
        <f>'Inbound SOS &amp; EOD'!NW80</f>
        <v>0</v>
      </c>
      <c r="NX15" s="81">
        <f>'Inbound SOS &amp; EOD'!NX80</f>
        <v>0</v>
      </c>
      <c r="NY15" s="81">
        <f>'Inbound SOS &amp; EOD'!NY80</f>
        <v>0</v>
      </c>
      <c r="NZ15" s="81">
        <f>'Inbound SOS &amp; EOD'!NZ80</f>
        <v>0</v>
      </c>
      <c r="OA15" s="81">
        <f>'Inbound SOS &amp; EOD'!OA80</f>
        <v>0</v>
      </c>
      <c r="OB15" s="81">
        <f>'Inbound SOS &amp; EOD'!OB80</f>
        <v>0</v>
      </c>
      <c r="OC15" s="81">
        <f>'Inbound SOS &amp; EOD'!OC80</f>
        <v>0</v>
      </c>
      <c r="OD15" s="81">
        <f>'Inbound SOS &amp; EOD'!OD80</f>
        <v>0</v>
      </c>
      <c r="OE15" s="81">
        <f>'Inbound SOS &amp; EOD'!OE80</f>
        <v>0</v>
      </c>
      <c r="OF15" s="81">
        <f>'Inbound SOS &amp; EOD'!OF80</f>
        <v>0</v>
      </c>
      <c r="OG15" s="81">
        <f>'Inbound SOS &amp; EOD'!OG80</f>
        <v>0</v>
      </c>
      <c r="OH15" s="81">
        <f>'Inbound SOS &amp; EOD'!OH80</f>
        <v>0</v>
      </c>
      <c r="OI15" s="81">
        <f>'Inbound SOS &amp; EOD'!OI80</f>
        <v>0</v>
      </c>
      <c r="OJ15" s="81">
        <f>'Inbound SOS &amp; EOD'!OJ80</f>
        <v>0</v>
      </c>
      <c r="OK15" s="81">
        <f>'Inbound SOS &amp; EOD'!OK80</f>
        <v>0</v>
      </c>
      <c r="OL15" s="81">
        <f>'Inbound SOS &amp; EOD'!OL80</f>
        <v>0</v>
      </c>
      <c r="OM15" s="81">
        <f>'Inbound SOS &amp; EOD'!OM80</f>
        <v>0</v>
      </c>
      <c r="ON15" s="81">
        <f>'Inbound SOS &amp; EOD'!ON80</f>
        <v>0</v>
      </c>
      <c r="OO15" s="81">
        <f>'Inbound SOS &amp; EOD'!OO80</f>
        <v>0</v>
      </c>
      <c r="OP15" s="81">
        <f>'Inbound SOS &amp; EOD'!OP80</f>
        <v>0</v>
      </c>
      <c r="OQ15" s="81">
        <f>'Inbound SOS &amp; EOD'!OQ80</f>
        <v>0</v>
      </c>
      <c r="OR15" s="81">
        <f>'Inbound SOS &amp; EOD'!OR80</f>
        <v>0</v>
      </c>
      <c r="OS15" s="81">
        <f>'Inbound SOS &amp; EOD'!OS80</f>
        <v>0</v>
      </c>
      <c r="OT15" s="81">
        <f>'Inbound SOS &amp; EOD'!OT80</f>
        <v>0</v>
      </c>
      <c r="OU15" s="81">
        <f>'Inbound SOS &amp; EOD'!OU80</f>
        <v>0</v>
      </c>
      <c r="OV15" s="81">
        <f>'Inbound SOS &amp; EOD'!OV80</f>
        <v>0</v>
      </c>
      <c r="OW15" s="81">
        <f>'Inbound SOS &amp; EOD'!OW80</f>
        <v>0</v>
      </c>
      <c r="OX15" s="81">
        <f>'Inbound SOS &amp; EOD'!OX80</f>
        <v>0</v>
      </c>
    </row>
    <row r="16" spans="1:414" ht="15.75" customHeight="1">
      <c r="A16" s="80" t="s">
        <v>223</v>
      </c>
      <c r="B16" s="81">
        <f t="shared" ref="B16" si="25">B14+B15</f>
        <v>510</v>
      </c>
      <c r="C16" s="81">
        <f t="shared" ref="C16:BN16" si="26">C14+C15</f>
        <v>609</v>
      </c>
      <c r="D16" s="81">
        <f t="shared" si="26"/>
        <v>69</v>
      </c>
      <c r="E16" s="81">
        <f t="shared" si="26"/>
        <v>768</v>
      </c>
      <c r="F16" s="81">
        <f t="shared" si="26"/>
        <v>148</v>
      </c>
      <c r="G16" s="81">
        <f t="shared" si="26"/>
        <v>1</v>
      </c>
      <c r="H16" s="81">
        <f t="shared" si="26"/>
        <v>348</v>
      </c>
      <c r="I16" s="81">
        <f t="shared" si="26"/>
        <v>633</v>
      </c>
      <c r="J16" s="81">
        <f t="shared" si="26"/>
        <v>801</v>
      </c>
      <c r="K16" s="81">
        <f t="shared" si="26"/>
        <v>16</v>
      </c>
      <c r="L16" s="81">
        <f t="shared" si="26"/>
        <v>120</v>
      </c>
      <c r="M16" s="81">
        <f t="shared" si="26"/>
        <v>26</v>
      </c>
      <c r="N16" s="81">
        <f t="shared" si="26"/>
        <v>0</v>
      </c>
      <c r="O16" s="81">
        <f t="shared" si="26"/>
        <v>226</v>
      </c>
      <c r="P16" s="81">
        <f t="shared" si="26"/>
        <v>0</v>
      </c>
      <c r="Q16" s="81">
        <f t="shared" si="26"/>
        <v>20</v>
      </c>
      <c r="R16" s="81">
        <f t="shared" si="26"/>
        <v>0</v>
      </c>
      <c r="S16" s="81">
        <f t="shared" si="26"/>
        <v>0</v>
      </c>
      <c r="T16" s="81">
        <f t="shared" si="26"/>
        <v>73</v>
      </c>
      <c r="U16" s="81">
        <f t="shared" si="26"/>
        <v>0</v>
      </c>
      <c r="V16" s="81">
        <f t="shared" si="26"/>
        <v>0</v>
      </c>
      <c r="W16" s="81">
        <f t="shared" si="26"/>
        <v>0</v>
      </c>
      <c r="X16" s="81">
        <f t="shared" si="26"/>
        <v>12</v>
      </c>
      <c r="Y16" s="81">
        <f t="shared" si="26"/>
        <v>0</v>
      </c>
      <c r="Z16" s="81">
        <f t="shared" si="26"/>
        <v>36</v>
      </c>
      <c r="AA16" s="81">
        <f t="shared" si="26"/>
        <v>248</v>
      </c>
      <c r="AB16" s="81">
        <f t="shared" si="26"/>
        <v>0</v>
      </c>
      <c r="AC16" s="81">
        <f t="shared" si="26"/>
        <v>0</v>
      </c>
      <c r="AD16" s="81">
        <f t="shared" si="26"/>
        <v>0</v>
      </c>
      <c r="AE16" s="81">
        <f t="shared" si="26"/>
        <v>226</v>
      </c>
      <c r="AF16" s="81">
        <f t="shared" si="26"/>
        <v>335</v>
      </c>
      <c r="AG16" s="81">
        <f t="shared" si="26"/>
        <v>899</v>
      </c>
      <c r="AH16" s="81">
        <f t="shared" si="26"/>
        <v>241</v>
      </c>
      <c r="AI16" s="81">
        <f t="shared" si="26"/>
        <v>0</v>
      </c>
      <c r="AJ16" s="81">
        <f t="shared" si="26"/>
        <v>0</v>
      </c>
      <c r="AK16" s="81">
        <f t="shared" si="26"/>
        <v>277</v>
      </c>
      <c r="AL16" s="81">
        <f t="shared" si="26"/>
        <v>3</v>
      </c>
      <c r="AM16" s="81">
        <f t="shared" si="26"/>
        <v>583</v>
      </c>
      <c r="AN16" s="81">
        <f t="shared" si="26"/>
        <v>507</v>
      </c>
      <c r="AO16" s="81">
        <f t="shared" si="26"/>
        <v>297</v>
      </c>
      <c r="AP16" s="81">
        <f t="shared" si="26"/>
        <v>2</v>
      </c>
      <c r="AQ16" s="81">
        <f t="shared" si="26"/>
        <v>0</v>
      </c>
      <c r="AR16" s="81">
        <f t="shared" si="26"/>
        <v>0</v>
      </c>
      <c r="AS16" s="81">
        <f t="shared" si="26"/>
        <v>0</v>
      </c>
      <c r="AT16" s="81">
        <f t="shared" si="26"/>
        <v>180</v>
      </c>
      <c r="AU16" s="81">
        <f t="shared" si="26"/>
        <v>79</v>
      </c>
      <c r="AV16" s="81">
        <f t="shared" si="26"/>
        <v>1499</v>
      </c>
      <c r="AW16" s="81">
        <f t="shared" si="26"/>
        <v>0</v>
      </c>
      <c r="AX16" s="81">
        <f t="shared" si="26"/>
        <v>0</v>
      </c>
      <c r="AY16" s="81">
        <f t="shared" si="26"/>
        <v>0</v>
      </c>
      <c r="AZ16" s="81">
        <f t="shared" si="26"/>
        <v>750</v>
      </c>
      <c r="BA16" s="81">
        <f t="shared" si="26"/>
        <v>318</v>
      </c>
      <c r="BB16" s="81">
        <f t="shared" si="26"/>
        <v>1203</v>
      </c>
      <c r="BC16" s="81">
        <f t="shared" si="26"/>
        <v>973</v>
      </c>
      <c r="BD16" s="81">
        <f t="shared" si="26"/>
        <v>0</v>
      </c>
      <c r="BE16" s="81">
        <f t="shared" si="26"/>
        <v>507</v>
      </c>
      <c r="BF16" s="81">
        <f t="shared" si="26"/>
        <v>257</v>
      </c>
      <c r="BG16" s="81">
        <f t="shared" si="26"/>
        <v>819</v>
      </c>
      <c r="BH16" s="81">
        <f t="shared" si="26"/>
        <v>1477</v>
      </c>
      <c r="BI16" s="81">
        <f t="shared" si="26"/>
        <v>770</v>
      </c>
      <c r="BJ16" s="81">
        <f t="shared" si="26"/>
        <v>882</v>
      </c>
      <c r="BK16" s="81">
        <f t="shared" si="26"/>
        <v>7</v>
      </c>
      <c r="BL16" s="81">
        <f t="shared" si="26"/>
        <v>0</v>
      </c>
      <c r="BM16" s="81">
        <f t="shared" si="26"/>
        <v>0</v>
      </c>
      <c r="BN16" s="81">
        <f t="shared" si="26"/>
        <v>2246</v>
      </c>
      <c r="BO16" s="81">
        <f t="shared" ref="BO16:DZ16" si="27">BO14+BO15</f>
        <v>923</v>
      </c>
      <c r="BP16" s="81">
        <f t="shared" si="27"/>
        <v>605</v>
      </c>
      <c r="BQ16" s="81">
        <f t="shared" si="27"/>
        <v>0</v>
      </c>
      <c r="BR16" s="81">
        <f t="shared" si="27"/>
        <v>761</v>
      </c>
      <c r="BS16" s="81">
        <f t="shared" si="27"/>
        <v>0</v>
      </c>
      <c r="BT16" s="81">
        <f t="shared" si="27"/>
        <v>456</v>
      </c>
      <c r="BU16" s="81">
        <f t="shared" si="27"/>
        <v>596</v>
      </c>
      <c r="BV16" s="81">
        <f t="shared" si="27"/>
        <v>220</v>
      </c>
      <c r="BW16" s="81">
        <f t="shared" si="27"/>
        <v>173</v>
      </c>
      <c r="BX16" s="81">
        <f t="shared" si="27"/>
        <v>91</v>
      </c>
      <c r="BY16" s="81">
        <f t="shared" si="27"/>
        <v>11</v>
      </c>
      <c r="BZ16" s="81">
        <f t="shared" si="27"/>
        <v>0</v>
      </c>
      <c r="CA16" s="81">
        <f t="shared" si="27"/>
        <v>0</v>
      </c>
      <c r="CB16" s="81">
        <f t="shared" si="27"/>
        <v>381</v>
      </c>
      <c r="CC16" s="81">
        <f t="shared" si="27"/>
        <v>2</v>
      </c>
      <c r="CD16" s="81">
        <f t="shared" si="27"/>
        <v>213</v>
      </c>
      <c r="CE16" s="81">
        <f t="shared" si="27"/>
        <v>0</v>
      </c>
      <c r="CF16" s="81">
        <f t="shared" si="27"/>
        <v>0</v>
      </c>
      <c r="CG16" s="81">
        <f t="shared" si="27"/>
        <v>0</v>
      </c>
      <c r="CH16" s="81">
        <f t="shared" si="27"/>
        <v>0</v>
      </c>
      <c r="CI16" s="81">
        <f t="shared" si="27"/>
        <v>15</v>
      </c>
      <c r="CJ16" s="81">
        <f t="shared" si="27"/>
        <v>28</v>
      </c>
      <c r="CK16" s="81">
        <f t="shared" si="27"/>
        <v>0</v>
      </c>
      <c r="CL16" s="81">
        <f t="shared" si="27"/>
        <v>0</v>
      </c>
      <c r="CM16" s="81">
        <f t="shared" si="27"/>
        <v>0</v>
      </c>
      <c r="CN16" s="81">
        <f t="shared" si="27"/>
        <v>0</v>
      </c>
      <c r="CO16" s="81">
        <f t="shared" si="27"/>
        <v>0</v>
      </c>
      <c r="CP16" s="81">
        <f t="shared" si="27"/>
        <v>18</v>
      </c>
      <c r="CQ16" s="81">
        <f t="shared" si="27"/>
        <v>0</v>
      </c>
      <c r="CR16" s="81">
        <f t="shared" si="27"/>
        <v>49</v>
      </c>
      <c r="CS16" s="81">
        <f t="shared" si="27"/>
        <v>0</v>
      </c>
      <c r="CT16" s="81">
        <f t="shared" si="27"/>
        <v>151</v>
      </c>
      <c r="CU16" s="81">
        <f t="shared" si="27"/>
        <v>0</v>
      </c>
      <c r="CV16" s="81">
        <f t="shared" si="27"/>
        <v>0</v>
      </c>
      <c r="CW16" s="81">
        <f t="shared" si="27"/>
        <v>314</v>
      </c>
      <c r="CX16" s="81">
        <f t="shared" si="27"/>
        <v>724</v>
      </c>
      <c r="CY16" s="81">
        <f t="shared" si="27"/>
        <v>957</v>
      </c>
      <c r="CZ16" s="81">
        <f t="shared" si="27"/>
        <v>1159</v>
      </c>
      <c r="DA16" s="81">
        <f t="shared" si="27"/>
        <v>311</v>
      </c>
      <c r="DB16" s="81">
        <f t="shared" si="27"/>
        <v>0</v>
      </c>
      <c r="DC16" s="81">
        <f t="shared" si="27"/>
        <v>0</v>
      </c>
      <c r="DD16" s="81">
        <f t="shared" si="27"/>
        <v>776</v>
      </c>
      <c r="DE16" s="81">
        <f t="shared" si="27"/>
        <v>8</v>
      </c>
      <c r="DF16" s="81">
        <f t="shared" si="27"/>
        <v>0</v>
      </c>
      <c r="DG16" s="81">
        <f t="shared" si="27"/>
        <v>110</v>
      </c>
      <c r="DH16" s="81">
        <f t="shared" si="27"/>
        <v>0</v>
      </c>
      <c r="DI16" s="81">
        <f t="shared" si="27"/>
        <v>0</v>
      </c>
      <c r="DJ16" s="81">
        <f t="shared" si="27"/>
        <v>0</v>
      </c>
      <c r="DK16" s="81">
        <f t="shared" si="27"/>
        <v>218</v>
      </c>
      <c r="DL16" s="81">
        <f t="shared" si="27"/>
        <v>7</v>
      </c>
      <c r="DM16" s="81">
        <f t="shared" si="27"/>
        <v>500</v>
      </c>
      <c r="DN16" s="81">
        <f t="shared" si="27"/>
        <v>13</v>
      </c>
      <c r="DO16" s="81">
        <f t="shared" si="27"/>
        <v>0</v>
      </c>
      <c r="DP16" s="81">
        <f t="shared" si="27"/>
        <v>0</v>
      </c>
      <c r="DQ16" s="81">
        <f t="shared" si="27"/>
        <v>0</v>
      </c>
      <c r="DR16" s="81">
        <f t="shared" si="27"/>
        <v>248</v>
      </c>
      <c r="DS16" s="81">
        <f t="shared" si="27"/>
        <v>888</v>
      </c>
      <c r="DT16" s="81">
        <f t="shared" si="27"/>
        <v>760</v>
      </c>
      <c r="DU16" s="81">
        <f t="shared" si="27"/>
        <v>581</v>
      </c>
      <c r="DV16" s="81">
        <f t="shared" si="27"/>
        <v>0</v>
      </c>
      <c r="DW16" s="81">
        <f t="shared" si="27"/>
        <v>174</v>
      </c>
      <c r="DX16" s="81">
        <f t="shared" si="27"/>
        <v>1063</v>
      </c>
      <c r="DY16" s="81">
        <f t="shared" si="27"/>
        <v>692</v>
      </c>
      <c r="DZ16" s="81">
        <f t="shared" si="27"/>
        <v>1180</v>
      </c>
      <c r="EA16" s="81">
        <f t="shared" ref="EA16:GL16" si="28">EA14+EA15</f>
        <v>1727</v>
      </c>
      <c r="EB16" s="81">
        <f t="shared" si="28"/>
        <v>561</v>
      </c>
      <c r="EC16" s="81">
        <f t="shared" si="28"/>
        <v>109</v>
      </c>
      <c r="ED16" s="81">
        <f t="shared" si="28"/>
        <v>1</v>
      </c>
      <c r="EE16" s="81">
        <f t="shared" si="28"/>
        <v>0</v>
      </c>
      <c r="EF16" s="81">
        <f t="shared" si="28"/>
        <v>1617</v>
      </c>
      <c r="EG16" s="81">
        <f t="shared" si="28"/>
        <v>1576</v>
      </c>
      <c r="EH16" s="81">
        <f t="shared" si="28"/>
        <v>9</v>
      </c>
      <c r="EI16" s="81">
        <f t="shared" si="28"/>
        <v>1098</v>
      </c>
      <c r="EJ16" s="81">
        <f t="shared" si="28"/>
        <v>0</v>
      </c>
      <c r="EK16" s="81">
        <f t="shared" si="28"/>
        <v>2</v>
      </c>
      <c r="EL16" s="81">
        <f t="shared" si="28"/>
        <v>239</v>
      </c>
      <c r="EM16" s="81">
        <f t="shared" si="28"/>
        <v>0</v>
      </c>
      <c r="EN16" s="81">
        <f t="shared" si="28"/>
        <v>6</v>
      </c>
      <c r="EO16" s="81">
        <f t="shared" si="28"/>
        <v>10</v>
      </c>
      <c r="EP16" s="81">
        <f t="shared" si="28"/>
        <v>480</v>
      </c>
      <c r="EQ16" s="81">
        <f t="shared" si="28"/>
        <v>400</v>
      </c>
      <c r="ER16" s="81">
        <f t="shared" si="28"/>
        <v>0</v>
      </c>
      <c r="ES16" s="81">
        <f t="shared" si="28"/>
        <v>0</v>
      </c>
      <c r="ET16" s="81">
        <f t="shared" si="28"/>
        <v>156</v>
      </c>
      <c r="EU16" s="81">
        <f t="shared" si="28"/>
        <v>445</v>
      </c>
      <c r="EV16" s="81">
        <f t="shared" si="28"/>
        <v>0</v>
      </c>
      <c r="EW16" s="81">
        <f t="shared" si="28"/>
        <v>367</v>
      </c>
      <c r="EX16" s="81">
        <f t="shared" si="28"/>
        <v>620</v>
      </c>
      <c r="EY16" s="81">
        <f t="shared" si="28"/>
        <v>675</v>
      </c>
      <c r="EZ16" s="81">
        <f t="shared" si="28"/>
        <v>0</v>
      </c>
      <c r="FA16" s="81">
        <f t="shared" si="28"/>
        <v>789</v>
      </c>
      <c r="FB16" s="81">
        <f t="shared" si="28"/>
        <v>613</v>
      </c>
      <c r="FC16" s="81">
        <f t="shared" si="28"/>
        <v>1957</v>
      </c>
      <c r="FD16" s="81">
        <f t="shared" si="28"/>
        <v>440</v>
      </c>
      <c r="FE16" s="81">
        <f t="shared" si="28"/>
        <v>811</v>
      </c>
      <c r="FF16" s="81">
        <f t="shared" si="28"/>
        <v>725</v>
      </c>
      <c r="FG16" s="81">
        <f t="shared" si="28"/>
        <v>1</v>
      </c>
      <c r="FH16" s="81">
        <f t="shared" si="28"/>
        <v>1304</v>
      </c>
      <c r="FI16" s="81">
        <f t="shared" si="28"/>
        <v>1046</v>
      </c>
      <c r="FJ16" s="81">
        <f t="shared" si="28"/>
        <v>1566</v>
      </c>
      <c r="FK16" s="81">
        <f t="shared" si="28"/>
        <v>1007</v>
      </c>
      <c r="FL16" s="81">
        <f t="shared" si="28"/>
        <v>1262</v>
      </c>
      <c r="FM16" s="81">
        <f t="shared" si="28"/>
        <v>968</v>
      </c>
      <c r="FN16" s="81">
        <f t="shared" si="28"/>
        <v>797</v>
      </c>
      <c r="FO16" s="81">
        <f t="shared" si="28"/>
        <v>1742</v>
      </c>
      <c r="FP16" s="81">
        <f t="shared" si="28"/>
        <v>1603</v>
      </c>
      <c r="FQ16" s="81">
        <f t="shared" si="28"/>
        <v>1463</v>
      </c>
      <c r="FR16" s="81">
        <f t="shared" si="28"/>
        <v>1176</v>
      </c>
      <c r="FS16" s="81">
        <f t="shared" si="28"/>
        <v>1712</v>
      </c>
      <c r="FT16" s="81">
        <f t="shared" si="28"/>
        <v>19</v>
      </c>
      <c r="FU16" s="81">
        <f t="shared" si="28"/>
        <v>375</v>
      </c>
      <c r="FV16" s="81">
        <f t="shared" si="28"/>
        <v>1737</v>
      </c>
      <c r="FW16" s="81">
        <f t="shared" si="28"/>
        <v>728</v>
      </c>
      <c r="FX16" s="81">
        <f t="shared" si="28"/>
        <v>959</v>
      </c>
      <c r="FY16" s="81">
        <f t="shared" si="28"/>
        <v>961</v>
      </c>
      <c r="FZ16" s="81">
        <f t="shared" si="28"/>
        <v>527</v>
      </c>
      <c r="GA16" s="81">
        <f t="shared" si="28"/>
        <v>163</v>
      </c>
      <c r="GB16" s="81">
        <f t="shared" si="28"/>
        <v>246</v>
      </c>
      <c r="GC16" s="81">
        <f t="shared" si="28"/>
        <v>210</v>
      </c>
      <c r="GD16" s="81">
        <f t="shared" si="28"/>
        <v>220</v>
      </c>
      <c r="GE16" s="81">
        <f t="shared" si="28"/>
        <v>272</v>
      </c>
      <c r="GF16" s="81">
        <f t="shared" si="28"/>
        <v>94</v>
      </c>
      <c r="GG16" s="81">
        <f t="shared" si="28"/>
        <v>0</v>
      </c>
      <c r="GH16" s="81">
        <f t="shared" si="28"/>
        <v>0</v>
      </c>
      <c r="GI16" s="81">
        <f t="shared" si="28"/>
        <v>0</v>
      </c>
      <c r="GJ16" s="81">
        <f t="shared" si="28"/>
        <v>41</v>
      </c>
      <c r="GK16" s="81">
        <f t="shared" si="28"/>
        <v>131</v>
      </c>
      <c r="GL16" s="81">
        <f t="shared" si="28"/>
        <v>592</v>
      </c>
      <c r="GM16" s="81">
        <f t="shared" ref="GM16:IX16" si="29">GM14+GM15</f>
        <v>257</v>
      </c>
      <c r="GN16" s="81">
        <f t="shared" si="29"/>
        <v>1</v>
      </c>
      <c r="GO16" s="81">
        <f t="shared" si="29"/>
        <v>0</v>
      </c>
      <c r="GP16" s="81">
        <f t="shared" si="29"/>
        <v>33</v>
      </c>
      <c r="GQ16" s="81">
        <f t="shared" si="29"/>
        <v>473</v>
      </c>
      <c r="GR16" s="81">
        <f t="shared" si="29"/>
        <v>463</v>
      </c>
      <c r="GS16" s="81">
        <f t="shared" si="29"/>
        <v>620</v>
      </c>
      <c r="GT16" s="81">
        <f t="shared" si="29"/>
        <v>27</v>
      </c>
      <c r="GU16" s="81">
        <f t="shared" si="29"/>
        <v>3</v>
      </c>
      <c r="GV16" s="81">
        <f t="shared" si="29"/>
        <v>0</v>
      </c>
      <c r="GW16" s="81">
        <f t="shared" si="29"/>
        <v>333</v>
      </c>
      <c r="GX16" s="81">
        <f t="shared" si="29"/>
        <v>459</v>
      </c>
      <c r="GY16" s="81">
        <f t="shared" si="29"/>
        <v>906</v>
      </c>
      <c r="GZ16" s="81">
        <f t="shared" si="29"/>
        <v>745</v>
      </c>
      <c r="HA16" s="81">
        <f t="shared" si="29"/>
        <v>342</v>
      </c>
      <c r="HB16" s="81">
        <f t="shared" si="29"/>
        <v>935</v>
      </c>
      <c r="HC16" s="81">
        <f t="shared" si="29"/>
        <v>4</v>
      </c>
      <c r="HD16" s="81">
        <f t="shared" si="29"/>
        <v>675</v>
      </c>
      <c r="HE16" s="81">
        <f t="shared" si="29"/>
        <v>474</v>
      </c>
      <c r="HF16" s="81">
        <f t="shared" si="29"/>
        <v>832</v>
      </c>
      <c r="HG16" s="81">
        <f t="shared" si="29"/>
        <v>378</v>
      </c>
      <c r="HH16" s="81">
        <f t="shared" si="29"/>
        <v>573</v>
      </c>
      <c r="HI16" s="81">
        <f t="shared" si="29"/>
        <v>485</v>
      </c>
      <c r="HJ16" s="81">
        <f t="shared" si="29"/>
        <v>498</v>
      </c>
      <c r="HK16" s="81">
        <f t="shared" si="29"/>
        <v>115</v>
      </c>
      <c r="HL16" s="81">
        <f t="shared" si="29"/>
        <v>726</v>
      </c>
      <c r="HM16" s="81">
        <f t="shared" si="29"/>
        <v>1333</v>
      </c>
      <c r="HN16" s="81">
        <f t="shared" si="29"/>
        <v>1732</v>
      </c>
      <c r="HO16" s="81">
        <f t="shared" si="29"/>
        <v>691</v>
      </c>
      <c r="HP16" s="81">
        <f t="shared" si="29"/>
        <v>564</v>
      </c>
      <c r="HQ16" s="81">
        <f t="shared" si="29"/>
        <v>23</v>
      </c>
      <c r="HR16" s="81">
        <f t="shared" si="29"/>
        <v>574</v>
      </c>
      <c r="HS16" s="81">
        <f t="shared" si="29"/>
        <v>1909</v>
      </c>
      <c r="HT16" s="81">
        <f t="shared" si="29"/>
        <v>1768</v>
      </c>
      <c r="HU16" s="81">
        <f t="shared" si="29"/>
        <v>2679</v>
      </c>
      <c r="HV16" s="81">
        <f t="shared" si="29"/>
        <v>2055</v>
      </c>
      <c r="HW16" s="81">
        <f t="shared" si="29"/>
        <v>1532</v>
      </c>
      <c r="HX16" s="81">
        <f t="shared" si="29"/>
        <v>1367</v>
      </c>
      <c r="HY16" s="81">
        <f t="shared" si="29"/>
        <v>1511</v>
      </c>
      <c r="HZ16" s="81">
        <f t="shared" si="29"/>
        <v>2891</v>
      </c>
      <c r="IA16" s="81">
        <f t="shared" si="29"/>
        <v>3211</v>
      </c>
      <c r="IB16" s="81">
        <f t="shared" si="29"/>
        <v>2281</v>
      </c>
      <c r="IC16" s="81">
        <f t="shared" si="29"/>
        <v>1844</v>
      </c>
      <c r="ID16" s="81">
        <f t="shared" si="29"/>
        <v>2568</v>
      </c>
      <c r="IE16" s="81">
        <f t="shared" si="29"/>
        <v>1492</v>
      </c>
      <c r="IF16" s="81">
        <f t="shared" si="29"/>
        <v>1408</v>
      </c>
      <c r="IG16" s="81">
        <f t="shared" si="29"/>
        <v>2570</v>
      </c>
      <c r="IH16" s="81">
        <f t="shared" si="29"/>
        <v>1035</v>
      </c>
      <c r="II16" s="81">
        <f t="shared" si="29"/>
        <v>2014</v>
      </c>
      <c r="IJ16" s="81">
        <f t="shared" si="29"/>
        <v>1948</v>
      </c>
      <c r="IK16" s="81">
        <f t="shared" si="29"/>
        <v>914</v>
      </c>
      <c r="IL16" s="81">
        <f t="shared" si="29"/>
        <v>747</v>
      </c>
      <c r="IM16" s="81">
        <f t="shared" si="29"/>
        <v>1032</v>
      </c>
      <c r="IN16" s="81">
        <f t="shared" si="29"/>
        <v>1553</v>
      </c>
      <c r="IO16" s="81">
        <f t="shared" si="29"/>
        <v>1364</v>
      </c>
      <c r="IP16" s="81">
        <f t="shared" si="29"/>
        <v>1079</v>
      </c>
      <c r="IQ16" s="81">
        <f t="shared" si="29"/>
        <v>1693</v>
      </c>
      <c r="IR16" s="81">
        <f t="shared" si="29"/>
        <v>736</v>
      </c>
      <c r="IS16" s="81">
        <f t="shared" si="29"/>
        <v>0</v>
      </c>
      <c r="IT16" s="81">
        <f t="shared" si="29"/>
        <v>1132</v>
      </c>
      <c r="IU16" s="81">
        <f t="shared" si="29"/>
        <v>687</v>
      </c>
      <c r="IV16" s="81">
        <f t="shared" si="29"/>
        <v>623</v>
      </c>
      <c r="IW16" s="81">
        <f t="shared" si="29"/>
        <v>71</v>
      </c>
      <c r="IX16" s="81">
        <f t="shared" si="29"/>
        <v>57</v>
      </c>
      <c r="IY16" s="81">
        <f t="shared" ref="IY16:LJ16" si="30">IY14+IY15</f>
        <v>1</v>
      </c>
      <c r="IZ16" s="81">
        <f t="shared" si="30"/>
        <v>1</v>
      </c>
      <c r="JA16" s="81">
        <f t="shared" si="30"/>
        <v>0</v>
      </c>
      <c r="JB16" s="81">
        <f t="shared" si="30"/>
        <v>1003</v>
      </c>
      <c r="JC16" s="81">
        <f t="shared" si="30"/>
        <v>42</v>
      </c>
      <c r="JD16" s="81">
        <f t="shared" si="30"/>
        <v>94</v>
      </c>
      <c r="JE16" s="81">
        <f t="shared" si="30"/>
        <v>1</v>
      </c>
      <c r="JF16" s="81">
        <f t="shared" si="30"/>
        <v>0</v>
      </c>
      <c r="JG16" s="81">
        <f t="shared" si="30"/>
        <v>102</v>
      </c>
      <c r="JH16" s="81">
        <f t="shared" si="30"/>
        <v>0</v>
      </c>
      <c r="JI16" s="81">
        <f t="shared" si="30"/>
        <v>1</v>
      </c>
      <c r="JJ16" s="81">
        <f t="shared" si="30"/>
        <v>0</v>
      </c>
      <c r="JK16" s="81">
        <f t="shared" si="30"/>
        <v>12</v>
      </c>
      <c r="JL16" s="81">
        <f t="shared" si="30"/>
        <v>0</v>
      </c>
      <c r="JM16" s="81">
        <f t="shared" si="30"/>
        <v>0</v>
      </c>
      <c r="JN16" s="81">
        <f t="shared" si="30"/>
        <v>0</v>
      </c>
      <c r="JO16" s="81">
        <f t="shared" si="30"/>
        <v>0</v>
      </c>
      <c r="JP16" s="81">
        <f t="shared" si="30"/>
        <v>25</v>
      </c>
      <c r="JQ16" s="81">
        <f t="shared" si="30"/>
        <v>349</v>
      </c>
      <c r="JR16" s="81">
        <f t="shared" si="30"/>
        <v>1360</v>
      </c>
      <c r="JS16" s="81">
        <f t="shared" si="30"/>
        <v>982</v>
      </c>
      <c r="JT16" s="81">
        <f t="shared" si="30"/>
        <v>896</v>
      </c>
      <c r="JU16" s="81">
        <f t="shared" si="30"/>
        <v>520</v>
      </c>
      <c r="JV16" s="81">
        <f t="shared" si="30"/>
        <v>1503</v>
      </c>
      <c r="JW16" s="81">
        <f t="shared" si="30"/>
        <v>1362</v>
      </c>
      <c r="JX16" s="81">
        <f t="shared" si="30"/>
        <v>1771</v>
      </c>
      <c r="JY16" s="81">
        <f t="shared" si="30"/>
        <v>1482</v>
      </c>
      <c r="JZ16" s="81">
        <f t="shared" si="30"/>
        <v>194</v>
      </c>
      <c r="KA16" s="81">
        <f t="shared" si="30"/>
        <v>11</v>
      </c>
      <c r="KB16" s="81">
        <f t="shared" si="30"/>
        <v>17</v>
      </c>
      <c r="KC16" s="81">
        <f t="shared" si="30"/>
        <v>0</v>
      </c>
      <c r="KD16" s="81">
        <f t="shared" si="30"/>
        <v>0</v>
      </c>
      <c r="KE16" s="81">
        <f t="shared" si="30"/>
        <v>860</v>
      </c>
      <c r="KF16" s="81">
        <f t="shared" si="30"/>
        <v>0</v>
      </c>
      <c r="KG16" s="81">
        <f t="shared" si="30"/>
        <v>721</v>
      </c>
      <c r="KH16" s="81">
        <f t="shared" si="30"/>
        <v>0</v>
      </c>
      <c r="KI16" s="81">
        <f t="shared" si="30"/>
        <v>0</v>
      </c>
      <c r="KJ16" s="81">
        <f t="shared" si="30"/>
        <v>0</v>
      </c>
      <c r="KK16" s="81">
        <f t="shared" si="30"/>
        <v>1</v>
      </c>
      <c r="KL16" s="81">
        <f t="shared" si="30"/>
        <v>177</v>
      </c>
      <c r="KM16" s="81">
        <f t="shared" si="30"/>
        <v>38</v>
      </c>
      <c r="KN16" s="81">
        <f t="shared" si="30"/>
        <v>0</v>
      </c>
      <c r="KO16" s="81">
        <f t="shared" si="30"/>
        <v>0</v>
      </c>
      <c r="KP16" s="81">
        <f t="shared" si="30"/>
        <v>0</v>
      </c>
      <c r="KQ16" s="81">
        <f t="shared" si="30"/>
        <v>1</v>
      </c>
      <c r="KR16" s="81">
        <f t="shared" si="30"/>
        <v>0</v>
      </c>
      <c r="KS16" s="81">
        <f t="shared" si="30"/>
        <v>1</v>
      </c>
      <c r="KT16" s="81">
        <f t="shared" si="30"/>
        <v>0</v>
      </c>
      <c r="KU16" s="81">
        <f t="shared" si="30"/>
        <v>0</v>
      </c>
      <c r="KV16" s="81">
        <f t="shared" si="30"/>
        <v>0</v>
      </c>
      <c r="KW16" s="81">
        <f t="shared" si="30"/>
        <v>368</v>
      </c>
      <c r="KX16" s="81">
        <f t="shared" si="30"/>
        <v>0</v>
      </c>
      <c r="KY16" s="81">
        <f t="shared" si="30"/>
        <v>0</v>
      </c>
      <c r="KZ16" s="81">
        <f t="shared" si="30"/>
        <v>366</v>
      </c>
      <c r="LA16" s="81">
        <f t="shared" si="30"/>
        <v>2</v>
      </c>
      <c r="LB16" s="81">
        <f t="shared" si="30"/>
        <v>138</v>
      </c>
      <c r="LC16" s="81">
        <f t="shared" si="30"/>
        <v>0</v>
      </c>
      <c r="LD16" s="81">
        <f t="shared" si="30"/>
        <v>0</v>
      </c>
      <c r="LE16" s="81">
        <f t="shared" si="30"/>
        <v>0</v>
      </c>
      <c r="LF16" s="81">
        <f t="shared" si="30"/>
        <v>394</v>
      </c>
      <c r="LG16" s="81">
        <f t="shared" si="30"/>
        <v>596</v>
      </c>
      <c r="LH16" s="81">
        <f t="shared" si="30"/>
        <v>141</v>
      </c>
      <c r="LI16" s="81">
        <f t="shared" si="30"/>
        <v>639</v>
      </c>
      <c r="LJ16" s="81">
        <f t="shared" si="30"/>
        <v>369</v>
      </c>
      <c r="LK16" s="81">
        <f t="shared" ref="LK16:NV16" si="31">LK14+LK15</f>
        <v>2</v>
      </c>
      <c r="LL16" s="81">
        <f t="shared" si="31"/>
        <v>390</v>
      </c>
      <c r="LM16" s="81">
        <f t="shared" si="31"/>
        <v>2341</v>
      </c>
      <c r="LN16" s="81">
        <f t="shared" si="31"/>
        <v>1124</v>
      </c>
      <c r="LO16" s="81">
        <f t="shared" si="31"/>
        <v>0</v>
      </c>
      <c r="LP16" s="81">
        <f t="shared" si="31"/>
        <v>0</v>
      </c>
      <c r="LQ16" s="81">
        <f t="shared" si="31"/>
        <v>719</v>
      </c>
      <c r="LR16" s="81">
        <f t="shared" si="31"/>
        <v>102</v>
      </c>
      <c r="LS16" s="81">
        <f t="shared" si="31"/>
        <v>0</v>
      </c>
      <c r="LT16" s="81">
        <f t="shared" si="31"/>
        <v>1</v>
      </c>
      <c r="LU16" s="81">
        <f t="shared" si="31"/>
        <v>98</v>
      </c>
      <c r="LV16" s="81">
        <f t="shared" si="31"/>
        <v>0</v>
      </c>
      <c r="LW16" s="81">
        <f t="shared" si="31"/>
        <v>0</v>
      </c>
      <c r="LX16" s="81">
        <f t="shared" si="31"/>
        <v>0</v>
      </c>
      <c r="LY16" s="81">
        <f t="shared" si="31"/>
        <v>0</v>
      </c>
      <c r="LZ16" s="81">
        <f t="shared" si="31"/>
        <v>0</v>
      </c>
      <c r="MA16" s="81">
        <f t="shared" si="31"/>
        <v>1172</v>
      </c>
      <c r="MB16" s="81">
        <f t="shared" si="31"/>
        <v>1633</v>
      </c>
      <c r="MC16" s="81">
        <f t="shared" si="31"/>
        <v>546</v>
      </c>
      <c r="MD16" s="81">
        <f t="shared" si="31"/>
        <v>700</v>
      </c>
      <c r="ME16" s="81">
        <f t="shared" si="31"/>
        <v>954</v>
      </c>
      <c r="MF16" s="81">
        <f t="shared" si="31"/>
        <v>789</v>
      </c>
      <c r="MG16" s="81">
        <f t="shared" si="31"/>
        <v>0</v>
      </c>
      <c r="MH16" s="81">
        <f t="shared" si="31"/>
        <v>381</v>
      </c>
      <c r="MI16" s="81">
        <f t="shared" si="31"/>
        <v>0</v>
      </c>
      <c r="MJ16" s="81">
        <f t="shared" si="31"/>
        <v>990</v>
      </c>
      <c r="MK16" s="81">
        <f t="shared" si="31"/>
        <v>23</v>
      </c>
      <c r="ML16" s="81">
        <f t="shared" si="31"/>
        <v>0</v>
      </c>
      <c r="MM16" s="81">
        <f t="shared" si="31"/>
        <v>0</v>
      </c>
      <c r="MN16" s="81">
        <f t="shared" si="31"/>
        <v>280</v>
      </c>
      <c r="MO16" s="81">
        <f t="shared" si="31"/>
        <v>0</v>
      </c>
      <c r="MP16" s="81">
        <f t="shared" si="31"/>
        <v>1067</v>
      </c>
      <c r="MQ16" s="81">
        <f t="shared" si="31"/>
        <v>183</v>
      </c>
      <c r="MR16" s="81">
        <f t="shared" si="31"/>
        <v>840</v>
      </c>
      <c r="MS16" s="81">
        <f t="shared" si="31"/>
        <v>0</v>
      </c>
      <c r="MT16" s="81">
        <f t="shared" si="31"/>
        <v>171</v>
      </c>
      <c r="MU16" s="81">
        <f t="shared" si="31"/>
        <v>657</v>
      </c>
      <c r="MV16" s="81">
        <f t="shared" si="31"/>
        <v>0</v>
      </c>
      <c r="MW16" s="81">
        <f t="shared" si="31"/>
        <v>294</v>
      </c>
      <c r="MX16" s="81">
        <f t="shared" si="31"/>
        <v>833</v>
      </c>
      <c r="MY16" s="81">
        <f t="shared" si="31"/>
        <v>431</v>
      </c>
      <c r="MZ16" s="81">
        <f t="shared" si="31"/>
        <v>1</v>
      </c>
      <c r="NA16" s="81">
        <f t="shared" si="31"/>
        <v>177</v>
      </c>
      <c r="NB16" s="81">
        <f t="shared" si="31"/>
        <v>0</v>
      </c>
      <c r="NC16" s="81">
        <f t="shared" si="31"/>
        <v>0</v>
      </c>
      <c r="ND16" s="81">
        <f t="shared" si="31"/>
        <v>0</v>
      </c>
      <c r="NE16" s="81">
        <f t="shared" si="31"/>
        <v>0</v>
      </c>
      <c r="NF16" s="81">
        <f t="shared" si="31"/>
        <v>0</v>
      </c>
      <c r="NG16" s="81">
        <f t="shared" si="31"/>
        <v>0</v>
      </c>
      <c r="NH16" s="81">
        <f t="shared" si="31"/>
        <v>0</v>
      </c>
      <c r="NI16" s="81">
        <f t="shared" si="31"/>
        <v>0</v>
      </c>
      <c r="NJ16" s="81">
        <f t="shared" si="31"/>
        <v>0</v>
      </c>
      <c r="NK16" s="81">
        <f t="shared" si="31"/>
        <v>0</v>
      </c>
      <c r="NL16" s="81">
        <f t="shared" si="31"/>
        <v>0</v>
      </c>
      <c r="NM16" s="81">
        <f t="shared" si="31"/>
        <v>0</v>
      </c>
      <c r="NN16" s="81">
        <f t="shared" si="31"/>
        <v>0</v>
      </c>
      <c r="NO16" s="81">
        <f t="shared" si="31"/>
        <v>0</v>
      </c>
      <c r="NP16" s="81">
        <f t="shared" si="31"/>
        <v>0</v>
      </c>
      <c r="NQ16" s="81">
        <f t="shared" si="31"/>
        <v>0</v>
      </c>
      <c r="NR16" s="81">
        <f t="shared" si="31"/>
        <v>0</v>
      </c>
      <c r="NS16" s="81">
        <f t="shared" si="31"/>
        <v>0</v>
      </c>
      <c r="NT16" s="81">
        <f t="shared" si="31"/>
        <v>0</v>
      </c>
      <c r="NU16" s="81">
        <f t="shared" si="31"/>
        <v>0</v>
      </c>
      <c r="NV16" s="81">
        <f t="shared" si="31"/>
        <v>0</v>
      </c>
      <c r="NW16" s="81">
        <f t="shared" ref="NW16:OX16" si="32">NW14+NW15</f>
        <v>0</v>
      </c>
      <c r="NX16" s="81">
        <f t="shared" si="32"/>
        <v>0</v>
      </c>
      <c r="NY16" s="81">
        <f t="shared" si="32"/>
        <v>0</v>
      </c>
      <c r="NZ16" s="81">
        <f t="shared" si="32"/>
        <v>0</v>
      </c>
      <c r="OA16" s="81">
        <f t="shared" si="32"/>
        <v>0</v>
      </c>
      <c r="OB16" s="81">
        <f t="shared" si="32"/>
        <v>0</v>
      </c>
      <c r="OC16" s="81">
        <f t="shared" si="32"/>
        <v>0</v>
      </c>
      <c r="OD16" s="81">
        <f t="shared" si="32"/>
        <v>0</v>
      </c>
      <c r="OE16" s="81">
        <f t="shared" si="32"/>
        <v>0</v>
      </c>
      <c r="OF16" s="81">
        <f t="shared" si="32"/>
        <v>0</v>
      </c>
      <c r="OG16" s="81">
        <f t="shared" si="32"/>
        <v>0</v>
      </c>
      <c r="OH16" s="81">
        <f t="shared" si="32"/>
        <v>0</v>
      </c>
      <c r="OI16" s="81">
        <f t="shared" si="32"/>
        <v>0</v>
      </c>
      <c r="OJ16" s="81">
        <f t="shared" si="32"/>
        <v>0</v>
      </c>
      <c r="OK16" s="81">
        <f t="shared" si="32"/>
        <v>0</v>
      </c>
      <c r="OL16" s="81">
        <f t="shared" si="32"/>
        <v>0</v>
      </c>
      <c r="OM16" s="81">
        <f t="shared" si="32"/>
        <v>0</v>
      </c>
      <c r="ON16" s="81">
        <f t="shared" si="32"/>
        <v>0</v>
      </c>
      <c r="OO16" s="81">
        <f t="shared" si="32"/>
        <v>0</v>
      </c>
      <c r="OP16" s="81">
        <f t="shared" si="32"/>
        <v>0</v>
      </c>
      <c r="OQ16" s="81">
        <f t="shared" si="32"/>
        <v>0</v>
      </c>
      <c r="OR16" s="81">
        <f t="shared" si="32"/>
        <v>0</v>
      </c>
      <c r="OS16" s="81">
        <f t="shared" si="32"/>
        <v>0</v>
      </c>
      <c r="OT16" s="81">
        <f t="shared" si="32"/>
        <v>0</v>
      </c>
      <c r="OU16" s="81">
        <f t="shared" si="32"/>
        <v>0</v>
      </c>
      <c r="OV16" s="81">
        <f t="shared" si="32"/>
        <v>0</v>
      </c>
      <c r="OW16" s="81">
        <f t="shared" si="32"/>
        <v>0</v>
      </c>
      <c r="OX16" s="81">
        <f t="shared" si="32"/>
        <v>0</v>
      </c>
    </row>
    <row r="17" spans="1:414" ht="15.75" customHeight="1">
      <c r="A17" s="80" t="s">
        <v>224</v>
      </c>
      <c r="B17" s="79">
        <f>'Deployment needs'!C20</f>
        <v>43.75</v>
      </c>
      <c r="C17" s="79">
        <f>'Deployment needs'!D20</f>
        <v>122.5</v>
      </c>
      <c r="D17" s="79">
        <f>'Deployment needs'!E20</f>
        <v>122.5</v>
      </c>
      <c r="E17" s="79">
        <f>'Deployment needs'!F20</f>
        <v>140</v>
      </c>
      <c r="F17" s="79">
        <f>'Deployment needs'!G20</f>
        <v>122.5</v>
      </c>
      <c r="G17" s="79">
        <f>'Deployment needs'!H20</f>
        <v>52.5</v>
      </c>
      <c r="H17" s="79">
        <f>'Deployment needs'!I20</f>
        <v>87.5</v>
      </c>
      <c r="I17" s="79">
        <f>'Deployment needs'!J20</f>
        <v>262.5</v>
      </c>
      <c r="J17" s="79">
        <f>'Deployment needs'!K20</f>
        <v>140</v>
      </c>
      <c r="K17" s="79">
        <f>'Deployment needs'!L20</f>
        <v>122.5</v>
      </c>
      <c r="L17" s="79">
        <f>'Deployment needs'!M20</f>
        <v>122.5</v>
      </c>
      <c r="M17" s="79">
        <f>'Deployment needs'!N20</f>
        <v>140</v>
      </c>
      <c r="N17" s="79">
        <f>'Deployment needs'!O20</f>
        <v>122.5</v>
      </c>
      <c r="O17" s="79">
        <f>'Deployment needs'!P20</f>
        <v>210</v>
      </c>
      <c r="P17" s="79">
        <f>'Deployment needs'!Q20</f>
        <v>384.99999999999994</v>
      </c>
      <c r="Q17" s="79">
        <f>'Deployment needs'!R20</f>
        <v>472.5</v>
      </c>
      <c r="R17" s="79">
        <f>'Deployment needs'!S20</f>
        <v>245</v>
      </c>
      <c r="S17" s="79">
        <f>'Deployment needs'!T20</f>
        <v>0</v>
      </c>
      <c r="T17" s="79">
        <f>'Deployment needs'!U20</f>
        <v>262.5</v>
      </c>
      <c r="U17" s="79">
        <f>'Deployment needs'!V20</f>
        <v>122.5</v>
      </c>
      <c r="V17" s="79">
        <f>'Deployment needs'!W20</f>
        <v>122.5</v>
      </c>
      <c r="W17" s="79">
        <f>'Deployment needs'!X20</f>
        <v>262.5</v>
      </c>
      <c r="X17" s="79">
        <f>'Deployment needs'!Y20</f>
        <v>315</v>
      </c>
      <c r="Y17" s="79">
        <f>'Deployment needs'!Z20</f>
        <v>105</v>
      </c>
      <c r="Z17" s="79">
        <f>'Deployment needs'!AA20</f>
        <v>140</v>
      </c>
      <c r="AA17" s="79">
        <f>'Deployment needs'!AB20</f>
        <v>140</v>
      </c>
      <c r="AB17" s="79">
        <f>'Deployment needs'!AC20</f>
        <v>122.5</v>
      </c>
      <c r="AC17" s="79">
        <f>'Deployment needs'!AD20</f>
        <v>122.5</v>
      </c>
      <c r="AD17" s="79">
        <f>'Deployment needs'!AE20</f>
        <v>262.5</v>
      </c>
      <c r="AE17" s="79">
        <f>'Deployment needs'!AF20</f>
        <v>297.5</v>
      </c>
      <c r="AF17" s="79">
        <f>'Deployment needs'!AG20</f>
        <v>157.5</v>
      </c>
      <c r="AG17" s="79">
        <f>'Deployment needs'!AH20</f>
        <v>140</v>
      </c>
      <c r="AH17" s="79">
        <f>'Deployment needs'!AI20</f>
        <v>105</v>
      </c>
      <c r="AI17" s="79">
        <f>'Deployment needs'!AJ20</f>
        <v>87.5</v>
      </c>
      <c r="AJ17" s="79">
        <f>'Deployment needs'!AK20</f>
        <v>122.5</v>
      </c>
      <c r="AK17" s="79">
        <f>'Deployment needs'!AL20</f>
        <v>297.5</v>
      </c>
      <c r="AL17" s="79">
        <f>'Deployment needs'!AM20</f>
        <v>297.5</v>
      </c>
      <c r="AM17" s="79">
        <f>'Deployment needs'!AN20</f>
        <v>210</v>
      </c>
      <c r="AN17" s="79">
        <f>'Deployment needs'!AO20</f>
        <v>210</v>
      </c>
      <c r="AO17" s="79">
        <f>'Deployment needs'!AP20</f>
        <v>175</v>
      </c>
      <c r="AP17" s="79">
        <f>'Deployment needs'!AQ20</f>
        <v>210</v>
      </c>
      <c r="AQ17" s="79">
        <f>'Deployment needs'!AR20</f>
        <v>210</v>
      </c>
      <c r="AR17" s="79">
        <f>'Deployment needs'!AS20</f>
        <v>350</v>
      </c>
      <c r="AS17" s="79">
        <f>'Deployment needs'!AT20</f>
        <v>490</v>
      </c>
      <c r="AT17" s="79">
        <f>'Deployment needs'!AU20</f>
        <v>210</v>
      </c>
      <c r="AU17" s="79">
        <f>'Deployment needs'!AV20</f>
        <v>227.5</v>
      </c>
      <c r="AV17" s="79">
        <f>'Deployment needs'!AW20</f>
        <v>140</v>
      </c>
      <c r="AW17" s="79">
        <f>'Deployment needs'!AX20</f>
        <v>175</v>
      </c>
      <c r="AX17" s="79">
        <f>'Deployment needs'!AY20</f>
        <v>245</v>
      </c>
      <c r="AY17" s="79">
        <f>'Deployment needs'!AZ20</f>
        <v>420</v>
      </c>
      <c r="AZ17" s="79">
        <f>'Deployment needs'!BA20</f>
        <v>525</v>
      </c>
      <c r="BA17" s="79">
        <f>'Deployment needs'!BB20</f>
        <v>236.25</v>
      </c>
      <c r="BB17" s="79">
        <f>'Deployment needs'!BC20</f>
        <v>245</v>
      </c>
      <c r="BC17" s="79">
        <f>'Deployment needs'!BD20</f>
        <v>245</v>
      </c>
      <c r="BD17" s="79">
        <f>'Deployment needs'!BE20</f>
        <v>105</v>
      </c>
      <c r="BE17" s="79">
        <f>'Deployment needs'!BF20</f>
        <v>105</v>
      </c>
      <c r="BF17" s="79">
        <f>'Deployment needs'!BG20</f>
        <v>262.5</v>
      </c>
      <c r="BG17" s="79">
        <f>'Deployment needs'!BH20</f>
        <v>262.5</v>
      </c>
      <c r="BH17" s="79">
        <f>'Deployment needs'!BI20</f>
        <v>175</v>
      </c>
      <c r="BI17" s="79">
        <f>'Deployment needs'!BJ20</f>
        <v>175</v>
      </c>
      <c r="BJ17" s="79">
        <f>'Deployment needs'!BK20</f>
        <v>175</v>
      </c>
      <c r="BK17" s="79">
        <f>'Deployment needs'!BL20</f>
        <v>122.5</v>
      </c>
      <c r="BL17" s="79">
        <f>'Deployment needs'!BM20</f>
        <v>210</v>
      </c>
      <c r="BM17" s="79">
        <f>'Deployment needs'!BN20</f>
        <v>437.5</v>
      </c>
      <c r="BN17" s="79">
        <f>'Deployment needs'!BO20</f>
        <v>402.49999999999994</v>
      </c>
      <c r="BO17" s="79">
        <f>'Deployment needs'!BP20</f>
        <v>227.5</v>
      </c>
      <c r="BP17" s="79">
        <f>'Deployment needs'!BQ20</f>
        <v>227.5</v>
      </c>
      <c r="BQ17" s="79">
        <f>'Deployment needs'!BR20</f>
        <v>192.49999999999997</v>
      </c>
      <c r="BR17" s="79">
        <f>'Deployment needs'!BS20</f>
        <v>175</v>
      </c>
      <c r="BS17" s="79">
        <f>'Deployment needs'!BT20</f>
        <v>218.75</v>
      </c>
      <c r="BT17" s="79">
        <f>'Deployment needs'!BU20</f>
        <v>350</v>
      </c>
      <c r="BU17" s="79">
        <f>'Deployment needs'!BV20</f>
        <v>245</v>
      </c>
      <c r="BV17" s="79">
        <f>'Deployment needs'!BW20</f>
        <v>157.5</v>
      </c>
      <c r="BW17" s="79">
        <f>'Deployment needs'!BX20</f>
        <v>157.5</v>
      </c>
      <c r="BX17" s="79">
        <f>'Deployment needs'!BY20</f>
        <v>140</v>
      </c>
      <c r="BY17" s="79">
        <f>'Deployment needs'!BZ20</f>
        <v>105</v>
      </c>
      <c r="BZ17" s="79">
        <f>'Deployment needs'!CA20</f>
        <v>210</v>
      </c>
      <c r="CA17" s="79">
        <f>'Deployment needs'!CB20</f>
        <v>0</v>
      </c>
      <c r="CB17" s="79">
        <f>'Deployment needs'!CC20</f>
        <v>350</v>
      </c>
      <c r="CC17" s="79">
        <f>'Deployment needs'!CD20</f>
        <v>175</v>
      </c>
      <c r="CD17" s="79">
        <f>'Deployment needs'!CE20</f>
        <v>262.5</v>
      </c>
      <c r="CE17" s="79">
        <f>'Deployment needs'!CF20</f>
        <v>367.49999999999994</v>
      </c>
      <c r="CF17" s="79">
        <f>'Deployment needs'!CG20</f>
        <v>437.5</v>
      </c>
      <c r="CG17" s="79">
        <f>'Deployment needs'!CH20</f>
        <v>280</v>
      </c>
      <c r="CH17" s="79">
        <f>'Deployment needs'!CI20</f>
        <v>490</v>
      </c>
      <c r="CI17" s="79">
        <f>'Deployment needs'!CJ20</f>
        <v>630</v>
      </c>
      <c r="CJ17" s="79">
        <f>'Deployment needs'!CK20</f>
        <v>350</v>
      </c>
      <c r="CK17" s="79">
        <f>'Deployment needs'!CL20</f>
        <v>350</v>
      </c>
      <c r="CL17" s="79">
        <f>'Deployment needs'!CM20</f>
        <v>560</v>
      </c>
      <c r="CM17" s="79">
        <f>'Deployment needs'!CN20</f>
        <v>384.99999999999994</v>
      </c>
      <c r="CN17" s="79">
        <f>'Deployment needs'!CO20</f>
        <v>280</v>
      </c>
      <c r="CO17" s="79">
        <f>'Deployment needs'!CP20</f>
        <v>490</v>
      </c>
      <c r="CP17" s="79">
        <f>'Deployment needs'!CQ20</f>
        <v>630</v>
      </c>
      <c r="CQ17" s="79">
        <f>'Deployment needs'!CR20</f>
        <v>455</v>
      </c>
      <c r="CR17" s="79">
        <f>'Deployment needs'!CS20</f>
        <v>455</v>
      </c>
      <c r="CS17" s="79">
        <f>'Deployment needs'!CT20</f>
        <v>455</v>
      </c>
      <c r="CT17" s="79">
        <f>'Deployment needs'!CU20</f>
        <v>262.5</v>
      </c>
      <c r="CU17" s="79">
        <f>'Deployment needs'!CV20</f>
        <v>262.5</v>
      </c>
      <c r="CV17" s="79">
        <f>'Deployment needs'!CW20</f>
        <v>0</v>
      </c>
      <c r="CW17" s="79">
        <f>'Deployment needs'!CX20</f>
        <v>560</v>
      </c>
      <c r="CX17" s="79">
        <f>'Deployment needs'!CY20</f>
        <v>245</v>
      </c>
      <c r="CY17" s="79">
        <f>'Deployment needs'!CZ20</f>
        <v>175</v>
      </c>
      <c r="CZ17" s="79">
        <f>'Deployment needs'!DA20</f>
        <v>157.5</v>
      </c>
      <c r="DA17" s="79">
        <f>'Deployment needs'!DB20</f>
        <v>262.5</v>
      </c>
      <c r="DB17" s="79">
        <f>'Deployment needs'!DC20</f>
        <v>262.5</v>
      </c>
      <c r="DC17" s="79">
        <f>'Deployment needs'!DD20</f>
        <v>490</v>
      </c>
      <c r="DD17" s="79">
        <f>'Deployment needs'!DE20</f>
        <v>560</v>
      </c>
      <c r="DE17" s="79">
        <f>'Deployment needs'!DF20</f>
        <v>455</v>
      </c>
      <c r="DF17" s="79">
        <f>'Deployment needs'!DG20</f>
        <v>420</v>
      </c>
      <c r="DG17" s="79">
        <f>'Deployment needs'!DH20</f>
        <v>402.49999999999994</v>
      </c>
      <c r="DH17" s="79">
        <f>'Deployment needs'!DI20</f>
        <v>350</v>
      </c>
      <c r="DI17" s="79">
        <f>'Deployment needs'!DJ20</f>
        <v>350</v>
      </c>
      <c r="DJ17" s="79">
        <f>'Deployment needs'!DK20</f>
        <v>560</v>
      </c>
      <c r="DK17" s="79">
        <f>'Deployment needs'!DL20</f>
        <v>630</v>
      </c>
      <c r="DL17" s="79">
        <f>'Deployment needs'!DM20</f>
        <v>560</v>
      </c>
      <c r="DM17" s="79">
        <f>'Deployment needs'!DN20</f>
        <v>525</v>
      </c>
      <c r="DN17" s="79">
        <f>'Deployment needs'!DO20</f>
        <v>420</v>
      </c>
      <c r="DO17" s="79">
        <f>'Deployment needs'!DP20</f>
        <v>350</v>
      </c>
      <c r="DP17" s="79">
        <f>'Deployment needs'!DQ20</f>
        <v>245</v>
      </c>
      <c r="DQ17" s="79">
        <f>'Deployment needs'!DR20</f>
        <v>402.49999999999994</v>
      </c>
      <c r="DR17" s="79">
        <f>'Deployment needs'!DS20</f>
        <v>175</v>
      </c>
      <c r="DS17" s="79">
        <f>'Deployment needs'!DT20</f>
        <v>175</v>
      </c>
      <c r="DT17" s="79">
        <f>'Deployment needs'!DU20</f>
        <v>122.5</v>
      </c>
      <c r="DU17" s="79">
        <f>'Deployment needs'!DV20</f>
        <v>175</v>
      </c>
      <c r="DV17" s="79">
        <f>'Deployment needs'!DW20</f>
        <v>175</v>
      </c>
      <c r="DW17" s="79">
        <f>'Deployment needs'!DX20</f>
        <v>175</v>
      </c>
      <c r="DX17" s="79">
        <f>'Deployment needs'!DY20</f>
        <v>262.5</v>
      </c>
      <c r="DY17" s="79">
        <f>'Deployment needs'!DZ20</f>
        <v>192.49999999999997</v>
      </c>
      <c r="DZ17" s="79">
        <f>'Deployment needs'!EA20</f>
        <v>175</v>
      </c>
      <c r="EA17" s="79">
        <f>'Deployment needs'!EB20</f>
        <v>140</v>
      </c>
      <c r="EB17" s="79">
        <f>'Deployment needs'!EC20</f>
        <v>175</v>
      </c>
      <c r="EC17" s="79">
        <f>'Deployment needs'!ED20</f>
        <v>113.75</v>
      </c>
      <c r="ED17" s="79">
        <f>'Deployment needs'!EE20</f>
        <v>157.5</v>
      </c>
      <c r="EE17" s="79">
        <f>'Deployment needs'!EF20</f>
        <v>0</v>
      </c>
      <c r="EF17" s="79">
        <f>'Deployment needs'!EG20</f>
        <v>437.5</v>
      </c>
      <c r="EG17" s="79">
        <f>'Deployment needs'!EH20</f>
        <v>350</v>
      </c>
      <c r="EH17" s="79">
        <f>'Deployment needs'!EI20</f>
        <v>262.5</v>
      </c>
      <c r="EI17" s="79">
        <f>'Deployment needs'!EJ20</f>
        <v>175</v>
      </c>
      <c r="EJ17" s="79">
        <f>'Deployment needs'!EK20</f>
        <v>192.49999999999997</v>
      </c>
      <c r="EK17" s="79">
        <f>'Deployment needs'!EL20</f>
        <v>262.5</v>
      </c>
      <c r="EL17" s="79">
        <f>'Deployment needs'!EM20</f>
        <v>525</v>
      </c>
      <c r="EM17" s="79">
        <f>'Deployment needs'!EN20</f>
        <v>700</v>
      </c>
      <c r="EN17" s="79">
        <f>'Deployment needs'!EO20</f>
        <v>437.5</v>
      </c>
      <c r="EO17" s="79">
        <f>'Deployment needs'!EP20</f>
        <v>437.5</v>
      </c>
      <c r="EP17" s="79">
        <f>'Deployment needs'!EQ20</f>
        <v>420</v>
      </c>
      <c r="EQ17" s="79">
        <f>'Deployment needs'!ER20</f>
        <v>384.99999999999994</v>
      </c>
      <c r="ER17" s="79">
        <f>'Deployment needs'!ES20</f>
        <v>350</v>
      </c>
      <c r="ES17" s="79">
        <f>'Deployment needs'!ET20</f>
        <v>612.5</v>
      </c>
      <c r="ET17" s="79">
        <f>'Deployment needs'!EU20</f>
        <v>700</v>
      </c>
      <c r="EU17" s="79">
        <f>'Deployment needs'!EV20</f>
        <v>665</v>
      </c>
      <c r="EV17" s="79">
        <f>'Deployment needs'!EW20</f>
        <v>437.5</v>
      </c>
      <c r="EW17" s="79">
        <f>'Deployment needs'!EX20</f>
        <v>700</v>
      </c>
      <c r="EX17" s="79">
        <f>'Deployment needs'!EY20</f>
        <v>612.5</v>
      </c>
      <c r="EY17" s="79">
        <f>'Deployment needs'!EZ20</f>
        <v>437.5</v>
      </c>
      <c r="EZ17" s="79">
        <f>'Deployment needs'!FA20</f>
        <v>612.5</v>
      </c>
      <c r="FA17" s="79">
        <f>'Deployment needs'!FB20</f>
        <v>700</v>
      </c>
      <c r="FB17" s="79">
        <f>'Deployment needs'!FC20</f>
        <v>612.5</v>
      </c>
      <c r="FC17" s="79">
        <f>'Deployment needs'!FD20</f>
        <v>437.5</v>
      </c>
      <c r="FD17" s="79">
        <f>'Deployment needs'!FE20</f>
        <v>455</v>
      </c>
      <c r="FE17" s="79">
        <f>'Deployment needs'!FF20</f>
        <v>437.5</v>
      </c>
      <c r="FF17" s="79">
        <f>'Deployment needs'!FG20</f>
        <v>350</v>
      </c>
      <c r="FG17" s="79">
        <f>'Deployment needs'!FH20</f>
        <v>525</v>
      </c>
      <c r="FH17" s="79">
        <f>'Deployment needs'!FI20</f>
        <v>472.5</v>
      </c>
      <c r="FI17" s="79">
        <f>'Deployment needs'!FJ20</f>
        <v>367.49999999999994</v>
      </c>
      <c r="FJ17" s="79">
        <f>'Deployment needs'!FK20</f>
        <v>350</v>
      </c>
      <c r="FK17" s="79">
        <f>'Deployment needs'!FL20</f>
        <v>280</v>
      </c>
      <c r="FL17" s="79">
        <f>'Deployment needs'!FM20</f>
        <v>105</v>
      </c>
      <c r="FM17" s="79">
        <f>'Deployment needs'!FN20</f>
        <v>140</v>
      </c>
      <c r="FN17" s="79">
        <f>'Deployment needs'!FO20</f>
        <v>280</v>
      </c>
      <c r="FO17" s="79">
        <f>'Deployment needs'!FP20</f>
        <v>175</v>
      </c>
      <c r="FP17" s="79">
        <f>'Deployment needs'!FQ20</f>
        <v>140</v>
      </c>
      <c r="FQ17" s="79">
        <f>'Deployment needs'!FR20</f>
        <v>157.5</v>
      </c>
      <c r="FR17" s="79">
        <f>'Deployment needs'!FS20</f>
        <v>140</v>
      </c>
      <c r="FS17" s="79">
        <f>'Deployment needs'!FT20</f>
        <v>140</v>
      </c>
      <c r="FT17" s="79">
        <f>'Deployment needs'!FU20</f>
        <v>140</v>
      </c>
      <c r="FU17" s="79">
        <f>'Deployment needs'!FV20</f>
        <v>280</v>
      </c>
      <c r="FV17" s="79">
        <f>'Deployment needs'!FW20</f>
        <v>280</v>
      </c>
      <c r="FW17" s="79">
        <f>'Deployment needs'!FX20</f>
        <v>175</v>
      </c>
      <c r="FX17" s="79">
        <f>'Deployment needs'!FY20</f>
        <v>175</v>
      </c>
      <c r="FY17" s="79">
        <f>'Deployment needs'!FZ20</f>
        <v>175</v>
      </c>
      <c r="FZ17" s="79">
        <f>'Deployment needs'!GA20</f>
        <v>140</v>
      </c>
      <c r="GA17" s="79">
        <f>'Deployment needs'!GB20</f>
        <v>140</v>
      </c>
      <c r="GB17" s="79">
        <f>'Deployment needs'!GC20</f>
        <v>262.5</v>
      </c>
      <c r="GC17" s="79">
        <f>'Deployment needs'!GD20</f>
        <v>315</v>
      </c>
      <c r="GD17" s="79">
        <f>'Deployment needs'!GE20</f>
        <v>157.5</v>
      </c>
      <c r="GE17" s="79">
        <f>'Deployment needs'!GF20</f>
        <v>122.5</v>
      </c>
      <c r="GF17" s="79">
        <f>'Deployment needs'!GG20</f>
        <v>140</v>
      </c>
      <c r="GG17" s="79">
        <f>'Deployment needs'!GH20</f>
        <v>105</v>
      </c>
      <c r="GH17" s="79">
        <f>'Deployment needs'!GI20</f>
        <v>122.5</v>
      </c>
      <c r="GI17" s="79">
        <f>'Deployment needs'!GJ20</f>
        <v>437.5</v>
      </c>
      <c r="GJ17" s="79">
        <f>'Deployment needs'!GK20</f>
        <v>332.5</v>
      </c>
      <c r="GK17" s="79">
        <f>'Deployment needs'!GL20</f>
        <v>210</v>
      </c>
      <c r="GL17" s="79">
        <f>'Deployment needs'!GM20</f>
        <v>122.5</v>
      </c>
      <c r="GM17" s="79">
        <f>'Deployment needs'!GN20</f>
        <v>175</v>
      </c>
      <c r="GN17" s="79">
        <f>'Deployment needs'!GO20</f>
        <v>122.5</v>
      </c>
      <c r="GO17" s="79">
        <f>'Deployment needs'!GP20</f>
        <v>140</v>
      </c>
      <c r="GP17" s="79">
        <f>'Deployment needs'!GQ20</f>
        <v>262.5</v>
      </c>
      <c r="GQ17" s="79">
        <f>'Deployment needs'!GR20</f>
        <v>192.49999999999997</v>
      </c>
      <c r="GR17" s="79">
        <f>'Deployment needs'!GS20</f>
        <v>192.49999999999997</v>
      </c>
      <c r="GS17" s="79">
        <f>'Deployment needs'!GT20</f>
        <v>192.49999999999997</v>
      </c>
      <c r="GT17" s="79">
        <f>'Deployment needs'!GU20</f>
        <v>262.5</v>
      </c>
      <c r="GU17" s="79">
        <f>'Deployment needs'!GV20</f>
        <v>245</v>
      </c>
      <c r="GV17" s="79">
        <f>'Deployment needs'!GW20</f>
        <v>245</v>
      </c>
      <c r="GW17" s="79">
        <f>'Deployment needs'!GX20</f>
        <v>525</v>
      </c>
      <c r="GX17" s="79">
        <f>'Deployment needs'!GY20</f>
        <v>577.5</v>
      </c>
      <c r="GY17" s="79">
        <f>'Deployment needs'!GZ20</f>
        <v>525</v>
      </c>
      <c r="GZ17" s="79">
        <f>'Deployment needs'!HA20</f>
        <v>490</v>
      </c>
      <c r="HA17" s="79">
        <f>'Deployment needs'!HB20</f>
        <v>455</v>
      </c>
      <c r="HB17" s="79">
        <f>'Deployment needs'!HC20</f>
        <v>350</v>
      </c>
      <c r="HC17" s="79">
        <f>'Deployment needs'!HD20</f>
        <v>350</v>
      </c>
      <c r="HD17" s="79">
        <f>'Deployment needs'!HE20</f>
        <v>612.5</v>
      </c>
      <c r="HE17" s="79">
        <f>'Deployment needs'!HF20</f>
        <v>630</v>
      </c>
      <c r="HF17" s="79">
        <f>'Deployment needs'!HG20</f>
        <v>612.5</v>
      </c>
      <c r="HG17" s="79">
        <f>'Deployment needs'!HH20</f>
        <v>525</v>
      </c>
      <c r="HH17" s="79">
        <f>'Deployment needs'!HI20</f>
        <v>525</v>
      </c>
      <c r="HI17" s="79">
        <f>'Deployment needs'!HJ20</f>
        <v>455</v>
      </c>
      <c r="HJ17" s="79">
        <f>'Deployment needs'!HK20</f>
        <v>350</v>
      </c>
      <c r="HK17" s="79">
        <f>'Deployment needs'!HL20</f>
        <v>612.5</v>
      </c>
      <c r="HL17" s="79">
        <f>'Deployment needs'!HM20</f>
        <v>525</v>
      </c>
      <c r="HM17" s="79">
        <f>'Deployment needs'!HN20</f>
        <v>297.5</v>
      </c>
      <c r="HN17" s="79">
        <f>'Deployment needs'!HO20</f>
        <v>297.5</v>
      </c>
      <c r="HO17" s="79">
        <f>'Deployment needs'!HP20</f>
        <v>227.5</v>
      </c>
      <c r="HP17" s="79">
        <f>'Deployment needs'!HQ20</f>
        <v>192.49999999999997</v>
      </c>
      <c r="HQ17" s="79">
        <f>'Deployment needs'!HR20</f>
        <v>297.5</v>
      </c>
      <c r="HR17" s="79">
        <f>'Deployment needs'!HS20</f>
        <v>437.5</v>
      </c>
      <c r="HS17" s="79">
        <f>'Deployment needs'!HT20</f>
        <v>245</v>
      </c>
      <c r="HT17" s="79">
        <f>'Deployment needs'!HU20</f>
        <v>140</v>
      </c>
      <c r="HU17" s="79">
        <f>'Deployment needs'!HV20</f>
        <v>157.5</v>
      </c>
      <c r="HV17" s="79">
        <f>'Deployment needs'!HW20</f>
        <v>140</v>
      </c>
      <c r="HW17" s="79">
        <f>'Deployment needs'!HX20</f>
        <v>122.5</v>
      </c>
      <c r="HX17" s="79">
        <f>'Deployment needs'!HY20</f>
        <v>210</v>
      </c>
      <c r="HY17" s="79">
        <f>'Deployment needs'!HZ20</f>
        <v>525</v>
      </c>
      <c r="HZ17" s="79">
        <f>'Deployment needs'!IA20</f>
        <v>437.5</v>
      </c>
      <c r="IA17" s="79">
        <f>'Deployment needs'!IB20</f>
        <v>350</v>
      </c>
      <c r="IB17" s="79">
        <f>'Deployment needs'!IC20</f>
        <v>384.99999999999994</v>
      </c>
      <c r="IC17" s="79">
        <f>'Deployment needs'!ID20</f>
        <v>384.99999999999994</v>
      </c>
      <c r="ID17" s="79">
        <f>'Deployment needs'!IE20</f>
        <v>236.25</v>
      </c>
      <c r="IE17" s="79">
        <f>'Deployment needs'!IF20</f>
        <v>262.5</v>
      </c>
      <c r="IF17" s="79">
        <f>'Deployment needs'!IG20</f>
        <v>437.5</v>
      </c>
      <c r="IG17" s="79">
        <f>'Deployment needs'!IH20</f>
        <v>262.5</v>
      </c>
      <c r="IH17" s="79">
        <f>'Deployment needs'!II20</f>
        <v>262.5</v>
      </c>
      <c r="II17" s="79">
        <f>'Deployment needs'!IJ20</f>
        <v>175</v>
      </c>
      <c r="IJ17" s="79">
        <f>'Deployment needs'!IK20</f>
        <v>175</v>
      </c>
      <c r="IK17" s="79">
        <f>'Deployment needs'!IL20</f>
        <v>122.5</v>
      </c>
      <c r="IL17" s="79">
        <f>'Deployment needs'!IM20</f>
        <v>210</v>
      </c>
      <c r="IM17" s="79">
        <f>'Deployment needs'!IN20</f>
        <v>297.5</v>
      </c>
      <c r="IN17" s="79">
        <f>'Deployment needs'!IO20</f>
        <v>297.5</v>
      </c>
      <c r="IO17" s="79">
        <f>'Deployment needs'!IP20</f>
        <v>437.5</v>
      </c>
      <c r="IP17" s="79">
        <f>'Deployment needs'!IQ20</f>
        <v>525</v>
      </c>
      <c r="IQ17" s="79">
        <f>'Deployment needs'!IR20</f>
        <v>525</v>
      </c>
      <c r="IR17" s="79">
        <f>'Deployment needs'!IS20</f>
        <v>962.5</v>
      </c>
      <c r="IS17" s="79">
        <f>'Deployment needs'!IT20</f>
        <v>350</v>
      </c>
      <c r="IT17" s="79">
        <f>'Deployment needs'!IU20</f>
        <v>665</v>
      </c>
      <c r="IU17" s="79">
        <f>'Deployment needs'!IV20</f>
        <v>875</v>
      </c>
      <c r="IV17" s="79">
        <f>'Deployment needs'!IW20</f>
        <v>708.75</v>
      </c>
      <c r="IW17" s="79">
        <f>'Deployment needs'!IX20</f>
        <v>717.49999999999989</v>
      </c>
      <c r="IX17" s="79">
        <f>'Deployment needs'!IY20</f>
        <v>875</v>
      </c>
      <c r="IY17" s="79">
        <f>'Deployment needs'!IZ20</f>
        <v>700</v>
      </c>
      <c r="IZ17" s="79">
        <f>'Deployment needs'!JA20</f>
        <v>420</v>
      </c>
      <c r="JA17" s="79">
        <f>'Deployment needs'!JB20</f>
        <v>734.99999999999989</v>
      </c>
      <c r="JB17" s="79">
        <f>'Deployment needs'!JC20</f>
        <v>910</v>
      </c>
      <c r="JC17" s="79">
        <f>'Deployment needs'!JD20</f>
        <v>962.5</v>
      </c>
      <c r="JD17" s="79">
        <f>'Deployment needs'!JE20</f>
        <v>875</v>
      </c>
      <c r="JE17" s="79">
        <f>'Deployment needs'!JF20</f>
        <v>962.5</v>
      </c>
      <c r="JF17" s="79">
        <f>'Deployment needs'!JG20</f>
        <v>1137.5</v>
      </c>
      <c r="JG17" s="79">
        <f>'Deployment needs'!JH20</f>
        <v>665</v>
      </c>
      <c r="JH17" s="79">
        <f>'Deployment needs'!JI20</f>
        <v>560</v>
      </c>
      <c r="JI17" s="79">
        <f>'Deployment needs'!JJ20</f>
        <v>437.5</v>
      </c>
      <c r="JJ17" s="79">
        <f>'Deployment needs'!JK20</f>
        <v>280</v>
      </c>
      <c r="JK17" s="79">
        <f>'Deployment needs'!JL20</f>
        <v>315</v>
      </c>
      <c r="JL17" s="79">
        <f>'Deployment needs'!JM20</f>
        <v>384.99999999999994</v>
      </c>
      <c r="JM17" s="79">
        <f>'Deployment needs'!JN20</f>
        <v>384.99999999999994</v>
      </c>
      <c r="JN17" s="79">
        <f>'Deployment needs'!JO20</f>
        <v>350</v>
      </c>
      <c r="JO17" s="79">
        <f>'Deployment needs'!JP20</f>
        <v>700</v>
      </c>
      <c r="JP17" s="79">
        <f>'Deployment needs'!JQ20</f>
        <v>1137.5</v>
      </c>
      <c r="JQ17" s="79">
        <f>'Deployment needs'!JR20</f>
        <v>787.49999999999989</v>
      </c>
      <c r="JR17" s="79">
        <f>'Deployment needs'!JS20</f>
        <v>787.49999999999989</v>
      </c>
      <c r="JS17" s="79">
        <f>'Deployment needs'!JT20</f>
        <v>525</v>
      </c>
      <c r="JT17" s="79">
        <f>'Deployment needs'!JU20</f>
        <v>262.5</v>
      </c>
      <c r="JU17" s="79">
        <f>'Deployment needs'!JV20</f>
        <v>384.99999999999994</v>
      </c>
      <c r="JV17" s="79">
        <f>'Deployment needs'!JW20</f>
        <v>700</v>
      </c>
      <c r="JW17" s="79">
        <f>'Deployment needs'!JX20</f>
        <v>787.49999999999989</v>
      </c>
      <c r="JX17" s="79">
        <f>'Deployment needs'!JY20</f>
        <v>525</v>
      </c>
      <c r="JY17" s="79">
        <f>'Deployment needs'!JZ20</f>
        <v>560</v>
      </c>
      <c r="JZ17" s="79">
        <f>'Deployment needs'!KA20</f>
        <v>525</v>
      </c>
      <c r="KA17" s="79">
        <f>'Deployment needs'!KB20</f>
        <v>350</v>
      </c>
      <c r="KB17" s="79">
        <f>'Deployment needs'!KC20</f>
        <v>350</v>
      </c>
      <c r="KC17" s="79">
        <f>'Deployment needs'!KD20</f>
        <v>787.49999999999989</v>
      </c>
      <c r="KD17" s="79">
        <f>'Deployment needs'!KE20</f>
        <v>1312.5</v>
      </c>
      <c r="KE17" s="79">
        <f>'Deployment needs'!KF20</f>
        <v>962.5</v>
      </c>
      <c r="KF17" s="79">
        <f>'Deployment needs'!KG20</f>
        <v>962.5</v>
      </c>
      <c r="KG17" s="79">
        <f>'Deployment needs'!KH20</f>
        <v>962.5</v>
      </c>
      <c r="KH17" s="79">
        <f>'Deployment needs'!KI20</f>
        <v>525</v>
      </c>
      <c r="KI17" s="79">
        <f>'Deployment needs'!KJ20</f>
        <v>437.5</v>
      </c>
      <c r="KJ17" s="79">
        <f>'Deployment needs'!KK20</f>
        <v>1312.5</v>
      </c>
      <c r="KK17" s="79">
        <f>'Deployment needs'!KL20</f>
        <v>1137.5</v>
      </c>
      <c r="KL17" s="79">
        <f>'Deployment needs'!KM20</f>
        <v>962.5</v>
      </c>
      <c r="KM17" s="79">
        <f>'Deployment needs'!KN20</f>
        <v>822.5</v>
      </c>
      <c r="KN17" s="79">
        <f>'Deployment needs'!KO20</f>
        <v>787.49999999999989</v>
      </c>
      <c r="KO17" s="79">
        <f>'Deployment needs'!KP20</f>
        <v>1800</v>
      </c>
      <c r="KP17" s="79">
        <f>'Deployment needs'!KQ20</f>
        <v>1800</v>
      </c>
      <c r="KQ17" s="79">
        <f>'Deployment needs'!KR20</f>
        <v>1800</v>
      </c>
      <c r="KR17" s="79">
        <f>'Deployment needs'!KS20</f>
        <v>1800</v>
      </c>
      <c r="KS17" s="79">
        <f>'Deployment needs'!KT20</f>
        <v>1800</v>
      </c>
      <c r="KT17" s="79">
        <f>'Deployment needs'!KU20</f>
        <v>1800</v>
      </c>
      <c r="KU17" s="79">
        <f>'Deployment needs'!KV20</f>
        <v>1800</v>
      </c>
      <c r="KV17" s="79">
        <f>'Deployment needs'!KW20</f>
        <v>1800</v>
      </c>
      <c r="KW17" s="79">
        <f>'Deployment needs'!KX20</f>
        <v>1800</v>
      </c>
      <c r="KX17" s="79">
        <f>'Deployment needs'!KY20</f>
        <v>1800</v>
      </c>
      <c r="KY17" s="79">
        <f>'Deployment needs'!KZ20</f>
        <v>1800</v>
      </c>
      <c r="KZ17" s="79">
        <f>'Deployment needs'!LA20</f>
        <v>1800</v>
      </c>
      <c r="LA17" s="79">
        <f>'Deployment needs'!LB20</f>
        <v>1800</v>
      </c>
      <c r="LB17" s="79">
        <f>'Deployment needs'!LC20</f>
        <v>612.5</v>
      </c>
      <c r="LC17" s="79">
        <f>'Deployment needs'!LD20</f>
        <v>315</v>
      </c>
      <c r="LD17" s="79">
        <f>'Deployment needs'!LE20</f>
        <v>350</v>
      </c>
      <c r="LE17" s="79">
        <f>'Deployment needs'!LF20</f>
        <v>700</v>
      </c>
      <c r="LF17" s="79">
        <f>'Deployment needs'!LG20</f>
        <v>875</v>
      </c>
      <c r="LG17" s="79">
        <f>'Deployment needs'!LH20</f>
        <v>804.99999999999989</v>
      </c>
      <c r="LH17" s="79">
        <f>'Deployment needs'!LI20</f>
        <v>804.99999999999989</v>
      </c>
      <c r="LI17" s="79">
        <f>'Deployment needs'!LJ20</f>
        <v>350</v>
      </c>
      <c r="LJ17" s="79">
        <f>'Deployment needs'!LK20</f>
        <v>262.5</v>
      </c>
      <c r="LK17" s="79">
        <f>'Deployment needs'!LL20</f>
        <v>262.5</v>
      </c>
      <c r="LL17" s="79">
        <f>'Deployment needs'!LM20</f>
        <v>350</v>
      </c>
      <c r="LM17" s="79">
        <f>'Deployment needs'!LN20</f>
        <v>280</v>
      </c>
      <c r="LN17" s="79">
        <f>'Deployment needs'!LO20</f>
        <v>157.5</v>
      </c>
      <c r="LO17" s="79">
        <f>'Deployment needs'!LP20</f>
        <v>0</v>
      </c>
      <c r="LP17" s="79">
        <f>'Deployment needs'!LQ20</f>
        <v>0</v>
      </c>
      <c r="LQ17" s="79">
        <f>'Deployment needs'!LR20</f>
        <v>875</v>
      </c>
      <c r="LR17" s="79">
        <f>'Deployment needs'!LS20</f>
        <v>350</v>
      </c>
      <c r="LS17" s="79">
        <f>'Deployment needs'!LT20</f>
        <v>700</v>
      </c>
      <c r="LT17" s="79">
        <f>'Deployment needs'!LU20</f>
        <v>875</v>
      </c>
      <c r="LU17" s="79">
        <f>'Deployment needs'!LV20</f>
        <v>700</v>
      </c>
      <c r="LV17" s="79">
        <f>'Deployment needs'!LW20</f>
        <v>0</v>
      </c>
      <c r="LW17" s="79">
        <f>'Deployment needs'!LX20</f>
        <v>0</v>
      </c>
      <c r="LX17" s="79">
        <f>'Deployment needs'!LY20</f>
        <v>1050</v>
      </c>
      <c r="LY17" s="79">
        <f>'Deployment needs'!LZ20</f>
        <v>455</v>
      </c>
      <c r="LZ17" s="79">
        <f>'Deployment needs'!MA20</f>
        <v>665</v>
      </c>
      <c r="MA17" s="79">
        <f>'Deployment needs'!MB20</f>
        <v>875</v>
      </c>
      <c r="MB17" s="79">
        <f>'Deployment needs'!MC20</f>
        <v>700</v>
      </c>
      <c r="MC17" s="79">
        <f>'Deployment needs'!MD20</f>
        <v>612.5</v>
      </c>
      <c r="MD17" s="79">
        <f>'Deployment needs'!ME20</f>
        <v>384.99999999999994</v>
      </c>
      <c r="ME17" s="79">
        <f>'Deployment needs'!MF20</f>
        <v>175</v>
      </c>
      <c r="MF17" s="79">
        <f>'Deployment needs'!MG20</f>
        <v>175</v>
      </c>
      <c r="MG17" s="79">
        <f>'Deployment needs'!MH20</f>
        <v>384.99999999999994</v>
      </c>
      <c r="MH17" s="79">
        <f>'Deployment needs'!MI20</f>
        <v>525</v>
      </c>
      <c r="MI17" s="79">
        <f>'Deployment needs'!MJ20</f>
        <v>262.5</v>
      </c>
      <c r="MJ17" s="79">
        <f>'Deployment needs'!MK20</f>
        <v>262.5</v>
      </c>
      <c r="MK17" s="79">
        <f>'Deployment needs'!ML20</f>
        <v>210</v>
      </c>
      <c r="ML17" s="79">
        <f>'Deployment needs'!MM20</f>
        <v>140</v>
      </c>
      <c r="MM17" s="79">
        <f>'Deployment needs'!MN20</f>
        <v>140</v>
      </c>
      <c r="MN17" s="79">
        <f>'Deployment needs'!MO20</f>
        <v>315</v>
      </c>
      <c r="MO17" s="79">
        <f>'Deployment needs'!MP20</f>
        <v>0</v>
      </c>
      <c r="MP17" s="79">
        <f>'Deployment needs'!MQ20</f>
        <v>315</v>
      </c>
      <c r="MQ17" s="79">
        <f>'Deployment needs'!MR20</f>
        <v>315</v>
      </c>
      <c r="MR17" s="79">
        <f>'Deployment needs'!MS20</f>
        <v>210</v>
      </c>
      <c r="MS17" s="79">
        <f>'Deployment needs'!MT20</f>
        <v>105</v>
      </c>
      <c r="MT17" s="79">
        <f>'Deployment needs'!MU20</f>
        <v>70</v>
      </c>
      <c r="MU17" s="79">
        <f>'Deployment needs'!MV20</f>
        <v>0</v>
      </c>
      <c r="MV17" s="79">
        <f>'Deployment needs'!MW20</f>
        <v>0</v>
      </c>
      <c r="MW17" s="79">
        <f>'Deployment needs'!MX20</f>
        <v>400</v>
      </c>
      <c r="MX17" s="79">
        <f>'Deployment needs'!MY20</f>
        <v>1800</v>
      </c>
      <c r="MY17" s="79">
        <f>'Deployment needs'!MZ20</f>
        <v>122.5</v>
      </c>
      <c r="MZ17" s="79">
        <f>'Deployment needs'!NA20</f>
        <v>87.5</v>
      </c>
      <c r="NA17" s="79">
        <f>'Deployment needs'!NB20</f>
        <v>87.5</v>
      </c>
      <c r="NB17" s="79">
        <f>'Deployment needs'!NC20</f>
        <v>0</v>
      </c>
      <c r="NC17" s="79">
        <f>'Deployment needs'!ND20</f>
        <v>0</v>
      </c>
      <c r="ND17" s="79">
        <f>'Deployment needs'!NE20</f>
        <v>0</v>
      </c>
      <c r="NE17" s="79">
        <f>'Deployment needs'!NF20</f>
        <v>0</v>
      </c>
      <c r="NF17" s="79">
        <f>'Deployment needs'!NG20</f>
        <v>0</v>
      </c>
      <c r="NG17" s="79">
        <f>'Deployment needs'!NH20</f>
        <v>0</v>
      </c>
      <c r="NH17" s="79">
        <f>'Deployment needs'!NI20</f>
        <v>0</v>
      </c>
      <c r="NI17" s="79">
        <f>'Deployment needs'!NJ20</f>
        <v>0</v>
      </c>
      <c r="NJ17" s="79">
        <f>'Deployment needs'!NK20</f>
        <v>0</v>
      </c>
      <c r="NK17" s="79">
        <f>'Deployment needs'!NL20</f>
        <v>0</v>
      </c>
      <c r="NL17" s="79">
        <f>'Deployment needs'!NM20</f>
        <v>0</v>
      </c>
      <c r="NM17" s="79">
        <f>'Deployment needs'!NN20</f>
        <v>0</v>
      </c>
      <c r="NN17" s="79">
        <f>'Deployment needs'!NO20</f>
        <v>0</v>
      </c>
      <c r="NO17" s="79">
        <f>'Deployment needs'!NP20</f>
        <v>0</v>
      </c>
      <c r="NP17" s="79">
        <f>'Deployment needs'!NQ20</f>
        <v>0</v>
      </c>
      <c r="NQ17" s="79">
        <f>'Deployment needs'!NR20</f>
        <v>0</v>
      </c>
      <c r="NR17" s="79">
        <f>'Deployment needs'!NS20</f>
        <v>0</v>
      </c>
      <c r="NS17" s="79">
        <f>'Deployment needs'!NT20</f>
        <v>0</v>
      </c>
      <c r="NT17" s="79">
        <f>'Deployment needs'!NU20</f>
        <v>0</v>
      </c>
      <c r="NU17" s="79">
        <f>'Deployment needs'!NV20</f>
        <v>0</v>
      </c>
      <c r="NV17" s="79">
        <f>'Deployment needs'!NW20</f>
        <v>0</v>
      </c>
      <c r="NW17" s="79">
        <f>'Deployment needs'!NX20</f>
        <v>0</v>
      </c>
      <c r="NX17" s="79">
        <f>'Deployment needs'!NY20</f>
        <v>0</v>
      </c>
      <c r="NY17" s="79">
        <f>'Deployment needs'!NZ20</f>
        <v>0</v>
      </c>
      <c r="NZ17" s="79">
        <f>'Deployment needs'!OA20</f>
        <v>0</v>
      </c>
      <c r="OA17" s="79">
        <f>'Deployment needs'!OB20</f>
        <v>0</v>
      </c>
      <c r="OB17" s="79">
        <f>'Deployment needs'!OC20</f>
        <v>0</v>
      </c>
      <c r="OC17" s="79">
        <f>'Deployment needs'!OD20</f>
        <v>0</v>
      </c>
      <c r="OD17" s="79">
        <f>'Deployment needs'!OE20</f>
        <v>0</v>
      </c>
      <c r="OE17" s="79">
        <f>'Deployment needs'!OF20</f>
        <v>0</v>
      </c>
      <c r="OF17" s="79">
        <f>'Deployment needs'!OG20</f>
        <v>0</v>
      </c>
      <c r="OG17" s="79">
        <f>'Deployment needs'!OH20</f>
        <v>0</v>
      </c>
      <c r="OH17" s="79">
        <f>'Deployment needs'!OI20</f>
        <v>0</v>
      </c>
      <c r="OI17" s="79">
        <f>'Deployment needs'!OJ20</f>
        <v>0</v>
      </c>
      <c r="OJ17" s="79">
        <f>'Deployment needs'!OK20</f>
        <v>0</v>
      </c>
      <c r="OK17" s="79">
        <f>'Deployment needs'!OL20</f>
        <v>0</v>
      </c>
      <c r="OL17" s="79">
        <f>'Deployment needs'!OM20</f>
        <v>0</v>
      </c>
      <c r="OM17" s="79">
        <f>'Deployment needs'!ON20</f>
        <v>0</v>
      </c>
      <c r="ON17" s="79">
        <f>'Deployment needs'!OO20</f>
        <v>0</v>
      </c>
      <c r="OO17" s="79">
        <f>'Deployment needs'!OP20</f>
        <v>0</v>
      </c>
      <c r="OP17" s="79">
        <f>'Deployment needs'!OQ20</f>
        <v>0</v>
      </c>
      <c r="OQ17" s="79">
        <f>'Deployment needs'!OR20</f>
        <v>0</v>
      </c>
      <c r="OR17" s="79">
        <f>'Deployment needs'!OS20</f>
        <v>0</v>
      </c>
      <c r="OS17" s="79">
        <f>'Deployment needs'!OT20</f>
        <v>0</v>
      </c>
      <c r="OT17" s="79">
        <f>'Deployment needs'!OU20</f>
        <v>0</v>
      </c>
      <c r="OU17" s="79">
        <f>'Deployment needs'!OV20</f>
        <v>0</v>
      </c>
      <c r="OV17" s="79">
        <f>'Deployment needs'!OW20</f>
        <v>0</v>
      </c>
      <c r="OW17" s="79">
        <f>'Deployment needs'!OX20</f>
        <v>0</v>
      </c>
      <c r="OX17" s="79">
        <f>'Deployment needs'!OY20</f>
        <v>0</v>
      </c>
    </row>
    <row r="18" spans="1:414" ht="15.75" customHeight="1">
      <c r="A18" s="80" t="s">
        <v>225</v>
      </c>
      <c r="B18" s="79">
        <f>'Inbound SOS &amp; EOD'!B66+'Inbound SOS &amp; EOD'!B89</f>
        <v>0</v>
      </c>
      <c r="C18" s="79">
        <f>'Inbound SOS &amp; EOD'!C66+'Inbound SOS &amp; EOD'!C89</f>
        <v>104</v>
      </c>
      <c r="D18" s="79">
        <f>'Inbound SOS &amp; EOD'!D66+'Inbound SOS &amp; EOD'!D89</f>
        <v>0</v>
      </c>
      <c r="E18" s="79">
        <f>'Inbound SOS &amp; EOD'!E66+'Inbound SOS &amp; EOD'!E89</f>
        <v>0</v>
      </c>
      <c r="F18" s="79">
        <f>'Inbound SOS &amp; EOD'!F66+'Inbound SOS &amp; EOD'!F89</f>
        <v>0</v>
      </c>
      <c r="G18" s="79">
        <f>'Inbound SOS &amp; EOD'!G66+'Inbound SOS &amp; EOD'!G89</f>
        <v>0</v>
      </c>
      <c r="H18" s="79">
        <f>'Inbound SOS &amp; EOD'!H66+'Inbound SOS &amp; EOD'!H89</f>
        <v>0</v>
      </c>
      <c r="I18" s="79">
        <f>'Inbound SOS &amp; EOD'!I66+'Inbound SOS &amp; EOD'!I89</f>
        <v>0</v>
      </c>
      <c r="J18" s="79">
        <f>'Inbound SOS &amp; EOD'!J66+'Inbound SOS &amp; EOD'!J89</f>
        <v>0</v>
      </c>
      <c r="K18" s="79">
        <f>'Inbound SOS &amp; EOD'!K66+'Inbound SOS &amp; EOD'!K89</f>
        <v>0</v>
      </c>
      <c r="L18" s="79">
        <f>'Inbound SOS &amp; EOD'!L66+'Inbound SOS &amp; EOD'!L89</f>
        <v>263</v>
      </c>
      <c r="M18" s="79">
        <f>'Inbound SOS &amp; EOD'!M66+'Inbound SOS &amp; EOD'!M89</f>
        <v>164</v>
      </c>
      <c r="N18" s="79">
        <f>'Inbound SOS &amp; EOD'!N66+'Inbound SOS &amp; EOD'!N89</f>
        <v>127</v>
      </c>
      <c r="O18" s="79">
        <f>'Inbound SOS &amp; EOD'!O66+'Inbound SOS &amp; EOD'!O89</f>
        <v>84</v>
      </c>
      <c r="P18" s="79">
        <f>'Inbound SOS &amp; EOD'!P66+'Inbound SOS &amp; EOD'!P89</f>
        <v>0</v>
      </c>
      <c r="Q18" s="79">
        <f>'Inbound SOS &amp; EOD'!Q66+'Inbound SOS &amp; EOD'!Q89</f>
        <v>0</v>
      </c>
      <c r="R18" s="79">
        <f>'Inbound SOS &amp; EOD'!R66+'Inbound SOS &amp; EOD'!R89</f>
        <v>0</v>
      </c>
      <c r="S18" s="79">
        <f>'Inbound SOS &amp; EOD'!S66+'Inbound SOS &amp; EOD'!S89</f>
        <v>0</v>
      </c>
      <c r="T18" s="79">
        <f>'Inbound SOS &amp; EOD'!T66+'Inbound SOS &amp; EOD'!T89</f>
        <v>0</v>
      </c>
      <c r="U18" s="79">
        <f>'Inbound SOS &amp; EOD'!U66+'Inbound SOS &amp; EOD'!U89</f>
        <v>267</v>
      </c>
      <c r="V18" s="79">
        <f>'Inbound SOS &amp; EOD'!V66+'Inbound SOS &amp; EOD'!V89</f>
        <v>176</v>
      </c>
      <c r="W18" s="79">
        <f>'Inbound SOS &amp; EOD'!W66+'Inbound SOS &amp; EOD'!W89</f>
        <v>0</v>
      </c>
      <c r="X18" s="79">
        <f>'Inbound SOS &amp; EOD'!X66+'Inbound SOS &amp; EOD'!X89</f>
        <v>0</v>
      </c>
      <c r="Y18" s="79">
        <f>'Inbound SOS &amp; EOD'!Y66+'Inbound SOS &amp; EOD'!Y89</f>
        <v>309</v>
      </c>
      <c r="Z18" s="79">
        <f>'Inbound SOS &amp; EOD'!Z66+'Inbound SOS &amp; EOD'!Z89</f>
        <v>411</v>
      </c>
      <c r="AA18" s="79">
        <f>'Inbound SOS &amp; EOD'!AA66+'Inbound SOS &amp; EOD'!AA89</f>
        <v>96</v>
      </c>
      <c r="AB18" s="79">
        <f>'Inbound SOS &amp; EOD'!AB66+'Inbound SOS &amp; EOD'!AB89</f>
        <v>0</v>
      </c>
      <c r="AC18" s="79">
        <f>'Inbound SOS &amp; EOD'!AC66+'Inbound SOS &amp; EOD'!AC89</f>
        <v>0</v>
      </c>
      <c r="AD18" s="79">
        <f>'Inbound SOS &amp; EOD'!AD66+'Inbound SOS &amp; EOD'!AD89</f>
        <v>0</v>
      </c>
      <c r="AE18" s="79">
        <f>'Inbound SOS &amp; EOD'!AE66+'Inbound SOS &amp; EOD'!AE89</f>
        <v>0</v>
      </c>
      <c r="AF18" s="79">
        <f>'Inbound SOS &amp; EOD'!AF66+'Inbound SOS &amp; EOD'!AF89</f>
        <v>474</v>
      </c>
      <c r="AG18" s="79">
        <f>'Inbound SOS &amp; EOD'!AG66+'Inbound SOS &amp; EOD'!AG89</f>
        <v>275</v>
      </c>
      <c r="AH18" s="79">
        <f>'Inbound SOS &amp; EOD'!AH66+'Inbound SOS &amp; EOD'!AH89</f>
        <v>137</v>
      </c>
      <c r="AI18" s="79">
        <f>'Inbound SOS &amp; EOD'!AI66+'Inbound SOS &amp; EOD'!AI89</f>
        <v>40</v>
      </c>
      <c r="AJ18" s="79">
        <f>'Inbound SOS &amp; EOD'!AJ66+'Inbound SOS &amp; EOD'!AJ89</f>
        <v>392</v>
      </c>
      <c r="AK18" s="79">
        <f>'Inbound SOS &amp; EOD'!AK66+'Inbound SOS &amp; EOD'!AK89</f>
        <v>0</v>
      </c>
      <c r="AL18" s="79">
        <f>'Inbound SOS &amp; EOD'!AL66+'Inbound SOS &amp; EOD'!AL89</f>
        <v>113</v>
      </c>
      <c r="AM18" s="79">
        <f>'Inbound SOS &amp; EOD'!AM66+'Inbound SOS &amp; EOD'!AM89</f>
        <v>0</v>
      </c>
      <c r="AN18" s="79">
        <f>'Inbound SOS &amp; EOD'!AN66+'Inbound SOS &amp; EOD'!AN89</f>
        <v>104</v>
      </c>
      <c r="AO18" s="79">
        <f>'Inbound SOS &amp; EOD'!AO66+'Inbound SOS &amp; EOD'!AO89</f>
        <v>192</v>
      </c>
      <c r="AP18" s="79">
        <f>'Inbound SOS &amp; EOD'!AP66+'Inbound SOS &amp; EOD'!AP89</f>
        <v>43</v>
      </c>
      <c r="AQ18" s="79">
        <f>'Inbound SOS &amp; EOD'!AQ66+'Inbound SOS &amp; EOD'!AQ89</f>
        <v>0</v>
      </c>
      <c r="AR18" s="79">
        <f>'Inbound SOS &amp; EOD'!AR66+'Inbound SOS &amp; EOD'!AR89</f>
        <v>0</v>
      </c>
      <c r="AS18" s="79">
        <f>'Inbound SOS &amp; EOD'!AS66+'Inbound SOS &amp; EOD'!AS89</f>
        <v>0</v>
      </c>
      <c r="AT18" s="79">
        <f>'Inbound SOS &amp; EOD'!AT66+'Inbound SOS &amp; EOD'!AT89</f>
        <v>400</v>
      </c>
      <c r="AU18" s="79">
        <f>'Inbound SOS &amp; EOD'!AU66+'Inbound SOS &amp; EOD'!AU89</f>
        <v>797</v>
      </c>
      <c r="AV18" s="79">
        <f>'Inbound SOS &amp; EOD'!AV66+'Inbound SOS &amp; EOD'!AV89</f>
        <v>157</v>
      </c>
      <c r="AW18" s="79">
        <f>'Inbound SOS &amp; EOD'!AW66+'Inbound SOS &amp; EOD'!AW89</f>
        <v>0</v>
      </c>
      <c r="AX18" s="79">
        <f>'Inbound SOS &amp; EOD'!AX66+'Inbound SOS &amp; EOD'!AX89</f>
        <v>0</v>
      </c>
      <c r="AY18" s="79">
        <f>'Inbound SOS &amp; EOD'!AY66+'Inbound SOS &amp; EOD'!AY89</f>
        <v>0</v>
      </c>
      <c r="AZ18" s="79">
        <f>'Inbound SOS &amp; EOD'!AZ66+'Inbound SOS &amp; EOD'!AZ89</f>
        <v>0</v>
      </c>
      <c r="BA18" s="79">
        <f>'Inbound SOS &amp; EOD'!BA66+'Inbound SOS &amp; EOD'!BA89</f>
        <v>0</v>
      </c>
      <c r="BB18" s="79">
        <f>'Inbound SOS &amp; EOD'!BB66+'Inbound SOS &amp; EOD'!BB89</f>
        <v>80</v>
      </c>
      <c r="BC18" s="79">
        <f>'Inbound SOS &amp; EOD'!BC66+'Inbound SOS &amp; EOD'!BC89</f>
        <v>124</v>
      </c>
      <c r="BD18" s="79">
        <f>'Inbound SOS &amp; EOD'!BD66+'Inbound SOS &amp; EOD'!BD89</f>
        <v>294</v>
      </c>
      <c r="BE18" s="79">
        <f>'Inbound SOS &amp; EOD'!BE66+'Inbound SOS &amp; EOD'!BE89</f>
        <v>0</v>
      </c>
      <c r="BF18" s="79">
        <f>'Inbound SOS &amp; EOD'!BF66+'Inbound SOS &amp; EOD'!BF89</f>
        <v>0</v>
      </c>
      <c r="BG18" s="79">
        <f>'Inbound SOS &amp; EOD'!BG66+'Inbound SOS &amp; EOD'!BG89</f>
        <v>0</v>
      </c>
      <c r="BH18" s="79">
        <f>'Inbound SOS &amp; EOD'!BH66+'Inbound SOS &amp; EOD'!BH89</f>
        <v>16</v>
      </c>
      <c r="BI18" s="79">
        <f>'Inbound SOS &amp; EOD'!BI66+'Inbound SOS &amp; EOD'!BI89</f>
        <v>48</v>
      </c>
      <c r="BJ18" s="79">
        <f>'Inbound SOS &amp; EOD'!BJ66+'Inbound SOS &amp; EOD'!BJ89</f>
        <v>395</v>
      </c>
      <c r="BK18" s="79">
        <f>'Inbound SOS &amp; EOD'!BK66+'Inbound SOS &amp; EOD'!BK89</f>
        <v>404</v>
      </c>
      <c r="BL18" s="79">
        <f>'Inbound SOS &amp; EOD'!BL66+'Inbound SOS &amp; EOD'!BL89</f>
        <v>69</v>
      </c>
      <c r="BM18" s="79">
        <f>'Inbound SOS &amp; EOD'!BM66+'Inbound SOS &amp; EOD'!BM89</f>
        <v>176</v>
      </c>
      <c r="BN18" s="79">
        <f>'Inbound SOS &amp; EOD'!BN66+'Inbound SOS &amp; EOD'!BN89</f>
        <v>0</v>
      </c>
      <c r="BO18" s="79">
        <f>'Inbound SOS &amp; EOD'!BO66+'Inbound SOS &amp; EOD'!BO89</f>
        <v>0</v>
      </c>
      <c r="BP18" s="79">
        <f>'Inbound SOS &amp; EOD'!BP66+'Inbound SOS &amp; EOD'!BP89</f>
        <v>0</v>
      </c>
      <c r="BQ18" s="79">
        <f>'Inbound SOS &amp; EOD'!BQ66+'Inbound SOS &amp; EOD'!BQ89</f>
        <v>0</v>
      </c>
      <c r="BR18" s="79">
        <f>'Inbound SOS &amp; EOD'!BR66+'Inbound SOS &amp; EOD'!BR89</f>
        <v>0</v>
      </c>
      <c r="BS18" s="79">
        <f>'Inbound SOS &amp; EOD'!BS66+'Inbound SOS &amp; EOD'!BS89</f>
        <v>0</v>
      </c>
      <c r="BT18" s="79">
        <f>'Inbound SOS &amp; EOD'!BT66+'Inbound SOS &amp; EOD'!BT89</f>
        <v>0</v>
      </c>
      <c r="BU18" s="79">
        <f>'Inbound SOS &amp; EOD'!BU66+'Inbound SOS &amp; EOD'!BU89</f>
        <v>0</v>
      </c>
      <c r="BV18" s="79">
        <f>'Inbound SOS &amp; EOD'!BV66+'Inbound SOS &amp; EOD'!BV89</f>
        <v>0</v>
      </c>
      <c r="BW18" s="79">
        <f>'Inbound SOS &amp; EOD'!BW66+'Inbound SOS &amp; EOD'!BW89</f>
        <v>481</v>
      </c>
      <c r="BX18" s="79">
        <f>'Inbound SOS &amp; EOD'!BX66+'Inbound SOS &amp; EOD'!BX89</f>
        <v>438</v>
      </c>
      <c r="BY18" s="79">
        <f>'Inbound SOS &amp; EOD'!BY66+'Inbound SOS &amp; EOD'!BY89</f>
        <v>53</v>
      </c>
      <c r="BZ18" s="79">
        <f>'Inbound SOS &amp; EOD'!BZ66+'Inbound SOS &amp; EOD'!BZ89</f>
        <v>286</v>
      </c>
      <c r="CA18" s="79">
        <f>'Inbound SOS &amp; EOD'!CA66+'Inbound SOS &amp; EOD'!CA89</f>
        <v>0</v>
      </c>
      <c r="CB18" s="79">
        <f>'Inbound SOS &amp; EOD'!CB66+'Inbound SOS &amp; EOD'!CB89</f>
        <v>441</v>
      </c>
      <c r="CC18" s="79">
        <f>'Inbound SOS &amp; EOD'!CC66+'Inbound SOS &amp; EOD'!CC89</f>
        <v>191</v>
      </c>
      <c r="CD18" s="79">
        <f>'Inbound SOS &amp; EOD'!CD66+'Inbound SOS &amp; EOD'!CD89</f>
        <v>0</v>
      </c>
      <c r="CE18" s="79">
        <f>'Inbound SOS &amp; EOD'!CE66+'Inbound SOS &amp; EOD'!CE89</f>
        <v>0</v>
      </c>
      <c r="CF18" s="79">
        <f>'Inbound SOS &amp; EOD'!CF66+'Inbound SOS &amp; EOD'!CF89</f>
        <v>353</v>
      </c>
      <c r="CG18" s="79">
        <f>'Inbound SOS &amp; EOD'!CG66+'Inbound SOS &amp; EOD'!CG89</f>
        <v>408</v>
      </c>
      <c r="CH18" s="79">
        <f>'Inbound SOS &amp; EOD'!CH66+'Inbound SOS &amp; EOD'!CH89</f>
        <v>178</v>
      </c>
      <c r="CI18" s="79">
        <f>'Inbound SOS &amp; EOD'!CI66+'Inbound SOS &amp; EOD'!CI89</f>
        <v>439</v>
      </c>
      <c r="CJ18" s="79">
        <f>'Inbound SOS &amp; EOD'!CJ66+'Inbound SOS &amp; EOD'!CJ89</f>
        <v>282</v>
      </c>
      <c r="CK18" s="79">
        <f>'Inbound SOS &amp; EOD'!CK66+'Inbound SOS &amp; EOD'!CK89</f>
        <v>305</v>
      </c>
      <c r="CL18" s="79">
        <f>'Inbound SOS &amp; EOD'!CL66+'Inbound SOS &amp; EOD'!CL89</f>
        <v>374</v>
      </c>
      <c r="CM18" s="79">
        <f>'Inbound SOS &amp; EOD'!CM66+'Inbound SOS &amp; EOD'!CM89</f>
        <v>5</v>
      </c>
      <c r="CN18" s="79">
        <f>'Inbound SOS &amp; EOD'!CN66+'Inbound SOS &amp; EOD'!CN89</f>
        <v>0</v>
      </c>
      <c r="CO18" s="79">
        <f>'Inbound SOS &amp; EOD'!CO66+'Inbound SOS &amp; EOD'!CO89</f>
        <v>0</v>
      </c>
      <c r="CP18" s="79">
        <f>'Inbound SOS &amp; EOD'!CP66+'Inbound SOS &amp; EOD'!CP89</f>
        <v>0</v>
      </c>
      <c r="CQ18" s="79">
        <f>'Inbound SOS &amp; EOD'!CQ66+'Inbound SOS &amp; EOD'!CQ89</f>
        <v>0</v>
      </c>
      <c r="CR18" s="79">
        <f>'Inbound SOS &amp; EOD'!CR66+'Inbound SOS &amp; EOD'!CR89</f>
        <v>11</v>
      </c>
      <c r="CS18" s="79">
        <f>'Inbound SOS &amp; EOD'!CS66+'Inbound SOS &amp; EOD'!CS89</f>
        <v>186</v>
      </c>
      <c r="CT18" s="79">
        <f>'Inbound SOS &amp; EOD'!CT66+'Inbound SOS &amp; EOD'!CT89</f>
        <v>70</v>
      </c>
      <c r="CU18" s="79">
        <f>'Inbound SOS &amp; EOD'!CU66+'Inbound SOS &amp; EOD'!CU89</f>
        <v>126</v>
      </c>
      <c r="CV18" s="79">
        <f>'Inbound SOS &amp; EOD'!CV66+'Inbound SOS &amp; EOD'!CV89</f>
        <v>0</v>
      </c>
      <c r="CW18" s="79">
        <f>'Inbound SOS &amp; EOD'!CW66+'Inbound SOS &amp; EOD'!CW89</f>
        <v>54</v>
      </c>
      <c r="CX18" s="79">
        <f>'Inbound SOS &amp; EOD'!CX66+'Inbound SOS &amp; EOD'!CX89</f>
        <v>0</v>
      </c>
      <c r="CY18" s="79">
        <f>'Inbound SOS &amp; EOD'!CY66+'Inbound SOS &amp; EOD'!CY89</f>
        <v>0</v>
      </c>
      <c r="CZ18" s="79">
        <f>'Inbound SOS &amp; EOD'!CZ66+'Inbound SOS &amp; EOD'!CZ89</f>
        <v>312</v>
      </c>
      <c r="DA18" s="79">
        <f>'Inbound SOS &amp; EOD'!DA66+'Inbound SOS &amp; EOD'!DA89</f>
        <v>20</v>
      </c>
      <c r="DB18" s="79">
        <f>'Inbound SOS &amp; EOD'!DB66+'Inbound SOS &amp; EOD'!DB89</f>
        <v>0</v>
      </c>
      <c r="DC18" s="79">
        <f>'Inbound SOS &amp; EOD'!DC66+'Inbound SOS &amp; EOD'!DC89</f>
        <v>282</v>
      </c>
      <c r="DD18" s="79">
        <f>'Inbound SOS &amp; EOD'!DD66+'Inbound SOS &amp; EOD'!DD89</f>
        <v>474</v>
      </c>
      <c r="DE18" s="79">
        <f>'Inbound SOS &amp; EOD'!DE66+'Inbound SOS &amp; EOD'!DE89</f>
        <v>543</v>
      </c>
      <c r="DF18" s="79">
        <f>'Inbound SOS &amp; EOD'!DF66+'Inbound SOS &amp; EOD'!DF89</f>
        <v>442</v>
      </c>
      <c r="DG18" s="79">
        <f>'Inbound SOS &amp; EOD'!DG66+'Inbound SOS &amp; EOD'!DG89</f>
        <v>672</v>
      </c>
      <c r="DH18" s="79">
        <f>'Inbound SOS &amp; EOD'!DH66+'Inbound SOS &amp; EOD'!DH89</f>
        <v>538</v>
      </c>
      <c r="DI18" s="79">
        <f>'Inbound SOS &amp; EOD'!DI66+'Inbound SOS &amp; EOD'!DI89</f>
        <v>78</v>
      </c>
      <c r="DJ18" s="79">
        <f>'Inbound SOS &amp; EOD'!DJ66+'Inbound SOS &amp; EOD'!DJ89</f>
        <v>0</v>
      </c>
      <c r="DK18" s="79">
        <f>'Inbound SOS &amp; EOD'!DK66+'Inbound SOS &amp; EOD'!DK89</f>
        <v>0</v>
      </c>
      <c r="DL18" s="79">
        <f>'Inbound SOS &amp; EOD'!DL66+'Inbound SOS &amp; EOD'!DL89</f>
        <v>0</v>
      </c>
      <c r="DM18" s="79">
        <f>'Inbound SOS &amp; EOD'!DM66+'Inbound SOS &amp; EOD'!DM89</f>
        <v>65</v>
      </c>
      <c r="DN18" s="79">
        <f>'Inbound SOS &amp; EOD'!DN66+'Inbound SOS &amp; EOD'!DN89</f>
        <v>38</v>
      </c>
      <c r="DO18" s="79">
        <f>'Inbound SOS &amp; EOD'!DO66+'Inbound SOS &amp; EOD'!DO89</f>
        <v>3</v>
      </c>
      <c r="DP18" s="79">
        <f>'Inbound SOS &amp; EOD'!DP66+'Inbound SOS &amp; EOD'!DP89</f>
        <v>0</v>
      </c>
      <c r="DQ18" s="79">
        <f>'Inbound SOS &amp; EOD'!DQ66+'Inbound SOS &amp; EOD'!DQ89</f>
        <v>61</v>
      </c>
      <c r="DR18" s="79">
        <f>'Inbound SOS &amp; EOD'!DR66+'Inbound SOS &amp; EOD'!DR89</f>
        <v>0</v>
      </c>
      <c r="DS18" s="79">
        <f>'Inbound SOS &amp; EOD'!DS66+'Inbound SOS &amp; EOD'!DS89</f>
        <v>0</v>
      </c>
      <c r="DT18" s="79">
        <f>'Inbound SOS &amp; EOD'!DT66+'Inbound SOS &amp; EOD'!DT89</f>
        <v>386</v>
      </c>
      <c r="DU18" s="79">
        <f>'Inbound SOS &amp; EOD'!DU66+'Inbound SOS &amp; EOD'!DU89</f>
        <v>410</v>
      </c>
      <c r="DV18" s="79">
        <f>'Inbound SOS &amp; EOD'!DV66+'Inbound SOS &amp; EOD'!DV89</f>
        <v>314</v>
      </c>
      <c r="DW18" s="79">
        <f>'Inbound SOS &amp; EOD'!DW66+'Inbound SOS &amp; EOD'!DW89</f>
        <v>1</v>
      </c>
      <c r="DX18" s="79">
        <f>'Inbound SOS &amp; EOD'!DX66+'Inbound SOS &amp; EOD'!DX89</f>
        <v>1</v>
      </c>
      <c r="DY18" s="79">
        <f>'Inbound SOS &amp; EOD'!DY66+'Inbound SOS &amp; EOD'!DY89</f>
        <v>0</v>
      </c>
      <c r="DZ18" s="79">
        <f>'Inbound SOS &amp; EOD'!DZ66+'Inbound SOS &amp; EOD'!DZ89</f>
        <v>24</v>
      </c>
      <c r="EA18" s="79">
        <f>'Inbound SOS &amp; EOD'!EA66+'Inbound SOS &amp; EOD'!EA89</f>
        <v>8</v>
      </c>
      <c r="EB18" s="79">
        <f>'Inbound SOS &amp; EOD'!EB66+'Inbound SOS &amp; EOD'!EB89</f>
        <v>295</v>
      </c>
      <c r="EC18" s="79">
        <f>'Inbound SOS &amp; EOD'!EC66+'Inbound SOS &amp; EOD'!EC89</f>
        <v>224</v>
      </c>
      <c r="ED18" s="79">
        <f>'Inbound SOS &amp; EOD'!ED66+'Inbound SOS &amp; EOD'!ED89</f>
        <v>0</v>
      </c>
      <c r="EE18" s="79">
        <f>'Inbound SOS &amp; EOD'!EE66+'Inbound SOS &amp; EOD'!EE89</f>
        <v>0</v>
      </c>
      <c r="EF18" s="79">
        <f>'Inbound SOS &amp; EOD'!EF66+'Inbound SOS &amp; EOD'!EF89</f>
        <v>0</v>
      </c>
      <c r="EG18" s="79">
        <f>'Inbound SOS &amp; EOD'!EG66+'Inbound SOS &amp; EOD'!EG89</f>
        <v>205</v>
      </c>
      <c r="EH18" s="79">
        <f>'Inbound SOS &amp; EOD'!EH66+'Inbound SOS &amp; EOD'!EH89</f>
        <v>563</v>
      </c>
      <c r="EI18" s="79">
        <f>'Inbound SOS &amp; EOD'!EI66+'Inbound SOS &amp; EOD'!EI89</f>
        <v>396</v>
      </c>
      <c r="EJ18" s="79">
        <f>'Inbound SOS &amp; EOD'!EJ66+'Inbound SOS &amp; EOD'!EJ89</f>
        <v>338</v>
      </c>
      <c r="EK18" s="79">
        <f>'Inbound SOS &amp; EOD'!EK66+'Inbound SOS &amp; EOD'!EK89</f>
        <v>0</v>
      </c>
      <c r="EL18" s="79">
        <f>'Inbound SOS &amp; EOD'!EL66+'Inbound SOS &amp; EOD'!EL89</f>
        <v>0</v>
      </c>
      <c r="EM18" s="79">
        <f>'Inbound SOS &amp; EOD'!EM66+'Inbound SOS &amp; EOD'!EM89</f>
        <v>326</v>
      </c>
      <c r="EN18" s="79">
        <f>'Inbound SOS &amp; EOD'!EN66+'Inbound SOS &amp; EOD'!EN89</f>
        <v>837</v>
      </c>
      <c r="EO18" s="79">
        <f>'Inbound SOS &amp; EOD'!EO66+'Inbound SOS &amp; EOD'!EO89</f>
        <v>732</v>
      </c>
      <c r="EP18" s="79">
        <f>'Inbound SOS &amp; EOD'!EP66+'Inbound SOS &amp; EOD'!EP89</f>
        <v>282</v>
      </c>
      <c r="EQ18" s="79">
        <f>'Inbound SOS &amp; EOD'!EQ66+'Inbound SOS &amp; EOD'!EQ89</f>
        <v>285</v>
      </c>
      <c r="ER18" s="79">
        <f>'Inbound SOS &amp; EOD'!ER66+'Inbound SOS &amp; EOD'!ER89</f>
        <v>221</v>
      </c>
      <c r="ES18" s="79">
        <f>'Inbound SOS &amp; EOD'!ES66+'Inbound SOS &amp; EOD'!ES89</f>
        <v>100</v>
      </c>
      <c r="ET18" s="79">
        <f>'Inbound SOS &amp; EOD'!ET66+'Inbound SOS &amp; EOD'!ET89</f>
        <v>0</v>
      </c>
      <c r="EU18" s="79">
        <f>'Inbound SOS &amp; EOD'!EU66+'Inbound SOS &amp; EOD'!EU89</f>
        <v>48</v>
      </c>
      <c r="EV18" s="79">
        <f>'Inbound SOS &amp; EOD'!EV66+'Inbound SOS &amp; EOD'!EV89</f>
        <v>344</v>
      </c>
      <c r="EW18" s="79">
        <f>'Inbound SOS &amp; EOD'!EW66+'Inbound SOS &amp; EOD'!EW89</f>
        <v>967</v>
      </c>
      <c r="EX18" s="79">
        <f>'Inbound SOS &amp; EOD'!EX66+'Inbound SOS &amp; EOD'!EX89</f>
        <v>398</v>
      </c>
      <c r="EY18" s="79">
        <f>'Inbound SOS &amp; EOD'!EY66+'Inbound SOS &amp; EOD'!EY89</f>
        <v>184</v>
      </c>
      <c r="EZ18" s="79">
        <f>'Inbound SOS &amp; EOD'!EZ66+'Inbound SOS &amp; EOD'!EZ89</f>
        <v>0</v>
      </c>
      <c r="FA18" s="79">
        <f>'Inbound SOS &amp; EOD'!FA66+'Inbound SOS &amp; EOD'!FA89</f>
        <v>0</v>
      </c>
      <c r="FB18" s="79">
        <f>'Inbound SOS &amp; EOD'!FB66+'Inbound SOS &amp; EOD'!FB89</f>
        <v>10</v>
      </c>
      <c r="FC18" s="79">
        <f>'Inbound SOS &amp; EOD'!FC66+'Inbound SOS &amp; EOD'!FC89</f>
        <v>44</v>
      </c>
      <c r="FD18" s="79">
        <f>'Inbound SOS &amp; EOD'!FD66+'Inbound SOS &amp; EOD'!FD89</f>
        <v>207</v>
      </c>
      <c r="FE18" s="79">
        <f>'Inbound SOS &amp; EOD'!FE66+'Inbound SOS &amp; EOD'!FE89</f>
        <v>0</v>
      </c>
      <c r="FF18" s="79">
        <f>'Inbound SOS &amp; EOD'!FF66+'Inbound SOS &amp; EOD'!FF89</f>
        <v>0</v>
      </c>
      <c r="FG18" s="79">
        <f>'Inbound SOS &amp; EOD'!FG66+'Inbound SOS &amp; EOD'!FG89</f>
        <v>0</v>
      </c>
      <c r="FH18" s="79">
        <f>'Inbound SOS &amp; EOD'!FH66+'Inbound SOS &amp; EOD'!FH89</f>
        <v>0</v>
      </c>
      <c r="FI18" s="79">
        <f>'Inbound SOS &amp; EOD'!FI66+'Inbound SOS &amp; EOD'!FI89</f>
        <v>142</v>
      </c>
      <c r="FJ18" s="79">
        <f>'Inbound SOS &amp; EOD'!FJ66+'Inbound SOS &amp; EOD'!FJ89</f>
        <v>131</v>
      </c>
      <c r="FK18" s="79">
        <f>'Inbound SOS &amp; EOD'!FK66+'Inbound SOS &amp; EOD'!FK89</f>
        <v>0</v>
      </c>
      <c r="FL18" s="79">
        <f>'Inbound SOS &amp; EOD'!FL66+'Inbound SOS &amp; EOD'!FL89</f>
        <v>2</v>
      </c>
      <c r="FM18" s="79">
        <f>'Inbound SOS &amp; EOD'!FM66+'Inbound SOS &amp; EOD'!FM89</f>
        <v>5</v>
      </c>
      <c r="FN18" s="79">
        <f>'Inbound SOS &amp; EOD'!FN66+'Inbound SOS &amp; EOD'!FN89</f>
        <v>58</v>
      </c>
      <c r="FO18" s="79">
        <f>'Inbound SOS &amp; EOD'!FO66+'Inbound SOS &amp; EOD'!FO89</f>
        <v>0</v>
      </c>
      <c r="FP18" s="79">
        <f>'Inbound SOS &amp; EOD'!FP66+'Inbound SOS &amp; EOD'!FP89</f>
        <v>0</v>
      </c>
      <c r="FQ18" s="79">
        <f>'Inbound SOS &amp; EOD'!FQ66+'Inbound SOS &amp; EOD'!FQ89</f>
        <v>16</v>
      </c>
      <c r="FR18" s="79">
        <f>'Inbound SOS &amp; EOD'!FR66+'Inbound SOS &amp; EOD'!FR89</f>
        <v>182</v>
      </c>
      <c r="FS18" s="79">
        <f>'Inbound SOS &amp; EOD'!FS66+'Inbound SOS &amp; EOD'!FS89</f>
        <v>0</v>
      </c>
      <c r="FT18" s="79">
        <f>'Inbound SOS &amp; EOD'!FT66+'Inbound SOS &amp; EOD'!FT89</f>
        <v>0</v>
      </c>
      <c r="FU18" s="79">
        <f>'Inbound SOS &amp; EOD'!FU66+'Inbound SOS &amp; EOD'!FU89</f>
        <v>218</v>
      </c>
      <c r="FV18" s="79">
        <f>'Inbound SOS &amp; EOD'!FV66+'Inbound SOS &amp; EOD'!FV89</f>
        <v>63</v>
      </c>
      <c r="FW18" s="79">
        <f>'Inbound SOS &amp; EOD'!FW66+'Inbound SOS &amp; EOD'!FW89</f>
        <v>124</v>
      </c>
      <c r="FX18" s="79">
        <f>'Inbound SOS &amp; EOD'!FX66+'Inbound SOS &amp; EOD'!FX89</f>
        <v>53</v>
      </c>
      <c r="FY18" s="79">
        <f>'Inbound SOS &amp; EOD'!FY66+'Inbound SOS &amp; EOD'!FY89</f>
        <v>0</v>
      </c>
      <c r="FZ18" s="79">
        <f>'Inbound SOS &amp; EOD'!FZ66+'Inbound SOS &amp; EOD'!FZ89</f>
        <v>0</v>
      </c>
      <c r="GA18" s="79">
        <f>'Inbound SOS &amp; EOD'!GA66+'Inbound SOS &amp; EOD'!GA89</f>
        <v>0</v>
      </c>
      <c r="GB18" s="79">
        <f>'Inbound SOS &amp; EOD'!GB66+'Inbound SOS &amp; EOD'!GB89</f>
        <v>0</v>
      </c>
      <c r="GC18" s="79">
        <f>'Inbound SOS &amp; EOD'!GC66+'Inbound SOS &amp; EOD'!GC89</f>
        <v>0</v>
      </c>
      <c r="GD18" s="79">
        <f>'Inbound SOS &amp; EOD'!GD66+'Inbound SOS &amp; EOD'!GD89</f>
        <v>0</v>
      </c>
      <c r="GE18" s="79">
        <f>'Inbound SOS &amp; EOD'!GE66+'Inbound SOS &amp; EOD'!GE89</f>
        <v>0</v>
      </c>
      <c r="GF18" s="79">
        <f>'Inbound SOS &amp; EOD'!GF66+'Inbound SOS &amp; EOD'!GF89</f>
        <v>155</v>
      </c>
      <c r="GG18" s="79">
        <f>'Inbound SOS &amp; EOD'!GG66+'Inbound SOS &amp; EOD'!GG89</f>
        <v>252</v>
      </c>
      <c r="GH18" s="79">
        <f>'Inbound SOS &amp; EOD'!GH66+'Inbound SOS &amp; EOD'!GH89</f>
        <v>211</v>
      </c>
      <c r="GI18" s="79">
        <f>'Inbound SOS &amp; EOD'!GI66+'Inbound SOS &amp; EOD'!GI89</f>
        <v>0</v>
      </c>
      <c r="GJ18" s="79">
        <f>'Inbound SOS &amp; EOD'!GJ66+'Inbound SOS &amp; EOD'!GJ89</f>
        <v>0</v>
      </c>
      <c r="GK18" s="79">
        <f>'Inbound SOS &amp; EOD'!GK66+'Inbound SOS &amp; EOD'!GK89</f>
        <v>0</v>
      </c>
      <c r="GL18" s="79">
        <f>'Inbound SOS &amp; EOD'!GL66+'Inbound SOS &amp; EOD'!GL89</f>
        <v>24</v>
      </c>
      <c r="GM18" s="79">
        <f>'Inbound SOS &amp; EOD'!GM66+'Inbound SOS &amp; EOD'!GM89</f>
        <v>172</v>
      </c>
      <c r="GN18" s="79">
        <f>'Inbound SOS &amp; EOD'!GN66+'Inbound SOS &amp; EOD'!GN89</f>
        <v>0</v>
      </c>
      <c r="GO18" s="79">
        <f>'Inbound SOS &amp; EOD'!GO66+'Inbound SOS &amp; EOD'!GO89</f>
        <v>0</v>
      </c>
      <c r="GP18" s="79">
        <f>'Inbound SOS &amp; EOD'!GP66+'Inbound SOS &amp; EOD'!GP89</f>
        <v>0</v>
      </c>
      <c r="GQ18" s="79">
        <f>'Inbound SOS &amp; EOD'!GQ66+'Inbound SOS &amp; EOD'!GQ89</f>
        <v>0</v>
      </c>
      <c r="GR18" s="79">
        <f>'Inbound SOS &amp; EOD'!GR66+'Inbound SOS &amp; EOD'!GR89</f>
        <v>1</v>
      </c>
      <c r="GS18" s="79">
        <f>'Inbound SOS &amp; EOD'!GS66+'Inbound SOS &amp; EOD'!GS89</f>
        <v>0</v>
      </c>
      <c r="GT18" s="79">
        <f>'Inbound SOS &amp; EOD'!GT66+'Inbound SOS &amp; EOD'!GT89</f>
        <v>0</v>
      </c>
      <c r="GU18" s="79">
        <f>'Inbound SOS &amp; EOD'!GU66+'Inbound SOS &amp; EOD'!GU89</f>
        <v>0</v>
      </c>
      <c r="GV18" s="79">
        <f>'Inbound SOS &amp; EOD'!GV66+'Inbound SOS &amp; EOD'!GV89</f>
        <v>0</v>
      </c>
      <c r="GW18" s="79">
        <f>'Inbound SOS &amp; EOD'!GW66+'Inbound SOS &amp; EOD'!GW89</f>
        <v>0</v>
      </c>
      <c r="GX18" s="79">
        <f>'Inbound SOS &amp; EOD'!GX66+'Inbound SOS &amp; EOD'!GX89</f>
        <v>158</v>
      </c>
      <c r="GY18" s="79">
        <f>'Inbound SOS &amp; EOD'!GY66+'Inbound SOS &amp; EOD'!GY89</f>
        <v>395</v>
      </c>
      <c r="GZ18" s="79">
        <f>'Inbound SOS &amp; EOD'!GZ66+'Inbound SOS &amp; EOD'!GZ89</f>
        <v>538</v>
      </c>
      <c r="HA18" s="79">
        <f>'Inbound SOS &amp; EOD'!HA66+'Inbound SOS &amp; EOD'!HA89</f>
        <v>320</v>
      </c>
      <c r="HB18" s="79">
        <f>'Inbound SOS &amp; EOD'!HB66+'Inbound SOS &amp; EOD'!HB89</f>
        <v>42</v>
      </c>
      <c r="HC18" s="79">
        <f>'Inbound SOS &amp; EOD'!HC66+'Inbound SOS &amp; EOD'!HC89</f>
        <v>0</v>
      </c>
      <c r="HD18" s="79">
        <f>'Inbound SOS &amp; EOD'!HD66+'Inbound SOS &amp; EOD'!HD89</f>
        <v>0</v>
      </c>
      <c r="HE18" s="79">
        <f>'Inbound SOS &amp; EOD'!HE66+'Inbound SOS &amp; EOD'!HE89</f>
        <v>0</v>
      </c>
      <c r="HF18" s="79">
        <f>'Inbound SOS &amp; EOD'!HF66+'Inbound SOS &amp; EOD'!HF89</f>
        <v>0</v>
      </c>
      <c r="HG18" s="79">
        <f>'Inbound SOS &amp; EOD'!HG66+'Inbound SOS &amp; EOD'!HG89</f>
        <v>4</v>
      </c>
      <c r="HH18" s="79">
        <f>'Inbound SOS &amp; EOD'!HH66+'Inbound SOS &amp; EOD'!HH89</f>
        <v>0</v>
      </c>
      <c r="HI18" s="79">
        <f>'Inbound SOS &amp; EOD'!HI66+'Inbound SOS &amp; EOD'!HI89</f>
        <v>0</v>
      </c>
      <c r="HJ18" s="79">
        <f>'Inbound SOS &amp; EOD'!HJ66+'Inbound SOS &amp; EOD'!HJ89</f>
        <v>0</v>
      </c>
      <c r="HK18" s="79">
        <f>'Inbound SOS &amp; EOD'!HK66+'Inbound SOS &amp; EOD'!HK89</f>
        <v>0</v>
      </c>
      <c r="HL18" s="79">
        <f>'Inbound SOS &amp; EOD'!HL66+'Inbound SOS &amp; EOD'!HL89</f>
        <v>0</v>
      </c>
      <c r="HM18" s="79">
        <f>'Inbound SOS &amp; EOD'!HM66+'Inbound SOS &amp; EOD'!HM89</f>
        <v>0</v>
      </c>
      <c r="HN18" s="79">
        <f>'Inbound SOS &amp; EOD'!HN66+'Inbound SOS &amp; EOD'!HN89</f>
        <v>393</v>
      </c>
      <c r="HO18" s="79">
        <f>'Inbound SOS &amp; EOD'!HO66+'Inbound SOS &amp; EOD'!HO89</f>
        <v>227</v>
      </c>
      <c r="HP18" s="79">
        <f>'Inbound SOS &amp; EOD'!HP66+'Inbound SOS &amp; EOD'!HP89</f>
        <v>67</v>
      </c>
      <c r="HQ18" s="79">
        <f>'Inbound SOS &amp; EOD'!HQ66+'Inbound SOS &amp; EOD'!HQ89</f>
        <v>83</v>
      </c>
      <c r="HR18" s="79">
        <f>'Inbound SOS &amp; EOD'!HR66+'Inbound SOS &amp; EOD'!HR89</f>
        <v>0</v>
      </c>
      <c r="HS18" s="79">
        <f>'Inbound SOS &amp; EOD'!HS66+'Inbound SOS &amp; EOD'!HS89</f>
        <v>132</v>
      </c>
      <c r="HT18" s="79">
        <f>'Inbound SOS &amp; EOD'!HT66+'Inbound SOS &amp; EOD'!HT89</f>
        <v>429</v>
      </c>
      <c r="HU18" s="79">
        <f>'Inbound SOS &amp; EOD'!HU66+'Inbound SOS &amp; EOD'!HU89</f>
        <v>64</v>
      </c>
      <c r="HV18" s="79">
        <f>'Inbound SOS &amp; EOD'!HV66+'Inbound SOS &amp; EOD'!HV89</f>
        <v>43</v>
      </c>
      <c r="HW18" s="79">
        <f>'Inbound SOS &amp; EOD'!HW66+'Inbound SOS &amp; EOD'!HW89</f>
        <v>26</v>
      </c>
      <c r="HX18" s="79">
        <f>'Inbound SOS &amp; EOD'!HX66+'Inbound SOS &amp; EOD'!HX89</f>
        <v>32</v>
      </c>
      <c r="HY18" s="79">
        <f>'Inbound SOS &amp; EOD'!HY66+'Inbound SOS &amp; EOD'!HY89</f>
        <v>45</v>
      </c>
      <c r="HZ18" s="79">
        <f>'Inbound SOS &amp; EOD'!HZ66+'Inbound SOS &amp; EOD'!HZ89</f>
        <v>0</v>
      </c>
      <c r="IA18" s="79">
        <f>'Inbound SOS &amp; EOD'!IA66+'Inbound SOS &amp; EOD'!IA89</f>
        <v>0</v>
      </c>
      <c r="IB18" s="79">
        <f>'Inbound SOS &amp; EOD'!IB66+'Inbound SOS &amp; EOD'!IB89</f>
        <v>178</v>
      </c>
      <c r="IC18" s="79">
        <f>'Inbound SOS &amp; EOD'!IC66+'Inbound SOS &amp; EOD'!IC89</f>
        <v>153</v>
      </c>
      <c r="ID18" s="79">
        <f>'Inbound SOS &amp; EOD'!ID66+'Inbound SOS &amp; EOD'!ID89</f>
        <v>194</v>
      </c>
      <c r="IE18" s="79">
        <f>'Inbound SOS &amp; EOD'!IE66+'Inbound SOS &amp; EOD'!IE89</f>
        <v>3</v>
      </c>
      <c r="IF18" s="79">
        <f>'Inbound SOS &amp; EOD'!IF66+'Inbound SOS &amp; EOD'!IF89</f>
        <v>0</v>
      </c>
      <c r="IG18" s="79">
        <f>'Inbound SOS &amp; EOD'!IG66+'Inbound SOS &amp; EOD'!IG89</f>
        <v>111</v>
      </c>
      <c r="IH18" s="79">
        <f>'Inbound SOS &amp; EOD'!IH66+'Inbound SOS &amp; EOD'!IH89</f>
        <v>792</v>
      </c>
      <c r="II18" s="79">
        <f>'Inbound SOS &amp; EOD'!II66+'Inbound SOS &amp; EOD'!II89</f>
        <v>459</v>
      </c>
      <c r="IJ18" s="79">
        <f>'Inbound SOS &amp; EOD'!IJ66+'Inbound SOS &amp; EOD'!IJ89</f>
        <v>63</v>
      </c>
      <c r="IK18" s="79">
        <f>'Inbound SOS &amp; EOD'!IK66+'Inbound SOS &amp; EOD'!IK89</f>
        <v>0</v>
      </c>
      <c r="IL18" s="79">
        <f>'Inbound SOS &amp; EOD'!IL66+'Inbound SOS &amp; EOD'!IL89</f>
        <v>451</v>
      </c>
      <c r="IM18" s="79">
        <f>'Inbound SOS &amp; EOD'!IM66+'Inbound SOS &amp; EOD'!IM89</f>
        <v>543</v>
      </c>
      <c r="IN18" s="79">
        <f>'Inbound SOS &amp; EOD'!IN66+'Inbound SOS &amp; EOD'!IN89</f>
        <v>425</v>
      </c>
      <c r="IO18" s="79">
        <f>'Inbound SOS &amp; EOD'!IO66+'Inbound SOS &amp; EOD'!IO89</f>
        <v>2</v>
      </c>
      <c r="IP18" s="79">
        <f>'Inbound SOS &amp; EOD'!IP66+'Inbound SOS &amp; EOD'!IP89</f>
        <v>2</v>
      </c>
      <c r="IQ18" s="79">
        <f>'Inbound SOS &amp; EOD'!IQ66+'Inbound SOS &amp; EOD'!IQ89</f>
        <v>102</v>
      </c>
      <c r="IR18" s="79">
        <f>'Inbound SOS &amp; EOD'!IR66+'Inbound SOS &amp; EOD'!IR89</f>
        <v>26</v>
      </c>
      <c r="IS18" s="79">
        <f>'Inbound SOS &amp; EOD'!IS66+'Inbound SOS &amp; EOD'!IS89</f>
        <v>22</v>
      </c>
      <c r="IT18" s="79">
        <f>'Inbound SOS &amp; EOD'!IT66+'Inbound SOS &amp; EOD'!IT89</f>
        <v>1</v>
      </c>
      <c r="IU18" s="79">
        <f>'Inbound SOS &amp; EOD'!IU66+'Inbound SOS &amp; EOD'!IU89</f>
        <v>163</v>
      </c>
      <c r="IV18" s="79">
        <f>'Inbound SOS &amp; EOD'!IV66+'Inbound SOS &amp; EOD'!IV89</f>
        <v>665</v>
      </c>
      <c r="IW18" s="79">
        <f>'Inbound SOS &amp; EOD'!IW66+'Inbound SOS &amp; EOD'!IW89</f>
        <v>85</v>
      </c>
      <c r="IX18" s="79">
        <f>'Inbound SOS &amp; EOD'!IX66+'Inbound SOS &amp; EOD'!IX89</f>
        <v>327</v>
      </c>
      <c r="IY18" s="79">
        <f>'Inbound SOS &amp; EOD'!IY66+'Inbound SOS &amp; EOD'!IY89</f>
        <v>136</v>
      </c>
      <c r="IZ18" s="79">
        <f>'Inbound SOS &amp; EOD'!IZ66+'Inbound SOS &amp; EOD'!IZ89</f>
        <v>191</v>
      </c>
      <c r="JA18" s="79">
        <f>'Inbound SOS &amp; EOD'!JA66+'Inbound SOS &amp; EOD'!JA89</f>
        <v>656</v>
      </c>
      <c r="JB18" s="79">
        <f>'Inbound SOS &amp; EOD'!JB66+'Inbound SOS &amp; EOD'!JB89</f>
        <v>214</v>
      </c>
      <c r="JC18" s="79">
        <f>'Inbound SOS &amp; EOD'!JC66+'Inbound SOS &amp; EOD'!JC89</f>
        <v>75</v>
      </c>
      <c r="JD18" s="79">
        <f>'Inbound SOS &amp; EOD'!JD66+'Inbound SOS &amp; EOD'!JD89</f>
        <v>6</v>
      </c>
      <c r="JE18" s="79">
        <f>'Inbound SOS &amp; EOD'!JE66+'Inbound SOS &amp; EOD'!JE89</f>
        <v>0</v>
      </c>
      <c r="JF18" s="79">
        <f>'Inbound SOS &amp; EOD'!JF66+'Inbound SOS &amp; EOD'!JF89</f>
        <v>0</v>
      </c>
      <c r="JG18" s="79">
        <f>'Inbound SOS &amp; EOD'!JG66+'Inbound SOS &amp; EOD'!JG89</f>
        <v>0</v>
      </c>
      <c r="JH18" s="79">
        <f>'Inbound SOS &amp; EOD'!JH66+'Inbound SOS &amp; EOD'!JH89</f>
        <v>0</v>
      </c>
      <c r="JI18" s="79">
        <f>'Inbound SOS &amp; EOD'!JI66+'Inbound SOS &amp; EOD'!JI89</f>
        <v>0</v>
      </c>
      <c r="JJ18" s="79">
        <f>'Inbound SOS &amp; EOD'!JJ66+'Inbound SOS &amp; EOD'!JJ89</f>
        <v>0</v>
      </c>
      <c r="JK18" s="79">
        <f>'Inbound SOS &amp; EOD'!JK66+'Inbound SOS &amp; EOD'!JK89</f>
        <v>0</v>
      </c>
      <c r="JL18" s="79">
        <f>'Inbound SOS &amp; EOD'!JL66+'Inbound SOS &amp; EOD'!JL89</f>
        <v>0</v>
      </c>
      <c r="JM18" s="79">
        <f>'Inbound SOS &amp; EOD'!JM66+'Inbound SOS &amp; EOD'!JM89</f>
        <v>0</v>
      </c>
      <c r="JN18" s="79">
        <f>'Inbound SOS &amp; EOD'!JN66+'Inbound SOS &amp; EOD'!JN89</f>
        <v>0</v>
      </c>
      <c r="JO18" s="79">
        <f>'Inbound SOS &amp; EOD'!JO66+'Inbound SOS &amp; EOD'!JO89</f>
        <v>0</v>
      </c>
      <c r="JP18" s="79">
        <f>'Inbound SOS &amp; EOD'!JP66+'Inbound SOS &amp; EOD'!JP89</f>
        <v>0</v>
      </c>
      <c r="JQ18" s="79">
        <f>'Inbound SOS &amp; EOD'!JQ66+'Inbound SOS &amp; EOD'!JQ89</f>
        <v>141</v>
      </c>
      <c r="JR18" s="79">
        <f>'Inbound SOS &amp; EOD'!JR66+'Inbound SOS &amp; EOD'!JR89</f>
        <v>732</v>
      </c>
      <c r="JS18" s="79">
        <f>'Inbound SOS &amp; EOD'!JS66+'Inbound SOS &amp; EOD'!JS89</f>
        <v>475</v>
      </c>
      <c r="JT18" s="79">
        <f>'Inbound SOS &amp; EOD'!JT66+'Inbound SOS &amp; EOD'!JT89</f>
        <v>760</v>
      </c>
      <c r="JU18" s="79">
        <f>'Inbound SOS &amp; EOD'!JU66+'Inbound SOS &amp; EOD'!JU89</f>
        <v>353</v>
      </c>
      <c r="JV18" s="79">
        <f>'Inbound SOS &amp; EOD'!JV66+'Inbound SOS &amp; EOD'!JV89</f>
        <v>714</v>
      </c>
      <c r="JW18" s="79">
        <f>'Inbound SOS &amp; EOD'!JW66+'Inbound SOS &amp; EOD'!JW89</f>
        <v>165</v>
      </c>
      <c r="JX18" s="79">
        <f>'Inbound SOS &amp; EOD'!JX66+'Inbound SOS &amp; EOD'!JX89</f>
        <v>805</v>
      </c>
      <c r="JY18" s="79">
        <f>'Inbound SOS &amp; EOD'!JY66+'Inbound SOS &amp; EOD'!JY89</f>
        <v>513</v>
      </c>
      <c r="JZ18" s="79">
        <f>'Inbound SOS &amp; EOD'!JZ66+'Inbound SOS &amp; EOD'!JZ89</f>
        <v>726</v>
      </c>
      <c r="KA18" s="79">
        <f>'Inbound SOS &amp; EOD'!KA66+'Inbound SOS &amp; EOD'!KA89</f>
        <v>710</v>
      </c>
      <c r="KB18" s="79">
        <f>'Inbound SOS &amp; EOD'!KB66+'Inbound SOS &amp; EOD'!KB89</f>
        <v>496</v>
      </c>
      <c r="KC18" s="79">
        <f>'Inbound SOS &amp; EOD'!KC66+'Inbound SOS &amp; EOD'!KC89</f>
        <v>782</v>
      </c>
      <c r="KD18" s="79">
        <f>'Inbound SOS &amp; EOD'!KD66+'Inbound SOS &amp; EOD'!KD89</f>
        <v>1009</v>
      </c>
      <c r="KE18" s="79">
        <f>'Inbound SOS &amp; EOD'!KE66+'Inbound SOS &amp; EOD'!KE89</f>
        <v>1152</v>
      </c>
      <c r="KF18" s="79">
        <f>'Inbound SOS &amp; EOD'!KF66+'Inbound SOS &amp; EOD'!KF89</f>
        <v>1127</v>
      </c>
      <c r="KG18" s="79">
        <f>'Inbound SOS &amp; EOD'!KG66+'Inbound SOS &amp; EOD'!KG89</f>
        <v>1265</v>
      </c>
      <c r="KH18" s="79">
        <f>'Inbound SOS &amp; EOD'!KH66+'Inbound SOS &amp; EOD'!KH89</f>
        <v>483</v>
      </c>
      <c r="KI18" s="79">
        <f>'Inbound SOS &amp; EOD'!KI66+'Inbound SOS &amp; EOD'!KI89</f>
        <v>473</v>
      </c>
      <c r="KJ18" s="79">
        <f>'Inbound SOS &amp; EOD'!KJ66+'Inbound SOS &amp; EOD'!KJ89</f>
        <v>1377</v>
      </c>
      <c r="KK18" s="79">
        <f>'Inbound SOS &amp; EOD'!KK66+'Inbound SOS &amp; EOD'!KK89</f>
        <v>1292</v>
      </c>
      <c r="KL18" s="79">
        <f>'Inbound SOS &amp; EOD'!KL66+'Inbound SOS &amp; EOD'!KL89</f>
        <v>1602</v>
      </c>
      <c r="KM18" s="79">
        <f>'Inbound SOS &amp; EOD'!KM66+'Inbound SOS &amp; EOD'!KM89</f>
        <v>1123</v>
      </c>
      <c r="KN18" s="79">
        <f>'Inbound SOS &amp; EOD'!KN66+'Inbound SOS &amp; EOD'!KN89</f>
        <v>0</v>
      </c>
      <c r="KO18" s="79">
        <f>'Inbound SOS &amp; EOD'!KO66+'Inbound SOS &amp; EOD'!KO89</f>
        <v>891</v>
      </c>
      <c r="KP18" s="79">
        <f>'Inbound SOS &amp; EOD'!KP66+'Inbound SOS &amp; EOD'!KP89</f>
        <v>1104</v>
      </c>
      <c r="KQ18" s="79">
        <f>'Inbound SOS &amp; EOD'!KQ66+'Inbound SOS &amp; EOD'!KQ89</f>
        <v>1329</v>
      </c>
      <c r="KR18" s="79">
        <f>'Inbound SOS &amp; EOD'!KR66+'Inbound SOS &amp; EOD'!KR89</f>
        <v>858</v>
      </c>
      <c r="KS18" s="79">
        <f>'Inbound SOS &amp; EOD'!KS66+'Inbound SOS &amp; EOD'!KS89</f>
        <v>859</v>
      </c>
      <c r="KT18" s="79">
        <f>'Inbound SOS &amp; EOD'!KT66+'Inbound SOS &amp; EOD'!KT89</f>
        <v>541</v>
      </c>
      <c r="KU18" s="79">
        <f>'Inbound SOS &amp; EOD'!KU66+'Inbound SOS &amp; EOD'!KU89</f>
        <v>477</v>
      </c>
      <c r="KV18" s="79">
        <f>'Inbound SOS &amp; EOD'!KV66+'Inbound SOS &amp; EOD'!KV89</f>
        <v>574</v>
      </c>
      <c r="KW18" s="79">
        <f>'Inbound SOS &amp; EOD'!KW66+'Inbound SOS &amp; EOD'!KW89</f>
        <v>250</v>
      </c>
      <c r="KX18" s="79">
        <f>'Inbound SOS &amp; EOD'!KX66+'Inbound SOS &amp; EOD'!KX89</f>
        <v>311</v>
      </c>
      <c r="KY18" s="79">
        <f>'Inbound SOS &amp; EOD'!KY66+'Inbound SOS &amp; EOD'!KY89</f>
        <v>802</v>
      </c>
      <c r="KZ18" s="79">
        <f>'Inbound SOS &amp; EOD'!KZ66+'Inbound SOS &amp; EOD'!KZ89</f>
        <v>485</v>
      </c>
      <c r="LA18" s="79">
        <f>'Inbound SOS &amp; EOD'!LA66+'Inbound SOS &amp; EOD'!LA89</f>
        <v>1043</v>
      </c>
      <c r="LB18" s="79">
        <f>'Inbound SOS &amp; EOD'!LB66+'Inbound SOS &amp; EOD'!LB89</f>
        <v>653</v>
      </c>
      <c r="LC18" s="79">
        <f>'Inbound SOS &amp; EOD'!LC66+'Inbound SOS &amp; EOD'!LC89</f>
        <v>171</v>
      </c>
      <c r="LD18" s="79">
        <f>'Inbound SOS &amp; EOD'!LD66+'Inbound SOS &amp; EOD'!LD89</f>
        <v>1</v>
      </c>
      <c r="LE18" s="79">
        <f>'Inbound SOS &amp; EOD'!LE66+'Inbound SOS &amp; EOD'!LE89</f>
        <v>0</v>
      </c>
      <c r="LF18" s="79">
        <f>'Inbound SOS &amp; EOD'!LF66+'Inbound SOS &amp; EOD'!LF89</f>
        <v>354</v>
      </c>
      <c r="LG18" s="79">
        <f>'Inbound SOS &amp; EOD'!LG66+'Inbound SOS &amp; EOD'!LG89</f>
        <v>647</v>
      </c>
      <c r="LH18" s="79">
        <f>'Inbound SOS &amp; EOD'!LH66+'Inbound SOS &amp; EOD'!LH89</f>
        <v>489</v>
      </c>
      <c r="LI18" s="79">
        <f>'Inbound SOS &amp; EOD'!LI66+'Inbound SOS &amp; EOD'!LI89</f>
        <v>426</v>
      </c>
      <c r="LJ18" s="79">
        <f>'Inbound SOS &amp; EOD'!LJ66+'Inbound SOS &amp; EOD'!LJ89</f>
        <v>89</v>
      </c>
      <c r="LK18" s="79">
        <f>'Inbound SOS &amp; EOD'!LK66+'Inbound SOS &amp; EOD'!LK89</f>
        <v>57</v>
      </c>
      <c r="LL18" s="79">
        <f>'Inbound SOS &amp; EOD'!LL66+'Inbound SOS &amp; EOD'!LL89</f>
        <v>268</v>
      </c>
      <c r="LM18" s="79">
        <f>'Inbound SOS &amp; EOD'!LM66+'Inbound SOS &amp; EOD'!LM89</f>
        <v>81</v>
      </c>
      <c r="LN18" s="79">
        <f>'Inbound SOS &amp; EOD'!LN66+'Inbound SOS &amp; EOD'!LN89</f>
        <v>242</v>
      </c>
      <c r="LO18" s="79">
        <f>'Inbound SOS &amp; EOD'!LO66+'Inbound SOS &amp; EOD'!LO89</f>
        <v>0</v>
      </c>
      <c r="LP18" s="79">
        <f>'Inbound SOS &amp; EOD'!LP66+'Inbound SOS &amp; EOD'!LP89</f>
        <v>0</v>
      </c>
      <c r="LQ18" s="79">
        <f>'Inbound SOS &amp; EOD'!LQ66+'Inbound SOS &amp; EOD'!LQ89</f>
        <v>226</v>
      </c>
      <c r="LR18" s="79">
        <f>'Inbound SOS &amp; EOD'!LR66+'Inbound SOS &amp; EOD'!LR89</f>
        <v>77</v>
      </c>
      <c r="LS18" s="79">
        <f>'Inbound SOS &amp; EOD'!LS66+'Inbound SOS &amp; EOD'!LS89</f>
        <v>382</v>
      </c>
      <c r="LT18" s="79">
        <f>'Inbound SOS &amp; EOD'!LT66+'Inbound SOS &amp; EOD'!LT89</f>
        <v>578</v>
      </c>
      <c r="LU18" s="79">
        <f>'Inbound SOS &amp; EOD'!LU66+'Inbound SOS &amp; EOD'!LU89</f>
        <v>490</v>
      </c>
      <c r="LV18" s="79">
        <f>'Inbound SOS &amp; EOD'!LV66+'Inbound SOS &amp; EOD'!LV89</f>
        <v>0</v>
      </c>
      <c r="LW18" s="79">
        <f>'Inbound SOS &amp; EOD'!LW66+'Inbound SOS &amp; EOD'!LW89</f>
        <v>0</v>
      </c>
      <c r="LX18" s="79">
        <f>'Inbound SOS &amp; EOD'!LX66+'Inbound SOS &amp; EOD'!LX89</f>
        <v>330</v>
      </c>
      <c r="LY18" s="79">
        <f>'Inbound SOS &amp; EOD'!LY66+'Inbound SOS &amp; EOD'!LY89</f>
        <v>232</v>
      </c>
      <c r="LZ18" s="79">
        <f>'Inbound SOS &amp; EOD'!LZ66+'Inbound SOS &amp; EOD'!LZ89</f>
        <v>183</v>
      </c>
      <c r="MA18" s="79">
        <f>'Inbound SOS &amp; EOD'!MA66+'Inbound SOS &amp; EOD'!MA89</f>
        <v>64</v>
      </c>
      <c r="MB18" s="79">
        <f>'Inbound SOS &amp; EOD'!MB66+'Inbound SOS &amp; EOD'!MB89</f>
        <v>0</v>
      </c>
      <c r="MC18" s="79">
        <f>'Inbound SOS &amp; EOD'!MC66+'Inbound SOS &amp; EOD'!MC89</f>
        <v>8</v>
      </c>
      <c r="MD18" s="79">
        <f>'Inbound SOS &amp; EOD'!MD66+'Inbound SOS &amp; EOD'!MD89</f>
        <v>0</v>
      </c>
      <c r="ME18" s="79">
        <f>'Inbound SOS &amp; EOD'!ME66+'Inbound SOS &amp; EOD'!ME89</f>
        <v>0</v>
      </c>
      <c r="MF18" s="79">
        <f>'Inbound SOS &amp; EOD'!MF66+'Inbound SOS &amp; EOD'!MF89</f>
        <v>0</v>
      </c>
      <c r="MG18" s="79">
        <f>'Inbound SOS &amp; EOD'!MG66+'Inbound SOS &amp; EOD'!MG89</f>
        <v>361</v>
      </c>
      <c r="MH18" s="79">
        <f>'Inbound SOS &amp; EOD'!MH66+'Inbound SOS &amp; EOD'!MH89</f>
        <v>154</v>
      </c>
      <c r="MI18" s="79">
        <f>'Inbound SOS &amp; EOD'!MI66+'Inbound SOS &amp; EOD'!MI89</f>
        <v>0</v>
      </c>
      <c r="MJ18" s="79">
        <f>'Inbound SOS &amp; EOD'!MJ66+'Inbound SOS &amp; EOD'!MJ89</f>
        <v>0</v>
      </c>
      <c r="MK18" s="79">
        <f>'Inbound SOS &amp; EOD'!MK66+'Inbound SOS &amp; EOD'!MK89</f>
        <v>24</v>
      </c>
      <c r="ML18" s="79">
        <f>'Inbound SOS &amp; EOD'!ML66+'Inbound SOS &amp; EOD'!ML89</f>
        <v>0</v>
      </c>
      <c r="MM18" s="79">
        <f>'Inbound SOS &amp; EOD'!MM66+'Inbound SOS &amp; EOD'!MM89</f>
        <v>0</v>
      </c>
      <c r="MN18" s="79">
        <f>'Inbound SOS &amp; EOD'!MN66+'Inbound SOS &amp; EOD'!MN89</f>
        <v>0</v>
      </c>
      <c r="MO18" s="79">
        <f>'Inbound SOS &amp; EOD'!MO66+'Inbound SOS &amp; EOD'!MO89</f>
        <v>0</v>
      </c>
      <c r="MP18" s="79">
        <f>'Inbound SOS &amp; EOD'!MP66+'Inbound SOS &amp; EOD'!MP89</f>
        <v>0</v>
      </c>
      <c r="MQ18" s="79">
        <f>'Inbound SOS &amp; EOD'!MQ66+'Inbound SOS &amp; EOD'!MQ89</f>
        <v>0</v>
      </c>
      <c r="MR18" s="79">
        <f>'Inbound SOS &amp; EOD'!MR66+'Inbound SOS &amp; EOD'!MR89</f>
        <v>0</v>
      </c>
      <c r="MS18" s="79">
        <f>'Inbound SOS &amp; EOD'!MS66+'Inbound SOS &amp; EOD'!MS89</f>
        <v>0</v>
      </c>
      <c r="MT18" s="79">
        <f>'Inbound SOS &amp; EOD'!MT66+'Inbound SOS &amp; EOD'!MT89</f>
        <v>0</v>
      </c>
      <c r="MU18" s="79">
        <f>'Inbound SOS &amp; EOD'!MU66+'Inbound SOS &amp; EOD'!MU89</f>
        <v>0</v>
      </c>
      <c r="MV18" s="79">
        <f>'Inbound SOS &amp; EOD'!MV66+'Inbound SOS &amp; EOD'!MV89</f>
        <v>0</v>
      </c>
      <c r="MW18" s="79">
        <f>'Inbound SOS &amp; EOD'!MW66+'Inbound SOS &amp; EOD'!MW89</f>
        <v>0</v>
      </c>
      <c r="MX18" s="79">
        <f>'Inbound SOS &amp; EOD'!MX66+'Inbound SOS &amp; EOD'!MX89</f>
        <v>0</v>
      </c>
      <c r="MY18" s="79">
        <f>'Inbound SOS &amp; EOD'!MY66+'Inbound SOS &amp; EOD'!MY89</f>
        <v>35</v>
      </c>
      <c r="MZ18" s="79">
        <f>'Inbound SOS &amp; EOD'!MZ66+'Inbound SOS &amp; EOD'!MZ89</f>
        <v>150</v>
      </c>
      <c r="NA18" s="79">
        <f>'Inbound SOS &amp; EOD'!NA66+'Inbound SOS &amp; EOD'!NA89</f>
        <v>219</v>
      </c>
      <c r="NB18" s="79">
        <f>'Inbound SOS &amp; EOD'!NB66+'Inbound SOS &amp; EOD'!NB89</f>
        <v>0</v>
      </c>
      <c r="NC18" s="79">
        <f>'Inbound SOS &amp; EOD'!NC66+'Inbound SOS &amp; EOD'!NC89</f>
        <v>0</v>
      </c>
      <c r="ND18" s="79">
        <f>'Inbound SOS &amp; EOD'!ND66+'Inbound SOS &amp; EOD'!ND89</f>
        <v>0</v>
      </c>
      <c r="NE18" s="79">
        <f>'Inbound SOS &amp; EOD'!NE66+'Inbound SOS &amp; EOD'!NE89</f>
        <v>0</v>
      </c>
      <c r="NF18" s="79">
        <f>'Inbound SOS &amp; EOD'!NF66+'Inbound SOS &amp; EOD'!NF89</f>
        <v>0</v>
      </c>
      <c r="NG18" s="79">
        <f>'Inbound SOS &amp; EOD'!NG66+'Inbound SOS &amp; EOD'!NG89</f>
        <v>0</v>
      </c>
      <c r="NH18" s="79">
        <f>'Inbound SOS &amp; EOD'!NH66+'Inbound SOS &amp; EOD'!NH89</f>
        <v>0</v>
      </c>
      <c r="NI18" s="79">
        <f>'Inbound SOS &amp; EOD'!NI66+'Inbound SOS &amp; EOD'!NI89</f>
        <v>0</v>
      </c>
      <c r="NJ18" s="79">
        <f>'Inbound SOS &amp; EOD'!NJ66+'Inbound SOS &amp; EOD'!NJ89</f>
        <v>0</v>
      </c>
      <c r="NK18" s="79">
        <f>'Inbound SOS &amp; EOD'!NK66+'Inbound SOS &amp; EOD'!NK89</f>
        <v>0</v>
      </c>
      <c r="NL18" s="79">
        <f>'Inbound SOS &amp; EOD'!NL66+'Inbound SOS &amp; EOD'!NL89</f>
        <v>0</v>
      </c>
      <c r="NM18" s="79">
        <f>'Inbound SOS &amp; EOD'!NM66+'Inbound SOS &amp; EOD'!NM89</f>
        <v>0</v>
      </c>
      <c r="NN18" s="79">
        <f>'Inbound SOS &amp; EOD'!NN66+'Inbound SOS &amp; EOD'!NN89</f>
        <v>0</v>
      </c>
      <c r="NO18" s="79">
        <f>'Inbound SOS &amp; EOD'!NO66+'Inbound SOS &amp; EOD'!NO89</f>
        <v>0</v>
      </c>
      <c r="NP18" s="79">
        <f>'Inbound SOS &amp; EOD'!NP66+'Inbound SOS &amp; EOD'!NP89</f>
        <v>0</v>
      </c>
      <c r="NQ18" s="79">
        <f>'Inbound SOS &amp; EOD'!NQ66+'Inbound SOS &amp; EOD'!NQ89</f>
        <v>0</v>
      </c>
      <c r="NR18" s="79">
        <f>'Inbound SOS &amp; EOD'!NR66+'Inbound SOS &amp; EOD'!NR89</f>
        <v>0</v>
      </c>
      <c r="NS18" s="79">
        <f>'Inbound SOS &amp; EOD'!NS66+'Inbound SOS &amp; EOD'!NS89</f>
        <v>0</v>
      </c>
      <c r="NT18" s="79">
        <f>'Inbound SOS &amp; EOD'!NT66+'Inbound SOS &amp; EOD'!NT89</f>
        <v>0</v>
      </c>
      <c r="NU18" s="79">
        <f>'Inbound SOS &amp; EOD'!NU66+'Inbound SOS &amp; EOD'!NU89</f>
        <v>0</v>
      </c>
      <c r="NV18" s="79">
        <f>'Inbound SOS &amp; EOD'!NV66+'Inbound SOS &amp; EOD'!NV89</f>
        <v>0</v>
      </c>
      <c r="NW18" s="79">
        <f>'Inbound SOS &amp; EOD'!NW66+'Inbound SOS &amp; EOD'!NW89</f>
        <v>0</v>
      </c>
      <c r="NX18" s="79">
        <f>'Inbound SOS &amp; EOD'!NX66+'Inbound SOS &amp; EOD'!NX89</f>
        <v>0</v>
      </c>
      <c r="NY18" s="79">
        <f>'Inbound SOS &amp; EOD'!NY66+'Inbound SOS &amp; EOD'!NY89</f>
        <v>0</v>
      </c>
      <c r="NZ18" s="79">
        <f>'Inbound SOS &amp; EOD'!NZ66+'Inbound SOS &amp; EOD'!NZ89</f>
        <v>0</v>
      </c>
      <c r="OA18" s="79">
        <f>'Inbound SOS &amp; EOD'!OA66+'Inbound SOS &amp; EOD'!OA89</f>
        <v>0</v>
      </c>
      <c r="OB18" s="79">
        <f>'Inbound SOS &amp; EOD'!OB66+'Inbound SOS &amp; EOD'!OB89</f>
        <v>0</v>
      </c>
      <c r="OC18" s="79">
        <f>'Inbound SOS &amp; EOD'!OC66+'Inbound SOS &amp; EOD'!OC89</f>
        <v>0</v>
      </c>
      <c r="OD18" s="79">
        <f>'Inbound SOS &amp; EOD'!KX66+'Inbound SOS &amp; EOD'!KX89</f>
        <v>311</v>
      </c>
      <c r="OE18" s="79">
        <f>'Inbound SOS &amp; EOD'!KY66+'Inbound SOS &amp; EOD'!KY89</f>
        <v>802</v>
      </c>
      <c r="OF18" s="79">
        <f>'Inbound SOS &amp; EOD'!KZ66+'Inbound SOS &amp; EOD'!KZ89</f>
        <v>485</v>
      </c>
      <c r="OG18" s="79">
        <f>'Inbound SOS &amp; EOD'!LA66+'Inbound SOS &amp; EOD'!LA89</f>
        <v>1043</v>
      </c>
      <c r="OH18" s="79">
        <f>'Inbound SOS &amp; EOD'!LB66+'Inbound SOS &amp; EOD'!LB89</f>
        <v>653</v>
      </c>
      <c r="OI18" s="79">
        <f>'Inbound SOS &amp; EOD'!LC66+'Inbound SOS &amp; EOD'!LC89</f>
        <v>171</v>
      </c>
      <c r="OJ18" s="79">
        <f>'Inbound SOS &amp; EOD'!LD66+'Inbound SOS &amp; EOD'!LD89</f>
        <v>1</v>
      </c>
      <c r="OK18" s="79">
        <f>'Inbound SOS &amp; EOD'!LE66+'Inbound SOS &amp; EOD'!LE89</f>
        <v>0</v>
      </c>
      <c r="OL18" s="79">
        <f>'Inbound SOS &amp; EOD'!LF66+'Inbound SOS &amp; EOD'!LF89</f>
        <v>354</v>
      </c>
      <c r="OM18" s="79">
        <f>'Inbound SOS &amp; EOD'!LG66+'Inbound SOS &amp; EOD'!LG89</f>
        <v>647</v>
      </c>
      <c r="ON18" s="79">
        <f>'Inbound SOS &amp; EOD'!LH66+'Inbound SOS &amp; EOD'!LH89</f>
        <v>489</v>
      </c>
      <c r="OO18" s="79">
        <f>'Inbound SOS &amp; EOD'!LI66+'Inbound SOS &amp; EOD'!LI89</f>
        <v>426</v>
      </c>
      <c r="OP18" s="79">
        <f>'Inbound SOS &amp; EOD'!LJ66+'Inbound SOS &amp; EOD'!LJ89</f>
        <v>89</v>
      </c>
      <c r="OQ18" s="79">
        <f>'Inbound SOS &amp; EOD'!LK66+'Inbound SOS &amp; EOD'!LK89</f>
        <v>57</v>
      </c>
      <c r="OR18" s="79">
        <f>'Inbound SOS &amp; EOD'!LL66+'Inbound SOS &amp; EOD'!LL89</f>
        <v>268</v>
      </c>
      <c r="OS18" s="79">
        <f>'Inbound SOS &amp; EOD'!LM66+'Inbound SOS &amp; EOD'!LM89</f>
        <v>81</v>
      </c>
      <c r="OT18" s="79">
        <f>'Inbound SOS &amp; EOD'!LN66+'Inbound SOS &amp; EOD'!LN89</f>
        <v>242</v>
      </c>
      <c r="OU18" s="79">
        <f>'Inbound SOS &amp; EOD'!LO66+'Inbound SOS &amp; EOD'!LO89</f>
        <v>0</v>
      </c>
      <c r="OV18" s="79">
        <f>'Inbound SOS &amp; EOD'!LP66+'Inbound SOS &amp; EOD'!LP89</f>
        <v>0</v>
      </c>
      <c r="OW18" s="79">
        <f>'Inbound SOS &amp; EOD'!LQ66+'Inbound SOS &amp; EOD'!LQ89</f>
        <v>226</v>
      </c>
      <c r="OX18" s="79">
        <f>'Inbound SOS &amp; EOD'!LR66+'Inbound SOS &amp; EOD'!LR89</f>
        <v>77</v>
      </c>
    </row>
    <row r="19" spans="1:414" ht="15.75" customHeight="1">
      <c r="A19" s="80" t="s">
        <v>226</v>
      </c>
      <c r="B19" s="79">
        <f>'Inbound SOS &amp; EOD'!B65+'Inbound SOS &amp; EOD'!B88</f>
        <v>55</v>
      </c>
      <c r="C19" s="79">
        <f>'Inbound SOS &amp; EOD'!C65+'Inbound SOS &amp; EOD'!C88</f>
        <v>65</v>
      </c>
      <c r="D19" s="79">
        <f>'Inbound SOS &amp; EOD'!D65+'Inbound SOS &amp; EOD'!D88</f>
        <v>63</v>
      </c>
      <c r="E19" s="79">
        <f>'Inbound SOS &amp; EOD'!E65+'Inbound SOS &amp; EOD'!E88</f>
        <v>62</v>
      </c>
      <c r="F19" s="79">
        <f>'Inbound SOS &amp; EOD'!F65+'Inbound SOS &amp; EOD'!F88</f>
        <v>78</v>
      </c>
      <c r="G19" s="79">
        <f>'Inbound SOS &amp; EOD'!G65+'Inbound SOS &amp; EOD'!G88</f>
        <v>32</v>
      </c>
      <c r="H19" s="79">
        <f>'Inbound SOS &amp; EOD'!H65+'Inbound SOS &amp; EOD'!H88</f>
        <v>49</v>
      </c>
      <c r="I19" s="79">
        <f>'Inbound SOS &amp; EOD'!I65+'Inbound SOS &amp; EOD'!I88</f>
        <v>78</v>
      </c>
      <c r="J19" s="79">
        <f>'Inbound SOS &amp; EOD'!J65+'Inbound SOS &amp; EOD'!J88</f>
        <v>45</v>
      </c>
      <c r="K19" s="79">
        <f>'Inbound SOS &amp; EOD'!K65+'Inbound SOS &amp; EOD'!K88</f>
        <v>114</v>
      </c>
      <c r="L19" s="79">
        <f>'Inbound SOS &amp; EOD'!L65+'Inbound SOS &amp; EOD'!L88</f>
        <v>114</v>
      </c>
      <c r="M19" s="79">
        <f>'Inbound SOS &amp; EOD'!M65+'Inbound SOS &amp; EOD'!M88</f>
        <v>22</v>
      </c>
      <c r="N19" s="79">
        <f>'Inbound SOS &amp; EOD'!N65+'Inbound SOS &amp; EOD'!N88</f>
        <v>30</v>
      </c>
      <c r="O19" s="79">
        <f>'Inbound SOS &amp; EOD'!O65+'Inbound SOS &amp; EOD'!O88</f>
        <v>44</v>
      </c>
      <c r="P19" s="79">
        <f>'Inbound SOS &amp; EOD'!P65+'Inbound SOS &amp; EOD'!P88</f>
        <v>72</v>
      </c>
      <c r="Q19" s="79">
        <f>'Inbound SOS &amp; EOD'!Q65+'Inbound SOS &amp; EOD'!Q88</f>
        <v>75</v>
      </c>
      <c r="R19" s="79">
        <f>'Inbound SOS &amp; EOD'!R65+'Inbound SOS &amp; EOD'!R88</f>
        <v>80</v>
      </c>
      <c r="S19" s="79">
        <f>'Inbound SOS &amp; EOD'!S65+'Inbound SOS &amp; EOD'!S88</f>
        <v>0</v>
      </c>
      <c r="T19" s="79">
        <f>'Inbound SOS &amp; EOD'!T65+'Inbound SOS &amp; EOD'!T88</f>
        <v>140</v>
      </c>
      <c r="U19" s="79">
        <f>'Inbound SOS &amp; EOD'!U65+'Inbound SOS &amp; EOD'!U88</f>
        <v>27</v>
      </c>
      <c r="V19" s="79">
        <f>'Inbound SOS &amp; EOD'!V65+'Inbound SOS &amp; EOD'!V88</f>
        <v>13</v>
      </c>
      <c r="W19" s="79">
        <f>'Inbound SOS &amp; EOD'!W65+'Inbound SOS &amp; EOD'!W88</f>
        <v>101</v>
      </c>
      <c r="X19" s="79">
        <f>'Inbound SOS &amp; EOD'!X65+'Inbound SOS &amp; EOD'!X88</f>
        <v>46</v>
      </c>
      <c r="Y19" s="79">
        <f>'Inbound SOS &amp; EOD'!Y65+'Inbound SOS &amp; EOD'!Y88</f>
        <v>34</v>
      </c>
      <c r="Z19" s="79">
        <f>'Inbound SOS &amp; EOD'!Z65+'Inbound SOS &amp; EOD'!Z88</f>
        <v>132</v>
      </c>
      <c r="AA19" s="79">
        <f>'Inbound SOS &amp; EOD'!AA65+'Inbound SOS &amp; EOD'!AA88</f>
        <v>23</v>
      </c>
      <c r="AB19" s="79">
        <f>'Inbound SOS &amp; EOD'!AB65+'Inbound SOS &amp; EOD'!AB88</f>
        <v>11</v>
      </c>
      <c r="AC19" s="79">
        <f>'Inbound SOS &amp; EOD'!AC65+'Inbound SOS &amp; EOD'!AC88</f>
        <v>16</v>
      </c>
      <c r="AD19" s="79">
        <f>'Inbound SOS &amp; EOD'!AD65+'Inbound SOS &amp; EOD'!AD88</f>
        <v>55</v>
      </c>
      <c r="AE19" s="79">
        <f>'Inbound SOS &amp; EOD'!AE65+'Inbound SOS &amp; EOD'!AE88</f>
        <v>30</v>
      </c>
      <c r="AF19" s="79">
        <f>'Inbound SOS &amp; EOD'!AF65+'Inbound SOS &amp; EOD'!AF88</f>
        <v>17</v>
      </c>
      <c r="AG19" s="79">
        <f>'Inbound SOS &amp; EOD'!AG65+'Inbound SOS &amp; EOD'!AG88</f>
        <v>14</v>
      </c>
      <c r="AH19" s="79">
        <f>'Inbound SOS &amp; EOD'!AH65+'Inbound SOS &amp; EOD'!AH88</f>
        <v>13</v>
      </c>
      <c r="AI19" s="79">
        <f>'Inbound SOS &amp; EOD'!AI65+'Inbound SOS &amp; EOD'!AI88</f>
        <v>7</v>
      </c>
      <c r="AJ19" s="79">
        <f>'Inbound SOS &amp; EOD'!AJ65+'Inbound SOS &amp; EOD'!AJ88</f>
        <v>15</v>
      </c>
      <c r="AK19" s="79">
        <f>'Inbound SOS &amp; EOD'!AK65+'Inbound SOS &amp; EOD'!AK88</f>
        <v>29</v>
      </c>
      <c r="AL19" s="79">
        <f>'Inbound SOS &amp; EOD'!AL65+'Inbound SOS &amp; EOD'!AL88</f>
        <v>13</v>
      </c>
      <c r="AM19" s="79">
        <f>'Inbound SOS &amp; EOD'!AM65+'Inbound SOS &amp; EOD'!AM88</f>
        <v>33</v>
      </c>
      <c r="AN19" s="79">
        <f>'Inbound SOS &amp; EOD'!AN65+'Inbound SOS &amp; EOD'!AN88</f>
        <v>18</v>
      </c>
      <c r="AO19" s="79">
        <f>'Inbound SOS &amp; EOD'!AO65+'Inbound SOS &amp; EOD'!AO88</f>
        <v>15</v>
      </c>
      <c r="AP19" s="79">
        <f>'Inbound SOS &amp; EOD'!AP65+'Inbound SOS &amp; EOD'!AP88</f>
        <v>19</v>
      </c>
      <c r="AQ19" s="79">
        <f>'Inbound SOS &amp; EOD'!AQ65+'Inbound SOS &amp; EOD'!AQ88</f>
        <v>25</v>
      </c>
      <c r="AR19" s="79">
        <f>'Inbound SOS &amp; EOD'!AR65+'Inbound SOS &amp; EOD'!AR88</f>
        <v>52</v>
      </c>
      <c r="AS19" s="79">
        <f>'Inbound SOS &amp; EOD'!AS65+'Inbound SOS &amp; EOD'!AS88</f>
        <v>62</v>
      </c>
      <c r="AT19" s="79">
        <f>'Inbound SOS &amp; EOD'!AT65+'Inbound SOS &amp; EOD'!AT88</f>
        <v>20</v>
      </c>
      <c r="AU19" s="79">
        <f>'Inbound SOS &amp; EOD'!AU65+'Inbound SOS &amp; EOD'!AU88</f>
        <v>27</v>
      </c>
      <c r="AV19" s="79">
        <f>'Inbound SOS &amp; EOD'!AV65+'Inbound SOS &amp; EOD'!AV88</f>
        <v>13</v>
      </c>
      <c r="AW19" s="79">
        <f>'Inbound SOS &amp; EOD'!AW65+'Inbound SOS &amp; EOD'!AW88</f>
        <v>1</v>
      </c>
      <c r="AX19" s="79">
        <f>'Inbound SOS &amp; EOD'!AX64+'Inbound SOS &amp; EOD'!AX87</f>
        <v>0</v>
      </c>
      <c r="AY19" s="79">
        <f>'Inbound SOS &amp; EOD'!AY65+'Inbound SOS &amp; EOD'!AY88</f>
        <v>47</v>
      </c>
      <c r="AZ19" s="79">
        <f>'Inbound SOS &amp; EOD'!AZ65+'Inbound SOS &amp; EOD'!AZ88</f>
        <v>70</v>
      </c>
      <c r="BA19" s="79">
        <f>'Inbound SOS &amp; EOD'!BA65+'Inbound SOS &amp; EOD'!BA88</f>
        <v>53</v>
      </c>
      <c r="BB19" s="79">
        <f>'Inbound SOS &amp; EOD'!BB65+'Inbound SOS &amp; EOD'!BB88</f>
        <v>51</v>
      </c>
      <c r="BC19" s="79">
        <f>'Inbound SOS &amp; EOD'!BC65+'Inbound SOS &amp; EOD'!BC88</f>
        <v>19</v>
      </c>
      <c r="BD19" s="79">
        <f>'Inbound SOS &amp; EOD'!BD65+'Inbound SOS &amp; EOD'!BD88</f>
        <v>7</v>
      </c>
      <c r="BE19" s="79">
        <f>'Inbound SOS &amp; EOD'!BE65+'Inbound SOS &amp; EOD'!BE88</f>
        <v>24</v>
      </c>
      <c r="BF19" s="79">
        <f>'Inbound SOS &amp; EOD'!BF65+'Inbound SOS &amp; EOD'!BF88</f>
        <v>49</v>
      </c>
      <c r="BG19" s="79">
        <f>'Inbound SOS &amp; EOD'!BG65+'Inbound SOS &amp; EOD'!BG88</f>
        <v>107</v>
      </c>
      <c r="BH19" s="79">
        <f>'Inbound SOS &amp; EOD'!BH65+'Inbound SOS &amp; EOD'!BH88</f>
        <v>203</v>
      </c>
      <c r="BI19" s="79">
        <f>'Inbound SOS &amp; EOD'!BI65+'Inbound SOS &amp; EOD'!BI88</f>
        <v>158</v>
      </c>
      <c r="BJ19" s="79">
        <f>'Inbound SOS &amp; EOD'!BJ65+'Inbound SOS &amp; EOD'!BJ88</f>
        <v>262</v>
      </c>
      <c r="BK19" s="79">
        <f>'Inbound SOS &amp; EOD'!BK65+'Inbound SOS &amp; EOD'!BK88</f>
        <v>110</v>
      </c>
      <c r="BL19" s="79">
        <f>'Inbound SOS &amp; EOD'!BL65+'Inbound SOS &amp; EOD'!BL88</f>
        <v>95</v>
      </c>
      <c r="BM19" s="79">
        <f>'Inbound SOS &amp; EOD'!BM65+'Inbound SOS &amp; EOD'!BM88</f>
        <v>318</v>
      </c>
      <c r="BN19" s="79">
        <f>'Inbound SOS &amp; EOD'!BN65+'Inbound SOS &amp; EOD'!BN88</f>
        <v>62</v>
      </c>
      <c r="BO19" s="79">
        <f>'Inbound SOS &amp; EOD'!BO65+'Inbound SOS &amp; EOD'!BO88</f>
        <v>244</v>
      </c>
      <c r="BP19" s="79">
        <f>'Inbound SOS &amp; EOD'!BP65+'Inbound SOS &amp; EOD'!BP88</f>
        <v>257</v>
      </c>
      <c r="BQ19" s="79">
        <f>'Inbound SOS &amp; EOD'!BQ65+'Inbound SOS &amp; EOD'!BQ88</f>
        <v>438</v>
      </c>
      <c r="BR19" s="79">
        <f>'Inbound SOS &amp; EOD'!BR65+'Inbound SOS &amp; EOD'!BR88</f>
        <v>81</v>
      </c>
      <c r="BS19" s="79">
        <f>'Inbound SOS &amp; EOD'!BS65+'Inbound SOS &amp; EOD'!BS88</f>
        <v>382</v>
      </c>
      <c r="BT19" s="79">
        <f>'Inbound SOS &amp; EOD'!BT65+'Inbound SOS &amp; EOD'!BT88</f>
        <v>289</v>
      </c>
      <c r="BU19" s="79">
        <f>'Inbound SOS &amp; EOD'!BU65+'Inbound SOS &amp; EOD'!BU88</f>
        <v>98</v>
      </c>
      <c r="BV19" s="79">
        <f>'Inbound SOS &amp; EOD'!BV65+'Inbound SOS &amp; EOD'!BV88</f>
        <v>122</v>
      </c>
      <c r="BW19" s="79">
        <f>'Inbound SOS &amp; EOD'!BW65+'Inbound SOS &amp; EOD'!BW88</f>
        <v>89</v>
      </c>
      <c r="BX19" s="79">
        <f>'Inbound SOS &amp; EOD'!BX65+'Inbound SOS &amp; EOD'!BX88</f>
        <v>46</v>
      </c>
      <c r="BY19" s="79">
        <f>'Inbound SOS &amp; EOD'!BY65+'Inbound SOS &amp; EOD'!BY88</f>
        <v>34</v>
      </c>
      <c r="BZ19" s="79">
        <f>'Inbound SOS &amp; EOD'!BZ65+'Inbound SOS &amp; EOD'!BZ88</f>
        <v>48</v>
      </c>
      <c r="CA19" s="79">
        <f>'Inbound SOS &amp; EOD'!CA65+'Inbound SOS &amp; EOD'!CA88</f>
        <v>0</v>
      </c>
      <c r="CB19" s="79">
        <f>'Inbound SOS &amp; EOD'!CB65+'Inbound SOS &amp; EOD'!CB88</f>
        <v>85</v>
      </c>
      <c r="CC19" s="79">
        <f>'Inbound SOS &amp; EOD'!CC65+'Inbound SOS &amp; EOD'!CC88</f>
        <v>27</v>
      </c>
      <c r="CD19" s="79">
        <f>'Inbound SOS &amp; EOD'!CD65+'Inbound SOS &amp; EOD'!CD88</f>
        <v>102</v>
      </c>
      <c r="CE19" s="79">
        <f>'Inbound SOS &amp; EOD'!CE65+'Inbound SOS &amp; EOD'!CE88</f>
        <v>102</v>
      </c>
      <c r="CF19" s="79">
        <f>'Inbound SOS &amp; EOD'!CF65+'Inbound SOS &amp; EOD'!CF88</f>
        <v>50</v>
      </c>
      <c r="CG19" s="79">
        <f>'Inbound SOS &amp; EOD'!CG65+'Inbound SOS &amp; EOD'!CG88</f>
        <v>38</v>
      </c>
      <c r="CH19" s="79">
        <f>'Inbound SOS &amp; EOD'!CH65+'Inbound SOS &amp; EOD'!CH88</f>
        <v>108</v>
      </c>
      <c r="CI19" s="79">
        <f>'Inbound SOS &amp; EOD'!CI65+'Inbound SOS &amp; EOD'!CI88</f>
        <v>67</v>
      </c>
      <c r="CJ19" s="79">
        <f>'Inbound SOS &amp; EOD'!CJ65+'Inbound SOS &amp; EOD'!CJ88</f>
        <v>37</v>
      </c>
      <c r="CK19" s="79">
        <f>'Inbound SOS &amp; EOD'!CK65+'Inbound SOS &amp; EOD'!CK88</f>
        <v>112</v>
      </c>
      <c r="CL19" s="79">
        <f>'Inbound SOS &amp; EOD'!CL65+'Inbound SOS &amp; EOD'!CL88</f>
        <v>88</v>
      </c>
      <c r="CM19" s="79">
        <f>'Inbound SOS &amp; EOD'!CM65+'Inbound SOS &amp; EOD'!CM88</f>
        <v>21</v>
      </c>
      <c r="CN19" s="79">
        <f>'Inbound SOS &amp; EOD'!CN65+'Inbound SOS &amp; EOD'!CN88</f>
        <v>36</v>
      </c>
      <c r="CO19" s="79">
        <f>'Inbound SOS &amp; EOD'!CO65+'Inbound SOS &amp; EOD'!CO88</f>
        <v>190</v>
      </c>
      <c r="CP19" s="79">
        <f>'Inbound SOS &amp; EOD'!CP65+'Inbound SOS &amp; EOD'!CP88</f>
        <v>135</v>
      </c>
      <c r="CQ19" s="79">
        <f>'Inbound SOS &amp; EOD'!CQ65+'Inbound SOS &amp; EOD'!CQ88</f>
        <v>102</v>
      </c>
      <c r="CR19" s="79">
        <f>'Inbound SOS &amp; EOD'!CR65+'Inbound SOS &amp; EOD'!CR88</f>
        <v>58</v>
      </c>
      <c r="CS19" s="79">
        <f>'Inbound SOS &amp; EOD'!CS65+'Inbound SOS &amp; EOD'!CS88</f>
        <v>19</v>
      </c>
      <c r="CT19" s="79">
        <f>'Inbound SOS &amp; EOD'!CT65+'Inbound SOS &amp; EOD'!CT88</f>
        <v>5</v>
      </c>
      <c r="CU19" s="79">
        <f>'Inbound SOS &amp; EOD'!CU65+'Inbound SOS &amp; EOD'!CU88</f>
        <v>17</v>
      </c>
      <c r="CV19" s="79">
        <f>'Inbound SOS &amp; EOD'!CV65+'Inbound SOS &amp; EOD'!CV88</f>
        <v>0</v>
      </c>
      <c r="CW19" s="79">
        <f>'Inbound SOS &amp; EOD'!CW65+'Inbound SOS &amp; EOD'!CW88</f>
        <v>112</v>
      </c>
      <c r="CX19" s="79">
        <f>'Inbound SOS &amp; EOD'!CX65+'Inbound SOS &amp; EOD'!CX88</f>
        <v>38</v>
      </c>
      <c r="CY19" s="79">
        <f>'Inbound SOS &amp; EOD'!CY65+'Inbound SOS &amp; EOD'!CY88</f>
        <v>31</v>
      </c>
      <c r="CZ19" s="79">
        <f>'Inbound SOS &amp; EOD'!CZ65+'Inbound SOS &amp; EOD'!CZ88</f>
        <v>35</v>
      </c>
      <c r="DA19" s="79">
        <f>'Inbound SOS &amp; EOD'!DA65+'Inbound SOS &amp; EOD'!DA88</f>
        <v>19</v>
      </c>
      <c r="DB19" s="79">
        <f>'Inbound SOS &amp; EOD'!DB65+'Inbound SOS &amp; EOD'!DB88</f>
        <v>0</v>
      </c>
      <c r="DC19" s="79">
        <f>'Inbound SOS &amp; EOD'!DC65+'Inbound SOS &amp; EOD'!DC88</f>
        <v>100</v>
      </c>
      <c r="DD19" s="79">
        <f>'Inbound SOS &amp; EOD'!DD65+'Inbound SOS &amp; EOD'!DD88</f>
        <v>78</v>
      </c>
      <c r="DE19" s="79">
        <f>'Inbound SOS &amp; EOD'!DE65+'Inbound SOS &amp; EOD'!DE88</f>
        <v>23</v>
      </c>
      <c r="DF19" s="79">
        <f>'Inbound SOS &amp; EOD'!DF65+'Inbound SOS &amp; EOD'!DF88</f>
        <v>30</v>
      </c>
      <c r="DG19" s="79">
        <f>'Inbound SOS &amp; EOD'!DG65+'Inbound SOS &amp; EOD'!DG88</f>
        <v>50</v>
      </c>
      <c r="DH19" s="79">
        <f>'Inbound SOS &amp; EOD'!DH65+'Inbound SOS &amp; EOD'!DH88</f>
        <v>52</v>
      </c>
      <c r="DI19" s="79">
        <f>'Inbound SOS &amp; EOD'!DI65+'Inbound SOS &amp; EOD'!DI88</f>
        <v>78</v>
      </c>
      <c r="DJ19" s="79">
        <f>'Inbound SOS &amp; EOD'!DJ65+'Inbound SOS &amp; EOD'!DJ88</f>
        <v>60</v>
      </c>
      <c r="DK19" s="79">
        <f>'Inbound SOS &amp; EOD'!DK65+'Inbound SOS &amp; EOD'!DK88</f>
        <v>245</v>
      </c>
      <c r="DL19" s="79">
        <f>'Inbound SOS &amp; EOD'!DL65+'Inbound SOS &amp; EOD'!DL88</f>
        <v>219</v>
      </c>
      <c r="DM19" s="79">
        <f>'Inbound SOS &amp; EOD'!DM65+'Inbound SOS &amp; EOD'!DM88</f>
        <v>71</v>
      </c>
      <c r="DN19" s="79">
        <f>'Inbound SOS &amp; EOD'!DN65+'Inbound SOS &amp; EOD'!DN88</f>
        <v>68</v>
      </c>
      <c r="DO19" s="79">
        <f>'Inbound SOS &amp; EOD'!DO65+'Inbound SOS &amp; EOD'!DO88</f>
        <v>31</v>
      </c>
      <c r="DP19" s="79">
        <f>'Inbound SOS &amp; EOD'!DP65+'Inbound SOS &amp; EOD'!DP88</f>
        <v>0</v>
      </c>
      <c r="DQ19" s="79">
        <f>'Inbound SOS &amp; EOD'!DQ65+'Inbound SOS &amp; EOD'!DQ88</f>
        <v>195</v>
      </c>
      <c r="DR19" s="79">
        <f>'Inbound SOS &amp; EOD'!DR65+'Inbound SOS &amp; EOD'!DR88</f>
        <v>68</v>
      </c>
      <c r="DS19" s="79">
        <f>'Inbound SOS &amp; EOD'!DS65+'Inbound SOS &amp; EOD'!DS88</f>
        <v>66</v>
      </c>
      <c r="DT19" s="79">
        <f>'Inbound SOS &amp; EOD'!DT65+'Inbound SOS &amp; EOD'!DT88</f>
        <v>51</v>
      </c>
      <c r="DU19" s="79">
        <f>'Inbound SOS &amp; EOD'!DU65+'Inbound SOS &amp; EOD'!DU88</f>
        <v>49</v>
      </c>
      <c r="DV19" s="79">
        <f>'Inbound SOS &amp; EOD'!DV65+'Inbound SOS &amp; EOD'!DV88</f>
        <v>16</v>
      </c>
      <c r="DW19" s="79">
        <f>'Inbound SOS &amp; EOD'!DW65+'Inbound SOS &amp; EOD'!DW88</f>
        <v>29</v>
      </c>
      <c r="DX19" s="79">
        <f>'Inbound SOS &amp; EOD'!DX65+'Inbound SOS &amp; EOD'!DX88</f>
        <v>68</v>
      </c>
      <c r="DY19" s="79">
        <f>'Inbound SOS &amp; EOD'!DY65+'Inbound SOS &amp; EOD'!DY88</f>
        <v>72</v>
      </c>
      <c r="DZ19" s="79">
        <f>'Inbound SOS &amp; EOD'!DZ65+'Inbound SOS &amp; EOD'!DZ88</f>
        <v>86</v>
      </c>
      <c r="EA19" s="79">
        <f>'Inbound SOS &amp; EOD'!EA65+'Inbound SOS &amp; EOD'!EA88</f>
        <v>64</v>
      </c>
      <c r="EB19" s="79">
        <f>'Inbound SOS &amp; EOD'!EB65+'Inbound SOS &amp; EOD'!EB88</f>
        <v>68</v>
      </c>
      <c r="EC19" s="79">
        <f>'Inbound SOS &amp; EOD'!EC65+'Inbound SOS &amp; EOD'!EC88</f>
        <v>31</v>
      </c>
      <c r="ED19" s="79">
        <f>'Inbound SOS &amp; EOD'!ED65+'Inbound SOS &amp; EOD'!ED88</f>
        <v>54</v>
      </c>
      <c r="EE19" s="79">
        <f>'Inbound SOS &amp; EOD'!EE65+'Inbound SOS &amp; EOD'!EE88</f>
        <v>0</v>
      </c>
      <c r="EF19" s="79">
        <f>'Inbound SOS &amp; EOD'!EF65+'Inbound SOS &amp; EOD'!EF88</f>
        <v>199</v>
      </c>
      <c r="EG19" s="79">
        <f>'Inbound SOS &amp; EOD'!EG65+'Inbound SOS &amp; EOD'!EG88</f>
        <v>58</v>
      </c>
      <c r="EH19" s="79">
        <f>'Inbound SOS &amp; EOD'!EH65+'Inbound SOS &amp; EOD'!EH88</f>
        <v>24</v>
      </c>
      <c r="EI19" s="79">
        <f>'Inbound SOS &amp; EOD'!EI65+'Inbound SOS &amp; EOD'!EI88</f>
        <v>11</v>
      </c>
      <c r="EJ19" s="79">
        <f>'Inbound SOS &amp; EOD'!EJ65+'Inbound SOS &amp; EOD'!EJ88</f>
        <v>5</v>
      </c>
      <c r="EK19" s="79">
        <f>'Inbound SOS &amp; EOD'!EK65+'Inbound SOS &amp; EOD'!EK88</f>
        <v>17</v>
      </c>
      <c r="EL19" s="79">
        <f>'Inbound SOS &amp; EOD'!EL65+'Inbound SOS &amp; EOD'!EL88</f>
        <v>46</v>
      </c>
      <c r="EM19" s="79">
        <f>'Inbound SOS &amp; EOD'!EM65+'Inbound SOS &amp; EOD'!EM88</f>
        <v>73</v>
      </c>
      <c r="EN19" s="79">
        <f>'Inbound SOS &amp; EOD'!EN65+'Inbound SOS &amp; EOD'!EN88</f>
        <v>31</v>
      </c>
      <c r="EO19" s="79">
        <f>'Inbound SOS &amp; EOD'!EO65+'Inbound SOS &amp; EOD'!EO88</f>
        <v>13</v>
      </c>
      <c r="EP19" s="79">
        <f>'Inbound SOS &amp; EOD'!EP65+'Inbound SOS &amp; EOD'!EP88</f>
        <v>23</v>
      </c>
      <c r="EQ19" s="79">
        <f>'Inbound SOS &amp; EOD'!EQ65+'Inbound SOS &amp; EOD'!EQ88</f>
        <v>13</v>
      </c>
      <c r="ER19" s="79">
        <f>'Inbound SOS &amp; EOD'!ER65+'Inbound SOS &amp; EOD'!ER88</f>
        <v>19</v>
      </c>
      <c r="ES19" s="79">
        <f>'Inbound SOS &amp; EOD'!ES65+'Inbound SOS &amp; EOD'!ES88</f>
        <v>79</v>
      </c>
      <c r="ET19" s="79">
        <f>'Inbound SOS &amp; EOD'!ET65+'Inbound SOS &amp; EOD'!ET88</f>
        <v>107</v>
      </c>
      <c r="EU19" s="79">
        <f>'Inbound SOS &amp; EOD'!EU65+'Inbound SOS &amp; EOD'!EU88</f>
        <v>172</v>
      </c>
      <c r="EV19" s="79">
        <f>'Inbound SOS &amp; EOD'!EV65+'Inbound SOS &amp; EOD'!EV88</f>
        <v>81</v>
      </c>
      <c r="EW19" s="79">
        <f>'Inbound SOS &amp; EOD'!EW65+'Inbound SOS &amp; EOD'!EW88</f>
        <v>105</v>
      </c>
      <c r="EX19" s="79">
        <f>'Inbound SOS &amp; EOD'!EX65+'Inbound SOS &amp; EOD'!EX88</f>
        <v>76</v>
      </c>
      <c r="EY19" s="79">
        <f>'Inbound SOS &amp; EOD'!EY65+'Inbound SOS &amp; EOD'!EY88</f>
        <v>83</v>
      </c>
      <c r="EZ19" s="79">
        <f>'Inbound SOS &amp; EOD'!EZ65+'Inbound SOS &amp; EOD'!EZ88</f>
        <v>138</v>
      </c>
      <c r="FA19" s="79">
        <f>'Inbound SOS &amp; EOD'!FA65+'Inbound SOS &amp; EOD'!FA88</f>
        <v>167</v>
      </c>
      <c r="FB19" s="79">
        <f>'Inbound SOS &amp; EOD'!FB65+'Inbound SOS &amp; EOD'!FB88</f>
        <v>200</v>
      </c>
      <c r="FC19" s="79">
        <f>'Inbound SOS &amp; EOD'!FC65+'Inbound SOS &amp; EOD'!FC88</f>
        <v>286</v>
      </c>
      <c r="FD19" s="79">
        <f>'Inbound SOS &amp; EOD'!FD65+'Inbound SOS &amp; EOD'!FD88</f>
        <v>98</v>
      </c>
      <c r="FE19" s="79">
        <f>'Inbound SOS &amp; EOD'!FE65+'Inbound SOS &amp; EOD'!FE88</f>
        <v>15</v>
      </c>
      <c r="FF19" s="79">
        <f>'Inbound SOS &amp; EOD'!FF65+'Inbound SOS &amp; EOD'!FF88</f>
        <v>16</v>
      </c>
      <c r="FG19" s="79">
        <f>'Inbound SOS &amp; EOD'!FG65+'Inbound SOS &amp; EOD'!FG88</f>
        <v>97</v>
      </c>
      <c r="FH19" s="79">
        <f>'Inbound SOS &amp; EOD'!FH65+'Inbound SOS &amp; EOD'!FH88</f>
        <v>367</v>
      </c>
      <c r="FI19" s="79">
        <f>'Inbound SOS &amp; EOD'!FI65+'Inbound SOS &amp; EOD'!FI88</f>
        <v>204</v>
      </c>
      <c r="FJ19" s="79">
        <f>'Inbound SOS &amp; EOD'!FJ65+'Inbound SOS &amp; EOD'!FJ88</f>
        <v>126</v>
      </c>
      <c r="FK19" s="79">
        <f>'Inbound SOS &amp; EOD'!FK65+'Inbound SOS &amp; EOD'!FK88</f>
        <v>60</v>
      </c>
      <c r="FL19" s="79">
        <f>'Inbound SOS &amp; EOD'!FL65+'Inbound SOS &amp; EOD'!FL88</f>
        <v>66</v>
      </c>
      <c r="FM19" s="79">
        <f>'Inbound SOS &amp; EOD'!FM65+'Inbound SOS &amp; EOD'!FM88</f>
        <v>72</v>
      </c>
      <c r="FN19" s="79">
        <f>'Inbound SOS &amp; EOD'!FN65+'Inbound SOS &amp; EOD'!FN88</f>
        <v>244</v>
      </c>
      <c r="FO19" s="79">
        <f>'Inbound SOS &amp; EOD'!FO65+'Inbound SOS &amp; EOD'!FO88</f>
        <v>169</v>
      </c>
      <c r="FP19" s="79">
        <f>'Inbound SOS &amp; EOD'!FP65+'Inbound SOS &amp; EOD'!FP88</f>
        <v>181</v>
      </c>
      <c r="FQ19" s="79">
        <f>'Inbound SOS &amp; EOD'!FQ65+'Inbound SOS &amp; EOD'!FQ88</f>
        <v>101</v>
      </c>
      <c r="FR19" s="79">
        <f>'Inbound SOS &amp; EOD'!FR65+'Inbound SOS &amp; EOD'!FR88</f>
        <v>115</v>
      </c>
      <c r="FS19" s="79">
        <f>'Inbound SOS &amp; EOD'!FS65+'Inbound SOS &amp; EOD'!FS88</f>
        <v>46</v>
      </c>
      <c r="FT19" s="79">
        <f>'Inbound SOS &amp; EOD'!FT65+'Inbound SOS &amp; EOD'!FT88</f>
        <v>78</v>
      </c>
      <c r="FU19" s="79">
        <f>'Inbound SOS &amp; EOD'!FU65+'Inbound SOS &amp; EOD'!FU88</f>
        <v>161</v>
      </c>
      <c r="FV19" s="79">
        <f>'Inbound SOS &amp; EOD'!FV65+'Inbound SOS &amp; EOD'!FV88</f>
        <v>67</v>
      </c>
      <c r="FW19" s="79">
        <f>'Inbound SOS &amp; EOD'!FW65+'Inbound SOS &amp; EOD'!FW88</f>
        <v>84</v>
      </c>
      <c r="FX19" s="79">
        <f>'Inbound SOS &amp; EOD'!FX65+'Inbound SOS &amp; EOD'!FX88</f>
        <v>129</v>
      </c>
      <c r="FY19" s="79">
        <f>'Inbound SOS &amp; EOD'!FY65+'Inbound SOS &amp; EOD'!FY88</f>
        <v>70</v>
      </c>
      <c r="FZ19" s="79">
        <f>'Inbound SOS &amp; EOD'!FZ65+'Inbound SOS &amp; EOD'!FZ88</f>
        <v>51</v>
      </c>
      <c r="GA19" s="79">
        <f>'Inbound SOS &amp; EOD'!GA65+'Inbound SOS &amp; EOD'!GA88</f>
        <v>113</v>
      </c>
      <c r="GB19" s="79">
        <f>'Inbound SOS &amp; EOD'!GB65+'Inbound SOS &amp; EOD'!GB88</f>
        <v>198</v>
      </c>
      <c r="GC19" s="79">
        <f>'Inbound SOS &amp; EOD'!GC65+'Inbound SOS &amp; EOD'!GC88</f>
        <v>95</v>
      </c>
      <c r="GD19" s="79">
        <f>'Inbound SOS &amp; EOD'!GD65+'Inbound SOS &amp; EOD'!GD88</f>
        <v>175</v>
      </c>
      <c r="GE19" s="79">
        <f>'Inbound SOS &amp; EOD'!GE65+'Inbound SOS &amp; EOD'!GE88</f>
        <v>82</v>
      </c>
      <c r="GF19" s="79">
        <f>'Inbound SOS &amp; EOD'!GF65+'Inbound SOS &amp; EOD'!GF88</f>
        <v>38</v>
      </c>
      <c r="GG19" s="79">
        <f>'Inbound SOS &amp; EOD'!GG65+'Inbound SOS &amp; EOD'!GG88</f>
        <v>0</v>
      </c>
      <c r="GH19" s="79">
        <f>'Inbound SOS &amp; EOD'!GH65+'Inbound SOS &amp; EOD'!GH88</f>
        <v>36</v>
      </c>
      <c r="GI19" s="79">
        <f>'Inbound SOS &amp; EOD'!GI65+'Inbound SOS &amp; EOD'!GI88</f>
        <v>141</v>
      </c>
      <c r="GJ19" s="79">
        <f>'Inbound SOS &amp; EOD'!GJ65+'Inbound SOS &amp; EOD'!GJ88</f>
        <v>133</v>
      </c>
      <c r="GK19" s="79">
        <f>'Inbound SOS &amp; EOD'!GK65+'Inbound SOS &amp; EOD'!GK88</f>
        <v>118</v>
      </c>
      <c r="GL19" s="79">
        <f>'Inbound SOS &amp; EOD'!GL65+'Inbound SOS &amp; EOD'!GL88</f>
        <v>121</v>
      </c>
      <c r="GM19" s="79">
        <f>'Inbound SOS &amp; EOD'!GM65+'Inbound SOS &amp; EOD'!GM88</f>
        <v>69</v>
      </c>
      <c r="GN19" s="79">
        <f>'Inbound SOS &amp; EOD'!GN65+'Inbound SOS &amp; EOD'!GN88</f>
        <v>47</v>
      </c>
      <c r="GO19" s="79">
        <f>'Inbound SOS &amp; EOD'!GO65+'Inbound SOS &amp; EOD'!GO88</f>
        <v>0</v>
      </c>
      <c r="GP19" s="79">
        <f>'Inbound SOS &amp; EOD'!GP65+'Inbound SOS &amp; EOD'!GP88</f>
        <v>103</v>
      </c>
      <c r="GQ19" s="79">
        <f>'Inbound SOS &amp; EOD'!GQ65+'Inbound SOS &amp; EOD'!GQ88</f>
        <v>122</v>
      </c>
      <c r="GR19" s="79">
        <f>'Inbound SOS &amp; EOD'!GR65+'Inbound SOS &amp; EOD'!GR88</f>
        <v>128</v>
      </c>
      <c r="GS19" s="79">
        <f>'Inbound SOS &amp; EOD'!GS65+'Inbound SOS &amp; EOD'!GS88</f>
        <v>240</v>
      </c>
      <c r="GT19" s="79">
        <f>'Inbound SOS &amp; EOD'!GT65+'Inbound SOS &amp; EOD'!GT88</f>
        <v>345</v>
      </c>
      <c r="GU19" s="79">
        <f>'Inbound SOS &amp; EOD'!GU65+'Inbound SOS &amp; EOD'!GU88</f>
        <v>152</v>
      </c>
      <c r="GV19" s="79">
        <f>'Inbound SOS &amp; EOD'!GV65+'Inbound SOS &amp; EOD'!GV88</f>
        <v>239</v>
      </c>
      <c r="GW19" s="79">
        <f>'Inbound SOS &amp; EOD'!GW65+'Inbound SOS &amp; EOD'!GW88</f>
        <v>409</v>
      </c>
      <c r="GX19" s="79">
        <f>'Inbound SOS &amp; EOD'!GX65+'Inbound SOS &amp; EOD'!GX88</f>
        <v>385</v>
      </c>
      <c r="GY19" s="79">
        <f>'Inbound SOS &amp; EOD'!GY65+'Inbound SOS &amp; EOD'!GY88</f>
        <v>162</v>
      </c>
      <c r="GZ19" s="79">
        <f>'Inbound SOS &amp; EOD'!GZ65+'Inbound SOS &amp; EOD'!GZ88</f>
        <v>105</v>
      </c>
      <c r="HA19" s="79">
        <f>'Inbound SOS &amp; EOD'!HA65+'Inbound SOS &amp; EOD'!HA88</f>
        <v>184</v>
      </c>
      <c r="HB19" s="79">
        <f>'Inbound SOS &amp; EOD'!HB65+'Inbound SOS &amp; EOD'!HB88</f>
        <v>400</v>
      </c>
      <c r="HC19" s="79">
        <f>'Inbound SOS &amp; EOD'!HC65+'Inbound SOS &amp; EOD'!HC88</f>
        <v>3</v>
      </c>
      <c r="HD19" s="79">
        <f>'Inbound SOS &amp; EOD'!HD65+'Inbound SOS &amp; EOD'!HD88</f>
        <v>353</v>
      </c>
      <c r="HE19" s="79">
        <f>'Inbound SOS &amp; EOD'!HE65+'Inbound SOS &amp; EOD'!HE88</f>
        <v>457</v>
      </c>
      <c r="HF19" s="79">
        <f>'Inbound SOS &amp; EOD'!HF65+'Inbound SOS &amp; EOD'!HF88</f>
        <v>556</v>
      </c>
      <c r="HG19" s="79">
        <f>'Inbound SOS &amp; EOD'!HG65+'Inbound SOS &amp; EOD'!HG88</f>
        <v>552</v>
      </c>
      <c r="HH19" s="79">
        <f>'Inbound SOS &amp; EOD'!HH65+'Inbound SOS &amp; EOD'!HH88</f>
        <v>769</v>
      </c>
      <c r="HI19" s="79">
        <f>'Inbound SOS &amp; EOD'!HI65+'Inbound SOS &amp; EOD'!HI88</f>
        <v>314</v>
      </c>
      <c r="HJ19" s="79">
        <f>'Inbound SOS &amp; EOD'!HJ65+'Inbound SOS &amp; EOD'!HJ88</f>
        <v>97</v>
      </c>
      <c r="HK19" s="79">
        <f>'Inbound SOS &amp; EOD'!HK65+'Inbound SOS &amp; EOD'!HK88</f>
        <v>127</v>
      </c>
      <c r="HL19" s="79">
        <f>'Inbound SOS &amp; EOD'!HL65+'Inbound SOS &amp; EOD'!HL88</f>
        <v>501</v>
      </c>
      <c r="HM19" s="79">
        <f>'Inbound SOS &amp; EOD'!HM65+'Inbound SOS &amp; EOD'!HM88</f>
        <v>196</v>
      </c>
      <c r="HN19" s="79">
        <f>'Inbound SOS &amp; EOD'!HN65+'Inbound SOS &amp; EOD'!HN88</f>
        <v>90</v>
      </c>
      <c r="HO19" s="79">
        <f>'Inbound SOS &amp; EOD'!HO65+'Inbound SOS &amp; EOD'!HO88</f>
        <v>120</v>
      </c>
      <c r="HP19" s="79">
        <f>'Inbound SOS &amp; EOD'!HP65+'Inbound SOS &amp; EOD'!HP88</f>
        <v>99</v>
      </c>
      <c r="HQ19" s="79">
        <f>'Inbound SOS &amp; EOD'!HQ65+'Inbound SOS &amp; EOD'!HQ88</f>
        <v>165</v>
      </c>
      <c r="HR19" s="79">
        <f>'Inbound SOS &amp; EOD'!HR65+'Inbound SOS &amp; EOD'!HR88</f>
        <v>159</v>
      </c>
      <c r="HS19" s="79">
        <f>'Inbound SOS &amp; EOD'!HS65+'Inbound SOS &amp; EOD'!HS88</f>
        <v>141</v>
      </c>
      <c r="HT19" s="79">
        <f>'Inbound SOS &amp; EOD'!HT65+'Inbound SOS &amp; EOD'!HT88</f>
        <v>30</v>
      </c>
      <c r="HU19" s="79">
        <f>'Inbound SOS &amp; EOD'!HU65+'Inbound SOS &amp; EOD'!HU88</f>
        <v>76</v>
      </c>
      <c r="HV19" s="79">
        <f>'Inbound SOS &amp; EOD'!HV65+'Inbound SOS &amp; EOD'!HV88</f>
        <v>72</v>
      </c>
      <c r="HW19" s="79">
        <f>'Inbound SOS &amp; EOD'!HW65+'Inbound SOS &amp; EOD'!HW88</f>
        <v>113</v>
      </c>
      <c r="HX19" s="79">
        <f>'Inbound SOS &amp; EOD'!HX65+'Inbound SOS &amp; EOD'!HX88</f>
        <v>245</v>
      </c>
      <c r="HY19" s="79">
        <f>'Inbound SOS &amp; EOD'!HY65+'Inbound SOS &amp; EOD'!HY88</f>
        <v>436</v>
      </c>
      <c r="HZ19" s="79">
        <f>'Inbound SOS &amp; EOD'!HZ65+'Inbound SOS &amp; EOD'!HZ88</f>
        <v>312</v>
      </c>
      <c r="IA19" s="79">
        <f>'Inbound SOS &amp; EOD'!IA65+'Inbound SOS &amp; EOD'!IA88</f>
        <v>476</v>
      </c>
      <c r="IB19" s="79">
        <f>'Inbound SOS &amp; EOD'!IB65+'Inbound SOS &amp; EOD'!IB88</f>
        <v>544</v>
      </c>
      <c r="IC19" s="79">
        <f>'Inbound SOS &amp; EOD'!IC65+'Inbound SOS &amp; EOD'!IC88</f>
        <v>170</v>
      </c>
      <c r="ID19" s="79">
        <f>'Inbound SOS &amp; EOD'!ID65+'Inbound SOS &amp; EOD'!ID88</f>
        <v>134</v>
      </c>
      <c r="IE19" s="79">
        <f>'Inbound SOS &amp; EOD'!IE65+'Inbound SOS &amp; EOD'!IE88</f>
        <v>201</v>
      </c>
      <c r="IF19" s="79">
        <f>'Inbound SOS &amp; EOD'!IF65+'Inbound SOS &amp; EOD'!IF88</f>
        <v>397</v>
      </c>
      <c r="IG19" s="79">
        <f>'Inbound SOS &amp; EOD'!IG65+'Inbound SOS &amp; EOD'!IG88</f>
        <v>316</v>
      </c>
      <c r="IH19" s="79">
        <f>'Inbound SOS &amp; EOD'!IH65+'Inbound SOS &amp; EOD'!IH88</f>
        <v>167</v>
      </c>
      <c r="II19" s="79">
        <f>'Inbound SOS &amp; EOD'!II65+'Inbound SOS &amp; EOD'!II88</f>
        <v>139</v>
      </c>
      <c r="IJ19" s="79">
        <f>'Inbound SOS &amp; EOD'!IJ65+'Inbound SOS &amp; EOD'!IJ88</f>
        <v>93</v>
      </c>
      <c r="IK19" s="79">
        <f>'Inbound SOS &amp; EOD'!IK65+'Inbound SOS &amp; EOD'!IK88</f>
        <v>25</v>
      </c>
      <c r="IL19" s="79">
        <f>'Inbound SOS &amp; EOD'!IL65+'Inbound SOS &amp; EOD'!IL88</f>
        <v>77</v>
      </c>
      <c r="IM19" s="79">
        <f>'Inbound SOS &amp; EOD'!IM65+'Inbound SOS &amp; EOD'!IM88</f>
        <v>45</v>
      </c>
      <c r="IN19" s="79">
        <f>'Inbound SOS &amp; EOD'!IN65+'Inbound SOS &amp; EOD'!IN88</f>
        <v>68</v>
      </c>
      <c r="IO19" s="79">
        <f>'Inbound SOS &amp; EOD'!IO65+'Inbound SOS &amp; EOD'!IO88</f>
        <v>260</v>
      </c>
      <c r="IP19" s="79">
        <f>'Inbound SOS &amp; EOD'!IP65+'Inbound SOS &amp; EOD'!IP88</f>
        <v>171</v>
      </c>
      <c r="IQ19" s="79">
        <f>'Inbound SOS &amp; EOD'!IQ65+'Inbound SOS &amp; EOD'!IQ88</f>
        <v>438</v>
      </c>
      <c r="IR19" s="79">
        <f>'Inbound SOS &amp; EOD'!IR65+'Inbound SOS &amp; EOD'!IR88</f>
        <v>292</v>
      </c>
      <c r="IS19" s="79">
        <f>'Inbound SOS &amp; EOD'!IS65+'Inbound SOS &amp; EOD'!IS88</f>
        <v>352</v>
      </c>
      <c r="IT19" s="79">
        <f>'Inbound SOS &amp; EOD'!IT65+'Inbound SOS &amp; EOD'!IT88</f>
        <v>404</v>
      </c>
      <c r="IU19" s="79">
        <f>'Inbound SOS &amp; EOD'!IU65+'Inbound SOS &amp; EOD'!IU88</f>
        <v>588</v>
      </c>
      <c r="IV19" s="79">
        <f>'Inbound SOS &amp; EOD'!IV65+'Inbound SOS &amp; EOD'!IV88</f>
        <v>210</v>
      </c>
      <c r="IW19" s="79">
        <f>'Inbound SOS &amp; EOD'!IW65+'Inbound SOS &amp; EOD'!IW88</f>
        <v>431</v>
      </c>
      <c r="IX19" s="79">
        <f>'Inbound SOS &amp; EOD'!IX65+'Inbound SOS &amp; EOD'!IX88</f>
        <v>308</v>
      </c>
      <c r="IY19" s="79">
        <f>'Inbound SOS &amp; EOD'!IY65+'Inbound SOS &amp; EOD'!IY88</f>
        <v>172</v>
      </c>
      <c r="IZ19" s="79">
        <f>'Inbound SOS &amp; EOD'!IZ65+'Inbound SOS &amp; EOD'!IZ88</f>
        <v>200</v>
      </c>
      <c r="JA19" s="79">
        <f>'Inbound SOS &amp; EOD'!JA65+'Inbound SOS &amp; EOD'!JA88</f>
        <v>386</v>
      </c>
      <c r="JB19" s="79">
        <f>'Inbound SOS &amp; EOD'!JB65+'Inbound SOS &amp; EOD'!JB88</f>
        <v>757</v>
      </c>
      <c r="JC19" s="79">
        <f>'Inbound SOS &amp; EOD'!JC65+'Inbound SOS &amp; EOD'!JC88</f>
        <v>1184</v>
      </c>
      <c r="JD19" s="79">
        <f>'Inbound SOS &amp; EOD'!JD65+'Inbound SOS &amp; EOD'!JD88</f>
        <v>764</v>
      </c>
      <c r="JE19" s="79">
        <f>'Inbound SOS &amp; EOD'!JE65+'Inbound SOS &amp; EOD'!JE88</f>
        <v>805</v>
      </c>
      <c r="JF19" s="79">
        <f>'Inbound SOS &amp; EOD'!JF65+'Inbound SOS &amp; EOD'!JF88</f>
        <v>776</v>
      </c>
      <c r="JG19" s="79">
        <f>'Inbound SOS &amp; EOD'!JG65+'Inbound SOS &amp; EOD'!JG88</f>
        <v>285</v>
      </c>
      <c r="JH19" s="79">
        <f>'Inbound SOS &amp; EOD'!JH65+'Inbound SOS &amp; EOD'!JH88</f>
        <v>409</v>
      </c>
      <c r="JI19" s="79">
        <f>'Inbound SOS &amp; EOD'!JI65+'Inbound SOS &amp; EOD'!JI88</f>
        <v>392</v>
      </c>
      <c r="JJ19" s="79">
        <f>'Inbound SOS &amp; EOD'!JJ65+'Inbound SOS &amp; EOD'!JJ88</f>
        <v>256</v>
      </c>
      <c r="JK19" s="79">
        <f>'Inbound SOS &amp; EOD'!JK65+'Inbound SOS &amp; EOD'!JK88</f>
        <v>175</v>
      </c>
      <c r="JL19" s="79">
        <f>'Inbound SOS &amp; EOD'!JL65+'Inbound SOS &amp; EOD'!JL88</f>
        <v>445</v>
      </c>
      <c r="JM19" s="79">
        <f>'Inbound SOS &amp; EOD'!JM65+'Inbound SOS &amp; EOD'!JM88</f>
        <v>188</v>
      </c>
      <c r="JN19" s="79">
        <f>'Inbound SOS &amp; EOD'!JN65+'Inbound SOS &amp; EOD'!JN88</f>
        <v>436</v>
      </c>
      <c r="JO19" s="79">
        <f>'Inbound SOS &amp; EOD'!JO65+'Inbound SOS &amp; EOD'!JO88</f>
        <v>819</v>
      </c>
      <c r="JP19" s="79">
        <f>'Inbound SOS &amp; EOD'!JP65+'Inbound SOS &amp; EOD'!JP88</f>
        <v>1323</v>
      </c>
      <c r="JQ19" s="79">
        <f>'Inbound SOS &amp; EOD'!JQ65+'Inbound SOS &amp; EOD'!JQ88</f>
        <v>735</v>
      </c>
      <c r="JR19" s="79">
        <f>'Inbound SOS &amp; EOD'!JR65+'Inbound SOS &amp; EOD'!JR88</f>
        <v>433</v>
      </c>
      <c r="JS19" s="79">
        <f>'Inbound SOS &amp; EOD'!JS65+'Inbound SOS &amp; EOD'!JS88</f>
        <v>192</v>
      </c>
      <c r="JT19" s="79">
        <f>'Inbound SOS &amp; EOD'!JT65+'Inbound SOS &amp; EOD'!JT88</f>
        <v>121</v>
      </c>
      <c r="JU19" s="79">
        <f>'Inbound SOS &amp; EOD'!JU65+'Inbound SOS &amp; EOD'!JU88</f>
        <v>133</v>
      </c>
      <c r="JV19" s="79">
        <f>'Inbound SOS &amp; EOD'!JV65+'Inbound SOS &amp; EOD'!JV88</f>
        <v>273</v>
      </c>
      <c r="JW19" s="79">
        <f>'Inbound SOS &amp; EOD'!JW65+'Inbound SOS &amp; EOD'!JW88</f>
        <v>281</v>
      </c>
      <c r="JX19" s="79">
        <f>'Inbound SOS &amp; EOD'!JX65+'Inbound SOS &amp; EOD'!JX88</f>
        <v>86</v>
      </c>
      <c r="JY19" s="79">
        <f>'Inbound SOS &amp; EOD'!JY65+'Inbound SOS &amp; EOD'!JY88</f>
        <v>75</v>
      </c>
      <c r="JZ19" s="79">
        <f>'Inbound SOS &amp; EOD'!JZ65+'Inbound SOS &amp; EOD'!JZ88</f>
        <v>58</v>
      </c>
      <c r="KA19" s="79">
        <f>'Inbound SOS &amp; EOD'!KA65+'Inbound SOS &amp; EOD'!KA88</f>
        <v>21</v>
      </c>
      <c r="KB19" s="79">
        <f>'Inbound SOS &amp; EOD'!KB65+'Inbound SOS &amp; EOD'!KB88</f>
        <v>34</v>
      </c>
      <c r="KC19" s="79">
        <f>'Inbound SOS &amp; EOD'!KC65+'Inbound SOS &amp; EOD'!KC88</f>
        <v>88</v>
      </c>
      <c r="KD19" s="79">
        <f>'Inbound SOS &amp; EOD'!KD65+'Inbound SOS &amp; EOD'!KD88</f>
        <v>139</v>
      </c>
      <c r="KE19" s="79">
        <f>'Inbound SOS &amp; EOD'!KE65+'Inbound SOS &amp; EOD'!KE88</f>
        <v>78</v>
      </c>
      <c r="KF19" s="79">
        <f>'Inbound SOS &amp; EOD'!KF65+'Inbound SOS &amp; EOD'!KF88</f>
        <v>80</v>
      </c>
      <c r="KG19" s="79">
        <f>'Inbound SOS &amp; EOD'!KG65+'Inbound SOS &amp; EOD'!KG88</f>
        <v>74</v>
      </c>
      <c r="KH19" s="79">
        <f>'Inbound SOS &amp; EOD'!KH65+'Inbound SOS &amp; EOD'!KH88</f>
        <v>51</v>
      </c>
      <c r="KI19" s="79">
        <f>'Inbound SOS &amp; EOD'!KI65+'Inbound SOS &amp; EOD'!KI88</f>
        <v>53</v>
      </c>
      <c r="KJ19" s="79">
        <f>'Inbound SOS &amp; EOD'!KJ65+'Inbound SOS &amp; EOD'!KJ88</f>
        <v>180</v>
      </c>
      <c r="KK19" s="79">
        <f>'Inbound SOS &amp; EOD'!KK65+'Inbound SOS &amp; EOD'!KK88</f>
        <v>194</v>
      </c>
      <c r="KL19" s="79">
        <f>'Inbound SOS &amp; EOD'!KL65+'Inbound SOS &amp; EOD'!KL88</f>
        <v>104</v>
      </c>
      <c r="KM19" s="79">
        <f>'Inbound SOS &amp; EOD'!KM65+'Inbound SOS &amp; EOD'!KM88</f>
        <v>68</v>
      </c>
      <c r="KN19" s="79">
        <f>'Inbound SOS &amp; EOD'!KN65+'Inbound SOS &amp; EOD'!KN88</f>
        <v>0</v>
      </c>
      <c r="KO19" s="79">
        <f>'Inbound SOS &amp; EOD'!KO65+'Inbound SOS &amp; EOD'!KO88</f>
        <v>171</v>
      </c>
      <c r="KP19" s="79">
        <f>'Inbound SOS &amp; EOD'!KP65+'Inbound SOS &amp; EOD'!KP88</f>
        <v>218</v>
      </c>
      <c r="KQ19" s="79">
        <f>'Inbound SOS &amp; EOD'!KQ65+'Inbound SOS &amp; EOD'!KQ88</f>
        <v>164</v>
      </c>
      <c r="KR19" s="79">
        <f>'Inbound SOS &amp; EOD'!KR65+'Inbound SOS &amp; EOD'!KR88</f>
        <v>269</v>
      </c>
      <c r="KS19" s="79">
        <f>'Inbound SOS &amp; EOD'!KS65+'Inbound SOS &amp; EOD'!KS88</f>
        <v>202</v>
      </c>
      <c r="KT19" s="79">
        <f>'Inbound SOS &amp; EOD'!KT65+'Inbound SOS &amp; EOD'!KT88</f>
        <v>350</v>
      </c>
      <c r="KU19" s="79">
        <f>'Inbound SOS &amp; EOD'!KU65+'Inbound SOS &amp; EOD'!KU88</f>
        <v>316</v>
      </c>
      <c r="KV19" s="79">
        <f>'Inbound SOS &amp; EOD'!KV65+'Inbound SOS &amp; EOD'!KV88</f>
        <v>553</v>
      </c>
      <c r="KW19" s="79">
        <f>'Inbound SOS &amp; EOD'!KW65+'Inbound SOS &amp; EOD'!KW88</f>
        <v>501</v>
      </c>
      <c r="KX19" s="79">
        <f>'Inbound SOS &amp; EOD'!KX65+'Inbound SOS &amp; EOD'!KX88</f>
        <v>183</v>
      </c>
      <c r="KY19" s="79">
        <f>'Inbound SOS &amp; EOD'!KY65+'Inbound SOS &amp; EOD'!KY88</f>
        <v>373</v>
      </c>
      <c r="KZ19" s="79">
        <f>'Inbound SOS &amp; EOD'!KZ65+'Inbound SOS &amp; EOD'!KZ88</f>
        <v>577</v>
      </c>
      <c r="LA19" s="79">
        <f>'Inbound SOS &amp; EOD'!LA65+'Inbound SOS &amp; EOD'!LA88</f>
        <v>103</v>
      </c>
      <c r="LB19" s="79">
        <f>'Inbound SOS &amp; EOD'!LB65+'Inbound SOS &amp; EOD'!LB88</f>
        <v>130</v>
      </c>
      <c r="LC19" s="79">
        <f>'Inbound SOS &amp; EOD'!LC65+'Inbound SOS &amp; EOD'!LC88</f>
        <v>86</v>
      </c>
      <c r="LD19" s="79">
        <f>'Inbound SOS &amp; EOD'!LD65+'Inbound SOS &amp; EOD'!LD88</f>
        <v>121</v>
      </c>
      <c r="LE19" s="79">
        <f>'Inbound SOS &amp; EOD'!LE65+'Inbound SOS &amp; EOD'!LE88</f>
        <v>255</v>
      </c>
      <c r="LF19" s="79">
        <f>'Inbound SOS &amp; EOD'!LF65+'Inbound SOS &amp; EOD'!LF88</f>
        <v>478</v>
      </c>
      <c r="LG19" s="79">
        <f>'Inbound SOS &amp; EOD'!LG65+'Inbound SOS &amp; EOD'!LG88</f>
        <v>236</v>
      </c>
      <c r="LH19" s="79">
        <f>'Inbound SOS &amp; EOD'!LH65+'Inbound SOS &amp; EOD'!LH88</f>
        <v>235</v>
      </c>
      <c r="LI19" s="79">
        <f>'Inbound SOS &amp; EOD'!LI65+'Inbound SOS &amp; EOD'!LI88</f>
        <v>117</v>
      </c>
      <c r="LJ19" s="79">
        <f>'Inbound SOS &amp; EOD'!LJ65+'Inbound SOS &amp; EOD'!LJ88</f>
        <v>119</v>
      </c>
      <c r="LK19" s="79">
        <f>'Inbound SOS &amp; EOD'!LK65+'Inbound SOS &amp; EOD'!LK88</f>
        <v>115</v>
      </c>
      <c r="LL19" s="79">
        <f>'Inbound SOS &amp; EOD'!LL65+'Inbound SOS &amp; EOD'!LL88</f>
        <v>141</v>
      </c>
      <c r="LM19" s="79">
        <f>'Inbound SOS &amp; EOD'!LM65+'Inbound SOS &amp; EOD'!LM88</f>
        <v>32</v>
      </c>
      <c r="LN19" s="79">
        <f>'Inbound SOS &amp; EOD'!LN65+'Inbound SOS &amp; EOD'!LN88</f>
        <v>95</v>
      </c>
      <c r="LO19" s="79">
        <f>'Inbound SOS &amp; EOD'!LO65+'Inbound SOS &amp; EOD'!LO88</f>
        <v>0</v>
      </c>
      <c r="LP19" s="79">
        <f>'Inbound SOS &amp; EOD'!LP65+'Inbound SOS &amp; EOD'!LP88</f>
        <v>0</v>
      </c>
      <c r="LQ19" s="79">
        <f>'Inbound SOS &amp; EOD'!LQ65+'Inbound SOS &amp; EOD'!LQ88</f>
        <v>401</v>
      </c>
      <c r="LR19" s="79">
        <f>'Inbound SOS &amp; EOD'!LR65+'Inbound SOS &amp; EOD'!LR88</f>
        <v>128</v>
      </c>
      <c r="LS19" s="79">
        <f>'Inbound SOS &amp; EOD'!LS65+'Inbound SOS &amp; EOD'!LS88</f>
        <v>420</v>
      </c>
      <c r="LT19" s="79">
        <f>'Inbound SOS &amp; EOD'!LT65+'Inbound SOS &amp; EOD'!LT88</f>
        <v>466</v>
      </c>
      <c r="LU19" s="79">
        <f>'Inbound SOS &amp; EOD'!LU65+'Inbound SOS &amp; EOD'!LU88</f>
        <v>279</v>
      </c>
      <c r="LV19" s="79">
        <f>'Inbound SOS &amp; EOD'!LV65+'Inbound SOS &amp; EOD'!LV88</f>
        <v>0</v>
      </c>
      <c r="LW19" s="79">
        <f>'Inbound SOS &amp; EOD'!LW65+'Inbound SOS &amp; EOD'!LW88</f>
        <v>0</v>
      </c>
      <c r="LX19" s="79">
        <f>'Inbound SOS &amp; EOD'!LX65+'Inbound SOS &amp; EOD'!LX88</f>
        <v>356</v>
      </c>
      <c r="LY19" s="79">
        <f>'Inbound SOS &amp; EOD'!LY65+'Inbound SOS &amp; EOD'!LY88</f>
        <v>279</v>
      </c>
      <c r="LZ19" s="79">
        <f>'Inbound SOS &amp; EOD'!LZ65+'Inbound SOS &amp; EOD'!LZ88</f>
        <v>548</v>
      </c>
      <c r="MA19" s="79">
        <f>'Inbound SOS &amp; EOD'!MA65+'Inbound SOS &amp; EOD'!MA88</f>
        <v>504</v>
      </c>
      <c r="MB19" s="79">
        <f>'Inbound SOS &amp; EOD'!MB65+'Inbound SOS &amp; EOD'!MB88</f>
        <v>251</v>
      </c>
      <c r="MC19" s="79">
        <f>'Inbound SOS &amp; EOD'!MC65+'Inbound SOS &amp; EOD'!MC88</f>
        <v>199</v>
      </c>
      <c r="MD19" s="79">
        <f>'Inbound SOS &amp; EOD'!MD65+'Inbound SOS &amp; EOD'!MD88</f>
        <v>283</v>
      </c>
      <c r="ME19" s="79">
        <f>'Inbound SOS &amp; EOD'!ME65+'Inbound SOS &amp; EOD'!ME88</f>
        <v>116</v>
      </c>
      <c r="MF19" s="79">
        <f>'Inbound SOS &amp; EOD'!MF65+'Inbound SOS &amp; EOD'!MF88</f>
        <v>113</v>
      </c>
      <c r="MG19" s="79">
        <f>'Inbound SOS &amp; EOD'!MG65+'Inbound SOS &amp; EOD'!MG88</f>
        <v>289</v>
      </c>
      <c r="MH19" s="79">
        <f>'Inbound SOS &amp; EOD'!MH65+'Inbound SOS &amp; EOD'!MH88</f>
        <v>215</v>
      </c>
      <c r="MI19" s="79">
        <f>'Inbound SOS &amp; EOD'!MI65+'Inbound SOS &amp; EOD'!MI88</f>
        <v>227</v>
      </c>
      <c r="MJ19" s="79">
        <f>'Inbound SOS &amp; EOD'!MJ65+'Inbound SOS &amp; EOD'!MJ88</f>
        <v>243</v>
      </c>
      <c r="MK19" s="79">
        <f>'Inbound SOS &amp; EOD'!MK65+'Inbound SOS &amp; EOD'!MK88</f>
        <v>95</v>
      </c>
      <c r="ML19" s="79">
        <f>'Inbound SOS &amp; EOD'!ML65+'Inbound SOS &amp; EOD'!ML88</f>
        <v>83</v>
      </c>
      <c r="MM19" s="79">
        <f>'Inbound SOS &amp; EOD'!MM65+'Inbound SOS &amp; EOD'!MM88</f>
        <v>155</v>
      </c>
      <c r="MN19" s="79">
        <f>'Inbound SOS &amp; EOD'!MN65+'Inbound SOS &amp; EOD'!MN88</f>
        <v>583</v>
      </c>
      <c r="MO19" s="79">
        <f>'Inbound SOS &amp; EOD'!MO65+'Inbound SOS &amp; EOD'!MO88</f>
        <v>0</v>
      </c>
      <c r="MP19" s="79">
        <f>'Inbound SOS &amp; EOD'!MP65+'Inbound SOS &amp; EOD'!MP88</f>
        <v>260</v>
      </c>
      <c r="MQ19" s="79">
        <f>'Inbound SOS &amp; EOD'!MQ65+'Inbound SOS &amp; EOD'!MQ88</f>
        <v>306</v>
      </c>
      <c r="MR19" s="79">
        <f>'Inbound SOS &amp; EOD'!MR65+'Inbound SOS &amp; EOD'!MR88</f>
        <v>170</v>
      </c>
      <c r="MS19" s="79">
        <f>'Inbound SOS &amp; EOD'!MS65+'Inbound SOS &amp; EOD'!MS88</f>
        <v>0</v>
      </c>
      <c r="MT19" s="79">
        <f>'Inbound SOS &amp; EOD'!MT65+'Inbound SOS &amp; EOD'!MT88</f>
        <v>28</v>
      </c>
      <c r="MU19" s="79">
        <f>'Inbound SOS &amp; EOD'!MU65+'Inbound SOS &amp; EOD'!MU88</f>
        <v>100</v>
      </c>
      <c r="MV19" s="79">
        <f>'Inbound SOS &amp; EOD'!MV65+'Inbound SOS &amp; EOD'!MV88</f>
        <v>75</v>
      </c>
      <c r="MW19" s="79">
        <f>'Inbound SOS &amp; EOD'!MW65+'Inbound SOS &amp; EOD'!MW88</f>
        <v>276</v>
      </c>
      <c r="MX19" s="79">
        <f>'Inbound SOS &amp; EOD'!MX65+'Inbound SOS &amp; EOD'!MX88</f>
        <v>158</v>
      </c>
      <c r="MY19" s="79">
        <f>'Inbound SOS &amp; EOD'!MY65+'Inbound SOS &amp; EOD'!MY88</f>
        <v>130</v>
      </c>
      <c r="MZ19" s="79">
        <f>'Inbound SOS &amp; EOD'!MZ65+'Inbound SOS &amp; EOD'!MZ88</f>
        <v>29</v>
      </c>
      <c r="NA19" s="79">
        <f>'Inbound SOS &amp; EOD'!NA65+'Inbound SOS &amp; EOD'!NA88</f>
        <v>91</v>
      </c>
      <c r="NB19" s="79">
        <f>'Inbound SOS &amp; EOD'!NB65+'Inbound SOS &amp; EOD'!NB88</f>
        <v>0</v>
      </c>
      <c r="NC19" s="79">
        <f>'Inbound SOS &amp; EOD'!NC65+'Inbound SOS &amp; EOD'!NC88</f>
        <v>0</v>
      </c>
      <c r="ND19" s="79">
        <f>'Inbound SOS &amp; EOD'!ND65+'Inbound SOS &amp; EOD'!ND88</f>
        <v>0</v>
      </c>
      <c r="NE19" s="79">
        <f>'Inbound SOS &amp; EOD'!NE65+'Inbound SOS &amp; EOD'!NE88</f>
        <v>0</v>
      </c>
      <c r="NF19" s="79">
        <f>'Inbound SOS &amp; EOD'!NF65+'Inbound SOS &amp; EOD'!NF88</f>
        <v>0</v>
      </c>
      <c r="NG19" s="79">
        <f>'Inbound SOS &amp; EOD'!NG65+'Inbound SOS &amp; EOD'!NG88</f>
        <v>0</v>
      </c>
      <c r="NH19" s="79">
        <f>'Inbound SOS &amp; EOD'!NH65+'Inbound SOS &amp; EOD'!NH88</f>
        <v>0</v>
      </c>
      <c r="NI19" s="79">
        <f>'Inbound SOS &amp; EOD'!NI65+'Inbound SOS &amp; EOD'!NI88</f>
        <v>0</v>
      </c>
      <c r="NJ19" s="79">
        <f>'Inbound SOS &amp; EOD'!NJ65+'Inbound SOS &amp; EOD'!NJ88</f>
        <v>0</v>
      </c>
      <c r="NK19" s="79">
        <f>'Inbound SOS &amp; EOD'!NK65+'Inbound SOS &amp; EOD'!NK88</f>
        <v>0</v>
      </c>
      <c r="NL19" s="79">
        <f>'Inbound SOS &amp; EOD'!NL65+'Inbound SOS &amp; EOD'!NL88</f>
        <v>0</v>
      </c>
      <c r="NM19" s="79">
        <f>'Inbound SOS &amp; EOD'!NM65+'Inbound SOS &amp; EOD'!NM88</f>
        <v>0</v>
      </c>
      <c r="NN19" s="79">
        <f>'Inbound SOS &amp; EOD'!NN65+'Inbound SOS &amp; EOD'!NN88</f>
        <v>0</v>
      </c>
      <c r="NO19" s="79">
        <f>'Inbound SOS &amp; EOD'!NO65+'Inbound SOS &amp; EOD'!NO88</f>
        <v>0</v>
      </c>
      <c r="NP19" s="79">
        <f>'Inbound SOS &amp; EOD'!NP65+'Inbound SOS &amp; EOD'!NP88</f>
        <v>0</v>
      </c>
      <c r="NQ19" s="79">
        <f>'Inbound SOS &amp; EOD'!NQ65+'Inbound SOS &amp; EOD'!NQ88</f>
        <v>0</v>
      </c>
      <c r="NR19" s="79">
        <f>'Inbound SOS &amp; EOD'!NR65+'Inbound SOS &amp; EOD'!NR88</f>
        <v>0</v>
      </c>
      <c r="NS19" s="79">
        <f>'Inbound SOS &amp; EOD'!NS65+'Inbound SOS &amp; EOD'!NS88</f>
        <v>0</v>
      </c>
      <c r="NT19" s="79">
        <f>'Inbound SOS &amp; EOD'!NT65+'Inbound SOS &amp; EOD'!NT88</f>
        <v>0</v>
      </c>
      <c r="NU19" s="79">
        <f>'Inbound SOS &amp; EOD'!NU65+'Inbound SOS &amp; EOD'!NU88</f>
        <v>0</v>
      </c>
      <c r="NV19" s="79">
        <f>'Inbound SOS &amp; EOD'!NV65+'Inbound SOS &amp; EOD'!NV88</f>
        <v>0</v>
      </c>
      <c r="NW19" s="79">
        <f>'Inbound SOS &amp; EOD'!NW65+'Inbound SOS &amp; EOD'!NW88</f>
        <v>0</v>
      </c>
      <c r="NX19" s="79">
        <f>'Inbound SOS &amp; EOD'!NX65+'Inbound SOS &amp; EOD'!NX88</f>
        <v>0</v>
      </c>
      <c r="NY19" s="79">
        <f>'Inbound SOS &amp; EOD'!NY65+'Inbound SOS &amp; EOD'!NY88</f>
        <v>0</v>
      </c>
      <c r="NZ19" s="79">
        <f>'Inbound SOS &amp; EOD'!NZ65+'Inbound SOS &amp; EOD'!NZ88</f>
        <v>0</v>
      </c>
      <c r="OA19" s="79">
        <f>'Inbound SOS &amp; EOD'!OA65+'Inbound SOS &amp; EOD'!OA88</f>
        <v>0</v>
      </c>
      <c r="OB19" s="79">
        <f>'Inbound SOS &amp; EOD'!OB65+'Inbound SOS &amp; EOD'!OB88</f>
        <v>0</v>
      </c>
      <c r="OC19" s="79">
        <f>'Inbound SOS &amp; EOD'!OC65+'Inbound SOS &amp; EOD'!OC88</f>
        <v>0</v>
      </c>
      <c r="OD19" s="79">
        <f>'Inbound SOS &amp; EOD'!OD65+'Inbound SOS &amp; EOD'!OD88</f>
        <v>0</v>
      </c>
      <c r="OE19" s="79">
        <f>'Inbound SOS &amp; EOD'!OE65+'Inbound SOS &amp; EOD'!OE88</f>
        <v>0</v>
      </c>
      <c r="OF19" s="79">
        <f>'Inbound SOS &amp; EOD'!OF65+'Inbound SOS &amp; EOD'!OF88</f>
        <v>0</v>
      </c>
      <c r="OG19" s="79">
        <f>'Inbound SOS &amp; EOD'!OG65+'Inbound SOS &amp; EOD'!OG88</f>
        <v>0</v>
      </c>
      <c r="OH19" s="79">
        <f>'Inbound SOS &amp; EOD'!OH65+'Inbound SOS &amp; EOD'!OH88</f>
        <v>0</v>
      </c>
      <c r="OI19" s="79">
        <f>'Inbound SOS &amp; EOD'!OI65+'Inbound SOS &amp; EOD'!OI88</f>
        <v>0</v>
      </c>
      <c r="OJ19" s="79">
        <f>'Inbound SOS &amp; EOD'!OJ65+'Inbound SOS &amp; EOD'!OJ88</f>
        <v>0</v>
      </c>
      <c r="OK19" s="79">
        <f>'Inbound SOS &amp; EOD'!OK65+'Inbound SOS &amp; EOD'!OK88</f>
        <v>0</v>
      </c>
      <c r="OL19" s="79">
        <f>'Inbound SOS &amp; EOD'!OL65+'Inbound SOS &amp; EOD'!OL88</f>
        <v>0</v>
      </c>
      <c r="OM19" s="79">
        <f>'Inbound SOS &amp; EOD'!OM65+'Inbound SOS &amp; EOD'!OM88</f>
        <v>0</v>
      </c>
      <c r="ON19" s="79">
        <f>'Inbound SOS &amp; EOD'!ON65+'Inbound SOS &amp; EOD'!ON88</f>
        <v>0</v>
      </c>
      <c r="OO19" s="79">
        <f>'Inbound SOS &amp; EOD'!OO65+'Inbound SOS &amp; EOD'!OO88</f>
        <v>0</v>
      </c>
      <c r="OP19" s="79">
        <f>'Inbound SOS &amp; EOD'!OP65+'Inbound SOS &amp; EOD'!OP88</f>
        <v>0</v>
      </c>
      <c r="OQ19" s="79">
        <f>'Inbound SOS &amp; EOD'!OQ65+'Inbound SOS &amp; EOD'!OQ88</f>
        <v>0</v>
      </c>
      <c r="OR19" s="79">
        <f>'Inbound SOS &amp; EOD'!OR65+'Inbound SOS &amp; EOD'!OR88</f>
        <v>0</v>
      </c>
      <c r="OS19" s="79">
        <f>'Inbound SOS &amp; EOD'!OS65+'Inbound SOS &amp; EOD'!OS88</f>
        <v>0</v>
      </c>
      <c r="OT19" s="79">
        <f>'Inbound SOS &amp; EOD'!OT65+'Inbound SOS &amp; EOD'!OT88</f>
        <v>0</v>
      </c>
      <c r="OU19" s="79">
        <f>'Inbound SOS &amp; EOD'!OU65+'Inbound SOS &amp; EOD'!OU88</f>
        <v>0</v>
      </c>
      <c r="OV19" s="79">
        <f>'Inbound SOS &amp; EOD'!OV65+'Inbound SOS &amp; EOD'!OV88</f>
        <v>0</v>
      </c>
      <c r="OW19" s="79">
        <f>'Inbound SOS &amp; EOD'!OW65+'Inbound SOS &amp; EOD'!OW88</f>
        <v>0</v>
      </c>
      <c r="OX19" s="79">
        <f>'Inbound SOS &amp; EOD'!OX65+'Inbound SOS &amp; EOD'!OX88</f>
        <v>0</v>
      </c>
    </row>
    <row r="20" spans="1:414" ht="15.75" customHeight="1">
      <c r="A20" s="80" t="s">
        <v>227</v>
      </c>
      <c r="B20" s="79">
        <f>'Inbound SOS &amp; EOD'!B68+'Inbound SOS &amp; EOD'!B90</f>
        <v>0</v>
      </c>
      <c r="C20" s="79">
        <f>'Inbound SOS &amp; EOD'!C68+'Inbound SOS &amp; EOD'!C90</f>
        <v>1</v>
      </c>
      <c r="D20" s="79">
        <f>'Inbound SOS &amp; EOD'!D68+'Inbound SOS &amp; EOD'!D90</f>
        <v>4</v>
      </c>
      <c r="E20" s="79">
        <f>'Inbound SOS &amp; EOD'!E68+'Inbound SOS &amp; EOD'!E90</f>
        <v>8</v>
      </c>
      <c r="F20" s="79">
        <f>'Inbound SOS &amp; EOD'!F68+'Inbound SOS &amp; EOD'!F90</f>
        <v>5</v>
      </c>
      <c r="G20" s="79">
        <f>'Inbound SOS &amp; EOD'!G68+'Inbound SOS &amp; EOD'!G90</f>
        <v>1</v>
      </c>
      <c r="H20" s="79">
        <f>'Inbound SOS &amp; EOD'!H68+'Inbound SOS &amp; EOD'!H90</f>
        <v>1</v>
      </c>
      <c r="I20" s="79">
        <f>'Inbound SOS &amp; EOD'!I68+'Inbound SOS &amp; EOD'!I90</f>
        <v>11</v>
      </c>
      <c r="J20" s="79">
        <f>'Inbound SOS &amp; EOD'!J68+'Inbound SOS &amp; EOD'!J90</f>
        <v>8</v>
      </c>
      <c r="K20" s="79">
        <f>'Inbound SOS &amp; EOD'!K68+'Inbound SOS &amp; EOD'!K90</f>
        <v>3</v>
      </c>
      <c r="L20" s="79">
        <f>'Inbound SOS &amp; EOD'!L68+'Inbound SOS &amp; EOD'!L90</f>
        <v>3</v>
      </c>
      <c r="M20" s="79">
        <f>'Inbound SOS &amp; EOD'!M68+'Inbound SOS &amp; EOD'!M90</f>
        <v>10</v>
      </c>
      <c r="N20" s="79">
        <f>'Inbound SOS &amp; EOD'!N68+'Inbound SOS &amp; EOD'!N90</f>
        <v>0</v>
      </c>
      <c r="O20" s="79">
        <f>'Inbound SOS &amp; EOD'!O68+'Inbound SOS &amp; EOD'!O90</f>
        <v>128</v>
      </c>
      <c r="P20" s="79">
        <f>'Inbound SOS &amp; EOD'!P68+'Inbound SOS &amp; EOD'!P90</f>
        <v>14</v>
      </c>
      <c r="Q20" s="79">
        <f>'Inbound SOS &amp; EOD'!Q68+'Inbound SOS &amp; EOD'!Q90</f>
        <v>27</v>
      </c>
      <c r="R20" s="79">
        <f>'Inbound SOS &amp; EOD'!R68+'Inbound SOS &amp; EOD'!R90</f>
        <v>25</v>
      </c>
      <c r="S20" s="79">
        <f>'Inbound SOS &amp; EOD'!S68+'Inbound SOS &amp; EOD'!S90</f>
        <v>0</v>
      </c>
      <c r="T20" s="79">
        <f>'Inbound SOS &amp; EOD'!T68+'Inbound SOS &amp; EOD'!T90</f>
        <v>23</v>
      </c>
      <c r="U20" s="79">
        <f>'Inbound SOS &amp; EOD'!U68+'Inbound SOS &amp; EOD'!U90</f>
        <v>0</v>
      </c>
      <c r="V20" s="79">
        <f>'Inbound SOS &amp; EOD'!V68+'Inbound SOS &amp; EOD'!V90</f>
        <v>0</v>
      </c>
      <c r="W20" s="79">
        <f>'Inbound SOS &amp; EOD'!W68+'Inbound SOS &amp; EOD'!W90</f>
        <v>16</v>
      </c>
      <c r="X20" s="79">
        <f>'Inbound SOS &amp; EOD'!X68+'Inbound SOS &amp; EOD'!X90</f>
        <v>20</v>
      </c>
      <c r="Y20" s="79">
        <f>'Inbound SOS &amp; EOD'!Y68+'Inbound SOS &amp; EOD'!Y90</f>
        <v>2</v>
      </c>
      <c r="Z20" s="79">
        <f>'Inbound SOS &amp; EOD'!Z68+'Inbound SOS &amp; EOD'!Z90</f>
        <v>3</v>
      </c>
      <c r="AA20" s="79">
        <f>'Inbound SOS &amp; EOD'!AA68+'Inbound SOS &amp; EOD'!AA90</f>
        <v>15</v>
      </c>
      <c r="AB20" s="79">
        <f>'Inbound SOS &amp; EOD'!AB68+'Inbound SOS &amp; EOD'!AB90</f>
        <v>0</v>
      </c>
      <c r="AC20" s="79">
        <f>'Inbound SOS &amp; EOD'!AC68+'Inbound SOS &amp; EOD'!AC90</f>
        <v>0</v>
      </c>
      <c r="AD20" s="79">
        <f>'Inbound SOS &amp; EOD'!AD68+'Inbound SOS &amp; EOD'!AD90</f>
        <v>12</v>
      </c>
      <c r="AE20" s="79">
        <f>'Inbound SOS &amp; EOD'!AE68+'Inbound SOS &amp; EOD'!AE90</f>
        <v>18</v>
      </c>
      <c r="AF20" s="79">
        <f>'Inbound SOS &amp; EOD'!AF68+'Inbound SOS &amp; EOD'!AF90</f>
        <v>10</v>
      </c>
      <c r="AG20" s="79">
        <f>'Inbound SOS &amp; EOD'!AG68+'Inbound SOS &amp; EOD'!AG90</f>
        <v>12</v>
      </c>
      <c r="AH20" s="79">
        <f>'Inbound SOS &amp; EOD'!AH68+'Inbound SOS &amp; EOD'!AH90</f>
        <v>0</v>
      </c>
      <c r="AI20" s="79">
        <f>'Inbound SOS &amp; EOD'!AI68+'Inbound SOS &amp; EOD'!AI90</f>
        <v>293</v>
      </c>
      <c r="AJ20" s="79">
        <f>'Inbound SOS &amp; EOD'!AJ68+'Inbound SOS &amp; EOD'!AJ90</f>
        <v>0</v>
      </c>
      <c r="AK20" s="79">
        <f>'Inbound SOS &amp; EOD'!AK68+'Inbound SOS &amp; EOD'!AK90</f>
        <v>11</v>
      </c>
      <c r="AL20" s="79">
        <f>'Inbound SOS &amp; EOD'!AL68+'Inbound SOS &amp; EOD'!AL90</f>
        <v>7</v>
      </c>
      <c r="AM20" s="79">
        <f>'Inbound SOS &amp; EOD'!AM68+'Inbound SOS &amp; EOD'!AM90</f>
        <v>16</v>
      </c>
      <c r="AN20" s="79">
        <f>'Inbound SOS &amp; EOD'!AN68+'Inbound SOS &amp; EOD'!AN90</f>
        <v>150</v>
      </c>
      <c r="AO20" s="79">
        <f>'Inbound SOS &amp; EOD'!AO68+'Inbound SOS &amp; EOD'!AO90</f>
        <v>5</v>
      </c>
      <c r="AP20" s="79">
        <f>'Inbound SOS &amp; EOD'!AP68+'Inbound SOS &amp; EOD'!AP90</f>
        <v>53</v>
      </c>
      <c r="AQ20" s="79">
        <f>'Inbound SOS &amp; EOD'!AQ68+'Inbound SOS &amp; EOD'!AQ90</f>
        <v>0</v>
      </c>
      <c r="AR20" s="79">
        <f>'Inbound SOS &amp; EOD'!AR68+'Inbound SOS &amp; EOD'!AR90</f>
        <v>8</v>
      </c>
      <c r="AS20" s="79">
        <f>'Inbound SOS &amp; EOD'!AS68+'Inbound SOS &amp; EOD'!AS90</f>
        <v>15</v>
      </c>
      <c r="AT20" s="79">
        <f>'Inbound SOS &amp; EOD'!AT68+'Inbound SOS &amp; EOD'!AT90</f>
        <v>15</v>
      </c>
      <c r="AU20" s="79">
        <f>'Inbound SOS &amp; EOD'!AU68+'Inbound SOS &amp; EOD'!AU90</f>
        <v>8</v>
      </c>
      <c r="AV20" s="79">
        <f>'Inbound SOS &amp; EOD'!AV68+'Inbound SOS &amp; EOD'!AV90</f>
        <v>7</v>
      </c>
      <c r="AW20" s="79">
        <f>'Inbound SOS &amp; EOD'!AW68+'Inbound SOS &amp; EOD'!AW90</f>
        <v>21</v>
      </c>
      <c r="AX20" s="79">
        <f>'Inbound SOS &amp; EOD'!AX67+'Inbound SOS &amp; EOD'!AX89</f>
        <v>0</v>
      </c>
      <c r="AY20" s="79">
        <f>'Inbound SOS &amp; EOD'!AY68+'Inbound SOS &amp; EOD'!AY90</f>
        <v>12</v>
      </c>
      <c r="AZ20" s="79">
        <f>'Inbound SOS &amp; EOD'!AZ68+'Inbound SOS &amp; EOD'!AZ90</f>
        <v>28</v>
      </c>
      <c r="BA20" s="79">
        <f>'Inbound SOS &amp; EOD'!BA68+'Inbound SOS &amp; EOD'!BA90</f>
        <v>43</v>
      </c>
      <c r="BB20" s="79">
        <f>'Inbound SOS &amp; EOD'!BB68+'Inbound SOS &amp; EOD'!BB90</f>
        <v>17</v>
      </c>
      <c r="BC20" s="79">
        <f>'Inbound SOS &amp; EOD'!BC68+'Inbound SOS &amp; EOD'!BC90</f>
        <v>25</v>
      </c>
      <c r="BD20" s="79">
        <f>'Inbound SOS &amp; EOD'!BD68+'Inbound SOS &amp; EOD'!BD90</f>
        <v>3</v>
      </c>
      <c r="BE20" s="79">
        <f>'Inbound SOS &amp; EOD'!BE68+'Inbound SOS &amp; EOD'!BE90</f>
        <v>102</v>
      </c>
      <c r="BF20" s="79">
        <f>'Inbound SOS &amp; EOD'!BF68+'Inbound SOS &amp; EOD'!BF90</f>
        <v>0</v>
      </c>
      <c r="BG20" s="79">
        <f>'Inbound SOS &amp; EOD'!BG68+'Inbound SOS &amp; EOD'!BG90</f>
        <v>65</v>
      </c>
      <c r="BH20" s="79">
        <f>'Inbound SOS &amp; EOD'!BH68+'Inbound SOS &amp; EOD'!BH90</f>
        <v>17</v>
      </c>
      <c r="BI20" s="79">
        <f>'Inbound SOS &amp; EOD'!BI68+'Inbound SOS &amp; EOD'!BI90</f>
        <v>20</v>
      </c>
      <c r="BJ20" s="79">
        <f>'Inbound SOS &amp; EOD'!BJ68+'Inbound SOS &amp; EOD'!BJ90</f>
        <v>7</v>
      </c>
      <c r="BK20" s="79">
        <f>'Inbound SOS &amp; EOD'!BK68+'Inbound SOS &amp; EOD'!BK90</f>
        <v>158</v>
      </c>
      <c r="BL20" s="79">
        <f>'Inbound SOS &amp; EOD'!BL68+'Inbound SOS &amp; EOD'!BL90</f>
        <v>10</v>
      </c>
      <c r="BM20" s="79">
        <f>'Inbound SOS &amp; EOD'!BM68+'Inbound SOS &amp; EOD'!BM90</f>
        <v>11</v>
      </c>
      <c r="BN20" s="79">
        <f>'Inbound SOS &amp; EOD'!BN68+'Inbound SOS &amp; EOD'!BN90</f>
        <v>29</v>
      </c>
      <c r="BO20" s="79">
        <f>'Inbound SOS &amp; EOD'!BO68+'Inbound SOS &amp; EOD'!BO90</f>
        <v>27</v>
      </c>
      <c r="BP20" s="79">
        <f>'Inbound SOS &amp; EOD'!BP68+'Inbound SOS &amp; EOD'!BP90</f>
        <v>17</v>
      </c>
      <c r="BQ20" s="79">
        <f>'Inbound SOS &amp; EOD'!BQ68+'Inbound SOS &amp; EOD'!BQ90</f>
        <v>137</v>
      </c>
      <c r="BR20" s="79">
        <f>'Inbound SOS &amp; EOD'!BR68+'Inbound SOS &amp; EOD'!BR90</f>
        <v>96</v>
      </c>
      <c r="BS20" s="79">
        <f>'Inbound SOS &amp; EOD'!BS68+'Inbound SOS &amp; EOD'!BS90</f>
        <v>162</v>
      </c>
      <c r="BT20" s="79">
        <f>'Inbound SOS &amp; EOD'!BT68+'Inbound SOS &amp; EOD'!BT90</f>
        <v>4</v>
      </c>
      <c r="BU20" s="79">
        <f>'Inbound SOS &amp; EOD'!BU68+'Inbound SOS &amp; EOD'!BU90</f>
        <v>118</v>
      </c>
      <c r="BV20" s="79">
        <f>'Inbound SOS &amp; EOD'!BV68+'Inbound SOS &amp; EOD'!BV90</f>
        <v>18</v>
      </c>
      <c r="BW20" s="79">
        <f>'Inbound SOS &amp; EOD'!BW68+'Inbound SOS &amp; EOD'!BW90</f>
        <v>7</v>
      </c>
      <c r="BX20" s="79">
        <f>'Inbound SOS &amp; EOD'!BX68+'Inbound SOS &amp; EOD'!BX90</f>
        <v>18</v>
      </c>
      <c r="BY20" s="79">
        <f>'Inbound SOS &amp; EOD'!BY68+'Inbound SOS &amp; EOD'!BY90</f>
        <v>0</v>
      </c>
      <c r="BZ20" s="79">
        <f>'Inbound SOS &amp; EOD'!BZ68+'Inbound SOS &amp; EOD'!BZ90</f>
        <v>0</v>
      </c>
      <c r="CA20" s="79">
        <f>'Inbound SOS &amp; EOD'!CA68+'Inbound SOS &amp; EOD'!CA90</f>
        <v>0</v>
      </c>
      <c r="CB20" s="79">
        <f>'Inbound SOS &amp; EOD'!CB68+'Inbound SOS &amp; EOD'!CB90</f>
        <v>10</v>
      </c>
      <c r="CC20" s="79">
        <f>'Inbound SOS &amp; EOD'!CC68+'Inbound SOS &amp; EOD'!CC90</f>
        <v>1</v>
      </c>
      <c r="CD20" s="79">
        <f>'Inbound SOS &amp; EOD'!CD68+'Inbound SOS &amp; EOD'!CD90</f>
        <v>20</v>
      </c>
      <c r="CE20" s="79">
        <f>'Inbound SOS &amp; EOD'!CE68+'Inbound SOS &amp; EOD'!CE90</f>
        <v>18</v>
      </c>
      <c r="CF20" s="79">
        <f>'Inbound SOS &amp; EOD'!CF68+'Inbound SOS &amp; EOD'!CF90</f>
        <v>3</v>
      </c>
      <c r="CG20" s="79">
        <f>'Inbound SOS &amp; EOD'!CG68+'Inbound SOS &amp; EOD'!CG90</f>
        <v>0</v>
      </c>
      <c r="CH20" s="79">
        <f>'Inbound SOS &amp; EOD'!CH68+'Inbound SOS &amp; EOD'!CH90</f>
        <v>32</v>
      </c>
      <c r="CI20" s="79">
        <f>'Inbound SOS &amp; EOD'!CI68+'Inbound SOS &amp; EOD'!CI90</f>
        <v>28</v>
      </c>
      <c r="CJ20" s="79">
        <f>'Inbound SOS &amp; EOD'!CJ68+'Inbound SOS &amp; EOD'!CJ90</f>
        <v>24</v>
      </c>
      <c r="CK20" s="79">
        <f>'Inbound SOS &amp; EOD'!CK68+'Inbound SOS &amp; EOD'!CK90</f>
        <v>11</v>
      </c>
      <c r="CL20" s="79">
        <f>'Inbound SOS &amp; EOD'!CL68+'Inbound SOS &amp; EOD'!CL90</f>
        <v>17</v>
      </c>
      <c r="CM20" s="79">
        <f>'Inbound SOS &amp; EOD'!CM68+'Inbound SOS &amp; EOD'!CM90</f>
        <v>0</v>
      </c>
      <c r="CN20" s="79">
        <f>'Inbound SOS &amp; EOD'!CN68+'Inbound SOS &amp; EOD'!CN90</f>
        <v>0</v>
      </c>
      <c r="CO20" s="79">
        <f>'Inbound SOS &amp; EOD'!CO68+'Inbound SOS &amp; EOD'!CO90</f>
        <v>25</v>
      </c>
      <c r="CP20" s="79">
        <f>'Inbound SOS &amp; EOD'!CP68+'Inbound SOS &amp; EOD'!CP90</f>
        <v>52</v>
      </c>
      <c r="CQ20" s="79">
        <f>'Inbound SOS &amp; EOD'!CQ68+'Inbound SOS &amp; EOD'!CQ90</f>
        <v>21</v>
      </c>
      <c r="CR20" s="79">
        <f>'Inbound SOS &amp; EOD'!CR68+'Inbound SOS &amp; EOD'!CR90</f>
        <v>31</v>
      </c>
      <c r="CS20" s="79">
        <f>'Inbound SOS &amp; EOD'!CS68+'Inbound SOS &amp; EOD'!CS90</f>
        <v>21</v>
      </c>
      <c r="CT20" s="79">
        <f>'Inbound SOS &amp; EOD'!CT68+'Inbound SOS &amp; EOD'!CT90</f>
        <v>0</v>
      </c>
      <c r="CU20" s="79">
        <f>'Inbound SOS &amp; EOD'!CU68+'Inbound SOS &amp; EOD'!CU90</f>
        <v>0</v>
      </c>
      <c r="CV20" s="79">
        <f>'Inbound SOS &amp; EOD'!CV68+'Inbound SOS &amp; EOD'!CV90</f>
        <v>0</v>
      </c>
      <c r="CW20" s="79">
        <f>'Inbound SOS &amp; EOD'!CW68+'Inbound SOS &amp; EOD'!CW90</f>
        <v>24</v>
      </c>
      <c r="CX20" s="79">
        <f>'Inbound SOS &amp; EOD'!CX68+'Inbound SOS &amp; EOD'!CX90</f>
        <v>12</v>
      </c>
      <c r="CY20" s="79">
        <f>'Inbound SOS &amp; EOD'!CY68+'Inbound SOS &amp; EOD'!CY90</f>
        <v>11</v>
      </c>
      <c r="CZ20" s="79">
        <f>'Inbound SOS &amp; EOD'!CZ68+'Inbound SOS &amp; EOD'!CZ90</f>
        <v>11</v>
      </c>
      <c r="DA20" s="79">
        <f>'Inbound SOS &amp; EOD'!DA68+'Inbound SOS &amp; EOD'!DA90</f>
        <v>1</v>
      </c>
      <c r="DB20" s="79">
        <f>'Inbound SOS &amp; EOD'!DB68+'Inbound SOS &amp; EOD'!DB90</f>
        <v>0</v>
      </c>
      <c r="DC20" s="79">
        <f>'Inbound SOS &amp; EOD'!DC68+'Inbound SOS &amp; EOD'!DC90</f>
        <v>1</v>
      </c>
      <c r="DD20" s="79">
        <f>'Inbound SOS &amp; EOD'!DD68+'Inbound SOS &amp; EOD'!DD90</f>
        <v>77</v>
      </c>
      <c r="DE20" s="79">
        <f>'Inbound SOS &amp; EOD'!DE68+'Inbound SOS &amp; EOD'!DE90</f>
        <v>10</v>
      </c>
      <c r="DF20" s="79">
        <f>'Inbound SOS &amp; EOD'!DF68+'Inbound SOS &amp; EOD'!DF90</f>
        <v>11</v>
      </c>
      <c r="DG20" s="79">
        <f>'Inbound SOS &amp; EOD'!DG68+'Inbound SOS &amp; EOD'!DG90</f>
        <v>2</v>
      </c>
      <c r="DH20" s="79">
        <f>'Inbound SOS &amp; EOD'!DH68+'Inbound SOS &amp; EOD'!DH90</f>
        <v>0</v>
      </c>
      <c r="DI20" s="79">
        <f>'Inbound SOS &amp; EOD'!DI68+'Inbound SOS &amp; EOD'!DI90</f>
        <v>0</v>
      </c>
      <c r="DJ20" s="79">
        <f>'Inbound SOS &amp; EOD'!DJ68+'Inbound SOS &amp; EOD'!DJ90</f>
        <v>9</v>
      </c>
      <c r="DK20" s="79">
        <f>'Inbound SOS &amp; EOD'!DK68+'Inbound SOS &amp; EOD'!DK90</f>
        <v>16</v>
      </c>
      <c r="DL20" s="79">
        <f>'Inbound SOS &amp; EOD'!DL68+'Inbound SOS &amp; EOD'!DL90</f>
        <v>38</v>
      </c>
      <c r="DM20" s="79">
        <f>'Inbound SOS &amp; EOD'!DM68+'Inbound SOS &amp; EOD'!DM90</f>
        <v>31</v>
      </c>
      <c r="DN20" s="79">
        <f>'Inbound SOS &amp; EOD'!DN68+'Inbound SOS &amp; EOD'!DN90</f>
        <v>72</v>
      </c>
      <c r="DO20" s="79">
        <f>'Inbound SOS &amp; EOD'!DO68+'Inbound SOS &amp; EOD'!DO90</f>
        <v>0</v>
      </c>
      <c r="DP20" s="79">
        <f>'Inbound SOS &amp; EOD'!DP68+'Inbound SOS &amp; EOD'!DP90</f>
        <v>0</v>
      </c>
      <c r="DQ20" s="79">
        <f>'Inbound SOS &amp; EOD'!DQ68+'Inbound SOS &amp; EOD'!DQ90</f>
        <v>22</v>
      </c>
      <c r="DR20" s="79">
        <f>'Inbound SOS &amp; EOD'!DR68+'Inbound SOS &amp; EOD'!DR90</f>
        <v>6</v>
      </c>
      <c r="DS20" s="79">
        <f>'Inbound SOS &amp; EOD'!DS68+'Inbound SOS &amp; EOD'!DS90</f>
        <v>17</v>
      </c>
      <c r="DT20" s="79">
        <f>'Inbound SOS &amp; EOD'!DT68+'Inbound SOS &amp; EOD'!DT90</f>
        <v>5</v>
      </c>
      <c r="DU20" s="79">
        <f>'Inbound SOS &amp; EOD'!DU68+'Inbound SOS &amp; EOD'!DU90</f>
        <v>8</v>
      </c>
      <c r="DV20" s="79">
        <f>'Inbound SOS &amp; EOD'!DV68+'Inbound SOS &amp; EOD'!DV90</f>
        <v>0</v>
      </c>
      <c r="DW20" s="79">
        <f>'Inbound SOS &amp; EOD'!DW68+'Inbound SOS &amp; EOD'!DW90</f>
        <v>11</v>
      </c>
      <c r="DX20" s="79">
        <f>'Inbound SOS &amp; EOD'!DX68+'Inbound SOS &amp; EOD'!DX90</f>
        <v>2</v>
      </c>
      <c r="DY20" s="79">
        <f>'Inbound SOS &amp; EOD'!DY68+'Inbound SOS &amp; EOD'!DY90</f>
        <v>3</v>
      </c>
      <c r="DZ20" s="79">
        <f>'Inbound SOS &amp; EOD'!DZ68+'Inbound SOS &amp; EOD'!DZ90</f>
        <v>16</v>
      </c>
      <c r="EA20" s="79">
        <f>'Inbound SOS &amp; EOD'!EA68+'Inbound SOS &amp; EOD'!EA90</f>
        <v>35</v>
      </c>
      <c r="EB20" s="79">
        <f>'Inbound SOS &amp; EOD'!EB68+'Inbound SOS &amp; EOD'!EB90</f>
        <v>8</v>
      </c>
      <c r="EC20" s="79">
        <f>'Inbound SOS &amp; EOD'!EC68+'Inbound SOS &amp; EOD'!EC90</f>
        <v>48</v>
      </c>
      <c r="ED20" s="79">
        <f>'Inbound SOS &amp; EOD'!ED68+'Inbound SOS &amp; EOD'!ED90</f>
        <v>0</v>
      </c>
      <c r="EE20" s="79">
        <f>'Inbound SOS &amp; EOD'!EE68+'Inbound SOS &amp; EOD'!EE90</f>
        <v>0</v>
      </c>
      <c r="EF20" s="79">
        <f>'Inbound SOS &amp; EOD'!EF68+'Inbound SOS &amp; EOD'!EF90</f>
        <v>36</v>
      </c>
      <c r="EG20" s="79">
        <f>'Inbound SOS &amp; EOD'!EG68+'Inbound SOS &amp; EOD'!EG90</f>
        <v>80</v>
      </c>
      <c r="EH20" s="79">
        <f>'Inbound SOS &amp; EOD'!EH68+'Inbound SOS &amp; EOD'!EH90</f>
        <v>14</v>
      </c>
      <c r="EI20" s="79">
        <f>'Inbound SOS &amp; EOD'!EI68+'Inbound SOS &amp; EOD'!EI90</f>
        <v>13</v>
      </c>
      <c r="EJ20" s="79">
        <f>'Inbound SOS &amp; EOD'!EJ68+'Inbound SOS &amp; EOD'!EJ90</f>
        <v>0</v>
      </c>
      <c r="EK20" s="79">
        <f>'Inbound SOS &amp; EOD'!EK68+'Inbound SOS &amp; EOD'!EK90</f>
        <v>0</v>
      </c>
      <c r="EL20" s="79">
        <f>'Inbound SOS &amp; EOD'!EL68+'Inbound SOS &amp; EOD'!EL90</f>
        <v>32</v>
      </c>
      <c r="EM20" s="79">
        <f>'Inbound SOS &amp; EOD'!EM68+'Inbound SOS &amp; EOD'!EM90</f>
        <v>14</v>
      </c>
      <c r="EN20" s="79">
        <f>'Inbound SOS &amp; EOD'!EN68+'Inbound SOS &amp; EOD'!EN90</f>
        <v>15</v>
      </c>
      <c r="EO20" s="79">
        <f>'Inbound SOS &amp; EOD'!EO68+'Inbound SOS &amp; EOD'!EO90</f>
        <v>13</v>
      </c>
      <c r="EP20" s="79">
        <f>'Inbound SOS &amp; EOD'!EP68+'Inbound SOS &amp; EOD'!EP90</f>
        <v>16</v>
      </c>
      <c r="EQ20" s="79">
        <f>'Inbound SOS &amp; EOD'!EQ68+'Inbound SOS &amp; EOD'!EQ90</f>
        <v>13</v>
      </c>
      <c r="ER20" s="79">
        <f>'Inbound SOS &amp; EOD'!ER68+'Inbound SOS &amp; EOD'!ER90</f>
        <v>9</v>
      </c>
      <c r="ES20" s="79">
        <f>'Inbound SOS &amp; EOD'!ES68+'Inbound SOS &amp; EOD'!ES90</f>
        <v>16</v>
      </c>
      <c r="ET20" s="79">
        <f>'Inbound SOS &amp; EOD'!ET68+'Inbound SOS &amp; EOD'!ET90</f>
        <v>43</v>
      </c>
      <c r="EU20" s="79">
        <f>'Inbound SOS &amp; EOD'!EU68+'Inbound SOS &amp; EOD'!EU90</f>
        <v>10</v>
      </c>
      <c r="EV20" s="79">
        <f>'Inbound SOS &amp; EOD'!EV68+'Inbound SOS &amp; EOD'!EV90</f>
        <v>16</v>
      </c>
      <c r="EW20" s="79">
        <f>'Inbound SOS &amp; EOD'!EW68+'Inbound SOS &amp; EOD'!EW90</f>
        <v>32</v>
      </c>
      <c r="EX20" s="79">
        <f>'Inbound SOS &amp; EOD'!EX68+'Inbound SOS &amp; EOD'!EX90</f>
        <v>63</v>
      </c>
      <c r="EY20" s="79">
        <f>'Inbound SOS &amp; EOD'!EY68+'Inbound SOS &amp; EOD'!EY90</f>
        <v>27</v>
      </c>
      <c r="EZ20" s="79">
        <f>'Inbound SOS &amp; EOD'!EZ68+'Inbound SOS &amp; EOD'!EZ90</f>
        <v>15</v>
      </c>
      <c r="FA20" s="79">
        <f>'Inbound SOS &amp; EOD'!FA68+'Inbound SOS &amp; EOD'!FA90</f>
        <v>31</v>
      </c>
      <c r="FB20" s="79">
        <f>'Inbound SOS &amp; EOD'!FB68+'Inbound SOS &amp; EOD'!FB90</f>
        <v>70</v>
      </c>
      <c r="FC20" s="79">
        <f>'Inbound SOS &amp; EOD'!FC68+'Inbound SOS &amp; EOD'!FC90</f>
        <v>269</v>
      </c>
      <c r="FD20" s="79">
        <f>'Inbound SOS &amp; EOD'!FD68+'Inbound SOS &amp; EOD'!FD90</f>
        <v>48</v>
      </c>
      <c r="FE20" s="79">
        <f>'Inbound SOS &amp; EOD'!FE68+'Inbound SOS &amp; EOD'!FE90</f>
        <v>0</v>
      </c>
      <c r="FF20" s="79">
        <f>'Inbound SOS &amp; EOD'!FF68+'Inbound SOS &amp; EOD'!FF90</f>
        <v>0</v>
      </c>
      <c r="FG20" s="79">
        <f>'Inbound SOS &amp; EOD'!FG68+'Inbound SOS &amp; EOD'!FG90</f>
        <v>83</v>
      </c>
      <c r="FH20" s="79">
        <f>'Inbound SOS &amp; EOD'!FH68+'Inbound SOS &amp; EOD'!FH90</f>
        <v>123</v>
      </c>
      <c r="FI20" s="79">
        <f>'Inbound SOS &amp; EOD'!FI68+'Inbound SOS &amp; EOD'!FI90</f>
        <v>173</v>
      </c>
      <c r="FJ20" s="79">
        <f>'Inbound SOS &amp; EOD'!FJ68+'Inbound SOS &amp; EOD'!FJ90</f>
        <v>152</v>
      </c>
      <c r="FK20" s="79">
        <f>'Inbound SOS &amp; EOD'!FK68+'Inbound SOS &amp; EOD'!FK90</f>
        <v>41</v>
      </c>
      <c r="FL20" s="79">
        <f>'Inbound SOS &amp; EOD'!FL68+'Inbound SOS &amp; EOD'!FL90</f>
        <v>0</v>
      </c>
      <c r="FM20" s="79">
        <f>'Inbound SOS &amp; EOD'!FM68+'Inbound SOS &amp; EOD'!FM90</f>
        <v>1</v>
      </c>
      <c r="FN20" s="79">
        <f>'Inbound SOS &amp; EOD'!FN68+'Inbound SOS &amp; EOD'!FN90</f>
        <v>29</v>
      </c>
      <c r="FO20" s="79">
        <f>'Inbound SOS &amp; EOD'!FO68+'Inbound SOS &amp; EOD'!FO90</f>
        <v>129</v>
      </c>
      <c r="FP20" s="79">
        <f>'Inbound SOS &amp; EOD'!FP68+'Inbound SOS &amp; EOD'!FP90</f>
        <v>214</v>
      </c>
      <c r="FQ20" s="79">
        <f>'Inbound SOS &amp; EOD'!FQ68+'Inbound SOS &amp; EOD'!FQ90</f>
        <v>10</v>
      </c>
      <c r="FR20" s="79">
        <f>'Inbound SOS &amp; EOD'!FR68+'Inbound SOS &amp; EOD'!FR90</f>
        <v>68</v>
      </c>
      <c r="FS20" s="79">
        <f>'Inbound SOS &amp; EOD'!FS68+'Inbound SOS &amp; EOD'!FS90</f>
        <v>75</v>
      </c>
      <c r="FT20" s="79">
        <f>'Inbound SOS &amp; EOD'!FT68+'Inbound SOS &amp; EOD'!FT90</f>
        <v>215</v>
      </c>
      <c r="FU20" s="79">
        <f>'Inbound SOS &amp; EOD'!FU68+'Inbound SOS &amp; EOD'!FU90</f>
        <v>10</v>
      </c>
      <c r="FV20" s="79">
        <f>'Inbound SOS &amp; EOD'!FV68+'Inbound SOS &amp; EOD'!FV90</f>
        <v>111</v>
      </c>
      <c r="FW20" s="79">
        <f>'Inbound SOS &amp; EOD'!FW68+'Inbound SOS &amp; EOD'!FW90</f>
        <v>82</v>
      </c>
      <c r="FX20" s="79">
        <f>'Inbound SOS &amp; EOD'!FX68+'Inbound SOS &amp; EOD'!FX90</f>
        <v>209</v>
      </c>
      <c r="FY20" s="79">
        <f>'Inbound SOS &amp; EOD'!FY68+'Inbound SOS &amp; EOD'!FY90</f>
        <v>258</v>
      </c>
      <c r="FZ20" s="79">
        <f>'Inbound SOS &amp; EOD'!FZ68+'Inbound SOS &amp; EOD'!FZ90</f>
        <v>44</v>
      </c>
      <c r="GA20" s="79">
        <f>'Inbound SOS &amp; EOD'!GA68+'Inbound SOS &amp; EOD'!GA90</f>
        <v>207</v>
      </c>
      <c r="GB20" s="79">
        <f>'Inbound SOS &amp; EOD'!GB68+'Inbound SOS &amp; EOD'!GB90</f>
        <v>25</v>
      </c>
      <c r="GC20" s="79">
        <f>'Inbound SOS &amp; EOD'!GC68+'Inbound SOS &amp; EOD'!GC90</f>
        <v>0</v>
      </c>
      <c r="GD20" s="79">
        <f>'Inbound SOS &amp; EOD'!GD68+'Inbound SOS &amp; EOD'!GD90</f>
        <v>0</v>
      </c>
      <c r="GE20" s="79">
        <f>'Inbound SOS &amp; EOD'!GE68+'Inbound SOS &amp; EOD'!GE90</f>
        <v>8</v>
      </c>
      <c r="GF20" s="79">
        <f>'Inbound SOS &amp; EOD'!GF68+'Inbound SOS &amp; EOD'!GF90</f>
        <v>17</v>
      </c>
      <c r="GG20" s="79">
        <f>'Inbound SOS &amp; EOD'!GG68+'Inbound SOS &amp; EOD'!GG90</f>
        <v>0</v>
      </c>
      <c r="GH20" s="79">
        <f>'Inbound SOS &amp; EOD'!GH68+'Inbound SOS &amp; EOD'!GH90</f>
        <v>0</v>
      </c>
      <c r="GI20" s="79">
        <f>'Inbound SOS &amp; EOD'!GI68+'Inbound SOS &amp; EOD'!GI90</f>
        <v>11</v>
      </c>
      <c r="GJ20" s="79">
        <f>'Inbound SOS &amp; EOD'!GJ68+'Inbound SOS &amp; EOD'!GJ90</f>
        <v>0</v>
      </c>
      <c r="GK20" s="79">
        <f>'Inbound SOS &amp; EOD'!GK68+'Inbound SOS &amp; EOD'!GK90</f>
        <v>23</v>
      </c>
      <c r="GL20" s="79">
        <f>'Inbound SOS &amp; EOD'!GL68+'Inbound SOS &amp; EOD'!GL90</f>
        <v>0</v>
      </c>
      <c r="GM20" s="79">
        <f>'Inbound SOS &amp; EOD'!GM68+'Inbound SOS &amp; EOD'!GM90</f>
        <v>35</v>
      </c>
      <c r="GN20" s="79">
        <f>'Inbound SOS &amp; EOD'!GN68+'Inbound SOS &amp; EOD'!GN90</f>
        <v>0</v>
      </c>
      <c r="GO20" s="79">
        <f>'Inbound SOS &amp; EOD'!GO68+'Inbound SOS &amp; EOD'!GO90</f>
        <v>0</v>
      </c>
      <c r="GP20" s="79">
        <f>'Inbound SOS &amp; EOD'!GP68+'Inbound SOS &amp; EOD'!GP90</f>
        <v>1</v>
      </c>
      <c r="GQ20" s="79">
        <f>'Inbound SOS &amp; EOD'!GQ68+'Inbound SOS &amp; EOD'!GQ90</f>
        <v>6</v>
      </c>
      <c r="GR20" s="79">
        <f>'Inbound SOS &amp; EOD'!GR68+'Inbound SOS &amp; EOD'!GR90</f>
        <v>17</v>
      </c>
      <c r="GS20" s="79">
        <f>'Inbound SOS &amp; EOD'!GS68+'Inbound SOS &amp; EOD'!GS90</f>
        <v>40</v>
      </c>
      <c r="GT20" s="79">
        <f>'Inbound SOS &amp; EOD'!GT68+'Inbound SOS &amp; EOD'!GT90</f>
        <v>134</v>
      </c>
      <c r="GU20" s="79">
        <f>'Inbound SOS &amp; EOD'!GU68+'Inbound SOS &amp; EOD'!GU90</f>
        <v>4</v>
      </c>
      <c r="GV20" s="79">
        <f>'Inbound SOS &amp; EOD'!GV68+'Inbound SOS &amp; EOD'!GV90</f>
        <v>0</v>
      </c>
      <c r="GW20" s="79">
        <f>'Inbound SOS &amp; EOD'!GW68+'Inbound SOS &amp; EOD'!GW90</f>
        <v>42</v>
      </c>
      <c r="GX20" s="79">
        <f>'Inbound SOS &amp; EOD'!GX68+'Inbound SOS &amp; EOD'!GX90</f>
        <v>20</v>
      </c>
      <c r="GY20" s="79">
        <f>'Inbound SOS &amp; EOD'!GY68+'Inbound SOS &amp; EOD'!GY90</f>
        <v>31</v>
      </c>
      <c r="GZ20" s="79">
        <f>'Inbound SOS &amp; EOD'!GZ68+'Inbound SOS &amp; EOD'!GZ90</f>
        <v>75</v>
      </c>
      <c r="HA20" s="79">
        <f>'Inbound SOS &amp; EOD'!HA68+'Inbound SOS &amp; EOD'!HA90</f>
        <v>35</v>
      </c>
      <c r="HB20" s="79">
        <f>'Inbound SOS &amp; EOD'!HB68+'Inbound SOS &amp; EOD'!HB90</f>
        <v>53</v>
      </c>
      <c r="HC20" s="79">
        <f>'Inbound SOS &amp; EOD'!HC68+'Inbound SOS &amp; EOD'!HC90</f>
        <v>8</v>
      </c>
      <c r="HD20" s="79">
        <f>'Inbound SOS &amp; EOD'!HD68+'Inbound SOS &amp; EOD'!HD90</f>
        <v>44</v>
      </c>
      <c r="HE20" s="79">
        <f>'Inbound SOS &amp; EOD'!HE68+'Inbound SOS &amp; EOD'!HE90</f>
        <v>55</v>
      </c>
      <c r="HF20" s="79">
        <f>'Inbound SOS &amp; EOD'!HF68+'Inbound SOS &amp; EOD'!HF90</f>
        <v>180</v>
      </c>
      <c r="HG20" s="79">
        <f>'Inbound SOS &amp; EOD'!HG68+'Inbound SOS &amp; EOD'!HG90</f>
        <v>20</v>
      </c>
      <c r="HH20" s="79">
        <f>'Inbound SOS &amp; EOD'!HH68+'Inbound SOS &amp; EOD'!HH90</f>
        <v>131</v>
      </c>
      <c r="HI20" s="79">
        <f>'Inbound SOS &amp; EOD'!HI68+'Inbound SOS &amp; EOD'!HI90</f>
        <v>74</v>
      </c>
      <c r="HJ20" s="79">
        <f>'Inbound SOS &amp; EOD'!HJ68+'Inbound SOS &amp; EOD'!HJ90</f>
        <v>76</v>
      </c>
      <c r="HK20" s="79">
        <f>'Inbound SOS &amp; EOD'!HK68+'Inbound SOS &amp; EOD'!HK90</f>
        <v>127</v>
      </c>
      <c r="HL20" s="79">
        <f>'Inbound SOS &amp; EOD'!HL68+'Inbound SOS &amp; EOD'!HL90</f>
        <v>46</v>
      </c>
      <c r="HM20" s="79">
        <f>'Inbound SOS &amp; EOD'!HM68+'Inbound SOS &amp; EOD'!HM90</f>
        <v>92</v>
      </c>
      <c r="HN20" s="79">
        <f>'Inbound SOS &amp; EOD'!HN68+'Inbound SOS &amp; EOD'!HN90</f>
        <v>78</v>
      </c>
      <c r="HO20" s="79">
        <f>'Inbound SOS &amp; EOD'!HO68+'Inbound SOS &amp; EOD'!HO90</f>
        <v>61</v>
      </c>
      <c r="HP20" s="79">
        <f>'Inbound SOS &amp; EOD'!HP68+'Inbound SOS &amp; EOD'!HP90</f>
        <v>7</v>
      </c>
      <c r="HQ20" s="79">
        <f>'Inbound SOS &amp; EOD'!HQ68+'Inbound SOS &amp; EOD'!HQ90</f>
        <v>4</v>
      </c>
      <c r="HR20" s="79">
        <f>'Inbound SOS &amp; EOD'!HR68+'Inbound SOS &amp; EOD'!HR90</f>
        <v>15</v>
      </c>
      <c r="HS20" s="79">
        <f>'Inbound SOS &amp; EOD'!HS68+'Inbound SOS &amp; EOD'!HS90</f>
        <v>52</v>
      </c>
      <c r="HT20" s="79">
        <f>'Inbound SOS &amp; EOD'!HT68+'Inbound SOS &amp; EOD'!HT90</f>
        <v>12</v>
      </c>
      <c r="HU20" s="79">
        <f>'Inbound SOS &amp; EOD'!HU68+'Inbound SOS &amp; EOD'!HU90</f>
        <v>17</v>
      </c>
      <c r="HV20" s="79">
        <f>'Inbound SOS &amp; EOD'!HV68+'Inbound SOS &amp; EOD'!HV90</f>
        <v>6</v>
      </c>
      <c r="HW20" s="79">
        <f>'Inbound SOS &amp; EOD'!HW68+'Inbound SOS &amp; EOD'!HW90</f>
        <v>172</v>
      </c>
      <c r="HX20" s="79">
        <f>'Inbound SOS &amp; EOD'!HX68+'Inbound SOS &amp; EOD'!HX90</f>
        <v>52</v>
      </c>
      <c r="HY20" s="79">
        <f>'Inbound SOS &amp; EOD'!HY68+'Inbound SOS &amp; EOD'!HY90</f>
        <v>119</v>
      </c>
      <c r="HZ20" s="79">
        <f>'Inbound SOS &amp; EOD'!HZ68+'Inbound SOS &amp; EOD'!HZ90</f>
        <v>150</v>
      </c>
      <c r="IA20" s="79">
        <f>'Inbound SOS &amp; EOD'!IA68+'Inbound SOS &amp; EOD'!IA90</f>
        <v>123</v>
      </c>
      <c r="IB20" s="79">
        <f>'Inbound SOS &amp; EOD'!IB68+'Inbound SOS &amp; EOD'!IB90</f>
        <v>151</v>
      </c>
      <c r="IC20" s="79">
        <f>'Inbound SOS &amp; EOD'!IC68+'Inbound SOS &amp; EOD'!IC90</f>
        <v>86</v>
      </c>
      <c r="ID20" s="79">
        <f>'Inbound SOS &amp; EOD'!ID68+'Inbound SOS &amp; EOD'!ID90</f>
        <v>0</v>
      </c>
      <c r="IE20" s="79">
        <f>'Inbound SOS &amp; EOD'!IE68+'Inbound SOS &amp; EOD'!IE90</f>
        <v>337</v>
      </c>
      <c r="IF20" s="79">
        <f>'Inbound SOS &amp; EOD'!IF68+'Inbound SOS &amp; EOD'!IF90</f>
        <v>106</v>
      </c>
      <c r="IG20" s="79">
        <f>'Inbound SOS &amp; EOD'!IG68+'Inbound SOS &amp; EOD'!IG90</f>
        <v>7</v>
      </c>
      <c r="IH20" s="79">
        <f>'Inbound SOS &amp; EOD'!IH68+'Inbound SOS &amp; EOD'!IH90</f>
        <v>201</v>
      </c>
      <c r="II20" s="79">
        <f>'Inbound SOS &amp; EOD'!II68+'Inbound SOS &amp; EOD'!II90</f>
        <v>293</v>
      </c>
      <c r="IJ20" s="79">
        <f>'Inbound SOS &amp; EOD'!IJ68+'Inbound SOS &amp; EOD'!IJ90</f>
        <v>168</v>
      </c>
      <c r="IK20" s="79">
        <f>'Inbound SOS &amp; EOD'!IK68+'Inbound SOS &amp; EOD'!IK90</f>
        <v>6</v>
      </c>
      <c r="IL20" s="79">
        <f>'Inbound SOS &amp; EOD'!IL68+'Inbound SOS &amp; EOD'!IL90</f>
        <v>100</v>
      </c>
      <c r="IM20" s="79">
        <f>'Inbound SOS &amp; EOD'!IM68+'Inbound SOS &amp; EOD'!IM90</f>
        <v>113</v>
      </c>
      <c r="IN20" s="79">
        <f>'Inbound SOS &amp; EOD'!IN68+'Inbound SOS &amp; EOD'!IN90</f>
        <v>445</v>
      </c>
      <c r="IO20" s="79">
        <f>'Inbound SOS &amp; EOD'!IO68+'Inbound SOS &amp; EOD'!IO90</f>
        <v>41</v>
      </c>
      <c r="IP20" s="79">
        <f>'Inbound SOS &amp; EOD'!IP68+'Inbound SOS &amp; EOD'!IP90</f>
        <v>87</v>
      </c>
      <c r="IQ20" s="79">
        <f>'Inbound SOS &amp; EOD'!IQ68+'Inbound SOS &amp; EOD'!IQ90</f>
        <v>166</v>
      </c>
      <c r="IR20" s="79">
        <f>'Inbound SOS &amp; EOD'!IR68+'Inbound SOS &amp; EOD'!IR90</f>
        <v>74</v>
      </c>
      <c r="IS20" s="79">
        <f>'Inbound SOS &amp; EOD'!IS68+'Inbound SOS &amp; EOD'!IS90</f>
        <v>17</v>
      </c>
      <c r="IT20" s="79">
        <f>'Inbound SOS &amp; EOD'!IT68+'Inbound SOS &amp; EOD'!IT90</f>
        <v>57</v>
      </c>
      <c r="IU20" s="79">
        <f>'Inbound SOS &amp; EOD'!IU68+'Inbound SOS &amp; EOD'!IU90</f>
        <v>55</v>
      </c>
      <c r="IV20" s="79">
        <f>'Inbound SOS &amp; EOD'!IV68+'Inbound SOS &amp; EOD'!IV90</f>
        <v>153</v>
      </c>
      <c r="IW20" s="79">
        <f>'Inbound SOS &amp; EOD'!IW68+'Inbound SOS &amp; EOD'!IW90</f>
        <v>57</v>
      </c>
      <c r="IX20" s="79">
        <f>'Inbound SOS &amp; EOD'!IX68+'Inbound SOS &amp; EOD'!IX90</f>
        <v>90</v>
      </c>
      <c r="IY20" s="79">
        <f>'Inbound SOS &amp; EOD'!IY68+'Inbound SOS &amp; EOD'!IY90</f>
        <v>1</v>
      </c>
      <c r="IZ20" s="79">
        <f>'Inbound SOS &amp; EOD'!IZ68+'Inbound SOS &amp; EOD'!IZ90</f>
        <v>1</v>
      </c>
      <c r="JA20" s="79">
        <f>'Inbound SOS &amp; EOD'!JA68+'Inbound SOS &amp; EOD'!JA90</f>
        <v>161</v>
      </c>
      <c r="JB20" s="79">
        <f>'Inbound SOS &amp; EOD'!JB68+'Inbound SOS &amp; EOD'!JB90</f>
        <v>327</v>
      </c>
      <c r="JC20" s="79">
        <f>'Inbound SOS &amp; EOD'!JC68+'Inbound SOS &amp; EOD'!JC90</f>
        <v>119</v>
      </c>
      <c r="JD20" s="79">
        <f>'Inbound SOS &amp; EOD'!JD68+'Inbound SOS &amp; EOD'!JD90</f>
        <v>104</v>
      </c>
      <c r="JE20" s="79">
        <f>'Inbound SOS &amp; EOD'!JE68+'Inbound SOS &amp; EOD'!JE90</f>
        <v>104</v>
      </c>
      <c r="JF20" s="79">
        <f>'Inbound SOS &amp; EOD'!JF68+'Inbound SOS &amp; EOD'!JF90</f>
        <v>127</v>
      </c>
      <c r="JG20" s="79">
        <f>'Inbound SOS &amp; EOD'!JG68+'Inbound SOS &amp; EOD'!JG90</f>
        <v>28</v>
      </c>
      <c r="JH20" s="79">
        <f>'Inbound SOS &amp; EOD'!JH68+'Inbound SOS &amp; EOD'!JH90</f>
        <v>121</v>
      </c>
      <c r="JI20" s="79">
        <f>'Inbound SOS &amp; EOD'!JI68+'Inbound SOS &amp; EOD'!JI90</f>
        <v>29</v>
      </c>
      <c r="JJ20" s="79">
        <f>'Inbound SOS &amp; EOD'!JJ68+'Inbound SOS &amp; EOD'!JJ90</f>
        <v>15</v>
      </c>
      <c r="JK20" s="79">
        <f>'Inbound SOS &amp; EOD'!JK68+'Inbound SOS &amp; EOD'!JK90</f>
        <v>39</v>
      </c>
      <c r="JL20" s="79">
        <f>'Inbound SOS &amp; EOD'!JL68+'Inbound SOS &amp; EOD'!JL90</f>
        <v>28</v>
      </c>
      <c r="JM20" s="79">
        <f>'Inbound SOS &amp; EOD'!JM68+'Inbound SOS &amp; EOD'!JM90</f>
        <v>0</v>
      </c>
      <c r="JN20" s="79">
        <f>'Inbound SOS &amp; EOD'!JN68+'Inbound SOS &amp; EOD'!JN90</f>
        <v>0</v>
      </c>
      <c r="JO20" s="79">
        <f>'Inbound SOS &amp; EOD'!JO68+'Inbound SOS &amp; EOD'!JO90</f>
        <v>56</v>
      </c>
      <c r="JP20" s="79">
        <f>'Inbound SOS &amp; EOD'!JP68+'Inbound SOS &amp; EOD'!JP90</f>
        <v>49</v>
      </c>
      <c r="JQ20" s="79">
        <f>'Inbound SOS &amp; EOD'!JQ68+'Inbound SOS &amp; EOD'!JQ90</f>
        <v>56</v>
      </c>
      <c r="JR20" s="79">
        <f>'Inbound SOS &amp; EOD'!JR68+'Inbound SOS &amp; EOD'!JR90</f>
        <v>177</v>
      </c>
      <c r="JS20" s="79">
        <f>'Inbound SOS &amp; EOD'!JS68+'Inbound SOS &amp; EOD'!JS90</f>
        <v>51</v>
      </c>
      <c r="JT20" s="79">
        <f>'Inbound SOS &amp; EOD'!JT68+'Inbound SOS &amp; EOD'!JT90</f>
        <v>4</v>
      </c>
      <c r="JU20" s="79">
        <f>'Inbound SOS &amp; EOD'!JU68+'Inbound SOS &amp; EOD'!JU90</f>
        <v>49</v>
      </c>
      <c r="JV20" s="79">
        <f>'Inbound SOS &amp; EOD'!JV68+'Inbound SOS &amp; EOD'!JV90</f>
        <v>53</v>
      </c>
      <c r="JW20" s="79">
        <f>'Inbound SOS &amp; EOD'!JW68+'Inbound SOS &amp; EOD'!JW90</f>
        <v>87</v>
      </c>
      <c r="JX20" s="79">
        <f>'Inbound SOS &amp; EOD'!JX68+'Inbound SOS &amp; EOD'!JX90</f>
        <v>86</v>
      </c>
      <c r="JY20" s="79">
        <f>'Inbound SOS &amp; EOD'!JY68+'Inbound SOS &amp; EOD'!JY90</f>
        <v>113</v>
      </c>
      <c r="JZ20" s="79">
        <f>'Inbound SOS &amp; EOD'!JZ68+'Inbound SOS &amp; EOD'!JZ90</f>
        <v>22</v>
      </c>
      <c r="KA20" s="79">
        <f>'Inbound SOS &amp; EOD'!KA68+'Inbound SOS &amp; EOD'!KA90</f>
        <v>0</v>
      </c>
      <c r="KB20" s="79">
        <f>'Inbound SOS &amp; EOD'!KB68+'Inbound SOS &amp; EOD'!KB90</f>
        <v>0</v>
      </c>
      <c r="KC20" s="79">
        <f>'Inbound SOS &amp; EOD'!KC68+'Inbound SOS &amp; EOD'!KC90</f>
        <v>21</v>
      </c>
      <c r="KD20" s="79">
        <f>'Inbound SOS &amp; EOD'!KD68+'Inbound SOS &amp; EOD'!KD90</f>
        <v>103</v>
      </c>
      <c r="KE20" s="79">
        <f>'Inbound SOS &amp; EOD'!KE68+'Inbound SOS &amp; EOD'!KE90</f>
        <v>117</v>
      </c>
      <c r="KF20" s="79">
        <f>'Inbound SOS &amp; EOD'!KF68+'Inbound SOS &amp; EOD'!KF90</f>
        <v>43</v>
      </c>
      <c r="KG20" s="79">
        <f>'Inbound SOS &amp; EOD'!KG68+'Inbound SOS &amp; EOD'!KG90</f>
        <v>58</v>
      </c>
      <c r="KH20" s="79">
        <f>'Inbound SOS &amp; EOD'!KH68+'Inbound SOS &amp; EOD'!KH90</f>
        <v>0</v>
      </c>
      <c r="KI20" s="79">
        <f>'Inbound SOS &amp; EOD'!KI68+'Inbound SOS &amp; EOD'!KI90</f>
        <v>0</v>
      </c>
      <c r="KJ20" s="79">
        <f>'Inbound SOS &amp; EOD'!KJ68+'Inbound SOS &amp; EOD'!KJ90</f>
        <v>137</v>
      </c>
      <c r="KK20" s="79">
        <f>'Inbound SOS &amp; EOD'!KK68+'Inbound SOS &amp; EOD'!KK90</f>
        <v>86</v>
      </c>
      <c r="KL20" s="79">
        <f>'Inbound SOS &amp; EOD'!KL68+'Inbound SOS &amp; EOD'!KL90</f>
        <v>30</v>
      </c>
      <c r="KM20" s="79">
        <f>'Inbound SOS &amp; EOD'!KM68+'Inbound SOS &amp; EOD'!KM90</f>
        <v>51</v>
      </c>
      <c r="KN20" s="79">
        <f>'Inbound SOS &amp; EOD'!KN68+'Inbound SOS &amp; EOD'!KN90</f>
        <v>0</v>
      </c>
      <c r="KO20" s="79">
        <f>'Inbound SOS &amp; EOD'!KO68+'Inbound SOS &amp; EOD'!KO90</f>
        <v>70</v>
      </c>
      <c r="KP20" s="79">
        <f>'Inbound SOS &amp; EOD'!KP68+'Inbound SOS &amp; EOD'!KP90</f>
        <v>147</v>
      </c>
      <c r="KQ20" s="79">
        <f>'Inbound SOS &amp; EOD'!KQ68+'Inbound SOS &amp; EOD'!KQ90</f>
        <v>132</v>
      </c>
      <c r="KR20" s="79">
        <f>'Inbound SOS &amp; EOD'!KR68+'Inbound SOS &amp; EOD'!KR90</f>
        <v>138</v>
      </c>
      <c r="KS20" s="79">
        <f>'Inbound SOS &amp; EOD'!KS68+'Inbound SOS &amp; EOD'!KS90</f>
        <v>157</v>
      </c>
      <c r="KT20" s="79">
        <f>'Inbound SOS &amp; EOD'!KT68+'Inbound SOS &amp; EOD'!KT90</f>
        <v>77</v>
      </c>
      <c r="KU20" s="79">
        <f>'Inbound SOS &amp; EOD'!KU68+'Inbound SOS &amp; EOD'!KU90</f>
        <v>101</v>
      </c>
      <c r="KV20" s="79">
        <f>'Inbound SOS &amp; EOD'!KV68+'Inbound SOS &amp; EOD'!KV90</f>
        <v>85</v>
      </c>
      <c r="KW20" s="79">
        <f>'Inbound SOS &amp; EOD'!KW68+'Inbound SOS &amp; EOD'!KW90</f>
        <v>16</v>
      </c>
      <c r="KX20" s="79">
        <f>'Inbound SOS &amp; EOD'!KX68+'Inbound SOS &amp; EOD'!KX90</f>
        <v>129</v>
      </c>
      <c r="KY20" s="79">
        <f>'Inbound SOS &amp; EOD'!KY68+'Inbound SOS &amp; EOD'!KY90</f>
        <v>117</v>
      </c>
      <c r="KZ20" s="79">
        <f>'Inbound SOS &amp; EOD'!KZ68+'Inbound SOS &amp; EOD'!KZ90</f>
        <v>98</v>
      </c>
      <c r="LA20" s="79">
        <f>'Inbound SOS &amp; EOD'!LA68+'Inbound SOS &amp; EOD'!LA90</f>
        <v>240</v>
      </c>
      <c r="LB20" s="79">
        <f>'Inbound SOS &amp; EOD'!LB68+'Inbound SOS &amp; EOD'!LB90</f>
        <v>74</v>
      </c>
      <c r="LC20" s="79">
        <f>'Inbound SOS &amp; EOD'!LC68+'Inbound SOS &amp; EOD'!LC90</f>
        <v>1</v>
      </c>
      <c r="LD20" s="79">
        <f>'Inbound SOS &amp; EOD'!LD68+'Inbound SOS &amp; EOD'!LD90</f>
        <v>0</v>
      </c>
      <c r="LE20" s="79">
        <f>'Inbound SOS &amp; EOD'!LE68+'Inbound SOS &amp; EOD'!LE90</f>
        <v>53</v>
      </c>
      <c r="LF20" s="79">
        <f>'Inbound SOS &amp; EOD'!LF68+'Inbound SOS &amp; EOD'!LF90</f>
        <v>83</v>
      </c>
      <c r="LG20" s="79">
        <f>'Inbound SOS &amp; EOD'!LG68+'Inbound SOS &amp; EOD'!LG90</f>
        <v>113</v>
      </c>
      <c r="LH20" s="79">
        <f>'Inbound SOS &amp; EOD'!LH68+'Inbound SOS &amp; EOD'!LH90</f>
        <v>165</v>
      </c>
      <c r="LI20" s="79">
        <f>'Inbound SOS &amp; EOD'!LI68+'Inbound SOS &amp; EOD'!LI90</f>
        <v>47</v>
      </c>
      <c r="LJ20" s="79">
        <f>'Inbound SOS &amp; EOD'!LJ68+'Inbound SOS &amp; EOD'!LJ90</f>
        <v>0</v>
      </c>
      <c r="LK20" s="79">
        <f>'Inbound SOS &amp; EOD'!LK68+'Inbound SOS &amp; EOD'!LK90</f>
        <v>0</v>
      </c>
      <c r="LL20" s="79">
        <f>'Inbound SOS &amp; EOD'!LL68+'Inbound SOS &amp; EOD'!LL90</f>
        <v>24</v>
      </c>
      <c r="LM20" s="79">
        <f>'Inbound SOS &amp; EOD'!LM68+'Inbound SOS &amp; EOD'!LM90</f>
        <v>54</v>
      </c>
      <c r="LN20" s="79">
        <f>'Inbound SOS &amp; EOD'!LN68+'Inbound SOS &amp; EOD'!LN90</f>
        <v>48</v>
      </c>
      <c r="LO20" s="79">
        <f>'Inbound SOS &amp; EOD'!LO68+'Inbound SOS &amp; EOD'!LO90</f>
        <v>0</v>
      </c>
      <c r="LP20" s="79">
        <f>'Inbound SOS &amp; EOD'!LP68+'Inbound SOS &amp; EOD'!LP90</f>
        <v>0</v>
      </c>
      <c r="LQ20" s="79">
        <f>'Inbound SOS &amp; EOD'!LQ68+'Inbound SOS &amp; EOD'!LQ90</f>
        <v>275</v>
      </c>
      <c r="LR20" s="79">
        <f>'Inbound SOS &amp; EOD'!LR68+'Inbound SOS &amp; EOD'!LR90</f>
        <v>0</v>
      </c>
      <c r="LS20" s="79">
        <f>'Inbound SOS &amp; EOD'!LS68+'Inbound SOS &amp; EOD'!LS90</f>
        <v>51</v>
      </c>
      <c r="LT20" s="79">
        <f>'Inbound SOS &amp; EOD'!LT68+'Inbound SOS &amp; EOD'!LT90</f>
        <v>23</v>
      </c>
      <c r="LU20" s="79">
        <f>'Inbound SOS &amp; EOD'!LU68+'Inbound SOS &amp; EOD'!LU90</f>
        <v>24</v>
      </c>
      <c r="LV20" s="79">
        <f>'Inbound SOS &amp; EOD'!LV68+'Inbound SOS &amp; EOD'!LV90</f>
        <v>0</v>
      </c>
      <c r="LW20" s="79">
        <f>'Inbound SOS &amp; EOD'!LW68+'Inbound SOS &amp; EOD'!LW90</f>
        <v>0</v>
      </c>
      <c r="LX20" s="79">
        <f>'Inbound SOS &amp; EOD'!LX68+'Inbound SOS &amp; EOD'!LX90</f>
        <v>143</v>
      </c>
      <c r="LY20" s="79">
        <f>'Inbound SOS &amp; EOD'!LY68+'Inbound SOS &amp; EOD'!LY90</f>
        <v>0</v>
      </c>
      <c r="LZ20" s="79">
        <f>'Inbound SOS &amp; EOD'!LZ68+'Inbound SOS &amp; EOD'!LZ90</f>
        <v>46</v>
      </c>
      <c r="MA20" s="79">
        <f>'Inbound SOS &amp; EOD'!MA68+'Inbound SOS &amp; EOD'!MA90</f>
        <v>127</v>
      </c>
      <c r="MB20" s="79">
        <f>'Inbound SOS &amp; EOD'!MB68+'Inbound SOS &amp; EOD'!MB90</f>
        <v>3</v>
      </c>
      <c r="MC20" s="79">
        <f>'Inbound SOS &amp; EOD'!MC68+'Inbound SOS &amp; EOD'!MC90</f>
        <v>33</v>
      </c>
      <c r="MD20" s="79">
        <f>'Inbound SOS &amp; EOD'!MD68+'Inbound SOS &amp; EOD'!MD90</f>
        <v>11</v>
      </c>
      <c r="ME20" s="79">
        <f>'Inbound SOS &amp; EOD'!ME68+'Inbound SOS &amp; EOD'!ME90</f>
        <v>41</v>
      </c>
      <c r="MF20" s="79">
        <f>'Inbound SOS &amp; EOD'!MF68+'Inbound SOS &amp; EOD'!MF90</f>
        <v>15</v>
      </c>
      <c r="MG20" s="79">
        <f>'Inbound SOS &amp; EOD'!MG68+'Inbound SOS &amp; EOD'!MG90</f>
        <v>36</v>
      </c>
      <c r="MH20" s="79">
        <f>'Inbound SOS &amp; EOD'!MH68+'Inbound SOS &amp; EOD'!MH90</f>
        <v>31</v>
      </c>
      <c r="MI20" s="79">
        <f>'Inbound SOS &amp; EOD'!MI68+'Inbound SOS &amp; EOD'!MI90</f>
        <v>3</v>
      </c>
      <c r="MJ20" s="79">
        <f>'Inbound SOS &amp; EOD'!MJ68+'Inbound SOS &amp; EOD'!MJ90</f>
        <v>36</v>
      </c>
      <c r="MK20" s="79">
        <f>'Inbound SOS &amp; EOD'!MK68+'Inbound SOS &amp; EOD'!MK90</f>
        <v>0</v>
      </c>
      <c r="ML20" s="79">
        <f>'Inbound SOS &amp; EOD'!ML68+'Inbound SOS &amp; EOD'!ML90</f>
        <v>0</v>
      </c>
      <c r="MM20" s="79">
        <f>'Inbound SOS &amp; EOD'!MM68+'Inbound SOS &amp; EOD'!MM90</f>
        <v>0</v>
      </c>
      <c r="MN20" s="79">
        <f>'Inbound SOS &amp; EOD'!MN68+'Inbound SOS &amp; EOD'!MN90</f>
        <v>28</v>
      </c>
      <c r="MO20" s="79">
        <f>'Inbound SOS &amp; EOD'!MO68+'Inbound SOS &amp; EOD'!MO90</f>
        <v>0</v>
      </c>
      <c r="MP20" s="79">
        <f>'Inbound SOS &amp; EOD'!MP68+'Inbound SOS &amp; EOD'!MP90</f>
        <v>38</v>
      </c>
      <c r="MQ20" s="79">
        <f>'Inbound SOS &amp; EOD'!MQ68+'Inbound SOS &amp; EOD'!MQ90</f>
        <v>75</v>
      </c>
      <c r="MR20" s="79">
        <f>'Inbound SOS &amp; EOD'!MR68+'Inbound SOS &amp; EOD'!MR90</f>
        <v>35</v>
      </c>
      <c r="MS20" s="79">
        <f>'Inbound SOS &amp; EOD'!MS68+'Inbound SOS &amp; EOD'!MS90</f>
        <v>0</v>
      </c>
      <c r="MT20" s="79">
        <f>'Inbound SOS &amp; EOD'!MT68+'Inbound SOS &amp; EOD'!MT90</f>
        <v>53</v>
      </c>
      <c r="MU20" s="79">
        <f>'Inbound SOS &amp; EOD'!MU68+'Inbound SOS &amp; EOD'!MU90</f>
        <v>47</v>
      </c>
      <c r="MV20" s="79">
        <f>'Inbound SOS &amp; EOD'!MV68+'Inbound SOS &amp; EOD'!MV90</f>
        <v>2</v>
      </c>
      <c r="MW20" s="79">
        <f>'Inbound SOS &amp; EOD'!MW68+'Inbound SOS &amp; EOD'!MW90</f>
        <v>32</v>
      </c>
      <c r="MX20" s="79">
        <f>'Inbound SOS &amp; EOD'!MX68+'Inbound SOS &amp; EOD'!MX90</f>
        <v>35</v>
      </c>
      <c r="MY20" s="79">
        <f>'Inbound SOS &amp; EOD'!MY68+'Inbound SOS &amp; EOD'!MY90</f>
        <v>112</v>
      </c>
      <c r="MZ20" s="79">
        <f>'Inbound SOS &amp; EOD'!MZ68+'Inbound SOS &amp; EOD'!MZ90</f>
        <v>17</v>
      </c>
      <c r="NA20" s="79">
        <f>'Inbound SOS &amp; EOD'!NA68+'Inbound SOS &amp; EOD'!NA90</f>
        <v>63</v>
      </c>
      <c r="NB20" s="79">
        <f>'Inbound SOS &amp; EOD'!NB68+'Inbound SOS &amp; EOD'!NB90</f>
        <v>0</v>
      </c>
      <c r="NC20" s="79">
        <f>'Inbound SOS &amp; EOD'!NC68+'Inbound SOS &amp; EOD'!NC90</f>
        <v>0</v>
      </c>
      <c r="ND20" s="79">
        <f>'Inbound SOS &amp; EOD'!ND68+'Inbound SOS &amp; EOD'!ND90</f>
        <v>0</v>
      </c>
      <c r="NE20" s="79">
        <f>'Inbound SOS &amp; EOD'!NE68+'Inbound SOS &amp; EOD'!NE90</f>
        <v>0</v>
      </c>
      <c r="NF20" s="79">
        <f>'Inbound SOS &amp; EOD'!NF68+'Inbound SOS &amp; EOD'!NF90</f>
        <v>0</v>
      </c>
      <c r="NG20" s="79">
        <f>'Inbound SOS &amp; EOD'!NG68+'Inbound SOS &amp; EOD'!NG90</f>
        <v>0</v>
      </c>
      <c r="NH20" s="79">
        <f>'Inbound SOS &amp; EOD'!NH68+'Inbound SOS &amp; EOD'!NH90</f>
        <v>0</v>
      </c>
      <c r="NI20" s="79">
        <f>'Inbound SOS &amp; EOD'!NI68+'Inbound SOS &amp; EOD'!NI90</f>
        <v>0</v>
      </c>
      <c r="NJ20" s="79">
        <f>'Inbound SOS &amp; EOD'!NJ68+'Inbound SOS &amp; EOD'!NJ90</f>
        <v>0</v>
      </c>
      <c r="NK20" s="79">
        <f>'Inbound SOS &amp; EOD'!NK68+'Inbound SOS &amp; EOD'!NK90</f>
        <v>0</v>
      </c>
      <c r="NL20" s="79">
        <f>'Inbound SOS &amp; EOD'!NL68+'Inbound SOS &amp; EOD'!NL90</f>
        <v>0</v>
      </c>
      <c r="NM20" s="79">
        <f>'Inbound SOS &amp; EOD'!NM68+'Inbound SOS &amp; EOD'!NM90</f>
        <v>0</v>
      </c>
      <c r="NN20" s="79">
        <f>'Inbound SOS &amp; EOD'!NN68+'Inbound SOS &amp; EOD'!NN90</f>
        <v>0</v>
      </c>
      <c r="NO20" s="79">
        <f>'Inbound SOS &amp; EOD'!NO68+'Inbound SOS &amp; EOD'!NO90</f>
        <v>0</v>
      </c>
      <c r="NP20" s="79">
        <f>'Inbound SOS &amp; EOD'!NP68+'Inbound SOS &amp; EOD'!NP90</f>
        <v>0</v>
      </c>
      <c r="NQ20" s="79">
        <f>'Inbound SOS &amp; EOD'!NQ68+'Inbound SOS &amp; EOD'!NQ90</f>
        <v>0</v>
      </c>
      <c r="NR20" s="79">
        <f>'Inbound SOS &amp; EOD'!NR68+'Inbound SOS &amp; EOD'!NR90</f>
        <v>0</v>
      </c>
      <c r="NS20" s="79">
        <f>'Inbound SOS &amp; EOD'!NS68+'Inbound SOS &amp; EOD'!NS90</f>
        <v>0</v>
      </c>
      <c r="NT20" s="79">
        <f>'Inbound SOS &amp; EOD'!NT68+'Inbound SOS &amp; EOD'!NT90</f>
        <v>0</v>
      </c>
      <c r="NU20" s="79">
        <f>'Inbound SOS &amp; EOD'!NU68+'Inbound SOS &amp; EOD'!NU90</f>
        <v>0</v>
      </c>
      <c r="NV20" s="79">
        <f>'Inbound SOS &amp; EOD'!NV68+'Inbound SOS &amp; EOD'!NV90</f>
        <v>0</v>
      </c>
      <c r="NW20" s="79">
        <f>'Inbound SOS &amp; EOD'!NW68+'Inbound SOS &amp; EOD'!NW90</f>
        <v>0</v>
      </c>
      <c r="NX20" s="79">
        <f>'Inbound SOS &amp; EOD'!NX68+'Inbound SOS &amp; EOD'!NX90</f>
        <v>0</v>
      </c>
      <c r="NY20" s="79">
        <f>'Inbound SOS &amp; EOD'!NY68+'Inbound SOS &amp; EOD'!NY90</f>
        <v>0</v>
      </c>
      <c r="NZ20" s="79">
        <f>'Inbound SOS &amp; EOD'!NZ68+'Inbound SOS &amp; EOD'!NZ90</f>
        <v>0</v>
      </c>
      <c r="OA20" s="79">
        <f>'Inbound SOS &amp; EOD'!OA68+'Inbound SOS &amp; EOD'!OA90</f>
        <v>0</v>
      </c>
      <c r="OB20" s="79">
        <f>'Inbound SOS &amp; EOD'!OB68+'Inbound SOS &amp; EOD'!OB90</f>
        <v>0</v>
      </c>
      <c r="OC20" s="79">
        <f>'Inbound SOS &amp; EOD'!OC68+'Inbound SOS &amp; EOD'!OC90</f>
        <v>0</v>
      </c>
      <c r="OD20" s="79">
        <f>'Inbound SOS &amp; EOD'!OD68+'Inbound SOS &amp; EOD'!OD90</f>
        <v>0</v>
      </c>
      <c r="OE20" s="79">
        <f>'Inbound SOS &amp; EOD'!OE68+'Inbound SOS &amp; EOD'!OE90</f>
        <v>0</v>
      </c>
      <c r="OF20" s="79">
        <f>'Inbound SOS &amp; EOD'!OF68+'Inbound SOS &amp; EOD'!OF90</f>
        <v>0</v>
      </c>
      <c r="OG20" s="79">
        <f>'Inbound SOS &amp; EOD'!OG68+'Inbound SOS &amp; EOD'!OG90</f>
        <v>0</v>
      </c>
      <c r="OH20" s="79">
        <f>'Inbound SOS &amp; EOD'!OH68+'Inbound SOS &amp; EOD'!OH90</f>
        <v>0</v>
      </c>
      <c r="OI20" s="79">
        <f>'Inbound SOS &amp; EOD'!OI68+'Inbound SOS &amp; EOD'!OI90</f>
        <v>0</v>
      </c>
      <c r="OJ20" s="79">
        <f>'Inbound SOS &amp; EOD'!OJ68+'Inbound SOS &amp; EOD'!OJ90</f>
        <v>0</v>
      </c>
      <c r="OK20" s="79">
        <f>'Inbound SOS &amp; EOD'!OK68+'Inbound SOS &amp; EOD'!OK90</f>
        <v>0</v>
      </c>
      <c r="OL20" s="79">
        <f>'Inbound SOS &amp; EOD'!OL68+'Inbound SOS &amp; EOD'!OL90</f>
        <v>0</v>
      </c>
      <c r="OM20" s="79">
        <f>'Inbound SOS &amp; EOD'!OM68+'Inbound SOS &amp; EOD'!OM90</f>
        <v>0</v>
      </c>
      <c r="ON20" s="79">
        <f>'Inbound SOS &amp; EOD'!ON68+'Inbound SOS &amp; EOD'!ON90</f>
        <v>0</v>
      </c>
      <c r="OO20" s="79">
        <f>'Inbound SOS &amp; EOD'!OO68+'Inbound SOS &amp; EOD'!OO90</f>
        <v>0</v>
      </c>
      <c r="OP20" s="79">
        <f>'Inbound SOS &amp; EOD'!OP68+'Inbound SOS &amp; EOD'!OP90</f>
        <v>0</v>
      </c>
      <c r="OQ20" s="79">
        <f>'Inbound SOS &amp; EOD'!OQ68+'Inbound SOS &amp; EOD'!OQ90</f>
        <v>0</v>
      </c>
      <c r="OR20" s="79">
        <f>'Inbound SOS &amp; EOD'!OR68+'Inbound SOS &amp; EOD'!OR90</f>
        <v>0</v>
      </c>
      <c r="OS20" s="79">
        <f>'Inbound SOS &amp; EOD'!OS68+'Inbound SOS &amp; EOD'!OS90</f>
        <v>0</v>
      </c>
      <c r="OT20" s="79">
        <f>'Inbound SOS &amp; EOD'!OT68+'Inbound SOS &amp; EOD'!OT90</f>
        <v>0</v>
      </c>
      <c r="OU20" s="79">
        <f>'Inbound SOS &amp; EOD'!OU68+'Inbound SOS &amp; EOD'!OU90</f>
        <v>0</v>
      </c>
      <c r="OV20" s="79">
        <f>'Inbound SOS &amp; EOD'!OV68+'Inbound SOS &amp; EOD'!OV90</f>
        <v>0</v>
      </c>
      <c r="OW20" s="79">
        <f>'Inbound SOS &amp; EOD'!OW68+'Inbound SOS &amp; EOD'!OW90</f>
        <v>0</v>
      </c>
      <c r="OX20" s="79">
        <f>'Inbound SOS &amp; EOD'!OX68+'Inbound SOS &amp; EOD'!OX90</f>
        <v>0</v>
      </c>
    </row>
    <row r="21" spans="1:414" ht="15.75" customHeight="1">
      <c r="A21" s="80" t="s">
        <v>228</v>
      </c>
      <c r="B21" s="79">
        <f>'Inbound SOS &amp; EOD'!B68+'Inbound SOS &amp; EOD'!B91</f>
        <v>0</v>
      </c>
      <c r="C21" s="79">
        <f>'Inbound SOS &amp; EOD'!C68+'Inbound SOS &amp; EOD'!C91</f>
        <v>12</v>
      </c>
      <c r="D21" s="79">
        <f>'Inbound SOS &amp; EOD'!D68+'Inbound SOS &amp; EOD'!D91</f>
        <v>0</v>
      </c>
      <c r="E21" s="79">
        <f>'Inbound SOS &amp; EOD'!E68+'Inbound SOS &amp; EOD'!E91</f>
        <v>3</v>
      </c>
      <c r="F21" s="79">
        <f>'Inbound SOS &amp; EOD'!F68+'Inbound SOS &amp; EOD'!F91</f>
        <v>52</v>
      </c>
      <c r="G21" s="79">
        <f>'Inbound SOS &amp; EOD'!G68+'Inbound SOS &amp; EOD'!G91</f>
        <v>1</v>
      </c>
      <c r="H21" s="79">
        <f>'Inbound SOS &amp; EOD'!H68+'Inbound SOS &amp; EOD'!H91</f>
        <v>1</v>
      </c>
      <c r="I21" s="79">
        <f>'Inbound SOS &amp; EOD'!I68+'Inbound SOS &amp; EOD'!I91</f>
        <v>0</v>
      </c>
      <c r="J21" s="79">
        <f>'Inbound SOS &amp; EOD'!J68+'Inbound SOS &amp; EOD'!J91</f>
        <v>0</v>
      </c>
      <c r="K21" s="79">
        <f>'Inbound SOS &amp; EOD'!K68+'Inbound SOS &amp; EOD'!K91</f>
        <v>70</v>
      </c>
      <c r="L21" s="79">
        <f>'Inbound SOS &amp; EOD'!L68+'Inbound SOS &amp; EOD'!L91</f>
        <v>16</v>
      </c>
      <c r="M21" s="79">
        <f>'Inbound SOS &amp; EOD'!M68+'Inbound SOS &amp; EOD'!M91</f>
        <v>0</v>
      </c>
      <c r="N21" s="79">
        <f>'Inbound SOS &amp; EOD'!N68+'Inbound SOS &amp; EOD'!N91</f>
        <v>0</v>
      </c>
      <c r="O21" s="79">
        <f>'Inbound SOS &amp; EOD'!O68+'Inbound SOS &amp; EOD'!O91</f>
        <v>128</v>
      </c>
      <c r="P21" s="79">
        <f>'Inbound SOS &amp; EOD'!P68+'Inbound SOS &amp; EOD'!P91</f>
        <v>0</v>
      </c>
      <c r="Q21" s="79">
        <f>'Inbound SOS &amp; EOD'!Q68+'Inbound SOS &amp; EOD'!Q91</f>
        <v>11</v>
      </c>
      <c r="R21" s="79">
        <f>'Inbound SOS &amp; EOD'!R68+'Inbound SOS &amp; EOD'!R91</f>
        <v>0</v>
      </c>
      <c r="S21" s="79">
        <f>'Inbound SOS &amp; EOD'!S68+'Inbound SOS &amp; EOD'!S91</f>
        <v>0</v>
      </c>
      <c r="T21" s="79">
        <f>'Inbound SOS &amp; EOD'!T68+'Inbound SOS &amp; EOD'!T91</f>
        <v>0</v>
      </c>
      <c r="U21" s="79">
        <f>'Inbound SOS &amp; EOD'!U68+'Inbound SOS &amp; EOD'!U91</f>
        <v>0</v>
      </c>
      <c r="V21" s="79">
        <f>'Inbound SOS &amp; EOD'!V68+'Inbound SOS &amp; EOD'!V91</f>
        <v>0</v>
      </c>
      <c r="W21" s="79">
        <f>'Inbound SOS &amp; EOD'!W68+'Inbound SOS &amp; EOD'!W91</f>
        <v>0</v>
      </c>
      <c r="X21" s="79">
        <f>'Inbound SOS &amp; EOD'!X68+'Inbound SOS &amp; EOD'!X91</f>
        <v>4</v>
      </c>
      <c r="Y21" s="79">
        <f>'Inbound SOS &amp; EOD'!Y68+'Inbound SOS &amp; EOD'!Y91</f>
        <v>0</v>
      </c>
      <c r="Z21" s="79">
        <f>'Inbound SOS &amp; EOD'!Z68+'Inbound SOS &amp; EOD'!Z91</f>
        <v>0</v>
      </c>
      <c r="AA21" s="79">
        <f>'Inbound SOS &amp; EOD'!AA68+'Inbound SOS &amp; EOD'!AA91</f>
        <v>0</v>
      </c>
      <c r="AB21" s="79">
        <f>'Inbound SOS &amp; EOD'!AB68+'Inbound SOS &amp; EOD'!AB91</f>
        <v>0</v>
      </c>
      <c r="AC21" s="79">
        <f>'Inbound SOS &amp; EOD'!AC68+'Inbound SOS &amp; EOD'!AC91</f>
        <v>0</v>
      </c>
      <c r="AD21" s="79">
        <f>'Inbound SOS &amp; EOD'!AD68+'Inbound SOS &amp; EOD'!AD91</f>
        <v>0</v>
      </c>
      <c r="AE21" s="79">
        <f>'Inbound SOS &amp; EOD'!AE68+'Inbound SOS &amp; EOD'!AE91</f>
        <v>11</v>
      </c>
      <c r="AF21" s="79">
        <f>'Inbound SOS &amp; EOD'!AF68+'Inbound SOS &amp; EOD'!AF91</f>
        <v>0</v>
      </c>
      <c r="AG21" s="79">
        <f>'Inbound SOS &amp; EOD'!AG68+'Inbound SOS &amp; EOD'!AG91</f>
        <v>8</v>
      </c>
      <c r="AH21" s="79">
        <f>'Inbound SOS &amp; EOD'!AH68+'Inbound SOS &amp; EOD'!AH91</f>
        <v>15</v>
      </c>
      <c r="AI21" s="79">
        <f>'Inbound SOS &amp; EOD'!AI68+'Inbound SOS &amp; EOD'!AI91</f>
        <v>293</v>
      </c>
      <c r="AJ21" s="79">
        <f>'Inbound SOS &amp; EOD'!AJ68+'Inbound SOS &amp; EOD'!AJ91</f>
        <v>0</v>
      </c>
      <c r="AK21" s="79">
        <f>'Inbound SOS &amp; EOD'!AK68+'Inbound SOS &amp; EOD'!AK91</f>
        <v>1</v>
      </c>
      <c r="AL21" s="79">
        <f>'Inbound SOS &amp; EOD'!AL68+'Inbound SOS &amp; EOD'!AL91</f>
        <v>0</v>
      </c>
      <c r="AM21" s="79">
        <f>'Inbound SOS &amp; EOD'!AM68+'Inbound SOS &amp; EOD'!AM91</f>
        <v>0</v>
      </c>
      <c r="AN21" s="79">
        <f>'Inbound SOS &amp; EOD'!AN68+'Inbound SOS &amp; EOD'!AN91</f>
        <v>212</v>
      </c>
      <c r="AO21" s="79">
        <f>'Inbound SOS &amp; EOD'!AO68+'Inbound SOS &amp; EOD'!AO91</f>
        <v>0</v>
      </c>
      <c r="AP21" s="79">
        <f>'Inbound SOS &amp; EOD'!AP68+'Inbound SOS &amp; EOD'!AP91</f>
        <v>53</v>
      </c>
      <c r="AQ21" s="79">
        <f>'Inbound SOS &amp; EOD'!AQ68+'Inbound SOS &amp; EOD'!AQ91</f>
        <v>0</v>
      </c>
      <c r="AR21" s="79">
        <f>'Inbound SOS &amp; EOD'!AR68+'Inbound SOS &amp; EOD'!AR91</f>
        <v>0</v>
      </c>
      <c r="AS21" s="79">
        <f>'Inbound SOS &amp; EOD'!AS68+'Inbound SOS &amp; EOD'!AS91</f>
        <v>0</v>
      </c>
      <c r="AT21" s="79">
        <f>'Inbound SOS &amp; EOD'!AT68+'Inbound SOS &amp; EOD'!AT91</f>
        <v>0</v>
      </c>
      <c r="AU21" s="79">
        <f>'Inbound SOS &amp; EOD'!AU68+'Inbound SOS &amp; EOD'!AU91</f>
        <v>0</v>
      </c>
      <c r="AV21" s="79">
        <f>'Inbound SOS &amp; EOD'!AV68+'Inbound SOS &amp; EOD'!AV91</f>
        <v>29</v>
      </c>
      <c r="AW21" s="79">
        <f>'Inbound SOS &amp; EOD'!AW68+'Inbound SOS &amp; EOD'!AW91</f>
        <v>21</v>
      </c>
      <c r="AX21" s="79">
        <f>'Inbound SOS &amp; EOD'!AX67+'Inbound SOS &amp; EOD'!AX90</f>
        <v>0</v>
      </c>
      <c r="AY21" s="79">
        <f>'Inbound SOS &amp; EOD'!AY68+'Inbound SOS &amp; EOD'!AY91</f>
        <v>0</v>
      </c>
      <c r="AZ21" s="79">
        <f>'Inbound SOS &amp; EOD'!AZ68+'Inbound SOS &amp; EOD'!AZ91</f>
        <v>0</v>
      </c>
      <c r="BA21" s="79">
        <f>'Inbound SOS &amp; EOD'!BA68+'Inbound SOS &amp; EOD'!BA91</f>
        <v>80</v>
      </c>
      <c r="BB21" s="79">
        <f>'Inbound SOS &amp; EOD'!BB68+'Inbound SOS &amp; EOD'!BB91</f>
        <v>18</v>
      </c>
      <c r="BC21" s="79">
        <f>'Inbound SOS &amp; EOD'!BC68+'Inbound SOS &amp; EOD'!BC91</f>
        <v>0</v>
      </c>
      <c r="BD21" s="79">
        <f>'Inbound SOS &amp; EOD'!BD68+'Inbound SOS &amp; EOD'!BD91</f>
        <v>3</v>
      </c>
      <c r="BE21" s="79">
        <f>'Inbound SOS &amp; EOD'!BE68+'Inbound SOS &amp; EOD'!BE91</f>
        <v>102</v>
      </c>
      <c r="BF21" s="79">
        <f>'Inbound SOS &amp; EOD'!BF68+'Inbound SOS &amp; EOD'!BF91</f>
        <v>0</v>
      </c>
      <c r="BG21" s="79">
        <f>'Inbound SOS &amp; EOD'!BG68+'Inbound SOS &amp; EOD'!BG91</f>
        <v>65</v>
      </c>
      <c r="BH21" s="79">
        <f>'Inbound SOS &amp; EOD'!BH68+'Inbound SOS &amp; EOD'!BH91</f>
        <v>0</v>
      </c>
      <c r="BI21" s="79">
        <f>'Inbound SOS &amp; EOD'!BI68+'Inbound SOS &amp; EOD'!BI91</f>
        <v>0</v>
      </c>
      <c r="BJ21" s="79">
        <f>'Inbound SOS &amp; EOD'!BJ68+'Inbound SOS &amp; EOD'!BJ91</f>
        <v>53</v>
      </c>
      <c r="BK21" s="79">
        <f>'Inbound SOS &amp; EOD'!BK68+'Inbound SOS &amp; EOD'!BK91</f>
        <v>158</v>
      </c>
      <c r="BL21" s="79">
        <f>'Inbound SOS &amp; EOD'!BL68+'Inbound SOS &amp; EOD'!BL91</f>
        <v>10</v>
      </c>
      <c r="BM21" s="79">
        <f>'Inbound SOS &amp; EOD'!BM68+'Inbound SOS &amp; EOD'!BM91</f>
        <v>1</v>
      </c>
      <c r="BN21" s="79">
        <f>'Inbound SOS &amp; EOD'!BN68+'Inbound SOS &amp; EOD'!BN91</f>
        <v>78</v>
      </c>
      <c r="BO21" s="79">
        <f>'Inbound SOS &amp; EOD'!BO68+'Inbound SOS &amp; EOD'!BO91</f>
        <v>50</v>
      </c>
      <c r="BP21" s="79">
        <f>'Inbound SOS &amp; EOD'!BP68+'Inbound SOS &amp; EOD'!BP91</f>
        <v>51</v>
      </c>
      <c r="BQ21" s="79">
        <f>'Inbound SOS &amp; EOD'!BQ68+'Inbound SOS &amp; EOD'!BQ91</f>
        <v>344</v>
      </c>
      <c r="BR21" s="79">
        <f>'Inbound SOS &amp; EOD'!BR68+'Inbound SOS &amp; EOD'!BR91</f>
        <v>96</v>
      </c>
      <c r="BS21" s="79">
        <f>'Inbound SOS &amp; EOD'!BS68+'Inbound SOS &amp; EOD'!BS91</f>
        <v>162</v>
      </c>
      <c r="BT21" s="79">
        <f>'Inbound SOS &amp; EOD'!BT68+'Inbound SOS &amp; EOD'!BT91</f>
        <v>21</v>
      </c>
      <c r="BU21" s="79">
        <f>'Inbound SOS &amp; EOD'!BU68+'Inbound SOS &amp; EOD'!BU91</f>
        <v>94</v>
      </c>
      <c r="BV21" s="79">
        <f>'Inbound SOS &amp; EOD'!BV68+'Inbound SOS &amp; EOD'!BV91</f>
        <v>11</v>
      </c>
      <c r="BW21" s="79">
        <f>'Inbound SOS &amp; EOD'!BW68+'Inbound SOS &amp; EOD'!BW91</f>
        <v>0</v>
      </c>
      <c r="BX21" s="79">
        <f>'Inbound SOS &amp; EOD'!BX68+'Inbound SOS &amp; EOD'!BX91</f>
        <v>56</v>
      </c>
      <c r="BY21" s="79">
        <f>'Inbound SOS &amp; EOD'!BY68+'Inbound SOS &amp; EOD'!BY91</f>
        <v>0</v>
      </c>
      <c r="BZ21" s="79">
        <f>'Inbound SOS &amp; EOD'!BZ68+'Inbound SOS &amp; EOD'!BZ91</f>
        <v>0</v>
      </c>
      <c r="CA21" s="79">
        <f>'Inbound SOS &amp; EOD'!CA68+'Inbound SOS &amp; EOD'!CA91</f>
        <v>0</v>
      </c>
      <c r="CB21" s="79">
        <f>'Inbound SOS &amp; EOD'!CB68+'Inbound SOS &amp; EOD'!CB91</f>
        <v>16</v>
      </c>
      <c r="CC21" s="79">
        <f>'Inbound SOS &amp; EOD'!CC68+'Inbound SOS &amp; EOD'!CC91</f>
        <v>0</v>
      </c>
      <c r="CD21" s="79">
        <f>'Inbound SOS &amp; EOD'!CD68+'Inbound SOS &amp; EOD'!CD91</f>
        <v>14</v>
      </c>
      <c r="CE21" s="79">
        <f>'Inbound SOS &amp; EOD'!CE68+'Inbound SOS &amp; EOD'!CE91</f>
        <v>6</v>
      </c>
      <c r="CF21" s="79">
        <f>'Inbound SOS &amp; EOD'!CF68+'Inbound SOS &amp; EOD'!CF91</f>
        <v>0</v>
      </c>
      <c r="CG21" s="79">
        <f>'Inbound SOS &amp; EOD'!CG68+'Inbound SOS &amp; EOD'!CG91</f>
        <v>0</v>
      </c>
      <c r="CH21" s="79">
        <f>'Inbound SOS &amp; EOD'!CH68+'Inbound SOS &amp; EOD'!CH91</f>
        <v>0</v>
      </c>
      <c r="CI21" s="79">
        <f>'Inbound SOS &amp; EOD'!CI68+'Inbound SOS &amp; EOD'!CI91</f>
        <v>0</v>
      </c>
      <c r="CJ21" s="79">
        <f>'Inbound SOS &amp; EOD'!CJ68+'Inbound SOS &amp; EOD'!CJ91</f>
        <v>0</v>
      </c>
      <c r="CK21" s="79">
        <f>'Inbound SOS &amp; EOD'!CK68+'Inbound SOS &amp; EOD'!CK91</f>
        <v>0</v>
      </c>
      <c r="CL21" s="79">
        <f>'Inbound SOS &amp; EOD'!CL68+'Inbound SOS &amp; EOD'!CL91</f>
        <v>0</v>
      </c>
      <c r="CM21" s="79">
        <f>'Inbound SOS &amp; EOD'!CM68+'Inbound SOS &amp; EOD'!CM91</f>
        <v>0</v>
      </c>
      <c r="CN21" s="79">
        <f>'Inbound SOS &amp; EOD'!CN68+'Inbound SOS &amp; EOD'!CN91</f>
        <v>0</v>
      </c>
      <c r="CO21" s="79">
        <f>'Inbound SOS &amp; EOD'!CO68+'Inbound SOS &amp; EOD'!CO91</f>
        <v>0</v>
      </c>
      <c r="CP21" s="79">
        <f>'Inbound SOS &amp; EOD'!CP68+'Inbound SOS &amp; EOD'!CP91</f>
        <v>0</v>
      </c>
      <c r="CQ21" s="79">
        <f>'Inbound SOS &amp; EOD'!CQ68+'Inbound SOS &amp; EOD'!CQ91</f>
        <v>0</v>
      </c>
      <c r="CR21" s="79">
        <f>'Inbound SOS &amp; EOD'!CR68+'Inbound SOS &amp; EOD'!CR91</f>
        <v>0</v>
      </c>
      <c r="CS21" s="79">
        <f>'Inbound SOS &amp; EOD'!CS68+'Inbound SOS &amp; EOD'!CS91</f>
        <v>0</v>
      </c>
      <c r="CT21" s="79">
        <f>'Inbound SOS &amp; EOD'!CT68+'Inbound SOS &amp; EOD'!CT91</f>
        <v>0</v>
      </c>
      <c r="CU21" s="79">
        <f>'Inbound SOS &amp; EOD'!CU68+'Inbound SOS &amp; EOD'!CU91</f>
        <v>0</v>
      </c>
      <c r="CV21" s="79">
        <f>'Inbound SOS &amp; EOD'!CV68+'Inbound SOS &amp; EOD'!CV91</f>
        <v>0</v>
      </c>
      <c r="CW21" s="79">
        <f>'Inbound SOS &amp; EOD'!CW68+'Inbound SOS &amp; EOD'!CW91</f>
        <v>0</v>
      </c>
      <c r="CX21" s="79">
        <f>'Inbound SOS &amp; EOD'!CX68+'Inbound SOS &amp; EOD'!CX91</f>
        <v>158</v>
      </c>
      <c r="CY21" s="79">
        <f>'Inbound SOS &amp; EOD'!CY68+'Inbound SOS &amp; EOD'!CY91</f>
        <v>42</v>
      </c>
      <c r="CZ21" s="79">
        <f>'Inbound SOS &amp; EOD'!CZ68+'Inbound SOS &amp; EOD'!CZ91</f>
        <v>149</v>
      </c>
      <c r="DA21" s="79">
        <f>'Inbound SOS &amp; EOD'!DA68+'Inbound SOS &amp; EOD'!DA91</f>
        <v>1</v>
      </c>
      <c r="DB21" s="79">
        <f>'Inbound SOS &amp; EOD'!DB68+'Inbound SOS &amp; EOD'!DB91</f>
        <v>0</v>
      </c>
      <c r="DC21" s="79">
        <f>'Inbound SOS &amp; EOD'!DC68+'Inbound SOS &amp; EOD'!DC91</f>
        <v>0</v>
      </c>
      <c r="DD21" s="79">
        <f>'Inbound SOS &amp; EOD'!DD68+'Inbound SOS &amp; EOD'!DD91</f>
        <v>62</v>
      </c>
      <c r="DE21" s="79">
        <f>'Inbound SOS &amp; EOD'!DE68+'Inbound SOS &amp; EOD'!DE91</f>
        <v>6</v>
      </c>
      <c r="DF21" s="79">
        <f>'Inbound SOS &amp; EOD'!DF68+'Inbound SOS &amp; EOD'!DF91</f>
        <v>17</v>
      </c>
      <c r="DG21" s="79">
        <f>'Inbound SOS &amp; EOD'!DG68+'Inbound SOS &amp; EOD'!DG91</f>
        <v>0</v>
      </c>
      <c r="DH21" s="79">
        <f>'Inbound SOS &amp; EOD'!DH68+'Inbound SOS &amp; EOD'!DH91</f>
        <v>0</v>
      </c>
      <c r="DI21" s="79">
        <f>'Inbound SOS &amp; EOD'!DI68+'Inbound SOS &amp; EOD'!DI91</f>
        <v>0</v>
      </c>
      <c r="DJ21" s="79">
        <f>'Inbound SOS &amp; EOD'!DJ68+'Inbound SOS &amp; EOD'!DJ91</f>
        <v>0</v>
      </c>
      <c r="DK21" s="79">
        <f>'Inbound SOS &amp; EOD'!DK68+'Inbound SOS &amp; EOD'!DK91</f>
        <v>0</v>
      </c>
      <c r="DL21" s="79">
        <f>'Inbound SOS &amp; EOD'!DL68+'Inbound SOS &amp; EOD'!DL91</f>
        <v>0</v>
      </c>
      <c r="DM21" s="79">
        <f>'Inbound SOS &amp; EOD'!DM68+'Inbound SOS &amp; EOD'!DM91</f>
        <v>44</v>
      </c>
      <c r="DN21" s="79">
        <f>'Inbound SOS &amp; EOD'!DN68+'Inbound SOS &amp; EOD'!DN91</f>
        <v>0</v>
      </c>
      <c r="DO21" s="79">
        <f>'Inbound SOS &amp; EOD'!DO68+'Inbound SOS &amp; EOD'!DO91</f>
        <v>0</v>
      </c>
      <c r="DP21" s="79">
        <f>'Inbound SOS &amp; EOD'!DP68+'Inbound SOS &amp; EOD'!DP91</f>
        <v>0</v>
      </c>
      <c r="DQ21" s="79">
        <f>'Inbound SOS &amp; EOD'!DQ68+'Inbound SOS &amp; EOD'!DQ91</f>
        <v>0</v>
      </c>
      <c r="DR21" s="79">
        <f>'Inbound SOS &amp; EOD'!DR68+'Inbound SOS &amp; EOD'!DR91</f>
        <v>0</v>
      </c>
      <c r="DS21" s="79">
        <f>'Inbound SOS &amp; EOD'!DS68+'Inbound SOS &amp; EOD'!DS91</f>
        <v>0</v>
      </c>
      <c r="DT21" s="79">
        <f>'Inbound SOS &amp; EOD'!DT68+'Inbound SOS &amp; EOD'!DT91</f>
        <v>0</v>
      </c>
      <c r="DU21" s="79">
        <f>'Inbound SOS &amp; EOD'!DU68+'Inbound SOS &amp; EOD'!DU91</f>
        <v>65</v>
      </c>
      <c r="DV21" s="79">
        <f>'Inbound SOS &amp; EOD'!DV68+'Inbound SOS &amp; EOD'!DV91</f>
        <v>0</v>
      </c>
      <c r="DW21" s="79">
        <f>'Inbound SOS &amp; EOD'!DW68+'Inbound SOS &amp; EOD'!DW91</f>
        <v>11</v>
      </c>
      <c r="DX21" s="79">
        <f>'Inbound SOS &amp; EOD'!DX68+'Inbound SOS &amp; EOD'!DX91</f>
        <v>0</v>
      </c>
      <c r="DY21" s="79">
        <f>'Inbound SOS &amp; EOD'!DY68+'Inbound SOS &amp; EOD'!DY91</f>
        <v>13</v>
      </c>
      <c r="DZ21" s="79">
        <f>'Inbound SOS &amp; EOD'!DZ68+'Inbound SOS &amp; EOD'!DZ91</f>
        <v>3</v>
      </c>
      <c r="EA21" s="79">
        <f>'Inbound SOS &amp; EOD'!EA68+'Inbound SOS &amp; EOD'!EA91</f>
        <v>28</v>
      </c>
      <c r="EB21" s="79">
        <f>'Inbound SOS &amp; EOD'!EB68+'Inbound SOS &amp; EOD'!EB91</f>
        <v>32</v>
      </c>
      <c r="EC21" s="79">
        <f>'Inbound SOS &amp; EOD'!EC68+'Inbound SOS &amp; EOD'!EC91</f>
        <v>48</v>
      </c>
      <c r="ED21" s="79">
        <f>'Inbound SOS &amp; EOD'!ED68+'Inbound SOS &amp; EOD'!ED91</f>
        <v>0</v>
      </c>
      <c r="EE21" s="79">
        <f>'Inbound SOS &amp; EOD'!EE68+'Inbound SOS &amp; EOD'!EE91</f>
        <v>0</v>
      </c>
      <c r="EF21" s="79">
        <f>'Inbound SOS &amp; EOD'!EF68+'Inbound SOS &amp; EOD'!EF91</f>
        <v>0</v>
      </c>
      <c r="EG21" s="79">
        <f>'Inbound SOS &amp; EOD'!EG68+'Inbound SOS &amp; EOD'!EG91</f>
        <v>65</v>
      </c>
      <c r="EH21" s="79">
        <f>'Inbound SOS &amp; EOD'!EH68+'Inbound SOS &amp; EOD'!EH91</f>
        <v>0</v>
      </c>
      <c r="EI21" s="79">
        <f>'Inbound SOS &amp; EOD'!EI68+'Inbound SOS &amp; EOD'!EI91</f>
        <v>3</v>
      </c>
      <c r="EJ21" s="79">
        <f>'Inbound SOS &amp; EOD'!EJ68+'Inbound SOS &amp; EOD'!EJ91</f>
        <v>0</v>
      </c>
      <c r="EK21" s="79">
        <f>'Inbound SOS &amp; EOD'!EK68+'Inbound SOS &amp; EOD'!EK91</f>
        <v>0</v>
      </c>
      <c r="EL21" s="79">
        <f>'Inbound SOS &amp; EOD'!EL68+'Inbound SOS &amp; EOD'!EL91</f>
        <v>0</v>
      </c>
      <c r="EM21" s="79">
        <f>'Inbound SOS &amp; EOD'!EM68+'Inbound SOS &amp; EOD'!EM91</f>
        <v>0</v>
      </c>
      <c r="EN21" s="79">
        <f>'Inbound SOS &amp; EOD'!EN68+'Inbound SOS &amp; EOD'!EN91</f>
        <v>0</v>
      </c>
      <c r="EO21" s="79">
        <f>'Inbound SOS &amp; EOD'!EO68+'Inbound SOS &amp; EOD'!EO91</f>
        <v>0</v>
      </c>
      <c r="EP21" s="79">
        <f>'Inbound SOS &amp; EOD'!EP68+'Inbound SOS &amp; EOD'!EP91</f>
        <v>1</v>
      </c>
      <c r="EQ21" s="79">
        <f>'Inbound SOS &amp; EOD'!EQ68+'Inbound SOS &amp; EOD'!EQ91</f>
        <v>13</v>
      </c>
      <c r="ER21" s="79">
        <f>'Inbound SOS &amp; EOD'!ER68+'Inbound SOS &amp; EOD'!ER91</f>
        <v>9</v>
      </c>
      <c r="ES21" s="79">
        <f>'Inbound SOS &amp; EOD'!ES68+'Inbound SOS &amp; EOD'!ES91</f>
        <v>0</v>
      </c>
      <c r="ET21" s="79">
        <f>'Inbound SOS &amp; EOD'!ET68+'Inbound SOS &amp; EOD'!ET91</f>
        <v>0</v>
      </c>
      <c r="EU21" s="79">
        <f>'Inbound SOS &amp; EOD'!EU68+'Inbound SOS &amp; EOD'!EU91</f>
        <v>0</v>
      </c>
      <c r="EV21" s="79">
        <f>'Inbound SOS &amp; EOD'!EV68+'Inbound SOS &amp; EOD'!EV91</f>
        <v>3</v>
      </c>
      <c r="EW21" s="79">
        <f>'Inbound SOS &amp; EOD'!EW68+'Inbound SOS &amp; EOD'!EW91</f>
        <v>1</v>
      </c>
      <c r="EX21" s="79">
        <f>'Inbound SOS &amp; EOD'!EX68+'Inbound SOS &amp; EOD'!EX91</f>
        <v>44</v>
      </c>
      <c r="EY21" s="79">
        <f>'Inbound SOS &amp; EOD'!EY68+'Inbound SOS &amp; EOD'!EY91</f>
        <v>27</v>
      </c>
      <c r="EZ21" s="79">
        <f>'Inbound SOS &amp; EOD'!EZ68+'Inbound SOS &amp; EOD'!EZ91</f>
        <v>0</v>
      </c>
      <c r="FA21" s="79">
        <f>'Inbound SOS &amp; EOD'!FA68+'Inbound SOS &amp; EOD'!FA91</f>
        <v>0</v>
      </c>
      <c r="FB21" s="79">
        <f>'Inbound SOS &amp; EOD'!FB68+'Inbound SOS &amp; EOD'!FB91</f>
        <v>45</v>
      </c>
      <c r="FC21" s="79">
        <f>'Inbound SOS &amp; EOD'!FC68+'Inbound SOS &amp; EOD'!FC91</f>
        <v>301</v>
      </c>
      <c r="FD21" s="79">
        <f>'Inbound SOS &amp; EOD'!FD68+'Inbound SOS &amp; EOD'!FD91</f>
        <v>33</v>
      </c>
      <c r="FE21" s="79">
        <f>'Inbound SOS &amp; EOD'!FE68+'Inbound SOS &amp; EOD'!FE91</f>
        <v>0</v>
      </c>
      <c r="FF21" s="79">
        <f>'Inbound SOS &amp; EOD'!FF68+'Inbound SOS &amp; EOD'!FF91</f>
        <v>0</v>
      </c>
      <c r="FG21" s="79">
        <f>'Inbound SOS &amp; EOD'!FG68+'Inbound SOS &amp; EOD'!FG91</f>
        <v>29</v>
      </c>
      <c r="FH21" s="79">
        <f>'Inbound SOS &amp; EOD'!FH68+'Inbound SOS &amp; EOD'!FH91</f>
        <v>110</v>
      </c>
      <c r="FI21" s="79">
        <f>'Inbound SOS &amp; EOD'!FI68+'Inbound SOS &amp; EOD'!FI91</f>
        <v>188</v>
      </c>
      <c r="FJ21" s="79">
        <f>'Inbound SOS &amp; EOD'!FJ68+'Inbound SOS &amp; EOD'!FJ91</f>
        <v>318</v>
      </c>
      <c r="FK21" s="79">
        <f>'Inbound SOS &amp; EOD'!FK68+'Inbound SOS &amp; EOD'!FK91</f>
        <v>118</v>
      </c>
      <c r="FL21" s="79">
        <f>'Inbound SOS &amp; EOD'!FL68+'Inbound SOS &amp; EOD'!FL91</f>
        <v>0</v>
      </c>
      <c r="FM21" s="79">
        <f>'Inbound SOS &amp; EOD'!FM68+'Inbound SOS &amp; EOD'!FM91</f>
        <v>1</v>
      </c>
      <c r="FN21" s="79">
        <f>'Inbound SOS &amp; EOD'!FN68+'Inbound SOS &amp; EOD'!FN91</f>
        <v>29</v>
      </c>
      <c r="FO21" s="79">
        <f>'Inbound SOS &amp; EOD'!FO68+'Inbound SOS &amp; EOD'!FO91</f>
        <v>248</v>
      </c>
      <c r="FP21" s="79">
        <f>'Inbound SOS &amp; EOD'!FP68+'Inbound SOS &amp; EOD'!FP91</f>
        <v>215</v>
      </c>
      <c r="FQ21" s="79">
        <f>'Inbound SOS &amp; EOD'!FQ68+'Inbound SOS &amp; EOD'!FQ91</f>
        <v>153</v>
      </c>
      <c r="FR21" s="79">
        <f>'Inbound SOS &amp; EOD'!FR68+'Inbound SOS &amp; EOD'!FR91</f>
        <v>53</v>
      </c>
      <c r="FS21" s="79">
        <f>'Inbound SOS &amp; EOD'!FS68+'Inbound SOS &amp; EOD'!FS91</f>
        <v>75</v>
      </c>
      <c r="FT21" s="79">
        <f>'Inbound SOS &amp; EOD'!FT68+'Inbound SOS &amp; EOD'!FT91</f>
        <v>215</v>
      </c>
      <c r="FU21" s="79">
        <f>'Inbound SOS &amp; EOD'!FU68+'Inbound SOS &amp; EOD'!FU91</f>
        <v>11</v>
      </c>
      <c r="FV21" s="79">
        <f>'Inbound SOS &amp; EOD'!FV68+'Inbound SOS &amp; EOD'!FV91</f>
        <v>111</v>
      </c>
      <c r="FW21" s="79">
        <f>'Inbound SOS &amp; EOD'!FW68+'Inbound SOS &amp; EOD'!FW91</f>
        <v>102</v>
      </c>
      <c r="FX21" s="79">
        <f>'Inbound SOS &amp; EOD'!FX68+'Inbound SOS &amp; EOD'!FX91</f>
        <v>227</v>
      </c>
      <c r="FY21" s="79">
        <f>'Inbound SOS &amp; EOD'!FY68+'Inbound SOS &amp; EOD'!FY91</f>
        <v>294</v>
      </c>
      <c r="FZ21" s="79">
        <f>'Inbound SOS &amp; EOD'!FZ68+'Inbound SOS &amp; EOD'!FZ91</f>
        <v>44</v>
      </c>
      <c r="GA21" s="79">
        <f>'Inbound SOS &amp; EOD'!GA68+'Inbound SOS &amp; EOD'!GA91</f>
        <v>207</v>
      </c>
      <c r="GB21" s="79">
        <f>'Inbound SOS &amp; EOD'!GB68+'Inbound SOS &amp; EOD'!GB91</f>
        <v>2</v>
      </c>
      <c r="GC21" s="79">
        <f>'Inbound SOS &amp; EOD'!GC68+'Inbound SOS &amp; EOD'!GC91</f>
        <v>1</v>
      </c>
      <c r="GD21" s="79">
        <f>'Inbound SOS &amp; EOD'!GD68+'Inbound SOS &amp; EOD'!GD91</f>
        <v>0</v>
      </c>
      <c r="GE21" s="79">
        <f>'Inbound SOS &amp; EOD'!GE68+'Inbound SOS &amp; EOD'!GE91</f>
        <v>0</v>
      </c>
      <c r="GF21" s="79">
        <f>'Inbound SOS &amp; EOD'!GF68+'Inbound SOS &amp; EOD'!GF91</f>
        <v>10</v>
      </c>
      <c r="GG21" s="79">
        <f>'Inbound SOS &amp; EOD'!GG68+'Inbound SOS &amp; EOD'!GG91</f>
        <v>0</v>
      </c>
      <c r="GH21" s="79">
        <f>'Inbound SOS &amp; EOD'!GH68+'Inbound SOS &amp; EOD'!GH91</f>
        <v>0</v>
      </c>
      <c r="GI21" s="79">
        <f>'Inbound SOS &amp; EOD'!GI68+'Inbound SOS &amp; EOD'!GI91</f>
        <v>0</v>
      </c>
      <c r="GJ21" s="79">
        <f>'Inbound SOS &amp; EOD'!GJ68+'Inbound SOS &amp; EOD'!GJ91</f>
        <v>0</v>
      </c>
      <c r="GK21" s="79">
        <f>'Inbound SOS &amp; EOD'!GK68+'Inbound SOS &amp; EOD'!GK91</f>
        <v>0</v>
      </c>
      <c r="GL21" s="79">
        <f>'Inbound SOS &amp; EOD'!GL68+'Inbound SOS &amp; EOD'!GL91</f>
        <v>0</v>
      </c>
      <c r="GM21" s="79">
        <f>'Inbound SOS &amp; EOD'!GM68+'Inbound SOS &amp; EOD'!GM91</f>
        <v>15</v>
      </c>
      <c r="GN21" s="79">
        <f>'Inbound SOS &amp; EOD'!GN68+'Inbound SOS &amp; EOD'!GN91</f>
        <v>0</v>
      </c>
      <c r="GO21" s="79">
        <f>'Inbound SOS &amp; EOD'!GO68+'Inbound SOS &amp; EOD'!GO91</f>
        <v>0</v>
      </c>
      <c r="GP21" s="79">
        <f>'Inbound SOS &amp; EOD'!GP68+'Inbound SOS &amp; EOD'!GP91</f>
        <v>0</v>
      </c>
      <c r="GQ21" s="79">
        <f>'Inbound SOS &amp; EOD'!GQ68+'Inbound SOS &amp; EOD'!GQ91</f>
        <v>1</v>
      </c>
      <c r="GR21" s="79">
        <f>'Inbound SOS &amp; EOD'!GR68+'Inbound SOS &amp; EOD'!GR91</f>
        <v>1</v>
      </c>
      <c r="GS21" s="79">
        <f>'Inbound SOS &amp; EOD'!GS68+'Inbound SOS &amp; EOD'!GS91</f>
        <v>16</v>
      </c>
      <c r="GT21" s="79">
        <f>'Inbound SOS &amp; EOD'!GT68+'Inbound SOS &amp; EOD'!GT91</f>
        <v>95</v>
      </c>
      <c r="GU21" s="79">
        <f>'Inbound SOS &amp; EOD'!GU68+'Inbound SOS &amp; EOD'!GU91</f>
        <v>4</v>
      </c>
      <c r="GV21" s="79">
        <f>'Inbound SOS &amp; EOD'!GV68+'Inbound SOS &amp; EOD'!GV91</f>
        <v>0</v>
      </c>
      <c r="GW21" s="79">
        <f>'Inbound SOS &amp; EOD'!GW68+'Inbound SOS &amp; EOD'!GW91</f>
        <v>0</v>
      </c>
      <c r="GX21" s="79">
        <f>'Inbound SOS &amp; EOD'!GX68+'Inbound SOS &amp; EOD'!GX91</f>
        <v>0</v>
      </c>
      <c r="GY21" s="79">
        <f>'Inbound SOS &amp; EOD'!GY68+'Inbound SOS &amp; EOD'!GY91</f>
        <v>0</v>
      </c>
      <c r="GZ21" s="79">
        <f>'Inbound SOS &amp; EOD'!GZ68+'Inbound SOS &amp; EOD'!GZ91</f>
        <v>0</v>
      </c>
      <c r="HA21" s="79">
        <f>'Inbound SOS &amp; EOD'!HA68+'Inbound SOS &amp; EOD'!HA91</f>
        <v>0</v>
      </c>
      <c r="HB21" s="79">
        <f>'Inbound SOS &amp; EOD'!HB68+'Inbound SOS &amp; EOD'!HB91</f>
        <v>5</v>
      </c>
      <c r="HC21" s="79">
        <f>'Inbound SOS &amp; EOD'!HC68+'Inbound SOS &amp; EOD'!HC91</f>
        <v>8</v>
      </c>
      <c r="HD21" s="79">
        <f>'Inbound SOS &amp; EOD'!HD68+'Inbound SOS &amp; EOD'!HD91</f>
        <v>0</v>
      </c>
      <c r="HE21" s="79">
        <f>'Inbound SOS &amp; EOD'!HE68+'Inbound SOS &amp; EOD'!HE91</f>
        <v>2</v>
      </c>
      <c r="HF21" s="79">
        <f>'Inbound SOS &amp; EOD'!HF68+'Inbound SOS &amp; EOD'!HF91</f>
        <v>82</v>
      </c>
      <c r="HG21" s="79">
        <f>'Inbound SOS &amp; EOD'!HG68+'Inbound SOS &amp; EOD'!HG91</f>
        <v>0</v>
      </c>
      <c r="HH21" s="79">
        <f>'Inbound SOS &amp; EOD'!HH68+'Inbound SOS &amp; EOD'!HH91</f>
        <v>137</v>
      </c>
      <c r="HI21" s="79">
        <f>'Inbound SOS &amp; EOD'!HI68+'Inbound SOS &amp; EOD'!HI91</f>
        <v>74</v>
      </c>
      <c r="HJ21" s="79">
        <f>'Inbound SOS &amp; EOD'!HJ68+'Inbound SOS &amp; EOD'!HJ91</f>
        <v>76</v>
      </c>
      <c r="HK21" s="79">
        <f>'Inbound SOS &amp; EOD'!HK68+'Inbound SOS &amp; EOD'!HK91</f>
        <v>117</v>
      </c>
      <c r="HL21" s="79">
        <f>'Inbound SOS &amp; EOD'!HL68+'Inbound SOS &amp; EOD'!HL91</f>
        <v>47</v>
      </c>
      <c r="HM21" s="79">
        <f>'Inbound SOS &amp; EOD'!HM68+'Inbound SOS &amp; EOD'!HM91</f>
        <v>146</v>
      </c>
      <c r="HN21" s="79">
        <f>'Inbound SOS &amp; EOD'!HN68+'Inbound SOS &amp; EOD'!HN91</f>
        <v>87</v>
      </c>
      <c r="HO21" s="79">
        <f>'Inbound SOS &amp; EOD'!HO68+'Inbound SOS &amp; EOD'!HO91</f>
        <v>52</v>
      </c>
      <c r="HP21" s="79">
        <f>'Inbound SOS &amp; EOD'!HP68+'Inbound SOS &amp; EOD'!HP91</f>
        <v>7</v>
      </c>
      <c r="HQ21" s="79">
        <f>'Inbound SOS &amp; EOD'!HQ68+'Inbound SOS &amp; EOD'!HQ91</f>
        <v>4</v>
      </c>
      <c r="HR21" s="79">
        <f>'Inbound SOS &amp; EOD'!HR68+'Inbound SOS &amp; EOD'!HR91</f>
        <v>25</v>
      </c>
      <c r="HS21" s="79">
        <f>'Inbound SOS &amp; EOD'!HS68+'Inbound SOS &amp; EOD'!HS91</f>
        <v>89</v>
      </c>
      <c r="HT21" s="79">
        <f>'Inbound SOS &amp; EOD'!HT68+'Inbound SOS &amp; EOD'!HT91</f>
        <v>147</v>
      </c>
      <c r="HU21" s="79">
        <f>'Inbound SOS &amp; EOD'!HU68+'Inbound SOS &amp; EOD'!HU91</f>
        <v>216</v>
      </c>
      <c r="HV21" s="79">
        <f>'Inbound SOS &amp; EOD'!HV68+'Inbound SOS &amp; EOD'!HV91</f>
        <v>205</v>
      </c>
      <c r="HW21" s="79">
        <f>'Inbound SOS &amp; EOD'!HW68+'Inbound SOS &amp; EOD'!HW91</f>
        <v>172</v>
      </c>
      <c r="HX21" s="79">
        <f>'Inbound SOS &amp; EOD'!HX68+'Inbound SOS &amp; EOD'!HX91</f>
        <v>52</v>
      </c>
      <c r="HY21" s="79">
        <f>'Inbound SOS &amp; EOD'!HY68+'Inbound SOS &amp; EOD'!HY91</f>
        <v>483</v>
      </c>
      <c r="HZ21" s="79">
        <f>'Inbound SOS &amp; EOD'!HZ68+'Inbound SOS &amp; EOD'!HZ91</f>
        <v>189</v>
      </c>
      <c r="IA21" s="79">
        <f>'Inbound SOS &amp; EOD'!IA68+'Inbound SOS &amp; EOD'!IA91</f>
        <v>181</v>
      </c>
      <c r="IB21" s="79">
        <f>'Inbound SOS &amp; EOD'!IB68+'Inbound SOS &amp; EOD'!IB91</f>
        <v>132</v>
      </c>
      <c r="IC21" s="79">
        <f>'Inbound SOS &amp; EOD'!IC68+'Inbound SOS &amp; EOD'!IC91</f>
        <v>161</v>
      </c>
      <c r="ID21" s="79">
        <f>'Inbound SOS &amp; EOD'!ID68+'Inbound SOS &amp; EOD'!ID91</f>
        <v>0</v>
      </c>
      <c r="IE21" s="79">
        <f>'Inbound SOS &amp; EOD'!IE68+'Inbound SOS &amp; EOD'!IE91</f>
        <v>337</v>
      </c>
      <c r="IF21" s="79">
        <f>'Inbound SOS &amp; EOD'!IF68+'Inbound SOS &amp; EOD'!IF91</f>
        <v>91</v>
      </c>
      <c r="IG21" s="79">
        <f>'Inbound SOS &amp; EOD'!IG68+'Inbound SOS &amp; EOD'!IG91</f>
        <v>33</v>
      </c>
      <c r="IH21" s="79">
        <f>'Inbound SOS &amp; EOD'!IH68+'Inbound SOS &amp; EOD'!IH91</f>
        <v>208</v>
      </c>
      <c r="II21" s="79">
        <f>'Inbound SOS &amp; EOD'!II68+'Inbound SOS &amp; EOD'!II91</f>
        <v>374</v>
      </c>
      <c r="IJ21" s="79">
        <f>'Inbound SOS &amp; EOD'!IJ68+'Inbound SOS &amp; EOD'!IJ91</f>
        <v>316</v>
      </c>
      <c r="IK21" s="79">
        <f>'Inbound SOS &amp; EOD'!IK68+'Inbound SOS &amp; EOD'!IK91</f>
        <v>6</v>
      </c>
      <c r="IL21" s="79">
        <f>'Inbound SOS &amp; EOD'!IL68+'Inbound SOS &amp; EOD'!IL91</f>
        <v>100</v>
      </c>
      <c r="IM21" s="79">
        <f>'Inbound SOS &amp; EOD'!IM68+'Inbound SOS &amp; EOD'!IM91</f>
        <v>113</v>
      </c>
      <c r="IN21" s="79">
        <f>'Inbound SOS &amp; EOD'!IN68+'Inbound SOS &amp; EOD'!IN91</f>
        <v>449</v>
      </c>
      <c r="IO21" s="79">
        <f>'Inbound SOS &amp; EOD'!IO68+'Inbound SOS &amp; EOD'!IO91</f>
        <v>32</v>
      </c>
      <c r="IP21" s="79">
        <f>'Inbound SOS &amp; EOD'!IP68+'Inbound SOS &amp; EOD'!IP91</f>
        <v>91</v>
      </c>
      <c r="IQ21" s="79">
        <f>'Inbound SOS &amp; EOD'!IQ68+'Inbound SOS &amp; EOD'!IQ91</f>
        <v>159</v>
      </c>
      <c r="IR21" s="79">
        <f>'Inbound SOS &amp; EOD'!IR68+'Inbound SOS &amp; EOD'!IR91</f>
        <v>34</v>
      </c>
      <c r="IS21" s="79">
        <f>'Inbound SOS &amp; EOD'!IS68+'Inbound SOS &amp; EOD'!IS91</f>
        <v>17</v>
      </c>
      <c r="IT21" s="79">
        <f>'Inbound SOS &amp; EOD'!IT68+'Inbound SOS &amp; EOD'!IT91</f>
        <v>17</v>
      </c>
      <c r="IU21" s="79">
        <f>'Inbound SOS &amp; EOD'!IU68+'Inbound SOS &amp; EOD'!IU91</f>
        <v>53</v>
      </c>
      <c r="IV21" s="79">
        <f>'Inbound SOS &amp; EOD'!IV68+'Inbound SOS &amp; EOD'!IV91</f>
        <v>145</v>
      </c>
      <c r="IW21" s="79">
        <f>'Inbound SOS &amp; EOD'!IW68+'Inbound SOS &amp; EOD'!IW91</f>
        <v>8</v>
      </c>
      <c r="IX21" s="79">
        <f>'Inbound SOS &amp; EOD'!IX68+'Inbound SOS &amp; EOD'!IX91</f>
        <v>14</v>
      </c>
      <c r="IY21" s="79">
        <f>'Inbound SOS &amp; EOD'!IY68+'Inbound SOS &amp; EOD'!IY91</f>
        <v>1</v>
      </c>
      <c r="IZ21" s="79">
        <f>'Inbound SOS &amp; EOD'!IZ68+'Inbound SOS &amp; EOD'!IZ91</f>
        <v>1</v>
      </c>
      <c r="JA21" s="79">
        <f>'Inbound SOS &amp; EOD'!JA68+'Inbound SOS &amp; EOD'!JA91</f>
        <v>0</v>
      </c>
      <c r="JB21" s="79">
        <f>'Inbound SOS &amp; EOD'!JB68+'Inbound SOS &amp; EOD'!JB91</f>
        <v>178</v>
      </c>
      <c r="JC21" s="79">
        <f>'Inbound SOS &amp; EOD'!JC68+'Inbound SOS &amp; EOD'!JC91</f>
        <v>12</v>
      </c>
      <c r="JD21" s="79">
        <f>'Inbound SOS &amp; EOD'!JD68+'Inbound SOS &amp; EOD'!JD91</f>
        <v>0</v>
      </c>
      <c r="JE21" s="79">
        <f>'Inbound SOS &amp; EOD'!JE68+'Inbound SOS &amp; EOD'!JE91</f>
        <v>0</v>
      </c>
      <c r="JF21" s="79">
        <f>'Inbound SOS &amp; EOD'!JF68+'Inbound SOS &amp; EOD'!JF91</f>
        <v>3</v>
      </c>
      <c r="JG21" s="79">
        <f>'Inbound SOS &amp; EOD'!JG68+'Inbound SOS &amp; EOD'!JG91</f>
        <v>28</v>
      </c>
      <c r="JH21" s="79">
        <f>'Inbound SOS &amp; EOD'!JH68+'Inbound SOS &amp; EOD'!JH91</f>
        <v>0</v>
      </c>
      <c r="JI21" s="79">
        <f>'Inbound SOS &amp; EOD'!JI68+'Inbound SOS &amp; EOD'!JI91</f>
        <v>4</v>
      </c>
      <c r="JJ21" s="79">
        <f>'Inbound SOS &amp; EOD'!JJ68+'Inbound SOS &amp; EOD'!JJ91</f>
        <v>0</v>
      </c>
      <c r="JK21" s="79">
        <f>'Inbound SOS &amp; EOD'!JK68+'Inbound SOS &amp; EOD'!JK91</f>
        <v>0</v>
      </c>
      <c r="JL21" s="79">
        <f>'Inbound SOS &amp; EOD'!JL68+'Inbound SOS &amp; EOD'!JL91</f>
        <v>0</v>
      </c>
      <c r="JM21" s="79">
        <f>'Inbound SOS &amp; EOD'!JM68+'Inbound SOS &amp; EOD'!JM91</f>
        <v>0</v>
      </c>
      <c r="JN21" s="79">
        <f>'Inbound SOS &amp; EOD'!JN68+'Inbound SOS &amp; EOD'!JN91</f>
        <v>0</v>
      </c>
      <c r="JO21" s="79">
        <f>'Inbound SOS &amp; EOD'!JO68+'Inbound SOS &amp; EOD'!JO91</f>
        <v>0</v>
      </c>
      <c r="JP21" s="79">
        <f>'Inbound SOS &amp; EOD'!JP68+'Inbound SOS &amp; EOD'!JP91</f>
        <v>8</v>
      </c>
      <c r="JQ21" s="79">
        <f>'Inbound SOS &amp; EOD'!JQ68+'Inbound SOS &amp; EOD'!JQ91</f>
        <v>0</v>
      </c>
      <c r="JR21" s="79">
        <f>'Inbound SOS &amp; EOD'!JR68+'Inbound SOS &amp; EOD'!JR91</f>
        <v>86</v>
      </c>
      <c r="JS21" s="79">
        <f>'Inbound SOS &amp; EOD'!JS68+'Inbound SOS &amp; EOD'!JS91</f>
        <v>33</v>
      </c>
      <c r="JT21" s="79">
        <f>'Inbound SOS &amp; EOD'!JT68+'Inbound SOS &amp; EOD'!JT91</f>
        <v>4</v>
      </c>
      <c r="JU21" s="79">
        <f>'Inbound SOS &amp; EOD'!JU68+'Inbound SOS &amp; EOD'!JU91</f>
        <v>49</v>
      </c>
      <c r="JV21" s="79">
        <f>'Inbound SOS &amp; EOD'!JV68+'Inbound SOS &amp; EOD'!JV91</f>
        <v>52</v>
      </c>
      <c r="JW21" s="79">
        <f>'Inbound SOS &amp; EOD'!JW68+'Inbound SOS &amp; EOD'!JW91</f>
        <v>20</v>
      </c>
      <c r="JX21" s="79">
        <f>'Inbound SOS &amp; EOD'!JX68+'Inbound SOS &amp; EOD'!JX91</f>
        <v>57</v>
      </c>
      <c r="JY21" s="79">
        <f>'Inbound SOS &amp; EOD'!JY68+'Inbound SOS &amp; EOD'!JY91</f>
        <v>134</v>
      </c>
      <c r="JZ21" s="79">
        <f>'Inbound SOS &amp; EOD'!JZ68+'Inbound SOS &amp; EOD'!JZ91</f>
        <v>0</v>
      </c>
      <c r="KA21" s="79">
        <f>'Inbound SOS &amp; EOD'!KA68+'Inbound SOS &amp; EOD'!KA91</f>
        <v>0</v>
      </c>
      <c r="KB21" s="79">
        <f>'Inbound SOS &amp; EOD'!KB68+'Inbound SOS &amp; EOD'!KB91</f>
        <v>0</v>
      </c>
      <c r="KC21" s="79">
        <f>'Inbound SOS &amp; EOD'!KC68+'Inbound SOS &amp; EOD'!KC91</f>
        <v>0</v>
      </c>
      <c r="KD21" s="79">
        <f>'Inbound SOS &amp; EOD'!KD68+'Inbound SOS &amp; EOD'!KD91</f>
        <v>0</v>
      </c>
      <c r="KE21" s="79">
        <f>'Inbound SOS &amp; EOD'!KE68+'Inbound SOS &amp; EOD'!KE91</f>
        <v>94</v>
      </c>
      <c r="KF21" s="79">
        <f>'Inbound SOS &amp; EOD'!KF68+'Inbound SOS &amp; EOD'!KF91</f>
        <v>0</v>
      </c>
      <c r="KG21" s="79">
        <f>'Inbound SOS &amp; EOD'!KG68+'Inbound SOS &amp; EOD'!KG91</f>
        <v>12</v>
      </c>
      <c r="KH21" s="79">
        <f>'Inbound SOS &amp; EOD'!KH68+'Inbound SOS &amp; EOD'!KH91</f>
        <v>0</v>
      </c>
      <c r="KI21" s="79">
        <f>'Inbound SOS &amp; EOD'!KI68+'Inbound SOS &amp; EOD'!KI91</f>
        <v>0</v>
      </c>
      <c r="KJ21" s="79">
        <f>'Inbound SOS &amp; EOD'!KJ68+'Inbound SOS &amp; EOD'!KJ91</f>
        <v>0</v>
      </c>
      <c r="KK21" s="79">
        <f>'Inbound SOS &amp; EOD'!KK68+'Inbound SOS &amp; EOD'!KK91</f>
        <v>0</v>
      </c>
      <c r="KL21" s="79">
        <f>'Inbound SOS &amp; EOD'!KL68+'Inbound SOS &amp; EOD'!KL91</f>
        <v>7</v>
      </c>
      <c r="KM21" s="79">
        <f>'Inbound SOS &amp; EOD'!KM68+'Inbound SOS &amp; EOD'!KM91</f>
        <v>0</v>
      </c>
      <c r="KN21" s="79">
        <f>'Inbound SOS &amp; EOD'!KN68+'Inbound SOS &amp; EOD'!KN91</f>
        <v>0</v>
      </c>
      <c r="KO21" s="79">
        <f>'Inbound SOS &amp; EOD'!KO68+'Inbound SOS &amp; EOD'!KO91</f>
        <v>0</v>
      </c>
      <c r="KP21" s="79">
        <f>'Inbound SOS &amp; EOD'!KP68+'Inbound SOS &amp; EOD'!KP91</f>
        <v>0</v>
      </c>
      <c r="KQ21" s="79">
        <f>'Inbound SOS &amp; EOD'!KQ68+'Inbound SOS &amp; EOD'!KQ91</f>
        <v>0</v>
      </c>
      <c r="KR21" s="79">
        <f>'Inbound SOS &amp; EOD'!KR68+'Inbound SOS &amp; EOD'!KR91</f>
        <v>0</v>
      </c>
      <c r="KS21" s="79">
        <f>'Inbound SOS &amp; EOD'!KS68+'Inbound SOS &amp; EOD'!KS91</f>
        <v>0</v>
      </c>
      <c r="KT21" s="79">
        <f>'Inbound SOS &amp; EOD'!KT68+'Inbound SOS &amp; EOD'!KT91</f>
        <v>0</v>
      </c>
      <c r="KU21" s="79">
        <f>'Inbound SOS &amp; EOD'!KU68+'Inbound SOS &amp; EOD'!KU91</f>
        <v>0</v>
      </c>
      <c r="KV21" s="79">
        <f>'Inbound SOS &amp; EOD'!KV68+'Inbound SOS &amp; EOD'!KV91</f>
        <v>0</v>
      </c>
      <c r="KW21" s="79">
        <f>'Inbound SOS &amp; EOD'!KW68+'Inbound SOS &amp; EOD'!KW91</f>
        <v>16</v>
      </c>
      <c r="KX21" s="79">
        <f>'Inbound SOS &amp; EOD'!KX68+'Inbound SOS &amp; EOD'!KX91</f>
        <v>0</v>
      </c>
      <c r="KY21" s="79">
        <f>'Inbound SOS &amp; EOD'!KY68+'Inbound SOS &amp; EOD'!KY91</f>
        <v>0</v>
      </c>
      <c r="KZ21" s="79">
        <f>'Inbound SOS &amp; EOD'!KZ68+'Inbound SOS &amp; EOD'!KZ91</f>
        <v>14</v>
      </c>
      <c r="LA21" s="79">
        <f>'Inbound SOS &amp; EOD'!LA68+'Inbound SOS &amp; EOD'!LA91</f>
        <v>120</v>
      </c>
      <c r="LB21" s="79">
        <f>'Inbound SOS &amp; EOD'!LB68+'Inbound SOS &amp; EOD'!LB91</f>
        <v>8</v>
      </c>
      <c r="LC21" s="79">
        <f>'Inbound SOS &amp; EOD'!LC68+'Inbound SOS &amp; EOD'!LC91</f>
        <v>1</v>
      </c>
      <c r="LD21" s="79">
        <f>'Inbound SOS &amp; EOD'!LD68+'Inbound SOS &amp; EOD'!LD91</f>
        <v>0</v>
      </c>
      <c r="LE21" s="79">
        <f>'Inbound SOS &amp; EOD'!LE68+'Inbound SOS &amp; EOD'!LE91</f>
        <v>0</v>
      </c>
      <c r="LF21" s="79">
        <f>'Inbound SOS &amp; EOD'!LF68+'Inbound SOS &amp; EOD'!LF91</f>
        <v>0</v>
      </c>
      <c r="LG21" s="79">
        <f>'Inbound SOS &amp; EOD'!LG68+'Inbound SOS &amp; EOD'!LG91</f>
        <v>0</v>
      </c>
      <c r="LH21" s="79">
        <f>'Inbound SOS &amp; EOD'!LH68+'Inbound SOS &amp; EOD'!LH91</f>
        <v>0</v>
      </c>
      <c r="LI21" s="79">
        <f>'Inbound SOS &amp; EOD'!LI68+'Inbound SOS &amp; EOD'!LI91</f>
        <v>10</v>
      </c>
      <c r="LJ21" s="79">
        <f>'Inbound SOS &amp; EOD'!LJ68+'Inbound SOS &amp; EOD'!LJ91</f>
        <v>0</v>
      </c>
      <c r="LK21" s="79">
        <f>'Inbound SOS &amp; EOD'!LK68+'Inbound SOS &amp; EOD'!LK91</f>
        <v>0</v>
      </c>
      <c r="LL21" s="79">
        <f>'Inbound SOS &amp; EOD'!LL68+'Inbound SOS &amp; EOD'!LL91</f>
        <v>16</v>
      </c>
      <c r="LM21" s="79">
        <f>'Inbound SOS &amp; EOD'!LM68+'Inbound SOS &amp; EOD'!LM91</f>
        <v>80</v>
      </c>
      <c r="LN21" s="79">
        <f>'Inbound SOS &amp; EOD'!LN68+'Inbound SOS &amp; EOD'!LN91</f>
        <v>175</v>
      </c>
      <c r="LO21" s="79">
        <f>'Inbound SOS &amp; EOD'!LO68+'Inbound SOS &amp; EOD'!LO91</f>
        <v>0</v>
      </c>
      <c r="LP21" s="79">
        <f>'Inbound SOS &amp; EOD'!LP68+'Inbound SOS &amp; EOD'!LP91</f>
        <v>0</v>
      </c>
      <c r="LQ21" s="79">
        <f>'Inbound SOS &amp; EOD'!LQ68+'Inbound SOS &amp; EOD'!LQ91</f>
        <v>238</v>
      </c>
      <c r="LR21" s="79">
        <f>'Inbound SOS &amp; EOD'!LR68+'Inbound SOS &amp; EOD'!LR91</f>
        <v>0</v>
      </c>
      <c r="LS21" s="79">
        <f>'Inbound SOS &amp; EOD'!LS68+'Inbound SOS &amp; EOD'!LS91</f>
        <v>0</v>
      </c>
      <c r="LT21" s="79">
        <f>'Inbound SOS &amp; EOD'!LT68+'Inbound SOS &amp; EOD'!LT91</f>
        <v>1</v>
      </c>
      <c r="LU21" s="79">
        <f>'Inbound SOS &amp; EOD'!LU68+'Inbound SOS &amp; EOD'!LU91</f>
        <v>1</v>
      </c>
      <c r="LV21" s="79">
        <f>'Inbound SOS &amp; EOD'!LV68+'Inbound SOS &amp; EOD'!LV91</f>
        <v>0</v>
      </c>
      <c r="LW21" s="79">
        <f>'Inbound SOS &amp; EOD'!LW68+'Inbound SOS &amp; EOD'!LW91</f>
        <v>0</v>
      </c>
      <c r="LX21" s="79">
        <f>'Inbound SOS &amp; EOD'!LX68+'Inbound SOS &amp; EOD'!LX91</f>
        <v>0</v>
      </c>
      <c r="LY21" s="79">
        <f>'Inbound SOS &amp; EOD'!LY68+'Inbound SOS &amp; EOD'!LY91</f>
        <v>0</v>
      </c>
      <c r="LZ21" s="79">
        <f>'Inbound SOS &amp; EOD'!LZ68+'Inbound SOS &amp; EOD'!LZ91</f>
        <v>0</v>
      </c>
      <c r="MA21" s="79">
        <f>'Inbound SOS &amp; EOD'!MA68+'Inbound SOS &amp; EOD'!MA91</f>
        <v>77</v>
      </c>
      <c r="MB21" s="79">
        <f>'Inbound SOS &amp; EOD'!MB68+'Inbound SOS &amp; EOD'!MB91</f>
        <v>11</v>
      </c>
      <c r="MC21" s="79">
        <f>'Inbound SOS &amp; EOD'!MC68+'Inbound SOS &amp; EOD'!MC91</f>
        <v>22</v>
      </c>
      <c r="MD21" s="79">
        <f>'Inbound SOS &amp; EOD'!MD68+'Inbound SOS &amp; EOD'!MD91</f>
        <v>34</v>
      </c>
      <c r="ME21" s="79">
        <f>'Inbound SOS &amp; EOD'!ME68+'Inbound SOS &amp; EOD'!ME91</f>
        <v>41</v>
      </c>
      <c r="MF21" s="79">
        <f>'Inbound SOS &amp; EOD'!MF68+'Inbound SOS &amp; EOD'!MF91</f>
        <v>15</v>
      </c>
      <c r="MG21" s="79">
        <f>'Inbound SOS &amp; EOD'!MG68+'Inbound SOS &amp; EOD'!MG91</f>
        <v>0</v>
      </c>
      <c r="MH21" s="79">
        <f>'Inbound SOS &amp; EOD'!MH68+'Inbound SOS &amp; EOD'!MH91</f>
        <v>0</v>
      </c>
      <c r="MI21" s="79">
        <f>'Inbound SOS &amp; EOD'!MI68+'Inbound SOS &amp; EOD'!MI91</f>
        <v>0</v>
      </c>
      <c r="MJ21" s="79">
        <f>'Inbound SOS &amp; EOD'!MJ68+'Inbound SOS &amp; EOD'!MJ91</f>
        <v>15</v>
      </c>
      <c r="MK21" s="79">
        <f>'Inbound SOS &amp; EOD'!MK68+'Inbound SOS &amp; EOD'!MK91</f>
        <v>0</v>
      </c>
      <c r="ML21" s="79">
        <f>'Inbound SOS &amp; EOD'!ML68+'Inbound SOS &amp; EOD'!ML91</f>
        <v>0</v>
      </c>
      <c r="MM21" s="79">
        <f>'Inbound SOS &amp; EOD'!MM68+'Inbound SOS &amp; EOD'!MM91</f>
        <v>0</v>
      </c>
      <c r="MN21" s="79">
        <f>'Inbound SOS &amp; EOD'!MN68+'Inbound SOS &amp; EOD'!MN91</f>
        <v>0</v>
      </c>
      <c r="MO21" s="79">
        <f>'Inbound SOS &amp; EOD'!MO68+'Inbound SOS &amp; EOD'!MO91</f>
        <v>0</v>
      </c>
      <c r="MP21" s="79">
        <f>'Inbound SOS &amp; EOD'!MP68+'Inbound SOS &amp; EOD'!MP91</f>
        <v>57</v>
      </c>
      <c r="MQ21" s="79">
        <f>'Inbound SOS &amp; EOD'!MQ68+'Inbound SOS &amp; EOD'!MQ91</f>
        <v>90</v>
      </c>
      <c r="MR21" s="79">
        <f>'Inbound SOS &amp; EOD'!MR68+'Inbound SOS &amp; EOD'!MR91</f>
        <v>156</v>
      </c>
      <c r="MS21" s="79">
        <f>'Inbound SOS &amp; EOD'!MS68+'Inbound SOS &amp; EOD'!MS91</f>
        <v>0</v>
      </c>
      <c r="MT21" s="79">
        <f>'Inbound SOS &amp; EOD'!MT68+'Inbound SOS &amp; EOD'!MT91</f>
        <v>53</v>
      </c>
      <c r="MU21" s="79">
        <f>'Inbound SOS &amp; EOD'!MU68+'Inbound SOS &amp; EOD'!MU91</f>
        <v>47</v>
      </c>
      <c r="MV21" s="79">
        <f>'Inbound SOS &amp; EOD'!MV68+'Inbound SOS &amp; EOD'!MV91</f>
        <v>0</v>
      </c>
      <c r="MW21" s="79">
        <f>'Inbound SOS &amp; EOD'!MW68+'Inbound SOS &amp; EOD'!MW91</f>
        <v>49</v>
      </c>
      <c r="MX21" s="79">
        <f>'Inbound SOS &amp; EOD'!MX68+'Inbound SOS &amp; EOD'!MX91</f>
        <v>29</v>
      </c>
      <c r="MY21" s="79">
        <f>'Inbound SOS &amp; EOD'!MY68+'Inbound SOS &amp; EOD'!MY91</f>
        <v>196</v>
      </c>
      <c r="MZ21" s="79">
        <f>'Inbound SOS &amp; EOD'!MZ68+'Inbound SOS &amp; EOD'!MZ91</f>
        <v>17</v>
      </c>
      <c r="NA21" s="79">
        <f>'Inbound SOS &amp; EOD'!NA68+'Inbound SOS &amp; EOD'!NA91</f>
        <v>63</v>
      </c>
      <c r="NB21" s="79">
        <f>'Inbound SOS &amp; EOD'!NB68+'Inbound SOS &amp; EOD'!NB91</f>
        <v>0</v>
      </c>
      <c r="NC21" s="79">
        <f>'Inbound SOS &amp; EOD'!NC68+'Inbound SOS &amp; EOD'!NC91</f>
        <v>0</v>
      </c>
      <c r="ND21" s="79">
        <f>'Inbound SOS &amp; EOD'!ND68+'Inbound SOS &amp; EOD'!ND91</f>
        <v>0</v>
      </c>
      <c r="NE21" s="79">
        <f>'Inbound SOS &amp; EOD'!NE68+'Inbound SOS &amp; EOD'!NE91</f>
        <v>0</v>
      </c>
      <c r="NF21" s="79">
        <f>'Inbound SOS &amp; EOD'!NF68+'Inbound SOS &amp; EOD'!NF91</f>
        <v>0</v>
      </c>
      <c r="NG21" s="79">
        <f>'Inbound SOS &amp; EOD'!NG68+'Inbound SOS &amp; EOD'!NG91</f>
        <v>0</v>
      </c>
      <c r="NH21" s="79">
        <f>'Inbound SOS &amp; EOD'!NH68+'Inbound SOS &amp; EOD'!NH91</f>
        <v>0</v>
      </c>
      <c r="NI21" s="79">
        <f>'Inbound SOS &amp; EOD'!NI68+'Inbound SOS &amp; EOD'!NI91</f>
        <v>0</v>
      </c>
      <c r="NJ21" s="79">
        <f>'Inbound SOS &amp; EOD'!NJ68+'Inbound SOS &amp; EOD'!NJ91</f>
        <v>0</v>
      </c>
      <c r="NK21" s="79">
        <f>'Inbound SOS &amp; EOD'!NK68+'Inbound SOS &amp; EOD'!NK91</f>
        <v>0</v>
      </c>
      <c r="NL21" s="79">
        <f>'Inbound SOS &amp; EOD'!NL68+'Inbound SOS &amp; EOD'!NL91</f>
        <v>0</v>
      </c>
      <c r="NM21" s="79">
        <f>'Inbound SOS &amp; EOD'!NM68+'Inbound SOS &amp; EOD'!NM91</f>
        <v>0</v>
      </c>
      <c r="NN21" s="79">
        <f>'Inbound SOS &amp; EOD'!NN68+'Inbound SOS &amp; EOD'!NN91</f>
        <v>0</v>
      </c>
      <c r="NO21" s="79">
        <f>'Inbound SOS &amp; EOD'!NO68+'Inbound SOS &amp; EOD'!NO91</f>
        <v>0</v>
      </c>
      <c r="NP21" s="79">
        <f>'Inbound SOS &amp; EOD'!NP68+'Inbound SOS &amp; EOD'!NP91</f>
        <v>0</v>
      </c>
      <c r="NQ21" s="79">
        <f>'Inbound SOS &amp; EOD'!NQ68+'Inbound SOS &amp; EOD'!NQ91</f>
        <v>0</v>
      </c>
      <c r="NR21" s="79">
        <f>'Inbound SOS &amp; EOD'!NR68+'Inbound SOS &amp; EOD'!NR91</f>
        <v>0</v>
      </c>
      <c r="NS21" s="79">
        <f>'Inbound SOS &amp; EOD'!NS68+'Inbound SOS &amp; EOD'!NS91</f>
        <v>0</v>
      </c>
      <c r="NT21" s="79">
        <f>'Inbound SOS &amp; EOD'!NT68+'Inbound SOS &amp; EOD'!NT91</f>
        <v>0</v>
      </c>
      <c r="NU21" s="79">
        <f>'Inbound SOS &amp; EOD'!NU68+'Inbound SOS &amp; EOD'!NU91</f>
        <v>0</v>
      </c>
      <c r="NV21" s="79">
        <f>'Inbound SOS &amp; EOD'!NV68+'Inbound SOS &amp; EOD'!NV91</f>
        <v>0</v>
      </c>
      <c r="NW21" s="79">
        <f>'Inbound SOS &amp; EOD'!NW68+'Inbound SOS &amp; EOD'!NW91</f>
        <v>0</v>
      </c>
      <c r="NX21" s="79">
        <f>'Inbound SOS &amp; EOD'!NX68+'Inbound SOS &amp; EOD'!NX91</f>
        <v>0</v>
      </c>
      <c r="NY21" s="79">
        <f>'Inbound SOS &amp; EOD'!NY68+'Inbound SOS &amp; EOD'!NY91</f>
        <v>0</v>
      </c>
      <c r="NZ21" s="79">
        <f>'Inbound SOS &amp; EOD'!NZ68+'Inbound SOS &amp; EOD'!NZ91</f>
        <v>0</v>
      </c>
      <c r="OA21" s="79">
        <f>'Inbound SOS &amp; EOD'!OA68+'Inbound SOS &amp; EOD'!OA91</f>
        <v>0</v>
      </c>
      <c r="OB21" s="79">
        <f>'Inbound SOS &amp; EOD'!OB68+'Inbound SOS &amp; EOD'!OB91</f>
        <v>0</v>
      </c>
      <c r="OC21" s="79">
        <f>'Inbound SOS &amp; EOD'!OC68+'Inbound SOS &amp; EOD'!OC91</f>
        <v>0</v>
      </c>
      <c r="OD21" s="79">
        <f>'Inbound SOS &amp; EOD'!OD68+'Inbound SOS &amp; EOD'!OD91</f>
        <v>0</v>
      </c>
      <c r="OE21" s="79">
        <f>'Inbound SOS &amp; EOD'!OE68+'Inbound SOS &amp; EOD'!OE91</f>
        <v>0</v>
      </c>
      <c r="OF21" s="79">
        <f>'Inbound SOS &amp; EOD'!OF68+'Inbound SOS &amp; EOD'!OF91</f>
        <v>0</v>
      </c>
      <c r="OG21" s="79">
        <f>'Inbound SOS &amp; EOD'!OG68+'Inbound SOS &amp; EOD'!OG91</f>
        <v>0</v>
      </c>
      <c r="OH21" s="79">
        <f>'Inbound SOS &amp; EOD'!OH68+'Inbound SOS &amp; EOD'!OH91</f>
        <v>0</v>
      </c>
      <c r="OI21" s="79">
        <f>'Inbound SOS &amp; EOD'!OI68+'Inbound SOS &amp; EOD'!OI91</f>
        <v>0</v>
      </c>
      <c r="OJ21" s="79">
        <f>'Inbound SOS &amp; EOD'!OJ68+'Inbound SOS &amp; EOD'!OJ91</f>
        <v>0</v>
      </c>
      <c r="OK21" s="79">
        <f>'Inbound SOS &amp; EOD'!OK68+'Inbound SOS &amp; EOD'!OK91</f>
        <v>0</v>
      </c>
      <c r="OL21" s="79">
        <f>'Inbound SOS &amp; EOD'!OL68+'Inbound SOS &amp; EOD'!OL91</f>
        <v>0</v>
      </c>
      <c r="OM21" s="79">
        <f>'Inbound SOS &amp; EOD'!OM68+'Inbound SOS &amp; EOD'!OM91</f>
        <v>0</v>
      </c>
      <c r="ON21" s="79">
        <f>'Inbound SOS &amp; EOD'!ON68+'Inbound SOS &amp; EOD'!ON91</f>
        <v>0</v>
      </c>
      <c r="OO21" s="79">
        <f>'Inbound SOS &amp; EOD'!OO68+'Inbound SOS &amp; EOD'!OO91</f>
        <v>0</v>
      </c>
      <c r="OP21" s="79">
        <f>'Inbound SOS &amp; EOD'!OP68+'Inbound SOS &amp; EOD'!OP91</f>
        <v>0</v>
      </c>
      <c r="OQ21" s="79">
        <f>'Inbound SOS &amp; EOD'!OQ68+'Inbound SOS &amp; EOD'!OQ91</f>
        <v>0</v>
      </c>
      <c r="OR21" s="79">
        <f>'Inbound SOS &amp; EOD'!OR68+'Inbound SOS &amp; EOD'!OR91</f>
        <v>0</v>
      </c>
      <c r="OS21" s="79">
        <f>'Inbound SOS &amp; EOD'!OS68+'Inbound SOS &amp; EOD'!OS91</f>
        <v>0</v>
      </c>
      <c r="OT21" s="79">
        <f>'Inbound SOS &amp; EOD'!OT68+'Inbound SOS &amp; EOD'!OT91</f>
        <v>0</v>
      </c>
      <c r="OU21" s="79">
        <f>'Inbound SOS &amp; EOD'!OU68+'Inbound SOS &amp; EOD'!OU91</f>
        <v>0</v>
      </c>
      <c r="OV21" s="79">
        <f>'Inbound SOS &amp; EOD'!OV68+'Inbound SOS &amp; EOD'!OV91</f>
        <v>0</v>
      </c>
      <c r="OW21" s="79">
        <f>'Inbound SOS &amp; EOD'!OW68+'Inbound SOS &amp; EOD'!OW91</f>
        <v>0</v>
      </c>
      <c r="OX21" s="79">
        <f>'Inbound SOS &amp; EOD'!OX68+'Inbound SOS &amp; EOD'!OX91</f>
        <v>0</v>
      </c>
    </row>
    <row r="22" spans="1:414" ht="15.75" customHeight="1">
      <c r="A22" s="80" t="s">
        <v>229</v>
      </c>
      <c r="B22" s="81">
        <f>'Inbound SOS &amp; EOD'!B55</f>
        <v>63227</v>
      </c>
      <c r="C22" s="81">
        <f>'Inbound SOS &amp; EOD'!C55</f>
        <v>62701</v>
      </c>
      <c r="D22" s="81">
        <f>'Inbound SOS &amp; EOD'!D55</f>
        <v>62709</v>
      </c>
      <c r="E22" s="81">
        <f>'Inbound SOS &amp; EOD'!E55</f>
        <v>59764</v>
      </c>
      <c r="F22" s="81">
        <f>'Inbound SOS &amp; EOD'!F55</f>
        <v>59854</v>
      </c>
      <c r="G22" s="81">
        <f>'Inbound SOS &amp; EOD'!G55</f>
        <v>60265</v>
      </c>
      <c r="H22" s="81">
        <f>'Inbound SOS &amp; EOD'!H55</f>
        <v>58772</v>
      </c>
      <c r="I22" s="81">
        <f>'Inbound SOS &amp; EOD'!I55</f>
        <v>58822</v>
      </c>
      <c r="J22" s="81">
        <f>'Inbound SOS &amp; EOD'!J55</f>
        <v>58633</v>
      </c>
      <c r="K22" s="81">
        <f>'Inbound SOS &amp; EOD'!K55</f>
        <v>58485</v>
      </c>
      <c r="L22" s="81">
        <f>'Inbound SOS &amp; EOD'!L55</f>
        <v>58588</v>
      </c>
      <c r="M22" s="81">
        <f>'Inbound SOS &amp; EOD'!M55</f>
        <v>58931</v>
      </c>
      <c r="N22" s="81">
        <f>'Inbound SOS &amp; EOD'!N55</f>
        <v>59111</v>
      </c>
      <c r="O22" s="81">
        <f>'Inbound SOS &amp; EOD'!O55</f>
        <v>59314</v>
      </c>
      <c r="P22" s="81">
        <f>'Inbound SOS &amp; EOD'!P55</f>
        <v>59268</v>
      </c>
      <c r="Q22" s="81">
        <f>'Inbound SOS &amp; EOD'!Q55</f>
        <v>59042</v>
      </c>
      <c r="R22" s="81">
        <f>'Inbound SOS &amp; EOD'!R55</f>
        <v>59229</v>
      </c>
      <c r="S22" s="81">
        <f>'Inbound SOS &amp; EOD'!S55</f>
        <v>0</v>
      </c>
      <c r="T22" s="81">
        <f>'Inbound SOS &amp; EOD'!T55</f>
        <v>61760</v>
      </c>
      <c r="U22" s="81">
        <f>'Inbound SOS &amp; EOD'!U55</f>
        <v>62728</v>
      </c>
      <c r="V22" s="81">
        <f>'Inbound SOS &amp; EOD'!V55</f>
        <v>62742</v>
      </c>
      <c r="W22" s="81">
        <f>'Inbound SOS &amp; EOD'!W55</f>
        <v>62802</v>
      </c>
      <c r="X22" s="81">
        <f>'Inbound SOS &amp; EOD'!X55</f>
        <v>62876</v>
      </c>
      <c r="Y22" s="81">
        <f>'Inbound SOS &amp; EOD'!Y55</f>
        <v>62718</v>
      </c>
      <c r="Z22" s="81">
        <f>'Inbound SOS &amp; EOD'!Z55</f>
        <v>63278</v>
      </c>
      <c r="AA22" s="81">
        <f>'Inbound SOS &amp; EOD'!AA55</f>
        <v>63275</v>
      </c>
      <c r="AB22" s="81">
        <f>'Inbound SOS &amp; EOD'!AB55</f>
        <v>63742</v>
      </c>
      <c r="AC22" s="81">
        <f>'Inbound SOS &amp; EOD'!AC55</f>
        <v>63757</v>
      </c>
      <c r="AD22" s="81">
        <f>'Inbound SOS &amp; EOD'!AD55</f>
        <v>63804</v>
      </c>
      <c r="AE22" s="81">
        <f>'Inbound SOS &amp; EOD'!AE55</f>
        <v>63311</v>
      </c>
      <c r="AF22" s="81">
        <f>'Inbound SOS &amp; EOD'!AF55</f>
        <v>62745</v>
      </c>
      <c r="AG22" s="81">
        <f>'Inbound SOS &amp; EOD'!AG55</f>
        <v>62685</v>
      </c>
      <c r="AH22" s="81">
        <f>'Inbound SOS &amp; EOD'!AH55</f>
        <v>63303</v>
      </c>
      <c r="AI22" s="81">
        <f>'Inbound SOS &amp; EOD'!AI55</f>
        <v>63317</v>
      </c>
      <c r="AJ22" s="81">
        <f>'Inbound SOS &amp; EOD'!AJ55</f>
        <v>63618</v>
      </c>
      <c r="AK22" s="81">
        <f>'Inbound SOS &amp; EOD'!AK55</f>
        <v>63637</v>
      </c>
      <c r="AL22" s="81">
        <f>'Inbound SOS &amp; EOD'!AL55</f>
        <v>63874</v>
      </c>
      <c r="AM22" s="81">
        <f>'Inbound SOS &amp; EOD'!AM55</f>
        <v>62731</v>
      </c>
      <c r="AN22" s="81">
        <f>'Inbound SOS &amp; EOD'!AN55</f>
        <v>62756</v>
      </c>
      <c r="AO22" s="81">
        <f>'Inbound SOS &amp; EOD'!AO55</f>
        <v>62694</v>
      </c>
      <c r="AP22" s="81">
        <f>'Inbound SOS &amp; EOD'!AP55</f>
        <v>63259</v>
      </c>
      <c r="AQ22" s="81">
        <f>'Inbound SOS &amp; EOD'!AQ55</f>
        <v>63292</v>
      </c>
      <c r="AR22" s="81">
        <f>'Inbound SOS &amp; EOD'!AR55</f>
        <v>63321</v>
      </c>
      <c r="AS22" s="81">
        <f>'Inbound SOS &amp; EOD'!AS55</f>
        <v>63316</v>
      </c>
      <c r="AT22" s="81">
        <f>'Inbound SOS &amp; EOD'!AT55</f>
        <v>62845</v>
      </c>
      <c r="AU22" s="81">
        <f>'Inbound SOS &amp; EOD'!AU55</f>
        <v>62009</v>
      </c>
      <c r="AV22" s="81">
        <f>'Inbound SOS &amp; EOD'!AV55</f>
        <v>62574</v>
      </c>
      <c r="AW22" s="81">
        <f>'Inbound SOS &amp; EOD'!AW55</f>
        <v>62573</v>
      </c>
      <c r="AX22" s="81">
        <f>'Inbound SOS &amp; EOD'!AX55</f>
        <v>62599</v>
      </c>
      <c r="AY22" s="81">
        <f>'Inbound SOS &amp; EOD'!AY55</f>
        <v>62638</v>
      </c>
      <c r="AZ22" s="81">
        <f>'Inbound SOS &amp; EOD'!AZ55</f>
        <v>59938</v>
      </c>
      <c r="BA22" s="81">
        <f>'Inbound SOS &amp; EOD'!BA55</f>
        <v>58925</v>
      </c>
      <c r="BB22" s="81">
        <f>'Inbound SOS &amp; EOD'!BB55</f>
        <v>55571</v>
      </c>
      <c r="BC22" s="81">
        <f>'Inbound SOS &amp; EOD'!BC55</f>
        <v>55421</v>
      </c>
      <c r="BD22" s="81">
        <f>'Inbound SOS &amp; EOD'!BD55</f>
        <v>55081</v>
      </c>
      <c r="BE22" s="81">
        <f>'Inbound SOS &amp; EOD'!BE55</f>
        <v>55213</v>
      </c>
      <c r="BF22" s="81">
        <f>'Inbound SOS &amp; EOD'!BF55</f>
        <v>55248</v>
      </c>
      <c r="BG22" s="81">
        <f>'Inbound SOS &amp; EOD'!BG55</f>
        <v>54944</v>
      </c>
      <c r="BH22" s="81">
        <f>'Inbound SOS &amp; EOD'!BH55</f>
        <v>54337</v>
      </c>
      <c r="BI22" s="81">
        <f>'Inbound SOS &amp; EOD'!BI55</f>
        <v>53551</v>
      </c>
      <c r="BJ22" s="81">
        <f>'Inbound SOS &amp; EOD'!BJ55</f>
        <v>53965</v>
      </c>
      <c r="BK22" s="81">
        <f>'Inbound SOS &amp; EOD'!BK55</f>
        <v>55312</v>
      </c>
      <c r="BL22" s="81">
        <f>'Inbound SOS &amp; EOD'!BL55</f>
        <v>55443</v>
      </c>
      <c r="BM22" s="81">
        <f>'Inbound SOS &amp; EOD'!BM55</f>
        <v>55768</v>
      </c>
      <c r="BN22" s="81">
        <f>'Inbound SOS &amp; EOD'!BN55</f>
        <v>56052</v>
      </c>
      <c r="BO22" s="81">
        <f>'Inbound SOS &amp; EOD'!BO55</f>
        <v>56762</v>
      </c>
      <c r="BP22" s="81">
        <f>'Inbound SOS &amp; EOD'!BP55</f>
        <v>55841</v>
      </c>
      <c r="BQ22" s="81">
        <f>'Inbound SOS &amp; EOD'!BQ55</f>
        <v>56016</v>
      </c>
      <c r="BR22" s="81">
        <f>'Inbound SOS &amp; EOD'!BR55</f>
        <v>56663</v>
      </c>
      <c r="BS22" s="81">
        <f>'Inbound SOS &amp; EOD'!BS55</f>
        <v>56644</v>
      </c>
      <c r="BT22" s="81">
        <f>'Inbound SOS &amp; EOD'!BT55</f>
        <v>56818</v>
      </c>
      <c r="BU22" s="81">
        <f>'Inbound SOS &amp; EOD'!BU55</f>
        <v>56626</v>
      </c>
      <c r="BV22" s="81">
        <f>'Inbound SOS &amp; EOD'!BV55</f>
        <v>56350</v>
      </c>
      <c r="BW22" s="81">
        <f>'Inbound SOS &amp; EOD'!BW55</f>
        <v>56726</v>
      </c>
      <c r="BX22" s="81">
        <f>'Inbound SOS &amp; EOD'!BX55</f>
        <v>57628</v>
      </c>
      <c r="BY22" s="81">
        <f>'Inbound SOS &amp; EOD'!BY55</f>
        <v>57522</v>
      </c>
      <c r="BZ22" s="81">
        <f>'Inbound SOS &amp; EOD'!BZ55</f>
        <v>57664</v>
      </c>
      <c r="CA22" s="81">
        <f>'Inbound SOS &amp; EOD'!CA55</f>
        <v>57664</v>
      </c>
      <c r="CB22" s="81">
        <f>'Inbound SOS &amp; EOD'!CB55</f>
        <v>58058</v>
      </c>
      <c r="CC22" s="81">
        <f>'Inbound SOS &amp; EOD'!CC55</f>
        <v>58407</v>
      </c>
      <c r="CD22" s="81">
        <f>'Inbound SOS &amp; EOD'!CD55</f>
        <v>58134</v>
      </c>
      <c r="CE22" s="81">
        <f>'Inbound SOS &amp; EOD'!CE55</f>
        <v>58418</v>
      </c>
      <c r="CF22" s="81">
        <f>'Inbound SOS &amp; EOD'!CF55</f>
        <v>58629</v>
      </c>
      <c r="CG22" s="81">
        <f>'Inbound SOS &amp; EOD'!CG55</f>
        <v>59351</v>
      </c>
      <c r="CH22" s="81">
        <f>'Inbound SOS &amp; EOD'!CH55</f>
        <v>59574</v>
      </c>
      <c r="CI22" s="81">
        <f>'Inbound SOS &amp; EOD'!CI55</f>
        <v>60013</v>
      </c>
      <c r="CJ22" s="81">
        <f>'Inbound SOS &amp; EOD'!CJ55</f>
        <v>60382</v>
      </c>
      <c r="CK22" s="81">
        <f>'Inbound SOS &amp; EOD'!CK55</f>
        <v>60426</v>
      </c>
      <c r="CL22" s="81">
        <f>'Inbound SOS &amp; EOD'!CL55</f>
        <v>61275</v>
      </c>
      <c r="CM22" s="81">
        <f>'Inbound SOS &amp; EOD'!CM55</f>
        <v>61504</v>
      </c>
      <c r="CN22" s="81">
        <f>'Inbound SOS &amp; EOD'!CN55</f>
        <v>61521</v>
      </c>
      <c r="CO22" s="81">
        <f>'Inbound SOS &amp; EOD'!CO55</f>
        <v>61602</v>
      </c>
      <c r="CP22" s="81">
        <f>'Inbound SOS &amp; EOD'!CP55</f>
        <v>61783</v>
      </c>
      <c r="CQ22" s="81">
        <f>'Inbound SOS &amp; EOD'!CQ55</f>
        <v>61958</v>
      </c>
      <c r="CR22" s="81">
        <f>'Inbound SOS &amp; EOD'!CR55</f>
        <v>61568</v>
      </c>
      <c r="CS22" s="81">
        <f>'Inbound SOS &amp; EOD'!CS55</f>
        <v>61708</v>
      </c>
      <c r="CT22" s="81">
        <f>'Inbound SOS &amp; EOD'!CT55</f>
        <v>60803</v>
      </c>
      <c r="CU22" s="81">
        <f>'Inbound SOS &amp; EOD'!CU55</f>
        <v>60818</v>
      </c>
      <c r="CV22" s="81">
        <f>'Inbound SOS &amp; EOD'!CV55</f>
        <v>0</v>
      </c>
      <c r="CW22" s="81">
        <f>'Inbound SOS &amp; EOD'!CW55</f>
        <v>59488</v>
      </c>
      <c r="CX22" s="81">
        <f>'Inbound SOS &amp; EOD'!CX55</f>
        <v>59919</v>
      </c>
      <c r="CY22" s="81">
        <f>'Inbound SOS &amp; EOD'!CY55</f>
        <v>0</v>
      </c>
      <c r="CZ22" s="81">
        <f>'Inbound SOS &amp; EOD'!CZ55</f>
        <v>59737</v>
      </c>
      <c r="DA22" s="81">
        <f>'Inbound SOS &amp; EOD'!DA55</f>
        <v>59454</v>
      </c>
      <c r="DB22" s="81">
        <f>'Inbound SOS &amp; EOD'!DB55</f>
        <v>58253</v>
      </c>
      <c r="DC22" s="81">
        <f>'Inbound SOS &amp; EOD'!DC55</f>
        <v>60736</v>
      </c>
      <c r="DD22" s="81">
        <f>'Inbound SOS &amp; EOD'!DD55</f>
        <v>60427</v>
      </c>
      <c r="DE22" s="81">
        <f>'Inbound SOS &amp; EOD'!DE55</f>
        <v>60979</v>
      </c>
      <c r="DF22" s="81">
        <f>'Inbound SOS &amp; EOD'!DF55</f>
        <v>61709</v>
      </c>
      <c r="DG22" s="81">
        <f>'Inbound SOS &amp; EOD'!DG55</f>
        <v>62327</v>
      </c>
      <c r="DH22" s="81">
        <f>'Inbound SOS &amp; EOD'!DH55</f>
        <v>62184</v>
      </c>
      <c r="DI22" s="81">
        <f>'Inbound SOS &amp; EOD'!DI55</f>
        <v>62302</v>
      </c>
      <c r="DJ22" s="81">
        <f>'Inbound SOS &amp; EOD'!DJ55</f>
        <v>62344</v>
      </c>
      <c r="DK22" s="81">
        <f>'Inbound SOS &amp; EOD'!DK55</f>
        <v>62639</v>
      </c>
      <c r="DL22" s="81">
        <f>'Inbound SOS &amp; EOD'!DL55</f>
        <v>62776</v>
      </c>
      <c r="DM22" s="81">
        <f>'Inbound SOS &amp; EOD'!DM55</f>
        <v>62878</v>
      </c>
      <c r="DN22" s="81">
        <f>'Inbound SOS &amp; EOD'!DN55</f>
        <v>63101</v>
      </c>
      <c r="DO22" s="81">
        <f>'Inbound SOS &amp; EOD'!DO55</f>
        <v>63218</v>
      </c>
      <c r="DP22" s="81">
        <f>'Inbound SOS &amp; EOD'!DP55</f>
        <v>63318</v>
      </c>
      <c r="DQ22" s="81">
        <f>'Inbound SOS &amp; EOD'!DQ55</f>
        <v>63470</v>
      </c>
      <c r="DR22" s="81">
        <f>'Inbound SOS &amp; EOD'!DR55</f>
        <v>63510</v>
      </c>
      <c r="DS22" s="81">
        <f>'Inbound SOS &amp; EOD'!DS55</f>
        <v>63539</v>
      </c>
      <c r="DT22" s="81">
        <f>'Inbound SOS &amp; EOD'!DT55</f>
        <v>60832</v>
      </c>
      <c r="DU22" s="81">
        <f>'Inbound SOS &amp; EOD'!DU55</f>
        <v>61102</v>
      </c>
      <c r="DV22" s="81">
        <f>'Inbound SOS &amp; EOD'!DV55</f>
        <v>58858</v>
      </c>
      <c r="DW22" s="81">
        <f>'Inbound SOS &amp; EOD'!DW55</f>
        <v>58887</v>
      </c>
      <c r="DX22" s="81">
        <f>'Inbound SOS &amp; EOD'!DX55</f>
        <v>58912</v>
      </c>
      <c r="DY22" s="81">
        <f>'Inbound SOS &amp; EOD'!DY55</f>
        <v>59021</v>
      </c>
      <c r="DZ22" s="81">
        <f>'Inbound SOS &amp; EOD'!DZ55</f>
        <v>57642</v>
      </c>
      <c r="EA22" s="81">
        <f>'Inbound SOS &amp; EOD'!EA55</f>
        <v>57781</v>
      </c>
      <c r="EB22" s="81">
        <f>'Inbound SOS &amp; EOD'!EB55</f>
        <v>57685</v>
      </c>
      <c r="EC22" s="81">
        <f>'Inbound SOS &amp; EOD'!EC55</f>
        <v>52576</v>
      </c>
      <c r="ED22" s="81">
        <f>'Inbound SOS &amp; EOD'!ED55</f>
        <v>52634</v>
      </c>
      <c r="EE22" s="81">
        <f>'Inbound SOS &amp; EOD'!EE55</f>
        <v>52634</v>
      </c>
      <c r="EF22" s="81">
        <f>'Inbound SOS &amp; EOD'!EF55</f>
        <v>52786</v>
      </c>
      <c r="EG22" s="81">
        <f>'Inbound SOS &amp; EOD'!EG55</f>
        <v>52890</v>
      </c>
      <c r="EH22" s="81">
        <f>'Inbound SOS &amp; EOD'!EH55</f>
        <v>53554</v>
      </c>
      <c r="EI22" s="81">
        <f>'Inbound SOS &amp; EOD'!EI55</f>
        <v>53859</v>
      </c>
      <c r="EJ22" s="81">
        <f>'Inbound SOS &amp; EOD'!EJ55</f>
        <v>53163</v>
      </c>
      <c r="EK22" s="81">
        <f>'Inbound SOS &amp; EOD'!EK55</f>
        <v>53185</v>
      </c>
      <c r="EL22" s="81">
        <f>'Inbound SOS &amp; EOD'!EL55</f>
        <v>53196</v>
      </c>
      <c r="EM22" s="81">
        <f>'Inbound SOS &amp; EOD'!EM55</f>
        <v>53442</v>
      </c>
      <c r="EN22" s="81">
        <f>'Inbound SOS &amp; EOD'!EN55</f>
        <v>54132</v>
      </c>
      <c r="EO22" s="81">
        <f>'Inbound SOS &amp; EOD'!EO55</f>
        <v>50175</v>
      </c>
      <c r="EP22" s="81">
        <f>'Inbound SOS &amp; EOD'!EP55</f>
        <v>50487</v>
      </c>
      <c r="EQ22" s="81">
        <f>'Inbound SOS &amp; EOD'!EQ55</f>
        <v>50511</v>
      </c>
      <c r="ER22" s="81">
        <f>'Inbound SOS &amp; EOD'!ER55</f>
        <v>50573</v>
      </c>
      <c r="ES22" s="81">
        <f>'Inbound SOS &amp; EOD'!ES55</f>
        <v>50614</v>
      </c>
      <c r="ET22" s="81">
        <f>'Inbound SOS &amp; EOD'!ET55</f>
        <v>50691</v>
      </c>
      <c r="EU22" s="81">
        <f>'Inbound SOS &amp; EOD'!EU55</f>
        <v>49384</v>
      </c>
      <c r="EV22" s="81">
        <f>'Inbound SOS &amp; EOD'!EV55</f>
        <v>0</v>
      </c>
      <c r="EW22" s="81">
        <f>'Inbound SOS &amp; EOD'!EW55</f>
        <v>49276</v>
      </c>
      <c r="EX22" s="81">
        <f>'Inbound SOS &amp; EOD'!EX55</f>
        <v>50293</v>
      </c>
      <c r="EY22" s="81">
        <f>'Inbound SOS &amp; EOD'!EY55</f>
        <v>50836</v>
      </c>
      <c r="EZ22" s="81">
        <f>'Inbound SOS &amp; EOD'!EZ55</f>
        <v>50907</v>
      </c>
      <c r="FA22" s="81">
        <f>'Inbound SOS &amp; EOD'!FA55</f>
        <v>49788</v>
      </c>
      <c r="FB22" s="81">
        <f>'Inbound SOS &amp; EOD'!FB55</f>
        <v>49310</v>
      </c>
      <c r="FC22" s="81">
        <f>'Inbound SOS &amp; EOD'!FC55</f>
        <v>49442</v>
      </c>
      <c r="FD22" s="81">
        <f>'Inbound SOS &amp; EOD'!FD55</f>
        <v>43188</v>
      </c>
      <c r="FE22" s="81">
        <f>'Inbound SOS &amp; EOD'!FE55</f>
        <v>47399</v>
      </c>
      <c r="FF22" s="81">
        <f>'Inbound SOS &amp; EOD'!FF55</f>
        <v>48147</v>
      </c>
      <c r="FG22" s="81">
        <f>'Inbound SOS &amp; EOD'!FG55</f>
        <v>48175</v>
      </c>
      <c r="FH22" s="81">
        <f>'Inbound SOS &amp; EOD'!FH55</f>
        <v>48331</v>
      </c>
      <c r="FI22" s="81">
        <f>'Inbound SOS &amp; EOD'!FI55</f>
        <v>45075</v>
      </c>
      <c r="FJ22" s="81">
        <f>'Inbound SOS &amp; EOD'!FJ55</f>
        <v>40888</v>
      </c>
      <c r="FK22" s="81">
        <f>'Inbound SOS &amp; EOD'!FK55</f>
        <v>43522</v>
      </c>
      <c r="FL22" s="81">
        <f>'Inbound SOS &amp; EOD'!FL55</f>
        <v>41486</v>
      </c>
      <c r="FM22" s="81">
        <f>'Inbound SOS &amp; EOD'!FM55</f>
        <v>41637</v>
      </c>
      <c r="FN22" s="81">
        <f>'Inbound SOS &amp; EOD'!FN55</f>
        <v>41825</v>
      </c>
      <c r="FO22" s="81">
        <f>'Inbound SOS &amp; EOD'!FO55</f>
        <v>42106</v>
      </c>
      <c r="FP22" s="81">
        <f>'Inbound SOS &amp; EOD'!FP55</f>
        <v>41883</v>
      </c>
      <c r="FQ22" s="81">
        <f>'Inbound SOS &amp; EOD'!FQ55</f>
        <v>39387</v>
      </c>
      <c r="FR22" s="81">
        <f>'Inbound SOS &amp; EOD'!FR55</f>
        <v>38985</v>
      </c>
      <c r="FS22" s="81">
        <f>'Inbound SOS &amp; EOD'!FS55</f>
        <v>38006</v>
      </c>
      <c r="FT22" s="81">
        <f>'Inbound SOS &amp; EOD'!FT55</f>
        <v>38108</v>
      </c>
      <c r="FU22" s="81">
        <f>'Inbound SOS &amp; EOD'!FU55</f>
        <v>38456</v>
      </c>
      <c r="FV22" s="81">
        <f>'Inbound SOS &amp; EOD'!FV55</f>
        <v>38828</v>
      </c>
      <c r="FW22" s="81">
        <f>'Inbound SOS &amp; EOD'!FW55</f>
        <v>37805</v>
      </c>
      <c r="FX22" s="81">
        <f>'Inbound SOS &amp; EOD'!FX55</f>
        <v>37841</v>
      </c>
      <c r="FY22" s="81">
        <f>'Inbound SOS &amp; EOD'!FY55</f>
        <v>37399</v>
      </c>
      <c r="FZ22" s="81">
        <f>'Inbound SOS &amp; EOD'!FZ55</f>
        <v>36749</v>
      </c>
      <c r="GA22" s="81">
        <f>'Inbound SOS &amp; EOD'!GA55</f>
        <v>36901</v>
      </c>
      <c r="GB22" s="81">
        <f>'Inbound SOS &amp; EOD'!GB55</f>
        <v>37089</v>
      </c>
      <c r="GC22" s="81">
        <f>'Inbound SOS &amp; EOD'!GC55</f>
        <v>37991</v>
      </c>
      <c r="GD22" s="81">
        <f>'Inbound SOS &amp; EOD'!GD55</f>
        <v>38100</v>
      </c>
      <c r="GE22" s="81">
        <f>'Inbound SOS &amp; EOD'!GE55</f>
        <v>37642</v>
      </c>
      <c r="GF22" s="81">
        <f>'Inbound SOS &amp; EOD'!GF55</f>
        <v>37232</v>
      </c>
      <c r="GG22" s="81">
        <f>'Inbound SOS &amp; EOD'!GG55</f>
        <v>37734</v>
      </c>
      <c r="GH22" s="81">
        <f>'Inbound SOS &amp; EOD'!GH55</f>
        <v>37774</v>
      </c>
      <c r="GI22" s="81">
        <f>'Inbound SOS &amp; EOD'!GI55</f>
        <v>37845</v>
      </c>
      <c r="GJ22" s="81">
        <f>'Inbound SOS &amp; EOD'!GJ55</f>
        <v>37952</v>
      </c>
      <c r="GK22" s="81">
        <f>'Inbound SOS &amp; EOD'!GK55</f>
        <v>36713</v>
      </c>
      <c r="GL22" s="81">
        <f>'Inbound SOS &amp; EOD'!GL55</f>
        <v>36188</v>
      </c>
      <c r="GM22" s="81">
        <f>'Inbound SOS &amp; EOD'!GM55</f>
        <v>36664</v>
      </c>
      <c r="GN22" s="81">
        <f>'Inbound SOS &amp; EOD'!GN55</f>
        <v>36468</v>
      </c>
      <c r="GO22" s="81">
        <f>'Inbound SOS &amp; EOD'!GO55</f>
        <v>36263</v>
      </c>
      <c r="GP22" s="81">
        <f>'Inbound SOS &amp; EOD'!GP55</f>
        <v>36263</v>
      </c>
      <c r="GQ22" s="81">
        <f>'Inbound SOS &amp; EOD'!GQ55</f>
        <v>36142</v>
      </c>
      <c r="GR22" s="81">
        <f>'Inbound SOS &amp; EOD'!GR55</f>
        <v>35186</v>
      </c>
      <c r="GS22" s="81">
        <f>'Inbound SOS &amp; EOD'!GS55</f>
        <v>35378</v>
      </c>
      <c r="GT22" s="81">
        <f>'Inbound SOS &amp; EOD'!GT55</f>
        <v>33375</v>
      </c>
      <c r="GU22" s="81">
        <f>'Inbound SOS &amp; EOD'!GU55</f>
        <v>33680</v>
      </c>
      <c r="GV22" s="81">
        <f>'Inbound SOS &amp; EOD'!GV55</f>
        <v>33945</v>
      </c>
      <c r="GW22" s="81">
        <f>'Inbound SOS &amp; EOD'!GW55</f>
        <v>34186</v>
      </c>
      <c r="GX22" s="81">
        <f>'Inbound SOS &amp; EOD'!GX55</f>
        <v>33479</v>
      </c>
      <c r="GY22" s="81">
        <f>'Inbound SOS &amp; EOD'!GY55</f>
        <v>30834</v>
      </c>
      <c r="GZ22" s="81">
        <f>'Inbound SOS &amp; EOD'!GZ55</f>
        <v>31708</v>
      </c>
      <c r="HA22" s="81">
        <f>'Inbound SOS &amp; EOD'!HA55</f>
        <v>30639</v>
      </c>
      <c r="HB22" s="81">
        <f>'Inbound SOS &amp; EOD'!HB55</f>
        <v>30038</v>
      </c>
      <c r="HC22" s="81">
        <f>'Inbound SOS &amp; EOD'!HC55</f>
        <v>29969</v>
      </c>
      <c r="HD22" s="81">
        <f>'Inbound SOS &amp; EOD'!HD55</f>
        <v>30274</v>
      </c>
      <c r="HE22" s="81">
        <f>'Inbound SOS &amp; EOD'!HE55</f>
        <v>30806</v>
      </c>
      <c r="HF22" s="81">
        <f>'Inbound SOS &amp; EOD'!HF55</f>
        <v>31127</v>
      </c>
      <c r="HG22" s="81">
        <f>'Inbound SOS &amp; EOD'!HG55</f>
        <v>30789</v>
      </c>
      <c r="HH22" s="81">
        <f>'Inbound SOS &amp; EOD'!HH55</f>
        <v>31068</v>
      </c>
      <c r="HI22" s="81">
        <f>'Inbound SOS &amp; EOD'!HI55</f>
        <v>30577</v>
      </c>
      <c r="HJ22" s="81">
        <f>'Inbound SOS &amp; EOD'!HJ55</f>
        <v>30806</v>
      </c>
      <c r="HK22" s="81">
        <f>'Inbound SOS &amp; EOD'!HK55</f>
        <v>30954</v>
      </c>
      <c r="HL22" s="81">
        <f>'Inbound SOS &amp; EOD'!HL55</f>
        <v>28899</v>
      </c>
      <c r="HM22" s="81">
        <f>'Inbound SOS &amp; EOD'!HM55</f>
        <v>27115</v>
      </c>
      <c r="HN22" s="81">
        <f>'Inbound SOS &amp; EOD'!HN55</f>
        <v>27428</v>
      </c>
      <c r="HO22" s="81">
        <f>'Inbound SOS &amp; EOD'!HO55</f>
        <v>27752</v>
      </c>
      <c r="HP22" s="81">
        <f>'Inbound SOS &amp; EOD'!HP55</f>
        <v>27425</v>
      </c>
      <c r="HQ22" s="81">
        <f>'Inbound SOS &amp; EOD'!HQ55</f>
        <v>27677</v>
      </c>
      <c r="HR22" s="81">
        <f>'Inbound SOS &amp; EOD'!HR55</f>
        <v>27528</v>
      </c>
      <c r="HS22" s="81">
        <f>'Inbound SOS &amp; EOD'!HS55</f>
        <v>25800</v>
      </c>
      <c r="HT22" s="81">
        <f>'Inbound SOS &amp; EOD'!HT55</f>
        <v>25605</v>
      </c>
      <c r="HU22" s="81">
        <f>'Inbound SOS &amp; EOD'!HU55</f>
        <v>22866</v>
      </c>
      <c r="HV22" s="81">
        <f>'Inbound SOS &amp; EOD'!HV55</f>
        <v>21780</v>
      </c>
      <c r="HW22" s="81">
        <f>'Inbound SOS &amp; EOD'!HW55</f>
        <v>20913</v>
      </c>
      <c r="HX22" s="81">
        <f>'Inbound SOS &amp; EOD'!HX55</f>
        <v>20683</v>
      </c>
      <c r="HY22" s="81">
        <f>'Inbound SOS &amp; EOD'!HY55</f>
        <v>21054</v>
      </c>
      <c r="HZ22" s="81">
        <f>'Inbound SOS &amp; EOD'!HZ55</f>
        <v>18021</v>
      </c>
      <c r="IA22" s="81">
        <f>'Inbound SOS &amp; EOD'!IA55</f>
        <v>13924</v>
      </c>
      <c r="IB22" s="81">
        <f>'Inbound SOS &amp; EOD'!IB55</f>
        <v>13797</v>
      </c>
      <c r="IC22" s="81">
        <f>'Inbound SOS &amp; EOD'!IC55</f>
        <v>11317</v>
      </c>
      <c r="ID22" s="81">
        <f>'Inbound SOS &amp; EOD'!ID55</f>
        <v>9165</v>
      </c>
      <c r="IE22" s="81">
        <f>'Inbound SOS &amp; EOD'!IE55</f>
        <v>9459</v>
      </c>
      <c r="IF22" s="81">
        <f>'Inbound SOS &amp; EOD'!IF55</f>
        <v>9887</v>
      </c>
      <c r="IG22" s="81">
        <f>'Inbound SOS &amp; EOD'!IG55</f>
        <v>8863</v>
      </c>
      <c r="IH22" s="81">
        <f>'Inbound SOS &amp; EOD'!IH55</f>
        <v>8535</v>
      </c>
      <c r="II22" s="81">
        <f>'Inbound SOS &amp; EOD'!II55</f>
        <v>2307</v>
      </c>
      <c r="IJ22" s="81">
        <f>'Inbound SOS &amp; EOD'!IJ55</f>
        <v>4652</v>
      </c>
      <c r="IK22" s="81">
        <f>'Inbound SOS &amp; EOD'!IK55</f>
        <v>3669</v>
      </c>
      <c r="IL22" s="81">
        <f>'Inbound SOS &amp; EOD'!IL55</f>
        <v>4601</v>
      </c>
      <c r="IM22" s="81">
        <f>'Inbound SOS &amp; EOD'!IM55</f>
        <v>5805</v>
      </c>
      <c r="IN22" s="81">
        <f>'Inbound SOS &amp; EOD'!IN55</f>
        <v>5743</v>
      </c>
      <c r="IO22" s="81">
        <f>'Inbound SOS &amp; EOD'!IO55</f>
        <v>2351</v>
      </c>
      <c r="IP22" s="81">
        <f>'Inbound SOS &amp; EOD'!IP55</f>
        <v>-1026</v>
      </c>
      <c r="IQ22" s="81">
        <f>'Inbound SOS &amp; EOD'!IQ55</f>
        <v>1005</v>
      </c>
      <c r="IR22" s="81">
        <f>'Inbound SOS &amp; EOD'!IR55</f>
        <v>1691</v>
      </c>
      <c r="IS22" s="81">
        <f>'Inbound SOS &amp; EOD'!IS55</f>
        <v>2139</v>
      </c>
      <c r="IT22" s="81">
        <f>'Inbound SOS &amp; EOD'!IT55</f>
        <v>2363</v>
      </c>
      <c r="IU22" s="81">
        <f>'Inbound SOS &amp; EOD'!IU55</f>
        <v>2887</v>
      </c>
      <c r="IV22" s="81">
        <f>'Inbound SOS &amp; EOD'!IV55</f>
        <v>4006</v>
      </c>
      <c r="IW22" s="81">
        <f>'Inbound SOS &amp; EOD'!IW55</f>
        <v>4880</v>
      </c>
      <c r="IX22" s="81">
        <f>'Inbound SOS &amp; EOD'!IX55</f>
        <v>5287</v>
      </c>
      <c r="IY22" s="81">
        <f>'Inbound SOS &amp; EOD'!IY55</f>
        <v>4563</v>
      </c>
      <c r="IZ22" s="81">
        <f>'Inbound SOS &amp; EOD'!IZ55</f>
        <v>4641</v>
      </c>
      <c r="JA22" s="81">
        <f>'Inbound SOS &amp; EOD'!JA55</f>
        <v>4742</v>
      </c>
      <c r="JB22" s="81">
        <f>'Inbound SOS &amp; EOD'!JB55</f>
        <v>6463</v>
      </c>
      <c r="JC22" s="81">
        <f>'Inbound SOS &amp; EOD'!JC55</f>
        <v>7433</v>
      </c>
      <c r="JD22" s="81">
        <f>'Inbound SOS &amp; EOD'!JD55</f>
        <v>8455</v>
      </c>
      <c r="JE22" s="81">
        <f>'Inbound SOS &amp; EOD'!JE55</f>
        <v>8048</v>
      </c>
      <c r="JF22" s="81">
        <f>'Inbound SOS &amp; EOD'!JF55</f>
        <v>8253</v>
      </c>
      <c r="JG22" s="81">
        <f>'Inbound SOS &amp; EOD'!JG55</f>
        <v>8281</v>
      </c>
      <c r="JH22" s="81">
        <f>'Inbound SOS &amp; EOD'!JH55</f>
        <v>8492</v>
      </c>
      <c r="JI22" s="81">
        <f>'Inbound SOS &amp; EOD'!JI55</f>
        <v>8918</v>
      </c>
      <c r="JJ22" s="81">
        <f>'Inbound SOS &amp; EOD'!JJ55</f>
        <v>8888</v>
      </c>
      <c r="JK22" s="81">
        <f>'Inbound SOS &amp; EOD'!JK55</f>
        <v>9169</v>
      </c>
      <c r="JL22" s="81">
        <f>'Inbound SOS &amp; EOD'!JL55</f>
        <v>9557</v>
      </c>
      <c r="JM22" s="81">
        <f>'Inbound SOS &amp; EOD'!JM55</f>
        <v>9839</v>
      </c>
      <c r="JN22" s="81">
        <f>'Inbound SOS &amp; EOD'!JN55</f>
        <v>10436</v>
      </c>
      <c r="JO22" s="81">
        <f>'Inbound SOS &amp; EOD'!JO55</f>
        <v>10602</v>
      </c>
      <c r="JP22" s="81">
        <f>'Inbound SOS &amp; EOD'!JP55</f>
        <v>10443</v>
      </c>
      <c r="JQ22" s="81">
        <f>'Inbound SOS &amp; EOD'!JQ55</f>
        <v>9591</v>
      </c>
      <c r="JR22" s="81">
        <f>'Inbound SOS &amp; EOD'!JR55</f>
        <v>6413</v>
      </c>
      <c r="JS22" s="81">
        <f>'Inbound SOS &amp; EOD'!JS55</f>
        <v>7278</v>
      </c>
      <c r="JT22" s="81">
        <f>'Inbound SOS &amp; EOD'!JT55</f>
        <v>7054</v>
      </c>
      <c r="JU22" s="81">
        <f>'Inbound SOS &amp; EOD'!JU55</f>
        <v>7679</v>
      </c>
      <c r="JV22" s="81">
        <f>'Inbound SOS &amp; EOD'!JV55</f>
        <v>8345</v>
      </c>
      <c r="JW22" s="81">
        <f>'Inbound SOS &amp; EOD'!JW55</f>
        <v>9290</v>
      </c>
      <c r="JX22" s="81">
        <f>'Inbound SOS &amp; EOD'!JX55</f>
        <v>9645</v>
      </c>
      <c r="JY22" s="81">
        <f>'Inbound SOS &amp; EOD'!JY55</f>
        <v>10574</v>
      </c>
      <c r="JZ22" s="81">
        <f>'Inbound SOS &amp; EOD'!JZ55</f>
        <v>11054</v>
      </c>
      <c r="KA22" s="81">
        <f>'Inbound SOS &amp; EOD'!KA55</f>
        <v>12073</v>
      </c>
      <c r="KB22" s="81">
        <f>'Inbound SOS &amp; EOD'!KB55</f>
        <v>12745</v>
      </c>
      <c r="KC22" s="81">
        <f>'Inbound SOS &amp; EOD'!KC55</f>
        <v>12883</v>
      </c>
      <c r="KD22" s="81">
        <f>'Inbound SOS &amp; EOD'!KD55</f>
        <v>13406</v>
      </c>
      <c r="KE22" s="81">
        <f>'Inbound SOS &amp; EOD'!KE55</f>
        <v>15048</v>
      </c>
      <c r="KF22" s="81">
        <f>'Inbound SOS &amp; EOD'!KF55</f>
        <v>15494</v>
      </c>
      <c r="KG22" s="81">
        <f>'Inbound SOS &amp; EOD'!KG55</f>
        <v>16764</v>
      </c>
      <c r="KH22" s="81">
        <f>'Inbound SOS &amp; EOD'!KH55</f>
        <v>17865</v>
      </c>
      <c r="KI22" s="81">
        <f>'Inbound SOS &amp; EOD'!KI55</f>
        <v>18545</v>
      </c>
      <c r="KJ22" s="81">
        <f>'Inbound SOS &amp; EOD'!KJ55</f>
        <v>18724</v>
      </c>
      <c r="KK22" s="81">
        <f>'Inbound SOS &amp; EOD'!KK55</f>
        <v>21222</v>
      </c>
      <c r="KL22" s="81">
        <f>'Inbound SOS &amp; EOD'!KL55</f>
        <v>22984</v>
      </c>
      <c r="KM22" s="81">
        <f>'Inbound SOS &amp; EOD'!KM55</f>
        <v>24373</v>
      </c>
      <c r="KN22" s="81">
        <f>'Inbound SOS &amp; EOD'!KN55</f>
        <v>0</v>
      </c>
      <c r="KO22" s="81">
        <f>'Inbound SOS &amp; EOD'!KO55</f>
        <v>25434</v>
      </c>
      <c r="KP22" s="81">
        <f>'Inbound SOS &amp; EOD'!KP55</f>
        <v>26926</v>
      </c>
      <c r="KQ22" s="81">
        <f>'Inbound SOS &amp; EOD'!KQ55</f>
        <v>28695</v>
      </c>
      <c r="KR22" s="81">
        <f>'Inbound SOS &amp; EOD'!KR55</f>
        <v>30098</v>
      </c>
      <c r="KS22" s="81">
        <f>'Inbound SOS &amp; EOD'!KS55</f>
        <v>31396</v>
      </c>
      <c r="KT22" s="81">
        <f>'Inbound SOS &amp; EOD'!KT55</f>
        <v>32773</v>
      </c>
      <c r="KU22" s="81">
        <f>'Inbound SOS &amp; EOD'!KU55</f>
        <v>33319</v>
      </c>
      <c r="KV22" s="81">
        <f>'Inbound SOS &amp; EOD'!KV55</f>
        <v>34297</v>
      </c>
      <c r="KW22" s="81">
        <f>'Inbound SOS &amp; EOD'!KW55</f>
        <v>35006</v>
      </c>
      <c r="KX22" s="81">
        <f>'Inbound SOS &amp; EOD'!KX55</f>
        <v>35296</v>
      </c>
      <c r="KY22" s="81">
        <f>'Inbound SOS &amp; EOD'!KY55</f>
        <v>36489</v>
      </c>
      <c r="KZ22" s="81">
        <f>'Inbound SOS &amp; EOD'!KZ55</f>
        <v>37378</v>
      </c>
      <c r="LA22" s="81">
        <f>'Inbound SOS &amp; EOD'!LA55</f>
        <v>38640</v>
      </c>
      <c r="LB22" s="81">
        <f>'Inbound SOS &amp; EOD'!LB55</f>
        <v>39687</v>
      </c>
      <c r="LC22" s="81">
        <f>'Inbound SOS &amp; EOD'!LC55</f>
        <v>39096</v>
      </c>
      <c r="LD22" s="81">
        <f>'Inbound SOS &amp; EOD'!LD55</f>
        <v>38376</v>
      </c>
      <c r="LE22" s="81">
        <f>'Inbound SOS &amp; EOD'!LE55</f>
        <v>38615</v>
      </c>
      <c r="LF22" s="81">
        <f>'Inbound SOS &amp; EOD'!LF55</f>
        <v>39198</v>
      </c>
      <c r="LG22" s="81">
        <f>'Inbound SOS &amp; EOD'!LG55</f>
        <v>39876</v>
      </c>
      <c r="LH22" s="81">
        <f>'Inbound SOS &amp; EOD'!LH55</f>
        <v>41169</v>
      </c>
      <c r="LI22" s="81">
        <f>'Inbound SOS &amp; EOD'!LI55</f>
        <v>41532</v>
      </c>
      <c r="LJ22" s="81">
        <f>'Inbound SOS &amp; EOD'!LJ55</f>
        <v>39300</v>
      </c>
      <c r="LK22" s="81">
        <f>'Inbound SOS &amp; EOD'!LK55</f>
        <v>39560</v>
      </c>
      <c r="LL22" s="81">
        <f>'Inbound SOS &amp; EOD'!LL55</f>
        <v>39864</v>
      </c>
      <c r="LM22" s="81">
        <f>'Inbound SOS &amp; EOD'!LM55</f>
        <v>38471</v>
      </c>
      <c r="LN22" s="81">
        <f>'Inbound SOS &amp; EOD'!LN55</f>
        <v>39065</v>
      </c>
      <c r="LO22" s="81">
        <f>'Inbound SOS &amp; EOD'!LO55</f>
        <v>0</v>
      </c>
      <c r="LP22" s="81">
        <f>'Inbound SOS &amp; EOD'!LP55</f>
        <v>0</v>
      </c>
      <c r="LQ22" s="81">
        <f>'Inbound SOS &amp; EOD'!LQ55</f>
        <v>39577</v>
      </c>
      <c r="LR22" s="81">
        <f>'Inbound SOS &amp; EOD'!LR55</f>
        <v>40114</v>
      </c>
      <c r="LS22" s="81">
        <f>'Inbound SOS &amp; EOD'!LS55</f>
        <v>40655</v>
      </c>
      <c r="LT22" s="81">
        <f>'Inbound SOS &amp; EOD'!LT55</f>
        <v>41747</v>
      </c>
      <c r="LU22" s="81">
        <f>'Inbound SOS &amp; EOD'!LU55</f>
        <v>42674</v>
      </c>
      <c r="LV22" s="81">
        <f>'Inbound SOS &amp; EOD'!LV55</f>
        <v>42933</v>
      </c>
      <c r="LW22" s="81">
        <f>'Inbound SOS &amp; EOD'!LW55</f>
        <v>42933</v>
      </c>
      <c r="LX22" s="81">
        <f>'Inbound SOS &amp; EOD'!LX55</f>
        <v>42681</v>
      </c>
      <c r="LY22" s="81">
        <f>'Inbound SOS &amp; EOD'!LY55</f>
        <v>43570</v>
      </c>
      <c r="LZ22" s="81">
        <f>'Inbound SOS &amp; EOD'!LZ55</f>
        <v>44069</v>
      </c>
      <c r="MA22" s="81">
        <f>'Inbound SOS &amp; EOD'!MA55</f>
        <v>43359</v>
      </c>
      <c r="MB22" s="81">
        <f>'Inbound SOS &amp; EOD'!MB55</f>
        <v>41048</v>
      </c>
      <c r="MC22" s="81">
        <f>'Inbound SOS &amp; EOD'!MC55</f>
        <v>41299</v>
      </c>
      <c r="MD22" s="81">
        <f>'Inbound SOS &amp; EOD'!MD55</f>
        <v>41443</v>
      </c>
      <c r="ME22" s="81">
        <f>'Inbound SOS &amp; EOD'!ME55</f>
        <v>41906</v>
      </c>
      <c r="MF22" s="81">
        <f>'Inbound SOS &amp; EOD'!MF55</f>
        <v>41247</v>
      </c>
      <c r="MG22" s="81">
        <f>'Inbound SOS &amp; EOD'!MG55</f>
        <v>41744</v>
      </c>
      <c r="MH22" s="81">
        <f>'Inbound SOS &amp; EOD'!MH55</f>
        <v>42395</v>
      </c>
      <c r="MI22" s="81">
        <f>'Inbound SOS &amp; EOD'!MI55</f>
        <v>41782</v>
      </c>
      <c r="MJ22" s="81">
        <f>'Inbound SOS &amp; EOD'!MJ55</f>
        <v>42091</v>
      </c>
      <c r="MK22" s="81">
        <f>'Inbound SOS &amp; EOD'!MK55</f>
        <v>31031</v>
      </c>
      <c r="ML22" s="81">
        <f>'Inbound SOS &amp; EOD'!ML55</f>
        <v>42560</v>
      </c>
      <c r="MM22" s="81">
        <f>'Inbound SOS &amp; EOD'!MM55</f>
        <v>40083</v>
      </c>
      <c r="MN22" s="81">
        <f>'Inbound SOS &amp; EOD'!MN55</f>
        <v>40571</v>
      </c>
      <c r="MO22" s="81">
        <f>'Inbound SOS &amp; EOD'!MO55</f>
        <v>0</v>
      </c>
      <c r="MP22" s="81">
        <f>'Inbound SOS &amp; EOD'!MP55</f>
        <v>40938</v>
      </c>
      <c r="MQ22" s="81">
        <f>'Inbound SOS &amp; EOD'!MQ55</f>
        <v>41132</v>
      </c>
      <c r="MR22" s="81">
        <f>'Inbound SOS &amp; EOD'!MR55</f>
        <v>39183</v>
      </c>
      <c r="MS22" s="81">
        <f>'Inbound SOS &amp; EOD'!MS55</f>
        <v>0</v>
      </c>
      <c r="MT22" s="81">
        <f>'Inbound SOS &amp; EOD'!MT55</f>
        <v>39742</v>
      </c>
      <c r="MU22" s="81">
        <f>'Inbound SOS &amp; EOD'!MU55</f>
        <v>39742</v>
      </c>
      <c r="MV22" s="81">
        <f>'Inbound SOS &amp; EOD'!MV55</f>
        <v>0</v>
      </c>
      <c r="MW22" s="81">
        <f>'Inbound SOS &amp; EOD'!MW55</f>
        <v>40666</v>
      </c>
      <c r="MX22" s="81">
        <f>'Inbound SOS &amp; EOD'!MX55</f>
        <v>39871</v>
      </c>
      <c r="MY22" s="81">
        <f>'Inbound SOS &amp; EOD'!MY55</f>
        <v>40489</v>
      </c>
      <c r="MZ22" s="81">
        <f>'Inbound SOS &amp; EOD'!MZ55</f>
        <v>40904</v>
      </c>
      <c r="NA22" s="81">
        <f>'Inbound SOS &amp; EOD'!NA55</f>
        <v>41064</v>
      </c>
      <c r="NB22" s="81">
        <f>'Inbound SOS &amp; EOD'!NB55</f>
        <v>0</v>
      </c>
      <c r="NC22" s="81">
        <f>'Inbound SOS &amp; EOD'!NC55</f>
        <v>0</v>
      </c>
      <c r="ND22" s="81">
        <f>'Inbound SOS &amp; EOD'!ND55</f>
        <v>0</v>
      </c>
      <c r="NE22" s="81">
        <f>'Inbound SOS &amp; EOD'!NE55</f>
        <v>0</v>
      </c>
      <c r="NF22" s="81">
        <f>'Inbound SOS &amp; EOD'!NF55</f>
        <v>0</v>
      </c>
      <c r="NG22" s="81">
        <f>'Inbound SOS &amp; EOD'!NG55</f>
        <v>0</v>
      </c>
      <c r="NH22" s="81">
        <f>'Inbound SOS &amp; EOD'!NH55</f>
        <v>0</v>
      </c>
      <c r="NI22" s="81">
        <f>'Inbound SOS &amp; EOD'!NI55</f>
        <v>0</v>
      </c>
      <c r="NJ22" s="81">
        <f>'Inbound SOS &amp; EOD'!NJ55</f>
        <v>0</v>
      </c>
      <c r="NK22" s="81">
        <f>'Inbound SOS &amp; EOD'!NK55</f>
        <v>0</v>
      </c>
      <c r="NL22" s="81">
        <f>'Inbound SOS &amp; EOD'!NL55</f>
        <v>0</v>
      </c>
      <c r="NM22" s="81">
        <f>'Inbound SOS &amp; EOD'!NM55</f>
        <v>0</v>
      </c>
      <c r="NN22" s="81">
        <f>'Inbound SOS &amp; EOD'!NN55</f>
        <v>0</v>
      </c>
      <c r="NO22" s="81">
        <f>'Inbound SOS &amp; EOD'!NO55</f>
        <v>0</v>
      </c>
      <c r="NP22" s="81">
        <f>'Inbound SOS &amp; EOD'!NP55</f>
        <v>0</v>
      </c>
      <c r="NQ22" s="81">
        <f>'Inbound SOS &amp; EOD'!NQ55</f>
        <v>0</v>
      </c>
      <c r="NR22" s="81">
        <f>'Inbound SOS &amp; EOD'!NR55</f>
        <v>0</v>
      </c>
      <c r="NS22" s="81">
        <f>'Inbound SOS &amp; EOD'!NS55</f>
        <v>0</v>
      </c>
      <c r="NT22" s="81">
        <f>'Inbound SOS &amp; EOD'!NT55</f>
        <v>0</v>
      </c>
      <c r="NU22" s="81">
        <f>'Inbound SOS &amp; EOD'!NU55</f>
        <v>0</v>
      </c>
      <c r="NV22" s="81">
        <f>'Inbound SOS &amp; EOD'!NV55</f>
        <v>0</v>
      </c>
      <c r="NW22" s="81">
        <f>'Inbound SOS &amp; EOD'!NW55</f>
        <v>0</v>
      </c>
      <c r="NX22" s="81">
        <f>'Inbound SOS &amp; EOD'!NX55</f>
        <v>0</v>
      </c>
      <c r="NY22" s="81">
        <f>'Inbound SOS &amp; EOD'!NY55</f>
        <v>0</v>
      </c>
      <c r="NZ22" s="81">
        <f>'Inbound SOS &amp; EOD'!NZ55</f>
        <v>0</v>
      </c>
      <c r="OA22" s="81">
        <f>'Inbound SOS &amp; EOD'!OA55</f>
        <v>0</v>
      </c>
      <c r="OB22" s="81">
        <f>'Inbound SOS &amp; EOD'!OB55</f>
        <v>0</v>
      </c>
      <c r="OC22" s="81">
        <f>'Inbound SOS &amp; EOD'!OC55</f>
        <v>0</v>
      </c>
      <c r="OD22" s="81">
        <f>'Inbound SOS &amp; EOD'!OD55</f>
        <v>0</v>
      </c>
      <c r="OE22" s="81">
        <f>'Inbound SOS &amp; EOD'!OE55</f>
        <v>0</v>
      </c>
      <c r="OF22" s="81">
        <f>'Inbound SOS &amp; EOD'!OF55</f>
        <v>0</v>
      </c>
      <c r="OG22" s="81">
        <f>'Inbound SOS &amp; EOD'!OG55</f>
        <v>0</v>
      </c>
      <c r="OH22" s="81">
        <f>'Inbound SOS &amp; EOD'!OH55</f>
        <v>0</v>
      </c>
      <c r="OI22" s="81">
        <f>'Inbound SOS &amp; EOD'!OI55</f>
        <v>0</v>
      </c>
      <c r="OJ22" s="81">
        <v>0</v>
      </c>
      <c r="OK22" s="81">
        <v>0</v>
      </c>
      <c r="OL22" s="81">
        <v>0</v>
      </c>
      <c r="OM22" s="81">
        <v>0</v>
      </c>
      <c r="ON22" s="81">
        <v>0</v>
      </c>
      <c r="OO22" s="81">
        <v>0</v>
      </c>
      <c r="OP22" s="81">
        <v>0</v>
      </c>
      <c r="OQ22" s="81">
        <v>0</v>
      </c>
      <c r="OR22" s="81">
        <v>0</v>
      </c>
      <c r="OS22" s="81">
        <v>0</v>
      </c>
      <c r="OT22" s="81">
        <v>0</v>
      </c>
      <c r="OU22" s="81">
        <v>0</v>
      </c>
      <c r="OV22" s="81">
        <v>0</v>
      </c>
      <c r="OW22" s="81">
        <v>0</v>
      </c>
      <c r="OX22" s="81">
        <v>0</v>
      </c>
    </row>
    <row r="23" spans="1:414" ht="15.75" customHeight="1">
      <c r="B23" s="1232"/>
      <c r="C23" s="1232"/>
      <c r="D23" s="1232"/>
      <c r="E23" s="1232"/>
      <c r="F23" s="1232"/>
      <c r="G23" s="1232"/>
      <c r="H23" s="1232"/>
      <c r="I23" s="1232"/>
      <c r="J23" s="1232"/>
      <c r="K23" s="1232"/>
      <c r="L23" s="1232"/>
      <c r="M23" s="1232"/>
      <c r="N23" s="1232"/>
      <c r="O23" s="1232"/>
      <c r="P23" s="1232"/>
      <c r="Q23" s="1232"/>
      <c r="R23" s="1232"/>
      <c r="S23" s="1232"/>
      <c r="T23" s="1232"/>
      <c r="U23" s="1232"/>
      <c r="V23" s="1232"/>
      <c r="W23" s="1232"/>
      <c r="X23" s="1232"/>
      <c r="Y23" s="1232"/>
      <c r="Z23" s="1232"/>
      <c r="AA23" s="1232"/>
      <c r="AB23" s="1232"/>
      <c r="AC23" s="1232"/>
      <c r="AD23" s="1232"/>
      <c r="AE23" s="1232"/>
      <c r="AF23" s="1232"/>
      <c r="AG23" s="1232"/>
      <c r="AH23" s="1232"/>
      <c r="AI23" s="1232"/>
      <c r="AJ23" s="1232"/>
      <c r="AK23" s="1232"/>
      <c r="AL23" s="1232"/>
      <c r="AM23" s="1232"/>
      <c r="AN23" s="1232"/>
      <c r="AO23" s="1232"/>
      <c r="AP23" s="1232"/>
      <c r="AQ23" s="1232"/>
      <c r="AR23" s="1232"/>
      <c r="AS23" s="1232"/>
      <c r="AT23" s="1232"/>
      <c r="AU23" s="1232"/>
      <c r="AV23" s="1232"/>
      <c r="AW23" s="1232"/>
      <c r="AX23" s="1232"/>
      <c r="AY23" s="1232"/>
      <c r="AZ23" s="1232"/>
      <c r="BA23" s="1232"/>
      <c r="BB23" s="1232"/>
      <c r="BC23" s="1232"/>
      <c r="BD23" s="1232"/>
      <c r="BE23" s="1232"/>
      <c r="BF23" s="1232"/>
      <c r="BG23" s="1232"/>
      <c r="BH23" s="1232"/>
      <c r="BI23" s="1232"/>
      <c r="BJ23" s="1232"/>
      <c r="BK23" s="1232"/>
      <c r="BL23" s="1232"/>
      <c r="BM23" s="1232"/>
      <c r="BN23" s="1232"/>
      <c r="BO23" s="1232"/>
      <c r="BP23" s="1232"/>
      <c r="BQ23" s="1232"/>
      <c r="BR23" s="1232"/>
      <c r="BS23" s="1232"/>
      <c r="BT23" s="1232"/>
      <c r="BU23" s="1232"/>
      <c r="BV23" s="1232"/>
      <c r="BW23" s="1232"/>
      <c r="BX23" s="1232"/>
      <c r="BY23" s="1232"/>
      <c r="BZ23" s="1232"/>
      <c r="CA23" s="1232"/>
      <c r="CB23" s="1232"/>
      <c r="CC23" s="1232"/>
      <c r="CD23" s="1232"/>
      <c r="CE23" s="1232"/>
      <c r="CF23" s="1232"/>
      <c r="CG23" s="1232"/>
      <c r="CH23" s="1232"/>
      <c r="CI23" s="1232"/>
      <c r="CJ23" s="1232"/>
      <c r="CK23" s="1232"/>
      <c r="CL23" s="1232"/>
      <c r="CM23" s="1232"/>
      <c r="CN23" s="1232"/>
      <c r="CO23" s="1232"/>
      <c r="CP23" s="1232"/>
      <c r="CQ23" s="1232"/>
      <c r="CR23" s="1232"/>
      <c r="CS23" s="1232"/>
      <c r="CT23" s="1232"/>
      <c r="CU23" s="1232"/>
      <c r="CV23" s="1232"/>
      <c r="CW23" s="1232"/>
      <c r="CX23" s="1232"/>
      <c r="CY23" s="1232"/>
      <c r="CZ23" s="1232"/>
      <c r="DA23" s="1232"/>
      <c r="DB23" s="1232"/>
      <c r="DC23" s="1232"/>
      <c r="DD23" s="1232"/>
      <c r="DE23" s="1232"/>
      <c r="DF23" s="1232"/>
      <c r="DG23" s="1232"/>
      <c r="DH23" s="1232"/>
      <c r="DI23" s="1232"/>
      <c r="DJ23" s="1232"/>
      <c r="DK23" s="1232"/>
      <c r="DL23" s="1232"/>
      <c r="DM23" s="1232"/>
      <c r="DN23" s="1232"/>
      <c r="DO23" s="1232"/>
      <c r="DP23" s="1232"/>
      <c r="DQ23" s="1232"/>
      <c r="DR23" s="1232"/>
      <c r="DS23" s="1232"/>
      <c r="DT23" s="1232"/>
      <c r="DU23" s="1232"/>
      <c r="DV23" s="1232"/>
      <c r="DW23" s="1232"/>
      <c r="DX23" s="1232"/>
      <c r="DY23" s="1232"/>
      <c r="DZ23" s="1232"/>
      <c r="EA23" s="1232"/>
      <c r="EB23" s="1232"/>
      <c r="EC23" s="1232"/>
      <c r="ED23" s="1232"/>
      <c r="EE23" s="1232"/>
      <c r="EF23" s="1232"/>
      <c r="EG23" s="1232"/>
      <c r="EH23" s="1232"/>
      <c r="EI23" s="1232"/>
      <c r="EJ23" s="1232"/>
      <c r="EK23" s="1232"/>
      <c r="EL23" s="1232"/>
      <c r="EM23" s="1232"/>
      <c r="EN23" s="1232"/>
      <c r="EO23" s="1232"/>
      <c r="EP23" s="1232"/>
      <c r="EQ23" s="1232"/>
      <c r="ER23" s="1232"/>
      <c r="ES23" s="1232"/>
      <c r="ET23" s="1232"/>
      <c r="EU23" s="1232"/>
      <c r="EV23" s="1232"/>
      <c r="EW23" s="1232"/>
      <c r="EX23" s="1232"/>
      <c r="EY23" s="1232"/>
      <c r="EZ23" s="1232"/>
      <c r="FA23" s="1232"/>
      <c r="FB23" s="1232"/>
      <c r="FC23" s="1232"/>
      <c r="FD23" s="1232"/>
      <c r="FE23" s="1232"/>
      <c r="FF23" s="1232"/>
      <c r="FG23" s="1232"/>
      <c r="FH23" s="1232"/>
      <c r="FI23" s="1232"/>
      <c r="FJ23" s="1232"/>
      <c r="FK23" s="1232"/>
      <c r="FL23" s="1232"/>
      <c r="FM23" s="1232"/>
      <c r="FN23" s="1232"/>
      <c r="FO23" s="1232"/>
      <c r="FP23" s="1232"/>
      <c r="FQ23" s="1232"/>
      <c r="FR23" s="1232"/>
      <c r="FS23" s="1232"/>
      <c r="FT23" s="1232"/>
      <c r="FU23" s="1232"/>
      <c r="FV23" s="1232"/>
      <c r="FW23" s="1232"/>
      <c r="FX23" s="1232"/>
      <c r="FY23" s="1232"/>
      <c r="FZ23" s="1232"/>
      <c r="GA23" s="1232"/>
      <c r="GB23" s="1232"/>
      <c r="GC23" s="1232"/>
      <c r="GD23" s="1232"/>
      <c r="GE23" s="1232"/>
      <c r="GF23" s="1232"/>
      <c r="GG23" s="1232"/>
      <c r="GH23" s="1232"/>
      <c r="GI23" s="1232"/>
      <c r="GJ23" s="1232"/>
      <c r="GK23" s="1232"/>
      <c r="GL23" s="1232"/>
      <c r="GM23" s="1232"/>
      <c r="GN23" s="1232"/>
      <c r="GO23" s="1232"/>
      <c r="GP23" s="1232"/>
      <c r="GQ23" s="1232"/>
      <c r="GR23" s="1232"/>
      <c r="GS23" s="1232"/>
      <c r="GT23" s="1232"/>
      <c r="GU23" s="1232"/>
      <c r="GV23" s="1232"/>
      <c r="GW23" s="1232"/>
      <c r="GX23" s="1232"/>
      <c r="GY23" s="1232"/>
      <c r="GZ23" s="1232"/>
      <c r="HA23" s="1232"/>
      <c r="HB23" s="1232"/>
      <c r="HC23" s="1232"/>
      <c r="HD23" s="1232"/>
      <c r="HE23" s="1232"/>
      <c r="HF23" s="1232"/>
      <c r="HG23" s="1232"/>
      <c r="HH23" s="1232"/>
      <c r="HI23" s="1232"/>
      <c r="HJ23" s="1232"/>
      <c r="HK23" s="1232"/>
      <c r="HL23" s="1232"/>
      <c r="HM23" s="1232"/>
      <c r="HN23" s="1232"/>
      <c r="HO23" s="1232"/>
      <c r="HP23" s="1232"/>
      <c r="HQ23" s="1232"/>
      <c r="HR23" s="1232"/>
      <c r="HS23" s="1232"/>
      <c r="HT23" s="1232"/>
      <c r="HU23" s="1232"/>
      <c r="HV23" s="1232"/>
      <c r="HW23" s="1232"/>
      <c r="HX23" s="1232"/>
      <c r="HY23" s="1232"/>
      <c r="HZ23" s="1232"/>
      <c r="IA23" s="1232"/>
      <c r="IB23" s="1232"/>
      <c r="IC23" s="1232"/>
      <c r="ID23" s="1232"/>
      <c r="IE23" s="1232"/>
      <c r="IF23" s="1232"/>
      <c r="IG23" s="1232"/>
      <c r="IH23" s="1232"/>
      <c r="II23" s="1232"/>
      <c r="IJ23" s="1232"/>
      <c r="IK23" s="1232"/>
      <c r="IL23" s="1232"/>
      <c r="IM23" s="1232"/>
      <c r="IN23" s="1232"/>
      <c r="IO23" s="1232"/>
      <c r="IP23" s="1232"/>
      <c r="IQ23" s="1232"/>
      <c r="IR23" s="1232"/>
      <c r="IS23" s="1232"/>
      <c r="IT23" s="1232"/>
      <c r="IU23" s="1232"/>
      <c r="IV23" s="1232"/>
      <c r="IW23" s="1232"/>
      <c r="IX23" s="1232"/>
      <c r="IY23" s="1232"/>
      <c r="IZ23" s="1232"/>
      <c r="JA23" s="1232"/>
      <c r="JB23" s="1232"/>
      <c r="JC23" s="1232"/>
      <c r="JD23" s="1232"/>
      <c r="JE23" s="1232"/>
      <c r="JF23" s="1232"/>
      <c r="JG23" s="1232"/>
      <c r="JH23" s="1232"/>
      <c r="JI23" s="1232"/>
      <c r="JJ23" s="1232"/>
      <c r="JK23" s="1232"/>
      <c r="JL23" s="1232"/>
      <c r="JM23" s="1232"/>
      <c r="JN23" s="1232"/>
      <c r="JO23" s="1232"/>
      <c r="JP23" s="1232"/>
      <c r="JQ23" s="1232"/>
      <c r="JR23" s="1232"/>
      <c r="JS23" s="1232"/>
      <c r="JT23" s="1232"/>
      <c r="JU23" s="1232"/>
      <c r="JV23" s="1232"/>
      <c r="JW23" s="1232"/>
      <c r="JX23" s="1232"/>
      <c r="JY23" s="1232"/>
      <c r="JZ23" s="1232"/>
      <c r="KA23" s="1232"/>
      <c r="KB23" s="1232"/>
      <c r="KC23" s="1232"/>
      <c r="KD23" s="1232"/>
      <c r="KE23" s="1232"/>
      <c r="KF23" s="1232"/>
      <c r="KG23" s="1232"/>
      <c r="KH23" s="1232"/>
      <c r="KI23" s="1232"/>
      <c r="KJ23" s="1232"/>
      <c r="KK23" s="1232"/>
      <c r="KL23" s="1232"/>
      <c r="KM23" s="1232"/>
      <c r="KN23" s="1232"/>
      <c r="KO23" s="1232"/>
      <c r="KP23" s="1232"/>
      <c r="KQ23" s="1232"/>
      <c r="KR23" s="1232"/>
      <c r="KS23" s="1232"/>
      <c r="KT23" s="1232"/>
      <c r="KU23" s="1232"/>
      <c r="KV23" s="1232"/>
      <c r="KW23" s="1232"/>
      <c r="KX23" s="1232"/>
      <c r="KY23" s="1232"/>
      <c r="KZ23" s="1232"/>
      <c r="LA23" s="1232"/>
      <c r="LB23" s="1232"/>
      <c r="LC23" s="1232"/>
      <c r="LD23" s="1232"/>
      <c r="LE23" s="1232"/>
      <c r="LF23" s="1232"/>
      <c r="LG23" s="1232"/>
      <c r="LH23" s="1232"/>
      <c r="LI23" s="1232"/>
      <c r="LJ23" s="1232"/>
      <c r="LK23" s="1232"/>
      <c r="LL23" s="1232"/>
      <c r="LM23" s="1232"/>
      <c r="LN23" s="1232"/>
      <c r="LO23" s="1232"/>
      <c r="LP23" s="1232"/>
      <c r="LQ23" s="1232"/>
      <c r="LR23" s="1232"/>
      <c r="LS23" s="1232"/>
      <c r="LT23" s="1232"/>
      <c r="LU23" s="1232"/>
      <c r="LV23" s="1232"/>
      <c r="LW23" s="1232"/>
      <c r="LX23" s="1232"/>
      <c r="LY23" s="1232"/>
      <c r="LZ23" s="1232"/>
      <c r="MA23" s="1232"/>
      <c r="MB23" s="1232"/>
      <c r="MC23" s="1232"/>
      <c r="MD23" s="1232"/>
      <c r="ME23" s="1232"/>
      <c r="MF23" s="1232"/>
      <c r="MG23" s="1232"/>
      <c r="MH23" s="1232"/>
      <c r="MI23" s="1232"/>
      <c r="MJ23" s="1232"/>
      <c r="MK23" s="1232"/>
      <c r="ML23" s="1232"/>
      <c r="MM23" s="1232"/>
      <c r="MN23" s="1232"/>
      <c r="MO23" s="1232"/>
      <c r="MP23" s="1232"/>
      <c r="MQ23" s="1232"/>
      <c r="MR23" s="1232"/>
      <c r="MS23" s="1232"/>
      <c r="MT23" s="1232"/>
      <c r="MU23" s="1232"/>
      <c r="MV23" s="1232"/>
      <c r="MW23" s="1232"/>
      <c r="MX23" s="1232"/>
      <c r="MY23" s="1232"/>
      <c r="MZ23" s="1232"/>
      <c r="NA23" s="1232"/>
      <c r="NB23" s="1232"/>
      <c r="NC23" s="1232"/>
      <c r="ND23" s="1232"/>
      <c r="NE23" s="1232"/>
      <c r="NF23" s="1232"/>
      <c r="NG23" s="1232"/>
      <c r="NH23" s="1232"/>
      <c r="NI23" s="1232"/>
      <c r="NJ23" s="1232"/>
      <c r="NK23" s="1232"/>
      <c r="NL23" s="1232"/>
      <c r="NM23" s="1232"/>
      <c r="NN23" s="1232"/>
      <c r="NO23" s="1232"/>
      <c r="NP23" s="1232"/>
      <c r="NQ23" s="1232"/>
      <c r="NR23" s="1232"/>
      <c r="NS23" s="1232"/>
      <c r="NT23" s="1232"/>
      <c r="NU23" s="1232"/>
      <c r="NV23" s="1232"/>
      <c r="NW23" s="1232"/>
      <c r="NX23" s="1232"/>
      <c r="NY23" s="1232"/>
      <c r="NZ23" s="1232"/>
      <c r="OA23" s="1232"/>
      <c r="OB23" s="1232"/>
      <c r="OC23" s="1232"/>
      <c r="OD23" s="1232"/>
      <c r="OE23" s="1232"/>
      <c r="OF23" s="1232"/>
      <c r="OG23" s="1232"/>
      <c r="OH23" s="1232"/>
      <c r="OI23" s="1232"/>
      <c r="OJ23" s="1232"/>
      <c r="OK23" s="1232"/>
      <c r="OL23" s="1232"/>
      <c r="OM23" s="1232"/>
      <c r="ON23" s="1232"/>
      <c r="OO23" s="1232"/>
      <c r="OP23" s="1232"/>
      <c r="OQ23" s="1232"/>
      <c r="OR23" s="1232"/>
      <c r="OS23" s="1232"/>
      <c r="OT23" s="1232"/>
      <c r="OU23" s="1232"/>
      <c r="OV23" s="1232"/>
      <c r="OW23" s="1232"/>
      <c r="OX23" s="1232"/>
    </row>
  </sheetData>
  <mergeCells count="59">
    <mergeCell ref="C5:H8"/>
    <mergeCell ref="J5:O8"/>
    <mergeCell ref="Q5:V8"/>
    <mergeCell ref="X5:AC8"/>
    <mergeCell ref="AE5:AJ8"/>
    <mergeCell ref="AL5:AQ8"/>
    <mergeCell ref="AS5:AX8"/>
    <mergeCell ref="AZ5:BE8"/>
    <mergeCell ref="BG5:BL8"/>
    <mergeCell ref="BN5:BS8"/>
    <mergeCell ref="BU5:BZ8"/>
    <mergeCell ref="CB5:CG8"/>
    <mergeCell ref="CI5:CN8"/>
    <mergeCell ref="CP5:CU8"/>
    <mergeCell ref="CW5:DB8"/>
    <mergeCell ref="DD5:DI8"/>
    <mergeCell ref="DK5:DP8"/>
    <mergeCell ref="DR5:DW8"/>
    <mergeCell ref="DY5:ED8"/>
    <mergeCell ref="EF5:EK8"/>
    <mergeCell ref="EM5:ER8"/>
    <mergeCell ref="ET5:EY8"/>
    <mergeCell ref="FA5:FF8"/>
    <mergeCell ref="FH5:FM8"/>
    <mergeCell ref="FO5:FT8"/>
    <mergeCell ref="FV5:GA8"/>
    <mergeCell ref="GC5:GH8"/>
    <mergeCell ref="GJ5:GO8"/>
    <mergeCell ref="GQ5:GV8"/>
    <mergeCell ref="GX5:HC8"/>
    <mergeCell ref="HE5:HJ8"/>
    <mergeCell ref="HL5:HQ8"/>
    <mergeCell ref="HS5:HX8"/>
    <mergeCell ref="HZ5:IE8"/>
    <mergeCell ref="IG5:IL8"/>
    <mergeCell ref="IN5:IS8"/>
    <mergeCell ref="IU5:IZ8"/>
    <mergeCell ref="JB5:JG8"/>
    <mergeCell ref="JI5:JN8"/>
    <mergeCell ref="JP5:JU8"/>
    <mergeCell ref="JW5:KB8"/>
    <mergeCell ref="KD5:KI8"/>
    <mergeCell ref="KK5:KP8"/>
    <mergeCell ref="KR5:KW8"/>
    <mergeCell ref="KY5:LD8"/>
    <mergeCell ref="LF5:LK8"/>
    <mergeCell ref="LM5:LR8"/>
    <mergeCell ref="LT5:LY8"/>
    <mergeCell ref="MA5:MF8"/>
    <mergeCell ref="MH5:MM8"/>
    <mergeCell ref="NX5:OC8"/>
    <mergeCell ref="OE5:OJ8"/>
    <mergeCell ref="OL5:OQ8"/>
    <mergeCell ref="OS5:OX8"/>
    <mergeCell ref="MO5:MT8"/>
    <mergeCell ref="MV5:NA8"/>
    <mergeCell ref="NC5:NH8"/>
    <mergeCell ref="NJ5:NO8"/>
    <mergeCell ref="NQ5:NV8"/>
  </mergeCells>
  <conditionalFormatting sqref="B4:OX4">
    <cfRule type="cellIs" dxfId="71" priority="1" operator="greaterThan">
      <formula>3</formula>
    </cfRule>
  </conditionalFormatting>
  <pageMargins left="0" right="0" top="0" bottom="0" header="0" footer="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F4D17E-20DB-406F-9F48-D1614D0E2CDC}">
  <sheetPr>
    <tabColor rgb="FFC6E0B4"/>
    <pageSetUpPr fitToPage="1"/>
  </sheetPr>
  <dimension ref="A1:WPW105"/>
  <sheetViews>
    <sheetView topLeftCell="D1" workbookViewId="0">
      <selection activeCell="M30" sqref="M30"/>
    </sheetView>
  </sheetViews>
  <sheetFormatPr defaultColWidth="9.140625" defaultRowHeight="12.75"/>
  <cols>
    <col min="1" max="1" width="29.28515625" hidden="1" customWidth="1"/>
    <col min="2" max="2" width="5.85546875" hidden="1" customWidth="1"/>
    <col min="3" max="3" width="13.140625" hidden="1" customWidth="1"/>
    <col min="4" max="4" width="29.140625" bestFit="1" customWidth="1"/>
    <col min="5" max="5" width="13" hidden="1" customWidth="1"/>
    <col min="6" max="6" width="16.5703125" style="56" customWidth="1"/>
    <col min="7" max="7" width="35.5703125" customWidth="1"/>
    <col min="8" max="8" width="4" hidden="1" customWidth="1"/>
    <col min="9" max="9" width="9.140625" style="56" customWidth="1"/>
    <col min="10" max="11" width="17.42578125" customWidth="1"/>
    <col min="12" max="12" width="17.42578125" style="106" customWidth="1"/>
    <col min="13" max="13" width="19.85546875" style="56" bestFit="1" customWidth="1"/>
    <col min="14" max="14" width="9.140625" customWidth="1"/>
    <col min="15" max="15" width="9.140625" style="57" customWidth="1"/>
    <col min="16" max="16" width="20.28515625" bestFit="1" customWidth="1"/>
    <col min="17" max="17" width="14.28515625" customWidth="1"/>
    <col min="18" max="19" width="9.140625" customWidth="1"/>
    <col min="20" max="20" width="9.140625" style="58" customWidth="1"/>
    <col min="21" max="21" width="17.85546875" style="58" bestFit="1" customWidth="1"/>
    <col min="22" max="22" width="15.140625" style="58" bestFit="1" customWidth="1"/>
    <col min="23" max="26" width="9.140625" style="58" customWidth="1"/>
    <col min="27" max="27" width="30" style="58" bestFit="1" customWidth="1"/>
    <col min="28" max="28" width="31.42578125" bestFit="1" customWidth="1"/>
    <col min="29" max="29" width="32.85546875" bestFit="1" customWidth="1"/>
    <col min="30" max="30" width="22.85546875" bestFit="1" customWidth="1"/>
    <col min="31" max="31" width="32.85546875" bestFit="1" customWidth="1"/>
    <col min="32" max="32" width="38.140625" bestFit="1" customWidth="1"/>
    <col min="33" max="34" width="39.42578125" bestFit="1" customWidth="1"/>
    <col min="35" max="35" width="38.140625" bestFit="1" customWidth="1"/>
    <col min="36" max="36" width="9.140625" customWidth="1"/>
  </cols>
  <sheetData>
    <row r="1" spans="1:43" ht="15.75" customHeight="1">
      <c r="A1" s="212" t="str" cm="1">
        <f t="array" ref="A1">_xlfn.IFS(D5=0,"",D5&gt;0,D5)</f>
        <v xml:space="preserve">Adner Cardet </v>
      </c>
      <c r="B1" s="251" t="str" cm="1">
        <f t="array" ref="B1">_xlfn.IFS(F5=0,"",F5&gt;0,F5)</f>
        <v>x</v>
      </c>
      <c r="C1" s="58"/>
      <c r="D1" s="1591" t="s">
        <v>230</v>
      </c>
      <c r="E1" s="1591"/>
      <c r="F1" s="1591"/>
      <c r="G1" s="1591"/>
      <c r="H1" s="1591"/>
      <c r="I1" s="1591"/>
      <c r="J1" s="1591"/>
      <c r="K1" s="1591"/>
      <c r="L1" s="1591"/>
      <c r="M1" s="1591"/>
      <c r="N1" s="1013"/>
      <c r="O1" s="110"/>
      <c r="P1" s="134" t="s">
        <v>231</v>
      </c>
      <c r="Q1" s="135">
        <f ca="1">LOOKUP(TODAY(),'Deployment needs'!$2:$2,'Deployment needs'!$5:$5)</f>
        <v>5000</v>
      </c>
      <c r="R1" s="111" t="s">
        <v>210</v>
      </c>
      <c r="S1" s="111"/>
      <c r="T1" s="1013"/>
      <c r="U1" s="1013"/>
      <c r="V1" s="1013"/>
      <c r="W1" s="1013"/>
      <c r="X1" s="1013"/>
      <c r="Y1" s="1013"/>
      <c r="Z1" s="1592" t="s">
        <v>232</v>
      </c>
      <c r="AA1" s="339" t="s">
        <v>233</v>
      </c>
      <c r="AB1" s="339" t="s">
        <v>234</v>
      </c>
      <c r="AC1" s="339" t="s">
        <v>235</v>
      </c>
      <c r="AD1" s="339" t="s">
        <v>236</v>
      </c>
      <c r="AE1" s="1008" t="s">
        <v>237</v>
      </c>
      <c r="AF1" s="1008" t="s">
        <v>238</v>
      </c>
      <c r="AG1" s="340" t="s">
        <v>115</v>
      </c>
      <c r="AH1" s="340" t="str">
        <f>"Picking"&amp;"  "&amp;COUNTA(AH2:AH30)-COUNTBLANK(AH2:AH30)</f>
        <v>Picking  0</v>
      </c>
      <c r="AI1" s="340" t="str">
        <f>"Picking"&amp;"  "&amp;COUNTA(AI2:AI30)-COUNTBLANK(AI2:AI30)</f>
        <v>Picking  0</v>
      </c>
      <c r="AL1" s="1593" t="s">
        <v>239</v>
      </c>
      <c r="AM1" s="1593"/>
      <c r="AN1" s="1593"/>
      <c r="AO1" s="1593"/>
      <c r="AP1" s="1593"/>
      <c r="AQ1" s="1593"/>
    </row>
    <row r="2" spans="1:43" ht="14.25" customHeight="1">
      <c r="A2" s="212" t="str" cm="1">
        <f t="array" ref="A2">_xlfn.IFS(D6=0,"",D6&gt;0,D6)</f>
        <v>Alexcy Garcia</v>
      </c>
      <c r="B2" s="251" t="str" cm="1">
        <f t="array" ref="B2">_xlfn.IFS(F6=0,"",F6&gt;0,F6)</f>
        <v>x</v>
      </c>
      <c r="C2" s="58"/>
      <c r="D2" s="1591"/>
      <c r="E2" s="1591"/>
      <c r="F2" s="1591"/>
      <c r="G2" s="1591"/>
      <c r="H2" s="1591"/>
      <c r="I2" s="1591"/>
      <c r="J2" s="1591"/>
      <c r="K2" s="1591"/>
      <c r="L2" s="1591"/>
      <c r="M2" s="1591"/>
      <c r="O2" s="110" t="s">
        <v>210</v>
      </c>
      <c r="P2" s="101" t="s">
        <v>240</v>
      </c>
      <c r="Q2" s="102">
        <f ca="1">LOOKUP(TODAY(),'Deployment needs'!$2:$2,'Deployment needs'!$99:$99)</f>
        <v>0</v>
      </c>
      <c r="R2" s="111" t="s">
        <v>210</v>
      </c>
      <c r="S2" s="111"/>
      <c r="T2" s="1013"/>
      <c r="U2" s="1594" t="s">
        <v>241</v>
      </c>
      <c r="V2" s="1594"/>
      <c r="W2" s="1013" t="s">
        <v>242</v>
      </c>
      <c r="Y2" s="1013"/>
      <c r="Z2" s="1592"/>
      <c r="AA2" s="334" t="str" cm="1">
        <f t="array" ref="AA2">IFERROR(INDEX($A$1:$A$504,SMALL(IF($O$5=$B$1:$B$504,ROW($B$1:$B$504)-MIN(ROW($A$1:$A$504))+1,""), ROW()-1)),"")</f>
        <v/>
      </c>
      <c r="AB2" s="336" t="str" cm="1">
        <f t="array" ref="AB2">IFERROR(INDEX($A$1:$A$504,SMALL(IF($O$12=$B$1:$B$504,ROW($B$1:$B$504)-MIN(ROW($A$1:$A$504))+1,""), ROW()-1)),"")</f>
        <v/>
      </c>
      <c r="AC2" s="334" t="str" cm="1">
        <f t="array" ref="AC2">IFERROR(INDEX($A$1:$A$504,SMALL(IF($O$11=$B$1:$B$504,ROW($B$1:$B$504)-MIN(ROW($A$1:$A$504))+1,""), ROW()-1)),"")</f>
        <v/>
      </c>
      <c r="AD2" s="334" t="str" cm="1">
        <f t="array" ref="AD2">IFERROR(INDEX($A$1:$A$504,SMALL(IF($O$8=$B$1:$B$504,ROW($B$1:$B$504)-MIN(ROW($A$1:$A$504))+1,""), ROW()-1)),"")</f>
        <v/>
      </c>
      <c r="AE2" s="336" t="str" cm="1">
        <f t="array" ref="AE2">IFERROR(INDEX($A$1:$A$504,SMALL(IF($O$10=$B$1:$B$504,ROW($B$1:$B$504)-MIN(ROW($A$1:$A$504))+1,""), ROW()-1)),"")</f>
        <v/>
      </c>
      <c r="AF2" s="336" t="str" cm="1">
        <f t="array" ref="AF2">IFERROR(INDEX($A$1:$A$504,SMALL(IF($O$30=$B$1:$B$504,ROW($B$1:$B$504)-MIN(ROW($A$1:$A$504))+1,""), ROW()-1)),"")</f>
        <v/>
      </c>
      <c r="AG2" s="334" t="str" cm="1">
        <f t="array" ref="AG2">IFERROR(INDEX($A$1:$A$504,SMALL(IF($O$22=$B$1:$B$504,ROW($B$1:$B$504)-MIN(ROW($A$1:$A$504))+1,""), ROW()-1)),"")</f>
        <v/>
      </c>
      <c r="AH2" s="610" t="str" cm="1">
        <f t="array" ref="AH2">IFERROR(INDEX($A$1:$A$41,SMALL(IF($O$6=$B$1:$B$41,ROW($B$1:$B$41)-MIN(ROW($A$1:$A$41))+1,""), ROW()-1)),"")</f>
        <v/>
      </c>
      <c r="AI2" s="576" t="str" cm="1">
        <f t="array" ref="AI2">IFERROR(INDEX($A$45:$A$101,SMALL(IF($O$6=$B$45:$B$101,ROW($B$45:$B$101)-MIN(ROW($A$45:$A$101))+1,""), ROW()-1)),"")</f>
        <v/>
      </c>
      <c r="AL2" s="1016" t="s">
        <v>243</v>
      </c>
      <c r="AM2" s="1016" t="s">
        <v>14</v>
      </c>
      <c r="AN2" s="1016" t="s">
        <v>15</v>
      </c>
      <c r="AO2" s="1016" t="s">
        <v>16</v>
      </c>
      <c r="AP2" s="1016" t="s">
        <v>17</v>
      </c>
      <c r="AQ2" s="1016" t="s">
        <v>18</v>
      </c>
    </row>
    <row r="3" spans="1:43" ht="13.5" customHeight="1">
      <c r="A3" s="212" t="str" cm="1">
        <f t="array" ref="A3">_xlfn.IFS(D7=0,"",D7&gt;0,D7)</f>
        <v>Alexei Mastrapa Torres</v>
      </c>
      <c r="B3" s="251" t="str" cm="1">
        <f t="array" ref="B3">_xlfn.IFS(F7=0,"",F7&gt;0,F7)</f>
        <v>x</v>
      </c>
      <c r="C3" s="58"/>
      <c r="D3" s="1595" t="s">
        <v>244</v>
      </c>
      <c r="E3" s="1595"/>
      <c r="F3" s="1595"/>
      <c r="G3" s="1595"/>
      <c r="H3" s="1595"/>
      <c r="I3" s="1595"/>
      <c r="J3" s="1596" t="s">
        <v>245</v>
      </c>
      <c r="K3" s="1596"/>
      <c r="L3" s="1596"/>
      <c r="M3" s="1596"/>
      <c r="N3" s="1013"/>
      <c r="O3" s="110"/>
      <c r="P3" s="152" t="s">
        <v>246</v>
      </c>
      <c r="Q3" s="147">
        <f>X25+X26</f>
        <v>11280</v>
      </c>
      <c r="R3" s="111" t="s">
        <v>210</v>
      </c>
      <c r="S3" s="111" t="s">
        <v>210</v>
      </c>
      <c r="T3" s="113" t="s">
        <v>247</v>
      </c>
      <c r="U3" s="565">
        <v>85</v>
      </c>
      <c r="V3" s="114" t="s">
        <v>248</v>
      </c>
      <c r="W3" s="1013"/>
      <c r="X3" s="1013"/>
      <c r="Y3" s="1013"/>
      <c r="Z3" s="1592"/>
      <c r="AA3" s="334" t="str" cm="1">
        <f t="array" ref="AA3">IFERROR(INDEX($A$1:$A$504,SMALL(IF($O$5=$B$1:$B$504,ROW($B$1:$B$504)-MIN(ROW($A$1:$A$504))+1,""), ROW()-1)),"")</f>
        <v/>
      </c>
      <c r="AB3" s="336" t="str" cm="1">
        <f t="array" ref="AB3">IFERROR(INDEX($A$1:$A$504,SMALL(IF($O$12=$B$1:$B$504,ROW($B$1:$B$504)-MIN(ROW($A$1:$A$504))+1,""), ROW()-1)),"")</f>
        <v/>
      </c>
      <c r="AC3" s="334" t="str" cm="1">
        <f t="array" ref="AC3">IFERROR(INDEX($A$1:$A$504,SMALL(IF($O$11=$B$1:$B$504,ROW($B$1:$B$504)-MIN(ROW($A$1:$A$504))+1,""), ROW()-1)),"")</f>
        <v/>
      </c>
      <c r="AD3" s="334" t="str" cm="1">
        <f t="array" ref="AD3">IFERROR(INDEX($A$1:$A$504,SMALL(IF($O$8=$B$1:$B$504,ROW($B$1:$B$504)-MIN(ROW($A$1:$A$504))+1,""), ROW()-1)),"")</f>
        <v/>
      </c>
      <c r="AE3" s="336" t="str" cm="1">
        <f t="array" ref="AE3">IFERROR(INDEX($A$1:$A$504,SMALL(IF($O$10=$B$1:$B$504,ROW($B$1:$B$504)-MIN(ROW($A$1:$A$504))+1,""), ROW()-1)),"")</f>
        <v/>
      </c>
      <c r="AF3" s="336" t="str" cm="1">
        <f t="array" ref="AF3">IFERROR(INDEX($A$1:$A$504,SMALL(IF($O$30=$B$1:$B$504,ROW($B$1:$B$504)-MIN(ROW($A$1:$A$504))+1,""), ROW()-1)),"")</f>
        <v/>
      </c>
      <c r="AG3" s="334" t="str" cm="1">
        <f t="array" ref="AG3">IFERROR(INDEX($A$1:$A$504,SMALL(IF($O$22=$B$1:$B$504,ROW($B$1:$B$504)-MIN(ROW($A$1:$A$504))+1,""), ROW()-1)),"")</f>
        <v/>
      </c>
      <c r="AH3" s="610" t="str" cm="1">
        <f t="array" ref="AH3">IFERROR(INDEX($A$1:$A$44,SMALL(IF($O$6=$B$1:$B$44,ROW($B$1:$B$44)-MIN(ROW($A$1:$A$44))+1,""), ROW()-1)),"")</f>
        <v/>
      </c>
      <c r="AI3" s="576" t="str" cm="1">
        <f t="array" ref="AI3">IFERROR(INDEX($A$45:$A$507,SMALL(IF($O$6=$B$45:$B$507,ROW($B$45:$B$507)-MIN(ROW($A$45:$A$507))+1,""), ROW()-1)),"")</f>
        <v/>
      </c>
      <c r="AL3" s="1597" t="s">
        <v>249</v>
      </c>
      <c r="AM3" s="314" t="s">
        <v>250</v>
      </c>
      <c r="AN3" s="314" t="s">
        <v>251</v>
      </c>
      <c r="AO3" s="314" t="s">
        <v>252</v>
      </c>
      <c r="AP3" s="314" t="s">
        <v>253</v>
      </c>
      <c r="AQ3" s="314"/>
    </row>
    <row r="4" spans="1:43" ht="15.75" customHeight="1">
      <c r="A4" s="212" t="str" cm="1">
        <f t="array" ref="A4">_xlfn.IFS(D8=0,"",D8&gt;0,D8)</f>
        <v>Alma Mehic</v>
      </c>
      <c r="B4" s="251" t="str" cm="1">
        <f t="array" ref="B4">_xlfn.IFS(F8=0,"",F8&gt;0,F8)</f>
        <v>x</v>
      </c>
      <c r="C4" s="58"/>
      <c r="D4" s="1598" t="s">
        <v>254</v>
      </c>
      <c r="E4" s="1598"/>
      <c r="F4" s="535"/>
      <c r="G4" s="1599" t="s">
        <v>254</v>
      </c>
      <c r="H4" s="1599"/>
      <c r="I4" s="489" t="s">
        <v>210</v>
      </c>
      <c r="J4" s="1600" t="s">
        <v>254</v>
      </c>
      <c r="K4" s="1600"/>
      <c r="L4" s="490" t="s">
        <v>255</v>
      </c>
      <c r="M4" s="535" t="s">
        <v>256</v>
      </c>
      <c r="N4" s="1013"/>
      <c r="O4" s="108" t="s">
        <v>257</v>
      </c>
      <c r="P4" s="1019" t="s">
        <v>258</v>
      </c>
      <c r="Q4" s="154">
        <f ca="1">TODAY()</f>
        <v>46189</v>
      </c>
      <c r="R4" s="156" t="s">
        <v>259</v>
      </c>
      <c r="S4" s="145" t="s">
        <v>260</v>
      </c>
      <c r="T4" s="113" t="s">
        <v>247</v>
      </c>
      <c r="U4" s="566">
        <v>45617</v>
      </c>
      <c r="V4" s="114" t="s">
        <v>261</v>
      </c>
      <c r="W4" s="1013">
        <v>1</v>
      </c>
      <c r="X4" s="1013"/>
      <c r="Y4" s="1013"/>
      <c r="Z4" s="1592"/>
      <c r="AA4" s="334" t="str" cm="1">
        <f t="array" ref="AA4">IFERROR(INDEX($A$1:$A$504,SMALL(IF($O$5=$B$1:$B$504,ROW($B$1:$B$504)-MIN(ROW($A$1:$A$504))+1,""), ROW()-1)),"")</f>
        <v/>
      </c>
      <c r="AB4" s="336" t="str" cm="1">
        <f t="array" ref="AB4">IFERROR(INDEX($A$1:$A$504,SMALL(IF($O$12=$B$1:$B$504,ROW($B$1:$B$504)-MIN(ROW($A$1:$A$504))+1,""), ROW()-1)),"")</f>
        <v/>
      </c>
      <c r="AC4" s="334" t="str" cm="1">
        <f t="array" ref="AC4">IFERROR(INDEX($A$1:$A$504,SMALL(IF($O$11=$B$1:$B$504,ROW($B$1:$B$504)-MIN(ROW($A$1:$A$504))+1,""), ROW()-1)),"")</f>
        <v/>
      </c>
      <c r="AD4" s="334" t="str" cm="1">
        <f t="array" ref="AD4">IFERROR(INDEX($A$1:$A$504,SMALL(IF($O$8=$B$1:$B$504,ROW($B$1:$B$504)-MIN(ROW($A$1:$A$504))+1,""), ROW()-1)),"")</f>
        <v/>
      </c>
      <c r="AE4" s="336" t="str" cm="1">
        <f t="array" ref="AE4">IFERROR(INDEX($A$1:$A$504,SMALL(IF($O$10=$B$1:$B$504,ROW($B$1:$B$504)-MIN(ROW($A$1:$A$504))+1,""), ROW()-1)),"")</f>
        <v/>
      </c>
      <c r="AF4" s="336" t="str" cm="1">
        <f t="array" ref="AF4">IFERROR(INDEX($A$1:$A$504,SMALL(IF($O$30=$B$1:$B$504,ROW($B$1:$B$504)-MIN(ROW($A$1:$A$504))+1,""), ROW()-1)),"")</f>
        <v/>
      </c>
      <c r="AG4" s="334" t="str" cm="1">
        <f t="array" ref="AG4">IFERROR(INDEX($A$1:$A$504,SMALL(IF($O$22=$B$1:$B$504,ROW($B$1:$B$504)-MIN(ROW($A$1:$A$504))+1,""), ROW()-1)),"")</f>
        <v/>
      </c>
      <c r="AH4" s="610" t="str" cm="1">
        <f t="array" ref="AH4">IFERROR(INDEX($A$1:$A$44,SMALL(IF($O$6=$B$1:$B$44,ROW($B$1:$B$44)-MIN(ROW($A$1:$A$44))+1,""), ROW()-1)),"")</f>
        <v/>
      </c>
      <c r="AI4" s="576" t="str" cm="1">
        <f t="array" ref="AI4">IFERROR(INDEX($A$45:$A$507,SMALL(IF($O$6=$B$45:$B$507,ROW($B$45:$B$507)-MIN(ROW($A$45:$A$507))+1,""), ROW()-1)),"")</f>
        <v/>
      </c>
      <c r="AL4" s="1597"/>
      <c r="AM4" s="314" t="s">
        <v>262</v>
      </c>
      <c r="AN4" s="314" t="s">
        <v>263</v>
      </c>
      <c r="AO4" s="314" t="s">
        <v>264</v>
      </c>
      <c r="AP4" s="314" t="s">
        <v>250</v>
      </c>
      <c r="AQ4" s="314"/>
    </row>
    <row r="5" spans="1:43" ht="22.5" customHeight="1">
      <c r="A5" s="212" t="str" cm="1">
        <f t="array" ref="A5">_xlfn.IFS(D9=0,"",D9&gt;0,D9)</f>
        <v>Ana Suarez Vega</v>
      </c>
      <c r="B5" s="251" t="str" cm="1">
        <f t="array" ref="B5">_xlfn.IFS(F9=0,"",F9&gt;0,F9)</f>
        <v>x</v>
      </c>
      <c r="C5" s="58"/>
      <c r="D5" s="829" t="s">
        <v>265</v>
      </c>
      <c r="E5" s="830"/>
      <c r="F5" s="831" t="s">
        <v>266</v>
      </c>
      <c r="G5" s="832" t="s">
        <v>267</v>
      </c>
      <c r="H5" s="833"/>
      <c r="I5" s="834" t="s">
        <v>266</v>
      </c>
      <c r="J5" s="1601" t="s">
        <v>254</v>
      </c>
      <c r="K5" s="357"/>
      <c r="L5" s="534"/>
      <c r="M5" s="230" t="str">
        <f t="shared" ref="M5:M10" si="0">IF(L5&lt;&gt;0,_xlfn.XLOOKUP(L5,$O$5:$O$45,$P$5:$P$45),"")</f>
        <v/>
      </c>
      <c r="N5" s="1013"/>
      <c r="O5" s="261" t="s">
        <v>268</v>
      </c>
      <c r="P5" s="149" t="s">
        <v>86</v>
      </c>
      <c r="Q5" s="155">
        <f>COUNTIFS($F$5:$L$43,O5)</f>
        <v>0</v>
      </c>
      <c r="R5" s="409">
        <f>'1st Shift'!Q3</f>
        <v>422</v>
      </c>
      <c r="S5" s="146">
        <f ca="1">LOOKUP(TODAY(),'Deployment needs'!$2:$2,'Deployment needs'!104:104)</f>
        <v>0</v>
      </c>
      <c r="T5" s="113" t="s">
        <v>247</v>
      </c>
      <c r="U5" s="566">
        <v>45617</v>
      </c>
      <c r="V5" s="114" t="s">
        <v>269</v>
      </c>
      <c r="W5" s="58">
        <v>1</v>
      </c>
      <c r="X5" s="1013"/>
      <c r="Y5" s="1013"/>
      <c r="Z5" s="1592"/>
      <c r="AA5" s="334" t="str" cm="1">
        <f t="array" ref="AA5">IFERROR(INDEX($A$1:$A$504,SMALL(IF($O$5=$B$1:$B$504,ROW($B$1:$B$504)-MIN(ROW($A$1:$A$504))+1,""), ROW()-1)),"")</f>
        <v/>
      </c>
      <c r="AB5" s="339" t="s">
        <v>270</v>
      </c>
      <c r="AC5" s="334" t="str" cm="1">
        <f t="array" ref="AC5">IFERROR(INDEX($A$1:$A$504,SMALL(IF($O$11=$B$1:$B$504,ROW($B$1:$B$504)-MIN(ROW($A$1:$A$504))+1,""), ROW()-1)),"")</f>
        <v/>
      </c>
      <c r="AD5" s="334" t="str" cm="1">
        <f t="array" ref="AD5">IFERROR(INDEX($A$1:$A$504,SMALL(IF($O$8=$B$1:$B$504,ROW($B$1:$B$504)-MIN(ROW($A$1:$A$504))+1,""), ROW()-1)),"")</f>
        <v/>
      </c>
      <c r="AE5" s="336" t="str" cm="1">
        <f t="array" ref="AE5">IFERROR(INDEX($A$1:$A$504,SMALL(IF($O$10=$B$1:$B$504,ROW($B$1:$B$504)-MIN(ROW($A$1:$A$504))+1,""), ROW()-1)),"")</f>
        <v/>
      </c>
      <c r="AF5" s="336" t="str" cm="1">
        <f t="array" ref="AF5">IFERROR(INDEX($A$1:$A$504,SMALL(IF($O$30=$B$1:$B$504,ROW($B$1:$B$504)-MIN(ROW($A$1:$A$504))+1,""), ROW()-1)),"")</f>
        <v/>
      </c>
      <c r="AG5" s="334" t="str" cm="1">
        <f t="array" ref="AG5">IFERROR(INDEX($A$1:$A$504,SMALL(IF($O$22=$B$1:$B$504,ROW($B$1:$B$504)-MIN(ROW($A$1:$A$504))+1,""), ROW()-1)),"")</f>
        <v/>
      </c>
      <c r="AH5" s="610" t="str" cm="1">
        <f t="array" ref="AH5">IFERROR(INDEX($A$1:$A$44,SMALL(IF($O$6=$B$1:$B$44,ROW($B$1:$B$44)-MIN(ROW($A$1:$A$44))+1,""), ROW()-1)),"")</f>
        <v/>
      </c>
      <c r="AI5" s="576" t="str" cm="1">
        <f t="array" ref="AI5">IFERROR(INDEX($A$45:$A$507,SMALL(IF($O$6=$B$45:$B$507,ROW($B$45:$B$507)-MIN(ROW($A$45:$A$507))+1,""), ROW()-1)),"")</f>
        <v/>
      </c>
      <c r="AL5" s="1597"/>
      <c r="AM5" s="314"/>
      <c r="AN5" s="314"/>
      <c r="AO5" s="314"/>
      <c r="AP5" s="314"/>
      <c r="AQ5" s="314"/>
    </row>
    <row r="6" spans="1:43" ht="22.5" customHeight="1">
      <c r="A6" s="212" t="str" cm="1">
        <f t="array" ref="A6">_xlfn.IFS(D10=0,"",D10&gt;0,D10)</f>
        <v>Ana Virginia Gutierrez</v>
      </c>
      <c r="B6" s="251" t="str" cm="1">
        <f t="array" ref="B6">_xlfn.IFS(F10=0,"",F10&gt;0,F10)</f>
        <v>x</v>
      </c>
      <c r="C6" s="58"/>
      <c r="D6" s="835" t="s">
        <v>271</v>
      </c>
      <c r="E6" s="835"/>
      <c r="F6" s="836" t="s">
        <v>266</v>
      </c>
      <c r="G6" s="837" t="s">
        <v>272</v>
      </c>
      <c r="H6" s="837"/>
      <c r="I6" s="834" t="s">
        <v>266</v>
      </c>
      <c r="J6" s="1601"/>
      <c r="K6" s="357"/>
      <c r="L6" s="534"/>
      <c r="M6" s="230" t="str">
        <f t="shared" si="0"/>
        <v/>
      </c>
      <c r="N6" s="1013" t="s">
        <v>210</v>
      </c>
      <c r="O6" s="261" t="s">
        <v>273</v>
      </c>
      <c r="P6" s="149" t="s">
        <v>274</v>
      </c>
      <c r="Q6" s="155">
        <f>COUNTIFS($F$5:$L$43,O6)</f>
        <v>0</v>
      </c>
      <c r="R6" s="389">
        <f>'1st Shift'!Q4</f>
        <v>0</v>
      </c>
      <c r="S6" s="146">
        <f ca="1">LOOKUP(TODAY(),'Deployment needs'!$2:$2,'Deployment needs'!100:100)</f>
        <v>0</v>
      </c>
      <c r="T6" s="113" t="s">
        <v>247</v>
      </c>
      <c r="U6" s="566">
        <v>45617</v>
      </c>
      <c r="V6" s="114" t="s">
        <v>275</v>
      </c>
      <c r="W6" s="58">
        <v>1</v>
      </c>
      <c r="X6" s="1013" t="s">
        <v>210</v>
      </c>
      <c r="Y6" s="1013"/>
      <c r="Z6" s="1592"/>
      <c r="AA6" s="334" t="str" cm="1">
        <f t="array" ref="AA6">IFERROR(INDEX($A$1:$A$504,SMALL(IF($O$5=$B$1:$B$504,ROW($B$1:$B$504)-MIN(ROW($A$1:$A$504))+1,""), ROW()-1)),"")</f>
        <v/>
      </c>
      <c r="AB6" s="334" t="str" cm="1">
        <f t="array" ref="AB6">IFERROR(INDEX($A$1:$A$504,SMALL(IF($O$7=$B$1:$B$504,ROW($B$1:$B$504)-MIN(ROW($A$1:$A$504))+1,""), ROW()-5)),"")</f>
        <v/>
      </c>
      <c r="AC6" s="334" t="str" cm="1">
        <f t="array" ref="AC6">IFERROR(INDEX($A$1:$A$504,SMALL(IF($O$11=$B$1:$B$504,ROW($B$1:$B$504)-MIN(ROW($A$1:$A$504))+1,""), ROW()-1)),"")</f>
        <v/>
      </c>
      <c r="AD6" s="334" t="str" cm="1">
        <f t="array" ref="AD6">IFERROR(INDEX($A$1:$A$504,SMALL(IF($O$8=$B$1:$B$504,ROW($B$1:$B$504)-MIN(ROW($A$1:$A$504))+1,""), ROW()-1)),"")</f>
        <v/>
      </c>
      <c r="AE6" s="1017" t="s">
        <v>276</v>
      </c>
      <c r="AF6" s="336" t="str" cm="1">
        <f t="array" ref="AF6">IFERROR(INDEX($A$1:$A$504,SMALL(IF($O$30=$B$1:$B$504,ROW($B$1:$B$504)-MIN(ROW($A$1:$A$504))+1,""), ROW()-1)),"")</f>
        <v/>
      </c>
      <c r="AG6" s="334" t="str" cm="1">
        <f t="array" ref="AG6">IFERROR(INDEX($A$1:$A$504,SMALL(IF($O$22=$B$1:$B$504,ROW($B$1:$B$504)-MIN(ROW($A$1:$A$504))+1,""), ROW()-1)),"")</f>
        <v/>
      </c>
      <c r="AH6" s="610" t="str" cm="1">
        <f t="array" ref="AH6">IFERROR(INDEX($A$1:$A$44,SMALL(IF($O$6=$B$1:$B$44,ROW($B$1:$B$44)-MIN(ROW($A$1:$A$44))+1,""), ROW()-1)),"")</f>
        <v/>
      </c>
      <c r="AI6" s="576" t="str" cm="1">
        <f t="array" ref="AI6">IFERROR(INDEX($A$45:$A$507,SMALL(IF($O$6=$B$45:$B$507,ROW($B$45:$B$507)-MIN(ROW($A$45:$A$507))+1,""), ROW()-1)),"")</f>
        <v/>
      </c>
      <c r="AL6" s="1597"/>
      <c r="AM6" s="314"/>
      <c r="AN6" s="314"/>
      <c r="AO6" s="314"/>
      <c r="AP6" s="314"/>
      <c r="AQ6" s="314"/>
    </row>
    <row r="7" spans="1:43" ht="22.5" customHeight="1">
      <c r="A7" s="212" t="str" cm="1">
        <f t="array" ref="A7">_xlfn.IFS(D11=0,"",D11&gt;0,D11)</f>
        <v>Brayden Abril Heredia</v>
      </c>
      <c r="B7" s="251" t="str" cm="1">
        <f t="array" ref="B7">_xlfn.IFS(F11=0,"",F11&gt;0,F11)</f>
        <v>x</v>
      </c>
      <c r="C7" s="58"/>
      <c r="D7" s="835" t="s">
        <v>277</v>
      </c>
      <c r="E7" s="835"/>
      <c r="F7" s="838" t="s">
        <v>266</v>
      </c>
      <c r="G7" s="1602" t="s">
        <v>278</v>
      </c>
      <c r="H7" s="1602"/>
      <c r="I7" s="834" t="s">
        <v>266</v>
      </c>
      <c r="J7" s="1601"/>
      <c r="K7" s="357"/>
      <c r="L7" s="534"/>
      <c r="M7" s="230" t="str">
        <f t="shared" si="0"/>
        <v/>
      </c>
      <c r="O7" s="261" t="s">
        <v>279</v>
      </c>
      <c r="P7" s="149" t="s">
        <v>280</v>
      </c>
      <c r="Q7" s="155">
        <f>COUNTIFS($F$5:$L$43,O7)</f>
        <v>0</v>
      </c>
      <c r="R7" s="99">
        <f>COUNTIFS($F$5:$L$43,P7)</f>
        <v>0</v>
      </c>
      <c r="S7" s="146">
        <f ca="1">LOOKUP(TODAY(),'Deployment needs'!$2:$2,'Deployment needs'!101:101)</f>
        <v>0</v>
      </c>
      <c r="T7" s="113" t="s">
        <v>247</v>
      </c>
      <c r="U7" s="566">
        <v>45617</v>
      </c>
      <c r="V7" s="114" t="s">
        <v>281</v>
      </c>
      <c r="W7" s="58">
        <v>1</v>
      </c>
      <c r="X7" s="1013" t="s">
        <v>210</v>
      </c>
      <c r="Y7" s="1013"/>
      <c r="Z7" s="1592"/>
      <c r="AA7" s="334" t="str" cm="1">
        <f t="array" ref="AA7">IFERROR(INDEX($A$1:$A$504,SMALL(IF($O$5=$B$1:$B$504,ROW($B$1:$B$504)-MIN(ROW($A$1:$A$504))+1,""), ROW()-1)),"")</f>
        <v/>
      </c>
      <c r="AB7" s="334" t="str" cm="1">
        <f t="array" ref="AB7">IFERROR(INDEX($A$1:$A$504,SMALL(IF($O$7=$B$1:$B$504,ROW($B$1:$B$504)-MIN(ROW($A$1:$A$504))+1,""), ROW()-5)),"")</f>
        <v/>
      </c>
      <c r="AC7" s="334" t="str" cm="1">
        <f t="array" ref="AC7">IFERROR(INDEX($A$1:$A$504,SMALL(IF($O$11=$B$1:$B$504,ROW($B$1:$B$504)-MIN(ROW($A$1:$A$504))+1,""), ROW()-1)),"")</f>
        <v/>
      </c>
      <c r="AD7" s="334" t="str" cm="1">
        <f t="array" ref="AD7">IFERROR(INDEX($A$1:$A$504,SMALL(IF($O$8=$B$1:$B$504,ROW($B$1:$B$504)-MIN(ROW($A$1:$A$504))+1,""), ROW()-1)),"")</f>
        <v/>
      </c>
      <c r="AE7" s="335" t="str" cm="1">
        <f t="array" ref="AE7">IFERROR(INDEX($A$1:$A$504,SMALL(IF($O$9=$B$1:$B$504,ROW($B$1:$B$504)-MIN(ROW($A$1:$A$504))+1,""), ROW()-6)),"")</f>
        <v/>
      </c>
      <c r="AF7" s="336" t="str" cm="1">
        <f t="array" ref="AF7">IFERROR(INDEX($A$1:$A$504,SMALL(IF($O$30=$B$1:$B$504,ROW($B$1:$B$504)-MIN(ROW($A$1:$A$504))+1,""), ROW()-1)),"")</f>
        <v/>
      </c>
      <c r="AG7" s="334" t="str" cm="1">
        <f t="array" ref="AG7">IFERROR(INDEX($A$1:$A$504,SMALL(IF($O$22=$B$1:$B$504,ROW($B$1:$B$504)-MIN(ROW($A$1:$A$504))+1,""), ROW()-1)),"")</f>
        <v/>
      </c>
      <c r="AH7" s="610" t="str" cm="1">
        <f t="array" ref="AH7">IFERROR(INDEX($A$1:$A$44,SMALL(IF($O$6=$B$1:$B$44,ROW($B$1:$B$44)-MIN(ROW($A$1:$A$44))+1,""), ROW()-1)),"")</f>
        <v/>
      </c>
      <c r="AI7" s="576" t="str" cm="1">
        <f t="array" ref="AI7">IFERROR(INDEX($A$45:$A$507,SMALL(IF($O$6=$B$45:$B$507,ROW($B$45:$B$507)-MIN(ROW($A$45:$A$507))+1,""), ROW()-1)),"")</f>
        <v/>
      </c>
      <c r="AL7" s="1603" t="s">
        <v>282</v>
      </c>
      <c r="AM7" s="315" t="s">
        <v>283</v>
      </c>
      <c r="AN7" s="315" t="s">
        <v>284</v>
      </c>
      <c r="AO7" s="315" t="s">
        <v>285</v>
      </c>
      <c r="AP7" s="315" t="s">
        <v>286</v>
      </c>
      <c r="AQ7" s="315"/>
    </row>
    <row r="8" spans="1:43" ht="22.5" customHeight="1">
      <c r="A8" s="212" t="str" cm="1">
        <f t="array" ref="A8">_xlfn.IFS(D12=0,"",D12&gt;0,D12)</f>
        <v>Bruno Bien-Aime</v>
      </c>
      <c r="B8" s="251" t="str" cm="1">
        <f t="array" ref="B8">_xlfn.IFS(F12=0,"",F12&gt;0,F12)</f>
        <v>x</v>
      </c>
      <c r="C8" s="58"/>
      <c r="D8" s="835" t="s">
        <v>287</v>
      </c>
      <c r="E8" s="835"/>
      <c r="F8" s="839" t="s">
        <v>266</v>
      </c>
      <c r="G8" s="837" t="s">
        <v>288</v>
      </c>
      <c r="H8" s="837"/>
      <c r="I8" s="834" t="s">
        <v>266</v>
      </c>
      <c r="J8" s="1601"/>
      <c r="K8" s="357"/>
      <c r="L8" s="534"/>
      <c r="M8" s="230" t="str">
        <f t="shared" si="0"/>
        <v/>
      </c>
      <c r="N8" s="1013"/>
      <c r="O8" s="261" t="s">
        <v>289</v>
      </c>
      <c r="P8" s="149" t="s">
        <v>236</v>
      </c>
      <c r="Q8" s="155">
        <f t="shared" ref="Q8:Q21" si="1">COUNTIFS($F$5:$L$43,O8)</f>
        <v>0</v>
      </c>
      <c r="R8" s="1604"/>
      <c r="S8" s="146" cm="1">
        <f t="array" aca="1" ref="S8" ca="1">LOOKUP(TODAY(),'Deployment needs'!$2:$2,('Deployment needs'!103:103+'Deployment needs'!102:102))</f>
        <v>0</v>
      </c>
      <c r="T8" s="113" t="s">
        <v>247</v>
      </c>
      <c r="U8" s="569">
        <v>4.0999999999999996</v>
      </c>
      <c r="V8" s="118" t="s">
        <v>290</v>
      </c>
      <c r="W8" s="1013"/>
      <c r="X8" s="1013"/>
      <c r="Y8" s="1013"/>
      <c r="Z8" s="1592"/>
      <c r="AA8" s="1017" t="s">
        <v>291</v>
      </c>
      <c r="AB8" s="334" t="str" cm="1">
        <f t="array" ref="AB8">IFERROR(INDEX($A$1:$A$504,SMALL(IF($O$7=$B$1:$B$504,ROW($B$1:$B$504)-MIN(ROW($A$1:$A$504))+1,""), ROW()-5)),"")</f>
        <v/>
      </c>
      <c r="AC8" s="334" t="str" cm="1">
        <f t="array" ref="AC8">IFERROR(INDEX($A$1:$A$504,SMALL(IF($O$11=$B$1:$B$504,ROW($B$1:$B$504)-MIN(ROW($A$1:$A$504))+1,""), ROW()-1)),"")</f>
        <v/>
      </c>
      <c r="AD8" s="334" t="str" cm="1">
        <f t="array" ref="AD8">IFERROR(INDEX($A$1:$A$504,SMALL(IF($O$8=$B$1:$B$504,ROW($B$1:$B$504)-MIN(ROW($A$1:$A$504))+1,""), ROW()-1)),"")</f>
        <v/>
      </c>
      <c r="AE8" s="335" t="str" cm="1">
        <f t="array" ref="AE8">IFERROR(INDEX($A$1:$A$504,SMALL(IF($O$9=$B$1:$B$504,ROW($B$1:$B$504)-MIN(ROW($A$1:$A$504))+1,""), ROW()-6)),"")</f>
        <v/>
      </c>
      <c r="AF8" s="336" t="str" cm="1">
        <f t="array" ref="AF8">IFERROR(INDEX($A$1:$A$504,SMALL(IF($O$30=$B$1:$B$504,ROW($B$1:$B$504)-MIN(ROW($A$1:$A$504))+1,""), ROW()-1)),"")</f>
        <v/>
      </c>
      <c r="AG8" s="334" t="str" cm="1">
        <f t="array" ref="AG8">IFERROR(INDEX($A$1:$A$504,SMALL(IF($O$22=$B$1:$B$504,ROW($B$1:$B$504)-MIN(ROW($A$1:$A$504))+1,""), ROW()-1)),"")</f>
        <v/>
      </c>
      <c r="AH8" s="610" t="str" cm="1">
        <f t="array" ref="AH8">IFERROR(INDEX($A$1:$A$44,SMALL(IF($O$6=$B$1:$B$44,ROW($B$1:$B$44)-MIN(ROW($A$1:$A$44))+1,""), ROW()-1)),"")</f>
        <v/>
      </c>
      <c r="AI8" s="576" t="str" cm="1">
        <f t="array" ref="AI8">IFERROR(INDEX($A$45:$A$507,SMALL(IF($O$6=$B$45:$B$507,ROW($B$45:$B$507)-MIN(ROW($A$45:$A$507))+1,""), ROW()-1)),"")</f>
        <v/>
      </c>
      <c r="AL8" s="1603"/>
      <c r="AM8" s="315" t="s">
        <v>292</v>
      </c>
      <c r="AN8" s="315" t="s">
        <v>293</v>
      </c>
      <c r="AO8" s="315" t="s">
        <v>294</v>
      </c>
      <c r="AP8" s="315" t="s">
        <v>262</v>
      </c>
      <c r="AQ8" s="315"/>
    </row>
    <row r="9" spans="1:43" ht="22.5" customHeight="1">
      <c r="A9" s="212" t="str" cm="1">
        <f t="array" ref="A9">_xlfn.IFS(D13=0,"",D13&gt;0,D13)</f>
        <v>Carlos Ross</v>
      </c>
      <c r="B9" s="251" t="str" cm="1">
        <f t="array" ref="B9">_xlfn.IFS(F13=0,"",F13&gt;0,F13)</f>
        <v>x</v>
      </c>
      <c r="C9" s="58"/>
      <c r="D9" s="835" t="s">
        <v>295</v>
      </c>
      <c r="E9" s="835"/>
      <c r="F9" s="839" t="s">
        <v>266</v>
      </c>
      <c r="G9" s="835" t="s">
        <v>296</v>
      </c>
      <c r="H9" s="835"/>
      <c r="I9" s="834" t="s">
        <v>266</v>
      </c>
      <c r="J9" s="1601"/>
      <c r="K9" s="357"/>
      <c r="L9" s="534"/>
      <c r="M9" s="230" t="str">
        <f t="shared" si="0"/>
        <v/>
      </c>
      <c r="N9" s="1013"/>
      <c r="O9" s="261" t="s">
        <v>297</v>
      </c>
      <c r="P9" s="149" t="s">
        <v>298</v>
      </c>
      <c r="Q9" s="155">
        <f t="shared" si="1"/>
        <v>0</v>
      </c>
      <c r="R9" s="1604"/>
      <c r="S9" s="146">
        <f ca="1">LOOKUP(TODAY(),'Deployment needs'!$2:$2,'Deployment needs'!106:106)</f>
        <v>0</v>
      </c>
      <c r="T9" s="113"/>
      <c r="U9" s="568">
        <v>60000</v>
      </c>
      <c r="V9" s="510" t="s">
        <v>231</v>
      </c>
      <c r="W9" s="1013"/>
      <c r="X9" s="1013"/>
      <c r="Y9" s="1013"/>
      <c r="Z9" s="1592"/>
      <c r="AA9" s="334" t="str" cm="1">
        <f t="array" ref="AA9">IFERROR(INDEX($A$1:$A$504,SMALL(IF($O$29=$B$1:$B$504,ROW($B$1:$B$504)-MIN(ROW($A$1:$A$504))+1,""), ROW()-8)),"")</f>
        <v/>
      </c>
      <c r="AB9" s="334" t="str" cm="1">
        <f t="array" ref="AB9">IFERROR(INDEX($A$1:$A$504,SMALL(IF($O$7=$B$1:$B$504,ROW($B$1:$B$504)-MIN(ROW($A$1:$A$504))+1,""), ROW()-5)),"")</f>
        <v/>
      </c>
      <c r="AC9" s="334" t="str" cm="1">
        <f t="array" ref="AC9">IFERROR(INDEX($A$1:$A$504,SMALL(IF($O$11=$B$1:$B$504,ROW($B$1:$B$504)-MIN(ROW($A$1:$A$504))+1,""), ROW()-1)),"")</f>
        <v/>
      </c>
      <c r="AD9" s="334" t="str" cm="1">
        <f t="array" ref="AD9">IFERROR(INDEX($A$1:$A$504,SMALL(IF($O$8=$B$1:$B$504,ROW($B$1:$B$504)-MIN(ROW($A$1:$A$504))+1,""), ROW()-1)),"")</f>
        <v/>
      </c>
      <c r="AE9" s="335" t="str" cm="1">
        <f t="array" ref="AE9">IFERROR(INDEX($A$1:$A$504,SMALL(IF($O$9=$B$1:$B$504,ROW($B$1:$B$504)-MIN(ROW($A$1:$A$504))+1,""), ROW()-6)),"")</f>
        <v/>
      </c>
      <c r="AF9" s="336" t="str" cm="1">
        <f t="array" ref="AF9">IFERROR(INDEX($A$1:$A$504,SMALL(IF($O$30=$B$1:$B$504,ROW($B$1:$B$504)-MIN(ROW($A$1:$A$504))+1,""), ROW()-1)),"")</f>
        <v/>
      </c>
      <c r="AG9" s="334" t="str" cm="1">
        <f t="array" ref="AG9">IFERROR(INDEX($A$1:$A$504,SMALL(IF($O$22=$B$1:$B$504,ROW($B$1:$B$504)-MIN(ROW($A$1:$A$504))+1,""), ROW()-1)),"")</f>
        <v/>
      </c>
      <c r="AH9" s="610" t="str" cm="1">
        <f t="array" ref="AH9">IFERROR(INDEX($A$1:$A$44,SMALL(IF($O$6=$B$1:$B$44,ROW($B$1:$B$44)-MIN(ROW($A$1:$A$44))+1,""), ROW()-1)),"")</f>
        <v/>
      </c>
      <c r="AI9" s="576" t="str" cm="1">
        <f t="array" ref="AI9">IFERROR(INDEX($A$45:$A$507,SMALL(IF($O$6=$B$45:$B$507,ROW($B$45:$B$507)-MIN(ROW($A$45:$A$507))+1,""), ROW()-1)),"")</f>
        <v/>
      </c>
      <c r="AL9" s="1603"/>
      <c r="AM9" s="315"/>
      <c r="AN9" s="315"/>
      <c r="AO9" s="315"/>
      <c r="AP9" s="315"/>
      <c r="AQ9" s="315"/>
    </row>
    <row r="10" spans="1:43" ht="22.5" customHeight="1">
      <c r="A10" s="212" t="str" cm="1">
        <f t="array" ref="A10">_xlfn.IFS(D14=0,"",D14&gt;0,D14)</f>
        <v>Claude-Junior Etienne</v>
      </c>
      <c r="B10" s="251" t="str" cm="1">
        <f t="array" ref="B10">_xlfn.IFS(F14=0,"",F14&gt;0,F14)</f>
        <v>x</v>
      </c>
      <c r="C10" s="58"/>
      <c r="D10" s="835" t="s">
        <v>299</v>
      </c>
      <c r="E10" s="840"/>
      <c r="F10" s="839" t="s">
        <v>266</v>
      </c>
      <c r="G10" s="841" t="s">
        <v>300</v>
      </c>
      <c r="H10" s="840"/>
      <c r="I10" s="834" t="s">
        <v>266</v>
      </c>
      <c r="J10" s="1601"/>
      <c r="K10" s="357"/>
      <c r="L10" s="534"/>
      <c r="M10" s="230" t="str">
        <f t="shared" si="0"/>
        <v/>
      </c>
      <c r="N10" s="1013"/>
      <c r="O10" s="261" t="s">
        <v>301</v>
      </c>
      <c r="P10" s="149" t="s">
        <v>302</v>
      </c>
      <c r="Q10" s="155">
        <f t="shared" si="1"/>
        <v>0</v>
      </c>
      <c r="R10" s="1604"/>
      <c r="S10" s="146" cm="1">
        <f t="array" aca="1" ref="S10" ca="1">LOOKUP(TODAY(),'Deployment needs'!$2:$2,('Deployment needs'!105:105+'Deployment needs'!108:108))</f>
        <v>0.3</v>
      </c>
      <c r="T10" s="113" t="s">
        <v>247</v>
      </c>
      <c r="U10" s="570">
        <f>63489+127</f>
        <v>63616</v>
      </c>
      <c r="V10" s="119" t="s">
        <v>303</v>
      </c>
      <c r="W10" s="1013"/>
      <c r="X10" s="1013"/>
      <c r="Y10" s="1013"/>
      <c r="Z10" s="1592"/>
      <c r="AA10" s="334" t="str" cm="1">
        <f t="array" ref="AA10">IFERROR(INDEX($A$1:$A$504,SMALL(IF($O$29=$B$1:$B$504,ROW($B$1:$B$504)-MIN(ROW($A$1:$A$504))+1,""), ROW()-8)),"")</f>
        <v/>
      </c>
      <c r="AB10" s="334" t="str" cm="1">
        <f t="array" ref="AB10">IFERROR(INDEX($A$1:$A$504,SMALL(IF($O$7=$B$1:$B$504,ROW($B$1:$B$504)-MIN(ROW($A$1:$A$504))+1,""), ROW()-5)),"")</f>
        <v/>
      </c>
      <c r="AC10" s="334" t="str" cm="1">
        <f t="array" ref="AC10">IFERROR(INDEX($A$1:$A$504,SMALL(IF($O$11=$B$1:$B$504,ROW($B$1:$B$504)-MIN(ROW($A$1:$A$504))+1,""), ROW()-1)),"")</f>
        <v/>
      </c>
      <c r="AD10" s="334" t="str" cm="1">
        <f t="array" ref="AD10">IFERROR(INDEX($A$1:$A$504,SMALL(IF($O$8=$B$1:$B$504,ROW($B$1:$B$504)-MIN(ROW($A$1:$A$504))+1,""), ROW()-1)),"")</f>
        <v/>
      </c>
      <c r="AE10" s="335" t="str" cm="1">
        <f t="array" ref="AE10">IFERROR(INDEX($A$1:$A$504,SMALL(IF($O$9=$B$1:$B$504,ROW($B$1:$B$504)-MIN(ROW($A$1:$A$504))+1,""), ROW()-6)),"")</f>
        <v/>
      </c>
      <c r="AF10" s="336" t="str" cm="1">
        <f t="array" ref="AF10">IFERROR(INDEX($A$1:$A$504,SMALL(IF($O$30=$B$1:$B$504,ROW($B$1:$B$504)-MIN(ROW($A$1:$A$504))+1,""), ROW()-1)),"")</f>
        <v/>
      </c>
      <c r="AG10" s="334" t="str" cm="1">
        <f t="array" ref="AG10">IFERROR(INDEX($A$1:$A$504,SMALL(IF($O$22=$B$1:$B$504,ROW($B$1:$B$504)-MIN(ROW($A$1:$A$504))+1,""), ROW()-1)),"")</f>
        <v/>
      </c>
      <c r="AH10" s="610" t="str" cm="1">
        <f t="array" ref="AH10">IFERROR(INDEX($A$1:$A$44,SMALL(IF($O$6=$B$1:$B$44,ROW($B$1:$B$44)-MIN(ROW($A$1:$A$44))+1,""), ROW()-1)),"")</f>
        <v/>
      </c>
      <c r="AI10" s="576" t="str" cm="1">
        <f t="array" ref="AI10">IFERROR(INDEX($A$45:$A$507,SMALL(IF($O$6=$B$45:$B$507,ROW($B$45:$B$507)-MIN(ROW($A$45:$A$507))+1,""), ROW()-1)),"")</f>
        <v/>
      </c>
      <c r="AL10" s="1603"/>
      <c r="AM10" s="315"/>
      <c r="AN10" s="315"/>
      <c r="AO10" s="315"/>
      <c r="AP10" s="315"/>
      <c r="AQ10" s="315"/>
    </row>
    <row r="11" spans="1:43" ht="22.5" customHeight="1">
      <c r="A11" s="212" t="str" cm="1">
        <f t="array" ref="A11">_xlfn.IFS(D15=0,"",D15&gt;0,D15)</f>
        <v>Dailen Alvarez Sanchez</v>
      </c>
      <c r="B11" s="251" t="str" cm="1">
        <f t="array" ref="B11">_xlfn.IFS(F15=0,"",F15&gt;0,F15)</f>
        <v>x</v>
      </c>
      <c r="C11" s="58"/>
      <c r="D11" s="837" t="s">
        <v>304</v>
      </c>
      <c r="E11" s="837"/>
      <c r="F11" s="839" t="s">
        <v>266</v>
      </c>
      <c r="G11" s="842" t="s">
        <v>305</v>
      </c>
      <c r="H11" s="837"/>
      <c r="I11" s="834" t="s">
        <v>266</v>
      </c>
      <c r="J11" s="1601"/>
      <c r="K11" s="357"/>
      <c r="L11" s="534"/>
      <c r="M11" s="230" t="str">
        <f t="shared" ref="M11:M16" si="2">IF(L11&lt;&gt;0,_xlfn.XLOOKUP(L11,$O$5:$O$45,$P$5:$P$45),"")</f>
        <v/>
      </c>
      <c r="N11" s="1013"/>
      <c r="O11" s="261" t="s">
        <v>306</v>
      </c>
      <c r="P11" s="149" t="s">
        <v>307</v>
      </c>
      <c r="Q11" s="155">
        <f t="shared" si="1"/>
        <v>0</v>
      </c>
      <c r="R11" s="1605">
        <f>'1st Shift'!Q9</f>
        <v>0</v>
      </c>
      <c r="S11" s="146">
        <f ca="1">LOOKUP(TODAY(),'Deployment needs'!$2:$2,'Deployment needs'!109:109)</f>
        <v>0</v>
      </c>
      <c r="T11" s="93" t="s">
        <v>247</v>
      </c>
      <c r="U11" s="571">
        <v>33444</v>
      </c>
      <c r="V11" s="1005" t="s">
        <v>308</v>
      </c>
      <c r="X11" s="1013"/>
      <c r="Y11" s="1013"/>
      <c r="Z11" s="1592"/>
      <c r="AA11" s="334" t="str" cm="1">
        <f t="array" ref="AA11">IFERROR(INDEX($A$1:$A$504,SMALL(IF($O$29=$B$1:$B$504,ROW($B$1:$B$504)-MIN(ROW($A$1:$A$504))+1,""), ROW()-8)),"")</f>
        <v/>
      </c>
      <c r="AB11" s="334" t="str" cm="1">
        <f t="array" ref="AB11">IFERROR(INDEX($A$1:$A$504,SMALL(IF($O$7=$B$1:$B$504,ROW($B$1:$B$504)-MIN(ROW($A$1:$A$504))+1,""), ROW()-5)),"")</f>
        <v/>
      </c>
      <c r="AC11" s="334" t="str" cm="1">
        <f t="array" ref="AC11">IFERROR(INDEX($A$1:$A$504,SMALL(IF($O$11=$B$1:$B$504,ROW($B$1:$B$504)-MIN(ROW($A$1:$A$504))+1,""), ROW()-1)),"")</f>
        <v/>
      </c>
      <c r="AD11" s="334" t="str" cm="1">
        <f t="array" ref="AD11">IFERROR(INDEX($A$1:$A$504,SMALL(IF($O$8=$B$1:$B$504,ROW($B$1:$B$504)-MIN(ROW($A$1:$A$504))+1,""), ROW()-1)),"")</f>
        <v/>
      </c>
      <c r="AE11" s="335" t="str" cm="1">
        <f t="array" ref="AE11">IFERROR(INDEX($A$1:$A$504,SMALL(IF($O$9=$B$1:$B$504,ROW($B$1:$B$504)-MIN(ROW($A$1:$A$504))+1,""), ROW()-6)),"")</f>
        <v/>
      </c>
      <c r="AF11" s="336" t="str" cm="1">
        <f t="array" ref="AF11">IFERROR(INDEX($A$1:$A$504,SMALL(IF($O$30=$B$1:$B$504,ROW($B$1:$B$504)-MIN(ROW($A$1:$A$504))+1,""), ROW()-1)),"")</f>
        <v/>
      </c>
      <c r="AG11" s="334" t="str" cm="1">
        <f t="array" ref="AG11">IFERROR(INDEX($A$1:$A$504,SMALL(IF($O$22=$B$1:$B$504,ROW($B$1:$B$504)-MIN(ROW($A$1:$A$504))+1,""), ROW()-1)),"")</f>
        <v/>
      </c>
      <c r="AH11" s="610" t="str" cm="1">
        <f t="array" ref="AH11">IFERROR(INDEX($A$1:$A$44,SMALL(IF($O$6=$B$1:$B$44,ROW($B$1:$B$44)-MIN(ROW($A$1:$A$44))+1,""), ROW()-1)),"")</f>
        <v/>
      </c>
      <c r="AI11" s="576" t="str" cm="1">
        <f t="array" ref="AI11">IFERROR(INDEX($A$45:$A$507,SMALL(IF($O$6=$B$45:$B$507,ROW($B$45:$B$507)-MIN(ROW($A$45:$A$507))+1,""), ROW()-1)),"")</f>
        <v/>
      </c>
    </row>
    <row r="12" spans="1:43" ht="22.5" customHeight="1">
      <c r="A12" s="212" t="str" cm="1">
        <f t="array" ref="A12">_xlfn.IFS(D16=0,"",D16&gt;0,D16)</f>
        <v>Damaris Gonzalez</v>
      </c>
      <c r="B12" s="251" t="str" cm="1">
        <f t="array" ref="B12">_xlfn.IFS(F16=0,"",F16&gt;0,F16)</f>
        <v>x</v>
      </c>
      <c r="C12" s="58"/>
      <c r="D12" s="835" t="s">
        <v>309</v>
      </c>
      <c r="E12" s="835"/>
      <c r="F12" s="838" t="s">
        <v>266</v>
      </c>
      <c r="G12" s="837" t="s">
        <v>310</v>
      </c>
      <c r="H12" s="837"/>
      <c r="I12" s="834" t="s">
        <v>266</v>
      </c>
      <c r="J12" s="1601"/>
      <c r="K12" s="357"/>
      <c r="L12" s="534"/>
      <c r="M12" s="230" t="str">
        <f t="shared" si="2"/>
        <v/>
      </c>
      <c r="O12" s="261" t="s">
        <v>120</v>
      </c>
      <c r="P12" s="149" t="s">
        <v>311</v>
      </c>
      <c r="Q12" s="155">
        <f t="shared" si="1"/>
        <v>0</v>
      </c>
      <c r="R12" s="1605"/>
      <c r="S12" s="146">
        <f ca="1">LOOKUP(Q4,'Deployment needs'!$2:$2,'Deployment needs'!110:110)</f>
        <v>1</v>
      </c>
      <c r="U12" s="567">
        <v>30000</v>
      </c>
      <c r="V12" s="510" t="s">
        <v>312</v>
      </c>
      <c r="W12" s="522"/>
      <c r="X12" s="1013"/>
      <c r="Y12" s="1013"/>
      <c r="Z12" s="1606" t="s">
        <v>183</v>
      </c>
      <c r="AA12" s="341" t="s">
        <v>313</v>
      </c>
      <c r="AB12" s="341" t="s">
        <v>314</v>
      </c>
      <c r="AC12" s="339" t="s">
        <v>315</v>
      </c>
      <c r="AD12" s="217" t="s">
        <v>316</v>
      </c>
      <c r="AE12" s="342" t="str">
        <f ca="1">"Returns"&amp;"  "&amp;R23&amp;"  "&amp;"orders"&amp;"      "&amp;COUNTA(AE13:AE25)-COUNTBLANK(AE13:AE25)</f>
        <v>Returns  4258  orders      0</v>
      </c>
      <c r="AF12" s="340" t="s">
        <v>317</v>
      </c>
      <c r="AG12" s="334" t="str" cm="1">
        <f t="array" ref="AG12">IFERROR(INDEX($A$1:$A$504,SMALL(IF($O$22=$B$1:$B$504,ROW($B$1:$B$504)-MIN(ROW($A$1:$A$504))+1,""), ROW()-1)),"")</f>
        <v/>
      </c>
      <c r="AH12" s="610" t="str" cm="1">
        <f t="array" ref="AH12">IFERROR(INDEX($A$1:$A$44,SMALL(IF($O$6=$B$1:$B$44,ROW($B$1:$B$44)-MIN(ROW($A$1:$A$44))+1,""), ROW()-1)),"")</f>
        <v/>
      </c>
      <c r="AI12" s="576" t="str" cm="1">
        <f t="array" ref="AI12">IFERROR(INDEX($A$45:$A$507,SMALL(IF($O$6=$B$45:$B$507,ROW($B$45:$B$507)-MIN(ROW($A$45:$A$507))+1,""), ROW()-1)),"")</f>
        <v/>
      </c>
    </row>
    <row r="13" spans="1:43" ht="22.5" customHeight="1">
      <c r="A13" s="212" t="str" cm="1">
        <f t="array" ref="A13">_xlfn.IFS(D17=0,"",D17&gt;0,D17)</f>
        <v>Dayron Verdecia</v>
      </c>
      <c r="B13" s="251" t="str" cm="1">
        <f t="array" ref="B13">_xlfn.IFS(F17=0,"",F17&gt;0,F17)</f>
        <v>x</v>
      </c>
      <c r="C13" s="58"/>
      <c r="D13" s="835" t="s">
        <v>318</v>
      </c>
      <c r="E13" s="837"/>
      <c r="F13" s="838" t="s">
        <v>266</v>
      </c>
      <c r="G13" s="835" t="s">
        <v>319</v>
      </c>
      <c r="H13" s="835"/>
      <c r="I13" s="834" t="s">
        <v>266</v>
      </c>
      <c r="J13" s="1601"/>
      <c r="K13" s="357"/>
      <c r="L13" s="534"/>
      <c r="M13" s="230" t="str">
        <f t="shared" si="2"/>
        <v/>
      </c>
      <c r="N13" s="1013"/>
      <c r="O13" s="261" t="s">
        <v>320</v>
      </c>
      <c r="P13" s="149" t="s">
        <v>114</v>
      </c>
      <c r="Q13" s="155">
        <f t="shared" si="1"/>
        <v>0</v>
      </c>
      <c r="R13" s="204"/>
      <c r="S13" s="146">
        <f ca="1">LOOKUP(Q4,'Deployment needs'!$2:$2,'Deployment needs'!138:138)</f>
        <v>0.19305019305019305</v>
      </c>
      <c r="T13" s="1013"/>
      <c r="U13" s="572">
        <f>U10-U11</f>
        <v>30172</v>
      </c>
      <c r="V13" s="119" t="s">
        <v>321</v>
      </c>
      <c r="W13" s="523"/>
      <c r="Y13" s="1013"/>
      <c r="Z13" s="1606"/>
      <c r="AA13" s="334" t="str" cm="1">
        <f t="array" ref="AA13">IFERROR(INDEX($A$1:$A$504,SMALL(IF($O$13=$B$1:$B$504,ROW($B$1:$B$504)-MIN(ROW($A$1:$A$504))+1,""), ROW()-12)),"")</f>
        <v/>
      </c>
      <c r="AB13" s="334" t="str" cm="1">
        <f t="array" ref="AB13">IFERROR(INDEX($A$1:$A$504,SMALL(IF($O$14=$B$1:$B$504,ROW($B$1:$B$504)-MIN(ROW($A$1:$A$504))+1,""), ROW()-12)),"")</f>
        <v/>
      </c>
      <c r="AC13" s="334" t="str" cm="1">
        <f t="array" ref="AC13">IFERROR(INDEX($A$1:$A$504,SMALL(IF($O$15=$B$1:$B$504,ROW($B$1:$B$504)-MIN(ROW($A$1:$A$504))+1,""), ROW()-12)),"")</f>
        <v/>
      </c>
      <c r="AD13" s="337" t="s">
        <v>199</v>
      </c>
      <c r="AE13" s="334" t="str" cm="1">
        <f t="array" ref="AE13">IFERROR(INDEX($A$1:$A$504,SMALL(IF($O$23=$B$1:$B$504,ROW($B$1:$B$504)-MIN(ROW($A$1:$A$504))+1,""), ROW()-12)),"")</f>
        <v/>
      </c>
      <c r="AF13" s="215" t="str" cm="1">
        <f t="array" ref="AF13">IFERROR(INDEX($A$1:$A$504,SMALL(IF($O$25=$B$1:$B$504,ROW($B$1:$B$504)-MIN(ROW($A$1:$A$504))+1,""), ROW()-12)),"")</f>
        <v/>
      </c>
      <c r="AG13" s="334" t="str" cm="1">
        <f t="array" ref="AG13">IFERROR(INDEX($A$1:$A$504,SMALL(IF($O$22=$B$1:$B$504,ROW($B$1:$B$504)-MIN(ROW($A$1:$A$504))+1,""), ROW()-1)),"")</f>
        <v/>
      </c>
      <c r="AH13" s="610" t="str" cm="1">
        <f t="array" ref="AH13">IFERROR(INDEX($A$1:$A$44,SMALL(IF($O$6=$B$1:$B$44,ROW($B$1:$B$44)-MIN(ROW($A$1:$A$44))+1,""), ROW()-1)),"")</f>
        <v/>
      </c>
      <c r="AI13" s="576" t="str" cm="1">
        <f t="array" ref="AI13">IFERROR(INDEX($A$45:$A$507,SMALL(IF($O$6=$B$45:$B$507,ROW($B$45:$B$507)-MIN(ROW($A$45:$A$507))+1,""), ROW()-1)),"")</f>
        <v/>
      </c>
    </row>
    <row r="14" spans="1:43" ht="22.5" customHeight="1">
      <c r="A14" s="212" t="str" cm="1">
        <f t="array" ref="A14">_xlfn.IFS(D18=0,"",D18&gt;0,D18)</f>
        <v>Dennier Bernal Diaz</v>
      </c>
      <c r="B14" s="251" t="str" cm="1">
        <f t="array" ref="B14">_xlfn.IFS(F18=0,"",F18&gt;0,F18)</f>
        <v>x</v>
      </c>
      <c r="C14" s="58"/>
      <c r="D14" s="835" t="s">
        <v>322</v>
      </c>
      <c r="E14" s="835"/>
      <c r="F14" s="838" t="s">
        <v>266</v>
      </c>
      <c r="G14" s="843" t="s">
        <v>323</v>
      </c>
      <c r="H14" s="843"/>
      <c r="I14" s="834" t="s">
        <v>266</v>
      </c>
      <c r="J14" s="1601"/>
      <c r="K14" s="357"/>
      <c r="L14" s="534"/>
      <c r="M14" s="230" t="str">
        <f>IF(L14&lt;&gt;0,_xlfn.XLOOKUP(L14,$O$5:$O$45,$P$5:$P$45),"")</f>
        <v/>
      </c>
      <c r="N14" s="1013"/>
      <c r="O14" s="261" t="s">
        <v>324</v>
      </c>
      <c r="P14" s="149" t="s">
        <v>314</v>
      </c>
      <c r="Q14" s="155">
        <f t="shared" si="1"/>
        <v>0</v>
      </c>
      <c r="R14" s="204"/>
      <c r="S14" s="146" cm="1">
        <f t="array" aca="1" ref="S14" ca="1">LOOKUP(TODAY(),'Deployment needs'!$2:$2,('Deployment needs'!107:107+'Deployment needs'!136:136+'Deployment needs'!137:137))</f>
        <v>0.5</v>
      </c>
      <c r="U14" s="562"/>
      <c r="V14" s="562"/>
      <c r="W14" s="1013"/>
      <c r="Y14" s="1013"/>
      <c r="Z14" s="1606"/>
      <c r="AA14" s="334" t="str" cm="1">
        <f t="array" ref="AA14">IFERROR(INDEX($A$1:$A$504,SMALL(IF($O$13=$B$1:$B$504,ROW($B$1:$B$504)-MIN(ROW($A$1:$A$504))+1,""), ROW()-12)),"")</f>
        <v/>
      </c>
      <c r="AB14" s="334" t="str" cm="1">
        <f t="array" ref="AB14">IFERROR(INDEX($A$1:$A$504,SMALL(IF($O$14=$B$1:$B$504,ROW($B$1:$B$504)-MIN(ROW($A$1:$A$504))+1,""), ROW()-12)),"")</f>
        <v/>
      </c>
      <c r="AC14" s="334" t="str" cm="1">
        <f t="array" ref="AC14">IFERROR(INDEX($A$1:$A$504,SMALL(IF($O$15=$B$1:$B$504,ROW($B$1:$B$504)-MIN(ROW($A$1:$A$504))+1,""), ROW()-12)),"")</f>
        <v/>
      </c>
      <c r="AD14" s="250" t="s">
        <v>195</v>
      </c>
      <c r="AE14" s="334" t="str" cm="1">
        <f t="array" ref="AE14">IFERROR(INDEX($A$1:$A$504,SMALL(IF($O$23=$B$1:$B$504,ROW($B$1:$B$504)-MIN(ROW($A$1:$A$504))+1,""), ROW()-12)),"")</f>
        <v/>
      </c>
      <c r="AF14" s="215" t="str" cm="1">
        <f t="array" ref="AF14">IFERROR(INDEX($A$1:$A$504,SMALL(IF($O$25=$B$1:$B$504,ROW($B$1:$B$504)-MIN(ROW($A$1:$A$504))+1,""), ROW()-12)),"")</f>
        <v/>
      </c>
      <c r="AG14" s="334" t="str" cm="1">
        <f t="array" ref="AG14">IFERROR(INDEX($A$1:$A$504,SMALL(IF($O$22=$B$1:$B$504,ROW($B$1:$B$504)-MIN(ROW($A$1:$A$504))+1,""), ROW()-1)),"")</f>
        <v/>
      </c>
      <c r="AH14" s="610" t="str" cm="1">
        <f t="array" ref="AH14">IFERROR(INDEX($A$1:$A$44,SMALL(IF($O$6=$B$1:$B$44,ROW($B$1:$B$44)-MIN(ROW($A$1:$A$44))+1,""), ROW()-1)),"")</f>
        <v/>
      </c>
      <c r="AI14" s="576" t="str" cm="1">
        <f t="array" ref="AI14">IFERROR(INDEX($A$45:$A$507,SMALL(IF($O$6=$B$45:$B$507,ROW($B$45:$B$507)-MIN(ROW($A$45:$A$507))+1,""), ROW()-1)),"")</f>
        <v/>
      </c>
    </row>
    <row r="15" spans="1:43" ht="22.5" customHeight="1">
      <c r="A15" s="212" t="str" cm="1">
        <f t="array" ref="A15">_xlfn.IFS(D19=0,"",D19&gt;0,D19)</f>
        <v>Elian Parra</v>
      </c>
      <c r="B15" s="251" t="str" cm="1">
        <f t="array" ref="B15">_xlfn.IFS(F19=0,"",F19&gt;0,F19)</f>
        <v>x</v>
      </c>
      <c r="C15" s="58"/>
      <c r="D15" s="837" t="s">
        <v>325</v>
      </c>
      <c r="E15" s="835"/>
      <c r="F15" s="838" t="s">
        <v>266</v>
      </c>
      <c r="G15" s="844" t="s">
        <v>326</v>
      </c>
      <c r="H15" s="835"/>
      <c r="I15" s="834" t="s">
        <v>266</v>
      </c>
      <c r="J15" s="1601"/>
      <c r="K15" s="357"/>
      <c r="L15" s="534"/>
      <c r="M15" s="230" t="str">
        <f t="shared" si="2"/>
        <v/>
      </c>
      <c r="N15" s="1013"/>
      <c r="O15" s="261" t="s">
        <v>327</v>
      </c>
      <c r="P15" s="176" t="s">
        <v>315</v>
      </c>
      <c r="Q15" s="155">
        <f t="shared" si="1"/>
        <v>0</v>
      </c>
      <c r="R15" s="368"/>
      <c r="S15" s="146">
        <f ca="1">LOOKUP(Q4,'Deployment needs'!$2:$2,'Deployment needs'!93:93)</f>
        <v>0.25</v>
      </c>
      <c r="U15" s="562"/>
      <c r="V15" s="562"/>
      <c r="W15" s="1013"/>
      <c r="X15" s="508"/>
      <c r="Y15" s="1013"/>
      <c r="Z15" s="1606"/>
      <c r="AA15" s="334" t="str" cm="1">
        <f t="array" ref="AA15">IFERROR(INDEX($A$1:$A$504,SMALL(IF($O$13=$B$1:$B$504,ROW($B$1:$B$504)-MIN(ROW($A$1:$A$504))+1,""), ROW()-12)),"")</f>
        <v/>
      </c>
      <c r="AB15" s="334" t="str" cm="1">
        <f t="array" ref="AB15">IFERROR(INDEX($A$1:$A$504,SMALL(IF($O$14=$B$1:$B$504,ROW($B$1:$B$504)-MIN(ROW($A$1:$A$504))+1,""), ROW()-12)),"")</f>
        <v/>
      </c>
      <c r="AC15" s="334" t="str" cm="1">
        <f t="array" ref="AC15">IFERROR(INDEX($A$1:$A$504,SMALL(IF($O$15=$B$1:$B$504,ROW($B$1:$B$504)-MIN(ROW($A$1:$A$504))+1,""), ROW()-12)),"")</f>
        <v/>
      </c>
      <c r="AD15" s="250"/>
      <c r="AE15" s="334" t="str" cm="1">
        <f t="array" ref="AE15">IFERROR(INDEX($A$1:$A$504,SMALL(IF($O$23=$B$1:$B$504,ROW($B$1:$B$504)-MIN(ROW($A$1:$A$504))+1,""), ROW()-12)),"")</f>
        <v/>
      </c>
      <c r="AF15" s="215" t="str" cm="1">
        <f t="array" ref="AF15">IFERROR(INDEX($A$1:$A$504,SMALL(IF($O$25=$B$1:$B$504,ROW($B$1:$B$504)-MIN(ROW($A$1:$A$504))+1,""), ROW()-12)),"")</f>
        <v/>
      </c>
      <c r="AG15" s="342" t="s">
        <v>328</v>
      </c>
      <c r="AH15" s="610" t="str" cm="1">
        <f t="array" ref="AH15">IFERROR(INDEX($A$1:$A$44,SMALL(IF($O$6=$B$1:$B$44,ROW($B$1:$B$44)-MIN(ROW($A$1:$A$44))+1,""), ROW()-1)),"")</f>
        <v/>
      </c>
      <c r="AI15" s="576" t="str" cm="1">
        <f t="array" ref="AI15">IFERROR(INDEX($A$45:$A$507,SMALL(IF($O$6=$B$45:$B$507,ROW($B$45:$B$507)-MIN(ROW($A$45:$A$507))+1,""), ROW()-1)),"")</f>
        <v/>
      </c>
    </row>
    <row r="16" spans="1:43" ht="22.5" customHeight="1">
      <c r="A16" s="212" t="str" cm="1">
        <f t="array" ref="A16">_xlfn.IFS(D20=0,"",D20&gt;0,D20)</f>
        <v>Elisa María Area Martinez</v>
      </c>
      <c r="B16" s="251" t="str" cm="1">
        <f t="array" ref="B16">_xlfn.IFS(F20=0,"",F20&gt;0,F20)</f>
        <v>x</v>
      </c>
      <c r="C16" s="58"/>
      <c r="D16" s="835" t="s">
        <v>329</v>
      </c>
      <c r="E16" s="835"/>
      <c r="F16" s="839" t="s">
        <v>266</v>
      </c>
      <c r="G16" s="835" t="s">
        <v>330</v>
      </c>
      <c r="H16" s="845"/>
      <c r="I16" s="834" t="s">
        <v>266</v>
      </c>
      <c r="J16" s="1601"/>
      <c r="K16" s="357"/>
      <c r="L16" s="292"/>
      <c r="M16" s="230" t="str">
        <f t="shared" si="2"/>
        <v/>
      </c>
      <c r="N16" s="1013"/>
      <c r="O16" s="261" t="s">
        <v>331</v>
      </c>
      <c r="P16" s="149" t="s">
        <v>332</v>
      </c>
      <c r="Q16" s="155">
        <f t="shared" si="1"/>
        <v>0</v>
      </c>
      <c r="R16" s="369"/>
      <c r="S16" s="146">
        <f ca="1">LOOKUP(TODAY(),'Deployment needs'!$2:$2,'Deployment needs'!74:74)</f>
        <v>0.25</v>
      </c>
      <c r="T16" s="1013"/>
      <c r="U16" s="618"/>
      <c r="V16" s="618"/>
      <c r="W16" s="1013"/>
      <c r="Y16" s="1013"/>
      <c r="Z16" s="1606"/>
      <c r="AA16" s="334" t="str" cm="1">
        <f t="array" ref="AA16">IFERROR(INDEX($A$1:$A$504,SMALL(IF($O$13=$B$1:$B$504,ROW($B$1:$B$504)-MIN(ROW($A$1:$A$504))+1,""), ROW()-12)),"")</f>
        <v/>
      </c>
      <c r="AB16" s="339" t="s">
        <v>333</v>
      </c>
      <c r="AC16" s="343" t="str">
        <f ca="1">"CubiScan - in / out"&amp;"  "&amp;R28</f>
        <v>CubiScan - in / out  0</v>
      </c>
      <c r="AD16" s="340" t="s">
        <v>334</v>
      </c>
      <c r="AE16" s="334" t="str" cm="1">
        <f t="array" ref="AE16">IFERROR(INDEX($A$1:$A$504,SMALL(IF($O$23=$B$1:$B$504,ROW($B$1:$B$504)-MIN(ROW($A$1:$A$504))+1,""), ROW()-12)),"")</f>
        <v/>
      </c>
      <c r="AF16" s="215" t="str" cm="1">
        <f t="array" ref="AF16">IFERROR(INDEX($A$1:$A$504,SMALL(IF($O$25=$B$1:$B$504,ROW($B$1:$B$504)-MIN(ROW($A$1:$A$504))+1,""), ROW()-12)),"")</f>
        <v/>
      </c>
      <c r="AG16" s="334" t="str" cm="1">
        <f t="array" ref="AG16">IFERROR(INDEX($A$1:$A$504,SMALL(IF($O$31=$B$1:$B$504,ROW($B$1:$B$504)-MIN(ROW($A$1:$A$504))+1,""), ROW()-15)),"")</f>
        <v/>
      </c>
      <c r="AH16" s="338" t="str" cm="1">
        <f t="array" ref="AH16">IFERROR(INDEX($A$1:$A$44,SMALL(IF($O$6=$B$1:$B$44,ROW($B$1:$B$44)-MIN(ROW($A$1:$A$44))+1,""), ROW()-1)),"")</f>
        <v/>
      </c>
      <c r="AI16" s="576" t="str" cm="1">
        <f t="array" ref="AI16">IFERROR(INDEX($A$45:$A$507,SMALL(IF($O$6=$B$45:$B$507,ROW($B$45:$B$507)-MIN(ROW($A$45:$A$507))+1,""), ROW()-1)),"")</f>
        <v/>
      </c>
    </row>
    <row r="17" spans="1:36 15987:15987" ht="22.5" customHeight="1">
      <c r="A17" s="212" t="str" cm="1">
        <f t="array" ref="A17">_xlfn.IFS(D21=0,"",D21&gt;0,D21)</f>
        <v>Elizabeth Pena Ramirez</v>
      </c>
      <c r="B17" s="251" t="str" cm="1">
        <f t="array" ref="B17">_xlfn.IFS(F21=0,"",F21&gt;0,F21)</f>
        <v>x</v>
      </c>
      <c r="C17" s="58"/>
      <c r="D17" s="835" t="s">
        <v>335</v>
      </c>
      <c r="E17" s="835"/>
      <c r="F17" s="838" t="s">
        <v>266</v>
      </c>
      <c r="G17" s="835" t="s">
        <v>336</v>
      </c>
      <c r="H17" s="845"/>
      <c r="I17" s="834" t="s">
        <v>266</v>
      </c>
      <c r="J17" s="1601"/>
      <c r="K17" s="357"/>
      <c r="L17" s="292"/>
      <c r="M17" s="230" t="str">
        <f>IF(L17&lt;&gt;0,_xlfn.XLOOKUP(L17,$O$5:$O$45,$P$5:$P$45),"")</f>
        <v/>
      </c>
      <c r="N17" s="1013"/>
      <c r="O17" s="261" t="s">
        <v>337</v>
      </c>
      <c r="P17" s="149" t="s">
        <v>338</v>
      </c>
      <c r="Q17" s="155">
        <f t="shared" si="1"/>
        <v>0</v>
      </c>
      <c r="R17" s="369"/>
      <c r="S17" s="146">
        <f ca="1">LOOKUP(TODAY(),'Deployment needs'!$2:$2,'Deployment needs'!87:87)</f>
        <v>0.25</v>
      </c>
      <c r="T17" s="1013"/>
      <c r="U17" s="1607" t="s">
        <v>257</v>
      </c>
      <c r="V17" s="1607"/>
      <c r="W17" s="1013"/>
      <c r="X17" s="1013"/>
      <c r="Y17" s="1013"/>
      <c r="Z17" s="1606"/>
      <c r="AA17" s="334" t="str" cm="1">
        <f t="array" ref="AA17">IFERROR(INDEX($A$1:$A$504,SMALL(IF($O$13=$B$1:$B$504,ROW($B$1:$B$504)-MIN(ROW($A$1:$A$504))+1,""), ROW()-12)),"")</f>
        <v/>
      </c>
      <c r="AB17" s="334" t="str" cm="1">
        <f t="array" ref="AB17">IFERROR(INDEX($A$1:$A$504,SMALL(IF($O$17=$B$1:$B$504,ROW($B$1:$B$504)-MIN(ROW($A$1:$A$504))+1,""), ROW()-16)),"")</f>
        <v/>
      </c>
      <c r="AC17" s="218" t="str" cm="1">
        <f t="array" ref="AC17">IFERROR(INDEX($A$1:$A$504,SMALL(IF($O$28=$B$1:$B$504,ROW($B$1:$B$504)-MIN(ROW($A$1:$A$504))+1,""), ROW()-16)),"")</f>
        <v/>
      </c>
      <c r="AD17" s="334" t="str" cm="1">
        <f t="array" ref="AD17">IFERROR(INDEX($A$1:$A$504,SMALL(IF($O$16=$B$1:$B$504,ROW($B$1:$B$504)-MIN(ROW($A$1:$A$504))+1,""), ROW()-16)),"")</f>
        <v/>
      </c>
      <c r="AE17" s="334" t="str" cm="1">
        <f t="array" ref="AE17">IFERROR(INDEX($A$1:$A$504,SMALL(IF($O$23=$B$1:$B$504,ROW($B$1:$B$504)-MIN(ROW($A$1:$A$504))+1,""), ROW()-12)),"")</f>
        <v/>
      </c>
      <c r="AF17" s="340" t="str">
        <f ca="1">"Returns Putaway"&amp;" "&amp;R25</f>
        <v>Returns Putaway 2272</v>
      </c>
      <c r="AG17" s="334" t="str" cm="1">
        <f t="array" ref="AG17">IFERROR(INDEX($A$1:$A$504,SMALL(IF($O$31=$B$1:$B$504,ROW($B$1:$B$504)-MIN(ROW($A$1:$A$504))+1,""), ROW()-15)),"")</f>
        <v/>
      </c>
      <c r="AH17" s="338" t="str" cm="1">
        <f t="array" ref="AH17">IFERROR(INDEX($A$1:$A$44,SMALL(IF($O$6=$B$1:$B$44,ROW($B$1:$B$44)-MIN(ROW($A$1:$A$44))+1,""), ROW()-1)),"")</f>
        <v/>
      </c>
      <c r="AI17" s="576" t="str" cm="1">
        <f t="array" ref="AI17">IFERROR(INDEX($A$45:$A$507,SMALL(IF($O$6=$B$45:$B$507,ROW($B$45:$B$507)-MIN(ROW($A$45:$A$507))+1,""), ROW()-1)),"")</f>
        <v/>
      </c>
    </row>
    <row r="18" spans="1:36 15987:15987" ht="22.5" customHeight="1">
      <c r="A18" s="212" t="str" cm="1">
        <f t="array" ref="A18">_xlfn.IFS(D22=0,"",D22&gt;0,D22)</f>
        <v>Freddy Sosa</v>
      </c>
      <c r="B18" s="251" t="str" cm="1">
        <f t="array" ref="B18">_xlfn.IFS(F22=0,"",F22&gt;0,F22)</f>
        <v>x</v>
      </c>
      <c r="C18" s="58"/>
      <c r="D18" s="837" t="s">
        <v>339</v>
      </c>
      <c r="E18" s="837"/>
      <c r="F18" s="839" t="s">
        <v>266</v>
      </c>
      <c r="G18" s="837" t="s">
        <v>340</v>
      </c>
      <c r="H18" s="846"/>
      <c r="I18" s="834" t="s">
        <v>266</v>
      </c>
      <c r="J18" s="1601"/>
      <c r="K18" s="357"/>
      <c r="L18" s="292"/>
      <c r="M18" s="230" t="str">
        <f>IF(L18&lt;&gt;0,_xlfn.XLOOKUP(L18,$O$5:$O$45,$P$5:$P$45),"")</f>
        <v/>
      </c>
      <c r="N18" s="91"/>
      <c r="O18" s="261" t="s">
        <v>341</v>
      </c>
      <c r="P18" s="149" t="s">
        <v>342</v>
      </c>
      <c r="Q18" s="155">
        <f t="shared" si="1"/>
        <v>0</v>
      </c>
      <c r="R18" s="370"/>
      <c r="S18" s="146">
        <f ca="1">LOOKUP(TODAY(),'Deployment needs'!$2:$2,'Deployment needs'!71:71)</f>
        <v>0</v>
      </c>
      <c r="T18" s="1013"/>
      <c r="U18" s="563" t="s">
        <v>343</v>
      </c>
      <c r="V18" s="561" t="s">
        <v>344</v>
      </c>
      <c r="W18" s="1013"/>
      <c r="X18" s="1013"/>
      <c r="Y18" s="1013"/>
      <c r="Z18" s="1606"/>
      <c r="AA18" s="334" t="str" cm="1">
        <f t="array" ref="AA18">IFERROR(INDEX($A$1:$A$504,SMALL(IF($O$13=$B$1:$B$504,ROW($B$1:$B$504)-MIN(ROW($A$1:$A$504))+1,""), ROW()-12)),"")</f>
        <v/>
      </c>
      <c r="AB18" s="334" t="str" cm="1">
        <f t="array" ref="AB18">IFERROR(INDEX($A$1:$A$504,SMALL(IF($O$17=$B$1:$B$504,ROW($B$1:$B$504)-MIN(ROW($A$1:$A$504))+1,""), ROW()-16)),"")</f>
        <v/>
      </c>
      <c r="AC18" s="218"/>
      <c r="AD18" s="334" t="str" cm="1">
        <f t="array" ref="AD18">IFERROR(INDEX($A$1:$A$504,SMALL(IF($O$16=$B$1:$B$504,ROW($B$1:$B$504)-MIN(ROW($A$1:$A$504))+1,""), ROW()-16)),"")</f>
        <v/>
      </c>
      <c r="AE18" s="334" t="str" cm="1">
        <f t="array" ref="AE18">IFERROR(INDEX($A$1:$A$504,SMALL(IF($O$23=$B$1:$B$504,ROW($B$1:$B$504)-MIN(ROW($A$1:$A$504))+1,""), ROW()-12)),"")</f>
        <v/>
      </c>
      <c r="AF18" s="334" t="str" cm="1">
        <f t="array" ref="AF18">IFERROR(INDEX($A$1:$A$504,SMALL(IF($O$26=$B$1:$B$504,ROW($B$1:$B$504)-MIN(ROW($A$1:$A$504))+1,""), ROW()-17)),"")</f>
        <v/>
      </c>
      <c r="AG18" s="334" t="str" cm="1">
        <f t="array" ref="AG18">IFERROR(INDEX($A$1:$A$504,SMALL(IF($O$31=$B$1:$B$504,ROW($B$1:$B$504)-MIN(ROW($A$1:$A$504))+1,""), ROW()-15)),"")</f>
        <v/>
      </c>
      <c r="AH18" s="338" t="str" cm="1">
        <f t="array" ref="AH18">IFERROR(INDEX($A$1:$A$44,SMALL(IF($O$6=$B$1:$B$44,ROW($B$1:$B$44)-MIN(ROW($A$1:$A$44))+1,""), ROW()-1)),"")</f>
        <v/>
      </c>
      <c r="AI18" s="576" t="str" cm="1">
        <f t="array" ref="AI18">IFERROR(INDEX($A$45:$A$507,SMALL(IF($O$6=$B$45:$B$507,ROW($B$45:$B$507)-MIN(ROW($A$45:$A$507))+1,""), ROW()-1)),"")</f>
        <v/>
      </c>
    </row>
    <row r="19" spans="1:36 15987:15987" ht="22.5" customHeight="1">
      <c r="A19" s="212" t="str" cm="1">
        <f t="array" ref="A19">_xlfn.IFS(D23=0,"",D23&gt;0,D23)</f>
        <v>Idelmis Infante Silva</v>
      </c>
      <c r="B19" s="251" t="str" cm="1">
        <f t="array" ref="B19">_xlfn.IFS(F23=0,"",F23&gt;0,F23)</f>
        <v>x</v>
      </c>
      <c r="C19" s="58"/>
      <c r="D19" s="835" t="s">
        <v>345</v>
      </c>
      <c r="E19" s="835"/>
      <c r="F19" s="839" t="s">
        <v>266</v>
      </c>
      <c r="G19" s="837" t="s">
        <v>346</v>
      </c>
      <c r="H19" s="846"/>
      <c r="I19" s="834" t="s">
        <v>266</v>
      </c>
      <c r="J19" s="1601"/>
      <c r="K19" s="357"/>
      <c r="L19" s="292"/>
      <c r="M19" s="230" t="str">
        <f t="shared" ref="M19:M23" si="3">IF(L19&lt;&gt;0,_xlfn.XLOOKUP(L19,$O$5:$O$45,$P$5:$P$45),"")</f>
        <v/>
      </c>
      <c r="N19" s="91"/>
      <c r="O19" s="261" t="s">
        <v>347</v>
      </c>
      <c r="P19" s="175" t="s">
        <v>348</v>
      </c>
      <c r="Q19" s="155">
        <f t="shared" si="1"/>
        <v>0</v>
      </c>
      <c r="R19" s="208">
        <f ca="1">_xlfn.IFNA(LOOKUP(TODAY(),'Inbound SOS &amp; EOD'!1:1,'Inbound SOS &amp; EOD'!53:53),0)</f>
        <v>136</v>
      </c>
      <c r="S19" s="146">
        <f ca="1">LOOKUP(TODAY(),'Deployment needs'!$2:$2,'Deployment needs'!69:69)</f>
        <v>0.1425925925925926</v>
      </c>
      <c r="T19" s="1013"/>
      <c r="U19" s="564" t="s">
        <v>349</v>
      </c>
      <c r="V19" s="619" t="s">
        <v>350</v>
      </c>
      <c r="W19" s="1013"/>
      <c r="Y19" s="1013"/>
      <c r="Z19" s="1592" t="s">
        <v>351</v>
      </c>
      <c r="AA19" s="1009" t="str">
        <f ca="1">"Receiving"&amp;"  "&amp;R27</f>
        <v>Receiving  845</v>
      </c>
      <c r="AB19" s="334" t="str" cm="1">
        <f t="array" ref="AB19">IFERROR(INDEX($A$1:$A$504,SMALL(IF($O$17=$B$1:$B$504,ROW($B$1:$B$504)-MIN(ROW($A$1:$A$504))+1,""), ROW()-16)),"")</f>
        <v/>
      </c>
      <c r="AC19" s="218" t="str" cm="1">
        <f t="array" ref="AC19">IFERROR(INDEX($A$1:$A$504,SMALL(IF($O$28=$B$1:$B$504,ROW($B$1:$B$504)-MIN(ROW($A$1:$A$504))+1,""), ROW()-16)),"")</f>
        <v/>
      </c>
      <c r="AD19" s="334" t="str" cm="1">
        <f t="array" ref="AD19">IFERROR(INDEX($A$1:$A$504,SMALL(IF($O$16=$B$1:$B$504,ROW($B$1:$B$504)-MIN(ROW($A$1:$A$504))+1,""), ROW()-16)),"")</f>
        <v/>
      </c>
      <c r="AE19" s="334" t="str" cm="1">
        <f t="array" ref="AE19">IFERROR(INDEX($A$1:$A$504,SMALL(IF($O$23=$B$1:$B$504,ROW($B$1:$B$504)-MIN(ROW($A$1:$A$504))+1,""), ROW()-12)),"")</f>
        <v/>
      </c>
      <c r="AF19" s="334" t="str" cm="1">
        <f t="array" ref="AF19">IFERROR(INDEX($A$1:$A$504,SMALL(IF($O$26=$B$1:$B$504,ROW($B$1:$B$504)-MIN(ROW($A$1:$A$504))+1,""), ROW()-17)),"")</f>
        <v/>
      </c>
      <c r="AG19" s="334" t="str" cm="1">
        <f t="array" ref="AG19">IFERROR(INDEX($A$1:$A$504,SMALL(IF($O$31=$B$1:$B$504,ROW($B$1:$B$504)-MIN(ROW($A$1:$A$504))+1,""), ROW()-15)),"")</f>
        <v/>
      </c>
      <c r="AH19" s="338" t="str" cm="1">
        <f t="array" ref="AH19">IFERROR(INDEX($A$1:$A$44,SMALL(IF($O$6=$B$1:$B$44,ROW($B$1:$B$44)-MIN(ROW($A$1:$A$44))+1,""), ROW()-1)),"")</f>
        <v/>
      </c>
      <c r="AI19" s="576" t="str" cm="1">
        <f t="array" ref="AI19">IFERROR(INDEX($A$45:$A$507,SMALL(IF($O$6=$B$45:$B$507,ROW($B$45:$B$507)-MIN(ROW($A$45:$A$507))+1,""), ROW()-1)),"")</f>
        <v/>
      </c>
    </row>
    <row r="20" spans="1:36 15987:15987" ht="22.5" customHeight="1">
      <c r="A20" s="212" t="str" cm="1">
        <f t="array" ref="A20">_xlfn.IFS(D24=0,"",D24&gt;0,D24)</f>
        <v>Jennifer Hardin</v>
      </c>
      <c r="B20" s="251" t="str" cm="1">
        <f t="array" ref="B20">_xlfn.IFS(F24=0,"",F24&gt;0,F24)</f>
        <v>x</v>
      </c>
      <c r="C20" s="58"/>
      <c r="D20" s="835" t="s">
        <v>352</v>
      </c>
      <c r="E20" s="835"/>
      <c r="F20" s="838" t="s">
        <v>266</v>
      </c>
      <c r="G20" s="837" t="s">
        <v>353</v>
      </c>
      <c r="H20" s="846"/>
      <c r="I20" s="834" t="s">
        <v>266</v>
      </c>
      <c r="J20" s="1601"/>
      <c r="K20" s="357"/>
      <c r="L20" s="292"/>
      <c r="M20" s="230" t="str">
        <f t="shared" si="3"/>
        <v/>
      </c>
      <c r="N20" s="91"/>
      <c r="O20" s="261" t="s">
        <v>354</v>
      </c>
      <c r="P20" s="175" t="s">
        <v>355</v>
      </c>
      <c r="Q20" s="155">
        <f t="shared" si="1"/>
        <v>0</v>
      </c>
      <c r="R20" s="208">
        <f ca="1">_xlfn.IFNA(LOOKUP(TODAY(),'Inbound SOS &amp; EOD'!1:1,'Inbound SOS &amp; EOD'!63:63),0)</f>
        <v>81</v>
      </c>
      <c r="S20" s="146">
        <f ca="1">LOOKUP(TODAY(),'Deployment needs'!$2:$2,'Deployment needs'!70:70)</f>
        <v>0.18333333333333335</v>
      </c>
      <c r="T20" s="1013"/>
      <c r="U20" s="1013"/>
      <c r="W20" s="1013"/>
      <c r="X20" s="1013" t="s">
        <v>210</v>
      </c>
      <c r="Y20" s="1013"/>
      <c r="Z20" s="1592"/>
      <c r="AA20" s="302" t="str" cm="1">
        <f t="array" ref="AA20">IFERROR(INDEX($A$1:$A$504,SMALL(IF($O$27=$B$1:$B$504,ROW($B$1:$B$504)-MIN(ROW($A$1:$A$504))+1,""), ROW()-19)),"")</f>
        <v/>
      </c>
      <c r="AB20" s="334" t="str" cm="1">
        <f t="array" ref="AB20">IFERROR(INDEX($A$1:$A$504,SMALL(IF($O$17=$B$1:$B$504,ROW($B$1:$B$504)-MIN(ROW($A$1:$A$504))+1,""), ROW()-16)),"")</f>
        <v/>
      </c>
      <c r="AC20" s="339" t="str">
        <f ca="1">"Pull"&amp;"   "&amp;R20</f>
        <v>Pull   81</v>
      </c>
      <c r="AD20" s="342" t="str">
        <f ca="1">"Throw"&amp;"   "&amp;R21</f>
        <v>Throw   18</v>
      </c>
      <c r="AE20" s="334" t="str" cm="1">
        <f t="array" ref="AE20">IFERROR(INDEX($A$1:$A$504,SMALL(IF($O$23=$B$1:$B$504,ROW($B$1:$B$504)-MIN(ROW($A$1:$A$504))+1,""), ROW()-12)),"")</f>
        <v/>
      </c>
      <c r="AF20" s="334" t="str" cm="1">
        <f t="array" ref="AF20">IFERROR(INDEX($A$1:$A$504,SMALL(IF($O$26=$B$1:$B$504,ROW($B$1:$B$504)-MIN(ROW($A$1:$A$504))+1,""), ROW()-17)),"")</f>
        <v/>
      </c>
      <c r="AG20" s="334" t="str" cm="1">
        <f t="array" ref="AG20">IFERROR(INDEX($A$1:$A$504,SMALL(IF($O$31=$B$1:$B$504,ROW($B$1:$B$504)-MIN(ROW($A$1:$A$504))+1,""), ROW()-15)),"")</f>
        <v/>
      </c>
      <c r="AH20" s="338" t="str" cm="1">
        <f t="array" ref="AH20">IFERROR(INDEX($A$1:$A$44,SMALL(IF($O$6=$B$1:$B$44,ROW($B$1:$B$44)-MIN(ROW($A$1:$A$44))+1,""), ROW()-1)),"")</f>
        <v/>
      </c>
      <c r="AI20" s="576" t="str" cm="1">
        <f t="array" ref="AI20">IFERROR(INDEX($A$45:$A$507,SMALL(IF($O$6=$B$45:$B$507,ROW($B$45:$B$507)-MIN(ROW($A$45:$A$507))+1,""), ROW()-1)),"")</f>
        <v/>
      </c>
    </row>
    <row r="21" spans="1:36 15987:15987" ht="22.5" customHeight="1">
      <c r="A21" s="212" t="str" cm="1">
        <f t="array" ref="A21">_xlfn.IFS(D25=0,"",D25&gt;0,D25)</f>
        <v>Juan Miguel Vanguela Gonzalez</v>
      </c>
      <c r="B21" s="251" t="str" cm="1">
        <f t="array" ref="B21">_xlfn.IFS(F25=0,"",F25&gt;0,F25)</f>
        <v>x</v>
      </c>
      <c r="C21" s="58"/>
      <c r="D21" s="835" t="s">
        <v>356</v>
      </c>
      <c r="E21" s="835"/>
      <c r="F21" s="838" t="s">
        <v>266</v>
      </c>
      <c r="G21" s="840" t="s">
        <v>357</v>
      </c>
      <c r="H21" s="847"/>
      <c r="I21" s="834" t="s">
        <v>266</v>
      </c>
      <c r="J21" s="1601"/>
      <c r="K21" s="357"/>
      <c r="L21" s="292"/>
      <c r="M21" s="230" t="str">
        <f t="shared" si="3"/>
        <v/>
      </c>
      <c r="N21" s="91"/>
      <c r="O21" s="261" t="s">
        <v>358</v>
      </c>
      <c r="P21" s="175" t="s">
        <v>359</v>
      </c>
      <c r="Q21" s="155">
        <f t="shared" si="1"/>
        <v>0</v>
      </c>
      <c r="R21" s="208">
        <f ca="1">_xlfn.IFNA(LOOKUP(TODAY(),'Inbound SOS &amp; EOD'!1:1,'Inbound SOS &amp; EOD'!64:64),0)+R22</f>
        <v>18</v>
      </c>
      <c r="S21" s="146">
        <f ca="1">LOOKUP(TODAY(),'Deployment needs'!$2:$2,'Deployment needs'!92:92)</f>
        <v>0</v>
      </c>
      <c r="T21" s="1013"/>
      <c r="U21" s="1013"/>
      <c r="W21" s="1013"/>
      <c r="X21" s="1013"/>
      <c r="Y21" s="1013"/>
      <c r="Z21" s="1592"/>
      <c r="AA21" s="302" t="str" cm="1">
        <f t="array" ref="AA21">IFERROR(INDEX($A$1:$A$504,SMALL(IF($O$27=$B$1:$B$504,ROW($B$1:$B$504)-MIN(ROW($A$1:$A$504))+1,""), ROW()-19)),"")</f>
        <v/>
      </c>
      <c r="AB21" s="334" t="str" cm="1">
        <f t="array" ref="AB21">IFERROR(INDEX($A$1:$A$504,SMALL(IF($O$17=$B$1:$B$504,ROW($B$1:$B$504)-MIN(ROW($A$1:$A$504))+1,""), ROW()-16)),"")</f>
        <v/>
      </c>
      <c r="AC21" s="334" t="str" cm="1">
        <f t="array" ref="AC21">IFERROR(INDEX($A$1:$A$504,SMALL(IF($O$20=$B$1:$B$504,ROW($B$1:$B$504)-MIN(ROW($A$1:$A$504))+1,""), ROW()-20)),"")</f>
        <v/>
      </c>
      <c r="AD21" s="334" t="str" cm="1">
        <f t="array" ref="AD21">IFERROR(INDEX($A$1:$A$504,SMALL(IF($O$21=$B$1:$B$504,ROW($B$1:$B$504)-MIN(ROW($A$1:$A$504))+1,""), ROW()-20)),"")</f>
        <v/>
      </c>
      <c r="AE21" s="334" t="str" cm="1">
        <f t="array" ref="AE21">IFERROR(INDEX($A$1:$A$504,SMALL(IF($O$23=$B$1:$B$504,ROW($B$1:$B$504)-MIN(ROW($A$1:$A$504))+1,""), ROW()-12)),"")</f>
        <v/>
      </c>
      <c r="AF21" s="334" t="str" cm="1">
        <f t="array" ref="AF21">IFERROR(INDEX($A$1:$A$504,SMALL(IF($O$26=$B$1:$B$504,ROW($B$1:$B$504)-MIN(ROW($A$1:$A$504))+1,""), ROW()-17)),"")</f>
        <v/>
      </c>
      <c r="AG21" s="334" t="str" cm="1">
        <f t="array" ref="AG21">IFERROR(INDEX($A$1:$A$504,SMALL(IF($O$31=$B$1:$B$504,ROW($B$1:$B$504)-MIN(ROW($A$1:$A$504))+1,""), ROW()-15)),"")</f>
        <v/>
      </c>
      <c r="AH21" s="338" t="str" cm="1">
        <f t="array" ref="AH21">IFERROR(INDEX($A$1:$A$44,SMALL(IF($O$6=$B$1:$B$44,ROW($B$1:$B$44)-MIN(ROW($A$1:$A$44))+1,""), ROW()-1)),"")</f>
        <v/>
      </c>
      <c r="AI21" s="576" t="str" cm="1">
        <f t="array" ref="AI21">IFERROR(INDEX($A$45:$A$507,SMALL(IF($O$6=$B$45:$B$507,ROW($B$45:$B$507)-MIN(ROW($A$45:$A$507))+1,""), ROW()-1)),"")</f>
        <v/>
      </c>
    </row>
    <row r="22" spans="1:36 15987:15987" ht="22.5" customHeight="1">
      <c r="A22" s="212" t="str" cm="1">
        <f t="array" ref="A22">_xlfn.IFS(D26=0,"",D26&gt;0,D26)</f>
        <v>Kenia Rodriguez Gonzalez</v>
      </c>
      <c r="B22" s="251" t="str" cm="1">
        <f t="array" ref="B22">_xlfn.IFS(F26=0,"",F26&gt;0,F26)</f>
        <v>x</v>
      </c>
      <c r="C22" s="58"/>
      <c r="D22" s="835" t="s">
        <v>360</v>
      </c>
      <c r="E22" s="835"/>
      <c r="F22" s="839" t="s">
        <v>266</v>
      </c>
      <c r="G22" s="835" t="s">
        <v>361</v>
      </c>
      <c r="H22" s="845"/>
      <c r="I22" s="834" t="s">
        <v>266</v>
      </c>
      <c r="J22" s="1601"/>
      <c r="K22" s="357"/>
      <c r="L22" s="292"/>
      <c r="M22" s="230" t="str">
        <f t="shared" si="3"/>
        <v/>
      </c>
      <c r="N22" s="1013"/>
      <c r="O22" s="261" t="s">
        <v>362</v>
      </c>
      <c r="P22" s="175" t="s">
        <v>115</v>
      </c>
      <c r="Q22" s="155">
        <v>0</v>
      </c>
      <c r="R22" s="240">
        <f ca="1">_xlfn.IFNA(LOOKUP(TODAY(),'Inbound SOS &amp; EOD'!1:1,'Inbound SOS &amp; EOD'!54:54),0)</f>
        <v>18</v>
      </c>
      <c r="S22" s="146">
        <f ca="1">LOOKUP(TODAY(),'Deployment needs'!$2:$2,'Deployment needs'!80:80)</f>
        <v>0.8379587758889534</v>
      </c>
      <c r="T22" s="1013"/>
      <c r="U22" s="1608" t="s">
        <v>363</v>
      </c>
      <c r="V22" s="1608"/>
      <c r="W22" s="1608"/>
      <c r="X22" s="227" t="str">
        <f ca="1">"Goal"&amp;" "&amp;Q2</f>
        <v>Goal 0</v>
      </c>
      <c r="Y22" s="137"/>
      <c r="Z22" s="1592"/>
      <c r="AA22" s="302" t="str" cm="1">
        <f t="array" ref="AA22">IFERROR(INDEX($A$1:$A$504,SMALL(IF($O$27=$B$1:$B$504,ROW($B$1:$B$504)-MIN(ROW($A$1:$A$504))+1,""), ROW()-19)),"")</f>
        <v/>
      </c>
      <c r="AB22" s="334" t="str" cm="1">
        <f t="array" ref="AB22">IFERROR(INDEX($A$1:$A$504,SMALL(IF($O$17=$B$1:$B$504,ROW($B$1:$B$504)-MIN(ROW($A$1:$A$504))+1,""), ROW()-16)),"")</f>
        <v/>
      </c>
      <c r="AC22" s="334" t="str" cm="1">
        <f t="array" ref="AC22">IFERROR(INDEX($A$1:$A$504,SMALL(IF($O$20=$B$1:$B$504,ROW($B$1:$B$504)-MIN(ROW($A$1:$A$504))+1,""), ROW()-20)),"")</f>
        <v/>
      </c>
      <c r="AD22" s="334" t="str" cm="1">
        <f t="array" ref="AD22">IFERROR(INDEX($A$1:$A$504,SMALL(IF($O$21=$B$1:$B$504,ROW($B$1:$B$504)-MIN(ROW($A$1:$A$504))+1,""), ROW()-20)),"")</f>
        <v/>
      </c>
      <c r="AE22" s="334" t="str" cm="1">
        <f t="array" ref="AE22">IFERROR(INDEX($A$1:$A$504,SMALL(IF($O$23=$B$1:$B$504,ROW($B$1:$B$504)-MIN(ROW($A$1:$A$504))+1,""), ROW()-12)),"")</f>
        <v/>
      </c>
      <c r="AF22" s="334" t="str" cm="1">
        <f t="array" ref="AF22">IFERROR(INDEX($A$1:$A$504,SMALL(IF($O$26=$B$1:$B$504,ROW($B$1:$B$504)-MIN(ROW($A$1:$A$504))+1,""), ROW()-17)),"")</f>
        <v/>
      </c>
      <c r="AG22" s="334" t="str" cm="1">
        <f t="array" ref="AG22">IFERROR(INDEX($A$1:$A$504,SMALL(IF($O$31=$B$1:$B$504,ROW($B$1:$B$504)-MIN(ROW($A$1:$A$504))+1,""), ROW()-15)),"")</f>
        <v/>
      </c>
      <c r="AH22" s="338" t="str" cm="1">
        <f t="array" ref="AH22">IFERROR(INDEX($A$1:$A$44,SMALL(IF($O$6=$B$1:$B$44,ROW($B$1:$B$44)-MIN(ROW($A$1:$A$44))+1,""), ROW()-1)),"")</f>
        <v/>
      </c>
      <c r="AI22" s="576" t="str" cm="1">
        <f t="array" ref="AI22">IFERROR(INDEX($A$45:$A$507,SMALL(IF($O$6=$B$45:$B$507,ROW($B$45:$B$507)-MIN(ROW($A$45:$A$507))+1,""), ROW()-1)),"")</f>
        <v/>
      </c>
      <c r="WPW22" s="319"/>
    </row>
    <row r="23" spans="1:36 15987:15987" ht="22.5" customHeight="1">
      <c r="A23" s="212" t="str" cm="1">
        <f t="array" ref="A23">_xlfn.IFS(D27=0,"",D27&gt;0,D27)</f>
        <v>Kevin Acuna Ten</v>
      </c>
      <c r="B23" s="251" t="str" cm="1">
        <f t="array" ref="B23">_xlfn.IFS(F27=0,"",F27&gt;0,F27)</f>
        <v>x</v>
      </c>
      <c r="C23" s="58"/>
      <c r="D23" s="835" t="s">
        <v>364</v>
      </c>
      <c r="E23" s="835"/>
      <c r="F23" s="839" t="s">
        <v>266</v>
      </c>
      <c r="G23" s="837" t="s">
        <v>365</v>
      </c>
      <c r="H23" s="848"/>
      <c r="I23" s="834" t="s">
        <v>266</v>
      </c>
      <c r="J23" s="1601"/>
      <c r="K23" s="357"/>
      <c r="L23" s="292"/>
      <c r="M23" s="230" t="str">
        <f t="shared" si="3"/>
        <v/>
      </c>
      <c r="N23" s="1013"/>
      <c r="O23" s="261" t="s">
        <v>366</v>
      </c>
      <c r="P23" s="175" t="s">
        <v>367</v>
      </c>
      <c r="Q23" s="155">
        <f t="shared" ref="Q23:Q32" si="4">COUNTIFS($F$5:$L$43,O23)</f>
        <v>0</v>
      </c>
      <c r="R23" s="208">
        <f ca="1">_xlfn.IFNA(LOOKUP(TODAY()+1,'Inbound SOS &amp; EOD'!$1:$1,'Inbound SOS &amp; EOD'!44:44),0)</f>
        <v>4258</v>
      </c>
      <c r="S23" s="146">
        <f ca="1">LOOKUP(TODAY(),'Deployment needs'!$2:$2,'Deployment needs'!81:81)</f>
        <v>7.4189518182104397E-2</v>
      </c>
      <c r="T23" s="1013" t="s">
        <v>210</v>
      </c>
      <c r="U23" s="220" t="s">
        <v>368</v>
      </c>
      <c r="V23" s="115">
        <v>4</v>
      </c>
      <c r="W23" s="597">
        <v>4.2</v>
      </c>
      <c r="X23" s="221">
        <f>W23/1.75</f>
        <v>2.4</v>
      </c>
      <c r="Z23" s="1592"/>
      <c r="AA23" s="302" t="str" cm="1">
        <f t="array" ref="AA23">IFERROR(INDEX($A$1:$A$504,SMALL(IF($O$27=$B$1:$B$504,ROW($B$1:$B$504)-MIN(ROW($A$1:$A$504))+1,""), ROW()-19)),"")</f>
        <v/>
      </c>
      <c r="AB23" s="334" t="str" cm="1">
        <f t="array" ref="AB23">IFERROR(INDEX($A$1:$A$504,SMALL(IF($O$17=$B$1:$B$504,ROW($B$1:$B$504)-MIN(ROW($A$1:$A$504))+1,""), ROW()-16)),"")</f>
        <v/>
      </c>
      <c r="AC23" s="334" t="str" cm="1">
        <f t="array" ref="AC23">IFERROR(INDEX($A$1:$A$504,SMALL(IF($O$20=$B$1:$B$504,ROW($B$1:$B$504)-MIN(ROW($A$1:$A$504))+1,""), ROW()-20)),"")</f>
        <v/>
      </c>
      <c r="AD23" s="334" t="str" cm="1">
        <f t="array" ref="AD23">IFERROR(INDEX($A$1:$A$504,SMALL(IF($O$21=$B$1:$B$504,ROW($B$1:$B$504)-MIN(ROW($A$1:$A$504))+1,""), ROW()-20)),"")</f>
        <v/>
      </c>
      <c r="AE23" s="334" t="str" cm="1">
        <f t="array" ref="AE23">IFERROR(INDEX($A$1:$A$504,SMALL(IF($O$23=$B$1:$B$504,ROW($B$1:$B$504)-MIN(ROW($A$1:$A$504))+1,""), ROW()-12)),"")</f>
        <v/>
      </c>
      <c r="AF23" s="334" t="str" cm="1">
        <f t="array" ref="AF23">IFERROR(INDEX($A$1:$A$504,SMALL(IF($O$26=$B$1:$B$504,ROW($B$1:$B$504)-MIN(ROW($A$1:$A$504))+1,""), ROW()-17)),"")</f>
        <v/>
      </c>
      <c r="AG23" s="334" t="str" cm="1">
        <f t="array" ref="AG23">IFERROR(INDEX($A$1:$A$504,SMALL(IF($O$31=$B$1:$B$504,ROW($B$1:$B$504)-MIN(ROW($A$1:$A$504))+1,""), ROW()-15)),"")</f>
        <v/>
      </c>
      <c r="AH23" s="338" t="str" cm="1">
        <f t="array" ref="AH23">IFERROR(INDEX($A$1:$A$44,SMALL(IF($O$6=$B$1:$B$44,ROW($B$1:$B$44)-MIN(ROW($A$1:$A$44))+1,""), ROW()-1)),"")</f>
        <v/>
      </c>
      <c r="AI23" s="576" t="str" cm="1">
        <f t="array" ref="AI23">IFERROR(INDEX($A$45:$A$507,SMALL(IF($O$6=$B$45:$B$507,ROW($B$45:$B$507)-MIN(ROW($A$45:$A$507))+1,""), ROW()-1)),"")</f>
        <v/>
      </c>
    </row>
    <row r="24" spans="1:36 15987:15987" ht="22.5" customHeight="1">
      <c r="A24" s="212" t="str" cm="1">
        <f t="array" ref="A24">_xlfn.IFS(D28=0,"",D28&gt;0,D28)</f>
        <v xml:space="preserve">Lazaro Esquivel </v>
      </c>
      <c r="B24" s="251" t="str" cm="1">
        <f t="array" ref="B24">_xlfn.IFS(F28=0,"",F28&gt;0,F28)</f>
        <v>x</v>
      </c>
      <c r="C24" s="58"/>
      <c r="D24" s="835" t="s">
        <v>369</v>
      </c>
      <c r="E24" s="835"/>
      <c r="F24" s="839" t="s">
        <v>266</v>
      </c>
      <c r="G24" s="837" t="s">
        <v>370</v>
      </c>
      <c r="H24" s="846"/>
      <c r="I24" s="834" t="s">
        <v>266</v>
      </c>
      <c r="J24" s="1609"/>
      <c r="K24" s="491"/>
      <c r="L24" s="292"/>
      <c r="M24" s="536" t="str">
        <f>IF(L24&lt;&gt;0,_xlfn.XLOOKUP(L24,$O$5:$O$45,$P$5:$P$45),"")</f>
        <v/>
      </c>
      <c r="N24" s="1013"/>
      <c r="O24" s="261" t="s">
        <v>371</v>
      </c>
      <c r="P24" s="175" t="s">
        <v>372</v>
      </c>
      <c r="Q24" s="155">
        <f t="shared" si="4"/>
        <v>0</v>
      </c>
      <c r="R24" s="208">
        <f ca="1">_xlfn.IFNA(LOOKUP(TODAY()+1,'Inbound SOS &amp; EOD'!$1:$1,'Inbound SOS &amp; EOD'!45:45),0)</f>
        <v>0</v>
      </c>
      <c r="S24" s="146">
        <f ca="1">LOOKUP(TODAY(),'Deployment needs'!$2:$2,'Deployment needs'!82:82)*0.25</f>
        <v>6.6240641234021763E-2</v>
      </c>
      <c r="T24" s="1013"/>
      <c r="U24" s="220" t="s">
        <v>373</v>
      </c>
      <c r="V24" s="116" t="s">
        <v>374</v>
      </c>
      <c r="W24" s="116" t="s">
        <v>375</v>
      </c>
      <c r="X24" s="222" t="s">
        <v>376</v>
      </c>
      <c r="Z24" s="1592"/>
      <c r="AA24" s="302" t="str" cm="1">
        <f t="array" ref="AA24">IFERROR(INDEX($A$1:$A$504,SMALL(IF($O$27=$B$1:$B$504,ROW($B$1:$B$504)-MIN(ROW($A$1:$A$504))+1,""), ROW()-19)),"")</f>
        <v/>
      </c>
      <c r="AB24" s="334" t="str" cm="1">
        <f t="array" ref="AB24">IFERROR(INDEX($A$1:$A$504,SMALL(IF($O$17=$B$1:$B$504,ROW($B$1:$B$504)-MIN(ROW($A$1:$A$504))+1,""), ROW()-16)),"")</f>
        <v/>
      </c>
      <c r="AC24" s="334" t="str" cm="1">
        <f t="array" ref="AC24">IFERROR(INDEX($A$1:$A$504,SMALL(IF($O$20=$B$1:$B$504,ROW($B$1:$B$504)-MIN(ROW($A$1:$A$504))+1,""), ROW()-20)),"")</f>
        <v/>
      </c>
      <c r="AD24" s="334" t="str" cm="1">
        <f t="array" ref="AD24">IFERROR(INDEX($A$1:$A$504,SMALL(IF($O$21=$B$1:$B$504,ROW($B$1:$B$504)-MIN(ROW($A$1:$A$504))+1,""), ROW()-20)),"")</f>
        <v/>
      </c>
      <c r="AE24" s="334" t="str" cm="1">
        <f t="array" ref="AE24">IFERROR(INDEX($A$1:$A$504,SMALL(IF($O$23=$B$1:$B$504,ROW($B$1:$B$504)-MIN(ROW($A$1:$A$504))+1,""), ROW()-12)),"")</f>
        <v/>
      </c>
      <c r="AF24" s="334" t="str" cm="1">
        <f t="array" ref="AF24">IFERROR(INDEX($A$1:$A$504,SMALL(IF($O$26=$B$1:$B$504,ROW($B$1:$B$504)-MIN(ROW($A$1:$A$504))+1,""), ROW()-17)),"")</f>
        <v/>
      </c>
      <c r="AG24" s="334" t="str" cm="1">
        <f t="array" ref="AG24">IFERROR(INDEX($A$1:$A$504,SMALL(IF($O$31=$B$1:$B$504,ROW($B$1:$B$504)-MIN(ROW($A$1:$A$504))+1,""), ROW()-15)),"")</f>
        <v/>
      </c>
      <c r="AH24" s="338" t="str" cm="1">
        <f t="array" ref="AH24">IFERROR(INDEX($A$1:$A$44,SMALL(IF($O$6=$B$1:$B$44,ROW($B$1:$B$44)-MIN(ROW($A$1:$A$44))+1,""), ROW()-1)),"")</f>
        <v/>
      </c>
      <c r="AI24" s="576" t="str" cm="1">
        <f t="array" ref="AI24">IFERROR(INDEX($A$45:$A$507,SMALL(IF($O$6=$B$45:$B$507,ROW($B$45:$B$507)-MIN(ROW($A$45:$A$507))+1,""), ROW()-1)),"")</f>
        <v/>
      </c>
    </row>
    <row r="25" spans="1:36 15987:15987" ht="22.5" customHeight="1">
      <c r="A25" s="212" t="str" cm="1">
        <f t="array" ref="A25">_xlfn.IFS(D29=0,"",D29&gt;0,D29)</f>
        <v>Lisandra Parache</v>
      </c>
      <c r="B25" s="251" t="str" cm="1">
        <f t="array" ref="B25">_xlfn.IFS(F29=0,"",F29&gt;0,F29)</f>
        <v>x</v>
      </c>
      <c r="C25" s="58"/>
      <c r="D25" s="844" t="s">
        <v>377</v>
      </c>
      <c r="E25" s="849"/>
      <c r="F25" s="850" t="s">
        <v>266</v>
      </c>
      <c r="G25" s="840" t="s">
        <v>378</v>
      </c>
      <c r="H25" s="847"/>
      <c r="I25" s="834" t="s">
        <v>266</v>
      </c>
      <c r="J25" s="1609"/>
      <c r="K25" s="492"/>
      <c r="L25" s="292"/>
      <c r="M25" s="230"/>
      <c r="N25" s="1013"/>
      <c r="O25" s="261" t="s">
        <v>379</v>
      </c>
      <c r="P25" s="175" t="s">
        <v>380</v>
      </c>
      <c r="Q25" s="155">
        <f t="shared" si="4"/>
        <v>0</v>
      </c>
      <c r="R25" s="1612">
        <f ca="1">_xlfn.IFNA(LOOKUP(TODAY(),'Inbound SOS &amp; EOD'!$1:$1,'Inbound SOS &amp; EOD'!61:61),0)</f>
        <v>2272</v>
      </c>
      <c r="S25" s="146">
        <f ca="1">LOOKUP(TODAY(),'Deployment needs'!$2:$2,'Deployment needs'!82:82)</f>
        <v>0.26496256493608705</v>
      </c>
      <c r="U25" s="223" t="s">
        <v>274</v>
      </c>
      <c r="V25" s="115">
        <v>16</v>
      </c>
      <c r="W25" s="115">
        <v>165</v>
      </c>
      <c r="X25" s="224">
        <f>W25*V25*$V$23</f>
        <v>10560</v>
      </c>
      <c r="Z25" s="1592"/>
      <c r="AA25" s="302" t="str" cm="1">
        <f t="array" ref="AA25">IFERROR(INDEX($A$1:$A$504,SMALL(IF($O$27=$B$1:$B$504,ROW($B$1:$B$504)-MIN(ROW($A$1:$A$504))+1,""), ROW()-19)),"")</f>
        <v/>
      </c>
      <c r="AB25" s="334" t="str" cm="1">
        <f t="array" ref="AB25">IFERROR(INDEX($A$1:$A$504,SMALL(IF($O$17=$B$1:$B$504,ROW($B$1:$B$504)-MIN(ROW($A$1:$A$504))+1,""), ROW()-16)),"")</f>
        <v/>
      </c>
      <c r="AC25" s="334" t="str" cm="1">
        <f t="array" ref="AC25">IFERROR(INDEX($A$1:$A$504,SMALL(IF($O$20=$B$1:$B$504,ROW($B$1:$B$504)-MIN(ROW($A$1:$A$504))+1,""), ROW()-20)),"")</f>
        <v/>
      </c>
      <c r="AD25" s="334" t="str" cm="1">
        <f t="array" ref="AD25">IFERROR(INDEX($A$1:$A$504,SMALL(IF($O$21=$B$1:$B$504,ROW($B$1:$B$504)-MIN(ROW($A$1:$A$504))+1,""), ROW()-20)),"")</f>
        <v/>
      </c>
      <c r="AE25" s="334" t="str" cm="1">
        <f t="array" ref="AE25">IFERROR(INDEX($A$1:$A$504,SMALL(IF($O$23=$B$1:$B$504,ROW($B$1:$B$504)-MIN(ROW($A$1:$A$504))+1,""), ROW()-12)),"")</f>
        <v/>
      </c>
      <c r="AF25" s="334" t="str" cm="1">
        <f t="array" ref="AF25">IFERROR(INDEX($A$1:$A$504,SMALL(IF($O$26=$B$1:$B$504,ROW($B$1:$B$504)-MIN(ROW($A$1:$A$504))+1,""), ROW()-17)),"")</f>
        <v/>
      </c>
      <c r="AG25" s="334" t="str" cm="1">
        <f t="array" ref="AG25">IFERROR(INDEX($A$1:$A$504,SMALL(IF($O$31=$B$1:$B$504,ROW($B$1:$B$504)-MIN(ROW($A$1:$A$504))+1,""), ROW()-15)),"")</f>
        <v/>
      </c>
      <c r="AH25" s="338" t="str" cm="1">
        <f t="array" ref="AH25">IFERROR(INDEX($A$1:$A$44,SMALL(IF($O$6=$B$1:$B$44,ROW($B$1:$B$44)-MIN(ROW($A$1:$A$44))+1,""), ROW()-1)),"")</f>
        <v/>
      </c>
      <c r="AI25" s="576" t="str" cm="1">
        <f t="array" ref="AI25">IFERROR(INDEX($A$45:$A$507,SMALL(IF($O$6=$B$45:$B$507,ROW($B$45:$B$507)-MIN(ROW($A$45:$A$507))+1,""), ROW()-1)),"")</f>
        <v/>
      </c>
    </row>
    <row r="26" spans="1:36 15987:15987" ht="22.5" customHeight="1">
      <c r="A26" s="212" t="str" cm="1">
        <f t="array" ref="A26">_xlfn.IFS(D30=0,"",D30&gt;0,D30)</f>
        <v>Lisnay Lopez Roque</v>
      </c>
      <c r="B26" s="251" t="str" cm="1">
        <f t="array" ref="B26">_xlfn.IFS(F30=0,"",F30&gt;0,F30)</f>
        <v>x</v>
      </c>
      <c r="C26" s="58"/>
      <c r="D26" s="835" t="s">
        <v>381</v>
      </c>
      <c r="E26" s="845"/>
      <c r="F26" s="839" t="s">
        <v>266</v>
      </c>
      <c r="G26" s="835" t="s">
        <v>382</v>
      </c>
      <c r="H26" s="851"/>
      <c r="I26" s="834" t="s">
        <v>266</v>
      </c>
      <c r="J26" s="1609"/>
      <c r="K26" s="492"/>
      <c r="L26" s="292"/>
      <c r="M26" s="230"/>
      <c r="N26" s="1013"/>
      <c r="O26" s="261" t="s">
        <v>383</v>
      </c>
      <c r="P26" s="175" t="s">
        <v>175</v>
      </c>
      <c r="Q26" s="155">
        <f t="shared" si="4"/>
        <v>0</v>
      </c>
      <c r="R26" s="1612"/>
      <c r="S26" s="146">
        <f ca="1">LOOKUP(TODAY(),'Deployment needs'!$2:$2,'Deployment needs'!72:72)</f>
        <v>0</v>
      </c>
      <c r="T26" s="1013"/>
      <c r="U26" s="223" t="s">
        <v>280</v>
      </c>
      <c r="V26" s="115">
        <v>1.5</v>
      </c>
      <c r="W26" s="115">
        <v>200</v>
      </c>
      <c r="X26" s="224">
        <f>W26*V26*$X$23</f>
        <v>720</v>
      </c>
      <c r="Z26" s="1592"/>
      <c r="AA26" s="1009" t="s">
        <v>384</v>
      </c>
      <c r="AB26" s="339" t="str">
        <f>"Overstock Putaway"&amp;"   "&amp;T18</f>
        <v xml:space="preserve">Overstock Putaway   </v>
      </c>
      <c r="AC26" s="339" t="s">
        <v>385</v>
      </c>
      <c r="AD26" s="334" t="str" cm="1">
        <f t="array" ref="AD26">IFERROR(INDEX($A$1:$A$504,SMALL(IF($O$21=$B$1:$B$504,ROW($B$1:$B$504)-MIN(ROW($A$1:$A$504))+1,""), ROW()-20)),"")</f>
        <v/>
      </c>
      <c r="AE26" s="342" t="str">
        <f ca="1">"Returns Exceptions"&amp;"   "&amp;$R$24</f>
        <v>Returns Exceptions   0</v>
      </c>
      <c r="AF26" s="334" t="str" cm="1">
        <f t="array" ref="AF26">IFERROR(INDEX($A$1:$A$504,SMALL(IF($O$26=$B$1:$B$504,ROW($B$1:$B$504)-MIN(ROW($A$1:$A$504))+1,""), ROW()-17)),"")</f>
        <v/>
      </c>
      <c r="AG26" s="334" t="str" cm="1">
        <f t="array" ref="AG26">IFERROR(INDEX($A$1:$A$504,SMALL(IF($O$31=$B$1:$B$504,ROW($B$1:$B$504)-MIN(ROW($A$1:$A$504))+1,""), ROW()-15)),"")</f>
        <v/>
      </c>
      <c r="AH26" s="338" t="str" cm="1">
        <f t="array" ref="AH26">IFERROR(INDEX($A$1:$A$44,SMALL(IF($O$6=$B$1:$B$44,ROW($B$1:$B$44)-MIN(ROW($A$1:$A$44))+1,""), ROW()-1)),"")</f>
        <v/>
      </c>
      <c r="AI26" s="576" t="str" cm="1">
        <f t="array" ref="AI26">IFERROR(INDEX($A$45:$A$507,SMALL(IF($O$6=$B$45:$B$507,ROW($B$45:$B$507)-MIN(ROW($A$45:$A$507))+1,""), ROW()-1)),"")</f>
        <v/>
      </c>
    </row>
    <row r="27" spans="1:36 15987:15987" ht="22.5" customHeight="1">
      <c r="A27" s="212" t="str" cm="1">
        <f t="array" ref="A27">_xlfn.IFS(D31=0,"",D31&gt;0,D31)</f>
        <v>Mauri Aguero</v>
      </c>
      <c r="B27" s="251" t="str" cm="1">
        <f t="array" ref="B27">_xlfn.IFS(F31=0,"",F31&gt;0,F31)</f>
        <v>x</v>
      </c>
      <c r="C27" s="58"/>
      <c r="D27" s="852" t="s">
        <v>386</v>
      </c>
      <c r="E27" s="851"/>
      <c r="F27" s="836" t="s">
        <v>266</v>
      </c>
      <c r="G27" s="837" t="s">
        <v>387</v>
      </c>
      <c r="H27" s="846"/>
      <c r="I27" s="834" t="s">
        <v>266</v>
      </c>
      <c r="J27" s="1609"/>
      <c r="K27" s="492"/>
      <c r="L27" s="292"/>
      <c r="M27" s="230"/>
      <c r="N27" s="1013"/>
      <c r="O27" s="261" t="s">
        <v>388</v>
      </c>
      <c r="P27" s="175" t="s">
        <v>99</v>
      </c>
      <c r="Q27" s="155">
        <f t="shared" si="4"/>
        <v>0</v>
      </c>
      <c r="R27" s="208">
        <f ca="1">_xlfn.IFNA(LOOKUP(TODAY(),'Inbound SOS &amp; EOD'!$1:$1,'Inbound SOS &amp; EOD'!58:58),0)</f>
        <v>845</v>
      </c>
      <c r="S27" s="146">
        <f ca="1">LOOKUP(TODAY(),'Deployment needs'!$2:$2,'Deployment needs'!73:73)</f>
        <v>0</v>
      </c>
      <c r="T27" s="1013"/>
      <c r="U27" s="223"/>
      <c r="V27" s="115"/>
      <c r="W27" s="115"/>
      <c r="X27" s="224"/>
      <c r="Z27" s="1592"/>
      <c r="AA27" s="302" t="str" cm="1">
        <f t="array" ref="AA27">IFERROR(INDEX($A$1:$A$504,SMALL(IF($O$18=$B$1:$B$504,ROW($B$1:$B$504)-MIN(ROW($A$1:$A$504))+1,""), ROW()-26)),"")</f>
        <v/>
      </c>
      <c r="AB27" s="216" t="str" cm="1">
        <f t="array" ref="AB27">IFERROR(INDEX($A$1:$A$504,SMALL(IF($O$19=$B$1:$B$504,ROW($B$1:$B$504)-MIN(ROW($A$1:$A$504))+1,""), ROW()-26)),"")</f>
        <v/>
      </c>
      <c r="AC27" s="216" t="str" cm="1">
        <f t="array" ref="AC27">IFERROR(INDEX($A$1:$A$504,SMALL(IF($O$32=$B$1:$B$504,ROW($B$1:$B$504)-MIN(ROW($A$1:$A$504))+1,""), ROW()-26)),"")</f>
        <v/>
      </c>
      <c r="AD27" s="334" t="str" cm="1">
        <f t="array" ref="AD27">IFERROR(INDEX($A$1:$A$504,SMALL(IF($O$21=$B$1:$B$504,ROW($B$1:$B$504)-MIN(ROW($A$1:$A$504))+1,""), ROW()-20)),"")</f>
        <v/>
      </c>
      <c r="AE27" s="215" t="str" cm="1">
        <f t="array" ref="AE27">IFERROR(INDEX($A$1:$A$504,SMALL(IF($O$24=$B$1:$B$504,ROW($B$1:$B$504)-MIN(ROW($A$1:$A$504))+1,""), ROW()-26)),"")</f>
        <v/>
      </c>
      <c r="AF27" s="334" t="str" cm="1">
        <f t="array" ref="AF27">IFERROR(INDEX($A$1:$A$504,SMALL(IF($O$26=$B$1:$B$504,ROW($B$1:$B$504)-MIN(ROW($A$1:$A$504))+1,""), ROW()-17)),"")</f>
        <v/>
      </c>
      <c r="AG27" s="334" t="str" cm="1">
        <f t="array" ref="AG27">IFERROR(INDEX($A$1:$A$504,SMALL(IF($O$31=$B$1:$B$504,ROW($B$1:$B$504)-MIN(ROW($A$1:$A$504))+1,""), ROW()-15)),"")</f>
        <v/>
      </c>
      <c r="AH27" s="338" t="str" cm="1">
        <f t="array" ref="AH27">IFERROR(INDEX($A$1:$A$44,SMALL(IF($O$6=$B$1:$B$44,ROW($B$1:$B$44)-MIN(ROW($A$1:$A$44))+1,""), ROW()-1)),"")</f>
        <v/>
      </c>
      <c r="AI27" s="576" t="str" cm="1">
        <f t="array" ref="AI27">IFERROR(INDEX($A$45:$A$507,SMALL(IF($O$6=$B$45:$B$507,ROW($B$45:$B$507)-MIN(ROW($A$45:$A$507))+1,""), ROW()-1)),"")</f>
        <v/>
      </c>
    </row>
    <row r="28" spans="1:36 15987:15987" ht="22.5" customHeight="1">
      <c r="A28" s="212" t="str" cm="1">
        <f t="array" ref="A28">_xlfn.IFS(D32=0,"",D32&gt;0,D32)</f>
        <v>Melissa Irasema Pico Parra</v>
      </c>
      <c r="B28" s="251" t="str" cm="1">
        <f t="array" ref="B28">_xlfn.IFS(F32=0,"",F32&gt;0,F32)</f>
        <v>x</v>
      </c>
      <c r="C28" s="58"/>
      <c r="D28" s="835" t="s">
        <v>389</v>
      </c>
      <c r="E28" s="845"/>
      <c r="F28" s="838" t="s">
        <v>266</v>
      </c>
      <c r="G28" s="837" t="s">
        <v>390</v>
      </c>
      <c r="H28" s="846"/>
      <c r="I28" s="834" t="s">
        <v>266</v>
      </c>
      <c r="J28" s="1609"/>
      <c r="K28" s="492"/>
      <c r="L28" s="292"/>
      <c r="M28" s="230" t="str">
        <f t="shared" ref="M28:M41" si="5">IF(L28&lt;&gt;0,_xlfn.XLOOKUP(L28,$O$5:$O$45,$P$5:$P$45),"")</f>
        <v/>
      </c>
      <c r="N28" s="1013" t="s">
        <v>210</v>
      </c>
      <c r="O28" s="261" t="s">
        <v>391</v>
      </c>
      <c r="P28" s="175" t="s">
        <v>100</v>
      </c>
      <c r="Q28" s="155">
        <f t="shared" si="4"/>
        <v>0</v>
      </c>
      <c r="R28" s="209" cm="1">
        <f t="array" aca="1" ref="R28" ca="1">_xlfn.IFNA(LOOKUP(TODAY(),'Inbound SOS &amp; EOD'!$1:$1,('Inbound SOS &amp; EOD'!59:59+'Inbound SOS &amp; EOD'!60:60)),0)</f>
        <v>0</v>
      </c>
      <c r="S28" s="146"/>
      <c r="T28" s="1013"/>
      <c r="U28" s="1613" t="s">
        <v>93</v>
      </c>
      <c r="V28" s="1613"/>
      <c r="W28" s="1613"/>
      <c r="X28" s="225">
        <f>SUM(X25:X27)</f>
        <v>11280</v>
      </c>
      <c r="Z28" s="1592"/>
      <c r="AA28" s="302" t="str" cm="1">
        <f t="array" ref="AA28">IFERROR(INDEX($A$1:$A$504,SMALL(IF($O$18=$B$1:$B$504,ROW($B$1:$B$504)-MIN(ROW($A$1:$A$504))+1,""), ROW()-26)),"")</f>
        <v/>
      </c>
      <c r="AB28" s="216" t="str" cm="1">
        <f t="array" ref="AB28">IFERROR(INDEX($A$1:$A$504,SMALL(IF($O$19=$B$1:$B$504,ROW($B$1:$B$504)-MIN(ROW($A$1:$A$504))+1,""), ROW()-26)),"")</f>
        <v/>
      </c>
      <c r="AC28" s="216" t="str" cm="1">
        <f t="array" ref="AC28">IFERROR(INDEX($A$1:$A$504,SMALL(IF($O$32=$B$1:$B$504,ROW($B$1:$B$504)-MIN(ROW($A$1:$A$504))+1,""), ROW()-26)),"")</f>
        <v/>
      </c>
      <c r="AD28" s="334" t="str" cm="1">
        <f t="array" ref="AD28">IFERROR(INDEX($A$1:$A$504,SMALL(IF($O$21=$B$1:$B$504,ROW($B$1:$B$504)-MIN(ROW($A$1:$A$504))+1,""), ROW()-20)),"")</f>
        <v/>
      </c>
      <c r="AE28" s="215" t="str" cm="1">
        <f t="array" ref="AE28">IFERROR(INDEX($A$1:$A$504,SMALL(IF($O$24=$B$1:$B$504,ROW($B$1:$B$504)-MIN(ROW($A$1:$A$504))+1,""), ROW()-26)),"")</f>
        <v/>
      </c>
      <c r="AF28" s="334" t="str" cm="1">
        <f t="array" ref="AF28">IFERROR(INDEX($A$1:$A$504,SMALL(IF($O$26=$B$1:$B$504,ROW($B$1:$B$504)-MIN(ROW($A$1:$A$504))+1,""), ROW()-17)),"")</f>
        <v/>
      </c>
      <c r="AG28" s="334" t="str" cm="1">
        <f t="array" ref="AG28">IFERROR(INDEX($A$1:$A$504,SMALL(IF($O$31=$B$1:$B$504,ROW($B$1:$B$504)-MIN(ROW($A$1:$A$504))+1,""), ROW()-15)),"")</f>
        <v/>
      </c>
      <c r="AH28" s="338" t="str" cm="1">
        <f t="array" ref="AH28">IFERROR(INDEX($A$1:$A$44,SMALL(IF($O$6=$B$1:$B$44,ROW($B$1:$B$44)-MIN(ROW($A$1:$A$44))+1,""), ROW()-1)),"")</f>
        <v/>
      </c>
      <c r="AI28" s="576" t="str" cm="1">
        <f t="array" ref="AI28">IFERROR(INDEX($A$45:$A$507,SMALL(IF($O$6=$B$45:$B$507,ROW($B$45:$B$507)-MIN(ROW($A$45:$A$507))+1,""), ROW()-1)),"")</f>
        <v/>
      </c>
    </row>
    <row r="29" spans="1:36 15987:15987" ht="22.5" customHeight="1">
      <c r="A29" s="212" t="str" cm="1">
        <f t="array" ref="A29">_xlfn.IFS(D33=0,"",D33&gt;0,D33)</f>
        <v>Niuris Colas Bravo</v>
      </c>
      <c r="B29" s="251" t="str" cm="1">
        <f t="array" ref="B29">_xlfn.IFS(F33=0,"",F33&gt;0,F33)</f>
        <v>x</v>
      </c>
      <c r="C29" s="58"/>
      <c r="D29" s="835" t="s">
        <v>392</v>
      </c>
      <c r="E29" s="845"/>
      <c r="F29" s="839" t="s">
        <v>266</v>
      </c>
      <c r="G29" s="837" t="s">
        <v>393</v>
      </c>
      <c r="H29" s="848"/>
      <c r="I29" s="834" t="s">
        <v>266</v>
      </c>
      <c r="J29" s="1609"/>
      <c r="K29" s="492"/>
      <c r="L29" s="292"/>
      <c r="M29" s="230" t="str">
        <f t="shared" si="5"/>
        <v/>
      </c>
      <c r="N29" s="1013"/>
      <c r="O29" s="261" t="s">
        <v>394</v>
      </c>
      <c r="P29" s="175" t="s">
        <v>395</v>
      </c>
      <c r="Q29" s="155">
        <f t="shared" si="4"/>
        <v>0</v>
      </c>
      <c r="R29" s="1614"/>
      <c r="S29" s="146">
        <f ca="1">LOOKUP(TODAY(),'Deployment needs'!$2:$2,'Deployment needs'!94:94)</f>
        <v>0</v>
      </c>
      <c r="T29" s="1013"/>
      <c r="U29" s="1013"/>
      <c r="V29" s="1013"/>
      <c r="W29" s="1013"/>
      <c r="X29" s="1013"/>
      <c r="Z29" s="1592"/>
      <c r="AA29" s="302" t="str" cm="1">
        <f t="array" ref="AA29">IFERROR(INDEX($A$1:$A$504,SMALL(IF($O$18=$B$1:$B$504,ROW($B$1:$B$504)-MIN(ROW($A$1:$A$504))+1,""), ROW()-26)),"")</f>
        <v/>
      </c>
      <c r="AB29" s="216" t="str" cm="1">
        <f t="array" ref="AB29">IFERROR(INDEX($A$1:$A$504,SMALL(IF($O$19=$B$1:$B$504,ROW($B$1:$B$504)-MIN(ROW($A$1:$A$504))+1,""), ROW()-26)),"")</f>
        <v/>
      </c>
      <c r="AC29" s="216" t="str" cm="1">
        <f t="array" ref="AC29">IFERROR(INDEX($A$1:$A$504,SMALL(IF($O$32=$B$1:$B$504,ROW($B$1:$B$504)-MIN(ROW($A$1:$A$504))+1,""), ROW()-26)),"")</f>
        <v/>
      </c>
      <c r="AD29" s="334" t="str" cm="1">
        <f t="array" ref="AD29">IFERROR(INDEX($A$1:$A$504,SMALL(IF($O$21=$B$1:$B$504,ROW($B$1:$B$504)-MIN(ROW($A$1:$A$504))+1,""), ROW()-20)),"")</f>
        <v/>
      </c>
      <c r="AE29" s="215" t="str" cm="1">
        <f t="array" ref="AE29">IFERROR(INDEX($A$1:$A$504,SMALL(IF($O$24=$B$1:$B$504,ROW($B$1:$B$504)-MIN(ROW($A$1:$A$504))+1,""), ROW()-26)),"")</f>
        <v/>
      </c>
      <c r="AF29" s="334" t="str" cm="1">
        <f t="array" ref="AF29">IFERROR(INDEX($A$1:$A$504,SMALL(IF($O$26=$B$1:$B$504,ROW($B$1:$B$504)-MIN(ROW($A$1:$A$504))+1,""), ROW()-17)),"")</f>
        <v/>
      </c>
      <c r="AG29" s="334" t="str" cm="1">
        <f t="array" ref="AG29">IFERROR(INDEX($A$1:$A$504,SMALL(IF($O$31=$B$1:$B$504,ROW($B$1:$B$504)-MIN(ROW($A$1:$A$504))+1,""), ROW()-15)),"")</f>
        <v/>
      </c>
      <c r="AH29" s="338" t="str" cm="1">
        <f t="array" ref="AH29">IFERROR(INDEX($A$1:$A$44,SMALL(IF($O$6=$B$1:$B$44,ROW($B$1:$B$44)-MIN(ROW($A$1:$A$44))+1,""), ROW()-1)),"")</f>
        <v/>
      </c>
      <c r="AI29" s="576" t="str" cm="1">
        <f t="array" ref="AI29">IFERROR(INDEX($A$45:$A$507,SMALL(IF($O$6=$B$45:$B$507,ROW($B$45:$B$507)-MIN(ROW($A$45:$A$507))+1,""), ROW()-1)),"")</f>
        <v/>
      </c>
    </row>
    <row r="30" spans="1:36 15987:15987" ht="22.5" customHeight="1">
      <c r="A30" s="212" t="str" cm="1">
        <f t="array" ref="A30">_xlfn.IFS(D34=0,"",D34&gt;0,D34)</f>
        <v>Pedro Alfonso Roque</v>
      </c>
      <c r="B30" s="251" t="str" cm="1">
        <f t="array" ref="B30">_xlfn.IFS(F34=0,"",F34&gt;0,F34)</f>
        <v>x</v>
      </c>
      <c r="C30" s="58"/>
      <c r="D30" s="837" t="s">
        <v>396</v>
      </c>
      <c r="E30" s="846"/>
      <c r="F30" s="839" t="s">
        <v>266</v>
      </c>
      <c r="G30" s="837" t="s">
        <v>397</v>
      </c>
      <c r="H30" s="846"/>
      <c r="I30" s="834" t="s">
        <v>266</v>
      </c>
      <c r="J30" s="1609"/>
      <c r="K30" s="492"/>
      <c r="L30" s="292"/>
      <c r="M30" s="230" t="str">
        <f t="shared" si="5"/>
        <v/>
      </c>
      <c r="N30" s="1013"/>
      <c r="O30" s="261" t="s">
        <v>398</v>
      </c>
      <c r="P30" s="177" t="s">
        <v>238</v>
      </c>
      <c r="Q30" s="155">
        <f t="shared" si="4"/>
        <v>0</v>
      </c>
      <c r="R30" s="1614"/>
      <c r="S30" s="146">
        <f ca="1">LOOKUP(TODAY(),'Deployment needs'!$2:$2,'Deployment needs'!41:41)</f>
        <v>0.5</v>
      </c>
      <c r="T30" s="1013" t="s">
        <v>210</v>
      </c>
      <c r="U30" s="1615" t="s">
        <v>399</v>
      </c>
      <c r="V30" s="1615"/>
      <c r="W30" s="1615"/>
      <c r="X30" s="1615"/>
      <c r="Z30" s="1592"/>
      <c r="AA30" s="302" t="str" cm="1">
        <f t="array" ref="AA30">IFERROR(INDEX($A$1:$A$504,SMALL(IF($O$18=$B$1:$B$504,ROW($B$1:$B$504)-MIN(ROW($A$1:$A$504))+1,""), ROW()-26)),"")</f>
        <v/>
      </c>
      <c r="AB30" s="216" t="str" cm="1">
        <f t="array" ref="AB30">IFERROR(INDEX($A$1:$A$504,SMALL(IF($O$19=$B$1:$B$504,ROW($B$1:$B$504)-MIN(ROW($A$1:$A$504))+1,""), ROW()-26)),"")</f>
        <v/>
      </c>
      <c r="AC30" s="216" t="str" cm="1">
        <f t="array" ref="AC30">IFERROR(INDEX($A$1:$A$504,SMALL(IF($O$32=$B$1:$B$504,ROW($B$1:$B$504)-MIN(ROW($A$1:$A$504))+1,""), ROW()-26)),"")</f>
        <v/>
      </c>
      <c r="AD30" s="334" t="str" cm="1">
        <f t="array" ref="AD30">IFERROR(INDEX($A$1:$A$504,SMALL(IF($O$21=$B$1:$B$504,ROW($B$1:$B$504)-MIN(ROW($A$1:$A$504))+1,""), ROW()-20)),"")</f>
        <v/>
      </c>
      <c r="AE30" s="215" t="str" cm="1">
        <f t="array" ref="AE30">IFERROR(INDEX($A$1:$A$504,SMALL(IF($O$24=$B$1:$B$504,ROW($B$1:$B$504)-MIN(ROW($A$1:$A$504))+1,""), ROW()-26)),"")</f>
        <v/>
      </c>
      <c r="AF30" s="334" t="str" cm="1">
        <f t="array" ref="AF30">IFERROR(INDEX($A$1:$A$504,SMALL(IF($O$26=$B$1:$B$504,ROW($B$1:$B$504)-MIN(ROW($A$1:$A$504))+1,""), ROW()-17)),"")</f>
        <v/>
      </c>
      <c r="AG30" s="334" t="str" cm="1">
        <f t="array" ref="AG30">IFERROR(INDEX($A$1:$A$504,SMALL(IF($O$31=$B$1:$B$504,ROW($B$1:$B$504)-MIN(ROW($A$1:$A$504))+1,""), ROW()-15)),"")</f>
        <v/>
      </c>
      <c r="AH30" s="338" t="str" cm="1">
        <f t="array" ref="AH30">IFERROR(INDEX($A$1:$A$44,SMALL(IF($O$6=$B$1:$B$44,ROW($B$1:$B$44)-MIN(ROW($A$1:$A$44))+1,""), ROW()-1)),"")</f>
        <v/>
      </c>
      <c r="AI30" s="576" t="str" cm="1">
        <f t="array" ref="AI30">IFERROR(INDEX($A$45:$A$507,SMALL(IF($O$6=$B$45:$B$507,ROW($B$45:$B$507)-MIN(ROW($A$45:$A$507))+1,""), ROW()-1)),"")</f>
        <v/>
      </c>
    </row>
    <row r="31" spans="1:36 15987:15987" ht="22.5" customHeight="1">
      <c r="A31" s="212" t="str" cm="1">
        <f t="array" ref="A31">_xlfn.IFS(D35=0,"",D35&gt;0,D35)</f>
        <v>Talia Gonzales Viera</v>
      </c>
      <c r="B31" s="251" t="str" cm="1">
        <f t="array" ref="B31">_xlfn.IFS(F35=0,"",F35&gt;0,F35)</f>
        <v>x</v>
      </c>
      <c r="C31" s="58"/>
      <c r="D31" s="835" t="s">
        <v>400</v>
      </c>
      <c r="E31" s="846"/>
      <c r="F31" s="838" t="s">
        <v>266</v>
      </c>
      <c r="G31" s="835" t="s">
        <v>401</v>
      </c>
      <c r="H31" s="845"/>
      <c r="I31" s="834" t="s">
        <v>266</v>
      </c>
      <c r="J31" s="1609"/>
      <c r="K31" s="492"/>
      <c r="L31" s="292"/>
      <c r="M31" s="230" t="str">
        <f t="shared" si="5"/>
        <v/>
      </c>
      <c r="N31" s="1013"/>
      <c r="O31" s="261" t="s">
        <v>402</v>
      </c>
      <c r="P31" s="149" t="s">
        <v>403</v>
      </c>
      <c r="Q31" s="155">
        <f t="shared" si="4"/>
        <v>0</v>
      </c>
      <c r="R31" s="1614"/>
      <c r="S31" s="254">
        <f ca="1">LOOKUP(TODAY(),'Deployment needs'!$2:$2,'Deployment needs'!76:76)</f>
        <v>1</v>
      </c>
      <c r="T31" s="1013"/>
      <c r="U31" s="141" t="s">
        <v>404</v>
      </c>
      <c r="V31" s="138" t="s">
        <v>405</v>
      </c>
      <c r="W31" s="138" t="s">
        <v>375</v>
      </c>
      <c r="X31" s="142" t="s">
        <v>406</v>
      </c>
      <c r="AA31" s="210"/>
      <c r="AB31" s="210"/>
      <c r="AC31" s="210"/>
      <c r="AD31" s="210" t="str" cm="1">
        <f t="array" ref="AD31">IFERROR(INDEX($A$1:$A$504,SMALL(IF($O$21=$B$1:$B$504,ROW($B$1:$B$504)-MIN(ROW($A$1:$A$504))+1,""), ROW()-20)),"")</f>
        <v/>
      </c>
      <c r="AE31" s="213"/>
      <c r="AF31" s="210"/>
      <c r="AG31" s="210"/>
      <c r="AH31" s="338" t="str" cm="1">
        <f t="array" ref="AH31">IFERROR(INDEX($A$1:$A$44,SMALL(IF($O$6=$B$1:$B$44,ROW($B$1:$B$44)-MIN(ROW($A$1:$A$44))+1,""), ROW()-1)),"")</f>
        <v/>
      </c>
      <c r="AI31" s="576" t="str" cm="1">
        <f t="array" ref="AI31">IFERROR(INDEX($A$45:$A$507,SMALL(IF($O$6=$B$45:$B$507,ROW($B$45:$B$507)-MIN(ROW($A$45:$A$507))+1,""), ROW()-1)),"")</f>
        <v/>
      </c>
      <c r="AJ31" s="210"/>
    </row>
    <row r="32" spans="1:36 15987:15987" ht="22.5" customHeight="1">
      <c r="A32" s="251" t="str" cm="1">
        <f t="array" ref="A32">_xlfn.IFS(D36=0,"",D36&gt;0,D36)</f>
        <v>Yamil Hernandez Leyva</v>
      </c>
      <c r="B32" s="251" t="str" cm="1">
        <f t="array" ref="B32">_xlfn.IFS(F36=0,"",F36&gt;0,F36)</f>
        <v>x</v>
      </c>
      <c r="C32" s="58"/>
      <c r="D32" s="837" t="s">
        <v>407</v>
      </c>
      <c r="E32" s="846"/>
      <c r="F32" s="839" t="s">
        <v>266</v>
      </c>
      <c r="G32" s="837" t="s">
        <v>408</v>
      </c>
      <c r="H32" s="846"/>
      <c r="I32" s="834" t="s">
        <v>266</v>
      </c>
      <c r="J32" s="1609"/>
      <c r="K32" s="492"/>
      <c r="L32" s="292"/>
      <c r="M32" s="230" t="str">
        <f t="shared" si="5"/>
        <v/>
      </c>
      <c r="N32" s="1013"/>
      <c r="O32" s="262" t="s">
        <v>409</v>
      </c>
      <c r="P32" s="258" t="s">
        <v>103</v>
      </c>
      <c r="Q32" s="155">
        <f t="shared" si="4"/>
        <v>0</v>
      </c>
      <c r="R32" s="1614"/>
      <c r="S32" s="253">
        <f ca="1">SUM(S5:S31)</f>
        <v>5.8123276192172852</v>
      </c>
      <c r="T32" s="1013"/>
      <c r="U32" s="143" t="s">
        <v>367</v>
      </c>
      <c r="V32" s="139">
        <f>Q23</f>
        <v>0</v>
      </c>
      <c r="W32" s="139">
        <f>Narvar</f>
        <v>34</v>
      </c>
      <c r="X32" s="117">
        <f>(W32*V32*$V$23)/2.45</f>
        <v>0</v>
      </c>
      <c r="AA32" s="210"/>
      <c r="AB32" s="210"/>
      <c r="AC32" s="210"/>
      <c r="AD32" s="210" t="str" cm="1">
        <f t="array" ref="AD32">IFERROR(INDEX($A$1:$A$504,SMALL(IF($O$21=$B$1:$B$504,ROW($B$1:$B$504)-MIN(ROW($A$1:$A$504))+1,""), ROW()-20)),"")</f>
        <v/>
      </c>
      <c r="AE32" s="213"/>
      <c r="AF32" s="210"/>
      <c r="AG32" s="210"/>
      <c r="AH32" s="338" t="str" cm="1">
        <f t="array" ref="AH32">IFERROR(INDEX($A$1:$A$44,SMALL(IF($O$6=$B$1:$B$44,ROW($B$1:$B$44)-MIN(ROW($A$1:$A$44))+1,""), ROW()-1)),"")</f>
        <v/>
      </c>
      <c r="AI32" s="576" t="str" cm="1">
        <f t="array" ref="AI32">IFERROR(INDEX($A$45:$A$507,SMALL(IF($O$6=$B$45:$B$507,ROW($B$45:$B$507)-MIN(ROW($A$45:$A$507))+1,""), ROW()-1)),"")</f>
        <v/>
      </c>
      <c r="AJ32" s="210"/>
    </row>
    <row r="33" spans="1:36" s="58" customFormat="1" ht="22.5" customHeight="1">
      <c r="A33" s="251" t="str" cm="1">
        <f t="array" ref="A33">_xlfn.IFS(D37=0,"",D37&gt;0,D37)</f>
        <v>Yanieisi Cruz</v>
      </c>
      <c r="B33" s="251" t="str" cm="1">
        <f t="array" ref="B33">_xlfn.IFS(F37=0,"",F37&gt;0,F37)</f>
        <v>x</v>
      </c>
      <c r="D33" s="835" t="s">
        <v>410</v>
      </c>
      <c r="E33" s="847"/>
      <c r="F33" s="839" t="s">
        <v>266</v>
      </c>
      <c r="G33" s="837" t="s">
        <v>411</v>
      </c>
      <c r="H33" s="846"/>
      <c r="I33" s="834" t="s">
        <v>266</v>
      </c>
      <c r="J33" s="1609"/>
      <c r="K33" s="492"/>
      <c r="L33" s="292"/>
      <c r="M33" s="230" t="str">
        <f t="shared" si="5"/>
        <v/>
      </c>
      <c r="N33" s="1013"/>
      <c r="O33" s="1013"/>
      <c r="P33" s="255" t="s">
        <v>12</v>
      </c>
      <c r="Q33" s="121">
        <f>D44+G44+J44</f>
        <v>74</v>
      </c>
      <c r="R33" s="182"/>
      <c r="S33" s="207">
        <f ca="1">LOOKUP($Q$4,'Deployment needs'!2:2,'Deployment needs'!98:98)</f>
        <v>10.568188667955209</v>
      </c>
      <c r="T33" s="1013"/>
      <c r="U33" s="143" t="s">
        <v>372</v>
      </c>
      <c r="V33" s="139">
        <f>Q24</f>
        <v>0</v>
      </c>
      <c r="W33" s="139">
        <f>Exceptions</f>
        <v>25</v>
      </c>
      <c r="X33" s="117">
        <f t="shared" ref="X33:X41" si="6">W33*V33*$V$23</f>
        <v>0</v>
      </c>
      <c r="Y33" s="1013"/>
      <c r="Z33"/>
      <c r="AA33" s="210"/>
      <c r="AB33" s="210"/>
      <c r="AC33" s="210"/>
      <c r="AD33" s="210" t="str" cm="1">
        <f t="array" ref="AD33">IFERROR(INDEX($A$1:$A$504,SMALL(IF($O$21=$B$1:$B$504,ROW($B$1:$B$504)-MIN(ROW($A$1:$A$504))+1,""), ROW()-20)),"")</f>
        <v/>
      </c>
      <c r="AE33" s="213"/>
      <c r="AF33" s="210"/>
      <c r="AG33" s="210"/>
      <c r="AH33" s="338" t="str" cm="1">
        <f t="array" ref="AH33">IFERROR(INDEX($A$1:$A$44,SMALL(IF($O$6=$B$1:$B$44,ROW($B$1:$B$44)-MIN(ROW($A$1:$A$44))+1,""), ROW()-1)),"")</f>
        <v/>
      </c>
      <c r="AI33" s="576" t="str" cm="1">
        <f t="array" ref="AI33">IFERROR(INDEX($A$45:$A$507,SMALL(IF($O$6=$B$45:$B$507,ROW($B$45:$B$507)-MIN(ROW($A$45:$A$507))+1,""), ROW()-1)),"")</f>
        <v/>
      </c>
      <c r="AJ33" s="210"/>
    </row>
    <row r="34" spans="1:36" s="58" customFormat="1" ht="22.5" customHeight="1">
      <c r="A34" s="251" t="str" cm="1">
        <f t="array" ref="A34">_xlfn.IFS(D38=0,"",D38&gt;0,D38)</f>
        <v>Yoan Manuel Peralta Sardiñas</v>
      </c>
      <c r="B34" s="251" t="str" cm="1">
        <f t="array" ref="B34">_xlfn.IFS(F38=0,"",F38&gt;0,F38)</f>
        <v>x</v>
      </c>
      <c r="D34" s="837" t="s">
        <v>412</v>
      </c>
      <c r="E34" s="846"/>
      <c r="F34" s="839" t="s">
        <v>266</v>
      </c>
      <c r="G34" s="843" t="s">
        <v>413</v>
      </c>
      <c r="H34" s="848"/>
      <c r="I34" s="834" t="s">
        <v>266</v>
      </c>
      <c r="J34" s="1609"/>
      <c r="K34" s="492"/>
      <c r="L34" s="292"/>
      <c r="M34" s="230" t="str">
        <f t="shared" si="5"/>
        <v/>
      </c>
      <c r="N34" s="1013"/>
      <c r="O34" s="1013"/>
      <c r="P34" s="120" t="s">
        <v>414</v>
      </c>
      <c r="Q34" s="121">
        <f>Q33-Q35</f>
        <v>74</v>
      </c>
      <c r="R34" s="182"/>
      <c r="S34" s="1012"/>
      <c r="T34" s="1013"/>
      <c r="U34" s="143" t="s">
        <v>175</v>
      </c>
      <c r="V34" s="139">
        <f>Q26</f>
        <v>0</v>
      </c>
      <c r="W34" s="139">
        <f>Returns_put_away</f>
        <v>100</v>
      </c>
      <c r="X34" s="117">
        <f t="shared" si="6"/>
        <v>0</v>
      </c>
      <c r="Z34"/>
      <c r="AA34" s="533" t="str">
        <f>P37</f>
        <v>NC/NS</v>
      </c>
      <c r="AB34" s="533" t="s">
        <v>415</v>
      </c>
      <c r="AC34" s="533" t="s">
        <v>135</v>
      </c>
      <c r="AD34" s="533" t="s">
        <v>137</v>
      </c>
      <c r="AE34" s="533" t="s">
        <v>416</v>
      </c>
      <c r="AF34" s="533" t="s">
        <v>417</v>
      </c>
      <c r="AG34" s="210"/>
      <c r="AH34" s="338" t="str" cm="1">
        <f t="array" ref="AH34">IFERROR(INDEX($A$1:$A$44,SMALL(IF($O$6=$B$1:$B$44,ROW($B$1:$B$44)-MIN(ROW($A$1:$A$44))+1,""), ROW()-1)),"")</f>
        <v/>
      </c>
      <c r="AI34" s="576" t="str" cm="1">
        <f t="array" ref="AI34">IFERROR(INDEX($A$45:$A$507,SMALL(IF($O$6=$B$45:$B$507,ROW($B$45:$B$507)-MIN(ROW($A$45:$A$507))+1,""), ROW()-1)),"")</f>
        <v/>
      </c>
      <c r="AJ34" s="210"/>
    </row>
    <row r="35" spans="1:36" s="58" customFormat="1" ht="22.5" customHeight="1">
      <c r="A35" s="251" t="str" cm="1">
        <f t="array" ref="A35">_xlfn.IFS(D39=0,"",D39&gt;0,D39)</f>
        <v>Yudeisy López Garcia</v>
      </c>
      <c r="B35" s="251" t="str" cm="1">
        <f t="array" ref="B35">_xlfn.IFS(F39=0,"",F39&gt;0,F39)</f>
        <v>x</v>
      </c>
      <c r="D35" s="835" t="s">
        <v>418</v>
      </c>
      <c r="E35" s="849"/>
      <c r="F35" s="839" t="s">
        <v>266</v>
      </c>
      <c r="G35" s="843" t="s">
        <v>419</v>
      </c>
      <c r="H35" s="853"/>
      <c r="I35" s="834" t="s">
        <v>266</v>
      </c>
      <c r="J35" s="1609"/>
      <c r="K35" s="492"/>
      <c r="L35" s="292"/>
      <c r="M35" s="230" t="str">
        <f t="shared" si="5"/>
        <v/>
      </c>
      <c r="N35" s="1013"/>
      <c r="O35" s="1013"/>
      <c r="P35" s="123" t="s">
        <v>420</v>
      </c>
      <c r="Q35" s="124">
        <f>SUM(Q37:Q46)</f>
        <v>0</v>
      </c>
      <c r="R35" s="598">
        <f>Q34/Q33</f>
        <v>1</v>
      </c>
      <c r="S35" s="1012"/>
      <c r="U35" s="143" t="s">
        <v>421</v>
      </c>
      <c r="V35" s="139">
        <f>Q27</f>
        <v>0</v>
      </c>
      <c r="W35" s="139">
        <f>Receiving</f>
        <v>75</v>
      </c>
      <c r="X35" s="117">
        <f t="shared" si="6"/>
        <v>0</v>
      </c>
      <c r="Z35" s="58">
        <v>1</v>
      </c>
      <c r="AA35" s="532" t="str" cm="1">
        <f t="array" ref="AA35">IFERROR(INDEX($A$1:$A$504,SMALL(IF($O$37=$B$1:$B$504,ROW($B$1:$B$504)-MIN(ROW($A$1:$A$504))+1,""), ROW()-34)),"")</f>
        <v/>
      </c>
      <c r="AB35" s="216" t="str" cm="1">
        <f t="array" ref="AB35">IFERROR(INDEX($A$1:$A$504,SMALL(IF($O$38=$B$1:$B$504,ROW($B$1:$B$504)-MIN(ROW($A$1:$A$504))+1,""), ROW()-34)),"")</f>
        <v/>
      </c>
      <c r="AC35" s="302" t="str" cm="1">
        <f t="array" ref="AC35">IFERROR(INDEX($A$1:$A$504,SMALL(IF($O$40=$B$1:$B$504,ROW($B$1:$B$504)-MIN(ROW($A$1:$A$504))+1,""), ROW()-34)),"")</f>
        <v/>
      </c>
      <c r="AD35" s="302" t="str" cm="1">
        <f t="array" ref="AD35">IFERROR(INDEX($A$1:$A$504,SMALL(IF($O$39=$B$1:$B$504,ROW($B$1:$B$504)-MIN(ROW($A$1:$A$504))+1,""), ROW()-34)),"")</f>
        <v/>
      </c>
      <c r="AE35" s="302" t="str" cm="1">
        <f t="array" ref="AE35">IFERROR(INDEX($A$1:$A$504,SMALL(IF($O$43=$B$1:$B$504,ROW($B$1:$B$504)-MIN(ROW($A$1:$A$504))+1,""), ROW()-34)),"")</f>
        <v/>
      </c>
      <c r="AF35" s="302" t="str" cm="1">
        <f t="array" ref="AF35">IFERROR(INDEX($A$1:$A$504,SMALL(IF($O$44=$B$1:$B$504,ROW($B$1:$B$504)-MIN(ROW($A$1:$A$504))+1,""), ROW()-34)),"")</f>
        <v/>
      </c>
      <c r="AG35" s="231">
        <v>4</v>
      </c>
      <c r="AH35" s="338" t="str" cm="1">
        <f t="array" ref="AH35">IFERROR(INDEX($A$1:$A$44,SMALL(IF($O$6=$B$1:$B$44,ROW($B$1:$B$44)-MIN(ROW($A$1:$A$44))+1,""), ROW()-1)),"")</f>
        <v/>
      </c>
      <c r="AI35" s="576" t="str" cm="1">
        <f t="array" ref="AI35">IFERROR(INDEX($A$45:$A$507,SMALL(IF($O$6=$B$45:$B$507,ROW($B$45:$B$507)-MIN(ROW($A$45:$A$507))+1,""), ROW()-1)),"")</f>
        <v/>
      </c>
      <c r="AJ35" s="210"/>
    </row>
    <row r="36" spans="1:36" s="58" customFormat="1" ht="22.5" customHeight="1">
      <c r="A36" s="251" t="str" cm="1">
        <f t="array" ref="A36">_xlfn.IFS(D40=0,"",D40&gt;0,D40)</f>
        <v>Yulianela Cruz Ruiz</v>
      </c>
      <c r="B36" s="251" t="str" cm="1">
        <f t="array" ref="B36">_xlfn.IFS(F40=0,"",F40&gt;0,F40)</f>
        <v>x</v>
      </c>
      <c r="D36" s="844" t="s">
        <v>422</v>
      </c>
      <c r="E36" s="854"/>
      <c r="F36" s="839" t="s">
        <v>266</v>
      </c>
      <c r="G36" s="843" t="s">
        <v>423</v>
      </c>
      <c r="H36" s="855"/>
      <c r="I36" s="834" t="s">
        <v>266</v>
      </c>
      <c r="J36" s="1609"/>
      <c r="K36" s="492"/>
      <c r="L36" s="292"/>
      <c r="M36" s="230" t="str">
        <f t="shared" si="5"/>
        <v/>
      </c>
      <c r="O36" s="1013"/>
      <c r="P36" s="256" t="s">
        <v>424</v>
      </c>
      <c r="Q36" s="257" t="s">
        <v>425</v>
      </c>
      <c r="R36" s="1012"/>
      <c r="S36" s="1012"/>
      <c r="U36" s="143" t="s">
        <v>114</v>
      </c>
      <c r="V36" s="139">
        <v>1</v>
      </c>
      <c r="W36" s="139">
        <f>Resets_per_hour</f>
        <v>15</v>
      </c>
      <c r="X36" s="117">
        <f t="shared" si="6"/>
        <v>60</v>
      </c>
      <c r="Z36" s="58">
        <v>2</v>
      </c>
      <c r="AA36" s="532" t="str" cm="1">
        <f t="array" ref="AA36">IFERROR(INDEX($A$1:$A$504,SMALL(IF($O$37=$B$1:$B$504,ROW($B$1:$B$504)-MIN(ROW($A$1:$A$504))+1,""), ROW()-34)),"")</f>
        <v/>
      </c>
      <c r="AB36" s="216" t="str" cm="1">
        <f t="array" ref="AB36">IFERROR(INDEX($A$1:$A$504,SMALL(IF($O$38=$B$1:$B$504,ROW($B$1:$B$504)-MIN(ROW($A$1:$A$504))+1,""), ROW()-34)),"")</f>
        <v/>
      </c>
      <c r="AC36" s="302" t="str" cm="1">
        <f t="array" ref="AC36">IFERROR(INDEX($A$1:$A$504,SMALL(IF($O$40=$B$1:$B$504,ROW($B$1:$B$504)-MIN(ROW($A$1:$A$504))+1,""), ROW()-34)),"")</f>
        <v/>
      </c>
      <c r="AD36" s="302" t="str" cm="1">
        <f t="array" ref="AD36">IFERROR(INDEX($A$1:$A$504,SMALL(IF($O$39=$B$1:$B$504,ROW($B$1:$B$504)-MIN(ROW($A$1:$A$504))+1,""), ROW()-34)),"")</f>
        <v/>
      </c>
      <c r="AE36" s="302" t="str" cm="1">
        <f t="array" ref="AE36">IFERROR(INDEX($A$1:$A$504,SMALL(IF($O$43=$B$1:$B$504,ROW($B$1:$B$504)-MIN(ROW($A$1:$A$504))+1,""), ROW()-34)),"")</f>
        <v/>
      </c>
      <c r="AF36" s="302"/>
      <c r="AG36" s="231">
        <v>5</v>
      </c>
      <c r="AH36" s="338" t="str" cm="1">
        <f t="array" ref="AH36">IFERROR(INDEX($A$1:$A$44,SMALL(IF($O$6=$B$1:$B$44,ROW($B$1:$B$44)-MIN(ROW($A$1:$A$44))+1,""), ROW()-1)),"")</f>
        <v/>
      </c>
      <c r="AI36" s="576" t="str" cm="1">
        <f t="array" ref="AI36">IFERROR(INDEX($A$45:$A$507,SMALL(IF($O$6=$B$45:$B$507,ROW($B$45:$B$507)-MIN(ROW($A$45:$A$507))+1,""), ROW()-1)),"")</f>
        <v/>
      </c>
      <c r="AJ36" s="210"/>
    </row>
    <row r="37" spans="1:36" s="58" customFormat="1" ht="22.5" customHeight="1">
      <c r="A37" s="251" t="str" cm="1">
        <f t="array" ref="A37">_xlfn.IFS(D41=0,"",D41&gt;0,D41)</f>
        <v xml:space="preserve">Yusell Gonzalez </v>
      </c>
      <c r="B37" s="251" t="str" cm="1">
        <f t="array" ref="B37">_xlfn.IFS(F41=0,"",F41&gt;0,F41)</f>
        <v>x</v>
      </c>
      <c r="D37" s="844" t="s">
        <v>426</v>
      </c>
      <c r="E37" s="843"/>
      <c r="F37" s="838" t="s">
        <v>266</v>
      </c>
      <c r="G37" s="837" t="s">
        <v>427</v>
      </c>
      <c r="H37" s="848"/>
      <c r="I37" s="834" t="s">
        <v>266</v>
      </c>
      <c r="J37" s="1609"/>
      <c r="K37" s="492"/>
      <c r="L37" s="292"/>
      <c r="M37" s="230" t="str">
        <f t="shared" si="5"/>
        <v/>
      </c>
      <c r="N37" s="59"/>
      <c r="O37" s="131" t="s">
        <v>428</v>
      </c>
      <c r="P37" s="259" t="s">
        <v>429</v>
      </c>
      <c r="Q37" s="260">
        <f t="shared" ref="Q37:Q41" si="7">COUNTIFS($F$5:$L$43,O37)</f>
        <v>0</v>
      </c>
      <c r="R37" s="1012"/>
      <c r="S37" s="1012" t="s">
        <v>210</v>
      </c>
      <c r="U37" s="143" t="s">
        <v>307</v>
      </c>
      <c r="V37" s="139">
        <v>6</v>
      </c>
      <c r="W37" s="140">
        <f>Autobagger_Bander</f>
        <v>120</v>
      </c>
      <c r="X37" s="117">
        <f t="shared" si="6"/>
        <v>2880</v>
      </c>
      <c r="Z37" s="58">
        <v>3</v>
      </c>
      <c r="AA37" s="532" t="str" cm="1">
        <f t="array" ref="AA37">IFERROR(INDEX($A$1:$A$504,SMALL(IF($O$37=$B$1:$B$504,ROW($B$1:$B$504)-MIN(ROW($A$1:$A$504))+1,""), ROW()-34)),"")</f>
        <v/>
      </c>
      <c r="AB37" s="216" t="str" cm="1">
        <f t="array" ref="AB37">IFERROR(INDEX($A$1:$A$504,SMALL(IF($O$38=$B$1:$B$504,ROW($B$1:$B$504)-MIN(ROW($A$1:$A$504))+1,""), ROW()-34)),"")</f>
        <v/>
      </c>
      <c r="AC37" s="302" t="str" cm="1">
        <f t="array" ref="AC37">IFERROR(INDEX($A$1:$A$504,SMALL(IF($O$40=$B$1:$B$504,ROW($B$1:$B$504)-MIN(ROW($A$1:$A$504))+1,""), ROW()-34)),"")</f>
        <v/>
      </c>
      <c r="AD37" s="302" t="str" cm="1">
        <f t="array" ref="AD37">IFERROR(INDEX($A$1:$A$504,SMALL(IF($O$39=$B$1:$B$504,ROW($B$1:$B$504)-MIN(ROW($A$1:$A$504))+1,""), ROW()-34)),"")</f>
        <v/>
      </c>
      <c r="AE37" s="302" t="str" cm="1">
        <f t="array" ref="AE37">IFERROR(INDEX($A$1:$A$504,SMALL(IF($O$43=$B$1:$B$504,ROW($B$1:$B$504)-MIN(ROW($A$1:$A$504))+1,""), ROW()-34)),"")</f>
        <v/>
      </c>
      <c r="AF37" s="302" t="str" cm="1">
        <f t="array" ref="AF37">IFERROR(INDEX($A$1:$A$504,SMALL(IF($O$44=$B$1:$B$504,ROW($B$1:$B$504)-MIN(ROW($A$1:$A$504))+1,""), ROW()-34)),"")</f>
        <v/>
      </c>
      <c r="AG37" s="231">
        <v>6</v>
      </c>
      <c r="AH37" s="338" t="str" cm="1">
        <f t="array" ref="AH37">IFERROR(INDEX($A$1:$A$44,SMALL(IF($O$6=$B$1:$B$44,ROW($B$1:$B$44)-MIN(ROW($A$1:$A$44))+1,""), ROW()-1)),"")</f>
        <v/>
      </c>
      <c r="AI37" s="576" t="str" cm="1">
        <f t="array" ref="AI37">IFERROR(INDEX($A$45:$A$507,SMALL(IF($O$6=$B$45:$B$507,ROW($B$45:$B$507)-MIN(ROW($A$45:$A$507))+1,""), ROW()-1)),"")</f>
        <v/>
      </c>
      <c r="AJ37" s="210"/>
    </row>
    <row r="38" spans="1:36" s="58" customFormat="1" ht="22.5" customHeight="1">
      <c r="A38" s="251" t="str" cm="1">
        <f t="array" ref="A38">_xlfn.IFS(D42=0,"",D42&gt;0,D42)</f>
        <v/>
      </c>
      <c r="B38" s="251" t="str" cm="1">
        <f t="array" ref="B38">_xlfn.IFS(F42=0,"",F42&gt;0,F42)</f>
        <v/>
      </c>
      <c r="D38" s="844" t="s">
        <v>430</v>
      </c>
      <c r="E38" s="854"/>
      <c r="F38" s="839" t="s">
        <v>266</v>
      </c>
      <c r="G38" s="835" t="s">
        <v>431</v>
      </c>
      <c r="H38" s="845"/>
      <c r="I38" s="834" t="s">
        <v>266</v>
      </c>
      <c r="J38" s="1609"/>
      <c r="K38" s="492"/>
      <c r="L38" s="292"/>
      <c r="M38" s="230" t="str">
        <f t="shared" si="5"/>
        <v/>
      </c>
      <c r="O38" s="131" t="s">
        <v>432</v>
      </c>
      <c r="P38" s="128" t="s">
        <v>415</v>
      </c>
      <c r="Q38" s="129">
        <f t="shared" si="7"/>
        <v>0</v>
      </c>
      <c r="R38" s="1012" t="s">
        <v>210</v>
      </c>
      <c r="S38" s="1012"/>
      <c r="U38" s="143" t="s">
        <v>311</v>
      </c>
      <c r="V38" s="139">
        <v>2</v>
      </c>
      <c r="W38" s="140">
        <f>Autobagger_Operator</f>
        <v>600</v>
      </c>
      <c r="X38" s="117">
        <f t="shared" si="6"/>
        <v>4800</v>
      </c>
      <c r="Z38" s="58">
        <v>4</v>
      </c>
      <c r="AA38" s="302" t="str" cm="1">
        <f t="array" ref="AA38">IFERROR(INDEX($A$1:$A$504,SMALL(IF($O$37=$B$1:$B$504,ROW($B$1:$B$504)-MIN(ROW($A$1:$A$504))+1,""), ROW()-34)),"")</f>
        <v/>
      </c>
      <c r="AB38" s="216" t="str" cm="1">
        <f t="array" ref="AB38">IFERROR(INDEX($A$1:$A$504,SMALL(IF($O$38=$B$1:$B$504,ROW($B$1:$B$504)-MIN(ROW($A$1:$A$504))+1,""), ROW()-34)),"")</f>
        <v/>
      </c>
      <c r="AC38" s="302" t="str" cm="1">
        <f t="array" ref="AC38">IFERROR(INDEX($A$1:$A$504,SMALL(IF($O$40=$B$1:$B$504,ROW($B$1:$B$504)-MIN(ROW($A$1:$A$504))+1,""), ROW()-34)),"")</f>
        <v/>
      </c>
      <c r="AD38" s="302" t="str" cm="1">
        <f t="array" ref="AD38">IFERROR(INDEX($A$1:$A$504,SMALL(IF($O$39=$B$1:$B$504,ROW($B$1:$B$504)-MIN(ROW($A$1:$A$504))+1,""), ROW()-34)),"")</f>
        <v/>
      </c>
      <c r="AE38" s="302" t="str" cm="1">
        <f t="array" ref="AE38">IFERROR(INDEX($A$1:$A$504,SMALL(IF($O$43=$B$1:$B$504,ROW($B$1:$B$504)-MIN(ROW($A$1:$A$504))+1,""), ROW()-34)),"")</f>
        <v/>
      </c>
      <c r="AF38" s="302" t="str" cm="1">
        <f t="array" ref="AF38">IFERROR(INDEX($A$1:$A$504,SMALL(IF($O$44=$B$1:$B$504,ROW($B$1:$B$504)-MIN(ROW($A$1:$A$504))+1,""), ROW()-34)),"")</f>
        <v/>
      </c>
      <c r="AG38" s="231">
        <v>7</v>
      </c>
      <c r="AH38" s="338" t="str" cm="1">
        <f t="array" ref="AH38">IFERROR(INDEX($A$1:$A$44,SMALL(IF($O$6=$B$1:$B$44,ROW($B$1:$B$44)-MIN(ROW($A$1:$A$44))+1,""), ROW()-1)),"")</f>
        <v/>
      </c>
      <c r="AI38" s="576" t="str" cm="1">
        <f t="array" ref="AI38">IFERROR(INDEX($A$45:$A$507,SMALL(IF($O$6=$B$45:$B$507,ROW($B$45:$B$507)-MIN(ROW($A$45:$A$507))+1,""), ROW()-1)),"")</f>
        <v/>
      </c>
      <c r="AJ38" s="210"/>
    </row>
    <row r="39" spans="1:36" s="58" customFormat="1" ht="22.5" customHeight="1">
      <c r="A39" s="251" t="str" cm="1">
        <f t="array" ref="A39">_xlfn.IFS(D43=0,"",D43&gt;0,D43)</f>
        <v/>
      </c>
      <c r="B39" s="251" t="str" cm="1">
        <f t="array" ref="B39">_xlfn.IFS(F43=0,"",F43&gt;0,F43)</f>
        <v/>
      </c>
      <c r="D39" s="837" t="s">
        <v>433</v>
      </c>
      <c r="E39" s="837"/>
      <c r="F39" s="839" t="s">
        <v>266</v>
      </c>
      <c r="G39" s="856" t="s">
        <v>434</v>
      </c>
      <c r="H39" s="857"/>
      <c r="I39" s="834" t="s">
        <v>266</v>
      </c>
      <c r="J39" s="1609"/>
      <c r="K39" s="492"/>
      <c r="L39" s="292"/>
      <c r="M39" s="230" t="str">
        <f t="shared" si="5"/>
        <v/>
      </c>
      <c r="O39" s="131" t="s">
        <v>137</v>
      </c>
      <c r="P39" s="128" t="s">
        <v>137</v>
      </c>
      <c r="Q39" s="129">
        <f t="shared" si="7"/>
        <v>0</v>
      </c>
      <c r="R39" s="1012"/>
      <c r="S39" s="1012"/>
      <c r="U39" s="175" t="s">
        <v>348</v>
      </c>
      <c r="V39" s="155">
        <f>Q19</f>
        <v>0</v>
      </c>
      <c r="W39" s="140">
        <f>Overstock</f>
        <v>50</v>
      </c>
      <c r="X39" s="117">
        <f t="shared" si="6"/>
        <v>0</v>
      </c>
      <c r="Z39" s="58">
        <v>5</v>
      </c>
      <c r="AA39" s="302" t="str" cm="1">
        <f t="array" ref="AA39">IFERROR(INDEX($A$1:$A$504,SMALL(IF($O$37=$B$1:$B$504,ROW($B$1:$B$504)-MIN(ROW($A$1:$A$504))+1,""), ROW()-34)),"")</f>
        <v/>
      </c>
      <c r="AB39" s="302" t="str" cm="1">
        <f t="array" ref="AB39">IFERROR(INDEX($A$1:$A$504,SMALL(IF($O$38=$B$1:$B$504,ROW($B$1:$B$504)-MIN(ROW($A$1:$A$504))+1,""), ROW()-34)),"")</f>
        <v/>
      </c>
      <c r="AC39" s="302" t="str" cm="1">
        <f t="array" ref="AC39">IFERROR(INDEX($A$1:$A$504,SMALL(IF($O$40=$B$1:$B$504,ROW($B$1:$B$504)-MIN(ROW($A$1:$A$504))+1,""), ROW()-34)),"")</f>
        <v/>
      </c>
      <c r="AD39" s="302" t="str" cm="1">
        <f t="array" ref="AD39">IFERROR(INDEX($A$1:$A$504,SMALL(IF($O$39=$B$1:$B$504,ROW($B$1:$B$504)-MIN(ROW($A$1:$A$504))+1,""), ROW()-34)),"")</f>
        <v/>
      </c>
      <c r="AE39" s="302" t="str" cm="1">
        <f t="array" ref="AE39">IFERROR(INDEX($A$1:$A$504,SMALL(IF($O$43=$B$1:$B$504,ROW($B$1:$B$504)-MIN(ROW($A$1:$A$504))+1,""), ROW()-34)),"")</f>
        <v/>
      </c>
      <c r="AF39" s="302" t="str" cm="1">
        <f t="array" ref="AF39">IFERROR(INDEX($A$1:$A$504,SMALL(IF($O$44=$B$1:$B$504,ROW($B$1:$B$504)-MIN(ROW($A$1:$A$504))+1,""), ROW()-34)),"")</f>
        <v/>
      </c>
      <c r="AG39" s="231">
        <v>8</v>
      </c>
      <c r="AH39" s="338" t="str" cm="1">
        <f t="array" ref="AH39">IFERROR(INDEX($A$1:$A$44,SMALL(IF($O$6=$B$1:$B$44,ROW($B$1:$B$44)-MIN(ROW($A$1:$A$44))+1,""), ROW()-1)),"")</f>
        <v/>
      </c>
      <c r="AI39" s="576" t="str" cm="1">
        <f t="array" ref="AI39">IFERROR(INDEX($A$45:$A$507,SMALL(IF($O$6=$B$45:$B$507,ROW($B$45:$B$507)-MIN(ROW($A$45:$A$507))+1,""), ROW()-1)),"")</f>
        <v/>
      </c>
      <c r="AJ39" s="210"/>
    </row>
    <row r="40" spans="1:36" s="58" customFormat="1" ht="22.5" customHeight="1">
      <c r="A40" s="251" cm="1">
        <f t="array" ref="A40">_xlfn.IFS(D44=0,"",D44&gt;0,D44)</f>
        <v>37</v>
      </c>
      <c r="B40" s="251" t="str" cm="1">
        <f t="array" ref="B40">_xlfn.IFS(F43=0,"",F43&gt;0,F43)</f>
        <v/>
      </c>
      <c r="D40" s="835" t="s">
        <v>435</v>
      </c>
      <c r="E40" s="835"/>
      <c r="F40" s="838" t="s">
        <v>266</v>
      </c>
      <c r="G40" s="840" t="s">
        <v>436</v>
      </c>
      <c r="H40" s="858"/>
      <c r="I40" s="834" t="s">
        <v>266</v>
      </c>
      <c r="J40" s="1609"/>
      <c r="K40" s="492"/>
      <c r="L40" s="292"/>
      <c r="M40" s="230" t="str">
        <f t="shared" si="5"/>
        <v/>
      </c>
      <c r="O40" s="131" t="s">
        <v>135</v>
      </c>
      <c r="P40" s="128" t="s">
        <v>135</v>
      </c>
      <c r="Q40" s="129">
        <f t="shared" si="7"/>
        <v>0</v>
      </c>
      <c r="R40" s="1012"/>
      <c r="S40" s="1012"/>
      <c r="U40" s="175" t="s">
        <v>355</v>
      </c>
      <c r="V40" s="155">
        <f>Q20</f>
        <v>0</v>
      </c>
      <c r="W40" s="140">
        <f>Replenishment_pull</f>
        <v>45</v>
      </c>
      <c r="X40" s="117">
        <f t="shared" si="6"/>
        <v>0</v>
      </c>
      <c r="Z40" s="58">
        <v>6</v>
      </c>
      <c r="AA40" s="302" t="str" cm="1">
        <f t="array" ref="AA40">IFERROR(INDEX($A$1:$A$504,SMALL(IF($O$37=$B$1:$B$504,ROW($B$1:$B$504)-MIN(ROW($A$1:$A$504))+1,""), ROW()-34)),"")</f>
        <v/>
      </c>
      <c r="AB40" s="302" t="str" cm="1">
        <f t="array" ref="AB40">IFERROR(INDEX($A$1:$A$504,SMALL(IF($O$38=$B$1:$B$504,ROW($B$1:$B$504)-MIN(ROW($A$1:$A$504))+1,""), ROW()-34)),"")</f>
        <v/>
      </c>
      <c r="AC40" s="302" t="str" cm="1">
        <f t="array" ref="AC40">IFERROR(INDEX($A$1:$A$504,SMALL(IF($O$40=$B$1:$B$504,ROW($B$1:$B$504)-MIN(ROW($A$1:$A$504))+1,""), ROW()-34)),"")</f>
        <v/>
      </c>
      <c r="AD40" s="302" t="str" cm="1">
        <f t="array" ref="AD40">IFERROR(INDEX($A$1:$A$504,SMALL(IF($O$39=$B$1:$B$504,ROW($B$1:$B$504)-MIN(ROW($A$1:$A$504))+1,""), ROW()-34)),"")</f>
        <v/>
      </c>
      <c r="AE40" s="302" t="str" cm="1">
        <f t="array" ref="AE40">IFERROR(INDEX($A$1:$A$504,SMALL(IF($O$43=$B$1:$B$504,ROW($B$1:$B$504)-MIN(ROW($A$1:$A$504))+1,""), ROW()-34)),"")</f>
        <v/>
      </c>
      <c r="AF40" s="302" t="str" cm="1">
        <f t="array" ref="AF40">IFERROR(INDEX($A$1:$A$504,SMALL(IF($O$44=$B$1:$B$504,ROW($B$1:$B$504)-MIN(ROW($A$1:$A$504))+1,""), ROW()-34)),"")</f>
        <v/>
      </c>
      <c r="AG40" s="231">
        <v>9</v>
      </c>
      <c r="AH40" s="338" t="str" cm="1">
        <f t="array" ref="AH40">IFERROR(INDEX($A$1:$A$44,SMALL(IF($O$6=$B$1:$B$44,ROW($B$1:$B$44)-MIN(ROW($A$1:$A$44))+1,""), ROW()-1)),"")</f>
        <v/>
      </c>
      <c r="AI40" s="576" t="str" cm="1">
        <f t="array" ref="AI40">IFERROR(INDEX($A$45:$A$507,SMALL(IF($O$6=$B$45:$B$507,ROW($B$45:$B$507)-MIN(ROW($A$45:$A$507))+1,""), ROW()-1)),"")</f>
        <v/>
      </c>
      <c r="AJ40" s="210"/>
    </row>
    <row r="41" spans="1:36" s="58" customFormat="1" ht="22.5" customHeight="1">
      <c r="A41" s="251"/>
      <c r="B41" s="251"/>
      <c r="D41" s="837" t="s">
        <v>437</v>
      </c>
      <c r="E41" s="835"/>
      <c r="F41" s="839" t="s">
        <v>266</v>
      </c>
      <c r="G41" s="837" t="s">
        <v>438</v>
      </c>
      <c r="H41" s="853"/>
      <c r="I41" s="834" t="s">
        <v>266</v>
      </c>
      <c r="J41" s="1609"/>
      <c r="K41" s="492"/>
      <c r="L41" s="292"/>
      <c r="M41" s="230" t="str">
        <f t="shared" si="5"/>
        <v/>
      </c>
      <c r="O41" s="131" t="s">
        <v>439</v>
      </c>
      <c r="P41" s="128" t="s">
        <v>440</v>
      </c>
      <c r="Q41" s="129">
        <f t="shared" si="7"/>
        <v>0</v>
      </c>
      <c r="R41" s="1012"/>
      <c r="S41" s="1012"/>
      <c r="U41" s="175" t="s">
        <v>359</v>
      </c>
      <c r="V41" s="155">
        <f>Q21</f>
        <v>0</v>
      </c>
      <c r="W41" s="140">
        <f>Replenishment_throw</f>
        <v>35</v>
      </c>
      <c r="X41" s="117">
        <f t="shared" si="6"/>
        <v>0</v>
      </c>
      <c r="Z41" s="58">
        <v>7</v>
      </c>
      <c r="AA41" s="302" t="str" cm="1">
        <f t="array" ref="AA41">IFERROR(INDEX($A$1:$A$504,SMALL(IF($O$37=$B$1:$B$504,ROW($B$1:$B$504)-MIN(ROW($A$1:$A$504))+1,""), ROW()-34)),"")</f>
        <v/>
      </c>
      <c r="AB41" s="302" t="str" cm="1">
        <f t="array" ref="AB41">IFERROR(INDEX($A$1:$A$504,SMALL(IF($O$38=$B$1:$B$504,ROW($B$1:$B$504)-MIN(ROW($A$1:$A$504))+1,""), ROW()-34)),"")</f>
        <v/>
      </c>
      <c r="AC41" s="302" t="str" cm="1">
        <f t="array" ref="AC41">IFERROR(INDEX($A$1:$A$504,SMALL(IF($O$40=$B$1:$B$504,ROW($B$1:$B$504)-MIN(ROW($A$1:$A$504))+1,""), ROW()-34)),"")</f>
        <v/>
      </c>
      <c r="AD41" s="302" t="str" cm="1">
        <f t="array" ref="AD41">IFERROR(INDEX($A$1:$A$504,SMALL(IF($O$39=$B$1:$B$504,ROW($B$1:$B$504)-MIN(ROW($A$1:$A$504))+1,""), ROW()-34)),"")</f>
        <v/>
      </c>
      <c r="AE41" s="302" t="str" cm="1">
        <f t="array" ref="AE41">IFERROR(INDEX($A$1:$A$504,SMALL(IF($O$43=$B$1:$B$504,ROW($B$1:$B$504)-MIN(ROW($A$1:$A$504))+1,""), ROW()-34)),"")</f>
        <v/>
      </c>
      <c r="AF41" s="302" t="str" cm="1">
        <f t="array" ref="AF41">IFERROR(INDEX($A$1:$A$504,SMALL(IF($O$44=$B$1:$B$504,ROW($B$1:$B$504)-MIN(ROW($A$1:$A$504))+1,""), ROW()-34)),"")</f>
        <v/>
      </c>
      <c r="AG41" s="231">
        <v>10</v>
      </c>
      <c r="AH41" s="338" t="str" cm="1">
        <f t="array" ref="AH41">IFERROR(INDEX($A$1:$A$44,SMALL(IF($O$6=$B$1:$B$44,ROW($B$1:$B$44)-MIN(ROW($A$1:$A$44))+1,""), ROW()-1)),"")</f>
        <v/>
      </c>
      <c r="AI41" s="576" t="str" cm="1">
        <f t="array" ref="AI41">IFERROR(INDEX($A$45:$A$507,SMALL(IF($O$6=$B$45:$B$507,ROW($B$45:$B$507)-MIN(ROW($A$45:$A$507))+1,""), ROW()-1)),"")</f>
        <v/>
      </c>
      <c r="AJ41" s="210"/>
    </row>
    <row r="42" spans="1:36" s="58" customFormat="1" ht="22.5" customHeight="1">
      <c r="A42" s="251"/>
      <c r="B42" s="251"/>
      <c r="D42" s="1602"/>
      <c r="E42" s="1602"/>
      <c r="F42" s="839"/>
      <c r="G42" s="859"/>
      <c r="H42" s="853"/>
      <c r="I42" s="860"/>
      <c r="J42" s="1609"/>
      <c r="K42" s="492"/>
      <c r="L42" s="292"/>
      <c r="M42" s="230"/>
      <c r="O42" s="131"/>
      <c r="P42" s="128"/>
      <c r="Q42" s="129"/>
      <c r="R42" s="1012"/>
      <c r="S42" s="1012"/>
      <c r="U42" s="126"/>
      <c r="V42" s="671"/>
      <c r="W42" s="1012"/>
      <c r="X42" s="672"/>
      <c r="AA42" s="302"/>
      <c r="AB42" s="302"/>
      <c r="AC42" s="302"/>
      <c r="AD42" s="302"/>
      <c r="AE42" s="302"/>
      <c r="AF42" s="302"/>
      <c r="AG42" s="231"/>
      <c r="AH42" s="673"/>
      <c r="AI42" s="673"/>
      <c r="AJ42" s="210"/>
    </row>
    <row r="43" spans="1:36" s="58" customFormat="1" ht="12.75" customHeight="1">
      <c r="A43" s="212" t="str" cm="1">
        <f t="array" ref="A43">_xlfn.IFS(G5=0,"",G5&gt;0,G5)</f>
        <v>Adriano Urrutia Reyes</v>
      </c>
      <c r="B43" s="251" t="str" cm="1">
        <f t="array" ref="B43">_xlfn.IFS(I5=0,"",I5&gt;0,I5)</f>
        <v>x</v>
      </c>
      <c r="D43" s="1616"/>
      <c r="E43" s="1616"/>
      <c r="F43" s="578"/>
      <c r="G43" s="1617"/>
      <c r="H43" s="1617"/>
      <c r="I43" s="596"/>
      <c r="J43" s="1609"/>
      <c r="K43" s="493"/>
      <c r="L43" s="292"/>
      <c r="M43" s="230" t="str">
        <f>IF(L43&lt;&gt;0,_xlfn.XLOOKUP(L43,$O$5:$O$45,$P$5:$P$45),"")</f>
        <v/>
      </c>
      <c r="O43" s="131" t="s">
        <v>441</v>
      </c>
      <c r="P43" s="128" t="s">
        <v>442</v>
      </c>
      <c r="Q43" s="129">
        <f t="shared" ref="Q43:Q46" si="8">COUNTIFS($F$5:$L$43,O43)</f>
        <v>0</v>
      </c>
      <c r="R43" s="1012"/>
      <c r="S43" s="1012"/>
      <c r="U43" s="1013"/>
      <c r="Z43" s="58">
        <v>8</v>
      </c>
      <c r="AA43" s="302" t="str" cm="1">
        <f t="array" ref="AA43">IFERROR(INDEX($A$1:$A$504,SMALL(IF($O$37=$B$1:$B$504,ROW($B$1:$B$504)-MIN(ROW($A$1:$A$504))+1,""), ROW()-34)),"")</f>
        <v/>
      </c>
      <c r="AB43" s="302" t="str" cm="1">
        <f t="array" ref="AB43">IFERROR(INDEX($A$1:$A$504,SMALL(IF($O$38=$B$1:$B$504,ROW($B$1:$B$504)-MIN(ROW($A$1:$A$504))+1,""), ROW()-34)),"")</f>
        <v/>
      </c>
      <c r="AC43" s="302" t="str" cm="1">
        <f t="array" ref="AC43">IFERROR(INDEX($A$1:$A$504,SMALL(IF($O$40=$B$1:$B$504,ROW($B$1:$B$504)-MIN(ROW($A$1:$A$504))+1,""), ROW()-34)),"")</f>
        <v/>
      </c>
      <c r="AD43" s="302" t="str" cm="1">
        <f t="array" ref="AD43">IFERROR(INDEX($A$1:$A$504,SMALL(IF($O$39=$B$1:$B$504,ROW($B$1:$B$504)-MIN(ROW($A$1:$A$504))+1,""), ROW()-34)),"")</f>
        <v/>
      </c>
      <c r="AE43" s="302" t="str" cm="1">
        <f t="array" ref="AE43">IFERROR(INDEX($A$1:$A$504,SMALL(IF($O$43=$B$1:$B$504,ROW($B$1:$B$504)-MIN(ROW($A$1:$A$504))+1,""), ROW()-34)),"")</f>
        <v/>
      </c>
      <c r="AF43" s="302" t="str" cm="1">
        <f t="array" ref="AF43">IFERROR(INDEX($A$1:$A$504,SMALL(IF($O$44=$B$1:$B$504,ROW($B$1:$B$504)-MIN(ROW($A$1:$A$504))+1,""), ROW()-34)),"")</f>
        <v/>
      </c>
      <c r="AG43" s="231">
        <v>11</v>
      </c>
      <c r="AI43" s="210"/>
      <c r="AJ43" s="210"/>
    </row>
    <row r="44" spans="1:36" s="58" customFormat="1" ht="12.75" customHeight="1">
      <c r="A44" s="212" t="str" cm="1">
        <f t="array" ref="A44">_xlfn.IFS(G6=0,"",G6&gt;0,G6)</f>
        <v>Arachely Guerra Cespedes</v>
      </c>
      <c r="B44" s="251" t="str" cm="1">
        <f t="array" ref="B44">_xlfn.IFS(I6=0,"",I6&gt;0,I6)</f>
        <v>x</v>
      </c>
      <c r="D44" s="1618">
        <f>COUNTIFS(D5:E43,"*")</f>
        <v>37</v>
      </c>
      <c r="E44" s="1619"/>
      <c r="F44" s="578"/>
      <c r="G44" s="1620">
        <f>COUNTIFS(G5:H41,"*")</f>
        <v>37</v>
      </c>
      <c r="H44" s="1620"/>
      <c r="I44" s="596"/>
      <c r="J44" s="125">
        <f>COUNT(K5:K43)</f>
        <v>0</v>
      </c>
      <c r="L44" s="132">
        <f ca="1">COUNTIFS(L4:L44,$P$37)+COUNTIFS(L4:L44,$P$38)+COUNTIFS(L4:L44,$P$39)+COUNTIFS(L4:L44,$P$40)+COUNTIFS(L4:L44,$P$41)+COUNTIFS(L4:L44,$P$43)+COUNTIFS(L4:L44,$P$45)+COUNTIFS(L4:L44,$P$46)</f>
        <v>0</v>
      </c>
      <c r="M44" s="293"/>
      <c r="O44" s="131" t="s">
        <v>443</v>
      </c>
      <c r="P44" s="128" t="s">
        <v>444</v>
      </c>
      <c r="Q44" s="129">
        <f t="shared" si="8"/>
        <v>0</v>
      </c>
      <c r="R44" s="1012"/>
      <c r="U44" s="1013"/>
      <c r="Z44" s="58">
        <v>9</v>
      </c>
      <c r="AA44" s="302" t="str" cm="1">
        <f t="array" ref="AA44">IFERROR(INDEX($A$1:$A$504,SMALL(IF($O$37=$B$1:$B$504,ROW($B$1:$B$504)-MIN(ROW($A$1:$A$504))+1,""), ROW()-34)),"")</f>
        <v/>
      </c>
      <c r="AB44" s="302" t="str" cm="1">
        <f t="array" ref="AB44">IFERROR(INDEX($A$1:$A$504,SMALL(IF($O$38=$B$1:$B$504,ROW($B$1:$B$504)-MIN(ROW($A$1:$A$504))+1,""), ROW()-34)),"")</f>
        <v/>
      </c>
      <c r="AC44" s="302" t="str" cm="1">
        <f t="array" ref="AC44">IFERROR(INDEX($A$1:$A$504,SMALL(IF($O$40=$B$1:$B$504,ROW($B$1:$B$504)-MIN(ROW($A$1:$A$504))+1,""), ROW()-34)),"")</f>
        <v/>
      </c>
      <c r="AD44" s="302" t="str" cm="1">
        <f t="array" ref="AD44">IFERROR(INDEX($A$1:$A$504,SMALL(IF($O$39=$B$1:$B$504,ROW($B$1:$B$504)-MIN(ROW($A$1:$A$504))+1,""), ROW()-34)),"")</f>
        <v/>
      </c>
      <c r="AE44" s="302" t="str" cm="1">
        <f t="array" ref="AE44">IFERROR(INDEX($A$1:$A$504,SMALL(IF($O$43=$B$1:$B$504,ROW($B$1:$B$504)-MIN(ROW($A$1:$A$504))+1,""), ROW()-34)),"")</f>
        <v/>
      </c>
      <c r="AF44" s="302" t="str" cm="1">
        <f t="array" ref="AF44">IFERROR(INDEX($A$1:$A$504,SMALL(IF($O$44=$B$1:$B$504,ROW($B$1:$B$504)-MIN(ROW($A$1:$A$504))+1,""), ROW()-34)),"")</f>
        <v/>
      </c>
      <c r="AG44" s="231">
        <v>12</v>
      </c>
      <c r="AI44" s="210"/>
      <c r="AJ44" s="210"/>
    </row>
    <row r="45" spans="1:36" s="58" customFormat="1" ht="12.75" customHeight="1">
      <c r="A45" s="212" t="str" cm="1">
        <f t="array" ref="A45">_xlfn.IFS(G7=0,"",G7&gt;0,G7)</f>
        <v>Yadira Pompa</v>
      </c>
      <c r="B45" s="251" t="str" cm="1">
        <f t="array" ref="B45">_xlfn.IFS(I7=0,"",I7&gt;0,I7)</f>
        <v>x</v>
      </c>
      <c r="D45" s="1621"/>
      <c r="E45" s="1622"/>
      <c r="F45" s="132">
        <f>COUNTIFS(F5:F44,$O$37)+COUNTIFS(F5:F44,$O$38)+COUNTIFS(F5:F44,$O$39)+COUNTIFS(F5:F44,$O$40)+COUNTIFS(F5:F44,$O$41)+COUNTIFS(F5:F44,$O$43)+COUNTIFS(F5:F44,$O$44)+COUNTIFS(F5:F44,$O$45)</f>
        <v>0</v>
      </c>
      <c r="G45" s="1623"/>
      <c r="H45" s="1623"/>
      <c r="I45" s="238">
        <f>COUNTIFS(I5:I28,$O$37)+COUNTIFS(I5:I28,$O$38)+COUNTIFS(I5:I28,$O$39)+COUNTIFS(I5:I28,$O$40)+COUNTIFS(I5:I28,$O$41)+COUNTIFS(I5:I28,$O$43)+COUNTIFS(I5:I28,$O$44)+COUNTIFS(I5:I44,$O$45)</f>
        <v>0</v>
      </c>
      <c r="J45" s="1013"/>
      <c r="K45" s="1013" t="s">
        <v>210</v>
      </c>
      <c r="L45" s="293"/>
      <c r="M45" s="293"/>
      <c r="O45" s="131" t="s">
        <v>445</v>
      </c>
      <c r="P45" s="128" t="s">
        <v>446</v>
      </c>
      <c r="Q45" s="129">
        <f t="shared" si="8"/>
        <v>0</v>
      </c>
      <c r="U45" s="1013"/>
      <c r="Z45" s="58">
        <v>10</v>
      </c>
      <c r="AA45" s="302" t="str" cm="1">
        <f t="array" ref="AA45">IFERROR(INDEX($A$1:$A$504,SMALL(IF($O$37=$B$1:$B$504,ROW($B$1:$B$504)-MIN(ROW($A$1:$A$504))+1,""), ROW()-34)),"")</f>
        <v/>
      </c>
      <c r="AB45" s="302" t="str" cm="1">
        <f t="array" ref="AB45">IFERROR(INDEX($A$1:$A$504,SMALL(IF($O$38=$B$1:$B$504,ROW($B$1:$B$504)-MIN(ROW($A$1:$A$504))+1,""), ROW()-34)),"")</f>
        <v/>
      </c>
      <c r="AC45" s="302" t="str" cm="1">
        <f t="array" ref="AC45">IFERROR(INDEX($A$1:$A$504,SMALL(IF($O$40=$B$1:$B$504,ROW($B$1:$B$504)-MIN(ROW($A$1:$A$504))+1,""), ROW()-34)),"")</f>
        <v/>
      </c>
      <c r="AD45" s="302" t="str" cm="1">
        <f t="array" ref="AD45">IFERROR(INDEX($A$1:$A$504,SMALL(IF($O$39=$B$1:$B$504,ROW($B$1:$B$504)-MIN(ROW($A$1:$A$504))+1,""), ROW()-34)),"")</f>
        <v/>
      </c>
      <c r="AE45" s="302" t="str" cm="1">
        <f t="array" ref="AE45">IFERROR(INDEX($A$1:$A$504,SMALL(IF($O$43=$B$1:$B$504,ROW($B$1:$B$504)-MIN(ROW($A$1:$A$504))+1,""), ROW()-34)),"")</f>
        <v/>
      </c>
      <c r="AF45" s="302" t="str" cm="1">
        <f t="array" ref="AF45">IFERROR(INDEX($A$1:$A$504,SMALL(IF($O$44=$B$1:$B$504,ROW($B$1:$B$504)-MIN(ROW($A$1:$A$504))+1,""), ROW()-34)),"")</f>
        <v/>
      </c>
      <c r="AG45" s="231">
        <v>13</v>
      </c>
      <c r="AI45" s="210"/>
      <c r="AJ45" s="210"/>
    </row>
    <row r="46" spans="1:36" s="58" customFormat="1" ht="12.75" customHeight="1">
      <c r="A46" s="212" t="str" cm="1">
        <f t="array" ref="A46">_xlfn.IFS(G8=0,"",G8&gt;0,G8)</f>
        <v>David Porro Garci</v>
      </c>
      <c r="B46" s="251" t="str" cm="1">
        <f t="array" ref="B46">_xlfn.IFS(I8=0,"",I8&gt;0,I8)</f>
        <v>x</v>
      </c>
      <c r="D46" s="1624" t="s">
        <v>447</v>
      </c>
      <c r="E46" s="1625"/>
      <c r="F46" s="133"/>
      <c r="I46" s="126"/>
      <c r="J46" s="58" t="s">
        <v>210</v>
      </c>
      <c r="L46" s="59"/>
      <c r="M46" s="59"/>
      <c r="O46" s="131" t="s">
        <v>448</v>
      </c>
      <c r="P46" s="128" t="s">
        <v>449</v>
      </c>
      <c r="Q46" s="129">
        <f t="shared" si="8"/>
        <v>0</v>
      </c>
      <c r="Z46" s="58">
        <v>11</v>
      </c>
      <c r="AA46" s="302" t="str" cm="1">
        <f t="array" ref="AA46">IFERROR(INDEX($A$1:$A$504,SMALL(IF($O$37=$B$1:$B$504,ROW($B$1:$B$504)-MIN(ROW($A$1:$A$504))+1,""), ROW()-34)),"")</f>
        <v/>
      </c>
      <c r="AB46" s="302" t="str" cm="1">
        <f t="array" ref="AB46">IFERROR(INDEX($A$1:$A$504,SMALL(IF($O$38=$B$1:$B$504,ROW($B$1:$B$504)-MIN(ROW($A$1:$A$504))+1,""), ROW()-34)),"")</f>
        <v/>
      </c>
      <c r="AC46" s="302" t="str" cm="1">
        <f t="array" ref="AC46">IFERROR(INDEX($A$1:$A$504,SMALL(IF($O$40=$B$1:$B$504,ROW($B$1:$B$504)-MIN(ROW($A$1:$A$504))+1,""), ROW()-34)),"")</f>
        <v/>
      </c>
      <c r="AD46" s="302" t="str" cm="1">
        <f t="array" ref="AD46">IFERROR(INDEX($A$1:$A$504,SMALL(IF($O$39=$B$1:$B$504,ROW($B$1:$B$504)-MIN(ROW($A$1:$A$504))+1,""), ROW()-34)),"")</f>
        <v/>
      </c>
      <c r="AE46" s="302" t="str" cm="1">
        <f t="array" ref="AE46">IFERROR(INDEX($A$1:$A$504,SMALL(IF($O$43=$B$1:$B$504,ROW($B$1:$B$504)-MIN(ROW($A$1:$A$504))+1,""), ROW()-34)),"")</f>
        <v/>
      </c>
      <c r="AF46" s="302" t="str" cm="1">
        <f t="array" ref="AF46">IFERROR(INDEX($A$1:$A$504,SMALL(IF($O$44=$B$1:$B$504,ROW($B$1:$B$504)-MIN(ROW($A$1:$A$504))+1,""), ROW()-34)),"")</f>
        <v/>
      </c>
      <c r="AG46" s="231">
        <v>14</v>
      </c>
      <c r="AI46" s="210"/>
      <c r="AJ46" s="210"/>
    </row>
    <row r="47" spans="1:36" s="58" customFormat="1" ht="12.75" customHeight="1">
      <c r="A47" s="212" t="str" cm="1">
        <f t="array" ref="A47">_xlfn.IFS(G9=0,"",G9&gt;0,G9)</f>
        <v>Aliuska Almira Mateo</v>
      </c>
      <c r="B47" s="251" t="str" cm="1">
        <f t="array" ref="B47">_xlfn.IFS(I9=0,"",I9&gt;0,I9)</f>
        <v>x</v>
      </c>
      <c r="D47" s="1610" t="s">
        <v>450</v>
      </c>
      <c r="E47" s="1611"/>
      <c r="F47" s="59"/>
      <c r="I47" s="59"/>
      <c r="L47" s="59"/>
      <c r="M47" s="59"/>
      <c r="O47" s="60"/>
      <c r="Z47" s="58">
        <v>12</v>
      </c>
      <c r="AA47" s="302" t="str" cm="1">
        <f t="array" ref="AA47">IFERROR(INDEX($A$1:$A$504,SMALL(IF($O$37=$B$1:$B$504,ROW($B$1:$B$504)-MIN(ROW($A$1:$A$504))+1,""), ROW()-34)),"")</f>
        <v/>
      </c>
      <c r="AB47" s="302" t="str" cm="1">
        <f t="array" ref="AB47">IFERROR(INDEX($A$1:$A$504,SMALL(IF($O$38=$B$1:$B$504,ROW($B$1:$B$504)-MIN(ROW($A$1:$A$504))+1,""), ROW()-34)),"")</f>
        <v/>
      </c>
      <c r="AC47" s="302" t="str" cm="1">
        <f t="array" ref="AC47">IFERROR(INDEX($A$1:$A$504,SMALL(IF($O$40=$B$1:$B$504,ROW($B$1:$B$504)-MIN(ROW($A$1:$A$504))+1,""), ROW()-34)),"")</f>
        <v/>
      </c>
      <c r="AD47" s="302" t="str" cm="1">
        <f t="array" ref="AD47">IFERROR(INDEX($A$1:$A$504,SMALL(IF($O$39=$B$1:$B$504,ROW($B$1:$B$504)-MIN(ROW($A$1:$A$504))+1,""), ROW()-34)),"")</f>
        <v/>
      </c>
      <c r="AE47" s="302" t="str" cm="1">
        <f t="array" ref="AE47">IFERROR(INDEX($A$1:$A$504,SMALL(IF($O$43=$B$1:$B$504,ROW($B$1:$B$504)-MIN(ROW($A$1:$A$504))+1,""), ROW()-34)),"")</f>
        <v/>
      </c>
      <c r="AF47" s="302" t="str" cm="1">
        <f t="array" ref="AF47">IFERROR(INDEX($A$1:$A$504,SMALL(IF($O$44=$B$1:$B$504,ROW($B$1:$B$504)-MIN(ROW($A$1:$A$504))+1,""), ROW()-34)),"")</f>
        <v/>
      </c>
      <c r="AG47" s="231">
        <v>16</v>
      </c>
      <c r="AI47" s="210"/>
      <c r="AJ47" s="210"/>
    </row>
    <row r="48" spans="1:36" s="58" customFormat="1" ht="12.75" customHeight="1">
      <c r="A48" s="212" t="str" cm="1">
        <f t="array" ref="A48">_xlfn.IFS(G10=0,"",G10&gt;0,G10)</f>
        <v>Douglas Pablo Loran</v>
      </c>
      <c r="B48" s="251" t="str" cm="1">
        <f t="array" ref="B48">_xlfn.IFS(I10=0,"",I10&gt;0,I10)</f>
        <v>x</v>
      </c>
      <c r="D48" s="1626" t="s">
        <v>451</v>
      </c>
      <c r="E48" s="1626"/>
      <c r="F48" s="59"/>
      <c r="I48" s="59"/>
      <c r="K48" s="58" t="s">
        <v>210</v>
      </c>
      <c r="L48" s="59"/>
      <c r="M48" s="59"/>
      <c r="O48" s="60"/>
      <c r="Z48" s="58">
        <v>13</v>
      </c>
      <c r="AA48" s="302" t="str" cm="1">
        <f t="array" ref="AA48">IFERROR(INDEX($A$1:$A$504,SMALL(IF($O$37=$B$1:$B$504,ROW($B$1:$B$504)-MIN(ROW($A$1:$A$504))+1,""), ROW()-34)),"")</f>
        <v/>
      </c>
      <c r="AB48" s="302" t="str" cm="1">
        <f t="array" ref="AB48">IFERROR(INDEX($A$1:$A$504,SMALL(IF($O$38=$B$1:$B$504,ROW($B$1:$B$504)-MIN(ROW($A$1:$A$504))+1,""), ROW()-34)),"")</f>
        <v/>
      </c>
      <c r="AC48" s="302" t="str" cm="1">
        <f t="array" ref="AC48">IFERROR(INDEX($A$1:$A$504,SMALL(IF($O$40=$B$1:$B$504,ROW($B$1:$B$504)-MIN(ROW($A$1:$A$504))+1,""), ROW()-34)),"")</f>
        <v/>
      </c>
      <c r="AD48" s="302" t="str" cm="1">
        <f t="array" ref="AD48">IFERROR(INDEX($A$1:$A$504,SMALL(IF($O$39=$B$1:$B$504,ROW($B$1:$B$504)-MIN(ROW($A$1:$A$504))+1,""), ROW()-34)),"")</f>
        <v/>
      </c>
      <c r="AE48" s="302" t="str" cm="1">
        <f t="array" ref="AE48">IFERROR(INDEX($A$1:$A$504,SMALL(IF($O$43=$B$1:$B$504,ROW($B$1:$B$504)-MIN(ROW($A$1:$A$504))+1,""), ROW()-34)),"")</f>
        <v/>
      </c>
      <c r="AF48" s="302" t="str" cm="1">
        <f t="array" ref="AF48">IFERROR(INDEX($A$1:$A$504,SMALL(IF($O$44=$B$1:$B$504,ROW($B$1:$B$504)-MIN(ROW($A$1:$A$504))+1,""), ROW()-34)),"")</f>
        <v/>
      </c>
      <c r="AG48" s="313">
        <v>12</v>
      </c>
      <c r="AI48" s="210"/>
      <c r="AJ48" s="210"/>
    </row>
    <row r="49" spans="1:36" s="58" customFormat="1" ht="12.75" customHeight="1">
      <c r="A49" s="212" t="str" cm="1">
        <f t="array" ref="A49">_xlfn.IFS(G11=0,"",G11&gt;0,G11)</f>
        <v>Dailenys de la uz Diaz</v>
      </c>
      <c r="B49" s="251" t="str" cm="1">
        <f t="array" ref="B49">_xlfn.IFS(I11=0,"",I11&gt;0,I11)</f>
        <v>x</v>
      </c>
      <c r="D49" s="1627"/>
      <c r="E49" s="1628"/>
      <c r="F49" s="59"/>
      <c r="I49" s="59"/>
      <c r="L49" s="59"/>
      <c r="M49" s="59"/>
      <c r="O49" s="60"/>
      <c r="Z49" s="58">
        <v>14</v>
      </c>
      <c r="AA49" s="302" t="str" cm="1">
        <f t="array" ref="AA49">IFERROR(INDEX($A$1:$A$504,SMALL(IF($O$37=$B$1:$B$504,ROW($B$1:$B$504)-MIN(ROW($A$1:$A$504))+1,""), ROW()-34)),"")</f>
        <v/>
      </c>
      <c r="AB49" s="302" t="str" cm="1">
        <f t="array" ref="AB49">IFERROR(INDEX($A$1:$A$504,SMALL(IF($O$38=$B$1:$B$504,ROW($B$1:$B$504)-MIN(ROW($A$1:$A$504))+1,""), ROW()-34)),"")</f>
        <v/>
      </c>
      <c r="AC49" s="302" t="str" cm="1">
        <f t="array" ref="AC49">IFERROR(INDEX($A$1:$A$504,SMALL(IF($O$40=$B$1:$B$504,ROW($B$1:$B$504)-MIN(ROW($A$1:$A$504))+1,""), ROW()-34)),"")</f>
        <v/>
      </c>
      <c r="AD49" s="302" t="str" cm="1">
        <f t="array" ref="AD49">IFERROR(INDEX($A$1:$A$504,SMALL(IF($O$39=$B$1:$B$504,ROW($B$1:$B$504)-MIN(ROW($A$1:$A$504))+1,""), ROW()-34)),"")</f>
        <v/>
      </c>
      <c r="AE49" s="302" t="str" cm="1">
        <f t="array" ref="AE49">IFERROR(INDEX($A$1:$A$504,SMALL(IF($O$43=$B$1:$B$504,ROW($B$1:$B$504)-MIN(ROW($A$1:$A$504))+1,""), ROW()-34)),"")</f>
        <v/>
      </c>
      <c r="AF49" s="302" t="str" cm="1">
        <f t="array" ref="AF49">IFERROR(INDEX($A$1:$A$504,SMALL(IF($O$44=$B$1:$B$504,ROW($B$1:$B$504)-MIN(ROW($A$1:$A$504))+1,""), ROW()-34)),"")</f>
        <v/>
      </c>
      <c r="AG49" s="313">
        <v>13</v>
      </c>
      <c r="AI49" s="210"/>
      <c r="AJ49" s="210"/>
    </row>
    <row r="50" spans="1:36" s="58" customFormat="1" ht="12.75" customHeight="1">
      <c r="A50" s="212" t="str" cm="1">
        <f t="array" ref="A50">_xlfn.IFS(G12=0,"",G12&gt;0,G12)</f>
        <v>Eduardo Austin</v>
      </c>
      <c r="B50" s="251" t="str" cm="1">
        <f t="array" ref="B50">_xlfn.IFS(I12=0,"",I12&gt;0,I12)</f>
        <v>x</v>
      </c>
      <c r="D50" s="1627"/>
      <c r="E50" s="1628"/>
      <c r="F50" s="59"/>
      <c r="I50" s="59"/>
      <c r="J50" s="1629"/>
      <c r="K50" s="1629"/>
      <c r="L50" s="112"/>
      <c r="M50" s="112"/>
      <c r="O50" s="60"/>
      <c r="Z50" s="58">
        <v>16</v>
      </c>
      <c r="AA50" s="302" t="str" cm="1">
        <f t="array" ref="AA50">IFERROR(INDEX($A$1:$A$504,SMALL(IF($O$37=$B$1:$B$504,ROW($B$1:$B$504)-MIN(ROW($A$1:$A$504))+1,""), ROW()-34)),"")</f>
        <v/>
      </c>
      <c r="AB50" s="302" t="str" cm="1">
        <f t="array" ref="AB50">IFERROR(INDEX($A$1:$A$504,SMALL(IF($O$38=$B$1:$B$504,ROW($B$1:$B$504)-MIN(ROW($A$1:$A$504))+1,""), ROW()-34)),"")</f>
        <v/>
      </c>
      <c r="AC50" s="302" t="str" cm="1">
        <f t="array" ref="AC50">IFERROR(INDEX($A$1:$A$504,SMALL(IF($O$40=$B$1:$B$504,ROW($B$1:$B$504)-MIN(ROW($A$1:$A$504))+1,""), ROW()-34)),"")</f>
        <v/>
      </c>
      <c r="AD50" s="302" t="str" cm="1">
        <f t="array" ref="AD50">IFERROR(INDEX($A$1:$A$504,SMALL(IF($O$39=$B$1:$B$504,ROW($B$1:$B$504)-MIN(ROW($A$1:$A$504))+1,""), ROW()-34)),"")</f>
        <v/>
      </c>
      <c r="AE50" s="302" t="str" cm="1">
        <f t="array" ref="AE50">IFERROR(INDEX($A$1:$A$504,SMALL(IF($O$43=$B$1:$B$504,ROW($B$1:$B$504)-MIN(ROW($A$1:$A$504))+1,""), ROW()-34)),"")</f>
        <v/>
      </c>
      <c r="AF50" s="302" t="str" cm="1">
        <f t="array" ref="AF50">IFERROR(INDEX($A$1:$A$504,SMALL(IF($O$44=$B$1:$B$504,ROW($B$1:$B$504)-MIN(ROW($A$1:$A$504))+1,""), ROW()-34)),"")</f>
        <v/>
      </c>
      <c r="AG50" s="313">
        <v>14</v>
      </c>
      <c r="AI50" s="210"/>
      <c r="AJ50" s="210"/>
    </row>
    <row r="51" spans="1:36" s="58" customFormat="1" ht="12.75" customHeight="1">
      <c r="A51" s="212" t="str" cm="1">
        <f t="array" ref="A51">_xlfn.IFS(G13=0,"",G13&gt;0,G13)</f>
        <v>Isabel Hernandez Garcia</v>
      </c>
      <c r="B51" s="251" t="str" cm="1">
        <f t="array" ref="B51">_xlfn.IFS(I13=0,"",I13&gt;0,I13)</f>
        <v>x</v>
      </c>
      <c r="D51" s="1627"/>
      <c r="E51" s="1628"/>
      <c r="F51" s="59"/>
      <c r="I51" s="59"/>
      <c r="J51" s="1629"/>
      <c r="K51" s="1629"/>
      <c r="L51" s="1012"/>
      <c r="M51" s="1012"/>
      <c r="O51" s="60"/>
      <c r="Z51" s="58">
        <v>12</v>
      </c>
      <c r="AA51" s="302" t="str" cm="1">
        <f t="array" ref="AA51">IFERROR(INDEX($A$1:$A$504,SMALL(IF($O$37=$B$1:$B$504,ROW($B$1:$B$504)-MIN(ROW($A$1:$A$504))+1,""), ROW()-34)),"")</f>
        <v/>
      </c>
      <c r="AB51" s="302" t="str" cm="1">
        <f t="array" ref="AB51">IFERROR(INDEX($A$1:$A$504,SMALL(IF($O$38=$B$1:$B$504,ROW($B$1:$B$504)-MIN(ROW($A$1:$A$504))+1,""), ROW()-34)),"")</f>
        <v/>
      </c>
      <c r="AC51" s="302" t="str" cm="1">
        <f t="array" ref="AC51">IFERROR(INDEX($A$1:$A$504,SMALL(IF($O$40=$B$1:$B$504,ROW($B$1:$B$504)-MIN(ROW($A$1:$A$504))+1,""), ROW()-34)),"")</f>
        <v/>
      </c>
      <c r="AD51" s="302" t="str" cm="1">
        <f t="array" ref="AD51">IFERROR(INDEX($A$1:$A$504,SMALL(IF($O$39=$B$1:$B$504,ROW($B$1:$B$504)-MIN(ROW($A$1:$A$504))+1,""), ROW()-34)),"")</f>
        <v/>
      </c>
      <c r="AE51" s="302" t="str" cm="1">
        <f t="array" ref="AE51">IFERROR(INDEX($A$1:$A$504,SMALL(IF($O$43=$B$1:$B$504,ROW($B$1:$B$504)-MIN(ROW($A$1:$A$504))+1,""), ROW()-34)),"")</f>
        <v/>
      </c>
      <c r="AF51" s="302" t="str" cm="1">
        <f t="array" ref="AF51">IFERROR(INDEX($A$1:$A$504,SMALL(IF($O$44=$B$1:$B$504,ROW($B$1:$B$504)-MIN(ROW($A$1:$A$504))+1,""), ROW()-34)),"")</f>
        <v/>
      </c>
      <c r="AG51" s="313">
        <v>15</v>
      </c>
      <c r="AI51" s="210"/>
      <c r="AJ51" s="210"/>
    </row>
    <row r="52" spans="1:36" s="58" customFormat="1" ht="12.75" customHeight="1">
      <c r="A52" s="212" t="str" cm="1">
        <f t="array" ref="A52">_xlfn.IFS(G14=0,"",G14&gt;0,G14)</f>
        <v>Jacqueline Macias  </v>
      </c>
      <c r="B52" s="251" t="str" cm="1">
        <f t="array" ref="B52">_xlfn.IFS(I14=0,"",I14&gt;0,I14)</f>
        <v>x</v>
      </c>
      <c r="F52" s="59"/>
      <c r="I52" s="59"/>
      <c r="J52" s="1629"/>
      <c r="K52" s="1629"/>
      <c r="L52" s="1012"/>
      <c r="M52" s="1012"/>
      <c r="O52" s="60"/>
      <c r="Z52" s="58">
        <v>13</v>
      </c>
      <c r="AA52" s="302" t="str" cm="1">
        <f t="array" ref="AA52">IFERROR(INDEX($A$1:$A$504,SMALL(IF($O$37=$B$1:$B$504,ROW($B$1:$B$504)-MIN(ROW($A$1:$A$504))+1,""), ROW()-34)),"")</f>
        <v/>
      </c>
      <c r="AB52" s="302" t="str" cm="1">
        <f t="array" ref="AB52">IFERROR(INDEX($A$1:$A$504,SMALL(IF($O$38=$B$1:$B$504,ROW($B$1:$B$504)-MIN(ROW($A$1:$A$504))+1,""), ROW()-34)),"")</f>
        <v/>
      </c>
      <c r="AC52" s="302" t="str" cm="1">
        <f t="array" ref="AC52">IFERROR(INDEX($A$1:$A$504,SMALL(IF($O$40=$B$1:$B$504,ROW($B$1:$B$504)-MIN(ROW($A$1:$A$504))+1,""), ROW()-34)),"")</f>
        <v/>
      </c>
      <c r="AD52" s="302" t="str" cm="1">
        <f t="array" ref="AD52">IFERROR(INDEX($A$1:$A$504,SMALL(IF($O$39=$B$1:$B$504,ROW($B$1:$B$504)-MIN(ROW($A$1:$A$504))+1,""), ROW()-34)),"")</f>
        <v/>
      </c>
      <c r="AE52" s="302" t="str" cm="1">
        <f t="array" ref="AE52">IFERROR(INDEX($A$1:$A$504,SMALL(IF($O$43=$B$1:$B$504,ROW($B$1:$B$504)-MIN(ROW($A$1:$A$504))+1,""), ROW()-34)),"")</f>
        <v/>
      </c>
      <c r="AF52" s="302" t="str" cm="1">
        <f t="array" ref="AF52">IFERROR(INDEX($A$1:$A$504,SMALL(IF($O$44=$B$1:$B$504,ROW($B$1:$B$504)-MIN(ROW($A$1:$A$504))+1,""), ROW()-34)),"")</f>
        <v/>
      </c>
      <c r="AI52" s="210"/>
      <c r="AJ52" s="210"/>
    </row>
    <row r="53" spans="1:36" s="58" customFormat="1" ht="12.75" customHeight="1">
      <c r="A53" s="212" t="str" cm="1">
        <f t="array" ref="A53">_xlfn.IFS(G15=0,"",G15&gt;0,G15)</f>
        <v>Jonat Gordis Pino</v>
      </c>
      <c r="B53" s="251" t="str" cm="1">
        <f t="array" ref="B53">_xlfn.IFS(I15=0,"",I15&gt;0,I15)</f>
        <v>x</v>
      </c>
      <c r="F53" s="59"/>
      <c r="I53" s="59"/>
      <c r="J53" s="1629"/>
      <c r="K53" s="1629"/>
      <c r="L53" s="1012"/>
      <c r="M53" s="1012"/>
      <c r="O53" s="60"/>
      <c r="Z53" s="58">
        <v>14</v>
      </c>
      <c r="AA53" s="302" t="str" cm="1">
        <f t="array" ref="AA53">IFERROR(INDEX($A$1:$A$504,SMALL(IF($O$37=$B$1:$B$504,ROW($B$1:$B$504)-MIN(ROW($A$1:$A$504))+1,""), ROW()-34)),"")</f>
        <v/>
      </c>
      <c r="AB53" s="302" t="str" cm="1">
        <f t="array" ref="AB53">IFERROR(INDEX($A$1:$A$504,SMALL(IF($O$38=$B$1:$B$504,ROW($B$1:$B$504)-MIN(ROW($A$1:$A$504))+1,""), ROW()-34)),"")</f>
        <v/>
      </c>
      <c r="AC53" s="302" t="str" cm="1">
        <f t="array" ref="AC53">IFERROR(INDEX($A$1:$A$504,SMALL(IF($O$40=$B$1:$B$504,ROW($B$1:$B$504)-MIN(ROW($A$1:$A$504))+1,""), ROW()-34)),"")</f>
        <v/>
      </c>
      <c r="AD53" s="302" t="str" cm="1">
        <f t="array" ref="AD53">IFERROR(INDEX($A$1:$A$504,SMALL(IF($O$39=$B$1:$B$504,ROW($B$1:$B$504)-MIN(ROW($A$1:$A$504))+1,""), ROW()-34)),"")</f>
        <v/>
      </c>
      <c r="AE53" s="302" t="str" cm="1">
        <f t="array" ref="AE53">IFERROR(INDEX($A$1:$A$504,SMALL(IF($O$43=$B$1:$B$504,ROW($B$1:$B$504)-MIN(ROW($A$1:$A$504))+1,""), ROW()-34)),"")</f>
        <v/>
      </c>
      <c r="AF53" s="302" t="str" cm="1">
        <f t="array" ref="AF53">IFERROR(INDEX($A$1:$A$504,SMALL(IF($O$44=$B$1:$B$504,ROW($B$1:$B$504)-MIN(ROW($A$1:$A$504))+1,""), ROW()-34)),"")</f>
        <v/>
      </c>
      <c r="AI53" s="210"/>
      <c r="AJ53" s="210"/>
    </row>
    <row r="54" spans="1:36" s="58" customFormat="1" ht="12.75" customHeight="1">
      <c r="A54" s="212" t="str" cm="1">
        <f t="array" ref="A54">_xlfn.IFS(G16=0,"",G16&gt;0,G16)</f>
        <v>Jonathan Koerner</v>
      </c>
      <c r="B54" s="251" t="str" cm="1">
        <f t="array" ref="B54">_xlfn.IFS(I16=0,"",I16&gt;0,I16)</f>
        <v>x</v>
      </c>
      <c r="F54" s="59"/>
      <c r="J54" s="1629"/>
      <c r="K54" s="1629"/>
      <c r="L54" s="1012"/>
      <c r="M54" s="1012"/>
      <c r="O54" s="60"/>
      <c r="Z54" s="58">
        <v>15</v>
      </c>
      <c r="AA54" s="302" t="str" cm="1">
        <f t="array" ref="AA54">IFERROR(INDEX($A$1:$A$504,SMALL(IF($O$37=$B$1:$B$504,ROW($B$1:$B$504)-MIN(ROW($A$1:$A$504))+1,""), ROW()-34)),"")</f>
        <v/>
      </c>
      <c r="AB54" s="302" t="str" cm="1">
        <f t="array" ref="AB54">IFERROR(INDEX($A$1:$A$504,SMALL(IF($O$38=$B$1:$B$504,ROW($B$1:$B$504)-MIN(ROW($A$1:$A$504))+1,""), ROW()-34)),"")</f>
        <v/>
      </c>
      <c r="AC54" s="302" t="str" cm="1">
        <f t="array" ref="AC54">IFERROR(INDEX($A$1:$A$504,SMALL(IF($O$40=$B$1:$B$504,ROW($B$1:$B$504)-MIN(ROW($A$1:$A$504))+1,""), ROW()-34)),"")</f>
        <v/>
      </c>
      <c r="AD54" s="302" t="str" cm="1">
        <f t="array" ref="AD54">IFERROR(INDEX($A$1:$A$504,SMALL(IF($O$39=$B$1:$B$504,ROW($B$1:$B$504)-MIN(ROW($A$1:$A$504))+1,""), ROW()-34)),"")</f>
        <v/>
      </c>
      <c r="AE54" s="302" t="str" cm="1">
        <f t="array" ref="AE54">IFERROR(INDEX($A$1:$A$504,SMALL(IF($O$43=$B$1:$B$504,ROW($B$1:$B$504)-MIN(ROW($A$1:$A$504))+1,""), ROW()-34)),"")</f>
        <v/>
      </c>
      <c r="AF54" s="302" t="str" cm="1">
        <f t="array" ref="AF54">IFERROR(INDEX($A$1:$A$504,SMALL(IF($O$44=$B$1:$B$504,ROW($B$1:$B$504)-MIN(ROW($A$1:$A$504))+1,""), ROW()-34)),"")</f>
        <v/>
      </c>
      <c r="AI54" s="210"/>
      <c r="AJ54" s="210"/>
    </row>
    <row r="55" spans="1:36" s="58" customFormat="1" ht="12.75" customHeight="1">
      <c r="A55" s="212" t="str" cm="1">
        <f t="array" ref="A55">_xlfn.IFS(G17=0,"",G17&gt;0,G17)</f>
        <v>Juana Rosario Carela</v>
      </c>
      <c r="B55" s="251" t="str" cm="1">
        <f t="array" ref="B55">_xlfn.IFS(I17=0,"",I17&gt;0,I17)</f>
        <v>x</v>
      </c>
      <c r="F55" s="59"/>
      <c r="I55" s="59"/>
      <c r="J55" s="1629"/>
      <c r="K55" s="1629"/>
      <c r="L55" s="1012"/>
      <c r="M55" s="1012"/>
      <c r="O55" s="60"/>
    </row>
    <row r="56" spans="1:36" s="58" customFormat="1" ht="15" customHeight="1">
      <c r="A56" s="212" t="str" cm="1">
        <f t="array" ref="A56">_xlfn.IFS(G18=0,"",G18&gt;0,G18)</f>
        <v>Leandra Mastrapa</v>
      </c>
      <c r="B56" s="251" t="str" cm="1">
        <f t="array" ref="B56">_xlfn.IFS(I18=0,"",I18&gt;0,I18)</f>
        <v>x</v>
      </c>
      <c r="F56" s="59"/>
      <c r="I56" s="59"/>
      <c r="L56" s="59"/>
      <c r="M56" s="59"/>
      <c r="O56" s="60"/>
    </row>
    <row r="57" spans="1:36" s="58" customFormat="1" ht="15" customHeight="1">
      <c r="A57" s="212" t="str" cm="1">
        <f t="array" ref="A57">_xlfn.IFS(G19=0,"",G19&gt;0,G19)</f>
        <v xml:space="preserve">Leidy Laura Riera </v>
      </c>
      <c r="B57" s="251" t="str" cm="1">
        <f t="array" ref="B57">_xlfn.IFS(I19=0,"",I19&gt;0,I19)</f>
        <v>x</v>
      </c>
      <c r="F57" s="59"/>
      <c r="I57" s="59"/>
      <c r="L57" s="59"/>
      <c r="M57" s="59"/>
      <c r="O57" s="60"/>
    </row>
    <row r="58" spans="1:36" s="58" customFormat="1" ht="12.75" customHeight="1">
      <c r="A58" s="212" t="str" cm="1">
        <f t="array" ref="A58">_xlfn.IFS(G20=0,"",G20&gt;0,G20)</f>
        <v>Lianet Cortinas</v>
      </c>
      <c r="B58" s="251" t="str" cm="1">
        <f t="array" ref="B58">_xlfn.IFS(I20=0,"",I20&gt;0,I20)</f>
        <v>x</v>
      </c>
      <c r="F58" s="59"/>
      <c r="I58" s="59"/>
      <c r="L58" s="59"/>
      <c r="M58" s="59"/>
      <c r="O58" s="60"/>
      <c r="AG58" s="231"/>
    </row>
    <row r="59" spans="1:36" s="58" customFormat="1" ht="12.75" customHeight="1">
      <c r="A59" s="212" t="str" cm="1">
        <f t="array" ref="A59">_xlfn.IFS(G21=0,"",G21&gt;0,G21)</f>
        <v>Lilibet Diaz Bueno</v>
      </c>
      <c r="B59" s="251" t="str" cm="1">
        <f t="array" ref="B59">_xlfn.IFS(I21=0,"",I21&gt;0,I21)</f>
        <v>x</v>
      </c>
      <c r="F59" s="59"/>
      <c r="I59" s="59"/>
      <c r="L59" s="59"/>
      <c r="M59" s="59"/>
      <c r="O59" s="60"/>
    </row>
    <row r="60" spans="1:36" s="58" customFormat="1" ht="12.75" customHeight="1">
      <c r="A60" s="212" t="str" cm="1">
        <f t="array" ref="A60">_xlfn.IFS(G22=0,"",G22&gt;0,G22)</f>
        <v>Lisbet Moro Valero</v>
      </c>
      <c r="B60" s="251" t="str" cm="1">
        <f t="array" ref="B60">_xlfn.IFS(I22=0,"",I22&gt;0,I22)</f>
        <v>x</v>
      </c>
      <c r="D60" s="1630"/>
      <c r="E60" s="1630"/>
      <c r="F60" s="613"/>
      <c r="G60" s="1014"/>
      <c r="I60" s="59"/>
      <c r="L60" s="59"/>
      <c r="M60" s="59"/>
      <c r="O60" s="60"/>
    </row>
    <row r="61" spans="1:36" s="58" customFormat="1" ht="12.75" customHeight="1">
      <c r="A61" s="212" t="str" cm="1">
        <f t="array" ref="A61">_xlfn.IFS(G23=0,"",G23&gt;0,G23)</f>
        <v>Luis Marco Labrada Michelena</v>
      </c>
      <c r="B61" s="251" t="str" cm="1">
        <f t="array" ref="B61">_xlfn.IFS(I23=0,"",I23&gt;0,I23)</f>
        <v>x</v>
      </c>
      <c r="D61" s="1630"/>
      <c r="E61" s="1630"/>
      <c r="F61" s="613"/>
      <c r="G61" s="1014"/>
      <c r="I61" s="59"/>
      <c r="L61" s="59"/>
      <c r="M61" s="59"/>
      <c r="O61" s="60"/>
    </row>
    <row r="62" spans="1:36" s="58" customFormat="1" ht="12.75" customHeight="1">
      <c r="A62" s="212" t="str" cm="1">
        <f t="array" ref="A62">_xlfn.IFS(G24=0,"",G24&gt;0,G24)</f>
        <v>Luis Puentes Arocha</v>
      </c>
      <c r="B62" s="251" t="str" cm="1">
        <f t="array" ref="B62">_xlfn.IFS(I24=0,"",I24&gt;0,I24)</f>
        <v>x</v>
      </c>
      <c r="D62" s="1630"/>
      <c r="E62" s="1630"/>
      <c r="F62" s="613"/>
      <c r="G62" s="614"/>
      <c r="I62" s="59"/>
      <c r="L62" s="59"/>
      <c r="M62" s="59"/>
      <c r="O62" s="60"/>
    </row>
    <row r="63" spans="1:36" s="58" customFormat="1" ht="12.75" customHeight="1">
      <c r="A63" s="212" t="str" cm="1">
        <f t="array" ref="A63">_xlfn.IFS(G25=0,"",G25&gt;0,G25)</f>
        <v>Manuel Alejandro Ceballos</v>
      </c>
      <c r="B63" s="251" t="str" cm="1">
        <f t="array" ref="B63">_xlfn.IFS(I25=0,"",I25&gt;0,I25)</f>
        <v>x</v>
      </c>
      <c r="F63" s="59"/>
      <c r="I63" s="59"/>
      <c r="L63" s="59"/>
      <c r="M63" s="59"/>
      <c r="O63" s="60"/>
    </row>
    <row r="64" spans="1:36" s="58" customFormat="1" ht="12.75" customHeight="1">
      <c r="A64" s="212" t="str" cm="1">
        <f t="array" ref="A64">_xlfn.IFS(G26=0,"",G26&gt;0,G26)</f>
        <v>Marigeritte Mugelanya</v>
      </c>
      <c r="B64" s="251" t="str" cm="1">
        <f t="array" ref="B64">_xlfn.IFS(I26=0,"",I26&gt;0,I26)</f>
        <v>x</v>
      </c>
      <c r="F64" s="59"/>
      <c r="I64" s="59"/>
      <c r="L64" s="59"/>
      <c r="M64" s="59"/>
      <c r="O64" s="60"/>
    </row>
    <row r="65" spans="1:34" s="58" customFormat="1" ht="12.75" customHeight="1">
      <c r="A65" s="212" t="str" cm="1">
        <f t="array" ref="A65">_xlfn.IFS(G27=0,"",G27&gt;0,G27)</f>
        <v>Marisbel Pino</v>
      </c>
      <c r="B65" s="251" t="str" cm="1">
        <f t="array" ref="B65">_xlfn.IFS(I27=0,"",I27&gt;0,I27)</f>
        <v>x</v>
      </c>
      <c r="F65" s="59"/>
      <c r="I65" s="59"/>
      <c r="L65" s="59"/>
      <c r="M65" s="59"/>
      <c r="O65" s="60"/>
    </row>
    <row r="66" spans="1:34" s="58" customFormat="1" ht="12.75" customHeight="1">
      <c r="A66" s="212" t="str" cm="1">
        <f t="array" ref="A66">_xlfn.IFS(G28=0,"",G28&gt;0,G28)</f>
        <v>Amauri Naranjo</v>
      </c>
      <c r="B66" s="251" t="str" cm="1">
        <f t="array" ref="B66">_xlfn.IFS(I28=0,"",I28&gt;0,I28)</f>
        <v>x</v>
      </c>
      <c r="F66" s="59"/>
      <c r="I66" s="59"/>
      <c r="L66" s="59"/>
      <c r="M66" s="59"/>
      <c r="O66" s="60"/>
    </row>
    <row r="67" spans="1:34" s="58" customFormat="1" ht="12.75" customHeight="1">
      <c r="A67" s="212" t="str" cm="1">
        <f t="array" ref="A67">_xlfn.IFS(G29=0,"",G29&gt;0,G29)</f>
        <v xml:space="preserve">Pedro Garcia </v>
      </c>
      <c r="B67" s="251" t="str" cm="1">
        <f t="array" ref="B67">_xlfn.IFS(I29=0,"",I29&gt;0,I29)</f>
        <v>x</v>
      </c>
      <c r="F67" s="59"/>
      <c r="I67" s="59"/>
      <c r="L67" s="59"/>
      <c r="M67" s="59"/>
      <c r="O67" s="60"/>
    </row>
    <row r="68" spans="1:34" s="58" customFormat="1" ht="12.75" customHeight="1">
      <c r="A68" s="212" t="str" cm="1">
        <f t="array" ref="A68">_xlfn.IFS(G30=0,"",G30&gt;0,G30)</f>
        <v>Roberto Cantero</v>
      </c>
      <c r="B68" s="251" t="str" cm="1">
        <f t="array" ref="B68">_xlfn.IFS(I30=0,"",I30&gt;0,I30)</f>
        <v>x</v>
      </c>
      <c r="F68" s="59"/>
      <c r="I68" s="59"/>
      <c r="L68" s="59"/>
      <c r="M68" s="59"/>
      <c r="O68" s="60"/>
    </row>
    <row r="69" spans="1:34" s="58" customFormat="1" ht="15" customHeight="1">
      <c r="A69" s="212" t="str" cm="1">
        <f t="array" ref="A69">_xlfn.IFS(G31=0,"",G31&gt;0,G31)</f>
        <v>Xiomara Castro Dominquez</v>
      </c>
      <c r="B69" s="251" t="str" cm="1">
        <f t="array" ref="B69">_xlfn.IFS(I31=0,"",I31&gt;0,I31)</f>
        <v>x</v>
      </c>
      <c r="E69" s="301" t="str" cm="1">
        <f t="array" ref="E69">IFERROR(INDEX($G20:$G61,SMALL(IF($O$38=$I$4:$I$28,ROW($G$4:$G$28)- MIN(ROW($G$4:$G$28))+1,""), ROW()-2)),"")</f>
        <v/>
      </c>
      <c r="F69" s="59"/>
      <c r="I69" s="59"/>
      <c r="L69" s="59"/>
      <c r="M69" s="59"/>
      <c r="O69" s="60"/>
    </row>
    <row r="70" spans="1:34" s="58" customFormat="1" ht="12.75" customHeight="1">
      <c r="A70" s="212" t="str" cm="1">
        <f t="array" ref="A70">_xlfn.IFS(G32=0,"",G32&gt;0,G32)</f>
        <v>Reinier Luis Muchuli</v>
      </c>
      <c r="B70" s="251" t="str" cm="1">
        <f t="array" ref="B70">_xlfn.IFS(I32=0,"",I32&gt;0,I32)</f>
        <v>x</v>
      </c>
      <c r="E70" s="301" t="str" cm="1">
        <f t="array" ref="E70">IFERROR(INDEX($G20:$G62,SMALL(IF($O$38=$I$4:$I$28,ROW($G$4:$G$28)- MIN(ROW($G$4:$G$28))+1,""), ROW()-2)),"")</f>
        <v/>
      </c>
      <c r="F70" s="59"/>
      <c r="I70" s="59"/>
      <c r="L70" s="59"/>
      <c r="M70" s="59"/>
      <c r="O70" s="60"/>
    </row>
    <row r="71" spans="1:34" s="58" customFormat="1" ht="12.75" customHeight="1">
      <c r="A71" s="212" t="str" cm="1">
        <f t="array" ref="A71">_xlfn.IFS(G33=0,"",G33&gt;0,G33)</f>
        <v xml:space="preserve">Yasmani Viera </v>
      </c>
      <c r="B71" s="251" t="str" cm="1">
        <f t="array" ref="B71">_xlfn.IFS(I33=0,"",I33&gt;0,I33)</f>
        <v>x</v>
      </c>
      <c r="F71" s="59"/>
      <c r="I71" s="59"/>
      <c r="L71" s="59"/>
      <c r="M71" s="59"/>
      <c r="O71" s="60"/>
    </row>
    <row r="72" spans="1:34" s="58" customFormat="1" ht="12.75" customHeight="1">
      <c r="A72" s="212" t="str" cm="1">
        <f t="array" ref="A72">_xlfn.IFS(G34=0,"",G34&gt;0,G34)</f>
        <v>Aismar Adrian Treto Rodriguez</v>
      </c>
      <c r="B72" s="251" t="str" cm="1">
        <f t="array" ref="B72">_xlfn.IFS(I34=0,"",I34&gt;0,I34)</f>
        <v>x</v>
      </c>
      <c r="F72" s="59"/>
      <c r="I72" s="59"/>
      <c r="L72" s="59"/>
      <c r="M72" s="59"/>
      <c r="O72" s="60"/>
    </row>
    <row r="73" spans="1:34" s="58" customFormat="1" ht="12.75" customHeight="1">
      <c r="A73" s="212" t="str" cm="1">
        <f t="array" ref="A73">_xlfn.IFS(G35=0,"",G35&gt;0,G35)</f>
        <v xml:space="preserve">Yaumila Gonzales Cuenca </v>
      </c>
      <c r="B73" s="251" t="str" cm="1">
        <f t="array" ref="B73">_xlfn.IFS(I35=0,"",I35&gt;0,I35)</f>
        <v>x</v>
      </c>
      <c r="F73" s="59"/>
      <c r="I73" s="59"/>
      <c r="L73" s="59"/>
      <c r="M73" s="59"/>
      <c r="O73" s="60"/>
    </row>
    <row r="74" spans="1:34" s="58" customFormat="1" ht="12.75" customHeight="1">
      <c r="A74" s="212" t="str" cm="1">
        <f t="array" ref="A74">_xlfn.IFS(G36=0,"",G36&gt;0,G36)</f>
        <v>Yliusca Santiesteban</v>
      </c>
      <c r="B74" s="251" t="str" cm="1">
        <f t="array" ref="B74">_xlfn.IFS(I36=0,"",I36&gt;0,I36)</f>
        <v>x</v>
      </c>
      <c r="F74" s="59"/>
      <c r="I74" s="59"/>
      <c r="L74" s="59"/>
      <c r="M74" s="59"/>
      <c r="O74" s="60"/>
    </row>
    <row r="75" spans="1:34" s="58" customFormat="1" ht="12.75" customHeight="1">
      <c r="A75" s="251" t="str" cm="1">
        <f t="array" ref="A75">_xlfn.IFS(G37=0,"",G37&gt;0,G37)</f>
        <v>Yoslandy Merida</v>
      </c>
      <c r="B75" s="251" t="str" cm="1">
        <f t="array" ref="B75">_xlfn.IFS(I37=0,"",I37&gt;0,I37)</f>
        <v>x</v>
      </c>
      <c r="F75" s="59"/>
      <c r="I75" s="59"/>
      <c r="L75" s="59"/>
      <c r="M75" s="59"/>
      <c r="O75" s="60"/>
    </row>
    <row r="76" spans="1:34" ht="12.75" customHeight="1">
      <c r="A76" s="251" t="str" cm="1">
        <f t="array" ref="A76">_xlfn.IFS(G38=0,"",G38&gt;0,G38)</f>
        <v>Yulianela Gonzalez Sanchez</v>
      </c>
      <c r="B76" s="251" t="str" cm="1">
        <f t="array" ref="B76">_xlfn.IFS(I38=0,"",I38&gt;0,I38)</f>
        <v>x</v>
      </c>
      <c r="C76" s="58"/>
      <c r="D76" s="58"/>
      <c r="E76" s="58"/>
      <c r="F76" s="59"/>
      <c r="G76" s="58"/>
      <c r="H76" s="58"/>
      <c r="I76" s="59"/>
      <c r="J76" s="58"/>
      <c r="K76" s="58"/>
      <c r="L76" s="59"/>
      <c r="M76" s="59"/>
      <c r="N76" s="58"/>
      <c r="O76" s="60"/>
      <c r="P76" s="58"/>
      <c r="Q76" s="58"/>
      <c r="R76" s="58"/>
      <c r="S76" s="58"/>
      <c r="AB76" s="58"/>
      <c r="AC76" s="58"/>
      <c r="AD76" s="58"/>
      <c r="AE76" s="58"/>
      <c r="AF76" s="58"/>
      <c r="AG76" s="58"/>
      <c r="AH76" s="58"/>
    </row>
    <row r="77" spans="1:34" ht="12.75" customHeight="1">
      <c r="A77" s="251" t="str" cm="1">
        <f t="array" ref="A77">_xlfn.IFS(G39=0,"",G39&gt;0,G39)</f>
        <v>Jesus Raul Soto</v>
      </c>
      <c r="B77" s="251" t="str" cm="1">
        <f t="array" ref="B77">_xlfn.IFS(I39=0,"",I39&gt;0,I39)</f>
        <v>x</v>
      </c>
      <c r="C77" s="58"/>
      <c r="D77" s="58"/>
      <c r="E77" s="58"/>
      <c r="F77" s="59"/>
      <c r="G77" s="58"/>
      <c r="H77" s="58"/>
      <c r="I77" s="59"/>
      <c r="J77" s="58"/>
      <c r="K77" s="58"/>
      <c r="L77" s="59"/>
      <c r="M77" s="59"/>
      <c r="N77" s="58"/>
      <c r="O77" s="60"/>
      <c r="P77" s="58"/>
      <c r="Q77" s="58"/>
      <c r="R77" s="58"/>
      <c r="S77" s="58"/>
      <c r="AB77" s="58"/>
      <c r="AC77" s="58"/>
      <c r="AD77" s="58"/>
      <c r="AE77" s="58"/>
      <c r="AF77" s="58"/>
      <c r="AG77" s="58"/>
      <c r="AH77" s="58"/>
    </row>
    <row r="78" spans="1:34" ht="12.75" customHeight="1">
      <c r="A78" s="251" t="str" cm="1">
        <f t="array" ref="A78">_xlfn.IFS(G40=0,"",G40&gt;0,G40)</f>
        <v>Yunildre Tejas Pelaez</v>
      </c>
      <c r="B78" s="251" t="str" cm="1">
        <f t="array" ref="B78">_xlfn.IFS(I40=0,"",I40&gt;0,I40)</f>
        <v>x</v>
      </c>
      <c r="C78" s="58"/>
      <c r="D78" s="58"/>
      <c r="E78" s="58"/>
      <c r="F78" s="59"/>
      <c r="G78" s="58"/>
      <c r="H78" s="58"/>
      <c r="I78" s="59"/>
      <c r="J78" s="58"/>
      <c r="K78" s="58"/>
      <c r="L78" s="59"/>
      <c r="M78" s="59"/>
      <c r="N78" s="58"/>
      <c r="O78" s="60"/>
      <c r="P78" s="58"/>
      <c r="Q78" s="58"/>
      <c r="R78" s="58"/>
      <c r="S78" s="58"/>
      <c r="AB78" s="58"/>
      <c r="AC78" s="58"/>
      <c r="AD78" s="58"/>
      <c r="AE78" s="58"/>
      <c r="AF78" s="58"/>
      <c r="AG78" s="58"/>
      <c r="AH78" s="58"/>
    </row>
    <row r="79" spans="1:34" ht="12.75" customHeight="1">
      <c r="A79" s="251" t="str" cm="1">
        <f t="array" ref="A79">_xlfn.IFS(G41=0,"",G41&gt;0,G41)</f>
        <v>Zoraya Maria Estevez Escobar</v>
      </c>
      <c r="B79" s="251" t="str" cm="1">
        <f t="array" ref="B79">_xlfn.IFS(I41=0,"",I41&gt;0,I41)</f>
        <v>x</v>
      </c>
      <c r="C79" s="58"/>
      <c r="D79" s="58"/>
      <c r="E79" s="58"/>
      <c r="F79" s="59"/>
      <c r="G79" s="58"/>
      <c r="H79" s="58"/>
      <c r="I79" s="59"/>
      <c r="J79" s="58"/>
      <c r="K79" s="58"/>
      <c r="L79" s="59"/>
      <c r="M79" s="59"/>
      <c r="N79" s="58"/>
      <c r="O79" s="60"/>
      <c r="P79" s="58"/>
      <c r="Q79" s="58"/>
      <c r="R79" s="58"/>
      <c r="S79" s="58"/>
      <c r="AB79" s="58"/>
      <c r="AC79" s="58"/>
      <c r="AD79" s="58"/>
      <c r="AE79" s="58"/>
      <c r="AF79" s="58"/>
      <c r="AG79" s="58"/>
      <c r="AH79" s="58"/>
    </row>
    <row r="80" spans="1:34" ht="12.75" customHeight="1">
      <c r="A80" s="251" t="str" cm="1">
        <f t="array" ref="A80">_xlfn.IFS(G43=0,"",G43&gt;0,G43)</f>
        <v/>
      </c>
      <c r="B80" s="251" t="str" cm="1">
        <f t="array" ref="B80">_xlfn.IFS(I43=0,"",I43&gt;0,I43)</f>
        <v/>
      </c>
      <c r="C80" s="58"/>
      <c r="D80" s="58"/>
      <c r="E80" s="58"/>
      <c r="F80" s="59"/>
      <c r="G80" s="58"/>
      <c r="H80" s="58"/>
      <c r="I80" s="59"/>
      <c r="J80" s="58"/>
      <c r="K80" s="58"/>
      <c r="L80" s="59"/>
      <c r="M80" s="59"/>
      <c r="N80" s="58"/>
      <c r="O80" s="60"/>
      <c r="P80" s="58"/>
      <c r="Q80" s="58"/>
      <c r="R80" s="58"/>
      <c r="S80" s="58"/>
      <c r="AB80" s="58"/>
      <c r="AC80" s="58"/>
      <c r="AD80" s="58"/>
      <c r="AE80" s="58"/>
      <c r="AF80" s="58"/>
      <c r="AG80" s="58"/>
      <c r="AH80" s="58"/>
    </row>
    <row r="81" spans="1:33" ht="12.75" customHeight="1">
      <c r="A81" s="212" cm="1">
        <f t="array" ref="A81">_xlfn.IFS(G44=0,"",G44&gt;0,G44)</f>
        <v>37</v>
      </c>
      <c r="B81" s="251" t="str" cm="1">
        <f t="array" ref="B81">_xlfn.IFS(I44=0,"",I44&gt;0,I44)</f>
        <v/>
      </c>
      <c r="C81" s="58"/>
      <c r="D81" s="58"/>
      <c r="E81" s="58"/>
      <c r="F81" s="59"/>
      <c r="G81" s="58"/>
      <c r="H81" s="58"/>
      <c r="I81" s="59"/>
      <c r="J81" s="58"/>
      <c r="K81" s="58"/>
      <c r="L81" s="59"/>
      <c r="M81" s="59"/>
      <c r="N81" s="58"/>
      <c r="O81" s="60"/>
      <c r="P81" s="58"/>
      <c r="Q81" s="58"/>
      <c r="R81" s="58"/>
      <c r="S81" s="58"/>
      <c r="AB81" s="58"/>
      <c r="AD81" s="58"/>
      <c r="AG81" s="58"/>
    </row>
    <row r="82" spans="1:33" ht="12.75" customHeight="1">
      <c r="A82" s="212" t="str" cm="1">
        <f t="array" ref="A82">_xlfn.IFS(G45=0,"",G45&gt;0,G45)</f>
        <v/>
      </c>
      <c r="B82" s="251" t="str" cm="1">
        <f t="array" ref="B82">_xlfn.IFS(I45=0,"",I45&gt;0,I45)</f>
        <v/>
      </c>
      <c r="C82" s="58"/>
      <c r="D82" s="58"/>
      <c r="E82" s="58"/>
      <c r="F82" s="59"/>
      <c r="G82" s="58"/>
      <c r="H82" s="58"/>
      <c r="I82" s="59"/>
      <c r="J82" s="58"/>
      <c r="K82" s="58"/>
      <c r="L82" s="59"/>
      <c r="M82" s="59"/>
      <c r="N82" s="58"/>
      <c r="O82" s="60"/>
      <c r="P82" s="58"/>
      <c r="Q82" s="58"/>
      <c r="R82" s="58"/>
      <c r="S82" s="58"/>
      <c r="AB82" s="58"/>
      <c r="AD82" s="58"/>
      <c r="AG82" s="58"/>
    </row>
    <row r="83" spans="1:33" ht="12.75" customHeight="1">
      <c r="A83" s="251"/>
      <c r="B83" s="251"/>
      <c r="C83" s="58"/>
      <c r="D83" s="58"/>
      <c r="E83" s="58"/>
      <c r="F83" s="59"/>
      <c r="G83" s="58"/>
      <c r="H83" s="58"/>
      <c r="I83" s="59"/>
      <c r="J83" s="58"/>
      <c r="K83" s="58"/>
      <c r="L83" s="59"/>
      <c r="M83" s="59"/>
      <c r="N83" s="58"/>
      <c r="O83" s="60"/>
      <c r="P83" s="58"/>
      <c r="Q83" s="58"/>
      <c r="R83" s="58"/>
      <c r="S83" s="58"/>
      <c r="AB83" s="58"/>
      <c r="AG83" s="58"/>
    </row>
    <row r="84" spans="1:33" ht="12.75" customHeight="1">
      <c r="A84" s="251" t="str" cm="1">
        <f t="array" ref="A84">_xlfn.IFS(G45=0,"",G45&gt;0,G45)</f>
        <v/>
      </c>
      <c r="B84" s="251"/>
      <c r="C84" s="58"/>
      <c r="D84" s="58"/>
      <c r="E84" s="58"/>
      <c r="F84" s="59"/>
      <c r="G84" s="58"/>
      <c r="H84" s="58"/>
      <c r="I84" s="59"/>
      <c r="J84" s="58"/>
      <c r="K84" s="58"/>
      <c r="L84" s="59"/>
      <c r="M84" s="59"/>
      <c r="N84" s="58"/>
      <c r="O84" s="60"/>
      <c r="P84" s="58"/>
      <c r="Q84" s="58"/>
      <c r="R84" s="58"/>
      <c r="S84" s="58"/>
    </row>
    <row r="85" spans="1:33" ht="15">
      <c r="A85" s="251" t="str" cm="1">
        <f t="array" ref="A85">_xlfn.IFS(G46=0,"",G46&gt;0,G46)</f>
        <v/>
      </c>
      <c r="B85" s="251" t="str" cm="1">
        <f t="array" ref="B85">_xlfn.IFS(I46=0,"",I46&gt;0,I46)</f>
        <v/>
      </c>
      <c r="C85" s="58"/>
      <c r="D85" s="58"/>
      <c r="E85" s="58"/>
      <c r="F85" s="59"/>
      <c r="G85" s="58"/>
      <c r="H85" s="58"/>
      <c r="I85" s="59"/>
      <c r="J85" s="58"/>
      <c r="K85" s="58"/>
      <c r="L85" s="59"/>
      <c r="M85" s="59"/>
      <c r="N85" s="58"/>
      <c r="O85" s="60"/>
      <c r="P85" s="58"/>
      <c r="Q85" s="58"/>
      <c r="R85" s="58"/>
      <c r="S85" s="58"/>
    </row>
    <row r="86" spans="1:33" ht="15">
      <c r="A86" s="212" t="str" cm="1">
        <f t="array" ref="A86">_xlfn.IFS(G47=0,"",G47&gt;0,G47)</f>
        <v/>
      </c>
      <c r="B86" s="251" t="str" cm="1">
        <f t="array" ref="B86">_xlfn.IFS(F87=0,"",F87&gt;0,F87)</f>
        <v/>
      </c>
      <c r="C86" s="58"/>
      <c r="D86" s="58"/>
      <c r="E86" s="58"/>
      <c r="F86" s="59"/>
      <c r="G86" s="58"/>
      <c r="H86" s="58"/>
      <c r="I86" s="59"/>
      <c r="J86" s="58"/>
      <c r="K86" s="58"/>
      <c r="L86" s="59"/>
      <c r="M86" s="59"/>
      <c r="N86" s="58"/>
      <c r="O86" s="60"/>
      <c r="P86" s="58"/>
      <c r="Q86" s="58"/>
      <c r="R86" s="58"/>
      <c r="S86" s="58"/>
    </row>
    <row r="87" spans="1:33" ht="15">
      <c r="A87" s="212" t="str" cm="1">
        <f t="array" ref="A87">_xlfn.IFS(G48=0,"",G48&gt;0,G48)</f>
        <v/>
      </c>
      <c r="B87" s="251" t="str" cm="1">
        <f t="array" ref="B87">_xlfn.IFS(F88=0,"",F88&gt;0,F88)</f>
        <v/>
      </c>
      <c r="C87" s="58"/>
      <c r="D87" s="58"/>
      <c r="E87" s="58"/>
      <c r="F87" s="59"/>
      <c r="G87" s="58"/>
      <c r="H87" s="58"/>
      <c r="I87" s="59"/>
      <c r="J87" s="58"/>
      <c r="K87" s="58"/>
      <c r="L87" s="59"/>
      <c r="M87" s="59"/>
      <c r="N87" s="58"/>
      <c r="O87" s="60"/>
      <c r="P87" s="58"/>
      <c r="Q87" s="58"/>
      <c r="R87" s="58"/>
      <c r="S87" s="58"/>
    </row>
    <row r="88" spans="1:33" ht="15">
      <c r="A88" s="212" t="str" cm="1">
        <f t="array" ref="A88">_xlfn.IFS(G49=0,"",G49&gt;0,G49)</f>
        <v/>
      </c>
      <c r="B88" s="251" t="str" cm="1">
        <f t="array" ref="B88">_xlfn.IFS(F89=0,"",F89&gt;0,F89)</f>
        <v/>
      </c>
      <c r="C88" s="58"/>
      <c r="D88" s="58"/>
      <c r="E88" s="58"/>
      <c r="F88" s="59"/>
      <c r="G88" s="58"/>
      <c r="H88" s="58"/>
      <c r="I88" s="59"/>
      <c r="J88" s="58"/>
      <c r="K88" s="58"/>
      <c r="L88" s="59"/>
      <c r="M88" s="59"/>
      <c r="N88" s="58"/>
      <c r="O88" s="60"/>
      <c r="P88" s="58"/>
      <c r="Q88" s="58"/>
      <c r="R88" s="58"/>
      <c r="S88" s="58"/>
    </row>
    <row r="89" spans="1:33" ht="15">
      <c r="A89" s="212" t="str" cm="1">
        <f t="array" ref="A89">_xlfn.IFS(G50=0,"",G50&gt;0,G50)</f>
        <v/>
      </c>
      <c r="B89" s="251" t="str" cm="1">
        <f t="array" ref="B89">_xlfn.IFS(F90=0,"",F90&gt;0,F90)</f>
        <v/>
      </c>
      <c r="C89" s="58"/>
      <c r="D89" s="58"/>
      <c r="E89" s="58"/>
      <c r="F89" s="59"/>
      <c r="G89" s="58"/>
      <c r="H89" s="58"/>
      <c r="I89" s="59"/>
      <c r="J89" s="58"/>
      <c r="K89" s="58"/>
      <c r="L89" s="59"/>
      <c r="M89" s="59"/>
      <c r="N89" s="58"/>
      <c r="O89" s="60"/>
      <c r="P89" s="58"/>
      <c r="Q89" s="58"/>
      <c r="R89" s="58"/>
      <c r="S89" s="58"/>
    </row>
    <row r="90" spans="1:33" ht="15">
      <c r="A90" s="212" t="str" cm="1">
        <f t="array" ref="A90">_xlfn.IFS(G51=0,"",G51&gt;0,G51)</f>
        <v/>
      </c>
      <c r="B90" s="251" t="str" cm="1">
        <f t="array" ref="B90">_xlfn.IFS(F91=0,"",F91&gt;0,F91)</f>
        <v/>
      </c>
      <c r="C90" s="58"/>
      <c r="D90" s="58"/>
      <c r="E90" s="58"/>
      <c r="F90" s="59"/>
      <c r="G90" s="58"/>
      <c r="H90" s="58"/>
      <c r="I90" s="59"/>
      <c r="J90" s="58"/>
      <c r="K90" s="58"/>
      <c r="L90" s="59"/>
      <c r="M90" s="59"/>
      <c r="N90" s="58"/>
      <c r="O90" s="60"/>
      <c r="P90" s="58"/>
      <c r="Q90" s="58"/>
      <c r="R90" s="58"/>
      <c r="S90" s="58"/>
    </row>
    <row r="91" spans="1:33" ht="15">
      <c r="A91" s="212" t="str" cm="1">
        <f t="array" ref="A91">_xlfn.IFS(J25=0,"",J25&gt;0,J25)</f>
        <v/>
      </c>
      <c r="B91" s="251" t="str" cm="1">
        <f t="array" ref="B91">_xlfn.IFS(F92=0,"",F92&gt;0,F92)</f>
        <v/>
      </c>
      <c r="C91" s="58"/>
      <c r="D91" s="58"/>
      <c r="E91" s="58"/>
      <c r="F91" s="59"/>
      <c r="G91" s="58"/>
      <c r="H91" s="58"/>
      <c r="I91" s="59"/>
      <c r="J91" s="58"/>
      <c r="K91" s="58"/>
      <c r="L91" s="59"/>
      <c r="M91" s="59"/>
      <c r="N91" s="58"/>
      <c r="O91" s="60"/>
      <c r="P91" s="58"/>
      <c r="Q91" s="58"/>
      <c r="R91" s="58"/>
      <c r="S91" s="58"/>
    </row>
    <row r="92" spans="1:33" ht="15">
      <c r="A92" s="212" t="str" cm="1">
        <f t="array" ref="A92">_xlfn.IFS(J26=0,"",J26&gt;0,J26)</f>
        <v/>
      </c>
      <c r="B92" s="251" t="str" cm="1">
        <f t="array" ref="B92">_xlfn.IFS(F93=0,"",F93&gt;0,F93)</f>
        <v/>
      </c>
      <c r="C92" s="58"/>
      <c r="D92" s="58"/>
      <c r="E92" s="58"/>
      <c r="F92" s="59"/>
      <c r="G92" s="58"/>
      <c r="H92" s="58"/>
      <c r="I92" s="59"/>
      <c r="J92" s="58"/>
      <c r="K92" s="58"/>
      <c r="L92" s="59"/>
      <c r="M92" s="59"/>
      <c r="N92" s="58"/>
      <c r="O92" s="60"/>
      <c r="P92" s="58"/>
      <c r="Q92" s="58"/>
      <c r="R92" s="58"/>
      <c r="S92" s="58"/>
    </row>
    <row r="93" spans="1:33" ht="15">
      <c r="A93" s="212" t="str" cm="1">
        <f t="array" ref="A93">_xlfn.IFS(J27=0,"",J27&gt;0,J27)</f>
        <v/>
      </c>
      <c r="B93" s="251" t="str" cm="1">
        <f t="array" ref="B93">_xlfn.IFS(F94=0,"",F94&gt;0,F94)</f>
        <v/>
      </c>
      <c r="C93" s="58"/>
      <c r="D93" s="58"/>
      <c r="E93" s="58"/>
      <c r="F93" s="59"/>
      <c r="G93" s="58"/>
      <c r="H93" s="58"/>
      <c r="I93" s="59"/>
      <c r="J93" s="58"/>
      <c r="K93" s="58"/>
      <c r="L93" s="59"/>
      <c r="M93" s="59"/>
      <c r="N93" s="58"/>
      <c r="O93" s="60"/>
      <c r="P93" s="58"/>
      <c r="Q93" s="58"/>
      <c r="R93" s="58"/>
      <c r="S93" s="58"/>
    </row>
    <row r="94" spans="1:33" ht="15">
      <c r="A94" s="212" t="str" cm="1">
        <f t="array" ref="A94">_xlfn.IFS(J28=0,"",J28&gt;0,J28)</f>
        <v/>
      </c>
      <c r="B94" s="251" t="str" cm="1">
        <f t="array" ref="B94">_xlfn.IFS(F95=0,"",F95&gt;0,F95)</f>
        <v/>
      </c>
      <c r="C94" s="58"/>
      <c r="D94" s="58"/>
      <c r="E94" s="58"/>
      <c r="F94" s="59"/>
      <c r="G94" s="58"/>
      <c r="H94" s="58"/>
      <c r="I94" s="59"/>
      <c r="J94" s="58"/>
      <c r="K94" s="58"/>
      <c r="L94" s="59"/>
      <c r="M94" s="59"/>
      <c r="N94" s="58"/>
      <c r="O94" s="60"/>
      <c r="P94" s="58"/>
      <c r="Q94" s="58"/>
      <c r="R94" s="58"/>
      <c r="S94" s="58"/>
    </row>
    <row r="95" spans="1:33" ht="15">
      <c r="A95" s="212" t="str" cm="1">
        <f t="array" ref="A95">_xlfn.IFS(J29=0,"",J29&gt;0,J29)</f>
        <v/>
      </c>
      <c r="B95" s="251" t="str" cm="1">
        <f t="array" ref="B95">_xlfn.IFS(F96=0,"",F96&gt;0,F96)</f>
        <v/>
      </c>
      <c r="C95" s="58"/>
      <c r="D95" s="58"/>
      <c r="E95" s="58"/>
      <c r="F95" s="59"/>
      <c r="G95" s="58"/>
      <c r="H95" s="58"/>
      <c r="I95" s="59"/>
      <c r="J95" s="58"/>
      <c r="K95" s="58"/>
      <c r="L95" s="59"/>
      <c r="M95" s="59"/>
      <c r="N95" s="58"/>
      <c r="O95" s="60"/>
      <c r="P95" s="58"/>
      <c r="Q95" s="58"/>
      <c r="R95" s="58"/>
      <c r="S95" s="58"/>
    </row>
    <row r="96" spans="1:33" ht="15">
      <c r="A96" s="212" t="str" cm="1">
        <f t="array" ref="A96">_xlfn.IFS(J30=0,"",J30&gt;0,J30)</f>
        <v/>
      </c>
      <c r="B96" s="251" t="str" cm="1">
        <f t="array" ref="B96">_xlfn.IFS(F97=0,"",F97&gt;0,F97)</f>
        <v/>
      </c>
      <c r="D96" s="58"/>
      <c r="E96" s="58"/>
      <c r="F96" s="59"/>
      <c r="G96" s="58"/>
      <c r="H96" s="58"/>
      <c r="I96" s="59"/>
      <c r="J96" s="58"/>
      <c r="K96" s="58"/>
      <c r="L96" s="59"/>
      <c r="M96" s="59"/>
      <c r="O96" s="60"/>
      <c r="P96" s="58"/>
      <c r="Q96" s="58"/>
      <c r="R96" s="58"/>
    </row>
    <row r="97" spans="1:13" ht="15">
      <c r="A97" s="212" t="str" cm="1">
        <f t="array" ref="A97">_xlfn.IFS(J31=0,"",J31&gt;0,J31)</f>
        <v/>
      </c>
      <c r="B97" s="251" t="str" cm="1">
        <f t="array" ref="B97">_xlfn.IFS(F98=0,"",F98&gt;0,F98)</f>
        <v/>
      </c>
      <c r="D97" s="58"/>
      <c r="E97" s="58"/>
      <c r="F97" s="59"/>
      <c r="G97" s="58"/>
      <c r="H97" s="58"/>
      <c r="I97" s="59"/>
      <c r="J97" s="58"/>
      <c r="K97" s="58"/>
      <c r="L97" s="59"/>
      <c r="M97" s="59"/>
    </row>
    <row r="98" spans="1:13" ht="15">
      <c r="A98" s="212" t="str" cm="1">
        <f t="array" ref="A98">_xlfn.IFS(J32=0,"",J32&gt;0,J32)</f>
        <v/>
      </c>
      <c r="B98" s="251" t="str" cm="1">
        <f t="array" ref="B98">_xlfn.IFS(F99=0,"",F99&gt;0,F99)</f>
        <v/>
      </c>
      <c r="D98" s="58"/>
      <c r="E98" s="58"/>
      <c r="F98" s="59"/>
      <c r="G98" s="58"/>
      <c r="H98" s="58"/>
      <c r="I98" s="59"/>
      <c r="J98" s="58"/>
      <c r="K98" s="58"/>
      <c r="L98" s="59"/>
      <c r="M98" s="59"/>
    </row>
    <row r="99" spans="1:13" ht="15">
      <c r="A99" s="212" t="str" cm="1">
        <f t="array" ref="A99">_xlfn.IFS(J38=0,"",J38&gt;0,J38)</f>
        <v/>
      </c>
      <c r="B99" s="251" t="str" cm="1">
        <f t="array" ref="B99">_xlfn.IFS(F100=0,"",F100&gt;0,F100)</f>
        <v/>
      </c>
      <c r="D99" s="58"/>
      <c r="E99" s="58"/>
      <c r="F99" s="59"/>
      <c r="G99" s="58"/>
      <c r="H99" s="58"/>
      <c r="I99" s="59"/>
      <c r="J99" s="58"/>
      <c r="K99" s="58"/>
      <c r="L99" s="59"/>
      <c r="M99" s="59"/>
    </row>
    <row r="100" spans="1:13" ht="15">
      <c r="A100" s="212" t="str" cm="1">
        <f t="array" ref="A100">_xlfn.IFS(J39=0,"",J39&gt;0,J39)</f>
        <v/>
      </c>
      <c r="B100" s="251" t="str" cm="1">
        <f t="array" ref="B100">_xlfn.IFS(F101=0,"",F101&gt;0,F101)</f>
        <v/>
      </c>
      <c r="D100" s="58"/>
      <c r="E100" s="58"/>
      <c r="F100" s="59"/>
      <c r="G100" s="58"/>
      <c r="H100" s="58"/>
      <c r="I100" s="59"/>
      <c r="J100" s="58"/>
      <c r="K100" s="58"/>
      <c r="L100" s="59"/>
      <c r="M100" s="59"/>
    </row>
    <row r="101" spans="1:13" ht="15">
      <c r="A101" s="212" t="str" cm="1">
        <f t="array" ref="A101">_xlfn.IFS(J40=0,"",J40&gt;0,J40)</f>
        <v/>
      </c>
      <c r="B101" s="251" t="str" cm="1">
        <f t="array" ref="B101">_xlfn.IFS(F102=0,"",F102&gt;0,F102)</f>
        <v/>
      </c>
      <c r="D101" s="58"/>
      <c r="E101" s="58"/>
      <c r="F101" s="59"/>
      <c r="G101" s="58"/>
      <c r="H101" s="58"/>
      <c r="I101" s="59"/>
      <c r="J101" s="58"/>
      <c r="K101" s="58"/>
      <c r="L101" s="59"/>
      <c r="M101" s="59"/>
    </row>
    <row r="102" spans="1:13" ht="15">
      <c r="A102" s="212" t="str" cm="1">
        <f t="array" ref="A102">_xlfn.IFS(J41=0,"",J41&gt;0,J41)</f>
        <v/>
      </c>
      <c r="B102" s="251" t="str" cm="1">
        <f t="array" ref="B102">_xlfn.IFS(F103=0,"",F103&gt;0,F103)</f>
        <v/>
      </c>
      <c r="D102" s="58"/>
      <c r="E102" s="58"/>
      <c r="F102" s="59"/>
      <c r="G102" s="58"/>
      <c r="H102" s="58"/>
      <c r="I102" s="59"/>
      <c r="J102" s="58"/>
      <c r="K102" s="58"/>
      <c r="L102" s="59"/>
      <c r="M102" s="59"/>
    </row>
    <row r="103" spans="1:13" ht="15">
      <c r="A103" s="212" t="str" cm="1">
        <f t="array" ref="A103">_xlfn.IFS(J43=0,"",J43&gt;0,J43)</f>
        <v/>
      </c>
      <c r="B103" s="251" t="str" cm="1">
        <f t="array" ref="B103">_xlfn.IFS(F104=0,"",F104&gt;0,F104)</f>
        <v/>
      </c>
      <c r="D103" s="58"/>
      <c r="E103" s="58"/>
      <c r="F103" s="59"/>
      <c r="G103" s="58"/>
      <c r="H103" s="58"/>
      <c r="I103" s="59"/>
      <c r="J103" s="58"/>
      <c r="K103" s="58"/>
      <c r="L103" s="59"/>
      <c r="M103" s="59"/>
    </row>
    <row r="104" spans="1:13" ht="15">
      <c r="A104" s="212"/>
      <c r="B104" s="212"/>
      <c r="D104" s="58"/>
      <c r="E104" s="58"/>
      <c r="F104" s="59"/>
      <c r="G104" s="58"/>
      <c r="H104" s="58"/>
      <c r="I104" s="59"/>
      <c r="J104" s="58"/>
      <c r="K104" s="58"/>
      <c r="L104" s="59"/>
      <c r="M104" s="59"/>
    </row>
    <row r="105" spans="1:13" ht="15">
      <c r="A105" s="212" t="str" cm="1">
        <f t="array" ref="A105">_xlfn.IFS(J45=0,"",J45&gt;0,J45)</f>
        <v/>
      </c>
      <c r="B105" s="212" t="str" cm="1">
        <f t="array" ref="B105">_xlfn.IFS(L45=0,"",L45&gt;0,L5\)</f>
        <v/>
      </c>
      <c r="F105" s="59"/>
      <c r="I105" s="59"/>
    </row>
  </sheetData>
  <protectedRanges>
    <protectedRange sqref="K37" name="Range1_3"/>
    <protectedRange sqref="K5:K19" name="Range1_2_2"/>
    <protectedRange sqref="K24:K36" name="Range1_5"/>
    <protectedRange sqref="L5:M43" name="Range1_1"/>
    <protectedRange sqref="J44:L44" name="Range1_6"/>
  </protectedRanges>
  <mergeCells count="46">
    <mergeCell ref="D51:E51"/>
    <mergeCell ref="J51:K51"/>
    <mergeCell ref="D62:E62"/>
    <mergeCell ref="J52:K52"/>
    <mergeCell ref="J53:K53"/>
    <mergeCell ref="J54:K54"/>
    <mergeCell ref="J55:K55"/>
    <mergeCell ref="D60:E60"/>
    <mergeCell ref="D61:E61"/>
    <mergeCell ref="D46:E46"/>
    <mergeCell ref="D48:E48"/>
    <mergeCell ref="D49:E49"/>
    <mergeCell ref="D50:E50"/>
    <mergeCell ref="J50:K50"/>
    <mergeCell ref="U17:V17"/>
    <mergeCell ref="Z19:Z30"/>
    <mergeCell ref="U22:W22"/>
    <mergeCell ref="J24:J43"/>
    <mergeCell ref="D47:E47"/>
    <mergeCell ref="R25:R26"/>
    <mergeCell ref="U28:W28"/>
    <mergeCell ref="R29:R32"/>
    <mergeCell ref="U30:X30"/>
    <mergeCell ref="D42:E42"/>
    <mergeCell ref="D43:E43"/>
    <mergeCell ref="G43:H43"/>
    <mergeCell ref="D44:E44"/>
    <mergeCell ref="G44:H44"/>
    <mergeCell ref="D45:E45"/>
    <mergeCell ref="G45:H45"/>
    <mergeCell ref="D1:M2"/>
    <mergeCell ref="Z1:Z11"/>
    <mergeCell ref="AL1:AQ1"/>
    <mergeCell ref="U2:V2"/>
    <mergeCell ref="D3:I3"/>
    <mergeCell ref="J3:M3"/>
    <mergeCell ref="AL3:AL6"/>
    <mergeCell ref="D4:E4"/>
    <mergeCell ref="G4:H4"/>
    <mergeCell ref="J4:K4"/>
    <mergeCell ref="J5:J23"/>
    <mergeCell ref="G7:H7"/>
    <mergeCell ref="AL7:AL10"/>
    <mergeCell ref="R8:R10"/>
    <mergeCell ref="R11:R12"/>
    <mergeCell ref="Z12:Z18"/>
  </mergeCells>
  <conditionalFormatting sqref="S5:S31">
    <cfRule type="cellIs" dxfId="70" priority="1" operator="lessThan">
      <formula>Q5</formula>
    </cfRule>
    <cfRule type="cellIs" dxfId="69" priority="2" operator="greaterThan">
      <formula>Q5</formula>
    </cfRule>
  </conditionalFormatting>
  <conditionalFormatting sqref="U4:U7">
    <cfRule type="cellIs" dxfId="68" priority="3" operator="greaterThanOrEqual">
      <formula>TODAY()-2</formula>
    </cfRule>
    <cfRule type="cellIs" dxfId="67" priority="8" operator="lessThan">
      <formula>TODAY()-2</formula>
    </cfRule>
  </conditionalFormatting>
  <conditionalFormatting sqref="U10">
    <cfRule type="cellIs" dxfId="66" priority="11" operator="lessThan">
      <formula>$U$9</formula>
    </cfRule>
    <cfRule type="cellIs" dxfId="65" priority="12" operator="greaterThan">
      <formula>$U$9</formula>
    </cfRule>
  </conditionalFormatting>
  <conditionalFormatting sqref="U13">
    <cfRule type="cellIs" dxfId="64" priority="9" operator="lessThan">
      <formula>$U$12</formula>
    </cfRule>
    <cfRule type="cellIs" dxfId="63" priority="10" operator="greaterThan">
      <formula>$U$12</formula>
    </cfRule>
  </conditionalFormatting>
  <dataValidations count="1">
    <dataValidation type="date" operator="greaterThan" showInputMessage="1" showErrorMessage="1" sqref="U4:U7" xr:uid="{028536AB-67E8-41F9-BCD1-D9E6E2F8E078}">
      <formula1>44737</formula1>
    </dataValidation>
  </dataValidations>
  <pageMargins left="0.25" right="0.25" top="0.75" bottom="0.75" header="0.3" footer="0.3"/>
  <pageSetup orientation="portrait"/>
  <extLst>
    <ext xmlns:x14="http://schemas.microsoft.com/office/spreadsheetml/2009/9/main" uri="{78C0D931-6437-407d-A8EE-F0AAD7539E65}">
      <x14:conditionalFormattings>
        <x14:conditionalFormatting xmlns:xm="http://schemas.microsoft.com/office/excel/2006/main">
          <x14:cfRule type="containsText" priority="7" operator="containsText" id="{D0470E0A-9466-43F8-9E64-A15A802AEDFB}">
            <xm:f>NOT(ISERROR(SEARCH($U$18,U18)))</xm:f>
            <xm:f>$U$18</xm:f>
            <x14:dxf>
              <font>
                <color rgb="FF006100"/>
              </font>
              <fill>
                <patternFill>
                  <bgColor rgb="FFC6EFCE"/>
                </patternFill>
              </fill>
            </x14:dxf>
          </x14:cfRule>
          <xm:sqref>U18:U19</xm:sqref>
        </x14:conditionalFormatting>
        <x14:conditionalFormatting xmlns:xm="http://schemas.microsoft.com/office/excel/2006/main">
          <x14:cfRule type="containsText" priority="6" operator="containsText" id="{AE1F0A89-9AC1-4D0A-A0A4-0246AC7E2D77}">
            <xm:f>NOT(ISERROR(SEARCH($U$19,U19)))</xm:f>
            <xm:f>$U$19</xm:f>
            <x14:dxf>
              <font>
                <color rgb="FF006100"/>
              </font>
              <fill>
                <patternFill>
                  <bgColor rgb="FFC6EFCE"/>
                </patternFill>
              </fill>
            </x14:dxf>
          </x14:cfRule>
          <xm:sqref>U19</xm:sqref>
        </x14:conditionalFormatting>
        <x14:conditionalFormatting xmlns:xm="http://schemas.microsoft.com/office/excel/2006/main">
          <x14:cfRule type="containsText" priority="5" operator="containsText" id="{196F9C4F-0FB0-40B4-89A6-85F7F96C6BAF}">
            <xm:f>NOT(ISERROR(SEARCH($V$18,V18)))</xm:f>
            <xm:f>$V$18</xm:f>
            <x14:dxf>
              <font>
                <color rgb="FF9C0006"/>
              </font>
              <fill>
                <patternFill>
                  <bgColor rgb="FFFFC7CE"/>
                </patternFill>
              </fill>
            </x14:dxf>
          </x14:cfRule>
          <xm:sqref>V18</xm:sqref>
        </x14:conditionalFormatting>
        <x14:conditionalFormatting xmlns:xm="http://schemas.microsoft.com/office/excel/2006/main">
          <x14:cfRule type="containsText" priority="4" operator="containsText" id="{2EF921B4-AC98-425E-8A0D-24372FBE5C77}">
            <xm:f>NOT(ISERROR(SEARCH($V$19,V19)))</xm:f>
            <xm:f>$V$19</xm:f>
            <x14:dxf>
              <font>
                <color rgb="FF9C0006"/>
              </font>
              <fill>
                <patternFill>
                  <bgColor rgb="FFFFC7CE"/>
                </patternFill>
              </fill>
            </x14:dxf>
          </x14:cfRule>
          <xm:sqref>V19</xm:sqref>
        </x14:conditionalFormatting>
      </x14:conditionalFormattings>
    </ext>
    <ext xmlns:x14="http://schemas.microsoft.com/office/spreadsheetml/2009/9/main" uri="{CCE6A557-97BC-4b89-ADB6-D9C93CAAB3DF}">
      <x14:dataValidations xmlns:xm="http://schemas.microsoft.com/office/excel/2006/main" count="1">
        <x14:dataValidation type="list" allowBlank="1" showInputMessage="1" showErrorMessage="1" xr:uid="{F91C29BC-C35C-49DA-9046-1AE1DFADE718}">
          <x14:formula1>
            <xm:f>Data!$A$72:$A$80</xm:f>
          </x14:formula1>
          <xm:sqref>AD13:AD15</xm:sqref>
        </x14:dataValidation>
      </x14:dataValidations>
    </ext>
  </extLst>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pageSetUpPr fitToPage="1"/>
  </sheetPr>
  <dimension ref="A1:ABH95"/>
  <sheetViews>
    <sheetView workbookViewId="0">
      <pane xSplit="1" topLeftCell="IB1" activePane="topRight" state="frozen"/>
      <selection pane="topRight" activeCell="IO99" sqref="IO99"/>
    </sheetView>
  </sheetViews>
  <sheetFormatPr defaultColWidth="14.42578125" defaultRowHeight="15.75" customHeight="1"/>
  <cols>
    <col min="1" max="1" width="35.28515625" customWidth="1"/>
    <col min="2" max="61" width="14.42578125" hidden="1" customWidth="1"/>
    <col min="62" max="62" width="17.140625" hidden="1" customWidth="1"/>
    <col min="63" max="92" width="14.42578125" hidden="1" customWidth="1"/>
    <col min="93" max="177" width="14.42578125" customWidth="1"/>
    <col min="178" max="178" width="13.85546875" customWidth="1"/>
    <col min="179" max="179" width="13.28515625" customWidth="1"/>
    <col min="180" max="181" width="15.5703125" customWidth="1"/>
    <col min="182" max="182" width="14.42578125" customWidth="1"/>
    <col min="183" max="183" width="10.42578125" customWidth="1"/>
    <col min="184" max="185" width="13.5703125" customWidth="1"/>
    <col min="186" max="222" width="14.42578125" customWidth="1"/>
    <col min="223" max="223" width="11.5703125" customWidth="1"/>
    <col min="224" max="16110" width="14.42578125" customWidth="1"/>
    <col min="16111" max="16384" width="9.140625" customWidth="1"/>
  </cols>
  <sheetData>
    <row r="1" spans="1:736" ht="15.75" customHeight="1">
      <c r="A1" s="21"/>
      <c r="B1" s="2" t="s">
        <v>14</v>
      </c>
      <c r="C1" s="2" t="s">
        <v>15</v>
      </c>
      <c r="D1" s="2" t="s">
        <v>16</v>
      </c>
      <c r="E1" s="2" t="s">
        <v>17</v>
      </c>
      <c r="F1" s="2" t="s">
        <v>18</v>
      </c>
      <c r="G1" s="2" t="s">
        <v>19</v>
      </c>
      <c r="H1" s="2" t="s">
        <v>20</v>
      </c>
      <c r="I1" s="2" t="s">
        <v>14</v>
      </c>
      <c r="J1" s="2" t="s">
        <v>15</v>
      </c>
      <c r="K1" s="2" t="s">
        <v>16</v>
      </c>
      <c r="L1" s="2" t="s">
        <v>17</v>
      </c>
      <c r="M1" s="2" t="s">
        <v>18</v>
      </c>
      <c r="N1" s="2" t="s">
        <v>19</v>
      </c>
      <c r="O1" s="2" t="s">
        <v>20</v>
      </c>
      <c r="P1" s="2" t="s">
        <v>14</v>
      </c>
      <c r="Q1" s="2" t="s">
        <v>15</v>
      </c>
      <c r="R1" s="2" t="s">
        <v>16</v>
      </c>
      <c r="S1" s="2" t="s">
        <v>17</v>
      </c>
      <c r="T1" s="2" t="s">
        <v>18</v>
      </c>
      <c r="U1" s="2" t="s">
        <v>19</v>
      </c>
      <c r="V1" s="2" t="s">
        <v>20</v>
      </c>
      <c r="W1" s="2" t="s">
        <v>14</v>
      </c>
      <c r="X1" s="2" t="s">
        <v>15</v>
      </c>
      <c r="Y1" s="2" t="s">
        <v>16</v>
      </c>
      <c r="Z1" s="2" t="s">
        <v>17</v>
      </c>
      <c r="AA1" s="2" t="s">
        <v>18</v>
      </c>
      <c r="AB1" s="2" t="s">
        <v>19</v>
      </c>
      <c r="AC1" s="2" t="s">
        <v>20</v>
      </c>
      <c r="AD1" s="2" t="s">
        <v>14</v>
      </c>
      <c r="AE1" s="2" t="s">
        <v>15</v>
      </c>
      <c r="AF1" s="2" t="s">
        <v>16</v>
      </c>
      <c r="AG1" s="2" t="s">
        <v>17</v>
      </c>
      <c r="AH1" s="2" t="s">
        <v>18</v>
      </c>
      <c r="AI1" s="2" t="s">
        <v>19</v>
      </c>
      <c r="AJ1" s="2" t="s">
        <v>20</v>
      </c>
      <c r="AK1" s="2" t="s">
        <v>14</v>
      </c>
      <c r="AL1" s="2" t="s">
        <v>15</v>
      </c>
      <c r="AM1" s="2" t="s">
        <v>16</v>
      </c>
      <c r="AN1" s="2" t="s">
        <v>17</v>
      </c>
      <c r="AO1" s="2" t="s">
        <v>18</v>
      </c>
      <c r="AP1" s="2" t="s">
        <v>19</v>
      </c>
      <c r="AQ1" s="2" t="s">
        <v>20</v>
      </c>
      <c r="AR1" s="2" t="s">
        <v>14</v>
      </c>
      <c r="AS1" s="2" t="s">
        <v>15</v>
      </c>
      <c r="AT1" s="2" t="s">
        <v>16</v>
      </c>
      <c r="AU1" s="2" t="s">
        <v>17</v>
      </c>
      <c r="AV1" s="2" t="s">
        <v>18</v>
      </c>
      <c r="AW1" s="2" t="s">
        <v>19</v>
      </c>
      <c r="AX1" s="2" t="s">
        <v>20</v>
      </c>
      <c r="AY1" s="2" t="s">
        <v>14</v>
      </c>
      <c r="AZ1" s="2" t="s">
        <v>15</v>
      </c>
      <c r="BA1" s="2" t="s">
        <v>16</v>
      </c>
      <c r="BB1" s="2" t="s">
        <v>17</v>
      </c>
      <c r="BC1" s="2" t="s">
        <v>18</v>
      </c>
      <c r="BD1" s="2" t="s">
        <v>19</v>
      </c>
      <c r="BE1" s="2" t="s">
        <v>20</v>
      </c>
      <c r="BF1" s="2" t="s">
        <v>14</v>
      </c>
      <c r="BG1" s="2" t="s">
        <v>15</v>
      </c>
      <c r="BH1" s="2" t="s">
        <v>16</v>
      </c>
      <c r="BI1" s="2" t="s">
        <v>17</v>
      </c>
      <c r="BJ1" s="2" t="s">
        <v>18</v>
      </c>
      <c r="BK1" s="2" t="s">
        <v>19</v>
      </c>
      <c r="BL1" s="2" t="s">
        <v>20</v>
      </c>
      <c r="BM1" s="2" t="s">
        <v>14</v>
      </c>
      <c r="BN1" s="2" t="s">
        <v>15</v>
      </c>
      <c r="BO1" s="2" t="s">
        <v>16</v>
      </c>
      <c r="BP1" s="2" t="s">
        <v>17</v>
      </c>
      <c r="BQ1" s="2" t="s">
        <v>18</v>
      </c>
      <c r="BR1" s="2" t="s">
        <v>19</v>
      </c>
      <c r="BS1" s="2" t="s">
        <v>20</v>
      </c>
      <c r="BT1" s="2" t="s">
        <v>14</v>
      </c>
      <c r="BU1" s="2" t="s">
        <v>15</v>
      </c>
      <c r="BV1" s="2" t="s">
        <v>16</v>
      </c>
      <c r="BW1" s="2" t="s">
        <v>17</v>
      </c>
      <c r="BX1" s="2" t="s">
        <v>18</v>
      </c>
      <c r="BY1" s="2" t="s">
        <v>19</v>
      </c>
      <c r="BZ1" s="2" t="s">
        <v>20</v>
      </c>
      <c r="CA1" s="2" t="s">
        <v>14</v>
      </c>
      <c r="CB1" s="2" t="s">
        <v>15</v>
      </c>
      <c r="CC1" s="2" t="s">
        <v>16</v>
      </c>
      <c r="CD1" s="2" t="s">
        <v>17</v>
      </c>
      <c r="CE1" s="2" t="s">
        <v>18</v>
      </c>
      <c r="CF1" s="2" t="s">
        <v>19</v>
      </c>
      <c r="CG1" s="2" t="s">
        <v>20</v>
      </c>
      <c r="CH1" s="2" t="s">
        <v>14</v>
      </c>
      <c r="CI1" s="2" t="s">
        <v>15</v>
      </c>
      <c r="CJ1" s="2" t="s">
        <v>16</v>
      </c>
      <c r="CK1" s="2" t="s">
        <v>17</v>
      </c>
      <c r="CL1" s="2" t="s">
        <v>18</v>
      </c>
      <c r="CM1" s="2" t="s">
        <v>19</v>
      </c>
      <c r="CN1" s="2" t="s">
        <v>20</v>
      </c>
      <c r="CO1" s="2" t="s">
        <v>14</v>
      </c>
      <c r="CP1" s="2" t="s">
        <v>15</v>
      </c>
      <c r="CQ1" s="2" t="s">
        <v>16</v>
      </c>
      <c r="CR1" s="2" t="s">
        <v>17</v>
      </c>
      <c r="CS1" s="2" t="s">
        <v>18</v>
      </c>
      <c r="CT1" s="2" t="s">
        <v>19</v>
      </c>
      <c r="CU1" s="2" t="s">
        <v>20</v>
      </c>
      <c r="CV1" s="2" t="s">
        <v>14</v>
      </c>
      <c r="CW1" s="2" t="s">
        <v>15</v>
      </c>
      <c r="CX1" s="2" t="s">
        <v>16</v>
      </c>
      <c r="CY1" s="2" t="s">
        <v>17</v>
      </c>
      <c r="CZ1" s="2" t="s">
        <v>18</v>
      </c>
      <c r="DA1" s="2" t="s">
        <v>19</v>
      </c>
      <c r="DB1" s="2" t="s">
        <v>20</v>
      </c>
      <c r="DC1" s="2" t="s">
        <v>14</v>
      </c>
      <c r="DD1" s="2" t="s">
        <v>15</v>
      </c>
      <c r="DE1" s="2" t="s">
        <v>16</v>
      </c>
      <c r="DF1" s="2" t="s">
        <v>17</v>
      </c>
      <c r="DG1" s="2" t="s">
        <v>18</v>
      </c>
      <c r="DH1" s="2" t="s">
        <v>19</v>
      </c>
      <c r="DI1" s="2" t="s">
        <v>20</v>
      </c>
      <c r="DJ1" s="2" t="s">
        <v>14</v>
      </c>
      <c r="DK1" s="2" t="s">
        <v>15</v>
      </c>
      <c r="DL1" s="2" t="s">
        <v>16</v>
      </c>
      <c r="DM1" s="2" t="s">
        <v>17</v>
      </c>
      <c r="DN1" s="2" t="s">
        <v>18</v>
      </c>
      <c r="DO1" s="2" t="s">
        <v>19</v>
      </c>
      <c r="DP1" s="2" t="s">
        <v>20</v>
      </c>
      <c r="DQ1" s="2" t="s">
        <v>14</v>
      </c>
      <c r="DR1" s="2" t="s">
        <v>15</v>
      </c>
      <c r="DS1" s="2" t="s">
        <v>16</v>
      </c>
      <c r="DT1" s="2" t="s">
        <v>17</v>
      </c>
      <c r="DU1" s="2" t="s">
        <v>18</v>
      </c>
      <c r="DV1" s="2" t="s">
        <v>19</v>
      </c>
      <c r="DW1" s="2" t="s">
        <v>20</v>
      </c>
      <c r="DX1" s="2" t="s">
        <v>14</v>
      </c>
      <c r="DY1" s="2" t="s">
        <v>15</v>
      </c>
      <c r="DZ1" s="2" t="s">
        <v>16</v>
      </c>
      <c r="EA1" s="2" t="s">
        <v>17</v>
      </c>
      <c r="EB1" s="2" t="s">
        <v>18</v>
      </c>
      <c r="EC1" s="2" t="s">
        <v>19</v>
      </c>
      <c r="ED1" s="2" t="s">
        <v>20</v>
      </c>
      <c r="EE1" s="2" t="s">
        <v>14</v>
      </c>
      <c r="EF1" s="2" t="s">
        <v>15</v>
      </c>
      <c r="EG1" s="2" t="s">
        <v>16</v>
      </c>
      <c r="EH1" s="2" t="s">
        <v>17</v>
      </c>
      <c r="EI1" s="2" t="s">
        <v>18</v>
      </c>
      <c r="EJ1" s="2" t="s">
        <v>19</v>
      </c>
      <c r="EK1" s="2" t="s">
        <v>20</v>
      </c>
      <c r="EL1" s="2" t="s">
        <v>14</v>
      </c>
      <c r="EM1" s="2" t="s">
        <v>15</v>
      </c>
      <c r="EN1" s="2" t="s">
        <v>16</v>
      </c>
      <c r="EO1" s="2" t="s">
        <v>17</v>
      </c>
      <c r="EP1" s="2" t="s">
        <v>18</v>
      </c>
      <c r="EQ1" s="2" t="s">
        <v>19</v>
      </c>
      <c r="ER1" s="2" t="s">
        <v>20</v>
      </c>
      <c r="ES1" s="2" t="s">
        <v>14</v>
      </c>
      <c r="ET1" s="2" t="s">
        <v>15</v>
      </c>
      <c r="EU1" s="2" t="s">
        <v>16</v>
      </c>
      <c r="EV1" s="2" t="s">
        <v>17</v>
      </c>
      <c r="EW1" s="2" t="s">
        <v>18</v>
      </c>
      <c r="EX1" s="2" t="s">
        <v>19</v>
      </c>
      <c r="EY1" s="2" t="s">
        <v>20</v>
      </c>
      <c r="EZ1" s="2" t="s">
        <v>14</v>
      </c>
      <c r="FA1" s="2" t="s">
        <v>15</v>
      </c>
      <c r="FB1" s="2" t="s">
        <v>16</v>
      </c>
      <c r="FC1" s="2" t="s">
        <v>17</v>
      </c>
      <c r="FD1" s="2" t="s">
        <v>18</v>
      </c>
      <c r="FE1" s="2" t="s">
        <v>19</v>
      </c>
      <c r="FF1" s="2" t="s">
        <v>20</v>
      </c>
      <c r="FG1" s="2" t="s">
        <v>14</v>
      </c>
      <c r="FH1" s="2" t="s">
        <v>15</v>
      </c>
      <c r="FI1" s="2" t="s">
        <v>16</v>
      </c>
      <c r="FJ1" s="2" t="s">
        <v>17</v>
      </c>
      <c r="FK1" s="2" t="s">
        <v>18</v>
      </c>
      <c r="FL1" s="2" t="s">
        <v>19</v>
      </c>
      <c r="FM1" s="2" t="s">
        <v>20</v>
      </c>
      <c r="FN1" s="2" t="s">
        <v>14</v>
      </c>
      <c r="FO1" s="2" t="s">
        <v>15</v>
      </c>
      <c r="FP1" s="2" t="s">
        <v>16</v>
      </c>
      <c r="FQ1" s="2" t="s">
        <v>17</v>
      </c>
      <c r="FR1" s="2" t="s">
        <v>18</v>
      </c>
      <c r="FS1" s="2" t="s">
        <v>19</v>
      </c>
      <c r="FT1" s="2" t="s">
        <v>20</v>
      </c>
      <c r="FU1" s="2" t="s">
        <v>14</v>
      </c>
      <c r="FV1" s="2" t="s">
        <v>15</v>
      </c>
      <c r="FW1" s="2" t="s">
        <v>16</v>
      </c>
      <c r="FX1" s="2" t="s">
        <v>17</v>
      </c>
      <c r="FY1" s="2" t="s">
        <v>18</v>
      </c>
      <c r="FZ1" s="2" t="s">
        <v>19</v>
      </c>
      <c r="GA1" s="2" t="s">
        <v>20</v>
      </c>
      <c r="GB1" s="2" t="s">
        <v>14</v>
      </c>
      <c r="GC1" s="2" t="s">
        <v>15</v>
      </c>
      <c r="GD1" s="2" t="s">
        <v>16</v>
      </c>
      <c r="GE1" s="2" t="s">
        <v>17</v>
      </c>
      <c r="GF1" s="2" t="s">
        <v>18</v>
      </c>
      <c r="GG1" s="2" t="s">
        <v>19</v>
      </c>
      <c r="GH1" s="2" t="s">
        <v>20</v>
      </c>
      <c r="GI1" s="2" t="s">
        <v>14</v>
      </c>
      <c r="GJ1" s="2" t="s">
        <v>15</v>
      </c>
      <c r="GK1" s="2" t="s">
        <v>16</v>
      </c>
      <c r="GL1" s="2" t="s">
        <v>17</v>
      </c>
      <c r="GM1" s="2" t="s">
        <v>18</v>
      </c>
      <c r="GN1" s="2" t="s">
        <v>19</v>
      </c>
      <c r="GO1" s="2" t="s">
        <v>20</v>
      </c>
      <c r="GP1" s="2" t="s">
        <v>14</v>
      </c>
      <c r="GQ1" s="2" t="s">
        <v>15</v>
      </c>
      <c r="GR1" s="2" t="s">
        <v>16</v>
      </c>
      <c r="GS1" s="2" t="s">
        <v>17</v>
      </c>
      <c r="GT1" s="2" t="s">
        <v>18</v>
      </c>
      <c r="GU1" s="2" t="s">
        <v>19</v>
      </c>
      <c r="GV1" s="2" t="s">
        <v>20</v>
      </c>
      <c r="GW1" s="2" t="s">
        <v>14</v>
      </c>
      <c r="GX1" s="2" t="s">
        <v>15</v>
      </c>
      <c r="GY1" s="2" t="s">
        <v>16</v>
      </c>
      <c r="GZ1" s="2" t="s">
        <v>17</v>
      </c>
      <c r="HA1" s="2" t="s">
        <v>18</v>
      </c>
      <c r="HB1" s="2" t="s">
        <v>19</v>
      </c>
      <c r="HC1" s="2" t="s">
        <v>20</v>
      </c>
      <c r="HD1" s="2" t="s">
        <v>14</v>
      </c>
      <c r="HE1" s="2" t="s">
        <v>15</v>
      </c>
      <c r="HF1" s="2" t="s">
        <v>16</v>
      </c>
      <c r="HG1" s="2" t="s">
        <v>17</v>
      </c>
      <c r="HH1" s="2" t="s">
        <v>18</v>
      </c>
      <c r="HI1" s="2" t="s">
        <v>19</v>
      </c>
      <c r="HJ1" s="2" t="s">
        <v>20</v>
      </c>
      <c r="HK1" s="2" t="s">
        <v>14</v>
      </c>
      <c r="HL1" s="2" t="s">
        <v>15</v>
      </c>
      <c r="HM1" s="2" t="s">
        <v>16</v>
      </c>
      <c r="HN1" s="2" t="s">
        <v>17</v>
      </c>
      <c r="HO1" s="2" t="s">
        <v>18</v>
      </c>
      <c r="HP1" s="2" t="s">
        <v>19</v>
      </c>
      <c r="HQ1" s="2" t="s">
        <v>20</v>
      </c>
      <c r="HR1" s="2" t="s">
        <v>14</v>
      </c>
      <c r="HS1" s="2" t="s">
        <v>15</v>
      </c>
      <c r="HT1" s="2" t="s">
        <v>16</v>
      </c>
      <c r="HU1" s="2" t="s">
        <v>17</v>
      </c>
      <c r="HV1" s="2" t="s">
        <v>18</v>
      </c>
      <c r="HW1" s="2" t="s">
        <v>19</v>
      </c>
      <c r="HX1" s="2" t="s">
        <v>20</v>
      </c>
      <c r="HY1" s="2" t="s">
        <v>14</v>
      </c>
      <c r="HZ1" s="2" t="s">
        <v>15</v>
      </c>
      <c r="IA1" s="2" t="s">
        <v>16</v>
      </c>
      <c r="IB1" s="2" t="s">
        <v>17</v>
      </c>
      <c r="IC1" s="2" t="s">
        <v>18</v>
      </c>
      <c r="ID1" s="2" t="s">
        <v>19</v>
      </c>
      <c r="IE1" s="2" t="s">
        <v>20</v>
      </c>
      <c r="IF1" s="2" t="s">
        <v>14</v>
      </c>
      <c r="IG1" s="2" t="s">
        <v>15</v>
      </c>
      <c r="IH1" s="2" t="s">
        <v>16</v>
      </c>
      <c r="II1" s="2" t="s">
        <v>17</v>
      </c>
      <c r="IJ1" s="2" t="s">
        <v>18</v>
      </c>
      <c r="IK1" s="2" t="s">
        <v>19</v>
      </c>
      <c r="IL1" s="2" t="s">
        <v>20</v>
      </c>
      <c r="IM1" s="2" t="s">
        <v>14</v>
      </c>
      <c r="IN1" s="2" t="s">
        <v>15</v>
      </c>
      <c r="IO1" s="2" t="s">
        <v>16</v>
      </c>
      <c r="IP1" s="2" t="s">
        <v>17</v>
      </c>
      <c r="IQ1" s="2" t="s">
        <v>18</v>
      </c>
      <c r="IR1" s="2" t="s">
        <v>19</v>
      </c>
      <c r="IS1" s="2" t="s">
        <v>20</v>
      </c>
      <c r="IT1" s="2" t="s">
        <v>14</v>
      </c>
      <c r="IU1" s="2" t="s">
        <v>15</v>
      </c>
      <c r="IV1" s="2" t="s">
        <v>16</v>
      </c>
      <c r="IW1" s="2" t="s">
        <v>17</v>
      </c>
      <c r="IX1" s="2" t="s">
        <v>18</v>
      </c>
      <c r="IY1" s="2" t="s">
        <v>19</v>
      </c>
      <c r="IZ1" s="2" t="s">
        <v>20</v>
      </c>
      <c r="JA1" s="2" t="s">
        <v>14</v>
      </c>
      <c r="JB1" s="2" t="s">
        <v>15</v>
      </c>
      <c r="JC1" s="2" t="s">
        <v>16</v>
      </c>
      <c r="JD1" s="2" t="s">
        <v>17</v>
      </c>
      <c r="JE1" s="2" t="s">
        <v>18</v>
      </c>
      <c r="JF1" s="2" t="s">
        <v>19</v>
      </c>
      <c r="JG1" s="2" t="s">
        <v>20</v>
      </c>
      <c r="JH1" s="2" t="s">
        <v>14</v>
      </c>
      <c r="JI1" s="2" t="s">
        <v>15</v>
      </c>
      <c r="JJ1" s="2" t="s">
        <v>16</v>
      </c>
      <c r="JK1" s="2" t="s">
        <v>17</v>
      </c>
      <c r="JL1" s="2" t="s">
        <v>18</v>
      </c>
      <c r="JM1" s="2" t="s">
        <v>19</v>
      </c>
      <c r="JN1" s="2" t="s">
        <v>20</v>
      </c>
      <c r="JO1" s="2" t="s">
        <v>14</v>
      </c>
      <c r="JP1" s="2" t="s">
        <v>15</v>
      </c>
      <c r="JQ1" s="2" t="s">
        <v>16</v>
      </c>
      <c r="JR1" s="2" t="s">
        <v>17</v>
      </c>
      <c r="JS1" s="2" t="s">
        <v>18</v>
      </c>
      <c r="JT1" s="2" t="s">
        <v>19</v>
      </c>
      <c r="JU1" s="2" t="s">
        <v>20</v>
      </c>
      <c r="JV1" s="2" t="s">
        <v>14</v>
      </c>
      <c r="JW1" s="2" t="s">
        <v>15</v>
      </c>
      <c r="JX1" s="2" t="s">
        <v>16</v>
      </c>
      <c r="JY1" s="2" t="s">
        <v>17</v>
      </c>
      <c r="JZ1" s="2" t="s">
        <v>18</v>
      </c>
      <c r="KA1" s="2" t="s">
        <v>19</v>
      </c>
      <c r="KB1" s="2" t="s">
        <v>20</v>
      </c>
      <c r="KC1" s="2" t="s">
        <v>14</v>
      </c>
      <c r="KD1" s="2" t="s">
        <v>15</v>
      </c>
      <c r="KE1" s="2" t="s">
        <v>16</v>
      </c>
      <c r="KF1" s="2" t="s">
        <v>17</v>
      </c>
      <c r="KG1" s="2" t="s">
        <v>18</v>
      </c>
      <c r="KH1" s="2" t="s">
        <v>19</v>
      </c>
      <c r="KI1" s="2" t="s">
        <v>20</v>
      </c>
      <c r="KJ1" s="2" t="s">
        <v>14</v>
      </c>
      <c r="KK1" s="2" t="s">
        <v>15</v>
      </c>
      <c r="KL1" s="2" t="s">
        <v>16</v>
      </c>
      <c r="KM1" s="2" t="s">
        <v>17</v>
      </c>
      <c r="KN1" s="2" t="s">
        <v>18</v>
      </c>
      <c r="KO1" s="2" t="s">
        <v>19</v>
      </c>
      <c r="KP1" s="2" t="s">
        <v>20</v>
      </c>
      <c r="KQ1" s="2" t="s">
        <v>14</v>
      </c>
      <c r="KR1" s="2" t="s">
        <v>15</v>
      </c>
      <c r="KS1" s="2" t="s">
        <v>16</v>
      </c>
      <c r="KT1" s="2" t="s">
        <v>17</v>
      </c>
      <c r="KU1" s="2" t="s">
        <v>18</v>
      </c>
      <c r="KV1" s="2" t="s">
        <v>19</v>
      </c>
      <c r="KW1" s="2" t="s">
        <v>20</v>
      </c>
      <c r="KX1" s="2" t="s">
        <v>14</v>
      </c>
      <c r="KY1" s="2" t="s">
        <v>15</v>
      </c>
      <c r="KZ1" s="2" t="s">
        <v>16</v>
      </c>
      <c r="LA1" s="2" t="s">
        <v>17</v>
      </c>
      <c r="LB1" s="2" t="s">
        <v>18</v>
      </c>
      <c r="LC1" s="2" t="s">
        <v>19</v>
      </c>
      <c r="LD1" s="2" t="s">
        <v>20</v>
      </c>
      <c r="LE1" s="2" t="s">
        <v>14</v>
      </c>
      <c r="LF1" s="2" t="s">
        <v>15</v>
      </c>
      <c r="LG1" s="2" t="s">
        <v>16</v>
      </c>
      <c r="LH1" s="2" t="s">
        <v>17</v>
      </c>
      <c r="LI1" s="2" t="s">
        <v>18</v>
      </c>
      <c r="LJ1" s="2" t="s">
        <v>19</v>
      </c>
      <c r="LK1" s="2" t="s">
        <v>20</v>
      </c>
      <c r="LL1" s="2" t="s">
        <v>14</v>
      </c>
      <c r="LM1" s="2" t="s">
        <v>15</v>
      </c>
      <c r="LN1" s="2" t="s">
        <v>16</v>
      </c>
      <c r="LO1" s="2" t="s">
        <v>17</v>
      </c>
      <c r="LP1" s="2" t="s">
        <v>18</v>
      </c>
      <c r="LQ1" s="2" t="s">
        <v>19</v>
      </c>
      <c r="LR1" s="2" t="s">
        <v>20</v>
      </c>
      <c r="LS1" s="2" t="s">
        <v>14</v>
      </c>
      <c r="LT1" s="2" t="s">
        <v>15</v>
      </c>
      <c r="LU1" s="2" t="s">
        <v>16</v>
      </c>
      <c r="LV1" s="2" t="s">
        <v>17</v>
      </c>
      <c r="LW1" s="2" t="s">
        <v>18</v>
      </c>
      <c r="LX1" s="2" t="s">
        <v>19</v>
      </c>
      <c r="LY1" s="2" t="s">
        <v>20</v>
      </c>
      <c r="LZ1" s="2" t="s">
        <v>14</v>
      </c>
      <c r="MA1" s="2" t="s">
        <v>15</v>
      </c>
      <c r="MB1" s="2" t="s">
        <v>16</v>
      </c>
      <c r="MC1" s="2" t="s">
        <v>17</v>
      </c>
      <c r="MD1" s="2" t="s">
        <v>18</v>
      </c>
      <c r="ME1" s="2" t="s">
        <v>19</v>
      </c>
      <c r="MF1" s="2" t="s">
        <v>20</v>
      </c>
      <c r="MG1" s="2" t="s">
        <v>14</v>
      </c>
      <c r="MH1" s="2" t="s">
        <v>15</v>
      </c>
      <c r="MI1" s="2" t="s">
        <v>16</v>
      </c>
      <c r="MJ1" s="2" t="s">
        <v>17</v>
      </c>
      <c r="MK1" s="2" t="s">
        <v>18</v>
      </c>
      <c r="ML1" s="2" t="s">
        <v>19</v>
      </c>
      <c r="MM1" s="2" t="s">
        <v>20</v>
      </c>
      <c r="MN1" s="2" t="s">
        <v>14</v>
      </c>
      <c r="MO1" s="2" t="s">
        <v>15</v>
      </c>
      <c r="MP1" s="2" t="s">
        <v>16</v>
      </c>
      <c r="MQ1" s="2" t="s">
        <v>17</v>
      </c>
      <c r="MR1" s="2" t="s">
        <v>18</v>
      </c>
      <c r="MS1" s="2" t="s">
        <v>19</v>
      </c>
      <c r="MT1" s="2" t="s">
        <v>20</v>
      </c>
      <c r="MU1" s="2" t="s">
        <v>14</v>
      </c>
      <c r="MV1" s="2" t="s">
        <v>15</v>
      </c>
      <c r="MW1" s="2" t="s">
        <v>16</v>
      </c>
      <c r="MX1" s="2" t="s">
        <v>17</v>
      </c>
      <c r="MY1" s="2" t="s">
        <v>18</v>
      </c>
      <c r="MZ1" s="2" t="s">
        <v>19</v>
      </c>
      <c r="NA1" s="2" t="s">
        <v>20</v>
      </c>
      <c r="NB1" s="2" t="s">
        <v>14</v>
      </c>
      <c r="NC1" s="2" t="s">
        <v>15</v>
      </c>
      <c r="ND1" s="2" t="s">
        <v>16</v>
      </c>
      <c r="NE1" s="2" t="s">
        <v>17</v>
      </c>
      <c r="NF1" s="2" t="s">
        <v>18</v>
      </c>
      <c r="NG1" s="2" t="s">
        <v>19</v>
      </c>
      <c r="NH1" s="2" t="s">
        <v>20</v>
      </c>
      <c r="NI1" s="2" t="s">
        <v>14</v>
      </c>
      <c r="NJ1" s="2" t="s">
        <v>15</v>
      </c>
      <c r="NK1" s="2" t="s">
        <v>16</v>
      </c>
      <c r="NL1" s="2" t="s">
        <v>17</v>
      </c>
      <c r="NM1" s="2" t="s">
        <v>18</v>
      </c>
      <c r="NN1" s="2" t="s">
        <v>19</v>
      </c>
      <c r="NO1" s="2" t="s">
        <v>20</v>
      </c>
      <c r="NP1" s="2" t="s">
        <v>14</v>
      </c>
      <c r="NQ1" s="2" t="s">
        <v>15</v>
      </c>
      <c r="NR1" s="2" t="s">
        <v>16</v>
      </c>
      <c r="NS1" s="2" t="s">
        <v>17</v>
      </c>
      <c r="NT1" s="2" t="s">
        <v>18</v>
      </c>
      <c r="NU1" s="2" t="s">
        <v>19</v>
      </c>
      <c r="NV1" s="2" t="s">
        <v>20</v>
      </c>
      <c r="NW1" s="2" t="s">
        <v>14</v>
      </c>
      <c r="NX1" s="2" t="s">
        <v>15</v>
      </c>
      <c r="NY1" s="2" t="s">
        <v>16</v>
      </c>
      <c r="NZ1" s="2" t="s">
        <v>17</v>
      </c>
      <c r="OA1" s="2" t="s">
        <v>18</v>
      </c>
      <c r="OB1" s="2" t="s">
        <v>19</v>
      </c>
      <c r="OC1" s="2" t="s">
        <v>20</v>
      </c>
      <c r="OD1" s="2" t="s">
        <v>14</v>
      </c>
      <c r="OE1" s="2" t="s">
        <v>15</v>
      </c>
      <c r="OF1" s="2" t="s">
        <v>16</v>
      </c>
      <c r="OG1" s="2" t="s">
        <v>17</v>
      </c>
      <c r="OH1" s="2" t="s">
        <v>18</v>
      </c>
      <c r="OI1" s="2" t="s">
        <v>19</v>
      </c>
      <c r="OJ1" s="2" t="s">
        <v>20</v>
      </c>
      <c r="OK1" s="2" t="s">
        <v>14</v>
      </c>
      <c r="OL1" s="2" t="s">
        <v>15</v>
      </c>
      <c r="OM1" s="2" t="s">
        <v>16</v>
      </c>
      <c r="ON1" s="2" t="s">
        <v>17</v>
      </c>
      <c r="OO1" s="2" t="s">
        <v>18</v>
      </c>
      <c r="OP1" s="2" t="s">
        <v>19</v>
      </c>
      <c r="OQ1" s="2" t="s">
        <v>20</v>
      </c>
      <c r="OR1" s="2" t="s">
        <v>14</v>
      </c>
      <c r="OS1" s="2" t="s">
        <v>15</v>
      </c>
      <c r="OT1" s="2" t="s">
        <v>16</v>
      </c>
      <c r="OU1" s="2" t="s">
        <v>17</v>
      </c>
      <c r="OV1" s="2" t="s">
        <v>18</v>
      </c>
      <c r="OW1" s="2" t="s">
        <v>19</v>
      </c>
      <c r="OX1" s="2" t="s">
        <v>20</v>
      </c>
      <c r="OY1" s="2" t="s">
        <v>14</v>
      </c>
      <c r="OZ1" s="2" t="s">
        <v>15</v>
      </c>
      <c r="PA1" s="2" t="s">
        <v>16</v>
      </c>
      <c r="PB1" s="2" t="s">
        <v>17</v>
      </c>
      <c r="PC1" s="2" t="s">
        <v>18</v>
      </c>
      <c r="PD1" s="2" t="s">
        <v>19</v>
      </c>
      <c r="PE1" s="2" t="s">
        <v>20</v>
      </c>
      <c r="PF1" s="2" t="s">
        <v>14</v>
      </c>
      <c r="PG1" s="2" t="s">
        <v>15</v>
      </c>
      <c r="PH1" s="2" t="s">
        <v>16</v>
      </c>
      <c r="PI1" s="2" t="s">
        <v>17</v>
      </c>
      <c r="PJ1" s="2" t="s">
        <v>18</v>
      </c>
      <c r="PK1" s="2" t="s">
        <v>19</v>
      </c>
      <c r="PL1" s="2" t="s">
        <v>20</v>
      </c>
      <c r="PM1" s="2" t="s">
        <v>14</v>
      </c>
      <c r="PN1" s="2" t="s">
        <v>15</v>
      </c>
      <c r="PO1" s="2" t="s">
        <v>16</v>
      </c>
      <c r="PP1" s="2" t="s">
        <v>17</v>
      </c>
      <c r="PQ1" s="2" t="s">
        <v>18</v>
      </c>
      <c r="PR1" s="2" t="s">
        <v>19</v>
      </c>
      <c r="PS1" s="2" t="s">
        <v>20</v>
      </c>
      <c r="PT1" s="2" t="s">
        <v>14</v>
      </c>
      <c r="PU1" s="2" t="s">
        <v>15</v>
      </c>
      <c r="PV1" s="2" t="s">
        <v>16</v>
      </c>
      <c r="PW1" s="2" t="s">
        <v>17</v>
      </c>
      <c r="PX1" s="2" t="s">
        <v>18</v>
      </c>
      <c r="PY1" s="2" t="s">
        <v>19</v>
      </c>
      <c r="PZ1" s="2" t="s">
        <v>20</v>
      </c>
      <c r="QA1" s="2" t="s">
        <v>14</v>
      </c>
      <c r="QB1" s="2" t="s">
        <v>15</v>
      </c>
      <c r="QC1" s="2" t="s">
        <v>16</v>
      </c>
      <c r="QD1" s="2" t="s">
        <v>17</v>
      </c>
      <c r="QE1" s="2" t="s">
        <v>18</v>
      </c>
      <c r="QF1" s="2" t="s">
        <v>19</v>
      </c>
      <c r="QG1" s="2" t="s">
        <v>20</v>
      </c>
      <c r="QH1" s="2" t="s">
        <v>14</v>
      </c>
      <c r="QI1" s="2" t="s">
        <v>15</v>
      </c>
      <c r="QJ1" s="2" t="s">
        <v>16</v>
      </c>
      <c r="QK1" s="2" t="s">
        <v>17</v>
      </c>
      <c r="QL1" s="2" t="s">
        <v>18</v>
      </c>
      <c r="QM1" s="2" t="s">
        <v>19</v>
      </c>
      <c r="QN1" s="2" t="s">
        <v>20</v>
      </c>
      <c r="QO1" s="2" t="s">
        <v>14</v>
      </c>
      <c r="QP1" s="2" t="s">
        <v>15</v>
      </c>
      <c r="QQ1" s="2" t="s">
        <v>16</v>
      </c>
      <c r="QR1" s="2" t="s">
        <v>17</v>
      </c>
      <c r="QS1" s="2" t="s">
        <v>18</v>
      </c>
      <c r="QT1" s="2" t="s">
        <v>19</v>
      </c>
      <c r="QU1" s="2" t="s">
        <v>20</v>
      </c>
    </row>
    <row r="2" spans="1:736" ht="15.75" customHeight="1">
      <c r="A2" s="2" t="s">
        <v>183</v>
      </c>
      <c r="B2" s="202">
        <v>45326</v>
      </c>
      <c r="C2" s="202">
        <v>45327</v>
      </c>
      <c r="D2" s="202">
        <v>45328</v>
      </c>
      <c r="E2" s="202">
        <v>45329</v>
      </c>
      <c r="F2" s="202">
        <v>45330</v>
      </c>
      <c r="G2" s="202">
        <v>45331</v>
      </c>
      <c r="H2" s="202">
        <v>45332</v>
      </c>
      <c r="I2" s="202">
        <v>45333</v>
      </c>
      <c r="J2" s="202">
        <v>45334</v>
      </c>
      <c r="K2" s="202">
        <v>45335</v>
      </c>
      <c r="L2" s="202">
        <v>45336</v>
      </c>
      <c r="M2" s="202">
        <v>45337</v>
      </c>
      <c r="N2" s="202">
        <v>45338</v>
      </c>
      <c r="O2" s="202">
        <v>45339</v>
      </c>
      <c r="P2" s="202">
        <v>45340</v>
      </c>
      <c r="Q2" s="202">
        <v>45341</v>
      </c>
      <c r="R2" s="202">
        <v>45342</v>
      </c>
      <c r="S2" s="202">
        <v>45343</v>
      </c>
      <c r="T2" s="202">
        <v>45344</v>
      </c>
      <c r="U2" s="202">
        <v>45345</v>
      </c>
      <c r="V2" s="202">
        <v>45346</v>
      </c>
      <c r="W2" s="202">
        <v>45347</v>
      </c>
      <c r="X2" s="202">
        <v>45348</v>
      </c>
      <c r="Y2" s="202">
        <v>45349</v>
      </c>
      <c r="Z2" s="202">
        <v>45350</v>
      </c>
      <c r="AA2" s="202">
        <v>45351</v>
      </c>
      <c r="AB2" s="202">
        <v>45352</v>
      </c>
      <c r="AC2" s="202">
        <v>45353</v>
      </c>
      <c r="AD2" s="202">
        <v>45354</v>
      </c>
      <c r="AE2" s="202">
        <v>45355</v>
      </c>
      <c r="AF2" s="202">
        <v>45356</v>
      </c>
      <c r="AG2" s="202">
        <v>45357</v>
      </c>
      <c r="AH2" s="202">
        <v>45358</v>
      </c>
      <c r="AI2" s="202">
        <v>45359</v>
      </c>
      <c r="AJ2" s="202">
        <v>45360</v>
      </c>
      <c r="AK2" s="202">
        <v>45361</v>
      </c>
      <c r="AL2" s="202">
        <v>45362</v>
      </c>
      <c r="AM2" s="202">
        <v>45363</v>
      </c>
      <c r="AN2" s="202">
        <v>45364</v>
      </c>
      <c r="AO2" s="202">
        <v>45365</v>
      </c>
      <c r="AP2" s="202">
        <v>45366</v>
      </c>
      <c r="AQ2" s="202">
        <v>45367</v>
      </c>
      <c r="AR2" s="202">
        <v>45368</v>
      </c>
      <c r="AS2" s="202">
        <v>45369</v>
      </c>
      <c r="AT2" s="202">
        <v>45370</v>
      </c>
      <c r="AU2" s="202">
        <v>45371</v>
      </c>
      <c r="AV2" s="202">
        <v>45372</v>
      </c>
      <c r="AW2" s="202">
        <v>45373</v>
      </c>
      <c r="AX2" s="202">
        <v>45374</v>
      </c>
      <c r="AY2" s="202">
        <v>45375</v>
      </c>
      <c r="AZ2" s="202">
        <v>45376</v>
      </c>
      <c r="BA2" s="202">
        <v>45377</v>
      </c>
      <c r="BB2" s="202">
        <v>45378</v>
      </c>
      <c r="BC2" s="202">
        <v>45379</v>
      </c>
      <c r="BD2" s="202">
        <v>45380</v>
      </c>
      <c r="BE2" s="202">
        <v>45381</v>
      </c>
      <c r="BF2" s="202">
        <v>45382</v>
      </c>
      <c r="BG2" s="202">
        <v>45383</v>
      </c>
      <c r="BH2" s="202">
        <v>45384</v>
      </c>
      <c r="BI2" s="202">
        <v>45385</v>
      </c>
      <c r="BJ2" s="202">
        <v>45386</v>
      </c>
      <c r="BK2" s="202">
        <v>45387</v>
      </c>
      <c r="BL2" s="202">
        <v>45388</v>
      </c>
      <c r="BM2" s="202">
        <v>45389</v>
      </c>
      <c r="BN2" s="202">
        <v>45390</v>
      </c>
      <c r="BO2" s="202">
        <v>45391</v>
      </c>
      <c r="BP2" s="202">
        <v>45392</v>
      </c>
      <c r="BQ2" s="202">
        <v>45393</v>
      </c>
      <c r="BR2" s="202">
        <v>45394</v>
      </c>
      <c r="BS2" s="202">
        <v>45395</v>
      </c>
      <c r="BT2" s="202">
        <v>45396</v>
      </c>
      <c r="BU2" s="202">
        <v>45397</v>
      </c>
      <c r="BV2" s="202">
        <v>45398</v>
      </c>
      <c r="BW2" s="202">
        <v>45399</v>
      </c>
      <c r="BX2" s="202">
        <v>45400</v>
      </c>
      <c r="BY2" s="202">
        <v>45401</v>
      </c>
      <c r="BZ2" s="202">
        <v>45402</v>
      </c>
      <c r="CA2" s="202">
        <v>45403</v>
      </c>
      <c r="CB2" s="202">
        <v>45404</v>
      </c>
      <c r="CC2" s="202">
        <v>45405</v>
      </c>
      <c r="CD2" s="202">
        <v>45406</v>
      </c>
      <c r="CE2" s="202">
        <v>45407</v>
      </c>
      <c r="CF2" s="202">
        <v>45408</v>
      </c>
      <c r="CG2" s="202">
        <v>45409</v>
      </c>
      <c r="CH2" s="202">
        <v>45410</v>
      </c>
      <c r="CI2" s="202">
        <v>45411</v>
      </c>
      <c r="CJ2" s="202">
        <v>45412</v>
      </c>
      <c r="CK2" s="202">
        <v>45413</v>
      </c>
      <c r="CL2" s="202">
        <v>45414</v>
      </c>
      <c r="CM2" s="202">
        <v>45415</v>
      </c>
      <c r="CN2" s="202">
        <v>45416</v>
      </c>
      <c r="CO2" s="202">
        <v>45690</v>
      </c>
      <c r="CP2" s="202">
        <v>45691</v>
      </c>
      <c r="CQ2" s="202">
        <v>45692</v>
      </c>
      <c r="CR2" s="202">
        <v>45693</v>
      </c>
      <c r="CS2" s="202">
        <v>45694</v>
      </c>
      <c r="CT2" s="202">
        <v>45695</v>
      </c>
      <c r="CU2" s="202">
        <v>45696</v>
      </c>
      <c r="CV2" s="202">
        <v>45697</v>
      </c>
      <c r="CW2" s="202">
        <v>45698</v>
      </c>
      <c r="CX2" s="202">
        <v>45699</v>
      </c>
      <c r="CY2" s="202">
        <v>45700</v>
      </c>
      <c r="CZ2" s="202">
        <v>45701</v>
      </c>
      <c r="DA2" s="202">
        <v>45702</v>
      </c>
      <c r="DB2" s="202">
        <v>45703</v>
      </c>
      <c r="DC2" s="202">
        <v>45704</v>
      </c>
      <c r="DD2" s="202">
        <v>45705</v>
      </c>
      <c r="DE2" s="202">
        <v>45706</v>
      </c>
      <c r="DF2" s="202">
        <v>45707</v>
      </c>
      <c r="DG2" s="202">
        <v>45708</v>
      </c>
      <c r="DH2" s="202">
        <v>45709</v>
      </c>
      <c r="DI2" s="202">
        <v>45710</v>
      </c>
      <c r="DJ2" s="202">
        <v>45711</v>
      </c>
      <c r="DK2" s="202">
        <v>45712</v>
      </c>
      <c r="DL2" s="202">
        <v>45713</v>
      </c>
      <c r="DM2" s="202">
        <v>45714</v>
      </c>
      <c r="DN2" s="202">
        <v>45715</v>
      </c>
      <c r="DO2" s="202">
        <v>45716</v>
      </c>
      <c r="DP2" s="202">
        <v>45717</v>
      </c>
      <c r="DQ2" s="202">
        <v>45718</v>
      </c>
      <c r="DR2" s="202">
        <v>45719</v>
      </c>
      <c r="DS2" s="202">
        <v>45720</v>
      </c>
      <c r="DT2" s="202">
        <v>45721</v>
      </c>
      <c r="DU2" s="202">
        <v>45722</v>
      </c>
      <c r="DV2" s="202">
        <v>45723</v>
      </c>
      <c r="DW2" s="202">
        <v>45724</v>
      </c>
      <c r="DX2" s="202">
        <v>45725</v>
      </c>
      <c r="DY2" s="202">
        <v>45726</v>
      </c>
      <c r="DZ2" s="202">
        <v>45727</v>
      </c>
      <c r="EA2" s="202">
        <v>45728</v>
      </c>
      <c r="EB2" s="202">
        <v>45729</v>
      </c>
      <c r="EC2" s="202">
        <v>45730</v>
      </c>
      <c r="ED2" s="202">
        <v>45731</v>
      </c>
      <c r="EE2" s="202">
        <v>45732</v>
      </c>
      <c r="EF2" s="202">
        <v>45733</v>
      </c>
      <c r="EG2" s="202">
        <v>45734</v>
      </c>
      <c r="EH2" s="202">
        <v>45735</v>
      </c>
      <c r="EI2" s="202">
        <v>45736</v>
      </c>
      <c r="EJ2" s="202">
        <v>45737</v>
      </c>
      <c r="EK2" s="202">
        <v>45738</v>
      </c>
      <c r="EL2" s="202">
        <v>45739</v>
      </c>
      <c r="EM2" s="202">
        <v>45740</v>
      </c>
      <c r="EN2" s="202">
        <v>45741</v>
      </c>
      <c r="EO2" s="202">
        <v>45742</v>
      </c>
      <c r="EP2" s="202">
        <v>45743</v>
      </c>
      <c r="EQ2" s="202">
        <v>45744</v>
      </c>
      <c r="ER2" s="202">
        <v>45745</v>
      </c>
      <c r="ES2" s="202">
        <v>45746</v>
      </c>
      <c r="ET2" s="202">
        <v>45747</v>
      </c>
      <c r="EU2" s="202">
        <v>45748</v>
      </c>
      <c r="EV2" s="202">
        <v>45749</v>
      </c>
      <c r="EW2" s="202">
        <v>45750</v>
      </c>
      <c r="EX2" s="202">
        <v>45751</v>
      </c>
      <c r="EY2" s="202">
        <v>45752</v>
      </c>
      <c r="EZ2" s="202">
        <v>45753</v>
      </c>
      <c r="FA2" s="202">
        <v>45754</v>
      </c>
      <c r="FB2" s="202">
        <v>45755</v>
      </c>
      <c r="FC2" s="202">
        <v>45756</v>
      </c>
      <c r="FD2" s="202">
        <v>45757</v>
      </c>
      <c r="FE2" s="202">
        <v>45758</v>
      </c>
      <c r="FF2" s="202">
        <v>45759</v>
      </c>
      <c r="FG2" s="202">
        <v>45760</v>
      </c>
      <c r="FH2" s="202">
        <v>45761</v>
      </c>
      <c r="FI2" s="202">
        <v>45762</v>
      </c>
      <c r="FJ2" s="202">
        <v>45763</v>
      </c>
      <c r="FK2" s="202">
        <v>45764</v>
      </c>
      <c r="FL2" s="202">
        <v>45765</v>
      </c>
      <c r="FM2" s="202">
        <v>45766</v>
      </c>
      <c r="FN2" s="202">
        <v>45767</v>
      </c>
      <c r="FO2" s="202">
        <v>45768</v>
      </c>
      <c r="FP2" s="202">
        <v>45769</v>
      </c>
      <c r="FQ2" s="202">
        <v>45770</v>
      </c>
      <c r="FR2" s="202">
        <v>45771</v>
      </c>
      <c r="FS2" s="202">
        <v>45772</v>
      </c>
      <c r="FT2" s="202">
        <v>45773</v>
      </c>
      <c r="FU2" s="202">
        <v>45774</v>
      </c>
      <c r="FV2" s="202">
        <v>45775</v>
      </c>
      <c r="FW2" s="202">
        <v>45776</v>
      </c>
      <c r="FX2" s="202">
        <v>45777</v>
      </c>
      <c r="FY2" s="202">
        <v>45778</v>
      </c>
      <c r="FZ2" s="202">
        <v>45779</v>
      </c>
      <c r="GA2" s="202">
        <v>45780</v>
      </c>
      <c r="GB2" s="202">
        <v>45781</v>
      </c>
      <c r="GC2" s="202">
        <v>45782</v>
      </c>
      <c r="GD2" s="202">
        <v>45783</v>
      </c>
      <c r="GE2" s="202">
        <v>45784</v>
      </c>
      <c r="GF2" s="202">
        <v>45785</v>
      </c>
      <c r="GG2" s="202">
        <v>45786</v>
      </c>
      <c r="GH2" s="202">
        <v>45787</v>
      </c>
      <c r="GI2" s="202">
        <v>45788</v>
      </c>
      <c r="GJ2" s="202">
        <v>45789</v>
      </c>
      <c r="GK2" s="202">
        <v>45790</v>
      </c>
      <c r="GL2" s="202">
        <v>45791</v>
      </c>
      <c r="GM2" s="202">
        <v>45792</v>
      </c>
      <c r="GN2" s="202">
        <v>45793</v>
      </c>
      <c r="GO2" s="202">
        <v>45794</v>
      </c>
      <c r="GP2" s="202">
        <v>45795</v>
      </c>
      <c r="GQ2" s="202">
        <v>45796</v>
      </c>
      <c r="GR2" s="202">
        <v>45797</v>
      </c>
      <c r="GS2" s="202">
        <v>45798</v>
      </c>
      <c r="GT2" s="202">
        <v>45799</v>
      </c>
      <c r="GU2" s="202">
        <v>45800</v>
      </c>
      <c r="GV2" s="202">
        <v>45801</v>
      </c>
      <c r="GW2" s="202">
        <v>45802</v>
      </c>
      <c r="GX2" s="202">
        <v>45803</v>
      </c>
      <c r="GY2" s="202">
        <v>45804</v>
      </c>
      <c r="GZ2" s="202">
        <v>45805</v>
      </c>
      <c r="HA2" s="202">
        <v>45806</v>
      </c>
      <c r="HB2" s="202">
        <v>45807</v>
      </c>
      <c r="HC2" s="202">
        <v>45808</v>
      </c>
      <c r="HD2" s="202">
        <v>45809</v>
      </c>
      <c r="HE2" s="202">
        <v>45810</v>
      </c>
      <c r="HF2" s="202">
        <v>45811</v>
      </c>
      <c r="HG2" s="202">
        <v>45812</v>
      </c>
      <c r="HH2" s="202">
        <v>45813</v>
      </c>
      <c r="HI2" s="202">
        <v>45814</v>
      </c>
      <c r="HJ2" s="202">
        <v>45815</v>
      </c>
      <c r="HK2" s="202">
        <v>45816</v>
      </c>
      <c r="HL2" s="202">
        <v>45817</v>
      </c>
      <c r="HM2" s="202">
        <v>45818</v>
      </c>
      <c r="HN2" s="202">
        <v>45819</v>
      </c>
      <c r="HO2" s="202">
        <v>45820</v>
      </c>
      <c r="HP2" s="202">
        <v>45821</v>
      </c>
      <c r="HQ2" s="202">
        <v>45822</v>
      </c>
      <c r="HR2" s="202">
        <v>45823</v>
      </c>
      <c r="HS2" s="202">
        <v>45824</v>
      </c>
      <c r="HT2" s="202">
        <v>45825</v>
      </c>
      <c r="HU2" s="202">
        <v>45826</v>
      </c>
      <c r="HV2" s="202">
        <v>45827</v>
      </c>
      <c r="HW2" s="202">
        <v>45828</v>
      </c>
      <c r="HX2" s="202">
        <v>45829</v>
      </c>
      <c r="HY2" s="202">
        <v>45830</v>
      </c>
      <c r="HZ2" s="202">
        <v>45831</v>
      </c>
      <c r="IA2" s="202">
        <v>45832</v>
      </c>
      <c r="IB2" s="202">
        <v>45833</v>
      </c>
      <c r="IC2" s="202">
        <v>45834</v>
      </c>
      <c r="ID2" s="202">
        <v>45835</v>
      </c>
      <c r="IE2" s="202">
        <v>45836</v>
      </c>
      <c r="IF2" s="202">
        <v>45837</v>
      </c>
      <c r="IG2" s="202">
        <v>45838</v>
      </c>
      <c r="IH2" s="202">
        <v>45839</v>
      </c>
      <c r="II2" s="202">
        <v>45840</v>
      </c>
      <c r="IJ2" s="202">
        <v>45841</v>
      </c>
      <c r="IK2" s="202">
        <v>45842</v>
      </c>
      <c r="IL2" s="202">
        <v>45843</v>
      </c>
      <c r="IM2" s="202">
        <v>45844</v>
      </c>
      <c r="IN2" s="202">
        <v>45845</v>
      </c>
      <c r="IO2" s="202">
        <v>45846</v>
      </c>
      <c r="IP2" s="202">
        <v>45847</v>
      </c>
      <c r="IQ2" s="202">
        <v>45848</v>
      </c>
      <c r="IR2" s="202">
        <v>45849</v>
      </c>
      <c r="IS2" s="202">
        <v>45850</v>
      </c>
      <c r="IT2" s="202">
        <v>45851</v>
      </c>
      <c r="IU2" s="202">
        <v>45852</v>
      </c>
      <c r="IV2" s="202">
        <v>45853</v>
      </c>
      <c r="IW2" s="202">
        <f t="shared" ref="IW2:KT2" si="0">IV2+1</f>
        <v>45854</v>
      </c>
      <c r="IX2" s="202">
        <f t="shared" si="0"/>
        <v>45855</v>
      </c>
      <c r="IY2" s="202">
        <f t="shared" si="0"/>
        <v>45856</v>
      </c>
      <c r="IZ2" s="202">
        <f t="shared" si="0"/>
        <v>45857</v>
      </c>
      <c r="JA2" s="202">
        <f t="shared" si="0"/>
        <v>45858</v>
      </c>
      <c r="JB2" s="202">
        <f t="shared" si="0"/>
        <v>45859</v>
      </c>
      <c r="JC2" s="202">
        <f t="shared" si="0"/>
        <v>45860</v>
      </c>
      <c r="JD2" s="202">
        <f t="shared" si="0"/>
        <v>45861</v>
      </c>
      <c r="JE2" s="202">
        <f t="shared" si="0"/>
        <v>45862</v>
      </c>
      <c r="JF2" s="202">
        <f t="shared" si="0"/>
        <v>45863</v>
      </c>
      <c r="JG2" s="202">
        <f t="shared" si="0"/>
        <v>45864</v>
      </c>
      <c r="JH2" s="202">
        <f t="shared" si="0"/>
        <v>45865</v>
      </c>
      <c r="JI2" s="202">
        <f t="shared" si="0"/>
        <v>45866</v>
      </c>
      <c r="JJ2" s="202">
        <f t="shared" si="0"/>
        <v>45867</v>
      </c>
      <c r="JK2" s="202">
        <f t="shared" si="0"/>
        <v>45868</v>
      </c>
      <c r="JL2" s="202">
        <f t="shared" si="0"/>
        <v>45869</v>
      </c>
      <c r="JM2" s="202">
        <f t="shared" si="0"/>
        <v>45870</v>
      </c>
      <c r="JN2" s="202">
        <f t="shared" si="0"/>
        <v>45871</v>
      </c>
      <c r="JO2" s="202">
        <f t="shared" si="0"/>
        <v>45872</v>
      </c>
      <c r="JP2" s="202">
        <f t="shared" si="0"/>
        <v>45873</v>
      </c>
      <c r="JQ2" s="202">
        <f t="shared" si="0"/>
        <v>45874</v>
      </c>
      <c r="JR2" s="202">
        <f t="shared" si="0"/>
        <v>45875</v>
      </c>
      <c r="JS2" s="202">
        <f t="shared" si="0"/>
        <v>45876</v>
      </c>
      <c r="JT2" s="202">
        <f t="shared" si="0"/>
        <v>45877</v>
      </c>
      <c r="JU2" s="202">
        <f t="shared" si="0"/>
        <v>45878</v>
      </c>
      <c r="JV2" s="202">
        <f t="shared" si="0"/>
        <v>45879</v>
      </c>
      <c r="JW2" s="202">
        <f t="shared" si="0"/>
        <v>45880</v>
      </c>
      <c r="JX2" s="202">
        <f t="shared" si="0"/>
        <v>45881</v>
      </c>
      <c r="JY2" s="202">
        <f t="shared" si="0"/>
        <v>45882</v>
      </c>
      <c r="JZ2" s="202">
        <f t="shared" si="0"/>
        <v>45883</v>
      </c>
      <c r="KA2" s="202">
        <f t="shared" si="0"/>
        <v>45884</v>
      </c>
      <c r="KB2" s="202">
        <f t="shared" si="0"/>
        <v>45885</v>
      </c>
      <c r="KC2" s="202">
        <f t="shared" si="0"/>
        <v>45886</v>
      </c>
      <c r="KD2" s="202">
        <f t="shared" si="0"/>
        <v>45887</v>
      </c>
      <c r="KE2" s="202">
        <f t="shared" si="0"/>
        <v>45888</v>
      </c>
      <c r="KF2" s="202">
        <f t="shared" si="0"/>
        <v>45889</v>
      </c>
      <c r="KG2" s="202">
        <f t="shared" si="0"/>
        <v>45890</v>
      </c>
      <c r="KH2" s="202">
        <f t="shared" si="0"/>
        <v>45891</v>
      </c>
      <c r="KI2" s="202">
        <f t="shared" si="0"/>
        <v>45892</v>
      </c>
      <c r="KJ2" s="202">
        <f t="shared" si="0"/>
        <v>45893</v>
      </c>
      <c r="KK2" s="202">
        <f t="shared" si="0"/>
        <v>45894</v>
      </c>
      <c r="KL2" s="202">
        <f t="shared" si="0"/>
        <v>45895</v>
      </c>
      <c r="KM2" s="202">
        <f t="shared" si="0"/>
        <v>45896</v>
      </c>
      <c r="KN2" s="202">
        <f t="shared" si="0"/>
        <v>45897</v>
      </c>
      <c r="KO2" s="202">
        <f t="shared" si="0"/>
        <v>45898</v>
      </c>
      <c r="KP2" s="202">
        <f t="shared" si="0"/>
        <v>45899</v>
      </c>
      <c r="KQ2" s="202">
        <f t="shared" si="0"/>
        <v>45900</v>
      </c>
      <c r="KR2" s="202">
        <f t="shared" si="0"/>
        <v>45901</v>
      </c>
      <c r="KS2" s="202">
        <f t="shared" si="0"/>
        <v>45902</v>
      </c>
      <c r="KT2" s="202">
        <f t="shared" si="0"/>
        <v>45903</v>
      </c>
      <c r="KU2" s="202">
        <f t="shared" ref="KU2:NF2" si="1">KT2+1</f>
        <v>45904</v>
      </c>
      <c r="KV2" s="202">
        <f t="shared" si="1"/>
        <v>45905</v>
      </c>
      <c r="KW2" s="202">
        <f t="shared" si="1"/>
        <v>45906</v>
      </c>
      <c r="KX2" s="202">
        <f t="shared" si="1"/>
        <v>45907</v>
      </c>
      <c r="KY2" s="202">
        <f t="shared" si="1"/>
        <v>45908</v>
      </c>
      <c r="KZ2" s="202">
        <f t="shared" si="1"/>
        <v>45909</v>
      </c>
      <c r="LA2" s="202">
        <f t="shared" si="1"/>
        <v>45910</v>
      </c>
      <c r="LB2" s="202">
        <f t="shared" si="1"/>
        <v>45911</v>
      </c>
      <c r="LC2" s="202">
        <f t="shared" si="1"/>
        <v>45912</v>
      </c>
      <c r="LD2" s="202">
        <f t="shared" si="1"/>
        <v>45913</v>
      </c>
      <c r="LE2" s="202">
        <f t="shared" si="1"/>
        <v>45914</v>
      </c>
      <c r="LF2" s="202">
        <f t="shared" si="1"/>
        <v>45915</v>
      </c>
      <c r="LG2" s="202">
        <f t="shared" si="1"/>
        <v>45916</v>
      </c>
      <c r="LH2" s="202">
        <f t="shared" si="1"/>
        <v>45917</v>
      </c>
      <c r="LI2" s="202">
        <f t="shared" si="1"/>
        <v>45918</v>
      </c>
      <c r="LJ2" s="202">
        <f t="shared" si="1"/>
        <v>45919</v>
      </c>
      <c r="LK2" s="202">
        <f t="shared" si="1"/>
        <v>45920</v>
      </c>
      <c r="LL2" s="202">
        <f t="shared" si="1"/>
        <v>45921</v>
      </c>
      <c r="LM2" s="202">
        <f t="shared" si="1"/>
        <v>45922</v>
      </c>
      <c r="LN2" s="202">
        <f t="shared" si="1"/>
        <v>45923</v>
      </c>
      <c r="LO2" s="202">
        <f t="shared" si="1"/>
        <v>45924</v>
      </c>
      <c r="LP2" s="202">
        <f t="shared" si="1"/>
        <v>45925</v>
      </c>
      <c r="LQ2" s="202">
        <f t="shared" si="1"/>
        <v>45926</v>
      </c>
      <c r="LR2" s="202">
        <f t="shared" si="1"/>
        <v>45927</v>
      </c>
      <c r="LS2" s="202">
        <f t="shared" si="1"/>
        <v>45928</v>
      </c>
      <c r="LT2" s="202">
        <f t="shared" si="1"/>
        <v>45929</v>
      </c>
      <c r="LU2" s="202">
        <f t="shared" si="1"/>
        <v>45930</v>
      </c>
      <c r="LV2" s="202">
        <f t="shared" si="1"/>
        <v>45931</v>
      </c>
      <c r="LW2" s="202">
        <f t="shared" si="1"/>
        <v>45932</v>
      </c>
      <c r="LX2" s="202">
        <f t="shared" si="1"/>
        <v>45933</v>
      </c>
      <c r="LY2" s="202">
        <f t="shared" si="1"/>
        <v>45934</v>
      </c>
      <c r="LZ2" s="202">
        <f t="shared" si="1"/>
        <v>45935</v>
      </c>
      <c r="MA2" s="202">
        <f t="shared" si="1"/>
        <v>45936</v>
      </c>
      <c r="MB2" s="202">
        <f t="shared" si="1"/>
        <v>45937</v>
      </c>
      <c r="MC2" s="202">
        <f t="shared" si="1"/>
        <v>45938</v>
      </c>
      <c r="MD2" s="202">
        <f t="shared" si="1"/>
        <v>45939</v>
      </c>
      <c r="ME2" s="202">
        <f t="shared" si="1"/>
        <v>45940</v>
      </c>
      <c r="MF2" s="202">
        <f t="shared" si="1"/>
        <v>45941</v>
      </c>
      <c r="MG2" s="202">
        <f t="shared" si="1"/>
        <v>45942</v>
      </c>
      <c r="MH2" s="202">
        <f t="shared" si="1"/>
        <v>45943</v>
      </c>
      <c r="MI2" s="202">
        <f t="shared" si="1"/>
        <v>45944</v>
      </c>
      <c r="MJ2" s="202">
        <f t="shared" si="1"/>
        <v>45945</v>
      </c>
      <c r="MK2" s="202">
        <f t="shared" si="1"/>
        <v>45946</v>
      </c>
      <c r="ML2" s="202">
        <f t="shared" si="1"/>
        <v>45947</v>
      </c>
      <c r="MM2" s="202">
        <f t="shared" si="1"/>
        <v>45948</v>
      </c>
      <c r="MN2" s="202">
        <f t="shared" si="1"/>
        <v>45949</v>
      </c>
      <c r="MO2" s="202">
        <f t="shared" si="1"/>
        <v>45950</v>
      </c>
      <c r="MP2" s="202">
        <f t="shared" si="1"/>
        <v>45951</v>
      </c>
      <c r="MQ2" s="202">
        <f t="shared" si="1"/>
        <v>45952</v>
      </c>
      <c r="MR2" s="202">
        <f t="shared" si="1"/>
        <v>45953</v>
      </c>
      <c r="MS2" s="202">
        <f t="shared" si="1"/>
        <v>45954</v>
      </c>
      <c r="MT2" s="202">
        <f t="shared" si="1"/>
        <v>45955</v>
      </c>
      <c r="MU2" s="202">
        <f t="shared" si="1"/>
        <v>45956</v>
      </c>
      <c r="MV2" s="202">
        <f t="shared" si="1"/>
        <v>45957</v>
      </c>
      <c r="MW2" s="202">
        <f t="shared" si="1"/>
        <v>45958</v>
      </c>
      <c r="MX2" s="202">
        <f t="shared" si="1"/>
        <v>45959</v>
      </c>
      <c r="MY2" s="202">
        <f t="shared" si="1"/>
        <v>45960</v>
      </c>
      <c r="MZ2" s="202">
        <f t="shared" si="1"/>
        <v>45961</v>
      </c>
      <c r="NA2" s="202">
        <f t="shared" si="1"/>
        <v>45962</v>
      </c>
      <c r="NB2" s="202">
        <f t="shared" si="1"/>
        <v>45963</v>
      </c>
      <c r="NC2" s="202">
        <f t="shared" si="1"/>
        <v>45964</v>
      </c>
      <c r="ND2" s="202">
        <f t="shared" si="1"/>
        <v>45965</v>
      </c>
      <c r="NE2" s="202">
        <f t="shared" si="1"/>
        <v>45966</v>
      </c>
      <c r="NF2" s="202">
        <f t="shared" si="1"/>
        <v>45967</v>
      </c>
      <c r="NG2" s="202">
        <f t="shared" ref="NG2:PR2" si="2">NF2+1</f>
        <v>45968</v>
      </c>
      <c r="NH2" s="202">
        <f t="shared" si="2"/>
        <v>45969</v>
      </c>
      <c r="NI2" s="202">
        <f t="shared" si="2"/>
        <v>45970</v>
      </c>
      <c r="NJ2" s="202">
        <f t="shared" si="2"/>
        <v>45971</v>
      </c>
      <c r="NK2" s="202">
        <f t="shared" si="2"/>
        <v>45972</v>
      </c>
      <c r="NL2" s="202">
        <f t="shared" si="2"/>
        <v>45973</v>
      </c>
      <c r="NM2" s="202">
        <f t="shared" si="2"/>
        <v>45974</v>
      </c>
      <c r="NN2" s="202">
        <f t="shared" si="2"/>
        <v>45975</v>
      </c>
      <c r="NO2" s="202">
        <f t="shared" si="2"/>
        <v>45976</v>
      </c>
      <c r="NP2" s="202">
        <f t="shared" si="2"/>
        <v>45977</v>
      </c>
      <c r="NQ2" s="202">
        <f t="shared" si="2"/>
        <v>45978</v>
      </c>
      <c r="NR2" s="202">
        <f t="shared" si="2"/>
        <v>45979</v>
      </c>
      <c r="NS2" s="202">
        <f t="shared" si="2"/>
        <v>45980</v>
      </c>
      <c r="NT2" s="202">
        <f t="shared" si="2"/>
        <v>45981</v>
      </c>
      <c r="NU2" s="202">
        <f t="shared" si="2"/>
        <v>45982</v>
      </c>
      <c r="NV2" s="202">
        <f t="shared" si="2"/>
        <v>45983</v>
      </c>
      <c r="NW2" s="202">
        <f t="shared" si="2"/>
        <v>45984</v>
      </c>
      <c r="NX2" s="202">
        <f t="shared" si="2"/>
        <v>45985</v>
      </c>
      <c r="NY2" s="202">
        <f t="shared" si="2"/>
        <v>45986</v>
      </c>
      <c r="NZ2" s="202">
        <f t="shared" si="2"/>
        <v>45987</v>
      </c>
      <c r="OA2" s="202">
        <f t="shared" si="2"/>
        <v>45988</v>
      </c>
      <c r="OB2" s="202">
        <f t="shared" si="2"/>
        <v>45989</v>
      </c>
      <c r="OC2" s="202">
        <f t="shared" si="2"/>
        <v>45990</v>
      </c>
      <c r="OD2" s="202">
        <f t="shared" si="2"/>
        <v>45991</v>
      </c>
      <c r="OE2" s="202">
        <f t="shared" si="2"/>
        <v>45992</v>
      </c>
      <c r="OF2" s="202">
        <f t="shared" si="2"/>
        <v>45993</v>
      </c>
      <c r="OG2" s="202">
        <f t="shared" si="2"/>
        <v>45994</v>
      </c>
      <c r="OH2" s="202">
        <f t="shared" si="2"/>
        <v>45995</v>
      </c>
      <c r="OI2" s="202">
        <f t="shared" si="2"/>
        <v>45996</v>
      </c>
      <c r="OJ2" s="202">
        <f t="shared" si="2"/>
        <v>45997</v>
      </c>
      <c r="OK2" s="202">
        <f t="shared" si="2"/>
        <v>45998</v>
      </c>
      <c r="OL2" s="202">
        <f t="shared" si="2"/>
        <v>45999</v>
      </c>
      <c r="OM2" s="202">
        <f t="shared" si="2"/>
        <v>46000</v>
      </c>
      <c r="ON2" s="202">
        <f t="shared" si="2"/>
        <v>46001</v>
      </c>
      <c r="OO2" s="202">
        <f t="shared" si="2"/>
        <v>46002</v>
      </c>
      <c r="OP2" s="202">
        <f t="shared" si="2"/>
        <v>46003</v>
      </c>
      <c r="OQ2" s="202">
        <f t="shared" si="2"/>
        <v>46004</v>
      </c>
      <c r="OR2" s="202">
        <f t="shared" si="2"/>
        <v>46005</v>
      </c>
      <c r="OS2" s="202">
        <f t="shared" si="2"/>
        <v>46006</v>
      </c>
      <c r="OT2" s="202">
        <f t="shared" si="2"/>
        <v>46007</v>
      </c>
      <c r="OU2" s="202">
        <f t="shared" si="2"/>
        <v>46008</v>
      </c>
      <c r="OV2" s="202">
        <f t="shared" si="2"/>
        <v>46009</v>
      </c>
      <c r="OW2" s="202">
        <f t="shared" si="2"/>
        <v>46010</v>
      </c>
      <c r="OX2" s="202">
        <f t="shared" si="2"/>
        <v>46011</v>
      </c>
      <c r="OY2" s="202">
        <f t="shared" si="2"/>
        <v>46012</v>
      </c>
      <c r="OZ2" s="202">
        <f t="shared" si="2"/>
        <v>46013</v>
      </c>
      <c r="PA2" s="202">
        <f t="shared" si="2"/>
        <v>46014</v>
      </c>
      <c r="PB2" s="202">
        <f t="shared" si="2"/>
        <v>46015</v>
      </c>
      <c r="PC2" s="202">
        <f t="shared" si="2"/>
        <v>46016</v>
      </c>
      <c r="PD2" s="202">
        <f t="shared" si="2"/>
        <v>46017</v>
      </c>
      <c r="PE2" s="202">
        <f t="shared" si="2"/>
        <v>46018</v>
      </c>
      <c r="PF2" s="202">
        <f t="shared" si="2"/>
        <v>46019</v>
      </c>
      <c r="PG2" s="202">
        <f t="shared" si="2"/>
        <v>46020</v>
      </c>
      <c r="PH2" s="202">
        <f t="shared" si="2"/>
        <v>46021</v>
      </c>
      <c r="PI2" s="202">
        <f t="shared" si="2"/>
        <v>46022</v>
      </c>
      <c r="PJ2" s="202">
        <f t="shared" si="2"/>
        <v>46023</v>
      </c>
      <c r="PK2" s="202">
        <f t="shared" si="2"/>
        <v>46024</v>
      </c>
      <c r="PL2" s="202">
        <f t="shared" si="2"/>
        <v>46025</v>
      </c>
      <c r="PM2" s="202">
        <f t="shared" si="2"/>
        <v>46026</v>
      </c>
      <c r="PN2" s="202">
        <f t="shared" si="2"/>
        <v>46027</v>
      </c>
      <c r="PO2" s="202">
        <f t="shared" si="2"/>
        <v>46028</v>
      </c>
      <c r="PP2" s="202">
        <f t="shared" si="2"/>
        <v>46029</v>
      </c>
      <c r="PQ2" s="202">
        <f t="shared" si="2"/>
        <v>46030</v>
      </c>
      <c r="PR2" s="202">
        <f t="shared" si="2"/>
        <v>46031</v>
      </c>
      <c r="PS2" s="202">
        <f t="shared" ref="PS2:QU2" si="3">PR2+1</f>
        <v>46032</v>
      </c>
      <c r="PT2" s="202">
        <f t="shared" si="3"/>
        <v>46033</v>
      </c>
      <c r="PU2" s="202">
        <f t="shared" si="3"/>
        <v>46034</v>
      </c>
      <c r="PV2" s="202">
        <f t="shared" si="3"/>
        <v>46035</v>
      </c>
      <c r="PW2" s="202">
        <f t="shared" si="3"/>
        <v>46036</v>
      </c>
      <c r="PX2" s="202">
        <f t="shared" si="3"/>
        <v>46037</v>
      </c>
      <c r="PY2" s="202">
        <f t="shared" si="3"/>
        <v>46038</v>
      </c>
      <c r="PZ2" s="202">
        <f t="shared" si="3"/>
        <v>46039</v>
      </c>
      <c r="QA2" s="202">
        <f t="shared" si="3"/>
        <v>46040</v>
      </c>
      <c r="QB2" s="202">
        <f t="shared" si="3"/>
        <v>46041</v>
      </c>
      <c r="QC2" s="202">
        <f t="shared" si="3"/>
        <v>46042</v>
      </c>
      <c r="QD2" s="202">
        <f t="shared" si="3"/>
        <v>46043</v>
      </c>
      <c r="QE2" s="202">
        <f t="shared" si="3"/>
        <v>46044</v>
      </c>
      <c r="QF2" s="202">
        <f t="shared" si="3"/>
        <v>46045</v>
      </c>
      <c r="QG2" s="202">
        <f t="shared" si="3"/>
        <v>46046</v>
      </c>
      <c r="QH2" s="202">
        <f t="shared" si="3"/>
        <v>46047</v>
      </c>
      <c r="QI2" s="202">
        <f t="shared" si="3"/>
        <v>46048</v>
      </c>
      <c r="QJ2" s="202">
        <f t="shared" si="3"/>
        <v>46049</v>
      </c>
      <c r="QK2" s="202">
        <f t="shared" si="3"/>
        <v>46050</v>
      </c>
      <c r="QL2" s="202">
        <f t="shared" si="3"/>
        <v>46051</v>
      </c>
      <c r="QM2" s="202">
        <f t="shared" si="3"/>
        <v>46052</v>
      </c>
      <c r="QN2" s="202">
        <f t="shared" si="3"/>
        <v>46053</v>
      </c>
      <c r="QO2" s="202">
        <f t="shared" si="3"/>
        <v>46054</v>
      </c>
      <c r="QP2" s="202">
        <f t="shared" si="3"/>
        <v>46055</v>
      </c>
      <c r="QQ2" s="202">
        <f t="shared" si="3"/>
        <v>46056</v>
      </c>
      <c r="QR2" s="202">
        <f t="shared" si="3"/>
        <v>46057</v>
      </c>
      <c r="QS2" s="202">
        <f t="shared" si="3"/>
        <v>46058</v>
      </c>
      <c r="QT2" s="202">
        <f t="shared" si="3"/>
        <v>46059</v>
      </c>
      <c r="QU2" s="202">
        <f t="shared" si="3"/>
        <v>46060</v>
      </c>
    </row>
    <row r="3" spans="1:736" s="239" customFormat="1" ht="15.75" customHeight="1">
      <c r="A3" s="35" t="s">
        <v>452</v>
      </c>
      <c r="B3" s="35">
        <v>0</v>
      </c>
      <c r="C3" s="35">
        <v>1</v>
      </c>
      <c r="D3" s="35">
        <v>2</v>
      </c>
      <c r="E3" s="35">
        <v>3</v>
      </c>
      <c r="F3" s="35">
        <v>4</v>
      </c>
      <c r="G3" s="35">
        <v>5</v>
      </c>
      <c r="H3" s="35">
        <v>6</v>
      </c>
      <c r="I3" s="35">
        <v>7</v>
      </c>
      <c r="J3" s="35">
        <v>8</v>
      </c>
      <c r="K3" s="35">
        <v>9</v>
      </c>
      <c r="L3" s="35">
        <v>10</v>
      </c>
      <c r="M3" s="35">
        <v>11</v>
      </c>
      <c r="N3" s="35">
        <v>12</v>
      </c>
      <c r="O3" s="35">
        <v>13</v>
      </c>
      <c r="P3" s="35">
        <v>14</v>
      </c>
      <c r="Q3" s="35">
        <v>15</v>
      </c>
      <c r="R3" s="35">
        <v>16</v>
      </c>
      <c r="S3" s="35">
        <v>17</v>
      </c>
      <c r="T3" s="35">
        <v>18</v>
      </c>
      <c r="U3" s="35">
        <v>19</v>
      </c>
      <c r="V3" s="35">
        <v>20</v>
      </c>
      <c r="W3" s="35">
        <v>21</v>
      </c>
      <c r="X3" s="35">
        <v>22</v>
      </c>
      <c r="Y3" s="35">
        <v>23</v>
      </c>
      <c r="Z3" s="35">
        <v>24</v>
      </c>
      <c r="AA3" s="35">
        <v>25</v>
      </c>
      <c r="AB3" s="35">
        <v>26</v>
      </c>
      <c r="AC3" s="35">
        <v>27</v>
      </c>
      <c r="AD3" s="35">
        <v>28</v>
      </c>
      <c r="AE3" s="35">
        <v>29</v>
      </c>
      <c r="AF3" s="35">
        <v>30</v>
      </c>
      <c r="AG3" s="35">
        <v>31</v>
      </c>
      <c r="AH3" s="35">
        <v>32</v>
      </c>
      <c r="AI3" s="35">
        <v>33</v>
      </c>
      <c r="AJ3" s="35">
        <v>34</v>
      </c>
      <c r="AK3" s="35">
        <v>35</v>
      </c>
      <c r="AL3" s="35">
        <v>36</v>
      </c>
      <c r="AM3" s="35">
        <v>37</v>
      </c>
      <c r="AN3" s="35">
        <v>38</v>
      </c>
      <c r="AO3" s="35">
        <v>39</v>
      </c>
      <c r="AP3" s="35">
        <v>40</v>
      </c>
      <c r="AQ3" s="35">
        <v>41</v>
      </c>
      <c r="AR3" s="35">
        <v>42</v>
      </c>
      <c r="AS3" s="35">
        <v>43</v>
      </c>
      <c r="AT3" s="35">
        <v>44</v>
      </c>
      <c r="AU3" s="35">
        <v>45</v>
      </c>
      <c r="AV3" s="35">
        <v>46</v>
      </c>
      <c r="AW3" s="35">
        <v>47</v>
      </c>
      <c r="AX3" s="35">
        <v>48</v>
      </c>
      <c r="AY3" s="35">
        <v>49</v>
      </c>
      <c r="AZ3" s="35">
        <v>50</v>
      </c>
      <c r="BA3" s="35">
        <v>51</v>
      </c>
      <c r="BB3" s="35">
        <v>52</v>
      </c>
      <c r="BC3" s="35">
        <v>53</v>
      </c>
      <c r="BD3" s="35">
        <v>54</v>
      </c>
      <c r="BE3" s="35">
        <v>55</v>
      </c>
      <c r="BF3" s="35">
        <v>56</v>
      </c>
      <c r="BG3" s="35">
        <v>57</v>
      </c>
      <c r="BH3" s="35">
        <v>58</v>
      </c>
      <c r="BI3" s="35">
        <v>59</v>
      </c>
      <c r="BJ3" s="35">
        <v>60</v>
      </c>
      <c r="BK3" s="35">
        <v>61</v>
      </c>
      <c r="BL3" s="35">
        <v>62</v>
      </c>
      <c r="BM3" s="35">
        <v>63</v>
      </c>
      <c r="BN3" s="35">
        <v>64</v>
      </c>
      <c r="BO3" s="35">
        <v>65</v>
      </c>
      <c r="BP3" s="35">
        <v>66</v>
      </c>
      <c r="BQ3" s="35">
        <v>67</v>
      </c>
      <c r="BR3" s="35">
        <v>68</v>
      </c>
      <c r="BS3" s="35">
        <v>69</v>
      </c>
      <c r="BT3" s="35">
        <v>70</v>
      </c>
      <c r="BU3" s="35">
        <v>71</v>
      </c>
      <c r="BV3" s="35">
        <v>72</v>
      </c>
      <c r="BW3" s="35">
        <v>73</v>
      </c>
      <c r="BX3" s="35">
        <v>74</v>
      </c>
      <c r="BY3" s="35">
        <v>75</v>
      </c>
      <c r="BZ3" s="35">
        <v>76</v>
      </c>
      <c r="CA3" s="35">
        <v>77</v>
      </c>
      <c r="CB3" s="35">
        <v>78</v>
      </c>
      <c r="CC3" s="35">
        <v>79</v>
      </c>
      <c r="CD3" s="35">
        <v>80</v>
      </c>
      <c r="CE3" s="35">
        <v>81</v>
      </c>
      <c r="CF3" s="35">
        <v>82</v>
      </c>
      <c r="CG3" s="35">
        <v>83</v>
      </c>
      <c r="CH3" s="35">
        <v>84</v>
      </c>
      <c r="CI3" s="35">
        <v>85</v>
      </c>
      <c r="CJ3" s="35">
        <v>86</v>
      </c>
      <c r="CK3" s="35">
        <v>87</v>
      </c>
      <c r="CL3" s="35">
        <v>88</v>
      </c>
      <c r="CM3" s="35">
        <v>89</v>
      </c>
      <c r="CN3" s="35">
        <v>90</v>
      </c>
      <c r="CO3" s="35">
        <v>0</v>
      </c>
      <c r="CP3" s="35">
        <v>365</v>
      </c>
      <c r="CQ3" s="35">
        <v>366</v>
      </c>
      <c r="CR3" s="35">
        <v>367</v>
      </c>
      <c r="CS3" s="35">
        <v>368</v>
      </c>
      <c r="CT3" s="35">
        <v>369</v>
      </c>
      <c r="CU3" s="35">
        <v>370</v>
      </c>
      <c r="CV3" s="35">
        <v>371</v>
      </c>
      <c r="CW3" s="35">
        <v>372</v>
      </c>
      <c r="CX3" s="35">
        <v>373</v>
      </c>
      <c r="CY3" s="35">
        <v>374</v>
      </c>
      <c r="CZ3" s="35">
        <v>375</v>
      </c>
      <c r="DA3" s="35">
        <v>376</v>
      </c>
      <c r="DB3" s="35">
        <v>377</v>
      </c>
      <c r="DC3" s="35">
        <v>378</v>
      </c>
      <c r="DD3" s="35">
        <v>379</v>
      </c>
      <c r="DE3" s="35">
        <v>380</v>
      </c>
      <c r="DF3" s="35">
        <v>381</v>
      </c>
      <c r="DG3" s="35">
        <v>382</v>
      </c>
      <c r="DH3" s="35">
        <v>383</v>
      </c>
      <c r="DI3" s="35">
        <v>384</v>
      </c>
      <c r="DJ3" s="35">
        <v>385</v>
      </c>
      <c r="DK3" s="35">
        <v>386</v>
      </c>
      <c r="DL3" s="35">
        <v>387</v>
      </c>
      <c r="DM3" s="35">
        <v>388</v>
      </c>
      <c r="DN3" s="35">
        <v>389</v>
      </c>
      <c r="DO3" s="35">
        <v>390</v>
      </c>
      <c r="DP3" s="35">
        <v>391</v>
      </c>
      <c r="DQ3" s="35">
        <v>392</v>
      </c>
      <c r="DR3" s="35">
        <v>393</v>
      </c>
      <c r="DS3" s="35">
        <v>394</v>
      </c>
      <c r="DT3" s="35">
        <v>395</v>
      </c>
      <c r="DU3" s="35">
        <v>396</v>
      </c>
      <c r="DV3" s="35">
        <v>397</v>
      </c>
      <c r="DW3" s="35">
        <v>398</v>
      </c>
      <c r="DX3" s="35">
        <v>399</v>
      </c>
      <c r="DY3" s="35">
        <v>400</v>
      </c>
      <c r="DZ3" s="35">
        <v>401</v>
      </c>
      <c r="EA3" s="35">
        <v>402</v>
      </c>
      <c r="EB3" s="35">
        <v>403</v>
      </c>
      <c r="EC3" s="35">
        <v>404</v>
      </c>
      <c r="ED3" s="35">
        <v>405</v>
      </c>
      <c r="EE3" s="35">
        <v>406</v>
      </c>
      <c r="EF3" s="35">
        <v>407</v>
      </c>
      <c r="EG3" s="35">
        <v>408</v>
      </c>
      <c r="EH3" s="35">
        <v>409</v>
      </c>
      <c r="EI3" s="35">
        <v>410</v>
      </c>
      <c r="EJ3" s="35">
        <v>411</v>
      </c>
      <c r="EK3" s="35">
        <v>412</v>
      </c>
      <c r="EL3" s="35">
        <v>413</v>
      </c>
      <c r="EM3" s="35">
        <v>414</v>
      </c>
      <c r="EN3" s="35">
        <v>415</v>
      </c>
      <c r="EO3" s="35">
        <v>416</v>
      </c>
      <c r="EP3" s="35">
        <v>417</v>
      </c>
      <c r="EQ3" s="35">
        <v>418</v>
      </c>
      <c r="ER3" s="35">
        <v>419</v>
      </c>
      <c r="ES3" s="35">
        <v>420</v>
      </c>
      <c r="ET3" s="35">
        <v>421</v>
      </c>
      <c r="EU3" s="35">
        <v>422</v>
      </c>
      <c r="EV3" s="35">
        <v>423</v>
      </c>
      <c r="EW3" s="35">
        <v>424</v>
      </c>
      <c r="EX3" s="35">
        <v>425</v>
      </c>
      <c r="EY3" s="35">
        <v>426</v>
      </c>
      <c r="EZ3" s="35">
        <v>427</v>
      </c>
      <c r="FA3" s="35">
        <v>428</v>
      </c>
      <c r="FB3" s="35">
        <v>429</v>
      </c>
      <c r="FC3" s="35">
        <v>430</v>
      </c>
      <c r="FD3" s="35">
        <v>431</v>
      </c>
      <c r="FE3" s="35">
        <v>432</v>
      </c>
      <c r="FF3" s="35">
        <v>433</v>
      </c>
      <c r="FG3" s="35">
        <v>434</v>
      </c>
      <c r="FH3" s="35">
        <v>435</v>
      </c>
      <c r="FI3" s="35">
        <v>436</v>
      </c>
      <c r="FJ3" s="35">
        <v>437</v>
      </c>
      <c r="FK3" s="35">
        <v>438</v>
      </c>
      <c r="FL3" s="35">
        <v>439</v>
      </c>
      <c r="FM3" s="35">
        <v>440</v>
      </c>
      <c r="FN3" s="35">
        <v>441</v>
      </c>
      <c r="FO3" s="35">
        <v>442</v>
      </c>
      <c r="FP3" s="35">
        <v>443</v>
      </c>
      <c r="FQ3" s="35">
        <v>444</v>
      </c>
      <c r="FR3" s="35">
        <v>445</v>
      </c>
      <c r="FS3" s="35">
        <v>446</v>
      </c>
      <c r="FT3" s="35">
        <v>447</v>
      </c>
      <c r="FU3" s="35">
        <v>448</v>
      </c>
      <c r="FV3" s="35">
        <v>449</v>
      </c>
      <c r="FW3" s="35">
        <v>450</v>
      </c>
      <c r="FX3" s="35">
        <v>451</v>
      </c>
      <c r="FY3" s="35">
        <v>452</v>
      </c>
      <c r="FZ3" s="35">
        <v>453</v>
      </c>
      <c r="GA3" s="35">
        <v>454</v>
      </c>
      <c r="GB3" s="35">
        <v>455</v>
      </c>
      <c r="GC3" s="35">
        <v>456</v>
      </c>
      <c r="GD3" s="35">
        <v>457</v>
      </c>
      <c r="GE3" s="35">
        <v>458</v>
      </c>
      <c r="GF3" s="35">
        <v>459</v>
      </c>
      <c r="GG3" s="35">
        <v>460</v>
      </c>
      <c r="GH3" s="35">
        <v>461</v>
      </c>
      <c r="GI3" s="35">
        <v>462</v>
      </c>
      <c r="GJ3" s="35">
        <v>463</v>
      </c>
      <c r="GK3" s="35">
        <v>464</v>
      </c>
      <c r="GL3" s="35">
        <v>465</v>
      </c>
      <c r="GM3" s="35">
        <v>466</v>
      </c>
      <c r="GN3" s="35">
        <v>467</v>
      </c>
      <c r="GO3" s="35">
        <v>468</v>
      </c>
      <c r="GP3" s="35">
        <v>469</v>
      </c>
      <c r="GQ3" s="35">
        <v>470</v>
      </c>
      <c r="GR3" s="35">
        <v>471</v>
      </c>
      <c r="GS3" s="35">
        <v>472</v>
      </c>
      <c r="GT3" s="35">
        <v>473</v>
      </c>
      <c r="GU3" s="35">
        <v>474</v>
      </c>
      <c r="GV3" s="35">
        <v>475</v>
      </c>
      <c r="GW3" s="35">
        <v>476</v>
      </c>
      <c r="GX3" s="35">
        <v>477</v>
      </c>
      <c r="GY3" s="35">
        <v>478</v>
      </c>
      <c r="GZ3" s="35">
        <v>479</v>
      </c>
      <c r="HA3" s="35">
        <v>480</v>
      </c>
      <c r="HB3" s="35">
        <v>481</v>
      </c>
      <c r="HC3" s="35">
        <v>482</v>
      </c>
      <c r="HD3" s="35">
        <v>483</v>
      </c>
      <c r="HE3" s="35">
        <v>484</v>
      </c>
      <c r="HF3" s="35">
        <v>485</v>
      </c>
      <c r="HG3" s="35">
        <v>486</v>
      </c>
      <c r="HH3" s="35">
        <v>487</v>
      </c>
      <c r="HI3" s="35">
        <v>488</v>
      </c>
      <c r="HJ3" s="35">
        <v>489</v>
      </c>
      <c r="HK3" s="35">
        <v>490</v>
      </c>
      <c r="HL3" s="35">
        <v>491</v>
      </c>
      <c r="HM3" s="35">
        <v>492</v>
      </c>
      <c r="HN3" s="35">
        <v>493</v>
      </c>
      <c r="HO3" s="35">
        <v>494</v>
      </c>
      <c r="HP3" s="35">
        <v>495</v>
      </c>
      <c r="HQ3" s="35">
        <v>496</v>
      </c>
      <c r="HR3" s="35">
        <v>497</v>
      </c>
      <c r="HS3" s="35">
        <v>498</v>
      </c>
      <c r="HT3" s="35">
        <v>499</v>
      </c>
      <c r="HU3" s="35">
        <v>500</v>
      </c>
      <c r="HV3" s="35">
        <v>501</v>
      </c>
      <c r="HW3" s="35">
        <v>502</v>
      </c>
      <c r="HX3" s="35">
        <v>503</v>
      </c>
      <c r="HY3" s="35">
        <v>504</v>
      </c>
      <c r="HZ3" s="35">
        <v>505</v>
      </c>
      <c r="IA3" s="35">
        <v>506</v>
      </c>
      <c r="IB3" s="35">
        <v>507</v>
      </c>
      <c r="IC3" s="35">
        <v>508</v>
      </c>
      <c r="ID3" s="35">
        <v>509</v>
      </c>
      <c r="IE3" s="35">
        <v>510</v>
      </c>
      <c r="IF3" s="35">
        <v>511</v>
      </c>
      <c r="IG3" s="35">
        <v>512</v>
      </c>
      <c r="IH3" s="35">
        <v>513</v>
      </c>
      <c r="II3" s="35">
        <v>514</v>
      </c>
      <c r="IJ3" s="35">
        <v>515</v>
      </c>
      <c r="IK3" s="35">
        <v>516</v>
      </c>
      <c r="IL3" s="35">
        <v>517</v>
      </c>
      <c r="IM3" s="35">
        <v>518</v>
      </c>
      <c r="IN3" s="35">
        <v>519</v>
      </c>
      <c r="IO3" s="35">
        <v>520</v>
      </c>
      <c r="IP3" s="35">
        <v>521</v>
      </c>
      <c r="IQ3" s="35">
        <v>522</v>
      </c>
      <c r="IR3" s="35">
        <v>523</v>
      </c>
      <c r="IS3" s="35">
        <v>524</v>
      </c>
      <c r="IT3" s="35">
        <v>525</v>
      </c>
      <c r="IU3" s="35">
        <v>526</v>
      </c>
      <c r="IV3" s="35">
        <v>527</v>
      </c>
      <c r="IW3" s="39"/>
      <c r="IX3" s="39"/>
      <c r="IY3" s="39"/>
      <c r="IZ3" s="39"/>
      <c r="JA3" s="39"/>
      <c r="JB3" s="39"/>
      <c r="JC3" s="39"/>
      <c r="JD3" s="39"/>
      <c r="JE3" s="39"/>
      <c r="JF3" s="39"/>
      <c r="JG3" s="39"/>
      <c r="JH3" s="39"/>
      <c r="JI3" s="39"/>
      <c r="JJ3" s="39"/>
      <c r="JK3" s="39"/>
      <c r="JL3" s="39"/>
      <c r="JM3" s="39"/>
      <c r="JN3" s="39"/>
      <c r="JO3" s="39"/>
      <c r="JP3" s="39"/>
      <c r="JQ3" s="39"/>
      <c r="JR3" s="39"/>
      <c r="JS3" s="39"/>
      <c r="JT3" s="39"/>
      <c r="JU3" s="39"/>
      <c r="JV3" s="39"/>
      <c r="JW3" s="39"/>
      <c r="JX3" s="39"/>
      <c r="JY3" s="39"/>
      <c r="JZ3" s="39"/>
      <c r="KA3" s="39"/>
      <c r="KB3" s="39"/>
      <c r="KC3" s="39"/>
      <c r="KD3" s="39"/>
      <c r="KE3" s="39"/>
      <c r="KF3" s="39"/>
      <c r="KG3" s="39"/>
      <c r="KH3" s="39"/>
      <c r="KI3" s="39"/>
      <c r="KJ3" s="39"/>
      <c r="KK3" s="39"/>
      <c r="KL3" s="39"/>
      <c r="KM3" s="39"/>
      <c r="KN3" s="39"/>
      <c r="KO3" s="39"/>
      <c r="KP3" s="39"/>
      <c r="KQ3" s="39"/>
      <c r="KR3" s="39"/>
      <c r="KS3" s="39"/>
      <c r="KT3" s="39"/>
      <c r="KU3" s="39"/>
      <c r="KV3" s="39"/>
      <c r="KW3" s="39"/>
      <c r="KX3" s="39"/>
      <c r="KY3" s="39"/>
      <c r="KZ3" s="39"/>
      <c r="LA3" s="39"/>
      <c r="LB3" s="39"/>
      <c r="LC3" s="39"/>
      <c r="LD3" s="39"/>
      <c r="LE3" s="39"/>
      <c r="LF3" s="39"/>
      <c r="LG3" s="39"/>
      <c r="LH3" s="39"/>
      <c r="LI3" s="39"/>
      <c r="LJ3" s="39"/>
      <c r="LK3" s="39"/>
      <c r="LL3" s="39"/>
      <c r="LM3" s="39"/>
      <c r="LN3" s="39"/>
      <c r="LO3" s="39"/>
      <c r="LP3" s="39"/>
      <c r="LQ3" s="39"/>
      <c r="LR3" s="39"/>
      <c r="LS3" s="39"/>
      <c r="LT3" s="39"/>
      <c r="LU3" s="39"/>
      <c r="LV3" s="39"/>
      <c r="LW3" s="39"/>
      <c r="LX3" s="39"/>
      <c r="LY3" s="39"/>
      <c r="LZ3" s="39"/>
      <c r="MA3" s="39"/>
      <c r="MB3" s="39"/>
      <c r="MC3" s="39"/>
      <c r="MD3" s="39"/>
      <c r="ME3" s="39"/>
      <c r="MF3" s="39"/>
      <c r="MG3" s="39"/>
      <c r="MH3" s="39"/>
      <c r="MI3" s="39"/>
      <c r="MJ3" s="39"/>
      <c r="MK3" s="39"/>
      <c r="ML3" s="39"/>
      <c r="MM3" s="39"/>
      <c r="MN3" s="39"/>
      <c r="MO3" s="39"/>
      <c r="MP3" s="39"/>
      <c r="MQ3" s="39"/>
      <c r="MR3" s="39"/>
      <c r="MS3" s="39"/>
      <c r="MT3" s="39"/>
      <c r="MU3" s="39"/>
      <c r="MV3" s="39"/>
      <c r="MW3" s="39"/>
      <c r="MX3" s="39"/>
      <c r="MY3" s="39"/>
      <c r="MZ3" s="39"/>
      <c r="NA3" s="39"/>
      <c r="NB3" s="39"/>
      <c r="NC3" s="39"/>
      <c r="ND3" s="39"/>
      <c r="NE3" s="39"/>
      <c r="NF3" s="39"/>
      <c r="NG3" s="39"/>
      <c r="NH3" s="39"/>
      <c r="NI3" s="39"/>
      <c r="NJ3" s="39"/>
      <c r="NK3" s="39"/>
      <c r="NL3" s="39"/>
      <c r="NM3" s="39"/>
      <c r="NN3" s="39"/>
      <c r="NO3" s="39"/>
      <c r="NP3" s="39"/>
      <c r="NQ3" s="39"/>
      <c r="NR3" s="39"/>
      <c r="NS3" s="39"/>
      <c r="NT3" s="39"/>
      <c r="NU3" s="39"/>
      <c r="NV3" s="39"/>
      <c r="NW3" s="39"/>
      <c r="NX3" s="39"/>
      <c r="NY3" s="39"/>
      <c r="NZ3" s="39"/>
      <c r="OA3" s="39"/>
      <c r="OB3" s="39"/>
      <c r="OC3" s="39"/>
      <c r="OD3" s="39"/>
      <c r="OE3" s="39"/>
      <c r="OF3" s="39"/>
      <c r="OG3" s="39"/>
      <c r="OH3" s="39"/>
      <c r="OI3" s="39"/>
      <c r="OJ3" s="39"/>
      <c r="OK3" s="39"/>
      <c r="OL3" s="39"/>
      <c r="OM3" s="39"/>
      <c r="ON3" s="39"/>
      <c r="OO3" s="39"/>
      <c r="OP3" s="39"/>
      <c r="OQ3" s="39"/>
      <c r="OR3" s="39"/>
      <c r="OS3" s="39"/>
      <c r="OT3" s="39"/>
      <c r="OU3" s="39"/>
      <c r="OV3" s="39"/>
      <c r="OW3" s="39"/>
      <c r="OX3" s="39"/>
      <c r="OY3" s="39"/>
      <c r="OZ3" s="39"/>
      <c r="PA3" s="39"/>
      <c r="PB3" s="39"/>
      <c r="PC3" s="39"/>
      <c r="PD3" s="39"/>
      <c r="PE3" s="39"/>
      <c r="PF3" s="39"/>
      <c r="PG3" s="39"/>
      <c r="PH3" s="39"/>
      <c r="PI3" s="39"/>
      <c r="PJ3" s="39"/>
      <c r="PK3" s="39"/>
      <c r="PL3" s="39"/>
      <c r="PM3" s="39"/>
      <c r="PN3" s="39"/>
      <c r="PO3" s="39"/>
      <c r="PP3" s="39"/>
      <c r="PQ3" s="39"/>
      <c r="PR3" s="39"/>
      <c r="PS3" s="39"/>
      <c r="PT3" s="39"/>
      <c r="PU3" s="39"/>
      <c r="PV3" s="39"/>
      <c r="PW3" s="39"/>
      <c r="PX3" s="39"/>
      <c r="PY3" s="39"/>
      <c r="PZ3" s="39"/>
      <c r="QA3" s="39"/>
      <c r="QB3" s="39"/>
      <c r="QC3" s="39"/>
      <c r="QD3" s="39"/>
      <c r="QE3" s="39"/>
      <c r="QF3" s="39"/>
      <c r="QG3" s="39"/>
      <c r="QH3" s="39"/>
      <c r="QI3" s="39"/>
      <c r="QJ3" s="39"/>
      <c r="QK3" s="39"/>
      <c r="QL3" s="39"/>
      <c r="QM3" s="39"/>
      <c r="QN3" s="39"/>
      <c r="QO3" s="39"/>
      <c r="QP3" s="39"/>
      <c r="QQ3" s="39"/>
      <c r="QR3" s="39"/>
      <c r="QS3" s="39"/>
      <c r="QT3" s="39"/>
      <c r="QU3" s="39"/>
      <c r="QV3" s="39"/>
      <c r="QW3" s="39"/>
      <c r="QX3" s="39"/>
      <c r="QY3" s="39"/>
      <c r="QZ3" s="39"/>
      <c r="RA3" s="39"/>
      <c r="RB3" s="39"/>
      <c r="RC3" s="39"/>
      <c r="RD3" s="39"/>
      <c r="RE3" s="39"/>
      <c r="RF3" s="39"/>
      <c r="RG3" s="39"/>
      <c r="RH3" s="39"/>
      <c r="RI3" s="39"/>
      <c r="RJ3" s="39"/>
      <c r="RK3" s="39"/>
      <c r="RL3" s="39"/>
      <c r="RM3" s="39"/>
      <c r="RN3" s="39"/>
      <c r="RO3" s="39"/>
      <c r="RP3" s="39"/>
      <c r="RQ3" s="39"/>
      <c r="RR3" s="39"/>
      <c r="RS3" s="39"/>
      <c r="RT3" s="39"/>
      <c r="RU3" s="39"/>
      <c r="RV3" s="39"/>
      <c r="RW3" s="39"/>
      <c r="RX3" s="39"/>
      <c r="RY3" s="39"/>
      <c r="RZ3" s="39"/>
      <c r="SA3" s="39"/>
      <c r="SB3" s="39"/>
      <c r="SC3" s="39"/>
      <c r="SD3" s="39"/>
      <c r="SE3" s="39"/>
      <c r="SF3" s="39"/>
      <c r="SG3" s="39"/>
      <c r="SH3" s="39"/>
      <c r="SI3" s="39"/>
      <c r="SJ3" s="39"/>
      <c r="SK3" s="39"/>
      <c r="SL3" s="39"/>
      <c r="SM3" s="39"/>
      <c r="SN3" s="39"/>
      <c r="SO3" s="39"/>
      <c r="SP3" s="39"/>
      <c r="SQ3" s="39"/>
      <c r="SR3" s="39"/>
      <c r="SS3" s="39"/>
      <c r="ST3" s="39"/>
      <c r="SU3" s="39"/>
      <c r="SV3" s="39"/>
      <c r="SW3" s="39"/>
      <c r="SX3" s="39"/>
      <c r="SY3" s="39"/>
      <c r="SZ3" s="39"/>
      <c r="TA3" s="39"/>
      <c r="TB3" s="39"/>
      <c r="TC3" s="39"/>
      <c r="TD3" s="39"/>
      <c r="TE3" s="39"/>
      <c r="TF3" s="39"/>
      <c r="TG3" s="39"/>
      <c r="TH3" s="39"/>
      <c r="TI3" s="39"/>
      <c r="TJ3" s="39"/>
      <c r="TK3" s="39"/>
      <c r="TL3" s="39"/>
      <c r="TM3" s="39"/>
      <c r="TN3" s="39"/>
      <c r="TO3" s="39"/>
      <c r="TP3" s="39"/>
      <c r="TQ3" s="39"/>
      <c r="TR3" s="39"/>
      <c r="TS3" s="39"/>
      <c r="TT3" s="39"/>
      <c r="TU3" s="39"/>
      <c r="TV3" s="39"/>
      <c r="TW3" s="39"/>
      <c r="TX3" s="39"/>
      <c r="TY3" s="39"/>
      <c r="TZ3" s="39"/>
      <c r="UA3" s="39"/>
      <c r="UB3" s="39"/>
      <c r="UC3" s="39"/>
      <c r="UD3" s="39"/>
      <c r="UE3" s="39"/>
      <c r="UF3" s="39"/>
      <c r="UG3" s="39"/>
      <c r="UH3" s="39"/>
      <c r="UI3" s="39"/>
      <c r="UJ3" s="39"/>
      <c r="UK3" s="39"/>
      <c r="UL3" s="39"/>
      <c r="UM3" s="39"/>
      <c r="UN3" s="39"/>
      <c r="UO3" s="39"/>
      <c r="UP3" s="39"/>
      <c r="UQ3" s="39"/>
      <c r="UR3" s="39"/>
      <c r="US3" s="39"/>
      <c r="UT3" s="39"/>
      <c r="UU3" s="39"/>
      <c r="UV3" s="39"/>
      <c r="UW3" s="39"/>
      <c r="UX3" s="39"/>
      <c r="UY3" s="39"/>
      <c r="UZ3" s="39"/>
      <c r="VA3" s="39"/>
      <c r="VB3" s="39"/>
      <c r="VC3" s="39"/>
      <c r="VD3" s="39"/>
      <c r="VE3" s="39"/>
      <c r="VF3" s="39"/>
      <c r="VG3" s="39"/>
      <c r="VH3" s="39"/>
      <c r="VI3" s="39"/>
      <c r="VJ3" s="39"/>
      <c r="VK3" s="39"/>
      <c r="VL3" s="39"/>
      <c r="VM3" s="39"/>
      <c r="VN3" s="39"/>
      <c r="VO3" s="39"/>
      <c r="VP3" s="39"/>
      <c r="VQ3" s="39"/>
      <c r="VR3" s="39"/>
      <c r="VS3" s="39"/>
      <c r="VT3" s="39"/>
      <c r="VU3" s="39"/>
      <c r="VV3" s="39"/>
      <c r="VW3" s="39"/>
      <c r="VX3" s="39"/>
      <c r="VY3" s="39"/>
      <c r="VZ3" s="39"/>
      <c r="WA3" s="39"/>
      <c r="WB3" s="39"/>
      <c r="WC3" s="39"/>
      <c r="WD3" s="39"/>
      <c r="WE3" s="39"/>
      <c r="WF3" s="39"/>
      <c r="WG3" s="39"/>
      <c r="WH3" s="39"/>
      <c r="WI3" s="39"/>
      <c r="WJ3" s="39"/>
      <c r="WK3" s="39"/>
      <c r="WL3" s="39"/>
      <c r="WM3" s="39"/>
      <c r="WN3" s="39"/>
      <c r="WO3" s="39"/>
      <c r="WP3" s="39"/>
      <c r="WQ3" s="39"/>
      <c r="WR3" s="39"/>
      <c r="WS3" s="39"/>
      <c r="WT3" s="39"/>
      <c r="WU3" s="39"/>
      <c r="WV3" s="39"/>
      <c r="WW3" s="39"/>
      <c r="WX3" s="39"/>
      <c r="WY3" s="39"/>
      <c r="WZ3" s="39"/>
      <c r="XA3" s="39"/>
      <c r="XB3" s="39"/>
      <c r="XC3" s="39"/>
      <c r="XD3" s="39"/>
      <c r="XE3" s="39"/>
      <c r="XF3" s="39"/>
      <c r="XG3" s="39"/>
      <c r="XH3" s="39"/>
      <c r="XI3" s="39"/>
      <c r="XJ3" s="39"/>
      <c r="XK3" s="39"/>
      <c r="XL3" s="39"/>
      <c r="XM3" s="39"/>
      <c r="XN3" s="39"/>
      <c r="XO3" s="39"/>
      <c r="XP3" s="39"/>
      <c r="XQ3" s="39"/>
      <c r="XR3" s="39"/>
      <c r="XS3" s="39"/>
      <c r="XT3" s="39"/>
      <c r="XU3" s="39"/>
      <c r="XV3" s="39"/>
      <c r="XW3" s="39"/>
      <c r="XX3" s="39"/>
      <c r="XY3" s="39"/>
      <c r="XZ3" s="39"/>
      <c r="YA3" s="39"/>
      <c r="YB3" s="39"/>
      <c r="YC3" s="39"/>
      <c r="YD3" s="39"/>
      <c r="YE3" s="39"/>
      <c r="YF3" s="39"/>
      <c r="YG3" s="39"/>
      <c r="YH3" s="39"/>
      <c r="YI3" s="39"/>
      <c r="YJ3" s="39"/>
      <c r="YK3" s="39"/>
      <c r="YL3" s="39"/>
      <c r="YM3" s="39"/>
      <c r="YN3" s="39"/>
      <c r="YO3" s="39"/>
      <c r="YP3" s="39"/>
      <c r="YQ3" s="39"/>
      <c r="YR3" s="39"/>
      <c r="YS3" s="39"/>
      <c r="YT3" s="39"/>
      <c r="YU3" s="39"/>
      <c r="YV3" s="39"/>
      <c r="YW3" s="39"/>
      <c r="YX3" s="39"/>
      <c r="YY3" s="39"/>
      <c r="YZ3" s="39"/>
      <c r="ZA3" s="39"/>
      <c r="ZB3" s="39"/>
      <c r="ZC3" s="39"/>
      <c r="ZD3" s="39"/>
      <c r="ZE3" s="39"/>
      <c r="ZF3" s="39"/>
      <c r="ZG3" s="39"/>
      <c r="ZH3" s="39"/>
      <c r="ZI3" s="39"/>
      <c r="ZJ3" s="39"/>
      <c r="ZK3" s="39"/>
      <c r="ZL3" s="39"/>
      <c r="ZM3" s="39"/>
      <c r="ZN3" s="39"/>
      <c r="ZO3" s="39"/>
      <c r="ZP3" s="39"/>
      <c r="ZQ3" s="39"/>
      <c r="ZR3" s="39"/>
      <c r="ZS3" s="39"/>
      <c r="ZT3" s="39"/>
      <c r="ZU3" s="39"/>
      <c r="ZV3" s="39"/>
      <c r="ZW3" s="39"/>
      <c r="ZX3" s="39"/>
      <c r="ZY3" s="39"/>
      <c r="ZZ3" s="39"/>
      <c r="AAA3" s="39"/>
      <c r="AAB3" s="39"/>
      <c r="AAC3" s="39"/>
      <c r="AAD3" s="39"/>
      <c r="AAE3" s="39"/>
      <c r="AAF3" s="39"/>
      <c r="AAG3" s="39"/>
      <c r="AAH3" s="39"/>
      <c r="AAI3" s="39"/>
      <c r="AAJ3" s="39"/>
      <c r="AAK3" s="39"/>
      <c r="AAL3" s="39"/>
      <c r="AAM3" s="39"/>
      <c r="AAN3" s="39"/>
      <c r="AAO3" s="39"/>
      <c r="AAP3" s="39"/>
      <c r="AAQ3" s="39"/>
      <c r="AAR3" s="39"/>
      <c r="AAS3" s="39"/>
      <c r="AAT3" s="39"/>
      <c r="AAU3" s="39"/>
      <c r="AAV3" s="39"/>
      <c r="AAW3" s="39"/>
      <c r="AAX3" s="39"/>
      <c r="AAY3" s="39"/>
      <c r="AAZ3" s="39"/>
      <c r="ABA3" s="39"/>
      <c r="ABB3" s="39"/>
      <c r="ABC3" s="39"/>
      <c r="ABD3" s="39"/>
      <c r="ABE3" s="39"/>
      <c r="ABF3" s="39"/>
      <c r="ABG3" s="39"/>
      <c r="ABH3" s="39"/>
    </row>
    <row r="4" spans="1:736" s="98" customFormat="1" ht="15.75" customHeight="1">
      <c r="A4" s="97" t="s">
        <v>453</v>
      </c>
      <c r="B4" s="97">
        <f>IFERROR(B3/Outbound!#REF!/Data!$B13,0)</f>
        <v>0</v>
      </c>
      <c r="C4" s="97">
        <f>IFERROR(C3/Outbound!#REF!/Data!$B13,0)</f>
        <v>0</v>
      </c>
      <c r="D4" s="97">
        <f>IFERROR(D3/Outbound!#REF!/Data!$B13,0)</f>
        <v>0</v>
      </c>
      <c r="E4" s="97">
        <f>IFERROR(E3/Outbound!#REF!/Data!$B13,0)</f>
        <v>0</v>
      </c>
      <c r="F4" s="97">
        <f>IFERROR(F3/Outbound!#REF!/Data!$B13,0)</f>
        <v>0</v>
      </c>
      <c r="G4" s="97">
        <f>IFERROR(G3/Outbound!#REF!/Data!$B13,0)</f>
        <v>0</v>
      </c>
      <c r="H4" s="97">
        <f>IFERROR(H3/Outbound!#REF!/Data!$B13,0)</f>
        <v>0</v>
      </c>
      <c r="I4" s="97">
        <f>IFERROR(I3/Outbound!#REF!/Data!$B13,0)</f>
        <v>0</v>
      </c>
      <c r="J4" s="97">
        <f>IFERROR(J3/Outbound!#REF!/Data!$B13,0)</f>
        <v>0</v>
      </c>
      <c r="K4" s="97">
        <f>IFERROR(K3/Outbound!#REF!/Data!$B13,0)</f>
        <v>0</v>
      </c>
      <c r="L4" s="97">
        <f>IFERROR(L3/Outbound!#REF!/Data!$B13,0)</f>
        <v>0</v>
      </c>
      <c r="M4" s="97">
        <f>IFERROR(M3/Outbound!#REF!/Data!$B13,0)</f>
        <v>0</v>
      </c>
      <c r="N4" s="97">
        <f>IFERROR(N3/Outbound!#REF!/Data!$B13,0)</f>
        <v>0</v>
      </c>
      <c r="O4" s="97">
        <f>IFERROR(O3/Outbound!#REF!/Data!$B13,0)</f>
        <v>0</v>
      </c>
      <c r="P4" s="97">
        <f>IFERROR(P3/Outbound!#REF!/Data!$B13,0)</f>
        <v>0</v>
      </c>
      <c r="Q4" s="97">
        <f>IFERROR(Q3/Outbound!#REF!/Data!$B13,0)</f>
        <v>0</v>
      </c>
      <c r="R4" s="97">
        <f>IFERROR(R3/Outbound!#REF!/Data!$B13,0)</f>
        <v>0</v>
      </c>
      <c r="S4" s="97">
        <f>IFERROR(S3/Outbound!#REF!/Data!$B13,0)</f>
        <v>0</v>
      </c>
      <c r="T4" s="97">
        <f>IFERROR(T3/Outbound!#REF!/Data!$B13,0)</f>
        <v>0</v>
      </c>
      <c r="U4" s="97">
        <f>IFERROR(U3/Outbound!#REF!/Data!$B13,0)</f>
        <v>0</v>
      </c>
      <c r="V4" s="97">
        <f>IFERROR(V3/Outbound!#REF!/Data!$B13,0)</f>
        <v>0</v>
      </c>
      <c r="W4" s="97">
        <f>IFERROR(W3/Outbound!#REF!/Data!$B13,0)</f>
        <v>0</v>
      </c>
      <c r="X4" s="97">
        <f>IFERROR(X3/Outbound!#REF!/Data!$B13,0)</f>
        <v>0</v>
      </c>
      <c r="Y4" s="97">
        <f>IFERROR(Y3/Outbound!#REF!/Data!$B13,0)</f>
        <v>0</v>
      </c>
      <c r="Z4" s="97">
        <f>IFERROR(Z3/Outbound!#REF!/Data!$B13,0)</f>
        <v>0</v>
      </c>
      <c r="AA4" s="97">
        <f>IFERROR(AA3/Outbound!#REF!/Data!$B13,0)</f>
        <v>0</v>
      </c>
      <c r="AB4" s="97">
        <f>IFERROR(AB3/Outbound!#REF!/Data!$B13,0)</f>
        <v>0</v>
      </c>
      <c r="AC4" s="97">
        <f>IFERROR(AC3/Outbound!#REF!/Data!$B13,0)</f>
        <v>0</v>
      </c>
      <c r="AD4" s="97">
        <f>IFERROR(AD3/Outbound!#REF!/Data!$B13,0)</f>
        <v>0</v>
      </c>
      <c r="AE4" s="97">
        <f>IFERROR(AE3/Outbound!#REF!/Data!$B13,0)</f>
        <v>0</v>
      </c>
      <c r="AF4" s="97">
        <f>IFERROR(AF3/Outbound!#REF!/Data!$B13,0)</f>
        <v>0</v>
      </c>
      <c r="AG4" s="97">
        <f>IFERROR(AG3/Outbound!#REF!/Data!$B13,0)</f>
        <v>0</v>
      </c>
      <c r="AH4" s="97">
        <f>IFERROR(AH3/Outbound!#REF!/Data!$B13,0)</f>
        <v>0</v>
      </c>
      <c r="AI4" s="97">
        <f>IFERROR(AI3/Outbound!#REF!/Data!$B13,0)</f>
        <v>0</v>
      </c>
      <c r="AJ4" s="97">
        <f>IFERROR(AJ3/Outbound!#REF!/Data!$B13,0)</f>
        <v>0</v>
      </c>
      <c r="AK4" s="97">
        <f>IFERROR(AK3/Outbound!#REF!/Data!$B13,0)</f>
        <v>0</v>
      </c>
      <c r="AL4" s="97">
        <f>IFERROR(AL3/Outbound!#REF!/Data!$B13,0)</f>
        <v>0</v>
      </c>
      <c r="AM4" s="97">
        <f>IFERROR(AM3/Outbound!#REF!/Data!$B13,0)</f>
        <v>0</v>
      </c>
      <c r="AN4" s="97">
        <f>IFERROR(AN3/Outbound!#REF!/Data!$B13,0)</f>
        <v>0</v>
      </c>
      <c r="AO4" s="97">
        <f>IFERROR(AO3/Outbound!#REF!/Data!$B13,0)</f>
        <v>0</v>
      </c>
      <c r="AP4" s="97">
        <f>IFERROR(AP3/Outbound!#REF!/Data!$B13,0)</f>
        <v>0</v>
      </c>
      <c r="AQ4" s="97">
        <f>IFERROR(AQ3/Outbound!#REF!/Data!$B13,0)</f>
        <v>0</v>
      </c>
      <c r="AR4" s="97">
        <f>IFERROR(AR3/Outbound!#REF!/Data!$B13,0)</f>
        <v>0</v>
      </c>
      <c r="AS4" s="97">
        <f>IFERROR(AS3/Outbound!#REF!/Data!$B13,0)</f>
        <v>0</v>
      </c>
      <c r="AT4" s="97">
        <f>IFERROR(AT3/Outbound!#REF!/Data!$B13,0)</f>
        <v>0</v>
      </c>
      <c r="AU4" s="97">
        <f>IFERROR(AU3/Outbound!#REF!/Data!$B13,0)</f>
        <v>0</v>
      </c>
      <c r="AV4" s="97">
        <f>IFERROR(AV3/Outbound!#REF!/Data!$B13,0)</f>
        <v>0</v>
      </c>
      <c r="AW4" s="97">
        <f>IFERROR(AW3/Outbound!#REF!/Data!$B13,0)</f>
        <v>0</v>
      </c>
      <c r="AX4" s="97">
        <f>IFERROR(AX3/Outbound!#REF!/Data!$B13,0)</f>
        <v>0</v>
      </c>
      <c r="AY4" s="97">
        <f>IFERROR(AY3/Outbound!#REF!/Data!$B13,0)</f>
        <v>0</v>
      </c>
      <c r="AZ4" s="97">
        <f>IFERROR(AZ3/Outbound!#REF!/Data!$B13,0)</f>
        <v>0</v>
      </c>
      <c r="BA4" s="97">
        <f>IFERROR(BA3/Outbound!#REF!/Data!$B13,0)</f>
        <v>0</v>
      </c>
      <c r="BB4" s="97">
        <f>IFERROR(BB3/Outbound!#REF!/Data!$B13,0)</f>
        <v>0</v>
      </c>
      <c r="BC4" s="97">
        <f>IFERROR(BC3/Outbound!#REF!/Data!$B13,0)</f>
        <v>0</v>
      </c>
      <c r="BD4" s="97">
        <f>IFERROR(BD3/Outbound!#REF!/Data!$B13,0)</f>
        <v>0</v>
      </c>
      <c r="BE4" s="97">
        <f>IFERROR(BE3/Outbound!#REF!/Data!$B13,0)</f>
        <v>0</v>
      </c>
      <c r="BF4" s="97">
        <f>IFERROR(BF3/Outbound!#REF!/Data!$B13,0)</f>
        <v>0</v>
      </c>
      <c r="BG4" s="97">
        <f>IFERROR(BG3/Outbound!#REF!/Data!$B13,0)</f>
        <v>0</v>
      </c>
      <c r="BH4" s="97">
        <f>IFERROR(BH3/Outbound!#REF!/Data!$B13,0)</f>
        <v>0</v>
      </c>
      <c r="BI4" s="97">
        <f>IFERROR(BI3/Outbound!#REF!/Data!$B13,0)</f>
        <v>0</v>
      </c>
      <c r="BJ4" s="97">
        <f>IFERROR(BJ3/Outbound!#REF!/Data!$B13,0)</f>
        <v>0</v>
      </c>
      <c r="BK4" s="97">
        <f>IFERROR(BK3/Outbound!#REF!/Data!$B13,0)</f>
        <v>0</v>
      </c>
      <c r="BL4" s="97">
        <f>IFERROR(BL3/Outbound!#REF!/Data!$B13,0)</f>
        <v>0</v>
      </c>
      <c r="BM4" s="97">
        <f>IFERROR(BM3/Outbound!#REF!/Data!$B13,0)</f>
        <v>0</v>
      </c>
      <c r="BN4" s="97">
        <f>IFERROR(BN3/Outbound!#REF!/Data!$B13,0)</f>
        <v>0</v>
      </c>
      <c r="BO4" s="97">
        <f>IFERROR(BO3/Outbound!#REF!/Data!$B13,0)</f>
        <v>0</v>
      </c>
      <c r="BP4" s="97">
        <f>IFERROR(BP3/Outbound!#REF!/Data!$B13,0)</f>
        <v>0</v>
      </c>
      <c r="BQ4" s="97">
        <f>IFERROR(BQ3/Outbound!#REF!/Data!$B13,0)</f>
        <v>0</v>
      </c>
      <c r="BR4" s="97">
        <f>IFERROR(BR3/Outbound!#REF!/Data!$B13,0)</f>
        <v>0</v>
      </c>
      <c r="BS4" s="97">
        <f>IFERROR(BS3/Outbound!#REF!/Data!$B13,0)</f>
        <v>0</v>
      </c>
      <c r="BT4" s="97">
        <f>IFERROR(BT3/Outbound!#REF!/Data!$B13,0)</f>
        <v>0</v>
      </c>
      <c r="BU4" s="97">
        <f>IFERROR(BU3/Outbound!#REF!/Data!$B13,0)</f>
        <v>0</v>
      </c>
      <c r="BV4" s="97">
        <f>IFERROR(BV3/Outbound!#REF!/Data!$B13,0)</f>
        <v>0</v>
      </c>
      <c r="BW4" s="97">
        <f>IFERROR(BW3/Outbound!#REF!/Data!$B13,0)</f>
        <v>0</v>
      </c>
      <c r="BX4" s="97">
        <f>IFERROR(BX3/Outbound!#REF!/Data!$B13,0)</f>
        <v>0</v>
      </c>
      <c r="BY4" s="97">
        <f>IFERROR(BY3/Outbound!#REF!/Data!$B13,0)</f>
        <v>0</v>
      </c>
      <c r="BZ4" s="97">
        <f>IFERROR(BZ3/Outbound!#REF!/Data!$B13,0)</f>
        <v>0</v>
      </c>
      <c r="CA4" s="97">
        <f>IFERROR(CA3/Outbound!#REF!/Data!$B13,0)</f>
        <v>0</v>
      </c>
      <c r="CB4" s="97">
        <f>IFERROR(CB3/Outbound!#REF!/Data!$B13,0)</f>
        <v>0</v>
      </c>
      <c r="CC4" s="97">
        <f>IFERROR(CC3/Outbound!#REF!/Data!$B13,0)</f>
        <v>0</v>
      </c>
      <c r="CD4" s="97">
        <f>IFERROR(CD3/Outbound!#REF!/Data!$B13,0)</f>
        <v>0</v>
      </c>
      <c r="CE4" s="97">
        <f>IFERROR(CE3/Outbound!#REF!/Data!$B13,0)</f>
        <v>0</v>
      </c>
      <c r="CF4" s="97">
        <f>IFERROR(CF3/Outbound!#REF!/Data!$B13,0)</f>
        <v>0</v>
      </c>
      <c r="CG4" s="97">
        <f>IFERROR(CG3/Outbound!#REF!/Data!$B13,0)</f>
        <v>0</v>
      </c>
      <c r="CH4" s="97">
        <f>IFERROR(CH3/Outbound!#REF!/Data!$B13,0)</f>
        <v>0</v>
      </c>
      <c r="CI4" s="97">
        <f>IFERROR(CI3/Outbound!#REF!/Data!$B13,0)</f>
        <v>0</v>
      </c>
      <c r="CJ4" s="97">
        <f>IFERROR(CJ3/Outbound!#REF!/Data!$B13,0)</f>
        <v>0</v>
      </c>
      <c r="CK4" s="97">
        <f>IFERROR(CK3/Outbound!#REF!/Data!$B13,0)</f>
        <v>0</v>
      </c>
      <c r="CL4" s="97">
        <f>IFERROR(CL3/Outbound!#REF!/Data!$B13,0)</f>
        <v>0</v>
      </c>
      <c r="CM4" s="97">
        <f>IFERROR(CM3/Outbound!#REF!/Data!$B13,0)</f>
        <v>0</v>
      </c>
      <c r="CN4" s="97">
        <f>IFERROR(CN3/Outbound!#REF!/Data!$B13,0)</f>
        <v>0</v>
      </c>
      <c r="CO4" s="97">
        <f>IFERROR(CO3/Outbound!#REF!/Data!$B13,0)</f>
        <v>0</v>
      </c>
      <c r="CP4" s="97">
        <f>IFERROR(CP3/Outbound!#REF!/Data!$B13,0)</f>
        <v>0</v>
      </c>
      <c r="CQ4" s="97">
        <f>IFERROR(CQ3/Outbound!#REF!/Data!$B13,0)</f>
        <v>0</v>
      </c>
      <c r="CR4" s="97">
        <f>IFERROR(CR3/Outbound!#REF!/Data!$B13,0)</f>
        <v>0</v>
      </c>
      <c r="CS4" s="97">
        <f>IFERROR(CS3/Outbound!#REF!/Data!$B13,0)</f>
        <v>0</v>
      </c>
      <c r="CT4" s="97">
        <f>IFERROR(CT3/Outbound!#REF!/Data!$B13,0)</f>
        <v>0</v>
      </c>
      <c r="CU4" s="97">
        <f>IFERROR(CU3/Outbound!#REF!/Data!$B13,0)</f>
        <v>0</v>
      </c>
      <c r="CV4" s="97">
        <f>IFERROR(CV3/Outbound!#REF!/Data!$B13,0)</f>
        <v>0</v>
      </c>
      <c r="CW4" s="97">
        <f>IFERROR(CW3/Outbound!#REF!/Data!$B13,0)</f>
        <v>0</v>
      </c>
      <c r="CX4" s="97">
        <f>IFERROR(CX3/Outbound!#REF!/Data!$B13,0)</f>
        <v>0</v>
      </c>
      <c r="CY4" s="97">
        <f>IFERROR(CY3/Outbound!#REF!/Data!$B13,0)</f>
        <v>0</v>
      </c>
      <c r="CZ4" s="97">
        <f>IFERROR(CZ3/Outbound!#REF!/Data!$B13,0)</f>
        <v>0</v>
      </c>
      <c r="DA4" s="97">
        <f>IFERROR(DA3/Outbound!#REF!/Data!$B13,0)</f>
        <v>0</v>
      </c>
      <c r="DB4" s="97">
        <f>IFERROR(DB3/Outbound!#REF!/Data!$B13,0)</f>
        <v>0</v>
      </c>
      <c r="DC4" s="97">
        <f>IFERROR(DC3/Outbound!#REF!/Data!$B13,0)</f>
        <v>0</v>
      </c>
      <c r="DD4" s="97">
        <f>IFERROR(DD3/Outbound!#REF!/Data!$B13,0)</f>
        <v>0</v>
      </c>
      <c r="DE4" s="97">
        <f>IFERROR(DE3/Outbound!#REF!/Data!$B13,0)</f>
        <v>0</v>
      </c>
      <c r="DF4" s="97">
        <f>IFERROR(DF3/Outbound!#REF!/Data!$B13,0)</f>
        <v>0</v>
      </c>
      <c r="DG4" s="97">
        <f>IFERROR(DG3/Outbound!#REF!/Data!$B13,0)</f>
        <v>0</v>
      </c>
      <c r="DH4" s="97">
        <f>IFERROR(DH3/Outbound!#REF!/Data!$B13,0)</f>
        <v>0</v>
      </c>
      <c r="DI4" s="97">
        <f>IFERROR(DI3/Outbound!#REF!/Data!$B13,0)</f>
        <v>0</v>
      </c>
      <c r="DJ4" s="97">
        <f>IFERROR(DJ3/Outbound!#REF!/Data!$B13,0)</f>
        <v>0</v>
      </c>
      <c r="DK4" s="97">
        <f>IFERROR(DK3/Outbound!#REF!/Data!$B13,0)</f>
        <v>0</v>
      </c>
      <c r="DL4" s="97">
        <f>IFERROR(DL3/Outbound!#REF!/Data!$B13,0)</f>
        <v>0</v>
      </c>
      <c r="DM4" s="97">
        <f>IFERROR(DM3/Outbound!#REF!/Data!$B13,0)</f>
        <v>0</v>
      </c>
      <c r="DN4" s="97">
        <f>IFERROR(DN3/Outbound!#REF!/Data!$B13,0)</f>
        <v>0</v>
      </c>
      <c r="DO4" s="97">
        <f>IFERROR(DO3/Outbound!#REF!/Data!$B13,0)</f>
        <v>0</v>
      </c>
      <c r="DP4" s="97">
        <f>IFERROR(DP3/Outbound!#REF!/Data!$B13,0)</f>
        <v>0</v>
      </c>
      <c r="DQ4" s="97">
        <f>IFERROR(DQ3/Outbound!#REF!/Data!$B13,0)</f>
        <v>0</v>
      </c>
      <c r="DR4" s="97">
        <f>IFERROR(DR3/Outbound!#REF!/Data!$B13,0)</f>
        <v>0</v>
      </c>
      <c r="DS4" s="97">
        <f>IFERROR(DS3/Outbound!#REF!/Data!$B13,0)</f>
        <v>0</v>
      </c>
      <c r="DT4" s="97">
        <f>IFERROR(DT3/Outbound!#REF!/Data!$B13,0)</f>
        <v>0</v>
      </c>
      <c r="DU4" s="97">
        <f>IFERROR(DU3/Outbound!#REF!/Data!$B13,0)</f>
        <v>0</v>
      </c>
      <c r="DV4" s="97">
        <f>IFERROR(DV3/Outbound!#REF!/Data!$B13,0)</f>
        <v>0</v>
      </c>
      <c r="DW4" s="97">
        <f>IFERROR(DW3/Outbound!#REF!/Data!$B13,0)</f>
        <v>0</v>
      </c>
      <c r="DX4" s="97">
        <f>IFERROR(DX3/Outbound!#REF!/Data!$B13,0)</f>
        <v>0</v>
      </c>
      <c r="DY4" s="97">
        <f>IFERROR(DY3/Outbound!#REF!/Data!$B13,0)</f>
        <v>0</v>
      </c>
      <c r="DZ4" s="97">
        <f>IFERROR(DZ3/Outbound!#REF!/Data!$B13,0)</f>
        <v>0</v>
      </c>
      <c r="EA4" s="97">
        <f>IFERROR(EA3/Outbound!#REF!/Data!$B13,0)</f>
        <v>0</v>
      </c>
      <c r="EB4" s="97">
        <f>IFERROR(EB3/Outbound!#REF!/Data!$B13,0)</f>
        <v>0</v>
      </c>
      <c r="EC4" s="97">
        <f>IFERROR(EC3/Outbound!#REF!/Data!$B13,0)</f>
        <v>0</v>
      </c>
      <c r="ED4" s="97">
        <f>IFERROR(ED3/Outbound!#REF!/Data!$B13,0)</f>
        <v>0</v>
      </c>
      <c r="EE4" s="97">
        <f>IFERROR(EE3/Outbound!#REF!/Data!$B13,0)</f>
        <v>0</v>
      </c>
      <c r="EF4" s="97">
        <f>IFERROR(EF3/Outbound!#REF!/Data!$B13,0)</f>
        <v>0</v>
      </c>
      <c r="EG4" s="97">
        <f>IFERROR(EG3/Outbound!#REF!/Data!$B13,0)</f>
        <v>0</v>
      </c>
      <c r="EH4" s="97">
        <f>IFERROR(EH3/Outbound!#REF!/Data!$B13,0)</f>
        <v>0</v>
      </c>
      <c r="EI4" s="97">
        <f>IFERROR(EI3/Outbound!#REF!/Data!$B13,0)</f>
        <v>0</v>
      </c>
      <c r="EJ4" s="97">
        <f>IFERROR(EJ3/Outbound!#REF!/Data!$B13,0)</f>
        <v>0</v>
      </c>
      <c r="EK4" s="97">
        <f>IFERROR(EK3/Outbound!#REF!/Data!$B13,0)</f>
        <v>0</v>
      </c>
      <c r="EL4" s="97">
        <f>IFERROR(EL3/Outbound!#REF!/Data!$B13,0)</f>
        <v>0</v>
      </c>
      <c r="EM4" s="97">
        <f>IFERROR(EM3/Outbound!#REF!/Data!$B13,0)</f>
        <v>0</v>
      </c>
      <c r="EN4" s="97">
        <f>IFERROR(EN3/Outbound!#REF!/Data!$B13,0)</f>
        <v>0</v>
      </c>
      <c r="EO4" s="97">
        <f>IFERROR(EO3/Outbound!#REF!/Data!$B13,0)</f>
        <v>0</v>
      </c>
      <c r="EP4" s="97">
        <f>IFERROR(EP3/Outbound!#REF!/Data!$B13,0)</f>
        <v>0</v>
      </c>
      <c r="EQ4" s="97">
        <f>IFERROR(EQ3/Outbound!#REF!/Data!$B13,0)</f>
        <v>0</v>
      </c>
      <c r="ER4" s="97">
        <f>IFERROR(ER3/Outbound!#REF!/Data!$B13,0)</f>
        <v>0</v>
      </c>
      <c r="ES4" s="97">
        <f>IFERROR(ES3/Outbound!#REF!/Data!$B13,0)</f>
        <v>0</v>
      </c>
      <c r="ET4" s="97">
        <f>IFERROR(ET3/Outbound!#REF!/Data!$B13,0)</f>
        <v>0</v>
      </c>
      <c r="EU4" s="97">
        <f>IFERROR(EU3/Outbound!#REF!/Data!$B13,0)</f>
        <v>0</v>
      </c>
      <c r="EV4" s="97">
        <f>IFERROR(EV3/Outbound!#REF!/Data!$B13,0)</f>
        <v>0</v>
      </c>
      <c r="EW4" s="97">
        <f>IFERROR(EW3/Outbound!#REF!/Data!$B13,0)</f>
        <v>0</v>
      </c>
      <c r="EX4" s="97">
        <f>IFERROR(EX3/Outbound!#REF!/Data!$B13,0)</f>
        <v>0</v>
      </c>
      <c r="EY4" s="97">
        <f>IFERROR(EY3/Outbound!#REF!/Data!$B13,0)</f>
        <v>0</v>
      </c>
      <c r="EZ4" s="97">
        <f>IFERROR(EZ3/Outbound!#REF!/Data!$B13,0)</f>
        <v>0</v>
      </c>
      <c r="FA4" s="97">
        <f>IFERROR(FA3/Outbound!#REF!/Data!$B13,0)</f>
        <v>0</v>
      </c>
      <c r="FB4" s="97">
        <f>IFERROR(FB3/Outbound!#REF!/Data!$B13,0)</f>
        <v>0</v>
      </c>
      <c r="FC4" s="97">
        <f>IFERROR(FC3/Outbound!#REF!/Data!$B13,0)</f>
        <v>0</v>
      </c>
      <c r="FD4" s="97">
        <f>IFERROR(FD3/Outbound!#REF!/Data!$B13,0)</f>
        <v>0</v>
      </c>
      <c r="FE4" s="97">
        <f>IFERROR(FE3/Outbound!#REF!/Data!$B13,0)</f>
        <v>0</v>
      </c>
      <c r="FF4" s="97">
        <f>IFERROR(FF3/Outbound!#REF!/Data!$B13,0)</f>
        <v>0</v>
      </c>
      <c r="FG4" s="97">
        <f>IFERROR(FG3/Outbound!#REF!/Data!$B13,0)</f>
        <v>0</v>
      </c>
      <c r="FH4" s="97">
        <f>IFERROR(FH3/Outbound!#REF!/Data!$B13,0)</f>
        <v>0</v>
      </c>
      <c r="FI4" s="97">
        <f>IFERROR(FI3/Outbound!#REF!/Data!$B13,0)</f>
        <v>0</v>
      </c>
      <c r="FJ4" s="97">
        <f>IFERROR(FJ3/Outbound!#REF!/Data!$B13,0)</f>
        <v>0</v>
      </c>
      <c r="FK4" s="97">
        <f>IFERROR(FK3/Outbound!#REF!/Data!$B13,0)</f>
        <v>0</v>
      </c>
      <c r="FL4" s="97">
        <f>IFERROR(FL3/Outbound!#REF!/Data!$B13,0)</f>
        <v>0</v>
      </c>
      <c r="FM4" s="97">
        <f>IFERROR(FM3/Outbound!#REF!/Data!$B13,0)</f>
        <v>0</v>
      </c>
      <c r="FN4" s="97">
        <f>IFERROR(FN3/Outbound!#REF!/Data!$B13,0)</f>
        <v>0</v>
      </c>
      <c r="FO4" s="97">
        <f>IFERROR(FO3/Outbound!#REF!/Data!$B13,0)</f>
        <v>0</v>
      </c>
      <c r="FP4" s="97">
        <f>IFERROR(FP3/Outbound!#REF!/Data!$B13,0)</f>
        <v>0</v>
      </c>
      <c r="FQ4" s="97">
        <f>IFERROR(FQ3/Outbound!#REF!/Data!$B13,0)</f>
        <v>0</v>
      </c>
      <c r="FR4" s="97">
        <f>IFERROR(FR3/Outbound!#REF!/Data!$B13,0)</f>
        <v>0</v>
      </c>
      <c r="FS4" s="97">
        <f>IFERROR(FS3/Outbound!#REF!/Data!$B13,0)</f>
        <v>0</v>
      </c>
      <c r="FT4" s="97">
        <f>IFERROR(FT3/Outbound!#REF!/Data!$B13,0)</f>
        <v>0</v>
      </c>
      <c r="FU4" s="97">
        <f>IFERROR(FU3/Outbound!#REF!/Data!$B13,0)</f>
        <v>0</v>
      </c>
      <c r="FV4" s="97">
        <f>IFERROR(FV3/Outbound!#REF!/Data!$B13,0)</f>
        <v>0</v>
      </c>
      <c r="FW4" s="97">
        <f>IFERROR(FW3/Outbound!#REF!/Data!$B13,0)</f>
        <v>0</v>
      </c>
      <c r="FX4" s="97">
        <f>IFERROR(FX3/Outbound!#REF!/Data!$B13,0)</f>
        <v>0</v>
      </c>
      <c r="FY4" s="97">
        <f>IFERROR(FY3/Outbound!#REF!/Data!$B13,0)</f>
        <v>0</v>
      </c>
      <c r="FZ4" s="97">
        <f>IFERROR(FZ3/Outbound!#REF!/Data!$B13,0)</f>
        <v>0</v>
      </c>
      <c r="GA4" s="97">
        <f>IFERROR(GA3/Outbound!#REF!/Data!$B13,0)</f>
        <v>0</v>
      </c>
      <c r="GB4" s="97">
        <f>IFERROR(GB3/Outbound!#REF!/Data!$B13,0)</f>
        <v>0</v>
      </c>
      <c r="GC4" s="97">
        <f>IFERROR(GC3/Outbound!#REF!/Data!$B13,0)</f>
        <v>0</v>
      </c>
      <c r="GD4" s="97">
        <f>IFERROR(GD3/Outbound!#REF!/Data!$B13,0)</f>
        <v>0</v>
      </c>
      <c r="GE4" s="97">
        <f>IFERROR(GE3/Outbound!#REF!/Data!$B13,0)</f>
        <v>0</v>
      </c>
      <c r="GF4" s="97">
        <f>IFERROR(GF3/Outbound!#REF!/Data!$B13,0)</f>
        <v>0</v>
      </c>
      <c r="GG4" s="97">
        <f>IFERROR(GG3/Outbound!#REF!/Data!$B13,0)</f>
        <v>0</v>
      </c>
      <c r="GH4" s="97">
        <f>IFERROR(GH3/Outbound!#REF!/Data!$B13,0)</f>
        <v>0</v>
      </c>
      <c r="GI4" s="97">
        <f>IFERROR(GI3/Outbound!#REF!/Data!$B13,0)</f>
        <v>0</v>
      </c>
      <c r="GJ4" s="97">
        <f>IFERROR(GJ3/Outbound!#REF!/Data!$B13,0)</f>
        <v>0</v>
      </c>
      <c r="GK4" s="97">
        <f>IFERROR(GK3/Outbound!#REF!/Data!$B13,0)</f>
        <v>0</v>
      </c>
      <c r="GL4" s="97">
        <f>IFERROR(GL3/Outbound!#REF!/Data!$B13,0)</f>
        <v>0</v>
      </c>
      <c r="GM4" s="97">
        <f>IFERROR(GM3/Outbound!#REF!/Data!$B13,0)</f>
        <v>0</v>
      </c>
      <c r="GN4" s="97">
        <f>IFERROR(GN3/Outbound!#REF!/Data!$B13,0)</f>
        <v>0</v>
      </c>
      <c r="GO4" s="97">
        <f>IFERROR(GO3/Outbound!#REF!/Data!$B13,0)</f>
        <v>0</v>
      </c>
      <c r="GP4" s="97">
        <f>IFERROR(GP3/Outbound!#REF!/Data!$B13,0)</f>
        <v>0</v>
      </c>
      <c r="GQ4" s="97">
        <f>IFERROR(GQ3/Outbound!#REF!/Data!$B13,0)</f>
        <v>0</v>
      </c>
      <c r="GR4" s="97">
        <f>IFERROR(GR3/Outbound!#REF!/Data!$B13,0)</f>
        <v>0</v>
      </c>
      <c r="GS4" s="97">
        <f>IFERROR(GS3/Outbound!#REF!/Data!$B13,0)</f>
        <v>0</v>
      </c>
      <c r="GT4" s="97">
        <f>IFERROR(GT3/Outbound!#REF!/Data!$B13,0)</f>
        <v>0</v>
      </c>
      <c r="GU4" s="97">
        <f>IFERROR(GU3/Outbound!#REF!/Data!$B13,0)</f>
        <v>0</v>
      </c>
      <c r="GV4" s="97">
        <f>IFERROR(GV3/Outbound!#REF!/Data!$B13,0)</f>
        <v>0</v>
      </c>
      <c r="GW4" s="97">
        <f>IFERROR(GW3/Outbound!#REF!/Data!$B13,0)</f>
        <v>0</v>
      </c>
      <c r="GX4" s="97">
        <f>IFERROR(GX3/Outbound!#REF!/Data!$B13,0)</f>
        <v>0</v>
      </c>
      <c r="GY4" s="97">
        <f>IFERROR(GY3/Outbound!#REF!/Data!$B13,0)</f>
        <v>0</v>
      </c>
      <c r="GZ4" s="97">
        <f>IFERROR(GZ3/Outbound!#REF!/Data!$B13,0)</f>
        <v>0</v>
      </c>
      <c r="HA4" s="97">
        <f>IFERROR(HA3/Outbound!#REF!/Data!$B13,0)</f>
        <v>0</v>
      </c>
      <c r="HB4" s="97">
        <f>IFERROR(HB3/Outbound!#REF!/Data!$B13,0)</f>
        <v>0</v>
      </c>
      <c r="HC4" s="97">
        <f>IFERROR(HC3/Outbound!#REF!/Data!$B13,0)</f>
        <v>0</v>
      </c>
      <c r="HD4" s="97">
        <f>IFERROR(HD3/Outbound!#REF!/Data!$B13,0)</f>
        <v>0</v>
      </c>
      <c r="HE4" s="97">
        <f>IFERROR(HE3/Outbound!#REF!/Data!$B13,0)</f>
        <v>0</v>
      </c>
      <c r="HF4" s="97">
        <f>IFERROR(HF3/Outbound!#REF!/Data!$B13,0)</f>
        <v>0</v>
      </c>
      <c r="HG4" s="97">
        <f>IFERROR(HG3/Outbound!#REF!/Data!$B13,0)</f>
        <v>0</v>
      </c>
      <c r="HH4" s="97">
        <f>IFERROR(HH3/Outbound!#REF!/Data!$B13,0)</f>
        <v>0</v>
      </c>
      <c r="HI4" s="97">
        <f>IFERROR(HI3/Outbound!#REF!/Data!$B13,0)</f>
        <v>0</v>
      </c>
      <c r="HJ4" s="97">
        <f>IFERROR(HJ3/Outbound!#REF!/Data!$B13,0)</f>
        <v>0</v>
      </c>
      <c r="HK4" s="97">
        <f>IFERROR(HK3/Outbound!#REF!/Data!$B13,0)</f>
        <v>0</v>
      </c>
      <c r="HL4" s="97">
        <f>IFERROR(HL3/Outbound!#REF!/Data!$B13,0)</f>
        <v>0</v>
      </c>
      <c r="HM4" s="97">
        <f>IFERROR(HM3/Outbound!#REF!/Data!$B13,0)</f>
        <v>0</v>
      </c>
      <c r="HN4" s="97">
        <f>IFERROR(HN3/Outbound!#REF!/Data!$B13,0)</f>
        <v>0</v>
      </c>
      <c r="HO4" s="97">
        <f>IFERROR(HO3/Outbound!#REF!/Data!$B13,0)</f>
        <v>0</v>
      </c>
      <c r="HP4" s="97">
        <f>IFERROR(HP3/Outbound!#REF!/Data!$B13,0)</f>
        <v>0</v>
      </c>
      <c r="HQ4" s="97">
        <f>IFERROR(HQ3/Outbound!#REF!/Data!$B13,0)</f>
        <v>0</v>
      </c>
      <c r="HR4" s="97">
        <f>IFERROR(HR3/Outbound!#REF!/Data!$B13,0)</f>
        <v>0</v>
      </c>
      <c r="HS4" s="97">
        <f>IFERROR(HS3/Outbound!#REF!/Data!$B13,0)</f>
        <v>0</v>
      </c>
      <c r="HT4" s="97">
        <f>IFERROR(HT3/Outbound!#REF!/Data!$B13,0)</f>
        <v>0</v>
      </c>
      <c r="HU4" s="97">
        <f>IFERROR(HU3/Outbound!#REF!/Data!$B13,0)</f>
        <v>0</v>
      </c>
      <c r="HV4" s="97">
        <f>IFERROR(HV3/Outbound!#REF!/Data!$B13,0)</f>
        <v>0</v>
      </c>
      <c r="HW4" s="97">
        <f>IFERROR(HW3/Outbound!#REF!/Data!$B13,0)</f>
        <v>0</v>
      </c>
      <c r="HX4" s="97">
        <f>IFERROR(HX3/Outbound!#REF!/Data!$B13,0)</f>
        <v>0</v>
      </c>
      <c r="HY4" s="97">
        <f>IFERROR(HY3/Outbound!#REF!/Data!$B13,0)</f>
        <v>0</v>
      </c>
      <c r="HZ4" s="97">
        <f>IFERROR(HZ3/Outbound!#REF!/Data!$B13,0)</f>
        <v>0</v>
      </c>
      <c r="IA4" s="97">
        <f>IFERROR(IA3/Outbound!#REF!/Data!$B13,0)</f>
        <v>0</v>
      </c>
      <c r="IB4" s="97">
        <f>IFERROR(IB3/Outbound!#REF!/Data!$B13,0)</f>
        <v>0</v>
      </c>
      <c r="IC4" s="97">
        <f>IFERROR(IC3/Outbound!#REF!/Data!$B13,0)</f>
        <v>0</v>
      </c>
      <c r="ID4" s="97">
        <f>IFERROR(ID3/Outbound!#REF!/Data!$B13,0)</f>
        <v>0</v>
      </c>
      <c r="IE4" s="97">
        <f>IFERROR(IE3/Outbound!#REF!/Data!$B13,0)</f>
        <v>0</v>
      </c>
      <c r="IF4" s="97">
        <f>IFERROR(IF3/Outbound!#REF!/Data!$B13,0)</f>
        <v>0</v>
      </c>
      <c r="IG4" s="97">
        <f>IFERROR(IG3/Outbound!#REF!/Data!$B13,0)</f>
        <v>0</v>
      </c>
      <c r="IH4" s="97">
        <f>IFERROR(IH3/Outbound!#REF!/Data!$B13,0)</f>
        <v>0</v>
      </c>
      <c r="II4" s="97">
        <f>IFERROR(II3/Outbound!#REF!/Data!$B13,0)</f>
        <v>0</v>
      </c>
      <c r="IJ4" s="97">
        <f>IFERROR(IJ3/Outbound!#REF!/Data!$B13,0)</f>
        <v>0</v>
      </c>
      <c r="IK4" s="97">
        <f>IFERROR(IK3/Outbound!#REF!/Data!$B13,0)</f>
        <v>0</v>
      </c>
      <c r="IL4" s="97">
        <f>IFERROR(IL3/Outbound!#REF!/Data!$B13,0)</f>
        <v>0</v>
      </c>
      <c r="IM4" s="97">
        <f>IFERROR(IM3/Outbound!#REF!/Data!$B13,0)</f>
        <v>0</v>
      </c>
      <c r="IN4" s="97">
        <f>IFERROR(IN3/Outbound!#REF!/Data!$B13,0)</f>
        <v>0</v>
      </c>
      <c r="IO4" s="97">
        <f>IFERROR(IO3/Outbound!#REF!/Data!$B13,0)</f>
        <v>0</v>
      </c>
      <c r="IP4" s="97">
        <f>IFERROR(IP3/Outbound!#REF!/Data!$B13,0)</f>
        <v>0</v>
      </c>
      <c r="IQ4" s="97">
        <f>IFERROR(IQ3/Outbound!#REF!/Data!$B13,0)</f>
        <v>0</v>
      </c>
      <c r="IR4" s="97">
        <f>IFERROR(IR3/Outbound!#REF!/Data!$B13,0)</f>
        <v>0</v>
      </c>
      <c r="IS4" s="97">
        <f>IFERROR(IS3/Outbound!#REF!/Data!$B13,0)</f>
        <v>0</v>
      </c>
      <c r="IT4" s="97">
        <f>IFERROR(IT3/Outbound!#REF!/Data!$B13,0)</f>
        <v>0</v>
      </c>
      <c r="IU4" s="97">
        <f>IFERROR(IU3/Outbound!#REF!/Data!$B13,0)</f>
        <v>0</v>
      </c>
      <c r="IV4" s="97">
        <f>IFERROR(IV3/Outbound!#REF!/Data!$B13,0)</f>
        <v>0</v>
      </c>
      <c r="IW4" s="98">
        <v>0</v>
      </c>
      <c r="IX4" s="98">
        <v>0</v>
      </c>
      <c r="IY4" s="98">
        <v>0</v>
      </c>
      <c r="IZ4" s="98">
        <v>0</v>
      </c>
      <c r="JA4" s="98">
        <v>0.01</v>
      </c>
      <c r="JB4" s="98">
        <v>0.01</v>
      </c>
      <c r="JC4" s="98">
        <v>0.01</v>
      </c>
      <c r="JD4" s="98">
        <v>0.01</v>
      </c>
      <c r="JE4" s="98">
        <v>0</v>
      </c>
      <c r="JF4" s="98">
        <v>0</v>
      </c>
      <c r="JG4" s="98">
        <v>0</v>
      </c>
      <c r="JH4" s="98">
        <v>0</v>
      </c>
      <c r="JI4" s="98">
        <v>0</v>
      </c>
      <c r="JJ4" s="98">
        <v>0</v>
      </c>
      <c r="JK4" s="98">
        <v>0</v>
      </c>
      <c r="JL4" s="98">
        <v>0</v>
      </c>
      <c r="JM4" s="98">
        <v>0</v>
      </c>
      <c r="JN4" s="98">
        <v>0</v>
      </c>
      <c r="JO4" s="98">
        <v>0</v>
      </c>
      <c r="JP4" s="98">
        <v>0</v>
      </c>
      <c r="JQ4" s="98">
        <v>0</v>
      </c>
      <c r="JR4" s="98">
        <v>0</v>
      </c>
      <c r="JS4" s="98">
        <v>0</v>
      </c>
      <c r="JT4" s="98">
        <v>0</v>
      </c>
      <c r="JU4" s="98">
        <v>0</v>
      </c>
      <c r="JV4" s="98">
        <v>0</v>
      </c>
      <c r="JW4" s="98">
        <v>0</v>
      </c>
      <c r="JX4" s="98">
        <v>0</v>
      </c>
      <c r="JY4" s="98">
        <v>0</v>
      </c>
      <c r="JZ4" s="98">
        <v>0</v>
      </c>
      <c r="KA4" s="98">
        <v>0</v>
      </c>
      <c r="KB4" s="98">
        <v>0</v>
      </c>
      <c r="KC4" s="98">
        <v>0</v>
      </c>
      <c r="KD4" s="98">
        <v>0</v>
      </c>
      <c r="KE4" s="98">
        <v>0.01</v>
      </c>
      <c r="KF4" s="98">
        <v>0</v>
      </c>
      <c r="KG4" s="98">
        <v>0</v>
      </c>
      <c r="KH4" s="98">
        <v>0</v>
      </c>
      <c r="KI4" s="98">
        <v>0</v>
      </c>
      <c r="KJ4" s="98">
        <v>0</v>
      </c>
      <c r="KK4" s="98">
        <v>0</v>
      </c>
      <c r="KL4" s="98">
        <v>0</v>
      </c>
      <c r="KM4" s="98">
        <v>0</v>
      </c>
      <c r="KN4" s="98">
        <v>0</v>
      </c>
      <c r="KO4" s="98">
        <v>0</v>
      </c>
      <c r="KP4" s="98">
        <v>0</v>
      </c>
      <c r="KQ4" s="98">
        <v>0</v>
      </c>
      <c r="KR4" s="98">
        <v>7.0000000000000007E-2</v>
      </c>
      <c r="KS4" s="98">
        <v>0.04</v>
      </c>
      <c r="KT4" s="98">
        <v>0</v>
      </c>
      <c r="KU4" s="98">
        <v>0</v>
      </c>
      <c r="KV4" s="98">
        <v>0</v>
      </c>
      <c r="KY4" s="98">
        <v>0.01</v>
      </c>
      <c r="KZ4" s="98">
        <v>0</v>
      </c>
      <c r="LA4" s="98">
        <v>0</v>
      </c>
      <c r="LB4" s="98">
        <v>0</v>
      </c>
      <c r="LC4" s="98">
        <v>0</v>
      </c>
      <c r="LD4" s="98">
        <v>0</v>
      </c>
      <c r="LE4" s="98">
        <v>0</v>
      </c>
      <c r="LF4" s="98">
        <v>0</v>
      </c>
      <c r="LG4" s="98">
        <v>0</v>
      </c>
      <c r="LH4" s="98">
        <v>0</v>
      </c>
      <c r="LI4" s="98">
        <v>0</v>
      </c>
      <c r="LJ4" s="98">
        <v>0</v>
      </c>
      <c r="LK4" s="98">
        <v>0</v>
      </c>
      <c r="LL4" s="98">
        <v>0</v>
      </c>
      <c r="LM4" s="98">
        <v>0</v>
      </c>
      <c r="LN4" s="98">
        <v>0</v>
      </c>
      <c r="LO4" s="98">
        <v>0</v>
      </c>
      <c r="LP4" s="98">
        <v>0</v>
      </c>
      <c r="LQ4" s="98">
        <v>0</v>
      </c>
      <c r="LR4" s="98">
        <v>0</v>
      </c>
      <c r="LS4" s="98">
        <v>0</v>
      </c>
      <c r="LT4" s="98">
        <v>0</v>
      </c>
      <c r="LU4" s="98">
        <v>0.01</v>
      </c>
      <c r="LV4" s="98">
        <v>0</v>
      </c>
      <c r="LW4" s="98">
        <v>0</v>
      </c>
      <c r="LX4" s="98">
        <v>0</v>
      </c>
      <c r="MA4" s="98">
        <v>0</v>
      </c>
      <c r="MB4" s="98">
        <v>0</v>
      </c>
      <c r="MC4" s="98">
        <v>0</v>
      </c>
      <c r="MD4" s="98">
        <v>0</v>
      </c>
      <c r="ME4" s="98">
        <v>0</v>
      </c>
      <c r="MF4" s="98">
        <v>0</v>
      </c>
      <c r="MG4" s="98">
        <v>0</v>
      </c>
      <c r="MH4" s="98">
        <v>0</v>
      </c>
      <c r="MI4" s="98">
        <v>0</v>
      </c>
      <c r="MJ4" s="98">
        <v>0</v>
      </c>
      <c r="MK4" s="98">
        <v>0</v>
      </c>
      <c r="ML4" s="98">
        <v>0</v>
      </c>
      <c r="MM4" s="98">
        <v>0</v>
      </c>
      <c r="MN4" s="98">
        <v>0</v>
      </c>
      <c r="MO4" s="98">
        <v>0</v>
      </c>
      <c r="MP4" s="98">
        <v>0.01</v>
      </c>
      <c r="MQ4" s="98">
        <v>0</v>
      </c>
      <c r="MR4" s="98">
        <v>0</v>
      </c>
      <c r="MS4" s="98">
        <v>0</v>
      </c>
      <c r="MT4" s="98">
        <v>0</v>
      </c>
      <c r="MV4" s="98">
        <v>0</v>
      </c>
      <c r="MW4" s="98">
        <v>0</v>
      </c>
      <c r="MX4" s="98">
        <v>0</v>
      </c>
      <c r="MY4" s="98">
        <v>0</v>
      </c>
      <c r="MZ4" s="98">
        <v>0</v>
      </c>
      <c r="NA4" s="98">
        <v>0</v>
      </c>
      <c r="NB4" s="98">
        <v>0</v>
      </c>
      <c r="NC4" s="98">
        <v>0</v>
      </c>
      <c r="ND4" s="98">
        <v>0</v>
      </c>
      <c r="NE4" s="98">
        <v>0</v>
      </c>
      <c r="NF4" s="98">
        <v>0</v>
      </c>
      <c r="NG4" s="98">
        <v>0</v>
      </c>
      <c r="NH4" s="98">
        <v>0</v>
      </c>
      <c r="NI4" s="98">
        <v>0</v>
      </c>
      <c r="NJ4" s="98">
        <v>0</v>
      </c>
      <c r="NK4" s="98">
        <v>0</v>
      </c>
      <c r="NL4" s="98">
        <v>0</v>
      </c>
      <c r="NM4" s="98">
        <v>0</v>
      </c>
      <c r="NN4" s="98">
        <v>0</v>
      </c>
      <c r="NO4" s="98">
        <v>0</v>
      </c>
      <c r="NP4" s="98">
        <v>0</v>
      </c>
      <c r="NQ4" s="98">
        <v>0</v>
      </c>
      <c r="NR4" s="98">
        <v>0</v>
      </c>
      <c r="NS4" s="98">
        <v>0</v>
      </c>
      <c r="NT4" s="98">
        <v>0</v>
      </c>
      <c r="NU4" s="98">
        <v>0</v>
      </c>
      <c r="NV4" s="98">
        <v>0</v>
      </c>
      <c r="NW4" s="98">
        <v>0</v>
      </c>
      <c r="NX4" s="98">
        <v>0</v>
      </c>
      <c r="NY4" s="98">
        <v>0</v>
      </c>
      <c r="NZ4" s="98">
        <v>0</v>
      </c>
      <c r="OA4" s="98">
        <v>0</v>
      </c>
      <c r="OB4" s="98">
        <v>0</v>
      </c>
      <c r="OC4" s="98">
        <v>0</v>
      </c>
      <c r="OD4" s="98">
        <v>0</v>
      </c>
      <c r="OE4" s="98">
        <v>0</v>
      </c>
      <c r="OF4" s="98">
        <v>0</v>
      </c>
      <c r="OG4" s="98">
        <v>0</v>
      </c>
      <c r="OH4" s="98">
        <v>0</v>
      </c>
      <c r="OI4" s="98">
        <v>0</v>
      </c>
      <c r="OJ4" s="98">
        <v>0</v>
      </c>
      <c r="OK4" s="98">
        <v>0</v>
      </c>
      <c r="OL4" s="98">
        <v>0</v>
      </c>
      <c r="OM4" s="98">
        <v>0</v>
      </c>
      <c r="ON4" s="98">
        <v>0</v>
      </c>
      <c r="OO4" s="98">
        <v>0</v>
      </c>
      <c r="OP4" s="98">
        <v>0</v>
      </c>
      <c r="OQ4" s="98">
        <v>0</v>
      </c>
      <c r="OR4" s="98">
        <v>0</v>
      </c>
      <c r="OS4" s="98">
        <v>0</v>
      </c>
    </row>
    <row r="5" spans="1:736" s="36" customFormat="1" ht="15.75" customHeight="1">
      <c r="A5" s="35" t="s">
        <v>454</v>
      </c>
      <c r="B5" s="35">
        <v>9</v>
      </c>
      <c r="C5" s="35">
        <v>17</v>
      </c>
      <c r="D5" s="35">
        <v>12</v>
      </c>
      <c r="E5" s="35">
        <v>7</v>
      </c>
      <c r="F5" s="35">
        <v>6</v>
      </c>
      <c r="G5" s="35">
        <v>2</v>
      </c>
      <c r="H5" s="35">
        <v>11</v>
      </c>
      <c r="I5" s="35">
        <v>10</v>
      </c>
      <c r="J5" s="35">
        <v>21</v>
      </c>
      <c r="K5" s="35">
        <v>20</v>
      </c>
      <c r="L5" s="35">
        <v>4</v>
      </c>
      <c r="M5" s="35">
        <v>15</v>
      </c>
      <c r="N5" s="35">
        <v>10</v>
      </c>
      <c r="O5" s="35">
        <v>18</v>
      </c>
      <c r="P5" s="35">
        <v>58</v>
      </c>
      <c r="Q5" s="35">
        <v>89</v>
      </c>
      <c r="R5" s="35">
        <v>86</v>
      </c>
      <c r="S5" s="35">
        <v>20</v>
      </c>
      <c r="T5" s="35">
        <v>16</v>
      </c>
      <c r="U5" s="35">
        <v>25</v>
      </c>
      <c r="V5" s="35">
        <v>11</v>
      </c>
      <c r="W5" s="35">
        <v>25</v>
      </c>
      <c r="X5" s="35">
        <v>11</v>
      </c>
      <c r="Y5" s="35">
        <v>11</v>
      </c>
      <c r="Z5" s="35">
        <v>19</v>
      </c>
      <c r="AA5" s="35">
        <v>17</v>
      </c>
      <c r="AB5" s="35">
        <v>0</v>
      </c>
      <c r="AC5" s="35">
        <v>1</v>
      </c>
      <c r="AD5" s="35">
        <v>67</v>
      </c>
      <c r="AE5" s="35">
        <v>18</v>
      </c>
      <c r="AF5" s="35">
        <v>30</v>
      </c>
      <c r="AG5" s="35">
        <v>23</v>
      </c>
      <c r="AH5" s="35">
        <v>12</v>
      </c>
      <c r="AI5" s="35">
        <v>4</v>
      </c>
      <c r="AJ5" s="35">
        <v>16</v>
      </c>
      <c r="AK5" s="35">
        <v>41</v>
      </c>
      <c r="AL5" s="35">
        <v>31</v>
      </c>
      <c r="AM5" s="35">
        <v>9</v>
      </c>
      <c r="AN5" s="35">
        <v>25</v>
      </c>
      <c r="AO5" s="35">
        <v>39</v>
      </c>
      <c r="AP5" s="35">
        <v>10</v>
      </c>
      <c r="AQ5" s="35">
        <v>27</v>
      </c>
      <c r="AR5" s="35">
        <v>77</v>
      </c>
      <c r="AS5" s="35">
        <v>39</v>
      </c>
      <c r="AT5" s="35">
        <v>14</v>
      </c>
      <c r="AU5" s="35">
        <v>6</v>
      </c>
      <c r="AV5" s="35">
        <v>22</v>
      </c>
      <c r="AW5" s="35">
        <v>17</v>
      </c>
      <c r="AX5" s="35">
        <v>25</v>
      </c>
      <c r="AY5" s="35">
        <v>71</v>
      </c>
      <c r="AZ5" s="35">
        <v>90</v>
      </c>
      <c r="BA5" s="35">
        <v>93</v>
      </c>
      <c r="BB5" s="35">
        <v>57</v>
      </c>
      <c r="BC5" s="35">
        <v>37</v>
      </c>
      <c r="BD5" s="35">
        <v>19</v>
      </c>
      <c r="BE5" s="35">
        <v>42</v>
      </c>
      <c r="BF5" s="35">
        <v>0</v>
      </c>
      <c r="BG5" s="35">
        <v>55</v>
      </c>
      <c r="BH5" s="35">
        <v>70</v>
      </c>
      <c r="BI5" s="35">
        <v>97</v>
      </c>
      <c r="BJ5" s="35">
        <v>71</v>
      </c>
      <c r="BK5" s="35">
        <v>64</v>
      </c>
      <c r="BL5" s="35">
        <v>56</v>
      </c>
      <c r="BM5" s="35">
        <v>65</v>
      </c>
      <c r="BN5" s="35">
        <v>87</v>
      </c>
      <c r="BO5" s="35">
        <v>91</v>
      </c>
      <c r="BP5" s="35">
        <v>45</v>
      </c>
      <c r="BQ5" s="35">
        <v>32</v>
      </c>
      <c r="BR5" s="35">
        <v>0</v>
      </c>
      <c r="BS5" s="35">
        <v>19</v>
      </c>
      <c r="BT5" s="35">
        <v>26</v>
      </c>
      <c r="BU5" s="35">
        <v>16</v>
      </c>
      <c r="BV5" s="35">
        <v>17</v>
      </c>
      <c r="BW5" s="35">
        <v>46</v>
      </c>
      <c r="BX5" s="35">
        <v>60</v>
      </c>
      <c r="BY5" s="35">
        <v>9</v>
      </c>
      <c r="BZ5" s="35">
        <v>8</v>
      </c>
      <c r="CA5" s="35">
        <v>54</v>
      </c>
      <c r="CB5" s="35">
        <v>96</v>
      </c>
      <c r="CC5" s="35">
        <v>65</v>
      </c>
      <c r="CD5" s="35">
        <v>51</v>
      </c>
      <c r="CE5" s="35">
        <v>38</v>
      </c>
      <c r="CF5" s="35">
        <v>143</v>
      </c>
      <c r="CG5" s="35">
        <v>29</v>
      </c>
      <c r="CH5" s="35">
        <v>85</v>
      </c>
      <c r="CI5" s="35">
        <v>200</v>
      </c>
      <c r="CJ5" s="35">
        <v>203</v>
      </c>
      <c r="CK5" s="35">
        <v>102</v>
      </c>
      <c r="CL5" s="35">
        <v>194</v>
      </c>
      <c r="CM5" s="35">
        <v>197</v>
      </c>
      <c r="CN5" s="35">
        <v>158</v>
      </c>
      <c r="CO5" s="35"/>
      <c r="CP5" s="35"/>
      <c r="CQ5" s="35"/>
      <c r="CR5" s="35"/>
      <c r="CS5" s="35"/>
      <c r="CT5" s="35"/>
      <c r="CU5" s="35"/>
      <c r="CV5" s="35"/>
      <c r="CW5" s="35"/>
      <c r="CX5" s="35"/>
      <c r="CY5" s="35"/>
      <c r="CZ5" s="35"/>
      <c r="DA5" s="35"/>
      <c r="DB5" s="35"/>
      <c r="DC5" s="35"/>
      <c r="DD5" s="35"/>
      <c r="DE5" s="35"/>
      <c r="DF5" s="35"/>
      <c r="DG5" s="35"/>
      <c r="DH5" s="35"/>
      <c r="DI5" s="35"/>
      <c r="DJ5" s="35"/>
      <c r="DK5" s="35"/>
      <c r="DL5" s="35"/>
      <c r="DM5" s="35"/>
      <c r="DN5" s="35"/>
      <c r="DO5" s="35"/>
      <c r="DP5" s="35"/>
      <c r="DQ5" s="35"/>
      <c r="DR5" s="35"/>
      <c r="DS5" s="35"/>
      <c r="DT5" s="35"/>
      <c r="DU5" s="35"/>
      <c r="DV5" s="35"/>
      <c r="DW5" s="35"/>
      <c r="DX5" s="35"/>
      <c r="DY5" s="35"/>
      <c r="DZ5" s="35"/>
      <c r="EA5" s="35"/>
      <c r="EB5" s="35"/>
      <c r="EC5" s="35"/>
      <c r="ED5" s="35"/>
      <c r="EE5" s="35"/>
      <c r="EF5" s="35"/>
      <c r="EG5" s="35"/>
      <c r="EH5" s="35"/>
      <c r="EI5" s="35"/>
      <c r="EJ5" s="35"/>
      <c r="EK5" s="35"/>
      <c r="EL5" s="35"/>
      <c r="EM5" s="35"/>
      <c r="EN5" s="35"/>
      <c r="EO5" s="35"/>
      <c r="EP5" s="35"/>
      <c r="EQ5" s="35"/>
      <c r="ER5" s="35"/>
      <c r="ES5" s="35"/>
      <c r="ET5" s="35"/>
      <c r="EU5" s="35"/>
      <c r="EV5" s="35"/>
      <c r="EW5" s="35"/>
      <c r="EX5" s="35"/>
      <c r="EY5" s="35"/>
      <c r="EZ5" s="35"/>
      <c r="FA5" s="35"/>
      <c r="FB5" s="35"/>
      <c r="FC5" s="35"/>
      <c r="FD5" s="35"/>
      <c r="FE5" s="35"/>
      <c r="FF5" s="35"/>
      <c r="FG5" s="35"/>
      <c r="FH5" s="35"/>
      <c r="FI5" s="35"/>
      <c r="FJ5" s="35"/>
      <c r="FK5" s="35"/>
      <c r="FL5" s="35"/>
      <c r="FM5" s="35"/>
      <c r="FN5" s="35"/>
      <c r="FO5" s="35"/>
      <c r="FP5" s="35"/>
      <c r="FQ5" s="35"/>
      <c r="FR5" s="35"/>
      <c r="FS5" s="35"/>
      <c r="FT5" s="35"/>
      <c r="FU5" s="35"/>
      <c r="FV5" s="35"/>
      <c r="FW5" s="35"/>
      <c r="FX5" s="35"/>
      <c r="FY5" s="35"/>
      <c r="FZ5" s="35"/>
      <c r="GA5" s="35"/>
      <c r="GB5" s="35"/>
      <c r="GC5" s="35"/>
      <c r="GD5" s="35"/>
      <c r="GE5" s="35"/>
      <c r="GF5" s="35"/>
      <c r="GG5" s="35"/>
      <c r="GH5" s="35"/>
      <c r="GI5" s="35"/>
      <c r="GJ5" s="35"/>
      <c r="GK5" s="35"/>
      <c r="GL5" s="35"/>
      <c r="GM5" s="35"/>
      <c r="GN5" s="35"/>
      <c r="GO5" s="35"/>
      <c r="GP5" s="35"/>
      <c r="GQ5" s="35"/>
      <c r="GR5" s="35"/>
      <c r="GS5" s="35"/>
      <c r="GT5" s="35"/>
      <c r="GU5" s="35"/>
      <c r="GV5" s="35"/>
      <c r="GW5" s="35"/>
      <c r="GX5" s="35"/>
      <c r="GY5" s="35"/>
      <c r="GZ5" s="35"/>
      <c r="HA5" s="35"/>
      <c r="HB5" s="35"/>
      <c r="HC5" s="35"/>
      <c r="HD5" s="35"/>
      <c r="HE5" s="35"/>
      <c r="HF5" s="35"/>
      <c r="HG5" s="35"/>
      <c r="HH5" s="35"/>
      <c r="HI5" s="35"/>
      <c r="HJ5" s="35"/>
      <c r="HK5" s="35"/>
      <c r="HL5" s="35"/>
      <c r="HM5" s="35"/>
      <c r="HN5" s="35"/>
      <c r="HO5" s="35"/>
      <c r="HP5" s="35"/>
      <c r="HQ5" s="35"/>
      <c r="HR5" s="35"/>
      <c r="HS5" s="35"/>
      <c r="HT5" s="35"/>
      <c r="HU5" s="35"/>
      <c r="HV5" s="35"/>
      <c r="HW5" s="35"/>
      <c r="HX5" s="35"/>
      <c r="HY5" s="35"/>
      <c r="HZ5" s="35"/>
      <c r="IA5" s="35"/>
      <c r="IB5" s="35"/>
      <c r="IC5" s="35"/>
      <c r="ID5" s="35"/>
      <c r="IE5" s="35"/>
      <c r="IF5" s="35"/>
      <c r="IG5" s="35"/>
      <c r="IH5" s="35"/>
      <c r="II5" s="35"/>
      <c r="IJ5" s="35"/>
      <c r="IK5" s="35"/>
      <c r="IL5" s="35"/>
      <c r="IM5" s="35"/>
      <c r="IN5" s="35"/>
      <c r="IO5" s="35"/>
      <c r="IP5" s="35"/>
      <c r="IQ5" s="35"/>
      <c r="IR5" s="35"/>
      <c r="IS5" s="35"/>
      <c r="IT5" s="35"/>
      <c r="IU5" s="35"/>
      <c r="IV5" s="35"/>
    </row>
    <row r="6" spans="1:736" s="36" customFormat="1" ht="15.75" customHeight="1">
      <c r="A6" s="35" t="s">
        <v>455</v>
      </c>
      <c r="B6" s="35">
        <v>0.75</v>
      </c>
      <c r="C6" s="35">
        <v>1.06</v>
      </c>
      <c r="D6" s="35">
        <v>0.66</v>
      </c>
      <c r="E6" s="35">
        <v>1.74</v>
      </c>
      <c r="F6" s="35">
        <v>1.67</v>
      </c>
      <c r="G6" s="35">
        <v>0.5</v>
      </c>
      <c r="H6" s="35">
        <v>0.44</v>
      </c>
      <c r="I6" s="35">
        <v>6.12</v>
      </c>
      <c r="J6" s="35">
        <v>2.2000000000000002</v>
      </c>
      <c r="K6" s="35">
        <v>4.7</v>
      </c>
      <c r="L6" s="35">
        <v>6.95</v>
      </c>
      <c r="M6" s="35">
        <v>2.65</v>
      </c>
      <c r="N6" s="35">
        <v>2.52</v>
      </c>
      <c r="O6" s="35">
        <v>5.65</v>
      </c>
      <c r="P6" s="35">
        <v>12.57</v>
      </c>
      <c r="Q6" s="35">
        <v>5.85</v>
      </c>
      <c r="R6" s="35">
        <v>11.65</v>
      </c>
      <c r="S6" s="35">
        <v>8.18</v>
      </c>
      <c r="T6" s="35">
        <v>5.68</v>
      </c>
      <c r="U6" s="35">
        <v>5.5</v>
      </c>
      <c r="V6" s="35">
        <v>10.38</v>
      </c>
      <c r="W6" s="35">
        <v>1.28</v>
      </c>
      <c r="X6" s="35">
        <v>3.05</v>
      </c>
      <c r="Y6" s="35">
        <v>3.2</v>
      </c>
      <c r="Z6" s="35">
        <v>5.75</v>
      </c>
      <c r="AA6" s="35">
        <v>1.37</v>
      </c>
      <c r="AB6" s="35">
        <v>4.17</v>
      </c>
      <c r="AC6" s="35">
        <v>3.17</v>
      </c>
      <c r="AD6" s="35">
        <v>2.4500000000000002</v>
      </c>
      <c r="AE6" s="35">
        <v>3.08</v>
      </c>
      <c r="AF6" s="35">
        <v>3.2</v>
      </c>
      <c r="AG6" s="35">
        <v>1.1499999999999999</v>
      </c>
      <c r="AH6" s="35">
        <v>2.4300000000000002</v>
      </c>
      <c r="AI6" s="35">
        <v>1.58</v>
      </c>
      <c r="AJ6" s="35">
        <v>2.4700000000000002</v>
      </c>
      <c r="AK6" s="35">
        <v>2.57</v>
      </c>
      <c r="AL6" s="35">
        <v>2.58</v>
      </c>
      <c r="AM6" s="35">
        <v>6.32</v>
      </c>
      <c r="AN6" s="35">
        <v>4.7699999999999996</v>
      </c>
      <c r="AO6" s="35">
        <v>3.8</v>
      </c>
      <c r="AP6" s="35">
        <v>1.33</v>
      </c>
      <c r="AQ6" s="35">
        <v>1.4</v>
      </c>
      <c r="AR6" s="35">
        <v>3.83</v>
      </c>
      <c r="AS6" s="35">
        <v>7.08</v>
      </c>
      <c r="AT6" s="35">
        <v>1.7</v>
      </c>
      <c r="AU6" s="35">
        <v>2.13</v>
      </c>
      <c r="AV6" s="35">
        <v>3.18</v>
      </c>
      <c r="AW6" s="35">
        <v>1</v>
      </c>
      <c r="AX6" s="35">
        <v>1.32</v>
      </c>
      <c r="AY6" s="35">
        <v>5</v>
      </c>
      <c r="AZ6" s="35">
        <v>8.68</v>
      </c>
      <c r="BA6" s="35">
        <v>5.23</v>
      </c>
      <c r="BB6" s="35">
        <v>2.42</v>
      </c>
      <c r="BC6" s="35">
        <v>2.98</v>
      </c>
      <c r="BD6" s="35">
        <v>1.65</v>
      </c>
      <c r="BE6" s="35">
        <v>2.08</v>
      </c>
      <c r="BF6" s="35">
        <v>0</v>
      </c>
      <c r="BG6" s="35">
        <v>8.42</v>
      </c>
      <c r="BH6" s="35">
        <v>3.42</v>
      </c>
      <c r="BI6" s="35">
        <v>5.27</v>
      </c>
      <c r="BJ6" s="35">
        <v>5.78</v>
      </c>
      <c r="BK6" s="35">
        <v>4.88</v>
      </c>
      <c r="BL6" s="35">
        <v>3.38</v>
      </c>
      <c r="BM6" s="35">
        <v>2.37</v>
      </c>
      <c r="BN6" s="35">
        <v>8.02</v>
      </c>
      <c r="BO6" s="35">
        <v>7.57</v>
      </c>
      <c r="BP6" s="35">
        <v>3.35</v>
      </c>
      <c r="BQ6" s="35">
        <v>2.85</v>
      </c>
      <c r="BR6" s="35">
        <v>0</v>
      </c>
      <c r="BS6" s="35">
        <v>1.1599999999999999</v>
      </c>
      <c r="BT6" s="35">
        <v>2.2999999999999998</v>
      </c>
      <c r="BU6" s="35">
        <v>1.65</v>
      </c>
      <c r="BV6" s="35">
        <v>4.67</v>
      </c>
      <c r="BW6" s="35">
        <v>5.43</v>
      </c>
      <c r="BX6" s="35">
        <v>2.95</v>
      </c>
      <c r="BY6" s="35">
        <v>0.33</v>
      </c>
      <c r="BZ6" s="35">
        <v>0.5</v>
      </c>
      <c r="CA6" s="35">
        <v>3.93</v>
      </c>
      <c r="CB6" s="35">
        <v>3.88</v>
      </c>
      <c r="CC6" s="35">
        <v>5.78</v>
      </c>
      <c r="CD6" s="35">
        <v>1.57</v>
      </c>
      <c r="CE6" s="35">
        <v>1.73</v>
      </c>
      <c r="CF6" s="35">
        <v>3.93</v>
      </c>
      <c r="CG6" s="35">
        <v>2.5499999999999998</v>
      </c>
      <c r="CH6" s="35">
        <v>2.77</v>
      </c>
      <c r="CI6" s="35">
        <v>6.93</v>
      </c>
      <c r="CJ6" s="35">
        <v>8.5500000000000007</v>
      </c>
      <c r="CK6" s="35">
        <v>4.07</v>
      </c>
      <c r="CL6" s="35">
        <v>6.23</v>
      </c>
      <c r="CM6" s="35">
        <v>4.95</v>
      </c>
      <c r="CN6" s="35">
        <v>3.53</v>
      </c>
      <c r="CO6" s="35"/>
      <c r="CP6" s="35"/>
      <c r="CQ6" s="35"/>
      <c r="CR6" s="35"/>
      <c r="CS6" s="35"/>
      <c r="CT6" s="35"/>
      <c r="CU6" s="35"/>
      <c r="CV6" s="35"/>
      <c r="CW6" s="35"/>
      <c r="CX6" s="35"/>
      <c r="CY6" s="35"/>
      <c r="CZ6" s="35"/>
      <c r="DA6" s="35"/>
      <c r="DB6" s="35"/>
      <c r="DC6" s="35"/>
      <c r="DD6" s="35"/>
      <c r="DE6" s="35"/>
      <c r="DF6" s="35"/>
      <c r="DG6" s="35"/>
      <c r="DH6" s="35"/>
      <c r="DI6" s="35"/>
      <c r="DJ6" s="35"/>
      <c r="DK6" s="35"/>
      <c r="DL6" s="35"/>
      <c r="DM6" s="35"/>
      <c r="DN6" s="35"/>
      <c r="DO6" s="35"/>
      <c r="DP6" s="35"/>
      <c r="DQ6" s="35"/>
      <c r="DR6" s="35"/>
      <c r="DS6" s="35"/>
      <c r="DT6" s="35"/>
      <c r="DU6" s="35"/>
      <c r="DV6" s="35"/>
      <c r="DW6" s="35"/>
      <c r="DX6" s="35"/>
      <c r="DY6" s="35"/>
      <c r="DZ6" s="35"/>
      <c r="EA6" s="35"/>
      <c r="EB6" s="35"/>
      <c r="EC6" s="35"/>
      <c r="ED6" s="35"/>
      <c r="EE6" s="35"/>
      <c r="EF6" s="35"/>
      <c r="EG6" s="35"/>
      <c r="EH6" s="35"/>
      <c r="EI6" s="35"/>
      <c r="EJ6" s="35"/>
      <c r="EK6" s="35"/>
      <c r="EL6" s="35"/>
      <c r="EM6" s="35"/>
      <c r="EN6" s="35"/>
      <c r="EO6" s="35"/>
      <c r="EP6" s="35"/>
      <c r="EQ6" s="35"/>
      <c r="ER6" s="35"/>
      <c r="ES6" s="35"/>
      <c r="ET6" s="35"/>
      <c r="EU6" s="35"/>
      <c r="EV6" s="35"/>
      <c r="EW6" s="35"/>
      <c r="EX6" s="35"/>
      <c r="EY6" s="35"/>
      <c r="EZ6" s="35"/>
      <c r="FA6" s="35"/>
      <c r="FB6" s="35"/>
      <c r="FC6" s="35"/>
      <c r="FD6" s="35"/>
      <c r="FE6" s="35"/>
      <c r="FF6" s="35"/>
      <c r="FG6" s="35"/>
      <c r="FH6" s="35"/>
      <c r="FI6" s="35"/>
      <c r="FJ6" s="35"/>
      <c r="FK6" s="35"/>
      <c r="FL6" s="35"/>
      <c r="FM6" s="35"/>
      <c r="FN6" s="35"/>
      <c r="FO6" s="35"/>
      <c r="FP6" s="35"/>
      <c r="FQ6" s="35"/>
      <c r="FR6" s="35"/>
      <c r="FS6" s="35"/>
      <c r="FT6" s="35"/>
      <c r="FU6" s="35"/>
      <c r="FV6" s="35"/>
      <c r="FW6" s="35"/>
      <c r="FX6" s="35"/>
      <c r="FY6" s="35"/>
      <c r="FZ6" s="35"/>
      <c r="GA6" s="35"/>
      <c r="GB6" s="35"/>
      <c r="GC6" s="35"/>
      <c r="GD6" s="35"/>
      <c r="GE6" s="35"/>
      <c r="GF6" s="35"/>
      <c r="GG6" s="35"/>
      <c r="GH6" s="35"/>
      <c r="GI6" s="35"/>
      <c r="GJ6" s="35"/>
      <c r="GK6" s="35"/>
      <c r="GL6" s="35"/>
      <c r="GM6" s="35"/>
      <c r="GN6" s="35"/>
      <c r="GO6" s="35"/>
      <c r="GP6" s="35"/>
      <c r="GQ6" s="35"/>
      <c r="GR6" s="35"/>
      <c r="GS6" s="35"/>
      <c r="GT6" s="35"/>
      <c r="GU6" s="35"/>
      <c r="GV6" s="35"/>
      <c r="GW6" s="35"/>
      <c r="GX6" s="35"/>
      <c r="GY6" s="35"/>
      <c r="GZ6" s="35"/>
      <c r="HA6" s="35"/>
      <c r="HB6" s="35"/>
      <c r="HC6" s="35"/>
      <c r="HD6" s="35"/>
      <c r="HE6" s="35"/>
      <c r="HF6" s="35"/>
      <c r="HG6" s="35"/>
      <c r="HH6" s="35"/>
      <c r="HI6" s="35"/>
      <c r="HJ6" s="35"/>
      <c r="HK6" s="35"/>
      <c r="HL6" s="35"/>
      <c r="HM6" s="35"/>
      <c r="HN6" s="35"/>
      <c r="HO6" s="35"/>
      <c r="HP6" s="35"/>
      <c r="HQ6" s="35"/>
      <c r="HR6" s="35"/>
      <c r="HS6" s="35"/>
      <c r="HT6" s="35"/>
      <c r="HU6" s="35"/>
      <c r="HV6" s="35"/>
      <c r="HW6" s="35"/>
      <c r="HX6" s="35"/>
      <c r="HY6" s="35"/>
      <c r="HZ6" s="35"/>
      <c r="IA6" s="35"/>
      <c r="IB6" s="35"/>
      <c r="IC6" s="35"/>
      <c r="ID6" s="35"/>
      <c r="IE6" s="35"/>
      <c r="IF6" s="35"/>
      <c r="IG6" s="35"/>
      <c r="IH6" s="35"/>
      <c r="II6" s="35"/>
      <c r="IJ6" s="35"/>
      <c r="IK6" s="35"/>
      <c r="IL6" s="35"/>
      <c r="IM6" s="35"/>
      <c r="IN6" s="35"/>
      <c r="IO6" s="35"/>
      <c r="IP6" s="35"/>
      <c r="IQ6" s="35"/>
      <c r="IR6" s="35"/>
      <c r="IS6" s="35"/>
      <c r="IT6" s="35"/>
      <c r="IU6" s="35"/>
      <c r="IV6" s="35"/>
      <c r="NL6"/>
    </row>
    <row r="7" spans="1:736" s="36" customFormat="1" ht="15.75" customHeight="1">
      <c r="A7" s="35" t="s">
        <v>456</v>
      </c>
      <c r="B7" s="35">
        <v>0</v>
      </c>
      <c r="C7" s="35">
        <v>0.73</v>
      </c>
      <c r="D7" s="35">
        <v>0.35</v>
      </c>
      <c r="E7" s="35">
        <v>1.69</v>
      </c>
      <c r="F7" s="35">
        <v>1.26</v>
      </c>
      <c r="G7" s="35">
        <v>0</v>
      </c>
      <c r="H7" s="35">
        <v>0.41</v>
      </c>
      <c r="I7" s="35">
        <v>0</v>
      </c>
      <c r="J7" s="35">
        <v>1.31</v>
      </c>
      <c r="K7" s="35">
        <v>0</v>
      </c>
      <c r="L7" s="35">
        <v>0</v>
      </c>
      <c r="M7" s="35">
        <v>0</v>
      </c>
      <c r="N7" s="35">
        <v>0</v>
      </c>
      <c r="O7" s="35">
        <v>0</v>
      </c>
      <c r="P7" s="35">
        <v>0</v>
      </c>
      <c r="Q7" s="35">
        <v>5.05</v>
      </c>
      <c r="R7" s="35">
        <v>5.05</v>
      </c>
      <c r="S7" s="35">
        <v>0</v>
      </c>
      <c r="T7" s="35">
        <v>0</v>
      </c>
      <c r="U7" s="35">
        <v>0</v>
      </c>
      <c r="V7" s="35">
        <v>0</v>
      </c>
      <c r="W7" s="35">
        <v>0</v>
      </c>
      <c r="X7" s="35">
        <v>0</v>
      </c>
      <c r="Y7" s="35">
        <v>0</v>
      </c>
      <c r="Z7" s="35">
        <v>0</v>
      </c>
      <c r="AA7" s="35">
        <v>0</v>
      </c>
      <c r="AB7" s="35">
        <v>0</v>
      </c>
      <c r="AC7" s="35">
        <v>0</v>
      </c>
      <c r="AD7" s="35">
        <v>0</v>
      </c>
      <c r="AE7" s="35">
        <v>0</v>
      </c>
      <c r="AF7" s="35">
        <v>0</v>
      </c>
      <c r="AG7" s="35">
        <v>0.73</v>
      </c>
      <c r="AH7" s="35">
        <v>0.67</v>
      </c>
      <c r="AI7" s="35">
        <v>0.55000000000000004</v>
      </c>
      <c r="AJ7" s="35">
        <v>2.13</v>
      </c>
      <c r="AK7" s="35">
        <v>0.53</v>
      </c>
      <c r="AL7" s="35">
        <v>0.35</v>
      </c>
      <c r="AM7" s="35">
        <v>0</v>
      </c>
      <c r="AN7" s="35">
        <v>0.8</v>
      </c>
      <c r="AO7" s="35">
        <v>0.45</v>
      </c>
      <c r="AP7" s="35">
        <v>0</v>
      </c>
      <c r="AQ7" s="35">
        <v>1.1200000000000001</v>
      </c>
      <c r="AR7" s="35">
        <v>0.4</v>
      </c>
      <c r="AS7" s="35">
        <v>0</v>
      </c>
      <c r="AT7" s="35">
        <v>0.95</v>
      </c>
      <c r="AU7" s="35">
        <v>0.73</v>
      </c>
      <c r="AV7" s="35">
        <v>0.03</v>
      </c>
      <c r="AW7" s="35">
        <v>0.63</v>
      </c>
      <c r="AX7" s="35">
        <v>1.1000000000000001</v>
      </c>
      <c r="AY7" s="35">
        <v>4.7</v>
      </c>
      <c r="AZ7" s="35">
        <v>5.87</v>
      </c>
      <c r="BA7" s="35">
        <v>3.2</v>
      </c>
      <c r="BB7" s="35">
        <v>1.92</v>
      </c>
      <c r="BC7" s="35">
        <v>0.52</v>
      </c>
      <c r="BD7" s="35">
        <v>1.3</v>
      </c>
      <c r="BE7" s="35">
        <v>1.02</v>
      </c>
      <c r="BF7" s="35">
        <v>0</v>
      </c>
      <c r="BG7" s="35">
        <v>0</v>
      </c>
      <c r="BH7" s="35">
        <v>1.5</v>
      </c>
      <c r="BI7" s="35">
        <v>2.12</v>
      </c>
      <c r="BJ7" s="35">
        <v>1.28</v>
      </c>
      <c r="BK7" s="35">
        <v>1.38</v>
      </c>
      <c r="BL7" s="35">
        <v>0</v>
      </c>
      <c r="BM7" s="35">
        <v>1.98</v>
      </c>
      <c r="BN7" s="35">
        <v>2.4300000000000002</v>
      </c>
      <c r="BO7" s="35">
        <v>4.4000000000000004</v>
      </c>
      <c r="BP7" s="35">
        <v>1.03</v>
      </c>
      <c r="BQ7" s="35">
        <v>2.15</v>
      </c>
      <c r="BR7" s="35">
        <v>0</v>
      </c>
      <c r="BS7" s="35">
        <v>0</v>
      </c>
      <c r="BT7" s="35">
        <v>0.68</v>
      </c>
      <c r="BU7" s="35">
        <v>1.55</v>
      </c>
      <c r="BV7" s="35">
        <v>0.97</v>
      </c>
      <c r="BW7" s="35">
        <v>2.2200000000000002</v>
      </c>
      <c r="BX7" s="35">
        <v>1.1299999999999999</v>
      </c>
      <c r="BY7" s="35">
        <v>0.33</v>
      </c>
      <c r="BZ7" s="35">
        <v>0</v>
      </c>
      <c r="CA7" s="35">
        <v>1.35</v>
      </c>
      <c r="CB7" s="35">
        <v>2.52</v>
      </c>
      <c r="CC7" s="35">
        <v>1.07</v>
      </c>
      <c r="CD7" s="35">
        <v>0.92</v>
      </c>
      <c r="CE7" s="35">
        <v>1.22</v>
      </c>
      <c r="CF7" s="35">
        <v>2.02</v>
      </c>
      <c r="CG7" s="35">
        <v>1.73</v>
      </c>
      <c r="CH7" s="35">
        <v>3.5</v>
      </c>
      <c r="CI7" s="35">
        <v>3.2</v>
      </c>
      <c r="CJ7" s="35">
        <v>3.65</v>
      </c>
      <c r="CK7" s="35">
        <v>2.4</v>
      </c>
      <c r="CL7" s="35">
        <v>6.72</v>
      </c>
      <c r="CM7" s="35">
        <v>4.67</v>
      </c>
      <c r="CN7" s="35">
        <v>4.18</v>
      </c>
      <c r="CO7" s="35"/>
      <c r="CP7" s="35"/>
      <c r="CQ7" s="35"/>
      <c r="CR7" s="35"/>
      <c r="CS7" s="35"/>
      <c r="CT7" s="35"/>
      <c r="CU7" s="35"/>
      <c r="CV7" s="35"/>
      <c r="CW7" s="35"/>
      <c r="CX7" s="35"/>
      <c r="CY7" s="35"/>
      <c r="CZ7" s="35"/>
      <c r="DA7" s="35"/>
      <c r="DB7" s="35"/>
      <c r="DC7" s="35"/>
      <c r="DD7" s="35"/>
      <c r="DE7" s="35"/>
      <c r="DF7" s="35"/>
      <c r="DG7" s="35"/>
      <c r="DH7" s="35"/>
      <c r="DI7" s="35"/>
      <c r="DJ7" s="35"/>
      <c r="DK7" s="35"/>
      <c r="DL7" s="35"/>
      <c r="DM7" s="35"/>
      <c r="DN7" s="35"/>
      <c r="DO7" s="35"/>
      <c r="DP7" s="35"/>
      <c r="DQ7" s="35"/>
      <c r="DR7" s="35"/>
      <c r="DS7" s="35"/>
      <c r="DT7" s="35"/>
      <c r="DU7" s="35"/>
      <c r="DV7" s="35"/>
      <c r="DW7" s="35"/>
      <c r="DX7" s="35"/>
      <c r="DY7" s="35"/>
      <c r="DZ7" s="35"/>
      <c r="EA7" s="35"/>
      <c r="EB7" s="35"/>
      <c r="EC7" s="35"/>
      <c r="ED7" s="35"/>
      <c r="EE7" s="35"/>
      <c r="EF7" s="35"/>
      <c r="EG7" s="35"/>
      <c r="EH7" s="35"/>
      <c r="EI7" s="35"/>
      <c r="EJ7" s="35"/>
      <c r="EK7" s="35"/>
      <c r="EL7" s="35"/>
      <c r="EM7" s="35"/>
      <c r="EN7" s="35"/>
      <c r="EO7" s="35"/>
      <c r="EP7" s="35"/>
      <c r="EQ7" s="35"/>
      <c r="ER7" s="35"/>
      <c r="ES7" s="35"/>
      <c r="ET7" s="35"/>
      <c r="EU7" s="35"/>
      <c r="EV7" s="35"/>
      <c r="EW7" s="35"/>
      <c r="EX7" s="35"/>
      <c r="EY7" s="35"/>
      <c r="EZ7" s="35"/>
      <c r="FA7" s="35"/>
      <c r="FB7" s="35"/>
      <c r="FC7" s="35"/>
      <c r="FD7" s="35"/>
      <c r="FE7" s="35"/>
      <c r="FF7" s="35"/>
      <c r="FG7" s="35"/>
      <c r="FH7" s="35"/>
      <c r="FI7" s="35"/>
      <c r="FJ7" s="35"/>
      <c r="FK7" s="35"/>
      <c r="FL7" s="35"/>
      <c r="FM7" s="35"/>
      <c r="FN7" s="35"/>
      <c r="FO7" s="35"/>
      <c r="FP7" s="35"/>
      <c r="FQ7" s="35"/>
      <c r="FR7" s="35"/>
      <c r="FS7" s="35"/>
      <c r="FT7" s="35"/>
      <c r="FU7" s="35"/>
      <c r="FV7" s="35"/>
      <c r="FW7" s="35"/>
      <c r="FX7" s="35"/>
      <c r="FY7" s="35"/>
      <c r="FZ7" s="35"/>
      <c r="GA7" s="35"/>
      <c r="GB7" s="35"/>
      <c r="GC7" s="35"/>
      <c r="GD7" s="35"/>
      <c r="GE7" s="35"/>
      <c r="GF7" s="35"/>
      <c r="GG7" s="35"/>
      <c r="GH7" s="35"/>
      <c r="GI7" s="35"/>
      <c r="GJ7" s="35"/>
      <c r="GK7" s="35"/>
      <c r="GL7" s="35"/>
      <c r="GM7" s="35"/>
      <c r="GN7" s="35"/>
      <c r="GO7" s="35"/>
      <c r="GP7" s="35"/>
      <c r="GQ7" s="35"/>
      <c r="GR7" s="35"/>
      <c r="GS7" s="35"/>
      <c r="GT7" s="35"/>
      <c r="GU7" s="35"/>
      <c r="GV7" s="35"/>
      <c r="GW7" s="35"/>
      <c r="GX7" s="35"/>
      <c r="GY7" s="35"/>
      <c r="GZ7" s="35"/>
      <c r="HA7" s="35"/>
      <c r="HB7" s="35"/>
      <c r="HC7" s="35"/>
      <c r="HD7" s="35"/>
      <c r="HE7" s="35"/>
      <c r="HF7" s="35"/>
      <c r="HG7" s="35"/>
      <c r="HH7" s="35"/>
      <c r="HI7" s="35"/>
      <c r="HJ7" s="35"/>
      <c r="HK7" s="35"/>
      <c r="HL7" s="35"/>
      <c r="HM7" s="35"/>
      <c r="HN7" s="35"/>
      <c r="HO7" s="35"/>
      <c r="HP7" s="35"/>
      <c r="HQ7" s="35"/>
      <c r="HR7" s="35"/>
      <c r="HS7" s="35"/>
      <c r="HT7" s="35"/>
      <c r="HU7" s="35"/>
      <c r="HV7" s="35"/>
      <c r="HW7" s="35"/>
      <c r="HX7" s="35"/>
      <c r="HY7" s="35"/>
      <c r="HZ7" s="35"/>
      <c r="IA7" s="35"/>
      <c r="IB7" s="35"/>
      <c r="IC7" s="35"/>
      <c r="ID7" s="35"/>
      <c r="IE7" s="35"/>
      <c r="IF7" s="35"/>
      <c r="IG7" s="35"/>
      <c r="IH7" s="35"/>
      <c r="II7" s="35"/>
      <c r="IJ7" s="35"/>
      <c r="IK7" s="35"/>
      <c r="IL7" s="35"/>
      <c r="IM7" s="35"/>
      <c r="IN7" s="35"/>
      <c r="IO7" s="35"/>
      <c r="IP7" s="35"/>
      <c r="IQ7" s="35"/>
      <c r="IR7" s="35"/>
      <c r="IS7" s="35"/>
      <c r="IT7" s="35"/>
      <c r="IU7" s="35"/>
      <c r="IV7" s="35"/>
      <c r="NL7"/>
    </row>
    <row r="8" spans="1:736" ht="15.75" customHeight="1">
      <c r="A8" s="8" t="s">
        <v>457</v>
      </c>
      <c r="B8" s="8">
        <f>IFERROR(B5/(B6+B7),0)</f>
        <v>12</v>
      </c>
      <c r="C8" s="8">
        <f t="shared" ref="C8:E8" si="4">IFERROR(C5/(C6+C7),0)</f>
        <v>9.4972067039106136</v>
      </c>
      <c r="D8" s="8">
        <f t="shared" si="4"/>
        <v>11.881188118811881</v>
      </c>
      <c r="E8" s="8">
        <f t="shared" si="4"/>
        <v>2.0408163265306123</v>
      </c>
      <c r="F8" s="8">
        <f t="shared" ref="F8" si="5">IFERROR(F5/(F6+F7),0)</f>
        <v>2.0477815699658706</v>
      </c>
      <c r="G8" s="8">
        <f t="shared" ref="G8:H8" si="6">IFERROR(G5/(G6+G7),0)</f>
        <v>4</v>
      </c>
      <c r="H8" s="8">
        <f t="shared" si="6"/>
        <v>12.941176470588236</v>
      </c>
      <c r="I8" s="8">
        <f t="shared" ref="I8" si="7">IFERROR(I5/(I6+I7),0)</f>
        <v>1.6339869281045751</v>
      </c>
      <c r="J8" s="8">
        <f t="shared" ref="J8:K8" si="8">IFERROR(J5/(J6+J7),0)</f>
        <v>5.9829059829059821</v>
      </c>
      <c r="K8" s="8">
        <f t="shared" si="8"/>
        <v>4.2553191489361701</v>
      </c>
      <c r="L8" s="8">
        <f t="shared" ref="L8" si="9">IFERROR(L5/(L6+L7),0)</f>
        <v>0.57553956834532372</v>
      </c>
      <c r="M8" s="8">
        <f t="shared" ref="M8:N8" si="10">IFERROR(M5/(M6+M7),0)</f>
        <v>5.6603773584905666</v>
      </c>
      <c r="N8" s="8">
        <f t="shared" si="10"/>
        <v>3.9682539682539684</v>
      </c>
      <c r="O8" s="8">
        <f t="shared" ref="O8" si="11">IFERROR(O5/(O6+O7),0)</f>
        <v>3.1858407079646014</v>
      </c>
      <c r="P8" s="8">
        <f t="shared" ref="P8:Q8" si="12">IFERROR(P5/(P6+P7),0)</f>
        <v>4.6141607000795544</v>
      </c>
      <c r="Q8" s="8">
        <f t="shared" si="12"/>
        <v>8.1651376146788994</v>
      </c>
      <c r="R8" s="8">
        <f t="shared" ref="R8" si="13">IFERROR(R5/(R6+R7),0)</f>
        <v>5.1497005988023954</v>
      </c>
      <c r="S8" s="8">
        <f t="shared" ref="S8:T8" si="14">IFERROR(S5/(S6+S7),0)</f>
        <v>2.4449877750611249</v>
      </c>
      <c r="T8" s="8">
        <f t="shared" si="14"/>
        <v>2.8169014084507045</v>
      </c>
      <c r="U8" s="8">
        <f t="shared" ref="U8" si="15">IFERROR(U5/(U6+U7),0)</f>
        <v>4.5454545454545459</v>
      </c>
      <c r="V8" s="8">
        <f t="shared" ref="V8:W8" si="16">IFERROR(V5/(V6+V7),0)</f>
        <v>1.0597302504816954</v>
      </c>
      <c r="W8" s="8">
        <f t="shared" si="16"/>
        <v>19.53125</v>
      </c>
      <c r="X8" s="8">
        <f t="shared" ref="X8" si="17">IFERROR(X5/(X6+X7),0)</f>
        <v>3.6065573770491803</v>
      </c>
      <c r="Y8" s="8">
        <f t="shared" ref="Y8:Z8" si="18">IFERROR(Y5/(Y6+Y7),0)</f>
        <v>3.4375</v>
      </c>
      <c r="Z8" s="8">
        <f t="shared" si="18"/>
        <v>3.3043478260869565</v>
      </c>
      <c r="AA8" s="8">
        <f t="shared" ref="AA8" si="19">IFERROR(AA5/(AA6+AA7),0)</f>
        <v>12.40875912408759</v>
      </c>
      <c r="AB8" s="8">
        <f t="shared" ref="AB8:AC8" si="20">IFERROR(AB5/(AB6+AB7),0)</f>
        <v>0</v>
      </c>
      <c r="AC8" s="8">
        <f t="shared" si="20"/>
        <v>0.31545741324921134</v>
      </c>
      <c r="AD8" s="8">
        <f t="shared" ref="AD8" si="21">IFERROR(AD5/(AD6+AD7),0)</f>
        <v>27.346938775510203</v>
      </c>
      <c r="AE8" s="8">
        <f t="shared" ref="AE8:AF8" si="22">IFERROR(AE5/(AE6+AE7),0)</f>
        <v>5.8441558441558437</v>
      </c>
      <c r="AF8" s="8">
        <f t="shared" si="22"/>
        <v>9.375</v>
      </c>
      <c r="AG8" s="8">
        <f t="shared" ref="AG8" si="23">IFERROR(AG5/(AG6+AG7),0)</f>
        <v>12.23404255319149</v>
      </c>
      <c r="AH8" s="8">
        <f t="shared" ref="AH8:AI8" si="24">IFERROR(AH5/(AH6+AH7),0)</f>
        <v>3.8709677419354835</v>
      </c>
      <c r="AI8" s="8">
        <f t="shared" si="24"/>
        <v>1.8779342723004695</v>
      </c>
      <c r="AJ8" s="8">
        <f t="shared" ref="AJ8" si="25">IFERROR(AJ5/(AJ6+AJ7),0)</f>
        <v>3.4782608695652177</v>
      </c>
      <c r="AK8" s="8">
        <f t="shared" ref="AK8:AL8" si="26">IFERROR(AK5/(AK6+AK7),0)</f>
        <v>13.225806451612904</v>
      </c>
      <c r="AL8" s="8">
        <f t="shared" si="26"/>
        <v>10.580204778156997</v>
      </c>
      <c r="AM8" s="8">
        <f t="shared" ref="AM8" si="27">IFERROR(AM5/(AM6+AM7),0)</f>
        <v>1.4240506329113924</v>
      </c>
      <c r="AN8" s="8">
        <f t="shared" ref="AN8:AO8" si="28">IFERROR(AN5/(AN6+AN7),0)</f>
        <v>4.4883303411131061</v>
      </c>
      <c r="AO8" s="8">
        <f t="shared" si="28"/>
        <v>9.1764705882352935</v>
      </c>
      <c r="AP8" s="8">
        <f t="shared" ref="AP8" si="29">IFERROR(AP5/(AP6+AP7),0)</f>
        <v>7.518796992481203</v>
      </c>
      <c r="AQ8" s="8">
        <f t="shared" ref="AQ8:AR8" si="30">IFERROR(AQ5/(AQ6+AQ7),0)</f>
        <v>10.714285714285714</v>
      </c>
      <c r="AR8" s="8">
        <f t="shared" si="30"/>
        <v>18.203309692671393</v>
      </c>
      <c r="AS8" s="8">
        <f t="shared" ref="AS8" si="31">IFERROR(AS5/(AS6+AS7),0)</f>
        <v>5.508474576271186</v>
      </c>
      <c r="AT8" s="8">
        <f t="shared" ref="AT8:AU8" si="32">IFERROR(AT5/(AT6+AT7),0)</f>
        <v>5.2830188679245289</v>
      </c>
      <c r="AU8" s="8">
        <f t="shared" si="32"/>
        <v>2.0979020979020979</v>
      </c>
      <c r="AV8" s="8">
        <f t="shared" ref="AV8" si="33">IFERROR(AV5/(AV6+AV7),0)</f>
        <v>6.8535825545171338</v>
      </c>
      <c r="AW8" s="8">
        <f t="shared" ref="AW8:AX8" si="34">IFERROR(AW5/(AW6+AW7),0)</f>
        <v>10.429447852760736</v>
      </c>
      <c r="AX8" s="8">
        <f t="shared" si="34"/>
        <v>10.330578512396695</v>
      </c>
      <c r="AY8" s="8">
        <f t="shared" ref="AY8" si="35">IFERROR(AY5/(AY6+AY7),0)</f>
        <v>7.31958762886598</v>
      </c>
      <c r="AZ8" s="8">
        <f t="shared" ref="AZ8:BA8" si="36">IFERROR(AZ5/(AZ6+AZ7),0)</f>
        <v>6.1855670103092777</v>
      </c>
      <c r="BA8" s="8">
        <f t="shared" si="36"/>
        <v>11.032028469750889</v>
      </c>
      <c r="BB8" s="8">
        <f t="shared" ref="BB8" si="37">IFERROR(BB5/(BB6+BB7),0)</f>
        <v>13.133640552995391</v>
      </c>
      <c r="BC8" s="8">
        <f t="shared" ref="BC8:BD8" si="38">IFERROR(BC5/(BC6+BC7),0)</f>
        <v>10.571428571428571</v>
      </c>
      <c r="BD8" s="8">
        <f t="shared" si="38"/>
        <v>6.4406779661016946</v>
      </c>
      <c r="BE8" s="8">
        <f t="shared" ref="BE8" si="39">IFERROR(BE5/(BE6+BE7),0)</f>
        <v>13.548387096774194</v>
      </c>
      <c r="BF8" s="8">
        <f t="shared" ref="BF8:BG8" si="40">IFERROR(BF5/(BF6+BF7),0)</f>
        <v>0</v>
      </c>
      <c r="BG8" s="8">
        <f t="shared" si="40"/>
        <v>6.5320665083135392</v>
      </c>
      <c r="BH8" s="8">
        <f t="shared" ref="BH8" si="41">IFERROR(BH5/(BH6+BH7),0)</f>
        <v>14.227642276422765</v>
      </c>
      <c r="BI8" s="8">
        <f t="shared" ref="BI8:BJ8" si="42">IFERROR(BI5/(BI6+BI7),0)</f>
        <v>13.125845737483086</v>
      </c>
      <c r="BJ8" s="8">
        <f t="shared" si="42"/>
        <v>10.056657223796034</v>
      </c>
      <c r="BK8" s="8">
        <f t="shared" ref="BK8" si="43">IFERROR(BK5/(BK6+BK7),0)</f>
        <v>10.223642172523961</v>
      </c>
      <c r="BL8" s="8">
        <f t="shared" ref="BL8:BM8" si="44">IFERROR(BL5/(BL6+BL7),0)</f>
        <v>16.568047337278106</v>
      </c>
      <c r="BM8" s="8">
        <f t="shared" si="44"/>
        <v>14.942528735632186</v>
      </c>
      <c r="BN8" s="8">
        <f t="shared" ref="BN8" si="45">IFERROR(BN5/(BN6+BN7),0)</f>
        <v>8.3253588516746415</v>
      </c>
      <c r="BO8" s="8">
        <f t="shared" ref="BO8:BP8" si="46">IFERROR(BO5/(BO6+BO7),0)</f>
        <v>7.6023391812865491</v>
      </c>
      <c r="BP8" s="8">
        <f t="shared" si="46"/>
        <v>10.273972602739727</v>
      </c>
      <c r="BQ8" s="8">
        <f t="shared" ref="BQ8" si="47">IFERROR(BQ5/(BQ6+BQ7),0)</f>
        <v>6.4</v>
      </c>
      <c r="BR8" s="8">
        <f t="shared" ref="BR8:BS8" si="48">IFERROR(BR5/(BR6+BR7),0)</f>
        <v>0</v>
      </c>
      <c r="BS8" s="8">
        <f t="shared" si="48"/>
        <v>16.379310344827587</v>
      </c>
      <c r="BT8" s="8">
        <f t="shared" ref="BT8" si="49">IFERROR(BT5/(BT6+BT7),0)</f>
        <v>8.724832214765101</v>
      </c>
      <c r="BU8" s="8">
        <f t="shared" ref="BU8:BV8" si="50">IFERROR(BU5/(BU6+BU7),0)</f>
        <v>5</v>
      </c>
      <c r="BV8" s="8">
        <f t="shared" si="50"/>
        <v>3.0141843971631208</v>
      </c>
      <c r="BW8" s="8">
        <f t="shared" ref="BW8" si="51">IFERROR(BW5/(BW6+BW7),0)</f>
        <v>6.0130718954248366</v>
      </c>
      <c r="BX8" s="8">
        <f t="shared" ref="BX8:BY8" si="52">IFERROR(BX5/(BX6+BX7),0)</f>
        <v>14.705882352941176</v>
      </c>
      <c r="BY8" s="8">
        <f t="shared" si="52"/>
        <v>13.636363636363635</v>
      </c>
      <c r="BZ8" s="8">
        <f t="shared" ref="BZ8" si="53">IFERROR(BZ5/(BZ6+BZ7),0)</f>
        <v>16</v>
      </c>
      <c r="CA8" s="8">
        <f t="shared" ref="CA8:CB8" si="54">IFERROR(CA5/(CA6+CA7),0)</f>
        <v>10.227272727272727</v>
      </c>
      <c r="CB8" s="8">
        <f t="shared" si="54"/>
        <v>15</v>
      </c>
      <c r="CC8" s="8">
        <f t="shared" ref="CC8" si="55">IFERROR(CC5/(CC6+CC7),0)</f>
        <v>9.4890510948905096</v>
      </c>
      <c r="CD8" s="8">
        <f t="shared" ref="CD8:CE8" si="56">IFERROR(CD5/(CD6+CD7),0)</f>
        <v>20.481927710843372</v>
      </c>
      <c r="CE8" s="8">
        <f t="shared" si="56"/>
        <v>12.881355932203389</v>
      </c>
      <c r="CF8" s="8">
        <f t="shared" ref="CF8" si="57">IFERROR(CF5/(CF6+CF7),0)</f>
        <v>24.033613445378151</v>
      </c>
      <c r="CG8" s="8">
        <f t="shared" ref="CG8:CH8" si="58">IFERROR(CG5/(CG6+CG7),0)</f>
        <v>6.7757009345794401</v>
      </c>
      <c r="CH8" s="8">
        <f t="shared" si="58"/>
        <v>13.556618819776716</v>
      </c>
      <c r="CI8" s="8">
        <f t="shared" ref="CI8" si="59">IFERROR(CI5/(CI6+CI7),0)</f>
        <v>19.743336623889441</v>
      </c>
      <c r="CJ8" s="8">
        <f t="shared" ref="CJ8:CK8" si="60">IFERROR(CJ5/(CJ6+CJ7),0)</f>
        <v>16.639344262295079</v>
      </c>
      <c r="CK8" s="8">
        <f t="shared" si="60"/>
        <v>15.765069551777433</v>
      </c>
      <c r="CL8" s="8">
        <f t="shared" ref="CL8" si="61">IFERROR(CL5/(CL6+CL7),0)</f>
        <v>14.980694980694981</v>
      </c>
      <c r="CM8" s="8">
        <f t="shared" ref="CM8:CN8" si="62">IFERROR(CM5/(CM6+CM7),0)</f>
        <v>20.478170478170476</v>
      </c>
      <c r="CN8" s="8">
        <f t="shared" si="62"/>
        <v>20.492866407263296</v>
      </c>
      <c r="CO8" s="8">
        <f t="shared" ref="CO8" si="63">IFERROR(CO5/(CO6+CO7),0)</f>
        <v>0</v>
      </c>
      <c r="CP8" s="8">
        <f t="shared" ref="CP8:CQ8" si="64">IFERROR(CP5/(CP6+CP7),0)</f>
        <v>0</v>
      </c>
      <c r="CQ8" s="8">
        <f t="shared" si="64"/>
        <v>0</v>
      </c>
      <c r="CR8" s="8">
        <f t="shared" ref="CR8" si="65">IFERROR(CR5/(CR6+CR7),0)</f>
        <v>0</v>
      </c>
      <c r="CS8" s="8">
        <f t="shared" ref="CS8:CT8" si="66">IFERROR(CS5/(CS6+CS7),0)</f>
        <v>0</v>
      </c>
      <c r="CT8" s="8">
        <f t="shared" si="66"/>
        <v>0</v>
      </c>
      <c r="CU8" s="8">
        <f t="shared" ref="CU8" si="67">IFERROR(CU5/(CU6+CU7),0)</f>
        <v>0</v>
      </c>
      <c r="CV8" s="8">
        <f t="shared" ref="CV8:CW8" si="68">IFERROR(CV5/(CV6+CV7),0)</f>
        <v>0</v>
      </c>
      <c r="CW8" s="8">
        <f t="shared" si="68"/>
        <v>0</v>
      </c>
      <c r="CX8" s="8">
        <f t="shared" ref="CX8" si="69">IFERROR(CX5/(CX6+CX7),0)</f>
        <v>0</v>
      </c>
      <c r="CY8" s="8">
        <f t="shared" ref="CY8:CZ8" si="70">IFERROR(CY5/(CY6+CY7),0)</f>
        <v>0</v>
      </c>
      <c r="CZ8" s="8">
        <f t="shared" si="70"/>
        <v>0</v>
      </c>
      <c r="DA8" s="8">
        <f t="shared" ref="DA8" si="71">IFERROR(DA5/(DA6+DA7),0)</f>
        <v>0</v>
      </c>
      <c r="DB8" s="8">
        <f t="shared" ref="DB8:DC8" si="72">IFERROR(DB5/(DB6+DB7),0)</f>
        <v>0</v>
      </c>
      <c r="DC8" s="8">
        <f t="shared" si="72"/>
        <v>0</v>
      </c>
      <c r="DD8" s="8">
        <f t="shared" ref="DD8" si="73">IFERROR(DD5/(DD6+DD7),0)</f>
        <v>0</v>
      </c>
      <c r="DE8" s="8">
        <f t="shared" ref="DE8:DF8" si="74">IFERROR(DE5/(DE6+DE7),0)</f>
        <v>0</v>
      </c>
      <c r="DF8" s="8">
        <f t="shared" si="74"/>
        <v>0</v>
      </c>
      <c r="DG8" s="8">
        <f t="shared" ref="DG8" si="75">IFERROR(DG5/(DG6+DG7),0)</f>
        <v>0</v>
      </c>
      <c r="DH8" s="8">
        <f t="shared" ref="DH8:DI8" si="76">IFERROR(DH5/(DH6+DH7),0)</f>
        <v>0</v>
      </c>
      <c r="DI8" s="8">
        <f t="shared" si="76"/>
        <v>0</v>
      </c>
      <c r="DJ8" s="8">
        <f t="shared" ref="DJ8" si="77">IFERROR(DJ5/(DJ6+DJ7),0)</f>
        <v>0</v>
      </c>
      <c r="DK8" s="8">
        <f t="shared" ref="DK8:DL8" si="78">IFERROR(DK5/(DK6+DK7),0)</f>
        <v>0</v>
      </c>
      <c r="DL8" s="8">
        <f t="shared" si="78"/>
        <v>0</v>
      </c>
      <c r="DM8" s="8">
        <f t="shared" ref="DM8" si="79">IFERROR(DM5/(DM6+DM7),0)</f>
        <v>0</v>
      </c>
      <c r="DN8" s="8">
        <f t="shared" ref="DN8:DO8" si="80">IFERROR(DN5/(DN6+DN7),0)</f>
        <v>0</v>
      </c>
      <c r="DO8" s="8">
        <f t="shared" si="80"/>
        <v>0</v>
      </c>
      <c r="DP8" s="8">
        <f t="shared" ref="DP8" si="81">IFERROR(DP5/(DP6+DP7),0)</f>
        <v>0</v>
      </c>
      <c r="DQ8" s="8">
        <f t="shared" ref="DQ8:DR8" si="82">IFERROR(DQ5/(DQ6+DQ7),0)</f>
        <v>0</v>
      </c>
      <c r="DR8" s="8">
        <f t="shared" si="82"/>
        <v>0</v>
      </c>
      <c r="DS8" s="8">
        <f t="shared" ref="DS8" si="83">IFERROR(DS5/(DS6+DS7),0)</f>
        <v>0</v>
      </c>
      <c r="DT8" s="8">
        <f t="shared" ref="DT8:DU8" si="84">IFERROR(DT5/(DT6+DT7),0)</f>
        <v>0</v>
      </c>
      <c r="DU8" s="8">
        <f t="shared" si="84"/>
        <v>0</v>
      </c>
      <c r="DV8" s="8">
        <f t="shared" ref="DV8" si="85">IFERROR(DV5/(DV6+DV7),0)</f>
        <v>0</v>
      </c>
      <c r="DW8" s="8">
        <f t="shared" ref="DW8:DX8" si="86">IFERROR(DW5/(DW6+DW7),0)</f>
        <v>0</v>
      </c>
      <c r="DX8" s="8">
        <f t="shared" si="86"/>
        <v>0</v>
      </c>
      <c r="DY8" s="8">
        <f t="shared" ref="DY8" si="87">IFERROR(DY5/(DY6+DY7),0)</f>
        <v>0</v>
      </c>
      <c r="DZ8" s="8">
        <f t="shared" ref="DZ8:EA8" si="88">IFERROR(DZ5/(DZ6+DZ7),0)</f>
        <v>0</v>
      </c>
      <c r="EA8" s="8">
        <f t="shared" si="88"/>
        <v>0</v>
      </c>
      <c r="EB8" s="8">
        <f t="shared" ref="EB8" si="89">IFERROR(EB5/(EB6+EB7),0)</f>
        <v>0</v>
      </c>
      <c r="EC8" s="8">
        <f t="shared" ref="EC8:ED8" si="90">IFERROR(EC5/(EC6+EC7),0)</f>
        <v>0</v>
      </c>
      <c r="ED8" s="8">
        <f t="shared" si="90"/>
        <v>0</v>
      </c>
      <c r="EE8" s="8">
        <f t="shared" ref="EE8" si="91">IFERROR(EE5/(EE6+EE7),0)</f>
        <v>0</v>
      </c>
      <c r="EF8" s="8">
        <f t="shared" ref="EF8:EG8" si="92">IFERROR(EF5/(EF6+EF7),0)</f>
        <v>0</v>
      </c>
      <c r="EG8" s="8">
        <f t="shared" si="92"/>
        <v>0</v>
      </c>
      <c r="EH8" s="8">
        <f t="shared" ref="EH8" si="93">IFERROR(EH5/(EH6+EH7),0)</f>
        <v>0</v>
      </c>
      <c r="EI8" s="8">
        <f t="shared" ref="EI8:EJ8" si="94">IFERROR(EI5/(EI6+EI7),0)</f>
        <v>0</v>
      </c>
      <c r="EJ8" s="8">
        <f t="shared" si="94"/>
        <v>0</v>
      </c>
      <c r="EK8" s="8">
        <f t="shared" ref="EK8" si="95">IFERROR(EK5/(EK6+EK7),0)</f>
        <v>0</v>
      </c>
      <c r="EL8" s="8">
        <f t="shared" ref="EL8:EM8" si="96">IFERROR(EL5/(EL6+EL7),0)</f>
        <v>0</v>
      </c>
      <c r="EM8" s="8">
        <f t="shared" si="96"/>
        <v>0</v>
      </c>
      <c r="EN8" s="8">
        <f t="shared" ref="EN8" si="97">IFERROR(EN5/(EN6+EN7),0)</f>
        <v>0</v>
      </c>
      <c r="EO8" s="8">
        <f t="shared" ref="EO8:FT8" si="98">IFERROR(EO5/EO6,0)</f>
        <v>0</v>
      </c>
      <c r="EP8" s="8">
        <f t="shared" si="98"/>
        <v>0</v>
      </c>
      <c r="EQ8" s="8">
        <f t="shared" si="98"/>
        <v>0</v>
      </c>
      <c r="ER8" s="8">
        <f t="shared" si="98"/>
        <v>0</v>
      </c>
      <c r="ES8" s="8">
        <f t="shared" si="98"/>
        <v>0</v>
      </c>
      <c r="ET8" s="8">
        <f t="shared" si="98"/>
        <v>0</v>
      </c>
      <c r="EU8" s="8">
        <f t="shared" si="98"/>
        <v>0</v>
      </c>
      <c r="EV8" s="8">
        <f t="shared" si="98"/>
        <v>0</v>
      </c>
      <c r="EW8" s="8">
        <f t="shared" si="98"/>
        <v>0</v>
      </c>
      <c r="EX8" s="8">
        <f t="shared" si="98"/>
        <v>0</v>
      </c>
      <c r="EY8" s="8">
        <f t="shared" si="98"/>
        <v>0</v>
      </c>
      <c r="EZ8" s="8">
        <f t="shared" si="98"/>
        <v>0</v>
      </c>
      <c r="FA8" s="8">
        <f t="shared" si="98"/>
        <v>0</v>
      </c>
      <c r="FB8" s="8">
        <f t="shared" si="98"/>
        <v>0</v>
      </c>
      <c r="FC8" s="8">
        <f t="shared" si="98"/>
        <v>0</v>
      </c>
      <c r="FD8" s="8">
        <f t="shared" si="98"/>
        <v>0</v>
      </c>
      <c r="FE8" s="8">
        <f t="shared" si="98"/>
        <v>0</v>
      </c>
      <c r="FF8" s="8">
        <f t="shared" si="98"/>
        <v>0</v>
      </c>
      <c r="FG8" s="8">
        <f t="shared" si="98"/>
        <v>0</v>
      </c>
      <c r="FH8" s="8">
        <f t="shared" si="98"/>
        <v>0</v>
      </c>
      <c r="FI8" s="8">
        <f t="shared" si="98"/>
        <v>0</v>
      </c>
      <c r="FJ8" s="8">
        <f t="shared" si="98"/>
        <v>0</v>
      </c>
      <c r="FK8" s="8">
        <f t="shared" si="98"/>
        <v>0</v>
      </c>
      <c r="FL8" s="8">
        <f t="shared" si="98"/>
        <v>0</v>
      </c>
      <c r="FM8" s="8">
        <f t="shared" si="98"/>
        <v>0</v>
      </c>
      <c r="FN8" s="8">
        <f t="shared" si="98"/>
        <v>0</v>
      </c>
      <c r="FO8" s="8">
        <f t="shared" si="98"/>
        <v>0</v>
      </c>
      <c r="FP8" s="8">
        <f t="shared" si="98"/>
        <v>0</v>
      </c>
      <c r="FQ8" s="8">
        <f t="shared" si="98"/>
        <v>0</v>
      </c>
      <c r="FR8" s="8">
        <f t="shared" si="98"/>
        <v>0</v>
      </c>
      <c r="FS8" s="8">
        <f t="shared" si="98"/>
        <v>0</v>
      </c>
      <c r="FT8" s="8">
        <f t="shared" si="98"/>
        <v>0</v>
      </c>
      <c r="FU8" s="8">
        <f t="shared" ref="FU8:GZ8" si="99">IFERROR(FU5/FU6,0)</f>
        <v>0</v>
      </c>
      <c r="FV8" s="8">
        <f t="shared" si="99"/>
        <v>0</v>
      </c>
      <c r="FW8" s="8">
        <f t="shared" si="99"/>
        <v>0</v>
      </c>
      <c r="FX8" s="8">
        <f t="shared" si="99"/>
        <v>0</v>
      </c>
      <c r="FY8" s="8">
        <f t="shared" si="99"/>
        <v>0</v>
      </c>
      <c r="FZ8" s="8">
        <f t="shared" si="99"/>
        <v>0</v>
      </c>
      <c r="GA8" s="8">
        <f t="shared" si="99"/>
        <v>0</v>
      </c>
      <c r="GB8" s="8">
        <f t="shared" si="99"/>
        <v>0</v>
      </c>
      <c r="GC8" s="8">
        <f t="shared" si="99"/>
        <v>0</v>
      </c>
      <c r="GD8" s="8">
        <f t="shared" si="99"/>
        <v>0</v>
      </c>
      <c r="GE8" s="8">
        <f t="shared" si="99"/>
        <v>0</v>
      </c>
      <c r="GF8" s="8">
        <f t="shared" si="99"/>
        <v>0</v>
      </c>
      <c r="GG8" s="8">
        <f t="shared" si="99"/>
        <v>0</v>
      </c>
      <c r="GH8" s="8">
        <f t="shared" si="99"/>
        <v>0</v>
      </c>
      <c r="GI8" s="8">
        <f t="shared" si="99"/>
        <v>0</v>
      </c>
      <c r="GJ8" s="8">
        <f t="shared" si="99"/>
        <v>0</v>
      </c>
      <c r="GK8" s="8">
        <f t="shared" si="99"/>
        <v>0</v>
      </c>
      <c r="GL8" s="8">
        <f t="shared" si="99"/>
        <v>0</v>
      </c>
      <c r="GM8" s="8">
        <f t="shared" si="99"/>
        <v>0</v>
      </c>
      <c r="GN8" s="8">
        <f t="shared" si="99"/>
        <v>0</v>
      </c>
      <c r="GO8" s="8">
        <f t="shared" si="99"/>
        <v>0</v>
      </c>
      <c r="GP8" s="8">
        <f t="shared" si="99"/>
        <v>0</v>
      </c>
      <c r="GQ8" s="8">
        <f t="shared" si="99"/>
        <v>0</v>
      </c>
      <c r="GR8" s="8">
        <f t="shared" si="99"/>
        <v>0</v>
      </c>
      <c r="GS8" s="8">
        <f t="shared" si="99"/>
        <v>0</v>
      </c>
      <c r="GT8" s="8">
        <f t="shared" si="99"/>
        <v>0</v>
      </c>
      <c r="GU8" s="8">
        <f t="shared" si="99"/>
        <v>0</v>
      </c>
      <c r="GV8" s="8">
        <f t="shared" si="99"/>
        <v>0</v>
      </c>
      <c r="GW8" s="8">
        <f t="shared" si="99"/>
        <v>0</v>
      </c>
      <c r="GX8" s="8">
        <f t="shared" si="99"/>
        <v>0</v>
      </c>
      <c r="GY8" s="8">
        <f t="shared" si="99"/>
        <v>0</v>
      </c>
      <c r="GZ8" s="8">
        <f t="shared" si="99"/>
        <v>0</v>
      </c>
      <c r="HA8" s="8">
        <f t="shared" ref="HA8:IF8" si="100">IFERROR(HA5/HA6,0)</f>
        <v>0</v>
      </c>
      <c r="HB8" s="8">
        <f t="shared" si="100"/>
        <v>0</v>
      </c>
      <c r="HC8" s="8">
        <f t="shared" si="100"/>
        <v>0</v>
      </c>
      <c r="HD8" s="8">
        <f t="shared" si="100"/>
        <v>0</v>
      </c>
      <c r="HE8" s="8">
        <f t="shared" si="100"/>
        <v>0</v>
      </c>
      <c r="HF8" s="8">
        <f t="shared" si="100"/>
        <v>0</v>
      </c>
      <c r="HG8" s="8">
        <f t="shared" si="100"/>
        <v>0</v>
      </c>
      <c r="HH8" s="8">
        <f t="shared" si="100"/>
        <v>0</v>
      </c>
      <c r="HI8" s="8">
        <f t="shared" si="100"/>
        <v>0</v>
      </c>
      <c r="HJ8" s="8">
        <f t="shared" si="100"/>
        <v>0</v>
      </c>
      <c r="HK8" s="8">
        <f t="shared" si="100"/>
        <v>0</v>
      </c>
      <c r="HL8" s="8">
        <f t="shared" si="100"/>
        <v>0</v>
      </c>
      <c r="HM8" s="8">
        <f t="shared" si="100"/>
        <v>0</v>
      </c>
      <c r="HN8" s="8">
        <f t="shared" si="100"/>
        <v>0</v>
      </c>
      <c r="HO8" s="8">
        <f t="shared" si="100"/>
        <v>0</v>
      </c>
      <c r="HP8" s="8">
        <f t="shared" si="100"/>
        <v>0</v>
      </c>
      <c r="HQ8" s="8">
        <f t="shared" si="100"/>
        <v>0</v>
      </c>
      <c r="HR8" s="8">
        <f t="shared" si="100"/>
        <v>0</v>
      </c>
      <c r="HS8" s="8">
        <f t="shared" si="100"/>
        <v>0</v>
      </c>
      <c r="HT8" s="8">
        <f t="shared" si="100"/>
        <v>0</v>
      </c>
      <c r="HU8" s="8">
        <f t="shared" si="100"/>
        <v>0</v>
      </c>
      <c r="HV8" s="8">
        <f t="shared" si="100"/>
        <v>0</v>
      </c>
      <c r="HW8" s="8">
        <f t="shared" si="100"/>
        <v>0</v>
      </c>
      <c r="HX8" s="8">
        <f t="shared" si="100"/>
        <v>0</v>
      </c>
      <c r="HY8" s="8">
        <f t="shared" si="100"/>
        <v>0</v>
      </c>
      <c r="HZ8" s="8">
        <f t="shared" si="100"/>
        <v>0</v>
      </c>
      <c r="IA8" s="8">
        <f t="shared" si="100"/>
        <v>0</v>
      </c>
      <c r="IB8" s="8">
        <f t="shared" si="100"/>
        <v>0</v>
      </c>
      <c r="IC8" s="8">
        <f t="shared" si="100"/>
        <v>0</v>
      </c>
      <c r="ID8" s="8">
        <f t="shared" si="100"/>
        <v>0</v>
      </c>
      <c r="IE8" s="8">
        <f t="shared" si="100"/>
        <v>0</v>
      </c>
      <c r="IF8" s="8">
        <f t="shared" si="100"/>
        <v>0</v>
      </c>
      <c r="IG8" s="8">
        <f t="shared" ref="IG8:IV8" si="101">IFERROR(IG5/IG6,0)</f>
        <v>0</v>
      </c>
      <c r="IH8" s="8">
        <f t="shared" si="101"/>
        <v>0</v>
      </c>
      <c r="II8" s="8">
        <f t="shared" si="101"/>
        <v>0</v>
      </c>
      <c r="IJ8" s="8">
        <f t="shared" si="101"/>
        <v>0</v>
      </c>
      <c r="IK8" s="8">
        <f t="shared" si="101"/>
        <v>0</v>
      </c>
      <c r="IL8" s="8">
        <f t="shared" si="101"/>
        <v>0</v>
      </c>
      <c r="IM8" s="8">
        <f t="shared" si="101"/>
        <v>0</v>
      </c>
      <c r="IN8" s="8">
        <f t="shared" si="101"/>
        <v>0</v>
      </c>
      <c r="IO8" s="8">
        <f t="shared" si="101"/>
        <v>0</v>
      </c>
      <c r="IP8" s="8">
        <f t="shared" si="101"/>
        <v>0</v>
      </c>
      <c r="IQ8" s="8">
        <f t="shared" si="101"/>
        <v>0</v>
      </c>
      <c r="IR8" s="8">
        <f t="shared" si="101"/>
        <v>0</v>
      </c>
      <c r="IS8" s="8">
        <f t="shared" si="101"/>
        <v>0</v>
      </c>
      <c r="IT8" s="8">
        <f t="shared" si="101"/>
        <v>0</v>
      </c>
      <c r="IU8" s="8">
        <f t="shared" si="101"/>
        <v>0</v>
      </c>
      <c r="IV8" s="8">
        <f t="shared" si="101"/>
        <v>0</v>
      </c>
      <c r="IW8" s="8" t="e">
        <f t="shared" ref="IW8:JN8" si="102">IW5/(IW6+IW7)</f>
        <v>#DIV/0!</v>
      </c>
      <c r="IX8" s="8" t="e">
        <f t="shared" si="102"/>
        <v>#DIV/0!</v>
      </c>
      <c r="IY8" s="8" t="e">
        <f t="shared" si="102"/>
        <v>#DIV/0!</v>
      </c>
      <c r="IZ8" s="8" t="e">
        <f t="shared" si="102"/>
        <v>#DIV/0!</v>
      </c>
      <c r="JA8" s="8" t="e">
        <f t="shared" si="102"/>
        <v>#DIV/0!</v>
      </c>
      <c r="JB8" s="8" t="e">
        <f t="shared" si="102"/>
        <v>#DIV/0!</v>
      </c>
      <c r="JC8" s="8" t="e">
        <f t="shared" si="102"/>
        <v>#DIV/0!</v>
      </c>
      <c r="JD8" s="8" t="e">
        <f t="shared" si="102"/>
        <v>#DIV/0!</v>
      </c>
      <c r="JE8" s="8" t="e">
        <f t="shared" si="102"/>
        <v>#DIV/0!</v>
      </c>
      <c r="JF8" s="8" t="e">
        <f t="shared" si="102"/>
        <v>#DIV/0!</v>
      </c>
      <c r="JG8" s="8" t="e">
        <f t="shared" si="102"/>
        <v>#DIV/0!</v>
      </c>
      <c r="JH8" s="8" t="e">
        <f t="shared" si="102"/>
        <v>#DIV/0!</v>
      </c>
      <c r="JI8" s="8" t="e">
        <f t="shared" si="102"/>
        <v>#DIV/0!</v>
      </c>
      <c r="JJ8" s="8" t="e">
        <f t="shared" si="102"/>
        <v>#DIV/0!</v>
      </c>
      <c r="JK8" s="8" t="e">
        <f t="shared" si="102"/>
        <v>#DIV/0!</v>
      </c>
      <c r="JL8" s="8" t="e">
        <f t="shared" si="102"/>
        <v>#DIV/0!</v>
      </c>
      <c r="JM8" s="8" t="e">
        <f t="shared" si="102"/>
        <v>#DIV/0!</v>
      </c>
      <c r="JN8" s="8" t="e">
        <f t="shared" si="102"/>
        <v>#DIV/0!</v>
      </c>
      <c r="JO8" s="8" t="e">
        <f t="shared" ref="JO8:LZ8" si="103">JO5/(JO6+JO7)</f>
        <v>#DIV/0!</v>
      </c>
      <c r="JP8" s="8" t="e">
        <f t="shared" si="103"/>
        <v>#DIV/0!</v>
      </c>
      <c r="JQ8" s="8" t="e">
        <f t="shared" si="103"/>
        <v>#DIV/0!</v>
      </c>
      <c r="JR8" s="8" t="e">
        <f t="shared" si="103"/>
        <v>#DIV/0!</v>
      </c>
      <c r="JS8" s="8" t="e">
        <f t="shared" si="103"/>
        <v>#DIV/0!</v>
      </c>
      <c r="JT8" s="8" t="e">
        <f t="shared" si="103"/>
        <v>#DIV/0!</v>
      </c>
      <c r="JU8" s="8" t="e">
        <f t="shared" si="103"/>
        <v>#DIV/0!</v>
      </c>
      <c r="JV8" s="8" t="e">
        <f t="shared" si="103"/>
        <v>#DIV/0!</v>
      </c>
      <c r="JW8" s="8" t="e">
        <f t="shared" si="103"/>
        <v>#DIV/0!</v>
      </c>
      <c r="JX8" s="8" t="e">
        <f t="shared" si="103"/>
        <v>#DIV/0!</v>
      </c>
      <c r="JY8" s="8" t="e">
        <f t="shared" si="103"/>
        <v>#DIV/0!</v>
      </c>
      <c r="JZ8" s="8" t="e">
        <f t="shared" si="103"/>
        <v>#DIV/0!</v>
      </c>
      <c r="KA8" s="8" t="e">
        <f t="shared" si="103"/>
        <v>#DIV/0!</v>
      </c>
      <c r="KB8" s="8" t="e">
        <f t="shared" si="103"/>
        <v>#DIV/0!</v>
      </c>
      <c r="KC8" s="8" t="e">
        <f t="shared" si="103"/>
        <v>#DIV/0!</v>
      </c>
      <c r="KD8" s="8" t="e">
        <f t="shared" si="103"/>
        <v>#DIV/0!</v>
      </c>
      <c r="KE8" s="8" t="e">
        <f t="shared" si="103"/>
        <v>#DIV/0!</v>
      </c>
      <c r="KF8" s="8" t="e">
        <f t="shared" si="103"/>
        <v>#DIV/0!</v>
      </c>
      <c r="KG8" s="8" t="e">
        <f t="shared" si="103"/>
        <v>#DIV/0!</v>
      </c>
      <c r="KH8" s="8" t="e">
        <f t="shared" si="103"/>
        <v>#DIV/0!</v>
      </c>
      <c r="KI8" s="8" t="e">
        <f t="shared" si="103"/>
        <v>#DIV/0!</v>
      </c>
      <c r="KJ8" s="8" t="e">
        <f t="shared" si="103"/>
        <v>#DIV/0!</v>
      </c>
      <c r="KK8" s="8" t="e">
        <f t="shared" si="103"/>
        <v>#DIV/0!</v>
      </c>
      <c r="KL8" s="8" t="e">
        <f t="shared" si="103"/>
        <v>#DIV/0!</v>
      </c>
      <c r="KM8" s="8" t="e">
        <f t="shared" si="103"/>
        <v>#DIV/0!</v>
      </c>
      <c r="KN8" s="8" t="e">
        <f t="shared" si="103"/>
        <v>#DIV/0!</v>
      </c>
      <c r="KO8" s="8" t="e">
        <f t="shared" si="103"/>
        <v>#DIV/0!</v>
      </c>
      <c r="KP8" s="8" t="e">
        <f t="shared" si="103"/>
        <v>#DIV/0!</v>
      </c>
      <c r="KQ8" s="8" t="e">
        <f t="shared" si="103"/>
        <v>#DIV/0!</v>
      </c>
      <c r="KR8" s="8" t="e">
        <f t="shared" si="103"/>
        <v>#DIV/0!</v>
      </c>
      <c r="KS8" s="8" t="e">
        <f t="shared" si="103"/>
        <v>#DIV/0!</v>
      </c>
      <c r="KT8" s="8" t="e">
        <f t="shared" si="103"/>
        <v>#DIV/0!</v>
      </c>
      <c r="KU8" s="8" t="e">
        <f t="shared" si="103"/>
        <v>#DIV/0!</v>
      </c>
      <c r="KV8" s="8" t="e">
        <f t="shared" si="103"/>
        <v>#DIV/0!</v>
      </c>
      <c r="KW8" s="8" t="e">
        <f t="shared" si="103"/>
        <v>#DIV/0!</v>
      </c>
      <c r="KX8" s="8" t="e">
        <f t="shared" si="103"/>
        <v>#DIV/0!</v>
      </c>
      <c r="KY8" s="8" t="e">
        <f t="shared" si="103"/>
        <v>#DIV/0!</v>
      </c>
      <c r="KZ8" s="8" t="e">
        <f t="shared" si="103"/>
        <v>#DIV/0!</v>
      </c>
      <c r="LA8" s="8" t="e">
        <f t="shared" si="103"/>
        <v>#DIV/0!</v>
      </c>
      <c r="LB8" s="8" t="e">
        <f t="shared" si="103"/>
        <v>#DIV/0!</v>
      </c>
      <c r="LC8" s="8" t="e">
        <f t="shared" si="103"/>
        <v>#DIV/0!</v>
      </c>
      <c r="LD8" s="8" t="e">
        <f t="shared" si="103"/>
        <v>#DIV/0!</v>
      </c>
      <c r="LE8" s="8" t="e">
        <f t="shared" si="103"/>
        <v>#DIV/0!</v>
      </c>
      <c r="LF8" s="8" t="e">
        <f t="shared" si="103"/>
        <v>#DIV/0!</v>
      </c>
      <c r="LG8" s="8" t="e">
        <f t="shared" si="103"/>
        <v>#DIV/0!</v>
      </c>
      <c r="LH8" s="8" t="e">
        <f t="shared" si="103"/>
        <v>#DIV/0!</v>
      </c>
      <c r="LI8" s="8" t="e">
        <f t="shared" si="103"/>
        <v>#DIV/0!</v>
      </c>
      <c r="LJ8" s="8" t="e">
        <f t="shared" si="103"/>
        <v>#DIV/0!</v>
      </c>
      <c r="LK8" s="8" t="e">
        <f t="shared" si="103"/>
        <v>#DIV/0!</v>
      </c>
      <c r="LL8" s="8" t="e">
        <f t="shared" si="103"/>
        <v>#DIV/0!</v>
      </c>
      <c r="LM8" s="8" t="e">
        <f t="shared" si="103"/>
        <v>#DIV/0!</v>
      </c>
      <c r="LN8" s="8" t="e">
        <f t="shared" si="103"/>
        <v>#DIV/0!</v>
      </c>
      <c r="LO8" s="8" t="e">
        <f t="shared" si="103"/>
        <v>#DIV/0!</v>
      </c>
      <c r="LP8" s="8" t="e">
        <f t="shared" si="103"/>
        <v>#DIV/0!</v>
      </c>
      <c r="LQ8" s="8" t="e">
        <f t="shared" si="103"/>
        <v>#DIV/0!</v>
      </c>
      <c r="LR8" s="8" t="e">
        <f t="shared" si="103"/>
        <v>#DIV/0!</v>
      </c>
      <c r="LS8" s="8" t="e">
        <f t="shared" si="103"/>
        <v>#DIV/0!</v>
      </c>
      <c r="LT8" s="8" t="e">
        <f t="shared" si="103"/>
        <v>#DIV/0!</v>
      </c>
      <c r="LU8" s="8" t="e">
        <f t="shared" si="103"/>
        <v>#DIV/0!</v>
      </c>
      <c r="LV8" s="8" t="e">
        <f t="shared" si="103"/>
        <v>#DIV/0!</v>
      </c>
      <c r="LW8" s="8" t="e">
        <f t="shared" si="103"/>
        <v>#DIV/0!</v>
      </c>
      <c r="LX8" s="8" t="e">
        <f t="shared" si="103"/>
        <v>#DIV/0!</v>
      </c>
      <c r="LY8" s="8" t="e">
        <f t="shared" si="103"/>
        <v>#DIV/0!</v>
      </c>
      <c r="LZ8" s="8" t="e">
        <f t="shared" si="103"/>
        <v>#DIV/0!</v>
      </c>
      <c r="MA8" s="8" t="e">
        <f t="shared" ref="MA8:OL8" si="104">MA5/(MA6+MA7)</f>
        <v>#DIV/0!</v>
      </c>
      <c r="MB8" s="8" t="e">
        <f t="shared" si="104"/>
        <v>#DIV/0!</v>
      </c>
      <c r="MC8" s="8" t="e">
        <f t="shared" si="104"/>
        <v>#DIV/0!</v>
      </c>
      <c r="MD8" s="8" t="e">
        <f t="shared" si="104"/>
        <v>#DIV/0!</v>
      </c>
      <c r="ME8" s="8" t="e">
        <f t="shared" si="104"/>
        <v>#DIV/0!</v>
      </c>
      <c r="MF8" s="8" t="e">
        <f t="shared" si="104"/>
        <v>#DIV/0!</v>
      </c>
      <c r="MG8" s="8" t="e">
        <f t="shared" si="104"/>
        <v>#DIV/0!</v>
      </c>
      <c r="MH8" s="8" t="e">
        <f t="shared" si="104"/>
        <v>#DIV/0!</v>
      </c>
      <c r="MI8" s="8" t="e">
        <f t="shared" si="104"/>
        <v>#DIV/0!</v>
      </c>
      <c r="MJ8" s="8" t="e">
        <f t="shared" si="104"/>
        <v>#DIV/0!</v>
      </c>
      <c r="MK8" s="8" t="e">
        <f t="shared" si="104"/>
        <v>#DIV/0!</v>
      </c>
      <c r="ML8" s="8" t="e">
        <f t="shared" si="104"/>
        <v>#DIV/0!</v>
      </c>
      <c r="MM8" s="8" t="e">
        <f t="shared" si="104"/>
        <v>#DIV/0!</v>
      </c>
      <c r="MN8" s="8" t="e">
        <f t="shared" si="104"/>
        <v>#DIV/0!</v>
      </c>
      <c r="MO8" s="8" t="e">
        <f t="shared" si="104"/>
        <v>#DIV/0!</v>
      </c>
      <c r="MP8" s="8" t="e">
        <f t="shared" si="104"/>
        <v>#DIV/0!</v>
      </c>
      <c r="MQ8" s="8" t="e">
        <f t="shared" si="104"/>
        <v>#DIV/0!</v>
      </c>
      <c r="MR8" s="8" t="e">
        <f t="shared" si="104"/>
        <v>#DIV/0!</v>
      </c>
      <c r="MS8" s="8" t="e">
        <f t="shared" si="104"/>
        <v>#DIV/0!</v>
      </c>
      <c r="MT8" s="8" t="e">
        <f t="shared" si="104"/>
        <v>#DIV/0!</v>
      </c>
      <c r="MU8" s="8" t="e">
        <f t="shared" si="104"/>
        <v>#DIV/0!</v>
      </c>
      <c r="MV8" s="8" t="e">
        <f t="shared" si="104"/>
        <v>#DIV/0!</v>
      </c>
      <c r="MW8" s="8" t="e">
        <f t="shared" si="104"/>
        <v>#DIV/0!</v>
      </c>
      <c r="MX8" s="8" t="e">
        <f t="shared" si="104"/>
        <v>#DIV/0!</v>
      </c>
      <c r="MY8" s="8" t="e">
        <f t="shared" si="104"/>
        <v>#DIV/0!</v>
      </c>
      <c r="MZ8" s="8" t="e">
        <f t="shared" si="104"/>
        <v>#DIV/0!</v>
      </c>
      <c r="NA8" s="8" t="e">
        <f t="shared" si="104"/>
        <v>#DIV/0!</v>
      </c>
      <c r="NB8" s="8" t="e">
        <f t="shared" si="104"/>
        <v>#DIV/0!</v>
      </c>
      <c r="NC8" s="8" t="e">
        <f t="shared" si="104"/>
        <v>#DIV/0!</v>
      </c>
      <c r="ND8" s="8" t="e">
        <f t="shared" si="104"/>
        <v>#DIV/0!</v>
      </c>
      <c r="NE8" s="8" t="e">
        <f t="shared" si="104"/>
        <v>#DIV/0!</v>
      </c>
      <c r="NF8" s="8" t="e">
        <f t="shared" si="104"/>
        <v>#DIV/0!</v>
      </c>
      <c r="NG8" s="8" t="e">
        <f t="shared" si="104"/>
        <v>#DIV/0!</v>
      </c>
      <c r="NH8" s="8" t="e">
        <f t="shared" si="104"/>
        <v>#DIV/0!</v>
      </c>
      <c r="NI8" s="8" t="e">
        <f t="shared" si="104"/>
        <v>#DIV/0!</v>
      </c>
      <c r="NJ8" s="8" t="e">
        <f t="shared" si="104"/>
        <v>#DIV/0!</v>
      </c>
      <c r="NK8" s="8" t="e">
        <f t="shared" si="104"/>
        <v>#DIV/0!</v>
      </c>
      <c r="NL8" s="8" t="e">
        <f t="shared" si="104"/>
        <v>#DIV/0!</v>
      </c>
      <c r="NM8" s="8" t="e">
        <f t="shared" si="104"/>
        <v>#DIV/0!</v>
      </c>
      <c r="NN8" s="8" t="e">
        <f t="shared" si="104"/>
        <v>#DIV/0!</v>
      </c>
      <c r="NO8" s="8" t="e">
        <f t="shared" si="104"/>
        <v>#DIV/0!</v>
      </c>
      <c r="NP8" s="8" t="e">
        <f t="shared" si="104"/>
        <v>#DIV/0!</v>
      </c>
      <c r="NQ8" s="8" t="e">
        <f t="shared" si="104"/>
        <v>#DIV/0!</v>
      </c>
      <c r="NR8" s="8" t="e">
        <f t="shared" si="104"/>
        <v>#DIV/0!</v>
      </c>
      <c r="NS8" s="8" t="e">
        <f t="shared" si="104"/>
        <v>#DIV/0!</v>
      </c>
      <c r="NT8" s="8" t="e">
        <f t="shared" si="104"/>
        <v>#DIV/0!</v>
      </c>
      <c r="NU8" s="8" t="e">
        <f t="shared" si="104"/>
        <v>#DIV/0!</v>
      </c>
      <c r="NV8" s="8" t="e">
        <f t="shared" si="104"/>
        <v>#DIV/0!</v>
      </c>
      <c r="NW8" s="8" t="e">
        <f t="shared" si="104"/>
        <v>#DIV/0!</v>
      </c>
      <c r="NX8" s="8" t="e">
        <f t="shared" si="104"/>
        <v>#DIV/0!</v>
      </c>
      <c r="NY8" s="8" t="e">
        <f t="shared" si="104"/>
        <v>#DIV/0!</v>
      </c>
      <c r="NZ8" s="8" t="e">
        <f t="shared" si="104"/>
        <v>#DIV/0!</v>
      </c>
      <c r="OA8" s="8" t="e">
        <f t="shared" si="104"/>
        <v>#DIV/0!</v>
      </c>
      <c r="OB8" s="8" t="e">
        <f t="shared" si="104"/>
        <v>#DIV/0!</v>
      </c>
      <c r="OC8" s="8" t="e">
        <f t="shared" si="104"/>
        <v>#DIV/0!</v>
      </c>
      <c r="OD8" s="8" t="e">
        <f t="shared" si="104"/>
        <v>#DIV/0!</v>
      </c>
      <c r="OE8" s="8" t="e">
        <f t="shared" si="104"/>
        <v>#DIV/0!</v>
      </c>
      <c r="OF8" s="8" t="e">
        <f t="shared" si="104"/>
        <v>#DIV/0!</v>
      </c>
      <c r="OG8" s="8" t="e">
        <f t="shared" si="104"/>
        <v>#DIV/0!</v>
      </c>
      <c r="OH8" s="8" t="e">
        <f t="shared" si="104"/>
        <v>#DIV/0!</v>
      </c>
      <c r="OI8" s="8" t="e">
        <f t="shared" si="104"/>
        <v>#DIV/0!</v>
      </c>
      <c r="OJ8" s="8" t="e">
        <f t="shared" si="104"/>
        <v>#DIV/0!</v>
      </c>
      <c r="OK8" s="8" t="e">
        <f t="shared" si="104"/>
        <v>#DIV/0!</v>
      </c>
      <c r="OL8" s="8" t="e">
        <f t="shared" si="104"/>
        <v>#DIV/0!</v>
      </c>
      <c r="OM8" s="8" t="e">
        <f t="shared" ref="OM8:PR8" si="105">OM5/(OM6+OM7)</f>
        <v>#DIV/0!</v>
      </c>
      <c r="ON8" s="8" t="e">
        <f t="shared" si="105"/>
        <v>#DIV/0!</v>
      </c>
      <c r="OO8" s="8" t="e">
        <f t="shared" si="105"/>
        <v>#DIV/0!</v>
      </c>
      <c r="OP8" s="8" t="e">
        <f t="shared" si="105"/>
        <v>#DIV/0!</v>
      </c>
      <c r="OQ8" s="8" t="e">
        <f t="shared" si="105"/>
        <v>#DIV/0!</v>
      </c>
      <c r="OR8" s="8" t="e">
        <f t="shared" si="105"/>
        <v>#DIV/0!</v>
      </c>
      <c r="OS8" s="8" t="e">
        <f t="shared" si="105"/>
        <v>#DIV/0!</v>
      </c>
      <c r="OT8" s="8" t="e">
        <f t="shared" si="105"/>
        <v>#DIV/0!</v>
      </c>
      <c r="OU8" s="8" t="e">
        <f t="shared" si="105"/>
        <v>#DIV/0!</v>
      </c>
      <c r="OV8" s="8" t="e">
        <f t="shared" si="105"/>
        <v>#DIV/0!</v>
      </c>
      <c r="OW8" s="8" t="e">
        <f t="shared" si="105"/>
        <v>#DIV/0!</v>
      </c>
      <c r="OX8" s="8" t="e">
        <f t="shared" si="105"/>
        <v>#DIV/0!</v>
      </c>
      <c r="OY8" s="8" t="e">
        <f t="shared" si="105"/>
        <v>#DIV/0!</v>
      </c>
      <c r="OZ8" s="8" t="e">
        <f t="shared" si="105"/>
        <v>#DIV/0!</v>
      </c>
      <c r="PA8" s="8" t="e">
        <f t="shared" si="105"/>
        <v>#DIV/0!</v>
      </c>
      <c r="PB8" s="8" t="e">
        <f t="shared" si="105"/>
        <v>#DIV/0!</v>
      </c>
      <c r="PC8" s="8" t="e">
        <f t="shared" si="105"/>
        <v>#DIV/0!</v>
      </c>
      <c r="PD8" s="8" t="e">
        <f t="shared" si="105"/>
        <v>#DIV/0!</v>
      </c>
      <c r="PE8" s="8" t="e">
        <f t="shared" si="105"/>
        <v>#DIV/0!</v>
      </c>
      <c r="PF8" s="8" t="e">
        <f t="shared" si="105"/>
        <v>#DIV/0!</v>
      </c>
      <c r="PG8" s="8" t="e">
        <f t="shared" si="105"/>
        <v>#DIV/0!</v>
      </c>
      <c r="PH8" s="8" t="e">
        <f t="shared" si="105"/>
        <v>#DIV/0!</v>
      </c>
      <c r="PI8" s="8" t="e">
        <f t="shared" si="105"/>
        <v>#DIV/0!</v>
      </c>
      <c r="PJ8" s="8" t="e">
        <f t="shared" si="105"/>
        <v>#DIV/0!</v>
      </c>
      <c r="PK8" s="8" t="e">
        <f t="shared" si="105"/>
        <v>#DIV/0!</v>
      </c>
      <c r="PL8" s="8" t="e">
        <f t="shared" si="105"/>
        <v>#DIV/0!</v>
      </c>
      <c r="PM8" s="8" t="e">
        <f t="shared" si="105"/>
        <v>#DIV/0!</v>
      </c>
      <c r="PN8" s="8" t="e">
        <f t="shared" si="105"/>
        <v>#DIV/0!</v>
      </c>
      <c r="PO8" s="8" t="e">
        <f t="shared" si="105"/>
        <v>#DIV/0!</v>
      </c>
      <c r="PP8" s="8" t="e">
        <f t="shared" si="105"/>
        <v>#DIV/0!</v>
      </c>
      <c r="PQ8" s="8" t="e">
        <f t="shared" si="105"/>
        <v>#DIV/0!</v>
      </c>
      <c r="PR8" s="8" t="e">
        <f t="shared" si="105"/>
        <v>#DIV/0!</v>
      </c>
    </row>
    <row r="9" spans="1:736" s="158" customFormat="1" ht="15">
      <c r="A9" s="160" t="s">
        <v>51</v>
      </c>
      <c r="B9" s="160" t="e">
        <f>Outbound!#REF!</f>
        <v>#REF!</v>
      </c>
      <c r="C9" s="160" t="e">
        <f>Outbound!#REF!</f>
        <v>#REF!</v>
      </c>
      <c r="D9" s="160" t="e">
        <f>Outbound!#REF!</f>
        <v>#REF!</v>
      </c>
      <c r="E9" s="160" t="e">
        <f>Outbound!#REF!</f>
        <v>#REF!</v>
      </c>
      <c r="F9" s="160" t="e">
        <f>Outbound!#REF!</f>
        <v>#REF!</v>
      </c>
      <c r="G9" s="160" t="e">
        <f>Outbound!#REF!</f>
        <v>#REF!</v>
      </c>
      <c r="H9" s="160" t="e">
        <f>Outbound!#REF!</f>
        <v>#REF!</v>
      </c>
      <c r="I9" s="160" t="e">
        <f>Outbound!#REF!</f>
        <v>#REF!</v>
      </c>
      <c r="J9" s="160" t="e">
        <f>Outbound!#REF!</f>
        <v>#REF!</v>
      </c>
      <c r="K9" s="160" t="e">
        <f>Outbound!#REF!</f>
        <v>#REF!</v>
      </c>
      <c r="L9" s="160" t="e">
        <f>Outbound!#REF!</f>
        <v>#REF!</v>
      </c>
      <c r="M9" s="160" t="e">
        <f>Outbound!#REF!</f>
        <v>#REF!</v>
      </c>
      <c r="N9" s="160" t="e">
        <f>Outbound!#REF!</f>
        <v>#REF!</v>
      </c>
      <c r="O9" s="160" t="e">
        <f>Outbound!#REF!</f>
        <v>#REF!</v>
      </c>
      <c r="P9" s="160" t="e">
        <f>Outbound!#REF!</f>
        <v>#REF!</v>
      </c>
      <c r="Q9" s="160" t="e">
        <f>Outbound!#REF!</f>
        <v>#REF!</v>
      </c>
      <c r="R9" s="160" t="e">
        <f>Outbound!#REF!</f>
        <v>#REF!</v>
      </c>
      <c r="S9" s="160" t="e">
        <f>Outbound!#REF!</f>
        <v>#REF!</v>
      </c>
      <c r="T9" s="160" t="e">
        <f>Outbound!#REF!</f>
        <v>#REF!</v>
      </c>
      <c r="U9" s="160" t="e">
        <f>Outbound!#REF!</f>
        <v>#REF!</v>
      </c>
      <c r="V9" s="160" t="e">
        <f>Outbound!#REF!</f>
        <v>#REF!</v>
      </c>
      <c r="W9" s="160" t="e">
        <f>Outbound!#REF!</f>
        <v>#REF!</v>
      </c>
      <c r="X9" s="160" t="e">
        <f>Outbound!#REF!</f>
        <v>#REF!</v>
      </c>
      <c r="Y9" s="160" t="e">
        <f>Outbound!#REF!</f>
        <v>#REF!</v>
      </c>
      <c r="Z9" s="160" t="e">
        <f>Outbound!#REF!</f>
        <v>#REF!</v>
      </c>
      <c r="AA9" s="160" t="e">
        <f>Outbound!#REF!</f>
        <v>#REF!</v>
      </c>
      <c r="AB9" s="160" t="e">
        <f>Outbound!#REF!</f>
        <v>#REF!</v>
      </c>
      <c r="AC9" s="160" t="e">
        <f>Outbound!#REF!</f>
        <v>#REF!</v>
      </c>
      <c r="AD9" s="160" t="e">
        <f>Outbound!#REF!</f>
        <v>#REF!</v>
      </c>
      <c r="AE9" s="160" t="e">
        <f>Outbound!#REF!</f>
        <v>#REF!</v>
      </c>
      <c r="AF9" s="160" t="e">
        <f>Outbound!#REF!</f>
        <v>#REF!</v>
      </c>
      <c r="AG9" s="160" t="e">
        <f>Outbound!#REF!</f>
        <v>#REF!</v>
      </c>
      <c r="AH9" s="160" t="e">
        <f>Outbound!#REF!</f>
        <v>#REF!</v>
      </c>
      <c r="AI9" s="160" t="e">
        <f>Outbound!#REF!</f>
        <v>#REF!</v>
      </c>
      <c r="AJ9" s="160" t="e">
        <f>Outbound!#REF!</f>
        <v>#REF!</v>
      </c>
      <c r="AK9" s="160" t="e">
        <f>Outbound!#REF!</f>
        <v>#REF!</v>
      </c>
      <c r="AL9" s="160" t="e">
        <f>Outbound!#REF!</f>
        <v>#REF!</v>
      </c>
      <c r="AM9" s="160" t="e">
        <f>Outbound!#REF!</f>
        <v>#REF!</v>
      </c>
      <c r="AN9" s="160" t="e">
        <f>Outbound!#REF!</f>
        <v>#REF!</v>
      </c>
      <c r="AO9" s="160" t="e">
        <f>Outbound!#REF!</f>
        <v>#REF!</v>
      </c>
      <c r="AP9" s="160" t="e">
        <f>Outbound!#REF!</f>
        <v>#REF!</v>
      </c>
      <c r="AQ9" s="160" t="e">
        <f>Outbound!#REF!</f>
        <v>#REF!</v>
      </c>
      <c r="AR9" s="160" t="e">
        <f>Outbound!#REF!</f>
        <v>#REF!</v>
      </c>
      <c r="AS9" s="160" t="e">
        <f>Outbound!#REF!</f>
        <v>#REF!</v>
      </c>
      <c r="AT9" s="160" t="e">
        <f>Outbound!#REF!</f>
        <v>#REF!</v>
      </c>
      <c r="AU9" s="160" t="e">
        <f>Outbound!#REF!</f>
        <v>#REF!</v>
      </c>
      <c r="AV9" s="160" t="e">
        <f>Outbound!#REF!</f>
        <v>#REF!</v>
      </c>
      <c r="AW9" s="160" t="e">
        <f>Outbound!#REF!</f>
        <v>#REF!</v>
      </c>
      <c r="AX9" s="160" t="e">
        <f>Outbound!#REF!</f>
        <v>#REF!</v>
      </c>
      <c r="AY9" s="160" t="e">
        <f>Outbound!#REF!</f>
        <v>#REF!</v>
      </c>
      <c r="AZ9" s="160" t="e">
        <f>Outbound!#REF!</f>
        <v>#REF!</v>
      </c>
      <c r="BA9" s="160" t="e">
        <f>Outbound!#REF!</f>
        <v>#REF!</v>
      </c>
      <c r="BB9" s="160" t="e">
        <f>Outbound!#REF!</f>
        <v>#REF!</v>
      </c>
      <c r="BC9" s="160" t="e">
        <f>Outbound!#REF!</f>
        <v>#REF!</v>
      </c>
      <c r="BD9" s="160" t="e">
        <f>Outbound!#REF!</f>
        <v>#REF!</v>
      </c>
      <c r="BE9" s="160" t="e">
        <f>Outbound!#REF!</f>
        <v>#REF!</v>
      </c>
      <c r="BF9" s="160" t="e">
        <f>Outbound!#REF!</f>
        <v>#REF!</v>
      </c>
      <c r="BG9" s="160" t="e">
        <f>Outbound!#REF!</f>
        <v>#REF!</v>
      </c>
      <c r="BH9" s="160" t="e">
        <f>Outbound!#REF!</f>
        <v>#REF!</v>
      </c>
      <c r="BI9" s="160" t="e">
        <f>Outbound!#REF!</f>
        <v>#REF!</v>
      </c>
      <c r="BJ9" s="160" t="e">
        <f>Outbound!#REF!</f>
        <v>#REF!</v>
      </c>
      <c r="BK9" s="160" t="e">
        <f>Outbound!#REF!</f>
        <v>#REF!</v>
      </c>
      <c r="BL9" s="160" t="e">
        <f>Outbound!#REF!</f>
        <v>#REF!</v>
      </c>
      <c r="BM9" s="160" t="e">
        <f>Outbound!#REF!</f>
        <v>#REF!</v>
      </c>
      <c r="BN9" s="160" t="e">
        <f>Outbound!#REF!</f>
        <v>#REF!</v>
      </c>
      <c r="BO9" s="160" t="e">
        <f>Outbound!#REF!</f>
        <v>#REF!</v>
      </c>
      <c r="BP9" s="160" t="e">
        <f>Outbound!#REF!</f>
        <v>#REF!</v>
      </c>
      <c r="BQ9" s="160" t="e">
        <f>Outbound!#REF!</f>
        <v>#REF!</v>
      </c>
      <c r="BR9" s="160" t="e">
        <f>Outbound!#REF!</f>
        <v>#REF!</v>
      </c>
      <c r="BS9" s="160" t="e">
        <f>Outbound!#REF!</f>
        <v>#REF!</v>
      </c>
      <c r="BT9" s="160" t="e">
        <f>Outbound!#REF!</f>
        <v>#REF!</v>
      </c>
      <c r="BU9" s="160" t="e">
        <f>Outbound!#REF!</f>
        <v>#REF!</v>
      </c>
      <c r="BV9" s="160" t="e">
        <f>Outbound!#REF!</f>
        <v>#REF!</v>
      </c>
      <c r="BW9" s="160" t="e">
        <f>Outbound!#REF!</f>
        <v>#REF!</v>
      </c>
      <c r="BX9" s="160" t="e">
        <f>Outbound!#REF!</f>
        <v>#REF!</v>
      </c>
      <c r="BY9" s="160" t="e">
        <f>Outbound!#REF!</f>
        <v>#REF!</v>
      </c>
      <c r="BZ9" s="160" t="e">
        <f>Outbound!#REF!</f>
        <v>#REF!</v>
      </c>
      <c r="CA9" s="160" t="e">
        <f>Outbound!#REF!</f>
        <v>#REF!</v>
      </c>
      <c r="CB9" s="160" t="e">
        <f>Outbound!#REF!</f>
        <v>#REF!</v>
      </c>
      <c r="CC9" s="160" t="e">
        <f>Outbound!#REF!</f>
        <v>#REF!</v>
      </c>
      <c r="CD9" s="160" t="e">
        <f>Outbound!#REF!</f>
        <v>#REF!</v>
      </c>
      <c r="CE9" s="160" t="e">
        <f>Outbound!#REF!</f>
        <v>#REF!</v>
      </c>
      <c r="CF9" s="160" t="e">
        <f>Outbound!#REF!</f>
        <v>#REF!</v>
      </c>
      <c r="CG9" s="160" t="e">
        <f>Outbound!#REF!</f>
        <v>#REF!</v>
      </c>
      <c r="CH9" s="160" t="e">
        <f>Outbound!#REF!</f>
        <v>#REF!</v>
      </c>
      <c r="CI9" s="160" t="e">
        <f>Outbound!#REF!</f>
        <v>#REF!</v>
      </c>
      <c r="CJ9" s="160" t="e">
        <f>Outbound!#REF!</f>
        <v>#REF!</v>
      </c>
      <c r="CK9" s="160" t="e">
        <f>Outbound!#REF!</f>
        <v>#REF!</v>
      </c>
      <c r="CL9" s="160" t="e">
        <f>Outbound!#REF!</f>
        <v>#REF!</v>
      </c>
      <c r="CM9" s="160" t="e">
        <f>Outbound!#REF!</f>
        <v>#REF!</v>
      </c>
      <c r="CN9" s="160" t="e">
        <f>Outbound!#REF!</f>
        <v>#REF!</v>
      </c>
      <c r="CO9" s="160">
        <f>Outbound!B12</f>
        <v>2092</v>
      </c>
      <c r="CP9" s="160">
        <f>Outbound!C12</f>
        <v>2448</v>
      </c>
      <c r="CQ9" s="160">
        <f>Outbound!D12</f>
        <v>2924</v>
      </c>
      <c r="CR9" s="160">
        <f>Outbound!E12</f>
        <v>2527</v>
      </c>
      <c r="CS9" s="160">
        <f>Outbound!F12</f>
        <v>2656</v>
      </c>
      <c r="CT9" s="160">
        <f>Outbound!G12</f>
        <v>1452</v>
      </c>
      <c r="CU9" s="160">
        <f>Outbound!H12</f>
        <v>1677</v>
      </c>
      <c r="CV9" s="160">
        <f>Outbound!I12</f>
        <v>3704</v>
      </c>
      <c r="CW9" s="160">
        <f>Outbound!J12</f>
        <v>2869</v>
      </c>
      <c r="CX9" s="160">
        <f>Outbound!K12</f>
        <v>2220</v>
      </c>
      <c r="CY9" s="160">
        <f>Outbound!L12</f>
        <v>2194</v>
      </c>
      <c r="CZ9" s="160">
        <f>Outbound!M12</f>
        <v>1721</v>
      </c>
      <c r="DA9" s="160">
        <f>Outbound!N12</f>
        <v>1832</v>
      </c>
      <c r="DB9" s="160">
        <f>Outbound!O12</f>
        <v>2195</v>
      </c>
      <c r="DC9" s="160">
        <f>Outbound!P12</f>
        <v>4875</v>
      </c>
      <c r="DD9" s="160">
        <f>Outbound!Q12</f>
        <v>6419</v>
      </c>
      <c r="DE9" s="160">
        <f>Outbound!R12</f>
        <v>4585</v>
      </c>
      <c r="DF9" s="160">
        <f>Outbound!S12</f>
        <v>0</v>
      </c>
      <c r="DG9" s="160">
        <f>Outbound!T12</f>
        <v>4600</v>
      </c>
      <c r="DH9" s="160">
        <f>Outbound!U12</f>
        <v>1999</v>
      </c>
      <c r="DI9" s="160">
        <f>Outbound!V12</f>
        <v>2165</v>
      </c>
      <c r="DJ9" s="160">
        <f>Outbound!W12</f>
        <v>4806</v>
      </c>
      <c r="DK9" s="160">
        <f>Outbound!X12</f>
        <v>5019</v>
      </c>
      <c r="DL9" s="160">
        <f>Outbound!Y12</f>
        <v>2607</v>
      </c>
      <c r="DM9" s="160">
        <f>Outbound!Z12</f>
        <v>2572</v>
      </c>
      <c r="DN9" s="160">
        <f>Outbound!AA12</f>
        <v>2531</v>
      </c>
      <c r="DO9" s="160">
        <f>Outbound!AB12</f>
        <v>1309</v>
      </c>
      <c r="DP9" s="160">
        <f>Outbound!AC12</f>
        <v>1875</v>
      </c>
      <c r="DQ9" s="160">
        <f>Outbound!AD12</f>
        <v>4298</v>
      </c>
      <c r="DR9" s="160">
        <f>Outbound!AE12</f>
        <v>5563</v>
      </c>
      <c r="DS9" s="160">
        <f>Outbound!AF12</f>
        <v>2727</v>
      </c>
      <c r="DT9" s="160">
        <f>Outbound!AG12</f>
        <v>2429</v>
      </c>
      <c r="DU9" s="160">
        <f>Outbound!AH12</f>
        <v>2653</v>
      </c>
      <c r="DV9" s="160">
        <f>Outbound!AI12</f>
        <v>1394</v>
      </c>
      <c r="DW9" s="160">
        <f>Outbound!AJ12</f>
        <v>2259</v>
      </c>
      <c r="DX9" s="160">
        <f>Outbound!AK12</f>
        <v>4418</v>
      </c>
      <c r="DY9" s="160">
        <f>Outbound!AL12</f>
        <v>3115</v>
      </c>
      <c r="DZ9" s="160">
        <f>Outbound!AM12</f>
        <v>3044</v>
      </c>
      <c r="EA9" s="160">
        <f>Outbound!AN12</f>
        <v>3070</v>
      </c>
      <c r="EB9" s="160">
        <f>Outbound!AO12</f>
        <v>2937</v>
      </c>
      <c r="EC9" s="160">
        <f>Outbound!AP12</f>
        <v>2643</v>
      </c>
      <c r="ED9" s="160">
        <f>Outbound!AQ12</f>
        <v>3152</v>
      </c>
      <c r="EE9" s="160">
        <f>Outbound!AR12</f>
        <v>5570</v>
      </c>
      <c r="EF9" s="160">
        <f>Outbound!AS12</f>
        <v>6292</v>
      </c>
      <c r="EG9" s="160">
        <f>Outbound!AT12</f>
        <v>3305</v>
      </c>
      <c r="EH9" s="160">
        <f>Outbound!AU12</f>
        <v>3379</v>
      </c>
      <c r="EI9" s="160">
        <f>Outbound!AV12</f>
        <v>2567</v>
      </c>
      <c r="EJ9" s="160">
        <f>Outbound!AW12</f>
        <v>1741</v>
      </c>
      <c r="EK9" s="160">
        <f>Outbound!AX12</f>
        <v>3563</v>
      </c>
      <c r="EL9" s="160">
        <f>Outbound!AY12</f>
        <v>4657</v>
      </c>
      <c r="EM9" s="160">
        <f>Outbound!AZ12</f>
        <v>6160</v>
      </c>
      <c r="EN9" s="160">
        <f>Outbound!BA12</f>
        <v>4529</v>
      </c>
      <c r="EO9" s="160">
        <f>Outbound!BB12</f>
        <v>4580</v>
      </c>
      <c r="EP9" s="160">
        <f>Outbound!BC12</f>
        <v>4283</v>
      </c>
      <c r="EQ9" s="160">
        <f>Outbound!BD12</f>
        <v>1836</v>
      </c>
      <c r="ER9" s="160">
        <f>Outbound!BE12</f>
        <v>2557</v>
      </c>
      <c r="ES9" s="160">
        <f>Outbound!BF12</f>
        <v>3714</v>
      </c>
      <c r="ET9" s="160">
        <f>Outbound!BG12</f>
        <v>4889</v>
      </c>
      <c r="EU9" s="160">
        <f>Outbound!BH12</f>
        <v>3456</v>
      </c>
      <c r="EV9" s="160">
        <f>Outbound!BI12</f>
        <v>2245</v>
      </c>
      <c r="EW9" s="160">
        <f>Outbound!BJ12</f>
        <v>3262</v>
      </c>
      <c r="EX9" s="160">
        <f>Outbound!BK12</f>
        <v>2126</v>
      </c>
      <c r="EY9" s="160">
        <f>Outbound!BL12</f>
        <v>3436</v>
      </c>
      <c r="EZ9" s="160">
        <f>Outbound!BM12</f>
        <v>4671</v>
      </c>
      <c r="FA9" s="160">
        <f>Outbound!BN12</f>
        <v>5626</v>
      </c>
      <c r="FB9" s="160">
        <f>Outbound!BO12</f>
        <v>4106</v>
      </c>
      <c r="FC9" s="160">
        <f>Outbound!BP12</f>
        <v>3825</v>
      </c>
      <c r="FD9" s="160">
        <f>Outbound!BQ12</f>
        <v>3165</v>
      </c>
      <c r="FE9" s="160">
        <f>Outbound!BR12</f>
        <v>1485</v>
      </c>
      <c r="FF9" s="160">
        <f>Outbound!BS12</f>
        <v>3100</v>
      </c>
      <c r="FG9" s="160">
        <f>Outbound!BT12</f>
        <v>3996</v>
      </c>
      <c r="FH9" s="160">
        <f>Outbound!BU12</f>
        <v>4107</v>
      </c>
      <c r="FI9" s="160">
        <f>Outbound!BV12</f>
        <v>2865</v>
      </c>
      <c r="FJ9" s="160">
        <f>Outbound!BW12</f>
        <v>2628</v>
      </c>
      <c r="FK9" s="160">
        <f>Outbound!BX12</f>
        <v>2209</v>
      </c>
      <c r="FL9" s="160">
        <f>Outbound!BY12</f>
        <v>1077</v>
      </c>
      <c r="FM9" s="160">
        <f>Outbound!BZ12</f>
        <v>2200</v>
      </c>
      <c r="FN9" s="160">
        <f>Outbound!CA12</f>
        <v>0</v>
      </c>
      <c r="FO9" s="160">
        <f>Outbound!CB12</f>
        <v>5807</v>
      </c>
      <c r="FP9" s="160">
        <f>Outbound!CC12</f>
        <v>2680</v>
      </c>
      <c r="FQ9" s="160">
        <f>Outbound!CD12</f>
        <v>3871</v>
      </c>
      <c r="FR9" s="160">
        <f>Outbound!CE12</f>
        <v>5505</v>
      </c>
      <c r="FS9" s="160">
        <f>Outbound!CF12</f>
        <v>5748</v>
      </c>
      <c r="FT9" s="160">
        <f>Outbound!CG12</f>
        <v>2839</v>
      </c>
      <c r="FU9" s="160">
        <f>Outbound!CH12</f>
        <v>5251</v>
      </c>
      <c r="FV9" s="160">
        <f>Outbound!CI12</f>
        <v>7214</v>
      </c>
      <c r="FW9" s="160">
        <f>Outbound!CJ12</f>
        <v>4666</v>
      </c>
      <c r="FX9" s="160">
        <f>Outbound!CK12</f>
        <v>4371</v>
      </c>
      <c r="FY9" s="160">
        <f>Outbound!CL12</f>
        <v>6397</v>
      </c>
      <c r="FZ9" s="160">
        <f>Outbound!CM12</f>
        <v>4253</v>
      </c>
      <c r="GA9" s="160">
        <f>Outbound!CN12</f>
        <v>3094</v>
      </c>
      <c r="GB9" s="160">
        <f>Outbound!CO12</f>
        <v>5584</v>
      </c>
      <c r="GC9" s="160">
        <f>Outbound!CP12</f>
        <v>7247</v>
      </c>
      <c r="GD9" s="160">
        <f>Outbound!CQ12</f>
        <v>5974</v>
      </c>
      <c r="GE9" s="160">
        <f>Outbound!CR12</f>
        <v>5532</v>
      </c>
      <c r="GF9" s="160">
        <f>Outbound!CS12</f>
        <v>4483</v>
      </c>
      <c r="GG9" s="160">
        <f>Outbound!CT12</f>
        <v>3473</v>
      </c>
      <c r="GH9" s="160">
        <f>Outbound!CU12</f>
        <v>3841</v>
      </c>
      <c r="GI9" s="160">
        <f>Outbound!CV12</f>
        <v>0</v>
      </c>
      <c r="GJ9" s="160">
        <f>Outbound!CW12</f>
        <v>6266</v>
      </c>
      <c r="GK9" s="160">
        <f>Outbound!CX12</f>
        <v>3568</v>
      </c>
      <c r="GL9" s="160">
        <f>Outbound!CY12</f>
        <v>3128</v>
      </c>
      <c r="GM9" s="160">
        <f>Outbound!CZ12</f>
        <v>2771</v>
      </c>
      <c r="GN9" s="160">
        <f>Outbound!DA12</f>
        <v>2584</v>
      </c>
      <c r="GO9" s="160">
        <f>Outbound!DB12</f>
        <v>3235</v>
      </c>
      <c r="GP9" s="160">
        <f>Outbound!DC12</f>
        <v>4283</v>
      </c>
      <c r="GQ9" s="160">
        <f>Outbound!DD12</f>
        <v>5598</v>
      </c>
      <c r="GR9" s="160">
        <f>Outbound!DE12</f>
        <v>5270</v>
      </c>
      <c r="GS9" s="160">
        <f>Outbound!DF12</f>
        <v>4055</v>
      </c>
      <c r="GT9" s="160">
        <f>Outbound!DG12</f>
        <v>4760</v>
      </c>
      <c r="GU9" s="160">
        <f>Outbound!DH12</f>
        <v>3643</v>
      </c>
      <c r="GV9" s="160">
        <f>Outbound!DI12</f>
        <v>4205</v>
      </c>
      <c r="GW9" s="160">
        <f>Outbound!DJ12</f>
        <v>5105</v>
      </c>
      <c r="GX9" s="160">
        <f>Outbound!DK12</f>
        <v>7267</v>
      </c>
      <c r="GY9" s="160">
        <f>Outbound!DL12</f>
        <v>6500</v>
      </c>
      <c r="GZ9" s="160">
        <f>Outbound!DM12</f>
        <v>6506</v>
      </c>
      <c r="HA9" s="160">
        <f>Outbound!DN12</f>
        <v>5281</v>
      </c>
      <c r="HB9" s="160">
        <f>Outbound!DO12</f>
        <v>3659</v>
      </c>
      <c r="HC9" s="160">
        <f>Outbound!DP12</f>
        <v>3624</v>
      </c>
      <c r="HD9" s="160">
        <f>Outbound!DQ12</f>
        <v>5398</v>
      </c>
      <c r="HE9" s="160">
        <f>Outbound!DR12</f>
        <v>3915</v>
      </c>
      <c r="HF9" s="160">
        <f>Outbound!DS12</f>
        <v>3149</v>
      </c>
      <c r="HG9" s="160">
        <f>Outbound!DT12</f>
        <v>2359</v>
      </c>
      <c r="HH9" s="160">
        <f>Outbound!DU12</f>
        <v>2536</v>
      </c>
      <c r="HI9" s="160">
        <f>Outbound!DV12</f>
        <v>1837</v>
      </c>
      <c r="HJ9" s="160">
        <f>Outbound!DW12</f>
        <v>1887</v>
      </c>
      <c r="HK9" s="160">
        <f>Outbound!DX12</f>
        <v>4252</v>
      </c>
      <c r="HL9" s="160">
        <f>Outbound!DY12</f>
        <v>2959</v>
      </c>
      <c r="HM9" s="160">
        <f>Outbound!DZ12</f>
        <v>2900</v>
      </c>
      <c r="HN9" s="160">
        <f>Outbound!EA12</f>
        <v>2391</v>
      </c>
      <c r="HO9" s="160">
        <f>Outbound!EB12</f>
        <v>2570</v>
      </c>
      <c r="HP9" s="160">
        <f>Outbound!EC12</f>
        <v>1514</v>
      </c>
      <c r="HQ9" s="160">
        <f>Outbound!ED12</f>
        <v>2328</v>
      </c>
      <c r="HR9" s="160">
        <f>Outbound!EE12</f>
        <v>0</v>
      </c>
      <c r="HS9" s="160">
        <f>Outbound!EF12</f>
        <v>5835</v>
      </c>
      <c r="HT9" s="160">
        <f>Outbound!EG12</f>
        <v>4114</v>
      </c>
      <c r="HU9" s="160">
        <f>Outbound!EH12</f>
        <v>3941</v>
      </c>
      <c r="HV9" s="160">
        <f>Outbound!EI12</f>
        <v>2750</v>
      </c>
      <c r="HW9" s="160">
        <f>Outbound!EJ12</f>
        <v>1588</v>
      </c>
      <c r="HX9" s="160">
        <f>Outbound!EK12</f>
        <v>2080</v>
      </c>
      <c r="HY9" s="160">
        <f>Outbound!EL12</f>
        <v>5757</v>
      </c>
      <c r="HZ9" s="160">
        <f>Outbound!EM12</f>
        <v>7574</v>
      </c>
      <c r="IA9" s="160">
        <f>Outbound!EN12</f>
        <v>4659</v>
      </c>
      <c r="IB9" s="160">
        <f>Outbound!EO12</f>
        <v>5253</v>
      </c>
      <c r="IC9" s="160">
        <f>Outbound!EP12</f>
        <v>4722</v>
      </c>
      <c r="ID9" s="160">
        <f>Outbound!EQ12</f>
        <v>3970</v>
      </c>
      <c r="IE9" s="160">
        <f>Outbound!ER12</f>
        <v>3829</v>
      </c>
      <c r="IF9" s="160">
        <f>Outbound!ES12</f>
        <v>5813</v>
      </c>
      <c r="IG9" s="160">
        <f>Outbound!ET12</f>
        <v>8068</v>
      </c>
      <c r="IH9" s="160">
        <f>Outbound!EU12</f>
        <v>6807</v>
      </c>
      <c r="II9" s="160">
        <f>Outbound!EV12</f>
        <v>5303</v>
      </c>
      <c r="IJ9" s="160">
        <f>Outbound!EW12</f>
        <v>6232</v>
      </c>
      <c r="IK9" s="160">
        <f>Outbound!EX12</f>
        <v>6424</v>
      </c>
      <c r="IL9" s="160">
        <f>Outbound!EY12</f>
        <v>4776</v>
      </c>
      <c r="IM9" s="160">
        <f>Outbound!EZ12</f>
        <v>5769</v>
      </c>
      <c r="IN9" s="160">
        <f>Outbound!FA12</f>
        <v>7053</v>
      </c>
      <c r="IO9" s="160">
        <f>Outbound!FB12</f>
        <v>6181</v>
      </c>
      <c r="IP9" s="160">
        <f>Outbound!FC12</f>
        <v>5157</v>
      </c>
      <c r="IQ9" s="160">
        <f>Outbound!FD12</f>
        <v>4443</v>
      </c>
      <c r="IR9" s="160">
        <f>Outbound!FE12</f>
        <v>3975</v>
      </c>
      <c r="IS9" s="160">
        <f>Outbound!FF12</f>
        <v>3895</v>
      </c>
      <c r="IT9" s="160">
        <f>Outbound!FG12</f>
        <v>5327</v>
      </c>
      <c r="IU9" s="160">
        <f>Outbound!FH12</f>
        <v>5645</v>
      </c>
      <c r="IV9" s="160">
        <f>Outbound!FI12</f>
        <v>5397</v>
      </c>
    </row>
    <row r="10" spans="1:736" s="280" customFormat="1" ht="15.75" customHeight="1">
      <c r="A10" s="6" t="s">
        <v>458</v>
      </c>
      <c r="B10" s="6" t="e">
        <f t="shared" ref="B10:AG10" si="106">B5/B9</f>
        <v>#REF!</v>
      </c>
      <c r="C10" s="6" t="e">
        <f t="shared" si="106"/>
        <v>#REF!</v>
      </c>
      <c r="D10" s="6" t="e">
        <f t="shared" si="106"/>
        <v>#REF!</v>
      </c>
      <c r="E10" s="6" t="e">
        <f t="shared" si="106"/>
        <v>#REF!</v>
      </c>
      <c r="F10" s="6" t="e">
        <f t="shared" si="106"/>
        <v>#REF!</v>
      </c>
      <c r="G10" s="6" t="e">
        <f t="shared" si="106"/>
        <v>#REF!</v>
      </c>
      <c r="H10" s="6" t="e">
        <f t="shared" si="106"/>
        <v>#REF!</v>
      </c>
      <c r="I10" s="6" t="e">
        <f t="shared" si="106"/>
        <v>#REF!</v>
      </c>
      <c r="J10" s="6" t="e">
        <f t="shared" si="106"/>
        <v>#REF!</v>
      </c>
      <c r="K10" s="6" t="e">
        <f t="shared" si="106"/>
        <v>#REF!</v>
      </c>
      <c r="L10" s="6" t="e">
        <f t="shared" si="106"/>
        <v>#REF!</v>
      </c>
      <c r="M10" s="6" t="e">
        <f t="shared" si="106"/>
        <v>#REF!</v>
      </c>
      <c r="N10" s="6" t="e">
        <f t="shared" si="106"/>
        <v>#REF!</v>
      </c>
      <c r="O10" s="6" t="e">
        <f t="shared" si="106"/>
        <v>#REF!</v>
      </c>
      <c r="P10" s="6" t="e">
        <f t="shared" si="106"/>
        <v>#REF!</v>
      </c>
      <c r="Q10" s="6" t="e">
        <f t="shared" si="106"/>
        <v>#REF!</v>
      </c>
      <c r="R10" s="6" t="e">
        <f t="shared" si="106"/>
        <v>#REF!</v>
      </c>
      <c r="S10" s="6" t="e">
        <f t="shared" si="106"/>
        <v>#REF!</v>
      </c>
      <c r="T10" s="6" t="e">
        <f t="shared" si="106"/>
        <v>#REF!</v>
      </c>
      <c r="U10" s="6" t="e">
        <f t="shared" si="106"/>
        <v>#REF!</v>
      </c>
      <c r="V10" s="6" t="e">
        <f t="shared" si="106"/>
        <v>#REF!</v>
      </c>
      <c r="W10" s="6" t="e">
        <f t="shared" si="106"/>
        <v>#REF!</v>
      </c>
      <c r="X10" s="6" t="e">
        <f t="shared" si="106"/>
        <v>#REF!</v>
      </c>
      <c r="Y10" s="6" t="e">
        <f t="shared" si="106"/>
        <v>#REF!</v>
      </c>
      <c r="Z10" s="6" t="e">
        <f t="shared" si="106"/>
        <v>#REF!</v>
      </c>
      <c r="AA10" s="6" t="e">
        <f t="shared" si="106"/>
        <v>#REF!</v>
      </c>
      <c r="AB10" s="6" t="e">
        <f t="shared" si="106"/>
        <v>#REF!</v>
      </c>
      <c r="AC10" s="6" t="e">
        <f t="shared" si="106"/>
        <v>#REF!</v>
      </c>
      <c r="AD10" s="6" t="e">
        <f t="shared" si="106"/>
        <v>#REF!</v>
      </c>
      <c r="AE10" s="6" t="e">
        <f t="shared" si="106"/>
        <v>#REF!</v>
      </c>
      <c r="AF10" s="6" t="e">
        <f t="shared" si="106"/>
        <v>#REF!</v>
      </c>
      <c r="AG10" s="6" t="e">
        <f t="shared" si="106"/>
        <v>#REF!</v>
      </c>
      <c r="AH10" s="6" t="e">
        <f t="shared" ref="AH10:BE10" si="107">AH5/AH9</f>
        <v>#REF!</v>
      </c>
      <c r="AI10" s="6" t="e">
        <f t="shared" si="107"/>
        <v>#REF!</v>
      </c>
      <c r="AJ10" s="6" t="e">
        <f t="shared" si="107"/>
        <v>#REF!</v>
      </c>
      <c r="AK10" s="6" t="e">
        <f t="shared" si="107"/>
        <v>#REF!</v>
      </c>
      <c r="AL10" s="6" t="e">
        <f t="shared" si="107"/>
        <v>#REF!</v>
      </c>
      <c r="AM10" s="6" t="e">
        <f t="shared" si="107"/>
        <v>#REF!</v>
      </c>
      <c r="AN10" s="6" t="e">
        <f t="shared" si="107"/>
        <v>#REF!</v>
      </c>
      <c r="AO10" s="6" t="e">
        <f t="shared" si="107"/>
        <v>#REF!</v>
      </c>
      <c r="AP10" s="6" t="e">
        <f t="shared" si="107"/>
        <v>#REF!</v>
      </c>
      <c r="AQ10" s="6" t="e">
        <f t="shared" si="107"/>
        <v>#REF!</v>
      </c>
      <c r="AR10" s="6" t="e">
        <f t="shared" si="107"/>
        <v>#REF!</v>
      </c>
      <c r="AS10" s="6" t="e">
        <f t="shared" si="107"/>
        <v>#REF!</v>
      </c>
      <c r="AT10" s="6" t="e">
        <f t="shared" si="107"/>
        <v>#REF!</v>
      </c>
      <c r="AU10" s="6" t="e">
        <f t="shared" si="107"/>
        <v>#REF!</v>
      </c>
      <c r="AV10" s="6" t="e">
        <f t="shared" si="107"/>
        <v>#REF!</v>
      </c>
      <c r="AW10" s="6" t="e">
        <f t="shared" si="107"/>
        <v>#REF!</v>
      </c>
      <c r="AX10" s="6" t="e">
        <f t="shared" si="107"/>
        <v>#REF!</v>
      </c>
      <c r="AY10" s="6" t="e">
        <f t="shared" si="107"/>
        <v>#REF!</v>
      </c>
      <c r="AZ10" s="6" t="e">
        <f t="shared" si="107"/>
        <v>#REF!</v>
      </c>
      <c r="BA10" s="6" t="e">
        <f t="shared" si="107"/>
        <v>#REF!</v>
      </c>
      <c r="BB10" s="6" t="e">
        <f t="shared" si="107"/>
        <v>#REF!</v>
      </c>
      <c r="BC10" s="6" t="e">
        <f t="shared" si="107"/>
        <v>#REF!</v>
      </c>
      <c r="BD10" s="6" t="e">
        <f t="shared" si="107"/>
        <v>#REF!</v>
      </c>
      <c r="BE10" s="6" t="e">
        <f t="shared" si="107"/>
        <v>#REF!</v>
      </c>
      <c r="BF10" s="6">
        <v>0</v>
      </c>
      <c r="BG10" s="6" t="e">
        <f t="shared" ref="BG10:CN10" si="108">BG5/BG9</f>
        <v>#REF!</v>
      </c>
      <c r="BH10" s="6" t="e">
        <f t="shared" si="108"/>
        <v>#REF!</v>
      </c>
      <c r="BI10" s="6" t="e">
        <f t="shared" si="108"/>
        <v>#REF!</v>
      </c>
      <c r="BJ10" s="6" t="e">
        <f t="shared" si="108"/>
        <v>#REF!</v>
      </c>
      <c r="BK10" s="6" t="e">
        <f t="shared" si="108"/>
        <v>#REF!</v>
      </c>
      <c r="BL10" s="6" t="e">
        <f t="shared" si="108"/>
        <v>#REF!</v>
      </c>
      <c r="BM10" s="6" t="e">
        <f t="shared" si="108"/>
        <v>#REF!</v>
      </c>
      <c r="BN10" s="6" t="e">
        <f t="shared" si="108"/>
        <v>#REF!</v>
      </c>
      <c r="BO10" s="6" t="e">
        <f t="shared" si="108"/>
        <v>#REF!</v>
      </c>
      <c r="BP10" s="6" t="e">
        <f t="shared" si="108"/>
        <v>#REF!</v>
      </c>
      <c r="BQ10" s="6" t="e">
        <f t="shared" si="108"/>
        <v>#REF!</v>
      </c>
      <c r="BR10" s="6" t="e">
        <f t="shared" si="108"/>
        <v>#REF!</v>
      </c>
      <c r="BS10" s="6" t="e">
        <f t="shared" si="108"/>
        <v>#REF!</v>
      </c>
      <c r="BT10" s="6" t="e">
        <f t="shared" si="108"/>
        <v>#REF!</v>
      </c>
      <c r="BU10" s="6" t="e">
        <f t="shared" si="108"/>
        <v>#REF!</v>
      </c>
      <c r="BV10" s="6" t="e">
        <f t="shared" si="108"/>
        <v>#REF!</v>
      </c>
      <c r="BW10" s="6" t="e">
        <f t="shared" si="108"/>
        <v>#REF!</v>
      </c>
      <c r="BX10" s="6" t="e">
        <f t="shared" si="108"/>
        <v>#REF!</v>
      </c>
      <c r="BY10" s="6" t="e">
        <f t="shared" si="108"/>
        <v>#REF!</v>
      </c>
      <c r="BZ10" s="6" t="e">
        <f t="shared" si="108"/>
        <v>#REF!</v>
      </c>
      <c r="CA10" s="6" t="e">
        <f t="shared" si="108"/>
        <v>#REF!</v>
      </c>
      <c r="CB10" s="6" t="e">
        <f t="shared" si="108"/>
        <v>#REF!</v>
      </c>
      <c r="CC10" s="6" t="e">
        <f t="shared" si="108"/>
        <v>#REF!</v>
      </c>
      <c r="CD10" s="6" t="e">
        <f t="shared" si="108"/>
        <v>#REF!</v>
      </c>
      <c r="CE10" s="6" t="e">
        <f t="shared" si="108"/>
        <v>#REF!</v>
      </c>
      <c r="CF10" s="6" t="e">
        <f t="shared" si="108"/>
        <v>#REF!</v>
      </c>
      <c r="CG10" s="6" t="e">
        <f t="shared" si="108"/>
        <v>#REF!</v>
      </c>
      <c r="CH10" s="6" t="e">
        <f t="shared" si="108"/>
        <v>#REF!</v>
      </c>
      <c r="CI10" s="6" t="e">
        <f t="shared" si="108"/>
        <v>#REF!</v>
      </c>
      <c r="CJ10" s="6" t="e">
        <f t="shared" si="108"/>
        <v>#REF!</v>
      </c>
      <c r="CK10" s="6" t="e">
        <f t="shared" si="108"/>
        <v>#REF!</v>
      </c>
      <c r="CL10" s="6" t="e">
        <f t="shared" si="108"/>
        <v>#REF!</v>
      </c>
      <c r="CM10" s="6" t="e">
        <f t="shared" si="108"/>
        <v>#REF!</v>
      </c>
      <c r="CN10" s="6" t="e">
        <f t="shared" si="108"/>
        <v>#REF!</v>
      </c>
      <c r="CO10" s="6">
        <f t="shared" ref="CO10:DN10" si="109">CO5/CO9</f>
        <v>0</v>
      </c>
      <c r="CP10" s="6">
        <f t="shared" si="109"/>
        <v>0</v>
      </c>
      <c r="CQ10" s="6">
        <f t="shared" si="109"/>
        <v>0</v>
      </c>
      <c r="CR10" s="6">
        <f t="shared" si="109"/>
        <v>0</v>
      </c>
      <c r="CS10" s="6">
        <f t="shared" si="109"/>
        <v>0</v>
      </c>
      <c r="CT10" s="6">
        <f t="shared" si="109"/>
        <v>0</v>
      </c>
      <c r="CU10" s="6">
        <f t="shared" si="109"/>
        <v>0</v>
      </c>
      <c r="CV10" s="6">
        <f t="shared" si="109"/>
        <v>0</v>
      </c>
      <c r="CW10" s="6">
        <f t="shared" si="109"/>
        <v>0</v>
      </c>
      <c r="CX10" s="6">
        <f t="shared" si="109"/>
        <v>0</v>
      </c>
      <c r="CY10" s="6">
        <f t="shared" si="109"/>
        <v>0</v>
      </c>
      <c r="CZ10" s="6">
        <f t="shared" si="109"/>
        <v>0</v>
      </c>
      <c r="DA10" s="6">
        <f t="shared" si="109"/>
        <v>0</v>
      </c>
      <c r="DB10" s="6">
        <f t="shared" si="109"/>
        <v>0</v>
      </c>
      <c r="DC10" s="6">
        <f t="shared" si="109"/>
        <v>0</v>
      </c>
      <c r="DD10" s="6">
        <f t="shared" si="109"/>
        <v>0</v>
      </c>
      <c r="DE10" s="6">
        <f t="shared" si="109"/>
        <v>0</v>
      </c>
      <c r="DF10" s="6" t="e">
        <f t="shared" si="109"/>
        <v>#DIV/0!</v>
      </c>
      <c r="DG10" s="6">
        <f t="shared" si="109"/>
        <v>0</v>
      </c>
      <c r="DH10" s="6">
        <f t="shared" si="109"/>
        <v>0</v>
      </c>
      <c r="DI10" s="6">
        <f t="shared" si="109"/>
        <v>0</v>
      </c>
      <c r="DJ10" s="6">
        <f t="shared" si="109"/>
        <v>0</v>
      </c>
      <c r="DK10" s="6">
        <f t="shared" si="109"/>
        <v>0</v>
      </c>
      <c r="DL10" s="6">
        <f t="shared" si="109"/>
        <v>0</v>
      </c>
      <c r="DM10" s="6">
        <f t="shared" si="109"/>
        <v>0</v>
      </c>
      <c r="DN10" s="6">
        <f t="shared" si="109"/>
        <v>0</v>
      </c>
      <c r="DO10" s="6">
        <f t="shared" ref="DO10:FZ10" si="110">DO5/DO9</f>
        <v>0</v>
      </c>
      <c r="DP10" s="6">
        <f t="shared" si="110"/>
        <v>0</v>
      </c>
      <c r="DQ10" s="6">
        <f t="shared" si="110"/>
        <v>0</v>
      </c>
      <c r="DR10" s="6">
        <f t="shared" si="110"/>
        <v>0</v>
      </c>
      <c r="DS10" s="6">
        <f t="shared" si="110"/>
        <v>0</v>
      </c>
      <c r="DT10" s="6">
        <f t="shared" si="110"/>
        <v>0</v>
      </c>
      <c r="DU10" s="6">
        <f t="shared" si="110"/>
        <v>0</v>
      </c>
      <c r="DV10" s="6">
        <f t="shared" si="110"/>
        <v>0</v>
      </c>
      <c r="DW10" s="6">
        <f t="shared" si="110"/>
        <v>0</v>
      </c>
      <c r="DX10" s="6">
        <f t="shared" si="110"/>
        <v>0</v>
      </c>
      <c r="DY10" s="6">
        <f t="shared" si="110"/>
        <v>0</v>
      </c>
      <c r="DZ10" s="6">
        <f t="shared" si="110"/>
        <v>0</v>
      </c>
      <c r="EA10" s="6">
        <f t="shared" si="110"/>
        <v>0</v>
      </c>
      <c r="EB10" s="6">
        <f t="shared" si="110"/>
        <v>0</v>
      </c>
      <c r="EC10" s="6">
        <f t="shared" si="110"/>
        <v>0</v>
      </c>
      <c r="ED10" s="6">
        <f t="shared" si="110"/>
        <v>0</v>
      </c>
      <c r="EE10" s="6">
        <f t="shared" si="110"/>
        <v>0</v>
      </c>
      <c r="EF10" s="6">
        <f t="shared" si="110"/>
        <v>0</v>
      </c>
      <c r="EG10" s="6">
        <f t="shared" si="110"/>
        <v>0</v>
      </c>
      <c r="EH10" s="6">
        <f t="shared" si="110"/>
        <v>0</v>
      </c>
      <c r="EI10" s="6">
        <f t="shared" si="110"/>
        <v>0</v>
      </c>
      <c r="EJ10" s="6">
        <f t="shared" si="110"/>
        <v>0</v>
      </c>
      <c r="EK10" s="6">
        <f t="shared" si="110"/>
        <v>0</v>
      </c>
      <c r="EL10" s="6">
        <f t="shared" si="110"/>
        <v>0</v>
      </c>
      <c r="EM10" s="6">
        <f t="shared" si="110"/>
        <v>0</v>
      </c>
      <c r="EN10" s="6">
        <f t="shared" si="110"/>
        <v>0</v>
      </c>
      <c r="EO10" s="6">
        <f t="shared" si="110"/>
        <v>0</v>
      </c>
      <c r="EP10" s="6">
        <f t="shared" si="110"/>
        <v>0</v>
      </c>
      <c r="EQ10" s="6">
        <f t="shared" si="110"/>
        <v>0</v>
      </c>
      <c r="ER10" s="6">
        <f t="shared" si="110"/>
        <v>0</v>
      </c>
      <c r="ES10" s="6">
        <f t="shared" si="110"/>
        <v>0</v>
      </c>
      <c r="ET10" s="6">
        <f t="shared" si="110"/>
        <v>0</v>
      </c>
      <c r="EU10" s="6">
        <f t="shared" si="110"/>
        <v>0</v>
      </c>
      <c r="EV10" s="6">
        <f t="shared" si="110"/>
        <v>0</v>
      </c>
      <c r="EW10" s="6">
        <f t="shared" si="110"/>
        <v>0</v>
      </c>
      <c r="EX10" s="6">
        <f t="shared" si="110"/>
        <v>0</v>
      </c>
      <c r="EY10" s="6">
        <f t="shared" si="110"/>
        <v>0</v>
      </c>
      <c r="EZ10" s="6">
        <f t="shared" si="110"/>
        <v>0</v>
      </c>
      <c r="FA10" s="6">
        <f t="shared" si="110"/>
        <v>0</v>
      </c>
      <c r="FB10" s="6">
        <f t="shared" si="110"/>
        <v>0</v>
      </c>
      <c r="FC10" s="6">
        <f t="shared" si="110"/>
        <v>0</v>
      </c>
      <c r="FD10" s="6">
        <f t="shared" si="110"/>
        <v>0</v>
      </c>
      <c r="FE10" s="6">
        <f t="shared" si="110"/>
        <v>0</v>
      </c>
      <c r="FF10" s="6">
        <f t="shared" si="110"/>
        <v>0</v>
      </c>
      <c r="FG10" s="6">
        <f t="shared" si="110"/>
        <v>0</v>
      </c>
      <c r="FH10" s="6">
        <f t="shared" si="110"/>
        <v>0</v>
      </c>
      <c r="FI10" s="6">
        <f t="shared" si="110"/>
        <v>0</v>
      </c>
      <c r="FJ10" s="6">
        <f t="shared" si="110"/>
        <v>0</v>
      </c>
      <c r="FK10" s="6">
        <f t="shared" si="110"/>
        <v>0</v>
      </c>
      <c r="FL10" s="6">
        <f t="shared" si="110"/>
        <v>0</v>
      </c>
      <c r="FM10" s="6">
        <f t="shared" si="110"/>
        <v>0</v>
      </c>
      <c r="FN10" s="6" t="e">
        <f t="shared" si="110"/>
        <v>#DIV/0!</v>
      </c>
      <c r="FO10" s="6">
        <f t="shared" si="110"/>
        <v>0</v>
      </c>
      <c r="FP10" s="6">
        <f t="shared" si="110"/>
        <v>0</v>
      </c>
      <c r="FQ10" s="6">
        <f t="shared" si="110"/>
        <v>0</v>
      </c>
      <c r="FR10" s="6">
        <f t="shared" si="110"/>
        <v>0</v>
      </c>
      <c r="FS10" s="6">
        <f t="shared" si="110"/>
        <v>0</v>
      </c>
      <c r="FT10" s="6">
        <f t="shared" si="110"/>
        <v>0</v>
      </c>
      <c r="FU10" s="6">
        <f t="shared" si="110"/>
        <v>0</v>
      </c>
      <c r="FV10" s="6">
        <f t="shared" si="110"/>
        <v>0</v>
      </c>
      <c r="FW10" s="6">
        <f t="shared" si="110"/>
        <v>0</v>
      </c>
      <c r="FX10" s="6">
        <f t="shared" si="110"/>
        <v>0</v>
      </c>
      <c r="FY10" s="6">
        <f t="shared" si="110"/>
        <v>0</v>
      </c>
      <c r="FZ10" s="6">
        <f t="shared" si="110"/>
        <v>0</v>
      </c>
      <c r="GA10" s="6">
        <f t="shared" ref="GA10:IL10" si="111">GA5/GA9</f>
        <v>0</v>
      </c>
      <c r="GB10" s="6">
        <f t="shared" si="111"/>
        <v>0</v>
      </c>
      <c r="GC10" s="6">
        <f t="shared" si="111"/>
        <v>0</v>
      </c>
      <c r="GD10" s="6">
        <f t="shared" si="111"/>
        <v>0</v>
      </c>
      <c r="GE10" s="6">
        <f t="shared" si="111"/>
        <v>0</v>
      </c>
      <c r="GF10" s="6">
        <f t="shared" si="111"/>
        <v>0</v>
      </c>
      <c r="GG10" s="6">
        <f t="shared" si="111"/>
        <v>0</v>
      </c>
      <c r="GH10" s="6">
        <f t="shared" si="111"/>
        <v>0</v>
      </c>
      <c r="GI10" s="6" t="e">
        <f t="shared" si="111"/>
        <v>#DIV/0!</v>
      </c>
      <c r="GJ10" s="6">
        <f t="shared" si="111"/>
        <v>0</v>
      </c>
      <c r="GK10" s="6">
        <f t="shared" si="111"/>
        <v>0</v>
      </c>
      <c r="GL10" s="6">
        <f t="shared" si="111"/>
        <v>0</v>
      </c>
      <c r="GM10" s="6">
        <f t="shared" si="111"/>
        <v>0</v>
      </c>
      <c r="GN10" s="6">
        <f t="shared" si="111"/>
        <v>0</v>
      </c>
      <c r="GO10" s="6">
        <f t="shared" si="111"/>
        <v>0</v>
      </c>
      <c r="GP10" s="6">
        <f t="shared" si="111"/>
        <v>0</v>
      </c>
      <c r="GQ10" s="6">
        <f t="shared" si="111"/>
        <v>0</v>
      </c>
      <c r="GR10" s="6">
        <f t="shared" si="111"/>
        <v>0</v>
      </c>
      <c r="GS10" s="6">
        <f t="shared" si="111"/>
        <v>0</v>
      </c>
      <c r="GT10" s="6">
        <f t="shared" si="111"/>
        <v>0</v>
      </c>
      <c r="GU10" s="6">
        <f t="shared" si="111"/>
        <v>0</v>
      </c>
      <c r="GV10" s="6">
        <f t="shared" si="111"/>
        <v>0</v>
      </c>
      <c r="GW10" s="6">
        <f t="shared" si="111"/>
        <v>0</v>
      </c>
      <c r="GX10" s="6">
        <f t="shared" si="111"/>
        <v>0</v>
      </c>
      <c r="GY10" s="6">
        <f t="shared" si="111"/>
        <v>0</v>
      </c>
      <c r="GZ10" s="6">
        <f t="shared" si="111"/>
        <v>0</v>
      </c>
      <c r="HA10" s="6">
        <f t="shared" si="111"/>
        <v>0</v>
      </c>
      <c r="HB10" s="6">
        <f t="shared" si="111"/>
        <v>0</v>
      </c>
      <c r="HC10" s="6">
        <f t="shared" si="111"/>
        <v>0</v>
      </c>
      <c r="HD10" s="6">
        <f t="shared" si="111"/>
        <v>0</v>
      </c>
      <c r="HE10" s="6">
        <f t="shared" si="111"/>
        <v>0</v>
      </c>
      <c r="HF10" s="6">
        <f t="shared" si="111"/>
        <v>0</v>
      </c>
      <c r="HG10" s="6">
        <f t="shared" si="111"/>
        <v>0</v>
      </c>
      <c r="HH10" s="6">
        <f t="shared" si="111"/>
        <v>0</v>
      </c>
      <c r="HI10" s="6">
        <f t="shared" si="111"/>
        <v>0</v>
      </c>
      <c r="HJ10" s="6">
        <f t="shared" si="111"/>
        <v>0</v>
      </c>
      <c r="HK10" s="6">
        <f t="shared" si="111"/>
        <v>0</v>
      </c>
      <c r="HL10" s="6">
        <f t="shared" si="111"/>
        <v>0</v>
      </c>
      <c r="HM10" s="6">
        <f t="shared" si="111"/>
        <v>0</v>
      </c>
      <c r="HN10" s="6">
        <f t="shared" si="111"/>
        <v>0</v>
      </c>
      <c r="HO10" s="6">
        <f t="shared" si="111"/>
        <v>0</v>
      </c>
      <c r="HP10" s="6">
        <f t="shared" si="111"/>
        <v>0</v>
      </c>
      <c r="HQ10" s="6">
        <f t="shared" si="111"/>
        <v>0</v>
      </c>
      <c r="HR10" s="6" t="e">
        <f>HR5/HR9</f>
        <v>#DIV/0!</v>
      </c>
      <c r="HS10" s="6">
        <f t="shared" si="111"/>
        <v>0</v>
      </c>
      <c r="HT10" s="6">
        <f t="shared" si="111"/>
        <v>0</v>
      </c>
      <c r="HU10" s="6">
        <f t="shared" si="111"/>
        <v>0</v>
      </c>
      <c r="HV10" s="6">
        <f t="shared" si="111"/>
        <v>0</v>
      </c>
      <c r="HW10" s="6">
        <f t="shared" si="111"/>
        <v>0</v>
      </c>
      <c r="HX10" s="6">
        <f t="shared" si="111"/>
        <v>0</v>
      </c>
      <c r="HY10" s="6">
        <f t="shared" si="111"/>
        <v>0</v>
      </c>
      <c r="HZ10" s="6">
        <f t="shared" si="111"/>
        <v>0</v>
      </c>
      <c r="IA10" s="6">
        <f t="shared" si="111"/>
        <v>0</v>
      </c>
      <c r="IB10" s="6">
        <f t="shared" si="111"/>
        <v>0</v>
      </c>
      <c r="IC10" s="6">
        <f t="shared" si="111"/>
        <v>0</v>
      </c>
      <c r="ID10" s="6">
        <f t="shared" si="111"/>
        <v>0</v>
      </c>
      <c r="IE10" s="6">
        <f t="shared" si="111"/>
        <v>0</v>
      </c>
      <c r="IF10" s="6">
        <f t="shared" si="111"/>
        <v>0</v>
      </c>
      <c r="IG10" s="6">
        <f t="shared" si="111"/>
        <v>0</v>
      </c>
      <c r="IH10" s="6">
        <f t="shared" si="111"/>
        <v>0</v>
      </c>
      <c r="II10" s="6">
        <f t="shared" si="111"/>
        <v>0</v>
      </c>
      <c r="IJ10" s="6">
        <f t="shared" si="111"/>
        <v>0</v>
      </c>
      <c r="IK10" s="6">
        <f t="shared" si="111"/>
        <v>0</v>
      </c>
      <c r="IL10" s="6">
        <f t="shared" si="111"/>
        <v>0</v>
      </c>
      <c r="IM10" s="6">
        <f t="shared" ref="IM10:IV10" si="112">IM5/IM9</f>
        <v>0</v>
      </c>
      <c r="IN10" s="6">
        <f t="shared" si="112"/>
        <v>0</v>
      </c>
      <c r="IO10" s="6">
        <f t="shared" si="112"/>
        <v>0</v>
      </c>
      <c r="IP10" s="6">
        <f t="shared" si="112"/>
        <v>0</v>
      </c>
      <c r="IQ10" s="6">
        <f t="shared" si="112"/>
        <v>0</v>
      </c>
      <c r="IR10" s="6">
        <f t="shared" si="112"/>
        <v>0</v>
      </c>
      <c r="IS10" s="6">
        <f t="shared" si="112"/>
        <v>0</v>
      </c>
      <c r="IT10" s="6">
        <f t="shared" si="112"/>
        <v>0</v>
      </c>
      <c r="IU10" s="6">
        <f t="shared" si="112"/>
        <v>0</v>
      </c>
      <c r="IV10" s="6">
        <f t="shared" si="112"/>
        <v>0</v>
      </c>
      <c r="IW10" s="6"/>
      <c r="IX10" s="6"/>
      <c r="IY10" s="6"/>
      <c r="IZ10" s="6"/>
      <c r="JA10" s="6"/>
      <c r="JB10" s="6"/>
      <c r="JC10" s="6"/>
      <c r="JD10" s="6"/>
      <c r="JE10" s="6"/>
      <c r="JF10" s="6"/>
      <c r="JG10" s="6"/>
      <c r="JH10" s="6"/>
      <c r="JI10" s="6"/>
      <c r="JJ10" s="6"/>
      <c r="JK10" s="6"/>
      <c r="JL10" s="6"/>
      <c r="JM10" s="6"/>
      <c r="JN10" s="6"/>
      <c r="JO10" s="6"/>
      <c r="JP10" s="6"/>
      <c r="JQ10" s="6"/>
      <c r="JR10" s="6"/>
      <c r="JS10" s="6"/>
      <c r="JT10" s="6"/>
      <c r="JU10" s="6"/>
      <c r="JV10" s="6"/>
      <c r="JW10" s="6"/>
      <c r="JX10" s="6"/>
      <c r="JY10" s="6"/>
      <c r="JZ10" s="6"/>
      <c r="KA10" s="6"/>
      <c r="KB10" s="6"/>
      <c r="KC10" s="6"/>
      <c r="KD10" s="6"/>
      <c r="KE10" s="6"/>
      <c r="KF10" s="6"/>
      <c r="KG10" s="6"/>
      <c r="KH10" s="6"/>
      <c r="KI10" s="6"/>
      <c r="KJ10" s="6"/>
      <c r="KK10" s="6"/>
      <c r="KL10" s="6"/>
      <c r="KM10" s="6"/>
      <c r="KN10" s="6"/>
      <c r="KO10" s="6"/>
      <c r="KP10" s="6"/>
      <c r="KQ10" s="6"/>
      <c r="KR10" s="6"/>
      <c r="KS10" s="6"/>
      <c r="KT10" s="6"/>
      <c r="KU10" s="6"/>
      <c r="KV10" s="6"/>
      <c r="KW10" s="6"/>
      <c r="KX10" s="6"/>
      <c r="KY10" s="6"/>
      <c r="KZ10" s="6"/>
      <c r="LA10" s="6"/>
      <c r="LB10" s="6"/>
      <c r="LC10" s="6"/>
      <c r="LD10" s="6"/>
      <c r="LE10" s="6"/>
      <c r="LF10" s="6"/>
      <c r="LG10" s="6"/>
      <c r="LH10" s="6"/>
      <c r="LI10" s="6"/>
      <c r="LJ10" s="6"/>
      <c r="LK10" s="6"/>
      <c r="LL10" s="6"/>
      <c r="LM10" s="6"/>
      <c r="LN10" s="6"/>
      <c r="LO10" s="6"/>
      <c r="LP10" s="6"/>
      <c r="LQ10" s="6"/>
      <c r="LR10" s="6"/>
      <c r="LS10" s="6"/>
      <c r="LT10" s="6"/>
      <c r="LU10" s="6"/>
      <c r="LV10" s="6"/>
      <c r="LW10" s="6"/>
      <c r="LX10" s="6"/>
      <c r="LY10" s="6"/>
      <c r="LZ10" s="6"/>
      <c r="MA10" s="6"/>
      <c r="MB10" s="6"/>
      <c r="MC10" s="6"/>
      <c r="MD10" s="6"/>
      <c r="ME10" s="6"/>
      <c r="MF10" s="6"/>
      <c r="MG10" s="6"/>
      <c r="MH10" s="6"/>
      <c r="MI10" s="6"/>
      <c r="MJ10" s="6"/>
      <c r="MK10" s="6"/>
      <c r="ML10" s="6"/>
      <c r="MM10" s="6"/>
      <c r="MN10" s="6"/>
      <c r="MO10" s="6"/>
      <c r="MP10" s="6"/>
      <c r="MQ10" s="6"/>
      <c r="MR10" s="6"/>
      <c r="MS10" s="6"/>
      <c r="MT10" s="6"/>
      <c r="MU10" s="6"/>
      <c r="MV10" s="6"/>
      <c r="MW10" s="6"/>
      <c r="MX10" s="6"/>
      <c r="MY10" s="6"/>
      <c r="MZ10" s="6"/>
      <c r="NA10" s="6"/>
      <c r="NB10" s="6"/>
      <c r="NC10" s="6"/>
      <c r="ND10" s="6"/>
      <c r="NE10" s="6"/>
      <c r="NF10" s="6"/>
      <c r="NG10" s="6"/>
      <c r="NH10" s="6"/>
      <c r="NI10" s="6"/>
      <c r="NJ10" s="6"/>
      <c r="NK10" s="6"/>
      <c r="NL10" s="6"/>
      <c r="NM10" s="6"/>
      <c r="NN10" s="6"/>
      <c r="NO10" s="6"/>
      <c r="NP10" s="6"/>
      <c r="NQ10" s="6"/>
      <c r="NR10" s="6"/>
      <c r="NS10" s="6"/>
      <c r="NT10" s="6"/>
      <c r="NU10" s="6"/>
      <c r="NV10" s="6"/>
      <c r="NW10" s="6"/>
      <c r="NX10" s="6"/>
      <c r="NY10" s="6"/>
      <c r="NZ10" s="6"/>
      <c r="OA10" s="6"/>
      <c r="OB10" s="6"/>
      <c r="OC10" s="6"/>
      <c r="OD10" s="6"/>
      <c r="OE10" s="6"/>
      <c r="OF10" s="6"/>
      <c r="OG10" s="6"/>
      <c r="OH10" s="6"/>
      <c r="OI10" s="6"/>
      <c r="OJ10" s="6"/>
      <c r="OK10" s="6"/>
      <c r="OL10" s="6"/>
      <c r="OM10" s="6"/>
      <c r="ON10" s="6"/>
      <c r="OO10" s="6"/>
      <c r="OP10" s="6"/>
      <c r="OQ10" s="6"/>
      <c r="OR10" s="6"/>
      <c r="OS10" s="6"/>
      <c r="OT10" s="6"/>
      <c r="OU10" s="6"/>
      <c r="OV10" s="6"/>
      <c r="OW10" s="6"/>
      <c r="OX10" s="6"/>
      <c r="OY10" s="6"/>
      <c r="OZ10" s="6"/>
      <c r="PA10" s="6"/>
      <c r="PB10" s="6"/>
      <c r="PC10" s="6"/>
      <c r="PD10" s="6"/>
      <c r="PE10" s="6"/>
      <c r="PF10" s="6"/>
      <c r="PG10" s="6"/>
      <c r="PH10" s="6"/>
      <c r="PI10" s="6"/>
      <c r="PJ10" s="6"/>
      <c r="PK10" s="6"/>
      <c r="PL10" s="6"/>
      <c r="PM10" s="6"/>
      <c r="PN10" s="6"/>
      <c r="PO10" s="6"/>
      <c r="PP10" s="6"/>
      <c r="PQ10" s="6"/>
      <c r="PR10" s="6"/>
    </row>
    <row r="11" spans="1:736" s="92" customFormat="1" ht="15.75" customHeight="1">
      <c r="A11" s="43" t="s">
        <v>459</v>
      </c>
      <c r="B11" s="285" t="e">
        <f>Outbound!#REF!</f>
        <v>#REF!</v>
      </c>
      <c r="C11" s="285" t="e">
        <f>Outbound!#REF!</f>
        <v>#REF!</v>
      </c>
      <c r="D11" s="285" t="e">
        <f>Outbound!#REF!</f>
        <v>#REF!</v>
      </c>
      <c r="E11" s="285" t="e">
        <f>Outbound!#REF!</f>
        <v>#REF!</v>
      </c>
      <c r="F11" s="285" t="e">
        <f>Outbound!#REF!</f>
        <v>#REF!</v>
      </c>
      <c r="G11" s="285" t="e">
        <f>Outbound!#REF!</f>
        <v>#REF!</v>
      </c>
      <c r="H11" s="285" t="e">
        <f>Outbound!#REF!</f>
        <v>#REF!</v>
      </c>
      <c r="I11" s="285" t="e">
        <f>Outbound!#REF!</f>
        <v>#REF!</v>
      </c>
      <c r="J11" s="285" t="e">
        <f>Outbound!#REF!</f>
        <v>#REF!</v>
      </c>
      <c r="K11" s="285" t="e">
        <f>Outbound!#REF!</f>
        <v>#REF!</v>
      </c>
      <c r="L11" s="285" t="e">
        <f>Outbound!#REF!</f>
        <v>#REF!</v>
      </c>
      <c r="M11" s="285" t="e">
        <f>Outbound!#REF!</f>
        <v>#REF!</v>
      </c>
      <c r="N11" s="285" t="e">
        <f>Outbound!#REF!</f>
        <v>#REF!</v>
      </c>
      <c r="O11" s="285" t="e">
        <f>Outbound!#REF!</f>
        <v>#REF!</v>
      </c>
      <c r="P11" s="285" t="e">
        <f>Outbound!#REF!</f>
        <v>#REF!</v>
      </c>
      <c r="Q11" s="285" t="e">
        <f>Outbound!#REF!</f>
        <v>#REF!</v>
      </c>
      <c r="R11" s="285" t="e">
        <f>Outbound!#REF!</f>
        <v>#REF!</v>
      </c>
      <c r="S11" s="285" t="e">
        <f>Outbound!#REF!</f>
        <v>#REF!</v>
      </c>
      <c r="T11" s="285" t="e">
        <f>Outbound!#REF!</f>
        <v>#REF!</v>
      </c>
      <c r="U11" s="285" t="e">
        <f>Outbound!#REF!</f>
        <v>#REF!</v>
      </c>
      <c r="V11" s="285" t="e">
        <f>Outbound!#REF!</f>
        <v>#REF!</v>
      </c>
      <c r="W11" s="285" t="e">
        <f>Outbound!#REF!</f>
        <v>#REF!</v>
      </c>
      <c r="X11" s="285" t="e">
        <f>Outbound!#REF!</f>
        <v>#REF!</v>
      </c>
      <c r="Y11" s="285" t="e">
        <f>Outbound!#REF!</f>
        <v>#REF!</v>
      </c>
      <c r="Z11" s="285" t="e">
        <f>Outbound!#REF!</f>
        <v>#REF!</v>
      </c>
      <c r="AA11" s="285" t="e">
        <f>Outbound!#REF!</f>
        <v>#REF!</v>
      </c>
      <c r="AB11" s="285" t="e">
        <f>Outbound!#REF!</f>
        <v>#REF!</v>
      </c>
      <c r="AC11" s="285" t="e">
        <f>Outbound!#REF!</f>
        <v>#REF!</v>
      </c>
      <c r="AD11" s="285" t="e">
        <f>Outbound!#REF!</f>
        <v>#REF!</v>
      </c>
      <c r="AE11" s="285" t="e">
        <f>Outbound!#REF!</f>
        <v>#REF!</v>
      </c>
      <c r="AF11" s="285" t="e">
        <f>Outbound!#REF!</f>
        <v>#REF!</v>
      </c>
      <c r="AG11" s="285" t="e">
        <f>Outbound!#REF!</f>
        <v>#REF!</v>
      </c>
      <c r="AH11" s="285" t="e">
        <f>Outbound!#REF!</f>
        <v>#REF!</v>
      </c>
      <c r="AI11" s="285" t="e">
        <f>Outbound!#REF!</f>
        <v>#REF!</v>
      </c>
      <c r="AJ11" s="285" t="e">
        <f>Outbound!#REF!</f>
        <v>#REF!</v>
      </c>
      <c r="AK11" s="285" t="e">
        <f>Outbound!#REF!</f>
        <v>#REF!</v>
      </c>
      <c r="AL11" s="285" t="e">
        <f>Outbound!#REF!</f>
        <v>#REF!</v>
      </c>
      <c r="AM11" s="285" t="e">
        <f>Outbound!#REF!</f>
        <v>#REF!</v>
      </c>
      <c r="AN11" s="285" t="e">
        <f>Outbound!#REF!</f>
        <v>#REF!</v>
      </c>
      <c r="AO11" s="285" t="e">
        <f>Outbound!#REF!</f>
        <v>#REF!</v>
      </c>
      <c r="AP11" s="285" t="e">
        <f>Outbound!#REF!</f>
        <v>#REF!</v>
      </c>
      <c r="AQ11" s="285" t="e">
        <f>Outbound!#REF!</f>
        <v>#REF!</v>
      </c>
      <c r="AR11" s="285" t="e">
        <f>Outbound!#REF!</f>
        <v>#REF!</v>
      </c>
      <c r="AS11" s="285" t="e">
        <f>Outbound!#REF!</f>
        <v>#REF!</v>
      </c>
      <c r="AT11" s="285" t="e">
        <f>Outbound!#REF!</f>
        <v>#REF!</v>
      </c>
      <c r="AU11" s="285" t="e">
        <f>Outbound!#REF!</f>
        <v>#REF!</v>
      </c>
      <c r="AV11" s="285" t="e">
        <f>Outbound!#REF!</f>
        <v>#REF!</v>
      </c>
      <c r="AW11" s="285" t="e">
        <f>Outbound!#REF!</f>
        <v>#REF!</v>
      </c>
      <c r="AX11" s="285" t="e">
        <f>Outbound!#REF!</f>
        <v>#REF!</v>
      </c>
      <c r="AY11" s="285" t="e">
        <f>Outbound!#REF!</f>
        <v>#REF!</v>
      </c>
      <c r="AZ11" s="285" t="e">
        <f>Outbound!#REF!</f>
        <v>#REF!</v>
      </c>
      <c r="BA11" s="285" t="e">
        <f>Outbound!#REF!</f>
        <v>#REF!</v>
      </c>
      <c r="BB11" s="285" t="e">
        <f>Outbound!#REF!</f>
        <v>#REF!</v>
      </c>
      <c r="BC11" s="285" t="e">
        <f>Outbound!#REF!</f>
        <v>#REF!</v>
      </c>
      <c r="BD11" s="285" t="e">
        <f>Outbound!#REF!</f>
        <v>#REF!</v>
      </c>
      <c r="BE11" s="285" t="e">
        <f>Outbound!#REF!</f>
        <v>#REF!</v>
      </c>
      <c r="BF11" s="285" t="e">
        <f>Outbound!#REF!</f>
        <v>#REF!</v>
      </c>
      <c r="BG11" s="285" t="e">
        <f>Outbound!#REF!</f>
        <v>#REF!</v>
      </c>
      <c r="BH11" s="285" t="e">
        <f>Outbound!#REF!</f>
        <v>#REF!</v>
      </c>
      <c r="BI11" s="285" t="e">
        <f>Outbound!#REF!</f>
        <v>#REF!</v>
      </c>
      <c r="BJ11" s="285" t="e">
        <f>Outbound!#REF!</f>
        <v>#REF!</v>
      </c>
      <c r="BK11" s="285" t="e">
        <f>Outbound!#REF!</f>
        <v>#REF!</v>
      </c>
      <c r="BL11" s="285" t="e">
        <f>Outbound!#REF!</f>
        <v>#REF!</v>
      </c>
      <c r="BM11" s="285" t="e">
        <f>Outbound!#REF!</f>
        <v>#REF!</v>
      </c>
      <c r="BN11" s="285" t="e">
        <f>Outbound!#REF!</f>
        <v>#REF!</v>
      </c>
      <c r="BO11" s="285" t="e">
        <f>Outbound!#REF!</f>
        <v>#REF!</v>
      </c>
      <c r="BP11" s="285" t="e">
        <f>Outbound!#REF!</f>
        <v>#REF!</v>
      </c>
      <c r="BQ11" s="285" t="e">
        <f>Outbound!#REF!</f>
        <v>#REF!</v>
      </c>
      <c r="BR11" s="285" t="e">
        <f>Outbound!#REF!</f>
        <v>#REF!</v>
      </c>
      <c r="BS11" s="285" t="e">
        <f>Outbound!#REF!</f>
        <v>#REF!</v>
      </c>
      <c r="BT11" s="285" t="e">
        <f>Outbound!#REF!</f>
        <v>#REF!</v>
      </c>
      <c r="BU11" s="285" t="e">
        <f>Outbound!#REF!</f>
        <v>#REF!</v>
      </c>
      <c r="BV11" s="285" t="e">
        <f>Outbound!#REF!</f>
        <v>#REF!</v>
      </c>
      <c r="BW11" s="285" t="e">
        <f>Outbound!#REF!</f>
        <v>#REF!</v>
      </c>
      <c r="BX11" s="285" t="e">
        <f>Outbound!#REF!</f>
        <v>#REF!</v>
      </c>
      <c r="BY11" s="285" t="e">
        <f>Outbound!#REF!</f>
        <v>#REF!</v>
      </c>
      <c r="BZ11" s="285" t="e">
        <f>Outbound!#REF!</f>
        <v>#REF!</v>
      </c>
      <c r="CA11" s="285" t="e">
        <f>Outbound!#REF!</f>
        <v>#REF!</v>
      </c>
      <c r="CB11" s="285" t="e">
        <f>Outbound!#REF!</f>
        <v>#REF!</v>
      </c>
      <c r="CC11" s="285" t="e">
        <f>Outbound!#REF!</f>
        <v>#REF!</v>
      </c>
      <c r="CD11" s="285" t="e">
        <f>Outbound!#REF!</f>
        <v>#REF!</v>
      </c>
      <c r="CE11" s="285" t="e">
        <f>Outbound!#REF!</f>
        <v>#REF!</v>
      </c>
      <c r="CF11" s="285" t="e">
        <f>Outbound!#REF!</f>
        <v>#REF!</v>
      </c>
      <c r="CG11" s="285" t="e">
        <f>Outbound!#REF!</f>
        <v>#REF!</v>
      </c>
      <c r="CH11" s="285" t="e">
        <f>Outbound!#REF!</f>
        <v>#REF!</v>
      </c>
      <c r="CI11" s="285" t="e">
        <f>Outbound!#REF!</f>
        <v>#REF!</v>
      </c>
      <c r="CJ11" s="285" t="e">
        <f>Outbound!#REF!</f>
        <v>#REF!</v>
      </c>
      <c r="CK11" s="285" t="e">
        <f>Outbound!#REF!</f>
        <v>#REF!</v>
      </c>
      <c r="CL11" s="285" t="e">
        <f>Outbound!#REF!</f>
        <v>#REF!</v>
      </c>
      <c r="CM11" s="285" t="e">
        <f>Outbound!#REF!</f>
        <v>#REF!</v>
      </c>
      <c r="CN11" s="285" t="e">
        <f>Outbound!#REF!</f>
        <v>#REF!</v>
      </c>
      <c r="CO11" s="285">
        <f>Outbound!B8</f>
        <v>9573.0005269383673</v>
      </c>
      <c r="CP11" s="285">
        <f>Outbound!C8</f>
        <v>9053.9953310072815</v>
      </c>
      <c r="CQ11" s="285">
        <f>Outbound!D8</f>
        <v>10192.990917905772</v>
      </c>
      <c r="CR11" s="285">
        <f>Outbound!E8</f>
        <v>9558.0107572942179</v>
      </c>
      <c r="CS11" s="285">
        <f>Outbound!F8</f>
        <v>10013.012148559803</v>
      </c>
      <c r="CT11" s="285">
        <f>Outbound!G8</f>
        <v>8281.0049751614861</v>
      </c>
      <c r="CU11" s="285">
        <f>Outbound!H8</f>
        <v>9525.990162703125</v>
      </c>
      <c r="CV11" s="285">
        <f>Outbound!I8</f>
        <v>10301.99235141968</v>
      </c>
      <c r="CW11" s="285">
        <f>Outbound!J8</f>
        <v>9290.9967908595008</v>
      </c>
      <c r="CX11" s="285">
        <f>Outbound!K8</f>
        <v>8513.0036924479755</v>
      </c>
      <c r="CY11" s="285">
        <f>Outbound!L8</f>
        <v>7876.9966733011506</v>
      </c>
      <c r="CZ11" s="285">
        <f>Outbound!M8</f>
        <v>7469.0056579581415</v>
      </c>
      <c r="DA11" s="285">
        <f>Outbound!N8</f>
        <v>12469.987124964053</v>
      </c>
      <c r="DB11" s="285">
        <f>Outbound!O8</f>
        <v>15830.004222795187</v>
      </c>
      <c r="DC11" s="285">
        <f>Outbound!P8</f>
        <v>21237.987794350593</v>
      </c>
      <c r="DD11" s="285">
        <f>Outbound!Q8</f>
        <v>22465.984062668729</v>
      </c>
      <c r="DE11" s="285">
        <f>Outbound!R8</f>
        <v>15059.000590276943</v>
      </c>
      <c r="DF11" s="285">
        <f>Outbound!S8</f>
        <v>8439.0090452700624</v>
      </c>
      <c r="DG11" s="285">
        <f>Outbound!T8</f>
        <v>8327.9991407147918</v>
      </c>
      <c r="DH11" s="285">
        <f>Outbound!U8</f>
        <v>8725.000401446352</v>
      </c>
      <c r="DI11" s="285">
        <f>Outbound!V8</f>
        <v>19158.986871561898</v>
      </c>
      <c r="DJ11" s="285">
        <f>Outbound!W8</f>
        <v>20169.990662716784</v>
      </c>
      <c r="DK11" s="285">
        <f>Outbound!X8</f>
        <v>9668.0038619475581</v>
      </c>
      <c r="DL11" s="285">
        <f>Outbound!Y8</f>
        <v>9719.0143161632313</v>
      </c>
      <c r="DM11" s="285">
        <f>Outbound!Z8</f>
        <v>9637.9939854242366</v>
      </c>
      <c r="DN11" s="285">
        <f>Outbound!AA8</f>
        <v>9133.9986559685185</v>
      </c>
      <c r="DO11" s="285">
        <f>Outbound!AB8</f>
        <v>7651.9976596993456</v>
      </c>
      <c r="DP11" s="285">
        <f>Outbound!AC8</f>
        <v>15822.988475707827</v>
      </c>
      <c r="DQ11" s="285">
        <f>Outbound!AD8</f>
        <v>19904.011188822802</v>
      </c>
      <c r="DR11" s="285">
        <f>Outbound!AE8</f>
        <v>9775.0047570604202</v>
      </c>
      <c r="DS11" s="285">
        <f>Outbound!AF8</f>
        <v>9721.9987407889184</v>
      </c>
      <c r="DT11" s="285">
        <f>Outbound!AG8</f>
        <v>9936.0056441890647</v>
      </c>
      <c r="DU11" s="285">
        <f>Outbound!AH8</f>
        <v>9425.9990957373502</v>
      </c>
      <c r="DV11" s="285">
        <f>Outbound!AI8</f>
        <v>9544.0044432136219</v>
      </c>
      <c r="DW11" s="285">
        <f>Outbound!AJ8</f>
        <v>11336.989603314962</v>
      </c>
      <c r="DX11" s="285">
        <f>Outbound!AK8</f>
        <v>13071.993333837452</v>
      </c>
      <c r="DY11" s="285">
        <f>Outbound!AL8</f>
        <v>11295.990605739662</v>
      </c>
      <c r="DZ11" s="285">
        <f>Outbound!AM8</f>
        <v>11571.007832330977</v>
      </c>
      <c r="EA11" s="285">
        <f>Outbound!AN8</f>
        <v>11007.988524398041</v>
      </c>
      <c r="EB11" s="285">
        <f>Outbound!AO8</f>
        <v>21607.985234988464</v>
      </c>
      <c r="EC11" s="285">
        <f>Outbound!AP8</f>
        <v>16514.004422616472</v>
      </c>
      <c r="ED11" s="285">
        <f>Outbound!AQ8</f>
        <v>19502.993732375646</v>
      </c>
      <c r="EE11" s="285">
        <f>Outbound!AR8</f>
        <v>27578.022475798931</v>
      </c>
      <c r="EF11" s="285">
        <f>Outbound!AS8</f>
        <v>10118.011332405746</v>
      </c>
      <c r="EG11" s="285">
        <f>Outbound!AT8</f>
        <v>10277.004808190228</v>
      </c>
      <c r="EH11" s="285">
        <f>Outbound!AU8</f>
        <v>10047.996842466686</v>
      </c>
      <c r="EI11" s="285">
        <f>Outbound!AV8</f>
        <v>10496.991587069615</v>
      </c>
      <c r="EJ11" s="285">
        <f>Outbound!AW8</f>
        <v>18495.006071337317</v>
      </c>
      <c r="EK11" s="285">
        <f>Outbound!AX8</f>
        <v>20617.97203758184</v>
      </c>
      <c r="EL11" s="285">
        <f>Outbound!AY8</f>
        <v>28098.997724698034</v>
      </c>
      <c r="EM11" s="285">
        <f>Outbound!AZ8</f>
        <v>26270.970668635535</v>
      </c>
      <c r="EN11" s="285">
        <f>Outbound!BA8</f>
        <v>12777.001377033173</v>
      </c>
      <c r="EO11" s="285">
        <f>Outbound!BB8</f>
        <v>11292.991838399612</v>
      </c>
      <c r="EP11" s="285">
        <f>Outbound!BC8</f>
        <v>10847.999484349069</v>
      </c>
      <c r="EQ11" s="285">
        <f>Outbound!BD8</f>
        <v>9985.99373021461</v>
      </c>
      <c r="ER11" s="285">
        <f>Outbound!BE8</f>
        <v>13162.982751235872</v>
      </c>
      <c r="ES11" s="285">
        <f>Outbound!BF8</f>
        <v>14994.014520460103</v>
      </c>
      <c r="ET11" s="285">
        <f>Outbound!BG8</f>
        <v>13116.00482228176</v>
      </c>
      <c r="EU11" s="285">
        <f>Outbound!BH8</f>
        <v>12154.996080391256</v>
      </c>
      <c r="EV11" s="285">
        <f>Outbound!BI8</f>
        <v>10845.001364043128</v>
      </c>
      <c r="EW11" s="285">
        <f>Outbound!BJ8</f>
        <v>10684.993738258909</v>
      </c>
      <c r="EX11" s="285">
        <f>Outbound!BK8</f>
        <v>18358.989580972539</v>
      </c>
      <c r="EY11" s="285">
        <f>Outbound!BL8</f>
        <v>19227.992307958</v>
      </c>
      <c r="EZ11" s="285">
        <f>Outbound!BM8</f>
        <v>21169.004262576876</v>
      </c>
      <c r="FA11" s="285">
        <f>Outbound!BN8</f>
        <v>12453.994692510962</v>
      </c>
      <c r="FB11" s="285">
        <f>Outbound!BO8</f>
        <v>11429.011225133154</v>
      </c>
      <c r="FC11" s="285">
        <f>Outbound!BP8</f>
        <v>10649.001952446915</v>
      </c>
      <c r="FD11" s="285">
        <f>Outbound!BQ8</f>
        <v>10339.005674125003</v>
      </c>
      <c r="FE11" s="285">
        <f>Outbound!BR8</f>
        <v>12853.987724302</v>
      </c>
      <c r="FF11" s="285">
        <f>Outbound!BS8</f>
        <v>13023.988729372053</v>
      </c>
      <c r="FG11" s="285">
        <f>Outbound!BT8</f>
        <v>15063.019252719278</v>
      </c>
      <c r="FH11" s="285">
        <f>Outbound!BU8</f>
        <v>9791.9921873906023</v>
      </c>
      <c r="FI11" s="285">
        <f>Outbound!BV8</f>
        <v>10666.003403976985</v>
      </c>
      <c r="FJ11" s="285">
        <f>Outbound!BW8</f>
        <v>8703.0076782462274</v>
      </c>
      <c r="FK11" s="285">
        <f>Outbound!BX8</f>
        <v>7854.9958597639079</v>
      </c>
      <c r="FL11" s="285">
        <f>Outbound!BY8</f>
        <v>8554.0004652931366</v>
      </c>
      <c r="FM11" s="285">
        <f>Outbound!BZ8</f>
        <v>8578.9891558524851</v>
      </c>
      <c r="FN11" s="285">
        <f>Outbound!CA8</f>
        <v>10771.991992790523</v>
      </c>
      <c r="FO11" s="285">
        <f>Outbound!CB8</f>
        <v>12038.001061241544</v>
      </c>
      <c r="FP11" s="285">
        <f>Outbound!CC8</f>
        <v>10898.989575010062</v>
      </c>
      <c r="FQ11" s="285">
        <f>Outbound!CD8</f>
        <v>31154.023947813635</v>
      </c>
      <c r="FR11" s="285">
        <f>Outbound!CE8</f>
        <v>23844.019825038096</v>
      </c>
      <c r="FS11" s="285">
        <f>Outbound!CF8</f>
        <v>23120.971326800678</v>
      </c>
      <c r="FT11" s="285">
        <f>Outbound!CG8</f>
        <v>25643.010626130403</v>
      </c>
      <c r="FU11" s="285">
        <f>Outbound!CH8</f>
        <v>37111.972974483841</v>
      </c>
      <c r="FV11" s="285">
        <f>Outbound!CI8</f>
        <v>21535.016882493084</v>
      </c>
      <c r="FW11" s="285">
        <f>Outbound!CJ8</f>
        <v>19741.986319575259</v>
      </c>
      <c r="FX11" s="285">
        <f>Outbound!CK8</f>
        <v>51722.961199468438</v>
      </c>
      <c r="FY11" s="285">
        <f>Outbound!CL8</f>
        <v>33240.046488783606</v>
      </c>
      <c r="FZ11" s="285">
        <f>Outbound!CM8</f>
        <v>29608.000334356289</v>
      </c>
      <c r="GA11" s="285">
        <f>Outbound!CN8</f>
        <v>44080.061225018733</v>
      </c>
      <c r="GB11" s="285">
        <f>Outbound!CO8</f>
        <v>23459.017255949031</v>
      </c>
      <c r="GC11" s="285">
        <f>Outbound!CP8</f>
        <v>29840.984286133851</v>
      </c>
      <c r="GD11" s="285">
        <f>Outbound!CQ8</f>
        <v>24430.017393565624</v>
      </c>
      <c r="GE11" s="285">
        <f>Outbound!CR8</f>
        <v>8759.0063110810679</v>
      </c>
      <c r="GF11" s="285">
        <f>Outbound!CS8</f>
        <v>8461.006925615111</v>
      </c>
      <c r="GG11" s="285">
        <f>Outbound!CT8</f>
        <v>12120.990548458445</v>
      </c>
      <c r="GH11" s="285">
        <f>Outbound!CU8</f>
        <v>10334.005907992341</v>
      </c>
      <c r="GI11" s="285">
        <f>Outbound!CV8</f>
        <v>12744.986319979353</v>
      </c>
      <c r="GJ11" s="285">
        <f>Outbound!CW8</f>
        <v>10368.005324461259</v>
      </c>
      <c r="GK11" s="285">
        <f>Outbound!CX8</f>
        <v>9480.9952185856073</v>
      </c>
      <c r="GL11" s="285">
        <f>Outbound!CY8</f>
        <v>10411.009334001819</v>
      </c>
      <c r="GM11" s="285">
        <f>Outbound!CZ8</f>
        <v>9269.9937124455719</v>
      </c>
      <c r="GN11" s="285">
        <f>Outbound!DA8</f>
        <v>28585.99134097758</v>
      </c>
      <c r="GO11" s="285">
        <f>Outbound!DB8</f>
        <v>26675.031328048721</v>
      </c>
      <c r="GP11" s="285">
        <f>Outbound!DC8</f>
        <v>31045.003118718436</v>
      </c>
      <c r="GQ11" s="285">
        <f>Outbound!DD8</f>
        <v>21813.030813476031</v>
      </c>
      <c r="GR11" s="285">
        <f>Outbound!DE8</f>
        <v>26401.019700727837</v>
      </c>
      <c r="GS11" s="285">
        <f>Outbound!DF8</f>
        <v>23307.985665617289</v>
      </c>
      <c r="GT11" s="285">
        <f>Outbound!DG8</f>
        <v>21023.009883324932</v>
      </c>
      <c r="GU11" s="285">
        <f>Outbound!DH8</f>
        <v>39337.014859546631</v>
      </c>
      <c r="GV11" s="285">
        <f>Outbound!DI8</f>
        <v>35377.991905825846</v>
      </c>
      <c r="GW11" s="285">
        <f>Outbound!DJ8</f>
        <v>55150.019873021884</v>
      </c>
      <c r="GX11" s="285">
        <f>Outbound!DK8</f>
        <v>52176.071651384911</v>
      </c>
      <c r="GY11" s="285">
        <f>Outbound!DL8</f>
        <v>11481.989928626046</v>
      </c>
      <c r="GZ11" s="285">
        <f>Outbound!DM8</f>
        <v>25807</v>
      </c>
      <c r="HA11" s="285">
        <f>Outbound!DN8</f>
        <v>8736.0004930196919</v>
      </c>
      <c r="HB11" s="285">
        <f>Outbound!DO8</f>
        <v>8027.0051406081511</v>
      </c>
      <c r="HC11" s="285">
        <f>Outbound!DP8</f>
        <v>9552.9973496128478</v>
      </c>
      <c r="HD11" s="285">
        <f>Outbound!DQ8</f>
        <v>11569.984925961269</v>
      </c>
      <c r="HE11" s="285">
        <f>Outbound!DR8</f>
        <v>9930.0063508655003</v>
      </c>
      <c r="HF11" s="285">
        <f>Outbound!DS8</f>
        <v>9603.0048945626877</v>
      </c>
      <c r="HG11" s="285">
        <f>Outbound!DT8</f>
        <v>10940.008769734464</v>
      </c>
      <c r="HH11" s="285">
        <f>Outbound!DU8</f>
        <v>9732.9914775020661</v>
      </c>
      <c r="HI11" s="285">
        <f>Outbound!DV8</f>
        <v>9299.006884491755</v>
      </c>
      <c r="HJ11" s="285">
        <f>Outbound!DW8</f>
        <v>10693.991474565875</v>
      </c>
      <c r="HK11" s="285">
        <f>Outbound!DX8</f>
        <v>12833.984296630411</v>
      </c>
      <c r="HL11" s="285">
        <f>Outbound!DY8</f>
        <v>11291.002179294797</v>
      </c>
      <c r="HM11" s="285">
        <f>Outbound!DZ8</f>
        <v>10029.003945734223</v>
      </c>
      <c r="HN11" s="285">
        <f>Outbound!EA8</f>
        <v>9839.9934937092967</v>
      </c>
      <c r="HO11" s="285">
        <f>Outbound!EB8</f>
        <v>8573.0064788660275</v>
      </c>
      <c r="HP11" s="285">
        <f>Outbound!EC8</f>
        <v>8471.9949609249761</v>
      </c>
      <c r="HQ11" s="285">
        <f>Outbound!ED8</f>
        <v>15616.005007313515</v>
      </c>
      <c r="HR11" s="285">
        <f>Outbound!EE8</f>
        <v>15448.98948399511</v>
      </c>
      <c r="HS11" s="285">
        <f>Outbound!EF8</f>
        <v>17205.005694834792</v>
      </c>
      <c r="HT11" s="285">
        <f>Outbound!EG8</f>
        <v>10125.006946688298</v>
      </c>
      <c r="HU11" s="285">
        <f>Outbound!EH8</f>
        <v>9739.0083762790237</v>
      </c>
      <c r="HV11" s="285">
        <f>Outbound!EI8</f>
        <v>10461.986417368529</v>
      </c>
      <c r="HW11" s="285">
        <f>Outbound!EJ8</f>
        <v>9241.011105808484</v>
      </c>
      <c r="HX11" s="285">
        <f>Outbound!EK8</f>
        <v>40345.971183412883</v>
      </c>
      <c r="HY11" s="285">
        <f>Outbound!EL8</f>
        <v>39573.999192596668</v>
      </c>
      <c r="HZ11" s="285">
        <f>Outbound!EM8</f>
        <v>35723.027656108105</v>
      </c>
      <c r="IA11" s="285">
        <f>Outbound!EN8</f>
        <v>24399.979851915032</v>
      </c>
      <c r="IB11" s="285">
        <f>Outbound!EO8</f>
        <v>38369.011138715177</v>
      </c>
      <c r="IC11" s="285">
        <f>Outbound!EP8</f>
        <v>35768.99189338724</v>
      </c>
      <c r="ID11" s="285">
        <f>Outbound!EQ8</f>
        <v>43609.999715502294</v>
      </c>
      <c r="IE11" s="285">
        <f>Outbound!ER8</f>
        <v>35119.02408793864</v>
      </c>
      <c r="IF11" s="285">
        <f>Outbound!ES8</f>
        <v>40736.014219899655</v>
      </c>
      <c r="IG11" s="285">
        <f>Outbound!ET8</f>
        <v>39887.995818441072</v>
      </c>
      <c r="IH11" s="285">
        <f>Outbound!EU8</f>
        <v>28411.035564616755</v>
      </c>
      <c r="II11" s="285">
        <f>Outbound!EV8</f>
        <v>21546.032798326432</v>
      </c>
      <c r="IJ11" s="285">
        <f>Outbound!EW8</f>
        <v>16593.994996296908</v>
      </c>
      <c r="IK11" s="285">
        <f>Outbound!EX8</f>
        <v>41200.958418607952</v>
      </c>
      <c r="IL11" s="285">
        <f>Outbound!EY8</f>
        <v>37100.997140803192</v>
      </c>
      <c r="IM11" s="285">
        <f>Outbound!EZ8</f>
        <v>42291.970134439973</v>
      </c>
      <c r="IN11" s="285">
        <f>Outbound!FA8</f>
        <v>34914.014485552267</v>
      </c>
      <c r="IO11" s="285">
        <f>Outbound!FB8</f>
        <v>48860.063466985441</v>
      </c>
      <c r="IP11" s="285">
        <f>Outbound!FC8</f>
        <v>21599.019574313832</v>
      </c>
      <c r="IQ11" s="285">
        <f>Outbound!FD8</f>
        <v>16029.003433688253</v>
      </c>
      <c r="IR11" s="285">
        <f>Outbound!FE8</f>
        <v>18397.009206696875</v>
      </c>
      <c r="IS11" s="285">
        <f>Outbound!FF8</f>
        <v>16843.002690546818</v>
      </c>
      <c r="IT11" s="285">
        <f>Outbound!FG8</f>
        <v>14599.015686203762</v>
      </c>
      <c r="IU11" s="285">
        <f>Outbound!FH8</f>
        <v>12209.002096416316</v>
      </c>
      <c r="IV11" s="285">
        <f>Outbound!FI8</f>
        <v>11111.991189723616</v>
      </c>
      <c r="IW11" s="285"/>
      <c r="IX11" s="285"/>
      <c r="IY11" s="285"/>
      <c r="IZ11" s="285"/>
      <c r="JA11" s="285"/>
      <c r="JB11" s="285"/>
      <c r="JC11" s="285"/>
      <c r="JD11" s="285"/>
      <c r="JE11" s="285"/>
      <c r="JF11" s="285"/>
      <c r="JG11" s="285"/>
      <c r="JH11" s="285"/>
      <c r="JI11" s="285"/>
      <c r="JJ11" s="285"/>
      <c r="JK11" s="285"/>
      <c r="JL11" s="285"/>
      <c r="JM11" s="285"/>
      <c r="JN11" s="285"/>
      <c r="JO11" s="285"/>
      <c r="JP11" s="285"/>
      <c r="JQ11" s="285"/>
      <c r="JR11" s="285"/>
      <c r="JS11" s="285"/>
      <c r="JT11" s="285"/>
      <c r="JU11" s="285"/>
      <c r="JV11" s="285"/>
      <c r="JW11" s="285"/>
      <c r="JX11" s="285"/>
      <c r="JY11" s="285"/>
      <c r="JZ11" s="285"/>
      <c r="KA11" s="285"/>
      <c r="KB11" s="285"/>
      <c r="KC11" s="285"/>
      <c r="KD11" s="285"/>
      <c r="KE11" s="285"/>
      <c r="KF11" s="285"/>
      <c r="KG11" s="285"/>
      <c r="KH11" s="285"/>
      <c r="KI11" s="285"/>
      <c r="KJ11" s="285"/>
      <c r="KK11" s="285"/>
      <c r="KL11" s="285"/>
      <c r="KM11" s="285"/>
      <c r="KN11" s="285"/>
      <c r="KO11" s="285"/>
      <c r="KP11" s="285"/>
      <c r="KQ11" s="285"/>
      <c r="KR11" s="285"/>
      <c r="KS11" s="285"/>
      <c r="KT11" s="285"/>
      <c r="KU11" s="285"/>
      <c r="KV11" s="285"/>
      <c r="KW11" s="285"/>
      <c r="KX11" s="285"/>
      <c r="KY11" s="285"/>
      <c r="KZ11" s="285"/>
      <c r="LA11" s="285"/>
      <c r="LB11" s="285"/>
      <c r="LC11" s="285"/>
      <c r="LD11" s="285"/>
      <c r="LE11" s="285"/>
      <c r="LF11" s="285"/>
      <c r="LG11" s="285"/>
      <c r="LH11" s="285"/>
      <c r="LI11" s="285"/>
      <c r="LJ11" s="285"/>
      <c r="LK11" s="285"/>
      <c r="LL11" s="285"/>
      <c r="LM11" s="285"/>
      <c r="LN11" s="285"/>
      <c r="LO11" s="285"/>
      <c r="LP11" s="285"/>
      <c r="LQ11" s="285"/>
      <c r="LR11" s="285"/>
      <c r="LS11" s="285"/>
      <c r="LT11" s="285"/>
      <c r="LU11" s="285"/>
      <c r="LV11" s="285"/>
      <c r="LW11" s="285"/>
      <c r="LX11" s="285"/>
      <c r="LY11" s="285"/>
      <c r="LZ11" s="285"/>
      <c r="MA11" s="285"/>
      <c r="MB11" s="285"/>
      <c r="MC11" s="285"/>
      <c r="MD11" s="285"/>
      <c r="ME11" s="285"/>
      <c r="MF11" s="285"/>
      <c r="MG11" s="285"/>
      <c r="MH11" s="285"/>
      <c r="MI11" s="285"/>
      <c r="MJ11" s="285"/>
      <c r="MK11" s="285"/>
      <c r="ML11" s="285"/>
      <c r="MM11" s="285"/>
      <c r="MN11" s="285"/>
      <c r="MO11" s="285"/>
      <c r="MP11" s="285"/>
      <c r="MQ11" s="285"/>
      <c r="MR11" s="285"/>
      <c r="MS11" s="285"/>
      <c r="MT11" s="285"/>
      <c r="MU11" s="285"/>
      <c r="MV11" s="285"/>
      <c r="MW11" s="285"/>
      <c r="MX11" s="285"/>
      <c r="MY11" s="285"/>
      <c r="MZ11" s="285"/>
      <c r="NA11" s="285"/>
      <c r="NB11" s="285"/>
      <c r="NC11" s="285"/>
      <c r="ND11" s="285"/>
      <c r="NE11" s="285"/>
      <c r="NF11" s="285"/>
      <c r="NG11" s="285"/>
      <c r="NH11" s="285"/>
      <c r="NI11" s="285"/>
      <c r="NJ11" s="285"/>
      <c r="NK11" s="285"/>
      <c r="NL11" s="285"/>
      <c r="NM11" s="285"/>
      <c r="NN11" s="285"/>
      <c r="NO11" s="285"/>
      <c r="NP11" s="285"/>
      <c r="NQ11" s="285"/>
      <c r="NR11" s="285"/>
      <c r="NS11" s="285"/>
      <c r="NT11" s="285"/>
      <c r="NU11" s="285"/>
      <c r="NV11" s="285"/>
      <c r="NW11" s="285"/>
      <c r="NX11" s="285"/>
      <c r="NY11" s="285"/>
      <c r="NZ11" s="285"/>
      <c r="OA11" s="285"/>
      <c r="OB11" s="285"/>
      <c r="OC11" s="285"/>
      <c r="OD11" s="285"/>
      <c r="OE11" s="285"/>
      <c r="OF11" s="285"/>
      <c r="OG11" s="285"/>
      <c r="OH11" s="285"/>
      <c r="OI11" s="285"/>
      <c r="OJ11" s="285"/>
      <c r="OK11" s="285"/>
      <c r="OL11" s="285"/>
      <c r="OM11" s="285"/>
      <c r="ON11" s="285"/>
      <c r="OO11" s="285"/>
      <c r="OP11" s="285"/>
      <c r="OQ11" s="285"/>
      <c r="OR11" s="285"/>
      <c r="OS11" s="285"/>
      <c r="OT11" s="285"/>
      <c r="OU11" s="285"/>
      <c r="OV11" s="285"/>
      <c r="OW11" s="285"/>
      <c r="OX11" s="285"/>
      <c r="OY11" s="285"/>
      <c r="OZ11" s="285"/>
      <c r="PA11" s="285"/>
      <c r="PB11" s="285"/>
      <c r="PC11" s="285"/>
      <c r="PD11" s="285"/>
      <c r="PE11" s="285"/>
      <c r="PF11" s="285"/>
      <c r="PG11" s="285"/>
      <c r="PH11" s="285"/>
      <c r="PI11" s="285"/>
      <c r="PJ11" s="285"/>
      <c r="PK11" s="285"/>
      <c r="PL11" s="285"/>
      <c r="PM11" s="285"/>
      <c r="PN11" s="285"/>
      <c r="PO11" s="285"/>
      <c r="PP11" s="285"/>
      <c r="PQ11" s="285"/>
      <c r="PR11" s="285"/>
    </row>
    <row r="12" spans="1:736" s="158" customFormat="1" ht="15">
      <c r="A12" s="157" t="s">
        <v>49</v>
      </c>
      <c r="B12" s="157" t="e">
        <f>Outbound!#REF!</f>
        <v>#REF!</v>
      </c>
      <c r="C12" s="157" t="e">
        <f>Outbound!#REF!</f>
        <v>#REF!</v>
      </c>
      <c r="D12" s="157" t="e">
        <f>Outbound!#REF!</f>
        <v>#REF!</v>
      </c>
      <c r="E12" s="157" t="e">
        <f>Outbound!#REF!</f>
        <v>#REF!</v>
      </c>
      <c r="F12" s="157" t="e">
        <f>Outbound!#REF!</f>
        <v>#REF!</v>
      </c>
      <c r="G12" s="157" t="e">
        <f>Outbound!#REF!</f>
        <v>#REF!</v>
      </c>
      <c r="H12" s="157" t="e">
        <f>Outbound!#REF!</f>
        <v>#REF!</v>
      </c>
      <c r="I12" s="157" t="e">
        <f>Outbound!#REF!</f>
        <v>#REF!</v>
      </c>
      <c r="J12" s="157" t="e">
        <f>Outbound!#REF!</f>
        <v>#REF!</v>
      </c>
      <c r="K12" s="157" t="e">
        <f>Outbound!#REF!</f>
        <v>#REF!</v>
      </c>
      <c r="L12" s="157" t="e">
        <f>Outbound!#REF!</f>
        <v>#REF!</v>
      </c>
      <c r="M12" s="157" t="e">
        <f>Outbound!#REF!</f>
        <v>#REF!</v>
      </c>
      <c r="N12" s="157" t="e">
        <f>Outbound!#REF!</f>
        <v>#REF!</v>
      </c>
      <c r="O12" s="157" t="e">
        <f>Outbound!#REF!</f>
        <v>#REF!</v>
      </c>
      <c r="P12" s="157" t="e">
        <f>Outbound!#REF!</f>
        <v>#REF!</v>
      </c>
      <c r="Q12" s="157" t="e">
        <f>Outbound!#REF!</f>
        <v>#REF!</v>
      </c>
      <c r="R12" s="157" t="e">
        <f>Outbound!#REF!</f>
        <v>#REF!</v>
      </c>
      <c r="S12" s="157" t="e">
        <f>Outbound!#REF!</f>
        <v>#REF!</v>
      </c>
      <c r="T12" s="157" t="e">
        <f>Outbound!#REF!</f>
        <v>#REF!</v>
      </c>
      <c r="U12" s="157" t="e">
        <f>Outbound!#REF!</f>
        <v>#REF!</v>
      </c>
      <c r="V12" s="157" t="e">
        <f>Outbound!#REF!</f>
        <v>#REF!</v>
      </c>
      <c r="W12" s="157" t="e">
        <f>Outbound!#REF!</f>
        <v>#REF!</v>
      </c>
      <c r="X12" s="157" t="e">
        <f>Outbound!#REF!</f>
        <v>#REF!</v>
      </c>
      <c r="Y12" s="157" t="e">
        <f>Outbound!#REF!</f>
        <v>#REF!</v>
      </c>
      <c r="Z12" s="157" t="e">
        <f>Outbound!#REF!</f>
        <v>#REF!</v>
      </c>
      <c r="AA12" s="157" t="e">
        <f>Outbound!#REF!</f>
        <v>#REF!</v>
      </c>
      <c r="AB12" s="157" t="e">
        <f>Outbound!#REF!</f>
        <v>#REF!</v>
      </c>
      <c r="AC12" s="157" t="e">
        <f>Outbound!#REF!</f>
        <v>#REF!</v>
      </c>
      <c r="AD12" s="157" t="e">
        <f>Outbound!#REF!</f>
        <v>#REF!</v>
      </c>
      <c r="AE12" s="157" t="e">
        <f>Outbound!#REF!</f>
        <v>#REF!</v>
      </c>
      <c r="AF12" s="157" t="e">
        <f>Outbound!#REF!</f>
        <v>#REF!</v>
      </c>
      <c r="AG12" s="157" t="e">
        <f>Outbound!#REF!</f>
        <v>#REF!</v>
      </c>
      <c r="AH12" s="157" t="e">
        <f>Outbound!#REF!</f>
        <v>#REF!</v>
      </c>
      <c r="AI12" s="157" t="e">
        <f>Outbound!#REF!</f>
        <v>#REF!</v>
      </c>
      <c r="AJ12" s="157" t="e">
        <f>Outbound!#REF!</f>
        <v>#REF!</v>
      </c>
      <c r="AK12" s="157" t="e">
        <f>Outbound!#REF!</f>
        <v>#REF!</v>
      </c>
      <c r="AL12" s="157" t="e">
        <f>Outbound!#REF!</f>
        <v>#REF!</v>
      </c>
      <c r="AM12" s="157" t="e">
        <f>Outbound!#REF!</f>
        <v>#REF!</v>
      </c>
      <c r="AN12" s="157" t="e">
        <f>Outbound!#REF!</f>
        <v>#REF!</v>
      </c>
      <c r="AO12" s="157" t="e">
        <f>Outbound!#REF!</f>
        <v>#REF!</v>
      </c>
      <c r="AP12" s="157" t="e">
        <f>Outbound!#REF!</f>
        <v>#REF!</v>
      </c>
      <c r="AQ12" s="157" t="e">
        <f>Outbound!#REF!</f>
        <v>#REF!</v>
      </c>
      <c r="AR12" s="157" t="e">
        <f>Outbound!#REF!</f>
        <v>#REF!</v>
      </c>
      <c r="AS12" s="157" t="e">
        <f>Outbound!#REF!</f>
        <v>#REF!</v>
      </c>
      <c r="AT12" s="157" t="e">
        <f>Outbound!#REF!</f>
        <v>#REF!</v>
      </c>
      <c r="AU12" s="157" t="e">
        <f>Outbound!#REF!</f>
        <v>#REF!</v>
      </c>
      <c r="AV12" s="157" t="e">
        <f>Outbound!#REF!</f>
        <v>#REF!</v>
      </c>
      <c r="AW12" s="157" t="e">
        <f>Outbound!#REF!</f>
        <v>#REF!</v>
      </c>
      <c r="AX12" s="157" t="e">
        <f>Outbound!#REF!</f>
        <v>#REF!</v>
      </c>
      <c r="AY12" s="157" t="e">
        <f>Outbound!#REF!</f>
        <v>#REF!</v>
      </c>
      <c r="AZ12" s="157" t="e">
        <f>Outbound!#REF!</f>
        <v>#REF!</v>
      </c>
      <c r="BA12" s="157" t="e">
        <f>Outbound!#REF!</f>
        <v>#REF!</v>
      </c>
      <c r="BB12" s="157" t="e">
        <f>Outbound!#REF!</f>
        <v>#REF!</v>
      </c>
      <c r="BC12" s="157" t="e">
        <f>Outbound!#REF!</f>
        <v>#REF!</v>
      </c>
      <c r="BD12" s="157" t="e">
        <f>Outbound!#REF!</f>
        <v>#REF!</v>
      </c>
      <c r="BE12" s="157" t="e">
        <f>Outbound!#REF!</f>
        <v>#REF!</v>
      </c>
      <c r="BF12" s="157" t="e">
        <f>Outbound!#REF!</f>
        <v>#REF!</v>
      </c>
      <c r="BG12" s="157" t="e">
        <f>Outbound!#REF!</f>
        <v>#REF!</v>
      </c>
      <c r="BH12" s="157" t="e">
        <f>Outbound!#REF!</f>
        <v>#REF!</v>
      </c>
      <c r="BI12" s="157" t="e">
        <f>Outbound!#REF!</f>
        <v>#REF!</v>
      </c>
      <c r="BJ12" s="157" t="e">
        <f>Outbound!#REF!</f>
        <v>#REF!</v>
      </c>
      <c r="BK12" s="157" t="e">
        <f>Outbound!#REF!</f>
        <v>#REF!</v>
      </c>
      <c r="BL12" s="157" t="e">
        <f>Outbound!#REF!</f>
        <v>#REF!</v>
      </c>
      <c r="BM12" s="157" t="e">
        <f>Outbound!#REF!</f>
        <v>#REF!</v>
      </c>
      <c r="BN12" s="157" t="e">
        <f>Outbound!#REF!</f>
        <v>#REF!</v>
      </c>
      <c r="BO12" s="157" t="e">
        <f>Outbound!#REF!</f>
        <v>#REF!</v>
      </c>
      <c r="BP12" s="157" t="e">
        <f>Outbound!#REF!</f>
        <v>#REF!</v>
      </c>
      <c r="BQ12" s="157" t="e">
        <f>Outbound!#REF!</f>
        <v>#REF!</v>
      </c>
      <c r="BR12" s="157" t="e">
        <f>Outbound!#REF!</f>
        <v>#REF!</v>
      </c>
      <c r="BS12" s="157" t="e">
        <f>Outbound!#REF!</f>
        <v>#REF!</v>
      </c>
      <c r="BT12" s="157" t="e">
        <f>Outbound!#REF!</f>
        <v>#REF!</v>
      </c>
      <c r="BU12" s="157" t="e">
        <f>Outbound!#REF!</f>
        <v>#REF!</v>
      </c>
      <c r="BV12" s="157" t="e">
        <f>Outbound!#REF!</f>
        <v>#REF!</v>
      </c>
      <c r="BW12" s="157" t="e">
        <f>Outbound!#REF!</f>
        <v>#REF!</v>
      </c>
      <c r="BX12" s="157" t="e">
        <f>Outbound!#REF!</f>
        <v>#REF!</v>
      </c>
      <c r="BY12" s="157" t="e">
        <f>Outbound!#REF!</f>
        <v>#REF!</v>
      </c>
      <c r="BZ12" s="157" t="e">
        <f>Outbound!#REF!</f>
        <v>#REF!</v>
      </c>
      <c r="CA12" s="157" t="e">
        <f>Outbound!#REF!</f>
        <v>#REF!</v>
      </c>
      <c r="CB12" s="157" t="e">
        <f>Outbound!#REF!</f>
        <v>#REF!</v>
      </c>
      <c r="CC12" s="157" t="e">
        <f>Outbound!#REF!</f>
        <v>#REF!</v>
      </c>
      <c r="CD12" s="157" t="e">
        <f>Outbound!#REF!</f>
        <v>#REF!</v>
      </c>
      <c r="CE12" s="157" t="e">
        <f>Outbound!#REF!</f>
        <v>#REF!</v>
      </c>
      <c r="CF12" s="157" t="e">
        <f>Outbound!#REF!</f>
        <v>#REF!</v>
      </c>
      <c r="CG12" s="157" t="e">
        <f>Outbound!#REF!</f>
        <v>#REF!</v>
      </c>
      <c r="CH12" s="157" t="e">
        <f>Outbound!#REF!</f>
        <v>#REF!</v>
      </c>
      <c r="CI12" s="157" t="e">
        <f>Outbound!#REF!</f>
        <v>#REF!</v>
      </c>
      <c r="CJ12" s="157" t="e">
        <f>Outbound!#REF!</f>
        <v>#REF!</v>
      </c>
      <c r="CK12" s="157" t="e">
        <f>Outbound!#REF!</f>
        <v>#REF!</v>
      </c>
      <c r="CL12" s="157" t="e">
        <f>Outbound!#REF!</f>
        <v>#REF!</v>
      </c>
      <c r="CM12" s="157" t="e">
        <f>Outbound!#REF!</f>
        <v>#REF!</v>
      </c>
      <c r="CN12" s="157" t="e">
        <f>Outbound!#REF!</f>
        <v>#REF!</v>
      </c>
      <c r="CO12" s="157">
        <f>Outbound!B10</f>
        <v>9573</v>
      </c>
      <c r="CP12" s="157">
        <f>Outbound!C10</f>
        <v>9054</v>
      </c>
      <c r="CQ12" s="157">
        <f>Outbound!D10</f>
        <v>10193</v>
      </c>
      <c r="CR12" s="157">
        <f>Outbound!E10</f>
        <v>9558</v>
      </c>
      <c r="CS12" s="157">
        <f>Outbound!F10</f>
        <v>10013</v>
      </c>
      <c r="CT12" s="157">
        <f>Outbound!G10</f>
        <v>8281</v>
      </c>
      <c r="CU12" s="157">
        <f>Outbound!H10</f>
        <v>9526</v>
      </c>
      <c r="CV12" s="157">
        <f>Outbound!I10</f>
        <v>10302</v>
      </c>
      <c r="CW12" s="157">
        <f>Outbound!J10</f>
        <v>9291</v>
      </c>
      <c r="CX12" s="157">
        <f>Outbound!K10</f>
        <v>8513</v>
      </c>
      <c r="CY12" s="157">
        <f>Outbound!L10</f>
        <v>7877</v>
      </c>
      <c r="CZ12" s="157">
        <f>Outbound!M10</f>
        <v>7469</v>
      </c>
      <c r="DA12" s="157">
        <f>Outbound!N10</f>
        <v>12470</v>
      </c>
      <c r="DB12" s="157">
        <f>Outbound!O10</f>
        <v>15830</v>
      </c>
      <c r="DC12" s="157">
        <f>Outbound!P10</f>
        <v>21238</v>
      </c>
      <c r="DD12" s="157">
        <f>Outbound!Q10</f>
        <v>22466</v>
      </c>
      <c r="DE12" s="157">
        <f>Outbound!R10</f>
        <v>15059</v>
      </c>
      <c r="DF12" s="157">
        <f>Outbound!S10</f>
        <v>8439</v>
      </c>
      <c r="DG12" s="157">
        <f>Outbound!T10</f>
        <v>8328</v>
      </c>
      <c r="DH12" s="157">
        <f>Outbound!U10</f>
        <v>8725</v>
      </c>
      <c r="DI12" s="157">
        <f>Outbound!V10</f>
        <v>19159</v>
      </c>
      <c r="DJ12" s="157">
        <f>Outbound!W10</f>
        <v>20170</v>
      </c>
      <c r="DK12" s="157">
        <f>Outbound!X10</f>
        <v>9668</v>
      </c>
      <c r="DL12" s="157">
        <f>Outbound!Y10</f>
        <v>9719</v>
      </c>
      <c r="DM12" s="157">
        <f>Outbound!Z10</f>
        <v>9638</v>
      </c>
      <c r="DN12" s="157">
        <f>Outbound!AA10</f>
        <v>9134</v>
      </c>
      <c r="DO12" s="157">
        <f>Outbound!AB10</f>
        <v>7652</v>
      </c>
      <c r="DP12" s="157">
        <f>Outbound!AC10</f>
        <v>15823</v>
      </c>
      <c r="DQ12" s="157">
        <f>Outbound!AD10</f>
        <v>19904</v>
      </c>
      <c r="DR12" s="157">
        <f>Outbound!AE10</f>
        <v>9775</v>
      </c>
      <c r="DS12" s="157">
        <f>Outbound!AF10</f>
        <v>9722</v>
      </c>
      <c r="DT12" s="157">
        <f>Outbound!AG10</f>
        <v>9936</v>
      </c>
      <c r="DU12" s="157">
        <f>Outbound!AH10</f>
        <v>9426</v>
      </c>
      <c r="DV12" s="157">
        <f>Outbound!AI10</f>
        <v>9403</v>
      </c>
      <c r="DW12" s="157">
        <f>Outbound!AJ10</f>
        <v>11350</v>
      </c>
      <c r="DX12" s="157">
        <f>Outbound!AK10</f>
        <v>13200</v>
      </c>
      <c r="DY12" s="157">
        <f>Outbound!AL10</f>
        <v>11296</v>
      </c>
      <c r="DZ12" s="157">
        <f>Outbound!AM10</f>
        <v>11571</v>
      </c>
      <c r="EA12" s="157">
        <f>Outbound!AN10</f>
        <v>11008</v>
      </c>
      <c r="EB12" s="157">
        <f>Outbound!AO10</f>
        <v>21608</v>
      </c>
      <c r="EC12" s="157">
        <f>Outbound!AP10</f>
        <v>16514</v>
      </c>
      <c r="ED12" s="157">
        <f>Outbound!AQ10</f>
        <v>19503</v>
      </c>
      <c r="EE12" s="157">
        <f>Outbound!AR10</f>
        <v>27578</v>
      </c>
      <c r="EF12" s="157">
        <f>Outbound!AS10</f>
        <v>10118</v>
      </c>
      <c r="EG12" s="157">
        <f>Outbound!AT10</f>
        <v>10277</v>
      </c>
      <c r="EH12" s="157">
        <f>Outbound!AU10</f>
        <v>10048</v>
      </c>
      <c r="EI12" s="157">
        <f>Outbound!AV10</f>
        <v>10497</v>
      </c>
      <c r="EJ12" s="157">
        <f>Outbound!AW10</f>
        <v>18495</v>
      </c>
      <c r="EK12" s="157">
        <f>Outbound!AX10</f>
        <v>20618</v>
      </c>
      <c r="EL12" s="157">
        <f>Outbound!AY10</f>
        <v>28099</v>
      </c>
      <c r="EM12" s="157">
        <f>Outbound!AZ10</f>
        <v>26271</v>
      </c>
      <c r="EN12" s="157">
        <f>Outbound!BA10</f>
        <v>12777</v>
      </c>
      <c r="EO12" s="157">
        <f>Outbound!BB10</f>
        <v>11293</v>
      </c>
      <c r="EP12" s="157">
        <f>Outbound!BC10</f>
        <v>10848</v>
      </c>
      <c r="EQ12" s="157">
        <f>Outbound!BD10</f>
        <v>9986</v>
      </c>
      <c r="ER12" s="157">
        <f>Outbound!BE10</f>
        <v>13163</v>
      </c>
      <c r="ES12" s="157">
        <f>Outbound!BF10</f>
        <v>14994</v>
      </c>
      <c r="ET12" s="157">
        <f>Outbound!BG10</f>
        <v>13116</v>
      </c>
      <c r="EU12" s="157">
        <f>Outbound!BH10</f>
        <v>12155</v>
      </c>
      <c r="EV12" s="157">
        <f>Outbound!BI10</f>
        <v>10845</v>
      </c>
      <c r="EW12" s="157">
        <f>Outbound!BJ10</f>
        <v>10685</v>
      </c>
      <c r="EX12" s="157">
        <f>Outbound!BK10</f>
        <v>18359</v>
      </c>
      <c r="EY12" s="157">
        <f>Outbound!BL10</f>
        <v>19228</v>
      </c>
      <c r="EZ12" s="157">
        <f>Outbound!BM10</f>
        <v>21169</v>
      </c>
      <c r="FA12" s="157">
        <f>Outbound!BN10</f>
        <v>12454</v>
      </c>
      <c r="FB12" s="157">
        <f>Outbound!BO10</f>
        <v>11429</v>
      </c>
      <c r="FC12" s="157">
        <f>Outbound!BP10</f>
        <v>10649</v>
      </c>
      <c r="FD12" s="157">
        <f>Outbound!BQ10</f>
        <v>10339</v>
      </c>
      <c r="FE12" s="157">
        <f>Outbound!BR10</f>
        <v>12854</v>
      </c>
      <c r="FF12" s="157">
        <f>Outbound!BS10</f>
        <v>13024</v>
      </c>
      <c r="FG12" s="157">
        <f>Outbound!BT10</f>
        <v>15063</v>
      </c>
      <c r="FH12" s="157">
        <f>Outbound!BU10</f>
        <v>9792</v>
      </c>
      <c r="FI12" s="157">
        <f>Outbound!BV10</f>
        <v>10666</v>
      </c>
      <c r="FJ12" s="157">
        <f>Outbound!BW10</f>
        <v>8703</v>
      </c>
      <c r="FK12" s="157">
        <f>Outbound!BX10</f>
        <v>7855</v>
      </c>
      <c r="FL12" s="157">
        <f>Outbound!BY10</f>
        <v>8554</v>
      </c>
      <c r="FM12" s="157">
        <f>Outbound!BZ10</f>
        <v>8579</v>
      </c>
      <c r="FN12" s="157">
        <f>Outbound!CA10</f>
        <v>10772</v>
      </c>
      <c r="FO12" s="157">
        <f>Outbound!CB10</f>
        <v>12038</v>
      </c>
      <c r="FP12" s="157">
        <f>Outbound!CC10</f>
        <v>10899</v>
      </c>
      <c r="FQ12" s="157">
        <f>Outbound!CD10</f>
        <v>31154</v>
      </c>
      <c r="FR12" s="157">
        <f>Outbound!CE10</f>
        <v>23844</v>
      </c>
      <c r="FS12" s="157">
        <f>Outbound!CF10</f>
        <v>23121</v>
      </c>
      <c r="FT12" s="157">
        <f>Outbound!CG10</f>
        <v>25643</v>
      </c>
      <c r="FU12" s="157">
        <f>Outbound!CH10</f>
        <v>37112</v>
      </c>
      <c r="FV12" s="157">
        <f>Outbound!CI10</f>
        <v>21535</v>
      </c>
      <c r="FW12" s="157">
        <f>Outbound!CJ10</f>
        <v>19742</v>
      </c>
      <c r="FX12" s="157">
        <f>Outbound!CK10</f>
        <v>51723</v>
      </c>
      <c r="FY12" s="157">
        <f>Outbound!CL10</f>
        <v>33240</v>
      </c>
      <c r="FZ12" s="157">
        <f>Outbound!CM10</f>
        <v>29608</v>
      </c>
      <c r="GA12" s="157">
        <f>Outbound!CN10</f>
        <v>44080</v>
      </c>
      <c r="GB12" s="157">
        <f>Outbound!CO10</f>
        <v>23459</v>
      </c>
      <c r="GC12" s="157">
        <f>Outbound!CP10</f>
        <v>29841</v>
      </c>
      <c r="GD12" s="157">
        <f>Outbound!CQ10</f>
        <v>24430</v>
      </c>
      <c r="GE12" s="157">
        <f>Outbound!CR10</f>
        <v>8759</v>
      </c>
      <c r="GF12" s="157">
        <f>Outbound!CS10</f>
        <v>8461</v>
      </c>
      <c r="GG12" s="157">
        <f>Outbound!CT10</f>
        <v>12120.990548458445</v>
      </c>
      <c r="GH12" s="157">
        <f>Outbound!CU10</f>
        <v>10334.005907992341</v>
      </c>
      <c r="GI12" s="157">
        <f>Outbound!CV10</f>
        <v>12744.986319979353</v>
      </c>
      <c r="GJ12" s="157">
        <f>Outbound!CW10</f>
        <v>10368.005324461259</v>
      </c>
      <c r="GK12" s="157">
        <f>Outbound!CX10</f>
        <v>9481</v>
      </c>
      <c r="GL12" s="157">
        <f>Outbound!CY10</f>
        <v>10411</v>
      </c>
      <c r="GM12" s="157">
        <f>Outbound!CZ10</f>
        <v>9270</v>
      </c>
      <c r="GN12" s="157">
        <f>Outbound!DA10</f>
        <v>28586</v>
      </c>
      <c r="GO12" s="157">
        <f>Outbound!DB10</f>
        <v>26675</v>
      </c>
      <c r="GP12" s="157">
        <f>Outbound!DC10</f>
        <v>31045</v>
      </c>
      <c r="GQ12" s="157">
        <f>Outbound!DD10</f>
        <v>21813</v>
      </c>
      <c r="GR12" s="157">
        <f>Outbound!DE10</f>
        <v>26401</v>
      </c>
      <c r="GS12" s="157">
        <f>Outbound!DF10</f>
        <v>23308</v>
      </c>
      <c r="GT12" s="157">
        <f>Outbound!DG10</f>
        <v>21023</v>
      </c>
      <c r="GU12" s="157">
        <f>Outbound!DH10</f>
        <v>39337</v>
      </c>
      <c r="GV12" s="157">
        <f>Outbound!DI10</f>
        <v>35378</v>
      </c>
      <c r="GW12" s="157">
        <f>Outbound!DJ10</f>
        <v>55150</v>
      </c>
      <c r="GX12" s="157">
        <f>Outbound!DK10</f>
        <v>52176</v>
      </c>
      <c r="GY12" s="157">
        <f>Outbound!DL10</f>
        <v>11482</v>
      </c>
      <c r="GZ12" s="157">
        <f>Outbound!DM10</f>
        <v>8879</v>
      </c>
      <c r="HA12" s="157">
        <f>Outbound!DN10</f>
        <v>8736</v>
      </c>
      <c r="HB12" s="157">
        <f>Outbound!DO10</f>
        <v>8027</v>
      </c>
      <c r="HC12" s="157">
        <f>Outbound!DP10</f>
        <v>9553</v>
      </c>
      <c r="HD12" s="157">
        <f>Outbound!DQ10</f>
        <v>11570</v>
      </c>
      <c r="HE12" s="157">
        <f>Outbound!DR10</f>
        <v>9930</v>
      </c>
      <c r="HF12" s="157">
        <f>Outbound!DS10</f>
        <v>9603</v>
      </c>
      <c r="HG12" s="157">
        <f>Outbound!DT10</f>
        <v>10940</v>
      </c>
      <c r="HH12" s="157">
        <f>Outbound!DU10</f>
        <v>9733</v>
      </c>
      <c r="HI12" s="157">
        <f>Outbound!DV10</f>
        <v>9299</v>
      </c>
      <c r="HJ12" s="157">
        <f>Outbound!DW10</f>
        <v>10694</v>
      </c>
      <c r="HK12" s="157">
        <f>Outbound!DX10</f>
        <v>12834</v>
      </c>
      <c r="HL12" s="157">
        <f>Outbound!DY10</f>
        <v>11291</v>
      </c>
      <c r="HM12" s="157">
        <f>Outbound!DZ10</f>
        <v>10029</v>
      </c>
      <c r="HN12" s="157">
        <f>Outbound!EA10</f>
        <v>9840</v>
      </c>
      <c r="HO12" s="157">
        <f>Outbound!EB10</f>
        <v>8573</v>
      </c>
      <c r="HP12" s="157">
        <f>Outbound!EC10</f>
        <v>8472</v>
      </c>
      <c r="HQ12" s="157">
        <f>Outbound!ED10</f>
        <v>15616</v>
      </c>
      <c r="HR12" s="157">
        <f>Outbound!EE10</f>
        <v>15449</v>
      </c>
      <c r="HS12" s="157">
        <f>Outbound!EF10</f>
        <v>17205</v>
      </c>
      <c r="HT12" s="157">
        <f>Outbound!EG10</f>
        <v>10125</v>
      </c>
      <c r="HU12" s="157">
        <f>Outbound!EH10</f>
        <v>9739</v>
      </c>
      <c r="HV12" s="157">
        <f>Outbound!EI10</f>
        <v>10462</v>
      </c>
      <c r="HW12" s="157">
        <f>Outbound!EJ10</f>
        <v>9241</v>
      </c>
      <c r="HX12" s="157">
        <f>Outbound!EK10</f>
        <v>40346</v>
      </c>
      <c r="HY12" s="157">
        <f>Outbound!EL10</f>
        <v>39574</v>
      </c>
      <c r="HZ12" s="157">
        <f>Outbound!EM10</f>
        <v>35723</v>
      </c>
      <c r="IA12" s="157">
        <f>Outbound!EN10</f>
        <v>24400</v>
      </c>
      <c r="IB12" s="157">
        <f>Outbound!EO10</f>
        <v>38369</v>
      </c>
      <c r="IC12" s="157">
        <f>Outbound!EP10</f>
        <v>35769</v>
      </c>
      <c r="ID12" s="157">
        <f>Outbound!EQ10</f>
        <v>43610</v>
      </c>
      <c r="IE12" s="157">
        <f>Outbound!ER10</f>
        <v>35119</v>
      </c>
      <c r="IF12" s="157">
        <f>Outbound!ES10</f>
        <v>40736</v>
      </c>
      <c r="IG12" s="157">
        <f>Outbound!ET10</f>
        <v>39888</v>
      </c>
      <c r="IH12" s="157">
        <f>Outbound!EU10</f>
        <v>28413</v>
      </c>
      <c r="II12" s="157">
        <f>Outbound!EV10</f>
        <v>21546</v>
      </c>
      <c r="IJ12" s="157">
        <f>Outbound!EW10</f>
        <v>16594</v>
      </c>
      <c r="IK12" s="157">
        <f>Outbound!EX10</f>
        <v>41201</v>
      </c>
      <c r="IL12" s="157">
        <f>Outbound!EY10</f>
        <v>37101</v>
      </c>
      <c r="IM12" s="157">
        <f>Outbound!EZ10</f>
        <v>42292</v>
      </c>
      <c r="IN12" s="157">
        <f>Outbound!FA10</f>
        <v>34914</v>
      </c>
      <c r="IO12" s="157">
        <f>Outbound!FB10</f>
        <v>48860</v>
      </c>
      <c r="IP12" s="157">
        <f>Outbound!FC10</f>
        <v>21599</v>
      </c>
      <c r="IQ12" s="157">
        <f>Outbound!FD10</f>
        <v>16029</v>
      </c>
      <c r="IR12" s="157">
        <f>Outbound!FE10</f>
        <v>18397</v>
      </c>
      <c r="IS12" s="157">
        <f>Outbound!FF10</f>
        <v>16843</v>
      </c>
      <c r="IT12" s="157">
        <f>Outbound!FG10</f>
        <v>14599</v>
      </c>
      <c r="IU12" s="157">
        <f>Outbound!FH10</f>
        <v>12209</v>
      </c>
      <c r="IV12" s="157">
        <f>Outbound!FI10</f>
        <v>11112</v>
      </c>
    </row>
    <row r="13" spans="1:736" s="287" customFormat="1" ht="15">
      <c r="A13" s="286" t="s">
        <v>52</v>
      </c>
      <c r="B13" s="286" t="e">
        <f>Outbound!#REF!</f>
        <v>#REF!</v>
      </c>
      <c r="C13" s="286" t="e">
        <f>Outbound!#REF!</f>
        <v>#REF!</v>
      </c>
      <c r="D13" s="286" t="e">
        <f>Outbound!#REF!</f>
        <v>#REF!</v>
      </c>
      <c r="E13" s="286" t="e">
        <f>Outbound!#REF!</f>
        <v>#REF!</v>
      </c>
      <c r="F13" s="286" t="e">
        <f>Outbound!#REF!</f>
        <v>#REF!</v>
      </c>
      <c r="G13" s="286" t="e">
        <f>Outbound!#REF!</f>
        <v>#REF!</v>
      </c>
      <c r="H13" s="286" t="e">
        <f>Outbound!#REF!</f>
        <v>#REF!</v>
      </c>
      <c r="I13" s="286" t="e">
        <f>Outbound!#REF!</f>
        <v>#REF!</v>
      </c>
      <c r="J13" s="286" t="e">
        <f>Outbound!#REF!</f>
        <v>#REF!</v>
      </c>
      <c r="K13" s="286" t="e">
        <f>Outbound!#REF!</f>
        <v>#REF!</v>
      </c>
      <c r="L13" s="286" t="e">
        <f>Outbound!#REF!</f>
        <v>#REF!</v>
      </c>
      <c r="M13" s="286" t="e">
        <f>Outbound!#REF!</f>
        <v>#REF!</v>
      </c>
      <c r="N13" s="286" t="e">
        <f>Outbound!#REF!</f>
        <v>#REF!</v>
      </c>
      <c r="O13" s="286" t="e">
        <f>Outbound!#REF!</f>
        <v>#REF!</v>
      </c>
      <c r="P13" s="286" t="e">
        <f>Outbound!#REF!</f>
        <v>#REF!</v>
      </c>
      <c r="Q13" s="286" t="e">
        <f>Outbound!#REF!</f>
        <v>#REF!</v>
      </c>
      <c r="R13" s="286" t="e">
        <f>Outbound!#REF!</f>
        <v>#REF!</v>
      </c>
      <c r="S13" s="286" t="e">
        <f>Outbound!#REF!</f>
        <v>#REF!</v>
      </c>
      <c r="T13" s="286" t="e">
        <f>Outbound!#REF!</f>
        <v>#REF!</v>
      </c>
      <c r="U13" s="286" t="e">
        <f>Outbound!#REF!</f>
        <v>#REF!</v>
      </c>
      <c r="V13" s="286" t="e">
        <f>Outbound!#REF!</f>
        <v>#REF!</v>
      </c>
      <c r="W13" s="286" t="e">
        <f>Outbound!#REF!</f>
        <v>#REF!</v>
      </c>
      <c r="X13" s="286" t="e">
        <f>Outbound!#REF!</f>
        <v>#REF!</v>
      </c>
      <c r="Y13" s="286" t="e">
        <f>Outbound!#REF!</f>
        <v>#REF!</v>
      </c>
      <c r="Z13" s="286" t="e">
        <f>Outbound!#REF!</f>
        <v>#REF!</v>
      </c>
      <c r="AA13" s="286" t="e">
        <f>Outbound!#REF!</f>
        <v>#REF!</v>
      </c>
      <c r="AB13" s="286" t="e">
        <f>Outbound!#REF!</f>
        <v>#REF!</v>
      </c>
      <c r="AC13" s="286" t="e">
        <f>Outbound!#REF!</f>
        <v>#REF!</v>
      </c>
      <c r="AD13" s="286" t="e">
        <f>Outbound!#REF!</f>
        <v>#REF!</v>
      </c>
      <c r="AE13" s="286" t="e">
        <f>Outbound!#REF!</f>
        <v>#REF!</v>
      </c>
      <c r="AF13" s="286" t="e">
        <f>Outbound!#REF!</f>
        <v>#REF!</v>
      </c>
      <c r="AG13" s="286" t="e">
        <f>Outbound!#REF!</f>
        <v>#REF!</v>
      </c>
      <c r="AH13" s="286" t="e">
        <f>Outbound!#REF!</f>
        <v>#REF!</v>
      </c>
      <c r="AI13" s="286" t="e">
        <f>Outbound!#REF!</f>
        <v>#REF!</v>
      </c>
      <c r="AJ13" s="286" t="e">
        <f>Outbound!#REF!</f>
        <v>#REF!</v>
      </c>
      <c r="AK13" s="286" t="e">
        <f>Outbound!#REF!</f>
        <v>#REF!</v>
      </c>
      <c r="AL13" s="286" t="e">
        <f>Outbound!#REF!</f>
        <v>#REF!</v>
      </c>
      <c r="AM13" s="286" t="e">
        <f>Outbound!#REF!</f>
        <v>#REF!</v>
      </c>
      <c r="AN13" s="286" t="e">
        <f>Outbound!#REF!</f>
        <v>#REF!</v>
      </c>
      <c r="AO13" s="286" t="e">
        <f>Outbound!#REF!</f>
        <v>#REF!</v>
      </c>
      <c r="AP13" s="286" t="e">
        <f>Outbound!#REF!</f>
        <v>#REF!</v>
      </c>
      <c r="AQ13" s="286" t="e">
        <f>Outbound!#REF!</f>
        <v>#REF!</v>
      </c>
      <c r="AR13" s="286" t="e">
        <f>Outbound!#REF!</f>
        <v>#REF!</v>
      </c>
      <c r="AS13" s="286" t="e">
        <f>Outbound!#REF!</f>
        <v>#REF!</v>
      </c>
      <c r="AT13" s="286" t="e">
        <f>Outbound!#REF!</f>
        <v>#REF!</v>
      </c>
      <c r="AU13" s="286" t="e">
        <f>Outbound!#REF!</f>
        <v>#REF!</v>
      </c>
      <c r="AV13" s="286" t="e">
        <f>Outbound!#REF!</f>
        <v>#REF!</v>
      </c>
      <c r="AW13" s="286" t="e">
        <f>Outbound!#REF!</f>
        <v>#REF!</v>
      </c>
      <c r="AX13" s="286" t="e">
        <f>Outbound!#REF!</f>
        <v>#REF!</v>
      </c>
      <c r="AY13" s="286" t="e">
        <f>Outbound!#REF!</f>
        <v>#REF!</v>
      </c>
      <c r="AZ13" s="286" t="e">
        <f>Outbound!#REF!</f>
        <v>#REF!</v>
      </c>
      <c r="BA13" s="286" t="e">
        <f>Outbound!#REF!</f>
        <v>#REF!</v>
      </c>
      <c r="BB13" s="286" t="e">
        <f>Outbound!#REF!</f>
        <v>#REF!</v>
      </c>
      <c r="BC13" s="286" t="e">
        <f>Outbound!#REF!</f>
        <v>#REF!</v>
      </c>
      <c r="BD13" s="286" t="e">
        <f>Outbound!#REF!</f>
        <v>#REF!</v>
      </c>
      <c r="BE13" s="286" t="e">
        <f>Outbound!#REF!</f>
        <v>#REF!</v>
      </c>
      <c r="BF13" s="286" t="e">
        <f>Outbound!#REF!</f>
        <v>#REF!</v>
      </c>
      <c r="BG13" s="286" t="e">
        <f>Outbound!#REF!</f>
        <v>#REF!</v>
      </c>
      <c r="BH13" s="286" t="e">
        <f>Outbound!#REF!</f>
        <v>#REF!</v>
      </c>
      <c r="BI13" s="286" t="e">
        <f>Outbound!#REF!</f>
        <v>#REF!</v>
      </c>
      <c r="BJ13" s="286" t="e">
        <f>Outbound!#REF!</f>
        <v>#REF!</v>
      </c>
      <c r="BK13" s="286" t="e">
        <f>Outbound!#REF!</f>
        <v>#REF!</v>
      </c>
      <c r="BL13" s="286" t="e">
        <f>Outbound!#REF!</f>
        <v>#REF!</v>
      </c>
      <c r="BM13" s="286" t="e">
        <f>Outbound!#REF!</f>
        <v>#REF!</v>
      </c>
      <c r="BN13" s="286" t="e">
        <f>Outbound!#REF!</f>
        <v>#REF!</v>
      </c>
      <c r="BO13" s="286" t="e">
        <f>Outbound!#REF!</f>
        <v>#REF!</v>
      </c>
      <c r="BP13" s="286" t="e">
        <f>Outbound!#REF!</f>
        <v>#REF!</v>
      </c>
      <c r="BQ13" s="286" t="e">
        <f>Outbound!#REF!</f>
        <v>#REF!</v>
      </c>
      <c r="BR13" s="286" t="e">
        <f>Outbound!#REF!</f>
        <v>#REF!</v>
      </c>
      <c r="BS13" s="286" t="e">
        <f>Outbound!#REF!</f>
        <v>#REF!</v>
      </c>
      <c r="BT13" s="286" t="e">
        <f>Outbound!#REF!</f>
        <v>#REF!</v>
      </c>
      <c r="BU13" s="286" t="e">
        <f>Outbound!#REF!</f>
        <v>#REF!</v>
      </c>
      <c r="BV13" s="286" t="e">
        <f>Outbound!#REF!</f>
        <v>#REF!</v>
      </c>
      <c r="BW13" s="286" t="e">
        <f>Outbound!#REF!</f>
        <v>#REF!</v>
      </c>
      <c r="BX13" s="286" t="e">
        <f>Outbound!#REF!</f>
        <v>#REF!</v>
      </c>
      <c r="BY13" s="286" t="e">
        <f>Outbound!#REF!</f>
        <v>#REF!</v>
      </c>
      <c r="BZ13" s="286" t="e">
        <f>Outbound!#REF!</f>
        <v>#REF!</v>
      </c>
      <c r="CA13" s="286" t="e">
        <f>Outbound!#REF!</f>
        <v>#REF!</v>
      </c>
      <c r="CB13" s="286" t="e">
        <f>Outbound!#REF!</f>
        <v>#REF!</v>
      </c>
      <c r="CC13" s="286" t="e">
        <f>Outbound!#REF!</f>
        <v>#REF!</v>
      </c>
      <c r="CD13" s="286" t="e">
        <f>Outbound!#REF!</f>
        <v>#REF!</v>
      </c>
      <c r="CE13" s="286" t="e">
        <f>Outbound!#REF!</f>
        <v>#REF!</v>
      </c>
      <c r="CF13" s="286" t="e">
        <f>Outbound!#REF!</f>
        <v>#REF!</v>
      </c>
      <c r="CG13" s="286" t="e">
        <f>Outbound!#REF!</f>
        <v>#REF!</v>
      </c>
      <c r="CH13" s="286" t="e">
        <f>Outbound!#REF!</f>
        <v>#REF!</v>
      </c>
      <c r="CI13" s="286" t="e">
        <f>Outbound!#REF!</f>
        <v>#REF!</v>
      </c>
      <c r="CJ13" s="286" t="e">
        <f>Outbound!#REF!</f>
        <v>#REF!</v>
      </c>
      <c r="CK13" s="286" t="e">
        <f>Outbound!#REF!</f>
        <v>#REF!</v>
      </c>
      <c r="CL13" s="286" t="e">
        <f>Outbound!#REF!</f>
        <v>#REF!</v>
      </c>
      <c r="CM13" s="286" t="e">
        <f>Outbound!#REF!</f>
        <v>#REF!</v>
      </c>
      <c r="CN13" s="286" t="e">
        <f>Outbound!#REF!</f>
        <v>#REF!</v>
      </c>
      <c r="CO13" s="286">
        <f>Outbound!B13</f>
        <v>3.6806883365200767</v>
      </c>
      <c r="CP13" s="286">
        <f>Outbound!C13</f>
        <v>4.2990196078431371</v>
      </c>
      <c r="CQ13" s="286">
        <f>Outbound!D13</f>
        <v>3.6932284541723668</v>
      </c>
      <c r="CR13" s="286">
        <f>Outbound!E13</f>
        <v>3.7673130193905817</v>
      </c>
      <c r="CS13" s="286">
        <f>Outbound!F13</f>
        <v>3.9420180722891565</v>
      </c>
      <c r="CT13" s="286">
        <f>Outbound!G13</f>
        <v>3.9035812672176307</v>
      </c>
      <c r="CU13" s="286">
        <f>Outbound!H13</f>
        <v>3.5354800238521169</v>
      </c>
      <c r="CV13" s="286">
        <f>Outbound!I13</f>
        <v>4.0345572354211665</v>
      </c>
      <c r="CW13" s="286">
        <f>Outbound!J13</f>
        <v>3.9874520738933428</v>
      </c>
      <c r="CX13" s="286">
        <f>Outbound!K13</f>
        <v>4.0490990990990987</v>
      </c>
      <c r="CY13" s="286">
        <f>Outbound!L13</f>
        <v>3.6969006381039198</v>
      </c>
      <c r="CZ13" s="286">
        <f>Outbound!M13</f>
        <v>4.2492736780941316</v>
      </c>
      <c r="DA13" s="286">
        <f>Outbound!N13</f>
        <v>3.8793668122270741</v>
      </c>
      <c r="DB13" s="286">
        <f>Outbound!O13</f>
        <v>3.978132118451025</v>
      </c>
      <c r="DC13" s="286">
        <f>Outbound!P13</f>
        <v>4.4994871794871791</v>
      </c>
      <c r="DD13" s="286">
        <f>Outbound!Q13</f>
        <v>4.0979903411746381</v>
      </c>
      <c r="DE13" s="286">
        <f>Outbound!R13</f>
        <v>4.0647764449291168</v>
      </c>
      <c r="DF13" s="286">
        <f>Outbound!S13</f>
        <v>0</v>
      </c>
      <c r="DG13" s="286">
        <f>Outbound!T13</f>
        <v>4.0949999999999998</v>
      </c>
      <c r="DH13" s="286">
        <f>Outbound!U13</f>
        <v>3.9739869934967484</v>
      </c>
      <c r="DI13" s="286">
        <f>Outbound!V13</f>
        <v>3.6826789838337182</v>
      </c>
      <c r="DJ13" s="286">
        <f>Outbound!W13</f>
        <v>4.7380357885975863</v>
      </c>
      <c r="DK13" s="286">
        <f>Outbound!X13</f>
        <v>4.2562263399083484</v>
      </c>
      <c r="DL13" s="286">
        <f>Outbound!Y13</f>
        <v>3.7525891829689297</v>
      </c>
      <c r="DM13" s="286">
        <f>Outbound!Z13</f>
        <v>3.8452566096423015</v>
      </c>
      <c r="DN13" s="286">
        <f>Outbound!AA13</f>
        <v>3.8802844725404979</v>
      </c>
      <c r="DO13" s="286">
        <f>Outbound!AB13</f>
        <v>3.841100076394194</v>
      </c>
      <c r="DP13" s="286">
        <f>Outbound!AC13</f>
        <v>3.9509333333333334</v>
      </c>
      <c r="DQ13" s="286">
        <f>Outbound!AD13</f>
        <v>4.2550023266635648</v>
      </c>
      <c r="DR13" s="286">
        <f>Outbound!AE13</f>
        <v>3.9902930073701239</v>
      </c>
      <c r="DS13" s="286">
        <f>Outbound!AF13</f>
        <v>3.8984231756508985</v>
      </c>
      <c r="DT13" s="286">
        <f>Outbound!AG13</f>
        <v>4.041992589543022</v>
      </c>
      <c r="DU13" s="286">
        <f>Outbound!AH13</f>
        <v>3.829626837542405</v>
      </c>
      <c r="DV13" s="286">
        <f>Outbound!AI13</f>
        <v>3.9856527977044478</v>
      </c>
      <c r="DW13" s="286">
        <f>Outbound!AJ13</f>
        <v>3.8432934926958833</v>
      </c>
      <c r="DX13" s="286">
        <f>Outbound!AK13</f>
        <v>4.001131733816206</v>
      </c>
      <c r="DY13" s="286">
        <f>Outbound!AL13</f>
        <v>3.9370786516853933</v>
      </c>
      <c r="DZ13" s="286">
        <f>Outbound!AM13</f>
        <v>3.9651773981603156</v>
      </c>
      <c r="EA13" s="286">
        <f>Outbound!AN13</f>
        <v>3.9602605863192184</v>
      </c>
      <c r="EB13" s="286">
        <f>Outbound!AO13</f>
        <v>4.1331290432414027</v>
      </c>
      <c r="EC13" s="286">
        <f>Outbound!AP13</f>
        <v>4.2796065077563377</v>
      </c>
      <c r="ED13" s="286">
        <f>Outbound!AQ13</f>
        <v>4.3270939086294415</v>
      </c>
      <c r="EE13" s="286">
        <f>Outbound!AR13</f>
        <v>4.2825852782764811</v>
      </c>
      <c r="EF13" s="286">
        <f>Outbound!AS13</f>
        <v>4.5920216147488873</v>
      </c>
      <c r="EG13" s="286">
        <f>Outbound!AT13</f>
        <v>4.1948562783661121</v>
      </c>
      <c r="EH13" s="286">
        <f>Outbound!AU13</f>
        <v>3.6161586268126666</v>
      </c>
      <c r="EI13" s="286">
        <f>Outbound!AV13</f>
        <v>3.9431242695753799</v>
      </c>
      <c r="EJ13" s="286">
        <f>Outbound!AW13</f>
        <v>4.2573233773693282</v>
      </c>
      <c r="EK13" s="286">
        <f>Outbound!AX13</f>
        <v>4.0109458321639071</v>
      </c>
      <c r="EL13" s="286">
        <f>Outbound!AY13</f>
        <v>4.4247369551213227</v>
      </c>
      <c r="EM13" s="286">
        <f>Outbound!AZ13</f>
        <v>4.3129870129870129</v>
      </c>
      <c r="EN13" s="286">
        <f>Outbound!BA13</f>
        <v>4.8160741885625962</v>
      </c>
      <c r="EO13" s="286">
        <f>Outbound!BB13</f>
        <v>4.3698689956331878</v>
      </c>
      <c r="EP13" s="286">
        <f>Outbound!BC13</f>
        <v>4.057202895166939</v>
      </c>
      <c r="EQ13" s="286">
        <f>Outbound!BD13</f>
        <v>3.6432461873638342</v>
      </c>
      <c r="ER13" s="286">
        <f>Outbound!BE13</f>
        <v>3.770825185764568</v>
      </c>
      <c r="ES13" s="286">
        <f>Outbound!BF13</f>
        <v>4.0226171243941842</v>
      </c>
      <c r="ET13" s="286">
        <f>Outbound!BG13</f>
        <v>3.8985477602781753</v>
      </c>
      <c r="EU13" s="286">
        <f>Outbound!BH13</f>
        <v>3.964988425925926</v>
      </c>
      <c r="EV13" s="286">
        <f>Outbound!BI13</f>
        <v>3.7585746102449891</v>
      </c>
      <c r="EW13" s="286">
        <f>Outbound!BJ13</f>
        <v>3.6281422440220723</v>
      </c>
      <c r="EX13" s="286">
        <f>Outbound!BK13</f>
        <v>3.8621825023518346</v>
      </c>
      <c r="EY13" s="286">
        <f>Outbound!BL13</f>
        <v>4.0349243306169962</v>
      </c>
      <c r="EZ13" s="286">
        <f>Outbound!BM13</f>
        <v>4.2438450010704347</v>
      </c>
      <c r="FA13" s="286">
        <f>Outbound!BN13</f>
        <v>4.2520440810522571</v>
      </c>
      <c r="FB13" s="286">
        <f>Outbound!BO13</f>
        <v>3.7189478811495373</v>
      </c>
      <c r="FC13" s="286">
        <f>Outbound!BP13</f>
        <v>3.688627450980392</v>
      </c>
      <c r="FD13" s="286">
        <f>Outbound!BQ13</f>
        <v>3.9086887835703004</v>
      </c>
      <c r="FE13" s="286">
        <f>Outbound!BR13</f>
        <v>4.0343434343434348</v>
      </c>
      <c r="FF13" s="286">
        <f>Outbound!BS13</f>
        <v>3.97</v>
      </c>
      <c r="FG13" s="286">
        <f>Outbound!BT13</f>
        <v>4.0447947947947949</v>
      </c>
      <c r="FH13" s="286">
        <f>Outbound!BU13</f>
        <v>4.0038957876795713</v>
      </c>
      <c r="FI13" s="286">
        <f>Outbound!BV13</f>
        <v>3.6551483420593369</v>
      </c>
      <c r="FJ13" s="286">
        <f>Outbound!BW13</f>
        <v>4.0426179604261794</v>
      </c>
      <c r="FK13" s="286">
        <f>Outbound!BX13</f>
        <v>4.1742870076957903</v>
      </c>
      <c r="FL13" s="286">
        <f>Outbound!BY13</f>
        <v>4.4558960074280405</v>
      </c>
      <c r="FM13" s="286">
        <f>Outbound!BZ13</f>
        <v>4.0813636363636361</v>
      </c>
      <c r="FN13" s="286">
        <f>Outbound!CA13</f>
        <v>0</v>
      </c>
      <c r="FO13" s="286">
        <f>Outbound!CB13</f>
        <v>4.1658343378680902</v>
      </c>
      <c r="FP13" s="286">
        <f>Outbound!CC13</f>
        <v>4.0376865671641795</v>
      </c>
      <c r="FQ13" s="286">
        <f>Outbound!CD13</f>
        <v>4.8778093515887369</v>
      </c>
      <c r="FR13" s="286">
        <f>Outbound!CE13</f>
        <v>4.9431425976385102</v>
      </c>
      <c r="FS13" s="286">
        <f>Outbound!CF13</f>
        <v>4.8940501043841333</v>
      </c>
      <c r="FT13" s="286">
        <f>Outbound!CG13</f>
        <v>4.8950334624867908</v>
      </c>
      <c r="FU13" s="286">
        <f>Outbound!CH13</f>
        <v>5.3864025899828603</v>
      </c>
      <c r="FV13" s="286">
        <f>Outbound!CI13</f>
        <v>5.1706404214028279</v>
      </c>
      <c r="FW13" s="286">
        <f>Outbound!CJ13</f>
        <v>4.5492927561080156</v>
      </c>
      <c r="FX13" s="286">
        <f>Outbound!CK13</f>
        <v>5.3612445664607637</v>
      </c>
      <c r="FY13" s="286">
        <f>Outbound!CL13</f>
        <v>5.4833515710489289</v>
      </c>
      <c r="FZ13" s="286">
        <f>Outbound!CM13</f>
        <v>5.7636962144368677</v>
      </c>
      <c r="GA13" s="286">
        <f>Outbound!CN13</f>
        <v>4.5138978668390433</v>
      </c>
      <c r="GB13" s="286">
        <f>Outbound!CO13</f>
        <v>5.0698424068767904</v>
      </c>
      <c r="GC13" s="286">
        <f>Outbound!CP13</f>
        <v>5.117565889333517</v>
      </c>
      <c r="GD13" s="286">
        <f>Outbound!CQ13</f>
        <v>5.1466354201540003</v>
      </c>
      <c r="GE13" s="286">
        <f>Outbound!CR13</f>
        <v>4.9349240780911066</v>
      </c>
      <c r="GF13" s="286">
        <f>Outbound!CS13</f>
        <v>5.391925050189605</v>
      </c>
      <c r="GG13" s="286">
        <f>Outbound!CT13</f>
        <v>4.2651885977541033</v>
      </c>
      <c r="GH13" s="286">
        <f>Outbound!CU13</f>
        <v>4.0302004686279611</v>
      </c>
      <c r="GI13" s="286">
        <f>Outbound!CV13</f>
        <v>0</v>
      </c>
      <c r="GJ13" s="286">
        <f>Outbound!CW13</f>
        <v>4.2671560804340887</v>
      </c>
      <c r="GK13" s="286">
        <f>Outbound!CX13</f>
        <v>4.3410874439461882</v>
      </c>
      <c r="GL13" s="286">
        <f>Outbound!CY13</f>
        <v>3.6787084398976981</v>
      </c>
      <c r="GM13" s="286">
        <f>Outbound!CZ13</f>
        <v>4.0238181162035369</v>
      </c>
      <c r="GN13" s="286">
        <f>Outbound!DA13</f>
        <v>4.4609133126934983</v>
      </c>
      <c r="GO13" s="286">
        <f>Outbound!DB13</f>
        <v>4.7097372488408036</v>
      </c>
      <c r="GP13" s="286">
        <f>Outbound!DC13</f>
        <v>5.6605183282745735</v>
      </c>
      <c r="GQ13" s="286">
        <f>Outbound!DD13</f>
        <v>4.6780993211861377</v>
      </c>
      <c r="GR13" s="286">
        <f>Outbound!DE13</f>
        <v>5.2478178368121444</v>
      </c>
      <c r="GS13" s="286">
        <f>Outbound!DF13</f>
        <v>5.5842170160295934</v>
      </c>
      <c r="GT13" s="286">
        <f>Outbound!DG13</f>
        <v>4.602310924369748</v>
      </c>
      <c r="GU13" s="286">
        <f>Outbound!DH13</f>
        <v>5.6019763930826239</v>
      </c>
      <c r="GV13" s="286">
        <f>Outbound!DI13</f>
        <v>5.5136741973840664</v>
      </c>
      <c r="GW13" s="286">
        <f>Outbound!DJ13</f>
        <v>4.7518119490695394</v>
      </c>
      <c r="GX13" s="286">
        <f>Outbound!DK13</f>
        <v>5.3824136507499656</v>
      </c>
      <c r="GY13" s="286">
        <f>Outbound!DL13</f>
        <v>6.0613846153846156</v>
      </c>
      <c r="GZ13" s="286">
        <f>Outbound!DM13</f>
        <v>6.1261912081155856</v>
      </c>
      <c r="HA13" s="286">
        <f>Outbound!DN13</f>
        <v>4.9055103200151491</v>
      </c>
      <c r="HB13" s="286">
        <f>Outbound!DO13</f>
        <v>4.9647444657010116</v>
      </c>
      <c r="HC13" s="286">
        <f>Outbound!DP13</f>
        <v>4.2237858719646795</v>
      </c>
      <c r="HD13" s="286">
        <f>Outbound!DQ13</f>
        <v>4.135420526120785</v>
      </c>
      <c r="HE13" s="286">
        <f>Outbound!DR13</f>
        <v>3.7777777777777777</v>
      </c>
      <c r="HF13" s="286">
        <f>Outbound!DS13</f>
        <v>3.6798983804382344</v>
      </c>
      <c r="HG13" s="286">
        <f>Outbound!DT13</f>
        <v>3.9359898261975412</v>
      </c>
      <c r="HH13" s="286">
        <f>Outbound!DU13</f>
        <v>4.1529968454258679</v>
      </c>
      <c r="HI13" s="286">
        <f>Outbound!DV13</f>
        <v>3.7479586281981492</v>
      </c>
      <c r="HJ13" s="286">
        <f>Outbound!DW13</f>
        <v>3.8065712771595126</v>
      </c>
      <c r="HK13" s="286">
        <f>Outbound!DX13</f>
        <v>3.982596425211665</v>
      </c>
      <c r="HL13" s="286">
        <f>Outbound!DY13</f>
        <v>4.2203447110510304</v>
      </c>
      <c r="HM13" s="286">
        <f>Outbound!DZ13</f>
        <v>4.1655172413793107</v>
      </c>
      <c r="HN13" s="286">
        <f>Outbound!EA13</f>
        <v>4.1965704726056048</v>
      </c>
      <c r="HO13" s="286">
        <f>Outbound!EB13</f>
        <v>3.7295719844357977</v>
      </c>
      <c r="HP13" s="286">
        <f>Outbound!EC13</f>
        <v>4.1334214002642007</v>
      </c>
      <c r="HQ13" s="286">
        <f>Outbound!ED13</f>
        <v>4.0343642611683848</v>
      </c>
      <c r="HR13" s="286">
        <f>Outbound!EE13</f>
        <v>0</v>
      </c>
      <c r="HS13" s="286">
        <f>Outbound!EF13</f>
        <v>4.2413024850042849</v>
      </c>
      <c r="HT13" s="286">
        <f>Outbound!EG13</f>
        <v>4.7868254739912492</v>
      </c>
      <c r="HU13" s="286">
        <f>Outbound!EH13</f>
        <v>3.935803095661</v>
      </c>
      <c r="HV13" s="286">
        <f>Outbound!EI13</f>
        <v>3.9796363636363634</v>
      </c>
      <c r="HW13" s="286">
        <f>Outbound!EJ13</f>
        <v>4.2078085642317378</v>
      </c>
      <c r="HX13" s="286">
        <f>Outbound!EK13</f>
        <v>3.9317307692307693</v>
      </c>
      <c r="HY13" s="286">
        <f>Outbound!EL13</f>
        <v>5.7587285044293903</v>
      </c>
      <c r="HZ13" s="286">
        <f>Outbound!EM13</f>
        <v>5.4302878267758121</v>
      </c>
      <c r="IA13" s="286">
        <f>Outbound!EN13</f>
        <v>5.6112899763897834</v>
      </c>
      <c r="IB13" s="286">
        <f>Outbound!EO13</f>
        <v>4.5071387778412335</v>
      </c>
      <c r="IC13" s="286">
        <f>Outbound!EP13</f>
        <v>5.1567132570944514</v>
      </c>
      <c r="ID13" s="286">
        <f>Outbound!EQ13</f>
        <v>4.9554156171284633</v>
      </c>
      <c r="IE13" s="286">
        <f>Outbound!ER13</f>
        <v>5.2392269522068426</v>
      </c>
      <c r="IF13" s="286">
        <f>Outbound!ES13</f>
        <v>6.3163598830208159</v>
      </c>
      <c r="IG13" s="286">
        <f>Outbound!ET13</f>
        <v>5.589365394149727</v>
      </c>
      <c r="IH13" s="286">
        <f>Outbound!EU13</f>
        <v>6.202879388864404</v>
      </c>
      <c r="II13" s="286">
        <f>Outbound!EV13</f>
        <v>5.599094851970583</v>
      </c>
      <c r="IJ13" s="286">
        <f>Outbound!EW13</f>
        <v>5.894255455712452</v>
      </c>
      <c r="IK13" s="286">
        <f>Outbound!EX13</f>
        <v>5.1878891656288912</v>
      </c>
      <c r="IL13" s="286">
        <f>Outbound!EY13</f>
        <v>5.0142378559463987</v>
      </c>
      <c r="IM13" s="286">
        <f>Outbound!EZ13</f>
        <v>6.1686600797365232</v>
      </c>
      <c r="IN13" s="286">
        <f>Outbound!FA13</f>
        <v>5.8083085211966541</v>
      </c>
      <c r="IO13" s="286">
        <f>Outbound!FB13</f>
        <v>5.9744377932373398</v>
      </c>
      <c r="IP13" s="286">
        <f>Outbound!FC13</f>
        <v>5.5474112856311812</v>
      </c>
      <c r="IQ13" s="286">
        <f>Outbound!FD13</f>
        <v>6.2255232950708983</v>
      </c>
      <c r="IR13" s="286">
        <f>Outbound!FE13</f>
        <v>5.8724528301886796</v>
      </c>
      <c r="IS13" s="286">
        <f>Outbound!FF13</f>
        <v>5.8664955070603337</v>
      </c>
      <c r="IT13" s="286">
        <f>Outbound!FG13</f>
        <v>5.0788436268068331</v>
      </c>
      <c r="IU13" s="286">
        <f>Outbound!FH13</f>
        <v>4.6995571302037202</v>
      </c>
      <c r="IV13" s="286">
        <f>Outbound!FI13</f>
        <v>4.7517139151380396</v>
      </c>
    </row>
    <row r="14" spans="1:736" s="158" customFormat="1" ht="15">
      <c r="A14" s="157" t="s">
        <v>460</v>
      </c>
      <c r="B14" s="157" t="e">
        <f t="shared" ref="B14:BM14" si="113">(B11/4)*2.13%</f>
        <v>#REF!</v>
      </c>
      <c r="C14" s="157" t="e">
        <f t="shared" si="113"/>
        <v>#REF!</v>
      </c>
      <c r="D14" s="157" t="e">
        <f t="shared" si="113"/>
        <v>#REF!</v>
      </c>
      <c r="E14" s="157" t="e">
        <f t="shared" si="113"/>
        <v>#REF!</v>
      </c>
      <c r="F14" s="157" t="e">
        <f t="shared" si="113"/>
        <v>#REF!</v>
      </c>
      <c r="G14" s="157" t="e">
        <f t="shared" si="113"/>
        <v>#REF!</v>
      </c>
      <c r="H14" s="157" t="e">
        <f t="shared" si="113"/>
        <v>#REF!</v>
      </c>
      <c r="I14" s="157" t="e">
        <f t="shared" si="113"/>
        <v>#REF!</v>
      </c>
      <c r="J14" s="157" t="e">
        <f t="shared" si="113"/>
        <v>#REF!</v>
      </c>
      <c r="K14" s="157" t="e">
        <f t="shared" si="113"/>
        <v>#REF!</v>
      </c>
      <c r="L14" s="157" t="e">
        <f t="shared" si="113"/>
        <v>#REF!</v>
      </c>
      <c r="M14" s="157" t="e">
        <f t="shared" si="113"/>
        <v>#REF!</v>
      </c>
      <c r="N14" s="157" t="e">
        <f t="shared" si="113"/>
        <v>#REF!</v>
      </c>
      <c r="O14" s="157" t="e">
        <f t="shared" si="113"/>
        <v>#REF!</v>
      </c>
      <c r="P14" s="157" t="e">
        <f t="shared" si="113"/>
        <v>#REF!</v>
      </c>
      <c r="Q14" s="157" t="e">
        <f t="shared" si="113"/>
        <v>#REF!</v>
      </c>
      <c r="R14" s="157" t="e">
        <f t="shared" si="113"/>
        <v>#REF!</v>
      </c>
      <c r="S14" s="157" t="e">
        <f t="shared" si="113"/>
        <v>#REF!</v>
      </c>
      <c r="T14" s="157" t="e">
        <f t="shared" si="113"/>
        <v>#REF!</v>
      </c>
      <c r="U14" s="157" t="e">
        <f t="shared" si="113"/>
        <v>#REF!</v>
      </c>
      <c r="V14" s="157" t="e">
        <f t="shared" si="113"/>
        <v>#REF!</v>
      </c>
      <c r="W14" s="157" t="e">
        <f t="shared" si="113"/>
        <v>#REF!</v>
      </c>
      <c r="X14" s="157" t="e">
        <f t="shared" si="113"/>
        <v>#REF!</v>
      </c>
      <c r="Y14" s="157" t="e">
        <f t="shared" si="113"/>
        <v>#REF!</v>
      </c>
      <c r="Z14" s="157" t="e">
        <f t="shared" si="113"/>
        <v>#REF!</v>
      </c>
      <c r="AA14" s="157" t="e">
        <f t="shared" si="113"/>
        <v>#REF!</v>
      </c>
      <c r="AB14" s="157" t="e">
        <f t="shared" si="113"/>
        <v>#REF!</v>
      </c>
      <c r="AC14" s="157" t="e">
        <f t="shared" si="113"/>
        <v>#REF!</v>
      </c>
      <c r="AD14" s="157" t="e">
        <f t="shared" si="113"/>
        <v>#REF!</v>
      </c>
      <c r="AE14" s="157" t="e">
        <f t="shared" si="113"/>
        <v>#REF!</v>
      </c>
      <c r="AF14" s="157" t="e">
        <f t="shared" si="113"/>
        <v>#REF!</v>
      </c>
      <c r="AG14" s="157" t="e">
        <f t="shared" si="113"/>
        <v>#REF!</v>
      </c>
      <c r="AH14" s="157" t="e">
        <f t="shared" si="113"/>
        <v>#REF!</v>
      </c>
      <c r="AI14" s="157" t="e">
        <f t="shared" si="113"/>
        <v>#REF!</v>
      </c>
      <c r="AJ14" s="157" t="e">
        <f t="shared" si="113"/>
        <v>#REF!</v>
      </c>
      <c r="AK14" s="157" t="e">
        <f t="shared" si="113"/>
        <v>#REF!</v>
      </c>
      <c r="AL14" s="157" t="e">
        <f t="shared" si="113"/>
        <v>#REF!</v>
      </c>
      <c r="AM14" s="157" t="e">
        <f t="shared" si="113"/>
        <v>#REF!</v>
      </c>
      <c r="AN14" s="157" t="e">
        <f t="shared" si="113"/>
        <v>#REF!</v>
      </c>
      <c r="AO14" s="157" t="e">
        <f t="shared" si="113"/>
        <v>#REF!</v>
      </c>
      <c r="AP14" s="157" t="e">
        <f t="shared" si="113"/>
        <v>#REF!</v>
      </c>
      <c r="AQ14" s="157" t="e">
        <f t="shared" si="113"/>
        <v>#REF!</v>
      </c>
      <c r="AR14" s="157" t="e">
        <f t="shared" si="113"/>
        <v>#REF!</v>
      </c>
      <c r="AS14" s="157" t="e">
        <f t="shared" si="113"/>
        <v>#REF!</v>
      </c>
      <c r="AT14" s="157" t="e">
        <f t="shared" si="113"/>
        <v>#REF!</v>
      </c>
      <c r="AU14" s="157" t="e">
        <f t="shared" si="113"/>
        <v>#REF!</v>
      </c>
      <c r="AV14" s="157" t="e">
        <f t="shared" si="113"/>
        <v>#REF!</v>
      </c>
      <c r="AW14" s="157" t="e">
        <f t="shared" si="113"/>
        <v>#REF!</v>
      </c>
      <c r="AX14" s="157" t="e">
        <f t="shared" si="113"/>
        <v>#REF!</v>
      </c>
      <c r="AY14" s="157" t="e">
        <f t="shared" si="113"/>
        <v>#REF!</v>
      </c>
      <c r="AZ14" s="157" t="e">
        <f t="shared" si="113"/>
        <v>#REF!</v>
      </c>
      <c r="BA14" s="157" t="e">
        <f t="shared" si="113"/>
        <v>#REF!</v>
      </c>
      <c r="BB14" s="157" t="e">
        <f t="shared" si="113"/>
        <v>#REF!</v>
      </c>
      <c r="BC14" s="157" t="e">
        <f t="shared" si="113"/>
        <v>#REF!</v>
      </c>
      <c r="BD14" s="157" t="e">
        <f t="shared" si="113"/>
        <v>#REF!</v>
      </c>
      <c r="BE14" s="157" t="e">
        <f t="shared" si="113"/>
        <v>#REF!</v>
      </c>
      <c r="BF14" s="157" t="e">
        <f t="shared" si="113"/>
        <v>#REF!</v>
      </c>
      <c r="BG14" s="157" t="e">
        <f t="shared" si="113"/>
        <v>#REF!</v>
      </c>
      <c r="BH14" s="157" t="e">
        <f t="shared" si="113"/>
        <v>#REF!</v>
      </c>
      <c r="BI14" s="157" t="e">
        <f t="shared" si="113"/>
        <v>#REF!</v>
      </c>
      <c r="BJ14" s="157" t="e">
        <f t="shared" si="113"/>
        <v>#REF!</v>
      </c>
      <c r="BK14" s="157" t="e">
        <f t="shared" si="113"/>
        <v>#REF!</v>
      </c>
      <c r="BL14" s="157" t="e">
        <f t="shared" si="113"/>
        <v>#REF!</v>
      </c>
      <c r="BM14" s="157" t="e">
        <f t="shared" si="113"/>
        <v>#REF!</v>
      </c>
      <c r="BN14" s="157" t="e">
        <f t="shared" ref="BN14:CN14" si="114">(BN11/4)*2.13%</f>
        <v>#REF!</v>
      </c>
      <c r="BO14" s="157" t="e">
        <f t="shared" si="114"/>
        <v>#REF!</v>
      </c>
      <c r="BP14" s="157" t="e">
        <f t="shared" si="114"/>
        <v>#REF!</v>
      </c>
      <c r="BQ14" s="157" t="e">
        <f t="shared" si="114"/>
        <v>#REF!</v>
      </c>
      <c r="BR14" s="157" t="e">
        <f t="shared" si="114"/>
        <v>#REF!</v>
      </c>
      <c r="BS14" s="157" t="e">
        <f t="shared" si="114"/>
        <v>#REF!</v>
      </c>
      <c r="BT14" s="157" t="e">
        <f t="shared" si="114"/>
        <v>#REF!</v>
      </c>
      <c r="BU14" s="157" t="e">
        <f t="shared" si="114"/>
        <v>#REF!</v>
      </c>
      <c r="BV14" s="157" t="e">
        <f t="shared" si="114"/>
        <v>#REF!</v>
      </c>
      <c r="BW14" s="157" t="e">
        <f t="shared" si="114"/>
        <v>#REF!</v>
      </c>
      <c r="BX14" s="157" t="e">
        <f t="shared" si="114"/>
        <v>#REF!</v>
      </c>
      <c r="BY14" s="157" t="e">
        <f t="shared" si="114"/>
        <v>#REF!</v>
      </c>
      <c r="BZ14" s="157" t="e">
        <f t="shared" si="114"/>
        <v>#REF!</v>
      </c>
      <c r="CA14" s="157" t="e">
        <f t="shared" si="114"/>
        <v>#REF!</v>
      </c>
      <c r="CB14" s="157" t="e">
        <f t="shared" si="114"/>
        <v>#REF!</v>
      </c>
      <c r="CC14" s="157" t="e">
        <f t="shared" si="114"/>
        <v>#REF!</v>
      </c>
      <c r="CD14" s="157" t="e">
        <f t="shared" si="114"/>
        <v>#REF!</v>
      </c>
      <c r="CE14" s="157" t="e">
        <f t="shared" si="114"/>
        <v>#REF!</v>
      </c>
      <c r="CF14" s="157" t="e">
        <f t="shared" si="114"/>
        <v>#REF!</v>
      </c>
      <c r="CG14" s="157" t="e">
        <f t="shared" si="114"/>
        <v>#REF!</v>
      </c>
      <c r="CH14" s="157" t="e">
        <f t="shared" si="114"/>
        <v>#REF!</v>
      </c>
      <c r="CI14" s="157" t="e">
        <f t="shared" si="114"/>
        <v>#REF!</v>
      </c>
      <c r="CJ14" s="157" t="e">
        <f t="shared" si="114"/>
        <v>#REF!</v>
      </c>
      <c r="CK14" s="157" t="e">
        <f t="shared" si="114"/>
        <v>#REF!</v>
      </c>
      <c r="CL14" s="157" t="e">
        <f t="shared" si="114"/>
        <v>#REF!</v>
      </c>
      <c r="CM14" s="157" t="e">
        <f t="shared" si="114"/>
        <v>#REF!</v>
      </c>
      <c r="CN14" s="157" t="e">
        <f t="shared" si="114"/>
        <v>#REF!</v>
      </c>
      <c r="CO14" s="157">
        <f t="shared" ref="CO14:DH14" si="115">(CO11/4)*2.13%</f>
        <v>50.976227805946806</v>
      </c>
      <c r="CP14" s="157">
        <f t="shared" si="115"/>
        <v>48.212525137613774</v>
      </c>
      <c r="CQ14" s="157">
        <f t="shared" si="115"/>
        <v>54.277676637848238</v>
      </c>
      <c r="CR14" s="157">
        <f t="shared" si="115"/>
        <v>50.89640728259171</v>
      </c>
      <c r="CS14" s="157">
        <f t="shared" si="115"/>
        <v>53.319289691080947</v>
      </c>
      <c r="CT14" s="157">
        <f t="shared" si="115"/>
        <v>44.096351492734911</v>
      </c>
      <c r="CU14" s="157">
        <f t="shared" si="115"/>
        <v>50.725897616394143</v>
      </c>
      <c r="CV14" s="157">
        <f t="shared" si="115"/>
        <v>54.858109271309793</v>
      </c>
      <c r="CW14" s="157">
        <f t="shared" si="115"/>
        <v>49.474557911326841</v>
      </c>
      <c r="CX14" s="157">
        <f t="shared" si="115"/>
        <v>45.331744662285466</v>
      </c>
      <c r="CY14" s="157">
        <f t="shared" si="115"/>
        <v>41.945007285328629</v>
      </c>
      <c r="CZ14" s="157">
        <f t="shared" si="115"/>
        <v>39.772455128627101</v>
      </c>
      <c r="DA14" s="157">
        <f t="shared" si="115"/>
        <v>66.402681440433582</v>
      </c>
      <c r="DB14" s="157">
        <f t="shared" si="115"/>
        <v>84.294772486384375</v>
      </c>
      <c r="DC14" s="157">
        <f t="shared" si="115"/>
        <v>113.0922850049169</v>
      </c>
      <c r="DD14" s="157">
        <f t="shared" si="115"/>
        <v>119.63136513371099</v>
      </c>
      <c r="DE14" s="157">
        <f t="shared" si="115"/>
        <v>80.189178143224723</v>
      </c>
      <c r="DF14" s="157">
        <f t="shared" si="115"/>
        <v>44.93772316606308</v>
      </c>
      <c r="DG14" s="157">
        <f t="shared" si="115"/>
        <v>44.346595424306265</v>
      </c>
      <c r="DH14" s="157">
        <f t="shared" si="115"/>
        <v>46.46062713770182</v>
      </c>
      <c r="DI14" s="157">
        <f t="shared" ref="DI14:FT14" si="116">(DI11/4)*2.13%</f>
        <v>102.0216050910671</v>
      </c>
      <c r="DJ14" s="157">
        <f t="shared" si="116"/>
        <v>107.40520027896687</v>
      </c>
      <c r="DK14" s="157">
        <f t="shared" si="116"/>
        <v>51.482120564870748</v>
      </c>
      <c r="DL14" s="157">
        <f t="shared" si="116"/>
        <v>51.753751233569204</v>
      </c>
      <c r="DM14" s="157">
        <f t="shared" si="116"/>
        <v>51.322317972384056</v>
      </c>
      <c r="DN14" s="157">
        <f t="shared" si="116"/>
        <v>48.638542843032361</v>
      </c>
      <c r="DO14" s="157">
        <f t="shared" si="116"/>
        <v>40.746887537899013</v>
      </c>
      <c r="DP14" s="157">
        <f t="shared" si="116"/>
        <v>84.257413633144182</v>
      </c>
      <c r="DQ14" s="157">
        <f t="shared" si="116"/>
        <v>105.98885958048142</v>
      </c>
      <c r="DR14" s="157">
        <f t="shared" si="116"/>
        <v>52.051900331346737</v>
      </c>
      <c r="DS14" s="157">
        <f t="shared" si="116"/>
        <v>51.769643294700991</v>
      </c>
      <c r="DT14" s="157">
        <f t="shared" si="116"/>
        <v>52.909230055306772</v>
      </c>
      <c r="DU14" s="157">
        <f t="shared" si="116"/>
        <v>50.193445184801391</v>
      </c>
      <c r="DV14" s="157">
        <f t="shared" si="116"/>
        <v>50.821823660112535</v>
      </c>
      <c r="DW14" s="157">
        <f t="shared" si="116"/>
        <v>60.369469637652166</v>
      </c>
      <c r="DX14" s="157">
        <f t="shared" si="116"/>
        <v>69.608364502684438</v>
      </c>
      <c r="DY14" s="157">
        <f t="shared" si="116"/>
        <v>60.151149975563698</v>
      </c>
      <c r="DZ14" s="157">
        <f t="shared" si="116"/>
        <v>61.615616707162452</v>
      </c>
      <c r="EA14" s="157">
        <f t="shared" si="116"/>
        <v>58.617538892419567</v>
      </c>
      <c r="EB14" s="157">
        <f t="shared" si="116"/>
        <v>115.06252137631357</v>
      </c>
      <c r="EC14" s="157">
        <f t="shared" si="116"/>
        <v>87.937073550432714</v>
      </c>
      <c r="ED14" s="157">
        <f t="shared" si="116"/>
        <v>103.85344162490031</v>
      </c>
      <c r="EE14" s="157">
        <f t="shared" si="116"/>
        <v>146.85296968362931</v>
      </c>
      <c r="EF14" s="157">
        <f t="shared" si="116"/>
        <v>53.878410345060594</v>
      </c>
      <c r="EG14" s="157">
        <f t="shared" si="116"/>
        <v>54.725050603612964</v>
      </c>
      <c r="EH14" s="157">
        <f t="shared" si="116"/>
        <v>53.505583186135098</v>
      </c>
      <c r="EI14" s="157">
        <f t="shared" si="116"/>
        <v>55.8964802011457</v>
      </c>
      <c r="EJ14" s="157">
        <f t="shared" si="116"/>
        <v>98.48590732987121</v>
      </c>
      <c r="EK14" s="157">
        <f t="shared" si="116"/>
        <v>109.7907011001233</v>
      </c>
      <c r="EL14" s="157">
        <f t="shared" si="116"/>
        <v>149.62716288401703</v>
      </c>
      <c r="EM14" s="157">
        <f t="shared" si="116"/>
        <v>139.89291881048422</v>
      </c>
      <c r="EN14" s="157">
        <f t="shared" si="116"/>
        <v>68.037532332701645</v>
      </c>
      <c r="EO14" s="157">
        <f t="shared" si="116"/>
        <v>60.135181539477934</v>
      </c>
      <c r="EP14" s="157">
        <f t="shared" si="116"/>
        <v>57.765597254158791</v>
      </c>
      <c r="EQ14" s="157">
        <f t="shared" si="116"/>
        <v>53.175416613392798</v>
      </c>
      <c r="ER14" s="157">
        <f t="shared" si="116"/>
        <v>70.092883150331019</v>
      </c>
      <c r="ES14" s="157">
        <f t="shared" si="116"/>
        <v>79.843127321450041</v>
      </c>
      <c r="ET14" s="157">
        <f t="shared" si="116"/>
        <v>69.842725678650368</v>
      </c>
      <c r="EU14" s="157">
        <f t="shared" si="116"/>
        <v>64.725354128083438</v>
      </c>
      <c r="EV14" s="157">
        <f t="shared" si="116"/>
        <v>57.749632263529655</v>
      </c>
      <c r="EW14" s="157">
        <f t="shared" si="116"/>
        <v>56.897591656228684</v>
      </c>
      <c r="EX14" s="157">
        <f t="shared" si="116"/>
        <v>97.761619518678771</v>
      </c>
      <c r="EY14" s="157">
        <f t="shared" si="116"/>
        <v>102.38905903987634</v>
      </c>
      <c r="EZ14" s="157">
        <f t="shared" si="116"/>
        <v>112.72494769822187</v>
      </c>
      <c r="FA14" s="157">
        <f t="shared" si="116"/>
        <v>66.317521737620865</v>
      </c>
      <c r="FB14" s="157">
        <f t="shared" si="116"/>
        <v>60.859484773834041</v>
      </c>
      <c r="FC14" s="157">
        <f t="shared" si="116"/>
        <v>56.705935396779822</v>
      </c>
      <c r="FD14" s="157">
        <f t="shared" si="116"/>
        <v>55.055205214715642</v>
      </c>
      <c r="FE14" s="157">
        <f t="shared" si="116"/>
        <v>68.447484631908154</v>
      </c>
      <c r="FF14" s="157">
        <f t="shared" si="116"/>
        <v>69.352739983906176</v>
      </c>
      <c r="FG14" s="157">
        <f t="shared" si="116"/>
        <v>80.210577520730155</v>
      </c>
      <c r="FH14" s="157">
        <f t="shared" si="116"/>
        <v>52.142358397854956</v>
      </c>
      <c r="FI14" s="157">
        <f t="shared" si="116"/>
        <v>56.796468126177444</v>
      </c>
      <c r="FJ14" s="157">
        <f t="shared" si="116"/>
        <v>46.343515886661159</v>
      </c>
      <c r="FK14" s="157">
        <f t="shared" si="116"/>
        <v>41.827852953242811</v>
      </c>
      <c r="FL14" s="157">
        <f t="shared" si="116"/>
        <v>45.550052477685952</v>
      </c>
      <c r="FM14" s="157">
        <f t="shared" si="116"/>
        <v>45.683117254914485</v>
      </c>
      <c r="FN14" s="157">
        <f t="shared" si="116"/>
        <v>57.360857361609533</v>
      </c>
      <c r="FO14" s="157">
        <f t="shared" si="116"/>
        <v>64.102355651111225</v>
      </c>
      <c r="FP14" s="157">
        <f t="shared" si="116"/>
        <v>58.037119486928582</v>
      </c>
      <c r="FQ14" s="157">
        <f t="shared" si="116"/>
        <v>165.89517752210762</v>
      </c>
      <c r="FR14" s="157">
        <f t="shared" si="116"/>
        <v>126.96940556832786</v>
      </c>
      <c r="FS14" s="157">
        <f t="shared" si="116"/>
        <v>123.1191723152136</v>
      </c>
      <c r="FT14" s="157">
        <f t="shared" si="116"/>
        <v>136.54903158414439</v>
      </c>
      <c r="FU14" s="157">
        <f t="shared" ref="FU14:IF14" si="117">(FU11/4)*2.13%</f>
        <v>197.62125608912643</v>
      </c>
      <c r="FV14" s="157">
        <f t="shared" si="117"/>
        <v>114.67396489927567</v>
      </c>
      <c r="FW14" s="157">
        <f t="shared" si="117"/>
        <v>105.12607715173824</v>
      </c>
      <c r="FX14" s="157">
        <f t="shared" si="117"/>
        <v>275.42476838716942</v>
      </c>
      <c r="FY14" s="157">
        <f t="shared" si="117"/>
        <v>177.00324755277271</v>
      </c>
      <c r="FZ14" s="157">
        <f t="shared" si="117"/>
        <v>157.66260178044723</v>
      </c>
      <c r="GA14" s="157">
        <f t="shared" si="117"/>
        <v>234.72632602322474</v>
      </c>
      <c r="GB14" s="157">
        <f t="shared" si="117"/>
        <v>124.91926688792859</v>
      </c>
      <c r="GC14" s="157">
        <f t="shared" si="117"/>
        <v>158.90324132366274</v>
      </c>
      <c r="GD14" s="157">
        <f t="shared" si="117"/>
        <v>130.08984262073693</v>
      </c>
      <c r="GE14" s="157">
        <f t="shared" si="117"/>
        <v>46.641708606506683</v>
      </c>
      <c r="GF14" s="157">
        <f t="shared" si="117"/>
        <v>45.054861878900468</v>
      </c>
      <c r="GG14" s="157">
        <f t="shared" si="117"/>
        <v>64.544274670541213</v>
      </c>
      <c r="GH14" s="157">
        <f t="shared" si="117"/>
        <v>55.028581460059215</v>
      </c>
      <c r="GI14" s="157">
        <f t="shared" si="117"/>
        <v>67.867052153890057</v>
      </c>
      <c r="GJ14" s="157">
        <f t="shared" si="117"/>
        <v>55.209628352756205</v>
      </c>
      <c r="GK14" s="157">
        <f t="shared" si="117"/>
        <v>50.48629953896836</v>
      </c>
      <c r="GL14" s="157">
        <f t="shared" si="117"/>
        <v>55.43862470355969</v>
      </c>
      <c r="GM14" s="157">
        <f t="shared" si="117"/>
        <v>49.362716518772672</v>
      </c>
      <c r="GN14" s="157">
        <f t="shared" si="117"/>
        <v>152.2204038907056</v>
      </c>
      <c r="GO14" s="157">
        <f t="shared" si="117"/>
        <v>142.04454182185944</v>
      </c>
      <c r="GP14" s="157">
        <f t="shared" si="117"/>
        <v>165.31464160717567</v>
      </c>
      <c r="GQ14" s="157">
        <f t="shared" si="117"/>
        <v>116.15438908175986</v>
      </c>
      <c r="GR14" s="157">
        <f t="shared" si="117"/>
        <v>140.58542990637574</v>
      </c>
      <c r="GS14" s="157">
        <f t="shared" si="117"/>
        <v>124.11502366941205</v>
      </c>
      <c r="GT14" s="157">
        <f t="shared" si="117"/>
        <v>111.94752762870526</v>
      </c>
      <c r="GU14" s="157">
        <f t="shared" si="117"/>
        <v>209.4696041270858</v>
      </c>
      <c r="GV14" s="157">
        <f t="shared" si="117"/>
        <v>188.38780689852263</v>
      </c>
      <c r="GW14" s="157">
        <f t="shared" si="117"/>
        <v>293.67385582384151</v>
      </c>
      <c r="GX14" s="157">
        <f t="shared" si="117"/>
        <v>277.83758154362465</v>
      </c>
      <c r="GY14" s="157">
        <f t="shared" si="117"/>
        <v>61.141596369933694</v>
      </c>
      <c r="GZ14" s="157">
        <f t="shared" si="117"/>
        <v>137.42227499999998</v>
      </c>
      <c r="HA14" s="157">
        <f t="shared" si="117"/>
        <v>46.519202625329861</v>
      </c>
      <c r="HB14" s="157">
        <f t="shared" si="117"/>
        <v>42.743802373738404</v>
      </c>
      <c r="HC14" s="157">
        <f t="shared" si="117"/>
        <v>50.869710886688416</v>
      </c>
      <c r="HD14" s="157">
        <f t="shared" si="117"/>
        <v>61.610169730743756</v>
      </c>
      <c r="HE14" s="157">
        <f t="shared" si="117"/>
        <v>52.877283818358791</v>
      </c>
      <c r="HF14" s="157">
        <f t="shared" si="117"/>
        <v>51.13600106354631</v>
      </c>
      <c r="HG14" s="157">
        <f t="shared" si="117"/>
        <v>58.255546698836021</v>
      </c>
      <c r="HH14" s="157">
        <f t="shared" si="117"/>
        <v>51.828179617698503</v>
      </c>
      <c r="HI14" s="157">
        <f t="shared" si="117"/>
        <v>49.517211659918594</v>
      </c>
      <c r="HJ14" s="157">
        <f t="shared" si="117"/>
        <v>56.945504602063288</v>
      </c>
      <c r="HK14" s="157">
        <f t="shared" si="117"/>
        <v>68.340966379556946</v>
      </c>
      <c r="HL14" s="157">
        <f t="shared" si="117"/>
        <v>60.124586604744792</v>
      </c>
      <c r="HM14" s="157">
        <f t="shared" si="117"/>
        <v>53.404446011034736</v>
      </c>
      <c r="HN14" s="157">
        <f t="shared" si="117"/>
        <v>52.397965354002004</v>
      </c>
      <c r="HO14" s="157">
        <f t="shared" si="117"/>
        <v>45.651259499961597</v>
      </c>
      <c r="HP14" s="157">
        <f t="shared" si="117"/>
        <v>45.113373166925498</v>
      </c>
      <c r="HQ14" s="157">
        <f t="shared" si="117"/>
        <v>83.155226663944461</v>
      </c>
      <c r="HR14" s="157">
        <f t="shared" si="117"/>
        <v>82.265869002273959</v>
      </c>
      <c r="HS14" s="157">
        <f t="shared" si="117"/>
        <v>91.616655324995264</v>
      </c>
      <c r="HT14" s="157">
        <f t="shared" si="117"/>
        <v>53.915661991115186</v>
      </c>
      <c r="HU14" s="157">
        <f t="shared" si="117"/>
        <v>51.860219603685799</v>
      </c>
      <c r="HV14" s="157">
        <f t="shared" si="117"/>
        <v>55.710077672487415</v>
      </c>
      <c r="HW14" s="157">
        <f t="shared" si="117"/>
        <v>49.208384138430176</v>
      </c>
      <c r="HX14" s="157">
        <f t="shared" si="117"/>
        <v>214.8422965516736</v>
      </c>
      <c r="HY14" s="157">
        <f t="shared" si="117"/>
        <v>210.73154570057724</v>
      </c>
      <c r="HZ14" s="157">
        <f t="shared" si="117"/>
        <v>190.22512226877566</v>
      </c>
      <c r="IA14" s="157">
        <f t="shared" si="117"/>
        <v>129.92989271144754</v>
      </c>
      <c r="IB14" s="157">
        <f t="shared" si="117"/>
        <v>204.31498431365833</v>
      </c>
      <c r="IC14" s="157">
        <f t="shared" si="117"/>
        <v>190.46988183228706</v>
      </c>
      <c r="ID14" s="157">
        <f t="shared" si="117"/>
        <v>232.22324848504971</v>
      </c>
      <c r="IE14" s="157">
        <f t="shared" si="117"/>
        <v>187.00880326827325</v>
      </c>
      <c r="IF14" s="157">
        <f t="shared" si="117"/>
        <v>216.91927572096566</v>
      </c>
      <c r="IG14" s="157">
        <f t="shared" ref="IG14:IV14" si="118">(IG11/4)*2.13%</f>
        <v>212.40357773319869</v>
      </c>
      <c r="IH14" s="157">
        <f t="shared" si="118"/>
        <v>151.28876438158423</v>
      </c>
      <c r="II14" s="157">
        <f t="shared" si="118"/>
        <v>114.73262465108824</v>
      </c>
      <c r="IJ14" s="157">
        <f t="shared" si="118"/>
        <v>88.36302335528103</v>
      </c>
      <c r="IK14" s="157">
        <f t="shared" si="118"/>
        <v>219.39510357908733</v>
      </c>
      <c r="IL14" s="157">
        <f t="shared" si="118"/>
        <v>197.56280977477701</v>
      </c>
      <c r="IM14" s="157">
        <f t="shared" si="118"/>
        <v>225.20474096589285</v>
      </c>
      <c r="IN14" s="157">
        <f t="shared" si="118"/>
        <v>185.91712713556581</v>
      </c>
      <c r="IO14" s="157">
        <f t="shared" si="118"/>
        <v>260.17983796169744</v>
      </c>
      <c r="IP14" s="157">
        <f t="shared" si="118"/>
        <v>115.01477923322115</v>
      </c>
      <c r="IQ14" s="157">
        <f t="shared" si="118"/>
        <v>85.354443284389944</v>
      </c>
      <c r="IR14" s="157">
        <f t="shared" si="118"/>
        <v>97.964074025660864</v>
      </c>
      <c r="IS14" s="157">
        <f t="shared" si="118"/>
        <v>89.688989327161806</v>
      </c>
      <c r="IT14" s="157">
        <f t="shared" si="118"/>
        <v>77.739758529035029</v>
      </c>
      <c r="IU14" s="157">
        <f t="shared" si="118"/>
        <v>65.012936163416882</v>
      </c>
      <c r="IV14" s="157">
        <f t="shared" si="118"/>
        <v>59.171353085278255</v>
      </c>
    </row>
    <row r="15" spans="1:736" s="158" customFormat="1" ht="15">
      <c r="A15" s="157" t="s">
        <v>461</v>
      </c>
      <c r="B15" s="157"/>
      <c r="C15" s="157"/>
      <c r="D15" s="157"/>
      <c r="E15" s="157"/>
      <c r="F15" s="157"/>
      <c r="G15" s="157"/>
      <c r="H15" s="157"/>
      <c r="I15" s="157"/>
      <c r="J15" s="157"/>
      <c r="K15" s="157"/>
      <c r="L15" s="157"/>
      <c r="M15" s="157"/>
      <c r="N15" s="157"/>
      <c r="O15" s="157"/>
      <c r="P15" s="157"/>
      <c r="Q15" s="157"/>
      <c r="R15" s="157"/>
      <c r="S15" s="157"/>
      <c r="T15" s="157"/>
      <c r="U15" s="157"/>
      <c r="V15" s="157"/>
      <c r="W15" s="157"/>
      <c r="X15" s="157"/>
      <c r="Y15" s="157"/>
      <c r="Z15" s="157"/>
      <c r="AA15" s="157"/>
      <c r="AB15" s="157"/>
      <c r="AC15" s="157"/>
      <c r="AD15" s="157"/>
      <c r="AE15" s="157"/>
      <c r="AF15" s="157"/>
      <c r="AG15" s="157"/>
      <c r="AH15" s="157"/>
      <c r="AI15" s="157"/>
      <c r="AJ15" s="157"/>
      <c r="AK15" s="157"/>
      <c r="AL15" s="157"/>
      <c r="AM15" s="157"/>
      <c r="AN15" s="157"/>
      <c r="AO15" s="157"/>
      <c r="AP15" s="157"/>
      <c r="AQ15" s="157"/>
      <c r="AR15" s="157"/>
      <c r="AS15" s="157"/>
      <c r="AT15" s="157"/>
      <c r="AU15" s="157"/>
      <c r="AV15" s="157"/>
      <c r="AW15" s="157"/>
      <c r="AX15" s="157"/>
      <c r="AY15" s="157"/>
      <c r="AZ15" s="157"/>
      <c r="BA15" s="157"/>
      <c r="BB15" s="157"/>
      <c r="BC15" s="157"/>
      <c r="BD15" s="157"/>
      <c r="BE15" s="157"/>
      <c r="BF15" s="157"/>
      <c r="BG15" s="157"/>
      <c r="BH15" s="157"/>
      <c r="BI15" s="157"/>
      <c r="BJ15" s="157"/>
      <c r="BK15" s="157"/>
      <c r="BL15" s="157"/>
      <c r="BM15" s="157"/>
      <c r="BN15" s="157"/>
      <c r="BO15" s="157"/>
      <c r="BP15" s="157"/>
      <c r="BQ15" s="157"/>
      <c r="BR15" s="157"/>
      <c r="BS15" s="157"/>
      <c r="BT15" s="157"/>
      <c r="BU15" s="157"/>
      <c r="BV15" s="157"/>
      <c r="BW15" s="157"/>
      <c r="BX15" s="157"/>
      <c r="BY15" s="157"/>
      <c r="BZ15" s="157"/>
      <c r="CA15" s="157"/>
      <c r="CB15" s="157"/>
      <c r="CC15" s="157"/>
      <c r="CD15" s="157"/>
      <c r="CE15" s="157"/>
      <c r="CF15" s="157"/>
      <c r="CG15" s="157"/>
      <c r="CH15" s="157"/>
      <c r="CI15" s="157"/>
      <c r="CJ15" s="157"/>
      <c r="CK15" s="157"/>
      <c r="CL15" s="157"/>
      <c r="CM15" s="157"/>
      <c r="CN15" s="157"/>
      <c r="CO15" s="157"/>
      <c r="CP15" s="157"/>
      <c r="CQ15" s="157"/>
      <c r="CR15" s="157"/>
      <c r="CS15" s="157"/>
      <c r="CT15" s="157"/>
      <c r="CU15" s="157"/>
      <c r="CV15" s="157"/>
      <c r="CW15" s="157"/>
      <c r="CX15" s="157"/>
      <c r="CY15" s="157"/>
      <c r="CZ15" s="157"/>
      <c r="DA15" s="157"/>
      <c r="DB15" s="157"/>
      <c r="DC15" s="157"/>
      <c r="DD15" s="157"/>
      <c r="DE15" s="157"/>
      <c r="DF15" s="157"/>
      <c r="DG15" s="157"/>
      <c r="DH15" s="157"/>
      <c r="DI15" s="157"/>
      <c r="DJ15" s="157"/>
      <c r="DK15" s="157"/>
      <c r="DL15" s="157"/>
      <c r="DM15" s="157"/>
      <c r="DN15" s="157"/>
      <c r="DO15" s="157"/>
      <c r="DP15" s="157"/>
      <c r="DQ15" s="157"/>
      <c r="DR15" s="157"/>
      <c r="DS15" s="157"/>
      <c r="DT15" s="157"/>
      <c r="DU15" s="157"/>
      <c r="DV15" s="157"/>
      <c r="DW15" s="157"/>
      <c r="DX15" s="157"/>
      <c r="DY15" s="157"/>
      <c r="DZ15" s="157"/>
      <c r="EA15" s="157"/>
      <c r="EB15" s="157"/>
      <c r="EC15" s="157"/>
      <c r="ED15" s="157"/>
      <c r="EE15" s="157"/>
      <c r="EF15" s="157"/>
      <c r="EG15" s="157"/>
      <c r="EH15" s="157"/>
      <c r="EI15" s="157"/>
      <c r="EJ15" s="157"/>
      <c r="EK15" s="157"/>
      <c r="EL15" s="157"/>
      <c r="EM15" s="157"/>
      <c r="EN15" s="157"/>
      <c r="EO15" s="157"/>
      <c r="EP15" s="157"/>
      <c r="EQ15" s="157"/>
      <c r="ER15" s="157"/>
      <c r="ES15" s="157"/>
      <c r="ET15" s="157"/>
      <c r="EU15" s="157"/>
      <c r="EV15" s="157"/>
      <c r="EW15" s="157"/>
      <c r="EX15" s="157"/>
      <c r="EY15" s="157"/>
      <c r="EZ15" s="157"/>
      <c r="FA15" s="157"/>
      <c r="FB15" s="157"/>
      <c r="FC15" s="157"/>
      <c r="FD15" s="157"/>
      <c r="FE15" s="157"/>
      <c r="FF15" s="157"/>
      <c r="FG15" s="157"/>
      <c r="FH15" s="157"/>
      <c r="FI15" s="157"/>
      <c r="FJ15" s="157"/>
      <c r="FK15" s="157"/>
      <c r="FL15" s="157"/>
      <c r="FM15" s="157"/>
      <c r="FN15" s="157"/>
      <c r="FO15" s="157"/>
      <c r="FP15" s="157"/>
      <c r="FQ15" s="157"/>
      <c r="FR15" s="157"/>
      <c r="FS15" s="157"/>
      <c r="FT15" s="157"/>
      <c r="FU15" s="157"/>
      <c r="FV15" s="157"/>
      <c r="FW15" s="157"/>
      <c r="FX15" s="157"/>
      <c r="FY15" s="157"/>
      <c r="FZ15" s="157"/>
      <c r="GA15" s="157"/>
      <c r="GB15" s="157"/>
      <c r="GC15" s="157"/>
      <c r="GD15" s="157"/>
      <c r="GE15" s="157"/>
      <c r="GF15" s="157"/>
      <c r="GG15" s="157"/>
      <c r="GH15" s="157"/>
      <c r="GI15" s="157"/>
      <c r="GJ15" s="157"/>
      <c r="GK15" s="157"/>
      <c r="GL15" s="157"/>
      <c r="GM15" s="157"/>
      <c r="GN15" s="157"/>
      <c r="GO15" s="157"/>
      <c r="GP15" s="157"/>
      <c r="GQ15" s="157"/>
      <c r="GR15" s="157"/>
      <c r="GS15" s="157"/>
      <c r="GT15" s="157"/>
      <c r="GU15" s="157"/>
      <c r="GV15" s="157"/>
      <c r="GW15" s="157"/>
      <c r="GX15" s="157"/>
      <c r="GY15" s="157"/>
      <c r="GZ15" s="157"/>
      <c r="HA15" s="157"/>
      <c r="HB15" s="157"/>
      <c r="HC15" s="157"/>
      <c r="HD15" s="157"/>
      <c r="HE15" s="157"/>
      <c r="HF15" s="157"/>
      <c r="HG15" s="157"/>
      <c r="HH15" s="157"/>
      <c r="HI15" s="157"/>
      <c r="HJ15" s="157"/>
      <c r="HK15" s="157"/>
      <c r="HL15" s="157"/>
      <c r="HM15" s="157"/>
      <c r="HN15" s="157"/>
      <c r="HO15" s="157"/>
      <c r="HP15" s="157"/>
      <c r="HQ15" s="157"/>
      <c r="HR15" s="157"/>
      <c r="HS15" s="157"/>
      <c r="HT15" s="157"/>
      <c r="HU15" s="157"/>
      <c r="HV15" s="157"/>
      <c r="HW15" s="157"/>
      <c r="HX15" s="157"/>
      <c r="HY15" s="157"/>
      <c r="HZ15" s="157"/>
      <c r="IA15" s="157"/>
      <c r="IB15" s="157"/>
      <c r="IC15" s="157"/>
      <c r="ID15" s="157"/>
      <c r="IE15" s="157"/>
      <c r="IF15" s="157"/>
      <c r="IG15" s="157"/>
      <c r="IH15" s="157"/>
      <c r="II15" s="157"/>
      <c r="IJ15" s="157"/>
      <c r="IK15" s="157"/>
      <c r="IL15" s="157"/>
      <c r="IM15" s="157"/>
      <c r="IN15" s="157"/>
      <c r="IO15" s="157"/>
      <c r="IP15" s="157"/>
      <c r="IQ15" s="157"/>
      <c r="IR15" s="157"/>
      <c r="IS15" s="157"/>
      <c r="IT15" s="157"/>
      <c r="IU15" s="157"/>
      <c r="IV15" s="157"/>
    </row>
    <row r="16" spans="1:736" s="36" customFormat="1" ht="15.75" customHeight="1">
      <c r="A16" s="35" t="s">
        <v>462</v>
      </c>
      <c r="B16" s="35"/>
      <c r="C16" s="35"/>
      <c r="D16" s="35"/>
      <c r="E16" s="35"/>
      <c r="F16" s="35"/>
      <c r="G16" s="35"/>
      <c r="H16" s="35"/>
      <c r="I16" s="35"/>
      <c r="J16" s="35"/>
      <c r="K16" s="35"/>
      <c r="L16" s="35"/>
      <c r="M16" s="35"/>
      <c r="N16" s="35"/>
      <c r="O16" s="35"/>
      <c r="P16" s="35"/>
      <c r="Q16" s="35"/>
      <c r="R16" s="35"/>
      <c r="S16" s="35"/>
      <c r="T16" s="35"/>
      <c r="U16" s="35"/>
      <c r="V16" s="35"/>
      <c r="W16" s="35"/>
      <c r="X16" s="35"/>
      <c r="Y16" s="35"/>
      <c r="Z16" s="35"/>
      <c r="AA16" s="35"/>
      <c r="AB16" s="35"/>
      <c r="AC16" s="35"/>
      <c r="AD16" s="35"/>
      <c r="AE16" s="35"/>
      <c r="AF16" s="35"/>
      <c r="AG16" s="35"/>
      <c r="AH16" s="35"/>
      <c r="AI16" s="35"/>
      <c r="AJ16" s="35"/>
      <c r="AK16" s="35"/>
      <c r="AL16" s="35"/>
      <c r="AM16" s="35"/>
      <c r="AN16" s="35"/>
      <c r="AO16" s="35"/>
      <c r="AP16" s="35"/>
      <c r="AQ16" s="35"/>
      <c r="AR16" s="35"/>
      <c r="AS16" s="35"/>
      <c r="AT16" s="35">
        <v>2</v>
      </c>
      <c r="AU16" s="35">
        <v>0</v>
      </c>
      <c r="AV16" s="35">
        <v>0</v>
      </c>
      <c r="AW16" s="35"/>
      <c r="AX16" s="35"/>
      <c r="AY16" s="35"/>
      <c r="AZ16" s="35">
        <v>20</v>
      </c>
      <c r="BA16" s="35">
        <v>18</v>
      </c>
      <c r="BB16" s="35">
        <v>11</v>
      </c>
      <c r="BC16" s="35"/>
      <c r="BD16" s="35"/>
      <c r="BE16" s="35"/>
      <c r="BF16" s="35"/>
      <c r="BG16" s="35">
        <v>0</v>
      </c>
      <c r="BH16" s="35">
        <v>10</v>
      </c>
      <c r="BI16" s="35">
        <v>0</v>
      </c>
      <c r="BJ16" s="35">
        <v>15</v>
      </c>
      <c r="BK16" s="35"/>
      <c r="BL16" s="35"/>
      <c r="BM16" s="35"/>
      <c r="BN16" s="35">
        <v>28</v>
      </c>
      <c r="BO16" s="35">
        <v>8</v>
      </c>
      <c r="BP16" s="35">
        <v>21</v>
      </c>
      <c r="BQ16" s="35">
        <v>14</v>
      </c>
      <c r="BR16" s="35"/>
      <c r="BS16" s="35"/>
      <c r="BT16" s="35"/>
      <c r="BU16" s="35">
        <v>8</v>
      </c>
      <c r="BV16" s="35">
        <v>6</v>
      </c>
      <c r="BW16" s="35">
        <v>19</v>
      </c>
      <c r="BX16" s="35">
        <v>11</v>
      </c>
      <c r="BY16" s="35"/>
      <c r="BZ16" s="35"/>
      <c r="CA16" s="35"/>
      <c r="CB16" s="35"/>
      <c r="CC16" s="35">
        <v>0</v>
      </c>
      <c r="CD16" s="35">
        <v>0</v>
      </c>
      <c r="CE16" s="35">
        <v>0</v>
      </c>
      <c r="CF16" s="35">
        <v>10</v>
      </c>
      <c r="CG16" s="35">
        <v>0</v>
      </c>
      <c r="CH16" s="35"/>
      <c r="CI16" s="35">
        <v>22</v>
      </c>
      <c r="CJ16" s="35">
        <v>23</v>
      </c>
      <c r="CK16" s="35">
        <v>25</v>
      </c>
      <c r="CL16" s="35">
        <v>23</v>
      </c>
      <c r="CM16" s="35">
        <v>26</v>
      </c>
      <c r="CN16" s="35">
        <v>23</v>
      </c>
      <c r="CO16" s="35"/>
      <c r="CP16" s="35"/>
      <c r="CQ16" s="35"/>
      <c r="CR16" s="35"/>
      <c r="CS16" s="35"/>
      <c r="CT16" s="35"/>
      <c r="CU16" s="35"/>
      <c r="CV16" s="35"/>
      <c r="CW16" s="35"/>
      <c r="CX16" s="35"/>
      <c r="CY16" s="35"/>
      <c r="CZ16" s="35"/>
      <c r="DA16" s="35"/>
      <c r="DB16" s="35"/>
      <c r="DC16" s="35"/>
      <c r="DD16" s="35"/>
      <c r="DE16" s="35"/>
      <c r="DF16" s="35"/>
      <c r="DG16" s="35"/>
      <c r="DH16" s="35"/>
      <c r="DI16" s="35"/>
      <c r="DJ16" s="35"/>
      <c r="DK16" s="35"/>
      <c r="DL16" s="35"/>
      <c r="DM16" s="35"/>
      <c r="DN16" s="35"/>
      <c r="DO16" s="35"/>
      <c r="DP16" s="35"/>
      <c r="DQ16" s="35"/>
      <c r="DR16" s="35"/>
      <c r="DS16" s="35"/>
      <c r="DT16" s="35"/>
      <c r="DU16" s="35"/>
      <c r="DV16" s="35"/>
      <c r="DW16" s="35"/>
      <c r="DX16" s="35"/>
      <c r="DY16" s="35"/>
      <c r="DZ16" s="35"/>
      <c r="EA16" s="35"/>
      <c r="EB16" s="35"/>
      <c r="EC16" s="35"/>
      <c r="ED16" s="35"/>
      <c r="EE16" s="35"/>
      <c r="EF16" s="35"/>
      <c r="EG16" s="35"/>
      <c r="EH16" s="35"/>
      <c r="EI16" s="35"/>
      <c r="EJ16" s="35"/>
      <c r="EK16" s="35"/>
      <c r="EL16" s="35"/>
      <c r="EM16" s="35"/>
      <c r="EN16" s="35"/>
      <c r="EO16" s="35"/>
      <c r="EP16" s="35"/>
      <c r="EQ16" s="35"/>
      <c r="ER16" s="35"/>
      <c r="ES16" s="35"/>
      <c r="ET16" s="35"/>
      <c r="EU16" s="35"/>
      <c r="EV16" s="35"/>
      <c r="EW16" s="35"/>
      <c r="EX16" s="35"/>
      <c r="EY16" s="35"/>
      <c r="EZ16" s="35"/>
      <c r="FA16" s="35"/>
      <c r="FB16" s="35"/>
      <c r="FC16" s="35"/>
      <c r="FD16" s="35"/>
      <c r="FE16" s="35"/>
      <c r="FF16" s="35"/>
      <c r="FG16" s="35"/>
      <c r="FH16" s="35"/>
      <c r="FI16" s="35"/>
      <c r="FJ16" s="35"/>
      <c r="FK16" s="35"/>
      <c r="FL16" s="35"/>
      <c r="FM16" s="35"/>
      <c r="FN16" s="35"/>
      <c r="FO16" s="35"/>
      <c r="FP16" s="35"/>
      <c r="FQ16" s="35"/>
      <c r="FR16" s="35"/>
      <c r="FS16" s="35"/>
      <c r="FT16" s="35"/>
      <c r="FU16" s="35"/>
      <c r="FV16" s="35"/>
      <c r="FW16" s="35"/>
      <c r="FX16" s="35"/>
      <c r="FY16" s="35"/>
      <c r="FZ16" s="35"/>
      <c r="GA16" s="35"/>
      <c r="GB16" s="35"/>
      <c r="GC16" s="35"/>
      <c r="GD16" s="35"/>
      <c r="GE16" s="35"/>
      <c r="GF16" s="35"/>
      <c r="GG16" s="35"/>
      <c r="GH16" s="35"/>
      <c r="GI16" s="35"/>
      <c r="GJ16" s="35"/>
      <c r="GK16" s="35"/>
      <c r="GL16" s="35"/>
      <c r="GM16" s="35"/>
      <c r="GN16" s="35"/>
      <c r="GO16" s="35"/>
      <c r="GP16" s="35"/>
      <c r="GQ16" s="35"/>
      <c r="GR16" s="35"/>
      <c r="GS16" s="35"/>
      <c r="GT16" s="35"/>
      <c r="GU16" s="35"/>
      <c r="GV16" s="35"/>
      <c r="GW16" s="35"/>
      <c r="GX16" s="35"/>
      <c r="GY16" s="35"/>
      <c r="GZ16" s="35"/>
      <c r="HA16" s="35"/>
      <c r="HB16" s="35"/>
      <c r="HC16" s="35"/>
      <c r="HD16" s="35"/>
      <c r="HE16" s="35"/>
      <c r="HF16" s="35"/>
      <c r="HG16" s="35"/>
      <c r="HH16" s="35"/>
      <c r="HI16" s="35"/>
      <c r="HJ16" s="35"/>
      <c r="HK16" s="35"/>
      <c r="HL16" s="35"/>
      <c r="HM16" s="35"/>
      <c r="HN16" s="35"/>
      <c r="HO16" s="35"/>
      <c r="HP16" s="35"/>
      <c r="HQ16" s="35"/>
      <c r="HR16" s="35"/>
      <c r="HS16" s="35"/>
      <c r="HT16" s="35"/>
      <c r="HU16" s="35"/>
      <c r="HV16" s="35"/>
      <c r="HW16" s="35"/>
      <c r="HX16" s="35"/>
      <c r="HY16" s="35"/>
      <c r="HZ16" s="35"/>
      <c r="IA16" s="35"/>
      <c r="IB16" s="35"/>
      <c r="IC16" s="35"/>
      <c r="ID16" s="35"/>
      <c r="IE16" s="35"/>
      <c r="IF16" s="35"/>
      <c r="IG16" s="35"/>
      <c r="IH16" s="35"/>
      <c r="II16" s="35"/>
      <c r="IJ16" s="35"/>
      <c r="IK16" s="35"/>
      <c r="IL16" s="35"/>
      <c r="IM16" s="35"/>
      <c r="IN16" s="35"/>
      <c r="IO16" s="35"/>
      <c r="IP16" s="35"/>
      <c r="IQ16" s="35"/>
      <c r="IR16" s="35"/>
      <c r="IS16" s="35"/>
      <c r="IT16" s="35"/>
      <c r="IU16" s="35"/>
      <c r="IV16" s="35"/>
      <c r="JB16" s="107"/>
    </row>
    <row r="17" spans="1:463" ht="15.75" customHeight="1">
      <c r="A17" s="1" t="s">
        <v>463</v>
      </c>
      <c r="B17" s="1"/>
      <c r="C17" s="1"/>
      <c r="D17" s="1"/>
      <c r="E17" s="1"/>
      <c r="F17" s="1"/>
      <c r="G17" s="1"/>
      <c r="H17" s="1"/>
      <c r="I17" s="1"/>
      <c r="J17" s="1"/>
      <c r="K17" s="1"/>
      <c r="L17" s="1"/>
      <c r="M17" s="1"/>
      <c r="N17" s="1"/>
      <c r="O17" s="1"/>
      <c r="P17" s="1"/>
      <c r="Q17" s="1"/>
      <c r="R17" s="1"/>
      <c r="S17" s="1"/>
      <c r="T17" s="1"/>
      <c r="U17" s="1"/>
      <c r="V17" s="1"/>
      <c r="W17" s="1"/>
      <c r="X17" s="1"/>
      <c r="Y17" s="1"/>
      <c r="Z17" s="1"/>
      <c r="AA17" s="1"/>
      <c r="AB17" s="1"/>
      <c r="AC17" s="1"/>
      <c r="AD17" s="1"/>
      <c r="AE17" s="1"/>
      <c r="AF17" s="1"/>
      <c r="AG17" s="1"/>
      <c r="AH17" s="1"/>
      <c r="AI17" s="1"/>
      <c r="AJ17" s="1"/>
      <c r="AK17" s="1"/>
      <c r="AL17" s="1"/>
      <c r="AM17" s="1"/>
      <c r="AN17" s="1"/>
      <c r="AO17" s="1"/>
      <c r="AP17" s="1"/>
      <c r="AQ17" s="1"/>
      <c r="AR17" s="1"/>
      <c r="AS17" s="1"/>
      <c r="AT17" s="1"/>
      <c r="AU17" s="1"/>
      <c r="AV17" s="1"/>
      <c r="AW17" s="1"/>
      <c r="AX17" s="1"/>
      <c r="AY17" s="1"/>
      <c r="AZ17" s="1"/>
      <c r="BA17" s="1"/>
      <c r="BB17" s="1"/>
      <c r="BC17" s="1"/>
      <c r="BD17" s="1"/>
      <c r="BE17" s="1"/>
      <c r="BF17" s="1"/>
      <c r="BG17" s="1"/>
      <c r="BH17" s="1"/>
      <c r="BI17" s="1"/>
      <c r="BJ17" s="1"/>
      <c r="BK17" s="1"/>
      <c r="BL17" s="1"/>
      <c r="BM17" s="1"/>
      <c r="BN17" s="1"/>
      <c r="BO17" s="1"/>
      <c r="BP17" s="1"/>
      <c r="BQ17" s="1"/>
      <c r="BR17" s="1"/>
      <c r="BS17" s="1"/>
      <c r="BT17" s="1"/>
      <c r="BU17" s="1"/>
      <c r="BV17" s="1"/>
      <c r="BW17" s="1"/>
      <c r="BX17" s="1"/>
      <c r="BY17" s="1"/>
      <c r="BZ17" s="1"/>
      <c r="CA17" s="1"/>
      <c r="CB17" s="1"/>
      <c r="CC17" s="1"/>
      <c r="CD17" s="1"/>
      <c r="CE17" s="1"/>
      <c r="CF17" s="1"/>
      <c r="CG17" s="1"/>
      <c r="CH17" s="1"/>
      <c r="CI17" s="1"/>
      <c r="CJ17" s="1"/>
      <c r="CK17" s="1"/>
      <c r="CL17" s="1"/>
      <c r="CM17" s="1"/>
      <c r="CN17" s="1"/>
      <c r="CO17" s="1"/>
      <c r="CP17" s="1"/>
      <c r="CQ17" s="1"/>
      <c r="CR17" s="1"/>
      <c r="CS17" s="1"/>
      <c r="CT17" s="1"/>
      <c r="CU17" s="1"/>
      <c r="CV17" s="1"/>
      <c r="CW17" s="1"/>
      <c r="CX17" s="1"/>
      <c r="CY17" s="1"/>
      <c r="CZ17" s="1"/>
      <c r="DA17" s="1"/>
      <c r="DB17" s="1"/>
      <c r="DC17" s="1"/>
      <c r="DD17" s="1"/>
      <c r="DE17" s="1"/>
      <c r="DF17" s="1"/>
      <c r="DG17" s="1"/>
      <c r="DH17" s="1"/>
      <c r="DI17" s="1"/>
      <c r="DJ17" s="1"/>
      <c r="DK17" s="1"/>
      <c r="DL17" s="1"/>
      <c r="DM17" s="1"/>
      <c r="DN17" s="1"/>
      <c r="DO17" s="1"/>
      <c r="DP17" s="1"/>
      <c r="DQ17" s="1"/>
      <c r="DR17" s="1"/>
      <c r="DS17" s="1"/>
      <c r="DT17" s="1"/>
      <c r="DU17" s="1"/>
      <c r="DV17" s="1"/>
      <c r="DW17" s="1"/>
      <c r="DX17" s="1"/>
      <c r="DY17" s="1"/>
      <c r="DZ17" s="1"/>
      <c r="EA17" s="1"/>
      <c r="EB17" s="1"/>
      <c r="EC17" s="1"/>
      <c r="ED17" s="1"/>
      <c r="EE17" s="1"/>
      <c r="EF17" s="1"/>
      <c r="EG17" s="1"/>
      <c r="EH17" s="1"/>
      <c r="EI17" s="1"/>
      <c r="EJ17" s="1"/>
      <c r="EK17" s="1"/>
      <c r="EL17" s="1"/>
      <c r="EM17" s="1"/>
      <c r="EN17" s="1"/>
      <c r="EO17" s="1"/>
      <c r="EP17" s="1"/>
      <c r="EQ17" s="1"/>
      <c r="ER17" s="1"/>
      <c r="ES17" s="1"/>
      <c r="ET17" s="1"/>
      <c r="EU17" s="1"/>
      <c r="EV17" s="1"/>
      <c r="EW17" s="1"/>
      <c r="EX17" s="1"/>
      <c r="EY17" s="1"/>
      <c r="EZ17" s="1"/>
      <c r="FA17" s="1"/>
      <c r="FB17" s="1"/>
      <c r="FC17" s="1"/>
      <c r="FD17" s="1"/>
      <c r="FE17" s="1"/>
      <c r="FF17" s="1"/>
      <c r="FG17" s="1"/>
      <c r="FH17" s="1"/>
      <c r="FI17" s="1"/>
      <c r="FJ17" s="1"/>
      <c r="FK17" s="1"/>
      <c r="FL17" s="1"/>
      <c r="FM17" s="1"/>
      <c r="FN17" s="1"/>
      <c r="FO17" s="1"/>
      <c r="FP17" s="1"/>
      <c r="FQ17" s="1"/>
      <c r="FR17" s="1"/>
      <c r="FS17" s="1"/>
      <c r="FT17" s="1"/>
      <c r="FU17" s="1"/>
      <c r="FV17" s="1"/>
      <c r="FW17" s="1"/>
      <c r="FX17" s="1"/>
      <c r="FY17" s="1"/>
      <c r="FZ17" s="1"/>
      <c r="GA17" s="1"/>
      <c r="GB17" s="1"/>
      <c r="GC17" s="1"/>
      <c r="GD17" s="1"/>
      <c r="GE17" s="1"/>
      <c r="GF17" s="1"/>
      <c r="GG17" s="1"/>
      <c r="GH17" s="1"/>
      <c r="GI17" s="1"/>
      <c r="GJ17" s="1"/>
      <c r="GK17" s="1"/>
      <c r="GL17" s="1"/>
      <c r="GM17" s="1"/>
      <c r="GN17" s="1"/>
      <c r="GO17" s="1"/>
      <c r="GP17" s="1"/>
      <c r="GQ17" s="1"/>
      <c r="GR17" s="1"/>
      <c r="GS17" s="1"/>
      <c r="GT17" s="1"/>
      <c r="GU17" s="1"/>
      <c r="GV17" s="1"/>
      <c r="GW17" s="1"/>
      <c r="GX17" s="1"/>
      <c r="GY17" s="1"/>
      <c r="GZ17" s="1"/>
      <c r="HA17" s="1"/>
      <c r="HB17" s="1"/>
      <c r="HC17" s="1"/>
      <c r="HD17" s="1"/>
      <c r="HE17" s="1"/>
      <c r="HF17" s="1"/>
      <c r="HG17" s="1"/>
      <c r="HH17" s="1"/>
      <c r="HI17" s="1"/>
      <c r="HJ17" s="1"/>
      <c r="HK17" s="1"/>
      <c r="HL17" s="1"/>
      <c r="HM17" s="1"/>
      <c r="HN17" s="1"/>
      <c r="HO17" s="1"/>
      <c r="HP17" s="1"/>
      <c r="HQ17" s="1"/>
      <c r="HR17" s="1"/>
      <c r="HS17" s="1"/>
      <c r="HT17" s="1"/>
      <c r="HU17" s="1"/>
      <c r="HV17" s="1"/>
      <c r="HW17" s="1"/>
      <c r="HX17" s="1"/>
      <c r="HY17" s="1"/>
      <c r="HZ17" s="1"/>
      <c r="IA17" s="1"/>
      <c r="IB17" s="1"/>
      <c r="IC17" s="1"/>
      <c r="ID17" s="1"/>
      <c r="IE17" s="1"/>
      <c r="IF17" s="1"/>
      <c r="IG17" s="1"/>
      <c r="IH17" s="1"/>
      <c r="II17" s="1"/>
      <c r="IJ17" s="1"/>
      <c r="IK17" s="1"/>
      <c r="IL17" s="1"/>
      <c r="IM17" s="1"/>
      <c r="IN17" s="1"/>
      <c r="IO17" s="1"/>
      <c r="IP17" s="1"/>
      <c r="IQ17" s="1"/>
      <c r="IR17" s="1"/>
      <c r="IS17" s="1"/>
      <c r="IT17" s="1"/>
      <c r="IU17" s="1"/>
      <c r="IV17" s="1"/>
    </row>
    <row r="18" spans="1:463" ht="15.75" customHeight="1">
      <c r="A18" s="1" t="s">
        <v>464</v>
      </c>
      <c r="B18" s="285"/>
      <c r="C18" s="285"/>
      <c r="D18" s="285"/>
      <c r="E18" s="285"/>
      <c r="F18" s="285"/>
      <c r="G18" s="285"/>
      <c r="H18" s="285"/>
      <c r="I18" s="285"/>
      <c r="J18" s="285"/>
      <c r="K18" s="285"/>
      <c r="L18" s="285"/>
      <c r="M18" s="285"/>
      <c r="N18" s="285"/>
      <c r="O18" s="285"/>
      <c r="P18" s="285"/>
      <c r="Q18" s="285"/>
      <c r="R18" s="285"/>
      <c r="S18" s="285"/>
      <c r="T18" s="285"/>
      <c r="U18" s="285"/>
      <c r="V18" s="285"/>
      <c r="W18" s="285"/>
      <c r="X18" s="285"/>
      <c r="Y18" s="285"/>
      <c r="Z18" s="285"/>
      <c r="AA18" s="285"/>
      <c r="AB18" s="285"/>
      <c r="AC18" s="285"/>
      <c r="AD18" s="285"/>
      <c r="AE18" s="285"/>
      <c r="AF18" s="285"/>
      <c r="AG18" s="285"/>
      <c r="AH18" s="285"/>
      <c r="AI18" s="285"/>
      <c r="AJ18" s="285"/>
      <c r="AK18" s="285"/>
      <c r="AL18" s="285"/>
      <c r="AM18" s="285"/>
      <c r="AN18" s="285"/>
      <c r="AO18" s="285"/>
      <c r="AP18" s="285"/>
      <c r="AQ18" s="285"/>
      <c r="AR18" s="285"/>
      <c r="AS18" s="285"/>
      <c r="AT18" s="285"/>
      <c r="AU18" s="285"/>
      <c r="AV18" s="285"/>
      <c r="AW18" s="285"/>
      <c r="AX18" s="285"/>
      <c r="AY18" s="285"/>
      <c r="AZ18" s="285"/>
      <c r="BA18" s="285"/>
      <c r="BB18" s="285"/>
      <c r="BC18" s="285"/>
      <c r="BD18" s="285"/>
      <c r="BE18" s="285"/>
      <c r="BF18" s="285"/>
      <c r="BG18" s="285"/>
      <c r="BH18" s="285"/>
      <c r="BI18" s="285"/>
      <c r="BJ18" s="285"/>
      <c r="BK18" s="285"/>
      <c r="BL18" s="285"/>
      <c r="BM18" s="285"/>
      <c r="BN18" s="285"/>
      <c r="BO18" s="285"/>
      <c r="BP18" s="285"/>
      <c r="BQ18" s="285"/>
      <c r="BR18" s="285"/>
      <c r="BS18" s="285"/>
      <c r="BT18" s="285"/>
      <c r="BU18" s="285"/>
      <c r="BV18" s="285"/>
      <c r="BW18" s="285"/>
      <c r="BX18" s="285"/>
      <c r="BY18" s="285"/>
      <c r="BZ18" s="285"/>
      <c r="CA18" s="285"/>
      <c r="CB18" s="285"/>
      <c r="CC18" s="285"/>
      <c r="CD18" s="285"/>
      <c r="CE18" s="285"/>
      <c r="CF18" s="285"/>
      <c r="CG18" s="285"/>
      <c r="CH18" s="285"/>
      <c r="CI18" s="285"/>
      <c r="CJ18" s="285"/>
      <c r="CK18" s="285"/>
      <c r="CL18" s="285"/>
      <c r="CM18" s="285"/>
      <c r="CN18" s="285"/>
      <c r="CO18" s="285"/>
      <c r="CP18" s="285"/>
      <c r="CQ18" s="285"/>
      <c r="CR18" s="285"/>
      <c r="CS18" s="285"/>
      <c r="CT18" s="285"/>
      <c r="CU18" s="285"/>
      <c r="CV18" s="285"/>
      <c r="CW18" s="285"/>
      <c r="CX18" s="285"/>
      <c r="CY18" s="285"/>
      <c r="CZ18" s="285"/>
      <c r="DA18" s="285"/>
      <c r="DB18" s="285"/>
      <c r="DC18" s="285"/>
      <c r="DD18" s="285"/>
      <c r="DE18" s="285"/>
      <c r="DF18" s="285"/>
      <c r="DG18" s="285"/>
      <c r="DH18" s="285"/>
      <c r="DI18" s="285"/>
      <c r="DJ18" s="285"/>
      <c r="DK18" s="285"/>
      <c r="DL18" s="285"/>
      <c r="DM18" s="285"/>
      <c r="DN18" s="285"/>
      <c r="DO18" s="285"/>
      <c r="DP18" s="285"/>
      <c r="DQ18" s="285"/>
      <c r="DR18" s="285"/>
      <c r="DS18" s="285"/>
      <c r="DT18" s="285"/>
      <c r="DU18" s="285"/>
      <c r="DV18" s="285"/>
      <c r="DW18" s="285"/>
      <c r="DX18" s="285"/>
      <c r="DY18" s="285"/>
      <c r="DZ18" s="285"/>
      <c r="EA18" s="285"/>
      <c r="EB18" s="285"/>
      <c r="EC18" s="285"/>
      <c r="ED18" s="285"/>
      <c r="EE18" s="285"/>
      <c r="EF18" s="285"/>
      <c r="EG18" s="285"/>
      <c r="EH18" s="285"/>
      <c r="EI18" s="285"/>
      <c r="EJ18" s="285"/>
      <c r="EK18" s="285"/>
      <c r="EL18" s="285"/>
      <c r="EM18" s="285"/>
      <c r="EN18" s="285"/>
      <c r="EO18" s="285"/>
      <c r="EP18" s="285"/>
      <c r="EQ18" s="285"/>
      <c r="ER18" s="285"/>
      <c r="ES18" s="285"/>
      <c r="ET18" s="285"/>
      <c r="EU18" s="285"/>
      <c r="EV18" s="285"/>
      <c r="EW18" s="285"/>
      <c r="EX18" s="285"/>
      <c r="EY18" s="285"/>
      <c r="EZ18" s="285"/>
      <c r="FA18" s="285"/>
      <c r="FB18" s="285"/>
      <c r="FC18" s="285"/>
      <c r="FD18" s="285"/>
      <c r="FE18" s="285"/>
      <c r="FF18" s="285"/>
      <c r="FG18" s="285"/>
      <c r="FH18" s="285"/>
      <c r="FI18" s="285"/>
      <c r="FJ18" s="285"/>
      <c r="FK18" s="285"/>
      <c r="FL18" s="285"/>
      <c r="FM18" s="285"/>
      <c r="FN18" s="285"/>
      <c r="FO18" s="285"/>
      <c r="FP18" s="285"/>
      <c r="FQ18" s="285"/>
      <c r="FR18" s="285"/>
      <c r="FS18" s="285"/>
      <c r="FT18" s="285"/>
      <c r="FU18" s="285"/>
      <c r="FV18" s="285"/>
      <c r="FW18" s="285"/>
      <c r="FX18" s="285"/>
      <c r="FY18" s="285"/>
      <c r="FZ18" s="285"/>
      <c r="GA18" s="285"/>
      <c r="GB18" s="285"/>
      <c r="GC18" s="285"/>
      <c r="GD18" s="285"/>
      <c r="GE18" s="285"/>
      <c r="GF18" s="285"/>
      <c r="GG18" s="285"/>
      <c r="GH18" s="285"/>
      <c r="GI18" s="285"/>
      <c r="GJ18" s="285"/>
      <c r="GK18" s="285"/>
      <c r="GL18" s="285"/>
      <c r="GM18" s="285"/>
      <c r="GN18" s="285"/>
      <c r="GO18" s="285"/>
      <c r="GP18" s="285"/>
      <c r="GQ18" s="285"/>
      <c r="GR18" s="285"/>
      <c r="GS18" s="285"/>
      <c r="GT18" s="285"/>
      <c r="GU18" s="285"/>
      <c r="GV18" s="285"/>
      <c r="GW18" s="285"/>
      <c r="GX18" s="285"/>
      <c r="GY18" s="285"/>
      <c r="GZ18" s="285"/>
      <c r="HA18" s="285"/>
      <c r="HB18" s="285"/>
      <c r="HC18" s="285"/>
      <c r="HD18" s="285"/>
      <c r="HE18" s="285"/>
      <c r="HF18" s="285"/>
      <c r="HG18" s="285"/>
      <c r="HH18" s="285"/>
      <c r="HI18" s="285"/>
      <c r="HJ18" s="285"/>
      <c r="HK18" s="285"/>
      <c r="HL18" s="285"/>
      <c r="HM18" s="285"/>
      <c r="HN18" s="285"/>
      <c r="HO18" s="285"/>
      <c r="HP18" s="285"/>
      <c r="HQ18" s="285"/>
      <c r="HR18" s="285"/>
      <c r="HS18" s="285"/>
      <c r="HT18" s="285"/>
      <c r="HU18" s="285"/>
      <c r="HV18" s="285"/>
      <c r="HW18" s="285"/>
      <c r="HX18" s="285"/>
      <c r="HY18" s="285"/>
      <c r="HZ18" s="285"/>
      <c r="IA18" s="285"/>
      <c r="IB18" s="285"/>
      <c r="IC18" s="285"/>
      <c r="ID18" s="285"/>
      <c r="IE18" s="285"/>
      <c r="IF18" s="285"/>
      <c r="IG18" s="285"/>
      <c r="IH18" s="285"/>
      <c r="II18" s="285"/>
      <c r="IJ18" s="285"/>
      <c r="IK18" s="285"/>
      <c r="IL18" s="285"/>
      <c r="IM18" s="285"/>
      <c r="IN18" s="285"/>
      <c r="IO18" s="285"/>
      <c r="IP18" s="285"/>
      <c r="IQ18" s="285"/>
      <c r="IR18" s="285"/>
      <c r="IS18" s="285"/>
      <c r="IT18" s="285"/>
      <c r="IU18" s="285"/>
      <c r="IV18" s="285"/>
    </row>
    <row r="19" spans="1:463" s="36" customFormat="1" ht="15.75" customHeight="1">
      <c r="A19" s="35" t="s">
        <v>465</v>
      </c>
      <c r="B19" s="35"/>
      <c r="C19" s="35"/>
      <c r="D19" s="35"/>
      <c r="E19" s="35"/>
      <c r="F19" s="35"/>
      <c r="G19" s="35"/>
      <c r="H19" s="35"/>
      <c r="I19" s="35"/>
      <c r="J19" s="35"/>
      <c r="K19" s="35"/>
      <c r="L19" s="35"/>
      <c r="M19" s="35"/>
      <c r="N19" s="35"/>
      <c r="O19" s="35"/>
      <c r="P19" s="35"/>
      <c r="Q19" s="35"/>
      <c r="R19" s="35"/>
      <c r="S19" s="35"/>
      <c r="T19" s="35"/>
      <c r="U19" s="35"/>
      <c r="V19" s="35"/>
      <c r="W19" s="35"/>
      <c r="X19" s="35"/>
      <c r="Y19" s="35"/>
      <c r="Z19" s="35"/>
      <c r="AA19" s="35"/>
      <c r="AB19" s="35"/>
      <c r="AC19" s="35"/>
      <c r="AD19" s="35"/>
      <c r="AE19" s="35"/>
      <c r="AF19" s="35"/>
      <c r="AG19" s="35"/>
      <c r="AH19" s="35"/>
      <c r="AI19" s="35"/>
      <c r="AJ19" s="35"/>
      <c r="AK19" s="35"/>
      <c r="AL19" s="35"/>
      <c r="AM19" s="35"/>
      <c r="AN19" s="35"/>
      <c r="AO19" s="35"/>
      <c r="AP19" s="35"/>
      <c r="AQ19" s="35"/>
      <c r="AR19" s="35"/>
      <c r="AS19" s="35"/>
      <c r="AT19" s="35"/>
      <c r="AU19" s="35"/>
      <c r="AV19" s="35"/>
      <c r="AW19" s="35"/>
      <c r="AX19" s="35"/>
      <c r="AY19" s="35"/>
      <c r="AZ19" s="35"/>
      <c r="BA19" s="35"/>
      <c r="BB19" s="35"/>
      <c r="BC19" s="35"/>
      <c r="BD19" s="35"/>
      <c r="BE19" s="35"/>
      <c r="BF19" s="35"/>
      <c r="BG19" s="35"/>
      <c r="BH19" s="35"/>
      <c r="BI19" s="35"/>
      <c r="BJ19" s="35"/>
      <c r="BK19" s="35"/>
      <c r="BL19" s="35"/>
      <c r="BM19" s="35"/>
      <c r="BN19" s="35"/>
      <c r="BO19" s="35"/>
      <c r="BP19" s="35"/>
      <c r="BQ19" s="35"/>
      <c r="BR19" s="35"/>
      <c r="BS19" s="35"/>
      <c r="BT19" s="35"/>
      <c r="BU19" s="35"/>
      <c r="BV19" s="35"/>
      <c r="BW19" s="35"/>
      <c r="BX19" s="35"/>
      <c r="BY19" s="35"/>
      <c r="BZ19" s="35"/>
      <c r="CA19" s="35"/>
      <c r="CB19" s="35"/>
      <c r="CC19" s="35"/>
      <c r="CD19" s="35"/>
      <c r="CE19" s="35"/>
      <c r="CF19" s="35"/>
      <c r="CG19" s="35"/>
      <c r="CH19" s="35"/>
      <c r="CI19" s="35"/>
      <c r="CJ19" s="35"/>
      <c r="CK19" s="35"/>
      <c r="CL19" s="35"/>
      <c r="CM19" s="35"/>
      <c r="CN19" s="35"/>
      <c r="CO19" s="35"/>
      <c r="CP19" s="35"/>
      <c r="CQ19" s="35"/>
      <c r="CR19" s="35"/>
      <c r="CS19" s="35"/>
      <c r="CT19" s="35"/>
      <c r="CU19" s="35"/>
      <c r="CV19" s="35"/>
      <c r="CW19" s="35"/>
      <c r="CX19" s="35"/>
      <c r="CY19" s="35"/>
      <c r="CZ19" s="35"/>
      <c r="DA19" s="35"/>
      <c r="DB19" s="35"/>
      <c r="DC19" s="35"/>
      <c r="DD19" s="35"/>
      <c r="DE19" s="35"/>
      <c r="DF19" s="35"/>
      <c r="DG19" s="35"/>
      <c r="DH19" s="35"/>
      <c r="DI19" s="35"/>
      <c r="DJ19" s="35"/>
      <c r="DK19" s="35"/>
      <c r="DL19" s="35"/>
      <c r="DM19" s="35"/>
      <c r="DN19" s="35"/>
      <c r="DO19" s="35"/>
      <c r="DP19" s="35"/>
      <c r="DQ19" s="35"/>
      <c r="DR19" s="35"/>
      <c r="DS19" s="35"/>
      <c r="DT19" s="35"/>
      <c r="DU19" s="35"/>
      <c r="DV19" s="35"/>
      <c r="DW19" s="35"/>
      <c r="DX19" s="35"/>
      <c r="DY19" s="35"/>
      <c r="DZ19" s="35"/>
      <c r="EA19" s="35"/>
      <c r="EB19" s="35"/>
      <c r="EC19" s="35"/>
      <c r="ED19" s="35"/>
      <c r="EE19" s="35"/>
      <c r="EF19" s="35"/>
      <c r="EG19" s="35"/>
      <c r="EH19" s="35"/>
      <c r="EI19" s="35"/>
      <c r="EJ19" s="35"/>
      <c r="EK19" s="35"/>
      <c r="EL19" s="35"/>
      <c r="EM19" s="35"/>
      <c r="EN19" s="35"/>
      <c r="EO19" s="35"/>
      <c r="EP19" s="35"/>
      <c r="EQ19" s="35"/>
      <c r="ER19" s="35"/>
      <c r="ES19" s="35"/>
      <c r="ET19" s="35"/>
      <c r="EU19" s="35"/>
      <c r="EV19" s="35"/>
      <c r="EW19" s="35"/>
      <c r="EX19" s="35"/>
      <c r="EY19" s="35"/>
      <c r="EZ19" s="35"/>
      <c r="FA19" s="35"/>
      <c r="FB19" s="35"/>
      <c r="FC19" s="35"/>
      <c r="FD19" s="35"/>
      <c r="FE19" s="35"/>
      <c r="FF19" s="35"/>
      <c r="FG19" s="35"/>
      <c r="FH19" s="35"/>
      <c r="FI19" s="35"/>
      <c r="FJ19" s="35"/>
      <c r="FK19" s="35"/>
      <c r="FL19" s="35"/>
      <c r="FM19" s="35"/>
      <c r="FN19" s="35"/>
      <c r="FO19" s="35"/>
      <c r="FP19" s="35"/>
      <c r="FQ19" s="35"/>
      <c r="FR19" s="35"/>
      <c r="FS19" s="35"/>
      <c r="FT19" s="35"/>
      <c r="FU19" s="35"/>
      <c r="FV19" s="35"/>
      <c r="FW19" s="35"/>
      <c r="FX19" s="35"/>
      <c r="FY19" s="35"/>
      <c r="FZ19" s="35"/>
      <c r="GA19" s="35"/>
      <c r="GB19" s="35"/>
      <c r="GC19" s="35"/>
      <c r="GD19" s="35"/>
      <c r="GE19" s="35"/>
      <c r="GF19" s="35"/>
      <c r="GG19" s="35"/>
      <c r="GH19" s="35"/>
      <c r="GI19" s="35"/>
      <c r="GJ19" s="35"/>
      <c r="GK19" s="35"/>
      <c r="GL19" s="35"/>
      <c r="GM19" s="35"/>
      <c r="GN19" s="35"/>
      <c r="GO19" s="35"/>
      <c r="GP19" s="35"/>
      <c r="GQ19" s="35"/>
      <c r="GR19" s="35"/>
      <c r="GS19" s="35"/>
      <c r="GT19" s="35"/>
      <c r="GU19" s="35"/>
      <c r="GV19" s="35"/>
      <c r="GW19" s="35"/>
      <c r="GX19" s="35"/>
      <c r="GY19" s="35"/>
      <c r="GZ19" s="35"/>
      <c r="HA19" s="35"/>
      <c r="HB19" s="35"/>
      <c r="HC19" s="35"/>
      <c r="HD19" s="35"/>
      <c r="HE19" s="35"/>
      <c r="HF19" s="35"/>
      <c r="HG19" s="35"/>
      <c r="HH19" s="35"/>
      <c r="HI19" s="35"/>
      <c r="HJ19" s="35"/>
      <c r="HK19" s="35"/>
      <c r="HL19" s="35"/>
      <c r="HM19" s="35"/>
      <c r="HN19" s="35"/>
      <c r="HO19" s="35"/>
      <c r="HP19" s="35"/>
      <c r="HQ19" s="35"/>
      <c r="HR19" s="35"/>
      <c r="HS19" s="35"/>
      <c r="HT19" s="35"/>
      <c r="HU19" s="35"/>
      <c r="HV19" s="35"/>
      <c r="HW19" s="35"/>
      <c r="HX19" s="35"/>
      <c r="HY19" s="35"/>
      <c r="HZ19" s="35"/>
      <c r="IA19" s="35"/>
      <c r="IB19" s="35"/>
      <c r="IC19" s="35"/>
      <c r="ID19" s="35"/>
      <c r="IE19" s="35"/>
      <c r="IF19" s="35"/>
      <c r="IG19" s="35"/>
      <c r="IH19" s="35"/>
      <c r="II19" s="35"/>
      <c r="IJ19" s="35"/>
      <c r="IK19" s="35"/>
      <c r="IL19" s="35"/>
      <c r="IM19" s="35"/>
      <c r="IN19" s="35"/>
      <c r="IO19" s="35"/>
      <c r="IP19" s="35"/>
      <c r="IQ19" s="35"/>
      <c r="IR19" s="35"/>
      <c r="IS19" s="35"/>
      <c r="IT19" s="35"/>
      <c r="IU19" s="35"/>
      <c r="IV19" s="35"/>
    </row>
    <row r="20" spans="1:463" s="36" customFormat="1" ht="15.75" customHeight="1">
      <c r="A20" s="35" t="s">
        <v>466</v>
      </c>
      <c r="B20" s="35"/>
      <c r="C20" s="35"/>
      <c r="D20" s="35"/>
      <c r="E20" s="35"/>
      <c r="F20" s="35"/>
      <c r="G20" s="35"/>
      <c r="H20" s="35"/>
      <c r="I20" s="35"/>
      <c r="J20" s="35"/>
      <c r="K20" s="35"/>
      <c r="L20" s="35"/>
      <c r="M20" s="35"/>
      <c r="N20" s="35"/>
      <c r="O20" s="35"/>
      <c r="P20" s="35"/>
      <c r="Q20" s="35"/>
      <c r="R20" s="35"/>
      <c r="S20" s="35"/>
      <c r="T20" s="35"/>
      <c r="U20" s="35"/>
      <c r="V20" s="35"/>
      <c r="W20" s="35"/>
      <c r="X20" s="35"/>
      <c r="Y20" s="35"/>
      <c r="Z20" s="35"/>
      <c r="AA20" s="35"/>
      <c r="AB20" s="35"/>
      <c r="AC20" s="35"/>
      <c r="AD20" s="35"/>
      <c r="AE20" s="35"/>
      <c r="AF20" s="35"/>
      <c r="AG20" s="35"/>
      <c r="AH20" s="35"/>
      <c r="AI20" s="35"/>
      <c r="AJ20" s="35"/>
      <c r="AK20" s="35"/>
      <c r="AL20" s="35"/>
      <c r="AM20" s="35"/>
      <c r="AN20" s="35"/>
      <c r="AO20" s="35"/>
      <c r="AP20" s="35"/>
      <c r="AQ20" s="35"/>
      <c r="AR20" s="35"/>
      <c r="AS20" s="35"/>
      <c r="AT20" s="35"/>
      <c r="AU20" s="35"/>
      <c r="AV20" s="35"/>
      <c r="AW20" s="35"/>
      <c r="AX20" s="35"/>
      <c r="AY20" s="35"/>
      <c r="AZ20" s="35"/>
      <c r="BA20" s="35"/>
      <c r="BB20" s="35"/>
      <c r="BC20" s="35"/>
      <c r="BD20" s="35"/>
      <c r="BE20" s="35"/>
      <c r="BF20" s="35"/>
      <c r="BG20" s="35"/>
      <c r="BH20" s="35"/>
      <c r="BI20" s="35"/>
      <c r="BJ20" s="35"/>
      <c r="BK20" s="35"/>
      <c r="BL20" s="35"/>
      <c r="BM20" s="35"/>
      <c r="BN20" s="35"/>
      <c r="BO20" s="35"/>
      <c r="BP20" s="35"/>
      <c r="BQ20" s="35"/>
      <c r="BR20" s="35"/>
      <c r="BS20" s="35"/>
      <c r="BT20" s="35"/>
      <c r="BU20" s="35"/>
      <c r="BV20" s="35"/>
      <c r="BW20" s="35"/>
      <c r="BX20" s="35"/>
      <c r="BY20" s="35"/>
      <c r="BZ20" s="35"/>
      <c r="CA20" s="35"/>
      <c r="CB20" s="35"/>
      <c r="CC20" s="35"/>
      <c r="CD20" s="35"/>
      <c r="CE20" s="35"/>
      <c r="CF20" s="35"/>
      <c r="CG20" s="35"/>
      <c r="CH20" s="35"/>
      <c r="CI20" s="35"/>
      <c r="CJ20" s="35"/>
      <c r="CK20" s="35"/>
      <c r="CL20" s="35"/>
      <c r="CM20" s="35"/>
      <c r="CN20" s="35"/>
      <c r="CO20" s="35"/>
      <c r="CP20" s="35"/>
      <c r="CQ20" s="35"/>
      <c r="CR20" s="35"/>
      <c r="CS20" s="35"/>
      <c r="CT20" s="35"/>
      <c r="CU20" s="35"/>
      <c r="CV20" s="35"/>
      <c r="CW20" s="35"/>
      <c r="CX20" s="35"/>
      <c r="CY20" s="35"/>
      <c r="CZ20" s="35"/>
      <c r="DA20" s="35"/>
      <c r="DB20" s="35"/>
      <c r="DC20" s="35"/>
      <c r="DD20" s="35"/>
      <c r="DE20" s="35"/>
      <c r="DF20" s="35"/>
      <c r="DG20" s="35"/>
      <c r="DH20" s="35"/>
      <c r="DI20" s="35"/>
      <c r="DJ20" s="35"/>
      <c r="DK20" s="35"/>
      <c r="DL20" s="35"/>
      <c r="DM20" s="35"/>
      <c r="DN20" s="35"/>
      <c r="DO20" s="35"/>
      <c r="DP20" s="35"/>
      <c r="DQ20" s="35"/>
      <c r="DR20" s="35"/>
      <c r="DS20" s="35"/>
      <c r="DT20" s="35"/>
      <c r="DU20" s="35"/>
      <c r="DV20" s="35"/>
      <c r="DW20" s="35"/>
      <c r="DX20" s="35"/>
      <c r="DY20" s="35"/>
      <c r="DZ20" s="35"/>
      <c r="EA20" s="35"/>
      <c r="EB20" s="35"/>
      <c r="EC20" s="35"/>
      <c r="ED20" s="35"/>
      <c r="EE20" s="35"/>
      <c r="EF20" s="35"/>
      <c r="EG20" s="35"/>
      <c r="EH20" s="35"/>
      <c r="EI20" s="35"/>
      <c r="EJ20" s="35"/>
      <c r="EK20" s="35"/>
      <c r="EL20" s="35"/>
      <c r="EM20" s="35"/>
      <c r="EN20" s="35"/>
      <c r="EO20" s="35"/>
      <c r="EP20" s="35"/>
      <c r="EQ20" s="35"/>
      <c r="ER20" s="35"/>
      <c r="ES20" s="35"/>
      <c r="ET20" s="35"/>
      <c r="EU20" s="35"/>
      <c r="EV20" s="35"/>
      <c r="EW20" s="35"/>
      <c r="EX20" s="35"/>
      <c r="EY20" s="35"/>
      <c r="EZ20" s="35"/>
      <c r="FA20" s="35"/>
      <c r="FB20" s="35"/>
      <c r="FC20" s="35"/>
      <c r="FD20" s="35"/>
      <c r="FE20" s="35"/>
      <c r="FF20" s="35"/>
      <c r="FG20" s="35"/>
      <c r="FH20" s="35"/>
      <c r="FI20" s="35"/>
      <c r="FJ20" s="35"/>
      <c r="FK20" s="35"/>
      <c r="FL20" s="35"/>
      <c r="FM20" s="35"/>
      <c r="FN20" s="35"/>
      <c r="FO20" s="35"/>
      <c r="FP20" s="35"/>
      <c r="FQ20" s="35"/>
      <c r="FR20" s="35"/>
      <c r="FS20" s="35"/>
      <c r="FT20" s="35"/>
      <c r="FU20" s="35"/>
      <c r="FV20" s="35"/>
      <c r="FW20" s="35"/>
      <c r="FX20" s="35"/>
      <c r="FY20" s="35"/>
      <c r="FZ20" s="35"/>
      <c r="GA20" s="35"/>
      <c r="GB20" s="35"/>
      <c r="GC20" s="35"/>
      <c r="GD20" s="35"/>
      <c r="GE20" s="35"/>
      <c r="GF20" s="35"/>
      <c r="GG20" s="35"/>
      <c r="GH20" s="35"/>
      <c r="GI20" s="35"/>
      <c r="GJ20" s="35"/>
      <c r="GK20" s="35"/>
      <c r="GL20" s="35"/>
      <c r="GM20" s="35"/>
      <c r="GN20" s="35"/>
      <c r="GO20" s="35"/>
      <c r="GP20" s="35"/>
      <c r="GQ20" s="35"/>
      <c r="GR20" s="35"/>
      <c r="GS20" s="35"/>
      <c r="GT20" s="35"/>
      <c r="GU20" s="35"/>
      <c r="GV20" s="35"/>
      <c r="GW20" s="35"/>
      <c r="GX20" s="35"/>
      <c r="GY20" s="35"/>
      <c r="GZ20" s="35"/>
      <c r="HA20" s="35"/>
      <c r="HB20" s="35"/>
      <c r="HC20" s="35"/>
      <c r="HD20" s="35"/>
      <c r="HE20" s="35"/>
      <c r="HF20" s="35"/>
      <c r="HG20" s="35"/>
      <c r="HH20" s="35"/>
      <c r="HI20" s="35"/>
      <c r="HJ20" s="35"/>
      <c r="HK20" s="35"/>
      <c r="HL20" s="35"/>
      <c r="HM20" s="35"/>
      <c r="HN20" s="35"/>
      <c r="HO20" s="35"/>
      <c r="HP20" s="35"/>
      <c r="HQ20" s="35"/>
      <c r="HR20" s="35"/>
      <c r="HS20" s="35"/>
      <c r="HT20" s="35"/>
      <c r="HU20" s="35"/>
      <c r="HV20" s="35"/>
      <c r="HW20" s="35"/>
      <c r="HX20" s="35"/>
      <c r="HY20" s="35"/>
      <c r="HZ20" s="35"/>
      <c r="IA20" s="35"/>
      <c r="IB20" s="35"/>
      <c r="IC20" s="35"/>
      <c r="ID20" s="35"/>
      <c r="IE20" s="35"/>
      <c r="IF20" s="35"/>
      <c r="IG20" s="35"/>
      <c r="IH20" s="35"/>
      <c r="II20" s="35"/>
      <c r="IJ20" s="35"/>
      <c r="IK20" s="35"/>
      <c r="IL20" s="35"/>
      <c r="IM20" s="35"/>
      <c r="IN20" s="35"/>
      <c r="IO20" s="35"/>
      <c r="IP20" s="35"/>
      <c r="IQ20" s="35"/>
      <c r="IR20" s="35"/>
      <c r="IS20" s="35"/>
      <c r="IT20" s="35"/>
      <c r="IU20" s="35"/>
      <c r="IV20" s="35"/>
    </row>
    <row r="21" spans="1:463" s="36" customFormat="1" ht="15.75" customHeight="1">
      <c r="A21" s="35" t="s">
        <v>467</v>
      </c>
      <c r="B21" s="37"/>
      <c r="C21" s="37"/>
      <c r="D21" s="37"/>
      <c r="E21" s="37"/>
      <c r="F21" s="37"/>
      <c r="G21" s="37"/>
      <c r="H21" s="37"/>
      <c r="I21" s="37"/>
      <c r="J21" s="37"/>
      <c r="K21" s="37"/>
      <c r="L21" s="37"/>
      <c r="M21" s="37"/>
      <c r="N21" s="37"/>
      <c r="O21" s="37"/>
      <c r="P21" s="37"/>
      <c r="Q21" s="37"/>
      <c r="R21" s="37"/>
      <c r="S21" s="37"/>
      <c r="T21" s="37"/>
      <c r="U21" s="37"/>
      <c r="V21" s="37"/>
      <c r="W21" s="37"/>
      <c r="X21" s="37"/>
      <c r="Y21" s="37"/>
      <c r="Z21" s="37"/>
      <c r="AA21" s="37"/>
      <c r="AB21" s="37"/>
      <c r="AC21" s="37"/>
      <c r="AD21" s="37"/>
      <c r="AE21" s="37"/>
      <c r="AF21" s="37"/>
      <c r="AG21" s="37"/>
      <c r="AH21" s="37"/>
      <c r="AI21" s="37"/>
      <c r="AJ21" s="37"/>
      <c r="AK21" s="37"/>
      <c r="AL21" s="37"/>
      <c r="AM21" s="37"/>
      <c r="AN21" s="37"/>
      <c r="AO21" s="37"/>
      <c r="AP21" s="37"/>
      <c r="AQ21" s="37"/>
      <c r="AR21" s="37"/>
      <c r="AS21" s="37"/>
      <c r="AT21" s="37"/>
      <c r="AU21" s="37"/>
      <c r="AV21" s="37"/>
      <c r="AW21" s="37"/>
      <c r="AX21" s="37"/>
      <c r="AY21" s="37"/>
      <c r="AZ21" s="37"/>
      <c r="BA21" s="37"/>
      <c r="BB21" s="37"/>
      <c r="BC21" s="37"/>
      <c r="BD21" s="37"/>
      <c r="BE21" s="37"/>
      <c r="BF21" s="37"/>
      <c r="BG21" s="37"/>
      <c r="BH21" s="37"/>
      <c r="BI21" s="37"/>
      <c r="BJ21" s="37"/>
      <c r="BK21" s="37"/>
      <c r="BL21" s="37"/>
      <c r="BM21" s="37"/>
      <c r="BN21" s="37"/>
      <c r="BO21" s="37"/>
      <c r="BP21" s="37"/>
      <c r="BQ21" s="37"/>
      <c r="BR21" s="37"/>
      <c r="BS21" s="37"/>
      <c r="BT21" s="37"/>
      <c r="BU21" s="37"/>
      <c r="BV21" s="37"/>
      <c r="BW21" s="37"/>
      <c r="BX21" s="37"/>
      <c r="BY21" s="37"/>
      <c r="BZ21" s="37"/>
      <c r="CA21" s="37"/>
      <c r="CB21" s="37"/>
      <c r="CC21" s="37"/>
      <c r="CD21" s="37"/>
      <c r="CE21" s="37"/>
      <c r="CF21" s="37"/>
      <c r="CG21" s="37"/>
      <c r="CH21" s="37"/>
      <c r="CI21" s="37"/>
      <c r="CJ21" s="37"/>
      <c r="CK21" s="37"/>
      <c r="CL21" s="37"/>
      <c r="CM21" s="37"/>
      <c r="CN21" s="37"/>
      <c r="CO21" s="37"/>
      <c r="CP21" s="37"/>
      <c r="CQ21" s="37"/>
      <c r="CR21" s="37"/>
      <c r="CS21" s="37"/>
      <c r="CT21" s="37"/>
      <c r="CU21" s="37"/>
      <c r="CV21" s="37"/>
      <c r="CW21" s="37"/>
      <c r="CX21" s="37"/>
      <c r="CY21" s="37"/>
      <c r="CZ21" s="37"/>
      <c r="DA21" s="37"/>
      <c r="DB21" s="37"/>
      <c r="DC21" s="37"/>
      <c r="DD21" s="37"/>
      <c r="DE21" s="37"/>
      <c r="DF21" s="37"/>
      <c r="DG21" s="37"/>
      <c r="DH21" s="37"/>
      <c r="DI21" s="37"/>
      <c r="DJ21" s="37"/>
      <c r="DK21" s="37"/>
      <c r="DL21" s="37"/>
      <c r="DM21" s="37"/>
      <c r="DN21" s="37"/>
      <c r="DO21" s="37"/>
      <c r="DP21" s="37"/>
      <c r="DQ21" s="37"/>
      <c r="DR21" s="37"/>
      <c r="DS21" s="37"/>
      <c r="DT21" s="37"/>
      <c r="DU21" s="37"/>
      <c r="DV21" s="37"/>
      <c r="DW21" s="37"/>
      <c r="DX21" s="37"/>
      <c r="DY21" s="37"/>
      <c r="DZ21" s="37"/>
      <c r="EA21" s="37"/>
      <c r="EB21" s="37"/>
      <c r="EC21" s="37"/>
      <c r="ED21" s="37"/>
      <c r="EE21" s="37"/>
      <c r="EF21" s="37"/>
      <c r="EG21" s="37"/>
      <c r="EH21" s="37"/>
      <c r="EI21" s="37"/>
      <c r="EJ21" s="37"/>
      <c r="EK21" s="37"/>
      <c r="EL21" s="37"/>
      <c r="EM21" s="37"/>
      <c r="EN21" s="37"/>
      <c r="EO21" s="37"/>
      <c r="EP21" s="37"/>
      <c r="EQ21" s="37"/>
      <c r="ER21" s="37"/>
      <c r="ES21" s="37"/>
      <c r="ET21" s="37"/>
      <c r="EU21" s="37"/>
      <c r="EV21" s="37"/>
      <c r="EW21" s="37"/>
      <c r="EX21" s="37"/>
      <c r="EY21" s="37"/>
      <c r="EZ21" s="37"/>
      <c r="FA21" s="37"/>
      <c r="FB21" s="37"/>
      <c r="FC21" s="37"/>
      <c r="FD21" s="37"/>
      <c r="FE21" s="37"/>
      <c r="FF21" s="37"/>
      <c r="FG21" s="37"/>
      <c r="FH21" s="37"/>
      <c r="FI21" s="37"/>
      <c r="FJ21" s="37"/>
      <c r="FK21" s="37"/>
      <c r="FL21" s="37"/>
      <c r="FM21" s="37"/>
      <c r="FN21" s="37"/>
      <c r="FO21" s="37"/>
      <c r="FP21" s="37"/>
      <c r="FQ21" s="37"/>
      <c r="FR21" s="37"/>
      <c r="FS21" s="37"/>
      <c r="FT21" s="37"/>
      <c r="FU21" s="37"/>
      <c r="FV21" s="37"/>
      <c r="FW21" s="37"/>
      <c r="FX21" s="37"/>
      <c r="FY21" s="37"/>
      <c r="FZ21" s="37"/>
      <c r="GA21" s="37"/>
      <c r="GB21" s="37"/>
      <c r="GC21" s="37"/>
      <c r="GD21" s="37"/>
      <c r="GE21" s="37"/>
      <c r="GF21" s="37"/>
      <c r="GG21" s="37"/>
      <c r="GH21" s="37"/>
      <c r="GI21" s="37"/>
      <c r="GJ21" s="37"/>
      <c r="GK21" s="37"/>
      <c r="GL21" s="37"/>
      <c r="GM21" s="37"/>
      <c r="GN21" s="37"/>
      <c r="GO21" s="37"/>
      <c r="GP21" s="37"/>
      <c r="GQ21" s="37"/>
      <c r="GR21" s="37"/>
      <c r="GS21" s="37"/>
      <c r="GT21" s="37"/>
      <c r="GU21" s="37"/>
      <c r="GV21" s="37"/>
      <c r="GW21" s="37"/>
      <c r="GX21" s="37"/>
      <c r="GY21" s="37"/>
      <c r="GZ21" s="37"/>
      <c r="HA21" s="37"/>
      <c r="HB21" s="37"/>
      <c r="HC21" s="37"/>
      <c r="HD21" s="37"/>
      <c r="HE21" s="37"/>
      <c r="HF21" s="37"/>
      <c r="HG21" s="37"/>
      <c r="HH21" s="37"/>
      <c r="HI21" s="37"/>
      <c r="HJ21" s="37"/>
      <c r="HK21" s="37"/>
      <c r="HL21" s="37"/>
      <c r="HM21" s="37"/>
      <c r="HN21" s="37"/>
      <c r="HO21" s="37"/>
      <c r="HP21" s="37"/>
      <c r="HQ21" s="37"/>
      <c r="HR21" s="37"/>
      <c r="HS21" s="37"/>
      <c r="HT21" s="37"/>
      <c r="HU21" s="37"/>
      <c r="HV21" s="37"/>
      <c r="HW21" s="37"/>
      <c r="HX21" s="37"/>
      <c r="HY21" s="37"/>
      <c r="HZ21" s="37"/>
      <c r="IA21" s="37"/>
      <c r="IB21" s="37"/>
      <c r="IC21" s="37"/>
      <c r="ID21" s="37"/>
      <c r="IE21" s="37"/>
      <c r="IF21" s="37"/>
      <c r="IG21" s="37"/>
      <c r="IH21" s="37"/>
      <c r="II21" s="37"/>
      <c r="IJ21" s="37"/>
      <c r="IK21" s="37"/>
      <c r="IL21" s="37"/>
      <c r="IM21" s="37"/>
      <c r="IN21" s="37"/>
      <c r="IO21" s="37"/>
      <c r="IP21" s="37"/>
      <c r="IQ21" s="37"/>
      <c r="IR21" s="37"/>
      <c r="IS21" s="37"/>
      <c r="IT21" s="37"/>
      <c r="IU21" s="37"/>
      <c r="IV21" s="37"/>
      <c r="JD21" s="90"/>
      <c r="JE21" s="90"/>
      <c r="JF21" s="90"/>
      <c r="JG21" s="90"/>
      <c r="JH21" s="90"/>
      <c r="JI21" s="90"/>
      <c r="JJ21" s="90"/>
      <c r="JK21" s="90"/>
      <c r="JL21" s="90"/>
      <c r="JN21" s="90"/>
      <c r="JO21" s="90"/>
      <c r="JP21" s="90"/>
      <c r="JQ21" s="90"/>
      <c r="JR21" s="90"/>
      <c r="JS21" s="90"/>
      <c r="KA21" s="90"/>
      <c r="KH21" s="90"/>
      <c r="KI21" s="90"/>
      <c r="KJ21" s="90"/>
      <c r="KK21" s="90"/>
      <c r="KL21" s="90"/>
      <c r="KM21" s="90"/>
      <c r="KN21" s="90"/>
      <c r="KO21" s="90"/>
      <c r="KP21" s="90"/>
      <c r="KQ21" s="90"/>
      <c r="KR21" s="90"/>
      <c r="KS21" s="90"/>
      <c r="KT21" s="90"/>
      <c r="KU21" s="90"/>
      <c r="KV21" s="90"/>
      <c r="KW21" s="90"/>
      <c r="KX21" s="90"/>
      <c r="KY21" s="90"/>
      <c r="KZ21" s="90"/>
      <c r="LA21" s="90"/>
      <c r="LB21" s="90"/>
      <c r="LC21" s="90"/>
      <c r="LD21" s="90"/>
      <c r="LE21" s="90"/>
      <c r="LF21" s="90"/>
      <c r="LG21" s="90"/>
      <c r="LH21" s="90"/>
      <c r="LI21" s="90"/>
      <c r="LJ21" s="90"/>
      <c r="LK21" s="90"/>
      <c r="LL21" s="90"/>
      <c r="LM21" s="90"/>
      <c r="LN21" s="90"/>
      <c r="LO21" s="90"/>
      <c r="LP21" s="90"/>
      <c r="LQ21" s="90"/>
      <c r="LR21" s="90"/>
      <c r="LS21" s="90"/>
      <c r="LT21" s="90"/>
      <c r="LU21" s="90"/>
      <c r="LV21" s="90"/>
      <c r="LW21" s="90"/>
      <c r="LX21" s="90"/>
      <c r="LY21" s="90"/>
      <c r="LZ21" s="90"/>
      <c r="MA21" s="90"/>
      <c r="MB21" s="90"/>
      <c r="MC21" s="90"/>
      <c r="MD21" s="90"/>
      <c r="ME21" s="90"/>
      <c r="MF21" s="90"/>
      <c r="MG21" s="90"/>
      <c r="MH21" s="90"/>
      <c r="MI21" s="90"/>
      <c r="MJ21" s="90"/>
      <c r="MK21" s="90"/>
      <c r="ML21" s="90"/>
      <c r="MM21" s="90"/>
      <c r="MN21" s="90"/>
      <c r="MO21" s="90"/>
      <c r="MP21" s="90"/>
      <c r="MQ21" s="90"/>
      <c r="MR21" s="90"/>
      <c r="MS21" s="90"/>
      <c r="MT21" s="90"/>
      <c r="MU21" s="90"/>
      <c r="MV21" s="90"/>
      <c r="MW21" s="90"/>
      <c r="MX21" s="90"/>
      <c r="MY21" s="90"/>
      <c r="MZ21" s="90"/>
      <c r="NA21" s="90"/>
      <c r="NB21" s="90"/>
      <c r="NC21" s="90"/>
      <c r="ND21" s="90"/>
      <c r="NE21" s="90"/>
      <c r="NF21" s="90"/>
      <c r="NG21" s="90"/>
      <c r="NH21" s="90"/>
      <c r="NI21" s="90"/>
      <c r="NJ21" s="90"/>
      <c r="NK21" s="90"/>
      <c r="NL21" s="90"/>
      <c r="NM21" s="90"/>
      <c r="NN21" s="90"/>
      <c r="NO21" s="90"/>
      <c r="NP21" s="90"/>
      <c r="NQ21" s="90"/>
      <c r="NR21" s="90"/>
      <c r="NS21" s="90"/>
      <c r="NT21" s="90"/>
      <c r="NU21" s="90"/>
      <c r="NV21" s="90"/>
      <c r="NW21" s="90"/>
      <c r="NX21" s="90"/>
      <c r="NY21" s="90"/>
      <c r="NZ21" s="90"/>
      <c r="OA21" s="90"/>
      <c r="OB21" s="90"/>
      <c r="OC21" s="90"/>
      <c r="OD21" s="90"/>
      <c r="OE21" s="90"/>
      <c r="OF21" s="90"/>
      <c r="OG21" s="90"/>
      <c r="OH21" s="90"/>
      <c r="OI21" s="90"/>
      <c r="OJ21" s="90"/>
      <c r="OK21" s="90"/>
      <c r="OL21" s="90"/>
      <c r="OM21" s="90"/>
      <c r="ON21" s="90"/>
      <c r="OO21" s="90"/>
      <c r="OP21" s="90"/>
      <c r="OQ21" s="90"/>
      <c r="OR21" s="90"/>
      <c r="OS21" s="90"/>
    </row>
    <row r="22" spans="1:463" ht="15.75" customHeight="1">
      <c r="A22" s="1"/>
      <c r="B22" s="1"/>
      <c r="C22" s="1"/>
      <c r="D22" s="1"/>
      <c r="E22" s="1"/>
      <c r="F22" s="1"/>
      <c r="G22" s="1"/>
      <c r="H22" s="1"/>
      <c r="I22" s="1"/>
      <c r="J22" s="1"/>
      <c r="K22" s="1"/>
      <c r="L22" s="1"/>
      <c r="M22" s="1"/>
      <c r="N22" s="1"/>
      <c r="O22" s="1"/>
      <c r="P22" s="1"/>
      <c r="Q22" s="1"/>
      <c r="R22" s="1"/>
      <c r="S22" s="1"/>
      <c r="T22" s="1"/>
      <c r="U22" s="1"/>
      <c r="V22" s="1"/>
      <c r="W22" s="1"/>
      <c r="X22" s="1"/>
      <c r="Y22" s="1"/>
      <c r="Z22" s="1"/>
      <c r="AA22" s="1"/>
      <c r="AB22" s="1"/>
      <c r="AC22" s="1"/>
      <c r="AD22" s="1"/>
      <c r="AE22" s="1"/>
      <c r="AF22" s="1"/>
      <c r="AG22" s="1"/>
      <c r="AH22" s="1"/>
      <c r="AI22" s="1"/>
      <c r="AJ22" s="1"/>
      <c r="AK22" s="1"/>
      <c r="AL22" s="1"/>
      <c r="AM22" s="1"/>
      <c r="AN22" s="1"/>
      <c r="AO22" s="1"/>
      <c r="AP22" s="1"/>
      <c r="AQ22" s="1"/>
      <c r="AR22" s="1"/>
      <c r="AS22" s="1"/>
      <c r="AT22" s="1"/>
      <c r="AU22" s="1"/>
      <c r="AV22" s="1"/>
      <c r="AW22" s="1"/>
      <c r="AX22" s="1"/>
      <c r="AY22" s="1"/>
      <c r="AZ22" s="1"/>
      <c r="BA22" s="1"/>
      <c r="BB22" s="1"/>
      <c r="BC22" s="1"/>
      <c r="BD22" s="1"/>
      <c r="BE22" s="1"/>
      <c r="BF22" s="1"/>
      <c r="BG22" s="1"/>
      <c r="BH22" s="1"/>
      <c r="BI22" s="1"/>
      <c r="BJ22" s="1"/>
      <c r="BK22" s="1"/>
      <c r="BL22" s="1"/>
      <c r="BM22" s="1"/>
      <c r="BN22" s="1"/>
      <c r="BO22" s="1"/>
      <c r="BP22" s="1"/>
      <c r="BQ22" s="1"/>
      <c r="BR22" s="1"/>
      <c r="BS22" s="1"/>
      <c r="BT22" s="1"/>
      <c r="BU22" s="1"/>
      <c r="BV22" s="1"/>
      <c r="BW22" s="1"/>
      <c r="BX22" s="1"/>
      <c r="BY22" s="1"/>
      <c r="BZ22" s="1"/>
      <c r="CA22" s="1"/>
      <c r="CB22" s="1"/>
      <c r="CC22" s="1"/>
      <c r="CD22" s="1"/>
      <c r="CE22" s="1"/>
      <c r="CF22" s="1"/>
      <c r="CG22" s="1"/>
      <c r="CH22" s="1"/>
      <c r="CI22" s="1"/>
      <c r="CJ22" s="1"/>
      <c r="CK22" s="1"/>
      <c r="CL22" s="1"/>
      <c r="CM22" s="1"/>
      <c r="CN22" s="1"/>
      <c r="CO22" s="1"/>
      <c r="CP22" s="1"/>
      <c r="CQ22" s="1"/>
      <c r="CR22" s="1"/>
      <c r="CS22" s="1"/>
      <c r="CT22" s="1"/>
      <c r="CU22" s="1"/>
      <c r="CV22" s="1"/>
      <c r="CW22" s="1"/>
      <c r="CX22" s="1"/>
      <c r="CY22" s="1"/>
      <c r="CZ22" s="1"/>
      <c r="DA22" s="1"/>
      <c r="DB22" s="1"/>
      <c r="DC22" s="1"/>
      <c r="DD22" s="1"/>
      <c r="DE22" s="1"/>
      <c r="DF22" s="1"/>
      <c r="DG22" s="1"/>
      <c r="DH22" s="1"/>
      <c r="DI22" s="1"/>
      <c r="DJ22" s="1"/>
      <c r="DK22" s="1"/>
      <c r="DL22" s="1"/>
      <c r="DM22" s="1"/>
      <c r="DN22" s="1"/>
      <c r="DO22" s="1"/>
      <c r="DP22" s="1"/>
      <c r="DQ22" s="1"/>
      <c r="DR22" s="1"/>
      <c r="DS22" s="1"/>
      <c r="DT22" s="1"/>
      <c r="DU22" s="1"/>
      <c r="DV22" s="1"/>
      <c r="DW22" s="1"/>
      <c r="DX22" s="1"/>
      <c r="DY22" s="1"/>
      <c r="DZ22" s="1"/>
      <c r="EA22" s="1"/>
      <c r="EB22" s="1"/>
      <c r="EC22" s="1"/>
      <c r="ED22" s="1"/>
      <c r="EE22" s="1"/>
      <c r="EF22" s="1"/>
      <c r="EG22" s="1"/>
      <c r="EH22" s="1"/>
      <c r="EI22" s="1"/>
      <c r="EJ22" s="1"/>
      <c r="EK22" s="1"/>
      <c r="EL22" s="1"/>
      <c r="EM22" s="1"/>
      <c r="EN22" s="1"/>
      <c r="EO22" s="1"/>
      <c r="EP22" s="1"/>
      <c r="EQ22" s="1"/>
      <c r="ER22" s="1"/>
      <c r="ES22" s="1"/>
      <c r="ET22" s="1"/>
      <c r="EU22" s="1"/>
      <c r="EV22" s="1"/>
      <c r="EW22" s="1"/>
      <c r="EX22" s="1"/>
      <c r="EY22" s="1"/>
      <c r="EZ22" s="1"/>
      <c r="FA22" s="1"/>
      <c r="FB22" s="1"/>
      <c r="FC22" s="1"/>
      <c r="FD22" s="1"/>
      <c r="FE22" s="1"/>
      <c r="FF22" s="1"/>
      <c r="FG22" s="1"/>
      <c r="FH22" s="1"/>
      <c r="FI22" s="1"/>
      <c r="FJ22" s="1"/>
      <c r="FK22" s="1"/>
      <c r="FL22" s="1"/>
      <c r="FM22" s="1"/>
      <c r="FN22" s="1"/>
      <c r="FO22" s="1"/>
      <c r="FP22" s="1"/>
      <c r="FQ22" s="1"/>
      <c r="FR22" s="1"/>
      <c r="FS22" s="1"/>
      <c r="FT22" s="1"/>
      <c r="FU22" s="1"/>
      <c r="FV22" s="1"/>
      <c r="FW22" s="1"/>
      <c r="FX22" s="1"/>
      <c r="FY22" s="1"/>
      <c r="FZ22" s="1"/>
      <c r="GA22" s="1"/>
      <c r="GB22" s="1"/>
      <c r="GC22" s="1"/>
      <c r="GD22" s="1"/>
      <c r="GE22" s="1"/>
      <c r="GF22" s="1"/>
      <c r="GG22" s="1"/>
      <c r="GH22" s="1"/>
      <c r="GI22" s="1"/>
      <c r="GJ22" s="1"/>
      <c r="GK22" s="1"/>
      <c r="GL22" s="1"/>
      <c r="GM22" s="1"/>
      <c r="GN22" s="1"/>
      <c r="GO22" s="1"/>
      <c r="GP22" s="1"/>
      <c r="GQ22" s="1"/>
      <c r="GR22" s="1"/>
      <c r="GS22" s="1"/>
      <c r="GT22" s="1"/>
      <c r="GU22" s="1"/>
      <c r="GV22" s="1"/>
      <c r="GW22" s="1"/>
      <c r="GX22" s="1"/>
      <c r="GY22" s="1"/>
      <c r="GZ22" s="1"/>
      <c r="HA22" s="1"/>
      <c r="HB22" s="1"/>
      <c r="HC22" s="1"/>
      <c r="HD22" s="1"/>
      <c r="HE22" s="1"/>
      <c r="HF22" s="1"/>
      <c r="HG22" s="1"/>
      <c r="HH22" s="1"/>
      <c r="HI22" s="1"/>
      <c r="HJ22" s="1"/>
      <c r="HK22" s="1"/>
      <c r="HL22" s="1"/>
      <c r="HM22" s="1"/>
      <c r="HN22" s="1"/>
      <c r="HO22" s="1"/>
      <c r="HP22" s="1"/>
      <c r="HQ22" s="1"/>
      <c r="HR22" s="1"/>
      <c r="HS22" s="1"/>
      <c r="HT22" s="1"/>
      <c r="HU22" s="1"/>
      <c r="HV22" s="1"/>
      <c r="HW22" s="1"/>
      <c r="HX22" s="1"/>
      <c r="HY22" s="1"/>
      <c r="HZ22" s="1"/>
      <c r="IA22" s="1"/>
      <c r="IB22" s="1"/>
      <c r="IC22" s="1"/>
      <c r="ID22" s="1"/>
      <c r="IE22" s="1"/>
      <c r="IF22" s="1"/>
      <c r="IG22" s="1"/>
      <c r="IH22" s="1"/>
      <c r="II22" s="1"/>
      <c r="IJ22" s="1"/>
      <c r="IK22" s="1"/>
      <c r="IL22" s="1"/>
      <c r="IM22" s="1"/>
      <c r="IN22" s="1"/>
      <c r="IO22" s="1"/>
      <c r="IP22" s="1"/>
      <c r="IQ22" s="1"/>
      <c r="IR22" s="1"/>
      <c r="IS22" s="1"/>
      <c r="IT22" s="1"/>
      <c r="IU22" s="1"/>
      <c r="IV22" s="1"/>
    </row>
    <row r="23" spans="1:463" s="36" customFormat="1" ht="15.75" customHeight="1">
      <c r="A23" s="35" t="s">
        <v>468</v>
      </c>
      <c r="B23" s="35"/>
      <c r="C23" s="35"/>
      <c r="D23" s="35"/>
      <c r="E23" s="35"/>
      <c r="F23" s="35"/>
      <c r="G23" s="35"/>
      <c r="H23" s="35"/>
      <c r="I23" s="35"/>
      <c r="J23" s="35"/>
      <c r="K23" s="35"/>
      <c r="L23" s="35"/>
      <c r="M23" s="35"/>
      <c r="N23" s="35"/>
      <c r="O23" s="35"/>
      <c r="P23" s="35"/>
      <c r="Q23" s="35"/>
      <c r="R23" s="35"/>
      <c r="S23" s="35"/>
      <c r="T23" s="35"/>
      <c r="U23" s="35"/>
      <c r="V23" s="35"/>
      <c r="W23" s="35"/>
      <c r="X23" s="35"/>
      <c r="Y23" s="35"/>
      <c r="Z23" s="35"/>
      <c r="AA23" s="35"/>
      <c r="AB23" s="35"/>
      <c r="AC23" s="35"/>
      <c r="AD23" s="35"/>
      <c r="AE23" s="35"/>
      <c r="AF23" s="35"/>
      <c r="AG23" s="35"/>
      <c r="AH23" s="35"/>
      <c r="AI23" s="35"/>
      <c r="AJ23" s="35"/>
      <c r="AK23" s="35"/>
      <c r="AL23" s="35"/>
      <c r="AM23" s="35"/>
      <c r="AN23" s="35"/>
      <c r="AO23" s="35"/>
      <c r="AP23" s="35"/>
      <c r="AQ23" s="35"/>
      <c r="AR23" s="35"/>
      <c r="AS23" s="35"/>
      <c r="AT23" s="35"/>
      <c r="AU23" s="35"/>
      <c r="AV23" s="35"/>
      <c r="AW23" s="35"/>
      <c r="AX23" s="35"/>
      <c r="AY23" s="35"/>
      <c r="AZ23" s="35"/>
      <c r="BA23" s="35"/>
      <c r="BB23" s="35"/>
      <c r="BC23" s="35"/>
      <c r="BD23" s="35"/>
      <c r="BE23" s="35"/>
      <c r="BF23" s="35"/>
      <c r="BG23" s="35"/>
      <c r="BH23" s="35"/>
      <c r="BI23" s="35"/>
      <c r="BJ23" s="35"/>
      <c r="BK23" s="35"/>
      <c r="BL23" s="35"/>
      <c r="BM23" s="35"/>
      <c r="BN23" s="35"/>
      <c r="BO23" s="35"/>
      <c r="BP23" s="35"/>
      <c r="BQ23" s="35"/>
      <c r="BR23" s="35"/>
      <c r="BS23" s="35"/>
      <c r="BT23" s="35"/>
      <c r="BU23" s="35"/>
      <c r="BV23" s="35"/>
      <c r="BW23" s="35"/>
      <c r="BX23" s="35"/>
      <c r="BY23" s="35"/>
      <c r="BZ23" s="35"/>
      <c r="CA23" s="35"/>
      <c r="CB23" s="35"/>
      <c r="CC23" s="35"/>
      <c r="CD23" s="35"/>
      <c r="CE23" s="35"/>
      <c r="CF23" s="35"/>
      <c r="CG23" s="35"/>
      <c r="CH23" s="35"/>
      <c r="CI23" s="35"/>
      <c r="CJ23" s="35"/>
      <c r="CK23" s="35"/>
      <c r="CL23" s="35"/>
      <c r="CM23" s="35"/>
      <c r="CN23" s="35"/>
      <c r="CO23" s="35"/>
      <c r="CP23" s="35"/>
      <c r="CQ23" s="35"/>
      <c r="CR23" s="35"/>
      <c r="CS23" s="35"/>
      <c r="CT23" s="35"/>
      <c r="CU23" s="35"/>
      <c r="CV23" s="35"/>
      <c r="CW23" s="35"/>
      <c r="CX23" s="35"/>
      <c r="CY23" s="35"/>
      <c r="CZ23" s="35"/>
      <c r="DA23" s="35"/>
      <c r="DB23" s="35"/>
      <c r="DC23" s="35"/>
      <c r="DD23" s="35"/>
      <c r="DE23" s="35"/>
      <c r="DF23" s="35"/>
      <c r="DG23" s="35"/>
      <c r="DH23" s="35"/>
      <c r="DI23" s="35"/>
      <c r="DJ23" s="35"/>
      <c r="DK23" s="35"/>
      <c r="DL23" s="35"/>
      <c r="DM23" s="35"/>
      <c r="DN23" s="35"/>
      <c r="DO23" s="35"/>
      <c r="DP23" s="35"/>
      <c r="DQ23" s="35"/>
      <c r="DR23" s="35"/>
      <c r="DS23" s="35"/>
      <c r="DT23" s="35"/>
      <c r="DU23" s="35"/>
      <c r="DV23" s="35"/>
      <c r="DW23" s="35"/>
      <c r="DX23" s="35"/>
      <c r="DY23" s="35"/>
      <c r="DZ23" s="35"/>
      <c r="EA23" s="35"/>
      <c r="EB23" s="35"/>
      <c r="EC23" s="35"/>
      <c r="ED23" s="35"/>
      <c r="EE23" s="35"/>
      <c r="EF23" s="35"/>
      <c r="EG23" s="35"/>
      <c r="EH23" s="35"/>
      <c r="EI23" s="35"/>
      <c r="EJ23" s="35"/>
      <c r="EK23" s="35"/>
      <c r="EL23" s="35"/>
      <c r="EM23" s="35"/>
      <c r="EN23" s="35"/>
      <c r="EO23" s="35"/>
      <c r="EP23" s="35"/>
      <c r="EQ23" s="35"/>
      <c r="ER23" s="35"/>
      <c r="ES23" s="35"/>
      <c r="ET23" s="35"/>
      <c r="EU23" s="35"/>
      <c r="EV23" s="35"/>
      <c r="EW23" s="35"/>
      <c r="EX23" s="35"/>
      <c r="EY23" s="35"/>
      <c r="EZ23" s="35"/>
      <c r="FA23" s="35"/>
      <c r="FB23" s="35"/>
      <c r="FC23" s="35"/>
      <c r="FD23" s="35"/>
      <c r="FE23" s="35"/>
      <c r="FF23" s="35"/>
      <c r="FG23" s="35"/>
      <c r="FH23" s="35"/>
      <c r="FI23" s="35"/>
      <c r="FJ23" s="35"/>
      <c r="FK23" s="35"/>
      <c r="FL23" s="35"/>
      <c r="FM23" s="35"/>
      <c r="FN23" s="35"/>
      <c r="FO23" s="35"/>
      <c r="FP23" s="35"/>
      <c r="FQ23" s="35"/>
      <c r="FR23" s="35"/>
      <c r="FS23" s="35"/>
      <c r="FT23" s="35"/>
      <c r="FU23" s="35"/>
      <c r="FV23" s="35"/>
      <c r="FW23" s="35"/>
      <c r="FX23" s="35"/>
      <c r="FY23" s="35"/>
      <c r="FZ23" s="35"/>
      <c r="GA23" s="35"/>
      <c r="GB23" s="35"/>
      <c r="GC23" s="35"/>
      <c r="GD23" s="35"/>
      <c r="GE23" s="35"/>
      <c r="GF23" s="35"/>
      <c r="GG23" s="35"/>
      <c r="GH23" s="35"/>
      <c r="GI23" s="35"/>
      <c r="GJ23" s="35"/>
      <c r="GK23" s="35"/>
      <c r="GL23" s="35"/>
      <c r="GM23" s="35"/>
      <c r="GN23" s="35"/>
      <c r="GO23" s="35"/>
      <c r="GP23" s="35"/>
      <c r="GQ23" s="35"/>
      <c r="GR23" s="35"/>
      <c r="GS23" s="35"/>
      <c r="GT23" s="35"/>
      <c r="GU23" s="35"/>
      <c r="GV23" s="35"/>
      <c r="GW23" s="35"/>
      <c r="GX23" s="35"/>
      <c r="GY23" s="35"/>
      <c r="GZ23" s="35"/>
      <c r="HA23" s="35"/>
      <c r="HB23" s="35"/>
      <c r="HC23" s="35"/>
      <c r="HD23" s="35"/>
      <c r="HE23" s="35"/>
      <c r="HF23" s="35"/>
      <c r="HG23" s="35"/>
      <c r="HH23" s="35"/>
      <c r="HI23" s="35"/>
      <c r="HJ23" s="35"/>
      <c r="HK23" s="35"/>
      <c r="HL23" s="35"/>
      <c r="HM23" s="35"/>
      <c r="HN23" s="35"/>
      <c r="HO23" s="35"/>
      <c r="HP23" s="35"/>
      <c r="HQ23" s="35"/>
      <c r="HR23" s="35"/>
      <c r="HS23" s="35"/>
      <c r="HT23" s="35"/>
      <c r="HU23" s="35"/>
      <c r="HV23" s="35"/>
      <c r="HW23" s="35"/>
      <c r="HX23" s="35"/>
      <c r="HY23" s="35"/>
      <c r="HZ23" s="35"/>
      <c r="IA23" s="35"/>
      <c r="IB23" s="35"/>
      <c r="IC23" s="35"/>
      <c r="ID23" s="35"/>
      <c r="IE23" s="35"/>
      <c r="IF23" s="35"/>
      <c r="IG23" s="35"/>
      <c r="IH23" s="35"/>
      <c r="II23" s="35"/>
      <c r="IJ23" s="35"/>
      <c r="IK23" s="35"/>
      <c r="IL23" s="35"/>
      <c r="IM23" s="35"/>
      <c r="IN23" s="35"/>
      <c r="IO23" s="35"/>
      <c r="IP23" s="35"/>
      <c r="IQ23" s="35"/>
      <c r="IR23" s="35"/>
      <c r="IS23" s="35"/>
      <c r="IT23" s="35"/>
      <c r="IU23" s="35"/>
      <c r="IV23" s="35"/>
    </row>
    <row r="24" spans="1:463" s="36" customFormat="1" ht="15.75" customHeight="1">
      <c r="A24" s="35" t="s">
        <v>469</v>
      </c>
      <c r="B24" s="35"/>
      <c r="C24" s="35"/>
      <c r="D24" s="35"/>
      <c r="E24" s="35"/>
      <c r="F24" s="35"/>
      <c r="G24" s="35"/>
      <c r="H24" s="35"/>
      <c r="I24" s="35"/>
      <c r="J24" s="35"/>
      <c r="K24" s="35"/>
      <c r="L24" s="35"/>
      <c r="M24" s="35"/>
      <c r="N24" s="35"/>
      <c r="O24" s="35"/>
      <c r="P24" s="35"/>
      <c r="Q24" s="35"/>
      <c r="R24" s="35"/>
      <c r="S24" s="35"/>
      <c r="T24" s="35"/>
      <c r="U24" s="35"/>
      <c r="V24" s="35"/>
      <c r="W24" s="35"/>
      <c r="X24" s="35"/>
      <c r="Y24" s="35"/>
      <c r="Z24" s="35"/>
      <c r="AA24" s="35"/>
      <c r="AB24" s="35"/>
      <c r="AC24" s="35"/>
      <c r="AD24" s="35"/>
      <c r="AE24" s="35"/>
      <c r="AF24" s="35"/>
      <c r="AG24" s="35"/>
      <c r="AH24" s="35"/>
      <c r="AI24" s="35"/>
      <c r="AJ24" s="35"/>
      <c r="AK24" s="35"/>
      <c r="AL24" s="35"/>
      <c r="AM24" s="35"/>
      <c r="AN24" s="35"/>
      <c r="AO24" s="35"/>
      <c r="AP24" s="35"/>
      <c r="AQ24" s="35"/>
      <c r="AR24" s="35"/>
      <c r="AS24" s="35"/>
      <c r="AT24" s="35"/>
      <c r="AU24" s="35"/>
      <c r="AV24" s="35"/>
      <c r="AW24" s="35"/>
      <c r="AX24" s="35"/>
      <c r="AY24" s="35"/>
      <c r="AZ24" s="35"/>
      <c r="BA24" s="35"/>
      <c r="BB24" s="35"/>
      <c r="BC24" s="35"/>
      <c r="BD24" s="35"/>
      <c r="BE24" s="35"/>
      <c r="BF24" s="35"/>
      <c r="BG24" s="35"/>
      <c r="BH24" s="35"/>
      <c r="BI24" s="35"/>
      <c r="BJ24" s="35"/>
      <c r="BK24" s="35"/>
      <c r="BL24" s="35"/>
      <c r="BM24" s="35"/>
      <c r="BN24" s="35"/>
      <c r="BO24" s="35"/>
      <c r="BP24" s="35"/>
      <c r="BQ24" s="35"/>
      <c r="BR24" s="35"/>
      <c r="BS24" s="35"/>
      <c r="BT24" s="35"/>
      <c r="BU24" s="35"/>
      <c r="BV24" s="35"/>
      <c r="BW24" s="35"/>
      <c r="BX24" s="35"/>
      <c r="BY24" s="35"/>
      <c r="BZ24" s="35"/>
      <c r="CA24" s="35"/>
      <c r="CB24" s="35"/>
      <c r="CC24" s="35"/>
      <c r="CD24" s="35"/>
      <c r="CE24" s="35"/>
      <c r="CF24" s="35"/>
      <c r="CG24" s="35"/>
      <c r="CH24" s="35"/>
      <c r="CI24" s="35"/>
      <c r="CJ24" s="35"/>
      <c r="CK24" s="35"/>
      <c r="CL24" s="35"/>
      <c r="CM24" s="35"/>
      <c r="CN24" s="35"/>
      <c r="CO24" s="35"/>
      <c r="CP24" s="35"/>
      <c r="CQ24" s="35"/>
      <c r="CR24" s="35"/>
      <c r="CS24" s="35"/>
      <c r="CT24" s="35"/>
      <c r="CU24" s="35"/>
      <c r="CV24" s="35"/>
      <c r="CW24" s="35"/>
      <c r="CX24" s="35"/>
      <c r="CY24" s="35"/>
      <c r="CZ24" s="35"/>
      <c r="DA24" s="35"/>
      <c r="DB24" s="35"/>
      <c r="DC24" s="35"/>
      <c r="DD24" s="35"/>
      <c r="DE24" s="35"/>
      <c r="DF24" s="35"/>
      <c r="DG24" s="35"/>
      <c r="DH24" s="35"/>
      <c r="DI24" s="35"/>
      <c r="DJ24" s="35"/>
      <c r="DK24" s="35"/>
      <c r="DL24" s="35"/>
      <c r="DM24" s="35"/>
      <c r="DN24" s="35"/>
      <c r="DO24" s="35"/>
      <c r="DP24" s="35"/>
      <c r="DQ24" s="35"/>
      <c r="DR24" s="35"/>
      <c r="DS24" s="35"/>
      <c r="DT24" s="35"/>
      <c r="DU24" s="35"/>
      <c r="DV24" s="35"/>
      <c r="DW24" s="35"/>
      <c r="DX24" s="35"/>
      <c r="DY24" s="35"/>
      <c r="DZ24" s="35"/>
      <c r="EA24" s="35"/>
      <c r="EB24" s="35"/>
      <c r="EC24" s="35"/>
      <c r="ED24" s="35"/>
      <c r="EE24" s="35"/>
      <c r="EF24" s="35"/>
      <c r="EG24" s="35"/>
      <c r="EH24" s="35"/>
      <c r="EI24" s="35"/>
      <c r="EJ24" s="35"/>
      <c r="EK24" s="35"/>
      <c r="EL24" s="35"/>
      <c r="EM24" s="35"/>
      <c r="EN24" s="35"/>
      <c r="EO24" s="35"/>
      <c r="EP24" s="35"/>
      <c r="EQ24" s="35"/>
      <c r="ER24" s="35"/>
      <c r="ES24" s="35"/>
      <c r="ET24" s="35"/>
      <c r="EU24" s="35"/>
      <c r="EV24" s="35"/>
      <c r="EW24" s="35"/>
      <c r="EX24" s="35"/>
      <c r="EY24" s="35"/>
      <c r="EZ24" s="35"/>
      <c r="FA24" s="35"/>
      <c r="FB24" s="35"/>
      <c r="FC24" s="35"/>
      <c r="FD24" s="35"/>
      <c r="FE24" s="35"/>
      <c r="FF24" s="35"/>
      <c r="FG24" s="35"/>
      <c r="FH24" s="35"/>
      <c r="FI24" s="35"/>
      <c r="FJ24" s="35"/>
      <c r="FK24" s="35"/>
      <c r="FL24" s="35"/>
      <c r="FM24" s="35"/>
      <c r="FN24" s="35"/>
      <c r="FO24" s="35"/>
      <c r="FP24" s="35"/>
      <c r="FQ24" s="35"/>
      <c r="FR24" s="35"/>
      <c r="FS24" s="35"/>
      <c r="FT24" s="35"/>
      <c r="FU24" s="35"/>
      <c r="FV24" s="35"/>
      <c r="FW24" s="35"/>
      <c r="FX24" s="35"/>
      <c r="FY24" s="35"/>
      <c r="FZ24" s="35"/>
      <c r="GA24" s="35"/>
      <c r="GB24" s="35"/>
      <c r="GC24" s="35"/>
      <c r="GD24" s="35"/>
      <c r="GE24" s="35"/>
      <c r="GF24" s="35"/>
      <c r="GG24" s="35"/>
      <c r="GH24" s="35"/>
      <c r="GI24" s="35"/>
      <c r="GJ24" s="35"/>
      <c r="GK24" s="35"/>
      <c r="GL24" s="35"/>
      <c r="GM24" s="35"/>
      <c r="GN24" s="35"/>
      <c r="GO24" s="35"/>
      <c r="GP24" s="35"/>
      <c r="GQ24" s="35"/>
      <c r="GR24" s="35"/>
      <c r="GS24" s="35"/>
      <c r="GT24" s="35"/>
      <c r="GU24" s="35"/>
      <c r="GV24" s="35"/>
      <c r="GW24" s="35"/>
      <c r="GX24" s="35"/>
      <c r="GY24" s="35"/>
      <c r="GZ24" s="35"/>
      <c r="HA24" s="35"/>
      <c r="HB24" s="35"/>
      <c r="HC24" s="35"/>
      <c r="HD24" s="35"/>
      <c r="HE24" s="35"/>
      <c r="HF24" s="35"/>
      <c r="HG24" s="35"/>
      <c r="HH24" s="35"/>
      <c r="HI24" s="35"/>
      <c r="HJ24" s="35"/>
      <c r="HK24" s="35"/>
      <c r="HL24" s="35"/>
      <c r="HM24" s="35"/>
      <c r="HN24" s="35"/>
      <c r="HO24" s="35"/>
      <c r="HP24" s="35"/>
      <c r="HQ24" s="35"/>
      <c r="HR24" s="35"/>
      <c r="HS24" s="35"/>
      <c r="HT24" s="35"/>
      <c r="HU24" s="35"/>
      <c r="HV24" s="35"/>
      <c r="HW24" s="35"/>
      <c r="HX24" s="35"/>
      <c r="HY24" s="35"/>
      <c r="HZ24" s="35"/>
      <c r="IA24" s="35"/>
      <c r="IB24" s="35"/>
      <c r="IC24" s="35"/>
      <c r="ID24" s="35"/>
      <c r="IE24" s="35"/>
      <c r="IF24" s="35"/>
      <c r="IG24" s="35"/>
      <c r="IH24" s="35"/>
      <c r="II24" s="35"/>
      <c r="IJ24" s="35"/>
      <c r="IK24" s="35"/>
      <c r="IL24" s="35"/>
      <c r="IM24" s="35"/>
      <c r="IN24" s="35"/>
      <c r="IO24" s="35"/>
      <c r="IP24" s="35"/>
      <c r="IQ24" s="35"/>
      <c r="IR24" s="35"/>
      <c r="IS24" s="35"/>
      <c r="IT24" s="35"/>
      <c r="IU24" s="35"/>
      <c r="IV24" s="35"/>
    </row>
    <row r="25" spans="1:463" s="36" customFormat="1" ht="15.75" customHeight="1">
      <c r="A25" s="35" t="s">
        <v>467</v>
      </c>
      <c r="B25" s="37"/>
      <c r="C25" s="37"/>
      <c r="D25" s="37"/>
      <c r="E25" s="37"/>
      <c r="F25" s="37"/>
      <c r="G25" s="37"/>
      <c r="H25" s="37"/>
      <c r="I25" s="37"/>
      <c r="J25" s="37"/>
      <c r="K25" s="37"/>
      <c r="L25" s="37"/>
      <c r="M25" s="37"/>
      <c r="N25" s="37"/>
      <c r="O25" s="37"/>
      <c r="P25" s="37"/>
      <c r="Q25" s="37"/>
      <c r="R25" s="37"/>
      <c r="S25" s="37"/>
      <c r="T25" s="37"/>
      <c r="U25" s="37"/>
      <c r="V25" s="37"/>
      <c r="W25" s="37"/>
      <c r="X25" s="37"/>
      <c r="Y25" s="37"/>
      <c r="Z25" s="37"/>
      <c r="AA25" s="37"/>
      <c r="AB25" s="37"/>
      <c r="AC25" s="37"/>
      <c r="AD25" s="37"/>
      <c r="AE25" s="37"/>
      <c r="AF25" s="37"/>
      <c r="AG25" s="37"/>
      <c r="AH25" s="37"/>
      <c r="AI25" s="37"/>
      <c r="AJ25" s="37"/>
      <c r="AK25" s="37"/>
      <c r="AL25" s="37"/>
      <c r="AM25" s="37"/>
      <c r="AN25" s="37"/>
      <c r="AO25" s="37"/>
      <c r="AP25" s="37"/>
      <c r="AQ25" s="37"/>
      <c r="AR25" s="37"/>
      <c r="AS25" s="37"/>
      <c r="AT25" s="37"/>
      <c r="AU25" s="37"/>
      <c r="AV25" s="37"/>
      <c r="AW25" s="37"/>
      <c r="AX25" s="37"/>
      <c r="AY25" s="37"/>
      <c r="AZ25" s="37"/>
      <c r="BA25" s="37"/>
      <c r="BB25" s="37"/>
      <c r="BC25" s="37"/>
      <c r="BD25" s="37"/>
      <c r="BE25" s="37"/>
      <c r="BF25" s="37"/>
      <c r="BG25" s="37"/>
      <c r="BH25" s="37"/>
      <c r="BI25" s="37"/>
      <c r="BJ25" s="37"/>
      <c r="BK25" s="37"/>
      <c r="BL25" s="37"/>
      <c r="BM25" s="37"/>
      <c r="BN25" s="37"/>
      <c r="BO25" s="37"/>
      <c r="BP25" s="37"/>
      <c r="BQ25" s="37"/>
      <c r="BR25" s="37"/>
      <c r="BS25" s="37"/>
      <c r="BT25" s="37"/>
      <c r="BU25" s="37"/>
      <c r="BV25" s="37"/>
      <c r="BW25" s="37"/>
      <c r="BX25" s="37"/>
      <c r="BY25" s="37"/>
      <c r="BZ25" s="37"/>
      <c r="CA25" s="37"/>
      <c r="CB25" s="37"/>
      <c r="CC25" s="37"/>
      <c r="CD25" s="37"/>
      <c r="CE25" s="37"/>
      <c r="CF25" s="37"/>
      <c r="CG25" s="37"/>
      <c r="CH25" s="37"/>
      <c r="CI25" s="37"/>
      <c r="CJ25" s="37"/>
      <c r="CK25" s="37"/>
      <c r="CL25" s="37"/>
      <c r="CM25" s="37"/>
      <c r="CN25" s="37"/>
      <c r="CO25" s="37"/>
      <c r="CP25" s="37"/>
      <c r="CQ25" s="37"/>
      <c r="CR25" s="37"/>
      <c r="CS25" s="37"/>
      <c r="CT25" s="37"/>
      <c r="CU25" s="37"/>
      <c r="CV25" s="37"/>
      <c r="CW25" s="37"/>
      <c r="CX25" s="37"/>
      <c r="CY25" s="37"/>
      <c r="CZ25" s="37"/>
      <c r="DA25" s="37"/>
      <c r="DB25" s="37"/>
      <c r="DC25" s="37"/>
      <c r="DD25" s="37"/>
      <c r="DE25" s="37"/>
      <c r="DF25" s="37"/>
      <c r="DG25" s="37"/>
      <c r="DH25" s="37"/>
      <c r="DI25" s="37"/>
      <c r="DJ25" s="37"/>
      <c r="DK25" s="37"/>
      <c r="DL25" s="37"/>
      <c r="DM25" s="37"/>
      <c r="DN25" s="37"/>
      <c r="DO25" s="37"/>
      <c r="DP25" s="37"/>
      <c r="DQ25" s="37"/>
      <c r="DR25" s="37"/>
      <c r="DS25" s="37"/>
      <c r="DT25" s="37"/>
      <c r="DU25" s="37"/>
      <c r="DV25" s="37"/>
      <c r="DW25" s="37"/>
      <c r="DX25" s="37"/>
      <c r="DY25" s="37"/>
      <c r="DZ25" s="37"/>
      <c r="EA25" s="37"/>
      <c r="EB25" s="37"/>
      <c r="EC25" s="37"/>
      <c r="ED25" s="37"/>
      <c r="EE25" s="37"/>
      <c r="EF25" s="37"/>
      <c r="EG25" s="37"/>
      <c r="EH25" s="37"/>
      <c r="EI25" s="37"/>
      <c r="EJ25" s="37"/>
      <c r="EK25" s="37"/>
      <c r="EL25" s="37"/>
      <c r="EM25" s="37"/>
      <c r="EN25" s="37"/>
      <c r="EO25" s="37"/>
      <c r="EP25" s="37"/>
      <c r="EQ25" s="37"/>
      <c r="ER25" s="37"/>
      <c r="ES25" s="37"/>
      <c r="ET25" s="37"/>
      <c r="EU25" s="37"/>
      <c r="EV25" s="37"/>
      <c r="EW25" s="37"/>
      <c r="EX25" s="37"/>
      <c r="EY25" s="37"/>
      <c r="EZ25" s="37"/>
      <c r="FA25" s="37"/>
      <c r="FB25" s="37"/>
      <c r="FC25" s="37"/>
      <c r="FD25" s="37"/>
      <c r="FE25" s="37"/>
      <c r="FF25" s="37"/>
      <c r="FG25" s="37"/>
      <c r="FH25" s="37"/>
      <c r="FI25" s="37"/>
      <c r="FJ25" s="37"/>
      <c r="FK25" s="37"/>
      <c r="FL25" s="37"/>
      <c r="FM25" s="37"/>
      <c r="FN25" s="37"/>
      <c r="FO25" s="37"/>
      <c r="FP25" s="37"/>
      <c r="FQ25" s="37"/>
      <c r="FR25" s="37"/>
      <c r="FS25" s="37"/>
      <c r="FT25" s="37"/>
      <c r="FU25" s="37"/>
      <c r="FV25" s="37"/>
      <c r="FW25" s="37"/>
      <c r="FX25" s="37"/>
      <c r="FY25" s="37"/>
      <c r="FZ25" s="37"/>
      <c r="GA25" s="37"/>
      <c r="GB25" s="37"/>
      <c r="GC25" s="37"/>
      <c r="GD25" s="37"/>
      <c r="GE25" s="37"/>
      <c r="GF25" s="37"/>
      <c r="GG25" s="37"/>
      <c r="GH25" s="37"/>
      <c r="GI25" s="37"/>
      <c r="GJ25" s="37"/>
      <c r="GK25" s="37"/>
      <c r="GL25" s="37"/>
      <c r="GM25" s="37"/>
      <c r="GN25" s="37"/>
      <c r="GO25" s="37"/>
      <c r="GP25" s="37"/>
      <c r="GQ25" s="37"/>
      <c r="GR25" s="37"/>
      <c r="GS25" s="37"/>
      <c r="GT25" s="37"/>
      <c r="GU25" s="37"/>
      <c r="GV25" s="37"/>
      <c r="GW25" s="37"/>
      <c r="GX25" s="37"/>
      <c r="GY25" s="37"/>
      <c r="GZ25" s="37"/>
      <c r="HA25" s="37"/>
      <c r="HB25" s="37"/>
      <c r="HC25" s="37"/>
      <c r="HD25" s="37"/>
      <c r="HE25" s="37"/>
      <c r="HF25" s="37"/>
      <c r="HG25" s="37"/>
      <c r="HH25" s="37"/>
      <c r="HI25" s="37"/>
      <c r="HJ25" s="37"/>
      <c r="HK25" s="37"/>
      <c r="HL25" s="37"/>
      <c r="HM25" s="37"/>
      <c r="HN25" s="37"/>
      <c r="HO25" s="37"/>
      <c r="HP25" s="37"/>
      <c r="HQ25" s="37"/>
      <c r="HR25" s="37"/>
      <c r="HS25" s="37"/>
      <c r="HT25" s="37"/>
      <c r="HU25" s="37"/>
      <c r="HV25" s="37"/>
      <c r="HW25" s="37"/>
      <c r="HX25" s="37"/>
      <c r="HY25" s="37"/>
      <c r="HZ25" s="37"/>
      <c r="IA25" s="37"/>
      <c r="IB25" s="37"/>
      <c r="IC25" s="37"/>
      <c r="ID25" s="37"/>
      <c r="IE25" s="37"/>
      <c r="IF25" s="37"/>
      <c r="IG25" s="37"/>
      <c r="IH25" s="37"/>
      <c r="II25" s="37"/>
      <c r="IJ25" s="37"/>
      <c r="IK25" s="37"/>
      <c r="IL25" s="37"/>
      <c r="IM25" s="37"/>
      <c r="IN25" s="37"/>
      <c r="IO25" s="37"/>
      <c r="IP25" s="37"/>
      <c r="IQ25" s="37"/>
      <c r="IR25" s="37"/>
      <c r="IS25" s="37"/>
      <c r="IT25" s="37"/>
      <c r="IU25" s="37"/>
      <c r="IV25" s="37"/>
      <c r="IW25" s="90"/>
      <c r="IX25" s="90"/>
      <c r="IY25" s="90"/>
      <c r="IZ25" s="90"/>
      <c r="JA25" s="90"/>
      <c r="JB25" s="90"/>
      <c r="JC25" s="90"/>
      <c r="JD25" s="90"/>
      <c r="JE25" s="90"/>
      <c r="JF25" s="90"/>
      <c r="JG25" s="90"/>
      <c r="JH25" s="90"/>
      <c r="JI25" s="90"/>
      <c r="JJ25" s="90"/>
      <c r="JK25" s="90"/>
      <c r="JL25" s="90"/>
      <c r="JM25" s="90"/>
      <c r="JN25" s="90"/>
      <c r="JO25" s="90"/>
      <c r="JP25" s="90"/>
      <c r="JQ25" s="90"/>
      <c r="JR25" s="90"/>
      <c r="JS25" s="90"/>
      <c r="JT25" s="90"/>
      <c r="JU25" s="90"/>
      <c r="JV25" s="90"/>
      <c r="JW25" s="90"/>
      <c r="JX25" s="90"/>
      <c r="JY25" s="90"/>
      <c r="JZ25" s="90"/>
      <c r="KA25" s="90"/>
      <c r="KB25" s="90"/>
      <c r="KC25" s="90"/>
      <c r="KD25" s="90"/>
      <c r="KE25" s="90"/>
      <c r="KF25" s="90"/>
      <c r="KG25" s="90"/>
      <c r="KH25" s="90"/>
      <c r="KI25" s="90"/>
      <c r="KJ25" s="90"/>
      <c r="KK25" s="90"/>
      <c r="KL25" s="90"/>
      <c r="KM25" s="90"/>
      <c r="KN25" s="90"/>
      <c r="KO25" s="90"/>
      <c r="KP25" s="90"/>
      <c r="KQ25" s="90"/>
      <c r="KR25" s="90"/>
      <c r="KS25" s="90"/>
      <c r="KT25" s="90"/>
      <c r="KU25" s="90"/>
      <c r="KV25" s="90"/>
      <c r="KW25" s="90"/>
      <c r="KX25" s="90"/>
      <c r="KY25" s="90"/>
      <c r="KZ25" s="90"/>
      <c r="LA25" s="90"/>
      <c r="LB25" s="90"/>
      <c r="LC25" s="90"/>
      <c r="LD25" s="90"/>
      <c r="LE25" s="90"/>
      <c r="LF25" s="90"/>
      <c r="LG25" s="90"/>
      <c r="LH25" s="90"/>
      <c r="LI25" s="90"/>
      <c r="LJ25" s="90"/>
      <c r="LK25" s="90"/>
      <c r="LL25" s="90"/>
      <c r="LM25" s="90"/>
      <c r="LN25" s="90"/>
      <c r="LO25" s="90"/>
      <c r="LP25" s="90"/>
      <c r="LQ25" s="90"/>
      <c r="LR25" s="90"/>
      <c r="LS25" s="90"/>
      <c r="LT25" s="90"/>
      <c r="LU25" s="90"/>
      <c r="LV25" s="90"/>
      <c r="LW25" s="90"/>
      <c r="LX25" s="90"/>
      <c r="LY25" s="90"/>
      <c r="LZ25" s="90"/>
      <c r="MA25" s="90"/>
      <c r="MB25" s="90"/>
      <c r="MC25" s="90"/>
      <c r="MD25" s="90"/>
      <c r="ME25" s="90"/>
      <c r="MF25" s="90"/>
      <c r="MG25" s="90"/>
      <c r="MH25" s="90"/>
      <c r="MI25" s="90"/>
      <c r="MJ25" s="90"/>
      <c r="MK25" s="90"/>
      <c r="ML25" s="90"/>
      <c r="MM25" s="90"/>
      <c r="MN25" s="90"/>
      <c r="MO25" s="90"/>
      <c r="MP25" s="90"/>
      <c r="MQ25" s="90"/>
      <c r="MR25" s="90"/>
      <c r="MS25" s="90"/>
      <c r="MT25" s="90"/>
      <c r="MU25" s="90"/>
      <c r="MV25" s="90"/>
      <c r="MW25" s="90"/>
      <c r="MX25" s="90"/>
      <c r="MY25" s="90"/>
      <c r="MZ25" s="90"/>
      <c r="NA25" s="90"/>
      <c r="NB25" s="90"/>
      <c r="NC25" s="90"/>
      <c r="ND25" s="90"/>
      <c r="NE25" s="90"/>
      <c r="NF25" s="90"/>
      <c r="NG25" s="90"/>
      <c r="NH25" s="90"/>
      <c r="NI25" s="90"/>
      <c r="NJ25" s="90"/>
      <c r="NK25" s="90"/>
      <c r="NL25" s="90"/>
      <c r="NM25" s="90"/>
      <c r="NN25" s="90"/>
      <c r="NO25" s="90"/>
      <c r="NP25" s="90"/>
      <c r="NQ25" s="90"/>
      <c r="NR25" s="90"/>
      <c r="NS25" s="90"/>
      <c r="NT25" s="90"/>
      <c r="NU25" s="90"/>
      <c r="NV25" s="90"/>
      <c r="NW25" s="90"/>
      <c r="NX25" s="90"/>
      <c r="NY25" s="90"/>
      <c r="NZ25" s="90"/>
      <c r="OA25" s="90"/>
      <c r="OB25" s="90"/>
      <c r="OC25" s="90"/>
      <c r="OD25" s="90"/>
      <c r="OE25" s="90"/>
      <c r="OF25" s="90"/>
      <c r="OG25" s="90"/>
      <c r="OH25" s="90"/>
      <c r="OI25" s="90"/>
      <c r="OJ25" s="90"/>
      <c r="OK25" s="90"/>
      <c r="OL25" s="90"/>
      <c r="OM25" s="90"/>
      <c r="ON25" s="90"/>
      <c r="OO25" s="90"/>
      <c r="OP25" s="90"/>
      <c r="OQ25" s="90"/>
      <c r="OR25" s="90"/>
      <c r="OS25" s="90"/>
    </row>
    <row r="26" spans="1:463" s="58" customFormat="1" ht="15.75" customHeight="1">
      <c r="A26" s="279"/>
      <c r="B26" s="279"/>
      <c r="C26" s="279"/>
      <c r="D26" s="279"/>
      <c r="E26" s="279"/>
      <c r="F26" s="279"/>
      <c r="G26" s="279"/>
      <c r="H26" s="279"/>
      <c r="I26" s="279"/>
      <c r="J26" s="279"/>
      <c r="K26" s="279"/>
      <c r="L26" s="279"/>
      <c r="M26" s="279"/>
      <c r="N26" s="279"/>
      <c r="O26" s="279"/>
      <c r="P26" s="279"/>
      <c r="Q26" s="279"/>
      <c r="R26" s="279"/>
      <c r="S26" s="279"/>
      <c r="T26" s="279"/>
      <c r="U26" s="279"/>
      <c r="V26" s="279"/>
      <c r="W26" s="279"/>
      <c r="X26" s="279"/>
      <c r="Y26" s="279"/>
      <c r="Z26" s="279"/>
      <c r="AA26" s="279"/>
      <c r="AB26" s="279"/>
      <c r="AC26" s="279"/>
      <c r="AD26" s="279"/>
      <c r="AE26" s="279"/>
      <c r="AF26" s="279"/>
      <c r="AG26" s="279"/>
      <c r="AH26" s="279"/>
      <c r="AI26" s="279"/>
      <c r="AJ26" s="279"/>
      <c r="AK26" s="279"/>
      <c r="AL26" s="279"/>
      <c r="AM26" s="279"/>
      <c r="AN26" s="279"/>
      <c r="AO26" s="279"/>
      <c r="AP26" s="279"/>
      <c r="AQ26" s="279"/>
      <c r="AR26" s="279"/>
      <c r="AS26" s="279"/>
      <c r="AT26" s="279"/>
      <c r="AU26" s="279"/>
      <c r="AV26" s="279"/>
      <c r="AW26" s="279"/>
      <c r="AX26" s="279"/>
      <c r="AY26" s="279"/>
      <c r="AZ26" s="279"/>
      <c r="BA26" s="279"/>
      <c r="BB26" s="279"/>
      <c r="BC26" s="279"/>
      <c r="BD26" s="279"/>
      <c r="BE26" s="279"/>
      <c r="BF26" s="279"/>
      <c r="BG26" s="279"/>
      <c r="BH26" s="279"/>
      <c r="BI26" s="279"/>
      <c r="BJ26" s="279"/>
      <c r="BK26" s="279"/>
      <c r="BL26" s="279"/>
      <c r="BM26" s="279"/>
      <c r="BN26" s="279"/>
      <c r="BO26" s="279"/>
      <c r="BP26" s="279"/>
      <c r="BQ26" s="279"/>
      <c r="BR26" s="279"/>
      <c r="BS26" s="279"/>
      <c r="BT26" s="279"/>
      <c r="BU26" s="279"/>
      <c r="BV26" s="279"/>
      <c r="BW26" s="279"/>
      <c r="BX26" s="279"/>
      <c r="BY26" s="279"/>
      <c r="BZ26" s="279"/>
      <c r="CA26" s="279"/>
      <c r="CB26" s="279"/>
      <c r="CC26" s="279"/>
      <c r="CD26" s="279"/>
      <c r="CE26" s="279"/>
      <c r="CF26" s="279"/>
      <c r="CG26" s="279"/>
      <c r="CH26" s="279"/>
      <c r="CI26" s="279"/>
      <c r="CJ26" s="279"/>
      <c r="CK26" s="279"/>
      <c r="CL26" s="279"/>
      <c r="CM26" s="279"/>
      <c r="CN26" s="279"/>
      <c r="CO26" s="279"/>
      <c r="CP26" s="279"/>
      <c r="CQ26" s="279"/>
      <c r="CR26" s="279"/>
      <c r="CS26" s="279"/>
      <c r="CT26" s="279"/>
      <c r="CU26" s="279"/>
      <c r="CV26" s="279"/>
      <c r="CW26" s="279"/>
      <c r="CX26" s="279"/>
      <c r="CY26" s="279"/>
      <c r="CZ26" s="279"/>
      <c r="DA26" s="279"/>
      <c r="DB26" s="279"/>
      <c r="DC26" s="279"/>
      <c r="DD26" s="279"/>
      <c r="DE26" s="279"/>
      <c r="DF26" s="279"/>
      <c r="DG26" s="279"/>
      <c r="DH26" s="279"/>
      <c r="DI26" s="279"/>
      <c r="DJ26" s="279"/>
      <c r="DK26" s="279"/>
      <c r="DL26" s="279"/>
      <c r="DM26" s="279"/>
      <c r="DN26" s="279"/>
      <c r="DO26" s="279"/>
      <c r="DP26" s="279"/>
      <c r="DQ26" s="279"/>
      <c r="DR26" s="279"/>
      <c r="DS26" s="279"/>
      <c r="DT26" s="279"/>
      <c r="DU26" s="279"/>
      <c r="DV26" s="279"/>
      <c r="DW26" s="279"/>
      <c r="DX26" s="279"/>
      <c r="DY26" s="279"/>
      <c r="DZ26" s="279"/>
      <c r="EA26" s="279"/>
      <c r="EB26" s="279"/>
      <c r="EC26" s="279"/>
      <c r="ED26" s="279"/>
      <c r="EE26" s="279"/>
      <c r="EF26" s="279"/>
      <c r="EG26" s="279"/>
      <c r="EH26" s="279"/>
      <c r="EI26" s="279"/>
      <c r="EJ26" s="279"/>
      <c r="EK26" s="279"/>
      <c r="EL26" s="279"/>
      <c r="EM26" s="279"/>
      <c r="EN26" s="279"/>
      <c r="EO26" s="279"/>
      <c r="EP26" s="279"/>
      <c r="EQ26" s="279"/>
      <c r="ER26" s="279"/>
      <c r="ES26" s="279"/>
      <c r="ET26" s="279"/>
      <c r="EU26" s="279"/>
      <c r="EV26" s="279"/>
      <c r="EW26" s="279"/>
      <c r="EX26" s="279"/>
      <c r="EY26" s="279"/>
      <c r="EZ26" s="279"/>
      <c r="FA26" s="279"/>
      <c r="FB26" s="279"/>
      <c r="FC26" s="279"/>
      <c r="FD26" s="279"/>
      <c r="FE26" s="279"/>
      <c r="FF26" s="279"/>
      <c r="FG26" s="279"/>
      <c r="FH26" s="279"/>
      <c r="FI26" s="279"/>
      <c r="FJ26" s="279"/>
      <c r="FK26" s="279"/>
      <c r="FL26" s="279"/>
      <c r="FM26" s="279"/>
      <c r="FN26" s="279"/>
      <c r="FO26" s="279"/>
      <c r="FP26" s="279"/>
      <c r="FQ26" s="279"/>
      <c r="FR26" s="279"/>
      <c r="FS26" s="279"/>
      <c r="FT26" s="279"/>
      <c r="FU26" s="279"/>
      <c r="FV26" s="279"/>
      <c r="FW26" s="279"/>
      <c r="FX26" s="279"/>
      <c r="FY26" s="279"/>
      <c r="FZ26" s="279"/>
      <c r="GA26" s="279"/>
      <c r="GB26" s="279"/>
      <c r="GC26" s="279"/>
      <c r="GD26" s="279"/>
      <c r="GE26" s="279"/>
      <c r="GF26" s="279"/>
      <c r="GG26" s="279"/>
      <c r="GH26" s="279"/>
      <c r="GI26" s="279"/>
      <c r="GJ26" s="279"/>
      <c r="GK26" s="279"/>
      <c r="GL26" s="279"/>
      <c r="GM26" s="279"/>
      <c r="GN26" s="279"/>
      <c r="GO26" s="279"/>
      <c r="GP26" s="279"/>
      <c r="GQ26" s="279"/>
      <c r="GR26" s="279"/>
      <c r="GS26" s="279"/>
      <c r="GT26" s="279"/>
      <c r="GU26" s="279"/>
      <c r="GV26" s="279"/>
      <c r="GW26" s="279"/>
      <c r="GX26" s="279"/>
      <c r="GY26" s="279"/>
      <c r="GZ26" s="279"/>
      <c r="HA26" s="279"/>
      <c r="HB26" s="279"/>
      <c r="HC26" s="279"/>
      <c r="HD26" s="279"/>
      <c r="HE26" s="279"/>
      <c r="HF26" s="279"/>
      <c r="HG26" s="279"/>
      <c r="HH26" s="279"/>
      <c r="HI26" s="279"/>
      <c r="HJ26" s="279"/>
      <c r="HK26" s="279"/>
      <c r="HL26" s="279"/>
      <c r="HM26" s="279"/>
      <c r="HN26" s="279"/>
      <c r="HO26" s="279"/>
      <c r="HP26" s="279"/>
      <c r="HQ26" s="279"/>
      <c r="HR26" s="279"/>
      <c r="HS26" s="279"/>
      <c r="HT26" s="279"/>
      <c r="HU26" s="279"/>
      <c r="HV26" s="279"/>
      <c r="HW26" s="279"/>
      <c r="HX26" s="279"/>
      <c r="HY26" s="279"/>
      <c r="HZ26" s="279"/>
      <c r="IA26" s="279"/>
      <c r="IB26" s="279"/>
      <c r="IC26" s="279"/>
      <c r="ID26" s="279"/>
      <c r="IE26" s="279"/>
      <c r="IF26" s="279"/>
      <c r="IG26" s="279"/>
      <c r="IH26" s="279"/>
      <c r="II26" s="279"/>
      <c r="IJ26" s="279"/>
      <c r="IK26" s="279"/>
      <c r="IL26" s="279"/>
      <c r="IM26" s="279"/>
      <c r="IN26" s="279"/>
      <c r="IO26" s="279"/>
      <c r="IP26" s="279"/>
      <c r="IQ26" s="279"/>
      <c r="IR26" s="279"/>
      <c r="IS26" s="279"/>
      <c r="IT26" s="279"/>
      <c r="IU26" s="279"/>
      <c r="IV26" s="279"/>
    </row>
    <row r="27" spans="1:463" s="36" customFormat="1" ht="15.75" customHeight="1">
      <c r="A27" s="35" t="s">
        <v>470</v>
      </c>
      <c r="B27" s="35"/>
      <c r="C27" s="35"/>
      <c r="D27" s="35"/>
      <c r="E27" s="35"/>
      <c r="F27" s="35"/>
      <c r="G27" s="35"/>
      <c r="H27" s="35"/>
      <c r="I27" s="35"/>
      <c r="J27" s="35"/>
      <c r="K27" s="35"/>
      <c r="L27" s="35"/>
      <c r="M27" s="35"/>
      <c r="N27" s="35"/>
      <c r="O27" s="35"/>
      <c r="P27" s="35"/>
      <c r="Q27" s="35"/>
      <c r="R27" s="35"/>
      <c r="S27" s="35"/>
      <c r="T27" s="35"/>
      <c r="U27" s="35"/>
      <c r="V27" s="35"/>
      <c r="W27" s="35"/>
      <c r="X27" s="35"/>
      <c r="Y27" s="35"/>
      <c r="Z27" s="35"/>
      <c r="AA27" s="35"/>
      <c r="AB27" s="35"/>
      <c r="AC27" s="35"/>
      <c r="AD27" s="35"/>
      <c r="AE27" s="35"/>
      <c r="AF27" s="35"/>
      <c r="AG27" s="35"/>
      <c r="AH27" s="35"/>
      <c r="AI27" s="35"/>
      <c r="AJ27" s="35"/>
      <c r="AK27" s="35"/>
      <c r="AL27" s="35"/>
      <c r="AM27" s="35"/>
      <c r="AN27" s="35"/>
      <c r="AO27" s="35"/>
      <c r="AP27" s="35"/>
      <c r="AQ27" s="35"/>
      <c r="AR27" s="35"/>
      <c r="AS27" s="35"/>
      <c r="AT27" s="35"/>
      <c r="AU27" s="35"/>
      <c r="AV27" s="35"/>
      <c r="AW27" s="35"/>
      <c r="AX27" s="35"/>
      <c r="AY27" s="35"/>
      <c r="AZ27" s="35"/>
      <c r="BA27" s="35"/>
      <c r="BB27" s="35"/>
      <c r="BC27" s="35"/>
      <c r="BD27" s="35"/>
      <c r="BE27" s="35"/>
      <c r="BF27" s="35"/>
      <c r="BG27" s="35"/>
      <c r="BH27" s="35"/>
      <c r="BI27" s="35"/>
      <c r="BJ27" s="35"/>
      <c r="BK27" s="35"/>
      <c r="BL27" s="35"/>
      <c r="BM27" s="35"/>
      <c r="BN27" s="35"/>
      <c r="BO27" s="35"/>
      <c r="BP27" s="35"/>
      <c r="BQ27" s="35"/>
      <c r="BR27" s="35"/>
      <c r="BS27" s="35"/>
      <c r="BT27" s="35"/>
      <c r="BU27" s="35"/>
      <c r="BV27" s="35"/>
      <c r="BW27" s="35"/>
      <c r="BX27" s="35"/>
      <c r="BY27" s="35"/>
      <c r="BZ27" s="35"/>
      <c r="CA27" s="35"/>
      <c r="CB27" s="35"/>
      <c r="CC27" s="35"/>
      <c r="CD27" s="35"/>
      <c r="CE27" s="35"/>
      <c r="CF27" s="35"/>
      <c r="CG27" s="35"/>
      <c r="CH27" s="35"/>
      <c r="CI27" s="35"/>
      <c r="CJ27" s="35"/>
      <c r="CK27" s="35"/>
      <c r="CL27" s="35"/>
      <c r="CM27" s="35"/>
      <c r="CN27" s="35"/>
      <c r="CO27" s="35"/>
      <c r="CP27" s="35"/>
      <c r="CQ27" s="35"/>
      <c r="CR27" s="35"/>
      <c r="CS27" s="35"/>
      <c r="CT27" s="35"/>
      <c r="CU27" s="35"/>
      <c r="CV27" s="35"/>
      <c r="CW27" s="35"/>
      <c r="CX27" s="35"/>
      <c r="CY27" s="35"/>
      <c r="CZ27" s="35"/>
      <c r="DA27" s="35"/>
      <c r="DB27" s="35"/>
      <c r="DC27" s="35"/>
      <c r="DD27" s="35"/>
      <c r="DE27" s="35"/>
      <c r="DF27" s="35"/>
      <c r="DG27" s="35"/>
      <c r="DH27" s="35"/>
      <c r="DI27" s="35"/>
      <c r="DJ27" s="35"/>
      <c r="DK27" s="35"/>
      <c r="DL27" s="35"/>
      <c r="DM27" s="35"/>
      <c r="DN27" s="35"/>
      <c r="DO27" s="35"/>
      <c r="DP27" s="35"/>
      <c r="DQ27" s="35"/>
      <c r="DR27" s="35"/>
      <c r="DS27" s="35"/>
      <c r="DT27" s="35"/>
      <c r="DU27" s="35"/>
      <c r="DV27" s="35"/>
      <c r="DW27" s="35"/>
      <c r="DX27" s="35"/>
      <c r="DY27" s="35"/>
      <c r="DZ27" s="35"/>
      <c r="EA27" s="35"/>
      <c r="EB27" s="35"/>
      <c r="EC27" s="35"/>
      <c r="ED27" s="35"/>
      <c r="EE27" s="35"/>
      <c r="EF27" s="35"/>
      <c r="EG27" s="35"/>
      <c r="EH27" s="35"/>
      <c r="EI27" s="35"/>
      <c r="EJ27" s="35"/>
      <c r="EK27" s="35"/>
      <c r="EL27" s="35"/>
      <c r="EM27" s="35"/>
      <c r="EN27" s="35"/>
      <c r="EO27" s="35"/>
      <c r="EP27" s="35"/>
      <c r="EQ27" s="35"/>
      <c r="ER27" s="35"/>
      <c r="ES27" s="35"/>
      <c r="ET27" s="35"/>
      <c r="EU27" s="35"/>
      <c r="EV27" s="35"/>
      <c r="EW27" s="35"/>
      <c r="EX27" s="35"/>
      <c r="EY27" s="35"/>
      <c r="EZ27" s="35"/>
      <c r="FA27" s="35"/>
      <c r="FB27" s="35"/>
      <c r="FC27" s="35"/>
      <c r="FD27" s="35"/>
      <c r="FE27" s="35"/>
      <c r="FF27" s="35"/>
      <c r="FG27" s="35"/>
      <c r="FH27" s="35"/>
      <c r="FI27" s="35"/>
      <c r="FJ27" s="35"/>
      <c r="FK27" s="35"/>
      <c r="FL27" s="35"/>
      <c r="FM27" s="35"/>
      <c r="FN27" s="35"/>
      <c r="FO27" s="35"/>
      <c r="FP27" s="35"/>
      <c r="FQ27" s="35"/>
      <c r="FR27" s="35"/>
      <c r="FS27" s="35"/>
      <c r="FT27" s="35"/>
      <c r="FU27" s="35"/>
      <c r="FV27" s="35"/>
      <c r="FW27" s="35"/>
      <c r="FX27" s="35"/>
      <c r="FY27" s="35"/>
      <c r="FZ27" s="35"/>
      <c r="GA27" s="35"/>
      <c r="GB27" s="35"/>
      <c r="GC27" s="35"/>
      <c r="GD27" s="35"/>
      <c r="GE27" s="35"/>
      <c r="GF27" s="35"/>
      <c r="GG27" s="35"/>
      <c r="GH27" s="35"/>
      <c r="GI27" s="35"/>
      <c r="GJ27" s="35"/>
      <c r="GK27" s="35"/>
      <c r="GL27" s="35"/>
      <c r="GM27" s="35"/>
      <c r="GN27" s="35"/>
      <c r="GO27" s="35"/>
      <c r="GP27" s="35"/>
      <c r="GQ27" s="35"/>
      <c r="GR27" s="35"/>
      <c r="GS27" s="35"/>
      <c r="GT27" s="35"/>
      <c r="GU27" s="35"/>
      <c r="GV27" s="35"/>
      <c r="GW27" s="35"/>
      <c r="GX27" s="35"/>
      <c r="GY27" s="35"/>
      <c r="GZ27" s="35"/>
      <c r="HA27" s="35"/>
      <c r="HB27" s="35"/>
      <c r="HC27" s="35"/>
      <c r="HD27" s="35"/>
      <c r="HE27" s="35"/>
      <c r="HF27" s="35"/>
      <c r="HG27" s="35"/>
      <c r="HH27" s="35"/>
      <c r="HI27" s="35"/>
      <c r="HJ27" s="35"/>
      <c r="HK27" s="35"/>
      <c r="HL27" s="35"/>
      <c r="HM27" s="35"/>
      <c r="HN27" s="35"/>
      <c r="HO27" s="35"/>
      <c r="HP27" s="35"/>
      <c r="HQ27" s="35"/>
      <c r="HR27" s="35"/>
      <c r="HS27" s="35"/>
      <c r="HT27" s="35"/>
      <c r="HU27" s="35"/>
      <c r="HV27" s="35"/>
      <c r="HW27" s="35"/>
      <c r="HX27" s="35"/>
      <c r="HY27" s="35"/>
      <c r="HZ27" s="35"/>
      <c r="IA27" s="35"/>
      <c r="IB27" s="35"/>
      <c r="IC27" s="35"/>
      <c r="ID27" s="35"/>
      <c r="IE27" s="35"/>
      <c r="IF27" s="35"/>
      <c r="IG27" s="35"/>
      <c r="IH27" s="35"/>
      <c r="II27" s="35"/>
      <c r="IJ27" s="35"/>
      <c r="IK27" s="35"/>
      <c r="IL27" s="35"/>
      <c r="IM27" s="35"/>
      <c r="IN27" s="35"/>
      <c r="IO27" s="35"/>
      <c r="IP27" s="35"/>
      <c r="IQ27" s="35"/>
      <c r="IR27" s="35"/>
      <c r="IS27" s="35"/>
      <c r="IT27" s="35"/>
      <c r="IU27" s="35"/>
      <c r="IV27" s="35"/>
    </row>
    <row r="28" spans="1:463" s="36" customFormat="1" ht="15.75" customHeight="1">
      <c r="A28" s="35" t="s">
        <v>471</v>
      </c>
      <c r="B28" s="35"/>
      <c r="C28" s="35"/>
      <c r="D28" s="35"/>
      <c r="E28" s="35"/>
      <c r="F28" s="35"/>
      <c r="G28" s="35"/>
      <c r="H28" s="35"/>
      <c r="I28" s="35"/>
      <c r="J28" s="35"/>
      <c r="K28" s="35"/>
      <c r="L28" s="35"/>
      <c r="M28" s="35"/>
      <c r="N28" s="35"/>
      <c r="O28" s="35"/>
      <c r="P28" s="35"/>
      <c r="Q28" s="35"/>
      <c r="R28" s="35"/>
      <c r="S28" s="35"/>
      <c r="T28" s="35"/>
      <c r="U28" s="35"/>
      <c r="V28" s="35"/>
      <c r="W28" s="35"/>
      <c r="X28" s="35"/>
      <c r="Y28" s="35"/>
      <c r="Z28" s="35"/>
      <c r="AA28" s="35"/>
      <c r="AB28" s="35"/>
      <c r="AC28" s="35"/>
      <c r="AD28" s="35"/>
      <c r="AE28" s="35"/>
      <c r="AF28" s="35"/>
      <c r="AG28" s="35"/>
      <c r="AH28" s="35"/>
      <c r="AI28" s="35"/>
      <c r="AJ28" s="35"/>
      <c r="AK28" s="35"/>
      <c r="AL28" s="35"/>
      <c r="AM28" s="35"/>
      <c r="AN28" s="35"/>
      <c r="AO28" s="35"/>
      <c r="AP28" s="35"/>
      <c r="AQ28" s="35"/>
      <c r="AR28" s="35"/>
      <c r="AS28" s="35"/>
      <c r="AT28" s="35"/>
      <c r="AU28" s="35"/>
      <c r="AV28" s="35"/>
      <c r="AW28" s="35"/>
      <c r="AX28" s="35"/>
      <c r="AY28" s="35"/>
      <c r="AZ28" s="35"/>
      <c r="BA28" s="35"/>
      <c r="BB28" s="35"/>
      <c r="BC28" s="35"/>
      <c r="BD28" s="35"/>
      <c r="BE28" s="35"/>
      <c r="BF28" s="35"/>
      <c r="BG28" s="35"/>
      <c r="BH28" s="35"/>
      <c r="BI28" s="35"/>
      <c r="BJ28" s="35"/>
      <c r="BK28" s="35"/>
      <c r="BL28" s="35"/>
      <c r="BM28" s="35"/>
      <c r="BN28" s="35"/>
      <c r="BO28" s="35"/>
      <c r="BP28" s="35"/>
      <c r="BQ28" s="35"/>
      <c r="BR28" s="35"/>
      <c r="BS28" s="35"/>
      <c r="BT28" s="35"/>
      <c r="BU28" s="35"/>
      <c r="BV28" s="35"/>
      <c r="BW28" s="35"/>
      <c r="BX28" s="35"/>
      <c r="BY28" s="35"/>
      <c r="BZ28" s="35"/>
      <c r="CA28" s="35"/>
      <c r="CB28" s="35"/>
      <c r="CC28" s="35"/>
      <c r="CD28" s="35"/>
      <c r="CE28" s="35"/>
      <c r="CF28" s="35"/>
      <c r="CG28" s="35"/>
      <c r="CH28" s="35"/>
      <c r="CI28" s="35"/>
      <c r="CJ28" s="35"/>
      <c r="CK28" s="35"/>
      <c r="CL28" s="35"/>
      <c r="CM28" s="35"/>
      <c r="CN28" s="35"/>
      <c r="CO28" s="35"/>
      <c r="CP28" s="35"/>
      <c r="CQ28" s="35"/>
      <c r="CR28" s="35"/>
      <c r="CS28" s="35"/>
      <c r="CT28" s="35"/>
      <c r="CU28" s="35"/>
      <c r="CV28" s="35"/>
      <c r="CW28" s="35"/>
      <c r="CX28" s="35"/>
      <c r="CY28" s="35"/>
      <c r="CZ28" s="35"/>
      <c r="DA28" s="35"/>
      <c r="DB28" s="35"/>
      <c r="DC28" s="35"/>
      <c r="DD28" s="35"/>
      <c r="DE28" s="35"/>
      <c r="DF28" s="35"/>
      <c r="DG28" s="35"/>
      <c r="DH28" s="35"/>
      <c r="DI28" s="35"/>
      <c r="DJ28" s="35"/>
      <c r="DK28" s="35"/>
      <c r="DL28" s="35"/>
      <c r="DM28" s="35"/>
      <c r="DN28" s="35"/>
      <c r="DO28" s="35"/>
      <c r="DP28" s="35"/>
      <c r="DQ28" s="35"/>
      <c r="DR28" s="35"/>
      <c r="DS28" s="35"/>
      <c r="DT28" s="35"/>
      <c r="DU28" s="35"/>
      <c r="DV28" s="35"/>
      <c r="DW28" s="35"/>
      <c r="DX28" s="35"/>
      <c r="DY28" s="35"/>
      <c r="DZ28" s="35"/>
      <c r="EA28" s="35"/>
      <c r="EB28" s="35"/>
      <c r="EC28" s="35"/>
      <c r="ED28" s="35"/>
      <c r="EE28" s="35"/>
      <c r="EF28" s="35"/>
      <c r="EG28" s="35"/>
      <c r="EH28" s="35"/>
      <c r="EI28" s="35"/>
      <c r="EJ28" s="35"/>
      <c r="EK28" s="35"/>
      <c r="EL28" s="35"/>
      <c r="EM28" s="35"/>
      <c r="EN28" s="35"/>
      <c r="EO28" s="35"/>
      <c r="EP28" s="35"/>
      <c r="EQ28" s="35"/>
      <c r="ER28" s="35"/>
      <c r="ES28" s="35"/>
      <c r="ET28" s="35"/>
      <c r="EU28" s="35"/>
      <c r="EV28" s="35"/>
      <c r="EW28" s="35"/>
      <c r="EX28" s="35"/>
      <c r="EY28" s="35"/>
      <c r="EZ28" s="35"/>
      <c r="FA28" s="35"/>
      <c r="FB28" s="35"/>
      <c r="FC28" s="35"/>
      <c r="FD28" s="35"/>
      <c r="FE28" s="35"/>
      <c r="FF28" s="35"/>
      <c r="FG28" s="35"/>
      <c r="FH28" s="35"/>
      <c r="FI28" s="35"/>
      <c r="FJ28" s="35"/>
      <c r="FK28" s="35"/>
      <c r="FL28" s="35"/>
      <c r="FM28" s="35"/>
      <c r="FN28" s="35"/>
      <c r="FO28" s="35"/>
      <c r="FP28" s="35"/>
      <c r="FQ28" s="35"/>
      <c r="FR28" s="35"/>
      <c r="FS28" s="35"/>
      <c r="FT28" s="35"/>
      <c r="FU28" s="35"/>
      <c r="FV28" s="35"/>
      <c r="FW28" s="35"/>
      <c r="FX28" s="35"/>
      <c r="FY28" s="35"/>
      <c r="FZ28" s="35"/>
      <c r="GA28" s="35"/>
      <c r="GB28" s="35"/>
      <c r="GC28" s="35"/>
      <c r="GD28" s="35"/>
      <c r="GE28" s="35"/>
      <c r="GF28" s="35"/>
      <c r="GG28" s="35"/>
      <c r="GH28" s="35"/>
      <c r="GI28" s="35"/>
      <c r="GJ28" s="35"/>
      <c r="GK28" s="35"/>
      <c r="GL28" s="35"/>
      <c r="GM28" s="35"/>
      <c r="GN28" s="35"/>
      <c r="GO28" s="35"/>
      <c r="GP28" s="35"/>
      <c r="GQ28" s="35"/>
      <c r="GR28" s="35"/>
      <c r="GS28" s="35"/>
      <c r="GT28" s="35"/>
      <c r="GU28" s="35"/>
      <c r="GV28" s="35"/>
      <c r="GW28" s="35"/>
      <c r="GX28" s="35"/>
      <c r="GY28" s="35"/>
      <c r="GZ28" s="35"/>
      <c r="HA28" s="35"/>
      <c r="HB28" s="35"/>
      <c r="HC28" s="35"/>
      <c r="HD28" s="35"/>
      <c r="HE28" s="35"/>
      <c r="HF28" s="35"/>
      <c r="HG28" s="35"/>
      <c r="HH28" s="35"/>
      <c r="HI28" s="35"/>
      <c r="HJ28" s="35"/>
      <c r="HK28" s="35"/>
      <c r="HL28" s="35"/>
      <c r="HM28" s="35"/>
      <c r="HN28" s="35"/>
      <c r="HO28" s="35"/>
      <c r="HP28" s="35"/>
      <c r="HQ28" s="35"/>
      <c r="HR28" s="35"/>
      <c r="HS28" s="35"/>
      <c r="HT28" s="35"/>
      <c r="HU28" s="35"/>
      <c r="HV28" s="35"/>
      <c r="HW28" s="35"/>
      <c r="HX28" s="35"/>
      <c r="HY28" s="35"/>
      <c r="HZ28" s="35"/>
      <c r="IA28" s="35"/>
      <c r="IB28" s="35"/>
      <c r="IC28" s="35"/>
      <c r="ID28" s="35"/>
      <c r="IE28" s="35"/>
      <c r="IF28" s="35"/>
      <c r="IG28" s="35"/>
      <c r="IH28" s="35"/>
      <c r="II28" s="35"/>
      <c r="IJ28" s="35"/>
      <c r="IK28" s="35"/>
      <c r="IL28" s="35"/>
      <c r="IM28" s="35"/>
      <c r="IN28" s="35"/>
      <c r="IO28" s="35"/>
      <c r="IP28" s="35"/>
      <c r="IQ28" s="35"/>
      <c r="IR28" s="35"/>
      <c r="IS28" s="35"/>
      <c r="IT28" s="35"/>
      <c r="IU28" s="35"/>
      <c r="IV28" s="35"/>
    </row>
    <row r="29" spans="1:463" ht="15.75" customHeight="1">
      <c r="A29" s="1"/>
      <c r="B29" s="1"/>
      <c r="C29" s="1"/>
      <c r="D29" s="1"/>
      <c r="E29" s="1"/>
      <c r="F29" s="1"/>
      <c r="G29" s="1"/>
      <c r="H29" s="1"/>
      <c r="I29" s="1"/>
      <c r="J29" s="1"/>
      <c r="K29" s="1"/>
      <c r="L29" s="1"/>
      <c r="M29" s="1"/>
      <c r="N29" s="1"/>
      <c r="O29" s="1"/>
      <c r="P29" s="1"/>
      <c r="Q29" s="1"/>
      <c r="R29" s="1"/>
      <c r="S29" s="1"/>
      <c r="T29" s="1"/>
      <c r="U29" s="1"/>
      <c r="V29" s="1"/>
      <c r="W29" s="1"/>
      <c r="X29" s="1"/>
      <c r="Y29" s="1"/>
      <c r="Z29" s="1"/>
      <c r="AA29" s="1"/>
      <c r="AB29" s="1"/>
      <c r="AC29" s="1"/>
      <c r="AD29" s="1"/>
      <c r="AE29" s="1"/>
      <c r="AF29" s="1"/>
      <c r="AG29" s="1"/>
      <c r="AH29" s="1"/>
      <c r="AI29" s="1"/>
      <c r="AJ29" s="1"/>
      <c r="AK29" s="1"/>
      <c r="AL29" s="1"/>
      <c r="AM29" s="1"/>
      <c r="AN29" s="1"/>
      <c r="AO29" s="1"/>
      <c r="AP29" s="1"/>
      <c r="AQ29" s="1"/>
      <c r="AR29" s="1"/>
      <c r="AS29" s="1"/>
      <c r="AT29" s="1"/>
      <c r="AU29" s="1"/>
      <c r="AV29" s="1"/>
      <c r="AW29" s="1"/>
      <c r="AX29" s="1"/>
      <c r="AY29" s="1"/>
      <c r="AZ29" s="1"/>
      <c r="BA29" s="1"/>
      <c r="BB29" s="1"/>
      <c r="BC29" s="1"/>
      <c r="BD29" s="1"/>
      <c r="BE29" s="1"/>
      <c r="BF29" s="1"/>
      <c r="BG29" s="1"/>
      <c r="BH29" s="1"/>
      <c r="BI29" s="1"/>
      <c r="BJ29" s="1"/>
      <c r="BK29" s="1"/>
      <c r="BL29" s="1"/>
      <c r="BM29" s="1"/>
      <c r="BN29" s="1"/>
      <c r="BO29" s="1"/>
      <c r="BP29" s="1"/>
      <c r="BQ29" s="1"/>
      <c r="BR29" s="1"/>
      <c r="BS29" s="1"/>
      <c r="BT29" s="1"/>
      <c r="BU29" s="1"/>
      <c r="BV29" s="1"/>
      <c r="BW29" s="1"/>
      <c r="BX29" s="1"/>
      <c r="BY29" s="1"/>
      <c r="BZ29" s="1"/>
      <c r="CA29" s="1"/>
      <c r="CB29" s="1"/>
      <c r="CC29" s="1"/>
      <c r="CD29" s="1"/>
      <c r="CE29" s="1"/>
      <c r="CF29" s="1"/>
      <c r="CG29" s="1"/>
      <c r="CH29" s="1"/>
      <c r="CI29" s="1"/>
      <c r="CJ29" s="1"/>
      <c r="CK29" s="1"/>
      <c r="CL29" s="1"/>
      <c r="CM29" s="1"/>
      <c r="CN29" s="1"/>
      <c r="CO29" s="1"/>
      <c r="CP29" s="1"/>
      <c r="CQ29" s="1"/>
      <c r="CR29" s="1"/>
      <c r="CS29" s="1"/>
      <c r="CT29" s="1"/>
      <c r="CU29" s="1"/>
      <c r="CV29" s="1"/>
      <c r="CW29" s="1"/>
      <c r="CX29" s="1"/>
      <c r="CY29" s="1"/>
      <c r="CZ29" s="1"/>
      <c r="DA29" s="1"/>
      <c r="DB29" s="1"/>
      <c r="DC29" s="1"/>
      <c r="DD29" s="1"/>
      <c r="DE29" s="1"/>
      <c r="DF29" s="1"/>
      <c r="DG29" s="1"/>
      <c r="DH29" s="1"/>
      <c r="DI29" s="1"/>
      <c r="DJ29" s="1"/>
      <c r="DK29" s="1"/>
      <c r="DL29" s="1"/>
      <c r="DM29" s="1"/>
      <c r="DN29" s="1"/>
      <c r="DO29" s="1"/>
      <c r="DP29" s="1"/>
      <c r="DQ29" s="1"/>
      <c r="DR29" s="1"/>
      <c r="DS29" s="1"/>
      <c r="DT29" s="1"/>
      <c r="DU29" s="1"/>
      <c r="DV29" s="1"/>
      <c r="DW29" s="1"/>
      <c r="DX29" s="1"/>
      <c r="DY29" s="1"/>
      <c r="DZ29" s="1"/>
      <c r="EA29" s="1"/>
      <c r="EB29" s="1"/>
      <c r="EC29" s="1"/>
      <c r="ED29" s="1"/>
      <c r="EE29" s="1"/>
      <c r="EF29" s="1"/>
      <c r="EG29" s="1"/>
      <c r="EH29" s="1"/>
      <c r="EI29" s="1"/>
      <c r="EJ29" s="1"/>
      <c r="EK29" s="1"/>
      <c r="EL29" s="1"/>
      <c r="EM29" s="1"/>
      <c r="EN29" s="1"/>
      <c r="EO29" s="1"/>
      <c r="EP29" s="1"/>
      <c r="EQ29" s="1"/>
      <c r="ER29" s="1"/>
      <c r="ES29" s="1"/>
      <c r="ET29" s="1"/>
      <c r="EU29" s="1"/>
      <c r="EV29" s="1"/>
      <c r="EW29" s="1"/>
      <c r="EX29" s="1"/>
      <c r="EY29" s="1"/>
      <c r="EZ29" s="1"/>
      <c r="FA29" s="1"/>
      <c r="FB29" s="1"/>
      <c r="FC29" s="1"/>
      <c r="FD29" s="1"/>
      <c r="FE29" s="1"/>
      <c r="FF29" s="1"/>
      <c r="FG29" s="1"/>
      <c r="FH29" s="1"/>
      <c r="FI29" s="1"/>
      <c r="FJ29" s="1"/>
      <c r="FK29" s="1"/>
      <c r="FL29" s="1"/>
      <c r="FM29" s="1"/>
      <c r="FN29" s="1"/>
      <c r="FO29" s="1"/>
      <c r="FP29" s="1"/>
      <c r="FQ29" s="1"/>
      <c r="FR29" s="1"/>
      <c r="FS29" s="1"/>
      <c r="FT29" s="1"/>
      <c r="FU29" s="1"/>
      <c r="FV29" s="1"/>
      <c r="FW29" s="1"/>
      <c r="FX29" s="1"/>
      <c r="FY29" s="1"/>
      <c r="FZ29" s="1"/>
      <c r="GA29" s="1"/>
      <c r="GB29" s="1"/>
      <c r="GC29" s="1"/>
      <c r="GD29" s="1"/>
      <c r="GE29" s="1"/>
      <c r="GF29" s="1"/>
      <c r="GG29" s="1"/>
      <c r="GH29" s="1"/>
      <c r="GI29" s="1"/>
      <c r="GJ29" s="1"/>
      <c r="GK29" s="1"/>
      <c r="GL29" s="1"/>
      <c r="GM29" s="1"/>
      <c r="GN29" s="1"/>
      <c r="GO29" s="1"/>
      <c r="GP29" s="1"/>
      <c r="GQ29" s="1"/>
      <c r="GR29" s="1"/>
      <c r="GS29" s="1"/>
      <c r="GT29" s="1"/>
      <c r="GU29" s="1"/>
      <c r="GV29" s="1"/>
      <c r="GW29" s="1"/>
      <c r="GX29" s="1"/>
      <c r="GY29" s="1"/>
      <c r="GZ29" s="1"/>
      <c r="HA29" s="1"/>
      <c r="HB29" s="1"/>
      <c r="HC29" s="1"/>
      <c r="HD29" s="1"/>
      <c r="HE29" s="1"/>
      <c r="HF29" s="1"/>
      <c r="HG29" s="1"/>
      <c r="HH29" s="1"/>
      <c r="HI29" s="1"/>
      <c r="HJ29" s="1"/>
      <c r="HK29" s="1"/>
      <c r="HL29" s="1"/>
      <c r="HM29" s="1"/>
      <c r="HN29" s="1"/>
      <c r="HO29" s="1"/>
      <c r="HP29" s="1"/>
      <c r="HQ29" s="1"/>
      <c r="HR29" s="1"/>
      <c r="HS29" s="1"/>
      <c r="HT29" s="1"/>
      <c r="HU29" s="1"/>
      <c r="HV29" s="1"/>
      <c r="HW29" s="1"/>
      <c r="HX29" s="1"/>
      <c r="HY29" s="1"/>
      <c r="HZ29" s="1"/>
      <c r="IA29" s="1"/>
      <c r="IB29" s="1"/>
      <c r="IC29" s="1"/>
      <c r="ID29" s="1"/>
      <c r="IE29" s="1"/>
      <c r="IF29" s="1"/>
      <c r="IG29" s="1"/>
      <c r="IH29" s="1"/>
      <c r="II29" s="1"/>
      <c r="IJ29" s="1"/>
      <c r="IK29" s="1"/>
      <c r="IL29" s="1"/>
      <c r="IM29" s="1"/>
      <c r="IN29" s="1"/>
      <c r="IO29" s="1"/>
      <c r="IP29" s="1"/>
      <c r="IQ29" s="1"/>
      <c r="IR29" s="1"/>
      <c r="IS29" s="1"/>
      <c r="IT29" s="1"/>
      <c r="IU29" s="1"/>
      <c r="IV29" s="1"/>
    </row>
    <row r="30" spans="1:463" ht="15.75" customHeight="1">
      <c r="A30" s="21"/>
      <c r="B30" s="2" t="s">
        <v>14</v>
      </c>
      <c r="C30" s="2" t="s">
        <v>15</v>
      </c>
      <c r="D30" s="2" t="s">
        <v>16</v>
      </c>
      <c r="E30" s="2" t="s">
        <v>17</v>
      </c>
      <c r="F30" s="2" t="s">
        <v>18</v>
      </c>
      <c r="G30" s="2" t="s">
        <v>19</v>
      </c>
      <c r="H30" s="2" t="s">
        <v>20</v>
      </c>
      <c r="I30" s="2" t="s">
        <v>14</v>
      </c>
      <c r="J30" s="2" t="s">
        <v>15</v>
      </c>
      <c r="K30" s="2" t="s">
        <v>16</v>
      </c>
      <c r="L30" s="2" t="s">
        <v>17</v>
      </c>
      <c r="M30" s="2" t="s">
        <v>18</v>
      </c>
      <c r="N30" s="2" t="s">
        <v>19</v>
      </c>
      <c r="O30" s="2" t="s">
        <v>20</v>
      </c>
      <c r="P30" s="2" t="s">
        <v>14</v>
      </c>
      <c r="Q30" s="2" t="s">
        <v>15</v>
      </c>
      <c r="R30" s="2" t="s">
        <v>16</v>
      </c>
      <c r="S30" s="2" t="s">
        <v>17</v>
      </c>
      <c r="T30" s="2" t="s">
        <v>18</v>
      </c>
      <c r="U30" s="2" t="s">
        <v>19</v>
      </c>
      <c r="V30" s="2" t="s">
        <v>20</v>
      </c>
      <c r="W30" s="2" t="s">
        <v>14</v>
      </c>
      <c r="X30" s="2" t="s">
        <v>15</v>
      </c>
      <c r="Y30" s="2" t="s">
        <v>16</v>
      </c>
      <c r="Z30" s="2" t="s">
        <v>17</v>
      </c>
      <c r="AA30" s="2" t="s">
        <v>18</v>
      </c>
      <c r="AB30" s="2" t="s">
        <v>19</v>
      </c>
      <c r="AC30" s="2" t="s">
        <v>20</v>
      </c>
      <c r="AD30" s="2" t="s">
        <v>14</v>
      </c>
      <c r="AE30" s="2" t="s">
        <v>15</v>
      </c>
      <c r="AF30" s="2" t="s">
        <v>16</v>
      </c>
      <c r="AG30" s="2" t="s">
        <v>17</v>
      </c>
      <c r="AH30" s="2" t="s">
        <v>18</v>
      </c>
      <c r="AI30" s="2" t="s">
        <v>19</v>
      </c>
      <c r="AJ30" s="2" t="s">
        <v>20</v>
      </c>
      <c r="AK30" s="2" t="s">
        <v>14</v>
      </c>
      <c r="AL30" s="2" t="s">
        <v>15</v>
      </c>
      <c r="AM30" s="2" t="s">
        <v>16</v>
      </c>
      <c r="AN30" s="2" t="s">
        <v>17</v>
      </c>
      <c r="AO30" s="2" t="s">
        <v>18</v>
      </c>
      <c r="AP30" s="2" t="s">
        <v>19</v>
      </c>
      <c r="AQ30" s="2" t="s">
        <v>20</v>
      </c>
      <c r="AR30" s="2" t="s">
        <v>14</v>
      </c>
      <c r="AS30" s="2" t="s">
        <v>15</v>
      </c>
      <c r="AT30" s="2" t="s">
        <v>16</v>
      </c>
      <c r="AU30" s="2" t="s">
        <v>17</v>
      </c>
      <c r="AV30" s="2" t="s">
        <v>18</v>
      </c>
      <c r="AW30" s="2" t="s">
        <v>19</v>
      </c>
      <c r="AX30" s="2" t="s">
        <v>20</v>
      </c>
      <c r="AY30" s="2" t="s">
        <v>14</v>
      </c>
      <c r="AZ30" s="2" t="s">
        <v>15</v>
      </c>
      <c r="BA30" s="2" t="s">
        <v>16</v>
      </c>
      <c r="BB30" s="2" t="s">
        <v>17</v>
      </c>
      <c r="BC30" s="2" t="s">
        <v>18</v>
      </c>
      <c r="BD30" s="2" t="s">
        <v>19</v>
      </c>
      <c r="BE30" s="2" t="s">
        <v>20</v>
      </c>
      <c r="BF30" s="2" t="s">
        <v>14</v>
      </c>
      <c r="BG30" s="2" t="s">
        <v>15</v>
      </c>
      <c r="BH30" s="2" t="s">
        <v>16</v>
      </c>
      <c r="BI30" s="2" t="s">
        <v>17</v>
      </c>
      <c r="BJ30" s="2" t="s">
        <v>18</v>
      </c>
      <c r="BK30" s="2" t="s">
        <v>19</v>
      </c>
      <c r="BL30" s="2" t="s">
        <v>20</v>
      </c>
      <c r="BM30" s="2" t="s">
        <v>14</v>
      </c>
      <c r="BN30" s="2" t="s">
        <v>15</v>
      </c>
      <c r="BO30" s="2" t="s">
        <v>16</v>
      </c>
      <c r="BP30" s="2" t="s">
        <v>17</v>
      </c>
      <c r="BQ30" s="2" t="s">
        <v>18</v>
      </c>
      <c r="BR30" s="2" t="s">
        <v>19</v>
      </c>
      <c r="BS30" s="2" t="s">
        <v>20</v>
      </c>
      <c r="BT30" s="2" t="s">
        <v>14</v>
      </c>
      <c r="BU30" s="2" t="s">
        <v>15</v>
      </c>
      <c r="BV30" s="2" t="s">
        <v>16</v>
      </c>
      <c r="BW30" s="2" t="s">
        <v>17</v>
      </c>
      <c r="BX30" s="2" t="s">
        <v>18</v>
      </c>
      <c r="BY30" s="2" t="s">
        <v>19</v>
      </c>
      <c r="BZ30" s="2" t="s">
        <v>20</v>
      </c>
      <c r="CA30" s="2" t="s">
        <v>14</v>
      </c>
      <c r="CB30" s="2" t="s">
        <v>15</v>
      </c>
      <c r="CC30" s="2" t="s">
        <v>16</v>
      </c>
      <c r="CD30" s="2" t="s">
        <v>17</v>
      </c>
      <c r="CE30" s="2" t="s">
        <v>18</v>
      </c>
      <c r="CF30" s="2" t="s">
        <v>19</v>
      </c>
      <c r="CG30" s="2" t="s">
        <v>20</v>
      </c>
      <c r="CH30" s="2" t="s">
        <v>14</v>
      </c>
      <c r="CI30" s="2" t="s">
        <v>15</v>
      </c>
      <c r="CJ30" s="2" t="s">
        <v>16</v>
      </c>
      <c r="CK30" s="2" t="s">
        <v>17</v>
      </c>
      <c r="CL30" s="2" t="s">
        <v>18</v>
      </c>
      <c r="CM30" s="2" t="s">
        <v>19</v>
      </c>
      <c r="CN30" s="2" t="s">
        <v>20</v>
      </c>
      <c r="CO30" s="2" t="s">
        <v>14</v>
      </c>
      <c r="CP30" s="2" t="s">
        <v>15</v>
      </c>
      <c r="CQ30" s="2" t="s">
        <v>16</v>
      </c>
      <c r="CR30" s="2" t="s">
        <v>17</v>
      </c>
      <c r="CS30" s="2" t="s">
        <v>18</v>
      </c>
      <c r="CT30" s="2" t="s">
        <v>19</v>
      </c>
      <c r="CU30" s="2" t="s">
        <v>20</v>
      </c>
      <c r="CV30" s="2" t="s">
        <v>14</v>
      </c>
      <c r="CW30" s="2" t="s">
        <v>15</v>
      </c>
      <c r="CX30" s="2" t="s">
        <v>16</v>
      </c>
      <c r="CY30" s="2" t="s">
        <v>17</v>
      </c>
      <c r="CZ30" s="2" t="s">
        <v>18</v>
      </c>
      <c r="DA30" s="2" t="s">
        <v>19</v>
      </c>
      <c r="DB30" s="2" t="s">
        <v>20</v>
      </c>
      <c r="DC30" s="2" t="s">
        <v>14</v>
      </c>
      <c r="DD30" s="2" t="s">
        <v>15</v>
      </c>
      <c r="DE30" s="2" t="s">
        <v>16</v>
      </c>
      <c r="DF30" s="2" t="s">
        <v>17</v>
      </c>
      <c r="DG30" s="2" t="s">
        <v>18</v>
      </c>
      <c r="DH30" s="2" t="s">
        <v>19</v>
      </c>
      <c r="DI30" s="2" t="s">
        <v>20</v>
      </c>
      <c r="DJ30" s="2" t="s">
        <v>14</v>
      </c>
      <c r="DK30" s="2" t="s">
        <v>15</v>
      </c>
      <c r="DL30" s="2" t="s">
        <v>16</v>
      </c>
      <c r="DM30" s="2" t="s">
        <v>17</v>
      </c>
      <c r="DN30" s="2" t="s">
        <v>18</v>
      </c>
      <c r="DO30" s="2" t="s">
        <v>19</v>
      </c>
      <c r="DP30" s="2" t="s">
        <v>20</v>
      </c>
      <c r="DQ30" s="2" t="s">
        <v>14</v>
      </c>
      <c r="DR30" s="2" t="s">
        <v>15</v>
      </c>
      <c r="DS30" s="2" t="s">
        <v>16</v>
      </c>
      <c r="DT30" s="2" t="s">
        <v>17</v>
      </c>
      <c r="DU30" s="2" t="s">
        <v>18</v>
      </c>
      <c r="DV30" s="2" t="s">
        <v>19</v>
      </c>
      <c r="DW30" s="2" t="s">
        <v>20</v>
      </c>
      <c r="DX30" s="2" t="s">
        <v>14</v>
      </c>
      <c r="DY30" s="2" t="s">
        <v>15</v>
      </c>
      <c r="DZ30" s="2" t="s">
        <v>16</v>
      </c>
      <c r="EA30" s="2" t="s">
        <v>17</v>
      </c>
      <c r="EB30" s="2" t="s">
        <v>18</v>
      </c>
      <c r="EC30" s="2" t="s">
        <v>19</v>
      </c>
      <c r="ED30" s="2" t="s">
        <v>20</v>
      </c>
      <c r="EE30" s="2" t="s">
        <v>14</v>
      </c>
      <c r="EF30" s="2" t="s">
        <v>15</v>
      </c>
      <c r="EG30" s="2" t="s">
        <v>16</v>
      </c>
      <c r="EH30" s="2" t="s">
        <v>17</v>
      </c>
      <c r="EI30" s="2" t="s">
        <v>18</v>
      </c>
      <c r="EJ30" s="2" t="s">
        <v>19</v>
      </c>
      <c r="EK30" s="2" t="s">
        <v>20</v>
      </c>
      <c r="EL30" s="2" t="s">
        <v>14</v>
      </c>
      <c r="EM30" s="2" t="s">
        <v>15</v>
      </c>
      <c r="EN30" s="2" t="s">
        <v>16</v>
      </c>
      <c r="EO30" s="2" t="s">
        <v>17</v>
      </c>
      <c r="EP30" s="2" t="s">
        <v>18</v>
      </c>
      <c r="EQ30" s="2" t="s">
        <v>19</v>
      </c>
      <c r="ER30" s="2" t="s">
        <v>20</v>
      </c>
      <c r="ES30" s="2" t="s">
        <v>14</v>
      </c>
      <c r="ET30" s="2" t="s">
        <v>15</v>
      </c>
      <c r="EU30" s="2" t="s">
        <v>16</v>
      </c>
      <c r="EV30" s="2" t="s">
        <v>17</v>
      </c>
      <c r="EW30" s="2" t="s">
        <v>18</v>
      </c>
      <c r="EX30" s="2" t="s">
        <v>19</v>
      </c>
      <c r="EY30" s="2" t="s">
        <v>20</v>
      </c>
      <c r="EZ30" s="2" t="s">
        <v>14</v>
      </c>
      <c r="FA30" s="2" t="s">
        <v>15</v>
      </c>
      <c r="FB30" s="2" t="s">
        <v>16</v>
      </c>
      <c r="FC30" s="2" t="s">
        <v>17</v>
      </c>
      <c r="FD30" s="2" t="s">
        <v>18</v>
      </c>
      <c r="FE30" s="2" t="s">
        <v>19</v>
      </c>
      <c r="FF30" s="2" t="s">
        <v>20</v>
      </c>
      <c r="FG30" s="2" t="s">
        <v>14</v>
      </c>
      <c r="FH30" s="2" t="s">
        <v>15</v>
      </c>
      <c r="FI30" s="2" t="s">
        <v>16</v>
      </c>
      <c r="FJ30" s="2" t="s">
        <v>17</v>
      </c>
      <c r="FK30" s="2" t="s">
        <v>18</v>
      </c>
      <c r="FL30" s="2" t="s">
        <v>19</v>
      </c>
      <c r="FM30" s="2" t="s">
        <v>20</v>
      </c>
      <c r="FN30" s="2" t="s">
        <v>14</v>
      </c>
      <c r="FO30" s="2" t="s">
        <v>15</v>
      </c>
      <c r="FP30" s="2" t="s">
        <v>16</v>
      </c>
      <c r="FQ30" s="2" t="s">
        <v>17</v>
      </c>
      <c r="FR30" s="2" t="s">
        <v>18</v>
      </c>
      <c r="FS30" s="2" t="s">
        <v>19</v>
      </c>
      <c r="FT30" s="2" t="s">
        <v>20</v>
      </c>
      <c r="FU30" s="2" t="s">
        <v>14</v>
      </c>
      <c r="FV30" s="2" t="s">
        <v>15</v>
      </c>
      <c r="FW30" s="2" t="s">
        <v>16</v>
      </c>
      <c r="FX30" s="2" t="s">
        <v>17</v>
      </c>
      <c r="FY30" s="2" t="s">
        <v>18</v>
      </c>
      <c r="FZ30" s="2" t="s">
        <v>19</v>
      </c>
      <c r="GA30" s="2" t="s">
        <v>20</v>
      </c>
      <c r="GB30" s="2" t="s">
        <v>14</v>
      </c>
      <c r="GC30" s="2" t="s">
        <v>15</v>
      </c>
      <c r="GD30" s="2" t="s">
        <v>16</v>
      </c>
      <c r="GE30" s="2" t="s">
        <v>17</v>
      </c>
      <c r="GF30" s="2" t="s">
        <v>18</v>
      </c>
      <c r="GG30" s="2" t="s">
        <v>19</v>
      </c>
      <c r="GH30" s="2" t="s">
        <v>20</v>
      </c>
      <c r="GI30" s="2" t="s">
        <v>14</v>
      </c>
      <c r="GJ30" s="2" t="s">
        <v>15</v>
      </c>
      <c r="GK30" s="2" t="s">
        <v>16</v>
      </c>
      <c r="GL30" s="2" t="s">
        <v>17</v>
      </c>
      <c r="GM30" s="2" t="s">
        <v>18</v>
      </c>
      <c r="GN30" s="2" t="s">
        <v>19</v>
      </c>
      <c r="GO30" s="2" t="s">
        <v>20</v>
      </c>
      <c r="GP30" s="2" t="s">
        <v>14</v>
      </c>
      <c r="GQ30" s="2" t="s">
        <v>15</v>
      </c>
      <c r="GR30" s="2" t="s">
        <v>16</v>
      </c>
      <c r="GS30" s="2" t="s">
        <v>17</v>
      </c>
      <c r="GT30" s="2" t="s">
        <v>18</v>
      </c>
      <c r="GU30" s="2" t="s">
        <v>19</v>
      </c>
      <c r="GV30" s="2" t="s">
        <v>20</v>
      </c>
      <c r="GW30" s="2" t="s">
        <v>14</v>
      </c>
      <c r="GX30" s="2" t="s">
        <v>15</v>
      </c>
      <c r="GY30" s="2" t="s">
        <v>16</v>
      </c>
      <c r="GZ30" s="2" t="s">
        <v>17</v>
      </c>
      <c r="HA30" s="2" t="s">
        <v>18</v>
      </c>
      <c r="HB30" s="2" t="s">
        <v>19</v>
      </c>
      <c r="HC30" s="2" t="s">
        <v>20</v>
      </c>
      <c r="HD30" s="2" t="s">
        <v>14</v>
      </c>
      <c r="HE30" s="2" t="s">
        <v>15</v>
      </c>
      <c r="HF30" s="2" t="s">
        <v>16</v>
      </c>
      <c r="HG30" s="2" t="s">
        <v>17</v>
      </c>
      <c r="HH30" s="2" t="s">
        <v>18</v>
      </c>
      <c r="HI30" s="2" t="s">
        <v>19</v>
      </c>
      <c r="HJ30" s="2" t="s">
        <v>20</v>
      </c>
      <c r="HK30" s="2" t="s">
        <v>14</v>
      </c>
      <c r="HL30" s="2" t="s">
        <v>15</v>
      </c>
      <c r="HM30" s="2" t="s">
        <v>16</v>
      </c>
      <c r="HN30" s="2" t="s">
        <v>17</v>
      </c>
      <c r="HO30" s="2" t="s">
        <v>18</v>
      </c>
      <c r="HP30" s="2" t="s">
        <v>19</v>
      </c>
      <c r="HQ30" s="2" t="s">
        <v>20</v>
      </c>
      <c r="HR30" s="2" t="s">
        <v>14</v>
      </c>
      <c r="HS30" s="2" t="s">
        <v>15</v>
      </c>
      <c r="HT30" s="2" t="s">
        <v>16</v>
      </c>
      <c r="HU30" s="2" t="s">
        <v>17</v>
      </c>
      <c r="HV30" s="2" t="s">
        <v>18</v>
      </c>
      <c r="HW30" s="2" t="s">
        <v>19</v>
      </c>
      <c r="HX30" s="2" t="s">
        <v>20</v>
      </c>
      <c r="HY30" s="2" t="s">
        <v>14</v>
      </c>
      <c r="HZ30" s="2" t="s">
        <v>15</v>
      </c>
      <c r="IA30" s="2" t="s">
        <v>16</v>
      </c>
      <c r="IB30" s="2" t="s">
        <v>17</v>
      </c>
      <c r="IC30" s="2" t="s">
        <v>18</v>
      </c>
      <c r="ID30" s="2" t="s">
        <v>19</v>
      </c>
      <c r="IE30" s="2" t="s">
        <v>20</v>
      </c>
      <c r="IF30" s="2" t="s">
        <v>14</v>
      </c>
      <c r="IG30" s="2" t="s">
        <v>15</v>
      </c>
      <c r="IH30" s="2" t="s">
        <v>16</v>
      </c>
      <c r="II30" s="2" t="s">
        <v>17</v>
      </c>
      <c r="IJ30" s="2" t="s">
        <v>18</v>
      </c>
      <c r="IK30" s="2" t="s">
        <v>19</v>
      </c>
      <c r="IL30" s="2" t="s">
        <v>20</v>
      </c>
      <c r="IM30" s="2" t="s">
        <v>14</v>
      </c>
      <c r="IN30" s="2" t="s">
        <v>15</v>
      </c>
      <c r="IO30" s="2" t="s">
        <v>16</v>
      </c>
      <c r="IP30" s="2" t="s">
        <v>17</v>
      </c>
      <c r="IQ30" s="2" t="s">
        <v>18</v>
      </c>
      <c r="IR30" s="2" t="s">
        <v>19</v>
      </c>
      <c r="IS30" s="2" t="s">
        <v>20</v>
      </c>
      <c r="IT30" s="2" t="s">
        <v>14</v>
      </c>
      <c r="IU30" s="2" t="s">
        <v>15</v>
      </c>
      <c r="IV30" s="2" t="s">
        <v>16</v>
      </c>
      <c r="IW30" s="2" t="s">
        <v>17</v>
      </c>
      <c r="IX30" s="2" t="s">
        <v>18</v>
      </c>
      <c r="IY30" s="2" t="s">
        <v>19</v>
      </c>
      <c r="IZ30" s="2" t="s">
        <v>20</v>
      </c>
      <c r="JA30" s="2" t="s">
        <v>14</v>
      </c>
      <c r="JB30" s="2" t="s">
        <v>15</v>
      </c>
      <c r="JC30" s="2" t="s">
        <v>16</v>
      </c>
      <c r="JD30" s="2" t="s">
        <v>17</v>
      </c>
      <c r="JE30" s="2" t="s">
        <v>18</v>
      </c>
      <c r="JF30" s="2" t="s">
        <v>19</v>
      </c>
      <c r="JG30" s="2" t="s">
        <v>20</v>
      </c>
      <c r="JH30" s="2" t="s">
        <v>14</v>
      </c>
      <c r="JI30" s="2" t="s">
        <v>15</v>
      </c>
      <c r="JJ30" s="2" t="s">
        <v>16</v>
      </c>
      <c r="JK30" s="2" t="s">
        <v>17</v>
      </c>
      <c r="JL30" s="2" t="s">
        <v>18</v>
      </c>
      <c r="JM30" s="2" t="s">
        <v>19</v>
      </c>
      <c r="JN30" s="2" t="s">
        <v>20</v>
      </c>
      <c r="JO30" s="2" t="s">
        <v>14</v>
      </c>
      <c r="JP30" s="2" t="s">
        <v>15</v>
      </c>
      <c r="JQ30" s="2" t="s">
        <v>16</v>
      </c>
      <c r="JR30" s="2" t="s">
        <v>17</v>
      </c>
      <c r="JS30" s="2" t="s">
        <v>18</v>
      </c>
      <c r="JT30" s="2" t="s">
        <v>19</v>
      </c>
      <c r="JU30" s="2" t="s">
        <v>20</v>
      </c>
      <c r="JV30" s="2" t="s">
        <v>14</v>
      </c>
      <c r="JW30" s="2" t="s">
        <v>15</v>
      </c>
      <c r="JX30" s="2" t="s">
        <v>16</v>
      </c>
      <c r="JY30" s="2" t="s">
        <v>17</v>
      </c>
      <c r="JZ30" s="2" t="s">
        <v>18</v>
      </c>
      <c r="KA30" s="2" t="s">
        <v>19</v>
      </c>
      <c r="KB30" s="2" t="s">
        <v>20</v>
      </c>
      <c r="KC30" s="2" t="s">
        <v>14</v>
      </c>
      <c r="KD30" s="2" t="s">
        <v>15</v>
      </c>
      <c r="KE30" s="2" t="s">
        <v>16</v>
      </c>
      <c r="KF30" s="2" t="s">
        <v>17</v>
      </c>
      <c r="KG30" s="2" t="s">
        <v>18</v>
      </c>
      <c r="KH30" s="2" t="s">
        <v>19</v>
      </c>
      <c r="KI30" s="2" t="s">
        <v>20</v>
      </c>
      <c r="KJ30" s="2" t="s">
        <v>14</v>
      </c>
      <c r="KK30" s="2" t="s">
        <v>15</v>
      </c>
      <c r="KL30" s="2" t="s">
        <v>16</v>
      </c>
      <c r="KM30" s="2" t="s">
        <v>17</v>
      </c>
      <c r="KN30" s="2" t="s">
        <v>18</v>
      </c>
      <c r="KO30" s="2" t="s">
        <v>19</v>
      </c>
      <c r="KP30" s="2" t="s">
        <v>20</v>
      </c>
      <c r="KQ30" s="2" t="s">
        <v>14</v>
      </c>
      <c r="KR30" s="2" t="s">
        <v>15</v>
      </c>
      <c r="KS30" s="2" t="s">
        <v>16</v>
      </c>
      <c r="KT30" s="2" t="s">
        <v>17</v>
      </c>
      <c r="KU30" s="2" t="s">
        <v>18</v>
      </c>
      <c r="KV30" s="2" t="s">
        <v>19</v>
      </c>
      <c r="KW30" s="2" t="s">
        <v>20</v>
      </c>
      <c r="KX30" s="2" t="s">
        <v>14</v>
      </c>
      <c r="KY30" s="2" t="s">
        <v>15</v>
      </c>
      <c r="KZ30" s="2" t="s">
        <v>16</v>
      </c>
      <c r="LA30" s="2" t="s">
        <v>17</v>
      </c>
      <c r="LB30" s="2" t="s">
        <v>18</v>
      </c>
      <c r="LC30" s="2" t="s">
        <v>19</v>
      </c>
      <c r="LD30" s="2" t="s">
        <v>20</v>
      </c>
      <c r="LE30" s="2" t="s">
        <v>14</v>
      </c>
      <c r="LF30" s="2" t="s">
        <v>15</v>
      </c>
      <c r="LG30" s="2" t="s">
        <v>16</v>
      </c>
      <c r="LH30" s="2" t="s">
        <v>17</v>
      </c>
      <c r="LI30" s="2" t="s">
        <v>18</v>
      </c>
      <c r="LJ30" s="2" t="s">
        <v>19</v>
      </c>
      <c r="LK30" s="2" t="s">
        <v>20</v>
      </c>
      <c r="LL30" s="2" t="s">
        <v>14</v>
      </c>
      <c r="LM30" s="2" t="s">
        <v>15</v>
      </c>
      <c r="LN30" s="2" t="s">
        <v>16</v>
      </c>
      <c r="LO30" s="2" t="s">
        <v>17</v>
      </c>
      <c r="LP30" s="2" t="s">
        <v>18</v>
      </c>
      <c r="LQ30" s="2" t="s">
        <v>19</v>
      </c>
      <c r="LR30" s="2" t="s">
        <v>20</v>
      </c>
      <c r="LS30" s="2" t="s">
        <v>14</v>
      </c>
      <c r="LT30" s="2" t="s">
        <v>15</v>
      </c>
      <c r="LU30" s="2" t="s">
        <v>16</v>
      </c>
      <c r="LV30" s="2" t="s">
        <v>17</v>
      </c>
      <c r="LW30" s="2" t="s">
        <v>18</v>
      </c>
      <c r="LX30" s="2" t="s">
        <v>19</v>
      </c>
      <c r="LY30" s="2" t="s">
        <v>20</v>
      </c>
      <c r="LZ30" s="2" t="s">
        <v>14</v>
      </c>
      <c r="MA30" s="2" t="s">
        <v>15</v>
      </c>
      <c r="MB30" s="2" t="s">
        <v>16</v>
      </c>
      <c r="MC30" s="2" t="s">
        <v>17</v>
      </c>
      <c r="MD30" s="2" t="s">
        <v>18</v>
      </c>
      <c r="ME30" s="2" t="s">
        <v>19</v>
      </c>
      <c r="MF30" s="2" t="s">
        <v>20</v>
      </c>
      <c r="MG30" s="2" t="s">
        <v>14</v>
      </c>
      <c r="MH30" s="2" t="s">
        <v>15</v>
      </c>
      <c r="MI30" s="2" t="s">
        <v>16</v>
      </c>
      <c r="MJ30" s="2" t="s">
        <v>17</v>
      </c>
      <c r="MK30" s="2" t="s">
        <v>18</v>
      </c>
      <c r="ML30" s="2" t="s">
        <v>19</v>
      </c>
      <c r="MM30" s="2" t="s">
        <v>20</v>
      </c>
      <c r="MN30" s="2" t="s">
        <v>14</v>
      </c>
      <c r="MO30" s="2" t="s">
        <v>15</v>
      </c>
      <c r="MP30" s="2" t="s">
        <v>16</v>
      </c>
      <c r="MQ30" s="2" t="s">
        <v>17</v>
      </c>
      <c r="MR30" s="2" t="s">
        <v>18</v>
      </c>
      <c r="MS30" s="2" t="s">
        <v>19</v>
      </c>
      <c r="MT30" s="2" t="s">
        <v>20</v>
      </c>
      <c r="MU30" s="2" t="s">
        <v>14</v>
      </c>
      <c r="MV30" s="2" t="s">
        <v>15</v>
      </c>
      <c r="MW30" s="2" t="s">
        <v>16</v>
      </c>
      <c r="MX30" s="2" t="s">
        <v>17</v>
      </c>
      <c r="MY30" s="2" t="s">
        <v>18</v>
      </c>
      <c r="MZ30" s="2" t="s">
        <v>19</v>
      </c>
      <c r="NA30" s="2" t="s">
        <v>20</v>
      </c>
      <c r="NB30" s="2" t="s">
        <v>14</v>
      </c>
      <c r="NC30" s="2" t="s">
        <v>15</v>
      </c>
      <c r="ND30" s="2" t="s">
        <v>16</v>
      </c>
      <c r="NE30" s="2" t="s">
        <v>17</v>
      </c>
      <c r="NF30" s="2" t="s">
        <v>18</v>
      </c>
      <c r="NG30" s="2" t="s">
        <v>19</v>
      </c>
      <c r="NH30" s="2" t="s">
        <v>20</v>
      </c>
      <c r="NI30" s="2" t="s">
        <v>14</v>
      </c>
      <c r="NJ30" s="2" t="s">
        <v>15</v>
      </c>
      <c r="NK30" s="2" t="s">
        <v>16</v>
      </c>
      <c r="NL30" s="2" t="s">
        <v>17</v>
      </c>
      <c r="NM30" s="2" t="s">
        <v>18</v>
      </c>
      <c r="NN30" s="2" t="s">
        <v>19</v>
      </c>
      <c r="NO30" s="2" t="s">
        <v>20</v>
      </c>
      <c r="NP30" s="2" t="s">
        <v>14</v>
      </c>
      <c r="NQ30" s="2" t="s">
        <v>15</v>
      </c>
      <c r="NR30" s="2" t="s">
        <v>16</v>
      </c>
      <c r="NS30" s="2" t="s">
        <v>17</v>
      </c>
      <c r="NT30" s="2" t="s">
        <v>18</v>
      </c>
      <c r="NU30" s="2" t="s">
        <v>19</v>
      </c>
      <c r="NV30" s="2" t="s">
        <v>20</v>
      </c>
      <c r="NW30" s="2" t="s">
        <v>14</v>
      </c>
      <c r="NX30" s="2" t="s">
        <v>15</v>
      </c>
      <c r="NY30" s="2" t="s">
        <v>16</v>
      </c>
      <c r="NZ30" s="2" t="s">
        <v>17</v>
      </c>
      <c r="OA30" s="2" t="s">
        <v>18</v>
      </c>
      <c r="OB30" s="2" t="s">
        <v>19</v>
      </c>
      <c r="OC30" s="2" t="s">
        <v>20</v>
      </c>
      <c r="OD30" s="2" t="s">
        <v>14</v>
      </c>
      <c r="OE30" s="2" t="s">
        <v>15</v>
      </c>
      <c r="OF30" s="2" t="s">
        <v>16</v>
      </c>
      <c r="OG30" s="2" t="s">
        <v>17</v>
      </c>
      <c r="OH30" s="2" t="s">
        <v>18</v>
      </c>
      <c r="OI30" s="2" t="s">
        <v>19</v>
      </c>
      <c r="OJ30" s="2" t="s">
        <v>20</v>
      </c>
      <c r="OK30" s="2" t="s">
        <v>14</v>
      </c>
      <c r="OL30" s="2" t="s">
        <v>15</v>
      </c>
      <c r="OM30" s="2" t="s">
        <v>16</v>
      </c>
      <c r="ON30" s="2" t="s">
        <v>17</v>
      </c>
      <c r="OO30" s="2" t="s">
        <v>18</v>
      </c>
      <c r="OP30" s="2" t="s">
        <v>19</v>
      </c>
      <c r="OQ30" s="2" t="s">
        <v>20</v>
      </c>
      <c r="OR30" s="2" t="s">
        <v>14</v>
      </c>
      <c r="OS30" s="2" t="s">
        <v>15</v>
      </c>
      <c r="OT30" s="2" t="s">
        <v>16</v>
      </c>
      <c r="OU30" s="2" t="s">
        <v>17</v>
      </c>
      <c r="OV30" s="2" t="s">
        <v>18</v>
      </c>
      <c r="OW30" s="2" t="s">
        <v>19</v>
      </c>
      <c r="OX30" s="2" t="s">
        <v>20</v>
      </c>
      <c r="OY30" s="2" t="s">
        <v>14</v>
      </c>
      <c r="OZ30" s="2" t="s">
        <v>15</v>
      </c>
      <c r="PA30" s="2" t="s">
        <v>16</v>
      </c>
      <c r="PB30" s="2" t="s">
        <v>17</v>
      </c>
      <c r="PC30" s="2" t="s">
        <v>18</v>
      </c>
      <c r="PD30" s="2" t="s">
        <v>19</v>
      </c>
      <c r="PE30" s="2" t="s">
        <v>20</v>
      </c>
      <c r="PF30" s="2" t="s">
        <v>14</v>
      </c>
      <c r="PG30" s="2" t="s">
        <v>15</v>
      </c>
      <c r="PH30" s="2" t="s">
        <v>16</v>
      </c>
      <c r="PI30" s="2" t="s">
        <v>17</v>
      </c>
      <c r="PJ30" s="2" t="s">
        <v>18</v>
      </c>
      <c r="PK30" s="2" t="s">
        <v>19</v>
      </c>
      <c r="PL30" s="2" t="s">
        <v>20</v>
      </c>
      <c r="PM30" s="2" t="s">
        <v>14</v>
      </c>
      <c r="PN30" s="2" t="s">
        <v>15</v>
      </c>
      <c r="PO30" s="2" t="s">
        <v>16</v>
      </c>
      <c r="PP30" s="2" t="s">
        <v>17</v>
      </c>
      <c r="PQ30" s="2" t="s">
        <v>18</v>
      </c>
      <c r="PR30" s="2" t="s">
        <v>19</v>
      </c>
      <c r="PS30" s="2" t="s">
        <v>20</v>
      </c>
      <c r="PT30" s="2" t="s">
        <v>14</v>
      </c>
      <c r="PU30" s="2" t="s">
        <v>15</v>
      </c>
      <c r="PV30" s="2" t="s">
        <v>16</v>
      </c>
      <c r="PW30" s="2" t="s">
        <v>17</v>
      </c>
      <c r="PX30" s="2" t="s">
        <v>18</v>
      </c>
      <c r="PY30" s="2" t="s">
        <v>19</v>
      </c>
      <c r="PZ30" s="2" t="s">
        <v>20</v>
      </c>
      <c r="QA30" s="2" t="s">
        <v>14</v>
      </c>
      <c r="QB30" s="2" t="s">
        <v>15</v>
      </c>
      <c r="QC30" s="2" t="s">
        <v>16</v>
      </c>
      <c r="QD30" s="2" t="s">
        <v>17</v>
      </c>
      <c r="QE30" s="2" t="s">
        <v>18</v>
      </c>
      <c r="QF30" s="2" t="s">
        <v>19</v>
      </c>
      <c r="QG30" s="2" t="s">
        <v>20</v>
      </c>
      <c r="QH30" s="2" t="s">
        <v>14</v>
      </c>
      <c r="QI30" s="2" t="s">
        <v>15</v>
      </c>
      <c r="QJ30" s="2" t="s">
        <v>16</v>
      </c>
      <c r="QK30" s="2" t="s">
        <v>17</v>
      </c>
      <c r="QL30" s="2" t="s">
        <v>18</v>
      </c>
      <c r="QM30" s="2" t="s">
        <v>19</v>
      </c>
      <c r="QN30" s="2" t="s">
        <v>20</v>
      </c>
      <c r="QO30" s="2" t="s">
        <v>14</v>
      </c>
      <c r="QP30" s="2" t="s">
        <v>15</v>
      </c>
      <c r="QQ30" s="2" t="s">
        <v>16</v>
      </c>
      <c r="QR30" s="2" t="s">
        <v>17</v>
      </c>
      <c r="QS30" s="2" t="s">
        <v>18</v>
      </c>
      <c r="QT30" s="2" t="s">
        <v>19</v>
      </c>
      <c r="QU30" s="2" t="s">
        <v>20</v>
      </c>
    </row>
    <row r="31" spans="1:463" ht="15.75" customHeight="1">
      <c r="A31" s="2" t="s">
        <v>472</v>
      </c>
      <c r="B31" s="202">
        <v>45326</v>
      </c>
      <c r="C31" s="202">
        <v>45327</v>
      </c>
      <c r="D31" s="202">
        <v>45328</v>
      </c>
      <c r="E31" s="202">
        <v>45329</v>
      </c>
      <c r="F31" s="202">
        <v>45330</v>
      </c>
      <c r="G31" s="202">
        <v>45331</v>
      </c>
      <c r="H31" s="202">
        <v>45332</v>
      </c>
      <c r="I31" s="202">
        <v>45333</v>
      </c>
      <c r="J31" s="202">
        <v>45334</v>
      </c>
      <c r="K31" s="202">
        <v>45335</v>
      </c>
      <c r="L31" s="202">
        <v>45336</v>
      </c>
      <c r="M31" s="202">
        <v>45337</v>
      </c>
      <c r="N31" s="202">
        <v>45338</v>
      </c>
      <c r="O31" s="202">
        <v>45339</v>
      </c>
      <c r="P31" s="202">
        <v>45340</v>
      </c>
      <c r="Q31" s="202">
        <v>45341</v>
      </c>
      <c r="R31" s="202">
        <v>45342</v>
      </c>
      <c r="S31" s="202">
        <v>45343</v>
      </c>
      <c r="T31" s="202">
        <v>45344</v>
      </c>
      <c r="U31" s="202">
        <v>45345</v>
      </c>
      <c r="V31" s="202">
        <v>45346</v>
      </c>
      <c r="W31" s="202">
        <v>45347</v>
      </c>
      <c r="X31" s="202">
        <v>45348</v>
      </c>
      <c r="Y31" s="202">
        <v>45349</v>
      </c>
      <c r="Z31" s="202">
        <v>45350</v>
      </c>
      <c r="AA31" s="202">
        <v>45351</v>
      </c>
      <c r="AB31" s="202">
        <v>45352</v>
      </c>
      <c r="AC31" s="202">
        <v>45353</v>
      </c>
      <c r="AD31" s="202">
        <v>45354</v>
      </c>
      <c r="AE31" s="202">
        <v>45355</v>
      </c>
      <c r="AF31" s="202">
        <v>45356</v>
      </c>
      <c r="AG31" s="202">
        <v>45357</v>
      </c>
      <c r="AH31" s="202">
        <v>45358</v>
      </c>
      <c r="AI31" s="202">
        <v>45359</v>
      </c>
      <c r="AJ31" s="202">
        <v>45360</v>
      </c>
      <c r="AK31" s="202">
        <v>45361</v>
      </c>
      <c r="AL31" s="202">
        <v>45362</v>
      </c>
      <c r="AM31" s="202">
        <v>45363</v>
      </c>
      <c r="AN31" s="202">
        <v>45364</v>
      </c>
      <c r="AO31" s="202">
        <v>45365</v>
      </c>
      <c r="AP31" s="202">
        <v>45366</v>
      </c>
      <c r="AQ31" s="202">
        <v>45367</v>
      </c>
      <c r="AR31" s="202">
        <v>45368</v>
      </c>
      <c r="AS31" s="202">
        <v>45369</v>
      </c>
      <c r="AT31" s="202">
        <v>45370</v>
      </c>
      <c r="AU31" s="202">
        <v>45371</v>
      </c>
      <c r="AV31" s="202">
        <v>45372</v>
      </c>
      <c r="AW31" s="202">
        <v>45373</v>
      </c>
      <c r="AX31" s="202">
        <v>45374</v>
      </c>
      <c r="AY31" s="202">
        <v>45375</v>
      </c>
      <c r="AZ31" s="202">
        <v>45376</v>
      </c>
      <c r="BA31" s="202">
        <v>45377</v>
      </c>
      <c r="BB31" s="202">
        <v>45378</v>
      </c>
      <c r="BC31" s="202">
        <v>45379</v>
      </c>
      <c r="BD31" s="202">
        <v>45380</v>
      </c>
      <c r="BE31" s="202">
        <v>45381</v>
      </c>
      <c r="BF31" s="202">
        <v>45382</v>
      </c>
      <c r="BG31" s="202">
        <v>45383</v>
      </c>
      <c r="BH31" s="202">
        <v>45384</v>
      </c>
      <c r="BI31" s="202">
        <v>45385</v>
      </c>
      <c r="BJ31" s="202">
        <v>45386</v>
      </c>
      <c r="BK31" s="202">
        <v>45387</v>
      </c>
      <c r="BL31" s="202">
        <v>45388</v>
      </c>
      <c r="BM31" s="202">
        <v>45389</v>
      </c>
      <c r="BN31" s="202">
        <v>45390</v>
      </c>
      <c r="BO31" s="202">
        <v>45391</v>
      </c>
      <c r="BP31" s="202">
        <v>45392</v>
      </c>
      <c r="BQ31" s="202">
        <v>45393</v>
      </c>
      <c r="BR31" s="202">
        <v>45394</v>
      </c>
      <c r="BS31" s="202">
        <v>45395</v>
      </c>
      <c r="BT31" s="202">
        <v>45396</v>
      </c>
      <c r="BU31" s="202">
        <v>45397</v>
      </c>
      <c r="BV31" s="202">
        <v>45398</v>
      </c>
      <c r="BW31" s="202">
        <v>45399</v>
      </c>
      <c r="BX31" s="202">
        <v>45400</v>
      </c>
      <c r="BY31" s="202">
        <v>45401</v>
      </c>
      <c r="BZ31" s="202">
        <v>45402</v>
      </c>
      <c r="CA31" s="202">
        <v>45403</v>
      </c>
      <c r="CB31" s="202">
        <v>45404</v>
      </c>
      <c r="CC31" s="202">
        <v>45405</v>
      </c>
      <c r="CD31" s="202">
        <v>45406</v>
      </c>
      <c r="CE31" s="202">
        <v>45407</v>
      </c>
      <c r="CF31" s="202">
        <v>45408</v>
      </c>
      <c r="CG31" s="202">
        <v>45409</v>
      </c>
      <c r="CH31" s="202">
        <v>45410</v>
      </c>
      <c r="CI31" s="202">
        <v>45411</v>
      </c>
      <c r="CJ31" s="202">
        <v>45412</v>
      </c>
      <c r="CK31" s="202">
        <v>45413</v>
      </c>
      <c r="CL31" s="202">
        <v>45414</v>
      </c>
      <c r="CM31" s="202">
        <v>45415</v>
      </c>
      <c r="CN31" s="202">
        <v>45416</v>
      </c>
      <c r="CO31" s="202">
        <v>45690</v>
      </c>
      <c r="CP31" s="202">
        <v>45691</v>
      </c>
      <c r="CQ31" s="202">
        <v>45692</v>
      </c>
      <c r="CR31" s="202">
        <v>45693</v>
      </c>
      <c r="CS31" s="202">
        <v>45694</v>
      </c>
      <c r="CT31" s="202">
        <v>45695</v>
      </c>
      <c r="CU31" s="202">
        <v>45696</v>
      </c>
      <c r="CV31" s="202">
        <v>45697</v>
      </c>
      <c r="CW31" s="202">
        <v>45698</v>
      </c>
      <c r="CX31" s="202">
        <v>45699</v>
      </c>
      <c r="CY31" s="202">
        <v>45700</v>
      </c>
      <c r="CZ31" s="202">
        <v>45701</v>
      </c>
      <c r="DA31" s="202">
        <v>45702</v>
      </c>
      <c r="DB31" s="202">
        <v>45703</v>
      </c>
      <c r="DC31" s="202">
        <v>45704</v>
      </c>
      <c r="DD31" s="202">
        <v>45705</v>
      </c>
      <c r="DE31" s="202">
        <v>45706</v>
      </c>
      <c r="DF31" s="202">
        <v>45707</v>
      </c>
      <c r="DG31" s="202">
        <v>45708</v>
      </c>
      <c r="DH31" s="202">
        <v>45709</v>
      </c>
      <c r="DI31" s="202">
        <v>45710</v>
      </c>
      <c r="DJ31" s="202">
        <v>45711</v>
      </c>
      <c r="DK31" s="202">
        <v>45712</v>
      </c>
      <c r="DL31" s="202">
        <v>45713</v>
      </c>
      <c r="DM31" s="202">
        <v>45714</v>
      </c>
      <c r="DN31" s="202">
        <v>45715</v>
      </c>
      <c r="DO31" s="202">
        <v>45716</v>
      </c>
      <c r="DP31" s="202">
        <v>45717</v>
      </c>
      <c r="DQ31" s="202">
        <v>45718</v>
      </c>
      <c r="DR31" s="202">
        <v>45719</v>
      </c>
      <c r="DS31" s="202">
        <v>45720</v>
      </c>
      <c r="DT31" s="202">
        <v>45721</v>
      </c>
      <c r="DU31" s="202">
        <v>45722</v>
      </c>
      <c r="DV31" s="202">
        <v>45723</v>
      </c>
      <c r="DW31" s="202">
        <v>45724</v>
      </c>
      <c r="DX31" s="202">
        <v>45725</v>
      </c>
      <c r="DY31" s="202">
        <v>45726</v>
      </c>
      <c r="DZ31" s="202">
        <v>45727</v>
      </c>
      <c r="EA31" s="202">
        <v>45728</v>
      </c>
      <c r="EB31" s="202">
        <v>45729</v>
      </c>
      <c r="EC31" s="202">
        <v>45730</v>
      </c>
      <c r="ED31" s="202">
        <v>45731</v>
      </c>
      <c r="EE31" s="202">
        <v>45732</v>
      </c>
      <c r="EF31" s="202">
        <v>45733</v>
      </c>
      <c r="EG31" s="202">
        <v>45734</v>
      </c>
      <c r="EH31" s="202">
        <v>45735</v>
      </c>
      <c r="EI31" s="202">
        <v>45736</v>
      </c>
      <c r="EJ31" s="202">
        <v>45737</v>
      </c>
      <c r="EK31" s="202">
        <v>45738</v>
      </c>
      <c r="EL31" s="202">
        <v>45739</v>
      </c>
      <c r="EM31" s="202">
        <v>45740</v>
      </c>
      <c r="EN31" s="202">
        <v>45741</v>
      </c>
      <c r="EO31" s="202">
        <v>45742</v>
      </c>
      <c r="EP31" s="202">
        <v>45743</v>
      </c>
      <c r="EQ31" s="202">
        <v>45744</v>
      </c>
      <c r="ER31" s="202">
        <v>45745</v>
      </c>
      <c r="ES31" s="202">
        <v>45746</v>
      </c>
      <c r="ET31" s="202">
        <v>45747</v>
      </c>
      <c r="EU31" s="202">
        <v>45748</v>
      </c>
      <c r="EV31" s="202">
        <v>45749</v>
      </c>
      <c r="EW31" s="202">
        <v>45750</v>
      </c>
      <c r="EX31" s="202">
        <v>45751</v>
      </c>
      <c r="EY31" s="202">
        <v>45752</v>
      </c>
      <c r="EZ31" s="202">
        <v>45753</v>
      </c>
      <c r="FA31" s="202">
        <v>45754</v>
      </c>
      <c r="FB31" s="202">
        <v>45755</v>
      </c>
      <c r="FC31" s="202">
        <v>45756</v>
      </c>
      <c r="FD31" s="202">
        <v>45757</v>
      </c>
      <c r="FE31" s="202">
        <v>45758</v>
      </c>
      <c r="FF31" s="202">
        <v>45759</v>
      </c>
      <c r="FG31" s="202">
        <v>45760</v>
      </c>
      <c r="FH31" s="202">
        <v>45761</v>
      </c>
      <c r="FI31" s="202">
        <v>45762</v>
      </c>
      <c r="FJ31" s="202">
        <v>45763</v>
      </c>
      <c r="FK31" s="202">
        <v>45764</v>
      </c>
      <c r="FL31" s="202">
        <v>45765</v>
      </c>
      <c r="FM31" s="202">
        <v>45766</v>
      </c>
      <c r="FN31" s="202">
        <v>45767</v>
      </c>
      <c r="FO31" s="202">
        <v>45768</v>
      </c>
      <c r="FP31" s="202">
        <v>45769</v>
      </c>
      <c r="FQ31" s="202">
        <v>45770</v>
      </c>
      <c r="FR31" s="202">
        <v>45771</v>
      </c>
      <c r="FS31" s="202">
        <v>45772</v>
      </c>
      <c r="FT31" s="202">
        <v>45773</v>
      </c>
      <c r="FU31" s="202">
        <v>45774</v>
      </c>
      <c r="FV31" s="202">
        <v>45775</v>
      </c>
      <c r="FW31" s="202">
        <v>45776</v>
      </c>
      <c r="FX31" s="202">
        <v>45777</v>
      </c>
      <c r="FY31" s="202">
        <v>45778</v>
      </c>
      <c r="FZ31" s="202">
        <v>45779</v>
      </c>
      <c r="GA31" s="202">
        <v>45780</v>
      </c>
      <c r="GB31" s="202">
        <v>45781</v>
      </c>
      <c r="GC31" s="202">
        <v>45782</v>
      </c>
      <c r="GD31" s="202">
        <v>45783</v>
      </c>
      <c r="GE31" s="202">
        <v>45784</v>
      </c>
      <c r="GF31" s="202">
        <v>45785</v>
      </c>
      <c r="GG31" s="202">
        <v>45786</v>
      </c>
      <c r="GH31" s="202">
        <v>45787</v>
      </c>
      <c r="GI31" s="202">
        <v>45788</v>
      </c>
      <c r="GJ31" s="202">
        <v>45789</v>
      </c>
      <c r="GK31" s="202">
        <v>45790</v>
      </c>
      <c r="GL31" s="202">
        <v>45791</v>
      </c>
      <c r="GM31" s="202">
        <v>45792</v>
      </c>
      <c r="GN31" s="202">
        <v>45793</v>
      </c>
      <c r="GO31" s="202">
        <v>45794</v>
      </c>
      <c r="GP31" s="202">
        <v>45795</v>
      </c>
      <c r="GQ31" s="202">
        <v>45796</v>
      </c>
      <c r="GR31" s="202">
        <v>45797</v>
      </c>
      <c r="GS31" s="202">
        <v>45798</v>
      </c>
      <c r="GT31" s="202">
        <v>45799</v>
      </c>
      <c r="GU31" s="202">
        <v>45800</v>
      </c>
      <c r="GV31" s="202">
        <v>45801</v>
      </c>
      <c r="GW31" s="202">
        <v>45802</v>
      </c>
      <c r="GX31" s="202">
        <v>45803</v>
      </c>
      <c r="GY31" s="202">
        <v>45804</v>
      </c>
      <c r="GZ31" s="202">
        <v>45805</v>
      </c>
      <c r="HA31" s="202">
        <v>45806</v>
      </c>
      <c r="HB31" s="202">
        <v>45807</v>
      </c>
      <c r="HC31" s="202">
        <v>45808</v>
      </c>
      <c r="HD31" s="202">
        <v>45809</v>
      </c>
      <c r="HE31" s="202">
        <v>45810</v>
      </c>
      <c r="HF31" s="202">
        <v>45811</v>
      </c>
      <c r="HG31" s="202">
        <v>45812</v>
      </c>
      <c r="HH31" s="202">
        <v>45813</v>
      </c>
      <c r="HI31" s="202">
        <v>45814</v>
      </c>
      <c r="HJ31" s="202">
        <v>45815</v>
      </c>
      <c r="HK31" s="202">
        <v>45816</v>
      </c>
      <c r="HL31" s="202">
        <v>45817</v>
      </c>
      <c r="HM31" s="202">
        <v>45818</v>
      </c>
      <c r="HN31" s="202">
        <v>45819</v>
      </c>
      <c r="HO31" s="202">
        <v>45820</v>
      </c>
      <c r="HP31" s="202">
        <v>45821</v>
      </c>
      <c r="HQ31" s="202">
        <v>45822</v>
      </c>
      <c r="HR31" s="202">
        <v>45823</v>
      </c>
      <c r="HS31" s="202">
        <v>45824</v>
      </c>
      <c r="HT31" s="202">
        <v>45825</v>
      </c>
      <c r="HU31" s="202">
        <v>45826</v>
      </c>
      <c r="HV31" s="202">
        <v>45827</v>
      </c>
      <c r="HW31" s="202">
        <v>45828</v>
      </c>
      <c r="HX31" s="202">
        <v>45829</v>
      </c>
      <c r="HY31" s="202">
        <v>45830</v>
      </c>
      <c r="HZ31" s="202">
        <v>45831</v>
      </c>
      <c r="IA31" s="202">
        <v>45832</v>
      </c>
      <c r="IB31" s="202">
        <v>45833</v>
      </c>
      <c r="IC31" s="202">
        <v>45834</v>
      </c>
      <c r="ID31" s="202">
        <v>45835</v>
      </c>
      <c r="IE31" s="202">
        <v>45836</v>
      </c>
      <c r="IF31" s="202">
        <v>45837</v>
      </c>
      <c r="IG31" s="202">
        <v>45838</v>
      </c>
      <c r="IH31" s="202">
        <v>45839</v>
      </c>
      <c r="II31" s="202">
        <v>45840</v>
      </c>
      <c r="IJ31" s="202">
        <v>45841</v>
      </c>
      <c r="IK31" s="202">
        <v>45842</v>
      </c>
      <c r="IL31" s="202">
        <v>45843</v>
      </c>
      <c r="IM31" s="202">
        <v>45844</v>
      </c>
      <c r="IN31" s="202">
        <v>45845</v>
      </c>
      <c r="IO31" s="202">
        <v>45846</v>
      </c>
      <c r="IP31" s="202">
        <v>45847</v>
      </c>
      <c r="IQ31" s="202">
        <v>45848</v>
      </c>
      <c r="IR31" s="202">
        <v>45849</v>
      </c>
      <c r="IS31" s="202">
        <v>45850</v>
      </c>
      <c r="IT31" s="202">
        <v>45851</v>
      </c>
      <c r="IU31" s="202">
        <v>45852</v>
      </c>
      <c r="IV31" s="202">
        <v>45853</v>
      </c>
      <c r="IW31" s="202">
        <f t="shared" ref="IW31:KT31" si="119">IV31+1</f>
        <v>45854</v>
      </c>
      <c r="IX31" s="202">
        <f t="shared" si="119"/>
        <v>45855</v>
      </c>
      <c r="IY31" s="202">
        <f t="shared" si="119"/>
        <v>45856</v>
      </c>
      <c r="IZ31" s="202">
        <f t="shared" si="119"/>
        <v>45857</v>
      </c>
      <c r="JA31" s="202">
        <f t="shared" si="119"/>
        <v>45858</v>
      </c>
      <c r="JB31" s="202">
        <f t="shared" si="119"/>
        <v>45859</v>
      </c>
      <c r="JC31" s="202">
        <f t="shared" si="119"/>
        <v>45860</v>
      </c>
      <c r="JD31" s="202">
        <f t="shared" si="119"/>
        <v>45861</v>
      </c>
      <c r="JE31" s="202">
        <f t="shared" si="119"/>
        <v>45862</v>
      </c>
      <c r="JF31" s="202">
        <f t="shared" si="119"/>
        <v>45863</v>
      </c>
      <c r="JG31" s="202">
        <f t="shared" si="119"/>
        <v>45864</v>
      </c>
      <c r="JH31" s="202">
        <f t="shared" si="119"/>
        <v>45865</v>
      </c>
      <c r="JI31" s="202">
        <f t="shared" si="119"/>
        <v>45866</v>
      </c>
      <c r="JJ31" s="202">
        <f t="shared" si="119"/>
        <v>45867</v>
      </c>
      <c r="JK31" s="202">
        <f t="shared" si="119"/>
        <v>45868</v>
      </c>
      <c r="JL31" s="202">
        <f t="shared" si="119"/>
        <v>45869</v>
      </c>
      <c r="JM31" s="202">
        <f t="shared" si="119"/>
        <v>45870</v>
      </c>
      <c r="JN31" s="202">
        <f t="shared" si="119"/>
        <v>45871</v>
      </c>
      <c r="JO31" s="202">
        <f t="shared" si="119"/>
        <v>45872</v>
      </c>
      <c r="JP31" s="202">
        <f t="shared" si="119"/>
        <v>45873</v>
      </c>
      <c r="JQ31" s="202">
        <f t="shared" si="119"/>
        <v>45874</v>
      </c>
      <c r="JR31" s="202">
        <f t="shared" si="119"/>
        <v>45875</v>
      </c>
      <c r="JS31" s="202">
        <f t="shared" si="119"/>
        <v>45876</v>
      </c>
      <c r="JT31" s="202">
        <f t="shared" si="119"/>
        <v>45877</v>
      </c>
      <c r="JU31" s="202">
        <f t="shared" si="119"/>
        <v>45878</v>
      </c>
      <c r="JV31" s="202">
        <f t="shared" si="119"/>
        <v>45879</v>
      </c>
      <c r="JW31" s="202">
        <f t="shared" si="119"/>
        <v>45880</v>
      </c>
      <c r="JX31" s="202">
        <f t="shared" si="119"/>
        <v>45881</v>
      </c>
      <c r="JY31" s="202">
        <f t="shared" si="119"/>
        <v>45882</v>
      </c>
      <c r="JZ31" s="202">
        <f t="shared" si="119"/>
        <v>45883</v>
      </c>
      <c r="KA31" s="202">
        <f t="shared" si="119"/>
        <v>45884</v>
      </c>
      <c r="KB31" s="202">
        <f t="shared" si="119"/>
        <v>45885</v>
      </c>
      <c r="KC31" s="202">
        <f t="shared" si="119"/>
        <v>45886</v>
      </c>
      <c r="KD31" s="202">
        <f t="shared" si="119"/>
        <v>45887</v>
      </c>
      <c r="KE31" s="202">
        <f t="shared" si="119"/>
        <v>45888</v>
      </c>
      <c r="KF31" s="202">
        <f t="shared" si="119"/>
        <v>45889</v>
      </c>
      <c r="KG31" s="202">
        <f t="shared" si="119"/>
        <v>45890</v>
      </c>
      <c r="KH31" s="202">
        <f t="shared" si="119"/>
        <v>45891</v>
      </c>
      <c r="KI31" s="202">
        <f t="shared" si="119"/>
        <v>45892</v>
      </c>
      <c r="KJ31" s="202">
        <f t="shared" si="119"/>
        <v>45893</v>
      </c>
      <c r="KK31" s="202">
        <f t="shared" si="119"/>
        <v>45894</v>
      </c>
      <c r="KL31" s="202">
        <f t="shared" si="119"/>
        <v>45895</v>
      </c>
      <c r="KM31" s="202">
        <f t="shared" si="119"/>
        <v>45896</v>
      </c>
      <c r="KN31" s="202">
        <f t="shared" si="119"/>
        <v>45897</v>
      </c>
      <c r="KO31" s="202">
        <f t="shared" si="119"/>
        <v>45898</v>
      </c>
      <c r="KP31" s="202">
        <f t="shared" si="119"/>
        <v>45899</v>
      </c>
      <c r="KQ31" s="202">
        <f t="shared" si="119"/>
        <v>45900</v>
      </c>
      <c r="KR31" s="202">
        <f t="shared" si="119"/>
        <v>45901</v>
      </c>
      <c r="KS31" s="202">
        <f t="shared" si="119"/>
        <v>45902</v>
      </c>
      <c r="KT31" s="202">
        <f t="shared" si="119"/>
        <v>45903</v>
      </c>
      <c r="KU31" s="202">
        <f t="shared" ref="KU31:NF31" si="120">KT31+1</f>
        <v>45904</v>
      </c>
      <c r="KV31" s="202">
        <f t="shared" si="120"/>
        <v>45905</v>
      </c>
      <c r="KW31" s="202">
        <f t="shared" si="120"/>
        <v>45906</v>
      </c>
      <c r="KX31" s="202">
        <f t="shared" si="120"/>
        <v>45907</v>
      </c>
      <c r="KY31" s="202">
        <f t="shared" si="120"/>
        <v>45908</v>
      </c>
      <c r="KZ31" s="202">
        <f t="shared" si="120"/>
        <v>45909</v>
      </c>
      <c r="LA31" s="202">
        <f t="shared" si="120"/>
        <v>45910</v>
      </c>
      <c r="LB31" s="202">
        <f t="shared" si="120"/>
        <v>45911</v>
      </c>
      <c r="LC31" s="202">
        <f t="shared" si="120"/>
        <v>45912</v>
      </c>
      <c r="LD31" s="202">
        <f t="shared" si="120"/>
        <v>45913</v>
      </c>
      <c r="LE31" s="202">
        <f t="shared" si="120"/>
        <v>45914</v>
      </c>
      <c r="LF31" s="202">
        <f t="shared" si="120"/>
        <v>45915</v>
      </c>
      <c r="LG31" s="202">
        <f t="shared" si="120"/>
        <v>45916</v>
      </c>
      <c r="LH31" s="202">
        <f t="shared" si="120"/>
        <v>45917</v>
      </c>
      <c r="LI31" s="202">
        <f t="shared" si="120"/>
        <v>45918</v>
      </c>
      <c r="LJ31" s="202">
        <f t="shared" si="120"/>
        <v>45919</v>
      </c>
      <c r="LK31" s="202">
        <f t="shared" si="120"/>
        <v>45920</v>
      </c>
      <c r="LL31" s="202">
        <f t="shared" si="120"/>
        <v>45921</v>
      </c>
      <c r="LM31" s="202">
        <f t="shared" si="120"/>
        <v>45922</v>
      </c>
      <c r="LN31" s="202">
        <f t="shared" si="120"/>
        <v>45923</v>
      </c>
      <c r="LO31" s="202">
        <f t="shared" si="120"/>
        <v>45924</v>
      </c>
      <c r="LP31" s="202">
        <f t="shared" si="120"/>
        <v>45925</v>
      </c>
      <c r="LQ31" s="202">
        <f t="shared" si="120"/>
        <v>45926</v>
      </c>
      <c r="LR31" s="202">
        <f t="shared" si="120"/>
        <v>45927</v>
      </c>
      <c r="LS31" s="202">
        <f t="shared" si="120"/>
        <v>45928</v>
      </c>
      <c r="LT31" s="202">
        <f t="shared" si="120"/>
        <v>45929</v>
      </c>
      <c r="LU31" s="202">
        <f t="shared" si="120"/>
        <v>45930</v>
      </c>
      <c r="LV31" s="202">
        <f t="shared" si="120"/>
        <v>45931</v>
      </c>
      <c r="LW31" s="202">
        <f t="shared" si="120"/>
        <v>45932</v>
      </c>
      <c r="LX31" s="202">
        <f t="shared" si="120"/>
        <v>45933</v>
      </c>
      <c r="LY31" s="202">
        <f t="shared" si="120"/>
        <v>45934</v>
      </c>
      <c r="LZ31" s="202">
        <f t="shared" si="120"/>
        <v>45935</v>
      </c>
      <c r="MA31" s="202">
        <f t="shared" si="120"/>
        <v>45936</v>
      </c>
      <c r="MB31" s="202">
        <f t="shared" si="120"/>
        <v>45937</v>
      </c>
      <c r="MC31" s="202">
        <f t="shared" si="120"/>
        <v>45938</v>
      </c>
      <c r="MD31" s="202">
        <f t="shared" si="120"/>
        <v>45939</v>
      </c>
      <c r="ME31" s="202">
        <f t="shared" si="120"/>
        <v>45940</v>
      </c>
      <c r="MF31" s="202">
        <f t="shared" si="120"/>
        <v>45941</v>
      </c>
      <c r="MG31" s="202">
        <f t="shared" si="120"/>
        <v>45942</v>
      </c>
      <c r="MH31" s="202">
        <f t="shared" si="120"/>
        <v>45943</v>
      </c>
      <c r="MI31" s="202">
        <f t="shared" si="120"/>
        <v>45944</v>
      </c>
      <c r="MJ31" s="202">
        <f t="shared" si="120"/>
        <v>45945</v>
      </c>
      <c r="MK31" s="202">
        <f t="shared" si="120"/>
        <v>45946</v>
      </c>
      <c r="ML31" s="202">
        <f t="shared" si="120"/>
        <v>45947</v>
      </c>
      <c r="MM31" s="202">
        <f t="shared" si="120"/>
        <v>45948</v>
      </c>
      <c r="MN31" s="202">
        <f t="shared" si="120"/>
        <v>45949</v>
      </c>
      <c r="MO31" s="202">
        <f t="shared" si="120"/>
        <v>45950</v>
      </c>
      <c r="MP31" s="202">
        <f t="shared" si="120"/>
        <v>45951</v>
      </c>
      <c r="MQ31" s="202">
        <f t="shared" si="120"/>
        <v>45952</v>
      </c>
      <c r="MR31" s="202">
        <f t="shared" si="120"/>
        <v>45953</v>
      </c>
      <c r="MS31" s="202">
        <f t="shared" si="120"/>
        <v>45954</v>
      </c>
      <c r="MT31" s="202">
        <f t="shared" si="120"/>
        <v>45955</v>
      </c>
      <c r="MU31" s="202">
        <f t="shared" si="120"/>
        <v>45956</v>
      </c>
      <c r="MV31" s="202">
        <f t="shared" si="120"/>
        <v>45957</v>
      </c>
      <c r="MW31" s="202">
        <f t="shared" si="120"/>
        <v>45958</v>
      </c>
      <c r="MX31" s="202">
        <f t="shared" si="120"/>
        <v>45959</v>
      </c>
      <c r="MY31" s="202">
        <f t="shared" si="120"/>
        <v>45960</v>
      </c>
      <c r="MZ31" s="202">
        <f t="shared" si="120"/>
        <v>45961</v>
      </c>
      <c r="NA31" s="202">
        <f t="shared" si="120"/>
        <v>45962</v>
      </c>
      <c r="NB31" s="202">
        <f t="shared" si="120"/>
        <v>45963</v>
      </c>
      <c r="NC31" s="202">
        <f t="shared" si="120"/>
        <v>45964</v>
      </c>
      <c r="ND31" s="202">
        <f t="shared" si="120"/>
        <v>45965</v>
      </c>
      <c r="NE31" s="202">
        <f t="shared" si="120"/>
        <v>45966</v>
      </c>
      <c r="NF31" s="202">
        <f t="shared" si="120"/>
        <v>45967</v>
      </c>
      <c r="NG31" s="202">
        <f t="shared" ref="NG31:PR31" si="121">NF31+1</f>
        <v>45968</v>
      </c>
      <c r="NH31" s="202">
        <f t="shared" si="121"/>
        <v>45969</v>
      </c>
      <c r="NI31" s="202">
        <f t="shared" si="121"/>
        <v>45970</v>
      </c>
      <c r="NJ31" s="202">
        <f t="shared" si="121"/>
        <v>45971</v>
      </c>
      <c r="NK31" s="202">
        <f t="shared" si="121"/>
        <v>45972</v>
      </c>
      <c r="NL31" s="202">
        <f t="shared" si="121"/>
        <v>45973</v>
      </c>
      <c r="NM31" s="202">
        <f t="shared" si="121"/>
        <v>45974</v>
      </c>
      <c r="NN31" s="202">
        <f t="shared" si="121"/>
        <v>45975</v>
      </c>
      <c r="NO31" s="202">
        <f t="shared" si="121"/>
        <v>45976</v>
      </c>
      <c r="NP31" s="202">
        <f t="shared" si="121"/>
        <v>45977</v>
      </c>
      <c r="NQ31" s="202">
        <f t="shared" si="121"/>
        <v>45978</v>
      </c>
      <c r="NR31" s="202">
        <f t="shared" si="121"/>
        <v>45979</v>
      </c>
      <c r="NS31" s="202">
        <f t="shared" si="121"/>
        <v>45980</v>
      </c>
      <c r="NT31" s="202">
        <f t="shared" si="121"/>
        <v>45981</v>
      </c>
      <c r="NU31" s="202">
        <f t="shared" si="121"/>
        <v>45982</v>
      </c>
      <c r="NV31" s="202">
        <f t="shared" si="121"/>
        <v>45983</v>
      </c>
      <c r="NW31" s="202">
        <f t="shared" si="121"/>
        <v>45984</v>
      </c>
      <c r="NX31" s="202">
        <f t="shared" si="121"/>
        <v>45985</v>
      </c>
      <c r="NY31" s="202">
        <f t="shared" si="121"/>
        <v>45986</v>
      </c>
      <c r="NZ31" s="202">
        <f t="shared" si="121"/>
        <v>45987</v>
      </c>
      <c r="OA31" s="202">
        <f t="shared" si="121"/>
        <v>45988</v>
      </c>
      <c r="OB31" s="202">
        <f t="shared" si="121"/>
        <v>45989</v>
      </c>
      <c r="OC31" s="202">
        <f t="shared" si="121"/>
        <v>45990</v>
      </c>
      <c r="OD31" s="202">
        <f t="shared" si="121"/>
        <v>45991</v>
      </c>
      <c r="OE31" s="202">
        <f t="shared" si="121"/>
        <v>45992</v>
      </c>
      <c r="OF31" s="202">
        <f t="shared" si="121"/>
        <v>45993</v>
      </c>
      <c r="OG31" s="202">
        <f t="shared" si="121"/>
        <v>45994</v>
      </c>
      <c r="OH31" s="202">
        <f t="shared" si="121"/>
        <v>45995</v>
      </c>
      <c r="OI31" s="202">
        <f t="shared" si="121"/>
        <v>45996</v>
      </c>
      <c r="OJ31" s="202">
        <f t="shared" si="121"/>
        <v>45997</v>
      </c>
      <c r="OK31" s="202">
        <f t="shared" si="121"/>
        <v>45998</v>
      </c>
      <c r="OL31" s="202">
        <f t="shared" si="121"/>
        <v>45999</v>
      </c>
      <c r="OM31" s="202">
        <f t="shared" si="121"/>
        <v>46000</v>
      </c>
      <c r="ON31" s="202">
        <f t="shared" si="121"/>
        <v>46001</v>
      </c>
      <c r="OO31" s="202">
        <f t="shared" si="121"/>
        <v>46002</v>
      </c>
      <c r="OP31" s="202">
        <f t="shared" si="121"/>
        <v>46003</v>
      </c>
      <c r="OQ31" s="202">
        <f t="shared" si="121"/>
        <v>46004</v>
      </c>
      <c r="OR31" s="202">
        <f t="shared" si="121"/>
        <v>46005</v>
      </c>
      <c r="OS31" s="202">
        <f t="shared" si="121"/>
        <v>46006</v>
      </c>
      <c r="OT31" s="202">
        <f t="shared" si="121"/>
        <v>46007</v>
      </c>
      <c r="OU31" s="202">
        <f t="shared" si="121"/>
        <v>46008</v>
      </c>
      <c r="OV31" s="202">
        <f t="shared" si="121"/>
        <v>46009</v>
      </c>
      <c r="OW31" s="202">
        <f t="shared" si="121"/>
        <v>46010</v>
      </c>
      <c r="OX31" s="202">
        <f t="shared" si="121"/>
        <v>46011</v>
      </c>
      <c r="OY31" s="202">
        <f t="shared" si="121"/>
        <v>46012</v>
      </c>
      <c r="OZ31" s="202">
        <f t="shared" si="121"/>
        <v>46013</v>
      </c>
      <c r="PA31" s="202">
        <f t="shared" si="121"/>
        <v>46014</v>
      </c>
      <c r="PB31" s="202">
        <f t="shared" si="121"/>
        <v>46015</v>
      </c>
      <c r="PC31" s="202">
        <f t="shared" si="121"/>
        <v>46016</v>
      </c>
      <c r="PD31" s="202">
        <f t="shared" si="121"/>
        <v>46017</v>
      </c>
      <c r="PE31" s="202">
        <f t="shared" si="121"/>
        <v>46018</v>
      </c>
      <c r="PF31" s="202">
        <f t="shared" si="121"/>
        <v>46019</v>
      </c>
      <c r="PG31" s="202">
        <f t="shared" si="121"/>
        <v>46020</v>
      </c>
      <c r="PH31" s="202">
        <f t="shared" si="121"/>
        <v>46021</v>
      </c>
      <c r="PI31" s="202">
        <f t="shared" si="121"/>
        <v>46022</v>
      </c>
      <c r="PJ31" s="202">
        <f t="shared" si="121"/>
        <v>46023</v>
      </c>
      <c r="PK31" s="202">
        <f t="shared" si="121"/>
        <v>46024</v>
      </c>
      <c r="PL31" s="202">
        <f t="shared" si="121"/>
        <v>46025</v>
      </c>
      <c r="PM31" s="202">
        <f t="shared" si="121"/>
        <v>46026</v>
      </c>
      <c r="PN31" s="202">
        <f t="shared" si="121"/>
        <v>46027</v>
      </c>
      <c r="PO31" s="202">
        <f t="shared" si="121"/>
        <v>46028</v>
      </c>
      <c r="PP31" s="202">
        <f t="shared" si="121"/>
        <v>46029</v>
      </c>
      <c r="PQ31" s="202">
        <f t="shared" si="121"/>
        <v>46030</v>
      </c>
      <c r="PR31" s="202">
        <f t="shared" si="121"/>
        <v>46031</v>
      </c>
      <c r="PS31" s="202">
        <f t="shared" ref="PS31:QU31" si="122">PR31+1</f>
        <v>46032</v>
      </c>
      <c r="PT31" s="202">
        <f t="shared" si="122"/>
        <v>46033</v>
      </c>
      <c r="PU31" s="202">
        <f t="shared" si="122"/>
        <v>46034</v>
      </c>
      <c r="PV31" s="202">
        <f t="shared" si="122"/>
        <v>46035</v>
      </c>
      <c r="PW31" s="202">
        <f t="shared" si="122"/>
        <v>46036</v>
      </c>
      <c r="PX31" s="202">
        <f t="shared" si="122"/>
        <v>46037</v>
      </c>
      <c r="PY31" s="202">
        <f t="shared" si="122"/>
        <v>46038</v>
      </c>
      <c r="PZ31" s="202">
        <f t="shared" si="122"/>
        <v>46039</v>
      </c>
      <c r="QA31" s="202">
        <f t="shared" si="122"/>
        <v>46040</v>
      </c>
      <c r="QB31" s="202">
        <f t="shared" si="122"/>
        <v>46041</v>
      </c>
      <c r="QC31" s="202">
        <f t="shared" si="122"/>
        <v>46042</v>
      </c>
      <c r="QD31" s="202">
        <f t="shared" si="122"/>
        <v>46043</v>
      </c>
      <c r="QE31" s="202">
        <f t="shared" si="122"/>
        <v>46044</v>
      </c>
      <c r="QF31" s="202">
        <f t="shared" si="122"/>
        <v>46045</v>
      </c>
      <c r="QG31" s="202">
        <f t="shared" si="122"/>
        <v>46046</v>
      </c>
      <c r="QH31" s="202">
        <f t="shared" si="122"/>
        <v>46047</v>
      </c>
      <c r="QI31" s="202">
        <f t="shared" si="122"/>
        <v>46048</v>
      </c>
      <c r="QJ31" s="202">
        <f t="shared" si="122"/>
        <v>46049</v>
      </c>
      <c r="QK31" s="202">
        <f t="shared" si="122"/>
        <v>46050</v>
      </c>
      <c r="QL31" s="202">
        <f t="shared" si="122"/>
        <v>46051</v>
      </c>
      <c r="QM31" s="202">
        <f t="shared" si="122"/>
        <v>46052</v>
      </c>
      <c r="QN31" s="202">
        <f t="shared" si="122"/>
        <v>46053</v>
      </c>
      <c r="QO31" s="202">
        <f t="shared" si="122"/>
        <v>46054</v>
      </c>
      <c r="QP31" s="202">
        <f t="shared" si="122"/>
        <v>46055</v>
      </c>
      <c r="QQ31" s="202">
        <f t="shared" si="122"/>
        <v>46056</v>
      </c>
      <c r="QR31" s="202">
        <f t="shared" si="122"/>
        <v>46057</v>
      </c>
      <c r="QS31" s="202">
        <f t="shared" si="122"/>
        <v>46058</v>
      </c>
      <c r="QT31" s="202">
        <f t="shared" si="122"/>
        <v>46059</v>
      </c>
      <c r="QU31" s="202">
        <f t="shared" si="122"/>
        <v>46060</v>
      </c>
    </row>
    <row r="32" spans="1:463" ht="15.75" customHeight="1">
      <c r="A32" s="5" t="s">
        <v>473</v>
      </c>
      <c r="B32" s="5">
        <v>0</v>
      </c>
      <c r="C32" s="5">
        <v>0</v>
      </c>
      <c r="D32" s="5">
        <v>0</v>
      </c>
      <c r="E32" s="5">
        <v>0</v>
      </c>
      <c r="F32" s="5">
        <v>0</v>
      </c>
      <c r="G32" s="5">
        <v>0</v>
      </c>
      <c r="H32" s="5">
        <v>0</v>
      </c>
      <c r="I32" s="5">
        <v>0</v>
      </c>
      <c r="J32" s="5">
        <v>0</v>
      </c>
      <c r="K32" s="5">
        <v>0</v>
      </c>
      <c r="L32" s="5">
        <v>0</v>
      </c>
      <c r="M32" s="5">
        <v>0</v>
      </c>
      <c r="N32" s="5">
        <v>0</v>
      </c>
      <c r="O32" s="5">
        <v>0</v>
      </c>
      <c r="P32" s="5">
        <v>0</v>
      </c>
      <c r="Q32" s="5">
        <v>0</v>
      </c>
      <c r="R32" s="5">
        <v>0</v>
      </c>
      <c r="S32" s="5">
        <v>0</v>
      </c>
      <c r="T32" s="5">
        <v>0</v>
      </c>
      <c r="U32" s="5">
        <v>0</v>
      </c>
      <c r="V32" s="5">
        <v>0</v>
      </c>
      <c r="W32" s="5">
        <v>0</v>
      </c>
      <c r="X32" s="5">
        <v>0</v>
      </c>
      <c r="Y32" s="5">
        <v>0</v>
      </c>
      <c r="Z32" s="5">
        <v>0</v>
      </c>
      <c r="AA32" s="5">
        <v>0</v>
      </c>
      <c r="AB32" s="5">
        <v>0</v>
      </c>
      <c r="AC32" s="5">
        <v>0</v>
      </c>
      <c r="AD32" s="5">
        <v>0</v>
      </c>
      <c r="AE32" s="5">
        <v>0</v>
      </c>
      <c r="AF32" s="5">
        <v>0</v>
      </c>
      <c r="AG32" s="5">
        <v>0</v>
      </c>
      <c r="AH32" s="5">
        <v>0</v>
      </c>
      <c r="AI32" s="5">
        <v>0</v>
      </c>
      <c r="AJ32" s="5">
        <v>0</v>
      </c>
      <c r="AK32" s="5">
        <v>0</v>
      </c>
      <c r="AL32" s="5">
        <v>0</v>
      </c>
      <c r="AM32" s="5">
        <v>0</v>
      </c>
      <c r="AN32" s="5">
        <v>0</v>
      </c>
      <c r="AO32" s="5">
        <v>0</v>
      </c>
      <c r="AP32" s="5">
        <v>0</v>
      </c>
      <c r="AQ32" s="5">
        <v>0</v>
      </c>
      <c r="AR32" s="5">
        <v>0</v>
      </c>
      <c r="AS32" s="5">
        <v>0</v>
      </c>
      <c r="AT32" s="5">
        <v>0</v>
      </c>
      <c r="AU32" s="5">
        <v>0</v>
      </c>
      <c r="AV32" s="5">
        <v>0</v>
      </c>
      <c r="AW32" s="5">
        <v>0</v>
      </c>
      <c r="AX32" s="5">
        <v>0</v>
      </c>
      <c r="AY32" s="5">
        <v>0</v>
      </c>
      <c r="AZ32" s="5">
        <v>0</v>
      </c>
      <c r="BA32" s="5">
        <v>0</v>
      </c>
      <c r="BB32" s="5">
        <v>0</v>
      </c>
      <c r="BC32" s="5">
        <v>0</v>
      </c>
      <c r="BD32" s="5">
        <v>0</v>
      </c>
      <c r="BE32" s="5">
        <v>0</v>
      </c>
      <c r="BF32" s="5">
        <v>0</v>
      </c>
      <c r="BG32" s="5">
        <v>0</v>
      </c>
      <c r="BH32" s="5">
        <v>0</v>
      </c>
      <c r="BI32" s="5">
        <v>0</v>
      </c>
      <c r="BJ32" s="5">
        <v>0</v>
      </c>
      <c r="BK32" s="5">
        <v>0</v>
      </c>
      <c r="BL32" s="5">
        <v>0</v>
      </c>
      <c r="BM32" s="5">
        <v>0</v>
      </c>
      <c r="BN32" s="5">
        <v>0</v>
      </c>
      <c r="BO32" s="5">
        <v>0</v>
      </c>
      <c r="BP32" s="5">
        <v>0</v>
      </c>
      <c r="BQ32" s="5">
        <v>0</v>
      </c>
      <c r="BR32" s="5">
        <v>0</v>
      </c>
      <c r="BS32" s="5">
        <v>0</v>
      </c>
      <c r="BT32" s="5">
        <v>0</v>
      </c>
      <c r="BU32" s="5">
        <v>0</v>
      </c>
      <c r="BV32" s="5">
        <v>0</v>
      </c>
      <c r="BW32" s="5">
        <v>0</v>
      </c>
      <c r="BX32" s="5">
        <v>0</v>
      </c>
      <c r="BY32" s="5">
        <v>0</v>
      </c>
      <c r="BZ32" s="5">
        <v>0</v>
      </c>
      <c r="CA32" s="5">
        <v>0</v>
      </c>
      <c r="CB32" s="5">
        <v>0</v>
      </c>
      <c r="CC32" s="5">
        <v>0</v>
      </c>
      <c r="CD32" s="5">
        <v>0</v>
      </c>
      <c r="CE32" s="5">
        <v>0</v>
      </c>
      <c r="CF32" s="5">
        <v>0</v>
      </c>
      <c r="CG32" s="5">
        <v>0</v>
      </c>
      <c r="CH32" s="5">
        <v>0</v>
      </c>
      <c r="CI32" s="5">
        <v>0</v>
      </c>
      <c r="CJ32" s="5">
        <v>0</v>
      </c>
      <c r="CK32" s="5">
        <v>0</v>
      </c>
      <c r="CL32" s="5">
        <v>0</v>
      </c>
      <c r="CM32" s="5">
        <v>0</v>
      </c>
      <c r="CN32" s="5">
        <v>0</v>
      </c>
      <c r="CO32" s="5">
        <v>0</v>
      </c>
      <c r="CP32" s="5">
        <v>0</v>
      </c>
      <c r="CQ32" s="5">
        <v>0</v>
      </c>
      <c r="CR32" s="5">
        <v>0</v>
      </c>
      <c r="CS32" s="5">
        <v>0</v>
      </c>
      <c r="CT32" s="5">
        <v>0</v>
      </c>
      <c r="CU32" s="5">
        <v>0</v>
      </c>
      <c r="CV32" s="5">
        <v>0</v>
      </c>
      <c r="CW32" s="5">
        <v>0</v>
      </c>
      <c r="CX32" s="5">
        <v>0</v>
      </c>
      <c r="CY32" s="5">
        <v>0</v>
      </c>
      <c r="CZ32" s="5">
        <v>0</v>
      </c>
      <c r="DA32" s="5">
        <v>0</v>
      </c>
      <c r="DB32" s="5">
        <v>0</v>
      </c>
      <c r="DC32" s="5">
        <v>0</v>
      </c>
      <c r="DD32" s="5">
        <v>0</v>
      </c>
      <c r="DE32" s="5">
        <v>0</v>
      </c>
      <c r="DF32" s="5">
        <v>0</v>
      </c>
      <c r="DG32" s="5">
        <v>0</v>
      </c>
      <c r="DH32" s="5">
        <v>0</v>
      </c>
      <c r="DI32" s="5">
        <v>0</v>
      </c>
      <c r="DJ32" s="5">
        <v>0</v>
      </c>
      <c r="DK32" s="5">
        <v>0</v>
      </c>
      <c r="DL32" s="5">
        <v>0</v>
      </c>
      <c r="DM32" s="5">
        <v>0</v>
      </c>
      <c r="DN32" s="5">
        <v>0</v>
      </c>
      <c r="DO32" s="5">
        <v>0</v>
      </c>
      <c r="DP32" s="5">
        <v>0</v>
      </c>
      <c r="DQ32" s="5">
        <v>0</v>
      </c>
      <c r="DR32" s="5">
        <v>0</v>
      </c>
      <c r="DS32" s="5">
        <v>0</v>
      </c>
      <c r="DT32" s="5">
        <v>0</v>
      </c>
      <c r="DU32" s="5">
        <v>0</v>
      </c>
      <c r="DV32" s="5">
        <v>0</v>
      </c>
      <c r="DW32" s="5">
        <v>0</v>
      </c>
      <c r="DX32" s="5">
        <v>0</v>
      </c>
      <c r="DY32" s="5">
        <v>0</v>
      </c>
      <c r="DZ32" s="5">
        <v>0</v>
      </c>
      <c r="EA32" s="5">
        <v>0</v>
      </c>
      <c r="EB32" s="5">
        <v>0</v>
      </c>
      <c r="EC32" s="5">
        <v>0</v>
      </c>
      <c r="ED32" s="5">
        <v>0</v>
      </c>
      <c r="EE32" s="5">
        <v>0</v>
      </c>
      <c r="EF32" s="5">
        <v>0</v>
      </c>
      <c r="EG32" s="5">
        <v>0</v>
      </c>
      <c r="EH32" s="5">
        <v>0</v>
      </c>
      <c r="EI32" s="5">
        <v>0</v>
      </c>
      <c r="EJ32" s="5">
        <v>0</v>
      </c>
      <c r="EK32" s="5">
        <v>0</v>
      </c>
      <c r="EL32" s="5">
        <v>0</v>
      </c>
      <c r="EM32" s="5">
        <v>0</v>
      </c>
      <c r="EN32" s="5">
        <v>0</v>
      </c>
      <c r="EO32" s="5">
        <v>0</v>
      </c>
      <c r="EP32" s="5">
        <v>0</v>
      </c>
      <c r="EQ32" s="5">
        <v>0</v>
      </c>
      <c r="ER32" s="5">
        <v>0</v>
      </c>
      <c r="ES32" s="5">
        <v>0</v>
      </c>
      <c r="ET32" s="5">
        <v>0</v>
      </c>
      <c r="EU32" s="5">
        <v>0</v>
      </c>
      <c r="EV32" s="5">
        <v>0</v>
      </c>
      <c r="EW32" s="5">
        <v>0</v>
      </c>
      <c r="EX32" s="5">
        <v>0</v>
      </c>
      <c r="EY32" s="5">
        <v>0</v>
      </c>
      <c r="EZ32" s="5">
        <v>0</v>
      </c>
      <c r="FA32" s="5">
        <v>0</v>
      </c>
      <c r="FB32" s="5">
        <v>0</v>
      </c>
      <c r="FC32" s="5">
        <v>0</v>
      </c>
      <c r="FD32" s="5">
        <v>0</v>
      </c>
      <c r="FE32" s="5">
        <v>0</v>
      </c>
      <c r="FF32" s="5">
        <v>0</v>
      </c>
      <c r="FG32" s="5">
        <v>0</v>
      </c>
      <c r="FH32" s="5">
        <v>0</v>
      </c>
      <c r="FI32" s="5">
        <v>0</v>
      </c>
      <c r="FJ32" s="5">
        <v>0</v>
      </c>
      <c r="FK32" s="5">
        <v>0</v>
      </c>
      <c r="FL32" s="5">
        <v>0</v>
      </c>
      <c r="FM32" s="5">
        <v>0</v>
      </c>
      <c r="FN32" s="5">
        <v>0</v>
      </c>
      <c r="FO32" s="5">
        <v>0</v>
      </c>
      <c r="FP32" s="5">
        <v>0</v>
      </c>
      <c r="FQ32" s="5">
        <v>0</v>
      </c>
      <c r="FR32" s="5">
        <v>0</v>
      </c>
      <c r="FS32" s="5">
        <v>0</v>
      </c>
      <c r="FT32" s="5">
        <v>0</v>
      </c>
      <c r="FU32" s="5">
        <v>0</v>
      </c>
      <c r="FV32" s="5">
        <v>0</v>
      </c>
      <c r="FW32" s="5">
        <v>0</v>
      </c>
      <c r="FX32" s="5">
        <v>0</v>
      </c>
      <c r="FY32" s="5">
        <v>0</v>
      </c>
      <c r="FZ32" s="5">
        <v>0</v>
      </c>
      <c r="GA32" s="5">
        <v>0</v>
      </c>
      <c r="GB32" s="5">
        <v>0</v>
      </c>
      <c r="GC32" s="5">
        <v>0</v>
      </c>
      <c r="GD32" s="5">
        <v>0</v>
      </c>
      <c r="GE32" s="5">
        <v>0</v>
      </c>
      <c r="GF32" s="5">
        <v>0</v>
      </c>
      <c r="GG32" s="5">
        <v>0</v>
      </c>
      <c r="GH32" s="5">
        <v>0</v>
      </c>
      <c r="GI32" s="5">
        <v>0</v>
      </c>
      <c r="GJ32" s="5">
        <v>0</v>
      </c>
      <c r="GK32" s="5">
        <v>0</v>
      </c>
      <c r="GL32" s="5">
        <v>0</v>
      </c>
      <c r="GM32" s="5">
        <v>0</v>
      </c>
      <c r="GN32" s="5">
        <v>0</v>
      </c>
      <c r="GO32" s="5">
        <v>0</v>
      </c>
      <c r="GP32" s="5">
        <v>0</v>
      </c>
      <c r="GQ32" s="5">
        <v>0</v>
      </c>
      <c r="GR32" s="5">
        <v>0</v>
      </c>
      <c r="GS32" s="5">
        <v>0</v>
      </c>
      <c r="GT32" s="5">
        <v>0</v>
      </c>
      <c r="GU32" s="5">
        <v>0</v>
      </c>
      <c r="GV32" s="5">
        <v>0</v>
      </c>
      <c r="GW32" s="5">
        <v>0</v>
      </c>
      <c r="GX32" s="5">
        <v>0</v>
      </c>
      <c r="GY32" s="5">
        <v>0</v>
      </c>
      <c r="GZ32" s="5">
        <v>0</v>
      </c>
      <c r="HA32" s="5">
        <v>0</v>
      </c>
      <c r="HB32" s="5">
        <v>0</v>
      </c>
      <c r="HC32" s="5">
        <v>0</v>
      </c>
      <c r="HD32" s="5">
        <v>0</v>
      </c>
      <c r="HE32" s="5">
        <v>0</v>
      </c>
      <c r="HF32" s="5">
        <v>0</v>
      </c>
      <c r="HG32" s="5">
        <v>0</v>
      </c>
      <c r="HH32" s="5">
        <v>0</v>
      </c>
      <c r="HI32" s="5">
        <v>0</v>
      </c>
      <c r="HJ32" s="5">
        <v>0</v>
      </c>
      <c r="HK32" s="5">
        <v>0</v>
      </c>
      <c r="HL32" s="5">
        <v>0</v>
      </c>
      <c r="HM32" s="5">
        <v>0</v>
      </c>
      <c r="HN32" s="5">
        <v>0</v>
      </c>
      <c r="HO32" s="5">
        <v>0</v>
      </c>
      <c r="HP32" s="5">
        <v>0</v>
      </c>
      <c r="HQ32" s="5">
        <v>0</v>
      </c>
      <c r="HR32" s="5">
        <v>0</v>
      </c>
      <c r="HS32" s="5">
        <v>0</v>
      </c>
      <c r="HT32" s="5">
        <v>0</v>
      </c>
      <c r="HU32" s="5">
        <v>0</v>
      </c>
      <c r="HV32" s="5">
        <v>0</v>
      </c>
      <c r="HW32" s="5">
        <v>0</v>
      </c>
      <c r="HX32" s="5">
        <v>0</v>
      </c>
      <c r="HY32" s="5">
        <v>0</v>
      </c>
      <c r="HZ32" s="5">
        <v>0</v>
      </c>
      <c r="IA32" s="5">
        <v>0</v>
      </c>
      <c r="IB32" s="5">
        <v>0</v>
      </c>
      <c r="IC32" s="5">
        <v>0</v>
      </c>
      <c r="ID32" s="5">
        <v>0</v>
      </c>
      <c r="IE32" s="5">
        <v>0</v>
      </c>
      <c r="IF32" s="5">
        <v>0</v>
      </c>
      <c r="IG32" s="5">
        <v>0</v>
      </c>
      <c r="IH32" s="5">
        <v>0</v>
      </c>
      <c r="II32" s="5">
        <v>0</v>
      </c>
      <c r="IJ32" s="5">
        <v>0</v>
      </c>
      <c r="IK32" s="5">
        <v>0</v>
      </c>
      <c r="IL32" s="5">
        <v>0</v>
      </c>
      <c r="IM32" s="5">
        <v>0</v>
      </c>
      <c r="IN32" s="5">
        <v>0</v>
      </c>
      <c r="IO32" s="5">
        <v>0</v>
      </c>
      <c r="IP32" s="5">
        <v>0</v>
      </c>
      <c r="IQ32" s="5">
        <v>0</v>
      </c>
      <c r="IR32" s="5">
        <v>0</v>
      </c>
      <c r="IS32" s="5">
        <v>0</v>
      </c>
      <c r="IT32" s="5">
        <v>0</v>
      </c>
      <c r="IU32" s="5">
        <v>0</v>
      </c>
      <c r="IV32" s="5">
        <v>0</v>
      </c>
    </row>
    <row r="33" spans="1:449" ht="15.75" customHeight="1">
      <c r="A33" s="5" t="s">
        <v>474</v>
      </c>
      <c r="B33" s="5">
        <v>0</v>
      </c>
      <c r="C33" s="5">
        <v>0</v>
      </c>
      <c r="D33" s="5">
        <v>0</v>
      </c>
      <c r="E33" s="5">
        <v>0</v>
      </c>
      <c r="F33" s="5">
        <v>0</v>
      </c>
      <c r="G33" s="5">
        <v>0</v>
      </c>
      <c r="H33" s="5">
        <v>0</v>
      </c>
      <c r="I33" s="5">
        <v>0</v>
      </c>
      <c r="J33" s="5">
        <v>0</v>
      </c>
      <c r="K33" s="5">
        <v>0</v>
      </c>
      <c r="L33" s="5">
        <v>0</v>
      </c>
      <c r="M33" s="5">
        <v>0</v>
      </c>
      <c r="N33" s="5">
        <v>0</v>
      </c>
      <c r="O33" s="5">
        <v>0</v>
      </c>
      <c r="P33" s="5">
        <v>0</v>
      </c>
      <c r="Q33" s="5">
        <v>0</v>
      </c>
      <c r="R33" s="5">
        <v>0</v>
      </c>
      <c r="S33" s="5">
        <v>0</v>
      </c>
      <c r="T33" s="5">
        <v>0</v>
      </c>
      <c r="U33" s="5">
        <v>0</v>
      </c>
      <c r="V33" s="5">
        <v>0</v>
      </c>
      <c r="W33" s="5">
        <v>0</v>
      </c>
      <c r="X33" s="5">
        <v>0</v>
      </c>
      <c r="Y33" s="5">
        <v>0</v>
      </c>
      <c r="Z33" s="5">
        <v>0</v>
      </c>
      <c r="AA33" s="5">
        <v>0</v>
      </c>
      <c r="AB33" s="5">
        <v>0</v>
      </c>
      <c r="AC33" s="5">
        <v>0</v>
      </c>
      <c r="AD33" s="5">
        <v>0</v>
      </c>
      <c r="AE33" s="5">
        <v>0</v>
      </c>
      <c r="AF33" s="5">
        <v>0</v>
      </c>
      <c r="AG33" s="5">
        <v>0</v>
      </c>
      <c r="AH33" s="5">
        <v>0</v>
      </c>
      <c r="AI33" s="5">
        <v>0</v>
      </c>
      <c r="AJ33" s="5">
        <v>0</v>
      </c>
      <c r="AK33" s="5">
        <v>0</v>
      </c>
      <c r="AL33" s="5">
        <v>0</v>
      </c>
      <c r="AM33" s="5">
        <v>0</v>
      </c>
      <c r="AN33" s="5">
        <v>0</v>
      </c>
      <c r="AO33" s="5">
        <v>0</v>
      </c>
      <c r="AP33" s="5">
        <v>0</v>
      </c>
      <c r="AQ33" s="5">
        <v>0</v>
      </c>
      <c r="AR33" s="5">
        <v>0</v>
      </c>
      <c r="AS33" s="5">
        <v>0</v>
      </c>
      <c r="AT33" s="5">
        <v>0</v>
      </c>
      <c r="AU33" s="5">
        <v>0</v>
      </c>
      <c r="AV33" s="5">
        <v>0</v>
      </c>
      <c r="AW33" s="5">
        <v>0</v>
      </c>
      <c r="AX33" s="5">
        <v>0</v>
      </c>
      <c r="AY33" s="5">
        <v>0</v>
      </c>
      <c r="AZ33" s="5">
        <v>0</v>
      </c>
      <c r="BA33" s="5">
        <v>0</v>
      </c>
      <c r="BB33" s="5">
        <v>0</v>
      </c>
      <c r="BC33" s="5">
        <v>0</v>
      </c>
      <c r="BD33" s="5">
        <v>0</v>
      </c>
      <c r="BE33" s="5">
        <v>0</v>
      </c>
      <c r="BF33" s="5">
        <v>0</v>
      </c>
      <c r="BG33" s="5">
        <v>0</v>
      </c>
      <c r="BH33" s="5">
        <v>0</v>
      </c>
      <c r="BI33" s="5">
        <v>0</v>
      </c>
      <c r="BJ33" s="5">
        <v>0</v>
      </c>
      <c r="BK33" s="5">
        <v>0</v>
      </c>
      <c r="BL33" s="5">
        <v>0</v>
      </c>
      <c r="BM33" s="5">
        <v>0</v>
      </c>
      <c r="BN33" s="5">
        <v>0</v>
      </c>
      <c r="BO33" s="5">
        <v>0</v>
      </c>
      <c r="BP33" s="5">
        <v>0</v>
      </c>
      <c r="BQ33" s="5">
        <v>0</v>
      </c>
      <c r="BR33" s="5">
        <v>0</v>
      </c>
      <c r="BS33" s="5">
        <v>0</v>
      </c>
      <c r="BT33" s="5">
        <v>0</v>
      </c>
      <c r="BU33" s="5">
        <v>0</v>
      </c>
      <c r="BV33" s="5">
        <v>0</v>
      </c>
      <c r="BW33" s="5">
        <v>0</v>
      </c>
      <c r="BX33" s="5">
        <v>0</v>
      </c>
      <c r="BY33" s="5">
        <v>0</v>
      </c>
      <c r="BZ33" s="5">
        <v>0</v>
      </c>
      <c r="CA33" s="5">
        <v>0</v>
      </c>
      <c r="CB33" s="5">
        <v>0</v>
      </c>
      <c r="CC33" s="5">
        <v>0</v>
      </c>
      <c r="CD33" s="5">
        <v>0</v>
      </c>
      <c r="CE33" s="5">
        <v>0</v>
      </c>
      <c r="CF33" s="5">
        <v>0</v>
      </c>
      <c r="CG33" s="5">
        <v>0</v>
      </c>
      <c r="CH33" s="5">
        <v>0</v>
      </c>
      <c r="CI33" s="5">
        <v>0</v>
      </c>
      <c r="CJ33" s="5">
        <v>0</v>
      </c>
      <c r="CK33" s="5">
        <v>0</v>
      </c>
      <c r="CL33" s="5">
        <v>0</v>
      </c>
      <c r="CM33" s="5">
        <v>0</v>
      </c>
      <c r="CN33" s="5">
        <v>0</v>
      </c>
      <c r="CO33" s="5">
        <v>0</v>
      </c>
      <c r="CP33" s="5">
        <v>0</v>
      </c>
      <c r="CQ33" s="5">
        <v>0</v>
      </c>
      <c r="CR33" s="5">
        <v>0</v>
      </c>
      <c r="CS33" s="5">
        <v>0</v>
      </c>
      <c r="CT33" s="5">
        <v>0</v>
      </c>
      <c r="CU33" s="5">
        <v>0</v>
      </c>
      <c r="CV33" s="5">
        <v>0</v>
      </c>
      <c r="CW33" s="5">
        <v>0</v>
      </c>
      <c r="CX33" s="5">
        <v>0</v>
      </c>
      <c r="CY33" s="5">
        <v>0</v>
      </c>
      <c r="CZ33" s="5">
        <v>0</v>
      </c>
      <c r="DA33" s="5">
        <v>0</v>
      </c>
      <c r="DB33" s="5">
        <v>0</v>
      </c>
      <c r="DC33" s="5">
        <v>0</v>
      </c>
      <c r="DD33" s="5">
        <v>0</v>
      </c>
      <c r="DE33" s="5">
        <v>0</v>
      </c>
      <c r="DF33" s="5">
        <v>0</v>
      </c>
      <c r="DG33" s="5">
        <v>0</v>
      </c>
      <c r="DH33" s="5">
        <v>0</v>
      </c>
      <c r="DI33" s="5">
        <v>0</v>
      </c>
      <c r="DJ33" s="5">
        <v>0</v>
      </c>
      <c r="DK33" s="5">
        <v>0</v>
      </c>
      <c r="DL33" s="5">
        <v>0</v>
      </c>
      <c r="DM33" s="5">
        <v>0</v>
      </c>
      <c r="DN33" s="5">
        <v>0</v>
      </c>
      <c r="DO33" s="5">
        <v>0</v>
      </c>
      <c r="DP33" s="5">
        <v>0</v>
      </c>
      <c r="DQ33" s="5">
        <v>0</v>
      </c>
      <c r="DR33" s="5">
        <v>0</v>
      </c>
      <c r="DS33" s="5">
        <v>0</v>
      </c>
      <c r="DT33" s="5">
        <v>0</v>
      </c>
      <c r="DU33" s="5">
        <v>0</v>
      </c>
      <c r="DV33" s="5">
        <v>0</v>
      </c>
      <c r="DW33" s="5">
        <v>0</v>
      </c>
      <c r="DX33" s="5">
        <v>0</v>
      </c>
      <c r="DY33" s="5">
        <v>0</v>
      </c>
      <c r="DZ33" s="5">
        <v>0</v>
      </c>
      <c r="EA33" s="5">
        <v>0</v>
      </c>
      <c r="EB33" s="5">
        <v>0</v>
      </c>
      <c r="EC33" s="5">
        <v>0</v>
      </c>
      <c r="ED33" s="5">
        <v>0</v>
      </c>
      <c r="EE33" s="5">
        <v>0</v>
      </c>
      <c r="EF33" s="5">
        <v>0</v>
      </c>
      <c r="EG33" s="5">
        <v>0</v>
      </c>
      <c r="EH33" s="5">
        <v>0</v>
      </c>
      <c r="EI33" s="5">
        <v>0</v>
      </c>
      <c r="EJ33" s="5">
        <v>0</v>
      </c>
      <c r="EK33" s="5">
        <v>0</v>
      </c>
      <c r="EL33" s="5">
        <v>0</v>
      </c>
      <c r="EM33" s="5">
        <v>0</v>
      </c>
      <c r="EN33" s="5">
        <v>0</v>
      </c>
      <c r="EO33" s="5">
        <v>0</v>
      </c>
      <c r="EP33" s="5">
        <v>0</v>
      </c>
      <c r="EQ33" s="5">
        <v>0</v>
      </c>
      <c r="ER33" s="5">
        <v>0</v>
      </c>
      <c r="ES33" s="5">
        <v>0</v>
      </c>
      <c r="ET33" s="5">
        <v>0</v>
      </c>
      <c r="EU33" s="5">
        <v>0</v>
      </c>
      <c r="EV33" s="5">
        <v>0</v>
      </c>
      <c r="EW33" s="5">
        <v>0</v>
      </c>
      <c r="EX33" s="5">
        <v>0</v>
      </c>
      <c r="EY33" s="5">
        <v>0</v>
      </c>
      <c r="EZ33" s="5">
        <v>0</v>
      </c>
      <c r="FA33" s="5">
        <v>0</v>
      </c>
      <c r="FB33" s="5">
        <v>0</v>
      </c>
      <c r="FC33" s="5">
        <v>0</v>
      </c>
      <c r="FD33" s="5">
        <v>0</v>
      </c>
      <c r="FE33" s="5">
        <v>0</v>
      </c>
      <c r="FF33" s="5">
        <v>0</v>
      </c>
      <c r="FG33" s="5">
        <v>0</v>
      </c>
      <c r="FH33" s="5">
        <v>0</v>
      </c>
      <c r="FI33" s="5">
        <v>0</v>
      </c>
      <c r="FJ33" s="5">
        <v>0</v>
      </c>
      <c r="FK33" s="5">
        <v>0</v>
      </c>
      <c r="FL33" s="5">
        <v>0</v>
      </c>
      <c r="FM33" s="5">
        <v>0</v>
      </c>
      <c r="FN33" s="5">
        <v>0</v>
      </c>
      <c r="FO33" s="5">
        <v>0</v>
      </c>
      <c r="FP33" s="5">
        <v>0</v>
      </c>
      <c r="FQ33" s="5">
        <v>0</v>
      </c>
      <c r="FR33" s="5">
        <v>0</v>
      </c>
      <c r="FS33" s="5">
        <v>0</v>
      </c>
      <c r="FT33" s="5">
        <v>0</v>
      </c>
      <c r="FU33" s="5">
        <v>0</v>
      </c>
      <c r="FV33" s="5">
        <v>0</v>
      </c>
      <c r="FW33" s="5">
        <v>0</v>
      </c>
      <c r="FX33" s="5">
        <v>0</v>
      </c>
      <c r="FY33" s="5">
        <v>0</v>
      </c>
      <c r="FZ33" s="5">
        <v>0</v>
      </c>
      <c r="GA33" s="5">
        <v>0</v>
      </c>
      <c r="GB33" s="5">
        <v>0</v>
      </c>
      <c r="GC33" s="5">
        <v>0</v>
      </c>
      <c r="GD33" s="5">
        <v>0</v>
      </c>
      <c r="GE33" s="5">
        <v>0</v>
      </c>
      <c r="GF33" s="5">
        <v>0</v>
      </c>
      <c r="GG33" s="5">
        <v>0</v>
      </c>
      <c r="GH33" s="5">
        <v>0</v>
      </c>
      <c r="GI33" s="5">
        <v>0</v>
      </c>
      <c r="GJ33" s="5">
        <v>0</v>
      </c>
      <c r="GK33" s="5">
        <v>0</v>
      </c>
      <c r="GL33" s="5">
        <v>0</v>
      </c>
      <c r="GM33" s="5">
        <v>0</v>
      </c>
      <c r="GN33" s="5">
        <v>0</v>
      </c>
      <c r="GO33" s="5">
        <v>0</v>
      </c>
      <c r="GP33" s="5">
        <v>0</v>
      </c>
      <c r="GQ33" s="5">
        <v>0</v>
      </c>
      <c r="GR33" s="5">
        <v>0</v>
      </c>
      <c r="GS33" s="5">
        <v>0</v>
      </c>
      <c r="GT33" s="5">
        <v>0</v>
      </c>
      <c r="GU33" s="5">
        <v>0</v>
      </c>
      <c r="GV33" s="5">
        <v>0</v>
      </c>
      <c r="GW33" s="5">
        <v>0</v>
      </c>
      <c r="GX33" s="5">
        <v>0</v>
      </c>
      <c r="GY33" s="5">
        <v>0</v>
      </c>
      <c r="GZ33" s="5">
        <v>0</v>
      </c>
      <c r="HA33" s="5">
        <v>0</v>
      </c>
      <c r="HB33" s="5">
        <v>0</v>
      </c>
      <c r="HC33" s="5">
        <v>0</v>
      </c>
      <c r="HD33" s="5">
        <v>0</v>
      </c>
      <c r="HE33" s="5">
        <v>0</v>
      </c>
      <c r="HF33" s="5">
        <v>0</v>
      </c>
      <c r="HG33" s="5">
        <v>0</v>
      </c>
      <c r="HH33" s="5">
        <v>0</v>
      </c>
      <c r="HI33" s="5">
        <v>0</v>
      </c>
      <c r="HJ33" s="5">
        <v>0</v>
      </c>
      <c r="HK33" s="5">
        <v>0</v>
      </c>
      <c r="HL33" s="5">
        <v>0</v>
      </c>
      <c r="HM33" s="5">
        <v>0</v>
      </c>
      <c r="HN33" s="5">
        <v>0</v>
      </c>
      <c r="HO33" s="5">
        <v>0</v>
      </c>
      <c r="HP33" s="5">
        <v>0</v>
      </c>
      <c r="HQ33" s="5">
        <v>0</v>
      </c>
      <c r="HR33" s="5">
        <v>0</v>
      </c>
      <c r="HS33" s="5">
        <v>0</v>
      </c>
      <c r="HT33" s="5">
        <v>0</v>
      </c>
      <c r="HU33" s="5">
        <v>0</v>
      </c>
      <c r="HV33" s="5">
        <v>0</v>
      </c>
      <c r="HW33" s="5">
        <v>0</v>
      </c>
      <c r="HX33" s="5">
        <v>0</v>
      </c>
      <c r="HY33" s="5">
        <v>0</v>
      </c>
      <c r="HZ33" s="5">
        <v>0</v>
      </c>
      <c r="IA33" s="5">
        <v>0</v>
      </c>
      <c r="IB33" s="5">
        <v>0</v>
      </c>
      <c r="IC33" s="5">
        <v>0</v>
      </c>
      <c r="ID33" s="5">
        <v>0</v>
      </c>
      <c r="IE33" s="5">
        <v>0</v>
      </c>
      <c r="IF33" s="5">
        <v>0</v>
      </c>
      <c r="IG33" s="5">
        <v>0</v>
      </c>
      <c r="IH33" s="5">
        <v>0</v>
      </c>
      <c r="II33" s="5">
        <v>0</v>
      </c>
      <c r="IJ33" s="5">
        <v>0</v>
      </c>
      <c r="IK33" s="5">
        <v>0</v>
      </c>
      <c r="IL33" s="5">
        <v>0</v>
      </c>
      <c r="IM33" s="5">
        <v>0</v>
      </c>
      <c r="IN33" s="5">
        <v>0</v>
      </c>
      <c r="IO33" s="5">
        <v>0</v>
      </c>
      <c r="IP33" s="5">
        <v>0</v>
      </c>
      <c r="IQ33" s="5">
        <v>0</v>
      </c>
      <c r="IR33" s="5">
        <v>0</v>
      </c>
      <c r="IS33" s="5">
        <v>0</v>
      </c>
      <c r="IT33" s="5">
        <v>0</v>
      </c>
      <c r="IU33" s="5">
        <v>0</v>
      </c>
      <c r="IV33" s="5">
        <v>0</v>
      </c>
    </row>
    <row r="34" spans="1:449" ht="15">
      <c r="A34" s="24" t="s">
        <v>475</v>
      </c>
      <c r="B34" s="5">
        <v>0</v>
      </c>
      <c r="C34" s="5">
        <v>0</v>
      </c>
      <c r="D34" s="5">
        <v>0</v>
      </c>
      <c r="E34" s="5">
        <v>0</v>
      </c>
      <c r="F34" s="5">
        <v>0</v>
      </c>
      <c r="G34" s="5">
        <v>0</v>
      </c>
      <c r="H34" s="5">
        <v>0</v>
      </c>
      <c r="I34" s="5">
        <v>0</v>
      </c>
      <c r="J34" s="5">
        <v>0</v>
      </c>
      <c r="K34" s="5">
        <v>0</v>
      </c>
      <c r="L34" s="5">
        <v>0</v>
      </c>
      <c r="M34" s="5">
        <v>0</v>
      </c>
      <c r="N34" s="5">
        <v>0</v>
      </c>
      <c r="O34" s="5">
        <v>0</v>
      </c>
      <c r="P34" s="5">
        <v>0</v>
      </c>
      <c r="Q34" s="5">
        <v>0</v>
      </c>
      <c r="R34" s="5">
        <v>0</v>
      </c>
      <c r="S34" s="5">
        <v>0</v>
      </c>
      <c r="T34" s="5">
        <v>0</v>
      </c>
      <c r="U34" s="5">
        <v>0</v>
      </c>
      <c r="V34" s="5">
        <v>0</v>
      </c>
      <c r="W34" s="5">
        <v>0</v>
      </c>
      <c r="X34" s="5">
        <v>0</v>
      </c>
      <c r="Y34" s="5">
        <v>0</v>
      </c>
      <c r="Z34" s="5">
        <v>0</v>
      </c>
      <c r="AA34" s="5">
        <v>0</v>
      </c>
      <c r="AB34" s="5">
        <v>0</v>
      </c>
      <c r="AC34" s="5">
        <v>0</v>
      </c>
      <c r="AD34" s="5">
        <v>0</v>
      </c>
      <c r="AE34" s="5">
        <v>0</v>
      </c>
      <c r="AF34" s="5">
        <v>0</v>
      </c>
      <c r="AG34" s="5">
        <v>0</v>
      </c>
      <c r="AH34" s="5">
        <v>0</v>
      </c>
      <c r="AI34" s="5">
        <v>0</v>
      </c>
      <c r="AJ34" s="5">
        <v>0</v>
      </c>
      <c r="AK34" s="5">
        <v>0</v>
      </c>
      <c r="AL34" s="5">
        <v>0</v>
      </c>
      <c r="AM34" s="5">
        <v>0</v>
      </c>
      <c r="AN34" s="5">
        <v>0</v>
      </c>
      <c r="AO34" s="5">
        <v>0</v>
      </c>
      <c r="AP34" s="5">
        <v>0</v>
      </c>
      <c r="AQ34" s="5">
        <v>0</v>
      </c>
      <c r="AR34" s="5">
        <v>0</v>
      </c>
      <c r="AS34" s="5">
        <v>0</v>
      </c>
      <c r="AT34" s="5">
        <v>0</v>
      </c>
      <c r="AU34" s="5">
        <v>0</v>
      </c>
      <c r="AV34" s="5">
        <v>0</v>
      </c>
      <c r="AW34" s="5">
        <v>0</v>
      </c>
      <c r="AX34" s="5">
        <v>0</v>
      </c>
      <c r="AY34" s="5">
        <v>0</v>
      </c>
      <c r="AZ34" s="5">
        <v>0</v>
      </c>
      <c r="BA34" s="5">
        <v>0</v>
      </c>
      <c r="BB34" s="5">
        <v>0</v>
      </c>
      <c r="BC34" s="5">
        <v>0</v>
      </c>
      <c r="BD34" s="5">
        <v>0</v>
      </c>
      <c r="BE34" s="5">
        <v>0</v>
      </c>
      <c r="BF34" s="5">
        <v>0</v>
      </c>
      <c r="BG34" s="5">
        <v>0</v>
      </c>
      <c r="BH34" s="5">
        <v>0</v>
      </c>
      <c r="BI34" s="5">
        <v>0</v>
      </c>
      <c r="BJ34" s="5">
        <v>0</v>
      </c>
      <c r="BK34" s="5">
        <v>0</v>
      </c>
      <c r="BL34" s="5">
        <v>0</v>
      </c>
      <c r="BM34" s="5">
        <v>0</v>
      </c>
      <c r="BN34" s="5">
        <v>0</v>
      </c>
      <c r="BO34" s="5">
        <v>0</v>
      </c>
      <c r="BP34" s="5">
        <v>0</v>
      </c>
      <c r="BQ34" s="5">
        <v>0</v>
      </c>
      <c r="BR34" s="5">
        <v>0</v>
      </c>
      <c r="BS34" s="5">
        <v>0</v>
      </c>
      <c r="BT34" s="5">
        <v>0</v>
      </c>
      <c r="BU34" s="5">
        <v>0</v>
      </c>
      <c r="BV34" s="5">
        <v>0</v>
      </c>
      <c r="BW34" s="5">
        <v>0</v>
      </c>
      <c r="BX34" s="5">
        <v>0</v>
      </c>
      <c r="BY34" s="5">
        <v>0</v>
      </c>
      <c r="BZ34" s="5">
        <v>0</v>
      </c>
      <c r="CA34" s="5">
        <v>0</v>
      </c>
      <c r="CB34" s="5">
        <v>0</v>
      </c>
      <c r="CC34" s="5">
        <v>0</v>
      </c>
      <c r="CD34" s="5">
        <v>0</v>
      </c>
      <c r="CE34" s="5">
        <v>0</v>
      </c>
      <c r="CF34" s="5">
        <v>0</v>
      </c>
      <c r="CG34" s="5">
        <v>0</v>
      </c>
      <c r="CH34" s="5">
        <v>0</v>
      </c>
      <c r="CI34" s="5">
        <v>0</v>
      </c>
      <c r="CJ34" s="5">
        <v>0</v>
      </c>
      <c r="CK34" s="5">
        <v>0</v>
      </c>
      <c r="CL34" s="5">
        <v>0</v>
      </c>
      <c r="CM34" s="5">
        <v>0</v>
      </c>
      <c r="CN34" s="5">
        <v>0</v>
      </c>
      <c r="CO34" s="5">
        <v>0</v>
      </c>
      <c r="CP34" s="5">
        <v>0</v>
      </c>
      <c r="CQ34" s="5">
        <v>0</v>
      </c>
      <c r="CR34" s="5">
        <v>0</v>
      </c>
      <c r="CS34" s="5">
        <v>0</v>
      </c>
      <c r="CT34" s="5">
        <v>0</v>
      </c>
      <c r="CU34" s="5">
        <v>0</v>
      </c>
      <c r="CV34" s="5">
        <v>0</v>
      </c>
      <c r="CW34" s="5">
        <v>0</v>
      </c>
      <c r="CX34" s="5">
        <v>0</v>
      </c>
      <c r="CY34" s="5">
        <v>0</v>
      </c>
      <c r="CZ34" s="5">
        <v>0</v>
      </c>
      <c r="DA34" s="5">
        <v>0</v>
      </c>
      <c r="DB34" s="5">
        <v>0</v>
      </c>
      <c r="DC34" s="5">
        <v>0</v>
      </c>
      <c r="DD34" s="5">
        <v>0</v>
      </c>
      <c r="DE34" s="5">
        <v>0</v>
      </c>
      <c r="DF34" s="5">
        <v>0</v>
      </c>
      <c r="DG34" s="5">
        <v>0</v>
      </c>
      <c r="DH34" s="5">
        <v>0</v>
      </c>
      <c r="DI34" s="5">
        <v>0</v>
      </c>
      <c r="DJ34" s="5">
        <v>0</v>
      </c>
      <c r="DK34" s="5">
        <v>0</v>
      </c>
      <c r="DL34" s="5">
        <v>0</v>
      </c>
      <c r="DM34" s="5">
        <v>0</v>
      </c>
      <c r="DN34" s="5">
        <v>0</v>
      </c>
      <c r="DO34" s="5">
        <v>0</v>
      </c>
      <c r="DP34" s="5">
        <v>0</v>
      </c>
      <c r="DQ34" s="5">
        <v>0</v>
      </c>
      <c r="DR34" s="5">
        <v>0</v>
      </c>
      <c r="DS34" s="5">
        <v>0</v>
      </c>
      <c r="DT34" s="5">
        <v>0</v>
      </c>
      <c r="DU34" s="5">
        <v>0</v>
      </c>
      <c r="DV34" s="5">
        <v>0</v>
      </c>
      <c r="DW34" s="5">
        <v>0</v>
      </c>
      <c r="DX34" s="5">
        <v>0</v>
      </c>
      <c r="DY34" s="5">
        <v>0</v>
      </c>
      <c r="DZ34" s="5">
        <v>0</v>
      </c>
      <c r="EA34" s="5">
        <v>0</v>
      </c>
      <c r="EB34" s="5">
        <v>0</v>
      </c>
      <c r="EC34" s="5">
        <v>0</v>
      </c>
      <c r="ED34" s="5">
        <v>0</v>
      </c>
      <c r="EE34" s="5">
        <v>0</v>
      </c>
      <c r="EF34" s="5">
        <v>0</v>
      </c>
      <c r="EG34" s="5">
        <v>0</v>
      </c>
      <c r="EH34" s="5">
        <v>0</v>
      </c>
      <c r="EI34" s="5">
        <v>0</v>
      </c>
      <c r="EJ34" s="5">
        <v>0</v>
      </c>
      <c r="EK34" s="5">
        <v>0</v>
      </c>
      <c r="EL34" s="5">
        <v>0</v>
      </c>
      <c r="EM34" s="5">
        <v>0</v>
      </c>
      <c r="EN34" s="5">
        <v>0</v>
      </c>
      <c r="EO34" s="5">
        <v>0</v>
      </c>
      <c r="EP34" s="5">
        <v>0</v>
      </c>
      <c r="EQ34" s="5">
        <v>0</v>
      </c>
      <c r="ER34" s="5">
        <v>0</v>
      </c>
      <c r="ES34" s="5">
        <v>0</v>
      </c>
      <c r="ET34" s="5">
        <v>0</v>
      </c>
      <c r="EU34" s="5">
        <v>0</v>
      </c>
      <c r="EV34" s="5">
        <v>0</v>
      </c>
      <c r="EW34" s="5">
        <v>0</v>
      </c>
      <c r="EX34" s="5">
        <v>0</v>
      </c>
      <c r="EY34" s="5">
        <v>0</v>
      </c>
      <c r="EZ34" s="5">
        <v>0</v>
      </c>
      <c r="FA34" s="5">
        <v>0</v>
      </c>
      <c r="FB34" s="5">
        <v>0</v>
      </c>
      <c r="FC34" s="5">
        <v>0</v>
      </c>
      <c r="FD34" s="5">
        <v>0</v>
      </c>
      <c r="FE34" s="5">
        <v>0</v>
      </c>
      <c r="FF34" s="5">
        <v>0</v>
      </c>
      <c r="FG34" s="5">
        <v>0</v>
      </c>
      <c r="FH34" s="5">
        <v>0</v>
      </c>
      <c r="FI34" s="5">
        <v>0</v>
      </c>
      <c r="FJ34" s="5">
        <v>0</v>
      </c>
      <c r="FK34" s="5">
        <v>0</v>
      </c>
      <c r="FL34" s="5">
        <v>0</v>
      </c>
      <c r="FM34" s="5">
        <v>0</v>
      </c>
      <c r="FN34" s="5">
        <v>0</v>
      </c>
      <c r="FO34" s="5">
        <v>0</v>
      </c>
      <c r="FP34" s="5">
        <v>0</v>
      </c>
      <c r="FQ34" s="5">
        <v>0</v>
      </c>
      <c r="FR34" s="5">
        <v>0</v>
      </c>
      <c r="FS34" s="5">
        <v>0</v>
      </c>
      <c r="FT34" s="5">
        <v>0</v>
      </c>
      <c r="FU34" s="5">
        <v>0</v>
      </c>
      <c r="FV34" s="5">
        <v>0</v>
      </c>
      <c r="FW34" s="5">
        <v>0</v>
      </c>
      <c r="FX34" s="5">
        <v>0</v>
      </c>
      <c r="FY34" s="5">
        <v>0</v>
      </c>
      <c r="FZ34" s="5">
        <v>0</v>
      </c>
      <c r="GA34" s="5">
        <v>0</v>
      </c>
      <c r="GB34" s="5">
        <v>0</v>
      </c>
      <c r="GC34" s="5">
        <v>0</v>
      </c>
      <c r="GD34" s="5">
        <v>0</v>
      </c>
      <c r="GE34" s="5">
        <v>0</v>
      </c>
      <c r="GF34" s="5">
        <v>0</v>
      </c>
      <c r="GG34" s="5">
        <v>0</v>
      </c>
      <c r="GH34" s="5">
        <v>0</v>
      </c>
      <c r="GI34" s="5">
        <v>0</v>
      </c>
      <c r="GJ34" s="5">
        <v>0</v>
      </c>
      <c r="GK34" s="5">
        <v>0</v>
      </c>
      <c r="GL34" s="5">
        <v>0</v>
      </c>
      <c r="GM34" s="5">
        <v>0</v>
      </c>
      <c r="GN34" s="5">
        <v>0</v>
      </c>
      <c r="GO34" s="5">
        <v>0</v>
      </c>
      <c r="GP34" s="5">
        <v>0</v>
      </c>
      <c r="GQ34" s="5">
        <v>0</v>
      </c>
      <c r="GR34" s="5">
        <v>0</v>
      </c>
      <c r="GS34" s="5">
        <v>0</v>
      </c>
      <c r="GT34" s="5">
        <v>0</v>
      </c>
      <c r="GU34" s="5">
        <v>0</v>
      </c>
      <c r="GV34" s="5">
        <v>0</v>
      </c>
      <c r="GW34" s="5">
        <v>0</v>
      </c>
      <c r="GX34" s="5">
        <v>0</v>
      </c>
      <c r="GY34" s="5">
        <v>0</v>
      </c>
      <c r="GZ34" s="5">
        <v>0</v>
      </c>
      <c r="HA34" s="5">
        <v>0</v>
      </c>
      <c r="HB34" s="5">
        <v>0</v>
      </c>
      <c r="HC34" s="5">
        <v>0</v>
      </c>
      <c r="HD34" s="5">
        <v>0</v>
      </c>
      <c r="HE34" s="5">
        <v>0</v>
      </c>
      <c r="HF34" s="5">
        <v>0</v>
      </c>
      <c r="HG34" s="5">
        <v>0</v>
      </c>
      <c r="HH34" s="5">
        <v>0</v>
      </c>
      <c r="HI34" s="5">
        <v>0</v>
      </c>
      <c r="HJ34" s="5">
        <v>0</v>
      </c>
      <c r="HK34" s="5">
        <v>0</v>
      </c>
      <c r="HL34" s="5">
        <v>0</v>
      </c>
      <c r="HM34" s="5">
        <v>0</v>
      </c>
      <c r="HN34" s="5">
        <v>0</v>
      </c>
      <c r="HO34" s="5">
        <v>0</v>
      </c>
      <c r="HP34" s="5">
        <v>0</v>
      </c>
      <c r="HQ34" s="5">
        <v>0</v>
      </c>
      <c r="HR34" s="5">
        <v>0</v>
      </c>
      <c r="HS34" s="5">
        <v>0</v>
      </c>
      <c r="HT34" s="5">
        <v>0</v>
      </c>
      <c r="HU34" s="5">
        <v>0</v>
      </c>
      <c r="HV34" s="5">
        <v>0</v>
      </c>
      <c r="HW34" s="5">
        <v>0</v>
      </c>
      <c r="HX34" s="5">
        <v>0</v>
      </c>
      <c r="HY34" s="5">
        <v>0</v>
      </c>
      <c r="HZ34" s="5">
        <v>0</v>
      </c>
      <c r="IA34" s="5">
        <v>0</v>
      </c>
      <c r="IB34" s="5">
        <v>0</v>
      </c>
      <c r="IC34" s="5">
        <v>0</v>
      </c>
      <c r="ID34" s="5">
        <v>0</v>
      </c>
      <c r="IE34" s="5">
        <v>0</v>
      </c>
      <c r="IF34" s="5">
        <v>0</v>
      </c>
      <c r="IG34" s="5">
        <v>0</v>
      </c>
      <c r="IH34" s="5">
        <v>0</v>
      </c>
      <c r="II34" s="5">
        <v>0</v>
      </c>
      <c r="IJ34" s="5">
        <v>0</v>
      </c>
      <c r="IK34" s="5">
        <v>0</v>
      </c>
      <c r="IL34" s="5">
        <v>0</v>
      </c>
      <c r="IM34" s="5">
        <v>0</v>
      </c>
      <c r="IN34" s="5">
        <v>0</v>
      </c>
      <c r="IO34" s="5">
        <v>0</v>
      </c>
      <c r="IP34" s="5">
        <v>0</v>
      </c>
      <c r="IQ34" s="5">
        <v>0</v>
      </c>
      <c r="IR34" s="5">
        <v>0</v>
      </c>
      <c r="IS34" s="5">
        <v>0</v>
      </c>
      <c r="IT34" s="5">
        <v>0</v>
      </c>
      <c r="IU34" s="5">
        <v>0</v>
      </c>
      <c r="IV34" s="5">
        <v>0</v>
      </c>
    </row>
    <row r="35" spans="1:449" ht="15">
      <c r="A35" s="1" t="s">
        <v>476</v>
      </c>
      <c r="B35" s="6">
        <f t="shared" ref="B35" si="123">IFERROR(B34/B33,0)</f>
        <v>0</v>
      </c>
      <c r="C35" s="6">
        <f t="shared" ref="C35:BN35" si="124">IFERROR(C34/C33,0)</f>
        <v>0</v>
      </c>
      <c r="D35" s="6">
        <f t="shared" si="124"/>
        <v>0</v>
      </c>
      <c r="E35" s="6">
        <f t="shared" si="124"/>
        <v>0</v>
      </c>
      <c r="F35" s="6">
        <f t="shared" si="124"/>
        <v>0</v>
      </c>
      <c r="G35" s="6">
        <f t="shared" si="124"/>
        <v>0</v>
      </c>
      <c r="H35" s="6">
        <f t="shared" si="124"/>
        <v>0</v>
      </c>
      <c r="I35" s="6">
        <f t="shared" si="124"/>
        <v>0</v>
      </c>
      <c r="J35" s="6">
        <f t="shared" si="124"/>
        <v>0</v>
      </c>
      <c r="K35" s="6">
        <f t="shared" si="124"/>
        <v>0</v>
      </c>
      <c r="L35" s="6">
        <f t="shared" si="124"/>
        <v>0</v>
      </c>
      <c r="M35" s="6">
        <f t="shared" si="124"/>
        <v>0</v>
      </c>
      <c r="N35" s="6">
        <f t="shared" si="124"/>
        <v>0</v>
      </c>
      <c r="O35" s="6">
        <f t="shared" si="124"/>
        <v>0</v>
      </c>
      <c r="P35" s="6">
        <f t="shared" si="124"/>
        <v>0</v>
      </c>
      <c r="Q35" s="6">
        <f t="shared" si="124"/>
        <v>0</v>
      </c>
      <c r="R35" s="6">
        <f t="shared" si="124"/>
        <v>0</v>
      </c>
      <c r="S35" s="6">
        <f t="shared" si="124"/>
        <v>0</v>
      </c>
      <c r="T35" s="6">
        <f t="shared" si="124"/>
        <v>0</v>
      </c>
      <c r="U35" s="6">
        <f t="shared" si="124"/>
        <v>0</v>
      </c>
      <c r="V35" s="6">
        <f t="shared" si="124"/>
        <v>0</v>
      </c>
      <c r="W35" s="6">
        <f t="shared" si="124"/>
        <v>0</v>
      </c>
      <c r="X35" s="6">
        <f t="shared" si="124"/>
        <v>0</v>
      </c>
      <c r="Y35" s="6">
        <f t="shared" si="124"/>
        <v>0</v>
      </c>
      <c r="Z35" s="6">
        <f t="shared" si="124"/>
        <v>0</v>
      </c>
      <c r="AA35" s="6">
        <f t="shared" si="124"/>
        <v>0</v>
      </c>
      <c r="AB35" s="6">
        <f t="shared" si="124"/>
        <v>0</v>
      </c>
      <c r="AC35" s="6">
        <f t="shared" si="124"/>
        <v>0</v>
      </c>
      <c r="AD35" s="6">
        <f t="shared" si="124"/>
        <v>0</v>
      </c>
      <c r="AE35" s="6">
        <f t="shared" si="124"/>
        <v>0</v>
      </c>
      <c r="AF35" s="6">
        <f t="shared" si="124"/>
        <v>0</v>
      </c>
      <c r="AG35" s="6">
        <f t="shared" si="124"/>
        <v>0</v>
      </c>
      <c r="AH35" s="6">
        <f t="shared" si="124"/>
        <v>0</v>
      </c>
      <c r="AI35" s="6">
        <f t="shared" si="124"/>
        <v>0</v>
      </c>
      <c r="AJ35" s="6">
        <f t="shared" si="124"/>
        <v>0</v>
      </c>
      <c r="AK35" s="6">
        <f t="shared" si="124"/>
        <v>0</v>
      </c>
      <c r="AL35" s="6">
        <f t="shared" si="124"/>
        <v>0</v>
      </c>
      <c r="AM35" s="6">
        <f t="shared" si="124"/>
        <v>0</v>
      </c>
      <c r="AN35" s="6">
        <f t="shared" si="124"/>
        <v>0</v>
      </c>
      <c r="AO35" s="6">
        <f t="shared" si="124"/>
        <v>0</v>
      </c>
      <c r="AP35" s="6">
        <f t="shared" si="124"/>
        <v>0</v>
      </c>
      <c r="AQ35" s="6">
        <f t="shared" si="124"/>
        <v>0</v>
      </c>
      <c r="AR35" s="6">
        <f t="shared" si="124"/>
        <v>0</v>
      </c>
      <c r="AS35" s="6">
        <f t="shared" si="124"/>
        <v>0</v>
      </c>
      <c r="AT35" s="6">
        <f t="shared" si="124"/>
        <v>0</v>
      </c>
      <c r="AU35" s="6">
        <f t="shared" si="124"/>
        <v>0</v>
      </c>
      <c r="AV35" s="6">
        <f t="shared" si="124"/>
        <v>0</v>
      </c>
      <c r="AW35" s="6">
        <f t="shared" si="124"/>
        <v>0</v>
      </c>
      <c r="AX35" s="6">
        <f t="shared" si="124"/>
        <v>0</v>
      </c>
      <c r="AY35" s="6">
        <f t="shared" si="124"/>
        <v>0</v>
      </c>
      <c r="AZ35" s="6">
        <f t="shared" si="124"/>
        <v>0</v>
      </c>
      <c r="BA35" s="6">
        <f t="shared" si="124"/>
        <v>0</v>
      </c>
      <c r="BB35" s="6">
        <f t="shared" si="124"/>
        <v>0</v>
      </c>
      <c r="BC35" s="6">
        <f t="shared" si="124"/>
        <v>0</v>
      </c>
      <c r="BD35" s="6">
        <f t="shared" si="124"/>
        <v>0</v>
      </c>
      <c r="BE35" s="6">
        <f t="shared" si="124"/>
        <v>0</v>
      </c>
      <c r="BF35" s="6">
        <f t="shared" si="124"/>
        <v>0</v>
      </c>
      <c r="BG35" s="6">
        <f t="shared" si="124"/>
        <v>0</v>
      </c>
      <c r="BH35" s="6">
        <f t="shared" si="124"/>
        <v>0</v>
      </c>
      <c r="BI35" s="6">
        <f t="shared" si="124"/>
        <v>0</v>
      </c>
      <c r="BJ35" s="6">
        <f t="shared" si="124"/>
        <v>0</v>
      </c>
      <c r="BK35" s="6">
        <f t="shared" si="124"/>
        <v>0</v>
      </c>
      <c r="BL35" s="6">
        <f t="shared" si="124"/>
        <v>0</v>
      </c>
      <c r="BM35" s="6">
        <f t="shared" si="124"/>
        <v>0</v>
      </c>
      <c r="BN35" s="6">
        <f t="shared" si="124"/>
        <v>0</v>
      </c>
      <c r="BO35" s="6">
        <f t="shared" ref="BO35:CN35" si="125">IFERROR(BO34/BO33,0)</f>
        <v>0</v>
      </c>
      <c r="BP35" s="6">
        <f t="shared" si="125"/>
        <v>0</v>
      </c>
      <c r="BQ35" s="6">
        <f t="shared" si="125"/>
        <v>0</v>
      </c>
      <c r="BR35" s="6">
        <f t="shared" si="125"/>
        <v>0</v>
      </c>
      <c r="BS35" s="6">
        <f t="shared" si="125"/>
        <v>0</v>
      </c>
      <c r="BT35" s="6">
        <f t="shared" si="125"/>
        <v>0</v>
      </c>
      <c r="BU35" s="6">
        <f t="shared" si="125"/>
        <v>0</v>
      </c>
      <c r="BV35" s="6">
        <f t="shared" si="125"/>
        <v>0</v>
      </c>
      <c r="BW35" s="6">
        <f t="shared" si="125"/>
        <v>0</v>
      </c>
      <c r="BX35" s="6">
        <f t="shared" si="125"/>
        <v>0</v>
      </c>
      <c r="BY35" s="6">
        <f t="shared" si="125"/>
        <v>0</v>
      </c>
      <c r="BZ35" s="6">
        <f t="shared" si="125"/>
        <v>0</v>
      </c>
      <c r="CA35" s="6">
        <f t="shared" si="125"/>
        <v>0</v>
      </c>
      <c r="CB35" s="6">
        <f t="shared" si="125"/>
        <v>0</v>
      </c>
      <c r="CC35" s="6">
        <f t="shared" si="125"/>
        <v>0</v>
      </c>
      <c r="CD35" s="6">
        <f t="shared" si="125"/>
        <v>0</v>
      </c>
      <c r="CE35" s="6">
        <f t="shared" si="125"/>
        <v>0</v>
      </c>
      <c r="CF35" s="6">
        <f t="shared" si="125"/>
        <v>0</v>
      </c>
      <c r="CG35" s="6">
        <f t="shared" si="125"/>
        <v>0</v>
      </c>
      <c r="CH35" s="6">
        <f t="shared" si="125"/>
        <v>0</v>
      </c>
      <c r="CI35" s="6">
        <f t="shared" si="125"/>
        <v>0</v>
      </c>
      <c r="CJ35" s="6">
        <f t="shared" si="125"/>
        <v>0</v>
      </c>
      <c r="CK35" s="6">
        <f t="shared" si="125"/>
        <v>0</v>
      </c>
      <c r="CL35" s="6">
        <f t="shared" si="125"/>
        <v>0</v>
      </c>
      <c r="CM35" s="6">
        <f t="shared" si="125"/>
        <v>0</v>
      </c>
      <c r="CN35" s="6">
        <f t="shared" si="125"/>
        <v>0</v>
      </c>
      <c r="CO35" s="6">
        <f t="shared" ref="CO35:DI35" si="126">IFERROR(CO34/CO33,0)</f>
        <v>0</v>
      </c>
      <c r="CP35" s="6">
        <f t="shared" si="126"/>
        <v>0</v>
      </c>
      <c r="CQ35" s="6">
        <f t="shared" si="126"/>
        <v>0</v>
      </c>
      <c r="CR35" s="6">
        <f t="shared" si="126"/>
        <v>0</v>
      </c>
      <c r="CS35" s="6">
        <f t="shared" si="126"/>
        <v>0</v>
      </c>
      <c r="CT35" s="6">
        <f t="shared" si="126"/>
        <v>0</v>
      </c>
      <c r="CU35" s="6">
        <f t="shared" si="126"/>
        <v>0</v>
      </c>
      <c r="CV35" s="6">
        <f t="shared" si="126"/>
        <v>0</v>
      </c>
      <c r="CW35" s="6">
        <f t="shared" si="126"/>
        <v>0</v>
      </c>
      <c r="CX35" s="6">
        <f t="shared" si="126"/>
        <v>0</v>
      </c>
      <c r="CY35" s="6">
        <f t="shared" si="126"/>
        <v>0</v>
      </c>
      <c r="CZ35" s="6">
        <f t="shared" si="126"/>
        <v>0</v>
      </c>
      <c r="DA35" s="6">
        <f t="shared" si="126"/>
        <v>0</v>
      </c>
      <c r="DB35" s="6">
        <f t="shared" si="126"/>
        <v>0</v>
      </c>
      <c r="DC35" s="6">
        <f t="shared" si="126"/>
        <v>0</v>
      </c>
      <c r="DD35" s="6">
        <f t="shared" si="126"/>
        <v>0</v>
      </c>
      <c r="DE35" s="6">
        <f t="shared" si="126"/>
        <v>0</v>
      </c>
      <c r="DF35" s="6">
        <f t="shared" si="126"/>
        <v>0</v>
      </c>
      <c r="DG35" s="6">
        <f t="shared" si="126"/>
        <v>0</v>
      </c>
      <c r="DH35" s="6">
        <f t="shared" si="126"/>
        <v>0</v>
      </c>
      <c r="DI35" s="6">
        <f t="shared" si="126"/>
        <v>0</v>
      </c>
      <c r="DJ35" s="6">
        <f t="shared" ref="DJ35:FU35" si="127">IFERROR(DJ34/DJ33,0)</f>
        <v>0</v>
      </c>
      <c r="DK35" s="6">
        <f t="shared" si="127"/>
        <v>0</v>
      </c>
      <c r="DL35" s="6">
        <f t="shared" si="127"/>
        <v>0</v>
      </c>
      <c r="DM35" s="6">
        <f t="shared" si="127"/>
        <v>0</v>
      </c>
      <c r="DN35" s="6">
        <f t="shared" si="127"/>
        <v>0</v>
      </c>
      <c r="DO35" s="6">
        <f t="shared" si="127"/>
        <v>0</v>
      </c>
      <c r="DP35" s="6">
        <f t="shared" si="127"/>
        <v>0</v>
      </c>
      <c r="DQ35" s="6">
        <f t="shared" si="127"/>
        <v>0</v>
      </c>
      <c r="DR35" s="6">
        <f t="shared" si="127"/>
        <v>0</v>
      </c>
      <c r="DS35" s="6">
        <f t="shared" si="127"/>
        <v>0</v>
      </c>
      <c r="DT35" s="6">
        <f t="shared" si="127"/>
        <v>0</v>
      </c>
      <c r="DU35" s="6">
        <f t="shared" si="127"/>
        <v>0</v>
      </c>
      <c r="DV35" s="6">
        <f t="shared" si="127"/>
        <v>0</v>
      </c>
      <c r="DW35" s="6">
        <f t="shared" si="127"/>
        <v>0</v>
      </c>
      <c r="DX35" s="6">
        <f t="shared" si="127"/>
        <v>0</v>
      </c>
      <c r="DY35" s="6">
        <f t="shared" si="127"/>
        <v>0</v>
      </c>
      <c r="DZ35" s="6">
        <f t="shared" si="127"/>
        <v>0</v>
      </c>
      <c r="EA35" s="6">
        <f t="shared" si="127"/>
        <v>0</v>
      </c>
      <c r="EB35" s="6">
        <f t="shared" si="127"/>
        <v>0</v>
      </c>
      <c r="EC35" s="6">
        <f t="shared" si="127"/>
        <v>0</v>
      </c>
      <c r="ED35" s="6">
        <f t="shared" si="127"/>
        <v>0</v>
      </c>
      <c r="EE35" s="6">
        <f t="shared" si="127"/>
        <v>0</v>
      </c>
      <c r="EF35" s="6">
        <f t="shared" si="127"/>
        <v>0</v>
      </c>
      <c r="EG35" s="6">
        <f t="shared" si="127"/>
        <v>0</v>
      </c>
      <c r="EH35" s="6">
        <f t="shared" si="127"/>
        <v>0</v>
      </c>
      <c r="EI35" s="6">
        <f t="shared" si="127"/>
        <v>0</v>
      </c>
      <c r="EJ35" s="6">
        <f t="shared" si="127"/>
        <v>0</v>
      </c>
      <c r="EK35" s="6">
        <f t="shared" si="127"/>
        <v>0</v>
      </c>
      <c r="EL35" s="6">
        <f t="shared" si="127"/>
        <v>0</v>
      </c>
      <c r="EM35" s="6">
        <f t="shared" si="127"/>
        <v>0</v>
      </c>
      <c r="EN35" s="6">
        <f t="shared" si="127"/>
        <v>0</v>
      </c>
      <c r="EO35" s="6">
        <f t="shared" si="127"/>
        <v>0</v>
      </c>
      <c r="EP35" s="6">
        <f t="shared" si="127"/>
        <v>0</v>
      </c>
      <c r="EQ35" s="6">
        <f t="shared" si="127"/>
        <v>0</v>
      </c>
      <c r="ER35" s="6">
        <f t="shared" si="127"/>
        <v>0</v>
      </c>
      <c r="ES35" s="6">
        <f t="shared" si="127"/>
        <v>0</v>
      </c>
      <c r="ET35" s="6">
        <f t="shared" si="127"/>
        <v>0</v>
      </c>
      <c r="EU35" s="6">
        <f t="shared" si="127"/>
        <v>0</v>
      </c>
      <c r="EV35" s="6">
        <f t="shared" si="127"/>
        <v>0</v>
      </c>
      <c r="EW35" s="6">
        <f t="shared" si="127"/>
        <v>0</v>
      </c>
      <c r="EX35" s="6">
        <f t="shared" si="127"/>
        <v>0</v>
      </c>
      <c r="EY35" s="6">
        <f t="shared" si="127"/>
        <v>0</v>
      </c>
      <c r="EZ35" s="6">
        <f t="shared" si="127"/>
        <v>0</v>
      </c>
      <c r="FA35" s="6">
        <f t="shared" si="127"/>
        <v>0</v>
      </c>
      <c r="FB35" s="6">
        <f t="shared" si="127"/>
        <v>0</v>
      </c>
      <c r="FC35" s="6">
        <f t="shared" si="127"/>
        <v>0</v>
      </c>
      <c r="FD35" s="6">
        <f t="shared" si="127"/>
        <v>0</v>
      </c>
      <c r="FE35" s="6">
        <f t="shared" si="127"/>
        <v>0</v>
      </c>
      <c r="FF35" s="6">
        <f t="shared" si="127"/>
        <v>0</v>
      </c>
      <c r="FG35" s="6">
        <f t="shared" si="127"/>
        <v>0</v>
      </c>
      <c r="FH35" s="6">
        <f t="shared" si="127"/>
        <v>0</v>
      </c>
      <c r="FI35" s="6">
        <f t="shared" si="127"/>
        <v>0</v>
      </c>
      <c r="FJ35" s="6">
        <f t="shared" si="127"/>
        <v>0</v>
      </c>
      <c r="FK35" s="6">
        <f t="shared" si="127"/>
        <v>0</v>
      </c>
      <c r="FL35" s="6">
        <f t="shared" si="127"/>
        <v>0</v>
      </c>
      <c r="FM35" s="6">
        <f t="shared" si="127"/>
        <v>0</v>
      </c>
      <c r="FN35" s="6">
        <f t="shared" si="127"/>
        <v>0</v>
      </c>
      <c r="FO35" s="6">
        <f t="shared" si="127"/>
        <v>0</v>
      </c>
      <c r="FP35" s="6">
        <f t="shared" si="127"/>
        <v>0</v>
      </c>
      <c r="FQ35" s="6">
        <f t="shared" si="127"/>
        <v>0</v>
      </c>
      <c r="FR35" s="6">
        <f t="shared" si="127"/>
        <v>0</v>
      </c>
      <c r="FS35" s="6">
        <f t="shared" si="127"/>
        <v>0</v>
      </c>
      <c r="FT35" s="6">
        <f t="shared" si="127"/>
        <v>0</v>
      </c>
      <c r="FU35" s="6">
        <f t="shared" si="127"/>
        <v>0</v>
      </c>
      <c r="FV35" s="6">
        <f t="shared" ref="FV35:IG35" si="128">IFERROR(FV34/FV33,0)</f>
        <v>0</v>
      </c>
      <c r="FW35" s="6">
        <f t="shared" si="128"/>
        <v>0</v>
      </c>
      <c r="FX35" s="6">
        <f t="shared" si="128"/>
        <v>0</v>
      </c>
      <c r="FY35" s="6">
        <f t="shared" si="128"/>
        <v>0</v>
      </c>
      <c r="FZ35" s="6">
        <f t="shared" si="128"/>
        <v>0</v>
      </c>
      <c r="GA35" s="6">
        <f t="shared" si="128"/>
        <v>0</v>
      </c>
      <c r="GB35" s="6">
        <f t="shared" si="128"/>
        <v>0</v>
      </c>
      <c r="GC35" s="6">
        <f t="shared" si="128"/>
        <v>0</v>
      </c>
      <c r="GD35" s="6">
        <f t="shared" si="128"/>
        <v>0</v>
      </c>
      <c r="GE35" s="6">
        <f t="shared" si="128"/>
        <v>0</v>
      </c>
      <c r="GF35" s="6">
        <f t="shared" si="128"/>
        <v>0</v>
      </c>
      <c r="GG35" s="6">
        <f t="shared" si="128"/>
        <v>0</v>
      </c>
      <c r="GH35" s="6">
        <f t="shared" si="128"/>
        <v>0</v>
      </c>
      <c r="GI35" s="6">
        <f t="shared" si="128"/>
        <v>0</v>
      </c>
      <c r="GJ35" s="6">
        <f t="shared" si="128"/>
        <v>0</v>
      </c>
      <c r="GK35" s="6">
        <f t="shared" si="128"/>
        <v>0</v>
      </c>
      <c r="GL35" s="6">
        <f t="shared" si="128"/>
        <v>0</v>
      </c>
      <c r="GM35" s="6">
        <f t="shared" si="128"/>
        <v>0</v>
      </c>
      <c r="GN35" s="6">
        <f t="shared" si="128"/>
        <v>0</v>
      </c>
      <c r="GO35" s="6">
        <f t="shared" si="128"/>
        <v>0</v>
      </c>
      <c r="GP35" s="6">
        <f t="shared" si="128"/>
        <v>0</v>
      </c>
      <c r="GQ35" s="6">
        <f t="shared" si="128"/>
        <v>0</v>
      </c>
      <c r="GR35" s="6">
        <f t="shared" si="128"/>
        <v>0</v>
      </c>
      <c r="GS35" s="6">
        <f t="shared" si="128"/>
        <v>0</v>
      </c>
      <c r="GT35" s="6">
        <f t="shared" si="128"/>
        <v>0</v>
      </c>
      <c r="GU35" s="6">
        <f t="shared" si="128"/>
        <v>0</v>
      </c>
      <c r="GV35" s="6">
        <f t="shared" si="128"/>
        <v>0</v>
      </c>
      <c r="GW35" s="6">
        <f t="shared" si="128"/>
        <v>0</v>
      </c>
      <c r="GX35" s="6">
        <f t="shared" si="128"/>
        <v>0</v>
      </c>
      <c r="GY35" s="6">
        <f t="shared" si="128"/>
        <v>0</v>
      </c>
      <c r="GZ35" s="6">
        <f t="shared" si="128"/>
        <v>0</v>
      </c>
      <c r="HA35" s="6">
        <f t="shared" si="128"/>
        <v>0</v>
      </c>
      <c r="HB35" s="6">
        <f t="shared" si="128"/>
        <v>0</v>
      </c>
      <c r="HC35" s="6">
        <f t="shared" si="128"/>
        <v>0</v>
      </c>
      <c r="HD35" s="6">
        <f t="shared" si="128"/>
        <v>0</v>
      </c>
      <c r="HE35" s="6">
        <f t="shared" si="128"/>
        <v>0</v>
      </c>
      <c r="HF35" s="6">
        <f t="shared" si="128"/>
        <v>0</v>
      </c>
      <c r="HG35" s="6">
        <f t="shared" si="128"/>
        <v>0</v>
      </c>
      <c r="HH35" s="6">
        <f t="shared" si="128"/>
        <v>0</v>
      </c>
      <c r="HI35" s="6">
        <f t="shared" si="128"/>
        <v>0</v>
      </c>
      <c r="HJ35" s="6">
        <f t="shared" si="128"/>
        <v>0</v>
      </c>
      <c r="HK35" s="6">
        <f t="shared" si="128"/>
        <v>0</v>
      </c>
      <c r="HL35" s="6">
        <f t="shared" si="128"/>
        <v>0</v>
      </c>
      <c r="HM35" s="6">
        <f t="shared" si="128"/>
        <v>0</v>
      </c>
      <c r="HN35" s="6">
        <f t="shared" si="128"/>
        <v>0</v>
      </c>
      <c r="HO35" s="6">
        <f t="shared" si="128"/>
        <v>0</v>
      </c>
      <c r="HP35" s="6">
        <f t="shared" si="128"/>
        <v>0</v>
      </c>
      <c r="HQ35" s="6">
        <f t="shared" si="128"/>
        <v>0</v>
      </c>
      <c r="HR35" s="6">
        <f t="shared" si="128"/>
        <v>0</v>
      </c>
      <c r="HS35" s="6">
        <f t="shared" si="128"/>
        <v>0</v>
      </c>
      <c r="HT35" s="6">
        <f t="shared" si="128"/>
        <v>0</v>
      </c>
      <c r="HU35" s="6">
        <f t="shared" si="128"/>
        <v>0</v>
      </c>
      <c r="HV35" s="6">
        <f t="shared" si="128"/>
        <v>0</v>
      </c>
      <c r="HW35" s="6">
        <f t="shared" si="128"/>
        <v>0</v>
      </c>
      <c r="HX35" s="6">
        <f t="shared" si="128"/>
        <v>0</v>
      </c>
      <c r="HY35" s="6">
        <f t="shared" si="128"/>
        <v>0</v>
      </c>
      <c r="HZ35" s="6">
        <f t="shared" si="128"/>
        <v>0</v>
      </c>
      <c r="IA35" s="6">
        <f t="shared" si="128"/>
        <v>0</v>
      </c>
      <c r="IB35" s="6">
        <f t="shared" si="128"/>
        <v>0</v>
      </c>
      <c r="IC35" s="6">
        <f t="shared" si="128"/>
        <v>0</v>
      </c>
      <c r="ID35" s="6">
        <f t="shared" si="128"/>
        <v>0</v>
      </c>
      <c r="IE35" s="6">
        <f t="shared" si="128"/>
        <v>0</v>
      </c>
      <c r="IF35" s="6">
        <f t="shared" si="128"/>
        <v>0</v>
      </c>
      <c r="IG35" s="6">
        <f t="shared" si="128"/>
        <v>0</v>
      </c>
      <c r="IH35" s="6">
        <f t="shared" ref="IH35:IV35" si="129">IFERROR(IH34/IH33,0)</f>
        <v>0</v>
      </c>
      <c r="II35" s="6">
        <f t="shared" si="129"/>
        <v>0</v>
      </c>
      <c r="IJ35" s="6">
        <f t="shared" si="129"/>
        <v>0</v>
      </c>
      <c r="IK35" s="6">
        <f t="shared" si="129"/>
        <v>0</v>
      </c>
      <c r="IL35" s="6">
        <f t="shared" si="129"/>
        <v>0</v>
      </c>
      <c r="IM35" s="6">
        <f t="shared" si="129"/>
        <v>0</v>
      </c>
      <c r="IN35" s="6">
        <f t="shared" si="129"/>
        <v>0</v>
      </c>
      <c r="IO35" s="6">
        <f t="shared" si="129"/>
        <v>0</v>
      </c>
      <c r="IP35" s="6">
        <f t="shared" si="129"/>
        <v>0</v>
      </c>
      <c r="IQ35" s="6">
        <f t="shared" si="129"/>
        <v>0</v>
      </c>
      <c r="IR35" s="6">
        <f t="shared" si="129"/>
        <v>0</v>
      </c>
      <c r="IS35" s="6">
        <f t="shared" si="129"/>
        <v>0</v>
      </c>
      <c r="IT35" s="6">
        <f t="shared" si="129"/>
        <v>0</v>
      </c>
      <c r="IU35" s="6">
        <f t="shared" si="129"/>
        <v>0</v>
      </c>
      <c r="IV35" s="6">
        <f t="shared" si="129"/>
        <v>0</v>
      </c>
      <c r="IW35" s="6">
        <f t="shared" ref="IW35:IY35" si="130">IFERROR(IW34/IW33,0)</f>
        <v>0</v>
      </c>
      <c r="IX35" s="6">
        <f t="shared" si="130"/>
        <v>0</v>
      </c>
      <c r="IY35" s="6">
        <f t="shared" si="130"/>
        <v>0</v>
      </c>
      <c r="IZ35" s="6">
        <v>0</v>
      </c>
      <c r="JA35" s="6">
        <v>0</v>
      </c>
      <c r="JB35" s="6">
        <f>IFERROR(JB34/JB33,0)</f>
        <v>0</v>
      </c>
      <c r="JC35" s="6">
        <f>IFERROR(JC34/JC33,0)</f>
        <v>0</v>
      </c>
      <c r="JD35" s="6">
        <f>IFERROR(JD34/JD33,0)</f>
        <v>0</v>
      </c>
      <c r="JE35" s="6">
        <f>IFERROR(JE34/JE33,0)</f>
        <v>0</v>
      </c>
      <c r="JF35" s="6">
        <f>IFERROR(JF34/JF33,0)</f>
        <v>0</v>
      </c>
      <c r="JG35" s="6">
        <v>0</v>
      </c>
      <c r="JH35" s="6">
        <v>0</v>
      </c>
      <c r="JI35" s="6">
        <f t="shared" ref="JI35:JY35" si="131">IFERROR(JI34/JI33,0)</f>
        <v>0</v>
      </c>
      <c r="JJ35" s="6">
        <f t="shared" si="131"/>
        <v>0</v>
      </c>
      <c r="JK35" s="6">
        <f t="shared" si="131"/>
        <v>0</v>
      </c>
      <c r="JL35" s="6">
        <f t="shared" si="131"/>
        <v>0</v>
      </c>
      <c r="JM35" s="6">
        <f t="shared" si="131"/>
        <v>0</v>
      </c>
      <c r="JN35" s="6">
        <v>0</v>
      </c>
      <c r="JO35" s="6">
        <f t="shared" si="131"/>
        <v>0</v>
      </c>
      <c r="JP35" s="6">
        <v>0</v>
      </c>
      <c r="JQ35" s="6">
        <f t="shared" si="131"/>
        <v>0</v>
      </c>
      <c r="JR35" s="6">
        <f t="shared" si="131"/>
        <v>0</v>
      </c>
      <c r="JS35" s="6">
        <f t="shared" si="131"/>
        <v>0</v>
      </c>
      <c r="JT35" s="6">
        <f t="shared" si="131"/>
        <v>0</v>
      </c>
      <c r="JU35" s="6">
        <v>0</v>
      </c>
      <c r="JV35" s="6">
        <f t="shared" si="131"/>
        <v>0</v>
      </c>
      <c r="JW35" s="6">
        <f t="shared" si="131"/>
        <v>0</v>
      </c>
      <c r="JX35" s="6">
        <f t="shared" si="131"/>
        <v>0</v>
      </c>
      <c r="JY35" s="6">
        <f t="shared" si="131"/>
        <v>0</v>
      </c>
      <c r="JZ35" s="6">
        <v>0</v>
      </c>
      <c r="KA35" s="6">
        <f t="shared" ref="KA35:LR35" si="132">IFERROR(KA34/KA33,0)</f>
        <v>0</v>
      </c>
      <c r="KB35" s="6">
        <f t="shared" si="132"/>
        <v>0</v>
      </c>
      <c r="KC35" s="6">
        <f t="shared" si="132"/>
        <v>0</v>
      </c>
      <c r="KD35" s="6">
        <f t="shared" si="132"/>
        <v>0</v>
      </c>
      <c r="KE35" s="6">
        <f t="shared" si="132"/>
        <v>0</v>
      </c>
      <c r="KF35" s="6">
        <f t="shared" si="132"/>
        <v>0</v>
      </c>
      <c r="KG35" s="6">
        <f t="shared" si="132"/>
        <v>0</v>
      </c>
      <c r="KH35" s="6">
        <f t="shared" si="132"/>
        <v>0</v>
      </c>
      <c r="KI35" s="6">
        <f t="shared" si="132"/>
        <v>0</v>
      </c>
      <c r="KJ35" s="6">
        <f t="shared" si="132"/>
        <v>0</v>
      </c>
      <c r="KK35" s="6">
        <f t="shared" si="132"/>
        <v>0</v>
      </c>
      <c r="KL35" s="6">
        <f t="shared" si="132"/>
        <v>0</v>
      </c>
      <c r="KM35" s="6">
        <f t="shared" si="132"/>
        <v>0</v>
      </c>
      <c r="KN35" s="6">
        <f t="shared" si="132"/>
        <v>0</v>
      </c>
      <c r="KO35" s="6">
        <f t="shared" si="132"/>
        <v>0</v>
      </c>
      <c r="KP35" s="6">
        <f t="shared" si="132"/>
        <v>0</v>
      </c>
      <c r="KQ35" s="6">
        <f t="shared" si="132"/>
        <v>0</v>
      </c>
      <c r="KR35" s="6">
        <f t="shared" si="132"/>
        <v>0</v>
      </c>
      <c r="KS35" s="6">
        <f t="shared" si="132"/>
        <v>0</v>
      </c>
      <c r="KT35" s="6">
        <f t="shared" si="132"/>
        <v>0</v>
      </c>
      <c r="KU35" s="6">
        <f t="shared" si="132"/>
        <v>0</v>
      </c>
      <c r="KV35" s="6">
        <f t="shared" si="132"/>
        <v>0</v>
      </c>
      <c r="KW35" s="6">
        <f t="shared" si="132"/>
        <v>0</v>
      </c>
      <c r="KX35" s="6">
        <f t="shared" si="132"/>
        <v>0</v>
      </c>
      <c r="KY35" s="6">
        <f t="shared" si="132"/>
        <v>0</v>
      </c>
      <c r="KZ35" s="6">
        <f t="shared" si="132"/>
        <v>0</v>
      </c>
      <c r="LA35" s="6">
        <f t="shared" si="132"/>
        <v>0</v>
      </c>
      <c r="LB35" s="6">
        <f t="shared" si="132"/>
        <v>0</v>
      </c>
      <c r="LC35" s="6">
        <f t="shared" si="132"/>
        <v>0</v>
      </c>
      <c r="LD35" s="6">
        <f t="shared" si="132"/>
        <v>0</v>
      </c>
      <c r="LE35" s="6">
        <f t="shared" si="132"/>
        <v>0</v>
      </c>
      <c r="LF35" s="6">
        <f t="shared" si="132"/>
        <v>0</v>
      </c>
      <c r="LG35" s="6">
        <f t="shared" si="132"/>
        <v>0</v>
      </c>
      <c r="LH35" s="6">
        <f t="shared" si="132"/>
        <v>0</v>
      </c>
      <c r="LI35" s="6">
        <f t="shared" si="132"/>
        <v>0</v>
      </c>
      <c r="LJ35" s="6">
        <f t="shared" si="132"/>
        <v>0</v>
      </c>
      <c r="LK35" s="6">
        <f t="shared" si="132"/>
        <v>0</v>
      </c>
      <c r="LL35" s="6">
        <f t="shared" si="132"/>
        <v>0</v>
      </c>
      <c r="LM35" s="6">
        <f t="shared" si="132"/>
        <v>0</v>
      </c>
      <c r="LN35" s="6">
        <f t="shared" si="132"/>
        <v>0</v>
      </c>
      <c r="LO35" s="6">
        <f t="shared" si="132"/>
        <v>0</v>
      </c>
      <c r="LP35" s="6">
        <f t="shared" si="132"/>
        <v>0</v>
      </c>
      <c r="LQ35" s="6">
        <f t="shared" si="132"/>
        <v>0</v>
      </c>
      <c r="LR35" s="6">
        <f t="shared" si="132"/>
        <v>0</v>
      </c>
      <c r="LS35" s="6">
        <f t="shared" ref="LS35:MB35" si="133">IFERROR(LS34/LS33,0)</f>
        <v>0</v>
      </c>
      <c r="LT35" s="6">
        <f t="shared" si="133"/>
        <v>0</v>
      </c>
      <c r="LU35" s="6">
        <f t="shared" si="133"/>
        <v>0</v>
      </c>
      <c r="LV35" s="6">
        <f t="shared" si="133"/>
        <v>0</v>
      </c>
      <c r="LW35" s="6">
        <f t="shared" si="133"/>
        <v>0</v>
      </c>
      <c r="LX35" s="6">
        <f t="shared" si="133"/>
        <v>0</v>
      </c>
      <c r="LY35" s="6">
        <f t="shared" si="133"/>
        <v>0</v>
      </c>
      <c r="LZ35" s="6">
        <f t="shared" si="133"/>
        <v>0</v>
      </c>
      <c r="MA35" s="6">
        <f t="shared" si="133"/>
        <v>0</v>
      </c>
      <c r="MB35" s="6">
        <f t="shared" si="133"/>
        <v>0</v>
      </c>
      <c r="MC35" s="6">
        <f t="shared" ref="MC35:MF35" si="134">IFERROR(MC34/MC33,0)</f>
        <v>0</v>
      </c>
      <c r="MD35" s="6">
        <f t="shared" si="134"/>
        <v>0</v>
      </c>
      <c r="ME35" s="6">
        <f t="shared" si="134"/>
        <v>0</v>
      </c>
      <c r="MF35" s="6">
        <f t="shared" si="134"/>
        <v>0</v>
      </c>
      <c r="MG35" s="6">
        <f t="shared" ref="MG35:MT35" si="135">IFERROR(MG34/MG33,0)</f>
        <v>0</v>
      </c>
      <c r="MH35" s="6">
        <f t="shared" si="135"/>
        <v>0</v>
      </c>
      <c r="MI35" s="6">
        <f t="shared" si="135"/>
        <v>0</v>
      </c>
      <c r="MJ35" s="6">
        <f t="shared" si="135"/>
        <v>0</v>
      </c>
      <c r="MK35" s="6">
        <f t="shared" si="135"/>
        <v>0</v>
      </c>
      <c r="ML35" s="6">
        <f t="shared" si="135"/>
        <v>0</v>
      </c>
      <c r="MM35" s="6">
        <f t="shared" si="135"/>
        <v>0</v>
      </c>
      <c r="MN35" s="6">
        <f t="shared" si="135"/>
        <v>0</v>
      </c>
      <c r="MO35" s="6">
        <f t="shared" si="135"/>
        <v>0</v>
      </c>
      <c r="MP35" s="6">
        <f t="shared" si="135"/>
        <v>0</v>
      </c>
      <c r="MQ35" s="6">
        <f t="shared" si="135"/>
        <v>0</v>
      </c>
      <c r="MR35" s="6">
        <f t="shared" si="135"/>
        <v>0</v>
      </c>
      <c r="MS35" s="6">
        <f t="shared" si="135"/>
        <v>0</v>
      </c>
      <c r="MT35" s="6">
        <f t="shared" si="135"/>
        <v>0</v>
      </c>
      <c r="MU35" s="6">
        <f t="shared" ref="MU35:NZ35" si="136">IFERROR(MU34/MU33,0)</f>
        <v>0</v>
      </c>
      <c r="MV35" s="6">
        <f t="shared" si="136"/>
        <v>0</v>
      </c>
      <c r="MW35" s="6">
        <f t="shared" si="136"/>
        <v>0</v>
      </c>
      <c r="MX35" s="6">
        <f t="shared" si="136"/>
        <v>0</v>
      </c>
      <c r="MY35" s="6">
        <f t="shared" si="136"/>
        <v>0</v>
      </c>
      <c r="MZ35" s="6">
        <f t="shared" si="136"/>
        <v>0</v>
      </c>
      <c r="NA35" s="6">
        <f t="shared" si="136"/>
        <v>0</v>
      </c>
      <c r="NB35" s="6">
        <f t="shared" si="136"/>
        <v>0</v>
      </c>
      <c r="NC35" s="6">
        <f t="shared" si="136"/>
        <v>0</v>
      </c>
      <c r="ND35" s="6">
        <f t="shared" si="136"/>
        <v>0</v>
      </c>
      <c r="NE35" s="6">
        <f t="shared" si="136"/>
        <v>0</v>
      </c>
      <c r="NF35" s="6">
        <f t="shared" si="136"/>
        <v>0</v>
      </c>
      <c r="NG35" s="6">
        <f t="shared" si="136"/>
        <v>0</v>
      </c>
      <c r="NH35" s="6">
        <f t="shared" si="136"/>
        <v>0</v>
      </c>
      <c r="NI35" s="6">
        <f t="shared" si="136"/>
        <v>0</v>
      </c>
      <c r="NJ35" s="6">
        <f t="shared" si="136"/>
        <v>0</v>
      </c>
      <c r="NK35" s="6">
        <f t="shared" si="136"/>
        <v>0</v>
      </c>
      <c r="NL35" s="6">
        <f t="shared" si="136"/>
        <v>0</v>
      </c>
      <c r="NM35" s="6">
        <f t="shared" si="136"/>
        <v>0</v>
      </c>
      <c r="NN35" s="6">
        <f t="shared" si="136"/>
        <v>0</v>
      </c>
      <c r="NO35" s="6">
        <f t="shared" si="136"/>
        <v>0</v>
      </c>
      <c r="NP35" s="6">
        <f t="shared" si="136"/>
        <v>0</v>
      </c>
      <c r="NQ35" s="6">
        <f t="shared" si="136"/>
        <v>0</v>
      </c>
      <c r="NR35" s="6">
        <f t="shared" si="136"/>
        <v>0</v>
      </c>
      <c r="NS35" s="6">
        <f t="shared" si="136"/>
        <v>0</v>
      </c>
      <c r="NT35" s="6">
        <f t="shared" si="136"/>
        <v>0</v>
      </c>
      <c r="NU35" s="6">
        <f t="shared" si="136"/>
        <v>0</v>
      </c>
      <c r="NV35" s="6">
        <f t="shared" si="136"/>
        <v>0</v>
      </c>
      <c r="NW35" s="6">
        <f t="shared" si="136"/>
        <v>0</v>
      </c>
      <c r="NX35" s="6">
        <f t="shared" si="136"/>
        <v>0</v>
      </c>
      <c r="NY35" s="6">
        <f t="shared" si="136"/>
        <v>0</v>
      </c>
      <c r="NZ35" s="6">
        <f t="shared" si="136"/>
        <v>0</v>
      </c>
      <c r="OA35" s="6">
        <f t="shared" ref="OA35:PF35" si="137">IFERROR(OA34/OA33,0)</f>
        <v>0</v>
      </c>
      <c r="OB35" s="6">
        <f t="shared" si="137"/>
        <v>0</v>
      </c>
      <c r="OC35" s="6">
        <f t="shared" si="137"/>
        <v>0</v>
      </c>
      <c r="OD35" s="6">
        <f t="shared" si="137"/>
        <v>0</v>
      </c>
      <c r="OE35" s="6">
        <f t="shared" si="137"/>
        <v>0</v>
      </c>
      <c r="OF35" s="6">
        <f t="shared" si="137"/>
        <v>0</v>
      </c>
      <c r="OG35" s="6">
        <f t="shared" si="137"/>
        <v>0</v>
      </c>
      <c r="OH35" s="6">
        <f t="shared" si="137"/>
        <v>0</v>
      </c>
      <c r="OI35" s="6">
        <f t="shared" si="137"/>
        <v>0</v>
      </c>
      <c r="OJ35" s="6">
        <f t="shared" si="137"/>
        <v>0</v>
      </c>
      <c r="OK35" s="6">
        <f t="shared" si="137"/>
        <v>0</v>
      </c>
      <c r="OL35" s="6">
        <f t="shared" si="137"/>
        <v>0</v>
      </c>
      <c r="OM35" s="6">
        <f t="shared" si="137"/>
        <v>0</v>
      </c>
      <c r="ON35" s="6">
        <f t="shared" si="137"/>
        <v>0</v>
      </c>
      <c r="OO35" s="6">
        <f t="shared" si="137"/>
        <v>0</v>
      </c>
      <c r="OP35" s="6">
        <f t="shared" si="137"/>
        <v>0</v>
      </c>
      <c r="OQ35" s="6">
        <f t="shared" si="137"/>
        <v>0</v>
      </c>
      <c r="OR35" s="6">
        <f t="shared" si="137"/>
        <v>0</v>
      </c>
      <c r="OS35" s="6">
        <f t="shared" si="137"/>
        <v>0</v>
      </c>
      <c r="OT35" s="6">
        <f t="shared" si="137"/>
        <v>0</v>
      </c>
      <c r="OU35" s="6">
        <f t="shared" si="137"/>
        <v>0</v>
      </c>
      <c r="OV35" s="6">
        <f t="shared" si="137"/>
        <v>0</v>
      </c>
      <c r="OW35" s="6">
        <f t="shared" si="137"/>
        <v>0</v>
      </c>
      <c r="OX35" s="6">
        <f t="shared" si="137"/>
        <v>0</v>
      </c>
      <c r="OY35" s="6">
        <f t="shared" si="137"/>
        <v>0</v>
      </c>
      <c r="OZ35" s="6">
        <f t="shared" si="137"/>
        <v>0</v>
      </c>
      <c r="PA35" s="6">
        <f t="shared" si="137"/>
        <v>0</v>
      </c>
      <c r="PB35" s="6">
        <f t="shared" si="137"/>
        <v>0</v>
      </c>
      <c r="PC35" s="6">
        <f t="shared" si="137"/>
        <v>0</v>
      </c>
      <c r="PD35" s="6">
        <f t="shared" si="137"/>
        <v>0</v>
      </c>
      <c r="PE35" s="6">
        <f t="shared" si="137"/>
        <v>0</v>
      </c>
      <c r="PF35" s="6">
        <f t="shared" si="137"/>
        <v>0</v>
      </c>
      <c r="PG35" s="6">
        <f t="shared" ref="PG35:QG35" si="138">IFERROR(PG34/PG33,0)</f>
        <v>0</v>
      </c>
      <c r="PH35" s="6">
        <f t="shared" si="138"/>
        <v>0</v>
      </c>
      <c r="PI35" s="6">
        <f t="shared" si="138"/>
        <v>0</v>
      </c>
      <c r="PJ35" s="6">
        <f t="shared" si="138"/>
        <v>0</v>
      </c>
      <c r="PK35" s="6">
        <f t="shared" si="138"/>
        <v>0</v>
      </c>
      <c r="PL35" s="6">
        <f t="shared" si="138"/>
        <v>0</v>
      </c>
      <c r="PM35" s="6">
        <f t="shared" si="138"/>
        <v>0</v>
      </c>
      <c r="PN35" s="6">
        <f t="shared" si="138"/>
        <v>0</v>
      </c>
      <c r="PO35" s="6">
        <f t="shared" si="138"/>
        <v>0</v>
      </c>
      <c r="PP35" s="6">
        <f t="shared" si="138"/>
        <v>0</v>
      </c>
      <c r="PQ35" s="6">
        <f t="shared" si="138"/>
        <v>0</v>
      </c>
      <c r="PR35" s="6">
        <f t="shared" si="138"/>
        <v>0</v>
      </c>
      <c r="PS35" s="6">
        <f t="shared" si="138"/>
        <v>0</v>
      </c>
      <c r="PT35" s="6">
        <f t="shared" si="138"/>
        <v>0</v>
      </c>
      <c r="PU35" s="6">
        <f t="shared" si="138"/>
        <v>0</v>
      </c>
      <c r="PV35" s="6">
        <f t="shared" si="138"/>
        <v>0</v>
      </c>
      <c r="PW35" s="6">
        <f t="shared" si="138"/>
        <v>0</v>
      </c>
      <c r="PX35" s="6">
        <f t="shared" si="138"/>
        <v>0</v>
      </c>
      <c r="PY35" s="6">
        <f t="shared" si="138"/>
        <v>0</v>
      </c>
      <c r="PZ35" s="6">
        <f t="shared" si="138"/>
        <v>0</v>
      </c>
      <c r="QA35" s="6">
        <f t="shared" si="138"/>
        <v>0</v>
      </c>
      <c r="QB35" s="6">
        <f t="shared" si="138"/>
        <v>0</v>
      </c>
      <c r="QC35" s="6">
        <f t="shared" si="138"/>
        <v>0</v>
      </c>
      <c r="QD35" s="6">
        <f t="shared" si="138"/>
        <v>0</v>
      </c>
      <c r="QE35" s="6">
        <f t="shared" si="138"/>
        <v>0</v>
      </c>
      <c r="QF35" s="6">
        <f t="shared" si="138"/>
        <v>0</v>
      </c>
      <c r="QG35" s="6">
        <f t="shared" si="138"/>
        <v>0</v>
      </c>
    </row>
    <row r="36" spans="1:449" ht="15">
      <c r="A36" s="5" t="s">
        <v>477</v>
      </c>
      <c r="B36" s="5">
        <v>0</v>
      </c>
      <c r="C36" s="5">
        <v>1</v>
      </c>
      <c r="D36" s="5">
        <v>2</v>
      </c>
      <c r="E36" s="5">
        <v>3</v>
      </c>
      <c r="F36" s="5">
        <v>4</v>
      </c>
      <c r="G36" s="5">
        <v>5</v>
      </c>
      <c r="H36" s="5">
        <v>6</v>
      </c>
      <c r="I36" s="5">
        <v>7</v>
      </c>
      <c r="J36" s="5">
        <v>8</v>
      </c>
      <c r="K36" s="5">
        <v>9</v>
      </c>
      <c r="L36" s="5">
        <v>10</v>
      </c>
      <c r="M36" s="5">
        <v>11</v>
      </c>
      <c r="N36" s="5">
        <v>12</v>
      </c>
      <c r="O36" s="5">
        <v>13</v>
      </c>
      <c r="P36" s="5">
        <v>14</v>
      </c>
      <c r="Q36" s="5">
        <v>15</v>
      </c>
      <c r="R36" s="5">
        <v>16</v>
      </c>
      <c r="S36" s="5">
        <v>17</v>
      </c>
      <c r="T36" s="5">
        <v>18</v>
      </c>
      <c r="U36" s="5">
        <v>19</v>
      </c>
      <c r="V36" s="5">
        <v>20</v>
      </c>
      <c r="W36" s="5">
        <v>21</v>
      </c>
      <c r="X36" s="5">
        <v>22</v>
      </c>
      <c r="Y36" s="5">
        <v>23</v>
      </c>
      <c r="Z36" s="5">
        <v>24</v>
      </c>
      <c r="AA36" s="5">
        <v>25</v>
      </c>
      <c r="AB36" s="5">
        <v>26</v>
      </c>
      <c r="AC36" s="5">
        <v>27</v>
      </c>
      <c r="AD36" s="5">
        <v>28</v>
      </c>
      <c r="AE36" s="5">
        <v>29</v>
      </c>
      <c r="AF36" s="5">
        <v>30</v>
      </c>
      <c r="AG36" s="5">
        <v>31</v>
      </c>
      <c r="AH36" s="5">
        <v>32</v>
      </c>
      <c r="AI36" s="5">
        <v>33</v>
      </c>
      <c r="AJ36" s="5">
        <v>34</v>
      </c>
      <c r="AK36" s="5">
        <v>35</v>
      </c>
      <c r="AL36" s="5">
        <v>36</v>
      </c>
      <c r="AM36" s="5">
        <v>37</v>
      </c>
      <c r="AN36" s="5">
        <v>38</v>
      </c>
      <c r="AO36" s="5">
        <v>39</v>
      </c>
      <c r="AP36" s="5">
        <v>40</v>
      </c>
      <c r="AQ36" s="5">
        <v>41</v>
      </c>
      <c r="AR36" s="5">
        <v>42</v>
      </c>
      <c r="AS36" s="5">
        <v>43</v>
      </c>
      <c r="AT36" s="5">
        <v>44</v>
      </c>
      <c r="AU36" s="5">
        <v>45</v>
      </c>
      <c r="AV36" s="5">
        <v>46</v>
      </c>
      <c r="AW36" s="5">
        <v>47</v>
      </c>
      <c r="AX36" s="5">
        <v>48</v>
      </c>
      <c r="AY36" s="5">
        <v>49</v>
      </c>
      <c r="AZ36" s="5">
        <v>50</v>
      </c>
      <c r="BA36" s="5">
        <v>51</v>
      </c>
      <c r="BB36" s="5">
        <v>52</v>
      </c>
      <c r="BC36" s="5">
        <v>53</v>
      </c>
      <c r="BD36" s="5">
        <v>54</v>
      </c>
      <c r="BE36" s="5">
        <v>55</v>
      </c>
      <c r="BF36" s="5">
        <v>56</v>
      </c>
      <c r="BG36" s="5">
        <v>57</v>
      </c>
      <c r="BH36" s="5">
        <v>58</v>
      </c>
      <c r="BI36" s="5">
        <v>59</v>
      </c>
      <c r="BJ36" s="5">
        <v>60</v>
      </c>
      <c r="BK36" s="5">
        <v>61</v>
      </c>
      <c r="BL36" s="5">
        <v>62</v>
      </c>
      <c r="BM36" s="5">
        <v>63</v>
      </c>
      <c r="BN36" s="5">
        <v>64</v>
      </c>
      <c r="BO36" s="5">
        <v>65</v>
      </c>
      <c r="BP36" s="5">
        <v>66</v>
      </c>
      <c r="BQ36" s="5">
        <v>67</v>
      </c>
      <c r="BR36" s="5">
        <v>68</v>
      </c>
      <c r="BS36" s="5">
        <v>69</v>
      </c>
      <c r="BT36" s="5">
        <v>70</v>
      </c>
      <c r="BU36" s="5">
        <v>71</v>
      </c>
      <c r="BV36" s="5">
        <v>72</v>
      </c>
      <c r="BW36" s="5">
        <v>73</v>
      </c>
      <c r="BX36" s="5">
        <v>74</v>
      </c>
      <c r="BY36" s="5">
        <v>75</v>
      </c>
      <c r="BZ36" s="5">
        <v>76</v>
      </c>
      <c r="CA36" s="5">
        <v>77</v>
      </c>
      <c r="CB36" s="5">
        <v>78</v>
      </c>
      <c r="CC36" s="5">
        <v>79</v>
      </c>
      <c r="CD36" s="5">
        <v>80</v>
      </c>
      <c r="CE36" s="5">
        <v>81</v>
      </c>
      <c r="CF36" s="5">
        <v>82</v>
      </c>
      <c r="CG36" s="5">
        <v>83</v>
      </c>
      <c r="CH36" s="5">
        <v>84</v>
      </c>
      <c r="CI36" s="5">
        <v>85</v>
      </c>
      <c r="CJ36" s="5">
        <v>86</v>
      </c>
      <c r="CK36" s="5">
        <v>87</v>
      </c>
      <c r="CL36" s="5">
        <v>88</v>
      </c>
      <c r="CM36" s="5">
        <v>89</v>
      </c>
      <c r="CN36" s="5">
        <v>90</v>
      </c>
      <c r="CO36" s="5">
        <v>364</v>
      </c>
      <c r="CP36" s="5">
        <v>365</v>
      </c>
      <c r="CQ36" s="5">
        <v>366</v>
      </c>
      <c r="CR36" s="5">
        <v>367</v>
      </c>
      <c r="CS36" s="5">
        <v>368</v>
      </c>
      <c r="CT36" s="5">
        <v>369</v>
      </c>
      <c r="CU36" s="5">
        <v>370</v>
      </c>
      <c r="CV36" s="5">
        <v>371</v>
      </c>
      <c r="CW36" s="5">
        <v>372</v>
      </c>
      <c r="CX36" s="5">
        <v>373</v>
      </c>
      <c r="CY36" s="5">
        <v>374</v>
      </c>
      <c r="CZ36" s="5">
        <v>375</v>
      </c>
      <c r="DA36" s="5">
        <v>376</v>
      </c>
      <c r="DB36" s="5">
        <v>377</v>
      </c>
      <c r="DC36" s="5">
        <v>378</v>
      </c>
      <c r="DD36" s="5">
        <v>379</v>
      </c>
      <c r="DE36" s="5">
        <v>380</v>
      </c>
      <c r="DF36" s="5">
        <v>381</v>
      </c>
      <c r="DG36" s="5">
        <v>382</v>
      </c>
      <c r="DH36" s="5">
        <v>383</v>
      </c>
      <c r="DI36" s="5">
        <v>384</v>
      </c>
      <c r="DJ36" s="5">
        <v>385</v>
      </c>
      <c r="DK36" s="5">
        <v>386</v>
      </c>
      <c r="DL36" s="5">
        <v>387</v>
      </c>
      <c r="DM36" s="5">
        <v>388</v>
      </c>
      <c r="DN36" s="5">
        <v>389</v>
      </c>
      <c r="DO36" s="5">
        <v>390</v>
      </c>
      <c r="DP36" s="5">
        <v>391</v>
      </c>
      <c r="DQ36" s="5">
        <v>392</v>
      </c>
      <c r="DR36" s="5">
        <v>393</v>
      </c>
      <c r="DS36" s="5">
        <v>394</v>
      </c>
      <c r="DT36" s="5">
        <v>395</v>
      </c>
      <c r="DU36" s="5">
        <v>396</v>
      </c>
      <c r="DV36" s="5">
        <v>397</v>
      </c>
      <c r="DW36" s="5">
        <v>398</v>
      </c>
      <c r="DX36" s="5">
        <v>399</v>
      </c>
      <c r="DY36" s="5">
        <v>400</v>
      </c>
      <c r="DZ36" s="5">
        <v>401</v>
      </c>
      <c r="EA36" s="5">
        <v>402</v>
      </c>
      <c r="EB36" s="5">
        <v>403</v>
      </c>
      <c r="EC36" s="5">
        <v>404</v>
      </c>
      <c r="ED36" s="5">
        <v>405</v>
      </c>
      <c r="EE36" s="5">
        <v>406</v>
      </c>
      <c r="EF36" s="5">
        <v>407</v>
      </c>
      <c r="EG36" s="5">
        <v>408</v>
      </c>
      <c r="EH36" s="5">
        <v>409</v>
      </c>
      <c r="EI36" s="5">
        <v>410</v>
      </c>
      <c r="EJ36" s="5">
        <v>411</v>
      </c>
      <c r="EK36" s="5">
        <v>412</v>
      </c>
      <c r="EL36" s="5">
        <v>413</v>
      </c>
      <c r="EM36" s="5">
        <v>414</v>
      </c>
      <c r="EN36" s="5">
        <v>415</v>
      </c>
      <c r="EO36" s="5">
        <v>416</v>
      </c>
      <c r="EP36" s="5">
        <v>417</v>
      </c>
      <c r="EQ36" s="5">
        <v>418</v>
      </c>
      <c r="ER36" s="5">
        <v>419</v>
      </c>
      <c r="ES36" s="5">
        <v>420</v>
      </c>
      <c r="ET36" s="5">
        <v>421</v>
      </c>
      <c r="EU36" s="5">
        <v>422</v>
      </c>
      <c r="EV36" s="5">
        <v>423</v>
      </c>
      <c r="EW36" s="5">
        <v>424</v>
      </c>
      <c r="EX36" s="5">
        <v>425</v>
      </c>
      <c r="EY36" s="5">
        <v>426</v>
      </c>
      <c r="EZ36" s="5">
        <v>427</v>
      </c>
      <c r="FA36" s="5">
        <v>428</v>
      </c>
      <c r="FB36" s="5">
        <v>429</v>
      </c>
      <c r="FC36" s="5">
        <v>430</v>
      </c>
      <c r="FD36" s="5">
        <v>431</v>
      </c>
      <c r="FE36" s="5">
        <v>432</v>
      </c>
      <c r="FF36" s="5">
        <v>433</v>
      </c>
      <c r="FG36" s="5">
        <v>434</v>
      </c>
      <c r="FH36" s="5">
        <v>435</v>
      </c>
      <c r="FI36" s="5">
        <v>436</v>
      </c>
      <c r="FJ36" s="5">
        <v>437</v>
      </c>
      <c r="FK36" s="5">
        <v>438</v>
      </c>
      <c r="FL36" s="5">
        <v>439</v>
      </c>
      <c r="FM36" s="5">
        <v>440</v>
      </c>
      <c r="FN36" s="5">
        <v>441</v>
      </c>
      <c r="FO36" s="5">
        <v>442</v>
      </c>
      <c r="FP36" s="5">
        <v>443</v>
      </c>
      <c r="FQ36" s="5">
        <v>444</v>
      </c>
      <c r="FR36" s="5">
        <v>445</v>
      </c>
      <c r="FS36" s="5">
        <v>446</v>
      </c>
      <c r="FT36" s="5">
        <v>447</v>
      </c>
      <c r="FU36" s="5">
        <v>448</v>
      </c>
      <c r="FV36" s="5">
        <v>449</v>
      </c>
      <c r="FW36" s="5">
        <v>450</v>
      </c>
      <c r="FX36" s="5">
        <v>451</v>
      </c>
      <c r="FY36" s="5">
        <v>452</v>
      </c>
      <c r="FZ36" s="5">
        <v>453</v>
      </c>
      <c r="GA36" s="5">
        <v>454</v>
      </c>
      <c r="GB36" s="5">
        <v>455</v>
      </c>
      <c r="GC36" s="5">
        <v>456</v>
      </c>
      <c r="GD36" s="5">
        <v>457</v>
      </c>
      <c r="GE36" s="5">
        <v>458</v>
      </c>
      <c r="GF36" s="5">
        <v>459</v>
      </c>
      <c r="GG36" s="5">
        <v>460</v>
      </c>
      <c r="GH36" s="5">
        <v>461</v>
      </c>
      <c r="GI36" s="5">
        <v>462</v>
      </c>
      <c r="GJ36" s="5">
        <v>463</v>
      </c>
      <c r="GK36" s="5">
        <v>464</v>
      </c>
      <c r="GL36" s="5">
        <v>465</v>
      </c>
      <c r="GM36" s="5">
        <v>466</v>
      </c>
      <c r="GN36" s="5">
        <v>467</v>
      </c>
      <c r="GO36" s="5">
        <v>468</v>
      </c>
      <c r="GP36" s="5">
        <v>469</v>
      </c>
      <c r="GQ36" s="5">
        <v>470</v>
      </c>
      <c r="GR36" s="5">
        <v>471</v>
      </c>
      <c r="GS36" s="5">
        <v>472</v>
      </c>
      <c r="GT36" s="5">
        <v>473</v>
      </c>
      <c r="GU36" s="5">
        <v>474</v>
      </c>
      <c r="GV36" s="5">
        <v>475</v>
      </c>
      <c r="GW36" s="5">
        <v>476</v>
      </c>
      <c r="GX36" s="5">
        <v>477</v>
      </c>
      <c r="GY36" s="5">
        <v>478</v>
      </c>
      <c r="GZ36" s="5">
        <v>479</v>
      </c>
      <c r="HA36" s="5">
        <v>480</v>
      </c>
      <c r="HB36" s="5">
        <v>481</v>
      </c>
      <c r="HC36" s="5">
        <v>482</v>
      </c>
      <c r="HD36" s="5">
        <v>483</v>
      </c>
      <c r="HE36" s="5">
        <v>484</v>
      </c>
      <c r="HF36" s="5">
        <v>485</v>
      </c>
      <c r="HG36" s="5">
        <v>486</v>
      </c>
      <c r="HH36" s="5">
        <v>487</v>
      </c>
      <c r="HI36" s="5">
        <v>488</v>
      </c>
      <c r="HJ36" s="5">
        <v>489</v>
      </c>
      <c r="HK36" s="5">
        <v>490</v>
      </c>
      <c r="HL36" s="5">
        <v>491</v>
      </c>
      <c r="HM36" s="5">
        <v>492</v>
      </c>
      <c r="HN36" s="5">
        <v>493</v>
      </c>
      <c r="HO36" s="5">
        <v>494</v>
      </c>
      <c r="HP36" s="5">
        <v>495</v>
      </c>
      <c r="HQ36" s="5">
        <v>496</v>
      </c>
      <c r="HR36" s="5">
        <v>497</v>
      </c>
      <c r="HS36" s="5">
        <v>498</v>
      </c>
      <c r="HT36" s="5">
        <v>499</v>
      </c>
      <c r="HU36" s="5">
        <v>500</v>
      </c>
      <c r="HV36" s="5">
        <v>501</v>
      </c>
      <c r="HW36" s="5">
        <v>502</v>
      </c>
      <c r="HX36" s="5">
        <v>503</v>
      </c>
      <c r="HY36" s="5">
        <v>504</v>
      </c>
      <c r="HZ36" s="5">
        <v>505</v>
      </c>
      <c r="IA36" s="5">
        <v>506</v>
      </c>
      <c r="IB36" s="5">
        <v>507</v>
      </c>
      <c r="IC36" s="5">
        <v>508</v>
      </c>
      <c r="ID36" s="5">
        <v>509</v>
      </c>
      <c r="IE36" s="5">
        <v>510</v>
      </c>
      <c r="IF36" s="5">
        <v>511</v>
      </c>
      <c r="IG36" s="5">
        <v>512</v>
      </c>
      <c r="IH36" s="5">
        <v>513</v>
      </c>
      <c r="II36" s="5">
        <v>514</v>
      </c>
      <c r="IJ36" s="5">
        <v>515</v>
      </c>
      <c r="IK36" s="5">
        <v>516</v>
      </c>
      <c r="IL36" s="5">
        <v>517</v>
      </c>
      <c r="IM36" s="5">
        <v>518</v>
      </c>
      <c r="IN36" s="5">
        <v>519</v>
      </c>
      <c r="IO36" s="5">
        <v>520</v>
      </c>
      <c r="IP36" s="5">
        <v>521</v>
      </c>
      <c r="IQ36" s="5">
        <v>522</v>
      </c>
      <c r="IR36" s="5">
        <v>523</v>
      </c>
      <c r="IS36" s="5">
        <v>524</v>
      </c>
      <c r="IT36" s="5">
        <v>525</v>
      </c>
      <c r="IU36" s="5">
        <v>526</v>
      </c>
      <c r="IV36" s="5">
        <v>527</v>
      </c>
    </row>
    <row r="37" spans="1:449" ht="15">
      <c r="A37" s="7" t="s">
        <v>478</v>
      </c>
      <c r="B37" s="7">
        <f t="shared" ref="B37" si="139">IFERROR(B33/B36,0)</f>
        <v>0</v>
      </c>
      <c r="C37" s="7">
        <f t="shared" ref="C37:BN37" si="140">IFERROR(C33/C36,0)</f>
        <v>0</v>
      </c>
      <c r="D37" s="7">
        <f t="shared" si="140"/>
        <v>0</v>
      </c>
      <c r="E37" s="7">
        <f t="shared" si="140"/>
        <v>0</v>
      </c>
      <c r="F37" s="7">
        <f t="shared" si="140"/>
        <v>0</v>
      </c>
      <c r="G37" s="7">
        <f t="shared" si="140"/>
        <v>0</v>
      </c>
      <c r="H37" s="7">
        <f t="shared" si="140"/>
        <v>0</v>
      </c>
      <c r="I37" s="7">
        <f t="shared" si="140"/>
        <v>0</v>
      </c>
      <c r="J37" s="7">
        <f t="shared" si="140"/>
        <v>0</v>
      </c>
      <c r="K37" s="7">
        <f t="shared" si="140"/>
        <v>0</v>
      </c>
      <c r="L37" s="7">
        <f t="shared" si="140"/>
        <v>0</v>
      </c>
      <c r="M37" s="7">
        <f t="shared" si="140"/>
        <v>0</v>
      </c>
      <c r="N37" s="7">
        <f t="shared" si="140"/>
        <v>0</v>
      </c>
      <c r="O37" s="7">
        <f t="shared" si="140"/>
        <v>0</v>
      </c>
      <c r="P37" s="7">
        <f t="shared" si="140"/>
        <v>0</v>
      </c>
      <c r="Q37" s="7">
        <f t="shared" si="140"/>
        <v>0</v>
      </c>
      <c r="R37" s="7">
        <f t="shared" si="140"/>
        <v>0</v>
      </c>
      <c r="S37" s="7">
        <f t="shared" si="140"/>
        <v>0</v>
      </c>
      <c r="T37" s="7">
        <f t="shared" si="140"/>
        <v>0</v>
      </c>
      <c r="U37" s="7">
        <f t="shared" si="140"/>
        <v>0</v>
      </c>
      <c r="V37" s="7">
        <f t="shared" si="140"/>
        <v>0</v>
      </c>
      <c r="W37" s="7">
        <f t="shared" si="140"/>
        <v>0</v>
      </c>
      <c r="X37" s="7">
        <f t="shared" si="140"/>
        <v>0</v>
      </c>
      <c r="Y37" s="7">
        <f t="shared" si="140"/>
        <v>0</v>
      </c>
      <c r="Z37" s="7">
        <f t="shared" si="140"/>
        <v>0</v>
      </c>
      <c r="AA37" s="7">
        <f t="shared" si="140"/>
        <v>0</v>
      </c>
      <c r="AB37" s="7">
        <f t="shared" si="140"/>
        <v>0</v>
      </c>
      <c r="AC37" s="7">
        <f t="shared" si="140"/>
        <v>0</v>
      </c>
      <c r="AD37" s="7">
        <f t="shared" si="140"/>
        <v>0</v>
      </c>
      <c r="AE37" s="7">
        <f t="shared" si="140"/>
        <v>0</v>
      </c>
      <c r="AF37" s="7">
        <f t="shared" si="140"/>
        <v>0</v>
      </c>
      <c r="AG37" s="7">
        <f t="shared" si="140"/>
        <v>0</v>
      </c>
      <c r="AH37" s="7">
        <f t="shared" si="140"/>
        <v>0</v>
      </c>
      <c r="AI37" s="7">
        <f t="shared" si="140"/>
        <v>0</v>
      </c>
      <c r="AJ37" s="7">
        <f t="shared" si="140"/>
        <v>0</v>
      </c>
      <c r="AK37" s="7">
        <f t="shared" si="140"/>
        <v>0</v>
      </c>
      <c r="AL37" s="7">
        <f t="shared" si="140"/>
        <v>0</v>
      </c>
      <c r="AM37" s="7">
        <f t="shared" si="140"/>
        <v>0</v>
      </c>
      <c r="AN37" s="7">
        <f t="shared" si="140"/>
        <v>0</v>
      </c>
      <c r="AO37" s="7">
        <f t="shared" si="140"/>
        <v>0</v>
      </c>
      <c r="AP37" s="7">
        <f t="shared" si="140"/>
        <v>0</v>
      </c>
      <c r="AQ37" s="7">
        <f t="shared" si="140"/>
        <v>0</v>
      </c>
      <c r="AR37" s="7">
        <f t="shared" si="140"/>
        <v>0</v>
      </c>
      <c r="AS37" s="7">
        <f t="shared" si="140"/>
        <v>0</v>
      </c>
      <c r="AT37" s="7">
        <f t="shared" si="140"/>
        <v>0</v>
      </c>
      <c r="AU37" s="7">
        <f t="shared" si="140"/>
        <v>0</v>
      </c>
      <c r="AV37" s="7">
        <f t="shared" si="140"/>
        <v>0</v>
      </c>
      <c r="AW37" s="7">
        <f t="shared" si="140"/>
        <v>0</v>
      </c>
      <c r="AX37" s="7">
        <f t="shared" si="140"/>
        <v>0</v>
      </c>
      <c r="AY37" s="7">
        <f t="shared" si="140"/>
        <v>0</v>
      </c>
      <c r="AZ37" s="7">
        <f t="shared" si="140"/>
        <v>0</v>
      </c>
      <c r="BA37" s="7">
        <f t="shared" si="140"/>
        <v>0</v>
      </c>
      <c r="BB37" s="7">
        <f t="shared" si="140"/>
        <v>0</v>
      </c>
      <c r="BC37" s="7">
        <f t="shared" si="140"/>
        <v>0</v>
      </c>
      <c r="BD37" s="7">
        <f t="shared" si="140"/>
        <v>0</v>
      </c>
      <c r="BE37" s="7">
        <f t="shared" si="140"/>
        <v>0</v>
      </c>
      <c r="BF37" s="7">
        <f t="shared" si="140"/>
        <v>0</v>
      </c>
      <c r="BG37" s="7">
        <f t="shared" si="140"/>
        <v>0</v>
      </c>
      <c r="BH37" s="7">
        <f t="shared" si="140"/>
        <v>0</v>
      </c>
      <c r="BI37" s="7">
        <f t="shared" si="140"/>
        <v>0</v>
      </c>
      <c r="BJ37" s="7">
        <f t="shared" si="140"/>
        <v>0</v>
      </c>
      <c r="BK37" s="7">
        <f t="shared" si="140"/>
        <v>0</v>
      </c>
      <c r="BL37" s="7">
        <f t="shared" si="140"/>
        <v>0</v>
      </c>
      <c r="BM37" s="7">
        <f t="shared" si="140"/>
        <v>0</v>
      </c>
      <c r="BN37" s="7">
        <f t="shared" si="140"/>
        <v>0</v>
      </c>
      <c r="BO37" s="7">
        <f t="shared" ref="BO37:CN37" si="141">IFERROR(BO33/BO36,0)</f>
        <v>0</v>
      </c>
      <c r="BP37" s="7">
        <f t="shared" si="141"/>
        <v>0</v>
      </c>
      <c r="BQ37" s="7">
        <f t="shared" si="141"/>
        <v>0</v>
      </c>
      <c r="BR37" s="7">
        <f t="shared" si="141"/>
        <v>0</v>
      </c>
      <c r="BS37" s="7">
        <f t="shared" si="141"/>
        <v>0</v>
      </c>
      <c r="BT37" s="7">
        <f t="shared" si="141"/>
        <v>0</v>
      </c>
      <c r="BU37" s="7">
        <f t="shared" si="141"/>
        <v>0</v>
      </c>
      <c r="BV37" s="7">
        <f t="shared" si="141"/>
        <v>0</v>
      </c>
      <c r="BW37" s="7">
        <f t="shared" si="141"/>
        <v>0</v>
      </c>
      <c r="BX37" s="7">
        <f t="shared" si="141"/>
        <v>0</v>
      </c>
      <c r="BY37" s="7">
        <f t="shared" si="141"/>
        <v>0</v>
      </c>
      <c r="BZ37" s="7">
        <f t="shared" si="141"/>
        <v>0</v>
      </c>
      <c r="CA37" s="7">
        <f t="shared" si="141"/>
        <v>0</v>
      </c>
      <c r="CB37" s="7">
        <f t="shared" si="141"/>
        <v>0</v>
      </c>
      <c r="CC37" s="7">
        <f t="shared" si="141"/>
        <v>0</v>
      </c>
      <c r="CD37" s="7">
        <f t="shared" si="141"/>
        <v>0</v>
      </c>
      <c r="CE37" s="7">
        <f t="shared" si="141"/>
        <v>0</v>
      </c>
      <c r="CF37" s="7">
        <f t="shared" si="141"/>
        <v>0</v>
      </c>
      <c r="CG37" s="7">
        <f t="shared" si="141"/>
        <v>0</v>
      </c>
      <c r="CH37" s="7">
        <f t="shared" si="141"/>
        <v>0</v>
      </c>
      <c r="CI37" s="7">
        <f t="shared" si="141"/>
        <v>0</v>
      </c>
      <c r="CJ37" s="7">
        <f t="shared" si="141"/>
        <v>0</v>
      </c>
      <c r="CK37" s="7">
        <f t="shared" si="141"/>
        <v>0</v>
      </c>
      <c r="CL37" s="7">
        <f t="shared" si="141"/>
        <v>0</v>
      </c>
      <c r="CM37" s="7">
        <f t="shared" si="141"/>
        <v>0</v>
      </c>
      <c r="CN37" s="7">
        <f t="shared" si="141"/>
        <v>0</v>
      </c>
      <c r="CO37" s="7">
        <f t="shared" ref="CO37:DI37" si="142">IFERROR(CO33/CO36,0)</f>
        <v>0</v>
      </c>
      <c r="CP37" s="7">
        <f t="shared" si="142"/>
        <v>0</v>
      </c>
      <c r="CQ37" s="7">
        <f t="shared" si="142"/>
        <v>0</v>
      </c>
      <c r="CR37" s="7">
        <f t="shared" si="142"/>
        <v>0</v>
      </c>
      <c r="CS37" s="7">
        <f t="shared" si="142"/>
        <v>0</v>
      </c>
      <c r="CT37" s="7">
        <f t="shared" si="142"/>
        <v>0</v>
      </c>
      <c r="CU37" s="7">
        <f t="shared" si="142"/>
        <v>0</v>
      </c>
      <c r="CV37" s="7">
        <f t="shared" si="142"/>
        <v>0</v>
      </c>
      <c r="CW37" s="7">
        <f t="shared" si="142"/>
        <v>0</v>
      </c>
      <c r="CX37" s="7">
        <f t="shared" si="142"/>
        <v>0</v>
      </c>
      <c r="CY37" s="7">
        <f t="shared" si="142"/>
        <v>0</v>
      </c>
      <c r="CZ37" s="7">
        <f t="shared" si="142"/>
        <v>0</v>
      </c>
      <c r="DA37" s="7">
        <f t="shared" si="142"/>
        <v>0</v>
      </c>
      <c r="DB37" s="7">
        <f t="shared" si="142"/>
        <v>0</v>
      </c>
      <c r="DC37" s="7">
        <f t="shared" si="142"/>
        <v>0</v>
      </c>
      <c r="DD37" s="7">
        <f t="shared" si="142"/>
        <v>0</v>
      </c>
      <c r="DE37" s="7">
        <f t="shared" si="142"/>
        <v>0</v>
      </c>
      <c r="DF37" s="7">
        <f t="shared" si="142"/>
        <v>0</v>
      </c>
      <c r="DG37" s="7">
        <f t="shared" si="142"/>
        <v>0</v>
      </c>
      <c r="DH37" s="7">
        <f t="shared" si="142"/>
        <v>0</v>
      </c>
      <c r="DI37" s="7">
        <f t="shared" si="142"/>
        <v>0</v>
      </c>
      <c r="DJ37" s="7">
        <f t="shared" ref="DJ37:FU37" si="143">IFERROR(DJ33/DJ36,0)</f>
        <v>0</v>
      </c>
      <c r="DK37" s="7">
        <f t="shared" si="143"/>
        <v>0</v>
      </c>
      <c r="DL37" s="7">
        <f t="shared" si="143"/>
        <v>0</v>
      </c>
      <c r="DM37" s="7">
        <f t="shared" si="143"/>
        <v>0</v>
      </c>
      <c r="DN37" s="7">
        <f t="shared" si="143"/>
        <v>0</v>
      </c>
      <c r="DO37" s="7">
        <f t="shared" si="143"/>
        <v>0</v>
      </c>
      <c r="DP37" s="7">
        <f t="shared" si="143"/>
        <v>0</v>
      </c>
      <c r="DQ37" s="7">
        <f t="shared" si="143"/>
        <v>0</v>
      </c>
      <c r="DR37" s="7">
        <f t="shared" si="143"/>
        <v>0</v>
      </c>
      <c r="DS37" s="7">
        <f t="shared" si="143"/>
        <v>0</v>
      </c>
      <c r="DT37" s="7">
        <f t="shared" si="143"/>
        <v>0</v>
      </c>
      <c r="DU37" s="7">
        <f t="shared" si="143"/>
        <v>0</v>
      </c>
      <c r="DV37" s="7">
        <f t="shared" si="143"/>
        <v>0</v>
      </c>
      <c r="DW37" s="7">
        <f t="shared" si="143"/>
        <v>0</v>
      </c>
      <c r="DX37" s="7">
        <f t="shared" si="143"/>
        <v>0</v>
      </c>
      <c r="DY37" s="7">
        <f t="shared" si="143"/>
        <v>0</v>
      </c>
      <c r="DZ37" s="7">
        <f t="shared" si="143"/>
        <v>0</v>
      </c>
      <c r="EA37" s="7">
        <f t="shared" si="143"/>
        <v>0</v>
      </c>
      <c r="EB37" s="7">
        <f t="shared" si="143"/>
        <v>0</v>
      </c>
      <c r="EC37" s="7">
        <f t="shared" si="143"/>
        <v>0</v>
      </c>
      <c r="ED37" s="7">
        <f t="shared" si="143"/>
        <v>0</v>
      </c>
      <c r="EE37" s="7">
        <f t="shared" si="143"/>
        <v>0</v>
      </c>
      <c r="EF37" s="7">
        <f t="shared" si="143"/>
        <v>0</v>
      </c>
      <c r="EG37" s="7">
        <f t="shared" si="143"/>
        <v>0</v>
      </c>
      <c r="EH37" s="7">
        <f t="shared" si="143"/>
        <v>0</v>
      </c>
      <c r="EI37" s="7">
        <f t="shared" si="143"/>
        <v>0</v>
      </c>
      <c r="EJ37" s="7">
        <f t="shared" si="143"/>
        <v>0</v>
      </c>
      <c r="EK37" s="7">
        <f t="shared" si="143"/>
        <v>0</v>
      </c>
      <c r="EL37" s="7">
        <f t="shared" si="143"/>
        <v>0</v>
      </c>
      <c r="EM37" s="7">
        <f t="shared" si="143"/>
        <v>0</v>
      </c>
      <c r="EN37" s="7">
        <f t="shared" si="143"/>
        <v>0</v>
      </c>
      <c r="EO37" s="7">
        <f t="shared" si="143"/>
        <v>0</v>
      </c>
      <c r="EP37" s="7">
        <f t="shared" si="143"/>
        <v>0</v>
      </c>
      <c r="EQ37" s="7">
        <f t="shared" si="143"/>
        <v>0</v>
      </c>
      <c r="ER37" s="7">
        <f t="shared" si="143"/>
        <v>0</v>
      </c>
      <c r="ES37" s="7">
        <f t="shared" si="143"/>
        <v>0</v>
      </c>
      <c r="ET37" s="7">
        <f t="shared" si="143"/>
        <v>0</v>
      </c>
      <c r="EU37" s="7">
        <f t="shared" si="143"/>
        <v>0</v>
      </c>
      <c r="EV37" s="7">
        <f t="shared" si="143"/>
        <v>0</v>
      </c>
      <c r="EW37" s="7">
        <f t="shared" si="143"/>
        <v>0</v>
      </c>
      <c r="EX37" s="7">
        <f t="shared" si="143"/>
        <v>0</v>
      </c>
      <c r="EY37" s="7">
        <f t="shared" si="143"/>
        <v>0</v>
      </c>
      <c r="EZ37" s="7">
        <f t="shared" si="143"/>
        <v>0</v>
      </c>
      <c r="FA37" s="7">
        <f t="shared" si="143"/>
        <v>0</v>
      </c>
      <c r="FB37" s="7">
        <f t="shared" si="143"/>
        <v>0</v>
      </c>
      <c r="FC37" s="7">
        <f t="shared" si="143"/>
        <v>0</v>
      </c>
      <c r="FD37" s="7">
        <f t="shared" si="143"/>
        <v>0</v>
      </c>
      <c r="FE37" s="7">
        <f t="shared" si="143"/>
        <v>0</v>
      </c>
      <c r="FF37" s="7">
        <f t="shared" si="143"/>
        <v>0</v>
      </c>
      <c r="FG37" s="7">
        <f t="shared" si="143"/>
        <v>0</v>
      </c>
      <c r="FH37" s="7">
        <f t="shared" si="143"/>
        <v>0</v>
      </c>
      <c r="FI37" s="7">
        <f t="shared" si="143"/>
        <v>0</v>
      </c>
      <c r="FJ37" s="7">
        <f t="shared" si="143"/>
        <v>0</v>
      </c>
      <c r="FK37" s="7">
        <f t="shared" si="143"/>
        <v>0</v>
      </c>
      <c r="FL37" s="7">
        <f t="shared" si="143"/>
        <v>0</v>
      </c>
      <c r="FM37" s="7">
        <f t="shared" si="143"/>
        <v>0</v>
      </c>
      <c r="FN37" s="7">
        <f t="shared" si="143"/>
        <v>0</v>
      </c>
      <c r="FO37" s="7">
        <f t="shared" si="143"/>
        <v>0</v>
      </c>
      <c r="FP37" s="7">
        <f t="shared" si="143"/>
        <v>0</v>
      </c>
      <c r="FQ37" s="7">
        <f t="shared" si="143"/>
        <v>0</v>
      </c>
      <c r="FR37" s="7">
        <f t="shared" si="143"/>
        <v>0</v>
      </c>
      <c r="FS37" s="7">
        <f t="shared" si="143"/>
        <v>0</v>
      </c>
      <c r="FT37" s="7">
        <f t="shared" si="143"/>
        <v>0</v>
      </c>
      <c r="FU37" s="7">
        <f t="shared" si="143"/>
        <v>0</v>
      </c>
      <c r="FV37" s="7">
        <f t="shared" ref="FV37:IG37" si="144">IFERROR(FV33/FV36,0)</f>
        <v>0</v>
      </c>
      <c r="FW37" s="7">
        <f t="shared" si="144"/>
        <v>0</v>
      </c>
      <c r="FX37" s="7">
        <f t="shared" si="144"/>
        <v>0</v>
      </c>
      <c r="FY37" s="7">
        <f t="shared" si="144"/>
        <v>0</v>
      </c>
      <c r="FZ37" s="7">
        <f t="shared" si="144"/>
        <v>0</v>
      </c>
      <c r="GA37" s="7">
        <f t="shared" si="144"/>
        <v>0</v>
      </c>
      <c r="GB37" s="7">
        <f t="shared" si="144"/>
        <v>0</v>
      </c>
      <c r="GC37" s="7">
        <f t="shared" si="144"/>
        <v>0</v>
      </c>
      <c r="GD37" s="7">
        <f t="shared" si="144"/>
        <v>0</v>
      </c>
      <c r="GE37" s="7">
        <f t="shared" si="144"/>
        <v>0</v>
      </c>
      <c r="GF37" s="7">
        <f t="shared" si="144"/>
        <v>0</v>
      </c>
      <c r="GG37" s="7">
        <f t="shared" si="144"/>
        <v>0</v>
      </c>
      <c r="GH37" s="7">
        <f t="shared" si="144"/>
        <v>0</v>
      </c>
      <c r="GI37" s="7">
        <f t="shared" si="144"/>
        <v>0</v>
      </c>
      <c r="GJ37" s="7">
        <f t="shared" si="144"/>
        <v>0</v>
      </c>
      <c r="GK37" s="7">
        <f t="shared" si="144"/>
        <v>0</v>
      </c>
      <c r="GL37" s="7">
        <f t="shared" si="144"/>
        <v>0</v>
      </c>
      <c r="GM37" s="7">
        <f t="shared" si="144"/>
        <v>0</v>
      </c>
      <c r="GN37" s="7">
        <f t="shared" si="144"/>
        <v>0</v>
      </c>
      <c r="GO37" s="7">
        <f t="shared" si="144"/>
        <v>0</v>
      </c>
      <c r="GP37" s="7">
        <f t="shared" si="144"/>
        <v>0</v>
      </c>
      <c r="GQ37" s="7">
        <f t="shared" si="144"/>
        <v>0</v>
      </c>
      <c r="GR37" s="7">
        <f t="shared" si="144"/>
        <v>0</v>
      </c>
      <c r="GS37" s="7">
        <f t="shared" si="144"/>
        <v>0</v>
      </c>
      <c r="GT37" s="7">
        <f t="shared" si="144"/>
        <v>0</v>
      </c>
      <c r="GU37" s="7">
        <f t="shared" si="144"/>
        <v>0</v>
      </c>
      <c r="GV37" s="7">
        <f t="shared" si="144"/>
        <v>0</v>
      </c>
      <c r="GW37" s="7">
        <f t="shared" si="144"/>
        <v>0</v>
      </c>
      <c r="GX37" s="7">
        <f t="shared" si="144"/>
        <v>0</v>
      </c>
      <c r="GY37" s="7">
        <f t="shared" si="144"/>
        <v>0</v>
      </c>
      <c r="GZ37" s="7">
        <f t="shared" si="144"/>
        <v>0</v>
      </c>
      <c r="HA37" s="7">
        <f t="shared" si="144"/>
        <v>0</v>
      </c>
      <c r="HB37" s="7">
        <f t="shared" si="144"/>
        <v>0</v>
      </c>
      <c r="HC37" s="7">
        <f t="shared" si="144"/>
        <v>0</v>
      </c>
      <c r="HD37" s="7">
        <f t="shared" si="144"/>
        <v>0</v>
      </c>
      <c r="HE37" s="7">
        <f t="shared" si="144"/>
        <v>0</v>
      </c>
      <c r="HF37" s="7">
        <f t="shared" si="144"/>
        <v>0</v>
      </c>
      <c r="HG37" s="7">
        <f t="shared" si="144"/>
        <v>0</v>
      </c>
      <c r="HH37" s="7">
        <f t="shared" si="144"/>
        <v>0</v>
      </c>
      <c r="HI37" s="7">
        <f t="shared" si="144"/>
        <v>0</v>
      </c>
      <c r="HJ37" s="7">
        <f t="shared" si="144"/>
        <v>0</v>
      </c>
      <c r="HK37" s="7">
        <f t="shared" si="144"/>
        <v>0</v>
      </c>
      <c r="HL37" s="7">
        <f t="shared" si="144"/>
        <v>0</v>
      </c>
      <c r="HM37" s="7">
        <f t="shared" si="144"/>
        <v>0</v>
      </c>
      <c r="HN37" s="7">
        <f t="shared" si="144"/>
        <v>0</v>
      </c>
      <c r="HO37" s="7">
        <f t="shared" si="144"/>
        <v>0</v>
      </c>
      <c r="HP37" s="7">
        <f t="shared" si="144"/>
        <v>0</v>
      </c>
      <c r="HQ37" s="7">
        <f t="shared" si="144"/>
        <v>0</v>
      </c>
      <c r="HR37" s="7">
        <f t="shared" si="144"/>
        <v>0</v>
      </c>
      <c r="HS37" s="7">
        <f t="shared" si="144"/>
        <v>0</v>
      </c>
      <c r="HT37" s="7">
        <f t="shared" si="144"/>
        <v>0</v>
      </c>
      <c r="HU37" s="7">
        <f t="shared" si="144"/>
        <v>0</v>
      </c>
      <c r="HV37" s="7">
        <f t="shared" si="144"/>
        <v>0</v>
      </c>
      <c r="HW37" s="7">
        <f t="shared" si="144"/>
        <v>0</v>
      </c>
      <c r="HX37" s="7">
        <f t="shared" si="144"/>
        <v>0</v>
      </c>
      <c r="HY37" s="7">
        <f t="shared" si="144"/>
        <v>0</v>
      </c>
      <c r="HZ37" s="7">
        <f t="shared" si="144"/>
        <v>0</v>
      </c>
      <c r="IA37" s="7">
        <f t="shared" si="144"/>
        <v>0</v>
      </c>
      <c r="IB37" s="7">
        <f t="shared" si="144"/>
        <v>0</v>
      </c>
      <c r="IC37" s="7">
        <f t="shared" si="144"/>
        <v>0</v>
      </c>
      <c r="ID37" s="7">
        <f t="shared" si="144"/>
        <v>0</v>
      </c>
      <c r="IE37" s="7">
        <f t="shared" si="144"/>
        <v>0</v>
      </c>
      <c r="IF37" s="7">
        <f t="shared" si="144"/>
        <v>0</v>
      </c>
      <c r="IG37" s="7">
        <f t="shared" si="144"/>
        <v>0</v>
      </c>
      <c r="IH37" s="7">
        <f t="shared" ref="IH37:IV37" si="145">IFERROR(IH33/IH36,0)</f>
        <v>0</v>
      </c>
      <c r="II37" s="7">
        <f t="shared" si="145"/>
        <v>0</v>
      </c>
      <c r="IJ37" s="7">
        <f t="shared" si="145"/>
        <v>0</v>
      </c>
      <c r="IK37" s="7">
        <f t="shared" si="145"/>
        <v>0</v>
      </c>
      <c r="IL37" s="7">
        <f t="shared" si="145"/>
        <v>0</v>
      </c>
      <c r="IM37" s="7">
        <f t="shared" si="145"/>
        <v>0</v>
      </c>
      <c r="IN37" s="7">
        <f t="shared" si="145"/>
        <v>0</v>
      </c>
      <c r="IO37" s="7">
        <f t="shared" si="145"/>
        <v>0</v>
      </c>
      <c r="IP37" s="7">
        <f t="shared" si="145"/>
        <v>0</v>
      </c>
      <c r="IQ37" s="7">
        <f t="shared" si="145"/>
        <v>0</v>
      </c>
      <c r="IR37" s="7">
        <f t="shared" si="145"/>
        <v>0</v>
      </c>
      <c r="IS37" s="7">
        <f t="shared" si="145"/>
        <v>0</v>
      </c>
      <c r="IT37" s="7">
        <f t="shared" si="145"/>
        <v>0</v>
      </c>
      <c r="IU37" s="7">
        <f t="shared" si="145"/>
        <v>0</v>
      </c>
      <c r="IV37" s="7">
        <f t="shared" si="145"/>
        <v>0</v>
      </c>
      <c r="IW37" s="7" t="e">
        <f t="shared" ref="IW37:JH37" si="146">IW33/IW36</f>
        <v>#DIV/0!</v>
      </c>
      <c r="IX37" s="7" t="e">
        <f t="shared" si="146"/>
        <v>#DIV/0!</v>
      </c>
      <c r="IY37" s="7" t="e">
        <f t="shared" si="146"/>
        <v>#DIV/0!</v>
      </c>
      <c r="IZ37" s="7" t="e">
        <f t="shared" si="146"/>
        <v>#DIV/0!</v>
      </c>
      <c r="JA37" s="7" t="e">
        <f t="shared" si="146"/>
        <v>#DIV/0!</v>
      </c>
      <c r="JB37" s="7" t="e">
        <f t="shared" si="146"/>
        <v>#DIV/0!</v>
      </c>
      <c r="JC37" s="7" t="e">
        <f t="shared" si="146"/>
        <v>#DIV/0!</v>
      </c>
      <c r="JD37" s="7" t="e">
        <f t="shared" si="146"/>
        <v>#DIV/0!</v>
      </c>
      <c r="JE37" s="7" t="e">
        <f t="shared" si="146"/>
        <v>#DIV/0!</v>
      </c>
      <c r="JF37" s="7" t="e">
        <f t="shared" si="146"/>
        <v>#DIV/0!</v>
      </c>
      <c r="JG37" s="7" t="e">
        <f t="shared" si="146"/>
        <v>#DIV/0!</v>
      </c>
      <c r="JH37" s="7" t="e">
        <f t="shared" si="146"/>
        <v>#DIV/0!</v>
      </c>
      <c r="JI37" s="7" t="e">
        <f t="shared" ref="JI37:KP37" si="147">JI33/JI36</f>
        <v>#DIV/0!</v>
      </c>
      <c r="JJ37" s="7" t="e">
        <f t="shared" si="147"/>
        <v>#DIV/0!</v>
      </c>
      <c r="JK37" s="7" t="e">
        <f t="shared" si="147"/>
        <v>#DIV/0!</v>
      </c>
      <c r="JL37" s="7" t="e">
        <f t="shared" si="147"/>
        <v>#DIV/0!</v>
      </c>
      <c r="JM37" s="7" t="e">
        <f t="shared" si="147"/>
        <v>#DIV/0!</v>
      </c>
      <c r="JN37" s="7" t="e">
        <f t="shared" si="147"/>
        <v>#DIV/0!</v>
      </c>
      <c r="JO37" s="7" t="e">
        <f t="shared" si="147"/>
        <v>#DIV/0!</v>
      </c>
      <c r="JP37" s="7" t="e">
        <f t="shared" si="147"/>
        <v>#DIV/0!</v>
      </c>
      <c r="JQ37" s="7" t="e">
        <f t="shared" si="147"/>
        <v>#DIV/0!</v>
      </c>
      <c r="JR37" s="7" t="e">
        <f t="shared" si="147"/>
        <v>#DIV/0!</v>
      </c>
      <c r="JS37" s="7" t="e">
        <f t="shared" si="147"/>
        <v>#DIV/0!</v>
      </c>
      <c r="JT37" s="7" t="e">
        <f t="shared" si="147"/>
        <v>#DIV/0!</v>
      </c>
      <c r="JU37" s="7" t="e">
        <f t="shared" si="147"/>
        <v>#DIV/0!</v>
      </c>
      <c r="JV37" s="7" t="e">
        <f t="shared" si="147"/>
        <v>#DIV/0!</v>
      </c>
      <c r="JW37" s="7" t="e">
        <f t="shared" si="147"/>
        <v>#DIV/0!</v>
      </c>
      <c r="JX37" s="7" t="e">
        <f t="shared" si="147"/>
        <v>#DIV/0!</v>
      </c>
      <c r="JY37" s="7" t="e">
        <f t="shared" si="147"/>
        <v>#DIV/0!</v>
      </c>
      <c r="JZ37" s="7" t="e">
        <f t="shared" si="147"/>
        <v>#DIV/0!</v>
      </c>
      <c r="KA37" s="7" t="e">
        <f t="shared" si="147"/>
        <v>#DIV/0!</v>
      </c>
      <c r="KB37" s="7" t="e">
        <f t="shared" si="147"/>
        <v>#DIV/0!</v>
      </c>
      <c r="KC37" s="7" t="e">
        <f t="shared" si="147"/>
        <v>#DIV/0!</v>
      </c>
      <c r="KD37" s="7" t="e">
        <f t="shared" si="147"/>
        <v>#DIV/0!</v>
      </c>
      <c r="KE37" s="7" t="e">
        <f t="shared" si="147"/>
        <v>#DIV/0!</v>
      </c>
      <c r="KF37" s="7" t="e">
        <f t="shared" si="147"/>
        <v>#DIV/0!</v>
      </c>
      <c r="KG37" s="7" t="e">
        <f t="shared" si="147"/>
        <v>#DIV/0!</v>
      </c>
      <c r="KH37" s="7" t="e">
        <f t="shared" si="147"/>
        <v>#DIV/0!</v>
      </c>
      <c r="KI37" s="7" t="e">
        <f t="shared" si="147"/>
        <v>#DIV/0!</v>
      </c>
      <c r="KJ37" s="7" t="e">
        <f t="shared" si="147"/>
        <v>#DIV/0!</v>
      </c>
      <c r="KK37" s="7" t="e">
        <f t="shared" si="147"/>
        <v>#DIV/0!</v>
      </c>
      <c r="KL37" s="7" t="e">
        <f t="shared" si="147"/>
        <v>#DIV/0!</v>
      </c>
      <c r="KM37" s="7" t="e">
        <f t="shared" si="147"/>
        <v>#DIV/0!</v>
      </c>
      <c r="KN37" s="7" t="e">
        <f t="shared" si="147"/>
        <v>#DIV/0!</v>
      </c>
      <c r="KO37" s="7" t="e">
        <f t="shared" si="147"/>
        <v>#DIV/0!</v>
      </c>
      <c r="KP37" s="7" t="e">
        <f t="shared" si="147"/>
        <v>#DIV/0!</v>
      </c>
      <c r="KQ37" s="7" t="e">
        <f t="shared" ref="KQ37:KZ37" si="148">KQ33/KQ36</f>
        <v>#DIV/0!</v>
      </c>
      <c r="KR37" s="7" t="e">
        <f t="shared" si="148"/>
        <v>#DIV/0!</v>
      </c>
      <c r="KS37" s="7" t="e">
        <f t="shared" si="148"/>
        <v>#DIV/0!</v>
      </c>
      <c r="KT37" s="7" t="e">
        <f t="shared" si="148"/>
        <v>#DIV/0!</v>
      </c>
      <c r="KU37" s="7" t="e">
        <f t="shared" si="148"/>
        <v>#DIV/0!</v>
      </c>
      <c r="KV37" s="7" t="e">
        <f t="shared" si="148"/>
        <v>#DIV/0!</v>
      </c>
      <c r="KW37" s="7" t="e">
        <f t="shared" si="148"/>
        <v>#DIV/0!</v>
      </c>
      <c r="KX37" s="7" t="e">
        <f t="shared" si="148"/>
        <v>#DIV/0!</v>
      </c>
      <c r="KY37" s="7" t="e">
        <f t="shared" si="148"/>
        <v>#DIV/0!</v>
      </c>
      <c r="KZ37" s="7" t="e">
        <f t="shared" si="148"/>
        <v>#DIV/0!</v>
      </c>
      <c r="LA37" s="7" t="e">
        <f t="shared" ref="LA37:LR37" si="149">LA33/LA36</f>
        <v>#DIV/0!</v>
      </c>
      <c r="LB37" s="7" t="e">
        <f t="shared" si="149"/>
        <v>#DIV/0!</v>
      </c>
      <c r="LC37" s="7" t="e">
        <f t="shared" si="149"/>
        <v>#DIV/0!</v>
      </c>
      <c r="LD37" s="7" t="e">
        <f t="shared" si="149"/>
        <v>#DIV/0!</v>
      </c>
      <c r="LE37" s="7" t="e">
        <f t="shared" si="149"/>
        <v>#DIV/0!</v>
      </c>
      <c r="LF37" s="7" t="e">
        <f t="shared" si="149"/>
        <v>#DIV/0!</v>
      </c>
      <c r="LG37" s="7" t="e">
        <f t="shared" si="149"/>
        <v>#DIV/0!</v>
      </c>
      <c r="LH37" s="7" t="e">
        <f t="shared" si="149"/>
        <v>#DIV/0!</v>
      </c>
      <c r="LI37" s="7" t="e">
        <f t="shared" si="149"/>
        <v>#DIV/0!</v>
      </c>
      <c r="LJ37" s="7" t="e">
        <f t="shared" si="149"/>
        <v>#DIV/0!</v>
      </c>
      <c r="LK37" s="7" t="e">
        <f t="shared" si="149"/>
        <v>#DIV/0!</v>
      </c>
      <c r="LL37" s="7" t="e">
        <f t="shared" si="149"/>
        <v>#DIV/0!</v>
      </c>
      <c r="LM37" s="7" t="e">
        <f t="shared" si="149"/>
        <v>#DIV/0!</v>
      </c>
      <c r="LN37" s="7" t="e">
        <f t="shared" si="149"/>
        <v>#DIV/0!</v>
      </c>
      <c r="LO37" s="7" t="e">
        <f t="shared" si="149"/>
        <v>#DIV/0!</v>
      </c>
      <c r="LP37" s="7" t="e">
        <f t="shared" si="149"/>
        <v>#DIV/0!</v>
      </c>
      <c r="LQ37" s="7" t="e">
        <f t="shared" si="149"/>
        <v>#DIV/0!</v>
      </c>
      <c r="LR37" s="7" t="e">
        <f t="shared" si="149"/>
        <v>#DIV/0!</v>
      </c>
      <c r="LS37" s="7" t="e">
        <f t="shared" ref="LS37:MB37" si="150">LS33/LS36</f>
        <v>#DIV/0!</v>
      </c>
      <c r="LT37" s="7" t="e">
        <f t="shared" si="150"/>
        <v>#DIV/0!</v>
      </c>
      <c r="LU37" s="7" t="e">
        <f t="shared" si="150"/>
        <v>#DIV/0!</v>
      </c>
      <c r="LV37" s="7" t="e">
        <f t="shared" si="150"/>
        <v>#DIV/0!</v>
      </c>
      <c r="LW37" s="7" t="e">
        <f t="shared" si="150"/>
        <v>#DIV/0!</v>
      </c>
      <c r="LX37" s="7" t="e">
        <f t="shared" si="150"/>
        <v>#DIV/0!</v>
      </c>
      <c r="LY37" s="7" t="e">
        <f t="shared" si="150"/>
        <v>#DIV/0!</v>
      </c>
      <c r="LZ37" s="7" t="e">
        <f t="shared" si="150"/>
        <v>#DIV/0!</v>
      </c>
      <c r="MA37" s="7" t="e">
        <f t="shared" si="150"/>
        <v>#DIV/0!</v>
      </c>
      <c r="MB37" s="7" t="e">
        <f t="shared" si="150"/>
        <v>#DIV/0!</v>
      </c>
      <c r="MC37" s="7" t="e">
        <f t="shared" ref="MC37:MF37" si="151">MC33/MC36</f>
        <v>#DIV/0!</v>
      </c>
      <c r="MD37" s="7" t="e">
        <f t="shared" si="151"/>
        <v>#DIV/0!</v>
      </c>
      <c r="ME37" s="7" t="e">
        <f t="shared" si="151"/>
        <v>#DIV/0!</v>
      </c>
      <c r="MF37" s="7" t="e">
        <f t="shared" si="151"/>
        <v>#DIV/0!</v>
      </c>
      <c r="MG37" s="7" t="e">
        <f t="shared" ref="MG37:MT37" si="152">MG33/MG36</f>
        <v>#DIV/0!</v>
      </c>
      <c r="MH37" s="7" t="e">
        <f t="shared" si="152"/>
        <v>#DIV/0!</v>
      </c>
      <c r="MI37" s="7" t="e">
        <f t="shared" si="152"/>
        <v>#DIV/0!</v>
      </c>
      <c r="MJ37" s="7" t="e">
        <f t="shared" si="152"/>
        <v>#DIV/0!</v>
      </c>
      <c r="MK37" s="7" t="e">
        <f t="shared" si="152"/>
        <v>#DIV/0!</v>
      </c>
      <c r="ML37" s="7" t="e">
        <f t="shared" si="152"/>
        <v>#DIV/0!</v>
      </c>
      <c r="MM37" s="7" t="e">
        <f t="shared" si="152"/>
        <v>#DIV/0!</v>
      </c>
      <c r="MN37" s="7" t="e">
        <f t="shared" si="152"/>
        <v>#DIV/0!</v>
      </c>
      <c r="MO37" s="7" t="e">
        <f t="shared" si="152"/>
        <v>#DIV/0!</v>
      </c>
      <c r="MP37" s="7" t="e">
        <f t="shared" si="152"/>
        <v>#DIV/0!</v>
      </c>
      <c r="MQ37" s="7" t="e">
        <f t="shared" si="152"/>
        <v>#DIV/0!</v>
      </c>
      <c r="MR37" s="7" t="e">
        <f t="shared" si="152"/>
        <v>#DIV/0!</v>
      </c>
      <c r="MS37" s="7" t="e">
        <f t="shared" si="152"/>
        <v>#DIV/0!</v>
      </c>
      <c r="MT37" s="7" t="e">
        <f t="shared" si="152"/>
        <v>#DIV/0!</v>
      </c>
      <c r="MU37" s="7" t="e">
        <f t="shared" ref="MU37:NZ37" si="153">MU33/MU36</f>
        <v>#DIV/0!</v>
      </c>
      <c r="MV37" s="7" t="e">
        <f t="shared" si="153"/>
        <v>#DIV/0!</v>
      </c>
      <c r="MW37" s="7" t="e">
        <f t="shared" si="153"/>
        <v>#DIV/0!</v>
      </c>
      <c r="MX37" s="7" t="e">
        <f t="shared" si="153"/>
        <v>#DIV/0!</v>
      </c>
      <c r="MY37" s="7" t="e">
        <f t="shared" si="153"/>
        <v>#DIV/0!</v>
      </c>
      <c r="MZ37" s="7" t="e">
        <f t="shared" si="153"/>
        <v>#DIV/0!</v>
      </c>
      <c r="NA37" s="7" t="e">
        <f t="shared" si="153"/>
        <v>#DIV/0!</v>
      </c>
      <c r="NB37" s="7" t="e">
        <f t="shared" si="153"/>
        <v>#DIV/0!</v>
      </c>
      <c r="NC37" s="7" t="e">
        <f t="shared" si="153"/>
        <v>#DIV/0!</v>
      </c>
      <c r="ND37" s="7" t="e">
        <f t="shared" si="153"/>
        <v>#DIV/0!</v>
      </c>
      <c r="NE37" s="7" t="e">
        <f t="shared" si="153"/>
        <v>#DIV/0!</v>
      </c>
      <c r="NF37" s="7" t="e">
        <f t="shared" si="153"/>
        <v>#DIV/0!</v>
      </c>
      <c r="NG37" s="7" t="e">
        <f t="shared" si="153"/>
        <v>#DIV/0!</v>
      </c>
      <c r="NH37" s="7" t="e">
        <f t="shared" si="153"/>
        <v>#DIV/0!</v>
      </c>
      <c r="NI37" s="7" t="e">
        <f t="shared" si="153"/>
        <v>#DIV/0!</v>
      </c>
      <c r="NJ37" s="7" t="e">
        <f t="shared" si="153"/>
        <v>#DIV/0!</v>
      </c>
      <c r="NK37" s="7" t="e">
        <f t="shared" si="153"/>
        <v>#DIV/0!</v>
      </c>
      <c r="NL37" s="7" t="e">
        <f t="shared" si="153"/>
        <v>#DIV/0!</v>
      </c>
      <c r="NM37" s="7" t="e">
        <f t="shared" si="153"/>
        <v>#DIV/0!</v>
      </c>
      <c r="NN37" s="7" t="e">
        <f t="shared" si="153"/>
        <v>#DIV/0!</v>
      </c>
      <c r="NO37" s="7" t="e">
        <f t="shared" si="153"/>
        <v>#DIV/0!</v>
      </c>
      <c r="NP37" s="7" t="e">
        <f t="shared" si="153"/>
        <v>#DIV/0!</v>
      </c>
      <c r="NQ37" s="7" t="e">
        <f t="shared" si="153"/>
        <v>#DIV/0!</v>
      </c>
      <c r="NR37" s="7" t="e">
        <f t="shared" si="153"/>
        <v>#DIV/0!</v>
      </c>
      <c r="NS37" s="7" t="e">
        <f t="shared" si="153"/>
        <v>#DIV/0!</v>
      </c>
      <c r="NT37" s="7" t="e">
        <f t="shared" si="153"/>
        <v>#DIV/0!</v>
      </c>
      <c r="NU37" s="7" t="e">
        <f t="shared" si="153"/>
        <v>#DIV/0!</v>
      </c>
      <c r="NV37" s="7" t="e">
        <f t="shared" si="153"/>
        <v>#DIV/0!</v>
      </c>
      <c r="NW37" s="7" t="e">
        <f t="shared" si="153"/>
        <v>#DIV/0!</v>
      </c>
      <c r="NX37" s="7" t="e">
        <f t="shared" si="153"/>
        <v>#DIV/0!</v>
      </c>
      <c r="NY37" s="7" t="e">
        <f t="shared" si="153"/>
        <v>#DIV/0!</v>
      </c>
      <c r="NZ37" s="7" t="e">
        <f t="shared" si="153"/>
        <v>#DIV/0!</v>
      </c>
      <c r="OA37" s="7" t="e">
        <f t="shared" ref="OA37:PF37" si="154">OA33/OA36</f>
        <v>#DIV/0!</v>
      </c>
      <c r="OB37" s="7" t="e">
        <f t="shared" si="154"/>
        <v>#DIV/0!</v>
      </c>
      <c r="OC37" s="7" t="e">
        <f t="shared" si="154"/>
        <v>#DIV/0!</v>
      </c>
      <c r="OD37" s="7" t="e">
        <f t="shared" si="154"/>
        <v>#DIV/0!</v>
      </c>
      <c r="OE37" s="7" t="e">
        <f t="shared" si="154"/>
        <v>#DIV/0!</v>
      </c>
      <c r="OF37" s="7" t="e">
        <f t="shared" si="154"/>
        <v>#DIV/0!</v>
      </c>
      <c r="OG37" s="7" t="e">
        <f t="shared" si="154"/>
        <v>#DIV/0!</v>
      </c>
      <c r="OH37" s="7" t="e">
        <f t="shared" si="154"/>
        <v>#DIV/0!</v>
      </c>
      <c r="OI37" s="7" t="e">
        <f t="shared" si="154"/>
        <v>#DIV/0!</v>
      </c>
      <c r="OJ37" s="7" t="e">
        <f t="shared" si="154"/>
        <v>#DIV/0!</v>
      </c>
      <c r="OK37" s="7" t="e">
        <f t="shared" si="154"/>
        <v>#DIV/0!</v>
      </c>
      <c r="OL37" s="7" t="e">
        <f t="shared" si="154"/>
        <v>#DIV/0!</v>
      </c>
      <c r="OM37" s="7" t="e">
        <f t="shared" si="154"/>
        <v>#DIV/0!</v>
      </c>
      <c r="ON37" s="7" t="e">
        <f t="shared" si="154"/>
        <v>#DIV/0!</v>
      </c>
      <c r="OO37" s="7" t="e">
        <f t="shared" si="154"/>
        <v>#DIV/0!</v>
      </c>
      <c r="OP37" s="7" t="e">
        <f t="shared" si="154"/>
        <v>#DIV/0!</v>
      </c>
      <c r="OQ37" s="7" t="e">
        <f t="shared" si="154"/>
        <v>#DIV/0!</v>
      </c>
      <c r="OR37" s="7" t="e">
        <f t="shared" si="154"/>
        <v>#DIV/0!</v>
      </c>
      <c r="OS37" s="7" t="e">
        <f t="shared" si="154"/>
        <v>#DIV/0!</v>
      </c>
      <c r="OT37" s="7" t="e">
        <f t="shared" si="154"/>
        <v>#DIV/0!</v>
      </c>
      <c r="OU37" s="7" t="e">
        <f t="shared" si="154"/>
        <v>#DIV/0!</v>
      </c>
      <c r="OV37" s="7" t="e">
        <f t="shared" si="154"/>
        <v>#DIV/0!</v>
      </c>
      <c r="OW37" s="7" t="e">
        <f t="shared" si="154"/>
        <v>#DIV/0!</v>
      </c>
      <c r="OX37" s="7" t="e">
        <f t="shared" si="154"/>
        <v>#DIV/0!</v>
      </c>
      <c r="OY37" s="7" t="e">
        <f t="shared" si="154"/>
        <v>#DIV/0!</v>
      </c>
      <c r="OZ37" s="7" t="e">
        <f t="shared" si="154"/>
        <v>#DIV/0!</v>
      </c>
      <c r="PA37" s="7" t="e">
        <f t="shared" si="154"/>
        <v>#DIV/0!</v>
      </c>
      <c r="PB37" s="7" t="e">
        <f t="shared" si="154"/>
        <v>#DIV/0!</v>
      </c>
      <c r="PC37" s="7" t="e">
        <f t="shared" si="154"/>
        <v>#DIV/0!</v>
      </c>
      <c r="PD37" s="7" t="e">
        <f t="shared" si="154"/>
        <v>#DIV/0!</v>
      </c>
      <c r="PE37" s="7" t="e">
        <f t="shared" si="154"/>
        <v>#DIV/0!</v>
      </c>
      <c r="PF37" s="7" t="e">
        <f t="shared" si="154"/>
        <v>#DIV/0!</v>
      </c>
      <c r="PG37" s="7" t="e">
        <f t="shared" ref="PG37:QG37" si="155">PG33/PG36</f>
        <v>#DIV/0!</v>
      </c>
      <c r="PH37" s="7" t="e">
        <f t="shared" si="155"/>
        <v>#DIV/0!</v>
      </c>
      <c r="PI37" s="7" t="e">
        <f t="shared" si="155"/>
        <v>#DIV/0!</v>
      </c>
      <c r="PJ37" s="7" t="e">
        <f t="shared" si="155"/>
        <v>#DIV/0!</v>
      </c>
      <c r="PK37" s="7" t="e">
        <f t="shared" si="155"/>
        <v>#DIV/0!</v>
      </c>
      <c r="PL37" s="7" t="e">
        <f t="shared" si="155"/>
        <v>#DIV/0!</v>
      </c>
      <c r="PM37" s="7" t="e">
        <f t="shared" si="155"/>
        <v>#DIV/0!</v>
      </c>
      <c r="PN37" s="7" t="e">
        <f t="shared" si="155"/>
        <v>#DIV/0!</v>
      </c>
      <c r="PO37" s="7" t="e">
        <f t="shared" si="155"/>
        <v>#DIV/0!</v>
      </c>
      <c r="PP37" s="7" t="e">
        <f t="shared" si="155"/>
        <v>#DIV/0!</v>
      </c>
      <c r="PQ37" s="7" t="e">
        <f t="shared" si="155"/>
        <v>#DIV/0!</v>
      </c>
      <c r="PR37" s="7" t="e">
        <f t="shared" si="155"/>
        <v>#DIV/0!</v>
      </c>
      <c r="PS37" s="7" t="e">
        <f t="shared" si="155"/>
        <v>#DIV/0!</v>
      </c>
      <c r="PT37" s="7" t="e">
        <f t="shared" si="155"/>
        <v>#DIV/0!</v>
      </c>
      <c r="PU37" s="7" t="e">
        <f t="shared" si="155"/>
        <v>#DIV/0!</v>
      </c>
      <c r="PV37" s="7" t="e">
        <f t="shared" si="155"/>
        <v>#DIV/0!</v>
      </c>
      <c r="PW37" s="7" t="e">
        <f t="shared" si="155"/>
        <v>#DIV/0!</v>
      </c>
      <c r="PX37" s="7" t="e">
        <f t="shared" si="155"/>
        <v>#DIV/0!</v>
      </c>
      <c r="PY37" s="7" t="e">
        <f t="shared" si="155"/>
        <v>#DIV/0!</v>
      </c>
      <c r="PZ37" s="7" t="e">
        <f t="shared" si="155"/>
        <v>#DIV/0!</v>
      </c>
      <c r="QA37" s="7" t="e">
        <f t="shared" si="155"/>
        <v>#DIV/0!</v>
      </c>
      <c r="QB37" s="7" t="e">
        <f t="shared" si="155"/>
        <v>#DIV/0!</v>
      </c>
      <c r="QC37" s="7" t="e">
        <f t="shared" si="155"/>
        <v>#DIV/0!</v>
      </c>
      <c r="QD37" s="7" t="e">
        <f t="shared" si="155"/>
        <v>#DIV/0!</v>
      </c>
      <c r="QE37" s="7" t="e">
        <f t="shared" si="155"/>
        <v>#DIV/0!</v>
      </c>
      <c r="QF37" s="7" t="e">
        <f t="shared" si="155"/>
        <v>#DIV/0!</v>
      </c>
      <c r="QG37" s="7" t="e">
        <f t="shared" si="155"/>
        <v>#DIV/0!</v>
      </c>
    </row>
    <row r="38" spans="1:449" ht="15">
      <c r="A38" s="5" t="s">
        <v>479</v>
      </c>
      <c r="B38" s="5">
        <v>0</v>
      </c>
      <c r="C38" s="5">
        <v>0</v>
      </c>
      <c r="D38" s="5">
        <v>0</v>
      </c>
      <c r="E38" s="5">
        <v>0</v>
      </c>
      <c r="F38" s="5">
        <v>0</v>
      </c>
      <c r="G38" s="5">
        <v>0</v>
      </c>
      <c r="H38" s="5">
        <v>0</v>
      </c>
      <c r="I38" s="5">
        <v>0</v>
      </c>
      <c r="J38" s="5">
        <v>0</v>
      </c>
      <c r="K38" s="5">
        <v>0</v>
      </c>
      <c r="L38" s="5">
        <v>0</v>
      </c>
      <c r="M38" s="5">
        <v>0</v>
      </c>
      <c r="N38" s="5">
        <v>0</v>
      </c>
      <c r="O38" s="5">
        <v>0</v>
      </c>
      <c r="P38" s="5">
        <v>0</v>
      </c>
      <c r="Q38" s="5">
        <v>0</v>
      </c>
      <c r="R38" s="5">
        <v>0</v>
      </c>
      <c r="S38" s="5">
        <v>0</v>
      </c>
      <c r="T38" s="5">
        <v>0</v>
      </c>
      <c r="U38" s="5">
        <v>0</v>
      </c>
      <c r="V38" s="5">
        <v>0</v>
      </c>
      <c r="W38" s="5">
        <v>0</v>
      </c>
      <c r="X38" s="5">
        <v>0</v>
      </c>
      <c r="Y38" s="5">
        <v>0</v>
      </c>
      <c r="Z38" s="5">
        <v>0</v>
      </c>
      <c r="AA38" s="5">
        <v>0</v>
      </c>
      <c r="AB38" s="5">
        <v>0</v>
      </c>
      <c r="AC38" s="5">
        <v>0</v>
      </c>
      <c r="AD38" s="5">
        <v>0</v>
      </c>
      <c r="AE38" s="5">
        <v>0</v>
      </c>
      <c r="AF38" s="5">
        <v>0</v>
      </c>
      <c r="AG38" s="5">
        <v>0</v>
      </c>
      <c r="AH38" s="5">
        <v>0</v>
      </c>
      <c r="AI38" s="5">
        <v>0</v>
      </c>
      <c r="AJ38" s="5">
        <v>0</v>
      </c>
      <c r="AK38" s="5">
        <v>0</v>
      </c>
      <c r="AL38" s="5">
        <v>0</v>
      </c>
      <c r="AM38" s="5">
        <v>0</v>
      </c>
      <c r="AN38" s="5">
        <v>0</v>
      </c>
      <c r="AO38" s="5">
        <v>0</v>
      </c>
      <c r="AP38" s="5">
        <v>0</v>
      </c>
      <c r="AQ38" s="5">
        <v>0</v>
      </c>
      <c r="AR38" s="5">
        <v>0</v>
      </c>
      <c r="AS38" s="5">
        <v>0</v>
      </c>
      <c r="AT38" s="5">
        <v>0</v>
      </c>
      <c r="AU38" s="5">
        <v>0</v>
      </c>
      <c r="AV38" s="5">
        <v>0</v>
      </c>
      <c r="AW38" s="5">
        <v>0</v>
      </c>
      <c r="AX38" s="5">
        <v>0</v>
      </c>
      <c r="AY38" s="5">
        <v>0</v>
      </c>
      <c r="AZ38" s="5">
        <v>0</v>
      </c>
      <c r="BA38" s="5">
        <v>0</v>
      </c>
      <c r="BB38" s="5">
        <v>0</v>
      </c>
      <c r="BC38" s="5">
        <v>0</v>
      </c>
      <c r="BD38" s="5">
        <v>0</v>
      </c>
      <c r="BE38" s="5">
        <v>0</v>
      </c>
      <c r="BF38" s="5">
        <v>0</v>
      </c>
      <c r="BG38" s="5">
        <v>0</v>
      </c>
      <c r="BH38" s="5">
        <v>0</v>
      </c>
      <c r="BI38" s="5">
        <v>0</v>
      </c>
      <c r="BJ38" s="5">
        <v>0</v>
      </c>
      <c r="BK38" s="5">
        <v>0</v>
      </c>
      <c r="BL38" s="5">
        <v>0</v>
      </c>
      <c r="BM38" s="5">
        <v>0</v>
      </c>
      <c r="BN38" s="5">
        <v>0</v>
      </c>
      <c r="BO38" s="5">
        <v>0</v>
      </c>
      <c r="BP38" s="5">
        <v>0</v>
      </c>
      <c r="BQ38" s="5">
        <v>0</v>
      </c>
      <c r="BR38" s="5">
        <v>0</v>
      </c>
      <c r="BS38" s="5">
        <v>0</v>
      </c>
      <c r="BT38" s="5">
        <v>0</v>
      </c>
      <c r="BU38" s="5">
        <v>0</v>
      </c>
      <c r="BV38" s="5">
        <v>0</v>
      </c>
      <c r="BW38" s="5">
        <v>0</v>
      </c>
      <c r="BX38" s="5">
        <v>0</v>
      </c>
      <c r="BY38" s="5">
        <v>0</v>
      </c>
      <c r="BZ38" s="5">
        <v>0</v>
      </c>
      <c r="CA38" s="5">
        <v>0</v>
      </c>
      <c r="CB38" s="5">
        <v>0</v>
      </c>
      <c r="CC38" s="5">
        <v>0</v>
      </c>
      <c r="CD38" s="5">
        <v>0</v>
      </c>
      <c r="CE38" s="5">
        <v>0</v>
      </c>
      <c r="CF38" s="5">
        <v>0</v>
      </c>
      <c r="CG38" s="5">
        <v>0</v>
      </c>
      <c r="CH38" s="5">
        <v>0</v>
      </c>
      <c r="CI38" s="5">
        <v>0</v>
      </c>
      <c r="CJ38" s="5">
        <v>0</v>
      </c>
      <c r="CK38" s="5">
        <v>0</v>
      </c>
      <c r="CL38" s="5">
        <v>0</v>
      </c>
      <c r="CM38" s="5">
        <v>0</v>
      </c>
      <c r="CN38" s="5">
        <v>0</v>
      </c>
      <c r="CO38" s="5">
        <v>0</v>
      </c>
      <c r="CP38" s="5">
        <v>0</v>
      </c>
      <c r="CQ38" s="5">
        <v>0</v>
      </c>
      <c r="CR38" s="5">
        <v>0</v>
      </c>
      <c r="CS38" s="5">
        <v>0</v>
      </c>
      <c r="CT38" s="5">
        <v>0</v>
      </c>
      <c r="CU38" s="5">
        <v>0</v>
      </c>
      <c r="CV38" s="5">
        <v>0</v>
      </c>
      <c r="CW38" s="5">
        <v>0</v>
      </c>
      <c r="CX38" s="5">
        <v>0</v>
      </c>
      <c r="CY38" s="5">
        <v>0</v>
      </c>
      <c r="CZ38" s="5">
        <v>0</v>
      </c>
      <c r="DA38" s="5">
        <v>0</v>
      </c>
      <c r="DB38" s="5">
        <v>0</v>
      </c>
      <c r="DC38" s="5">
        <v>0</v>
      </c>
      <c r="DD38" s="5">
        <v>0</v>
      </c>
      <c r="DE38" s="5">
        <v>0</v>
      </c>
      <c r="DF38" s="5">
        <v>0</v>
      </c>
      <c r="DG38" s="5">
        <v>0</v>
      </c>
      <c r="DH38" s="5">
        <v>0</v>
      </c>
      <c r="DI38" s="5">
        <v>0</v>
      </c>
      <c r="DJ38" s="5">
        <v>0</v>
      </c>
      <c r="DK38" s="5">
        <v>0</v>
      </c>
      <c r="DL38" s="5">
        <v>0</v>
      </c>
      <c r="DM38" s="5">
        <v>0</v>
      </c>
      <c r="DN38" s="5">
        <v>0</v>
      </c>
      <c r="DO38" s="5">
        <v>0</v>
      </c>
      <c r="DP38" s="5">
        <v>0</v>
      </c>
      <c r="DQ38" s="5">
        <v>0</v>
      </c>
      <c r="DR38" s="5">
        <v>0</v>
      </c>
      <c r="DS38" s="5">
        <v>0</v>
      </c>
      <c r="DT38" s="5">
        <v>0</v>
      </c>
      <c r="DU38" s="5">
        <v>0</v>
      </c>
      <c r="DV38" s="5">
        <v>0</v>
      </c>
      <c r="DW38" s="5">
        <v>0</v>
      </c>
      <c r="DX38" s="5">
        <v>0</v>
      </c>
      <c r="DY38" s="5">
        <v>0</v>
      </c>
      <c r="DZ38" s="5">
        <v>0</v>
      </c>
      <c r="EA38" s="5">
        <v>0</v>
      </c>
      <c r="EB38" s="5">
        <v>0</v>
      </c>
      <c r="EC38" s="5">
        <v>0</v>
      </c>
      <c r="ED38" s="5">
        <v>0</v>
      </c>
      <c r="EE38" s="5">
        <v>0</v>
      </c>
      <c r="EF38" s="5">
        <v>0</v>
      </c>
      <c r="EG38" s="5">
        <v>0</v>
      </c>
      <c r="EH38" s="5">
        <v>0</v>
      </c>
      <c r="EI38" s="5">
        <v>0</v>
      </c>
      <c r="EJ38" s="5">
        <v>0</v>
      </c>
      <c r="EK38" s="5">
        <v>0</v>
      </c>
      <c r="EL38" s="5">
        <v>0</v>
      </c>
      <c r="EM38" s="5">
        <v>0</v>
      </c>
      <c r="EN38" s="5">
        <v>0</v>
      </c>
      <c r="EO38" s="5">
        <v>0</v>
      </c>
      <c r="EP38" s="5">
        <v>0</v>
      </c>
      <c r="EQ38" s="5">
        <v>0</v>
      </c>
      <c r="ER38" s="5">
        <v>0</v>
      </c>
      <c r="ES38" s="5">
        <v>0</v>
      </c>
      <c r="ET38" s="5">
        <v>0</v>
      </c>
      <c r="EU38" s="5">
        <v>0</v>
      </c>
      <c r="EV38" s="5">
        <v>0</v>
      </c>
      <c r="EW38" s="5">
        <v>0</v>
      </c>
      <c r="EX38" s="5">
        <v>0</v>
      </c>
      <c r="EY38" s="5">
        <v>0</v>
      </c>
      <c r="EZ38" s="5">
        <v>0</v>
      </c>
      <c r="FA38" s="5">
        <v>0</v>
      </c>
      <c r="FB38" s="5">
        <v>0</v>
      </c>
      <c r="FC38" s="5">
        <v>0</v>
      </c>
      <c r="FD38" s="5">
        <v>0</v>
      </c>
      <c r="FE38" s="5">
        <v>0</v>
      </c>
      <c r="FF38" s="5">
        <v>0</v>
      </c>
      <c r="FG38" s="5">
        <v>0</v>
      </c>
      <c r="FH38" s="5">
        <v>0</v>
      </c>
      <c r="FI38" s="5">
        <v>0</v>
      </c>
      <c r="FJ38" s="5">
        <v>0</v>
      </c>
      <c r="FK38" s="5">
        <v>0</v>
      </c>
      <c r="FL38" s="5">
        <v>0</v>
      </c>
      <c r="FM38" s="5">
        <v>0</v>
      </c>
      <c r="FN38" s="5">
        <v>0</v>
      </c>
      <c r="FO38" s="5">
        <v>0</v>
      </c>
      <c r="FP38" s="5">
        <v>0</v>
      </c>
      <c r="FQ38" s="5">
        <v>0</v>
      </c>
      <c r="FR38" s="5">
        <v>0</v>
      </c>
      <c r="FS38" s="5">
        <v>0</v>
      </c>
      <c r="FT38" s="5">
        <v>0</v>
      </c>
      <c r="FU38" s="5">
        <v>0</v>
      </c>
      <c r="FV38" s="5">
        <v>0</v>
      </c>
      <c r="FW38" s="5">
        <v>0</v>
      </c>
      <c r="FX38" s="5">
        <v>0</v>
      </c>
      <c r="FY38" s="5">
        <v>0</v>
      </c>
      <c r="FZ38" s="5">
        <v>0</v>
      </c>
      <c r="GA38" s="5">
        <v>0</v>
      </c>
      <c r="GB38" s="5">
        <v>0</v>
      </c>
      <c r="GC38" s="5">
        <v>0</v>
      </c>
      <c r="GD38" s="5">
        <v>0</v>
      </c>
      <c r="GE38" s="5">
        <v>0</v>
      </c>
      <c r="GF38" s="5">
        <v>0</v>
      </c>
      <c r="GG38" s="5">
        <v>0</v>
      </c>
      <c r="GH38" s="5">
        <v>0</v>
      </c>
      <c r="GI38" s="5">
        <v>0</v>
      </c>
      <c r="GJ38" s="5">
        <v>0</v>
      </c>
      <c r="GK38" s="5">
        <v>0</v>
      </c>
      <c r="GL38" s="5">
        <v>0</v>
      </c>
      <c r="GM38" s="5">
        <v>0</v>
      </c>
      <c r="GN38" s="5">
        <v>0</v>
      </c>
      <c r="GO38" s="5">
        <v>0</v>
      </c>
      <c r="GP38" s="5">
        <v>0</v>
      </c>
      <c r="GQ38" s="5">
        <v>0</v>
      </c>
      <c r="GR38" s="5">
        <v>0</v>
      </c>
      <c r="GS38" s="5">
        <v>0</v>
      </c>
      <c r="GT38" s="5">
        <v>0</v>
      </c>
      <c r="GU38" s="5">
        <v>0</v>
      </c>
      <c r="GV38" s="5">
        <v>0</v>
      </c>
      <c r="GW38" s="5">
        <v>0</v>
      </c>
      <c r="GX38" s="5">
        <v>0</v>
      </c>
      <c r="GY38" s="5">
        <v>0</v>
      </c>
      <c r="GZ38" s="5">
        <v>0</v>
      </c>
      <c r="HA38" s="5">
        <v>0</v>
      </c>
      <c r="HB38" s="5">
        <v>0</v>
      </c>
      <c r="HC38" s="5">
        <v>0</v>
      </c>
      <c r="HD38" s="5">
        <v>0</v>
      </c>
      <c r="HE38" s="5">
        <v>0</v>
      </c>
      <c r="HF38" s="5">
        <v>0</v>
      </c>
      <c r="HG38" s="5">
        <v>0</v>
      </c>
      <c r="HH38" s="5">
        <v>0</v>
      </c>
      <c r="HI38" s="5">
        <v>0</v>
      </c>
      <c r="HJ38" s="5">
        <v>0</v>
      </c>
      <c r="HK38" s="5">
        <v>0</v>
      </c>
      <c r="HL38" s="5">
        <v>0</v>
      </c>
      <c r="HM38" s="5">
        <v>0</v>
      </c>
      <c r="HN38" s="5">
        <v>0</v>
      </c>
      <c r="HO38" s="5">
        <v>0</v>
      </c>
      <c r="HP38" s="5">
        <v>0</v>
      </c>
      <c r="HQ38" s="5">
        <v>0</v>
      </c>
      <c r="HR38" s="5">
        <v>0</v>
      </c>
      <c r="HS38" s="5">
        <v>0</v>
      </c>
      <c r="HT38" s="5">
        <v>0</v>
      </c>
      <c r="HU38" s="5">
        <v>0</v>
      </c>
      <c r="HV38" s="5">
        <v>0</v>
      </c>
      <c r="HW38" s="5">
        <v>0</v>
      </c>
      <c r="HX38" s="5">
        <v>0</v>
      </c>
      <c r="HY38" s="5">
        <v>0</v>
      </c>
      <c r="HZ38" s="5">
        <v>0</v>
      </c>
      <c r="IA38" s="5">
        <v>0</v>
      </c>
      <c r="IB38" s="5">
        <v>0</v>
      </c>
      <c r="IC38" s="5">
        <v>0</v>
      </c>
      <c r="ID38" s="5">
        <v>0</v>
      </c>
      <c r="IE38" s="5">
        <v>0</v>
      </c>
      <c r="IF38" s="5">
        <v>0</v>
      </c>
      <c r="IG38" s="5">
        <v>0</v>
      </c>
      <c r="IH38" s="5">
        <v>0</v>
      </c>
      <c r="II38" s="5">
        <v>0</v>
      </c>
      <c r="IJ38" s="5">
        <v>0</v>
      </c>
      <c r="IK38" s="5">
        <v>0</v>
      </c>
      <c r="IL38" s="5">
        <v>0</v>
      </c>
      <c r="IM38" s="5">
        <v>0</v>
      </c>
      <c r="IN38" s="5">
        <v>0</v>
      </c>
      <c r="IO38" s="5">
        <v>0</v>
      </c>
      <c r="IP38" s="5">
        <v>0</v>
      </c>
      <c r="IQ38" s="5">
        <v>0</v>
      </c>
      <c r="IR38" s="5">
        <v>0</v>
      </c>
      <c r="IS38" s="5">
        <v>0</v>
      </c>
      <c r="IT38" s="5">
        <v>0</v>
      </c>
      <c r="IU38" s="5">
        <v>0</v>
      </c>
      <c r="IV38" s="5">
        <v>0</v>
      </c>
    </row>
    <row r="39" spans="1:449" ht="15">
      <c r="A39" s="5" t="s">
        <v>480</v>
      </c>
      <c r="B39" s="5">
        <v>0</v>
      </c>
      <c r="C39" s="5">
        <v>0</v>
      </c>
      <c r="D39" s="5">
        <v>0</v>
      </c>
      <c r="E39" s="5">
        <v>0</v>
      </c>
      <c r="F39" s="5">
        <v>0</v>
      </c>
      <c r="G39" s="5">
        <v>0</v>
      </c>
      <c r="H39" s="5">
        <v>0</v>
      </c>
      <c r="I39" s="5">
        <v>0</v>
      </c>
      <c r="J39" s="5">
        <v>0</v>
      </c>
      <c r="K39" s="5">
        <v>0</v>
      </c>
      <c r="L39" s="5">
        <v>0</v>
      </c>
      <c r="M39" s="5">
        <v>0</v>
      </c>
      <c r="N39" s="5">
        <v>0</v>
      </c>
      <c r="O39" s="5">
        <v>0</v>
      </c>
      <c r="P39" s="5">
        <v>0</v>
      </c>
      <c r="Q39" s="5">
        <v>0</v>
      </c>
      <c r="R39" s="5">
        <v>0</v>
      </c>
      <c r="S39" s="5">
        <v>0</v>
      </c>
      <c r="T39" s="5">
        <v>0</v>
      </c>
      <c r="U39" s="5">
        <v>0</v>
      </c>
      <c r="V39" s="5">
        <v>0</v>
      </c>
      <c r="W39" s="5">
        <v>0</v>
      </c>
      <c r="X39" s="5">
        <v>0</v>
      </c>
      <c r="Y39" s="5">
        <v>0</v>
      </c>
      <c r="Z39" s="5">
        <v>0</v>
      </c>
      <c r="AA39" s="5">
        <v>0</v>
      </c>
      <c r="AB39" s="5">
        <v>0</v>
      </c>
      <c r="AC39" s="5">
        <v>0</v>
      </c>
      <c r="AD39" s="5">
        <v>0</v>
      </c>
      <c r="AE39" s="5">
        <v>0</v>
      </c>
      <c r="AF39" s="5">
        <v>0</v>
      </c>
      <c r="AG39" s="5">
        <v>0</v>
      </c>
      <c r="AH39" s="5">
        <v>0</v>
      </c>
      <c r="AI39" s="5">
        <v>0</v>
      </c>
      <c r="AJ39" s="5">
        <v>0</v>
      </c>
      <c r="AK39" s="5">
        <v>0</v>
      </c>
      <c r="AL39" s="5">
        <v>0</v>
      </c>
      <c r="AM39" s="5">
        <v>0</v>
      </c>
      <c r="AN39" s="5">
        <v>0</v>
      </c>
      <c r="AO39" s="5">
        <v>0</v>
      </c>
      <c r="AP39" s="5">
        <v>0</v>
      </c>
      <c r="AQ39" s="5">
        <v>0</v>
      </c>
      <c r="AR39" s="5">
        <v>0</v>
      </c>
      <c r="AS39" s="5">
        <v>0</v>
      </c>
      <c r="AT39" s="5">
        <v>0</v>
      </c>
      <c r="AU39" s="5">
        <v>0</v>
      </c>
      <c r="AV39" s="5">
        <v>0</v>
      </c>
      <c r="AW39" s="5">
        <v>0</v>
      </c>
      <c r="AX39" s="5">
        <v>0</v>
      </c>
      <c r="AY39" s="5">
        <v>0</v>
      </c>
      <c r="AZ39" s="5">
        <v>0</v>
      </c>
      <c r="BA39" s="5">
        <v>0</v>
      </c>
      <c r="BB39" s="5">
        <v>0</v>
      </c>
      <c r="BC39" s="5">
        <v>0</v>
      </c>
      <c r="BD39" s="5">
        <v>0</v>
      </c>
      <c r="BE39" s="5">
        <v>0</v>
      </c>
      <c r="BF39" s="5">
        <v>0</v>
      </c>
      <c r="BG39" s="5">
        <v>0</v>
      </c>
      <c r="BH39" s="5">
        <v>0</v>
      </c>
      <c r="BI39" s="5">
        <v>0</v>
      </c>
      <c r="BJ39" s="5">
        <v>0</v>
      </c>
      <c r="BK39" s="5">
        <v>0</v>
      </c>
      <c r="BL39" s="5">
        <v>0</v>
      </c>
      <c r="BM39" s="5">
        <v>0</v>
      </c>
      <c r="BN39" s="5">
        <v>0</v>
      </c>
      <c r="BO39" s="5">
        <v>0</v>
      </c>
      <c r="BP39" s="5">
        <v>0</v>
      </c>
      <c r="BQ39" s="5">
        <v>0</v>
      </c>
      <c r="BR39" s="5">
        <v>0</v>
      </c>
      <c r="BS39" s="5">
        <v>0</v>
      </c>
      <c r="BT39" s="5">
        <v>0</v>
      </c>
      <c r="BU39" s="5">
        <v>0</v>
      </c>
      <c r="BV39" s="5">
        <v>0</v>
      </c>
      <c r="BW39" s="5">
        <v>0</v>
      </c>
      <c r="BX39" s="5">
        <v>0</v>
      </c>
      <c r="BY39" s="5">
        <v>0</v>
      </c>
      <c r="BZ39" s="5">
        <v>0</v>
      </c>
      <c r="CA39" s="5">
        <v>0</v>
      </c>
      <c r="CB39" s="5">
        <v>0</v>
      </c>
      <c r="CC39" s="5">
        <v>0</v>
      </c>
      <c r="CD39" s="5">
        <v>0</v>
      </c>
      <c r="CE39" s="5">
        <v>0</v>
      </c>
      <c r="CF39" s="5">
        <v>0</v>
      </c>
      <c r="CG39" s="5">
        <v>0</v>
      </c>
      <c r="CH39" s="5">
        <v>0</v>
      </c>
      <c r="CI39" s="5">
        <v>0</v>
      </c>
      <c r="CJ39" s="5">
        <v>0</v>
      </c>
      <c r="CK39" s="5">
        <v>0</v>
      </c>
      <c r="CL39" s="5">
        <v>0</v>
      </c>
      <c r="CM39" s="5">
        <v>0</v>
      </c>
      <c r="CN39" s="5">
        <v>0</v>
      </c>
      <c r="CO39" s="5">
        <v>0</v>
      </c>
      <c r="CP39" s="5">
        <v>0</v>
      </c>
      <c r="CQ39" s="5">
        <v>0</v>
      </c>
      <c r="CR39" s="5">
        <v>0</v>
      </c>
      <c r="CS39" s="5">
        <v>0</v>
      </c>
      <c r="CT39" s="5">
        <v>0</v>
      </c>
      <c r="CU39" s="5">
        <v>0</v>
      </c>
      <c r="CV39" s="5">
        <v>0</v>
      </c>
      <c r="CW39" s="5">
        <v>0</v>
      </c>
      <c r="CX39" s="5">
        <v>0</v>
      </c>
      <c r="CY39" s="5">
        <v>0</v>
      </c>
      <c r="CZ39" s="5">
        <v>0</v>
      </c>
      <c r="DA39" s="5">
        <v>0</v>
      </c>
      <c r="DB39" s="5">
        <v>0</v>
      </c>
      <c r="DC39" s="5">
        <v>0</v>
      </c>
      <c r="DD39" s="5">
        <v>0</v>
      </c>
      <c r="DE39" s="5">
        <v>0</v>
      </c>
      <c r="DF39" s="5">
        <v>0</v>
      </c>
      <c r="DG39" s="5">
        <v>0</v>
      </c>
      <c r="DH39" s="5">
        <v>0</v>
      </c>
      <c r="DI39" s="5">
        <v>0</v>
      </c>
      <c r="DJ39" s="5">
        <v>0</v>
      </c>
      <c r="DK39" s="5">
        <v>0</v>
      </c>
      <c r="DL39" s="5">
        <v>0</v>
      </c>
      <c r="DM39" s="5">
        <v>0</v>
      </c>
      <c r="DN39" s="5">
        <v>0</v>
      </c>
      <c r="DO39" s="5">
        <v>0</v>
      </c>
      <c r="DP39" s="5">
        <v>0</v>
      </c>
      <c r="DQ39" s="5">
        <v>0</v>
      </c>
      <c r="DR39" s="5">
        <v>0</v>
      </c>
      <c r="DS39" s="5">
        <v>0</v>
      </c>
      <c r="DT39" s="5">
        <v>0</v>
      </c>
      <c r="DU39" s="5">
        <v>0</v>
      </c>
      <c r="DV39" s="5">
        <v>0</v>
      </c>
      <c r="DW39" s="5">
        <v>0</v>
      </c>
      <c r="DX39" s="5">
        <v>0</v>
      </c>
      <c r="DY39" s="5">
        <v>0</v>
      </c>
      <c r="DZ39" s="5">
        <v>0</v>
      </c>
      <c r="EA39" s="5">
        <v>0</v>
      </c>
      <c r="EB39" s="5">
        <v>0</v>
      </c>
      <c r="EC39" s="5">
        <v>0</v>
      </c>
      <c r="ED39" s="5">
        <v>0</v>
      </c>
      <c r="EE39" s="5">
        <v>0</v>
      </c>
      <c r="EF39" s="5">
        <v>0</v>
      </c>
      <c r="EG39" s="5">
        <v>0</v>
      </c>
      <c r="EH39" s="5">
        <v>0</v>
      </c>
      <c r="EI39" s="5">
        <v>0</v>
      </c>
      <c r="EJ39" s="5">
        <v>0</v>
      </c>
      <c r="EK39" s="5">
        <v>0</v>
      </c>
      <c r="EL39" s="5">
        <v>0</v>
      </c>
      <c r="EM39" s="5">
        <v>0</v>
      </c>
      <c r="EN39" s="5">
        <v>0</v>
      </c>
      <c r="EO39" s="5">
        <v>0</v>
      </c>
      <c r="EP39" s="5">
        <v>0</v>
      </c>
      <c r="EQ39" s="5">
        <v>0</v>
      </c>
      <c r="ER39" s="5">
        <v>0</v>
      </c>
      <c r="ES39" s="5">
        <v>0</v>
      </c>
      <c r="ET39" s="5">
        <v>0</v>
      </c>
      <c r="EU39" s="5">
        <v>0</v>
      </c>
      <c r="EV39" s="5">
        <v>0</v>
      </c>
      <c r="EW39" s="5">
        <v>0</v>
      </c>
      <c r="EX39" s="5">
        <v>0</v>
      </c>
      <c r="EY39" s="5">
        <v>0</v>
      </c>
      <c r="EZ39" s="5">
        <v>0</v>
      </c>
      <c r="FA39" s="5">
        <v>0</v>
      </c>
      <c r="FB39" s="5">
        <v>0</v>
      </c>
      <c r="FC39" s="5">
        <v>0</v>
      </c>
      <c r="FD39" s="5">
        <v>0</v>
      </c>
      <c r="FE39" s="5">
        <v>0</v>
      </c>
      <c r="FF39" s="5">
        <v>0</v>
      </c>
      <c r="FG39" s="5">
        <v>0</v>
      </c>
      <c r="FH39" s="5">
        <v>0</v>
      </c>
      <c r="FI39" s="5">
        <v>0</v>
      </c>
      <c r="FJ39" s="5">
        <v>0</v>
      </c>
      <c r="FK39" s="5">
        <v>0</v>
      </c>
      <c r="FL39" s="5">
        <v>0</v>
      </c>
      <c r="FM39" s="5">
        <v>0</v>
      </c>
      <c r="FN39" s="5">
        <v>0</v>
      </c>
      <c r="FO39" s="5">
        <v>0</v>
      </c>
      <c r="FP39" s="5">
        <v>0</v>
      </c>
      <c r="FQ39" s="5">
        <v>0</v>
      </c>
      <c r="FR39" s="5">
        <v>0</v>
      </c>
      <c r="FS39" s="5">
        <v>0</v>
      </c>
      <c r="FT39" s="5">
        <v>0</v>
      </c>
      <c r="FU39" s="5">
        <v>0</v>
      </c>
      <c r="FV39" s="5">
        <v>0</v>
      </c>
      <c r="FW39" s="5">
        <v>0</v>
      </c>
      <c r="FX39" s="5">
        <v>0</v>
      </c>
      <c r="FY39" s="5">
        <v>0</v>
      </c>
      <c r="FZ39" s="5">
        <v>0</v>
      </c>
      <c r="GA39" s="5">
        <v>0</v>
      </c>
      <c r="GB39" s="5">
        <v>0</v>
      </c>
      <c r="GC39" s="5">
        <v>0</v>
      </c>
      <c r="GD39" s="5">
        <v>0</v>
      </c>
      <c r="GE39" s="5">
        <v>0</v>
      </c>
      <c r="GF39" s="5">
        <v>0</v>
      </c>
      <c r="GG39" s="5">
        <v>0</v>
      </c>
      <c r="GH39" s="5">
        <v>0</v>
      </c>
      <c r="GI39" s="5">
        <v>0</v>
      </c>
      <c r="GJ39" s="5">
        <v>0</v>
      </c>
      <c r="GK39" s="5">
        <v>0</v>
      </c>
      <c r="GL39" s="5">
        <v>0</v>
      </c>
      <c r="GM39" s="5">
        <v>0</v>
      </c>
      <c r="GN39" s="5">
        <v>0</v>
      </c>
      <c r="GO39" s="5">
        <v>0</v>
      </c>
      <c r="GP39" s="5">
        <v>0</v>
      </c>
      <c r="GQ39" s="5">
        <v>0</v>
      </c>
      <c r="GR39" s="5">
        <v>0</v>
      </c>
      <c r="GS39" s="5">
        <v>0</v>
      </c>
      <c r="GT39" s="5">
        <v>0</v>
      </c>
      <c r="GU39" s="5">
        <v>0</v>
      </c>
      <c r="GV39" s="5">
        <v>0</v>
      </c>
      <c r="GW39" s="5">
        <v>0</v>
      </c>
      <c r="GX39" s="5">
        <v>0</v>
      </c>
      <c r="GY39" s="5">
        <v>0</v>
      </c>
      <c r="GZ39" s="5">
        <v>0</v>
      </c>
      <c r="HA39" s="5">
        <v>0</v>
      </c>
      <c r="HB39" s="5">
        <v>0</v>
      </c>
      <c r="HC39" s="5">
        <v>0</v>
      </c>
      <c r="HD39" s="5">
        <v>0</v>
      </c>
      <c r="HE39" s="5">
        <v>0</v>
      </c>
      <c r="HF39" s="5">
        <v>0</v>
      </c>
      <c r="HG39" s="5">
        <v>0</v>
      </c>
      <c r="HH39" s="5">
        <v>0</v>
      </c>
      <c r="HI39" s="5">
        <v>0</v>
      </c>
      <c r="HJ39" s="5">
        <v>0</v>
      </c>
      <c r="HK39" s="5">
        <v>0</v>
      </c>
      <c r="HL39" s="5">
        <v>0</v>
      </c>
      <c r="HM39" s="5">
        <v>0</v>
      </c>
      <c r="HN39" s="5">
        <v>0</v>
      </c>
      <c r="HO39" s="5">
        <v>0</v>
      </c>
      <c r="HP39" s="5">
        <v>0</v>
      </c>
      <c r="HQ39" s="5">
        <v>0</v>
      </c>
      <c r="HR39" s="5">
        <v>0</v>
      </c>
      <c r="HS39" s="5">
        <v>0</v>
      </c>
      <c r="HT39" s="5">
        <v>0</v>
      </c>
      <c r="HU39" s="5">
        <v>0</v>
      </c>
      <c r="HV39" s="5">
        <v>0</v>
      </c>
      <c r="HW39" s="5">
        <v>0</v>
      </c>
      <c r="HX39" s="5">
        <v>0</v>
      </c>
      <c r="HY39" s="5">
        <v>0</v>
      </c>
      <c r="HZ39" s="5">
        <v>0</v>
      </c>
      <c r="IA39" s="5">
        <v>0</v>
      </c>
      <c r="IB39" s="5">
        <v>0</v>
      </c>
      <c r="IC39" s="5">
        <v>0</v>
      </c>
      <c r="ID39" s="5">
        <v>0</v>
      </c>
      <c r="IE39" s="5">
        <v>0</v>
      </c>
      <c r="IF39" s="5">
        <v>0</v>
      </c>
      <c r="IG39" s="5">
        <v>0</v>
      </c>
      <c r="IH39" s="5">
        <v>0</v>
      </c>
      <c r="II39" s="5">
        <v>0</v>
      </c>
      <c r="IJ39" s="5">
        <v>0</v>
      </c>
      <c r="IK39" s="5">
        <v>0</v>
      </c>
      <c r="IL39" s="5">
        <v>0</v>
      </c>
      <c r="IM39" s="5">
        <v>0</v>
      </c>
      <c r="IN39" s="5">
        <v>0</v>
      </c>
      <c r="IO39" s="5">
        <v>0</v>
      </c>
      <c r="IP39" s="5">
        <v>0</v>
      </c>
      <c r="IQ39" s="5">
        <v>0</v>
      </c>
      <c r="IR39" s="5">
        <v>0</v>
      </c>
      <c r="IS39" s="5">
        <v>0</v>
      </c>
      <c r="IT39" s="5">
        <v>0</v>
      </c>
      <c r="IU39" s="5">
        <v>0</v>
      </c>
      <c r="IV39" s="5">
        <v>0</v>
      </c>
    </row>
    <row r="40" spans="1:449" ht="15">
      <c r="A40" s="24" t="s">
        <v>475</v>
      </c>
      <c r="B40" s="5">
        <v>0</v>
      </c>
      <c r="C40" s="5">
        <v>0</v>
      </c>
      <c r="D40" s="5">
        <v>0</v>
      </c>
      <c r="E40" s="5">
        <v>0</v>
      </c>
      <c r="F40" s="5">
        <v>0</v>
      </c>
      <c r="G40" s="5">
        <v>0</v>
      </c>
      <c r="H40" s="5">
        <v>0</v>
      </c>
      <c r="I40" s="5">
        <v>0</v>
      </c>
      <c r="J40" s="5">
        <v>0</v>
      </c>
      <c r="K40" s="5">
        <v>0</v>
      </c>
      <c r="L40" s="5">
        <v>0</v>
      </c>
      <c r="M40" s="5">
        <v>0</v>
      </c>
      <c r="N40" s="5">
        <v>0</v>
      </c>
      <c r="O40" s="5">
        <v>0</v>
      </c>
      <c r="P40" s="5">
        <v>0</v>
      </c>
      <c r="Q40" s="5">
        <v>0</v>
      </c>
      <c r="R40" s="5">
        <v>0</v>
      </c>
      <c r="S40" s="5">
        <v>0</v>
      </c>
      <c r="T40" s="5">
        <v>0</v>
      </c>
      <c r="U40" s="5">
        <v>0</v>
      </c>
      <c r="V40" s="5">
        <v>0</v>
      </c>
      <c r="W40" s="5">
        <v>0</v>
      </c>
      <c r="X40" s="5">
        <v>0</v>
      </c>
      <c r="Y40" s="5">
        <v>0</v>
      </c>
      <c r="Z40" s="5">
        <v>0</v>
      </c>
      <c r="AA40" s="5">
        <v>0</v>
      </c>
      <c r="AB40" s="5">
        <v>0</v>
      </c>
      <c r="AC40" s="5">
        <v>0</v>
      </c>
      <c r="AD40" s="5">
        <v>0</v>
      </c>
      <c r="AE40" s="5">
        <v>0</v>
      </c>
      <c r="AF40" s="5">
        <v>0</v>
      </c>
      <c r="AG40" s="5">
        <v>0</v>
      </c>
      <c r="AH40" s="5">
        <v>0</v>
      </c>
      <c r="AI40" s="5">
        <v>0</v>
      </c>
      <c r="AJ40" s="5">
        <v>0</v>
      </c>
      <c r="AK40" s="5">
        <v>0</v>
      </c>
      <c r="AL40" s="5">
        <v>0</v>
      </c>
      <c r="AM40" s="5">
        <v>0</v>
      </c>
      <c r="AN40" s="5">
        <v>0</v>
      </c>
      <c r="AO40" s="5">
        <v>0</v>
      </c>
      <c r="AP40" s="5">
        <v>0</v>
      </c>
      <c r="AQ40" s="5">
        <v>0</v>
      </c>
      <c r="AR40" s="5">
        <v>0</v>
      </c>
      <c r="AS40" s="5">
        <v>0</v>
      </c>
      <c r="AT40" s="5">
        <v>0</v>
      </c>
      <c r="AU40" s="5">
        <v>0</v>
      </c>
      <c r="AV40" s="5">
        <v>0</v>
      </c>
      <c r="AW40" s="5">
        <v>0</v>
      </c>
      <c r="AX40" s="5">
        <v>0</v>
      </c>
      <c r="AY40" s="5">
        <v>0</v>
      </c>
      <c r="AZ40" s="5">
        <v>0</v>
      </c>
      <c r="BA40" s="5">
        <v>0</v>
      </c>
      <c r="BB40" s="5">
        <v>0</v>
      </c>
      <c r="BC40" s="5">
        <v>0</v>
      </c>
      <c r="BD40" s="5">
        <v>0</v>
      </c>
      <c r="BE40" s="5">
        <v>0</v>
      </c>
      <c r="BF40" s="5">
        <v>0</v>
      </c>
      <c r="BG40" s="5">
        <v>0</v>
      </c>
      <c r="BH40" s="5">
        <v>0</v>
      </c>
      <c r="BI40" s="5">
        <v>0</v>
      </c>
      <c r="BJ40" s="5">
        <v>0</v>
      </c>
      <c r="BK40" s="5">
        <v>0</v>
      </c>
      <c r="BL40" s="5">
        <v>0</v>
      </c>
      <c r="BM40" s="5">
        <v>0</v>
      </c>
      <c r="BN40" s="5">
        <v>0</v>
      </c>
      <c r="BO40" s="5">
        <v>0</v>
      </c>
      <c r="BP40" s="5">
        <v>0</v>
      </c>
      <c r="BQ40" s="5">
        <v>0</v>
      </c>
      <c r="BR40" s="5">
        <v>0</v>
      </c>
      <c r="BS40" s="5">
        <v>0</v>
      </c>
      <c r="BT40" s="5">
        <v>0</v>
      </c>
      <c r="BU40" s="5">
        <v>0</v>
      </c>
      <c r="BV40" s="5">
        <v>0</v>
      </c>
      <c r="BW40" s="5">
        <v>0</v>
      </c>
      <c r="BX40" s="5">
        <v>0</v>
      </c>
      <c r="BY40" s="5">
        <v>0</v>
      </c>
      <c r="BZ40" s="5">
        <v>0</v>
      </c>
      <c r="CA40" s="5">
        <v>0</v>
      </c>
      <c r="CB40" s="5">
        <v>0</v>
      </c>
      <c r="CC40" s="5">
        <v>0</v>
      </c>
      <c r="CD40" s="5">
        <v>0</v>
      </c>
      <c r="CE40" s="5">
        <v>0</v>
      </c>
      <c r="CF40" s="5">
        <v>0</v>
      </c>
      <c r="CG40" s="5">
        <v>0</v>
      </c>
      <c r="CH40" s="5">
        <v>0</v>
      </c>
      <c r="CI40" s="5">
        <v>0</v>
      </c>
      <c r="CJ40" s="5">
        <v>0</v>
      </c>
      <c r="CK40" s="5">
        <v>0</v>
      </c>
      <c r="CL40" s="5">
        <v>0</v>
      </c>
      <c r="CM40" s="5">
        <v>0</v>
      </c>
      <c r="CN40" s="5">
        <v>0</v>
      </c>
      <c r="CO40" s="5">
        <v>0</v>
      </c>
      <c r="CP40" s="5">
        <v>0</v>
      </c>
      <c r="CQ40" s="5">
        <v>0</v>
      </c>
      <c r="CR40" s="5">
        <v>0</v>
      </c>
      <c r="CS40" s="5">
        <v>0</v>
      </c>
      <c r="CT40" s="5">
        <v>0</v>
      </c>
      <c r="CU40" s="5">
        <v>0</v>
      </c>
      <c r="CV40" s="5">
        <v>0</v>
      </c>
      <c r="CW40" s="5">
        <v>0</v>
      </c>
      <c r="CX40" s="5">
        <v>0</v>
      </c>
      <c r="CY40" s="5">
        <v>0</v>
      </c>
      <c r="CZ40" s="5">
        <v>0</v>
      </c>
      <c r="DA40" s="5">
        <v>0</v>
      </c>
      <c r="DB40" s="5">
        <v>0</v>
      </c>
      <c r="DC40" s="5">
        <v>0</v>
      </c>
      <c r="DD40" s="5">
        <v>0</v>
      </c>
      <c r="DE40" s="5">
        <v>0</v>
      </c>
      <c r="DF40" s="5">
        <v>0</v>
      </c>
      <c r="DG40" s="5">
        <v>0</v>
      </c>
      <c r="DH40" s="5">
        <v>0</v>
      </c>
      <c r="DI40" s="5">
        <v>0</v>
      </c>
      <c r="DJ40" s="5">
        <v>0</v>
      </c>
      <c r="DK40" s="5">
        <v>0</v>
      </c>
      <c r="DL40" s="5">
        <v>0</v>
      </c>
      <c r="DM40" s="5">
        <v>0</v>
      </c>
      <c r="DN40" s="5">
        <v>0</v>
      </c>
      <c r="DO40" s="5">
        <v>0</v>
      </c>
      <c r="DP40" s="5">
        <v>0</v>
      </c>
      <c r="DQ40" s="5">
        <v>0</v>
      </c>
      <c r="DR40" s="5">
        <v>0</v>
      </c>
      <c r="DS40" s="5">
        <v>0</v>
      </c>
      <c r="DT40" s="5">
        <v>0</v>
      </c>
      <c r="DU40" s="5">
        <v>0</v>
      </c>
      <c r="DV40" s="5">
        <v>0</v>
      </c>
      <c r="DW40" s="5">
        <v>0</v>
      </c>
      <c r="DX40" s="5">
        <v>0</v>
      </c>
      <c r="DY40" s="5">
        <v>0</v>
      </c>
      <c r="DZ40" s="5">
        <v>0</v>
      </c>
      <c r="EA40" s="5">
        <v>0</v>
      </c>
      <c r="EB40" s="5">
        <v>0</v>
      </c>
      <c r="EC40" s="5">
        <v>0</v>
      </c>
      <c r="ED40" s="5">
        <v>0</v>
      </c>
      <c r="EE40" s="5">
        <v>0</v>
      </c>
      <c r="EF40" s="5">
        <v>0</v>
      </c>
      <c r="EG40" s="5">
        <v>0</v>
      </c>
      <c r="EH40" s="5">
        <v>0</v>
      </c>
      <c r="EI40" s="5">
        <v>0</v>
      </c>
      <c r="EJ40" s="5">
        <v>0</v>
      </c>
      <c r="EK40" s="5">
        <v>0</v>
      </c>
      <c r="EL40" s="5">
        <v>0</v>
      </c>
      <c r="EM40" s="5">
        <v>0</v>
      </c>
      <c r="EN40" s="5">
        <v>0</v>
      </c>
      <c r="EO40" s="5">
        <v>0</v>
      </c>
      <c r="EP40" s="5">
        <v>0</v>
      </c>
      <c r="EQ40" s="5">
        <v>0</v>
      </c>
      <c r="ER40" s="5">
        <v>0</v>
      </c>
      <c r="ES40" s="5">
        <v>0</v>
      </c>
      <c r="ET40" s="5">
        <v>0</v>
      </c>
      <c r="EU40" s="5">
        <v>0</v>
      </c>
      <c r="EV40" s="5">
        <v>0</v>
      </c>
      <c r="EW40" s="5">
        <v>0</v>
      </c>
      <c r="EX40" s="5">
        <v>0</v>
      </c>
      <c r="EY40" s="5">
        <v>0</v>
      </c>
      <c r="EZ40" s="5">
        <v>0</v>
      </c>
      <c r="FA40" s="5">
        <v>0</v>
      </c>
      <c r="FB40" s="5">
        <v>0</v>
      </c>
      <c r="FC40" s="5">
        <v>0</v>
      </c>
      <c r="FD40" s="5">
        <v>0</v>
      </c>
      <c r="FE40" s="5">
        <v>0</v>
      </c>
      <c r="FF40" s="5">
        <v>0</v>
      </c>
      <c r="FG40" s="5">
        <v>0</v>
      </c>
      <c r="FH40" s="5">
        <v>0</v>
      </c>
      <c r="FI40" s="5">
        <v>0</v>
      </c>
      <c r="FJ40" s="5">
        <v>0</v>
      </c>
      <c r="FK40" s="5">
        <v>0</v>
      </c>
      <c r="FL40" s="5">
        <v>0</v>
      </c>
      <c r="FM40" s="5">
        <v>0</v>
      </c>
      <c r="FN40" s="5">
        <v>0</v>
      </c>
      <c r="FO40" s="5">
        <v>0</v>
      </c>
      <c r="FP40" s="5">
        <v>0</v>
      </c>
      <c r="FQ40" s="5">
        <v>0</v>
      </c>
      <c r="FR40" s="5">
        <v>0</v>
      </c>
      <c r="FS40" s="5">
        <v>0</v>
      </c>
      <c r="FT40" s="5">
        <v>0</v>
      </c>
      <c r="FU40" s="5">
        <v>0</v>
      </c>
      <c r="FV40" s="5">
        <v>0</v>
      </c>
      <c r="FW40" s="5">
        <v>0</v>
      </c>
      <c r="FX40" s="5">
        <v>0</v>
      </c>
      <c r="FY40" s="5">
        <v>0</v>
      </c>
      <c r="FZ40" s="5">
        <v>0</v>
      </c>
      <c r="GA40" s="5">
        <v>0</v>
      </c>
      <c r="GB40" s="5">
        <v>0</v>
      </c>
      <c r="GC40" s="5">
        <v>0</v>
      </c>
      <c r="GD40" s="5">
        <v>0</v>
      </c>
      <c r="GE40" s="5">
        <v>0</v>
      </c>
      <c r="GF40" s="5">
        <v>0</v>
      </c>
      <c r="GG40" s="5">
        <v>0</v>
      </c>
      <c r="GH40" s="5">
        <v>0</v>
      </c>
      <c r="GI40" s="5">
        <v>0</v>
      </c>
      <c r="GJ40" s="5">
        <v>0</v>
      </c>
      <c r="GK40" s="5">
        <v>0</v>
      </c>
      <c r="GL40" s="5">
        <v>0</v>
      </c>
      <c r="GM40" s="5">
        <v>0</v>
      </c>
      <c r="GN40" s="5">
        <v>0</v>
      </c>
      <c r="GO40" s="5">
        <v>0</v>
      </c>
      <c r="GP40" s="5">
        <v>0</v>
      </c>
      <c r="GQ40" s="5">
        <v>0</v>
      </c>
      <c r="GR40" s="5">
        <v>0</v>
      </c>
      <c r="GS40" s="5">
        <v>0</v>
      </c>
      <c r="GT40" s="5">
        <v>0</v>
      </c>
      <c r="GU40" s="5">
        <v>0</v>
      </c>
      <c r="GV40" s="5">
        <v>0</v>
      </c>
      <c r="GW40" s="5">
        <v>0</v>
      </c>
      <c r="GX40" s="5">
        <v>0</v>
      </c>
      <c r="GY40" s="5">
        <v>0</v>
      </c>
      <c r="GZ40" s="5">
        <v>0</v>
      </c>
      <c r="HA40" s="5">
        <v>0</v>
      </c>
      <c r="HB40" s="5">
        <v>0</v>
      </c>
      <c r="HC40" s="5">
        <v>0</v>
      </c>
      <c r="HD40" s="5">
        <v>0</v>
      </c>
      <c r="HE40" s="5">
        <v>0</v>
      </c>
      <c r="HF40" s="5">
        <v>0</v>
      </c>
      <c r="HG40" s="5">
        <v>0</v>
      </c>
      <c r="HH40" s="5">
        <v>0</v>
      </c>
      <c r="HI40" s="5">
        <v>0</v>
      </c>
      <c r="HJ40" s="5">
        <v>0</v>
      </c>
      <c r="HK40" s="5">
        <v>0</v>
      </c>
      <c r="HL40" s="5">
        <v>0</v>
      </c>
      <c r="HM40" s="5">
        <v>0</v>
      </c>
      <c r="HN40" s="5">
        <v>0</v>
      </c>
      <c r="HO40" s="5">
        <v>0</v>
      </c>
      <c r="HP40" s="5">
        <v>0</v>
      </c>
      <c r="HQ40" s="5">
        <v>0</v>
      </c>
      <c r="HR40" s="5">
        <v>0</v>
      </c>
      <c r="HS40" s="5">
        <v>0</v>
      </c>
      <c r="HT40" s="5">
        <v>0</v>
      </c>
      <c r="HU40" s="5">
        <v>0</v>
      </c>
      <c r="HV40" s="5">
        <v>0</v>
      </c>
      <c r="HW40" s="5">
        <v>0</v>
      </c>
      <c r="HX40" s="5">
        <v>0</v>
      </c>
      <c r="HY40" s="5">
        <v>0</v>
      </c>
      <c r="HZ40" s="5">
        <v>0</v>
      </c>
      <c r="IA40" s="5">
        <v>0</v>
      </c>
      <c r="IB40" s="5">
        <v>0</v>
      </c>
      <c r="IC40" s="5">
        <v>0</v>
      </c>
      <c r="ID40" s="5">
        <v>0</v>
      </c>
      <c r="IE40" s="5">
        <v>0</v>
      </c>
      <c r="IF40" s="5">
        <v>0</v>
      </c>
      <c r="IG40" s="5">
        <v>0</v>
      </c>
      <c r="IH40" s="5">
        <v>0</v>
      </c>
      <c r="II40" s="5">
        <v>0</v>
      </c>
      <c r="IJ40" s="5">
        <v>0</v>
      </c>
      <c r="IK40" s="5">
        <v>0</v>
      </c>
      <c r="IL40" s="5">
        <v>0</v>
      </c>
      <c r="IM40" s="5">
        <v>0</v>
      </c>
      <c r="IN40" s="5">
        <v>0</v>
      </c>
      <c r="IO40" s="5">
        <v>0</v>
      </c>
      <c r="IP40" s="5">
        <v>0</v>
      </c>
      <c r="IQ40" s="5">
        <v>0</v>
      </c>
      <c r="IR40" s="5">
        <v>0</v>
      </c>
      <c r="IS40" s="5">
        <v>0</v>
      </c>
      <c r="IT40" s="5">
        <v>0</v>
      </c>
      <c r="IU40" s="5">
        <v>0</v>
      </c>
      <c r="IV40" s="5">
        <v>0</v>
      </c>
    </row>
    <row r="41" spans="1:449" ht="15">
      <c r="A41" s="1" t="s">
        <v>481</v>
      </c>
      <c r="B41" s="6">
        <f t="shared" ref="B41" si="156">IFERROR(B40/B39,0)</f>
        <v>0</v>
      </c>
      <c r="C41" s="6">
        <f t="shared" ref="C41:BN41" si="157">IFERROR(C40/C39,0)</f>
        <v>0</v>
      </c>
      <c r="D41" s="6">
        <f t="shared" si="157"/>
        <v>0</v>
      </c>
      <c r="E41" s="6">
        <f t="shared" si="157"/>
        <v>0</v>
      </c>
      <c r="F41" s="6">
        <f t="shared" si="157"/>
        <v>0</v>
      </c>
      <c r="G41" s="6">
        <f t="shared" si="157"/>
        <v>0</v>
      </c>
      <c r="H41" s="6">
        <f t="shared" si="157"/>
        <v>0</v>
      </c>
      <c r="I41" s="6">
        <f t="shared" si="157"/>
        <v>0</v>
      </c>
      <c r="J41" s="6">
        <f t="shared" si="157"/>
        <v>0</v>
      </c>
      <c r="K41" s="6">
        <f t="shared" si="157"/>
        <v>0</v>
      </c>
      <c r="L41" s="6">
        <f t="shared" si="157"/>
        <v>0</v>
      </c>
      <c r="M41" s="6">
        <f t="shared" si="157"/>
        <v>0</v>
      </c>
      <c r="N41" s="6">
        <f t="shared" si="157"/>
        <v>0</v>
      </c>
      <c r="O41" s="6">
        <f t="shared" si="157"/>
        <v>0</v>
      </c>
      <c r="P41" s="6">
        <f t="shared" si="157"/>
        <v>0</v>
      </c>
      <c r="Q41" s="6">
        <f t="shared" si="157"/>
        <v>0</v>
      </c>
      <c r="R41" s="6">
        <f t="shared" si="157"/>
        <v>0</v>
      </c>
      <c r="S41" s="6">
        <f t="shared" si="157"/>
        <v>0</v>
      </c>
      <c r="T41" s="6">
        <f t="shared" si="157"/>
        <v>0</v>
      </c>
      <c r="U41" s="6">
        <f t="shared" si="157"/>
        <v>0</v>
      </c>
      <c r="V41" s="6">
        <f t="shared" si="157"/>
        <v>0</v>
      </c>
      <c r="W41" s="6">
        <f t="shared" si="157"/>
        <v>0</v>
      </c>
      <c r="X41" s="6">
        <f t="shared" si="157"/>
        <v>0</v>
      </c>
      <c r="Y41" s="6">
        <f t="shared" si="157"/>
        <v>0</v>
      </c>
      <c r="Z41" s="6">
        <f t="shared" si="157"/>
        <v>0</v>
      </c>
      <c r="AA41" s="6">
        <f t="shared" si="157"/>
        <v>0</v>
      </c>
      <c r="AB41" s="6">
        <f t="shared" si="157"/>
        <v>0</v>
      </c>
      <c r="AC41" s="6">
        <f t="shared" si="157"/>
        <v>0</v>
      </c>
      <c r="AD41" s="6">
        <f t="shared" si="157"/>
        <v>0</v>
      </c>
      <c r="AE41" s="6">
        <f t="shared" si="157"/>
        <v>0</v>
      </c>
      <c r="AF41" s="6">
        <f t="shared" si="157"/>
        <v>0</v>
      </c>
      <c r="AG41" s="6">
        <f t="shared" si="157"/>
        <v>0</v>
      </c>
      <c r="AH41" s="6">
        <f t="shared" si="157"/>
        <v>0</v>
      </c>
      <c r="AI41" s="6">
        <f t="shared" si="157"/>
        <v>0</v>
      </c>
      <c r="AJ41" s="6">
        <f t="shared" si="157"/>
        <v>0</v>
      </c>
      <c r="AK41" s="6">
        <f t="shared" si="157"/>
        <v>0</v>
      </c>
      <c r="AL41" s="6">
        <f t="shared" si="157"/>
        <v>0</v>
      </c>
      <c r="AM41" s="6">
        <f t="shared" si="157"/>
        <v>0</v>
      </c>
      <c r="AN41" s="6">
        <f t="shared" si="157"/>
        <v>0</v>
      </c>
      <c r="AO41" s="6">
        <f t="shared" si="157"/>
        <v>0</v>
      </c>
      <c r="AP41" s="6">
        <f t="shared" si="157"/>
        <v>0</v>
      </c>
      <c r="AQ41" s="6">
        <f t="shared" si="157"/>
        <v>0</v>
      </c>
      <c r="AR41" s="6">
        <f t="shared" si="157"/>
        <v>0</v>
      </c>
      <c r="AS41" s="6">
        <f t="shared" si="157"/>
        <v>0</v>
      </c>
      <c r="AT41" s="6">
        <f t="shared" si="157"/>
        <v>0</v>
      </c>
      <c r="AU41" s="6">
        <f t="shared" si="157"/>
        <v>0</v>
      </c>
      <c r="AV41" s="6">
        <f t="shared" si="157"/>
        <v>0</v>
      </c>
      <c r="AW41" s="6">
        <f t="shared" si="157"/>
        <v>0</v>
      </c>
      <c r="AX41" s="6">
        <f t="shared" si="157"/>
        <v>0</v>
      </c>
      <c r="AY41" s="6">
        <f t="shared" si="157"/>
        <v>0</v>
      </c>
      <c r="AZ41" s="6">
        <f t="shared" si="157"/>
        <v>0</v>
      </c>
      <c r="BA41" s="6">
        <f t="shared" si="157"/>
        <v>0</v>
      </c>
      <c r="BB41" s="6">
        <f t="shared" si="157"/>
        <v>0</v>
      </c>
      <c r="BC41" s="6">
        <f t="shared" si="157"/>
        <v>0</v>
      </c>
      <c r="BD41" s="6">
        <f t="shared" si="157"/>
        <v>0</v>
      </c>
      <c r="BE41" s="6">
        <f t="shared" si="157"/>
        <v>0</v>
      </c>
      <c r="BF41" s="6">
        <f t="shared" si="157"/>
        <v>0</v>
      </c>
      <c r="BG41" s="6">
        <f t="shared" si="157"/>
        <v>0</v>
      </c>
      <c r="BH41" s="6">
        <f t="shared" si="157"/>
        <v>0</v>
      </c>
      <c r="BI41" s="6">
        <f t="shared" si="157"/>
        <v>0</v>
      </c>
      <c r="BJ41" s="6">
        <f t="shared" si="157"/>
        <v>0</v>
      </c>
      <c r="BK41" s="6">
        <f t="shared" si="157"/>
        <v>0</v>
      </c>
      <c r="BL41" s="6">
        <f t="shared" si="157"/>
        <v>0</v>
      </c>
      <c r="BM41" s="6">
        <f t="shared" si="157"/>
        <v>0</v>
      </c>
      <c r="BN41" s="6">
        <f t="shared" si="157"/>
        <v>0</v>
      </c>
      <c r="BO41" s="6">
        <f t="shared" ref="BO41:CN41" si="158">IFERROR(BO40/BO39,0)</f>
        <v>0</v>
      </c>
      <c r="BP41" s="6">
        <f t="shared" si="158"/>
        <v>0</v>
      </c>
      <c r="BQ41" s="6">
        <f t="shared" si="158"/>
        <v>0</v>
      </c>
      <c r="BR41" s="6">
        <f t="shared" si="158"/>
        <v>0</v>
      </c>
      <c r="BS41" s="6">
        <f t="shared" si="158"/>
        <v>0</v>
      </c>
      <c r="BT41" s="6">
        <f t="shared" si="158"/>
        <v>0</v>
      </c>
      <c r="BU41" s="6">
        <f t="shared" si="158"/>
        <v>0</v>
      </c>
      <c r="BV41" s="6">
        <f t="shared" si="158"/>
        <v>0</v>
      </c>
      <c r="BW41" s="6">
        <f t="shared" si="158"/>
        <v>0</v>
      </c>
      <c r="BX41" s="6">
        <f t="shared" si="158"/>
        <v>0</v>
      </c>
      <c r="BY41" s="6">
        <f t="shared" si="158"/>
        <v>0</v>
      </c>
      <c r="BZ41" s="6">
        <f t="shared" si="158"/>
        <v>0</v>
      </c>
      <c r="CA41" s="6">
        <f t="shared" si="158"/>
        <v>0</v>
      </c>
      <c r="CB41" s="6">
        <f t="shared" si="158"/>
        <v>0</v>
      </c>
      <c r="CC41" s="6">
        <f t="shared" si="158"/>
        <v>0</v>
      </c>
      <c r="CD41" s="6">
        <f t="shared" si="158"/>
        <v>0</v>
      </c>
      <c r="CE41" s="6">
        <f t="shared" si="158"/>
        <v>0</v>
      </c>
      <c r="CF41" s="6">
        <f t="shared" si="158"/>
        <v>0</v>
      </c>
      <c r="CG41" s="6">
        <f t="shared" si="158"/>
        <v>0</v>
      </c>
      <c r="CH41" s="6">
        <f t="shared" si="158"/>
        <v>0</v>
      </c>
      <c r="CI41" s="6">
        <f t="shared" si="158"/>
        <v>0</v>
      </c>
      <c r="CJ41" s="6">
        <f t="shared" si="158"/>
        <v>0</v>
      </c>
      <c r="CK41" s="6">
        <f t="shared" si="158"/>
        <v>0</v>
      </c>
      <c r="CL41" s="6">
        <f t="shared" si="158"/>
        <v>0</v>
      </c>
      <c r="CM41" s="6">
        <f t="shared" si="158"/>
        <v>0</v>
      </c>
      <c r="CN41" s="6">
        <f t="shared" si="158"/>
        <v>0</v>
      </c>
      <c r="CO41" s="6">
        <f t="shared" ref="CO41:DI41" si="159">IFERROR(CO40/CO39,0)</f>
        <v>0</v>
      </c>
      <c r="CP41" s="6">
        <f t="shared" si="159"/>
        <v>0</v>
      </c>
      <c r="CQ41" s="6">
        <f t="shared" si="159"/>
        <v>0</v>
      </c>
      <c r="CR41" s="6">
        <f t="shared" si="159"/>
        <v>0</v>
      </c>
      <c r="CS41" s="6">
        <f t="shared" si="159"/>
        <v>0</v>
      </c>
      <c r="CT41" s="6">
        <f t="shared" si="159"/>
        <v>0</v>
      </c>
      <c r="CU41" s="6">
        <f t="shared" si="159"/>
        <v>0</v>
      </c>
      <c r="CV41" s="6">
        <f t="shared" si="159"/>
        <v>0</v>
      </c>
      <c r="CW41" s="6">
        <f t="shared" si="159"/>
        <v>0</v>
      </c>
      <c r="CX41" s="6">
        <f t="shared" si="159"/>
        <v>0</v>
      </c>
      <c r="CY41" s="6">
        <f t="shared" si="159"/>
        <v>0</v>
      </c>
      <c r="CZ41" s="6">
        <f t="shared" si="159"/>
        <v>0</v>
      </c>
      <c r="DA41" s="6">
        <f t="shared" si="159"/>
        <v>0</v>
      </c>
      <c r="DB41" s="6">
        <f t="shared" si="159"/>
        <v>0</v>
      </c>
      <c r="DC41" s="6">
        <f t="shared" si="159"/>
        <v>0</v>
      </c>
      <c r="DD41" s="6">
        <f t="shared" si="159"/>
        <v>0</v>
      </c>
      <c r="DE41" s="6">
        <f t="shared" si="159"/>
        <v>0</v>
      </c>
      <c r="DF41" s="6">
        <f t="shared" si="159"/>
        <v>0</v>
      </c>
      <c r="DG41" s="6">
        <f t="shared" si="159"/>
        <v>0</v>
      </c>
      <c r="DH41" s="6">
        <f t="shared" si="159"/>
        <v>0</v>
      </c>
      <c r="DI41" s="6">
        <f t="shared" si="159"/>
        <v>0</v>
      </c>
      <c r="DJ41" s="6">
        <f t="shared" ref="DJ41:FU41" si="160">IFERROR(DJ40/DJ39,0)</f>
        <v>0</v>
      </c>
      <c r="DK41" s="6">
        <f t="shared" si="160"/>
        <v>0</v>
      </c>
      <c r="DL41" s="6">
        <f t="shared" si="160"/>
        <v>0</v>
      </c>
      <c r="DM41" s="6">
        <f t="shared" si="160"/>
        <v>0</v>
      </c>
      <c r="DN41" s="6">
        <f t="shared" si="160"/>
        <v>0</v>
      </c>
      <c r="DO41" s="6">
        <f t="shared" si="160"/>
        <v>0</v>
      </c>
      <c r="DP41" s="6">
        <f t="shared" si="160"/>
        <v>0</v>
      </c>
      <c r="DQ41" s="6">
        <f t="shared" si="160"/>
        <v>0</v>
      </c>
      <c r="DR41" s="6">
        <f t="shared" si="160"/>
        <v>0</v>
      </c>
      <c r="DS41" s="6">
        <f t="shared" si="160"/>
        <v>0</v>
      </c>
      <c r="DT41" s="6">
        <f t="shared" si="160"/>
        <v>0</v>
      </c>
      <c r="DU41" s="6">
        <f t="shared" si="160"/>
        <v>0</v>
      </c>
      <c r="DV41" s="6">
        <f t="shared" si="160"/>
        <v>0</v>
      </c>
      <c r="DW41" s="6">
        <f t="shared" si="160"/>
        <v>0</v>
      </c>
      <c r="DX41" s="6">
        <f t="shared" si="160"/>
        <v>0</v>
      </c>
      <c r="DY41" s="6">
        <f t="shared" si="160"/>
        <v>0</v>
      </c>
      <c r="DZ41" s="6">
        <f t="shared" si="160"/>
        <v>0</v>
      </c>
      <c r="EA41" s="6">
        <f t="shared" si="160"/>
        <v>0</v>
      </c>
      <c r="EB41" s="6">
        <f t="shared" si="160"/>
        <v>0</v>
      </c>
      <c r="EC41" s="6">
        <f t="shared" si="160"/>
        <v>0</v>
      </c>
      <c r="ED41" s="6">
        <f t="shared" si="160"/>
        <v>0</v>
      </c>
      <c r="EE41" s="6">
        <f t="shared" si="160"/>
        <v>0</v>
      </c>
      <c r="EF41" s="6">
        <f t="shared" si="160"/>
        <v>0</v>
      </c>
      <c r="EG41" s="6">
        <f t="shared" si="160"/>
        <v>0</v>
      </c>
      <c r="EH41" s="6">
        <f t="shared" si="160"/>
        <v>0</v>
      </c>
      <c r="EI41" s="6">
        <f t="shared" si="160"/>
        <v>0</v>
      </c>
      <c r="EJ41" s="6">
        <f t="shared" si="160"/>
        <v>0</v>
      </c>
      <c r="EK41" s="6">
        <f t="shared" si="160"/>
        <v>0</v>
      </c>
      <c r="EL41" s="6">
        <f t="shared" si="160"/>
        <v>0</v>
      </c>
      <c r="EM41" s="6">
        <f t="shared" si="160"/>
        <v>0</v>
      </c>
      <c r="EN41" s="6">
        <f t="shared" si="160"/>
        <v>0</v>
      </c>
      <c r="EO41" s="6">
        <f t="shared" si="160"/>
        <v>0</v>
      </c>
      <c r="EP41" s="6">
        <f t="shared" si="160"/>
        <v>0</v>
      </c>
      <c r="EQ41" s="6">
        <f t="shared" si="160"/>
        <v>0</v>
      </c>
      <c r="ER41" s="6">
        <f t="shared" si="160"/>
        <v>0</v>
      </c>
      <c r="ES41" s="6">
        <f t="shared" si="160"/>
        <v>0</v>
      </c>
      <c r="ET41" s="6">
        <f t="shared" si="160"/>
        <v>0</v>
      </c>
      <c r="EU41" s="6">
        <f t="shared" si="160"/>
        <v>0</v>
      </c>
      <c r="EV41" s="6">
        <f t="shared" si="160"/>
        <v>0</v>
      </c>
      <c r="EW41" s="6">
        <f t="shared" si="160"/>
        <v>0</v>
      </c>
      <c r="EX41" s="6">
        <f t="shared" si="160"/>
        <v>0</v>
      </c>
      <c r="EY41" s="6">
        <f t="shared" si="160"/>
        <v>0</v>
      </c>
      <c r="EZ41" s="6">
        <f t="shared" si="160"/>
        <v>0</v>
      </c>
      <c r="FA41" s="6">
        <f t="shared" si="160"/>
        <v>0</v>
      </c>
      <c r="FB41" s="6">
        <f t="shared" si="160"/>
        <v>0</v>
      </c>
      <c r="FC41" s="6">
        <f t="shared" si="160"/>
        <v>0</v>
      </c>
      <c r="FD41" s="6">
        <f t="shared" si="160"/>
        <v>0</v>
      </c>
      <c r="FE41" s="6">
        <f t="shared" si="160"/>
        <v>0</v>
      </c>
      <c r="FF41" s="6">
        <f t="shared" si="160"/>
        <v>0</v>
      </c>
      <c r="FG41" s="6">
        <f t="shared" si="160"/>
        <v>0</v>
      </c>
      <c r="FH41" s="6">
        <f t="shared" si="160"/>
        <v>0</v>
      </c>
      <c r="FI41" s="6">
        <f t="shared" si="160"/>
        <v>0</v>
      </c>
      <c r="FJ41" s="6">
        <f t="shared" si="160"/>
        <v>0</v>
      </c>
      <c r="FK41" s="6">
        <f t="shared" si="160"/>
        <v>0</v>
      </c>
      <c r="FL41" s="6">
        <f t="shared" si="160"/>
        <v>0</v>
      </c>
      <c r="FM41" s="6">
        <f t="shared" si="160"/>
        <v>0</v>
      </c>
      <c r="FN41" s="6">
        <f t="shared" si="160"/>
        <v>0</v>
      </c>
      <c r="FO41" s="6">
        <f t="shared" si="160"/>
        <v>0</v>
      </c>
      <c r="FP41" s="6">
        <f t="shared" si="160"/>
        <v>0</v>
      </c>
      <c r="FQ41" s="6">
        <f t="shared" si="160"/>
        <v>0</v>
      </c>
      <c r="FR41" s="6">
        <f t="shared" si="160"/>
        <v>0</v>
      </c>
      <c r="FS41" s="6">
        <f t="shared" si="160"/>
        <v>0</v>
      </c>
      <c r="FT41" s="6">
        <f t="shared" si="160"/>
        <v>0</v>
      </c>
      <c r="FU41" s="6">
        <f t="shared" si="160"/>
        <v>0</v>
      </c>
      <c r="FV41" s="6">
        <f t="shared" ref="FV41:IG41" si="161">IFERROR(FV40/FV39,0)</f>
        <v>0</v>
      </c>
      <c r="FW41" s="6">
        <f t="shared" si="161"/>
        <v>0</v>
      </c>
      <c r="FX41" s="6">
        <f t="shared" si="161"/>
        <v>0</v>
      </c>
      <c r="FY41" s="6">
        <f t="shared" si="161"/>
        <v>0</v>
      </c>
      <c r="FZ41" s="6">
        <f t="shared" si="161"/>
        <v>0</v>
      </c>
      <c r="GA41" s="6">
        <f t="shared" si="161"/>
        <v>0</v>
      </c>
      <c r="GB41" s="6">
        <f t="shared" si="161"/>
        <v>0</v>
      </c>
      <c r="GC41" s="6">
        <f t="shared" si="161"/>
        <v>0</v>
      </c>
      <c r="GD41" s="6">
        <f t="shared" si="161"/>
        <v>0</v>
      </c>
      <c r="GE41" s="6">
        <f t="shared" si="161"/>
        <v>0</v>
      </c>
      <c r="GF41" s="6">
        <f t="shared" si="161"/>
        <v>0</v>
      </c>
      <c r="GG41" s="6">
        <f t="shared" si="161"/>
        <v>0</v>
      </c>
      <c r="GH41" s="6">
        <f t="shared" si="161"/>
        <v>0</v>
      </c>
      <c r="GI41" s="6">
        <f t="shared" si="161"/>
        <v>0</v>
      </c>
      <c r="GJ41" s="6">
        <f t="shared" si="161"/>
        <v>0</v>
      </c>
      <c r="GK41" s="6">
        <f t="shared" si="161"/>
        <v>0</v>
      </c>
      <c r="GL41" s="6">
        <f t="shared" si="161"/>
        <v>0</v>
      </c>
      <c r="GM41" s="6">
        <f t="shared" si="161"/>
        <v>0</v>
      </c>
      <c r="GN41" s="6">
        <f t="shared" si="161"/>
        <v>0</v>
      </c>
      <c r="GO41" s="6">
        <f t="shared" si="161"/>
        <v>0</v>
      </c>
      <c r="GP41" s="6">
        <f t="shared" si="161"/>
        <v>0</v>
      </c>
      <c r="GQ41" s="6">
        <f t="shared" si="161"/>
        <v>0</v>
      </c>
      <c r="GR41" s="6">
        <f t="shared" si="161"/>
        <v>0</v>
      </c>
      <c r="GS41" s="6">
        <f t="shared" si="161"/>
        <v>0</v>
      </c>
      <c r="GT41" s="6">
        <f t="shared" si="161"/>
        <v>0</v>
      </c>
      <c r="GU41" s="6">
        <f t="shared" si="161"/>
        <v>0</v>
      </c>
      <c r="GV41" s="6">
        <f t="shared" si="161"/>
        <v>0</v>
      </c>
      <c r="GW41" s="6">
        <f t="shared" si="161"/>
        <v>0</v>
      </c>
      <c r="GX41" s="6">
        <f t="shared" si="161"/>
        <v>0</v>
      </c>
      <c r="GY41" s="6">
        <f t="shared" si="161"/>
        <v>0</v>
      </c>
      <c r="GZ41" s="6">
        <f t="shared" si="161"/>
        <v>0</v>
      </c>
      <c r="HA41" s="6">
        <f t="shared" si="161"/>
        <v>0</v>
      </c>
      <c r="HB41" s="6">
        <f t="shared" si="161"/>
        <v>0</v>
      </c>
      <c r="HC41" s="6">
        <f t="shared" si="161"/>
        <v>0</v>
      </c>
      <c r="HD41" s="6">
        <f t="shared" si="161"/>
        <v>0</v>
      </c>
      <c r="HE41" s="6">
        <f t="shared" si="161"/>
        <v>0</v>
      </c>
      <c r="HF41" s="6">
        <f t="shared" si="161"/>
        <v>0</v>
      </c>
      <c r="HG41" s="6">
        <f t="shared" si="161"/>
        <v>0</v>
      </c>
      <c r="HH41" s="6">
        <f t="shared" si="161"/>
        <v>0</v>
      </c>
      <c r="HI41" s="6">
        <f t="shared" si="161"/>
        <v>0</v>
      </c>
      <c r="HJ41" s="6">
        <f t="shared" si="161"/>
        <v>0</v>
      </c>
      <c r="HK41" s="6">
        <f t="shared" si="161"/>
        <v>0</v>
      </c>
      <c r="HL41" s="6">
        <f t="shared" si="161"/>
        <v>0</v>
      </c>
      <c r="HM41" s="6">
        <f t="shared" si="161"/>
        <v>0</v>
      </c>
      <c r="HN41" s="6">
        <f t="shared" si="161"/>
        <v>0</v>
      </c>
      <c r="HO41" s="6">
        <f t="shared" si="161"/>
        <v>0</v>
      </c>
      <c r="HP41" s="6">
        <f t="shared" si="161"/>
        <v>0</v>
      </c>
      <c r="HQ41" s="6">
        <f t="shared" si="161"/>
        <v>0</v>
      </c>
      <c r="HR41" s="6">
        <f t="shared" si="161"/>
        <v>0</v>
      </c>
      <c r="HS41" s="6">
        <f t="shared" si="161"/>
        <v>0</v>
      </c>
      <c r="HT41" s="6">
        <f t="shared" si="161"/>
        <v>0</v>
      </c>
      <c r="HU41" s="6">
        <f t="shared" si="161"/>
        <v>0</v>
      </c>
      <c r="HV41" s="6">
        <f t="shared" si="161"/>
        <v>0</v>
      </c>
      <c r="HW41" s="6">
        <f t="shared" si="161"/>
        <v>0</v>
      </c>
      <c r="HX41" s="6">
        <f t="shared" si="161"/>
        <v>0</v>
      </c>
      <c r="HY41" s="6">
        <f t="shared" si="161"/>
        <v>0</v>
      </c>
      <c r="HZ41" s="6">
        <f t="shared" si="161"/>
        <v>0</v>
      </c>
      <c r="IA41" s="6">
        <f t="shared" si="161"/>
        <v>0</v>
      </c>
      <c r="IB41" s="6">
        <f t="shared" si="161"/>
        <v>0</v>
      </c>
      <c r="IC41" s="6">
        <f t="shared" si="161"/>
        <v>0</v>
      </c>
      <c r="ID41" s="6">
        <f t="shared" si="161"/>
        <v>0</v>
      </c>
      <c r="IE41" s="6">
        <f t="shared" si="161"/>
        <v>0</v>
      </c>
      <c r="IF41" s="6">
        <f t="shared" si="161"/>
        <v>0</v>
      </c>
      <c r="IG41" s="6">
        <f t="shared" si="161"/>
        <v>0</v>
      </c>
      <c r="IH41" s="6">
        <f t="shared" ref="IH41:IV41" si="162">IFERROR(IH40/IH39,0)</f>
        <v>0</v>
      </c>
      <c r="II41" s="6">
        <f t="shared" si="162"/>
        <v>0</v>
      </c>
      <c r="IJ41" s="6">
        <f t="shared" si="162"/>
        <v>0</v>
      </c>
      <c r="IK41" s="6">
        <f t="shared" si="162"/>
        <v>0</v>
      </c>
      <c r="IL41" s="6">
        <f t="shared" si="162"/>
        <v>0</v>
      </c>
      <c r="IM41" s="6">
        <f t="shared" si="162"/>
        <v>0</v>
      </c>
      <c r="IN41" s="6">
        <f t="shared" si="162"/>
        <v>0</v>
      </c>
      <c r="IO41" s="6">
        <f t="shared" si="162"/>
        <v>0</v>
      </c>
      <c r="IP41" s="6">
        <f t="shared" si="162"/>
        <v>0</v>
      </c>
      <c r="IQ41" s="6">
        <f t="shared" si="162"/>
        <v>0</v>
      </c>
      <c r="IR41" s="6">
        <f t="shared" si="162"/>
        <v>0</v>
      </c>
      <c r="IS41" s="6">
        <f t="shared" si="162"/>
        <v>0</v>
      </c>
      <c r="IT41" s="6">
        <f t="shared" si="162"/>
        <v>0</v>
      </c>
      <c r="IU41" s="6">
        <f t="shared" si="162"/>
        <v>0</v>
      </c>
      <c r="IV41" s="6">
        <f t="shared" si="162"/>
        <v>0</v>
      </c>
      <c r="IW41" s="6">
        <f t="shared" ref="IW41:JH41" si="163">IFERROR(IW40/IW39,0)</f>
        <v>0</v>
      </c>
      <c r="IX41" s="6">
        <f t="shared" si="163"/>
        <v>0</v>
      </c>
      <c r="IY41" s="6">
        <f t="shared" si="163"/>
        <v>0</v>
      </c>
      <c r="IZ41" s="6">
        <f t="shared" si="163"/>
        <v>0</v>
      </c>
      <c r="JA41" s="6">
        <f t="shared" si="163"/>
        <v>0</v>
      </c>
      <c r="JB41" s="6">
        <f t="shared" si="163"/>
        <v>0</v>
      </c>
      <c r="JC41" s="6">
        <f t="shared" si="163"/>
        <v>0</v>
      </c>
      <c r="JD41" s="6">
        <f t="shared" si="163"/>
        <v>0</v>
      </c>
      <c r="JE41" s="6">
        <f t="shared" si="163"/>
        <v>0</v>
      </c>
      <c r="JF41" s="6">
        <f t="shared" si="163"/>
        <v>0</v>
      </c>
      <c r="JG41" s="6">
        <f t="shared" si="163"/>
        <v>0</v>
      </c>
      <c r="JH41" s="6">
        <f t="shared" si="163"/>
        <v>0</v>
      </c>
      <c r="JI41" s="6">
        <f t="shared" ref="JI41:KP41" si="164">IFERROR(JI40/JI39,0)</f>
        <v>0</v>
      </c>
      <c r="JJ41" s="6">
        <f t="shared" si="164"/>
        <v>0</v>
      </c>
      <c r="JK41" s="6">
        <f t="shared" si="164"/>
        <v>0</v>
      </c>
      <c r="JL41" s="6">
        <f t="shared" si="164"/>
        <v>0</v>
      </c>
      <c r="JM41" s="6">
        <f t="shared" si="164"/>
        <v>0</v>
      </c>
      <c r="JN41" s="6">
        <f t="shared" si="164"/>
        <v>0</v>
      </c>
      <c r="JO41" s="6">
        <f t="shared" si="164"/>
        <v>0</v>
      </c>
      <c r="JP41" s="6">
        <f t="shared" si="164"/>
        <v>0</v>
      </c>
      <c r="JQ41" s="6">
        <f t="shared" si="164"/>
        <v>0</v>
      </c>
      <c r="JR41" s="6">
        <f t="shared" si="164"/>
        <v>0</v>
      </c>
      <c r="JS41" s="6">
        <f t="shared" si="164"/>
        <v>0</v>
      </c>
      <c r="JT41" s="6">
        <f t="shared" si="164"/>
        <v>0</v>
      </c>
      <c r="JU41" s="6">
        <f t="shared" si="164"/>
        <v>0</v>
      </c>
      <c r="JV41" s="6">
        <f t="shared" si="164"/>
        <v>0</v>
      </c>
      <c r="JW41" s="6">
        <f t="shared" si="164"/>
        <v>0</v>
      </c>
      <c r="JX41" s="6">
        <f t="shared" si="164"/>
        <v>0</v>
      </c>
      <c r="JY41" s="6">
        <f t="shared" si="164"/>
        <v>0</v>
      </c>
      <c r="JZ41" s="6">
        <f t="shared" si="164"/>
        <v>0</v>
      </c>
      <c r="KA41" s="6">
        <f t="shared" si="164"/>
        <v>0</v>
      </c>
      <c r="KB41" s="6">
        <f t="shared" si="164"/>
        <v>0</v>
      </c>
      <c r="KC41" s="6">
        <f t="shared" si="164"/>
        <v>0</v>
      </c>
      <c r="KD41" s="6">
        <f t="shared" si="164"/>
        <v>0</v>
      </c>
      <c r="KE41" s="6">
        <f t="shared" si="164"/>
        <v>0</v>
      </c>
      <c r="KF41" s="6">
        <f t="shared" si="164"/>
        <v>0</v>
      </c>
      <c r="KG41" s="6">
        <f t="shared" si="164"/>
        <v>0</v>
      </c>
      <c r="KH41" s="6">
        <f t="shared" si="164"/>
        <v>0</v>
      </c>
      <c r="KI41" s="6">
        <f t="shared" si="164"/>
        <v>0</v>
      </c>
      <c r="KJ41" s="6">
        <f t="shared" si="164"/>
        <v>0</v>
      </c>
      <c r="KK41" s="6">
        <f t="shared" si="164"/>
        <v>0</v>
      </c>
      <c r="KL41" s="6">
        <f t="shared" si="164"/>
        <v>0</v>
      </c>
      <c r="KM41" s="6">
        <f t="shared" si="164"/>
        <v>0</v>
      </c>
      <c r="KN41" s="6">
        <f t="shared" si="164"/>
        <v>0</v>
      </c>
      <c r="KO41" s="6">
        <f t="shared" si="164"/>
        <v>0</v>
      </c>
      <c r="KP41" s="6">
        <f t="shared" si="164"/>
        <v>0</v>
      </c>
      <c r="KQ41" s="6">
        <f t="shared" ref="KQ41:KZ41" si="165">IFERROR(KQ40/KQ39,0)</f>
        <v>0</v>
      </c>
      <c r="KR41" s="6">
        <f t="shared" si="165"/>
        <v>0</v>
      </c>
      <c r="KS41" s="6">
        <f t="shared" si="165"/>
        <v>0</v>
      </c>
      <c r="KT41" s="6">
        <f t="shared" si="165"/>
        <v>0</v>
      </c>
      <c r="KU41" s="6">
        <f t="shared" si="165"/>
        <v>0</v>
      </c>
      <c r="KV41" s="6">
        <f t="shared" si="165"/>
        <v>0</v>
      </c>
      <c r="KW41" s="6">
        <f t="shared" si="165"/>
        <v>0</v>
      </c>
      <c r="KX41" s="6">
        <f t="shared" si="165"/>
        <v>0</v>
      </c>
      <c r="KY41" s="6">
        <f t="shared" si="165"/>
        <v>0</v>
      </c>
      <c r="KZ41" s="6">
        <f t="shared" si="165"/>
        <v>0</v>
      </c>
      <c r="LA41" s="6">
        <f t="shared" ref="LA41:LR41" si="166">IFERROR(LA40/LA39,0)</f>
        <v>0</v>
      </c>
      <c r="LB41" s="6">
        <f t="shared" si="166"/>
        <v>0</v>
      </c>
      <c r="LC41" s="6">
        <f t="shared" si="166"/>
        <v>0</v>
      </c>
      <c r="LD41" s="6">
        <f t="shared" si="166"/>
        <v>0</v>
      </c>
      <c r="LE41" s="6">
        <f t="shared" si="166"/>
        <v>0</v>
      </c>
      <c r="LF41" s="6">
        <f t="shared" si="166"/>
        <v>0</v>
      </c>
      <c r="LG41" s="6">
        <f t="shared" si="166"/>
        <v>0</v>
      </c>
      <c r="LH41" s="6">
        <f t="shared" si="166"/>
        <v>0</v>
      </c>
      <c r="LI41" s="6">
        <f t="shared" si="166"/>
        <v>0</v>
      </c>
      <c r="LJ41" s="6">
        <f t="shared" si="166"/>
        <v>0</v>
      </c>
      <c r="LK41" s="6">
        <f t="shared" si="166"/>
        <v>0</v>
      </c>
      <c r="LL41" s="6">
        <f t="shared" si="166"/>
        <v>0</v>
      </c>
      <c r="LM41" s="6">
        <f t="shared" si="166"/>
        <v>0</v>
      </c>
      <c r="LN41" s="6">
        <f t="shared" si="166"/>
        <v>0</v>
      </c>
      <c r="LO41" s="6">
        <f t="shared" si="166"/>
        <v>0</v>
      </c>
      <c r="LP41" s="6">
        <f t="shared" si="166"/>
        <v>0</v>
      </c>
      <c r="LQ41" s="6">
        <f t="shared" si="166"/>
        <v>0</v>
      </c>
      <c r="LR41" s="6">
        <f t="shared" si="166"/>
        <v>0</v>
      </c>
      <c r="LS41" s="6">
        <f t="shared" ref="LS41:MB41" si="167">IFERROR(LS40/LS39,0)</f>
        <v>0</v>
      </c>
      <c r="LT41" s="6">
        <f t="shared" si="167"/>
        <v>0</v>
      </c>
      <c r="LU41" s="6">
        <f t="shared" si="167"/>
        <v>0</v>
      </c>
      <c r="LV41" s="6">
        <f t="shared" si="167"/>
        <v>0</v>
      </c>
      <c r="LW41" s="6">
        <f t="shared" si="167"/>
        <v>0</v>
      </c>
      <c r="LX41" s="6">
        <f t="shared" si="167"/>
        <v>0</v>
      </c>
      <c r="LY41" s="6">
        <f t="shared" si="167"/>
        <v>0</v>
      </c>
      <c r="LZ41" s="6">
        <f t="shared" si="167"/>
        <v>0</v>
      </c>
      <c r="MA41" s="6">
        <f t="shared" si="167"/>
        <v>0</v>
      </c>
      <c r="MB41" s="6">
        <f t="shared" si="167"/>
        <v>0</v>
      </c>
      <c r="MC41" s="6">
        <f t="shared" ref="MC41:MF41" si="168">IFERROR(MC40/MC39,0)</f>
        <v>0</v>
      </c>
      <c r="MD41" s="6">
        <f t="shared" si="168"/>
        <v>0</v>
      </c>
      <c r="ME41" s="6">
        <f t="shared" si="168"/>
        <v>0</v>
      </c>
      <c r="MF41" s="6">
        <f t="shared" si="168"/>
        <v>0</v>
      </c>
      <c r="MG41" s="6">
        <f t="shared" ref="MG41:MT41" si="169">IFERROR(MG40/MG39,0)</f>
        <v>0</v>
      </c>
      <c r="MH41" s="6">
        <f t="shared" si="169"/>
        <v>0</v>
      </c>
      <c r="MI41" s="6">
        <f t="shared" si="169"/>
        <v>0</v>
      </c>
      <c r="MJ41" s="6">
        <f t="shared" si="169"/>
        <v>0</v>
      </c>
      <c r="MK41" s="6">
        <f t="shared" si="169"/>
        <v>0</v>
      </c>
      <c r="ML41" s="6">
        <f t="shared" si="169"/>
        <v>0</v>
      </c>
      <c r="MM41" s="6">
        <f t="shared" si="169"/>
        <v>0</v>
      </c>
      <c r="MN41" s="6">
        <f t="shared" si="169"/>
        <v>0</v>
      </c>
      <c r="MO41" s="6">
        <f t="shared" si="169"/>
        <v>0</v>
      </c>
      <c r="MP41" s="6">
        <f t="shared" si="169"/>
        <v>0</v>
      </c>
      <c r="MQ41" s="6">
        <f t="shared" si="169"/>
        <v>0</v>
      </c>
      <c r="MR41" s="6">
        <f t="shared" si="169"/>
        <v>0</v>
      </c>
      <c r="MS41" s="6">
        <f t="shared" si="169"/>
        <v>0</v>
      </c>
      <c r="MT41" s="6">
        <f t="shared" si="169"/>
        <v>0</v>
      </c>
      <c r="MU41" s="6">
        <f t="shared" ref="MU41:NZ41" si="170">IFERROR(MU40/MU39,0)</f>
        <v>0</v>
      </c>
      <c r="MV41" s="6">
        <f t="shared" si="170"/>
        <v>0</v>
      </c>
      <c r="MW41" s="6">
        <f t="shared" si="170"/>
        <v>0</v>
      </c>
      <c r="MX41" s="6">
        <f t="shared" si="170"/>
        <v>0</v>
      </c>
      <c r="MY41" s="6">
        <f t="shared" si="170"/>
        <v>0</v>
      </c>
      <c r="MZ41" s="6">
        <f t="shared" si="170"/>
        <v>0</v>
      </c>
      <c r="NA41" s="6">
        <f t="shared" si="170"/>
        <v>0</v>
      </c>
      <c r="NB41" s="6">
        <f t="shared" si="170"/>
        <v>0</v>
      </c>
      <c r="NC41" s="6">
        <f t="shared" si="170"/>
        <v>0</v>
      </c>
      <c r="ND41" s="6">
        <f t="shared" si="170"/>
        <v>0</v>
      </c>
      <c r="NE41" s="6">
        <f t="shared" si="170"/>
        <v>0</v>
      </c>
      <c r="NF41" s="6">
        <f t="shared" si="170"/>
        <v>0</v>
      </c>
      <c r="NG41" s="6">
        <f t="shared" si="170"/>
        <v>0</v>
      </c>
      <c r="NH41" s="6">
        <f t="shared" si="170"/>
        <v>0</v>
      </c>
      <c r="NI41" s="6">
        <f t="shared" si="170"/>
        <v>0</v>
      </c>
      <c r="NJ41" s="6">
        <f t="shared" si="170"/>
        <v>0</v>
      </c>
      <c r="NK41" s="6">
        <f t="shared" si="170"/>
        <v>0</v>
      </c>
      <c r="NL41" s="6">
        <f t="shared" si="170"/>
        <v>0</v>
      </c>
      <c r="NM41" s="6">
        <f t="shared" si="170"/>
        <v>0</v>
      </c>
      <c r="NN41" s="6">
        <f t="shared" si="170"/>
        <v>0</v>
      </c>
      <c r="NO41" s="6">
        <f t="shared" si="170"/>
        <v>0</v>
      </c>
      <c r="NP41" s="6">
        <f t="shared" si="170"/>
        <v>0</v>
      </c>
      <c r="NQ41" s="6">
        <f t="shared" si="170"/>
        <v>0</v>
      </c>
      <c r="NR41" s="6">
        <f t="shared" si="170"/>
        <v>0</v>
      </c>
      <c r="NS41" s="6">
        <f t="shared" si="170"/>
        <v>0</v>
      </c>
      <c r="NT41" s="6">
        <f t="shared" si="170"/>
        <v>0</v>
      </c>
      <c r="NU41" s="6">
        <f t="shared" si="170"/>
        <v>0</v>
      </c>
      <c r="NV41" s="6">
        <f t="shared" si="170"/>
        <v>0</v>
      </c>
      <c r="NW41" s="6">
        <f t="shared" si="170"/>
        <v>0</v>
      </c>
      <c r="NX41" s="6">
        <f t="shared" si="170"/>
        <v>0</v>
      </c>
      <c r="NY41" s="6">
        <f t="shared" si="170"/>
        <v>0</v>
      </c>
      <c r="NZ41" s="6">
        <f t="shared" si="170"/>
        <v>0</v>
      </c>
      <c r="OA41" s="6">
        <f t="shared" ref="OA41:PF41" si="171">IFERROR(OA40/OA39,0)</f>
        <v>0</v>
      </c>
      <c r="OB41" s="6">
        <f t="shared" si="171"/>
        <v>0</v>
      </c>
      <c r="OC41" s="6">
        <f t="shared" si="171"/>
        <v>0</v>
      </c>
      <c r="OD41" s="6">
        <f t="shared" si="171"/>
        <v>0</v>
      </c>
      <c r="OE41" s="6">
        <f t="shared" si="171"/>
        <v>0</v>
      </c>
      <c r="OF41" s="6">
        <f t="shared" si="171"/>
        <v>0</v>
      </c>
      <c r="OG41" s="6">
        <f t="shared" si="171"/>
        <v>0</v>
      </c>
      <c r="OH41" s="6">
        <f t="shared" si="171"/>
        <v>0</v>
      </c>
      <c r="OI41" s="6">
        <f t="shared" si="171"/>
        <v>0</v>
      </c>
      <c r="OJ41" s="6">
        <f t="shared" si="171"/>
        <v>0</v>
      </c>
      <c r="OK41" s="6">
        <f t="shared" si="171"/>
        <v>0</v>
      </c>
      <c r="OL41" s="6">
        <f t="shared" si="171"/>
        <v>0</v>
      </c>
      <c r="OM41" s="6">
        <f t="shared" si="171"/>
        <v>0</v>
      </c>
      <c r="ON41" s="6">
        <f t="shared" si="171"/>
        <v>0</v>
      </c>
      <c r="OO41" s="6">
        <f t="shared" si="171"/>
        <v>0</v>
      </c>
      <c r="OP41" s="6">
        <f t="shared" si="171"/>
        <v>0</v>
      </c>
      <c r="OQ41" s="6">
        <f t="shared" si="171"/>
        <v>0</v>
      </c>
      <c r="OR41" s="6">
        <f t="shared" si="171"/>
        <v>0</v>
      </c>
      <c r="OS41" s="6">
        <f t="shared" si="171"/>
        <v>0</v>
      </c>
      <c r="OT41" s="6">
        <f t="shared" si="171"/>
        <v>0</v>
      </c>
      <c r="OU41" s="6">
        <f t="shared" si="171"/>
        <v>0</v>
      </c>
      <c r="OV41" s="6">
        <f t="shared" si="171"/>
        <v>0</v>
      </c>
      <c r="OW41" s="6">
        <f t="shared" si="171"/>
        <v>0</v>
      </c>
      <c r="OX41" s="6">
        <f t="shared" si="171"/>
        <v>0</v>
      </c>
      <c r="OY41" s="6">
        <f t="shared" si="171"/>
        <v>0</v>
      </c>
      <c r="OZ41" s="6">
        <f t="shared" si="171"/>
        <v>0</v>
      </c>
      <c r="PA41" s="6">
        <f t="shared" si="171"/>
        <v>0</v>
      </c>
      <c r="PB41" s="6">
        <f t="shared" si="171"/>
        <v>0</v>
      </c>
      <c r="PC41" s="6">
        <f t="shared" si="171"/>
        <v>0</v>
      </c>
      <c r="PD41" s="6">
        <f t="shared" si="171"/>
        <v>0</v>
      </c>
      <c r="PE41" s="6">
        <f t="shared" si="171"/>
        <v>0</v>
      </c>
      <c r="PF41" s="6">
        <f t="shared" si="171"/>
        <v>0</v>
      </c>
      <c r="PG41" s="6">
        <f t="shared" ref="PG41:QG41" si="172">IFERROR(PG40/PG39,0)</f>
        <v>0</v>
      </c>
      <c r="PH41" s="6">
        <f t="shared" si="172"/>
        <v>0</v>
      </c>
      <c r="PI41" s="6">
        <f t="shared" si="172"/>
        <v>0</v>
      </c>
      <c r="PJ41" s="6">
        <f t="shared" si="172"/>
        <v>0</v>
      </c>
      <c r="PK41" s="6">
        <f t="shared" si="172"/>
        <v>0</v>
      </c>
      <c r="PL41" s="6">
        <f t="shared" si="172"/>
        <v>0</v>
      </c>
      <c r="PM41" s="6">
        <f t="shared" si="172"/>
        <v>0</v>
      </c>
      <c r="PN41" s="6">
        <f t="shared" si="172"/>
        <v>0</v>
      </c>
      <c r="PO41" s="6">
        <f t="shared" si="172"/>
        <v>0</v>
      </c>
      <c r="PP41" s="6">
        <f t="shared" si="172"/>
        <v>0</v>
      </c>
      <c r="PQ41" s="6">
        <f t="shared" si="172"/>
        <v>0</v>
      </c>
      <c r="PR41" s="6">
        <f t="shared" si="172"/>
        <v>0</v>
      </c>
      <c r="PS41" s="6">
        <f t="shared" si="172"/>
        <v>0</v>
      </c>
      <c r="PT41" s="6">
        <f t="shared" si="172"/>
        <v>0</v>
      </c>
      <c r="PU41" s="6">
        <f t="shared" si="172"/>
        <v>0</v>
      </c>
      <c r="PV41" s="6">
        <f t="shared" si="172"/>
        <v>0</v>
      </c>
      <c r="PW41" s="6">
        <f t="shared" si="172"/>
        <v>0</v>
      </c>
      <c r="PX41" s="6">
        <f t="shared" si="172"/>
        <v>0</v>
      </c>
      <c r="PY41" s="6">
        <f t="shared" si="172"/>
        <v>0</v>
      </c>
      <c r="PZ41" s="6">
        <f t="shared" si="172"/>
        <v>0</v>
      </c>
      <c r="QA41" s="6">
        <f t="shared" si="172"/>
        <v>0</v>
      </c>
      <c r="QB41" s="6">
        <f t="shared" si="172"/>
        <v>0</v>
      </c>
      <c r="QC41" s="6">
        <f t="shared" si="172"/>
        <v>0</v>
      </c>
      <c r="QD41" s="6">
        <f t="shared" si="172"/>
        <v>0</v>
      </c>
      <c r="QE41" s="6">
        <f t="shared" si="172"/>
        <v>0</v>
      </c>
      <c r="QF41" s="6">
        <f t="shared" si="172"/>
        <v>0</v>
      </c>
      <c r="QG41" s="6">
        <f t="shared" si="172"/>
        <v>0</v>
      </c>
    </row>
    <row r="42" spans="1:449" ht="15">
      <c r="A42" s="5" t="s">
        <v>482</v>
      </c>
      <c r="B42" s="5">
        <v>0</v>
      </c>
      <c r="C42" s="5">
        <v>1</v>
      </c>
      <c r="D42" s="5">
        <v>2</v>
      </c>
      <c r="E42" s="5">
        <v>3</v>
      </c>
      <c r="F42" s="5">
        <v>4</v>
      </c>
      <c r="G42" s="5">
        <v>5</v>
      </c>
      <c r="H42" s="5">
        <v>6</v>
      </c>
      <c r="I42" s="5">
        <v>7</v>
      </c>
      <c r="J42" s="5">
        <v>8</v>
      </c>
      <c r="K42" s="5">
        <v>9</v>
      </c>
      <c r="L42" s="5">
        <v>10</v>
      </c>
      <c r="M42" s="5">
        <v>11</v>
      </c>
      <c r="N42" s="5">
        <v>12</v>
      </c>
      <c r="O42" s="5">
        <v>13</v>
      </c>
      <c r="P42" s="5">
        <v>14</v>
      </c>
      <c r="Q42" s="5">
        <v>15</v>
      </c>
      <c r="R42" s="5">
        <v>16</v>
      </c>
      <c r="S42" s="5">
        <v>17</v>
      </c>
      <c r="T42" s="5">
        <v>18</v>
      </c>
      <c r="U42" s="5">
        <v>19</v>
      </c>
      <c r="V42" s="5">
        <v>20</v>
      </c>
      <c r="W42" s="5">
        <v>21</v>
      </c>
      <c r="X42" s="5">
        <v>22</v>
      </c>
      <c r="Y42" s="5">
        <v>23</v>
      </c>
      <c r="Z42" s="5">
        <v>24</v>
      </c>
      <c r="AA42" s="5">
        <v>25</v>
      </c>
      <c r="AB42" s="5">
        <v>26</v>
      </c>
      <c r="AC42" s="5">
        <v>27</v>
      </c>
      <c r="AD42" s="5">
        <v>28</v>
      </c>
      <c r="AE42" s="5">
        <v>29</v>
      </c>
      <c r="AF42" s="5">
        <v>30</v>
      </c>
      <c r="AG42" s="5">
        <v>31</v>
      </c>
      <c r="AH42" s="5">
        <v>32</v>
      </c>
      <c r="AI42" s="5">
        <v>33</v>
      </c>
      <c r="AJ42" s="5">
        <v>34</v>
      </c>
      <c r="AK42" s="5">
        <v>35</v>
      </c>
      <c r="AL42" s="5">
        <v>36</v>
      </c>
      <c r="AM42" s="5">
        <v>37</v>
      </c>
      <c r="AN42" s="5">
        <v>38</v>
      </c>
      <c r="AO42" s="5">
        <v>39</v>
      </c>
      <c r="AP42" s="5">
        <v>40</v>
      </c>
      <c r="AQ42" s="5">
        <v>41</v>
      </c>
      <c r="AR42" s="5">
        <v>42</v>
      </c>
      <c r="AS42" s="5">
        <v>43</v>
      </c>
      <c r="AT42" s="5">
        <v>44</v>
      </c>
      <c r="AU42" s="5">
        <v>45</v>
      </c>
      <c r="AV42" s="5">
        <v>46</v>
      </c>
      <c r="AW42" s="5">
        <v>47</v>
      </c>
      <c r="AX42" s="5">
        <v>48</v>
      </c>
      <c r="AY42" s="5">
        <v>49</v>
      </c>
      <c r="AZ42" s="5">
        <v>50</v>
      </c>
      <c r="BA42" s="5">
        <v>51</v>
      </c>
      <c r="BB42" s="5">
        <v>52</v>
      </c>
      <c r="BC42" s="5">
        <v>53</v>
      </c>
      <c r="BD42" s="5">
        <v>54</v>
      </c>
      <c r="BE42" s="5">
        <v>55</v>
      </c>
      <c r="BF42" s="5">
        <v>56</v>
      </c>
      <c r="BG42" s="5">
        <v>57</v>
      </c>
      <c r="BH42" s="5">
        <v>58</v>
      </c>
      <c r="BI42" s="5">
        <v>59</v>
      </c>
      <c r="BJ42" s="5">
        <v>60</v>
      </c>
      <c r="BK42" s="5">
        <v>61</v>
      </c>
      <c r="BL42" s="5">
        <v>62</v>
      </c>
      <c r="BM42" s="5">
        <v>63</v>
      </c>
      <c r="BN42" s="5">
        <v>64</v>
      </c>
      <c r="BO42" s="5">
        <v>65</v>
      </c>
      <c r="BP42" s="5">
        <v>66</v>
      </c>
      <c r="BQ42" s="5">
        <v>67</v>
      </c>
      <c r="BR42" s="5">
        <v>68</v>
      </c>
      <c r="BS42" s="5">
        <v>69</v>
      </c>
      <c r="BT42" s="5">
        <v>70</v>
      </c>
      <c r="BU42" s="5">
        <v>71</v>
      </c>
      <c r="BV42" s="5">
        <v>72</v>
      </c>
      <c r="BW42" s="5">
        <v>73</v>
      </c>
      <c r="BX42" s="5">
        <v>74</v>
      </c>
      <c r="BY42" s="5">
        <v>75</v>
      </c>
      <c r="BZ42" s="5">
        <v>76</v>
      </c>
      <c r="CA42" s="5">
        <v>77</v>
      </c>
      <c r="CB42" s="5">
        <v>78</v>
      </c>
      <c r="CC42" s="5">
        <v>79</v>
      </c>
      <c r="CD42" s="5">
        <v>80</v>
      </c>
      <c r="CE42" s="5">
        <v>81</v>
      </c>
      <c r="CF42" s="5">
        <v>82</v>
      </c>
      <c r="CG42" s="5">
        <v>83</v>
      </c>
      <c r="CH42" s="5">
        <v>84</v>
      </c>
      <c r="CI42" s="5">
        <v>85</v>
      </c>
      <c r="CJ42" s="5">
        <v>86</v>
      </c>
      <c r="CK42" s="5">
        <v>87</v>
      </c>
      <c r="CL42" s="5">
        <v>88</v>
      </c>
      <c r="CM42" s="5">
        <v>89</v>
      </c>
      <c r="CN42" s="5">
        <v>90</v>
      </c>
      <c r="CO42" s="5">
        <v>364</v>
      </c>
      <c r="CP42" s="5">
        <v>365</v>
      </c>
      <c r="CQ42" s="5">
        <v>366</v>
      </c>
      <c r="CR42" s="5">
        <v>367</v>
      </c>
      <c r="CS42" s="5">
        <v>368</v>
      </c>
      <c r="CT42" s="5">
        <v>369</v>
      </c>
      <c r="CU42" s="5">
        <v>370</v>
      </c>
      <c r="CV42" s="5">
        <v>371</v>
      </c>
      <c r="CW42" s="5">
        <v>372</v>
      </c>
      <c r="CX42" s="5">
        <v>373</v>
      </c>
      <c r="CY42" s="5">
        <v>374</v>
      </c>
      <c r="CZ42" s="5">
        <v>375</v>
      </c>
      <c r="DA42" s="5">
        <v>376</v>
      </c>
      <c r="DB42" s="5">
        <v>377</v>
      </c>
      <c r="DC42" s="5">
        <v>378</v>
      </c>
      <c r="DD42" s="5">
        <v>379</v>
      </c>
      <c r="DE42" s="5">
        <v>380</v>
      </c>
      <c r="DF42" s="5">
        <v>381</v>
      </c>
      <c r="DG42" s="5">
        <v>382</v>
      </c>
      <c r="DH42" s="5">
        <v>383</v>
      </c>
      <c r="DI42" s="5">
        <v>384</v>
      </c>
      <c r="DJ42" s="5">
        <v>385</v>
      </c>
      <c r="DK42" s="5">
        <v>386</v>
      </c>
      <c r="DL42" s="5">
        <v>387</v>
      </c>
      <c r="DM42" s="5">
        <v>388</v>
      </c>
      <c r="DN42" s="5">
        <v>389</v>
      </c>
      <c r="DO42" s="5">
        <v>390</v>
      </c>
      <c r="DP42" s="5">
        <v>391</v>
      </c>
      <c r="DQ42" s="5">
        <v>392</v>
      </c>
      <c r="DR42" s="5">
        <v>393</v>
      </c>
      <c r="DS42" s="5">
        <v>394</v>
      </c>
      <c r="DT42" s="5">
        <v>395</v>
      </c>
      <c r="DU42" s="5">
        <v>396</v>
      </c>
      <c r="DV42" s="5">
        <v>397</v>
      </c>
      <c r="DW42" s="5">
        <v>398</v>
      </c>
      <c r="DX42" s="5">
        <v>399</v>
      </c>
      <c r="DY42" s="5">
        <v>400</v>
      </c>
      <c r="DZ42" s="5">
        <v>401</v>
      </c>
      <c r="EA42" s="5">
        <v>402</v>
      </c>
      <c r="EB42" s="5">
        <v>403</v>
      </c>
      <c r="EC42" s="5">
        <v>404</v>
      </c>
      <c r="ED42" s="5">
        <v>405</v>
      </c>
      <c r="EE42" s="5">
        <v>406</v>
      </c>
      <c r="EF42" s="5">
        <v>407</v>
      </c>
      <c r="EG42" s="5">
        <v>408</v>
      </c>
      <c r="EH42" s="5">
        <v>409</v>
      </c>
      <c r="EI42" s="5">
        <v>410</v>
      </c>
      <c r="EJ42" s="5">
        <v>411</v>
      </c>
      <c r="EK42" s="5">
        <v>412</v>
      </c>
      <c r="EL42" s="5">
        <v>413</v>
      </c>
      <c r="EM42" s="5">
        <v>414</v>
      </c>
      <c r="EN42" s="5">
        <v>415</v>
      </c>
      <c r="EO42" s="5">
        <v>416</v>
      </c>
      <c r="EP42" s="5">
        <v>417</v>
      </c>
      <c r="EQ42" s="5">
        <v>418</v>
      </c>
      <c r="ER42" s="5">
        <v>419</v>
      </c>
      <c r="ES42" s="5">
        <v>420</v>
      </c>
      <c r="ET42" s="5">
        <v>421</v>
      </c>
      <c r="EU42" s="5">
        <v>422</v>
      </c>
      <c r="EV42" s="5">
        <v>423</v>
      </c>
      <c r="EW42" s="5">
        <v>424</v>
      </c>
      <c r="EX42" s="5">
        <v>425</v>
      </c>
      <c r="EY42" s="5">
        <v>426</v>
      </c>
      <c r="EZ42" s="5">
        <v>427</v>
      </c>
      <c r="FA42" s="5">
        <v>428</v>
      </c>
      <c r="FB42" s="5">
        <v>429</v>
      </c>
      <c r="FC42" s="5">
        <v>430</v>
      </c>
      <c r="FD42" s="5">
        <v>431</v>
      </c>
      <c r="FE42" s="5">
        <v>432</v>
      </c>
      <c r="FF42" s="5">
        <v>433</v>
      </c>
      <c r="FG42" s="5">
        <v>434</v>
      </c>
      <c r="FH42" s="5">
        <v>435</v>
      </c>
      <c r="FI42" s="5">
        <v>436</v>
      </c>
      <c r="FJ42" s="5">
        <v>437</v>
      </c>
      <c r="FK42" s="5">
        <v>438</v>
      </c>
      <c r="FL42" s="5">
        <v>439</v>
      </c>
      <c r="FM42" s="5">
        <v>440</v>
      </c>
      <c r="FN42" s="5">
        <v>441</v>
      </c>
      <c r="FO42" s="5">
        <v>442</v>
      </c>
      <c r="FP42" s="5">
        <v>443</v>
      </c>
      <c r="FQ42" s="5">
        <v>444</v>
      </c>
      <c r="FR42" s="5">
        <v>445</v>
      </c>
      <c r="FS42" s="5">
        <v>446</v>
      </c>
      <c r="FT42" s="5">
        <v>447</v>
      </c>
      <c r="FU42" s="5">
        <v>448</v>
      </c>
      <c r="FV42" s="5">
        <v>449</v>
      </c>
      <c r="FW42" s="5">
        <v>450</v>
      </c>
      <c r="FX42" s="5">
        <v>451</v>
      </c>
      <c r="FY42" s="5">
        <v>452</v>
      </c>
      <c r="FZ42" s="5">
        <v>453</v>
      </c>
      <c r="GA42" s="5">
        <v>454</v>
      </c>
      <c r="GB42" s="5">
        <v>455</v>
      </c>
      <c r="GC42" s="5">
        <v>456</v>
      </c>
      <c r="GD42" s="5">
        <v>457</v>
      </c>
      <c r="GE42" s="5">
        <v>458</v>
      </c>
      <c r="GF42" s="5">
        <v>459</v>
      </c>
      <c r="GG42" s="5">
        <v>460</v>
      </c>
      <c r="GH42" s="5">
        <v>461</v>
      </c>
      <c r="GI42" s="5">
        <v>462</v>
      </c>
      <c r="GJ42" s="5">
        <v>463</v>
      </c>
      <c r="GK42" s="5">
        <v>464</v>
      </c>
      <c r="GL42" s="5">
        <v>465</v>
      </c>
      <c r="GM42" s="5">
        <v>466</v>
      </c>
      <c r="GN42" s="5">
        <v>467</v>
      </c>
      <c r="GO42" s="5">
        <v>468</v>
      </c>
      <c r="GP42" s="5">
        <v>469</v>
      </c>
      <c r="GQ42" s="5">
        <v>470</v>
      </c>
      <c r="GR42" s="5">
        <v>471</v>
      </c>
      <c r="GS42" s="5">
        <v>472</v>
      </c>
      <c r="GT42" s="5">
        <v>473</v>
      </c>
      <c r="GU42" s="5">
        <v>474</v>
      </c>
      <c r="GV42" s="5">
        <v>475</v>
      </c>
      <c r="GW42" s="5">
        <v>476</v>
      </c>
      <c r="GX42" s="5">
        <v>477</v>
      </c>
      <c r="GY42" s="5">
        <v>478</v>
      </c>
      <c r="GZ42" s="5">
        <v>479</v>
      </c>
      <c r="HA42" s="5">
        <v>480</v>
      </c>
      <c r="HB42" s="5">
        <v>481</v>
      </c>
      <c r="HC42" s="5">
        <v>482</v>
      </c>
      <c r="HD42" s="5">
        <v>483</v>
      </c>
      <c r="HE42" s="5">
        <v>484</v>
      </c>
      <c r="HF42" s="5">
        <v>485</v>
      </c>
      <c r="HG42" s="5">
        <v>486</v>
      </c>
      <c r="HH42" s="5">
        <v>487</v>
      </c>
      <c r="HI42" s="5">
        <v>488</v>
      </c>
      <c r="HJ42" s="5">
        <v>489</v>
      </c>
      <c r="HK42" s="5">
        <v>490</v>
      </c>
      <c r="HL42" s="5">
        <v>491</v>
      </c>
      <c r="HM42" s="5">
        <v>492</v>
      </c>
      <c r="HN42" s="5">
        <v>493</v>
      </c>
      <c r="HO42" s="5">
        <v>494</v>
      </c>
      <c r="HP42" s="5">
        <v>495</v>
      </c>
      <c r="HQ42" s="5">
        <v>496</v>
      </c>
      <c r="HR42" s="5">
        <v>497</v>
      </c>
      <c r="HS42" s="5">
        <v>498</v>
      </c>
      <c r="HT42" s="5">
        <v>499</v>
      </c>
      <c r="HU42" s="5">
        <v>500</v>
      </c>
      <c r="HV42" s="5">
        <v>501</v>
      </c>
      <c r="HW42" s="5">
        <v>502</v>
      </c>
      <c r="HX42" s="5">
        <v>503</v>
      </c>
      <c r="HY42" s="5">
        <v>504</v>
      </c>
      <c r="HZ42" s="5">
        <v>505</v>
      </c>
      <c r="IA42" s="5">
        <v>506</v>
      </c>
      <c r="IB42" s="5">
        <v>507</v>
      </c>
      <c r="IC42" s="5">
        <v>508</v>
      </c>
      <c r="ID42" s="5">
        <v>509</v>
      </c>
      <c r="IE42" s="5">
        <v>510</v>
      </c>
      <c r="IF42" s="5">
        <v>511</v>
      </c>
      <c r="IG42" s="5">
        <v>512</v>
      </c>
      <c r="IH42" s="5">
        <v>513</v>
      </c>
      <c r="II42" s="5">
        <v>514</v>
      </c>
      <c r="IJ42" s="5">
        <v>515</v>
      </c>
      <c r="IK42" s="5">
        <v>516</v>
      </c>
      <c r="IL42" s="5">
        <v>517</v>
      </c>
      <c r="IM42" s="5">
        <v>518</v>
      </c>
      <c r="IN42" s="5">
        <v>519</v>
      </c>
      <c r="IO42" s="5">
        <v>520</v>
      </c>
      <c r="IP42" s="5">
        <v>521</v>
      </c>
      <c r="IQ42" s="5">
        <v>522</v>
      </c>
      <c r="IR42" s="5">
        <v>523</v>
      </c>
      <c r="IS42" s="5">
        <v>524</v>
      </c>
      <c r="IT42" s="5">
        <v>525</v>
      </c>
      <c r="IU42" s="5">
        <v>526</v>
      </c>
      <c r="IV42" s="5">
        <v>527</v>
      </c>
    </row>
    <row r="43" spans="1:449" ht="15">
      <c r="A43" s="8" t="s">
        <v>483</v>
      </c>
      <c r="B43" s="8">
        <f t="shared" ref="B43" si="173">IFERROR(B38/B42,0)</f>
        <v>0</v>
      </c>
      <c r="C43" s="8">
        <f t="shared" ref="C43:BN43" si="174">IFERROR(C38/C42,0)</f>
        <v>0</v>
      </c>
      <c r="D43" s="8">
        <f t="shared" si="174"/>
        <v>0</v>
      </c>
      <c r="E43" s="8">
        <f t="shared" si="174"/>
        <v>0</v>
      </c>
      <c r="F43" s="8">
        <f t="shared" si="174"/>
        <v>0</v>
      </c>
      <c r="G43" s="8">
        <f t="shared" si="174"/>
        <v>0</v>
      </c>
      <c r="H43" s="8">
        <f t="shared" si="174"/>
        <v>0</v>
      </c>
      <c r="I43" s="8">
        <f t="shared" si="174"/>
        <v>0</v>
      </c>
      <c r="J43" s="8">
        <f t="shared" si="174"/>
        <v>0</v>
      </c>
      <c r="K43" s="8">
        <f t="shared" si="174"/>
        <v>0</v>
      </c>
      <c r="L43" s="8">
        <f t="shared" si="174"/>
        <v>0</v>
      </c>
      <c r="M43" s="8">
        <f t="shared" si="174"/>
        <v>0</v>
      </c>
      <c r="N43" s="8">
        <f t="shared" si="174"/>
        <v>0</v>
      </c>
      <c r="O43" s="8">
        <f t="shared" si="174"/>
        <v>0</v>
      </c>
      <c r="P43" s="8">
        <f t="shared" si="174"/>
        <v>0</v>
      </c>
      <c r="Q43" s="8">
        <f t="shared" si="174"/>
        <v>0</v>
      </c>
      <c r="R43" s="8">
        <f t="shared" si="174"/>
        <v>0</v>
      </c>
      <c r="S43" s="8">
        <f t="shared" si="174"/>
        <v>0</v>
      </c>
      <c r="T43" s="8">
        <f t="shared" si="174"/>
        <v>0</v>
      </c>
      <c r="U43" s="8">
        <f t="shared" si="174"/>
        <v>0</v>
      </c>
      <c r="V43" s="8">
        <f t="shared" si="174"/>
        <v>0</v>
      </c>
      <c r="W43" s="8">
        <f t="shared" si="174"/>
        <v>0</v>
      </c>
      <c r="X43" s="8">
        <f t="shared" si="174"/>
        <v>0</v>
      </c>
      <c r="Y43" s="8">
        <f t="shared" si="174"/>
        <v>0</v>
      </c>
      <c r="Z43" s="8">
        <f t="shared" si="174"/>
        <v>0</v>
      </c>
      <c r="AA43" s="8">
        <f t="shared" si="174"/>
        <v>0</v>
      </c>
      <c r="AB43" s="8">
        <f t="shared" si="174"/>
        <v>0</v>
      </c>
      <c r="AC43" s="8">
        <f t="shared" si="174"/>
        <v>0</v>
      </c>
      <c r="AD43" s="8">
        <f t="shared" si="174"/>
        <v>0</v>
      </c>
      <c r="AE43" s="8">
        <f t="shared" si="174"/>
        <v>0</v>
      </c>
      <c r="AF43" s="8">
        <f t="shared" si="174"/>
        <v>0</v>
      </c>
      <c r="AG43" s="8">
        <f t="shared" si="174"/>
        <v>0</v>
      </c>
      <c r="AH43" s="8">
        <f t="shared" si="174"/>
        <v>0</v>
      </c>
      <c r="AI43" s="8">
        <f t="shared" si="174"/>
        <v>0</v>
      </c>
      <c r="AJ43" s="8">
        <f t="shared" si="174"/>
        <v>0</v>
      </c>
      <c r="AK43" s="8">
        <f t="shared" si="174"/>
        <v>0</v>
      </c>
      <c r="AL43" s="8">
        <f t="shared" si="174"/>
        <v>0</v>
      </c>
      <c r="AM43" s="8">
        <f t="shared" si="174"/>
        <v>0</v>
      </c>
      <c r="AN43" s="8">
        <f t="shared" si="174"/>
        <v>0</v>
      </c>
      <c r="AO43" s="8">
        <f t="shared" si="174"/>
        <v>0</v>
      </c>
      <c r="AP43" s="8">
        <f t="shared" si="174"/>
        <v>0</v>
      </c>
      <c r="AQ43" s="8">
        <f t="shared" si="174"/>
        <v>0</v>
      </c>
      <c r="AR43" s="8">
        <f t="shared" si="174"/>
        <v>0</v>
      </c>
      <c r="AS43" s="8">
        <f t="shared" si="174"/>
        <v>0</v>
      </c>
      <c r="AT43" s="8">
        <f t="shared" si="174"/>
        <v>0</v>
      </c>
      <c r="AU43" s="8">
        <f t="shared" si="174"/>
        <v>0</v>
      </c>
      <c r="AV43" s="8">
        <f t="shared" si="174"/>
        <v>0</v>
      </c>
      <c r="AW43" s="8">
        <f t="shared" si="174"/>
        <v>0</v>
      </c>
      <c r="AX43" s="8">
        <f t="shared" si="174"/>
        <v>0</v>
      </c>
      <c r="AY43" s="8">
        <f t="shared" si="174"/>
        <v>0</v>
      </c>
      <c r="AZ43" s="8">
        <f t="shared" si="174"/>
        <v>0</v>
      </c>
      <c r="BA43" s="8">
        <f t="shared" si="174"/>
        <v>0</v>
      </c>
      <c r="BB43" s="8">
        <f t="shared" si="174"/>
        <v>0</v>
      </c>
      <c r="BC43" s="8">
        <f t="shared" si="174"/>
        <v>0</v>
      </c>
      <c r="BD43" s="8">
        <f t="shared" si="174"/>
        <v>0</v>
      </c>
      <c r="BE43" s="8">
        <f t="shared" si="174"/>
        <v>0</v>
      </c>
      <c r="BF43" s="8">
        <f t="shared" si="174"/>
        <v>0</v>
      </c>
      <c r="BG43" s="8">
        <f t="shared" si="174"/>
        <v>0</v>
      </c>
      <c r="BH43" s="8">
        <f t="shared" si="174"/>
        <v>0</v>
      </c>
      <c r="BI43" s="8">
        <f t="shared" si="174"/>
        <v>0</v>
      </c>
      <c r="BJ43" s="8">
        <f t="shared" si="174"/>
        <v>0</v>
      </c>
      <c r="BK43" s="8">
        <f t="shared" si="174"/>
        <v>0</v>
      </c>
      <c r="BL43" s="8">
        <f t="shared" si="174"/>
        <v>0</v>
      </c>
      <c r="BM43" s="8">
        <f t="shared" si="174"/>
        <v>0</v>
      </c>
      <c r="BN43" s="8">
        <f t="shared" si="174"/>
        <v>0</v>
      </c>
      <c r="BO43" s="8">
        <f t="shared" ref="BO43:CN43" si="175">IFERROR(BO38/BO42,0)</f>
        <v>0</v>
      </c>
      <c r="BP43" s="8">
        <f t="shared" si="175"/>
        <v>0</v>
      </c>
      <c r="BQ43" s="8">
        <f t="shared" si="175"/>
        <v>0</v>
      </c>
      <c r="BR43" s="8">
        <f t="shared" si="175"/>
        <v>0</v>
      </c>
      <c r="BS43" s="8">
        <f t="shared" si="175"/>
        <v>0</v>
      </c>
      <c r="BT43" s="8">
        <f t="shared" si="175"/>
        <v>0</v>
      </c>
      <c r="BU43" s="8">
        <f t="shared" si="175"/>
        <v>0</v>
      </c>
      <c r="BV43" s="8">
        <f t="shared" si="175"/>
        <v>0</v>
      </c>
      <c r="BW43" s="8">
        <f t="shared" si="175"/>
        <v>0</v>
      </c>
      <c r="BX43" s="8">
        <f t="shared" si="175"/>
        <v>0</v>
      </c>
      <c r="BY43" s="8">
        <f t="shared" si="175"/>
        <v>0</v>
      </c>
      <c r="BZ43" s="8">
        <f t="shared" si="175"/>
        <v>0</v>
      </c>
      <c r="CA43" s="8">
        <f t="shared" si="175"/>
        <v>0</v>
      </c>
      <c r="CB43" s="8">
        <f t="shared" si="175"/>
        <v>0</v>
      </c>
      <c r="CC43" s="8">
        <f t="shared" si="175"/>
        <v>0</v>
      </c>
      <c r="CD43" s="8">
        <f t="shared" si="175"/>
        <v>0</v>
      </c>
      <c r="CE43" s="8">
        <f t="shared" si="175"/>
        <v>0</v>
      </c>
      <c r="CF43" s="8">
        <f t="shared" si="175"/>
        <v>0</v>
      </c>
      <c r="CG43" s="8">
        <f t="shared" si="175"/>
        <v>0</v>
      </c>
      <c r="CH43" s="8">
        <f t="shared" si="175"/>
        <v>0</v>
      </c>
      <c r="CI43" s="8">
        <f t="shared" si="175"/>
        <v>0</v>
      </c>
      <c r="CJ43" s="8">
        <f t="shared" si="175"/>
        <v>0</v>
      </c>
      <c r="CK43" s="8">
        <f t="shared" si="175"/>
        <v>0</v>
      </c>
      <c r="CL43" s="8">
        <f t="shared" si="175"/>
        <v>0</v>
      </c>
      <c r="CM43" s="8">
        <f t="shared" si="175"/>
        <v>0</v>
      </c>
      <c r="CN43" s="8">
        <f t="shared" si="175"/>
        <v>0</v>
      </c>
      <c r="CO43" s="8">
        <f t="shared" ref="CO43:DI43" si="176">IFERROR(CO38/CO42,0)</f>
        <v>0</v>
      </c>
      <c r="CP43" s="8">
        <f t="shared" si="176"/>
        <v>0</v>
      </c>
      <c r="CQ43" s="8">
        <f t="shared" si="176"/>
        <v>0</v>
      </c>
      <c r="CR43" s="8">
        <f t="shared" si="176"/>
        <v>0</v>
      </c>
      <c r="CS43" s="8">
        <f t="shared" si="176"/>
        <v>0</v>
      </c>
      <c r="CT43" s="8">
        <f t="shared" si="176"/>
        <v>0</v>
      </c>
      <c r="CU43" s="8">
        <f t="shared" si="176"/>
        <v>0</v>
      </c>
      <c r="CV43" s="8">
        <f t="shared" si="176"/>
        <v>0</v>
      </c>
      <c r="CW43" s="8">
        <f t="shared" si="176"/>
        <v>0</v>
      </c>
      <c r="CX43" s="8">
        <f t="shared" si="176"/>
        <v>0</v>
      </c>
      <c r="CY43" s="8">
        <f t="shared" si="176"/>
        <v>0</v>
      </c>
      <c r="CZ43" s="8">
        <f t="shared" si="176"/>
        <v>0</v>
      </c>
      <c r="DA43" s="8">
        <f t="shared" si="176"/>
        <v>0</v>
      </c>
      <c r="DB43" s="8">
        <f t="shared" si="176"/>
        <v>0</v>
      </c>
      <c r="DC43" s="8">
        <f t="shared" si="176"/>
        <v>0</v>
      </c>
      <c r="DD43" s="8">
        <f t="shared" si="176"/>
        <v>0</v>
      </c>
      <c r="DE43" s="8">
        <f t="shared" si="176"/>
        <v>0</v>
      </c>
      <c r="DF43" s="8">
        <f t="shared" si="176"/>
        <v>0</v>
      </c>
      <c r="DG43" s="8">
        <f t="shared" si="176"/>
        <v>0</v>
      </c>
      <c r="DH43" s="8">
        <f t="shared" si="176"/>
        <v>0</v>
      </c>
      <c r="DI43" s="8">
        <f t="shared" si="176"/>
        <v>0</v>
      </c>
      <c r="DJ43" s="8">
        <f t="shared" ref="DJ43:FU43" si="177">IFERROR(DJ38/DJ42,0)</f>
        <v>0</v>
      </c>
      <c r="DK43" s="8">
        <f t="shared" si="177"/>
        <v>0</v>
      </c>
      <c r="DL43" s="8">
        <f t="shared" si="177"/>
        <v>0</v>
      </c>
      <c r="DM43" s="8">
        <f t="shared" si="177"/>
        <v>0</v>
      </c>
      <c r="DN43" s="8">
        <f t="shared" si="177"/>
        <v>0</v>
      </c>
      <c r="DO43" s="8">
        <f t="shared" si="177"/>
        <v>0</v>
      </c>
      <c r="DP43" s="8">
        <f t="shared" si="177"/>
        <v>0</v>
      </c>
      <c r="DQ43" s="8">
        <f t="shared" si="177"/>
        <v>0</v>
      </c>
      <c r="DR43" s="8">
        <f t="shared" si="177"/>
        <v>0</v>
      </c>
      <c r="DS43" s="8">
        <f t="shared" si="177"/>
        <v>0</v>
      </c>
      <c r="DT43" s="8">
        <f t="shared" si="177"/>
        <v>0</v>
      </c>
      <c r="DU43" s="8">
        <f t="shared" si="177"/>
        <v>0</v>
      </c>
      <c r="DV43" s="8">
        <f t="shared" si="177"/>
        <v>0</v>
      </c>
      <c r="DW43" s="8">
        <f t="shared" si="177"/>
        <v>0</v>
      </c>
      <c r="DX43" s="8">
        <f t="shared" si="177"/>
        <v>0</v>
      </c>
      <c r="DY43" s="8">
        <f t="shared" si="177"/>
        <v>0</v>
      </c>
      <c r="DZ43" s="8">
        <f t="shared" si="177"/>
        <v>0</v>
      </c>
      <c r="EA43" s="8">
        <f t="shared" si="177"/>
        <v>0</v>
      </c>
      <c r="EB43" s="8">
        <f t="shared" si="177"/>
        <v>0</v>
      </c>
      <c r="EC43" s="8">
        <f t="shared" si="177"/>
        <v>0</v>
      </c>
      <c r="ED43" s="8">
        <f t="shared" si="177"/>
        <v>0</v>
      </c>
      <c r="EE43" s="8">
        <f t="shared" si="177"/>
        <v>0</v>
      </c>
      <c r="EF43" s="8">
        <f t="shared" si="177"/>
        <v>0</v>
      </c>
      <c r="EG43" s="8">
        <f t="shared" si="177"/>
        <v>0</v>
      </c>
      <c r="EH43" s="8">
        <f t="shared" si="177"/>
        <v>0</v>
      </c>
      <c r="EI43" s="8">
        <f t="shared" si="177"/>
        <v>0</v>
      </c>
      <c r="EJ43" s="8">
        <f t="shared" si="177"/>
        <v>0</v>
      </c>
      <c r="EK43" s="8">
        <f t="shared" si="177"/>
        <v>0</v>
      </c>
      <c r="EL43" s="8">
        <f t="shared" si="177"/>
        <v>0</v>
      </c>
      <c r="EM43" s="8">
        <f t="shared" si="177"/>
        <v>0</v>
      </c>
      <c r="EN43" s="8">
        <f t="shared" si="177"/>
        <v>0</v>
      </c>
      <c r="EO43" s="8">
        <f t="shared" si="177"/>
        <v>0</v>
      </c>
      <c r="EP43" s="8">
        <f t="shared" si="177"/>
        <v>0</v>
      </c>
      <c r="EQ43" s="8">
        <f t="shared" si="177"/>
        <v>0</v>
      </c>
      <c r="ER43" s="8">
        <f t="shared" si="177"/>
        <v>0</v>
      </c>
      <c r="ES43" s="8">
        <f t="shared" si="177"/>
        <v>0</v>
      </c>
      <c r="ET43" s="8">
        <f t="shared" si="177"/>
        <v>0</v>
      </c>
      <c r="EU43" s="8">
        <f t="shared" si="177"/>
        <v>0</v>
      </c>
      <c r="EV43" s="8">
        <f t="shared" si="177"/>
        <v>0</v>
      </c>
      <c r="EW43" s="8">
        <f t="shared" si="177"/>
        <v>0</v>
      </c>
      <c r="EX43" s="8">
        <f t="shared" si="177"/>
        <v>0</v>
      </c>
      <c r="EY43" s="8">
        <f t="shared" si="177"/>
        <v>0</v>
      </c>
      <c r="EZ43" s="8">
        <f t="shared" si="177"/>
        <v>0</v>
      </c>
      <c r="FA43" s="8">
        <f t="shared" si="177"/>
        <v>0</v>
      </c>
      <c r="FB43" s="8">
        <f t="shared" si="177"/>
        <v>0</v>
      </c>
      <c r="FC43" s="8">
        <f t="shared" si="177"/>
        <v>0</v>
      </c>
      <c r="FD43" s="8">
        <f t="shared" si="177"/>
        <v>0</v>
      </c>
      <c r="FE43" s="8">
        <f t="shared" si="177"/>
        <v>0</v>
      </c>
      <c r="FF43" s="8">
        <f t="shared" si="177"/>
        <v>0</v>
      </c>
      <c r="FG43" s="8">
        <f t="shared" si="177"/>
        <v>0</v>
      </c>
      <c r="FH43" s="8">
        <f t="shared" si="177"/>
        <v>0</v>
      </c>
      <c r="FI43" s="8">
        <f t="shared" si="177"/>
        <v>0</v>
      </c>
      <c r="FJ43" s="8">
        <f t="shared" si="177"/>
        <v>0</v>
      </c>
      <c r="FK43" s="8">
        <f t="shared" si="177"/>
        <v>0</v>
      </c>
      <c r="FL43" s="8">
        <f t="shared" si="177"/>
        <v>0</v>
      </c>
      <c r="FM43" s="8">
        <f t="shared" si="177"/>
        <v>0</v>
      </c>
      <c r="FN43" s="8">
        <f t="shared" si="177"/>
        <v>0</v>
      </c>
      <c r="FO43" s="8">
        <f t="shared" si="177"/>
        <v>0</v>
      </c>
      <c r="FP43" s="8">
        <f t="shared" si="177"/>
        <v>0</v>
      </c>
      <c r="FQ43" s="8">
        <f t="shared" si="177"/>
        <v>0</v>
      </c>
      <c r="FR43" s="8">
        <f t="shared" si="177"/>
        <v>0</v>
      </c>
      <c r="FS43" s="8">
        <f t="shared" si="177"/>
        <v>0</v>
      </c>
      <c r="FT43" s="8">
        <f t="shared" si="177"/>
        <v>0</v>
      </c>
      <c r="FU43" s="8">
        <f t="shared" si="177"/>
        <v>0</v>
      </c>
      <c r="FV43" s="8">
        <f t="shared" ref="FV43:IG43" si="178">IFERROR(FV38/FV42,0)</f>
        <v>0</v>
      </c>
      <c r="FW43" s="8">
        <f t="shared" si="178"/>
        <v>0</v>
      </c>
      <c r="FX43" s="8">
        <f t="shared" si="178"/>
        <v>0</v>
      </c>
      <c r="FY43" s="8">
        <f t="shared" si="178"/>
        <v>0</v>
      </c>
      <c r="FZ43" s="8">
        <f t="shared" si="178"/>
        <v>0</v>
      </c>
      <c r="GA43" s="8">
        <f t="shared" si="178"/>
        <v>0</v>
      </c>
      <c r="GB43" s="8">
        <f t="shared" si="178"/>
        <v>0</v>
      </c>
      <c r="GC43" s="8">
        <f t="shared" si="178"/>
        <v>0</v>
      </c>
      <c r="GD43" s="8">
        <f t="shared" si="178"/>
        <v>0</v>
      </c>
      <c r="GE43" s="8">
        <f t="shared" si="178"/>
        <v>0</v>
      </c>
      <c r="GF43" s="8">
        <f t="shared" si="178"/>
        <v>0</v>
      </c>
      <c r="GG43" s="8">
        <f t="shared" si="178"/>
        <v>0</v>
      </c>
      <c r="GH43" s="8">
        <f t="shared" si="178"/>
        <v>0</v>
      </c>
      <c r="GI43" s="8">
        <f t="shared" si="178"/>
        <v>0</v>
      </c>
      <c r="GJ43" s="8">
        <f t="shared" si="178"/>
        <v>0</v>
      </c>
      <c r="GK43" s="8">
        <f t="shared" si="178"/>
        <v>0</v>
      </c>
      <c r="GL43" s="8">
        <f t="shared" si="178"/>
        <v>0</v>
      </c>
      <c r="GM43" s="8">
        <f t="shared" si="178"/>
        <v>0</v>
      </c>
      <c r="GN43" s="8">
        <f t="shared" si="178"/>
        <v>0</v>
      </c>
      <c r="GO43" s="8">
        <f t="shared" si="178"/>
        <v>0</v>
      </c>
      <c r="GP43" s="8">
        <f t="shared" si="178"/>
        <v>0</v>
      </c>
      <c r="GQ43" s="8">
        <f t="shared" si="178"/>
        <v>0</v>
      </c>
      <c r="GR43" s="8">
        <f t="shared" si="178"/>
        <v>0</v>
      </c>
      <c r="GS43" s="8">
        <f t="shared" si="178"/>
        <v>0</v>
      </c>
      <c r="GT43" s="8">
        <f t="shared" si="178"/>
        <v>0</v>
      </c>
      <c r="GU43" s="8">
        <f t="shared" si="178"/>
        <v>0</v>
      </c>
      <c r="GV43" s="8">
        <f t="shared" si="178"/>
        <v>0</v>
      </c>
      <c r="GW43" s="8">
        <f t="shared" si="178"/>
        <v>0</v>
      </c>
      <c r="GX43" s="8">
        <f t="shared" si="178"/>
        <v>0</v>
      </c>
      <c r="GY43" s="8">
        <f t="shared" si="178"/>
        <v>0</v>
      </c>
      <c r="GZ43" s="8">
        <f t="shared" si="178"/>
        <v>0</v>
      </c>
      <c r="HA43" s="8">
        <f t="shared" si="178"/>
        <v>0</v>
      </c>
      <c r="HB43" s="8">
        <f t="shared" si="178"/>
        <v>0</v>
      </c>
      <c r="HC43" s="8">
        <f t="shared" si="178"/>
        <v>0</v>
      </c>
      <c r="HD43" s="8">
        <f t="shared" si="178"/>
        <v>0</v>
      </c>
      <c r="HE43" s="8">
        <f t="shared" si="178"/>
        <v>0</v>
      </c>
      <c r="HF43" s="8">
        <f t="shared" si="178"/>
        <v>0</v>
      </c>
      <c r="HG43" s="8">
        <f t="shared" si="178"/>
        <v>0</v>
      </c>
      <c r="HH43" s="8">
        <f t="shared" si="178"/>
        <v>0</v>
      </c>
      <c r="HI43" s="8">
        <f t="shared" si="178"/>
        <v>0</v>
      </c>
      <c r="HJ43" s="8">
        <f t="shared" si="178"/>
        <v>0</v>
      </c>
      <c r="HK43" s="8">
        <f t="shared" si="178"/>
        <v>0</v>
      </c>
      <c r="HL43" s="8">
        <f t="shared" si="178"/>
        <v>0</v>
      </c>
      <c r="HM43" s="8">
        <f t="shared" si="178"/>
        <v>0</v>
      </c>
      <c r="HN43" s="8">
        <f t="shared" si="178"/>
        <v>0</v>
      </c>
      <c r="HO43" s="8">
        <f t="shared" si="178"/>
        <v>0</v>
      </c>
      <c r="HP43" s="8">
        <f t="shared" si="178"/>
        <v>0</v>
      </c>
      <c r="HQ43" s="8">
        <f t="shared" si="178"/>
        <v>0</v>
      </c>
      <c r="HR43" s="8">
        <f t="shared" si="178"/>
        <v>0</v>
      </c>
      <c r="HS43" s="8">
        <f t="shared" si="178"/>
        <v>0</v>
      </c>
      <c r="HT43" s="8">
        <f t="shared" si="178"/>
        <v>0</v>
      </c>
      <c r="HU43" s="8">
        <f t="shared" si="178"/>
        <v>0</v>
      </c>
      <c r="HV43" s="8">
        <f t="shared" si="178"/>
        <v>0</v>
      </c>
      <c r="HW43" s="8">
        <f t="shared" si="178"/>
        <v>0</v>
      </c>
      <c r="HX43" s="8">
        <f t="shared" si="178"/>
        <v>0</v>
      </c>
      <c r="HY43" s="8">
        <f t="shared" si="178"/>
        <v>0</v>
      </c>
      <c r="HZ43" s="8">
        <f t="shared" si="178"/>
        <v>0</v>
      </c>
      <c r="IA43" s="8">
        <f t="shared" si="178"/>
        <v>0</v>
      </c>
      <c r="IB43" s="8">
        <f t="shared" si="178"/>
        <v>0</v>
      </c>
      <c r="IC43" s="8">
        <f t="shared" si="178"/>
        <v>0</v>
      </c>
      <c r="ID43" s="8">
        <f t="shared" si="178"/>
        <v>0</v>
      </c>
      <c r="IE43" s="8">
        <f t="shared" si="178"/>
        <v>0</v>
      </c>
      <c r="IF43" s="8">
        <f t="shared" si="178"/>
        <v>0</v>
      </c>
      <c r="IG43" s="8">
        <f t="shared" si="178"/>
        <v>0</v>
      </c>
      <c r="IH43" s="8">
        <f t="shared" ref="IH43:IV43" si="179">IFERROR(IH38/IH42,0)</f>
        <v>0</v>
      </c>
      <c r="II43" s="8">
        <f t="shared" si="179"/>
        <v>0</v>
      </c>
      <c r="IJ43" s="8">
        <f t="shared" si="179"/>
        <v>0</v>
      </c>
      <c r="IK43" s="8">
        <f t="shared" si="179"/>
        <v>0</v>
      </c>
      <c r="IL43" s="8">
        <f t="shared" si="179"/>
        <v>0</v>
      </c>
      <c r="IM43" s="8">
        <f t="shared" si="179"/>
        <v>0</v>
      </c>
      <c r="IN43" s="8">
        <f t="shared" si="179"/>
        <v>0</v>
      </c>
      <c r="IO43" s="8">
        <f t="shared" si="179"/>
        <v>0</v>
      </c>
      <c r="IP43" s="8">
        <f t="shared" si="179"/>
        <v>0</v>
      </c>
      <c r="IQ43" s="8">
        <f t="shared" si="179"/>
        <v>0</v>
      </c>
      <c r="IR43" s="8">
        <f t="shared" si="179"/>
        <v>0</v>
      </c>
      <c r="IS43" s="8">
        <f t="shared" si="179"/>
        <v>0</v>
      </c>
      <c r="IT43" s="8">
        <f t="shared" si="179"/>
        <v>0</v>
      </c>
      <c r="IU43" s="8">
        <f t="shared" si="179"/>
        <v>0</v>
      </c>
      <c r="IV43" s="8">
        <f t="shared" si="179"/>
        <v>0</v>
      </c>
      <c r="IW43" s="8" t="e">
        <f t="shared" ref="IW43:JH43" si="180">IW38/IW42</f>
        <v>#DIV/0!</v>
      </c>
      <c r="IX43" s="8" t="e">
        <f t="shared" si="180"/>
        <v>#DIV/0!</v>
      </c>
      <c r="IY43" s="8" t="e">
        <f t="shared" si="180"/>
        <v>#DIV/0!</v>
      </c>
      <c r="IZ43" s="8" t="e">
        <f t="shared" si="180"/>
        <v>#DIV/0!</v>
      </c>
      <c r="JA43" s="8" t="e">
        <f t="shared" si="180"/>
        <v>#DIV/0!</v>
      </c>
      <c r="JB43" s="8" t="e">
        <f t="shared" si="180"/>
        <v>#DIV/0!</v>
      </c>
      <c r="JC43" s="8" t="e">
        <f t="shared" si="180"/>
        <v>#DIV/0!</v>
      </c>
      <c r="JD43" s="8" t="e">
        <f t="shared" si="180"/>
        <v>#DIV/0!</v>
      </c>
      <c r="JE43" s="8" t="e">
        <f t="shared" si="180"/>
        <v>#DIV/0!</v>
      </c>
      <c r="JF43" s="8" t="e">
        <f t="shared" si="180"/>
        <v>#DIV/0!</v>
      </c>
      <c r="JG43" s="8" t="e">
        <f t="shared" si="180"/>
        <v>#DIV/0!</v>
      </c>
      <c r="JH43" s="8" t="e">
        <f t="shared" si="180"/>
        <v>#DIV/0!</v>
      </c>
      <c r="JI43" s="8" t="e">
        <f t="shared" ref="JI43:KP43" si="181">JI38/JI42</f>
        <v>#DIV/0!</v>
      </c>
      <c r="JJ43" s="8" t="e">
        <f t="shared" si="181"/>
        <v>#DIV/0!</v>
      </c>
      <c r="JK43" s="8" t="e">
        <f t="shared" si="181"/>
        <v>#DIV/0!</v>
      </c>
      <c r="JL43" s="8" t="e">
        <f t="shared" si="181"/>
        <v>#DIV/0!</v>
      </c>
      <c r="JM43" s="8" t="e">
        <f t="shared" si="181"/>
        <v>#DIV/0!</v>
      </c>
      <c r="JN43" s="8" t="e">
        <f t="shared" si="181"/>
        <v>#DIV/0!</v>
      </c>
      <c r="JO43" s="8" t="e">
        <f t="shared" si="181"/>
        <v>#DIV/0!</v>
      </c>
      <c r="JP43" s="8" t="e">
        <f t="shared" si="181"/>
        <v>#DIV/0!</v>
      </c>
      <c r="JQ43" s="8" t="e">
        <f t="shared" si="181"/>
        <v>#DIV/0!</v>
      </c>
      <c r="JR43" s="8" t="e">
        <f t="shared" si="181"/>
        <v>#DIV/0!</v>
      </c>
      <c r="JS43" s="8" t="e">
        <f t="shared" si="181"/>
        <v>#DIV/0!</v>
      </c>
      <c r="JT43" s="8" t="e">
        <f t="shared" si="181"/>
        <v>#DIV/0!</v>
      </c>
      <c r="JU43" s="8" t="e">
        <f t="shared" si="181"/>
        <v>#DIV/0!</v>
      </c>
      <c r="JV43" s="8" t="e">
        <f t="shared" si="181"/>
        <v>#DIV/0!</v>
      </c>
      <c r="JW43" s="8" t="e">
        <f t="shared" si="181"/>
        <v>#DIV/0!</v>
      </c>
      <c r="JX43" s="8" t="e">
        <f t="shared" si="181"/>
        <v>#DIV/0!</v>
      </c>
      <c r="JY43" s="8" t="e">
        <f t="shared" si="181"/>
        <v>#DIV/0!</v>
      </c>
      <c r="JZ43" s="8" t="e">
        <f t="shared" si="181"/>
        <v>#DIV/0!</v>
      </c>
      <c r="KA43" s="8" t="e">
        <f t="shared" si="181"/>
        <v>#DIV/0!</v>
      </c>
      <c r="KB43" s="8" t="e">
        <f t="shared" si="181"/>
        <v>#DIV/0!</v>
      </c>
      <c r="KC43" s="8" t="e">
        <f t="shared" si="181"/>
        <v>#DIV/0!</v>
      </c>
      <c r="KD43" s="8" t="e">
        <f t="shared" si="181"/>
        <v>#DIV/0!</v>
      </c>
      <c r="KE43" s="8" t="e">
        <f t="shared" si="181"/>
        <v>#DIV/0!</v>
      </c>
      <c r="KF43" s="8" t="e">
        <f t="shared" si="181"/>
        <v>#DIV/0!</v>
      </c>
      <c r="KG43" s="8" t="e">
        <f t="shared" si="181"/>
        <v>#DIV/0!</v>
      </c>
      <c r="KH43" s="8" t="e">
        <f t="shared" si="181"/>
        <v>#DIV/0!</v>
      </c>
      <c r="KI43" s="8" t="e">
        <f t="shared" si="181"/>
        <v>#DIV/0!</v>
      </c>
      <c r="KJ43" s="8" t="e">
        <f t="shared" si="181"/>
        <v>#DIV/0!</v>
      </c>
      <c r="KK43" s="8" t="e">
        <f t="shared" si="181"/>
        <v>#DIV/0!</v>
      </c>
      <c r="KL43" s="8" t="e">
        <f t="shared" si="181"/>
        <v>#DIV/0!</v>
      </c>
      <c r="KM43" s="8" t="e">
        <f t="shared" si="181"/>
        <v>#DIV/0!</v>
      </c>
      <c r="KN43" s="8" t="e">
        <f t="shared" si="181"/>
        <v>#DIV/0!</v>
      </c>
      <c r="KO43" s="8" t="e">
        <f t="shared" si="181"/>
        <v>#DIV/0!</v>
      </c>
      <c r="KP43" s="8" t="e">
        <f t="shared" si="181"/>
        <v>#DIV/0!</v>
      </c>
      <c r="KQ43" s="8" t="e">
        <f t="shared" ref="KQ43:KZ43" si="182">KQ38/KQ42</f>
        <v>#DIV/0!</v>
      </c>
      <c r="KR43" s="8" t="e">
        <f t="shared" si="182"/>
        <v>#DIV/0!</v>
      </c>
      <c r="KS43" s="8" t="e">
        <f t="shared" si="182"/>
        <v>#DIV/0!</v>
      </c>
      <c r="KT43" s="8" t="e">
        <f t="shared" si="182"/>
        <v>#DIV/0!</v>
      </c>
      <c r="KU43" s="8" t="e">
        <f t="shared" si="182"/>
        <v>#DIV/0!</v>
      </c>
      <c r="KV43" s="8" t="e">
        <f t="shared" si="182"/>
        <v>#DIV/0!</v>
      </c>
      <c r="KW43" s="8" t="e">
        <f t="shared" si="182"/>
        <v>#DIV/0!</v>
      </c>
      <c r="KX43" s="8" t="e">
        <f t="shared" si="182"/>
        <v>#DIV/0!</v>
      </c>
      <c r="KY43" s="8" t="e">
        <f t="shared" si="182"/>
        <v>#DIV/0!</v>
      </c>
      <c r="KZ43" s="8" t="e">
        <f t="shared" si="182"/>
        <v>#DIV/0!</v>
      </c>
      <c r="LA43" s="8" t="e">
        <f t="shared" ref="LA43:LR43" si="183">LA38/LA42</f>
        <v>#DIV/0!</v>
      </c>
      <c r="LB43" s="8" t="e">
        <f t="shared" si="183"/>
        <v>#DIV/0!</v>
      </c>
      <c r="LC43" s="8" t="e">
        <f t="shared" si="183"/>
        <v>#DIV/0!</v>
      </c>
      <c r="LD43" s="8" t="e">
        <f t="shared" si="183"/>
        <v>#DIV/0!</v>
      </c>
      <c r="LE43" s="8" t="e">
        <f t="shared" si="183"/>
        <v>#DIV/0!</v>
      </c>
      <c r="LF43" s="8" t="e">
        <f t="shared" si="183"/>
        <v>#DIV/0!</v>
      </c>
      <c r="LG43" s="8" t="e">
        <f t="shared" si="183"/>
        <v>#DIV/0!</v>
      </c>
      <c r="LH43" s="8" t="e">
        <f t="shared" si="183"/>
        <v>#DIV/0!</v>
      </c>
      <c r="LI43" s="8" t="e">
        <f t="shared" si="183"/>
        <v>#DIV/0!</v>
      </c>
      <c r="LJ43" s="8" t="e">
        <f t="shared" si="183"/>
        <v>#DIV/0!</v>
      </c>
      <c r="LK43" s="8" t="e">
        <f t="shared" si="183"/>
        <v>#DIV/0!</v>
      </c>
      <c r="LL43" s="8" t="e">
        <f t="shared" si="183"/>
        <v>#DIV/0!</v>
      </c>
      <c r="LM43" s="8" t="e">
        <f t="shared" si="183"/>
        <v>#DIV/0!</v>
      </c>
      <c r="LN43" s="8" t="e">
        <f t="shared" si="183"/>
        <v>#DIV/0!</v>
      </c>
      <c r="LO43" s="8" t="e">
        <f t="shared" si="183"/>
        <v>#DIV/0!</v>
      </c>
      <c r="LP43" s="8" t="e">
        <f t="shared" si="183"/>
        <v>#DIV/0!</v>
      </c>
      <c r="LQ43" s="8" t="e">
        <f t="shared" si="183"/>
        <v>#DIV/0!</v>
      </c>
      <c r="LR43" s="8" t="e">
        <f t="shared" si="183"/>
        <v>#DIV/0!</v>
      </c>
      <c r="LS43" s="8" t="e">
        <f t="shared" ref="LS43:MB43" si="184">LS38/LS42</f>
        <v>#DIV/0!</v>
      </c>
      <c r="LT43" s="8" t="e">
        <f t="shared" si="184"/>
        <v>#DIV/0!</v>
      </c>
      <c r="LU43" s="8" t="e">
        <f t="shared" si="184"/>
        <v>#DIV/0!</v>
      </c>
      <c r="LV43" s="8" t="e">
        <f t="shared" si="184"/>
        <v>#DIV/0!</v>
      </c>
      <c r="LW43" s="8" t="e">
        <f t="shared" si="184"/>
        <v>#DIV/0!</v>
      </c>
      <c r="LX43" s="8" t="e">
        <f t="shared" si="184"/>
        <v>#DIV/0!</v>
      </c>
      <c r="LY43" s="8" t="e">
        <f t="shared" si="184"/>
        <v>#DIV/0!</v>
      </c>
      <c r="LZ43" s="8" t="e">
        <f t="shared" si="184"/>
        <v>#DIV/0!</v>
      </c>
      <c r="MA43" s="8" t="e">
        <f t="shared" si="184"/>
        <v>#DIV/0!</v>
      </c>
      <c r="MB43" s="8" t="e">
        <f t="shared" si="184"/>
        <v>#DIV/0!</v>
      </c>
      <c r="MC43" s="8" t="e">
        <f t="shared" ref="MC43:MF43" si="185">MC38/MC42</f>
        <v>#DIV/0!</v>
      </c>
      <c r="MD43" s="8" t="e">
        <f t="shared" si="185"/>
        <v>#DIV/0!</v>
      </c>
      <c r="ME43" s="8" t="e">
        <f t="shared" si="185"/>
        <v>#DIV/0!</v>
      </c>
      <c r="MF43" s="8" t="e">
        <f t="shared" si="185"/>
        <v>#DIV/0!</v>
      </c>
      <c r="MG43" s="8" t="e">
        <f t="shared" ref="MG43:MT43" si="186">MG38/MG42</f>
        <v>#DIV/0!</v>
      </c>
      <c r="MH43" s="8" t="e">
        <f t="shared" si="186"/>
        <v>#DIV/0!</v>
      </c>
      <c r="MI43" s="8" t="e">
        <f t="shared" si="186"/>
        <v>#DIV/0!</v>
      </c>
      <c r="MJ43" s="8" t="e">
        <f t="shared" si="186"/>
        <v>#DIV/0!</v>
      </c>
      <c r="MK43" s="8" t="e">
        <f t="shared" si="186"/>
        <v>#DIV/0!</v>
      </c>
      <c r="ML43" s="8" t="e">
        <f t="shared" si="186"/>
        <v>#DIV/0!</v>
      </c>
      <c r="MM43" s="8" t="e">
        <f t="shared" si="186"/>
        <v>#DIV/0!</v>
      </c>
      <c r="MN43" s="8" t="e">
        <f t="shared" si="186"/>
        <v>#DIV/0!</v>
      </c>
      <c r="MO43" s="8" t="e">
        <f t="shared" si="186"/>
        <v>#DIV/0!</v>
      </c>
      <c r="MP43" s="8" t="e">
        <f t="shared" si="186"/>
        <v>#DIV/0!</v>
      </c>
      <c r="MQ43" s="8" t="e">
        <f t="shared" si="186"/>
        <v>#DIV/0!</v>
      </c>
      <c r="MR43" s="8" t="e">
        <f t="shared" si="186"/>
        <v>#DIV/0!</v>
      </c>
      <c r="MS43" s="8" t="e">
        <f t="shared" si="186"/>
        <v>#DIV/0!</v>
      </c>
      <c r="MT43" s="8" t="e">
        <f t="shared" si="186"/>
        <v>#DIV/0!</v>
      </c>
      <c r="MU43" s="8" t="e">
        <f t="shared" ref="MU43:NZ43" si="187">MU38/MU42</f>
        <v>#DIV/0!</v>
      </c>
      <c r="MV43" s="8" t="e">
        <f t="shared" si="187"/>
        <v>#DIV/0!</v>
      </c>
      <c r="MW43" s="8" t="e">
        <f t="shared" si="187"/>
        <v>#DIV/0!</v>
      </c>
      <c r="MX43" s="8" t="e">
        <f t="shared" si="187"/>
        <v>#DIV/0!</v>
      </c>
      <c r="MY43" s="8" t="e">
        <f t="shared" si="187"/>
        <v>#DIV/0!</v>
      </c>
      <c r="MZ43" s="8" t="e">
        <f t="shared" si="187"/>
        <v>#DIV/0!</v>
      </c>
      <c r="NA43" s="8" t="e">
        <f t="shared" si="187"/>
        <v>#DIV/0!</v>
      </c>
      <c r="NB43" s="8" t="e">
        <f t="shared" si="187"/>
        <v>#DIV/0!</v>
      </c>
      <c r="NC43" s="8" t="e">
        <f t="shared" si="187"/>
        <v>#DIV/0!</v>
      </c>
      <c r="ND43" s="8" t="e">
        <f t="shared" si="187"/>
        <v>#DIV/0!</v>
      </c>
      <c r="NE43" s="8" t="e">
        <f t="shared" si="187"/>
        <v>#DIV/0!</v>
      </c>
      <c r="NF43" s="8" t="e">
        <f t="shared" si="187"/>
        <v>#DIV/0!</v>
      </c>
      <c r="NG43" s="8" t="e">
        <f t="shared" si="187"/>
        <v>#DIV/0!</v>
      </c>
      <c r="NH43" s="8" t="e">
        <f t="shared" si="187"/>
        <v>#DIV/0!</v>
      </c>
      <c r="NI43" s="8" t="e">
        <f t="shared" si="187"/>
        <v>#DIV/0!</v>
      </c>
      <c r="NJ43" s="8" t="e">
        <f t="shared" si="187"/>
        <v>#DIV/0!</v>
      </c>
      <c r="NK43" s="8" t="e">
        <f t="shared" si="187"/>
        <v>#DIV/0!</v>
      </c>
      <c r="NL43" s="8" t="e">
        <f t="shared" si="187"/>
        <v>#DIV/0!</v>
      </c>
      <c r="NM43" s="8" t="e">
        <f t="shared" si="187"/>
        <v>#DIV/0!</v>
      </c>
      <c r="NN43" s="8" t="e">
        <f t="shared" si="187"/>
        <v>#DIV/0!</v>
      </c>
      <c r="NO43" s="8" t="e">
        <f t="shared" si="187"/>
        <v>#DIV/0!</v>
      </c>
      <c r="NP43" s="8" t="e">
        <f t="shared" si="187"/>
        <v>#DIV/0!</v>
      </c>
      <c r="NQ43" s="8" t="e">
        <f t="shared" si="187"/>
        <v>#DIV/0!</v>
      </c>
      <c r="NR43" s="8" t="e">
        <f t="shared" si="187"/>
        <v>#DIV/0!</v>
      </c>
      <c r="NS43" s="8" t="e">
        <f t="shared" si="187"/>
        <v>#DIV/0!</v>
      </c>
      <c r="NT43" s="8" t="e">
        <f t="shared" si="187"/>
        <v>#DIV/0!</v>
      </c>
      <c r="NU43" s="8" t="e">
        <f t="shared" si="187"/>
        <v>#DIV/0!</v>
      </c>
      <c r="NV43" s="8" t="e">
        <f t="shared" si="187"/>
        <v>#DIV/0!</v>
      </c>
      <c r="NW43" s="8" t="e">
        <f t="shared" si="187"/>
        <v>#DIV/0!</v>
      </c>
      <c r="NX43" s="8" t="e">
        <f t="shared" si="187"/>
        <v>#DIV/0!</v>
      </c>
      <c r="NY43" s="8" t="e">
        <f t="shared" si="187"/>
        <v>#DIV/0!</v>
      </c>
      <c r="NZ43" s="8" t="e">
        <f t="shared" si="187"/>
        <v>#DIV/0!</v>
      </c>
      <c r="OA43" s="8" t="e">
        <f t="shared" ref="OA43:PF43" si="188">OA38/OA42</f>
        <v>#DIV/0!</v>
      </c>
      <c r="OB43" s="8" t="e">
        <f t="shared" si="188"/>
        <v>#DIV/0!</v>
      </c>
      <c r="OC43" s="8" t="e">
        <f t="shared" si="188"/>
        <v>#DIV/0!</v>
      </c>
      <c r="OD43" s="8" t="e">
        <f t="shared" si="188"/>
        <v>#DIV/0!</v>
      </c>
      <c r="OE43" s="8" t="e">
        <f t="shared" si="188"/>
        <v>#DIV/0!</v>
      </c>
      <c r="OF43" s="8" t="e">
        <f t="shared" si="188"/>
        <v>#DIV/0!</v>
      </c>
      <c r="OG43" s="8" t="e">
        <f t="shared" si="188"/>
        <v>#DIV/0!</v>
      </c>
      <c r="OH43" s="8" t="e">
        <f t="shared" si="188"/>
        <v>#DIV/0!</v>
      </c>
      <c r="OI43" s="8" t="e">
        <f t="shared" si="188"/>
        <v>#DIV/0!</v>
      </c>
      <c r="OJ43" s="8" t="e">
        <f t="shared" si="188"/>
        <v>#DIV/0!</v>
      </c>
      <c r="OK43" s="8" t="e">
        <f t="shared" si="188"/>
        <v>#DIV/0!</v>
      </c>
      <c r="OL43" s="8" t="e">
        <f t="shared" si="188"/>
        <v>#DIV/0!</v>
      </c>
      <c r="OM43" s="8" t="e">
        <f t="shared" si="188"/>
        <v>#DIV/0!</v>
      </c>
      <c r="ON43" s="8" t="e">
        <f t="shared" si="188"/>
        <v>#DIV/0!</v>
      </c>
      <c r="OO43" s="8" t="e">
        <f t="shared" si="188"/>
        <v>#DIV/0!</v>
      </c>
      <c r="OP43" s="8" t="e">
        <f t="shared" si="188"/>
        <v>#DIV/0!</v>
      </c>
      <c r="OQ43" s="8" t="e">
        <f t="shared" si="188"/>
        <v>#DIV/0!</v>
      </c>
      <c r="OR43" s="8" t="e">
        <f t="shared" si="188"/>
        <v>#DIV/0!</v>
      </c>
      <c r="OS43" s="8" t="e">
        <f t="shared" si="188"/>
        <v>#DIV/0!</v>
      </c>
      <c r="OT43" s="8" t="e">
        <f t="shared" si="188"/>
        <v>#DIV/0!</v>
      </c>
      <c r="OU43" s="8" t="e">
        <f t="shared" si="188"/>
        <v>#DIV/0!</v>
      </c>
      <c r="OV43" s="8" t="e">
        <f t="shared" si="188"/>
        <v>#DIV/0!</v>
      </c>
      <c r="OW43" s="8" t="e">
        <f t="shared" si="188"/>
        <v>#DIV/0!</v>
      </c>
      <c r="OX43" s="8" t="e">
        <f t="shared" si="188"/>
        <v>#DIV/0!</v>
      </c>
      <c r="OY43" s="8" t="e">
        <f t="shared" si="188"/>
        <v>#DIV/0!</v>
      </c>
      <c r="OZ43" s="8" t="e">
        <f t="shared" si="188"/>
        <v>#DIV/0!</v>
      </c>
      <c r="PA43" s="8" t="e">
        <f t="shared" si="188"/>
        <v>#DIV/0!</v>
      </c>
      <c r="PB43" s="8" t="e">
        <f t="shared" si="188"/>
        <v>#DIV/0!</v>
      </c>
      <c r="PC43" s="8" t="e">
        <f t="shared" si="188"/>
        <v>#DIV/0!</v>
      </c>
      <c r="PD43" s="8" t="e">
        <f t="shared" si="188"/>
        <v>#DIV/0!</v>
      </c>
      <c r="PE43" s="8" t="e">
        <f t="shared" si="188"/>
        <v>#DIV/0!</v>
      </c>
      <c r="PF43" s="8" t="e">
        <f t="shared" si="188"/>
        <v>#DIV/0!</v>
      </c>
      <c r="PG43" s="8" t="e">
        <f t="shared" ref="PG43:QG43" si="189">PG38/PG42</f>
        <v>#DIV/0!</v>
      </c>
      <c r="PH43" s="8" t="e">
        <f t="shared" si="189"/>
        <v>#DIV/0!</v>
      </c>
      <c r="PI43" s="8" t="e">
        <f t="shared" si="189"/>
        <v>#DIV/0!</v>
      </c>
      <c r="PJ43" s="8" t="e">
        <f t="shared" si="189"/>
        <v>#DIV/0!</v>
      </c>
      <c r="PK43" s="8" t="e">
        <f t="shared" si="189"/>
        <v>#DIV/0!</v>
      </c>
      <c r="PL43" s="8" t="e">
        <f t="shared" si="189"/>
        <v>#DIV/0!</v>
      </c>
      <c r="PM43" s="8" t="e">
        <f t="shared" si="189"/>
        <v>#DIV/0!</v>
      </c>
      <c r="PN43" s="8" t="e">
        <f t="shared" si="189"/>
        <v>#DIV/0!</v>
      </c>
      <c r="PO43" s="8" t="e">
        <f t="shared" si="189"/>
        <v>#DIV/0!</v>
      </c>
      <c r="PP43" s="8" t="e">
        <f t="shared" si="189"/>
        <v>#DIV/0!</v>
      </c>
      <c r="PQ43" s="8" t="e">
        <f t="shared" si="189"/>
        <v>#DIV/0!</v>
      </c>
      <c r="PR43" s="8" t="e">
        <f t="shared" si="189"/>
        <v>#DIV/0!</v>
      </c>
      <c r="PS43" s="8" t="e">
        <f t="shared" si="189"/>
        <v>#DIV/0!</v>
      </c>
      <c r="PT43" s="8" t="e">
        <f t="shared" si="189"/>
        <v>#DIV/0!</v>
      </c>
      <c r="PU43" s="8" t="e">
        <f t="shared" si="189"/>
        <v>#DIV/0!</v>
      </c>
      <c r="PV43" s="8" t="e">
        <f t="shared" si="189"/>
        <v>#DIV/0!</v>
      </c>
      <c r="PW43" s="8" t="e">
        <f t="shared" si="189"/>
        <v>#DIV/0!</v>
      </c>
      <c r="PX43" s="8" t="e">
        <f t="shared" si="189"/>
        <v>#DIV/0!</v>
      </c>
      <c r="PY43" s="8" t="e">
        <f t="shared" si="189"/>
        <v>#DIV/0!</v>
      </c>
      <c r="PZ43" s="8" t="e">
        <f t="shared" si="189"/>
        <v>#DIV/0!</v>
      </c>
      <c r="QA43" s="8" t="e">
        <f t="shared" si="189"/>
        <v>#DIV/0!</v>
      </c>
      <c r="QB43" s="8" t="e">
        <f t="shared" si="189"/>
        <v>#DIV/0!</v>
      </c>
      <c r="QC43" s="8" t="e">
        <f t="shared" si="189"/>
        <v>#DIV/0!</v>
      </c>
      <c r="QD43" s="8" t="e">
        <f t="shared" si="189"/>
        <v>#DIV/0!</v>
      </c>
      <c r="QE43" s="8" t="e">
        <f t="shared" si="189"/>
        <v>#DIV/0!</v>
      </c>
      <c r="QF43" s="8" t="e">
        <f t="shared" si="189"/>
        <v>#DIV/0!</v>
      </c>
      <c r="QG43" s="8" t="e">
        <f t="shared" si="189"/>
        <v>#DIV/0!</v>
      </c>
    </row>
    <row r="44" spans="1:449" ht="15">
      <c r="A44" s="5" t="s">
        <v>484</v>
      </c>
      <c r="B44" s="5">
        <v>0</v>
      </c>
      <c r="C44" s="5">
        <v>0</v>
      </c>
      <c r="D44" s="5">
        <v>0</v>
      </c>
      <c r="E44" s="5">
        <v>0</v>
      </c>
      <c r="F44" s="5">
        <v>0</v>
      </c>
      <c r="G44" s="5">
        <v>0</v>
      </c>
      <c r="H44" s="5">
        <v>0</v>
      </c>
      <c r="I44" s="5">
        <v>0</v>
      </c>
      <c r="J44" s="5">
        <v>0</v>
      </c>
      <c r="K44" s="5">
        <v>0</v>
      </c>
      <c r="L44" s="5">
        <v>0</v>
      </c>
      <c r="M44" s="5">
        <v>0</v>
      </c>
      <c r="N44" s="5">
        <v>0</v>
      </c>
      <c r="O44" s="5">
        <v>0</v>
      </c>
      <c r="P44" s="5">
        <v>0</v>
      </c>
      <c r="Q44" s="5">
        <v>0</v>
      </c>
      <c r="R44" s="5">
        <v>0</v>
      </c>
      <c r="S44" s="5">
        <v>0</v>
      </c>
      <c r="T44" s="5">
        <v>0</v>
      </c>
      <c r="U44" s="5">
        <v>0</v>
      </c>
      <c r="V44" s="5">
        <v>0</v>
      </c>
      <c r="W44" s="5">
        <v>0</v>
      </c>
      <c r="X44" s="5">
        <v>0</v>
      </c>
      <c r="Y44" s="5">
        <v>0</v>
      </c>
      <c r="Z44" s="5">
        <v>0</v>
      </c>
      <c r="AA44" s="5">
        <v>0</v>
      </c>
      <c r="AB44" s="5">
        <v>0</v>
      </c>
      <c r="AC44" s="5">
        <v>0</v>
      </c>
      <c r="AD44" s="5">
        <v>0</v>
      </c>
      <c r="AE44" s="5">
        <v>0</v>
      </c>
      <c r="AF44" s="5">
        <v>0</v>
      </c>
      <c r="AG44" s="5">
        <v>0</v>
      </c>
      <c r="AH44" s="5">
        <v>0</v>
      </c>
      <c r="AI44" s="5">
        <v>0</v>
      </c>
      <c r="AJ44" s="5">
        <v>0</v>
      </c>
      <c r="AK44" s="5">
        <v>0</v>
      </c>
      <c r="AL44" s="5">
        <v>0</v>
      </c>
      <c r="AM44" s="5">
        <v>0</v>
      </c>
      <c r="AN44" s="5">
        <v>0</v>
      </c>
      <c r="AO44" s="5">
        <v>0</v>
      </c>
      <c r="AP44" s="5">
        <v>0</v>
      </c>
      <c r="AQ44" s="5">
        <v>0</v>
      </c>
      <c r="AR44" s="5">
        <v>0</v>
      </c>
      <c r="AS44" s="5">
        <v>0</v>
      </c>
      <c r="AT44" s="5">
        <v>0</v>
      </c>
      <c r="AU44" s="5">
        <v>0</v>
      </c>
      <c r="AV44" s="5">
        <v>0</v>
      </c>
      <c r="AW44" s="5">
        <v>0</v>
      </c>
      <c r="AX44" s="5">
        <v>0</v>
      </c>
      <c r="AY44" s="5">
        <v>0</v>
      </c>
      <c r="AZ44" s="5">
        <v>0</v>
      </c>
      <c r="BA44" s="5">
        <v>0</v>
      </c>
      <c r="BB44" s="5">
        <v>0</v>
      </c>
      <c r="BC44" s="5">
        <v>0</v>
      </c>
      <c r="BD44" s="5">
        <v>0</v>
      </c>
      <c r="BE44" s="5">
        <v>0</v>
      </c>
      <c r="BF44" s="5">
        <v>0</v>
      </c>
      <c r="BG44" s="5">
        <v>0</v>
      </c>
      <c r="BH44" s="5">
        <v>0</v>
      </c>
      <c r="BI44" s="5">
        <v>0</v>
      </c>
      <c r="BJ44" s="5">
        <v>0</v>
      </c>
      <c r="BK44" s="5">
        <v>0</v>
      </c>
      <c r="BL44" s="5">
        <v>0</v>
      </c>
      <c r="BM44" s="5">
        <v>0</v>
      </c>
      <c r="BN44" s="5">
        <v>0</v>
      </c>
      <c r="BO44" s="5">
        <v>0</v>
      </c>
      <c r="BP44" s="5">
        <v>0</v>
      </c>
      <c r="BQ44" s="5">
        <v>0</v>
      </c>
      <c r="BR44" s="5">
        <v>0</v>
      </c>
      <c r="BS44" s="5">
        <v>0</v>
      </c>
      <c r="BT44" s="5">
        <v>0</v>
      </c>
      <c r="BU44" s="5">
        <v>0</v>
      </c>
      <c r="BV44" s="5">
        <v>0</v>
      </c>
      <c r="BW44" s="5">
        <v>0</v>
      </c>
      <c r="BX44" s="5">
        <v>0</v>
      </c>
      <c r="BY44" s="5">
        <v>0</v>
      </c>
      <c r="BZ44" s="5">
        <v>0</v>
      </c>
      <c r="CA44" s="5">
        <v>0</v>
      </c>
      <c r="CB44" s="5">
        <v>0</v>
      </c>
      <c r="CC44" s="5">
        <v>0</v>
      </c>
      <c r="CD44" s="5">
        <v>0</v>
      </c>
      <c r="CE44" s="5">
        <v>0</v>
      </c>
      <c r="CF44" s="5">
        <v>0</v>
      </c>
      <c r="CG44" s="5">
        <v>0</v>
      </c>
      <c r="CH44" s="5">
        <v>0</v>
      </c>
      <c r="CI44" s="5">
        <v>0</v>
      </c>
      <c r="CJ44" s="5">
        <v>0</v>
      </c>
      <c r="CK44" s="5">
        <v>0</v>
      </c>
      <c r="CL44" s="5">
        <v>0</v>
      </c>
      <c r="CM44" s="5">
        <v>0</v>
      </c>
      <c r="CN44" s="5">
        <v>0</v>
      </c>
      <c r="CO44" s="5">
        <v>0</v>
      </c>
      <c r="CP44" s="5">
        <v>0</v>
      </c>
      <c r="CQ44" s="5">
        <v>0</v>
      </c>
      <c r="CR44" s="5">
        <v>0</v>
      </c>
      <c r="CS44" s="5">
        <v>0</v>
      </c>
      <c r="CT44" s="5">
        <v>0</v>
      </c>
      <c r="CU44" s="5">
        <v>0</v>
      </c>
      <c r="CV44" s="5">
        <v>0</v>
      </c>
      <c r="CW44" s="5">
        <v>0</v>
      </c>
      <c r="CX44" s="5">
        <v>0</v>
      </c>
      <c r="CY44" s="5">
        <v>0</v>
      </c>
      <c r="CZ44" s="5">
        <v>0</v>
      </c>
      <c r="DA44" s="5">
        <v>0</v>
      </c>
      <c r="DB44" s="5">
        <v>0</v>
      </c>
      <c r="DC44" s="5">
        <v>0</v>
      </c>
      <c r="DD44" s="5">
        <v>0</v>
      </c>
      <c r="DE44" s="5">
        <v>0</v>
      </c>
      <c r="DF44" s="5">
        <v>0</v>
      </c>
      <c r="DG44" s="5">
        <v>0</v>
      </c>
      <c r="DH44" s="5">
        <v>0</v>
      </c>
      <c r="DI44" s="5">
        <v>0</v>
      </c>
      <c r="DJ44" s="5">
        <v>0</v>
      </c>
      <c r="DK44" s="5">
        <v>0</v>
      </c>
      <c r="DL44" s="5">
        <v>0</v>
      </c>
      <c r="DM44" s="5">
        <v>0</v>
      </c>
      <c r="DN44" s="5">
        <v>0</v>
      </c>
      <c r="DO44" s="5">
        <v>0</v>
      </c>
      <c r="DP44" s="5">
        <v>0</v>
      </c>
      <c r="DQ44" s="5">
        <v>0</v>
      </c>
      <c r="DR44" s="5">
        <v>0</v>
      </c>
      <c r="DS44" s="5">
        <v>0</v>
      </c>
      <c r="DT44" s="5">
        <v>0</v>
      </c>
      <c r="DU44" s="5">
        <v>0</v>
      </c>
      <c r="DV44" s="5">
        <v>0</v>
      </c>
      <c r="DW44" s="5">
        <v>0</v>
      </c>
      <c r="DX44" s="5">
        <v>0</v>
      </c>
      <c r="DY44" s="5">
        <v>0</v>
      </c>
      <c r="DZ44" s="5">
        <v>0</v>
      </c>
      <c r="EA44" s="5">
        <v>0</v>
      </c>
      <c r="EB44" s="5">
        <v>0</v>
      </c>
      <c r="EC44" s="5">
        <v>0</v>
      </c>
      <c r="ED44" s="5">
        <v>0</v>
      </c>
      <c r="EE44" s="5">
        <v>0</v>
      </c>
      <c r="EF44" s="5">
        <v>0</v>
      </c>
      <c r="EG44" s="5">
        <v>0</v>
      </c>
      <c r="EH44" s="5">
        <v>0</v>
      </c>
      <c r="EI44" s="5">
        <v>0</v>
      </c>
      <c r="EJ44" s="5">
        <v>0</v>
      </c>
      <c r="EK44" s="5">
        <v>0</v>
      </c>
      <c r="EL44" s="5">
        <v>0</v>
      </c>
      <c r="EM44" s="5">
        <v>0</v>
      </c>
      <c r="EN44" s="5">
        <v>0</v>
      </c>
      <c r="EO44" s="5">
        <v>0</v>
      </c>
      <c r="EP44" s="5">
        <v>0</v>
      </c>
      <c r="EQ44" s="5">
        <v>0</v>
      </c>
      <c r="ER44" s="5">
        <v>0</v>
      </c>
      <c r="ES44" s="5">
        <v>0</v>
      </c>
      <c r="ET44" s="5">
        <v>0</v>
      </c>
      <c r="EU44" s="5">
        <v>0</v>
      </c>
      <c r="EV44" s="5">
        <v>0</v>
      </c>
      <c r="EW44" s="5">
        <v>0</v>
      </c>
      <c r="EX44" s="5">
        <v>0</v>
      </c>
      <c r="EY44" s="5">
        <v>0</v>
      </c>
      <c r="EZ44" s="5">
        <v>0</v>
      </c>
      <c r="FA44" s="5">
        <v>0</v>
      </c>
      <c r="FB44" s="5">
        <v>0</v>
      </c>
      <c r="FC44" s="5">
        <v>0</v>
      </c>
      <c r="FD44" s="5">
        <v>0</v>
      </c>
      <c r="FE44" s="5">
        <v>0</v>
      </c>
      <c r="FF44" s="5">
        <v>0</v>
      </c>
      <c r="FG44" s="5">
        <v>0</v>
      </c>
      <c r="FH44" s="5">
        <v>0</v>
      </c>
      <c r="FI44" s="5">
        <v>0</v>
      </c>
      <c r="FJ44" s="5">
        <v>0</v>
      </c>
      <c r="FK44" s="5">
        <v>0</v>
      </c>
      <c r="FL44" s="5">
        <v>0</v>
      </c>
      <c r="FM44" s="5">
        <v>0</v>
      </c>
      <c r="FN44" s="5">
        <v>0</v>
      </c>
      <c r="FO44" s="5">
        <v>0</v>
      </c>
      <c r="FP44" s="5">
        <v>0</v>
      </c>
      <c r="FQ44" s="5">
        <v>0</v>
      </c>
      <c r="FR44" s="5">
        <v>0</v>
      </c>
      <c r="FS44" s="5">
        <v>0</v>
      </c>
      <c r="FT44" s="5">
        <v>0</v>
      </c>
      <c r="FU44" s="5">
        <v>0</v>
      </c>
      <c r="FV44" s="5">
        <v>0</v>
      </c>
      <c r="FW44" s="5">
        <v>0</v>
      </c>
      <c r="FX44" s="5">
        <v>0</v>
      </c>
      <c r="FY44" s="5">
        <v>0</v>
      </c>
      <c r="FZ44" s="5">
        <v>0</v>
      </c>
      <c r="GA44" s="5">
        <v>0</v>
      </c>
      <c r="GB44" s="5">
        <v>0</v>
      </c>
      <c r="GC44" s="5">
        <v>0</v>
      </c>
      <c r="GD44" s="5">
        <v>0</v>
      </c>
      <c r="GE44" s="5">
        <v>0</v>
      </c>
      <c r="GF44" s="5">
        <v>0</v>
      </c>
      <c r="GG44" s="5">
        <v>0</v>
      </c>
      <c r="GH44" s="5">
        <v>0</v>
      </c>
      <c r="GI44" s="5">
        <v>0</v>
      </c>
      <c r="GJ44" s="5">
        <v>0</v>
      </c>
      <c r="GK44" s="5">
        <v>0</v>
      </c>
      <c r="GL44" s="5">
        <v>0</v>
      </c>
      <c r="GM44" s="5">
        <v>0</v>
      </c>
      <c r="GN44" s="5">
        <v>0</v>
      </c>
      <c r="GO44" s="5">
        <v>0</v>
      </c>
      <c r="GP44" s="5">
        <v>0</v>
      </c>
      <c r="GQ44" s="5">
        <v>0</v>
      </c>
      <c r="GR44" s="5">
        <v>0</v>
      </c>
      <c r="GS44" s="5">
        <v>0</v>
      </c>
      <c r="GT44" s="5">
        <v>0</v>
      </c>
      <c r="GU44" s="5">
        <v>0</v>
      </c>
      <c r="GV44" s="5">
        <v>0</v>
      </c>
      <c r="GW44" s="5">
        <v>0</v>
      </c>
      <c r="GX44" s="5">
        <v>0</v>
      </c>
      <c r="GY44" s="5">
        <v>0</v>
      </c>
      <c r="GZ44" s="5">
        <v>0</v>
      </c>
      <c r="HA44" s="5">
        <v>0</v>
      </c>
      <c r="HB44" s="5">
        <v>0</v>
      </c>
      <c r="HC44" s="5">
        <v>0</v>
      </c>
      <c r="HD44" s="5">
        <v>0</v>
      </c>
      <c r="HE44" s="5">
        <v>0</v>
      </c>
      <c r="HF44" s="5">
        <v>0</v>
      </c>
      <c r="HG44" s="5">
        <v>0</v>
      </c>
      <c r="HH44" s="5">
        <v>0</v>
      </c>
      <c r="HI44" s="5">
        <v>0</v>
      </c>
      <c r="HJ44" s="5">
        <v>0</v>
      </c>
      <c r="HK44" s="5">
        <v>0</v>
      </c>
      <c r="HL44" s="5">
        <v>0</v>
      </c>
      <c r="HM44" s="5">
        <v>0</v>
      </c>
      <c r="HN44" s="5">
        <v>0</v>
      </c>
      <c r="HO44" s="5">
        <v>0</v>
      </c>
      <c r="HP44" s="5">
        <v>0</v>
      </c>
      <c r="HQ44" s="5">
        <v>0</v>
      </c>
      <c r="HR44" s="5">
        <v>0</v>
      </c>
      <c r="HS44" s="5">
        <v>0</v>
      </c>
      <c r="HT44" s="5">
        <v>0</v>
      </c>
      <c r="HU44" s="5">
        <v>0</v>
      </c>
      <c r="HV44" s="5">
        <v>0</v>
      </c>
      <c r="HW44" s="5">
        <v>0</v>
      </c>
      <c r="HX44" s="5">
        <v>0</v>
      </c>
      <c r="HY44" s="5">
        <v>0</v>
      </c>
      <c r="HZ44" s="5">
        <v>0</v>
      </c>
      <c r="IA44" s="5">
        <v>0</v>
      </c>
      <c r="IB44" s="5">
        <v>0</v>
      </c>
      <c r="IC44" s="5">
        <v>0</v>
      </c>
      <c r="ID44" s="5">
        <v>0</v>
      </c>
      <c r="IE44" s="5">
        <v>0</v>
      </c>
      <c r="IF44" s="5">
        <v>0</v>
      </c>
      <c r="IG44" s="5">
        <v>0</v>
      </c>
      <c r="IH44" s="5">
        <v>0</v>
      </c>
      <c r="II44" s="5">
        <v>0</v>
      </c>
      <c r="IJ44" s="5">
        <v>0</v>
      </c>
      <c r="IK44" s="5">
        <v>0</v>
      </c>
      <c r="IL44" s="5">
        <v>0</v>
      </c>
      <c r="IM44" s="5">
        <v>0</v>
      </c>
      <c r="IN44" s="5">
        <v>0</v>
      </c>
      <c r="IO44" s="5">
        <v>0</v>
      </c>
      <c r="IP44" s="5">
        <v>0</v>
      </c>
      <c r="IQ44" s="5">
        <v>0</v>
      </c>
      <c r="IR44" s="5">
        <v>0</v>
      </c>
      <c r="IS44" s="5">
        <v>0</v>
      </c>
      <c r="IT44" s="5">
        <v>0</v>
      </c>
      <c r="IU44" s="5">
        <v>0</v>
      </c>
      <c r="IV44" s="5">
        <v>0</v>
      </c>
    </row>
    <row r="45" spans="1:449" ht="15">
      <c r="A45" s="5" t="s">
        <v>485</v>
      </c>
      <c r="B45" s="5">
        <v>0</v>
      </c>
      <c r="C45" s="5">
        <v>0</v>
      </c>
      <c r="D45" s="5">
        <v>0</v>
      </c>
      <c r="E45" s="5">
        <v>0</v>
      </c>
      <c r="F45" s="5">
        <v>0</v>
      </c>
      <c r="G45" s="5">
        <v>0</v>
      </c>
      <c r="H45" s="5">
        <v>0</v>
      </c>
      <c r="I45" s="5">
        <v>0</v>
      </c>
      <c r="J45" s="5">
        <v>0</v>
      </c>
      <c r="K45" s="5">
        <v>0</v>
      </c>
      <c r="L45" s="5">
        <v>0</v>
      </c>
      <c r="M45" s="5">
        <v>0</v>
      </c>
      <c r="N45" s="5">
        <v>0</v>
      </c>
      <c r="O45" s="5">
        <v>0</v>
      </c>
      <c r="P45" s="5">
        <v>0</v>
      </c>
      <c r="Q45" s="5">
        <v>0</v>
      </c>
      <c r="R45" s="5">
        <v>0</v>
      </c>
      <c r="S45" s="5">
        <v>0</v>
      </c>
      <c r="T45" s="5">
        <v>0</v>
      </c>
      <c r="U45" s="5">
        <v>0</v>
      </c>
      <c r="V45" s="5">
        <v>0</v>
      </c>
      <c r="W45" s="5">
        <v>0</v>
      </c>
      <c r="X45" s="5">
        <v>0</v>
      </c>
      <c r="Y45" s="5">
        <v>0</v>
      </c>
      <c r="Z45" s="5">
        <v>0</v>
      </c>
      <c r="AA45" s="5">
        <v>0</v>
      </c>
      <c r="AB45" s="5">
        <v>0</v>
      </c>
      <c r="AC45" s="5">
        <v>0</v>
      </c>
      <c r="AD45" s="5">
        <v>0</v>
      </c>
      <c r="AE45" s="5">
        <v>0</v>
      </c>
      <c r="AF45" s="5">
        <v>0</v>
      </c>
      <c r="AG45" s="5">
        <v>0</v>
      </c>
      <c r="AH45" s="5">
        <v>0</v>
      </c>
      <c r="AI45" s="5">
        <v>0</v>
      </c>
      <c r="AJ45" s="5">
        <v>0</v>
      </c>
      <c r="AK45" s="5">
        <v>0</v>
      </c>
      <c r="AL45" s="5">
        <v>0</v>
      </c>
      <c r="AM45" s="5">
        <v>0</v>
      </c>
      <c r="AN45" s="5">
        <v>0</v>
      </c>
      <c r="AO45" s="5">
        <v>0</v>
      </c>
      <c r="AP45" s="5">
        <v>0</v>
      </c>
      <c r="AQ45" s="5">
        <v>0</v>
      </c>
      <c r="AR45" s="5">
        <v>0</v>
      </c>
      <c r="AS45" s="5">
        <v>0</v>
      </c>
      <c r="AT45" s="5">
        <v>0</v>
      </c>
      <c r="AU45" s="5">
        <v>0</v>
      </c>
      <c r="AV45" s="5">
        <v>0</v>
      </c>
      <c r="AW45" s="5">
        <v>0</v>
      </c>
      <c r="AX45" s="5">
        <v>0</v>
      </c>
      <c r="AY45" s="5">
        <v>0</v>
      </c>
      <c r="AZ45" s="5">
        <v>0</v>
      </c>
      <c r="BA45" s="5">
        <v>0</v>
      </c>
      <c r="BB45" s="5">
        <v>0</v>
      </c>
      <c r="BC45" s="5">
        <v>0</v>
      </c>
      <c r="BD45" s="5">
        <v>0</v>
      </c>
      <c r="BE45" s="5">
        <v>0</v>
      </c>
      <c r="BF45" s="5">
        <v>0</v>
      </c>
      <c r="BG45" s="5">
        <v>0</v>
      </c>
      <c r="BH45" s="5">
        <v>0</v>
      </c>
      <c r="BI45" s="5">
        <v>0</v>
      </c>
      <c r="BJ45" s="5">
        <v>0</v>
      </c>
      <c r="BK45" s="5">
        <v>0</v>
      </c>
      <c r="BL45" s="5">
        <v>0</v>
      </c>
      <c r="BM45" s="5">
        <v>0</v>
      </c>
      <c r="BN45" s="5">
        <v>0</v>
      </c>
      <c r="BO45" s="5">
        <v>0</v>
      </c>
      <c r="BP45" s="5">
        <v>0</v>
      </c>
      <c r="BQ45" s="5">
        <v>0</v>
      </c>
      <c r="BR45" s="5">
        <v>0</v>
      </c>
      <c r="BS45" s="5">
        <v>0</v>
      </c>
      <c r="BT45" s="5">
        <v>0</v>
      </c>
      <c r="BU45" s="5">
        <v>0</v>
      </c>
      <c r="BV45" s="5">
        <v>0</v>
      </c>
      <c r="BW45" s="5">
        <v>0</v>
      </c>
      <c r="BX45" s="5">
        <v>0</v>
      </c>
      <c r="BY45" s="5">
        <v>0</v>
      </c>
      <c r="BZ45" s="5">
        <v>0</v>
      </c>
      <c r="CA45" s="5">
        <v>0</v>
      </c>
      <c r="CB45" s="5">
        <v>0</v>
      </c>
      <c r="CC45" s="5">
        <v>0</v>
      </c>
      <c r="CD45" s="5">
        <v>0</v>
      </c>
      <c r="CE45" s="5">
        <v>0</v>
      </c>
      <c r="CF45" s="5">
        <v>0</v>
      </c>
      <c r="CG45" s="5">
        <v>0</v>
      </c>
      <c r="CH45" s="5">
        <v>0</v>
      </c>
      <c r="CI45" s="5">
        <v>0</v>
      </c>
      <c r="CJ45" s="5">
        <v>0</v>
      </c>
      <c r="CK45" s="5">
        <v>0</v>
      </c>
      <c r="CL45" s="5">
        <v>0</v>
      </c>
      <c r="CM45" s="5">
        <v>0</v>
      </c>
      <c r="CN45" s="5">
        <v>0</v>
      </c>
      <c r="CO45" s="5">
        <v>0</v>
      </c>
      <c r="CP45" s="5">
        <v>0</v>
      </c>
      <c r="CQ45" s="5">
        <v>0</v>
      </c>
      <c r="CR45" s="5">
        <v>0</v>
      </c>
      <c r="CS45" s="5">
        <v>0</v>
      </c>
      <c r="CT45" s="5">
        <v>0</v>
      </c>
      <c r="CU45" s="5">
        <v>0</v>
      </c>
      <c r="CV45" s="5">
        <v>0</v>
      </c>
      <c r="CW45" s="5">
        <v>0</v>
      </c>
      <c r="CX45" s="5">
        <v>0</v>
      </c>
      <c r="CY45" s="5">
        <v>0</v>
      </c>
      <c r="CZ45" s="5">
        <v>0</v>
      </c>
      <c r="DA45" s="5">
        <v>0</v>
      </c>
      <c r="DB45" s="5">
        <v>0</v>
      </c>
      <c r="DC45" s="5">
        <v>0</v>
      </c>
      <c r="DD45" s="5">
        <v>0</v>
      </c>
      <c r="DE45" s="5">
        <v>0</v>
      </c>
      <c r="DF45" s="5">
        <v>0</v>
      </c>
      <c r="DG45" s="5">
        <v>0</v>
      </c>
      <c r="DH45" s="5">
        <v>0</v>
      </c>
      <c r="DI45" s="5">
        <v>0</v>
      </c>
      <c r="DJ45" s="5">
        <v>0</v>
      </c>
      <c r="DK45" s="5">
        <v>0</v>
      </c>
      <c r="DL45" s="5">
        <v>0</v>
      </c>
      <c r="DM45" s="5">
        <v>0</v>
      </c>
      <c r="DN45" s="5">
        <v>0</v>
      </c>
      <c r="DO45" s="5">
        <v>0</v>
      </c>
      <c r="DP45" s="5">
        <v>0</v>
      </c>
      <c r="DQ45" s="5">
        <v>0</v>
      </c>
      <c r="DR45" s="5">
        <v>0</v>
      </c>
      <c r="DS45" s="5">
        <v>0</v>
      </c>
      <c r="DT45" s="5">
        <v>0</v>
      </c>
      <c r="DU45" s="5">
        <v>0</v>
      </c>
      <c r="DV45" s="5">
        <v>0</v>
      </c>
      <c r="DW45" s="5">
        <v>0</v>
      </c>
      <c r="DX45" s="5">
        <v>0</v>
      </c>
      <c r="DY45" s="5">
        <v>0</v>
      </c>
      <c r="DZ45" s="5">
        <v>0</v>
      </c>
      <c r="EA45" s="5">
        <v>0</v>
      </c>
      <c r="EB45" s="5">
        <v>0</v>
      </c>
      <c r="EC45" s="5">
        <v>0</v>
      </c>
      <c r="ED45" s="5">
        <v>0</v>
      </c>
      <c r="EE45" s="5">
        <v>0</v>
      </c>
      <c r="EF45" s="5">
        <v>0</v>
      </c>
      <c r="EG45" s="5">
        <v>0</v>
      </c>
      <c r="EH45" s="5">
        <v>0</v>
      </c>
      <c r="EI45" s="5">
        <v>0</v>
      </c>
      <c r="EJ45" s="5">
        <v>0</v>
      </c>
      <c r="EK45" s="5">
        <v>0</v>
      </c>
      <c r="EL45" s="5">
        <v>0</v>
      </c>
      <c r="EM45" s="5">
        <v>0</v>
      </c>
      <c r="EN45" s="5">
        <v>0</v>
      </c>
      <c r="EO45" s="5">
        <v>0</v>
      </c>
      <c r="EP45" s="5">
        <v>0</v>
      </c>
      <c r="EQ45" s="5">
        <v>0</v>
      </c>
      <c r="ER45" s="5">
        <v>0</v>
      </c>
      <c r="ES45" s="5">
        <v>0</v>
      </c>
      <c r="ET45" s="5">
        <v>0</v>
      </c>
      <c r="EU45" s="5">
        <v>0</v>
      </c>
      <c r="EV45" s="5">
        <v>0</v>
      </c>
      <c r="EW45" s="5">
        <v>0</v>
      </c>
      <c r="EX45" s="5">
        <v>0</v>
      </c>
      <c r="EY45" s="5">
        <v>0</v>
      </c>
      <c r="EZ45" s="5">
        <v>0</v>
      </c>
      <c r="FA45" s="5">
        <v>0</v>
      </c>
      <c r="FB45" s="5">
        <v>0</v>
      </c>
      <c r="FC45" s="5">
        <v>0</v>
      </c>
      <c r="FD45" s="5">
        <v>0</v>
      </c>
      <c r="FE45" s="5">
        <v>0</v>
      </c>
      <c r="FF45" s="5">
        <v>0</v>
      </c>
      <c r="FG45" s="5">
        <v>0</v>
      </c>
      <c r="FH45" s="5">
        <v>0</v>
      </c>
      <c r="FI45" s="5">
        <v>0</v>
      </c>
      <c r="FJ45" s="5">
        <v>0</v>
      </c>
      <c r="FK45" s="5">
        <v>0</v>
      </c>
      <c r="FL45" s="5">
        <v>0</v>
      </c>
      <c r="FM45" s="5">
        <v>0</v>
      </c>
      <c r="FN45" s="5">
        <v>0</v>
      </c>
      <c r="FO45" s="5">
        <v>0</v>
      </c>
      <c r="FP45" s="5">
        <v>0</v>
      </c>
      <c r="FQ45" s="5">
        <v>0</v>
      </c>
      <c r="FR45" s="5">
        <v>0</v>
      </c>
      <c r="FS45" s="5">
        <v>0</v>
      </c>
      <c r="FT45" s="5">
        <v>0</v>
      </c>
      <c r="FU45" s="5">
        <v>0</v>
      </c>
      <c r="FV45" s="5">
        <v>0</v>
      </c>
      <c r="FW45" s="5">
        <v>0</v>
      </c>
      <c r="FX45" s="5">
        <v>0</v>
      </c>
      <c r="FY45" s="5">
        <v>0</v>
      </c>
      <c r="FZ45" s="5">
        <v>0</v>
      </c>
      <c r="GA45" s="5">
        <v>0</v>
      </c>
      <c r="GB45" s="5">
        <v>0</v>
      </c>
      <c r="GC45" s="5">
        <v>0</v>
      </c>
      <c r="GD45" s="5">
        <v>0</v>
      </c>
      <c r="GE45" s="5">
        <v>0</v>
      </c>
      <c r="GF45" s="5">
        <v>0</v>
      </c>
      <c r="GG45" s="5">
        <v>0</v>
      </c>
      <c r="GH45" s="5">
        <v>0</v>
      </c>
      <c r="GI45" s="5">
        <v>0</v>
      </c>
      <c r="GJ45" s="5">
        <v>0</v>
      </c>
      <c r="GK45" s="5">
        <v>0</v>
      </c>
      <c r="GL45" s="5">
        <v>0</v>
      </c>
      <c r="GM45" s="5">
        <v>0</v>
      </c>
      <c r="GN45" s="5">
        <v>0</v>
      </c>
      <c r="GO45" s="5">
        <v>0</v>
      </c>
      <c r="GP45" s="5">
        <v>0</v>
      </c>
      <c r="GQ45" s="5">
        <v>0</v>
      </c>
      <c r="GR45" s="5">
        <v>0</v>
      </c>
      <c r="GS45" s="5">
        <v>0</v>
      </c>
      <c r="GT45" s="5">
        <v>0</v>
      </c>
      <c r="GU45" s="5">
        <v>0</v>
      </c>
      <c r="GV45" s="5">
        <v>0</v>
      </c>
      <c r="GW45" s="5">
        <v>0</v>
      </c>
      <c r="GX45" s="5">
        <v>0</v>
      </c>
      <c r="GY45" s="5">
        <v>0</v>
      </c>
      <c r="GZ45" s="5">
        <v>0</v>
      </c>
      <c r="HA45" s="5">
        <v>0</v>
      </c>
      <c r="HB45" s="5">
        <v>0</v>
      </c>
      <c r="HC45" s="5">
        <v>0</v>
      </c>
      <c r="HD45" s="5">
        <v>0</v>
      </c>
      <c r="HE45" s="5">
        <v>0</v>
      </c>
      <c r="HF45" s="5">
        <v>0</v>
      </c>
      <c r="HG45" s="5">
        <v>0</v>
      </c>
      <c r="HH45" s="5">
        <v>0</v>
      </c>
      <c r="HI45" s="5">
        <v>0</v>
      </c>
      <c r="HJ45" s="5">
        <v>0</v>
      </c>
      <c r="HK45" s="5">
        <v>0</v>
      </c>
      <c r="HL45" s="5">
        <v>0</v>
      </c>
      <c r="HM45" s="5">
        <v>0</v>
      </c>
      <c r="HN45" s="5">
        <v>0</v>
      </c>
      <c r="HO45" s="5">
        <v>0</v>
      </c>
      <c r="HP45" s="5">
        <v>0</v>
      </c>
      <c r="HQ45" s="5">
        <v>0</v>
      </c>
      <c r="HR45" s="5">
        <v>0</v>
      </c>
      <c r="HS45" s="5">
        <v>0</v>
      </c>
      <c r="HT45" s="5">
        <v>0</v>
      </c>
      <c r="HU45" s="5">
        <v>0</v>
      </c>
      <c r="HV45" s="5">
        <v>0</v>
      </c>
      <c r="HW45" s="5">
        <v>0</v>
      </c>
      <c r="HX45" s="5">
        <v>0</v>
      </c>
      <c r="HY45" s="5">
        <v>0</v>
      </c>
      <c r="HZ45" s="5">
        <v>0</v>
      </c>
      <c r="IA45" s="5">
        <v>0</v>
      </c>
      <c r="IB45" s="5">
        <v>0</v>
      </c>
      <c r="IC45" s="5">
        <v>0</v>
      </c>
      <c r="ID45" s="5">
        <v>0</v>
      </c>
      <c r="IE45" s="5">
        <v>0</v>
      </c>
      <c r="IF45" s="5">
        <v>0</v>
      </c>
      <c r="IG45" s="5">
        <v>0</v>
      </c>
      <c r="IH45" s="5">
        <v>0</v>
      </c>
      <c r="II45" s="5">
        <v>0</v>
      </c>
      <c r="IJ45" s="5">
        <v>0</v>
      </c>
      <c r="IK45" s="5">
        <v>0</v>
      </c>
      <c r="IL45" s="5">
        <v>0</v>
      </c>
      <c r="IM45" s="5">
        <v>0</v>
      </c>
      <c r="IN45" s="5">
        <v>0</v>
      </c>
      <c r="IO45" s="5">
        <v>0</v>
      </c>
      <c r="IP45" s="5">
        <v>0</v>
      </c>
      <c r="IQ45" s="5">
        <v>0</v>
      </c>
      <c r="IR45" s="5">
        <v>0</v>
      </c>
      <c r="IS45" s="5">
        <v>0</v>
      </c>
      <c r="IT45" s="5">
        <v>0</v>
      </c>
      <c r="IU45" s="5">
        <v>0</v>
      </c>
      <c r="IV45" s="5">
        <v>0</v>
      </c>
    </row>
    <row r="46" spans="1:449" ht="15">
      <c r="A46" s="24" t="s">
        <v>475</v>
      </c>
      <c r="B46" s="5">
        <v>0</v>
      </c>
      <c r="C46" s="5">
        <v>0</v>
      </c>
      <c r="D46" s="5">
        <v>0</v>
      </c>
      <c r="E46" s="5">
        <v>0</v>
      </c>
      <c r="F46" s="5">
        <v>0</v>
      </c>
      <c r="G46" s="5">
        <v>0</v>
      </c>
      <c r="H46" s="5">
        <v>0</v>
      </c>
      <c r="I46" s="5">
        <v>0</v>
      </c>
      <c r="J46" s="5">
        <v>0</v>
      </c>
      <c r="K46" s="5">
        <v>0</v>
      </c>
      <c r="L46" s="5">
        <v>0</v>
      </c>
      <c r="M46" s="5">
        <v>0</v>
      </c>
      <c r="N46" s="5">
        <v>0</v>
      </c>
      <c r="O46" s="5">
        <v>0</v>
      </c>
      <c r="P46" s="5">
        <v>0</v>
      </c>
      <c r="Q46" s="5">
        <v>0</v>
      </c>
      <c r="R46" s="5">
        <v>0</v>
      </c>
      <c r="S46" s="5">
        <v>0</v>
      </c>
      <c r="T46" s="5">
        <v>0</v>
      </c>
      <c r="U46" s="5">
        <v>0</v>
      </c>
      <c r="V46" s="5">
        <v>0</v>
      </c>
      <c r="W46" s="5">
        <v>0</v>
      </c>
      <c r="X46" s="5">
        <v>0</v>
      </c>
      <c r="Y46" s="5">
        <v>0</v>
      </c>
      <c r="Z46" s="5">
        <v>0</v>
      </c>
      <c r="AA46" s="5">
        <v>0</v>
      </c>
      <c r="AB46" s="5">
        <v>0</v>
      </c>
      <c r="AC46" s="5">
        <v>0</v>
      </c>
      <c r="AD46" s="5">
        <v>0</v>
      </c>
      <c r="AE46" s="5">
        <v>0</v>
      </c>
      <c r="AF46" s="5">
        <v>0</v>
      </c>
      <c r="AG46" s="5">
        <v>0</v>
      </c>
      <c r="AH46" s="5">
        <v>0</v>
      </c>
      <c r="AI46" s="5">
        <v>0</v>
      </c>
      <c r="AJ46" s="5">
        <v>0</v>
      </c>
      <c r="AK46" s="5">
        <v>0</v>
      </c>
      <c r="AL46" s="5">
        <v>0</v>
      </c>
      <c r="AM46" s="5">
        <v>0</v>
      </c>
      <c r="AN46" s="5">
        <v>0</v>
      </c>
      <c r="AO46" s="5">
        <v>0</v>
      </c>
      <c r="AP46" s="5">
        <v>0</v>
      </c>
      <c r="AQ46" s="5">
        <v>0</v>
      </c>
      <c r="AR46" s="5">
        <v>0</v>
      </c>
      <c r="AS46" s="5">
        <v>0</v>
      </c>
      <c r="AT46" s="5">
        <v>0</v>
      </c>
      <c r="AU46" s="5">
        <v>0</v>
      </c>
      <c r="AV46" s="5">
        <v>0</v>
      </c>
      <c r="AW46" s="5">
        <v>0</v>
      </c>
      <c r="AX46" s="5">
        <v>0</v>
      </c>
      <c r="AY46" s="5">
        <v>0</v>
      </c>
      <c r="AZ46" s="5">
        <v>0</v>
      </c>
      <c r="BA46" s="5">
        <v>0</v>
      </c>
      <c r="BB46" s="5">
        <v>0</v>
      </c>
      <c r="BC46" s="5">
        <v>0</v>
      </c>
      <c r="BD46" s="5">
        <v>0</v>
      </c>
      <c r="BE46" s="5">
        <v>0</v>
      </c>
      <c r="BF46" s="5">
        <v>0</v>
      </c>
      <c r="BG46" s="5">
        <v>0</v>
      </c>
      <c r="BH46" s="5">
        <v>0</v>
      </c>
      <c r="BI46" s="5">
        <v>0</v>
      </c>
      <c r="BJ46" s="5">
        <v>0</v>
      </c>
      <c r="BK46" s="5">
        <v>0</v>
      </c>
      <c r="BL46" s="5">
        <v>0</v>
      </c>
      <c r="BM46" s="5">
        <v>0</v>
      </c>
      <c r="BN46" s="5">
        <v>0</v>
      </c>
      <c r="BO46" s="5">
        <v>0</v>
      </c>
      <c r="BP46" s="5">
        <v>0</v>
      </c>
      <c r="BQ46" s="5">
        <v>0</v>
      </c>
      <c r="BR46" s="5">
        <v>0</v>
      </c>
      <c r="BS46" s="5">
        <v>0</v>
      </c>
      <c r="BT46" s="5">
        <v>0</v>
      </c>
      <c r="BU46" s="5">
        <v>0</v>
      </c>
      <c r="BV46" s="5">
        <v>0</v>
      </c>
      <c r="BW46" s="5">
        <v>0</v>
      </c>
      <c r="BX46" s="5">
        <v>0</v>
      </c>
      <c r="BY46" s="5">
        <v>0</v>
      </c>
      <c r="BZ46" s="5">
        <v>0</v>
      </c>
      <c r="CA46" s="5">
        <v>0</v>
      </c>
      <c r="CB46" s="5">
        <v>0</v>
      </c>
      <c r="CC46" s="5">
        <v>0</v>
      </c>
      <c r="CD46" s="5">
        <v>0</v>
      </c>
      <c r="CE46" s="5">
        <v>0</v>
      </c>
      <c r="CF46" s="5">
        <v>0</v>
      </c>
      <c r="CG46" s="5">
        <v>0</v>
      </c>
      <c r="CH46" s="5">
        <v>0</v>
      </c>
      <c r="CI46" s="5">
        <v>0</v>
      </c>
      <c r="CJ46" s="5">
        <v>0</v>
      </c>
      <c r="CK46" s="5">
        <v>0</v>
      </c>
      <c r="CL46" s="5">
        <v>0</v>
      </c>
      <c r="CM46" s="5">
        <v>0</v>
      </c>
      <c r="CN46" s="5">
        <v>0</v>
      </c>
      <c r="CO46" s="5">
        <v>0</v>
      </c>
      <c r="CP46" s="5">
        <v>0</v>
      </c>
      <c r="CQ46" s="5">
        <v>0</v>
      </c>
      <c r="CR46" s="5">
        <v>0</v>
      </c>
      <c r="CS46" s="5">
        <v>0</v>
      </c>
      <c r="CT46" s="5">
        <v>0</v>
      </c>
      <c r="CU46" s="5">
        <v>0</v>
      </c>
      <c r="CV46" s="5">
        <v>0</v>
      </c>
      <c r="CW46" s="5">
        <v>0</v>
      </c>
      <c r="CX46" s="5">
        <v>0</v>
      </c>
      <c r="CY46" s="5">
        <v>0</v>
      </c>
      <c r="CZ46" s="5">
        <v>0</v>
      </c>
      <c r="DA46" s="5">
        <v>0</v>
      </c>
      <c r="DB46" s="5">
        <v>0</v>
      </c>
      <c r="DC46" s="5">
        <v>0</v>
      </c>
      <c r="DD46" s="5">
        <v>0</v>
      </c>
      <c r="DE46" s="5">
        <v>0</v>
      </c>
      <c r="DF46" s="5">
        <v>0</v>
      </c>
      <c r="DG46" s="5">
        <v>0</v>
      </c>
      <c r="DH46" s="5">
        <v>0</v>
      </c>
      <c r="DI46" s="5">
        <v>0</v>
      </c>
      <c r="DJ46" s="5">
        <v>0</v>
      </c>
      <c r="DK46" s="5">
        <v>0</v>
      </c>
      <c r="DL46" s="5">
        <v>0</v>
      </c>
      <c r="DM46" s="5">
        <v>0</v>
      </c>
      <c r="DN46" s="5">
        <v>0</v>
      </c>
      <c r="DO46" s="5">
        <v>0</v>
      </c>
      <c r="DP46" s="5">
        <v>0</v>
      </c>
      <c r="DQ46" s="5">
        <v>0</v>
      </c>
      <c r="DR46" s="5">
        <v>0</v>
      </c>
      <c r="DS46" s="5">
        <v>0</v>
      </c>
      <c r="DT46" s="5">
        <v>0</v>
      </c>
      <c r="DU46" s="5">
        <v>0</v>
      </c>
      <c r="DV46" s="5">
        <v>0</v>
      </c>
      <c r="DW46" s="5">
        <v>0</v>
      </c>
      <c r="DX46" s="5">
        <v>0</v>
      </c>
      <c r="DY46" s="5">
        <v>0</v>
      </c>
      <c r="DZ46" s="5">
        <v>0</v>
      </c>
      <c r="EA46" s="5">
        <v>0</v>
      </c>
      <c r="EB46" s="5">
        <v>0</v>
      </c>
      <c r="EC46" s="5">
        <v>0</v>
      </c>
      <c r="ED46" s="5">
        <v>0</v>
      </c>
      <c r="EE46" s="5">
        <v>0</v>
      </c>
      <c r="EF46" s="5">
        <v>0</v>
      </c>
      <c r="EG46" s="5">
        <v>0</v>
      </c>
      <c r="EH46" s="5">
        <v>0</v>
      </c>
      <c r="EI46" s="5">
        <v>0</v>
      </c>
      <c r="EJ46" s="5">
        <v>0</v>
      </c>
      <c r="EK46" s="5">
        <v>0</v>
      </c>
      <c r="EL46" s="5">
        <v>0</v>
      </c>
      <c r="EM46" s="5">
        <v>0</v>
      </c>
      <c r="EN46" s="5">
        <v>0</v>
      </c>
      <c r="EO46" s="5">
        <v>0</v>
      </c>
      <c r="EP46" s="5">
        <v>0</v>
      </c>
      <c r="EQ46" s="5">
        <v>0</v>
      </c>
      <c r="ER46" s="5">
        <v>0</v>
      </c>
      <c r="ES46" s="5">
        <v>0</v>
      </c>
      <c r="ET46" s="5">
        <v>0</v>
      </c>
      <c r="EU46" s="5">
        <v>0</v>
      </c>
      <c r="EV46" s="5">
        <v>0</v>
      </c>
      <c r="EW46" s="5">
        <v>0</v>
      </c>
      <c r="EX46" s="5">
        <v>0</v>
      </c>
      <c r="EY46" s="5">
        <v>0</v>
      </c>
      <c r="EZ46" s="5">
        <v>0</v>
      </c>
      <c r="FA46" s="5">
        <v>0</v>
      </c>
      <c r="FB46" s="5">
        <v>0</v>
      </c>
      <c r="FC46" s="5">
        <v>0</v>
      </c>
      <c r="FD46" s="5">
        <v>0</v>
      </c>
      <c r="FE46" s="5">
        <v>0</v>
      </c>
      <c r="FF46" s="5">
        <v>0</v>
      </c>
      <c r="FG46" s="5">
        <v>0</v>
      </c>
      <c r="FH46" s="5">
        <v>0</v>
      </c>
      <c r="FI46" s="5">
        <v>0</v>
      </c>
      <c r="FJ46" s="5">
        <v>0</v>
      </c>
      <c r="FK46" s="5">
        <v>0</v>
      </c>
      <c r="FL46" s="5">
        <v>0</v>
      </c>
      <c r="FM46" s="5">
        <v>0</v>
      </c>
      <c r="FN46" s="5">
        <v>0</v>
      </c>
      <c r="FO46" s="5">
        <v>0</v>
      </c>
      <c r="FP46" s="5">
        <v>0</v>
      </c>
      <c r="FQ46" s="5">
        <v>0</v>
      </c>
      <c r="FR46" s="5">
        <v>0</v>
      </c>
      <c r="FS46" s="5">
        <v>0</v>
      </c>
      <c r="FT46" s="5">
        <v>0</v>
      </c>
      <c r="FU46" s="5">
        <v>0</v>
      </c>
      <c r="FV46" s="5">
        <v>0</v>
      </c>
      <c r="FW46" s="5">
        <v>0</v>
      </c>
      <c r="FX46" s="5">
        <v>0</v>
      </c>
      <c r="FY46" s="5">
        <v>0</v>
      </c>
      <c r="FZ46" s="5">
        <v>0</v>
      </c>
      <c r="GA46" s="5">
        <v>0</v>
      </c>
      <c r="GB46" s="5">
        <v>0</v>
      </c>
      <c r="GC46" s="5">
        <v>0</v>
      </c>
      <c r="GD46" s="5">
        <v>0</v>
      </c>
      <c r="GE46" s="5">
        <v>0</v>
      </c>
      <c r="GF46" s="5">
        <v>0</v>
      </c>
      <c r="GG46" s="5">
        <v>0</v>
      </c>
      <c r="GH46" s="5">
        <v>0</v>
      </c>
      <c r="GI46" s="5">
        <v>0</v>
      </c>
      <c r="GJ46" s="5">
        <v>0</v>
      </c>
      <c r="GK46" s="5">
        <v>0</v>
      </c>
      <c r="GL46" s="5">
        <v>0</v>
      </c>
      <c r="GM46" s="5">
        <v>0</v>
      </c>
      <c r="GN46" s="5">
        <v>0</v>
      </c>
      <c r="GO46" s="5">
        <v>0</v>
      </c>
      <c r="GP46" s="5">
        <v>0</v>
      </c>
      <c r="GQ46" s="5">
        <v>0</v>
      </c>
      <c r="GR46" s="5">
        <v>0</v>
      </c>
      <c r="GS46" s="5">
        <v>0</v>
      </c>
      <c r="GT46" s="5">
        <v>0</v>
      </c>
      <c r="GU46" s="5">
        <v>0</v>
      </c>
      <c r="GV46" s="5">
        <v>0</v>
      </c>
      <c r="GW46" s="5">
        <v>0</v>
      </c>
      <c r="GX46" s="5">
        <v>0</v>
      </c>
      <c r="GY46" s="5">
        <v>0</v>
      </c>
      <c r="GZ46" s="5">
        <v>0</v>
      </c>
      <c r="HA46" s="5">
        <v>0</v>
      </c>
      <c r="HB46" s="5">
        <v>0</v>
      </c>
      <c r="HC46" s="5">
        <v>0</v>
      </c>
      <c r="HD46" s="5">
        <v>0</v>
      </c>
      <c r="HE46" s="5">
        <v>0</v>
      </c>
      <c r="HF46" s="5">
        <v>0</v>
      </c>
      <c r="HG46" s="5">
        <v>0</v>
      </c>
      <c r="HH46" s="5">
        <v>0</v>
      </c>
      <c r="HI46" s="5">
        <v>0</v>
      </c>
      <c r="HJ46" s="5">
        <v>0</v>
      </c>
      <c r="HK46" s="5">
        <v>0</v>
      </c>
      <c r="HL46" s="5">
        <v>0</v>
      </c>
      <c r="HM46" s="5">
        <v>0</v>
      </c>
      <c r="HN46" s="5">
        <v>0</v>
      </c>
      <c r="HO46" s="5">
        <v>0</v>
      </c>
      <c r="HP46" s="5">
        <v>0</v>
      </c>
      <c r="HQ46" s="5">
        <v>0</v>
      </c>
      <c r="HR46" s="5">
        <v>0</v>
      </c>
      <c r="HS46" s="5">
        <v>0</v>
      </c>
      <c r="HT46" s="5">
        <v>0</v>
      </c>
      <c r="HU46" s="5">
        <v>0</v>
      </c>
      <c r="HV46" s="5">
        <v>0</v>
      </c>
      <c r="HW46" s="5">
        <v>0</v>
      </c>
      <c r="HX46" s="5">
        <v>0</v>
      </c>
      <c r="HY46" s="5">
        <v>0</v>
      </c>
      <c r="HZ46" s="5">
        <v>0</v>
      </c>
      <c r="IA46" s="5">
        <v>0</v>
      </c>
      <c r="IB46" s="5">
        <v>0</v>
      </c>
      <c r="IC46" s="5">
        <v>0</v>
      </c>
      <c r="ID46" s="5">
        <v>0</v>
      </c>
      <c r="IE46" s="5">
        <v>0</v>
      </c>
      <c r="IF46" s="5">
        <v>0</v>
      </c>
      <c r="IG46" s="5">
        <v>0</v>
      </c>
      <c r="IH46" s="5">
        <v>0</v>
      </c>
      <c r="II46" s="5">
        <v>0</v>
      </c>
      <c r="IJ46" s="5">
        <v>0</v>
      </c>
      <c r="IK46" s="5">
        <v>0</v>
      </c>
      <c r="IL46" s="5">
        <v>0</v>
      </c>
      <c r="IM46" s="5">
        <v>0</v>
      </c>
      <c r="IN46" s="5">
        <v>0</v>
      </c>
      <c r="IO46" s="5">
        <v>0</v>
      </c>
      <c r="IP46" s="5">
        <v>0</v>
      </c>
      <c r="IQ46" s="5">
        <v>0</v>
      </c>
      <c r="IR46" s="5">
        <v>0</v>
      </c>
      <c r="IS46" s="5">
        <v>0</v>
      </c>
      <c r="IT46" s="5">
        <v>0</v>
      </c>
      <c r="IU46" s="5">
        <v>0</v>
      </c>
      <c r="IV46" s="5">
        <v>0</v>
      </c>
    </row>
    <row r="47" spans="1:449" ht="15">
      <c r="A47" s="1" t="s">
        <v>486</v>
      </c>
      <c r="B47" s="6">
        <f t="shared" ref="B47" si="190">IFERROR(B46/B45,0)</f>
        <v>0</v>
      </c>
      <c r="C47" s="6">
        <f t="shared" ref="C47:BN47" si="191">IFERROR(C46/C45,0)</f>
        <v>0</v>
      </c>
      <c r="D47" s="6">
        <f t="shared" si="191"/>
        <v>0</v>
      </c>
      <c r="E47" s="6">
        <f t="shared" si="191"/>
        <v>0</v>
      </c>
      <c r="F47" s="6">
        <f t="shared" si="191"/>
        <v>0</v>
      </c>
      <c r="G47" s="6">
        <f t="shared" si="191"/>
        <v>0</v>
      </c>
      <c r="H47" s="6">
        <f t="shared" si="191"/>
        <v>0</v>
      </c>
      <c r="I47" s="6">
        <f t="shared" si="191"/>
        <v>0</v>
      </c>
      <c r="J47" s="6">
        <f t="shared" si="191"/>
        <v>0</v>
      </c>
      <c r="K47" s="6">
        <f t="shared" si="191"/>
        <v>0</v>
      </c>
      <c r="L47" s="6">
        <f t="shared" si="191"/>
        <v>0</v>
      </c>
      <c r="M47" s="6">
        <f t="shared" si="191"/>
        <v>0</v>
      </c>
      <c r="N47" s="6">
        <f t="shared" si="191"/>
        <v>0</v>
      </c>
      <c r="O47" s="6">
        <f t="shared" si="191"/>
        <v>0</v>
      </c>
      <c r="P47" s="6">
        <f t="shared" si="191"/>
        <v>0</v>
      </c>
      <c r="Q47" s="6">
        <f t="shared" si="191"/>
        <v>0</v>
      </c>
      <c r="R47" s="6">
        <f t="shared" si="191"/>
        <v>0</v>
      </c>
      <c r="S47" s="6">
        <f t="shared" si="191"/>
        <v>0</v>
      </c>
      <c r="T47" s="6">
        <f t="shared" si="191"/>
        <v>0</v>
      </c>
      <c r="U47" s="6">
        <f t="shared" si="191"/>
        <v>0</v>
      </c>
      <c r="V47" s="6">
        <f t="shared" si="191"/>
        <v>0</v>
      </c>
      <c r="W47" s="6">
        <f t="shared" si="191"/>
        <v>0</v>
      </c>
      <c r="X47" s="6">
        <f t="shared" si="191"/>
        <v>0</v>
      </c>
      <c r="Y47" s="6">
        <f t="shared" si="191"/>
        <v>0</v>
      </c>
      <c r="Z47" s="6">
        <f t="shared" si="191"/>
        <v>0</v>
      </c>
      <c r="AA47" s="6">
        <f t="shared" si="191"/>
        <v>0</v>
      </c>
      <c r="AB47" s="6">
        <f t="shared" si="191"/>
        <v>0</v>
      </c>
      <c r="AC47" s="6">
        <f t="shared" si="191"/>
        <v>0</v>
      </c>
      <c r="AD47" s="6">
        <f t="shared" si="191"/>
        <v>0</v>
      </c>
      <c r="AE47" s="6">
        <f t="shared" si="191"/>
        <v>0</v>
      </c>
      <c r="AF47" s="6">
        <f t="shared" si="191"/>
        <v>0</v>
      </c>
      <c r="AG47" s="6">
        <f t="shared" si="191"/>
        <v>0</v>
      </c>
      <c r="AH47" s="6">
        <f t="shared" si="191"/>
        <v>0</v>
      </c>
      <c r="AI47" s="6">
        <f t="shared" si="191"/>
        <v>0</v>
      </c>
      <c r="AJ47" s="6">
        <f t="shared" si="191"/>
        <v>0</v>
      </c>
      <c r="AK47" s="6">
        <f t="shared" si="191"/>
        <v>0</v>
      </c>
      <c r="AL47" s="6">
        <f t="shared" si="191"/>
        <v>0</v>
      </c>
      <c r="AM47" s="6">
        <f t="shared" si="191"/>
        <v>0</v>
      </c>
      <c r="AN47" s="6">
        <f t="shared" si="191"/>
        <v>0</v>
      </c>
      <c r="AO47" s="6">
        <f t="shared" si="191"/>
        <v>0</v>
      </c>
      <c r="AP47" s="6">
        <f t="shared" si="191"/>
        <v>0</v>
      </c>
      <c r="AQ47" s="6">
        <f t="shared" si="191"/>
        <v>0</v>
      </c>
      <c r="AR47" s="6">
        <f t="shared" si="191"/>
        <v>0</v>
      </c>
      <c r="AS47" s="6">
        <f t="shared" si="191"/>
        <v>0</v>
      </c>
      <c r="AT47" s="6">
        <f t="shared" si="191"/>
        <v>0</v>
      </c>
      <c r="AU47" s="6">
        <f t="shared" si="191"/>
        <v>0</v>
      </c>
      <c r="AV47" s="6">
        <f t="shared" si="191"/>
        <v>0</v>
      </c>
      <c r="AW47" s="6">
        <f t="shared" si="191"/>
        <v>0</v>
      </c>
      <c r="AX47" s="6">
        <f t="shared" si="191"/>
        <v>0</v>
      </c>
      <c r="AY47" s="6">
        <f t="shared" si="191"/>
        <v>0</v>
      </c>
      <c r="AZ47" s="6">
        <f t="shared" si="191"/>
        <v>0</v>
      </c>
      <c r="BA47" s="6">
        <f t="shared" si="191"/>
        <v>0</v>
      </c>
      <c r="BB47" s="6">
        <f t="shared" si="191"/>
        <v>0</v>
      </c>
      <c r="BC47" s="6">
        <f t="shared" si="191"/>
        <v>0</v>
      </c>
      <c r="BD47" s="6">
        <f t="shared" si="191"/>
        <v>0</v>
      </c>
      <c r="BE47" s="6">
        <f t="shared" si="191"/>
        <v>0</v>
      </c>
      <c r="BF47" s="6">
        <f t="shared" si="191"/>
        <v>0</v>
      </c>
      <c r="BG47" s="6">
        <f t="shared" si="191"/>
        <v>0</v>
      </c>
      <c r="BH47" s="6">
        <f t="shared" si="191"/>
        <v>0</v>
      </c>
      <c r="BI47" s="6">
        <f t="shared" si="191"/>
        <v>0</v>
      </c>
      <c r="BJ47" s="6">
        <f t="shared" si="191"/>
        <v>0</v>
      </c>
      <c r="BK47" s="6">
        <f t="shared" si="191"/>
        <v>0</v>
      </c>
      <c r="BL47" s="6">
        <f t="shared" si="191"/>
        <v>0</v>
      </c>
      <c r="BM47" s="6">
        <f t="shared" si="191"/>
        <v>0</v>
      </c>
      <c r="BN47" s="6">
        <f t="shared" si="191"/>
        <v>0</v>
      </c>
      <c r="BO47" s="6">
        <f t="shared" ref="BO47:CN47" si="192">IFERROR(BO46/BO45,0)</f>
        <v>0</v>
      </c>
      <c r="BP47" s="6">
        <f t="shared" si="192"/>
        <v>0</v>
      </c>
      <c r="BQ47" s="6">
        <f t="shared" si="192"/>
        <v>0</v>
      </c>
      <c r="BR47" s="6">
        <f t="shared" si="192"/>
        <v>0</v>
      </c>
      <c r="BS47" s="6">
        <f t="shared" si="192"/>
        <v>0</v>
      </c>
      <c r="BT47" s="6">
        <f t="shared" si="192"/>
        <v>0</v>
      </c>
      <c r="BU47" s="6">
        <f t="shared" si="192"/>
        <v>0</v>
      </c>
      <c r="BV47" s="6">
        <f t="shared" si="192"/>
        <v>0</v>
      </c>
      <c r="BW47" s="6">
        <f t="shared" si="192"/>
        <v>0</v>
      </c>
      <c r="BX47" s="6">
        <f t="shared" si="192"/>
        <v>0</v>
      </c>
      <c r="BY47" s="6">
        <f t="shared" si="192"/>
        <v>0</v>
      </c>
      <c r="BZ47" s="6">
        <f t="shared" si="192"/>
        <v>0</v>
      </c>
      <c r="CA47" s="6">
        <f t="shared" si="192"/>
        <v>0</v>
      </c>
      <c r="CB47" s="6">
        <f t="shared" si="192"/>
        <v>0</v>
      </c>
      <c r="CC47" s="6">
        <f t="shared" si="192"/>
        <v>0</v>
      </c>
      <c r="CD47" s="6">
        <f t="shared" si="192"/>
        <v>0</v>
      </c>
      <c r="CE47" s="6">
        <f t="shared" si="192"/>
        <v>0</v>
      </c>
      <c r="CF47" s="6">
        <f t="shared" si="192"/>
        <v>0</v>
      </c>
      <c r="CG47" s="6">
        <f t="shared" si="192"/>
        <v>0</v>
      </c>
      <c r="CH47" s="6">
        <f t="shared" si="192"/>
        <v>0</v>
      </c>
      <c r="CI47" s="6">
        <f t="shared" si="192"/>
        <v>0</v>
      </c>
      <c r="CJ47" s="6">
        <f t="shared" si="192"/>
        <v>0</v>
      </c>
      <c r="CK47" s="6">
        <f t="shared" si="192"/>
        <v>0</v>
      </c>
      <c r="CL47" s="6">
        <f t="shared" si="192"/>
        <v>0</v>
      </c>
      <c r="CM47" s="6">
        <f t="shared" si="192"/>
        <v>0</v>
      </c>
      <c r="CN47" s="6">
        <f t="shared" si="192"/>
        <v>0</v>
      </c>
      <c r="CO47" s="6">
        <f t="shared" ref="CO47:DI47" si="193">IFERROR(CO46/CO45,0)</f>
        <v>0</v>
      </c>
      <c r="CP47" s="6">
        <f t="shared" si="193"/>
        <v>0</v>
      </c>
      <c r="CQ47" s="6">
        <f t="shared" si="193"/>
        <v>0</v>
      </c>
      <c r="CR47" s="6">
        <f t="shared" si="193"/>
        <v>0</v>
      </c>
      <c r="CS47" s="6">
        <f t="shared" si="193"/>
        <v>0</v>
      </c>
      <c r="CT47" s="6">
        <f t="shared" si="193"/>
        <v>0</v>
      </c>
      <c r="CU47" s="6">
        <f t="shared" si="193"/>
        <v>0</v>
      </c>
      <c r="CV47" s="6">
        <f t="shared" si="193"/>
        <v>0</v>
      </c>
      <c r="CW47" s="6">
        <f t="shared" si="193"/>
        <v>0</v>
      </c>
      <c r="CX47" s="6">
        <f t="shared" si="193"/>
        <v>0</v>
      </c>
      <c r="CY47" s="6">
        <f t="shared" si="193"/>
        <v>0</v>
      </c>
      <c r="CZ47" s="6">
        <f t="shared" si="193"/>
        <v>0</v>
      </c>
      <c r="DA47" s="6">
        <f t="shared" si="193"/>
        <v>0</v>
      </c>
      <c r="DB47" s="6">
        <f t="shared" si="193"/>
        <v>0</v>
      </c>
      <c r="DC47" s="6">
        <f t="shared" si="193"/>
        <v>0</v>
      </c>
      <c r="DD47" s="6">
        <f t="shared" si="193"/>
        <v>0</v>
      </c>
      <c r="DE47" s="6">
        <f t="shared" si="193"/>
        <v>0</v>
      </c>
      <c r="DF47" s="6">
        <f t="shared" si="193"/>
        <v>0</v>
      </c>
      <c r="DG47" s="6">
        <f t="shared" si="193"/>
        <v>0</v>
      </c>
      <c r="DH47" s="6">
        <f t="shared" si="193"/>
        <v>0</v>
      </c>
      <c r="DI47" s="6">
        <f t="shared" si="193"/>
        <v>0</v>
      </c>
      <c r="DJ47" s="6">
        <f t="shared" ref="DJ47:FU47" si="194">IFERROR(DJ46/DJ45,0)</f>
        <v>0</v>
      </c>
      <c r="DK47" s="6">
        <f t="shared" si="194"/>
        <v>0</v>
      </c>
      <c r="DL47" s="6">
        <f t="shared" si="194"/>
        <v>0</v>
      </c>
      <c r="DM47" s="6">
        <f t="shared" si="194"/>
        <v>0</v>
      </c>
      <c r="DN47" s="6">
        <f t="shared" si="194"/>
        <v>0</v>
      </c>
      <c r="DO47" s="6">
        <f t="shared" si="194"/>
        <v>0</v>
      </c>
      <c r="DP47" s="6">
        <f t="shared" si="194"/>
        <v>0</v>
      </c>
      <c r="DQ47" s="6">
        <f t="shared" si="194"/>
        <v>0</v>
      </c>
      <c r="DR47" s="6">
        <f t="shared" si="194"/>
        <v>0</v>
      </c>
      <c r="DS47" s="6">
        <f t="shared" si="194"/>
        <v>0</v>
      </c>
      <c r="DT47" s="6">
        <f t="shared" si="194"/>
        <v>0</v>
      </c>
      <c r="DU47" s="6">
        <f t="shared" si="194"/>
        <v>0</v>
      </c>
      <c r="DV47" s="6">
        <f t="shared" si="194"/>
        <v>0</v>
      </c>
      <c r="DW47" s="6">
        <f t="shared" si="194"/>
        <v>0</v>
      </c>
      <c r="DX47" s="6">
        <f t="shared" si="194"/>
        <v>0</v>
      </c>
      <c r="DY47" s="6">
        <f t="shared" si="194"/>
        <v>0</v>
      </c>
      <c r="DZ47" s="6">
        <f t="shared" si="194"/>
        <v>0</v>
      </c>
      <c r="EA47" s="6">
        <f t="shared" si="194"/>
        <v>0</v>
      </c>
      <c r="EB47" s="6">
        <f t="shared" si="194"/>
        <v>0</v>
      </c>
      <c r="EC47" s="6">
        <f t="shared" si="194"/>
        <v>0</v>
      </c>
      <c r="ED47" s="6">
        <f t="shared" si="194"/>
        <v>0</v>
      </c>
      <c r="EE47" s="6">
        <f t="shared" si="194"/>
        <v>0</v>
      </c>
      <c r="EF47" s="6">
        <f t="shared" si="194"/>
        <v>0</v>
      </c>
      <c r="EG47" s="6">
        <f t="shared" si="194"/>
        <v>0</v>
      </c>
      <c r="EH47" s="6">
        <f t="shared" si="194"/>
        <v>0</v>
      </c>
      <c r="EI47" s="6">
        <f t="shared" si="194"/>
        <v>0</v>
      </c>
      <c r="EJ47" s="6">
        <f t="shared" si="194"/>
        <v>0</v>
      </c>
      <c r="EK47" s="6">
        <f t="shared" si="194"/>
        <v>0</v>
      </c>
      <c r="EL47" s="6">
        <f t="shared" si="194"/>
        <v>0</v>
      </c>
      <c r="EM47" s="6">
        <f t="shared" si="194"/>
        <v>0</v>
      </c>
      <c r="EN47" s="6">
        <f t="shared" si="194"/>
        <v>0</v>
      </c>
      <c r="EO47" s="6">
        <f t="shared" si="194"/>
        <v>0</v>
      </c>
      <c r="EP47" s="6">
        <f t="shared" si="194"/>
        <v>0</v>
      </c>
      <c r="EQ47" s="6">
        <f t="shared" si="194"/>
        <v>0</v>
      </c>
      <c r="ER47" s="6">
        <f t="shared" si="194"/>
        <v>0</v>
      </c>
      <c r="ES47" s="6">
        <f t="shared" si="194"/>
        <v>0</v>
      </c>
      <c r="ET47" s="6">
        <f t="shared" si="194"/>
        <v>0</v>
      </c>
      <c r="EU47" s="6">
        <f t="shared" si="194"/>
        <v>0</v>
      </c>
      <c r="EV47" s="6">
        <f t="shared" si="194"/>
        <v>0</v>
      </c>
      <c r="EW47" s="6">
        <f t="shared" si="194"/>
        <v>0</v>
      </c>
      <c r="EX47" s="6">
        <f t="shared" si="194"/>
        <v>0</v>
      </c>
      <c r="EY47" s="6">
        <f t="shared" si="194"/>
        <v>0</v>
      </c>
      <c r="EZ47" s="6">
        <f t="shared" si="194"/>
        <v>0</v>
      </c>
      <c r="FA47" s="6">
        <f t="shared" si="194"/>
        <v>0</v>
      </c>
      <c r="FB47" s="6">
        <f t="shared" si="194"/>
        <v>0</v>
      </c>
      <c r="FC47" s="6">
        <f t="shared" si="194"/>
        <v>0</v>
      </c>
      <c r="FD47" s="6">
        <f t="shared" si="194"/>
        <v>0</v>
      </c>
      <c r="FE47" s="6">
        <f t="shared" si="194"/>
        <v>0</v>
      </c>
      <c r="FF47" s="6">
        <f t="shared" si="194"/>
        <v>0</v>
      </c>
      <c r="FG47" s="6">
        <f t="shared" si="194"/>
        <v>0</v>
      </c>
      <c r="FH47" s="6">
        <f t="shared" si="194"/>
        <v>0</v>
      </c>
      <c r="FI47" s="6">
        <f t="shared" si="194"/>
        <v>0</v>
      </c>
      <c r="FJ47" s="6">
        <f t="shared" si="194"/>
        <v>0</v>
      </c>
      <c r="FK47" s="6">
        <f t="shared" si="194"/>
        <v>0</v>
      </c>
      <c r="FL47" s="6">
        <f t="shared" si="194"/>
        <v>0</v>
      </c>
      <c r="FM47" s="6">
        <f t="shared" si="194"/>
        <v>0</v>
      </c>
      <c r="FN47" s="6">
        <f t="shared" si="194"/>
        <v>0</v>
      </c>
      <c r="FO47" s="6">
        <f t="shared" si="194"/>
        <v>0</v>
      </c>
      <c r="FP47" s="6">
        <f t="shared" si="194"/>
        <v>0</v>
      </c>
      <c r="FQ47" s="6">
        <f t="shared" si="194"/>
        <v>0</v>
      </c>
      <c r="FR47" s="6">
        <f t="shared" si="194"/>
        <v>0</v>
      </c>
      <c r="FS47" s="6">
        <f t="shared" si="194"/>
        <v>0</v>
      </c>
      <c r="FT47" s="6">
        <f t="shared" si="194"/>
        <v>0</v>
      </c>
      <c r="FU47" s="6">
        <f t="shared" si="194"/>
        <v>0</v>
      </c>
      <c r="FV47" s="6">
        <f t="shared" ref="FV47:IG47" si="195">IFERROR(FV46/FV45,0)</f>
        <v>0</v>
      </c>
      <c r="FW47" s="6">
        <f t="shared" si="195"/>
        <v>0</v>
      </c>
      <c r="FX47" s="6">
        <f t="shared" si="195"/>
        <v>0</v>
      </c>
      <c r="FY47" s="6">
        <f t="shared" si="195"/>
        <v>0</v>
      </c>
      <c r="FZ47" s="6">
        <f t="shared" si="195"/>
        <v>0</v>
      </c>
      <c r="GA47" s="6">
        <f t="shared" si="195"/>
        <v>0</v>
      </c>
      <c r="GB47" s="6">
        <f t="shared" si="195"/>
        <v>0</v>
      </c>
      <c r="GC47" s="6">
        <f t="shared" si="195"/>
        <v>0</v>
      </c>
      <c r="GD47" s="6">
        <f t="shared" si="195"/>
        <v>0</v>
      </c>
      <c r="GE47" s="6">
        <f t="shared" si="195"/>
        <v>0</v>
      </c>
      <c r="GF47" s="6">
        <f t="shared" si="195"/>
        <v>0</v>
      </c>
      <c r="GG47" s="6">
        <f t="shared" si="195"/>
        <v>0</v>
      </c>
      <c r="GH47" s="6">
        <f t="shared" si="195"/>
        <v>0</v>
      </c>
      <c r="GI47" s="6">
        <f t="shared" si="195"/>
        <v>0</v>
      </c>
      <c r="GJ47" s="6">
        <f t="shared" si="195"/>
        <v>0</v>
      </c>
      <c r="GK47" s="6">
        <f t="shared" si="195"/>
        <v>0</v>
      </c>
      <c r="GL47" s="6">
        <f t="shared" si="195"/>
        <v>0</v>
      </c>
      <c r="GM47" s="6">
        <f t="shared" si="195"/>
        <v>0</v>
      </c>
      <c r="GN47" s="6">
        <f t="shared" si="195"/>
        <v>0</v>
      </c>
      <c r="GO47" s="6">
        <f t="shared" si="195"/>
        <v>0</v>
      </c>
      <c r="GP47" s="6">
        <f t="shared" si="195"/>
        <v>0</v>
      </c>
      <c r="GQ47" s="6">
        <f t="shared" si="195"/>
        <v>0</v>
      </c>
      <c r="GR47" s="6">
        <f t="shared" si="195"/>
        <v>0</v>
      </c>
      <c r="GS47" s="6">
        <f t="shared" si="195"/>
        <v>0</v>
      </c>
      <c r="GT47" s="6">
        <f t="shared" si="195"/>
        <v>0</v>
      </c>
      <c r="GU47" s="6">
        <f t="shared" si="195"/>
        <v>0</v>
      </c>
      <c r="GV47" s="6">
        <f t="shared" si="195"/>
        <v>0</v>
      </c>
      <c r="GW47" s="6">
        <f t="shared" si="195"/>
        <v>0</v>
      </c>
      <c r="GX47" s="6">
        <f t="shared" si="195"/>
        <v>0</v>
      </c>
      <c r="GY47" s="6">
        <f t="shared" si="195"/>
        <v>0</v>
      </c>
      <c r="GZ47" s="6">
        <f t="shared" si="195"/>
        <v>0</v>
      </c>
      <c r="HA47" s="6">
        <f t="shared" si="195"/>
        <v>0</v>
      </c>
      <c r="HB47" s="6">
        <f t="shared" si="195"/>
        <v>0</v>
      </c>
      <c r="HC47" s="6">
        <f t="shared" si="195"/>
        <v>0</v>
      </c>
      <c r="HD47" s="6">
        <f t="shared" si="195"/>
        <v>0</v>
      </c>
      <c r="HE47" s="6">
        <f t="shared" si="195"/>
        <v>0</v>
      </c>
      <c r="HF47" s="6">
        <f t="shared" si="195"/>
        <v>0</v>
      </c>
      <c r="HG47" s="6">
        <f t="shared" si="195"/>
        <v>0</v>
      </c>
      <c r="HH47" s="6">
        <f t="shared" si="195"/>
        <v>0</v>
      </c>
      <c r="HI47" s="6">
        <f t="shared" si="195"/>
        <v>0</v>
      </c>
      <c r="HJ47" s="6">
        <f t="shared" si="195"/>
        <v>0</v>
      </c>
      <c r="HK47" s="6">
        <f t="shared" si="195"/>
        <v>0</v>
      </c>
      <c r="HL47" s="6">
        <f t="shared" si="195"/>
        <v>0</v>
      </c>
      <c r="HM47" s="6">
        <f t="shared" si="195"/>
        <v>0</v>
      </c>
      <c r="HN47" s="6">
        <f t="shared" si="195"/>
        <v>0</v>
      </c>
      <c r="HO47" s="6">
        <f t="shared" si="195"/>
        <v>0</v>
      </c>
      <c r="HP47" s="6">
        <f t="shared" si="195"/>
        <v>0</v>
      </c>
      <c r="HQ47" s="6">
        <f t="shared" si="195"/>
        <v>0</v>
      </c>
      <c r="HR47" s="6">
        <f t="shared" si="195"/>
        <v>0</v>
      </c>
      <c r="HS47" s="6">
        <f t="shared" si="195"/>
        <v>0</v>
      </c>
      <c r="HT47" s="6">
        <f t="shared" si="195"/>
        <v>0</v>
      </c>
      <c r="HU47" s="6">
        <f t="shared" si="195"/>
        <v>0</v>
      </c>
      <c r="HV47" s="6">
        <f t="shared" si="195"/>
        <v>0</v>
      </c>
      <c r="HW47" s="6">
        <f t="shared" si="195"/>
        <v>0</v>
      </c>
      <c r="HX47" s="6">
        <f t="shared" si="195"/>
        <v>0</v>
      </c>
      <c r="HY47" s="6">
        <f t="shared" si="195"/>
        <v>0</v>
      </c>
      <c r="HZ47" s="6">
        <f t="shared" si="195"/>
        <v>0</v>
      </c>
      <c r="IA47" s="6">
        <f t="shared" si="195"/>
        <v>0</v>
      </c>
      <c r="IB47" s="6">
        <f t="shared" si="195"/>
        <v>0</v>
      </c>
      <c r="IC47" s="6">
        <f t="shared" si="195"/>
        <v>0</v>
      </c>
      <c r="ID47" s="6">
        <f t="shared" si="195"/>
        <v>0</v>
      </c>
      <c r="IE47" s="6">
        <f t="shared" si="195"/>
        <v>0</v>
      </c>
      <c r="IF47" s="6">
        <f t="shared" si="195"/>
        <v>0</v>
      </c>
      <c r="IG47" s="6">
        <f t="shared" si="195"/>
        <v>0</v>
      </c>
      <c r="IH47" s="6">
        <f t="shared" ref="IH47:IV47" si="196">IFERROR(IH46/IH45,0)</f>
        <v>0</v>
      </c>
      <c r="II47" s="6">
        <f t="shared" si="196"/>
        <v>0</v>
      </c>
      <c r="IJ47" s="6">
        <f t="shared" si="196"/>
        <v>0</v>
      </c>
      <c r="IK47" s="6">
        <f t="shared" si="196"/>
        <v>0</v>
      </c>
      <c r="IL47" s="6">
        <f t="shared" si="196"/>
        <v>0</v>
      </c>
      <c r="IM47" s="6">
        <f t="shared" si="196"/>
        <v>0</v>
      </c>
      <c r="IN47" s="6">
        <f t="shared" si="196"/>
        <v>0</v>
      </c>
      <c r="IO47" s="6">
        <f t="shared" si="196"/>
        <v>0</v>
      </c>
      <c r="IP47" s="6">
        <f t="shared" si="196"/>
        <v>0</v>
      </c>
      <c r="IQ47" s="6">
        <f t="shared" si="196"/>
        <v>0</v>
      </c>
      <c r="IR47" s="6">
        <f t="shared" si="196"/>
        <v>0</v>
      </c>
      <c r="IS47" s="6">
        <f t="shared" si="196"/>
        <v>0</v>
      </c>
      <c r="IT47" s="6">
        <f t="shared" si="196"/>
        <v>0</v>
      </c>
      <c r="IU47" s="6">
        <f t="shared" si="196"/>
        <v>0</v>
      </c>
      <c r="IV47" s="6">
        <f t="shared" si="196"/>
        <v>0</v>
      </c>
      <c r="IW47" s="6">
        <f t="shared" ref="IW47:JH47" si="197">IFERROR(IW46/IW45,0)</f>
        <v>0</v>
      </c>
      <c r="IX47" s="6">
        <f t="shared" si="197"/>
        <v>0</v>
      </c>
      <c r="IY47" s="6">
        <f t="shared" si="197"/>
        <v>0</v>
      </c>
      <c r="IZ47" s="6">
        <f t="shared" si="197"/>
        <v>0</v>
      </c>
      <c r="JA47" s="6">
        <f t="shared" si="197"/>
        <v>0</v>
      </c>
      <c r="JB47" s="6">
        <f t="shared" si="197"/>
        <v>0</v>
      </c>
      <c r="JC47" s="6">
        <f t="shared" si="197"/>
        <v>0</v>
      </c>
      <c r="JD47" s="6">
        <f t="shared" si="197"/>
        <v>0</v>
      </c>
      <c r="JE47" s="6">
        <f t="shared" si="197"/>
        <v>0</v>
      </c>
      <c r="JF47" s="6">
        <f t="shared" si="197"/>
        <v>0</v>
      </c>
      <c r="JG47" s="6">
        <f t="shared" si="197"/>
        <v>0</v>
      </c>
      <c r="JH47" s="6">
        <f t="shared" si="197"/>
        <v>0</v>
      </c>
      <c r="JI47" s="6">
        <f t="shared" ref="JI47:KP47" si="198">IFERROR(JI46/JI45,0)</f>
        <v>0</v>
      </c>
      <c r="JJ47" s="6">
        <f t="shared" si="198"/>
        <v>0</v>
      </c>
      <c r="JK47" s="6">
        <f t="shared" si="198"/>
        <v>0</v>
      </c>
      <c r="JL47" s="6">
        <f t="shared" si="198"/>
        <v>0</v>
      </c>
      <c r="JM47" s="6">
        <f t="shared" si="198"/>
        <v>0</v>
      </c>
      <c r="JN47" s="6">
        <f t="shared" si="198"/>
        <v>0</v>
      </c>
      <c r="JO47" s="6">
        <f t="shared" si="198"/>
        <v>0</v>
      </c>
      <c r="JP47" s="6">
        <f t="shared" si="198"/>
        <v>0</v>
      </c>
      <c r="JQ47" s="6">
        <f t="shared" si="198"/>
        <v>0</v>
      </c>
      <c r="JR47" s="6">
        <f t="shared" si="198"/>
        <v>0</v>
      </c>
      <c r="JS47" s="6">
        <f t="shared" si="198"/>
        <v>0</v>
      </c>
      <c r="JT47" s="6">
        <f t="shared" si="198"/>
        <v>0</v>
      </c>
      <c r="JU47" s="6">
        <f t="shared" si="198"/>
        <v>0</v>
      </c>
      <c r="JV47" s="6">
        <f t="shared" si="198"/>
        <v>0</v>
      </c>
      <c r="JW47" s="6">
        <f t="shared" si="198"/>
        <v>0</v>
      </c>
      <c r="JX47" s="6">
        <f t="shared" si="198"/>
        <v>0</v>
      </c>
      <c r="JY47" s="6">
        <f t="shared" si="198"/>
        <v>0</v>
      </c>
      <c r="JZ47" s="6">
        <f t="shared" si="198"/>
        <v>0</v>
      </c>
      <c r="KA47" s="6">
        <f t="shared" si="198"/>
        <v>0</v>
      </c>
      <c r="KB47" s="6">
        <f t="shared" si="198"/>
        <v>0</v>
      </c>
      <c r="KC47" s="6">
        <f t="shared" si="198"/>
        <v>0</v>
      </c>
      <c r="KD47" s="6">
        <f t="shared" si="198"/>
        <v>0</v>
      </c>
      <c r="KE47" s="6">
        <f t="shared" si="198"/>
        <v>0</v>
      </c>
      <c r="KF47" s="6">
        <f t="shared" si="198"/>
        <v>0</v>
      </c>
      <c r="KG47" s="6">
        <f t="shared" si="198"/>
        <v>0</v>
      </c>
      <c r="KH47" s="6">
        <f t="shared" si="198"/>
        <v>0</v>
      </c>
      <c r="KI47" s="6">
        <f t="shared" si="198"/>
        <v>0</v>
      </c>
      <c r="KJ47" s="6">
        <f t="shared" si="198"/>
        <v>0</v>
      </c>
      <c r="KK47" s="6">
        <f t="shared" si="198"/>
        <v>0</v>
      </c>
      <c r="KL47" s="6">
        <f t="shared" si="198"/>
        <v>0</v>
      </c>
      <c r="KM47" s="6">
        <f t="shared" si="198"/>
        <v>0</v>
      </c>
      <c r="KN47" s="6">
        <f t="shared" si="198"/>
        <v>0</v>
      </c>
      <c r="KO47" s="6">
        <f t="shared" si="198"/>
        <v>0</v>
      </c>
      <c r="KP47" s="6">
        <f t="shared" si="198"/>
        <v>0</v>
      </c>
      <c r="KQ47" s="6">
        <f t="shared" ref="KQ47:KZ47" si="199">IFERROR(KQ46/KQ45,0)</f>
        <v>0</v>
      </c>
      <c r="KR47" s="6">
        <f t="shared" si="199"/>
        <v>0</v>
      </c>
      <c r="KS47" s="6">
        <f t="shared" si="199"/>
        <v>0</v>
      </c>
      <c r="KT47" s="6">
        <f t="shared" si="199"/>
        <v>0</v>
      </c>
      <c r="KU47" s="6">
        <f t="shared" si="199"/>
        <v>0</v>
      </c>
      <c r="KV47" s="6">
        <f t="shared" si="199"/>
        <v>0</v>
      </c>
      <c r="KW47" s="6">
        <f t="shared" si="199"/>
        <v>0</v>
      </c>
      <c r="KX47" s="6">
        <f t="shared" si="199"/>
        <v>0</v>
      </c>
      <c r="KY47" s="6">
        <f t="shared" si="199"/>
        <v>0</v>
      </c>
      <c r="KZ47" s="6">
        <f t="shared" si="199"/>
        <v>0</v>
      </c>
      <c r="LA47" s="6">
        <f t="shared" ref="LA47:LR47" si="200">IFERROR(LA46/LA45,0)</f>
        <v>0</v>
      </c>
      <c r="LB47" s="6">
        <f t="shared" si="200"/>
        <v>0</v>
      </c>
      <c r="LC47" s="6">
        <f t="shared" si="200"/>
        <v>0</v>
      </c>
      <c r="LD47" s="6">
        <f t="shared" si="200"/>
        <v>0</v>
      </c>
      <c r="LE47" s="6">
        <f t="shared" si="200"/>
        <v>0</v>
      </c>
      <c r="LF47" s="6">
        <f t="shared" si="200"/>
        <v>0</v>
      </c>
      <c r="LG47" s="6">
        <f t="shared" si="200"/>
        <v>0</v>
      </c>
      <c r="LH47" s="6">
        <f t="shared" si="200"/>
        <v>0</v>
      </c>
      <c r="LI47" s="6">
        <f t="shared" si="200"/>
        <v>0</v>
      </c>
      <c r="LJ47" s="6">
        <f t="shared" si="200"/>
        <v>0</v>
      </c>
      <c r="LK47" s="6">
        <f t="shared" si="200"/>
        <v>0</v>
      </c>
      <c r="LL47" s="6">
        <f t="shared" si="200"/>
        <v>0</v>
      </c>
      <c r="LM47" s="6">
        <f t="shared" si="200"/>
        <v>0</v>
      </c>
      <c r="LN47" s="6">
        <f t="shared" si="200"/>
        <v>0</v>
      </c>
      <c r="LO47" s="6">
        <f t="shared" si="200"/>
        <v>0</v>
      </c>
      <c r="LP47" s="6">
        <f t="shared" si="200"/>
        <v>0</v>
      </c>
      <c r="LQ47" s="6">
        <f t="shared" si="200"/>
        <v>0</v>
      </c>
      <c r="LR47" s="6">
        <f t="shared" si="200"/>
        <v>0</v>
      </c>
      <c r="LS47" s="6">
        <f t="shared" ref="LS47:MB47" si="201">IFERROR(LS46/LS45,0)</f>
        <v>0</v>
      </c>
      <c r="LT47" s="6">
        <f t="shared" si="201"/>
        <v>0</v>
      </c>
      <c r="LU47" s="6">
        <f t="shared" si="201"/>
        <v>0</v>
      </c>
      <c r="LV47" s="6">
        <f t="shared" si="201"/>
        <v>0</v>
      </c>
      <c r="LW47" s="6">
        <f t="shared" si="201"/>
        <v>0</v>
      </c>
      <c r="LX47" s="6">
        <f t="shared" si="201"/>
        <v>0</v>
      </c>
      <c r="LY47" s="6">
        <f t="shared" si="201"/>
        <v>0</v>
      </c>
      <c r="LZ47" s="6">
        <f t="shared" si="201"/>
        <v>0</v>
      </c>
      <c r="MA47" s="6">
        <f t="shared" si="201"/>
        <v>0</v>
      </c>
      <c r="MB47" s="6">
        <f t="shared" si="201"/>
        <v>0</v>
      </c>
      <c r="MC47" s="6">
        <f t="shared" ref="MC47:MF47" si="202">IFERROR(MC46/MC45,0)</f>
        <v>0</v>
      </c>
      <c r="MD47" s="6">
        <f t="shared" si="202"/>
        <v>0</v>
      </c>
      <c r="ME47" s="6">
        <f t="shared" si="202"/>
        <v>0</v>
      </c>
      <c r="MF47" s="6">
        <f t="shared" si="202"/>
        <v>0</v>
      </c>
      <c r="MG47" s="6">
        <f t="shared" ref="MG47:MT47" si="203">IFERROR(MG46/MG45,0)</f>
        <v>0</v>
      </c>
      <c r="MH47" s="6">
        <f t="shared" si="203"/>
        <v>0</v>
      </c>
      <c r="MI47" s="6">
        <f t="shared" si="203"/>
        <v>0</v>
      </c>
      <c r="MJ47" s="6">
        <f t="shared" si="203"/>
        <v>0</v>
      </c>
      <c r="MK47" s="6">
        <f t="shared" si="203"/>
        <v>0</v>
      </c>
      <c r="ML47" s="6">
        <f t="shared" si="203"/>
        <v>0</v>
      </c>
      <c r="MM47" s="6">
        <f t="shared" si="203"/>
        <v>0</v>
      </c>
      <c r="MN47" s="6">
        <f t="shared" si="203"/>
        <v>0</v>
      </c>
      <c r="MO47" s="6">
        <f t="shared" si="203"/>
        <v>0</v>
      </c>
      <c r="MP47" s="6">
        <f t="shared" si="203"/>
        <v>0</v>
      </c>
      <c r="MQ47" s="6">
        <f t="shared" si="203"/>
        <v>0</v>
      </c>
      <c r="MR47" s="6">
        <f t="shared" si="203"/>
        <v>0</v>
      </c>
      <c r="MS47" s="6">
        <f t="shared" si="203"/>
        <v>0</v>
      </c>
      <c r="MT47" s="6">
        <f t="shared" si="203"/>
        <v>0</v>
      </c>
      <c r="MU47" s="6">
        <f t="shared" ref="MU47:NZ47" si="204">IFERROR(MU46/MU45,0)</f>
        <v>0</v>
      </c>
      <c r="MV47" s="6">
        <f t="shared" si="204"/>
        <v>0</v>
      </c>
      <c r="MW47" s="6">
        <f t="shared" si="204"/>
        <v>0</v>
      </c>
      <c r="MX47" s="6">
        <f t="shared" si="204"/>
        <v>0</v>
      </c>
      <c r="MY47" s="6">
        <f t="shared" si="204"/>
        <v>0</v>
      </c>
      <c r="MZ47" s="6">
        <f t="shared" si="204"/>
        <v>0</v>
      </c>
      <c r="NA47" s="6">
        <f t="shared" si="204"/>
        <v>0</v>
      </c>
      <c r="NB47" s="6">
        <f t="shared" si="204"/>
        <v>0</v>
      </c>
      <c r="NC47" s="6">
        <f t="shared" si="204"/>
        <v>0</v>
      </c>
      <c r="ND47" s="6">
        <f t="shared" si="204"/>
        <v>0</v>
      </c>
      <c r="NE47" s="6">
        <f t="shared" si="204"/>
        <v>0</v>
      </c>
      <c r="NF47" s="6">
        <f t="shared" si="204"/>
        <v>0</v>
      </c>
      <c r="NG47" s="6">
        <f t="shared" si="204"/>
        <v>0</v>
      </c>
      <c r="NH47" s="6">
        <f t="shared" si="204"/>
        <v>0</v>
      </c>
      <c r="NI47" s="6">
        <f t="shared" si="204"/>
        <v>0</v>
      </c>
      <c r="NJ47" s="6">
        <f t="shared" si="204"/>
        <v>0</v>
      </c>
      <c r="NK47" s="6">
        <f t="shared" si="204"/>
        <v>0</v>
      </c>
      <c r="NL47" s="6">
        <f t="shared" si="204"/>
        <v>0</v>
      </c>
      <c r="NM47" s="6">
        <f t="shared" si="204"/>
        <v>0</v>
      </c>
      <c r="NN47" s="6">
        <f t="shared" si="204"/>
        <v>0</v>
      </c>
      <c r="NO47" s="6">
        <f t="shared" si="204"/>
        <v>0</v>
      </c>
      <c r="NP47" s="6">
        <f t="shared" si="204"/>
        <v>0</v>
      </c>
      <c r="NQ47" s="6">
        <f t="shared" si="204"/>
        <v>0</v>
      </c>
      <c r="NR47" s="6">
        <f t="shared" si="204"/>
        <v>0</v>
      </c>
      <c r="NS47" s="6">
        <f t="shared" si="204"/>
        <v>0</v>
      </c>
      <c r="NT47" s="6">
        <f t="shared" si="204"/>
        <v>0</v>
      </c>
      <c r="NU47" s="6">
        <f t="shared" si="204"/>
        <v>0</v>
      </c>
      <c r="NV47" s="6">
        <f t="shared" si="204"/>
        <v>0</v>
      </c>
      <c r="NW47" s="6">
        <f t="shared" si="204"/>
        <v>0</v>
      </c>
      <c r="NX47" s="6">
        <f t="shared" si="204"/>
        <v>0</v>
      </c>
      <c r="NY47" s="6">
        <f t="shared" si="204"/>
        <v>0</v>
      </c>
      <c r="NZ47" s="6">
        <f t="shared" si="204"/>
        <v>0</v>
      </c>
      <c r="OA47" s="6">
        <f t="shared" ref="OA47:PF47" si="205">IFERROR(OA46/OA45,0)</f>
        <v>0</v>
      </c>
      <c r="OB47" s="6">
        <f t="shared" si="205"/>
        <v>0</v>
      </c>
      <c r="OC47" s="6">
        <f t="shared" si="205"/>
        <v>0</v>
      </c>
      <c r="OD47" s="6">
        <f t="shared" si="205"/>
        <v>0</v>
      </c>
      <c r="OE47" s="6">
        <f t="shared" si="205"/>
        <v>0</v>
      </c>
      <c r="OF47" s="6">
        <f t="shared" si="205"/>
        <v>0</v>
      </c>
      <c r="OG47" s="6">
        <f t="shared" si="205"/>
        <v>0</v>
      </c>
      <c r="OH47" s="6">
        <f t="shared" si="205"/>
        <v>0</v>
      </c>
      <c r="OI47" s="6">
        <f t="shared" si="205"/>
        <v>0</v>
      </c>
      <c r="OJ47" s="6">
        <f t="shared" si="205"/>
        <v>0</v>
      </c>
      <c r="OK47" s="6">
        <f t="shared" si="205"/>
        <v>0</v>
      </c>
      <c r="OL47" s="6">
        <f t="shared" si="205"/>
        <v>0</v>
      </c>
      <c r="OM47" s="6">
        <f t="shared" si="205"/>
        <v>0</v>
      </c>
      <c r="ON47" s="6">
        <f t="shared" si="205"/>
        <v>0</v>
      </c>
      <c r="OO47" s="6">
        <f t="shared" si="205"/>
        <v>0</v>
      </c>
      <c r="OP47" s="6">
        <f t="shared" si="205"/>
        <v>0</v>
      </c>
      <c r="OQ47" s="6">
        <f t="shared" si="205"/>
        <v>0</v>
      </c>
      <c r="OR47" s="6">
        <f t="shared" si="205"/>
        <v>0</v>
      </c>
      <c r="OS47" s="6">
        <f t="shared" si="205"/>
        <v>0</v>
      </c>
      <c r="OT47" s="6">
        <f t="shared" si="205"/>
        <v>0</v>
      </c>
      <c r="OU47" s="6">
        <f t="shared" si="205"/>
        <v>0</v>
      </c>
      <c r="OV47" s="6">
        <f t="shared" si="205"/>
        <v>0</v>
      </c>
      <c r="OW47" s="6">
        <f t="shared" si="205"/>
        <v>0</v>
      </c>
      <c r="OX47" s="6">
        <f t="shared" si="205"/>
        <v>0</v>
      </c>
      <c r="OY47" s="6">
        <f t="shared" si="205"/>
        <v>0</v>
      </c>
      <c r="OZ47" s="6">
        <f t="shared" si="205"/>
        <v>0</v>
      </c>
      <c r="PA47" s="6">
        <f t="shared" si="205"/>
        <v>0</v>
      </c>
      <c r="PB47" s="6">
        <f t="shared" si="205"/>
        <v>0</v>
      </c>
      <c r="PC47" s="6">
        <f t="shared" si="205"/>
        <v>0</v>
      </c>
      <c r="PD47" s="6">
        <f t="shared" si="205"/>
        <v>0</v>
      </c>
      <c r="PE47" s="6">
        <f t="shared" si="205"/>
        <v>0</v>
      </c>
      <c r="PF47" s="6">
        <f t="shared" si="205"/>
        <v>0</v>
      </c>
      <c r="PG47" s="6">
        <f t="shared" ref="PG47:QG47" si="206">IFERROR(PG46/PG45,0)</f>
        <v>0</v>
      </c>
      <c r="PH47" s="6">
        <f t="shared" si="206"/>
        <v>0</v>
      </c>
      <c r="PI47" s="6">
        <f t="shared" si="206"/>
        <v>0</v>
      </c>
      <c r="PJ47" s="6">
        <f t="shared" si="206"/>
        <v>0</v>
      </c>
      <c r="PK47" s="6">
        <f t="shared" si="206"/>
        <v>0</v>
      </c>
      <c r="PL47" s="6">
        <f t="shared" si="206"/>
        <v>0</v>
      </c>
      <c r="PM47" s="6">
        <f t="shared" si="206"/>
        <v>0</v>
      </c>
      <c r="PN47" s="6">
        <f t="shared" si="206"/>
        <v>0</v>
      </c>
      <c r="PO47" s="6">
        <f t="shared" si="206"/>
        <v>0</v>
      </c>
      <c r="PP47" s="6">
        <f t="shared" si="206"/>
        <v>0</v>
      </c>
      <c r="PQ47" s="6">
        <f t="shared" si="206"/>
        <v>0</v>
      </c>
      <c r="PR47" s="6">
        <f t="shared" si="206"/>
        <v>0</v>
      </c>
      <c r="PS47" s="6">
        <f t="shared" si="206"/>
        <v>0</v>
      </c>
      <c r="PT47" s="6">
        <f t="shared" si="206"/>
        <v>0</v>
      </c>
      <c r="PU47" s="6">
        <f t="shared" si="206"/>
        <v>0</v>
      </c>
      <c r="PV47" s="6">
        <f t="shared" si="206"/>
        <v>0</v>
      </c>
      <c r="PW47" s="6">
        <f t="shared" si="206"/>
        <v>0</v>
      </c>
      <c r="PX47" s="6">
        <f t="shared" si="206"/>
        <v>0</v>
      </c>
      <c r="PY47" s="6">
        <f t="shared" si="206"/>
        <v>0</v>
      </c>
      <c r="PZ47" s="6">
        <f t="shared" si="206"/>
        <v>0</v>
      </c>
      <c r="QA47" s="6">
        <f t="shared" si="206"/>
        <v>0</v>
      </c>
      <c r="QB47" s="6">
        <f t="shared" si="206"/>
        <v>0</v>
      </c>
      <c r="QC47" s="6">
        <f t="shared" si="206"/>
        <v>0</v>
      </c>
      <c r="QD47" s="6">
        <f t="shared" si="206"/>
        <v>0</v>
      </c>
      <c r="QE47" s="6">
        <f t="shared" si="206"/>
        <v>0</v>
      </c>
      <c r="QF47" s="6">
        <f t="shared" si="206"/>
        <v>0</v>
      </c>
      <c r="QG47" s="6">
        <f t="shared" si="206"/>
        <v>0</v>
      </c>
    </row>
    <row r="48" spans="1:449" ht="15">
      <c r="A48" s="5" t="s">
        <v>487</v>
      </c>
      <c r="B48" s="5">
        <v>0</v>
      </c>
      <c r="C48" s="5">
        <v>1</v>
      </c>
      <c r="D48" s="5">
        <v>2</v>
      </c>
      <c r="E48" s="5">
        <v>3</v>
      </c>
      <c r="F48" s="5">
        <v>4</v>
      </c>
      <c r="G48" s="5">
        <v>5</v>
      </c>
      <c r="H48" s="5">
        <v>6</v>
      </c>
      <c r="I48" s="5">
        <v>7</v>
      </c>
      <c r="J48" s="5">
        <v>8</v>
      </c>
      <c r="K48" s="5">
        <v>9</v>
      </c>
      <c r="L48" s="5">
        <v>10</v>
      </c>
      <c r="M48" s="5">
        <v>11</v>
      </c>
      <c r="N48" s="5">
        <v>12</v>
      </c>
      <c r="O48" s="5">
        <v>13</v>
      </c>
      <c r="P48" s="5">
        <v>14</v>
      </c>
      <c r="Q48" s="5">
        <v>15</v>
      </c>
      <c r="R48" s="5">
        <v>16</v>
      </c>
      <c r="S48" s="5">
        <v>17</v>
      </c>
      <c r="T48" s="5">
        <v>18</v>
      </c>
      <c r="U48" s="5">
        <v>19</v>
      </c>
      <c r="V48" s="5">
        <v>20</v>
      </c>
      <c r="W48" s="5">
        <v>21</v>
      </c>
      <c r="X48" s="5">
        <v>22</v>
      </c>
      <c r="Y48" s="5">
        <v>23</v>
      </c>
      <c r="Z48" s="5">
        <v>24</v>
      </c>
      <c r="AA48" s="5">
        <v>25</v>
      </c>
      <c r="AB48" s="5">
        <v>26</v>
      </c>
      <c r="AC48" s="5">
        <v>27</v>
      </c>
      <c r="AD48" s="5">
        <v>28</v>
      </c>
      <c r="AE48" s="5">
        <v>29</v>
      </c>
      <c r="AF48" s="5">
        <v>30</v>
      </c>
      <c r="AG48" s="5">
        <v>31</v>
      </c>
      <c r="AH48" s="5">
        <v>32</v>
      </c>
      <c r="AI48" s="5">
        <v>33</v>
      </c>
      <c r="AJ48" s="5">
        <v>34</v>
      </c>
      <c r="AK48" s="5">
        <v>35</v>
      </c>
      <c r="AL48" s="5">
        <v>36</v>
      </c>
      <c r="AM48" s="5">
        <v>37</v>
      </c>
      <c r="AN48" s="5">
        <v>38</v>
      </c>
      <c r="AO48" s="5">
        <v>39</v>
      </c>
      <c r="AP48" s="5">
        <v>40</v>
      </c>
      <c r="AQ48" s="5">
        <v>41</v>
      </c>
      <c r="AR48" s="5">
        <v>42</v>
      </c>
      <c r="AS48" s="5">
        <v>43</v>
      </c>
      <c r="AT48" s="5">
        <v>44</v>
      </c>
      <c r="AU48" s="5">
        <v>45</v>
      </c>
      <c r="AV48" s="5">
        <v>46</v>
      </c>
      <c r="AW48" s="5">
        <v>47</v>
      </c>
      <c r="AX48" s="5">
        <v>48</v>
      </c>
      <c r="AY48" s="5">
        <v>49</v>
      </c>
      <c r="AZ48" s="5">
        <v>50</v>
      </c>
      <c r="BA48" s="5">
        <v>51</v>
      </c>
      <c r="BB48" s="5">
        <v>52</v>
      </c>
      <c r="BC48" s="5">
        <v>53</v>
      </c>
      <c r="BD48" s="5">
        <v>54</v>
      </c>
      <c r="BE48" s="5">
        <v>55</v>
      </c>
      <c r="BF48" s="5">
        <v>56</v>
      </c>
      <c r="BG48" s="5">
        <v>57</v>
      </c>
      <c r="BH48" s="5">
        <v>58</v>
      </c>
      <c r="BI48" s="5">
        <v>59</v>
      </c>
      <c r="BJ48" s="5">
        <v>60</v>
      </c>
      <c r="BK48" s="5">
        <v>61</v>
      </c>
      <c r="BL48" s="5">
        <v>62</v>
      </c>
      <c r="BM48" s="5">
        <v>63</v>
      </c>
      <c r="BN48" s="5">
        <v>64</v>
      </c>
      <c r="BO48" s="5">
        <v>65</v>
      </c>
      <c r="BP48" s="5">
        <v>66</v>
      </c>
      <c r="BQ48" s="5">
        <v>67</v>
      </c>
      <c r="BR48" s="5">
        <v>68</v>
      </c>
      <c r="BS48" s="5">
        <v>69</v>
      </c>
      <c r="BT48" s="5">
        <v>70</v>
      </c>
      <c r="BU48" s="5">
        <v>71</v>
      </c>
      <c r="BV48" s="5">
        <v>72</v>
      </c>
      <c r="BW48" s="5">
        <v>73</v>
      </c>
      <c r="BX48" s="5">
        <v>74</v>
      </c>
      <c r="BY48" s="5">
        <v>75</v>
      </c>
      <c r="BZ48" s="5">
        <v>76</v>
      </c>
      <c r="CA48" s="5">
        <v>77</v>
      </c>
      <c r="CB48" s="5">
        <v>78</v>
      </c>
      <c r="CC48" s="5">
        <v>79</v>
      </c>
      <c r="CD48" s="5">
        <v>80</v>
      </c>
      <c r="CE48" s="5">
        <v>81</v>
      </c>
      <c r="CF48" s="5">
        <v>82</v>
      </c>
      <c r="CG48" s="5">
        <v>83</v>
      </c>
      <c r="CH48" s="5">
        <v>84</v>
      </c>
      <c r="CI48" s="5">
        <v>85</v>
      </c>
      <c r="CJ48" s="5">
        <v>86</v>
      </c>
      <c r="CK48" s="5">
        <v>87</v>
      </c>
      <c r="CL48" s="5">
        <v>88</v>
      </c>
      <c r="CM48" s="5">
        <v>89</v>
      </c>
      <c r="CN48" s="5">
        <v>90</v>
      </c>
      <c r="CO48" s="5">
        <v>364</v>
      </c>
      <c r="CP48" s="5">
        <v>365</v>
      </c>
      <c r="CQ48" s="5">
        <v>366</v>
      </c>
      <c r="CR48" s="5">
        <v>367</v>
      </c>
      <c r="CS48" s="5">
        <v>368</v>
      </c>
      <c r="CT48" s="5">
        <v>369</v>
      </c>
      <c r="CU48" s="5">
        <v>370</v>
      </c>
      <c r="CV48" s="5">
        <v>371</v>
      </c>
      <c r="CW48" s="5">
        <v>372</v>
      </c>
      <c r="CX48" s="5">
        <v>373</v>
      </c>
      <c r="CY48" s="5">
        <v>374</v>
      </c>
      <c r="CZ48" s="5">
        <v>375</v>
      </c>
      <c r="DA48" s="5">
        <v>376</v>
      </c>
      <c r="DB48" s="5">
        <v>377</v>
      </c>
      <c r="DC48" s="5">
        <v>378</v>
      </c>
      <c r="DD48" s="5">
        <v>379</v>
      </c>
      <c r="DE48" s="5">
        <v>380</v>
      </c>
      <c r="DF48" s="5">
        <v>381</v>
      </c>
      <c r="DG48" s="5">
        <v>382</v>
      </c>
      <c r="DH48" s="5">
        <v>383</v>
      </c>
      <c r="DI48" s="5">
        <v>384</v>
      </c>
      <c r="DJ48" s="5">
        <v>385</v>
      </c>
      <c r="DK48" s="5">
        <v>386</v>
      </c>
      <c r="DL48" s="5">
        <v>387</v>
      </c>
      <c r="DM48" s="5">
        <v>388</v>
      </c>
      <c r="DN48" s="5">
        <v>389</v>
      </c>
      <c r="DO48" s="5">
        <v>390</v>
      </c>
      <c r="DP48" s="5">
        <v>391</v>
      </c>
      <c r="DQ48" s="5">
        <v>392</v>
      </c>
      <c r="DR48" s="5">
        <v>393</v>
      </c>
      <c r="DS48" s="5">
        <v>394</v>
      </c>
      <c r="DT48" s="5">
        <v>395</v>
      </c>
      <c r="DU48" s="5">
        <v>396</v>
      </c>
      <c r="DV48" s="5">
        <v>397</v>
      </c>
      <c r="DW48" s="5">
        <v>398</v>
      </c>
      <c r="DX48" s="5">
        <v>399</v>
      </c>
      <c r="DY48" s="5">
        <v>400</v>
      </c>
      <c r="DZ48" s="5">
        <v>401</v>
      </c>
      <c r="EA48" s="5">
        <v>402</v>
      </c>
      <c r="EB48" s="5">
        <v>403</v>
      </c>
      <c r="EC48" s="5">
        <v>404</v>
      </c>
      <c r="ED48" s="5">
        <v>405</v>
      </c>
      <c r="EE48" s="5">
        <v>406</v>
      </c>
      <c r="EF48" s="5">
        <v>407</v>
      </c>
      <c r="EG48" s="5">
        <v>408</v>
      </c>
      <c r="EH48" s="5">
        <v>409</v>
      </c>
      <c r="EI48" s="5">
        <v>410</v>
      </c>
      <c r="EJ48" s="5">
        <v>411</v>
      </c>
      <c r="EK48" s="5">
        <v>412</v>
      </c>
      <c r="EL48" s="5">
        <v>413</v>
      </c>
      <c r="EM48" s="5">
        <v>414</v>
      </c>
      <c r="EN48" s="5">
        <v>415</v>
      </c>
      <c r="EO48" s="5">
        <v>416</v>
      </c>
      <c r="EP48" s="5">
        <v>417</v>
      </c>
      <c r="EQ48" s="5">
        <v>418</v>
      </c>
      <c r="ER48" s="5">
        <v>419</v>
      </c>
      <c r="ES48" s="5">
        <v>420</v>
      </c>
      <c r="ET48" s="5">
        <v>421</v>
      </c>
      <c r="EU48" s="5">
        <v>422</v>
      </c>
      <c r="EV48" s="5">
        <v>423</v>
      </c>
      <c r="EW48" s="5">
        <v>424</v>
      </c>
      <c r="EX48" s="5">
        <v>425</v>
      </c>
      <c r="EY48" s="5">
        <v>426</v>
      </c>
      <c r="EZ48" s="5">
        <v>427</v>
      </c>
      <c r="FA48" s="5">
        <v>428</v>
      </c>
      <c r="FB48" s="5">
        <v>429</v>
      </c>
      <c r="FC48" s="5">
        <v>430</v>
      </c>
      <c r="FD48" s="5">
        <v>431</v>
      </c>
      <c r="FE48" s="5">
        <v>432</v>
      </c>
      <c r="FF48" s="5">
        <v>433</v>
      </c>
      <c r="FG48" s="5">
        <v>434</v>
      </c>
      <c r="FH48" s="5">
        <v>435</v>
      </c>
      <c r="FI48" s="5">
        <v>436</v>
      </c>
      <c r="FJ48" s="5">
        <v>437</v>
      </c>
      <c r="FK48" s="5">
        <v>438</v>
      </c>
      <c r="FL48" s="5">
        <v>439</v>
      </c>
      <c r="FM48" s="5">
        <v>440</v>
      </c>
      <c r="FN48" s="5">
        <v>441</v>
      </c>
      <c r="FO48" s="5">
        <v>442</v>
      </c>
      <c r="FP48" s="5">
        <v>443</v>
      </c>
      <c r="FQ48" s="5">
        <v>444</v>
      </c>
      <c r="FR48" s="5">
        <v>445</v>
      </c>
      <c r="FS48" s="5">
        <v>446</v>
      </c>
      <c r="FT48" s="5">
        <v>447</v>
      </c>
      <c r="FU48" s="5">
        <v>448</v>
      </c>
      <c r="FV48" s="5">
        <v>449</v>
      </c>
      <c r="FW48" s="5">
        <v>450</v>
      </c>
      <c r="FX48" s="5">
        <v>451</v>
      </c>
      <c r="FY48" s="5">
        <v>452</v>
      </c>
      <c r="FZ48" s="5">
        <v>453</v>
      </c>
      <c r="GA48" s="5">
        <v>454</v>
      </c>
      <c r="GB48" s="5">
        <v>455</v>
      </c>
      <c r="GC48" s="5">
        <v>456</v>
      </c>
      <c r="GD48" s="5">
        <v>457</v>
      </c>
      <c r="GE48" s="5">
        <v>458</v>
      </c>
      <c r="GF48" s="5">
        <v>459</v>
      </c>
      <c r="GG48" s="5">
        <v>460</v>
      </c>
      <c r="GH48" s="5">
        <v>461</v>
      </c>
      <c r="GI48" s="5">
        <v>462</v>
      </c>
      <c r="GJ48" s="5">
        <v>463</v>
      </c>
      <c r="GK48" s="5">
        <v>464</v>
      </c>
      <c r="GL48" s="5">
        <v>465</v>
      </c>
      <c r="GM48" s="5">
        <v>466</v>
      </c>
      <c r="GN48" s="5">
        <v>467</v>
      </c>
      <c r="GO48" s="5">
        <v>468</v>
      </c>
      <c r="GP48" s="5">
        <v>469</v>
      </c>
      <c r="GQ48" s="5">
        <v>470</v>
      </c>
      <c r="GR48" s="5">
        <v>471</v>
      </c>
      <c r="GS48" s="5">
        <v>472</v>
      </c>
      <c r="GT48" s="5">
        <v>473</v>
      </c>
      <c r="GU48" s="5">
        <v>474</v>
      </c>
      <c r="GV48" s="5">
        <v>475</v>
      </c>
      <c r="GW48" s="5">
        <v>476</v>
      </c>
      <c r="GX48" s="5">
        <v>477</v>
      </c>
      <c r="GY48" s="5">
        <v>478</v>
      </c>
      <c r="GZ48" s="5">
        <v>479</v>
      </c>
      <c r="HA48" s="5">
        <v>480</v>
      </c>
      <c r="HB48" s="5">
        <v>481</v>
      </c>
      <c r="HC48" s="5">
        <v>482</v>
      </c>
      <c r="HD48" s="5">
        <v>483</v>
      </c>
      <c r="HE48" s="5">
        <v>484</v>
      </c>
      <c r="HF48" s="5">
        <v>485</v>
      </c>
      <c r="HG48" s="5">
        <v>486</v>
      </c>
      <c r="HH48" s="5">
        <v>487</v>
      </c>
      <c r="HI48" s="5">
        <v>488</v>
      </c>
      <c r="HJ48" s="5">
        <v>489</v>
      </c>
      <c r="HK48" s="5">
        <v>490</v>
      </c>
      <c r="HL48" s="5">
        <v>491</v>
      </c>
      <c r="HM48" s="5">
        <v>492</v>
      </c>
      <c r="HN48" s="5">
        <v>493</v>
      </c>
      <c r="HO48" s="5">
        <v>494</v>
      </c>
      <c r="HP48" s="5">
        <v>495</v>
      </c>
      <c r="HQ48" s="5">
        <v>496</v>
      </c>
      <c r="HR48" s="5">
        <v>497</v>
      </c>
      <c r="HS48" s="5">
        <v>498</v>
      </c>
      <c r="HT48" s="5">
        <v>499</v>
      </c>
      <c r="HU48" s="5">
        <v>500</v>
      </c>
      <c r="HV48" s="5">
        <v>501</v>
      </c>
      <c r="HW48" s="5">
        <v>502</v>
      </c>
      <c r="HX48" s="5">
        <v>503</v>
      </c>
      <c r="HY48" s="5">
        <v>504</v>
      </c>
      <c r="HZ48" s="5">
        <v>505</v>
      </c>
      <c r="IA48" s="5">
        <v>506</v>
      </c>
      <c r="IB48" s="5">
        <v>507</v>
      </c>
      <c r="IC48" s="5">
        <v>508</v>
      </c>
      <c r="ID48" s="5">
        <v>509</v>
      </c>
      <c r="IE48" s="5">
        <v>510</v>
      </c>
      <c r="IF48" s="5">
        <v>511</v>
      </c>
      <c r="IG48" s="5">
        <v>512</v>
      </c>
      <c r="IH48" s="5">
        <v>513</v>
      </c>
      <c r="II48" s="5">
        <v>514</v>
      </c>
      <c r="IJ48" s="5">
        <v>515</v>
      </c>
      <c r="IK48" s="5">
        <v>516</v>
      </c>
      <c r="IL48" s="5">
        <v>517</v>
      </c>
      <c r="IM48" s="5">
        <v>518</v>
      </c>
      <c r="IN48" s="5">
        <v>519</v>
      </c>
      <c r="IO48" s="5">
        <v>520</v>
      </c>
      <c r="IP48" s="5">
        <v>521</v>
      </c>
      <c r="IQ48" s="5">
        <v>522</v>
      </c>
      <c r="IR48" s="5">
        <v>523</v>
      </c>
      <c r="IS48" s="5">
        <v>524</v>
      </c>
      <c r="IT48" s="5">
        <v>525</v>
      </c>
      <c r="IU48" s="5">
        <v>526</v>
      </c>
      <c r="IV48" s="5">
        <v>527</v>
      </c>
    </row>
    <row r="49" spans="1:463" ht="15">
      <c r="A49" s="1" t="s">
        <v>488</v>
      </c>
      <c r="B49" s="1">
        <f t="shared" ref="B49" si="207">IFERROR(B44/B48,0)</f>
        <v>0</v>
      </c>
      <c r="C49" s="1">
        <f t="shared" ref="C49:BN49" si="208">IFERROR(C44/C48,0)</f>
        <v>0</v>
      </c>
      <c r="D49" s="1">
        <f t="shared" si="208"/>
        <v>0</v>
      </c>
      <c r="E49" s="1">
        <f t="shared" si="208"/>
        <v>0</v>
      </c>
      <c r="F49" s="1">
        <f t="shared" si="208"/>
        <v>0</v>
      </c>
      <c r="G49" s="1">
        <f t="shared" si="208"/>
        <v>0</v>
      </c>
      <c r="H49" s="1">
        <f t="shared" si="208"/>
        <v>0</v>
      </c>
      <c r="I49" s="1">
        <f t="shared" si="208"/>
        <v>0</v>
      </c>
      <c r="J49" s="1">
        <f t="shared" si="208"/>
        <v>0</v>
      </c>
      <c r="K49" s="1">
        <f t="shared" si="208"/>
        <v>0</v>
      </c>
      <c r="L49" s="1">
        <f t="shared" si="208"/>
        <v>0</v>
      </c>
      <c r="M49" s="1">
        <f t="shared" si="208"/>
        <v>0</v>
      </c>
      <c r="N49" s="1">
        <f t="shared" si="208"/>
        <v>0</v>
      </c>
      <c r="O49" s="1">
        <f t="shared" si="208"/>
        <v>0</v>
      </c>
      <c r="P49" s="1">
        <f t="shared" si="208"/>
        <v>0</v>
      </c>
      <c r="Q49" s="1">
        <f t="shared" si="208"/>
        <v>0</v>
      </c>
      <c r="R49" s="1">
        <f t="shared" si="208"/>
        <v>0</v>
      </c>
      <c r="S49" s="1">
        <f t="shared" si="208"/>
        <v>0</v>
      </c>
      <c r="T49" s="1">
        <f t="shared" si="208"/>
        <v>0</v>
      </c>
      <c r="U49" s="1">
        <f t="shared" si="208"/>
        <v>0</v>
      </c>
      <c r="V49" s="1">
        <f t="shared" si="208"/>
        <v>0</v>
      </c>
      <c r="W49" s="1">
        <f t="shared" si="208"/>
        <v>0</v>
      </c>
      <c r="X49" s="1">
        <f t="shared" si="208"/>
        <v>0</v>
      </c>
      <c r="Y49" s="1">
        <f t="shared" si="208"/>
        <v>0</v>
      </c>
      <c r="Z49" s="1">
        <f t="shared" si="208"/>
        <v>0</v>
      </c>
      <c r="AA49" s="1">
        <f t="shared" si="208"/>
        <v>0</v>
      </c>
      <c r="AB49" s="1">
        <f t="shared" si="208"/>
        <v>0</v>
      </c>
      <c r="AC49" s="1">
        <f t="shared" si="208"/>
        <v>0</v>
      </c>
      <c r="AD49" s="1">
        <f t="shared" si="208"/>
        <v>0</v>
      </c>
      <c r="AE49" s="1">
        <f t="shared" si="208"/>
        <v>0</v>
      </c>
      <c r="AF49" s="1">
        <f t="shared" si="208"/>
        <v>0</v>
      </c>
      <c r="AG49" s="1">
        <f t="shared" si="208"/>
        <v>0</v>
      </c>
      <c r="AH49" s="1">
        <f t="shared" si="208"/>
        <v>0</v>
      </c>
      <c r="AI49" s="1">
        <f t="shared" si="208"/>
        <v>0</v>
      </c>
      <c r="AJ49" s="1">
        <f t="shared" si="208"/>
        <v>0</v>
      </c>
      <c r="AK49" s="1">
        <f t="shared" si="208"/>
        <v>0</v>
      </c>
      <c r="AL49" s="1">
        <f t="shared" si="208"/>
        <v>0</v>
      </c>
      <c r="AM49" s="1">
        <f t="shared" si="208"/>
        <v>0</v>
      </c>
      <c r="AN49" s="1">
        <f t="shared" si="208"/>
        <v>0</v>
      </c>
      <c r="AO49" s="1">
        <f t="shared" si="208"/>
        <v>0</v>
      </c>
      <c r="AP49" s="1">
        <f t="shared" si="208"/>
        <v>0</v>
      </c>
      <c r="AQ49" s="1">
        <f t="shared" si="208"/>
        <v>0</v>
      </c>
      <c r="AR49" s="1">
        <f t="shared" si="208"/>
        <v>0</v>
      </c>
      <c r="AS49" s="1">
        <f t="shared" si="208"/>
        <v>0</v>
      </c>
      <c r="AT49" s="1">
        <f t="shared" si="208"/>
        <v>0</v>
      </c>
      <c r="AU49" s="1">
        <f t="shared" si="208"/>
        <v>0</v>
      </c>
      <c r="AV49" s="1">
        <f t="shared" si="208"/>
        <v>0</v>
      </c>
      <c r="AW49" s="1">
        <f t="shared" si="208"/>
        <v>0</v>
      </c>
      <c r="AX49" s="1">
        <f t="shared" si="208"/>
        <v>0</v>
      </c>
      <c r="AY49" s="1">
        <f t="shared" si="208"/>
        <v>0</v>
      </c>
      <c r="AZ49" s="1">
        <f t="shared" si="208"/>
        <v>0</v>
      </c>
      <c r="BA49" s="1">
        <f t="shared" si="208"/>
        <v>0</v>
      </c>
      <c r="BB49" s="1">
        <f t="shared" si="208"/>
        <v>0</v>
      </c>
      <c r="BC49" s="1">
        <f t="shared" si="208"/>
        <v>0</v>
      </c>
      <c r="BD49" s="1">
        <f t="shared" si="208"/>
        <v>0</v>
      </c>
      <c r="BE49" s="1">
        <f t="shared" si="208"/>
        <v>0</v>
      </c>
      <c r="BF49" s="1">
        <f t="shared" si="208"/>
        <v>0</v>
      </c>
      <c r="BG49" s="1">
        <f t="shared" si="208"/>
        <v>0</v>
      </c>
      <c r="BH49" s="1">
        <f t="shared" si="208"/>
        <v>0</v>
      </c>
      <c r="BI49" s="1">
        <f t="shared" si="208"/>
        <v>0</v>
      </c>
      <c r="BJ49" s="1">
        <f t="shared" si="208"/>
        <v>0</v>
      </c>
      <c r="BK49" s="1">
        <f t="shared" si="208"/>
        <v>0</v>
      </c>
      <c r="BL49" s="1">
        <f t="shared" si="208"/>
        <v>0</v>
      </c>
      <c r="BM49" s="1">
        <f t="shared" si="208"/>
        <v>0</v>
      </c>
      <c r="BN49" s="1">
        <f t="shared" si="208"/>
        <v>0</v>
      </c>
      <c r="BO49" s="1">
        <f t="shared" ref="BO49:CN49" si="209">IFERROR(BO44/BO48,0)</f>
        <v>0</v>
      </c>
      <c r="BP49" s="1">
        <f t="shared" si="209"/>
        <v>0</v>
      </c>
      <c r="BQ49" s="1">
        <f t="shared" si="209"/>
        <v>0</v>
      </c>
      <c r="BR49" s="1">
        <f t="shared" si="209"/>
        <v>0</v>
      </c>
      <c r="BS49" s="1">
        <f t="shared" si="209"/>
        <v>0</v>
      </c>
      <c r="BT49" s="1">
        <f t="shared" si="209"/>
        <v>0</v>
      </c>
      <c r="BU49" s="1">
        <f t="shared" si="209"/>
        <v>0</v>
      </c>
      <c r="BV49" s="1">
        <f t="shared" si="209"/>
        <v>0</v>
      </c>
      <c r="BW49" s="1">
        <f t="shared" si="209"/>
        <v>0</v>
      </c>
      <c r="BX49" s="1">
        <f t="shared" si="209"/>
        <v>0</v>
      </c>
      <c r="BY49" s="1">
        <f t="shared" si="209"/>
        <v>0</v>
      </c>
      <c r="BZ49" s="1">
        <f t="shared" si="209"/>
        <v>0</v>
      </c>
      <c r="CA49" s="1">
        <f t="shared" si="209"/>
        <v>0</v>
      </c>
      <c r="CB49" s="1">
        <f t="shared" si="209"/>
        <v>0</v>
      </c>
      <c r="CC49" s="1">
        <f t="shared" si="209"/>
        <v>0</v>
      </c>
      <c r="CD49" s="1">
        <f t="shared" si="209"/>
        <v>0</v>
      </c>
      <c r="CE49" s="1">
        <f t="shared" si="209"/>
        <v>0</v>
      </c>
      <c r="CF49" s="1">
        <f t="shared" si="209"/>
        <v>0</v>
      </c>
      <c r="CG49" s="1">
        <f t="shared" si="209"/>
        <v>0</v>
      </c>
      <c r="CH49" s="1">
        <f t="shared" si="209"/>
        <v>0</v>
      </c>
      <c r="CI49" s="1">
        <f t="shared" si="209"/>
        <v>0</v>
      </c>
      <c r="CJ49" s="1">
        <f t="shared" si="209"/>
        <v>0</v>
      </c>
      <c r="CK49" s="1">
        <f t="shared" si="209"/>
        <v>0</v>
      </c>
      <c r="CL49" s="1">
        <f t="shared" si="209"/>
        <v>0</v>
      </c>
      <c r="CM49" s="1">
        <f t="shared" si="209"/>
        <v>0</v>
      </c>
      <c r="CN49" s="1">
        <f t="shared" si="209"/>
        <v>0</v>
      </c>
      <c r="CO49" s="1">
        <f t="shared" ref="CO49:DI49" si="210">IFERROR(CO44/CO48,0)</f>
        <v>0</v>
      </c>
      <c r="CP49" s="1">
        <f t="shared" si="210"/>
        <v>0</v>
      </c>
      <c r="CQ49" s="1">
        <f t="shared" si="210"/>
        <v>0</v>
      </c>
      <c r="CR49" s="1">
        <f t="shared" si="210"/>
        <v>0</v>
      </c>
      <c r="CS49" s="1">
        <f t="shared" si="210"/>
        <v>0</v>
      </c>
      <c r="CT49" s="1">
        <f t="shared" si="210"/>
        <v>0</v>
      </c>
      <c r="CU49" s="1">
        <f t="shared" si="210"/>
        <v>0</v>
      </c>
      <c r="CV49" s="1">
        <f t="shared" si="210"/>
        <v>0</v>
      </c>
      <c r="CW49" s="1">
        <f t="shared" si="210"/>
        <v>0</v>
      </c>
      <c r="CX49" s="1">
        <f t="shared" si="210"/>
        <v>0</v>
      </c>
      <c r="CY49" s="1">
        <f t="shared" si="210"/>
        <v>0</v>
      </c>
      <c r="CZ49" s="1">
        <f t="shared" si="210"/>
        <v>0</v>
      </c>
      <c r="DA49" s="1">
        <f t="shared" si="210"/>
        <v>0</v>
      </c>
      <c r="DB49" s="1">
        <f t="shared" si="210"/>
        <v>0</v>
      </c>
      <c r="DC49" s="1">
        <f t="shared" si="210"/>
        <v>0</v>
      </c>
      <c r="DD49" s="1">
        <f t="shared" si="210"/>
        <v>0</v>
      </c>
      <c r="DE49" s="1">
        <f t="shared" si="210"/>
        <v>0</v>
      </c>
      <c r="DF49" s="1">
        <f t="shared" si="210"/>
        <v>0</v>
      </c>
      <c r="DG49" s="1">
        <f t="shared" si="210"/>
        <v>0</v>
      </c>
      <c r="DH49" s="1">
        <f t="shared" si="210"/>
        <v>0</v>
      </c>
      <c r="DI49" s="1">
        <f t="shared" si="210"/>
        <v>0</v>
      </c>
      <c r="DJ49" s="1">
        <f t="shared" ref="DJ49:FU49" si="211">IFERROR(DJ44/DJ48,0)</f>
        <v>0</v>
      </c>
      <c r="DK49" s="1">
        <f t="shared" si="211"/>
        <v>0</v>
      </c>
      <c r="DL49" s="1">
        <f t="shared" si="211"/>
        <v>0</v>
      </c>
      <c r="DM49" s="1">
        <f t="shared" si="211"/>
        <v>0</v>
      </c>
      <c r="DN49" s="1">
        <f t="shared" si="211"/>
        <v>0</v>
      </c>
      <c r="DO49" s="1">
        <f t="shared" si="211"/>
        <v>0</v>
      </c>
      <c r="DP49" s="1">
        <f t="shared" si="211"/>
        <v>0</v>
      </c>
      <c r="DQ49" s="1">
        <f t="shared" si="211"/>
        <v>0</v>
      </c>
      <c r="DR49" s="1">
        <f t="shared" si="211"/>
        <v>0</v>
      </c>
      <c r="DS49" s="1">
        <f t="shared" si="211"/>
        <v>0</v>
      </c>
      <c r="DT49" s="1">
        <f t="shared" si="211"/>
        <v>0</v>
      </c>
      <c r="DU49" s="1">
        <f t="shared" si="211"/>
        <v>0</v>
      </c>
      <c r="DV49" s="1">
        <f t="shared" si="211"/>
        <v>0</v>
      </c>
      <c r="DW49" s="1">
        <f t="shared" si="211"/>
        <v>0</v>
      </c>
      <c r="DX49" s="1">
        <f t="shared" si="211"/>
        <v>0</v>
      </c>
      <c r="DY49" s="1">
        <f t="shared" si="211"/>
        <v>0</v>
      </c>
      <c r="DZ49" s="1">
        <f t="shared" si="211"/>
        <v>0</v>
      </c>
      <c r="EA49" s="1">
        <f t="shared" si="211"/>
        <v>0</v>
      </c>
      <c r="EB49" s="1">
        <f t="shared" si="211"/>
        <v>0</v>
      </c>
      <c r="EC49" s="1">
        <f t="shared" si="211"/>
        <v>0</v>
      </c>
      <c r="ED49" s="1">
        <f t="shared" si="211"/>
        <v>0</v>
      </c>
      <c r="EE49" s="1">
        <f t="shared" si="211"/>
        <v>0</v>
      </c>
      <c r="EF49" s="1">
        <f t="shared" si="211"/>
        <v>0</v>
      </c>
      <c r="EG49" s="1">
        <f t="shared" si="211"/>
        <v>0</v>
      </c>
      <c r="EH49" s="1">
        <f t="shared" si="211"/>
        <v>0</v>
      </c>
      <c r="EI49" s="1">
        <f t="shared" si="211"/>
        <v>0</v>
      </c>
      <c r="EJ49" s="1">
        <f t="shared" si="211"/>
        <v>0</v>
      </c>
      <c r="EK49" s="1">
        <f t="shared" si="211"/>
        <v>0</v>
      </c>
      <c r="EL49" s="1">
        <f t="shared" si="211"/>
        <v>0</v>
      </c>
      <c r="EM49" s="1">
        <f t="shared" si="211"/>
        <v>0</v>
      </c>
      <c r="EN49" s="1">
        <f t="shared" si="211"/>
        <v>0</v>
      </c>
      <c r="EO49" s="1">
        <f t="shared" si="211"/>
        <v>0</v>
      </c>
      <c r="EP49" s="1">
        <f t="shared" si="211"/>
        <v>0</v>
      </c>
      <c r="EQ49" s="1">
        <f t="shared" si="211"/>
        <v>0</v>
      </c>
      <c r="ER49" s="1">
        <f t="shared" si="211"/>
        <v>0</v>
      </c>
      <c r="ES49" s="1">
        <f t="shared" si="211"/>
        <v>0</v>
      </c>
      <c r="ET49" s="1">
        <f t="shared" si="211"/>
        <v>0</v>
      </c>
      <c r="EU49" s="1">
        <f t="shared" si="211"/>
        <v>0</v>
      </c>
      <c r="EV49" s="1">
        <f t="shared" si="211"/>
        <v>0</v>
      </c>
      <c r="EW49" s="1">
        <f t="shared" si="211"/>
        <v>0</v>
      </c>
      <c r="EX49" s="1">
        <f t="shared" si="211"/>
        <v>0</v>
      </c>
      <c r="EY49" s="1">
        <f t="shared" si="211"/>
        <v>0</v>
      </c>
      <c r="EZ49" s="1">
        <f t="shared" si="211"/>
        <v>0</v>
      </c>
      <c r="FA49" s="1">
        <f t="shared" si="211"/>
        <v>0</v>
      </c>
      <c r="FB49" s="1">
        <f t="shared" si="211"/>
        <v>0</v>
      </c>
      <c r="FC49" s="1">
        <f t="shared" si="211"/>
        <v>0</v>
      </c>
      <c r="FD49" s="1">
        <f t="shared" si="211"/>
        <v>0</v>
      </c>
      <c r="FE49" s="1">
        <f t="shared" si="211"/>
        <v>0</v>
      </c>
      <c r="FF49" s="1">
        <f t="shared" si="211"/>
        <v>0</v>
      </c>
      <c r="FG49" s="1">
        <f t="shared" si="211"/>
        <v>0</v>
      </c>
      <c r="FH49" s="1">
        <f t="shared" si="211"/>
        <v>0</v>
      </c>
      <c r="FI49" s="1">
        <f t="shared" si="211"/>
        <v>0</v>
      </c>
      <c r="FJ49" s="1">
        <f t="shared" si="211"/>
        <v>0</v>
      </c>
      <c r="FK49" s="1">
        <f t="shared" si="211"/>
        <v>0</v>
      </c>
      <c r="FL49" s="1">
        <f t="shared" si="211"/>
        <v>0</v>
      </c>
      <c r="FM49" s="1">
        <f t="shared" si="211"/>
        <v>0</v>
      </c>
      <c r="FN49" s="1">
        <f t="shared" si="211"/>
        <v>0</v>
      </c>
      <c r="FO49" s="1">
        <f t="shared" si="211"/>
        <v>0</v>
      </c>
      <c r="FP49" s="1">
        <f t="shared" si="211"/>
        <v>0</v>
      </c>
      <c r="FQ49" s="1">
        <f t="shared" si="211"/>
        <v>0</v>
      </c>
      <c r="FR49" s="1">
        <f t="shared" si="211"/>
        <v>0</v>
      </c>
      <c r="FS49" s="1">
        <f t="shared" si="211"/>
        <v>0</v>
      </c>
      <c r="FT49" s="1">
        <f t="shared" si="211"/>
        <v>0</v>
      </c>
      <c r="FU49" s="1">
        <f t="shared" si="211"/>
        <v>0</v>
      </c>
      <c r="FV49" s="1">
        <f t="shared" ref="FV49:IG49" si="212">IFERROR(FV44/FV48,0)</f>
        <v>0</v>
      </c>
      <c r="FW49" s="1">
        <f t="shared" si="212"/>
        <v>0</v>
      </c>
      <c r="FX49" s="1">
        <f t="shared" si="212"/>
        <v>0</v>
      </c>
      <c r="FY49" s="1">
        <f t="shared" si="212"/>
        <v>0</v>
      </c>
      <c r="FZ49" s="1">
        <f t="shared" si="212"/>
        <v>0</v>
      </c>
      <c r="GA49" s="1">
        <f t="shared" si="212"/>
        <v>0</v>
      </c>
      <c r="GB49" s="1">
        <f t="shared" si="212"/>
        <v>0</v>
      </c>
      <c r="GC49" s="1">
        <f t="shared" si="212"/>
        <v>0</v>
      </c>
      <c r="GD49" s="1">
        <f t="shared" si="212"/>
        <v>0</v>
      </c>
      <c r="GE49" s="1">
        <f t="shared" si="212"/>
        <v>0</v>
      </c>
      <c r="GF49" s="1">
        <f t="shared" si="212"/>
        <v>0</v>
      </c>
      <c r="GG49" s="1">
        <f t="shared" si="212"/>
        <v>0</v>
      </c>
      <c r="GH49" s="1">
        <f t="shared" si="212"/>
        <v>0</v>
      </c>
      <c r="GI49" s="1">
        <f t="shared" si="212"/>
        <v>0</v>
      </c>
      <c r="GJ49" s="1">
        <f t="shared" si="212"/>
        <v>0</v>
      </c>
      <c r="GK49" s="1">
        <f t="shared" si="212"/>
        <v>0</v>
      </c>
      <c r="GL49" s="1">
        <f t="shared" si="212"/>
        <v>0</v>
      </c>
      <c r="GM49" s="1">
        <f t="shared" si="212"/>
        <v>0</v>
      </c>
      <c r="GN49" s="1">
        <f t="shared" si="212"/>
        <v>0</v>
      </c>
      <c r="GO49" s="1">
        <f t="shared" si="212"/>
        <v>0</v>
      </c>
      <c r="GP49" s="1">
        <f t="shared" si="212"/>
        <v>0</v>
      </c>
      <c r="GQ49" s="1">
        <f t="shared" si="212"/>
        <v>0</v>
      </c>
      <c r="GR49" s="1">
        <f t="shared" si="212"/>
        <v>0</v>
      </c>
      <c r="GS49" s="1">
        <f t="shared" si="212"/>
        <v>0</v>
      </c>
      <c r="GT49" s="1">
        <f t="shared" si="212"/>
        <v>0</v>
      </c>
      <c r="GU49" s="1">
        <f t="shared" si="212"/>
        <v>0</v>
      </c>
      <c r="GV49" s="1">
        <f t="shared" si="212"/>
        <v>0</v>
      </c>
      <c r="GW49" s="1">
        <f t="shared" si="212"/>
        <v>0</v>
      </c>
      <c r="GX49" s="1">
        <f t="shared" si="212"/>
        <v>0</v>
      </c>
      <c r="GY49" s="1">
        <f t="shared" si="212"/>
        <v>0</v>
      </c>
      <c r="GZ49" s="1">
        <f t="shared" si="212"/>
        <v>0</v>
      </c>
      <c r="HA49" s="1">
        <f t="shared" si="212"/>
        <v>0</v>
      </c>
      <c r="HB49" s="1">
        <f t="shared" si="212"/>
        <v>0</v>
      </c>
      <c r="HC49" s="1">
        <f t="shared" si="212"/>
        <v>0</v>
      </c>
      <c r="HD49" s="1">
        <f t="shared" si="212"/>
        <v>0</v>
      </c>
      <c r="HE49" s="1">
        <f t="shared" si="212"/>
        <v>0</v>
      </c>
      <c r="HF49" s="1">
        <f t="shared" si="212"/>
        <v>0</v>
      </c>
      <c r="HG49" s="1">
        <f t="shared" si="212"/>
        <v>0</v>
      </c>
      <c r="HH49" s="1">
        <f t="shared" si="212"/>
        <v>0</v>
      </c>
      <c r="HI49" s="1">
        <f t="shared" si="212"/>
        <v>0</v>
      </c>
      <c r="HJ49" s="1">
        <f t="shared" si="212"/>
        <v>0</v>
      </c>
      <c r="HK49" s="1">
        <f t="shared" si="212"/>
        <v>0</v>
      </c>
      <c r="HL49" s="1">
        <f t="shared" si="212"/>
        <v>0</v>
      </c>
      <c r="HM49" s="1">
        <f t="shared" si="212"/>
        <v>0</v>
      </c>
      <c r="HN49" s="1">
        <f t="shared" si="212"/>
        <v>0</v>
      </c>
      <c r="HO49" s="1">
        <f t="shared" si="212"/>
        <v>0</v>
      </c>
      <c r="HP49" s="1">
        <f t="shared" si="212"/>
        <v>0</v>
      </c>
      <c r="HQ49" s="1">
        <f t="shared" si="212"/>
        <v>0</v>
      </c>
      <c r="HR49" s="1">
        <f t="shared" si="212"/>
        <v>0</v>
      </c>
      <c r="HS49" s="1">
        <f t="shared" si="212"/>
        <v>0</v>
      </c>
      <c r="HT49" s="1">
        <f t="shared" si="212"/>
        <v>0</v>
      </c>
      <c r="HU49" s="1">
        <f t="shared" si="212"/>
        <v>0</v>
      </c>
      <c r="HV49" s="1">
        <f t="shared" si="212"/>
        <v>0</v>
      </c>
      <c r="HW49" s="1">
        <f t="shared" si="212"/>
        <v>0</v>
      </c>
      <c r="HX49" s="1">
        <f t="shared" si="212"/>
        <v>0</v>
      </c>
      <c r="HY49" s="1">
        <f t="shared" si="212"/>
        <v>0</v>
      </c>
      <c r="HZ49" s="1">
        <f t="shared" si="212"/>
        <v>0</v>
      </c>
      <c r="IA49" s="1">
        <f t="shared" si="212"/>
        <v>0</v>
      </c>
      <c r="IB49" s="1">
        <f t="shared" si="212"/>
        <v>0</v>
      </c>
      <c r="IC49" s="1">
        <f t="shared" si="212"/>
        <v>0</v>
      </c>
      <c r="ID49" s="1">
        <f t="shared" si="212"/>
        <v>0</v>
      </c>
      <c r="IE49" s="1">
        <f t="shared" si="212"/>
        <v>0</v>
      </c>
      <c r="IF49" s="1">
        <f t="shared" si="212"/>
        <v>0</v>
      </c>
      <c r="IG49" s="1">
        <f t="shared" si="212"/>
        <v>0</v>
      </c>
      <c r="IH49" s="1">
        <f t="shared" ref="IH49:IV49" si="213">IFERROR(IH44/IH48,0)</f>
        <v>0</v>
      </c>
      <c r="II49" s="1">
        <f t="shared" si="213"/>
        <v>0</v>
      </c>
      <c r="IJ49" s="1">
        <f t="shared" si="213"/>
        <v>0</v>
      </c>
      <c r="IK49" s="1">
        <f t="shared" si="213"/>
        <v>0</v>
      </c>
      <c r="IL49" s="1">
        <f t="shared" si="213"/>
        <v>0</v>
      </c>
      <c r="IM49" s="1">
        <f t="shared" si="213"/>
        <v>0</v>
      </c>
      <c r="IN49" s="1">
        <f t="shared" si="213"/>
        <v>0</v>
      </c>
      <c r="IO49" s="1">
        <f t="shared" si="213"/>
        <v>0</v>
      </c>
      <c r="IP49" s="1">
        <f t="shared" si="213"/>
        <v>0</v>
      </c>
      <c r="IQ49" s="1">
        <f t="shared" si="213"/>
        <v>0</v>
      </c>
      <c r="IR49" s="1">
        <f t="shared" si="213"/>
        <v>0</v>
      </c>
      <c r="IS49" s="1">
        <f t="shared" si="213"/>
        <v>0</v>
      </c>
      <c r="IT49" s="1">
        <f t="shared" si="213"/>
        <v>0</v>
      </c>
      <c r="IU49" s="1">
        <f t="shared" si="213"/>
        <v>0</v>
      </c>
      <c r="IV49" s="1">
        <f t="shared" si="213"/>
        <v>0</v>
      </c>
      <c r="IW49" s="8" t="e">
        <f t="shared" ref="IW49:JH49" si="214">IW45/IW48</f>
        <v>#DIV/0!</v>
      </c>
      <c r="IX49" s="8" t="e">
        <f t="shared" si="214"/>
        <v>#DIV/0!</v>
      </c>
      <c r="IY49" s="8" t="e">
        <f t="shared" si="214"/>
        <v>#DIV/0!</v>
      </c>
      <c r="IZ49" s="8" t="e">
        <f t="shared" si="214"/>
        <v>#DIV/0!</v>
      </c>
      <c r="JA49" s="8" t="e">
        <f t="shared" si="214"/>
        <v>#DIV/0!</v>
      </c>
      <c r="JB49" s="8" t="e">
        <f t="shared" si="214"/>
        <v>#DIV/0!</v>
      </c>
      <c r="JC49" s="8" t="e">
        <f t="shared" si="214"/>
        <v>#DIV/0!</v>
      </c>
      <c r="JD49" s="8" t="e">
        <f t="shared" si="214"/>
        <v>#DIV/0!</v>
      </c>
      <c r="JE49" s="8" t="e">
        <f t="shared" si="214"/>
        <v>#DIV/0!</v>
      </c>
      <c r="JF49" s="8" t="e">
        <f t="shared" si="214"/>
        <v>#DIV/0!</v>
      </c>
      <c r="JG49" s="8" t="e">
        <f t="shared" si="214"/>
        <v>#DIV/0!</v>
      </c>
      <c r="JH49" s="8" t="e">
        <f t="shared" si="214"/>
        <v>#DIV/0!</v>
      </c>
      <c r="JI49" s="8" t="e">
        <f t="shared" ref="JI49:KP49" si="215">JI45/JI48</f>
        <v>#DIV/0!</v>
      </c>
      <c r="JJ49" s="8" t="e">
        <f t="shared" si="215"/>
        <v>#DIV/0!</v>
      </c>
      <c r="JK49" s="8" t="e">
        <f t="shared" si="215"/>
        <v>#DIV/0!</v>
      </c>
      <c r="JL49" s="8" t="e">
        <f t="shared" si="215"/>
        <v>#DIV/0!</v>
      </c>
      <c r="JM49" s="8" t="e">
        <f t="shared" si="215"/>
        <v>#DIV/0!</v>
      </c>
      <c r="JN49" s="8" t="e">
        <f t="shared" si="215"/>
        <v>#DIV/0!</v>
      </c>
      <c r="JO49" s="8" t="e">
        <f t="shared" si="215"/>
        <v>#DIV/0!</v>
      </c>
      <c r="JP49" s="8" t="e">
        <f t="shared" si="215"/>
        <v>#DIV/0!</v>
      </c>
      <c r="JQ49" s="8" t="e">
        <f t="shared" si="215"/>
        <v>#DIV/0!</v>
      </c>
      <c r="JR49" s="8" t="e">
        <f t="shared" si="215"/>
        <v>#DIV/0!</v>
      </c>
      <c r="JS49" s="8" t="e">
        <f t="shared" si="215"/>
        <v>#DIV/0!</v>
      </c>
      <c r="JT49" s="8" t="e">
        <f t="shared" si="215"/>
        <v>#DIV/0!</v>
      </c>
      <c r="JU49" s="8" t="e">
        <f t="shared" si="215"/>
        <v>#DIV/0!</v>
      </c>
      <c r="JV49" s="8" t="e">
        <f t="shared" si="215"/>
        <v>#DIV/0!</v>
      </c>
      <c r="JW49" s="8" t="e">
        <f t="shared" si="215"/>
        <v>#DIV/0!</v>
      </c>
      <c r="JX49" s="8" t="e">
        <f t="shared" si="215"/>
        <v>#DIV/0!</v>
      </c>
      <c r="JY49" s="8" t="e">
        <f t="shared" si="215"/>
        <v>#DIV/0!</v>
      </c>
      <c r="JZ49" s="8" t="e">
        <f t="shared" si="215"/>
        <v>#DIV/0!</v>
      </c>
      <c r="KA49" s="8" t="e">
        <f t="shared" si="215"/>
        <v>#DIV/0!</v>
      </c>
      <c r="KB49" s="8" t="e">
        <f t="shared" si="215"/>
        <v>#DIV/0!</v>
      </c>
      <c r="KC49" s="8" t="e">
        <f t="shared" si="215"/>
        <v>#DIV/0!</v>
      </c>
      <c r="KD49" s="8" t="e">
        <f t="shared" si="215"/>
        <v>#DIV/0!</v>
      </c>
      <c r="KE49" s="8" t="e">
        <f t="shared" si="215"/>
        <v>#DIV/0!</v>
      </c>
      <c r="KF49" s="8" t="e">
        <f t="shared" si="215"/>
        <v>#DIV/0!</v>
      </c>
      <c r="KG49" s="8" t="e">
        <f t="shared" si="215"/>
        <v>#DIV/0!</v>
      </c>
      <c r="KH49" s="8" t="e">
        <f t="shared" si="215"/>
        <v>#DIV/0!</v>
      </c>
      <c r="KI49" s="8" t="e">
        <f t="shared" si="215"/>
        <v>#DIV/0!</v>
      </c>
      <c r="KJ49" s="8" t="e">
        <f t="shared" si="215"/>
        <v>#DIV/0!</v>
      </c>
      <c r="KK49" s="8" t="e">
        <f t="shared" si="215"/>
        <v>#DIV/0!</v>
      </c>
      <c r="KL49" s="8" t="e">
        <f t="shared" si="215"/>
        <v>#DIV/0!</v>
      </c>
      <c r="KM49" s="8" t="e">
        <f t="shared" si="215"/>
        <v>#DIV/0!</v>
      </c>
      <c r="KN49" s="8" t="e">
        <f t="shared" si="215"/>
        <v>#DIV/0!</v>
      </c>
      <c r="KO49" s="8" t="e">
        <f t="shared" si="215"/>
        <v>#DIV/0!</v>
      </c>
      <c r="KP49" s="8" t="e">
        <f t="shared" si="215"/>
        <v>#DIV/0!</v>
      </c>
      <c r="KQ49" s="8" t="e">
        <f t="shared" ref="KQ49:KZ49" si="216">KQ45/KQ48</f>
        <v>#DIV/0!</v>
      </c>
      <c r="KR49" s="8" t="e">
        <f t="shared" si="216"/>
        <v>#DIV/0!</v>
      </c>
      <c r="KS49" s="8" t="e">
        <f t="shared" si="216"/>
        <v>#DIV/0!</v>
      </c>
      <c r="KT49" s="8" t="e">
        <f t="shared" si="216"/>
        <v>#DIV/0!</v>
      </c>
      <c r="KU49" s="8" t="e">
        <f t="shared" si="216"/>
        <v>#DIV/0!</v>
      </c>
      <c r="KV49" s="8" t="e">
        <f t="shared" si="216"/>
        <v>#DIV/0!</v>
      </c>
      <c r="KW49" s="8" t="e">
        <f t="shared" si="216"/>
        <v>#DIV/0!</v>
      </c>
      <c r="KX49" s="8" t="e">
        <f t="shared" si="216"/>
        <v>#DIV/0!</v>
      </c>
      <c r="KY49" s="8" t="e">
        <f t="shared" si="216"/>
        <v>#DIV/0!</v>
      </c>
      <c r="KZ49" s="8" t="e">
        <f t="shared" si="216"/>
        <v>#DIV/0!</v>
      </c>
      <c r="LA49" s="8" t="e">
        <f t="shared" ref="LA49:LR49" si="217">LA45/LA48</f>
        <v>#DIV/0!</v>
      </c>
      <c r="LB49" s="8" t="e">
        <f t="shared" si="217"/>
        <v>#DIV/0!</v>
      </c>
      <c r="LC49" s="8" t="e">
        <f t="shared" si="217"/>
        <v>#DIV/0!</v>
      </c>
      <c r="LD49" s="8" t="e">
        <f t="shared" si="217"/>
        <v>#DIV/0!</v>
      </c>
      <c r="LE49" s="8" t="e">
        <f t="shared" si="217"/>
        <v>#DIV/0!</v>
      </c>
      <c r="LF49" s="8" t="e">
        <f t="shared" si="217"/>
        <v>#DIV/0!</v>
      </c>
      <c r="LG49" s="8" t="e">
        <f t="shared" si="217"/>
        <v>#DIV/0!</v>
      </c>
      <c r="LH49" s="8" t="e">
        <f t="shared" si="217"/>
        <v>#DIV/0!</v>
      </c>
      <c r="LI49" s="8" t="e">
        <f t="shared" si="217"/>
        <v>#DIV/0!</v>
      </c>
      <c r="LJ49" s="8" t="e">
        <f t="shared" si="217"/>
        <v>#DIV/0!</v>
      </c>
      <c r="LK49" s="8" t="e">
        <f t="shared" si="217"/>
        <v>#DIV/0!</v>
      </c>
      <c r="LL49" s="8" t="e">
        <f t="shared" si="217"/>
        <v>#DIV/0!</v>
      </c>
      <c r="LM49" s="8" t="e">
        <f t="shared" si="217"/>
        <v>#DIV/0!</v>
      </c>
      <c r="LN49" s="8" t="e">
        <f t="shared" si="217"/>
        <v>#DIV/0!</v>
      </c>
      <c r="LO49" s="8" t="e">
        <f t="shared" si="217"/>
        <v>#DIV/0!</v>
      </c>
      <c r="LP49" s="8" t="e">
        <f t="shared" si="217"/>
        <v>#DIV/0!</v>
      </c>
      <c r="LQ49" s="8" t="e">
        <f t="shared" si="217"/>
        <v>#DIV/0!</v>
      </c>
      <c r="LR49" s="8" t="e">
        <f t="shared" si="217"/>
        <v>#DIV/0!</v>
      </c>
      <c r="LS49" s="8" t="e">
        <f t="shared" ref="LS49:MB49" si="218">LS45/LS48</f>
        <v>#DIV/0!</v>
      </c>
      <c r="LT49" s="8" t="e">
        <f t="shared" si="218"/>
        <v>#DIV/0!</v>
      </c>
      <c r="LU49" s="8" t="e">
        <f t="shared" si="218"/>
        <v>#DIV/0!</v>
      </c>
      <c r="LV49" s="8" t="e">
        <f t="shared" si="218"/>
        <v>#DIV/0!</v>
      </c>
      <c r="LW49" s="8" t="e">
        <f t="shared" si="218"/>
        <v>#DIV/0!</v>
      </c>
      <c r="LX49" s="8" t="e">
        <f t="shared" si="218"/>
        <v>#DIV/0!</v>
      </c>
      <c r="LY49" s="8" t="e">
        <f t="shared" si="218"/>
        <v>#DIV/0!</v>
      </c>
      <c r="LZ49" s="8" t="e">
        <f t="shared" si="218"/>
        <v>#DIV/0!</v>
      </c>
      <c r="MA49" s="8" t="e">
        <f t="shared" si="218"/>
        <v>#DIV/0!</v>
      </c>
      <c r="MB49" s="8" t="e">
        <f t="shared" si="218"/>
        <v>#DIV/0!</v>
      </c>
      <c r="MC49" s="8" t="e">
        <f t="shared" ref="MC49:MF49" si="219">MC45/MC48</f>
        <v>#DIV/0!</v>
      </c>
      <c r="MD49" s="8" t="e">
        <f t="shared" si="219"/>
        <v>#DIV/0!</v>
      </c>
      <c r="ME49" s="8" t="e">
        <f t="shared" si="219"/>
        <v>#DIV/0!</v>
      </c>
      <c r="MF49" s="8" t="e">
        <f t="shared" si="219"/>
        <v>#DIV/0!</v>
      </c>
      <c r="MG49" s="8" t="e">
        <f t="shared" ref="MG49:MT49" si="220">MG45/MG48</f>
        <v>#DIV/0!</v>
      </c>
      <c r="MH49" s="8" t="e">
        <f t="shared" si="220"/>
        <v>#DIV/0!</v>
      </c>
      <c r="MI49" s="8" t="e">
        <f t="shared" si="220"/>
        <v>#DIV/0!</v>
      </c>
      <c r="MJ49" s="8" t="e">
        <f t="shared" si="220"/>
        <v>#DIV/0!</v>
      </c>
      <c r="MK49" s="8" t="e">
        <f t="shared" si="220"/>
        <v>#DIV/0!</v>
      </c>
      <c r="ML49" s="8" t="e">
        <f t="shared" si="220"/>
        <v>#DIV/0!</v>
      </c>
      <c r="MM49" s="8" t="e">
        <f t="shared" si="220"/>
        <v>#DIV/0!</v>
      </c>
      <c r="MN49" s="8" t="e">
        <f t="shared" si="220"/>
        <v>#DIV/0!</v>
      </c>
      <c r="MO49" s="8" t="e">
        <f t="shared" si="220"/>
        <v>#DIV/0!</v>
      </c>
      <c r="MP49" s="8" t="e">
        <f t="shared" si="220"/>
        <v>#DIV/0!</v>
      </c>
      <c r="MQ49" s="8" t="e">
        <f t="shared" si="220"/>
        <v>#DIV/0!</v>
      </c>
      <c r="MR49" s="8" t="e">
        <f t="shared" si="220"/>
        <v>#DIV/0!</v>
      </c>
      <c r="MS49" s="8" t="e">
        <f t="shared" si="220"/>
        <v>#DIV/0!</v>
      </c>
      <c r="MT49" s="8" t="e">
        <f t="shared" si="220"/>
        <v>#DIV/0!</v>
      </c>
      <c r="MU49" s="8" t="e">
        <f t="shared" ref="MU49:NZ49" si="221">MU45/MU48</f>
        <v>#DIV/0!</v>
      </c>
      <c r="MV49" s="8" t="e">
        <f t="shared" si="221"/>
        <v>#DIV/0!</v>
      </c>
      <c r="MW49" s="8" t="e">
        <f t="shared" si="221"/>
        <v>#DIV/0!</v>
      </c>
      <c r="MX49" s="8" t="e">
        <f t="shared" si="221"/>
        <v>#DIV/0!</v>
      </c>
      <c r="MY49" s="8" t="e">
        <f t="shared" si="221"/>
        <v>#DIV/0!</v>
      </c>
      <c r="MZ49" s="8" t="e">
        <f t="shared" si="221"/>
        <v>#DIV/0!</v>
      </c>
      <c r="NA49" s="8" t="e">
        <f t="shared" si="221"/>
        <v>#DIV/0!</v>
      </c>
      <c r="NB49" s="8" t="e">
        <f t="shared" si="221"/>
        <v>#DIV/0!</v>
      </c>
      <c r="NC49" s="8" t="e">
        <f t="shared" si="221"/>
        <v>#DIV/0!</v>
      </c>
      <c r="ND49" s="8" t="e">
        <f t="shared" si="221"/>
        <v>#DIV/0!</v>
      </c>
      <c r="NE49" s="8" t="e">
        <f t="shared" si="221"/>
        <v>#DIV/0!</v>
      </c>
      <c r="NF49" s="8" t="e">
        <f t="shared" si="221"/>
        <v>#DIV/0!</v>
      </c>
      <c r="NG49" s="8" t="e">
        <f t="shared" si="221"/>
        <v>#DIV/0!</v>
      </c>
      <c r="NH49" s="8" t="e">
        <f t="shared" si="221"/>
        <v>#DIV/0!</v>
      </c>
      <c r="NI49" s="8" t="e">
        <f t="shared" si="221"/>
        <v>#DIV/0!</v>
      </c>
      <c r="NJ49" s="8" t="e">
        <f t="shared" si="221"/>
        <v>#DIV/0!</v>
      </c>
      <c r="NK49" s="8" t="e">
        <f t="shared" si="221"/>
        <v>#DIV/0!</v>
      </c>
      <c r="NL49" s="8" t="e">
        <f t="shared" si="221"/>
        <v>#DIV/0!</v>
      </c>
      <c r="NM49" s="8" t="e">
        <f t="shared" si="221"/>
        <v>#DIV/0!</v>
      </c>
      <c r="NN49" s="8" t="e">
        <f t="shared" si="221"/>
        <v>#DIV/0!</v>
      </c>
      <c r="NO49" s="8" t="e">
        <f t="shared" si="221"/>
        <v>#DIV/0!</v>
      </c>
      <c r="NP49" s="8" t="e">
        <f t="shared" si="221"/>
        <v>#DIV/0!</v>
      </c>
      <c r="NQ49" s="8" t="e">
        <f t="shared" si="221"/>
        <v>#DIV/0!</v>
      </c>
      <c r="NR49" s="8" t="e">
        <f t="shared" si="221"/>
        <v>#DIV/0!</v>
      </c>
      <c r="NS49" s="8" t="e">
        <f t="shared" si="221"/>
        <v>#DIV/0!</v>
      </c>
      <c r="NT49" s="8" t="e">
        <f t="shared" si="221"/>
        <v>#DIV/0!</v>
      </c>
      <c r="NU49" s="8" t="e">
        <f t="shared" si="221"/>
        <v>#DIV/0!</v>
      </c>
      <c r="NV49" s="8" t="e">
        <f t="shared" si="221"/>
        <v>#DIV/0!</v>
      </c>
      <c r="NW49" s="8" t="e">
        <f t="shared" si="221"/>
        <v>#DIV/0!</v>
      </c>
      <c r="NX49" s="8" t="e">
        <f t="shared" si="221"/>
        <v>#DIV/0!</v>
      </c>
      <c r="NY49" s="8" t="e">
        <f t="shared" si="221"/>
        <v>#DIV/0!</v>
      </c>
      <c r="NZ49" s="8" t="e">
        <f t="shared" si="221"/>
        <v>#DIV/0!</v>
      </c>
      <c r="OA49" s="8" t="e">
        <f t="shared" ref="OA49:PF49" si="222">OA45/OA48</f>
        <v>#DIV/0!</v>
      </c>
      <c r="OB49" s="8" t="e">
        <f t="shared" si="222"/>
        <v>#DIV/0!</v>
      </c>
      <c r="OC49" s="8" t="e">
        <f t="shared" si="222"/>
        <v>#DIV/0!</v>
      </c>
      <c r="OD49" s="8" t="e">
        <f t="shared" si="222"/>
        <v>#DIV/0!</v>
      </c>
      <c r="OE49" s="8" t="e">
        <f t="shared" si="222"/>
        <v>#DIV/0!</v>
      </c>
      <c r="OF49" s="8" t="e">
        <f t="shared" si="222"/>
        <v>#DIV/0!</v>
      </c>
      <c r="OG49" s="8" t="e">
        <f t="shared" si="222"/>
        <v>#DIV/0!</v>
      </c>
      <c r="OH49" s="8" t="e">
        <f t="shared" si="222"/>
        <v>#DIV/0!</v>
      </c>
      <c r="OI49" s="8" t="e">
        <f t="shared" si="222"/>
        <v>#DIV/0!</v>
      </c>
      <c r="OJ49" s="8" t="e">
        <f t="shared" si="222"/>
        <v>#DIV/0!</v>
      </c>
      <c r="OK49" s="8" t="e">
        <f t="shared" si="222"/>
        <v>#DIV/0!</v>
      </c>
      <c r="OL49" s="8" t="e">
        <f t="shared" si="222"/>
        <v>#DIV/0!</v>
      </c>
      <c r="OM49" s="8" t="e">
        <f t="shared" si="222"/>
        <v>#DIV/0!</v>
      </c>
      <c r="ON49" s="8" t="e">
        <f t="shared" si="222"/>
        <v>#DIV/0!</v>
      </c>
      <c r="OO49" s="8" t="e">
        <f t="shared" si="222"/>
        <v>#DIV/0!</v>
      </c>
      <c r="OP49" s="8" t="e">
        <f t="shared" si="222"/>
        <v>#DIV/0!</v>
      </c>
      <c r="OQ49" s="8" t="e">
        <f t="shared" si="222"/>
        <v>#DIV/0!</v>
      </c>
      <c r="OR49" s="8" t="e">
        <f t="shared" si="222"/>
        <v>#DIV/0!</v>
      </c>
      <c r="OS49" s="8" t="e">
        <f t="shared" si="222"/>
        <v>#DIV/0!</v>
      </c>
      <c r="OT49" s="8" t="e">
        <f t="shared" si="222"/>
        <v>#DIV/0!</v>
      </c>
      <c r="OU49" s="8" t="e">
        <f t="shared" si="222"/>
        <v>#DIV/0!</v>
      </c>
      <c r="OV49" s="8" t="e">
        <f t="shared" si="222"/>
        <v>#DIV/0!</v>
      </c>
      <c r="OW49" s="8" t="e">
        <f t="shared" si="222"/>
        <v>#DIV/0!</v>
      </c>
      <c r="OX49" s="8" t="e">
        <f t="shared" si="222"/>
        <v>#DIV/0!</v>
      </c>
      <c r="OY49" s="8" t="e">
        <f t="shared" si="222"/>
        <v>#DIV/0!</v>
      </c>
      <c r="OZ49" s="8" t="e">
        <f t="shared" si="222"/>
        <v>#DIV/0!</v>
      </c>
      <c r="PA49" s="8" t="e">
        <f t="shared" si="222"/>
        <v>#DIV/0!</v>
      </c>
      <c r="PB49" s="8" t="e">
        <f t="shared" si="222"/>
        <v>#DIV/0!</v>
      </c>
      <c r="PC49" s="8" t="e">
        <f t="shared" si="222"/>
        <v>#DIV/0!</v>
      </c>
      <c r="PD49" s="8" t="e">
        <f t="shared" si="222"/>
        <v>#DIV/0!</v>
      </c>
      <c r="PE49" s="8" t="e">
        <f t="shared" si="222"/>
        <v>#DIV/0!</v>
      </c>
      <c r="PF49" s="8" t="e">
        <f t="shared" si="222"/>
        <v>#DIV/0!</v>
      </c>
      <c r="PG49" s="8" t="e">
        <f t="shared" ref="PG49:QG49" si="223">PG45/PG48</f>
        <v>#DIV/0!</v>
      </c>
      <c r="PH49" s="8" t="e">
        <f t="shared" si="223"/>
        <v>#DIV/0!</v>
      </c>
      <c r="PI49" s="8" t="e">
        <f t="shared" si="223"/>
        <v>#DIV/0!</v>
      </c>
      <c r="PJ49" s="8" t="e">
        <f t="shared" si="223"/>
        <v>#DIV/0!</v>
      </c>
      <c r="PK49" s="8" t="e">
        <f t="shared" si="223"/>
        <v>#DIV/0!</v>
      </c>
      <c r="PL49" s="8" t="e">
        <f t="shared" si="223"/>
        <v>#DIV/0!</v>
      </c>
      <c r="PM49" s="8" t="e">
        <f t="shared" si="223"/>
        <v>#DIV/0!</v>
      </c>
      <c r="PN49" s="8" t="e">
        <f t="shared" si="223"/>
        <v>#DIV/0!</v>
      </c>
      <c r="PO49" s="8" t="e">
        <f t="shared" si="223"/>
        <v>#DIV/0!</v>
      </c>
      <c r="PP49" s="8" t="e">
        <f t="shared" si="223"/>
        <v>#DIV/0!</v>
      </c>
      <c r="PQ49" s="8" t="e">
        <f t="shared" si="223"/>
        <v>#DIV/0!</v>
      </c>
      <c r="PR49" s="8" t="e">
        <f t="shared" si="223"/>
        <v>#DIV/0!</v>
      </c>
      <c r="PS49" s="8" t="e">
        <f t="shared" si="223"/>
        <v>#DIV/0!</v>
      </c>
      <c r="PT49" s="8" t="e">
        <f t="shared" si="223"/>
        <v>#DIV/0!</v>
      </c>
      <c r="PU49" s="8" t="e">
        <f t="shared" si="223"/>
        <v>#DIV/0!</v>
      </c>
      <c r="PV49" s="8" t="e">
        <f t="shared" si="223"/>
        <v>#DIV/0!</v>
      </c>
      <c r="PW49" s="8" t="e">
        <f t="shared" si="223"/>
        <v>#DIV/0!</v>
      </c>
      <c r="PX49" s="8" t="e">
        <f t="shared" si="223"/>
        <v>#DIV/0!</v>
      </c>
      <c r="PY49" s="8" t="e">
        <f t="shared" si="223"/>
        <v>#DIV/0!</v>
      </c>
      <c r="PZ49" s="8" t="e">
        <f t="shared" si="223"/>
        <v>#DIV/0!</v>
      </c>
      <c r="QA49" s="8" t="e">
        <f t="shared" si="223"/>
        <v>#DIV/0!</v>
      </c>
      <c r="QB49" s="8" t="e">
        <f t="shared" si="223"/>
        <v>#DIV/0!</v>
      </c>
      <c r="QC49" s="8" t="e">
        <f t="shared" si="223"/>
        <v>#DIV/0!</v>
      </c>
      <c r="QD49" s="8" t="e">
        <f t="shared" si="223"/>
        <v>#DIV/0!</v>
      </c>
      <c r="QE49" s="8" t="e">
        <f t="shared" si="223"/>
        <v>#DIV/0!</v>
      </c>
      <c r="QF49" s="8" t="e">
        <f t="shared" si="223"/>
        <v>#DIV/0!</v>
      </c>
      <c r="QG49" s="8" t="e">
        <f t="shared" si="223"/>
        <v>#DIV/0!</v>
      </c>
    </row>
    <row r="50" spans="1:463" s="96" customFormat="1" ht="15">
      <c r="A50" s="94" t="s">
        <v>489</v>
      </c>
      <c r="B50" s="95">
        <v>0</v>
      </c>
      <c r="C50" s="95">
        <v>0</v>
      </c>
      <c r="D50" s="95">
        <v>0</v>
      </c>
      <c r="E50" s="95">
        <v>0</v>
      </c>
      <c r="F50" s="95">
        <v>0</v>
      </c>
      <c r="G50" s="95">
        <v>0</v>
      </c>
      <c r="H50" s="95">
        <v>0</v>
      </c>
      <c r="I50" s="95">
        <v>0</v>
      </c>
      <c r="J50" s="95">
        <v>0</v>
      </c>
      <c r="K50" s="95">
        <v>0</v>
      </c>
      <c r="L50" s="95">
        <v>0</v>
      </c>
      <c r="M50" s="95">
        <v>0</v>
      </c>
      <c r="N50" s="95">
        <v>0</v>
      </c>
      <c r="O50" s="95">
        <v>0</v>
      </c>
      <c r="P50" s="95">
        <v>0</v>
      </c>
      <c r="Q50" s="95">
        <v>0</v>
      </c>
      <c r="R50" s="95">
        <v>0</v>
      </c>
      <c r="S50" s="95">
        <v>0</v>
      </c>
      <c r="T50" s="95">
        <v>0</v>
      </c>
      <c r="U50" s="95">
        <v>0</v>
      </c>
      <c r="V50" s="95">
        <v>0</v>
      </c>
      <c r="W50" s="95">
        <v>0</v>
      </c>
      <c r="X50" s="95">
        <v>0</v>
      </c>
      <c r="Y50" s="95">
        <v>0</v>
      </c>
      <c r="Z50" s="95">
        <v>0</v>
      </c>
      <c r="AA50" s="95">
        <v>0</v>
      </c>
      <c r="AB50" s="95">
        <v>0</v>
      </c>
      <c r="AC50" s="95">
        <v>0</v>
      </c>
      <c r="AD50" s="95">
        <v>0</v>
      </c>
      <c r="AE50" s="95">
        <v>0</v>
      </c>
      <c r="AF50" s="95">
        <v>0</v>
      </c>
      <c r="AG50" s="95">
        <v>0</v>
      </c>
      <c r="AH50" s="95">
        <v>0</v>
      </c>
      <c r="AI50" s="95">
        <v>0</v>
      </c>
      <c r="AJ50" s="95">
        <v>0</v>
      </c>
      <c r="AK50" s="95">
        <v>0</v>
      </c>
      <c r="AL50" s="95">
        <v>0</v>
      </c>
      <c r="AM50" s="95">
        <v>0</v>
      </c>
      <c r="AN50" s="95">
        <v>0</v>
      </c>
      <c r="AO50" s="95">
        <v>0</v>
      </c>
      <c r="AP50" s="95">
        <v>0</v>
      </c>
      <c r="AQ50" s="95">
        <v>0</v>
      </c>
      <c r="AR50" s="95">
        <v>0</v>
      </c>
      <c r="AS50" s="95">
        <v>0</v>
      </c>
      <c r="AT50" s="95">
        <v>0</v>
      </c>
      <c r="AU50" s="95">
        <v>0</v>
      </c>
      <c r="AV50" s="95">
        <v>0</v>
      </c>
      <c r="AW50" s="95">
        <v>0</v>
      </c>
      <c r="AX50" s="95">
        <v>0</v>
      </c>
      <c r="AY50" s="95">
        <v>0</v>
      </c>
      <c r="AZ50" s="95">
        <v>0</v>
      </c>
      <c r="BA50" s="95">
        <v>0</v>
      </c>
      <c r="BB50" s="95">
        <v>0</v>
      </c>
      <c r="BC50" s="95">
        <v>0</v>
      </c>
      <c r="BD50" s="95">
        <v>0</v>
      </c>
      <c r="BE50" s="95">
        <v>0</v>
      </c>
      <c r="BF50" s="95">
        <v>0</v>
      </c>
      <c r="BG50" s="95">
        <v>0</v>
      </c>
      <c r="BH50" s="95">
        <v>0</v>
      </c>
      <c r="BI50" s="95">
        <v>0</v>
      </c>
      <c r="BJ50" s="95">
        <v>0</v>
      </c>
      <c r="BK50" s="95">
        <v>0</v>
      </c>
      <c r="BL50" s="95">
        <v>0</v>
      </c>
      <c r="BM50" s="95">
        <v>0</v>
      </c>
      <c r="BN50" s="95">
        <v>0</v>
      </c>
      <c r="BO50" s="95">
        <v>0</v>
      </c>
      <c r="BP50" s="95">
        <v>0</v>
      </c>
      <c r="BQ50" s="95">
        <v>0</v>
      </c>
      <c r="BR50" s="95">
        <v>0</v>
      </c>
      <c r="BS50" s="95">
        <v>0</v>
      </c>
      <c r="BT50" s="95">
        <v>0</v>
      </c>
      <c r="BU50" s="95">
        <v>0</v>
      </c>
      <c r="BV50" s="95">
        <v>0</v>
      </c>
      <c r="BW50" s="95">
        <v>0</v>
      </c>
      <c r="BX50" s="95">
        <v>0</v>
      </c>
      <c r="BY50" s="95">
        <v>0</v>
      </c>
      <c r="BZ50" s="95">
        <v>0</v>
      </c>
      <c r="CA50" s="95">
        <v>0</v>
      </c>
      <c r="CB50" s="95">
        <v>0</v>
      </c>
      <c r="CC50" s="95">
        <v>0</v>
      </c>
      <c r="CD50" s="95">
        <v>0</v>
      </c>
      <c r="CE50" s="95">
        <v>0</v>
      </c>
      <c r="CF50" s="95">
        <v>0</v>
      </c>
      <c r="CG50" s="95">
        <v>0</v>
      </c>
      <c r="CH50" s="95">
        <v>0</v>
      </c>
      <c r="CI50" s="95">
        <v>0</v>
      </c>
      <c r="CJ50" s="95">
        <v>0</v>
      </c>
      <c r="CK50" s="95">
        <v>0</v>
      </c>
      <c r="CL50" s="95">
        <v>0</v>
      </c>
      <c r="CM50" s="95">
        <v>0</v>
      </c>
      <c r="CN50" s="95">
        <v>0</v>
      </c>
      <c r="CO50" s="95">
        <v>0</v>
      </c>
      <c r="CP50" s="95">
        <v>0</v>
      </c>
      <c r="CQ50" s="95">
        <v>0</v>
      </c>
      <c r="CR50" s="95">
        <v>0</v>
      </c>
      <c r="CS50" s="95">
        <v>0</v>
      </c>
      <c r="CT50" s="95">
        <v>0</v>
      </c>
      <c r="CU50" s="95">
        <v>0</v>
      </c>
      <c r="CV50" s="95">
        <v>0</v>
      </c>
      <c r="CW50" s="95">
        <v>0</v>
      </c>
      <c r="CX50" s="95">
        <v>0</v>
      </c>
      <c r="CY50" s="95">
        <v>0</v>
      </c>
      <c r="CZ50" s="95">
        <v>0</v>
      </c>
      <c r="DA50" s="95">
        <v>0</v>
      </c>
      <c r="DB50" s="95">
        <v>0</v>
      </c>
      <c r="DC50" s="95">
        <v>0</v>
      </c>
      <c r="DD50" s="95">
        <v>0</v>
      </c>
      <c r="DE50" s="95">
        <v>0</v>
      </c>
      <c r="DF50" s="95">
        <v>0</v>
      </c>
      <c r="DG50" s="95">
        <v>0</v>
      </c>
      <c r="DH50" s="95">
        <v>0</v>
      </c>
      <c r="DI50" s="95">
        <v>0</v>
      </c>
      <c r="DJ50" s="95">
        <v>0</v>
      </c>
      <c r="DK50" s="95">
        <v>0</v>
      </c>
      <c r="DL50" s="95">
        <v>0</v>
      </c>
      <c r="DM50" s="95">
        <v>0</v>
      </c>
      <c r="DN50" s="95">
        <v>0</v>
      </c>
      <c r="DO50" s="95">
        <v>0</v>
      </c>
      <c r="DP50" s="95">
        <v>0</v>
      </c>
      <c r="DQ50" s="95">
        <v>0</v>
      </c>
      <c r="DR50" s="95">
        <v>0</v>
      </c>
      <c r="DS50" s="95">
        <v>0</v>
      </c>
      <c r="DT50" s="95">
        <v>0</v>
      </c>
      <c r="DU50" s="95">
        <v>0</v>
      </c>
      <c r="DV50" s="95">
        <v>0</v>
      </c>
      <c r="DW50" s="95">
        <v>0</v>
      </c>
      <c r="DX50" s="95">
        <v>0</v>
      </c>
      <c r="DY50" s="95">
        <v>0</v>
      </c>
      <c r="DZ50" s="95">
        <v>0</v>
      </c>
      <c r="EA50" s="95">
        <v>0</v>
      </c>
      <c r="EB50" s="95">
        <v>0</v>
      </c>
      <c r="EC50" s="95">
        <v>0</v>
      </c>
      <c r="ED50" s="95">
        <v>0</v>
      </c>
      <c r="EE50" s="95">
        <v>0</v>
      </c>
      <c r="EF50" s="95">
        <v>0</v>
      </c>
      <c r="EG50" s="95">
        <v>0</v>
      </c>
      <c r="EH50" s="95">
        <v>0</v>
      </c>
      <c r="EI50" s="95">
        <v>0</v>
      </c>
      <c r="EJ50" s="95">
        <v>0</v>
      </c>
      <c r="EK50" s="95">
        <v>0</v>
      </c>
      <c r="EL50" s="95">
        <v>0</v>
      </c>
      <c r="EM50" s="95">
        <v>0</v>
      </c>
      <c r="EN50" s="95">
        <v>0</v>
      </c>
      <c r="EO50" s="95">
        <v>0</v>
      </c>
      <c r="EP50" s="95">
        <v>0</v>
      </c>
      <c r="EQ50" s="95">
        <v>0</v>
      </c>
      <c r="ER50" s="95">
        <v>0</v>
      </c>
      <c r="ES50" s="95">
        <v>0</v>
      </c>
      <c r="ET50" s="95">
        <v>0</v>
      </c>
      <c r="EU50" s="95">
        <v>0</v>
      </c>
      <c r="EV50" s="95">
        <v>0</v>
      </c>
      <c r="EW50" s="95">
        <v>0</v>
      </c>
      <c r="EX50" s="95">
        <v>0</v>
      </c>
      <c r="EY50" s="95">
        <v>0</v>
      </c>
      <c r="EZ50" s="95">
        <v>0</v>
      </c>
      <c r="FA50" s="95">
        <v>0</v>
      </c>
      <c r="FB50" s="95">
        <v>0</v>
      </c>
      <c r="FC50" s="95">
        <v>0</v>
      </c>
      <c r="FD50" s="95">
        <v>0</v>
      </c>
      <c r="FE50" s="95">
        <v>0</v>
      </c>
      <c r="FF50" s="95">
        <v>0</v>
      </c>
      <c r="FG50" s="95">
        <v>0</v>
      </c>
      <c r="FH50" s="95">
        <v>0</v>
      </c>
      <c r="FI50" s="95">
        <v>0</v>
      </c>
      <c r="FJ50" s="95">
        <v>0</v>
      </c>
      <c r="FK50" s="95">
        <v>0</v>
      </c>
      <c r="FL50" s="95">
        <v>0</v>
      </c>
      <c r="FM50" s="95">
        <v>0</v>
      </c>
      <c r="FN50" s="95">
        <v>0</v>
      </c>
      <c r="FO50" s="95">
        <v>0</v>
      </c>
      <c r="FP50" s="95">
        <v>0</v>
      </c>
      <c r="FQ50" s="95">
        <v>0</v>
      </c>
      <c r="FR50" s="95">
        <v>0</v>
      </c>
      <c r="FS50" s="95">
        <v>0</v>
      </c>
      <c r="FT50" s="95">
        <v>0</v>
      </c>
      <c r="FU50" s="95">
        <v>0</v>
      </c>
      <c r="FV50" s="95">
        <v>0</v>
      </c>
      <c r="FW50" s="95">
        <v>0</v>
      </c>
      <c r="FX50" s="95">
        <v>0</v>
      </c>
      <c r="FY50" s="95">
        <v>0</v>
      </c>
      <c r="FZ50" s="95">
        <v>0</v>
      </c>
      <c r="GA50" s="95">
        <v>0</v>
      </c>
      <c r="GB50" s="95">
        <v>0</v>
      </c>
      <c r="GC50" s="95">
        <v>0</v>
      </c>
      <c r="GD50" s="95">
        <v>0</v>
      </c>
      <c r="GE50" s="95">
        <v>0</v>
      </c>
      <c r="GF50" s="95">
        <v>0</v>
      </c>
      <c r="GG50" s="95">
        <v>0</v>
      </c>
      <c r="GH50" s="95">
        <v>0</v>
      </c>
      <c r="GI50" s="95">
        <v>0</v>
      </c>
      <c r="GJ50" s="95">
        <v>0</v>
      </c>
      <c r="GK50" s="95">
        <v>0</v>
      </c>
      <c r="GL50" s="95">
        <v>0</v>
      </c>
      <c r="GM50" s="95">
        <v>0</v>
      </c>
      <c r="GN50" s="95">
        <v>0</v>
      </c>
      <c r="GO50" s="95">
        <v>0</v>
      </c>
      <c r="GP50" s="95">
        <v>0</v>
      </c>
      <c r="GQ50" s="95">
        <v>0</v>
      </c>
      <c r="GR50" s="95">
        <v>0</v>
      </c>
      <c r="GS50" s="95">
        <v>0</v>
      </c>
      <c r="GT50" s="95">
        <v>0</v>
      </c>
      <c r="GU50" s="95">
        <v>0</v>
      </c>
      <c r="GV50" s="95">
        <v>0</v>
      </c>
      <c r="GW50" s="95">
        <v>0</v>
      </c>
      <c r="GX50" s="95">
        <v>0</v>
      </c>
      <c r="GY50" s="95">
        <v>0</v>
      </c>
      <c r="GZ50" s="95">
        <v>0</v>
      </c>
      <c r="HA50" s="95">
        <v>0</v>
      </c>
      <c r="HB50" s="95">
        <v>0</v>
      </c>
      <c r="HC50" s="95">
        <v>0</v>
      </c>
      <c r="HD50" s="95">
        <v>0</v>
      </c>
      <c r="HE50" s="95">
        <v>0</v>
      </c>
      <c r="HF50" s="95">
        <v>0</v>
      </c>
      <c r="HG50" s="95">
        <v>0</v>
      </c>
      <c r="HH50" s="95">
        <v>0</v>
      </c>
      <c r="HI50" s="95">
        <v>0</v>
      </c>
      <c r="HJ50" s="95">
        <v>0</v>
      </c>
      <c r="HK50" s="95">
        <v>0</v>
      </c>
      <c r="HL50" s="95">
        <v>0</v>
      </c>
      <c r="HM50" s="95">
        <v>0</v>
      </c>
      <c r="HN50" s="95">
        <v>0</v>
      </c>
      <c r="HO50" s="95">
        <v>0</v>
      </c>
      <c r="HP50" s="95">
        <v>0</v>
      </c>
      <c r="HQ50" s="95">
        <v>0</v>
      </c>
      <c r="HR50" s="95">
        <v>0</v>
      </c>
      <c r="HS50" s="95">
        <v>0</v>
      </c>
      <c r="HT50" s="95">
        <v>0</v>
      </c>
      <c r="HU50" s="95">
        <v>0</v>
      </c>
      <c r="HV50" s="95">
        <v>0</v>
      </c>
      <c r="HW50" s="95">
        <v>0</v>
      </c>
      <c r="HX50" s="95">
        <v>0</v>
      </c>
      <c r="HY50" s="95">
        <v>0</v>
      </c>
      <c r="HZ50" s="95">
        <v>0</v>
      </c>
      <c r="IA50" s="95">
        <v>0</v>
      </c>
      <c r="IB50" s="95">
        <v>0</v>
      </c>
      <c r="IC50" s="95">
        <v>0</v>
      </c>
      <c r="ID50" s="95">
        <v>0</v>
      </c>
      <c r="IE50" s="95">
        <v>0</v>
      </c>
      <c r="IF50" s="95">
        <v>0</v>
      </c>
      <c r="IG50" s="95">
        <v>0</v>
      </c>
      <c r="IH50" s="95">
        <v>0</v>
      </c>
      <c r="II50" s="95">
        <v>0</v>
      </c>
      <c r="IJ50" s="95">
        <v>0</v>
      </c>
      <c r="IK50" s="95">
        <v>0</v>
      </c>
      <c r="IL50" s="95">
        <v>0</v>
      </c>
      <c r="IM50" s="95">
        <v>0</v>
      </c>
      <c r="IN50" s="95">
        <v>0</v>
      </c>
      <c r="IO50" s="95">
        <v>0</v>
      </c>
      <c r="IP50" s="95">
        <v>0</v>
      </c>
      <c r="IQ50" s="95">
        <v>0</v>
      </c>
      <c r="IR50" s="95">
        <v>0</v>
      </c>
      <c r="IS50" s="95">
        <v>0</v>
      </c>
      <c r="IT50" s="95">
        <v>0</v>
      </c>
      <c r="IU50" s="95">
        <v>0</v>
      </c>
      <c r="IV50" s="95">
        <v>0</v>
      </c>
      <c r="IW50" s="95"/>
      <c r="IX50" s="95"/>
      <c r="IY50" s="95"/>
      <c r="IZ50" s="95"/>
      <c r="JA50" s="95"/>
      <c r="JB50" s="95"/>
      <c r="JC50" s="95"/>
      <c r="JD50" s="95"/>
      <c r="JE50" s="95"/>
      <c r="JF50" s="95"/>
      <c r="JG50" s="95"/>
      <c r="JH50" s="95"/>
      <c r="JI50" s="95"/>
      <c r="JJ50" s="95"/>
      <c r="JK50" s="95"/>
      <c r="JL50" s="95"/>
      <c r="JM50" s="95"/>
      <c r="JN50" s="95"/>
      <c r="JO50" s="95"/>
      <c r="JP50" s="95"/>
      <c r="JQ50" s="95"/>
      <c r="JR50" s="95"/>
      <c r="JS50" s="95"/>
      <c r="JT50" s="95"/>
      <c r="JU50" s="95"/>
      <c r="JV50" s="95"/>
      <c r="JW50" s="95"/>
      <c r="JX50" s="95"/>
      <c r="JY50" s="95"/>
      <c r="JZ50" s="95"/>
      <c r="KA50" s="95"/>
      <c r="KB50" s="95"/>
      <c r="KC50" s="95"/>
      <c r="KD50" s="95"/>
      <c r="KE50" s="95"/>
      <c r="KF50" s="95"/>
      <c r="KG50" s="95"/>
      <c r="KH50" s="95"/>
      <c r="KI50" s="95"/>
      <c r="KJ50" s="95"/>
      <c r="KK50" s="95"/>
      <c r="KL50" s="95"/>
      <c r="KM50" s="95"/>
      <c r="KN50" s="95"/>
      <c r="KO50" s="95"/>
      <c r="KP50" s="95"/>
      <c r="KQ50" s="95"/>
      <c r="KR50" s="95"/>
      <c r="KS50" s="95"/>
      <c r="KT50" s="95"/>
      <c r="KU50" s="95"/>
      <c r="KV50" s="95"/>
      <c r="KW50" s="95"/>
      <c r="KX50" s="95"/>
      <c r="KY50" s="95"/>
      <c r="KZ50" s="95"/>
      <c r="LA50" s="95"/>
      <c r="LB50" s="95"/>
      <c r="LC50" s="95"/>
      <c r="LD50" s="95"/>
      <c r="LE50" s="95"/>
      <c r="LF50" s="95"/>
      <c r="LG50" s="95"/>
      <c r="LH50" s="95"/>
      <c r="LI50" s="95"/>
      <c r="LJ50" s="95"/>
      <c r="LK50" s="95"/>
      <c r="LL50" s="95"/>
      <c r="LM50" s="95"/>
      <c r="LN50" s="95"/>
      <c r="LO50" s="95"/>
      <c r="LP50" s="95"/>
      <c r="LQ50" s="95"/>
      <c r="LR50" s="95"/>
      <c r="LS50" s="95"/>
      <c r="LT50" s="95"/>
      <c r="LU50" s="95"/>
      <c r="LV50" s="95"/>
      <c r="LW50" s="95"/>
      <c r="LX50" s="95"/>
      <c r="LY50" s="95"/>
      <c r="LZ50" s="95"/>
      <c r="MA50" s="95"/>
      <c r="MB50" s="95"/>
      <c r="MC50" s="95"/>
      <c r="MD50" s="95"/>
      <c r="ME50" s="95"/>
      <c r="MF50" s="95"/>
      <c r="MG50" s="95"/>
      <c r="MH50" s="95"/>
      <c r="MI50" s="95"/>
      <c r="MJ50" s="95"/>
      <c r="MK50" s="95"/>
      <c r="ML50" s="95"/>
      <c r="MM50" s="95"/>
      <c r="MN50" s="95"/>
      <c r="MO50" s="95"/>
      <c r="MP50" s="95"/>
      <c r="MQ50" s="95"/>
      <c r="MR50" s="95"/>
      <c r="MS50" s="95"/>
      <c r="MT50" s="95"/>
      <c r="MU50" s="95"/>
      <c r="MV50" s="95"/>
      <c r="MW50" s="95"/>
      <c r="MX50" s="95"/>
      <c r="MY50" s="95"/>
      <c r="MZ50" s="95"/>
      <c r="NA50" s="95"/>
      <c r="NB50" s="95"/>
      <c r="NC50" s="95"/>
      <c r="ND50" s="95"/>
      <c r="NE50" s="95"/>
      <c r="NF50" s="95"/>
      <c r="NG50" s="95"/>
      <c r="NH50" s="95"/>
      <c r="NI50" s="95"/>
      <c r="NJ50" s="95"/>
      <c r="NK50" s="95"/>
      <c r="NL50" s="95"/>
      <c r="NM50" s="95"/>
      <c r="NN50" s="95"/>
      <c r="NO50" s="95"/>
      <c r="NP50" s="95"/>
      <c r="NQ50" s="95"/>
      <c r="NR50" s="95"/>
      <c r="NS50" s="95"/>
      <c r="NT50" s="95"/>
      <c r="NU50" s="95"/>
      <c r="NV50" s="95"/>
      <c r="NW50" s="95"/>
      <c r="NX50" s="95"/>
      <c r="NY50" s="95"/>
      <c r="NZ50" s="95"/>
      <c r="OA50" s="95"/>
      <c r="OB50" s="95"/>
      <c r="OC50" s="95"/>
      <c r="OD50" s="95"/>
      <c r="OE50" s="95"/>
      <c r="OF50" s="95"/>
      <c r="OG50" s="95"/>
      <c r="OH50" s="95"/>
      <c r="OI50" s="95"/>
      <c r="OJ50" s="95"/>
      <c r="OK50" s="95"/>
      <c r="OL50" s="95"/>
      <c r="OM50" s="95"/>
      <c r="ON50" s="95"/>
      <c r="OO50" s="95"/>
      <c r="OP50" s="95"/>
      <c r="OQ50" s="95"/>
      <c r="OR50" s="95"/>
      <c r="OS50" s="95"/>
      <c r="OT50" s="95"/>
      <c r="OU50" s="95"/>
      <c r="OV50" s="95"/>
      <c r="OW50" s="95"/>
      <c r="OX50" s="95"/>
      <c r="OY50" s="95"/>
      <c r="OZ50" s="95"/>
      <c r="PA50" s="95"/>
      <c r="PB50" s="95"/>
      <c r="PC50" s="95"/>
      <c r="PD50" s="95"/>
      <c r="PE50" s="95"/>
      <c r="PF50" s="95"/>
      <c r="PG50" s="95"/>
      <c r="PH50" s="95"/>
      <c r="PI50" s="95"/>
      <c r="PJ50" s="95"/>
      <c r="PK50" s="95"/>
      <c r="PL50" s="95"/>
      <c r="PM50" s="95"/>
      <c r="PN50" s="95"/>
      <c r="PO50" s="95"/>
      <c r="PP50" s="95"/>
      <c r="PQ50" s="95"/>
      <c r="PR50" s="95"/>
      <c r="PS50" s="95"/>
      <c r="PT50" s="95"/>
      <c r="PU50" s="95"/>
      <c r="PV50" s="95"/>
      <c r="PW50" s="95"/>
      <c r="PX50" s="95"/>
      <c r="PY50" s="95"/>
      <c r="PZ50" s="95"/>
      <c r="QA50" s="95"/>
      <c r="QB50" s="95"/>
      <c r="QC50" s="95"/>
      <c r="QD50" s="95"/>
      <c r="QE50" s="95"/>
      <c r="QF50" s="95"/>
      <c r="QG50" s="95"/>
    </row>
    <row r="51" spans="1:463" s="96" customFormat="1" ht="15">
      <c r="A51" s="94" t="s">
        <v>490</v>
      </c>
      <c r="B51" s="95">
        <v>0</v>
      </c>
      <c r="C51" s="95">
        <v>0</v>
      </c>
      <c r="D51" s="95">
        <v>0</v>
      </c>
      <c r="E51" s="95">
        <v>0</v>
      </c>
      <c r="F51" s="95">
        <v>0</v>
      </c>
      <c r="G51" s="95">
        <v>0</v>
      </c>
      <c r="H51" s="95">
        <v>0</v>
      </c>
      <c r="I51" s="95">
        <v>0</v>
      </c>
      <c r="J51" s="95">
        <v>0</v>
      </c>
      <c r="K51" s="95">
        <v>0</v>
      </c>
      <c r="L51" s="95">
        <v>0</v>
      </c>
      <c r="M51" s="95">
        <v>0</v>
      </c>
      <c r="N51" s="95">
        <v>0</v>
      </c>
      <c r="O51" s="95">
        <v>0</v>
      </c>
      <c r="P51" s="95">
        <v>0</v>
      </c>
      <c r="Q51" s="95">
        <v>0</v>
      </c>
      <c r="R51" s="95">
        <v>0</v>
      </c>
      <c r="S51" s="95">
        <v>0</v>
      </c>
      <c r="T51" s="95">
        <v>0</v>
      </c>
      <c r="U51" s="95">
        <v>0</v>
      </c>
      <c r="V51" s="95">
        <v>0</v>
      </c>
      <c r="W51" s="95">
        <v>0</v>
      </c>
      <c r="X51" s="95">
        <v>0</v>
      </c>
      <c r="Y51" s="95">
        <v>0</v>
      </c>
      <c r="Z51" s="95">
        <v>0</v>
      </c>
      <c r="AA51" s="95">
        <v>0</v>
      </c>
      <c r="AB51" s="95">
        <v>0</v>
      </c>
      <c r="AC51" s="95">
        <v>0</v>
      </c>
      <c r="AD51" s="95">
        <v>0</v>
      </c>
      <c r="AE51" s="95">
        <v>0</v>
      </c>
      <c r="AF51" s="95">
        <v>0</v>
      </c>
      <c r="AG51" s="95">
        <v>0</v>
      </c>
      <c r="AH51" s="95">
        <v>0</v>
      </c>
      <c r="AI51" s="95">
        <v>0</v>
      </c>
      <c r="AJ51" s="95">
        <v>0</v>
      </c>
      <c r="AK51" s="95">
        <v>0</v>
      </c>
      <c r="AL51" s="95">
        <v>0</v>
      </c>
      <c r="AM51" s="95">
        <v>0</v>
      </c>
      <c r="AN51" s="95">
        <v>0</v>
      </c>
      <c r="AO51" s="95">
        <v>0</v>
      </c>
      <c r="AP51" s="95">
        <v>0</v>
      </c>
      <c r="AQ51" s="95">
        <v>0</v>
      </c>
      <c r="AR51" s="95">
        <v>0</v>
      </c>
      <c r="AS51" s="95">
        <v>0</v>
      </c>
      <c r="AT51" s="95">
        <v>0</v>
      </c>
      <c r="AU51" s="95">
        <v>0</v>
      </c>
      <c r="AV51" s="95">
        <v>0</v>
      </c>
      <c r="AW51" s="95">
        <v>0</v>
      </c>
      <c r="AX51" s="95">
        <v>0</v>
      </c>
      <c r="AY51" s="95">
        <v>0</v>
      </c>
      <c r="AZ51" s="95">
        <v>0</v>
      </c>
      <c r="BA51" s="95">
        <v>0</v>
      </c>
      <c r="BB51" s="95">
        <v>0</v>
      </c>
      <c r="BC51" s="95">
        <v>0</v>
      </c>
      <c r="BD51" s="95">
        <v>0</v>
      </c>
      <c r="BE51" s="95">
        <v>0</v>
      </c>
      <c r="BF51" s="95">
        <v>0</v>
      </c>
      <c r="BG51" s="95">
        <v>0</v>
      </c>
      <c r="BH51" s="95">
        <v>0</v>
      </c>
      <c r="BI51" s="95">
        <v>0</v>
      </c>
      <c r="BJ51" s="95">
        <v>0</v>
      </c>
      <c r="BK51" s="95">
        <v>0</v>
      </c>
      <c r="BL51" s="95">
        <v>0</v>
      </c>
      <c r="BM51" s="95">
        <v>0</v>
      </c>
      <c r="BN51" s="95">
        <v>0</v>
      </c>
      <c r="BO51" s="95">
        <v>0</v>
      </c>
      <c r="BP51" s="95">
        <v>0</v>
      </c>
      <c r="BQ51" s="95">
        <v>0</v>
      </c>
      <c r="BR51" s="95">
        <v>0</v>
      </c>
      <c r="BS51" s="95">
        <v>0</v>
      </c>
      <c r="BT51" s="95">
        <v>0</v>
      </c>
      <c r="BU51" s="95">
        <v>0</v>
      </c>
      <c r="BV51" s="95">
        <v>0</v>
      </c>
      <c r="BW51" s="95">
        <v>0</v>
      </c>
      <c r="BX51" s="95">
        <v>0</v>
      </c>
      <c r="BY51" s="95">
        <v>0</v>
      </c>
      <c r="BZ51" s="95">
        <v>0</v>
      </c>
      <c r="CA51" s="95">
        <v>0</v>
      </c>
      <c r="CB51" s="95">
        <v>0</v>
      </c>
      <c r="CC51" s="95">
        <v>0</v>
      </c>
      <c r="CD51" s="95">
        <v>0</v>
      </c>
      <c r="CE51" s="95">
        <v>0</v>
      </c>
      <c r="CF51" s="95">
        <v>0</v>
      </c>
      <c r="CG51" s="95">
        <v>0</v>
      </c>
      <c r="CH51" s="95">
        <v>0</v>
      </c>
      <c r="CI51" s="95">
        <v>0</v>
      </c>
      <c r="CJ51" s="95">
        <v>0</v>
      </c>
      <c r="CK51" s="95">
        <v>0</v>
      </c>
      <c r="CL51" s="95">
        <v>0</v>
      </c>
      <c r="CM51" s="95">
        <v>0</v>
      </c>
      <c r="CN51" s="95">
        <v>0</v>
      </c>
      <c r="CO51" s="95">
        <v>0</v>
      </c>
      <c r="CP51" s="95">
        <v>0</v>
      </c>
      <c r="CQ51" s="95">
        <v>0</v>
      </c>
      <c r="CR51" s="95">
        <v>0</v>
      </c>
      <c r="CS51" s="95">
        <v>0</v>
      </c>
      <c r="CT51" s="95">
        <v>0</v>
      </c>
      <c r="CU51" s="95">
        <v>0</v>
      </c>
      <c r="CV51" s="95">
        <v>0</v>
      </c>
      <c r="CW51" s="95">
        <v>0</v>
      </c>
      <c r="CX51" s="95">
        <v>0</v>
      </c>
      <c r="CY51" s="95">
        <v>0</v>
      </c>
      <c r="CZ51" s="95">
        <v>0</v>
      </c>
      <c r="DA51" s="95">
        <v>0</v>
      </c>
      <c r="DB51" s="95">
        <v>0</v>
      </c>
      <c r="DC51" s="95">
        <v>0</v>
      </c>
      <c r="DD51" s="95">
        <v>0</v>
      </c>
      <c r="DE51" s="95">
        <v>0</v>
      </c>
      <c r="DF51" s="95">
        <v>0</v>
      </c>
      <c r="DG51" s="95">
        <v>0</v>
      </c>
      <c r="DH51" s="95">
        <v>0</v>
      </c>
      <c r="DI51" s="95">
        <v>0</v>
      </c>
      <c r="DJ51" s="95">
        <v>0</v>
      </c>
      <c r="DK51" s="95">
        <v>0</v>
      </c>
      <c r="DL51" s="95">
        <v>0</v>
      </c>
      <c r="DM51" s="95">
        <v>0</v>
      </c>
      <c r="DN51" s="95">
        <v>0</v>
      </c>
      <c r="DO51" s="95">
        <v>0</v>
      </c>
      <c r="DP51" s="95">
        <v>0</v>
      </c>
      <c r="DQ51" s="95">
        <v>0</v>
      </c>
      <c r="DR51" s="95">
        <v>0</v>
      </c>
      <c r="DS51" s="95">
        <v>0</v>
      </c>
      <c r="DT51" s="95">
        <v>0</v>
      </c>
      <c r="DU51" s="95">
        <v>0</v>
      </c>
      <c r="DV51" s="95">
        <v>0</v>
      </c>
      <c r="DW51" s="95">
        <v>0</v>
      </c>
      <c r="DX51" s="95">
        <v>0</v>
      </c>
      <c r="DY51" s="95">
        <v>0</v>
      </c>
      <c r="DZ51" s="95">
        <v>0</v>
      </c>
      <c r="EA51" s="95">
        <v>0</v>
      </c>
      <c r="EB51" s="95">
        <v>0</v>
      </c>
      <c r="EC51" s="95">
        <v>0</v>
      </c>
      <c r="ED51" s="95">
        <v>0</v>
      </c>
      <c r="EE51" s="95">
        <v>0</v>
      </c>
      <c r="EF51" s="95">
        <v>0</v>
      </c>
      <c r="EG51" s="95">
        <v>0</v>
      </c>
      <c r="EH51" s="95">
        <v>0</v>
      </c>
      <c r="EI51" s="95">
        <v>0</v>
      </c>
      <c r="EJ51" s="95">
        <v>0</v>
      </c>
      <c r="EK51" s="95">
        <v>0</v>
      </c>
      <c r="EL51" s="95">
        <v>0</v>
      </c>
      <c r="EM51" s="95">
        <v>0</v>
      </c>
      <c r="EN51" s="95">
        <v>0</v>
      </c>
      <c r="EO51" s="95">
        <v>0</v>
      </c>
      <c r="EP51" s="95">
        <v>0</v>
      </c>
      <c r="EQ51" s="95">
        <v>0</v>
      </c>
      <c r="ER51" s="95">
        <v>0</v>
      </c>
      <c r="ES51" s="95">
        <v>0</v>
      </c>
      <c r="ET51" s="95">
        <v>0</v>
      </c>
      <c r="EU51" s="95">
        <v>0</v>
      </c>
      <c r="EV51" s="95">
        <v>0</v>
      </c>
      <c r="EW51" s="95">
        <v>0</v>
      </c>
      <c r="EX51" s="95">
        <v>0</v>
      </c>
      <c r="EY51" s="95">
        <v>0</v>
      </c>
      <c r="EZ51" s="95">
        <v>0</v>
      </c>
      <c r="FA51" s="95">
        <v>0</v>
      </c>
      <c r="FB51" s="95">
        <v>0</v>
      </c>
      <c r="FC51" s="95">
        <v>0</v>
      </c>
      <c r="FD51" s="95">
        <v>0</v>
      </c>
      <c r="FE51" s="95">
        <v>0</v>
      </c>
      <c r="FF51" s="95">
        <v>0</v>
      </c>
      <c r="FG51" s="95">
        <v>0</v>
      </c>
      <c r="FH51" s="95">
        <v>0</v>
      </c>
      <c r="FI51" s="95">
        <v>0</v>
      </c>
      <c r="FJ51" s="95">
        <v>0</v>
      </c>
      <c r="FK51" s="95">
        <v>0</v>
      </c>
      <c r="FL51" s="95">
        <v>0</v>
      </c>
      <c r="FM51" s="95">
        <v>0</v>
      </c>
      <c r="FN51" s="95">
        <v>0</v>
      </c>
      <c r="FO51" s="95">
        <v>0</v>
      </c>
      <c r="FP51" s="95">
        <v>0</v>
      </c>
      <c r="FQ51" s="95">
        <v>0</v>
      </c>
      <c r="FR51" s="95">
        <v>0</v>
      </c>
      <c r="FS51" s="95">
        <v>0</v>
      </c>
      <c r="FT51" s="95">
        <v>0</v>
      </c>
      <c r="FU51" s="95">
        <v>0</v>
      </c>
      <c r="FV51" s="95">
        <v>0</v>
      </c>
      <c r="FW51" s="95">
        <v>0</v>
      </c>
      <c r="FX51" s="95">
        <v>0</v>
      </c>
      <c r="FY51" s="95">
        <v>0</v>
      </c>
      <c r="FZ51" s="95">
        <v>0</v>
      </c>
      <c r="GA51" s="95">
        <v>0</v>
      </c>
      <c r="GB51" s="95">
        <v>0</v>
      </c>
      <c r="GC51" s="95">
        <v>0</v>
      </c>
      <c r="GD51" s="95">
        <v>0</v>
      </c>
      <c r="GE51" s="95">
        <v>0</v>
      </c>
      <c r="GF51" s="95">
        <v>0</v>
      </c>
      <c r="GG51" s="95">
        <v>0</v>
      </c>
      <c r="GH51" s="95">
        <v>0</v>
      </c>
      <c r="GI51" s="95">
        <v>0</v>
      </c>
      <c r="GJ51" s="95">
        <v>0</v>
      </c>
      <c r="GK51" s="95">
        <v>0</v>
      </c>
      <c r="GL51" s="95">
        <v>0</v>
      </c>
      <c r="GM51" s="95">
        <v>0</v>
      </c>
      <c r="GN51" s="95">
        <v>0</v>
      </c>
      <c r="GO51" s="95">
        <v>0</v>
      </c>
      <c r="GP51" s="95">
        <v>0</v>
      </c>
      <c r="GQ51" s="95">
        <v>0</v>
      </c>
      <c r="GR51" s="95">
        <v>0</v>
      </c>
      <c r="GS51" s="95">
        <v>0</v>
      </c>
      <c r="GT51" s="95">
        <v>0</v>
      </c>
      <c r="GU51" s="95">
        <v>0</v>
      </c>
      <c r="GV51" s="95">
        <v>0</v>
      </c>
      <c r="GW51" s="95">
        <v>0</v>
      </c>
      <c r="GX51" s="95">
        <v>0</v>
      </c>
      <c r="GY51" s="95">
        <v>0</v>
      </c>
      <c r="GZ51" s="95">
        <v>0</v>
      </c>
      <c r="HA51" s="95">
        <v>0</v>
      </c>
      <c r="HB51" s="95">
        <v>0</v>
      </c>
      <c r="HC51" s="95">
        <v>0</v>
      </c>
      <c r="HD51" s="95">
        <v>0</v>
      </c>
      <c r="HE51" s="95">
        <v>0</v>
      </c>
      <c r="HF51" s="95">
        <v>0</v>
      </c>
      <c r="HG51" s="95">
        <v>0</v>
      </c>
      <c r="HH51" s="95">
        <v>0</v>
      </c>
      <c r="HI51" s="95">
        <v>0</v>
      </c>
      <c r="HJ51" s="95">
        <v>0</v>
      </c>
      <c r="HK51" s="95">
        <v>0</v>
      </c>
      <c r="HL51" s="95">
        <v>0</v>
      </c>
      <c r="HM51" s="95">
        <v>0</v>
      </c>
      <c r="HN51" s="95">
        <v>0</v>
      </c>
      <c r="HO51" s="95">
        <v>0</v>
      </c>
      <c r="HP51" s="95">
        <v>0</v>
      </c>
      <c r="HQ51" s="95">
        <v>0</v>
      </c>
      <c r="HR51" s="95">
        <v>0</v>
      </c>
      <c r="HS51" s="95">
        <v>0</v>
      </c>
      <c r="HT51" s="95">
        <v>0</v>
      </c>
      <c r="HU51" s="95">
        <v>0</v>
      </c>
      <c r="HV51" s="95">
        <v>0</v>
      </c>
      <c r="HW51" s="95">
        <v>0</v>
      </c>
      <c r="HX51" s="95">
        <v>0</v>
      </c>
      <c r="HY51" s="95">
        <v>0</v>
      </c>
      <c r="HZ51" s="95">
        <v>0</v>
      </c>
      <c r="IA51" s="95">
        <v>0</v>
      </c>
      <c r="IB51" s="95">
        <v>0</v>
      </c>
      <c r="IC51" s="95">
        <v>0</v>
      </c>
      <c r="ID51" s="95">
        <v>0</v>
      </c>
      <c r="IE51" s="95">
        <v>0</v>
      </c>
      <c r="IF51" s="95">
        <v>0</v>
      </c>
      <c r="IG51" s="95">
        <v>0</v>
      </c>
      <c r="IH51" s="95">
        <v>0</v>
      </c>
      <c r="II51" s="95">
        <v>0</v>
      </c>
      <c r="IJ51" s="95">
        <v>0</v>
      </c>
      <c r="IK51" s="95">
        <v>0</v>
      </c>
      <c r="IL51" s="95">
        <v>0</v>
      </c>
      <c r="IM51" s="95">
        <v>0</v>
      </c>
      <c r="IN51" s="95">
        <v>0</v>
      </c>
      <c r="IO51" s="95">
        <v>0</v>
      </c>
      <c r="IP51" s="95">
        <v>0</v>
      </c>
      <c r="IQ51" s="95">
        <v>0</v>
      </c>
      <c r="IR51" s="95">
        <v>0</v>
      </c>
      <c r="IS51" s="95">
        <v>0</v>
      </c>
      <c r="IT51" s="95">
        <v>0</v>
      </c>
      <c r="IU51" s="95">
        <v>0</v>
      </c>
      <c r="IV51" s="95">
        <v>0</v>
      </c>
      <c r="IW51" s="109"/>
      <c r="IX51" s="109"/>
      <c r="IY51" s="109"/>
      <c r="IZ51" s="109"/>
      <c r="JA51" s="109"/>
      <c r="JB51" s="109"/>
      <c r="JC51" s="109"/>
      <c r="JD51" s="109"/>
      <c r="JE51" s="109"/>
      <c r="JF51" s="109"/>
      <c r="JG51" s="109"/>
      <c r="JH51" s="109"/>
      <c r="JI51" s="109"/>
      <c r="JJ51" s="109"/>
      <c r="JK51" s="109"/>
      <c r="JL51" s="109"/>
      <c r="JM51" s="109"/>
      <c r="JN51" s="109"/>
      <c r="JO51" s="109"/>
      <c r="JP51" s="109"/>
      <c r="JQ51" s="109"/>
      <c r="JR51" s="109"/>
      <c r="JS51" s="109"/>
      <c r="JT51" s="109"/>
      <c r="JU51" s="109"/>
      <c r="JV51" s="109"/>
      <c r="JW51" s="109"/>
      <c r="JX51" s="109"/>
      <c r="JY51" s="109"/>
      <c r="JZ51" s="109"/>
      <c r="KA51" s="109"/>
      <c r="KB51" s="109"/>
      <c r="KC51" s="109"/>
      <c r="KD51" s="109"/>
      <c r="KE51" s="109"/>
      <c r="KF51" s="109"/>
      <c r="KG51" s="109"/>
      <c r="KH51" s="109"/>
      <c r="KI51" s="109"/>
      <c r="KJ51" s="109"/>
      <c r="KK51" s="109"/>
      <c r="KL51" s="109"/>
      <c r="KM51" s="109"/>
      <c r="KN51" s="109"/>
      <c r="KO51" s="109"/>
      <c r="KP51" s="109"/>
      <c r="KQ51" s="109"/>
      <c r="KR51" s="109"/>
      <c r="KS51" s="109"/>
      <c r="KT51" s="109"/>
      <c r="KU51" s="109"/>
      <c r="KV51" s="109"/>
      <c r="KW51" s="109"/>
      <c r="KX51" s="109"/>
      <c r="KY51" s="109"/>
      <c r="KZ51" s="109"/>
      <c r="LA51" s="109"/>
      <c r="LB51" s="109"/>
      <c r="LC51" s="109"/>
      <c r="LD51" s="109"/>
      <c r="LE51" s="109"/>
      <c r="LF51" s="109"/>
      <c r="LG51" s="109"/>
      <c r="LH51" s="109"/>
      <c r="LI51" s="109"/>
      <c r="LJ51" s="109"/>
      <c r="LK51" s="109"/>
      <c r="LL51" s="109"/>
      <c r="LM51" s="109"/>
      <c r="LN51" s="109"/>
      <c r="LO51" s="109"/>
      <c r="LP51" s="109"/>
      <c r="LQ51" s="109"/>
      <c r="LR51" s="109"/>
      <c r="LS51" s="109"/>
      <c r="LT51" s="109"/>
      <c r="LU51" s="109"/>
      <c r="LV51" s="109"/>
      <c r="LW51" s="109"/>
      <c r="LX51" s="109"/>
      <c r="LY51" s="109"/>
      <c r="LZ51" s="109"/>
      <c r="MA51" s="109"/>
      <c r="MB51" s="109"/>
      <c r="MC51" s="109"/>
      <c r="MD51" s="109"/>
      <c r="ME51" s="109"/>
      <c r="MF51" s="109"/>
      <c r="MG51" s="109"/>
      <c r="MH51" s="109"/>
      <c r="MI51" s="109"/>
      <c r="MJ51" s="109"/>
      <c r="MK51" s="109"/>
      <c r="ML51" s="109"/>
      <c r="MM51" s="109"/>
      <c r="MN51" s="109"/>
      <c r="MO51" s="109"/>
      <c r="MP51" s="109"/>
      <c r="MQ51" s="109"/>
      <c r="MR51" s="109"/>
      <c r="MS51" s="109"/>
      <c r="MT51" s="109"/>
      <c r="MU51" s="109"/>
      <c r="MV51" s="109"/>
      <c r="MW51" s="109"/>
      <c r="MX51" s="109"/>
      <c r="MY51" s="109"/>
      <c r="MZ51" s="109"/>
      <c r="NA51" s="109"/>
      <c r="NB51" s="109"/>
      <c r="NC51" s="109"/>
      <c r="ND51" s="109"/>
      <c r="NE51" s="109"/>
      <c r="NF51" s="109"/>
      <c r="NG51" s="109"/>
      <c r="NH51" s="109"/>
      <c r="NI51" s="109"/>
      <c r="NJ51" s="109"/>
      <c r="NK51" s="109"/>
      <c r="NL51" s="109"/>
      <c r="NM51" s="109"/>
      <c r="NN51" s="109"/>
      <c r="NO51" s="109"/>
      <c r="NP51" s="109"/>
      <c r="NQ51" s="109"/>
      <c r="NR51" s="109"/>
      <c r="NS51" s="109"/>
      <c r="NT51" s="109"/>
      <c r="NU51" s="109"/>
      <c r="NV51" s="109"/>
      <c r="NW51" s="109"/>
      <c r="NX51" s="109"/>
      <c r="NY51" s="109"/>
      <c r="NZ51" s="109"/>
      <c r="OA51" s="109"/>
      <c r="OB51" s="109"/>
      <c r="OC51" s="109"/>
      <c r="OD51" s="109"/>
      <c r="OE51" s="109"/>
      <c r="OF51" s="109"/>
      <c r="OG51" s="109"/>
      <c r="OH51" s="109"/>
      <c r="OI51" s="109"/>
      <c r="OJ51" s="109"/>
      <c r="OK51" s="109"/>
      <c r="OL51" s="109"/>
      <c r="OM51" s="109"/>
      <c r="ON51" s="109"/>
      <c r="OO51" s="109"/>
      <c r="OP51" s="109"/>
      <c r="OQ51" s="109"/>
      <c r="OR51" s="109"/>
      <c r="OS51" s="109"/>
      <c r="OT51" s="109"/>
      <c r="OU51" s="109"/>
      <c r="OV51" s="109"/>
      <c r="OW51" s="109"/>
      <c r="OX51" s="109"/>
      <c r="OY51" s="109"/>
      <c r="OZ51" s="109"/>
      <c r="PA51" s="109"/>
      <c r="PB51" s="109"/>
      <c r="PC51" s="109"/>
      <c r="PD51" s="109"/>
      <c r="PE51" s="109"/>
      <c r="PF51" s="109"/>
      <c r="PG51" s="109"/>
      <c r="PH51" s="109"/>
      <c r="PI51" s="109"/>
      <c r="PJ51" s="109"/>
      <c r="PK51" s="109"/>
      <c r="PL51" s="109"/>
      <c r="PM51" s="109"/>
      <c r="PN51" s="109"/>
      <c r="PO51" s="109"/>
      <c r="PP51" s="109"/>
      <c r="PQ51" s="109"/>
      <c r="PR51" s="109"/>
      <c r="PS51" s="109"/>
      <c r="PT51" s="109"/>
      <c r="PU51" s="109"/>
      <c r="PV51" s="109"/>
      <c r="PW51" s="109"/>
      <c r="PX51" s="109"/>
      <c r="PY51" s="109"/>
      <c r="PZ51" s="109"/>
      <c r="QA51" s="109"/>
      <c r="QB51" s="109"/>
      <c r="QC51" s="109"/>
      <c r="QD51" s="109"/>
      <c r="QE51" s="109"/>
      <c r="QF51" s="109"/>
      <c r="QG51" s="109"/>
    </row>
    <row r="52" spans="1:463" s="96" customFormat="1" ht="15">
      <c r="A52" s="94" t="s">
        <v>491</v>
      </c>
      <c r="B52" s="95">
        <v>0</v>
      </c>
      <c r="C52" s="95">
        <v>0</v>
      </c>
      <c r="D52" s="95">
        <v>0</v>
      </c>
      <c r="E52" s="95">
        <v>0</v>
      </c>
      <c r="F52" s="95">
        <v>0</v>
      </c>
      <c r="G52" s="95">
        <v>0</v>
      </c>
      <c r="H52" s="95">
        <v>0</v>
      </c>
      <c r="I52" s="95">
        <v>0</v>
      </c>
      <c r="J52" s="95">
        <v>0</v>
      </c>
      <c r="K52" s="95">
        <v>0</v>
      </c>
      <c r="L52" s="95">
        <v>0</v>
      </c>
      <c r="M52" s="95">
        <v>0</v>
      </c>
      <c r="N52" s="95">
        <v>0</v>
      </c>
      <c r="O52" s="95">
        <v>0</v>
      </c>
      <c r="P52" s="95">
        <v>0</v>
      </c>
      <c r="Q52" s="95">
        <v>0</v>
      </c>
      <c r="R52" s="95">
        <v>0</v>
      </c>
      <c r="S52" s="95">
        <v>0</v>
      </c>
      <c r="T52" s="95">
        <v>0</v>
      </c>
      <c r="U52" s="95">
        <v>0</v>
      </c>
      <c r="V52" s="95">
        <v>0</v>
      </c>
      <c r="W52" s="95">
        <v>0</v>
      </c>
      <c r="X52" s="95">
        <v>0</v>
      </c>
      <c r="Y52" s="95">
        <v>0</v>
      </c>
      <c r="Z52" s="95">
        <v>0</v>
      </c>
      <c r="AA52" s="95">
        <v>0</v>
      </c>
      <c r="AB52" s="95">
        <v>0</v>
      </c>
      <c r="AC52" s="95">
        <v>0</v>
      </c>
      <c r="AD52" s="95">
        <v>0</v>
      </c>
      <c r="AE52" s="95">
        <v>0</v>
      </c>
      <c r="AF52" s="95">
        <v>0</v>
      </c>
      <c r="AG52" s="95">
        <v>0</v>
      </c>
      <c r="AH52" s="95">
        <v>0</v>
      </c>
      <c r="AI52" s="95">
        <v>0</v>
      </c>
      <c r="AJ52" s="95">
        <v>0</v>
      </c>
      <c r="AK52" s="95">
        <v>0</v>
      </c>
      <c r="AL52" s="95">
        <v>0</v>
      </c>
      <c r="AM52" s="95">
        <v>0</v>
      </c>
      <c r="AN52" s="95">
        <v>0</v>
      </c>
      <c r="AO52" s="95">
        <v>0</v>
      </c>
      <c r="AP52" s="95">
        <v>0</v>
      </c>
      <c r="AQ52" s="95">
        <v>0</v>
      </c>
      <c r="AR52" s="95">
        <v>0</v>
      </c>
      <c r="AS52" s="95">
        <v>0</v>
      </c>
      <c r="AT52" s="95">
        <v>0</v>
      </c>
      <c r="AU52" s="95">
        <v>0</v>
      </c>
      <c r="AV52" s="95">
        <v>0</v>
      </c>
      <c r="AW52" s="95">
        <v>0</v>
      </c>
      <c r="AX52" s="95">
        <v>0</v>
      </c>
      <c r="AY52" s="95">
        <v>0</v>
      </c>
      <c r="AZ52" s="95">
        <v>0</v>
      </c>
      <c r="BA52" s="95">
        <v>0</v>
      </c>
      <c r="BB52" s="95">
        <v>0</v>
      </c>
      <c r="BC52" s="95">
        <v>0</v>
      </c>
      <c r="BD52" s="95">
        <v>0</v>
      </c>
      <c r="BE52" s="95">
        <v>0</v>
      </c>
      <c r="BF52" s="95">
        <v>0</v>
      </c>
      <c r="BG52" s="95">
        <v>0</v>
      </c>
      <c r="BH52" s="95">
        <v>0</v>
      </c>
      <c r="BI52" s="95">
        <v>0</v>
      </c>
      <c r="BJ52" s="95">
        <v>0</v>
      </c>
      <c r="BK52" s="95">
        <v>0</v>
      </c>
      <c r="BL52" s="95">
        <v>0</v>
      </c>
      <c r="BM52" s="95">
        <v>0</v>
      </c>
      <c r="BN52" s="95">
        <v>0</v>
      </c>
      <c r="BO52" s="95">
        <v>0</v>
      </c>
      <c r="BP52" s="95">
        <v>0</v>
      </c>
      <c r="BQ52" s="95">
        <v>0</v>
      </c>
      <c r="BR52" s="95">
        <v>0</v>
      </c>
      <c r="BS52" s="95">
        <v>0</v>
      </c>
      <c r="BT52" s="95">
        <v>0</v>
      </c>
      <c r="BU52" s="95">
        <v>0</v>
      </c>
      <c r="BV52" s="95">
        <v>0</v>
      </c>
      <c r="BW52" s="95">
        <v>0</v>
      </c>
      <c r="BX52" s="95">
        <v>0</v>
      </c>
      <c r="BY52" s="95">
        <v>0</v>
      </c>
      <c r="BZ52" s="95">
        <v>0</v>
      </c>
      <c r="CA52" s="95">
        <v>0</v>
      </c>
      <c r="CB52" s="95">
        <v>0</v>
      </c>
      <c r="CC52" s="95">
        <v>0</v>
      </c>
      <c r="CD52" s="95">
        <v>0</v>
      </c>
      <c r="CE52" s="95">
        <v>0</v>
      </c>
      <c r="CF52" s="95">
        <v>0</v>
      </c>
      <c r="CG52" s="95">
        <v>0</v>
      </c>
      <c r="CH52" s="95">
        <v>0</v>
      </c>
      <c r="CI52" s="95">
        <v>0</v>
      </c>
      <c r="CJ52" s="95">
        <v>0</v>
      </c>
      <c r="CK52" s="95">
        <v>0</v>
      </c>
      <c r="CL52" s="95">
        <v>0</v>
      </c>
      <c r="CM52" s="95">
        <v>0</v>
      </c>
      <c r="CN52" s="95">
        <v>0</v>
      </c>
      <c r="CO52" s="95">
        <v>0</v>
      </c>
      <c r="CP52" s="95">
        <v>0</v>
      </c>
      <c r="CQ52" s="95">
        <v>0</v>
      </c>
      <c r="CR52" s="95">
        <v>0</v>
      </c>
      <c r="CS52" s="95">
        <v>0</v>
      </c>
      <c r="CT52" s="95">
        <v>0</v>
      </c>
      <c r="CU52" s="95">
        <v>0</v>
      </c>
      <c r="CV52" s="95">
        <v>0</v>
      </c>
      <c r="CW52" s="95">
        <v>0</v>
      </c>
      <c r="CX52" s="95">
        <v>0</v>
      </c>
      <c r="CY52" s="95">
        <v>0</v>
      </c>
      <c r="CZ52" s="95">
        <v>0</v>
      </c>
      <c r="DA52" s="95">
        <v>0</v>
      </c>
      <c r="DB52" s="95">
        <v>0</v>
      </c>
      <c r="DC52" s="95">
        <v>0</v>
      </c>
      <c r="DD52" s="95">
        <v>0</v>
      </c>
      <c r="DE52" s="95">
        <v>0</v>
      </c>
      <c r="DF52" s="95">
        <v>0</v>
      </c>
      <c r="DG52" s="95">
        <v>0</v>
      </c>
      <c r="DH52" s="95">
        <v>0</v>
      </c>
      <c r="DI52" s="95">
        <v>0</v>
      </c>
      <c r="DJ52" s="95">
        <v>0</v>
      </c>
      <c r="DK52" s="95">
        <v>0</v>
      </c>
      <c r="DL52" s="95">
        <v>0</v>
      </c>
      <c r="DM52" s="95">
        <v>0</v>
      </c>
      <c r="DN52" s="95">
        <v>0</v>
      </c>
      <c r="DO52" s="95">
        <v>0</v>
      </c>
      <c r="DP52" s="95">
        <v>0</v>
      </c>
      <c r="DQ52" s="95">
        <v>0</v>
      </c>
      <c r="DR52" s="95">
        <v>0</v>
      </c>
      <c r="DS52" s="95">
        <v>0</v>
      </c>
      <c r="DT52" s="95">
        <v>0</v>
      </c>
      <c r="DU52" s="95">
        <v>0</v>
      </c>
      <c r="DV52" s="95">
        <v>0</v>
      </c>
      <c r="DW52" s="95">
        <v>0</v>
      </c>
      <c r="DX52" s="95">
        <v>0</v>
      </c>
      <c r="DY52" s="95">
        <v>0</v>
      </c>
      <c r="DZ52" s="95">
        <v>0</v>
      </c>
      <c r="EA52" s="95">
        <v>0</v>
      </c>
      <c r="EB52" s="95">
        <v>0</v>
      </c>
      <c r="EC52" s="95">
        <v>0</v>
      </c>
      <c r="ED52" s="95">
        <v>0</v>
      </c>
      <c r="EE52" s="95">
        <v>0</v>
      </c>
      <c r="EF52" s="95">
        <v>0</v>
      </c>
      <c r="EG52" s="95">
        <v>0</v>
      </c>
      <c r="EH52" s="95">
        <v>0</v>
      </c>
      <c r="EI52" s="95">
        <v>0</v>
      </c>
      <c r="EJ52" s="95">
        <v>0</v>
      </c>
      <c r="EK52" s="95">
        <v>0</v>
      </c>
      <c r="EL52" s="95">
        <v>0</v>
      </c>
      <c r="EM52" s="95">
        <v>0</v>
      </c>
      <c r="EN52" s="95">
        <v>0</v>
      </c>
      <c r="EO52" s="95">
        <v>0</v>
      </c>
      <c r="EP52" s="95">
        <v>0</v>
      </c>
      <c r="EQ52" s="95">
        <v>0</v>
      </c>
      <c r="ER52" s="95">
        <v>0</v>
      </c>
      <c r="ES52" s="95">
        <v>0</v>
      </c>
      <c r="ET52" s="95">
        <v>0</v>
      </c>
      <c r="EU52" s="95">
        <v>0</v>
      </c>
      <c r="EV52" s="95">
        <v>0</v>
      </c>
      <c r="EW52" s="95">
        <v>0</v>
      </c>
      <c r="EX52" s="95">
        <v>0</v>
      </c>
      <c r="EY52" s="95">
        <v>0</v>
      </c>
      <c r="EZ52" s="95">
        <v>0</v>
      </c>
      <c r="FA52" s="95">
        <v>0</v>
      </c>
      <c r="FB52" s="95">
        <v>0</v>
      </c>
      <c r="FC52" s="95">
        <v>0</v>
      </c>
      <c r="FD52" s="95">
        <v>0</v>
      </c>
      <c r="FE52" s="95">
        <v>0</v>
      </c>
      <c r="FF52" s="95">
        <v>0</v>
      </c>
      <c r="FG52" s="95">
        <v>0</v>
      </c>
      <c r="FH52" s="95">
        <v>0</v>
      </c>
      <c r="FI52" s="95">
        <v>0</v>
      </c>
      <c r="FJ52" s="95">
        <v>0</v>
      </c>
      <c r="FK52" s="95">
        <v>0</v>
      </c>
      <c r="FL52" s="95">
        <v>0</v>
      </c>
      <c r="FM52" s="95">
        <v>0</v>
      </c>
      <c r="FN52" s="95">
        <v>0</v>
      </c>
      <c r="FO52" s="95">
        <v>0</v>
      </c>
      <c r="FP52" s="95">
        <v>0</v>
      </c>
      <c r="FQ52" s="95">
        <v>0</v>
      </c>
      <c r="FR52" s="95">
        <v>0</v>
      </c>
      <c r="FS52" s="95">
        <v>0</v>
      </c>
      <c r="FT52" s="95">
        <v>0</v>
      </c>
      <c r="FU52" s="95">
        <v>0</v>
      </c>
      <c r="FV52" s="95">
        <v>0</v>
      </c>
      <c r="FW52" s="95">
        <v>0</v>
      </c>
      <c r="FX52" s="95">
        <v>0</v>
      </c>
      <c r="FY52" s="95">
        <v>0</v>
      </c>
      <c r="FZ52" s="95">
        <v>0</v>
      </c>
      <c r="GA52" s="95">
        <v>0</v>
      </c>
      <c r="GB52" s="95">
        <v>0</v>
      </c>
      <c r="GC52" s="95">
        <v>0</v>
      </c>
      <c r="GD52" s="95">
        <v>0</v>
      </c>
      <c r="GE52" s="95">
        <v>0</v>
      </c>
      <c r="GF52" s="95">
        <v>0</v>
      </c>
      <c r="GG52" s="95">
        <v>0</v>
      </c>
      <c r="GH52" s="95">
        <v>0</v>
      </c>
      <c r="GI52" s="95">
        <v>0</v>
      </c>
      <c r="GJ52" s="95">
        <v>0</v>
      </c>
      <c r="GK52" s="95">
        <v>0</v>
      </c>
      <c r="GL52" s="95">
        <v>0</v>
      </c>
      <c r="GM52" s="95">
        <v>0</v>
      </c>
      <c r="GN52" s="95">
        <v>0</v>
      </c>
      <c r="GO52" s="95">
        <v>0</v>
      </c>
      <c r="GP52" s="95">
        <v>0</v>
      </c>
      <c r="GQ52" s="95">
        <v>0</v>
      </c>
      <c r="GR52" s="95">
        <v>0</v>
      </c>
      <c r="GS52" s="95">
        <v>0</v>
      </c>
      <c r="GT52" s="95">
        <v>0</v>
      </c>
      <c r="GU52" s="95">
        <v>0</v>
      </c>
      <c r="GV52" s="95">
        <v>0</v>
      </c>
      <c r="GW52" s="95">
        <v>0</v>
      </c>
      <c r="GX52" s="95">
        <v>0</v>
      </c>
      <c r="GY52" s="95">
        <v>0</v>
      </c>
      <c r="GZ52" s="95">
        <v>0</v>
      </c>
      <c r="HA52" s="95">
        <v>0</v>
      </c>
      <c r="HB52" s="95">
        <v>0</v>
      </c>
      <c r="HC52" s="95">
        <v>0</v>
      </c>
      <c r="HD52" s="95">
        <v>0</v>
      </c>
      <c r="HE52" s="95">
        <v>0</v>
      </c>
      <c r="HF52" s="95">
        <v>0</v>
      </c>
      <c r="HG52" s="95">
        <v>0</v>
      </c>
      <c r="HH52" s="95">
        <v>0</v>
      </c>
      <c r="HI52" s="95">
        <v>0</v>
      </c>
      <c r="HJ52" s="95">
        <v>0</v>
      </c>
      <c r="HK52" s="95">
        <v>0</v>
      </c>
      <c r="HL52" s="95">
        <v>0</v>
      </c>
      <c r="HM52" s="95">
        <v>0</v>
      </c>
      <c r="HN52" s="95">
        <v>0</v>
      </c>
      <c r="HO52" s="95">
        <v>0</v>
      </c>
      <c r="HP52" s="95">
        <v>0</v>
      </c>
      <c r="HQ52" s="95">
        <v>0</v>
      </c>
      <c r="HR52" s="95">
        <v>0</v>
      </c>
      <c r="HS52" s="95">
        <v>0</v>
      </c>
      <c r="HT52" s="95">
        <v>0</v>
      </c>
      <c r="HU52" s="95">
        <v>0</v>
      </c>
      <c r="HV52" s="95">
        <v>0</v>
      </c>
      <c r="HW52" s="95">
        <v>0</v>
      </c>
      <c r="HX52" s="95">
        <v>0</v>
      </c>
      <c r="HY52" s="95">
        <v>0</v>
      </c>
      <c r="HZ52" s="95">
        <v>0</v>
      </c>
      <c r="IA52" s="95">
        <v>0</v>
      </c>
      <c r="IB52" s="95">
        <v>0</v>
      </c>
      <c r="IC52" s="95">
        <v>0</v>
      </c>
      <c r="ID52" s="95">
        <v>0</v>
      </c>
      <c r="IE52" s="95">
        <v>0</v>
      </c>
      <c r="IF52" s="95">
        <v>0</v>
      </c>
      <c r="IG52" s="95">
        <v>0</v>
      </c>
      <c r="IH52" s="95">
        <v>0</v>
      </c>
      <c r="II52" s="95">
        <v>0</v>
      </c>
      <c r="IJ52" s="95">
        <v>0</v>
      </c>
      <c r="IK52" s="95">
        <v>0</v>
      </c>
      <c r="IL52" s="95">
        <v>0</v>
      </c>
      <c r="IM52" s="95">
        <v>0</v>
      </c>
      <c r="IN52" s="95">
        <v>0</v>
      </c>
      <c r="IO52" s="95">
        <v>0</v>
      </c>
      <c r="IP52" s="95">
        <v>0</v>
      </c>
      <c r="IQ52" s="95">
        <v>0</v>
      </c>
      <c r="IR52" s="95">
        <v>0</v>
      </c>
      <c r="IS52" s="95">
        <v>0</v>
      </c>
      <c r="IT52" s="95">
        <v>0</v>
      </c>
      <c r="IU52" s="95">
        <v>0</v>
      </c>
      <c r="IV52" s="95">
        <v>0</v>
      </c>
      <c r="IW52" s="95"/>
      <c r="IX52" s="95"/>
      <c r="IY52" s="95"/>
      <c r="IZ52" s="95"/>
      <c r="JA52" s="95"/>
      <c r="JB52" s="95"/>
      <c r="JC52" s="95"/>
      <c r="JD52" s="95"/>
      <c r="JE52" s="95"/>
      <c r="JF52" s="95"/>
      <c r="JG52" s="95"/>
      <c r="JH52" s="95"/>
      <c r="JI52" s="95"/>
      <c r="JJ52" s="95"/>
      <c r="JK52" s="95"/>
      <c r="JL52" s="95"/>
      <c r="JM52" s="95"/>
      <c r="JN52" s="95"/>
      <c r="JO52" s="95"/>
      <c r="JP52" s="95"/>
      <c r="JQ52" s="95"/>
      <c r="JR52" s="95"/>
      <c r="JS52" s="95"/>
      <c r="JT52" s="95"/>
      <c r="JU52" s="95"/>
      <c r="JV52" s="95"/>
      <c r="JW52" s="95"/>
      <c r="JX52" s="95"/>
      <c r="JY52" s="95"/>
      <c r="JZ52" s="95"/>
      <c r="KA52" s="95"/>
      <c r="KB52" s="95"/>
      <c r="KC52" s="95"/>
      <c r="KD52" s="95"/>
      <c r="KE52" s="95"/>
      <c r="KF52" s="95"/>
      <c r="KG52" s="95"/>
      <c r="KH52" s="95"/>
      <c r="KI52" s="95"/>
      <c r="KJ52" s="95"/>
      <c r="KK52" s="95"/>
      <c r="KL52" s="95"/>
      <c r="KM52" s="95"/>
      <c r="KN52" s="95"/>
      <c r="KO52" s="95"/>
      <c r="KP52" s="95"/>
      <c r="KQ52" s="95"/>
      <c r="KR52" s="95"/>
      <c r="KS52" s="95"/>
      <c r="KT52" s="95"/>
      <c r="KU52" s="95"/>
      <c r="KV52" s="95"/>
      <c r="KW52" s="95"/>
      <c r="KX52" s="95"/>
      <c r="KY52" s="95"/>
      <c r="KZ52" s="95"/>
      <c r="LA52" s="95"/>
      <c r="LB52" s="95"/>
      <c r="LC52" s="95"/>
      <c r="LD52" s="95"/>
      <c r="LE52" s="95"/>
      <c r="LF52" s="95"/>
      <c r="LG52" s="95"/>
      <c r="LH52" s="95"/>
      <c r="LI52" s="95"/>
      <c r="LJ52" s="95"/>
      <c r="LK52" s="95"/>
      <c r="LL52" s="95"/>
      <c r="LM52" s="95"/>
      <c r="LN52" s="95"/>
      <c r="LO52" s="95"/>
      <c r="LP52" s="95"/>
      <c r="LQ52" s="95"/>
      <c r="LR52" s="95"/>
      <c r="LS52" s="95"/>
      <c r="LT52" s="95"/>
      <c r="LU52" s="95"/>
      <c r="LV52" s="95"/>
      <c r="LW52" s="95"/>
      <c r="LX52" s="95"/>
      <c r="LY52" s="95"/>
      <c r="LZ52" s="95"/>
      <c r="MA52" s="95"/>
      <c r="MB52" s="95"/>
      <c r="MC52" s="95"/>
      <c r="MD52" s="95"/>
      <c r="ME52" s="95"/>
      <c r="MF52" s="95"/>
      <c r="MG52" s="95"/>
      <c r="MH52" s="95"/>
      <c r="MI52" s="95"/>
      <c r="MJ52" s="95"/>
      <c r="MK52" s="95"/>
      <c r="ML52" s="95"/>
      <c r="MM52" s="95"/>
      <c r="MN52" s="95"/>
      <c r="MO52" s="95"/>
      <c r="MP52" s="95"/>
      <c r="MQ52" s="95"/>
      <c r="MR52" s="95"/>
      <c r="MS52" s="95"/>
      <c r="MT52" s="95"/>
      <c r="MU52" s="95"/>
      <c r="MV52" s="95"/>
      <c r="MW52" s="95"/>
      <c r="MX52" s="95"/>
      <c r="MY52" s="95"/>
      <c r="MZ52" s="95"/>
      <c r="NA52" s="95"/>
      <c r="NB52" s="95"/>
      <c r="NC52" s="95"/>
      <c r="ND52" s="95"/>
      <c r="NE52" s="95"/>
      <c r="NF52" s="95"/>
      <c r="NG52" s="95"/>
      <c r="NH52" s="95"/>
      <c r="NI52" s="95"/>
      <c r="NJ52" s="95"/>
      <c r="NK52" s="95"/>
      <c r="NL52" s="95"/>
      <c r="NM52" s="95"/>
      <c r="NN52" s="95"/>
      <c r="NO52" s="95"/>
      <c r="NP52" s="95"/>
      <c r="NQ52" s="95"/>
      <c r="NR52" s="95"/>
      <c r="NS52" s="95"/>
      <c r="NT52" s="95"/>
      <c r="NU52" s="95"/>
      <c r="NV52" s="95"/>
      <c r="NW52" s="95"/>
      <c r="NX52" s="95"/>
      <c r="NY52" s="95"/>
      <c r="NZ52" s="95"/>
      <c r="OA52" s="95"/>
      <c r="OB52" s="95"/>
      <c r="OC52" s="95"/>
      <c r="OD52" s="95"/>
      <c r="OE52" s="95"/>
      <c r="OF52" s="95"/>
      <c r="OG52" s="95"/>
      <c r="OH52" s="95"/>
      <c r="OI52" s="95"/>
      <c r="OJ52" s="95"/>
      <c r="OK52" s="95"/>
      <c r="OL52" s="95"/>
      <c r="OM52" s="95"/>
      <c r="ON52" s="95"/>
      <c r="OO52" s="95"/>
      <c r="OP52" s="95"/>
      <c r="OQ52" s="95"/>
      <c r="OR52" s="95"/>
      <c r="OS52" s="95"/>
      <c r="OT52" s="95"/>
      <c r="OU52" s="95"/>
      <c r="OV52" s="95"/>
      <c r="OW52" s="95"/>
      <c r="OX52" s="95"/>
      <c r="OY52" s="95"/>
      <c r="OZ52" s="95"/>
      <c r="PA52" s="95"/>
      <c r="PB52" s="95"/>
      <c r="PC52" s="95"/>
      <c r="PD52" s="95"/>
      <c r="PE52" s="95"/>
      <c r="PF52" s="95"/>
      <c r="PG52" s="95"/>
      <c r="PH52" s="95"/>
      <c r="PI52" s="95"/>
      <c r="PJ52" s="95"/>
      <c r="PK52" s="95"/>
      <c r="PL52" s="95"/>
      <c r="PM52" s="95"/>
      <c r="PN52" s="95"/>
      <c r="PO52" s="95"/>
      <c r="PP52" s="95"/>
      <c r="PQ52" s="95"/>
      <c r="PR52" s="95"/>
      <c r="PS52" s="95"/>
      <c r="PT52" s="95"/>
      <c r="PU52" s="95"/>
      <c r="PV52" s="95"/>
      <c r="PW52" s="95"/>
      <c r="PX52" s="95"/>
      <c r="PY52" s="95"/>
      <c r="PZ52" s="95"/>
      <c r="QA52" s="95"/>
      <c r="QB52" s="95"/>
      <c r="QC52" s="95"/>
      <c r="QD52" s="95"/>
      <c r="QE52" s="95"/>
      <c r="QF52" s="95"/>
      <c r="QG52" s="95"/>
    </row>
    <row r="53" spans="1:463" s="96" customFormat="1" ht="15">
      <c r="A53" s="94" t="s">
        <v>492</v>
      </c>
      <c r="B53" s="95">
        <f t="shared" ref="B53" si="224">SUM(B50:B52)</f>
        <v>0</v>
      </c>
      <c r="C53" s="95">
        <f t="shared" ref="C53:BN53" si="225">SUM(C50:C52)</f>
        <v>0</v>
      </c>
      <c r="D53" s="95">
        <f t="shared" si="225"/>
        <v>0</v>
      </c>
      <c r="E53" s="95">
        <f t="shared" si="225"/>
        <v>0</v>
      </c>
      <c r="F53" s="95">
        <f t="shared" si="225"/>
        <v>0</v>
      </c>
      <c r="G53" s="95">
        <f t="shared" si="225"/>
        <v>0</v>
      </c>
      <c r="H53" s="95">
        <f t="shared" si="225"/>
        <v>0</v>
      </c>
      <c r="I53" s="95">
        <f t="shared" si="225"/>
        <v>0</v>
      </c>
      <c r="J53" s="95">
        <f t="shared" si="225"/>
        <v>0</v>
      </c>
      <c r="K53" s="95">
        <f t="shared" si="225"/>
        <v>0</v>
      </c>
      <c r="L53" s="95">
        <f t="shared" si="225"/>
        <v>0</v>
      </c>
      <c r="M53" s="95">
        <f t="shared" si="225"/>
        <v>0</v>
      </c>
      <c r="N53" s="95">
        <f t="shared" si="225"/>
        <v>0</v>
      </c>
      <c r="O53" s="95">
        <f t="shared" si="225"/>
        <v>0</v>
      </c>
      <c r="P53" s="95">
        <f t="shared" si="225"/>
        <v>0</v>
      </c>
      <c r="Q53" s="95">
        <f t="shared" si="225"/>
        <v>0</v>
      </c>
      <c r="R53" s="95">
        <f t="shared" si="225"/>
        <v>0</v>
      </c>
      <c r="S53" s="95">
        <f t="shared" si="225"/>
        <v>0</v>
      </c>
      <c r="T53" s="95">
        <f t="shared" si="225"/>
        <v>0</v>
      </c>
      <c r="U53" s="95">
        <f t="shared" si="225"/>
        <v>0</v>
      </c>
      <c r="V53" s="95">
        <f t="shared" si="225"/>
        <v>0</v>
      </c>
      <c r="W53" s="95">
        <f t="shared" si="225"/>
        <v>0</v>
      </c>
      <c r="X53" s="95">
        <f t="shared" si="225"/>
        <v>0</v>
      </c>
      <c r="Y53" s="95">
        <f t="shared" si="225"/>
        <v>0</v>
      </c>
      <c r="Z53" s="95">
        <f t="shared" si="225"/>
        <v>0</v>
      </c>
      <c r="AA53" s="95">
        <f t="shared" si="225"/>
        <v>0</v>
      </c>
      <c r="AB53" s="95">
        <f t="shared" si="225"/>
        <v>0</v>
      </c>
      <c r="AC53" s="95">
        <f t="shared" si="225"/>
        <v>0</v>
      </c>
      <c r="AD53" s="95">
        <f t="shared" si="225"/>
        <v>0</v>
      </c>
      <c r="AE53" s="95">
        <f t="shared" si="225"/>
        <v>0</v>
      </c>
      <c r="AF53" s="95">
        <f t="shared" si="225"/>
        <v>0</v>
      </c>
      <c r="AG53" s="95">
        <f t="shared" si="225"/>
        <v>0</v>
      </c>
      <c r="AH53" s="95">
        <f t="shared" si="225"/>
        <v>0</v>
      </c>
      <c r="AI53" s="95">
        <f t="shared" si="225"/>
        <v>0</v>
      </c>
      <c r="AJ53" s="95">
        <f t="shared" si="225"/>
        <v>0</v>
      </c>
      <c r="AK53" s="95">
        <f t="shared" si="225"/>
        <v>0</v>
      </c>
      <c r="AL53" s="95">
        <f t="shared" si="225"/>
        <v>0</v>
      </c>
      <c r="AM53" s="95">
        <f t="shared" si="225"/>
        <v>0</v>
      </c>
      <c r="AN53" s="95">
        <f t="shared" si="225"/>
        <v>0</v>
      </c>
      <c r="AO53" s="95">
        <f t="shared" si="225"/>
        <v>0</v>
      </c>
      <c r="AP53" s="95">
        <f t="shared" si="225"/>
        <v>0</v>
      </c>
      <c r="AQ53" s="95">
        <f t="shared" si="225"/>
        <v>0</v>
      </c>
      <c r="AR53" s="95">
        <f t="shared" si="225"/>
        <v>0</v>
      </c>
      <c r="AS53" s="95">
        <f t="shared" si="225"/>
        <v>0</v>
      </c>
      <c r="AT53" s="95">
        <f t="shared" si="225"/>
        <v>0</v>
      </c>
      <c r="AU53" s="95">
        <f t="shared" si="225"/>
        <v>0</v>
      </c>
      <c r="AV53" s="95">
        <f t="shared" si="225"/>
        <v>0</v>
      </c>
      <c r="AW53" s="95">
        <f t="shared" si="225"/>
        <v>0</v>
      </c>
      <c r="AX53" s="95">
        <f t="shared" si="225"/>
        <v>0</v>
      </c>
      <c r="AY53" s="95">
        <f t="shared" si="225"/>
        <v>0</v>
      </c>
      <c r="AZ53" s="95">
        <f t="shared" si="225"/>
        <v>0</v>
      </c>
      <c r="BA53" s="95">
        <f t="shared" si="225"/>
        <v>0</v>
      </c>
      <c r="BB53" s="95">
        <f t="shared" si="225"/>
        <v>0</v>
      </c>
      <c r="BC53" s="95">
        <f t="shared" si="225"/>
        <v>0</v>
      </c>
      <c r="BD53" s="95">
        <f t="shared" si="225"/>
        <v>0</v>
      </c>
      <c r="BE53" s="95">
        <f t="shared" si="225"/>
        <v>0</v>
      </c>
      <c r="BF53" s="95">
        <f t="shared" si="225"/>
        <v>0</v>
      </c>
      <c r="BG53" s="95">
        <f t="shared" si="225"/>
        <v>0</v>
      </c>
      <c r="BH53" s="95">
        <f t="shared" si="225"/>
        <v>0</v>
      </c>
      <c r="BI53" s="95">
        <f t="shared" si="225"/>
        <v>0</v>
      </c>
      <c r="BJ53" s="95">
        <f t="shared" si="225"/>
        <v>0</v>
      </c>
      <c r="BK53" s="95">
        <f t="shared" si="225"/>
        <v>0</v>
      </c>
      <c r="BL53" s="95">
        <f t="shared" si="225"/>
        <v>0</v>
      </c>
      <c r="BM53" s="95">
        <f t="shared" si="225"/>
        <v>0</v>
      </c>
      <c r="BN53" s="95">
        <f t="shared" si="225"/>
        <v>0</v>
      </c>
      <c r="BO53" s="95">
        <f t="shared" ref="BO53:CN53" si="226">SUM(BO50:BO52)</f>
        <v>0</v>
      </c>
      <c r="BP53" s="95">
        <f t="shared" si="226"/>
        <v>0</v>
      </c>
      <c r="BQ53" s="95">
        <f t="shared" si="226"/>
        <v>0</v>
      </c>
      <c r="BR53" s="95">
        <f t="shared" si="226"/>
        <v>0</v>
      </c>
      <c r="BS53" s="95">
        <f t="shared" si="226"/>
        <v>0</v>
      </c>
      <c r="BT53" s="95">
        <f t="shared" si="226"/>
        <v>0</v>
      </c>
      <c r="BU53" s="95">
        <f t="shared" si="226"/>
        <v>0</v>
      </c>
      <c r="BV53" s="95">
        <f t="shared" si="226"/>
        <v>0</v>
      </c>
      <c r="BW53" s="95">
        <f t="shared" si="226"/>
        <v>0</v>
      </c>
      <c r="BX53" s="95">
        <f t="shared" si="226"/>
        <v>0</v>
      </c>
      <c r="BY53" s="95">
        <f t="shared" si="226"/>
        <v>0</v>
      </c>
      <c r="BZ53" s="95">
        <f t="shared" si="226"/>
        <v>0</v>
      </c>
      <c r="CA53" s="95">
        <f t="shared" si="226"/>
        <v>0</v>
      </c>
      <c r="CB53" s="95">
        <f t="shared" si="226"/>
        <v>0</v>
      </c>
      <c r="CC53" s="95">
        <f t="shared" si="226"/>
        <v>0</v>
      </c>
      <c r="CD53" s="95">
        <f t="shared" si="226"/>
        <v>0</v>
      </c>
      <c r="CE53" s="95">
        <f t="shared" si="226"/>
        <v>0</v>
      </c>
      <c r="CF53" s="95">
        <f t="shared" si="226"/>
        <v>0</v>
      </c>
      <c r="CG53" s="95">
        <f t="shared" si="226"/>
        <v>0</v>
      </c>
      <c r="CH53" s="95">
        <f t="shared" si="226"/>
        <v>0</v>
      </c>
      <c r="CI53" s="95">
        <f t="shared" si="226"/>
        <v>0</v>
      </c>
      <c r="CJ53" s="95">
        <f t="shared" si="226"/>
        <v>0</v>
      </c>
      <c r="CK53" s="95">
        <f t="shared" si="226"/>
        <v>0</v>
      </c>
      <c r="CL53" s="95">
        <f t="shared" si="226"/>
        <v>0</v>
      </c>
      <c r="CM53" s="95">
        <f t="shared" si="226"/>
        <v>0</v>
      </c>
      <c r="CN53" s="95">
        <f t="shared" si="226"/>
        <v>0</v>
      </c>
      <c r="CO53" s="95">
        <f t="shared" ref="CO53:DI53" si="227">SUM(CO50:CO52)</f>
        <v>0</v>
      </c>
      <c r="CP53" s="95">
        <f t="shared" si="227"/>
        <v>0</v>
      </c>
      <c r="CQ53" s="95">
        <f t="shared" si="227"/>
        <v>0</v>
      </c>
      <c r="CR53" s="95">
        <f t="shared" si="227"/>
        <v>0</v>
      </c>
      <c r="CS53" s="95">
        <f t="shared" si="227"/>
        <v>0</v>
      </c>
      <c r="CT53" s="95">
        <f t="shared" si="227"/>
        <v>0</v>
      </c>
      <c r="CU53" s="95">
        <f t="shared" si="227"/>
        <v>0</v>
      </c>
      <c r="CV53" s="95">
        <f t="shared" si="227"/>
        <v>0</v>
      </c>
      <c r="CW53" s="95">
        <f t="shared" si="227"/>
        <v>0</v>
      </c>
      <c r="CX53" s="95">
        <f t="shared" si="227"/>
        <v>0</v>
      </c>
      <c r="CY53" s="95">
        <f t="shared" si="227"/>
        <v>0</v>
      </c>
      <c r="CZ53" s="95">
        <f t="shared" si="227"/>
        <v>0</v>
      </c>
      <c r="DA53" s="95">
        <f t="shared" si="227"/>
        <v>0</v>
      </c>
      <c r="DB53" s="95">
        <f t="shared" si="227"/>
        <v>0</v>
      </c>
      <c r="DC53" s="95">
        <f t="shared" si="227"/>
        <v>0</v>
      </c>
      <c r="DD53" s="95">
        <f t="shared" si="227"/>
        <v>0</v>
      </c>
      <c r="DE53" s="95">
        <f t="shared" si="227"/>
        <v>0</v>
      </c>
      <c r="DF53" s="95">
        <f t="shared" si="227"/>
        <v>0</v>
      </c>
      <c r="DG53" s="95">
        <f t="shared" si="227"/>
        <v>0</v>
      </c>
      <c r="DH53" s="95">
        <f t="shared" si="227"/>
        <v>0</v>
      </c>
      <c r="DI53" s="95">
        <f t="shared" si="227"/>
        <v>0</v>
      </c>
      <c r="DJ53" s="95">
        <f t="shared" ref="DJ53:FU53" si="228">SUM(DJ50:DJ52)</f>
        <v>0</v>
      </c>
      <c r="DK53" s="95">
        <f t="shared" si="228"/>
        <v>0</v>
      </c>
      <c r="DL53" s="95">
        <f t="shared" si="228"/>
        <v>0</v>
      </c>
      <c r="DM53" s="95">
        <f t="shared" si="228"/>
        <v>0</v>
      </c>
      <c r="DN53" s="95">
        <f t="shared" si="228"/>
        <v>0</v>
      </c>
      <c r="DO53" s="95">
        <f t="shared" si="228"/>
        <v>0</v>
      </c>
      <c r="DP53" s="95">
        <f t="shared" si="228"/>
        <v>0</v>
      </c>
      <c r="DQ53" s="95">
        <f t="shared" si="228"/>
        <v>0</v>
      </c>
      <c r="DR53" s="95">
        <f t="shared" si="228"/>
        <v>0</v>
      </c>
      <c r="DS53" s="95">
        <f t="shared" si="228"/>
        <v>0</v>
      </c>
      <c r="DT53" s="95">
        <f t="shared" si="228"/>
        <v>0</v>
      </c>
      <c r="DU53" s="95">
        <f t="shared" si="228"/>
        <v>0</v>
      </c>
      <c r="DV53" s="95">
        <f t="shared" si="228"/>
        <v>0</v>
      </c>
      <c r="DW53" s="95">
        <f t="shared" si="228"/>
        <v>0</v>
      </c>
      <c r="DX53" s="95">
        <f t="shared" si="228"/>
        <v>0</v>
      </c>
      <c r="DY53" s="95">
        <f t="shared" si="228"/>
        <v>0</v>
      </c>
      <c r="DZ53" s="95">
        <f t="shared" si="228"/>
        <v>0</v>
      </c>
      <c r="EA53" s="95">
        <f t="shared" si="228"/>
        <v>0</v>
      </c>
      <c r="EB53" s="95">
        <f t="shared" si="228"/>
        <v>0</v>
      </c>
      <c r="EC53" s="95">
        <f t="shared" si="228"/>
        <v>0</v>
      </c>
      <c r="ED53" s="95">
        <f t="shared" si="228"/>
        <v>0</v>
      </c>
      <c r="EE53" s="95">
        <f t="shared" si="228"/>
        <v>0</v>
      </c>
      <c r="EF53" s="95">
        <f t="shared" si="228"/>
        <v>0</v>
      </c>
      <c r="EG53" s="95">
        <f t="shared" si="228"/>
        <v>0</v>
      </c>
      <c r="EH53" s="95">
        <f t="shared" si="228"/>
        <v>0</v>
      </c>
      <c r="EI53" s="95">
        <f t="shared" si="228"/>
        <v>0</v>
      </c>
      <c r="EJ53" s="95">
        <f t="shared" si="228"/>
        <v>0</v>
      </c>
      <c r="EK53" s="95">
        <f t="shared" si="228"/>
        <v>0</v>
      </c>
      <c r="EL53" s="95">
        <f t="shared" si="228"/>
        <v>0</v>
      </c>
      <c r="EM53" s="95">
        <f t="shared" si="228"/>
        <v>0</v>
      </c>
      <c r="EN53" s="95">
        <f t="shared" si="228"/>
        <v>0</v>
      </c>
      <c r="EO53" s="95">
        <f t="shared" si="228"/>
        <v>0</v>
      </c>
      <c r="EP53" s="95">
        <f t="shared" si="228"/>
        <v>0</v>
      </c>
      <c r="EQ53" s="95">
        <f t="shared" si="228"/>
        <v>0</v>
      </c>
      <c r="ER53" s="95">
        <f t="shared" si="228"/>
        <v>0</v>
      </c>
      <c r="ES53" s="95">
        <f t="shared" si="228"/>
        <v>0</v>
      </c>
      <c r="ET53" s="95">
        <f t="shared" si="228"/>
        <v>0</v>
      </c>
      <c r="EU53" s="95">
        <f t="shared" si="228"/>
        <v>0</v>
      </c>
      <c r="EV53" s="95">
        <f t="shared" si="228"/>
        <v>0</v>
      </c>
      <c r="EW53" s="95">
        <f t="shared" si="228"/>
        <v>0</v>
      </c>
      <c r="EX53" s="95">
        <f t="shared" si="228"/>
        <v>0</v>
      </c>
      <c r="EY53" s="95">
        <f t="shared" si="228"/>
        <v>0</v>
      </c>
      <c r="EZ53" s="95">
        <f t="shared" si="228"/>
        <v>0</v>
      </c>
      <c r="FA53" s="95">
        <f t="shared" si="228"/>
        <v>0</v>
      </c>
      <c r="FB53" s="95">
        <f t="shared" si="228"/>
        <v>0</v>
      </c>
      <c r="FC53" s="95">
        <f t="shared" si="228"/>
        <v>0</v>
      </c>
      <c r="FD53" s="95">
        <f t="shared" si="228"/>
        <v>0</v>
      </c>
      <c r="FE53" s="95">
        <f t="shared" si="228"/>
        <v>0</v>
      </c>
      <c r="FF53" s="95">
        <f t="shared" si="228"/>
        <v>0</v>
      </c>
      <c r="FG53" s="95">
        <f t="shared" si="228"/>
        <v>0</v>
      </c>
      <c r="FH53" s="95">
        <f t="shared" si="228"/>
        <v>0</v>
      </c>
      <c r="FI53" s="95">
        <f t="shared" si="228"/>
        <v>0</v>
      </c>
      <c r="FJ53" s="95">
        <f t="shared" si="228"/>
        <v>0</v>
      </c>
      <c r="FK53" s="95">
        <f t="shared" si="228"/>
        <v>0</v>
      </c>
      <c r="FL53" s="95">
        <f t="shared" si="228"/>
        <v>0</v>
      </c>
      <c r="FM53" s="95">
        <f t="shared" si="228"/>
        <v>0</v>
      </c>
      <c r="FN53" s="95">
        <f t="shared" si="228"/>
        <v>0</v>
      </c>
      <c r="FO53" s="95">
        <f t="shared" si="228"/>
        <v>0</v>
      </c>
      <c r="FP53" s="95">
        <f t="shared" si="228"/>
        <v>0</v>
      </c>
      <c r="FQ53" s="95">
        <f t="shared" si="228"/>
        <v>0</v>
      </c>
      <c r="FR53" s="95">
        <f t="shared" si="228"/>
        <v>0</v>
      </c>
      <c r="FS53" s="95">
        <f t="shared" si="228"/>
        <v>0</v>
      </c>
      <c r="FT53" s="95">
        <f t="shared" si="228"/>
        <v>0</v>
      </c>
      <c r="FU53" s="95">
        <f t="shared" si="228"/>
        <v>0</v>
      </c>
      <c r="FV53" s="95">
        <f t="shared" ref="FV53:IG53" si="229">SUM(FV50:FV52)</f>
        <v>0</v>
      </c>
      <c r="FW53" s="95">
        <f t="shared" si="229"/>
        <v>0</v>
      </c>
      <c r="FX53" s="95">
        <f t="shared" si="229"/>
        <v>0</v>
      </c>
      <c r="FY53" s="95">
        <f t="shared" si="229"/>
        <v>0</v>
      </c>
      <c r="FZ53" s="95">
        <f t="shared" si="229"/>
        <v>0</v>
      </c>
      <c r="GA53" s="95">
        <f t="shared" si="229"/>
        <v>0</v>
      </c>
      <c r="GB53" s="95">
        <f t="shared" si="229"/>
        <v>0</v>
      </c>
      <c r="GC53" s="95">
        <f t="shared" si="229"/>
        <v>0</v>
      </c>
      <c r="GD53" s="95">
        <f t="shared" si="229"/>
        <v>0</v>
      </c>
      <c r="GE53" s="95">
        <f t="shared" si="229"/>
        <v>0</v>
      </c>
      <c r="GF53" s="95">
        <f t="shared" si="229"/>
        <v>0</v>
      </c>
      <c r="GG53" s="95">
        <f t="shared" si="229"/>
        <v>0</v>
      </c>
      <c r="GH53" s="95">
        <f t="shared" si="229"/>
        <v>0</v>
      </c>
      <c r="GI53" s="95">
        <f t="shared" si="229"/>
        <v>0</v>
      </c>
      <c r="GJ53" s="95">
        <f t="shared" si="229"/>
        <v>0</v>
      </c>
      <c r="GK53" s="95">
        <f t="shared" si="229"/>
        <v>0</v>
      </c>
      <c r="GL53" s="95">
        <f t="shared" si="229"/>
        <v>0</v>
      </c>
      <c r="GM53" s="95">
        <f t="shared" si="229"/>
        <v>0</v>
      </c>
      <c r="GN53" s="95">
        <f t="shared" si="229"/>
        <v>0</v>
      </c>
      <c r="GO53" s="95">
        <f t="shared" si="229"/>
        <v>0</v>
      </c>
      <c r="GP53" s="95">
        <f t="shared" si="229"/>
        <v>0</v>
      </c>
      <c r="GQ53" s="95">
        <f t="shared" si="229"/>
        <v>0</v>
      </c>
      <c r="GR53" s="95">
        <f t="shared" si="229"/>
        <v>0</v>
      </c>
      <c r="GS53" s="95">
        <f t="shared" si="229"/>
        <v>0</v>
      </c>
      <c r="GT53" s="95">
        <f t="shared" si="229"/>
        <v>0</v>
      </c>
      <c r="GU53" s="95">
        <f t="shared" si="229"/>
        <v>0</v>
      </c>
      <c r="GV53" s="95">
        <f t="shared" si="229"/>
        <v>0</v>
      </c>
      <c r="GW53" s="95">
        <f t="shared" si="229"/>
        <v>0</v>
      </c>
      <c r="GX53" s="95">
        <f t="shared" si="229"/>
        <v>0</v>
      </c>
      <c r="GY53" s="95">
        <f t="shared" si="229"/>
        <v>0</v>
      </c>
      <c r="GZ53" s="95">
        <f t="shared" si="229"/>
        <v>0</v>
      </c>
      <c r="HA53" s="95">
        <f t="shared" si="229"/>
        <v>0</v>
      </c>
      <c r="HB53" s="95">
        <f t="shared" si="229"/>
        <v>0</v>
      </c>
      <c r="HC53" s="95">
        <f t="shared" si="229"/>
        <v>0</v>
      </c>
      <c r="HD53" s="95">
        <f t="shared" si="229"/>
        <v>0</v>
      </c>
      <c r="HE53" s="95">
        <f t="shared" si="229"/>
        <v>0</v>
      </c>
      <c r="HF53" s="95">
        <f t="shared" si="229"/>
        <v>0</v>
      </c>
      <c r="HG53" s="95">
        <f t="shared" si="229"/>
        <v>0</v>
      </c>
      <c r="HH53" s="95">
        <f t="shared" si="229"/>
        <v>0</v>
      </c>
      <c r="HI53" s="95">
        <f t="shared" si="229"/>
        <v>0</v>
      </c>
      <c r="HJ53" s="95">
        <f t="shared" si="229"/>
        <v>0</v>
      </c>
      <c r="HK53" s="95">
        <f t="shared" si="229"/>
        <v>0</v>
      </c>
      <c r="HL53" s="95">
        <f t="shared" si="229"/>
        <v>0</v>
      </c>
      <c r="HM53" s="95">
        <f t="shared" si="229"/>
        <v>0</v>
      </c>
      <c r="HN53" s="95">
        <f t="shared" si="229"/>
        <v>0</v>
      </c>
      <c r="HO53" s="95">
        <f t="shared" si="229"/>
        <v>0</v>
      </c>
      <c r="HP53" s="95">
        <f t="shared" si="229"/>
        <v>0</v>
      </c>
      <c r="HQ53" s="95">
        <f t="shared" si="229"/>
        <v>0</v>
      </c>
      <c r="HR53" s="95">
        <f t="shared" si="229"/>
        <v>0</v>
      </c>
      <c r="HS53" s="95">
        <f t="shared" si="229"/>
        <v>0</v>
      </c>
      <c r="HT53" s="95">
        <f t="shared" si="229"/>
        <v>0</v>
      </c>
      <c r="HU53" s="95">
        <f t="shared" si="229"/>
        <v>0</v>
      </c>
      <c r="HV53" s="95">
        <f t="shared" si="229"/>
        <v>0</v>
      </c>
      <c r="HW53" s="95">
        <f t="shared" si="229"/>
        <v>0</v>
      </c>
      <c r="HX53" s="95">
        <f t="shared" si="229"/>
        <v>0</v>
      </c>
      <c r="HY53" s="95">
        <f t="shared" si="229"/>
        <v>0</v>
      </c>
      <c r="HZ53" s="95">
        <f t="shared" si="229"/>
        <v>0</v>
      </c>
      <c r="IA53" s="95">
        <f t="shared" si="229"/>
        <v>0</v>
      </c>
      <c r="IB53" s="95">
        <f t="shared" si="229"/>
        <v>0</v>
      </c>
      <c r="IC53" s="95">
        <f t="shared" si="229"/>
        <v>0</v>
      </c>
      <c r="ID53" s="95">
        <f t="shared" si="229"/>
        <v>0</v>
      </c>
      <c r="IE53" s="95">
        <f t="shared" si="229"/>
        <v>0</v>
      </c>
      <c r="IF53" s="95">
        <f t="shared" si="229"/>
        <v>0</v>
      </c>
      <c r="IG53" s="95">
        <f t="shared" si="229"/>
        <v>0</v>
      </c>
      <c r="IH53" s="95">
        <f t="shared" ref="IH53:IV53" si="230">SUM(IH50:IH52)</f>
        <v>0</v>
      </c>
      <c r="II53" s="95">
        <f t="shared" si="230"/>
        <v>0</v>
      </c>
      <c r="IJ53" s="95">
        <f t="shared" si="230"/>
        <v>0</v>
      </c>
      <c r="IK53" s="95">
        <f t="shared" si="230"/>
        <v>0</v>
      </c>
      <c r="IL53" s="95">
        <f t="shared" si="230"/>
        <v>0</v>
      </c>
      <c r="IM53" s="95">
        <f t="shared" si="230"/>
        <v>0</v>
      </c>
      <c r="IN53" s="95">
        <f t="shared" si="230"/>
        <v>0</v>
      </c>
      <c r="IO53" s="95">
        <f t="shared" si="230"/>
        <v>0</v>
      </c>
      <c r="IP53" s="95">
        <f t="shared" si="230"/>
        <v>0</v>
      </c>
      <c r="IQ53" s="95">
        <f t="shared" si="230"/>
        <v>0</v>
      </c>
      <c r="IR53" s="95">
        <f t="shared" si="230"/>
        <v>0</v>
      </c>
      <c r="IS53" s="95">
        <f t="shared" si="230"/>
        <v>0</v>
      </c>
      <c r="IT53" s="95">
        <f t="shared" si="230"/>
        <v>0</v>
      </c>
      <c r="IU53" s="95">
        <f t="shared" si="230"/>
        <v>0</v>
      </c>
      <c r="IV53" s="95">
        <f t="shared" si="230"/>
        <v>0</v>
      </c>
      <c r="IW53" s="95">
        <f t="shared" ref="IW53:JH53" si="231">SUM(IW50:IW52)</f>
        <v>0</v>
      </c>
      <c r="IX53" s="95">
        <f t="shared" si="231"/>
        <v>0</v>
      </c>
      <c r="IY53" s="95">
        <f t="shared" si="231"/>
        <v>0</v>
      </c>
      <c r="IZ53" s="95">
        <f t="shared" si="231"/>
        <v>0</v>
      </c>
      <c r="JA53" s="95">
        <f t="shared" si="231"/>
        <v>0</v>
      </c>
      <c r="JB53" s="95">
        <f t="shared" si="231"/>
        <v>0</v>
      </c>
      <c r="JC53" s="95">
        <f t="shared" si="231"/>
        <v>0</v>
      </c>
      <c r="JD53" s="95">
        <f t="shared" si="231"/>
        <v>0</v>
      </c>
      <c r="JE53" s="95">
        <f t="shared" si="231"/>
        <v>0</v>
      </c>
      <c r="JF53" s="95">
        <f t="shared" si="231"/>
        <v>0</v>
      </c>
      <c r="JG53" s="95">
        <f t="shared" si="231"/>
        <v>0</v>
      </c>
      <c r="JH53" s="95">
        <f t="shared" si="231"/>
        <v>0</v>
      </c>
      <c r="JI53" s="95">
        <f t="shared" ref="JI53:KP53" si="232">SUM(JI50:JI52)</f>
        <v>0</v>
      </c>
      <c r="JJ53" s="95">
        <f t="shared" si="232"/>
        <v>0</v>
      </c>
      <c r="JK53" s="95">
        <f t="shared" si="232"/>
        <v>0</v>
      </c>
      <c r="JL53" s="95">
        <f t="shared" si="232"/>
        <v>0</v>
      </c>
      <c r="JM53" s="95">
        <f t="shared" si="232"/>
        <v>0</v>
      </c>
      <c r="JN53" s="95">
        <f t="shared" si="232"/>
        <v>0</v>
      </c>
      <c r="JO53" s="95">
        <f t="shared" si="232"/>
        <v>0</v>
      </c>
      <c r="JP53" s="95">
        <f t="shared" si="232"/>
        <v>0</v>
      </c>
      <c r="JQ53" s="95">
        <f t="shared" si="232"/>
        <v>0</v>
      </c>
      <c r="JR53" s="95">
        <f t="shared" si="232"/>
        <v>0</v>
      </c>
      <c r="JS53" s="95">
        <f t="shared" si="232"/>
        <v>0</v>
      </c>
      <c r="JT53" s="95">
        <f t="shared" si="232"/>
        <v>0</v>
      </c>
      <c r="JU53" s="95">
        <f t="shared" si="232"/>
        <v>0</v>
      </c>
      <c r="JV53" s="95">
        <f t="shared" si="232"/>
        <v>0</v>
      </c>
      <c r="JW53" s="95">
        <f t="shared" si="232"/>
        <v>0</v>
      </c>
      <c r="JX53" s="95">
        <f t="shared" si="232"/>
        <v>0</v>
      </c>
      <c r="JY53" s="95">
        <f t="shared" si="232"/>
        <v>0</v>
      </c>
      <c r="JZ53" s="95">
        <f t="shared" si="232"/>
        <v>0</v>
      </c>
      <c r="KA53" s="95">
        <f t="shared" si="232"/>
        <v>0</v>
      </c>
      <c r="KB53" s="95">
        <f t="shared" si="232"/>
        <v>0</v>
      </c>
      <c r="KC53" s="95">
        <f t="shared" si="232"/>
        <v>0</v>
      </c>
      <c r="KD53" s="95">
        <f t="shared" si="232"/>
        <v>0</v>
      </c>
      <c r="KE53" s="95">
        <f t="shared" si="232"/>
        <v>0</v>
      </c>
      <c r="KF53" s="95">
        <f t="shared" si="232"/>
        <v>0</v>
      </c>
      <c r="KG53" s="95">
        <f t="shared" si="232"/>
        <v>0</v>
      </c>
      <c r="KH53" s="95">
        <f t="shared" si="232"/>
        <v>0</v>
      </c>
      <c r="KI53" s="95">
        <f t="shared" si="232"/>
        <v>0</v>
      </c>
      <c r="KJ53" s="95">
        <f t="shared" si="232"/>
        <v>0</v>
      </c>
      <c r="KK53" s="95">
        <f t="shared" si="232"/>
        <v>0</v>
      </c>
      <c r="KL53" s="95">
        <f t="shared" si="232"/>
        <v>0</v>
      </c>
      <c r="KM53" s="95">
        <f t="shared" si="232"/>
        <v>0</v>
      </c>
      <c r="KN53" s="95">
        <f t="shared" si="232"/>
        <v>0</v>
      </c>
      <c r="KO53" s="95">
        <f t="shared" si="232"/>
        <v>0</v>
      </c>
      <c r="KP53" s="95">
        <f t="shared" si="232"/>
        <v>0</v>
      </c>
      <c r="KQ53" s="95">
        <f t="shared" ref="KQ53:KZ53" si="233">SUM(KQ50:KQ52)</f>
        <v>0</v>
      </c>
      <c r="KR53" s="95">
        <f t="shared" si="233"/>
        <v>0</v>
      </c>
      <c r="KS53" s="95">
        <f t="shared" si="233"/>
        <v>0</v>
      </c>
      <c r="KT53" s="95">
        <f t="shared" si="233"/>
        <v>0</v>
      </c>
      <c r="KU53" s="95">
        <f t="shared" si="233"/>
        <v>0</v>
      </c>
      <c r="KV53" s="95">
        <f t="shared" si="233"/>
        <v>0</v>
      </c>
      <c r="KW53" s="95">
        <f t="shared" si="233"/>
        <v>0</v>
      </c>
      <c r="KX53" s="95">
        <f t="shared" si="233"/>
        <v>0</v>
      </c>
      <c r="KY53" s="95">
        <f t="shared" si="233"/>
        <v>0</v>
      </c>
      <c r="KZ53" s="95">
        <f t="shared" si="233"/>
        <v>0</v>
      </c>
      <c r="LA53" s="95">
        <f t="shared" ref="LA53:LR53" si="234">SUM(LA50:LA52)</f>
        <v>0</v>
      </c>
      <c r="LB53" s="95">
        <f t="shared" si="234"/>
        <v>0</v>
      </c>
      <c r="LC53" s="95">
        <f t="shared" si="234"/>
        <v>0</v>
      </c>
      <c r="LD53" s="95">
        <f t="shared" si="234"/>
        <v>0</v>
      </c>
      <c r="LE53" s="95">
        <f t="shared" si="234"/>
        <v>0</v>
      </c>
      <c r="LF53" s="95">
        <f t="shared" si="234"/>
        <v>0</v>
      </c>
      <c r="LG53" s="95">
        <f t="shared" si="234"/>
        <v>0</v>
      </c>
      <c r="LH53" s="95">
        <f t="shared" si="234"/>
        <v>0</v>
      </c>
      <c r="LI53" s="95">
        <f t="shared" si="234"/>
        <v>0</v>
      </c>
      <c r="LJ53" s="95">
        <f t="shared" si="234"/>
        <v>0</v>
      </c>
      <c r="LK53" s="95">
        <f t="shared" si="234"/>
        <v>0</v>
      </c>
      <c r="LL53" s="95">
        <f t="shared" si="234"/>
        <v>0</v>
      </c>
      <c r="LM53" s="95">
        <f t="shared" si="234"/>
        <v>0</v>
      </c>
      <c r="LN53" s="95">
        <f t="shared" si="234"/>
        <v>0</v>
      </c>
      <c r="LO53" s="95">
        <f t="shared" si="234"/>
        <v>0</v>
      </c>
      <c r="LP53" s="95">
        <f t="shared" si="234"/>
        <v>0</v>
      </c>
      <c r="LQ53" s="95">
        <f t="shared" si="234"/>
        <v>0</v>
      </c>
      <c r="LR53" s="95">
        <f t="shared" si="234"/>
        <v>0</v>
      </c>
      <c r="LS53" s="95">
        <f t="shared" ref="LS53:MB53" si="235">SUM(LS50:LS52)</f>
        <v>0</v>
      </c>
      <c r="LT53" s="95">
        <f t="shared" si="235"/>
        <v>0</v>
      </c>
      <c r="LU53" s="95">
        <f t="shared" si="235"/>
        <v>0</v>
      </c>
      <c r="LV53" s="95">
        <f t="shared" si="235"/>
        <v>0</v>
      </c>
      <c r="LW53" s="95">
        <f t="shared" si="235"/>
        <v>0</v>
      </c>
      <c r="LX53" s="95">
        <f t="shared" si="235"/>
        <v>0</v>
      </c>
      <c r="LY53" s="95">
        <f t="shared" si="235"/>
        <v>0</v>
      </c>
      <c r="LZ53" s="95">
        <f t="shared" si="235"/>
        <v>0</v>
      </c>
      <c r="MA53" s="95">
        <f t="shared" si="235"/>
        <v>0</v>
      </c>
      <c r="MB53" s="95">
        <f t="shared" si="235"/>
        <v>0</v>
      </c>
      <c r="MC53" s="95">
        <f t="shared" ref="MC53:MF53" si="236">SUM(MC50:MC52)</f>
        <v>0</v>
      </c>
      <c r="MD53" s="95">
        <f t="shared" si="236"/>
        <v>0</v>
      </c>
      <c r="ME53" s="95">
        <f t="shared" si="236"/>
        <v>0</v>
      </c>
      <c r="MF53" s="95">
        <f t="shared" si="236"/>
        <v>0</v>
      </c>
      <c r="MG53" s="95">
        <f t="shared" ref="MG53:MT53" si="237">SUM(MG50:MG52)</f>
        <v>0</v>
      </c>
      <c r="MH53" s="95">
        <f t="shared" si="237"/>
        <v>0</v>
      </c>
      <c r="MI53" s="95">
        <f t="shared" si="237"/>
        <v>0</v>
      </c>
      <c r="MJ53" s="95">
        <f t="shared" si="237"/>
        <v>0</v>
      </c>
      <c r="MK53" s="95">
        <f t="shared" si="237"/>
        <v>0</v>
      </c>
      <c r="ML53" s="95">
        <f t="shared" si="237"/>
        <v>0</v>
      </c>
      <c r="MM53" s="95">
        <f t="shared" si="237"/>
        <v>0</v>
      </c>
      <c r="MN53" s="95">
        <f t="shared" si="237"/>
        <v>0</v>
      </c>
      <c r="MO53" s="95">
        <f t="shared" si="237"/>
        <v>0</v>
      </c>
      <c r="MP53" s="95">
        <f t="shared" si="237"/>
        <v>0</v>
      </c>
      <c r="MQ53" s="95">
        <f t="shared" si="237"/>
        <v>0</v>
      </c>
      <c r="MR53" s="95">
        <f t="shared" si="237"/>
        <v>0</v>
      </c>
      <c r="MS53" s="95">
        <f t="shared" si="237"/>
        <v>0</v>
      </c>
      <c r="MT53" s="95">
        <f t="shared" si="237"/>
        <v>0</v>
      </c>
      <c r="MU53" s="95">
        <f t="shared" ref="MU53:NZ53" si="238">SUM(MU50:MU52)</f>
        <v>0</v>
      </c>
      <c r="MV53" s="95">
        <f t="shared" si="238"/>
        <v>0</v>
      </c>
      <c r="MW53" s="95">
        <f t="shared" si="238"/>
        <v>0</v>
      </c>
      <c r="MX53" s="95">
        <f t="shared" si="238"/>
        <v>0</v>
      </c>
      <c r="MY53" s="95">
        <f t="shared" si="238"/>
        <v>0</v>
      </c>
      <c r="MZ53" s="95">
        <f t="shared" si="238"/>
        <v>0</v>
      </c>
      <c r="NA53" s="95">
        <f t="shared" si="238"/>
        <v>0</v>
      </c>
      <c r="NB53" s="95">
        <f t="shared" si="238"/>
        <v>0</v>
      </c>
      <c r="NC53" s="95">
        <f t="shared" si="238"/>
        <v>0</v>
      </c>
      <c r="ND53" s="95">
        <f t="shared" si="238"/>
        <v>0</v>
      </c>
      <c r="NE53" s="95">
        <f t="shared" si="238"/>
        <v>0</v>
      </c>
      <c r="NF53" s="95">
        <f t="shared" si="238"/>
        <v>0</v>
      </c>
      <c r="NG53" s="95">
        <f t="shared" si="238"/>
        <v>0</v>
      </c>
      <c r="NH53" s="95">
        <f t="shared" si="238"/>
        <v>0</v>
      </c>
      <c r="NI53" s="95">
        <f t="shared" si="238"/>
        <v>0</v>
      </c>
      <c r="NJ53" s="95">
        <f t="shared" si="238"/>
        <v>0</v>
      </c>
      <c r="NK53" s="95">
        <f t="shared" si="238"/>
        <v>0</v>
      </c>
      <c r="NL53" s="95">
        <f t="shared" si="238"/>
        <v>0</v>
      </c>
      <c r="NM53" s="95">
        <f t="shared" si="238"/>
        <v>0</v>
      </c>
      <c r="NN53" s="95">
        <f t="shared" si="238"/>
        <v>0</v>
      </c>
      <c r="NO53" s="95">
        <f t="shared" si="238"/>
        <v>0</v>
      </c>
      <c r="NP53" s="95">
        <f t="shared" si="238"/>
        <v>0</v>
      </c>
      <c r="NQ53" s="95">
        <f t="shared" si="238"/>
        <v>0</v>
      </c>
      <c r="NR53" s="95">
        <f t="shared" si="238"/>
        <v>0</v>
      </c>
      <c r="NS53" s="95">
        <f t="shared" si="238"/>
        <v>0</v>
      </c>
      <c r="NT53" s="95">
        <f t="shared" si="238"/>
        <v>0</v>
      </c>
      <c r="NU53" s="95">
        <f t="shared" si="238"/>
        <v>0</v>
      </c>
      <c r="NV53" s="95">
        <f t="shared" si="238"/>
        <v>0</v>
      </c>
      <c r="NW53" s="95">
        <f t="shared" si="238"/>
        <v>0</v>
      </c>
      <c r="NX53" s="95">
        <f t="shared" si="238"/>
        <v>0</v>
      </c>
      <c r="NY53" s="95">
        <f t="shared" si="238"/>
        <v>0</v>
      </c>
      <c r="NZ53" s="95">
        <f t="shared" si="238"/>
        <v>0</v>
      </c>
      <c r="OA53" s="95">
        <f t="shared" ref="OA53:PF53" si="239">SUM(OA50:OA52)</f>
        <v>0</v>
      </c>
      <c r="OB53" s="95">
        <f t="shared" si="239"/>
        <v>0</v>
      </c>
      <c r="OC53" s="95">
        <f t="shared" si="239"/>
        <v>0</v>
      </c>
      <c r="OD53" s="95">
        <f t="shared" si="239"/>
        <v>0</v>
      </c>
      <c r="OE53" s="95">
        <f t="shared" si="239"/>
        <v>0</v>
      </c>
      <c r="OF53" s="95">
        <f t="shared" si="239"/>
        <v>0</v>
      </c>
      <c r="OG53" s="95">
        <f t="shared" si="239"/>
        <v>0</v>
      </c>
      <c r="OH53" s="95">
        <f t="shared" si="239"/>
        <v>0</v>
      </c>
      <c r="OI53" s="95">
        <f t="shared" si="239"/>
        <v>0</v>
      </c>
      <c r="OJ53" s="95">
        <f t="shared" si="239"/>
        <v>0</v>
      </c>
      <c r="OK53" s="95">
        <f t="shared" si="239"/>
        <v>0</v>
      </c>
      <c r="OL53" s="95">
        <f t="shared" si="239"/>
        <v>0</v>
      </c>
      <c r="OM53" s="95">
        <f t="shared" si="239"/>
        <v>0</v>
      </c>
      <c r="ON53" s="95">
        <f t="shared" si="239"/>
        <v>0</v>
      </c>
      <c r="OO53" s="95">
        <f t="shared" si="239"/>
        <v>0</v>
      </c>
      <c r="OP53" s="95">
        <f t="shared" si="239"/>
        <v>0</v>
      </c>
      <c r="OQ53" s="95">
        <f t="shared" si="239"/>
        <v>0</v>
      </c>
      <c r="OR53" s="95">
        <f t="shared" si="239"/>
        <v>0</v>
      </c>
      <c r="OS53" s="95">
        <f t="shared" si="239"/>
        <v>0</v>
      </c>
      <c r="OT53" s="95">
        <f t="shared" si="239"/>
        <v>0</v>
      </c>
      <c r="OU53" s="95">
        <f t="shared" si="239"/>
        <v>0</v>
      </c>
      <c r="OV53" s="95">
        <f t="shared" si="239"/>
        <v>0</v>
      </c>
      <c r="OW53" s="95">
        <f t="shared" si="239"/>
        <v>0</v>
      </c>
      <c r="OX53" s="95">
        <f t="shared" si="239"/>
        <v>0</v>
      </c>
      <c r="OY53" s="95">
        <f t="shared" si="239"/>
        <v>0</v>
      </c>
      <c r="OZ53" s="95">
        <f t="shared" si="239"/>
        <v>0</v>
      </c>
      <c r="PA53" s="95">
        <f t="shared" si="239"/>
        <v>0</v>
      </c>
      <c r="PB53" s="95">
        <f t="shared" si="239"/>
        <v>0</v>
      </c>
      <c r="PC53" s="95">
        <f t="shared" si="239"/>
        <v>0</v>
      </c>
      <c r="PD53" s="95">
        <f t="shared" si="239"/>
        <v>0</v>
      </c>
      <c r="PE53" s="95">
        <f t="shared" si="239"/>
        <v>0</v>
      </c>
      <c r="PF53" s="95">
        <f t="shared" si="239"/>
        <v>0</v>
      </c>
      <c r="PG53" s="95">
        <f t="shared" ref="PG53:QG53" si="240">SUM(PG50:PG52)</f>
        <v>0</v>
      </c>
      <c r="PH53" s="95">
        <f t="shared" si="240"/>
        <v>0</v>
      </c>
      <c r="PI53" s="95">
        <f t="shared" si="240"/>
        <v>0</v>
      </c>
      <c r="PJ53" s="95">
        <f t="shared" si="240"/>
        <v>0</v>
      </c>
      <c r="PK53" s="95">
        <f t="shared" si="240"/>
        <v>0</v>
      </c>
      <c r="PL53" s="95">
        <f t="shared" si="240"/>
        <v>0</v>
      </c>
      <c r="PM53" s="95">
        <f t="shared" si="240"/>
        <v>0</v>
      </c>
      <c r="PN53" s="95">
        <f t="shared" si="240"/>
        <v>0</v>
      </c>
      <c r="PO53" s="95">
        <f t="shared" si="240"/>
        <v>0</v>
      </c>
      <c r="PP53" s="95">
        <f t="shared" si="240"/>
        <v>0</v>
      </c>
      <c r="PQ53" s="95">
        <f t="shared" si="240"/>
        <v>0</v>
      </c>
      <c r="PR53" s="95">
        <f t="shared" si="240"/>
        <v>0</v>
      </c>
      <c r="PS53" s="95">
        <f t="shared" si="240"/>
        <v>0</v>
      </c>
      <c r="PT53" s="95">
        <f t="shared" si="240"/>
        <v>0</v>
      </c>
      <c r="PU53" s="95">
        <f t="shared" si="240"/>
        <v>0</v>
      </c>
      <c r="PV53" s="95">
        <f t="shared" si="240"/>
        <v>0</v>
      </c>
      <c r="PW53" s="95">
        <f t="shared" si="240"/>
        <v>0</v>
      </c>
      <c r="PX53" s="95">
        <f t="shared" si="240"/>
        <v>0</v>
      </c>
      <c r="PY53" s="95">
        <f t="shared" si="240"/>
        <v>0</v>
      </c>
      <c r="PZ53" s="95">
        <f t="shared" si="240"/>
        <v>0</v>
      </c>
      <c r="QA53" s="95">
        <f t="shared" si="240"/>
        <v>0</v>
      </c>
      <c r="QB53" s="95">
        <f t="shared" si="240"/>
        <v>0</v>
      </c>
      <c r="QC53" s="95">
        <f t="shared" si="240"/>
        <v>0</v>
      </c>
      <c r="QD53" s="95">
        <f t="shared" si="240"/>
        <v>0</v>
      </c>
      <c r="QE53" s="95">
        <f t="shared" si="240"/>
        <v>0</v>
      </c>
      <c r="QF53" s="95">
        <f t="shared" si="240"/>
        <v>0</v>
      </c>
      <c r="QG53" s="95">
        <f t="shared" si="240"/>
        <v>0</v>
      </c>
    </row>
    <row r="54" spans="1:463" ht="15.75" customHeight="1">
      <c r="A54" s="21"/>
      <c r="B54" s="2" t="s">
        <v>14</v>
      </c>
      <c r="C54" s="2" t="s">
        <v>15</v>
      </c>
      <c r="D54" s="2" t="s">
        <v>16</v>
      </c>
      <c r="E54" s="2" t="s">
        <v>17</v>
      </c>
      <c r="F54" s="2" t="s">
        <v>18</v>
      </c>
      <c r="G54" s="2" t="s">
        <v>19</v>
      </c>
      <c r="H54" s="2" t="s">
        <v>20</v>
      </c>
      <c r="I54" s="2" t="s">
        <v>14</v>
      </c>
      <c r="J54" s="2" t="s">
        <v>15</v>
      </c>
      <c r="K54" s="2" t="s">
        <v>16</v>
      </c>
      <c r="L54" s="2" t="s">
        <v>17</v>
      </c>
      <c r="M54" s="2" t="s">
        <v>18</v>
      </c>
      <c r="N54" s="2" t="s">
        <v>19</v>
      </c>
      <c r="O54" s="2" t="s">
        <v>20</v>
      </c>
      <c r="P54" s="2" t="s">
        <v>14</v>
      </c>
      <c r="Q54" s="2" t="s">
        <v>15</v>
      </c>
      <c r="R54" s="2" t="s">
        <v>16</v>
      </c>
      <c r="S54" s="2" t="s">
        <v>17</v>
      </c>
      <c r="T54" s="2" t="s">
        <v>18</v>
      </c>
      <c r="U54" s="2" t="s">
        <v>19</v>
      </c>
      <c r="V54" s="2" t="s">
        <v>20</v>
      </c>
      <c r="W54" s="2" t="s">
        <v>14</v>
      </c>
      <c r="X54" s="2" t="s">
        <v>15</v>
      </c>
      <c r="Y54" s="2" t="s">
        <v>16</v>
      </c>
      <c r="Z54" s="2" t="s">
        <v>17</v>
      </c>
      <c r="AA54" s="2" t="s">
        <v>18</v>
      </c>
      <c r="AB54" s="2" t="s">
        <v>19</v>
      </c>
      <c r="AC54" s="2" t="s">
        <v>20</v>
      </c>
      <c r="AD54" s="2" t="s">
        <v>14</v>
      </c>
      <c r="AE54" s="2" t="s">
        <v>15</v>
      </c>
      <c r="AF54" s="2" t="s">
        <v>16</v>
      </c>
      <c r="AG54" s="2" t="s">
        <v>17</v>
      </c>
      <c r="AH54" s="2" t="s">
        <v>18</v>
      </c>
      <c r="AI54" s="2" t="s">
        <v>19</v>
      </c>
      <c r="AJ54" s="2" t="s">
        <v>20</v>
      </c>
      <c r="AK54" s="2" t="s">
        <v>14</v>
      </c>
      <c r="AL54" s="2" t="s">
        <v>15</v>
      </c>
      <c r="AM54" s="2" t="s">
        <v>16</v>
      </c>
      <c r="AN54" s="2" t="s">
        <v>17</v>
      </c>
      <c r="AO54" s="2" t="s">
        <v>18</v>
      </c>
      <c r="AP54" s="2" t="s">
        <v>19</v>
      </c>
      <c r="AQ54" s="2" t="s">
        <v>20</v>
      </c>
      <c r="AR54" s="2" t="s">
        <v>14</v>
      </c>
      <c r="AS54" s="2" t="s">
        <v>15</v>
      </c>
      <c r="AT54" s="2" t="s">
        <v>16</v>
      </c>
      <c r="AU54" s="2" t="s">
        <v>17</v>
      </c>
      <c r="AV54" s="2" t="s">
        <v>18</v>
      </c>
      <c r="AW54" s="2" t="s">
        <v>19</v>
      </c>
      <c r="AX54" s="2" t="s">
        <v>20</v>
      </c>
      <c r="AY54" s="2" t="s">
        <v>14</v>
      </c>
      <c r="AZ54" s="2" t="s">
        <v>15</v>
      </c>
      <c r="BA54" s="2" t="s">
        <v>16</v>
      </c>
      <c r="BB54" s="2" t="s">
        <v>17</v>
      </c>
      <c r="BC54" s="2" t="s">
        <v>18</v>
      </c>
      <c r="BD54" s="2" t="s">
        <v>19</v>
      </c>
      <c r="BE54" s="2" t="s">
        <v>20</v>
      </c>
      <c r="BF54" s="2" t="s">
        <v>14</v>
      </c>
      <c r="BG54" s="2" t="s">
        <v>15</v>
      </c>
      <c r="BH54" s="2" t="s">
        <v>16</v>
      </c>
      <c r="BI54" s="2" t="s">
        <v>17</v>
      </c>
      <c r="BJ54" s="2" t="s">
        <v>18</v>
      </c>
      <c r="BK54" s="2" t="s">
        <v>19</v>
      </c>
      <c r="BL54" s="2" t="s">
        <v>20</v>
      </c>
      <c r="BM54" s="2" t="s">
        <v>14</v>
      </c>
      <c r="BN54" s="2" t="s">
        <v>15</v>
      </c>
      <c r="BO54" s="2" t="s">
        <v>16</v>
      </c>
      <c r="BP54" s="2" t="s">
        <v>17</v>
      </c>
      <c r="BQ54" s="2" t="s">
        <v>18</v>
      </c>
      <c r="BR54" s="2" t="s">
        <v>19</v>
      </c>
      <c r="BS54" s="2" t="s">
        <v>20</v>
      </c>
      <c r="BT54" s="2" t="s">
        <v>14</v>
      </c>
      <c r="BU54" s="2" t="s">
        <v>15</v>
      </c>
      <c r="BV54" s="2" t="s">
        <v>16</v>
      </c>
      <c r="BW54" s="2" t="s">
        <v>17</v>
      </c>
      <c r="BX54" s="2" t="s">
        <v>18</v>
      </c>
      <c r="BY54" s="2" t="s">
        <v>19</v>
      </c>
      <c r="BZ54" s="2" t="s">
        <v>20</v>
      </c>
      <c r="CA54" s="2" t="s">
        <v>14</v>
      </c>
      <c r="CB54" s="2" t="s">
        <v>15</v>
      </c>
      <c r="CC54" s="2" t="s">
        <v>16</v>
      </c>
      <c r="CD54" s="2" t="s">
        <v>17</v>
      </c>
      <c r="CE54" s="2" t="s">
        <v>18</v>
      </c>
      <c r="CF54" s="2" t="s">
        <v>19</v>
      </c>
      <c r="CG54" s="2" t="s">
        <v>20</v>
      </c>
      <c r="CH54" s="2" t="s">
        <v>14</v>
      </c>
      <c r="CI54" s="2" t="s">
        <v>15</v>
      </c>
      <c r="CJ54" s="2" t="s">
        <v>16</v>
      </c>
      <c r="CK54" s="2" t="s">
        <v>17</v>
      </c>
      <c r="CL54" s="2" t="s">
        <v>18</v>
      </c>
      <c r="CM54" s="2" t="s">
        <v>19</v>
      </c>
      <c r="CN54" s="2" t="s">
        <v>20</v>
      </c>
      <c r="CO54" s="2" t="s">
        <v>14</v>
      </c>
      <c r="CP54" s="2" t="s">
        <v>15</v>
      </c>
      <c r="CQ54" s="2" t="s">
        <v>16</v>
      </c>
      <c r="CR54" s="2" t="s">
        <v>17</v>
      </c>
      <c r="CS54" s="2" t="s">
        <v>18</v>
      </c>
      <c r="CT54" s="2" t="s">
        <v>19</v>
      </c>
      <c r="CU54" s="2" t="s">
        <v>20</v>
      </c>
      <c r="CV54" s="2" t="s">
        <v>14</v>
      </c>
      <c r="CW54" s="2" t="s">
        <v>15</v>
      </c>
      <c r="CX54" s="2" t="s">
        <v>16</v>
      </c>
      <c r="CY54" s="2" t="s">
        <v>17</v>
      </c>
      <c r="CZ54" s="2" t="s">
        <v>18</v>
      </c>
      <c r="DA54" s="2" t="s">
        <v>19</v>
      </c>
      <c r="DB54" s="2" t="s">
        <v>20</v>
      </c>
      <c r="DC54" s="2" t="s">
        <v>14</v>
      </c>
      <c r="DD54" s="2" t="s">
        <v>15</v>
      </c>
      <c r="DE54" s="2" t="s">
        <v>16</v>
      </c>
      <c r="DF54" s="2" t="s">
        <v>17</v>
      </c>
      <c r="DG54" s="2" t="s">
        <v>18</v>
      </c>
      <c r="DH54" s="2" t="s">
        <v>19</v>
      </c>
      <c r="DI54" s="2" t="s">
        <v>20</v>
      </c>
      <c r="DJ54" s="2" t="s">
        <v>14</v>
      </c>
      <c r="DK54" s="2" t="s">
        <v>15</v>
      </c>
      <c r="DL54" s="2" t="s">
        <v>16</v>
      </c>
      <c r="DM54" s="2" t="s">
        <v>17</v>
      </c>
      <c r="DN54" s="2" t="s">
        <v>18</v>
      </c>
      <c r="DO54" s="2" t="s">
        <v>19</v>
      </c>
      <c r="DP54" s="2" t="s">
        <v>20</v>
      </c>
      <c r="DQ54" s="2" t="s">
        <v>14</v>
      </c>
      <c r="DR54" s="2" t="s">
        <v>15</v>
      </c>
      <c r="DS54" s="2" t="s">
        <v>16</v>
      </c>
      <c r="DT54" s="2" t="s">
        <v>17</v>
      </c>
      <c r="DU54" s="2" t="s">
        <v>18</v>
      </c>
      <c r="DV54" s="2" t="s">
        <v>19</v>
      </c>
      <c r="DW54" s="2" t="s">
        <v>20</v>
      </c>
      <c r="DX54" s="2" t="s">
        <v>14</v>
      </c>
      <c r="DY54" s="2" t="s">
        <v>15</v>
      </c>
      <c r="DZ54" s="2" t="s">
        <v>16</v>
      </c>
      <c r="EA54" s="2" t="s">
        <v>17</v>
      </c>
      <c r="EB54" s="2" t="s">
        <v>18</v>
      </c>
      <c r="EC54" s="2" t="s">
        <v>19</v>
      </c>
      <c r="ED54" s="2" t="s">
        <v>20</v>
      </c>
      <c r="EE54" s="2" t="s">
        <v>14</v>
      </c>
      <c r="EF54" s="2" t="s">
        <v>15</v>
      </c>
      <c r="EG54" s="2" t="s">
        <v>16</v>
      </c>
      <c r="EH54" s="2" t="s">
        <v>17</v>
      </c>
      <c r="EI54" s="2" t="s">
        <v>18</v>
      </c>
      <c r="EJ54" s="2" t="s">
        <v>19</v>
      </c>
      <c r="EK54" s="2" t="s">
        <v>20</v>
      </c>
      <c r="EL54" s="2" t="s">
        <v>14</v>
      </c>
      <c r="EM54" s="2" t="s">
        <v>15</v>
      </c>
      <c r="EN54" s="2" t="s">
        <v>16</v>
      </c>
      <c r="EO54" s="2" t="s">
        <v>17</v>
      </c>
      <c r="EP54" s="2" t="s">
        <v>18</v>
      </c>
      <c r="EQ54" s="2" t="s">
        <v>19</v>
      </c>
      <c r="ER54" s="2" t="s">
        <v>20</v>
      </c>
      <c r="ES54" s="2" t="s">
        <v>14</v>
      </c>
      <c r="ET54" s="2" t="s">
        <v>15</v>
      </c>
      <c r="EU54" s="2" t="s">
        <v>16</v>
      </c>
      <c r="EV54" s="2" t="s">
        <v>17</v>
      </c>
      <c r="EW54" s="2" t="s">
        <v>18</v>
      </c>
      <c r="EX54" s="2" t="s">
        <v>19</v>
      </c>
      <c r="EY54" s="2" t="s">
        <v>20</v>
      </c>
      <c r="EZ54" s="2" t="s">
        <v>14</v>
      </c>
      <c r="FA54" s="2" t="s">
        <v>15</v>
      </c>
      <c r="FB54" s="2" t="s">
        <v>16</v>
      </c>
      <c r="FC54" s="2" t="s">
        <v>17</v>
      </c>
      <c r="FD54" s="2" t="s">
        <v>18</v>
      </c>
      <c r="FE54" s="2" t="s">
        <v>19</v>
      </c>
      <c r="FF54" s="2" t="s">
        <v>20</v>
      </c>
      <c r="FG54" s="2" t="s">
        <v>14</v>
      </c>
      <c r="FH54" s="2" t="s">
        <v>15</v>
      </c>
      <c r="FI54" s="2" t="s">
        <v>16</v>
      </c>
      <c r="FJ54" s="2" t="s">
        <v>17</v>
      </c>
      <c r="FK54" s="2" t="s">
        <v>18</v>
      </c>
      <c r="FL54" s="2" t="s">
        <v>19</v>
      </c>
      <c r="FM54" s="2" t="s">
        <v>20</v>
      </c>
      <c r="FN54" s="2" t="s">
        <v>14</v>
      </c>
      <c r="FO54" s="2" t="s">
        <v>15</v>
      </c>
      <c r="FP54" s="2" t="s">
        <v>16</v>
      </c>
      <c r="FQ54" s="2" t="s">
        <v>17</v>
      </c>
      <c r="FR54" s="2" t="s">
        <v>18</v>
      </c>
      <c r="FS54" s="2" t="s">
        <v>19</v>
      </c>
      <c r="FT54" s="2" t="s">
        <v>20</v>
      </c>
      <c r="FU54" s="2" t="s">
        <v>14</v>
      </c>
      <c r="FV54" s="2" t="s">
        <v>15</v>
      </c>
      <c r="FW54" s="2" t="s">
        <v>16</v>
      </c>
      <c r="FX54" s="2" t="s">
        <v>17</v>
      </c>
      <c r="FY54" s="2" t="s">
        <v>18</v>
      </c>
      <c r="FZ54" s="2" t="s">
        <v>19</v>
      </c>
      <c r="GA54" s="2" t="s">
        <v>20</v>
      </c>
      <c r="GB54" s="2" t="s">
        <v>14</v>
      </c>
      <c r="GC54" s="2" t="s">
        <v>15</v>
      </c>
      <c r="GD54" s="2" t="s">
        <v>16</v>
      </c>
      <c r="GE54" s="2" t="s">
        <v>17</v>
      </c>
      <c r="GF54" s="2" t="s">
        <v>18</v>
      </c>
      <c r="GG54" s="2" t="s">
        <v>19</v>
      </c>
      <c r="GH54" s="2" t="s">
        <v>20</v>
      </c>
      <c r="GI54" s="2" t="s">
        <v>14</v>
      </c>
      <c r="GJ54" s="2" t="s">
        <v>15</v>
      </c>
      <c r="GK54" s="2" t="s">
        <v>16</v>
      </c>
      <c r="GL54" s="2" t="s">
        <v>17</v>
      </c>
      <c r="GM54" s="2" t="s">
        <v>18</v>
      </c>
      <c r="GN54" s="2" t="s">
        <v>19</v>
      </c>
      <c r="GO54" s="2" t="s">
        <v>20</v>
      </c>
      <c r="GP54" s="2" t="s">
        <v>14</v>
      </c>
      <c r="GQ54" s="2" t="s">
        <v>15</v>
      </c>
      <c r="GR54" s="2" t="s">
        <v>16</v>
      </c>
      <c r="GS54" s="2" t="s">
        <v>17</v>
      </c>
      <c r="GT54" s="2" t="s">
        <v>18</v>
      </c>
      <c r="GU54" s="2" t="s">
        <v>19</v>
      </c>
      <c r="GV54" s="2" t="s">
        <v>20</v>
      </c>
      <c r="GW54" s="2" t="s">
        <v>14</v>
      </c>
      <c r="GX54" s="2" t="s">
        <v>15</v>
      </c>
      <c r="GY54" s="2" t="s">
        <v>16</v>
      </c>
      <c r="GZ54" s="2" t="s">
        <v>17</v>
      </c>
      <c r="HA54" s="2" t="s">
        <v>18</v>
      </c>
      <c r="HB54" s="2" t="s">
        <v>19</v>
      </c>
      <c r="HC54" s="2" t="s">
        <v>20</v>
      </c>
      <c r="HD54" s="2" t="s">
        <v>14</v>
      </c>
      <c r="HE54" s="2" t="s">
        <v>15</v>
      </c>
      <c r="HF54" s="2" t="s">
        <v>16</v>
      </c>
      <c r="HG54" s="2" t="s">
        <v>17</v>
      </c>
      <c r="HH54" s="2" t="s">
        <v>18</v>
      </c>
      <c r="HI54" s="2" t="s">
        <v>19</v>
      </c>
      <c r="HJ54" s="2" t="s">
        <v>20</v>
      </c>
      <c r="HK54" s="2" t="s">
        <v>14</v>
      </c>
      <c r="HL54" s="2" t="s">
        <v>15</v>
      </c>
      <c r="HM54" s="2" t="s">
        <v>16</v>
      </c>
      <c r="HN54" s="2" t="s">
        <v>17</v>
      </c>
      <c r="HO54" s="2" t="s">
        <v>18</v>
      </c>
      <c r="HP54" s="2" t="s">
        <v>19</v>
      </c>
      <c r="HQ54" s="2" t="s">
        <v>20</v>
      </c>
      <c r="HR54" s="2" t="s">
        <v>14</v>
      </c>
      <c r="HS54" s="2" t="s">
        <v>15</v>
      </c>
      <c r="HT54" s="2" t="s">
        <v>16</v>
      </c>
      <c r="HU54" s="2" t="s">
        <v>17</v>
      </c>
      <c r="HV54" s="2" t="s">
        <v>18</v>
      </c>
      <c r="HW54" s="2" t="s">
        <v>19</v>
      </c>
      <c r="HX54" s="2" t="s">
        <v>20</v>
      </c>
      <c r="HY54" s="2" t="s">
        <v>14</v>
      </c>
      <c r="HZ54" s="2" t="s">
        <v>15</v>
      </c>
      <c r="IA54" s="2" t="s">
        <v>16</v>
      </c>
      <c r="IB54" s="2" t="s">
        <v>17</v>
      </c>
      <c r="IC54" s="2" t="s">
        <v>18</v>
      </c>
      <c r="ID54" s="2" t="s">
        <v>19</v>
      </c>
      <c r="IE54" s="2" t="s">
        <v>20</v>
      </c>
      <c r="IF54" s="2" t="s">
        <v>14</v>
      </c>
      <c r="IG54" s="2" t="s">
        <v>15</v>
      </c>
      <c r="IH54" s="2" t="s">
        <v>16</v>
      </c>
      <c r="II54" s="2" t="s">
        <v>17</v>
      </c>
      <c r="IJ54" s="2" t="s">
        <v>18</v>
      </c>
      <c r="IK54" s="2" t="s">
        <v>19</v>
      </c>
      <c r="IL54" s="2" t="s">
        <v>20</v>
      </c>
      <c r="IM54" s="2" t="s">
        <v>14</v>
      </c>
      <c r="IN54" s="2" t="s">
        <v>15</v>
      </c>
      <c r="IO54" s="2" t="s">
        <v>16</v>
      </c>
      <c r="IP54" s="2" t="s">
        <v>17</v>
      </c>
      <c r="IQ54" s="2" t="s">
        <v>18</v>
      </c>
      <c r="IR54" s="2" t="s">
        <v>19</v>
      </c>
      <c r="IS54" s="2" t="s">
        <v>20</v>
      </c>
      <c r="IT54" s="2" t="s">
        <v>14</v>
      </c>
      <c r="IU54" s="2" t="s">
        <v>15</v>
      </c>
      <c r="IV54" s="2" t="s">
        <v>16</v>
      </c>
      <c r="IW54" s="2" t="s">
        <v>17</v>
      </c>
      <c r="IX54" s="2" t="s">
        <v>18</v>
      </c>
      <c r="IY54" s="2" t="s">
        <v>19</v>
      </c>
      <c r="IZ54" s="2" t="s">
        <v>20</v>
      </c>
      <c r="JA54" s="2" t="s">
        <v>14</v>
      </c>
      <c r="JB54" s="2" t="s">
        <v>15</v>
      </c>
      <c r="JC54" s="2" t="s">
        <v>16</v>
      </c>
      <c r="JD54" s="2" t="s">
        <v>17</v>
      </c>
      <c r="JE54" s="2" t="s">
        <v>18</v>
      </c>
      <c r="JF54" s="2" t="s">
        <v>19</v>
      </c>
      <c r="JG54" s="2" t="s">
        <v>20</v>
      </c>
      <c r="JH54" s="2" t="s">
        <v>14</v>
      </c>
      <c r="JI54" s="2" t="s">
        <v>15</v>
      </c>
      <c r="JJ54" s="2" t="s">
        <v>16</v>
      </c>
      <c r="JK54" s="2" t="s">
        <v>17</v>
      </c>
      <c r="JL54" s="2" t="s">
        <v>18</v>
      </c>
      <c r="JM54" s="2" t="s">
        <v>19</v>
      </c>
      <c r="JN54" s="2" t="s">
        <v>20</v>
      </c>
      <c r="JO54" s="2" t="s">
        <v>14</v>
      </c>
      <c r="JP54" s="2" t="s">
        <v>15</v>
      </c>
      <c r="JQ54" s="2" t="s">
        <v>16</v>
      </c>
      <c r="JR54" s="2" t="s">
        <v>17</v>
      </c>
      <c r="JS54" s="2" t="s">
        <v>18</v>
      </c>
      <c r="JT54" s="2" t="s">
        <v>19</v>
      </c>
      <c r="JU54" s="2" t="s">
        <v>20</v>
      </c>
      <c r="JV54" s="2" t="s">
        <v>14</v>
      </c>
      <c r="JW54" s="2" t="s">
        <v>15</v>
      </c>
      <c r="JX54" s="2" t="s">
        <v>16</v>
      </c>
      <c r="JY54" s="2" t="s">
        <v>17</v>
      </c>
      <c r="JZ54" s="2" t="s">
        <v>18</v>
      </c>
      <c r="KA54" s="2" t="s">
        <v>19</v>
      </c>
      <c r="KB54" s="2" t="s">
        <v>20</v>
      </c>
      <c r="KC54" s="2" t="s">
        <v>14</v>
      </c>
      <c r="KD54" s="2" t="s">
        <v>15</v>
      </c>
      <c r="KE54" s="2" t="s">
        <v>16</v>
      </c>
      <c r="KF54" s="2" t="s">
        <v>17</v>
      </c>
      <c r="KG54" s="2" t="s">
        <v>18</v>
      </c>
      <c r="KH54" s="2" t="s">
        <v>19</v>
      </c>
      <c r="KI54" s="2" t="s">
        <v>20</v>
      </c>
      <c r="KJ54" s="2" t="s">
        <v>14</v>
      </c>
      <c r="KK54" s="2" t="s">
        <v>15</v>
      </c>
      <c r="KL54" s="2" t="s">
        <v>16</v>
      </c>
      <c r="KM54" s="2" t="s">
        <v>17</v>
      </c>
      <c r="KN54" s="2" t="s">
        <v>18</v>
      </c>
      <c r="KO54" s="2" t="s">
        <v>19</v>
      </c>
      <c r="KP54" s="2" t="s">
        <v>20</v>
      </c>
      <c r="KQ54" s="2" t="s">
        <v>14</v>
      </c>
      <c r="KR54" s="2" t="s">
        <v>15</v>
      </c>
      <c r="KS54" s="2" t="s">
        <v>16</v>
      </c>
      <c r="KT54" s="2" t="s">
        <v>17</v>
      </c>
      <c r="KU54" s="2" t="s">
        <v>18</v>
      </c>
      <c r="KV54" s="2" t="s">
        <v>19</v>
      </c>
      <c r="KW54" s="2" t="s">
        <v>20</v>
      </c>
      <c r="KX54" s="2" t="s">
        <v>14</v>
      </c>
      <c r="KY54" s="2" t="s">
        <v>15</v>
      </c>
      <c r="KZ54" s="2" t="s">
        <v>16</v>
      </c>
      <c r="LA54" s="2" t="s">
        <v>17</v>
      </c>
      <c r="LB54" s="2" t="s">
        <v>18</v>
      </c>
      <c r="LC54" s="2" t="s">
        <v>19</v>
      </c>
      <c r="LD54" s="2" t="s">
        <v>20</v>
      </c>
      <c r="LE54" s="2" t="s">
        <v>14</v>
      </c>
      <c r="LF54" s="2" t="s">
        <v>15</v>
      </c>
      <c r="LG54" s="2" t="s">
        <v>16</v>
      </c>
      <c r="LH54" s="2" t="s">
        <v>17</v>
      </c>
      <c r="LI54" s="2" t="s">
        <v>18</v>
      </c>
      <c r="LJ54" s="2" t="s">
        <v>19</v>
      </c>
      <c r="LK54" s="2" t="s">
        <v>20</v>
      </c>
      <c r="LL54" s="2" t="s">
        <v>14</v>
      </c>
      <c r="LM54" s="2" t="s">
        <v>15</v>
      </c>
      <c r="LN54" s="2" t="s">
        <v>16</v>
      </c>
      <c r="LO54" s="2" t="s">
        <v>17</v>
      </c>
      <c r="LP54" s="2" t="s">
        <v>18</v>
      </c>
      <c r="LQ54" s="2" t="s">
        <v>19</v>
      </c>
      <c r="LR54" s="2" t="s">
        <v>20</v>
      </c>
      <c r="LS54" s="2" t="s">
        <v>14</v>
      </c>
      <c r="LT54" s="2" t="s">
        <v>15</v>
      </c>
      <c r="LU54" s="2" t="s">
        <v>16</v>
      </c>
      <c r="LV54" s="2" t="s">
        <v>17</v>
      </c>
      <c r="LW54" s="2" t="s">
        <v>18</v>
      </c>
      <c r="LX54" s="2" t="s">
        <v>19</v>
      </c>
      <c r="LY54" s="2" t="s">
        <v>20</v>
      </c>
      <c r="LZ54" s="2" t="s">
        <v>14</v>
      </c>
      <c r="MA54" s="2" t="s">
        <v>15</v>
      </c>
      <c r="MB54" s="2" t="s">
        <v>16</v>
      </c>
      <c r="MC54" s="2" t="s">
        <v>17</v>
      </c>
      <c r="MD54" s="2" t="s">
        <v>18</v>
      </c>
      <c r="ME54" s="2" t="s">
        <v>19</v>
      </c>
      <c r="MF54" s="2" t="s">
        <v>20</v>
      </c>
      <c r="MG54" s="2" t="s">
        <v>14</v>
      </c>
      <c r="MH54" s="2" t="s">
        <v>15</v>
      </c>
      <c r="MI54" s="2" t="s">
        <v>16</v>
      </c>
      <c r="MJ54" s="2" t="s">
        <v>17</v>
      </c>
      <c r="MK54" s="2" t="s">
        <v>18</v>
      </c>
      <c r="ML54" s="2" t="s">
        <v>19</v>
      </c>
      <c r="MM54" s="2" t="s">
        <v>20</v>
      </c>
      <c r="MN54" s="2" t="s">
        <v>14</v>
      </c>
      <c r="MO54" s="2" t="s">
        <v>15</v>
      </c>
      <c r="MP54" s="2" t="s">
        <v>16</v>
      </c>
      <c r="MQ54" s="2" t="s">
        <v>17</v>
      </c>
      <c r="MR54" s="2" t="s">
        <v>18</v>
      </c>
      <c r="MS54" s="2" t="s">
        <v>19</v>
      </c>
      <c r="MT54" s="2" t="s">
        <v>20</v>
      </c>
      <c r="MU54" s="2" t="s">
        <v>14</v>
      </c>
      <c r="MV54" s="2" t="s">
        <v>15</v>
      </c>
      <c r="MW54" s="2" t="s">
        <v>16</v>
      </c>
      <c r="MX54" s="2" t="s">
        <v>17</v>
      </c>
      <c r="MY54" s="2" t="s">
        <v>18</v>
      </c>
      <c r="MZ54" s="2" t="s">
        <v>19</v>
      </c>
      <c r="NA54" s="2" t="s">
        <v>20</v>
      </c>
      <c r="NB54" s="2" t="s">
        <v>14</v>
      </c>
      <c r="NC54" s="2" t="s">
        <v>15</v>
      </c>
      <c r="ND54" s="2" t="s">
        <v>16</v>
      </c>
      <c r="NE54" s="2" t="s">
        <v>17</v>
      </c>
      <c r="NF54" s="2" t="s">
        <v>18</v>
      </c>
      <c r="NG54" s="2" t="s">
        <v>19</v>
      </c>
      <c r="NH54" s="2" t="s">
        <v>20</v>
      </c>
      <c r="NI54" s="2" t="s">
        <v>14</v>
      </c>
      <c r="NJ54" s="2" t="s">
        <v>15</v>
      </c>
      <c r="NK54" s="2" t="s">
        <v>16</v>
      </c>
      <c r="NL54" s="2" t="s">
        <v>17</v>
      </c>
      <c r="NM54" s="2" t="s">
        <v>18</v>
      </c>
      <c r="NN54" s="2" t="s">
        <v>19</v>
      </c>
      <c r="NO54" s="2" t="s">
        <v>20</v>
      </c>
      <c r="NP54" s="2" t="s">
        <v>14</v>
      </c>
      <c r="NQ54" s="2" t="s">
        <v>15</v>
      </c>
      <c r="NR54" s="2" t="s">
        <v>16</v>
      </c>
      <c r="NS54" s="2" t="s">
        <v>17</v>
      </c>
      <c r="NT54" s="2" t="s">
        <v>18</v>
      </c>
      <c r="NU54" s="2" t="s">
        <v>19</v>
      </c>
      <c r="NV54" s="2" t="s">
        <v>20</v>
      </c>
      <c r="NW54" s="2" t="s">
        <v>14</v>
      </c>
      <c r="NX54" s="2" t="s">
        <v>15</v>
      </c>
      <c r="NY54" s="2" t="s">
        <v>16</v>
      </c>
      <c r="NZ54" s="2" t="s">
        <v>17</v>
      </c>
      <c r="OA54" s="2" t="s">
        <v>18</v>
      </c>
      <c r="OB54" s="2" t="s">
        <v>19</v>
      </c>
      <c r="OC54" s="2" t="s">
        <v>20</v>
      </c>
      <c r="OD54" s="2" t="s">
        <v>14</v>
      </c>
      <c r="OE54" s="2" t="s">
        <v>15</v>
      </c>
      <c r="OF54" s="2" t="s">
        <v>16</v>
      </c>
      <c r="OG54" s="2" t="s">
        <v>17</v>
      </c>
      <c r="OH54" s="2" t="s">
        <v>18</v>
      </c>
      <c r="OI54" s="2" t="s">
        <v>19</v>
      </c>
      <c r="OJ54" s="2" t="s">
        <v>20</v>
      </c>
      <c r="OK54" s="2" t="s">
        <v>14</v>
      </c>
      <c r="OL54" s="2" t="s">
        <v>15</v>
      </c>
      <c r="OM54" s="2" t="s">
        <v>16</v>
      </c>
      <c r="ON54" s="2" t="s">
        <v>17</v>
      </c>
      <c r="OO54" s="2" t="s">
        <v>18</v>
      </c>
      <c r="OP54" s="2" t="s">
        <v>19</v>
      </c>
      <c r="OQ54" s="2" t="s">
        <v>20</v>
      </c>
      <c r="OR54" s="2" t="s">
        <v>14</v>
      </c>
      <c r="OS54" s="2" t="s">
        <v>15</v>
      </c>
      <c r="OT54" s="2" t="s">
        <v>16</v>
      </c>
      <c r="OU54" s="2" t="s">
        <v>17</v>
      </c>
      <c r="OV54" s="2" t="s">
        <v>18</v>
      </c>
      <c r="OW54" s="2" t="s">
        <v>19</v>
      </c>
      <c r="OX54" s="2" t="s">
        <v>20</v>
      </c>
      <c r="OY54" s="2" t="s">
        <v>14</v>
      </c>
      <c r="OZ54" s="2" t="s">
        <v>15</v>
      </c>
      <c r="PA54" s="2" t="s">
        <v>16</v>
      </c>
      <c r="PB54" s="2" t="s">
        <v>17</v>
      </c>
      <c r="PC54" s="2" t="s">
        <v>18</v>
      </c>
      <c r="PD54" s="2" t="s">
        <v>19</v>
      </c>
      <c r="PE54" s="2" t="s">
        <v>20</v>
      </c>
      <c r="PF54" s="2" t="s">
        <v>14</v>
      </c>
      <c r="PG54" s="2" t="s">
        <v>15</v>
      </c>
      <c r="PH54" s="2" t="s">
        <v>16</v>
      </c>
      <c r="PI54" s="2" t="s">
        <v>17</v>
      </c>
      <c r="PJ54" s="2" t="s">
        <v>18</v>
      </c>
      <c r="PK54" s="2" t="s">
        <v>19</v>
      </c>
      <c r="PL54" s="2" t="s">
        <v>20</v>
      </c>
      <c r="PM54" s="2" t="s">
        <v>14</v>
      </c>
      <c r="PN54" s="2" t="s">
        <v>15</v>
      </c>
      <c r="PO54" s="2" t="s">
        <v>16</v>
      </c>
      <c r="PP54" s="2" t="s">
        <v>17</v>
      </c>
      <c r="PQ54" s="2" t="s">
        <v>18</v>
      </c>
      <c r="PR54" s="2" t="s">
        <v>19</v>
      </c>
      <c r="PS54" s="2" t="s">
        <v>20</v>
      </c>
      <c r="PT54" s="2" t="s">
        <v>14</v>
      </c>
      <c r="PU54" s="2" t="s">
        <v>15</v>
      </c>
      <c r="PV54" s="2" t="s">
        <v>16</v>
      </c>
      <c r="PW54" s="2" t="s">
        <v>17</v>
      </c>
      <c r="PX54" s="2" t="s">
        <v>18</v>
      </c>
      <c r="PY54" s="2" t="s">
        <v>19</v>
      </c>
      <c r="PZ54" s="2" t="s">
        <v>20</v>
      </c>
      <c r="QA54" s="2" t="s">
        <v>14</v>
      </c>
      <c r="QB54" s="2" t="s">
        <v>15</v>
      </c>
      <c r="QC54" s="2" t="s">
        <v>16</v>
      </c>
      <c r="QD54" s="2" t="s">
        <v>17</v>
      </c>
      <c r="QE54" s="2" t="s">
        <v>18</v>
      </c>
      <c r="QF54" s="2" t="s">
        <v>19</v>
      </c>
      <c r="QG54" s="2" t="s">
        <v>20</v>
      </c>
      <c r="QH54" s="2" t="s">
        <v>14</v>
      </c>
      <c r="QI54" s="2" t="s">
        <v>15</v>
      </c>
      <c r="QJ54" s="2" t="s">
        <v>16</v>
      </c>
      <c r="QK54" s="2" t="s">
        <v>17</v>
      </c>
      <c r="QL54" s="2" t="s">
        <v>18</v>
      </c>
      <c r="QM54" s="2" t="s">
        <v>19</v>
      </c>
      <c r="QN54" s="2" t="s">
        <v>20</v>
      </c>
      <c r="QO54" s="2" t="s">
        <v>14</v>
      </c>
      <c r="QP54" s="2" t="s">
        <v>15</v>
      </c>
      <c r="QQ54" s="2" t="s">
        <v>16</v>
      </c>
      <c r="QR54" s="2" t="s">
        <v>17</v>
      </c>
      <c r="QS54" s="2" t="s">
        <v>18</v>
      </c>
      <c r="QT54" s="2" t="s">
        <v>19</v>
      </c>
      <c r="QU54" s="2" t="s">
        <v>20</v>
      </c>
    </row>
    <row r="55" spans="1:463" ht="15.75" customHeight="1">
      <c r="A55" s="2" t="s">
        <v>493</v>
      </c>
      <c r="B55" s="202">
        <v>45326</v>
      </c>
      <c r="C55" s="202">
        <v>45327</v>
      </c>
      <c r="D55" s="202">
        <v>45328</v>
      </c>
      <c r="E55" s="202">
        <v>45329</v>
      </c>
      <c r="F55" s="202">
        <v>45330</v>
      </c>
      <c r="G55" s="202">
        <v>45331</v>
      </c>
      <c r="H55" s="202">
        <v>45332</v>
      </c>
      <c r="I55" s="202">
        <v>45333</v>
      </c>
      <c r="J55" s="202">
        <v>45334</v>
      </c>
      <c r="K55" s="202">
        <v>45335</v>
      </c>
      <c r="L55" s="202">
        <v>45336</v>
      </c>
      <c r="M55" s="202">
        <v>45337</v>
      </c>
      <c r="N55" s="202">
        <v>45338</v>
      </c>
      <c r="O55" s="202">
        <v>45339</v>
      </c>
      <c r="P55" s="202">
        <v>45340</v>
      </c>
      <c r="Q55" s="202">
        <v>45341</v>
      </c>
      <c r="R55" s="202">
        <v>45342</v>
      </c>
      <c r="S55" s="202">
        <v>45343</v>
      </c>
      <c r="T55" s="202">
        <v>45344</v>
      </c>
      <c r="U55" s="202">
        <v>45345</v>
      </c>
      <c r="V55" s="202">
        <v>45346</v>
      </c>
      <c r="W55" s="202">
        <v>45347</v>
      </c>
      <c r="X55" s="202">
        <v>45348</v>
      </c>
      <c r="Y55" s="202">
        <v>45349</v>
      </c>
      <c r="Z55" s="202">
        <v>45350</v>
      </c>
      <c r="AA55" s="202">
        <v>45351</v>
      </c>
      <c r="AB55" s="202">
        <v>45352</v>
      </c>
      <c r="AC55" s="202">
        <v>45353</v>
      </c>
      <c r="AD55" s="202">
        <v>45354</v>
      </c>
      <c r="AE55" s="202">
        <v>45355</v>
      </c>
      <c r="AF55" s="202">
        <v>45356</v>
      </c>
      <c r="AG55" s="202">
        <v>45357</v>
      </c>
      <c r="AH55" s="202">
        <v>45358</v>
      </c>
      <c r="AI55" s="202">
        <v>45359</v>
      </c>
      <c r="AJ55" s="202">
        <v>45360</v>
      </c>
      <c r="AK55" s="202">
        <v>45361</v>
      </c>
      <c r="AL55" s="202">
        <v>45362</v>
      </c>
      <c r="AM55" s="202">
        <v>45363</v>
      </c>
      <c r="AN55" s="202">
        <v>45364</v>
      </c>
      <c r="AO55" s="202">
        <v>45365</v>
      </c>
      <c r="AP55" s="202">
        <v>45366</v>
      </c>
      <c r="AQ55" s="202">
        <v>45367</v>
      </c>
      <c r="AR55" s="202">
        <v>45368</v>
      </c>
      <c r="AS55" s="202">
        <v>45369</v>
      </c>
      <c r="AT55" s="202">
        <v>45370</v>
      </c>
      <c r="AU55" s="202">
        <v>45371</v>
      </c>
      <c r="AV55" s="202">
        <v>45372</v>
      </c>
      <c r="AW55" s="202">
        <v>45373</v>
      </c>
      <c r="AX55" s="202">
        <v>45374</v>
      </c>
      <c r="AY55" s="202">
        <v>45375</v>
      </c>
      <c r="AZ55" s="202">
        <v>45376</v>
      </c>
      <c r="BA55" s="202">
        <v>45377</v>
      </c>
      <c r="BB55" s="202">
        <v>45378</v>
      </c>
      <c r="BC55" s="202">
        <v>45379</v>
      </c>
      <c r="BD55" s="202">
        <v>45380</v>
      </c>
      <c r="BE55" s="202">
        <v>45381</v>
      </c>
      <c r="BF55" s="202">
        <v>45382</v>
      </c>
      <c r="BG55" s="202">
        <v>45383</v>
      </c>
      <c r="BH55" s="202">
        <v>45384</v>
      </c>
      <c r="BI55" s="202">
        <v>45385</v>
      </c>
      <c r="BJ55" s="202">
        <v>45386</v>
      </c>
      <c r="BK55" s="202">
        <v>45387</v>
      </c>
      <c r="BL55" s="202">
        <v>45388</v>
      </c>
      <c r="BM55" s="202">
        <v>45389</v>
      </c>
      <c r="BN55" s="202">
        <v>45390</v>
      </c>
      <c r="BO55" s="202">
        <v>45391</v>
      </c>
      <c r="BP55" s="202">
        <v>45392</v>
      </c>
      <c r="BQ55" s="202">
        <v>45393</v>
      </c>
      <c r="BR55" s="202">
        <v>45394</v>
      </c>
      <c r="BS55" s="202">
        <v>45395</v>
      </c>
      <c r="BT55" s="202">
        <v>45396</v>
      </c>
      <c r="BU55" s="202">
        <v>45397</v>
      </c>
      <c r="BV55" s="202">
        <v>45398</v>
      </c>
      <c r="BW55" s="202">
        <v>45399</v>
      </c>
      <c r="BX55" s="202">
        <v>45400</v>
      </c>
      <c r="BY55" s="202">
        <v>45401</v>
      </c>
      <c r="BZ55" s="202">
        <v>45402</v>
      </c>
      <c r="CA55" s="202">
        <v>45403</v>
      </c>
      <c r="CB55" s="202">
        <v>45404</v>
      </c>
      <c r="CC55" s="202">
        <v>45405</v>
      </c>
      <c r="CD55" s="202">
        <v>45406</v>
      </c>
      <c r="CE55" s="202">
        <v>45407</v>
      </c>
      <c r="CF55" s="202">
        <v>45408</v>
      </c>
      <c r="CG55" s="202">
        <v>45409</v>
      </c>
      <c r="CH55" s="202">
        <v>45410</v>
      </c>
      <c r="CI55" s="202">
        <v>45411</v>
      </c>
      <c r="CJ55" s="202">
        <v>45412</v>
      </c>
      <c r="CK55" s="202">
        <v>45413</v>
      </c>
      <c r="CL55" s="202">
        <v>45414</v>
      </c>
      <c r="CM55" s="202">
        <v>45415</v>
      </c>
      <c r="CN55" s="202">
        <v>45416</v>
      </c>
      <c r="CO55" s="202">
        <v>45690</v>
      </c>
      <c r="CP55" s="202">
        <v>45691</v>
      </c>
      <c r="CQ55" s="202">
        <v>45692</v>
      </c>
      <c r="CR55" s="202">
        <v>45693</v>
      </c>
      <c r="CS55" s="202">
        <v>45694</v>
      </c>
      <c r="CT55" s="202">
        <v>45695</v>
      </c>
      <c r="CU55" s="202">
        <v>45696</v>
      </c>
      <c r="CV55" s="202">
        <v>45697</v>
      </c>
      <c r="CW55" s="202">
        <v>45698</v>
      </c>
      <c r="CX55" s="202">
        <v>45699</v>
      </c>
      <c r="CY55" s="202">
        <v>45700</v>
      </c>
      <c r="CZ55" s="202">
        <v>45701</v>
      </c>
      <c r="DA55" s="202">
        <v>45702</v>
      </c>
      <c r="DB55" s="202">
        <v>45703</v>
      </c>
      <c r="DC55" s="202">
        <v>45704</v>
      </c>
      <c r="DD55" s="202">
        <v>45705</v>
      </c>
      <c r="DE55" s="202">
        <v>45706</v>
      </c>
      <c r="DF55" s="202">
        <v>45707</v>
      </c>
      <c r="DG55" s="202">
        <v>45708</v>
      </c>
      <c r="DH55" s="202">
        <v>45709</v>
      </c>
      <c r="DI55" s="202">
        <v>45710</v>
      </c>
      <c r="DJ55" s="202">
        <v>45711</v>
      </c>
      <c r="DK55" s="202">
        <v>45712</v>
      </c>
      <c r="DL55" s="202">
        <v>45713</v>
      </c>
      <c r="DM55" s="202">
        <v>45714</v>
      </c>
      <c r="DN55" s="202">
        <v>45715</v>
      </c>
      <c r="DO55" s="202">
        <v>45716</v>
      </c>
      <c r="DP55" s="202">
        <v>45717</v>
      </c>
      <c r="DQ55" s="202">
        <v>45718</v>
      </c>
      <c r="DR55" s="202">
        <v>45719</v>
      </c>
      <c r="DS55" s="202">
        <v>45720</v>
      </c>
      <c r="DT55" s="202">
        <v>45721</v>
      </c>
      <c r="DU55" s="202">
        <v>45722</v>
      </c>
      <c r="DV55" s="202">
        <v>45723</v>
      </c>
      <c r="DW55" s="202">
        <v>45724</v>
      </c>
      <c r="DX55" s="202">
        <v>45725</v>
      </c>
      <c r="DY55" s="202">
        <v>45726</v>
      </c>
      <c r="DZ55" s="202">
        <v>45727</v>
      </c>
      <c r="EA55" s="202">
        <v>45728</v>
      </c>
      <c r="EB55" s="202">
        <v>45729</v>
      </c>
      <c r="EC55" s="202">
        <v>45730</v>
      </c>
      <c r="ED55" s="202">
        <v>45731</v>
      </c>
      <c r="EE55" s="202">
        <v>45732</v>
      </c>
      <c r="EF55" s="202">
        <v>45733</v>
      </c>
      <c r="EG55" s="202">
        <v>45734</v>
      </c>
      <c r="EH55" s="202">
        <v>45735</v>
      </c>
      <c r="EI55" s="202">
        <v>45736</v>
      </c>
      <c r="EJ55" s="202">
        <v>45737</v>
      </c>
      <c r="EK55" s="202">
        <v>45738</v>
      </c>
      <c r="EL55" s="202">
        <v>45739</v>
      </c>
      <c r="EM55" s="202">
        <v>45740</v>
      </c>
      <c r="EN55" s="202">
        <v>45741</v>
      </c>
      <c r="EO55" s="202">
        <v>45742</v>
      </c>
      <c r="EP55" s="202">
        <v>45743</v>
      </c>
      <c r="EQ55" s="202">
        <v>45744</v>
      </c>
      <c r="ER55" s="202">
        <v>45745</v>
      </c>
      <c r="ES55" s="202">
        <v>45746</v>
      </c>
      <c r="ET55" s="202">
        <v>45747</v>
      </c>
      <c r="EU55" s="202">
        <v>45748</v>
      </c>
      <c r="EV55" s="202">
        <v>45749</v>
      </c>
      <c r="EW55" s="202">
        <v>45750</v>
      </c>
      <c r="EX55" s="202">
        <v>45751</v>
      </c>
      <c r="EY55" s="202">
        <v>45752</v>
      </c>
      <c r="EZ55" s="202">
        <v>45753</v>
      </c>
      <c r="FA55" s="202">
        <v>45754</v>
      </c>
      <c r="FB55" s="202">
        <v>45755</v>
      </c>
      <c r="FC55" s="202">
        <v>45756</v>
      </c>
      <c r="FD55" s="202">
        <v>45757</v>
      </c>
      <c r="FE55" s="202">
        <v>45758</v>
      </c>
      <c r="FF55" s="202">
        <v>45759</v>
      </c>
      <c r="FG55" s="202">
        <v>45760</v>
      </c>
      <c r="FH55" s="202">
        <v>45761</v>
      </c>
      <c r="FI55" s="202">
        <v>45762</v>
      </c>
      <c r="FJ55" s="202">
        <v>45763</v>
      </c>
      <c r="FK55" s="202">
        <v>45764</v>
      </c>
      <c r="FL55" s="202">
        <v>45765</v>
      </c>
      <c r="FM55" s="202">
        <v>45766</v>
      </c>
      <c r="FN55" s="202">
        <v>45767</v>
      </c>
      <c r="FO55" s="202">
        <v>45768</v>
      </c>
      <c r="FP55" s="202">
        <v>45769</v>
      </c>
      <c r="FQ55" s="202">
        <v>45770</v>
      </c>
      <c r="FR55" s="202">
        <v>45771</v>
      </c>
      <c r="FS55" s="202">
        <v>45772</v>
      </c>
      <c r="FT55" s="202">
        <v>45773</v>
      </c>
      <c r="FU55" s="202">
        <v>45774</v>
      </c>
      <c r="FV55" s="202">
        <v>45775</v>
      </c>
      <c r="FW55" s="202">
        <v>45776</v>
      </c>
      <c r="FX55" s="202">
        <v>45777</v>
      </c>
      <c r="FY55" s="202">
        <v>45778</v>
      </c>
      <c r="FZ55" s="202">
        <v>45779</v>
      </c>
      <c r="GA55" s="202">
        <v>45780</v>
      </c>
      <c r="GB55" s="202">
        <v>45781</v>
      </c>
      <c r="GC55" s="202">
        <v>45782</v>
      </c>
      <c r="GD55" s="202">
        <v>45783</v>
      </c>
      <c r="GE55" s="202">
        <v>45784</v>
      </c>
      <c r="GF55" s="202">
        <v>45785</v>
      </c>
      <c r="GG55" s="202">
        <v>45786</v>
      </c>
      <c r="GH55" s="202">
        <v>45787</v>
      </c>
      <c r="GI55" s="202">
        <v>45788</v>
      </c>
      <c r="GJ55" s="202">
        <v>45789</v>
      </c>
      <c r="GK55" s="202">
        <v>45790</v>
      </c>
      <c r="GL55" s="202">
        <v>45791</v>
      </c>
      <c r="GM55" s="202">
        <v>45792</v>
      </c>
      <c r="GN55" s="202">
        <v>45793</v>
      </c>
      <c r="GO55" s="202">
        <v>45794</v>
      </c>
      <c r="GP55" s="202">
        <v>45795</v>
      </c>
      <c r="GQ55" s="202">
        <v>45796</v>
      </c>
      <c r="GR55" s="202">
        <v>45797</v>
      </c>
      <c r="GS55" s="202">
        <v>45798</v>
      </c>
      <c r="GT55" s="202">
        <v>45799</v>
      </c>
      <c r="GU55" s="202">
        <v>45800</v>
      </c>
      <c r="GV55" s="202">
        <v>45801</v>
      </c>
      <c r="GW55" s="202">
        <v>45802</v>
      </c>
      <c r="GX55" s="202">
        <v>45803</v>
      </c>
      <c r="GY55" s="202">
        <v>45804</v>
      </c>
      <c r="GZ55" s="202">
        <v>45805</v>
      </c>
      <c r="HA55" s="202">
        <v>45806</v>
      </c>
      <c r="HB55" s="202">
        <v>45807</v>
      </c>
      <c r="HC55" s="202">
        <v>45808</v>
      </c>
      <c r="HD55" s="202">
        <v>45809</v>
      </c>
      <c r="HE55" s="202">
        <v>45810</v>
      </c>
      <c r="HF55" s="202">
        <v>45811</v>
      </c>
      <c r="HG55" s="202">
        <v>45812</v>
      </c>
      <c r="HH55" s="202">
        <v>45813</v>
      </c>
      <c r="HI55" s="202">
        <v>45814</v>
      </c>
      <c r="HJ55" s="202">
        <v>45815</v>
      </c>
      <c r="HK55" s="202">
        <v>45816</v>
      </c>
      <c r="HL55" s="202">
        <v>45817</v>
      </c>
      <c r="HM55" s="202">
        <v>45818</v>
      </c>
      <c r="HN55" s="202">
        <v>45819</v>
      </c>
      <c r="HO55" s="202">
        <v>45820</v>
      </c>
      <c r="HP55" s="202">
        <v>45821</v>
      </c>
      <c r="HQ55" s="202">
        <v>45822</v>
      </c>
      <c r="HR55" s="202">
        <v>45823</v>
      </c>
      <c r="HS55" s="202">
        <v>45824</v>
      </c>
      <c r="HT55" s="202">
        <v>45825</v>
      </c>
      <c r="HU55" s="202">
        <v>45826</v>
      </c>
      <c r="HV55" s="202">
        <v>45827</v>
      </c>
      <c r="HW55" s="202">
        <v>45828</v>
      </c>
      <c r="HX55" s="202">
        <v>45829</v>
      </c>
      <c r="HY55" s="202">
        <v>45830</v>
      </c>
      <c r="HZ55" s="202">
        <v>45831</v>
      </c>
      <c r="IA55" s="202">
        <v>45832</v>
      </c>
      <c r="IB55" s="202">
        <v>45833</v>
      </c>
      <c r="IC55" s="202">
        <v>45834</v>
      </c>
      <c r="ID55" s="202">
        <v>45835</v>
      </c>
      <c r="IE55" s="202">
        <v>45836</v>
      </c>
      <c r="IF55" s="202">
        <v>45837</v>
      </c>
      <c r="IG55" s="202">
        <v>45838</v>
      </c>
      <c r="IH55" s="202">
        <v>45839</v>
      </c>
      <c r="II55" s="202">
        <v>45840</v>
      </c>
      <c r="IJ55" s="202">
        <v>45841</v>
      </c>
      <c r="IK55" s="202">
        <v>45842</v>
      </c>
      <c r="IL55" s="202">
        <v>45843</v>
      </c>
      <c r="IM55" s="202">
        <v>45844</v>
      </c>
      <c r="IN55" s="202">
        <v>45845</v>
      </c>
      <c r="IO55" s="202">
        <v>45846</v>
      </c>
      <c r="IP55" s="202">
        <v>45847</v>
      </c>
      <c r="IQ55" s="202">
        <v>45848</v>
      </c>
      <c r="IR55" s="202">
        <v>45849</v>
      </c>
      <c r="IS55" s="202">
        <v>45850</v>
      </c>
      <c r="IT55" s="202">
        <v>45851</v>
      </c>
      <c r="IU55" s="202">
        <v>45852</v>
      </c>
      <c r="IV55" s="202">
        <v>45853</v>
      </c>
      <c r="IW55" s="202">
        <f t="shared" ref="IW55" si="241">IV55+1</f>
        <v>45854</v>
      </c>
      <c r="IX55" s="202">
        <f t="shared" ref="IX55" si="242">IW55+1</f>
        <v>45855</v>
      </c>
      <c r="IY55" s="202">
        <f t="shared" ref="IY55" si="243">IX55+1</f>
        <v>45856</v>
      </c>
      <c r="IZ55" s="202">
        <f t="shared" ref="IZ55" si="244">IY55+1</f>
        <v>45857</v>
      </c>
      <c r="JA55" s="202">
        <f t="shared" ref="JA55" si="245">IZ55+1</f>
        <v>45858</v>
      </c>
      <c r="JB55" s="202">
        <f t="shared" ref="JB55" si="246">JA55+1</f>
        <v>45859</v>
      </c>
      <c r="JC55" s="202">
        <f t="shared" ref="JC55" si="247">JB55+1</f>
        <v>45860</v>
      </c>
      <c r="JD55" s="202">
        <f t="shared" ref="JD55" si="248">JC55+1</f>
        <v>45861</v>
      </c>
      <c r="JE55" s="202">
        <f t="shared" ref="JE55" si="249">JD55+1</f>
        <v>45862</v>
      </c>
      <c r="JF55" s="202">
        <f t="shared" ref="JF55" si="250">JE55+1</f>
        <v>45863</v>
      </c>
      <c r="JG55" s="202">
        <f t="shared" ref="JG55" si="251">JF55+1</f>
        <v>45864</v>
      </c>
      <c r="JH55" s="202">
        <f t="shared" ref="JH55" si="252">JG55+1</f>
        <v>45865</v>
      </c>
      <c r="JI55" s="202">
        <f t="shared" ref="JI55" si="253">JH55+1</f>
        <v>45866</v>
      </c>
      <c r="JJ55" s="202">
        <f t="shared" ref="JJ55" si="254">JI55+1</f>
        <v>45867</v>
      </c>
      <c r="JK55" s="202">
        <f t="shared" ref="JK55" si="255">JJ55+1</f>
        <v>45868</v>
      </c>
      <c r="JL55" s="202">
        <f t="shared" ref="JL55" si="256">JK55+1</f>
        <v>45869</v>
      </c>
      <c r="JM55" s="202">
        <f t="shared" ref="JM55" si="257">JL55+1</f>
        <v>45870</v>
      </c>
      <c r="JN55" s="202">
        <f t="shared" ref="JN55" si="258">JM55+1</f>
        <v>45871</v>
      </c>
      <c r="JO55" s="202">
        <f t="shared" ref="JO55" si="259">JN55+1</f>
        <v>45872</v>
      </c>
      <c r="JP55" s="202">
        <f t="shared" ref="JP55" si="260">JO55+1</f>
        <v>45873</v>
      </c>
      <c r="JQ55" s="202">
        <f t="shared" ref="JQ55" si="261">JP55+1</f>
        <v>45874</v>
      </c>
      <c r="JR55" s="202">
        <f t="shared" ref="JR55" si="262">JQ55+1</f>
        <v>45875</v>
      </c>
      <c r="JS55" s="202">
        <f t="shared" ref="JS55" si="263">JR55+1</f>
        <v>45876</v>
      </c>
      <c r="JT55" s="202">
        <f t="shared" ref="JT55" si="264">JS55+1</f>
        <v>45877</v>
      </c>
      <c r="JU55" s="202">
        <f t="shared" ref="JU55" si="265">JT55+1</f>
        <v>45878</v>
      </c>
      <c r="JV55" s="202">
        <f t="shared" ref="JV55" si="266">JU55+1</f>
        <v>45879</v>
      </c>
      <c r="JW55" s="202">
        <f t="shared" ref="JW55" si="267">JV55+1</f>
        <v>45880</v>
      </c>
      <c r="JX55" s="202">
        <f t="shared" ref="JX55" si="268">JW55+1</f>
        <v>45881</v>
      </c>
      <c r="JY55" s="202">
        <f t="shared" ref="JY55" si="269">JX55+1</f>
        <v>45882</v>
      </c>
      <c r="JZ55" s="202">
        <f t="shared" ref="JZ55" si="270">JY55+1</f>
        <v>45883</v>
      </c>
      <c r="KA55" s="202">
        <f t="shared" ref="KA55" si="271">JZ55+1</f>
        <v>45884</v>
      </c>
      <c r="KB55" s="202">
        <f t="shared" ref="KB55" si="272">KA55+1</f>
        <v>45885</v>
      </c>
      <c r="KC55" s="202">
        <f t="shared" ref="KC55" si="273">KB55+1</f>
        <v>45886</v>
      </c>
      <c r="KD55" s="202">
        <f t="shared" ref="KD55" si="274">KC55+1</f>
        <v>45887</v>
      </c>
      <c r="KE55" s="202">
        <f t="shared" ref="KE55" si="275">KD55+1</f>
        <v>45888</v>
      </c>
      <c r="KF55" s="202">
        <f t="shared" ref="KF55" si="276">KE55+1</f>
        <v>45889</v>
      </c>
      <c r="KG55" s="202">
        <f t="shared" ref="KG55" si="277">KF55+1</f>
        <v>45890</v>
      </c>
      <c r="KH55" s="202">
        <f t="shared" ref="KH55" si="278">KG55+1</f>
        <v>45891</v>
      </c>
      <c r="KI55" s="202">
        <f t="shared" ref="KI55" si="279">KH55+1</f>
        <v>45892</v>
      </c>
      <c r="KJ55" s="202">
        <f t="shared" ref="KJ55" si="280">KI55+1</f>
        <v>45893</v>
      </c>
      <c r="KK55" s="202">
        <f t="shared" ref="KK55" si="281">KJ55+1</f>
        <v>45894</v>
      </c>
      <c r="KL55" s="202">
        <f t="shared" ref="KL55" si="282">KK55+1</f>
        <v>45895</v>
      </c>
      <c r="KM55" s="202">
        <f t="shared" ref="KM55" si="283">KL55+1</f>
        <v>45896</v>
      </c>
      <c r="KN55" s="202">
        <f t="shared" ref="KN55" si="284">KM55+1</f>
        <v>45897</v>
      </c>
      <c r="KO55" s="202">
        <f t="shared" ref="KO55" si="285">KN55+1</f>
        <v>45898</v>
      </c>
      <c r="KP55" s="202">
        <f t="shared" ref="KP55" si="286">KO55+1</f>
        <v>45899</v>
      </c>
      <c r="KQ55" s="202">
        <f t="shared" ref="KQ55" si="287">KP55+1</f>
        <v>45900</v>
      </c>
      <c r="KR55" s="202">
        <f t="shared" ref="KR55" si="288">KQ55+1</f>
        <v>45901</v>
      </c>
      <c r="KS55" s="202">
        <f t="shared" ref="KS55" si="289">KR55+1</f>
        <v>45902</v>
      </c>
      <c r="KT55" s="202">
        <f t="shared" ref="KT55" si="290">KS55+1</f>
        <v>45903</v>
      </c>
      <c r="KU55" s="202">
        <f t="shared" ref="KU55" si="291">KT55+1</f>
        <v>45904</v>
      </c>
      <c r="KV55" s="202">
        <f t="shared" ref="KV55" si="292">KU55+1</f>
        <v>45905</v>
      </c>
      <c r="KW55" s="202">
        <f t="shared" ref="KW55" si="293">KV55+1</f>
        <v>45906</v>
      </c>
      <c r="KX55" s="202">
        <f t="shared" ref="KX55" si="294">KW55+1</f>
        <v>45907</v>
      </c>
      <c r="KY55" s="202">
        <f t="shared" ref="KY55" si="295">KX55+1</f>
        <v>45908</v>
      </c>
      <c r="KZ55" s="202">
        <f t="shared" ref="KZ55" si="296">KY55+1</f>
        <v>45909</v>
      </c>
      <c r="LA55" s="202">
        <f t="shared" ref="LA55" si="297">KZ55+1</f>
        <v>45910</v>
      </c>
      <c r="LB55" s="202">
        <f t="shared" ref="LB55" si="298">LA55+1</f>
        <v>45911</v>
      </c>
      <c r="LC55" s="202">
        <f t="shared" ref="LC55" si="299">LB55+1</f>
        <v>45912</v>
      </c>
      <c r="LD55" s="202">
        <f t="shared" ref="LD55" si="300">LC55+1</f>
        <v>45913</v>
      </c>
      <c r="LE55" s="202">
        <f t="shared" ref="LE55" si="301">LD55+1</f>
        <v>45914</v>
      </c>
      <c r="LF55" s="202">
        <f t="shared" ref="LF55" si="302">LE55+1</f>
        <v>45915</v>
      </c>
      <c r="LG55" s="202">
        <f t="shared" ref="LG55" si="303">LF55+1</f>
        <v>45916</v>
      </c>
      <c r="LH55" s="202">
        <f t="shared" ref="LH55" si="304">LG55+1</f>
        <v>45917</v>
      </c>
      <c r="LI55" s="202">
        <f t="shared" ref="LI55" si="305">LH55+1</f>
        <v>45918</v>
      </c>
      <c r="LJ55" s="202">
        <f t="shared" ref="LJ55" si="306">LI55+1</f>
        <v>45919</v>
      </c>
      <c r="LK55" s="202">
        <f t="shared" ref="LK55" si="307">LJ55+1</f>
        <v>45920</v>
      </c>
      <c r="LL55" s="202">
        <f t="shared" ref="LL55" si="308">LK55+1</f>
        <v>45921</v>
      </c>
      <c r="LM55" s="202">
        <f t="shared" ref="LM55" si="309">LL55+1</f>
        <v>45922</v>
      </c>
      <c r="LN55" s="202">
        <f t="shared" ref="LN55" si="310">LM55+1</f>
        <v>45923</v>
      </c>
      <c r="LO55" s="202">
        <f t="shared" ref="LO55" si="311">LN55+1</f>
        <v>45924</v>
      </c>
      <c r="LP55" s="202">
        <f t="shared" ref="LP55" si="312">LO55+1</f>
        <v>45925</v>
      </c>
      <c r="LQ55" s="202">
        <f t="shared" ref="LQ55" si="313">LP55+1</f>
        <v>45926</v>
      </c>
      <c r="LR55" s="202">
        <f t="shared" ref="LR55" si="314">LQ55+1</f>
        <v>45927</v>
      </c>
      <c r="LS55" s="202">
        <f t="shared" ref="LS55" si="315">LR55+1</f>
        <v>45928</v>
      </c>
      <c r="LT55" s="202">
        <f t="shared" ref="LT55" si="316">LS55+1</f>
        <v>45929</v>
      </c>
      <c r="LU55" s="202">
        <f t="shared" ref="LU55" si="317">LT55+1</f>
        <v>45930</v>
      </c>
      <c r="LV55" s="202">
        <f t="shared" ref="LV55" si="318">LU55+1</f>
        <v>45931</v>
      </c>
      <c r="LW55" s="202">
        <f t="shared" ref="LW55" si="319">LV55+1</f>
        <v>45932</v>
      </c>
      <c r="LX55" s="202">
        <f t="shared" ref="LX55" si="320">LW55+1</f>
        <v>45933</v>
      </c>
      <c r="LY55" s="202">
        <f t="shared" ref="LY55" si="321">LX55+1</f>
        <v>45934</v>
      </c>
      <c r="LZ55" s="202">
        <f t="shared" ref="LZ55" si="322">LY55+1</f>
        <v>45935</v>
      </c>
      <c r="MA55" s="202">
        <f t="shared" ref="MA55" si="323">LZ55+1</f>
        <v>45936</v>
      </c>
      <c r="MB55" s="202">
        <f t="shared" ref="MB55" si="324">MA55+1</f>
        <v>45937</v>
      </c>
      <c r="MC55" s="202">
        <f t="shared" ref="MC55" si="325">MB55+1</f>
        <v>45938</v>
      </c>
      <c r="MD55" s="202">
        <f t="shared" ref="MD55" si="326">MC55+1</f>
        <v>45939</v>
      </c>
      <c r="ME55" s="202">
        <f t="shared" ref="ME55" si="327">MD55+1</f>
        <v>45940</v>
      </c>
      <c r="MF55" s="202">
        <f t="shared" ref="MF55" si="328">ME55+1</f>
        <v>45941</v>
      </c>
      <c r="MG55" s="202">
        <f t="shared" ref="MG55" si="329">MF55+1</f>
        <v>45942</v>
      </c>
      <c r="MH55" s="202">
        <f t="shared" ref="MH55" si="330">MG55+1</f>
        <v>45943</v>
      </c>
      <c r="MI55" s="202">
        <f t="shared" ref="MI55" si="331">MH55+1</f>
        <v>45944</v>
      </c>
      <c r="MJ55" s="202">
        <f t="shared" ref="MJ55" si="332">MI55+1</f>
        <v>45945</v>
      </c>
      <c r="MK55" s="202">
        <f t="shared" ref="MK55" si="333">MJ55+1</f>
        <v>45946</v>
      </c>
      <c r="ML55" s="202">
        <f t="shared" ref="ML55" si="334">MK55+1</f>
        <v>45947</v>
      </c>
      <c r="MM55" s="202">
        <f t="shared" ref="MM55" si="335">ML55+1</f>
        <v>45948</v>
      </c>
      <c r="MN55" s="202">
        <f t="shared" ref="MN55" si="336">MM55+1</f>
        <v>45949</v>
      </c>
      <c r="MO55" s="202">
        <f t="shared" ref="MO55" si="337">MN55+1</f>
        <v>45950</v>
      </c>
      <c r="MP55" s="202">
        <f t="shared" ref="MP55" si="338">MO55+1</f>
        <v>45951</v>
      </c>
      <c r="MQ55" s="202">
        <f t="shared" ref="MQ55" si="339">MP55+1</f>
        <v>45952</v>
      </c>
      <c r="MR55" s="202">
        <f t="shared" ref="MR55" si="340">MQ55+1</f>
        <v>45953</v>
      </c>
      <c r="MS55" s="202">
        <f t="shared" ref="MS55" si="341">MR55+1</f>
        <v>45954</v>
      </c>
      <c r="MT55" s="202">
        <f t="shared" ref="MT55" si="342">MS55+1</f>
        <v>45955</v>
      </c>
      <c r="MU55" s="202">
        <f t="shared" ref="MU55" si="343">MT55+1</f>
        <v>45956</v>
      </c>
      <c r="MV55" s="202">
        <f t="shared" ref="MV55" si="344">MU55+1</f>
        <v>45957</v>
      </c>
      <c r="MW55" s="202">
        <f t="shared" ref="MW55" si="345">MV55+1</f>
        <v>45958</v>
      </c>
      <c r="MX55" s="202">
        <f t="shared" ref="MX55" si="346">MW55+1</f>
        <v>45959</v>
      </c>
      <c r="MY55" s="202">
        <f t="shared" ref="MY55" si="347">MX55+1</f>
        <v>45960</v>
      </c>
      <c r="MZ55" s="202">
        <f t="shared" ref="MZ55" si="348">MY55+1</f>
        <v>45961</v>
      </c>
      <c r="NA55" s="202">
        <f t="shared" ref="NA55" si="349">MZ55+1</f>
        <v>45962</v>
      </c>
      <c r="NB55" s="202">
        <f t="shared" ref="NB55" si="350">NA55+1</f>
        <v>45963</v>
      </c>
      <c r="NC55" s="202">
        <f t="shared" ref="NC55" si="351">NB55+1</f>
        <v>45964</v>
      </c>
      <c r="ND55" s="202">
        <f t="shared" ref="ND55" si="352">NC55+1</f>
        <v>45965</v>
      </c>
      <c r="NE55" s="202">
        <f t="shared" ref="NE55" si="353">ND55+1</f>
        <v>45966</v>
      </c>
      <c r="NF55" s="202">
        <f t="shared" ref="NF55" si="354">NE55+1</f>
        <v>45967</v>
      </c>
      <c r="NG55" s="202">
        <f t="shared" ref="NG55" si="355">NF55+1</f>
        <v>45968</v>
      </c>
      <c r="NH55" s="202">
        <f t="shared" ref="NH55" si="356">NG55+1</f>
        <v>45969</v>
      </c>
      <c r="NI55" s="202">
        <f t="shared" ref="NI55" si="357">NH55+1</f>
        <v>45970</v>
      </c>
      <c r="NJ55" s="202">
        <f t="shared" ref="NJ55" si="358">NI55+1</f>
        <v>45971</v>
      </c>
      <c r="NK55" s="202">
        <f t="shared" ref="NK55" si="359">NJ55+1</f>
        <v>45972</v>
      </c>
      <c r="NL55" s="202">
        <f t="shared" ref="NL55" si="360">NK55+1</f>
        <v>45973</v>
      </c>
      <c r="NM55" s="202">
        <f t="shared" ref="NM55" si="361">NL55+1</f>
        <v>45974</v>
      </c>
      <c r="NN55" s="202">
        <f t="shared" ref="NN55" si="362">NM55+1</f>
        <v>45975</v>
      </c>
      <c r="NO55" s="202">
        <f t="shared" ref="NO55" si="363">NN55+1</f>
        <v>45976</v>
      </c>
      <c r="NP55" s="202">
        <f t="shared" ref="NP55" si="364">NO55+1</f>
        <v>45977</v>
      </c>
      <c r="NQ55" s="202">
        <f t="shared" ref="NQ55" si="365">NP55+1</f>
        <v>45978</v>
      </c>
      <c r="NR55" s="202">
        <f t="shared" ref="NR55" si="366">NQ55+1</f>
        <v>45979</v>
      </c>
      <c r="NS55" s="202">
        <f t="shared" ref="NS55" si="367">NR55+1</f>
        <v>45980</v>
      </c>
      <c r="NT55" s="202">
        <f t="shared" ref="NT55" si="368">NS55+1</f>
        <v>45981</v>
      </c>
      <c r="NU55" s="202">
        <f t="shared" ref="NU55" si="369">NT55+1</f>
        <v>45982</v>
      </c>
      <c r="NV55" s="202">
        <f t="shared" ref="NV55" si="370">NU55+1</f>
        <v>45983</v>
      </c>
      <c r="NW55" s="202">
        <f t="shared" ref="NW55" si="371">NV55+1</f>
        <v>45984</v>
      </c>
      <c r="NX55" s="202">
        <f t="shared" ref="NX55" si="372">NW55+1</f>
        <v>45985</v>
      </c>
      <c r="NY55" s="202">
        <f t="shared" ref="NY55" si="373">NX55+1</f>
        <v>45986</v>
      </c>
      <c r="NZ55" s="202">
        <f t="shared" ref="NZ55" si="374">NY55+1</f>
        <v>45987</v>
      </c>
      <c r="OA55" s="202">
        <f t="shared" ref="OA55" si="375">NZ55+1</f>
        <v>45988</v>
      </c>
      <c r="OB55" s="202">
        <f t="shared" ref="OB55" si="376">OA55+1</f>
        <v>45989</v>
      </c>
      <c r="OC55" s="202">
        <f t="shared" ref="OC55" si="377">OB55+1</f>
        <v>45990</v>
      </c>
      <c r="OD55" s="202">
        <f t="shared" ref="OD55" si="378">OC55+1</f>
        <v>45991</v>
      </c>
      <c r="OE55" s="202">
        <f t="shared" ref="OE55" si="379">OD55+1</f>
        <v>45992</v>
      </c>
      <c r="OF55" s="202">
        <f t="shared" ref="OF55" si="380">OE55+1</f>
        <v>45993</v>
      </c>
      <c r="OG55" s="202">
        <f t="shared" ref="OG55" si="381">OF55+1</f>
        <v>45994</v>
      </c>
      <c r="OH55" s="202">
        <f t="shared" ref="OH55" si="382">OG55+1</f>
        <v>45995</v>
      </c>
      <c r="OI55" s="202">
        <f t="shared" ref="OI55" si="383">OH55+1</f>
        <v>45996</v>
      </c>
      <c r="OJ55" s="202">
        <f t="shared" ref="OJ55" si="384">OI55+1</f>
        <v>45997</v>
      </c>
      <c r="OK55" s="202">
        <f t="shared" ref="OK55" si="385">OJ55+1</f>
        <v>45998</v>
      </c>
      <c r="OL55" s="202">
        <f t="shared" ref="OL55" si="386">OK55+1</f>
        <v>45999</v>
      </c>
      <c r="OM55" s="202">
        <f t="shared" ref="OM55" si="387">OL55+1</f>
        <v>46000</v>
      </c>
      <c r="ON55" s="202">
        <f t="shared" ref="ON55" si="388">OM55+1</f>
        <v>46001</v>
      </c>
      <c r="OO55" s="202">
        <f t="shared" ref="OO55" si="389">ON55+1</f>
        <v>46002</v>
      </c>
      <c r="OP55" s="202">
        <f t="shared" ref="OP55" si="390">OO55+1</f>
        <v>46003</v>
      </c>
      <c r="OQ55" s="202">
        <f t="shared" ref="OQ55" si="391">OP55+1</f>
        <v>46004</v>
      </c>
      <c r="OR55" s="202">
        <f t="shared" ref="OR55" si="392">OQ55+1</f>
        <v>46005</v>
      </c>
      <c r="OS55" s="202">
        <f t="shared" ref="OS55" si="393">OR55+1</f>
        <v>46006</v>
      </c>
      <c r="OT55" s="202">
        <f t="shared" ref="OT55" si="394">OS55+1</f>
        <v>46007</v>
      </c>
      <c r="OU55" s="202">
        <f t="shared" ref="OU55" si="395">OT55+1</f>
        <v>46008</v>
      </c>
      <c r="OV55" s="202">
        <f t="shared" ref="OV55" si="396">OU55+1</f>
        <v>46009</v>
      </c>
      <c r="OW55" s="202">
        <f t="shared" ref="OW55" si="397">OV55+1</f>
        <v>46010</v>
      </c>
      <c r="OX55" s="202">
        <f t="shared" ref="OX55" si="398">OW55+1</f>
        <v>46011</v>
      </c>
      <c r="OY55" s="202">
        <f t="shared" ref="OY55" si="399">OX55+1</f>
        <v>46012</v>
      </c>
      <c r="OZ55" s="202">
        <f t="shared" ref="OZ55" si="400">OY55+1</f>
        <v>46013</v>
      </c>
      <c r="PA55" s="202">
        <f t="shared" ref="PA55" si="401">OZ55+1</f>
        <v>46014</v>
      </c>
      <c r="PB55" s="202">
        <f t="shared" ref="PB55" si="402">PA55+1</f>
        <v>46015</v>
      </c>
      <c r="PC55" s="202">
        <f t="shared" ref="PC55" si="403">PB55+1</f>
        <v>46016</v>
      </c>
      <c r="PD55" s="202">
        <f t="shared" ref="PD55" si="404">PC55+1</f>
        <v>46017</v>
      </c>
      <c r="PE55" s="202">
        <f t="shared" ref="PE55" si="405">PD55+1</f>
        <v>46018</v>
      </c>
      <c r="PF55" s="202">
        <f t="shared" ref="PF55" si="406">PE55+1</f>
        <v>46019</v>
      </c>
      <c r="PG55" s="202">
        <f t="shared" ref="PG55" si="407">PF55+1</f>
        <v>46020</v>
      </c>
      <c r="PH55" s="202">
        <f t="shared" ref="PH55" si="408">PG55+1</f>
        <v>46021</v>
      </c>
      <c r="PI55" s="202">
        <f t="shared" ref="PI55" si="409">PH55+1</f>
        <v>46022</v>
      </c>
      <c r="PJ55" s="202">
        <f t="shared" ref="PJ55" si="410">PI55+1</f>
        <v>46023</v>
      </c>
      <c r="PK55" s="202">
        <f t="shared" ref="PK55" si="411">PJ55+1</f>
        <v>46024</v>
      </c>
      <c r="PL55" s="202">
        <f t="shared" ref="PL55" si="412">PK55+1</f>
        <v>46025</v>
      </c>
      <c r="PM55" s="202">
        <f t="shared" ref="PM55" si="413">PL55+1</f>
        <v>46026</v>
      </c>
      <c r="PN55" s="202">
        <f t="shared" ref="PN55" si="414">PM55+1</f>
        <v>46027</v>
      </c>
      <c r="PO55" s="202">
        <f t="shared" ref="PO55" si="415">PN55+1</f>
        <v>46028</v>
      </c>
      <c r="PP55" s="202">
        <f t="shared" ref="PP55" si="416">PO55+1</f>
        <v>46029</v>
      </c>
      <c r="PQ55" s="202">
        <f t="shared" ref="PQ55" si="417">PP55+1</f>
        <v>46030</v>
      </c>
      <c r="PR55" s="202">
        <f t="shared" ref="PR55" si="418">PQ55+1</f>
        <v>46031</v>
      </c>
      <c r="PS55" s="202">
        <f t="shared" ref="PS55" si="419">PR55+1</f>
        <v>46032</v>
      </c>
      <c r="PT55" s="202">
        <f t="shared" ref="PT55" si="420">PS55+1</f>
        <v>46033</v>
      </c>
      <c r="PU55" s="202">
        <f t="shared" ref="PU55" si="421">PT55+1</f>
        <v>46034</v>
      </c>
      <c r="PV55" s="202">
        <f t="shared" ref="PV55" si="422">PU55+1</f>
        <v>46035</v>
      </c>
      <c r="PW55" s="202">
        <f t="shared" ref="PW55" si="423">PV55+1</f>
        <v>46036</v>
      </c>
      <c r="PX55" s="202">
        <f t="shared" ref="PX55" si="424">PW55+1</f>
        <v>46037</v>
      </c>
      <c r="PY55" s="202">
        <f t="shared" ref="PY55" si="425">PX55+1</f>
        <v>46038</v>
      </c>
      <c r="PZ55" s="202">
        <f t="shared" ref="PZ55" si="426">PY55+1</f>
        <v>46039</v>
      </c>
      <c r="QA55" s="202">
        <f t="shared" ref="QA55" si="427">PZ55+1</f>
        <v>46040</v>
      </c>
      <c r="QB55" s="202">
        <f t="shared" ref="QB55" si="428">QA55+1</f>
        <v>46041</v>
      </c>
      <c r="QC55" s="202">
        <f t="shared" ref="QC55" si="429">QB55+1</f>
        <v>46042</v>
      </c>
      <c r="QD55" s="202">
        <f t="shared" ref="QD55" si="430">QC55+1</f>
        <v>46043</v>
      </c>
      <c r="QE55" s="202">
        <f t="shared" ref="QE55" si="431">QD55+1</f>
        <v>46044</v>
      </c>
      <c r="QF55" s="202">
        <f t="shared" ref="QF55" si="432">QE55+1</f>
        <v>46045</v>
      </c>
      <c r="QG55" s="202">
        <f t="shared" ref="QG55" si="433">QF55+1</f>
        <v>46046</v>
      </c>
      <c r="QH55" s="202">
        <f t="shared" ref="QH55" si="434">QG55+1</f>
        <v>46047</v>
      </c>
      <c r="QI55" s="202">
        <f t="shared" ref="QI55" si="435">QH55+1</f>
        <v>46048</v>
      </c>
      <c r="QJ55" s="202">
        <f t="shared" ref="QJ55" si="436">QI55+1</f>
        <v>46049</v>
      </c>
      <c r="QK55" s="202">
        <f t="shared" ref="QK55" si="437">QJ55+1</f>
        <v>46050</v>
      </c>
      <c r="QL55" s="202">
        <f t="shared" ref="QL55" si="438">QK55+1</f>
        <v>46051</v>
      </c>
      <c r="QM55" s="202">
        <f t="shared" ref="QM55" si="439">QL55+1</f>
        <v>46052</v>
      </c>
      <c r="QN55" s="202">
        <f t="shared" ref="QN55" si="440">QM55+1</f>
        <v>46053</v>
      </c>
      <c r="QO55" s="202">
        <f t="shared" ref="QO55" si="441">QN55+1</f>
        <v>46054</v>
      </c>
      <c r="QP55" s="202">
        <f t="shared" ref="QP55" si="442">QO55+1</f>
        <v>46055</v>
      </c>
      <c r="QQ55" s="202">
        <f t="shared" ref="QQ55" si="443">QP55+1</f>
        <v>46056</v>
      </c>
      <c r="QR55" s="202">
        <f t="shared" ref="QR55" si="444">QQ55+1</f>
        <v>46057</v>
      </c>
      <c r="QS55" s="202">
        <f t="shared" ref="QS55" si="445">QR55+1</f>
        <v>46058</v>
      </c>
      <c r="QT55" s="202">
        <f t="shared" ref="QT55" si="446">QS55+1</f>
        <v>46059</v>
      </c>
      <c r="QU55" s="202">
        <f t="shared" ref="QU55" si="447">QT55+1</f>
        <v>46060</v>
      </c>
    </row>
    <row r="56" spans="1:463" s="268" customFormat="1" ht="15">
      <c r="A56" s="278" t="s">
        <v>494</v>
      </c>
      <c r="B56" s="7"/>
      <c r="C56" s="7"/>
      <c r="D56" s="7"/>
      <c r="E56" s="7"/>
      <c r="F56" s="7"/>
      <c r="G56" s="7"/>
      <c r="H56" s="7"/>
      <c r="I56" s="7"/>
      <c r="J56" s="7"/>
      <c r="K56" s="7"/>
      <c r="L56" s="7"/>
      <c r="M56" s="7"/>
      <c r="N56" s="7"/>
      <c r="O56" s="7"/>
      <c r="P56" s="7"/>
      <c r="Q56" s="7"/>
      <c r="R56" s="7"/>
      <c r="S56" s="7"/>
      <c r="T56" s="7"/>
      <c r="U56" s="7"/>
      <c r="V56" s="7"/>
      <c r="W56" s="7"/>
      <c r="X56" s="7"/>
      <c r="Y56" s="7"/>
      <c r="Z56" s="7"/>
      <c r="AA56" s="7"/>
      <c r="AB56" s="7"/>
      <c r="AC56" s="7"/>
      <c r="AD56" s="7"/>
      <c r="AE56" s="7"/>
      <c r="AF56" s="7"/>
      <c r="AG56" s="7"/>
      <c r="AH56" s="7"/>
      <c r="AI56" s="7"/>
      <c r="AJ56" s="7"/>
      <c r="AK56" s="7"/>
      <c r="AL56" s="7"/>
      <c r="AM56" s="7"/>
      <c r="AN56" s="7"/>
      <c r="AO56" s="7"/>
      <c r="AP56" s="7"/>
      <c r="AQ56" s="7"/>
      <c r="AR56" s="7"/>
      <c r="AS56" s="7"/>
      <c r="AT56" s="7"/>
      <c r="AU56" s="7"/>
      <c r="AV56" s="7"/>
      <c r="AW56" s="7"/>
      <c r="AX56" s="7"/>
      <c r="AY56" s="7"/>
      <c r="AZ56" s="7"/>
      <c r="BA56" s="7"/>
      <c r="BB56" s="7"/>
      <c r="BC56" s="7"/>
      <c r="BD56" s="7"/>
      <c r="BE56" s="7"/>
      <c r="BF56" s="7"/>
      <c r="BG56" s="7"/>
      <c r="BH56" s="7"/>
      <c r="BI56" s="7"/>
      <c r="BJ56" s="7"/>
      <c r="BK56" s="7"/>
      <c r="BL56" s="7"/>
      <c r="BM56" s="7"/>
      <c r="BN56" s="7"/>
      <c r="BO56" s="7"/>
      <c r="BP56" s="7"/>
      <c r="BQ56" s="7"/>
      <c r="BR56" s="7"/>
      <c r="BS56" s="7"/>
      <c r="BT56" s="7"/>
      <c r="BU56" s="7"/>
      <c r="BV56" s="7"/>
      <c r="BW56" s="7"/>
      <c r="BX56" s="7"/>
      <c r="BY56" s="7"/>
      <c r="BZ56" s="7"/>
      <c r="CA56" s="7"/>
      <c r="CB56" s="7"/>
      <c r="CC56" s="7"/>
      <c r="CD56" s="7"/>
      <c r="CE56" s="7"/>
      <c r="CF56" s="7"/>
      <c r="CG56" s="7"/>
      <c r="CH56" s="7"/>
      <c r="CI56" s="7"/>
      <c r="CJ56" s="7"/>
      <c r="CK56" s="7"/>
      <c r="CL56" s="7"/>
      <c r="CM56" s="7"/>
      <c r="CN56" s="7"/>
      <c r="CO56" s="7"/>
      <c r="CP56" s="7"/>
      <c r="CQ56" s="7"/>
      <c r="CR56" s="7"/>
      <c r="CS56" s="7"/>
      <c r="CT56" s="7"/>
      <c r="CU56" s="7"/>
      <c r="CV56" s="7"/>
      <c r="CW56" s="7"/>
      <c r="CX56" s="7"/>
      <c r="CY56" s="7"/>
      <c r="CZ56" s="7"/>
      <c r="DA56" s="7"/>
      <c r="DB56" s="7"/>
      <c r="DC56" s="7"/>
      <c r="DD56" s="7"/>
      <c r="DE56" s="7"/>
      <c r="DF56" s="7"/>
      <c r="DG56" s="7"/>
      <c r="DH56" s="7"/>
      <c r="DI56" s="7"/>
      <c r="DJ56" s="7"/>
      <c r="DK56" s="7"/>
      <c r="DL56" s="7"/>
      <c r="DM56" s="7"/>
      <c r="DN56" s="7"/>
      <c r="DO56" s="7"/>
      <c r="DP56" s="7"/>
      <c r="DQ56" s="7"/>
      <c r="DR56" s="7"/>
      <c r="DS56" s="7"/>
      <c r="DT56" s="7"/>
      <c r="DU56" s="7"/>
      <c r="DV56" s="7"/>
      <c r="DW56" s="7"/>
      <c r="DX56" s="7"/>
      <c r="DY56" s="7"/>
      <c r="DZ56" s="7"/>
      <c r="EA56" s="7"/>
      <c r="EB56" s="7"/>
      <c r="EC56" s="7"/>
      <c r="ED56" s="7"/>
      <c r="EE56" s="7"/>
      <c r="EF56" s="7"/>
      <c r="EG56" s="7"/>
      <c r="EH56" s="7"/>
      <c r="EI56" s="7"/>
      <c r="EJ56" s="7"/>
      <c r="EK56" s="7"/>
      <c r="EL56" s="7"/>
      <c r="EM56" s="7"/>
      <c r="EN56" s="7"/>
      <c r="EO56" s="7"/>
      <c r="EP56" s="7"/>
      <c r="EQ56" s="7"/>
      <c r="ER56" s="7"/>
      <c r="ES56" s="7"/>
      <c r="ET56" s="7"/>
      <c r="EU56" s="7"/>
      <c r="EV56" s="7"/>
      <c r="EW56" s="7"/>
      <c r="EX56" s="7"/>
      <c r="EY56" s="7"/>
      <c r="EZ56" s="7"/>
      <c r="FA56" s="7"/>
      <c r="FB56" s="7"/>
      <c r="FC56" s="7"/>
      <c r="FD56" s="7"/>
      <c r="FE56" s="7"/>
      <c r="FF56" s="7"/>
      <c r="FG56" s="7"/>
      <c r="FH56" s="7"/>
      <c r="FI56" s="7"/>
      <c r="FJ56" s="7"/>
      <c r="FK56" s="7"/>
      <c r="FL56" s="7"/>
      <c r="FM56" s="7"/>
      <c r="FN56" s="7"/>
      <c r="FO56" s="7"/>
      <c r="FP56" s="7"/>
      <c r="FQ56" s="7"/>
      <c r="FR56" s="7"/>
      <c r="FS56" s="7"/>
      <c r="FT56" s="7"/>
      <c r="FU56" s="7"/>
      <c r="FV56" s="7"/>
      <c r="FW56" s="7"/>
      <c r="FX56" s="7"/>
      <c r="FY56" s="7"/>
      <c r="FZ56" s="7"/>
      <c r="GA56" s="7"/>
      <c r="GB56" s="7"/>
      <c r="GC56" s="7"/>
      <c r="GD56" s="7"/>
      <c r="GE56" s="7"/>
      <c r="GF56" s="7"/>
      <c r="GG56" s="7"/>
      <c r="GH56" s="7"/>
      <c r="GI56" s="7"/>
      <c r="GJ56" s="7"/>
      <c r="GK56" s="7"/>
      <c r="GL56" s="7"/>
      <c r="GM56" s="7"/>
      <c r="GN56" s="7"/>
      <c r="GO56" s="7"/>
      <c r="GP56" s="7"/>
      <c r="GQ56" s="7"/>
      <c r="GR56" s="7"/>
      <c r="GS56" s="7"/>
      <c r="GT56" s="7"/>
      <c r="GU56" s="7"/>
      <c r="GV56" s="7"/>
      <c r="GW56" s="7"/>
      <c r="GX56" s="7"/>
      <c r="GY56" s="7"/>
      <c r="GZ56" s="7"/>
      <c r="HA56" s="7"/>
      <c r="HB56" s="7"/>
      <c r="HC56" s="7"/>
      <c r="HD56" s="7"/>
      <c r="HE56" s="7"/>
      <c r="HF56" s="7"/>
      <c r="HG56" s="7"/>
      <c r="HH56" s="7"/>
      <c r="HI56" s="7"/>
      <c r="HJ56" s="7"/>
      <c r="HK56" s="7"/>
      <c r="HL56" s="7"/>
      <c r="HM56" s="7"/>
      <c r="HN56" s="7"/>
      <c r="HO56" s="7"/>
      <c r="HP56" s="7"/>
      <c r="HQ56" s="7"/>
      <c r="HR56" s="7"/>
      <c r="HS56" s="7"/>
      <c r="HT56" s="7"/>
      <c r="HU56" s="7"/>
      <c r="HV56" s="7"/>
      <c r="HW56" s="7"/>
      <c r="HX56" s="7"/>
      <c r="HY56" s="7"/>
      <c r="HZ56" s="7"/>
      <c r="IA56" s="7"/>
      <c r="IB56" s="7"/>
      <c r="IC56" s="7"/>
      <c r="ID56" s="7"/>
      <c r="IE56" s="7"/>
      <c r="IF56" s="7"/>
      <c r="IG56" s="7"/>
      <c r="IH56" s="7"/>
      <c r="II56" s="7"/>
      <c r="IJ56" s="7"/>
      <c r="IK56" s="7"/>
      <c r="IL56" s="7"/>
      <c r="IM56" s="7"/>
      <c r="IN56" s="7"/>
      <c r="IO56" s="7"/>
      <c r="IP56" s="7"/>
      <c r="IQ56" s="7"/>
      <c r="IR56" s="7"/>
      <c r="IS56" s="7"/>
      <c r="IT56" s="7"/>
      <c r="IU56" s="7"/>
      <c r="IV56" s="7"/>
      <c r="IW56" s="7"/>
      <c r="IX56" s="7"/>
      <c r="IY56" s="7"/>
      <c r="IZ56" s="7"/>
      <c r="JA56" s="7"/>
      <c r="JB56" s="7"/>
      <c r="JC56" s="7"/>
      <c r="JD56" s="7"/>
      <c r="JE56" s="7"/>
      <c r="JF56" s="7"/>
      <c r="JG56" s="7"/>
      <c r="JH56" s="7"/>
      <c r="JI56" s="7"/>
      <c r="JJ56" s="7"/>
      <c r="JK56" s="7"/>
      <c r="JL56" s="7"/>
      <c r="JM56" s="7"/>
      <c r="JN56" s="7"/>
      <c r="JO56" s="7"/>
      <c r="JP56" s="7"/>
      <c r="JQ56" s="7"/>
      <c r="JR56" s="7"/>
      <c r="JS56" s="7"/>
      <c r="JT56" s="7"/>
      <c r="JU56" s="7"/>
      <c r="JV56" s="7"/>
      <c r="JW56" s="7"/>
      <c r="JX56" s="7"/>
      <c r="JY56" s="7"/>
      <c r="JZ56" s="7"/>
      <c r="KA56" s="7"/>
      <c r="KB56" s="7"/>
      <c r="KC56" s="7"/>
      <c r="KD56" s="7"/>
      <c r="KE56" s="7"/>
      <c r="KF56" s="7"/>
      <c r="KG56" s="7"/>
      <c r="KH56" s="7"/>
      <c r="KI56" s="7"/>
      <c r="KJ56" s="7"/>
      <c r="KK56" s="7"/>
      <c r="KL56" s="7"/>
      <c r="KM56" s="7"/>
      <c r="KN56" s="7"/>
      <c r="KO56" s="7"/>
      <c r="KP56" s="7"/>
      <c r="KQ56" s="7"/>
      <c r="KR56" s="7"/>
      <c r="KS56" s="7"/>
      <c r="KT56" s="7"/>
      <c r="KU56" s="7"/>
      <c r="KV56" s="7"/>
      <c r="KW56" s="7"/>
      <c r="KX56" s="7"/>
      <c r="KY56" s="7"/>
      <c r="KZ56" s="7"/>
      <c r="LA56" s="7"/>
      <c r="LB56" s="7"/>
      <c r="LC56" s="7"/>
      <c r="LD56" s="7"/>
      <c r="LE56" s="7"/>
      <c r="LF56" s="7"/>
      <c r="LG56" s="7"/>
      <c r="LH56" s="7"/>
      <c r="LI56" s="7"/>
      <c r="LJ56" s="7"/>
      <c r="LK56" s="7"/>
      <c r="LL56" s="7"/>
      <c r="LM56" s="7"/>
      <c r="LN56" s="7"/>
      <c r="LO56" s="7"/>
      <c r="LP56" s="7"/>
      <c r="LQ56" s="7"/>
      <c r="LR56" s="7"/>
      <c r="LS56" s="7"/>
      <c r="LT56" s="7"/>
      <c r="LU56" s="7"/>
      <c r="LV56" s="7"/>
      <c r="LW56" s="7"/>
      <c r="LX56" s="7"/>
      <c r="LY56" s="7"/>
      <c r="LZ56" s="7"/>
      <c r="MA56" s="7"/>
      <c r="MB56" s="7"/>
      <c r="MC56" s="7"/>
      <c r="MD56" s="7"/>
      <c r="ME56" s="7"/>
      <c r="MF56" s="7"/>
      <c r="MG56" s="7"/>
      <c r="MH56" s="7"/>
      <c r="MI56" s="7"/>
      <c r="MJ56" s="7"/>
      <c r="MK56" s="7"/>
      <c r="ML56" s="7"/>
      <c r="MM56" s="7"/>
      <c r="MN56" s="7"/>
      <c r="MO56" s="7"/>
      <c r="MP56" s="7"/>
      <c r="MQ56" s="7"/>
      <c r="MR56" s="7"/>
      <c r="MS56" s="7"/>
      <c r="MT56" s="7"/>
      <c r="MU56" s="7"/>
      <c r="MV56" s="7"/>
      <c r="MW56" s="7"/>
      <c r="MX56" s="7"/>
      <c r="MY56" s="7"/>
      <c r="MZ56" s="7"/>
      <c r="NA56" s="7"/>
      <c r="NB56" s="7"/>
      <c r="NC56" s="7"/>
      <c r="ND56" s="7"/>
      <c r="NE56" s="7"/>
      <c r="NF56" s="7"/>
      <c r="NG56" s="7"/>
      <c r="NH56" s="7"/>
      <c r="NI56" s="7"/>
      <c r="NJ56" s="7"/>
      <c r="NK56" s="7"/>
      <c r="NL56" s="7"/>
      <c r="NM56" s="7"/>
      <c r="NN56" s="7"/>
      <c r="NO56" s="7"/>
      <c r="NP56" s="7"/>
      <c r="NQ56" s="7"/>
      <c r="NR56" s="7"/>
      <c r="NS56" s="7"/>
      <c r="NT56" s="7"/>
      <c r="NU56" s="7"/>
      <c r="NV56" s="7"/>
      <c r="NW56" s="7"/>
      <c r="NX56" s="7"/>
      <c r="NY56" s="7"/>
      <c r="NZ56" s="7"/>
      <c r="OA56" s="7"/>
      <c r="OB56" s="7"/>
      <c r="OC56" s="7"/>
      <c r="OD56" s="7"/>
      <c r="OE56" s="7"/>
      <c r="OF56" s="7"/>
      <c r="OG56" s="7"/>
      <c r="OH56" s="7"/>
      <c r="OI56" s="7"/>
      <c r="OJ56" s="7"/>
      <c r="OK56" s="7"/>
      <c r="OL56" s="7"/>
      <c r="OM56" s="7"/>
      <c r="ON56" s="7"/>
      <c r="OO56" s="7"/>
      <c r="OP56" s="7"/>
      <c r="OQ56" s="7"/>
      <c r="OR56" s="7"/>
      <c r="OS56" s="7"/>
      <c r="OT56" s="7"/>
      <c r="OU56" s="7"/>
      <c r="OV56" s="7"/>
      <c r="OW56" s="7"/>
      <c r="OX56" s="7"/>
      <c r="OY56" s="7"/>
      <c r="OZ56" s="7"/>
      <c r="PA56" s="7"/>
      <c r="PB56" s="7"/>
      <c r="PC56" s="7"/>
      <c r="PD56" s="7"/>
      <c r="PE56" s="7"/>
      <c r="PF56" s="7"/>
      <c r="PG56" s="7"/>
      <c r="PH56" s="7"/>
      <c r="PI56" s="7"/>
      <c r="PJ56" s="7"/>
      <c r="PK56" s="7"/>
      <c r="PL56" s="7"/>
      <c r="PM56" s="7"/>
      <c r="PN56" s="7"/>
      <c r="PO56" s="7"/>
      <c r="PP56" s="7"/>
      <c r="PQ56" s="7"/>
      <c r="PR56" s="7"/>
      <c r="PS56" s="7"/>
      <c r="PT56" s="7"/>
      <c r="PU56" s="7"/>
      <c r="PV56" s="7"/>
      <c r="PW56" s="7"/>
      <c r="PX56" s="7"/>
      <c r="PY56" s="7"/>
      <c r="PZ56" s="7"/>
      <c r="QA56" s="7"/>
      <c r="QB56" s="7"/>
      <c r="QC56" s="7"/>
      <c r="QD56" s="7"/>
      <c r="QE56" s="7"/>
      <c r="QF56" s="7"/>
      <c r="QG56" s="7"/>
    </row>
    <row r="57" spans="1:463" s="268" customFormat="1" ht="15">
      <c r="A57" s="274" t="s">
        <v>495</v>
      </c>
      <c r="B57" s="7"/>
      <c r="C57" s="7"/>
      <c r="D57" s="7"/>
      <c r="E57" s="7"/>
      <c r="F57" s="7"/>
      <c r="G57" s="7"/>
      <c r="H57" s="7"/>
      <c r="I57" s="7"/>
      <c r="J57" s="7"/>
      <c r="K57" s="7"/>
      <c r="L57" s="7"/>
      <c r="M57" s="7"/>
      <c r="N57" s="7"/>
      <c r="O57" s="7"/>
      <c r="P57" s="7"/>
      <c r="Q57" s="7"/>
      <c r="R57" s="7"/>
      <c r="S57" s="7"/>
      <c r="T57" s="7"/>
      <c r="U57" s="7"/>
      <c r="V57" s="7"/>
      <c r="W57" s="7"/>
      <c r="X57" s="7"/>
      <c r="Y57" s="7"/>
      <c r="Z57" s="7"/>
      <c r="AA57" s="7"/>
      <c r="AB57" s="7"/>
      <c r="AC57" s="7"/>
      <c r="AD57" s="7"/>
      <c r="AE57" s="7"/>
      <c r="AF57" s="7"/>
      <c r="AG57" s="7"/>
      <c r="AH57" s="7"/>
      <c r="AI57" s="7"/>
      <c r="AJ57" s="7"/>
      <c r="AK57" s="7"/>
      <c r="AL57" s="7"/>
      <c r="AM57" s="7"/>
      <c r="AN57" s="7"/>
      <c r="AO57" s="7"/>
      <c r="AP57" s="7"/>
      <c r="AQ57" s="7"/>
      <c r="AR57" s="7"/>
      <c r="AS57" s="7"/>
      <c r="AT57" s="7"/>
      <c r="AU57" s="7"/>
      <c r="AV57" s="7"/>
      <c r="AW57" s="7"/>
      <c r="AX57" s="7"/>
      <c r="AY57" s="7"/>
      <c r="AZ57" s="7"/>
      <c r="BA57" s="7"/>
      <c r="BB57" s="7"/>
      <c r="BC57" s="7"/>
      <c r="BD57" s="7"/>
      <c r="BE57" s="7"/>
      <c r="BF57" s="7"/>
      <c r="BG57" s="7"/>
      <c r="BH57" s="7"/>
      <c r="BI57" s="7"/>
      <c r="BJ57" s="7"/>
      <c r="BK57" s="7"/>
      <c r="BL57" s="7"/>
      <c r="BM57" s="7"/>
      <c r="BN57" s="7"/>
      <c r="BO57" s="7"/>
      <c r="BP57" s="7"/>
      <c r="BQ57" s="7"/>
      <c r="BR57" s="7"/>
      <c r="BS57" s="7"/>
      <c r="BT57" s="7"/>
      <c r="BU57" s="7"/>
      <c r="BV57" s="7"/>
      <c r="BW57" s="7"/>
      <c r="BX57" s="7"/>
      <c r="BY57" s="7"/>
      <c r="BZ57" s="7"/>
      <c r="CA57" s="7"/>
      <c r="CB57" s="7"/>
      <c r="CC57" s="7"/>
      <c r="CD57" s="7"/>
      <c r="CE57" s="7"/>
      <c r="CF57" s="7"/>
      <c r="CG57" s="7"/>
      <c r="CH57" s="7"/>
      <c r="CI57" s="7"/>
      <c r="CJ57" s="7"/>
      <c r="CK57" s="7"/>
      <c r="CL57" s="7"/>
      <c r="CM57" s="7"/>
      <c r="CN57" s="7"/>
      <c r="CO57" s="7"/>
      <c r="CP57" s="7"/>
      <c r="CQ57" s="7"/>
      <c r="CR57" s="7"/>
      <c r="CS57" s="7"/>
      <c r="CT57" s="7"/>
      <c r="CU57" s="7"/>
      <c r="CV57" s="7"/>
      <c r="CW57" s="7"/>
      <c r="CX57" s="7"/>
      <c r="CY57" s="7"/>
      <c r="CZ57" s="7"/>
      <c r="DA57" s="7"/>
      <c r="DB57" s="7"/>
      <c r="DC57" s="7"/>
      <c r="DD57" s="7"/>
      <c r="DE57" s="7"/>
      <c r="DF57" s="7"/>
      <c r="DG57" s="7"/>
      <c r="DH57" s="7"/>
      <c r="DI57" s="7"/>
      <c r="DJ57" s="7"/>
      <c r="DK57" s="7"/>
      <c r="DL57" s="7"/>
      <c r="DM57" s="7"/>
      <c r="DN57" s="7"/>
      <c r="DO57" s="7"/>
      <c r="DP57" s="7"/>
      <c r="DQ57" s="7"/>
      <c r="DR57" s="7"/>
      <c r="DS57" s="7"/>
      <c r="DT57" s="7"/>
      <c r="DU57" s="7"/>
      <c r="DV57" s="7"/>
      <c r="DW57" s="7"/>
      <c r="DX57" s="7"/>
      <c r="DY57" s="7"/>
      <c r="DZ57" s="7"/>
      <c r="EA57" s="7"/>
      <c r="EB57" s="7"/>
      <c r="EC57" s="7"/>
      <c r="ED57" s="7"/>
      <c r="EE57" s="7"/>
      <c r="EF57" s="7"/>
      <c r="EG57" s="7"/>
      <c r="EH57" s="7"/>
      <c r="EI57" s="7"/>
      <c r="EJ57" s="7"/>
      <c r="EK57" s="7"/>
      <c r="EL57" s="7"/>
      <c r="EM57" s="7"/>
      <c r="EN57" s="7"/>
      <c r="EO57" s="7"/>
      <c r="EP57" s="7"/>
      <c r="EQ57" s="7"/>
      <c r="ER57" s="7"/>
      <c r="ES57" s="7"/>
      <c r="ET57" s="7"/>
      <c r="EU57" s="7"/>
      <c r="EV57" s="7"/>
      <c r="EW57" s="7"/>
      <c r="EX57" s="7"/>
      <c r="EY57" s="7"/>
      <c r="EZ57" s="7"/>
      <c r="FA57" s="7"/>
      <c r="FB57" s="7"/>
      <c r="FC57" s="7"/>
      <c r="FD57" s="7"/>
      <c r="FE57" s="7"/>
      <c r="FF57" s="7"/>
      <c r="FG57" s="7"/>
      <c r="FH57" s="7"/>
      <c r="FI57" s="7"/>
      <c r="FJ57" s="7"/>
      <c r="FK57" s="7"/>
      <c r="FL57" s="7"/>
      <c r="FM57" s="7"/>
      <c r="FN57" s="7"/>
      <c r="FO57" s="7"/>
      <c r="FP57" s="7"/>
      <c r="FQ57" s="7"/>
      <c r="FR57" s="7"/>
      <c r="FS57" s="7"/>
      <c r="FT57" s="7"/>
      <c r="FU57" s="7"/>
      <c r="FV57" s="7"/>
      <c r="FW57" s="7"/>
      <c r="FX57" s="7"/>
      <c r="FY57" s="7"/>
      <c r="FZ57" s="7"/>
      <c r="GA57" s="7"/>
      <c r="GB57" s="7"/>
      <c r="GC57" s="7"/>
      <c r="GD57" s="7"/>
      <c r="GE57" s="7"/>
      <c r="GF57" s="7"/>
      <c r="GG57" s="7"/>
      <c r="GH57" s="7"/>
      <c r="GI57" s="7"/>
      <c r="GJ57" s="7"/>
      <c r="GK57" s="7"/>
      <c r="GL57" s="7"/>
      <c r="GM57" s="7"/>
      <c r="GN57" s="7"/>
      <c r="GO57" s="7"/>
      <c r="GP57" s="7"/>
      <c r="GQ57" s="7"/>
      <c r="GR57" s="7"/>
      <c r="GS57" s="7"/>
      <c r="GT57" s="7"/>
      <c r="GU57" s="7"/>
      <c r="GV57" s="7"/>
      <c r="GW57" s="7"/>
      <c r="GX57" s="7"/>
      <c r="GY57" s="7"/>
      <c r="GZ57" s="7"/>
      <c r="HA57" s="7"/>
      <c r="HB57" s="7"/>
      <c r="HC57" s="7"/>
      <c r="HD57" s="7"/>
      <c r="HE57" s="7"/>
      <c r="HF57" s="7"/>
      <c r="HG57" s="7"/>
      <c r="HH57" s="7"/>
      <c r="HI57" s="7"/>
      <c r="HJ57" s="7"/>
      <c r="HK57" s="7"/>
      <c r="HL57" s="7"/>
      <c r="HM57" s="7"/>
      <c r="HN57" s="7"/>
      <c r="HO57" s="7"/>
      <c r="HP57" s="7"/>
      <c r="HQ57" s="7"/>
      <c r="HR57" s="7"/>
      <c r="HS57" s="7"/>
      <c r="HT57" s="7"/>
      <c r="HU57" s="7"/>
      <c r="HV57" s="7"/>
      <c r="HW57" s="7"/>
      <c r="HX57" s="7"/>
      <c r="HY57" s="7"/>
      <c r="HZ57" s="7"/>
      <c r="IA57" s="7"/>
      <c r="IB57" s="7"/>
      <c r="IC57" s="7"/>
      <c r="ID57" s="7"/>
      <c r="IE57" s="7"/>
      <c r="IF57" s="7"/>
      <c r="IG57" s="7"/>
      <c r="IH57" s="7"/>
      <c r="II57" s="7"/>
      <c r="IJ57" s="7"/>
      <c r="IK57" s="7"/>
      <c r="IL57" s="7"/>
      <c r="IM57" s="7"/>
      <c r="IN57" s="7"/>
      <c r="IO57" s="7"/>
      <c r="IP57" s="7"/>
      <c r="IQ57" s="7"/>
      <c r="IR57" s="7"/>
      <c r="IS57" s="7"/>
      <c r="IT57" s="7"/>
      <c r="IU57" s="7"/>
      <c r="IV57" s="7"/>
      <c r="IW57" s="7"/>
      <c r="IX57" s="7"/>
      <c r="IY57" s="7"/>
      <c r="IZ57" s="7"/>
      <c r="JA57" s="7"/>
      <c r="JB57" s="7"/>
      <c r="JC57" s="7"/>
      <c r="JD57" s="7"/>
      <c r="JE57" s="7"/>
      <c r="JF57" s="7"/>
      <c r="JG57" s="7"/>
      <c r="JH57" s="7"/>
      <c r="JI57" s="7"/>
      <c r="JJ57" s="7"/>
      <c r="JK57" s="7"/>
      <c r="JL57" s="7"/>
      <c r="JM57" s="7"/>
      <c r="JN57" s="7"/>
      <c r="JO57" s="7"/>
      <c r="JP57" s="7"/>
      <c r="JQ57" s="7"/>
      <c r="JR57" s="7"/>
      <c r="JS57" s="7"/>
      <c r="JT57" s="7"/>
      <c r="JU57" s="7"/>
      <c r="JV57" s="7"/>
      <c r="JW57" s="7"/>
      <c r="JX57" s="7"/>
      <c r="JY57" s="7"/>
      <c r="JZ57" s="7"/>
      <c r="KA57" s="7"/>
      <c r="KB57" s="7"/>
      <c r="KC57" s="7"/>
      <c r="KD57" s="7"/>
      <c r="KE57" s="7"/>
      <c r="KF57" s="7"/>
      <c r="KG57" s="7"/>
      <c r="KH57" s="7"/>
      <c r="KI57" s="7"/>
      <c r="KJ57" s="7"/>
      <c r="KK57" s="7"/>
      <c r="KL57" s="7"/>
      <c r="KM57" s="7"/>
      <c r="KN57" s="7"/>
      <c r="KO57" s="7"/>
      <c r="KP57" s="7"/>
      <c r="KQ57" s="7"/>
      <c r="KR57" s="7"/>
      <c r="KS57" s="7"/>
      <c r="KT57" s="7"/>
      <c r="KU57" s="7"/>
      <c r="KV57" s="7"/>
      <c r="KW57" s="7"/>
      <c r="KX57" s="7"/>
      <c r="KY57" s="7"/>
      <c r="KZ57" s="7"/>
      <c r="LA57" s="7"/>
      <c r="LB57" s="7"/>
      <c r="LC57" s="7"/>
      <c r="LD57" s="7"/>
      <c r="LE57" s="7"/>
      <c r="LF57" s="7"/>
      <c r="LG57" s="7"/>
      <c r="LH57" s="7"/>
      <c r="LI57" s="7"/>
      <c r="LJ57" s="7"/>
      <c r="LK57" s="7"/>
      <c r="LL57" s="7"/>
      <c r="LM57" s="7"/>
      <c r="LN57" s="7"/>
      <c r="LO57" s="7"/>
      <c r="LP57" s="7"/>
      <c r="LQ57" s="7"/>
      <c r="LR57" s="7"/>
      <c r="LS57" s="7"/>
      <c r="LT57" s="7"/>
      <c r="LU57" s="7"/>
      <c r="LV57" s="7"/>
      <c r="LW57" s="7"/>
      <c r="LX57" s="7"/>
      <c r="LY57" s="7"/>
      <c r="LZ57" s="7"/>
      <c r="MA57" s="7"/>
      <c r="MB57" s="7"/>
      <c r="MC57" s="7"/>
      <c r="MD57" s="7"/>
      <c r="ME57" s="7"/>
      <c r="MF57" s="7"/>
      <c r="MG57" s="7"/>
      <c r="MH57" s="7"/>
      <c r="MI57" s="7"/>
      <c r="MJ57" s="7"/>
      <c r="MK57" s="7"/>
      <c r="ML57" s="7"/>
      <c r="MM57" s="7"/>
      <c r="MN57" s="7"/>
      <c r="MO57" s="7"/>
      <c r="MP57" s="7"/>
      <c r="MQ57" s="7"/>
      <c r="MR57" s="7"/>
      <c r="MS57" s="7"/>
      <c r="MT57" s="7"/>
      <c r="MU57" s="7"/>
      <c r="MV57" s="7"/>
      <c r="MW57" s="7"/>
      <c r="MX57" s="7"/>
      <c r="MY57" s="7"/>
      <c r="MZ57" s="7"/>
      <c r="NA57" s="7"/>
      <c r="NB57" s="7"/>
      <c r="NC57" s="7"/>
      <c r="ND57" s="7"/>
      <c r="NE57" s="7"/>
      <c r="NF57" s="7"/>
      <c r="NG57" s="7"/>
      <c r="NH57" s="7"/>
      <c r="NI57" s="7"/>
      <c r="NJ57" s="7"/>
      <c r="NK57" s="7"/>
      <c r="NL57" s="7"/>
      <c r="NM57" s="7"/>
      <c r="NN57" s="7"/>
      <c r="NO57" s="7"/>
      <c r="NP57" s="7"/>
      <c r="NQ57" s="7"/>
      <c r="NR57" s="7"/>
      <c r="NS57" s="7"/>
      <c r="NT57" s="7"/>
      <c r="NU57" s="7"/>
      <c r="NV57" s="7"/>
      <c r="NW57" s="7"/>
      <c r="NX57" s="7"/>
      <c r="NY57" s="7"/>
      <c r="NZ57" s="7"/>
      <c r="OA57" s="7"/>
      <c r="OB57" s="7"/>
      <c r="OC57" s="7"/>
      <c r="OD57" s="7"/>
      <c r="OE57" s="7"/>
      <c r="OF57" s="7"/>
      <c r="OG57" s="7"/>
      <c r="OH57" s="7"/>
      <c r="OI57" s="7"/>
      <c r="OJ57" s="7"/>
      <c r="OK57" s="7"/>
      <c r="OL57" s="7"/>
      <c r="OM57" s="7"/>
      <c r="ON57" s="7"/>
      <c r="OO57" s="7"/>
      <c r="OP57" s="7"/>
      <c r="OQ57" s="7"/>
      <c r="OR57" s="7"/>
      <c r="OS57" s="7"/>
      <c r="OT57" s="7"/>
      <c r="OU57" s="7"/>
      <c r="OV57" s="7"/>
      <c r="OW57" s="7"/>
      <c r="OX57" s="7"/>
      <c r="OY57" s="7"/>
      <c r="OZ57" s="7"/>
      <c r="PA57" s="7"/>
      <c r="PB57" s="7"/>
      <c r="PC57" s="7"/>
      <c r="PD57" s="7"/>
      <c r="PE57" s="7"/>
      <c r="PF57" s="7"/>
      <c r="PG57" s="7"/>
      <c r="PH57" s="7"/>
      <c r="PI57" s="7"/>
      <c r="PJ57" s="7"/>
      <c r="PK57" s="7"/>
      <c r="PL57" s="7"/>
      <c r="PM57" s="7"/>
      <c r="PN57" s="7"/>
      <c r="PO57" s="7"/>
      <c r="PP57" s="7"/>
      <c r="PQ57" s="7"/>
      <c r="PR57" s="7"/>
      <c r="PS57" s="7"/>
      <c r="PT57" s="7"/>
      <c r="PU57" s="7"/>
      <c r="PV57" s="7"/>
      <c r="PW57" s="7"/>
      <c r="PX57" s="7"/>
      <c r="PY57" s="7"/>
      <c r="PZ57" s="7"/>
      <c r="QA57" s="7"/>
      <c r="QB57" s="7"/>
      <c r="QC57" s="7"/>
      <c r="QD57" s="7"/>
      <c r="QE57" s="7"/>
      <c r="QF57" s="7"/>
      <c r="QG57" s="7"/>
    </row>
    <row r="58" spans="1:463" s="280" customFormat="1" ht="15">
      <c r="A58" s="281" t="s">
        <v>496</v>
      </c>
      <c r="B58" s="6"/>
      <c r="C58" s="6"/>
      <c r="D58" s="6"/>
      <c r="E58" s="6"/>
      <c r="F58" s="6"/>
      <c r="G58" s="6"/>
      <c r="H58" s="6"/>
      <c r="I58" s="6"/>
      <c r="J58" s="6"/>
      <c r="K58" s="6"/>
      <c r="L58" s="6"/>
      <c r="M58" s="6"/>
      <c r="N58" s="6"/>
      <c r="O58" s="6"/>
      <c r="P58" s="6"/>
      <c r="Q58" s="6"/>
      <c r="R58" s="6"/>
      <c r="S58" s="6"/>
      <c r="T58" s="6"/>
      <c r="U58" s="6"/>
      <c r="V58" s="6"/>
      <c r="W58" s="6"/>
      <c r="X58" s="6"/>
      <c r="Y58" s="6"/>
      <c r="Z58" s="6"/>
      <c r="AA58" s="6"/>
      <c r="AB58" s="6"/>
      <c r="AC58" s="6"/>
      <c r="AD58" s="6"/>
      <c r="AE58" s="6"/>
      <c r="AF58" s="6"/>
      <c r="AG58" s="6"/>
      <c r="AH58" s="6"/>
      <c r="AI58" s="6"/>
      <c r="AJ58" s="6"/>
      <c r="AK58" s="6"/>
      <c r="AL58" s="6"/>
      <c r="AM58" s="6"/>
      <c r="AN58" s="6"/>
      <c r="AO58" s="6"/>
      <c r="AP58" s="6"/>
      <c r="AQ58" s="6"/>
      <c r="AR58" s="6"/>
      <c r="AS58" s="6"/>
      <c r="AT58" s="6"/>
      <c r="AU58" s="6"/>
      <c r="AV58" s="6"/>
      <c r="AW58" s="6"/>
      <c r="AX58" s="6"/>
      <c r="AY58" s="6"/>
      <c r="AZ58" s="6"/>
      <c r="BA58" s="6"/>
      <c r="BB58" s="6"/>
      <c r="BC58" s="6"/>
      <c r="BD58" s="6"/>
      <c r="BE58" s="6"/>
      <c r="BF58" s="6"/>
      <c r="BG58" s="6"/>
      <c r="BH58" s="6"/>
      <c r="BI58" s="6"/>
      <c r="BJ58" s="6"/>
      <c r="BK58" s="6"/>
      <c r="BL58" s="6"/>
      <c r="BM58" s="6"/>
      <c r="BN58" s="6"/>
      <c r="BO58" s="6"/>
      <c r="BP58" s="6"/>
      <c r="BQ58" s="6"/>
      <c r="BR58" s="6"/>
      <c r="BS58" s="6"/>
      <c r="BT58" s="6"/>
      <c r="BU58" s="6"/>
      <c r="BV58" s="6"/>
      <c r="BW58" s="6"/>
      <c r="BX58" s="6"/>
      <c r="BY58" s="6"/>
      <c r="BZ58" s="6"/>
      <c r="CA58" s="6"/>
      <c r="CB58" s="6"/>
      <c r="CC58" s="6"/>
      <c r="CD58" s="6"/>
      <c r="CE58" s="6"/>
      <c r="CF58" s="6"/>
      <c r="CG58" s="6"/>
      <c r="CH58" s="6"/>
      <c r="CI58" s="6"/>
      <c r="CJ58" s="6"/>
      <c r="CK58" s="6"/>
      <c r="CL58" s="6"/>
      <c r="CM58" s="6"/>
      <c r="CN58" s="6"/>
      <c r="CO58" s="6"/>
      <c r="CP58" s="6"/>
      <c r="CQ58" s="6"/>
      <c r="CR58" s="6"/>
      <c r="CS58" s="6"/>
      <c r="CT58" s="6"/>
      <c r="CU58" s="6"/>
      <c r="CV58" s="6"/>
      <c r="CW58" s="6"/>
      <c r="CX58" s="6"/>
      <c r="CY58" s="6"/>
      <c r="CZ58" s="6"/>
      <c r="DA58" s="6"/>
      <c r="DB58" s="6"/>
      <c r="DC58" s="6"/>
      <c r="DD58" s="6"/>
      <c r="DE58" s="6"/>
      <c r="DF58" s="6"/>
      <c r="DG58" s="6"/>
      <c r="DH58" s="6"/>
      <c r="DI58" s="6"/>
      <c r="DJ58" s="6"/>
      <c r="DK58" s="6"/>
      <c r="DL58" s="6"/>
      <c r="DM58" s="6"/>
      <c r="DN58" s="6"/>
      <c r="DO58" s="6"/>
      <c r="DP58" s="6"/>
      <c r="DQ58" s="6"/>
      <c r="DR58" s="6"/>
      <c r="DS58" s="6"/>
      <c r="DT58" s="6"/>
      <c r="DU58" s="6"/>
      <c r="DV58" s="6"/>
      <c r="DW58" s="6"/>
      <c r="DX58" s="6"/>
      <c r="DY58" s="6"/>
      <c r="DZ58" s="6"/>
      <c r="EA58" s="6"/>
      <c r="EB58" s="6"/>
      <c r="EC58" s="6"/>
      <c r="ED58" s="6"/>
      <c r="EE58" s="6"/>
      <c r="EF58" s="6"/>
      <c r="EG58" s="6"/>
      <c r="EH58" s="6"/>
      <c r="EI58" s="6"/>
      <c r="EJ58" s="6"/>
      <c r="EK58" s="6"/>
      <c r="EL58" s="6"/>
      <c r="EM58" s="6"/>
      <c r="EN58" s="6"/>
      <c r="EO58" s="6"/>
      <c r="EP58" s="6"/>
      <c r="EQ58" s="6"/>
      <c r="ER58" s="6"/>
      <c r="ES58" s="6"/>
      <c r="ET58" s="6"/>
      <c r="EU58" s="6"/>
      <c r="EV58" s="6"/>
      <c r="EW58" s="6"/>
      <c r="EX58" s="6"/>
      <c r="EY58" s="6"/>
      <c r="EZ58" s="6"/>
      <c r="FA58" s="6"/>
      <c r="FB58" s="6"/>
      <c r="FC58" s="6"/>
      <c r="FD58" s="6"/>
      <c r="FE58" s="6"/>
      <c r="FF58" s="6"/>
      <c r="FG58" s="6"/>
      <c r="FH58" s="6"/>
      <c r="FI58" s="6"/>
      <c r="FJ58" s="6"/>
      <c r="FK58" s="6"/>
      <c r="FL58" s="6"/>
      <c r="FM58" s="6"/>
      <c r="FN58" s="6"/>
      <c r="FO58" s="6"/>
      <c r="FP58" s="6"/>
      <c r="FQ58" s="6"/>
      <c r="FR58" s="6"/>
      <c r="FS58" s="6"/>
      <c r="FT58" s="6"/>
      <c r="FU58" s="6"/>
      <c r="FV58" s="6"/>
      <c r="FW58" s="6"/>
      <c r="FX58" s="6"/>
      <c r="FY58" s="6"/>
      <c r="FZ58" s="6"/>
      <c r="GA58" s="6"/>
      <c r="GB58" s="6"/>
      <c r="GC58" s="6"/>
      <c r="GD58" s="6"/>
      <c r="GE58" s="6"/>
      <c r="GF58" s="6"/>
      <c r="GG58" s="6"/>
      <c r="GH58" s="6"/>
      <c r="GI58" s="6"/>
      <c r="GJ58" s="6"/>
      <c r="GK58" s="6"/>
      <c r="GL58" s="6"/>
      <c r="GM58" s="6"/>
      <c r="GN58" s="6"/>
      <c r="GO58" s="6"/>
      <c r="GP58" s="6"/>
      <c r="GQ58" s="6"/>
      <c r="GR58" s="6"/>
      <c r="GS58" s="6"/>
      <c r="GT58" s="6"/>
      <c r="GU58" s="6"/>
      <c r="GV58" s="6"/>
      <c r="GW58" s="6"/>
      <c r="GX58" s="6"/>
      <c r="GY58" s="6"/>
      <c r="GZ58" s="6"/>
      <c r="HA58" s="6"/>
      <c r="HB58" s="6"/>
      <c r="HC58" s="6"/>
      <c r="HD58" s="6"/>
      <c r="HE58" s="6"/>
      <c r="HF58" s="6"/>
      <c r="HG58" s="6"/>
      <c r="HH58" s="6"/>
      <c r="HI58" s="6"/>
      <c r="HJ58" s="6"/>
      <c r="HK58" s="6"/>
      <c r="HL58" s="6"/>
      <c r="HM58" s="6"/>
      <c r="HN58" s="6"/>
      <c r="HO58" s="6"/>
      <c r="HP58" s="6"/>
      <c r="HQ58" s="6"/>
      <c r="HR58" s="6"/>
      <c r="HS58" s="6"/>
      <c r="HT58" s="6"/>
      <c r="HU58" s="6"/>
      <c r="HV58" s="6"/>
      <c r="HW58" s="6"/>
      <c r="HX58" s="6"/>
      <c r="HY58" s="6"/>
      <c r="HZ58" s="6"/>
      <c r="IA58" s="6"/>
      <c r="IB58" s="6"/>
      <c r="IC58" s="6"/>
      <c r="ID58" s="6"/>
      <c r="IE58" s="6"/>
      <c r="IF58" s="6"/>
      <c r="IG58" s="6"/>
      <c r="IH58" s="6"/>
      <c r="II58" s="6"/>
      <c r="IJ58" s="6"/>
      <c r="IK58" s="6"/>
      <c r="IL58" s="6"/>
      <c r="IM58" s="6"/>
      <c r="IN58" s="6"/>
      <c r="IO58" s="6"/>
      <c r="IP58" s="6"/>
      <c r="IQ58" s="6"/>
      <c r="IR58" s="6"/>
      <c r="IS58" s="6"/>
      <c r="IT58" s="6"/>
      <c r="IU58" s="6"/>
      <c r="IV58" s="6"/>
      <c r="IW58" s="6"/>
      <c r="IX58" s="6"/>
      <c r="IY58" s="6"/>
      <c r="IZ58" s="6"/>
      <c r="JA58" s="6"/>
      <c r="JB58" s="6"/>
      <c r="JC58" s="6"/>
      <c r="JD58" s="6"/>
      <c r="JE58" s="6"/>
      <c r="JF58" s="6"/>
      <c r="JG58" s="6"/>
      <c r="JH58" s="6"/>
      <c r="JI58" s="6"/>
      <c r="JJ58" s="6"/>
      <c r="JK58" s="6"/>
      <c r="JL58" s="6"/>
      <c r="JM58" s="6"/>
      <c r="JN58" s="6"/>
      <c r="JO58" s="6"/>
      <c r="JP58" s="6"/>
      <c r="JQ58" s="6"/>
      <c r="JR58" s="6"/>
      <c r="JS58" s="6"/>
      <c r="JT58" s="6"/>
      <c r="JU58" s="6"/>
      <c r="JV58" s="6"/>
      <c r="JW58" s="6"/>
      <c r="JX58" s="6"/>
      <c r="JY58" s="6"/>
      <c r="JZ58" s="6"/>
      <c r="KA58" s="6"/>
      <c r="KB58" s="6"/>
      <c r="KC58" s="6"/>
      <c r="KD58" s="6"/>
      <c r="KE58" s="6"/>
      <c r="KF58" s="6"/>
      <c r="KG58" s="6"/>
      <c r="KH58" s="6"/>
      <c r="KI58" s="6"/>
      <c r="KJ58" s="6"/>
      <c r="KK58" s="6"/>
      <c r="KL58" s="6"/>
      <c r="KM58" s="6"/>
      <c r="KN58" s="6"/>
      <c r="KO58" s="6"/>
      <c r="KP58" s="6"/>
      <c r="KQ58" s="6"/>
      <c r="KR58" s="6"/>
      <c r="KS58" s="6"/>
      <c r="KT58" s="6"/>
      <c r="KU58" s="6"/>
      <c r="KV58" s="6"/>
      <c r="KW58" s="6"/>
      <c r="KX58" s="6"/>
      <c r="KY58" s="6"/>
      <c r="KZ58" s="6"/>
      <c r="LA58" s="6"/>
      <c r="LB58" s="6"/>
      <c r="LC58" s="6"/>
      <c r="LD58" s="6"/>
      <c r="LE58" s="6"/>
      <c r="LF58" s="6"/>
      <c r="LG58" s="6"/>
      <c r="LH58" s="6"/>
      <c r="LI58" s="6"/>
      <c r="LJ58" s="6"/>
      <c r="LK58" s="6"/>
      <c r="LL58" s="6"/>
      <c r="LM58" s="6"/>
      <c r="LN58" s="6"/>
      <c r="LO58" s="6"/>
      <c r="LP58" s="6"/>
      <c r="LQ58" s="6"/>
      <c r="LR58" s="6"/>
      <c r="LS58" s="6"/>
      <c r="LT58" s="6"/>
      <c r="LU58" s="6"/>
      <c r="LV58" s="6"/>
      <c r="LW58" s="6"/>
      <c r="LX58" s="6"/>
      <c r="LY58" s="6"/>
      <c r="LZ58" s="6"/>
      <c r="MA58" s="6"/>
      <c r="MB58" s="6"/>
      <c r="MC58" s="6"/>
      <c r="MD58" s="6"/>
      <c r="ME58" s="6"/>
      <c r="MF58" s="6"/>
      <c r="MG58" s="6"/>
      <c r="MH58" s="6"/>
      <c r="MI58" s="6"/>
      <c r="MJ58" s="6"/>
      <c r="MK58" s="6"/>
      <c r="ML58" s="6"/>
      <c r="MM58" s="6"/>
      <c r="MN58" s="6"/>
      <c r="MO58" s="6"/>
      <c r="MP58" s="6"/>
      <c r="MQ58" s="6"/>
      <c r="MR58" s="6"/>
      <c r="MS58" s="6"/>
      <c r="MT58" s="6"/>
      <c r="MU58" s="6"/>
      <c r="MV58" s="6"/>
      <c r="MW58" s="6"/>
      <c r="MX58" s="6"/>
      <c r="MY58" s="6"/>
      <c r="MZ58" s="6"/>
      <c r="NA58" s="6"/>
      <c r="NB58" s="6"/>
      <c r="NC58" s="6"/>
      <c r="ND58" s="6"/>
      <c r="NE58" s="6"/>
      <c r="NF58" s="6"/>
      <c r="NG58" s="6"/>
      <c r="NH58" s="6"/>
      <c r="NI58" s="6"/>
      <c r="NJ58" s="6"/>
      <c r="NK58" s="6"/>
      <c r="NL58" s="6"/>
      <c r="NM58" s="6"/>
      <c r="NN58" s="6"/>
      <c r="NO58" s="6"/>
      <c r="NP58" s="6"/>
      <c r="NQ58" s="6"/>
      <c r="NR58" s="6"/>
      <c r="NS58" s="6"/>
      <c r="NT58" s="6"/>
      <c r="NU58" s="6"/>
      <c r="NV58" s="6"/>
      <c r="NW58" s="6"/>
      <c r="NX58" s="6"/>
      <c r="NY58" s="6"/>
      <c r="NZ58" s="6"/>
      <c r="OA58" s="6"/>
      <c r="OB58" s="6"/>
      <c r="OC58" s="6"/>
      <c r="OD58" s="6"/>
      <c r="OE58" s="6"/>
      <c r="OF58" s="6"/>
      <c r="OG58" s="6"/>
      <c r="OH58" s="6"/>
      <c r="OI58" s="6"/>
      <c r="OJ58" s="6"/>
      <c r="OK58" s="6"/>
      <c r="OL58" s="6"/>
      <c r="OM58" s="6"/>
      <c r="ON58" s="6"/>
      <c r="OO58" s="6"/>
      <c r="OP58" s="6"/>
      <c r="OQ58" s="6"/>
      <c r="OR58" s="6"/>
      <c r="OS58" s="6"/>
      <c r="OT58" s="6"/>
      <c r="OU58" s="6"/>
      <c r="OV58" s="6"/>
      <c r="OW58" s="6"/>
      <c r="OX58" s="6"/>
      <c r="OY58" s="6"/>
      <c r="OZ58" s="6"/>
      <c r="PA58" s="6"/>
      <c r="PB58" s="6"/>
      <c r="PC58" s="6"/>
      <c r="PD58" s="6"/>
      <c r="PE58" s="6"/>
      <c r="PF58" s="6"/>
      <c r="PG58" s="6"/>
      <c r="PH58" s="6"/>
      <c r="PI58" s="6"/>
      <c r="PJ58" s="6"/>
      <c r="PK58" s="6"/>
      <c r="PL58" s="6"/>
      <c r="PM58" s="6"/>
      <c r="PN58" s="6"/>
      <c r="PO58" s="6"/>
      <c r="PP58" s="6"/>
      <c r="PQ58" s="6"/>
      <c r="PR58" s="6"/>
      <c r="PS58" s="6"/>
      <c r="PT58" s="6"/>
      <c r="PU58" s="6"/>
      <c r="PV58" s="6"/>
      <c r="PW58" s="6"/>
      <c r="PX58" s="6"/>
      <c r="PY58" s="6"/>
      <c r="PZ58" s="6"/>
      <c r="QA58" s="6"/>
      <c r="QB58" s="6"/>
      <c r="QC58" s="6"/>
      <c r="QD58" s="6"/>
      <c r="QE58" s="6"/>
      <c r="QF58" s="6"/>
      <c r="QG58" s="6"/>
    </row>
    <row r="59" spans="1:463" s="268" customFormat="1" ht="15">
      <c r="A59" s="274" t="s">
        <v>471</v>
      </c>
      <c r="B59" s="7"/>
      <c r="C59" s="7"/>
      <c r="D59" s="7"/>
      <c r="E59" s="7"/>
      <c r="F59" s="7"/>
      <c r="G59" s="7"/>
      <c r="H59" s="7"/>
      <c r="I59" s="7"/>
      <c r="J59" s="7"/>
      <c r="K59" s="7"/>
      <c r="L59" s="7"/>
      <c r="M59" s="7"/>
      <c r="N59" s="7"/>
      <c r="O59" s="7"/>
      <c r="P59" s="7"/>
      <c r="Q59" s="7"/>
      <c r="R59" s="7"/>
      <c r="S59" s="7"/>
      <c r="T59" s="7"/>
      <c r="U59" s="7"/>
      <c r="V59" s="7"/>
      <c r="W59" s="7"/>
      <c r="X59" s="7"/>
      <c r="Y59" s="7"/>
      <c r="Z59" s="7"/>
      <c r="AA59" s="7"/>
      <c r="AB59" s="7"/>
      <c r="AC59" s="7"/>
      <c r="AD59" s="7"/>
      <c r="AE59" s="7"/>
      <c r="AF59" s="7"/>
      <c r="AG59" s="7"/>
      <c r="AH59" s="7"/>
      <c r="AI59" s="7"/>
      <c r="AJ59" s="7"/>
      <c r="AK59" s="7"/>
      <c r="AL59" s="7"/>
      <c r="AM59" s="7"/>
      <c r="AN59" s="7"/>
      <c r="AO59" s="7"/>
      <c r="AP59" s="7"/>
      <c r="AQ59" s="7"/>
      <c r="AR59" s="7"/>
      <c r="AS59" s="7"/>
      <c r="AT59" s="7"/>
      <c r="AU59" s="7"/>
      <c r="AV59" s="7"/>
      <c r="AW59" s="7"/>
      <c r="AX59" s="7"/>
      <c r="AY59" s="7"/>
      <c r="AZ59" s="7"/>
      <c r="BA59" s="7"/>
      <c r="BB59" s="7"/>
      <c r="BC59" s="7"/>
      <c r="BD59" s="7"/>
      <c r="BE59" s="7"/>
      <c r="BF59" s="7"/>
      <c r="BG59" s="7"/>
      <c r="BH59" s="7"/>
      <c r="BI59" s="7"/>
      <c r="BJ59" s="7"/>
      <c r="BK59" s="7"/>
      <c r="BL59" s="7"/>
      <c r="BM59" s="7"/>
      <c r="BN59" s="7"/>
      <c r="BO59" s="7"/>
      <c r="BP59" s="7"/>
      <c r="BQ59" s="7"/>
      <c r="BR59" s="7"/>
      <c r="BS59" s="7"/>
      <c r="BT59" s="7"/>
      <c r="BU59" s="7"/>
      <c r="BV59" s="7"/>
      <c r="BW59" s="7"/>
      <c r="BX59" s="7"/>
      <c r="BY59" s="7"/>
      <c r="BZ59" s="7"/>
      <c r="CA59" s="7"/>
      <c r="CB59" s="7"/>
      <c r="CC59" s="7"/>
      <c r="CD59" s="7"/>
      <c r="CE59" s="7"/>
      <c r="CF59" s="7"/>
      <c r="CG59" s="7"/>
      <c r="CH59" s="7"/>
      <c r="CI59" s="7"/>
      <c r="CJ59" s="7"/>
      <c r="CK59" s="7"/>
      <c r="CL59" s="7"/>
      <c r="CM59" s="7"/>
      <c r="CN59" s="7"/>
      <c r="CO59" s="7"/>
      <c r="CP59" s="7"/>
      <c r="CQ59" s="7"/>
      <c r="CR59" s="7"/>
      <c r="CS59" s="7"/>
      <c r="CT59" s="7"/>
      <c r="CU59" s="7"/>
      <c r="CV59" s="7"/>
      <c r="CW59" s="7"/>
      <c r="CX59" s="7"/>
      <c r="CY59" s="7"/>
      <c r="CZ59" s="7"/>
      <c r="DA59" s="7"/>
      <c r="DB59" s="7"/>
      <c r="DC59" s="7"/>
      <c r="DD59" s="7"/>
      <c r="DE59" s="7"/>
      <c r="DF59" s="7"/>
      <c r="DG59" s="7"/>
      <c r="DH59" s="7"/>
      <c r="DI59" s="7"/>
      <c r="DJ59" s="7"/>
      <c r="DK59" s="7"/>
      <c r="DL59" s="7"/>
      <c r="DM59" s="7"/>
      <c r="DN59" s="7"/>
      <c r="DO59" s="7"/>
      <c r="DP59" s="7"/>
      <c r="DQ59" s="7"/>
      <c r="DR59" s="7"/>
      <c r="DS59" s="7"/>
      <c r="DT59" s="7"/>
      <c r="DU59" s="7"/>
      <c r="DV59" s="7"/>
      <c r="DW59" s="7"/>
      <c r="DX59" s="7"/>
      <c r="DY59" s="7"/>
      <c r="DZ59" s="7"/>
      <c r="EA59" s="7"/>
      <c r="EB59" s="7"/>
      <c r="EC59" s="7"/>
      <c r="ED59" s="7"/>
      <c r="EE59" s="7"/>
      <c r="EF59" s="7"/>
      <c r="EG59" s="7"/>
      <c r="EH59" s="7"/>
      <c r="EI59" s="7"/>
      <c r="EJ59" s="7"/>
      <c r="EK59" s="7"/>
      <c r="EL59" s="7"/>
      <c r="EM59" s="7"/>
      <c r="EN59" s="7"/>
      <c r="EO59" s="7"/>
      <c r="EP59" s="7"/>
      <c r="EQ59" s="7"/>
      <c r="ER59" s="7"/>
      <c r="ES59" s="7"/>
      <c r="ET59" s="7"/>
      <c r="EU59" s="7"/>
      <c r="EV59" s="7"/>
      <c r="EW59" s="7"/>
      <c r="EX59" s="7"/>
      <c r="EY59" s="7"/>
      <c r="EZ59" s="7"/>
      <c r="FA59" s="7"/>
      <c r="FB59" s="7"/>
      <c r="FC59" s="7"/>
      <c r="FD59" s="7"/>
      <c r="FE59" s="7"/>
      <c r="FF59" s="7"/>
      <c r="FG59" s="7"/>
      <c r="FH59" s="7"/>
      <c r="FI59" s="7"/>
      <c r="FJ59" s="7"/>
      <c r="FK59" s="7"/>
      <c r="FL59" s="7"/>
      <c r="FM59" s="7"/>
      <c r="FN59" s="7"/>
      <c r="FO59" s="7"/>
      <c r="FP59" s="7"/>
      <c r="FQ59" s="7"/>
      <c r="FR59" s="7"/>
      <c r="FS59" s="7"/>
      <c r="FT59" s="7"/>
      <c r="FU59" s="7"/>
      <c r="FV59" s="7"/>
      <c r="FW59" s="7"/>
      <c r="FX59" s="7"/>
      <c r="FY59" s="7"/>
      <c r="FZ59" s="7"/>
      <c r="GA59" s="7"/>
      <c r="GB59" s="7"/>
      <c r="GC59" s="7"/>
      <c r="GD59" s="7"/>
      <c r="GE59" s="7"/>
      <c r="GF59" s="7"/>
      <c r="GG59" s="7"/>
      <c r="GH59" s="7"/>
      <c r="GI59" s="7"/>
      <c r="GJ59" s="7"/>
      <c r="GK59" s="7"/>
      <c r="GL59" s="7"/>
      <c r="GM59" s="7"/>
      <c r="GN59" s="7"/>
      <c r="GO59" s="7"/>
      <c r="GP59" s="7"/>
      <c r="GQ59" s="7"/>
      <c r="GR59" s="7"/>
      <c r="GS59" s="7"/>
      <c r="GT59" s="7"/>
      <c r="GU59" s="7"/>
      <c r="GV59" s="7"/>
      <c r="GW59" s="7"/>
      <c r="GX59" s="7"/>
      <c r="GY59" s="7"/>
      <c r="GZ59" s="7"/>
      <c r="HA59" s="7"/>
      <c r="HB59" s="7"/>
      <c r="HC59" s="7"/>
      <c r="HD59" s="7"/>
      <c r="HE59" s="7"/>
      <c r="HF59" s="7"/>
      <c r="HG59" s="7"/>
      <c r="HH59" s="7"/>
      <c r="HI59" s="7"/>
      <c r="HJ59" s="7"/>
      <c r="HK59" s="7"/>
      <c r="HL59" s="7"/>
      <c r="HM59" s="7"/>
      <c r="HN59" s="7"/>
      <c r="HO59" s="7"/>
      <c r="HP59" s="7"/>
      <c r="HQ59" s="7"/>
      <c r="HR59" s="7"/>
      <c r="HS59" s="7"/>
      <c r="HT59" s="7"/>
      <c r="HU59" s="7"/>
      <c r="HV59" s="7"/>
      <c r="HW59" s="7"/>
      <c r="HX59" s="7"/>
      <c r="HY59" s="7"/>
      <c r="HZ59" s="7"/>
      <c r="IA59" s="7"/>
      <c r="IB59" s="7"/>
      <c r="IC59" s="7"/>
      <c r="ID59" s="7"/>
      <c r="IE59" s="7"/>
      <c r="IF59" s="7"/>
      <c r="IG59" s="7"/>
      <c r="IH59" s="7"/>
      <c r="II59" s="7"/>
      <c r="IJ59" s="7"/>
      <c r="IK59" s="7"/>
      <c r="IL59" s="7"/>
      <c r="IM59" s="7"/>
      <c r="IN59" s="7"/>
      <c r="IO59" s="7"/>
      <c r="IP59" s="7"/>
      <c r="IQ59" s="7"/>
      <c r="IR59" s="7"/>
      <c r="IS59" s="7"/>
      <c r="IT59" s="7"/>
      <c r="IU59" s="7"/>
      <c r="IV59" s="7"/>
      <c r="IW59" s="7"/>
      <c r="IX59" s="7"/>
      <c r="IY59" s="7"/>
      <c r="IZ59" s="7"/>
      <c r="JA59" s="7"/>
      <c r="JB59" s="7"/>
      <c r="JC59" s="7"/>
      <c r="JD59" s="7"/>
      <c r="JE59" s="7"/>
      <c r="JF59" s="7"/>
      <c r="JG59" s="7"/>
      <c r="JH59" s="7"/>
      <c r="JI59" s="7"/>
      <c r="JJ59" s="7"/>
      <c r="JK59" s="7"/>
      <c r="JL59" s="7"/>
      <c r="JM59" s="7"/>
      <c r="JN59" s="7"/>
      <c r="JO59" s="7"/>
      <c r="JP59" s="7"/>
      <c r="JQ59" s="7"/>
      <c r="JR59" s="7"/>
      <c r="JS59" s="7"/>
      <c r="JT59" s="7"/>
      <c r="JU59" s="7"/>
      <c r="JV59" s="7"/>
      <c r="JW59" s="7"/>
      <c r="JX59" s="7"/>
      <c r="JY59" s="7"/>
      <c r="JZ59" s="7"/>
      <c r="KA59" s="7"/>
      <c r="KB59" s="7"/>
      <c r="KC59" s="7"/>
      <c r="KD59" s="7"/>
      <c r="KE59" s="7"/>
      <c r="KF59" s="7"/>
      <c r="KG59" s="7"/>
      <c r="KH59" s="7"/>
      <c r="KI59" s="7"/>
      <c r="KJ59" s="7"/>
      <c r="KK59" s="7"/>
      <c r="KL59" s="7"/>
      <c r="KM59" s="7"/>
      <c r="KN59" s="7"/>
      <c r="KO59" s="7"/>
      <c r="KP59" s="7"/>
      <c r="KQ59" s="7"/>
      <c r="KR59" s="7"/>
      <c r="KS59" s="7"/>
      <c r="KT59" s="7"/>
      <c r="KU59" s="7"/>
      <c r="KV59" s="7"/>
      <c r="KW59" s="7"/>
      <c r="KX59" s="7"/>
      <c r="KY59" s="7"/>
      <c r="KZ59" s="7"/>
      <c r="LA59" s="7"/>
      <c r="LB59" s="7"/>
      <c r="LC59" s="7"/>
      <c r="LD59" s="7"/>
      <c r="LE59" s="7"/>
      <c r="LF59" s="7"/>
      <c r="LG59" s="7"/>
      <c r="LH59" s="7"/>
      <c r="LI59" s="7"/>
      <c r="LJ59" s="7"/>
      <c r="LK59" s="7"/>
      <c r="LL59" s="7"/>
      <c r="LM59" s="7"/>
      <c r="LN59" s="7"/>
      <c r="LO59" s="7"/>
      <c r="LP59" s="7"/>
      <c r="LQ59" s="7"/>
      <c r="LR59" s="7"/>
      <c r="LS59" s="7"/>
      <c r="LT59" s="7"/>
      <c r="LU59" s="7"/>
      <c r="LV59" s="7"/>
      <c r="LW59" s="7"/>
      <c r="LX59" s="7"/>
      <c r="LY59" s="7"/>
      <c r="LZ59" s="7"/>
      <c r="MA59" s="7"/>
      <c r="MB59" s="7"/>
      <c r="MC59" s="7"/>
      <c r="MD59" s="7"/>
      <c r="ME59" s="7"/>
      <c r="MF59" s="7"/>
      <c r="MG59" s="7"/>
      <c r="MH59" s="7"/>
      <c r="MI59" s="7"/>
      <c r="MJ59" s="7"/>
      <c r="MK59" s="7"/>
      <c r="ML59" s="7"/>
      <c r="MM59" s="7"/>
      <c r="MN59" s="7"/>
      <c r="MO59" s="7"/>
      <c r="MP59" s="7"/>
      <c r="MQ59" s="7"/>
      <c r="MR59" s="7"/>
      <c r="MS59" s="7"/>
      <c r="MT59" s="7"/>
      <c r="MU59" s="7"/>
      <c r="MV59" s="7"/>
      <c r="MW59" s="7"/>
      <c r="MX59" s="7"/>
      <c r="MY59" s="7"/>
      <c r="MZ59" s="7"/>
      <c r="NA59" s="7"/>
      <c r="NB59" s="7"/>
      <c r="NC59" s="7"/>
      <c r="ND59" s="7"/>
      <c r="NE59" s="7"/>
      <c r="NF59" s="7"/>
      <c r="NG59" s="7"/>
      <c r="NH59" s="7"/>
      <c r="NI59" s="7"/>
      <c r="NJ59" s="7"/>
      <c r="NK59" s="7"/>
      <c r="NL59" s="7"/>
      <c r="NM59" s="7"/>
      <c r="NN59" s="7"/>
      <c r="NO59" s="7"/>
      <c r="NP59" s="7"/>
      <c r="NQ59" s="7"/>
      <c r="NR59" s="7"/>
      <c r="NS59" s="7"/>
      <c r="NT59" s="7"/>
      <c r="NU59" s="7"/>
      <c r="NV59" s="7"/>
      <c r="NW59" s="7"/>
      <c r="NX59" s="7"/>
      <c r="NY59" s="7"/>
      <c r="NZ59" s="7"/>
      <c r="OA59" s="7"/>
      <c r="OB59" s="7"/>
      <c r="OC59" s="7"/>
      <c r="OD59" s="7"/>
      <c r="OE59" s="7"/>
      <c r="OF59" s="7"/>
      <c r="OG59" s="7"/>
      <c r="OH59" s="7"/>
      <c r="OI59" s="7"/>
      <c r="OJ59" s="7"/>
      <c r="OK59" s="7"/>
      <c r="OL59" s="7"/>
      <c r="OM59" s="7"/>
      <c r="ON59" s="7"/>
      <c r="OO59" s="7"/>
      <c r="OP59" s="7"/>
      <c r="OQ59" s="7"/>
      <c r="OR59" s="7"/>
      <c r="OS59" s="7"/>
      <c r="OT59" s="7"/>
      <c r="OU59" s="7"/>
      <c r="OV59" s="7"/>
      <c r="OW59" s="7"/>
      <c r="OX59" s="7"/>
      <c r="OY59" s="7"/>
      <c r="OZ59" s="7"/>
      <c r="PA59" s="7"/>
      <c r="PB59" s="7"/>
      <c r="PC59" s="7"/>
      <c r="PD59" s="7"/>
      <c r="PE59" s="7"/>
      <c r="PF59" s="7"/>
      <c r="PG59" s="7"/>
      <c r="PH59" s="7"/>
      <c r="PI59" s="7"/>
      <c r="PJ59" s="7"/>
      <c r="PK59" s="7"/>
      <c r="PL59" s="7"/>
      <c r="PM59" s="7"/>
      <c r="PN59" s="7"/>
      <c r="PO59" s="7"/>
      <c r="PP59" s="7"/>
      <c r="PQ59" s="7"/>
      <c r="PR59" s="7"/>
      <c r="PS59" s="7"/>
      <c r="PT59" s="7"/>
      <c r="PU59" s="7"/>
      <c r="PV59" s="7"/>
      <c r="PW59" s="7"/>
      <c r="PX59" s="7"/>
      <c r="PY59" s="7"/>
      <c r="PZ59" s="7"/>
      <c r="QA59" s="7"/>
      <c r="QB59" s="7"/>
      <c r="QC59" s="7"/>
      <c r="QD59" s="7"/>
      <c r="QE59" s="7"/>
      <c r="QF59" s="7"/>
      <c r="QG59" s="7"/>
    </row>
    <row r="60" spans="1:463" s="268" customFormat="1" ht="15">
      <c r="A60" s="278" t="s">
        <v>497</v>
      </c>
      <c r="B60" s="7"/>
      <c r="C60" s="7"/>
      <c r="D60" s="7"/>
      <c r="E60" s="7"/>
      <c r="F60" s="7"/>
      <c r="G60" s="7"/>
      <c r="H60" s="7"/>
      <c r="I60" s="7"/>
      <c r="J60" s="7"/>
      <c r="K60" s="7"/>
      <c r="L60" s="7"/>
      <c r="M60" s="7"/>
      <c r="N60" s="7"/>
      <c r="O60" s="7"/>
      <c r="P60" s="7"/>
      <c r="Q60" s="7"/>
      <c r="R60" s="7"/>
      <c r="S60" s="7"/>
      <c r="T60" s="7"/>
      <c r="U60" s="7"/>
      <c r="V60" s="7"/>
      <c r="W60" s="7"/>
      <c r="X60" s="7"/>
      <c r="Y60" s="7"/>
      <c r="Z60" s="7"/>
      <c r="AA60" s="7"/>
      <c r="AB60" s="7"/>
      <c r="AC60" s="7"/>
      <c r="AD60" s="7"/>
      <c r="AE60" s="7"/>
      <c r="AF60" s="7"/>
      <c r="AG60" s="7"/>
      <c r="AH60" s="7"/>
      <c r="AI60" s="7"/>
      <c r="AJ60" s="7"/>
      <c r="AK60" s="7"/>
      <c r="AL60" s="7"/>
      <c r="AM60" s="7"/>
      <c r="AN60" s="7"/>
      <c r="AO60" s="7"/>
      <c r="AP60" s="7"/>
      <c r="AQ60" s="7"/>
      <c r="AR60" s="7"/>
      <c r="AS60" s="7"/>
      <c r="AT60" s="7"/>
      <c r="AU60" s="7"/>
      <c r="AV60" s="7"/>
      <c r="AW60" s="7"/>
      <c r="AX60" s="7"/>
      <c r="AY60" s="7"/>
      <c r="AZ60" s="7"/>
      <c r="BA60" s="7"/>
      <c r="BB60" s="7"/>
      <c r="BC60" s="7"/>
      <c r="BD60" s="7"/>
      <c r="BE60" s="7"/>
      <c r="BF60" s="7"/>
      <c r="BG60" s="7"/>
      <c r="BH60" s="7"/>
      <c r="BI60" s="7"/>
      <c r="BJ60" s="7"/>
      <c r="BK60" s="7"/>
      <c r="BL60" s="7"/>
      <c r="BM60" s="7"/>
      <c r="BN60" s="7"/>
      <c r="BO60" s="7"/>
      <c r="BP60" s="7"/>
      <c r="BQ60" s="7"/>
      <c r="BR60" s="7"/>
      <c r="BS60" s="7"/>
      <c r="BT60" s="7"/>
      <c r="BU60" s="7"/>
      <c r="BV60" s="7"/>
      <c r="BW60" s="7"/>
      <c r="BX60" s="7"/>
      <c r="BY60" s="7"/>
      <c r="BZ60" s="7"/>
      <c r="CA60" s="7"/>
      <c r="CB60" s="7"/>
      <c r="CC60" s="7"/>
      <c r="CD60" s="7"/>
      <c r="CE60" s="7"/>
      <c r="CF60" s="7"/>
      <c r="CG60" s="7"/>
      <c r="CH60" s="7"/>
      <c r="CI60" s="7"/>
      <c r="CJ60" s="7"/>
      <c r="CK60" s="7"/>
      <c r="CL60" s="7"/>
      <c r="CM60" s="7"/>
      <c r="CN60" s="7"/>
      <c r="CO60" s="7"/>
      <c r="CP60" s="7"/>
      <c r="CQ60" s="7"/>
      <c r="CR60" s="7"/>
      <c r="CS60" s="7"/>
      <c r="CT60" s="7"/>
      <c r="CU60" s="7"/>
      <c r="CV60" s="7"/>
      <c r="CW60" s="7"/>
      <c r="CX60" s="7"/>
      <c r="CY60" s="7"/>
      <c r="CZ60" s="7"/>
      <c r="DA60" s="7"/>
      <c r="DB60" s="7"/>
      <c r="DC60" s="7"/>
      <c r="DD60" s="7"/>
      <c r="DE60" s="7"/>
      <c r="DF60" s="7"/>
      <c r="DG60" s="7"/>
      <c r="DH60" s="7"/>
      <c r="DI60" s="7"/>
      <c r="DJ60" s="7"/>
      <c r="DK60" s="7"/>
      <c r="DL60" s="7"/>
      <c r="DM60" s="7"/>
      <c r="DN60" s="7"/>
      <c r="DO60" s="7"/>
      <c r="DP60" s="7"/>
      <c r="DQ60" s="7"/>
      <c r="DR60" s="7"/>
      <c r="DS60" s="7"/>
      <c r="DT60" s="7"/>
      <c r="DU60" s="7"/>
      <c r="DV60" s="7"/>
      <c r="DW60" s="7"/>
      <c r="DX60" s="7"/>
      <c r="DY60" s="7"/>
      <c r="DZ60" s="7"/>
      <c r="EA60" s="7"/>
      <c r="EB60" s="7"/>
      <c r="EC60" s="7"/>
      <c r="ED60" s="7"/>
      <c r="EE60" s="7"/>
      <c r="EF60" s="7"/>
      <c r="EG60" s="7"/>
      <c r="EH60" s="7"/>
      <c r="EI60" s="7"/>
      <c r="EJ60" s="7"/>
      <c r="EK60" s="7"/>
      <c r="EL60" s="7"/>
      <c r="EM60" s="7"/>
      <c r="EN60" s="7"/>
      <c r="EO60" s="7"/>
      <c r="EP60" s="7"/>
      <c r="EQ60" s="7"/>
      <c r="ER60" s="7"/>
      <c r="ES60" s="7"/>
      <c r="ET60" s="7"/>
      <c r="EU60" s="7"/>
      <c r="EV60" s="7"/>
      <c r="EW60" s="7"/>
      <c r="EX60" s="7"/>
      <c r="EY60" s="7"/>
      <c r="EZ60" s="7"/>
      <c r="FA60" s="7"/>
      <c r="FB60" s="7"/>
      <c r="FC60" s="7"/>
      <c r="FD60" s="7"/>
      <c r="FE60" s="7"/>
      <c r="FF60" s="7"/>
      <c r="FG60" s="7"/>
      <c r="FH60" s="7"/>
      <c r="FI60" s="7"/>
      <c r="FJ60" s="7"/>
      <c r="FK60" s="7"/>
      <c r="FL60" s="7"/>
      <c r="FM60" s="7"/>
      <c r="FN60" s="7"/>
      <c r="FO60" s="7"/>
      <c r="FP60" s="7"/>
      <c r="FQ60" s="7"/>
      <c r="FR60" s="7"/>
      <c r="FS60" s="7"/>
      <c r="FT60" s="7"/>
      <c r="FU60" s="7"/>
      <c r="FV60" s="7"/>
      <c r="FW60" s="7"/>
      <c r="FX60" s="7"/>
      <c r="FY60" s="7"/>
      <c r="FZ60" s="7"/>
      <c r="GA60" s="7"/>
      <c r="GB60" s="7"/>
      <c r="GC60" s="7"/>
      <c r="GD60" s="7"/>
      <c r="GE60" s="7"/>
      <c r="GF60" s="7"/>
      <c r="GG60" s="7"/>
      <c r="GH60" s="7"/>
      <c r="GI60" s="7"/>
      <c r="GJ60" s="7"/>
      <c r="GK60" s="7"/>
      <c r="GL60" s="7"/>
      <c r="GM60" s="7"/>
      <c r="GN60" s="7"/>
      <c r="GO60" s="7"/>
      <c r="GP60" s="7"/>
      <c r="GQ60" s="7"/>
      <c r="GR60" s="7"/>
      <c r="GS60" s="7"/>
      <c r="GT60" s="7"/>
      <c r="GU60" s="7"/>
      <c r="GV60" s="7"/>
      <c r="GW60" s="7"/>
      <c r="GX60" s="7"/>
      <c r="GY60" s="7"/>
      <c r="GZ60" s="7"/>
      <c r="HA60" s="7"/>
      <c r="HB60" s="7"/>
      <c r="HC60" s="7"/>
      <c r="HD60" s="7"/>
      <c r="HE60" s="7"/>
      <c r="HF60" s="7"/>
      <c r="HG60" s="7"/>
      <c r="HH60" s="7"/>
      <c r="HI60" s="7"/>
      <c r="HJ60" s="7"/>
      <c r="HK60" s="7"/>
      <c r="HL60" s="7"/>
      <c r="HM60" s="7"/>
      <c r="HN60" s="7"/>
      <c r="HO60" s="7"/>
      <c r="HP60" s="7"/>
      <c r="HQ60" s="7"/>
      <c r="HR60" s="7"/>
      <c r="HS60" s="7"/>
      <c r="HT60" s="7"/>
      <c r="HU60" s="7"/>
      <c r="HV60" s="7"/>
      <c r="HW60" s="7"/>
      <c r="HX60" s="7"/>
      <c r="HY60" s="7"/>
      <c r="HZ60" s="7"/>
      <c r="IA60" s="7"/>
      <c r="IB60" s="7"/>
      <c r="IC60" s="7"/>
      <c r="ID60" s="7"/>
      <c r="IE60" s="7"/>
      <c r="IF60" s="7"/>
      <c r="IG60" s="7"/>
      <c r="IH60" s="7"/>
      <c r="II60" s="7"/>
      <c r="IJ60" s="7"/>
      <c r="IK60" s="7"/>
      <c r="IL60" s="7"/>
      <c r="IM60" s="7"/>
      <c r="IN60" s="7"/>
      <c r="IO60" s="7"/>
      <c r="IP60" s="7"/>
      <c r="IQ60" s="7"/>
      <c r="IR60" s="7"/>
      <c r="IS60" s="7"/>
      <c r="IT60" s="7"/>
      <c r="IU60" s="7"/>
      <c r="IV60" s="7"/>
      <c r="IW60" s="7"/>
      <c r="IX60" s="7"/>
      <c r="IY60" s="7"/>
      <c r="IZ60" s="7"/>
      <c r="JA60" s="7"/>
      <c r="JB60" s="7"/>
      <c r="JC60" s="7"/>
      <c r="JD60" s="7"/>
      <c r="JE60" s="7"/>
      <c r="JF60" s="7"/>
      <c r="JG60" s="7"/>
      <c r="JH60" s="7"/>
      <c r="JI60" s="7"/>
      <c r="JJ60" s="7"/>
      <c r="JK60" s="7"/>
      <c r="JL60" s="7"/>
      <c r="JM60" s="7"/>
      <c r="JN60" s="7"/>
      <c r="JO60" s="7"/>
      <c r="JP60" s="7"/>
      <c r="JQ60" s="7"/>
      <c r="JR60" s="7"/>
      <c r="JS60" s="7"/>
      <c r="JT60" s="7"/>
      <c r="JU60" s="7"/>
      <c r="JV60" s="7"/>
      <c r="JW60" s="7"/>
      <c r="JX60" s="7"/>
      <c r="JY60" s="7"/>
      <c r="JZ60" s="7"/>
      <c r="KA60" s="7"/>
      <c r="KB60" s="7"/>
      <c r="KC60" s="7"/>
      <c r="KD60" s="7"/>
      <c r="KE60" s="7"/>
      <c r="KF60" s="7"/>
      <c r="KG60" s="7"/>
      <c r="KH60" s="7"/>
      <c r="KI60" s="7"/>
      <c r="KJ60" s="7"/>
      <c r="KK60" s="7"/>
      <c r="KL60" s="7"/>
      <c r="KM60" s="7"/>
      <c r="KN60" s="7"/>
      <c r="KO60" s="7"/>
      <c r="KP60" s="7"/>
      <c r="KQ60" s="7"/>
      <c r="KR60" s="7"/>
      <c r="KS60" s="7"/>
      <c r="KT60" s="7"/>
      <c r="KU60" s="7"/>
      <c r="KV60" s="7"/>
      <c r="KW60" s="7"/>
      <c r="KX60" s="7"/>
      <c r="KY60" s="7"/>
      <c r="KZ60" s="7"/>
      <c r="LA60" s="7"/>
      <c r="LB60" s="7"/>
      <c r="LC60" s="7"/>
      <c r="LD60" s="7"/>
      <c r="LE60" s="7"/>
      <c r="LF60" s="7"/>
      <c r="LG60" s="7"/>
      <c r="LH60" s="7"/>
      <c r="LI60" s="7"/>
      <c r="LJ60" s="7"/>
      <c r="LK60" s="7"/>
      <c r="LL60" s="7"/>
      <c r="LM60" s="7"/>
      <c r="LN60" s="7"/>
      <c r="LO60" s="7"/>
      <c r="LP60" s="7"/>
      <c r="LQ60" s="7"/>
      <c r="LR60" s="7"/>
      <c r="LS60" s="7"/>
      <c r="LT60" s="7"/>
      <c r="LU60" s="7"/>
      <c r="LV60" s="7"/>
      <c r="LW60" s="7"/>
      <c r="LX60" s="7"/>
      <c r="LY60" s="7"/>
      <c r="LZ60" s="7"/>
      <c r="MA60" s="7"/>
      <c r="MB60" s="7"/>
      <c r="MC60" s="7"/>
      <c r="MD60" s="7"/>
      <c r="ME60" s="7"/>
      <c r="MF60" s="7"/>
      <c r="MG60" s="7"/>
      <c r="MH60" s="7"/>
      <c r="MI60" s="7"/>
      <c r="MJ60" s="7"/>
      <c r="MK60" s="7"/>
      <c r="ML60" s="7"/>
      <c r="MM60" s="7"/>
      <c r="MN60" s="7"/>
      <c r="MO60" s="7"/>
      <c r="MP60" s="7"/>
      <c r="MQ60" s="7"/>
      <c r="MR60" s="7"/>
      <c r="MS60" s="7"/>
      <c r="MT60" s="7"/>
      <c r="MU60" s="7"/>
      <c r="MV60" s="7"/>
      <c r="MW60" s="7"/>
      <c r="MX60" s="7"/>
      <c r="MY60" s="7"/>
      <c r="MZ60" s="7"/>
      <c r="NA60" s="7"/>
      <c r="NB60" s="7"/>
      <c r="NC60" s="7"/>
      <c r="ND60" s="7"/>
      <c r="NE60" s="7"/>
      <c r="NF60" s="7"/>
      <c r="NG60" s="7"/>
      <c r="NH60" s="7"/>
      <c r="NI60" s="7"/>
      <c r="NJ60" s="7"/>
      <c r="NK60" s="7"/>
      <c r="NL60" s="7"/>
      <c r="NM60" s="7"/>
      <c r="NN60" s="7"/>
      <c r="NO60" s="7"/>
      <c r="NP60" s="7"/>
      <c r="NQ60" s="7"/>
      <c r="NR60" s="7"/>
      <c r="NS60" s="7"/>
      <c r="NT60" s="7"/>
      <c r="NU60" s="7"/>
      <c r="NV60" s="7"/>
      <c r="NW60" s="7"/>
      <c r="NX60" s="7"/>
      <c r="NY60" s="7"/>
      <c r="NZ60" s="7"/>
      <c r="OA60" s="7"/>
      <c r="OB60" s="7"/>
      <c r="OC60" s="7"/>
      <c r="OD60" s="7"/>
      <c r="OE60" s="7"/>
      <c r="OF60" s="7"/>
      <c r="OG60" s="7"/>
      <c r="OH60" s="7"/>
      <c r="OI60" s="7"/>
      <c r="OJ60" s="7"/>
      <c r="OK60" s="7"/>
      <c r="OL60" s="7"/>
      <c r="OM60" s="7"/>
      <c r="ON60" s="7"/>
      <c r="OO60" s="7"/>
      <c r="OP60" s="7"/>
      <c r="OQ60" s="7"/>
      <c r="OR60" s="7"/>
      <c r="OS60" s="7"/>
      <c r="OT60" s="7"/>
      <c r="OU60" s="7"/>
      <c r="OV60" s="7"/>
      <c r="OW60" s="7"/>
      <c r="OX60" s="7"/>
      <c r="OY60" s="7"/>
      <c r="OZ60" s="7"/>
      <c r="PA60" s="7"/>
      <c r="PB60" s="7"/>
      <c r="PC60" s="7"/>
      <c r="PD60" s="7"/>
      <c r="PE60" s="7"/>
      <c r="PF60" s="7"/>
      <c r="PG60" s="7"/>
      <c r="PH60" s="7"/>
      <c r="PI60" s="7"/>
      <c r="PJ60" s="7"/>
      <c r="PK60" s="7"/>
      <c r="PL60" s="7"/>
      <c r="PM60" s="7"/>
      <c r="PN60" s="7"/>
      <c r="PO60" s="7"/>
      <c r="PP60" s="7"/>
      <c r="PQ60" s="7"/>
      <c r="PR60" s="7"/>
      <c r="PS60" s="7"/>
      <c r="PT60" s="7"/>
      <c r="PU60" s="7"/>
      <c r="PV60" s="7"/>
      <c r="PW60" s="7"/>
      <c r="PX60" s="7"/>
      <c r="PY60" s="7"/>
      <c r="PZ60" s="7"/>
      <c r="QA60" s="7"/>
      <c r="QB60" s="7"/>
      <c r="QC60" s="7"/>
      <c r="QD60" s="7"/>
      <c r="QE60" s="7"/>
      <c r="QF60" s="7"/>
      <c r="QG60" s="7"/>
    </row>
    <row r="61" spans="1:463" s="268" customFormat="1" ht="15">
      <c r="A61" s="274" t="s">
        <v>495</v>
      </c>
      <c r="B61" s="7"/>
      <c r="C61" s="7"/>
      <c r="D61" s="7"/>
      <c r="E61" s="7"/>
      <c r="F61" s="7"/>
      <c r="G61" s="7"/>
      <c r="H61" s="7"/>
      <c r="I61" s="7"/>
      <c r="J61" s="7"/>
      <c r="K61" s="7"/>
      <c r="L61" s="7"/>
      <c r="M61" s="7"/>
      <c r="N61" s="7"/>
      <c r="O61" s="7"/>
      <c r="P61" s="7"/>
      <c r="Q61" s="7"/>
      <c r="R61" s="7"/>
      <c r="S61" s="7"/>
      <c r="T61" s="7"/>
      <c r="U61" s="7"/>
      <c r="V61" s="7"/>
      <c r="W61" s="7"/>
      <c r="X61" s="7"/>
      <c r="Y61" s="7"/>
      <c r="Z61" s="7"/>
      <c r="AA61" s="7"/>
      <c r="AB61" s="7"/>
      <c r="AC61" s="7"/>
      <c r="AD61" s="7"/>
      <c r="AE61" s="7"/>
      <c r="AF61" s="7"/>
      <c r="AG61" s="7"/>
      <c r="AH61" s="7"/>
      <c r="AI61" s="7"/>
      <c r="AJ61" s="7"/>
      <c r="AK61" s="7"/>
      <c r="AL61" s="7"/>
      <c r="AM61" s="7"/>
      <c r="AN61" s="7"/>
      <c r="AO61" s="7"/>
      <c r="AP61" s="7"/>
      <c r="AQ61" s="7"/>
      <c r="AR61" s="7"/>
      <c r="AS61" s="7"/>
      <c r="AT61" s="7"/>
      <c r="AU61" s="7"/>
      <c r="AV61" s="7"/>
      <c r="AW61" s="7"/>
      <c r="AX61" s="7"/>
      <c r="AY61" s="7"/>
      <c r="AZ61" s="7"/>
      <c r="BA61" s="7"/>
      <c r="BB61" s="7"/>
      <c r="BC61" s="7"/>
      <c r="BD61" s="7"/>
      <c r="BE61" s="7"/>
      <c r="BF61" s="7"/>
      <c r="BG61" s="7"/>
      <c r="BH61" s="7"/>
      <c r="BI61" s="7"/>
      <c r="BJ61" s="7"/>
      <c r="BK61" s="7"/>
      <c r="BL61" s="7"/>
      <c r="BM61" s="7"/>
      <c r="BN61" s="7"/>
      <c r="BO61" s="7"/>
      <c r="BP61" s="7"/>
      <c r="BQ61" s="7"/>
      <c r="BR61" s="7"/>
      <c r="BS61" s="7"/>
      <c r="BT61" s="7"/>
      <c r="BU61" s="7"/>
      <c r="BV61" s="7"/>
      <c r="BW61" s="7"/>
      <c r="BX61" s="7"/>
      <c r="BY61" s="7"/>
      <c r="BZ61" s="7"/>
      <c r="CA61" s="7"/>
      <c r="CB61" s="7"/>
      <c r="CC61" s="7"/>
      <c r="CD61" s="7"/>
      <c r="CE61" s="7"/>
      <c r="CF61" s="7"/>
      <c r="CG61" s="7"/>
      <c r="CH61" s="7"/>
      <c r="CI61" s="7"/>
      <c r="CJ61" s="7"/>
      <c r="CK61" s="7"/>
      <c r="CL61" s="7"/>
      <c r="CM61" s="7"/>
      <c r="CN61" s="7"/>
      <c r="CO61" s="7"/>
      <c r="CP61" s="7"/>
      <c r="CQ61" s="7"/>
      <c r="CR61" s="7"/>
      <c r="CS61" s="7"/>
      <c r="CT61" s="7"/>
      <c r="CU61" s="7"/>
      <c r="CV61" s="7"/>
      <c r="CW61" s="7"/>
      <c r="CX61" s="7"/>
      <c r="CY61" s="7"/>
      <c r="CZ61" s="7"/>
      <c r="DA61" s="7"/>
      <c r="DB61" s="7"/>
      <c r="DC61" s="7"/>
      <c r="DD61" s="7"/>
      <c r="DE61" s="7"/>
      <c r="DF61" s="7"/>
      <c r="DG61" s="7"/>
      <c r="DH61" s="7"/>
      <c r="DI61" s="7"/>
      <c r="DJ61" s="7"/>
      <c r="DK61" s="7"/>
      <c r="DL61" s="7"/>
      <c r="DM61" s="7"/>
      <c r="DN61" s="7"/>
      <c r="DO61" s="7"/>
      <c r="DP61" s="7"/>
      <c r="DQ61" s="7"/>
      <c r="DR61" s="7"/>
      <c r="DS61" s="7"/>
      <c r="DT61" s="7"/>
      <c r="DU61" s="7"/>
      <c r="DV61" s="7"/>
      <c r="DW61" s="7"/>
      <c r="DX61" s="7"/>
      <c r="DY61" s="7"/>
      <c r="DZ61" s="7"/>
      <c r="EA61" s="7"/>
      <c r="EB61" s="7"/>
      <c r="EC61" s="7"/>
      <c r="ED61" s="7"/>
      <c r="EE61" s="7"/>
      <c r="EF61" s="7"/>
      <c r="EG61" s="7"/>
      <c r="EH61" s="7"/>
      <c r="EI61" s="7"/>
      <c r="EJ61" s="7"/>
      <c r="EK61" s="7"/>
      <c r="EL61" s="7"/>
      <c r="EM61" s="7"/>
      <c r="EN61" s="7"/>
      <c r="EO61" s="7"/>
      <c r="EP61" s="7"/>
      <c r="EQ61" s="7"/>
      <c r="ER61" s="7"/>
      <c r="ES61" s="7"/>
      <c r="ET61" s="7"/>
      <c r="EU61" s="7"/>
      <c r="EV61" s="7"/>
      <c r="EW61" s="7"/>
      <c r="EX61" s="7"/>
      <c r="EY61" s="7"/>
      <c r="EZ61" s="7"/>
      <c r="FA61" s="7"/>
      <c r="FB61" s="7"/>
      <c r="FC61" s="7"/>
      <c r="FD61" s="7"/>
      <c r="FE61" s="7"/>
      <c r="FF61" s="7"/>
      <c r="FG61" s="7"/>
      <c r="FH61" s="7"/>
      <c r="FI61" s="7"/>
      <c r="FJ61" s="7"/>
      <c r="FK61" s="7"/>
      <c r="FL61" s="7"/>
      <c r="FM61" s="7"/>
      <c r="FN61" s="7"/>
      <c r="FO61" s="7"/>
      <c r="FP61" s="7"/>
      <c r="FQ61" s="7"/>
      <c r="FR61" s="7"/>
      <c r="FS61" s="7"/>
      <c r="FT61" s="7"/>
      <c r="FU61" s="7"/>
      <c r="FV61" s="7"/>
      <c r="FW61" s="7"/>
      <c r="FX61" s="7"/>
      <c r="FY61" s="7"/>
      <c r="FZ61" s="7"/>
      <c r="GA61" s="7"/>
      <c r="GB61" s="7"/>
      <c r="GC61" s="7"/>
      <c r="GD61" s="7"/>
      <c r="GE61" s="7"/>
      <c r="GF61" s="7"/>
      <c r="GG61" s="7"/>
      <c r="GH61" s="7"/>
      <c r="GI61" s="7"/>
      <c r="GJ61" s="7"/>
      <c r="GK61" s="7"/>
      <c r="GL61" s="7"/>
      <c r="GM61" s="7"/>
      <c r="GN61" s="7"/>
      <c r="GO61" s="7"/>
      <c r="GP61" s="7"/>
      <c r="GQ61" s="7"/>
      <c r="GR61" s="7"/>
      <c r="GS61" s="7"/>
      <c r="GT61" s="7"/>
      <c r="GU61" s="7"/>
      <c r="GV61" s="7"/>
      <c r="GW61" s="7"/>
      <c r="GX61" s="7"/>
      <c r="GY61" s="7"/>
      <c r="GZ61" s="7"/>
      <c r="HA61" s="7"/>
      <c r="HB61" s="7"/>
      <c r="HC61" s="7"/>
      <c r="HD61" s="7"/>
      <c r="HE61" s="7"/>
      <c r="HF61" s="7"/>
      <c r="HG61" s="7"/>
      <c r="HH61" s="7"/>
      <c r="HI61" s="7"/>
      <c r="HJ61" s="7"/>
      <c r="HK61" s="7"/>
      <c r="HL61" s="7"/>
      <c r="HM61" s="7"/>
      <c r="HN61" s="7"/>
      <c r="HO61" s="7"/>
      <c r="HP61" s="7"/>
      <c r="HQ61" s="7"/>
      <c r="HR61" s="7"/>
      <c r="HS61" s="7"/>
      <c r="HT61" s="7"/>
      <c r="HU61" s="7"/>
      <c r="HV61" s="7"/>
      <c r="HW61" s="7"/>
      <c r="HX61" s="7"/>
      <c r="HY61" s="7"/>
      <c r="HZ61" s="7"/>
      <c r="IA61" s="7"/>
      <c r="IB61" s="7"/>
      <c r="IC61" s="7"/>
      <c r="ID61" s="7"/>
      <c r="IE61" s="7"/>
      <c r="IF61" s="7"/>
      <c r="IG61" s="7"/>
      <c r="IH61" s="7"/>
      <c r="II61" s="7"/>
      <c r="IJ61" s="7"/>
      <c r="IK61" s="7"/>
      <c r="IL61" s="7"/>
      <c r="IM61" s="7"/>
      <c r="IN61" s="7"/>
      <c r="IO61" s="7"/>
      <c r="IP61" s="7"/>
      <c r="IQ61" s="7"/>
      <c r="IR61" s="7"/>
      <c r="IS61" s="7"/>
      <c r="IT61" s="7"/>
      <c r="IU61" s="7"/>
      <c r="IV61" s="7"/>
      <c r="IW61" s="7"/>
      <c r="IX61" s="7"/>
      <c r="IY61" s="7"/>
      <c r="IZ61" s="7"/>
      <c r="JA61" s="7"/>
      <c r="JB61" s="7"/>
      <c r="JC61" s="7"/>
      <c r="JD61" s="7"/>
      <c r="JE61" s="7"/>
      <c r="JF61" s="7"/>
      <c r="JG61" s="7"/>
      <c r="JH61" s="7"/>
      <c r="JI61" s="7"/>
      <c r="JJ61" s="7"/>
      <c r="JK61" s="7"/>
      <c r="JL61" s="7"/>
      <c r="JM61" s="7"/>
      <c r="JN61" s="7"/>
      <c r="JO61" s="7"/>
      <c r="JP61" s="7"/>
      <c r="JQ61" s="7"/>
      <c r="JR61" s="7"/>
      <c r="JS61" s="7"/>
      <c r="JT61" s="7"/>
      <c r="JU61" s="7"/>
      <c r="JV61" s="7"/>
      <c r="JW61" s="7"/>
      <c r="JX61" s="7"/>
      <c r="JY61" s="7"/>
      <c r="JZ61" s="7"/>
      <c r="KA61" s="7"/>
      <c r="KB61" s="7"/>
      <c r="KC61" s="7"/>
      <c r="KD61" s="7"/>
      <c r="KE61" s="7"/>
      <c r="KF61" s="7"/>
      <c r="KG61" s="7"/>
      <c r="KH61" s="7"/>
      <c r="KI61" s="7"/>
      <c r="KJ61" s="7"/>
      <c r="KK61" s="7"/>
      <c r="KL61" s="7"/>
      <c r="KM61" s="7"/>
      <c r="KN61" s="7"/>
      <c r="KO61" s="7"/>
      <c r="KP61" s="7"/>
      <c r="KQ61" s="7"/>
      <c r="KR61" s="7"/>
      <c r="KS61" s="7"/>
      <c r="KT61" s="7"/>
      <c r="KU61" s="7"/>
      <c r="KV61" s="7"/>
      <c r="KW61" s="7"/>
      <c r="KX61" s="7"/>
      <c r="KY61" s="7"/>
      <c r="KZ61" s="7"/>
      <c r="LA61" s="7"/>
      <c r="LB61" s="7"/>
      <c r="LC61" s="7"/>
      <c r="LD61" s="7"/>
      <c r="LE61" s="7"/>
      <c r="LF61" s="7"/>
      <c r="LG61" s="7"/>
      <c r="LH61" s="7"/>
      <c r="LI61" s="7"/>
      <c r="LJ61" s="7"/>
      <c r="LK61" s="7"/>
      <c r="LL61" s="7"/>
      <c r="LM61" s="7"/>
      <c r="LN61" s="7"/>
      <c r="LO61" s="7"/>
      <c r="LP61" s="7"/>
      <c r="LQ61" s="7"/>
      <c r="LR61" s="7"/>
      <c r="LS61" s="7"/>
      <c r="LT61" s="7"/>
      <c r="LU61" s="7"/>
      <c r="LV61" s="7"/>
      <c r="LW61" s="7"/>
      <c r="LX61" s="7"/>
      <c r="LY61" s="7"/>
      <c r="LZ61" s="7"/>
      <c r="MA61" s="7"/>
      <c r="MB61" s="7"/>
      <c r="MC61" s="7"/>
      <c r="MD61" s="7"/>
      <c r="ME61" s="7"/>
      <c r="MF61" s="7"/>
      <c r="MG61" s="7"/>
      <c r="MH61" s="7"/>
      <c r="MI61" s="7"/>
      <c r="MJ61" s="7"/>
      <c r="MK61" s="7"/>
      <c r="ML61" s="7"/>
      <c r="MM61" s="7"/>
      <c r="MN61" s="7"/>
      <c r="MO61" s="7"/>
      <c r="MP61" s="7"/>
      <c r="MQ61" s="7"/>
      <c r="MR61" s="7"/>
      <c r="MS61" s="7"/>
      <c r="MT61" s="7"/>
      <c r="MU61" s="7"/>
      <c r="MV61" s="7"/>
      <c r="MW61" s="7"/>
      <c r="MX61" s="7"/>
      <c r="MY61" s="7"/>
      <c r="MZ61" s="7"/>
      <c r="NA61" s="7"/>
      <c r="NB61" s="7"/>
      <c r="NC61" s="7"/>
      <c r="ND61" s="7"/>
      <c r="NE61" s="7"/>
      <c r="NF61" s="7"/>
      <c r="NG61" s="7"/>
      <c r="NH61" s="7"/>
      <c r="NI61" s="7"/>
      <c r="NJ61" s="7"/>
      <c r="NK61" s="7"/>
      <c r="NL61" s="7"/>
      <c r="NM61" s="7"/>
      <c r="NN61" s="7"/>
      <c r="NO61" s="7"/>
      <c r="NP61" s="7"/>
      <c r="NQ61" s="7"/>
      <c r="NR61" s="7"/>
      <c r="NS61" s="7"/>
      <c r="NT61" s="7"/>
      <c r="NU61" s="7"/>
      <c r="NV61" s="7"/>
      <c r="NW61" s="7"/>
      <c r="NX61" s="7"/>
      <c r="NY61" s="7"/>
      <c r="NZ61" s="7"/>
      <c r="OA61" s="7"/>
      <c r="OB61" s="7"/>
      <c r="OC61" s="7"/>
      <c r="OD61" s="7"/>
      <c r="OE61" s="7"/>
      <c r="OF61" s="7"/>
      <c r="OG61" s="7"/>
      <c r="OH61" s="7"/>
      <c r="OI61" s="7"/>
      <c r="OJ61" s="7"/>
      <c r="OK61" s="7"/>
      <c r="OL61" s="7"/>
      <c r="OM61" s="7"/>
      <c r="ON61" s="7"/>
      <c r="OO61" s="7"/>
      <c r="OP61" s="7"/>
      <c r="OQ61" s="7"/>
      <c r="OR61" s="7"/>
      <c r="OS61" s="7"/>
      <c r="OT61" s="7"/>
      <c r="OU61" s="7"/>
      <c r="OV61" s="7"/>
      <c r="OW61" s="7"/>
      <c r="OX61" s="7"/>
      <c r="OY61" s="7"/>
      <c r="OZ61" s="7"/>
      <c r="PA61" s="7"/>
      <c r="PB61" s="7"/>
      <c r="PC61" s="7"/>
      <c r="PD61" s="7"/>
      <c r="PE61" s="7"/>
      <c r="PF61" s="7"/>
      <c r="PG61" s="7"/>
      <c r="PH61" s="7"/>
      <c r="PI61" s="7"/>
      <c r="PJ61" s="7"/>
      <c r="PK61" s="7"/>
      <c r="PL61" s="7"/>
      <c r="PM61" s="7"/>
      <c r="PN61" s="7"/>
      <c r="PO61" s="7"/>
      <c r="PP61" s="7"/>
      <c r="PQ61" s="7"/>
      <c r="PR61" s="7"/>
      <c r="PS61" s="7"/>
      <c r="PT61" s="7"/>
      <c r="PU61" s="7"/>
      <c r="PV61" s="7"/>
      <c r="PW61" s="7"/>
      <c r="PX61" s="7"/>
      <c r="PY61" s="7"/>
      <c r="PZ61" s="7"/>
      <c r="QA61" s="7"/>
      <c r="QB61" s="7"/>
      <c r="QC61" s="7"/>
      <c r="QD61" s="7"/>
      <c r="QE61" s="7"/>
      <c r="QF61" s="7"/>
      <c r="QG61" s="7"/>
    </row>
    <row r="62" spans="1:463" s="280" customFormat="1" ht="15">
      <c r="A62" s="281" t="s">
        <v>496</v>
      </c>
      <c r="B62" s="6"/>
      <c r="C62" s="6"/>
      <c r="D62" s="6"/>
      <c r="E62" s="6"/>
      <c r="F62" s="6"/>
      <c r="G62" s="6"/>
      <c r="H62" s="6"/>
      <c r="I62" s="6"/>
      <c r="J62" s="6"/>
      <c r="K62" s="6"/>
      <c r="L62" s="6"/>
      <c r="M62" s="6"/>
      <c r="N62" s="6"/>
      <c r="O62" s="6"/>
      <c r="P62" s="6"/>
      <c r="Q62" s="6"/>
      <c r="R62" s="6"/>
      <c r="S62" s="6"/>
      <c r="T62" s="6"/>
      <c r="U62" s="6"/>
      <c r="V62" s="6"/>
      <c r="W62" s="6"/>
      <c r="X62" s="6"/>
      <c r="Y62" s="6"/>
      <c r="Z62" s="6"/>
      <c r="AA62" s="6"/>
      <c r="AB62" s="6"/>
      <c r="AC62" s="6"/>
      <c r="AD62" s="6"/>
      <c r="AE62" s="6"/>
      <c r="AF62" s="6"/>
      <c r="AG62" s="6"/>
      <c r="AH62" s="6"/>
      <c r="AI62" s="6"/>
      <c r="AJ62" s="6"/>
      <c r="AK62" s="6"/>
      <c r="AL62" s="6"/>
      <c r="AM62" s="6"/>
      <c r="AN62" s="6"/>
      <c r="AO62" s="6"/>
      <c r="AP62" s="6"/>
      <c r="AQ62" s="6"/>
      <c r="AR62" s="6"/>
      <c r="AS62" s="6"/>
      <c r="AT62" s="6"/>
      <c r="AU62" s="6"/>
      <c r="AV62" s="6"/>
      <c r="AW62" s="6"/>
      <c r="AX62" s="6"/>
      <c r="AY62" s="6"/>
      <c r="AZ62" s="6"/>
      <c r="BA62" s="6"/>
      <c r="BB62" s="6"/>
      <c r="BC62" s="6"/>
      <c r="BD62" s="6"/>
      <c r="BE62" s="6"/>
      <c r="BF62" s="6"/>
      <c r="BG62" s="6"/>
      <c r="BH62" s="6"/>
      <c r="BI62" s="6"/>
      <c r="BJ62" s="6"/>
      <c r="BK62" s="6"/>
      <c r="BL62" s="6"/>
      <c r="BM62" s="6"/>
      <c r="BN62" s="6"/>
      <c r="BO62" s="6"/>
      <c r="BP62" s="6"/>
      <c r="BQ62" s="6"/>
      <c r="BR62" s="6"/>
      <c r="BS62" s="6"/>
      <c r="BT62" s="6"/>
      <c r="BU62" s="6"/>
      <c r="BV62" s="6"/>
      <c r="BW62" s="6"/>
      <c r="BX62" s="6"/>
      <c r="BY62" s="6"/>
      <c r="BZ62" s="6"/>
      <c r="CA62" s="6"/>
      <c r="CB62" s="6"/>
      <c r="CC62" s="6"/>
      <c r="CD62" s="6"/>
      <c r="CE62" s="6"/>
      <c r="CF62" s="6"/>
      <c r="CG62" s="6"/>
      <c r="CH62" s="6"/>
      <c r="CI62" s="6"/>
      <c r="CJ62" s="6"/>
      <c r="CK62" s="6"/>
      <c r="CL62" s="6"/>
      <c r="CM62" s="6"/>
      <c r="CN62" s="6"/>
      <c r="CO62" s="6"/>
      <c r="CP62" s="6"/>
      <c r="CQ62" s="6"/>
      <c r="CR62" s="6"/>
      <c r="CS62" s="6"/>
      <c r="CT62" s="6"/>
      <c r="CU62" s="6"/>
      <c r="CV62" s="6"/>
      <c r="CW62" s="6"/>
      <c r="CX62" s="6"/>
      <c r="CY62" s="6"/>
      <c r="CZ62" s="6"/>
      <c r="DA62" s="6"/>
      <c r="DB62" s="6"/>
      <c r="DC62" s="6"/>
      <c r="DD62" s="6"/>
      <c r="DE62" s="6"/>
      <c r="DF62" s="6"/>
      <c r="DG62" s="6"/>
      <c r="DH62" s="6"/>
      <c r="DI62" s="6"/>
      <c r="DJ62" s="6"/>
      <c r="DK62" s="6"/>
      <c r="DL62" s="6"/>
      <c r="DM62" s="6"/>
      <c r="DN62" s="6"/>
      <c r="DO62" s="6"/>
      <c r="DP62" s="6"/>
      <c r="DQ62" s="6"/>
      <c r="DR62" s="6"/>
      <c r="DS62" s="6"/>
      <c r="DT62" s="6"/>
      <c r="DU62" s="6"/>
      <c r="DV62" s="6"/>
      <c r="DW62" s="6"/>
      <c r="DX62" s="6"/>
      <c r="DY62" s="6"/>
      <c r="DZ62" s="6"/>
      <c r="EA62" s="6"/>
      <c r="EB62" s="6"/>
      <c r="EC62" s="6"/>
      <c r="ED62" s="6"/>
      <c r="EE62" s="6"/>
      <c r="EF62" s="6"/>
      <c r="EG62" s="6"/>
      <c r="EH62" s="6"/>
      <c r="EI62" s="6"/>
      <c r="EJ62" s="6"/>
      <c r="EK62" s="6"/>
      <c r="EL62" s="6"/>
      <c r="EM62" s="6"/>
      <c r="EN62" s="6"/>
      <c r="EO62" s="6"/>
      <c r="EP62" s="6"/>
      <c r="EQ62" s="6"/>
      <c r="ER62" s="6"/>
      <c r="ES62" s="6"/>
      <c r="ET62" s="6"/>
      <c r="EU62" s="6"/>
      <c r="EV62" s="6"/>
      <c r="EW62" s="6"/>
      <c r="EX62" s="6"/>
      <c r="EY62" s="6"/>
      <c r="EZ62" s="6"/>
      <c r="FA62" s="6"/>
      <c r="FB62" s="6"/>
      <c r="FC62" s="6"/>
      <c r="FD62" s="6"/>
      <c r="FE62" s="6"/>
      <c r="FF62" s="6"/>
      <c r="FG62" s="6"/>
      <c r="FH62" s="6"/>
      <c r="FI62" s="6"/>
      <c r="FJ62" s="6"/>
      <c r="FK62" s="6"/>
      <c r="FL62" s="6"/>
      <c r="FM62" s="6"/>
      <c r="FN62" s="6"/>
      <c r="FO62" s="6"/>
      <c r="FP62" s="6"/>
      <c r="FQ62" s="6"/>
      <c r="FR62" s="6"/>
      <c r="FS62" s="6"/>
      <c r="FT62" s="6"/>
      <c r="FU62" s="6"/>
      <c r="FV62" s="6"/>
      <c r="FW62" s="6"/>
      <c r="FX62" s="6"/>
      <c r="FY62" s="6"/>
      <c r="FZ62" s="6"/>
      <c r="GA62" s="6"/>
      <c r="GB62" s="6"/>
      <c r="GC62" s="6"/>
      <c r="GD62" s="6"/>
      <c r="GE62" s="6"/>
      <c r="GF62" s="6"/>
      <c r="GG62" s="6"/>
      <c r="GH62" s="6"/>
      <c r="GI62" s="6"/>
      <c r="GJ62" s="6"/>
      <c r="GK62" s="6"/>
      <c r="GL62" s="6"/>
      <c r="GM62" s="6"/>
      <c r="GN62" s="6"/>
      <c r="GO62" s="6"/>
      <c r="GP62" s="6"/>
      <c r="GQ62" s="6"/>
      <c r="GR62" s="6"/>
      <c r="GS62" s="6"/>
      <c r="GT62" s="6"/>
      <c r="GU62" s="6"/>
      <c r="GV62" s="6"/>
      <c r="GW62" s="6"/>
      <c r="GX62" s="6"/>
      <c r="GY62" s="6"/>
      <c r="GZ62" s="6"/>
      <c r="HA62" s="6"/>
      <c r="HB62" s="6"/>
      <c r="HC62" s="6"/>
      <c r="HD62" s="6"/>
      <c r="HE62" s="6"/>
      <c r="HF62" s="6"/>
      <c r="HG62" s="6"/>
      <c r="HH62" s="6"/>
      <c r="HI62" s="6"/>
      <c r="HJ62" s="6"/>
      <c r="HK62" s="6"/>
      <c r="HL62" s="6"/>
      <c r="HM62" s="6"/>
      <c r="HN62" s="6"/>
      <c r="HO62" s="6"/>
      <c r="HP62" s="6"/>
      <c r="HQ62" s="6"/>
      <c r="HR62" s="6"/>
      <c r="HS62" s="6"/>
      <c r="HT62" s="6"/>
      <c r="HU62" s="6"/>
      <c r="HV62" s="6"/>
      <c r="HW62" s="6"/>
      <c r="HX62" s="6"/>
      <c r="HY62" s="6"/>
      <c r="HZ62" s="6"/>
      <c r="IA62" s="6"/>
      <c r="IB62" s="6"/>
      <c r="IC62" s="6"/>
      <c r="ID62" s="6"/>
      <c r="IE62" s="6"/>
      <c r="IF62" s="6"/>
      <c r="IG62" s="6"/>
      <c r="IH62" s="6"/>
      <c r="II62" s="6"/>
      <c r="IJ62" s="6"/>
      <c r="IK62" s="6"/>
      <c r="IL62" s="6"/>
      <c r="IM62" s="6"/>
      <c r="IN62" s="6"/>
      <c r="IO62" s="6"/>
      <c r="IP62" s="6"/>
      <c r="IQ62" s="6"/>
      <c r="IR62" s="6"/>
      <c r="IS62" s="6"/>
      <c r="IT62" s="6"/>
      <c r="IU62" s="6"/>
      <c r="IV62" s="6"/>
      <c r="IW62" s="6"/>
      <c r="IX62" s="6"/>
      <c r="IY62" s="6"/>
      <c r="IZ62" s="6"/>
      <c r="JA62" s="6"/>
      <c r="JB62" s="6"/>
      <c r="JC62" s="6"/>
      <c r="JD62" s="6"/>
      <c r="JE62" s="6"/>
      <c r="JF62" s="6"/>
      <c r="JG62" s="6"/>
      <c r="JH62" s="6"/>
      <c r="JI62" s="6"/>
      <c r="JJ62" s="6"/>
      <c r="JK62" s="6"/>
      <c r="JL62" s="6"/>
      <c r="JM62" s="6"/>
      <c r="JN62" s="6"/>
      <c r="JO62" s="6"/>
      <c r="JP62" s="6"/>
      <c r="JQ62" s="6"/>
      <c r="JR62" s="6"/>
      <c r="JS62" s="6"/>
      <c r="JT62" s="6"/>
      <c r="JU62" s="6"/>
      <c r="JV62" s="6"/>
      <c r="JW62" s="6"/>
      <c r="JX62" s="6"/>
      <c r="JY62" s="6"/>
      <c r="JZ62" s="6"/>
      <c r="KA62" s="6"/>
      <c r="KB62" s="6"/>
      <c r="KC62" s="6"/>
      <c r="KD62" s="6"/>
      <c r="KE62" s="6"/>
      <c r="KF62" s="6"/>
      <c r="KG62" s="6"/>
      <c r="KH62" s="6"/>
      <c r="KI62" s="6"/>
      <c r="KJ62" s="6"/>
      <c r="KK62" s="6"/>
      <c r="KL62" s="6"/>
      <c r="KM62" s="6"/>
      <c r="KN62" s="6"/>
      <c r="KO62" s="6"/>
      <c r="KP62" s="6"/>
      <c r="KQ62" s="6"/>
      <c r="KR62" s="6"/>
      <c r="KS62" s="6"/>
      <c r="KT62" s="6"/>
      <c r="KU62" s="6"/>
      <c r="KV62" s="6"/>
      <c r="KW62" s="6"/>
      <c r="KX62" s="6"/>
      <c r="KY62" s="6"/>
      <c r="KZ62" s="6"/>
      <c r="LA62" s="6"/>
      <c r="LB62" s="6"/>
      <c r="LC62" s="6"/>
      <c r="LD62" s="6"/>
      <c r="LE62" s="6"/>
      <c r="LF62" s="6"/>
      <c r="LG62" s="6"/>
      <c r="LH62" s="6"/>
      <c r="LI62" s="6"/>
      <c r="LJ62" s="6"/>
      <c r="LK62" s="6"/>
      <c r="LL62" s="6"/>
      <c r="LM62" s="6"/>
      <c r="LN62" s="6"/>
      <c r="LO62" s="6"/>
      <c r="LP62" s="6"/>
      <c r="LQ62" s="6"/>
      <c r="LR62" s="6"/>
      <c r="LS62" s="6"/>
      <c r="LT62" s="6"/>
      <c r="LU62" s="6"/>
      <c r="LV62" s="6"/>
      <c r="LW62" s="6"/>
      <c r="LX62" s="6"/>
      <c r="LY62" s="6"/>
      <c r="LZ62" s="6"/>
      <c r="MA62" s="6"/>
      <c r="MB62" s="6"/>
      <c r="MC62" s="6"/>
      <c r="MD62" s="6"/>
      <c r="ME62" s="6"/>
      <c r="MF62" s="6"/>
      <c r="MG62" s="6"/>
      <c r="MH62" s="6"/>
      <c r="MI62" s="6"/>
      <c r="MJ62" s="6"/>
      <c r="MK62" s="6"/>
      <c r="ML62" s="6"/>
      <c r="MM62" s="6"/>
      <c r="MN62" s="6"/>
      <c r="MO62" s="6"/>
      <c r="MP62" s="6"/>
      <c r="MQ62" s="6"/>
      <c r="MR62" s="6"/>
      <c r="MS62" s="6"/>
      <c r="MT62" s="6"/>
      <c r="MU62" s="6"/>
      <c r="MV62" s="6"/>
      <c r="MW62" s="6"/>
      <c r="MX62" s="6"/>
      <c r="MY62" s="6"/>
      <c r="MZ62" s="6"/>
      <c r="NA62" s="6"/>
      <c r="NB62" s="6"/>
      <c r="NC62" s="6"/>
      <c r="ND62" s="6"/>
      <c r="NE62" s="6"/>
      <c r="NF62" s="6"/>
      <c r="NG62" s="6"/>
      <c r="NH62" s="6"/>
      <c r="NI62" s="6"/>
      <c r="NJ62" s="6"/>
      <c r="NK62" s="6"/>
      <c r="NL62" s="6"/>
      <c r="NM62" s="6"/>
      <c r="NN62" s="6"/>
      <c r="NO62" s="6"/>
      <c r="NP62" s="6"/>
      <c r="NQ62" s="6"/>
      <c r="NR62" s="6"/>
      <c r="NS62" s="6"/>
      <c r="NT62" s="6"/>
      <c r="NU62" s="6"/>
      <c r="NV62" s="6"/>
      <c r="NW62" s="6"/>
      <c r="NX62" s="6"/>
      <c r="NY62" s="6"/>
      <c r="NZ62" s="6"/>
      <c r="OA62" s="6"/>
      <c r="OB62" s="6"/>
      <c r="OC62" s="6"/>
      <c r="OD62" s="6"/>
      <c r="OE62" s="6"/>
      <c r="OF62" s="6"/>
      <c r="OG62" s="6"/>
      <c r="OH62" s="6"/>
      <c r="OI62" s="6"/>
      <c r="OJ62" s="6"/>
      <c r="OK62" s="6"/>
      <c r="OL62" s="6"/>
      <c r="OM62" s="6"/>
      <c r="ON62" s="6"/>
      <c r="OO62" s="6"/>
      <c r="OP62" s="6"/>
      <c r="OQ62" s="6"/>
      <c r="OR62" s="6"/>
      <c r="OS62" s="6"/>
      <c r="OT62" s="6"/>
      <c r="OU62" s="6"/>
      <c r="OV62" s="6"/>
      <c r="OW62" s="6"/>
      <c r="OX62" s="6"/>
      <c r="OY62" s="6"/>
      <c r="OZ62" s="6"/>
      <c r="PA62" s="6"/>
      <c r="PB62" s="6"/>
      <c r="PC62" s="6"/>
      <c r="PD62" s="6"/>
      <c r="PE62" s="6"/>
      <c r="PF62" s="6"/>
      <c r="PG62" s="6"/>
      <c r="PH62" s="6"/>
      <c r="PI62" s="6"/>
      <c r="PJ62" s="6"/>
      <c r="PK62" s="6"/>
      <c r="PL62" s="6"/>
      <c r="PM62" s="6"/>
      <c r="PN62" s="6"/>
      <c r="PO62" s="6"/>
      <c r="PP62" s="6"/>
      <c r="PQ62" s="6"/>
      <c r="PR62" s="6"/>
      <c r="PS62" s="6"/>
      <c r="PT62" s="6"/>
      <c r="PU62" s="6"/>
      <c r="PV62" s="6"/>
      <c r="PW62" s="6"/>
      <c r="PX62" s="6"/>
      <c r="PY62" s="6"/>
      <c r="PZ62" s="6"/>
      <c r="QA62" s="6"/>
      <c r="QB62" s="6"/>
      <c r="QC62" s="6"/>
      <c r="QD62" s="6"/>
      <c r="QE62" s="6"/>
      <c r="QF62" s="6"/>
      <c r="QG62" s="6"/>
    </row>
    <row r="63" spans="1:463" s="268" customFormat="1" ht="15">
      <c r="A63" s="274" t="s">
        <v>471</v>
      </c>
      <c r="B63" s="7"/>
      <c r="C63" s="7"/>
      <c r="D63" s="7"/>
      <c r="E63" s="7"/>
      <c r="F63" s="7"/>
      <c r="G63" s="7"/>
      <c r="H63" s="7"/>
      <c r="I63" s="7"/>
      <c r="J63" s="7"/>
      <c r="K63" s="7"/>
      <c r="L63" s="7"/>
      <c r="M63" s="7"/>
      <c r="N63" s="7"/>
      <c r="O63" s="7"/>
      <c r="P63" s="7"/>
      <c r="Q63" s="7"/>
      <c r="R63" s="7"/>
      <c r="S63" s="7"/>
      <c r="T63" s="7"/>
      <c r="U63" s="7"/>
      <c r="V63" s="7"/>
      <c r="W63" s="7"/>
      <c r="X63" s="7"/>
      <c r="Y63" s="7"/>
      <c r="Z63" s="7"/>
      <c r="AA63" s="7"/>
      <c r="AB63" s="7"/>
      <c r="AC63" s="7"/>
      <c r="AD63" s="7"/>
      <c r="AE63" s="7"/>
      <c r="AF63" s="7"/>
      <c r="AG63" s="7"/>
      <c r="AH63" s="7"/>
      <c r="AI63" s="7"/>
      <c r="AJ63" s="7"/>
      <c r="AK63" s="7"/>
      <c r="AL63" s="7"/>
      <c r="AM63" s="7"/>
      <c r="AN63" s="7"/>
      <c r="AO63" s="7"/>
      <c r="AP63" s="7"/>
      <c r="AQ63" s="7"/>
      <c r="AR63" s="7"/>
      <c r="AS63" s="7"/>
      <c r="AT63" s="7"/>
      <c r="AU63" s="7"/>
      <c r="AV63" s="7"/>
      <c r="AW63" s="7"/>
      <c r="AX63" s="7"/>
      <c r="AY63" s="7"/>
      <c r="AZ63" s="7"/>
      <c r="BA63" s="7"/>
      <c r="BB63" s="7"/>
      <c r="BC63" s="7"/>
      <c r="BD63" s="7"/>
      <c r="BE63" s="7"/>
      <c r="BF63" s="7"/>
      <c r="BG63" s="7"/>
      <c r="BH63" s="7"/>
      <c r="BI63" s="7"/>
      <c r="BJ63" s="7"/>
      <c r="BK63" s="7"/>
      <c r="BL63" s="7"/>
      <c r="BM63" s="7"/>
      <c r="BN63" s="7"/>
      <c r="BO63" s="7"/>
      <c r="BP63" s="7"/>
      <c r="BQ63" s="7"/>
      <c r="BR63" s="7"/>
      <c r="BS63" s="7"/>
      <c r="BT63" s="7"/>
      <c r="BU63" s="7"/>
      <c r="BV63" s="7"/>
      <c r="BW63" s="7"/>
      <c r="BX63" s="7"/>
      <c r="BY63" s="7"/>
      <c r="BZ63" s="7"/>
      <c r="CA63" s="7"/>
      <c r="CB63" s="7"/>
      <c r="CC63" s="7"/>
      <c r="CD63" s="7"/>
      <c r="CE63" s="7"/>
      <c r="CF63" s="7"/>
      <c r="CG63" s="7"/>
      <c r="CH63" s="7"/>
      <c r="CI63" s="7"/>
      <c r="CJ63" s="7"/>
      <c r="CK63" s="7"/>
      <c r="CL63" s="7"/>
      <c r="CM63" s="7"/>
      <c r="CN63" s="7"/>
      <c r="CO63" s="7"/>
      <c r="CP63" s="7"/>
      <c r="CQ63" s="7"/>
      <c r="CR63" s="7"/>
      <c r="CS63" s="7"/>
      <c r="CT63" s="7"/>
      <c r="CU63" s="7"/>
      <c r="CV63" s="7"/>
      <c r="CW63" s="7"/>
      <c r="CX63" s="7"/>
      <c r="CY63" s="7"/>
      <c r="CZ63" s="7"/>
      <c r="DA63" s="7"/>
      <c r="DB63" s="7"/>
      <c r="DC63" s="7"/>
      <c r="DD63" s="7"/>
      <c r="DE63" s="7"/>
      <c r="DF63" s="7"/>
      <c r="DG63" s="7"/>
      <c r="DH63" s="7"/>
      <c r="DI63" s="7"/>
      <c r="DJ63" s="7"/>
      <c r="DK63" s="7"/>
      <c r="DL63" s="7"/>
      <c r="DM63" s="7"/>
      <c r="DN63" s="7"/>
      <c r="DO63" s="7"/>
      <c r="DP63" s="7"/>
      <c r="DQ63" s="7"/>
      <c r="DR63" s="7"/>
      <c r="DS63" s="7"/>
      <c r="DT63" s="7"/>
      <c r="DU63" s="7"/>
      <c r="DV63" s="7"/>
      <c r="DW63" s="7"/>
      <c r="DX63" s="7"/>
      <c r="DY63" s="7"/>
      <c r="DZ63" s="7"/>
      <c r="EA63" s="7"/>
      <c r="EB63" s="7"/>
      <c r="EC63" s="7"/>
      <c r="ED63" s="7"/>
      <c r="EE63" s="7"/>
      <c r="EF63" s="7"/>
      <c r="EG63" s="7"/>
      <c r="EH63" s="7"/>
      <c r="EI63" s="7"/>
      <c r="EJ63" s="7"/>
      <c r="EK63" s="7"/>
      <c r="EL63" s="7"/>
      <c r="EM63" s="7"/>
      <c r="EN63" s="7"/>
      <c r="EO63" s="7"/>
      <c r="EP63" s="7"/>
      <c r="EQ63" s="7"/>
      <c r="ER63" s="7"/>
      <c r="ES63" s="7"/>
      <c r="ET63" s="7"/>
      <c r="EU63" s="7"/>
      <c r="EV63" s="7"/>
      <c r="EW63" s="7"/>
      <c r="EX63" s="7"/>
      <c r="EY63" s="7"/>
      <c r="EZ63" s="7"/>
      <c r="FA63" s="7"/>
      <c r="FB63" s="7"/>
      <c r="FC63" s="7"/>
      <c r="FD63" s="7"/>
      <c r="FE63" s="7"/>
      <c r="FF63" s="7"/>
      <c r="FG63" s="7"/>
      <c r="FH63" s="7"/>
      <c r="FI63" s="7"/>
      <c r="FJ63" s="7"/>
      <c r="FK63" s="7"/>
      <c r="FL63" s="7"/>
      <c r="FM63" s="7"/>
      <c r="FN63" s="7"/>
      <c r="FO63" s="7"/>
      <c r="FP63" s="7"/>
      <c r="FQ63" s="7"/>
      <c r="FR63" s="7"/>
      <c r="FS63" s="7"/>
      <c r="FT63" s="7"/>
      <c r="FU63" s="7"/>
      <c r="FV63" s="7"/>
      <c r="FW63" s="7"/>
      <c r="FX63" s="7"/>
      <c r="FY63" s="7"/>
      <c r="FZ63" s="7"/>
      <c r="GA63" s="7"/>
      <c r="GB63" s="7"/>
      <c r="GC63" s="7"/>
      <c r="GD63" s="7"/>
      <c r="GE63" s="7"/>
      <c r="GF63" s="7"/>
      <c r="GG63" s="7"/>
      <c r="GH63" s="7"/>
      <c r="GI63" s="7"/>
      <c r="GJ63" s="7"/>
      <c r="GK63" s="7"/>
      <c r="GL63" s="7"/>
      <c r="GM63" s="7"/>
      <c r="GN63" s="7"/>
      <c r="GO63" s="7"/>
      <c r="GP63" s="7"/>
      <c r="GQ63" s="7"/>
      <c r="GR63" s="7"/>
      <c r="GS63" s="7"/>
      <c r="GT63" s="7"/>
      <c r="GU63" s="7"/>
      <c r="GV63" s="7"/>
      <c r="GW63" s="7"/>
      <c r="GX63" s="7"/>
      <c r="GY63" s="7"/>
      <c r="GZ63" s="7"/>
      <c r="HA63" s="7"/>
      <c r="HB63" s="7"/>
      <c r="HC63" s="7"/>
      <c r="HD63" s="7"/>
      <c r="HE63" s="7"/>
      <c r="HF63" s="7"/>
      <c r="HG63" s="7"/>
      <c r="HH63" s="7"/>
      <c r="HI63" s="7"/>
      <c r="HJ63" s="7"/>
      <c r="HK63" s="7"/>
      <c r="HL63" s="7"/>
      <c r="HM63" s="7"/>
      <c r="HN63" s="7"/>
      <c r="HO63" s="7"/>
      <c r="HP63" s="7"/>
      <c r="HQ63" s="7"/>
      <c r="HR63" s="7"/>
      <c r="HS63" s="7"/>
      <c r="HT63" s="7"/>
      <c r="HU63" s="7"/>
      <c r="HV63" s="7"/>
      <c r="HW63" s="7"/>
      <c r="HX63" s="7"/>
      <c r="HY63" s="7"/>
      <c r="HZ63" s="7"/>
      <c r="IA63" s="7"/>
      <c r="IB63" s="7"/>
      <c r="IC63" s="7"/>
      <c r="ID63" s="7"/>
      <c r="IE63" s="7"/>
      <c r="IF63" s="7"/>
      <c r="IG63" s="7"/>
      <c r="IH63" s="7"/>
      <c r="II63" s="7"/>
      <c r="IJ63" s="7"/>
      <c r="IK63" s="7"/>
      <c r="IL63" s="7"/>
      <c r="IM63" s="7"/>
      <c r="IN63" s="7"/>
      <c r="IO63" s="7"/>
      <c r="IP63" s="7"/>
      <c r="IQ63" s="7"/>
      <c r="IR63" s="7"/>
      <c r="IS63" s="7"/>
      <c r="IT63" s="7"/>
      <c r="IU63" s="7"/>
      <c r="IV63" s="7"/>
      <c r="IW63" s="7"/>
      <c r="IX63" s="7"/>
      <c r="IY63" s="7"/>
      <c r="IZ63" s="7"/>
      <c r="JA63" s="7"/>
      <c r="JB63" s="7"/>
      <c r="JC63" s="7"/>
      <c r="JD63" s="7"/>
      <c r="JE63" s="7"/>
      <c r="JF63" s="7"/>
      <c r="JG63" s="7"/>
      <c r="JH63" s="7"/>
      <c r="JI63" s="7"/>
      <c r="JJ63" s="7"/>
      <c r="JK63" s="7"/>
      <c r="JL63" s="7"/>
      <c r="JM63" s="7"/>
      <c r="JN63" s="7"/>
      <c r="JO63" s="7"/>
      <c r="JP63" s="7"/>
      <c r="JQ63" s="7"/>
      <c r="JR63" s="7"/>
      <c r="JS63" s="7"/>
      <c r="JT63" s="7"/>
      <c r="JU63" s="7"/>
      <c r="JV63" s="7"/>
      <c r="JW63" s="7"/>
      <c r="JX63" s="7"/>
      <c r="JY63" s="7"/>
      <c r="JZ63" s="7"/>
      <c r="KA63" s="7"/>
      <c r="KB63" s="7"/>
      <c r="KC63" s="7"/>
      <c r="KD63" s="7"/>
      <c r="KE63" s="7"/>
      <c r="KF63" s="7"/>
      <c r="KG63" s="7"/>
      <c r="KH63" s="7"/>
      <c r="KI63" s="7"/>
      <c r="KJ63" s="7"/>
      <c r="KK63" s="7"/>
      <c r="KL63" s="7"/>
      <c r="KM63" s="7"/>
      <c r="KN63" s="7"/>
      <c r="KO63" s="7"/>
      <c r="KP63" s="7"/>
      <c r="KQ63" s="7"/>
      <c r="KR63" s="7"/>
      <c r="KS63" s="7"/>
      <c r="KT63" s="7"/>
      <c r="KU63" s="7"/>
      <c r="KV63" s="7"/>
      <c r="KW63" s="7"/>
      <c r="KX63" s="7"/>
      <c r="KY63" s="7"/>
      <c r="KZ63" s="7"/>
      <c r="LA63" s="7"/>
      <c r="LB63" s="7"/>
      <c r="LC63" s="7"/>
      <c r="LD63" s="7"/>
      <c r="LE63" s="7"/>
      <c r="LF63" s="7"/>
      <c r="LG63" s="7"/>
      <c r="LH63" s="7"/>
      <c r="LI63" s="7"/>
      <c r="LJ63" s="7"/>
      <c r="LK63" s="7"/>
      <c r="LL63" s="7"/>
      <c r="LM63" s="7"/>
      <c r="LN63" s="7"/>
      <c r="LO63" s="7"/>
      <c r="LP63" s="7"/>
      <c r="LQ63" s="7"/>
      <c r="LR63" s="7"/>
      <c r="LS63" s="7"/>
      <c r="LT63" s="7"/>
      <c r="LU63" s="7"/>
      <c r="LV63" s="7"/>
      <c r="LW63" s="7"/>
      <c r="LX63" s="7"/>
      <c r="LY63" s="7"/>
      <c r="LZ63" s="7"/>
      <c r="MA63" s="7"/>
      <c r="MB63" s="7"/>
      <c r="MC63" s="7"/>
      <c r="MD63" s="7"/>
      <c r="ME63" s="7"/>
      <c r="MF63" s="7"/>
      <c r="MG63" s="7"/>
      <c r="MH63" s="7"/>
      <c r="MI63" s="7"/>
      <c r="MJ63" s="7"/>
      <c r="MK63" s="7"/>
      <c r="ML63" s="7"/>
      <c r="MM63" s="7"/>
      <c r="MN63" s="7"/>
      <c r="MO63" s="7"/>
      <c r="MP63" s="7"/>
      <c r="MQ63" s="7"/>
      <c r="MR63" s="7"/>
      <c r="MS63" s="7"/>
      <c r="MT63" s="7"/>
      <c r="MU63" s="7"/>
      <c r="MV63" s="7"/>
      <c r="MW63" s="7"/>
      <c r="MX63" s="7"/>
      <c r="MY63" s="7"/>
      <c r="MZ63" s="7"/>
      <c r="NA63" s="7"/>
      <c r="NB63" s="7"/>
      <c r="NC63" s="7"/>
      <c r="ND63" s="7"/>
      <c r="NE63" s="7"/>
      <c r="NF63" s="7"/>
      <c r="NG63" s="7"/>
      <c r="NH63" s="7"/>
      <c r="NI63" s="7"/>
      <c r="NJ63" s="7"/>
      <c r="NK63" s="7"/>
      <c r="NL63" s="7"/>
      <c r="NM63" s="7"/>
      <c r="NN63" s="7"/>
      <c r="NO63" s="7"/>
      <c r="NP63" s="7"/>
      <c r="NQ63" s="7"/>
      <c r="NR63" s="7"/>
      <c r="NS63" s="7"/>
      <c r="NT63" s="7"/>
      <c r="NU63" s="7"/>
      <c r="NV63" s="7"/>
      <c r="NW63" s="7"/>
      <c r="NX63" s="7"/>
      <c r="NY63" s="7"/>
      <c r="NZ63" s="7"/>
      <c r="OA63" s="7"/>
      <c r="OB63" s="7"/>
      <c r="OC63" s="7"/>
      <c r="OD63" s="7"/>
      <c r="OE63" s="7"/>
      <c r="OF63" s="7"/>
      <c r="OG63" s="7"/>
      <c r="OH63" s="7"/>
      <c r="OI63" s="7"/>
      <c r="OJ63" s="7"/>
      <c r="OK63" s="7"/>
      <c r="OL63" s="7"/>
      <c r="OM63" s="7"/>
      <c r="ON63" s="7"/>
      <c r="OO63" s="7"/>
      <c r="OP63" s="7"/>
      <c r="OQ63" s="7"/>
      <c r="OR63" s="7"/>
      <c r="OS63" s="7"/>
      <c r="OT63" s="7"/>
      <c r="OU63" s="7"/>
      <c r="OV63" s="7"/>
      <c r="OW63" s="7"/>
      <c r="OX63" s="7"/>
      <c r="OY63" s="7"/>
      <c r="OZ63" s="7"/>
      <c r="PA63" s="7"/>
      <c r="PB63" s="7"/>
      <c r="PC63" s="7"/>
      <c r="PD63" s="7"/>
      <c r="PE63" s="7"/>
      <c r="PF63" s="7"/>
      <c r="PG63" s="7"/>
      <c r="PH63" s="7"/>
      <c r="PI63" s="7"/>
      <c r="PJ63" s="7"/>
      <c r="PK63" s="7"/>
      <c r="PL63" s="7"/>
      <c r="PM63" s="7"/>
      <c r="PN63" s="7"/>
      <c r="PO63" s="7"/>
      <c r="PP63" s="7"/>
      <c r="PQ63" s="7"/>
      <c r="PR63" s="7"/>
      <c r="PS63" s="7"/>
      <c r="PT63" s="7"/>
      <c r="PU63" s="7"/>
      <c r="PV63" s="7"/>
      <c r="PW63" s="7"/>
      <c r="PX63" s="7"/>
      <c r="PY63" s="7"/>
      <c r="PZ63" s="7"/>
      <c r="QA63" s="7"/>
      <c r="QB63" s="7"/>
      <c r="QC63" s="7"/>
      <c r="QD63" s="7"/>
      <c r="QE63" s="7"/>
      <c r="QF63" s="7"/>
      <c r="QG63" s="7"/>
    </row>
    <row r="64" spans="1:463" s="268" customFormat="1" ht="15">
      <c r="A64" s="278" t="s">
        <v>498</v>
      </c>
      <c r="B64" s="7"/>
      <c r="C64" s="7"/>
      <c r="D64" s="7"/>
      <c r="E64" s="7"/>
      <c r="F64" s="7"/>
      <c r="G64" s="7"/>
      <c r="H64" s="7"/>
      <c r="I64" s="7"/>
      <c r="J64" s="7"/>
      <c r="K64" s="7"/>
      <c r="L64" s="7"/>
      <c r="M64" s="7"/>
      <c r="N64" s="7"/>
      <c r="O64" s="7"/>
      <c r="P64" s="7"/>
      <c r="Q64" s="7"/>
      <c r="R64" s="7"/>
      <c r="S64" s="7"/>
      <c r="T64" s="7"/>
      <c r="U64" s="7"/>
      <c r="V64" s="7"/>
      <c r="W64" s="7"/>
      <c r="X64" s="7"/>
      <c r="Y64" s="7"/>
      <c r="Z64" s="7"/>
      <c r="AA64" s="7"/>
      <c r="AB64" s="7"/>
      <c r="AC64" s="7"/>
      <c r="AD64" s="7"/>
      <c r="AE64" s="7"/>
      <c r="AF64" s="7"/>
      <c r="AG64" s="7"/>
      <c r="AH64" s="7"/>
      <c r="AI64" s="7"/>
      <c r="AJ64" s="7"/>
      <c r="AK64" s="7"/>
      <c r="AL64" s="7"/>
      <c r="AM64" s="7"/>
      <c r="AN64" s="7"/>
      <c r="AO64" s="7"/>
      <c r="AP64" s="7"/>
      <c r="AQ64" s="7"/>
      <c r="AR64" s="7"/>
      <c r="AS64" s="7"/>
      <c r="AT64" s="7"/>
      <c r="AU64" s="7"/>
      <c r="AV64" s="7"/>
      <c r="AW64" s="7"/>
      <c r="AX64" s="7"/>
      <c r="AY64" s="7"/>
      <c r="AZ64" s="7"/>
      <c r="BA64" s="7"/>
      <c r="BB64" s="7"/>
      <c r="BC64" s="7"/>
      <c r="BD64" s="7"/>
      <c r="BE64" s="7"/>
      <c r="BF64" s="7"/>
      <c r="BG64" s="7"/>
      <c r="BH64" s="7"/>
      <c r="BI64" s="7"/>
      <c r="BJ64" s="7"/>
      <c r="BK64" s="7"/>
      <c r="BL64" s="7"/>
      <c r="BM64" s="7"/>
      <c r="BN64" s="7"/>
      <c r="BO64" s="7"/>
      <c r="BP64" s="7"/>
      <c r="BQ64" s="7"/>
      <c r="BR64" s="7"/>
      <c r="BS64" s="7"/>
      <c r="BT64" s="7"/>
      <c r="BU64" s="7"/>
      <c r="BV64" s="7"/>
      <c r="BW64" s="7"/>
      <c r="BX64" s="7"/>
      <c r="BY64" s="7"/>
      <c r="BZ64" s="7"/>
      <c r="CA64" s="7"/>
      <c r="CB64" s="7"/>
      <c r="CC64" s="7"/>
      <c r="CD64" s="7"/>
      <c r="CE64" s="7"/>
      <c r="CF64" s="7"/>
      <c r="CG64" s="7"/>
      <c r="CH64" s="7"/>
      <c r="CI64" s="7"/>
      <c r="CJ64" s="7"/>
      <c r="CK64" s="7"/>
      <c r="CL64" s="7"/>
      <c r="CM64" s="7"/>
      <c r="CN64" s="7"/>
      <c r="CO64" s="7"/>
      <c r="CP64" s="7"/>
      <c r="CQ64" s="7"/>
      <c r="CR64" s="7"/>
      <c r="CS64" s="7"/>
      <c r="CT64" s="7"/>
      <c r="CU64" s="7"/>
      <c r="CV64" s="7"/>
      <c r="CW64" s="7"/>
      <c r="CX64" s="7"/>
      <c r="CY64" s="7"/>
      <c r="CZ64" s="7"/>
      <c r="DA64" s="7"/>
      <c r="DB64" s="7"/>
      <c r="DC64" s="7"/>
      <c r="DD64" s="7"/>
      <c r="DE64" s="7"/>
      <c r="DF64" s="7"/>
      <c r="DG64" s="7"/>
      <c r="DH64" s="7"/>
      <c r="DI64" s="7"/>
      <c r="DJ64" s="7"/>
      <c r="DK64" s="7"/>
      <c r="DL64" s="7"/>
      <c r="DM64" s="7"/>
      <c r="DN64" s="7"/>
      <c r="DO64" s="7"/>
      <c r="DP64" s="7"/>
      <c r="DQ64" s="7"/>
      <c r="DR64" s="7"/>
      <c r="DS64" s="7"/>
      <c r="DT64" s="7"/>
      <c r="DU64" s="7"/>
      <c r="DV64" s="7"/>
      <c r="DW64" s="7"/>
      <c r="DX64" s="7"/>
      <c r="DY64" s="7"/>
      <c r="DZ64" s="7"/>
      <c r="EA64" s="7"/>
      <c r="EB64" s="7"/>
      <c r="EC64" s="7"/>
      <c r="ED64" s="7"/>
      <c r="EE64" s="7"/>
      <c r="EF64" s="7"/>
      <c r="EG64" s="7"/>
      <c r="EH64" s="7"/>
      <c r="EI64" s="7"/>
      <c r="EJ64" s="7"/>
      <c r="EK64" s="7"/>
      <c r="EL64" s="7"/>
      <c r="EM64" s="7"/>
      <c r="EN64" s="7"/>
      <c r="EO64" s="7"/>
      <c r="EP64" s="7"/>
      <c r="EQ64" s="7"/>
      <c r="ER64" s="7"/>
      <c r="ES64" s="7"/>
      <c r="ET64" s="7"/>
      <c r="EU64" s="7"/>
      <c r="EV64" s="7"/>
      <c r="EW64" s="7"/>
      <c r="EX64" s="7"/>
      <c r="EY64" s="7"/>
      <c r="EZ64" s="7"/>
      <c r="FA64" s="7"/>
      <c r="FB64" s="7"/>
      <c r="FC64" s="7"/>
      <c r="FD64" s="7"/>
      <c r="FE64" s="7"/>
      <c r="FF64" s="7"/>
      <c r="FG64" s="7"/>
      <c r="FH64" s="7"/>
      <c r="FI64" s="7"/>
      <c r="FJ64" s="7"/>
      <c r="FK64" s="7"/>
      <c r="FL64" s="7"/>
      <c r="FM64" s="7"/>
      <c r="FN64" s="7"/>
      <c r="FO64" s="7"/>
      <c r="FP64" s="7"/>
      <c r="FQ64" s="7"/>
      <c r="FR64" s="7"/>
      <c r="FS64" s="7"/>
      <c r="FT64" s="7"/>
      <c r="FU64" s="7"/>
      <c r="FV64" s="7"/>
      <c r="FW64" s="7"/>
      <c r="FX64" s="7"/>
      <c r="FY64" s="7"/>
      <c r="FZ64" s="7"/>
      <c r="GA64" s="7"/>
      <c r="GB64" s="7"/>
      <c r="GC64" s="7"/>
      <c r="GD64" s="7"/>
      <c r="GE64" s="7"/>
      <c r="GF64" s="7"/>
      <c r="GG64" s="7"/>
      <c r="GH64" s="7"/>
      <c r="GI64" s="7"/>
      <c r="GJ64" s="7"/>
      <c r="GK64" s="7"/>
      <c r="GL64" s="7"/>
      <c r="GM64" s="7"/>
      <c r="GN64" s="7"/>
      <c r="GO64" s="7"/>
      <c r="GP64" s="7"/>
      <c r="GQ64" s="7"/>
      <c r="GR64" s="7"/>
      <c r="GS64" s="7"/>
      <c r="GT64" s="7"/>
      <c r="GU64" s="7"/>
      <c r="GV64" s="7"/>
      <c r="GW64" s="7"/>
      <c r="GX64" s="7"/>
      <c r="GY64" s="7"/>
      <c r="GZ64" s="7"/>
      <c r="HA64" s="7"/>
      <c r="HB64" s="7"/>
      <c r="HC64" s="7"/>
      <c r="HD64" s="7"/>
      <c r="HE64" s="7"/>
      <c r="HF64" s="7"/>
      <c r="HG64" s="7"/>
      <c r="HH64" s="7"/>
      <c r="HI64" s="7"/>
      <c r="HJ64" s="7"/>
      <c r="HK64" s="7"/>
      <c r="HL64" s="7"/>
      <c r="HM64" s="7"/>
      <c r="HN64" s="7"/>
      <c r="HO64" s="7"/>
      <c r="HP64" s="7"/>
      <c r="HQ64" s="7"/>
      <c r="HR64" s="7"/>
      <c r="HS64" s="7"/>
      <c r="HT64" s="7"/>
      <c r="HU64" s="7"/>
      <c r="HV64" s="7"/>
      <c r="HW64" s="7"/>
      <c r="HX64" s="7"/>
      <c r="HY64" s="7"/>
      <c r="HZ64" s="7"/>
      <c r="IA64" s="7"/>
      <c r="IB64" s="7"/>
      <c r="IC64" s="7"/>
      <c r="ID64" s="7"/>
      <c r="IE64" s="7"/>
      <c r="IF64" s="7"/>
      <c r="IG64" s="7"/>
      <c r="IH64" s="7"/>
      <c r="II64" s="7"/>
      <c r="IJ64" s="7"/>
      <c r="IK64" s="7"/>
      <c r="IL64" s="7"/>
      <c r="IM64" s="7"/>
      <c r="IN64" s="7"/>
      <c r="IO64" s="7"/>
      <c r="IP64" s="7"/>
      <c r="IQ64" s="7"/>
      <c r="IR64" s="7"/>
      <c r="IS64" s="7"/>
      <c r="IT64" s="7"/>
      <c r="IU64" s="7"/>
      <c r="IV64" s="7"/>
      <c r="IW64" s="7"/>
      <c r="IX64" s="7"/>
      <c r="IY64" s="7"/>
      <c r="IZ64" s="7"/>
      <c r="JA64" s="7"/>
      <c r="JB64" s="7"/>
      <c r="JC64" s="7"/>
      <c r="JD64" s="7"/>
      <c r="JE64" s="7"/>
      <c r="JF64" s="7"/>
      <c r="JG64" s="7"/>
      <c r="JH64" s="7"/>
      <c r="JI64" s="7"/>
      <c r="JJ64" s="7"/>
      <c r="JK64" s="7"/>
      <c r="JL64" s="7"/>
      <c r="JM64" s="7"/>
      <c r="JN64" s="7"/>
      <c r="JO64" s="7"/>
      <c r="JP64" s="7"/>
      <c r="JQ64" s="7"/>
      <c r="JR64" s="7"/>
      <c r="JS64" s="7"/>
      <c r="JT64" s="7"/>
      <c r="JU64" s="7"/>
      <c r="JV64" s="7"/>
      <c r="JW64" s="7"/>
      <c r="JX64" s="7"/>
      <c r="JY64" s="7"/>
      <c r="JZ64" s="7"/>
      <c r="KA64" s="7"/>
      <c r="KB64" s="7"/>
      <c r="KC64" s="7"/>
      <c r="KD64" s="7"/>
      <c r="KE64" s="7"/>
      <c r="KF64" s="7"/>
      <c r="KG64" s="7"/>
      <c r="KH64" s="7"/>
      <c r="KI64" s="7"/>
      <c r="KJ64" s="7"/>
      <c r="KK64" s="7"/>
      <c r="KL64" s="7"/>
      <c r="KM64" s="7"/>
      <c r="KN64" s="7"/>
      <c r="KO64" s="7"/>
      <c r="KP64" s="7"/>
      <c r="KQ64" s="7"/>
      <c r="KR64" s="7"/>
      <c r="KS64" s="7"/>
      <c r="KT64" s="7"/>
      <c r="KU64" s="7"/>
      <c r="KV64" s="7"/>
      <c r="KW64" s="7"/>
      <c r="KX64" s="7"/>
      <c r="KY64" s="7"/>
      <c r="KZ64" s="7"/>
      <c r="LA64" s="7"/>
      <c r="LB64" s="7"/>
      <c r="LC64" s="7"/>
      <c r="LD64" s="7"/>
      <c r="LE64" s="7"/>
      <c r="LF64" s="7"/>
      <c r="LG64" s="7"/>
      <c r="LH64" s="7"/>
      <c r="LI64" s="7"/>
      <c r="LJ64" s="7"/>
      <c r="LK64" s="7"/>
      <c r="LL64" s="7"/>
      <c r="LM64" s="7"/>
      <c r="LN64" s="7"/>
      <c r="LO64" s="7"/>
      <c r="LP64" s="7"/>
      <c r="LQ64" s="7"/>
      <c r="LR64" s="7"/>
      <c r="LS64" s="7"/>
      <c r="LT64" s="7"/>
      <c r="LU64" s="7"/>
      <c r="LV64" s="7"/>
      <c r="LW64" s="7"/>
      <c r="LX64" s="7"/>
      <c r="LY64" s="7"/>
      <c r="LZ64" s="7"/>
      <c r="MA64" s="7"/>
      <c r="MB64" s="7"/>
      <c r="MC64" s="7"/>
      <c r="MD64" s="7"/>
      <c r="ME64" s="7"/>
      <c r="MF64" s="7"/>
      <c r="MG64" s="7"/>
      <c r="MH64" s="7"/>
      <c r="MI64" s="7"/>
      <c r="MJ64" s="7"/>
      <c r="MK64" s="7"/>
      <c r="ML64" s="7"/>
      <c r="MM64" s="7"/>
      <c r="MN64" s="7"/>
      <c r="MO64" s="7"/>
      <c r="MP64" s="7"/>
      <c r="MQ64" s="7"/>
      <c r="MR64" s="7"/>
      <c r="MS64" s="7"/>
      <c r="MT64" s="7"/>
      <c r="MU64" s="7"/>
      <c r="MV64" s="7"/>
      <c r="MW64" s="7"/>
      <c r="MX64" s="7"/>
      <c r="MY64" s="7"/>
      <c r="MZ64" s="7"/>
      <c r="NA64" s="7"/>
      <c r="NB64" s="7"/>
      <c r="NC64" s="7"/>
      <c r="ND64" s="7"/>
      <c r="NE64" s="7"/>
      <c r="NF64" s="7"/>
      <c r="NG64" s="7"/>
      <c r="NH64" s="7"/>
      <c r="NI64" s="7"/>
      <c r="NJ64" s="7"/>
      <c r="NK64" s="7"/>
      <c r="NL64" s="7"/>
      <c r="NM64" s="7"/>
      <c r="NN64" s="7"/>
      <c r="NO64" s="7"/>
      <c r="NP64" s="7"/>
      <c r="NQ64" s="7"/>
      <c r="NR64" s="7"/>
      <c r="NS64" s="7"/>
      <c r="NT64" s="7"/>
      <c r="NU64" s="7"/>
      <c r="NV64" s="7"/>
      <c r="NW64" s="7"/>
      <c r="NX64" s="7"/>
      <c r="NY64" s="7"/>
      <c r="NZ64" s="7"/>
      <c r="OA64" s="7"/>
      <c r="OB64" s="7"/>
      <c r="OC64" s="7"/>
      <c r="OD64" s="7"/>
      <c r="OE64" s="7"/>
      <c r="OF64" s="7"/>
      <c r="OG64" s="7"/>
      <c r="OH64" s="7"/>
      <c r="OI64" s="7"/>
      <c r="OJ64" s="7"/>
      <c r="OK64" s="7"/>
      <c r="OL64" s="7"/>
      <c r="OM64" s="7"/>
      <c r="ON64" s="7"/>
      <c r="OO64" s="7"/>
      <c r="OP64" s="7"/>
      <c r="OQ64" s="7"/>
      <c r="OR64" s="7"/>
      <c r="OS64" s="7"/>
      <c r="OT64" s="7"/>
      <c r="OU64" s="7"/>
      <c r="OV64" s="7"/>
      <c r="OW64" s="7"/>
      <c r="OX64" s="7"/>
      <c r="OY64" s="7"/>
      <c r="OZ64" s="7"/>
      <c r="PA64" s="7"/>
      <c r="PB64" s="7"/>
      <c r="PC64" s="7"/>
      <c r="PD64" s="7"/>
      <c r="PE64" s="7"/>
      <c r="PF64" s="7"/>
      <c r="PG64" s="7"/>
      <c r="PH64" s="7"/>
      <c r="PI64" s="7"/>
      <c r="PJ64" s="7"/>
      <c r="PK64" s="7"/>
      <c r="PL64" s="7"/>
      <c r="PM64" s="7"/>
      <c r="PN64" s="7"/>
      <c r="PO64" s="7"/>
      <c r="PP64" s="7"/>
      <c r="PQ64" s="7"/>
      <c r="PR64" s="7"/>
      <c r="PS64" s="7"/>
      <c r="PT64" s="7"/>
      <c r="PU64" s="7"/>
      <c r="PV64" s="7"/>
      <c r="PW64" s="7"/>
      <c r="PX64" s="7"/>
      <c r="PY64" s="7"/>
      <c r="PZ64" s="7"/>
      <c r="QA64" s="7"/>
      <c r="QB64" s="7"/>
      <c r="QC64" s="7"/>
      <c r="QD64" s="7"/>
      <c r="QE64" s="7"/>
      <c r="QF64" s="7"/>
      <c r="QG64" s="7"/>
    </row>
    <row r="65" spans="1:449" s="268" customFormat="1" ht="15">
      <c r="A65" s="274" t="s">
        <v>495</v>
      </c>
      <c r="B65" s="7"/>
      <c r="C65" s="7"/>
      <c r="D65" s="7"/>
      <c r="E65" s="7"/>
      <c r="F65" s="7"/>
      <c r="G65" s="7"/>
      <c r="H65" s="7"/>
      <c r="I65" s="7"/>
      <c r="J65" s="7"/>
      <c r="K65" s="7"/>
      <c r="L65" s="7"/>
      <c r="M65" s="7"/>
      <c r="N65" s="7"/>
      <c r="O65" s="7"/>
      <c r="P65" s="7"/>
      <c r="Q65" s="7"/>
      <c r="R65" s="7"/>
      <c r="S65" s="7"/>
      <c r="T65" s="7"/>
      <c r="U65" s="7"/>
      <c r="V65" s="7"/>
      <c r="W65" s="7"/>
      <c r="X65" s="7"/>
      <c r="Y65" s="7"/>
      <c r="Z65" s="7"/>
      <c r="AA65" s="7"/>
      <c r="AB65" s="7"/>
      <c r="AC65" s="7"/>
      <c r="AD65" s="7"/>
      <c r="AE65" s="7"/>
      <c r="AF65" s="7"/>
      <c r="AG65" s="7"/>
      <c r="AH65" s="7"/>
      <c r="AI65" s="7"/>
      <c r="AJ65" s="7"/>
      <c r="AK65" s="7"/>
      <c r="AL65" s="7"/>
      <c r="AM65" s="7"/>
      <c r="AN65" s="7"/>
      <c r="AO65" s="7"/>
      <c r="AP65" s="7"/>
      <c r="AQ65" s="7"/>
      <c r="AR65" s="7"/>
      <c r="AS65" s="7"/>
      <c r="AT65" s="7"/>
      <c r="AU65" s="7"/>
      <c r="AV65" s="7"/>
      <c r="AW65" s="7"/>
      <c r="AX65" s="7"/>
      <c r="AY65" s="7"/>
      <c r="AZ65" s="7"/>
      <c r="BA65" s="7"/>
      <c r="BB65" s="7"/>
      <c r="BC65" s="7"/>
      <c r="BD65" s="7"/>
      <c r="BE65" s="7"/>
      <c r="BF65" s="7"/>
      <c r="BG65" s="7"/>
      <c r="BH65" s="7"/>
      <c r="BI65" s="7"/>
      <c r="BJ65" s="7"/>
      <c r="BK65" s="7"/>
      <c r="BL65" s="7"/>
      <c r="BM65" s="7"/>
      <c r="BN65" s="7"/>
      <c r="BO65" s="7"/>
      <c r="BP65" s="7"/>
      <c r="BQ65" s="7"/>
      <c r="BR65" s="7"/>
      <c r="BS65" s="7"/>
      <c r="BT65" s="7"/>
      <c r="BU65" s="7"/>
      <c r="BV65" s="7"/>
      <c r="BW65" s="7"/>
      <c r="BX65" s="7"/>
      <c r="BY65" s="7"/>
      <c r="BZ65" s="7"/>
      <c r="CA65" s="7"/>
      <c r="CB65" s="7"/>
      <c r="CC65" s="7"/>
      <c r="CD65" s="7"/>
      <c r="CE65" s="7"/>
      <c r="CF65" s="7"/>
      <c r="CG65" s="7"/>
      <c r="CH65" s="7"/>
      <c r="CI65" s="7"/>
      <c r="CJ65" s="7"/>
      <c r="CK65" s="7"/>
      <c r="CL65" s="7"/>
      <c r="CM65" s="7"/>
      <c r="CN65" s="7"/>
      <c r="CO65" s="7"/>
      <c r="CP65" s="7"/>
      <c r="CQ65" s="7"/>
      <c r="CR65" s="7"/>
      <c r="CS65" s="7"/>
      <c r="CT65" s="7"/>
      <c r="CU65" s="7"/>
      <c r="CV65" s="7"/>
      <c r="CW65" s="7"/>
      <c r="CX65" s="7"/>
      <c r="CY65" s="7"/>
      <c r="CZ65" s="7"/>
      <c r="DA65" s="7"/>
      <c r="DB65" s="7"/>
      <c r="DC65" s="7"/>
      <c r="DD65" s="7"/>
      <c r="DE65" s="7"/>
      <c r="DF65" s="7"/>
      <c r="DG65" s="7"/>
      <c r="DH65" s="7"/>
      <c r="DI65" s="7"/>
      <c r="DJ65" s="7"/>
      <c r="DK65" s="7"/>
      <c r="DL65" s="7"/>
      <c r="DM65" s="7"/>
      <c r="DN65" s="7"/>
      <c r="DO65" s="7"/>
      <c r="DP65" s="7"/>
      <c r="DQ65" s="7"/>
      <c r="DR65" s="7"/>
      <c r="DS65" s="7"/>
      <c r="DT65" s="7"/>
      <c r="DU65" s="7"/>
      <c r="DV65" s="7"/>
      <c r="DW65" s="7"/>
      <c r="DX65" s="7"/>
      <c r="DY65" s="7"/>
      <c r="DZ65" s="7"/>
      <c r="EA65" s="7"/>
      <c r="EB65" s="7"/>
      <c r="EC65" s="7"/>
      <c r="ED65" s="7"/>
      <c r="EE65" s="7"/>
      <c r="EF65" s="7"/>
      <c r="EG65" s="7"/>
      <c r="EH65" s="7"/>
      <c r="EI65" s="7"/>
      <c r="EJ65" s="7"/>
      <c r="EK65" s="7"/>
      <c r="EL65" s="7"/>
      <c r="EM65" s="7"/>
      <c r="EN65" s="7"/>
      <c r="EO65" s="7"/>
      <c r="EP65" s="7"/>
      <c r="EQ65" s="7"/>
      <c r="ER65" s="7"/>
      <c r="ES65" s="7"/>
      <c r="ET65" s="7"/>
      <c r="EU65" s="7"/>
      <c r="EV65" s="7"/>
      <c r="EW65" s="7"/>
      <c r="EX65" s="7"/>
      <c r="EY65" s="7"/>
      <c r="EZ65" s="7"/>
      <c r="FA65" s="7"/>
      <c r="FB65" s="7"/>
      <c r="FC65" s="7"/>
      <c r="FD65" s="7"/>
      <c r="FE65" s="7"/>
      <c r="FF65" s="7"/>
      <c r="FG65" s="7"/>
      <c r="FH65" s="7"/>
      <c r="FI65" s="7"/>
      <c r="FJ65" s="7"/>
      <c r="FK65" s="7"/>
      <c r="FL65" s="7"/>
      <c r="FM65" s="7"/>
      <c r="FN65" s="7"/>
      <c r="FO65" s="7"/>
      <c r="FP65" s="7"/>
      <c r="FQ65" s="7"/>
      <c r="FR65" s="7"/>
      <c r="FS65" s="7"/>
      <c r="FT65" s="7"/>
      <c r="FU65" s="7"/>
      <c r="FV65" s="7"/>
      <c r="FW65" s="7"/>
      <c r="FX65" s="7"/>
      <c r="FY65" s="7"/>
      <c r="FZ65" s="7"/>
      <c r="GA65" s="7"/>
      <c r="GB65" s="7"/>
      <c r="GC65" s="7"/>
      <c r="GD65" s="7"/>
      <c r="GE65" s="7"/>
      <c r="GF65" s="7"/>
      <c r="GG65" s="7"/>
      <c r="GH65" s="7"/>
      <c r="GI65" s="7"/>
      <c r="GJ65" s="7"/>
      <c r="GK65" s="7"/>
      <c r="GL65" s="7"/>
      <c r="GM65" s="7"/>
      <c r="GN65" s="7"/>
      <c r="GO65" s="7"/>
      <c r="GP65" s="7"/>
      <c r="GQ65" s="7"/>
      <c r="GR65" s="7"/>
      <c r="GS65" s="7"/>
      <c r="GT65" s="7"/>
      <c r="GU65" s="7"/>
      <c r="GV65" s="7"/>
      <c r="GW65" s="7"/>
      <c r="GX65" s="7"/>
      <c r="GY65" s="7"/>
      <c r="GZ65" s="7"/>
      <c r="HA65" s="7"/>
      <c r="HB65" s="7"/>
      <c r="HC65" s="7"/>
      <c r="HD65" s="7"/>
      <c r="HE65" s="7"/>
      <c r="HF65" s="7"/>
      <c r="HG65" s="7"/>
      <c r="HH65" s="7"/>
      <c r="HI65" s="7"/>
      <c r="HJ65" s="7"/>
      <c r="HK65" s="7"/>
      <c r="HL65" s="7"/>
      <c r="HM65" s="7"/>
      <c r="HN65" s="7"/>
      <c r="HO65" s="7"/>
      <c r="HP65" s="7"/>
      <c r="HQ65" s="7"/>
      <c r="HR65" s="7"/>
      <c r="HS65" s="7"/>
      <c r="HT65" s="7"/>
      <c r="HU65" s="7"/>
      <c r="HV65" s="7"/>
      <c r="HW65" s="7"/>
      <c r="HX65" s="7"/>
      <c r="HY65" s="7"/>
      <c r="HZ65" s="7"/>
      <c r="IA65" s="7"/>
      <c r="IB65" s="7"/>
      <c r="IC65" s="7"/>
      <c r="ID65" s="7"/>
      <c r="IE65" s="7"/>
      <c r="IF65" s="7"/>
      <c r="IG65" s="7"/>
      <c r="IH65" s="7"/>
      <c r="II65" s="7"/>
      <c r="IJ65" s="7"/>
      <c r="IK65" s="7"/>
      <c r="IL65" s="7"/>
      <c r="IM65" s="7"/>
      <c r="IN65" s="7"/>
      <c r="IO65" s="7"/>
      <c r="IP65" s="7"/>
      <c r="IQ65" s="7"/>
      <c r="IR65" s="7"/>
      <c r="IS65" s="7"/>
      <c r="IT65" s="7"/>
      <c r="IU65" s="7"/>
      <c r="IV65" s="7"/>
      <c r="IW65" s="7"/>
      <c r="IX65" s="7"/>
      <c r="IY65" s="7"/>
      <c r="IZ65" s="7"/>
      <c r="JA65" s="7"/>
      <c r="JB65" s="7"/>
      <c r="JC65" s="7"/>
      <c r="JD65" s="7"/>
      <c r="JE65" s="7"/>
      <c r="JF65" s="7"/>
      <c r="JG65" s="7"/>
      <c r="JH65" s="7"/>
      <c r="JI65" s="7"/>
      <c r="JJ65" s="7"/>
      <c r="JK65" s="7"/>
      <c r="JL65" s="7"/>
      <c r="JM65" s="7"/>
      <c r="JN65" s="7"/>
      <c r="JO65" s="7"/>
      <c r="JP65" s="7"/>
      <c r="JQ65" s="7"/>
      <c r="JR65" s="7"/>
      <c r="JS65" s="7"/>
      <c r="JT65" s="7"/>
      <c r="JU65" s="7"/>
      <c r="JV65" s="7"/>
      <c r="JW65" s="7"/>
      <c r="JX65" s="7"/>
      <c r="JY65" s="7"/>
      <c r="JZ65" s="7"/>
      <c r="KA65" s="7"/>
      <c r="KB65" s="7"/>
      <c r="KC65" s="7"/>
      <c r="KD65" s="7"/>
      <c r="KE65" s="7"/>
      <c r="KF65" s="7"/>
      <c r="KG65" s="7"/>
      <c r="KH65" s="7"/>
      <c r="KI65" s="7"/>
      <c r="KJ65" s="7"/>
      <c r="KK65" s="7"/>
      <c r="KL65" s="7"/>
      <c r="KM65" s="7"/>
      <c r="KN65" s="7"/>
      <c r="KO65" s="7"/>
      <c r="KP65" s="7"/>
      <c r="KQ65" s="7"/>
      <c r="KR65" s="7"/>
      <c r="KS65" s="7"/>
      <c r="KT65" s="7"/>
      <c r="KU65" s="7"/>
      <c r="KV65" s="7"/>
      <c r="KW65" s="7"/>
      <c r="KX65" s="7"/>
      <c r="KY65" s="7"/>
      <c r="KZ65" s="7"/>
      <c r="LA65" s="7"/>
      <c r="LB65" s="7"/>
      <c r="LC65" s="7"/>
      <c r="LD65" s="7"/>
      <c r="LE65" s="7"/>
      <c r="LF65" s="7"/>
      <c r="LG65" s="7"/>
      <c r="LH65" s="7"/>
      <c r="LI65" s="7"/>
      <c r="LJ65" s="7"/>
      <c r="LK65" s="7"/>
      <c r="LL65" s="7"/>
      <c r="LM65" s="7"/>
      <c r="LN65" s="7"/>
      <c r="LO65" s="7"/>
      <c r="LP65" s="7"/>
      <c r="LQ65" s="7"/>
      <c r="LR65" s="7"/>
      <c r="LS65" s="7"/>
      <c r="LT65" s="7"/>
      <c r="LU65" s="7"/>
      <c r="LV65" s="7"/>
      <c r="LW65" s="7"/>
      <c r="LX65" s="7"/>
      <c r="LY65" s="7"/>
      <c r="LZ65" s="7"/>
      <c r="MA65" s="7"/>
      <c r="MB65" s="7"/>
      <c r="MC65" s="7"/>
      <c r="MD65" s="7"/>
      <c r="ME65" s="7"/>
      <c r="MF65" s="7"/>
      <c r="MG65" s="7"/>
      <c r="MH65" s="7"/>
      <c r="MI65" s="7"/>
      <c r="MJ65" s="7"/>
      <c r="MK65" s="7"/>
      <c r="ML65" s="7"/>
      <c r="MM65" s="7"/>
      <c r="MN65" s="7"/>
      <c r="MO65" s="7"/>
      <c r="MP65" s="7"/>
      <c r="MQ65" s="7"/>
      <c r="MR65" s="7"/>
      <c r="MS65" s="7"/>
      <c r="MT65" s="7"/>
      <c r="MU65" s="7"/>
      <c r="MV65" s="7"/>
      <c r="MW65" s="7"/>
      <c r="MX65" s="7"/>
      <c r="MY65" s="7"/>
      <c r="MZ65" s="7"/>
      <c r="NA65" s="7"/>
      <c r="NB65" s="7"/>
      <c r="NC65" s="7"/>
      <c r="ND65" s="7"/>
      <c r="NE65" s="7"/>
      <c r="NF65" s="7"/>
      <c r="NG65" s="7"/>
      <c r="NH65" s="7"/>
      <c r="NI65" s="7"/>
      <c r="NJ65" s="7"/>
      <c r="NK65" s="7"/>
      <c r="NL65" s="7"/>
      <c r="NM65" s="7"/>
      <c r="NN65" s="7"/>
      <c r="NO65" s="7"/>
      <c r="NP65" s="7"/>
      <c r="NQ65" s="7"/>
      <c r="NR65" s="7"/>
      <c r="NS65" s="7"/>
      <c r="NT65" s="7"/>
      <c r="NU65" s="7"/>
      <c r="NV65" s="7"/>
      <c r="NW65" s="7"/>
      <c r="NX65" s="7"/>
      <c r="NY65" s="7"/>
      <c r="NZ65" s="7"/>
      <c r="OA65" s="7"/>
      <c r="OB65" s="7"/>
      <c r="OC65" s="7"/>
      <c r="OD65" s="7"/>
      <c r="OE65" s="7"/>
      <c r="OF65" s="7"/>
      <c r="OG65" s="7"/>
      <c r="OH65" s="7"/>
      <c r="OI65" s="7"/>
      <c r="OJ65" s="7"/>
      <c r="OK65" s="7"/>
      <c r="OL65" s="7"/>
      <c r="OM65" s="7"/>
      <c r="ON65" s="7"/>
      <c r="OO65" s="7"/>
      <c r="OP65" s="7"/>
      <c r="OQ65" s="7"/>
      <c r="OR65" s="7"/>
      <c r="OS65" s="7"/>
      <c r="OT65" s="7"/>
      <c r="OU65" s="7"/>
      <c r="OV65" s="7"/>
      <c r="OW65" s="7"/>
      <c r="OX65" s="7"/>
      <c r="OY65" s="7"/>
      <c r="OZ65" s="7"/>
      <c r="PA65" s="7"/>
      <c r="PB65" s="7"/>
      <c r="PC65" s="7"/>
      <c r="PD65" s="7"/>
      <c r="PE65" s="7"/>
      <c r="PF65" s="7"/>
      <c r="PG65" s="7"/>
      <c r="PH65" s="7"/>
      <c r="PI65" s="7"/>
      <c r="PJ65" s="7"/>
      <c r="PK65" s="7"/>
      <c r="PL65" s="7"/>
      <c r="PM65" s="7"/>
      <c r="PN65" s="7"/>
      <c r="PO65" s="7"/>
      <c r="PP65" s="7"/>
      <c r="PQ65" s="7"/>
      <c r="PR65" s="7"/>
      <c r="PS65" s="7"/>
      <c r="PT65" s="7"/>
      <c r="PU65" s="7"/>
      <c r="PV65" s="7"/>
      <c r="PW65" s="7"/>
      <c r="PX65" s="7"/>
      <c r="PY65" s="7"/>
      <c r="PZ65" s="7"/>
      <c r="QA65" s="7"/>
      <c r="QB65" s="7"/>
      <c r="QC65" s="7"/>
      <c r="QD65" s="7"/>
      <c r="QE65" s="7"/>
      <c r="QF65" s="7"/>
      <c r="QG65" s="7"/>
    </row>
    <row r="66" spans="1:449" s="280" customFormat="1" ht="15">
      <c r="A66" s="281" t="s">
        <v>496</v>
      </c>
      <c r="B66" s="6"/>
      <c r="C66" s="6"/>
      <c r="D66" s="6"/>
      <c r="E66" s="6"/>
      <c r="F66" s="6"/>
      <c r="G66" s="6"/>
      <c r="H66" s="6"/>
      <c r="I66" s="6"/>
      <c r="J66" s="6"/>
      <c r="K66" s="6"/>
      <c r="L66" s="6"/>
      <c r="M66" s="6"/>
      <c r="N66" s="6"/>
      <c r="O66" s="6"/>
      <c r="P66" s="6"/>
      <c r="Q66" s="6"/>
      <c r="R66" s="6"/>
      <c r="S66" s="6"/>
      <c r="T66" s="6"/>
      <c r="U66" s="6"/>
      <c r="V66" s="6"/>
      <c r="W66" s="6"/>
      <c r="X66" s="6"/>
      <c r="Y66" s="6"/>
      <c r="Z66" s="6"/>
      <c r="AA66" s="6"/>
      <c r="AB66" s="6"/>
      <c r="AC66" s="6"/>
      <c r="AD66" s="6"/>
      <c r="AE66" s="6"/>
      <c r="AF66" s="6"/>
      <c r="AG66" s="6"/>
      <c r="AH66" s="6"/>
      <c r="AI66" s="6"/>
      <c r="AJ66" s="6"/>
      <c r="AK66" s="6"/>
      <c r="AL66" s="6"/>
      <c r="AM66" s="6"/>
      <c r="AN66" s="6"/>
      <c r="AO66" s="6"/>
      <c r="AP66" s="6"/>
      <c r="AQ66" s="6"/>
      <c r="AR66" s="6"/>
      <c r="AS66" s="6"/>
      <c r="AT66" s="6"/>
      <c r="AU66" s="6"/>
      <c r="AV66" s="6"/>
      <c r="AW66" s="6"/>
      <c r="AX66" s="6"/>
      <c r="AY66" s="6"/>
      <c r="AZ66" s="6"/>
      <c r="BA66" s="6"/>
      <c r="BB66" s="6"/>
      <c r="BC66" s="6"/>
      <c r="BD66" s="6"/>
      <c r="BE66" s="6"/>
      <c r="BF66" s="6"/>
      <c r="BG66" s="6"/>
      <c r="BH66" s="6"/>
      <c r="BI66" s="6"/>
      <c r="BJ66" s="6"/>
      <c r="BK66" s="6"/>
      <c r="BL66" s="6"/>
      <c r="BM66" s="6"/>
      <c r="BN66" s="6"/>
      <c r="BO66" s="6"/>
      <c r="BP66" s="6"/>
      <c r="BQ66" s="6"/>
      <c r="BR66" s="6"/>
      <c r="BS66" s="6"/>
      <c r="BT66" s="6"/>
      <c r="BU66" s="6"/>
      <c r="BV66" s="6"/>
      <c r="BW66" s="6"/>
      <c r="BX66" s="6"/>
      <c r="BY66" s="6"/>
      <c r="BZ66" s="6"/>
      <c r="CA66" s="6"/>
      <c r="CB66" s="6"/>
      <c r="CC66" s="6"/>
      <c r="CD66" s="6"/>
      <c r="CE66" s="6"/>
      <c r="CF66" s="6"/>
      <c r="CG66" s="6"/>
      <c r="CH66" s="6"/>
      <c r="CI66" s="6"/>
      <c r="CJ66" s="6"/>
      <c r="CK66" s="6"/>
      <c r="CL66" s="6"/>
      <c r="CM66" s="6"/>
      <c r="CN66" s="6"/>
      <c r="CO66" s="6"/>
      <c r="CP66" s="6"/>
      <c r="CQ66" s="6"/>
      <c r="CR66" s="6"/>
      <c r="CS66" s="6"/>
      <c r="CT66" s="6"/>
      <c r="CU66" s="6"/>
      <c r="CV66" s="6"/>
      <c r="CW66" s="6"/>
      <c r="CX66" s="6"/>
      <c r="CY66" s="6"/>
      <c r="CZ66" s="6"/>
      <c r="DA66" s="6"/>
      <c r="DB66" s="6"/>
      <c r="DC66" s="6"/>
      <c r="DD66" s="6"/>
      <c r="DE66" s="6"/>
      <c r="DF66" s="6"/>
      <c r="DG66" s="6"/>
      <c r="DH66" s="6"/>
      <c r="DI66" s="6"/>
      <c r="DJ66" s="6"/>
      <c r="DK66" s="6"/>
      <c r="DL66" s="6"/>
      <c r="DM66" s="6"/>
      <c r="DN66" s="6"/>
      <c r="DO66" s="6"/>
      <c r="DP66" s="6"/>
      <c r="DQ66" s="6"/>
      <c r="DR66" s="6"/>
      <c r="DS66" s="6"/>
      <c r="DT66" s="6"/>
      <c r="DU66" s="6"/>
      <c r="DV66" s="6"/>
      <c r="DW66" s="6"/>
      <c r="DX66" s="6"/>
      <c r="DY66" s="6"/>
      <c r="DZ66" s="6"/>
      <c r="EA66" s="6"/>
      <c r="EB66" s="6"/>
      <c r="EC66" s="6"/>
      <c r="ED66" s="6"/>
      <c r="EE66" s="6"/>
      <c r="EF66" s="6"/>
      <c r="EG66" s="6"/>
      <c r="EH66" s="6"/>
      <c r="EI66" s="6"/>
      <c r="EJ66" s="6"/>
      <c r="EK66" s="6"/>
      <c r="EL66" s="6"/>
      <c r="EM66" s="6"/>
      <c r="EN66" s="6"/>
      <c r="EO66" s="6"/>
      <c r="EP66" s="6"/>
      <c r="EQ66" s="6"/>
      <c r="ER66" s="6"/>
      <c r="ES66" s="6"/>
      <c r="ET66" s="6"/>
      <c r="EU66" s="6"/>
      <c r="EV66" s="6"/>
      <c r="EW66" s="6"/>
      <c r="EX66" s="6"/>
      <c r="EY66" s="6"/>
      <c r="EZ66" s="6"/>
      <c r="FA66" s="6"/>
      <c r="FB66" s="6"/>
      <c r="FC66" s="6"/>
      <c r="FD66" s="6"/>
      <c r="FE66" s="6"/>
      <c r="FF66" s="6"/>
      <c r="FG66" s="6"/>
      <c r="FH66" s="6"/>
      <c r="FI66" s="6"/>
      <c r="FJ66" s="6"/>
      <c r="FK66" s="6"/>
      <c r="FL66" s="6"/>
      <c r="FM66" s="6"/>
      <c r="FN66" s="6"/>
      <c r="FO66" s="6"/>
      <c r="FP66" s="6"/>
      <c r="FQ66" s="6"/>
      <c r="FR66" s="6"/>
      <c r="FS66" s="6"/>
      <c r="FT66" s="6"/>
      <c r="FU66" s="6"/>
      <c r="FV66" s="6"/>
      <c r="FW66" s="6"/>
      <c r="FX66" s="6"/>
      <c r="FY66" s="6"/>
      <c r="FZ66" s="6"/>
      <c r="GA66" s="6"/>
      <c r="GB66" s="6"/>
      <c r="GC66" s="6"/>
      <c r="GD66" s="6"/>
      <c r="GE66" s="6"/>
      <c r="GF66" s="6"/>
      <c r="GG66" s="6"/>
      <c r="GH66" s="6"/>
      <c r="GI66" s="6"/>
      <c r="GJ66" s="6"/>
      <c r="GK66" s="6"/>
      <c r="GL66" s="6"/>
      <c r="GM66" s="6"/>
      <c r="GN66" s="6"/>
      <c r="GO66" s="6"/>
      <c r="GP66" s="6"/>
      <c r="GQ66" s="6"/>
      <c r="GR66" s="6"/>
      <c r="GS66" s="6"/>
      <c r="GT66" s="6"/>
      <c r="GU66" s="6"/>
      <c r="GV66" s="6"/>
      <c r="GW66" s="6"/>
      <c r="GX66" s="6"/>
      <c r="GY66" s="6"/>
      <c r="GZ66" s="6"/>
      <c r="HA66" s="6"/>
      <c r="HB66" s="6"/>
      <c r="HC66" s="6"/>
      <c r="HD66" s="6"/>
      <c r="HE66" s="6"/>
      <c r="HF66" s="6"/>
      <c r="HG66" s="6"/>
      <c r="HH66" s="6"/>
      <c r="HI66" s="6"/>
      <c r="HJ66" s="6"/>
      <c r="HK66" s="6"/>
      <c r="HL66" s="6"/>
      <c r="HM66" s="6"/>
      <c r="HN66" s="6"/>
      <c r="HO66" s="6"/>
      <c r="HP66" s="6"/>
      <c r="HQ66" s="6"/>
      <c r="HR66" s="6"/>
      <c r="HS66" s="6"/>
      <c r="HT66" s="6"/>
      <c r="HU66" s="6"/>
      <c r="HV66" s="6"/>
      <c r="HW66" s="6"/>
      <c r="HX66" s="6"/>
      <c r="HY66" s="6"/>
      <c r="HZ66" s="6"/>
      <c r="IA66" s="6"/>
      <c r="IB66" s="6"/>
      <c r="IC66" s="6"/>
      <c r="ID66" s="6"/>
      <c r="IE66" s="6"/>
      <c r="IF66" s="6"/>
      <c r="IG66" s="6"/>
      <c r="IH66" s="6"/>
      <c r="II66" s="6"/>
      <c r="IJ66" s="6"/>
      <c r="IK66" s="6"/>
      <c r="IL66" s="6"/>
      <c r="IM66" s="6"/>
      <c r="IN66" s="6"/>
      <c r="IO66" s="6"/>
      <c r="IP66" s="6"/>
      <c r="IQ66" s="6"/>
      <c r="IR66" s="6"/>
      <c r="IS66" s="6"/>
      <c r="IT66" s="6"/>
      <c r="IU66" s="6"/>
      <c r="IV66" s="6"/>
      <c r="IW66" s="6"/>
      <c r="IX66" s="6"/>
      <c r="IY66" s="6"/>
      <c r="IZ66" s="6"/>
      <c r="JA66" s="6"/>
      <c r="JB66" s="6"/>
      <c r="JC66" s="6"/>
      <c r="JD66" s="6"/>
      <c r="JE66" s="6"/>
      <c r="JF66" s="6"/>
      <c r="JG66" s="6"/>
      <c r="JH66" s="6"/>
      <c r="JI66" s="6"/>
      <c r="JJ66" s="6"/>
      <c r="JK66" s="6"/>
      <c r="JL66" s="6"/>
      <c r="JM66" s="6"/>
      <c r="JN66" s="6"/>
      <c r="JO66" s="6"/>
      <c r="JP66" s="6"/>
      <c r="JQ66" s="6"/>
      <c r="JR66" s="6"/>
      <c r="JS66" s="6"/>
      <c r="JT66" s="6"/>
      <c r="JU66" s="6"/>
      <c r="JV66" s="6"/>
      <c r="JW66" s="6"/>
      <c r="JX66" s="6"/>
      <c r="JY66" s="6"/>
      <c r="JZ66" s="6"/>
      <c r="KA66" s="6"/>
      <c r="KB66" s="6"/>
      <c r="KC66" s="6"/>
      <c r="KD66" s="6"/>
      <c r="KE66" s="6"/>
      <c r="KF66" s="6"/>
      <c r="KG66" s="6"/>
      <c r="KH66" s="6"/>
      <c r="KI66" s="6"/>
      <c r="KJ66" s="6"/>
      <c r="KK66" s="6"/>
      <c r="KL66" s="6"/>
      <c r="KM66" s="6"/>
      <c r="KN66" s="6"/>
      <c r="KO66" s="6"/>
      <c r="KP66" s="6"/>
      <c r="KQ66" s="6"/>
      <c r="KR66" s="6"/>
      <c r="KS66" s="6"/>
      <c r="KT66" s="6"/>
      <c r="KU66" s="6"/>
      <c r="KV66" s="6"/>
      <c r="KW66" s="6"/>
      <c r="KX66" s="6"/>
      <c r="KY66" s="6"/>
      <c r="KZ66" s="6"/>
      <c r="LA66" s="6"/>
      <c r="LB66" s="6"/>
      <c r="LC66" s="6"/>
      <c r="LD66" s="6"/>
      <c r="LE66" s="6"/>
      <c r="LF66" s="6"/>
      <c r="LG66" s="6"/>
      <c r="LH66" s="6"/>
      <c r="LI66" s="6"/>
      <c r="LJ66" s="6"/>
      <c r="LK66" s="6"/>
      <c r="LL66" s="6"/>
      <c r="LM66" s="6"/>
      <c r="LN66" s="6"/>
      <c r="LO66" s="6"/>
      <c r="LP66" s="6"/>
      <c r="LQ66" s="6"/>
      <c r="LR66" s="6"/>
      <c r="LS66" s="6"/>
      <c r="LT66" s="6"/>
      <c r="LU66" s="6"/>
      <c r="LV66" s="6"/>
      <c r="LW66" s="6"/>
      <c r="LX66" s="6"/>
      <c r="LY66" s="6"/>
      <c r="LZ66" s="6"/>
      <c r="MA66" s="6"/>
      <c r="MB66" s="6"/>
      <c r="MC66" s="6"/>
      <c r="MD66" s="6"/>
      <c r="ME66" s="6"/>
      <c r="MF66" s="6"/>
      <c r="MG66" s="6"/>
      <c r="MH66" s="6"/>
      <c r="MI66" s="6"/>
      <c r="MJ66" s="6"/>
      <c r="MK66" s="6"/>
      <c r="ML66" s="6"/>
      <c r="MM66" s="6"/>
      <c r="MN66" s="6"/>
      <c r="MO66" s="6"/>
      <c r="MP66" s="6"/>
      <c r="MQ66" s="6"/>
      <c r="MR66" s="6"/>
      <c r="MS66" s="6"/>
      <c r="MT66" s="6"/>
      <c r="MU66" s="6"/>
      <c r="MV66" s="6"/>
      <c r="MW66" s="6"/>
      <c r="MX66" s="6"/>
      <c r="MY66" s="6"/>
      <c r="MZ66" s="6"/>
      <c r="NA66" s="6"/>
      <c r="NB66" s="6"/>
      <c r="NC66" s="6"/>
      <c r="ND66" s="6"/>
      <c r="NE66" s="6"/>
      <c r="NF66" s="6"/>
      <c r="NG66" s="6"/>
      <c r="NH66" s="6"/>
      <c r="NI66" s="6"/>
      <c r="NJ66" s="6"/>
      <c r="NK66" s="6"/>
      <c r="NL66" s="6"/>
      <c r="NM66" s="6"/>
      <c r="NN66" s="6"/>
      <c r="NO66" s="6"/>
      <c r="NP66" s="6"/>
      <c r="NQ66" s="6"/>
      <c r="NR66" s="6"/>
      <c r="NS66" s="6"/>
      <c r="NT66" s="6"/>
      <c r="NU66" s="6"/>
      <c r="NV66" s="6"/>
      <c r="NW66" s="6"/>
      <c r="NX66" s="6"/>
      <c r="NY66" s="6"/>
      <c r="NZ66" s="6"/>
      <c r="OA66" s="6"/>
      <c r="OB66" s="6"/>
      <c r="OC66" s="6"/>
      <c r="OD66" s="6"/>
      <c r="OE66" s="6"/>
      <c r="OF66" s="6"/>
      <c r="OG66" s="6"/>
      <c r="OH66" s="6"/>
      <c r="OI66" s="6"/>
      <c r="OJ66" s="6"/>
      <c r="OK66" s="6"/>
      <c r="OL66" s="6"/>
      <c r="OM66" s="6"/>
      <c r="ON66" s="6"/>
      <c r="OO66" s="6"/>
      <c r="OP66" s="6"/>
      <c r="OQ66" s="6"/>
      <c r="OR66" s="6"/>
      <c r="OS66" s="6"/>
      <c r="OT66" s="6"/>
      <c r="OU66" s="6"/>
      <c r="OV66" s="6"/>
      <c r="OW66" s="6"/>
      <c r="OX66" s="6"/>
      <c r="OY66" s="6"/>
      <c r="OZ66" s="6"/>
      <c r="PA66" s="6"/>
      <c r="PB66" s="6"/>
      <c r="PC66" s="6"/>
      <c r="PD66" s="6"/>
      <c r="PE66" s="6"/>
      <c r="PF66" s="6"/>
      <c r="PG66" s="6"/>
      <c r="PH66" s="6"/>
      <c r="PI66" s="6"/>
      <c r="PJ66" s="6"/>
      <c r="PK66" s="6"/>
      <c r="PL66" s="6"/>
      <c r="PM66" s="6"/>
      <c r="PN66" s="6"/>
      <c r="PO66" s="6"/>
      <c r="PP66" s="6"/>
      <c r="PQ66" s="6"/>
      <c r="PR66" s="6"/>
      <c r="PS66" s="6"/>
      <c r="PT66" s="6"/>
      <c r="PU66" s="6"/>
      <c r="PV66" s="6"/>
      <c r="PW66" s="6"/>
      <c r="PX66" s="6"/>
      <c r="PY66" s="6"/>
      <c r="PZ66" s="6"/>
      <c r="QA66" s="6"/>
      <c r="QB66" s="6"/>
      <c r="QC66" s="6"/>
      <c r="QD66" s="6"/>
      <c r="QE66" s="6"/>
      <c r="QF66" s="6"/>
      <c r="QG66" s="6"/>
    </row>
    <row r="67" spans="1:449" s="268" customFormat="1" ht="15">
      <c r="A67" s="274" t="s">
        <v>471</v>
      </c>
      <c r="B67" s="7"/>
      <c r="C67" s="7"/>
      <c r="D67" s="7"/>
      <c r="E67" s="7"/>
      <c r="F67" s="7"/>
      <c r="G67" s="7"/>
      <c r="H67" s="7"/>
      <c r="I67" s="7"/>
      <c r="J67" s="7"/>
      <c r="K67" s="7"/>
      <c r="L67" s="7"/>
      <c r="M67" s="7"/>
      <c r="N67" s="7"/>
      <c r="O67" s="7"/>
      <c r="P67" s="7"/>
      <c r="Q67" s="7"/>
      <c r="R67" s="7"/>
      <c r="S67" s="7"/>
      <c r="T67" s="7"/>
      <c r="U67" s="7"/>
      <c r="V67" s="7"/>
      <c r="W67" s="7"/>
      <c r="X67" s="7"/>
      <c r="Y67" s="7"/>
      <c r="Z67" s="7"/>
      <c r="AA67" s="7"/>
      <c r="AB67" s="7"/>
      <c r="AC67" s="7"/>
      <c r="AD67" s="7"/>
      <c r="AE67" s="7"/>
      <c r="AF67" s="7"/>
      <c r="AG67" s="7"/>
      <c r="AH67" s="7"/>
      <c r="AI67" s="7"/>
      <c r="AJ67" s="7"/>
      <c r="AK67" s="7"/>
      <c r="AL67" s="7"/>
      <c r="AM67" s="7"/>
      <c r="AN67" s="7"/>
      <c r="AO67" s="7"/>
      <c r="AP67" s="7"/>
      <c r="AQ67" s="7"/>
      <c r="AR67" s="7"/>
      <c r="AS67" s="7"/>
      <c r="AT67" s="7"/>
      <c r="AU67" s="7"/>
      <c r="AV67" s="7"/>
      <c r="AW67" s="7"/>
      <c r="AX67" s="7"/>
      <c r="AY67" s="7"/>
      <c r="AZ67" s="7"/>
      <c r="BA67" s="7"/>
      <c r="BB67" s="7"/>
      <c r="BC67" s="7"/>
      <c r="BD67" s="7"/>
      <c r="BE67" s="7"/>
      <c r="BF67" s="7"/>
      <c r="BG67" s="7"/>
      <c r="BH67" s="7"/>
      <c r="BI67" s="7"/>
      <c r="BJ67" s="7"/>
      <c r="BK67" s="7"/>
      <c r="BL67" s="7"/>
      <c r="BM67" s="7"/>
      <c r="BN67" s="7"/>
      <c r="BO67" s="7"/>
      <c r="BP67" s="7"/>
      <c r="BQ67" s="7"/>
      <c r="BR67" s="7"/>
      <c r="BS67" s="7"/>
      <c r="BT67" s="7"/>
      <c r="BU67" s="7"/>
      <c r="BV67" s="7"/>
      <c r="BW67" s="7"/>
      <c r="BX67" s="7"/>
      <c r="BY67" s="7"/>
      <c r="BZ67" s="7"/>
      <c r="CA67" s="7"/>
      <c r="CB67" s="7"/>
      <c r="CC67" s="7"/>
      <c r="CD67" s="7"/>
      <c r="CE67" s="7"/>
      <c r="CF67" s="7"/>
      <c r="CG67" s="7"/>
      <c r="CH67" s="7"/>
      <c r="CI67" s="7"/>
      <c r="CJ67" s="7"/>
      <c r="CK67" s="7"/>
      <c r="CL67" s="7"/>
      <c r="CM67" s="7"/>
      <c r="CN67" s="7"/>
      <c r="CO67" s="7"/>
      <c r="CP67" s="7"/>
      <c r="CQ67" s="7"/>
      <c r="CR67" s="7"/>
      <c r="CS67" s="7"/>
      <c r="CT67" s="7"/>
      <c r="CU67" s="7"/>
      <c r="CV67" s="7"/>
      <c r="CW67" s="7"/>
      <c r="CX67" s="7"/>
      <c r="CY67" s="7"/>
      <c r="CZ67" s="7"/>
      <c r="DA67" s="7"/>
      <c r="DB67" s="7"/>
      <c r="DC67" s="7"/>
      <c r="DD67" s="7"/>
      <c r="DE67" s="7"/>
      <c r="DF67" s="7"/>
      <c r="DG67" s="7"/>
      <c r="DH67" s="7"/>
      <c r="DI67" s="7"/>
      <c r="DJ67" s="7"/>
      <c r="DK67" s="7"/>
      <c r="DL67" s="7"/>
      <c r="DM67" s="7"/>
      <c r="DN67" s="7"/>
      <c r="DO67" s="7"/>
      <c r="DP67" s="7"/>
      <c r="DQ67" s="7"/>
      <c r="DR67" s="7"/>
      <c r="DS67" s="7"/>
      <c r="DT67" s="7"/>
      <c r="DU67" s="7"/>
      <c r="DV67" s="7"/>
      <c r="DW67" s="7"/>
      <c r="DX67" s="7"/>
      <c r="DY67" s="7"/>
      <c r="DZ67" s="7"/>
      <c r="EA67" s="7"/>
      <c r="EB67" s="7"/>
      <c r="EC67" s="7"/>
      <c r="ED67" s="7"/>
      <c r="EE67" s="7"/>
      <c r="EF67" s="7"/>
      <c r="EG67" s="7"/>
      <c r="EH67" s="7"/>
      <c r="EI67" s="7"/>
      <c r="EJ67" s="7"/>
      <c r="EK67" s="7"/>
      <c r="EL67" s="7"/>
      <c r="EM67" s="7"/>
      <c r="EN67" s="7"/>
      <c r="EO67" s="7"/>
      <c r="EP67" s="7"/>
      <c r="EQ67" s="7"/>
      <c r="ER67" s="7"/>
      <c r="ES67" s="7"/>
      <c r="ET67" s="7"/>
      <c r="EU67" s="7"/>
      <c r="EV67" s="7"/>
      <c r="EW67" s="7"/>
      <c r="EX67" s="7"/>
      <c r="EY67" s="7"/>
      <c r="EZ67" s="7"/>
      <c r="FA67" s="7"/>
      <c r="FB67" s="7"/>
      <c r="FC67" s="7"/>
      <c r="FD67" s="7"/>
      <c r="FE67" s="7"/>
      <c r="FF67" s="7"/>
      <c r="FG67" s="7"/>
      <c r="FH67" s="7"/>
      <c r="FI67" s="7"/>
      <c r="FJ67" s="7"/>
      <c r="FK67" s="7"/>
      <c r="FL67" s="7"/>
      <c r="FM67" s="7"/>
      <c r="FN67" s="7"/>
      <c r="FO67" s="7"/>
      <c r="FP67" s="7"/>
      <c r="FQ67" s="7"/>
      <c r="FR67" s="7"/>
      <c r="FS67" s="7"/>
      <c r="FT67" s="7"/>
      <c r="FU67" s="7"/>
      <c r="FV67" s="7"/>
      <c r="FW67" s="7"/>
      <c r="FX67" s="7"/>
      <c r="FY67" s="7"/>
      <c r="FZ67" s="7"/>
      <c r="GA67" s="7"/>
      <c r="GB67" s="7"/>
      <c r="GC67" s="7"/>
      <c r="GD67" s="7"/>
      <c r="GE67" s="7"/>
      <c r="GF67" s="7"/>
      <c r="GG67" s="7"/>
      <c r="GH67" s="7"/>
      <c r="GI67" s="7"/>
      <c r="GJ67" s="7"/>
      <c r="GK67" s="7"/>
      <c r="GL67" s="7"/>
      <c r="GM67" s="7"/>
      <c r="GN67" s="7"/>
      <c r="GO67" s="7"/>
      <c r="GP67" s="7"/>
      <c r="GQ67" s="7"/>
      <c r="GR67" s="7"/>
      <c r="GS67" s="7"/>
      <c r="GT67" s="7"/>
      <c r="GU67" s="7"/>
      <c r="GV67" s="7"/>
      <c r="GW67" s="7"/>
      <c r="GX67" s="7"/>
      <c r="GY67" s="7"/>
      <c r="GZ67" s="7"/>
      <c r="HA67" s="7"/>
      <c r="HB67" s="7"/>
      <c r="HC67" s="7"/>
      <c r="HD67" s="7"/>
      <c r="HE67" s="7"/>
      <c r="HF67" s="7"/>
      <c r="HG67" s="7"/>
      <c r="HH67" s="7"/>
      <c r="HI67" s="7"/>
      <c r="HJ67" s="7"/>
      <c r="HK67" s="7"/>
      <c r="HL67" s="7"/>
      <c r="HM67" s="7"/>
      <c r="HN67" s="7"/>
      <c r="HO67" s="7"/>
      <c r="HP67" s="7"/>
      <c r="HQ67" s="7"/>
      <c r="HR67" s="7"/>
      <c r="HS67" s="7"/>
      <c r="HT67" s="7"/>
      <c r="HU67" s="7"/>
      <c r="HV67" s="7"/>
      <c r="HW67" s="7"/>
      <c r="HX67" s="7"/>
      <c r="HY67" s="7"/>
      <c r="HZ67" s="7"/>
      <c r="IA67" s="7"/>
      <c r="IB67" s="7"/>
      <c r="IC67" s="7"/>
      <c r="ID67" s="7"/>
      <c r="IE67" s="7"/>
      <c r="IF67" s="7"/>
      <c r="IG67" s="7"/>
      <c r="IH67" s="7"/>
      <c r="II67" s="7"/>
      <c r="IJ67" s="7"/>
      <c r="IK67" s="7"/>
      <c r="IL67" s="7"/>
      <c r="IM67" s="7"/>
      <c r="IN67" s="7"/>
      <c r="IO67" s="7"/>
      <c r="IP67" s="7"/>
      <c r="IQ67" s="7"/>
      <c r="IR67" s="7"/>
      <c r="IS67" s="7"/>
      <c r="IT67" s="7"/>
      <c r="IU67" s="7"/>
      <c r="IV67" s="7"/>
      <c r="IW67" s="7"/>
      <c r="IX67" s="7"/>
      <c r="IY67" s="7"/>
      <c r="IZ67" s="7"/>
      <c r="JA67" s="7"/>
      <c r="JB67" s="7"/>
      <c r="JC67" s="7"/>
      <c r="JD67" s="7"/>
      <c r="JE67" s="7"/>
      <c r="JF67" s="7"/>
      <c r="JG67" s="7"/>
      <c r="JH67" s="7"/>
      <c r="JI67" s="7"/>
      <c r="JJ67" s="7"/>
      <c r="JK67" s="7"/>
      <c r="JL67" s="7"/>
      <c r="JM67" s="7"/>
      <c r="JN67" s="7"/>
      <c r="JO67" s="7"/>
      <c r="JP67" s="7"/>
      <c r="JQ67" s="7"/>
      <c r="JR67" s="7"/>
      <c r="JS67" s="7"/>
      <c r="JT67" s="7"/>
      <c r="JU67" s="7"/>
      <c r="JV67" s="7"/>
      <c r="JW67" s="7"/>
      <c r="JX67" s="7"/>
      <c r="JY67" s="7"/>
      <c r="JZ67" s="7"/>
      <c r="KA67" s="7"/>
      <c r="KB67" s="7"/>
      <c r="KC67" s="7"/>
      <c r="KD67" s="7"/>
      <c r="KE67" s="7"/>
      <c r="KF67" s="7"/>
      <c r="KG67" s="7"/>
      <c r="KH67" s="7"/>
      <c r="KI67" s="7"/>
      <c r="KJ67" s="7"/>
      <c r="KK67" s="7"/>
      <c r="KL67" s="7"/>
      <c r="KM67" s="7"/>
      <c r="KN67" s="7"/>
      <c r="KO67" s="7"/>
      <c r="KP67" s="7"/>
      <c r="KQ67" s="7"/>
      <c r="KR67" s="7"/>
      <c r="KS67" s="7"/>
      <c r="KT67" s="7"/>
      <c r="KU67" s="7"/>
      <c r="KV67" s="7"/>
      <c r="KW67" s="7"/>
      <c r="KX67" s="7"/>
      <c r="KY67" s="7"/>
      <c r="KZ67" s="7"/>
      <c r="LA67" s="7"/>
      <c r="LB67" s="7"/>
      <c r="LC67" s="7"/>
      <c r="LD67" s="7"/>
      <c r="LE67" s="7"/>
      <c r="LF67" s="7"/>
      <c r="LG67" s="7"/>
      <c r="LH67" s="7"/>
      <c r="LI67" s="7"/>
      <c r="LJ67" s="7"/>
      <c r="LK67" s="7"/>
      <c r="LL67" s="7"/>
      <c r="LM67" s="7"/>
      <c r="LN67" s="7"/>
      <c r="LO67" s="7"/>
      <c r="LP67" s="7"/>
      <c r="LQ67" s="7"/>
      <c r="LR67" s="7"/>
      <c r="LS67" s="7"/>
      <c r="LT67" s="7"/>
      <c r="LU67" s="7"/>
      <c r="LV67" s="7"/>
      <c r="LW67" s="7"/>
      <c r="LX67" s="7"/>
      <c r="LY67" s="7"/>
      <c r="LZ67" s="7"/>
      <c r="MA67" s="7"/>
      <c r="MB67" s="7"/>
      <c r="MC67" s="7"/>
      <c r="MD67" s="7"/>
      <c r="ME67" s="7"/>
      <c r="MF67" s="7"/>
      <c r="MG67" s="7"/>
      <c r="MH67" s="7"/>
      <c r="MI67" s="7"/>
      <c r="MJ67" s="7"/>
      <c r="MK67" s="7"/>
      <c r="ML67" s="7"/>
      <c r="MM67" s="7"/>
      <c r="MN67" s="7"/>
      <c r="MO67" s="7"/>
      <c r="MP67" s="7"/>
      <c r="MQ67" s="7"/>
      <c r="MR67" s="7"/>
      <c r="MS67" s="7"/>
      <c r="MT67" s="7"/>
      <c r="MU67" s="7"/>
      <c r="MV67" s="7"/>
      <c r="MW67" s="7"/>
      <c r="MX67" s="7"/>
      <c r="MY67" s="7"/>
      <c r="MZ67" s="7"/>
      <c r="NA67" s="7"/>
      <c r="NB67" s="7"/>
      <c r="NC67" s="7"/>
      <c r="ND67" s="7"/>
      <c r="NE67" s="7"/>
      <c r="NF67" s="7"/>
      <c r="NG67" s="7"/>
      <c r="NH67" s="7"/>
      <c r="NI67" s="7"/>
      <c r="NJ67" s="7"/>
      <c r="NK67" s="7"/>
      <c r="NL67" s="7"/>
      <c r="NM67" s="7"/>
      <c r="NN67" s="7"/>
      <c r="NO67" s="7"/>
      <c r="NP67" s="7"/>
      <c r="NQ67" s="7"/>
      <c r="NR67" s="7"/>
      <c r="NS67" s="7"/>
      <c r="NT67" s="7"/>
      <c r="NU67" s="7"/>
      <c r="NV67" s="7"/>
      <c r="NW67" s="7"/>
      <c r="NX67" s="7"/>
      <c r="NY67" s="7"/>
      <c r="NZ67" s="7"/>
      <c r="OA67" s="7"/>
      <c r="OB67" s="7"/>
      <c r="OC67" s="7"/>
      <c r="OD67" s="7"/>
      <c r="OE67" s="7"/>
      <c r="OF67" s="7"/>
      <c r="OG67" s="7"/>
      <c r="OH67" s="7"/>
      <c r="OI67" s="7"/>
      <c r="OJ67" s="7"/>
      <c r="OK67" s="7"/>
      <c r="OL67" s="7"/>
      <c r="OM67" s="7"/>
      <c r="ON67" s="7"/>
      <c r="OO67" s="7"/>
      <c r="OP67" s="7"/>
      <c r="OQ67" s="7"/>
      <c r="OR67" s="7"/>
      <c r="OS67" s="7"/>
      <c r="OT67" s="7"/>
      <c r="OU67" s="7"/>
      <c r="OV67" s="7"/>
      <c r="OW67" s="7"/>
      <c r="OX67" s="7"/>
      <c r="OY67" s="7"/>
      <c r="OZ67" s="7"/>
      <c r="PA67" s="7"/>
      <c r="PB67" s="7"/>
      <c r="PC67" s="7"/>
      <c r="PD67" s="7"/>
      <c r="PE67" s="7"/>
      <c r="PF67" s="7"/>
      <c r="PG67" s="7"/>
      <c r="PH67" s="7"/>
      <c r="PI67" s="7"/>
      <c r="PJ67" s="7"/>
      <c r="PK67" s="7"/>
      <c r="PL67" s="7"/>
      <c r="PM67" s="7"/>
      <c r="PN67" s="7"/>
      <c r="PO67" s="7"/>
      <c r="PP67" s="7"/>
      <c r="PQ67" s="7"/>
      <c r="PR67" s="7"/>
      <c r="PS67" s="7"/>
      <c r="PT67" s="7"/>
      <c r="PU67" s="7"/>
      <c r="PV67" s="7"/>
      <c r="PW67" s="7"/>
      <c r="PX67" s="7"/>
      <c r="PY67" s="7"/>
      <c r="PZ67" s="7"/>
      <c r="QA67" s="7"/>
      <c r="QB67" s="7"/>
      <c r="QC67" s="7"/>
      <c r="QD67" s="7"/>
      <c r="QE67" s="7"/>
      <c r="QF67" s="7"/>
      <c r="QG67" s="7"/>
    </row>
    <row r="68" spans="1:449" s="268" customFormat="1" ht="15">
      <c r="A68" s="278" t="s">
        <v>499</v>
      </c>
      <c r="B68" s="7"/>
      <c r="C68" s="7"/>
      <c r="D68" s="7"/>
      <c r="E68" s="7"/>
      <c r="F68" s="7"/>
      <c r="G68" s="7"/>
      <c r="H68" s="7"/>
      <c r="I68" s="7"/>
      <c r="J68" s="7"/>
      <c r="K68" s="7"/>
      <c r="L68" s="7"/>
      <c r="M68" s="7"/>
      <c r="N68" s="7"/>
      <c r="O68" s="7"/>
      <c r="P68" s="7"/>
      <c r="Q68" s="7"/>
      <c r="R68" s="7"/>
      <c r="S68" s="7"/>
      <c r="T68" s="7"/>
      <c r="U68" s="7"/>
      <c r="V68" s="7"/>
      <c r="W68" s="7"/>
      <c r="X68" s="7"/>
      <c r="Y68" s="7"/>
      <c r="Z68" s="7"/>
      <c r="AA68" s="7"/>
      <c r="AB68" s="7"/>
      <c r="AC68" s="7"/>
      <c r="AD68" s="7"/>
      <c r="AE68" s="7"/>
      <c r="AF68" s="7"/>
      <c r="AG68" s="7"/>
      <c r="AH68" s="7"/>
      <c r="AI68" s="7"/>
      <c r="AJ68" s="7"/>
      <c r="AK68" s="7"/>
      <c r="AL68" s="7"/>
      <c r="AM68" s="7"/>
      <c r="AN68" s="7"/>
      <c r="AO68" s="7"/>
      <c r="AP68" s="7"/>
      <c r="AQ68" s="7"/>
      <c r="AR68" s="7"/>
      <c r="AS68" s="7"/>
      <c r="AT68" s="7"/>
      <c r="AU68" s="7"/>
      <c r="AV68" s="7"/>
      <c r="AW68" s="7"/>
      <c r="AX68" s="7"/>
      <c r="AY68" s="7"/>
      <c r="AZ68" s="7"/>
      <c r="BA68" s="7"/>
      <c r="BB68" s="7"/>
      <c r="BC68" s="7"/>
      <c r="BD68" s="7"/>
      <c r="BE68" s="7"/>
      <c r="BF68" s="7"/>
      <c r="BG68" s="7"/>
      <c r="BH68" s="7"/>
      <c r="BI68" s="7"/>
      <c r="BJ68" s="7"/>
      <c r="BK68" s="7"/>
      <c r="BL68" s="7"/>
      <c r="BM68" s="7"/>
      <c r="BN68" s="7"/>
      <c r="BO68" s="7"/>
      <c r="BP68" s="7"/>
      <c r="BQ68" s="7"/>
      <c r="BR68" s="7"/>
      <c r="BS68" s="7"/>
      <c r="BT68" s="7"/>
      <c r="BU68" s="7"/>
      <c r="BV68" s="7"/>
      <c r="BW68" s="7"/>
      <c r="BX68" s="7"/>
      <c r="BY68" s="7"/>
      <c r="BZ68" s="7"/>
      <c r="CA68" s="7"/>
      <c r="CB68" s="7"/>
      <c r="CC68" s="7"/>
      <c r="CD68" s="7"/>
      <c r="CE68" s="7"/>
      <c r="CF68" s="7"/>
      <c r="CG68" s="7"/>
      <c r="CH68" s="7"/>
      <c r="CI68" s="7"/>
      <c r="CJ68" s="7"/>
      <c r="CK68" s="7"/>
      <c r="CL68" s="7"/>
      <c r="CM68" s="7"/>
      <c r="CN68" s="7"/>
      <c r="CO68" s="7"/>
      <c r="CP68" s="7"/>
      <c r="CQ68" s="7"/>
      <c r="CR68" s="7"/>
      <c r="CS68" s="7"/>
      <c r="CT68" s="7"/>
      <c r="CU68" s="7"/>
      <c r="CV68" s="7"/>
      <c r="CW68" s="7"/>
      <c r="CX68" s="7"/>
      <c r="CY68" s="7"/>
      <c r="CZ68" s="7"/>
      <c r="DA68" s="7"/>
      <c r="DB68" s="7"/>
      <c r="DC68" s="7"/>
      <c r="DD68" s="7"/>
      <c r="DE68" s="7"/>
      <c r="DF68" s="7"/>
      <c r="DG68" s="7"/>
      <c r="DH68" s="7"/>
      <c r="DI68" s="7"/>
      <c r="DJ68" s="7"/>
      <c r="DK68" s="7"/>
      <c r="DL68" s="7"/>
      <c r="DM68" s="7"/>
      <c r="DN68" s="7"/>
      <c r="DO68" s="7"/>
      <c r="DP68" s="7"/>
      <c r="DQ68" s="7"/>
      <c r="DR68" s="7"/>
      <c r="DS68" s="7"/>
      <c r="DT68" s="7"/>
      <c r="DU68" s="7"/>
      <c r="DV68" s="7"/>
      <c r="DW68" s="7"/>
      <c r="DX68" s="7"/>
      <c r="DY68" s="7"/>
      <c r="DZ68" s="7"/>
      <c r="EA68" s="7"/>
      <c r="EB68" s="7"/>
      <c r="EC68" s="7"/>
      <c r="ED68" s="7"/>
      <c r="EE68" s="7"/>
      <c r="EF68" s="7"/>
      <c r="EG68" s="7"/>
      <c r="EH68" s="7"/>
      <c r="EI68" s="7"/>
      <c r="EJ68" s="7"/>
      <c r="EK68" s="7"/>
      <c r="EL68" s="7"/>
      <c r="EM68" s="7"/>
      <c r="EN68" s="7"/>
      <c r="EO68" s="7"/>
      <c r="EP68" s="7"/>
      <c r="EQ68" s="7"/>
      <c r="ER68" s="7"/>
      <c r="ES68" s="7"/>
      <c r="ET68" s="7"/>
      <c r="EU68" s="7"/>
      <c r="EV68" s="7"/>
      <c r="EW68" s="7"/>
      <c r="EX68" s="7"/>
      <c r="EY68" s="7"/>
      <c r="EZ68" s="7"/>
      <c r="FA68" s="7"/>
      <c r="FB68" s="7"/>
      <c r="FC68" s="7"/>
      <c r="FD68" s="7"/>
      <c r="FE68" s="7"/>
      <c r="FF68" s="7"/>
      <c r="FG68" s="7"/>
      <c r="FH68" s="7"/>
      <c r="FI68" s="7"/>
      <c r="FJ68" s="7"/>
      <c r="FK68" s="7"/>
      <c r="FL68" s="7"/>
      <c r="FM68" s="7"/>
      <c r="FN68" s="7"/>
      <c r="FO68" s="7"/>
      <c r="FP68" s="7"/>
      <c r="FQ68" s="7"/>
      <c r="FR68" s="7"/>
      <c r="FS68" s="7"/>
      <c r="FT68" s="7"/>
      <c r="FU68" s="7"/>
      <c r="FV68" s="7"/>
      <c r="FW68" s="7"/>
      <c r="FX68" s="7"/>
      <c r="FY68" s="7"/>
      <c r="FZ68" s="7"/>
      <c r="GA68" s="7"/>
      <c r="GB68" s="7"/>
      <c r="GC68" s="7"/>
      <c r="GD68" s="7"/>
      <c r="GE68" s="7"/>
      <c r="GF68" s="7"/>
      <c r="GG68" s="7"/>
      <c r="GH68" s="7"/>
      <c r="GI68" s="7"/>
      <c r="GJ68" s="7"/>
      <c r="GK68" s="7"/>
      <c r="GL68" s="7"/>
      <c r="GM68" s="7"/>
      <c r="GN68" s="7"/>
      <c r="GO68" s="7"/>
      <c r="GP68" s="7"/>
      <c r="GQ68" s="7"/>
      <c r="GR68" s="7"/>
      <c r="GS68" s="7"/>
      <c r="GT68" s="7"/>
      <c r="GU68" s="7"/>
      <c r="GV68" s="7"/>
      <c r="GW68" s="7"/>
      <c r="GX68" s="7"/>
      <c r="GY68" s="7"/>
      <c r="GZ68" s="7"/>
      <c r="HA68" s="7"/>
      <c r="HB68" s="7"/>
      <c r="HC68" s="7"/>
      <c r="HD68" s="7"/>
      <c r="HE68" s="7"/>
      <c r="HF68" s="7"/>
      <c r="HG68" s="7"/>
      <c r="HH68" s="7"/>
      <c r="HI68" s="7"/>
      <c r="HJ68" s="7"/>
      <c r="HK68" s="7"/>
      <c r="HL68" s="7"/>
      <c r="HM68" s="7"/>
      <c r="HN68" s="7"/>
      <c r="HO68" s="7"/>
      <c r="HP68" s="7"/>
      <c r="HQ68" s="7"/>
      <c r="HR68" s="7"/>
      <c r="HS68" s="7"/>
      <c r="HT68" s="7"/>
      <c r="HU68" s="7"/>
      <c r="HV68" s="7"/>
      <c r="HW68" s="7"/>
      <c r="HX68" s="7"/>
      <c r="HY68" s="7"/>
      <c r="HZ68" s="7"/>
      <c r="IA68" s="7"/>
      <c r="IB68" s="7"/>
      <c r="IC68" s="7"/>
      <c r="ID68" s="7"/>
      <c r="IE68" s="7"/>
      <c r="IF68" s="7"/>
      <c r="IG68" s="7"/>
      <c r="IH68" s="7"/>
      <c r="II68" s="7"/>
      <c r="IJ68" s="7"/>
      <c r="IK68" s="7"/>
      <c r="IL68" s="7"/>
      <c r="IM68" s="7"/>
      <c r="IN68" s="7"/>
      <c r="IO68" s="7"/>
      <c r="IP68" s="7"/>
      <c r="IQ68" s="7"/>
      <c r="IR68" s="7"/>
      <c r="IS68" s="7"/>
      <c r="IT68" s="7"/>
      <c r="IU68" s="7"/>
      <c r="IV68" s="7"/>
      <c r="IW68" s="7"/>
      <c r="IX68" s="7"/>
      <c r="IY68" s="7"/>
      <c r="IZ68" s="7"/>
      <c r="JA68" s="7"/>
      <c r="JB68" s="7"/>
      <c r="JC68" s="7"/>
      <c r="JD68" s="7"/>
      <c r="JE68" s="7"/>
      <c r="JF68" s="7"/>
      <c r="JG68" s="7"/>
      <c r="JH68" s="7"/>
      <c r="JI68" s="7"/>
      <c r="JJ68" s="7"/>
      <c r="JK68" s="7"/>
      <c r="JL68" s="7"/>
      <c r="JM68" s="7"/>
      <c r="JN68" s="7"/>
      <c r="JO68" s="7"/>
      <c r="JP68" s="7"/>
      <c r="JQ68" s="7"/>
      <c r="JR68" s="7"/>
      <c r="JS68" s="7"/>
      <c r="JT68" s="7"/>
      <c r="JU68" s="7"/>
      <c r="JV68" s="7"/>
      <c r="JW68" s="7"/>
      <c r="JX68" s="7"/>
      <c r="JY68" s="7"/>
      <c r="JZ68" s="7"/>
      <c r="KA68" s="7"/>
      <c r="KB68" s="7"/>
      <c r="KC68" s="7"/>
      <c r="KD68" s="7"/>
      <c r="KE68" s="7"/>
      <c r="KF68" s="7"/>
      <c r="KG68" s="7"/>
      <c r="KH68" s="7"/>
      <c r="KI68" s="7"/>
      <c r="KJ68" s="7"/>
      <c r="KK68" s="7"/>
      <c r="KL68" s="7"/>
      <c r="KM68" s="7"/>
      <c r="KN68" s="7"/>
      <c r="KO68" s="7"/>
      <c r="KP68" s="7"/>
      <c r="KQ68" s="7"/>
      <c r="KR68" s="7"/>
      <c r="KS68" s="7"/>
      <c r="KT68" s="7"/>
      <c r="KU68" s="7"/>
      <c r="KV68" s="7"/>
      <c r="KW68" s="7"/>
      <c r="KX68" s="7"/>
      <c r="KY68" s="7"/>
      <c r="KZ68" s="7"/>
      <c r="LA68" s="7"/>
      <c r="LB68" s="7"/>
      <c r="LC68" s="7"/>
      <c r="LD68" s="7"/>
      <c r="LE68" s="7"/>
      <c r="LF68" s="7"/>
      <c r="LG68" s="7"/>
      <c r="LH68" s="7"/>
      <c r="LI68" s="7"/>
      <c r="LJ68" s="7"/>
      <c r="LK68" s="7"/>
      <c r="LL68" s="7"/>
      <c r="LM68" s="7"/>
      <c r="LN68" s="7"/>
      <c r="LO68" s="7"/>
      <c r="LP68" s="7"/>
      <c r="LQ68" s="7"/>
      <c r="LR68" s="7"/>
      <c r="LS68" s="7"/>
      <c r="LT68" s="7"/>
      <c r="LU68" s="7"/>
      <c r="LV68" s="7"/>
      <c r="LW68" s="7"/>
      <c r="LX68" s="7"/>
      <c r="LY68" s="7"/>
      <c r="LZ68" s="7"/>
      <c r="MA68" s="7"/>
      <c r="MB68" s="7"/>
      <c r="MC68" s="7"/>
      <c r="MD68" s="7"/>
      <c r="ME68" s="7"/>
      <c r="MF68" s="7"/>
      <c r="MG68" s="7"/>
      <c r="MH68" s="7"/>
      <c r="MI68" s="7"/>
      <c r="MJ68" s="7"/>
      <c r="MK68" s="7"/>
      <c r="ML68" s="7"/>
      <c r="MM68" s="7"/>
      <c r="MN68" s="7"/>
      <c r="MO68" s="7"/>
      <c r="MP68" s="7"/>
      <c r="MQ68" s="7"/>
      <c r="MR68" s="7"/>
      <c r="MS68" s="7"/>
      <c r="MT68" s="7"/>
      <c r="MU68" s="7"/>
      <c r="MV68" s="7"/>
      <c r="MW68" s="7"/>
      <c r="MX68" s="7"/>
      <c r="MY68" s="7"/>
      <c r="MZ68" s="7"/>
      <c r="NA68" s="7"/>
      <c r="NB68" s="7"/>
      <c r="NC68" s="7"/>
      <c r="ND68" s="7"/>
      <c r="NE68" s="7"/>
      <c r="NF68" s="7"/>
      <c r="NG68" s="7"/>
      <c r="NH68" s="7"/>
      <c r="NI68" s="7"/>
      <c r="NJ68" s="7"/>
      <c r="NK68" s="7"/>
      <c r="NL68" s="7"/>
      <c r="NM68" s="7"/>
      <c r="NN68" s="7"/>
      <c r="NO68" s="7"/>
      <c r="NP68" s="7"/>
      <c r="NQ68" s="7"/>
      <c r="NR68" s="7"/>
      <c r="NS68" s="7"/>
      <c r="NT68" s="7"/>
      <c r="NU68" s="7"/>
      <c r="NV68" s="7"/>
      <c r="NW68" s="7"/>
      <c r="NX68" s="7"/>
      <c r="NY68" s="7"/>
      <c r="NZ68" s="7"/>
      <c r="OA68" s="7"/>
      <c r="OB68" s="7"/>
      <c r="OC68" s="7"/>
      <c r="OD68" s="7"/>
      <c r="OE68" s="7"/>
      <c r="OF68" s="7"/>
      <c r="OG68" s="7"/>
      <c r="OH68" s="7"/>
      <c r="OI68" s="7"/>
      <c r="OJ68" s="7"/>
      <c r="OK68" s="7"/>
      <c r="OL68" s="7"/>
      <c r="OM68" s="7"/>
      <c r="ON68" s="7"/>
      <c r="OO68" s="7"/>
      <c r="OP68" s="7"/>
      <c r="OQ68" s="7"/>
      <c r="OR68" s="7"/>
      <c r="OS68" s="7"/>
      <c r="OT68" s="7"/>
      <c r="OU68" s="7"/>
      <c r="OV68" s="7"/>
      <c r="OW68" s="7"/>
      <c r="OX68" s="7"/>
      <c r="OY68" s="7"/>
      <c r="OZ68" s="7"/>
      <c r="PA68" s="7"/>
      <c r="PB68" s="7"/>
      <c r="PC68" s="7"/>
      <c r="PD68" s="7"/>
      <c r="PE68" s="7"/>
      <c r="PF68" s="7"/>
      <c r="PG68" s="7"/>
      <c r="PH68" s="7"/>
      <c r="PI68" s="7"/>
      <c r="PJ68" s="7"/>
      <c r="PK68" s="7"/>
      <c r="PL68" s="7"/>
      <c r="PM68" s="7"/>
      <c r="PN68" s="7"/>
      <c r="PO68" s="7"/>
      <c r="PP68" s="7"/>
      <c r="PQ68" s="7"/>
      <c r="PR68" s="7"/>
      <c r="PS68" s="7"/>
      <c r="PT68" s="7"/>
      <c r="PU68" s="7"/>
      <c r="PV68" s="7"/>
      <c r="PW68" s="7"/>
      <c r="PX68" s="7"/>
      <c r="PY68" s="7"/>
      <c r="PZ68" s="7"/>
      <c r="QA68" s="7"/>
      <c r="QB68" s="7"/>
      <c r="QC68" s="7"/>
      <c r="QD68" s="7"/>
      <c r="QE68" s="7"/>
      <c r="QF68" s="7"/>
      <c r="QG68" s="7"/>
    </row>
    <row r="69" spans="1:449" s="268" customFormat="1" ht="15">
      <c r="A69" s="274" t="s">
        <v>495</v>
      </c>
      <c r="B69" s="7"/>
      <c r="C69" s="7"/>
      <c r="D69" s="7"/>
      <c r="E69" s="7"/>
      <c r="F69" s="7"/>
      <c r="G69" s="7"/>
      <c r="H69" s="7"/>
      <c r="I69" s="7"/>
      <c r="J69" s="7"/>
      <c r="K69" s="7"/>
      <c r="L69" s="7"/>
      <c r="M69" s="7"/>
      <c r="N69" s="7"/>
      <c r="O69" s="7"/>
      <c r="P69" s="7"/>
      <c r="Q69" s="7"/>
      <c r="R69" s="7"/>
      <c r="S69" s="7"/>
      <c r="T69" s="7"/>
      <c r="U69" s="7"/>
      <c r="V69" s="7"/>
      <c r="W69" s="7"/>
      <c r="X69" s="7"/>
      <c r="Y69" s="7"/>
      <c r="Z69" s="7"/>
      <c r="AA69" s="7"/>
      <c r="AB69" s="7"/>
      <c r="AC69" s="7"/>
      <c r="AD69" s="7"/>
      <c r="AE69" s="7"/>
      <c r="AF69" s="7"/>
      <c r="AG69" s="7"/>
      <c r="AH69" s="7"/>
      <c r="AI69" s="7"/>
      <c r="AJ69" s="7"/>
      <c r="AK69" s="7"/>
      <c r="AL69" s="7"/>
      <c r="AM69" s="7"/>
      <c r="AN69" s="7"/>
      <c r="AO69" s="7"/>
      <c r="AP69" s="7"/>
      <c r="AQ69" s="7"/>
      <c r="AR69" s="7"/>
      <c r="AS69" s="7"/>
      <c r="AT69" s="7"/>
      <c r="AU69" s="7"/>
      <c r="AV69" s="7"/>
      <c r="AW69" s="7"/>
      <c r="AX69" s="7"/>
      <c r="AY69" s="7"/>
      <c r="AZ69" s="7"/>
      <c r="BA69" s="7"/>
      <c r="BB69" s="7"/>
      <c r="BC69" s="7"/>
      <c r="BD69" s="7"/>
      <c r="BE69" s="7"/>
      <c r="BF69" s="7"/>
      <c r="BG69" s="7"/>
      <c r="BH69" s="7"/>
      <c r="BI69" s="7"/>
      <c r="BJ69" s="7"/>
      <c r="BK69" s="7"/>
      <c r="BL69" s="7"/>
      <c r="BM69" s="7"/>
      <c r="BN69" s="7"/>
      <c r="BO69" s="7"/>
      <c r="BP69" s="7"/>
      <c r="BQ69" s="7"/>
      <c r="BR69" s="7"/>
      <c r="BS69" s="7"/>
      <c r="BT69" s="7"/>
      <c r="BU69" s="7"/>
      <c r="BV69" s="7"/>
      <c r="BW69" s="7"/>
      <c r="BX69" s="7"/>
      <c r="BY69" s="7"/>
      <c r="BZ69" s="7"/>
      <c r="CA69" s="7"/>
      <c r="CB69" s="7"/>
      <c r="CC69" s="7"/>
      <c r="CD69" s="7"/>
      <c r="CE69" s="7"/>
      <c r="CF69" s="7"/>
      <c r="CG69" s="7"/>
      <c r="CH69" s="7"/>
      <c r="CI69" s="7"/>
      <c r="CJ69" s="7"/>
      <c r="CK69" s="7"/>
      <c r="CL69" s="7"/>
      <c r="CM69" s="7"/>
      <c r="CN69" s="7"/>
      <c r="CO69" s="7"/>
      <c r="CP69" s="7"/>
      <c r="CQ69" s="7"/>
      <c r="CR69" s="7"/>
      <c r="CS69" s="7"/>
      <c r="CT69" s="7"/>
      <c r="CU69" s="7"/>
      <c r="CV69" s="7"/>
      <c r="CW69" s="7"/>
      <c r="CX69" s="7"/>
      <c r="CY69" s="7"/>
      <c r="CZ69" s="7"/>
      <c r="DA69" s="7"/>
      <c r="DB69" s="7"/>
      <c r="DC69" s="7"/>
      <c r="DD69" s="7"/>
      <c r="DE69" s="7"/>
      <c r="DF69" s="7"/>
      <c r="DG69" s="7"/>
      <c r="DH69" s="7"/>
      <c r="DI69" s="7"/>
      <c r="DJ69" s="7"/>
      <c r="DK69" s="7"/>
      <c r="DL69" s="7"/>
      <c r="DM69" s="7"/>
      <c r="DN69" s="7"/>
      <c r="DO69" s="7"/>
      <c r="DP69" s="7"/>
      <c r="DQ69" s="7"/>
      <c r="DR69" s="7"/>
      <c r="DS69" s="7"/>
      <c r="DT69" s="7"/>
      <c r="DU69" s="7"/>
      <c r="DV69" s="7"/>
      <c r="DW69" s="7"/>
      <c r="DX69" s="7"/>
      <c r="DY69" s="7"/>
      <c r="DZ69" s="7"/>
      <c r="EA69" s="7"/>
      <c r="EB69" s="7"/>
      <c r="EC69" s="7"/>
      <c r="ED69" s="7"/>
      <c r="EE69" s="7"/>
      <c r="EF69" s="7"/>
      <c r="EG69" s="7"/>
      <c r="EH69" s="7"/>
      <c r="EI69" s="7"/>
      <c r="EJ69" s="7"/>
      <c r="EK69" s="7"/>
      <c r="EL69" s="7"/>
      <c r="EM69" s="7"/>
      <c r="EN69" s="7"/>
      <c r="EO69" s="7"/>
      <c r="EP69" s="7"/>
      <c r="EQ69" s="7"/>
      <c r="ER69" s="7"/>
      <c r="ES69" s="7"/>
      <c r="ET69" s="7"/>
      <c r="EU69" s="7"/>
      <c r="EV69" s="7"/>
      <c r="EW69" s="7"/>
      <c r="EX69" s="7"/>
      <c r="EY69" s="7"/>
      <c r="EZ69" s="7"/>
      <c r="FA69" s="7"/>
      <c r="FB69" s="7"/>
      <c r="FC69" s="7"/>
      <c r="FD69" s="7"/>
      <c r="FE69" s="7"/>
      <c r="FF69" s="7"/>
      <c r="FG69" s="7"/>
      <c r="FH69" s="7"/>
      <c r="FI69" s="7"/>
      <c r="FJ69" s="7"/>
      <c r="FK69" s="7"/>
      <c r="FL69" s="7"/>
      <c r="FM69" s="7"/>
      <c r="FN69" s="7"/>
      <c r="FO69" s="7"/>
      <c r="FP69" s="7"/>
      <c r="FQ69" s="7"/>
      <c r="FR69" s="7"/>
      <c r="FS69" s="7"/>
      <c r="FT69" s="7"/>
      <c r="FU69" s="7"/>
      <c r="FV69" s="7"/>
      <c r="FW69" s="7"/>
      <c r="FX69" s="7"/>
      <c r="FY69" s="7"/>
      <c r="FZ69" s="7"/>
      <c r="GA69" s="7"/>
      <c r="GB69" s="7"/>
      <c r="GC69" s="7"/>
      <c r="GD69" s="7"/>
      <c r="GE69" s="7"/>
      <c r="GF69" s="7"/>
      <c r="GG69" s="7"/>
      <c r="GH69" s="7"/>
      <c r="GI69" s="7"/>
      <c r="GJ69" s="7"/>
      <c r="GK69" s="7"/>
      <c r="GL69" s="7"/>
      <c r="GM69" s="7"/>
      <c r="GN69" s="7"/>
      <c r="GO69" s="7"/>
      <c r="GP69" s="7"/>
      <c r="GQ69" s="7"/>
      <c r="GR69" s="7"/>
      <c r="GS69" s="7"/>
      <c r="GT69" s="7"/>
      <c r="GU69" s="7"/>
      <c r="GV69" s="7"/>
      <c r="GW69" s="7"/>
      <c r="GX69" s="7"/>
      <c r="GY69" s="7"/>
      <c r="GZ69" s="7"/>
      <c r="HA69" s="7"/>
      <c r="HB69" s="7"/>
      <c r="HC69" s="7"/>
      <c r="HD69" s="7"/>
      <c r="HE69" s="7"/>
      <c r="HF69" s="7"/>
      <c r="HG69" s="7"/>
      <c r="HH69" s="7"/>
      <c r="HI69" s="7"/>
      <c r="HJ69" s="7"/>
      <c r="HK69" s="7"/>
      <c r="HL69" s="7"/>
      <c r="HM69" s="7"/>
      <c r="HN69" s="7"/>
      <c r="HO69" s="7"/>
      <c r="HP69" s="7"/>
      <c r="HQ69" s="7"/>
      <c r="HR69" s="7"/>
      <c r="HS69" s="7"/>
      <c r="HT69" s="7"/>
      <c r="HU69" s="7"/>
      <c r="HV69" s="7"/>
      <c r="HW69" s="7"/>
      <c r="HX69" s="7"/>
      <c r="HY69" s="7"/>
      <c r="HZ69" s="7"/>
      <c r="IA69" s="7"/>
      <c r="IB69" s="7"/>
      <c r="IC69" s="7"/>
      <c r="ID69" s="7"/>
      <c r="IE69" s="7"/>
      <c r="IF69" s="7"/>
      <c r="IG69" s="7"/>
      <c r="IH69" s="7"/>
      <c r="II69" s="7"/>
      <c r="IJ69" s="7"/>
      <c r="IK69" s="7"/>
      <c r="IL69" s="7"/>
      <c r="IM69" s="7"/>
      <c r="IN69" s="7"/>
      <c r="IO69" s="7"/>
      <c r="IP69" s="7"/>
      <c r="IQ69" s="7"/>
      <c r="IR69" s="7"/>
      <c r="IS69" s="7"/>
      <c r="IT69" s="7"/>
      <c r="IU69" s="7"/>
      <c r="IV69" s="7"/>
      <c r="IW69" s="7"/>
      <c r="IX69" s="7"/>
      <c r="IY69" s="7"/>
      <c r="IZ69" s="7"/>
      <c r="JA69" s="7"/>
      <c r="JB69" s="7"/>
      <c r="JC69" s="7"/>
      <c r="JD69" s="7"/>
      <c r="JE69" s="7"/>
      <c r="JF69" s="7"/>
      <c r="JG69" s="7"/>
      <c r="JH69" s="7"/>
      <c r="JI69" s="7"/>
      <c r="JJ69" s="7"/>
      <c r="JK69" s="7"/>
      <c r="JL69" s="7"/>
      <c r="JM69" s="7"/>
      <c r="JN69" s="7"/>
      <c r="JO69" s="7"/>
      <c r="JP69" s="7"/>
      <c r="JQ69" s="7"/>
      <c r="JR69" s="7"/>
      <c r="JS69" s="7"/>
      <c r="JT69" s="7"/>
      <c r="JU69" s="7"/>
      <c r="JV69" s="7"/>
      <c r="JW69" s="7"/>
      <c r="JX69" s="7"/>
      <c r="JY69" s="7"/>
      <c r="JZ69" s="7"/>
      <c r="KA69" s="7"/>
      <c r="KB69" s="7"/>
      <c r="KC69" s="7"/>
      <c r="KD69" s="7"/>
      <c r="KE69" s="7"/>
      <c r="KF69" s="7"/>
      <c r="KG69" s="7"/>
      <c r="KH69" s="7"/>
      <c r="KI69" s="7"/>
      <c r="KJ69" s="7"/>
      <c r="KK69" s="7"/>
      <c r="KL69" s="7"/>
      <c r="KM69" s="7"/>
      <c r="KN69" s="7"/>
      <c r="KO69" s="7"/>
      <c r="KP69" s="7"/>
      <c r="KQ69" s="7"/>
      <c r="KR69" s="7"/>
      <c r="KS69" s="7"/>
      <c r="KT69" s="7"/>
      <c r="KU69" s="7"/>
      <c r="KV69" s="7"/>
      <c r="KW69" s="7"/>
      <c r="KX69" s="7"/>
      <c r="KY69" s="7"/>
      <c r="KZ69" s="7"/>
      <c r="LA69" s="7"/>
      <c r="LB69" s="7"/>
      <c r="LC69" s="7"/>
      <c r="LD69" s="7"/>
      <c r="LE69" s="7"/>
      <c r="LF69" s="7"/>
      <c r="LG69" s="7"/>
      <c r="LH69" s="7"/>
      <c r="LI69" s="7"/>
      <c r="LJ69" s="7"/>
      <c r="LK69" s="7"/>
      <c r="LL69" s="7"/>
      <c r="LM69" s="7"/>
      <c r="LN69" s="7"/>
      <c r="LO69" s="7"/>
      <c r="LP69" s="7"/>
      <c r="LQ69" s="7"/>
      <c r="LR69" s="7"/>
      <c r="LS69" s="7"/>
      <c r="LT69" s="7"/>
      <c r="LU69" s="7"/>
      <c r="LV69" s="7"/>
      <c r="LW69" s="7"/>
      <c r="LX69" s="7"/>
      <c r="LY69" s="7"/>
      <c r="LZ69" s="7"/>
      <c r="MA69" s="7"/>
      <c r="MB69" s="7"/>
      <c r="MC69" s="7"/>
      <c r="MD69" s="7"/>
      <c r="ME69" s="7"/>
      <c r="MF69" s="7"/>
      <c r="MG69" s="7"/>
      <c r="MH69" s="7"/>
      <c r="MI69" s="7"/>
      <c r="MJ69" s="7"/>
      <c r="MK69" s="7"/>
      <c r="ML69" s="7"/>
      <c r="MM69" s="7"/>
      <c r="MN69" s="7"/>
      <c r="MO69" s="7"/>
      <c r="MP69" s="7"/>
      <c r="MQ69" s="7"/>
      <c r="MR69" s="7"/>
      <c r="MS69" s="7"/>
      <c r="MT69" s="7"/>
      <c r="MU69" s="7"/>
      <c r="MV69" s="7"/>
      <c r="MW69" s="7"/>
      <c r="MX69" s="7"/>
      <c r="MY69" s="7"/>
      <c r="MZ69" s="7"/>
      <c r="NA69" s="7"/>
      <c r="NB69" s="7"/>
      <c r="NC69" s="7"/>
      <c r="ND69" s="7"/>
      <c r="NE69" s="7"/>
      <c r="NF69" s="7"/>
      <c r="NG69" s="7"/>
      <c r="NH69" s="7"/>
      <c r="NI69" s="7"/>
      <c r="NJ69" s="7"/>
      <c r="NK69" s="7"/>
      <c r="NL69" s="7"/>
      <c r="NM69" s="7"/>
      <c r="NN69" s="7"/>
      <c r="NO69" s="7"/>
      <c r="NP69" s="7"/>
      <c r="NQ69" s="7"/>
      <c r="NR69" s="7"/>
      <c r="NS69" s="7"/>
      <c r="NT69" s="7"/>
      <c r="NU69" s="7"/>
      <c r="NV69" s="7"/>
      <c r="NW69" s="7"/>
      <c r="NX69" s="7"/>
      <c r="NY69" s="7"/>
      <c r="NZ69" s="7"/>
      <c r="OA69" s="7"/>
      <c r="OB69" s="7"/>
      <c r="OC69" s="7"/>
      <c r="OD69" s="7"/>
      <c r="OE69" s="7"/>
      <c r="OF69" s="7"/>
      <c r="OG69" s="7"/>
      <c r="OH69" s="7"/>
      <c r="OI69" s="7"/>
      <c r="OJ69" s="7"/>
      <c r="OK69" s="7"/>
      <c r="OL69" s="7"/>
      <c r="OM69" s="7"/>
      <c r="ON69" s="7"/>
      <c r="OO69" s="7"/>
      <c r="OP69" s="7"/>
      <c r="OQ69" s="7"/>
      <c r="OR69" s="7"/>
      <c r="OS69" s="7"/>
      <c r="OT69" s="7"/>
      <c r="OU69" s="7"/>
      <c r="OV69" s="7"/>
      <c r="OW69" s="7"/>
      <c r="OX69" s="7"/>
      <c r="OY69" s="7"/>
      <c r="OZ69" s="7"/>
      <c r="PA69" s="7"/>
      <c r="PB69" s="7"/>
      <c r="PC69" s="7"/>
      <c r="PD69" s="7"/>
      <c r="PE69" s="7"/>
      <c r="PF69" s="7"/>
      <c r="PG69" s="7"/>
      <c r="PH69" s="7"/>
      <c r="PI69" s="7"/>
      <c r="PJ69" s="7"/>
      <c r="PK69" s="7"/>
      <c r="PL69" s="7"/>
      <c r="PM69" s="7"/>
      <c r="PN69" s="7"/>
      <c r="PO69" s="7"/>
      <c r="PP69" s="7"/>
      <c r="PQ69" s="7"/>
      <c r="PR69" s="7"/>
      <c r="PS69" s="7"/>
      <c r="PT69" s="7"/>
      <c r="PU69" s="7"/>
      <c r="PV69" s="7"/>
      <c r="PW69" s="7"/>
      <c r="PX69" s="7"/>
      <c r="PY69" s="7"/>
      <c r="PZ69" s="7"/>
      <c r="QA69" s="7"/>
      <c r="QB69" s="7"/>
      <c r="QC69" s="7"/>
      <c r="QD69" s="7"/>
      <c r="QE69" s="7"/>
      <c r="QF69" s="7"/>
      <c r="QG69" s="7"/>
    </row>
    <row r="70" spans="1:449" s="280" customFormat="1" ht="15">
      <c r="A70" s="281" t="s">
        <v>496</v>
      </c>
      <c r="B70" s="6"/>
      <c r="C70" s="6"/>
      <c r="D70" s="6"/>
      <c r="E70" s="6"/>
      <c r="F70" s="6"/>
      <c r="G70" s="6"/>
      <c r="H70" s="6"/>
      <c r="I70" s="6"/>
      <c r="J70" s="6"/>
      <c r="K70" s="6"/>
      <c r="L70" s="6"/>
      <c r="M70" s="6"/>
      <c r="N70" s="6"/>
      <c r="O70" s="6"/>
      <c r="P70" s="6"/>
      <c r="Q70" s="6"/>
      <c r="R70" s="6"/>
      <c r="S70" s="6"/>
      <c r="T70" s="6"/>
      <c r="U70" s="6"/>
      <c r="V70" s="6"/>
      <c r="W70" s="6"/>
      <c r="X70" s="6"/>
      <c r="Y70" s="6"/>
      <c r="Z70" s="6"/>
      <c r="AA70" s="6"/>
      <c r="AB70" s="6"/>
      <c r="AC70" s="6"/>
      <c r="AD70" s="6"/>
      <c r="AE70" s="6"/>
      <c r="AF70" s="6"/>
      <c r="AG70" s="6"/>
      <c r="AH70" s="6"/>
      <c r="AI70" s="6"/>
      <c r="AJ70" s="6"/>
      <c r="AK70" s="6"/>
      <c r="AL70" s="6"/>
      <c r="AM70" s="6"/>
      <c r="AN70" s="6"/>
      <c r="AO70" s="6"/>
      <c r="AP70" s="6"/>
      <c r="AQ70" s="6"/>
      <c r="AR70" s="6"/>
      <c r="AS70" s="6"/>
      <c r="AT70" s="6"/>
      <c r="AU70" s="6"/>
      <c r="AV70" s="6"/>
      <c r="AW70" s="6"/>
      <c r="AX70" s="6"/>
      <c r="AY70" s="6"/>
      <c r="AZ70" s="6"/>
      <c r="BA70" s="6"/>
      <c r="BB70" s="6"/>
      <c r="BC70" s="6"/>
      <c r="BD70" s="6"/>
      <c r="BE70" s="6"/>
      <c r="BF70" s="6"/>
      <c r="BG70" s="6"/>
      <c r="BH70" s="6"/>
      <c r="BI70" s="6"/>
      <c r="BJ70" s="6"/>
      <c r="BK70" s="6"/>
      <c r="BL70" s="6"/>
      <c r="BM70" s="6"/>
      <c r="BN70" s="6"/>
      <c r="BO70" s="6"/>
      <c r="BP70" s="6"/>
      <c r="BQ70" s="6"/>
      <c r="BR70" s="6"/>
      <c r="BS70" s="6"/>
      <c r="BT70" s="6"/>
      <c r="BU70" s="6"/>
      <c r="BV70" s="6"/>
      <c r="BW70" s="6"/>
      <c r="BX70" s="6"/>
      <c r="BY70" s="6"/>
      <c r="BZ70" s="6"/>
      <c r="CA70" s="6"/>
      <c r="CB70" s="6"/>
      <c r="CC70" s="6"/>
      <c r="CD70" s="6"/>
      <c r="CE70" s="6"/>
      <c r="CF70" s="6"/>
      <c r="CG70" s="6"/>
      <c r="CH70" s="6"/>
      <c r="CI70" s="6"/>
      <c r="CJ70" s="6"/>
      <c r="CK70" s="6"/>
      <c r="CL70" s="6"/>
      <c r="CM70" s="6"/>
      <c r="CN70" s="6"/>
      <c r="CO70" s="6"/>
      <c r="CP70" s="6"/>
      <c r="CQ70" s="6"/>
      <c r="CR70" s="6"/>
      <c r="CS70" s="6"/>
      <c r="CT70" s="6"/>
      <c r="CU70" s="6"/>
      <c r="CV70" s="6"/>
      <c r="CW70" s="6"/>
      <c r="CX70" s="6"/>
      <c r="CY70" s="6"/>
      <c r="CZ70" s="6"/>
      <c r="DA70" s="6"/>
      <c r="DB70" s="6"/>
      <c r="DC70" s="6"/>
      <c r="DD70" s="6"/>
      <c r="DE70" s="6"/>
      <c r="DF70" s="6"/>
      <c r="DG70" s="6"/>
      <c r="DH70" s="6"/>
      <c r="DI70" s="6"/>
      <c r="DJ70" s="6"/>
      <c r="DK70" s="6"/>
      <c r="DL70" s="6"/>
      <c r="DM70" s="6"/>
      <c r="DN70" s="6"/>
      <c r="DO70" s="6"/>
      <c r="DP70" s="6"/>
      <c r="DQ70" s="6"/>
      <c r="DR70" s="6"/>
      <c r="DS70" s="6"/>
      <c r="DT70" s="6"/>
      <c r="DU70" s="6"/>
      <c r="DV70" s="6"/>
      <c r="DW70" s="6"/>
      <c r="DX70" s="6"/>
      <c r="DY70" s="6"/>
      <c r="DZ70" s="6"/>
      <c r="EA70" s="6"/>
      <c r="EB70" s="6"/>
      <c r="EC70" s="6"/>
      <c r="ED70" s="6"/>
      <c r="EE70" s="6"/>
      <c r="EF70" s="6"/>
      <c r="EG70" s="6"/>
      <c r="EH70" s="6"/>
      <c r="EI70" s="6"/>
      <c r="EJ70" s="6"/>
      <c r="EK70" s="6"/>
      <c r="EL70" s="6"/>
      <c r="EM70" s="6"/>
      <c r="EN70" s="6"/>
      <c r="EO70" s="6"/>
      <c r="EP70" s="6"/>
      <c r="EQ70" s="6"/>
      <c r="ER70" s="6"/>
      <c r="ES70" s="6"/>
      <c r="ET70" s="6"/>
      <c r="EU70" s="6"/>
      <c r="EV70" s="6"/>
      <c r="EW70" s="6"/>
      <c r="EX70" s="6"/>
      <c r="EY70" s="6"/>
      <c r="EZ70" s="6"/>
      <c r="FA70" s="6"/>
      <c r="FB70" s="6"/>
      <c r="FC70" s="6"/>
      <c r="FD70" s="6"/>
      <c r="FE70" s="6"/>
      <c r="FF70" s="6"/>
      <c r="FG70" s="6"/>
      <c r="FH70" s="6"/>
      <c r="FI70" s="6"/>
      <c r="FJ70" s="6"/>
      <c r="FK70" s="6"/>
      <c r="FL70" s="6"/>
      <c r="FM70" s="6"/>
      <c r="FN70" s="6"/>
      <c r="FO70" s="6"/>
      <c r="FP70" s="6"/>
      <c r="FQ70" s="6"/>
      <c r="FR70" s="6"/>
      <c r="FS70" s="6"/>
      <c r="FT70" s="6"/>
      <c r="FU70" s="6"/>
      <c r="FV70" s="6"/>
      <c r="FW70" s="6"/>
      <c r="FX70" s="6"/>
      <c r="FY70" s="6"/>
      <c r="FZ70" s="6"/>
      <c r="GA70" s="6"/>
      <c r="GB70" s="6"/>
      <c r="GC70" s="6"/>
      <c r="GD70" s="6"/>
      <c r="GE70" s="6"/>
      <c r="GF70" s="6"/>
      <c r="GG70" s="6"/>
      <c r="GH70" s="6"/>
      <c r="GI70" s="6"/>
      <c r="GJ70" s="6"/>
      <c r="GK70" s="6"/>
      <c r="GL70" s="6"/>
      <c r="GM70" s="6"/>
      <c r="GN70" s="6"/>
      <c r="GO70" s="6"/>
      <c r="GP70" s="6"/>
      <c r="GQ70" s="6"/>
      <c r="GR70" s="6"/>
      <c r="GS70" s="6"/>
      <c r="GT70" s="6"/>
      <c r="GU70" s="6"/>
      <c r="GV70" s="6"/>
      <c r="GW70" s="6"/>
      <c r="GX70" s="6"/>
      <c r="GY70" s="6"/>
      <c r="GZ70" s="6"/>
      <c r="HA70" s="6"/>
      <c r="HB70" s="6"/>
      <c r="HC70" s="6"/>
      <c r="HD70" s="6"/>
      <c r="HE70" s="6"/>
      <c r="HF70" s="6"/>
      <c r="HG70" s="6"/>
      <c r="HH70" s="6"/>
      <c r="HI70" s="6"/>
      <c r="HJ70" s="6"/>
      <c r="HK70" s="6"/>
      <c r="HL70" s="6"/>
      <c r="HM70" s="6"/>
      <c r="HN70" s="6"/>
      <c r="HO70" s="6"/>
      <c r="HP70" s="6"/>
      <c r="HQ70" s="6"/>
      <c r="HR70" s="6"/>
      <c r="HS70" s="6"/>
      <c r="HT70" s="6"/>
      <c r="HU70" s="6"/>
      <c r="HV70" s="6"/>
      <c r="HW70" s="6"/>
      <c r="HX70" s="6"/>
      <c r="HY70" s="6"/>
      <c r="HZ70" s="6"/>
      <c r="IA70" s="6"/>
      <c r="IB70" s="6"/>
      <c r="IC70" s="6"/>
      <c r="ID70" s="6"/>
      <c r="IE70" s="6"/>
      <c r="IF70" s="6"/>
      <c r="IG70" s="6"/>
      <c r="IH70" s="6"/>
      <c r="II70" s="6"/>
      <c r="IJ70" s="6"/>
      <c r="IK70" s="6"/>
      <c r="IL70" s="6"/>
      <c r="IM70" s="6"/>
      <c r="IN70" s="6"/>
      <c r="IO70" s="6"/>
      <c r="IP70" s="6"/>
      <c r="IQ70" s="6"/>
      <c r="IR70" s="6"/>
      <c r="IS70" s="6"/>
      <c r="IT70" s="6"/>
      <c r="IU70" s="6"/>
      <c r="IV70" s="6"/>
      <c r="IW70" s="6"/>
      <c r="IX70" s="6"/>
      <c r="IY70" s="6"/>
      <c r="IZ70" s="6"/>
      <c r="JA70" s="6"/>
      <c r="JB70" s="6"/>
      <c r="JC70" s="6"/>
      <c r="JD70" s="6"/>
      <c r="JE70" s="6"/>
      <c r="JF70" s="6"/>
      <c r="JG70" s="6"/>
      <c r="JH70" s="6"/>
      <c r="JI70" s="6"/>
      <c r="JJ70" s="6"/>
      <c r="JK70" s="6"/>
      <c r="JL70" s="6"/>
      <c r="JM70" s="6"/>
      <c r="JN70" s="6"/>
      <c r="JO70" s="6"/>
      <c r="JP70" s="6"/>
      <c r="JQ70" s="6"/>
      <c r="JR70" s="6"/>
      <c r="JS70" s="6"/>
      <c r="JT70" s="6"/>
      <c r="JU70" s="6"/>
      <c r="JV70" s="6"/>
      <c r="JW70" s="6"/>
      <c r="JX70" s="6"/>
      <c r="JY70" s="6"/>
      <c r="JZ70" s="6"/>
      <c r="KA70" s="6"/>
      <c r="KB70" s="6"/>
      <c r="KC70" s="6"/>
      <c r="KD70" s="6"/>
      <c r="KE70" s="6"/>
      <c r="KF70" s="6"/>
      <c r="KG70" s="6"/>
      <c r="KH70" s="6"/>
      <c r="KI70" s="6"/>
      <c r="KJ70" s="6"/>
      <c r="KK70" s="6"/>
      <c r="KL70" s="6"/>
      <c r="KM70" s="6"/>
      <c r="KN70" s="6"/>
      <c r="KO70" s="6"/>
      <c r="KP70" s="6"/>
      <c r="KQ70" s="6"/>
      <c r="KR70" s="6"/>
      <c r="KS70" s="6"/>
      <c r="KT70" s="6"/>
      <c r="KU70" s="6"/>
      <c r="KV70" s="6"/>
      <c r="KW70" s="6"/>
      <c r="KX70" s="6"/>
      <c r="KY70" s="6"/>
      <c r="KZ70" s="6"/>
      <c r="LA70" s="6"/>
      <c r="LB70" s="6"/>
      <c r="LC70" s="6"/>
      <c r="LD70" s="6"/>
      <c r="LE70" s="6"/>
      <c r="LF70" s="6"/>
      <c r="LG70" s="6"/>
      <c r="LH70" s="6"/>
      <c r="LI70" s="6"/>
      <c r="LJ70" s="6"/>
      <c r="LK70" s="6"/>
      <c r="LL70" s="6"/>
      <c r="LM70" s="6"/>
      <c r="LN70" s="6"/>
      <c r="LO70" s="6"/>
      <c r="LP70" s="6"/>
      <c r="LQ70" s="6"/>
      <c r="LR70" s="6"/>
      <c r="LS70" s="6"/>
      <c r="LT70" s="6"/>
      <c r="LU70" s="6"/>
      <c r="LV70" s="6"/>
      <c r="LW70" s="6"/>
      <c r="LX70" s="6"/>
      <c r="LY70" s="6"/>
      <c r="LZ70" s="6"/>
      <c r="MA70" s="6"/>
      <c r="MB70" s="6"/>
      <c r="MC70" s="6"/>
      <c r="MD70" s="6"/>
      <c r="ME70" s="6"/>
      <c r="MF70" s="6"/>
      <c r="MG70" s="6"/>
      <c r="MH70" s="6"/>
      <c r="MI70" s="6"/>
      <c r="MJ70" s="6"/>
      <c r="MK70" s="6"/>
      <c r="ML70" s="6"/>
      <c r="MM70" s="6"/>
      <c r="MN70" s="6"/>
      <c r="MO70" s="6"/>
      <c r="MP70" s="6"/>
      <c r="MQ70" s="6"/>
      <c r="MR70" s="6"/>
      <c r="MS70" s="6"/>
      <c r="MT70" s="6"/>
      <c r="MU70" s="6"/>
      <c r="MV70" s="6"/>
      <c r="MW70" s="6"/>
      <c r="MX70" s="6"/>
      <c r="MY70" s="6"/>
      <c r="MZ70" s="6"/>
      <c r="NA70" s="6"/>
      <c r="NB70" s="6"/>
      <c r="NC70" s="6"/>
      <c r="ND70" s="6"/>
      <c r="NE70" s="6"/>
      <c r="NF70" s="6"/>
      <c r="NG70" s="6"/>
      <c r="NH70" s="6"/>
      <c r="NI70" s="6"/>
      <c r="NJ70" s="6"/>
      <c r="NK70" s="6"/>
      <c r="NL70" s="6"/>
      <c r="NM70" s="6"/>
      <c r="NN70" s="6"/>
      <c r="NO70" s="6"/>
      <c r="NP70" s="6"/>
      <c r="NQ70" s="6"/>
      <c r="NR70" s="6"/>
      <c r="NS70" s="6"/>
      <c r="NT70" s="6"/>
      <c r="NU70" s="6"/>
      <c r="NV70" s="6"/>
      <c r="NW70" s="6"/>
      <c r="NX70" s="6"/>
      <c r="NY70" s="6"/>
      <c r="NZ70" s="6"/>
      <c r="OA70" s="6"/>
      <c r="OB70" s="6"/>
      <c r="OC70" s="6"/>
      <c r="OD70" s="6"/>
      <c r="OE70" s="6"/>
      <c r="OF70" s="6"/>
      <c r="OG70" s="6"/>
      <c r="OH70" s="6"/>
      <c r="OI70" s="6"/>
      <c r="OJ70" s="6"/>
      <c r="OK70" s="6"/>
      <c r="OL70" s="6"/>
      <c r="OM70" s="6"/>
      <c r="ON70" s="6"/>
      <c r="OO70" s="6"/>
      <c r="OP70" s="6"/>
      <c r="OQ70" s="6"/>
      <c r="OR70" s="6"/>
      <c r="OS70" s="6"/>
      <c r="OT70" s="6"/>
      <c r="OU70" s="6"/>
      <c r="OV70" s="6"/>
      <c r="OW70" s="6"/>
      <c r="OX70" s="6"/>
      <c r="OY70" s="6"/>
      <c r="OZ70" s="6"/>
      <c r="PA70" s="6"/>
      <c r="PB70" s="6"/>
      <c r="PC70" s="6"/>
      <c r="PD70" s="6"/>
      <c r="PE70" s="6"/>
      <c r="PF70" s="6"/>
      <c r="PG70" s="6"/>
      <c r="PH70" s="6"/>
      <c r="PI70" s="6"/>
      <c r="PJ70" s="6"/>
      <c r="PK70" s="6"/>
      <c r="PL70" s="6"/>
      <c r="PM70" s="6"/>
      <c r="PN70" s="6"/>
      <c r="PO70" s="6"/>
      <c r="PP70" s="6"/>
      <c r="PQ70" s="6"/>
      <c r="PR70" s="6"/>
      <c r="PS70" s="6"/>
      <c r="PT70" s="6"/>
      <c r="PU70" s="6"/>
      <c r="PV70" s="6"/>
      <c r="PW70" s="6"/>
      <c r="PX70" s="6"/>
      <c r="PY70" s="6"/>
      <c r="PZ70" s="6"/>
      <c r="QA70" s="6"/>
      <c r="QB70" s="6"/>
      <c r="QC70" s="6"/>
      <c r="QD70" s="6"/>
      <c r="QE70" s="6"/>
      <c r="QF70" s="6"/>
      <c r="QG70" s="6"/>
    </row>
    <row r="71" spans="1:449" s="268" customFormat="1" ht="15">
      <c r="A71" s="274" t="s">
        <v>471</v>
      </c>
      <c r="B71" s="7"/>
      <c r="C71" s="7"/>
      <c r="D71" s="7"/>
      <c r="E71" s="7"/>
      <c r="F71" s="7"/>
      <c r="G71" s="7"/>
      <c r="H71" s="7"/>
      <c r="I71" s="7"/>
      <c r="J71" s="7"/>
      <c r="K71" s="7"/>
      <c r="L71" s="7"/>
      <c r="M71" s="7"/>
      <c r="N71" s="7"/>
      <c r="O71" s="7"/>
      <c r="P71" s="7"/>
      <c r="Q71" s="7"/>
      <c r="R71" s="7"/>
      <c r="S71" s="7"/>
      <c r="T71" s="7"/>
      <c r="U71" s="7"/>
      <c r="V71" s="7"/>
      <c r="W71" s="7"/>
      <c r="X71" s="7"/>
      <c r="Y71" s="7"/>
      <c r="Z71" s="7"/>
      <c r="AA71" s="7"/>
      <c r="AB71" s="7"/>
      <c r="AC71" s="7"/>
      <c r="AD71" s="7"/>
      <c r="AE71" s="7"/>
      <c r="AF71" s="7"/>
      <c r="AG71" s="7"/>
      <c r="AH71" s="7"/>
      <c r="AI71" s="7"/>
      <c r="AJ71" s="7"/>
      <c r="AK71" s="7"/>
      <c r="AL71" s="7"/>
      <c r="AM71" s="7"/>
      <c r="AN71" s="7"/>
      <c r="AO71" s="7"/>
      <c r="AP71" s="7"/>
      <c r="AQ71" s="7"/>
      <c r="AR71" s="7"/>
      <c r="AS71" s="7"/>
      <c r="AT71" s="7"/>
      <c r="AU71" s="7"/>
      <c r="AV71" s="7"/>
      <c r="AW71" s="7"/>
      <c r="AX71" s="7"/>
      <c r="AY71" s="7"/>
      <c r="AZ71" s="7"/>
      <c r="BA71" s="7"/>
      <c r="BB71" s="7"/>
      <c r="BC71" s="7"/>
      <c r="BD71" s="7"/>
      <c r="BE71" s="7"/>
      <c r="BF71" s="7"/>
      <c r="BG71" s="7"/>
      <c r="BH71" s="7"/>
      <c r="BI71" s="7"/>
      <c r="BJ71" s="7"/>
      <c r="BK71" s="7"/>
      <c r="BL71" s="7"/>
      <c r="BM71" s="7"/>
      <c r="BN71" s="7"/>
      <c r="BO71" s="7"/>
      <c r="BP71" s="7"/>
      <c r="BQ71" s="7"/>
      <c r="BR71" s="7"/>
      <c r="BS71" s="7"/>
      <c r="BT71" s="7"/>
      <c r="BU71" s="7"/>
      <c r="BV71" s="7"/>
      <c r="BW71" s="7"/>
      <c r="BX71" s="7"/>
      <c r="BY71" s="7"/>
      <c r="BZ71" s="7"/>
      <c r="CA71" s="7"/>
      <c r="CB71" s="7"/>
      <c r="CC71" s="7"/>
      <c r="CD71" s="7"/>
      <c r="CE71" s="7"/>
      <c r="CF71" s="7"/>
      <c r="CG71" s="7"/>
      <c r="CH71" s="7"/>
      <c r="CI71" s="7"/>
      <c r="CJ71" s="7"/>
      <c r="CK71" s="7"/>
      <c r="CL71" s="7"/>
      <c r="CM71" s="7"/>
      <c r="CN71" s="7"/>
      <c r="CO71" s="7"/>
      <c r="CP71" s="7"/>
      <c r="CQ71" s="7"/>
      <c r="CR71" s="7"/>
      <c r="CS71" s="7"/>
      <c r="CT71" s="7"/>
      <c r="CU71" s="7"/>
      <c r="CV71" s="7"/>
      <c r="CW71" s="7"/>
      <c r="CX71" s="7"/>
      <c r="CY71" s="7"/>
      <c r="CZ71" s="7"/>
      <c r="DA71" s="7"/>
      <c r="DB71" s="7"/>
      <c r="DC71" s="7"/>
      <c r="DD71" s="7"/>
      <c r="DE71" s="7"/>
      <c r="DF71" s="7"/>
      <c r="DG71" s="7"/>
      <c r="DH71" s="7"/>
      <c r="DI71" s="7"/>
      <c r="DJ71" s="7"/>
      <c r="DK71" s="7"/>
      <c r="DL71" s="7"/>
      <c r="DM71" s="7"/>
      <c r="DN71" s="7"/>
      <c r="DO71" s="7"/>
      <c r="DP71" s="7"/>
      <c r="DQ71" s="7"/>
      <c r="DR71" s="7"/>
      <c r="DS71" s="7"/>
      <c r="DT71" s="7"/>
      <c r="DU71" s="7"/>
      <c r="DV71" s="7"/>
      <c r="DW71" s="7"/>
      <c r="DX71" s="7"/>
      <c r="DY71" s="7"/>
      <c r="DZ71" s="7"/>
      <c r="EA71" s="7"/>
      <c r="EB71" s="7"/>
      <c r="EC71" s="7"/>
      <c r="ED71" s="7"/>
      <c r="EE71" s="7"/>
      <c r="EF71" s="7"/>
      <c r="EG71" s="7"/>
      <c r="EH71" s="7"/>
      <c r="EI71" s="7"/>
      <c r="EJ71" s="7"/>
      <c r="EK71" s="7"/>
      <c r="EL71" s="7"/>
      <c r="EM71" s="7"/>
      <c r="EN71" s="7"/>
      <c r="EO71" s="7"/>
      <c r="EP71" s="7"/>
      <c r="EQ71" s="7"/>
      <c r="ER71" s="7"/>
      <c r="ES71" s="7"/>
      <c r="ET71" s="7"/>
      <c r="EU71" s="7"/>
      <c r="EV71" s="7"/>
      <c r="EW71" s="7"/>
      <c r="EX71" s="7"/>
      <c r="EY71" s="7"/>
      <c r="EZ71" s="7"/>
      <c r="FA71" s="7"/>
      <c r="FB71" s="7"/>
      <c r="FC71" s="7"/>
      <c r="FD71" s="7"/>
      <c r="FE71" s="7"/>
      <c r="FF71" s="7"/>
      <c r="FG71" s="7"/>
      <c r="FH71" s="7"/>
      <c r="FI71" s="7"/>
      <c r="FJ71" s="7"/>
      <c r="FK71" s="7"/>
      <c r="FL71" s="7"/>
      <c r="FM71" s="7"/>
      <c r="FN71" s="7"/>
      <c r="FO71" s="7"/>
      <c r="FP71" s="7"/>
      <c r="FQ71" s="7"/>
      <c r="FR71" s="7"/>
      <c r="FS71" s="7"/>
      <c r="FT71" s="7"/>
      <c r="FU71" s="7"/>
      <c r="FV71" s="7"/>
      <c r="FW71" s="7"/>
      <c r="FX71" s="7"/>
      <c r="FY71" s="7"/>
      <c r="FZ71" s="7"/>
      <c r="GA71" s="7"/>
      <c r="GB71" s="7"/>
      <c r="GC71" s="7"/>
      <c r="GD71" s="7"/>
      <c r="GE71" s="7"/>
      <c r="GF71" s="7"/>
      <c r="GG71" s="7"/>
      <c r="GH71" s="7"/>
      <c r="GI71" s="7"/>
      <c r="GJ71" s="7"/>
      <c r="GK71" s="7"/>
      <c r="GL71" s="7"/>
      <c r="GM71" s="7"/>
      <c r="GN71" s="7"/>
      <c r="GO71" s="7"/>
      <c r="GP71" s="7"/>
      <c r="GQ71" s="7"/>
      <c r="GR71" s="7"/>
      <c r="GS71" s="7"/>
      <c r="GT71" s="7"/>
      <c r="GU71" s="7"/>
      <c r="GV71" s="7"/>
      <c r="GW71" s="7"/>
      <c r="GX71" s="7"/>
      <c r="GY71" s="7"/>
      <c r="GZ71" s="7"/>
      <c r="HA71" s="7"/>
      <c r="HB71" s="7"/>
      <c r="HC71" s="7"/>
      <c r="HD71" s="7"/>
      <c r="HE71" s="7"/>
      <c r="HF71" s="7"/>
      <c r="HG71" s="7"/>
      <c r="HH71" s="7"/>
      <c r="HI71" s="7"/>
      <c r="HJ71" s="7"/>
      <c r="HK71" s="7"/>
      <c r="HL71" s="7"/>
      <c r="HM71" s="7"/>
      <c r="HN71" s="7"/>
      <c r="HO71" s="7"/>
      <c r="HP71" s="7"/>
      <c r="HQ71" s="7"/>
      <c r="HR71" s="7"/>
      <c r="HS71" s="7"/>
      <c r="HT71" s="7"/>
      <c r="HU71" s="7"/>
      <c r="HV71" s="7"/>
      <c r="HW71" s="7"/>
      <c r="HX71" s="7"/>
      <c r="HY71" s="7"/>
      <c r="HZ71" s="7"/>
      <c r="IA71" s="7"/>
      <c r="IB71" s="7"/>
      <c r="IC71" s="7"/>
      <c r="ID71" s="7"/>
      <c r="IE71" s="7"/>
      <c r="IF71" s="7"/>
      <c r="IG71" s="7"/>
      <c r="IH71" s="7"/>
      <c r="II71" s="7"/>
      <c r="IJ71" s="7"/>
      <c r="IK71" s="7"/>
      <c r="IL71" s="7"/>
      <c r="IM71" s="7"/>
      <c r="IN71" s="7"/>
      <c r="IO71" s="7"/>
      <c r="IP71" s="7"/>
      <c r="IQ71" s="7"/>
      <c r="IR71" s="7"/>
      <c r="IS71" s="7"/>
      <c r="IT71" s="7"/>
      <c r="IU71" s="7"/>
      <c r="IV71" s="7"/>
      <c r="IW71" s="7"/>
      <c r="IX71" s="7"/>
      <c r="IY71" s="7"/>
      <c r="IZ71" s="7"/>
      <c r="JA71" s="7"/>
      <c r="JB71" s="7"/>
      <c r="JC71" s="7"/>
      <c r="JD71" s="7"/>
      <c r="JE71" s="7"/>
      <c r="JF71" s="7"/>
      <c r="JG71" s="7"/>
      <c r="JH71" s="7"/>
      <c r="JI71" s="7"/>
      <c r="JJ71" s="7"/>
      <c r="JK71" s="7"/>
      <c r="JL71" s="7"/>
      <c r="JM71" s="7"/>
      <c r="JN71" s="7"/>
      <c r="JO71" s="7"/>
      <c r="JP71" s="7"/>
      <c r="JQ71" s="7"/>
      <c r="JR71" s="7"/>
      <c r="JS71" s="7"/>
      <c r="JT71" s="7"/>
      <c r="JU71" s="7"/>
      <c r="JV71" s="7"/>
      <c r="JW71" s="7"/>
      <c r="JX71" s="7"/>
      <c r="JY71" s="7"/>
      <c r="JZ71" s="7"/>
      <c r="KA71" s="7"/>
      <c r="KB71" s="7"/>
      <c r="KC71" s="7"/>
      <c r="KD71" s="7"/>
      <c r="KE71" s="7"/>
      <c r="KF71" s="7"/>
      <c r="KG71" s="7"/>
      <c r="KH71" s="7"/>
      <c r="KI71" s="7"/>
      <c r="KJ71" s="7"/>
      <c r="KK71" s="7"/>
      <c r="KL71" s="7"/>
      <c r="KM71" s="7"/>
      <c r="KN71" s="7"/>
      <c r="KO71" s="7"/>
      <c r="KP71" s="7"/>
      <c r="KQ71" s="7"/>
      <c r="KR71" s="7"/>
      <c r="KS71" s="7"/>
      <c r="KT71" s="7"/>
      <c r="KU71" s="7"/>
      <c r="KV71" s="7"/>
      <c r="KW71" s="7"/>
      <c r="KX71" s="7"/>
      <c r="KY71" s="7"/>
      <c r="KZ71" s="7"/>
      <c r="LA71" s="7"/>
      <c r="LB71" s="7"/>
      <c r="LC71" s="7"/>
      <c r="LD71" s="7"/>
      <c r="LE71" s="7"/>
      <c r="LF71" s="7"/>
      <c r="LG71" s="7"/>
      <c r="LH71" s="7"/>
      <c r="LI71" s="7"/>
      <c r="LJ71" s="7"/>
      <c r="LK71" s="7"/>
      <c r="LL71" s="7"/>
      <c r="LM71" s="7"/>
      <c r="LN71" s="7"/>
      <c r="LO71" s="7"/>
      <c r="LP71" s="7"/>
      <c r="LQ71" s="7"/>
      <c r="LR71" s="7"/>
      <c r="LS71" s="7"/>
      <c r="LT71" s="7"/>
      <c r="LU71" s="7"/>
      <c r="LV71" s="7"/>
      <c r="LW71" s="7"/>
      <c r="LX71" s="7"/>
      <c r="LY71" s="7"/>
      <c r="LZ71" s="7"/>
      <c r="MA71" s="7"/>
      <c r="MB71" s="7"/>
      <c r="MC71" s="7"/>
      <c r="MD71" s="7"/>
      <c r="ME71" s="7"/>
      <c r="MF71" s="7"/>
      <c r="MG71" s="7"/>
      <c r="MH71" s="7"/>
      <c r="MI71" s="7"/>
      <c r="MJ71" s="7"/>
      <c r="MK71" s="7"/>
      <c r="ML71" s="7"/>
      <c r="MM71" s="7"/>
      <c r="MN71" s="7"/>
      <c r="MO71" s="7"/>
      <c r="MP71" s="7"/>
      <c r="MQ71" s="7"/>
      <c r="MR71" s="7"/>
      <c r="MS71" s="7"/>
      <c r="MT71" s="7"/>
      <c r="MU71" s="7"/>
      <c r="MV71" s="7"/>
      <c r="MW71" s="7"/>
      <c r="MX71" s="7"/>
      <c r="MY71" s="7"/>
      <c r="MZ71" s="7"/>
      <c r="NA71" s="7"/>
      <c r="NB71" s="7"/>
      <c r="NC71" s="7"/>
      <c r="ND71" s="7"/>
      <c r="NE71" s="7"/>
      <c r="NF71" s="7"/>
      <c r="NG71" s="7"/>
      <c r="NH71" s="7"/>
      <c r="NI71" s="7"/>
      <c r="NJ71" s="7"/>
      <c r="NK71" s="7"/>
      <c r="NL71" s="7"/>
      <c r="NM71" s="7"/>
      <c r="NN71" s="7"/>
      <c r="NO71" s="7"/>
      <c r="NP71" s="7"/>
      <c r="NQ71" s="7"/>
      <c r="NR71" s="7"/>
      <c r="NS71" s="7"/>
      <c r="NT71" s="7"/>
      <c r="NU71" s="7"/>
      <c r="NV71" s="7"/>
      <c r="NW71" s="7"/>
      <c r="NX71" s="7"/>
      <c r="NY71" s="7"/>
      <c r="NZ71" s="7"/>
      <c r="OA71" s="7"/>
      <c r="OB71" s="7"/>
      <c r="OC71" s="7"/>
      <c r="OD71" s="7"/>
      <c r="OE71" s="7"/>
      <c r="OF71" s="7"/>
      <c r="OG71" s="7"/>
      <c r="OH71" s="7"/>
      <c r="OI71" s="7"/>
      <c r="OJ71" s="7"/>
      <c r="OK71" s="7"/>
      <c r="OL71" s="7"/>
      <c r="OM71" s="7"/>
      <c r="ON71" s="7"/>
      <c r="OO71" s="7"/>
      <c r="OP71" s="7"/>
      <c r="OQ71" s="7"/>
      <c r="OR71" s="7"/>
      <c r="OS71" s="7"/>
      <c r="OT71" s="7"/>
      <c r="OU71" s="7"/>
      <c r="OV71" s="7"/>
      <c r="OW71" s="7"/>
      <c r="OX71" s="7"/>
      <c r="OY71" s="7"/>
      <c r="OZ71" s="7"/>
      <c r="PA71" s="7"/>
      <c r="PB71" s="7"/>
      <c r="PC71" s="7"/>
      <c r="PD71" s="7"/>
      <c r="PE71" s="7"/>
      <c r="PF71" s="7"/>
      <c r="PG71" s="7"/>
      <c r="PH71" s="7"/>
      <c r="PI71" s="7"/>
      <c r="PJ71" s="7"/>
      <c r="PK71" s="7"/>
      <c r="PL71" s="7"/>
      <c r="PM71" s="7"/>
      <c r="PN71" s="7"/>
      <c r="PO71" s="7"/>
      <c r="PP71" s="7"/>
      <c r="PQ71" s="7"/>
      <c r="PR71" s="7"/>
      <c r="PS71" s="7"/>
      <c r="PT71" s="7"/>
      <c r="PU71" s="7"/>
      <c r="PV71" s="7"/>
      <c r="PW71" s="7"/>
      <c r="PX71" s="7"/>
      <c r="PY71" s="7"/>
      <c r="PZ71" s="7"/>
      <c r="QA71" s="7"/>
      <c r="QB71" s="7"/>
      <c r="QC71" s="7"/>
      <c r="QD71" s="7"/>
      <c r="QE71" s="7"/>
      <c r="QF71" s="7"/>
      <c r="QG71" s="7"/>
    </row>
    <row r="72" spans="1:449" s="268" customFormat="1" ht="15">
      <c r="A72" s="278" t="s">
        <v>500</v>
      </c>
      <c r="B72" s="7"/>
      <c r="C72" s="7"/>
      <c r="D72" s="7"/>
      <c r="E72" s="7"/>
      <c r="F72" s="7"/>
      <c r="G72" s="7"/>
      <c r="H72" s="7"/>
      <c r="I72" s="7"/>
      <c r="J72" s="7"/>
      <c r="K72" s="7"/>
      <c r="L72" s="7"/>
      <c r="M72" s="7"/>
      <c r="N72" s="7"/>
      <c r="O72" s="7"/>
      <c r="P72" s="7"/>
      <c r="Q72" s="7"/>
      <c r="R72" s="7"/>
      <c r="S72" s="7"/>
      <c r="T72" s="7"/>
      <c r="U72" s="7"/>
      <c r="V72" s="7"/>
      <c r="W72" s="7"/>
      <c r="X72" s="7"/>
      <c r="Y72" s="7"/>
      <c r="Z72" s="7"/>
      <c r="AA72" s="7"/>
      <c r="AB72" s="7"/>
      <c r="AC72" s="7"/>
      <c r="AD72" s="7"/>
      <c r="AE72" s="7"/>
      <c r="AF72" s="7"/>
      <c r="AG72" s="7"/>
      <c r="AH72" s="7"/>
      <c r="AI72" s="7"/>
      <c r="AJ72" s="7"/>
      <c r="AK72" s="7"/>
      <c r="AL72" s="7"/>
      <c r="AM72" s="7"/>
      <c r="AN72" s="7"/>
      <c r="AO72" s="7"/>
      <c r="AP72" s="7"/>
      <c r="AQ72" s="7"/>
      <c r="AR72" s="7"/>
      <c r="AS72" s="7"/>
      <c r="AT72" s="7"/>
      <c r="AU72" s="7"/>
      <c r="AV72" s="7"/>
      <c r="AW72" s="7"/>
      <c r="AX72" s="7"/>
      <c r="AY72" s="7"/>
      <c r="AZ72" s="7"/>
      <c r="BA72" s="7"/>
      <c r="BB72" s="7"/>
      <c r="BC72" s="7"/>
      <c r="BD72" s="7"/>
      <c r="BE72" s="7"/>
      <c r="BF72" s="7"/>
      <c r="BG72" s="7"/>
      <c r="BH72" s="7"/>
      <c r="BI72" s="7"/>
      <c r="BJ72" s="7"/>
      <c r="BK72" s="7"/>
      <c r="BL72" s="7"/>
      <c r="BM72" s="7"/>
      <c r="BN72" s="7"/>
      <c r="BO72" s="7"/>
      <c r="BP72" s="7"/>
      <c r="BQ72" s="7"/>
      <c r="BR72" s="7"/>
      <c r="BS72" s="7"/>
      <c r="BT72" s="7"/>
      <c r="BU72" s="7"/>
      <c r="BV72" s="7"/>
      <c r="BW72" s="7"/>
      <c r="BX72" s="7"/>
      <c r="BY72" s="7"/>
      <c r="BZ72" s="7"/>
      <c r="CA72" s="7"/>
      <c r="CB72" s="7"/>
      <c r="CC72" s="7"/>
      <c r="CD72" s="7"/>
      <c r="CE72" s="7"/>
      <c r="CF72" s="7"/>
      <c r="CG72" s="7"/>
      <c r="CH72" s="7"/>
      <c r="CI72" s="7"/>
      <c r="CJ72" s="7"/>
      <c r="CK72" s="7"/>
      <c r="CL72" s="7"/>
      <c r="CM72" s="7"/>
      <c r="CN72" s="7"/>
      <c r="CO72" s="7"/>
      <c r="CP72" s="7"/>
      <c r="CQ72" s="7"/>
      <c r="CR72" s="7"/>
      <c r="CS72" s="7"/>
      <c r="CT72" s="7"/>
      <c r="CU72" s="7"/>
      <c r="CV72" s="7"/>
      <c r="CW72" s="7"/>
      <c r="CX72" s="7"/>
      <c r="CY72" s="7"/>
      <c r="CZ72" s="7"/>
      <c r="DA72" s="7"/>
      <c r="DB72" s="7"/>
      <c r="DC72" s="7"/>
      <c r="DD72" s="7"/>
      <c r="DE72" s="7"/>
      <c r="DF72" s="7"/>
      <c r="DG72" s="7"/>
      <c r="DH72" s="7"/>
      <c r="DI72" s="7"/>
      <c r="DJ72" s="7"/>
      <c r="DK72" s="7"/>
      <c r="DL72" s="7"/>
      <c r="DM72" s="7"/>
      <c r="DN72" s="7"/>
      <c r="DO72" s="7"/>
      <c r="DP72" s="7"/>
      <c r="DQ72" s="7"/>
      <c r="DR72" s="7"/>
      <c r="DS72" s="7"/>
      <c r="DT72" s="7"/>
      <c r="DU72" s="7"/>
      <c r="DV72" s="7"/>
      <c r="DW72" s="7"/>
      <c r="DX72" s="7"/>
      <c r="DY72" s="7"/>
      <c r="DZ72" s="7"/>
      <c r="EA72" s="7"/>
      <c r="EB72" s="7"/>
      <c r="EC72" s="7"/>
      <c r="ED72" s="7"/>
      <c r="EE72" s="7"/>
      <c r="EF72" s="7"/>
      <c r="EG72" s="7"/>
      <c r="EH72" s="7"/>
      <c r="EI72" s="7"/>
      <c r="EJ72" s="7"/>
      <c r="EK72" s="7"/>
      <c r="EL72" s="7"/>
      <c r="EM72" s="7"/>
      <c r="EN72" s="7"/>
      <c r="EO72" s="7"/>
      <c r="EP72" s="7"/>
      <c r="EQ72" s="7"/>
      <c r="ER72" s="7"/>
      <c r="ES72" s="7"/>
      <c r="ET72" s="7"/>
      <c r="EU72" s="7"/>
      <c r="EV72" s="7"/>
      <c r="EW72" s="7"/>
      <c r="EX72" s="7"/>
      <c r="EY72" s="7"/>
      <c r="EZ72" s="7"/>
      <c r="FA72" s="7"/>
      <c r="FB72" s="7"/>
      <c r="FC72" s="7"/>
      <c r="FD72" s="7"/>
      <c r="FE72" s="7"/>
      <c r="FF72" s="7"/>
      <c r="FG72" s="7"/>
      <c r="FH72" s="7"/>
      <c r="FI72" s="7"/>
      <c r="FJ72" s="7"/>
      <c r="FK72" s="7"/>
      <c r="FL72" s="7"/>
      <c r="FM72" s="7"/>
      <c r="FN72" s="7"/>
      <c r="FO72" s="7"/>
      <c r="FP72" s="7"/>
      <c r="FQ72" s="7"/>
      <c r="FR72" s="7"/>
      <c r="FS72" s="7"/>
      <c r="FT72" s="7"/>
      <c r="FU72" s="7"/>
      <c r="FV72" s="7"/>
      <c r="FW72" s="7"/>
      <c r="FX72" s="7"/>
      <c r="FY72" s="7"/>
      <c r="FZ72" s="7"/>
      <c r="GA72" s="7"/>
      <c r="GB72" s="7"/>
      <c r="GC72" s="7"/>
      <c r="GD72" s="7"/>
      <c r="GE72" s="7"/>
      <c r="GF72" s="7"/>
      <c r="GG72" s="7"/>
      <c r="GH72" s="7"/>
      <c r="GI72" s="7"/>
      <c r="GJ72" s="7"/>
      <c r="GK72" s="7"/>
      <c r="GL72" s="7"/>
      <c r="GM72" s="7"/>
      <c r="GN72" s="7"/>
      <c r="GO72" s="7"/>
      <c r="GP72" s="7"/>
      <c r="GQ72" s="7"/>
      <c r="GR72" s="7"/>
      <c r="GS72" s="7"/>
      <c r="GT72" s="7"/>
      <c r="GU72" s="7"/>
      <c r="GV72" s="7"/>
      <c r="GW72" s="7"/>
      <c r="GX72" s="7"/>
      <c r="GY72" s="7"/>
      <c r="GZ72" s="7"/>
      <c r="HA72" s="7"/>
      <c r="HB72" s="7"/>
      <c r="HC72" s="7"/>
      <c r="HD72" s="7"/>
      <c r="HE72" s="7"/>
      <c r="HF72" s="7"/>
      <c r="HG72" s="7"/>
      <c r="HH72" s="7"/>
      <c r="HI72" s="7"/>
      <c r="HJ72" s="7"/>
      <c r="HK72" s="7"/>
      <c r="HL72" s="7"/>
      <c r="HM72" s="7"/>
      <c r="HN72" s="7"/>
      <c r="HO72" s="7"/>
      <c r="HP72" s="7"/>
      <c r="HQ72" s="7"/>
      <c r="HR72" s="7"/>
      <c r="HS72" s="7"/>
      <c r="HT72" s="7"/>
      <c r="HU72" s="7"/>
      <c r="HV72" s="7"/>
      <c r="HW72" s="7"/>
      <c r="HX72" s="7"/>
      <c r="HY72" s="7"/>
      <c r="HZ72" s="7"/>
      <c r="IA72" s="7"/>
      <c r="IB72" s="7"/>
      <c r="IC72" s="7"/>
      <c r="ID72" s="7"/>
      <c r="IE72" s="7"/>
      <c r="IF72" s="7"/>
      <c r="IG72" s="7"/>
      <c r="IH72" s="7"/>
      <c r="II72" s="7"/>
      <c r="IJ72" s="7"/>
      <c r="IK72" s="7"/>
      <c r="IL72" s="7"/>
      <c r="IM72" s="7"/>
      <c r="IN72" s="7"/>
      <c r="IO72" s="7"/>
      <c r="IP72" s="7"/>
      <c r="IQ72" s="7"/>
      <c r="IR72" s="7"/>
      <c r="IS72" s="7"/>
      <c r="IT72" s="7"/>
      <c r="IU72" s="7"/>
      <c r="IV72" s="7"/>
      <c r="IW72" s="7"/>
      <c r="IX72" s="7"/>
      <c r="IY72" s="7"/>
      <c r="IZ72" s="7"/>
      <c r="JA72" s="7"/>
      <c r="JB72" s="7"/>
      <c r="JC72" s="7"/>
      <c r="JD72" s="7"/>
      <c r="JE72" s="7"/>
      <c r="JF72" s="7"/>
      <c r="JG72" s="7"/>
      <c r="JH72" s="7"/>
      <c r="JI72" s="7"/>
      <c r="JJ72" s="7"/>
      <c r="JK72" s="7"/>
      <c r="JL72" s="7"/>
      <c r="JM72" s="7"/>
      <c r="JN72" s="7"/>
      <c r="JO72" s="7"/>
      <c r="JP72" s="7"/>
      <c r="JQ72" s="7"/>
      <c r="JR72" s="7"/>
      <c r="JS72" s="7"/>
      <c r="JT72" s="7"/>
      <c r="JU72" s="7"/>
      <c r="JV72" s="7"/>
      <c r="JW72" s="7"/>
      <c r="JX72" s="7"/>
      <c r="JY72" s="7"/>
      <c r="JZ72" s="7"/>
      <c r="KA72" s="7"/>
      <c r="KB72" s="7"/>
      <c r="KC72" s="7"/>
      <c r="KD72" s="7"/>
      <c r="KE72" s="7"/>
      <c r="KF72" s="7"/>
      <c r="KG72" s="7"/>
      <c r="KH72" s="7"/>
      <c r="KI72" s="7"/>
      <c r="KJ72" s="7"/>
      <c r="KK72" s="7"/>
      <c r="KL72" s="7"/>
      <c r="KM72" s="7"/>
      <c r="KN72" s="7"/>
      <c r="KO72" s="7"/>
      <c r="KP72" s="7"/>
      <c r="KQ72" s="7"/>
      <c r="KR72" s="7"/>
      <c r="KS72" s="7"/>
      <c r="KT72" s="7"/>
      <c r="KU72" s="7"/>
      <c r="KV72" s="7"/>
      <c r="KW72" s="7"/>
      <c r="KX72" s="7"/>
      <c r="KY72" s="7"/>
      <c r="KZ72" s="7"/>
      <c r="LA72" s="7"/>
      <c r="LB72" s="7"/>
      <c r="LC72" s="7"/>
      <c r="LD72" s="7"/>
      <c r="LE72" s="7"/>
      <c r="LF72" s="7"/>
      <c r="LG72" s="7"/>
      <c r="LH72" s="7"/>
      <c r="LI72" s="7"/>
      <c r="LJ72" s="7"/>
      <c r="LK72" s="7"/>
      <c r="LL72" s="7"/>
      <c r="LM72" s="7"/>
      <c r="LN72" s="7"/>
      <c r="LO72" s="7"/>
      <c r="LP72" s="7"/>
      <c r="LQ72" s="7"/>
      <c r="LR72" s="7"/>
      <c r="LS72" s="7"/>
      <c r="LT72" s="7"/>
      <c r="LU72" s="7"/>
      <c r="LV72" s="7"/>
      <c r="LW72" s="7"/>
      <c r="LX72" s="7"/>
      <c r="LY72" s="7"/>
      <c r="LZ72" s="7"/>
      <c r="MA72" s="7"/>
      <c r="MB72" s="7"/>
      <c r="MC72" s="7"/>
      <c r="MD72" s="7"/>
      <c r="ME72" s="7"/>
      <c r="MF72" s="7"/>
      <c r="MG72" s="7"/>
      <c r="MH72" s="7"/>
      <c r="MI72" s="7"/>
      <c r="MJ72" s="7"/>
      <c r="MK72" s="7"/>
      <c r="ML72" s="7"/>
      <c r="MM72" s="7"/>
      <c r="MN72" s="7"/>
      <c r="MO72" s="7"/>
      <c r="MP72" s="7"/>
      <c r="MQ72" s="7"/>
      <c r="MR72" s="7"/>
      <c r="MS72" s="7"/>
      <c r="MT72" s="7"/>
      <c r="MU72" s="7"/>
      <c r="MV72" s="7"/>
      <c r="MW72" s="7"/>
      <c r="MX72" s="7"/>
      <c r="MY72" s="7"/>
      <c r="MZ72" s="7"/>
      <c r="NA72" s="7"/>
      <c r="NB72" s="7"/>
      <c r="NC72" s="7"/>
      <c r="ND72" s="7"/>
      <c r="NE72" s="7"/>
      <c r="NF72" s="7"/>
      <c r="NG72" s="7"/>
      <c r="NH72" s="7"/>
      <c r="NI72" s="7"/>
      <c r="NJ72" s="7"/>
      <c r="NK72" s="7"/>
      <c r="NL72" s="7"/>
      <c r="NM72" s="7"/>
      <c r="NN72" s="7"/>
      <c r="NO72" s="7"/>
      <c r="NP72" s="7"/>
      <c r="NQ72" s="7"/>
      <c r="NR72" s="7"/>
      <c r="NS72" s="7"/>
      <c r="NT72" s="7"/>
      <c r="NU72" s="7"/>
      <c r="NV72" s="7"/>
      <c r="NW72" s="7"/>
      <c r="NX72" s="7"/>
      <c r="NY72" s="7"/>
      <c r="NZ72" s="7"/>
      <c r="OA72" s="7"/>
      <c r="OB72" s="7"/>
      <c r="OC72" s="7"/>
      <c r="OD72" s="7"/>
      <c r="OE72" s="7"/>
      <c r="OF72" s="7"/>
      <c r="OG72" s="7"/>
      <c r="OH72" s="7"/>
      <c r="OI72" s="7"/>
      <c r="OJ72" s="7"/>
      <c r="OK72" s="7"/>
      <c r="OL72" s="7"/>
      <c r="OM72" s="7"/>
      <c r="ON72" s="7"/>
      <c r="OO72" s="7"/>
      <c r="OP72" s="7"/>
      <c r="OQ72" s="7"/>
      <c r="OR72" s="7"/>
      <c r="OS72" s="7"/>
      <c r="OT72" s="7"/>
      <c r="OU72" s="7"/>
      <c r="OV72" s="7"/>
      <c r="OW72" s="7"/>
      <c r="OX72" s="7"/>
      <c r="OY72" s="7"/>
      <c r="OZ72" s="7"/>
      <c r="PA72" s="7"/>
      <c r="PB72" s="7"/>
      <c r="PC72" s="7"/>
      <c r="PD72" s="7"/>
      <c r="PE72" s="7"/>
      <c r="PF72" s="7"/>
      <c r="PG72" s="7"/>
      <c r="PH72" s="7"/>
      <c r="PI72" s="7"/>
      <c r="PJ72" s="7"/>
      <c r="PK72" s="7"/>
      <c r="PL72" s="7"/>
      <c r="PM72" s="7"/>
      <c r="PN72" s="7"/>
      <c r="PO72" s="7"/>
      <c r="PP72" s="7"/>
      <c r="PQ72" s="7"/>
      <c r="PR72" s="7"/>
      <c r="PS72" s="7"/>
      <c r="PT72" s="7"/>
      <c r="PU72" s="7"/>
      <c r="PV72" s="7"/>
      <c r="PW72" s="7"/>
      <c r="PX72" s="7"/>
      <c r="PY72" s="7"/>
      <c r="PZ72" s="7"/>
      <c r="QA72" s="7"/>
      <c r="QB72" s="7"/>
      <c r="QC72" s="7"/>
      <c r="QD72" s="7"/>
      <c r="QE72" s="7"/>
      <c r="QF72" s="7"/>
      <c r="QG72" s="7"/>
    </row>
    <row r="73" spans="1:449" s="268" customFormat="1" ht="15">
      <c r="A73" s="274" t="s">
        <v>495</v>
      </c>
      <c r="B73" s="7"/>
      <c r="C73" s="7"/>
      <c r="D73" s="7"/>
      <c r="E73" s="7"/>
      <c r="F73" s="7"/>
      <c r="G73" s="7"/>
      <c r="H73" s="7"/>
      <c r="I73" s="7"/>
      <c r="J73" s="7"/>
      <c r="K73" s="7"/>
      <c r="L73" s="7"/>
      <c r="M73" s="7"/>
      <c r="N73" s="7"/>
      <c r="O73" s="7"/>
      <c r="P73" s="7"/>
      <c r="Q73" s="7"/>
      <c r="R73" s="7"/>
      <c r="S73" s="7"/>
      <c r="T73" s="7"/>
      <c r="U73" s="7"/>
      <c r="V73" s="7"/>
      <c r="W73" s="7"/>
      <c r="X73" s="7"/>
      <c r="Y73" s="7"/>
      <c r="Z73" s="7"/>
      <c r="AA73" s="7"/>
      <c r="AB73" s="7"/>
      <c r="AC73" s="7"/>
      <c r="AD73" s="7"/>
      <c r="AE73" s="7"/>
      <c r="AF73" s="7"/>
      <c r="AG73" s="7"/>
      <c r="AH73" s="7"/>
      <c r="AI73" s="7"/>
      <c r="AJ73" s="7"/>
      <c r="AK73" s="7"/>
      <c r="AL73" s="7"/>
      <c r="AM73" s="7"/>
      <c r="AN73" s="7"/>
      <c r="AO73" s="7"/>
      <c r="AP73" s="7"/>
      <c r="AQ73" s="7"/>
      <c r="AR73" s="7"/>
      <c r="AS73" s="7"/>
      <c r="AT73" s="7"/>
      <c r="AU73" s="7"/>
      <c r="AV73" s="7"/>
      <c r="AW73" s="7"/>
      <c r="AX73" s="7"/>
      <c r="AY73" s="7"/>
      <c r="AZ73" s="7"/>
      <c r="BA73" s="7"/>
      <c r="BB73" s="7"/>
      <c r="BC73" s="7"/>
      <c r="BD73" s="7"/>
      <c r="BE73" s="7"/>
      <c r="BF73" s="7"/>
      <c r="BG73" s="7"/>
      <c r="BH73" s="7"/>
      <c r="BI73" s="7"/>
      <c r="BJ73" s="7"/>
      <c r="BK73" s="7"/>
      <c r="BL73" s="7"/>
      <c r="BM73" s="7"/>
      <c r="BN73" s="7"/>
      <c r="BO73" s="7"/>
      <c r="BP73" s="7"/>
      <c r="BQ73" s="7"/>
      <c r="BR73" s="7"/>
      <c r="BS73" s="7"/>
      <c r="BT73" s="7"/>
      <c r="BU73" s="7"/>
      <c r="BV73" s="7"/>
      <c r="BW73" s="7"/>
      <c r="BX73" s="7"/>
      <c r="BY73" s="7"/>
      <c r="BZ73" s="7"/>
      <c r="CA73" s="7"/>
      <c r="CB73" s="7"/>
      <c r="CC73" s="7"/>
      <c r="CD73" s="7"/>
      <c r="CE73" s="7"/>
      <c r="CF73" s="7"/>
      <c r="CG73" s="7"/>
      <c r="CH73" s="7"/>
      <c r="CI73" s="7"/>
      <c r="CJ73" s="7"/>
      <c r="CK73" s="7"/>
      <c r="CL73" s="7"/>
      <c r="CM73" s="7"/>
      <c r="CN73" s="7"/>
      <c r="CO73" s="7"/>
      <c r="CP73" s="7"/>
      <c r="CQ73" s="7"/>
      <c r="CR73" s="7"/>
      <c r="CS73" s="7"/>
      <c r="CT73" s="7"/>
      <c r="CU73" s="7"/>
      <c r="CV73" s="7"/>
      <c r="CW73" s="7"/>
      <c r="CX73" s="7"/>
      <c r="CY73" s="7"/>
      <c r="CZ73" s="7"/>
      <c r="DA73" s="7"/>
      <c r="DB73" s="7"/>
      <c r="DC73" s="7"/>
      <c r="DD73" s="7"/>
      <c r="DE73" s="7"/>
      <c r="DF73" s="7"/>
      <c r="DG73" s="7"/>
      <c r="DH73" s="7"/>
      <c r="DI73" s="7"/>
      <c r="DJ73" s="7"/>
      <c r="DK73" s="7"/>
      <c r="DL73" s="7"/>
      <c r="DM73" s="7"/>
      <c r="DN73" s="7"/>
      <c r="DO73" s="7"/>
      <c r="DP73" s="7"/>
      <c r="DQ73" s="7"/>
      <c r="DR73" s="7"/>
      <c r="DS73" s="7"/>
      <c r="DT73" s="7"/>
      <c r="DU73" s="7"/>
      <c r="DV73" s="7"/>
      <c r="DW73" s="7"/>
      <c r="DX73" s="7"/>
      <c r="DY73" s="7"/>
      <c r="DZ73" s="7"/>
      <c r="EA73" s="7"/>
      <c r="EB73" s="7"/>
      <c r="EC73" s="7"/>
      <c r="ED73" s="7"/>
      <c r="EE73" s="7"/>
      <c r="EF73" s="7"/>
      <c r="EG73" s="7"/>
      <c r="EH73" s="7"/>
      <c r="EI73" s="7"/>
      <c r="EJ73" s="7"/>
      <c r="EK73" s="7"/>
      <c r="EL73" s="7"/>
      <c r="EM73" s="7"/>
      <c r="EN73" s="7"/>
      <c r="EO73" s="7"/>
      <c r="EP73" s="7"/>
      <c r="EQ73" s="7"/>
      <c r="ER73" s="7"/>
      <c r="ES73" s="7"/>
      <c r="ET73" s="7"/>
      <c r="EU73" s="7"/>
      <c r="EV73" s="7"/>
      <c r="EW73" s="7"/>
      <c r="EX73" s="7"/>
      <c r="EY73" s="7"/>
      <c r="EZ73" s="7"/>
      <c r="FA73" s="7"/>
      <c r="FB73" s="7"/>
      <c r="FC73" s="7"/>
      <c r="FD73" s="7"/>
      <c r="FE73" s="7"/>
      <c r="FF73" s="7"/>
      <c r="FG73" s="7"/>
      <c r="FH73" s="7"/>
      <c r="FI73" s="7"/>
      <c r="FJ73" s="7"/>
      <c r="FK73" s="7"/>
      <c r="FL73" s="7"/>
      <c r="FM73" s="7"/>
      <c r="FN73" s="7"/>
      <c r="FO73" s="7"/>
      <c r="FP73" s="7"/>
      <c r="FQ73" s="7"/>
      <c r="FR73" s="7"/>
      <c r="FS73" s="7"/>
      <c r="FT73" s="7"/>
      <c r="FU73" s="7"/>
      <c r="FV73" s="7"/>
      <c r="FW73" s="7"/>
      <c r="FX73" s="7"/>
      <c r="FY73" s="7"/>
      <c r="FZ73" s="7"/>
      <c r="GA73" s="7"/>
      <c r="GB73" s="7"/>
      <c r="GC73" s="7"/>
      <c r="GD73" s="7"/>
      <c r="GE73" s="7"/>
      <c r="GF73" s="7"/>
      <c r="GG73" s="7"/>
      <c r="GH73" s="7"/>
      <c r="GI73" s="7"/>
      <c r="GJ73" s="7"/>
      <c r="GK73" s="7"/>
      <c r="GL73" s="7"/>
      <c r="GM73" s="7"/>
      <c r="GN73" s="7"/>
      <c r="GO73" s="7"/>
      <c r="GP73" s="7"/>
      <c r="GQ73" s="7"/>
      <c r="GR73" s="7"/>
      <c r="GS73" s="7"/>
      <c r="GT73" s="7"/>
      <c r="GU73" s="7"/>
      <c r="GV73" s="7"/>
      <c r="GW73" s="7"/>
      <c r="GX73" s="7"/>
      <c r="GY73" s="7"/>
      <c r="GZ73" s="7"/>
      <c r="HA73" s="7"/>
      <c r="HB73" s="7"/>
      <c r="HC73" s="7"/>
      <c r="HD73" s="7"/>
      <c r="HE73" s="7"/>
      <c r="HF73" s="7"/>
      <c r="HG73" s="7"/>
      <c r="HH73" s="7"/>
      <c r="HI73" s="7"/>
      <c r="HJ73" s="7"/>
      <c r="HK73" s="7"/>
      <c r="HL73" s="7"/>
      <c r="HM73" s="7"/>
      <c r="HN73" s="7"/>
      <c r="HO73" s="7"/>
      <c r="HP73" s="7"/>
      <c r="HQ73" s="7"/>
      <c r="HR73" s="7"/>
      <c r="HS73" s="7"/>
      <c r="HT73" s="7"/>
      <c r="HU73" s="7"/>
      <c r="HV73" s="7"/>
      <c r="HW73" s="7"/>
      <c r="HX73" s="7"/>
      <c r="HY73" s="7"/>
      <c r="HZ73" s="7"/>
      <c r="IA73" s="7"/>
      <c r="IB73" s="7"/>
      <c r="IC73" s="7"/>
      <c r="ID73" s="7"/>
      <c r="IE73" s="7"/>
      <c r="IF73" s="7"/>
      <c r="IG73" s="7"/>
      <c r="IH73" s="7"/>
      <c r="II73" s="7"/>
      <c r="IJ73" s="7"/>
      <c r="IK73" s="7"/>
      <c r="IL73" s="7"/>
      <c r="IM73" s="7"/>
      <c r="IN73" s="7"/>
      <c r="IO73" s="7"/>
      <c r="IP73" s="7"/>
      <c r="IQ73" s="7"/>
      <c r="IR73" s="7"/>
      <c r="IS73" s="7"/>
      <c r="IT73" s="7"/>
      <c r="IU73" s="7"/>
      <c r="IV73" s="7"/>
      <c r="IW73" s="7"/>
      <c r="IX73" s="7"/>
      <c r="IY73" s="7"/>
      <c r="IZ73" s="7"/>
      <c r="JA73" s="7"/>
      <c r="JB73" s="7"/>
      <c r="JC73" s="7"/>
      <c r="JD73" s="7"/>
      <c r="JE73" s="7"/>
      <c r="JF73" s="7"/>
      <c r="JG73" s="7"/>
      <c r="JH73" s="7"/>
      <c r="JI73" s="7"/>
      <c r="JJ73" s="7"/>
      <c r="JK73" s="7"/>
      <c r="JL73" s="7"/>
      <c r="JM73" s="7"/>
      <c r="JN73" s="7"/>
      <c r="JO73" s="7"/>
      <c r="JP73" s="7"/>
      <c r="JQ73" s="7"/>
      <c r="JR73" s="7"/>
      <c r="JS73" s="7"/>
      <c r="JT73" s="7"/>
      <c r="JU73" s="7"/>
      <c r="JV73" s="7"/>
      <c r="JW73" s="7"/>
      <c r="JX73" s="7"/>
      <c r="JY73" s="7"/>
      <c r="JZ73" s="7"/>
      <c r="KA73" s="7"/>
      <c r="KB73" s="7"/>
      <c r="KC73" s="7"/>
      <c r="KD73" s="7"/>
      <c r="KE73" s="7"/>
      <c r="KF73" s="7"/>
      <c r="KG73" s="7"/>
      <c r="KH73" s="7"/>
      <c r="KI73" s="7"/>
      <c r="KJ73" s="7"/>
      <c r="KK73" s="7"/>
      <c r="KL73" s="7"/>
      <c r="KM73" s="7"/>
      <c r="KN73" s="7"/>
      <c r="KO73" s="7"/>
      <c r="KP73" s="7"/>
      <c r="KQ73" s="7"/>
      <c r="KR73" s="7"/>
      <c r="KS73" s="7"/>
      <c r="KT73" s="7"/>
      <c r="KU73" s="7"/>
      <c r="KV73" s="7"/>
      <c r="KW73" s="7"/>
      <c r="KX73" s="7"/>
      <c r="KY73" s="7"/>
      <c r="KZ73" s="7"/>
      <c r="LA73" s="7"/>
      <c r="LB73" s="7"/>
      <c r="LC73" s="7"/>
      <c r="LD73" s="7"/>
      <c r="LE73" s="7"/>
      <c r="LF73" s="7"/>
      <c r="LG73" s="7"/>
      <c r="LH73" s="7"/>
      <c r="LI73" s="7"/>
      <c r="LJ73" s="7"/>
      <c r="LK73" s="7"/>
      <c r="LL73" s="7"/>
      <c r="LM73" s="7"/>
      <c r="LN73" s="7"/>
      <c r="LO73" s="7"/>
      <c r="LP73" s="7"/>
      <c r="LQ73" s="7"/>
      <c r="LR73" s="7"/>
      <c r="LS73" s="7"/>
      <c r="LT73" s="7"/>
      <c r="LU73" s="7"/>
      <c r="LV73" s="7"/>
      <c r="LW73" s="7"/>
      <c r="LX73" s="7"/>
      <c r="LY73" s="7"/>
      <c r="LZ73" s="7"/>
      <c r="MA73" s="7"/>
      <c r="MB73" s="7"/>
      <c r="MC73" s="7"/>
      <c r="MD73" s="7"/>
      <c r="ME73" s="7"/>
      <c r="MF73" s="7"/>
      <c r="MG73" s="7"/>
      <c r="MH73" s="7"/>
      <c r="MI73" s="7"/>
      <c r="MJ73" s="7"/>
      <c r="MK73" s="7"/>
      <c r="ML73" s="7"/>
      <c r="MM73" s="7"/>
      <c r="MN73" s="7"/>
      <c r="MO73" s="7"/>
      <c r="MP73" s="7"/>
      <c r="MQ73" s="7"/>
      <c r="MR73" s="7"/>
      <c r="MS73" s="7"/>
      <c r="MT73" s="7"/>
      <c r="MU73" s="7"/>
      <c r="MV73" s="7"/>
      <c r="MW73" s="7"/>
      <c r="MX73" s="7"/>
      <c r="MY73" s="7"/>
      <c r="MZ73" s="7"/>
      <c r="NA73" s="7"/>
      <c r="NB73" s="7"/>
      <c r="NC73" s="7"/>
      <c r="ND73" s="7"/>
      <c r="NE73" s="7"/>
      <c r="NF73" s="7"/>
      <c r="NG73" s="7"/>
      <c r="NH73" s="7"/>
      <c r="NI73" s="7"/>
      <c r="NJ73" s="7"/>
      <c r="NK73" s="7"/>
      <c r="NL73" s="7"/>
      <c r="NM73" s="7"/>
      <c r="NN73" s="7"/>
      <c r="NO73" s="7"/>
      <c r="NP73" s="7"/>
      <c r="NQ73" s="7"/>
      <c r="NR73" s="7"/>
      <c r="NS73" s="7"/>
      <c r="NT73" s="7"/>
      <c r="NU73" s="7"/>
      <c r="NV73" s="7"/>
      <c r="NW73" s="7"/>
      <c r="NX73" s="7"/>
      <c r="NY73" s="7"/>
      <c r="NZ73" s="7"/>
      <c r="OA73" s="7"/>
      <c r="OB73" s="7"/>
      <c r="OC73" s="7"/>
      <c r="OD73" s="7"/>
      <c r="OE73" s="7"/>
      <c r="OF73" s="7"/>
      <c r="OG73" s="7"/>
      <c r="OH73" s="7"/>
      <c r="OI73" s="7"/>
      <c r="OJ73" s="7"/>
      <c r="OK73" s="7"/>
      <c r="OL73" s="7"/>
      <c r="OM73" s="7"/>
      <c r="ON73" s="7"/>
      <c r="OO73" s="7"/>
      <c r="OP73" s="7"/>
      <c r="OQ73" s="7"/>
      <c r="OR73" s="7"/>
      <c r="OS73" s="7"/>
      <c r="OT73" s="7"/>
      <c r="OU73" s="7"/>
      <c r="OV73" s="7"/>
      <c r="OW73" s="7"/>
      <c r="OX73" s="7"/>
      <c r="OY73" s="7"/>
      <c r="OZ73" s="7"/>
      <c r="PA73" s="7"/>
      <c r="PB73" s="7"/>
      <c r="PC73" s="7"/>
      <c r="PD73" s="7"/>
      <c r="PE73" s="7"/>
      <c r="PF73" s="7"/>
      <c r="PG73" s="7"/>
      <c r="PH73" s="7"/>
      <c r="PI73" s="7"/>
      <c r="PJ73" s="7"/>
      <c r="PK73" s="7"/>
      <c r="PL73" s="7"/>
      <c r="PM73" s="7"/>
      <c r="PN73" s="7"/>
      <c r="PO73" s="7"/>
      <c r="PP73" s="7"/>
      <c r="PQ73" s="7"/>
      <c r="PR73" s="7"/>
      <c r="PS73" s="7"/>
      <c r="PT73" s="7"/>
      <c r="PU73" s="7"/>
      <c r="PV73" s="7"/>
      <c r="PW73" s="7"/>
      <c r="PX73" s="7"/>
      <c r="PY73" s="7"/>
      <c r="PZ73" s="7"/>
      <c r="QA73" s="7"/>
      <c r="QB73" s="7"/>
      <c r="QC73" s="7"/>
      <c r="QD73" s="7"/>
      <c r="QE73" s="7"/>
      <c r="QF73" s="7"/>
      <c r="QG73" s="7"/>
    </row>
    <row r="74" spans="1:449" s="280" customFormat="1" ht="15">
      <c r="A74" s="281" t="s">
        <v>496</v>
      </c>
      <c r="B74" s="6"/>
      <c r="C74" s="6"/>
      <c r="D74" s="6"/>
      <c r="E74" s="6"/>
      <c r="F74" s="6"/>
      <c r="G74" s="6"/>
      <c r="H74" s="6"/>
      <c r="I74" s="6"/>
      <c r="J74" s="6"/>
      <c r="K74" s="6"/>
      <c r="L74" s="6"/>
      <c r="M74" s="6"/>
      <c r="N74" s="6"/>
      <c r="O74" s="6"/>
      <c r="P74" s="6"/>
      <c r="Q74" s="6"/>
      <c r="R74" s="6"/>
      <c r="S74" s="6"/>
      <c r="T74" s="6"/>
      <c r="U74" s="6"/>
      <c r="V74" s="6"/>
      <c r="W74" s="6"/>
      <c r="X74" s="6"/>
      <c r="Y74" s="6"/>
      <c r="Z74" s="6"/>
      <c r="AA74" s="6"/>
      <c r="AB74" s="6"/>
      <c r="AC74" s="6"/>
      <c r="AD74" s="6"/>
      <c r="AE74" s="6"/>
      <c r="AF74" s="6"/>
      <c r="AG74" s="6"/>
      <c r="AH74" s="6"/>
      <c r="AI74" s="6"/>
      <c r="AJ74" s="6"/>
      <c r="AK74" s="6"/>
      <c r="AL74" s="6"/>
      <c r="AM74" s="6"/>
      <c r="AN74" s="6"/>
      <c r="AO74" s="6"/>
      <c r="AP74" s="6"/>
      <c r="AQ74" s="6"/>
      <c r="AR74" s="6"/>
      <c r="AS74" s="6"/>
      <c r="AT74" s="6"/>
      <c r="AU74" s="6"/>
      <c r="AV74" s="6"/>
      <c r="AW74" s="6"/>
      <c r="AX74" s="6"/>
      <c r="AY74" s="6"/>
      <c r="AZ74" s="6"/>
      <c r="BA74" s="6"/>
      <c r="BB74" s="6"/>
      <c r="BC74" s="6"/>
      <c r="BD74" s="6"/>
      <c r="BE74" s="6"/>
      <c r="BF74" s="6"/>
      <c r="BG74" s="6"/>
      <c r="BH74" s="6"/>
      <c r="BI74" s="6"/>
      <c r="BJ74" s="6"/>
      <c r="BK74" s="6"/>
      <c r="BL74" s="6"/>
      <c r="BM74" s="6"/>
      <c r="BN74" s="6"/>
      <c r="BO74" s="6"/>
      <c r="BP74" s="6"/>
      <c r="BQ74" s="6"/>
      <c r="BR74" s="6"/>
      <c r="BS74" s="6"/>
      <c r="BT74" s="6"/>
      <c r="BU74" s="6"/>
      <c r="BV74" s="6"/>
      <c r="BW74" s="6"/>
      <c r="BX74" s="6"/>
      <c r="BY74" s="6"/>
      <c r="BZ74" s="6"/>
      <c r="CA74" s="6"/>
      <c r="CB74" s="6"/>
      <c r="CC74" s="6"/>
      <c r="CD74" s="6"/>
      <c r="CE74" s="6"/>
      <c r="CF74" s="6"/>
      <c r="CG74" s="6"/>
      <c r="CH74" s="6"/>
      <c r="CI74" s="6"/>
      <c r="CJ74" s="6"/>
      <c r="CK74" s="6"/>
      <c r="CL74" s="6"/>
      <c r="CM74" s="6"/>
      <c r="CN74" s="6"/>
      <c r="CO74" s="6"/>
      <c r="CP74" s="6"/>
      <c r="CQ74" s="6"/>
      <c r="CR74" s="6"/>
      <c r="CS74" s="6"/>
      <c r="CT74" s="6"/>
      <c r="CU74" s="6"/>
      <c r="CV74" s="6"/>
      <c r="CW74" s="6"/>
      <c r="CX74" s="6"/>
      <c r="CY74" s="6"/>
      <c r="CZ74" s="6"/>
      <c r="DA74" s="6"/>
      <c r="DB74" s="6"/>
      <c r="DC74" s="6"/>
      <c r="DD74" s="6"/>
      <c r="DE74" s="6"/>
      <c r="DF74" s="6"/>
      <c r="DG74" s="6"/>
      <c r="DH74" s="6"/>
      <c r="DI74" s="6"/>
      <c r="DJ74" s="6"/>
      <c r="DK74" s="6"/>
      <c r="DL74" s="6"/>
      <c r="DM74" s="6"/>
      <c r="DN74" s="6"/>
      <c r="DO74" s="6"/>
      <c r="DP74" s="6"/>
      <c r="DQ74" s="6"/>
      <c r="DR74" s="6"/>
      <c r="DS74" s="6"/>
      <c r="DT74" s="6"/>
      <c r="DU74" s="6"/>
      <c r="DV74" s="6"/>
      <c r="DW74" s="6"/>
      <c r="DX74" s="6"/>
      <c r="DY74" s="6"/>
      <c r="DZ74" s="6"/>
      <c r="EA74" s="6"/>
      <c r="EB74" s="6"/>
      <c r="EC74" s="6"/>
      <c r="ED74" s="6"/>
      <c r="EE74" s="6"/>
      <c r="EF74" s="6"/>
      <c r="EG74" s="6"/>
      <c r="EH74" s="6"/>
      <c r="EI74" s="6"/>
      <c r="EJ74" s="6"/>
      <c r="EK74" s="6"/>
      <c r="EL74" s="6"/>
      <c r="EM74" s="6"/>
      <c r="EN74" s="6"/>
      <c r="EO74" s="6"/>
      <c r="EP74" s="6"/>
      <c r="EQ74" s="6"/>
      <c r="ER74" s="6"/>
      <c r="ES74" s="6"/>
      <c r="ET74" s="6"/>
      <c r="EU74" s="6"/>
      <c r="EV74" s="6"/>
      <c r="EW74" s="6"/>
      <c r="EX74" s="6"/>
      <c r="EY74" s="6"/>
      <c r="EZ74" s="6"/>
      <c r="FA74" s="6"/>
      <c r="FB74" s="6"/>
      <c r="FC74" s="6"/>
      <c r="FD74" s="6"/>
      <c r="FE74" s="6"/>
      <c r="FF74" s="6"/>
      <c r="FG74" s="6"/>
      <c r="FH74" s="6"/>
      <c r="FI74" s="6"/>
      <c r="FJ74" s="6"/>
      <c r="FK74" s="6"/>
      <c r="FL74" s="6"/>
      <c r="FM74" s="6"/>
      <c r="FN74" s="6"/>
      <c r="FO74" s="6"/>
      <c r="FP74" s="6"/>
      <c r="FQ74" s="6"/>
      <c r="FR74" s="6"/>
      <c r="FS74" s="6"/>
      <c r="FT74" s="6"/>
      <c r="FU74" s="6"/>
      <c r="FV74" s="6"/>
      <c r="FW74" s="6"/>
      <c r="FX74" s="6"/>
      <c r="FY74" s="6"/>
      <c r="FZ74" s="6"/>
      <c r="GA74" s="6"/>
      <c r="GB74" s="6"/>
      <c r="GC74" s="6"/>
      <c r="GD74" s="6"/>
      <c r="GE74" s="6"/>
      <c r="GF74" s="6"/>
      <c r="GG74" s="6"/>
      <c r="GH74" s="6"/>
      <c r="GI74" s="6"/>
      <c r="GJ74" s="6"/>
      <c r="GK74" s="6"/>
      <c r="GL74" s="6"/>
      <c r="GM74" s="6"/>
      <c r="GN74" s="6"/>
      <c r="GO74" s="6"/>
      <c r="GP74" s="6"/>
      <c r="GQ74" s="6"/>
      <c r="GR74" s="6"/>
      <c r="GS74" s="6"/>
      <c r="GT74" s="6"/>
      <c r="GU74" s="6"/>
      <c r="GV74" s="6"/>
      <c r="GW74" s="6"/>
      <c r="GX74" s="6"/>
      <c r="GY74" s="6"/>
      <c r="GZ74" s="6"/>
      <c r="HA74" s="6"/>
      <c r="HB74" s="6"/>
      <c r="HC74" s="6"/>
      <c r="HD74" s="6"/>
      <c r="HE74" s="6"/>
      <c r="HF74" s="6"/>
      <c r="HG74" s="6"/>
      <c r="HH74" s="6"/>
      <c r="HI74" s="6"/>
      <c r="HJ74" s="6"/>
      <c r="HK74" s="6"/>
      <c r="HL74" s="6"/>
      <c r="HM74" s="6"/>
      <c r="HN74" s="6"/>
      <c r="HO74" s="6"/>
      <c r="HP74" s="6"/>
      <c r="HQ74" s="6"/>
      <c r="HR74" s="6"/>
      <c r="HS74" s="6"/>
      <c r="HT74" s="6"/>
      <c r="HU74" s="6"/>
      <c r="HV74" s="6"/>
      <c r="HW74" s="6"/>
      <c r="HX74" s="6"/>
      <c r="HY74" s="6"/>
      <c r="HZ74" s="6"/>
      <c r="IA74" s="6"/>
      <c r="IB74" s="6"/>
      <c r="IC74" s="6"/>
      <c r="ID74" s="6"/>
      <c r="IE74" s="6"/>
      <c r="IF74" s="6"/>
      <c r="IG74" s="6"/>
      <c r="IH74" s="6"/>
      <c r="II74" s="6"/>
      <c r="IJ74" s="6"/>
      <c r="IK74" s="6"/>
      <c r="IL74" s="6"/>
      <c r="IM74" s="6"/>
      <c r="IN74" s="6"/>
      <c r="IO74" s="6"/>
      <c r="IP74" s="6"/>
      <c r="IQ74" s="6"/>
      <c r="IR74" s="6"/>
      <c r="IS74" s="6"/>
      <c r="IT74" s="6"/>
      <c r="IU74" s="6"/>
      <c r="IV74" s="6"/>
      <c r="IW74" s="6"/>
      <c r="IX74" s="6"/>
      <c r="IY74" s="6"/>
      <c r="IZ74" s="6"/>
      <c r="JA74" s="6"/>
      <c r="JB74" s="6"/>
      <c r="JC74" s="6"/>
      <c r="JD74" s="6"/>
      <c r="JE74" s="6"/>
      <c r="JF74" s="6"/>
      <c r="JG74" s="6"/>
      <c r="JH74" s="6"/>
      <c r="JI74" s="6"/>
      <c r="JJ74" s="6"/>
      <c r="JK74" s="6"/>
      <c r="JL74" s="6"/>
      <c r="JM74" s="6"/>
      <c r="JN74" s="6"/>
      <c r="JO74" s="6"/>
      <c r="JP74" s="6"/>
      <c r="JQ74" s="6"/>
      <c r="JR74" s="6"/>
      <c r="JS74" s="6"/>
      <c r="JT74" s="6"/>
      <c r="JU74" s="6"/>
      <c r="JV74" s="6"/>
      <c r="JW74" s="6"/>
      <c r="JX74" s="6"/>
      <c r="JY74" s="6"/>
      <c r="JZ74" s="6"/>
      <c r="KA74" s="6"/>
      <c r="KB74" s="6"/>
      <c r="KC74" s="6"/>
      <c r="KD74" s="6"/>
      <c r="KE74" s="6"/>
      <c r="KF74" s="6"/>
      <c r="KG74" s="6"/>
      <c r="KH74" s="6"/>
      <c r="KI74" s="6"/>
      <c r="KJ74" s="6"/>
      <c r="KK74" s="6"/>
      <c r="KL74" s="6"/>
      <c r="KM74" s="6"/>
      <c r="KN74" s="6"/>
      <c r="KO74" s="6"/>
      <c r="KP74" s="6"/>
      <c r="KQ74" s="6"/>
      <c r="KR74" s="6"/>
      <c r="KS74" s="6"/>
      <c r="KT74" s="6"/>
      <c r="KU74" s="6"/>
      <c r="KV74" s="6"/>
      <c r="KW74" s="6"/>
      <c r="KX74" s="6"/>
      <c r="KY74" s="6"/>
      <c r="KZ74" s="6"/>
      <c r="LA74" s="6"/>
      <c r="LB74" s="6"/>
      <c r="LC74" s="6"/>
      <c r="LD74" s="6"/>
      <c r="LE74" s="6"/>
      <c r="LF74" s="6"/>
      <c r="LG74" s="6"/>
      <c r="LH74" s="6"/>
      <c r="LI74" s="6"/>
      <c r="LJ74" s="6"/>
      <c r="LK74" s="6"/>
      <c r="LL74" s="6"/>
      <c r="LM74" s="6"/>
      <c r="LN74" s="6"/>
      <c r="LO74" s="6"/>
      <c r="LP74" s="6"/>
      <c r="LQ74" s="6"/>
      <c r="LR74" s="6"/>
      <c r="LS74" s="6"/>
      <c r="LT74" s="6"/>
      <c r="LU74" s="6"/>
      <c r="LV74" s="6"/>
      <c r="LW74" s="6"/>
      <c r="LX74" s="6"/>
      <c r="LY74" s="6"/>
      <c r="LZ74" s="6"/>
      <c r="MA74" s="6"/>
      <c r="MB74" s="6"/>
      <c r="MC74" s="6"/>
      <c r="MD74" s="6"/>
      <c r="ME74" s="6"/>
      <c r="MF74" s="6"/>
      <c r="MG74" s="6"/>
      <c r="MH74" s="6"/>
      <c r="MI74" s="6"/>
      <c r="MJ74" s="6"/>
      <c r="MK74" s="6"/>
      <c r="ML74" s="6"/>
      <c r="MM74" s="6"/>
      <c r="MN74" s="6"/>
      <c r="MO74" s="6"/>
      <c r="MP74" s="6"/>
      <c r="MQ74" s="6"/>
      <c r="MR74" s="6"/>
      <c r="MS74" s="6"/>
      <c r="MT74" s="6"/>
      <c r="MU74" s="6"/>
      <c r="MV74" s="6"/>
      <c r="MW74" s="6"/>
      <c r="MX74" s="6"/>
      <c r="MY74" s="6"/>
      <c r="MZ74" s="6"/>
      <c r="NA74" s="6"/>
      <c r="NB74" s="6"/>
      <c r="NC74" s="6"/>
      <c r="ND74" s="6"/>
      <c r="NE74" s="6"/>
      <c r="NF74" s="6"/>
      <c r="NG74" s="6"/>
      <c r="NH74" s="6"/>
      <c r="NI74" s="6"/>
      <c r="NJ74" s="6"/>
      <c r="NK74" s="6"/>
      <c r="NL74" s="6"/>
      <c r="NM74" s="6"/>
      <c r="NN74" s="6"/>
      <c r="NO74" s="6"/>
      <c r="NP74" s="6"/>
      <c r="NQ74" s="6"/>
      <c r="NR74" s="6"/>
      <c r="NS74" s="6"/>
      <c r="NT74" s="6"/>
      <c r="NU74" s="6"/>
      <c r="NV74" s="6"/>
      <c r="NW74" s="6"/>
      <c r="NX74" s="6"/>
      <c r="NY74" s="6"/>
      <c r="NZ74" s="6"/>
      <c r="OA74" s="6"/>
      <c r="OB74" s="6"/>
      <c r="OC74" s="6"/>
      <c r="OD74" s="6"/>
      <c r="OE74" s="6"/>
      <c r="OF74" s="6"/>
      <c r="OG74" s="6"/>
      <c r="OH74" s="6"/>
      <c r="OI74" s="6"/>
      <c r="OJ74" s="6"/>
      <c r="OK74" s="6"/>
      <c r="OL74" s="6"/>
      <c r="OM74" s="6"/>
      <c r="ON74" s="6"/>
      <c r="OO74" s="6"/>
      <c r="OP74" s="6"/>
      <c r="OQ74" s="6"/>
      <c r="OR74" s="6"/>
      <c r="OS74" s="6"/>
      <c r="OT74" s="6"/>
      <c r="OU74" s="6"/>
      <c r="OV74" s="6"/>
      <c r="OW74" s="6"/>
      <c r="OX74" s="6"/>
      <c r="OY74" s="6"/>
      <c r="OZ74" s="6"/>
      <c r="PA74" s="6"/>
      <c r="PB74" s="6"/>
      <c r="PC74" s="6"/>
      <c r="PD74" s="6"/>
      <c r="PE74" s="6"/>
      <c r="PF74" s="6"/>
      <c r="PG74" s="6"/>
      <c r="PH74" s="6"/>
      <c r="PI74" s="6"/>
      <c r="PJ74" s="6"/>
      <c r="PK74" s="6"/>
      <c r="PL74" s="6"/>
      <c r="PM74" s="6"/>
      <c r="PN74" s="6"/>
      <c r="PO74" s="6"/>
      <c r="PP74" s="6"/>
      <c r="PQ74" s="6"/>
      <c r="PR74" s="6"/>
      <c r="PS74" s="6"/>
      <c r="PT74" s="6"/>
      <c r="PU74" s="6"/>
      <c r="PV74" s="6"/>
      <c r="PW74" s="6"/>
      <c r="PX74" s="6"/>
      <c r="PY74" s="6"/>
      <c r="PZ74" s="6"/>
      <c r="QA74" s="6"/>
      <c r="QB74" s="6"/>
      <c r="QC74" s="6"/>
      <c r="QD74" s="6"/>
      <c r="QE74" s="6"/>
      <c r="QF74" s="6"/>
      <c r="QG74" s="6"/>
    </row>
    <row r="75" spans="1:449" s="268" customFormat="1" ht="15">
      <c r="A75" s="274" t="s">
        <v>471</v>
      </c>
      <c r="B75" s="7"/>
      <c r="C75" s="7"/>
      <c r="D75" s="7"/>
      <c r="E75" s="7"/>
      <c r="F75" s="7"/>
      <c r="G75" s="7"/>
      <c r="H75" s="7"/>
      <c r="I75" s="7"/>
      <c r="J75" s="7"/>
      <c r="K75" s="7"/>
      <c r="L75" s="7"/>
      <c r="M75" s="7"/>
      <c r="N75" s="7"/>
      <c r="O75" s="7"/>
      <c r="P75" s="7"/>
      <c r="Q75" s="7"/>
      <c r="R75" s="7"/>
      <c r="S75" s="7"/>
      <c r="T75" s="7"/>
      <c r="U75" s="7"/>
      <c r="V75" s="7"/>
      <c r="W75" s="7"/>
      <c r="X75" s="7"/>
      <c r="Y75" s="7"/>
      <c r="Z75" s="7"/>
      <c r="AA75" s="7"/>
      <c r="AB75" s="7"/>
      <c r="AC75" s="7"/>
      <c r="AD75" s="7"/>
      <c r="AE75" s="7"/>
      <c r="AF75" s="7"/>
      <c r="AG75" s="7"/>
      <c r="AH75" s="7"/>
      <c r="AI75" s="7"/>
      <c r="AJ75" s="7"/>
      <c r="AK75" s="7"/>
      <c r="AL75" s="7"/>
      <c r="AM75" s="7"/>
      <c r="AN75" s="7"/>
      <c r="AO75" s="7"/>
      <c r="AP75" s="7"/>
      <c r="AQ75" s="7"/>
      <c r="AR75" s="7"/>
      <c r="AS75" s="7"/>
      <c r="AT75" s="7"/>
      <c r="AU75" s="7"/>
      <c r="AV75" s="7"/>
      <c r="AW75" s="7"/>
      <c r="AX75" s="7"/>
      <c r="AY75" s="7"/>
      <c r="AZ75" s="7"/>
      <c r="BA75" s="7"/>
      <c r="BB75" s="7"/>
      <c r="BC75" s="7"/>
      <c r="BD75" s="7"/>
      <c r="BE75" s="7"/>
      <c r="BF75" s="7"/>
      <c r="BG75" s="7"/>
      <c r="BH75" s="7"/>
      <c r="BI75" s="7"/>
      <c r="BJ75" s="7"/>
      <c r="BK75" s="7"/>
      <c r="BL75" s="7"/>
      <c r="BM75" s="7"/>
      <c r="BN75" s="7"/>
      <c r="BO75" s="7"/>
      <c r="BP75" s="7"/>
      <c r="BQ75" s="7"/>
      <c r="BR75" s="7"/>
      <c r="BS75" s="7"/>
      <c r="BT75" s="7"/>
      <c r="BU75" s="7"/>
      <c r="BV75" s="7"/>
      <c r="BW75" s="7"/>
      <c r="BX75" s="7"/>
      <c r="BY75" s="7"/>
      <c r="BZ75" s="7"/>
      <c r="CA75" s="7"/>
      <c r="CB75" s="7"/>
      <c r="CC75" s="7"/>
      <c r="CD75" s="7"/>
      <c r="CE75" s="7"/>
      <c r="CF75" s="7"/>
      <c r="CG75" s="7"/>
      <c r="CH75" s="7"/>
      <c r="CI75" s="7"/>
      <c r="CJ75" s="7"/>
      <c r="CK75" s="7"/>
      <c r="CL75" s="7"/>
      <c r="CM75" s="7"/>
      <c r="CN75" s="7"/>
      <c r="CO75" s="7"/>
      <c r="CP75" s="7"/>
      <c r="CQ75" s="7"/>
      <c r="CR75" s="7"/>
      <c r="CS75" s="7"/>
      <c r="CT75" s="7"/>
      <c r="CU75" s="7"/>
      <c r="CV75" s="7"/>
      <c r="CW75" s="7"/>
      <c r="CX75" s="7"/>
      <c r="CY75" s="7"/>
      <c r="CZ75" s="7"/>
      <c r="DA75" s="7"/>
      <c r="DB75" s="7"/>
      <c r="DC75" s="7"/>
      <c r="DD75" s="7"/>
      <c r="DE75" s="7"/>
      <c r="DF75" s="7"/>
      <c r="DG75" s="7"/>
      <c r="DH75" s="7"/>
      <c r="DI75" s="7"/>
      <c r="DJ75" s="7"/>
      <c r="DK75" s="7"/>
      <c r="DL75" s="7"/>
      <c r="DM75" s="7"/>
      <c r="DN75" s="7"/>
      <c r="DO75" s="7"/>
      <c r="DP75" s="7"/>
      <c r="DQ75" s="7"/>
      <c r="DR75" s="7"/>
      <c r="DS75" s="7"/>
      <c r="DT75" s="7"/>
      <c r="DU75" s="7"/>
      <c r="DV75" s="7"/>
      <c r="DW75" s="7"/>
      <c r="DX75" s="7"/>
      <c r="DY75" s="7"/>
      <c r="DZ75" s="7"/>
      <c r="EA75" s="7"/>
      <c r="EB75" s="7"/>
      <c r="EC75" s="7"/>
      <c r="ED75" s="7"/>
      <c r="EE75" s="7"/>
      <c r="EF75" s="7"/>
      <c r="EG75" s="7"/>
      <c r="EH75" s="7"/>
      <c r="EI75" s="7"/>
      <c r="EJ75" s="7"/>
      <c r="EK75" s="7"/>
      <c r="EL75" s="7"/>
      <c r="EM75" s="7"/>
      <c r="EN75" s="7"/>
      <c r="EO75" s="7"/>
      <c r="EP75" s="7"/>
      <c r="EQ75" s="7"/>
      <c r="ER75" s="7"/>
      <c r="ES75" s="7"/>
      <c r="ET75" s="7"/>
      <c r="EU75" s="7"/>
      <c r="EV75" s="7"/>
      <c r="EW75" s="7"/>
      <c r="EX75" s="7"/>
      <c r="EY75" s="7"/>
      <c r="EZ75" s="7"/>
      <c r="FA75" s="7"/>
      <c r="FB75" s="7"/>
      <c r="FC75" s="7"/>
      <c r="FD75" s="7"/>
      <c r="FE75" s="7"/>
      <c r="FF75" s="7"/>
      <c r="FG75" s="7"/>
      <c r="FH75" s="7"/>
      <c r="FI75" s="7"/>
      <c r="FJ75" s="7"/>
      <c r="FK75" s="7"/>
      <c r="FL75" s="7"/>
      <c r="FM75" s="7"/>
      <c r="FN75" s="7"/>
      <c r="FO75" s="7"/>
      <c r="FP75" s="7"/>
      <c r="FQ75" s="7"/>
      <c r="FR75" s="7"/>
      <c r="FS75" s="7"/>
      <c r="FT75" s="7"/>
      <c r="FU75" s="7"/>
      <c r="FV75" s="7"/>
      <c r="FW75" s="7"/>
      <c r="FX75" s="7"/>
      <c r="FY75" s="7"/>
      <c r="FZ75" s="7"/>
      <c r="GA75" s="7"/>
      <c r="GB75" s="7"/>
      <c r="GC75" s="7"/>
      <c r="GD75" s="7"/>
      <c r="GE75" s="7"/>
      <c r="GF75" s="7"/>
      <c r="GG75" s="7"/>
      <c r="GH75" s="7"/>
      <c r="GI75" s="7"/>
      <c r="GJ75" s="7"/>
      <c r="GK75" s="7"/>
      <c r="GL75" s="7"/>
      <c r="GM75" s="7"/>
      <c r="GN75" s="7"/>
      <c r="GO75" s="7"/>
      <c r="GP75" s="7"/>
      <c r="GQ75" s="7"/>
      <c r="GR75" s="7"/>
      <c r="GS75" s="7"/>
      <c r="GT75" s="7"/>
      <c r="GU75" s="7"/>
      <c r="GV75" s="7"/>
      <c r="GW75" s="7"/>
      <c r="GX75" s="7"/>
      <c r="GY75" s="7"/>
      <c r="GZ75" s="7"/>
      <c r="HA75" s="7"/>
      <c r="HB75" s="7"/>
      <c r="HC75" s="7"/>
      <c r="HD75" s="7"/>
      <c r="HE75" s="7"/>
      <c r="HF75" s="7"/>
      <c r="HG75" s="7"/>
      <c r="HH75" s="7"/>
      <c r="HI75" s="7"/>
      <c r="HJ75" s="7"/>
      <c r="HK75" s="7"/>
      <c r="HL75" s="7"/>
      <c r="HM75" s="7"/>
      <c r="HN75" s="7"/>
      <c r="HO75" s="7"/>
      <c r="HP75" s="7"/>
      <c r="HQ75" s="7"/>
      <c r="HR75" s="7"/>
      <c r="HS75" s="7"/>
      <c r="HT75" s="7"/>
      <c r="HU75" s="7"/>
      <c r="HV75" s="7"/>
      <c r="HW75" s="7"/>
      <c r="HX75" s="7"/>
      <c r="HY75" s="7"/>
      <c r="HZ75" s="7"/>
      <c r="IA75" s="7"/>
      <c r="IB75" s="7"/>
      <c r="IC75" s="7"/>
      <c r="ID75" s="7"/>
      <c r="IE75" s="7"/>
      <c r="IF75" s="7"/>
      <c r="IG75" s="7"/>
      <c r="IH75" s="7"/>
      <c r="II75" s="7"/>
      <c r="IJ75" s="7"/>
      <c r="IK75" s="7"/>
      <c r="IL75" s="7"/>
      <c r="IM75" s="7"/>
      <c r="IN75" s="7"/>
      <c r="IO75" s="7"/>
      <c r="IP75" s="7"/>
      <c r="IQ75" s="7"/>
      <c r="IR75" s="7"/>
      <c r="IS75" s="7"/>
      <c r="IT75" s="7"/>
      <c r="IU75" s="7"/>
      <c r="IV75" s="7"/>
      <c r="IW75" s="7"/>
      <c r="IX75" s="7"/>
      <c r="IY75" s="7"/>
      <c r="IZ75" s="7"/>
      <c r="JA75" s="7"/>
      <c r="JB75" s="7"/>
      <c r="JC75" s="7"/>
      <c r="JD75" s="7"/>
      <c r="JE75" s="7"/>
      <c r="JF75" s="7"/>
      <c r="JG75" s="7"/>
      <c r="JH75" s="7"/>
      <c r="JI75" s="7"/>
      <c r="JJ75" s="7"/>
      <c r="JK75" s="7"/>
      <c r="JL75" s="7"/>
      <c r="JM75" s="7"/>
      <c r="JN75" s="7"/>
      <c r="JO75" s="7"/>
      <c r="JP75" s="7"/>
      <c r="JQ75" s="7"/>
      <c r="JR75" s="7"/>
      <c r="JS75" s="7"/>
      <c r="JT75" s="7"/>
      <c r="JU75" s="7"/>
      <c r="JV75" s="7"/>
      <c r="JW75" s="7"/>
      <c r="JX75" s="7"/>
      <c r="JY75" s="7"/>
      <c r="JZ75" s="7"/>
      <c r="KA75" s="7"/>
      <c r="KB75" s="7"/>
      <c r="KC75" s="7"/>
      <c r="KD75" s="7"/>
      <c r="KE75" s="7"/>
      <c r="KF75" s="7"/>
      <c r="KG75" s="7"/>
      <c r="KH75" s="7"/>
      <c r="KI75" s="7"/>
      <c r="KJ75" s="7"/>
      <c r="KK75" s="7"/>
      <c r="KL75" s="7"/>
      <c r="KM75" s="7"/>
      <c r="KN75" s="7"/>
      <c r="KO75" s="7"/>
      <c r="KP75" s="7"/>
      <c r="KQ75" s="7"/>
      <c r="KR75" s="7"/>
      <c r="KS75" s="7"/>
      <c r="KT75" s="7"/>
      <c r="KU75" s="7"/>
      <c r="KV75" s="7"/>
      <c r="KW75" s="7"/>
      <c r="KX75" s="7"/>
      <c r="KY75" s="7"/>
      <c r="KZ75" s="7"/>
      <c r="LA75" s="7"/>
      <c r="LB75" s="7"/>
      <c r="LC75" s="7"/>
      <c r="LD75" s="7"/>
      <c r="LE75" s="7"/>
      <c r="LF75" s="7"/>
      <c r="LG75" s="7"/>
      <c r="LH75" s="7"/>
      <c r="LI75" s="7"/>
      <c r="LJ75" s="7"/>
      <c r="LK75" s="7"/>
      <c r="LL75" s="7"/>
      <c r="LM75" s="7"/>
      <c r="LN75" s="7"/>
      <c r="LO75" s="7"/>
      <c r="LP75" s="7"/>
      <c r="LQ75" s="7"/>
      <c r="LR75" s="7"/>
      <c r="LS75" s="7"/>
      <c r="LT75" s="7"/>
      <c r="LU75" s="7"/>
      <c r="LV75" s="7"/>
      <c r="LW75" s="7"/>
      <c r="LX75" s="7"/>
      <c r="LY75" s="7"/>
      <c r="LZ75" s="7"/>
      <c r="MA75" s="7"/>
      <c r="MB75" s="7"/>
      <c r="MC75" s="7"/>
      <c r="MD75" s="7"/>
      <c r="ME75" s="7"/>
      <c r="MF75" s="7"/>
      <c r="MG75" s="7"/>
      <c r="MH75" s="7"/>
      <c r="MI75" s="7"/>
      <c r="MJ75" s="7"/>
      <c r="MK75" s="7"/>
      <c r="ML75" s="7"/>
      <c r="MM75" s="7"/>
      <c r="MN75" s="7"/>
      <c r="MO75" s="7"/>
      <c r="MP75" s="7"/>
      <c r="MQ75" s="7"/>
      <c r="MR75" s="7"/>
      <c r="MS75" s="7"/>
      <c r="MT75" s="7"/>
      <c r="MU75" s="7"/>
      <c r="MV75" s="7"/>
      <c r="MW75" s="7"/>
      <c r="MX75" s="7"/>
      <c r="MY75" s="7"/>
      <c r="MZ75" s="7"/>
      <c r="NA75" s="7"/>
      <c r="NB75" s="7"/>
      <c r="NC75" s="7"/>
      <c r="ND75" s="7"/>
      <c r="NE75" s="7"/>
      <c r="NF75" s="7"/>
      <c r="NG75" s="7"/>
      <c r="NH75" s="7"/>
      <c r="NI75" s="7"/>
      <c r="NJ75" s="7"/>
      <c r="NK75" s="7"/>
      <c r="NL75" s="7"/>
      <c r="NM75" s="7"/>
      <c r="NN75" s="7"/>
      <c r="NO75" s="7"/>
      <c r="NP75" s="7"/>
      <c r="NQ75" s="7"/>
      <c r="NR75" s="7"/>
      <c r="NS75" s="7"/>
      <c r="NT75" s="7"/>
      <c r="NU75" s="7"/>
      <c r="NV75" s="7"/>
      <c r="NW75" s="7"/>
      <c r="NX75" s="7"/>
      <c r="NY75" s="7"/>
      <c r="NZ75" s="7"/>
      <c r="OA75" s="7"/>
      <c r="OB75" s="7"/>
      <c r="OC75" s="7"/>
      <c r="OD75" s="7"/>
      <c r="OE75" s="7"/>
      <c r="OF75" s="7"/>
      <c r="OG75" s="7"/>
      <c r="OH75" s="7"/>
      <c r="OI75" s="7"/>
      <c r="OJ75" s="7"/>
      <c r="OK75" s="7"/>
      <c r="OL75" s="7"/>
      <c r="OM75" s="7"/>
      <c r="ON75" s="7"/>
      <c r="OO75" s="7"/>
      <c r="OP75" s="7"/>
      <c r="OQ75" s="7"/>
      <c r="OR75" s="7"/>
      <c r="OS75" s="7"/>
      <c r="OT75" s="7"/>
      <c r="OU75" s="7"/>
      <c r="OV75" s="7"/>
      <c r="OW75" s="7"/>
      <c r="OX75" s="7"/>
      <c r="OY75" s="7"/>
      <c r="OZ75" s="7"/>
      <c r="PA75" s="7"/>
      <c r="PB75" s="7"/>
      <c r="PC75" s="7"/>
      <c r="PD75" s="7"/>
      <c r="PE75" s="7"/>
      <c r="PF75" s="7"/>
      <c r="PG75" s="7"/>
      <c r="PH75" s="7"/>
      <c r="PI75" s="7"/>
      <c r="PJ75" s="7"/>
      <c r="PK75" s="7"/>
      <c r="PL75" s="7"/>
      <c r="PM75" s="7"/>
      <c r="PN75" s="7"/>
      <c r="PO75" s="7"/>
      <c r="PP75" s="7"/>
      <c r="PQ75" s="7"/>
      <c r="PR75" s="7"/>
      <c r="PS75" s="7"/>
      <c r="PT75" s="7"/>
      <c r="PU75" s="7"/>
      <c r="PV75" s="7"/>
      <c r="PW75" s="7"/>
      <c r="PX75" s="7"/>
      <c r="PY75" s="7"/>
      <c r="PZ75" s="7"/>
      <c r="QA75" s="7"/>
      <c r="QB75" s="7"/>
      <c r="QC75" s="7"/>
      <c r="QD75" s="7"/>
      <c r="QE75" s="7"/>
      <c r="QF75" s="7"/>
      <c r="QG75" s="7"/>
    </row>
    <row r="76" spans="1:449" s="268" customFormat="1" ht="15">
      <c r="A76" s="277" t="s">
        <v>501</v>
      </c>
      <c r="B76" s="7"/>
      <c r="C76" s="7"/>
      <c r="D76" s="7"/>
      <c r="E76" s="7"/>
      <c r="F76" s="7"/>
      <c r="G76" s="7"/>
      <c r="H76" s="7"/>
      <c r="I76" s="7"/>
      <c r="J76" s="7"/>
      <c r="K76" s="7"/>
      <c r="L76" s="7"/>
      <c r="M76" s="7"/>
      <c r="N76" s="7"/>
      <c r="O76" s="7"/>
      <c r="P76" s="7"/>
      <c r="Q76" s="7"/>
      <c r="R76" s="7"/>
      <c r="S76" s="7"/>
      <c r="T76" s="7"/>
      <c r="U76" s="7"/>
      <c r="V76" s="7"/>
      <c r="W76" s="7"/>
      <c r="X76" s="7"/>
      <c r="Y76" s="7"/>
      <c r="Z76" s="7"/>
      <c r="AA76" s="7"/>
      <c r="AB76" s="7"/>
      <c r="AC76" s="7"/>
      <c r="AD76" s="7"/>
      <c r="AE76" s="7"/>
      <c r="AF76" s="7"/>
      <c r="AG76" s="7"/>
      <c r="AH76" s="7"/>
      <c r="AI76" s="7"/>
      <c r="AJ76" s="7"/>
      <c r="AK76" s="7"/>
      <c r="AL76" s="7"/>
      <c r="AM76" s="7"/>
      <c r="AN76" s="7"/>
      <c r="AO76" s="7"/>
      <c r="AP76" s="7"/>
      <c r="AQ76" s="7"/>
      <c r="AR76" s="7"/>
      <c r="AS76" s="7"/>
      <c r="AT76" s="7"/>
      <c r="AU76" s="7"/>
      <c r="AV76" s="7"/>
      <c r="AW76" s="7"/>
      <c r="AX76" s="7"/>
      <c r="AY76" s="7"/>
      <c r="AZ76" s="7"/>
      <c r="BA76" s="7"/>
      <c r="BB76" s="7"/>
      <c r="BC76" s="7"/>
      <c r="BD76" s="7"/>
      <c r="BE76" s="7"/>
      <c r="BF76" s="7"/>
      <c r="BG76" s="7"/>
      <c r="BH76" s="7"/>
      <c r="BI76" s="7"/>
      <c r="BJ76" s="7"/>
      <c r="BK76" s="7"/>
      <c r="BL76" s="7"/>
      <c r="BM76" s="7"/>
      <c r="BN76" s="7"/>
      <c r="BO76" s="7"/>
      <c r="BP76" s="7"/>
      <c r="BQ76" s="7"/>
      <c r="BR76" s="7"/>
      <c r="BS76" s="7"/>
      <c r="BT76" s="7"/>
      <c r="BU76" s="7"/>
      <c r="BV76" s="7"/>
      <c r="BW76" s="7"/>
      <c r="BX76" s="7"/>
      <c r="BY76" s="7"/>
      <c r="BZ76" s="7"/>
      <c r="CA76" s="7"/>
      <c r="CB76" s="7"/>
      <c r="CC76" s="7"/>
      <c r="CD76" s="7"/>
      <c r="CE76" s="7"/>
      <c r="CF76" s="7"/>
      <c r="CG76" s="7"/>
      <c r="CH76" s="7"/>
      <c r="CI76" s="7"/>
      <c r="CJ76" s="7"/>
      <c r="CK76" s="7"/>
      <c r="CL76" s="7"/>
      <c r="CM76" s="7"/>
      <c r="CN76" s="7"/>
      <c r="CO76" s="7"/>
      <c r="CP76" s="7"/>
      <c r="CQ76" s="7"/>
      <c r="CR76" s="7"/>
      <c r="CS76" s="7"/>
      <c r="CT76" s="7"/>
      <c r="CU76" s="7"/>
      <c r="CV76" s="7"/>
      <c r="CW76" s="7"/>
      <c r="CX76" s="7"/>
      <c r="CY76" s="7"/>
      <c r="CZ76" s="7"/>
      <c r="DA76" s="7"/>
      <c r="DB76" s="7"/>
      <c r="DC76" s="7"/>
      <c r="DD76" s="7"/>
      <c r="DE76" s="7"/>
      <c r="DF76" s="7"/>
      <c r="DG76" s="7"/>
      <c r="DH76" s="7"/>
      <c r="DI76" s="7"/>
      <c r="DJ76" s="7"/>
      <c r="DK76" s="7"/>
      <c r="DL76" s="7"/>
      <c r="DM76" s="7"/>
      <c r="DN76" s="7"/>
      <c r="DO76" s="7"/>
      <c r="DP76" s="7"/>
      <c r="DQ76" s="7"/>
      <c r="DR76" s="7"/>
      <c r="DS76" s="7"/>
      <c r="DT76" s="7"/>
      <c r="DU76" s="7"/>
      <c r="DV76" s="7"/>
      <c r="DW76" s="7"/>
      <c r="DX76" s="7"/>
      <c r="DY76" s="7"/>
      <c r="DZ76" s="7"/>
      <c r="EA76" s="7"/>
      <c r="EB76" s="7"/>
      <c r="EC76" s="7"/>
      <c r="ED76" s="7"/>
      <c r="EE76" s="7"/>
      <c r="EF76" s="7"/>
      <c r="EG76" s="7"/>
      <c r="EH76" s="7"/>
      <c r="EI76" s="7"/>
      <c r="EJ76" s="7"/>
      <c r="EK76" s="7"/>
      <c r="EL76" s="7"/>
      <c r="EM76" s="7"/>
      <c r="EN76" s="7"/>
      <c r="EO76" s="7"/>
      <c r="EP76" s="7"/>
      <c r="EQ76" s="7"/>
      <c r="ER76" s="7"/>
      <c r="ES76" s="7"/>
      <c r="ET76" s="7"/>
      <c r="EU76" s="7"/>
      <c r="EV76" s="7"/>
      <c r="EW76" s="7"/>
      <c r="EX76" s="7"/>
      <c r="EY76" s="7"/>
      <c r="EZ76" s="7"/>
      <c r="FA76" s="7"/>
      <c r="FB76" s="7"/>
      <c r="FC76" s="7"/>
      <c r="FD76" s="7"/>
      <c r="FE76" s="7"/>
      <c r="FF76" s="7"/>
      <c r="FG76" s="7"/>
      <c r="FH76" s="7"/>
      <c r="FI76" s="7"/>
      <c r="FJ76" s="7"/>
      <c r="FK76" s="7"/>
      <c r="FL76" s="7"/>
      <c r="FM76" s="7"/>
      <c r="FN76" s="7"/>
      <c r="FO76" s="7"/>
      <c r="FP76" s="7"/>
      <c r="FQ76" s="7"/>
      <c r="FR76" s="7"/>
      <c r="FS76" s="7"/>
      <c r="FT76" s="7"/>
      <c r="FU76" s="7"/>
      <c r="FV76" s="7"/>
      <c r="FW76" s="7"/>
      <c r="FX76" s="7"/>
      <c r="FY76" s="7"/>
      <c r="FZ76" s="7"/>
      <c r="GA76" s="7"/>
      <c r="GB76" s="7"/>
      <c r="GC76" s="7"/>
      <c r="GD76" s="7"/>
      <c r="GE76" s="7"/>
      <c r="GF76" s="7"/>
      <c r="GG76" s="7"/>
      <c r="GH76" s="7"/>
      <c r="GI76" s="7"/>
      <c r="GJ76" s="7"/>
      <c r="GK76" s="7"/>
      <c r="GL76" s="7"/>
      <c r="GM76" s="7"/>
      <c r="GN76" s="7"/>
      <c r="GO76" s="7"/>
      <c r="GP76" s="7"/>
      <c r="GQ76" s="7"/>
      <c r="GR76" s="7"/>
      <c r="GS76" s="7"/>
      <c r="GT76" s="7"/>
      <c r="GU76" s="7"/>
      <c r="GV76" s="7"/>
      <c r="GW76" s="7"/>
      <c r="GX76" s="7"/>
      <c r="GY76" s="7"/>
      <c r="GZ76" s="7"/>
      <c r="HA76" s="7"/>
      <c r="HB76" s="7"/>
      <c r="HC76" s="7"/>
      <c r="HD76" s="7"/>
      <c r="HE76" s="7"/>
      <c r="HF76" s="7"/>
      <c r="HG76" s="7"/>
      <c r="HH76" s="7"/>
      <c r="HI76" s="7"/>
      <c r="HJ76" s="7"/>
      <c r="HK76" s="7"/>
      <c r="HL76" s="7"/>
      <c r="HM76" s="7"/>
      <c r="HN76" s="7"/>
      <c r="HO76" s="7"/>
      <c r="HP76" s="7"/>
      <c r="HQ76" s="7"/>
      <c r="HR76" s="7"/>
      <c r="HS76" s="7"/>
      <c r="HT76" s="7"/>
      <c r="HU76" s="7"/>
      <c r="HV76" s="7"/>
      <c r="HW76" s="7"/>
      <c r="HX76" s="7"/>
      <c r="HY76" s="7"/>
      <c r="HZ76" s="7"/>
      <c r="IA76" s="7"/>
      <c r="IB76" s="7"/>
      <c r="IC76" s="7"/>
      <c r="ID76" s="7"/>
      <c r="IE76" s="7"/>
      <c r="IF76" s="7"/>
      <c r="IG76" s="7"/>
      <c r="IH76" s="7"/>
      <c r="II76" s="7"/>
      <c r="IJ76" s="7"/>
      <c r="IK76" s="7"/>
      <c r="IL76" s="7"/>
      <c r="IM76" s="7"/>
      <c r="IN76" s="7"/>
      <c r="IO76" s="7"/>
      <c r="IP76" s="7"/>
      <c r="IQ76" s="7"/>
      <c r="IR76" s="7"/>
      <c r="IS76" s="7"/>
      <c r="IT76" s="7"/>
      <c r="IU76" s="7"/>
      <c r="IV76" s="7"/>
      <c r="IW76" s="7"/>
      <c r="IX76" s="7"/>
      <c r="IY76" s="7"/>
      <c r="IZ76" s="7"/>
      <c r="JA76" s="7"/>
      <c r="JB76" s="7"/>
      <c r="JC76" s="7"/>
      <c r="JD76" s="7"/>
      <c r="JE76" s="7"/>
      <c r="JF76" s="7"/>
      <c r="JG76" s="7"/>
      <c r="JH76" s="7"/>
      <c r="JI76" s="7"/>
      <c r="JJ76" s="7"/>
      <c r="JK76" s="7"/>
      <c r="JL76" s="7"/>
      <c r="JM76" s="7"/>
      <c r="JN76" s="7"/>
      <c r="JO76" s="7"/>
      <c r="JP76" s="7"/>
      <c r="JQ76" s="7"/>
      <c r="JR76" s="7"/>
      <c r="JS76" s="7"/>
      <c r="JT76" s="7"/>
      <c r="JU76" s="7"/>
      <c r="JV76" s="7"/>
      <c r="JW76" s="7"/>
      <c r="JX76" s="7"/>
      <c r="JY76" s="7"/>
      <c r="JZ76" s="7"/>
      <c r="KA76" s="7"/>
      <c r="KB76" s="7"/>
      <c r="KC76" s="7"/>
      <c r="KD76" s="7"/>
      <c r="KE76" s="7"/>
      <c r="KF76" s="7"/>
      <c r="KG76" s="7"/>
      <c r="KH76" s="7"/>
      <c r="KI76" s="7"/>
      <c r="KJ76" s="7"/>
      <c r="KK76" s="7"/>
      <c r="KL76" s="7"/>
      <c r="KM76" s="7"/>
      <c r="KN76" s="7"/>
      <c r="KO76" s="7"/>
      <c r="KP76" s="7"/>
      <c r="KQ76" s="7"/>
      <c r="KR76" s="7"/>
      <c r="KS76" s="7"/>
      <c r="KT76" s="7"/>
      <c r="KU76" s="7"/>
      <c r="KV76" s="7"/>
      <c r="KW76" s="7"/>
      <c r="KX76" s="7"/>
      <c r="KY76" s="7"/>
      <c r="KZ76" s="7"/>
      <c r="LA76" s="7"/>
      <c r="LB76" s="7"/>
      <c r="LC76" s="7"/>
      <c r="LD76" s="7"/>
      <c r="LE76" s="7"/>
      <c r="LF76" s="7"/>
      <c r="LG76" s="7"/>
      <c r="LH76" s="7"/>
      <c r="LI76" s="7"/>
      <c r="LJ76" s="7"/>
      <c r="LK76" s="7"/>
      <c r="LL76" s="7"/>
      <c r="LM76" s="7"/>
      <c r="LN76" s="7"/>
      <c r="LO76" s="7"/>
      <c r="LP76" s="7"/>
      <c r="LQ76" s="7"/>
      <c r="LR76" s="7"/>
      <c r="LS76" s="7"/>
      <c r="LT76" s="7"/>
      <c r="LU76" s="7"/>
      <c r="LV76" s="7"/>
      <c r="LW76" s="7"/>
      <c r="LX76" s="7"/>
      <c r="LY76" s="7"/>
      <c r="LZ76" s="7"/>
      <c r="MA76" s="7"/>
      <c r="MB76" s="7"/>
      <c r="MC76" s="7"/>
      <c r="MD76" s="7"/>
      <c r="ME76" s="7"/>
      <c r="MF76" s="7"/>
      <c r="MG76" s="7"/>
      <c r="MH76" s="7"/>
      <c r="MI76" s="7"/>
      <c r="MJ76" s="7"/>
      <c r="MK76" s="7"/>
      <c r="ML76" s="7"/>
      <c r="MM76" s="7"/>
      <c r="MN76" s="7"/>
      <c r="MO76" s="7"/>
      <c r="MP76" s="7"/>
      <c r="MQ76" s="7"/>
      <c r="MR76" s="7"/>
      <c r="MS76" s="7"/>
      <c r="MT76" s="7"/>
      <c r="MU76" s="7"/>
      <c r="MV76" s="7"/>
      <c r="MW76" s="7"/>
      <c r="MX76" s="7"/>
      <c r="MY76" s="7"/>
      <c r="MZ76" s="7"/>
      <c r="NA76" s="7"/>
      <c r="NB76" s="7"/>
      <c r="NC76" s="7"/>
      <c r="ND76" s="7"/>
      <c r="NE76" s="7"/>
      <c r="NF76" s="7"/>
      <c r="NG76" s="7"/>
      <c r="NH76" s="7"/>
      <c r="NI76" s="7"/>
      <c r="NJ76" s="7"/>
      <c r="NK76" s="7"/>
      <c r="NL76" s="7"/>
      <c r="NM76" s="7"/>
      <c r="NN76" s="7"/>
      <c r="NO76" s="7"/>
      <c r="NP76" s="7"/>
      <c r="NQ76" s="7"/>
      <c r="NR76" s="7"/>
      <c r="NS76" s="7"/>
      <c r="NT76" s="7"/>
      <c r="NU76" s="7"/>
      <c r="NV76" s="7"/>
      <c r="NW76" s="7"/>
      <c r="NX76" s="7"/>
      <c r="NY76" s="7"/>
      <c r="NZ76" s="7"/>
      <c r="OA76" s="7"/>
      <c r="OB76" s="7"/>
      <c r="OC76" s="7"/>
      <c r="OD76" s="7"/>
      <c r="OE76" s="7"/>
      <c r="OF76" s="7"/>
      <c r="OG76" s="7"/>
      <c r="OH76" s="7"/>
      <c r="OI76" s="7"/>
      <c r="OJ76" s="7"/>
      <c r="OK76" s="7"/>
      <c r="OL76" s="7"/>
      <c r="OM76" s="7"/>
      <c r="ON76" s="7"/>
      <c r="OO76" s="7"/>
      <c r="OP76" s="7"/>
      <c r="OQ76" s="7"/>
      <c r="OR76" s="7"/>
      <c r="OS76" s="7"/>
      <c r="OT76" s="7"/>
      <c r="OU76" s="7"/>
      <c r="OV76" s="7"/>
      <c r="OW76" s="7"/>
      <c r="OX76" s="7"/>
      <c r="OY76" s="7"/>
      <c r="OZ76" s="7"/>
      <c r="PA76" s="7"/>
      <c r="PB76" s="7"/>
      <c r="PC76" s="7"/>
      <c r="PD76" s="7"/>
      <c r="PE76" s="7"/>
      <c r="PF76" s="7"/>
      <c r="PG76" s="7"/>
      <c r="PH76" s="7"/>
      <c r="PI76" s="7"/>
      <c r="PJ76" s="7"/>
      <c r="PK76" s="7"/>
      <c r="PL76" s="7"/>
      <c r="PM76" s="7"/>
      <c r="PN76" s="7"/>
      <c r="PO76" s="7"/>
      <c r="PP76" s="7"/>
      <c r="PQ76" s="7"/>
      <c r="PR76" s="7"/>
      <c r="PS76" s="7"/>
      <c r="PT76" s="7"/>
      <c r="PU76" s="7"/>
      <c r="PV76" s="7"/>
      <c r="PW76" s="7"/>
      <c r="PX76" s="7"/>
      <c r="PY76" s="7"/>
      <c r="PZ76" s="7"/>
      <c r="QA76" s="7"/>
      <c r="QB76" s="7"/>
      <c r="QC76" s="7"/>
      <c r="QD76" s="7"/>
      <c r="QE76" s="7"/>
      <c r="QF76" s="7"/>
      <c r="QG76" s="7"/>
    </row>
    <row r="77" spans="1:449" ht="15">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c r="AF77" s="1"/>
      <c r="AG77" s="1"/>
      <c r="AH77" s="1"/>
      <c r="AI77" s="1"/>
      <c r="AJ77" s="1"/>
      <c r="AK77" s="1"/>
      <c r="AL77" s="1"/>
      <c r="AM77" s="1"/>
      <c r="AN77" s="1"/>
      <c r="AO77" s="1"/>
      <c r="AP77" s="1"/>
      <c r="AQ77" s="1"/>
      <c r="AR77" s="1"/>
      <c r="AS77" s="1"/>
      <c r="AT77" s="1"/>
      <c r="AU77" s="1"/>
      <c r="AV77" s="1"/>
      <c r="AW77" s="1"/>
      <c r="AX77" s="1"/>
      <c r="AY77" s="1"/>
      <c r="AZ77" s="1"/>
      <c r="BA77" s="1"/>
      <c r="BB77" s="1"/>
      <c r="BC77" s="1"/>
      <c r="BD77" s="1"/>
      <c r="BE77" s="1"/>
      <c r="BF77" s="1"/>
      <c r="BG77" s="1"/>
      <c r="BH77" s="1"/>
      <c r="BI77" s="1"/>
      <c r="BJ77" s="1"/>
      <c r="BK77" s="1"/>
      <c r="BL77" s="1"/>
      <c r="BM77" s="1"/>
      <c r="BN77" s="1"/>
      <c r="BO77" s="1"/>
      <c r="BP77" s="1"/>
      <c r="BQ77" s="1"/>
      <c r="BR77" s="1"/>
      <c r="BS77" s="1"/>
      <c r="BT77" s="1"/>
      <c r="BU77" s="1"/>
      <c r="BV77" s="1"/>
      <c r="BW77" s="1"/>
      <c r="BX77" s="1"/>
      <c r="BY77" s="1"/>
      <c r="BZ77" s="1"/>
      <c r="CA77" s="1"/>
      <c r="CB77" s="1"/>
      <c r="CC77" s="1"/>
      <c r="CD77" s="1"/>
      <c r="CE77" s="1"/>
      <c r="CF77" s="1"/>
      <c r="CG77" s="1"/>
      <c r="CH77" s="1"/>
      <c r="CI77" s="1"/>
      <c r="CJ77" s="1"/>
      <c r="CK77" s="1"/>
      <c r="CL77" s="1"/>
      <c r="CM77" s="1"/>
      <c r="CN77" s="1"/>
      <c r="CO77" s="1"/>
      <c r="CP77" s="1"/>
      <c r="CQ77" s="1"/>
      <c r="CR77" s="1"/>
      <c r="CS77" s="1"/>
      <c r="CT77" s="1"/>
      <c r="CU77" s="1"/>
      <c r="CV77" s="1"/>
      <c r="CW77" s="1"/>
      <c r="CX77" s="1"/>
      <c r="CY77" s="1"/>
      <c r="CZ77" s="1"/>
      <c r="DA77" s="1"/>
      <c r="DB77" s="1"/>
      <c r="DC77" s="1"/>
      <c r="DD77" s="1"/>
      <c r="DE77" s="1"/>
      <c r="DF77" s="1"/>
      <c r="DG77" s="1"/>
      <c r="DH77" s="1"/>
      <c r="DI77" s="1"/>
      <c r="DJ77" s="1"/>
      <c r="DK77" s="1"/>
      <c r="DL77" s="1"/>
      <c r="DM77" s="1"/>
      <c r="DN77" s="1"/>
      <c r="DO77" s="1"/>
      <c r="DP77" s="1"/>
      <c r="DQ77" s="1"/>
      <c r="DR77" s="1"/>
      <c r="DS77" s="1"/>
      <c r="DT77" s="1"/>
      <c r="DU77" s="1"/>
      <c r="DV77" s="1"/>
      <c r="DW77" s="1"/>
      <c r="DX77" s="1"/>
      <c r="DY77" s="1"/>
      <c r="DZ77" s="1"/>
      <c r="EA77" s="1"/>
      <c r="EB77" s="1"/>
      <c r="EC77" s="1"/>
      <c r="ED77" s="1"/>
      <c r="EE77" s="1"/>
      <c r="EF77" s="1"/>
      <c r="EG77" s="1"/>
      <c r="EH77" s="1"/>
      <c r="EI77" s="1"/>
      <c r="EJ77" s="1"/>
      <c r="EK77" s="1"/>
      <c r="EL77" s="1"/>
      <c r="EM77" s="1"/>
      <c r="EN77" s="1"/>
      <c r="EO77" s="1"/>
      <c r="EP77" s="1"/>
      <c r="EQ77" s="1"/>
      <c r="ER77" s="1"/>
      <c r="ES77" s="1"/>
      <c r="ET77" s="1"/>
      <c r="EU77" s="1"/>
      <c r="EV77" s="1"/>
      <c r="EW77" s="1"/>
      <c r="EX77" s="1"/>
      <c r="EY77" s="1"/>
      <c r="EZ77" s="1"/>
      <c r="FA77" s="1"/>
      <c r="FB77" s="1"/>
      <c r="FC77" s="1"/>
      <c r="FD77" s="1"/>
      <c r="FE77" s="1"/>
      <c r="FF77" s="1"/>
      <c r="FG77" s="1"/>
      <c r="FH77" s="1"/>
      <c r="FI77" s="1"/>
      <c r="FJ77" s="1"/>
      <c r="FK77" s="1"/>
      <c r="FL77" s="1"/>
      <c r="FM77" s="1"/>
      <c r="FN77" s="1"/>
      <c r="FO77" s="1"/>
      <c r="FP77" s="1"/>
      <c r="FQ77" s="1"/>
      <c r="FR77" s="1"/>
      <c r="FS77" s="1"/>
      <c r="FT77" s="1"/>
      <c r="FU77" s="1"/>
      <c r="FV77" s="1"/>
      <c r="FW77" s="1"/>
      <c r="FX77" s="1"/>
      <c r="FY77" s="1"/>
      <c r="FZ77" s="1"/>
      <c r="GA77" s="1"/>
      <c r="GB77" s="1"/>
      <c r="GC77" s="1"/>
      <c r="GD77" s="1"/>
      <c r="GE77" s="1"/>
      <c r="GF77" s="1"/>
      <c r="GG77" s="1"/>
      <c r="GH77" s="1"/>
      <c r="GI77" s="1"/>
      <c r="GJ77" s="1"/>
      <c r="GK77" s="1"/>
      <c r="GL77" s="1"/>
      <c r="GM77" s="1"/>
      <c r="GN77" s="1"/>
      <c r="GO77" s="1"/>
      <c r="GP77" s="1"/>
      <c r="GQ77" s="1"/>
      <c r="GR77" s="1"/>
      <c r="GS77" s="1"/>
      <c r="GT77" s="1"/>
      <c r="GU77" s="1"/>
      <c r="GV77" s="1"/>
      <c r="GW77" s="1"/>
      <c r="GX77" s="1"/>
      <c r="GY77" s="1"/>
      <c r="GZ77" s="1"/>
      <c r="HA77" s="1"/>
      <c r="HB77" s="1"/>
      <c r="HC77" s="1"/>
      <c r="HD77" s="1"/>
      <c r="HE77" s="1"/>
      <c r="HF77" s="1"/>
      <c r="HG77" s="1"/>
      <c r="HH77" s="1"/>
      <c r="HI77" s="1"/>
      <c r="HJ77" s="1"/>
      <c r="HK77" s="1"/>
      <c r="HL77" s="1"/>
      <c r="HM77" s="1"/>
      <c r="HN77" s="1"/>
      <c r="HO77" s="1"/>
      <c r="HP77" s="1"/>
      <c r="HQ77" s="1"/>
      <c r="HR77" s="1"/>
      <c r="HS77" s="1"/>
      <c r="HT77" s="1"/>
      <c r="HU77" s="1"/>
      <c r="HV77" s="1"/>
      <c r="HW77" s="1"/>
      <c r="HX77" s="1"/>
      <c r="HY77" s="1"/>
      <c r="HZ77" s="1"/>
      <c r="IA77" s="1"/>
      <c r="IB77" s="1"/>
      <c r="IC77" s="1"/>
      <c r="ID77" s="1"/>
      <c r="IE77" s="1"/>
      <c r="IF77" s="1"/>
      <c r="IG77" s="1"/>
      <c r="IH77" s="1"/>
      <c r="II77" s="1"/>
      <c r="IJ77" s="1"/>
      <c r="IK77" s="1"/>
      <c r="IL77" s="1"/>
      <c r="IM77" s="1"/>
      <c r="IN77" s="1"/>
      <c r="IO77" s="1"/>
      <c r="IP77" s="1"/>
      <c r="IQ77" s="1"/>
      <c r="IR77" s="1"/>
      <c r="IS77" s="1"/>
      <c r="IT77" s="1"/>
      <c r="IU77" s="1"/>
      <c r="IV77" s="1"/>
    </row>
    <row r="78" spans="1:449" ht="15">
      <c r="A78" s="21"/>
      <c r="B78" s="2" t="s">
        <v>14</v>
      </c>
      <c r="C78" s="2" t="s">
        <v>15</v>
      </c>
      <c r="D78" s="2" t="s">
        <v>16</v>
      </c>
      <c r="E78" s="2" t="s">
        <v>17</v>
      </c>
      <c r="F78" s="2" t="s">
        <v>18</v>
      </c>
      <c r="G78" s="2" t="s">
        <v>19</v>
      </c>
      <c r="H78" s="2" t="s">
        <v>20</v>
      </c>
      <c r="I78" s="2" t="s">
        <v>14</v>
      </c>
      <c r="J78" s="2" t="s">
        <v>15</v>
      </c>
      <c r="K78" s="2" t="s">
        <v>16</v>
      </c>
      <c r="L78" s="2" t="s">
        <v>17</v>
      </c>
      <c r="M78" s="2" t="s">
        <v>18</v>
      </c>
      <c r="N78" s="2" t="s">
        <v>19</v>
      </c>
      <c r="O78" s="2" t="s">
        <v>20</v>
      </c>
      <c r="P78" s="2" t="s">
        <v>14</v>
      </c>
      <c r="Q78" s="2" t="s">
        <v>15</v>
      </c>
      <c r="R78" s="2" t="s">
        <v>16</v>
      </c>
      <c r="S78" s="2" t="s">
        <v>17</v>
      </c>
      <c r="T78" s="2" t="s">
        <v>18</v>
      </c>
      <c r="U78" s="2" t="s">
        <v>19</v>
      </c>
      <c r="V78" s="2" t="s">
        <v>20</v>
      </c>
      <c r="W78" s="2" t="s">
        <v>14</v>
      </c>
      <c r="X78" s="2" t="s">
        <v>15</v>
      </c>
      <c r="Y78" s="2" t="s">
        <v>16</v>
      </c>
      <c r="Z78" s="2" t="s">
        <v>17</v>
      </c>
      <c r="AA78" s="2" t="s">
        <v>18</v>
      </c>
      <c r="AB78" s="2" t="s">
        <v>19</v>
      </c>
      <c r="AC78" s="2" t="s">
        <v>20</v>
      </c>
      <c r="AD78" s="2" t="s">
        <v>14</v>
      </c>
      <c r="AE78" s="2" t="s">
        <v>15</v>
      </c>
      <c r="AF78" s="2" t="s">
        <v>16</v>
      </c>
      <c r="AG78" s="2" t="s">
        <v>17</v>
      </c>
      <c r="AH78" s="2" t="s">
        <v>18</v>
      </c>
      <c r="AI78" s="2" t="s">
        <v>19</v>
      </c>
      <c r="AJ78" s="2" t="s">
        <v>20</v>
      </c>
      <c r="AK78" s="2" t="s">
        <v>14</v>
      </c>
      <c r="AL78" s="2" t="s">
        <v>15</v>
      </c>
      <c r="AM78" s="2" t="s">
        <v>16</v>
      </c>
      <c r="AN78" s="2" t="s">
        <v>17</v>
      </c>
      <c r="AO78" s="2" t="s">
        <v>18</v>
      </c>
      <c r="AP78" s="2" t="s">
        <v>19</v>
      </c>
      <c r="AQ78" s="2" t="s">
        <v>20</v>
      </c>
      <c r="AR78" s="2" t="s">
        <v>14</v>
      </c>
      <c r="AS78" s="2" t="s">
        <v>15</v>
      </c>
      <c r="AT78" s="2" t="s">
        <v>16</v>
      </c>
      <c r="AU78" s="2" t="s">
        <v>17</v>
      </c>
      <c r="AV78" s="2" t="s">
        <v>18</v>
      </c>
      <c r="AW78" s="2" t="s">
        <v>19</v>
      </c>
      <c r="AX78" s="2" t="s">
        <v>20</v>
      </c>
      <c r="AY78" s="2" t="s">
        <v>14</v>
      </c>
      <c r="AZ78" s="2" t="s">
        <v>15</v>
      </c>
      <c r="BA78" s="2" t="s">
        <v>16</v>
      </c>
      <c r="BB78" s="2" t="s">
        <v>17</v>
      </c>
      <c r="BC78" s="2" t="s">
        <v>18</v>
      </c>
      <c r="BD78" s="2" t="s">
        <v>19</v>
      </c>
      <c r="BE78" s="2" t="s">
        <v>20</v>
      </c>
      <c r="BF78" s="2" t="s">
        <v>14</v>
      </c>
      <c r="BG78" s="2" t="s">
        <v>15</v>
      </c>
      <c r="BH78" s="2" t="s">
        <v>16</v>
      </c>
      <c r="BI78" s="2" t="s">
        <v>17</v>
      </c>
      <c r="BJ78" s="2" t="s">
        <v>18</v>
      </c>
      <c r="BK78" s="2" t="s">
        <v>19</v>
      </c>
      <c r="BL78" s="2" t="s">
        <v>20</v>
      </c>
      <c r="BM78" s="2" t="s">
        <v>14</v>
      </c>
      <c r="BN78" s="2" t="s">
        <v>15</v>
      </c>
      <c r="BO78" s="2" t="s">
        <v>16</v>
      </c>
      <c r="BP78" s="2" t="s">
        <v>17</v>
      </c>
      <c r="BQ78" s="2" t="s">
        <v>18</v>
      </c>
      <c r="BR78" s="2" t="s">
        <v>19</v>
      </c>
      <c r="BS78" s="2" t="s">
        <v>20</v>
      </c>
      <c r="BT78" s="2" t="s">
        <v>14</v>
      </c>
      <c r="BU78" s="2" t="s">
        <v>15</v>
      </c>
      <c r="BV78" s="2" t="s">
        <v>16</v>
      </c>
      <c r="BW78" s="2" t="s">
        <v>17</v>
      </c>
      <c r="BX78" s="2" t="s">
        <v>18</v>
      </c>
      <c r="BY78" s="2" t="s">
        <v>19</v>
      </c>
      <c r="BZ78" s="2" t="s">
        <v>20</v>
      </c>
      <c r="CA78" s="2" t="s">
        <v>14</v>
      </c>
      <c r="CB78" s="2" t="s">
        <v>15</v>
      </c>
      <c r="CC78" s="2" t="s">
        <v>16</v>
      </c>
      <c r="CD78" s="2" t="s">
        <v>17</v>
      </c>
      <c r="CE78" s="2" t="s">
        <v>18</v>
      </c>
      <c r="CF78" s="2" t="s">
        <v>19</v>
      </c>
      <c r="CG78" s="2" t="s">
        <v>20</v>
      </c>
      <c r="CH78" s="2" t="s">
        <v>14</v>
      </c>
      <c r="CI78" s="2" t="s">
        <v>15</v>
      </c>
      <c r="CJ78" s="2" t="s">
        <v>16</v>
      </c>
      <c r="CK78" s="2" t="s">
        <v>17</v>
      </c>
      <c r="CL78" s="2" t="s">
        <v>18</v>
      </c>
      <c r="CM78" s="2" t="s">
        <v>19</v>
      </c>
      <c r="CN78" s="2" t="s">
        <v>20</v>
      </c>
      <c r="CO78" s="2" t="s">
        <v>14</v>
      </c>
      <c r="CP78" s="2" t="s">
        <v>15</v>
      </c>
      <c r="CQ78" s="2" t="s">
        <v>16</v>
      </c>
      <c r="CR78" s="2" t="s">
        <v>17</v>
      </c>
      <c r="CS78" s="2" t="s">
        <v>18</v>
      </c>
      <c r="CT78" s="2" t="s">
        <v>19</v>
      </c>
      <c r="CU78" s="2" t="s">
        <v>20</v>
      </c>
      <c r="CV78" s="2" t="s">
        <v>14</v>
      </c>
      <c r="CW78" s="2" t="s">
        <v>15</v>
      </c>
      <c r="CX78" s="2" t="s">
        <v>16</v>
      </c>
      <c r="CY78" s="2" t="s">
        <v>17</v>
      </c>
      <c r="CZ78" s="2" t="s">
        <v>18</v>
      </c>
      <c r="DA78" s="2" t="s">
        <v>19</v>
      </c>
      <c r="DB78" s="2" t="s">
        <v>20</v>
      </c>
      <c r="DC78" s="2" t="s">
        <v>14</v>
      </c>
      <c r="DD78" s="2" t="s">
        <v>15</v>
      </c>
      <c r="DE78" s="2" t="s">
        <v>16</v>
      </c>
      <c r="DF78" s="2" t="s">
        <v>17</v>
      </c>
      <c r="DG78" s="2" t="s">
        <v>18</v>
      </c>
      <c r="DH78" s="2" t="s">
        <v>19</v>
      </c>
      <c r="DI78" s="2" t="s">
        <v>20</v>
      </c>
      <c r="DJ78" s="2" t="s">
        <v>14</v>
      </c>
      <c r="DK78" s="2" t="s">
        <v>15</v>
      </c>
      <c r="DL78" s="2" t="s">
        <v>16</v>
      </c>
      <c r="DM78" s="2" t="s">
        <v>17</v>
      </c>
      <c r="DN78" s="2" t="s">
        <v>18</v>
      </c>
      <c r="DO78" s="2" t="s">
        <v>19</v>
      </c>
      <c r="DP78" s="2" t="s">
        <v>20</v>
      </c>
      <c r="DQ78" s="2" t="s">
        <v>14</v>
      </c>
      <c r="DR78" s="2" t="s">
        <v>15</v>
      </c>
      <c r="DS78" s="2" t="s">
        <v>16</v>
      </c>
      <c r="DT78" s="2" t="s">
        <v>17</v>
      </c>
      <c r="DU78" s="2" t="s">
        <v>18</v>
      </c>
      <c r="DV78" s="2" t="s">
        <v>19</v>
      </c>
      <c r="DW78" s="2" t="s">
        <v>20</v>
      </c>
      <c r="DX78" s="2" t="s">
        <v>14</v>
      </c>
      <c r="DY78" s="2" t="s">
        <v>15</v>
      </c>
      <c r="DZ78" s="2" t="s">
        <v>16</v>
      </c>
      <c r="EA78" s="2" t="s">
        <v>17</v>
      </c>
      <c r="EB78" s="2" t="s">
        <v>18</v>
      </c>
      <c r="EC78" s="2" t="s">
        <v>19</v>
      </c>
      <c r="ED78" s="2" t="s">
        <v>20</v>
      </c>
      <c r="EE78" s="2" t="s">
        <v>14</v>
      </c>
      <c r="EF78" s="2" t="s">
        <v>15</v>
      </c>
      <c r="EG78" s="2" t="s">
        <v>16</v>
      </c>
      <c r="EH78" s="2" t="s">
        <v>17</v>
      </c>
      <c r="EI78" s="2" t="s">
        <v>18</v>
      </c>
      <c r="EJ78" s="2" t="s">
        <v>19</v>
      </c>
      <c r="EK78" s="2" t="s">
        <v>20</v>
      </c>
      <c r="EL78" s="2" t="s">
        <v>14</v>
      </c>
      <c r="EM78" s="2" t="s">
        <v>15</v>
      </c>
      <c r="EN78" s="2" t="s">
        <v>16</v>
      </c>
      <c r="EO78" s="2" t="s">
        <v>17</v>
      </c>
      <c r="EP78" s="2" t="s">
        <v>18</v>
      </c>
      <c r="EQ78" s="2" t="s">
        <v>19</v>
      </c>
      <c r="ER78" s="2" t="s">
        <v>20</v>
      </c>
      <c r="ES78" s="2" t="s">
        <v>14</v>
      </c>
      <c r="ET78" s="2" t="s">
        <v>15</v>
      </c>
      <c r="EU78" s="2" t="s">
        <v>16</v>
      </c>
      <c r="EV78" s="2" t="s">
        <v>17</v>
      </c>
      <c r="EW78" s="2" t="s">
        <v>18</v>
      </c>
      <c r="EX78" s="2" t="s">
        <v>19</v>
      </c>
      <c r="EY78" s="2" t="s">
        <v>20</v>
      </c>
      <c r="EZ78" s="2" t="s">
        <v>14</v>
      </c>
      <c r="FA78" s="2" t="s">
        <v>15</v>
      </c>
      <c r="FB78" s="2" t="s">
        <v>16</v>
      </c>
      <c r="FC78" s="2" t="s">
        <v>17</v>
      </c>
      <c r="FD78" s="2" t="s">
        <v>18</v>
      </c>
      <c r="FE78" s="2" t="s">
        <v>19</v>
      </c>
      <c r="FF78" s="2" t="s">
        <v>20</v>
      </c>
      <c r="FG78" s="2" t="s">
        <v>14</v>
      </c>
      <c r="FH78" s="2" t="s">
        <v>15</v>
      </c>
      <c r="FI78" s="2" t="s">
        <v>16</v>
      </c>
      <c r="FJ78" s="2" t="s">
        <v>17</v>
      </c>
      <c r="FK78" s="2" t="s">
        <v>18</v>
      </c>
      <c r="FL78" s="2" t="s">
        <v>19</v>
      </c>
      <c r="FM78" s="2" t="s">
        <v>20</v>
      </c>
      <c r="FN78" s="2" t="s">
        <v>14</v>
      </c>
      <c r="FO78" s="2" t="s">
        <v>15</v>
      </c>
      <c r="FP78" s="2" t="s">
        <v>16</v>
      </c>
      <c r="FQ78" s="2" t="s">
        <v>17</v>
      </c>
      <c r="FR78" s="2" t="s">
        <v>18</v>
      </c>
      <c r="FS78" s="2" t="s">
        <v>19</v>
      </c>
      <c r="FT78" s="2" t="s">
        <v>20</v>
      </c>
      <c r="FU78" s="2" t="s">
        <v>14</v>
      </c>
      <c r="FV78" s="2" t="s">
        <v>15</v>
      </c>
      <c r="FW78" s="2" t="s">
        <v>16</v>
      </c>
      <c r="FX78" s="2" t="s">
        <v>17</v>
      </c>
      <c r="FY78" s="2" t="s">
        <v>18</v>
      </c>
      <c r="FZ78" s="2" t="s">
        <v>19</v>
      </c>
      <c r="GA78" s="2" t="s">
        <v>20</v>
      </c>
      <c r="GB78" s="2" t="s">
        <v>14</v>
      </c>
      <c r="GC78" s="2" t="s">
        <v>15</v>
      </c>
      <c r="GD78" s="2" t="s">
        <v>16</v>
      </c>
      <c r="GE78" s="2" t="s">
        <v>17</v>
      </c>
      <c r="GF78" s="2" t="s">
        <v>18</v>
      </c>
      <c r="GG78" s="2" t="s">
        <v>19</v>
      </c>
      <c r="GH78" s="2" t="s">
        <v>20</v>
      </c>
      <c r="GI78" s="2" t="s">
        <v>14</v>
      </c>
      <c r="GJ78" s="2" t="s">
        <v>15</v>
      </c>
      <c r="GK78" s="2" t="s">
        <v>16</v>
      </c>
      <c r="GL78" s="2" t="s">
        <v>17</v>
      </c>
      <c r="GM78" s="2" t="s">
        <v>18</v>
      </c>
      <c r="GN78" s="2" t="s">
        <v>19</v>
      </c>
      <c r="GO78" s="2" t="s">
        <v>20</v>
      </c>
      <c r="GP78" s="2" t="s">
        <v>14</v>
      </c>
      <c r="GQ78" s="2" t="s">
        <v>15</v>
      </c>
      <c r="GR78" s="2" t="s">
        <v>16</v>
      </c>
      <c r="GS78" s="2" t="s">
        <v>17</v>
      </c>
      <c r="GT78" s="2" t="s">
        <v>18</v>
      </c>
      <c r="GU78" s="2" t="s">
        <v>19</v>
      </c>
      <c r="GV78" s="2" t="s">
        <v>20</v>
      </c>
      <c r="GW78" s="2" t="s">
        <v>14</v>
      </c>
      <c r="GX78" s="2" t="s">
        <v>15</v>
      </c>
      <c r="GY78" s="2" t="s">
        <v>16</v>
      </c>
      <c r="GZ78" s="2" t="s">
        <v>17</v>
      </c>
      <c r="HA78" s="2" t="s">
        <v>18</v>
      </c>
      <c r="HB78" s="2" t="s">
        <v>19</v>
      </c>
      <c r="HC78" s="2" t="s">
        <v>20</v>
      </c>
      <c r="HD78" s="2" t="s">
        <v>14</v>
      </c>
      <c r="HE78" s="2" t="s">
        <v>15</v>
      </c>
      <c r="HF78" s="2" t="s">
        <v>16</v>
      </c>
      <c r="HG78" s="2" t="s">
        <v>17</v>
      </c>
      <c r="HH78" s="2" t="s">
        <v>18</v>
      </c>
      <c r="HI78" s="2" t="s">
        <v>19</v>
      </c>
      <c r="HJ78" s="2" t="s">
        <v>20</v>
      </c>
      <c r="HK78" s="2" t="s">
        <v>14</v>
      </c>
      <c r="HL78" s="2" t="s">
        <v>15</v>
      </c>
      <c r="HM78" s="2" t="s">
        <v>16</v>
      </c>
      <c r="HN78" s="2" t="s">
        <v>17</v>
      </c>
      <c r="HO78" s="2" t="s">
        <v>18</v>
      </c>
      <c r="HP78" s="2" t="s">
        <v>19</v>
      </c>
      <c r="HQ78" s="2" t="s">
        <v>20</v>
      </c>
      <c r="HR78" s="2" t="s">
        <v>14</v>
      </c>
      <c r="HS78" s="2" t="s">
        <v>15</v>
      </c>
      <c r="HT78" s="2" t="s">
        <v>16</v>
      </c>
      <c r="HU78" s="2" t="s">
        <v>17</v>
      </c>
      <c r="HV78" s="2" t="s">
        <v>18</v>
      </c>
      <c r="HW78" s="2" t="s">
        <v>19</v>
      </c>
      <c r="HX78" s="2" t="s">
        <v>20</v>
      </c>
      <c r="HY78" s="2" t="s">
        <v>14</v>
      </c>
      <c r="HZ78" s="2" t="s">
        <v>15</v>
      </c>
      <c r="IA78" s="2" t="s">
        <v>16</v>
      </c>
      <c r="IB78" s="2" t="s">
        <v>17</v>
      </c>
      <c r="IC78" s="2" t="s">
        <v>18</v>
      </c>
      <c r="ID78" s="2" t="s">
        <v>19</v>
      </c>
      <c r="IE78" s="2" t="s">
        <v>20</v>
      </c>
      <c r="IF78" s="2" t="s">
        <v>14</v>
      </c>
      <c r="IG78" s="2" t="s">
        <v>15</v>
      </c>
      <c r="IH78" s="2" t="s">
        <v>16</v>
      </c>
      <c r="II78" s="2" t="s">
        <v>17</v>
      </c>
      <c r="IJ78" s="2" t="s">
        <v>18</v>
      </c>
      <c r="IK78" s="2" t="s">
        <v>19</v>
      </c>
      <c r="IL78" s="2" t="s">
        <v>20</v>
      </c>
      <c r="IM78" s="2" t="s">
        <v>14</v>
      </c>
      <c r="IN78" s="2" t="s">
        <v>15</v>
      </c>
      <c r="IO78" s="2" t="s">
        <v>16</v>
      </c>
      <c r="IP78" s="2" t="s">
        <v>17</v>
      </c>
      <c r="IQ78" s="2" t="s">
        <v>18</v>
      </c>
      <c r="IR78" s="2" t="s">
        <v>19</v>
      </c>
      <c r="IS78" s="2" t="s">
        <v>20</v>
      </c>
      <c r="IT78" s="2" t="s">
        <v>14</v>
      </c>
      <c r="IU78" s="2" t="s">
        <v>15</v>
      </c>
      <c r="IV78" s="2" t="s">
        <v>16</v>
      </c>
    </row>
    <row r="79" spans="1:449" ht="15">
      <c r="A79" s="272" t="s">
        <v>502</v>
      </c>
      <c r="B79" s="202">
        <v>45326</v>
      </c>
      <c r="C79" s="202">
        <v>45327</v>
      </c>
      <c r="D79" s="202">
        <v>45328</v>
      </c>
      <c r="E79" s="202">
        <v>45329</v>
      </c>
      <c r="F79" s="202">
        <v>45330</v>
      </c>
      <c r="G79" s="202">
        <v>45331</v>
      </c>
      <c r="H79" s="202">
        <v>45332</v>
      </c>
      <c r="I79" s="202">
        <v>45333</v>
      </c>
      <c r="J79" s="202">
        <v>45334</v>
      </c>
      <c r="K79" s="202">
        <v>45335</v>
      </c>
      <c r="L79" s="202">
        <v>45336</v>
      </c>
      <c r="M79" s="202">
        <v>45337</v>
      </c>
      <c r="N79" s="202">
        <v>45338</v>
      </c>
      <c r="O79" s="202">
        <v>45339</v>
      </c>
      <c r="P79" s="202">
        <v>45340</v>
      </c>
      <c r="Q79" s="202">
        <v>45341</v>
      </c>
      <c r="R79" s="202">
        <v>45342</v>
      </c>
      <c r="S79" s="202">
        <v>45343</v>
      </c>
      <c r="T79" s="202">
        <v>45344</v>
      </c>
      <c r="U79" s="202">
        <v>45345</v>
      </c>
      <c r="V79" s="202">
        <v>45346</v>
      </c>
      <c r="W79" s="202">
        <v>45347</v>
      </c>
      <c r="X79" s="202">
        <v>45348</v>
      </c>
      <c r="Y79" s="202">
        <v>45349</v>
      </c>
      <c r="Z79" s="202">
        <v>45350</v>
      </c>
      <c r="AA79" s="202">
        <v>45351</v>
      </c>
      <c r="AB79" s="202">
        <v>45352</v>
      </c>
      <c r="AC79" s="202">
        <v>45353</v>
      </c>
      <c r="AD79" s="202">
        <v>45354</v>
      </c>
      <c r="AE79" s="202">
        <v>45355</v>
      </c>
      <c r="AF79" s="202">
        <v>45356</v>
      </c>
      <c r="AG79" s="202">
        <v>45357</v>
      </c>
      <c r="AH79" s="202">
        <v>45358</v>
      </c>
      <c r="AI79" s="202">
        <v>45359</v>
      </c>
      <c r="AJ79" s="202">
        <v>45360</v>
      </c>
      <c r="AK79" s="202">
        <v>45361</v>
      </c>
      <c r="AL79" s="202">
        <v>45362</v>
      </c>
      <c r="AM79" s="202">
        <v>45363</v>
      </c>
      <c r="AN79" s="202">
        <v>45364</v>
      </c>
      <c r="AO79" s="202">
        <v>45365</v>
      </c>
      <c r="AP79" s="202">
        <v>45366</v>
      </c>
      <c r="AQ79" s="202">
        <v>45367</v>
      </c>
      <c r="AR79" s="202">
        <v>45368</v>
      </c>
      <c r="AS79" s="202">
        <v>45369</v>
      </c>
      <c r="AT79" s="202">
        <v>45370</v>
      </c>
      <c r="AU79" s="202">
        <v>45371</v>
      </c>
      <c r="AV79" s="202">
        <v>45372</v>
      </c>
      <c r="AW79" s="202">
        <v>45373</v>
      </c>
      <c r="AX79" s="202">
        <v>45374</v>
      </c>
      <c r="AY79" s="202">
        <v>45375</v>
      </c>
      <c r="AZ79" s="202">
        <v>45376</v>
      </c>
      <c r="BA79" s="202">
        <v>45377</v>
      </c>
      <c r="BB79" s="202">
        <v>45378</v>
      </c>
      <c r="BC79" s="202">
        <v>45379</v>
      </c>
      <c r="BD79" s="202">
        <v>45380</v>
      </c>
      <c r="BE79" s="202">
        <v>45381</v>
      </c>
      <c r="BF79" s="202">
        <v>45382</v>
      </c>
      <c r="BG79" s="202">
        <v>45383</v>
      </c>
      <c r="BH79" s="202">
        <v>45384</v>
      </c>
      <c r="BI79" s="202">
        <v>45385</v>
      </c>
      <c r="BJ79" s="202">
        <v>45386</v>
      </c>
      <c r="BK79" s="202">
        <v>45387</v>
      </c>
      <c r="BL79" s="202">
        <v>45388</v>
      </c>
      <c r="BM79" s="202">
        <v>45389</v>
      </c>
      <c r="BN79" s="202">
        <v>45390</v>
      </c>
      <c r="BO79" s="202">
        <v>45391</v>
      </c>
      <c r="BP79" s="202">
        <v>45392</v>
      </c>
      <c r="BQ79" s="202">
        <v>45393</v>
      </c>
      <c r="BR79" s="202">
        <v>45394</v>
      </c>
      <c r="BS79" s="202">
        <v>45395</v>
      </c>
      <c r="BT79" s="202">
        <v>45396</v>
      </c>
      <c r="BU79" s="202">
        <v>45397</v>
      </c>
      <c r="BV79" s="202">
        <v>45398</v>
      </c>
      <c r="BW79" s="202">
        <v>45399</v>
      </c>
      <c r="BX79" s="202">
        <v>45400</v>
      </c>
      <c r="BY79" s="202">
        <v>45401</v>
      </c>
      <c r="BZ79" s="202">
        <v>45402</v>
      </c>
      <c r="CA79" s="202">
        <v>45403</v>
      </c>
      <c r="CB79" s="202">
        <v>45404</v>
      </c>
      <c r="CC79" s="202">
        <v>45405</v>
      </c>
      <c r="CD79" s="202">
        <v>45406</v>
      </c>
      <c r="CE79" s="202">
        <v>45407</v>
      </c>
      <c r="CF79" s="202">
        <v>45408</v>
      </c>
      <c r="CG79" s="202">
        <v>45409</v>
      </c>
      <c r="CH79" s="202">
        <v>45410</v>
      </c>
      <c r="CI79" s="202">
        <v>45411</v>
      </c>
      <c r="CJ79" s="202">
        <v>45412</v>
      </c>
      <c r="CK79" s="202">
        <v>45413</v>
      </c>
      <c r="CL79" s="202">
        <v>45414</v>
      </c>
      <c r="CM79" s="202">
        <v>45415</v>
      </c>
      <c r="CN79" s="202">
        <v>45416</v>
      </c>
      <c r="CO79" s="202">
        <v>45690</v>
      </c>
      <c r="CP79" s="202">
        <v>45691</v>
      </c>
      <c r="CQ79" s="202">
        <v>45692</v>
      </c>
      <c r="CR79" s="202">
        <v>45693</v>
      </c>
      <c r="CS79" s="202">
        <v>45694</v>
      </c>
      <c r="CT79" s="202">
        <v>45695</v>
      </c>
      <c r="CU79" s="202">
        <v>45696</v>
      </c>
      <c r="CV79" s="202">
        <v>45697</v>
      </c>
      <c r="CW79" s="202">
        <v>45698</v>
      </c>
      <c r="CX79" s="202">
        <v>45699</v>
      </c>
      <c r="CY79" s="202">
        <v>45700</v>
      </c>
      <c r="CZ79" s="202">
        <v>45701</v>
      </c>
      <c r="DA79" s="202">
        <v>45702</v>
      </c>
      <c r="DB79" s="202">
        <v>45703</v>
      </c>
      <c r="DC79" s="202">
        <v>45704</v>
      </c>
      <c r="DD79" s="202">
        <v>45705</v>
      </c>
      <c r="DE79" s="202">
        <v>45706</v>
      </c>
      <c r="DF79" s="202">
        <v>45707</v>
      </c>
      <c r="DG79" s="202">
        <v>45708</v>
      </c>
      <c r="DH79" s="202">
        <v>45709</v>
      </c>
      <c r="DI79" s="202">
        <v>45710</v>
      </c>
      <c r="DJ79" s="202">
        <v>45711</v>
      </c>
      <c r="DK79" s="202">
        <v>45712</v>
      </c>
      <c r="DL79" s="202">
        <v>45713</v>
      </c>
      <c r="DM79" s="202">
        <v>45714</v>
      </c>
      <c r="DN79" s="202">
        <v>45715</v>
      </c>
      <c r="DO79" s="202">
        <v>45716</v>
      </c>
      <c r="DP79" s="202">
        <v>45717</v>
      </c>
      <c r="DQ79" s="202">
        <v>45718</v>
      </c>
      <c r="DR79" s="202">
        <v>45719</v>
      </c>
      <c r="DS79" s="202">
        <v>45720</v>
      </c>
      <c r="DT79" s="202">
        <v>45721</v>
      </c>
      <c r="DU79" s="202">
        <v>45722</v>
      </c>
      <c r="DV79" s="202">
        <v>45723</v>
      </c>
      <c r="DW79" s="202">
        <v>45724</v>
      </c>
      <c r="DX79" s="202">
        <v>45725</v>
      </c>
      <c r="DY79" s="202">
        <v>45726</v>
      </c>
      <c r="DZ79" s="202">
        <v>45727</v>
      </c>
      <c r="EA79" s="202">
        <v>45728</v>
      </c>
      <c r="EB79" s="202">
        <v>45729</v>
      </c>
      <c r="EC79" s="202">
        <v>45730</v>
      </c>
      <c r="ED79" s="202">
        <v>45731</v>
      </c>
      <c r="EE79" s="202">
        <v>45732</v>
      </c>
      <c r="EF79" s="202">
        <v>45733</v>
      </c>
      <c r="EG79" s="202">
        <v>45734</v>
      </c>
      <c r="EH79" s="202">
        <v>45735</v>
      </c>
      <c r="EI79" s="202">
        <v>45736</v>
      </c>
      <c r="EJ79" s="202">
        <v>45737</v>
      </c>
      <c r="EK79" s="202">
        <v>45738</v>
      </c>
      <c r="EL79" s="202">
        <v>45739</v>
      </c>
      <c r="EM79" s="202">
        <v>45740</v>
      </c>
      <c r="EN79" s="202">
        <v>45741</v>
      </c>
      <c r="EO79" s="202">
        <v>45742</v>
      </c>
      <c r="EP79" s="202">
        <v>45743</v>
      </c>
      <c r="EQ79" s="202">
        <v>45744</v>
      </c>
      <c r="ER79" s="202">
        <v>45745</v>
      </c>
      <c r="ES79" s="202">
        <v>45746</v>
      </c>
      <c r="ET79" s="202">
        <v>45747</v>
      </c>
      <c r="EU79" s="202">
        <v>45748</v>
      </c>
      <c r="EV79" s="202">
        <v>45749</v>
      </c>
      <c r="EW79" s="202">
        <v>45750</v>
      </c>
      <c r="EX79" s="202">
        <v>45751</v>
      </c>
      <c r="EY79" s="202">
        <v>45752</v>
      </c>
      <c r="EZ79" s="202">
        <v>45753</v>
      </c>
      <c r="FA79" s="202">
        <v>45754</v>
      </c>
      <c r="FB79" s="202">
        <v>45755</v>
      </c>
      <c r="FC79" s="202">
        <v>45756</v>
      </c>
      <c r="FD79" s="202">
        <v>45757</v>
      </c>
      <c r="FE79" s="202">
        <v>45758</v>
      </c>
      <c r="FF79" s="202">
        <v>45759</v>
      </c>
      <c r="FG79" s="202">
        <v>45760</v>
      </c>
      <c r="FH79" s="202">
        <v>45761</v>
      </c>
      <c r="FI79" s="202">
        <v>45762</v>
      </c>
      <c r="FJ79" s="202">
        <v>45763</v>
      </c>
      <c r="FK79" s="202">
        <v>45764</v>
      </c>
      <c r="FL79" s="202">
        <v>45765</v>
      </c>
      <c r="FM79" s="202">
        <v>45766</v>
      </c>
      <c r="FN79" s="202">
        <v>45767</v>
      </c>
      <c r="FO79" s="202">
        <v>45768</v>
      </c>
      <c r="FP79" s="202">
        <v>45769</v>
      </c>
      <c r="FQ79" s="202">
        <v>45770</v>
      </c>
      <c r="FR79" s="202">
        <v>45771</v>
      </c>
      <c r="FS79" s="202">
        <v>45772</v>
      </c>
      <c r="FT79" s="202">
        <v>45773</v>
      </c>
      <c r="FU79" s="202">
        <v>45774</v>
      </c>
      <c r="FV79" s="202">
        <v>45775</v>
      </c>
      <c r="FW79" s="202">
        <v>45776</v>
      </c>
      <c r="FX79" s="202">
        <v>45777</v>
      </c>
      <c r="FY79" s="202">
        <v>45778</v>
      </c>
      <c r="FZ79" s="202">
        <v>45779</v>
      </c>
      <c r="GA79" s="202">
        <v>45780</v>
      </c>
      <c r="GB79" s="202">
        <v>45781</v>
      </c>
      <c r="GC79" s="202">
        <v>45782</v>
      </c>
      <c r="GD79" s="202">
        <v>45783</v>
      </c>
      <c r="GE79" s="202">
        <v>45784</v>
      </c>
      <c r="GF79" s="202">
        <v>45785</v>
      </c>
      <c r="GG79" s="202">
        <v>45786</v>
      </c>
      <c r="GH79" s="202">
        <v>45787</v>
      </c>
      <c r="GI79" s="202">
        <v>45788</v>
      </c>
      <c r="GJ79" s="202">
        <v>45789</v>
      </c>
      <c r="GK79" s="202">
        <v>45790</v>
      </c>
      <c r="GL79" s="202">
        <v>45791</v>
      </c>
      <c r="GM79" s="202">
        <v>45792</v>
      </c>
      <c r="GN79" s="202">
        <v>45793</v>
      </c>
      <c r="GO79" s="202">
        <v>45794</v>
      </c>
      <c r="GP79" s="202">
        <v>45795</v>
      </c>
      <c r="GQ79" s="202">
        <v>45796</v>
      </c>
      <c r="GR79" s="202">
        <v>45797</v>
      </c>
      <c r="GS79" s="202">
        <v>45798</v>
      </c>
      <c r="GT79" s="202">
        <v>45799</v>
      </c>
      <c r="GU79" s="202">
        <v>45800</v>
      </c>
      <c r="GV79" s="202">
        <v>45801</v>
      </c>
      <c r="GW79" s="202">
        <v>45802</v>
      </c>
      <c r="GX79" s="202">
        <v>45803</v>
      </c>
      <c r="GY79" s="202">
        <v>45804</v>
      </c>
      <c r="GZ79" s="202">
        <v>45805</v>
      </c>
      <c r="HA79" s="202">
        <v>45806</v>
      </c>
      <c r="HB79" s="202">
        <v>45807</v>
      </c>
      <c r="HC79" s="202">
        <v>45808</v>
      </c>
      <c r="HD79" s="202">
        <v>45809</v>
      </c>
      <c r="HE79" s="202">
        <v>45810</v>
      </c>
      <c r="HF79" s="202">
        <v>45811</v>
      </c>
      <c r="HG79" s="202">
        <v>45812</v>
      </c>
      <c r="HH79" s="202">
        <v>45813</v>
      </c>
      <c r="HI79" s="202">
        <v>45814</v>
      </c>
      <c r="HJ79" s="202">
        <v>45815</v>
      </c>
      <c r="HK79" s="202">
        <v>45816</v>
      </c>
      <c r="HL79" s="202">
        <v>45817</v>
      </c>
      <c r="HM79" s="202">
        <v>45818</v>
      </c>
      <c r="HN79" s="202">
        <v>45819</v>
      </c>
      <c r="HO79" s="202">
        <v>45820</v>
      </c>
      <c r="HP79" s="202">
        <v>45821</v>
      </c>
      <c r="HQ79" s="202">
        <v>45822</v>
      </c>
      <c r="HR79" s="202">
        <v>45823</v>
      </c>
      <c r="HS79" s="202">
        <v>45824</v>
      </c>
      <c r="HT79" s="202">
        <v>45825</v>
      </c>
      <c r="HU79" s="202">
        <v>45826</v>
      </c>
      <c r="HV79" s="202">
        <v>45827</v>
      </c>
      <c r="HW79" s="202">
        <v>45828</v>
      </c>
      <c r="HX79" s="202">
        <v>45829</v>
      </c>
      <c r="HY79" s="202">
        <v>45830</v>
      </c>
      <c r="HZ79" s="202">
        <v>45831</v>
      </c>
      <c r="IA79" s="202">
        <v>45832</v>
      </c>
      <c r="IB79" s="202">
        <v>45833</v>
      </c>
      <c r="IC79" s="202">
        <v>45834</v>
      </c>
      <c r="ID79" s="202">
        <v>45835</v>
      </c>
      <c r="IE79" s="202">
        <v>45836</v>
      </c>
      <c r="IF79" s="202">
        <v>45837</v>
      </c>
      <c r="IG79" s="202">
        <v>45838</v>
      </c>
      <c r="IH79" s="202">
        <v>45839</v>
      </c>
      <c r="II79" s="202">
        <v>45840</v>
      </c>
      <c r="IJ79" s="202">
        <v>45841</v>
      </c>
      <c r="IK79" s="202">
        <v>45842</v>
      </c>
      <c r="IL79" s="202">
        <v>45843</v>
      </c>
      <c r="IM79" s="202">
        <v>45844</v>
      </c>
      <c r="IN79" s="202">
        <v>45845</v>
      </c>
      <c r="IO79" s="202">
        <v>45846</v>
      </c>
      <c r="IP79" s="202">
        <v>45847</v>
      </c>
      <c r="IQ79" s="202">
        <v>45848</v>
      </c>
      <c r="IR79" s="202">
        <v>45849</v>
      </c>
      <c r="IS79" s="202">
        <v>45850</v>
      </c>
      <c r="IT79" s="202">
        <v>45851</v>
      </c>
      <c r="IU79" s="202">
        <v>45852</v>
      </c>
      <c r="IV79" s="202">
        <v>45853</v>
      </c>
    </row>
    <row r="80" spans="1:449" s="268" customFormat="1" ht="15">
      <c r="A80" s="274" t="s">
        <v>503</v>
      </c>
      <c r="B80" s="273"/>
      <c r="C80" s="273"/>
      <c r="D80" s="273"/>
      <c r="E80" s="273"/>
      <c r="F80" s="273"/>
      <c r="G80" s="273"/>
      <c r="H80" s="273"/>
      <c r="I80" s="273"/>
      <c r="J80" s="273"/>
      <c r="K80" s="273"/>
      <c r="L80" s="273"/>
      <c r="M80" s="273"/>
      <c r="N80" s="273"/>
      <c r="O80" s="273"/>
      <c r="P80" s="273"/>
      <c r="Q80" s="273"/>
      <c r="R80" s="273"/>
      <c r="S80" s="273"/>
      <c r="T80" s="273"/>
      <c r="U80" s="273"/>
      <c r="V80" s="273"/>
      <c r="W80" s="273"/>
      <c r="X80" s="273"/>
      <c r="Y80" s="273"/>
      <c r="Z80" s="273"/>
      <c r="AA80" s="273"/>
      <c r="AB80" s="273"/>
      <c r="AC80" s="273"/>
      <c r="AD80" s="273"/>
      <c r="AE80" s="273"/>
      <c r="AF80" s="273"/>
      <c r="AG80" s="273"/>
      <c r="AH80" s="273"/>
      <c r="AI80" s="273"/>
      <c r="AJ80" s="273"/>
      <c r="AK80" s="273"/>
      <c r="AL80" s="273"/>
      <c r="AM80" s="273"/>
      <c r="AN80" s="273"/>
      <c r="AO80" s="273"/>
      <c r="AP80" s="273"/>
      <c r="AQ80" s="273"/>
      <c r="AR80" s="273"/>
      <c r="AS80" s="273"/>
      <c r="AT80" s="273"/>
      <c r="AU80" s="273"/>
      <c r="AV80" s="273"/>
      <c r="AW80" s="273"/>
      <c r="AX80" s="273"/>
      <c r="AY80" s="273"/>
      <c r="AZ80" s="273"/>
      <c r="BA80" s="273"/>
      <c r="BB80" s="273"/>
      <c r="BC80" s="273"/>
      <c r="BD80" s="273"/>
      <c r="BE80" s="273"/>
      <c r="BF80" s="273"/>
      <c r="BG80" s="273"/>
      <c r="BH80" s="273"/>
      <c r="BI80" s="273"/>
      <c r="BJ80" s="273"/>
      <c r="BK80" s="273"/>
      <c r="BL80" s="273"/>
      <c r="BM80" s="273"/>
      <c r="BN80" s="273"/>
      <c r="BO80" s="273"/>
      <c r="BP80" s="273"/>
      <c r="BQ80" s="273"/>
      <c r="BR80" s="273"/>
      <c r="BS80" s="273"/>
      <c r="BT80" s="273"/>
      <c r="BU80" s="273"/>
      <c r="BV80" s="273"/>
      <c r="BW80" s="273"/>
      <c r="BX80" s="273"/>
      <c r="BY80" s="273"/>
      <c r="BZ80" s="273"/>
      <c r="CA80" s="273"/>
      <c r="CB80" s="273"/>
      <c r="CC80" s="273"/>
      <c r="CD80" s="273"/>
      <c r="CE80" s="273"/>
      <c r="CF80" s="273"/>
      <c r="CG80" s="273"/>
      <c r="CH80" s="273"/>
      <c r="CI80" s="273"/>
      <c r="CJ80" s="273"/>
      <c r="CK80" s="273"/>
      <c r="CL80" s="273"/>
      <c r="CM80" s="273"/>
      <c r="CN80" s="273"/>
      <c r="CO80" s="273"/>
      <c r="CP80" s="273"/>
      <c r="CQ80" s="273"/>
      <c r="CR80" s="273"/>
      <c r="CS80" s="273"/>
      <c r="CT80" s="273"/>
      <c r="CU80" s="273"/>
      <c r="CV80" s="273"/>
      <c r="CW80" s="273"/>
      <c r="CX80" s="273"/>
      <c r="CY80" s="273"/>
      <c r="CZ80" s="273"/>
      <c r="DA80" s="273"/>
      <c r="DB80" s="273"/>
      <c r="DC80" s="273"/>
      <c r="DD80" s="273"/>
      <c r="DE80" s="273"/>
      <c r="DF80" s="273"/>
      <c r="DG80" s="273"/>
      <c r="DH80" s="273"/>
      <c r="DI80" s="273"/>
      <c r="DJ80" s="273"/>
      <c r="DK80" s="273"/>
      <c r="DL80" s="273"/>
      <c r="DM80" s="273"/>
      <c r="DN80" s="273"/>
      <c r="DO80" s="273"/>
      <c r="DP80" s="273"/>
      <c r="DQ80" s="273"/>
      <c r="DR80" s="273"/>
      <c r="DS80" s="273"/>
      <c r="DT80" s="273"/>
      <c r="DU80" s="273"/>
      <c r="DV80" s="273"/>
      <c r="DW80" s="273"/>
      <c r="DX80" s="273"/>
      <c r="DY80" s="273"/>
      <c r="DZ80" s="273"/>
      <c r="EA80" s="273"/>
      <c r="EB80" s="273"/>
      <c r="EC80" s="273"/>
      <c r="ED80" s="273"/>
      <c r="EE80" s="273"/>
      <c r="EF80" s="273"/>
      <c r="EG80" s="273"/>
      <c r="EH80" s="273"/>
      <c r="EI80" s="273"/>
      <c r="EJ80" s="273"/>
      <c r="EK80" s="273"/>
      <c r="EL80" s="273"/>
      <c r="EM80" s="273"/>
      <c r="EN80" s="273"/>
      <c r="EO80" s="273"/>
      <c r="EP80" s="273"/>
      <c r="EQ80" s="273"/>
      <c r="ER80" s="273"/>
      <c r="ES80" s="273"/>
      <c r="ET80" s="273"/>
      <c r="EU80" s="273"/>
      <c r="EV80" s="273"/>
      <c r="EW80" s="273"/>
      <c r="EX80" s="273"/>
      <c r="EY80" s="273"/>
      <c r="EZ80" s="273"/>
      <c r="FA80" s="273"/>
      <c r="FB80" s="273"/>
      <c r="FC80" s="273"/>
      <c r="FD80" s="273"/>
      <c r="FE80" s="273"/>
      <c r="FF80" s="273"/>
      <c r="FG80" s="273"/>
      <c r="FH80" s="273"/>
      <c r="FI80" s="273"/>
      <c r="FJ80" s="273"/>
      <c r="FK80" s="273"/>
      <c r="FL80" s="273"/>
      <c r="FM80" s="273"/>
      <c r="FN80" s="273"/>
      <c r="FO80" s="273"/>
      <c r="FP80" s="273"/>
      <c r="FQ80" s="273"/>
      <c r="FR80" s="273"/>
      <c r="FS80" s="273"/>
      <c r="FT80" s="273"/>
      <c r="FU80" s="273"/>
      <c r="FV80" s="273"/>
      <c r="FW80" s="273"/>
      <c r="FX80" s="273"/>
      <c r="FY80" s="273"/>
      <c r="FZ80" s="273"/>
      <c r="GA80" s="273"/>
      <c r="GB80" s="273"/>
      <c r="GC80" s="273"/>
      <c r="GD80" s="273"/>
      <c r="GE80" s="273"/>
      <c r="GF80" s="273"/>
      <c r="GG80" s="273"/>
      <c r="GH80" s="273"/>
      <c r="GI80" s="273"/>
      <c r="GJ80" s="273"/>
      <c r="GK80" s="273"/>
      <c r="GL80" s="273"/>
      <c r="GM80" s="273"/>
      <c r="GN80" s="273"/>
      <c r="GO80" s="273"/>
      <c r="GP80" s="273"/>
      <c r="GQ80" s="273"/>
      <c r="GR80" s="273"/>
      <c r="GS80" s="273"/>
      <c r="GT80" s="273"/>
      <c r="GU80" s="273"/>
      <c r="GV80" s="273"/>
      <c r="GW80" s="273"/>
      <c r="GX80" s="273"/>
      <c r="GY80" s="273"/>
      <c r="GZ80" s="273"/>
      <c r="HA80" s="273"/>
      <c r="HB80" s="273"/>
      <c r="HC80" s="273"/>
      <c r="HD80" s="273"/>
      <c r="HE80" s="273"/>
      <c r="HF80" s="273"/>
      <c r="HG80" s="273"/>
      <c r="HH80" s="273"/>
      <c r="HI80" s="273"/>
      <c r="HJ80" s="273"/>
      <c r="HK80" s="273"/>
      <c r="HL80" s="273"/>
      <c r="HM80" s="273"/>
      <c r="HN80" s="273"/>
      <c r="HO80" s="273"/>
      <c r="HP80" s="273"/>
      <c r="HQ80" s="273"/>
      <c r="HR80" s="273"/>
      <c r="HS80" s="273"/>
      <c r="HT80" s="273"/>
      <c r="HU80" s="273"/>
      <c r="HV80" s="273"/>
      <c r="HW80" s="273"/>
      <c r="HX80" s="273"/>
      <c r="HY80" s="273"/>
      <c r="HZ80" s="273"/>
      <c r="IA80" s="273"/>
      <c r="IB80" s="273"/>
      <c r="IC80" s="273"/>
      <c r="ID80" s="273"/>
      <c r="IE80" s="273"/>
      <c r="IF80" s="273"/>
      <c r="IG80" s="273"/>
      <c r="IH80" s="273"/>
      <c r="II80" s="273"/>
      <c r="IJ80" s="273"/>
      <c r="IK80" s="273"/>
      <c r="IL80" s="273"/>
      <c r="IM80" s="273"/>
      <c r="IN80" s="273"/>
      <c r="IO80" s="273"/>
      <c r="IP80" s="273"/>
      <c r="IQ80" s="273"/>
      <c r="IR80" s="273"/>
      <c r="IS80" s="273"/>
      <c r="IT80" s="273"/>
      <c r="IU80" s="273"/>
      <c r="IV80" s="273"/>
    </row>
    <row r="81" spans="1:256" s="268" customFormat="1" ht="15">
      <c r="A81" s="274" t="s">
        <v>504</v>
      </c>
      <c r="B81" s="273"/>
      <c r="C81" s="273"/>
      <c r="D81" s="273"/>
      <c r="E81" s="273"/>
      <c r="F81" s="273"/>
      <c r="G81" s="273"/>
      <c r="H81" s="273"/>
      <c r="I81" s="273"/>
      <c r="J81" s="273"/>
      <c r="K81" s="273"/>
      <c r="L81" s="273"/>
      <c r="M81" s="273"/>
      <c r="N81" s="273"/>
      <c r="O81" s="273"/>
      <c r="P81" s="273"/>
      <c r="Q81" s="273"/>
      <c r="R81" s="273"/>
      <c r="S81" s="273"/>
      <c r="T81" s="273"/>
      <c r="U81" s="273"/>
      <c r="V81" s="273"/>
      <c r="W81" s="273"/>
      <c r="X81" s="273"/>
      <c r="Y81" s="273"/>
      <c r="Z81" s="273"/>
      <c r="AA81" s="273"/>
      <c r="AB81" s="273"/>
      <c r="AC81" s="273"/>
      <c r="AD81" s="273"/>
      <c r="AE81" s="273"/>
      <c r="AF81" s="273"/>
      <c r="AG81" s="273"/>
      <c r="AH81" s="273"/>
      <c r="AI81" s="273"/>
      <c r="AJ81" s="273"/>
      <c r="AK81" s="273"/>
      <c r="AL81" s="273"/>
      <c r="AM81" s="273"/>
      <c r="AN81" s="273"/>
      <c r="AO81" s="273"/>
      <c r="AP81" s="273"/>
      <c r="AQ81" s="273"/>
      <c r="AR81" s="273"/>
      <c r="AS81" s="273"/>
      <c r="AT81" s="273"/>
      <c r="AU81" s="273"/>
      <c r="AV81" s="273"/>
      <c r="AW81" s="273"/>
      <c r="AX81" s="273"/>
      <c r="AY81" s="273"/>
      <c r="AZ81" s="273"/>
      <c r="BA81" s="273"/>
      <c r="BB81" s="273"/>
      <c r="BC81" s="273"/>
      <c r="BD81" s="273"/>
      <c r="BE81" s="273"/>
      <c r="BF81" s="273"/>
      <c r="BG81" s="273"/>
      <c r="BH81" s="273"/>
      <c r="BI81" s="273"/>
      <c r="BJ81" s="273"/>
      <c r="BK81" s="273"/>
      <c r="BL81" s="273"/>
      <c r="BM81" s="273"/>
      <c r="BN81" s="273"/>
      <c r="BO81" s="273"/>
      <c r="BP81" s="273"/>
      <c r="BQ81" s="273"/>
      <c r="BR81" s="273"/>
      <c r="BS81" s="273"/>
      <c r="BT81" s="273"/>
      <c r="BU81" s="273"/>
      <c r="BV81" s="273"/>
      <c r="BW81" s="273"/>
      <c r="BX81" s="273"/>
      <c r="BY81" s="273"/>
      <c r="BZ81" s="273"/>
      <c r="CA81" s="273"/>
      <c r="CB81" s="273"/>
      <c r="CC81" s="273"/>
      <c r="CD81" s="273"/>
      <c r="CE81" s="273"/>
      <c r="CF81" s="273"/>
      <c r="CG81" s="273"/>
      <c r="CH81" s="273"/>
      <c r="CI81" s="273"/>
      <c r="CJ81" s="273"/>
      <c r="CK81" s="273"/>
      <c r="CL81" s="273"/>
      <c r="CM81" s="273"/>
      <c r="CN81" s="273"/>
      <c r="CO81" s="273"/>
      <c r="CP81" s="273"/>
      <c r="CQ81" s="273"/>
      <c r="CR81" s="273"/>
      <c r="CS81" s="273"/>
      <c r="CT81" s="273"/>
      <c r="CU81" s="273"/>
      <c r="CV81" s="273"/>
      <c r="CW81" s="273"/>
      <c r="CX81" s="273"/>
      <c r="CY81" s="273"/>
      <c r="CZ81" s="273"/>
      <c r="DA81" s="273"/>
      <c r="DB81" s="273"/>
      <c r="DC81" s="273"/>
      <c r="DD81" s="273"/>
      <c r="DE81" s="273"/>
      <c r="DF81" s="273"/>
      <c r="DG81" s="273"/>
      <c r="DH81" s="273"/>
      <c r="DI81" s="273"/>
      <c r="DJ81" s="273"/>
      <c r="DK81" s="273"/>
      <c r="DL81" s="273"/>
      <c r="DM81" s="273"/>
      <c r="DN81" s="273"/>
      <c r="DO81" s="273"/>
      <c r="DP81" s="273"/>
      <c r="DQ81" s="273"/>
      <c r="DR81" s="273"/>
      <c r="DS81" s="273"/>
      <c r="DT81" s="273"/>
      <c r="DU81" s="273"/>
      <c r="DV81" s="273"/>
      <c r="DW81" s="273"/>
      <c r="DX81" s="273"/>
      <c r="DY81" s="273"/>
      <c r="DZ81" s="273"/>
      <c r="EA81" s="273"/>
      <c r="EB81" s="273"/>
      <c r="EC81" s="273"/>
      <c r="ED81" s="273"/>
      <c r="EE81" s="273"/>
      <c r="EF81" s="273"/>
      <c r="EG81" s="273"/>
      <c r="EH81" s="273"/>
      <c r="EI81" s="273"/>
      <c r="EJ81" s="273"/>
      <c r="EK81" s="273"/>
      <c r="EL81" s="273"/>
      <c r="EM81" s="273"/>
      <c r="EN81" s="273"/>
      <c r="EO81" s="273"/>
      <c r="EP81" s="273"/>
      <c r="EQ81" s="273"/>
      <c r="ER81" s="273"/>
      <c r="ES81" s="273"/>
      <c r="ET81" s="273"/>
      <c r="EU81" s="273"/>
      <c r="EV81" s="273"/>
      <c r="EW81" s="273"/>
      <c r="EX81" s="273"/>
      <c r="EY81" s="273"/>
      <c r="EZ81" s="273"/>
      <c r="FA81" s="273"/>
      <c r="FB81" s="273"/>
      <c r="FC81" s="273"/>
      <c r="FD81" s="273"/>
      <c r="FE81" s="273"/>
      <c r="FF81" s="273"/>
      <c r="FG81" s="273"/>
      <c r="FH81" s="273"/>
      <c r="FI81" s="273"/>
      <c r="FJ81" s="273"/>
      <c r="FK81" s="273"/>
      <c r="FL81" s="273"/>
      <c r="FM81" s="273"/>
      <c r="FN81" s="273"/>
      <c r="FO81" s="273"/>
      <c r="FP81" s="273"/>
      <c r="FQ81" s="273"/>
      <c r="FR81" s="273"/>
      <c r="FS81" s="273"/>
      <c r="FT81" s="273"/>
      <c r="FU81" s="273"/>
      <c r="FV81" s="273"/>
      <c r="FW81" s="273"/>
      <c r="FX81" s="273"/>
      <c r="FY81" s="273"/>
      <c r="FZ81" s="273"/>
      <c r="GA81" s="273"/>
      <c r="GB81" s="273"/>
      <c r="GC81" s="273"/>
      <c r="GD81" s="273"/>
      <c r="GE81" s="273"/>
      <c r="GF81" s="273"/>
      <c r="GG81" s="273"/>
      <c r="GH81" s="273"/>
      <c r="GI81" s="273"/>
      <c r="GJ81" s="273"/>
      <c r="GK81" s="273"/>
      <c r="GL81" s="273"/>
      <c r="GM81" s="273"/>
      <c r="GN81" s="273"/>
      <c r="GO81" s="273"/>
      <c r="GP81" s="273"/>
      <c r="GQ81" s="273"/>
      <c r="GR81" s="273"/>
      <c r="GS81" s="273"/>
      <c r="GT81" s="273"/>
      <c r="GU81" s="273"/>
      <c r="GV81" s="273"/>
      <c r="GW81" s="273"/>
      <c r="GX81" s="273"/>
      <c r="GY81" s="273"/>
      <c r="GZ81" s="273"/>
      <c r="HA81" s="273"/>
      <c r="HB81" s="273"/>
      <c r="HC81" s="273"/>
      <c r="HD81" s="273"/>
      <c r="HE81" s="273"/>
      <c r="HF81" s="273"/>
      <c r="HG81" s="273"/>
      <c r="HH81" s="273"/>
      <c r="HI81" s="273"/>
      <c r="HJ81" s="273"/>
      <c r="HK81" s="273"/>
      <c r="HL81" s="273"/>
      <c r="HM81" s="273"/>
      <c r="HN81" s="273"/>
      <c r="HO81" s="273"/>
      <c r="HP81" s="273"/>
      <c r="HQ81" s="273"/>
      <c r="HR81" s="273"/>
      <c r="HS81" s="273"/>
      <c r="HT81" s="273"/>
      <c r="HU81" s="273"/>
      <c r="HV81" s="273"/>
      <c r="HW81" s="273"/>
      <c r="HX81" s="273"/>
      <c r="HY81" s="273"/>
      <c r="HZ81" s="273"/>
      <c r="IA81" s="273"/>
      <c r="IB81" s="273"/>
      <c r="IC81" s="273"/>
      <c r="ID81" s="273"/>
      <c r="IE81" s="273"/>
      <c r="IF81" s="273"/>
      <c r="IG81" s="273"/>
      <c r="IH81" s="273"/>
      <c r="II81" s="273"/>
      <c r="IJ81" s="273"/>
      <c r="IK81" s="273"/>
      <c r="IL81" s="273"/>
      <c r="IM81" s="273"/>
      <c r="IN81" s="273"/>
      <c r="IO81" s="273"/>
      <c r="IP81" s="273"/>
      <c r="IQ81" s="273"/>
      <c r="IR81" s="273"/>
      <c r="IS81" s="273"/>
      <c r="IT81" s="273"/>
      <c r="IU81" s="273"/>
      <c r="IV81" s="273"/>
    </row>
    <row r="82" spans="1:256" s="268" customFormat="1" ht="15">
      <c r="A82" s="274" t="s">
        <v>505</v>
      </c>
      <c r="B82" s="273"/>
      <c r="C82" s="273"/>
      <c r="D82" s="273"/>
      <c r="E82" s="273"/>
      <c r="F82" s="273"/>
      <c r="G82" s="273"/>
      <c r="H82" s="273"/>
      <c r="I82" s="273"/>
      <c r="J82" s="273"/>
      <c r="K82" s="273"/>
      <c r="L82" s="273"/>
      <c r="M82" s="273"/>
      <c r="N82" s="273"/>
      <c r="O82" s="273"/>
      <c r="P82" s="273"/>
      <c r="Q82" s="273"/>
      <c r="R82" s="273"/>
      <c r="S82" s="273"/>
      <c r="T82" s="273"/>
      <c r="U82" s="273"/>
      <c r="V82" s="273"/>
      <c r="W82" s="273"/>
      <c r="X82" s="273"/>
      <c r="Y82" s="273"/>
      <c r="Z82" s="273"/>
      <c r="AA82" s="273"/>
      <c r="AB82" s="273"/>
      <c r="AC82" s="273"/>
      <c r="AD82" s="273"/>
      <c r="AE82" s="273"/>
      <c r="AF82" s="273"/>
      <c r="AG82" s="273"/>
      <c r="AH82" s="273"/>
      <c r="AI82" s="273"/>
      <c r="AJ82" s="273"/>
      <c r="AK82" s="273"/>
      <c r="AL82" s="273"/>
      <c r="AM82" s="273"/>
      <c r="AN82" s="273"/>
      <c r="AO82" s="273"/>
      <c r="AP82" s="273"/>
      <c r="AQ82" s="273"/>
      <c r="AR82" s="273"/>
      <c r="AS82" s="273"/>
      <c r="AT82" s="273"/>
      <c r="AU82" s="273"/>
      <c r="AV82" s="273"/>
      <c r="AW82" s="273"/>
      <c r="AX82" s="273"/>
      <c r="AY82" s="273"/>
      <c r="AZ82" s="273"/>
      <c r="BA82" s="273"/>
      <c r="BB82" s="273"/>
      <c r="BC82" s="273"/>
      <c r="BD82" s="273"/>
      <c r="BE82" s="273"/>
      <c r="BF82" s="273"/>
      <c r="BG82" s="273"/>
      <c r="BH82" s="273"/>
      <c r="BI82" s="273"/>
      <c r="BJ82" s="273"/>
      <c r="BK82" s="273"/>
      <c r="BL82" s="273"/>
      <c r="BM82" s="273"/>
      <c r="BN82" s="273"/>
      <c r="BO82" s="273"/>
      <c r="BP82" s="273"/>
      <c r="BQ82" s="273"/>
      <c r="BR82" s="273"/>
      <c r="BS82" s="273"/>
      <c r="BT82" s="273"/>
      <c r="BU82" s="273"/>
      <c r="BV82" s="273"/>
      <c r="BW82" s="273"/>
      <c r="BX82" s="273"/>
      <c r="BY82" s="273"/>
      <c r="BZ82" s="273"/>
      <c r="CA82" s="273"/>
      <c r="CB82" s="273"/>
      <c r="CC82" s="273"/>
      <c r="CD82" s="273"/>
      <c r="CE82" s="273"/>
      <c r="CF82" s="273"/>
      <c r="CG82" s="273"/>
      <c r="CH82" s="273"/>
      <c r="CI82" s="273"/>
      <c r="CJ82" s="273"/>
      <c r="CK82" s="273"/>
      <c r="CL82" s="273"/>
      <c r="CM82" s="273"/>
      <c r="CN82" s="273"/>
      <c r="CO82" s="273"/>
      <c r="CP82" s="273"/>
      <c r="CQ82" s="273"/>
      <c r="CR82" s="273"/>
      <c r="CS82" s="273"/>
      <c r="CT82" s="273"/>
      <c r="CU82" s="273"/>
      <c r="CV82" s="273"/>
      <c r="CW82" s="273"/>
      <c r="CX82" s="273"/>
      <c r="CY82" s="273"/>
      <c r="CZ82" s="273"/>
      <c r="DA82" s="273"/>
      <c r="DB82" s="273"/>
      <c r="DC82" s="273"/>
      <c r="DD82" s="273"/>
      <c r="DE82" s="273"/>
      <c r="DF82" s="273"/>
      <c r="DG82" s="273"/>
      <c r="DH82" s="273"/>
      <c r="DI82" s="273"/>
      <c r="DJ82" s="273"/>
      <c r="DK82" s="273"/>
      <c r="DL82" s="273"/>
      <c r="DM82" s="273"/>
      <c r="DN82" s="273"/>
      <c r="DO82" s="273"/>
      <c r="DP82" s="273"/>
      <c r="DQ82" s="273"/>
      <c r="DR82" s="273"/>
      <c r="DS82" s="273"/>
      <c r="DT82" s="273"/>
      <c r="DU82" s="273"/>
      <c r="DV82" s="273"/>
      <c r="DW82" s="273"/>
      <c r="DX82" s="273"/>
      <c r="DY82" s="273"/>
      <c r="DZ82" s="273"/>
      <c r="EA82" s="273"/>
      <c r="EB82" s="273"/>
      <c r="EC82" s="273"/>
      <c r="ED82" s="273"/>
      <c r="EE82" s="273"/>
      <c r="EF82" s="273"/>
      <c r="EG82" s="273"/>
      <c r="EH82" s="273"/>
      <c r="EI82" s="273"/>
      <c r="EJ82" s="273"/>
      <c r="EK82" s="273"/>
      <c r="EL82" s="273"/>
      <c r="EM82" s="273"/>
      <c r="EN82" s="273"/>
      <c r="EO82" s="273"/>
      <c r="EP82" s="273"/>
      <c r="EQ82" s="273"/>
      <c r="ER82" s="273"/>
      <c r="ES82" s="273"/>
      <c r="ET82" s="273"/>
      <c r="EU82" s="273"/>
      <c r="EV82" s="273"/>
      <c r="EW82" s="273"/>
      <c r="EX82" s="273"/>
      <c r="EY82" s="273"/>
      <c r="EZ82" s="273"/>
      <c r="FA82" s="273"/>
      <c r="FB82" s="273"/>
      <c r="FC82" s="273"/>
      <c r="FD82" s="273"/>
      <c r="FE82" s="273"/>
      <c r="FF82" s="273"/>
      <c r="FG82" s="273"/>
      <c r="FH82" s="273"/>
      <c r="FI82" s="273"/>
      <c r="FJ82" s="273"/>
      <c r="FK82" s="273"/>
      <c r="FL82" s="273"/>
      <c r="FM82" s="273"/>
      <c r="FN82" s="273"/>
      <c r="FO82" s="273"/>
      <c r="FP82" s="273"/>
      <c r="FQ82" s="273"/>
      <c r="FR82" s="273"/>
      <c r="FS82" s="273"/>
      <c r="FT82" s="273"/>
      <c r="FU82" s="273"/>
      <c r="FV82" s="273"/>
      <c r="FW82" s="273"/>
      <c r="FX82" s="273"/>
      <c r="FY82" s="273"/>
      <c r="FZ82" s="273"/>
      <c r="GA82" s="273"/>
      <c r="GB82" s="273"/>
      <c r="GC82" s="273"/>
      <c r="GD82" s="273"/>
      <c r="GE82" s="273"/>
      <c r="GF82" s="273"/>
      <c r="GG82" s="273"/>
      <c r="GH82" s="273"/>
      <c r="GI82" s="273"/>
      <c r="GJ82" s="273"/>
      <c r="GK82" s="273"/>
      <c r="GL82" s="273"/>
      <c r="GM82" s="273"/>
      <c r="GN82" s="273"/>
      <c r="GO82" s="273"/>
      <c r="GP82" s="273"/>
      <c r="GQ82" s="273"/>
      <c r="GR82" s="273"/>
      <c r="GS82" s="273"/>
      <c r="GT82" s="273"/>
      <c r="GU82" s="273"/>
      <c r="GV82" s="273"/>
      <c r="GW82" s="273"/>
      <c r="GX82" s="273"/>
      <c r="GY82" s="273"/>
      <c r="GZ82" s="273"/>
      <c r="HA82" s="273"/>
      <c r="HB82" s="273"/>
      <c r="HC82" s="273"/>
      <c r="HD82" s="273"/>
      <c r="HE82" s="273"/>
      <c r="HF82" s="273"/>
      <c r="HG82" s="273"/>
      <c r="HH82" s="273"/>
      <c r="HI82" s="273"/>
      <c r="HJ82" s="273"/>
      <c r="HK82" s="273"/>
      <c r="HL82" s="273"/>
      <c r="HM82" s="273"/>
      <c r="HN82" s="273"/>
      <c r="HO82" s="273"/>
      <c r="HP82" s="273"/>
      <c r="HQ82" s="273"/>
      <c r="HR82" s="273"/>
      <c r="HS82" s="273"/>
      <c r="HT82" s="273"/>
      <c r="HU82" s="273"/>
      <c r="HV82" s="273"/>
      <c r="HW82" s="273"/>
      <c r="HX82" s="273"/>
      <c r="HY82" s="273"/>
      <c r="HZ82" s="273"/>
      <c r="IA82" s="273"/>
      <c r="IB82" s="273"/>
      <c r="IC82" s="273"/>
      <c r="ID82" s="273"/>
      <c r="IE82" s="273"/>
      <c r="IF82" s="273"/>
      <c r="IG82" s="273"/>
      <c r="IH82" s="273"/>
      <c r="II82" s="273"/>
      <c r="IJ82" s="273"/>
      <c r="IK82" s="273"/>
      <c r="IL82" s="273"/>
      <c r="IM82" s="273"/>
      <c r="IN82" s="273"/>
      <c r="IO82" s="273"/>
      <c r="IP82" s="273"/>
      <c r="IQ82" s="273"/>
      <c r="IR82" s="273"/>
      <c r="IS82" s="273"/>
      <c r="IT82" s="273"/>
      <c r="IU82" s="273"/>
      <c r="IV82" s="273"/>
    </row>
    <row r="83" spans="1:256" s="268" customFormat="1" ht="15">
      <c r="A83" s="274" t="s">
        <v>506</v>
      </c>
      <c r="B83" s="273"/>
      <c r="C83" s="273"/>
      <c r="D83" s="273"/>
      <c r="E83" s="273"/>
      <c r="F83" s="273"/>
      <c r="G83" s="273"/>
      <c r="H83" s="273"/>
      <c r="I83" s="273"/>
      <c r="J83" s="273"/>
      <c r="K83" s="273"/>
      <c r="L83" s="273"/>
      <c r="M83" s="273"/>
      <c r="N83" s="273"/>
      <c r="O83" s="273"/>
      <c r="P83" s="273"/>
      <c r="Q83" s="273"/>
      <c r="R83" s="273"/>
      <c r="S83" s="273"/>
      <c r="T83" s="273"/>
      <c r="U83" s="273"/>
      <c r="V83" s="273"/>
      <c r="W83" s="273"/>
      <c r="X83" s="273"/>
      <c r="Y83" s="273"/>
      <c r="Z83" s="273"/>
      <c r="AA83" s="273"/>
      <c r="AB83" s="273"/>
      <c r="AC83" s="273"/>
      <c r="AD83" s="273"/>
      <c r="AE83" s="273"/>
      <c r="AF83" s="273"/>
      <c r="AG83" s="273"/>
      <c r="AH83" s="273"/>
      <c r="AI83" s="273"/>
      <c r="AJ83" s="273"/>
      <c r="AK83" s="273"/>
      <c r="AL83" s="273"/>
      <c r="AM83" s="273"/>
      <c r="AN83" s="273"/>
      <c r="AO83" s="273"/>
      <c r="AP83" s="273"/>
      <c r="AQ83" s="273"/>
      <c r="AR83" s="273"/>
      <c r="AS83" s="273"/>
      <c r="AT83" s="273"/>
      <c r="AU83" s="273"/>
      <c r="AV83" s="273"/>
      <c r="AW83" s="273"/>
      <c r="AX83" s="273"/>
      <c r="AY83" s="273"/>
      <c r="AZ83" s="273"/>
      <c r="BA83" s="273"/>
      <c r="BB83" s="273"/>
      <c r="BC83" s="273"/>
      <c r="BD83" s="273"/>
      <c r="BE83" s="273"/>
      <c r="BF83" s="273"/>
      <c r="BG83" s="273"/>
      <c r="BH83" s="273"/>
      <c r="BI83" s="273"/>
      <c r="BJ83" s="273"/>
      <c r="BK83" s="273"/>
      <c r="BL83" s="273"/>
      <c r="BM83" s="273"/>
      <c r="BN83" s="273"/>
      <c r="BO83" s="273"/>
      <c r="BP83" s="273"/>
      <c r="BQ83" s="273"/>
      <c r="BR83" s="273"/>
      <c r="BS83" s="273"/>
      <c r="BT83" s="273"/>
      <c r="BU83" s="273"/>
      <c r="BV83" s="273"/>
      <c r="BW83" s="273"/>
      <c r="BX83" s="273"/>
      <c r="BY83" s="273"/>
      <c r="BZ83" s="273"/>
      <c r="CA83" s="273"/>
      <c r="CB83" s="273"/>
      <c r="CC83" s="273"/>
      <c r="CD83" s="273"/>
      <c r="CE83" s="273"/>
      <c r="CF83" s="273"/>
      <c r="CG83" s="273"/>
      <c r="CH83" s="273"/>
      <c r="CI83" s="273"/>
      <c r="CJ83" s="273"/>
      <c r="CK83" s="273"/>
      <c r="CL83" s="273"/>
      <c r="CM83" s="273"/>
      <c r="CN83" s="273"/>
      <c r="CO83" s="273"/>
      <c r="CP83" s="273"/>
      <c r="CQ83" s="273"/>
      <c r="CR83" s="273"/>
      <c r="CS83" s="273"/>
      <c r="CT83" s="273"/>
      <c r="CU83" s="273"/>
      <c r="CV83" s="273"/>
      <c r="CW83" s="273"/>
      <c r="CX83" s="273"/>
      <c r="CY83" s="273"/>
      <c r="CZ83" s="273"/>
      <c r="DA83" s="273"/>
      <c r="DB83" s="273"/>
      <c r="DC83" s="273"/>
      <c r="DD83" s="273"/>
      <c r="DE83" s="273"/>
      <c r="DF83" s="273"/>
      <c r="DG83" s="273"/>
      <c r="DH83" s="273"/>
      <c r="DI83" s="273"/>
      <c r="DJ83" s="273"/>
      <c r="DK83" s="273"/>
      <c r="DL83" s="273"/>
      <c r="DM83" s="273"/>
      <c r="DN83" s="273"/>
      <c r="DO83" s="273"/>
      <c r="DP83" s="273"/>
      <c r="DQ83" s="273"/>
      <c r="DR83" s="273"/>
      <c r="DS83" s="273"/>
      <c r="DT83" s="273"/>
      <c r="DU83" s="273"/>
      <c r="DV83" s="273"/>
      <c r="DW83" s="273"/>
      <c r="DX83" s="273"/>
      <c r="DY83" s="273"/>
      <c r="DZ83" s="273"/>
      <c r="EA83" s="273"/>
      <c r="EB83" s="273"/>
      <c r="EC83" s="273"/>
      <c r="ED83" s="273"/>
      <c r="EE83" s="273"/>
      <c r="EF83" s="273"/>
      <c r="EG83" s="273"/>
      <c r="EH83" s="273"/>
      <c r="EI83" s="273"/>
      <c r="EJ83" s="273"/>
      <c r="EK83" s="273"/>
      <c r="EL83" s="273"/>
      <c r="EM83" s="273"/>
      <c r="EN83" s="273"/>
      <c r="EO83" s="273"/>
      <c r="EP83" s="273"/>
      <c r="EQ83" s="273"/>
      <c r="ER83" s="273"/>
      <c r="ES83" s="273"/>
      <c r="ET83" s="273"/>
      <c r="EU83" s="273"/>
      <c r="EV83" s="273"/>
      <c r="EW83" s="273"/>
      <c r="EX83" s="273"/>
      <c r="EY83" s="273"/>
      <c r="EZ83" s="273"/>
      <c r="FA83" s="273"/>
      <c r="FB83" s="273"/>
      <c r="FC83" s="273"/>
      <c r="FD83" s="273"/>
      <c r="FE83" s="273"/>
      <c r="FF83" s="273"/>
      <c r="FG83" s="273"/>
      <c r="FH83" s="273"/>
      <c r="FI83" s="273"/>
      <c r="FJ83" s="273"/>
      <c r="FK83" s="273"/>
      <c r="FL83" s="273"/>
      <c r="FM83" s="273"/>
      <c r="FN83" s="273"/>
      <c r="FO83" s="273"/>
      <c r="FP83" s="273"/>
      <c r="FQ83" s="273"/>
      <c r="FR83" s="273"/>
      <c r="FS83" s="273"/>
      <c r="FT83" s="273"/>
      <c r="FU83" s="273"/>
      <c r="FV83" s="273"/>
      <c r="FW83" s="273"/>
      <c r="FX83" s="273"/>
      <c r="FY83" s="273"/>
      <c r="FZ83" s="273"/>
      <c r="GA83" s="273"/>
      <c r="GB83" s="273"/>
      <c r="GC83" s="273"/>
      <c r="GD83" s="273"/>
      <c r="GE83" s="273"/>
      <c r="GF83" s="273"/>
      <c r="GG83" s="273"/>
      <c r="GH83" s="273"/>
      <c r="GI83" s="273"/>
      <c r="GJ83" s="273"/>
      <c r="GK83" s="273"/>
      <c r="GL83" s="273"/>
      <c r="GM83" s="273"/>
      <c r="GN83" s="273"/>
      <c r="GO83" s="273"/>
      <c r="GP83" s="273"/>
      <c r="GQ83" s="273"/>
      <c r="GR83" s="273"/>
      <c r="GS83" s="273"/>
      <c r="GT83" s="273"/>
      <c r="GU83" s="273"/>
      <c r="GV83" s="273"/>
      <c r="GW83" s="273"/>
      <c r="GX83" s="273"/>
      <c r="GY83" s="273"/>
      <c r="GZ83" s="273"/>
      <c r="HA83" s="273"/>
      <c r="HB83" s="273"/>
      <c r="HC83" s="273"/>
      <c r="HD83" s="273"/>
      <c r="HE83" s="273"/>
      <c r="HF83" s="273"/>
      <c r="HG83" s="273"/>
      <c r="HH83" s="273"/>
      <c r="HI83" s="273"/>
      <c r="HJ83" s="273"/>
      <c r="HK83" s="273"/>
      <c r="HL83" s="273"/>
      <c r="HM83" s="273"/>
      <c r="HN83" s="273"/>
      <c r="HO83" s="273"/>
      <c r="HP83" s="273"/>
      <c r="HQ83" s="273"/>
      <c r="HR83" s="273"/>
      <c r="HS83" s="273"/>
      <c r="HT83" s="273"/>
      <c r="HU83" s="273"/>
      <c r="HV83" s="273"/>
      <c r="HW83" s="273"/>
      <c r="HX83" s="273"/>
      <c r="HY83" s="273"/>
      <c r="HZ83" s="273"/>
      <c r="IA83" s="273"/>
      <c r="IB83" s="273"/>
      <c r="IC83" s="273"/>
      <c r="ID83" s="273"/>
      <c r="IE83" s="273"/>
      <c r="IF83" s="273"/>
      <c r="IG83" s="273"/>
      <c r="IH83" s="273"/>
      <c r="II83" s="273"/>
      <c r="IJ83" s="273"/>
      <c r="IK83" s="273"/>
      <c r="IL83" s="273"/>
      <c r="IM83" s="273"/>
      <c r="IN83" s="273"/>
      <c r="IO83" s="273"/>
      <c r="IP83" s="273"/>
      <c r="IQ83" s="273"/>
      <c r="IR83" s="273"/>
      <c r="IS83" s="273"/>
      <c r="IT83" s="273"/>
      <c r="IU83" s="273"/>
      <c r="IV83" s="273"/>
    </row>
    <row r="84" spans="1:256" s="268" customFormat="1" ht="15">
      <c r="A84" s="274" t="s">
        <v>507</v>
      </c>
      <c r="B84" s="273"/>
      <c r="C84" s="273"/>
      <c r="D84" s="273"/>
      <c r="E84" s="273"/>
      <c r="F84" s="273"/>
      <c r="G84" s="273"/>
      <c r="H84" s="273"/>
      <c r="I84" s="273"/>
      <c r="J84" s="273"/>
      <c r="K84" s="273"/>
      <c r="L84" s="273"/>
      <c r="M84" s="273"/>
      <c r="N84" s="273"/>
      <c r="O84" s="273"/>
      <c r="P84" s="273"/>
      <c r="Q84" s="273"/>
      <c r="R84" s="273"/>
      <c r="S84" s="273"/>
      <c r="T84" s="273"/>
      <c r="U84" s="273"/>
      <c r="V84" s="273"/>
      <c r="W84" s="273"/>
      <c r="X84" s="273"/>
      <c r="Y84" s="273"/>
      <c r="Z84" s="273"/>
      <c r="AA84" s="273"/>
      <c r="AB84" s="273"/>
      <c r="AC84" s="273"/>
      <c r="AD84" s="273"/>
      <c r="AE84" s="273"/>
      <c r="AF84" s="273"/>
      <c r="AG84" s="273"/>
      <c r="AH84" s="273"/>
      <c r="AI84" s="273"/>
      <c r="AJ84" s="273"/>
      <c r="AK84" s="273"/>
      <c r="AL84" s="273"/>
      <c r="AM84" s="273"/>
      <c r="AN84" s="273"/>
      <c r="AO84" s="273"/>
      <c r="AP84" s="273"/>
      <c r="AQ84" s="273"/>
      <c r="AR84" s="273"/>
      <c r="AS84" s="273"/>
      <c r="AT84" s="273"/>
      <c r="AU84" s="273"/>
      <c r="AV84" s="273"/>
      <c r="AW84" s="273"/>
      <c r="AX84" s="273"/>
      <c r="AY84" s="273"/>
      <c r="AZ84" s="273"/>
      <c r="BA84" s="273"/>
      <c r="BB84" s="273"/>
      <c r="BC84" s="273"/>
      <c r="BD84" s="273"/>
      <c r="BE84" s="273"/>
      <c r="BF84" s="273"/>
      <c r="BG84" s="273"/>
      <c r="BH84" s="273"/>
      <c r="BI84" s="273"/>
      <c r="BJ84" s="273"/>
      <c r="BK84" s="273"/>
      <c r="BL84" s="273"/>
      <c r="BM84" s="273"/>
      <c r="BN84" s="273"/>
      <c r="BO84" s="273"/>
      <c r="BP84" s="273"/>
      <c r="BQ84" s="273"/>
      <c r="BR84" s="273"/>
      <c r="BS84" s="273"/>
      <c r="BT84" s="273"/>
      <c r="BU84" s="273"/>
      <c r="BV84" s="273"/>
      <c r="BW84" s="273"/>
      <c r="BX84" s="273"/>
      <c r="BY84" s="273"/>
      <c r="BZ84" s="273"/>
      <c r="CA84" s="273"/>
      <c r="CB84" s="273"/>
      <c r="CC84" s="273"/>
      <c r="CD84" s="273"/>
      <c r="CE84" s="273"/>
      <c r="CF84" s="273"/>
      <c r="CG84" s="273"/>
      <c r="CH84" s="273"/>
      <c r="CI84" s="273"/>
      <c r="CJ84" s="273"/>
      <c r="CK84" s="273"/>
      <c r="CL84" s="273"/>
      <c r="CM84" s="273"/>
      <c r="CN84" s="273"/>
      <c r="CO84" s="273"/>
      <c r="CP84" s="273"/>
      <c r="CQ84" s="273"/>
      <c r="CR84" s="273"/>
      <c r="CS84" s="273"/>
      <c r="CT84" s="273"/>
      <c r="CU84" s="273"/>
      <c r="CV84" s="273"/>
      <c r="CW84" s="273"/>
      <c r="CX84" s="273"/>
      <c r="CY84" s="273"/>
      <c r="CZ84" s="273"/>
      <c r="DA84" s="273"/>
      <c r="DB84" s="273"/>
      <c r="DC84" s="273"/>
      <c r="DD84" s="273"/>
      <c r="DE84" s="273"/>
      <c r="DF84" s="273"/>
      <c r="DG84" s="273"/>
      <c r="DH84" s="273"/>
      <c r="DI84" s="273"/>
      <c r="DJ84" s="273"/>
      <c r="DK84" s="273"/>
      <c r="DL84" s="273"/>
      <c r="DM84" s="273"/>
      <c r="DN84" s="273"/>
      <c r="DO84" s="273"/>
      <c r="DP84" s="273"/>
      <c r="DQ84" s="273"/>
      <c r="DR84" s="273"/>
      <c r="DS84" s="273"/>
      <c r="DT84" s="273"/>
      <c r="DU84" s="273"/>
      <c r="DV84" s="273"/>
      <c r="DW84" s="273"/>
      <c r="DX84" s="273"/>
      <c r="DY84" s="273"/>
      <c r="DZ84" s="273"/>
      <c r="EA84" s="273"/>
      <c r="EB84" s="273"/>
      <c r="EC84" s="273"/>
      <c r="ED84" s="273"/>
      <c r="EE84" s="273"/>
      <c r="EF84" s="273"/>
      <c r="EG84" s="273"/>
      <c r="EH84" s="273"/>
      <c r="EI84" s="273"/>
      <c r="EJ84" s="273"/>
      <c r="EK84" s="273"/>
      <c r="EL84" s="273"/>
      <c r="EM84" s="273"/>
      <c r="EN84" s="273"/>
      <c r="EO84" s="273"/>
      <c r="EP84" s="273"/>
      <c r="EQ84" s="273"/>
      <c r="ER84" s="273"/>
      <c r="ES84" s="273"/>
      <c r="ET84" s="273"/>
      <c r="EU84" s="273"/>
      <c r="EV84" s="273"/>
      <c r="EW84" s="273"/>
      <c r="EX84" s="273"/>
      <c r="EY84" s="273"/>
      <c r="EZ84" s="273"/>
      <c r="FA84" s="273"/>
      <c r="FB84" s="273"/>
      <c r="FC84" s="273"/>
      <c r="FD84" s="273"/>
      <c r="FE84" s="273"/>
      <c r="FF84" s="273"/>
      <c r="FG84" s="273"/>
      <c r="FH84" s="273"/>
      <c r="FI84" s="273"/>
      <c r="FJ84" s="273"/>
      <c r="FK84" s="273"/>
      <c r="FL84" s="273"/>
      <c r="FM84" s="273"/>
      <c r="FN84" s="273"/>
      <c r="FO84" s="273"/>
      <c r="FP84" s="273"/>
      <c r="FQ84" s="273"/>
      <c r="FR84" s="273"/>
      <c r="FS84" s="273"/>
      <c r="FT84" s="273"/>
      <c r="FU84" s="273"/>
      <c r="FV84" s="273"/>
      <c r="FW84" s="273"/>
      <c r="FX84" s="273"/>
      <c r="FY84" s="273"/>
      <c r="FZ84" s="273"/>
      <c r="GA84" s="273"/>
      <c r="GB84" s="273"/>
      <c r="GC84" s="273"/>
      <c r="GD84" s="273"/>
      <c r="GE84" s="273"/>
      <c r="GF84" s="273"/>
      <c r="GG84" s="273"/>
      <c r="GH84" s="273"/>
      <c r="GI84" s="273"/>
      <c r="GJ84" s="273"/>
      <c r="GK84" s="273"/>
      <c r="GL84" s="273"/>
      <c r="GM84" s="273"/>
      <c r="GN84" s="273"/>
      <c r="GO84" s="273"/>
      <c r="GP84" s="273"/>
      <c r="GQ84" s="273"/>
      <c r="GR84" s="273"/>
      <c r="GS84" s="273"/>
      <c r="GT84" s="273"/>
      <c r="GU84" s="273"/>
      <c r="GV84" s="273"/>
      <c r="GW84" s="273"/>
      <c r="GX84" s="273"/>
      <c r="GY84" s="273"/>
      <c r="GZ84" s="273"/>
      <c r="HA84" s="273"/>
      <c r="HB84" s="273"/>
      <c r="HC84" s="273"/>
      <c r="HD84" s="273"/>
      <c r="HE84" s="273"/>
      <c r="HF84" s="273"/>
      <c r="HG84" s="273"/>
      <c r="HH84" s="273"/>
      <c r="HI84" s="273"/>
      <c r="HJ84" s="273"/>
      <c r="HK84" s="273"/>
      <c r="HL84" s="273"/>
      <c r="HM84" s="273"/>
      <c r="HN84" s="273"/>
      <c r="HO84" s="273"/>
      <c r="HP84" s="273"/>
      <c r="HQ84" s="273"/>
      <c r="HR84" s="273"/>
      <c r="HS84" s="273"/>
      <c r="HT84" s="273"/>
      <c r="HU84" s="273"/>
      <c r="HV84" s="273"/>
      <c r="HW84" s="273"/>
      <c r="HX84" s="273"/>
      <c r="HY84" s="273"/>
      <c r="HZ84" s="273"/>
      <c r="IA84" s="273"/>
      <c r="IB84" s="273"/>
      <c r="IC84" s="273"/>
      <c r="ID84" s="273"/>
      <c r="IE84" s="273"/>
      <c r="IF84" s="273"/>
      <c r="IG84" s="273"/>
      <c r="IH84" s="273"/>
      <c r="II84" s="273"/>
      <c r="IJ84" s="273"/>
      <c r="IK84" s="273"/>
      <c r="IL84" s="273"/>
      <c r="IM84" s="273"/>
      <c r="IN84" s="273"/>
      <c r="IO84" s="273"/>
      <c r="IP84" s="273"/>
      <c r="IQ84" s="273"/>
      <c r="IR84" s="273"/>
      <c r="IS84" s="273"/>
      <c r="IT84" s="273"/>
      <c r="IU84" s="273"/>
      <c r="IV84" s="273"/>
    </row>
    <row r="85" spans="1:256" s="268" customFormat="1" ht="15">
      <c r="A85" s="274" t="s">
        <v>508</v>
      </c>
      <c r="B85" s="273"/>
      <c r="C85" s="273"/>
      <c r="D85" s="273"/>
      <c r="E85" s="273"/>
      <c r="F85" s="273"/>
      <c r="G85" s="273"/>
      <c r="H85" s="273"/>
      <c r="I85" s="273"/>
      <c r="J85" s="273"/>
      <c r="K85" s="273"/>
      <c r="L85" s="273"/>
      <c r="M85" s="273"/>
      <c r="N85" s="273"/>
      <c r="O85" s="273"/>
      <c r="P85" s="273"/>
      <c r="Q85" s="273"/>
      <c r="R85" s="273"/>
      <c r="S85" s="273"/>
      <c r="T85" s="273"/>
      <c r="U85" s="273"/>
      <c r="V85" s="273"/>
      <c r="W85" s="273"/>
      <c r="X85" s="273"/>
      <c r="Y85" s="273"/>
      <c r="Z85" s="273"/>
      <c r="AA85" s="273"/>
      <c r="AB85" s="273"/>
      <c r="AC85" s="273"/>
      <c r="AD85" s="273"/>
      <c r="AE85" s="273"/>
      <c r="AF85" s="273"/>
      <c r="AG85" s="273"/>
      <c r="AH85" s="273"/>
      <c r="AI85" s="273"/>
      <c r="AJ85" s="273"/>
      <c r="AK85" s="273"/>
      <c r="AL85" s="273"/>
      <c r="AM85" s="273"/>
      <c r="AN85" s="273"/>
      <c r="AO85" s="273"/>
      <c r="AP85" s="273"/>
      <c r="AQ85" s="273"/>
      <c r="AR85" s="273"/>
      <c r="AS85" s="273"/>
      <c r="AT85" s="273"/>
      <c r="AU85" s="273"/>
      <c r="AV85" s="273"/>
      <c r="AW85" s="273"/>
      <c r="AX85" s="273"/>
      <c r="AY85" s="273"/>
      <c r="AZ85" s="273"/>
      <c r="BA85" s="273"/>
      <c r="BB85" s="273"/>
      <c r="BC85" s="273"/>
      <c r="BD85" s="273"/>
      <c r="BE85" s="273"/>
      <c r="BF85" s="273"/>
      <c r="BG85" s="273"/>
      <c r="BH85" s="273"/>
      <c r="BI85" s="273"/>
      <c r="BJ85" s="273"/>
      <c r="BK85" s="273"/>
      <c r="BL85" s="273"/>
      <c r="BM85" s="273"/>
      <c r="BN85" s="273"/>
      <c r="BO85" s="273"/>
      <c r="BP85" s="273"/>
      <c r="BQ85" s="273"/>
      <c r="BR85" s="273"/>
      <c r="BS85" s="273"/>
      <c r="BT85" s="273"/>
      <c r="BU85" s="273"/>
      <c r="BV85" s="273"/>
      <c r="BW85" s="273"/>
      <c r="BX85" s="273"/>
      <c r="BY85" s="273"/>
      <c r="BZ85" s="273"/>
      <c r="CA85" s="273"/>
      <c r="CB85" s="273"/>
      <c r="CC85" s="273"/>
      <c r="CD85" s="273"/>
      <c r="CE85" s="273"/>
      <c r="CF85" s="273"/>
      <c r="CG85" s="273"/>
      <c r="CH85" s="273"/>
      <c r="CI85" s="273"/>
      <c r="CJ85" s="273"/>
      <c r="CK85" s="273"/>
      <c r="CL85" s="273"/>
      <c r="CM85" s="273"/>
      <c r="CN85" s="273"/>
      <c r="CO85" s="273"/>
      <c r="CP85" s="273"/>
      <c r="CQ85" s="273"/>
      <c r="CR85" s="273"/>
      <c r="CS85" s="273"/>
      <c r="CT85" s="273"/>
      <c r="CU85" s="273"/>
      <c r="CV85" s="273"/>
      <c r="CW85" s="273"/>
      <c r="CX85" s="273"/>
      <c r="CY85" s="273"/>
      <c r="CZ85" s="273"/>
      <c r="DA85" s="273"/>
      <c r="DB85" s="273"/>
      <c r="DC85" s="273"/>
      <c r="DD85" s="273"/>
      <c r="DE85" s="273"/>
      <c r="DF85" s="273"/>
      <c r="DG85" s="273"/>
      <c r="DH85" s="273"/>
      <c r="DI85" s="273"/>
      <c r="DJ85" s="273"/>
      <c r="DK85" s="273"/>
      <c r="DL85" s="273"/>
      <c r="DM85" s="273"/>
      <c r="DN85" s="273"/>
      <c r="DO85" s="273"/>
      <c r="DP85" s="273"/>
      <c r="DQ85" s="273"/>
      <c r="DR85" s="273"/>
      <c r="DS85" s="273"/>
      <c r="DT85" s="273"/>
      <c r="DU85" s="273"/>
      <c r="DV85" s="273"/>
      <c r="DW85" s="273"/>
      <c r="DX85" s="273"/>
      <c r="DY85" s="273"/>
      <c r="DZ85" s="273"/>
      <c r="EA85" s="273"/>
      <c r="EB85" s="273"/>
      <c r="EC85" s="273"/>
      <c r="ED85" s="273"/>
      <c r="EE85" s="273"/>
      <c r="EF85" s="273"/>
      <c r="EG85" s="273"/>
      <c r="EH85" s="273"/>
      <c r="EI85" s="273"/>
      <c r="EJ85" s="273"/>
      <c r="EK85" s="273"/>
      <c r="EL85" s="273"/>
      <c r="EM85" s="273"/>
      <c r="EN85" s="273"/>
      <c r="EO85" s="273"/>
      <c r="EP85" s="273"/>
      <c r="EQ85" s="273"/>
      <c r="ER85" s="273"/>
      <c r="ES85" s="273"/>
      <c r="ET85" s="273"/>
      <c r="EU85" s="273"/>
      <c r="EV85" s="273"/>
      <c r="EW85" s="273"/>
      <c r="EX85" s="273"/>
      <c r="EY85" s="273"/>
      <c r="EZ85" s="273"/>
      <c r="FA85" s="273"/>
      <c r="FB85" s="273"/>
      <c r="FC85" s="273"/>
      <c r="FD85" s="273"/>
      <c r="FE85" s="273"/>
      <c r="FF85" s="273"/>
      <c r="FG85" s="273"/>
      <c r="FH85" s="273"/>
      <c r="FI85" s="273"/>
      <c r="FJ85" s="273"/>
      <c r="FK85" s="273"/>
      <c r="FL85" s="273"/>
      <c r="FM85" s="273"/>
      <c r="FN85" s="273"/>
      <c r="FO85" s="273"/>
      <c r="FP85" s="273"/>
      <c r="FQ85" s="273"/>
      <c r="FR85" s="273"/>
      <c r="FS85" s="273"/>
      <c r="FT85" s="273"/>
      <c r="FU85" s="273"/>
      <c r="FV85" s="273"/>
      <c r="FW85" s="273"/>
      <c r="FX85" s="273"/>
      <c r="FY85" s="273"/>
      <c r="FZ85" s="273"/>
      <c r="GA85" s="273"/>
      <c r="GB85" s="273"/>
      <c r="GC85" s="273"/>
      <c r="GD85" s="273"/>
      <c r="GE85" s="273"/>
      <c r="GF85" s="273"/>
      <c r="GG85" s="273"/>
      <c r="GH85" s="273"/>
      <c r="GI85" s="273"/>
      <c r="GJ85" s="273"/>
      <c r="GK85" s="273"/>
      <c r="GL85" s="273"/>
      <c r="GM85" s="273"/>
      <c r="GN85" s="273"/>
      <c r="GO85" s="273"/>
      <c r="GP85" s="273"/>
      <c r="GQ85" s="273"/>
      <c r="GR85" s="273"/>
      <c r="GS85" s="273"/>
      <c r="GT85" s="273"/>
      <c r="GU85" s="273"/>
      <c r="GV85" s="273"/>
      <c r="GW85" s="273"/>
      <c r="GX85" s="273"/>
      <c r="GY85" s="273"/>
      <c r="GZ85" s="273"/>
      <c r="HA85" s="273"/>
      <c r="HB85" s="273"/>
      <c r="HC85" s="273"/>
      <c r="HD85" s="273"/>
      <c r="HE85" s="273"/>
      <c r="HF85" s="273"/>
      <c r="HG85" s="273"/>
      <c r="HH85" s="273"/>
      <c r="HI85" s="273"/>
      <c r="HJ85" s="273"/>
      <c r="HK85" s="273"/>
      <c r="HL85" s="273"/>
      <c r="HM85" s="273"/>
      <c r="HN85" s="273"/>
      <c r="HO85" s="273"/>
      <c r="HP85" s="273"/>
      <c r="HQ85" s="273"/>
      <c r="HR85" s="273"/>
      <c r="HS85" s="273"/>
      <c r="HT85" s="273"/>
      <c r="HU85" s="273"/>
      <c r="HV85" s="273"/>
      <c r="HW85" s="273"/>
      <c r="HX85" s="273"/>
      <c r="HY85" s="273"/>
      <c r="HZ85" s="273"/>
      <c r="IA85" s="273"/>
      <c r="IB85" s="273"/>
      <c r="IC85" s="273"/>
      <c r="ID85" s="273"/>
      <c r="IE85" s="273"/>
      <c r="IF85" s="273"/>
      <c r="IG85" s="273"/>
      <c r="IH85" s="273"/>
      <c r="II85" s="273"/>
      <c r="IJ85" s="273"/>
      <c r="IK85" s="273"/>
      <c r="IL85" s="273"/>
      <c r="IM85" s="273"/>
      <c r="IN85" s="273"/>
      <c r="IO85" s="273"/>
      <c r="IP85" s="273"/>
      <c r="IQ85" s="273"/>
      <c r="IR85" s="273"/>
      <c r="IS85" s="273"/>
      <c r="IT85" s="273"/>
      <c r="IU85" s="273"/>
      <c r="IV85" s="273"/>
    </row>
    <row r="86" spans="1:256" s="268" customFormat="1" ht="15">
      <c r="A86" s="274" t="s">
        <v>509</v>
      </c>
      <c r="B86" s="273"/>
      <c r="C86" s="273"/>
      <c r="D86" s="273"/>
      <c r="E86" s="273"/>
      <c r="F86" s="273"/>
      <c r="G86" s="273"/>
      <c r="H86" s="273"/>
      <c r="I86" s="273"/>
      <c r="J86" s="273"/>
      <c r="K86" s="273"/>
      <c r="L86" s="273"/>
      <c r="M86" s="273"/>
      <c r="N86" s="273"/>
      <c r="O86" s="273"/>
      <c r="P86" s="273"/>
      <c r="Q86" s="273"/>
      <c r="R86" s="273"/>
      <c r="S86" s="273"/>
      <c r="T86" s="273"/>
      <c r="U86" s="273"/>
      <c r="V86" s="273"/>
      <c r="W86" s="273"/>
      <c r="X86" s="273"/>
      <c r="Y86" s="273"/>
      <c r="Z86" s="273"/>
      <c r="AA86" s="273"/>
      <c r="AB86" s="273"/>
      <c r="AC86" s="273"/>
      <c r="AD86" s="273"/>
      <c r="AE86" s="273"/>
      <c r="AF86" s="273"/>
      <c r="AG86" s="273"/>
      <c r="AH86" s="273"/>
      <c r="AI86" s="273"/>
      <c r="AJ86" s="273"/>
      <c r="AK86" s="273"/>
      <c r="AL86" s="273"/>
      <c r="AM86" s="273"/>
      <c r="AN86" s="273"/>
      <c r="AO86" s="273"/>
      <c r="AP86" s="273"/>
      <c r="AQ86" s="273"/>
      <c r="AR86" s="273"/>
      <c r="AS86" s="273"/>
      <c r="AT86" s="273"/>
      <c r="AU86" s="273"/>
      <c r="AV86" s="273"/>
      <c r="AW86" s="273"/>
      <c r="AX86" s="273"/>
      <c r="AY86" s="273"/>
      <c r="AZ86" s="273"/>
      <c r="BA86" s="273"/>
      <c r="BB86" s="273"/>
      <c r="BC86" s="273"/>
      <c r="BD86" s="273"/>
      <c r="BE86" s="273"/>
      <c r="BF86" s="273"/>
      <c r="BG86" s="273"/>
      <c r="BH86" s="273"/>
      <c r="BI86" s="273"/>
      <c r="BJ86" s="273"/>
      <c r="BK86" s="273"/>
      <c r="BL86" s="273"/>
      <c r="BM86" s="273"/>
      <c r="BN86" s="273"/>
      <c r="BO86" s="273"/>
      <c r="BP86" s="273"/>
      <c r="BQ86" s="273"/>
      <c r="BR86" s="273"/>
      <c r="BS86" s="273"/>
      <c r="BT86" s="273"/>
      <c r="BU86" s="273"/>
      <c r="BV86" s="273"/>
      <c r="BW86" s="273"/>
      <c r="BX86" s="273"/>
      <c r="BY86" s="273"/>
      <c r="BZ86" s="273"/>
      <c r="CA86" s="273"/>
      <c r="CB86" s="273"/>
      <c r="CC86" s="273"/>
      <c r="CD86" s="273"/>
      <c r="CE86" s="273"/>
      <c r="CF86" s="273"/>
      <c r="CG86" s="273"/>
      <c r="CH86" s="273"/>
      <c r="CI86" s="273"/>
      <c r="CJ86" s="273"/>
      <c r="CK86" s="273"/>
      <c r="CL86" s="273"/>
      <c r="CM86" s="273"/>
      <c r="CN86" s="273"/>
      <c r="CO86" s="273"/>
      <c r="CP86" s="273"/>
      <c r="CQ86" s="273"/>
      <c r="CR86" s="273"/>
      <c r="CS86" s="273"/>
      <c r="CT86" s="273"/>
      <c r="CU86" s="273"/>
      <c r="CV86" s="273"/>
      <c r="CW86" s="273"/>
      <c r="CX86" s="273"/>
      <c r="CY86" s="273"/>
      <c r="CZ86" s="273"/>
      <c r="DA86" s="273"/>
      <c r="DB86" s="273"/>
      <c r="DC86" s="273"/>
      <c r="DD86" s="273"/>
      <c r="DE86" s="273"/>
      <c r="DF86" s="273"/>
      <c r="DG86" s="273"/>
      <c r="DH86" s="273"/>
      <c r="DI86" s="273"/>
      <c r="DJ86" s="273"/>
      <c r="DK86" s="273"/>
      <c r="DL86" s="273"/>
      <c r="DM86" s="273"/>
      <c r="DN86" s="273"/>
      <c r="DO86" s="273"/>
      <c r="DP86" s="273"/>
      <c r="DQ86" s="273"/>
      <c r="DR86" s="273"/>
      <c r="DS86" s="273"/>
      <c r="DT86" s="273"/>
      <c r="DU86" s="273"/>
      <c r="DV86" s="273"/>
      <c r="DW86" s="273"/>
      <c r="DX86" s="273"/>
      <c r="DY86" s="273"/>
      <c r="DZ86" s="273"/>
      <c r="EA86" s="273"/>
      <c r="EB86" s="273"/>
      <c r="EC86" s="273"/>
      <c r="ED86" s="273"/>
      <c r="EE86" s="273"/>
      <c r="EF86" s="273"/>
      <c r="EG86" s="273"/>
      <c r="EH86" s="273"/>
      <c r="EI86" s="273"/>
      <c r="EJ86" s="273"/>
      <c r="EK86" s="273"/>
      <c r="EL86" s="273"/>
      <c r="EM86" s="273"/>
      <c r="EN86" s="273"/>
      <c r="EO86" s="273"/>
      <c r="EP86" s="273"/>
      <c r="EQ86" s="273"/>
      <c r="ER86" s="273"/>
      <c r="ES86" s="273"/>
      <c r="ET86" s="273"/>
      <c r="EU86" s="273"/>
      <c r="EV86" s="273"/>
      <c r="EW86" s="273"/>
      <c r="EX86" s="273"/>
      <c r="EY86" s="273"/>
      <c r="EZ86" s="273"/>
      <c r="FA86" s="273"/>
      <c r="FB86" s="273"/>
      <c r="FC86" s="273"/>
      <c r="FD86" s="273"/>
      <c r="FE86" s="273"/>
      <c r="FF86" s="273"/>
      <c r="FG86" s="273"/>
      <c r="FH86" s="273"/>
      <c r="FI86" s="273"/>
      <c r="FJ86" s="273"/>
      <c r="FK86" s="273"/>
      <c r="FL86" s="273"/>
      <c r="FM86" s="273"/>
      <c r="FN86" s="273"/>
      <c r="FO86" s="273"/>
      <c r="FP86" s="273"/>
      <c r="FQ86" s="273"/>
      <c r="FR86" s="273"/>
      <c r="FS86" s="273"/>
      <c r="FT86" s="273"/>
      <c r="FU86" s="273"/>
      <c r="FV86" s="273"/>
      <c r="FW86" s="273"/>
      <c r="FX86" s="273"/>
      <c r="FY86" s="273"/>
      <c r="FZ86" s="273"/>
      <c r="GA86" s="273"/>
      <c r="GB86" s="273"/>
      <c r="GC86" s="273"/>
      <c r="GD86" s="273"/>
      <c r="GE86" s="273"/>
      <c r="GF86" s="273"/>
      <c r="GG86" s="273"/>
      <c r="GH86" s="273"/>
      <c r="GI86" s="273"/>
      <c r="GJ86" s="273"/>
      <c r="GK86" s="273"/>
      <c r="GL86" s="273"/>
      <c r="GM86" s="273"/>
      <c r="GN86" s="273"/>
      <c r="GO86" s="273"/>
      <c r="GP86" s="273"/>
      <c r="GQ86" s="273"/>
      <c r="GR86" s="273"/>
      <c r="GS86" s="273"/>
      <c r="GT86" s="273"/>
      <c r="GU86" s="273"/>
      <c r="GV86" s="273"/>
      <c r="GW86" s="273"/>
      <c r="GX86" s="273"/>
      <c r="GY86" s="273"/>
      <c r="GZ86" s="273"/>
      <c r="HA86" s="273"/>
      <c r="HB86" s="273"/>
      <c r="HC86" s="273"/>
      <c r="HD86" s="273"/>
      <c r="HE86" s="273"/>
      <c r="HF86" s="273"/>
      <c r="HG86" s="273"/>
      <c r="HH86" s="273"/>
      <c r="HI86" s="273"/>
      <c r="HJ86" s="273"/>
      <c r="HK86" s="273"/>
      <c r="HL86" s="273"/>
      <c r="HM86" s="273"/>
      <c r="HN86" s="273"/>
      <c r="HO86" s="273"/>
      <c r="HP86" s="273"/>
      <c r="HQ86" s="273"/>
      <c r="HR86" s="273"/>
      <c r="HS86" s="273"/>
      <c r="HT86" s="273"/>
      <c r="HU86" s="273"/>
      <c r="HV86" s="273"/>
      <c r="HW86" s="273"/>
      <c r="HX86" s="273"/>
      <c r="HY86" s="273"/>
      <c r="HZ86" s="273"/>
      <c r="IA86" s="273"/>
      <c r="IB86" s="273"/>
      <c r="IC86" s="273"/>
      <c r="ID86" s="273"/>
      <c r="IE86" s="273"/>
      <c r="IF86" s="273"/>
      <c r="IG86" s="273"/>
      <c r="IH86" s="273"/>
      <c r="II86" s="273"/>
      <c r="IJ86" s="273"/>
      <c r="IK86" s="273"/>
      <c r="IL86" s="273"/>
      <c r="IM86" s="273"/>
      <c r="IN86" s="273"/>
      <c r="IO86" s="273"/>
      <c r="IP86" s="273"/>
      <c r="IQ86" s="273"/>
      <c r="IR86" s="273"/>
      <c r="IS86" s="273"/>
      <c r="IT86" s="273"/>
      <c r="IU86" s="273"/>
      <c r="IV86" s="273"/>
    </row>
    <row r="87" spans="1:256" ht="15">
      <c r="A87" s="272" t="s">
        <v>510</v>
      </c>
      <c r="B87" s="202"/>
      <c r="C87" s="202"/>
      <c r="D87" s="202"/>
      <c r="E87" s="202"/>
      <c r="F87" s="202"/>
      <c r="G87" s="202"/>
      <c r="H87" s="202"/>
      <c r="I87" s="202"/>
      <c r="J87" s="202"/>
      <c r="K87" s="202"/>
      <c r="L87" s="202"/>
      <c r="M87" s="202"/>
      <c r="N87" s="202"/>
      <c r="O87" s="202"/>
      <c r="P87" s="202"/>
      <c r="Q87" s="202"/>
      <c r="R87" s="202"/>
      <c r="S87" s="202"/>
      <c r="T87" s="202"/>
      <c r="U87" s="202"/>
      <c r="V87" s="202"/>
      <c r="W87" s="202"/>
      <c r="X87" s="202"/>
      <c r="Y87" s="202"/>
      <c r="Z87" s="202"/>
      <c r="AA87" s="202"/>
      <c r="AB87" s="202"/>
      <c r="AC87" s="202"/>
      <c r="AD87" s="202"/>
      <c r="AE87" s="202"/>
      <c r="AF87" s="202"/>
      <c r="AG87" s="202"/>
      <c r="AH87" s="202"/>
      <c r="AI87" s="202"/>
      <c r="AJ87" s="202"/>
      <c r="AK87" s="202"/>
      <c r="AL87" s="202"/>
      <c r="AM87" s="202"/>
      <c r="AN87" s="202"/>
      <c r="AO87" s="202"/>
      <c r="AP87" s="202"/>
      <c r="AQ87" s="202"/>
      <c r="AR87" s="202"/>
      <c r="AS87" s="202"/>
      <c r="AT87" s="202"/>
      <c r="AU87" s="202"/>
      <c r="AV87" s="202"/>
      <c r="AW87" s="202"/>
      <c r="AX87" s="202"/>
      <c r="AY87" s="202"/>
      <c r="AZ87" s="202"/>
      <c r="BA87" s="202"/>
      <c r="BB87" s="202"/>
      <c r="BC87" s="202"/>
      <c r="BD87" s="202"/>
      <c r="BE87" s="202"/>
      <c r="BF87" s="202"/>
      <c r="BG87" s="202"/>
      <c r="BH87" s="202"/>
      <c r="BI87" s="202"/>
      <c r="BJ87" s="202"/>
      <c r="BK87" s="202"/>
      <c r="BL87" s="202"/>
      <c r="BM87" s="202"/>
      <c r="BN87" s="202"/>
      <c r="BO87" s="202"/>
      <c r="BP87" s="202"/>
      <c r="BQ87" s="202"/>
      <c r="BR87" s="202"/>
      <c r="BS87" s="202"/>
      <c r="BT87" s="202"/>
      <c r="BU87" s="202"/>
      <c r="BV87" s="202"/>
      <c r="BW87" s="202"/>
      <c r="BX87" s="202"/>
      <c r="BY87" s="202"/>
      <c r="BZ87" s="202"/>
      <c r="CA87" s="202"/>
      <c r="CB87" s="202"/>
      <c r="CC87" s="202"/>
      <c r="CD87" s="202"/>
      <c r="CE87" s="202"/>
      <c r="CF87" s="202"/>
      <c r="CG87" s="202"/>
      <c r="CH87" s="202"/>
      <c r="CI87" s="202"/>
      <c r="CJ87" s="202"/>
      <c r="CK87" s="202"/>
      <c r="CL87" s="202"/>
      <c r="CM87" s="202"/>
      <c r="CN87" s="202"/>
      <c r="CO87" s="202"/>
      <c r="CP87" s="202"/>
      <c r="CQ87" s="202"/>
      <c r="CR87" s="202"/>
      <c r="CS87" s="202"/>
      <c r="CT87" s="202"/>
      <c r="CU87" s="202"/>
      <c r="CV87" s="202"/>
      <c r="CW87" s="202"/>
      <c r="CX87" s="202"/>
      <c r="CY87" s="202"/>
      <c r="CZ87" s="202"/>
      <c r="DA87" s="202"/>
      <c r="DB87" s="202"/>
      <c r="DC87" s="202"/>
      <c r="DD87" s="202"/>
      <c r="DE87" s="202"/>
      <c r="DF87" s="202"/>
      <c r="DG87" s="202"/>
      <c r="DH87" s="202"/>
      <c r="DI87" s="202"/>
      <c r="DJ87" s="202"/>
      <c r="DK87" s="202"/>
      <c r="DL87" s="202"/>
      <c r="DM87" s="202"/>
      <c r="DN87" s="202"/>
      <c r="DO87" s="202"/>
      <c r="DP87" s="202"/>
      <c r="DQ87" s="202"/>
      <c r="DR87" s="202"/>
      <c r="DS87" s="202"/>
      <c r="DT87" s="202"/>
      <c r="DU87" s="202"/>
      <c r="DV87" s="202"/>
      <c r="DW87" s="202"/>
      <c r="DX87" s="202"/>
      <c r="DY87" s="202"/>
      <c r="DZ87" s="202"/>
      <c r="EA87" s="202"/>
      <c r="EB87" s="202"/>
      <c r="EC87" s="202"/>
      <c r="ED87" s="202"/>
      <c r="EE87" s="202"/>
      <c r="EF87" s="202"/>
      <c r="EG87" s="202"/>
      <c r="EH87" s="202"/>
      <c r="EI87" s="202"/>
      <c r="EJ87" s="202"/>
      <c r="EK87" s="202"/>
      <c r="EL87" s="202"/>
      <c r="EM87" s="202"/>
      <c r="EN87" s="202"/>
      <c r="EO87" s="202"/>
      <c r="EP87" s="202"/>
      <c r="EQ87" s="202"/>
      <c r="ER87" s="202"/>
      <c r="ES87" s="202"/>
      <c r="ET87" s="202"/>
      <c r="EU87" s="202"/>
      <c r="EV87" s="202"/>
      <c r="EW87" s="202"/>
      <c r="EX87" s="202"/>
      <c r="EY87" s="202"/>
      <c r="EZ87" s="202"/>
      <c r="FA87" s="202"/>
      <c r="FB87" s="202"/>
      <c r="FC87" s="202"/>
      <c r="FD87" s="202"/>
      <c r="FE87" s="202"/>
      <c r="FF87" s="202"/>
      <c r="FG87" s="202"/>
      <c r="FH87" s="202"/>
      <c r="FI87" s="202"/>
      <c r="FJ87" s="202"/>
      <c r="FK87" s="202"/>
      <c r="FL87" s="202"/>
      <c r="FM87" s="202"/>
      <c r="FN87" s="202"/>
      <c r="FO87" s="202"/>
      <c r="FP87" s="202"/>
      <c r="FQ87" s="202"/>
      <c r="FR87" s="202"/>
      <c r="FS87" s="202"/>
      <c r="FT87" s="202"/>
      <c r="FU87" s="202"/>
      <c r="FV87" s="202"/>
      <c r="FW87" s="202"/>
      <c r="FX87" s="202"/>
      <c r="FY87" s="202"/>
      <c r="FZ87" s="202"/>
      <c r="GA87" s="202"/>
      <c r="GB87" s="202"/>
      <c r="GC87" s="202"/>
      <c r="GD87" s="202"/>
      <c r="GE87" s="202"/>
      <c r="GF87" s="202"/>
      <c r="GG87" s="202"/>
      <c r="GH87" s="202"/>
      <c r="GI87" s="202"/>
      <c r="GJ87" s="202"/>
      <c r="GK87" s="202"/>
      <c r="GL87" s="202"/>
      <c r="GM87" s="202"/>
      <c r="GN87" s="202"/>
      <c r="GO87" s="202"/>
      <c r="GP87" s="202"/>
      <c r="GQ87" s="202"/>
      <c r="GR87" s="202"/>
      <c r="GS87" s="202"/>
      <c r="GT87" s="202"/>
      <c r="GU87" s="202"/>
      <c r="GV87" s="202"/>
      <c r="GW87" s="202"/>
      <c r="GX87" s="202"/>
      <c r="GY87" s="202"/>
      <c r="GZ87" s="202"/>
      <c r="HA87" s="202"/>
      <c r="HB87" s="202"/>
      <c r="HC87" s="202"/>
      <c r="HD87" s="202"/>
      <c r="HE87" s="202"/>
      <c r="HF87" s="202"/>
      <c r="HG87" s="202"/>
      <c r="HH87" s="202"/>
      <c r="HI87" s="202"/>
      <c r="HJ87" s="202"/>
      <c r="HK87" s="202"/>
      <c r="HL87" s="202"/>
      <c r="HM87" s="202"/>
      <c r="HN87" s="202"/>
      <c r="HO87" s="202"/>
      <c r="HP87" s="202"/>
      <c r="HQ87" s="202"/>
      <c r="HR87" s="202"/>
      <c r="HS87" s="202"/>
      <c r="HT87" s="202"/>
      <c r="HU87" s="202"/>
      <c r="HV87" s="202"/>
      <c r="HW87" s="202"/>
      <c r="HX87" s="202"/>
      <c r="HY87" s="202"/>
      <c r="HZ87" s="202"/>
      <c r="IA87" s="202"/>
      <c r="IB87" s="202"/>
      <c r="IC87" s="202"/>
      <c r="ID87" s="202"/>
      <c r="IE87" s="202"/>
      <c r="IF87" s="202"/>
      <c r="IG87" s="202"/>
      <c r="IH87" s="202"/>
      <c r="II87" s="202"/>
      <c r="IJ87" s="202"/>
      <c r="IK87" s="202"/>
      <c r="IL87" s="202"/>
      <c r="IM87" s="202"/>
      <c r="IN87" s="202"/>
      <c r="IO87" s="202"/>
      <c r="IP87" s="202"/>
      <c r="IQ87" s="202"/>
      <c r="IR87" s="202"/>
      <c r="IS87" s="202"/>
      <c r="IT87" s="202"/>
      <c r="IU87" s="202"/>
      <c r="IV87" s="202"/>
    </row>
    <row r="88" spans="1:256" ht="15">
      <c r="A88" s="275" t="s">
        <v>511</v>
      </c>
      <c r="B88" s="15"/>
      <c r="C88" s="15"/>
      <c r="D88" s="15"/>
      <c r="E88" s="15"/>
      <c r="F88" s="15"/>
      <c r="G88" s="15"/>
      <c r="H88" s="15"/>
      <c r="I88" s="15"/>
      <c r="J88" s="15"/>
      <c r="K88" s="15"/>
      <c r="L88" s="15"/>
      <c r="M88" s="15"/>
      <c r="N88" s="15"/>
      <c r="O88" s="15"/>
      <c r="P88" s="15"/>
      <c r="Q88" s="15"/>
      <c r="R88" s="15"/>
      <c r="S88" s="15"/>
      <c r="T88" s="15"/>
      <c r="U88" s="15"/>
      <c r="V88" s="15"/>
      <c r="W88" s="15"/>
      <c r="X88" s="15"/>
      <c r="Y88" s="15"/>
      <c r="Z88" s="15"/>
      <c r="AA88" s="15"/>
      <c r="AB88" s="15"/>
      <c r="AC88" s="15"/>
      <c r="AD88" s="15"/>
      <c r="AE88" s="15"/>
      <c r="AF88" s="15"/>
      <c r="AG88" s="15"/>
      <c r="AH88" s="15"/>
      <c r="AI88" s="15"/>
      <c r="AJ88" s="15"/>
      <c r="AK88" s="15"/>
      <c r="AL88" s="15"/>
      <c r="AM88" s="15"/>
      <c r="AN88" s="15"/>
      <c r="AO88" s="15"/>
      <c r="AP88" s="15"/>
      <c r="AQ88" s="15"/>
      <c r="AR88" s="15"/>
      <c r="AS88" s="15"/>
      <c r="AT88" s="15"/>
      <c r="AU88" s="15"/>
      <c r="AV88" s="15"/>
      <c r="AW88" s="15"/>
      <c r="AX88" s="15"/>
      <c r="AY88" s="15"/>
      <c r="AZ88" s="15"/>
      <c r="BA88" s="15"/>
      <c r="BB88" s="15"/>
      <c r="BC88" s="15"/>
      <c r="BD88" s="15"/>
      <c r="BE88" s="15"/>
      <c r="BF88" s="15"/>
      <c r="BG88" s="15"/>
      <c r="BH88" s="15"/>
      <c r="BI88" s="15"/>
      <c r="BJ88" s="15"/>
      <c r="BK88" s="15"/>
      <c r="BL88" s="15"/>
      <c r="BM88" s="15"/>
      <c r="BN88" s="15"/>
      <c r="BO88" s="15"/>
      <c r="BP88" s="15"/>
      <c r="BQ88" s="15"/>
      <c r="BR88" s="15"/>
      <c r="BS88" s="15"/>
      <c r="BT88" s="15"/>
      <c r="BU88" s="15"/>
      <c r="BV88" s="15"/>
      <c r="BW88" s="15"/>
      <c r="BX88" s="15"/>
      <c r="BY88" s="15"/>
      <c r="BZ88" s="15"/>
      <c r="CA88" s="15"/>
      <c r="CB88" s="15"/>
      <c r="CC88" s="15"/>
      <c r="CD88" s="15"/>
      <c r="CE88" s="15"/>
      <c r="CF88" s="15"/>
      <c r="CG88" s="15"/>
      <c r="CH88" s="15"/>
      <c r="CI88" s="15"/>
      <c r="CJ88" s="15"/>
      <c r="CK88" s="15"/>
      <c r="CL88" s="15"/>
      <c r="CM88" s="15"/>
      <c r="CN88" s="15"/>
      <c r="CO88" s="15"/>
      <c r="CP88" s="15"/>
      <c r="CQ88" s="15"/>
      <c r="CR88" s="15"/>
      <c r="CS88" s="15"/>
      <c r="CT88" s="15"/>
      <c r="CU88" s="15"/>
      <c r="CV88" s="15"/>
      <c r="CW88" s="15"/>
      <c r="CX88" s="15"/>
      <c r="CY88" s="15"/>
      <c r="CZ88" s="15"/>
      <c r="DA88" s="15"/>
      <c r="DB88" s="15"/>
      <c r="DC88" s="15"/>
      <c r="DD88" s="15"/>
      <c r="DE88" s="15"/>
      <c r="DF88" s="15"/>
      <c r="DG88" s="15"/>
      <c r="DH88" s="15"/>
      <c r="DI88" s="15"/>
      <c r="DJ88" s="15"/>
      <c r="DK88" s="15"/>
      <c r="DL88" s="15"/>
      <c r="DM88" s="15"/>
      <c r="DN88" s="15"/>
      <c r="DO88" s="15"/>
      <c r="DP88" s="15"/>
      <c r="DQ88" s="15"/>
      <c r="DR88" s="15"/>
      <c r="DS88" s="15"/>
      <c r="DT88" s="15"/>
      <c r="DU88" s="15"/>
      <c r="DV88" s="15"/>
      <c r="DW88" s="15"/>
      <c r="DX88" s="15"/>
      <c r="DY88" s="15"/>
      <c r="DZ88" s="15"/>
      <c r="EA88" s="15"/>
      <c r="EB88" s="15"/>
      <c r="EC88" s="15"/>
      <c r="ED88" s="15"/>
      <c r="EE88" s="15"/>
      <c r="EF88" s="15"/>
      <c r="EG88" s="15"/>
      <c r="EH88" s="15"/>
      <c r="EI88" s="15"/>
      <c r="EJ88" s="15"/>
      <c r="EK88" s="15"/>
      <c r="EL88" s="15"/>
      <c r="EM88" s="15"/>
      <c r="EN88" s="15"/>
      <c r="EO88" s="15"/>
      <c r="EP88" s="15"/>
      <c r="EQ88" s="15"/>
      <c r="ER88" s="15"/>
      <c r="ES88" s="15"/>
      <c r="ET88" s="15"/>
      <c r="EU88" s="15"/>
      <c r="EV88" s="15"/>
      <c r="EW88" s="15"/>
      <c r="EX88" s="15"/>
      <c r="EY88" s="15"/>
      <c r="EZ88" s="15"/>
      <c r="FA88" s="15"/>
      <c r="FB88" s="15"/>
      <c r="FC88" s="15"/>
      <c r="FD88" s="15"/>
      <c r="FE88" s="15"/>
      <c r="FF88" s="15"/>
      <c r="FG88" s="15"/>
      <c r="FH88" s="15"/>
      <c r="FI88" s="15"/>
      <c r="FJ88" s="15"/>
      <c r="FK88" s="15"/>
      <c r="FL88" s="15"/>
      <c r="FM88" s="15"/>
      <c r="FN88" s="15"/>
      <c r="FO88" s="15"/>
      <c r="FP88" s="15"/>
      <c r="FQ88" s="15"/>
      <c r="FR88" s="15"/>
      <c r="FS88" s="15"/>
      <c r="FT88" s="15"/>
      <c r="FU88" s="15"/>
      <c r="FV88" s="15"/>
      <c r="FW88" s="15"/>
      <c r="FX88" s="15"/>
      <c r="FY88" s="15"/>
      <c r="FZ88" s="15"/>
      <c r="GA88" s="15"/>
      <c r="GB88" s="15"/>
      <c r="GC88" s="15"/>
      <c r="GD88" s="15"/>
      <c r="GE88" s="15"/>
      <c r="GF88" s="15"/>
      <c r="GG88" s="15"/>
      <c r="GH88" s="15"/>
      <c r="GI88" s="15"/>
      <c r="GJ88" s="15"/>
      <c r="GK88" s="15"/>
      <c r="GL88" s="15"/>
      <c r="GM88" s="15"/>
      <c r="GN88" s="15"/>
      <c r="GO88" s="15"/>
      <c r="GP88" s="15"/>
      <c r="GQ88" s="15"/>
      <c r="GR88" s="15"/>
      <c r="GS88" s="15"/>
      <c r="GT88" s="15"/>
      <c r="GU88" s="15"/>
      <c r="GV88" s="15"/>
      <c r="GW88" s="15"/>
      <c r="GX88" s="15"/>
      <c r="GY88" s="15"/>
      <c r="GZ88" s="15"/>
      <c r="HA88" s="15"/>
      <c r="HB88" s="15"/>
      <c r="HC88" s="15"/>
      <c r="HD88" s="15"/>
      <c r="HE88" s="15"/>
      <c r="HF88" s="15"/>
      <c r="HG88" s="15"/>
      <c r="HH88" s="15"/>
      <c r="HI88" s="15"/>
      <c r="HJ88" s="15"/>
      <c r="HK88" s="15"/>
      <c r="HL88" s="15"/>
      <c r="HM88" s="15"/>
      <c r="HN88" s="15"/>
      <c r="HO88" s="15"/>
      <c r="HP88" s="15"/>
      <c r="HQ88" s="15"/>
      <c r="HR88" s="15"/>
      <c r="HS88" s="15"/>
      <c r="HT88" s="15"/>
      <c r="HU88" s="15"/>
      <c r="HV88" s="15"/>
      <c r="HW88" s="15"/>
      <c r="HX88" s="15"/>
      <c r="HY88" s="15"/>
      <c r="HZ88" s="15"/>
      <c r="IA88" s="15"/>
      <c r="IB88" s="15"/>
      <c r="IC88" s="15"/>
      <c r="ID88" s="15"/>
      <c r="IE88" s="15"/>
      <c r="IF88" s="15"/>
      <c r="IG88" s="15"/>
      <c r="IH88" s="15"/>
      <c r="II88" s="15"/>
      <c r="IJ88" s="15"/>
      <c r="IK88" s="15"/>
      <c r="IL88" s="15"/>
      <c r="IM88" s="15"/>
      <c r="IN88" s="15"/>
      <c r="IO88" s="15"/>
      <c r="IP88" s="15"/>
      <c r="IQ88" s="15"/>
      <c r="IR88" s="15"/>
      <c r="IS88" s="15"/>
      <c r="IT88" s="15"/>
      <c r="IU88" s="15"/>
      <c r="IV88" s="15"/>
    </row>
    <row r="89" spans="1:256" ht="15">
      <c r="A89" s="275" t="s">
        <v>512</v>
      </c>
      <c r="B89" s="15"/>
      <c r="C89" s="15"/>
      <c r="D89" s="15"/>
      <c r="E89" s="15"/>
      <c r="F89" s="15"/>
      <c r="G89" s="15"/>
      <c r="H89" s="15"/>
      <c r="I89" s="15"/>
      <c r="J89" s="15"/>
      <c r="K89" s="15"/>
      <c r="L89" s="15"/>
      <c r="M89" s="15"/>
      <c r="N89" s="15"/>
      <c r="O89" s="15"/>
      <c r="P89" s="15"/>
      <c r="Q89" s="15"/>
      <c r="R89" s="15"/>
      <c r="S89" s="15"/>
      <c r="T89" s="15"/>
      <c r="U89" s="15"/>
      <c r="V89" s="15"/>
      <c r="W89" s="15"/>
      <c r="X89" s="15"/>
      <c r="Y89" s="15"/>
      <c r="Z89" s="15"/>
      <c r="AA89" s="15"/>
      <c r="AB89" s="15"/>
      <c r="AC89" s="15"/>
      <c r="AD89" s="15"/>
      <c r="AE89" s="15"/>
      <c r="AF89" s="15"/>
      <c r="AG89" s="15"/>
      <c r="AH89" s="15"/>
      <c r="AI89" s="15"/>
      <c r="AJ89" s="15"/>
      <c r="AK89" s="15"/>
      <c r="AL89" s="15"/>
      <c r="AM89" s="15"/>
      <c r="AN89" s="15"/>
      <c r="AO89" s="15"/>
      <c r="AP89" s="15"/>
      <c r="AQ89" s="15"/>
      <c r="AR89" s="15"/>
      <c r="AS89" s="15"/>
      <c r="AT89" s="15"/>
      <c r="AU89" s="15"/>
      <c r="AV89" s="15"/>
      <c r="AW89" s="15"/>
      <c r="AX89" s="15"/>
      <c r="AY89" s="15"/>
      <c r="AZ89" s="15"/>
      <c r="BA89" s="15"/>
      <c r="BB89" s="15"/>
      <c r="BC89" s="15"/>
      <c r="BD89" s="15"/>
      <c r="BE89" s="15"/>
      <c r="BF89" s="15"/>
      <c r="BG89" s="15"/>
      <c r="BH89" s="15"/>
      <c r="BI89" s="15"/>
      <c r="BJ89" s="15"/>
      <c r="BK89" s="15"/>
      <c r="BL89" s="15"/>
      <c r="BM89" s="15"/>
      <c r="BN89" s="15"/>
      <c r="BO89" s="15"/>
      <c r="BP89" s="15"/>
      <c r="BQ89" s="15"/>
      <c r="BR89" s="15"/>
      <c r="BS89" s="15"/>
      <c r="BT89" s="15"/>
      <c r="BU89" s="15"/>
      <c r="BV89" s="15"/>
      <c r="BW89" s="15"/>
      <c r="BX89" s="15"/>
      <c r="BY89" s="15"/>
      <c r="BZ89" s="15"/>
      <c r="CA89" s="15"/>
      <c r="CB89" s="15"/>
      <c r="CC89" s="15"/>
      <c r="CD89" s="15"/>
      <c r="CE89" s="15"/>
      <c r="CF89" s="15"/>
      <c r="CG89" s="15"/>
      <c r="CH89" s="15"/>
      <c r="CI89" s="15"/>
      <c r="CJ89" s="15"/>
      <c r="CK89" s="15"/>
      <c r="CL89" s="15"/>
      <c r="CM89" s="15"/>
      <c r="CN89" s="15"/>
      <c r="CO89" s="15"/>
      <c r="CP89" s="15"/>
      <c r="CQ89" s="15"/>
      <c r="CR89" s="15"/>
      <c r="CS89" s="15"/>
      <c r="CT89" s="15"/>
      <c r="CU89" s="15"/>
      <c r="CV89" s="15"/>
      <c r="CW89" s="15"/>
      <c r="CX89" s="15"/>
      <c r="CY89" s="15"/>
      <c r="CZ89" s="15"/>
      <c r="DA89" s="15"/>
      <c r="DB89" s="15"/>
      <c r="DC89" s="15"/>
      <c r="DD89" s="15"/>
      <c r="DE89" s="15"/>
      <c r="DF89" s="15"/>
      <c r="DG89" s="15"/>
      <c r="DH89" s="15"/>
      <c r="DI89" s="15"/>
      <c r="DJ89" s="15"/>
      <c r="DK89" s="15"/>
      <c r="DL89" s="15"/>
      <c r="DM89" s="15"/>
      <c r="DN89" s="15"/>
      <c r="DO89" s="15"/>
      <c r="DP89" s="15"/>
      <c r="DQ89" s="15"/>
      <c r="DR89" s="15"/>
      <c r="DS89" s="15"/>
      <c r="DT89" s="15"/>
      <c r="DU89" s="15"/>
      <c r="DV89" s="15"/>
      <c r="DW89" s="15"/>
      <c r="DX89" s="15"/>
      <c r="DY89" s="15"/>
      <c r="DZ89" s="15"/>
      <c r="EA89" s="15"/>
      <c r="EB89" s="15"/>
      <c r="EC89" s="15"/>
      <c r="ED89" s="15"/>
      <c r="EE89" s="15"/>
      <c r="EF89" s="15"/>
      <c r="EG89" s="15"/>
      <c r="EH89" s="15"/>
      <c r="EI89" s="15"/>
      <c r="EJ89" s="15"/>
      <c r="EK89" s="15"/>
      <c r="EL89" s="15"/>
      <c r="EM89" s="15"/>
      <c r="EN89" s="15"/>
      <c r="EO89" s="15"/>
      <c r="EP89" s="15"/>
      <c r="EQ89" s="15"/>
      <c r="ER89" s="15"/>
      <c r="ES89" s="15"/>
      <c r="ET89" s="15"/>
      <c r="EU89" s="15"/>
      <c r="EV89" s="15"/>
      <c r="EW89" s="15"/>
      <c r="EX89" s="15"/>
      <c r="EY89" s="15"/>
      <c r="EZ89" s="15"/>
      <c r="FA89" s="15"/>
      <c r="FB89" s="15"/>
      <c r="FC89" s="15"/>
      <c r="FD89" s="15"/>
      <c r="FE89" s="15"/>
      <c r="FF89" s="15"/>
      <c r="FG89" s="15"/>
      <c r="FH89" s="15"/>
      <c r="FI89" s="15"/>
      <c r="FJ89" s="15"/>
      <c r="FK89" s="15"/>
      <c r="FL89" s="15"/>
      <c r="FM89" s="15"/>
      <c r="FN89" s="15"/>
      <c r="FO89" s="15"/>
      <c r="FP89" s="15"/>
      <c r="FQ89" s="15"/>
      <c r="FR89" s="15"/>
      <c r="FS89" s="15"/>
      <c r="FT89" s="15"/>
      <c r="FU89" s="15"/>
      <c r="FV89" s="15"/>
      <c r="FW89" s="15"/>
      <c r="FX89" s="15"/>
      <c r="FY89" s="15"/>
      <c r="FZ89" s="15"/>
      <c r="GA89" s="15"/>
      <c r="GB89" s="15"/>
      <c r="GC89" s="15"/>
      <c r="GD89" s="15"/>
      <c r="GE89" s="15"/>
      <c r="GF89" s="15"/>
      <c r="GG89" s="15"/>
      <c r="GH89" s="15"/>
      <c r="GI89" s="15"/>
      <c r="GJ89" s="15"/>
      <c r="GK89" s="15"/>
      <c r="GL89" s="15"/>
      <c r="GM89" s="15"/>
      <c r="GN89" s="15"/>
      <c r="GO89" s="15"/>
      <c r="GP89" s="15"/>
      <c r="GQ89" s="15"/>
      <c r="GR89" s="15"/>
      <c r="GS89" s="15"/>
      <c r="GT89" s="15"/>
      <c r="GU89" s="15"/>
      <c r="GV89" s="15"/>
      <c r="GW89" s="15"/>
      <c r="GX89" s="15"/>
      <c r="GY89" s="15"/>
      <c r="GZ89" s="15"/>
      <c r="HA89" s="15"/>
      <c r="HB89" s="15"/>
      <c r="HC89" s="15"/>
      <c r="HD89" s="15"/>
      <c r="HE89" s="15"/>
      <c r="HF89" s="15"/>
      <c r="HG89" s="15"/>
      <c r="HH89" s="15"/>
      <c r="HI89" s="15"/>
      <c r="HJ89" s="15"/>
      <c r="HK89" s="15"/>
      <c r="HL89" s="15"/>
      <c r="HM89" s="15"/>
      <c r="HN89" s="15"/>
      <c r="HO89" s="15"/>
      <c r="HP89" s="15"/>
      <c r="HQ89" s="15"/>
      <c r="HR89" s="15"/>
      <c r="HS89" s="15"/>
      <c r="HT89" s="15"/>
      <c r="HU89" s="15"/>
      <c r="HV89" s="15"/>
      <c r="HW89" s="15"/>
      <c r="HX89" s="15"/>
      <c r="HY89" s="15"/>
      <c r="HZ89" s="15"/>
      <c r="IA89" s="15"/>
      <c r="IB89" s="15"/>
      <c r="IC89" s="15"/>
      <c r="ID89" s="15"/>
      <c r="IE89" s="15"/>
      <c r="IF89" s="15"/>
      <c r="IG89" s="15"/>
      <c r="IH89" s="15"/>
      <c r="II89" s="15"/>
      <c r="IJ89" s="15"/>
      <c r="IK89" s="15"/>
      <c r="IL89" s="15"/>
      <c r="IM89" s="15"/>
      <c r="IN89" s="15"/>
      <c r="IO89" s="15"/>
      <c r="IP89" s="15"/>
      <c r="IQ89" s="15"/>
      <c r="IR89" s="15"/>
      <c r="IS89" s="15"/>
      <c r="IT89" s="15"/>
      <c r="IU89" s="15"/>
      <c r="IV89" s="15"/>
    </row>
    <row r="90" spans="1:256" ht="15">
      <c r="A90" s="275" t="s">
        <v>513</v>
      </c>
      <c r="B90" s="15"/>
      <c r="C90" s="15"/>
      <c r="D90" s="15"/>
      <c r="E90" s="15"/>
      <c r="F90" s="15"/>
      <c r="G90" s="15"/>
      <c r="H90" s="15"/>
      <c r="I90" s="15"/>
      <c r="J90" s="15"/>
      <c r="K90" s="15"/>
      <c r="L90" s="15"/>
      <c r="M90" s="15"/>
      <c r="N90" s="15"/>
      <c r="O90" s="15"/>
      <c r="P90" s="15"/>
      <c r="Q90" s="15"/>
      <c r="R90" s="15"/>
      <c r="S90" s="15"/>
      <c r="T90" s="15"/>
      <c r="U90" s="15"/>
      <c r="V90" s="15"/>
      <c r="W90" s="15"/>
      <c r="X90" s="15"/>
      <c r="Y90" s="15"/>
      <c r="Z90" s="15"/>
      <c r="AA90" s="15"/>
      <c r="AB90" s="15"/>
      <c r="AC90" s="15"/>
      <c r="AD90" s="15"/>
      <c r="AE90" s="15"/>
      <c r="AF90" s="15"/>
      <c r="AG90" s="15"/>
      <c r="AH90" s="15"/>
      <c r="AI90" s="15"/>
      <c r="AJ90" s="15"/>
      <c r="AK90" s="15"/>
      <c r="AL90" s="15"/>
      <c r="AM90" s="15"/>
      <c r="AN90" s="15"/>
      <c r="AO90" s="15"/>
      <c r="AP90" s="15"/>
      <c r="AQ90" s="15"/>
      <c r="AR90" s="15"/>
      <c r="AS90" s="15"/>
      <c r="AT90" s="15"/>
      <c r="AU90" s="15"/>
      <c r="AV90" s="15"/>
      <c r="AW90" s="15"/>
      <c r="AX90" s="15"/>
      <c r="AY90" s="15"/>
      <c r="AZ90" s="15"/>
      <c r="BA90" s="15"/>
      <c r="BB90" s="15"/>
      <c r="BC90" s="15"/>
      <c r="BD90" s="15"/>
      <c r="BE90" s="15"/>
      <c r="BF90" s="15"/>
      <c r="BG90" s="15"/>
      <c r="BH90" s="15"/>
      <c r="BI90" s="15"/>
      <c r="BJ90" s="15"/>
      <c r="BK90" s="15"/>
      <c r="BL90" s="15"/>
      <c r="BM90" s="15"/>
      <c r="BN90" s="15"/>
      <c r="BO90" s="15"/>
      <c r="BP90" s="15"/>
      <c r="BQ90" s="15"/>
      <c r="BR90" s="15"/>
      <c r="BS90" s="15"/>
      <c r="BT90" s="15"/>
      <c r="BU90" s="15"/>
      <c r="BV90" s="15"/>
      <c r="BW90" s="15"/>
      <c r="BX90" s="15"/>
      <c r="BY90" s="15"/>
      <c r="BZ90" s="15"/>
      <c r="CA90" s="15"/>
      <c r="CB90" s="15"/>
      <c r="CC90" s="15"/>
      <c r="CD90" s="15"/>
      <c r="CE90" s="15"/>
      <c r="CF90" s="15"/>
      <c r="CG90" s="15"/>
      <c r="CH90" s="15"/>
      <c r="CI90" s="15"/>
      <c r="CJ90" s="15"/>
      <c r="CK90" s="15"/>
      <c r="CL90" s="15"/>
      <c r="CM90" s="15"/>
      <c r="CN90" s="15"/>
      <c r="CO90" s="15"/>
      <c r="CP90" s="15"/>
      <c r="CQ90" s="15"/>
      <c r="CR90" s="15"/>
      <c r="CS90" s="15"/>
      <c r="CT90" s="15"/>
      <c r="CU90" s="15"/>
      <c r="CV90" s="15"/>
      <c r="CW90" s="15"/>
      <c r="CX90" s="15"/>
      <c r="CY90" s="15"/>
      <c r="CZ90" s="15"/>
      <c r="DA90" s="15"/>
      <c r="DB90" s="15"/>
      <c r="DC90" s="15"/>
      <c r="DD90" s="15"/>
      <c r="DE90" s="15"/>
      <c r="DF90" s="15"/>
      <c r="DG90" s="15"/>
      <c r="DH90" s="15"/>
      <c r="DI90" s="15"/>
      <c r="DJ90" s="15"/>
      <c r="DK90" s="15"/>
      <c r="DL90" s="15"/>
      <c r="DM90" s="15"/>
      <c r="DN90" s="15"/>
      <c r="DO90" s="15"/>
      <c r="DP90" s="15"/>
      <c r="DQ90" s="15"/>
      <c r="DR90" s="15"/>
      <c r="DS90" s="15"/>
      <c r="DT90" s="15"/>
      <c r="DU90" s="15"/>
      <c r="DV90" s="15"/>
      <c r="DW90" s="15"/>
      <c r="DX90" s="15"/>
      <c r="DY90" s="15"/>
      <c r="DZ90" s="15"/>
      <c r="EA90" s="15"/>
      <c r="EB90" s="15"/>
      <c r="EC90" s="15"/>
      <c r="ED90" s="15"/>
      <c r="EE90" s="15"/>
      <c r="EF90" s="15"/>
      <c r="EG90" s="15"/>
      <c r="EH90" s="15"/>
      <c r="EI90" s="15"/>
      <c r="EJ90" s="15"/>
      <c r="EK90" s="15"/>
      <c r="EL90" s="15"/>
      <c r="EM90" s="15"/>
      <c r="EN90" s="15"/>
      <c r="EO90" s="15"/>
      <c r="EP90" s="15"/>
      <c r="EQ90" s="15"/>
      <c r="ER90" s="15"/>
      <c r="ES90" s="15"/>
      <c r="ET90" s="15"/>
      <c r="EU90" s="15"/>
      <c r="EV90" s="15"/>
      <c r="EW90" s="15"/>
      <c r="EX90" s="15"/>
      <c r="EY90" s="15"/>
      <c r="EZ90" s="15"/>
      <c r="FA90" s="15"/>
      <c r="FB90" s="15"/>
      <c r="FC90" s="15"/>
      <c r="FD90" s="15"/>
      <c r="FE90" s="15"/>
      <c r="FF90" s="15"/>
      <c r="FG90" s="15"/>
      <c r="FH90" s="15"/>
      <c r="FI90" s="15"/>
      <c r="FJ90" s="15"/>
      <c r="FK90" s="15"/>
      <c r="FL90" s="15"/>
      <c r="FM90" s="15"/>
      <c r="FN90" s="15"/>
      <c r="FO90" s="15"/>
      <c r="FP90" s="15"/>
      <c r="FQ90" s="15"/>
      <c r="FR90" s="15"/>
      <c r="FS90" s="15"/>
      <c r="FT90" s="15"/>
      <c r="FU90" s="15"/>
      <c r="FV90" s="15"/>
      <c r="FW90" s="15"/>
      <c r="FX90" s="15"/>
      <c r="FY90" s="15"/>
      <c r="FZ90" s="15"/>
      <c r="GA90" s="15"/>
      <c r="GB90" s="15"/>
      <c r="GC90" s="15"/>
      <c r="GD90" s="15"/>
      <c r="GE90" s="15"/>
      <c r="GF90" s="15"/>
      <c r="GG90" s="15"/>
      <c r="GH90" s="15"/>
      <c r="GI90" s="15"/>
      <c r="GJ90" s="15"/>
      <c r="GK90" s="15"/>
      <c r="GL90" s="15"/>
      <c r="GM90" s="15"/>
      <c r="GN90" s="15"/>
      <c r="GO90" s="15"/>
      <c r="GP90" s="15"/>
      <c r="GQ90" s="15"/>
      <c r="GR90" s="15"/>
      <c r="GS90" s="15"/>
      <c r="GT90" s="15"/>
      <c r="GU90" s="15"/>
      <c r="GV90" s="15"/>
      <c r="GW90" s="15"/>
      <c r="GX90" s="15"/>
      <c r="GY90" s="15"/>
      <c r="GZ90" s="15"/>
      <c r="HA90" s="15"/>
      <c r="HB90" s="15"/>
      <c r="HC90" s="15"/>
      <c r="HD90" s="15"/>
      <c r="HE90" s="15"/>
      <c r="HF90" s="15"/>
      <c r="HG90" s="15"/>
      <c r="HH90" s="15"/>
      <c r="HI90" s="15"/>
      <c r="HJ90" s="15"/>
      <c r="HK90" s="15"/>
      <c r="HL90" s="15"/>
      <c r="HM90" s="15"/>
      <c r="HN90" s="15"/>
      <c r="HO90" s="15"/>
      <c r="HP90" s="15"/>
      <c r="HQ90" s="15"/>
      <c r="HR90" s="15"/>
      <c r="HS90" s="15"/>
      <c r="HT90" s="15"/>
      <c r="HU90" s="15"/>
      <c r="HV90" s="15"/>
      <c r="HW90" s="15"/>
      <c r="HX90" s="15"/>
      <c r="HY90" s="15"/>
      <c r="HZ90" s="15"/>
      <c r="IA90" s="15"/>
      <c r="IB90" s="15"/>
      <c r="IC90" s="15"/>
      <c r="ID90" s="15"/>
      <c r="IE90" s="15"/>
      <c r="IF90" s="15"/>
      <c r="IG90" s="15"/>
      <c r="IH90" s="15"/>
      <c r="II90" s="15"/>
      <c r="IJ90" s="15"/>
      <c r="IK90" s="15"/>
      <c r="IL90" s="15"/>
      <c r="IM90" s="15"/>
      <c r="IN90" s="15"/>
      <c r="IO90" s="15"/>
      <c r="IP90" s="15"/>
      <c r="IQ90" s="15"/>
      <c r="IR90" s="15"/>
      <c r="IS90" s="15"/>
      <c r="IT90" s="15"/>
      <c r="IU90" s="15"/>
      <c r="IV90" s="15"/>
    </row>
    <row r="91" spans="1:256" ht="15">
      <c r="A91" s="275" t="s">
        <v>514</v>
      </c>
      <c r="B91" s="15"/>
      <c r="C91" s="15"/>
      <c r="D91" s="15"/>
      <c r="E91" s="15"/>
      <c r="F91" s="15"/>
      <c r="G91" s="15"/>
      <c r="H91" s="15"/>
      <c r="I91" s="15"/>
      <c r="J91" s="15"/>
      <c r="K91" s="15"/>
      <c r="L91" s="15"/>
      <c r="M91" s="15"/>
      <c r="N91" s="15"/>
      <c r="O91" s="15"/>
      <c r="P91" s="15"/>
      <c r="Q91" s="15"/>
      <c r="R91" s="15"/>
      <c r="S91" s="15"/>
      <c r="T91" s="15"/>
      <c r="U91" s="15"/>
      <c r="V91" s="15"/>
      <c r="W91" s="15"/>
      <c r="X91" s="15"/>
      <c r="Y91" s="15"/>
      <c r="Z91" s="15"/>
      <c r="AA91" s="15"/>
      <c r="AB91" s="15"/>
      <c r="AC91" s="15"/>
      <c r="AD91" s="15"/>
      <c r="AE91" s="15"/>
      <c r="AF91" s="15"/>
      <c r="AG91" s="15"/>
      <c r="AH91" s="15"/>
      <c r="AI91" s="15"/>
      <c r="AJ91" s="15"/>
      <c r="AK91" s="15"/>
      <c r="AL91" s="15"/>
      <c r="AM91" s="15"/>
      <c r="AN91" s="15"/>
      <c r="AO91" s="15"/>
      <c r="AP91" s="15"/>
      <c r="AQ91" s="15"/>
      <c r="AR91" s="15"/>
      <c r="AS91" s="15"/>
      <c r="AT91" s="15"/>
      <c r="AU91" s="15"/>
      <c r="AV91" s="15"/>
      <c r="AW91" s="15"/>
      <c r="AX91" s="15"/>
      <c r="AY91" s="15"/>
      <c r="AZ91" s="15"/>
      <c r="BA91" s="15"/>
      <c r="BB91" s="15"/>
      <c r="BC91" s="15"/>
      <c r="BD91" s="15"/>
      <c r="BE91" s="15"/>
      <c r="BF91" s="15"/>
      <c r="BG91" s="15"/>
      <c r="BH91" s="15"/>
      <c r="BI91" s="15"/>
      <c r="BJ91" s="15"/>
      <c r="BK91" s="15"/>
      <c r="BL91" s="15"/>
      <c r="BM91" s="15"/>
      <c r="BN91" s="15"/>
      <c r="BO91" s="15"/>
      <c r="BP91" s="15"/>
      <c r="BQ91" s="15"/>
      <c r="BR91" s="15"/>
      <c r="BS91" s="15"/>
      <c r="BT91" s="15"/>
      <c r="BU91" s="15"/>
      <c r="BV91" s="15"/>
      <c r="BW91" s="15"/>
      <c r="BX91" s="15"/>
      <c r="BY91" s="15"/>
      <c r="BZ91" s="15"/>
      <c r="CA91" s="15"/>
      <c r="CB91" s="15"/>
      <c r="CC91" s="15"/>
      <c r="CD91" s="15"/>
      <c r="CE91" s="15"/>
      <c r="CF91" s="15"/>
      <c r="CG91" s="15"/>
      <c r="CH91" s="15"/>
      <c r="CI91" s="15"/>
      <c r="CJ91" s="15"/>
      <c r="CK91" s="15"/>
      <c r="CL91" s="15"/>
      <c r="CM91" s="15"/>
      <c r="CN91" s="15"/>
      <c r="CO91" s="15"/>
      <c r="CP91" s="15"/>
      <c r="CQ91" s="15"/>
      <c r="CR91" s="15"/>
      <c r="CS91" s="15"/>
      <c r="CT91" s="15"/>
      <c r="CU91" s="15"/>
      <c r="CV91" s="15"/>
      <c r="CW91" s="15"/>
      <c r="CX91" s="15"/>
      <c r="CY91" s="15"/>
      <c r="CZ91" s="15"/>
      <c r="DA91" s="15"/>
      <c r="DB91" s="15"/>
      <c r="DC91" s="15"/>
      <c r="DD91" s="15"/>
      <c r="DE91" s="15"/>
      <c r="DF91" s="15"/>
      <c r="DG91" s="15"/>
      <c r="DH91" s="15"/>
      <c r="DI91" s="15"/>
      <c r="DJ91" s="15"/>
      <c r="DK91" s="15"/>
      <c r="DL91" s="15"/>
      <c r="DM91" s="15"/>
      <c r="DN91" s="15"/>
      <c r="DO91" s="15"/>
      <c r="DP91" s="15"/>
      <c r="DQ91" s="15"/>
      <c r="DR91" s="15"/>
      <c r="DS91" s="15"/>
      <c r="DT91" s="15"/>
      <c r="DU91" s="15"/>
      <c r="DV91" s="15"/>
      <c r="DW91" s="15"/>
      <c r="DX91" s="15"/>
      <c r="DY91" s="15"/>
      <c r="DZ91" s="15"/>
      <c r="EA91" s="15"/>
      <c r="EB91" s="15"/>
      <c r="EC91" s="15"/>
      <c r="ED91" s="15"/>
      <c r="EE91" s="15"/>
      <c r="EF91" s="15"/>
      <c r="EG91" s="15"/>
      <c r="EH91" s="15"/>
      <c r="EI91" s="15"/>
      <c r="EJ91" s="15"/>
      <c r="EK91" s="15"/>
      <c r="EL91" s="15"/>
      <c r="EM91" s="15"/>
      <c r="EN91" s="15"/>
      <c r="EO91" s="15"/>
      <c r="EP91" s="15"/>
      <c r="EQ91" s="15"/>
      <c r="ER91" s="15"/>
      <c r="ES91" s="15"/>
      <c r="ET91" s="15"/>
      <c r="EU91" s="15"/>
      <c r="EV91" s="15"/>
      <c r="EW91" s="15"/>
      <c r="EX91" s="15"/>
      <c r="EY91" s="15"/>
      <c r="EZ91" s="15"/>
      <c r="FA91" s="15"/>
      <c r="FB91" s="15"/>
      <c r="FC91" s="15"/>
      <c r="FD91" s="15"/>
      <c r="FE91" s="15"/>
      <c r="FF91" s="15"/>
      <c r="FG91" s="15"/>
      <c r="FH91" s="15"/>
      <c r="FI91" s="15"/>
      <c r="FJ91" s="15"/>
      <c r="FK91" s="15"/>
      <c r="FL91" s="15"/>
      <c r="FM91" s="15"/>
      <c r="FN91" s="15"/>
      <c r="FO91" s="15"/>
      <c r="FP91" s="15"/>
      <c r="FQ91" s="15"/>
      <c r="FR91" s="15"/>
      <c r="FS91" s="15"/>
      <c r="FT91" s="15"/>
      <c r="FU91" s="15"/>
      <c r="FV91" s="15"/>
      <c r="FW91" s="15"/>
      <c r="FX91" s="15"/>
      <c r="FY91" s="15"/>
      <c r="FZ91" s="15"/>
      <c r="GA91" s="15"/>
      <c r="GB91" s="15"/>
      <c r="GC91" s="15"/>
      <c r="GD91" s="15"/>
      <c r="GE91" s="15"/>
      <c r="GF91" s="15"/>
      <c r="GG91" s="15"/>
      <c r="GH91" s="15"/>
      <c r="GI91" s="15"/>
      <c r="GJ91" s="15"/>
      <c r="GK91" s="15"/>
      <c r="GL91" s="15"/>
      <c r="GM91" s="15"/>
      <c r="GN91" s="15"/>
      <c r="GO91" s="15"/>
      <c r="GP91" s="15"/>
      <c r="GQ91" s="15"/>
      <c r="GR91" s="15"/>
      <c r="GS91" s="15"/>
      <c r="GT91" s="15"/>
      <c r="GU91" s="15"/>
      <c r="GV91" s="15"/>
      <c r="GW91" s="15"/>
      <c r="GX91" s="15"/>
      <c r="GY91" s="15"/>
      <c r="GZ91" s="15"/>
      <c r="HA91" s="15"/>
      <c r="HB91" s="15"/>
      <c r="HC91" s="15"/>
      <c r="HD91" s="15"/>
      <c r="HE91" s="15"/>
      <c r="HF91" s="15"/>
      <c r="HG91" s="15"/>
      <c r="HH91" s="15"/>
      <c r="HI91" s="15"/>
      <c r="HJ91" s="15"/>
      <c r="HK91" s="15"/>
      <c r="HL91" s="15"/>
      <c r="HM91" s="15"/>
      <c r="HN91" s="15"/>
      <c r="HO91" s="15"/>
      <c r="HP91" s="15"/>
      <c r="HQ91" s="15"/>
      <c r="HR91" s="15"/>
      <c r="HS91" s="15"/>
      <c r="HT91" s="15"/>
      <c r="HU91" s="15"/>
      <c r="HV91" s="15"/>
      <c r="HW91" s="15"/>
      <c r="HX91" s="15"/>
      <c r="HY91" s="15"/>
      <c r="HZ91" s="15"/>
      <c r="IA91" s="15"/>
      <c r="IB91" s="15"/>
      <c r="IC91" s="15"/>
      <c r="ID91" s="15"/>
      <c r="IE91" s="15"/>
      <c r="IF91" s="15"/>
      <c r="IG91" s="15"/>
      <c r="IH91" s="15"/>
      <c r="II91" s="15"/>
      <c r="IJ91" s="15"/>
      <c r="IK91" s="15"/>
      <c r="IL91" s="15"/>
      <c r="IM91" s="15"/>
      <c r="IN91" s="15"/>
      <c r="IO91" s="15"/>
      <c r="IP91" s="15"/>
      <c r="IQ91" s="15"/>
      <c r="IR91" s="15"/>
      <c r="IS91" s="15"/>
      <c r="IT91" s="15"/>
      <c r="IU91" s="15"/>
      <c r="IV91" s="15"/>
    </row>
    <row r="92" spans="1:256" ht="15">
      <c r="A92" s="275" t="s">
        <v>515</v>
      </c>
      <c r="B92" s="15"/>
      <c r="C92" s="15"/>
      <c r="D92" s="15"/>
      <c r="E92" s="15"/>
      <c r="F92" s="15"/>
      <c r="G92" s="15"/>
      <c r="H92" s="15"/>
      <c r="I92" s="15"/>
      <c r="J92" s="15"/>
      <c r="K92" s="15"/>
      <c r="L92" s="15"/>
      <c r="M92" s="15"/>
      <c r="N92" s="15"/>
      <c r="O92" s="15"/>
      <c r="P92" s="15"/>
      <c r="Q92" s="15"/>
      <c r="R92" s="15"/>
      <c r="S92" s="15"/>
      <c r="T92" s="15"/>
      <c r="U92" s="15"/>
      <c r="V92" s="15"/>
      <c r="W92" s="15"/>
      <c r="X92" s="15"/>
      <c r="Y92" s="15"/>
      <c r="Z92" s="15"/>
      <c r="AA92" s="15"/>
      <c r="AB92" s="15"/>
      <c r="AC92" s="15"/>
      <c r="AD92" s="15"/>
      <c r="AE92" s="15"/>
      <c r="AF92" s="15"/>
      <c r="AG92" s="15"/>
      <c r="AH92" s="15"/>
      <c r="AI92" s="15"/>
      <c r="AJ92" s="15"/>
      <c r="AK92" s="15"/>
      <c r="AL92" s="15"/>
      <c r="AM92" s="15"/>
      <c r="AN92" s="15"/>
      <c r="AO92" s="15"/>
      <c r="AP92" s="15"/>
      <c r="AQ92" s="15"/>
      <c r="AR92" s="15"/>
      <c r="AS92" s="15"/>
      <c r="AT92" s="15"/>
      <c r="AU92" s="15"/>
      <c r="AV92" s="15"/>
      <c r="AW92" s="15"/>
      <c r="AX92" s="15"/>
      <c r="AY92" s="15"/>
      <c r="AZ92" s="15"/>
      <c r="BA92" s="15"/>
      <c r="BB92" s="15"/>
      <c r="BC92" s="15"/>
      <c r="BD92" s="15"/>
      <c r="BE92" s="15"/>
      <c r="BF92" s="15"/>
      <c r="BG92" s="15"/>
      <c r="BH92" s="15"/>
      <c r="BI92" s="15"/>
      <c r="BJ92" s="15"/>
      <c r="BK92" s="15"/>
      <c r="BL92" s="15"/>
      <c r="BM92" s="15"/>
      <c r="BN92" s="15"/>
      <c r="BO92" s="15"/>
      <c r="BP92" s="15"/>
      <c r="BQ92" s="15"/>
      <c r="BR92" s="15"/>
      <c r="BS92" s="15"/>
      <c r="BT92" s="15"/>
      <c r="BU92" s="15"/>
      <c r="BV92" s="15"/>
      <c r="BW92" s="15"/>
      <c r="BX92" s="15"/>
      <c r="BY92" s="15"/>
      <c r="BZ92" s="15"/>
      <c r="CA92" s="15"/>
      <c r="CB92" s="15"/>
      <c r="CC92" s="15"/>
      <c r="CD92" s="15"/>
      <c r="CE92" s="15"/>
      <c r="CF92" s="15"/>
      <c r="CG92" s="15"/>
      <c r="CH92" s="15"/>
      <c r="CI92" s="15"/>
      <c r="CJ92" s="15"/>
      <c r="CK92" s="15"/>
      <c r="CL92" s="15"/>
      <c r="CM92" s="15"/>
      <c r="CN92" s="15"/>
      <c r="CO92" s="15"/>
      <c r="CP92" s="15"/>
      <c r="CQ92" s="15"/>
      <c r="CR92" s="15"/>
      <c r="CS92" s="15"/>
      <c r="CT92" s="15"/>
      <c r="CU92" s="15"/>
      <c r="CV92" s="15"/>
      <c r="CW92" s="15"/>
      <c r="CX92" s="15"/>
      <c r="CY92" s="15"/>
      <c r="CZ92" s="15"/>
      <c r="DA92" s="15"/>
      <c r="DB92" s="15"/>
      <c r="DC92" s="15"/>
      <c r="DD92" s="15"/>
      <c r="DE92" s="15"/>
      <c r="DF92" s="15"/>
      <c r="DG92" s="15"/>
      <c r="DH92" s="15"/>
      <c r="DI92" s="15"/>
      <c r="DJ92" s="15"/>
      <c r="DK92" s="15"/>
      <c r="DL92" s="15"/>
      <c r="DM92" s="15"/>
      <c r="DN92" s="15"/>
      <c r="DO92" s="15"/>
      <c r="DP92" s="15"/>
      <c r="DQ92" s="15"/>
      <c r="DR92" s="15"/>
      <c r="DS92" s="15"/>
      <c r="DT92" s="15"/>
      <c r="DU92" s="15"/>
      <c r="DV92" s="15"/>
      <c r="DW92" s="15"/>
      <c r="DX92" s="15"/>
      <c r="DY92" s="15"/>
      <c r="DZ92" s="15"/>
      <c r="EA92" s="15"/>
      <c r="EB92" s="15"/>
      <c r="EC92" s="15"/>
      <c r="ED92" s="15"/>
      <c r="EE92" s="15"/>
      <c r="EF92" s="15"/>
      <c r="EG92" s="15"/>
      <c r="EH92" s="15"/>
      <c r="EI92" s="15"/>
      <c r="EJ92" s="15"/>
      <c r="EK92" s="15"/>
      <c r="EL92" s="15"/>
      <c r="EM92" s="15"/>
      <c r="EN92" s="15"/>
      <c r="EO92" s="15"/>
      <c r="EP92" s="15"/>
      <c r="EQ92" s="15"/>
      <c r="ER92" s="15"/>
      <c r="ES92" s="15"/>
      <c r="ET92" s="15"/>
      <c r="EU92" s="15"/>
      <c r="EV92" s="15"/>
      <c r="EW92" s="15"/>
      <c r="EX92" s="15"/>
      <c r="EY92" s="15"/>
      <c r="EZ92" s="15"/>
      <c r="FA92" s="15"/>
      <c r="FB92" s="15"/>
      <c r="FC92" s="15"/>
      <c r="FD92" s="15"/>
      <c r="FE92" s="15"/>
      <c r="FF92" s="15"/>
      <c r="FG92" s="15"/>
      <c r="FH92" s="15"/>
      <c r="FI92" s="15"/>
      <c r="FJ92" s="15"/>
      <c r="FK92" s="15"/>
      <c r="FL92" s="15"/>
      <c r="FM92" s="15"/>
      <c r="FN92" s="15"/>
      <c r="FO92" s="15"/>
      <c r="FP92" s="15"/>
      <c r="FQ92" s="15"/>
      <c r="FR92" s="15"/>
      <c r="FS92" s="15"/>
      <c r="FT92" s="15"/>
      <c r="FU92" s="15"/>
      <c r="FV92" s="15"/>
      <c r="FW92" s="15"/>
      <c r="FX92" s="15"/>
      <c r="FY92" s="15"/>
      <c r="FZ92" s="15"/>
      <c r="GA92" s="15"/>
      <c r="GB92" s="15"/>
      <c r="GC92" s="15"/>
      <c r="GD92" s="15"/>
      <c r="GE92" s="15"/>
      <c r="GF92" s="15"/>
      <c r="GG92" s="15"/>
      <c r="GH92" s="15"/>
      <c r="GI92" s="15"/>
      <c r="GJ92" s="15"/>
      <c r="GK92" s="15"/>
      <c r="GL92" s="15"/>
      <c r="GM92" s="15"/>
      <c r="GN92" s="15"/>
      <c r="GO92" s="15"/>
      <c r="GP92" s="15"/>
      <c r="GQ92" s="15"/>
      <c r="GR92" s="15"/>
      <c r="GS92" s="15"/>
      <c r="GT92" s="15"/>
      <c r="GU92" s="15"/>
      <c r="GV92" s="15"/>
      <c r="GW92" s="15"/>
      <c r="GX92" s="15"/>
      <c r="GY92" s="15"/>
      <c r="GZ92" s="15"/>
      <c r="HA92" s="15"/>
      <c r="HB92" s="15"/>
      <c r="HC92" s="15"/>
      <c r="HD92" s="15"/>
      <c r="HE92" s="15"/>
      <c r="HF92" s="15"/>
      <c r="HG92" s="15"/>
      <c r="HH92" s="15"/>
      <c r="HI92" s="15"/>
      <c r="HJ92" s="15"/>
      <c r="HK92" s="15"/>
      <c r="HL92" s="15"/>
      <c r="HM92" s="15"/>
      <c r="HN92" s="15"/>
      <c r="HO92" s="15"/>
      <c r="HP92" s="15"/>
      <c r="HQ92" s="15"/>
      <c r="HR92" s="15"/>
      <c r="HS92" s="15"/>
      <c r="HT92" s="15"/>
      <c r="HU92" s="15"/>
      <c r="HV92" s="15"/>
      <c r="HW92" s="15"/>
      <c r="HX92" s="15"/>
      <c r="HY92" s="15"/>
      <c r="HZ92" s="15"/>
      <c r="IA92" s="15"/>
      <c r="IB92" s="15"/>
      <c r="IC92" s="15"/>
      <c r="ID92" s="15"/>
      <c r="IE92" s="15"/>
      <c r="IF92" s="15"/>
      <c r="IG92" s="15"/>
      <c r="IH92" s="15"/>
      <c r="II92" s="15"/>
      <c r="IJ92" s="15"/>
      <c r="IK92" s="15"/>
      <c r="IL92" s="15"/>
      <c r="IM92" s="15"/>
      <c r="IN92" s="15"/>
      <c r="IO92" s="15"/>
      <c r="IP92" s="15"/>
      <c r="IQ92" s="15"/>
      <c r="IR92" s="15"/>
      <c r="IS92" s="15"/>
      <c r="IT92" s="15"/>
      <c r="IU92" s="15"/>
      <c r="IV92" s="15"/>
    </row>
    <row r="93" spans="1:256" ht="15">
      <c r="A93" s="275" t="s">
        <v>516</v>
      </c>
      <c r="B93" s="15"/>
      <c r="C93" s="15"/>
      <c r="D93" s="15"/>
      <c r="E93" s="15"/>
      <c r="F93" s="15"/>
      <c r="G93" s="15"/>
      <c r="H93" s="15"/>
      <c r="I93" s="15"/>
      <c r="J93" s="15"/>
      <c r="K93" s="15"/>
      <c r="L93" s="15"/>
      <c r="M93" s="15"/>
      <c r="N93" s="15"/>
      <c r="O93" s="15"/>
      <c r="P93" s="15"/>
      <c r="Q93" s="15"/>
      <c r="R93" s="15"/>
      <c r="S93" s="15"/>
      <c r="T93" s="15"/>
      <c r="U93" s="15"/>
      <c r="V93" s="15"/>
      <c r="W93" s="15"/>
      <c r="X93" s="15"/>
      <c r="Y93" s="15"/>
      <c r="Z93" s="15"/>
      <c r="AA93" s="15"/>
      <c r="AB93" s="15"/>
      <c r="AC93" s="15"/>
      <c r="AD93" s="15"/>
      <c r="AE93" s="15"/>
      <c r="AF93" s="15"/>
      <c r="AG93" s="15"/>
      <c r="AH93" s="15"/>
      <c r="AI93" s="15"/>
      <c r="AJ93" s="15"/>
      <c r="AK93" s="15"/>
      <c r="AL93" s="15"/>
      <c r="AM93" s="15"/>
      <c r="AN93" s="15"/>
      <c r="AO93" s="15"/>
      <c r="AP93" s="15"/>
      <c r="AQ93" s="15"/>
      <c r="AR93" s="15"/>
      <c r="AS93" s="15"/>
      <c r="AT93" s="15"/>
      <c r="AU93" s="15"/>
      <c r="AV93" s="15"/>
      <c r="AW93" s="15"/>
      <c r="AX93" s="15"/>
      <c r="AY93" s="15"/>
      <c r="AZ93" s="15"/>
      <c r="BA93" s="15"/>
      <c r="BB93" s="15"/>
      <c r="BC93" s="15"/>
      <c r="BD93" s="15"/>
      <c r="BE93" s="15"/>
      <c r="BF93" s="15"/>
      <c r="BG93" s="15"/>
      <c r="BH93" s="15"/>
      <c r="BI93" s="15"/>
      <c r="BJ93" s="15"/>
      <c r="BK93" s="15"/>
      <c r="BL93" s="15"/>
      <c r="BM93" s="15"/>
      <c r="BN93" s="15"/>
      <c r="BO93" s="15"/>
      <c r="BP93" s="15"/>
      <c r="BQ93" s="15"/>
      <c r="BR93" s="15"/>
      <c r="BS93" s="15"/>
      <c r="BT93" s="15"/>
      <c r="BU93" s="15"/>
      <c r="BV93" s="15"/>
      <c r="BW93" s="15"/>
      <c r="BX93" s="15"/>
      <c r="BY93" s="15"/>
      <c r="BZ93" s="15"/>
      <c r="CA93" s="15"/>
      <c r="CB93" s="15"/>
      <c r="CC93" s="15"/>
      <c r="CD93" s="15"/>
      <c r="CE93" s="15"/>
      <c r="CF93" s="15"/>
      <c r="CG93" s="15"/>
      <c r="CH93" s="15"/>
      <c r="CI93" s="15"/>
      <c r="CJ93" s="15"/>
      <c r="CK93" s="15"/>
      <c r="CL93" s="15"/>
      <c r="CM93" s="15"/>
      <c r="CN93" s="15"/>
      <c r="CO93" s="15"/>
      <c r="CP93" s="15"/>
      <c r="CQ93" s="15"/>
      <c r="CR93" s="15"/>
      <c r="CS93" s="15"/>
      <c r="CT93" s="15"/>
      <c r="CU93" s="15"/>
      <c r="CV93" s="15"/>
      <c r="CW93" s="15"/>
      <c r="CX93" s="15"/>
      <c r="CY93" s="15"/>
      <c r="CZ93" s="15"/>
      <c r="DA93" s="15"/>
      <c r="DB93" s="15"/>
      <c r="DC93" s="15"/>
      <c r="DD93" s="15"/>
      <c r="DE93" s="15"/>
      <c r="DF93" s="15"/>
      <c r="DG93" s="15"/>
      <c r="DH93" s="15"/>
      <c r="DI93" s="15"/>
      <c r="DJ93" s="15"/>
      <c r="DK93" s="15"/>
      <c r="DL93" s="15"/>
      <c r="DM93" s="15"/>
      <c r="DN93" s="15"/>
      <c r="DO93" s="15"/>
      <c r="DP93" s="15"/>
      <c r="DQ93" s="15"/>
      <c r="DR93" s="15"/>
      <c r="DS93" s="15"/>
      <c r="DT93" s="15"/>
      <c r="DU93" s="15"/>
      <c r="DV93" s="15"/>
      <c r="DW93" s="15"/>
      <c r="DX93" s="15"/>
      <c r="DY93" s="15"/>
      <c r="DZ93" s="15"/>
      <c r="EA93" s="15"/>
      <c r="EB93" s="15"/>
      <c r="EC93" s="15"/>
      <c r="ED93" s="15"/>
      <c r="EE93" s="15"/>
      <c r="EF93" s="15"/>
      <c r="EG93" s="15"/>
      <c r="EH93" s="15"/>
      <c r="EI93" s="15"/>
      <c r="EJ93" s="15"/>
      <c r="EK93" s="15"/>
      <c r="EL93" s="15"/>
      <c r="EM93" s="15"/>
      <c r="EN93" s="15"/>
      <c r="EO93" s="15"/>
      <c r="EP93" s="15"/>
      <c r="EQ93" s="15"/>
      <c r="ER93" s="15"/>
      <c r="ES93" s="15"/>
      <c r="ET93" s="15"/>
      <c r="EU93" s="15"/>
      <c r="EV93" s="15"/>
      <c r="EW93" s="15"/>
      <c r="EX93" s="15"/>
      <c r="EY93" s="15"/>
      <c r="EZ93" s="15"/>
      <c r="FA93" s="15"/>
      <c r="FB93" s="15"/>
      <c r="FC93" s="15"/>
      <c r="FD93" s="15"/>
      <c r="FE93" s="15"/>
      <c r="FF93" s="15"/>
      <c r="FG93" s="15"/>
      <c r="FH93" s="15"/>
      <c r="FI93" s="15"/>
      <c r="FJ93" s="15"/>
      <c r="FK93" s="15"/>
      <c r="FL93" s="15"/>
      <c r="FM93" s="15"/>
      <c r="FN93" s="15"/>
      <c r="FO93" s="15"/>
      <c r="FP93" s="15"/>
      <c r="FQ93" s="15"/>
      <c r="FR93" s="15"/>
      <c r="FS93" s="15"/>
      <c r="FT93" s="15"/>
      <c r="FU93" s="15"/>
      <c r="FV93" s="15"/>
      <c r="FW93" s="15"/>
      <c r="FX93" s="15"/>
      <c r="FY93" s="15"/>
      <c r="FZ93" s="15"/>
      <c r="GA93" s="15"/>
      <c r="GB93" s="15"/>
      <c r="GC93" s="15"/>
      <c r="GD93" s="15"/>
      <c r="GE93" s="15"/>
      <c r="GF93" s="15"/>
      <c r="GG93" s="15"/>
      <c r="GH93" s="15"/>
      <c r="GI93" s="15"/>
      <c r="GJ93" s="15"/>
      <c r="GK93" s="15"/>
      <c r="GL93" s="15"/>
      <c r="GM93" s="15"/>
      <c r="GN93" s="15"/>
      <c r="GO93" s="15"/>
      <c r="GP93" s="15"/>
      <c r="GQ93" s="15"/>
      <c r="GR93" s="15"/>
      <c r="GS93" s="15"/>
      <c r="GT93" s="15"/>
      <c r="GU93" s="15"/>
      <c r="GV93" s="15"/>
      <c r="GW93" s="15"/>
      <c r="GX93" s="15"/>
      <c r="GY93" s="15"/>
      <c r="GZ93" s="15"/>
      <c r="HA93" s="15"/>
      <c r="HB93" s="15"/>
      <c r="HC93" s="15"/>
      <c r="HD93" s="15"/>
      <c r="HE93" s="15"/>
      <c r="HF93" s="15"/>
      <c r="HG93" s="15"/>
      <c r="HH93" s="15"/>
      <c r="HI93" s="15"/>
      <c r="HJ93" s="15"/>
      <c r="HK93" s="15"/>
      <c r="HL93" s="15"/>
      <c r="HM93" s="15"/>
      <c r="HN93" s="15"/>
      <c r="HO93" s="15"/>
      <c r="HP93" s="15"/>
      <c r="HQ93" s="15"/>
      <c r="HR93" s="15"/>
      <c r="HS93" s="15"/>
      <c r="HT93" s="15"/>
      <c r="HU93" s="15"/>
      <c r="HV93" s="15"/>
      <c r="HW93" s="15"/>
      <c r="HX93" s="15"/>
      <c r="HY93" s="15"/>
      <c r="HZ93" s="15"/>
      <c r="IA93" s="15"/>
      <c r="IB93" s="15"/>
      <c r="IC93" s="15"/>
      <c r="ID93" s="15"/>
      <c r="IE93" s="15"/>
      <c r="IF93" s="15"/>
      <c r="IG93" s="15"/>
      <c r="IH93" s="15"/>
      <c r="II93" s="15"/>
      <c r="IJ93" s="15"/>
      <c r="IK93" s="15"/>
      <c r="IL93" s="15"/>
      <c r="IM93" s="15"/>
      <c r="IN93" s="15"/>
      <c r="IO93" s="15"/>
      <c r="IP93" s="15"/>
      <c r="IQ93" s="15"/>
      <c r="IR93" s="15"/>
      <c r="IS93" s="15"/>
      <c r="IT93" s="15"/>
      <c r="IU93" s="15"/>
      <c r="IV93" s="15"/>
    </row>
    <row r="94" spans="1:256" s="233" customFormat="1" ht="15">
      <c r="A94" s="276" t="s">
        <v>517</v>
      </c>
      <c r="B94" s="232"/>
      <c r="C94" s="232"/>
      <c r="D94" s="232"/>
      <c r="E94" s="232"/>
      <c r="F94" s="232"/>
      <c r="G94" s="232"/>
      <c r="H94" s="232"/>
      <c r="I94" s="232"/>
      <c r="J94" s="232"/>
      <c r="K94" s="232"/>
      <c r="L94" s="232"/>
      <c r="M94" s="232"/>
      <c r="N94" s="232"/>
      <c r="O94" s="232"/>
      <c r="P94" s="232"/>
      <c r="Q94" s="232"/>
      <c r="R94" s="232"/>
      <c r="S94" s="232"/>
      <c r="T94" s="232"/>
      <c r="U94" s="232"/>
      <c r="V94" s="232"/>
      <c r="W94" s="232"/>
      <c r="X94" s="232"/>
      <c r="Y94" s="232"/>
      <c r="Z94" s="232"/>
      <c r="AA94" s="232"/>
      <c r="AB94" s="232"/>
      <c r="AC94" s="232"/>
      <c r="AD94" s="232"/>
      <c r="AE94" s="232"/>
      <c r="AF94" s="232"/>
      <c r="AG94" s="232"/>
      <c r="AH94" s="232"/>
      <c r="AI94" s="232"/>
      <c r="AJ94" s="232"/>
      <c r="AK94" s="232"/>
      <c r="AL94" s="232"/>
      <c r="AM94" s="232"/>
      <c r="AN94" s="232"/>
      <c r="AO94" s="232"/>
      <c r="AP94" s="232"/>
      <c r="AQ94" s="232"/>
      <c r="AR94" s="232"/>
      <c r="AS94" s="232"/>
      <c r="AT94" s="232"/>
      <c r="AU94" s="232"/>
      <c r="AV94" s="232"/>
      <c r="AW94" s="232"/>
      <c r="AX94" s="232"/>
      <c r="AY94" s="232"/>
      <c r="AZ94" s="232"/>
      <c r="BA94" s="232"/>
      <c r="BB94" s="232"/>
      <c r="BC94" s="232"/>
      <c r="BD94" s="232"/>
      <c r="BE94" s="232"/>
      <c r="BF94" s="232"/>
      <c r="BG94" s="232"/>
      <c r="BH94" s="232"/>
      <c r="BI94" s="232"/>
      <c r="BJ94" s="232"/>
      <c r="BK94" s="232"/>
      <c r="BL94" s="232"/>
      <c r="BM94" s="232"/>
      <c r="BN94" s="232"/>
      <c r="BO94" s="232"/>
      <c r="BP94" s="232"/>
      <c r="BQ94" s="232"/>
      <c r="BR94" s="232"/>
      <c r="BS94" s="232"/>
      <c r="BT94" s="232"/>
      <c r="BU94" s="232"/>
      <c r="BV94" s="232"/>
      <c r="BW94" s="232"/>
      <c r="BX94" s="232"/>
      <c r="BY94" s="232"/>
      <c r="BZ94" s="232"/>
      <c r="CA94" s="232"/>
      <c r="CB94" s="232"/>
      <c r="CC94" s="232"/>
      <c r="CD94" s="232"/>
      <c r="CE94" s="232"/>
      <c r="CF94" s="232"/>
      <c r="CG94" s="232"/>
      <c r="CH94" s="232"/>
      <c r="CI94" s="232"/>
      <c r="CJ94" s="232"/>
      <c r="CK94" s="232"/>
      <c r="CL94" s="232"/>
      <c r="CM94" s="232"/>
      <c r="CN94" s="232"/>
      <c r="CO94" s="232"/>
      <c r="CP94" s="232"/>
      <c r="CQ94" s="232"/>
      <c r="CR94" s="232"/>
      <c r="CS94" s="232"/>
      <c r="CT94" s="232"/>
      <c r="CU94" s="232"/>
      <c r="CV94" s="232"/>
      <c r="CW94" s="232"/>
      <c r="CX94" s="232"/>
      <c r="CY94" s="232"/>
      <c r="CZ94" s="232"/>
      <c r="DA94" s="232"/>
      <c r="DB94" s="232"/>
      <c r="DC94" s="232"/>
      <c r="DD94" s="232"/>
      <c r="DE94" s="232"/>
      <c r="DF94" s="232"/>
      <c r="DG94" s="232"/>
      <c r="DH94" s="232"/>
      <c r="DI94" s="232"/>
      <c r="DJ94" s="232"/>
      <c r="DK94" s="232"/>
      <c r="DL94" s="232"/>
      <c r="DM94" s="232"/>
      <c r="DN94" s="232"/>
      <c r="DO94" s="232"/>
      <c r="DP94" s="232"/>
      <c r="DQ94" s="232"/>
      <c r="DR94" s="232"/>
      <c r="DS94" s="232"/>
      <c r="DT94" s="232"/>
      <c r="DU94" s="232"/>
      <c r="DV94" s="232"/>
      <c r="DW94" s="232"/>
      <c r="DX94" s="232"/>
      <c r="DY94" s="232"/>
      <c r="DZ94" s="232"/>
      <c r="EA94" s="232"/>
      <c r="EB94" s="232"/>
      <c r="EC94" s="232"/>
      <c r="ED94" s="232"/>
      <c r="EE94" s="232"/>
      <c r="EF94" s="232"/>
      <c r="EG94" s="232"/>
      <c r="EH94" s="232"/>
      <c r="EI94" s="232"/>
      <c r="EJ94" s="232"/>
      <c r="EK94" s="232"/>
      <c r="EL94" s="232"/>
      <c r="EM94" s="232"/>
      <c r="EN94" s="232"/>
      <c r="EO94" s="232"/>
      <c r="EP94" s="232"/>
      <c r="EQ94" s="232"/>
      <c r="ER94" s="232"/>
      <c r="ES94" s="232"/>
      <c r="ET94" s="232"/>
      <c r="EU94" s="232"/>
      <c r="EV94" s="232"/>
      <c r="EW94" s="232"/>
      <c r="EX94" s="232"/>
      <c r="EY94" s="232"/>
      <c r="EZ94" s="232"/>
      <c r="FA94" s="232"/>
      <c r="FB94" s="232"/>
      <c r="FC94" s="232"/>
      <c r="FD94" s="232"/>
      <c r="FE94" s="232"/>
      <c r="FF94" s="232"/>
      <c r="FG94" s="232"/>
      <c r="FH94" s="232"/>
      <c r="FI94" s="232"/>
      <c r="FJ94" s="232"/>
      <c r="FK94" s="232"/>
      <c r="FL94" s="232"/>
      <c r="FM94" s="232"/>
      <c r="FN94" s="232"/>
      <c r="FO94" s="232"/>
      <c r="FP94" s="232"/>
      <c r="FQ94" s="232"/>
      <c r="FR94" s="232"/>
      <c r="FS94" s="232"/>
      <c r="FT94" s="232"/>
      <c r="FU94" s="232"/>
      <c r="FV94" s="232"/>
      <c r="FW94" s="232"/>
      <c r="FX94" s="232"/>
      <c r="FY94" s="232"/>
      <c r="FZ94" s="232"/>
      <c r="GA94" s="232"/>
      <c r="GB94" s="232"/>
      <c r="GC94" s="232"/>
      <c r="GD94" s="232"/>
      <c r="GE94" s="232"/>
      <c r="GF94" s="232"/>
      <c r="GG94" s="232"/>
      <c r="GH94" s="232"/>
      <c r="GI94" s="232"/>
      <c r="GJ94" s="232"/>
      <c r="GK94" s="232"/>
      <c r="GL94" s="232"/>
      <c r="GM94" s="232"/>
      <c r="GN94" s="232"/>
      <c r="GO94" s="232"/>
      <c r="GP94" s="232"/>
      <c r="GQ94" s="232"/>
      <c r="GR94" s="232"/>
      <c r="GS94" s="232"/>
      <c r="GT94" s="232"/>
      <c r="GU94" s="232"/>
      <c r="GV94" s="232"/>
      <c r="GW94" s="232"/>
      <c r="GX94" s="232"/>
      <c r="GY94" s="232"/>
      <c r="GZ94" s="232"/>
      <c r="HA94" s="232"/>
      <c r="HB94" s="232"/>
      <c r="HC94" s="232"/>
      <c r="HD94" s="232"/>
      <c r="HE94" s="232"/>
      <c r="HF94" s="232"/>
      <c r="HG94" s="232"/>
      <c r="HH94" s="232"/>
      <c r="HI94" s="232"/>
      <c r="HJ94" s="232"/>
      <c r="HK94" s="232"/>
      <c r="HL94" s="232"/>
      <c r="HM94" s="232"/>
      <c r="HN94" s="232"/>
      <c r="HO94" s="232"/>
      <c r="HP94" s="232"/>
      <c r="HQ94" s="232"/>
      <c r="HR94" s="232"/>
      <c r="HS94" s="232"/>
      <c r="HT94" s="232"/>
      <c r="HU94" s="232"/>
      <c r="HV94" s="232"/>
      <c r="HW94" s="232"/>
      <c r="HX94" s="232"/>
      <c r="HY94" s="232"/>
      <c r="HZ94" s="232"/>
      <c r="IA94" s="232"/>
      <c r="IB94" s="232"/>
      <c r="IC94" s="232"/>
      <c r="ID94" s="232"/>
      <c r="IE94" s="232"/>
      <c r="IF94" s="232"/>
      <c r="IG94" s="232"/>
      <c r="IH94" s="232"/>
      <c r="II94" s="232"/>
      <c r="IJ94" s="232"/>
      <c r="IK94" s="232"/>
      <c r="IL94" s="232"/>
      <c r="IM94" s="232"/>
      <c r="IN94" s="232"/>
      <c r="IO94" s="232"/>
      <c r="IP94" s="232"/>
      <c r="IQ94" s="232"/>
      <c r="IR94" s="232"/>
      <c r="IS94" s="232"/>
      <c r="IT94" s="232"/>
      <c r="IU94" s="232"/>
      <c r="IV94" s="232"/>
    </row>
    <row r="95" spans="1:256" ht="15.75" customHeight="1">
      <c r="A95" t="s">
        <v>471</v>
      </c>
    </row>
  </sheetData>
  <printOptions horizontalCentered="1" gridLines="1"/>
  <pageMargins left="0.7" right="0.7" top="0.75" bottom="0.75" header="0" footer="0"/>
  <pageSetup fitToHeight="0" pageOrder="overThenDown" orientation="landscape" cellComments="atEnd"/>
  <ignoredErrors>
    <ignoredError sqref="JG37:JH37 JR37 JM49:JN49 JQ43 JN37 JY37 KJ37 KM37 KZ43 LD37 LQ43 LQ37 NR43 NW49" evalError="1"/>
  </ignoredErrors>
  <legacy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77DE03-53C0-4449-8FE3-01F74DC07AE3}">
  <dimension ref="A1:ND401"/>
  <sheetViews>
    <sheetView workbookViewId="0">
      <pane xSplit="1" topLeftCell="MV95" activePane="topRight" state="frozen"/>
      <selection pane="topRight" activeCell="NF39" sqref="NF39"/>
      <selection activeCell="A6" sqref="A6"/>
    </sheetView>
  </sheetViews>
  <sheetFormatPr defaultColWidth="25.7109375" defaultRowHeight="0" customHeight="1" zeroHeight="1"/>
  <cols>
    <col min="1" max="1" width="38.7109375" style="55" customWidth="1"/>
    <col min="2" max="3" width="9.42578125" style="58" customWidth="1"/>
    <col min="4" max="4" width="9.28515625" style="58" customWidth="1"/>
    <col min="5" max="5" width="11.42578125" style="58" customWidth="1"/>
    <col min="6" max="6" width="9.5703125" style="58" customWidth="1"/>
    <col min="7" max="8" width="9.28515625" style="58" customWidth="1"/>
    <col min="9" max="9" width="8.42578125" style="58" customWidth="1"/>
    <col min="10" max="11" width="9.42578125" style="58" customWidth="1"/>
    <col min="12" max="12" width="11.42578125" style="58" customWidth="1"/>
    <col min="13" max="13" width="9.5703125" style="58" customWidth="1"/>
    <col min="14" max="18" width="9.42578125" style="58" customWidth="1"/>
    <col min="19" max="19" width="11.42578125" style="58" customWidth="1"/>
    <col min="20" max="20" width="9.5703125" style="58" customWidth="1"/>
    <col min="21" max="25" width="9.42578125" style="58" customWidth="1"/>
    <col min="26" max="26" width="11.42578125" style="58" customWidth="1"/>
    <col min="27" max="27" width="9.5703125" style="58" customWidth="1"/>
    <col min="28" max="28" width="9.42578125" style="58" customWidth="1"/>
    <col min="29" max="29" width="9.140625" style="58" customWidth="1"/>
    <col min="30" max="31" width="8.42578125" style="58" customWidth="1"/>
    <col min="32" max="32" width="8.7109375" style="58" customWidth="1"/>
    <col min="33" max="33" width="11.42578125" style="58" customWidth="1"/>
    <col min="34" max="34" width="9.5703125" style="58" customWidth="1"/>
    <col min="35" max="35" width="8.42578125" style="58" customWidth="1"/>
    <col min="36" max="36" width="9.140625" style="58" customWidth="1"/>
    <col min="37" max="37" width="8.42578125" style="58" customWidth="1"/>
    <col min="38" max="39" width="9.42578125" style="58" customWidth="1"/>
    <col min="40" max="40" width="11.42578125" style="58" customWidth="1"/>
    <col min="41" max="41" width="9.5703125" style="58" customWidth="1"/>
    <col min="42" max="46" width="9.42578125" style="58" customWidth="1"/>
    <col min="47" max="47" width="11.42578125" style="58" customWidth="1"/>
    <col min="48" max="48" width="9.5703125" style="58" customWidth="1"/>
    <col min="49" max="53" width="9.42578125" style="58" customWidth="1"/>
    <col min="54" max="54" width="11.42578125" style="58" customWidth="1"/>
    <col min="55" max="55" width="9.5703125" style="58" customWidth="1"/>
    <col min="56" max="60" width="9.42578125" style="58" customWidth="1"/>
    <col min="61" max="61" width="11.42578125" style="58" customWidth="1"/>
    <col min="62" max="62" width="9.5703125" style="58" customWidth="1"/>
    <col min="63" max="66" width="9.42578125" style="58" customWidth="1"/>
    <col min="67" max="67" width="8.7109375" style="58" customWidth="1"/>
    <col min="68" max="68" width="11.42578125" style="58" customWidth="1"/>
    <col min="69" max="69" width="9.5703125" style="58" customWidth="1"/>
    <col min="70" max="74" width="9.42578125" style="58" customWidth="1"/>
    <col min="75" max="75" width="11.42578125" style="58" customWidth="1"/>
    <col min="76" max="76" width="9.5703125" style="58" customWidth="1"/>
    <col min="77" max="81" width="9.42578125" style="58" customWidth="1"/>
    <col min="82" max="82" width="11.42578125" style="58" customWidth="1"/>
    <col min="83" max="83" width="9.5703125" style="58" customWidth="1"/>
    <col min="84" max="88" width="9.42578125" style="58" customWidth="1"/>
    <col min="89" max="89" width="11.42578125" style="58" customWidth="1"/>
    <col min="90" max="90" width="9.5703125" style="58" customWidth="1"/>
    <col min="91" max="91" width="8.42578125" style="58" customWidth="1"/>
    <col min="92" max="92" width="9.140625" style="58" customWidth="1"/>
    <col min="93" max="94" width="8.42578125" style="58" customWidth="1"/>
    <col min="95" max="95" width="8.7109375" style="58" customWidth="1"/>
    <col min="96" max="96" width="11.42578125" style="58" customWidth="1"/>
    <col min="97" max="97" width="9.5703125" style="58" customWidth="1"/>
    <col min="98" max="98" width="8.42578125" style="58" customWidth="1"/>
    <col min="99" max="102" width="9.42578125" style="58" customWidth="1"/>
    <col min="103" max="103" width="11.42578125" style="58" customWidth="1"/>
    <col min="104" max="104" width="9.5703125" style="58" customWidth="1"/>
    <col min="105" max="109" width="9.42578125" style="58" customWidth="1"/>
    <col min="110" max="110" width="11.42578125" style="58" customWidth="1"/>
    <col min="111" max="111" width="9.5703125" style="58" customWidth="1"/>
    <col min="112" max="116" width="9.42578125" style="58" customWidth="1"/>
    <col min="117" max="117" width="11.42578125" style="58" customWidth="1"/>
    <col min="118" max="118" width="9.5703125" style="58" customWidth="1"/>
    <col min="119" max="122" width="9.42578125" style="58" customWidth="1"/>
    <col min="123" max="123" width="8.7109375" style="58" customWidth="1"/>
    <col min="124" max="124" width="11.42578125" style="58" customWidth="1"/>
    <col min="125" max="125" width="9.5703125" style="58" customWidth="1"/>
    <col min="126" max="126" width="8.42578125" style="58" customWidth="1"/>
    <col min="127" max="127" width="9.140625" style="58" customWidth="1"/>
    <col min="128" max="129" width="8.42578125" style="58" customWidth="1"/>
    <col min="130" max="130" width="9.42578125" style="58" customWidth="1"/>
    <col min="131" max="131" width="11.42578125" style="58" customWidth="1"/>
    <col min="132" max="132" width="9.5703125" style="58" customWidth="1"/>
    <col min="133" max="134" width="9.42578125" style="58" customWidth="1"/>
    <col min="135" max="135" width="9.42578125" style="901" customWidth="1"/>
    <col min="136" max="137" width="9.42578125" style="58" customWidth="1"/>
    <col min="138" max="138" width="11.42578125" style="58" customWidth="1"/>
    <col min="139" max="139" width="9.5703125" style="58" customWidth="1"/>
    <col min="140" max="144" width="9.42578125" style="58" customWidth="1"/>
    <col min="145" max="145" width="11.42578125" style="58" customWidth="1"/>
    <col min="146" max="146" width="9.5703125" style="58" customWidth="1"/>
    <col min="147" max="151" width="9.42578125" style="58" customWidth="1"/>
    <col min="152" max="152" width="11.42578125" style="58" customWidth="1"/>
    <col min="153" max="153" width="9.5703125" style="58" customWidth="1"/>
    <col min="154" max="158" width="9.42578125" style="58" customWidth="1"/>
    <col min="159" max="159" width="11.42578125" style="58" customWidth="1"/>
    <col min="160" max="160" width="9.5703125" style="58" customWidth="1"/>
    <col min="161" max="165" width="9.42578125" style="58" customWidth="1"/>
    <col min="166" max="166" width="11.42578125" style="58" customWidth="1"/>
    <col min="167" max="167" width="9.5703125" style="58" customWidth="1"/>
    <col min="168" max="172" width="9.42578125" style="58" customWidth="1"/>
    <col min="173" max="173" width="11.42578125" style="58" customWidth="1"/>
    <col min="174" max="174" width="9.5703125" style="58" customWidth="1"/>
    <col min="175" max="179" width="9.42578125" style="58" customWidth="1"/>
    <col min="180" max="180" width="11.42578125" style="58" customWidth="1"/>
    <col min="181" max="181" width="9.5703125" style="58" customWidth="1"/>
    <col min="182" max="184" width="9.42578125" style="58" customWidth="1"/>
    <col min="185" max="185" width="8.42578125" style="58" customWidth="1"/>
    <col min="186" max="186" width="8.7109375" style="58" customWidth="1"/>
    <col min="187" max="187" width="11.42578125" style="58" customWidth="1"/>
    <col min="188" max="188" width="9.5703125" style="58" customWidth="1"/>
    <col min="189" max="189" width="9.42578125" style="58" customWidth="1"/>
    <col min="190" max="190" width="9.140625" style="58" customWidth="1"/>
    <col min="191" max="193" width="9.42578125" style="58" customWidth="1"/>
    <col min="194" max="194" width="11.42578125" style="58" customWidth="1"/>
    <col min="195" max="195" width="9.5703125" style="58" customWidth="1"/>
    <col min="196" max="200" width="9.42578125" style="58" customWidth="1"/>
    <col min="201" max="201" width="11.42578125" style="58" customWidth="1"/>
    <col min="202" max="202" width="9.5703125" style="58" customWidth="1"/>
    <col min="203" max="207" width="9.42578125" style="58" customWidth="1"/>
    <col min="208" max="208" width="11.42578125" style="58" customWidth="1"/>
    <col min="209" max="209" width="9.5703125" style="58" customWidth="1"/>
    <col min="210" max="214" width="9.42578125" style="58" customWidth="1"/>
    <col min="215" max="215" width="11.42578125" style="58" customWidth="1"/>
    <col min="216" max="216" width="9.5703125" style="58" customWidth="1"/>
    <col min="217" max="221" width="9.42578125" style="58" customWidth="1"/>
    <col min="222" max="222" width="11.42578125" style="58" customWidth="1"/>
    <col min="223" max="223" width="9.5703125" style="58" customWidth="1"/>
    <col min="224" max="228" width="9.42578125" style="58" customWidth="1"/>
    <col min="229" max="229" width="11.42578125" style="58" customWidth="1"/>
    <col min="230" max="230" width="9.5703125" style="58" customWidth="1"/>
    <col min="231" max="235" width="9.42578125" style="58" customWidth="1"/>
    <col min="236" max="236" width="11.42578125" style="58" customWidth="1"/>
    <col min="237" max="237" width="9.5703125" style="58" customWidth="1"/>
    <col min="238" max="242" width="9.42578125" style="58" customWidth="1"/>
    <col min="243" max="243" width="11.42578125" style="58" customWidth="1"/>
    <col min="244" max="244" width="9.5703125" style="58" customWidth="1"/>
    <col min="245" max="249" width="9.42578125" style="58" customWidth="1"/>
    <col min="250" max="250" width="11.42578125" style="58" customWidth="1"/>
    <col min="251" max="251" width="9.5703125" style="58" customWidth="1"/>
    <col min="252" max="256" width="10.42578125" style="58" customWidth="1"/>
    <col min="257" max="257" width="11.42578125" style="58" customWidth="1"/>
    <col min="258" max="263" width="10.42578125" style="58" customWidth="1"/>
    <col min="264" max="264" width="11.42578125" style="58" customWidth="1"/>
    <col min="265" max="267" width="10.42578125" style="58" customWidth="1"/>
    <col min="268" max="268" width="12.5703125" style="58" customWidth="1"/>
    <col min="269" max="270" width="10.42578125" style="58" customWidth="1"/>
    <col min="271" max="271" width="11.42578125" style="58" customWidth="1"/>
    <col min="272" max="272" width="10.42578125" style="58" customWidth="1"/>
    <col min="273" max="273" width="12.5703125" style="58" customWidth="1"/>
    <col min="274" max="277" width="10.42578125" style="58" customWidth="1"/>
    <col min="278" max="278" width="11.42578125" style="58" customWidth="1"/>
    <col min="279" max="279" width="9.5703125" style="58" customWidth="1"/>
    <col min="280" max="282" width="9.42578125" style="58" customWidth="1"/>
    <col min="283" max="284" width="10.42578125" style="58" customWidth="1"/>
    <col min="285" max="285" width="11.42578125" style="58" customWidth="1"/>
    <col min="286" max="286" width="10.42578125" style="58" customWidth="1"/>
    <col min="287" max="287" width="11.42578125" style="58" customWidth="1"/>
    <col min="288" max="288" width="10.42578125" style="58" customWidth="1"/>
    <col min="289" max="289" width="12.28515625" style="58" customWidth="1"/>
    <col min="290" max="291" width="10.42578125" style="58" customWidth="1"/>
    <col min="292" max="292" width="11.42578125" style="58" customWidth="1"/>
    <col min="293" max="298" width="10.42578125" style="58" customWidth="1"/>
    <col min="299" max="299" width="11.42578125" style="58" customWidth="1"/>
    <col min="300" max="300" width="10.42578125" style="1472" customWidth="1"/>
    <col min="301" max="304" width="10.42578125" style="58" customWidth="1"/>
    <col min="305" max="305" width="9.42578125" style="58" customWidth="1"/>
    <col min="306" max="306" width="11.42578125" style="58" customWidth="1"/>
    <col min="307" max="307" width="9.5703125" style="58" customWidth="1"/>
    <col min="308" max="312" width="9.42578125" style="58" customWidth="1"/>
    <col min="313" max="313" width="11.42578125" style="58" customWidth="1"/>
    <col min="314" max="319" width="10.42578125" style="58" customWidth="1"/>
    <col min="320" max="320" width="11.42578125" style="58" customWidth="1"/>
    <col min="321" max="326" width="10.42578125" style="58" customWidth="1"/>
    <col min="327" max="327" width="11.42578125" style="58" customWidth="1"/>
    <col min="328" max="333" width="10.42578125" style="58" customWidth="1"/>
    <col min="334" max="334" width="11.42578125" style="58" customWidth="1"/>
    <col min="335" max="340" width="10.42578125" style="58" customWidth="1"/>
    <col min="341" max="341" width="11.42578125" style="58" customWidth="1"/>
    <col min="342" max="342" width="9.5703125" style="58" customWidth="1"/>
    <col min="343" max="343" width="8.42578125" style="58" customWidth="1"/>
    <col min="344" max="344" width="9.42578125" style="58" customWidth="1"/>
    <col min="345" max="345" width="25.7109375" style="58" customWidth="1"/>
    <col min="346" max="346" width="12" style="58" customWidth="1"/>
    <col min="347" max="347" width="9.42578125" style="58" customWidth="1"/>
    <col min="348" max="348" width="11.42578125" style="58" customWidth="1"/>
    <col min="349" max="349" width="9.5703125" style="58" customWidth="1"/>
    <col min="350" max="350" width="9.42578125" style="58" customWidth="1"/>
    <col min="351" max="351" width="9.5703125" style="58" customWidth="1"/>
    <col min="352" max="352" width="10" style="58" customWidth="1"/>
    <col min="353" max="354" width="9.42578125" style="58" customWidth="1"/>
    <col min="355" max="355" width="14.140625" style="58" customWidth="1"/>
    <col min="356" max="356" width="9.5703125" style="58" customWidth="1"/>
    <col min="357" max="359" width="9.42578125" style="58" customWidth="1"/>
    <col min="360" max="360" width="9.7109375" style="58" customWidth="1"/>
    <col min="361" max="361" width="10.7109375" style="58" customWidth="1"/>
    <col min="362" max="362" width="11.42578125" style="58" bestFit="1" customWidth="1"/>
    <col min="363" max="363" width="9.5703125" style="58" bestFit="1" customWidth="1"/>
    <col min="364" max="365" width="9.42578125" style="58" bestFit="1" customWidth="1"/>
    <col min="366" max="366" width="11" style="58" customWidth="1"/>
    <col min="367" max="368" width="11.28515625" style="58" customWidth="1"/>
    <col min="369" max="16384" width="25.7109375" style="58"/>
  </cols>
  <sheetData>
    <row r="1" spans="1:365" s="731" customFormat="1" ht="22.5" customHeight="1">
      <c r="A1" s="186" t="s">
        <v>518</v>
      </c>
      <c r="B1" s="719">
        <v>45690</v>
      </c>
      <c r="C1" s="719">
        <f t="shared" ref="C1:M1" si="0">B1+1</f>
        <v>45691</v>
      </c>
      <c r="D1" s="719">
        <f t="shared" si="0"/>
        <v>45692</v>
      </c>
      <c r="E1" s="719">
        <f t="shared" si="0"/>
        <v>45693</v>
      </c>
      <c r="F1" s="719">
        <f t="shared" si="0"/>
        <v>45694</v>
      </c>
      <c r="G1" s="719">
        <f t="shared" si="0"/>
        <v>45695</v>
      </c>
      <c r="H1" s="719">
        <f t="shared" si="0"/>
        <v>45696</v>
      </c>
      <c r="I1" s="719">
        <f t="shared" si="0"/>
        <v>45697</v>
      </c>
      <c r="J1" s="719">
        <f t="shared" si="0"/>
        <v>45698</v>
      </c>
      <c r="K1" s="719">
        <f t="shared" si="0"/>
        <v>45699</v>
      </c>
      <c r="L1" s="719">
        <f t="shared" si="0"/>
        <v>45700</v>
      </c>
      <c r="M1" s="719">
        <f t="shared" si="0"/>
        <v>45701</v>
      </c>
      <c r="N1" s="719">
        <f t="shared" ref="N1:BY1" si="1">M1+1</f>
        <v>45702</v>
      </c>
      <c r="O1" s="719">
        <f t="shared" si="1"/>
        <v>45703</v>
      </c>
      <c r="P1" s="719">
        <f t="shared" si="1"/>
        <v>45704</v>
      </c>
      <c r="Q1" s="719">
        <f t="shared" si="1"/>
        <v>45705</v>
      </c>
      <c r="R1" s="719">
        <f t="shared" si="1"/>
        <v>45706</v>
      </c>
      <c r="S1" s="719">
        <f t="shared" si="1"/>
        <v>45707</v>
      </c>
      <c r="T1" s="719">
        <f t="shared" si="1"/>
        <v>45708</v>
      </c>
      <c r="U1" s="719">
        <f t="shared" si="1"/>
        <v>45709</v>
      </c>
      <c r="V1" s="719">
        <f t="shared" si="1"/>
        <v>45710</v>
      </c>
      <c r="W1" s="719">
        <f t="shared" si="1"/>
        <v>45711</v>
      </c>
      <c r="X1" s="719">
        <f t="shared" si="1"/>
        <v>45712</v>
      </c>
      <c r="Y1" s="719">
        <f t="shared" si="1"/>
        <v>45713</v>
      </c>
      <c r="Z1" s="719">
        <f t="shared" si="1"/>
        <v>45714</v>
      </c>
      <c r="AA1" s="719">
        <f t="shared" si="1"/>
        <v>45715</v>
      </c>
      <c r="AB1" s="719">
        <f t="shared" si="1"/>
        <v>45716</v>
      </c>
      <c r="AC1" s="719">
        <f t="shared" si="1"/>
        <v>45717</v>
      </c>
      <c r="AD1" s="719">
        <f t="shared" si="1"/>
        <v>45718</v>
      </c>
      <c r="AE1" s="719">
        <f t="shared" si="1"/>
        <v>45719</v>
      </c>
      <c r="AF1" s="719">
        <f t="shared" si="1"/>
        <v>45720</v>
      </c>
      <c r="AG1" s="719">
        <f t="shared" si="1"/>
        <v>45721</v>
      </c>
      <c r="AH1" s="719">
        <f t="shared" si="1"/>
        <v>45722</v>
      </c>
      <c r="AI1" s="719">
        <f t="shared" si="1"/>
        <v>45723</v>
      </c>
      <c r="AJ1" s="719">
        <f t="shared" si="1"/>
        <v>45724</v>
      </c>
      <c r="AK1" s="719">
        <f t="shared" si="1"/>
        <v>45725</v>
      </c>
      <c r="AL1" s="719">
        <f t="shared" si="1"/>
        <v>45726</v>
      </c>
      <c r="AM1" s="719">
        <f t="shared" si="1"/>
        <v>45727</v>
      </c>
      <c r="AN1" s="719">
        <f t="shared" si="1"/>
        <v>45728</v>
      </c>
      <c r="AO1" s="719">
        <f t="shared" si="1"/>
        <v>45729</v>
      </c>
      <c r="AP1" s="719">
        <f t="shared" si="1"/>
        <v>45730</v>
      </c>
      <c r="AQ1" s="719">
        <f t="shared" si="1"/>
        <v>45731</v>
      </c>
      <c r="AR1" s="719">
        <f t="shared" si="1"/>
        <v>45732</v>
      </c>
      <c r="AS1" s="719">
        <f t="shared" si="1"/>
        <v>45733</v>
      </c>
      <c r="AT1" s="719">
        <f t="shared" si="1"/>
        <v>45734</v>
      </c>
      <c r="AU1" s="719">
        <f t="shared" si="1"/>
        <v>45735</v>
      </c>
      <c r="AV1" s="719">
        <f t="shared" si="1"/>
        <v>45736</v>
      </c>
      <c r="AW1" s="719">
        <f t="shared" si="1"/>
        <v>45737</v>
      </c>
      <c r="AX1" s="719">
        <f t="shared" si="1"/>
        <v>45738</v>
      </c>
      <c r="AY1" s="719">
        <f t="shared" si="1"/>
        <v>45739</v>
      </c>
      <c r="AZ1" s="719">
        <f t="shared" si="1"/>
        <v>45740</v>
      </c>
      <c r="BA1" s="719">
        <f t="shared" si="1"/>
        <v>45741</v>
      </c>
      <c r="BB1" s="719">
        <f t="shared" si="1"/>
        <v>45742</v>
      </c>
      <c r="BC1" s="719">
        <f t="shared" si="1"/>
        <v>45743</v>
      </c>
      <c r="BD1" s="719">
        <f t="shared" si="1"/>
        <v>45744</v>
      </c>
      <c r="BE1" s="719">
        <f t="shared" si="1"/>
        <v>45745</v>
      </c>
      <c r="BF1" s="719">
        <f t="shared" si="1"/>
        <v>45746</v>
      </c>
      <c r="BG1" s="719">
        <f t="shared" si="1"/>
        <v>45747</v>
      </c>
      <c r="BH1" s="719">
        <f t="shared" si="1"/>
        <v>45748</v>
      </c>
      <c r="BI1" s="719">
        <f t="shared" si="1"/>
        <v>45749</v>
      </c>
      <c r="BJ1" s="719">
        <f t="shared" si="1"/>
        <v>45750</v>
      </c>
      <c r="BK1" s="719">
        <f t="shared" si="1"/>
        <v>45751</v>
      </c>
      <c r="BL1" s="719">
        <f t="shared" si="1"/>
        <v>45752</v>
      </c>
      <c r="BM1" s="719">
        <f t="shared" si="1"/>
        <v>45753</v>
      </c>
      <c r="BN1" s="719">
        <f t="shared" si="1"/>
        <v>45754</v>
      </c>
      <c r="BO1" s="719">
        <f t="shared" si="1"/>
        <v>45755</v>
      </c>
      <c r="BP1" s="719">
        <f t="shared" si="1"/>
        <v>45756</v>
      </c>
      <c r="BQ1" s="719">
        <f t="shared" si="1"/>
        <v>45757</v>
      </c>
      <c r="BR1" s="719">
        <f t="shared" si="1"/>
        <v>45758</v>
      </c>
      <c r="BS1" s="719">
        <f t="shared" si="1"/>
        <v>45759</v>
      </c>
      <c r="BT1" s="719">
        <f t="shared" si="1"/>
        <v>45760</v>
      </c>
      <c r="BU1" s="719">
        <f t="shared" si="1"/>
        <v>45761</v>
      </c>
      <c r="BV1" s="719">
        <f t="shared" si="1"/>
        <v>45762</v>
      </c>
      <c r="BW1" s="719">
        <f t="shared" si="1"/>
        <v>45763</v>
      </c>
      <c r="BX1" s="719">
        <f t="shared" si="1"/>
        <v>45764</v>
      </c>
      <c r="BY1" s="719">
        <f t="shared" si="1"/>
        <v>45765</v>
      </c>
      <c r="BZ1" s="719">
        <f t="shared" ref="BZ1:EK1" si="2">BY1+1</f>
        <v>45766</v>
      </c>
      <c r="CA1" s="719">
        <f t="shared" si="2"/>
        <v>45767</v>
      </c>
      <c r="CB1" s="719">
        <f t="shared" si="2"/>
        <v>45768</v>
      </c>
      <c r="CC1" s="719">
        <f t="shared" si="2"/>
        <v>45769</v>
      </c>
      <c r="CD1" s="719">
        <f t="shared" si="2"/>
        <v>45770</v>
      </c>
      <c r="CE1" s="719">
        <f t="shared" si="2"/>
        <v>45771</v>
      </c>
      <c r="CF1" s="719">
        <f>CE1+1</f>
        <v>45772</v>
      </c>
      <c r="CG1" s="719">
        <f t="shared" si="2"/>
        <v>45773</v>
      </c>
      <c r="CH1" s="719">
        <f t="shared" si="2"/>
        <v>45774</v>
      </c>
      <c r="CI1" s="719">
        <f t="shared" si="2"/>
        <v>45775</v>
      </c>
      <c r="CJ1" s="719">
        <f t="shared" si="2"/>
        <v>45776</v>
      </c>
      <c r="CK1" s="719">
        <f t="shared" si="2"/>
        <v>45777</v>
      </c>
      <c r="CL1" s="719">
        <f t="shared" si="2"/>
        <v>45778</v>
      </c>
      <c r="CM1" s="719">
        <f t="shared" si="2"/>
        <v>45779</v>
      </c>
      <c r="CN1" s="719">
        <f t="shared" si="2"/>
        <v>45780</v>
      </c>
      <c r="CO1" s="719">
        <f t="shared" si="2"/>
        <v>45781</v>
      </c>
      <c r="CP1" s="719">
        <f t="shared" si="2"/>
        <v>45782</v>
      </c>
      <c r="CQ1" s="719">
        <f t="shared" si="2"/>
        <v>45783</v>
      </c>
      <c r="CR1" s="719">
        <f t="shared" si="2"/>
        <v>45784</v>
      </c>
      <c r="CS1" s="719">
        <f t="shared" si="2"/>
        <v>45785</v>
      </c>
      <c r="CT1" s="719">
        <f t="shared" si="2"/>
        <v>45786</v>
      </c>
      <c r="CU1" s="719">
        <f t="shared" si="2"/>
        <v>45787</v>
      </c>
      <c r="CV1" s="862">
        <f t="shared" si="2"/>
        <v>45788</v>
      </c>
      <c r="CW1" s="719">
        <f t="shared" si="2"/>
        <v>45789</v>
      </c>
      <c r="CX1" s="719">
        <f t="shared" si="2"/>
        <v>45790</v>
      </c>
      <c r="CY1" s="719">
        <f t="shared" si="2"/>
        <v>45791</v>
      </c>
      <c r="CZ1" s="719">
        <f t="shared" si="2"/>
        <v>45792</v>
      </c>
      <c r="DA1" s="719">
        <f t="shared" si="2"/>
        <v>45793</v>
      </c>
      <c r="DB1" s="719">
        <f t="shared" si="2"/>
        <v>45794</v>
      </c>
      <c r="DC1" s="719">
        <f t="shared" si="2"/>
        <v>45795</v>
      </c>
      <c r="DD1" s="719">
        <f t="shared" si="2"/>
        <v>45796</v>
      </c>
      <c r="DE1" s="719">
        <f t="shared" si="2"/>
        <v>45797</v>
      </c>
      <c r="DF1" s="719">
        <f t="shared" si="2"/>
        <v>45798</v>
      </c>
      <c r="DG1" s="719">
        <f t="shared" si="2"/>
        <v>45799</v>
      </c>
      <c r="DH1" s="719">
        <f t="shared" si="2"/>
        <v>45800</v>
      </c>
      <c r="DI1" s="719">
        <f t="shared" si="2"/>
        <v>45801</v>
      </c>
      <c r="DJ1" s="719">
        <f t="shared" si="2"/>
        <v>45802</v>
      </c>
      <c r="DK1" s="719">
        <f t="shared" si="2"/>
        <v>45803</v>
      </c>
      <c r="DL1" s="719">
        <f t="shared" si="2"/>
        <v>45804</v>
      </c>
      <c r="DM1" s="719">
        <f t="shared" si="2"/>
        <v>45805</v>
      </c>
      <c r="DN1" s="719">
        <f t="shared" si="2"/>
        <v>45806</v>
      </c>
      <c r="DO1" s="719">
        <f t="shared" si="2"/>
        <v>45807</v>
      </c>
      <c r="DP1" s="719">
        <f t="shared" si="2"/>
        <v>45808</v>
      </c>
      <c r="DQ1" s="719">
        <f t="shared" si="2"/>
        <v>45809</v>
      </c>
      <c r="DR1" s="719">
        <f t="shared" si="2"/>
        <v>45810</v>
      </c>
      <c r="DS1" s="719">
        <f t="shared" si="2"/>
        <v>45811</v>
      </c>
      <c r="DT1" s="719">
        <f t="shared" si="2"/>
        <v>45812</v>
      </c>
      <c r="DU1" s="719">
        <f t="shared" si="2"/>
        <v>45813</v>
      </c>
      <c r="DV1" s="719">
        <f t="shared" si="2"/>
        <v>45814</v>
      </c>
      <c r="DW1" s="719">
        <f t="shared" si="2"/>
        <v>45815</v>
      </c>
      <c r="DX1" s="719">
        <f t="shared" si="2"/>
        <v>45816</v>
      </c>
      <c r="DY1" s="719">
        <f t="shared" si="2"/>
        <v>45817</v>
      </c>
      <c r="DZ1" s="719">
        <f t="shared" si="2"/>
        <v>45818</v>
      </c>
      <c r="EA1" s="719">
        <f t="shared" si="2"/>
        <v>45819</v>
      </c>
      <c r="EB1" s="719">
        <f t="shared" si="2"/>
        <v>45820</v>
      </c>
      <c r="EC1" s="719">
        <f t="shared" si="2"/>
        <v>45821</v>
      </c>
      <c r="ED1" s="719">
        <f t="shared" si="2"/>
        <v>45822</v>
      </c>
      <c r="EE1" s="888">
        <f t="shared" si="2"/>
        <v>45823</v>
      </c>
      <c r="EF1" s="719">
        <f t="shared" si="2"/>
        <v>45824</v>
      </c>
      <c r="EG1" s="719">
        <f t="shared" si="2"/>
        <v>45825</v>
      </c>
      <c r="EH1" s="719">
        <f t="shared" si="2"/>
        <v>45826</v>
      </c>
      <c r="EI1" s="719">
        <f t="shared" si="2"/>
        <v>45827</v>
      </c>
      <c r="EJ1" s="719">
        <f t="shared" si="2"/>
        <v>45828</v>
      </c>
      <c r="EK1" s="719">
        <f t="shared" si="2"/>
        <v>45829</v>
      </c>
      <c r="EL1" s="719">
        <f t="shared" ref="EL1:GW1" si="3">EK1+1</f>
        <v>45830</v>
      </c>
      <c r="EM1" s="719">
        <f t="shared" si="3"/>
        <v>45831</v>
      </c>
      <c r="EN1" s="719">
        <f t="shared" si="3"/>
        <v>45832</v>
      </c>
      <c r="EO1" s="719">
        <f t="shared" si="3"/>
        <v>45833</v>
      </c>
      <c r="EP1" s="719">
        <f t="shared" si="3"/>
        <v>45834</v>
      </c>
      <c r="EQ1" s="719">
        <f t="shared" si="3"/>
        <v>45835</v>
      </c>
      <c r="ER1" s="719">
        <f>EQ1+1</f>
        <v>45836</v>
      </c>
      <c r="ES1" s="719">
        <f t="shared" si="3"/>
        <v>45837</v>
      </c>
      <c r="ET1" s="719">
        <f t="shared" si="3"/>
        <v>45838</v>
      </c>
      <c r="EU1" s="719">
        <f t="shared" si="3"/>
        <v>45839</v>
      </c>
      <c r="EV1" s="719">
        <f t="shared" si="3"/>
        <v>45840</v>
      </c>
      <c r="EW1" s="719">
        <f t="shared" si="3"/>
        <v>45841</v>
      </c>
      <c r="EX1" s="719">
        <f t="shared" si="3"/>
        <v>45842</v>
      </c>
      <c r="EY1" s="719">
        <f t="shared" si="3"/>
        <v>45843</v>
      </c>
      <c r="EZ1" s="719">
        <f t="shared" si="3"/>
        <v>45844</v>
      </c>
      <c r="FA1" s="719">
        <f t="shared" si="3"/>
        <v>45845</v>
      </c>
      <c r="FB1" s="719">
        <f t="shared" si="3"/>
        <v>45846</v>
      </c>
      <c r="FC1" s="719">
        <f t="shared" si="3"/>
        <v>45847</v>
      </c>
      <c r="FD1" s="719">
        <f t="shared" si="3"/>
        <v>45848</v>
      </c>
      <c r="FE1" s="719">
        <f t="shared" si="3"/>
        <v>45849</v>
      </c>
      <c r="FF1" s="719">
        <f t="shared" si="3"/>
        <v>45850</v>
      </c>
      <c r="FG1" s="719">
        <f t="shared" si="3"/>
        <v>45851</v>
      </c>
      <c r="FH1" s="719">
        <f t="shared" si="3"/>
        <v>45852</v>
      </c>
      <c r="FI1" s="719">
        <f t="shared" si="3"/>
        <v>45853</v>
      </c>
      <c r="FJ1" s="719">
        <f t="shared" si="3"/>
        <v>45854</v>
      </c>
      <c r="FK1" s="719">
        <f t="shared" si="3"/>
        <v>45855</v>
      </c>
      <c r="FL1" s="719">
        <f t="shared" si="3"/>
        <v>45856</v>
      </c>
      <c r="FM1" s="719">
        <f t="shared" si="3"/>
        <v>45857</v>
      </c>
      <c r="FN1" s="719">
        <f t="shared" si="3"/>
        <v>45858</v>
      </c>
      <c r="FO1" s="719">
        <f t="shared" si="3"/>
        <v>45859</v>
      </c>
      <c r="FP1" s="719">
        <f t="shared" si="3"/>
        <v>45860</v>
      </c>
      <c r="FQ1" s="719">
        <f t="shared" si="3"/>
        <v>45861</v>
      </c>
      <c r="FR1" s="719">
        <f t="shared" si="3"/>
        <v>45862</v>
      </c>
      <c r="FS1" s="719">
        <f t="shared" si="3"/>
        <v>45863</v>
      </c>
      <c r="FT1" s="719">
        <f t="shared" si="3"/>
        <v>45864</v>
      </c>
      <c r="FU1" s="719">
        <f t="shared" si="3"/>
        <v>45865</v>
      </c>
      <c r="FV1" s="719">
        <f t="shared" si="3"/>
        <v>45866</v>
      </c>
      <c r="FW1" s="719">
        <f t="shared" si="3"/>
        <v>45867</v>
      </c>
      <c r="FX1" s="719">
        <f t="shared" si="3"/>
        <v>45868</v>
      </c>
      <c r="FY1" s="719">
        <f t="shared" si="3"/>
        <v>45869</v>
      </c>
      <c r="FZ1" s="719">
        <f t="shared" si="3"/>
        <v>45870</v>
      </c>
      <c r="GA1" s="719">
        <f t="shared" si="3"/>
        <v>45871</v>
      </c>
      <c r="GB1" s="719">
        <f t="shared" si="3"/>
        <v>45872</v>
      </c>
      <c r="GC1" s="719">
        <f t="shared" si="3"/>
        <v>45873</v>
      </c>
      <c r="GD1" s="719">
        <f t="shared" si="3"/>
        <v>45874</v>
      </c>
      <c r="GE1" s="719">
        <f t="shared" si="3"/>
        <v>45875</v>
      </c>
      <c r="GF1" s="719">
        <f t="shared" si="3"/>
        <v>45876</v>
      </c>
      <c r="GG1" s="719">
        <f t="shared" si="3"/>
        <v>45877</v>
      </c>
      <c r="GH1" s="719">
        <f t="shared" si="3"/>
        <v>45878</v>
      </c>
      <c r="GI1" s="719">
        <f t="shared" si="3"/>
        <v>45879</v>
      </c>
      <c r="GJ1" s="719">
        <f t="shared" si="3"/>
        <v>45880</v>
      </c>
      <c r="GK1" s="719">
        <f t="shared" si="3"/>
        <v>45881</v>
      </c>
      <c r="GL1" s="719">
        <f t="shared" si="3"/>
        <v>45882</v>
      </c>
      <c r="GM1" s="719">
        <f t="shared" si="3"/>
        <v>45883</v>
      </c>
      <c r="GN1" s="719">
        <f t="shared" si="3"/>
        <v>45884</v>
      </c>
      <c r="GO1" s="719">
        <f t="shared" si="3"/>
        <v>45885</v>
      </c>
      <c r="GP1" s="719">
        <f t="shared" si="3"/>
        <v>45886</v>
      </c>
      <c r="GQ1" s="719">
        <f t="shared" si="3"/>
        <v>45887</v>
      </c>
      <c r="GR1" s="719">
        <f t="shared" si="3"/>
        <v>45888</v>
      </c>
      <c r="GS1" s="719">
        <f t="shared" si="3"/>
        <v>45889</v>
      </c>
      <c r="GT1" s="719">
        <f t="shared" si="3"/>
        <v>45890</v>
      </c>
      <c r="GU1" s="719">
        <f t="shared" si="3"/>
        <v>45891</v>
      </c>
      <c r="GV1" s="719">
        <f t="shared" si="3"/>
        <v>45892</v>
      </c>
      <c r="GW1" s="719">
        <f t="shared" si="3"/>
        <v>45893</v>
      </c>
      <c r="GX1" s="719">
        <f t="shared" ref="GX1:JI1" si="4">GW1+1</f>
        <v>45894</v>
      </c>
      <c r="GY1" s="719">
        <f t="shared" si="4"/>
        <v>45895</v>
      </c>
      <c r="GZ1" s="719">
        <f t="shared" si="4"/>
        <v>45896</v>
      </c>
      <c r="HA1" s="719">
        <f t="shared" si="4"/>
        <v>45897</v>
      </c>
      <c r="HB1" s="719">
        <f t="shared" si="4"/>
        <v>45898</v>
      </c>
      <c r="HC1" s="719">
        <f t="shared" si="4"/>
        <v>45899</v>
      </c>
      <c r="HD1" s="719">
        <f t="shared" si="4"/>
        <v>45900</v>
      </c>
      <c r="HE1" s="719">
        <f t="shared" si="4"/>
        <v>45901</v>
      </c>
      <c r="HF1" s="719">
        <f t="shared" si="4"/>
        <v>45902</v>
      </c>
      <c r="HG1" s="719">
        <f t="shared" si="4"/>
        <v>45903</v>
      </c>
      <c r="HH1" s="719">
        <f t="shared" si="4"/>
        <v>45904</v>
      </c>
      <c r="HI1" s="719">
        <f t="shared" si="4"/>
        <v>45905</v>
      </c>
      <c r="HJ1" s="719">
        <f t="shared" si="4"/>
        <v>45906</v>
      </c>
      <c r="HK1" s="719">
        <f t="shared" si="4"/>
        <v>45907</v>
      </c>
      <c r="HL1" s="719">
        <f t="shared" si="4"/>
        <v>45908</v>
      </c>
      <c r="HM1" s="719">
        <f t="shared" si="4"/>
        <v>45909</v>
      </c>
      <c r="HN1" s="719">
        <f t="shared" si="4"/>
        <v>45910</v>
      </c>
      <c r="HO1" s="719">
        <f t="shared" si="4"/>
        <v>45911</v>
      </c>
      <c r="HP1" s="719">
        <f t="shared" si="4"/>
        <v>45912</v>
      </c>
      <c r="HQ1" s="719">
        <f t="shared" si="4"/>
        <v>45913</v>
      </c>
      <c r="HR1" s="719">
        <f t="shared" si="4"/>
        <v>45914</v>
      </c>
      <c r="HS1" s="719">
        <f t="shared" si="4"/>
        <v>45915</v>
      </c>
      <c r="HT1" s="719">
        <f t="shared" si="4"/>
        <v>45916</v>
      </c>
      <c r="HU1" s="719">
        <f t="shared" si="4"/>
        <v>45917</v>
      </c>
      <c r="HV1" s="719">
        <f t="shared" si="4"/>
        <v>45918</v>
      </c>
      <c r="HW1" s="719">
        <f t="shared" si="4"/>
        <v>45919</v>
      </c>
      <c r="HX1" s="719">
        <f t="shared" si="4"/>
        <v>45920</v>
      </c>
      <c r="HY1" s="719">
        <f t="shared" si="4"/>
        <v>45921</v>
      </c>
      <c r="HZ1" s="719">
        <f t="shared" si="4"/>
        <v>45922</v>
      </c>
      <c r="IA1" s="719">
        <f t="shared" si="4"/>
        <v>45923</v>
      </c>
      <c r="IB1" s="719">
        <f t="shared" si="4"/>
        <v>45924</v>
      </c>
      <c r="IC1" s="719">
        <f t="shared" si="4"/>
        <v>45925</v>
      </c>
      <c r="ID1" s="719">
        <f t="shared" si="4"/>
        <v>45926</v>
      </c>
      <c r="IE1" s="719">
        <f t="shared" si="4"/>
        <v>45927</v>
      </c>
      <c r="IF1" s="719">
        <f t="shared" si="4"/>
        <v>45928</v>
      </c>
      <c r="IG1" s="719">
        <f t="shared" si="4"/>
        <v>45929</v>
      </c>
      <c r="IH1" s="719">
        <f t="shared" si="4"/>
        <v>45930</v>
      </c>
      <c r="II1" s="719">
        <f t="shared" si="4"/>
        <v>45931</v>
      </c>
      <c r="IJ1" s="719">
        <f t="shared" si="4"/>
        <v>45932</v>
      </c>
      <c r="IK1" s="719">
        <f t="shared" si="4"/>
        <v>45933</v>
      </c>
      <c r="IL1" s="719">
        <f t="shared" si="4"/>
        <v>45934</v>
      </c>
      <c r="IM1" s="719">
        <f t="shared" si="4"/>
        <v>45935</v>
      </c>
      <c r="IN1" s="719">
        <f t="shared" si="4"/>
        <v>45936</v>
      </c>
      <c r="IO1" s="719">
        <f t="shared" si="4"/>
        <v>45937</v>
      </c>
      <c r="IP1" s="719">
        <f t="shared" si="4"/>
        <v>45938</v>
      </c>
      <c r="IQ1" s="719">
        <f>IP1+1</f>
        <v>45939</v>
      </c>
      <c r="IR1" s="719">
        <f t="shared" si="4"/>
        <v>45940</v>
      </c>
      <c r="IS1" s="719">
        <f t="shared" si="4"/>
        <v>45941</v>
      </c>
      <c r="IT1" s="719">
        <f t="shared" si="4"/>
        <v>45942</v>
      </c>
      <c r="IU1" s="719">
        <f t="shared" si="4"/>
        <v>45943</v>
      </c>
      <c r="IV1" s="719">
        <f t="shared" si="4"/>
        <v>45944</v>
      </c>
      <c r="IW1" s="719">
        <f t="shared" si="4"/>
        <v>45945</v>
      </c>
      <c r="IX1" s="719">
        <f t="shared" si="4"/>
        <v>45946</v>
      </c>
      <c r="IY1" s="719">
        <f t="shared" si="4"/>
        <v>45947</v>
      </c>
      <c r="IZ1" s="719">
        <f t="shared" si="4"/>
        <v>45948</v>
      </c>
      <c r="JA1" s="719">
        <f t="shared" si="4"/>
        <v>45949</v>
      </c>
      <c r="JB1" s="719">
        <f t="shared" si="4"/>
        <v>45950</v>
      </c>
      <c r="JC1" s="719">
        <f t="shared" si="4"/>
        <v>45951</v>
      </c>
      <c r="JD1" s="719">
        <f t="shared" si="4"/>
        <v>45952</v>
      </c>
      <c r="JE1" s="719">
        <f t="shared" si="4"/>
        <v>45953</v>
      </c>
      <c r="JF1" s="719">
        <f t="shared" si="4"/>
        <v>45954</v>
      </c>
      <c r="JG1" s="719">
        <f t="shared" si="4"/>
        <v>45955</v>
      </c>
      <c r="JH1" s="719">
        <f t="shared" si="4"/>
        <v>45956</v>
      </c>
      <c r="JI1" s="719">
        <f t="shared" si="4"/>
        <v>45957</v>
      </c>
      <c r="JJ1" s="719">
        <f t="shared" ref="JJ1:LU1" si="5">JI1+1</f>
        <v>45958</v>
      </c>
      <c r="JK1" s="719">
        <f t="shared" si="5"/>
        <v>45959</v>
      </c>
      <c r="JL1" s="719">
        <f t="shared" si="5"/>
        <v>45960</v>
      </c>
      <c r="JM1" s="719">
        <f t="shared" si="5"/>
        <v>45961</v>
      </c>
      <c r="JN1" s="719">
        <f t="shared" si="5"/>
        <v>45962</v>
      </c>
      <c r="JO1" s="719">
        <f t="shared" si="5"/>
        <v>45963</v>
      </c>
      <c r="JP1" s="719">
        <f t="shared" si="5"/>
        <v>45964</v>
      </c>
      <c r="JQ1" s="719">
        <f t="shared" si="5"/>
        <v>45965</v>
      </c>
      <c r="JR1" s="719">
        <f t="shared" si="5"/>
        <v>45966</v>
      </c>
      <c r="JS1" s="719">
        <f t="shared" si="5"/>
        <v>45967</v>
      </c>
      <c r="JT1" s="719">
        <f t="shared" si="5"/>
        <v>45968</v>
      </c>
      <c r="JU1" s="719">
        <f t="shared" si="5"/>
        <v>45969</v>
      </c>
      <c r="JV1" s="719">
        <f t="shared" si="5"/>
        <v>45970</v>
      </c>
      <c r="JW1" s="719">
        <f t="shared" si="5"/>
        <v>45971</v>
      </c>
      <c r="JX1" s="719">
        <f t="shared" si="5"/>
        <v>45972</v>
      </c>
      <c r="JY1" s="719">
        <f t="shared" si="5"/>
        <v>45973</v>
      </c>
      <c r="JZ1" s="719">
        <f t="shared" si="5"/>
        <v>45974</v>
      </c>
      <c r="KA1" s="719">
        <f t="shared" si="5"/>
        <v>45975</v>
      </c>
      <c r="KB1" s="719">
        <f t="shared" si="5"/>
        <v>45976</v>
      </c>
      <c r="KC1" s="719">
        <f t="shared" si="5"/>
        <v>45977</v>
      </c>
      <c r="KD1" s="719">
        <f t="shared" si="5"/>
        <v>45978</v>
      </c>
      <c r="KE1" s="719">
        <f t="shared" si="5"/>
        <v>45979</v>
      </c>
      <c r="KF1" s="719">
        <f t="shared" si="5"/>
        <v>45980</v>
      </c>
      <c r="KG1" s="719">
        <f t="shared" si="5"/>
        <v>45981</v>
      </c>
      <c r="KH1" s="719">
        <f t="shared" si="5"/>
        <v>45982</v>
      </c>
      <c r="KI1" s="719">
        <f t="shared" si="5"/>
        <v>45983</v>
      </c>
      <c r="KJ1" s="719">
        <f t="shared" si="5"/>
        <v>45984</v>
      </c>
      <c r="KK1" s="719">
        <f t="shared" si="5"/>
        <v>45985</v>
      </c>
      <c r="KL1" s="719">
        <f t="shared" si="5"/>
        <v>45986</v>
      </c>
      <c r="KM1" s="719">
        <f t="shared" si="5"/>
        <v>45987</v>
      </c>
      <c r="KN1" s="1459">
        <f t="shared" si="5"/>
        <v>45988</v>
      </c>
      <c r="KO1" s="719">
        <f t="shared" si="5"/>
        <v>45989</v>
      </c>
      <c r="KP1" s="719">
        <f t="shared" si="5"/>
        <v>45990</v>
      </c>
      <c r="KQ1" s="719">
        <f t="shared" si="5"/>
        <v>45991</v>
      </c>
      <c r="KR1" s="719">
        <f t="shared" si="5"/>
        <v>45992</v>
      </c>
      <c r="KS1" s="719">
        <f t="shared" si="5"/>
        <v>45993</v>
      </c>
      <c r="KT1" s="719">
        <f t="shared" si="5"/>
        <v>45994</v>
      </c>
      <c r="KU1" s="719">
        <f t="shared" si="5"/>
        <v>45995</v>
      </c>
      <c r="KV1" s="719">
        <f t="shared" si="5"/>
        <v>45996</v>
      </c>
      <c r="KW1" s="719">
        <f t="shared" si="5"/>
        <v>45997</v>
      </c>
      <c r="KX1" s="719">
        <f t="shared" si="5"/>
        <v>45998</v>
      </c>
      <c r="KY1" s="719">
        <f t="shared" si="5"/>
        <v>45999</v>
      </c>
      <c r="KZ1" s="719">
        <f t="shared" si="5"/>
        <v>46000</v>
      </c>
      <c r="LA1" s="719">
        <f t="shared" si="5"/>
        <v>46001</v>
      </c>
      <c r="LB1" s="719">
        <f t="shared" si="5"/>
        <v>46002</v>
      </c>
      <c r="LC1" s="719">
        <f t="shared" si="5"/>
        <v>46003</v>
      </c>
      <c r="LD1" s="719">
        <f t="shared" si="5"/>
        <v>46004</v>
      </c>
      <c r="LE1" s="719">
        <f t="shared" si="5"/>
        <v>46005</v>
      </c>
      <c r="LF1" s="719">
        <f t="shared" si="5"/>
        <v>46006</v>
      </c>
      <c r="LG1" s="719">
        <f t="shared" si="5"/>
        <v>46007</v>
      </c>
      <c r="LH1" s="719">
        <f t="shared" si="5"/>
        <v>46008</v>
      </c>
      <c r="LI1" s="719">
        <f t="shared" si="5"/>
        <v>46009</v>
      </c>
      <c r="LJ1" s="719">
        <f t="shared" si="5"/>
        <v>46010</v>
      </c>
      <c r="LK1" s="719">
        <f t="shared" si="5"/>
        <v>46011</v>
      </c>
      <c r="LL1" s="719">
        <f t="shared" si="5"/>
        <v>46012</v>
      </c>
      <c r="LM1" s="719">
        <f t="shared" si="5"/>
        <v>46013</v>
      </c>
      <c r="LN1" s="719">
        <f t="shared" si="5"/>
        <v>46014</v>
      </c>
      <c r="LO1" s="719">
        <f t="shared" si="5"/>
        <v>46015</v>
      </c>
      <c r="LP1" s="719">
        <f t="shared" si="5"/>
        <v>46016</v>
      </c>
      <c r="LQ1" s="719">
        <f t="shared" si="5"/>
        <v>46017</v>
      </c>
      <c r="LR1" s="719">
        <f t="shared" si="5"/>
        <v>46018</v>
      </c>
      <c r="LS1" s="719">
        <f t="shared" si="5"/>
        <v>46019</v>
      </c>
      <c r="LT1" s="719">
        <f t="shared" si="5"/>
        <v>46020</v>
      </c>
      <c r="LU1" s="719">
        <f t="shared" si="5"/>
        <v>46021</v>
      </c>
      <c r="LV1" s="719">
        <f t="shared" ref="LV1:NA1" si="6">LU1+1</f>
        <v>46022</v>
      </c>
      <c r="LW1" s="719">
        <f t="shared" si="6"/>
        <v>46023</v>
      </c>
      <c r="LX1" s="719">
        <f t="shared" si="6"/>
        <v>46024</v>
      </c>
      <c r="LY1" s="719">
        <f t="shared" si="6"/>
        <v>46025</v>
      </c>
      <c r="LZ1" s="719">
        <f t="shared" si="6"/>
        <v>46026</v>
      </c>
      <c r="MA1" s="719">
        <f t="shared" si="6"/>
        <v>46027</v>
      </c>
      <c r="MB1" s="719">
        <f t="shared" si="6"/>
        <v>46028</v>
      </c>
      <c r="MC1" s="719">
        <f t="shared" si="6"/>
        <v>46029</v>
      </c>
      <c r="MD1" s="719">
        <f t="shared" si="6"/>
        <v>46030</v>
      </c>
      <c r="ME1" s="719">
        <f t="shared" si="6"/>
        <v>46031</v>
      </c>
      <c r="MF1" s="719">
        <f t="shared" si="6"/>
        <v>46032</v>
      </c>
      <c r="MG1" s="719">
        <f t="shared" si="6"/>
        <v>46033</v>
      </c>
      <c r="MH1" s="719">
        <f t="shared" si="6"/>
        <v>46034</v>
      </c>
      <c r="MI1" s="719">
        <f t="shared" si="6"/>
        <v>46035</v>
      </c>
      <c r="MJ1" s="719">
        <f t="shared" si="6"/>
        <v>46036</v>
      </c>
      <c r="MK1" s="719">
        <f t="shared" si="6"/>
        <v>46037</v>
      </c>
      <c r="ML1" s="719">
        <f t="shared" si="6"/>
        <v>46038</v>
      </c>
      <c r="MM1" s="719">
        <f t="shared" si="6"/>
        <v>46039</v>
      </c>
      <c r="MN1" s="719">
        <f t="shared" si="6"/>
        <v>46040</v>
      </c>
      <c r="MO1" s="719">
        <f t="shared" si="6"/>
        <v>46041</v>
      </c>
      <c r="MP1" s="719">
        <f t="shared" si="6"/>
        <v>46042</v>
      </c>
      <c r="MQ1" s="719">
        <f t="shared" si="6"/>
        <v>46043</v>
      </c>
      <c r="MR1" s="719">
        <f t="shared" si="6"/>
        <v>46044</v>
      </c>
      <c r="MS1" s="719">
        <f t="shared" si="6"/>
        <v>46045</v>
      </c>
      <c r="MT1" s="719">
        <f t="shared" si="6"/>
        <v>46046</v>
      </c>
      <c r="MU1" s="719">
        <f t="shared" si="6"/>
        <v>46047</v>
      </c>
      <c r="MV1" s="719">
        <f t="shared" si="6"/>
        <v>46048</v>
      </c>
      <c r="MW1" s="719">
        <f t="shared" si="6"/>
        <v>46049</v>
      </c>
      <c r="MX1" s="719">
        <f t="shared" si="6"/>
        <v>46050</v>
      </c>
      <c r="MY1" s="719">
        <f t="shared" si="6"/>
        <v>46051</v>
      </c>
      <c r="MZ1" s="719">
        <f t="shared" si="6"/>
        <v>46052</v>
      </c>
      <c r="NA1" s="719">
        <f t="shared" si="6"/>
        <v>46053</v>
      </c>
    </row>
    <row r="2" spans="1:365" s="731" customFormat="1" ht="12.75" customHeight="1">
      <c r="A2" s="186"/>
      <c r="B2" s="263" t="str">
        <f t="shared" ref="B2:M2" si="7">TEXT(B1,"DDDD")</f>
        <v>Sunday</v>
      </c>
      <c r="C2" s="263" t="str">
        <f t="shared" si="7"/>
        <v>Monday</v>
      </c>
      <c r="D2" s="263" t="str">
        <f t="shared" si="7"/>
        <v>Tuesday</v>
      </c>
      <c r="E2" s="263" t="str">
        <f t="shared" si="7"/>
        <v>Wednesday</v>
      </c>
      <c r="F2" s="263" t="str">
        <f t="shared" si="7"/>
        <v>Thursday</v>
      </c>
      <c r="G2" s="263" t="str">
        <f t="shared" si="7"/>
        <v>Friday</v>
      </c>
      <c r="H2" s="263" t="str">
        <f t="shared" si="7"/>
        <v>Saturday</v>
      </c>
      <c r="I2" s="263" t="str">
        <f t="shared" si="7"/>
        <v>Sunday</v>
      </c>
      <c r="J2" s="263" t="str">
        <f t="shared" si="7"/>
        <v>Monday</v>
      </c>
      <c r="K2" s="263" t="str">
        <f t="shared" si="7"/>
        <v>Tuesday</v>
      </c>
      <c r="L2" s="263" t="str">
        <f t="shared" si="7"/>
        <v>Wednesday</v>
      </c>
      <c r="M2" s="263" t="str">
        <f t="shared" si="7"/>
        <v>Thursday</v>
      </c>
      <c r="N2" s="263" t="str">
        <f t="shared" ref="N2:BY2" si="8">TEXT(N1,"DDDD")</f>
        <v>Friday</v>
      </c>
      <c r="O2" s="263" t="str">
        <f t="shared" si="8"/>
        <v>Saturday</v>
      </c>
      <c r="P2" s="263" t="str">
        <f t="shared" si="8"/>
        <v>Sunday</v>
      </c>
      <c r="Q2" s="263" t="str">
        <f t="shared" si="8"/>
        <v>Monday</v>
      </c>
      <c r="R2" s="263" t="str">
        <f t="shared" si="8"/>
        <v>Tuesday</v>
      </c>
      <c r="S2" s="263" t="str">
        <f t="shared" si="8"/>
        <v>Wednesday</v>
      </c>
      <c r="T2" s="263" t="str">
        <f t="shared" si="8"/>
        <v>Thursday</v>
      </c>
      <c r="U2" s="263" t="str">
        <f t="shared" si="8"/>
        <v>Friday</v>
      </c>
      <c r="V2" s="263" t="str">
        <f t="shared" si="8"/>
        <v>Saturday</v>
      </c>
      <c r="W2" s="263" t="str">
        <f t="shared" si="8"/>
        <v>Sunday</v>
      </c>
      <c r="X2" s="263" t="str">
        <f t="shared" si="8"/>
        <v>Monday</v>
      </c>
      <c r="Y2" s="263" t="str">
        <f t="shared" si="8"/>
        <v>Tuesday</v>
      </c>
      <c r="Z2" s="263" t="str">
        <f t="shared" si="8"/>
        <v>Wednesday</v>
      </c>
      <c r="AA2" s="263" t="str">
        <f t="shared" si="8"/>
        <v>Thursday</v>
      </c>
      <c r="AB2" s="263" t="str">
        <f t="shared" si="8"/>
        <v>Friday</v>
      </c>
      <c r="AC2" s="263" t="str">
        <f t="shared" si="8"/>
        <v>Saturday</v>
      </c>
      <c r="AD2" s="263" t="str">
        <f t="shared" si="8"/>
        <v>Sunday</v>
      </c>
      <c r="AE2" s="263" t="str">
        <f t="shared" si="8"/>
        <v>Monday</v>
      </c>
      <c r="AF2" s="263" t="str">
        <f t="shared" si="8"/>
        <v>Tuesday</v>
      </c>
      <c r="AG2" s="263" t="str">
        <f t="shared" si="8"/>
        <v>Wednesday</v>
      </c>
      <c r="AH2" s="263" t="str">
        <f t="shared" si="8"/>
        <v>Thursday</v>
      </c>
      <c r="AI2" s="263" t="str">
        <f t="shared" si="8"/>
        <v>Friday</v>
      </c>
      <c r="AJ2" s="263" t="str">
        <f t="shared" si="8"/>
        <v>Saturday</v>
      </c>
      <c r="AK2" s="263" t="str">
        <f t="shared" si="8"/>
        <v>Sunday</v>
      </c>
      <c r="AL2" s="263" t="str">
        <f t="shared" si="8"/>
        <v>Monday</v>
      </c>
      <c r="AM2" s="263" t="str">
        <f t="shared" si="8"/>
        <v>Tuesday</v>
      </c>
      <c r="AN2" s="263" t="str">
        <f t="shared" si="8"/>
        <v>Wednesday</v>
      </c>
      <c r="AO2" s="263" t="str">
        <f t="shared" si="8"/>
        <v>Thursday</v>
      </c>
      <c r="AP2" s="263" t="str">
        <f t="shared" si="8"/>
        <v>Friday</v>
      </c>
      <c r="AQ2" s="263" t="str">
        <f t="shared" si="8"/>
        <v>Saturday</v>
      </c>
      <c r="AR2" s="263" t="str">
        <f t="shared" si="8"/>
        <v>Sunday</v>
      </c>
      <c r="AS2" s="263" t="str">
        <f t="shared" si="8"/>
        <v>Monday</v>
      </c>
      <c r="AT2" s="263" t="str">
        <f t="shared" si="8"/>
        <v>Tuesday</v>
      </c>
      <c r="AU2" s="263" t="str">
        <f t="shared" si="8"/>
        <v>Wednesday</v>
      </c>
      <c r="AV2" s="263" t="str">
        <f t="shared" si="8"/>
        <v>Thursday</v>
      </c>
      <c r="AW2" s="263" t="str">
        <f t="shared" si="8"/>
        <v>Friday</v>
      </c>
      <c r="AX2" s="263" t="str">
        <f t="shared" si="8"/>
        <v>Saturday</v>
      </c>
      <c r="AY2" s="263" t="str">
        <f t="shared" si="8"/>
        <v>Sunday</v>
      </c>
      <c r="AZ2" s="263" t="str">
        <f t="shared" si="8"/>
        <v>Monday</v>
      </c>
      <c r="BA2" s="263" t="str">
        <f t="shared" si="8"/>
        <v>Tuesday</v>
      </c>
      <c r="BB2" s="263" t="str">
        <f t="shared" si="8"/>
        <v>Wednesday</v>
      </c>
      <c r="BC2" s="263" t="str">
        <f t="shared" si="8"/>
        <v>Thursday</v>
      </c>
      <c r="BD2" s="263" t="str">
        <f t="shared" si="8"/>
        <v>Friday</v>
      </c>
      <c r="BE2" s="263" t="str">
        <f t="shared" si="8"/>
        <v>Saturday</v>
      </c>
      <c r="BF2" s="263" t="str">
        <f t="shared" si="8"/>
        <v>Sunday</v>
      </c>
      <c r="BG2" s="263" t="str">
        <f t="shared" si="8"/>
        <v>Monday</v>
      </c>
      <c r="BH2" s="263" t="str">
        <f t="shared" si="8"/>
        <v>Tuesday</v>
      </c>
      <c r="BI2" s="263" t="str">
        <f t="shared" si="8"/>
        <v>Wednesday</v>
      </c>
      <c r="BJ2" s="263" t="str">
        <f t="shared" si="8"/>
        <v>Thursday</v>
      </c>
      <c r="BK2" s="263" t="str">
        <f t="shared" si="8"/>
        <v>Friday</v>
      </c>
      <c r="BL2" s="263" t="str">
        <f t="shared" si="8"/>
        <v>Saturday</v>
      </c>
      <c r="BM2" s="263" t="str">
        <f t="shared" si="8"/>
        <v>Sunday</v>
      </c>
      <c r="BN2" s="263" t="str">
        <f t="shared" si="8"/>
        <v>Monday</v>
      </c>
      <c r="BO2" s="263" t="str">
        <f t="shared" si="8"/>
        <v>Tuesday</v>
      </c>
      <c r="BP2" s="263" t="str">
        <f t="shared" si="8"/>
        <v>Wednesday</v>
      </c>
      <c r="BQ2" s="263" t="str">
        <f t="shared" si="8"/>
        <v>Thursday</v>
      </c>
      <c r="BR2" s="263" t="str">
        <f t="shared" si="8"/>
        <v>Friday</v>
      </c>
      <c r="BS2" s="263" t="str">
        <f t="shared" si="8"/>
        <v>Saturday</v>
      </c>
      <c r="BT2" s="263" t="str">
        <f t="shared" si="8"/>
        <v>Sunday</v>
      </c>
      <c r="BU2" s="263" t="str">
        <f t="shared" si="8"/>
        <v>Monday</v>
      </c>
      <c r="BV2" s="263" t="str">
        <f t="shared" si="8"/>
        <v>Tuesday</v>
      </c>
      <c r="BW2" s="263" t="str">
        <f t="shared" si="8"/>
        <v>Wednesday</v>
      </c>
      <c r="BX2" s="263" t="str">
        <f t="shared" si="8"/>
        <v>Thursday</v>
      </c>
      <c r="BY2" s="263" t="str">
        <f t="shared" si="8"/>
        <v>Friday</v>
      </c>
      <c r="BZ2" s="263" t="str">
        <f t="shared" ref="BZ2:EK2" si="9">TEXT(BZ1,"DDDD")</f>
        <v>Saturday</v>
      </c>
      <c r="CA2" s="263" t="str">
        <f t="shared" si="9"/>
        <v>Sunday</v>
      </c>
      <c r="CB2" s="263" t="str">
        <f t="shared" si="9"/>
        <v>Monday</v>
      </c>
      <c r="CC2" s="263" t="str">
        <f t="shared" si="9"/>
        <v>Tuesday</v>
      </c>
      <c r="CD2" s="263" t="str">
        <f t="shared" si="9"/>
        <v>Wednesday</v>
      </c>
      <c r="CE2" s="263" t="str">
        <f t="shared" si="9"/>
        <v>Thursday</v>
      </c>
      <c r="CF2" s="263" t="str">
        <f t="shared" si="9"/>
        <v>Friday</v>
      </c>
      <c r="CG2" s="263" t="str">
        <f t="shared" si="9"/>
        <v>Saturday</v>
      </c>
      <c r="CH2" s="263" t="str">
        <f t="shared" si="9"/>
        <v>Sunday</v>
      </c>
      <c r="CI2" s="263" t="str">
        <f t="shared" si="9"/>
        <v>Monday</v>
      </c>
      <c r="CJ2" s="263" t="str">
        <f t="shared" si="9"/>
        <v>Tuesday</v>
      </c>
      <c r="CK2" s="263" t="str">
        <f t="shared" si="9"/>
        <v>Wednesday</v>
      </c>
      <c r="CL2" s="263" t="str">
        <f t="shared" si="9"/>
        <v>Thursday</v>
      </c>
      <c r="CM2" s="263" t="str">
        <f t="shared" si="9"/>
        <v>Friday</v>
      </c>
      <c r="CN2" s="263" t="str">
        <f t="shared" si="9"/>
        <v>Saturday</v>
      </c>
      <c r="CO2" s="263" t="str">
        <f t="shared" si="9"/>
        <v>Sunday</v>
      </c>
      <c r="CP2" s="263" t="str">
        <f t="shared" si="9"/>
        <v>Monday</v>
      </c>
      <c r="CQ2" s="263" t="str">
        <f t="shared" si="9"/>
        <v>Tuesday</v>
      </c>
      <c r="CR2" s="263" t="str">
        <f t="shared" si="9"/>
        <v>Wednesday</v>
      </c>
      <c r="CS2" s="263" t="str">
        <f t="shared" si="9"/>
        <v>Thursday</v>
      </c>
      <c r="CT2" s="263" t="str">
        <f t="shared" si="9"/>
        <v>Friday</v>
      </c>
      <c r="CU2" s="263" t="str">
        <f t="shared" si="9"/>
        <v>Saturday</v>
      </c>
      <c r="CV2" s="863" t="str">
        <f t="shared" si="9"/>
        <v>Sunday</v>
      </c>
      <c r="CW2" s="263" t="str">
        <f t="shared" si="9"/>
        <v>Monday</v>
      </c>
      <c r="CX2" s="263" t="str">
        <f t="shared" si="9"/>
        <v>Tuesday</v>
      </c>
      <c r="CY2" s="263" t="str">
        <f t="shared" si="9"/>
        <v>Wednesday</v>
      </c>
      <c r="CZ2" s="263" t="str">
        <f t="shared" si="9"/>
        <v>Thursday</v>
      </c>
      <c r="DA2" s="263" t="str">
        <f t="shared" si="9"/>
        <v>Friday</v>
      </c>
      <c r="DB2" s="263" t="str">
        <f t="shared" si="9"/>
        <v>Saturday</v>
      </c>
      <c r="DC2" s="263" t="str">
        <f t="shared" si="9"/>
        <v>Sunday</v>
      </c>
      <c r="DD2" s="263" t="str">
        <f t="shared" si="9"/>
        <v>Monday</v>
      </c>
      <c r="DE2" s="263" t="str">
        <f t="shared" si="9"/>
        <v>Tuesday</v>
      </c>
      <c r="DF2" s="263" t="str">
        <f t="shared" si="9"/>
        <v>Wednesday</v>
      </c>
      <c r="DG2" s="263" t="str">
        <f t="shared" si="9"/>
        <v>Thursday</v>
      </c>
      <c r="DH2" s="263" t="str">
        <f t="shared" si="9"/>
        <v>Friday</v>
      </c>
      <c r="DI2" s="263" t="str">
        <f t="shared" si="9"/>
        <v>Saturday</v>
      </c>
      <c r="DJ2" s="263" t="str">
        <f t="shared" si="9"/>
        <v>Sunday</v>
      </c>
      <c r="DK2" s="263" t="str">
        <f t="shared" si="9"/>
        <v>Monday</v>
      </c>
      <c r="DL2" s="263" t="str">
        <f t="shared" si="9"/>
        <v>Tuesday</v>
      </c>
      <c r="DM2" s="263" t="str">
        <f t="shared" si="9"/>
        <v>Wednesday</v>
      </c>
      <c r="DN2" s="263" t="str">
        <f t="shared" si="9"/>
        <v>Thursday</v>
      </c>
      <c r="DO2" s="263" t="str">
        <f t="shared" si="9"/>
        <v>Friday</v>
      </c>
      <c r="DP2" s="263" t="str">
        <f t="shared" si="9"/>
        <v>Saturday</v>
      </c>
      <c r="DQ2" s="263" t="str">
        <f t="shared" si="9"/>
        <v>Sunday</v>
      </c>
      <c r="DR2" s="263" t="str">
        <f t="shared" si="9"/>
        <v>Monday</v>
      </c>
      <c r="DS2" s="263" t="str">
        <f t="shared" si="9"/>
        <v>Tuesday</v>
      </c>
      <c r="DT2" s="263" t="str">
        <f t="shared" si="9"/>
        <v>Wednesday</v>
      </c>
      <c r="DU2" s="263" t="str">
        <f t="shared" si="9"/>
        <v>Thursday</v>
      </c>
      <c r="DV2" s="263" t="str">
        <f t="shared" si="9"/>
        <v>Friday</v>
      </c>
      <c r="DW2" s="263" t="str">
        <f t="shared" si="9"/>
        <v>Saturday</v>
      </c>
      <c r="DX2" s="263" t="str">
        <f t="shared" si="9"/>
        <v>Sunday</v>
      </c>
      <c r="DY2" s="263" t="str">
        <f t="shared" si="9"/>
        <v>Monday</v>
      </c>
      <c r="DZ2" s="263" t="str">
        <f t="shared" si="9"/>
        <v>Tuesday</v>
      </c>
      <c r="EA2" s="263" t="str">
        <f t="shared" si="9"/>
        <v>Wednesday</v>
      </c>
      <c r="EB2" s="263" t="str">
        <f t="shared" si="9"/>
        <v>Thursday</v>
      </c>
      <c r="EC2" s="263" t="str">
        <f t="shared" si="9"/>
        <v>Friday</v>
      </c>
      <c r="ED2" s="263" t="str">
        <f t="shared" si="9"/>
        <v>Saturday</v>
      </c>
      <c r="EE2" s="889" t="str">
        <f t="shared" si="9"/>
        <v>Sunday</v>
      </c>
      <c r="EF2" s="263" t="str">
        <f t="shared" si="9"/>
        <v>Monday</v>
      </c>
      <c r="EG2" s="263" t="str">
        <f t="shared" si="9"/>
        <v>Tuesday</v>
      </c>
      <c r="EH2" s="263" t="str">
        <f t="shared" si="9"/>
        <v>Wednesday</v>
      </c>
      <c r="EI2" s="263" t="str">
        <f t="shared" si="9"/>
        <v>Thursday</v>
      </c>
      <c r="EJ2" s="263" t="str">
        <f t="shared" si="9"/>
        <v>Friday</v>
      </c>
      <c r="EK2" s="263" t="str">
        <f t="shared" si="9"/>
        <v>Saturday</v>
      </c>
      <c r="EL2" s="263" t="str">
        <f t="shared" ref="EL2:GW2" si="10">TEXT(EL1,"DDDD")</f>
        <v>Sunday</v>
      </c>
      <c r="EM2" s="263" t="str">
        <f t="shared" si="10"/>
        <v>Monday</v>
      </c>
      <c r="EN2" s="263" t="str">
        <f t="shared" si="10"/>
        <v>Tuesday</v>
      </c>
      <c r="EO2" s="263" t="str">
        <f t="shared" si="10"/>
        <v>Wednesday</v>
      </c>
      <c r="EP2" s="263" t="str">
        <f t="shared" si="10"/>
        <v>Thursday</v>
      </c>
      <c r="EQ2" s="263" t="str">
        <f t="shared" si="10"/>
        <v>Friday</v>
      </c>
      <c r="ER2" s="263" t="str">
        <f t="shared" si="10"/>
        <v>Saturday</v>
      </c>
      <c r="ES2" s="263" t="str">
        <f t="shared" si="10"/>
        <v>Sunday</v>
      </c>
      <c r="ET2" s="263" t="str">
        <f t="shared" si="10"/>
        <v>Monday</v>
      </c>
      <c r="EU2" s="263" t="str">
        <f t="shared" si="10"/>
        <v>Tuesday</v>
      </c>
      <c r="EV2" s="263" t="str">
        <f t="shared" si="10"/>
        <v>Wednesday</v>
      </c>
      <c r="EW2" s="263" t="str">
        <f t="shared" si="10"/>
        <v>Thursday</v>
      </c>
      <c r="EX2" s="263" t="str">
        <f t="shared" si="10"/>
        <v>Friday</v>
      </c>
      <c r="EY2" s="263" t="str">
        <f t="shared" si="10"/>
        <v>Saturday</v>
      </c>
      <c r="EZ2" s="263" t="str">
        <f t="shared" si="10"/>
        <v>Sunday</v>
      </c>
      <c r="FA2" s="263" t="str">
        <f t="shared" si="10"/>
        <v>Monday</v>
      </c>
      <c r="FB2" s="263" t="str">
        <f t="shared" si="10"/>
        <v>Tuesday</v>
      </c>
      <c r="FC2" s="263" t="str">
        <f t="shared" si="10"/>
        <v>Wednesday</v>
      </c>
      <c r="FD2" s="263" t="str">
        <f t="shared" si="10"/>
        <v>Thursday</v>
      </c>
      <c r="FE2" s="263" t="str">
        <f t="shared" si="10"/>
        <v>Friday</v>
      </c>
      <c r="FF2" s="263" t="str">
        <f t="shared" si="10"/>
        <v>Saturday</v>
      </c>
      <c r="FG2" s="263" t="str">
        <f t="shared" si="10"/>
        <v>Sunday</v>
      </c>
      <c r="FH2" s="263" t="str">
        <f t="shared" si="10"/>
        <v>Monday</v>
      </c>
      <c r="FI2" s="263" t="str">
        <f t="shared" si="10"/>
        <v>Tuesday</v>
      </c>
      <c r="FJ2" s="263" t="str">
        <f t="shared" si="10"/>
        <v>Wednesday</v>
      </c>
      <c r="FK2" s="263" t="str">
        <f t="shared" si="10"/>
        <v>Thursday</v>
      </c>
      <c r="FL2" s="263" t="str">
        <f t="shared" si="10"/>
        <v>Friday</v>
      </c>
      <c r="FM2" s="263" t="str">
        <f t="shared" si="10"/>
        <v>Saturday</v>
      </c>
      <c r="FN2" s="263" t="str">
        <f t="shared" si="10"/>
        <v>Sunday</v>
      </c>
      <c r="FO2" s="263" t="str">
        <f t="shared" si="10"/>
        <v>Monday</v>
      </c>
      <c r="FP2" s="263" t="str">
        <f t="shared" si="10"/>
        <v>Tuesday</v>
      </c>
      <c r="FQ2" s="263" t="str">
        <f t="shared" si="10"/>
        <v>Wednesday</v>
      </c>
      <c r="FR2" s="263" t="str">
        <f t="shared" si="10"/>
        <v>Thursday</v>
      </c>
      <c r="FS2" s="263" t="str">
        <f t="shared" si="10"/>
        <v>Friday</v>
      </c>
      <c r="FT2" s="263" t="str">
        <f t="shared" si="10"/>
        <v>Saturday</v>
      </c>
      <c r="FU2" s="263" t="str">
        <f t="shared" si="10"/>
        <v>Sunday</v>
      </c>
      <c r="FV2" s="263" t="str">
        <f t="shared" si="10"/>
        <v>Monday</v>
      </c>
      <c r="FW2" s="263" t="str">
        <f t="shared" si="10"/>
        <v>Tuesday</v>
      </c>
      <c r="FX2" s="263" t="str">
        <f t="shared" si="10"/>
        <v>Wednesday</v>
      </c>
      <c r="FY2" s="263" t="str">
        <f t="shared" si="10"/>
        <v>Thursday</v>
      </c>
      <c r="FZ2" s="263" t="str">
        <f t="shared" si="10"/>
        <v>Friday</v>
      </c>
      <c r="GA2" s="263" t="str">
        <f t="shared" si="10"/>
        <v>Saturday</v>
      </c>
      <c r="GB2" s="263" t="str">
        <f t="shared" si="10"/>
        <v>Sunday</v>
      </c>
      <c r="GC2" s="263" t="str">
        <f t="shared" si="10"/>
        <v>Monday</v>
      </c>
      <c r="GD2" s="263" t="str">
        <f t="shared" si="10"/>
        <v>Tuesday</v>
      </c>
      <c r="GE2" s="263" t="str">
        <f t="shared" si="10"/>
        <v>Wednesday</v>
      </c>
      <c r="GF2" s="263" t="str">
        <f t="shared" si="10"/>
        <v>Thursday</v>
      </c>
      <c r="GG2" s="263" t="str">
        <f t="shared" si="10"/>
        <v>Friday</v>
      </c>
      <c r="GH2" s="263" t="str">
        <f t="shared" si="10"/>
        <v>Saturday</v>
      </c>
      <c r="GI2" s="263" t="str">
        <f t="shared" si="10"/>
        <v>Sunday</v>
      </c>
      <c r="GJ2" s="263" t="str">
        <f t="shared" si="10"/>
        <v>Monday</v>
      </c>
      <c r="GK2" s="263" t="str">
        <f t="shared" si="10"/>
        <v>Tuesday</v>
      </c>
      <c r="GL2" s="263" t="str">
        <f t="shared" si="10"/>
        <v>Wednesday</v>
      </c>
      <c r="GM2" s="263" t="str">
        <f t="shared" si="10"/>
        <v>Thursday</v>
      </c>
      <c r="GN2" s="263" t="str">
        <f t="shared" si="10"/>
        <v>Friday</v>
      </c>
      <c r="GO2" s="263" t="str">
        <f t="shared" si="10"/>
        <v>Saturday</v>
      </c>
      <c r="GP2" s="263" t="str">
        <f t="shared" si="10"/>
        <v>Sunday</v>
      </c>
      <c r="GQ2" s="263" t="str">
        <f t="shared" si="10"/>
        <v>Monday</v>
      </c>
      <c r="GR2" s="263" t="str">
        <f t="shared" si="10"/>
        <v>Tuesday</v>
      </c>
      <c r="GS2" s="263" t="str">
        <f t="shared" si="10"/>
        <v>Wednesday</v>
      </c>
      <c r="GT2" s="263" t="str">
        <f t="shared" si="10"/>
        <v>Thursday</v>
      </c>
      <c r="GU2" s="263" t="str">
        <f t="shared" si="10"/>
        <v>Friday</v>
      </c>
      <c r="GV2" s="263" t="str">
        <f t="shared" si="10"/>
        <v>Saturday</v>
      </c>
      <c r="GW2" s="263" t="str">
        <f t="shared" si="10"/>
        <v>Sunday</v>
      </c>
      <c r="GX2" s="263" t="str">
        <f t="shared" ref="GX2:JI2" si="11">TEXT(GX1,"DDDD")</f>
        <v>Monday</v>
      </c>
      <c r="GY2" s="263" t="str">
        <f t="shared" si="11"/>
        <v>Tuesday</v>
      </c>
      <c r="GZ2" s="263" t="str">
        <f t="shared" si="11"/>
        <v>Wednesday</v>
      </c>
      <c r="HA2" s="263" t="str">
        <f t="shared" si="11"/>
        <v>Thursday</v>
      </c>
      <c r="HB2" s="263" t="str">
        <f t="shared" si="11"/>
        <v>Friday</v>
      </c>
      <c r="HC2" s="263" t="str">
        <f t="shared" si="11"/>
        <v>Saturday</v>
      </c>
      <c r="HD2" s="263" t="str">
        <f t="shared" si="11"/>
        <v>Sunday</v>
      </c>
      <c r="HE2" s="263" t="str">
        <f t="shared" si="11"/>
        <v>Monday</v>
      </c>
      <c r="HF2" s="263" t="str">
        <f t="shared" si="11"/>
        <v>Tuesday</v>
      </c>
      <c r="HG2" s="263" t="str">
        <f t="shared" si="11"/>
        <v>Wednesday</v>
      </c>
      <c r="HH2" s="263" t="str">
        <f t="shared" si="11"/>
        <v>Thursday</v>
      </c>
      <c r="HI2" s="263" t="str">
        <f t="shared" si="11"/>
        <v>Friday</v>
      </c>
      <c r="HJ2" s="263" t="str">
        <f t="shared" si="11"/>
        <v>Saturday</v>
      </c>
      <c r="HK2" s="263" t="str">
        <f t="shared" si="11"/>
        <v>Sunday</v>
      </c>
      <c r="HL2" s="263" t="str">
        <f t="shared" si="11"/>
        <v>Monday</v>
      </c>
      <c r="HM2" s="263" t="str">
        <f t="shared" si="11"/>
        <v>Tuesday</v>
      </c>
      <c r="HN2" s="263" t="str">
        <f t="shared" si="11"/>
        <v>Wednesday</v>
      </c>
      <c r="HO2" s="263" t="str">
        <f t="shared" si="11"/>
        <v>Thursday</v>
      </c>
      <c r="HP2" s="263" t="str">
        <f t="shared" si="11"/>
        <v>Friday</v>
      </c>
      <c r="HQ2" s="263" t="str">
        <f t="shared" si="11"/>
        <v>Saturday</v>
      </c>
      <c r="HR2" s="263" t="str">
        <f t="shared" si="11"/>
        <v>Sunday</v>
      </c>
      <c r="HS2" s="263" t="str">
        <f t="shared" si="11"/>
        <v>Monday</v>
      </c>
      <c r="HT2" s="263" t="str">
        <f t="shared" si="11"/>
        <v>Tuesday</v>
      </c>
      <c r="HU2" s="263" t="str">
        <f t="shared" si="11"/>
        <v>Wednesday</v>
      </c>
      <c r="HV2" s="263" t="str">
        <f t="shared" si="11"/>
        <v>Thursday</v>
      </c>
      <c r="HW2" s="263" t="str">
        <f t="shared" si="11"/>
        <v>Friday</v>
      </c>
      <c r="HX2" s="263" t="str">
        <f t="shared" si="11"/>
        <v>Saturday</v>
      </c>
      <c r="HY2" s="263" t="str">
        <f t="shared" si="11"/>
        <v>Sunday</v>
      </c>
      <c r="HZ2" s="263" t="str">
        <f t="shared" si="11"/>
        <v>Monday</v>
      </c>
      <c r="IA2" s="263" t="str">
        <f t="shared" si="11"/>
        <v>Tuesday</v>
      </c>
      <c r="IB2" s="263" t="str">
        <f t="shared" si="11"/>
        <v>Wednesday</v>
      </c>
      <c r="IC2" s="263" t="str">
        <f t="shared" si="11"/>
        <v>Thursday</v>
      </c>
      <c r="ID2" s="263" t="str">
        <f t="shared" si="11"/>
        <v>Friday</v>
      </c>
      <c r="IE2" s="263" t="str">
        <f t="shared" si="11"/>
        <v>Saturday</v>
      </c>
      <c r="IF2" s="263" t="str">
        <f t="shared" si="11"/>
        <v>Sunday</v>
      </c>
      <c r="IG2" s="263" t="str">
        <f t="shared" si="11"/>
        <v>Monday</v>
      </c>
      <c r="IH2" s="263" t="str">
        <f t="shared" si="11"/>
        <v>Tuesday</v>
      </c>
      <c r="II2" s="263" t="str">
        <f t="shared" si="11"/>
        <v>Wednesday</v>
      </c>
      <c r="IJ2" s="263" t="str">
        <f t="shared" si="11"/>
        <v>Thursday</v>
      </c>
      <c r="IK2" s="263" t="str">
        <f t="shared" si="11"/>
        <v>Friday</v>
      </c>
      <c r="IL2" s="263" t="str">
        <f t="shared" si="11"/>
        <v>Saturday</v>
      </c>
      <c r="IM2" s="263" t="str">
        <f t="shared" si="11"/>
        <v>Sunday</v>
      </c>
      <c r="IN2" s="263" t="str">
        <f>TEXT(IN1,"DDDD")</f>
        <v>Monday</v>
      </c>
      <c r="IO2" s="263" t="str">
        <f t="shared" si="11"/>
        <v>Tuesday</v>
      </c>
      <c r="IP2" s="263" t="str">
        <f t="shared" si="11"/>
        <v>Wednesday</v>
      </c>
      <c r="IQ2" s="263" t="str">
        <f t="shared" si="11"/>
        <v>Thursday</v>
      </c>
      <c r="IR2" s="263" t="str">
        <f t="shared" si="11"/>
        <v>Friday</v>
      </c>
      <c r="IS2" s="263" t="str">
        <f t="shared" si="11"/>
        <v>Saturday</v>
      </c>
      <c r="IT2" s="263" t="str">
        <f t="shared" si="11"/>
        <v>Sunday</v>
      </c>
      <c r="IU2" s="263" t="str">
        <f t="shared" si="11"/>
        <v>Monday</v>
      </c>
      <c r="IV2" s="263" t="str">
        <f t="shared" si="11"/>
        <v>Tuesday</v>
      </c>
      <c r="IW2" s="263" t="str">
        <f t="shared" si="11"/>
        <v>Wednesday</v>
      </c>
      <c r="IX2" s="263" t="str">
        <f t="shared" si="11"/>
        <v>Thursday</v>
      </c>
      <c r="IY2" s="263" t="str">
        <f t="shared" si="11"/>
        <v>Friday</v>
      </c>
      <c r="IZ2" s="263" t="str">
        <f t="shared" si="11"/>
        <v>Saturday</v>
      </c>
      <c r="JA2" s="263" t="str">
        <f t="shared" si="11"/>
        <v>Sunday</v>
      </c>
      <c r="JB2" s="263" t="str">
        <f t="shared" si="11"/>
        <v>Monday</v>
      </c>
      <c r="JC2" s="263" t="str">
        <f t="shared" si="11"/>
        <v>Tuesday</v>
      </c>
      <c r="JD2" s="263" t="str">
        <f t="shared" si="11"/>
        <v>Wednesday</v>
      </c>
      <c r="JE2" s="263" t="str">
        <f t="shared" si="11"/>
        <v>Thursday</v>
      </c>
      <c r="JF2" s="263" t="str">
        <f t="shared" si="11"/>
        <v>Friday</v>
      </c>
      <c r="JG2" s="263" t="str">
        <f t="shared" si="11"/>
        <v>Saturday</v>
      </c>
      <c r="JH2" s="263" t="str">
        <f t="shared" si="11"/>
        <v>Sunday</v>
      </c>
      <c r="JI2" s="263" t="str">
        <f t="shared" si="11"/>
        <v>Monday</v>
      </c>
      <c r="JJ2" s="263" t="str">
        <f t="shared" ref="JJ2:LU2" si="12">TEXT(JJ1,"DDDD")</f>
        <v>Tuesday</v>
      </c>
      <c r="JK2" s="263" t="str">
        <f t="shared" si="12"/>
        <v>Wednesday</v>
      </c>
      <c r="JL2" s="263" t="str">
        <f t="shared" si="12"/>
        <v>Thursday</v>
      </c>
      <c r="JM2" s="263" t="str">
        <f t="shared" si="12"/>
        <v>Friday</v>
      </c>
      <c r="JN2" s="263" t="str">
        <f t="shared" si="12"/>
        <v>Saturday</v>
      </c>
      <c r="JO2" s="263" t="str">
        <f t="shared" si="12"/>
        <v>Sunday</v>
      </c>
      <c r="JP2" s="263" t="str">
        <f t="shared" si="12"/>
        <v>Monday</v>
      </c>
      <c r="JQ2" s="263" t="str">
        <f t="shared" si="12"/>
        <v>Tuesday</v>
      </c>
      <c r="JR2" s="263" t="str">
        <f t="shared" si="12"/>
        <v>Wednesday</v>
      </c>
      <c r="JS2" s="263" t="str">
        <f t="shared" si="12"/>
        <v>Thursday</v>
      </c>
      <c r="JT2" s="263" t="str">
        <f t="shared" si="12"/>
        <v>Friday</v>
      </c>
      <c r="JU2" s="263" t="str">
        <f t="shared" si="12"/>
        <v>Saturday</v>
      </c>
      <c r="JV2" s="263" t="str">
        <f t="shared" si="12"/>
        <v>Sunday</v>
      </c>
      <c r="JW2" s="263" t="str">
        <f t="shared" si="12"/>
        <v>Monday</v>
      </c>
      <c r="JX2" s="263" t="str">
        <f t="shared" si="12"/>
        <v>Tuesday</v>
      </c>
      <c r="JY2" s="263" t="str">
        <f t="shared" si="12"/>
        <v>Wednesday</v>
      </c>
      <c r="JZ2" s="263" t="str">
        <f t="shared" si="12"/>
        <v>Thursday</v>
      </c>
      <c r="KA2" s="263" t="str">
        <f t="shared" si="12"/>
        <v>Friday</v>
      </c>
      <c r="KB2" s="263" t="str">
        <f t="shared" si="12"/>
        <v>Saturday</v>
      </c>
      <c r="KC2" s="263" t="str">
        <f t="shared" si="12"/>
        <v>Sunday</v>
      </c>
      <c r="KD2" s="263" t="str">
        <f t="shared" si="12"/>
        <v>Monday</v>
      </c>
      <c r="KE2" s="263" t="str">
        <f t="shared" si="12"/>
        <v>Tuesday</v>
      </c>
      <c r="KF2" s="263" t="str">
        <f t="shared" si="12"/>
        <v>Wednesday</v>
      </c>
      <c r="KG2" s="263" t="str">
        <f t="shared" si="12"/>
        <v>Thursday</v>
      </c>
      <c r="KH2" s="263" t="str">
        <f t="shared" si="12"/>
        <v>Friday</v>
      </c>
      <c r="KI2" s="263" t="str">
        <f t="shared" si="12"/>
        <v>Saturday</v>
      </c>
      <c r="KJ2" s="263" t="str">
        <f t="shared" si="12"/>
        <v>Sunday</v>
      </c>
      <c r="KK2" s="263" t="str">
        <f t="shared" si="12"/>
        <v>Monday</v>
      </c>
      <c r="KL2" s="263" t="str">
        <f t="shared" si="12"/>
        <v>Tuesday</v>
      </c>
      <c r="KM2" s="263" t="str">
        <f t="shared" si="12"/>
        <v>Wednesday</v>
      </c>
      <c r="KN2" s="1460" t="str">
        <f t="shared" si="12"/>
        <v>Thursday</v>
      </c>
      <c r="KO2" s="263" t="str">
        <f t="shared" si="12"/>
        <v>Friday</v>
      </c>
      <c r="KP2" s="263" t="str">
        <f t="shared" si="12"/>
        <v>Saturday</v>
      </c>
      <c r="KQ2" s="263" t="str">
        <f t="shared" si="12"/>
        <v>Sunday</v>
      </c>
      <c r="KR2" s="263" t="str">
        <f t="shared" si="12"/>
        <v>Monday</v>
      </c>
      <c r="KS2" s="263" t="str">
        <f t="shared" si="12"/>
        <v>Tuesday</v>
      </c>
      <c r="KT2" s="263" t="str">
        <f t="shared" si="12"/>
        <v>Wednesday</v>
      </c>
      <c r="KU2" s="263" t="str">
        <f t="shared" si="12"/>
        <v>Thursday</v>
      </c>
      <c r="KV2" s="263" t="str">
        <f t="shared" si="12"/>
        <v>Friday</v>
      </c>
      <c r="KW2" s="263" t="str">
        <f t="shared" si="12"/>
        <v>Saturday</v>
      </c>
      <c r="KX2" s="263" t="str">
        <f t="shared" si="12"/>
        <v>Sunday</v>
      </c>
      <c r="KY2" s="263" t="str">
        <f t="shared" si="12"/>
        <v>Monday</v>
      </c>
      <c r="KZ2" s="263" t="str">
        <f t="shared" si="12"/>
        <v>Tuesday</v>
      </c>
      <c r="LA2" s="263" t="str">
        <f t="shared" si="12"/>
        <v>Wednesday</v>
      </c>
      <c r="LB2" s="263" t="str">
        <f t="shared" si="12"/>
        <v>Thursday</v>
      </c>
      <c r="LC2" s="263" t="str">
        <f t="shared" si="12"/>
        <v>Friday</v>
      </c>
      <c r="LD2" s="263" t="str">
        <f t="shared" si="12"/>
        <v>Saturday</v>
      </c>
      <c r="LE2" s="263" t="str">
        <f t="shared" si="12"/>
        <v>Sunday</v>
      </c>
      <c r="LF2" s="263" t="str">
        <f t="shared" si="12"/>
        <v>Monday</v>
      </c>
      <c r="LG2" s="263" t="str">
        <f t="shared" si="12"/>
        <v>Tuesday</v>
      </c>
      <c r="LH2" s="263" t="str">
        <f t="shared" si="12"/>
        <v>Wednesday</v>
      </c>
      <c r="LI2" s="263" t="str">
        <f t="shared" si="12"/>
        <v>Thursday</v>
      </c>
      <c r="LJ2" s="263" t="str">
        <f t="shared" si="12"/>
        <v>Friday</v>
      </c>
      <c r="LK2" s="263" t="str">
        <f t="shared" si="12"/>
        <v>Saturday</v>
      </c>
      <c r="LL2" s="263" t="str">
        <f t="shared" si="12"/>
        <v>Sunday</v>
      </c>
      <c r="LM2" s="263" t="str">
        <f t="shared" si="12"/>
        <v>Monday</v>
      </c>
      <c r="LN2" s="263" t="str">
        <f t="shared" si="12"/>
        <v>Tuesday</v>
      </c>
      <c r="LO2" s="263" t="str">
        <f t="shared" si="12"/>
        <v>Wednesday</v>
      </c>
      <c r="LP2" s="263" t="str">
        <f t="shared" si="12"/>
        <v>Thursday</v>
      </c>
      <c r="LQ2" s="263" t="str">
        <f t="shared" si="12"/>
        <v>Friday</v>
      </c>
      <c r="LR2" s="263" t="str">
        <f t="shared" si="12"/>
        <v>Saturday</v>
      </c>
      <c r="LS2" s="263" t="str">
        <f t="shared" si="12"/>
        <v>Sunday</v>
      </c>
      <c r="LT2" s="263" t="str">
        <f t="shared" si="12"/>
        <v>Monday</v>
      </c>
      <c r="LU2" s="263" t="str">
        <f t="shared" si="12"/>
        <v>Tuesday</v>
      </c>
      <c r="LV2" s="263" t="str">
        <f t="shared" ref="LV2:NA2" si="13">TEXT(LV1,"DDDD")</f>
        <v>Wednesday</v>
      </c>
      <c r="LW2" s="263" t="str">
        <f t="shared" si="13"/>
        <v>Thursday</v>
      </c>
      <c r="LX2" s="263" t="str">
        <f t="shared" si="13"/>
        <v>Friday</v>
      </c>
      <c r="LY2" s="263" t="str">
        <f t="shared" si="13"/>
        <v>Saturday</v>
      </c>
      <c r="LZ2" s="263" t="str">
        <f t="shared" si="13"/>
        <v>Sunday</v>
      </c>
      <c r="MA2" s="263" t="str">
        <f t="shared" si="13"/>
        <v>Monday</v>
      </c>
      <c r="MB2" s="263" t="str">
        <f t="shared" si="13"/>
        <v>Tuesday</v>
      </c>
      <c r="MC2" s="263" t="str">
        <f t="shared" si="13"/>
        <v>Wednesday</v>
      </c>
      <c r="MD2" s="263" t="str">
        <f t="shared" si="13"/>
        <v>Thursday</v>
      </c>
      <c r="ME2" s="263" t="str">
        <f t="shared" si="13"/>
        <v>Friday</v>
      </c>
      <c r="MF2" s="263" t="str">
        <f t="shared" si="13"/>
        <v>Saturday</v>
      </c>
      <c r="MG2" s="263" t="str">
        <f t="shared" si="13"/>
        <v>Sunday</v>
      </c>
      <c r="MH2" s="263" t="str">
        <f t="shared" si="13"/>
        <v>Monday</v>
      </c>
      <c r="MI2" s="263" t="str">
        <f t="shared" si="13"/>
        <v>Tuesday</v>
      </c>
      <c r="MJ2" s="263" t="str">
        <f t="shared" si="13"/>
        <v>Wednesday</v>
      </c>
      <c r="MK2" s="263" t="str">
        <f t="shared" si="13"/>
        <v>Thursday</v>
      </c>
      <c r="ML2" s="263" t="str">
        <f t="shared" si="13"/>
        <v>Friday</v>
      </c>
      <c r="MM2" s="263" t="str">
        <f t="shared" si="13"/>
        <v>Saturday</v>
      </c>
      <c r="MN2" s="263" t="str">
        <f t="shared" si="13"/>
        <v>Sunday</v>
      </c>
      <c r="MO2" s="263" t="str">
        <f t="shared" si="13"/>
        <v>Monday</v>
      </c>
      <c r="MP2" s="263" t="str">
        <f t="shared" si="13"/>
        <v>Tuesday</v>
      </c>
      <c r="MQ2" s="263" t="str">
        <f t="shared" si="13"/>
        <v>Wednesday</v>
      </c>
      <c r="MR2" s="263" t="str">
        <f t="shared" si="13"/>
        <v>Thursday</v>
      </c>
      <c r="MS2" s="263" t="str">
        <f t="shared" si="13"/>
        <v>Friday</v>
      </c>
      <c r="MT2" s="263" t="str">
        <f t="shared" si="13"/>
        <v>Saturday</v>
      </c>
      <c r="MU2" s="263" t="str">
        <f t="shared" si="13"/>
        <v>Sunday</v>
      </c>
      <c r="MV2" s="263" t="str">
        <f t="shared" si="13"/>
        <v>Monday</v>
      </c>
      <c r="MW2" s="263" t="str">
        <f t="shared" si="13"/>
        <v>Tuesday</v>
      </c>
      <c r="MX2" s="263" t="str">
        <f t="shared" si="13"/>
        <v>Wednesday</v>
      </c>
      <c r="MY2" s="263" t="str">
        <f t="shared" si="13"/>
        <v>Thursday</v>
      </c>
      <c r="MZ2" s="263" t="str">
        <f t="shared" si="13"/>
        <v>Friday</v>
      </c>
      <c r="NA2" s="263" t="str">
        <f t="shared" si="13"/>
        <v>Saturday</v>
      </c>
    </row>
    <row r="3" spans="1:365" ht="19.5" customHeight="1">
      <c r="A3" s="73" t="s">
        <v>519</v>
      </c>
      <c r="B3" s="434"/>
      <c r="C3" s="434"/>
      <c r="D3" s="434"/>
      <c r="E3" s="434"/>
      <c r="F3" s="434"/>
      <c r="G3" s="434"/>
      <c r="H3" s="434"/>
      <c r="I3" s="434"/>
      <c r="J3" s="434"/>
      <c r="K3" s="434"/>
      <c r="L3" s="434"/>
      <c r="M3" s="434"/>
      <c r="N3" s="434"/>
      <c r="O3" s="434"/>
      <c r="P3" s="434"/>
      <c r="Q3" s="434"/>
      <c r="R3" s="434"/>
      <c r="S3" s="434"/>
      <c r="T3" s="434"/>
      <c r="U3" s="434"/>
      <c r="V3" s="434"/>
      <c r="W3" s="434"/>
      <c r="X3" s="434"/>
      <c r="Y3" s="434"/>
      <c r="Z3" s="434"/>
      <c r="AA3" s="434"/>
      <c r="AB3" s="434"/>
      <c r="AC3" s="434"/>
      <c r="AD3" s="434"/>
      <c r="AE3" s="434"/>
      <c r="AF3" s="434"/>
      <c r="AG3" s="434"/>
      <c r="AH3" s="434"/>
      <c r="AI3" s="434"/>
      <c r="AJ3" s="434"/>
      <c r="AK3" s="434"/>
      <c r="AL3" s="434"/>
      <c r="AM3" s="434"/>
      <c r="AN3" s="434"/>
      <c r="AO3" s="434"/>
      <c r="AP3" s="434"/>
      <c r="AQ3" s="434"/>
      <c r="AR3" s="434"/>
      <c r="AS3" s="434"/>
      <c r="AT3" s="434"/>
      <c r="AU3" s="434"/>
      <c r="AV3" s="434"/>
      <c r="AW3" s="434"/>
      <c r="AX3" s="434"/>
      <c r="AY3" s="434"/>
      <c r="AZ3" s="434"/>
      <c r="BA3" s="434"/>
      <c r="BB3" s="434"/>
      <c r="BC3" s="434"/>
      <c r="BD3" s="434"/>
      <c r="BE3" s="434"/>
      <c r="BF3" s="434"/>
      <c r="BG3" s="434"/>
      <c r="BH3" s="434"/>
      <c r="BI3" s="434"/>
      <c r="BJ3" s="434"/>
      <c r="BK3" s="434"/>
      <c r="BL3" s="434"/>
      <c r="BM3" s="434"/>
      <c r="BN3" s="434"/>
      <c r="BO3" s="434"/>
      <c r="BP3" s="434"/>
      <c r="BQ3" s="434"/>
      <c r="BR3" s="434"/>
      <c r="BS3" s="434"/>
      <c r="BT3" s="434"/>
      <c r="BU3" s="434"/>
      <c r="BV3" s="434"/>
      <c r="BW3" s="434"/>
      <c r="BX3" s="434"/>
      <c r="BY3" s="434"/>
      <c r="BZ3" s="434"/>
      <c r="CA3" s="434"/>
      <c r="CB3" s="434"/>
      <c r="CC3" s="434"/>
      <c r="CD3" s="434"/>
      <c r="CE3" s="434"/>
      <c r="CF3" s="434"/>
      <c r="CG3" s="434"/>
      <c r="CH3" s="434"/>
      <c r="CI3" s="434"/>
      <c r="CJ3" s="434"/>
      <c r="CK3" s="434"/>
      <c r="CL3" s="434"/>
      <c r="CM3" s="434"/>
      <c r="CN3" s="434"/>
      <c r="CO3" s="434"/>
      <c r="CP3" s="434"/>
      <c r="CQ3" s="434"/>
      <c r="CR3" s="434"/>
      <c r="CS3" s="434"/>
      <c r="CT3" s="434"/>
      <c r="CU3" s="434"/>
      <c r="CV3" s="864"/>
      <c r="CW3" s="434"/>
      <c r="CX3" s="434"/>
      <c r="CY3" s="434"/>
      <c r="CZ3" s="434"/>
      <c r="DA3" s="434"/>
      <c r="DB3" s="434"/>
      <c r="DC3" s="434"/>
      <c r="DD3" s="434"/>
      <c r="DE3" s="434"/>
      <c r="DF3" s="434"/>
      <c r="DG3" s="434"/>
      <c r="DH3" s="434"/>
      <c r="DI3" s="434"/>
      <c r="DJ3" s="434"/>
      <c r="DK3" s="434"/>
      <c r="DL3" s="434"/>
      <c r="DM3" s="434"/>
      <c r="DN3" s="434"/>
      <c r="DO3" s="434"/>
      <c r="DP3" s="434"/>
      <c r="DQ3" s="434"/>
      <c r="DR3" s="434"/>
      <c r="DS3" s="434"/>
      <c r="DT3" s="434"/>
      <c r="DU3" s="434"/>
      <c r="DV3" s="434"/>
      <c r="DW3" s="434"/>
      <c r="DX3" s="434"/>
      <c r="DY3" s="434"/>
      <c r="DZ3" s="434"/>
      <c r="EA3" s="434"/>
      <c r="EB3" s="434"/>
      <c r="EC3" s="434"/>
      <c r="ED3" s="434"/>
      <c r="EE3" s="890"/>
      <c r="EF3" s="434"/>
      <c r="EG3" s="434"/>
      <c r="EH3" s="434"/>
      <c r="EI3" s="434"/>
      <c r="EJ3" s="434"/>
      <c r="EK3" s="434"/>
      <c r="EL3" s="434"/>
      <c r="EM3" s="434"/>
      <c r="EN3" s="434"/>
      <c r="EO3" s="434"/>
      <c r="EP3" s="434"/>
      <c r="EQ3" s="434"/>
      <c r="ER3" s="434"/>
      <c r="ES3" s="434"/>
      <c r="ET3" s="434"/>
      <c r="EU3" s="434"/>
      <c r="EV3" s="434"/>
      <c r="EW3" s="434"/>
      <c r="EX3" s="434"/>
      <c r="EY3" s="434"/>
      <c r="EZ3" s="434"/>
      <c r="FA3" s="434"/>
      <c r="FB3" s="434"/>
      <c r="FC3" s="434"/>
      <c r="FD3" s="434"/>
      <c r="FE3" s="434"/>
      <c r="FF3" s="434"/>
      <c r="FG3" s="434"/>
      <c r="FH3" s="434"/>
      <c r="FI3" s="434"/>
      <c r="FJ3" s="434"/>
      <c r="FK3" s="434"/>
      <c r="FL3" s="434"/>
      <c r="FM3" s="434"/>
      <c r="FN3" s="434"/>
      <c r="FO3" s="434"/>
      <c r="FP3" s="434"/>
      <c r="FQ3" s="434"/>
      <c r="FR3" s="434"/>
      <c r="FS3" s="434"/>
      <c r="FT3" s="434"/>
      <c r="FU3" s="434"/>
      <c r="FV3" s="434"/>
      <c r="FW3" s="434"/>
      <c r="FX3" s="434"/>
      <c r="FY3" s="434"/>
      <c r="FZ3" s="434"/>
      <c r="GA3" s="434"/>
      <c r="GB3" s="434"/>
      <c r="GC3" s="434"/>
      <c r="GD3" s="434"/>
      <c r="GE3" s="434"/>
      <c r="GF3" s="434"/>
      <c r="GG3" s="434"/>
      <c r="GH3" s="434"/>
      <c r="GI3" s="434"/>
      <c r="GJ3" s="434"/>
      <c r="GK3" s="434"/>
      <c r="GL3" s="434"/>
      <c r="GM3" s="434"/>
      <c r="GN3" s="434"/>
      <c r="GO3" s="434"/>
      <c r="GP3" s="434"/>
      <c r="GQ3" s="434"/>
      <c r="GR3" s="434"/>
      <c r="GS3" s="434"/>
      <c r="GT3" s="434"/>
      <c r="GU3" s="434"/>
      <c r="GV3" s="434"/>
      <c r="GW3" s="434"/>
      <c r="GX3" s="434"/>
      <c r="GY3" s="434"/>
      <c r="GZ3" s="434"/>
      <c r="HA3" s="434"/>
      <c r="HB3" s="434"/>
      <c r="HC3" s="434"/>
      <c r="HD3" s="434"/>
      <c r="HE3" s="434"/>
      <c r="HF3" s="434"/>
      <c r="HG3" s="434"/>
      <c r="HH3" s="434"/>
      <c r="HI3" s="434"/>
      <c r="HJ3" s="434"/>
      <c r="HK3" s="434"/>
      <c r="HL3" s="434"/>
      <c r="HM3" s="434"/>
      <c r="HN3" s="434"/>
      <c r="HO3" s="434"/>
      <c r="HP3" s="434"/>
      <c r="HQ3" s="434"/>
      <c r="HR3" s="434"/>
      <c r="HS3" s="434"/>
      <c r="HT3" s="434"/>
      <c r="HU3" s="434"/>
      <c r="HV3" s="434"/>
      <c r="HW3" s="434"/>
      <c r="HX3" s="434"/>
      <c r="HY3" s="434"/>
      <c r="HZ3" s="434"/>
      <c r="IA3" s="434"/>
      <c r="IB3" s="434"/>
      <c r="IC3" s="434"/>
      <c r="ID3" s="434"/>
      <c r="IE3" s="434"/>
      <c r="IF3" s="434"/>
      <c r="IG3" s="434"/>
      <c r="IH3" s="434"/>
      <c r="II3" s="434"/>
      <c r="IJ3" s="434"/>
      <c r="IK3" s="434"/>
      <c r="IL3" s="434"/>
      <c r="IM3" s="434"/>
      <c r="IN3" s="434"/>
      <c r="IO3" s="434"/>
      <c r="IP3" s="434"/>
      <c r="IQ3" s="434"/>
      <c r="IR3" s="434"/>
      <c r="IS3" s="434"/>
      <c r="IT3" s="434"/>
      <c r="IU3" s="434"/>
      <c r="IV3" s="434"/>
      <c r="IW3" s="434"/>
      <c r="IX3" s="434"/>
      <c r="IY3" s="434"/>
      <c r="IZ3" s="434"/>
      <c r="JA3" s="434"/>
      <c r="JB3" s="434"/>
      <c r="JC3" s="434"/>
      <c r="JD3" s="434"/>
      <c r="JE3" s="434"/>
      <c r="JF3" s="434"/>
      <c r="JG3" s="434"/>
      <c r="JH3" s="434"/>
      <c r="JI3" s="434"/>
      <c r="JJ3" s="434"/>
      <c r="JK3" s="434"/>
      <c r="JL3" s="434"/>
      <c r="JM3" s="434"/>
      <c r="JN3" s="434"/>
      <c r="JO3" s="434"/>
      <c r="JP3" s="434"/>
      <c r="JQ3" s="434"/>
      <c r="JR3" s="434"/>
      <c r="JS3" s="434"/>
      <c r="JT3" s="434"/>
      <c r="JU3" s="434"/>
      <c r="JV3" s="434"/>
      <c r="JW3" s="434"/>
      <c r="JX3" s="434"/>
      <c r="JY3" s="434"/>
      <c r="JZ3" s="434"/>
      <c r="KA3" s="434"/>
      <c r="KB3" s="434"/>
      <c r="KC3" s="434"/>
      <c r="KD3" s="434"/>
      <c r="KE3" s="434"/>
      <c r="KF3" s="434"/>
      <c r="KG3" s="434"/>
      <c r="KH3" s="434"/>
      <c r="KI3" s="434"/>
      <c r="KJ3" s="434"/>
      <c r="KK3" s="434"/>
      <c r="KL3" s="434"/>
      <c r="KM3" s="434"/>
      <c r="KN3" s="1475" t="s">
        <v>520</v>
      </c>
      <c r="KO3" s="434"/>
      <c r="KP3" s="434"/>
      <c r="KQ3" s="434"/>
      <c r="KR3" s="434"/>
      <c r="KS3" s="434"/>
      <c r="KT3" s="434"/>
      <c r="KU3" s="434"/>
      <c r="KV3" s="434"/>
      <c r="KW3" s="434"/>
      <c r="KX3" s="434"/>
      <c r="KY3" s="434"/>
      <c r="KZ3" s="434"/>
      <c r="LA3" s="434"/>
      <c r="LB3" s="434"/>
      <c r="LC3" s="434"/>
      <c r="LD3" s="434"/>
      <c r="LE3" s="434"/>
      <c r="LF3" s="434"/>
      <c r="LG3" s="434"/>
      <c r="LH3" s="434"/>
      <c r="LI3" s="434"/>
      <c r="LJ3" s="434"/>
      <c r="LK3" s="434"/>
      <c r="LL3" s="434"/>
      <c r="LM3" s="434"/>
      <c r="LN3" s="434"/>
      <c r="LO3" s="434"/>
      <c r="LP3" s="434"/>
      <c r="LQ3" s="434"/>
      <c r="LR3" s="434"/>
      <c r="LS3" s="434"/>
      <c r="LT3" s="434"/>
      <c r="LU3" s="434"/>
      <c r="LV3" s="434"/>
      <c r="LW3" s="434"/>
      <c r="LX3" s="434"/>
      <c r="LY3" s="434"/>
      <c r="LZ3" s="434"/>
      <c r="MA3" s="434"/>
      <c r="MB3" s="434"/>
      <c r="MC3" s="434"/>
      <c r="MD3" s="434"/>
      <c r="ME3" s="434"/>
      <c r="MF3" s="434"/>
      <c r="MG3" s="434"/>
      <c r="MH3" s="434"/>
      <c r="MI3" s="434"/>
      <c r="MJ3" s="434"/>
      <c r="MK3" s="434"/>
      <c r="ML3" s="434"/>
      <c r="MM3" s="434"/>
      <c r="MN3" s="434"/>
      <c r="MO3" s="434"/>
      <c r="MP3" s="434"/>
      <c r="MQ3" s="434"/>
      <c r="MR3" s="434"/>
      <c r="MS3" s="434"/>
      <c r="MT3" s="434"/>
      <c r="MU3" s="434"/>
      <c r="MV3" s="434"/>
      <c r="MW3" s="434"/>
      <c r="MX3" s="434"/>
      <c r="MY3" s="434"/>
      <c r="MZ3" s="434"/>
      <c r="NA3" s="434"/>
    </row>
    <row r="4" spans="1:365" ht="15" customHeight="1">
      <c r="A4" s="63" t="s">
        <v>521</v>
      </c>
      <c r="B4" s="435">
        <v>2</v>
      </c>
      <c r="C4" s="435">
        <v>0</v>
      </c>
      <c r="D4" s="435">
        <v>0</v>
      </c>
      <c r="E4" s="435">
        <v>0</v>
      </c>
      <c r="F4" s="435">
        <v>0</v>
      </c>
      <c r="G4" s="435">
        <v>0</v>
      </c>
      <c r="H4" s="435">
        <v>2</v>
      </c>
      <c r="I4" s="435">
        <v>2</v>
      </c>
      <c r="J4" s="435">
        <v>2</v>
      </c>
      <c r="K4" s="435">
        <v>0</v>
      </c>
      <c r="L4" s="435">
        <v>0</v>
      </c>
      <c r="M4" s="435">
        <v>0</v>
      </c>
      <c r="N4" s="435">
        <v>0</v>
      </c>
      <c r="O4" s="435">
        <v>2</v>
      </c>
      <c r="P4" s="435">
        <v>0</v>
      </c>
      <c r="Q4" s="435">
        <v>0</v>
      </c>
      <c r="R4" s="435">
        <v>0</v>
      </c>
      <c r="S4" s="739"/>
      <c r="T4" s="435">
        <v>0</v>
      </c>
      <c r="U4" s="435">
        <v>0</v>
      </c>
      <c r="V4" s="435">
        <v>0</v>
      </c>
      <c r="W4" s="435">
        <v>0</v>
      </c>
      <c r="X4" s="435">
        <v>0</v>
      </c>
      <c r="Y4" s="435">
        <v>0</v>
      </c>
      <c r="Z4" s="435">
        <v>0</v>
      </c>
      <c r="AA4" s="435">
        <v>0</v>
      </c>
      <c r="AB4" s="435">
        <v>0</v>
      </c>
      <c r="AC4" s="435">
        <v>0</v>
      </c>
      <c r="AD4" s="435">
        <v>0</v>
      </c>
      <c r="AE4" s="435">
        <v>0</v>
      </c>
      <c r="AF4" s="435">
        <v>0</v>
      </c>
      <c r="AG4" s="435">
        <v>1</v>
      </c>
      <c r="AH4" s="435">
        <v>1</v>
      </c>
      <c r="AI4" s="435">
        <v>0</v>
      </c>
      <c r="AJ4" s="435">
        <v>0</v>
      </c>
      <c r="AK4" s="435">
        <v>0</v>
      </c>
      <c r="AL4" s="435">
        <v>0</v>
      </c>
      <c r="AM4" s="435">
        <v>1</v>
      </c>
      <c r="AN4" s="435">
        <v>1</v>
      </c>
      <c r="AO4" s="435">
        <v>0</v>
      </c>
      <c r="AP4" s="435">
        <v>0</v>
      </c>
      <c r="AQ4" s="435">
        <v>0</v>
      </c>
      <c r="AR4" s="435">
        <v>0</v>
      </c>
      <c r="AS4" s="435">
        <v>0</v>
      </c>
      <c r="AT4" s="435">
        <v>0</v>
      </c>
      <c r="AU4" s="435">
        <v>0</v>
      </c>
      <c r="AV4" s="435">
        <v>2</v>
      </c>
      <c r="AW4" s="435">
        <v>0</v>
      </c>
      <c r="AX4" s="435">
        <v>0</v>
      </c>
      <c r="AY4" s="435">
        <v>0</v>
      </c>
      <c r="AZ4" s="435">
        <v>0</v>
      </c>
      <c r="BA4" s="435">
        <v>0</v>
      </c>
      <c r="BB4" s="435">
        <v>2</v>
      </c>
      <c r="BC4" s="435">
        <v>2</v>
      </c>
      <c r="BD4" s="435">
        <v>0</v>
      </c>
      <c r="BE4" s="435">
        <v>2</v>
      </c>
      <c r="BF4" s="435">
        <v>0</v>
      </c>
      <c r="BG4" s="435">
        <v>2</v>
      </c>
      <c r="BH4" s="435">
        <v>2</v>
      </c>
      <c r="BI4" s="435">
        <v>2</v>
      </c>
      <c r="BJ4" s="435">
        <v>2</v>
      </c>
      <c r="BK4" s="435">
        <v>0</v>
      </c>
      <c r="BL4" s="435">
        <v>0</v>
      </c>
      <c r="BM4" s="435">
        <v>0</v>
      </c>
      <c r="BN4" s="435">
        <v>4</v>
      </c>
      <c r="BO4" s="435">
        <v>1</v>
      </c>
      <c r="BP4" s="435">
        <v>2</v>
      </c>
      <c r="BQ4" s="435">
        <v>0</v>
      </c>
      <c r="BR4" s="435">
        <v>2</v>
      </c>
      <c r="BS4" s="435">
        <v>0</v>
      </c>
      <c r="BT4" s="435">
        <v>0</v>
      </c>
      <c r="BU4" s="435">
        <v>2</v>
      </c>
      <c r="BV4" s="435">
        <v>2</v>
      </c>
      <c r="BW4" s="435">
        <v>0</v>
      </c>
      <c r="BX4" s="435">
        <v>0</v>
      </c>
      <c r="BY4" s="435">
        <v>0</v>
      </c>
      <c r="BZ4" s="435">
        <v>0</v>
      </c>
      <c r="CA4" s="435">
        <v>0</v>
      </c>
      <c r="CB4" s="435">
        <v>0</v>
      </c>
      <c r="CC4" s="435">
        <v>0</v>
      </c>
      <c r="CD4" s="435">
        <v>1</v>
      </c>
      <c r="CE4" s="435">
        <v>0</v>
      </c>
      <c r="CF4" s="435">
        <v>0</v>
      </c>
      <c r="CG4" s="435">
        <v>0</v>
      </c>
      <c r="CH4" s="435">
        <v>0</v>
      </c>
      <c r="CI4" s="435">
        <v>0</v>
      </c>
      <c r="CJ4" s="435">
        <v>0</v>
      </c>
      <c r="CK4" s="435">
        <v>0</v>
      </c>
      <c r="CL4" s="435">
        <v>0</v>
      </c>
      <c r="CM4" s="435">
        <v>0</v>
      </c>
      <c r="CN4" s="435">
        <v>0</v>
      </c>
      <c r="CO4" s="435">
        <v>0</v>
      </c>
      <c r="CP4" s="435">
        <v>0</v>
      </c>
      <c r="CQ4" s="435">
        <v>0</v>
      </c>
      <c r="CR4" s="435">
        <v>0</v>
      </c>
      <c r="CS4" s="435">
        <v>0</v>
      </c>
      <c r="CT4" s="435">
        <v>0</v>
      </c>
      <c r="CU4" s="435">
        <v>0</v>
      </c>
      <c r="CV4" s="864">
        <v>0</v>
      </c>
      <c r="CW4" s="435">
        <v>0</v>
      </c>
      <c r="CX4" s="435">
        <v>0</v>
      </c>
      <c r="CY4" s="435">
        <v>2</v>
      </c>
      <c r="CZ4" s="435">
        <v>2</v>
      </c>
      <c r="DA4" s="435">
        <v>2</v>
      </c>
      <c r="DB4" s="435">
        <v>0</v>
      </c>
      <c r="DC4" s="435">
        <v>0</v>
      </c>
      <c r="DD4" s="435">
        <v>1</v>
      </c>
      <c r="DE4" s="435">
        <v>0</v>
      </c>
      <c r="DF4" s="435">
        <v>0</v>
      </c>
      <c r="DG4" s="435">
        <v>0</v>
      </c>
      <c r="DH4" s="435">
        <v>0</v>
      </c>
      <c r="DI4" s="435">
        <v>0</v>
      </c>
      <c r="DJ4" s="435">
        <v>0</v>
      </c>
      <c r="DK4" s="435">
        <v>0</v>
      </c>
      <c r="DL4" s="435">
        <v>0</v>
      </c>
      <c r="DM4" s="435">
        <v>1</v>
      </c>
      <c r="DN4" s="435">
        <v>0</v>
      </c>
      <c r="DO4" s="435">
        <v>0</v>
      </c>
      <c r="DP4" s="435">
        <v>0</v>
      </c>
      <c r="DQ4" s="435">
        <v>0</v>
      </c>
      <c r="DR4" s="435">
        <v>1</v>
      </c>
      <c r="DS4" s="435">
        <v>0</v>
      </c>
      <c r="DT4" s="435">
        <v>2</v>
      </c>
      <c r="DU4" s="435">
        <v>1</v>
      </c>
      <c r="DV4" s="435">
        <v>0</v>
      </c>
      <c r="DW4" s="435">
        <v>2</v>
      </c>
      <c r="DX4" s="435">
        <v>0</v>
      </c>
      <c r="DY4" s="435">
        <v>0</v>
      </c>
      <c r="DZ4" s="435">
        <v>2</v>
      </c>
      <c r="EA4" s="435">
        <v>1</v>
      </c>
      <c r="EB4" s="435">
        <v>1</v>
      </c>
      <c r="EC4" s="435">
        <v>2</v>
      </c>
      <c r="ED4" s="435">
        <v>0</v>
      </c>
      <c r="EE4" s="890">
        <v>0</v>
      </c>
      <c r="EF4" s="435">
        <v>2</v>
      </c>
      <c r="EG4" s="435">
        <v>2</v>
      </c>
      <c r="EH4" s="435">
        <v>0</v>
      </c>
      <c r="EI4" s="435">
        <v>2</v>
      </c>
      <c r="EJ4" s="435">
        <v>0</v>
      </c>
      <c r="EK4" s="435">
        <v>0</v>
      </c>
      <c r="EL4" s="435">
        <v>0</v>
      </c>
      <c r="EM4" s="435">
        <v>0</v>
      </c>
      <c r="EN4" s="435">
        <v>0</v>
      </c>
      <c r="EO4" s="435">
        <v>0</v>
      </c>
      <c r="EP4" s="435">
        <v>2</v>
      </c>
      <c r="EQ4" s="435">
        <v>2</v>
      </c>
      <c r="ER4" s="435">
        <v>0</v>
      </c>
      <c r="ES4" s="435">
        <v>0</v>
      </c>
      <c r="ET4" s="435">
        <v>0</v>
      </c>
      <c r="EU4" s="435">
        <v>0</v>
      </c>
      <c r="EV4" s="435">
        <v>2</v>
      </c>
      <c r="EW4" s="435">
        <v>3</v>
      </c>
      <c r="EX4" s="435">
        <v>1</v>
      </c>
      <c r="EY4" s="435">
        <v>2</v>
      </c>
      <c r="EZ4" s="435">
        <v>0</v>
      </c>
      <c r="FA4" s="435">
        <v>2</v>
      </c>
      <c r="FB4" s="435">
        <v>2</v>
      </c>
      <c r="FC4" s="435">
        <v>4</v>
      </c>
      <c r="FD4" s="435">
        <v>2</v>
      </c>
      <c r="FE4" s="435">
        <v>2</v>
      </c>
      <c r="FF4" s="435">
        <v>2</v>
      </c>
      <c r="FG4" s="435">
        <v>0</v>
      </c>
      <c r="FH4" s="435">
        <v>2</v>
      </c>
      <c r="FI4" s="435">
        <v>2</v>
      </c>
      <c r="FJ4" s="435">
        <v>4</v>
      </c>
      <c r="FK4" s="435">
        <v>2</v>
      </c>
      <c r="FL4" s="435">
        <v>2</v>
      </c>
      <c r="FM4" s="435">
        <v>2</v>
      </c>
      <c r="FN4" s="435">
        <v>0</v>
      </c>
      <c r="FO4" s="435">
        <v>4</v>
      </c>
      <c r="FP4" s="435">
        <v>4</v>
      </c>
      <c r="FQ4" s="435">
        <v>2</v>
      </c>
      <c r="FR4" s="435">
        <v>2</v>
      </c>
      <c r="FS4" s="435">
        <v>4</v>
      </c>
      <c r="FT4" s="435">
        <v>0</v>
      </c>
      <c r="FU4" s="435">
        <v>0</v>
      </c>
      <c r="FV4" s="435">
        <v>4</v>
      </c>
      <c r="FW4" s="435"/>
      <c r="FX4" s="435">
        <v>2</v>
      </c>
      <c r="FY4" s="435">
        <v>2</v>
      </c>
      <c r="FZ4" s="435">
        <v>2</v>
      </c>
      <c r="GA4" s="435">
        <v>2</v>
      </c>
      <c r="GB4" s="435">
        <v>0</v>
      </c>
      <c r="GC4" s="435">
        <v>0</v>
      </c>
      <c r="GD4" s="435">
        <v>0</v>
      </c>
      <c r="GE4" s="435">
        <v>1</v>
      </c>
      <c r="GF4" s="435">
        <v>0</v>
      </c>
      <c r="GG4" s="435">
        <v>0</v>
      </c>
      <c r="GH4" s="435">
        <v>0</v>
      </c>
      <c r="GI4" s="435">
        <v>0</v>
      </c>
      <c r="GJ4" s="435">
        <v>0</v>
      </c>
      <c r="GK4" s="435">
        <v>0</v>
      </c>
      <c r="GL4" s="435">
        <v>2</v>
      </c>
      <c r="GM4" s="435">
        <v>0</v>
      </c>
      <c r="GN4" s="435">
        <v>0</v>
      </c>
      <c r="GO4" s="435">
        <v>0</v>
      </c>
      <c r="GP4" s="435">
        <v>0</v>
      </c>
      <c r="GQ4" s="435">
        <v>0</v>
      </c>
      <c r="GR4" s="435">
        <v>0</v>
      </c>
      <c r="GS4" s="435">
        <v>0</v>
      </c>
      <c r="GT4" s="435">
        <v>0</v>
      </c>
      <c r="GU4" s="435">
        <v>0</v>
      </c>
      <c r="GV4" s="435">
        <v>0</v>
      </c>
      <c r="GW4" s="435">
        <v>2</v>
      </c>
      <c r="GX4" s="435">
        <v>1</v>
      </c>
      <c r="GY4" s="435">
        <v>1</v>
      </c>
      <c r="GZ4" s="435">
        <v>2</v>
      </c>
      <c r="HA4" s="435">
        <v>0</v>
      </c>
      <c r="HB4" s="435">
        <v>2</v>
      </c>
      <c r="HC4" s="435">
        <v>0</v>
      </c>
      <c r="HD4" s="435">
        <v>0</v>
      </c>
      <c r="HE4" s="435">
        <v>2</v>
      </c>
      <c r="HF4" s="435">
        <v>2</v>
      </c>
      <c r="HG4" s="435">
        <v>0</v>
      </c>
      <c r="HH4" s="435">
        <v>2</v>
      </c>
      <c r="HI4" s="435">
        <v>2</v>
      </c>
      <c r="HJ4" s="435">
        <v>2</v>
      </c>
      <c r="HK4" s="435">
        <v>0</v>
      </c>
      <c r="HL4" s="435">
        <v>2</v>
      </c>
      <c r="HM4" s="435">
        <v>3</v>
      </c>
      <c r="HN4" s="435">
        <v>4</v>
      </c>
      <c r="HO4" s="435">
        <v>0</v>
      </c>
      <c r="HP4" s="435">
        <v>2</v>
      </c>
      <c r="HQ4" s="435">
        <v>0</v>
      </c>
      <c r="HR4" s="435">
        <v>0</v>
      </c>
      <c r="HS4" s="435">
        <v>2</v>
      </c>
      <c r="HT4" s="435">
        <v>2</v>
      </c>
      <c r="HU4" s="435">
        <v>3</v>
      </c>
      <c r="HV4" s="435">
        <v>5</v>
      </c>
      <c r="HW4" s="435">
        <v>3</v>
      </c>
      <c r="HX4" s="435">
        <v>3</v>
      </c>
      <c r="HY4" s="435">
        <v>2</v>
      </c>
      <c r="HZ4" s="435">
        <v>6</v>
      </c>
      <c r="IA4" s="435">
        <v>4</v>
      </c>
      <c r="IB4" s="435">
        <v>4</v>
      </c>
      <c r="IC4" s="435">
        <v>3</v>
      </c>
      <c r="ID4" s="435">
        <v>6</v>
      </c>
      <c r="IE4" s="435">
        <v>5</v>
      </c>
      <c r="IF4" s="435">
        <v>4</v>
      </c>
      <c r="IG4" s="435">
        <v>5</v>
      </c>
      <c r="IH4" s="435">
        <v>5</v>
      </c>
      <c r="II4" s="435">
        <v>7</v>
      </c>
      <c r="IJ4" s="435">
        <v>7</v>
      </c>
      <c r="IK4" s="435">
        <v>3</v>
      </c>
      <c r="IL4" s="435">
        <v>3</v>
      </c>
      <c r="IM4" s="435">
        <v>3</v>
      </c>
      <c r="IN4" s="435">
        <v>7</v>
      </c>
      <c r="IO4" s="435">
        <v>2</v>
      </c>
      <c r="IP4" s="435">
        <v>5</v>
      </c>
      <c r="IQ4" s="435">
        <v>4</v>
      </c>
      <c r="IR4" s="435">
        <v>2</v>
      </c>
      <c r="IS4" s="435">
        <v>0</v>
      </c>
      <c r="IT4" s="435">
        <v>2</v>
      </c>
      <c r="IU4" s="435">
        <v>4</v>
      </c>
      <c r="IV4" s="435">
        <v>3</v>
      </c>
      <c r="IW4" s="435">
        <v>0</v>
      </c>
      <c r="IX4" s="435">
        <v>1</v>
      </c>
      <c r="IY4" s="435">
        <v>0</v>
      </c>
      <c r="IZ4" s="435">
        <v>0</v>
      </c>
      <c r="JA4" s="435">
        <v>0</v>
      </c>
      <c r="JB4" s="435">
        <v>4</v>
      </c>
      <c r="JC4" s="435">
        <v>1</v>
      </c>
      <c r="JD4" s="435">
        <v>0</v>
      </c>
      <c r="JE4" s="435">
        <v>0</v>
      </c>
      <c r="JF4" s="435">
        <v>0</v>
      </c>
      <c r="JG4" s="435">
        <v>0</v>
      </c>
      <c r="JH4" s="435">
        <v>0</v>
      </c>
      <c r="JI4" s="435">
        <v>0</v>
      </c>
      <c r="JJ4" s="435">
        <v>0</v>
      </c>
      <c r="JK4" s="435">
        <v>0</v>
      </c>
      <c r="JL4" s="435">
        <v>0</v>
      </c>
      <c r="JM4" s="435">
        <v>0</v>
      </c>
      <c r="JN4" s="435">
        <v>0</v>
      </c>
      <c r="JO4" s="435">
        <v>0</v>
      </c>
      <c r="JP4" s="435">
        <v>0</v>
      </c>
      <c r="JQ4" s="435">
        <v>0</v>
      </c>
      <c r="JR4" s="435">
        <v>1</v>
      </c>
      <c r="JS4" s="435">
        <v>2</v>
      </c>
      <c r="JT4" s="435">
        <v>2</v>
      </c>
      <c r="JU4" s="435">
        <v>3</v>
      </c>
      <c r="JV4" s="435">
        <v>2</v>
      </c>
      <c r="JW4" s="435">
        <v>2</v>
      </c>
      <c r="JX4" s="435">
        <v>2</v>
      </c>
      <c r="JY4" s="435">
        <v>2</v>
      </c>
      <c r="JZ4" s="435">
        <v>2</v>
      </c>
      <c r="KA4" s="435">
        <v>0</v>
      </c>
      <c r="KB4" s="435">
        <v>0</v>
      </c>
      <c r="KC4" s="435">
        <v>0</v>
      </c>
      <c r="KD4" s="435">
        <v>0</v>
      </c>
      <c r="KE4" s="435">
        <v>2</v>
      </c>
      <c r="KF4" s="435">
        <v>0</v>
      </c>
      <c r="KG4" s="435">
        <v>2</v>
      </c>
      <c r="KH4" s="435">
        <v>0</v>
      </c>
      <c r="KI4" s="435">
        <v>0</v>
      </c>
      <c r="KJ4" s="435">
        <v>0</v>
      </c>
      <c r="KK4" s="435">
        <v>0</v>
      </c>
      <c r="KL4" s="435">
        <v>1</v>
      </c>
      <c r="KM4" s="435">
        <v>1</v>
      </c>
      <c r="KN4" s="1461">
        <v>0</v>
      </c>
      <c r="KO4" s="435">
        <v>0</v>
      </c>
      <c r="KP4" s="435">
        <v>0</v>
      </c>
      <c r="KQ4" s="435">
        <v>0</v>
      </c>
      <c r="KR4" s="435">
        <v>0</v>
      </c>
      <c r="KS4" s="435">
        <v>0</v>
      </c>
      <c r="KT4" s="435">
        <v>0</v>
      </c>
      <c r="KU4" s="435">
        <v>0</v>
      </c>
      <c r="KV4" s="435">
        <v>0</v>
      </c>
      <c r="KW4" s="435">
        <v>2</v>
      </c>
      <c r="KX4" s="435">
        <v>0</v>
      </c>
      <c r="KY4" s="435">
        <v>0</v>
      </c>
      <c r="KZ4" s="435">
        <v>1</v>
      </c>
      <c r="LA4" s="435">
        <v>0</v>
      </c>
      <c r="LB4" s="435">
        <v>1</v>
      </c>
      <c r="LC4" s="435">
        <v>0</v>
      </c>
      <c r="LD4" s="435">
        <v>0</v>
      </c>
      <c r="LE4" s="435">
        <v>0</v>
      </c>
      <c r="LF4" s="435">
        <v>2</v>
      </c>
      <c r="LG4" s="435">
        <v>1</v>
      </c>
      <c r="LH4" s="435">
        <v>0</v>
      </c>
      <c r="LI4" s="435">
        <v>1</v>
      </c>
      <c r="LJ4" s="435">
        <v>2</v>
      </c>
      <c r="LK4" s="435">
        <v>0</v>
      </c>
      <c r="LL4" s="435">
        <v>0</v>
      </c>
      <c r="LM4" s="435">
        <v>6</v>
      </c>
      <c r="LN4" s="435">
        <v>2</v>
      </c>
      <c r="LO4" s="435">
        <v>0</v>
      </c>
      <c r="LP4" s="435">
        <v>0</v>
      </c>
      <c r="LQ4" s="435">
        <v>2</v>
      </c>
      <c r="LR4" s="435">
        <v>2</v>
      </c>
      <c r="LS4" s="435">
        <v>0</v>
      </c>
      <c r="LT4" s="435">
        <v>0</v>
      </c>
      <c r="LU4" s="435">
        <v>1</v>
      </c>
      <c r="LV4" s="435">
        <v>0</v>
      </c>
      <c r="LW4" s="435">
        <v>0</v>
      </c>
      <c r="LX4" s="435">
        <v>0</v>
      </c>
      <c r="LY4" s="435">
        <v>0</v>
      </c>
      <c r="LZ4" s="435">
        <v>0</v>
      </c>
      <c r="MA4" s="435">
        <v>2</v>
      </c>
      <c r="MB4" s="435">
        <v>2</v>
      </c>
      <c r="MC4" s="435">
        <v>2</v>
      </c>
      <c r="MD4" s="435">
        <v>2</v>
      </c>
      <c r="ME4" s="435">
        <v>2</v>
      </c>
      <c r="MF4" s="435">
        <v>2</v>
      </c>
      <c r="MG4" s="435">
        <v>0</v>
      </c>
      <c r="MH4" s="435">
        <v>2</v>
      </c>
      <c r="MI4" s="435">
        <v>0</v>
      </c>
      <c r="MJ4" s="435">
        <v>2</v>
      </c>
      <c r="MK4" s="435">
        <v>0</v>
      </c>
      <c r="ML4" s="435">
        <v>0</v>
      </c>
      <c r="MM4" s="435">
        <v>0</v>
      </c>
      <c r="MN4" s="435">
        <v>0</v>
      </c>
      <c r="MO4" s="435">
        <v>0</v>
      </c>
      <c r="MP4" s="435">
        <v>2</v>
      </c>
      <c r="MQ4" s="435">
        <v>2</v>
      </c>
      <c r="MR4" s="435">
        <v>2</v>
      </c>
      <c r="MS4" s="435">
        <v>0</v>
      </c>
      <c r="MT4" s="435">
        <v>2</v>
      </c>
      <c r="MU4" s="435">
        <v>0</v>
      </c>
      <c r="MV4" s="435">
        <v>0</v>
      </c>
      <c r="MW4" s="435">
        <v>2</v>
      </c>
      <c r="MX4" s="435">
        <v>2</v>
      </c>
      <c r="MY4" s="435">
        <v>2</v>
      </c>
      <c r="MZ4" s="435">
        <v>0</v>
      </c>
      <c r="NA4" s="435">
        <v>1</v>
      </c>
    </row>
    <row r="5" spans="1:365" ht="15" customHeight="1">
      <c r="A5" s="63" t="s">
        <v>522</v>
      </c>
      <c r="B5" s="435">
        <v>0</v>
      </c>
      <c r="C5" s="435">
        <v>0</v>
      </c>
      <c r="D5" s="435">
        <v>0</v>
      </c>
      <c r="E5" s="435">
        <v>0</v>
      </c>
      <c r="F5" s="435">
        <v>0</v>
      </c>
      <c r="G5" s="435">
        <v>0</v>
      </c>
      <c r="H5" s="435">
        <v>0</v>
      </c>
      <c r="I5" s="435">
        <v>0</v>
      </c>
      <c r="J5" s="435">
        <v>0</v>
      </c>
      <c r="K5" s="435">
        <v>0</v>
      </c>
      <c r="L5" s="435">
        <v>0</v>
      </c>
      <c r="M5" s="435">
        <v>0</v>
      </c>
      <c r="N5" s="435">
        <v>0</v>
      </c>
      <c r="O5" s="435">
        <v>0</v>
      </c>
      <c r="P5" s="435">
        <v>0</v>
      </c>
      <c r="Q5" s="435">
        <v>0</v>
      </c>
      <c r="R5" s="435">
        <v>0</v>
      </c>
      <c r="S5" s="739"/>
      <c r="T5" s="435">
        <v>0</v>
      </c>
      <c r="U5" s="435">
        <v>0</v>
      </c>
      <c r="V5" s="435">
        <v>0</v>
      </c>
      <c r="W5" s="435">
        <v>0</v>
      </c>
      <c r="X5" s="435">
        <v>0</v>
      </c>
      <c r="Y5" s="435">
        <v>0</v>
      </c>
      <c r="Z5" s="435">
        <v>0</v>
      </c>
      <c r="AA5" s="435">
        <v>0</v>
      </c>
      <c r="AB5" s="435">
        <v>0</v>
      </c>
      <c r="AC5" s="435">
        <v>0</v>
      </c>
      <c r="AD5" s="435">
        <v>0</v>
      </c>
      <c r="AE5" s="435">
        <v>0</v>
      </c>
      <c r="AF5" s="435">
        <v>0</v>
      </c>
      <c r="AG5" s="435">
        <v>0</v>
      </c>
      <c r="AH5" s="435">
        <v>0</v>
      </c>
      <c r="AI5" s="435">
        <v>0</v>
      </c>
      <c r="AJ5" s="435">
        <v>0</v>
      </c>
      <c r="AK5" s="435">
        <v>0</v>
      </c>
      <c r="AL5" s="435">
        <v>0</v>
      </c>
      <c r="AM5" s="435">
        <v>0</v>
      </c>
      <c r="AN5" s="435">
        <v>0</v>
      </c>
      <c r="AO5" s="435">
        <v>0</v>
      </c>
      <c r="AP5" s="435">
        <v>0</v>
      </c>
      <c r="AQ5" s="435">
        <v>0</v>
      </c>
      <c r="AR5" s="435">
        <v>0</v>
      </c>
      <c r="AS5" s="435">
        <v>0</v>
      </c>
      <c r="AT5" s="435">
        <v>0</v>
      </c>
      <c r="AU5" s="435">
        <v>0</v>
      </c>
      <c r="AV5" s="435">
        <v>0</v>
      </c>
      <c r="AW5" s="435">
        <v>0</v>
      </c>
      <c r="AX5" s="435">
        <v>0</v>
      </c>
      <c r="AY5" s="435">
        <v>0</v>
      </c>
      <c r="AZ5" s="435">
        <v>0</v>
      </c>
      <c r="BA5" s="435">
        <v>0</v>
      </c>
      <c r="BB5" s="435">
        <v>0</v>
      </c>
      <c r="BC5" s="435">
        <v>0</v>
      </c>
      <c r="BD5" s="435">
        <v>0</v>
      </c>
      <c r="BE5" s="435">
        <v>0</v>
      </c>
      <c r="BF5" s="435">
        <v>0</v>
      </c>
      <c r="BG5" s="435">
        <v>0</v>
      </c>
      <c r="BH5" s="435">
        <v>0</v>
      </c>
      <c r="BI5" s="435">
        <v>0</v>
      </c>
      <c r="BJ5" s="435">
        <v>0</v>
      </c>
      <c r="BK5" s="435">
        <v>0</v>
      </c>
      <c r="BL5" s="435">
        <v>0</v>
      </c>
      <c r="BM5" s="435">
        <v>0</v>
      </c>
      <c r="BN5" s="435">
        <v>0</v>
      </c>
      <c r="BO5" s="435">
        <v>0</v>
      </c>
      <c r="BP5" s="435">
        <v>0</v>
      </c>
      <c r="BQ5" s="435">
        <v>0</v>
      </c>
      <c r="BR5" s="435">
        <v>0</v>
      </c>
      <c r="BS5" s="435">
        <v>0</v>
      </c>
      <c r="BT5" s="435">
        <v>0</v>
      </c>
      <c r="BU5" s="435">
        <v>0</v>
      </c>
      <c r="BV5" s="435">
        <v>0</v>
      </c>
      <c r="BW5" s="435">
        <v>0</v>
      </c>
      <c r="BX5" s="435">
        <v>0</v>
      </c>
      <c r="BY5" s="435">
        <v>0</v>
      </c>
      <c r="BZ5" s="435">
        <v>0</v>
      </c>
      <c r="CA5" s="435">
        <v>0</v>
      </c>
      <c r="CB5" s="435">
        <v>0</v>
      </c>
      <c r="CC5" s="435">
        <v>0</v>
      </c>
      <c r="CD5" s="435">
        <v>0</v>
      </c>
      <c r="CE5" s="435">
        <v>0</v>
      </c>
      <c r="CF5" s="435">
        <v>0</v>
      </c>
      <c r="CG5" s="435">
        <v>0</v>
      </c>
      <c r="CH5" s="435">
        <v>0</v>
      </c>
      <c r="CI5" s="435">
        <v>0</v>
      </c>
      <c r="CJ5" s="435">
        <v>0</v>
      </c>
      <c r="CK5" s="435">
        <v>0</v>
      </c>
      <c r="CL5" s="435">
        <v>0</v>
      </c>
      <c r="CM5" s="435">
        <v>0</v>
      </c>
      <c r="CN5" s="435">
        <v>0</v>
      </c>
      <c r="CO5" s="435">
        <v>0</v>
      </c>
      <c r="CP5" s="435">
        <v>0</v>
      </c>
      <c r="CQ5" s="435">
        <v>0</v>
      </c>
      <c r="CR5" s="435">
        <v>0</v>
      </c>
      <c r="CS5" s="435">
        <v>0</v>
      </c>
      <c r="CT5" s="435">
        <v>0</v>
      </c>
      <c r="CU5" s="435">
        <v>0</v>
      </c>
      <c r="CV5" s="864">
        <v>0</v>
      </c>
      <c r="CW5" s="435">
        <v>0</v>
      </c>
      <c r="CX5" s="435">
        <v>0</v>
      </c>
      <c r="CY5" s="435">
        <v>0</v>
      </c>
      <c r="CZ5" s="435">
        <v>0</v>
      </c>
      <c r="DA5" s="435">
        <v>0</v>
      </c>
      <c r="DB5" s="435">
        <v>0</v>
      </c>
      <c r="DC5" s="435">
        <v>0</v>
      </c>
      <c r="DD5" s="435">
        <v>0</v>
      </c>
      <c r="DE5" s="435">
        <v>0</v>
      </c>
      <c r="DF5" s="435">
        <v>0</v>
      </c>
      <c r="DG5" s="435">
        <v>0</v>
      </c>
      <c r="DH5" s="435">
        <v>0</v>
      </c>
      <c r="DI5" s="435">
        <v>0</v>
      </c>
      <c r="DJ5" s="435">
        <v>0</v>
      </c>
      <c r="DK5" s="435">
        <v>0</v>
      </c>
      <c r="DL5" s="435">
        <v>0</v>
      </c>
      <c r="DM5" s="435">
        <v>0</v>
      </c>
      <c r="DN5" s="435">
        <v>0</v>
      </c>
      <c r="DO5" s="435">
        <v>0</v>
      </c>
      <c r="DP5" s="435">
        <v>0</v>
      </c>
      <c r="DQ5" s="435">
        <v>0</v>
      </c>
      <c r="DR5" s="435">
        <v>0</v>
      </c>
      <c r="DS5" s="435">
        <v>0</v>
      </c>
      <c r="DT5" s="435">
        <v>0</v>
      </c>
      <c r="DU5" s="435">
        <v>0</v>
      </c>
      <c r="DV5" s="435">
        <v>0</v>
      </c>
      <c r="DW5" s="435">
        <v>0</v>
      </c>
      <c r="DX5" s="435">
        <v>0</v>
      </c>
      <c r="DY5" s="435">
        <v>0</v>
      </c>
      <c r="DZ5" s="435">
        <v>0</v>
      </c>
      <c r="EA5" s="435">
        <v>0</v>
      </c>
      <c r="EB5" s="435">
        <v>0</v>
      </c>
      <c r="EC5" s="435">
        <v>0</v>
      </c>
      <c r="ED5" s="435">
        <v>0</v>
      </c>
      <c r="EE5" s="890">
        <v>0</v>
      </c>
      <c r="EF5" s="435">
        <v>0</v>
      </c>
      <c r="EG5" s="435">
        <v>0</v>
      </c>
      <c r="EH5" s="435">
        <v>0</v>
      </c>
      <c r="EI5" s="435">
        <v>0</v>
      </c>
      <c r="EJ5" s="435">
        <v>0</v>
      </c>
      <c r="EK5" s="435">
        <v>0</v>
      </c>
      <c r="EL5" s="435">
        <v>0</v>
      </c>
      <c r="EM5" s="435">
        <v>0</v>
      </c>
      <c r="EN5" s="435">
        <v>0</v>
      </c>
      <c r="EO5" s="435">
        <v>0</v>
      </c>
      <c r="EP5" s="435">
        <v>0</v>
      </c>
      <c r="EQ5" s="435">
        <v>0</v>
      </c>
      <c r="ER5" s="435">
        <v>0</v>
      </c>
      <c r="ES5" s="435">
        <v>0</v>
      </c>
      <c r="ET5" s="435">
        <v>0</v>
      </c>
      <c r="EU5" s="435">
        <v>0</v>
      </c>
      <c r="EV5" s="435">
        <v>0</v>
      </c>
      <c r="EW5" s="435">
        <v>0</v>
      </c>
      <c r="EX5" s="435">
        <v>0</v>
      </c>
      <c r="EY5" s="435">
        <v>0</v>
      </c>
      <c r="EZ5" s="435">
        <v>0</v>
      </c>
      <c r="FA5" s="435">
        <v>0</v>
      </c>
      <c r="FB5" s="435">
        <v>0</v>
      </c>
      <c r="FC5" s="435">
        <v>0</v>
      </c>
      <c r="FD5" s="435">
        <v>0</v>
      </c>
      <c r="FE5" s="435">
        <v>0</v>
      </c>
      <c r="FF5" s="435">
        <v>0</v>
      </c>
      <c r="FG5" s="435">
        <v>0</v>
      </c>
      <c r="FH5" s="435">
        <v>0</v>
      </c>
      <c r="FI5" s="435">
        <v>0</v>
      </c>
      <c r="FJ5" s="435">
        <v>0</v>
      </c>
      <c r="FK5" s="435">
        <v>0</v>
      </c>
      <c r="FL5" s="435">
        <v>0</v>
      </c>
      <c r="FM5" s="435">
        <v>0</v>
      </c>
      <c r="FN5" s="435">
        <v>0</v>
      </c>
      <c r="FO5" s="435">
        <v>0</v>
      </c>
      <c r="FP5" s="435">
        <v>0</v>
      </c>
      <c r="FQ5" s="435">
        <v>0</v>
      </c>
      <c r="FR5" s="435">
        <v>0</v>
      </c>
      <c r="FS5" s="435">
        <v>0</v>
      </c>
      <c r="FT5" s="435">
        <v>0</v>
      </c>
      <c r="FU5" s="435">
        <v>0</v>
      </c>
      <c r="FV5" s="435">
        <v>0</v>
      </c>
      <c r="FW5" s="435"/>
      <c r="FX5" s="435">
        <v>0</v>
      </c>
      <c r="FY5" s="435">
        <v>0</v>
      </c>
      <c r="FZ5" s="435">
        <v>0</v>
      </c>
      <c r="GA5" s="435">
        <v>0</v>
      </c>
      <c r="GB5" s="435">
        <v>0</v>
      </c>
      <c r="GC5" s="435">
        <v>0</v>
      </c>
      <c r="GD5" s="435">
        <v>0</v>
      </c>
      <c r="GE5" s="435">
        <v>0</v>
      </c>
      <c r="GF5" s="435">
        <v>0</v>
      </c>
      <c r="GG5" s="435">
        <v>0</v>
      </c>
      <c r="GH5" s="435">
        <v>0</v>
      </c>
      <c r="GI5" s="435">
        <v>0</v>
      </c>
      <c r="GJ5" s="435">
        <v>0</v>
      </c>
      <c r="GK5" s="435">
        <v>0</v>
      </c>
      <c r="GL5" s="435">
        <v>0</v>
      </c>
      <c r="GM5" s="435">
        <v>0</v>
      </c>
      <c r="GN5" s="435">
        <v>0</v>
      </c>
      <c r="GO5" s="435">
        <v>0</v>
      </c>
      <c r="GP5" s="435">
        <v>0</v>
      </c>
      <c r="GQ5" s="435">
        <v>0</v>
      </c>
      <c r="GR5" s="435">
        <v>0</v>
      </c>
      <c r="GS5" s="435">
        <v>0</v>
      </c>
      <c r="GT5" s="435">
        <v>0</v>
      </c>
      <c r="GU5" s="435">
        <v>0</v>
      </c>
      <c r="GV5" s="435">
        <v>0</v>
      </c>
      <c r="GW5" s="435">
        <v>1</v>
      </c>
      <c r="GX5" s="435">
        <v>0</v>
      </c>
      <c r="GY5" s="435">
        <v>0</v>
      </c>
      <c r="GZ5" s="435">
        <v>0</v>
      </c>
      <c r="HA5" s="435">
        <v>0</v>
      </c>
      <c r="HB5" s="435">
        <v>0</v>
      </c>
      <c r="HC5" s="435">
        <v>0</v>
      </c>
      <c r="HD5" s="435">
        <v>0</v>
      </c>
      <c r="HE5" s="435">
        <v>0</v>
      </c>
      <c r="HF5" s="435">
        <v>0</v>
      </c>
      <c r="HG5" s="435">
        <v>0</v>
      </c>
      <c r="HH5" s="435">
        <v>0</v>
      </c>
      <c r="HI5" s="435">
        <v>0</v>
      </c>
      <c r="HJ5" s="435">
        <v>0</v>
      </c>
      <c r="HK5" s="435">
        <v>0</v>
      </c>
      <c r="HL5" s="435">
        <v>0</v>
      </c>
      <c r="HM5" s="435">
        <v>0</v>
      </c>
      <c r="HN5" s="435">
        <v>0</v>
      </c>
      <c r="HO5" s="435">
        <v>0</v>
      </c>
      <c r="HP5" s="435">
        <v>0</v>
      </c>
      <c r="HQ5" s="435">
        <v>0</v>
      </c>
      <c r="HR5" s="435">
        <v>0</v>
      </c>
      <c r="HS5" s="435">
        <v>0</v>
      </c>
      <c r="HT5" s="435">
        <v>0</v>
      </c>
      <c r="HU5" s="435">
        <v>0</v>
      </c>
      <c r="HV5" s="435">
        <v>3</v>
      </c>
      <c r="HW5" s="435">
        <v>1</v>
      </c>
      <c r="HX5" s="435">
        <v>1</v>
      </c>
      <c r="HY5" s="435">
        <v>0</v>
      </c>
      <c r="HZ5" s="435">
        <v>2</v>
      </c>
      <c r="IA5" s="435">
        <v>0</v>
      </c>
      <c r="IB5" s="435">
        <v>2</v>
      </c>
      <c r="IC5" s="435">
        <v>0</v>
      </c>
      <c r="ID5" s="435">
        <v>1</v>
      </c>
      <c r="IE5" s="435">
        <v>0</v>
      </c>
      <c r="IF5" s="435">
        <v>0</v>
      </c>
      <c r="IG5" s="435">
        <v>0</v>
      </c>
      <c r="IH5" s="435">
        <v>0</v>
      </c>
      <c r="II5" s="435">
        <v>0</v>
      </c>
      <c r="IJ5" s="435">
        <v>0</v>
      </c>
      <c r="IK5" s="435">
        <v>0</v>
      </c>
      <c r="IL5" s="435">
        <v>0</v>
      </c>
      <c r="IM5" s="435">
        <v>0</v>
      </c>
      <c r="IN5" s="435">
        <v>0</v>
      </c>
      <c r="IO5" s="435">
        <v>0</v>
      </c>
      <c r="IP5" s="435">
        <v>0</v>
      </c>
      <c r="IQ5" s="435">
        <v>0</v>
      </c>
      <c r="IR5" s="435">
        <v>0</v>
      </c>
      <c r="IS5" s="435">
        <v>0</v>
      </c>
      <c r="IT5" s="435">
        <v>0</v>
      </c>
      <c r="IU5" s="435">
        <v>0</v>
      </c>
      <c r="IV5" s="435">
        <v>0</v>
      </c>
      <c r="IW5" s="435">
        <v>0</v>
      </c>
      <c r="IX5" s="435">
        <v>0</v>
      </c>
      <c r="IY5" s="435">
        <v>0</v>
      </c>
      <c r="IZ5" s="435">
        <v>0</v>
      </c>
      <c r="JA5" s="435">
        <v>0</v>
      </c>
      <c r="JB5" s="435">
        <v>0</v>
      </c>
      <c r="JC5" s="435">
        <v>0</v>
      </c>
      <c r="JD5" s="435">
        <v>0</v>
      </c>
      <c r="JE5" s="435">
        <v>0</v>
      </c>
      <c r="JF5" s="435">
        <v>0</v>
      </c>
      <c r="JG5" s="435">
        <v>0</v>
      </c>
      <c r="JH5" s="435">
        <v>0</v>
      </c>
      <c r="JI5" s="435">
        <v>0</v>
      </c>
      <c r="JJ5" s="435">
        <v>0</v>
      </c>
      <c r="JK5" s="435">
        <v>0</v>
      </c>
      <c r="JL5" s="435">
        <v>0</v>
      </c>
      <c r="JM5" s="435">
        <v>0</v>
      </c>
      <c r="JN5" s="435">
        <v>0</v>
      </c>
      <c r="JO5" s="435">
        <v>0</v>
      </c>
      <c r="JP5" s="435">
        <v>0</v>
      </c>
      <c r="JQ5" s="435">
        <v>0</v>
      </c>
      <c r="JR5" s="435">
        <v>0</v>
      </c>
      <c r="JS5" s="435">
        <v>2</v>
      </c>
      <c r="JT5" s="435">
        <v>0</v>
      </c>
      <c r="JU5" s="435">
        <v>2</v>
      </c>
      <c r="JV5" s="435">
        <v>0</v>
      </c>
      <c r="JW5" s="435">
        <v>0</v>
      </c>
      <c r="JX5" s="435">
        <v>0</v>
      </c>
      <c r="JY5" s="435">
        <v>0</v>
      </c>
      <c r="JZ5" s="435">
        <v>0</v>
      </c>
      <c r="KA5" s="435">
        <v>0</v>
      </c>
      <c r="KB5" s="435">
        <v>0</v>
      </c>
      <c r="KC5" s="435">
        <v>0</v>
      </c>
      <c r="KD5" s="435">
        <v>0</v>
      </c>
      <c r="KE5" s="435">
        <v>0</v>
      </c>
      <c r="KF5" s="435">
        <v>0</v>
      </c>
      <c r="KG5" s="435">
        <v>0</v>
      </c>
      <c r="KH5" s="435">
        <v>0</v>
      </c>
      <c r="KI5" s="435">
        <v>0</v>
      </c>
      <c r="KJ5" s="435">
        <v>0</v>
      </c>
      <c r="KK5" s="435">
        <v>0</v>
      </c>
      <c r="KL5" s="435">
        <v>0</v>
      </c>
      <c r="KM5" s="435">
        <v>0</v>
      </c>
      <c r="KN5" s="1461">
        <v>0</v>
      </c>
      <c r="KO5" s="435">
        <v>0</v>
      </c>
      <c r="KP5" s="435">
        <v>0</v>
      </c>
      <c r="KQ5" s="435">
        <v>0</v>
      </c>
      <c r="KR5" s="435">
        <v>0</v>
      </c>
      <c r="KS5" s="435">
        <v>0</v>
      </c>
      <c r="KT5" s="435">
        <v>0</v>
      </c>
      <c r="KU5" s="435">
        <v>0</v>
      </c>
      <c r="KV5" s="435">
        <v>0</v>
      </c>
      <c r="KW5" s="435">
        <v>0</v>
      </c>
      <c r="KX5" s="435">
        <v>0</v>
      </c>
      <c r="KY5" s="435">
        <v>0</v>
      </c>
      <c r="KZ5" s="435">
        <v>0</v>
      </c>
      <c r="LA5" s="435">
        <v>0</v>
      </c>
      <c r="LB5" s="435">
        <v>0</v>
      </c>
      <c r="LC5" s="435">
        <v>0</v>
      </c>
      <c r="LD5" s="435">
        <v>0</v>
      </c>
      <c r="LE5" s="435">
        <v>0</v>
      </c>
      <c r="LF5" s="435">
        <v>0</v>
      </c>
      <c r="LG5" s="435">
        <v>0</v>
      </c>
      <c r="LH5" s="435">
        <v>0</v>
      </c>
      <c r="LI5" s="435">
        <v>0</v>
      </c>
      <c r="LJ5" s="435">
        <v>0</v>
      </c>
      <c r="LK5" s="435">
        <v>0</v>
      </c>
      <c r="LL5" s="435">
        <v>0</v>
      </c>
      <c r="LM5" s="435">
        <v>1</v>
      </c>
      <c r="LN5" s="435">
        <v>0</v>
      </c>
      <c r="LO5" s="435">
        <v>0</v>
      </c>
      <c r="LP5" s="435">
        <v>0</v>
      </c>
      <c r="LQ5" s="435">
        <v>0</v>
      </c>
      <c r="LR5" s="435">
        <v>0</v>
      </c>
      <c r="LS5" s="435">
        <v>0</v>
      </c>
      <c r="LT5" s="435">
        <v>0</v>
      </c>
      <c r="LU5" s="435">
        <v>0</v>
      </c>
      <c r="LV5" s="435">
        <v>0</v>
      </c>
      <c r="LW5" s="435">
        <v>0</v>
      </c>
      <c r="LX5" s="435">
        <v>0</v>
      </c>
      <c r="LY5" s="435">
        <v>0</v>
      </c>
      <c r="LZ5" s="435">
        <v>0</v>
      </c>
      <c r="MA5" s="435">
        <v>0</v>
      </c>
      <c r="MB5" s="435">
        <v>0</v>
      </c>
      <c r="MC5" s="435">
        <v>0</v>
      </c>
      <c r="MD5" s="435">
        <v>0</v>
      </c>
      <c r="ME5" s="435">
        <v>0</v>
      </c>
      <c r="MF5" s="435">
        <v>0</v>
      </c>
      <c r="MG5" s="435">
        <v>0</v>
      </c>
      <c r="MH5" s="435">
        <v>0</v>
      </c>
      <c r="MI5" s="435">
        <v>0</v>
      </c>
      <c r="MJ5" s="435">
        <v>0</v>
      </c>
      <c r="MK5" s="435">
        <v>0</v>
      </c>
      <c r="ML5" s="435">
        <v>0</v>
      </c>
      <c r="MM5" s="435">
        <v>0</v>
      </c>
      <c r="MN5" s="435">
        <v>0</v>
      </c>
      <c r="MO5" s="435">
        <v>0</v>
      </c>
      <c r="MP5" s="435">
        <v>0</v>
      </c>
      <c r="MQ5" s="435">
        <v>0</v>
      </c>
      <c r="MR5" s="435">
        <v>0</v>
      </c>
      <c r="MS5" s="435">
        <v>0</v>
      </c>
      <c r="MT5" s="435">
        <v>0</v>
      </c>
      <c r="MU5" s="435">
        <v>0</v>
      </c>
      <c r="MV5" s="435">
        <v>0</v>
      </c>
      <c r="MW5" s="435">
        <v>0</v>
      </c>
      <c r="MX5" s="435">
        <v>0</v>
      </c>
      <c r="MY5" s="435">
        <v>0</v>
      </c>
      <c r="MZ5" s="435">
        <v>0</v>
      </c>
      <c r="NA5" s="435">
        <v>0</v>
      </c>
    </row>
    <row r="6" spans="1:365" ht="15" customHeight="1">
      <c r="A6" s="63" t="s">
        <v>523</v>
      </c>
      <c r="B6" s="435">
        <v>6</v>
      </c>
      <c r="C6" s="435">
        <v>0</v>
      </c>
      <c r="D6" s="435">
        <v>0</v>
      </c>
      <c r="E6" s="435">
        <v>0</v>
      </c>
      <c r="F6" s="435">
        <v>0</v>
      </c>
      <c r="G6" s="435">
        <v>0</v>
      </c>
      <c r="H6" s="435">
        <v>16</v>
      </c>
      <c r="I6" s="435">
        <v>16</v>
      </c>
      <c r="J6" s="435">
        <v>16</v>
      </c>
      <c r="K6" s="435">
        <v>0</v>
      </c>
      <c r="L6" s="435">
        <v>0</v>
      </c>
      <c r="M6" s="435">
        <v>0</v>
      </c>
      <c r="N6" s="435">
        <v>0</v>
      </c>
      <c r="O6" s="435">
        <v>8</v>
      </c>
      <c r="P6" s="435">
        <v>0</v>
      </c>
      <c r="Q6" s="435">
        <v>0</v>
      </c>
      <c r="R6" s="435">
        <v>0</v>
      </c>
      <c r="S6" s="739"/>
      <c r="T6" s="435">
        <v>0</v>
      </c>
      <c r="U6" s="435">
        <v>0</v>
      </c>
      <c r="V6" s="435">
        <v>0</v>
      </c>
      <c r="W6" s="435">
        <v>0</v>
      </c>
      <c r="X6" s="435">
        <v>0</v>
      </c>
      <c r="Y6" s="435">
        <v>0</v>
      </c>
      <c r="Z6" s="435">
        <v>0</v>
      </c>
      <c r="AA6" s="435">
        <v>0</v>
      </c>
      <c r="AB6" s="435">
        <v>0</v>
      </c>
      <c r="AC6" s="435">
        <v>0</v>
      </c>
      <c r="AD6" s="435">
        <v>0</v>
      </c>
      <c r="AE6" s="435">
        <v>0</v>
      </c>
      <c r="AF6" s="435">
        <v>0</v>
      </c>
      <c r="AG6" s="435">
        <v>6</v>
      </c>
      <c r="AH6" s="435">
        <v>6</v>
      </c>
      <c r="AI6" s="435">
        <v>0</v>
      </c>
      <c r="AJ6" s="435">
        <v>0</v>
      </c>
      <c r="AK6" s="435">
        <v>0</v>
      </c>
      <c r="AL6" s="435">
        <v>0</v>
      </c>
      <c r="AM6" s="435">
        <v>4</v>
      </c>
      <c r="AN6" s="435">
        <v>5</v>
      </c>
      <c r="AO6" s="435">
        <v>0</v>
      </c>
      <c r="AP6" s="435">
        <v>0</v>
      </c>
      <c r="AQ6" s="435">
        <v>0</v>
      </c>
      <c r="AR6" s="435">
        <v>0</v>
      </c>
      <c r="AS6" s="435">
        <v>0</v>
      </c>
      <c r="AT6" s="435">
        <v>0</v>
      </c>
      <c r="AU6" s="435">
        <v>0</v>
      </c>
      <c r="AV6" s="435">
        <v>18</v>
      </c>
      <c r="AW6" s="435">
        <v>0</v>
      </c>
      <c r="AX6" s="435">
        <v>0</v>
      </c>
      <c r="AY6" s="435">
        <v>0</v>
      </c>
      <c r="AZ6" s="435">
        <v>0</v>
      </c>
      <c r="BA6" s="435">
        <v>0</v>
      </c>
      <c r="BB6" s="435">
        <v>18</v>
      </c>
      <c r="BC6" s="435">
        <v>18</v>
      </c>
      <c r="BD6" s="435">
        <v>0</v>
      </c>
      <c r="BE6" s="435">
        <v>16</v>
      </c>
      <c r="BF6" s="435">
        <v>0</v>
      </c>
      <c r="BG6" s="435">
        <v>16</v>
      </c>
      <c r="BH6" s="435">
        <v>16</v>
      </c>
      <c r="BI6" s="435">
        <v>18</v>
      </c>
      <c r="BJ6" s="435">
        <v>18</v>
      </c>
      <c r="BK6" s="435">
        <v>0</v>
      </c>
      <c r="BL6" s="435">
        <v>0</v>
      </c>
      <c r="BM6" s="435">
        <v>0</v>
      </c>
      <c r="BN6" s="435">
        <v>32</v>
      </c>
      <c r="BO6" s="435">
        <v>6</v>
      </c>
      <c r="BP6" s="435">
        <v>8</v>
      </c>
      <c r="BQ6" s="435">
        <v>0</v>
      </c>
      <c r="BR6" s="435">
        <v>16</v>
      </c>
      <c r="BS6" s="435">
        <v>0</v>
      </c>
      <c r="BT6" s="435">
        <v>0</v>
      </c>
      <c r="BU6" s="435">
        <v>16</v>
      </c>
      <c r="BV6" s="435">
        <v>4</v>
      </c>
      <c r="BW6" s="435">
        <v>0</v>
      </c>
      <c r="BX6" s="435">
        <v>0</v>
      </c>
      <c r="BY6" s="435">
        <v>0</v>
      </c>
      <c r="BZ6" s="435">
        <v>0</v>
      </c>
      <c r="CA6" s="435">
        <v>0</v>
      </c>
      <c r="CB6" s="435">
        <v>0</v>
      </c>
      <c r="CC6" s="435">
        <v>0</v>
      </c>
      <c r="CD6" s="435">
        <v>1</v>
      </c>
      <c r="CE6" s="435">
        <v>0</v>
      </c>
      <c r="CF6" s="435">
        <v>0</v>
      </c>
      <c r="CG6" s="435">
        <v>0</v>
      </c>
      <c r="CH6" s="435">
        <v>0</v>
      </c>
      <c r="CI6" s="435">
        <v>0</v>
      </c>
      <c r="CJ6" s="435">
        <v>0</v>
      </c>
      <c r="CK6" s="435">
        <v>0</v>
      </c>
      <c r="CL6" s="435">
        <v>0</v>
      </c>
      <c r="CM6" s="435">
        <v>0</v>
      </c>
      <c r="CN6" s="435">
        <v>0</v>
      </c>
      <c r="CO6" s="435">
        <v>0</v>
      </c>
      <c r="CP6" s="435">
        <v>0</v>
      </c>
      <c r="CQ6" s="435">
        <v>0</v>
      </c>
      <c r="CR6" s="435">
        <v>0</v>
      </c>
      <c r="CS6" s="435">
        <v>0</v>
      </c>
      <c r="CT6" s="435">
        <v>0</v>
      </c>
      <c r="CU6" s="435">
        <v>0</v>
      </c>
      <c r="CV6" s="864">
        <v>0</v>
      </c>
      <c r="CW6" s="435">
        <v>0</v>
      </c>
      <c r="CX6" s="435">
        <v>0</v>
      </c>
      <c r="CY6" s="435">
        <v>8</v>
      </c>
      <c r="CZ6" s="435">
        <v>18</v>
      </c>
      <c r="DA6" s="435">
        <v>18</v>
      </c>
      <c r="DB6" s="435">
        <v>0</v>
      </c>
      <c r="DC6" s="435">
        <v>0</v>
      </c>
      <c r="DD6" s="435">
        <v>8</v>
      </c>
      <c r="DE6" s="435">
        <v>0</v>
      </c>
      <c r="DF6" s="435">
        <v>0</v>
      </c>
      <c r="DG6" s="435">
        <v>0</v>
      </c>
      <c r="DH6" s="435">
        <v>0</v>
      </c>
      <c r="DI6" s="435">
        <v>0</v>
      </c>
      <c r="DJ6" s="435">
        <v>0</v>
      </c>
      <c r="DK6" s="435">
        <v>0</v>
      </c>
      <c r="DL6" s="435">
        <v>0</v>
      </c>
      <c r="DM6" s="435">
        <v>6</v>
      </c>
      <c r="DN6" s="435">
        <v>0</v>
      </c>
      <c r="DO6" s="435">
        <v>0</v>
      </c>
      <c r="DP6" s="435">
        <v>0</v>
      </c>
      <c r="DQ6" s="435">
        <v>0</v>
      </c>
      <c r="DR6" s="435">
        <v>1</v>
      </c>
      <c r="DS6" s="435">
        <v>0</v>
      </c>
      <c r="DT6" s="435">
        <v>12</v>
      </c>
      <c r="DU6" s="435">
        <v>5</v>
      </c>
      <c r="DV6" s="435">
        <v>0</v>
      </c>
      <c r="DW6" s="435">
        <v>6</v>
      </c>
      <c r="DX6" s="435">
        <v>0</v>
      </c>
      <c r="DY6" s="435">
        <v>0</v>
      </c>
      <c r="DZ6" s="435">
        <v>16</v>
      </c>
      <c r="EA6" s="435">
        <v>8</v>
      </c>
      <c r="EB6" s="435">
        <v>8</v>
      </c>
      <c r="EC6" s="435">
        <v>4</v>
      </c>
      <c r="ED6" s="435">
        <v>0</v>
      </c>
      <c r="EE6" s="890">
        <v>0</v>
      </c>
      <c r="EF6" s="435">
        <v>16</v>
      </c>
      <c r="EG6" s="435">
        <v>16</v>
      </c>
      <c r="EH6" s="435">
        <v>0</v>
      </c>
      <c r="EI6" s="435">
        <v>12</v>
      </c>
      <c r="EJ6" s="435">
        <v>0</v>
      </c>
      <c r="EK6" s="435">
        <v>0</v>
      </c>
      <c r="EL6" s="435">
        <v>0</v>
      </c>
      <c r="EM6" s="435">
        <v>0</v>
      </c>
      <c r="EN6" s="435">
        <v>0</v>
      </c>
      <c r="EO6" s="435">
        <v>0</v>
      </c>
      <c r="EP6" s="435">
        <v>14</v>
      </c>
      <c r="EQ6" s="435">
        <v>16</v>
      </c>
      <c r="ER6" s="435">
        <v>0</v>
      </c>
      <c r="ES6" s="435">
        <v>0</v>
      </c>
      <c r="ET6" s="435">
        <v>0</v>
      </c>
      <c r="EU6" s="435">
        <v>0</v>
      </c>
      <c r="EV6" s="435">
        <v>18</v>
      </c>
      <c r="EW6" s="435">
        <v>27</v>
      </c>
      <c r="EX6" s="435">
        <v>6</v>
      </c>
      <c r="EY6" s="435">
        <v>14</v>
      </c>
      <c r="EZ6" s="435">
        <v>0</v>
      </c>
      <c r="FA6" s="435">
        <v>6</v>
      </c>
      <c r="FB6" s="435">
        <v>6</v>
      </c>
      <c r="FC6" s="435">
        <v>36</v>
      </c>
      <c r="FD6" s="435">
        <v>4</v>
      </c>
      <c r="FE6" s="435">
        <v>16</v>
      </c>
      <c r="FF6" s="435">
        <v>14</v>
      </c>
      <c r="FG6" s="435">
        <v>0</v>
      </c>
      <c r="FH6" s="435">
        <v>15</v>
      </c>
      <c r="FI6" s="435">
        <v>15</v>
      </c>
      <c r="FJ6" s="435">
        <v>30</v>
      </c>
      <c r="FK6" s="435">
        <v>15</v>
      </c>
      <c r="FL6" s="435">
        <v>8</v>
      </c>
      <c r="FM6" s="435">
        <v>8</v>
      </c>
      <c r="FN6" s="435">
        <v>0</v>
      </c>
      <c r="FO6" s="435">
        <v>32</v>
      </c>
      <c r="FP6" s="435">
        <v>32</v>
      </c>
      <c r="FQ6" s="435">
        <v>8</v>
      </c>
      <c r="FR6" s="435">
        <v>8</v>
      </c>
      <c r="FS6" s="435">
        <v>32</v>
      </c>
      <c r="FT6" s="435">
        <v>0</v>
      </c>
      <c r="FU6" s="435">
        <v>0</v>
      </c>
      <c r="FV6" s="435">
        <v>32</v>
      </c>
      <c r="FW6" s="435"/>
      <c r="FX6" s="435">
        <v>16</v>
      </c>
      <c r="FY6" s="435">
        <v>8</v>
      </c>
      <c r="FZ6" s="435">
        <v>16</v>
      </c>
      <c r="GA6" s="435">
        <v>2</v>
      </c>
      <c r="GB6" s="435">
        <v>0</v>
      </c>
      <c r="GC6" s="435">
        <v>0</v>
      </c>
      <c r="GD6" s="435">
        <v>0</v>
      </c>
      <c r="GE6" s="435">
        <v>1</v>
      </c>
      <c r="GF6" s="435">
        <v>0</v>
      </c>
      <c r="GG6" s="435">
        <v>0</v>
      </c>
      <c r="GH6" s="435">
        <v>0</v>
      </c>
      <c r="GI6" s="435">
        <v>0</v>
      </c>
      <c r="GJ6" s="435">
        <v>0</v>
      </c>
      <c r="GK6" s="435">
        <v>0</v>
      </c>
      <c r="GL6" s="435">
        <v>10</v>
      </c>
      <c r="GM6" s="435">
        <v>0</v>
      </c>
      <c r="GN6" s="435">
        <v>0</v>
      </c>
      <c r="GO6" s="435">
        <v>0</v>
      </c>
      <c r="GP6" s="435">
        <v>0</v>
      </c>
      <c r="GQ6" s="435">
        <v>0</v>
      </c>
      <c r="GR6" s="435">
        <v>0</v>
      </c>
      <c r="GS6" s="435">
        <v>0</v>
      </c>
      <c r="GT6" s="435">
        <v>0</v>
      </c>
      <c r="GU6" s="435">
        <v>0</v>
      </c>
      <c r="GV6" s="435">
        <v>0</v>
      </c>
      <c r="GW6" s="435">
        <v>6</v>
      </c>
      <c r="GX6" s="435">
        <v>8</v>
      </c>
      <c r="GY6" s="435">
        <v>8</v>
      </c>
      <c r="GZ6" s="435">
        <v>12</v>
      </c>
      <c r="HA6" s="435">
        <v>0</v>
      </c>
      <c r="HB6" s="435">
        <v>16</v>
      </c>
      <c r="HC6" s="435">
        <v>0</v>
      </c>
      <c r="HD6" s="435">
        <v>0</v>
      </c>
      <c r="HE6" s="435">
        <v>16</v>
      </c>
      <c r="HF6" s="435">
        <v>14</v>
      </c>
      <c r="HG6" s="435">
        <v>0</v>
      </c>
      <c r="HH6" s="435">
        <v>14</v>
      </c>
      <c r="HI6" s="435">
        <v>14</v>
      </c>
      <c r="HJ6" s="435">
        <v>12</v>
      </c>
      <c r="HK6" s="435">
        <v>0</v>
      </c>
      <c r="HL6" s="435">
        <v>14</v>
      </c>
      <c r="HM6" s="435">
        <v>24</v>
      </c>
      <c r="HN6" s="435">
        <v>25</v>
      </c>
      <c r="HO6" s="435">
        <v>0</v>
      </c>
      <c r="HP6" s="435">
        <v>12</v>
      </c>
      <c r="HQ6" s="435">
        <v>0</v>
      </c>
      <c r="HR6" s="435">
        <v>0</v>
      </c>
      <c r="HS6" s="435">
        <v>16</v>
      </c>
      <c r="HT6" s="435">
        <v>16</v>
      </c>
      <c r="HU6" s="435">
        <v>24</v>
      </c>
      <c r="HV6" s="435">
        <v>24</v>
      </c>
      <c r="HW6" s="435">
        <v>16</v>
      </c>
      <c r="HX6" s="435">
        <v>16</v>
      </c>
      <c r="HY6" s="435">
        <v>16</v>
      </c>
      <c r="HZ6" s="435">
        <v>48</v>
      </c>
      <c r="IA6" s="435">
        <v>32</v>
      </c>
      <c r="IB6" s="435">
        <v>24</v>
      </c>
      <c r="IC6" s="435">
        <v>24</v>
      </c>
      <c r="ID6" s="435">
        <v>32</v>
      </c>
      <c r="IE6" s="435">
        <v>40</v>
      </c>
      <c r="IF6" s="435">
        <v>32</v>
      </c>
      <c r="IG6" s="435">
        <v>40</v>
      </c>
      <c r="IH6" s="435">
        <v>40</v>
      </c>
      <c r="II6" s="435">
        <v>56</v>
      </c>
      <c r="IJ6" s="435">
        <v>56</v>
      </c>
      <c r="IK6" s="435">
        <v>24</v>
      </c>
      <c r="IL6" s="435">
        <v>24</v>
      </c>
      <c r="IM6" s="435">
        <v>24</v>
      </c>
      <c r="IN6" s="435">
        <v>56</v>
      </c>
      <c r="IO6" s="435">
        <v>16</v>
      </c>
      <c r="IP6" s="435">
        <v>40</v>
      </c>
      <c r="IQ6" s="435">
        <v>30</v>
      </c>
      <c r="IR6" s="435">
        <v>16</v>
      </c>
      <c r="IS6" s="435">
        <v>0</v>
      </c>
      <c r="IT6" s="435">
        <v>12</v>
      </c>
      <c r="IU6" s="435">
        <v>32</v>
      </c>
      <c r="IV6" s="435">
        <v>24</v>
      </c>
      <c r="IW6" s="435">
        <v>0</v>
      </c>
      <c r="IX6" s="435">
        <v>2</v>
      </c>
      <c r="IY6" s="435">
        <v>0</v>
      </c>
      <c r="IZ6" s="435">
        <v>0</v>
      </c>
      <c r="JA6" s="435">
        <v>0</v>
      </c>
      <c r="JB6" s="435">
        <v>32</v>
      </c>
      <c r="JC6" s="435">
        <v>2</v>
      </c>
      <c r="JD6" s="435">
        <v>0</v>
      </c>
      <c r="JE6" s="435">
        <v>0</v>
      </c>
      <c r="JF6" s="435">
        <v>0</v>
      </c>
      <c r="JG6" s="435">
        <v>0</v>
      </c>
      <c r="JH6" s="435">
        <v>0</v>
      </c>
      <c r="JI6" s="435">
        <v>0</v>
      </c>
      <c r="JJ6" s="435">
        <v>0</v>
      </c>
      <c r="JK6" s="435">
        <v>0</v>
      </c>
      <c r="JL6" s="435">
        <v>0</v>
      </c>
      <c r="JM6" s="435">
        <v>0</v>
      </c>
      <c r="JN6" s="435">
        <v>0</v>
      </c>
      <c r="JO6" s="435">
        <v>0</v>
      </c>
      <c r="JP6" s="435">
        <v>0</v>
      </c>
      <c r="JQ6" s="435">
        <v>0</v>
      </c>
      <c r="JR6" s="435">
        <v>8</v>
      </c>
      <c r="JS6" s="435">
        <v>12</v>
      </c>
      <c r="JT6" s="435">
        <v>16</v>
      </c>
      <c r="JU6" s="435">
        <v>15</v>
      </c>
      <c r="JV6" s="435">
        <v>14</v>
      </c>
      <c r="JW6" s="435">
        <v>14</v>
      </c>
      <c r="JX6" s="435">
        <v>14</v>
      </c>
      <c r="JY6" s="435">
        <v>14</v>
      </c>
      <c r="JZ6" s="435">
        <v>10</v>
      </c>
      <c r="KA6" s="435">
        <v>0</v>
      </c>
      <c r="KB6" s="435">
        <v>0</v>
      </c>
      <c r="KC6" s="435">
        <v>0</v>
      </c>
      <c r="KD6" s="435">
        <v>0</v>
      </c>
      <c r="KE6" s="435">
        <v>16</v>
      </c>
      <c r="KF6" s="435">
        <v>0</v>
      </c>
      <c r="KG6" s="435">
        <v>12</v>
      </c>
      <c r="KH6" s="435">
        <v>0</v>
      </c>
      <c r="KI6" s="435">
        <v>0</v>
      </c>
      <c r="KJ6" s="435">
        <v>0</v>
      </c>
      <c r="KK6" s="435">
        <v>0</v>
      </c>
      <c r="KL6" s="435">
        <v>3</v>
      </c>
      <c r="KM6" s="435">
        <v>0.75</v>
      </c>
      <c r="KN6" s="1461">
        <v>0</v>
      </c>
      <c r="KO6" s="435">
        <v>0</v>
      </c>
      <c r="KP6" s="435">
        <v>0</v>
      </c>
      <c r="KQ6" s="435">
        <v>0</v>
      </c>
      <c r="KR6" s="435">
        <v>0</v>
      </c>
      <c r="KS6" s="435">
        <v>0</v>
      </c>
      <c r="KT6" s="435">
        <v>0</v>
      </c>
      <c r="KU6" s="435">
        <v>0</v>
      </c>
      <c r="KV6" s="435">
        <v>0</v>
      </c>
      <c r="KW6" s="435">
        <v>6</v>
      </c>
      <c r="KX6" s="435">
        <v>0</v>
      </c>
      <c r="KY6" s="435">
        <v>0</v>
      </c>
      <c r="KZ6" s="435">
        <v>1</v>
      </c>
      <c r="LA6" s="435">
        <v>0</v>
      </c>
      <c r="LB6" s="435">
        <v>3</v>
      </c>
      <c r="LC6" s="435">
        <v>0</v>
      </c>
      <c r="LD6" s="435">
        <v>0</v>
      </c>
      <c r="LE6" s="435">
        <v>0</v>
      </c>
      <c r="LF6" s="435">
        <v>16</v>
      </c>
      <c r="LG6" s="435">
        <v>6</v>
      </c>
      <c r="LH6" s="435">
        <v>0</v>
      </c>
      <c r="LI6" s="435">
        <v>8</v>
      </c>
      <c r="LJ6" s="435">
        <v>16</v>
      </c>
      <c r="LK6" s="435">
        <v>0</v>
      </c>
      <c r="LL6" s="435">
        <v>0</v>
      </c>
      <c r="LM6" s="435">
        <v>48</v>
      </c>
      <c r="LN6" s="435">
        <v>16</v>
      </c>
      <c r="LO6" s="435">
        <v>0</v>
      </c>
      <c r="LP6" s="435">
        <v>0</v>
      </c>
      <c r="LQ6" s="435">
        <v>16</v>
      </c>
      <c r="LR6" s="435">
        <v>6</v>
      </c>
      <c r="LS6" s="435">
        <v>0</v>
      </c>
      <c r="LT6" s="435">
        <v>0</v>
      </c>
      <c r="LU6" s="435">
        <v>2</v>
      </c>
      <c r="LV6" s="435">
        <v>0</v>
      </c>
      <c r="LW6" s="435">
        <v>0</v>
      </c>
      <c r="LX6" s="435">
        <v>0</v>
      </c>
      <c r="LY6" s="435">
        <v>0</v>
      </c>
      <c r="LZ6" s="435">
        <v>0</v>
      </c>
      <c r="MA6" s="435">
        <v>14</v>
      </c>
      <c r="MB6" s="435">
        <v>14</v>
      </c>
      <c r="MC6" s="435">
        <v>14</v>
      </c>
      <c r="MD6" s="435">
        <v>14</v>
      </c>
      <c r="ME6" s="435">
        <v>14</v>
      </c>
      <c r="MF6" s="435">
        <v>12</v>
      </c>
      <c r="MG6" s="435">
        <v>0</v>
      </c>
      <c r="MH6" s="435">
        <v>12</v>
      </c>
      <c r="MI6" s="435">
        <v>0</v>
      </c>
      <c r="MJ6" s="435">
        <v>16</v>
      </c>
      <c r="MK6" s="435">
        <v>0</v>
      </c>
      <c r="ML6" s="435">
        <v>0</v>
      </c>
      <c r="MM6" s="435">
        <v>0</v>
      </c>
      <c r="MN6" s="435">
        <v>0</v>
      </c>
      <c r="MO6" s="435">
        <v>0</v>
      </c>
      <c r="MP6" s="435">
        <v>16</v>
      </c>
      <c r="MQ6" s="435">
        <v>8</v>
      </c>
      <c r="MR6" s="435">
        <v>16</v>
      </c>
      <c r="MS6" s="435">
        <v>0</v>
      </c>
      <c r="MT6" s="435">
        <v>12</v>
      </c>
      <c r="MU6" s="435">
        <v>0</v>
      </c>
      <c r="MV6" s="435">
        <v>0</v>
      </c>
      <c r="MW6" s="435">
        <v>8</v>
      </c>
      <c r="MX6" s="435">
        <v>12</v>
      </c>
      <c r="MY6" s="435">
        <v>12</v>
      </c>
      <c r="MZ6" s="435">
        <v>0</v>
      </c>
      <c r="NA6" s="435">
        <v>4</v>
      </c>
    </row>
    <row r="7" spans="1:365" ht="15" customHeight="1">
      <c r="A7" s="63" t="s">
        <v>524</v>
      </c>
      <c r="B7" s="435">
        <f t="shared" ref="B7:M7" si="14">B6*100</f>
        <v>600</v>
      </c>
      <c r="C7" s="435">
        <f t="shared" si="14"/>
        <v>0</v>
      </c>
      <c r="D7" s="435">
        <f t="shared" si="14"/>
        <v>0</v>
      </c>
      <c r="E7" s="435">
        <f t="shared" si="14"/>
        <v>0</v>
      </c>
      <c r="F7" s="435">
        <f t="shared" si="14"/>
        <v>0</v>
      </c>
      <c r="G7" s="435">
        <f t="shared" si="14"/>
        <v>0</v>
      </c>
      <c r="H7" s="435">
        <f t="shared" si="14"/>
        <v>1600</v>
      </c>
      <c r="I7" s="435">
        <f t="shared" si="14"/>
        <v>1600</v>
      </c>
      <c r="J7" s="435">
        <f t="shared" si="14"/>
        <v>1600</v>
      </c>
      <c r="K7" s="435">
        <f t="shared" si="14"/>
        <v>0</v>
      </c>
      <c r="L7" s="435">
        <f t="shared" si="14"/>
        <v>0</v>
      </c>
      <c r="M7" s="435">
        <f t="shared" si="14"/>
        <v>0</v>
      </c>
      <c r="N7" s="435">
        <f t="shared" ref="N7:BY7" si="15">N6*100</f>
        <v>0</v>
      </c>
      <c r="O7" s="435">
        <f t="shared" si="15"/>
        <v>800</v>
      </c>
      <c r="P7" s="435">
        <f t="shared" si="15"/>
        <v>0</v>
      </c>
      <c r="Q7" s="435">
        <f t="shared" si="15"/>
        <v>0</v>
      </c>
      <c r="R7" s="435">
        <f t="shared" si="15"/>
        <v>0</v>
      </c>
      <c r="S7" s="739">
        <f t="shared" si="15"/>
        <v>0</v>
      </c>
      <c r="T7" s="435">
        <f>T6*100</f>
        <v>0</v>
      </c>
      <c r="U7" s="435">
        <f t="shared" si="15"/>
        <v>0</v>
      </c>
      <c r="V7" s="435">
        <f t="shared" si="15"/>
        <v>0</v>
      </c>
      <c r="W7" s="435">
        <f t="shared" si="15"/>
        <v>0</v>
      </c>
      <c r="X7" s="435">
        <f t="shared" si="15"/>
        <v>0</v>
      </c>
      <c r="Y7" s="435">
        <f t="shared" si="15"/>
        <v>0</v>
      </c>
      <c r="Z7" s="435">
        <f t="shared" si="15"/>
        <v>0</v>
      </c>
      <c r="AA7" s="435">
        <f t="shared" si="15"/>
        <v>0</v>
      </c>
      <c r="AB7" s="435">
        <f t="shared" si="15"/>
        <v>0</v>
      </c>
      <c r="AC7" s="435">
        <f t="shared" si="15"/>
        <v>0</v>
      </c>
      <c r="AD7" s="435">
        <f t="shared" si="15"/>
        <v>0</v>
      </c>
      <c r="AE7" s="435">
        <f t="shared" si="15"/>
        <v>0</v>
      </c>
      <c r="AF7" s="435">
        <f t="shared" si="15"/>
        <v>0</v>
      </c>
      <c r="AG7" s="435">
        <f>AG6*80</f>
        <v>480</v>
      </c>
      <c r="AH7" s="435">
        <f t="shared" si="15"/>
        <v>600</v>
      </c>
      <c r="AI7" s="435">
        <f t="shared" si="15"/>
        <v>0</v>
      </c>
      <c r="AJ7" s="435">
        <f t="shared" si="15"/>
        <v>0</v>
      </c>
      <c r="AK7" s="435">
        <f t="shared" si="15"/>
        <v>0</v>
      </c>
      <c r="AL7" s="435">
        <f t="shared" si="15"/>
        <v>0</v>
      </c>
      <c r="AM7" s="435">
        <f t="shared" si="15"/>
        <v>400</v>
      </c>
      <c r="AN7" s="435">
        <f>AN6*80</f>
        <v>400</v>
      </c>
      <c r="AO7" s="435">
        <f t="shared" si="15"/>
        <v>0</v>
      </c>
      <c r="AP7" s="435">
        <f t="shared" si="15"/>
        <v>0</v>
      </c>
      <c r="AQ7" s="435">
        <f t="shared" si="15"/>
        <v>0</v>
      </c>
      <c r="AR7" s="435">
        <f t="shared" si="15"/>
        <v>0</v>
      </c>
      <c r="AS7" s="435">
        <f t="shared" si="15"/>
        <v>0</v>
      </c>
      <c r="AT7" s="435">
        <f t="shared" si="15"/>
        <v>0</v>
      </c>
      <c r="AU7" s="435">
        <f t="shared" si="15"/>
        <v>0</v>
      </c>
      <c r="AV7" s="435">
        <f>AV6*80</f>
        <v>1440</v>
      </c>
      <c r="AW7" s="435">
        <f t="shared" si="15"/>
        <v>0</v>
      </c>
      <c r="AX7" s="435">
        <f t="shared" si="15"/>
        <v>0</v>
      </c>
      <c r="AY7" s="435">
        <f t="shared" si="15"/>
        <v>0</v>
      </c>
      <c r="AZ7" s="435">
        <f t="shared" si="15"/>
        <v>0</v>
      </c>
      <c r="BA7" s="435">
        <f t="shared" si="15"/>
        <v>0</v>
      </c>
      <c r="BB7" s="435">
        <f t="shared" si="15"/>
        <v>1800</v>
      </c>
      <c r="BC7" s="435">
        <f t="shared" si="15"/>
        <v>1800</v>
      </c>
      <c r="BD7" s="435">
        <f t="shared" si="15"/>
        <v>0</v>
      </c>
      <c r="BE7" s="435">
        <f t="shared" si="15"/>
        <v>1600</v>
      </c>
      <c r="BF7" s="435">
        <f t="shared" si="15"/>
        <v>0</v>
      </c>
      <c r="BG7" s="435">
        <f t="shared" si="15"/>
        <v>1600</v>
      </c>
      <c r="BH7" s="435">
        <f t="shared" si="15"/>
        <v>1600</v>
      </c>
      <c r="BI7" s="435">
        <f>BI6*80</f>
        <v>1440</v>
      </c>
      <c r="BJ7" s="435">
        <f t="shared" si="15"/>
        <v>1800</v>
      </c>
      <c r="BK7" s="435">
        <f t="shared" si="15"/>
        <v>0</v>
      </c>
      <c r="BL7" s="435">
        <f t="shared" si="15"/>
        <v>0</v>
      </c>
      <c r="BM7" s="435">
        <f t="shared" si="15"/>
        <v>0</v>
      </c>
      <c r="BN7" s="435">
        <f t="shared" si="15"/>
        <v>3200</v>
      </c>
      <c r="BO7" s="435">
        <f>BO6*80</f>
        <v>480</v>
      </c>
      <c r="BP7" s="435">
        <f>BP6*80</f>
        <v>640</v>
      </c>
      <c r="BQ7" s="435">
        <f t="shared" si="15"/>
        <v>0</v>
      </c>
      <c r="BR7" s="435">
        <f t="shared" si="15"/>
        <v>1600</v>
      </c>
      <c r="BS7" s="435">
        <f t="shared" si="15"/>
        <v>0</v>
      </c>
      <c r="BT7" s="435">
        <f t="shared" si="15"/>
        <v>0</v>
      </c>
      <c r="BU7" s="435">
        <f t="shared" si="15"/>
        <v>1600</v>
      </c>
      <c r="BV7" s="435">
        <f>BV6*80</f>
        <v>320</v>
      </c>
      <c r="BW7" s="435">
        <f t="shared" si="15"/>
        <v>0</v>
      </c>
      <c r="BX7" s="435">
        <f t="shared" si="15"/>
        <v>0</v>
      </c>
      <c r="BY7" s="435">
        <f t="shared" si="15"/>
        <v>0</v>
      </c>
      <c r="BZ7" s="435">
        <f t="shared" ref="BZ7:EK7" si="16">BZ6*100</f>
        <v>0</v>
      </c>
      <c r="CA7" s="435">
        <f t="shared" si="16"/>
        <v>0</v>
      </c>
      <c r="CB7" s="435">
        <f t="shared" si="16"/>
        <v>0</v>
      </c>
      <c r="CC7" s="435">
        <f t="shared" si="16"/>
        <v>0</v>
      </c>
      <c r="CD7" s="435">
        <f>CD6*80</f>
        <v>80</v>
      </c>
      <c r="CE7" s="435">
        <f t="shared" si="16"/>
        <v>0</v>
      </c>
      <c r="CF7" s="435">
        <f t="shared" si="16"/>
        <v>0</v>
      </c>
      <c r="CG7" s="435">
        <f t="shared" si="16"/>
        <v>0</v>
      </c>
      <c r="CH7" s="435">
        <f t="shared" si="16"/>
        <v>0</v>
      </c>
      <c r="CI7" s="435">
        <f t="shared" si="16"/>
        <v>0</v>
      </c>
      <c r="CJ7" s="435">
        <f t="shared" si="16"/>
        <v>0</v>
      </c>
      <c r="CK7" s="435">
        <f t="shared" si="16"/>
        <v>0</v>
      </c>
      <c r="CL7" s="435">
        <f t="shared" si="16"/>
        <v>0</v>
      </c>
      <c r="CM7" s="435">
        <f t="shared" si="16"/>
        <v>0</v>
      </c>
      <c r="CN7" s="435">
        <f t="shared" si="16"/>
        <v>0</v>
      </c>
      <c r="CO7" s="435">
        <f t="shared" si="16"/>
        <v>0</v>
      </c>
      <c r="CP7" s="435">
        <f t="shared" si="16"/>
        <v>0</v>
      </c>
      <c r="CQ7" s="435">
        <f t="shared" si="16"/>
        <v>0</v>
      </c>
      <c r="CR7" s="435">
        <f t="shared" si="16"/>
        <v>0</v>
      </c>
      <c r="CS7" s="435">
        <f t="shared" si="16"/>
        <v>0</v>
      </c>
      <c r="CT7" s="435">
        <f t="shared" si="16"/>
        <v>0</v>
      </c>
      <c r="CU7" s="435">
        <f t="shared" si="16"/>
        <v>0</v>
      </c>
      <c r="CV7" s="864">
        <f t="shared" si="16"/>
        <v>0</v>
      </c>
      <c r="CW7" s="435">
        <f t="shared" si="16"/>
        <v>0</v>
      </c>
      <c r="CX7" s="435">
        <f t="shared" si="16"/>
        <v>0</v>
      </c>
      <c r="CY7" s="435">
        <f t="shared" si="16"/>
        <v>800</v>
      </c>
      <c r="CZ7" s="435">
        <f>CZ6*80</f>
        <v>1440</v>
      </c>
      <c r="DA7" s="435">
        <f t="shared" si="16"/>
        <v>1800</v>
      </c>
      <c r="DB7" s="435">
        <f t="shared" si="16"/>
        <v>0</v>
      </c>
      <c r="DC7" s="435">
        <f t="shared" si="16"/>
        <v>0</v>
      </c>
      <c r="DD7" s="435">
        <f>DD6*80</f>
        <v>640</v>
      </c>
      <c r="DE7" s="435">
        <f t="shared" si="16"/>
        <v>0</v>
      </c>
      <c r="DF7" s="435">
        <f t="shared" si="16"/>
        <v>0</v>
      </c>
      <c r="DG7" s="435">
        <f t="shared" si="16"/>
        <v>0</v>
      </c>
      <c r="DH7" s="435">
        <f t="shared" si="16"/>
        <v>0</v>
      </c>
      <c r="DI7" s="435">
        <f t="shared" si="16"/>
        <v>0</v>
      </c>
      <c r="DJ7" s="435">
        <f t="shared" si="16"/>
        <v>0</v>
      </c>
      <c r="DK7" s="435">
        <f t="shared" si="16"/>
        <v>0</v>
      </c>
      <c r="DL7" s="435">
        <f t="shared" si="16"/>
        <v>0</v>
      </c>
      <c r="DM7" s="435">
        <f t="shared" si="16"/>
        <v>600</v>
      </c>
      <c r="DN7" s="435">
        <f t="shared" si="16"/>
        <v>0</v>
      </c>
      <c r="DO7" s="435">
        <f t="shared" si="16"/>
        <v>0</v>
      </c>
      <c r="DP7" s="435">
        <f t="shared" si="16"/>
        <v>0</v>
      </c>
      <c r="DQ7" s="435">
        <f t="shared" si="16"/>
        <v>0</v>
      </c>
      <c r="DR7" s="435">
        <f t="shared" si="16"/>
        <v>100</v>
      </c>
      <c r="DS7" s="435">
        <f t="shared" si="16"/>
        <v>0</v>
      </c>
      <c r="DT7" s="435">
        <f t="shared" si="16"/>
        <v>1200</v>
      </c>
      <c r="DU7" s="435">
        <f t="shared" si="16"/>
        <v>500</v>
      </c>
      <c r="DV7" s="435">
        <f t="shared" si="16"/>
        <v>0</v>
      </c>
      <c r="DW7" s="435">
        <f t="shared" si="16"/>
        <v>600</v>
      </c>
      <c r="DX7" s="435">
        <f t="shared" si="16"/>
        <v>0</v>
      </c>
      <c r="DY7" s="435">
        <f t="shared" si="16"/>
        <v>0</v>
      </c>
      <c r="DZ7" s="435">
        <f>DZ6*80</f>
        <v>1280</v>
      </c>
      <c r="EA7" s="435">
        <f t="shared" si="16"/>
        <v>800</v>
      </c>
      <c r="EB7" s="435">
        <f t="shared" si="16"/>
        <v>800</v>
      </c>
      <c r="EC7" s="435">
        <f t="shared" si="16"/>
        <v>400</v>
      </c>
      <c r="ED7" s="435">
        <f t="shared" si="16"/>
        <v>0</v>
      </c>
      <c r="EE7" s="890">
        <f t="shared" si="16"/>
        <v>0</v>
      </c>
      <c r="EF7" s="435">
        <f t="shared" si="16"/>
        <v>1600</v>
      </c>
      <c r="EG7" s="435">
        <f t="shared" si="16"/>
        <v>1600</v>
      </c>
      <c r="EH7" s="435">
        <f t="shared" si="16"/>
        <v>0</v>
      </c>
      <c r="EI7" s="435">
        <f>EI6*80</f>
        <v>960</v>
      </c>
      <c r="EJ7" s="435">
        <f t="shared" si="16"/>
        <v>0</v>
      </c>
      <c r="EK7" s="435">
        <f t="shared" si="16"/>
        <v>0</v>
      </c>
      <c r="EL7" s="435">
        <f t="shared" ref="EL7:FN7" si="17">EL6*100</f>
        <v>0</v>
      </c>
      <c r="EM7" s="435">
        <f t="shared" si="17"/>
        <v>0</v>
      </c>
      <c r="EN7" s="435">
        <f t="shared" si="17"/>
        <v>0</v>
      </c>
      <c r="EO7" s="435">
        <f t="shared" si="17"/>
        <v>0</v>
      </c>
      <c r="EP7" s="435">
        <f t="shared" si="17"/>
        <v>1400</v>
      </c>
      <c r="EQ7" s="435">
        <f t="shared" si="17"/>
        <v>1600</v>
      </c>
      <c r="ER7" s="435">
        <f t="shared" si="17"/>
        <v>0</v>
      </c>
      <c r="ES7" s="435">
        <f t="shared" si="17"/>
        <v>0</v>
      </c>
      <c r="ET7" s="435">
        <f t="shared" si="17"/>
        <v>0</v>
      </c>
      <c r="EU7" s="435">
        <f t="shared" si="17"/>
        <v>0</v>
      </c>
      <c r="EV7" s="435">
        <f t="shared" si="17"/>
        <v>1800</v>
      </c>
      <c r="EW7" s="435">
        <f>EW6*75</f>
        <v>2025</v>
      </c>
      <c r="EX7" s="435">
        <f t="shared" si="17"/>
        <v>600</v>
      </c>
      <c r="EY7" s="435">
        <f t="shared" si="17"/>
        <v>1400</v>
      </c>
      <c r="EZ7" s="435">
        <f t="shared" si="17"/>
        <v>0</v>
      </c>
      <c r="FA7" s="435">
        <f t="shared" si="17"/>
        <v>600</v>
      </c>
      <c r="FB7" s="435">
        <f t="shared" si="17"/>
        <v>600</v>
      </c>
      <c r="FC7" s="435">
        <f>FC6*80</f>
        <v>2880</v>
      </c>
      <c r="FD7" s="435">
        <f>FD6*80</f>
        <v>320</v>
      </c>
      <c r="FE7" s="435">
        <f t="shared" si="17"/>
        <v>1600</v>
      </c>
      <c r="FF7" s="435">
        <f t="shared" si="17"/>
        <v>1400</v>
      </c>
      <c r="FG7" s="435">
        <f t="shared" si="17"/>
        <v>0</v>
      </c>
      <c r="FH7" s="435">
        <f t="shared" si="17"/>
        <v>1500</v>
      </c>
      <c r="FI7" s="435">
        <f t="shared" si="17"/>
        <v>1500</v>
      </c>
      <c r="FJ7" s="435">
        <f t="shared" si="17"/>
        <v>3000</v>
      </c>
      <c r="FK7" s="435">
        <f t="shared" si="17"/>
        <v>1500</v>
      </c>
      <c r="FL7" s="435">
        <f t="shared" si="17"/>
        <v>800</v>
      </c>
      <c r="FM7" s="435">
        <f>FM6*100</f>
        <v>800</v>
      </c>
      <c r="FN7" s="435">
        <f t="shared" si="17"/>
        <v>0</v>
      </c>
      <c r="FO7" s="435">
        <f>FO6*75</f>
        <v>2400</v>
      </c>
      <c r="FP7" s="435"/>
      <c r="FQ7" s="435">
        <v>800</v>
      </c>
      <c r="FR7" s="435">
        <v>800</v>
      </c>
      <c r="FS7" s="435">
        <f>FS6*55</f>
        <v>1760</v>
      </c>
      <c r="FT7" s="435">
        <v>0</v>
      </c>
      <c r="FU7" s="435">
        <v>0</v>
      </c>
      <c r="FV7" s="435">
        <f>FV6*55</f>
        <v>1760</v>
      </c>
      <c r="FW7" s="435">
        <f>FW6*55</f>
        <v>0</v>
      </c>
      <c r="FX7" s="435">
        <f>FX6*55</f>
        <v>880</v>
      </c>
      <c r="FY7" s="435">
        <f>FY6*55</f>
        <v>440</v>
      </c>
      <c r="FZ7" s="435">
        <f>FZ6*50</f>
        <v>800</v>
      </c>
      <c r="GA7" s="435">
        <f>4*50</f>
        <v>200</v>
      </c>
      <c r="GB7" s="435">
        <v>0</v>
      </c>
      <c r="GC7" s="435">
        <v>0</v>
      </c>
      <c r="GD7" s="435">
        <v>0</v>
      </c>
      <c r="GE7" s="435">
        <v>0</v>
      </c>
      <c r="GF7" s="435">
        <v>0</v>
      </c>
      <c r="GG7" s="435">
        <v>0</v>
      </c>
      <c r="GH7" s="435">
        <v>0</v>
      </c>
      <c r="GI7" s="435">
        <v>0</v>
      </c>
      <c r="GJ7" s="435">
        <v>0</v>
      </c>
      <c r="GK7" s="435">
        <v>0</v>
      </c>
      <c r="GL7" s="435">
        <v>500</v>
      </c>
      <c r="GM7" s="435">
        <v>0</v>
      </c>
      <c r="GN7" s="435">
        <v>0</v>
      </c>
      <c r="GO7" s="435">
        <v>0</v>
      </c>
      <c r="GP7" s="435">
        <v>0</v>
      </c>
      <c r="GQ7" s="435">
        <v>0</v>
      </c>
      <c r="GR7" s="435">
        <v>0</v>
      </c>
      <c r="GS7" s="435">
        <v>0</v>
      </c>
      <c r="GT7" s="435">
        <v>0</v>
      </c>
      <c r="GU7" s="435">
        <v>0</v>
      </c>
      <c r="GV7" s="435">
        <v>0</v>
      </c>
      <c r="GW7" s="435">
        <f>GW6*50</f>
        <v>300</v>
      </c>
      <c r="GX7" s="435">
        <f>8*50</f>
        <v>400</v>
      </c>
      <c r="GY7" s="435">
        <f>8*50</f>
        <v>400</v>
      </c>
      <c r="GZ7" s="435">
        <f>8*50</f>
        <v>400</v>
      </c>
      <c r="HA7" s="435">
        <v>0</v>
      </c>
      <c r="HB7" s="435">
        <v>800</v>
      </c>
      <c r="HC7" s="435">
        <v>0</v>
      </c>
      <c r="HD7" s="435">
        <v>0</v>
      </c>
      <c r="HE7" s="435">
        <f>16*50</f>
        <v>800</v>
      </c>
      <c r="HF7" s="435">
        <v>600</v>
      </c>
      <c r="HG7" s="435">
        <v>0</v>
      </c>
      <c r="HH7" s="435">
        <v>600</v>
      </c>
      <c r="HI7" s="435">
        <f>14*50</f>
        <v>700</v>
      </c>
      <c r="HJ7" s="435">
        <f>50*12</f>
        <v>600</v>
      </c>
      <c r="HK7" s="435">
        <v>0</v>
      </c>
      <c r="HL7" s="435">
        <f>50*14</f>
        <v>700</v>
      </c>
      <c r="HM7" s="435">
        <v>900</v>
      </c>
      <c r="HN7" s="435">
        <v>800</v>
      </c>
      <c r="HO7" s="435">
        <v>0</v>
      </c>
      <c r="HP7" s="435">
        <f>12*50</f>
        <v>600</v>
      </c>
      <c r="HQ7" s="435">
        <v>0</v>
      </c>
      <c r="HR7" s="435">
        <v>0</v>
      </c>
      <c r="HS7" s="435">
        <f>50*HS6</f>
        <v>800</v>
      </c>
      <c r="HT7" s="435">
        <v>1250</v>
      </c>
      <c r="HU7" s="435">
        <v>1250</v>
      </c>
      <c r="HV7" s="435">
        <v>1250</v>
      </c>
      <c r="HW7" s="435">
        <v>1250</v>
      </c>
      <c r="HX7" s="435">
        <v>1250</v>
      </c>
      <c r="HY7" s="435">
        <v>1250</v>
      </c>
      <c r="HZ7" s="435">
        <v>1250</v>
      </c>
      <c r="IA7" s="435">
        <v>1250</v>
      </c>
      <c r="IB7" s="435">
        <v>1250</v>
      </c>
      <c r="IC7" s="435">
        <v>1250</v>
      </c>
      <c r="ID7" s="435">
        <v>1250</v>
      </c>
      <c r="IE7" s="435">
        <v>1250</v>
      </c>
      <c r="IF7" s="435">
        <v>1250</v>
      </c>
      <c r="IG7" s="435">
        <v>1250</v>
      </c>
      <c r="IH7" s="435">
        <v>1250</v>
      </c>
      <c r="II7" s="435">
        <v>1250</v>
      </c>
      <c r="IJ7" s="435">
        <v>1250</v>
      </c>
      <c r="IK7" s="435">
        <v>1250</v>
      </c>
      <c r="IL7" s="435">
        <v>1250</v>
      </c>
      <c r="IM7" s="435">
        <v>1250</v>
      </c>
      <c r="IN7" s="435">
        <v>1250</v>
      </c>
      <c r="IO7" s="435">
        <v>1250</v>
      </c>
      <c r="IP7" s="435">
        <v>1250</v>
      </c>
      <c r="IQ7" s="435">
        <v>900</v>
      </c>
      <c r="IR7" s="435">
        <v>900</v>
      </c>
      <c r="IS7" s="435">
        <v>0</v>
      </c>
      <c r="IT7" s="435">
        <v>600</v>
      </c>
      <c r="IU7" s="435">
        <v>1472</v>
      </c>
      <c r="IV7" s="435">
        <v>1200</v>
      </c>
      <c r="IW7" s="435">
        <v>0</v>
      </c>
      <c r="IX7" s="435">
        <v>120</v>
      </c>
      <c r="IY7" s="435">
        <v>0</v>
      </c>
      <c r="IZ7" s="435">
        <v>0</v>
      </c>
      <c r="JA7" s="435">
        <v>0</v>
      </c>
      <c r="JB7" s="435">
        <v>1250</v>
      </c>
      <c r="JC7" s="435">
        <v>200</v>
      </c>
      <c r="JD7" s="435">
        <v>0</v>
      </c>
      <c r="JE7" s="435">
        <v>0</v>
      </c>
      <c r="JF7" s="435">
        <v>0</v>
      </c>
      <c r="JG7" s="435">
        <v>0</v>
      </c>
      <c r="JH7" s="435">
        <v>0</v>
      </c>
      <c r="JI7" s="435">
        <v>0</v>
      </c>
      <c r="JJ7" s="435">
        <v>0</v>
      </c>
      <c r="JK7" s="435">
        <v>0</v>
      </c>
      <c r="JL7" s="435">
        <v>0</v>
      </c>
      <c r="JM7" s="435">
        <v>0</v>
      </c>
      <c r="JN7" s="435">
        <v>0</v>
      </c>
      <c r="JO7" s="435">
        <v>0</v>
      </c>
      <c r="JP7" s="435">
        <v>0</v>
      </c>
      <c r="JQ7" s="435">
        <v>0</v>
      </c>
      <c r="JR7" s="435">
        <v>600</v>
      </c>
      <c r="JS7" s="435">
        <v>800</v>
      </c>
      <c r="JT7" s="435">
        <v>800</v>
      </c>
      <c r="JU7" s="435">
        <v>500</v>
      </c>
      <c r="JV7" s="435">
        <v>700</v>
      </c>
      <c r="JW7" s="435">
        <v>1000</v>
      </c>
      <c r="JX7" s="435">
        <v>1000</v>
      </c>
      <c r="JY7" s="435">
        <v>1000</v>
      </c>
      <c r="JZ7" s="435">
        <v>1000</v>
      </c>
      <c r="KA7" s="435">
        <v>0</v>
      </c>
      <c r="KB7" s="435">
        <v>0</v>
      </c>
      <c r="KC7" s="435">
        <v>0</v>
      </c>
      <c r="KD7" s="435">
        <v>0</v>
      </c>
      <c r="KE7" s="435">
        <v>1600</v>
      </c>
      <c r="KF7" s="435">
        <v>0</v>
      </c>
      <c r="KG7" s="435">
        <v>720</v>
      </c>
      <c r="KH7" s="435">
        <v>0</v>
      </c>
      <c r="KI7" s="435">
        <v>0</v>
      </c>
      <c r="KJ7" s="435">
        <v>0</v>
      </c>
      <c r="KK7" s="435">
        <v>0</v>
      </c>
      <c r="KL7" s="435">
        <v>176</v>
      </c>
      <c r="KM7" s="435">
        <v>38</v>
      </c>
      <c r="KN7" s="1461">
        <v>0</v>
      </c>
      <c r="KO7" s="435">
        <v>0</v>
      </c>
      <c r="KP7" s="435">
        <v>0</v>
      </c>
      <c r="KQ7" s="435">
        <v>0</v>
      </c>
      <c r="KR7" s="435">
        <v>0</v>
      </c>
      <c r="KS7" s="435">
        <v>0</v>
      </c>
      <c r="KT7" s="435">
        <v>0</v>
      </c>
      <c r="KU7" s="435">
        <v>0</v>
      </c>
      <c r="KV7" s="435">
        <v>0</v>
      </c>
      <c r="KW7" s="435">
        <v>368</v>
      </c>
      <c r="KX7" s="435">
        <v>0</v>
      </c>
      <c r="KY7" s="435">
        <v>0</v>
      </c>
      <c r="KZ7" s="435">
        <v>100</v>
      </c>
      <c r="LA7" s="435">
        <v>0</v>
      </c>
      <c r="LB7" s="435">
        <v>140</v>
      </c>
      <c r="LC7" s="435">
        <v>0</v>
      </c>
      <c r="LD7" s="435">
        <v>0</v>
      </c>
      <c r="LE7" s="435">
        <v>0</v>
      </c>
      <c r="LF7" s="435">
        <v>994</v>
      </c>
      <c r="LG7" s="435">
        <v>500</v>
      </c>
      <c r="LH7" s="435">
        <v>0</v>
      </c>
      <c r="LI7" s="435">
        <v>600</v>
      </c>
      <c r="LJ7" s="435">
        <v>700</v>
      </c>
      <c r="LK7" s="435">
        <v>0</v>
      </c>
      <c r="LL7" s="435">
        <v>0</v>
      </c>
      <c r="LM7" s="435">
        <v>2550</v>
      </c>
      <c r="LN7" s="435">
        <v>1600</v>
      </c>
      <c r="LO7" s="435">
        <v>0</v>
      </c>
      <c r="LP7" s="435">
        <v>0</v>
      </c>
      <c r="LQ7" s="435">
        <v>819</v>
      </c>
      <c r="LR7" s="435">
        <v>99</v>
      </c>
      <c r="LS7" s="435">
        <v>0</v>
      </c>
      <c r="LT7" s="435">
        <v>0</v>
      </c>
      <c r="LU7" s="435">
        <v>200</v>
      </c>
      <c r="LV7" s="435">
        <v>0</v>
      </c>
      <c r="LW7" s="435">
        <v>0</v>
      </c>
      <c r="LX7" s="435">
        <v>0</v>
      </c>
      <c r="LY7" s="435">
        <v>0</v>
      </c>
      <c r="LZ7" s="435">
        <v>0</v>
      </c>
      <c r="MA7" s="435">
        <v>613</v>
      </c>
      <c r="MB7" s="435">
        <v>613</v>
      </c>
      <c r="MC7" s="435">
        <v>613</v>
      </c>
      <c r="MD7" s="435">
        <v>613</v>
      </c>
      <c r="ME7" s="435">
        <v>954</v>
      </c>
      <c r="MF7" s="435">
        <v>782</v>
      </c>
      <c r="MG7" s="435">
        <v>0</v>
      </c>
      <c r="MH7" s="435">
        <v>500</v>
      </c>
      <c r="MI7" s="435">
        <v>0</v>
      </c>
      <c r="MJ7" s="435">
        <v>979</v>
      </c>
      <c r="MK7" s="435">
        <v>27</v>
      </c>
      <c r="ML7" s="435">
        <v>0</v>
      </c>
      <c r="MM7" s="435">
        <v>0</v>
      </c>
      <c r="MN7" s="435"/>
      <c r="MO7" s="435"/>
      <c r="MP7" s="435">
        <v>979</v>
      </c>
      <c r="MQ7" s="435">
        <v>600</v>
      </c>
      <c r="MR7" s="435">
        <v>979</v>
      </c>
      <c r="MS7" s="435">
        <v>0</v>
      </c>
      <c r="MT7" s="435">
        <v>500</v>
      </c>
      <c r="MU7" s="435">
        <v>0</v>
      </c>
      <c r="MV7" s="435">
        <v>0</v>
      </c>
      <c r="MW7" s="435">
        <v>600</v>
      </c>
      <c r="MX7" s="435">
        <v>750</v>
      </c>
      <c r="MY7" s="435">
        <v>612</v>
      </c>
      <c r="MZ7" s="435">
        <v>0</v>
      </c>
      <c r="NA7" s="435">
        <v>176</v>
      </c>
    </row>
    <row r="8" spans="1:365" ht="15" customHeight="1">
      <c r="A8" s="63" t="s">
        <v>525</v>
      </c>
      <c r="B8" s="435">
        <v>523</v>
      </c>
      <c r="C8" s="435">
        <f t="shared" ref="C8" si="18">IF(B81="",B58,B81)</f>
        <v>13</v>
      </c>
      <c r="D8" s="435">
        <f t="shared" ref="D8" si="19">IF(C81="",C58,C81)</f>
        <v>1</v>
      </c>
      <c r="E8" s="435">
        <f t="shared" ref="E8" si="20">IF(D81="",D58,D81)</f>
        <v>1</v>
      </c>
      <c r="F8" s="435">
        <f t="shared" ref="F8" si="21">IF(E81="",E58,E81)</f>
        <v>0</v>
      </c>
      <c r="G8" s="435">
        <f t="shared" ref="G8" si="22">IF(F81="",F58,F81)</f>
        <v>1</v>
      </c>
      <c r="H8" s="435">
        <f t="shared" ref="H8" si="23">IF(G81="",G58,G81)</f>
        <v>0</v>
      </c>
      <c r="I8" s="435">
        <f t="shared" ref="I8" si="24">IF(H81="",H58,H81)</f>
        <v>1194</v>
      </c>
      <c r="J8" s="435">
        <f t="shared" ref="J8" si="25">IF(I81="",I58,I81)</f>
        <v>558</v>
      </c>
      <c r="K8" s="435">
        <f t="shared" ref="K8" si="26">IF(J81="",J58,J81)</f>
        <v>24</v>
      </c>
      <c r="L8" s="435">
        <f t="shared" ref="L8" si="27">IF(K81="",K58,K81)</f>
        <v>0</v>
      </c>
      <c r="M8" s="435">
        <f t="shared" ref="M8" si="28">IF(L81="",L58,L81)</f>
        <v>0</v>
      </c>
      <c r="N8" s="435">
        <f t="shared" ref="N8:BY8" si="29">IF(M81="",M58,M81)</f>
        <v>0</v>
      </c>
      <c r="O8" s="435">
        <f t="shared" si="29"/>
        <v>272</v>
      </c>
      <c r="P8" s="435">
        <f t="shared" si="29"/>
        <v>0</v>
      </c>
      <c r="Q8" s="435">
        <f t="shared" si="29"/>
        <v>0</v>
      </c>
      <c r="R8" s="435">
        <f t="shared" si="29"/>
        <v>0</v>
      </c>
      <c r="S8" s="739">
        <f t="shared" si="29"/>
        <v>0</v>
      </c>
      <c r="T8" s="435">
        <f t="shared" si="29"/>
        <v>0</v>
      </c>
      <c r="U8" s="435">
        <f t="shared" si="29"/>
        <v>0</v>
      </c>
      <c r="V8" s="435">
        <f t="shared" si="29"/>
        <v>0</v>
      </c>
      <c r="W8" s="435">
        <f t="shared" si="29"/>
        <v>0</v>
      </c>
      <c r="X8" s="435">
        <f t="shared" si="29"/>
        <v>0</v>
      </c>
      <c r="Y8" s="435">
        <f t="shared" si="29"/>
        <v>0</v>
      </c>
      <c r="Z8" s="435">
        <f t="shared" si="29"/>
        <v>0</v>
      </c>
      <c r="AA8" s="435">
        <f t="shared" si="29"/>
        <v>0</v>
      </c>
      <c r="AB8" s="435">
        <f t="shared" si="29"/>
        <v>0</v>
      </c>
      <c r="AC8" s="435">
        <f t="shared" si="29"/>
        <v>0</v>
      </c>
      <c r="AD8" s="435">
        <f t="shared" si="29"/>
        <v>0</v>
      </c>
      <c r="AE8" s="435">
        <f t="shared" si="29"/>
        <v>0</v>
      </c>
      <c r="AF8" s="435">
        <f t="shared" si="29"/>
        <v>0</v>
      </c>
      <c r="AG8" s="435">
        <f t="shared" si="29"/>
        <v>416</v>
      </c>
      <c r="AH8" s="435">
        <f t="shared" si="29"/>
        <v>246</v>
      </c>
      <c r="AI8" s="435">
        <v>6</v>
      </c>
      <c r="AJ8" s="435">
        <f t="shared" si="29"/>
        <v>283</v>
      </c>
      <c r="AK8" s="435">
        <f t="shared" si="29"/>
        <v>283</v>
      </c>
      <c r="AL8" s="435">
        <f t="shared" si="29"/>
        <v>3</v>
      </c>
      <c r="AM8" s="435">
        <f t="shared" si="29"/>
        <v>0</v>
      </c>
      <c r="AN8" s="435">
        <f t="shared" si="29"/>
        <v>311</v>
      </c>
      <c r="AO8" s="435">
        <f t="shared" si="29"/>
        <v>0</v>
      </c>
      <c r="AP8" s="435">
        <f t="shared" si="29"/>
        <v>9</v>
      </c>
      <c r="AQ8" s="435">
        <f t="shared" si="29"/>
        <v>7</v>
      </c>
      <c r="AR8" s="435">
        <f t="shared" si="29"/>
        <v>0</v>
      </c>
      <c r="AS8" s="435">
        <f t="shared" si="29"/>
        <v>0</v>
      </c>
      <c r="AT8" s="435">
        <f t="shared" si="29"/>
        <v>104</v>
      </c>
      <c r="AU8" s="435">
        <f t="shared" si="29"/>
        <v>76</v>
      </c>
      <c r="AV8" s="435">
        <f t="shared" si="29"/>
        <v>1499</v>
      </c>
      <c r="AW8" s="435">
        <f t="shared" si="29"/>
        <v>0</v>
      </c>
      <c r="AX8" s="435">
        <f t="shared" si="29"/>
        <v>441</v>
      </c>
      <c r="AY8" s="435">
        <f>IF(AX80="",AX58,AX80)</f>
        <v>441</v>
      </c>
      <c r="AZ8" s="435">
        <f t="shared" si="29"/>
        <v>441</v>
      </c>
      <c r="BA8" s="435">
        <f t="shared" si="29"/>
        <v>2720</v>
      </c>
      <c r="BB8" s="435">
        <f t="shared" si="29"/>
        <v>3213</v>
      </c>
      <c r="BC8" s="435">
        <f t="shared" si="29"/>
        <v>5464</v>
      </c>
      <c r="BD8" s="435">
        <f t="shared" si="29"/>
        <v>4836</v>
      </c>
      <c r="BE8" s="435">
        <f t="shared" si="29"/>
        <v>5937</v>
      </c>
      <c r="BF8" s="435">
        <f t="shared" si="29"/>
        <v>5428</v>
      </c>
      <c r="BG8" s="435">
        <f t="shared" si="29"/>
        <v>5171</v>
      </c>
      <c r="BH8" s="435">
        <f t="shared" si="29"/>
        <v>4792</v>
      </c>
      <c r="BI8" s="435">
        <f t="shared" si="29"/>
        <v>4205</v>
      </c>
      <c r="BJ8" s="435">
        <f t="shared" si="29"/>
        <v>4608</v>
      </c>
      <c r="BK8" s="435">
        <f t="shared" si="29"/>
        <v>3724</v>
      </c>
      <c r="BL8" s="435">
        <f t="shared" si="29"/>
        <v>3717</v>
      </c>
      <c r="BM8" s="435">
        <f t="shared" si="29"/>
        <v>3717</v>
      </c>
      <c r="BN8" s="435">
        <f t="shared" si="29"/>
        <v>3717</v>
      </c>
      <c r="BO8" s="435">
        <f t="shared" si="29"/>
        <v>1566</v>
      </c>
      <c r="BP8" s="435">
        <f t="shared" si="29"/>
        <v>642</v>
      </c>
      <c r="BQ8" s="435">
        <f t="shared" si="29"/>
        <v>859</v>
      </c>
      <c r="BR8" s="435">
        <f t="shared" si="29"/>
        <v>956</v>
      </c>
      <c r="BS8" s="435">
        <f t="shared" si="29"/>
        <v>445</v>
      </c>
      <c r="BT8" s="435">
        <f t="shared" si="29"/>
        <v>738</v>
      </c>
      <c r="BU8" s="435">
        <f t="shared" si="29"/>
        <v>282</v>
      </c>
      <c r="BV8" s="435">
        <f t="shared" si="29"/>
        <v>99</v>
      </c>
      <c r="BW8" s="435">
        <f t="shared" si="29"/>
        <v>25</v>
      </c>
      <c r="BX8" s="435">
        <f t="shared" si="29"/>
        <v>0</v>
      </c>
      <c r="BY8" s="435">
        <f t="shared" si="29"/>
        <v>11</v>
      </c>
      <c r="BZ8" s="435">
        <f t="shared" ref="BZ8:EK8" si="30">IF(BY81="",BY58,BY81)</f>
        <v>382</v>
      </c>
      <c r="CA8" s="435">
        <f t="shared" si="30"/>
        <v>382</v>
      </c>
      <c r="CB8" s="435">
        <f t="shared" si="30"/>
        <v>382</v>
      </c>
      <c r="CC8" s="435">
        <f t="shared" si="30"/>
        <v>2</v>
      </c>
      <c r="CD8" s="435">
        <f t="shared" si="30"/>
        <v>60</v>
      </c>
      <c r="CE8" s="435">
        <f t="shared" si="30"/>
        <v>0</v>
      </c>
      <c r="CF8" s="435">
        <f>IF(CE81="",CE58,CE81)</f>
        <v>15</v>
      </c>
      <c r="CG8" s="435">
        <f t="shared" si="30"/>
        <v>15</v>
      </c>
      <c r="CH8" s="435">
        <f t="shared" si="30"/>
        <v>15</v>
      </c>
      <c r="CI8" s="435">
        <f t="shared" si="30"/>
        <v>15</v>
      </c>
      <c r="CJ8" s="435">
        <f t="shared" si="30"/>
        <v>28</v>
      </c>
      <c r="CK8" s="435">
        <f t="shared" si="30"/>
        <v>0</v>
      </c>
      <c r="CL8" s="435">
        <f t="shared" si="30"/>
        <v>0</v>
      </c>
      <c r="CM8" s="435">
        <f t="shared" si="30"/>
        <v>0</v>
      </c>
      <c r="CN8" s="435">
        <f t="shared" si="30"/>
        <v>0</v>
      </c>
      <c r="CO8" s="435">
        <f t="shared" si="30"/>
        <v>0</v>
      </c>
      <c r="CP8" s="435">
        <f t="shared" si="30"/>
        <v>0</v>
      </c>
      <c r="CQ8" s="435">
        <f t="shared" si="30"/>
        <v>0</v>
      </c>
      <c r="CR8" s="435">
        <f t="shared" si="30"/>
        <v>0</v>
      </c>
      <c r="CS8" s="435">
        <f t="shared" si="30"/>
        <v>447</v>
      </c>
      <c r="CT8" s="435">
        <f t="shared" si="30"/>
        <v>447</v>
      </c>
      <c r="CU8" s="435">
        <f t="shared" si="30"/>
        <v>1617</v>
      </c>
      <c r="CV8" s="864">
        <f t="shared" si="30"/>
        <v>1617</v>
      </c>
      <c r="CW8" s="435">
        <f>CV8</f>
        <v>1617</v>
      </c>
      <c r="CX8" s="435">
        <f t="shared" si="30"/>
        <v>2251</v>
      </c>
      <c r="CY8" s="435">
        <f t="shared" si="30"/>
        <v>2348</v>
      </c>
      <c r="CZ8" s="435">
        <f t="shared" si="30"/>
        <v>1458</v>
      </c>
      <c r="DA8" s="435">
        <f t="shared" si="30"/>
        <v>1035</v>
      </c>
      <c r="DB8" s="435">
        <f t="shared" si="30"/>
        <v>719</v>
      </c>
      <c r="DC8" s="435">
        <f t="shared" si="30"/>
        <v>719</v>
      </c>
      <c r="DD8" s="435">
        <f t="shared" si="30"/>
        <v>719</v>
      </c>
      <c r="DE8" s="435">
        <f t="shared" si="30"/>
        <v>1</v>
      </c>
      <c r="DF8" s="435">
        <v>2</v>
      </c>
      <c r="DG8" s="435">
        <f t="shared" si="30"/>
        <v>78</v>
      </c>
      <c r="DH8" s="435">
        <f t="shared" si="30"/>
        <v>0</v>
      </c>
      <c r="DI8" s="435">
        <v>716</v>
      </c>
      <c r="DJ8" s="435">
        <f t="shared" si="30"/>
        <v>716</v>
      </c>
      <c r="DK8" s="435">
        <f t="shared" si="30"/>
        <v>714</v>
      </c>
      <c r="DL8" s="435">
        <f t="shared" si="30"/>
        <v>505</v>
      </c>
      <c r="DM8" s="435">
        <f t="shared" si="30"/>
        <v>566</v>
      </c>
      <c r="DN8" s="435">
        <f t="shared" si="30"/>
        <v>138</v>
      </c>
      <c r="DO8" s="435">
        <f t="shared" si="30"/>
        <v>125</v>
      </c>
      <c r="DP8" s="435">
        <f t="shared" si="30"/>
        <v>127</v>
      </c>
      <c r="DQ8" s="435">
        <f t="shared" si="30"/>
        <v>127</v>
      </c>
      <c r="DR8" s="435">
        <f t="shared" si="30"/>
        <v>125</v>
      </c>
      <c r="DS8" s="435">
        <f t="shared" si="30"/>
        <v>2</v>
      </c>
      <c r="DT8" s="435">
        <f t="shared" si="30"/>
        <v>1945</v>
      </c>
      <c r="DU8" s="435">
        <f t="shared" si="30"/>
        <v>1184</v>
      </c>
      <c r="DV8" s="435">
        <f t="shared" si="30"/>
        <v>1317</v>
      </c>
      <c r="DW8" s="435">
        <f t="shared" si="30"/>
        <v>3839</v>
      </c>
      <c r="DX8" s="435">
        <f t="shared" si="30"/>
        <v>3665</v>
      </c>
      <c r="DY8" s="435">
        <f t="shared" si="30"/>
        <v>2602</v>
      </c>
      <c r="DZ8" s="435">
        <f t="shared" si="30"/>
        <v>1896</v>
      </c>
      <c r="EA8" s="435">
        <f t="shared" si="30"/>
        <v>2234</v>
      </c>
      <c r="EB8" s="435">
        <f t="shared" si="30"/>
        <v>554</v>
      </c>
      <c r="EC8" s="435">
        <f t="shared" si="30"/>
        <v>4</v>
      </c>
      <c r="ED8" s="435">
        <f t="shared" si="30"/>
        <v>4296</v>
      </c>
      <c r="EE8" s="890">
        <f t="shared" si="30"/>
        <v>4294</v>
      </c>
      <c r="EF8" s="435">
        <f t="shared" si="30"/>
        <v>4294</v>
      </c>
      <c r="EG8" s="435">
        <f t="shared" si="30"/>
        <v>2741</v>
      </c>
      <c r="EH8" s="435">
        <f t="shared" si="30"/>
        <v>1182</v>
      </c>
      <c r="EI8" s="435">
        <f t="shared" si="30"/>
        <v>1182</v>
      </c>
      <c r="EJ8" s="435">
        <f t="shared" si="30"/>
        <v>81</v>
      </c>
      <c r="EK8" s="435">
        <f t="shared" si="30"/>
        <v>424</v>
      </c>
      <c r="EL8" s="435">
        <f t="shared" ref="EL8:GW8" si="31">IF(EK81="",EK58,EK81)</f>
        <v>422</v>
      </c>
      <c r="EM8" s="435">
        <f t="shared" si="31"/>
        <v>157</v>
      </c>
      <c r="EN8" s="435">
        <v>218</v>
      </c>
      <c r="EO8" s="435">
        <v>3487</v>
      </c>
      <c r="EP8" s="435">
        <f t="shared" si="31"/>
        <v>4714</v>
      </c>
      <c r="EQ8" s="435">
        <f t="shared" si="31"/>
        <v>4218</v>
      </c>
      <c r="ER8" s="435">
        <f>IF(EQ81="",EQ58,EQ81)</f>
        <v>4315</v>
      </c>
      <c r="ES8" s="435">
        <f t="shared" si="31"/>
        <v>4315</v>
      </c>
      <c r="ET8" s="435">
        <f t="shared" si="31"/>
        <v>4315</v>
      </c>
      <c r="EU8" s="435">
        <f t="shared" si="31"/>
        <v>4159</v>
      </c>
      <c r="EV8" s="435">
        <f t="shared" si="31"/>
        <v>3696</v>
      </c>
      <c r="EW8" s="435">
        <f t="shared" si="31"/>
        <v>4916</v>
      </c>
      <c r="EX8" s="435">
        <f t="shared" si="31"/>
        <v>6175</v>
      </c>
      <c r="EY8" s="435">
        <f t="shared" si="31"/>
        <v>5407</v>
      </c>
      <c r="EZ8" s="435">
        <f t="shared" si="31"/>
        <v>4723</v>
      </c>
      <c r="FA8" s="435">
        <f t="shared" si="31"/>
        <v>4723</v>
      </c>
      <c r="FB8" s="435">
        <f t="shared" si="31"/>
        <v>5505</v>
      </c>
      <c r="FC8" s="435">
        <f t="shared" si="31"/>
        <v>4250</v>
      </c>
      <c r="FD8" s="435">
        <f t="shared" si="31"/>
        <v>4317</v>
      </c>
      <c r="FE8" s="435">
        <f t="shared" si="31"/>
        <v>4905</v>
      </c>
      <c r="FF8" s="435">
        <f t="shared" si="31"/>
        <v>5507</v>
      </c>
      <c r="FG8" s="435">
        <f t="shared" si="31"/>
        <v>4125</v>
      </c>
      <c r="FH8" s="435">
        <f t="shared" si="31"/>
        <v>4124</v>
      </c>
      <c r="FI8" s="435">
        <f t="shared" si="31"/>
        <v>5774</v>
      </c>
      <c r="FJ8" s="435">
        <f t="shared" si="31"/>
        <v>5007</v>
      </c>
      <c r="FK8" s="435">
        <f t="shared" si="31"/>
        <v>5502</v>
      </c>
      <c r="FL8" s="435">
        <v>5678</v>
      </c>
      <c r="FM8" s="435">
        <f t="shared" si="31"/>
        <v>6626</v>
      </c>
      <c r="FN8" s="435">
        <f t="shared" si="31"/>
        <v>5658</v>
      </c>
      <c r="FO8" s="435">
        <f t="shared" si="31"/>
        <v>4855</v>
      </c>
      <c r="FP8" s="435">
        <f t="shared" si="31"/>
        <v>3335</v>
      </c>
      <c r="FQ8" s="435">
        <f t="shared" si="31"/>
        <v>2021</v>
      </c>
      <c r="FR8" s="435">
        <f t="shared" si="31"/>
        <v>2543</v>
      </c>
      <c r="FS8" s="435">
        <f t="shared" si="31"/>
        <v>4156</v>
      </c>
      <c r="FT8" s="435">
        <f t="shared" si="31"/>
        <v>3030</v>
      </c>
      <c r="FU8" s="435">
        <f t="shared" si="31"/>
        <v>3011</v>
      </c>
      <c r="FV8" s="435">
        <f t="shared" si="31"/>
        <v>2635</v>
      </c>
      <c r="FW8" s="435">
        <f t="shared" si="31"/>
        <v>835</v>
      </c>
      <c r="FX8" s="435">
        <f t="shared" si="31"/>
        <v>1635</v>
      </c>
      <c r="FY8" s="435">
        <f t="shared" si="31"/>
        <v>1212</v>
      </c>
      <c r="FZ8" s="435">
        <f t="shared" si="31"/>
        <v>1283</v>
      </c>
      <c r="GA8" s="435">
        <f t="shared" si="31"/>
        <v>961</v>
      </c>
      <c r="GB8" s="435">
        <f t="shared" si="31"/>
        <v>798</v>
      </c>
      <c r="GC8" s="435">
        <f t="shared" si="31"/>
        <v>288</v>
      </c>
      <c r="GD8" s="435">
        <f t="shared" si="31"/>
        <v>76</v>
      </c>
      <c r="GE8" s="435">
        <f t="shared" si="31"/>
        <v>327</v>
      </c>
      <c r="GF8" s="435">
        <f t="shared" si="31"/>
        <v>64</v>
      </c>
      <c r="GG8" s="435">
        <f t="shared" si="31"/>
        <v>4</v>
      </c>
      <c r="GH8" s="435">
        <f t="shared" si="31"/>
        <v>4</v>
      </c>
      <c r="GI8" s="435">
        <f t="shared" si="31"/>
        <v>4</v>
      </c>
      <c r="GJ8" s="435">
        <f t="shared" si="31"/>
        <v>4</v>
      </c>
      <c r="GK8" s="435">
        <f t="shared" si="31"/>
        <v>93</v>
      </c>
      <c r="GL8" s="435">
        <f t="shared" si="31"/>
        <v>815</v>
      </c>
      <c r="GM8" s="435">
        <f t="shared" si="31"/>
        <v>383</v>
      </c>
      <c r="GN8" s="435">
        <f t="shared" si="31"/>
        <v>220</v>
      </c>
      <c r="GO8" s="435">
        <f t="shared" si="31"/>
        <v>220</v>
      </c>
      <c r="GP8" s="435">
        <v>449</v>
      </c>
      <c r="GQ8" s="435">
        <f t="shared" si="31"/>
        <v>449</v>
      </c>
      <c r="GR8" s="435">
        <f t="shared" si="31"/>
        <v>2</v>
      </c>
      <c r="GS8" s="435">
        <f t="shared" si="31"/>
        <v>1042</v>
      </c>
      <c r="GT8" s="435">
        <f t="shared" si="31"/>
        <v>150</v>
      </c>
      <c r="GU8" s="435">
        <f t="shared" si="31"/>
        <v>2589</v>
      </c>
      <c r="GV8" s="435">
        <f t="shared" si="31"/>
        <v>2604</v>
      </c>
      <c r="GW8" s="435">
        <f t="shared" si="31"/>
        <v>2604</v>
      </c>
      <c r="GX8" s="435">
        <f t="shared" ref="GX8:JI8" si="32">IF(GW81="",GW58,GW81)</f>
        <v>2286</v>
      </c>
      <c r="GY8" s="435">
        <f t="shared" si="32"/>
        <v>3140</v>
      </c>
      <c r="GZ8" s="435">
        <f t="shared" si="32"/>
        <v>5515</v>
      </c>
      <c r="HA8" s="435">
        <f t="shared" si="32"/>
        <v>4724</v>
      </c>
      <c r="HB8" s="435">
        <f t="shared" si="32"/>
        <v>6213</v>
      </c>
      <c r="HC8" s="435">
        <f t="shared" si="32"/>
        <v>6537</v>
      </c>
      <c r="HD8" s="435">
        <f t="shared" si="32"/>
        <v>6531</v>
      </c>
      <c r="HE8" s="435">
        <f t="shared" si="32"/>
        <v>6533</v>
      </c>
      <c r="HF8" s="435">
        <f t="shared" si="32"/>
        <v>5384</v>
      </c>
      <c r="HG8" s="435">
        <f t="shared" si="32"/>
        <v>4830</v>
      </c>
      <c r="HH8" s="435">
        <f t="shared" si="32"/>
        <v>4863</v>
      </c>
      <c r="HI8" s="435">
        <f t="shared" si="32"/>
        <v>4115</v>
      </c>
      <c r="HJ8" s="435">
        <f t="shared" si="32"/>
        <v>4301</v>
      </c>
      <c r="HK8" s="435">
        <f t="shared" si="32"/>
        <v>3807</v>
      </c>
      <c r="HL8" s="435">
        <f t="shared" si="32"/>
        <v>3805</v>
      </c>
      <c r="HM8" s="435">
        <f t="shared" si="32"/>
        <v>5935</v>
      </c>
      <c r="HN8" s="435">
        <f t="shared" si="32"/>
        <v>6207</v>
      </c>
      <c r="HO8" s="435">
        <f t="shared" si="32"/>
        <v>5230</v>
      </c>
      <c r="HP8" s="435">
        <f t="shared" si="32"/>
        <v>4500</v>
      </c>
      <c r="HQ8" s="435">
        <f t="shared" si="32"/>
        <v>5065</v>
      </c>
      <c r="HR8" s="435">
        <f t="shared" si="32"/>
        <v>5064</v>
      </c>
      <c r="HS8" s="435">
        <f t="shared" si="32"/>
        <v>4525</v>
      </c>
      <c r="HT8" s="435">
        <f t="shared" si="32"/>
        <v>5522</v>
      </c>
      <c r="HU8" s="435">
        <f t="shared" si="32"/>
        <v>3442</v>
      </c>
      <c r="HV8" s="435">
        <f t="shared" si="32"/>
        <v>5661</v>
      </c>
      <c r="HW8" s="435">
        <f t="shared" si="32"/>
        <v>5661</v>
      </c>
      <c r="HX8" s="435">
        <f t="shared" si="32"/>
        <v>3768</v>
      </c>
      <c r="HY8" s="435">
        <f t="shared" si="32"/>
        <v>3132</v>
      </c>
      <c r="HZ8" s="435">
        <f t="shared" si="32"/>
        <v>1710</v>
      </c>
      <c r="IA8" s="435">
        <f t="shared" si="32"/>
        <v>2311</v>
      </c>
      <c r="IB8" s="435">
        <f t="shared" si="32"/>
        <v>4668</v>
      </c>
      <c r="IC8" s="435">
        <f t="shared" si="32"/>
        <v>2862</v>
      </c>
      <c r="ID8" s="435">
        <f t="shared" si="32"/>
        <v>4774</v>
      </c>
      <c r="IE8" s="435">
        <f t="shared" si="32"/>
        <v>4336</v>
      </c>
      <c r="IF8" s="435">
        <f t="shared" si="32"/>
        <v>2859</v>
      </c>
      <c r="IG8" s="435">
        <f t="shared" si="32"/>
        <v>1380</v>
      </c>
      <c r="IH8" s="435">
        <f t="shared" si="32"/>
        <v>278</v>
      </c>
      <c r="II8" s="435">
        <f t="shared" si="32"/>
        <v>1093</v>
      </c>
      <c r="IJ8" s="435">
        <f t="shared" si="32"/>
        <v>2734</v>
      </c>
      <c r="IK8" s="435">
        <f t="shared" si="32"/>
        <v>3517</v>
      </c>
      <c r="IL8" s="435">
        <f t="shared" si="32"/>
        <v>3672</v>
      </c>
      <c r="IM8" s="435">
        <f t="shared" si="32"/>
        <v>2302</v>
      </c>
      <c r="IN8" s="435">
        <f t="shared" si="32"/>
        <v>1243</v>
      </c>
      <c r="IO8" s="435">
        <f t="shared" si="32"/>
        <v>1218</v>
      </c>
      <c r="IP8" s="435">
        <f t="shared" si="32"/>
        <v>4058</v>
      </c>
      <c r="IQ8" s="435">
        <f t="shared" si="32"/>
        <v>4747</v>
      </c>
      <c r="IR8" s="435">
        <f t="shared" si="32"/>
        <v>3371</v>
      </c>
      <c r="IS8" s="435">
        <f t="shared" si="32"/>
        <v>2570</v>
      </c>
      <c r="IT8" s="435">
        <f t="shared" si="32"/>
        <v>2570</v>
      </c>
      <c r="IU8" s="435">
        <f t="shared" si="32"/>
        <v>1472</v>
      </c>
      <c r="IV8" s="435">
        <f t="shared" si="32"/>
        <v>809</v>
      </c>
      <c r="IW8" s="435">
        <f t="shared" si="32"/>
        <v>113</v>
      </c>
      <c r="IX8" s="435">
        <f t="shared" si="32"/>
        <v>96</v>
      </c>
      <c r="IY8" s="435">
        <f t="shared" si="32"/>
        <v>92</v>
      </c>
      <c r="IZ8" s="435">
        <f t="shared" si="32"/>
        <v>883</v>
      </c>
      <c r="JA8" s="435">
        <f t="shared" si="32"/>
        <v>1173</v>
      </c>
      <c r="JB8" s="435">
        <f t="shared" si="32"/>
        <v>1174</v>
      </c>
      <c r="JC8" s="435">
        <f t="shared" si="32"/>
        <v>170</v>
      </c>
      <c r="JD8" s="435">
        <f t="shared" si="32"/>
        <v>170</v>
      </c>
      <c r="JE8" s="435">
        <f t="shared" si="32"/>
        <v>170</v>
      </c>
      <c r="JF8" s="435">
        <f t="shared" si="32"/>
        <v>134</v>
      </c>
      <c r="JG8" s="435">
        <f t="shared" si="32"/>
        <v>132</v>
      </c>
      <c r="JH8" s="435">
        <v>0</v>
      </c>
      <c r="JI8" s="435">
        <f t="shared" si="32"/>
        <v>0</v>
      </c>
      <c r="JJ8" s="435">
        <v>0</v>
      </c>
      <c r="JK8" s="435">
        <f t="shared" ref="JK8:LU8" si="33">IF(JJ81="",JJ58,JJ81)</f>
        <v>14</v>
      </c>
      <c r="JL8" s="435">
        <f t="shared" si="33"/>
        <v>2</v>
      </c>
      <c r="JM8" s="435">
        <f t="shared" si="33"/>
        <v>27</v>
      </c>
      <c r="JN8" s="435">
        <f t="shared" si="33"/>
        <v>25</v>
      </c>
      <c r="JO8" s="435">
        <f t="shared" si="33"/>
        <v>25</v>
      </c>
      <c r="JP8" s="435">
        <f t="shared" si="33"/>
        <v>27</v>
      </c>
      <c r="JQ8" s="435">
        <f t="shared" si="33"/>
        <v>1128</v>
      </c>
      <c r="JR8" s="435">
        <f t="shared" si="33"/>
        <v>4588</v>
      </c>
      <c r="JS8" s="435">
        <f t="shared" si="33"/>
        <v>5849</v>
      </c>
      <c r="JT8" s="435">
        <f t="shared" si="33"/>
        <v>5596</v>
      </c>
      <c r="JU8" s="435">
        <f t="shared" si="33"/>
        <v>5882</v>
      </c>
      <c r="JV8" s="435">
        <f t="shared" si="33"/>
        <v>5359</v>
      </c>
      <c r="JW8" s="435">
        <f t="shared" si="33"/>
        <v>4328</v>
      </c>
      <c r="JX8" s="435">
        <f t="shared" si="33"/>
        <v>2522</v>
      </c>
      <c r="JY8" s="435">
        <f t="shared" si="33"/>
        <v>1576</v>
      </c>
      <c r="JZ8" s="435">
        <f t="shared" si="33"/>
        <v>762</v>
      </c>
      <c r="KA8" s="435">
        <f t="shared" si="33"/>
        <v>7</v>
      </c>
      <c r="KB8" s="435">
        <f t="shared" si="33"/>
        <v>2</v>
      </c>
      <c r="KC8" s="435">
        <f t="shared" si="33"/>
        <v>1</v>
      </c>
      <c r="KD8" s="435">
        <v>1</v>
      </c>
      <c r="KE8" s="435">
        <f t="shared" si="33"/>
        <v>863</v>
      </c>
      <c r="KF8" s="435">
        <f t="shared" si="33"/>
        <v>3</v>
      </c>
      <c r="KG8" s="435">
        <f t="shared" si="33"/>
        <v>723</v>
      </c>
      <c r="KH8" s="435">
        <v>1</v>
      </c>
      <c r="KI8" s="435">
        <f t="shared" si="33"/>
        <v>176</v>
      </c>
      <c r="KJ8" s="435">
        <f t="shared" si="33"/>
        <v>176</v>
      </c>
      <c r="KK8" s="435">
        <f t="shared" si="33"/>
        <v>178</v>
      </c>
      <c r="KL8" s="435">
        <f t="shared" si="33"/>
        <v>176</v>
      </c>
      <c r="KM8" s="435">
        <f t="shared" si="33"/>
        <v>38</v>
      </c>
      <c r="KN8" s="1461">
        <f t="shared" si="33"/>
        <v>0</v>
      </c>
      <c r="KO8" s="435">
        <f t="shared" si="33"/>
        <v>0</v>
      </c>
      <c r="KP8" s="435">
        <f t="shared" si="33"/>
        <v>0</v>
      </c>
      <c r="KQ8" s="435">
        <f t="shared" si="33"/>
        <v>0</v>
      </c>
      <c r="KR8" s="435">
        <f t="shared" si="33"/>
        <v>0</v>
      </c>
      <c r="KS8" s="435">
        <f t="shared" si="33"/>
        <v>0</v>
      </c>
      <c r="KT8" s="435">
        <f t="shared" si="33"/>
        <v>0</v>
      </c>
      <c r="KU8" s="435">
        <f t="shared" si="33"/>
        <v>0</v>
      </c>
      <c r="KV8" s="435">
        <f t="shared" si="33"/>
        <v>368</v>
      </c>
      <c r="KW8" s="435">
        <f t="shared" si="33"/>
        <v>368</v>
      </c>
      <c r="KX8" s="435">
        <f t="shared" si="33"/>
        <v>0</v>
      </c>
      <c r="KY8" s="435">
        <f t="shared" si="33"/>
        <v>0</v>
      </c>
      <c r="KZ8" s="435">
        <f t="shared" si="33"/>
        <v>47</v>
      </c>
      <c r="LA8" s="435">
        <f t="shared" si="33"/>
        <v>2</v>
      </c>
      <c r="LB8" s="435">
        <f t="shared" si="33"/>
        <v>140</v>
      </c>
      <c r="LC8" s="435">
        <f t="shared" si="33"/>
        <v>0</v>
      </c>
      <c r="LD8" s="435">
        <f t="shared" si="33"/>
        <v>1052</v>
      </c>
      <c r="LE8" s="435">
        <f t="shared" si="33"/>
        <v>1937</v>
      </c>
      <c r="LF8" s="435">
        <f t="shared" si="33"/>
        <v>1937</v>
      </c>
      <c r="LG8" s="435">
        <f t="shared" si="33"/>
        <v>1584</v>
      </c>
      <c r="LH8" s="435">
        <f t="shared" si="33"/>
        <v>1152</v>
      </c>
      <c r="LI8" s="435">
        <f t="shared" si="33"/>
        <v>1011</v>
      </c>
      <c r="LJ8" s="435">
        <f t="shared" si="33"/>
        <v>815</v>
      </c>
      <c r="LK8" s="435">
        <f t="shared" si="33"/>
        <v>2944</v>
      </c>
      <c r="LL8" s="435">
        <f t="shared" si="33"/>
        <v>2942</v>
      </c>
      <c r="LM8" s="435">
        <f t="shared" si="33"/>
        <v>2583</v>
      </c>
      <c r="LN8" s="435">
        <f t="shared" si="33"/>
        <v>1942</v>
      </c>
      <c r="LO8" s="435">
        <f t="shared" si="33"/>
        <v>1136</v>
      </c>
      <c r="LP8" s="435">
        <v>819</v>
      </c>
      <c r="LQ8" s="435">
        <v>819</v>
      </c>
      <c r="LR8" s="435">
        <f t="shared" si="33"/>
        <v>100</v>
      </c>
      <c r="LS8" s="435">
        <f t="shared" si="33"/>
        <v>1</v>
      </c>
      <c r="LT8" s="435">
        <f t="shared" si="33"/>
        <v>1</v>
      </c>
      <c r="LU8" s="435">
        <f t="shared" si="33"/>
        <v>97</v>
      </c>
      <c r="LV8" s="435">
        <f>IF(LU81="",LU58,LU81)</f>
        <v>0</v>
      </c>
      <c r="LW8" s="435">
        <f>IF(LV81="",LV58,LV81)</f>
        <v>0</v>
      </c>
      <c r="LX8" s="435">
        <f>IF(LW81="",LW58,LW81)</f>
        <v>0</v>
      </c>
      <c r="LY8" s="435">
        <f>IF(LX81="",LX58,LX81)</f>
        <v>613</v>
      </c>
      <c r="LZ8" s="435">
        <f>IF(LY81="",LY58,LY81)</f>
        <v>613</v>
      </c>
      <c r="MA8" s="435">
        <f>IF(LZ81="",LZ58,LZ81)</f>
        <v>613</v>
      </c>
      <c r="MB8" s="435">
        <v>2816</v>
      </c>
      <c r="MC8" s="435">
        <v>2594</v>
      </c>
      <c r="MD8" s="435">
        <f>IF(MC81="",MC58,MC81)</f>
        <v>2200</v>
      </c>
      <c r="ME8" s="435">
        <f>IF(MD81="",MD58,MD81)</f>
        <v>1908</v>
      </c>
      <c r="MF8" s="435">
        <f>IF(ME81="",ME58,ME81)</f>
        <v>514</v>
      </c>
      <c r="MG8" s="435">
        <f>IF(MF81="",MF58,MF81)</f>
        <v>504</v>
      </c>
      <c r="MH8" s="435">
        <f>IF(MG81="",MG58,MG81)</f>
        <v>504</v>
      </c>
      <c r="MI8" s="435">
        <f>IF(MH81="",MH58,MH81)</f>
        <v>10</v>
      </c>
      <c r="MJ8" s="435">
        <v>979</v>
      </c>
      <c r="MK8" s="435">
        <f>IF(MJ81="",MJ58,MJ81)</f>
        <v>27</v>
      </c>
      <c r="ML8" s="435">
        <f>IF(MK81="",MK58,MK81)</f>
        <v>0</v>
      </c>
      <c r="MM8" s="435">
        <f>IF(ML81="",ML58,ML81)</f>
        <v>0</v>
      </c>
      <c r="MN8" s="435">
        <v>2685</v>
      </c>
      <c r="MO8" s="435">
        <f>IF(MN81="",MN58,MN81)</f>
        <v>2414</v>
      </c>
      <c r="MP8" s="435">
        <v>2326</v>
      </c>
      <c r="MQ8" s="435">
        <f>IF(MP81="",MP58,MP81)</f>
        <v>1312</v>
      </c>
      <c r="MR8" s="435">
        <f>IF(MQ81="",MQ58,MQ81)</f>
        <v>1428</v>
      </c>
      <c r="MS8" s="435">
        <f>IF(MR81="",MR58,MR81)</f>
        <v>2556</v>
      </c>
      <c r="MT8" s="435">
        <v>2556</v>
      </c>
      <c r="MU8" s="435">
        <f>IF(MT81="",MT58,MT81)</f>
        <v>2476</v>
      </c>
      <c r="MV8" s="435">
        <v>0</v>
      </c>
      <c r="MW8" s="435">
        <f>IF(MV81="",MV58,MV81)</f>
        <v>1842</v>
      </c>
      <c r="MX8" s="435">
        <f>IF(MW81="",MW58,MW81)</f>
        <v>1464</v>
      </c>
      <c r="MY8" s="435">
        <f>IF(MX81="",MX58,MX81)</f>
        <v>1267</v>
      </c>
      <c r="MZ8" s="435">
        <f>IF(MY81="",MY58,MY81)</f>
        <v>1040</v>
      </c>
      <c r="NA8" s="435">
        <f>IF(MZ81="",MZ58,MZ81)</f>
        <v>1002</v>
      </c>
    </row>
    <row r="9" spans="1:365" ht="15" customHeight="1">
      <c r="A9" s="63" t="s">
        <v>526</v>
      </c>
      <c r="B9" s="435">
        <v>0</v>
      </c>
      <c r="C9" s="435">
        <v>0</v>
      </c>
      <c r="D9" s="435">
        <v>0</v>
      </c>
      <c r="E9" s="435">
        <v>0</v>
      </c>
      <c r="F9" s="435">
        <v>0</v>
      </c>
      <c r="G9" s="435">
        <v>0</v>
      </c>
      <c r="H9" s="435">
        <v>0</v>
      </c>
      <c r="I9" s="435">
        <v>0</v>
      </c>
      <c r="J9" s="435">
        <v>0</v>
      </c>
      <c r="K9" s="435">
        <v>0</v>
      </c>
      <c r="L9" s="435">
        <v>0</v>
      </c>
      <c r="M9" s="435">
        <v>0</v>
      </c>
      <c r="N9" s="435">
        <v>272</v>
      </c>
      <c r="O9" s="435">
        <v>0</v>
      </c>
      <c r="P9" s="435">
        <v>0</v>
      </c>
      <c r="Q9" s="435">
        <v>0</v>
      </c>
      <c r="R9" s="435">
        <v>0</v>
      </c>
      <c r="S9" s="739"/>
      <c r="T9" s="435">
        <v>0</v>
      </c>
      <c r="U9" s="435">
        <v>0</v>
      </c>
      <c r="V9" s="435">
        <v>0</v>
      </c>
      <c r="W9" s="435">
        <v>0</v>
      </c>
      <c r="X9" s="435">
        <v>0</v>
      </c>
      <c r="Y9" s="435">
        <v>0</v>
      </c>
      <c r="Z9" s="435">
        <v>0</v>
      </c>
      <c r="AA9" s="435">
        <v>0</v>
      </c>
      <c r="AB9" s="435">
        <v>0</v>
      </c>
      <c r="AC9" s="435">
        <v>0</v>
      </c>
      <c r="AD9" s="435">
        <v>0</v>
      </c>
      <c r="AE9" s="435">
        <v>0</v>
      </c>
      <c r="AF9" s="435">
        <v>606</v>
      </c>
      <c r="AG9" s="435">
        <v>0</v>
      </c>
      <c r="AH9" s="435">
        <v>0</v>
      </c>
      <c r="AI9" s="435">
        <v>0</v>
      </c>
      <c r="AJ9" s="435">
        <v>0</v>
      </c>
      <c r="AK9" s="435">
        <v>0</v>
      </c>
      <c r="AL9" s="435">
        <v>631</v>
      </c>
      <c r="AM9" s="435">
        <v>824</v>
      </c>
      <c r="AN9" s="435">
        <v>0</v>
      </c>
      <c r="AO9" s="435">
        <v>0</v>
      </c>
      <c r="AP9" s="435">
        <v>0</v>
      </c>
      <c r="AQ9" s="435">
        <v>0</v>
      </c>
      <c r="AR9" s="435">
        <v>0</v>
      </c>
      <c r="AS9" s="435">
        <v>0</v>
      </c>
      <c r="AT9" s="435">
        <v>0</v>
      </c>
      <c r="AU9" s="435">
        <v>1498</v>
      </c>
      <c r="AV9" s="435">
        <v>0</v>
      </c>
      <c r="AW9" s="435">
        <v>0</v>
      </c>
      <c r="AX9" s="435">
        <v>0</v>
      </c>
      <c r="AY9" s="435">
        <v>0</v>
      </c>
      <c r="AZ9" s="435">
        <v>0</v>
      </c>
      <c r="BA9" s="435">
        <v>0</v>
      </c>
      <c r="BB9" s="435">
        <v>3438</v>
      </c>
      <c r="BC9" s="435">
        <v>275</v>
      </c>
      <c r="BD9" s="435">
        <v>1101</v>
      </c>
      <c r="BE9" s="435">
        <v>0</v>
      </c>
      <c r="BF9" s="435">
        <v>0</v>
      </c>
      <c r="BG9" s="435">
        <v>440</v>
      </c>
      <c r="BH9" s="435">
        <v>705</v>
      </c>
      <c r="BI9" s="435">
        <v>1171</v>
      </c>
      <c r="BJ9" s="435">
        <v>0</v>
      </c>
      <c r="BK9" s="435">
        <v>0</v>
      </c>
      <c r="BL9" s="435">
        <v>0</v>
      </c>
      <c r="BM9" s="435">
        <v>0</v>
      </c>
      <c r="BN9" s="435">
        <v>0</v>
      </c>
      <c r="BO9" s="435">
        <v>0</v>
      </c>
      <c r="BP9" s="435">
        <v>822</v>
      </c>
      <c r="BQ9" s="435">
        <v>0</v>
      </c>
      <c r="BR9" s="435">
        <v>293</v>
      </c>
      <c r="BS9" s="435">
        <v>0</v>
      </c>
      <c r="BT9" s="435">
        <v>0</v>
      </c>
      <c r="BU9" s="435">
        <v>429</v>
      </c>
      <c r="BV9" s="435">
        <v>0</v>
      </c>
      <c r="BW9" s="435">
        <v>0</v>
      </c>
      <c r="BX9" s="435">
        <v>0</v>
      </c>
      <c r="BY9" s="435">
        <v>0</v>
      </c>
      <c r="BZ9" s="435">
        <v>0</v>
      </c>
      <c r="CA9" s="435">
        <v>0</v>
      </c>
      <c r="CB9" s="435">
        <v>0</v>
      </c>
      <c r="CC9" s="435">
        <v>0</v>
      </c>
      <c r="CD9" s="435">
        <v>0</v>
      </c>
      <c r="CE9" s="435">
        <v>0</v>
      </c>
      <c r="CF9" s="435">
        <v>0</v>
      </c>
      <c r="CG9" s="435">
        <v>0</v>
      </c>
      <c r="CH9" s="435">
        <v>0</v>
      </c>
      <c r="CI9" s="435">
        <v>0</v>
      </c>
      <c r="CJ9" s="435">
        <v>0</v>
      </c>
      <c r="CK9" s="435">
        <v>0</v>
      </c>
      <c r="CL9" s="435">
        <v>0</v>
      </c>
      <c r="CM9" s="435">
        <v>0</v>
      </c>
      <c r="CN9" s="435">
        <v>0</v>
      </c>
      <c r="CO9" s="435">
        <v>0</v>
      </c>
      <c r="CP9" s="435">
        <v>0</v>
      </c>
      <c r="CQ9" s="435">
        <v>0</v>
      </c>
      <c r="CR9" s="435">
        <v>200</v>
      </c>
      <c r="CS9" s="435">
        <v>0</v>
      </c>
      <c r="CT9" s="435">
        <v>1209</v>
      </c>
      <c r="CU9" s="435">
        <v>0</v>
      </c>
      <c r="CV9" s="864">
        <v>0</v>
      </c>
      <c r="CW9" s="435">
        <v>1385</v>
      </c>
      <c r="CX9" s="435">
        <v>316</v>
      </c>
      <c r="CY9" s="435">
        <v>0</v>
      </c>
      <c r="CZ9" s="435">
        <v>0</v>
      </c>
      <c r="DA9" s="435">
        <v>0</v>
      </c>
      <c r="DB9" s="435">
        <v>0</v>
      </c>
      <c r="DC9" s="435">
        <v>0</v>
      </c>
      <c r="DD9" s="435">
        <v>0</v>
      </c>
      <c r="DE9" s="435">
        <v>0</v>
      </c>
      <c r="DF9" s="435">
        <v>0</v>
      </c>
      <c r="DG9" s="435">
        <v>0</v>
      </c>
      <c r="DH9" s="435">
        <v>714</v>
      </c>
      <c r="DI9" s="435">
        <v>0</v>
      </c>
      <c r="DJ9" s="435">
        <v>0</v>
      </c>
      <c r="DK9" s="435">
        <v>0</v>
      </c>
      <c r="DL9" s="435">
        <v>0</v>
      </c>
      <c r="DM9" s="435">
        <v>0</v>
      </c>
      <c r="DN9" s="435">
        <v>0</v>
      </c>
      <c r="DO9" s="435">
        <v>0</v>
      </c>
      <c r="DP9" s="435">
        <v>0</v>
      </c>
      <c r="DQ9" s="435">
        <v>0</v>
      </c>
      <c r="DR9" s="435">
        <v>0</v>
      </c>
      <c r="DS9" s="435">
        <v>2676</v>
      </c>
      <c r="DT9" s="435">
        <v>0</v>
      </c>
      <c r="DU9" s="435">
        <v>747</v>
      </c>
      <c r="DV9" s="435">
        <v>2522</v>
      </c>
      <c r="DW9" s="435">
        <v>0</v>
      </c>
      <c r="DX9" s="435">
        <v>0</v>
      </c>
      <c r="DY9" s="435">
        <v>0</v>
      </c>
      <c r="DZ9" s="435">
        <v>1504</v>
      </c>
      <c r="EA9" s="435">
        <v>0</v>
      </c>
      <c r="EB9" s="435">
        <v>0</v>
      </c>
      <c r="EC9" s="435">
        <v>4172</v>
      </c>
      <c r="ED9" s="435">
        <v>0</v>
      </c>
      <c r="EE9" s="890">
        <v>0</v>
      </c>
      <c r="EF9" s="435">
        <v>0</v>
      </c>
      <c r="EG9" s="435">
        <v>0</v>
      </c>
      <c r="EH9" s="435">
        <v>0</v>
      </c>
      <c r="EI9" s="435">
        <v>0</v>
      </c>
      <c r="EJ9" s="435">
        <v>0</v>
      </c>
      <c r="EK9" s="435">
        <v>0</v>
      </c>
      <c r="EL9" s="435">
        <v>0</v>
      </c>
      <c r="EM9" s="435">
        <v>0</v>
      </c>
      <c r="EN9" s="435">
        <v>3196</v>
      </c>
      <c r="EO9" s="435">
        <v>1227</v>
      </c>
      <c r="EP9" s="435">
        <v>0</v>
      </c>
      <c r="EQ9" s="435">
        <v>504</v>
      </c>
      <c r="ER9" s="435">
        <v>0</v>
      </c>
      <c r="ES9" s="435">
        <v>0</v>
      </c>
      <c r="ET9" s="435">
        <v>0</v>
      </c>
      <c r="EU9" s="435">
        <v>0</v>
      </c>
      <c r="EV9" s="435">
        <v>1536</v>
      </c>
      <c r="EW9" s="435">
        <v>1947</v>
      </c>
      <c r="EX9" s="435">
        <v>0</v>
      </c>
      <c r="EY9" s="435">
        <v>0</v>
      </c>
      <c r="EZ9" s="435">
        <v>0</v>
      </c>
      <c r="FA9" s="435">
        <v>0</v>
      </c>
      <c r="FB9" s="435">
        <v>0</v>
      </c>
      <c r="FC9" s="435">
        <v>2103</v>
      </c>
      <c r="FD9" s="435">
        <v>1006</v>
      </c>
      <c r="FE9" s="435">
        <v>1410</v>
      </c>
      <c r="FF9" s="435">
        <v>0</v>
      </c>
      <c r="FG9" s="435">
        <v>0</v>
      </c>
      <c r="FH9" s="435">
        <v>0</v>
      </c>
      <c r="FI9" s="435">
        <v>0</v>
      </c>
      <c r="FJ9" s="435">
        <v>0</v>
      </c>
      <c r="FK9" s="435">
        <v>0</v>
      </c>
      <c r="FL9" s="435">
        <v>773</v>
      </c>
      <c r="FM9" s="435">
        <v>0</v>
      </c>
      <c r="FN9" s="435">
        <v>0</v>
      </c>
      <c r="FO9" s="435">
        <v>0</v>
      </c>
      <c r="FP9" s="435">
        <v>726</v>
      </c>
      <c r="FQ9" s="435"/>
      <c r="FR9" s="435">
        <v>0</v>
      </c>
      <c r="FS9" s="435">
        <v>1081</v>
      </c>
      <c r="FT9" s="435">
        <v>0</v>
      </c>
      <c r="FU9" s="435">
        <v>0</v>
      </c>
      <c r="FV9" s="435">
        <v>0</v>
      </c>
      <c r="FW9" s="435"/>
      <c r="FX9" s="435">
        <v>0</v>
      </c>
      <c r="FY9" s="435">
        <v>302</v>
      </c>
      <c r="FZ9" s="435">
        <v>0</v>
      </c>
      <c r="GA9" s="435">
        <v>0</v>
      </c>
      <c r="GB9" s="435">
        <v>0</v>
      </c>
      <c r="GC9" s="435">
        <v>0</v>
      </c>
      <c r="GD9" s="435">
        <v>252</v>
      </c>
      <c r="GE9" s="435">
        <v>0</v>
      </c>
      <c r="GF9" s="435">
        <v>0</v>
      </c>
      <c r="GG9" s="435">
        <v>0</v>
      </c>
      <c r="GH9" s="435">
        <v>0</v>
      </c>
      <c r="GI9" s="435">
        <v>0</v>
      </c>
      <c r="GJ9" s="435">
        <v>0</v>
      </c>
      <c r="GK9" s="435">
        <v>813</v>
      </c>
      <c r="GL9" s="435">
        <v>0</v>
      </c>
      <c r="GM9" s="435">
        <v>0</v>
      </c>
      <c r="GN9" s="435">
        <v>338</v>
      </c>
      <c r="GO9" s="435">
        <v>0</v>
      </c>
      <c r="GP9" s="435">
        <v>0</v>
      </c>
      <c r="GQ9" s="435">
        <v>0</v>
      </c>
      <c r="GR9" s="435">
        <v>1771</v>
      </c>
      <c r="GS9" s="435">
        <v>0</v>
      </c>
      <c r="GT9" s="435">
        <v>2288</v>
      </c>
      <c r="GU9" s="435">
        <v>0</v>
      </c>
      <c r="GV9" s="435">
        <v>0</v>
      </c>
      <c r="GW9" s="435">
        <v>0</v>
      </c>
      <c r="GX9" s="435">
        <v>0</v>
      </c>
      <c r="GY9" s="435">
        <v>2501</v>
      </c>
      <c r="GZ9" s="435">
        <v>0</v>
      </c>
      <c r="HA9" s="435">
        <v>3055</v>
      </c>
      <c r="HB9" s="435">
        <v>611</v>
      </c>
      <c r="HC9" s="435">
        <v>0</v>
      </c>
      <c r="HD9" s="435">
        <v>0</v>
      </c>
      <c r="HE9" s="435">
        <v>0</v>
      </c>
      <c r="HF9" s="435">
        <v>0</v>
      </c>
      <c r="HG9" s="435">
        <v>451</v>
      </c>
      <c r="HH9" s="435">
        <v>420</v>
      </c>
      <c r="HI9" s="435">
        <v>0</v>
      </c>
      <c r="HJ9" s="435">
        <v>0</v>
      </c>
      <c r="HK9" s="435">
        <v>0</v>
      </c>
      <c r="HL9" s="435">
        <v>1338</v>
      </c>
      <c r="HM9" s="435">
        <v>0</v>
      </c>
      <c r="HN9" s="435">
        <v>0</v>
      </c>
      <c r="HO9" s="435">
        <v>0</v>
      </c>
      <c r="HP9" s="435">
        <v>0</v>
      </c>
      <c r="HQ9" s="435">
        <v>0</v>
      </c>
      <c r="HR9" s="435">
        <v>0</v>
      </c>
      <c r="HS9" s="435">
        <v>0</v>
      </c>
      <c r="HT9" s="435">
        <v>1018</v>
      </c>
      <c r="HU9" s="435">
        <v>5898</v>
      </c>
      <c r="HV9" s="435">
        <v>1582</v>
      </c>
      <c r="HW9" s="435">
        <v>1470</v>
      </c>
      <c r="HX9" s="435">
        <v>0</v>
      </c>
      <c r="HY9" s="435">
        <v>0</v>
      </c>
      <c r="HZ9" s="435">
        <v>2598</v>
      </c>
      <c r="IA9" s="435">
        <v>3530</v>
      </c>
      <c r="IB9" s="435">
        <v>372</v>
      </c>
      <c r="IC9" s="435">
        <v>1011</v>
      </c>
      <c r="ID9" s="435">
        <v>1051</v>
      </c>
      <c r="IE9" s="435">
        <v>951</v>
      </c>
      <c r="IF9" s="435">
        <v>0</v>
      </c>
      <c r="IG9" s="435">
        <v>1650</v>
      </c>
      <c r="IH9" s="435">
        <v>3230</v>
      </c>
      <c r="II9" s="435">
        <v>4631</v>
      </c>
      <c r="IJ9" s="435">
        <v>2399</v>
      </c>
      <c r="IK9" s="435">
        <v>0</v>
      </c>
      <c r="IL9" s="435">
        <v>0</v>
      </c>
      <c r="IM9" s="435">
        <v>0</v>
      </c>
      <c r="IN9" s="435">
        <v>410</v>
      </c>
      <c r="IO9" s="435">
        <v>5664</v>
      </c>
      <c r="IP9" s="435">
        <v>468</v>
      </c>
      <c r="IQ9" s="435">
        <v>160</v>
      </c>
      <c r="IR9" s="435">
        <v>601</v>
      </c>
      <c r="IS9" s="435">
        <v>0</v>
      </c>
      <c r="IT9" s="435">
        <v>0</v>
      </c>
      <c r="IU9" s="435">
        <v>0</v>
      </c>
      <c r="IV9" s="435">
        <v>0</v>
      </c>
      <c r="IW9" s="435">
        <v>0</v>
      </c>
      <c r="IX9" s="435">
        <v>0</v>
      </c>
      <c r="IY9" s="435">
        <v>818</v>
      </c>
      <c r="IZ9" s="435">
        <v>291</v>
      </c>
      <c r="JA9" s="435">
        <v>0</v>
      </c>
      <c r="JB9" s="435">
        <v>0</v>
      </c>
      <c r="JC9" s="435">
        <v>0</v>
      </c>
      <c r="JD9" s="435">
        <v>0</v>
      </c>
      <c r="JE9" s="435">
        <v>0</v>
      </c>
      <c r="JF9" s="435">
        <v>0</v>
      </c>
      <c r="JG9" s="435">
        <v>0</v>
      </c>
      <c r="JH9" s="435">
        <v>0</v>
      </c>
      <c r="JI9" s="435">
        <v>0</v>
      </c>
      <c r="JJ9" s="435">
        <v>0</v>
      </c>
      <c r="JK9" s="435">
        <v>0</v>
      </c>
      <c r="JL9" s="435">
        <v>0</v>
      </c>
      <c r="JM9" s="435">
        <v>0</v>
      </c>
      <c r="JN9" s="435">
        <v>0</v>
      </c>
      <c r="JO9" s="435">
        <v>0</v>
      </c>
      <c r="JP9" s="435">
        <v>0</v>
      </c>
      <c r="JQ9" s="435">
        <v>3484</v>
      </c>
      <c r="JR9" s="435">
        <v>1224</v>
      </c>
      <c r="JS9" s="435">
        <v>773</v>
      </c>
      <c r="JT9" s="435">
        <v>1643</v>
      </c>
      <c r="JU9" s="435">
        <v>0</v>
      </c>
      <c r="JV9" s="435">
        <v>0</v>
      </c>
      <c r="JW9" s="435">
        <v>0</v>
      </c>
      <c r="JX9" s="435">
        <v>0</v>
      </c>
      <c r="JY9" s="435">
        <v>0</v>
      </c>
      <c r="JZ9" s="435">
        <v>0</v>
      </c>
      <c r="KA9" s="435">
        <v>0</v>
      </c>
      <c r="KB9" s="435">
        <v>0</v>
      </c>
      <c r="KC9" s="435">
        <v>0</v>
      </c>
      <c r="KD9" s="435">
        <v>861</v>
      </c>
      <c r="KE9" s="435">
        <v>0</v>
      </c>
      <c r="KF9" s="435">
        <v>720</v>
      </c>
      <c r="KG9" s="435">
        <v>0</v>
      </c>
      <c r="KH9" s="435">
        <v>0</v>
      </c>
      <c r="KI9" s="435">
        <v>0</v>
      </c>
      <c r="KJ9" s="435">
        <v>0</v>
      </c>
      <c r="KK9" s="435">
        <v>0</v>
      </c>
      <c r="KL9" s="435">
        <v>0</v>
      </c>
      <c r="KM9" s="435">
        <v>0</v>
      </c>
      <c r="KN9" s="1461">
        <v>0</v>
      </c>
      <c r="KO9" s="435">
        <v>0</v>
      </c>
      <c r="KP9" s="435">
        <v>0</v>
      </c>
      <c r="KQ9" s="435">
        <v>0</v>
      </c>
      <c r="KR9" s="435">
        <v>0</v>
      </c>
      <c r="KS9" s="435">
        <v>0</v>
      </c>
      <c r="KT9" s="435">
        <v>0</v>
      </c>
      <c r="KU9" s="435">
        <v>368</v>
      </c>
      <c r="KV9" s="435">
        <v>0</v>
      </c>
      <c r="KW9" s="435">
        <v>0</v>
      </c>
      <c r="KX9" s="435">
        <v>0</v>
      </c>
      <c r="KY9" s="435">
        <v>0</v>
      </c>
      <c r="KZ9" s="435">
        <v>321</v>
      </c>
      <c r="LA9" s="435">
        <v>0</v>
      </c>
      <c r="LB9" s="435">
        <v>0</v>
      </c>
      <c r="LC9" s="435">
        <v>0</v>
      </c>
      <c r="LD9" s="435">
        <v>885</v>
      </c>
      <c r="LE9" s="435">
        <v>0</v>
      </c>
      <c r="LF9" s="435">
        <v>0</v>
      </c>
      <c r="LG9" s="435">
        <v>0</v>
      </c>
      <c r="LH9" s="435">
        <v>313</v>
      </c>
      <c r="LI9" s="435">
        <v>4261</v>
      </c>
      <c r="LJ9" s="435">
        <v>3949</v>
      </c>
      <c r="LK9" s="435">
        <v>0</v>
      </c>
      <c r="LL9" s="435">
        <v>0</v>
      </c>
      <c r="LM9" s="435">
        <v>1399</v>
      </c>
      <c r="LN9" s="435">
        <v>0</v>
      </c>
      <c r="LO9" s="435">
        <v>0</v>
      </c>
      <c r="LP9" s="435">
        <v>0</v>
      </c>
      <c r="LQ9" s="435">
        <v>0</v>
      </c>
      <c r="LR9" s="435">
        <v>0</v>
      </c>
      <c r="LS9" s="435">
        <v>0</v>
      </c>
      <c r="LT9" s="435">
        <v>0</v>
      </c>
      <c r="LU9" s="435">
        <v>0</v>
      </c>
      <c r="LV9" s="435">
        <v>0</v>
      </c>
      <c r="LW9" s="435">
        <v>0</v>
      </c>
      <c r="LX9" s="435">
        <v>0</v>
      </c>
      <c r="LY9" s="435">
        <v>0</v>
      </c>
      <c r="LZ9" s="435">
        <v>0</v>
      </c>
      <c r="MA9" s="435">
        <v>1572</v>
      </c>
      <c r="MB9" s="435">
        <v>0</v>
      </c>
      <c r="MC9" s="435">
        <v>1</v>
      </c>
      <c r="MD9" s="435">
        <v>1</v>
      </c>
      <c r="ME9" s="435">
        <v>0</v>
      </c>
      <c r="MF9" s="435">
        <v>782</v>
      </c>
      <c r="MG9" s="435">
        <v>0</v>
      </c>
      <c r="MH9" s="435">
        <v>952</v>
      </c>
      <c r="MI9" s="435">
        <v>952</v>
      </c>
      <c r="MJ9" s="435">
        <v>0</v>
      </c>
      <c r="MK9" s="435">
        <v>0</v>
      </c>
      <c r="ML9" s="435">
        <v>1423</v>
      </c>
      <c r="MM9" s="435">
        <v>0</v>
      </c>
      <c r="MN9" s="435">
        <v>0</v>
      </c>
      <c r="MO9" s="435">
        <v>0</v>
      </c>
      <c r="MP9" s="435">
        <v>0</v>
      </c>
      <c r="MQ9" s="435">
        <v>289</v>
      </c>
      <c r="MR9" s="435">
        <v>1967</v>
      </c>
      <c r="MS9" s="435">
        <v>0</v>
      </c>
      <c r="MT9" s="435">
        <v>0</v>
      </c>
      <c r="MU9" s="435">
        <v>0</v>
      </c>
      <c r="MV9" s="435">
        <v>0</v>
      </c>
      <c r="MW9" s="435">
        <v>0</v>
      </c>
      <c r="MX9" s="435">
        <v>845</v>
      </c>
      <c r="MY9" s="435">
        <v>208</v>
      </c>
      <c r="MZ9" s="435">
        <v>0</v>
      </c>
      <c r="NA9" s="435">
        <v>0</v>
      </c>
    </row>
    <row r="10" spans="1:365" ht="15" customHeight="1">
      <c r="A10" s="63" t="s">
        <v>527</v>
      </c>
      <c r="B10" s="436">
        <v>45688</v>
      </c>
      <c r="C10" s="436">
        <v>45691</v>
      </c>
      <c r="D10" s="436">
        <v>45692</v>
      </c>
      <c r="E10" s="436">
        <v>45693</v>
      </c>
      <c r="F10" s="436">
        <v>45694</v>
      </c>
      <c r="G10" s="436">
        <v>45691</v>
      </c>
      <c r="H10" s="436">
        <v>45695</v>
      </c>
      <c r="I10" s="436">
        <v>45695</v>
      </c>
      <c r="J10" s="436">
        <v>45695</v>
      </c>
      <c r="K10" s="436">
        <v>45699</v>
      </c>
      <c r="L10" s="436">
        <v>45700</v>
      </c>
      <c r="M10" s="436">
        <v>45701</v>
      </c>
      <c r="N10" s="436" t="s">
        <v>528</v>
      </c>
      <c r="O10" s="436">
        <v>45702</v>
      </c>
      <c r="P10" s="436" t="s">
        <v>528</v>
      </c>
      <c r="Q10" s="436">
        <v>45705</v>
      </c>
      <c r="R10" s="436">
        <v>45706</v>
      </c>
      <c r="S10" s="740"/>
      <c r="T10" s="436">
        <v>45708</v>
      </c>
      <c r="U10" s="436" t="s">
        <v>528</v>
      </c>
      <c r="V10" s="436" t="s">
        <v>528</v>
      </c>
      <c r="W10" s="436">
        <v>45711</v>
      </c>
      <c r="X10" s="436">
        <v>45712</v>
      </c>
      <c r="Y10" s="436">
        <v>45713</v>
      </c>
      <c r="Z10" s="436">
        <v>45714</v>
      </c>
      <c r="AA10" s="436">
        <v>45715</v>
      </c>
      <c r="AB10" s="436" t="s">
        <v>528</v>
      </c>
      <c r="AC10" s="436" t="s">
        <v>528</v>
      </c>
      <c r="AD10" s="436" t="s">
        <v>528</v>
      </c>
      <c r="AE10" s="436">
        <v>45719</v>
      </c>
      <c r="AF10" s="436">
        <f>AF1</f>
        <v>45720</v>
      </c>
      <c r="AG10" s="436">
        <v>45720</v>
      </c>
      <c r="AH10" s="436">
        <v>45721</v>
      </c>
      <c r="AI10" s="436" t="s">
        <v>528</v>
      </c>
      <c r="AJ10" s="436">
        <v>45723</v>
      </c>
      <c r="AK10" s="436">
        <v>45723</v>
      </c>
      <c r="AL10" s="436">
        <f t="shared" ref="AL10:BA10" si="34">AL1</f>
        <v>45726</v>
      </c>
      <c r="AM10" s="436">
        <f t="shared" si="34"/>
        <v>45727</v>
      </c>
      <c r="AN10" s="436">
        <f t="shared" si="34"/>
        <v>45728</v>
      </c>
      <c r="AO10" s="436">
        <f t="shared" si="34"/>
        <v>45729</v>
      </c>
      <c r="AP10" s="436">
        <f t="shared" si="34"/>
        <v>45730</v>
      </c>
      <c r="AQ10" s="436">
        <f t="shared" si="34"/>
        <v>45731</v>
      </c>
      <c r="AR10" s="436">
        <f t="shared" si="34"/>
        <v>45732</v>
      </c>
      <c r="AS10" s="436">
        <f t="shared" si="34"/>
        <v>45733</v>
      </c>
      <c r="AT10" s="436">
        <f t="shared" si="34"/>
        <v>45734</v>
      </c>
      <c r="AU10" s="436">
        <f t="shared" si="34"/>
        <v>45735</v>
      </c>
      <c r="AV10" s="436">
        <f t="shared" si="34"/>
        <v>45736</v>
      </c>
      <c r="AW10" s="436">
        <f t="shared" si="34"/>
        <v>45737</v>
      </c>
      <c r="AX10" s="436">
        <v>45737</v>
      </c>
      <c r="AY10" s="436">
        <v>45737</v>
      </c>
      <c r="AZ10" s="436">
        <v>45737</v>
      </c>
      <c r="BA10" s="436">
        <f t="shared" si="34"/>
        <v>45741</v>
      </c>
      <c r="BB10" s="436">
        <v>45740</v>
      </c>
      <c r="BC10" s="436">
        <v>45740</v>
      </c>
      <c r="BD10" s="436">
        <v>45740</v>
      </c>
      <c r="BE10" s="436">
        <v>45740</v>
      </c>
      <c r="BF10" s="436">
        <v>45741</v>
      </c>
      <c r="BG10" s="436">
        <v>45741</v>
      </c>
      <c r="BH10" s="436">
        <v>45742</v>
      </c>
      <c r="BI10" s="436">
        <v>45742</v>
      </c>
      <c r="BJ10" s="436">
        <v>45742</v>
      </c>
      <c r="BK10" s="436">
        <v>45743</v>
      </c>
      <c r="BL10" s="436">
        <v>45743</v>
      </c>
      <c r="BM10" s="436">
        <v>45743</v>
      </c>
      <c r="BN10" s="436">
        <v>45743</v>
      </c>
      <c r="BO10" s="436">
        <f t="shared" ref="BO10:DT10" si="35">BO1</f>
        <v>45755</v>
      </c>
      <c r="BP10" s="436">
        <f t="shared" si="35"/>
        <v>45756</v>
      </c>
      <c r="BQ10" s="436">
        <v>45756</v>
      </c>
      <c r="BR10" s="436">
        <v>45756</v>
      </c>
      <c r="BS10" s="436">
        <v>45756</v>
      </c>
      <c r="BT10" s="436">
        <v>45756</v>
      </c>
      <c r="BU10" s="436">
        <f t="shared" si="35"/>
        <v>45761</v>
      </c>
      <c r="BV10" s="436">
        <v>45756</v>
      </c>
      <c r="BW10" s="436">
        <v>45756</v>
      </c>
      <c r="BX10" s="436">
        <f t="shared" si="35"/>
        <v>45764</v>
      </c>
      <c r="BY10" s="436">
        <v>45764</v>
      </c>
      <c r="BZ10" s="436">
        <v>45765</v>
      </c>
      <c r="CA10" s="436">
        <v>45765</v>
      </c>
      <c r="CB10" s="436">
        <v>45765</v>
      </c>
      <c r="CC10" s="436">
        <f t="shared" si="35"/>
        <v>45769</v>
      </c>
      <c r="CD10" s="436">
        <v>45769</v>
      </c>
      <c r="CE10" s="436">
        <f t="shared" si="35"/>
        <v>45771</v>
      </c>
      <c r="CF10" s="436">
        <v>45771</v>
      </c>
      <c r="CG10" s="436">
        <v>45771</v>
      </c>
      <c r="CH10" s="436">
        <v>45771</v>
      </c>
      <c r="CI10" s="436">
        <v>45771</v>
      </c>
      <c r="CJ10" s="436">
        <v>45775</v>
      </c>
      <c r="CK10" s="436">
        <f t="shared" si="35"/>
        <v>45777</v>
      </c>
      <c r="CL10" s="436">
        <f t="shared" si="35"/>
        <v>45778</v>
      </c>
      <c r="CM10" s="436">
        <f t="shared" si="35"/>
        <v>45779</v>
      </c>
      <c r="CN10" s="436">
        <f t="shared" si="35"/>
        <v>45780</v>
      </c>
      <c r="CO10" s="436">
        <f t="shared" si="35"/>
        <v>45781</v>
      </c>
      <c r="CP10" s="436">
        <f t="shared" si="35"/>
        <v>45782</v>
      </c>
      <c r="CQ10" s="436">
        <f t="shared" si="35"/>
        <v>45783</v>
      </c>
      <c r="CR10" s="436">
        <f t="shared" si="35"/>
        <v>45784</v>
      </c>
      <c r="CS10" s="436">
        <f t="shared" si="35"/>
        <v>45785</v>
      </c>
      <c r="CT10" s="436">
        <v>45784</v>
      </c>
      <c r="CU10" s="436">
        <v>45784</v>
      </c>
      <c r="CV10" s="865">
        <v>45784</v>
      </c>
      <c r="CW10" s="436">
        <v>45784</v>
      </c>
      <c r="CX10" s="436">
        <v>45784</v>
      </c>
      <c r="CY10" s="436">
        <v>45784</v>
      </c>
      <c r="CZ10" s="436">
        <v>45786</v>
      </c>
      <c r="DA10" s="436">
        <v>45786</v>
      </c>
      <c r="DB10" s="436">
        <v>45786</v>
      </c>
      <c r="DC10" s="436">
        <f t="shared" si="35"/>
        <v>45795</v>
      </c>
      <c r="DD10" s="436">
        <v>45791</v>
      </c>
      <c r="DE10" s="436">
        <f t="shared" si="35"/>
        <v>45797</v>
      </c>
      <c r="DF10" s="436">
        <f t="shared" si="35"/>
        <v>45798</v>
      </c>
      <c r="DG10" s="436">
        <f t="shared" si="35"/>
        <v>45799</v>
      </c>
      <c r="DH10" s="436">
        <f t="shared" si="35"/>
        <v>45800</v>
      </c>
      <c r="DI10" s="436">
        <v>45800</v>
      </c>
      <c r="DJ10" s="436">
        <f t="shared" si="35"/>
        <v>45802</v>
      </c>
      <c r="DK10" s="436">
        <f t="shared" si="35"/>
        <v>45803</v>
      </c>
      <c r="DL10" s="436">
        <f t="shared" si="35"/>
        <v>45804</v>
      </c>
      <c r="DM10" s="436">
        <v>45804</v>
      </c>
      <c r="DN10" s="436">
        <v>45804</v>
      </c>
      <c r="DO10" s="436">
        <v>45804</v>
      </c>
      <c r="DP10" s="436">
        <v>45804</v>
      </c>
      <c r="DQ10" s="436">
        <v>45804</v>
      </c>
      <c r="DR10" s="436">
        <v>45804</v>
      </c>
      <c r="DS10" s="436">
        <v>45811</v>
      </c>
      <c r="DT10" s="436">
        <f t="shared" si="35"/>
        <v>45812</v>
      </c>
      <c r="DU10" s="436">
        <v>45811</v>
      </c>
      <c r="DV10" s="436">
        <v>45812</v>
      </c>
      <c r="DW10" s="436">
        <v>45812</v>
      </c>
      <c r="DX10" s="436">
        <v>45812</v>
      </c>
      <c r="DY10" s="436">
        <v>45813</v>
      </c>
      <c r="DZ10" s="436">
        <f t="shared" ref="DZ10:EL10" si="36">DZ1</f>
        <v>45818</v>
      </c>
      <c r="EA10" s="436">
        <f t="shared" si="36"/>
        <v>45819</v>
      </c>
      <c r="EB10" s="436">
        <f t="shared" si="36"/>
        <v>45820</v>
      </c>
      <c r="EC10" s="436">
        <v>45819</v>
      </c>
      <c r="ED10" s="436">
        <v>45821</v>
      </c>
      <c r="EE10" s="891">
        <v>45821</v>
      </c>
      <c r="EF10" s="436">
        <f t="shared" si="36"/>
        <v>45824</v>
      </c>
      <c r="EG10" s="436">
        <v>45821</v>
      </c>
      <c r="EH10" s="436">
        <v>45821</v>
      </c>
      <c r="EI10" s="436">
        <v>45821</v>
      </c>
      <c r="EJ10" s="436">
        <v>45824</v>
      </c>
      <c r="EK10" s="436">
        <v>45824</v>
      </c>
      <c r="EL10" s="436">
        <f t="shared" si="36"/>
        <v>45830</v>
      </c>
      <c r="EM10" s="436">
        <v>45828</v>
      </c>
      <c r="EN10" s="436">
        <v>45828</v>
      </c>
      <c r="EO10" s="436">
        <v>45828</v>
      </c>
      <c r="EP10" s="436">
        <v>45828</v>
      </c>
      <c r="EQ10" s="436">
        <v>45832</v>
      </c>
      <c r="ER10" s="436">
        <v>45833</v>
      </c>
      <c r="ES10" s="436">
        <v>45833</v>
      </c>
      <c r="ET10" s="436">
        <v>45832</v>
      </c>
      <c r="EU10" s="436">
        <v>45832</v>
      </c>
      <c r="EV10" s="436">
        <v>45832</v>
      </c>
      <c r="EW10" s="436">
        <v>45832</v>
      </c>
      <c r="EX10" s="436">
        <v>45832</v>
      </c>
      <c r="EY10" s="436">
        <v>45832</v>
      </c>
      <c r="EZ10" s="436">
        <v>45832</v>
      </c>
      <c r="FA10" s="436">
        <v>45832</v>
      </c>
      <c r="FB10" s="436">
        <v>45835</v>
      </c>
      <c r="FC10" s="436">
        <v>45840</v>
      </c>
      <c r="FD10" s="436">
        <v>45840</v>
      </c>
      <c r="FE10" s="436">
        <v>45852</v>
      </c>
      <c r="FF10" s="436">
        <v>45841</v>
      </c>
      <c r="FG10" s="436">
        <v>45841</v>
      </c>
      <c r="FH10" s="436">
        <v>45841</v>
      </c>
      <c r="FI10" s="436">
        <v>45846</v>
      </c>
      <c r="FJ10" s="436">
        <v>45846</v>
      </c>
      <c r="FK10" s="436">
        <v>45849</v>
      </c>
      <c r="FL10" s="436">
        <v>45852</v>
      </c>
      <c r="FM10" s="436">
        <v>45852</v>
      </c>
      <c r="FN10" s="436">
        <v>45852</v>
      </c>
      <c r="FO10" s="436">
        <v>45852</v>
      </c>
      <c r="FP10" s="436">
        <v>45853</v>
      </c>
      <c r="FQ10" s="436">
        <v>45853</v>
      </c>
      <c r="FR10" s="436">
        <v>45853</v>
      </c>
      <c r="FS10" s="436">
        <v>45853</v>
      </c>
      <c r="FT10" s="436">
        <v>45853</v>
      </c>
      <c r="FU10" s="436">
        <v>45853</v>
      </c>
      <c r="FV10" s="436">
        <v>45853</v>
      </c>
      <c r="FW10" s="436"/>
      <c r="FX10" s="436">
        <v>45856</v>
      </c>
      <c r="FY10" s="436">
        <v>45862</v>
      </c>
      <c r="FZ10" s="436">
        <v>45862</v>
      </c>
      <c r="GA10" s="436">
        <v>45862</v>
      </c>
      <c r="GB10" s="436">
        <v>45868</v>
      </c>
      <c r="GC10" s="436">
        <v>45870</v>
      </c>
      <c r="GD10" s="436">
        <v>45870</v>
      </c>
      <c r="GE10" s="436">
        <v>45874</v>
      </c>
      <c r="GF10" s="436" t="s">
        <v>529</v>
      </c>
      <c r="GG10" s="436">
        <v>45854</v>
      </c>
      <c r="GH10" s="436" t="s">
        <v>529</v>
      </c>
      <c r="GI10" s="436" t="s">
        <v>529</v>
      </c>
      <c r="GJ10" s="436">
        <v>45854</v>
      </c>
      <c r="GK10" s="436">
        <v>45854</v>
      </c>
      <c r="GL10" s="436">
        <v>45854</v>
      </c>
      <c r="GM10" s="436">
        <v>45854</v>
      </c>
      <c r="GN10" s="436">
        <v>45854</v>
      </c>
      <c r="GO10" s="436">
        <v>45856</v>
      </c>
      <c r="GP10" s="436">
        <v>45856</v>
      </c>
      <c r="GQ10" s="436">
        <v>45887</v>
      </c>
      <c r="GR10" s="436" t="s">
        <v>529</v>
      </c>
      <c r="GS10" s="436">
        <v>45888</v>
      </c>
      <c r="GT10" s="436">
        <v>45888</v>
      </c>
      <c r="GU10" s="436">
        <v>45888</v>
      </c>
      <c r="GV10" s="436">
        <v>45888</v>
      </c>
      <c r="GW10" s="436">
        <v>45888</v>
      </c>
      <c r="GX10" s="436">
        <v>45888</v>
      </c>
      <c r="GY10" s="436">
        <v>45888</v>
      </c>
      <c r="GZ10" s="436">
        <v>45890</v>
      </c>
      <c r="HA10" s="436">
        <v>45890</v>
      </c>
      <c r="HB10" s="436">
        <v>45890</v>
      </c>
      <c r="HC10" s="436">
        <v>45890</v>
      </c>
      <c r="HD10" s="436">
        <v>45890</v>
      </c>
      <c r="HE10" s="436">
        <v>45890</v>
      </c>
      <c r="HF10" s="436">
        <v>45890</v>
      </c>
      <c r="HG10" s="436">
        <v>45890</v>
      </c>
      <c r="HH10" s="436">
        <v>45895</v>
      </c>
      <c r="HI10" s="436">
        <v>45890</v>
      </c>
      <c r="HJ10" s="436">
        <v>45890</v>
      </c>
      <c r="HK10" s="436">
        <v>45890</v>
      </c>
      <c r="HL10" s="436">
        <v>45890</v>
      </c>
      <c r="HM10" s="436">
        <v>45890</v>
      </c>
      <c r="HN10" s="436">
        <v>45890</v>
      </c>
      <c r="HO10" s="436">
        <v>45897</v>
      </c>
      <c r="HP10" s="436">
        <v>45890</v>
      </c>
      <c r="HQ10" s="436">
        <v>45890</v>
      </c>
      <c r="HR10" s="436">
        <v>45890</v>
      </c>
      <c r="HS10" s="436">
        <v>45890</v>
      </c>
      <c r="HT10" s="436" t="s">
        <v>530</v>
      </c>
      <c r="HU10" s="436">
        <v>45904</v>
      </c>
      <c r="HV10" s="436">
        <v>45904</v>
      </c>
      <c r="HW10" s="436">
        <v>45904</v>
      </c>
      <c r="HX10" s="436">
        <v>45904</v>
      </c>
      <c r="HY10" s="436">
        <v>45904</v>
      </c>
      <c r="HZ10" s="436">
        <v>45904</v>
      </c>
      <c r="IA10" s="436">
        <v>45904</v>
      </c>
      <c r="IB10" s="436">
        <v>45922</v>
      </c>
      <c r="IC10" s="436">
        <v>45922</v>
      </c>
      <c r="ID10" s="436">
        <v>45922</v>
      </c>
      <c r="IE10" s="436">
        <v>45922</v>
      </c>
      <c r="IF10" s="436">
        <v>45922</v>
      </c>
      <c r="IG10" s="436">
        <v>45922</v>
      </c>
      <c r="IH10" s="436">
        <v>45922</v>
      </c>
      <c r="II10" s="436">
        <v>45929</v>
      </c>
      <c r="IJ10" s="436">
        <v>45929</v>
      </c>
      <c r="IK10" s="436">
        <v>45931</v>
      </c>
      <c r="IL10" s="436">
        <v>45931</v>
      </c>
      <c r="IM10" s="436">
        <v>45931</v>
      </c>
      <c r="IN10" s="436">
        <v>45931</v>
      </c>
      <c r="IO10" s="436">
        <v>45931</v>
      </c>
      <c r="IP10" s="436">
        <v>45936</v>
      </c>
      <c r="IQ10" s="436">
        <v>45936</v>
      </c>
      <c r="IR10" s="436">
        <v>45937</v>
      </c>
      <c r="IS10" s="436">
        <v>45937</v>
      </c>
      <c r="IT10" s="436">
        <v>45937</v>
      </c>
      <c r="IU10" s="436">
        <v>45937</v>
      </c>
      <c r="IV10" s="436">
        <v>45940</v>
      </c>
      <c r="IW10" s="436">
        <v>45940</v>
      </c>
      <c r="IX10" s="436">
        <v>45940</v>
      </c>
      <c r="IY10" s="436" t="s">
        <v>528</v>
      </c>
      <c r="IZ10" s="436">
        <v>45947</v>
      </c>
      <c r="JA10" s="436">
        <v>45947</v>
      </c>
      <c r="JB10" s="436">
        <v>45947</v>
      </c>
      <c r="JC10" s="436">
        <v>45947</v>
      </c>
      <c r="JD10" s="436">
        <v>45947</v>
      </c>
      <c r="JE10" s="436">
        <v>45947</v>
      </c>
      <c r="JF10" s="436">
        <v>45953</v>
      </c>
      <c r="JG10" s="436">
        <v>45953</v>
      </c>
      <c r="JH10" s="436" t="s">
        <v>528</v>
      </c>
      <c r="JI10" s="436" t="s">
        <v>528</v>
      </c>
      <c r="JJ10" s="436" t="s">
        <v>528</v>
      </c>
      <c r="JK10" s="436" t="s">
        <v>528</v>
      </c>
      <c r="JL10" s="436" t="s">
        <v>528</v>
      </c>
      <c r="JM10" s="436">
        <v>45960</v>
      </c>
      <c r="JN10" s="436">
        <v>45960</v>
      </c>
      <c r="JO10" s="436">
        <v>45960</v>
      </c>
      <c r="JP10" s="436">
        <v>45960</v>
      </c>
      <c r="JQ10" s="436">
        <v>45960</v>
      </c>
      <c r="JR10" s="436">
        <v>45964</v>
      </c>
      <c r="JS10" s="436">
        <v>45965</v>
      </c>
      <c r="JT10" s="436">
        <v>45965</v>
      </c>
      <c r="JU10" s="436">
        <v>45965</v>
      </c>
      <c r="JV10" s="436">
        <v>45965</v>
      </c>
      <c r="JW10" s="436">
        <v>45965</v>
      </c>
      <c r="JX10" s="436">
        <v>45965</v>
      </c>
      <c r="JY10" s="436">
        <v>45965</v>
      </c>
      <c r="JZ10" s="436">
        <v>45972</v>
      </c>
      <c r="KA10" s="436" t="s">
        <v>528</v>
      </c>
      <c r="KB10" s="436" t="s">
        <v>528</v>
      </c>
      <c r="KC10" s="436" t="s">
        <v>528</v>
      </c>
      <c r="KD10" s="436" t="s">
        <v>528</v>
      </c>
      <c r="KE10" s="436">
        <v>45978</v>
      </c>
      <c r="KF10" s="436">
        <v>45978</v>
      </c>
      <c r="KG10" s="436">
        <v>45980</v>
      </c>
      <c r="KH10" s="436" t="s">
        <v>528</v>
      </c>
      <c r="KI10" s="436">
        <v>45982</v>
      </c>
      <c r="KJ10" s="436">
        <v>45982</v>
      </c>
      <c r="KK10" s="436">
        <v>45982</v>
      </c>
      <c r="KL10" s="436">
        <v>45982</v>
      </c>
      <c r="KM10" s="436">
        <v>45986</v>
      </c>
      <c r="KN10" s="1462" t="s">
        <v>528</v>
      </c>
      <c r="KO10" s="436" t="s">
        <v>528</v>
      </c>
      <c r="KP10" s="436" t="s">
        <v>528</v>
      </c>
      <c r="KQ10" s="436" t="s">
        <v>528</v>
      </c>
      <c r="KR10" s="436" t="s">
        <v>528</v>
      </c>
      <c r="KS10" s="436" t="s">
        <v>528</v>
      </c>
      <c r="KT10" s="436" t="s">
        <v>528</v>
      </c>
      <c r="KU10" s="436" t="s">
        <v>528</v>
      </c>
      <c r="KV10" s="436">
        <v>45995</v>
      </c>
      <c r="KW10" s="436">
        <v>45995</v>
      </c>
      <c r="KX10" s="436" t="s">
        <v>528</v>
      </c>
      <c r="KY10" s="436" t="s">
        <v>528</v>
      </c>
      <c r="KZ10" s="436">
        <v>45999</v>
      </c>
      <c r="LA10" s="436">
        <v>46000</v>
      </c>
      <c r="LB10" s="436">
        <v>46001</v>
      </c>
      <c r="LC10" s="436" t="s">
        <v>528</v>
      </c>
      <c r="LD10" s="436">
        <v>46003</v>
      </c>
      <c r="LE10" s="436">
        <v>46003</v>
      </c>
      <c r="LF10" s="436">
        <v>46003</v>
      </c>
      <c r="LG10" s="436">
        <v>46003</v>
      </c>
      <c r="LH10" s="436">
        <v>46006</v>
      </c>
      <c r="LI10" s="436">
        <v>46006</v>
      </c>
      <c r="LJ10" s="436">
        <v>46004</v>
      </c>
      <c r="LK10" s="436">
        <v>46009</v>
      </c>
      <c r="LL10" s="436">
        <v>46009</v>
      </c>
      <c r="LM10" s="436">
        <v>46009</v>
      </c>
      <c r="LN10" s="436">
        <v>46010</v>
      </c>
      <c r="LO10" s="436">
        <v>46013</v>
      </c>
      <c r="LP10" s="436">
        <v>46013</v>
      </c>
      <c r="LQ10" s="436">
        <v>46013</v>
      </c>
      <c r="LR10" s="436">
        <v>46013</v>
      </c>
      <c r="LS10" s="436" t="s">
        <v>528</v>
      </c>
      <c r="LT10" s="436" t="s">
        <v>528</v>
      </c>
      <c r="LU10" s="436">
        <v>46020</v>
      </c>
      <c r="LV10" s="436" t="s">
        <v>528</v>
      </c>
      <c r="LW10" s="436" t="s">
        <v>528</v>
      </c>
      <c r="LX10" s="436" t="s">
        <v>528</v>
      </c>
      <c r="LY10" s="436">
        <v>46024</v>
      </c>
      <c r="LZ10" s="436">
        <v>46024</v>
      </c>
      <c r="MA10" s="436">
        <v>46024</v>
      </c>
      <c r="MB10" s="436">
        <v>46025</v>
      </c>
      <c r="MC10" s="436">
        <v>46025</v>
      </c>
      <c r="MD10" s="436">
        <v>46027</v>
      </c>
      <c r="ME10" s="436">
        <v>46027</v>
      </c>
      <c r="MF10" s="436">
        <v>46027</v>
      </c>
      <c r="MG10" s="436">
        <v>46027</v>
      </c>
      <c r="MH10" s="436">
        <v>46027</v>
      </c>
      <c r="MI10" s="436">
        <v>46027</v>
      </c>
      <c r="MJ10" s="436">
        <v>46035</v>
      </c>
      <c r="MK10" s="436">
        <v>46036</v>
      </c>
      <c r="ML10" s="436">
        <v>46036</v>
      </c>
      <c r="MM10" s="436">
        <v>46035</v>
      </c>
      <c r="MN10" s="436">
        <v>46035</v>
      </c>
      <c r="MO10" s="436"/>
      <c r="MP10" s="436">
        <v>46038</v>
      </c>
      <c r="MQ10" s="436">
        <v>46038</v>
      </c>
      <c r="MR10" s="436">
        <v>46038</v>
      </c>
      <c r="MS10" s="436">
        <v>46038</v>
      </c>
      <c r="MT10" s="436">
        <v>46038</v>
      </c>
      <c r="MU10" s="436">
        <v>46043</v>
      </c>
      <c r="MV10" s="436">
        <v>46043</v>
      </c>
      <c r="MW10" s="436">
        <v>46043</v>
      </c>
      <c r="MX10" s="436">
        <v>46043</v>
      </c>
      <c r="MY10" s="436">
        <v>46044</v>
      </c>
      <c r="MZ10" s="436">
        <v>46044</v>
      </c>
      <c r="NA10" s="436">
        <v>46044</v>
      </c>
    </row>
    <row r="11" spans="1:365" ht="15" customHeight="1">
      <c r="A11" s="65" t="s">
        <v>531</v>
      </c>
      <c r="B11" s="434">
        <v>0</v>
      </c>
      <c r="C11" s="434">
        <f t="shared" ref="C11" si="37">B57</f>
        <v>306</v>
      </c>
      <c r="D11" s="434">
        <f t="shared" ref="D11" si="38">C57</f>
        <v>12</v>
      </c>
      <c r="E11" s="434">
        <f t="shared" ref="E11" si="39">D57</f>
        <v>69</v>
      </c>
      <c r="F11" s="434">
        <f t="shared" ref="F11" si="40">E57</f>
        <v>248</v>
      </c>
      <c r="G11" s="434">
        <f t="shared" ref="G11" si="41">F57</f>
        <v>23</v>
      </c>
      <c r="H11" s="434">
        <f t="shared" ref="H11" si="42">G57</f>
        <v>1</v>
      </c>
      <c r="I11" s="434">
        <f t="shared" ref="I11" si="43">H57</f>
        <v>348</v>
      </c>
      <c r="J11" s="434">
        <f t="shared" ref="J11" si="44">I57</f>
        <v>427</v>
      </c>
      <c r="K11" s="434">
        <f t="shared" ref="K11" si="45">J57</f>
        <v>523</v>
      </c>
      <c r="L11" s="434">
        <f t="shared" ref="L11" si="46">K57</f>
        <v>12</v>
      </c>
      <c r="M11" s="434">
        <f t="shared" ref="M11" si="47">L57</f>
        <v>22</v>
      </c>
      <c r="N11" s="434">
        <f t="shared" ref="N11:BY11" si="48">M57</f>
        <v>0</v>
      </c>
      <c r="O11" s="434">
        <f t="shared" si="48"/>
        <v>0</v>
      </c>
      <c r="P11" s="434">
        <f t="shared" si="48"/>
        <v>226</v>
      </c>
      <c r="Q11" s="434">
        <f t="shared" si="48"/>
        <v>0</v>
      </c>
      <c r="R11" s="434">
        <f t="shared" si="48"/>
        <v>0</v>
      </c>
      <c r="S11" s="739">
        <f t="shared" si="48"/>
        <v>0</v>
      </c>
      <c r="T11" s="434">
        <f t="shared" si="48"/>
        <v>0</v>
      </c>
      <c r="U11" s="434">
        <f t="shared" si="48"/>
        <v>14</v>
      </c>
      <c r="V11" s="434">
        <f t="shared" si="48"/>
        <v>0</v>
      </c>
      <c r="W11" s="434">
        <f t="shared" si="48"/>
        <v>0</v>
      </c>
      <c r="X11" s="434">
        <f t="shared" si="48"/>
        <v>0</v>
      </c>
      <c r="Y11" s="434">
        <f t="shared" si="48"/>
        <v>0</v>
      </c>
      <c r="Z11" s="434">
        <f t="shared" si="48"/>
        <v>0</v>
      </c>
      <c r="AA11" s="434">
        <f t="shared" si="48"/>
        <v>36</v>
      </c>
      <c r="AB11" s="434">
        <f t="shared" si="48"/>
        <v>42</v>
      </c>
      <c r="AC11" s="434">
        <f t="shared" si="48"/>
        <v>0</v>
      </c>
      <c r="AD11" s="434">
        <f t="shared" si="48"/>
        <v>0</v>
      </c>
      <c r="AE11" s="434">
        <f t="shared" si="48"/>
        <v>0</v>
      </c>
      <c r="AF11" s="434">
        <f t="shared" si="48"/>
        <v>31</v>
      </c>
      <c r="AG11" s="434">
        <f t="shared" si="48"/>
        <v>119</v>
      </c>
      <c r="AH11" s="434">
        <f t="shared" si="48"/>
        <v>356</v>
      </c>
      <c r="AI11" s="434">
        <f t="shared" si="48"/>
        <v>230</v>
      </c>
      <c r="AJ11" s="434">
        <f t="shared" si="48"/>
        <v>0</v>
      </c>
      <c r="AK11" s="434">
        <f t="shared" si="48"/>
        <v>0</v>
      </c>
      <c r="AL11" s="434">
        <f t="shared" si="48"/>
        <v>0</v>
      </c>
      <c r="AM11" s="434">
        <f t="shared" si="48"/>
        <v>3</v>
      </c>
      <c r="AN11" s="434">
        <f t="shared" si="48"/>
        <v>0</v>
      </c>
      <c r="AO11" s="434">
        <f t="shared" si="48"/>
        <v>309</v>
      </c>
      <c r="AP11" s="434">
        <f t="shared" si="48"/>
        <v>46</v>
      </c>
      <c r="AQ11" s="434">
        <f t="shared" si="48"/>
        <v>2</v>
      </c>
      <c r="AR11" s="434">
        <f t="shared" si="48"/>
        <v>0</v>
      </c>
      <c r="AS11" s="434">
        <f t="shared" si="48"/>
        <v>0</v>
      </c>
      <c r="AT11" s="434">
        <f t="shared" si="48"/>
        <v>0</v>
      </c>
      <c r="AU11" s="434">
        <f t="shared" si="48"/>
        <v>0</v>
      </c>
      <c r="AV11" s="434">
        <f t="shared" si="48"/>
        <v>79</v>
      </c>
      <c r="AW11" s="434">
        <f t="shared" si="48"/>
        <v>1152</v>
      </c>
      <c r="AX11" s="434">
        <f t="shared" si="48"/>
        <v>0</v>
      </c>
      <c r="AY11" s="434">
        <f t="shared" si="48"/>
        <v>0</v>
      </c>
      <c r="AZ11" s="434">
        <f t="shared" si="48"/>
        <v>0</v>
      </c>
      <c r="BA11" s="434">
        <f t="shared" si="48"/>
        <v>251</v>
      </c>
      <c r="BB11" s="434">
        <f t="shared" si="48"/>
        <v>318</v>
      </c>
      <c r="BC11" s="434">
        <f t="shared" si="48"/>
        <v>1203</v>
      </c>
      <c r="BD11" s="434">
        <f t="shared" si="48"/>
        <v>973</v>
      </c>
      <c r="BE11" s="434">
        <f t="shared" si="48"/>
        <v>0</v>
      </c>
      <c r="BF11" s="434">
        <f t="shared" si="48"/>
        <v>507</v>
      </c>
      <c r="BG11" s="434">
        <f t="shared" si="48"/>
        <v>257</v>
      </c>
      <c r="BH11" s="434">
        <f t="shared" si="48"/>
        <v>733</v>
      </c>
      <c r="BI11" s="434">
        <f t="shared" si="48"/>
        <v>774</v>
      </c>
      <c r="BJ11" s="434">
        <f t="shared" si="48"/>
        <v>725</v>
      </c>
      <c r="BK11" s="434">
        <f t="shared" si="48"/>
        <v>882</v>
      </c>
      <c r="BL11" s="434">
        <f t="shared" si="48"/>
        <v>7</v>
      </c>
      <c r="BM11" s="434">
        <f t="shared" si="48"/>
        <v>0</v>
      </c>
      <c r="BN11" s="434">
        <f t="shared" si="48"/>
        <v>0</v>
      </c>
      <c r="BO11" s="434">
        <f t="shared" si="48"/>
        <v>1610</v>
      </c>
      <c r="BP11" s="434">
        <f t="shared" si="48"/>
        <v>483</v>
      </c>
      <c r="BQ11" s="434">
        <f t="shared" si="48"/>
        <v>604</v>
      </c>
      <c r="BR11" s="434">
        <f t="shared" si="48"/>
        <v>0</v>
      </c>
      <c r="BS11" s="434">
        <f t="shared" si="48"/>
        <v>761</v>
      </c>
      <c r="BT11" s="434">
        <f t="shared" si="48"/>
        <v>0</v>
      </c>
      <c r="BU11" s="434">
        <f t="shared" si="48"/>
        <v>3</v>
      </c>
      <c r="BV11" s="434">
        <f t="shared" si="48"/>
        <v>167</v>
      </c>
      <c r="BW11" s="434">
        <f t="shared" si="48"/>
        <v>220</v>
      </c>
      <c r="BX11" s="434">
        <f t="shared" si="48"/>
        <v>19</v>
      </c>
      <c r="BY11" s="434">
        <f t="shared" si="48"/>
        <v>0</v>
      </c>
      <c r="BZ11" s="434">
        <f t="shared" ref="BZ11:EK11" si="49">BY57</f>
        <v>11</v>
      </c>
      <c r="CA11" s="434">
        <f t="shared" si="49"/>
        <v>0</v>
      </c>
      <c r="CB11" s="434">
        <f t="shared" si="49"/>
        <v>0</v>
      </c>
      <c r="CC11" s="434">
        <f t="shared" si="49"/>
        <v>381</v>
      </c>
      <c r="CD11" s="434">
        <f t="shared" si="49"/>
        <v>2</v>
      </c>
      <c r="CE11" s="434">
        <f t="shared" si="49"/>
        <v>30</v>
      </c>
      <c r="CF11" s="434">
        <f>CE57</f>
        <v>0</v>
      </c>
      <c r="CG11" s="434">
        <f t="shared" si="49"/>
        <v>0</v>
      </c>
      <c r="CH11" s="434">
        <f t="shared" si="49"/>
        <v>0</v>
      </c>
      <c r="CI11" s="434">
        <f t="shared" si="49"/>
        <v>0</v>
      </c>
      <c r="CJ11" s="434">
        <f t="shared" si="49"/>
        <v>15</v>
      </c>
      <c r="CK11" s="434">
        <f t="shared" si="49"/>
        <v>28</v>
      </c>
      <c r="CL11" s="434">
        <f t="shared" si="49"/>
        <v>0</v>
      </c>
      <c r="CM11" s="434">
        <f t="shared" si="49"/>
        <v>0</v>
      </c>
      <c r="CN11" s="434">
        <f t="shared" si="49"/>
        <v>0</v>
      </c>
      <c r="CO11" s="434">
        <f t="shared" si="49"/>
        <v>0</v>
      </c>
      <c r="CP11" s="434">
        <f t="shared" si="49"/>
        <v>0</v>
      </c>
      <c r="CQ11" s="434">
        <f t="shared" si="49"/>
        <v>0</v>
      </c>
      <c r="CR11" s="434">
        <f t="shared" si="49"/>
        <v>0</v>
      </c>
      <c r="CS11" s="434">
        <f t="shared" si="49"/>
        <v>0</v>
      </c>
      <c r="CT11" s="434">
        <f t="shared" si="49"/>
        <v>0</v>
      </c>
      <c r="CU11" s="434">
        <f t="shared" si="49"/>
        <v>151</v>
      </c>
      <c r="CV11" s="864">
        <f t="shared" si="49"/>
        <v>0</v>
      </c>
      <c r="CW11" s="434">
        <f t="shared" si="49"/>
        <v>0</v>
      </c>
      <c r="CX11" s="434">
        <f t="shared" si="49"/>
        <v>0</v>
      </c>
      <c r="CY11" s="434">
        <f t="shared" si="49"/>
        <v>369</v>
      </c>
      <c r="CZ11" s="434">
        <f t="shared" si="49"/>
        <v>476</v>
      </c>
      <c r="DA11" s="434">
        <f t="shared" si="49"/>
        <v>1158</v>
      </c>
      <c r="DB11" s="434">
        <f t="shared" si="49"/>
        <v>311</v>
      </c>
      <c r="DC11" s="434">
        <f t="shared" si="49"/>
        <v>0</v>
      </c>
      <c r="DD11" s="434">
        <f t="shared" si="49"/>
        <v>0</v>
      </c>
      <c r="DE11" s="434">
        <f t="shared" si="49"/>
        <v>776</v>
      </c>
      <c r="DF11" s="434">
        <f t="shared" si="49"/>
        <v>8</v>
      </c>
      <c r="DG11" s="434">
        <f t="shared" si="49"/>
        <v>0</v>
      </c>
      <c r="DH11" s="434">
        <f t="shared" si="49"/>
        <v>110</v>
      </c>
      <c r="DI11" s="434">
        <f t="shared" si="49"/>
        <v>0</v>
      </c>
      <c r="DJ11" s="434">
        <f t="shared" si="49"/>
        <v>0</v>
      </c>
      <c r="DK11" s="434">
        <f t="shared" si="49"/>
        <v>0</v>
      </c>
      <c r="DL11" s="434">
        <f t="shared" si="49"/>
        <v>218</v>
      </c>
      <c r="DM11" s="434">
        <f t="shared" si="49"/>
        <v>7</v>
      </c>
      <c r="DN11" s="434">
        <f t="shared" si="49"/>
        <v>342</v>
      </c>
      <c r="DO11" s="434">
        <f t="shared" si="49"/>
        <v>13</v>
      </c>
      <c r="DP11" s="434">
        <f t="shared" si="49"/>
        <v>0</v>
      </c>
      <c r="DQ11" s="434">
        <f t="shared" si="49"/>
        <v>0</v>
      </c>
      <c r="DR11" s="434">
        <f t="shared" si="49"/>
        <v>0</v>
      </c>
      <c r="DS11" s="434">
        <f t="shared" si="49"/>
        <v>1</v>
      </c>
      <c r="DT11" s="434">
        <f t="shared" si="49"/>
        <v>486</v>
      </c>
      <c r="DU11" s="434">
        <f t="shared" si="49"/>
        <v>594</v>
      </c>
      <c r="DV11" s="434">
        <f t="shared" si="49"/>
        <v>409</v>
      </c>
      <c r="DW11" s="434">
        <f t="shared" si="49"/>
        <v>0</v>
      </c>
      <c r="DX11" s="434">
        <f t="shared" si="49"/>
        <v>174</v>
      </c>
      <c r="DY11" s="434">
        <f t="shared" si="49"/>
        <v>417</v>
      </c>
      <c r="DZ11" s="434">
        <f t="shared" si="49"/>
        <v>24</v>
      </c>
      <c r="EA11" s="434">
        <f t="shared" si="49"/>
        <v>975</v>
      </c>
      <c r="EB11" s="434">
        <f t="shared" si="49"/>
        <v>644</v>
      </c>
      <c r="EC11" s="434">
        <f t="shared" si="49"/>
        <v>557</v>
      </c>
      <c r="ED11" s="434">
        <f t="shared" si="49"/>
        <v>109</v>
      </c>
      <c r="EE11" s="890">
        <f t="shared" si="49"/>
        <v>1</v>
      </c>
      <c r="EF11" s="434">
        <f t="shared" si="49"/>
        <v>0</v>
      </c>
      <c r="EG11" s="434">
        <f t="shared" si="49"/>
        <v>1328</v>
      </c>
      <c r="EH11" s="434">
        <f t="shared" si="49"/>
        <v>1574</v>
      </c>
      <c r="EI11" s="434">
        <f t="shared" si="49"/>
        <v>9</v>
      </c>
      <c r="EJ11" s="434">
        <f t="shared" si="49"/>
        <v>1096</v>
      </c>
      <c r="EK11" s="434">
        <f t="shared" si="49"/>
        <v>0</v>
      </c>
      <c r="EL11" s="434">
        <f t="shared" ref="EL11:GW11" si="50">EK57</f>
        <v>2</v>
      </c>
      <c r="EM11" s="434">
        <f t="shared" si="50"/>
        <v>0</v>
      </c>
      <c r="EN11" s="434">
        <f t="shared" si="50"/>
        <v>0</v>
      </c>
      <c r="EO11" s="434">
        <f t="shared" si="50"/>
        <v>6</v>
      </c>
      <c r="EP11" s="434">
        <f t="shared" si="50"/>
        <v>10</v>
      </c>
      <c r="EQ11" s="434">
        <f t="shared" si="50"/>
        <v>480</v>
      </c>
      <c r="ER11" s="434">
        <f>EQ57</f>
        <v>400</v>
      </c>
      <c r="ES11" s="434">
        <f t="shared" si="50"/>
        <v>0</v>
      </c>
      <c r="ET11" s="434">
        <f t="shared" si="50"/>
        <v>0</v>
      </c>
      <c r="EU11" s="434">
        <f t="shared" si="50"/>
        <v>156</v>
      </c>
      <c r="EV11" s="434">
        <f t="shared" si="50"/>
        <v>445</v>
      </c>
      <c r="EW11" s="434">
        <v>481</v>
      </c>
      <c r="EX11" s="434">
        <f t="shared" si="50"/>
        <v>366</v>
      </c>
      <c r="EY11" s="434">
        <f t="shared" si="50"/>
        <v>620</v>
      </c>
      <c r="EZ11" s="434">
        <f t="shared" si="50"/>
        <v>675</v>
      </c>
      <c r="FA11" s="434">
        <f t="shared" si="50"/>
        <v>0</v>
      </c>
      <c r="FB11" s="434">
        <f t="shared" si="50"/>
        <v>484</v>
      </c>
      <c r="FC11" s="434">
        <f t="shared" si="50"/>
        <v>467</v>
      </c>
      <c r="FD11" s="434">
        <f t="shared" si="50"/>
        <v>1801</v>
      </c>
      <c r="FE11" s="434">
        <f t="shared" si="50"/>
        <v>264</v>
      </c>
      <c r="FF11" s="434">
        <f t="shared" si="50"/>
        <v>811</v>
      </c>
      <c r="FG11" s="434">
        <f t="shared" si="50"/>
        <v>725</v>
      </c>
      <c r="FH11" s="434">
        <f t="shared" si="50"/>
        <v>1</v>
      </c>
      <c r="FI11" s="434">
        <f t="shared" si="50"/>
        <v>1041</v>
      </c>
      <c r="FJ11" s="434">
        <f t="shared" si="50"/>
        <v>698</v>
      </c>
      <c r="FK11" s="434">
        <f t="shared" si="50"/>
        <v>1566</v>
      </c>
      <c r="FL11" s="434">
        <f t="shared" si="50"/>
        <v>747</v>
      </c>
      <c r="FM11" s="434">
        <f t="shared" si="50"/>
        <v>1262</v>
      </c>
      <c r="FN11" s="434">
        <f t="shared" si="50"/>
        <v>968</v>
      </c>
      <c r="FO11" s="434">
        <f t="shared" si="50"/>
        <v>1</v>
      </c>
      <c r="FP11" s="434">
        <f t="shared" si="50"/>
        <v>1742</v>
      </c>
      <c r="FQ11" s="434">
        <f t="shared" si="50"/>
        <v>1236</v>
      </c>
      <c r="FR11" s="434">
        <f t="shared" si="50"/>
        <v>1044</v>
      </c>
      <c r="FS11" s="434">
        <f t="shared" si="50"/>
        <v>671</v>
      </c>
      <c r="FT11" s="434">
        <f t="shared" si="50"/>
        <v>1712</v>
      </c>
      <c r="FU11" s="434">
        <f t="shared" si="50"/>
        <v>19</v>
      </c>
      <c r="FV11" s="434">
        <f t="shared" si="50"/>
        <v>1</v>
      </c>
      <c r="FW11" s="434">
        <f t="shared" si="50"/>
        <v>1319</v>
      </c>
      <c r="FX11" s="434">
        <f t="shared" si="50"/>
        <v>476</v>
      </c>
      <c r="FY11" s="434">
        <f t="shared" si="50"/>
        <v>649</v>
      </c>
      <c r="FZ11" s="434">
        <f t="shared" si="50"/>
        <v>323</v>
      </c>
      <c r="GA11" s="434">
        <f t="shared" si="50"/>
        <v>527</v>
      </c>
      <c r="GB11" s="434">
        <f t="shared" si="50"/>
        <v>163</v>
      </c>
      <c r="GC11" s="434">
        <f t="shared" si="50"/>
        <v>4</v>
      </c>
      <c r="GD11" s="434">
        <f t="shared" si="50"/>
        <v>209</v>
      </c>
      <c r="GE11" s="434">
        <f t="shared" si="50"/>
        <v>58</v>
      </c>
      <c r="GF11" s="434">
        <f t="shared" si="50"/>
        <v>243</v>
      </c>
      <c r="GG11" s="434">
        <f t="shared" si="50"/>
        <v>59</v>
      </c>
      <c r="GH11" s="434">
        <f t="shared" si="50"/>
        <v>0</v>
      </c>
      <c r="GI11" s="434">
        <f t="shared" si="50"/>
        <v>0</v>
      </c>
      <c r="GJ11" s="434">
        <f t="shared" si="50"/>
        <v>0</v>
      </c>
      <c r="GK11" s="434">
        <f t="shared" si="50"/>
        <v>13</v>
      </c>
      <c r="GL11" s="434">
        <f t="shared" si="50"/>
        <v>8</v>
      </c>
      <c r="GM11" s="434">
        <f t="shared" si="50"/>
        <v>567</v>
      </c>
      <c r="GN11" s="434">
        <f t="shared" si="50"/>
        <v>230</v>
      </c>
      <c r="GO11" s="434">
        <v>0</v>
      </c>
      <c r="GP11" s="434">
        <f t="shared" si="50"/>
        <v>0</v>
      </c>
      <c r="GQ11" s="434">
        <f t="shared" si="50"/>
        <v>0</v>
      </c>
      <c r="GR11" s="434">
        <f t="shared" si="50"/>
        <v>244</v>
      </c>
      <c r="GS11" s="434">
        <f t="shared" si="50"/>
        <v>47</v>
      </c>
      <c r="GT11" s="434">
        <f t="shared" si="50"/>
        <v>289</v>
      </c>
      <c r="GU11" s="434">
        <f t="shared" si="50"/>
        <v>12</v>
      </c>
      <c r="GV11" s="434">
        <f t="shared" si="50"/>
        <v>3</v>
      </c>
      <c r="GW11" s="434">
        <f t="shared" si="50"/>
        <v>0</v>
      </c>
      <c r="GX11" s="434">
        <f t="shared" ref="GX11:JI11" si="51">GW57</f>
        <v>320</v>
      </c>
      <c r="GY11" s="434">
        <f t="shared" si="51"/>
        <v>440</v>
      </c>
      <c r="GZ11" s="434">
        <f t="shared" si="51"/>
        <v>627</v>
      </c>
      <c r="HA11" s="434">
        <f t="shared" si="51"/>
        <v>683</v>
      </c>
      <c r="HB11" s="434">
        <f t="shared" si="51"/>
        <v>16</v>
      </c>
      <c r="HC11" s="434">
        <f t="shared" si="51"/>
        <v>453</v>
      </c>
      <c r="HD11" s="434">
        <f t="shared" si="51"/>
        <v>4</v>
      </c>
      <c r="HE11" s="434">
        <f t="shared" si="51"/>
        <v>0</v>
      </c>
      <c r="HF11" s="434">
        <f t="shared" si="51"/>
        <v>171</v>
      </c>
      <c r="HG11" s="434">
        <f t="shared" si="51"/>
        <v>809</v>
      </c>
      <c r="HH11" s="434">
        <f t="shared" si="51"/>
        <v>0</v>
      </c>
      <c r="HI11" s="434">
        <f t="shared" si="51"/>
        <v>573</v>
      </c>
      <c r="HJ11" s="434">
        <f t="shared" si="51"/>
        <v>485</v>
      </c>
      <c r="HK11" s="434">
        <f t="shared" si="51"/>
        <v>498</v>
      </c>
      <c r="HL11" s="434">
        <f t="shared" si="51"/>
        <v>2</v>
      </c>
      <c r="HM11" s="434">
        <f t="shared" si="51"/>
        <v>573</v>
      </c>
      <c r="HN11" s="434">
        <f t="shared" si="51"/>
        <v>882</v>
      </c>
      <c r="HO11" s="434">
        <f t="shared" si="51"/>
        <v>1410</v>
      </c>
      <c r="HP11" s="434">
        <f t="shared" si="51"/>
        <v>323</v>
      </c>
      <c r="HQ11" s="434">
        <f t="shared" si="51"/>
        <v>564</v>
      </c>
      <c r="HR11" s="434">
        <f t="shared" si="51"/>
        <v>23</v>
      </c>
      <c r="HS11" s="434">
        <f t="shared" si="51"/>
        <v>569</v>
      </c>
      <c r="HT11" s="434">
        <f t="shared" si="51"/>
        <v>1429</v>
      </c>
      <c r="HU11" s="434">
        <f t="shared" si="51"/>
        <v>1275</v>
      </c>
      <c r="HV11" s="434">
        <f t="shared" si="51"/>
        <v>1888</v>
      </c>
      <c r="HW11" s="434">
        <f t="shared" si="51"/>
        <v>1264</v>
      </c>
      <c r="HX11" s="434">
        <f t="shared" si="51"/>
        <v>1532</v>
      </c>
      <c r="HY11" s="434">
        <f t="shared" si="51"/>
        <v>1367</v>
      </c>
      <c r="HZ11" s="434">
        <f t="shared" si="51"/>
        <v>968</v>
      </c>
      <c r="IA11" s="434">
        <f t="shared" si="51"/>
        <v>2073</v>
      </c>
      <c r="IB11" s="434">
        <f t="shared" si="51"/>
        <v>2371</v>
      </c>
      <c r="IC11" s="434">
        <f t="shared" si="51"/>
        <v>1389</v>
      </c>
      <c r="ID11" s="434">
        <f t="shared" si="51"/>
        <v>1213</v>
      </c>
      <c r="IE11" s="434">
        <f t="shared" si="51"/>
        <v>2568</v>
      </c>
      <c r="IF11" s="434">
        <f t="shared" si="51"/>
        <v>1492</v>
      </c>
      <c r="IG11" s="434">
        <f t="shared" si="51"/>
        <v>1406</v>
      </c>
      <c r="IH11" s="434">
        <f t="shared" si="51"/>
        <v>1980</v>
      </c>
      <c r="II11" s="434">
        <f t="shared" si="51"/>
        <v>998</v>
      </c>
      <c r="IJ11" s="434">
        <f t="shared" si="51"/>
        <v>2014</v>
      </c>
      <c r="IK11" s="434">
        <f t="shared" si="51"/>
        <v>1916</v>
      </c>
      <c r="IL11" s="434">
        <f t="shared" si="51"/>
        <v>914</v>
      </c>
      <c r="IM11" s="434">
        <f t="shared" si="51"/>
        <v>747</v>
      </c>
      <c r="IN11" s="434">
        <f t="shared" si="51"/>
        <v>1032</v>
      </c>
      <c r="IO11" s="434">
        <f t="shared" si="51"/>
        <v>1323</v>
      </c>
      <c r="IP11" s="434">
        <f t="shared" si="51"/>
        <v>918</v>
      </c>
      <c r="IQ11" s="434">
        <f t="shared" si="51"/>
        <v>749</v>
      </c>
      <c r="IR11" s="434">
        <f t="shared" si="51"/>
        <v>916</v>
      </c>
      <c r="IS11" s="434">
        <f t="shared" si="51"/>
        <v>713</v>
      </c>
      <c r="IT11" s="434">
        <f t="shared" si="51"/>
        <v>0</v>
      </c>
      <c r="IU11" s="434">
        <f t="shared" si="51"/>
        <v>526</v>
      </c>
      <c r="IV11" s="434">
        <f t="shared" si="51"/>
        <v>632</v>
      </c>
      <c r="IW11" s="434">
        <f t="shared" si="51"/>
        <v>621</v>
      </c>
      <c r="IX11" s="434">
        <f t="shared" si="51"/>
        <v>71</v>
      </c>
      <c r="IY11" s="434">
        <f t="shared" si="51"/>
        <v>57</v>
      </c>
      <c r="IZ11" s="434">
        <f t="shared" si="51"/>
        <v>1</v>
      </c>
      <c r="JA11" s="434">
        <f t="shared" si="51"/>
        <v>1</v>
      </c>
      <c r="JB11" s="434">
        <f t="shared" si="51"/>
        <v>0</v>
      </c>
      <c r="JC11" s="434">
        <f t="shared" si="51"/>
        <v>713</v>
      </c>
      <c r="JD11" s="434">
        <f t="shared" si="51"/>
        <v>42</v>
      </c>
      <c r="JE11" s="434">
        <f t="shared" si="51"/>
        <v>0</v>
      </c>
      <c r="JF11" s="434">
        <f t="shared" si="51"/>
        <v>1</v>
      </c>
      <c r="JG11" s="434">
        <f t="shared" si="51"/>
        <v>0</v>
      </c>
      <c r="JH11" s="434">
        <f t="shared" si="51"/>
        <v>102</v>
      </c>
      <c r="JI11" s="434">
        <f t="shared" si="51"/>
        <v>0</v>
      </c>
      <c r="JJ11" s="434">
        <f t="shared" ref="JJ11:LU11" si="52">JI57</f>
        <v>1</v>
      </c>
      <c r="JK11" s="434">
        <f t="shared" si="52"/>
        <v>0</v>
      </c>
      <c r="JL11" s="434">
        <f t="shared" si="52"/>
        <v>12</v>
      </c>
      <c r="JM11" s="434">
        <f t="shared" si="52"/>
        <v>0</v>
      </c>
      <c r="JN11" s="434">
        <f t="shared" si="52"/>
        <v>0</v>
      </c>
      <c r="JO11" s="434">
        <f t="shared" si="52"/>
        <v>0</v>
      </c>
      <c r="JP11" s="434">
        <f t="shared" si="52"/>
        <v>0</v>
      </c>
      <c r="JQ11" s="434">
        <f t="shared" si="52"/>
        <v>25</v>
      </c>
      <c r="JR11" s="434">
        <f t="shared" si="52"/>
        <v>349</v>
      </c>
      <c r="JS11" s="434">
        <f t="shared" si="52"/>
        <v>804</v>
      </c>
      <c r="JT11" s="434">
        <f t="shared" si="52"/>
        <v>484</v>
      </c>
      <c r="JU11" s="434">
        <f t="shared" si="52"/>
        <v>896</v>
      </c>
      <c r="JV11" s="434">
        <f t="shared" si="52"/>
        <v>520</v>
      </c>
      <c r="JW11" s="434">
        <f t="shared" si="52"/>
        <v>1033</v>
      </c>
      <c r="JX11" s="434">
        <f t="shared" si="52"/>
        <v>824</v>
      </c>
      <c r="JY11" s="434">
        <f t="shared" si="52"/>
        <v>1236</v>
      </c>
      <c r="JZ11" s="434">
        <f t="shared" si="52"/>
        <v>845</v>
      </c>
      <c r="KA11" s="434">
        <f t="shared" si="52"/>
        <v>172</v>
      </c>
      <c r="KB11" s="434">
        <f t="shared" si="52"/>
        <v>11</v>
      </c>
      <c r="KC11" s="434">
        <f t="shared" si="52"/>
        <v>17</v>
      </c>
      <c r="KD11" s="434">
        <f t="shared" si="52"/>
        <v>0</v>
      </c>
      <c r="KE11" s="434">
        <f t="shared" si="52"/>
        <v>0</v>
      </c>
      <c r="KF11" s="434">
        <f t="shared" si="52"/>
        <v>860</v>
      </c>
      <c r="KG11" s="434">
        <f t="shared" si="52"/>
        <v>0</v>
      </c>
      <c r="KH11" s="434">
        <f t="shared" si="52"/>
        <v>721</v>
      </c>
      <c r="KI11" s="434">
        <f t="shared" si="52"/>
        <v>0</v>
      </c>
      <c r="KJ11" s="434">
        <f t="shared" si="52"/>
        <v>0</v>
      </c>
      <c r="KK11" s="434">
        <f t="shared" si="52"/>
        <v>0</v>
      </c>
      <c r="KL11" s="434">
        <f t="shared" si="52"/>
        <v>1</v>
      </c>
      <c r="KM11" s="434">
        <f t="shared" si="52"/>
        <v>177</v>
      </c>
      <c r="KN11" s="1461">
        <f t="shared" si="52"/>
        <v>38</v>
      </c>
      <c r="KO11" s="434">
        <f t="shared" si="52"/>
        <v>0</v>
      </c>
      <c r="KP11" s="434">
        <f t="shared" si="52"/>
        <v>0</v>
      </c>
      <c r="KQ11" s="434">
        <f t="shared" si="52"/>
        <v>0</v>
      </c>
      <c r="KR11" s="434">
        <f t="shared" si="52"/>
        <v>1</v>
      </c>
      <c r="KS11" s="434">
        <f t="shared" si="52"/>
        <v>0</v>
      </c>
      <c r="KT11" s="434">
        <f t="shared" si="52"/>
        <v>0</v>
      </c>
      <c r="KU11" s="434">
        <f t="shared" si="52"/>
        <v>0</v>
      </c>
      <c r="KV11" s="434">
        <f t="shared" si="52"/>
        <v>0</v>
      </c>
      <c r="KW11" s="434">
        <f t="shared" si="52"/>
        <v>0</v>
      </c>
      <c r="KX11" s="434">
        <f t="shared" si="52"/>
        <v>368</v>
      </c>
      <c r="KY11" s="434">
        <f t="shared" si="52"/>
        <v>0</v>
      </c>
      <c r="KZ11" s="434">
        <f t="shared" si="52"/>
        <v>0</v>
      </c>
      <c r="LA11" s="434">
        <f t="shared" si="52"/>
        <v>47</v>
      </c>
      <c r="LB11" s="434">
        <f t="shared" si="52"/>
        <v>2</v>
      </c>
      <c r="LC11" s="434">
        <f t="shared" si="52"/>
        <v>138</v>
      </c>
      <c r="LD11" s="434">
        <f t="shared" si="52"/>
        <v>0</v>
      </c>
      <c r="LE11" s="434">
        <f t="shared" si="52"/>
        <v>0</v>
      </c>
      <c r="LF11" s="434">
        <f t="shared" si="52"/>
        <v>0</v>
      </c>
      <c r="LG11" s="434">
        <f t="shared" si="52"/>
        <v>394</v>
      </c>
      <c r="LH11" s="434">
        <f t="shared" si="52"/>
        <v>596</v>
      </c>
      <c r="LI11" s="434">
        <f t="shared" si="52"/>
        <v>141</v>
      </c>
      <c r="LJ11" s="434">
        <f t="shared" si="52"/>
        <v>592</v>
      </c>
      <c r="LK11" s="434">
        <f t="shared" si="52"/>
        <v>369</v>
      </c>
      <c r="LL11" s="434">
        <f t="shared" si="52"/>
        <v>2</v>
      </c>
      <c r="LM11" s="434">
        <f t="shared" si="52"/>
        <v>0</v>
      </c>
      <c r="LN11" s="434">
        <f t="shared" si="52"/>
        <v>1864</v>
      </c>
      <c r="LO11" s="434">
        <f t="shared" si="52"/>
        <v>731</v>
      </c>
      <c r="LP11" s="434">
        <f t="shared" si="52"/>
        <v>0</v>
      </c>
      <c r="LQ11" s="434">
        <f t="shared" si="52"/>
        <v>0</v>
      </c>
      <c r="LR11" s="434">
        <f t="shared" si="52"/>
        <v>719</v>
      </c>
      <c r="LS11" s="434">
        <f t="shared" si="52"/>
        <v>102</v>
      </c>
      <c r="LT11" s="434">
        <f t="shared" si="52"/>
        <v>0</v>
      </c>
      <c r="LU11" s="434">
        <f t="shared" si="52"/>
        <v>1</v>
      </c>
      <c r="LV11" s="434">
        <f t="shared" ref="LV11:NA11" si="53">LU57</f>
        <v>98</v>
      </c>
      <c r="LW11" s="434">
        <f t="shared" si="53"/>
        <v>0</v>
      </c>
      <c r="LX11" s="434">
        <f t="shared" si="53"/>
        <v>0</v>
      </c>
      <c r="LY11" s="434">
        <f t="shared" si="53"/>
        <v>0</v>
      </c>
      <c r="LZ11" s="434">
        <f t="shared" si="53"/>
        <v>0</v>
      </c>
      <c r="MA11" s="434">
        <f t="shared" si="53"/>
        <v>0</v>
      </c>
      <c r="MB11" s="434">
        <f t="shared" si="53"/>
        <v>613</v>
      </c>
      <c r="MC11" s="434">
        <f t="shared" si="53"/>
        <v>1450</v>
      </c>
      <c r="MD11" s="434">
        <f t="shared" si="53"/>
        <v>432</v>
      </c>
      <c r="ME11" s="434">
        <f t="shared" si="53"/>
        <v>555</v>
      </c>
      <c r="MF11" s="434">
        <f t="shared" si="53"/>
        <v>954</v>
      </c>
      <c r="MG11" s="434">
        <f t="shared" si="53"/>
        <v>789</v>
      </c>
      <c r="MH11" s="434">
        <f t="shared" si="53"/>
        <v>0</v>
      </c>
      <c r="MI11" s="434">
        <f t="shared" si="53"/>
        <v>381</v>
      </c>
      <c r="MJ11" s="434">
        <f t="shared" si="53"/>
        <v>0</v>
      </c>
      <c r="MK11" s="434">
        <f t="shared" si="53"/>
        <v>988</v>
      </c>
      <c r="ML11" s="434">
        <f t="shared" si="53"/>
        <v>23</v>
      </c>
      <c r="MM11" s="434">
        <f t="shared" si="53"/>
        <v>0</v>
      </c>
      <c r="MN11" s="434">
        <f t="shared" si="53"/>
        <v>0</v>
      </c>
      <c r="MO11" s="434">
        <f t="shared" si="53"/>
        <v>0</v>
      </c>
      <c r="MP11" s="434">
        <f t="shared" si="53"/>
        <v>0</v>
      </c>
      <c r="MQ11" s="434">
        <f t="shared" si="53"/>
        <v>788</v>
      </c>
      <c r="MR11" s="434">
        <f t="shared" si="53"/>
        <v>182</v>
      </c>
      <c r="MS11" s="434">
        <f t="shared" si="53"/>
        <v>840</v>
      </c>
      <c r="MT11" s="434">
        <f t="shared" si="53"/>
        <v>0</v>
      </c>
      <c r="MU11" s="434">
        <f t="shared" si="53"/>
        <v>171</v>
      </c>
      <c r="MV11" s="434">
        <f>MU57</f>
        <v>657</v>
      </c>
      <c r="MW11" s="434">
        <f t="shared" si="53"/>
        <v>0</v>
      </c>
      <c r="MX11" s="434">
        <f t="shared" si="53"/>
        <v>292</v>
      </c>
      <c r="MY11" s="434">
        <f t="shared" si="53"/>
        <v>833</v>
      </c>
      <c r="MZ11" s="434">
        <f t="shared" si="53"/>
        <v>431</v>
      </c>
      <c r="NA11" s="434">
        <f t="shared" si="53"/>
        <v>1</v>
      </c>
    </row>
    <row r="12" spans="1:365" ht="15" customHeight="1">
      <c r="A12" s="203" t="s">
        <v>532</v>
      </c>
      <c r="B12" s="437">
        <v>0</v>
      </c>
      <c r="C12" s="437">
        <f t="shared" ref="C12" si="54">B80</f>
        <v>204</v>
      </c>
      <c r="D12" s="437">
        <f t="shared" ref="D12" si="55">C80</f>
        <v>597</v>
      </c>
      <c r="E12" s="437">
        <f t="shared" ref="E12" si="56">D80</f>
        <v>0</v>
      </c>
      <c r="F12" s="437">
        <f t="shared" ref="F12" si="57">E80</f>
        <v>520</v>
      </c>
      <c r="G12" s="437">
        <f t="shared" ref="G12" si="58">F80</f>
        <v>125</v>
      </c>
      <c r="H12" s="437">
        <f t="shared" ref="H12" si="59">G80</f>
        <v>0</v>
      </c>
      <c r="I12" s="437">
        <f t="shared" ref="I12" si="60">H80</f>
        <v>0</v>
      </c>
      <c r="J12" s="437">
        <f t="shared" ref="J12" si="61">I80</f>
        <v>206</v>
      </c>
      <c r="K12" s="437">
        <f t="shared" ref="K12" si="62">J80</f>
        <v>278</v>
      </c>
      <c r="L12" s="437">
        <f t="shared" ref="L12" si="63">K80</f>
        <v>4</v>
      </c>
      <c r="M12" s="437">
        <f t="shared" ref="M12" si="64">L80</f>
        <v>98</v>
      </c>
      <c r="N12" s="437">
        <f t="shared" ref="N12:BY12" si="65">M80</f>
        <v>26</v>
      </c>
      <c r="O12" s="437">
        <f t="shared" si="65"/>
        <v>0</v>
      </c>
      <c r="P12" s="437">
        <f t="shared" si="65"/>
        <v>0</v>
      </c>
      <c r="Q12" s="437">
        <f t="shared" si="65"/>
        <v>0</v>
      </c>
      <c r="R12" s="437">
        <f t="shared" si="65"/>
        <v>20</v>
      </c>
      <c r="S12" s="739">
        <f t="shared" si="65"/>
        <v>0</v>
      </c>
      <c r="T12" s="437">
        <f t="shared" si="65"/>
        <v>0</v>
      </c>
      <c r="U12" s="437">
        <f t="shared" si="65"/>
        <v>59</v>
      </c>
      <c r="V12" s="437">
        <f t="shared" si="65"/>
        <v>0</v>
      </c>
      <c r="W12" s="437">
        <f t="shared" si="65"/>
        <v>0</v>
      </c>
      <c r="X12" s="437">
        <f t="shared" si="65"/>
        <v>0</v>
      </c>
      <c r="Y12" s="437">
        <f t="shared" si="65"/>
        <v>12</v>
      </c>
      <c r="Z12" s="437">
        <f t="shared" si="65"/>
        <v>0</v>
      </c>
      <c r="AA12" s="437">
        <f t="shared" si="65"/>
        <v>0</v>
      </c>
      <c r="AB12" s="437">
        <f t="shared" si="65"/>
        <v>206</v>
      </c>
      <c r="AC12" s="437">
        <f t="shared" si="65"/>
        <v>0</v>
      </c>
      <c r="AD12" s="437">
        <f t="shared" si="65"/>
        <v>0</v>
      </c>
      <c r="AE12" s="437">
        <f t="shared" si="65"/>
        <v>0</v>
      </c>
      <c r="AF12" s="437">
        <f t="shared" si="65"/>
        <v>195</v>
      </c>
      <c r="AG12" s="437">
        <f t="shared" si="65"/>
        <v>216</v>
      </c>
      <c r="AH12" s="437">
        <f t="shared" si="65"/>
        <v>543</v>
      </c>
      <c r="AI12" s="437">
        <f t="shared" si="65"/>
        <v>11</v>
      </c>
      <c r="AJ12" s="437">
        <f t="shared" si="65"/>
        <v>0</v>
      </c>
      <c r="AK12" s="437">
        <f t="shared" si="65"/>
        <v>0</v>
      </c>
      <c r="AL12" s="437">
        <f t="shared" si="65"/>
        <v>277</v>
      </c>
      <c r="AM12" s="437">
        <f t="shared" si="65"/>
        <v>0</v>
      </c>
      <c r="AN12" s="437">
        <f t="shared" si="65"/>
        <v>583</v>
      </c>
      <c r="AO12" s="437">
        <f t="shared" si="65"/>
        <v>198</v>
      </c>
      <c r="AP12" s="437">
        <f t="shared" si="65"/>
        <v>251</v>
      </c>
      <c r="AQ12" s="437">
        <f t="shared" si="65"/>
        <v>0</v>
      </c>
      <c r="AR12" s="437">
        <f t="shared" si="65"/>
        <v>0</v>
      </c>
      <c r="AS12" s="437">
        <f t="shared" si="65"/>
        <v>0</v>
      </c>
      <c r="AT12" s="437">
        <f t="shared" si="65"/>
        <v>0</v>
      </c>
      <c r="AU12" s="437">
        <f t="shared" si="65"/>
        <v>180</v>
      </c>
      <c r="AV12" s="437">
        <f t="shared" si="65"/>
        <v>0</v>
      </c>
      <c r="AW12" s="437">
        <f t="shared" si="65"/>
        <v>347</v>
      </c>
      <c r="AX12" s="437">
        <f t="shared" si="65"/>
        <v>0</v>
      </c>
      <c r="AY12" s="437">
        <f>AX79</f>
        <v>0</v>
      </c>
      <c r="AZ12" s="437">
        <f t="shared" si="65"/>
        <v>0</v>
      </c>
      <c r="BA12" s="437">
        <f t="shared" si="65"/>
        <v>499</v>
      </c>
      <c r="BB12" s="437">
        <f t="shared" si="65"/>
        <v>0</v>
      </c>
      <c r="BC12" s="437">
        <f t="shared" si="65"/>
        <v>0</v>
      </c>
      <c r="BD12" s="437">
        <f t="shared" si="65"/>
        <v>0</v>
      </c>
      <c r="BE12" s="437">
        <f t="shared" si="65"/>
        <v>0</v>
      </c>
      <c r="BF12" s="437">
        <f t="shared" si="65"/>
        <v>0</v>
      </c>
      <c r="BG12" s="437">
        <f t="shared" si="65"/>
        <v>0</v>
      </c>
      <c r="BH12" s="437">
        <f t="shared" si="65"/>
        <v>86</v>
      </c>
      <c r="BI12" s="437">
        <f t="shared" si="65"/>
        <v>703</v>
      </c>
      <c r="BJ12" s="437">
        <f t="shared" si="65"/>
        <v>45</v>
      </c>
      <c r="BK12" s="437">
        <f t="shared" si="65"/>
        <v>0</v>
      </c>
      <c r="BL12" s="437">
        <f t="shared" si="65"/>
        <v>0</v>
      </c>
      <c r="BM12" s="437">
        <f t="shared" si="65"/>
        <v>0</v>
      </c>
      <c r="BN12" s="437">
        <f t="shared" si="65"/>
        <v>0</v>
      </c>
      <c r="BO12" s="437">
        <f t="shared" si="65"/>
        <v>636</v>
      </c>
      <c r="BP12" s="437">
        <f t="shared" si="65"/>
        <v>440</v>
      </c>
      <c r="BQ12" s="437">
        <f t="shared" si="65"/>
        <v>1</v>
      </c>
      <c r="BR12" s="437">
        <f t="shared" si="65"/>
        <v>0</v>
      </c>
      <c r="BS12" s="437">
        <f t="shared" si="65"/>
        <v>0</v>
      </c>
      <c r="BT12" s="437">
        <f t="shared" si="65"/>
        <v>0</v>
      </c>
      <c r="BU12" s="437">
        <f t="shared" si="65"/>
        <v>453</v>
      </c>
      <c r="BV12" s="437">
        <f t="shared" si="65"/>
        <v>429</v>
      </c>
      <c r="BW12" s="437">
        <f t="shared" si="65"/>
        <v>0</v>
      </c>
      <c r="BX12" s="437">
        <f t="shared" si="65"/>
        <v>154</v>
      </c>
      <c r="BY12" s="437">
        <f t="shared" si="65"/>
        <v>91</v>
      </c>
      <c r="BZ12" s="437">
        <f t="shared" ref="BZ12:EK12" si="66">BY80</f>
        <v>0</v>
      </c>
      <c r="CA12" s="437">
        <f t="shared" si="66"/>
        <v>0</v>
      </c>
      <c r="CB12" s="437">
        <f t="shared" si="66"/>
        <v>0</v>
      </c>
      <c r="CC12" s="437">
        <f t="shared" si="66"/>
        <v>0</v>
      </c>
      <c r="CD12" s="437">
        <f t="shared" si="66"/>
        <v>0</v>
      </c>
      <c r="CE12" s="437">
        <f t="shared" si="66"/>
        <v>183</v>
      </c>
      <c r="CF12" s="437">
        <f>CE80</f>
        <v>0</v>
      </c>
      <c r="CG12" s="437">
        <f t="shared" si="66"/>
        <v>0</v>
      </c>
      <c r="CH12" s="437">
        <f t="shared" si="66"/>
        <v>0</v>
      </c>
      <c r="CI12" s="437">
        <f t="shared" si="66"/>
        <v>0</v>
      </c>
      <c r="CJ12" s="437">
        <f t="shared" si="66"/>
        <v>0</v>
      </c>
      <c r="CK12" s="437">
        <f t="shared" si="66"/>
        <v>0</v>
      </c>
      <c r="CL12" s="437">
        <f t="shared" si="66"/>
        <v>0</v>
      </c>
      <c r="CM12" s="437">
        <f t="shared" si="66"/>
        <v>0</v>
      </c>
      <c r="CN12" s="437">
        <f t="shared" si="66"/>
        <v>0</v>
      </c>
      <c r="CO12" s="437">
        <f t="shared" si="66"/>
        <v>0</v>
      </c>
      <c r="CP12" s="437">
        <f t="shared" si="66"/>
        <v>0</v>
      </c>
      <c r="CQ12" s="437">
        <f t="shared" si="66"/>
        <v>18</v>
      </c>
      <c r="CR12" s="437">
        <f t="shared" si="66"/>
        <v>0</v>
      </c>
      <c r="CS12" s="437">
        <f t="shared" si="66"/>
        <v>49</v>
      </c>
      <c r="CT12" s="437">
        <f t="shared" si="66"/>
        <v>0</v>
      </c>
      <c r="CU12" s="437">
        <f t="shared" si="66"/>
        <v>0</v>
      </c>
      <c r="CV12" s="864">
        <f t="shared" si="66"/>
        <v>0</v>
      </c>
      <c r="CW12" s="437">
        <f t="shared" si="66"/>
        <v>0</v>
      </c>
      <c r="CX12" s="437">
        <f t="shared" si="66"/>
        <v>314</v>
      </c>
      <c r="CY12" s="437">
        <f t="shared" si="66"/>
        <v>355</v>
      </c>
      <c r="CZ12" s="437">
        <f t="shared" si="66"/>
        <v>481</v>
      </c>
      <c r="DA12" s="437">
        <f t="shared" si="66"/>
        <v>1</v>
      </c>
      <c r="DB12" s="437">
        <f t="shared" si="66"/>
        <v>0</v>
      </c>
      <c r="DC12" s="437">
        <f t="shared" si="66"/>
        <v>0</v>
      </c>
      <c r="DD12" s="437">
        <f t="shared" si="66"/>
        <v>0</v>
      </c>
      <c r="DE12" s="437">
        <f t="shared" si="66"/>
        <v>0</v>
      </c>
      <c r="DF12" s="437">
        <f t="shared" si="66"/>
        <v>0</v>
      </c>
      <c r="DG12" s="437">
        <f t="shared" si="66"/>
        <v>0</v>
      </c>
      <c r="DH12" s="437">
        <f t="shared" si="66"/>
        <v>0</v>
      </c>
      <c r="DI12" s="437">
        <f t="shared" si="66"/>
        <v>0</v>
      </c>
      <c r="DJ12" s="437">
        <f t="shared" si="66"/>
        <v>0</v>
      </c>
      <c r="DK12" s="437">
        <f t="shared" si="66"/>
        <v>0</v>
      </c>
      <c r="DL12" s="437">
        <f t="shared" si="66"/>
        <v>0</v>
      </c>
      <c r="DM12" s="437">
        <f t="shared" si="66"/>
        <v>0</v>
      </c>
      <c r="DN12" s="437">
        <f t="shared" si="66"/>
        <v>158</v>
      </c>
      <c r="DO12" s="437">
        <f t="shared" si="66"/>
        <v>0</v>
      </c>
      <c r="DP12" s="437">
        <f t="shared" si="66"/>
        <v>0</v>
      </c>
      <c r="DQ12" s="437">
        <f t="shared" si="66"/>
        <v>0</v>
      </c>
      <c r="DR12" s="437">
        <f t="shared" si="66"/>
        <v>0</v>
      </c>
      <c r="DS12" s="437">
        <f t="shared" si="66"/>
        <v>247</v>
      </c>
      <c r="DT12" s="437">
        <f t="shared" si="66"/>
        <v>402</v>
      </c>
      <c r="DU12" s="437">
        <f t="shared" si="66"/>
        <v>166</v>
      </c>
      <c r="DV12" s="437">
        <f t="shared" si="66"/>
        <v>172</v>
      </c>
      <c r="DW12" s="437">
        <f t="shared" si="66"/>
        <v>0</v>
      </c>
      <c r="DX12" s="437">
        <f t="shared" si="66"/>
        <v>0</v>
      </c>
      <c r="DY12" s="437">
        <f t="shared" si="66"/>
        <v>646</v>
      </c>
      <c r="DZ12" s="437">
        <f t="shared" si="66"/>
        <v>668</v>
      </c>
      <c r="EA12" s="437">
        <f t="shared" si="66"/>
        <v>205</v>
      </c>
      <c r="EB12" s="437">
        <f t="shared" si="66"/>
        <v>1083</v>
      </c>
      <c r="EC12" s="437">
        <f t="shared" si="66"/>
        <v>4</v>
      </c>
      <c r="ED12" s="437">
        <f t="shared" si="66"/>
        <v>0</v>
      </c>
      <c r="EE12" s="890">
        <f t="shared" si="66"/>
        <v>0</v>
      </c>
      <c r="EF12" s="437">
        <f t="shared" si="66"/>
        <v>0</v>
      </c>
      <c r="EG12" s="437">
        <f t="shared" si="66"/>
        <v>289</v>
      </c>
      <c r="EH12" s="437">
        <f t="shared" si="66"/>
        <v>2</v>
      </c>
      <c r="EI12" s="437">
        <f t="shared" si="66"/>
        <v>0</v>
      </c>
      <c r="EJ12" s="437">
        <f t="shared" si="66"/>
        <v>2</v>
      </c>
      <c r="EK12" s="437">
        <f t="shared" si="66"/>
        <v>0</v>
      </c>
      <c r="EL12" s="437">
        <f t="shared" ref="EL12:GW12" si="67">EK80</f>
        <v>0</v>
      </c>
      <c r="EM12" s="437">
        <f t="shared" si="67"/>
        <v>239</v>
      </c>
      <c r="EN12" s="437">
        <f t="shared" si="67"/>
        <v>0</v>
      </c>
      <c r="EO12" s="437">
        <f t="shared" si="67"/>
        <v>0</v>
      </c>
      <c r="EP12" s="437">
        <f t="shared" si="67"/>
        <v>0</v>
      </c>
      <c r="EQ12" s="437">
        <f t="shared" si="67"/>
        <v>0</v>
      </c>
      <c r="ER12" s="437">
        <f>EQ80</f>
        <v>0</v>
      </c>
      <c r="ES12" s="437">
        <f t="shared" si="67"/>
        <v>0</v>
      </c>
      <c r="ET12" s="437">
        <f t="shared" si="67"/>
        <v>0</v>
      </c>
      <c r="EU12" s="437">
        <f t="shared" si="67"/>
        <v>0</v>
      </c>
      <c r="EV12" s="437">
        <f t="shared" si="67"/>
        <v>0</v>
      </c>
      <c r="EW12" s="437">
        <f t="shared" si="67"/>
        <v>0</v>
      </c>
      <c r="EX12" s="437">
        <f t="shared" si="67"/>
        <v>1</v>
      </c>
      <c r="EY12" s="437">
        <f t="shared" si="67"/>
        <v>0</v>
      </c>
      <c r="EZ12" s="437">
        <f t="shared" si="67"/>
        <v>0</v>
      </c>
      <c r="FA12" s="437">
        <f t="shared" si="67"/>
        <v>0</v>
      </c>
      <c r="FB12" s="437">
        <f t="shared" si="67"/>
        <v>305</v>
      </c>
      <c r="FC12" s="437">
        <f t="shared" si="67"/>
        <v>146</v>
      </c>
      <c r="FD12" s="437">
        <f t="shared" si="67"/>
        <v>156</v>
      </c>
      <c r="FE12" s="437">
        <f t="shared" si="67"/>
        <v>176</v>
      </c>
      <c r="FF12" s="437">
        <f t="shared" si="67"/>
        <v>0</v>
      </c>
      <c r="FG12" s="437">
        <f t="shared" si="67"/>
        <v>0</v>
      </c>
      <c r="FH12" s="437">
        <f t="shared" si="67"/>
        <v>0</v>
      </c>
      <c r="FI12" s="437">
        <f t="shared" si="67"/>
        <v>263</v>
      </c>
      <c r="FJ12" s="437">
        <f t="shared" si="67"/>
        <v>348</v>
      </c>
      <c r="FK12" s="437">
        <f t="shared" si="67"/>
        <v>0</v>
      </c>
      <c r="FL12" s="437">
        <f t="shared" si="67"/>
        <v>260</v>
      </c>
      <c r="FM12" s="437">
        <f t="shared" si="67"/>
        <v>0</v>
      </c>
      <c r="FN12" s="437">
        <f t="shared" si="67"/>
        <v>0</v>
      </c>
      <c r="FO12" s="437">
        <f t="shared" si="67"/>
        <v>796</v>
      </c>
      <c r="FP12" s="437">
        <f t="shared" si="67"/>
        <v>0</v>
      </c>
      <c r="FQ12" s="437">
        <f t="shared" si="67"/>
        <v>367</v>
      </c>
      <c r="FR12" s="437">
        <f t="shared" si="67"/>
        <v>419</v>
      </c>
      <c r="FS12" s="437">
        <f t="shared" si="67"/>
        <v>505</v>
      </c>
      <c r="FT12" s="437">
        <f t="shared" si="67"/>
        <v>0</v>
      </c>
      <c r="FU12" s="437">
        <f t="shared" si="67"/>
        <v>0</v>
      </c>
      <c r="FV12" s="437">
        <f t="shared" si="67"/>
        <v>374</v>
      </c>
      <c r="FW12" s="437">
        <f t="shared" si="67"/>
        <v>418</v>
      </c>
      <c r="FX12" s="437">
        <f t="shared" si="67"/>
        <v>252</v>
      </c>
      <c r="FY12" s="437">
        <f t="shared" si="67"/>
        <v>310</v>
      </c>
      <c r="FZ12" s="437">
        <f t="shared" si="67"/>
        <v>638</v>
      </c>
      <c r="GA12" s="437">
        <f t="shared" si="67"/>
        <v>0</v>
      </c>
      <c r="GB12" s="437">
        <f t="shared" si="67"/>
        <v>0</v>
      </c>
      <c r="GC12" s="437">
        <f t="shared" si="67"/>
        <v>242</v>
      </c>
      <c r="GD12" s="437">
        <f t="shared" si="67"/>
        <v>1</v>
      </c>
      <c r="GE12" s="437">
        <f t="shared" si="67"/>
        <v>162</v>
      </c>
      <c r="GF12" s="437">
        <f t="shared" si="67"/>
        <v>29</v>
      </c>
      <c r="GG12" s="437">
        <f t="shared" si="67"/>
        <v>35</v>
      </c>
      <c r="GH12" s="437">
        <f t="shared" si="67"/>
        <v>0</v>
      </c>
      <c r="GI12" s="437">
        <f t="shared" si="67"/>
        <v>0</v>
      </c>
      <c r="GJ12" s="437">
        <f t="shared" si="67"/>
        <v>0</v>
      </c>
      <c r="GK12" s="437">
        <f t="shared" si="67"/>
        <v>28</v>
      </c>
      <c r="GL12" s="437">
        <f t="shared" si="67"/>
        <v>123</v>
      </c>
      <c r="GM12" s="437">
        <f t="shared" si="67"/>
        <v>25</v>
      </c>
      <c r="GN12" s="437">
        <f t="shared" si="67"/>
        <v>27</v>
      </c>
      <c r="GO12" s="437">
        <f t="shared" si="67"/>
        <v>0</v>
      </c>
      <c r="GP12" s="437">
        <f t="shared" si="67"/>
        <v>0</v>
      </c>
      <c r="GQ12" s="437">
        <f t="shared" si="67"/>
        <v>33</v>
      </c>
      <c r="GR12" s="437">
        <f t="shared" si="67"/>
        <v>229</v>
      </c>
      <c r="GS12" s="437">
        <f t="shared" si="67"/>
        <v>416</v>
      </c>
      <c r="GT12" s="437">
        <f t="shared" si="67"/>
        <v>331</v>
      </c>
      <c r="GU12" s="437">
        <f t="shared" si="67"/>
        <v>15</v>
      </c>
      <c r="GV12" s="437">
        <f t="shared" si="67"/>
        <v>0</v>
      </c>
      <c r="GW12" s="437">
        <f t="shared" si="67"/>
        <v>0</v>
      </c>
      <c r="GX12" s="437">
        <f t="shared" ref="GX12:JI12" si="68">GW80</f>
        <v>13</v>
      </c>
      <c r="GY12" s="437">
        <f t="shared" si="68"/>
        <v>19</v>
      </c>
      <c r="GZ12" s="437">
        <f t="shared" si="68"/>
        <v>279</v>
      </c>
      <c r="HA12" s="437">
        <f t="shared" si="68"/>
        <v>62</v>
      </c>
      <c r="HB12" s="437">
        <f t="shared" si="68"/>
        <v>326</v>
      </c>
      <c r="HC12" s="437">
        <f t="shared" si="68"/>
        <v>482</v>
      </c>
      <c r="HD12" s="437">
        <f t="shared" si="68"/>
        <v>0</v>
      </c>
      <c r="HE12" s="437">
        <f t="shared" si="68"/>
        <v>675</v>
      </c>
      <c r="HF12" s="437">
        <f t="shared" si="68"/>
        <v>303</v>
      </c>
      <c r="HG12" s="437">
        <f t="shared" si="68"/>
        <v>23</v>
      </c>
      <c r="HH12" s="437">
        <f t="shared" si="68"/>
        <v>378</v>
      </c>
      <c r="HI12" s="437">
        <f t="shared" si="68"/>
        <v>0</v>
      </c>
      <c r="HJ12" s="437">
        <f t="shared" si="68"/>
        <v>0</v>
      </c>
      <c r="HK12" s="437">
        <f t="shared" si="68"/>
        <v>0</v>
      </c>
      <c r="HL12" s="437">
        <f t="shared" si="68"/>
        <v>113</v>
      </c>
      <c r="HM12" s="437">
        <f t="shared" si="68"/>
        <v>153</v>
      </c>
      <c r="HN12" s="437">
        <f t="shared" si="68"/>
        <v>451</v>
      </c>
      <c r="HO12" s="437">
        <f t="shared" si="68"/>
        <v>322</v>
      </c>
      <c r="HP12" s="437">
        <f t="shared" si="68"/>
        <v>368</v>
      </c>
      <c r="HQ12" s="437">
        <f t="shared" si="68"/>
        <v>0</v>
      </c>
      <c r="HR12" s="437">
        <f t="shared" si="68"/>
        <v>0</v>
      </c>
      <c r="HS12" s="437">
        <f t="shared" si="68"/>
        <v>5</v>
      </c>
      <c r="HT12" s="437">
        <f t="shared" si="68"/>
        <v>480</v>
      </c>
      <c r="HU12" s="437">
        <f t="shared" si="68"/>
        <v>493</v>
      </c>
      <c r="HV12" s="437">
        <f t="shared" si="68"/>
        <v>791</v>
      </c>
      <c r="HW12" s="437">
        <f t="shared" si="68"/>
        <v>791</v>
      </c>
      <c r="HX12" s="437">
        <f t="shared" si="68"/>
        <v>0</v>
      </c>
      <c r="HY12" s="437">
        <f t="shared" si="68"/>
        <v>0</v>
      </c>
      <c r="HZ12" s="437">
        <f t="shared" si="68"/>
        <v>543</v>
      </c>
      <c r="IA12" s="437">
        <f t="shared" si="68"/>
        <v>818</v>
      </c>
      <c r="IB12" s="437">
        <f t="shared" si="68"/>
        <v>840</v>
      </c>
      <c r="IC12" s="437">
        <f t="shared" si="68"/>
        <v>892</v>
      </c>
      <c r="ID12" s="437">
        <f t="shared" si="68"/>
        <v>631</v>
      </c>
      <c r="IE12" s="437">
        <f t="shared" si="68"/>
        <v>0</v>
      </c>
      <c r="IF12" s="437">
        <f t="shared" si="68"/>
        <v>0</v>
      </c>
      <c r="IG12" s="437">
        <f t="shared" si="68"/>
        <v>2</v>
      </c>
      <c r="IH12" s="437">
        <f t="shared" si="68"/>
        <v>590</v>
      </c>
      <c r="II12" s="437">
        <f t="shared" si="68"/>
        <v>37</v>
      </c>
      <c r="IJ12" s="437">
        <f t="shared" si="68"/>
        <v>0</v>
      </c>
      <c r="IK12" s="437">
        <f t="shared" si="68"/>
        <v>32</v>
      </c>
      <c r="IL12" s="437">
        <f t="shared" si="68"/>
        <v>0</v>
      </c>
      <c r="IM12" s="437">
        <f t="shared" si="68"/>
        <v>0</v>
      </c>
      <c r="IN12" s="437">
        <f t="shared" si="68"/>
        <v>0</v>
      </c>
      <c r="IO12" s="437">
        <f t="shared" si="68"/>
        <v>230</v>
      </c>
      <c r="IP12" s="437">
        <f t="shared" si="68"/>
        <v>446</v>
      </c>
      <c r="IQ12" s="437">
        <f t="shared" si="68"/>
        <v>330</v>
      </c>
      <c r="IR12" s="437">
        <f t="shared" si="68"/>
        <v>777</v>
      </c>
      <c r="IS12" s="437">
        <f t="shared" si="68"/>
        <v>23</v>
      </c>
      <c r="IT12" s="437">
        <f t="shared" si="68"/>
        <v>0</v>
      </c>
      <c r="IU12" s="437">
        <f t="shared" si="68"/>
        <v>606</v>
      </c>
      <c r="IV12" s="437">
        <f t="shared" si="68"/>
        <v>55</v>
      </c>
      <c r="IW12" s="437">
        <f t="shared" si="68"/>
        <v>2</v>
      </c>
      <c r="IX12" s="437">
        <f t="shared" si="68"/>
        <v>0</v>
      </c>
      <c r="IY12" s="437">
        <f t="shared" si="68"/>
        <v>0</v>
      </c>
      <c r="IZ12" s="437">
        <f t="shared" si="68"/>
        <v>0</v>
      </c>
      <c r="JA12" s="437">
        <f t="shared" si="68"/>
        <v>0</v>
      </c>
      <c r="JB12" s="437">
        <f t="shared" si="68"/>
        <v>0</v>
      </c>
      <c r="JC12" s="437">
        <f t="shared" si="68"/>
        <v>290</v>
      </c>
      <c r="JD12" s="437">
        <f t="shared" si="68"/>
        <v>0</v>
      </c>
      <c r="JE12" s="437">
        <f t="shared" si="68"/>
        <v>94</v>
      </c>
      <c r="JF12" s="437">
        <f t="shared" si="68"/>
        <v>0</v>
      </c>
      <c r="JG12" s="437">
        <f t="shared" si="68"/>
        <v>0</v>
      </c>
      <c r="JH12" s="437">
        <f t="shared" si="68"/>
        <v>0</v>
      </c>
      <c r="JI12" s="437">
        <f t="shared" si="68"/>
        <v>0</v>
      </c>
      <c r="JJ12" s="437">
        <f t="shared" ref="JJ12:LU12" si="69">JI80</f>
        <v>0</v>
      </c>
      <c r="JK12" s="437">
        <f t="shared" si="69"/>
        <v>0</v>
      </c>
      <c r="JL12" s="437">
        <f t="shared" si="69"/>
        <v>0</v>
      </c>
      <c r="JM12" s="437">
        <f t="shared" si="69"/>
        <v>0</v>
      </c>
      <c r="JN12" s="437">
        <f t="shared" si="69"/>
        <v>0</v>
      </c>
      <c r="JO12" s="437">
        <f t="shared" si="69"/>
        <v>0</v>
      </c>
      <c r="JP12" s="437">
        <f t="shared" si="69"/>
        <v>0</v>
      </c>
      <c r="JQ12" s="437">
        <f t="shared" si="69"/>
        <v>0</v>
      </c>
      <c r="JR12" s="437">
        <f t="shared" si="69"/>
        <v>0</v>
      </c>
      <c r="JS12" s="437">
        <f t="shared" si="69"/>
        <v>556</v>
      </c>
      <c r="JT12" s="437">
        <f t="shared" si="69"/>
        <v>498</v>
      </c>
      <c r="JU12" s="437">
        <f t="shared" si="69"/>
        <v>0</v>
      </c>
      <c r="JV12" s="437">
        <f t="shared" si="69"/>
        <v>0</v>
      </c>
      <c r="JW12" s="437">
        <f t="shared" si="69"/>
        <v>470</v>
      </c>
      <c r="JX12" s="437">
        <f t="shared" si="69"/>
        <v>538</v>
      </c>
      <c r="JY12" s="437">
        <f t="shared" si="69"/>
        <v>535</v>
      </c>
      <c r="JZ12" s="437">
        <f t="shared" si="69"/>
        <v>637</v>
      </c>
      <c r="KA12" s="437">
        <f t="shared" si="69"/>
        <v>22</v>
      </c>
      <c r="KB12" s="437">
        <f t="shared" si="69"/>
        <v>0</v>
      </c>
      <c r="KC12" s="437">
        <f t="shared" si="69"/>
        <v>0</v>
      </c>
      <c r="KD12" s="437">
        <f t="shared" si="69"/>
        <v>0</v>
      </c>
      <c r="KE12" s="437">
        <f t="shared" si="69"/>
        <v>0</v>
      </c>
      <c r="KF12" s="437">
        <f t="shared" si="69"/>
        <v>0</v>
      </c>
      <c r="KG12" s="437">
        <f t="shared" si="69"/>
        <v>0</v>
      </c>
      <c r="KH12" s="437">
        <f t="shared" si="69"/>
        <v>0</v>
      </c>
      <c r="KI12" s="437">
        <f t="shared" si="69"/>
        <v>0</v>
      </c>
      <c r="KJ12" s="437">
        <f t="shared" si="69"/>
        <v>0</v>
      </c>
      <c r="KK12" s="437">
        <f t="shared" si="69"/>
        <v>0</v>
      </c>
      <c r="KL12" s="437">
        <f t="shared" si="69"/>
        <v>0</v>
      </c>
      <c r="KM12" s="437">
        <f t="shared" si="69"/>
        <v>0</v>
      </c>
      <c r="KN12" s="1461">
        <f t="shared" si="69"/>
        <v>0</v>
      </c>
      <c r="KO12" s="437">
        <f t="shared" si="69"/>
        <v>0</v>
      </c>
      <c r="KP12" s="437">
        <f t="shared" si="69"/>
        <v>0</v>
      </c>
      <c r="KQ12" s="437">
        <f t="shared" si="69"/>
        <v>0</v>
      </c>
      <c r="KR12" s="437">
        <f t="shared" si="69"/>
        <v>0</v>
      </c>
      <c r="KS12" s="437">
        <f t="shared" si="69"/>
        <v>0</v>
      </c>
      <c r="KT12" s="437">
        <f t="shared" si="69"/>
        <v>1</v>
      </c>
      <c r="KU12" s="437">
        <f t="shared" si="69"/>
        <v>0</v>
      </c>
      <c r="KV12" s="437">
        <f t="shared" si="69"/>
        <v>0</v>
      </c>
      <c r="KW12" s="437">
        <f t="shared" si="69"/>
        <v>0</v>
      </c>
      <c r="KX12" s="437">
        <f t="shared" si="69"/>
        <v>0</v>
      </c>
      <c r="KY12" s="437">
        <f t="shared" si="69"/>
        <v>0</v>
      </c>
      <c r="KZ12" s="437">
        <f t="shared" si="69"/>
        <v>0</v>
      </c>
      <c r="LA12" s="437">
        <f t="shared" si="69"/>
        <v>319</v>
      </c>
      <c r="LB12" s="437">
        <f t="shared" si="69"/>
        <v>0</v>
      </c>
      <c r="LC12" s="437">
        <f t="shared" si="69"/>
        <v>0</v>
      </c>
      <c r="LD12" s="437">
        <f t="shared" si="69"/>
        <v>0</v>
      </c>
      <c r="LE12" s="437">
        <f t="shared" si="69"/>
        <v>0</v>
      </c>
      <c r="LF12" s="437">
        <f t="shared" si="69"/>
        <v>0</v>
      </c>
      <c r="LG12" s="437">
        <f t="shared" si="69"/>
        <v>0</v>
      </c>
      <c r="LH12" s="437">
        <f t="shared" si="69"/>
        <v>0</v>
      </c>
      <c r="LI12" s="437">
        <f t="shared" si="69"/>
        <v>0</v>
      </c>
      <c r="LJ12" s="437">
        <f t="shared" si="69"/>
        <v>47</v>
      </c>
      <c r="LK12" s="437">
        <f t="shared" si="69"/>
        <v>0</v>
      </c>
      <c r="LL12" s="437">
        <f t="shared" si="69"/>
        <v>0</v>
      </c>
      <c r="LM12" s="437">
        <f t="shared" si="69"/>
        <v>390</v>
      </c>
      <c r="LN12" s="437">
        <f t="shared" si="69"/>
        <v>477</v>
      </c>
      <c r="LO12" s="437">
        <f t="shared" si="69"/>
        <v>393</v>
      </c>
      <c r="LP12" s="437">
        <f t="shared" si="69"/>
        <v>0</v>
      </c>
      <c r="LQ12" s="437">
        <f t="shared" si="69"/>
        <v>0</v>
      </c>
      <c r="LR12" s="437">
        <f t="shared" si="69"/>
        <v>0</v>
      </c>
      <c r="LS12" s="437">
        <f t="shared" si="69"/>
        <v>0</v>
      </c>
      <c r="LT12" s="437">
        <f t="shared" si="69"/>
        <v>0</v>
      </c>
      <c r="LU12" s="437">
        <f t="shared" si="69"/>
        <v>0</v>
      </c>
      <c r="LV12" s="437">
        <f t="shared" ref="LV12:NA12" si="70">LU80</f>
        <v>0</v>
      </c>
      <c r="LW12" s="437">
        <f t="shared" si="70"/>
        <v>0</v>
      </c>
      <c r="LX12" s="437">
        <f t="shared" si="70"/>
        <v>0</v>
      </c>
      <c r="LY12" s="437">
        <f t="shared" si="70"/>
        <v>0</v>
      </c>
      <c r="LZ12" s="437">
        <f t="shared" si="70"/>
        <v>0</v>
      </c>
      <c r="MA12" s="437">
        <f t="shared" si="70"/>
        <v>0</v>
      </c>
      <c r="MB12" s="437">
        <f t="shared" si="70"/>
        <v>559</v>
      </c>
      <c r="MC12" s="437">
        <f t="shared" si="70"/>
        <v>183</v>
      </c>
      <c r="MD12" s="437">
        <f t="shared" si="70"/>
        <v>114</v>
      </c>
      <c r="ME12" s="437">
        <f t="shared" si="70"/>
        <v>145</v>
      </c>
      <c r="MF12" s="437">
        <f t="shared" si="70"/>
        <v>0</v>
      </c>
      <c r="MG12" s="437">
        <f t="shared" si="70"/>
        <v>0</v>
      </c>
      <c r="MH12" s="437">
        <f t="shared" si="70"/>
        <v>0</v>
      </c>
      <c r="MI12" s="437">
        <f t="shared" si="70"/>
        <v>0</v>
      </c>
      <c r="MJ12" s="437">
        <f t="shared" si="70"/>
        <v>0</v>
      </c>
      <c r="MK12" s="437">
        <f t="shared" si="70"/>
        <v>2</v>
      </c>
      <c r="ML12" s="437">
        <f t="shared" si="70"/>
        <v>0</v>
      </c>
      <c r="MM12" s="437">
        <f t="shared" si="70"/>
        <v>0</v>
      </c>
      <c r="MN12" s="437">
        <f t="shared" si="70"/>
        <v>0</v>
      </c>
      <c r="MO12" s="437">
        <f t="shared" si="70"/>
        <v>280</v>
      </c>
      <c r="MP12" s="437">
        <f t="shared" si="70"/>
        <v>0</v>
      </c>
      <c r="MQ12" s="437">
        <f t="shared" si="70"/>
        <v>279</v>
      </c>
      <c r="MR12" s="437">
        <f t="shared" si="70"/>
        <v>1</v>
      </c>
      <c r="MS12" s="437">
        <f t="shared" si="70"/>
        <v>0</v>
      </c>
      <c r="MT12" s="437">
        <f t="shared" si="70"/>
        <v>0</v>
      </c>
      <c r="MU12" s="437">
        <f t="shared" si="70"/>
        <v>0</v>
      </c>
      <c r="MV12" s="437">
        <f t="shared" si="70"/>
        <v>0</v>
      </c>
      <c r="MW12" s="437">
        <f t="shared" si="70"/>
        <v>0</v>
      </c>
      <c r="MX12" s="437">
        <f t="shared" si="70"/>
        <v>2</v>
      </c>
      <c r="MY12" s="437">
        <f t="shared" si="70"/>
        <v>0</v>
      </c>
      <c r="MZ12" s="437">
        <f t="shared" si="70"/>
        <v>0</v>
      </c>
      <c r="NA12" s="437">
        <f>MZ80</f>
        <v>0</v>
      </c>
    </row>
    <row r="13" spans="1:365" ht="15" customHeight="1">
      <c r="A13" s="66" t="s">
        <v>223</v>
      </c>
      <c r="B13" s="438">
        <v>0</v>
      </c>
      <c r="C13" s="438">
        <f t="shared" ref="C13:M13" si="71">SUM(C11:C12)</f>
        <v>510</v>
      </c>
      <c r="D13" s="438">
        <f t="shared" si="71"/>
        <v>609</v>
      </c>
      <c r="E13" s="438">
        <f t="shared" si="71"/>
        <v>69</v>
      </c>
      <c r="F13" s="438">
        <f t="shared" si="71"/>
        <v>768</v>
      </c>
      <c r="G13" s="438">
        <f t="shared" si="71"/>
        <v>148</v>
      </c>
      <c r="H13" s="438">
        <f t="shared" si="71"/>
        <v>1</v>
      </c>
      <c r="I13" s="438">
        <f t="shared" si="71"/>
        <v>348</v>
      </c>
      <c r="J13" s="438">
        <f t="shared" si="71"/>
        <v>633</v>
      </c>
      <c r="K13" s="438">
        <f t="shared" si="71"/>
        <v>801</v>
      </c>
      <c r="L13" s="438">
        <f t="shared" si="71"/>
        <v>16</v>
      </c>
      <c r="M13" s="438">
        <f t="shared" si="71"/>
        <v>120</v>
      </c>
      <c r="N13" s="438">
        <f t="shared" ref="N13:BY13" si="72">SUM(N11:N12)</f>
        <v>26</v>
      </c>
      <c r="O13" s="438">
        <f t="shared" si="72"/>
        <v>0</v>
      </c>
      <c r="P13" s="438">
        <f t="shared" si="72"/>
        <v>226</v>
      </c>
      <c r="Q13" s="438">
        <f t="shared" si="72"/>
        <v>0</v>
      </c>
      <c r="R13" s="438">
        <f t="shared" si="72"/>
        <v>20</v>
      </c>
      <c r="S13" s="739">
        <f t="shared" si="72"/>
        <v>0</v>
      </c>
      <c r="T13" s="438">
        <f t="shared" si="72"/>
        <v>0</v>
      </c>
      <c r="U13" s="438">
        <f t="shared" si="72"/>
        <v>73</v>
      </c>
      <c r="V13" s="438">
        <f t="shared" si="72"/>
        <v>0</v>
      </c>
      <c r="W13" s="438">
        <f t="shared" si="72"/>
        <v>0</v>
      </c>
      <c r="X13" s="438">
        <f t="shared" si="72"/>
        <v>0</v>
      </c>
      <c r="Y13" s="438">
        <f t="shared" si="72"/>
        <v>12</v>
      </c>
      <c r="Z13" s="438">
        <f t="shared" si="72"/>
        <v>0</v>
      </c>
      <c r="AA13" s="438">
        <f t="shared" si="72"/>
        <v>36</v>
      </c>
      <c r="AB13" s="438">
        <f t="shared" si="72"/>
        <v>248</v>
      </c>
      <c r="AC13" s="438">
        <f t="shared" si="72"/>
        <v>0</v>
      </c>
      <c r="AD13" s="438">
        <f t="shared" si="72"/>
        <v>0</v>
      </c>
      <c r="AE13" s="438">
        <f t="shared" si="72"/>
        <v>0</v>
      </c>
      <c r="AF13" s="438">
        <f t="shared" si="72"/>
        <v>226</v>
      </c>
      <c r="AG13" s="438">
        <f t="shared" si="72"/>
        <v>335</v>
      </c>
      <c r="AH13" s="438">
        <f t="shared" si="72"/>
        <v>899</v>
      </c>
      <c r="AI13" s="438">
        <f t="shared" si="72"/>
        <v>241</v>
      </c>
      <c r="AJ13" s="438">
        <f t="shared" si="72"/>
        <v>0</v>
      </c>
      <c r="AK13" s="438">
        <f t="shared" si="72"/>
        <v>0</v>
      </c>
      <c r="AL13" s="438">
        <f t="shared" si="72"/>
        <v>277</v>
      </c>
      <c r="AM13" s="438">
        <f t="shared" si="72"/>
        <v>3</v>
      </c>
      <c r="AN13" s="438">
        <f t="shared" si="72"/>
        <v>583</v>
      </c>
      <c r="AO13" s="438">
        <f t="shared" si="72"/>
        <v>507</v>
      </c>
      <c r="AP13" s="438">
        <f t="shared" si="72"/>
        <v>297</v>
      </c>
      <c r="AQ13" s="438">
        <f t="shared" si="72"/>
        <v>2</v>
      </c>
      <c r="AR13" s="438">
        <f t="shared" si="72"/>
        <v>0</v>
      </c>
      <c r="AS13" s="438">
        <f t="shared" si="72"/>
        <v>0</v>
      </c>
      <c r="AT13" s="438">
        <f t="shared" si="72"/>
        <v>0</v>
      </c>
      <c r="AU13" s="438">
        <f t="shared" si="72"/>
        <v>180</v>
      </c>
      <c r="AV13" s="438">
        <f t="shared" si="72"/>
        <v>79</v>
      </c>
      <c r="AW13" s="438">
        <f t="shared" si="72"/>
        <v>1499</v>
      </c>
      <c r="AX13" s="438">
        <f t="shared" si="72"/>
        <v>0</v>
      </c>
      <c r="AY13" s="438">
        <f t="shared" si="72"/>
        <v>0</v>
      </c>
      <c r="AZ13" s="438">
        <f t="shared" si="72"/>
        <v>0</v>
      </c>
      <c r="BA13" s="438">
        <f t="shared" si="72"/>
        <v>750</v>
      </c>
      <c r="BB13" s="438">
        <f t="shared" si="72"/>
        <v>318</v>
      </c>
      <c r="BC13" s="438">
        <f t="shared" si="72"/>
        <v>1203</v>
      </c>
      <c r="BD13" s="438">
        <f t="shared" si="72"/>
        <v>973</v>
      </c>
      <c r="BE13" s="438">
        <f t="shared" si="72"/>
        <v>0</v>
      </c>
      <c r="BF13" s="438">
        <f t="shared" si="72"/>
        <v>507</v>
      </c>
      <c r="BG13" s="438">
        <f t="shared" si="72"/>
        <v>257</v>
      </c>
      <c r="BH13" s="438">
        <f t="shared" si="72"/>
        <v>819</v>
      </c>
      <c r="BI13" s="438">
        <f t="shared" si="72"/>
        <v>1477</v>
      </c>
      <c r="BJ13" s="438">
        <f t="shared" si="72"/>
        <v>770</v>
      </c>
      <c r="BK13" s="438">
        <f t="shared" si="72"/>
        <v>882</v>
      </c>
      <c r="BL13" s="438">
        <f t="shared" si="72"/>
        <v>7</v>
      </c>
      <c r="BM13" s="438">
        <f t="shared" si="72"/>
        <v>0</v>
      </c>
      <c r="BN13" s="438">
        <f t="shared" si="72"/>
        <v>0</v>
      </c>
      <c r="BO13" s="438">
        <f t="shared" si="72"/>
        <v>2246</v>
      </c>
      <c r="BP13" s="438">
        <f t="shared" si="72"/>
        <v>923</v>
      </c>
      <c r="BQ13" s="438">
        <f t="shared" si="72"/>
        <v>605</v>
      </c>
      <c r="BR13" s="438">
        <f t="shared" si="72"/>
        <v>0</v>
      </c>
      <c r="BS13" s="438">
        <f t="shared" si="72"/>
        <v>761</v>
      </c>
      <c r="BT13" s="438">
        <f t="shared" si="72"/>
        <v>0</v>
      </c>
      <c r="BU13" s="438">
        <f t="shared" si="72"/>
        <v>456</v>
      </c>
      <c r="BV13" s="438">
        <f t="shared" si="72"/>
        <v>596</v>
      </c>
      <c r="BW13" s="438">
        <f t="shared" si="72"/>
        <v>220</v>
      </c>
      <c r="BX13" s="438">
        <f t="shared" si="72"/>
        <v>173</v>
      </c>
      <c r="BY13" s="438">
        <f t="shared" si="72"/>
        <v>91</v>
      </c>
      <c r="BZ13" s="438">
        <f t="shared" ref="BZ13:EK13" si="73">SUM(BZ11:BZ12)</f>
        <v>11</v>
      </c>
      <c r="CA13" s="438">
        <f t="shared" si="73"/>
        <v>0</v>
      </c>
      <c r="CB13" s="438">
        <f t="shared" si="73"/>
        <v>0</v>
      </c>
      <c r="CC13" s="438">
        <f t="shared" si="73"/>
        <v>381</v>
      </c>
      <c r="CD13" s="438">
        <f t="shared" si="73"/>
        <v>2</v>
      </c>
      <c r="CE13" s="438">
        <f t="shared" si="73"/>
        <v>213</v>
      </c>
      <c r="CF13" s="438">
        <f t="shared" si="73"/>
        <v>0</v>
      </c>
      <c r="CG13" s="438">
        <f t="shared" si="73"/>
        <v>0</v>
      </c>
      <c r="CH13" s="438">
        <f t="shared" si="73"/>
        <v>0</v>
      </c>
      <c r="CI13" s="438">
        <f t="shared" si="73"/>
        <v>0</v>
      </c>
      <c r="CJ13" s="438">
        <f t="shared" si="73"/>
        <v>15</v>
      </c>
      <c r="CK13" s="438">
        <f t="shared" si="73"/>
        <v>28</v>
      </c>
      <c r="CL13" s="438">
        <f t="shared" si="73"/>
        <v>0</v>
      </c>
      <c r="CM13" s="438">
        <f t="shared" si="73"/>
        <v>0</v>
      </c>
      <c r="CN13" s="438">
        <f t="shared" si="73"/>
        <v>0</v>
      </c>
      <c r="CO13" s="438">
        <f t="shared" si="73"/>
        <v>0</v>
      </c>
      <c r="CP13" s="438">
        <f t="shared" si="73"/>
        <v>0</v>
      </c>
      <c r="CQ13" s="438">
        <f t="shared" si="73"/>
        <v>18</v>
      </c>
      <c r="CR13" s="438">
        <f t="shared" si="73"/>
        <v>0</v>
      </c>
      <c r="CS13" s="438">
        <f t="shared" si="73"/>
        <v>49</v>
      </c>
      <c r="CT13" s="438">
        <f t="shared" si="73"/>
        <v>0</v>
      </c>
      <c r="CU13" s="438">
        <f t="shared" si="73"/>
        <v>151</v>
      </c>
      <c r="CV13" s="864">
        <f t="shared" si="73"/>
        <v>0</v>
      </c>
      <c r="CW13" s="438">
        <f t="shared" si="73"/>
        <v>0</v>
      </c>
      <c r="CX13" s="438">
        <f t="shared" si="73"/>
        <v>314</v>
      </c>
      <c r="CY13" s="438">
        <f t="shared" si="73"/>
        <v>724</v>
      </c>
      <c r="CZ13" s="438">
        <f t="shared" si="73"/>
        <v>957</v>
      </c>
      <c r="DA13" s="438">
        <f t="shared" si="73"/>
        <v>1159</v>
      </c>
      <c r="DB13" s="438">
        <f t="shared" si="73"/>
        <v>311</v>
      </c>
      <c r="DC13" s="438">
        <f t="shared" si="73"/>
        <v>0</v>
      </c>
      <c r="DD13" s="438">
        <f t="shared" si="73"/>
        <v>0</v>
      </c>
      <c r="DE13" s="438">
        <f t="shared" si="73"/>
        <v>776</v>
      </c>
      <c r="DF13" s="438">
        <f t="shared" si="73"/>
        <v>8</v>
      </c>
      <c r="DG13" s="438">
        <f t="shared" si="73"/>
        <v>0</v>
      </c>
      <c r="DH13" s="438">
        <f t="shared" si="73"/>
        <v>110</v>
      </c>
      <c r="DI13" s="438">
        <f t="shared" si="73"/>
        <v>0</v>
      </c>
      <c r="DJ13" s="438">
        <f t="shared" si="73"/>
        <v>0</v>
      </c>
      <c r="DK13" s="438">
        <f t="shared" si="73"/>
        <v>0</v>
      </c>
      <c r="DL13" s="438">
        <f t="shared" si="73"/>
        <v>218</v>
      </c>
      <c r="DM13" s="438">
        <f t="shared" si="73"/>
        <v>7</v>
      </c>
      <c r="DN13" s="438">
        <f t="shared" si="73"/>
        <v>500</v>
      </c>
      <c r="DO13" s="438">
        <f t="shared" si="73"/>
        <v>13</v>
      </c>
      <c r="DP13" s="438">
        <f t="shared" si="73"/>
        <v>0</v>
      </c>
      <c r="DQ13" s="438">
        <f t="shared" si="73"/>
        <v>0</v>
      </c>
      <c r="DR13" s="438">
        <f t="shared" si="73"/>
        <v>0</v>
      </c>
      <c r="DS13" s="438">
        <f t="shared" si="73"/>
        <v>248</v>
      </c>
      <c r="DT13" s="438">
        <f t="shared" si="73"/>
        <v>888</v>
      </c>
      <c r="DU13" s="438">
        <f t="shared" si="73"/>
        <v>760</v>
      </c>
      <c r="DV13" s="438">
        <f t="shared" si="73"/>
        <v>581</v>
      </c>
      <c r="DW13" s="438">
        <f t="shared" si="73"/>
        <v>0</v>
      </c>
      <c r="DX13" s="438">
        <f t="shared" si="73"/>
        <v>174</v>
      </c>
      <c r="DY13" s="438">
        <f t="shared" si="73"/>
        <v>1063</v>
      </c>
      <c r="DZ13" s="438">
        <f t="shared" si="73"/>
        <v>692</v>
      </c>
      <c r="EA13" s="438">
        <f t="shared" si="73"/>
        <v>1180</v>
      </c>
      <c r="EB13" s="438">
        <f t="shared" si="73"/>
        <v>1727</v>
      </c>
      <c r="EC13" s="438">
        <f t="shared" si="73"/>
        <v>561</v>
      </c>
      <c r="ED13" s="438">
        <f t="shared" si="73"/>
        <v>109</v>
      </c>
      <c r="EE13" s="890">
        <f t="shared" si="73"/>
        <v>1</v>
      </c>
      <c r="EF13" s="438">
        <f t="shared" si="73"/>
        <v>0</v>
      </c>
      <c r="EG13" s="438">
        <f t="shared" si="73"/>
        <v>1617</v>
      </c>
      <c r="EH13" s="438">
        <f t="shared" si="73"/>
        <v>1576</v>
      </c>
      <c r="EI13" s="438">
        <f t="shared" si="73"/>
        <v>9</v>
      </c>
      <c r="EJ13" s="438">
        <f t="shared" si="73"/>
        <v>1098</v>
      </c>
      <c r="EK13" s="438">
        <f t="shared" si="73"/>
        <v>0</v>
      </c>
      <c r="EL13" s="438">
        <f t="shared" ref="EL13:GW13" si="74">SUM(EL11:EL12)</f>
        <v>2</v>
      </c>
      <c r="EM13" s="438">
        <f t="shared" si="74"/>
        <v>239</v>
      </c>
      <c r="EN13" s="438">
        <f t="shared" si="74"/>
        <v>0</v>
      </c>
      <c r="EO13" s="438">
        <f t="shared" si="74"/>
        <v>6</v>
      </c>
      <c r="EP13" s="438">
        <f t="shared" si="74"/>
        <v>10</v>
      </c>
      <c r="EQ13" s="438">
        <f t="shared" si="74"/>
        <v>480</v>
      </c>
      <c r="ER13" s="438">
        <f t="shared" si="74"/>
        <v>400</v>
      </c>
      <c r="ES13" s="438">
        <f t="shared" si="74"/>
        <v>0</v>
      </c>
      <c r="ET13" s="438">
        <f t="shared" si="74"/>
        <v>0</v>
      </c>
      <c r="EU13" s="438">
        <f t="shared" si="74"/>
        <v>156</v>
      </c>
      <c r="EV13" s="438">
        <f t="shared" si="74"/>
        <v>445</v>
      </c>
      <c r="EW13" s="438">
        <f t="shared" si="74"/>
        <v>481</v>
      </c>
      <c r="EX13" s="438">
        <f t="shared" si="74"/>
        <v>367</v>
      </c>
      <c r="EY13" s="438">
        <f t="shared" si="74"/>
        <v>620</v>
      </c>
      <c r="EZ13" s="438">
        <f t="shared" si="74"/>
        <v>675</v>
      </c>
      <c r="FA13" s="438">
        <f t="shared" si="74"/>
        <v>0</v>
      </c>
      <c r="FB13" s="438">
        <f t="shared" si="74"/>
        <v>789</v>
      </c>
      <c r="FC13" s="438">
        <f t="shared" si="74"/>
        <v>613</v>
      </c>
      <c r="FD13" s="438">
        <f t="shared" si="74"/>
        <v>1957</v>
      </c>
      <c r="FE13" s="438">
        <f t="shared" si="74"/>
        <v>440</v>
      </c>
      <c r="FF13" s="438">
        <f t="shared" si="74"/>
        <v>811</v>
      </c>
      <c r="FG13" s="438">
        <f t="shared" si="74"/>
        <v>725</v>
      </c>
      <c r="FH13" s="438">
        <f t="shared" si="74"/>
        <v>1</v>
      </c>
      <c r="FI13" s="438">
        <f t="shared" si="74"/>
        <v>1304</v>
      </c>
      <c r="FJ13" s="438">
        <f t="shared" si="74"/>
        <v>1046</v>
      </c>
      <c r="FK13" s="438">
        <f t="shared" si="74"/>
        <v>1566</v>
      </c>
      <c r="FL13" s="438">
        <f t="shared" si="74"/>
        <v>1007</v>
      </c>
      <c r="FM13" s="438">
        <f t="shared" si="74"/>
        <v>1262</v>
      </c>
      <c r="FN13" s="438">
        <f t="shared" si="74"/>
        <v>968</v>
      </c>
      <c r="FO13" s="438">
        <f t="shared" si="74"/>
        <v>797</v>
      </c>
      <c r="FP13" s="438">
        <f t="shared" si="74"/>
        <v>1742</v>
      </c>
      <c r="FQ13" s="438">
        <f t="shared" si="74"/>
        <v>1603</v>
      </c>
      <c r="FR13" s="438">
        <f t="shared" si="74"/>
        <v>1463</v>
      </c>
      <c r="FS13" s="438">
        <f t="shared" si="74"/>
        <v>1176</v>
      </c>
      <c r="FT13" s="438">
        <f t="shared" si="74"/>
        <v>1712</v>
      </c>
      <c r="FU13" s="438">
        <f t="shared" si="74"/>
        <v>19</v>
      </c>
      <c r="FV13" s="438">
        <f t="shared" si="74"/>
        <v>375</v>
      </c>
      <c r="FW13" s="438">
        <f t="shared" si="74"/>
        <v>1737</v>
      </c>
      <c r="FX13" s="438">
        <f t="shared" si="74"/>
        <v>728</v>
      </c>
      <c r="FY13" s="438">
        <f t="shared" si="74"/>
        <v>959</v>
      </c>
      <c r="FZ13" s="438">
        <f t="shared" si="74"/>
        <v>961</v>
      </c>
      <c r="GA13" s="438">
        <f t="shared" si="74"/>
        <v>527</v>
      </c>
      <c r="GB13" s="438">
        <f t="shared" si="74"/>
        <v>163</v>
      </c>
      <c r="GC13" s="438">
        <f t="shared" si="74"/>
        <v>246</v>
      </c>
      <c r="GD13" s="438">
        <f t="shared" si="74"/>
        <v>210</v>
      </c>
      <c r="GE13" s="438">
        <f t="shared" si="74"/>
        <v>220</v>
      </c>
      <c r="GF13" s="438">
        <f t="shared" si="74"/>
        <v>272</v>
      </c>
      <c r="GG13" s="438">
        <f t="shared" si="74"/>
        <v>94</v>
      </c>
      <c r="GH13" s="438">
        <f>SUM(GH11:GH12)</f>
        <v>0</v>
      </c>
      <c r="GI13" s="438">
        <f t="shared" si="74"/>
        <v>0</v>
      </c>
      <c r="GJ13" s="438">
        <f t="shared" si="74"/>
        <v>0</v>
      </c>
      <c r="GK13" s="438">
        <f t="shared" si="74"/>
        <v>41</v>
      </c>
      <c r="GL13" s="438">
        <f t="shared" si="74"/>
        <v>131</v>
      </c>
      <c r="GM13" s="438">
        <f t="shared" si="74"/>
        <v>592</v>
      </c>
      <c r="GN13" s="438">
        <f t="shared" si="74"/>
        <v>257</v>
      </c>
      <c r="GO13" s="438">
        <f t="shared" si="74"/>
        <v>0</v>
      </c>
      <c r="GP13" s="438">
        <f t="shared" si="74"/>
        <v>0</v>
      </c>
      <c r="GQ13" s="438">
        <f t="shared" si="74"/>
        <v>33</v>
      </c>
      <c r="GR13" s="438">
        <f t="shared" si="74"/>
        <v>473</v>
      </c>
      <c r="GS13" s="438">
        <f t="shared" si="74"/>
        <v>463</v>
      </c>
      <c r="GT13" s="438">
        <f t="shared" si="74"/>
        <v>620</v>
      </c>
      <c r="GU13" s="438">
        <f t="shared" si="74"/>
        <v>27</v>
      </c>
      <c r="GV13" s="438">
        <f t="shared" si="74"/>
        <v>3</v>
      </c>
      <c r="GW13" s="438">
        <f t="shared" si="74"/>
        <v>0</v>
      </c>
      <c r="GX13" s="438">
        <f t="shared" ref="GX13:JI13" si="75">SUM(GX11:GX12)</f>
        <v>333</v>
      </c>
      <c r="GY13" s="438">
        <f t="shared" si="75"/>
        <v>459</v>
      </c>
      <c r="GZ13" s="438">
        <f t="shared" si="75"/>
        <v>906</v>
      </c>
      <c r="HA13" s="438">
        <f t="shared" si="75"/>
        <v>745</v>
      </c>
      <c r="HB13" s="438">
        <f t="shared" si="75"/>
        <v>342</v>
      </c>
      <c r="HC13" s="438">
        <f t="shared" si="75"/>
        <v>935</v>
      </c>
      <c r="HD13" s="438">
        <f t="shared" si="75"/>
        <v>4</v>
      </c>
      <c r="HE13" s="438">
        <f t="shared" si="75"/>
        <v>675</v>
      </c>
      <c r="HF13" s="438">
        <f t="shared" si="75"/>
        <v>474</v>
      </c>
      <c r="HG13" s="438">
        <f t="shared" si="75"/>
        <v>832</v>
      </c>
      <c r="HH13" s="438">
        <f t="shared" si="75"/>
        <v>378</v>
      </c>
      <c r="HI13" s="438">
        <f t="shared" si="75"/>
        <v>573</v>
      </c>
      <c r="HJ13" s="438">
        <f t="shared" si="75"/>
        <v>485</v>
      </c>
      <c r="HK13" s="438">
        <f t="shared" si="75"/>
        <v>498</v>
      </c>
      <c r="HL13" s="438">
        <f t="shared" si="75"/>
        <v>115</v>
      </c>
      <c r="HM13" s="438">
        <f t="shared" si="75"/>
        <v>726</v>
      </c>
      <c r="HN13" s="438">
        <f t="shared" si="75"/>
        <v>1333</v>
      </c>
      <c r="HO13" s="438">
        <f t="shared" si="75"/>
        <v>1732</v>
      </c>
      <c r="HP13" s="438">
        <f t="shared" si="75"/>
        <v>691</v>
      </c>
      <c r="HQ13" s="438">
        <f t="shared" si="75"/>
        <v>564</v>
      </c>
      <c r="HR13" s="438">
        <f t="shared" si="75"/>
        <v>23</v>
      </c>
      <c r="HS13" s="438">
        <f t="shared" si="75"/>
        <v>574</v>
      </c>
      <c r="HT13" s="438">
        <f t="shared" si="75"/>
        <v>1909</v>
      </c>
      <c r="HU13" s="438">
        <f t="shared" si="75"/>
        <v>1768</v>
      </c>
      <c r="HV13" s="438">
        <f t="shared" si="75"/>
        <v>2679</v>
      </c>
      <c r="HW13" s="438">
        <f t="shared" si="75"/>
        <v>2055</v>
      </c>
      <c r="HX13" s="438">
        <f t="shared" si="75"/>
        <v>1532</v>
      </c>
      <c r="HY13" s="438">
        <f t="shared" si="75"/>
        <v>1367</v>
      </c>
      <c r="HZ13" s="438">
        <f t="shared" si="75"/>
        <v>1511</v>
      </c>
      <c r="IA13" s="438">
        <f t="shared" si="75"/>
        <v>2891</v>
      </c>
      <c r="IB13" s="438">
        <f t="shared" si="75"/>
        <v>3211</v>
      </c>
      <c r="IC13" s="438">
        <f t="shared" si="75"/>
        <v>2281</v>
      </c>
      <c r="ID13" s="438">
        <f t="shared" si="75"/>
        <v>1844</v>
      </c>
      <c r="IE13" s="438">
        <f t="shared" si="75"/>
        <v>2568</v>
      </c>
      <c r="IF13" s="438">
        <f t="shared" si="75"/>
        <v>1492</v>
      </c>
      <c r="IG13" s="438">
        <f t="shared" si="75"/>
        <v>1408</v>
      </c>
      <c r="IH13" s="438">
        <f t="shared" si="75"/>
        <v>2570</v>
      </c>
      <c r="II13" s="438">
        <f t="shared" si="75"/>
        <v>1035</v>
      </c>
      <c r="IJ13" s="438">
        <f t="shared" si="75"/>
        <v>2014</v>
      </c>
      <c r="IK13" s="438">
        <f t="shared" si="75"/>
        <v>1948</v>
      </c>
      <c r="IL13" s="438">
        <f t="shared" si="75"/>
        <v>914</v>
      </c>
      <c r="IM13" s="438">
        <f t="shared" si="75"/>
        <v>747</v>
      </c>
      <c r="IN13" s="438">
        <f t="shared" si="75"/>
        <v>1032</v>
      </c>
      <c r="IO13" s="438">
        <f t="shared" si="75"/>
        <v>1553</v>
      </c>
      <c r="IP13" s="438">
        <f t="shared" si="75"/>
        <v>1364</v>
      </c>
      <c r="IQ13" s="438">
        <f t="shared" si="75"/>
        <v>1079</v>
      </c>
      <c r="IR13" s="438">
        <f t="shared" si="75"/>
        <v>1693</v>
      </c>
      <c r="IS13" s="438">
        <f t="shared" si="75"/>
        <v>736</v>
      </c>
      <c r="IT13" s="438">
        <f t="shared" si="75"/>
        <v>0</v>
      </c>
      <c r="IU13" s="438">
        <f t="shared" si="75"/>
        <v>1132</v>
      </c>
      <c r="IV13" s="438">
        <f t="shared" si="75"/>
        <v>687</v>
      </c>
      <c r="IW13" s="438">
        <f t="shared" si="75"/>
        <v>623</v>
      </c>
      <c r="IX13" s="438">
        <f t="shared" si="75"/>
        <v>71</v>
      </c>
      <c r="IY13" s="438">
        <f t="shared" si="75"/>
        <v>57</v>
      </c>
      <c r="IZ13" s="438">
        <f t="shared" si="75"/>
        <v>1</v>
      </c>
      <c r="JA13" s="438">
        <f t="shared" si="75"/>
        <v>1</v>
      </c>
      <c r="JB13" s="438">
        <f t="shared" si="75"/>
        <v>0</v>
      </c>
      <c r="JC13" s="438">
        <f t="shared" si="75"/>
        <v>1003</v>
      </c>
      <c r="JD13" s="438">
        <f t="shared" si="75"/>
        <v>42</v>
      </c>
      <c r="JE13" s="438">
        <f t="shared" si="75"/>
        <v>94</v>
      </c>
      <c r="JF13" s="438">
        <f t="shared" si="75"/>
        <v>1</v>
      </c>
      <c r="JG13" s="438">
        <f t="shared" si="75"/>
        <v>0</v>
      </c>
      <c r="JH13" s="438">
        <f t="shared" si="75"/>
        <v>102</v>
      </c>
      <c r="JI13" s="438">
        <f t="shared" si="75"/>
        <v>0</v>
      </c>
      <c r="JJ13" s="438">
        <f t="shared" ref="JJ13:LU13" si="76">SUM(JJ11:JJ12)</f>
        <v>1</v>
      </c>
      <c r="JK13" s="438">
        <f t="shared" si="76"/>
        <v>0</v>
      </c>
      <c r="JL13" s="438">
        <f t="shared" si="76"/>
        <v>12</v>
      </c>
      <c r="JM13" s="438">
        <f t="shared" si="76"/>
        <v>0</v>
      </c>
      <c r="JN13" s="438">
        <f t="shared" si="76"/>
        <v>0</v>
      </c>
      <c r="JO13" s="438">
        <f t="shared" si="76"/>
        <v>0</v>
      </c>
      <c r="JP13" s="438">
        <f t="shared" si="76"/>
        <v>0</v>
      </c>
      <c r="JQ13" s="438">
        <f t="shared" si="76"/>
        <v>25</v>
      </c>
      <c r="JR13" s="438">
        <f t="shared" si="76"/>
        <v>349</v>
      </c>
      <c r="JS13" s="438">
        <f t="shared" si="76"/>
        <v>1360</v>
      </c>
      <c r="JT13" s="438">
        <f t="shared" si="76"/>
        <v>982</v>
      </c>
      <c r="JU13" s="438">
        <f t="shared" si="76"/>
        <v>896</v>
      </c>
      <c r="JV13" s="438">
        <f t="shared" si="76"/>
        <v>520</v>
      </c>
      <c r="JW13" s="438">
        <f t="shared" si="76"/>
        <v>1503</v>
      </c>
      <c r="JX13" s="438">
        <f t="shared" si="76"/>
        <v>1362</v>
      </c>
      <c r="JY13" s="438">
        <f t="shared" si="76"/>
        <v>1771</v>
      </c>
      <c r="JZ13" s="438">
        <f t="shared" si="76"/>
        <v>1482</v>
      </c>
      <c r="KA13" s="438">
        <f t="shared" si="76"/>
        <v>194</v>
      </c>
      <c r="KB13" s="438">
        <f t="shared" si="76"/>
        <v>11</v>
      </c>
      <c r="KC13" s="438">
        <f t="shared" si="76"/>
        <v>17</v>
      </c>
      <c r="KD13" s="438">
        <f t="shared" si="76"/>
        <v>0</v>
      </c>
      <c r="KE13" s="438">
        <f t="shared" si="76"/>
        <v>0</v>
      </c>
      <c r="KF13" s="438">
        <f t="shared" si="76"/>
        <v>860</v>
      </c>
      <c r="KG13" s="438">
        <f t="shared" si="76"/>
        <v>0</v>
      </c>
      <c r="KH13" s="438">
        <f t="shared" si="76"/>
        <v>721</v>
      </c>
      <c r="KI13" s="438">
        <f t="shared" si="76"/>
        <v>0</v>
      </c>
      <c r="KJ13" s="438">
        <f t="shared" si="76"/>
        <v>0</v>
      </c>
      <c r="KK13" s="438">
        <f t="shared" si="76"/>
        <v>0</v>
      </c>
      <c r="KL13" s="438">
        <f t="shared" si="76"/>
        <v>1</v>
      </c>
      <c r="KM13" s="438">
        <f t="shared" si="76"/>
        <v>177</v>
      </c>
      <c r="KN13" s="1461">
        <f t="shared" si="76"/>
        <v>38</v>
      </c>
      <c r="KO13" s="438">
        <f t="shared" si="76"/>
        <v>0</v>
      </c>
      <c r="KP13" s="438">
        <f t="shared" si="76"/>
        <v>0</v>
      </c>
      <c r="KQ13" s="438">
        <f t="shared" si="76"/>
        <v>0</v>
      </c>
      <c r="KR13" s="438">
        <f t="shared" si="76"/>
        <v>1</v>
      </c>
      <c r="KS13" s="438">
        <f t="shared" si="76"/>
        <v>0</v>
      </c>
      <c r="KT13" s="438">
        <f t="shared" si="76"/>
        <v>1</v>
      </c>
      <c r="KU13" s="438">
        <f t="shared" si="76"/>
        <v>0</v>
      </c>
      <c r="KV13" s="438">
        <f t="shared" si="76"/>
        <v>0</v>
      </c>
      <c r="KW13" s="438">
        <f t="shared" si="76"/>
        <v>0</v>
      </c>
      <c r="KX13" s="438">
        <f t="shared" si="76"/>
        <v>368</v>
      </c>
      <c r="KY13" s="438">
        <f t="shared" si="76"/>
        <v>0</v>
      </c>
      <c r="KZ13" s="438">
        <f t="shared" si="76"/>
        <v>0</v>
      </c>
      <c r="LA13" s="438">
        <f t="shared" si="76"/>
        <v>366</v>
      </c>
      <c r="LB13" s="438">
        <f t="shared" si="76"/>
        <v>2</v>
      </c>
      <c r="LC13" s="438">
        <f t="shared" si="76"/>
        <v>138</v>
      </c>
      <c r="LD13" s="438">
        <f t="shared" si="76"/>
        <v>0</v>
      </c>
      <c r="LE13" s="438">
        <f t="shared" si="76"/>
        <v>0</v>
      </c>
      <c r="LF13" s="438">
        <f t="shared" si="76"/>
        <v>0</v>
      </c>
      <c r="LG13" s="438">
        <f t="shared" si="76"/>
        <v>394</v>
      </c>
      <c r="LH13" s="438">
        <f t="shared" si="76"/>
        <v>596</v>
      </c>
      <c r="LI13" s="438">
        <f t="shared" si="76"/>
        <v>141</v>
      </c>
      <c r="LJ13" s="438">
        <f t="shared" si="76"/>
        <v>639</v>
      </c>
      <c r="LK13" s="438">
        <f t="shared" si="76"/>
        <v>369</v>
      </c>
      <c r="LL13" s="438">
        <f t="shared" si="76"/>
        <v>2</v>
      </c>
      <c r="LM13" s="438">
        <f t="shared" si="76"/>
        <v>390</v>
      </c>
      <c r="LN13" s="438">
        <f t="shared" si="76"/>
        <v>2341</v>
      </c>
      <c r="LO13" s="438">
        <f t="shared" si="76"/>
        <v>1124</v>
      </c>
      <c r="LP13" s="438">
        <f t="shared" si="76"/>
        <v>0</v>
      </c>
      <c r="LQ13" s="438">
        <f t="shared" si="76"/>
        <v>0</v>
      </c>
      <c r="LR13" s="438">
        <f t="shared" si="76"/>
        <v>719</v>
      </c>
      <c r="LS13" s="438">
        <f t="shared" si="76"/>
        <v>102</v>
      </c>
      <c r="LT13" s="438">
        <f t="shared" si="76"/>
        <v>0</v>
      </c>
      <c r="LU13" s="438">
        <f t="shared" si="76"/>
        <v>1</v>
      </c>
      <c r="LV13" s="438">
        <f t="shared" ref="LV13:NA13" si="77">SUM(LV11:LV12)</f>
        <v>98</v>
      </c>
      <c r="LW13" s="438">
        <f t="shared" si="77"/>
        <v>0</v>
      </c>
      <c r="LX13" s="438">
        <f t="shared" si="77"/>
        <v>0</v>
      </c>
      <c r="LY13" s="438">
        <f t="shared" si="77"/>
        <v>0</v>
      </c>
      <c r="LZ13" s="438">
        <f t="shared" si="77"/>
        <v>0</v>
      </c>
      <c r="MA13" s="438">
        <f t="shared" si="77"/>
        <v>0</v>
      </c>
      <c r="MB13" s="438">
        <f t="shared" si="77"/>
        <v>1172</v>
      </c>
      <c r="MC13" s="438">
        <f t="shared" si="77"/>
        <v>1633</v>
      </c>
      <c r="MD13" s="438">
        <f t="shared" si="77"/>
        <v>546</v>
      </c>
      <c r="ME13" s="438">
        <f t="shared" si="77"/>
        <v>700</v>
      </c>
      <c r="MF13" s="438">
        <f t="shared" si="77"/>
        <v>954</v>
      </c>
      <c r="MG13" s="438">
        <f t="shared" si="77"/>
        <v>789</v>
      </c>
      <c r="MH13" s="438">
        <f t="shared" si="77"/>
        <v>0</v>
      </c>
      <c r="MI13" s="438">
        <f t="shared" si="77"/>
        <v>381</v>
      </c>
      <c r="MJ13" s="438">
        <f t="shared" si="77"/>
        <v>0</v>
      </c>
      <c r="MK13" s="438">
        <f t="shared" si="77"/>
        <v>990</v>
      </c>
      <c r="ML13" s="438">
        <f t="shared" si="77"/>
        <v>23</v>
      </c>
      <c r="MM13" s="438">
        <f t="shared" si="77"/>
        <v>0</v>
      </c>
      <c r="MN13" s="438">
        <f t="shared" si="77"/>
        <v>0</v>
      </c>
      <c r="MO13" s="438">
        <f t="shared" si="77"/>
        <v>280</v>
      </c>
      <c r="MP13" s="438">
        <f t="shared" si="77"/>
        <v>0</v>
      </c>
      <c r="MQ13" s="438">
        <f t="shared" si="77"/>
        <v>1067</v>
      </c>
      <c r="MR13" s="438">
        <f t="shared" si="77"/>
        <v>183</v>
      </c>
      <c r="MS13" s="438">
        <f t="shared" si="77"/>
        <v>840</v>
      </c>
      <c r="MT13" s="438">
        <f t="shared" si="77"/>
        <v>0</v>
      </c>
      <c r="MU13" s="438">
        <f t="shared" si="77"/>
        <v>171</v>
      </c>
      <c r="MV13" s="438">
        <f t="shared" si="77"/>
        <v>657</v>
      </c>
      <c r="MW13" s="438">
        <f t="shared" si="77"/>
        <v>0</v>
      </c>
      <c r="MX13" s="438">
        <f t="shared" si="77"/>
        <v>294</v>
      </c>
      <c r="MY13" s="438">
        <f t="shared" si="77"/>
        <v>833</v>
      </c>
      <c r="MZ13" s="438">
        <f t="shared" si="77"/>
        <v>431</v>
      </c>
      <c r="NA13" s="438">
        <f t="shared" si="77"/>
        <v>1</v>
      </c>
    </row>
    <row r="14" spans="1:365" ht="15.75" customHeight="1">
      <c r="A14" s="61"/>
      <c r="B14" s="61"/>
      <c r="C14" s="61"/>
      <c r="D14" s="61"/>
      <c r="E14" s="61"/>
      <c r="F14" s="61"/>
      <c r="G14" s="61"/>
      <c r="H14" s="61"/>
      <c r="I14" s="61"/>
      <c r="J14" s="61"/>
      <c r="K14" s="61"/>
      <c r="L14" s="61"/>
      <c r="M14" s="61"/>
      <c r="N14" s="61"/>
      <c r="O14" s="61"/>
      <c r="P14" s="61"/>
      <c r="Q14" s="61"/>
      <c r="R14" s="61"/>
      <c r="S14" s="741"/>
      <c r="T14" s="61"/>
      <c r="U14" s="61"/>
      <c r="V14" s="61"/>
      <c r="W14" s="61"/>
      <c r="X14" s="61"/>
      <c r="Y14" s="61"/>
      <c r="Z14" s="61"/>
      <c r="AA14" s="61"/>
      <c r="AB14" s="61"/>
      <c r="AC14" s="61"/>
      <c r="AD14" s="61"/>
      <c r="AE14" s="61"/>
      <c r="AF14" s="61"/>
      <c r="AG14" s="61"/>
      <c r="AH14" s="61"/>
      <c r="AI14" s="61"/>
      <c r="AJ14" s="61"/>
      <c r="AK14" s="61"/>
      <c r="AL14" s="61"/>
      <c r="AM14" s="61"/>
      <c r="AN14" s="61"/>
      <c r="AO14" s="61"/>
      <c r="AP14" s="61"/>
      <c r="AQ14" s="61"/>
      <c r="AR14" s="61"/>
      <c r="AS14" s="61"/>
      <c r="AT14" s="61"/>
      <c r="AU14" s="61"/>
      <c r="AV14" s="61"/>
      <c r="AW14" s="61"/>
      <c r="AX14" s="61"/>
      <c r="AY14" s="61"/>
      <c r="AZ14" s="61"/>
      <c r="BA14" s="61"/>
      <c r="BB14" s="61"/>
      <c r="BC14" s="61"/>
      <c r="BD14" s="61"/>
      <c r="BE14" s="61"/>
      <c r="BF14" s="61"/>
      <c r="BG14" s="61"/>
      <c r="BH14" s="61"/>
      <c r="BI14" s="61"/>
      <c r="BJ14" s="61"/>
      <c r="BK14" s="61"/>
      <c r="BL14" s="61"/>
      <c r="BM14" s="61"/>
      <c r="BN14" s="61"/>
      <c r="BO14" s="61"/>
      <c r="BP14" s="61"/>
      <c r="BQ14" s="61"/>
      <c r="BR14" s="61"/>
      <c r="BS14" s="61"/>
      <c r="BT14" s="61"/>
      <c r="BU14" s="61"/>
      <c r="BV14" s="61"/>
      <c r="BW14" s="61"/>
      <c r="BX14" s="61"/>
      <c r="BY14" s="61"/>
      <c r="BZ14" s="61"/>
      <c r="CA14" s="61"/>
      <c r="CB14" s="61"/>
      <c r="CC14" s="61"/>
      <c r="CD14" s="61"/>
      <c r="CE14" s="61"/>
      <c r="CF14" s="61"/>
      <c r="CG14" s="61"/>
      <c r="CH14" s="61"/>
      <c r="CI14" s="61"/>
      <c r="CJ14" s="61"/>
      <c r="CK14" s="61"/>
      <c r="CL14" s="61"/>
      <c r="CM14" s="61"/>
      <c r="CN14" s="61"/>
      <c r="CO14" s="61"/>
      <c r="CP14" s="61"/>
      <c r="CQ14" s="61"/>
      <c r="CR14" s="61"/>
      <c r="CS14" s="61"/>
      <c r="CT14" s="61"/>
      <c r="CU14" s="61"/>
      <c r="CV14" s="866"/>
      <c r="CW14" s="61"/>
      <c r="CX14" s="61"/>
      <c r="CY14" s="61"/>
      <c r="CZ14" s="61"/>
      <c r="DA14" s="61"/>
      <c r="DB14" s="61"/>
      <c r="DC14" s="61"/>
      <c r="DD14" s="61"/>
      <c r="DE14" s="61"/>
      <c r="DF14" s="61"/>
      <c r="DG14" s="61"/>
      <c r="DH14" s="61"/>
      <c r="DI14" s="61"/>
      <c r="DJ14" s="61"/>
      <c r="DK14" s="61"/>
      <c r="DL14" s="61"/>
      <c r="DM14" s="61"/>
      <c r="DN14" s="61"/>
      <c r="DO14" s="61"/>
      <c r="DP14" s="61"/>
      <c r="DQ14" s="61"/>
      <c r="DR14" s="61"/>
      <c r="DS14" s="61"/>
      <c r="DT14" s="61"/>
      <c r="DU14" s="61"/>
      <c r="DV14" s="61"/>
      <c r="DW14" s="61"/>
      <c r="DX14" s="61"/>
      <c r="DY14" s="61"/>
      <c r="DZ14" s="61"/>
      <c r="EA14" s="61"/>
      <c r="EB14" s="61"/>
      <c r="EC14" s="61"/>
      <c r="ED14" s="61"/>
      <c r="EE14" s="892"/>
      <c r="EF14" s="61"/>
      <c r="EG14" s="61"/>
      <c r="EH14" s="61"/>
      <c r="EI14" s="61"/>
      <c r="EJ14" s="61"/>
      <c r="EK14" s="61"/>
      <c r="EL14" s="61"/>
      <c r="EM14" s="61"/>
      <c r="EN14" s="61"/>
      <c r="EO14" s="61"/>
      <c r="EP14" s="61"/>
      <c r="EQ14" s="61"/>
      <c r="ER14" s="61"/>
      <c r="ES14" s="61"/>
      <c r="ET14" s="61"/>
      <c r="EU14" s="61"/>
      <c r="EV14" s="61"/>
      <c r="EW14" s="61"/>
      <c r="EX14" s="61"/>
      <c r="EY14" s="61"/>
      <c r="EZ14" s="61"/>
      <c r="FA14" s="61"/>
      <c r="FB14" s="61"/>
      <c r="FC14" s="61"/>
      <c r="FD14" s="61"/>
      <c r="FE14" s="61"/>
      <c r="FF14" s="61"/>
      <c r="FG14" s="61"/>
      <c r="FH14" s="61"/>
      <c r="FI14" s="61"/>
      <c r="FJ14" s="61"/>
      <c r="FK14" s="61"/>
      <c r="FL14" s="61"/>
      <c r="FM14" s="61"/>
      <c r="FN14" s="61"/>
      <c r="FO14" s="61"/>
      <c r="FP14" s="61"/>
      <c r="FQ14" s="61"/>
      <c r="FR14" s="61"/>
      <c r="FS14" s="61"/>
      <c r="FT14" s="61"/>
      <c r="FU14" s="61"/>
      <c r="FV14" s="61"/>
      <c r="FW14" s="61"/>
      <c r="FX14" s="61"/>
      <c r="FY14" s="61"/>
      <c r="FZ14" s="61"/>
      <c r="GA14" s="61"/>
      <c r="GB14" s="61"/>
      <c r="GC14" s="61"/>
      <c r="GD14" s="61"/>
      <c r="GE14" s="61"/>
      <c r="GF14" s="61"/>
      <c r="GG14" s="61"/>
      <c r="GH14" s="61"/>
      <c r="GI14" s="61"/>
      <c r="GJ14" s="61"/>
      <c r="GK14" s="61"/>
      <c r="GL14" s="61"/>
      <c r="GM14" s="61"/>
      <c r="GN14" s="61"/>
      <c r="GO14" s="61"/>
      <c r="GP14" s="61"/>
      <c r="GQ14" s="61"/>
      <c r="GR14" s="61"/>
      <c r="GS14" s="61"/>
      <c r="GT14" s="61"/>
      <c r="GU14" s="61"/>
      <c r="GV14" s="61"/>
      <c r="GW14" s="61"/>
      <c r="GX14" s="61"/>
      <c r="GY14" s="61"/>
      <c r="GZ14" s="61"/>
      <c r="HA14" s="61"/>
      <c r="HB14" s="61"/>
      <c r="HC14" s="61"/>
      <c r="HD14" s="61"/>
      <c r="HE14" s="61"/>
      <c r="HF14" s="61"/>
      <c r="HG14" s="61"/>
      <c r="HH14" s="61"/>
      <c r="HI14" s="61"/>
      <c r="HJ14" s="61"/>
      <c r="HK14" s="61"/>
      <c r="HL14" s="61"/>
      <c r="HM14" s="61"/>
      <c r="HN14" s="61"/>
      <c r="HO14" s="61"/>
      <c r="HP14" s="61"/>
      <c r="HQ14" s="61"/>
      <c r="HR14" s="61"/>
      <c r="HS14" s="61"/>
      <c r="HT14" s="61"/>
      <c r="HU14" s="61"/>
      <c r="HV14" s="61"/>
      <c r="HW14" s="61"/>
      <c r="HX14" s="61"/>
      <c r="HY14" s="61"/>
      <c r="HZ14" s="61"/>
      <c r="IA14" s="61"/>
      <c r="IB14" s="61"/>
      <c r="IC14" s="61"/>
      <c r="ID14" s="61"/>
      <c r="IE14" s="61"/>
      <c r="IF14" s="61"/>
      <c r="IG14" s="61"/>
      <c r="IH14" s="61"/>
      <c r="II14" s="61"/>
      <c r="IJ14" s="61"/>
      <c r="IK14" s="61"/>
      <c r="IL14" s="61"/>
      <c r="IM14" s="61"/>
      <c r="IN14" s="61"/>
      <c r="IO14" s="61"/>
      <c r="IP14" s="61"/>
      <c r="IQ14" s="61"/>
      <c r="IR14" s="61"/>
      <c r="IS14" s="61"/>
      <c r="IT14" s="61"/>
      <c r="IU14" s="61"/>
      <c r="IV14" s="61"/>
      <c r="IW14" s="61"/>
      <c r="IX14" s="61"/>
      <c r="IY14" s="61"/>
      <c r="IZ14" s="61"/>
      <c r="JA14" s="61"/>
      <c r="JB14" s="61"/>
      <c r="JC14" s="61"/>
      <c r="JD14" s="61"/>
      <c r="JE14" s="61"/>
      <c r="JF14" s="61"/>
      <c r="JG14" s="61"/>
      <c r="JH14" s="61"/>
      <c r="JI14" s="61"/>
      <c r="JJ14" s="61"/>
      <c r="JK14" s="61"/>
      <c r="JL14" s="61"/>
      <c r="JM14" s="61"/>
      <c r="JN14" s="61"/>
      <c r="JO14" s="61"/>
      <c r="JP14" s="61"/>
      <c r="JQ14" s="61"/>
      <c r="JR14" s="61"/>
      <c r="JS14" s="61"/>
      <c r="JT14" s="61"/>
      <c r="JU14" s="61"/>
      <c r="JV14" s="61"/>
      <c r="JW14" s="61"/>
      <c r="JX14" s="61"/>
      <c r="JY14" s="61"/>
      <c r="JZ14" s="61"/>
      <c r="KA14" s="61"/>
      <c r="KB14" s="61"/>
      <c r="KC14" s="61"/>
      <c r="KD14" s="61"/>
      <c r="KE14" s="61"/>
      <c r="KF14" s="61"/>
      <c r="KG14" s="61"/>
      <c r="KH14" s="61"/>
      <c r="KI14" s="61"/>
      <c r="KJ14" s="61"/>
      <c r="KK14" s="61"/>
      <c r="KL14" s="61"/>
      <c r="KM14" s="61"/>
      <c r="KN14" s="1463"/>
      <c r="KO14" s="61"/>
      <c r="KP14" s="61"/>
      <c r="KQ14" s="61"/>
      <c r="KR14" s="61"/>
      <c r="KS14" s="61"/>
      <c r="KT14" s="61"/>
      <c r="KU14" s="61"/>
      <c r="KV14" s="61"/>
      <c r="KW14" s="61"/>
      <c r="KX14" s="61"/>
      <c r="KY14" s="61"/>
      <c r="KZ14" s="61"/>
      <c r="LA14" s="61"/>
      <c r="LB14" s="61"/>
      <c r="LC14" s="61"/>
      <c r="LD14" s="61"/>
      <c r="LE14" s="61"/>
      <c r="LF14" s="61"/>
      <c r="LG14" s="61"/>
      <c r="LH14" s="61"/>
      <c r="LI14" s="61"/>
      <c r="LJ14" s="61"/>
      <c r="LK14" s="61"/>
      <c r="LL14" s="61"/>
      <c r="LM14" s="61"/>
      <c r="LN14" s="61"/>
      <c r="LO14" s="61"/>
      <c r="LP14" s="61"/>
      <c r="LQ14" s="61"/>
      <c r="LR14" s="61"/>
      <c r="LS14" s="61"/>
      <c r="LT14" s="61"/>
      <c r="LU14" s="61"/>
      <c r="LV14" s="61"/>
      <c r="LW14" s="61"/>
      <c r="LX14" s="61"/>
      <c r="LY14" s="61"/>
      <c r="LZ14" s="61"/>
      <c r="MA14" s="61"/>
      <c r="MB14" s="61"/>
      <c r="MC14" s="61"/>
      <c r="MD14" s="61"/>
      <c r="ME14" s="61"/>
      <c r="MF14" s="61"/>
      <c r="MG14" s="61"/>
      <c r="MH14" s="61"/>
      <c r="MI14" s="61"/>
      <c r="MJ14" s="61"/>
      <c r="MK14" s="61"/>
      <c r="ML14" s="61"/>
      <c r="MM14" s="61"/>
      <c r="MN14" s="61"/>
      <c r="MO14" s="61"/>
      <c r="MP14" s="61"/>
      <c r="MQ14" s="61"/>
      <c r="MR14" s="61"/>
      <c r="MS14" s="61"/>
      <c r="MT14" s="61"/>
      <c r="MU14" s="61"/>
      <c r="MV14" s="61"/>
      <c r="MW14" s="61"/>
      <c r="MX14" s="61"/>
      <c r="MY14" s="61"/>
      <c r="MZ14" s="61"/>
      <c r="NA14" s="61"/>
    </row>
    <row r="15" spans="1:365" ht="20.25" customHeight="1">
      <c r="A15" s="73" t="s">
        <v>533</v>
      </c>
      <c r="B15" s="434"/>
      <c r="C15" s="434"/>
      <c r="D15" s="434"/>
      <c r="E15" s="434"/>
      <c r="F15" s="434"/>
      <c r="G15" s="434"/>
      <c r="H15" s="434"/>
      <c r="I15" s="434"/>
      <c r="J15" s="434"/>
      <c r="K15" s="434"/>
      <c r="L15" s="434"/>
      <c r="M15" s="434"/>
      <c r="N15" s="434"/>
      <c r="O15" s="434"/>
      <c r="P15" s="434"/>
      <c r="Q15" s="434"/>
      <c r="R15" s="434"/>
      <c r="S15" s="739"/>
      <c r="T15" s="434"/>
      <c r="U15" s="434"/>
      <c r="V15" s="434"/>
      <c r="W15" s="434"/>
      <c r="X15" s="434"/>
      <c r="Y15" s="434"/>
      <c r="Z15" s="434"/>
      <c r="AA15" s="434"/>
      <c r="AB15" s="434"/>
      <c r="AC15" s="434"/>
      <c r="AD15" s="434"/>
      <c r="AE15" s="434"/>
      <c r="AF15" s="434"/>
      <c r="AG15" s="434"/>
      <c r="AH15" s="434"/>
      <c r="AI15" s="434"/>
      <c r="AJ15" s="434"/>
      <c r="AK15" s="434"/>
      <c r="AL15" s="434"/>
      <c r="AM15" s="434"/>
      <c r="AN15" s="434"/>
      <c r="AO15" s="434"/>
      <c r="AP15" s="434"/>
      <c r="AQ15" s="434"/>
      <c r="AR15" s="434"/>
      <c r="AS15" s="434"/>
      <c r="AT15" s="434"/>
      <c r="AU15" s="434"/>
      <c r="AV15" s="434"/>
      <c r="AW15" s="434"/>
      <c r="AX15" s="434"/>
      <c r="AY15" s="434"/>
      <c r="AZ15" s="434"/>
      <c r="BA15" s="434"/>
      <c r="BB15" s="434"/>
      <c r="BC15" s="434"/>
      <c r="BD15" s="434"/>
      <c r="BE15" s="434"/>
      <c r="BF15" s="434"/>
      <c r="BG15" s="434"/>
      <c r="BH15" s="434"/>
      <c r="BI15" s="434"/>
      <c r="BJ15" s="434"/>
      <c r="BK15" s="434"/>
      <c r="BL15" s="434"/>
      <c r="BM15" s="434"/>
      <c r="BN15" s="434"/>
      <c r="BO15" s="434"/>
      <c r="BP15" s="434"/>
      <c r="BQ15" s="434"/>
      <c r="BR15" s="434"/>
      <c r="BS15" s="434"/>
      <c r="BT15" s="434"/>
      <c r="BU15" s="434"/>
      <c r="BV15" s="434"/>
      <c r="BW15" s="434"/>
      <c r="BX15" s="434"/>
      <c r="BY15" s="434"/>
      <c r="BZ15" s="434"/>
      <c r="CA15" s="434"/>
      <c r="CB15" s="434"/>
      <c r="CC15" s="434"/>
      <c r="CD15" s="434"/>
      <c r="CE15" s="434"/>
      <c r="CF15" s="434"/>
      <c r="CG15" s="434"/>
      <c r="CH15" s="434"/>
      <c r="CI15" s="434"/>
      <c r="CJ15" s="434"/>
      <c r="CK15" s="434"/>
      <c r="CL15" s="434"/>
      <c r="CM15" s="434"/>
      <c r="CN15" s="434"/>
      <c r="CO15" s="434"/>
      <c r="CP15" s="434"/>
      <c r="CQ15" s="434"/>
      <c r="CR15" s="434"/>
      <c r="CS15" s="434"/>
      <c r="CT15" s="434"/>
      <c r="CU15" s="434"/>
      <c r="CV15" s="864"/>
      <c r="CW15" s="434"/>
      <c r="CX15" s="434"/>
      <c r="CY15" s="434"/>
      <c r="CZ15" s="434"/>
      <c r="DA15" s="434"/>
      <c r="DB15" s="434"/>
      <c r="DC15" s="434"/>
      <c r="DD15" s="434"/>
      <c r="DE15" s="434"/>
      <c r="DF15" s="434"/>
      <c r="DG15" s="434"/>
      <c r="DH15" s="434"/>
      <c r="DI15" s="434"/>
      <c r="DJ15" s="434"/>
      <c r="DK15" s="434"/>
      <c r="DL15" s="434"/>
      <c r="DM15" s="434"/>
      <c r="DN15" s="434"/>
      <c r="DO15" s="434"/>
      <c r="DP15" s="434"/>
      <c r="DQ15" s="434"/>
      <c r="DR15" s="434"/>
      <c r="DS15" s="434"/>
      <c r="DT15" s="434"/>
      <c r="DU15" s="434"/>
      <c r="DV15" s="434"/>
      <c r="DW15" s="434"/>
      <c r="DX15" s="434"/>
      <c r="DY15" s="434"/>
      <c r="DZ15" s="434"/>
      <c r="EA15" s="434"/>
      <c r="EB15" s="434"/>
      <c r="EC15" s="434"/>
      <c r="ED15" s="434"/>
      <c r="EE15" s="890"/>
      <c r="EF15" s="434"/>
      <c r="EG15" s="434"/>
      <c r="EH15" s="434"/>
      <c r="EI15" s="434"/>
      <c r="EJ15" s="434"/>
      <c r="EK15" s="434"/>
      <c r="EL15" s="434"/>
      <c r="EM15" s="434"/>
      <c r="EN15" s="434"/>
      <c r="EO15" s="434"/>
      <c r="EP15" s="434"/>
      <c r="EQ15" s="434"/>
      <c r="ER15" s="434"/>
      <c r="ES15" s="434"/>
      <c r="ET15" s="434"/>
      <c r="EU15" s="434"/>
      <c r="EV15" s="434"/>
      <c r="EW15" s="434"/>
      <c r="EX15" s="434"/>
      <c r="EY15" s="434"/>
      <c r="EZ15" s="434"/>
      <c r="FA15" s="434"/>
      <c r="FB15" s="434"/>
      <c r="FC15" s="434"/>
      <c r="FD15" s="434"/>
      <c r="FE15" s="434"/>
      <c r="FF15" s="434"/>
      <c r="FG15" s="434"/>
      <c r="FH15" s="434"/>
      <c r="FI15" s="434"/>
      <c r="FJ15" s="434"/>
      <c r="FK15" s="434"/>
      <c r="FL15" s="434"/>
      <c r="FM15" s="434"/>
      <c r="FN15" s="434"/>
      <c r="FO15" s="434"/>
      <c r="FP15" s="434"/>
      <c r="FQ15" s="434"/>
      <c r="FR15" s="434"/>
      <c r="FS15" s="434"/>
      <c r="FT15" s="434"/>
      <c r="FU15" s="434"/>
      <c r="FV15" s="434"/>
      <c r="FW15" s="434"/>
      <c r="FX15" s="434"/>
      <c r="FY15" s="434"/>
      <c r="FZ15" s="434"/>
      <c r="GA15" s="434"/>
      <c r="GB15" s="434"/>
      <c r="GC15" s="434"/>
      <c r="GD15" s="434"/>
      <c r="GE15" s="434"/>
      <c r="GF15" s="434"/>
      <c r="GG15" s="434"/>
      <c r="GH15" s="434"/>
      <c r="GI15" s="434"/>
      <c r="GJ15" s="434"/>
      <c r="GK15" s="434"/>
      <c r="GL15" s="434"/>
      <c r="GM15" s="434"/>
      <c r="GN15" s="434"/>
      <c r="GO15" s="434"/>
      <c r="GP15" s="434"/>
      <c r="GQ15" s="434"/>
      <c r="GR15" s="434"/>
      <c r="GS15" s="434"/>
      <c r="GT15" s="434"/>
      <c r="GU15" s="434"/>
      <c r="GV15" s="434"/>
      <c r="GW15" s="434"/>
      <c r="GX15" s="434"/>
      <c r="GY15" s="434"/>
      <c r="GZ15" s="434"/>
      <c r="HA15" s="434"/>
      <c r="HB15" s="434"/>
      <c r="HC15" s="434"/>
      <c r="HD15" s="434"/>
      <c r="HE15" s="434"/>
      <c r="HF15" s="434"/>
      <c r="HG15" s="434"/>
      <c r="HH15" s="434"/>
      <c r="HI15" s="434"/>
      <c r="HJ15" s="434"/>
      <c r="HK15" s="434"/>
      <c r="HL15" s="434"/>
      <c r="HM15" s="434"/>
      <c r="HN15" s="434"/>
      <c r="HO15" s="434"/>
      <c r="HP15" s="434"/>
      <c r="HQ15" s="434"/>
      <c r="HR15" s="434"/>
      <c r="HS15" s="434"/>
      <c r="HT15" s="434"/>
      <c r="HU15" s="434"/>
      <c r="HV15" s="434"/>
      <c r="HW15" s="434"/>
      <c r="HX15" s="434"/>
      <c r="HY15" s="434"/>
      <c r="HZ15" s="434"/>
      <c r="IA15" s="434"/>
      <c r="IB15" s="434"/>
      <c r="IC15" s="434"/>
      <c r="ID15" s="434"/>
      <c r="IE15" s="434"/>
      <c r="IF15" s="434"/>
      <c r="IG15" s="434"/>
      <c r="IH15" s="434"/>
      <c r="II15" s="434"/>
      <c r="IJ15" s="434"/>
      <c r="IK15" s="434"/>
      <c r="IL15" s="434"/>
      <c r="IM15" s="434"/>
      <c r="IN15" s="434"/>
      <c r="IO15" s="434"/>
      <c r="IP15" s="434"/>
      <c r="IQ15" s="434"/>
      <c r="IR15" s="434"/>
      <c r="IS15" s="434"/>
      <c r="IT15" s="434"/>
      <c r="IU15" s="434"/>
      <c r="IV15" s="434"/>
      <c r="IW15" s="434"/>
      <c r="IX15" s="434"/>
      <c r="IY15" s="434"/>
      <c r="IZ15" s="434"/>
      <c r="JA15" s="434"/>
      <c r="JB15" s="434"/>
      <c r="JC15" s="434"/>
      <c r="JD15" s="434"/>
      <c r="JE15" s="434"/>
      <c r="JF15" s="434"/>
      <c r="JG15" s="434"/>
      <c r="JH15" s="434"/>
      <c r="JI15" s="434"/>
      <c r="JJ15" s="434"/>
      <c r="JK15" s="434"/>
      <c r="JL15" s="434"/>
      <c r="JM15" s="434"/>
      <c r="JN15" s="434"/>
      <c r="JO15" s="434"/>
      <c r="JP15" s="434"/>
      <c r="JQ15" s="434"/>
      <c r="JR15" s="434"/>
      <c r="JS15" s="434"/>
      <c r="JT15" s="434"/>
      <c r="JU15" s="434"/>
      <c r="JV15" s="434"/>
      <c r="JW15" s="434"/>
      <c r="JX15" s="434"/>
      <c r="JY15" s="434"/>
      <c r="JZ15" s="434"/>
      <c r="KA15" s="434"/>
      <c r="KB15" s="434"/>
      <c r="KC15" s="434"/>
      <c r="KD15" s="434"/>
      <c r="KE15" s="434"/>
      <c r="KF15" s="434"/>
      <c r="KG15" s="434"/>
      <c r="KH15" s="434"/>
      <c r="KI15" s="434"/>
      <c r="KJ15" s="434"/>
      <c r="KK15" s="434"/>
      <c r="KL15" s="434"/>
      <c r="KM15" s="434"/>
      <c r="KN15" s="1461"/>
      <c r="KO15" s="434"/>
      <c r="KP15" s="434"/>
      <c r="KQ15" s="434"/>
      <c r="KR15" s="434"/>
      <c r="KS15" s="434"/>
      <c r="KT15" s="434"/>
      <c r="KU15" s="434"/>
      <c r="KV15" s="434"/>
      <c r="KW15" s="434"/>
      <c r="KX15" s="434"/>
      <c r="KY15" s="434"/>
      <c r="KZ15" s="434"/>
      <c r="LA15" s="434"/>
      <c r="LB15" s="434"/>
      <c r="LC15" s="434"/>
      <c r="LD15" s="434"/>
      <c r="LE15" s="434"/>
      <c r="LF15" s="434"/>
      <c r="LG15" s="434"/>
      <c r="LH15" s="434"/>
      <c r="LI15" s="434"/>
      <c r="LJ15" s="434"/>
      <c r="LK15" s="434"/>
      <c r="LL15" s="434"/>
      <c r="LM15" s="434"/>
      <c r="LN15" s="434"/>
      <c r="LO15" s="434"/>
      <c r="LP15" s="434"/>
      <c r="LQ15" s="434"/>
      <c r="LR15" s="434"/>
      <c r="LS15" s="434"/>
      <c r="LT15" s="434"/>
      <c r="LU15" s="434"/>
      <c r="LV15" s="434"/>
      <c r="LW15" s="434"/>
      <c r="LX15" s="434"/>
      <c r="LY15" s="434"/>
      <c r="LZ15" s="434"/>
      <c r="MA15" s="434"/>
      <c r="MB15" s="434"/>
      <c r="MC15" s="434"/>
      <c r="MD15" s="434"/>
      <c r="ME15" s="434"/>
      <c r="MF15" s="434"/>
      <c r="MG15" s="434"/>
      <c r="MH15" s="434"/>
      <c r="MI15" s="434"/>
      <c r="MJ15" s="434"/>
      <c r="MK15" s="434"/>
      <c r="ML15" s="434"/>
      <c r="MM15" s="434"/>
      <c r="MN15" s="434"/>
      <c r="MO15" s="434"/>
      <c r="MP15" s="434"/>
      <c r="MQ15" s="434"/>
      <c r="MR15" s="434"/>
      <c r="MS15" s="434"/>
      <c r="MT15" s="434"/>
      <c r="MU15" s="434"/>
      <c r="MV15" s="434"/>
      <c r="MW15" s="434"/>
      <c r="MX15" s="434"/>
      <c r="MY15" s="434"/>
      <c r="MZ15" s="434"/>
      <c r="NA15" s="434"/>
    </row>
    <row r="16" spans="1:365" ht="15" customHeight="1">
      <c r="A16" s="67" t="s">
        <v>534</v>
      </c>
      <c r="B16" s="439">
        <v>0</v>
      </c>
      <c r="C16" s="439">
        <v>1</v>
      </c>
      <c r="D16" s="439">
        <v>0</v>
      </c>
      <c r="E16" s="439">
        <v>1</v>
      </c>
      <c r="F16" s="439">
        <v>0</v>
      </c>
      <c r="G16" s="439">
        <v>1</v>
      </c>
      <c r="H16" s="439">
        <v>0</v>
      </c>
      <c r="I16" s="439">
        <v>0</v>
      </c>
      <c r="J16" s="439">
        <v>0</v>
      </c>
      <c r="K16" s="439">
        <v>0</v>
      </c>
      <c r="L16" s="439">
        <v>0</v>
      </c>
      <c r="M16" s="439">
        <v>0</v>
      </c>
      <c r="N16" s="439">
        <v>0</v>
      </c>
      <c r="O16" s="439">
        <v>0</v>
      </c>
      <c r="P16" s="439">
        <v>0</v>
      </c>
      <c r="Q16" s="439">
        <v>0</v>
      </c>
      <c r="R16" s="439">
        <v>0</v>
      </c>
      <c r="S16" s="739">
        <v>0</v>
      </c>
      <c r="T16" s="439">
        <v>0</v>
      </c>
      <c r="U16" s="439">
        <v>0</v>
      </c>
      <c r="V16" s="439">
        <v>0</v>
      </c>
      <c r="W16" s="439">
        <v>0</v>
      </c>
      <c r="X16" s="439">
        <v>0</v>
      </c>
      <c r="Y16" s="439">
        <v>0</v>
      </c>
      <c r="Z16" s="439">
        <v>0</v>
      </c>
      <c r="AA16" s="439">
        <v>0</v>
      </c>
      <c r="AB16" s="439">
        <v>0</v>
      </c>
      <c r="AC16" s="439">
        <v>0</v>
      </c>
      <c r="AD16" s="439">
        <v>0</v>
      </c>
      <c r="AE16" s="439">
        <v>0</v>
      </c>
      <c r="AF16" s="439">
        <v>0</v>
      </c>
      <c r="AG16" s="439">
        <v>0</v>
      </c>
      <c r="AH16" s="439">
        <v>0</v>
      </c>
      <c r="AI16" s="439">
        <v>1</v>
      </c>
      <c r="AJ16" s="439">
        <v>0</v>
      </c>
      <c r="AK16" s="439">
        <v>0</v>
      </c>
      <c r="AL16" s="439">
        <v>2</v>
      </c>
      <c r="AM16" s="439">
        <v>0</v>
      </c>
      <c r="AN16" s="439">
        <v>0</v>
      </c>
      <c r="AO16" s="439">
        <v>0</v>
      </c>
      <c r="AP16" s="439">
        <v>0</v>
      </c>
      <c r="AQ16" s="439">
        <v>1</v>
      </c>
      <c r="AR16" s="439">
        <v>0</v>
      </c>
      <c r="AS16" s="439">
        <v>0</v>
      </c>
      <c r="AT16" s="439">
        <v>0</v>
      </c>
      <c r="AU16" s="439">
        <v>0</v>
      </c>
      <c r="AV16" s="439">
        <v>0</v>
      </c>
      <c r="AW16" s="439">
        <v>1</v>
      </c>
      <c r="AX16" s="439">
        <v>0</v>
      </c>
      <c r="AY16" s="439">
        <v>0</v>
      </c>
      <c r="AZ16" s="439">
        <v>0</v>
      </c>
      <c r="BA16" s="439">
        <v>0</v>
      </c>
      <c r="BB16" s="439">
        <v>0</v>
      </c>
      <c r="BC16" s="439">
        <v>0</v>
      </c>
      <c r="BD16" s="439">
        <v>0</v>
      </c>
      <c r="BE16" s="439">
        <v>0</v>
      </c>
      <c r="BF16" s="439">
        <v>0</v>
      </c>
      <c r="BG16" s="439">
        <v>0</v>
      </c>
      <c r="BH16" s="439">
        <v>2</v>
      </c>
      <c r="BI16" s="439">
        <v>0</v>
      </c>
      <c r="BJ16" s="439">
        <v>0</v>
      </c>
      <c r="BK16" s="439">
        <v>0</v>
      </c>
      <c r="BL16" s="439">
        <v>1</v>
      </c>
      <c r="BM16" s="439">
        <v>1</v>
      </c>
      <c r="BN16" s="439">
        <v>1</v>
      </c>
      <c r="BO16" s="439">
        <v>0</v>
      </c>
      <c r="BP16" s="439">
        <v>0</v>
      </c>
      <c r="BQ16" s="439">
        <v>0</v>
      </c>
      <c r="BR16" s="439">
        <v>1</v>
      </c>
      <c r="BS16" s="439">
        <v>1</v>
      </c>
      <c r="BT16" s="439">
        <v>1</v>
      </c>
      <c r="BU16" s="439">
        <v>0</v>
      </c>
      <c r="BV16" s="439">
        <v>0</v>
      </c>
      <c r="BW16" s="439">
        <v>0</v>
      </c>
      <c r="BX16" s="439">
        <v>0</v>
      </c>
      <c r="BY16" s="439">
        <v>0</v>
      </c>
      <c r="BZ16" s="439">
        <v>0</v>
      </c>
      <c r="CA16" s="439">
        <v>0</v>
      </c>
      <c r="CB16" s="439">
        <v>0</v>
      </c>
      <c r="CC16" s="439">
        <v>0</v>
      </c>
      <c r="CD16" s="439">
        <v>0</v>
      </c>
      <c r="CE16" s="439">
        <v>0</v>
      </c>
      <c r="CF16" s="439">
        <v>0</v>
      </c>
      <c r="CG16" s="439">
        <v>0</v>
      </c>
      <c r="CH16" s="439">
        <v>0</v>
      </c>
      <c r="CI16" s="439">
        <v>0</v>
      </c>
      <c r="CJ16" s="439">
        <v>0</v>
      </c>
      <c r="CK16" s="439">
        <v>0</v>
      </c>
      <c r="CL16" s="439">
        <v>0</v>
      </c>
      <c r="CM16" s="439">
        <v>0</v>
      </c>
      <c r="CN16" s="439">
        <v>0</v>
      </c>
      <c r="CO16" s="439">
        <v>0</v>
      </c>
      <c r="CP16" s="439">
        <v>0</v>
      </c>
      <c r="CQ16" s="439">
        <v>0</v>
      </c>
      <c r="CR16" s="439">
        <v>0</v>
      </c>
      <c r="CS16" s="439">
        <v>0</v>
      </c>
      <c r="CT16" s="439">
        <v>0</v>
      </c>
      <c r="CU16" s="439">
        <v>0</v>
      </c>
      <c r="CV16" s="864">
        <v>0</v>
      </c>
      <c r="CW16" s="439">
        <v>0</v>
      </c>
      <c r="CX16" s="439">
        <v>0</v>
      </c>
      <c r="CY16" s="439">
        <v>0</v>
      </c>
      <c r="CZ16" s="439">
        <v>0</v>
      </c>
      <c r="DA16" s="439">
        <v>0</v>
      </c>
      <c r="DB16" s="439">
        <v>0</v>
      </c>
      <c r="DC16" s="439">
        <v>0</v>
      </c>
      <c r="DD16" s="439">
        <v>0</v>
      </c>
      <c r="DE16" s="439">
        <v>0</v>
      </c>
      <c r="DF16" s="439">
        <v>0</v>
      </c>
      <c r="DG16" s="439">
        <v>0</v>
      </c>
      <c r="DH16" s="439">
        <v>0</v>
      </c>
      <c r="DI16" s="439">
        <v>0</v>
      </c>
      <c r="DJ16" s="439">
        <v>0</v>
      </c>
      <c r="DK16" s="439">
        <v>0</v>
      </c>
      <c r="DL16" s="439">
        <v>0</v>
      </c>
      <c r="DM16" s="439">
        <v>0</v>
      </c>
      <c r="DN16" s="439">
        <v>0</v>
      </c>
      <c r="DO16" s="439">
        <v>0</v>
      </c>
      <c r="DP16" s="439">
        <v>0</v>
      </c>
      <c r="DQ16" s="439">
        <v>0</v>
      </c>
      <c r="DR16" s="439">
        <v>0</v>
      </c>
      <c r="DS16" s="439">
        <v>0</v>
      </c>
      <c r="DT16" s="439">
        <v>0</v>
      </c>
      <c r="DU16" s="439">
        <v>0</v>
      </c>
      <c r="DV16" s="439">
        <v>0</v>
      </c>
      <c r="DW16" s="439">
        <v>0</v>
      </c>
      <c r="DX16" s="439">
        <v>0</v>
      </c>
      <c r="DY16" s="439">
        <v>0</v>
      </c>
      <c r="DZ16" s="439">
        <v>0</v>
      </c>
      <c r="EA16" s="439">
        <v>0</v>
      </c>
      <c r="EB16" s="439">
        <v>0</v>
      </c>
      <c r="EC16" s="439">
        <v>0</v>
      </c>
      <c r="ED16" s="439">
        <v>0</v>
      </c>
      <c r="EE16" s="890">
        <v>0</v>
      </c>
      <c r="EF16" s="439">
        <v>0</v>
      </c>
      <c r="EG16" s="439">
        <v>0</v>
      </c>
      <c r="EH16" s="439">
        <v>0</v>
      </c>
      <c r="EI16" s="439">
        <v>0</v>
      </c>
      <c r="EJ16" s="439">
        <v>0</v>
      </c>
      <c r="EK16" s="439">
        <v>0</v>
      </c>
      <c r="EL16" s="439">
        <v>0</v>
      </c>
      <c r="EM16" s="439">
        <v>0</v>
      </c>
      <c r="EN16" s="439">
        <v>0</v>
      </c>
      <c r="EO16" s="439">
        <v>0</v>
      </c>
      <c r="EP16" s="439">
        <v>0</v>
      </c>
      <c r="EQ16" s="439">
        <v>0</v>
      </c>
      <c r="ER16" s="439">
        <v>0</v>
      </c>
      <c r="ES16" s="439">
        <v>0</v>
      </c>
      <c r="ET16" s="439">
        <v>0</v>
      </c>
      <c r="EU16" s="439">
        <v>0</v>
      </c>
      <c r="EV16" s="439">
        <v>0</v>
      </c>
      <c r="EW16" s="439">
        <v>0</v>
      </c>
      <c r="EX16" s="439">
        <v>0</v>
      </c>
      <c r="EY16" s="439">
        <v>0</v>
      </c>
      <c r="EZ16" s="439">
        <v>0</v>
      </c>
      <c r="FA16" s="439">
        <v>0</v>
      </c>
      <c r="FB16" s="439">
        <v>0</v>
      </c>
      <c r="FC16" s="439">
        <v>0</v>
      </c>
      <c r="FD16" s="439">
        <v>0</v>
      </c>
      <c r="FE16" s="439">
        <v>0</v>
      </c>
      <c r="FF16" s="439">
        <v>0</v>
      </c>
      <c r="FG16" s="439">
        <v>0</v>
      </c>
      <c r="FH16" s="439">
        <v>0</v>
      </c>
      <c r="FI16" s="439">
        <v>0</v>
      </c>
      <c r="FJ16" s="439">
        <v>0</v>
      </c>
      <c r="FK16" s="439">
        <v>0</v>
      </c>
      <c r="FL16" s="439">
        <v>0</v>
      </c>
      <c r="FM16" s="439">
        <v>0</v>
      </c>
      <c r="FN16" s="439">
        <v>1</v>
      </c>
      <c r="FO16" s="439">
        <v>1</v>
      </c>
      <c r="FP16" s="439">
        <v>0</v>
      </c>
      <c r="FQ16" s="439">
        <v>0</v>
      </c>
      <c r="FR16" s="439">
        <v>0</v>
      </c>
      <c r="FS16" s="439">
        <v>4</v>
      </c>
      <c r="FT16" s="439">
        <v>0</v>
      </c>
      <c r="FU16" s="439">
        <v>5</v>
      </c>
      <c r="FV16" s="439">
        <v>4</v>
      </c>
      <c r="FW16" s="439">
        <v>0</v>
      </c>
      <c r="FX16" s="439">
        <v>0</v>
      </c>
      <c r="FY16" s="439">
        <v>0</v>
      </c>
      <c r="FZ16" s="439">
        <v>4</v>
      </c>
      <c r="GA16" s="439">
        <v>0</v>
      </c>
      <c r="GB16" s="439">
        <v>0</v>
      </c>
      <c r="GC16" s="439">
        <v>0</v>
      </c>
      <c r="GD16" s="439">
        <v>0</v>
      </c>
      <c r="GE16" s="439">
        <v>0</v>
      </c>
      <c r="GF16" s="439">
        <v>0</v>
      </c>
      <c r="GG16" s="439">
        <v>0</v>
      </c>
      <c r="GH16" s="439">
        <v>0</v>
      </c>
      <c r="GI16" s="439">
        <v>0</v>
      </c>
      <c r="GJ16" s="439">
        <v>0</v>
      </c>
      <c r="GK16" s="439">
        <v>0</v>
      </c>
      <c r="GL16" s="439">
        <v>0</v>
      </c>
      <c r="GM16" s="439">
        <v>0</v>
      </c>
      <c r="GN16" s="439">
        <v>0</v>
      </c>
      <c r="GO16" s="439">
        <v>0</v>
      </c>
      <c r="GP16" s="439">
        <v>0</v>
      </c>
      <c r="GQ16" s="439">
        <v>0</v>
      </c>
      <c r="GR16" s="439">
        <v>0</v>
      </c>
      <c r="GS16" s="439">
        <v>0</v>
      </c>
      <c r="GT16" s="439">
        <v>0</v>
      </c>
      <c r="GU16" s="439">
        <v>0</v>
      </c>
      <c r="GV16" s="439">
        <v>0</v>
      </c>
      <c r="GW16" s="439">
        <v>0</v>
      </c>
      <c r="GX16" s="439">
        <v>0</v>
      </c>
      <c r="GY16" s="439">
        <v>0</v>
      </c>
      <c r="GZ16" s="439">
        <v>0</v>
      </c>
      <c r="HA16" s="439">
        <v>0</v>
      </c>
      <c r="HB16" s="439">
        <v>0</v>
      </c>
      <c r="HC16" s="439">
        <v>1</v>
      </c>
      <c r="HD16" s="439">
        <v>1</v>
      </c>
      <c r="HE16" s="439">
        <v>1</v>
      </c>
      <c r="HF16" s="439">
        <v>0</v>
      </c>
      <c r="HG16" s="439">
        <v>0</v>
      </c>
      <c r="HH16" s="439">
        <v>0</v>
      </c>
      <c r="HI16" s="439">
        <v>0</v>
      </c>
      <c r="HJ16" s="439">
        <v>2</v>
      </c>
      <c r="HK16" s="439">
        <v>2</v>
      </c>
      <c r="HL16" s="439">
        <v>2</v>
      </c>
      <c r="HM16" s="439">
        <v>0</v>
      </c>
      <c r="HN16" s="439">
        <v>4</v>
      </c>
      <c r="HO16" s="439">
        <v>3</v>
      </c>
      <c r="HP16" s="439">
        <v>4</v>
      </c>
      <c r="HQ16" s="439">
        <v>4</v>
      </c>
      <c r="HR16" s="439">
        <v>3</v>
      </c>
      <c r="HS16" s="439">
        <v>0</v>
      </c>
      <c r="HT16" s="439">
        <v>0</v>
      </c>
      <c r="HU16" s="439">
        <v>0</v>
      </c>
      <c r="HV16" s="439">
        <v>0</v>
      </c>
      <c r="HW16" s="439">
        <v>13</v>
      </c>
      <c r="HX16" s="439">
        <v>19</v>
      </c>
      <c r="HY16" s="439">
        <v>12</v>
      </c>
      <c r="HZ16" s="439">
        <v>13</v>
      </c>
      <c r="IA16" s="439">
        <v>0</v>
      </c>
      <c r="IB16" s="439">
        <v>0</v>
      </c>
      <c r="IC16" s="439">
        <v>0</v>
      </c>
      <c r="ID16" s="439">
        <v>0</v>
      </c>
      <c r="IE16" s="439">
        <v>0</v>
      </c>
      <c r="IF16" s="439">
        <v>16</v>
      </c>
      <c r="IG16" s="439">
        <v>16</v>
      </c>
      <c r="IH16" s="439">
        <v>0</v>
      </c>
      <c r="II16" s="439">
        <v>0</v>
      </c>
      <c r="IJ16" s="439">
        <v>0</v>
      </c>
      <c r="IK16" s="439">
        <v>0</v>
      </c>
      <c r="IL16" s="439">
        <v>0</v>
      </c>
      <c r="IM16" s="439">
        <v>12</v>
      </c>
      <c r="IN16" s="439">
        <v>12</v>
      </c>
      <c r="IO16" s="439">
        <v>0</v>
      </c>
      <c r="IP16" s="439">
        <v>0</v>
      </c>
      <c r="IQ16" s="439">
        <v>0</v>
      </c>
      <c r="IR16" s="439">
        <v>21</v>
      </c>
      <c r="IS16" s="439">
        <v>0</v>
      </c>
      <c r="IT16" s="439">
        <v>0</v>
      </c>
      <c r="IU16" s="439">
        <v>0</v>
      </c>
      <c r="IV16" s="439">
        <v>0</v>
      </c>
      <c r="IW16" s="439">
        <v>0</v>
      </c>
      <c r="IX16" s="439">
        <v>0</v>
      </c>
      <c r="IY16" s="439">
        <v>12</v>
      </c>
      <c r="IZ16" s="439">
        <v>12</v>
      </c>
      <c r="JA16" s="439">
        <v>12</v>
      </c>
      <c r="JB16" s="439">
        <v>12</v>
      </c>
      <c r="JC16" s="439">
        <v>0</v>
      </c>
      <c r="JD16" s="439">
        <v>0</v>
      </c>
      <c r="JE16" s="439">
        <v>0</v>
      </c>
      <c r="JF16" s="439">
        <v>5</v>
      </c>
      <c r="JG16" s="439">
        <v>4</v>
      </c>
      <c r="JH16" s="439">
        <v>0</v>
      </c>
      <c r="JI16" s="439">
        <v>0</v>
      </c>
      <c r="JJ16" s="439">
        <v>0</v>
      </c>
      <c r="JK16" s="439">
        <v>0</v>
      </c>
      <c r="JL16" s="439">
        <v>0</v>
      </c>
      <c r="JM16" s="439">
        <v>0</v>
      </c>
      <c r="JN16" s="439">
        <v>0</v>
      </c>
      <c r="JO16" s="439">
        <v>0</v>
      </c>
      <c r="JP16" s="439">
        <v>0</v>
      </c>
      <c r="JQ16" s="439">
        <v>0</v>
      </c>
      <c r="JR16" s="439">
        <v>0</v>
      </c>
      <c r="JS16" s="439">
        <v>0</v>
      </c>
      <c r="JT16" s="439">
        <v>0</v>
      </c>
      <c r="JU16" s="439">
        <v>0</v>
      </c>
      <c r="JV16" s="439">
        <v>0</v>
      </c>
      <c r="JW16" s="439">
        <v>0</v>
      </c>
      <c r="JX16" s="439">
        <v>0</v>
      </c>
      <c r="JY16" s="439">
        <v>0</v>
      </c>
      <c r="JZ16" s="439">
        <v>0</v>
      </c>
      <c r="KA16" s="439">
        <v>4</v>
      </c>
      <c r="KB16" s="439">
        <v>2</v>
      </c>
      <c r="KC16" s="439">
        <v>1</v>
      </c>
      <c r="KD16" s="439">
        <v>1</v>
      </c>
      <c r="KE16" s="439">
        <v>0</v>
      </c>
      <c r="KF16" s="439">
        <v>0</v>
      </c>
      <c r="KG16" s="439">
        <v>1</v>
      </c>
      <c r="KH16" s="439">
        <v>1</v>
      </c>
      <c r="KI16" s="439">
        <v>0</v>
      </c>
      <c r="KJ16" s="439">
        <v>0</v>
      </c>
      <c r="KK16" s="439">
        <v>2</v>
      </c>
      <c r="KL16" s="439">
        <v>0</v>
      </c>
      <c r="KM16" s="439">
        <v>0</v>
      </c>
      <c r="KN16" s="1461">
        <v>0</v>
      </c>
      <c r="KO16" s="439">
        <v>0</v>
      </c>
      <c r="KP16" s="439">
        <v>0</v>
      </c>
      <c r="KQ16" s="439">
        <v>0</v>
      </c>
      <c r="KR16" s="439">
        <v>0</v>
      </c>
      <c r="KS16" s="439">
        <v>0</v>
      </c>
      <c r="KT16" s="439">
        <v>0</v>
      </c>
      <c r="KU16" s="439">
        <v>0</v>
      </c>
      <c r="KV16" s="439">
        <v>0</v>
      </c>
      <c r="KW16" s="439">
        <v>0</v>
      </c>
      <c r="KX16" s="439">
        <v>0</v>
      </c>
      <c r="KY16" s="439">
        <v>0</v>
      </c>
      <c r="KZ16" s="439">
        <v>0</v>
      </c>
      <c r="LA16" s="439">
        <v>0</v>
      </c>
      <c r="LB16" s="439">
        <v>0</v>
      </c>
      <c r="LC16" s="439">
        <v>0</v>
      </c>
      <c r="LD16" s="439">
        <v>0</v>
      </c>
      <c r="LE16" s="439">
        <v>0</v>
      </c>
      <c r="LF16" s="439">
        <v>0</v>
      </c>
      <c r="LG16" s="439">
        <v>0</v>
      </c>
      <c r="LH16" s="439">
        <v>0</v>
      </c>
      <c r="LI16" s="439">
        <v>0</v>
      </c>
      <c r="LJ16" s="439">
        <v>0</v>
      </c>
      <c r="LK16" s="439">
        <v>0</v>
      </c>
      <c r="LL16" s="439">
        <v>0</v>
      </c>
      <c r="LM16" s="439">
        <v>0</v>
      </c>
      <c r="LN16" s="439">
        <v>0</v>
      </c>
      <c r="LO16" s="439">
        <v>0</v>
      </c>
      <c r="LP16" s="439">
        <v>0</v>
      </c>
      <c r="LQ16" s="439">
        <v>5</v>
      </c>
      <c r="LR16" s="439">
        <v>1</v>
      </c>
      <c r="LS16" s="439">
        <v>1</v>
      </c>
      <c r="LT16" s="439">
        <v>1</v>
      </c>
      <c r="LU16" s="439">
        <v>0</v>
      </c>
      <c r="LV16" s="439">
        <v>0</v>
      </c>
      <c r="LW16" s="439">
        <v>0</v>
      </c>
      <c r="LX16" s="439">
        <v>0</v>
      </c>
      <c r="LY16" s="439">
        <v>0</v>
      </c>
      <c r="LZ16" s="439">
        <v>0</v>
      </c>
      <c r="MA16" s="439">
        <v>0</v>
      </c>
      <c r="MB16" s="439">
        <v>0</v>
      </c>
      <c r="MC16" s="439">
        <v>1</v>
      </c>
      <c r="MD16" s="439">
        <v>0</v>
      </c>
      <c r="ME16" s="439">
        <v>0</v>
      </c>
      <c r="MF16" s="439">
        <v>3</v>
      </c>
      <c r="MG16" s="439">
        <v>0</v>
      </c>
      <c r="MH16" s="439">
        <v>0</v>
      </c>
      <c r="MI16" s="439">
        <v>0</v>
      </c>
      <c r="MJ16" s="439">
        <v>0</v>
      </c>
      <c r="MK16" s="439">
        <v>0</v>
      </c>
      <c r="ML16" s="439">
        <v>0</v>
      </c>
      <c r="MM16" s="439">
        <v>0</v>
      </c>
      <c r="MN16" s="439">
        <v>0</v>
      </c>
      <c r="MO16" s="439">
        <v>0</v>
      </c>
      <c r="MP16" s="439">
        <v>0</v>
      </c>
      <c r="MQ16" s="439">
        <v>4</v>
      </c>
      <c r="MR16" s="439">
        <v>3</v>
      </c>
      <c r="MS16" s="439">
        <v>5</v>
      </c>
      <c r="MT16" s="439">
        <v>6</v>
      </c>
      <c r="MU16" s="439">
        <v>0</v>
      </c>
      <c r="MV16" s="439">
        <v>0</v>
      </c>
      <c r="MW16" s="439">
        <v>0</v>
      </c>
      <c r="MX16" s="439">
        <v>3</v>
      </c>
      <c r="MY16" s="439">
        <v>3</v>
      </c>
      <c r="MZ16" s="439">
        <v>0</v>
      </c>
      <c r="NA16" s="439">
        <v>1</v>
      </c>
    </row>
    <row r="17" spans="1:365" ht="15" customHeight="1">
      <c r="A17" s="67" t="s">
        <v>535</v>
      </c>
      <c r="B17" s="439">
        <v>0</v>
      </c>
      <c r="C17" s="439">
        <v>13</v>
      </c>
      <c r="D17" s="439">
        <v>0</v>
      </c>
      <c r="E17" s="439">
        <v>1</v>
      </c>
      <c r="F17" s="439">
        <v>0</v>
      </c>
      <c r="G17" s="439">
        <v>1</v>
      </c>
      <c r="H17" s="439">
        <v>0</v>
      </c>
      <c r="I17" s="439">
        <v>0</v>
      </c>
      <c r="J17" s="439">
        <v>0</v>
      </c>
      <c r="K17" s="439">
        <v>0</v>
      </c>
      <c r="L17" s="439">
        <v>0</v>
      </c>
      <c r="M17" s="439">
        <v>0</v>
      </c>
      <c r="N17" s="439">
        <v>0</v>
      </c>
      <c r="O17" s="439">
        <v>0</v>
      </c>
      <c r="P17" s="439">
        <v>0</v>
      </c>
      <c r="Q17" s="439">
        <v>0</v>
      </c>
      <c r="R17" s="439">
        <v>0</v>
      </c>
      <c r="S17" s="739">
        <v>0</v>
      </c>
      <c r="T17" s="439">
        <v>0</v>
      </c>
      <c r="U17" s="439">
        <v>0</v>
      </c>
      <c r="V17" s="439">
        <v>0</v>
      </c>
      <c r="W17" s="439">
        <v>0</v>
      </c>
      <c r="X17" s="439">
        <v>0</v>
      </c>
      <c r="Y17" s="439">
        <v>0</v>
      </c>
      <c r="Z17" s="439">
        <v>0</v>
      </c>
      <c r="AA17" s="439">
        <v>0</v>
      </c>
      <c r="AB17" s="439">
        <v>0</v>
      </c>
      <c r="AC17" s="439">
        <v>0</v>
      </c>
      <c r="AD17" s="439">
        <v>0</v>
      </c>
      <c r="AE17" s="439">
        <v>0</v>
      </c>
      <c r="AF17" s="439">
        <v>0</v>
      </c>
      <c r="AG17" s="439">
        <v>0</v>
      </c>
      <c r="AH17" s="439">
        <v>0</v>
      </c>
      <c r="AI17" s="439">
        <v>6</v>
      </c>
      <c r="AJ17" s="439">
        <v>0</v>
      </c>
      <c r="AK17" s="439">
        <v>0</v>
      </c>
      <c r="AL17" s="439">
        <v>0</v>
      </c>
      <c r="AM17" s="439">
        <v>0</v>
      </c>
      <c r="AN17" s="439">
        <v>0</v>
      </c>
      <c r="AO17" s="439">
        <v>0</v>
      </c>
      <c r="AP17" s="439">
        <v>0</v>
      </c>
      <c r="AQ17" s="439">
        <v>7</v>
      </c>
      <c r="AR17" s="439">
        <v>0</v>
      </c>
      <c r="AS17" s="439">
        <v>0</v>
      </c>
      <c r="AT17" s="439">
        <v>0</v>
      </c>
      <c r="AU17" s="439">
        <v>0</v>
      </c>
      <c r="AV17" s="439">
        <v>0</v>
      </c>
      <c r="AW17" s="439">
        <v>1</v>
      </c>
      <c r="AX17" s="439">
        <v>0</v>
      </c>
      <c r="AY17" s="439">
        <v>0</v>
      </c>
      <c r="AZ17" s="439">
        <v>0</v>
      </c>
      <c r="BA17" s="439">
        <v>0</v>
      </c>
      <c r="BB17" s="439">
        <v>0</v>
      </c>
      <c r="BC17" s="439">
        <v>0</v>
      </c>
      <c r="BD17" s="439">
        <v>0</v>
      </c>
      <c r="BE17" s="439">
        <v>0</v>
      </c>
      <c r="BF17" s="439">
        <v>0</v>
      </c>
      <c r="BG17" s="439">
        <v>0</v>
      </c>
      <c r="BH17" s="439">
        <v>2</v>
      </c>
      <c r="BI17" s="439">
        <v>0</v>
      </c>
      <c r="BJ17" s="439">
        <v>0</v>
      </c>
      <c r="BK17" s="439">
        <v>0</v>
      </c>
      <c r="BL17" s="439">
        <v>2</v>
      </c>
      <c r="BM17" s="439">
        <v>2</v>
      </c>
      <c r="BN17" s="439">
        <v>2</v>
      </c>
      <c r="BO17" s="439">
        <v>0</v>
      </c>
      <c r="BP17" s="439">
        <v>0</v>
      </c>
      <c r="BQ17" s="439">
        <v>0</v>
      </c>
      <c r="BR17" s="439">
        <v>4</v>
      </c>
      <c r="BS17" s="439">
        <v>4</v>
      </c>
      <c r="BT17" s="439">
        <v>4</v>
      </c>
      <c r="BU17" s="439">
        <v>0</v>
      </c>
      <c r="BV17" s="439">
        <v>0</v>
      </c>
      <c r="BW17" s="439">
        <v>0</v>
      </c>
      <c r="BX17" s="439">
        <v>0</v>
      </c>
      <c r="BY17" s="439">
        <v>0</v>
      </c>
      <c r="BZ17" s="439">
        <v>0</v>
      </c>
      <c r="CA17" s="439">
        <v>0</v>
      </c>
      <c r="CB17" s="439">
        <v>0</v>
      </c>
      <c r="CC17" s="439">
        <v>0</v>
      </c>
      <c r="CD17" s="439">
        <v>0</v>
      </c>
      <c r="CE17" s="439">
        <v>0</v>
      </c>
      <c r="CF17" s="439">
        <v>0</v>
      </c>
      <c r="CG17" s="439">
        <v>0</v>
      </c>
      <c r="CH17" s="439">
        <v>0</v>
      </c>
      <c r="CI17" s="439">
        <v>0</v>
      </c>
      <c r="CJ17" s="439">
        <v>0</v>
      </c>
      <c r="CK17" s="439">
        <v>0</v>
      </c>
      <c r="CL17" s="439">
        <v>0</v>
      </c>
      <c r="CM17" s="439">
        <v>0</v>
      </c>
      <c r="CN17" s="439">
        <v>0</v>
      </c>
      <c r="CO17" s="439">
        <v>0</v>
      </c>
      <c r="CP17" s="439">
        <v>0</v>
      </c>
      <c r="CQ17" s="439">
        <v>0</v>
      </c>
      <c r="CR17" s="439">
        <v>0</v>
      </c>
      <c r="CS17" s="439">
        <v>0</v>
      </c>
      <c r="CT17" s="439">
        <v>0</v>
      </c>
      <c r="CU17" s="439">
        <v>0</v>
      </c>
      <c r="CV17" s="864">
        <v>0</v>
      </c>
      <c r="CW17" s="439">
        <v>0</v>
      </c>
      <c r="CX17" s="439">
        <v>0</v>
      </c>
      <c r="CY17" s="439">
        <v>0</v>
      </c>
      <c r="CZ17" s="439">
        <v>0</v>
      </c>
      <c r="DA17" s="439">
        <v>0</v>
      </c>
      <c r="DB17" s="439">
        <v>0</v>
      </c>
      <c r="DC17" s="439">
        <v>0</v>
      </c>
      <c r="DD17" s="439">
        <v>0</v>
      </c>
      <c r="DE17" s="439">
        <v>0</v>
      </c>
      <c r="DF17" s="439">
        <v>0</v>
      </c>
      <c r="DG17" s="439">
        <v>0</v>
      </c>
      <c r="DH17" s="439">
        <v>0</v>
      </c>
      <c r="DI17" s="439">
        <v>0</v>
      </c>
      <c r="DJ17" s="439">
        <v>0</v>
      </c>
      <c r="DK17" s="439">
        <v>0</v>
      </c>
      <c r="DL17" s="439">
        <v>0</v>
      </c>
      <c r="DM17" s="439">
        <v>0</v>
      </c>
      <c r="DN17" s="439">
        <v>0</v>
      </c>
      <c r="DO17" s="439">
        <v>0</v>
      </c>
      <c r="DP17" s="439">
        <v>0</v>
      </c>
      <c r="DQ17" s="439">
        <v>0</v>
      </c>
      <c r="DR17" s="439">
        <v>0</v>
      </c>
      <c r="DS17" s="439">
        <v>0</v>
      </c>
      <c r="DT17" s="439">
        <v>0</v>
      </c>
      <c r="DU17" s="439">
        <v>0</v>
      </c>
      <c r="DV17" s="439">
        <v>0</v>
      </c>
      <c r="DW17" s="439">
        <v>0</v>
      </c>
      <c r="DX17" s="439">
        <v>0</v>
      </c>
      <c r="DY17" s="439">
        <v>0</v>
      </c>
      <c r="DZ17" s="439">
        <v>0</v>
      </c>
      <c r="EA17" s="439">
        <v>0</v>
      </c>
      <c r="EB17" s="439">
        <v>0</v>
      </c>
      <c r="EC17" s="439">
        <v>0</v>
      </c>
      <c r="ED17" s="439">
        <v>0</v>
      </c>
      <c r="EE17" s="890">
        <v>0</v>
      </c>
      <c r="EF17" s="439">
        <v>0</v>
      </c>
      <c r="EG17" s="439">
        <v>0</v>
      </c>
      <c r="EH17" s="439">
        <v>0</v>
      </c>
      <c r="EI17" s="439">
        <v>0</v>
      </c>
      <c r="EJ17" s="439">
        <v>0</v>
      </c>
      <c r="EK17" s="439">
        <v>0</v>
      </c>
      <c r="EL17" s="439">
        <v>0</v>
      </c>
      <c r="EM17" s="439">
        <v>0</v>
      </c>
      <c r="EN17" s="439">
        <v>0</v>
      </c>
      <c r="EO17" s="439">
        <v>0</v>
      </c>
      <c r="EP17" s="439">
        <v>0</v>
      </c>
      <c r="EQ17" s="439">
        <v>0</v>
      </c>
      <c r="ER17" s="439">
        <v>0</v>
      </c>
      <c r="ES17" s="439">
        <v>0</v>
      </c>
      <c r="ET17" s="439">
        <v>0</v>
      </c>
      <c r="EU17" s="439">
        <v>0</v>
      </c>
      <c r="EV17" s="439">
        <v>0</v>
      </c>
      <c r="EW17" s="439">
        <v>0</v>
      </c>
      <c r="EX17" s="439">
        <v>0</v>
      </c>
      <c r="EY17" s="439">
        <v>0</v>
      </c>
      <c r="EZ17" s="439">
        <v>0</v>
      </c>
      <c r="FA17" s="439">
        <v>0</v>
      </c>
      <c r="FB17" s="439">
        <v>0</v>
      </c>
      <c r="FC17" s="439">
        <v>0</v>
      </c>
      <c r="FD17" s="439">
        <v>0</v>
      </c>
      <c r="FE17" s="439">
        <v>0</v>
      </c>
      <c r="FF17" s="439">
        <v>0</v>
      </c>
      <c r="FG17" s="439">
        <v>0</v>
      </c>
      <c r="FH17" s="439">
        <v>0</v>
      </c>
      <c r="FI17" s="439">
        <v>0</v>
      </c>
      <c r="FJ17" s="439">
        <v>0</v>
      </c>
      <c r="FK17" s="439">
        <v>0</v>
      </c>
      <c r="FL17" s="439">
        <v>0</v>
      </c>
      <c r="FM17" s="439">
        <v>0</v>
      </c>
      <c r="FN17" s="439">
        <v>1</v>
      </c>
      <c r="FO17" s="439">
        <v>1</v>
      </c>
      <c r="FP17" s="439">
        <v>0</v>
      </c>
      <c r="FQ17" s="439">
        <v>0</v>
      </c>
      <c r="FR17" s="439">
        <v>0</v>
      </c>
      <c r="FS17" s="439">
        <v>6</v>
      </c>
      <c r="FT17" s="439">
        <v>0</v>
      </c>
      <c r="FU17" s="439">
        <v>6</v>
      </c>
      <c r="FV17" s="439">
        <v>4</v>
      </c>
      <c r="FW17" s="439">
        <v>0</v>
      </c>
      <c r="FX17" s="439">
        <v>0</v>
      </c>
      <c r="FY17" s="439">
        <v>0</v>
      </c>
      <c r="FZ17" s="439">
        <v>4</v>
      </c>
      <c r="GA17" s="439">
        <v>0</v>
      </c>
      <c r="GB17" s="439">
        <v>0</v>
      </c>
      <c r="GC17" s="439">
        <v>0</v>
      </c>
      <c r="GD17" s="439">
        <v>0</v>
      </c>
      <c r="GE17" s="439">
        <v>0</v>
      </c>
      <c r="GF17" s="439">
        <v>0</v>
      </c>
      <c r="GG17" s="439">
        <v>0</v>
      </c>
      <c r="GH17" s="439">
        <v>0</v>
      </c>
      <c r="GI17" s="439">
        <v>0</v>
      </c>
      <c r="GJ17" s="439">
        <v>0</v>
      </c>
      <c r="GK17" s="439">
        <v>0</v>
      </c>
      <c r="GL17" s="439">
        <v>0</v>
      </c>
      <c r="GM17" s="439">
        <v>0</v>
      </c>
      <c r="GN17" s="439">
        <v>0</v>
      </c>
      <c r="GO17" s="439">
        <v>0</v>
      </c>
      <c r="GP17" s="439">
        <v>0</v>
      </c>
      <c r="GQ17" s="439">
        <v>0</v>
      </c>
      <c r="GR17" s="439">
        <v>0</v>
      </c>
      <c r="GS17" s="439">
        <v>0</v>
      </c>
      <c r="GT17" s="439">
        <v>0</v>
      </c>
      <c r="GU17" s="439">
        <v>0</v>
      </c>
      <c r="GV17" s="439">
        <v>0</v>
      </c>
      <c r="GW17" s="439">
        <v>0</v>
      </c>
      <c r="GX17" s="439">
        <v>0</v>
      </c>
      <c r="GY17" s="439">
        <v>0</v>
      </c>
      <c r="GZ17" s="439">
        <v>0</v>
      </c>
      <c r="HA17" s="439">
        <v>0</v>
      </c>
      <c r="HB17" s="439">
        <v>0</v>
      </c>
      <c r="HC17" s="439">
        <v>2</v>
      </c>
      <c r="HD17" s="439">
        <v>2</v>
      </c>
      <c r="HE17" s="439">
        <v>2</v>
      </c>
      <c r="HF17" s="439">
        <v>0</v>
      </c>
      <c r="HG17" s="439">
        <v>0</v>
      </c>
      <c r="HH17" s="439">
        <v>0</v>
      </c>
      <c r="HI17" s="439">
        <v>0</v>
      </c>
      <c r="HJ17" s="439">
        <v>3</v>
      </c>
      <c r="HK17" s="439">
        <v>3</v>
      </c>
      <c r="HL17" s="439">
        <v>2</v>
      </c>
      <c r="HM17" s="439">
        <v>0</v>
      </c>
      <c r="HN17" s="439">
        <v>7</v>
      </c>
      <c r="HO17" s="439">
        <v>3</v>
      </c>
      <c r="HP17" s="439">
        <v>4</v>
      </c>
      <c r="HQ17" s="439">
        <v>4</v>
      </c>
      <c r="HR17" s="439">
        <v>3</v>
      </c>
      <c r="HS17" s="439">
        <v>0</v>
      </c>
      <c r="HT17" s="439">
        <v>0</v>
      </c>
      <c r="HU17" s="439">
        <v>0</v>
      </c>
      <c r="HV17" s="439">
        <v>0</v>
      </c>
      <c r="HW17" s="439">
        <v>36</v>
      </c>
      <c r="HX17" s="439">
        <v>47</v>
      </c>
      <c r="HY17" s="439">
        <v>17</v>
      </c>
      <c r="HZ17" s="439">
        <v>24</v>
      </c>
      <c r="IA17" s="439">
        <v>0</v>
      </c>
      <c r="IB17" s="439">
        <v>0</v>
      </c>
      <c r="IC17" s="439">
        <v>0</v>
      </c>
      <c r="ID17" s="439">
        <v>0</v>
      </c>
      <c r="IE17" s="439">
        <v>0</v>
      </c>
      <c r="IF17" s="439">
        <v>33</v>
      </c>
      <c r="IG17" s="439">
        <v>33</v>
      </c>
      <c r="IH17" s="439">
        <v>0</v>
      </c>
      <c r="II17" s="439">
        <v>0</v>
      </c>
      <c r="IJ17" s="439">
        <v>0</v>
      </c>
      <c r="IK17" s="439">
        <v>0</v>
      </c>
      <c r="IL17" s="439">
        <v>0</v>
      </c>
      <c r="IM17" s="439">
        <v>22</v>
      </c>
      <c r="IN17" s="439">
        <v>22</v>
      </c>
      <c r="IO17" s="439">
        <v>0</v>
      </c>
      <c r="IP17" s="439">
        <v>0</v>
      </c>
      <c r="IQ17" s="439">
        <v>0</v>
      </c>
      <c r="IR17" s="439">
        <v>62</v>
      </c>
      <c r="IS17" s="439">
        <v>0</v>
      </c>
      <c r="IT17" s="439">
        <v>0</v>
      </c>
      <c r="IU17" s="439">
        <v>0</v>
      </c>
      <c r="IV17" s="439">
        <v>0</v>
      </c>
      <c r="IW17" s="439">
        <v>0</v>
      </c>
      <c r="IX17" s="439">
        <v>0</v>
      </c>
      <c r="IY17" s="439">
        <v>34</v>
      </c>
      <c r="IZ17" s="439">
        <v>33</v>
      </c>
      <c r="JA17" s="439">
        <v>32</v>
      </c>
      <c r="JB17" s="439">
        <v>32</v>
      </c>
      <c r="JC17" s="439">
        <v>0</v>
      </c>
      <c r="JD17" s="439">
        <v>0</v>
      </c>
      <c r="JE17" s="439">
        <v>0</v>
      </c>
      <c r="JF17" s="439">
        <v>20</v>
      </c>
      <c r="JG17" s="439">
        <v>19</v>
      </c>
      <c r="JH17" s="439">
        <v>0</v>
      </c>
      <c r="JI17" s="439">
        <v>0</v>
      </c>
      <c r="JJ17" s="439">
        <v>0</v>
      </c>
      <c r="JK17" s="439">
        <v>0</v>
      </c>
      <c r="JL17" s="439">
        <v>0</v>
      </c>
      <c r="JM17" s="439">
        <v>0</v>
      </c>
      <c r="JN17" s="439">
        <v>0</v>
      </c>
      <c r="JO17" s="439">
        <v>0</v>
      </c>
      <c r="JP17" s="439">
        <v>0</v>
      </c>
      <c r="JQ17" s="439">
        <v>0</v>
      </c>
      <c r="JR17" s="439">
        <v>0</v>
      </c>
      <c r="JS17" s="439">
        <v>0</v>
      </c>
      <c r="JT17" s="439">
        <v>0</v>
      </c>
      <c r="JU17" s="439">
        <v>0</v>
      </c>
      <c r="JV17" s="439">
        <v>0</v>
      </c>
      <c r="JW17" s="439">
        <v>0</v>
      </c>
      <c r="JX17" s="439">
        <v>0</v>
      </c>
      <c r="JY17" s="439">
        <v>0</v>
      </c>
      <c r="JZ17" s="439">
        <v>0</v>
      </c>
      <c r="KA17" s="439">
        <v>5</v>
      </c>
      <c r="KB17" s="439">
        <v>2</v>
      </c>
      <c r="KC17" s="439">
        <v>1</v>
      </c>
      <c r="KD17" s="439">
        <v>1</v>
      </c>
      <c r="KE17" s="439">
        <v>0</v>
      </c>
      <c r="KF17" s="439">
        <v>0</v>
      </c>
      <c r="KG17" s="439">
        <v>1</v>
      </c>
      <c r="KH17" s="439">
        <v>1</v>
      </c>
      <c r="KI17" s="439">
        <v>0</v>
      </c>
      <c r="KJ17" s="439">
        <v>0</v>
      </c>
      <c r="KK17" s="439">
        <v>2</v>
      </c>
      <c r="KL17" s="439">
        <v>0</v>
      </c>
      <c r="KM17" s="439">
        <v>0</v>
      </c>
      <c r="KN17" s="1461">
        <v>0</v>
      </c>
      <c r="KO17" s="439">
        <v>0</v>
      </c>
      <c r="KP17" s="439">
        <v>0</v>
      </c>
      <c r="KQ17" s="439">
        <v>0</v>
      </c>
      <c r="KR17" s="439">
        <v>0</v>
      </c>
      <c r="KS17" s="439">
        <v>0</v>
      </c>
      <c r="KT17" s="439">
        <v>0</v>
      </c>
      <c r="KU17" s="439">
        <v>0</v>
      </c>
      <c r="KV17" s="439">
        <v>0</v>
      </c>
      <c r="KW17" s="439">
        <v>0</v>
      </c>
      <c r="KX17" s="439">
        <v>0</v>
      </c>
      <c r="KY17" s="439">
        <v>0</v>
      </c>
      <c r="KZ17" s="439">
        <v>0</v>
      </c>
      <c r="LA17" s="439">
        <v>0</v>
      </c>
      <c r="LB17" s="439">
        <v>0</v>
      </c>
      <c r="LC17" s="439">
        <v>0</v>
      </c>
      <c r="LD17" s="439">
        <v>0</v>
      </c>
      <c r="LE17" s="439">
        <v>0</v>
      </c>
      <c r="LF17" s="439">
        <v>0</v>
      </c>
      <c r="LG17" s="439">
        <v>0</v>
      </c>
      <c r="LH17" s="439">
        <v>0</v>
      </c>
      <c r="LI17" s="439">
        <v>0</v>
      </c>
      <c r="LJ17" s="439">
        <v>0</v>
      </c>
      <c r="LK17" s="439">
        <v>0</v>
      </c>
      <c r="LL17" s="439">
        <v>0</v>
      </c>
      <c r="LM17" s="439">
        <v>0</v>
      </c>
      <c r="LN17" s="439">
        <v>0</v>
      </c>
      <c r="LO17" s="439">
        <v>0</v>
      </c>
      <c r="LP17" s="439">
        <v>0</v>
      </c>
      <c r="LQ17" s="439">
        <v>8</v>
      </c>
      <c r="LR17" s="439">
        <v>1</v>
      </c>
      <c r="LS17" s="439">
        <v>1</v>
      </c>
      <c r="LT17" s="439">
        <v>1</v>
      </c>
      <c r="LU17" s="439">
        <v>0</v>
      </c>
      <c r="LV17" s="439">
        <v>0</v>
      </c>
      <c r="LW17" s="439">
        <v>0</v>
      </c>
      <c r="LX17" s="439">
        <v>0</v>
      </c>
      <c r="LY17" s="439">
        <v>0</v>
      </c>
      <c r="LZ17" s="439">
        <v>0</v>
      </c>
      <c r="MA17" s="439">
        <v>0</v>
      </c>
      <c r="MB17" s="439">
        <v>0</v>
      </c>
      <c r="MC17" s="439">
        <v>1</v>
      </c>
      <c r="MD17" s="439">
        <v>0</v>
      </c>
      <c r="ME17" s="439">
        <v>0</v>
      </c>
      <c r="MF17" s="439">
        <v>11</v>
      </c>
      <c r="MG17" s="439">
        <v>0</v>
      </c>
      <c r="MH17" s="439">
        <v>0</v>
      </c>
      <c r="MI17" s="439">
        <v>0</v>
      </c>
      <c r="MJ17" s="439">
        <v>0</v>
      </c>
      <c r="MK17" s="439">
        <v>0</v>
      </c>
      <c r="ML17" s="439">
        <v>0</v>
      </c>
      <c r="MM17" s="439">
        <v>0</v>
      </c>
      <c r="MN17" s="439">
        <v>0</v>
      </c>
      <c r="MO17" s="439">
        <v>0</v>
      </c>
      <c r="MP17" s="439">
        <v>0</v>
      </c>
      <c r="MQ17" s="439">
        <v>5</v>
      </c>
      <c r="MR17" s="439">
        <v>10</v>
      </c>
      <c r="MS17" s="439">
        <v>2266</v>
      </c>
      <c r="MT17" s="439">
        <v>2464</v>
      </c>
      <c r="MU17" s="439">
        <v>0</v>
      </c>
      <c r="MV17" s="439">
        <v>0</v>
      </c>
      <c r="MW17" s="439">
        <v>0</v>
      </c>
      <c r="MX17" s="439">
        <v>3</v>
      </c>
      <c r="MY17" s="439">
        <v>3</v>
      </c>
      <c r="MZ17" s="439">
        <v>0</v>
      </c>
      <c r="NA17" s="439">
        <v>1</v>
      </c>
    </row>
    <row r="18" spans="1:365" s="60" customFormat="1" ht="15" customHeight="1">
      <c r="A18" s="76" t="s">
        <v>536</v>
      </c>
      <c r="B18" s="440">
        <v>63716</v>
      </c>
      <c r="C18" s="440">
        <f t="shared" ref="C18:S18" si="78">IF(B75="",B52,B75)</f>
        <v>63508</v>
      </c>
      <c r="D18" s="440">
        <f t="shared" si="78"/>
        <v>63185</v>
      </c>
      <c r="E18" s="440">
        <f t="shared" si="78"/>
        <v>60962</v>
      </c>
      <c r="F18" s="440">
        <f t="shared" si="78"/>
        <v>60457</v>
      </c>
      <c r="G18" s="440">
        <f t="shared" si="78"/>
        <v>60233</v>
      </c>
      <c r="H18" s="440">
        <f t="shared" si="78"/>
        <v>60269</v>
      </c>
      <c r="I18" s="440">
        <f t="shared" si="78"/>
        <v>60028</v>
      </c>
      <c r="J18" s="440">
        <f t="shared" si="78"/>
        <v>59608</v>
      </c>
      <c r="K18" s="440">
        <f t="shared" si="78"/>
        <v>58758</v>
      </c>
      <c r="L18" s="440">
        <f t="shared" si="78"/>
        <v>58859</v>
      </c>
      <c r="M18" s="440">
        <f t="shared" si="78"/>
        <v>59191</v>
      </c>
      <c r="N18" s="440">
        <f t="shared" si="78"/>
        <v>59263</v>
      </c>
      <c r="O18" s="440">
        <f t="shared" si="78"/>
        <v>59407</v>
      </c>
      <c r="P18" s="440">
        <f t="shared" si="78"/>
        <v>59315</v>
      </c>
      <c r="Q18" s="440">
        <f t="shared" si="78"/>
        <v>59308</v>
      </c>
      <c r="R18" s="440">
        <f t="shared" si="78"/>
        <v>59409</v>
      </c>
      <c r="S18" s="742">
        <f t="shared" si="78"/>
        <v>59606</v>
      </c>
      <c r="T18" s="440">
        <f>S18</f>
        <v>59606</v>
      </c>
      <c r="U18" s="440">
        <f t="shared" ref="U18:AX18" si="79">IF(T75="",T52,T75)</f>
        <v>59606</v>
      </c>
      <c r="V18" s="440">
        <f t="shared" si="79"/>
        <v>62787</v>
      </c>
      <c r="W18" s="440">
        <f t="shared" si="79"/>
        <v>62742</v>
      </c>
      <c r="X18" s="440">
        <f t="shared" si="79"/>
        <v>62854</v>
      </c>
      <c r="Y18" s="440">
        <f t="shared" si="79"/>
        <v>62930</v>
      </c>
      <c r="Z18" s="440">
        <f t="shared" si="79"/>
        <v>63301</v>
      </c>
      <c r="AA18" s="440">
        <f t="shared" si="79"/>
        <v>63842</v>
      </c>
      <c r="AB18" s="440">
        <f t="shared" si="79"/>
        <v>63889</v>
      </c>
      <c r="AC18" s="440">
        <f t="shared" si="79"/>
        <v>63742</v>
      </c>
      <c r="AD18" s="440">
        <f t="shared" si="79"/>
        <v>63757</v>
      </c>
      <c r="AE18" s="440">
        <f t="shared" si="79"/>
        <v>63834</v>
      </c>
      <c r="AF18" s="440">
        <f t="shared" si="79"/>
        <v>63764</v>
      </c>
      <c r="AG18" s="440">
        <f t="shared" si="79"/>
        <v>64217</v>
      </c>
      <c r="AH18" s="440">
        <f t="shared" si="79"/>
        <v>63963</v>
      </c>
      <c r="AI18" s="440">
        <f t="shared" si="79"/>
        <v>63745</v>
      </c>
      <c r="AJ18" s="440">
        <f t="shared" si="79"/>
        <v>63602</v>
      </c>
      <c r="AK18" s="440">
        <f t="shared" si="79"/>
        <v>63903</v>
      </c>
      <c r="AL18" s="440">
        <f t="shared" si="79"/>
        <v>63940</v>
      </c>
      <c r="AM18" s="440">
        <f t="shared" si="79"/>
        <v>63888</v>
      </c>
      <c r="AN18" s="440">
        <f t="shared" si="79"/>
        <v>63598</v>
      </c>
      <c r="AO18" s="440">
        <f t="shared" si="79"/>
        <v>63476</v>
      </c>
      <c r="AP18" s="440">
        <f t="shared" si="79"/>
        <v>63510</v>
      </c>
      <c r="AQ18" s="440">
        <f t="shared" si="79"/>
        <v>63270</v>
      </c>
      <c r="AR18" s="440">
        <f t="shared" si="79"/>
        <v>63292</v>
      </c>
      <c r="AS18" s="440">
        <f t="shared" si="79"/>
        <v>69709</v>
      </c>
      <c r="AT18" s="440">
        <f t="shared" si="79"/>
        <v>63449</v>
      </c>
      <c r="AU18" s="440">
        <f t="shared" si="79"/>
        <v>64013</v>
      </c>
      <c r="AV18" s="440">
        <f t="shared" si="79"/>
        <v>64604</v>
      </c>
      <c r="AW18" s="440">
        <f t="shared" si="79"/>
        <v>63831</v>
      </c>
      <c r="AX18" s="440">
        <f t="shared" si="79"/>
        <v>63227</v>
      </c>
      <c r="AY18" s="440">
        <f>IF(AX74="",AX52,AX74)</f>
        <v>63044</v>
      </c>
      <c r="AZ18" s="440">
        <f t="shared" ref="AZ18:BH18" si="80">IF(AY75="",AY52,AY75)</f>
        <v>63108</v>
      </c>
      <c r="BA18" s="440">
        <f t="shared" si="80"/>
        <v>63207</v>
      </c>
      <c r="BB18" s="440">
        <f t="shared" si="80"/>
        <v>63315</v>
      </c>
      <c r="BC18" s="440">
        <f t="shared" si="80"/>
        <v>62292</v>
      </c>
      <c r="BD18" s="440">
        <f t="shared" si="80"/>
        <v>62132</v>
      </c>
      <c r="BE18" s="440">
        <f t="shared" si="80"/>
        <v>61210</v>
      </c>
      <c r="BF18" s="440">
        <f t="shared" si="80"/>
        <v>60644</v>
      </c>
      <c r="BG18" s="440">
        <f t="shared" si="80"/>
        <v>60701</v>
      </c>
      <c r="BH18" s="440">
        <f t="shared" si="80"/>
        <v>60072</v>
      </c>
      <c r="BI18" s="440">
        <f>IF(BH75="",BH53,BH75)</f>
        <v>59954</v>
      </c>
      <c r="BJ18" s="440">
        <f t="shared" ref="BJ18:CV18" si="81">IF(BI75="",BI52,BI75)</f>
        <v>59411</v>
      </c>
      <c r="BK18" s="440">
        <f t="shared" si="81"/>
        <v>59151</v>
      </c>
      <c r="BL18" s="440">
        <f t="shared" si="81"/>
        <v>59599</v>
      </c>
      <c r="BM18" s="440">
        <f t="shared" si="81"/>
        <v>59730</v>
      </c>
      <c r="BN18" s="440">
        <f t="shared" si="81"/>
        <v>59926</v>
      </c>
      <c r="BO18" s="440">
        <f t="shared" si="81"/>
        <v>59411</v>
      </c>
      <c r="BP18" s="440">
        <f t="shared" si="81"/>
        <v>58093</v>
      </c>
      <c r="BQ18" s="440">
        <f t="shared" si="81"/>
        <v>58093</v>
      </c>
      <c r="BR18" s="440">
        <f t="shared" si="81"/>
        <v>57428</v>
      </c>
      <c r="BS18" s="440">
        <f t="shared" si="81"/>
        <v>57220</v>
      </c>
      <c r="BT18" s="440">
        <f t="shared" si="81"/>
        <v>57494</v>
      </c>
      <c r="BU18" s="440">
        <f t="shared" si="81"/>
        <v>57767</v>
      </c>
      <c r="BV18" s="440">
        <f t="shared" si="81"/>
        <v>57170</v>
      </c>
      <c r="BW18" s="440">
        <f t="shared" si="81"/>
        <v>56912</v>
      </c>
      <c r="BX18" s="440">
        <f t="shared" si="81"/>
        <v>57692</v>
      </c>
      <c r="BY18" s="440">
        <f t="shared" si="81"/>
        <v>57720</v>
      </c>
      <c r="BZ18" s="440">
        <f t="shared" si="81"/>
        <v>57910</v>
      </c>
      <c r="CA18" s="440">
        <f t="shared" si="81"/>
        <v>58050</v>
      </c>
      <c r="CB18" s="440">
        <f t="shared" si="81"/>
        <v>58050</v>
      </c>
      <c r="CC18" s="440">
        <f t="shared" si="81"/>
        <v>58570</v>
      </c>
      <c r="CD18" s="440">
        <f t="shared" si="81"/>
        <v>58482</v>
      </c>
      <c r="CE18" s="440">
        <f t="shared" si="81"/>
        <v>58511</v>
      </c>
      <c r="CF18" s="440">
        <f t="shared" si="81"/>
        <v>58493</v>
      </c>
      <c r="CG18" s="440">
        <f t="shared" si="81"/>
        <v>59314</v>
      </c>
      <c r="CH18" s="440">
        <f t="shared" si="81"/>
        <v>59366</v>
      </c>
      <c r="CI18" s="440">
        <f t="shared" si="81"/>
        <v>59669</v>
      </c>
      <c r="CJ18" s="440">
        <f t="shared" si="81"/>
        <v>60417</v>
      </c>
      <c r="CK18" s="440">
        <f t="shared" si="81"/>
        <v>60434</v>
      </c>
      <c r="CL18" s="440">
        <f t="shared" si="81"/>
        <v>60844</v>
      </c>
      <c r="CM18" s="440">
        <f t="shared" si="81"/>
        <v>61447</v>
      </c>
      <c r="CN18" s="440">
        <f t="shared" si="81"/>
        <v>61504</v>
      </c>
      <c r="CO18" s="440">
        <f t="shared" si="81"/>
        <v>61521</v>
      </c>
      <c r="CP18" s="440">
        <f t="shared" si="81"/>
        <v>61737</v>
      </c>
      <c r="CQ18" s="440">
        <f t="shared" si="81"/>
        <v>61924</v>
      </c>
      <c r="CR18" s="440">
        <f t="shared" si="81"/>
        <v>62028</v>
      </c>
      <c r="CS18" s="440">
        <f t="shared" si="81"/>
        <v>62189</v>
      </c>
      <c r="CT18" s="440">
        <f t="shared" si="81"/>
        <v>62374</v>
      </c>
      <c r="CU18" s="440">
        <f t="shared" si="81"/>
        <v>62620</v>
      </c>
      <c r="CV18" s="867">
        <f t="shared" si="81"/>
        <v>62635</v>
      </c>
      <c r="CW18" s="440">
        <f>CV18</f>
        <v>62635</v>
      </c>
      <c r="CX18" s="440">
        <f t="shared" ref="CX18:FI18" si="82">IF(CW75="",CW52,CW75)</f>
        <v>62627</v>
      </c>
      <c r="CY18" s="440">
        <f t="shared" si="82"/>
        <v>62467</v>
      </c>
      <c r="CZ18" s="440">
        <f t="shared" si="82"/>
        <v>62244</v>
      </c>
      <c r="DA18" s="440">
        <f t="shared" si="82"/>
        <v>61610</v>
      </c>
      <c r="DB18" s="440">
        <f t="shared" si="82"/>
        <v>60660</v>
      </c>
      <c r="DC18" s="440">
        <f t="shared" si="82"/>
        <v>59459</v>
      </c>
      <c r="DD18" s="440">
        <f t="shared" si="82"/>
        <v>61392</v>
      </c>
      <c r="DE18" s="440">
        <f t="shared" si="82"/>
        <v>61758</v>
      </c>
      <c r="DF18" s="440">
        <f t="shared" si="82"/>
        <v>61864</v>
      </c>
      <c r="DG18" s="440">
        <f t="shared" si="82"/>
        <v>62068</v>
      </c>
      <c r="DH18" s="440">
        <f t="shared" si="82"/>
        <v>62588</v>
      </c>
      <c r="DI18" s="440">
        <f t="shared" si="82"/>
        <v>62925</v>
      </c>
      <c r="DJ18" s="440">
        <f t="shared" si="82"/>
        <v>63045</v>
      </c>
      <c r="DK18" s="440">
        <f t="shared" si="82"/>
        <v>63162</v>
      </c>
      <c r="DL18" s="440">
        <f t="shared" si="82"/>
        <v>63408</v>
      </c>
      <c r="DM18" s="440">
        <f t="shared" si="82"/>
        <v>63507</v>
      </c>
      <c r="DN18" s="440">
        <f t="shared" si="82"/>
        <v>63475</v>
      </c>
      <c r="DO18" s="440">
        <f t="shared" si="82"/>
        <v>63182</v>
      </c>
      <c r="DP18" s="440">
        <f t="shared" si="82"/>
        <v>63584</v>
      </c>
      <c r="DQ18" s="440">
        <f t="shared" si="82"/>
        <v>63684</v>
      </c>
      <c r="DR18" s="440">
        <f t="shared" si="82"/>
        <v>63932</v>
      </c>
      <c r="DS18" s="440">
        <f t="shared" si="82"/>
        <v>63765</v>
      </c>
      <c r="DT18" s="440">
        <f t="shared" si="82"/>
        <v>63765</v>
      </c>
      <c r="DU18" s="440">
        <f t="shared" si="82"/>
        <v>63216</v>
      </c>
      <c r="DV18" s="440">
        <f t="shared" si="82"/>
        <v>62594</v>
      </c>
      <c r="DW18" s="440">
        <f t="shared" si="82"/>
        <v>63028</v>
      </c>
      <c r="DX18" s="440">
        <f t="shared" si="82"/>
        <v>62858</v>
      </c>
      <c r="DY18" s="440">
        <f t="shared" si="82"/>
        <v>62491</v>
      </c>
      <c r="DZ18" s="440">
        <f t="shared" si="82"/>
        <v>61545</v>
      </c>
      <c r="EA18" s="440">
        <f t="shared" si="82"/>
        <v>60508</v>
      </c>
      <c r="EB18" s="440">
        <f t="shared" si="82"/>
        <v>59264</v>
      </c>
      <c r="EC18" s="440">
        <f t="shared" si="82"/>
        <v>57482</v>
      </c>
      <c r="ED18" s="440">
        <f t="shared" si="82"/>
        <v>57538</v>
      </c>
      <c r="EE18" s="893">
        <f t="shared" si="82"/>
        <v>56956</v>
      </c>
      <c r="EF18" s="440">
        <f t="shared" si="82"/>
        <v>56956</v>
      </c>
      <c r="EG18" s="440">
        <f t="shared" si="82"/>
        <v>56107</v>
      </c>
      <c r="EH18" s="440">
        <f t="shared" si="82"/>
        <v>54858</v>
      </c>
      <c r="EI18" s="440">
        <f t="shared" si="82"/>
        <v>55457</v>
      </c>
      <c r="EJ18" s="440">
        <f t="shared" si="82"/>
        <v>54249</v>
      </c>
      <c r="EK18" s="440">
        <f t="shared" si="82"/>
        <v>53986</v>
      </c>
      <c r="EL18" s="440">
        <f t="shared" si="82"/>
        <v>53956</v>
      </c>
      <c r="EM18" s="440">
        <f t="shared" si="82"/>
        <v>56796</v>
      </c>
      <c r="EN18" s="440">
        <f t="shared" si="82"/>
        <v>54321</v>
      </c>
      <c r="EO18" s="440">
        <f t="shared" si="82"/>
        <v>54788</v>
      </c>
      <c r="EP18" s="440">
        <f t="shared" si="82"/>
        <v>54960</v>
      </c>
      <c r="EQ18" s="440">
        <f t="shared" si="82"/>
        <v>55799</v>
      </c>
      <c r="ER18" s="440">
        <f t="shared" si="82"/>
        <v>55241</v>
      </c>
      <c r="ES18" s="440">
        <f t="shared" si="82"/>
        <v>55303</v>
      </c>
      <c r="ET18" s="440">
        <f t="shared" si="82"/>
        <v>55399</v>
      </c>
      <c r="EU18" s="440">
        <f t="shared" si="82"/>
        <v>55549</v>
      </c>
      <c r="EV18" s="440">
        <f t="shared" si="82"/>
        <v>55477</v>
      </c>
      <c r="EW18" s="440">
        <f t="shared" si="82"/>
        <v>56231</v>
      </c>
      <c r="EX18" s="440">
        <f t="shared" si="82"/>
        <v>55912</v>
      </c>
      <c r="EY18" s="440">
        <f t="shared" si="82"/>
        <v>55949</v>
      </c>
      <c r="EZ18" s="440">
        <f t="shared" si="82"/>
        <v>56225</v>
      </c>
      <c r="FA18" s="440">
        <f t="shared" si="82"/>
        <v>56235</v>
      </c>
      <c r="FB18" s="440">
        <f t="shared" si="82"/>
        <v>56055</v>
      </c>
      <c r="FC18" s="440">
        <f t="shared" si="82"/>
        <v>55836</v>
      </c>
      <c r="FD18" s="440">
        <f t="shared" si="82"/>
        <v>55605</v>
      </c>
      <c r="FE18" s="440">
        <f t="shared" si="82"/>
        <v>55387</v>
      </c>
      <c r="FF18" s="440">
        <f t="shared" si="82"/>
        <v>54497</v>
      </c>
      <c r="FG18" s="440">
        <f t="shared" si="82"/>
        <v>53725</v>
      </c>
      <c r="FH18" s="440">
        <f t="shared" si="82"/>
        <v>53078</v>
      </c>
      <c r="FI18" s="440">
        <f t="shared" si="82"/>
        <v>52396</v>
      </c>
      <c r="FJ18" s="440">
        <f t="shared" ref="FJ18:HU18" si="83">IF(FI75="",FI52,FI75)</f>
        <v>52122</v>
      </c>
      <c r="FK18" s="440">
        <f t="shared" si="83"/>
        <v>50852</v>
      </c>
      <c r="FL18" s="440">
        <f t="shared" si="83"/>
        <v>50353</v>
      </c>
      <c r="FM18" s="440">
        <f t="shared" si="83"/>
        <v>49526</v>
      </c>
      <c r="FN18" s="440">
        <f t="shared" si="83"/>
        <v>48630</v>
      </c>
      <c r="FO18" s="440">
        <f t="shared" si="83"/>
        <v>47991</v>
      </c>
      <c r="FP18" s="440">
        <f t="shared" si="83"/>
        <v>47380</v>
      </c>
      <c r="FQ18" s="440">
        <f t="shared" si="83"/>
        <v>45163</v>
      </c>
      <c r="FR18" s="440">
        <f t="shared" si="83"/>
        <v>44273</v>
      </c>
      <c r="FS18" s="440">
        <f t="shared" si="83"/>
        <v>43577</v>
      </c>
      <c r="FT18" s="440">
        <f t="shared" si="83"/>
        <v>41893</v>
      </c>
      <c r="FU18" s="440">
        <f t="shared" si="83"/>
        <v>41354</v>
      </c>
      <c r="FV18" s="440">
        <f t="shared" si="83"/>
        <v>41812</v>
      </c>
      <c r="FW18" s="440">
        <f t="shared" si="83"/>
        <v>40642</v>
      </c>
      <c r="FX18" s="440">
        <f t="shared" si="83"/>
        <v>40192</v>
      </c>
      <c r="FY18" s="440">
        <f t="shared" si="83"/>
        <v>39926</v>
      </c>
      <c r="FZ18" s="440">
        <f t="shared" si="83"/>
        <v>39563</v>
      </c>
      <c r="GA18" s="440">
        <f t="shared" si="83"/>
        <v>39012</v>
      </c>
      <c r="GB18" s="440">
        <f t="shared" si="83"/>
        <v>39095</v>
      </c>
      <c r="GC18" s="440">
        <f t="shared" si="83"/>
        <v>38765</v>
      </c>
      <c r="GD18" s="440">
        <f t="shared" si="83"/>
        <v>38523</v>
      </c>
      <c r="GE18" s="440">
        <f t="shared" si="83"/>
        <v>38195</v>
      </c>
      <c r="GF18" s="440">
        <f t="shared" si="83"/>
        <v>37483</v>
      </c>
      <c r="GG18" s="440">
        <f t="shared" si="83"/>
        <v>37670</v>
      </c>
      <c r="GH18" s="440">
        <f t="shared" si="83"/>
        <v>37967</v>
      </c>
      <c r="GI18" s="440">
        <f t="shared" si="83"/>
        <v>38007</v>
      </c>
      <c r="GJ18" s="440">
        <f t="shared" si="83"/>
        <v>38164</v>
      </c>
      <c r="GK18" s="440">
        <f t="shared" si="83"/>
        <v>37662</v>
      </c>
      <c r="GL18" s="440">
        <f t="shared" si="83"/>
        <v>37700</v>
      </c>
      <c r="GM18" s="440">
        <f t="shared" si="83"/>
        <v>37728</v>
      </c>
      <c r="GN18" s="440">
        <f t="shared" si="83"/>
        <v>37537</v>
      </c>
      <c r="GO18" s="440">
        <f t="shared" si="83"/>
        <v>37102</v>
      </c>
      <c r="GP18" s="440">
        <f t="shared" si="83"/>
        <v>36832</v>
      </c>
      <c r="GQ18" s="440">
        <f t="shared" si="83"/>
        <v>36741</v>
      </c>
      <c r="GR18" s="440">
        <f t="shared" si="83"/>
        <v>36538</v>
      </c>
      <c r="GS18" s="440">
        <f t="shared" si="83"/>
        <v>36429</v>
      </c>
      <c r="GT18" s="440">
        <f t="shared" si="83"/>
        <v>36317</v>
      </c>
      <c r="GU18" s="440">
        <f t="shared" si="83"/>
        <v>36322</v>
      </c>
      <c r="GV18" s="440">
        <f t="shared" si="83"/>
        <v>36501</v>
      </c>
      <c r="GW18" s="440">
        <f t="shared" si="83"/>
        <v>36766</v>
      </c>
      <c r="GX18" s="440">
        <f t="shared" si="83"/>
        <v>37008</v>
      </c>
      <c r="GY18" s="440">
        <f t="shared" si="83"/>
        <v>37169</v>
      </c>
      <c r="GZ18" s="440">
        <f t="shared" si="83"/>
        <v>37579</v>
      </c>
      <c r="HA18" s="440">
        <f t="shared" si="83"/>
        <v>37323</v>
      </c>
      <c r="HB18" s="440">
        <f t="shared" si="83"/>
        <v>37399</v>
      </c>
      <c r="HC18" s="440">
        <f t="shared" si="83"/>
        <v>37693</v>
      </c>
      <c r="HD18" s="440">
        <f t="shared" si="83"/>
        <v>36713</v>
      </c>
      <c r="HE18" s="440">
        <f t="shared" si="83"/>
        <v>36986</v>
      </c>
      <c r="HF18" s="440">
        <f t="shared" si="83"/>
        <v>36970</v>
      </c>
      <c r="HG18" s="440">
        <f t="shared" si="83"/>
        <v>36865</v>
      </c>
      <c r="HH18" s="440">
        <f t="shared" si="83"/>
        <v>36980</v>
      </c>
      <c r="HI18" s="440">
        <f t="shared" si="83"/>
        <v>37032</v>
      </c>
      <c r="HJ18" s="440">
        <f t="shared" si="83"/>
        <v>35434</v>
      </c>
      <c r="HK18" s="440">
        <f t="shared" si="83"/>
        <v>35059</v>
      </c>
      <c r="HL18" s="440">
        <f t="shared" si="83"/>
        <v>35097</v>
      </c>
      <c r="HM18" s="440">
        <f t="shared" si="83"/>
        <v>35118</v>
      </c>
      <c r="HN18" s="440">
        <f t="shared" si="83"/>
        <v>34320</v>
      </c>
      <c r="HO18" s="440">
        <f t="shared" si="83"/>
        <v>33601</v>
      </c>
      <c r="HP18" s="440">
        <f t="shared" si="83"/>
        <v>33332</v>
      </c>
      <c r="HQ18" s="440">
        <f t="shared" si="83"/>
        <v>33219</v>
      </c>
      <c r="HR18" s="440">
        <f t="shared" si="83"/>
        <v>33121</v>
      </c>
      <c r="HS18" s="440">
        <f t="shared" si="83"/>
        <v>32896</v>
      </c>
      <c r="HT18" s="440">
        <f t="shared" si="83"/>
        <v>32121</v>
      </c>
      <c r="HU18" s="440">
        <f t="shared" si="83"/>
        <v>30890</v>
      </c>
      <c r="HV18" s="440">
        <f t="shared" ref="HV18:KG18" si="84">IF(HU75="",HU52,HU75)</f>
        <v>28900</v>
      </c>
      <c r="HW18" s="440">
        <f t="shared" si="84"/>
        <v>28900</v>
      </c>
      <c r="HX18" s="440">
        <f t="shared" si="84"/>
        <v>26467</v>
      </c>
      <c r="HY18" s="440">
        <f t="shared" si="84"/>
        <v>25690</v>
      </c>
      <c r="HZ18" s="440">
        <f t="shared" si="84"/>
        <v>24488</v>
      </c>
      <c r="IA18" s="440">
        <f t="shared" si="84"/>
        <v>22076</v>
      </c>
      <c r="IB18" s="440">
        <f t="shared" si="84"/>
        <v>19922</v>
      </c>
      <c r="IC18" s="440">
        <f t="shared" si="84"/>
        <v>19090</v>
      </c>
      <c r="ID18" s="440">
        <f t="shared" si="84"/>
        <v>17735</v>
      </c>
      <c r="IE18" s="440">
        <f t="shared" si="84"/>
        <v>16583</v>
      </c>
      <c r="IF18" s="440">
        <f t="shared" si="84"/>
        <v>14971</v>
      </c>
      <c r="IG18" s="440">
        <f t="shared" si="84"/>
        <v>12698</v>
      </c>
      <c r="IH18" s="440">
        <f t="shared" si="84"/>
        <v>11217</v>
      </c>
      <c r="II18" s="440">
        <f t="shared" si="84"/>
        <v>10423</v>
      </c>
      <c r="IJ18" s="440">
        <f t="shared" si="84"/>
        <v>9402</v>
      </c>
      <c r="IK18" s="440">
        <f t="shared" si="84"/>
        <v>8621</v>
      </c>
      <c r="IL18" s="440">
        <f t="shared" si="84"/>
        <v>7792</v>
      </c>
      <c r="IM18" s="440">
        <f t="shared" si="84"/>
        <v>7543</v>
      </c>
      <c r="IN18" s="440">
        <f t="shared" si="84"/>
        <v>7315</v>
      </c>
      <c r="IO18" s="440">
        <f t="shared" si="84"/>
        <v>7649</v>
      </c>
      <c r="IP18" s="440">
        <f t="shared" si="84"/>
        <v>6485</v>
      </c>
      <c r="IQ18" s="440">
        <f t="shared" si="84"/>
        <v>5689</v>
      </c>
      <c r="IR18" s="440">
        <f t="shared" si="84"/>
        <v>5286</v>
      </c>
      <c r="IS18" s="440">
        <f t="shared" si="84"/>
        <v>5063</v>
      </c>
      <c r="IT18" s="440">
        <f t="shared" si="84"/>
        <v>5116</v>
      </c>
      <c r="IU18" s="440">
        <f t="shared" si="84"/>
        <v>5062</v>
      </c>
      <c r="IV18" s="440">
        <f t="shared" si="84"/>
        <v>4963</v>
      </c>
      <c r="IW18" s="440">
        <f t="shared" si="84"/>
        <v>4869</v>
      </c>
      <c r="IX18" s="440">
        <f t="shared" si="84"/>
        <v>5258</v>
      </c>
      <c r="IY18" s="440">
        <f t="shared" si="84"/>
        <v>5516</v>
      </c>
      <c r="IZ18" s="440">
        <f t="shared" si="84"/>
        <v>5539</v>
      </c>
      <c r="JA18" s="440">
        <f t="shared" si="84"/>
        <v>5882</v>
      </c>
      <c r="JB18" s="440">
        <f t="shared" si="84"/>
        <v>6954</v>
      </c>
      <c r="JC18" s="440">
        <f t="shared" si="84"/>
        <v>7452</v>
      </c>
      <c r="JD18" s="440">
        <f t="shared" si="84"/>
        <v>8319</v>
      </c>
      <c r="JE18" s="440">
        <f t="shared" si="84"/>
        <v>8681</v>
      </c>
      <c r="JF18" s="440">
        <f t="shared" si="84"/>
        <v>8177</v>
      </c>
      <c r="JG18" s="440">
        <f t="shared" si="84"/>
        <v>8728</v>
      </c>
      <c r="JH18" s="440">
        <f t="shared" si="84"/>
        <v>8313</v>
      </c>
      <c r="JI18" s="440">
        <f t="shared" si="84"/>
        <v>9027</v>
      </c>
      <c r="JJ18" s="440">
        <f t="shared" si="84"/>
        <v>8885</v>
      </c>
      <c r="JK18" s="440">
        <f t="shared" si="84"/>
        <v>9000</v>
      </c>
      <c r="JL18" s="440">
        <f t="shared" si="84"/>
        <v>9269</v>
      </c>
      <c r="JM18" s="440">
        <f t="shared" si="84"/>
        <v>9795</v>
      </c>
      <c r="JN18" s="440">
        <f t="shared" si="84"/>
        <v>9876</v>
      </c>
      <c r="JO18" s="440">
        <f t="shared" si="84"/>
        <v>10471</v>
      </c>
      <c r="JP18" s="440">
        <f t="shared" si="84"/>
        <v>11072</v>
      </c>
      <c r="JQ18" s="440">
        <f t="shared" si="84"/>
        <v>12347</v>
      </c>
      <c r="JR18" s="440">
        <f t="shared" si="84"/>
        <v>13605</v>
      </c>
      <c r="JS18" s="440">
        <f t="shared" si="84"/>
        <v>13619</v>
      </c>
      <c r="JT18" s="440">
        <f t="shared" si="84"/>
        <v>14278</v>
      </c>
      <c r="JU18" s="440">
        <f t="shared" si="84"/>
        <v>13292</v>
      </c>
      <c r="JV18" s="440">
        <f t="shared" si="84"/>
        <v>13576</v>
      </c>
      <c r="JW18" s="440">
        <f t="shared" si="84"/>
        <v>13688</v>
      </c>
      <c r="JX18" s="440">
        <f t="shared" si="84"/>
        <v>12477</v>
      </c>
      <c r="JY18" s="440">
        <f t="shared" si="84"/>
        <v>11943</v>
      </c>
      <c r="JZ18" s="440">
        <f t="shared" si="84"/>
        <v>11548</v>
      </c>
      <c r="KA18" s="440">
        <f t="shared" si="84"/>
        <v>11683</v>
      </c>
      <c r="KB18" s="440">
        <f t="shared" si="84"/>
        <v>12155</v>
      </c>
      <c r="KC18" s="440">
        <f t="shared" si="84"/>
        <v>12830</v>
      </c>
      <c r="KD18" s="440">
        <f t="shared" si="84"/>
        <v>13832</v>
      </c>
      <c r="KE18" s="440">
        <f t="shared" si="84"/>
        <v>15050</v>
      </c>
      <c r="KF18" s="440">
        <f t="shared" si="84"/>
        <v>15864</v>
      </c>
      <c r="KG18" s="440">
        <f t="shared" si="84"/>
        <v>16974</v>
      </c>
      <c r="KH18" s="440">
        <f t="shared" ref="KH18:MS18" si="85">IF(KG75="",KG52,KG75)</f>
        <v>18058</v>
      </c>
      <c r="KI18" s="440">
        <f t="shared" si="85"/>
        <v>18075</v>
      </c>
      <c r="KJ18" s="440">
        <f t="shared" si="85"/>
        <v>18721</v>
      </c>
      <c r="KK18" s="440">
        <f t="shared" si="85"/>
        <v>20537</v>
      </c>
      <c r="KL18" s="440">
        <f t="shared" si="85"/>
        <v>22240</v>
      </c>
      <c r="KM18" s="440">
        <f t="shared" si="85"/>
        <v>23817</v>
      </c>
      <c r="KN18" s="1464">
        <f t="shared" si="85"/>
        <v>24911</v>
      </c>
      <c r="KO18" s="440">
        <f t="shared" si="85"/>
        <v>0</v>
      </c>
      <c r="KP18" s="440">
        <f t="shared" si="85"/>
        <v>26290</v>
      </c>
      <c r="KQ18" s="440">
        <f t="shared" si="85"/>
        <v>27801</v>
      </c>
      <c r="KR18" s="440">
        <f t="shared" si="85"/>
        <v>29427</v>
      </c>
      <c r="KS18" s="440">
        <f t="shared" si="85"/>
        <v>30915</v>
      </c>
      <c r="KT18" s="440">
        <f t="shared" si="85"/>
        <v>32060</v>
      </c>
      <c r="KU18" s="440">
        <f t="shared" si="85"/>
        <v>33178</v>
      </c>
      <c r="KV18" s="440">
        <f t="shared" si="85"/>
        <v>34057</v>
      </c>
      <c r="KW18" s="440">
        <f t="shared" si="85"/>
        <v>35068</v>
      </c>
      <c r="KX18" s="440">
        <f t="shared" si="85"/>
        <v>35358</v>
      </c>
      <c r="KY18" s="440">
        <f t="shared" si="85"/>
        <v>35915</v>
      </c>
      <c r="KZ18" s="440">
        <f t="shared" si="85"/>
        <v>36987</v>
      </c>
      <c r="LA18" s="440">
        <f t="shared" si="85"/>
        <v>38155</v>
      </c>
      <c r="LB18" s="440">
        <f t="shared" si="85"/>
        <v>39402</v>
      </c>
      <c r="LC18" s="440">
        <f t="shared" si="85"/>
        <v>40101</v>
      </c>
      <c r="LD18" s="440">
        <f t="shared" si="85"/>
        <v>40148</v>
      </c>
      <c r="LE18" s="440">
        <f t="shared" si="85"/>
        <v>40313</v>
      </c>
      <c r="LF18" s="440">
        <f t="shared" si="85"/>
        <v>40785</v>
      </c>
      <c r="LG18" s="440">
        <f t="shared" si="85"/>
        <v>41643</v>
      </c>
      <c r="LH18" s="440">
        <f t="shared" si="85"/>
        <v>42549</v>
      </c>
      <c r="LI18" s="440">
        <f t="shared" si="85"/>
        <v>42761</v>
      </c>
      <c r="LJ18" s="440">
        <f t="shared" si="85"/>
        <v>42727</v>
      </c>
      <c r="LK18" s="440">
        <f t="shared" si="85"/>
        <v>42584</v>
      </c>
      <c r="LL18" s="440">
        <f t="shared" si="85"/>
        <v>42617</v>
      </c>
      <c r="LM18" s="440">
        <f t="shared" si="85"/>
        <v>42846</v>
      </c>
      <c r="LN18" s="440">
        <f t="shared" si="85"/>
        <v>40915</v>
      </c>
      <c r="LO18" s="440">
        <f t="shared" si="85"/>
        <v>40476</v>
      </c>
      <c r="LP18" s="440">
        <v>40328</v>
      </c>
      <c r="LQ18" s="440">
        <v>40328</v>
      </c>
      <c r="LR18" s="440">
        <f t="shared" si="85"/>
        <v>40230</v>
      </c>
      <c r="LS18" s="440">
        <f t="shared" si="85"/>
        <v>40222</v>
      </c>
      <c r="LT18" s="440">
        <f t="shared" si="85"/>
        <v>41331</v>
      </c>
      <c r="LU18" s="440">
        <f t="shared" si="85"/>
        <v>42387</v>
      </c>
      <c r="LV18" s="440">
        <f t="shared" si="85"/>
        <v>42933</v>
      </c>
      <c r="LW18" s="440">
        <f t="shared" si="85"/>
        <v>42933</v>
      </c>
      <c r="LX18" s="440">
        <f t="shared" si="85"/>
        <v>42933</v>
      </c>
      <c r="LY18" s="440">
        <f t="shared" si="85"/>
        <v>43782</v>
      </c>
      <c r="LZ18" s="440">
        <f t="shared" si="85"/>
        <v>44184</v>
      </c>
      <c r="MA18" s="440">
        <f t="shared" si="85"/>
        <v>45180</v>
      </c>
      <c r="MB18" s="440">
        <f t="shared" si="85"/>
        <v>45389</v>
      </c>
      <c r="MC18" s="440">
        <f t="shared" si="85"/>
        <v>44606</v>
      </c>
      <c r="MD18" s="440">
        <f t="shared" si="85"/>
        <v>43923</v>
      </c>
      <c r="ME18" s="440">
        <f t="shared" si="85"/>
        <v>43764</v>
      </c>
      <c r="MF18" s="440">
        <f t="shared" si="85"/>
        <v>42950</v>
      </c>
      <c r="MG18" s="440">
        <f t="shared" si="85"/>
        <v>42157</v>
      </c>
      <c r="MH18" s="440">
        <f t="shared" si="85"/>
        <v>42595</v>
      </c>
      <c r="MI18" s="440">
        <f t="shared" si="85"/>
        <v>42671</v>
      </c>
      <c r="MJ18" s="440">
        <f t="shared" si="85"/>
        <v>42904</v>
      </c>
      <c r="MK18" s="440">
        <f t="shared" si="85"/>
        <v>42680</v>
      </c>
      <c r="ML18" s="440">
        <f t="shared" si="85"/>
        <v>42470</v>
      </c>
      <c r="MM18" s="440">
        <f t="shared" si="85"/>
        <v>42603</v>
      </c>
      <c r="MN18" s="440">
        <v>42730</v>
      </c>
      <c r="MO18" s="440">
        <f>IF(MN75="",MN52,MN75)</f>
        <v>43353</v>
      </c>
      <c r="MP18" s="440">
        <f>IF(MN75="",MN52,MN75)</f>
        <v>43353</v>
      </c>
      <c r="MQ18" s="440">
        <f t="shared" si="85"/>
        <v>43178</v>
      </c>
      <c r="MR18" s="440">
        <f t="shared" si="85"/>
        <v>42903</v>
      </c>
      <c r="MS18" s="440">
        <f t="shared" si="85"/>
        <v>42405</v>
      </c>
      <c r="MT18" s="440">
        <v>42451</v>
      </c>
      <c r="MU18" s="440">
        <f t="shared" ref="MT18:NA18" si="86">IF(MT75="",MT52,MT75)</f>
        <v>42437</v>
      </c>
      <c r="MV18" s="440">
        <f t="shared" si="86"/>
        <v>42395</v>
      </c>
      <c r="MW18" s="440">
        <f t="shared" si="86"/>
        <v>42595</v>
      </c>
      <c r="MX18" s="440">
        <f t="shared" si="86"/>
        <v>42873</v>
      </c>
      <c r="MY18" s="440">
        <f t="shared" si="86"/>
        <v>41954</v>
      </c>
      <c r="MZ18" s="440">
        <f t="shared" si="86"/>
        <v>41741</v>
      </c>
      <c r="NA18" s="440">
        <f t="shared" si="86"/>
        <v>41927</v>
      </c>
    </row>
    <row r="19" spans="1:365" ht="15" customHeight="1">
      <c r="A19" s="66" t="s">
        <v>537</v>
      </c>
      <c r="B19" s="438">
        <f t="shared" ref="B19:M19" si="87">B18-B8</f>
        <v>63193</v>
      </c>
      <c r="C19" s="438">
        <f t="shared" si="87"/>
        <v>63495</v>
      </c>
      <c r="D19" s="438">
        <f t="shared" si="87"/>
        <v>63184</v>
      </c>
      <c r="E19" s="438">
        <f t="shared" si="87"/>
        <v>60961</v>
      </c>
      <c r="F19" s="438">
        <f t="shared" si="87"/>
        <v>60457</v>
      </c>
      <c r="G19" s="438">
        <f t="shared" si="87"/>
        <v>60232</v>
      </c>
      <c r="H19" s="438">
        <f t="shared" si="87"/>
        <v>60269</v>
      </c>
      <c r="I19" s="438">
        <f t="shared" si="87"/>
        <v>58834</v>
      </c>
      <c r="J19" s="438">
        <f t="shared" si="87"/>
        <v>59050</v>
      </c>
      <c r="K19" s="438">
        <f t="shared" si="87"/>
        <v>58734</v>
      </c>
      <c r="L19" s="438">
        <f t="shared" si="87"/>
        <v>58859</v>
      </c>
      <c r="M19" s="438">
        <f t="shared" si="87"/>
        <v>59191</v>
      </c>
      <c r="N19" s="438">
        <f t="shared" ref="N19:BY19" si="88">N18-N8</f>
        <v>59263</v>
      </c>
      <c r="O19" s="438">
        <f t="shared" si="88"/>
        <v>59135</v>
      </c>
      <c r="P19" s="438">
        <f t="shared" si="88"/>
        <v>59315</v>
      </c>
      <c r="Q19" s="438">
        <f t="shared" si="88"/>
        <v>59308</v>
      </c>
      <c r="R19" s="438">
        <f t="shared" si="88"/>
        <v>59409</v>
      </c>
      <c r="S19" s="739">
        <f t="shared" si="88"/>
        <v>59606</v>
      </c>
      <c r="T19" s="438">
        <f t="shared" si="88"/>
        <v>59606</v>
      </c>
      <c r="U19" s="438">
        <f t="shared" si="88"/>
        <v>59606</v>
      </c>
      <c r="V19" s="438">
        <f t="shared" si="88"/>
        <v>62787</v>
      </c>
      <c r="W19" s="438">
        <f t="shared" si="88"/>
        <v>62742</v>
      </c>
      <c r="X19" s="438">
        <f t="shared" si="88"/>
        <v>62854</v>
      </c>
      <c r="Y19" s="438">
        <f t="shared" si="88"/>
        <v>62930</v>
      </c>
      <c r="Z19" s="438">
        <f t="shared" si="88"/>
        <v>63301</v>
      </c>
      <c r="AA19" s="438">
        <f t="shared" si="88"/>
        <v>63842</v>
      </c>
      <c r="AB19" s="438">
        <f t="shared" si="88"/>
        <v>63889</v>
      </c>
      <c r="AC19" s="438">
        <f t="shared" si="88"/>
        <v>63742</v>
      </c>
      <c r="AD19" s="438">
        <f t="shared" si="88"/>
        <v>63757</v>
      </c>
      <c r="AE19" s="438">
        <f t="shared" si="88"/>
        <v>63834</v>
      </c>
      <c r="AF19" s="438">
        <f t="shared" si="88"/>
        <v>63764</v>
      </c>
      <c r="AG19" s="438">
        <f t="shared" si="88"/>
        <v>63801</v>
      </c>
      <c r="AH19" s="438">
        <f t="shared" si="88"/>
        <v>63717</v>
      </c>
      <c r="AI19" s="438">
        <f t="shared" si="88"/>
        <v>63739</v>
      </c>
      <c r="AJ19" s="438">
        <f t="shared" si="88"/>
        <v>63319</v>
      </c>
      <c r="AK19" s="438">
        <f t="shared" si="88"/>
        <v>63620</v>
      </c>
      <c r="AL19" s="438">
        <f t="shared" si="88"/>
        <v>63937</v>
      </c>
      <c r="AM19" s="438">
        <f t="shared" si="88"/>
        <v>63888</v>
      </c>
      <c r="AN19" s="438">
        <f t="shared" si="88"/>
        <v>63287</v>
      </c>
      <c r="AO19" s="438">
        <f t="shared" si="88"/>
        <v>63476</v>
      </c>
      <c r="AP19" s="438">
        <f t="shared" si="88"/>
        <v>63501</v>
      </c>
      <c r="AQ19" s="438">
        <f t="shared" si="88"/>
        <v>63263</v>
      </c>
      <c r="AR19" s="438">
        <f t="shared" si="88"/>
        <v>63292</v>
      </c>
      <c r="AS19" s="438">
        <f t="shared" si="88"/>
        <v>69709</v>
      </c>
      <c r="AT19" s="438">
        <f t="shared" si="88"/>
        <v>63345</v>
      </c>
      <c r="AU19" s="438">
        <f t="shared" si="88"/>
        <v>63937</v>
      </c>
      <c r="AV19" s="438">
        <f t="shared" si="88"/>
        <v>63105</v>
      </c>
      <c r="AW19" s="438">
        <f t="shared" si="88"/>
        <v>63831</v>
      </c>
      <c r="AX19" s="438">
        <f t="shared" si="88"/>
        <v>62786</v>
      </c>
      <c r="AY19" s="438">
        <f t="shared" si="88"/>
        <v>62603</v>
      </c>
      <c r="AZ19" s="438">
        <f t="shared" si="88"/>
        <v>62667</v>
      </c>
      <c r="BA19" s="438">
        <f t="shared" si="88"/>
        <v>60487</v>
      </c>
      <c r="BB19" s="438">
        <f t="shared" si="88"/>
        <v>60102</v>
      </c>
      <c r="BC19" s="438">
        <f t="shared" si="88"/>
        <v>56828</v>
      </c>
      <c r="BD19" s="438">
        <f t="shared" si="88"/>
        <v>57296</v>
      </c>
      <c r="BE19" s="438">
        <f t="shared" si="88"/>
        <v>55273</v>
      </c>
      <c r="BF19" s="438">
        <f t="shared" si="88"/>
        <v>55216</v>
      </c>
      <c r="BG19" s="438">
        <f t="shared" si="88"/>
        <v>55530</v>
      </c>
      <c r="BH19" s="438">
        <f t="shared" si="88"/>
        <v>55280</v>
      </c>
      <c r="BI19" s="438">
        <f t="shared" si="88"/>
        <v>55749</v>
      </c>
      <c r="BJ19" s="438">
        <f t="shared" si="88"/>
        <v>54803</v>
      </c>
      <c r="BK19" s="438">
        <f t="shared" si="88"/>
        <v>55427</v>
      </c>
      <c r="BL19" s="438">
        <f t="shared" si="88"/>
        <v>55882</v>
      </c>
      <c r="BM19" s="438">
        <f t="shared" si="88"/>
        <v>56013</v>
      </c>
      <c r="BN19" s="438">
        <f t="shared" si="88"/>
        <v>56209</v>
      </c>
      <c r="BO19" s="438">
        <f t="shared" si="88"/>
        <v>57845</v>
      </c>
      <c r="BP19" s="438">
        <f t="shared" si="88"/>
        <v>57451</v>
      </c>
      <c r="BQ19" s="438">
        <f t="shared" si="88"/>
        <v>57234</v>
      </c>
      <c r="BR19" s="438">
        <f t="shared" si="88"/>
        <v>56472</v>
      </c>
      <c r="BS19" s="438">
        <f t="shared" si="88"/>
        <v>56775</v>
      </c>
      <c r="BT19" s="438">
        <f t="shared" si="88"/>
        <v>56756</v>
      </c>
      <c r="BU19" s="438">
        <f t="shared" si="88"/>
        <v>57485</v>
      </c>
      <c r="BV19" s="438">
        <f t="shared" si="88"/>
        <v>57071</v>
      </c>
      <c r="BW19" s="438">
        <f t="shared" si="88"/>
        <v>56887</v>
      </c>
      <c r="BX19" s="438">
        <f t="shared" si="88"/>
        <v>57692</v>
      </c>
      <c r="BY19" s="438">
        <f t="shared" si="88"/>
        <v>57709</v>
      </c>
      <c r="BZ19" s="438">
        <f t="shared" ref="BZ19:EK19" si="89">BZ18-BZ8</f>
        <v>57528</v>
      </c>
      <c r="CA19" s="438">
        <f t="shared" si="89"/>
        <v>57668</v>
      </c>
      <c r="CB19" s="438">
        <f t="shared" si="89"/>
        <v>57668</v>
      </c>
      <c r="CC19" s="438">
        <f t="shared" si="89"/>
        <v>58568</v>
      </c>
      <c r="CD19" s="438">
        <f t="shared" si="89"/>
        <v>58422</v>
      </c>
      <c r="CE19" s="438">
        <f t="shared" si="89"/>
        <v>58511</v>
      </c>
      <c r="CF19" s="438">
        <f t="shared" si="89"/>
        <v>58478</v>
      </c>
      <c r="CG19" s="438">
        <f t="shared" si="89"/>
        <v>59299</v>
      </c>
      <c r="CH19" s="438">
        <f t="shared" si="89"/>
        <v>59351</v>
      </c>
      <c r="CI19" s="438">
        <f t="shared" si="89"/>
        <v>59654</v>
      </c>
      <c r="CJ19" s="438">
        <f t="shared" si="89"/>
        <v>60389</v>
      </c>
      <c r="CK19" s="438">
        <f t="shared" si="89"/>
        <v>60434</v>
      </c>
      <c r="CL19" s="438">
        <f t="shared" si="89"/>
        <v>60844</v>
      </c>
      <c r="CM19" s="438">
        <f t="shared" si="89"/>
        <v>61447</v>
      </c>
      <c r="CN19" s="438">
        <f t="shared" si="89"/>
        <v>61504</v>
      </c>
      <c r="CO19" s="438">
        <f t="shared" si="89"/>
        <v>61521</v>
      </c>
      <c r="CP19" s="438">
        <f t="shared" si="89"/>
        <v>61737</v>
      </c>
      <c r="CQ19" s="438">
        <f t="shared" si="89"/>
        <v>61924</v>
      </c>
      <c r="CR19" s="438">
        <f t="shared" si="89"/>
        <v>62028</v>
      </c>
      <c r="CS19" s="438">
        <f t="shared" si="89"/>
        <v>61742</v>
      </c>
      <c r="CT19" s="438">
        <f t="shared" si="89"/>
        <v>61927</v>
      </c>
      <c r="CU19" s="438">
        <f t="shared" si="89"/>
        <v>61003</v>
      </c>
      <c r="CV19" s="864">
        <f t="shared" si="89"/>
        <v>61018</v>
      </c>
      <c r="CW19" s="438">
        <f t="shared" si="89"/>
        <v>61018</v>
      </c>
      <c r="CX19" s="438">
        <f t="shared" si="89"/>
        <v>60376</v>
      </c>
      <c r="CY19" s="438">
        <f t="shared" si="89"/>
        <v>60119</v>
      </c>
      <c r="CZ19" s="438">
        <f t="shared" si="89"/>
        <v>60786</v>
      </c>
      <c r="DA19" s="438">
        <f t="shared" si="89"/>
        <v>60575</v>
      </c>
      <c r="DB19" s="438">
        <f t="shared" si="89"/>
        <v>59941</v>
      </c>
      <c r="DC19" s="438">
        <f t="shared" si="89"/>
        <v>58740</v>
      </c>
      <c r="DD19" s="438">
        <f t="shared" si="89"/>
        <v>60673</v>
      </c>
      <c r="DE19" s="438">
        <f t="shared" si="89"/>
        <v>61757</v>
      </c>
      <c r="DF19" s="438">
        <f t="shared" si="89"/>
        <v>61862</v>
      </c>
      <c r="DG19" s="438">
        <f t="shared" si="89"/>
        <v>61990</v>
      </c>
      <c r="DH19" s="438">
        <f t="shared" si="89"/>
        <v>62588</v>
      </c>
      <c r="DI19" s="438">
        <f t="shared" si="89"/>
        <v>62209</v>
      </c>
      <c r="DJ19" s="438">
        <f t="shared" si="89"/>
        <v>62329</v>
      </c>
      <c r="DK19" s="438">
        <f t="shared" si="89"/>
        <v>62448</v>
      </c>
      <c r="DL19" s="438">
        <f t="shared" si="89"/>
        <v>62903</v>
      </c>
      <c r="DM19" s="438">
        <f t="shared" si="89"/>
        <v>62941</v>
      </c>
      <c r="DN19" s="438">
        <f t="shared" si="89"/>
        <v>63337</v>
      </c>
      <c r="DO19" s="438">
        <f t="shared" si="89"/>
        <v>63057</v>
      </c>
      <c r="DP19" s="438">
        <f t="shared" si="89"/>
        <v>63457</v>
      </c>
      <c r="DQ19" s="438">
        <f t="shared" si="89"/>
        <v>63557</v>
      </c>
      <c r="DR19" s="438">
        <f t="shared" si="89"/>
        <v>63807</v>
      </c>
      <c r="DS19" s="438">
        <f t="shared" si="89"/>
        <v>63763</v>
      </c>
      <c r="DT19" s="438">
        <f t="shared" si="89"/>
        <v>61820</v>
      </c>
      <c r="DU19" s="438">
        <f t="shared" si="89"/>
        <v>62032</v>
      </c>
      <c r="DV19" s="438">
        <f t="shared" si="89"/>
        <v>61277</v>
      </c>
      <c r="DW19" s="438">
        <f t="shared" si="89"/>
        <v>59189</v>
      </c>
      <c r="DX19" s="438">
        <f t="shared" si="89"/>
        <v>59193</v>
      </c>
      <c r="DY19" s="438">
        <f t="shared" si="89"/>
        <v>59889</v>
      </c>
      <c r="DZ19" s="438">
        <f t="shared" si="89"/>
        <v>59649</v>
      </c>
      <c r="EA19" s="438">
        <f t="shared" si="89"/>
        <v>58274</v>
      </c>
      <c r="EB19" s="438">
        <f t="shared" si="89"/>
        <v>58710</v>
      </c>
      <c r="EC19" s="438">
        <f t="shared" si="89"/>
        <v>57478</v>
      </c>
      <c r="ED19" s="438">
        <f t="shared" si="89"/>
        <v>53242</v>
      </c>
      <c r="EE19" s="890">
        <f t="shared" si="89"/>
        <v>52662</v>
      </c>
      <c r="EF19" s="438">
        <f t="shared" si="89"/>
        <v>52662</v>
      </c>
      <c r="EG19" s="438">
        <f t="shared" si="89"/>
        <v>53366</v>
      </c>
      <c r="EH19" s="438">
        <f t="shared" si="89"/>
        <v>53676</v>
      </c>
      <c r="EI19" s="438">
        <f t="shared" si="89"/>
        <v>54275</v>
      </c>
      <c r="EJ19" s="438">
        <f t="shared" si="89"/>
        <v>54168</v>
      </c>
      <c r="EK19" s="438">
        <f t="shared" si="89"/>
        <v>53562</v>
      </c>
      <c r="EL19" s="438">
        <f t="shared" ref="EL19:GW19" si="90">EL18-EL8</f>
        <v>53534</v>
      </c>
      <c r="EM19" s="438">
        <f t="shared" si="90"/>
        <v>56639</v>
      </c>
      <c r="EN19" s="438">
        <f t="shared" si="90"/>
        <v>54103</v>
      </c>
      <c r="EO19" s="438">
        <f t="shared" si="90"/>
        <v>51301</v>
      </c>
      <c r="EP19" s="438">
        <f t="shared" si="90"/>
        <v>50246</v>
      </c>
      <c r="EQ19" s="438">
        <f t="shared" si="90"/>
        <v>51581</v>
      </c>
      <c r="ER19" s="438">
        <f t="shared" si="90"/>
        <v>50926</v>
      </c>
      <c r="ES19" s="438">
        <f t="shared" si="90"/>
        <v>50988</v>
      </c>
      <c r="ET19" s="438">
        <f t="shared" si="90"/>
        <v>51084</v>
      </c>
      <c r="EU19" s="438">
        <f t="shared" si="90"/>
        <v>51390</v>
      </c>
      <c r="EV19" s="438">
        <f t="shared" si="90"/>
        <v>51781</v>
      </c>
      <c r="EW19" s="438">
        <f t="shared" si="90"/>
        <v>51315</v>
      </c>
      <c r="EX19" s="438">
        <f t="shared" si="90"/>
        <v>49737</v>
      </c>
      <c r="EY19" s="438">
        <f t="shared" si="90"/>
        <v>50542</v>
      </c>
      <c r="EZ19" s="438">
        <f t="shared" si="90"/>
        <v>51502</v>
      </c>
      <c r="FA19" s="438">
        <f t="shared" si="90"/>
        <v>51512</v>
      </c>
      <c r="FB19" s="438">
        <f t="shared" si="90"/>
        <v>50550</v>
      </c>
      <c r="FC19" s="438">
        <f t="shared" si="90"/>
        <v>51586</v>
      </c>
      <c r="FD19" s="438">
        <f t="shared" si="90"/>
        <v>51288</v>
      </c>
      <c r="FE19" s="438">
        <f t="shared" si="90"/>
        <v>50482</v>
      </c>
      <c r="FF19" s="438">
        <f t="shared" si="90"/>
        <v>48990</v>
      </c>
      <c r="FG19" s="438">
        <f t="shared" si="90"/>
        <v>49600</v>
      </c>
      <c r="FH19" s="438">
        <f t="shared" si="90"/>
        <v>48954</v>
      </c>
      <c r="FI19" s="438">
        <f t="shared" si="90"/>
        <v>46622</v>
      </c>
      <c r="FJ19" s="438">
        <f t="shared" si="90"/>
        <v>47115</v>
      </c>
      <c r="FK19" s="438">
        <f t="shared" si="90"/>
        <v>45350</v>
      </c>
      <c r="FL19" s="438">
        <f t="shared" si="90"/>
        <v>44675</v>
      </c>
      <c r="FM19" s="438">
        <f t="shared" si="90"/>
        <v>42900</v>
      </c>
      <c r="FN19" s="438">
        <f t="shared" si="90"/>
        <v>42972</v>
      </c>
      <c r="FO19" s="438">
        <f t="shared" si="90"/>
        <v>43136</v>
      </c>
      <c r="FP19" s="438">
        <f t="shared" si="90"/>
        <v>44045</v>
      </c>
      <c r="FQ19" s="438">
        <f t="shared" si="90"/>
        <v>43142</v>
      </c>
      <c r="FR19" s="438">
        <f t="shared" si="90"/>
        <v>41730</v>
      </c>
      <c r="FS19" s="438">
        <f t="shared" si="90"/>
        <v>39421</v>
      </c>
      <c r="FT19" s="438">
        <f t="shared" si="90"/>
        <v>38863</v>
      </c>
      <c r="FU19" s="438">
        <f t="shared" si="90"/>
        <v>38343</v>
      </c>
      <c r="FV19" s="438">
        <f t="shared" si="90"/>
        <v>39177</v>
      </c>
      <c r="FW19" s="438">
        <f t="shared" si="90"/>
        <v>39807</v>
      </c>
      <c r="FX19" s="438">
        <f t="shared" si="90"/>
        <v>38557</v>
      </c>
      <c r="FY19" s="438">
        <f t="shared" si="90"/>
        <v>38714</v>
      </c>
      <c r="FZ19" s="438">
        <f t="shared" si="90"/>
        <v>38280</v>
      </c>
      <c r="GA19" s="438">
        <f t="shared" si="90"/>
        <v>38051</v>
      </c>
      <c r="GB19" s="438">
        <f t="shared" si="90"/>
        <v>38297</v>
      </c>
      <c r="GC19" s="438">
        <f t="shared" si="90"/>
        <v>38477</v>
      </c>
      <c r="GD19" s="438">
        <f t="shared" si="90"/>
        <v>38447</v>
      </c>
      <c r="GE19" s="438">
        <f t="shared" si="90"/>
        <v>37868</v>
      </c>
      <c r="GF19" s="438">
        <f t="shared" si="90"/>
        <v>37419</v>
      </c>
      <c r="GG19" s="438">
        <f t="shared" si="90"/>
        <v>37666</v>
      </c>
      <c r="GH19" s="438">
        <f t="shared" si="90"/>
        <v>37963</v>
      </c>
      <c r="GI19" s="438">
        <f t="shared" si="90"/>
        <v>38003</v>
      </c>
      <c r="GJ19" s="438">
        <f t="shared" si="90"/>
        <v>38160</v>
      </c>
      <c r="GK19" s="438">
        <f t="shared" si="90"/>
        <v>37569</v>
      </c>
      <c r="GL19" s="438">
        <f t="shared" si="90"/>
        <v>36885</v>
      </c>
      <c r="GM19" s="438">
        <f t="shared" si="90"/>
        <v>37345</v>
      </c>
      <c r="GN19" s="438">
        <f t="shared" si="90"/>
        <v>37317</v>
      </c>
      <c r="GO19" s="438">
        <f t="shared" si="90"/>
        <v>36882</v>
      </c>
      <c r="GP19" s="438">
        <f t="shared" si="90"/>
        <v>36383</v>
      </c>
      <c r="GQ19" s="438">
        <f t="shared" si="90"/>
        <v>36292</v>
      </c>
      <c r="GR19" s="438">
        <f t="shared" si="90"/>
        <v>36536</v>
      </c>
      <c r="GS19" s="438">
        <f t="shared" si="90"/>
        <v>35387</v>
      </c>
      <c r="GT19" s="438">
        <f t="shared" si="90"/>
        <v>36167</v>
      </c>
      <c r="GU19" s="438">
        <f t="shared" si="90"/>
        <v>33733</v>
      </c>
      <c r="GV19" s="438">
        <f t="shared" si="90"/>
        <v>33897</v>
      </c>
      <c r="GW19" s="438">
        <f t="shared" si="90"/>
        <v>34162</v>
      </c>
      <c r="GX19" s="438">
        <f t="shared" ref="GX19:JI19" si="91">GX18-GX8</f>
        <v>34722</v>
      </c>
      <c r="GY19" s="438">
        <f t="shared" si="91"/>
        <v>34029</v>
      </c>
      <c r="GZ19" s="438">
        <f t="shared" si="91"/>
        <v>32064</v>
      </c>
      <c r="HA19" s="438">
        <f t="shared" si="91"/>
        <v>32599</v>
      </c>
      <c r="HB19" s="438">
        <f t="shared" si="91"/>
        <v>31186</v>
      </c>
      <c r="HC19" s="438">
        <f t="shared" si="91"/>
        <v>31156</v>
      </c>
      <c r="HD19" s="438">
        <f t="shared" si="91"/>
        <v>30182</v>
      </c>
      <c r="HE19" s="438">
        <f t="shared" si="91"/>
        <v>30453</v>
      </c>
      <c r="HF19" s="438">
        <f t="shared" si="91"/>
        <v>31586</v>
      </c>
      <c r="HG19" s="438">
        <f t="shared" si="91"/>
        <v>32035</v>
      </c>
      <c r="HH19" s="438">
        <f t="shared" si="91"/>
        <v>32117</v>
      </c>
      <c r="HI19" s="438">
        <f t="shared" si="91"/>
        <v>32917</v>
      </c>
      <c r="HJ19" s="438">
        <f t="shared" si="91"/>
        <v>31133</v>
      </c>
      <c r="HK19" s="438">
        <f t="shared" si="91"/>
        <v>31252</v>
      </c>
      <c r="HL19" s="438">
        <f t="shared" si="91"/>
        <v>31292</v>
      </c>
      <c r="HM19" s="438">
        <f t="shared" si="91"/>
        <v>29183</v>
      </c>
      <c r="HN19" s="438">
        <f t="shared" si="91"/>
        <v>28113</v>
      </c>
      <c r="HO19" s="438">
        <f t="shared" si="91"/>
        <v>28371</v>
      </c>
      <c r="HP19" s="438">
        <f t="shared" si="91"/>
        <v>28832</v>
      </c>
      <c r="HQ19" s="438">
        <f t="shared" si="91"/>
        <v>28154</v>
      </c>
      <c r="HR19" s="438">
        <f t="shared" si="91"/>
        <v>28057</v>
      </c>
      <c r="HS19" s="438">
        <f t="shared" si="91"/>
        <v>28371</v>
      </c>
      <c r="HT19" s="438">
        <f t="shared" si="91"/>
        <v>26599</v>
      </c>
      <c r="HU19" s="438">
        <f t="shared" si="91"/>
        <v>27448</v>
      </c>
      <c r="HV19" s="438">
        <f t="shared" si="91"/>
        <v>23239</v>
      </c>
      <c r="HW19" s="438">
        <f t="shared" si="91"/>
        <v>23239</v>
      </c>
      <c r="HX19" s="438">
        <f t="shared" si="91"/>
        <v>22699</v>
      </c>
      <c r="HY19" s="438">
        <f t="shared" si="91"/>
        <v>22558</v>
      </c>
      <c r="HZ19" s="438">
        <f t="shared" si="91"/>
        <v>22778</v>
      </c>
      <c r="IA19" s="438">
        <f t="shared" si="91"/>
        <v>19765</v>
      </c>
      <c r="IB19" s="438">
        <f t="shared" si="91"/>
        <v>15254</v>
      </c>
      <c r="IC19" s="438">
        <f t="shared" si="91"/>
        <v>16228</v>
      </c>
      <c r="ID19" s="438">
        <f t="shared" si="91"/>
        <v>12961</v>
      </c>
      <c r="IE19" s="438">
        <f t="shared" si="91"/>
        <v>12247</v>
      </c>
      <c r="IF19" s="438">
        <f t="shared" si="91"/>
        <v>12112</v>
      </c>
      <c r="IG19" s="438">
        <f t="shared" si="91"/>
        <v>11318</v>
      </c>
      <c r="IH19" s="438">
        <f t="shared" si="91"/>
        <v>10939</v>
      </c>
      <c r="II19" s="438">
        <f t="shared" si="91"/>
        <v>9330</v>
      </c>
      <c r="IJ19" s="438">
        <f t="shared" si="91"/>
        <v>6668</v>
      </c>
      <c r="IK19" s="438">
        <f t="shared" si="91"/>
        <v>5104</v>
      </c>
      <c r="IL19" s="438">
        <f t="shared" si="91"/>
        <v>4120</v>
      </c>
      <c r="IM19" s="438">
        <f t="shared" si="91"/>
        <v>5241</v>
      </c>
      <c r="IN19" s="438">
        <f t="shared" si="91"/>
        <v>6072</v>
      </c>
      <c r="IO19" s="438">
        <f t="shared" si="91"/>
        <v>6431</v>
      </c>
      <c r="IP19" s="438">
        <f t="shared" si="91"/>
        <v>2427</v>
      </c>
      <c r="IQ19" s="438">
        <f t="shared" si="91"/>
        <v>942</v>
      </c>
      <c r="IR19" s="438">
        <f t="shared" si="91"/>
        <v>1915</v>
      </c>
      <c r="IS19" s="438">
        <f t="shared" si="91"/>
        <v>2493</v>
      </c>
      <c r="IT19" s="438">
        <f t="shared" si="91"/>
        <v>2546</v>
      </c>
      <c r="IU19" s="438">
        <f t="shared" si="91"/>
        <v>3590</v>
      </c>
      <c r="IV19" s="438">
        <f t="shared" si="91"/>
        <v>4154</v>
      </c>
      <c r="IW19" s="438">
        <f t="shared" si="91"/>
        <v>4756</v>
      </c>
      <c r="IX19" s="438">
        <f t="shared" si="91"/>
        <v>5162</v>
      </c>
      <c r="IY19" s="438">
        <f t="shared" si="91"/>
        <v>5424</v>
      </c>
      <c r="IZ19" s="438">
        <f t="shared" si="91"/>
        <v>4656</v>
      </c>
      <c r="JA19" s="438">
        <f t="shared" si="91"/>
        <v>4709</v>
      </c>
      <c r="JB19" s="438">
        <f t="shared" si="91"/>
        <v>5780</v>
      </c>
      <c r="JC19" s="438">
        <f t="shared" si="91"/>
        <v>7282</v>
      </c>
      <c r="JD19" s="438">
        <f t="shared" si="91"/>
        <v>8149</v>
      </c>
      <c r="JE19" s="438">
        <f t="shared" si="91"/>
        <v>8511</v>
      </c>
      <c r="JF19" s="438">
        <f t="shared" si="91"/>
        <v>8043</v>
      </c>
      <c r="JG19" s="438">
        <f t="shared" si="91"/>
        <v>8596</v>
      </c>
      <c r="JH19" s="438">
        <f t="shared" si="91"/>
        <v>8313</v>
      </c>
      <c r="JI19" s="438">
        <f t="shared" si="91"/>
        <v>9027</v>
      </c>
      <c r="JJ19" s="438">
        <f t="shared" ref="JJ19:LU19" si="92">JJ18-JJ8</f>
        <v>8885</v>
      </c>
      <c r="JK19" s="438">
        <f t="shared" si="92"/>
        <v>8986</v>
      </c>
      <c r="JL19" s="438">
        <f t="shared" si="92"/>
        <v>9267</v>
      </c>
      <c r="JM19" s="438">
        <f t="shared" si="92"/>
        <v>9768</v>
      </c>
      <c r="JN19" s="438">
        <f t="shared" si="92"/>
        <v>9851</v>
      </c>
      <c r="JO19" s="438">
        <f t="shared" si="92"/>
        <v>10446</v>
      </c>
      <c r="JP19" s="438">
        <f t="shared" si="92"/>
        <v>11045</v>
      </c>
      <c r="JQ19" s="438">
        <f t="shared" si="92"/>
        <v>11219</v>
      </c>
      <c r="JR19" s="438">
        <f t="shared" si="92"/>
        <v>9017</v>
      </c>
      <c r="JS19" s="438">
        <f t="shared" si="92"/>
        <v>7770</v>
      </c>
      <c r="JT19" s="438">
        <f t="shared" si="92"/>
        <v>8682</v>
      </c>
      <c r="JU19" s="438">
        <f t="shared" si="92"/>
        <v>7410</v>
      </c>
      <c r="JV19" s="438">
        <f t="shared" si="92"/>
        <v>8217</v>
      </c>
      <c r="JW19" s="438">
        <f t="shared" si="92"/>
        <v>9360</v>
      </c>
      <c r="JX19" s="438">
        <f t="shared" si="92"/>
        <v>9955</v>
      </c>
      <c r="JY19" s="438">
        <f t="shared" si="92"/>
        <v>10367</v>
      </c>
      <c r="JZ19" s="438">
        <f t="shared" si="92"/>
        <v>10786</v>
      </c>
      <c r="KA19" s="438">
        <f t="shared" si="92"/>
        <v>11676</v>
      </c>
      <c r="KB19" s="438">
        <f t="shared" si="92"/>
        <v>12153</v>
      </c>
      <c r="KC19" s="438">
        <f t="shared" si="92"/>
        <v>12829</v>
      </c>
      <c r="KD19" s="438">
        <f t="shared" si="92"/>
        <v>13831</v>
      </c>
      <c r="KE19" s="438">
        <f t="shared" si="92"/>
        <v>14187</v>
      </c>
      <c r="KF19" s="438">
        <f t="shared" si="92"/>
        <v>15861</v>
      </c>
      <c r="KG19" s="438">
        <f t="shared" si="92"/>
        <v>16251</v>
      </c>
      <c r="KH19" s="438">
        <f t="shared" si="92"/>
        <v>18057</v>
      </c>
      <c r="KI19" s="438">
        <f t="shared" si="92"/>
        <v>17899</v>
      </c>
      <c r="KJ19" s="438">
        <f t="shared" si="92"/>
        <v>18545</v>
      </c>
      <c r="KK19" s="438">
        <f t="shared" si="92"/>
        <v>20359</v>
      </c>
      <c r="KL19" s="438">
        <f t="shared" si="92"/>
        <v>22064</v>
      </c>
      <c r="KM19" s="438">
        <f t="shared" si="92"/>
        <v>23779</v>
      </c>
      <c r="KN19" s="1461">
        <f t="shared" si="92"/>
        <v>24911</v>
      </c>
      <c r="KO19" s="438">
        <f t="shared" si="92"/>
        <v>0</v>
      </c>
      <c r="KP19" s="438">
        <f t="shared" si="92"/>
        <v>26290</v>
      </c>
      <c r="KQ19" s="438">
        <f t="shared" si="92"/>
        <v>27801</v>
      </c>
      <c r="KR19" s="438">
        <f t="shared" si="92"/>
        <v>29427</v>
      </c>
      <c r="KS19" s="438">
        <f t="shared" si="92"/>
        <v>30915</v>
      </c>
      <c r="KT19" s="438">
        <f t="shared" si="92"/>
        <v>32060</v>
      </c>
      <c r="KU19" s="438">
        <f t="shared" si="92"/>
        <v>33178</v>
      </c>
      <c r="KV19" s="438">
        <f t="shared" si="92"/>
        <v>33689</v>
      </c>
      <c r="KW19" s="438">
        <f t="shared" si="92"/>
        <v>34700</v>
      </c>
      <c r="KX19" s="438">
        <f t="shared" si="92"/>
        <v>35358</v>
      </c>
      <c r="KY19" s="438">
        <f t="shared" si="92"/>
        <v>35915</v>
      </c>
      <c r="KZ19" s="438">
        <f t="shared" si="92"/>
        <v>36940</v>
      </c>
      <c r="LA19" s="438">
        <f t="shared" si="92"/>
        <v>38153</v>
      </c>
      <c r="LB19" s="438">
        <f t="shared" si="92"/>
        <v>39262</v>
      </c>
      <c r="LC19" s="438">
        <f t="shared" si="92"/>
        <v>40101</v>
      </c>
      <c r="LD19" s="438">
        <f t="shared" si="92"/>
        <v>39096</v>
      </c>
      <c r="LE19" s="438">
        <f t="shared" si="92"/>
        <v>38376</v>
      </c>
      <c r="LF19" s="438">
        <f t="shared" si="92"/>
        <v>38848</v>
      </c>
      <c r="LG19" s="438">
        <f t="shared" si="92"/>
        <v>40059</v>
      </c>
      <c r="LH19" s="438">
        <f t="shared" si="92"/>
        <v>41397</v>
      </c>
      <c r="LI19" s="438">
        <f t="shared" si="92"/>
        <v>41750</v>
      </c>
      <c r="LJ19" s="438">
        <f t="shared" si="92"/>
        <v>41912</v>
      </c>
      <c r="LK19" s="438">
        <f t="shared" si="92"/>
        <v>39640</v>
      </c>
      <c r="LL19" s="438">
        <f t="shared" si="92"/>
        <v>39675</v>
      </c>
      <c r="LM19" s="438">
        <f t="shared" si="92"/>
        <v>40263</v>
      </c>
      <c r="LN19" s="438">
        <f t="shared" si="92"/>
        <v>38973</v>
      </c>
      <c r="LO19" s="438">
        <f t="shared" si="92"/>
        <v>39340</v>
      </c>
      <c r="LP19" s="438">
        <f t="shared" si="92"/>
        <v>39509</v>
      </c>
      <c r="LQ19" s="438">
        <f t="shared" si="92"/>
        <v>39509</v>
      </c>
      <c r="LR19" s="438">
        <f t="shared" si="92"/>
        <v>40130</v>
      </c>
      <c r="LS19" s="438">
        <f t="shared" si="92"/>
        <v>40221</v>
      </c>
      <c r="LT19" s="438">
        <f t="shared" si="92"/>
        <v>41330</v>
      </c>
      <c r="LU19" s="438">
        <f t="shared" si="92"/>
        <v>42290</v>
      </c>
      <c r="LV19" s="438">
        <f t="shared" ref="LV19:NA19" si="93">LV18-LV8</f>
        <v>42933</v>
      </c>
      <c r="LW19" s="438">
        <f t="shared" si="93"/>
        <v>42933</v>
      </c>
      <c r="LX19" s="438">
        <f t="shared" si="93"/>
        <v>42933</v>
      </c>
      <c r="LY19" s="438">
        <f t="shared" si="93"/>
        <v>43169</v>
      </c>
      <c r="LZ19" s="438">
        <f t="shared" si="93"/>
        <v>43571</v>
      </c>
      <c r="MA19" s="438">
        <f t="shared" si="93"/>
        <v>44567</v>
      </c>
      <c r="MB19" s="438">
        <f t="shared" si="93"/>
        <v>42573</v>
      </c>
      <c r="MC19" s="438">
        <f t="shared" si="93"/>
        <v>42012</v>
      </c>
      <c r="MD19" s="438">
        <f t="shared" si="93"/>
        <v>41723</v>
      </c>
      <c r="ME19" s="438">
        <f t="shared" si="93"/>
        <v>41856</v>
      </c>
      <c r="MF19" s="438">
        <f t="shared" si="93"/>
        <v>42436</v>
      </c>
      <c r="MG19" s="438">
        <f t="shared" si="93"/>
        <v>41653</v>
      </c>
      <c r="MH19" s="438">
        <f t="shared" si="93"/>
        <v>42091</v>
      </c>
      <c r="MI19" s="438">
        <f t="shared" si="93"/>
        <v>42661</v>
      </c>
      <c r="MJ19" s="438">
        <f t="shared" si="93"/>
        <v>41925</v>
      </c>
      <c r="MK19" s="438">
        <f t="shared" si="93"/>
        <v>42653</v>
      </c>
      <c r="ML19" s="438">
        <f t="shared" si="93"/>
        <v>42470</v>
      </c>
      <c r="MM19" s="438">
        <f t="shared" si="93"/>
        <v>42603</v>
      </c>
      <c r="MN19" s="438">
        <f t="shared" si="93"/>
        <v>40045</v>
      </c>
      <c r="MO19" s="438">
        <f t="shared" si="93"/>
        <v>40939</v>
      </c>
      <c r="MP19" s="438">
        <f>MP18-MP8</f>
        <v>41027</v>
      </c>
      <c r="MQ19" s="438">
        <f t="shared" si="93"/>
        <v>41866</v>
      </c>
      <c r="MR19" s="438">
        <f t="shared" si="93"/>
        <v>41475</v>
      </c>
      <c r="MS19" s="438">
        <f t="shared" si="93"/>
        <v>39849</v>
      </c>
      <c r="MT19" s="438">
        <f t="shared" si="93"/>
        <v>39895</v>
      </c>
      <c r="MU19" s="438">
        <f t="shared" si="93"/>
        <v>39961</v>
      </c>
      <c r="MV19" s="438">
        <f t="shared" si="93"/>
        <v>42395</v>
      </c>
      <c r="MW19" s="438">
        <f t="shared" si="93"/>
        <v>40753</v>
      </c>
      <c r="MX19" s="438">
        <f t="shared" si="93"/>
        <v>41409</v>
      </c>
      <c r="MY19" s="438">
        <f t="shared" si="93"/>
        <v>40687</v>
      </c>
      <c r="MZ19" s="438">
        <f t="shared" si="93"/>
        <v>40701</v>
      </c>
      <c r="NA19" s="438">
        <f t="shared" si="93"/>
        <v>40925</v>
      </c>
    </row>
    <row r="20" spans="1:365" ht="15" customHeight="1">
      <c r="A20" s="61"/>
      <c r="B20" s="61"/>
      <c r="C20" s="61"/>
      <c r="D20" s="61"/>
      <c r="E20" s="61"/>
      <c r="F20" s="61"/>
      <c r="G20" s="61"/>
      <c r="H20" s="61"/>
      <c r="I20" s="61"/>
      <c r="J20" s="61"/>
      <c r="K20" s="61"/>
      <c r="L20" s="61"/>
      <c r="M20" s="61"/>
      <c r="N20" s="61"/>
      <c r="O20" s="61"/>
      <c r="P20" s="61"/>
      <c r="Q20" s="61"/>
      <c r="R20" s="61"/>
      <c r="S20" s="741"/>
      <c r="T20" s="61"/>
      <c r="U20" s="61"/>
      <c r="V20" s="61"/>
      <c r="W20" s="61"/>
      <c r="X20" s="61"/>
      <c r="Y20" s="61"/>
      <c r="Z20" s="61"/>
      <c r="AA20" s="61"/>
      <c r="AB20" s="61"/>
      <c r="AC20" s="61"/>
      <c r="AD20" s="61"/>
      <c r="AE20" s="61"/>
      <c r="AF20" s="61"/>
      <c r="AG20" s="61"/>
      <c r="AH20" s="61"/>
      <c r="AI20" s="61"/>
      <c r="AJ20" s="61"/>
      <c r="AK20" s="61"/>
      <c r="AL20" s="61"/>
      <c r="AM20" s="61"/>
      <c r="AN20" s="61"/>
      <c r="AO20" s="61"/>
      <c r="AP20" s="61"/>
      <c r="AQ20" s="61"/>
      <c r="AR20" s="61"/>
      <c r="AS20" s="61"/>
      <c r="AT20" s="61"/>
      <c r="AU20" s="61"/>
      <c r="AV20" s="61"/>
      <c r="AW20" s="61"/>
      <c r="AX20" s="61"/>
      <c r="AY20" s="61"/>
      <c r="AZ20" s="61"/>
      <c r="BA20" s="61"/>
      <c r="BB20" s="61"/>
      <c r="BC20" s="61"/>
      <c r="BD20" s="61"/>
      <c r="BE20" s="61"/>
      <c r="BF20" s="61"/>
      <c r="BG20" s="61"/>
      <c r="BH20" s="61"/>
      <c r="BI20" s="61"/>
      <c r="BJ20" s="61"/>
      <c r="BK20" s="61"/>
      <c r="BL20" s="61"/>
      <c r="BM20" s="61"/>
      <c r="BN20" s="61"/>
      <c r="BO20" s="61"/>
      <c r="BP20" s="61"/>
      <c r="BQ20" s="61"/>
      <c r="BR20" s="61"/>
      <c r="BS20" s="61"/>
      <c r="BT20" s="61"/>
      <c r="BU20" s="61"/>
      <c r="BV20" s="61"/>
      <c r="BW20" s="61"/>
      <c r="BX20" s="61"/>
      <c r="BY20" s="61"/>
      <c r="BZ20" s="61"/>
      <c r="CA20" s="61"/>
      <c r="CB20" s="61"/>
      <c r="CC20" s="61"/>
      <c r="CD20" s="61"/>
      <c r="CE20" s="61"/>
      <c r="CF20" s="61"/>
      <c r="CG20" s="61"/>
      <c r="CH20" s="61"/>
      <c r="CI20" s="61"/>
      <c r="CJ20" s="61"/>
      <c r="CK20" s="61"/>
      <c r="CL20" s="61"/>
      <c r="CM20" s="61"/>
      <c r="CN20" s="61"/>
      <c r="CO20" s="61"/>
      <c r="CP20" s="61"/>
      <c r="CQ20" s="61"/>
      <c r="CR20" s="61"/>
      <c r="CS20" s="61"/>
      <c r="CT20" s="61"/>
      <c r="CU20" s="61"/>
      <c r="CV20" s="866"/>
      <c r="CW20" s="61"/>
      <c r="CX20" s="61"/>
      <c r="CY20" s="61"/>
      <c r="CZ20" s="61"/>
      <c r="DA20" s="61"/>
      <c r="DB20" s="61"/>
      <c r="DC20" s="61"/>
      <c r="DD20" s="61"/>
      <c r="DE20" s="61"/>
      <c r="DF20" s="61"/>
      <c r="DG20" s="61"/>
      <c r="DH20" s="61"/>
      <c r="DI20" s="61"/>
      <c r="DJ20" s="61"/>
      <c r="DK20" s="61"/>
      <c r="DL20" s="61"/>
      <c r="DM20" s="61"/>
      <c r="DN20" s="61"/>
      <c r="DO20" s="61"/>
      <c r="DP20" s="61"/>
      <c r="DQ20" s="61"/>
      <c r="DR20" s="61"/>
      <c r="DS20" s="61"/>
      <c r="DT20" s="61"/>
      <c r="DU20" s="61"/>
      <c r="DV20" s="61"/>
      <c r="DW20" s="61"/>
      <c r="DX20" s="61"/>
      <c r="DY20" s="61"/>
      <c r="DZ20" s="61"/>
      <c r="EA20" s="61"/>
      <c r="EB20" s="61"/>
      <c r="EC20" s="61"/>
      <c r="ED20" s="61"/>
      <c r="EE20" s="892"/>
      <c r="EF20" s="61"/>
      <c r="EG20" s="61"/>
      <c r="EH20" s="61"/>
      <c r="EI20" s="61"/>
      <c r="EJ20" s="61"/>
      <c r="EK20" s="61"/>
      <c r="EL20" s="61"/>
      <c r="EM20" s="61"/>
      <c r="EN20" s="61"/>
      <c r="EO20" s="61"/>
      <c r="EP20" s="61"/>
      <c r="EQ20" s="61"/>
      <c r="ER20" s="61"/>
      <c r="ES20" s="61"/>
      <c r="ET20" s="61"/>
      <c r="EU20" s="61"/>
      <c r="EV20" s="61"/>
      <c r="EW20" s="61"/>
      <c r="EX20" s="61"/>
      <c r="EY20" s="61"/>
      <c r="EZ20" s="61"/>
      <c r="FA20" s="61"/>
      <c r="FB20" s="61"/>
      <c r="FC20" s="61"/>
      <c r="FD20" s="61"/>
      <c r="FE20" s="61"/>
      <c r="FF20" s="61"/>
      <c r="FG20" s="61"/>
      <c r="FH20" s="61"/>
      <c r="FI20" s="61"/>
      <c r="FJ20" s="61"/>
      <c r="FK20" s="61"/>
      <c r="FL20" s="61"/>
      <c r="FM20" s="61"/>
      <c r="FN20" s="61"/>
      <c r="FO20" s="61"/>
      <c r="FP20" s="61"/>
      <c r="FQ20" s="61"/>
      <c r="FR20" s="61"/>
      <c r="FS20" s="61"/>
      <c r="FT20" s="61"/>
      <c r="FU20" s="61"/>
      <c r="FV20" s="61"/>
      <c r="FW20" s="61"/>
      <c r="FX20" s="61"/>
      <c r="FY20" s="61"/>
      <c r="FZ20" s="61"/>
      <c r="GA20" s="61"/>
      <c r="GB20" s="61"/>
      <c r="GC20" s="61"/>
      <c r="GD20" s="61"/>
      <c r="GE20" s="61"/>
      <c r="GF20" s="61"/>
      <c r="GG20" s="61"/>
      <c r="GH20" s="61"/>
      <c r="GI20" s="61"/>
      <c r="GJ20" s="61"/>
      <c r="GK20" s="61"/>
      <c r="GL20" s="61"/>
      <c r="GM20" s="61"/>
      <c r="GN20" s="61"/>
      <c r="GO20" s="61"/>
      <c r="GP20" s="61"/>
      <c r="GQ20" s="61"/>
      <c r="GR20" s="61"/>
      <c r="GS20" s="61"/>
      <c r="GT20" s="61"/>
      <c r="GU20" s="61"/>
      <c r="GV20" s="61"/>
      <c r="GW20" s="61"/>
      <c r="GX20" s="61"/>
      <c r="GY20" s="61"/>
      <c r="GZ20" s="61"/>
      <c r="HA20" s="61"/>
      <c r="HB20" s="61"/>
      <c r="HC20" s="61"/>
      <c r="HD20" s="61"/>
      <c r="HE20" s="61"/>
      <c r="HF20" s="61"/>
      <c r="HG20" s="61"/>
      <c r="HH20" s="61"/>
      <c r="HI20" s="61"/>
      <c r="HJ20" s="61"/>
      <c r="HK20" s="61"/>
      <c r="HL20" s="61"/>
      <c r="HM20" s="61"/>
      <c r="HN20" s="61"/>
      <c r="HO20" s="61"/>
      <c r="HP20" s="61"/>
      <c r="HQ20" s="61"/>
      <c r="HR20" s="61"/>
      <c r="HS20" s="61"/>
      <c r="HT20" s="61"/>
      <c r="HU20" s="61"/>
      <c r="HV20" s="61"/>
      <c r="HW20" s="61"/>
      <c r="HX20" s="61"/>
      <c r="HY20" s="61"/>
      <c r="HZ20" s="61"/>
      <c r="IA20" s="61"/>
      <c r="IB20" s="61"/>
      <c r="IC20" s="61"/>
      <c r="ID20" s="61"/>
      <c r="IE20" s="61"/>
      <c r="IF20" s="61"/>
      <c r="IG20" s="61"/>
      <c r="IH20" s="61"/>
      <c r="II20" s="61"/>
      <c r="IJ20" s="61"/>
      <c r="IK20" s="61"/>
      <c r="IL20" s="61"/>
      <c r="IM20" s="61"/>
      <c r="IN20" s="61"/>
      <c r="IO20" s="61"/>
      <c r="IP20" s="61"/>
      <c r="IQ20" s="61"/>
      <c r="IR20" s="61"/>
      <c r="IS20" s="61"/>
      <c r="IT20" s="61"/>
      <c r="IU20" s="61"/>
      <c r="IV20" s="61"/>
      <c r="IW20" s="61"/>
      <c r="IX20" s="61"/>
      <c r="IY20" s="61"/>
      <c r="IZ20" s="61"/>
      <c r="JA20" s="61"/>
      <c r="JB20" s="61"/>
      <c r="JC20" s="61"/>
      <c r="JD20" s="61"/>
      <c r="JE20" s="61"/>
      <c r="JF20" s="61"/>
      <c r="JG20" s="61"/>
      <c r="JH20" s="61"/>
      <c r="JI20" s="61"/>
      <c r="JJ20" s="61"/>
      <c r="JK20" s="61"/>
      <c r="JL20" s="61"/>
      <c r="JM20" s="61"/>
      <c r="JN20" s="61"/>
      <c r="JO20" s="61"/>
      <c r="JP20" s="61"/>
      <c r="JQ20" s="61"/>
      <c r="JR20" s="61"/>
      <c r="JS20" s="61"/>
      <c r="JT20" s="61"/>
      <c r="JU20" s="61"/>
      <c r="JV20" s="61"/>
      <c r="JW20" s="61"/>
      <c r="JX20" s="61"/>
      <c r="JY20" s="61"/>
      <c r="JZ20" s="61"/>
      <c r="KA20" s="61"/>
      <c r="KB20" s="61"/>
      <c r="KC20" s="61"/>
      <c r="KD20" s="61"/>
      <c r="KE20" s="61"/>
      <c r="KF20" s="61"/>
      <c r="KG20" s="61"/>
      <c r="KH20" s="61"/>
      <c r="KI20" s="61"/>
      <c r="KJ20" s="61"/>
      <c r="KK20" s="61"/>
      <c r="KL20" s="61"/>
      <c r="KM20" s="61"/>
      <c r="KN20" s="1463"/>
      <c r="KO20" s="61"/>
      <c r="KP20" s="61"/>
      <c r="KQ20" s="61"/>
      <c r="KR20" s="61"/>
      <c r="KS20" s="61"/>
      <c r="KT20" s="61"/>
      <c r="KU20" s="61"/>
      <c r="KV20" s="61"/>
      <c r="KW20" s="61"/>
      <c r="KX20" s="61"/>
      <c r="KY20" s="61"/>
      <c r="KZ20" s="61"/>
      <c r="LA20" s="61"/>
      <c r="LB20" s="61"/>
      <c r="LC20" s="61"/>
      <c r="LD20" s="61"/>
      <c r="LE20" s="61"/>
      <c r="LF20" s="61"/>
      <c r="LG20" s="61"/>
      <c r="LH20" s="61"/>
      <c r="LI20" s="61"/>
      <c r="LJ20" s="61"/>
      <c r="LK20" s="61"/>
      <c r="LL20" s="61"/>
      <c r="LM20" s="61"/>
      <c r="LN20" s="61"/>
      <c r="LO20" s="61"/>
      <c r="LP20" s="61"/>
      <c r="LQ20" s="61"/>
      <c r="LR20" s="61"/>
      <c r="LS20" s="61"/>
      <c r="LT20" s="61"/>
      <c r="LU20" s="61"/>
      <c r="LV20" s="61"/>
      <c r="LW20" s="61"/>
      <c r="LX20" s="61"/>
      <c r="LY20" s="61"/>
      <c r="LZ20" s="61"/>
      <c r="MA20" s="61"/>
      <c r="MB20" s="61"/>
      <c r="MC20" s="61"/>
      <c r="MD20" s="61"/>
      <c r="ME20" s="61"/>
      <c r="MF20" s="61"/>
      <c r="MG20" s="61"/>
      <c r="MH20" s="61"/>
      <c r="MI20" s="61"/>
      <c r="MJ20" s="61"/>
      <c r="MK20" s="61"/>
      <c r="ML20" s="61"/>
      <c r="MM20" s="61"/>
      <c r="MN20" s="61"/>
      <c r="MO20" s="61"/>
      <c r="MP20" s="61"/>
      <c r="MQ20" s="61"/>
      <c r="MR20" s="61"/>
      <c r="MS20" s="61"/>
      <c r="MT20" s="61"/>
      <c r="MU20" s="61"/>
      <c r="MV20" s="61"/>
      <c r="MW20" s="61"/>
      <c r="MX20" s="61"/>
      <c r="MY20" s="61"/>
      <c r="MZ20" s="61"/>
      <c r="NA20" s="61"/>
    </row>
    <row r="21" spans="1:365" ht="13.5">
      <c r="A21" s="74" t="s">
        <v>538</v>
      </c>
      <c r="B21" s="441"/>
      <c r="C21" s="441"/>
      <c r="D21" s="441"/>
      <c r="E21" s="441"/>
      <c r="F21" s="441"/>
      <c r="G21" s="441"/>
      <c r="H21" s="441"/>
      <c r="I21" s="441"/>
      <c r="J21" s="441"/>
      <c r="K21" s="441"/>
      <c r="L21" s="441"/>
      <c r="M21" s="441"/>
      <c r="N21" s="441"/>
      <c r="O21" s="441"/>
      <c r="P21" s="441"/>
      <c r="Q21" s="441"/>
      <c r="R21" s="441"/>
      <c r="S21" s="739"/>
      <c r="T21" s="441"/>
      <c r="U21" s="441"/>
      <c r="V21" s="441"/>
      <c r="W21" s="441"/>
      <c r="X21" s="441"/>
      <c r="Y21" s="441"/>
      <c r="Z21" s="441"/>
      <c r="AA21" s="441"/>
      <c r="AB21" s="441"/>
      <c r="AC21" s="441"/>
      <c r="AD21" s="441"/>
      <c r="AE21" s="441"/>
      <c r="AF21" s="441"/>
      <c r="AG21" s="441"/>
      <c r="AH21" s="441"/>
      <c r="AI21" s="441"/>
      <c r="AJ21" s="441"/>
      <c r="AK21" s="441"/>
      <c r="AL21" s="441"/>
      <c r="AM21" s="441"/>
      <c r="AN21" s="441"/>
      <c r="AO21" s="441"/>
      <c r="AP21" s="441"/>
      <c r="AQ21" s="441"/>
      <c r="AR21" s="441"/>
      <c r="AS21" s="441"/>
      <c r="AT21" s="441"/>
      <c r="AU21" s="441"/>
      <c r="AV21" s="441"/>
      <c r="AW21" s="441"/>
      <c r="AX21" s="441"/>
      <c r="AY21" s="441"/>
      <c r="AZ21" s="441"/>
      <c r="BA21" s="441"/>
      <c r="BB21" s="441"/>
      <c r="BC21" s="441"/>
      <c r="BD21" s="441"/>
      <c r="BE21" s="441"/>
      <c r="BF21" s="441"/>
      <c r="BG21" s="441"/>
      <c r="BH21" s="441"/>
      <c r="BI21" s="441"/>
      <c r="BJ21" s="441"/>
      <c r="BK21" s="441"/>
      <c r="BL21" s="441"/>
      <c r="BM21" s="441"/>
      <c r="BN21" s="441"/>
      <c r="BO21" s="441"/>
      <c r="BP21" s="441"/>
      <c r="BQ21" s="441"/>
      <c r="BR21" s="441"/>
      <c r="BS21" s="441"/>
      <c r="BT21" s="441"/>
      <c r="BU21" s="441"/>
      <c r="BV21" s="441"/>
      <c r="BW21" s="441"/>
      <c r="BX21" s="441"/>
      <c r="BY21" s="441"/>
      <c r="BZ21" s="441"/>
      <c r="CA21" s="441"/>
      <c r="CB21" s="441"/>
      <c r="CC21" s="441"/>
      <c r="CD21" s="441"/>
      <c r="CE21" s="441"/>
      <c r="CF21" s="441"/>
      <c r="CG21" s="441"/>
      <c r="CH21" s="441"/>
      <c r="CI21" s="441"/>
      <c r="CJ21" s="441"/>
      <c r="CK21" s="441"/>
      <c r="CL21" s="441"/>
      <c r="CM21" s="441"/>
      <c r="CN21" s="441"/>
      <c r="CO21" s="441"/>
      <c r="CP21" s="441"/>
      <c r="CQ21" s="441"/>
      <c r="CR21" s="441"/>
      <c r="CS21" s="441"/>
      <c r="CT21" s="441"/>
      <c r="CU21" s="441"/>
      <c r="CV21" s="864"/>
      <c r="CW21" s="441"/>
      <c r="CX21" s="441"/>
      <c r="CY21" s="441"/>
      <c r="CZ21" s="441"/>
      <c r="DA21" s="441"/>
      <c r="DB21" s="441"/>
      <c r="DC21" s="441"/>
      <c r="DD21" s="441"/>
      <c r="DE21" s="441"/>
      <c r="DF21" s="441"/>
      <c r="DG21" s="441"/>
      <c r="DH21" s="441"/>
      <c r="DI21" s="441"/>
      <c r="DJ21" s="441"/>
      <c r="DK21" s="441"/>
      <c r="DL21" s="441"/>
      <c r="DM21" s="441"/>
      <c r="DN21" s="441"/>
      <c r="DO21" s="441"/>
      <c r="DP21" s="441"/>
      <c r="DQ21" s="441"/>
      <c r="DR21" s="441"/>
      <c r="DS21" s="441"/>
      <c r="DT21" s="441"/>
      <c r="DU21" s="441"/>
      <c r="DV21" s="441"/>
      <c r="DW21" s="441"/>
      <c r="DX21" s="441"/>
      <c r="DY21" s="441"/>
      <c r="DZ21" s="441"/>
      <c r="EA21" s="441"/>
      <c r="EB21" s="441"/>
      <c r="EC21" s="441"/>
      <c r="ED21" s="441"/>
      <c r="EE21" s="890"/>
      <c r="EF21" s="441"/>
      <c r="EG21" s="441"/>
      <c r="EH21" s="441"/>
      <c r="EI21" s="441"/>
      <c r="EJ21" s="441"/>
      <c r="EK21" s="441"/>
      <c r="EL21" s="441"/>
      <c r="EM21" s="441"/>
      <c r="EN21" s="441"/>
      <c r="EO21" s="441"/>
      <c r="EP21" s="441"/>
      <c r="EQ21" s="441"/>
      <c r="ER21" s="441"/>
      <c r="ES21" s="441"/>
      <c r="ET21" s="441"/>
      <c r="EU21" s="441"/>
      <c r="EV21" s="441"/>
      <c r="EW21" s="441"/>
      <c r="EX21" s="441"/>
      <c r="EY21" s="441"/>
      <c r="EZ21" s="441"/>
      <c r="FA21" s="441"/>
      <c r="FB21" s="441"/>
      <c r="FC21" s="441"/>
      <c r="FD21" s="441"/>
      <c r="FE21" s="441"/>
      <c r="FF21" s="441"/>
      <c r="FG21" s="441"/>
      <c r="FH21" s="441"/>
      <c r="FI21" s="441"/>
      <c r="FJ21" s="441"/>
      <c r="FK21" s="441"/>
      <c r="FL21" s="441"/>
      <c r="FM21" s="441"/>
      <c r="FN21" s="441"/>
      <c r="FO21" s="441"/>
      <c r="FP21" s="441"/>
      <c r="FQ21" s="441"/>
      <c r="FR21" s="441"/>
      <c r="FS21" s="441"/>
      <c r="FT21" s="441"/>
      <c r="FU21" s="441"/>
      <c r="FV21" s="441"/>
      <c r="FW21" s="441"/>
      <c r="FX21" s="441"/>
      <c r="FY21" s="441"/>
      <c r="FZ21" s="441"/>
      <c r="GA21" s="441"/>
      <c r="GB21" s="441"/>
      <c r="GC21" s="441"/>
      <c r="GD21" s="441"/>
      <c r="GE21" s="441"/>
      <c r="GF21" s="441"/>
      <c r="GG21" s="441"/>
      <c r="GH21" s="441"/>
      <c r="GI21" s="441"/>
      <c r="GJ21" s="441"/>
      <c r="GK21" s="441"/>
      <c r="GL21" s="441"/>
      <c r="GM21" s="441"/>
      <c r="GN21" s="441"/>
      <c r="GO21" s="441"/>
      <c r="GP21" s="441"/>
      <c r="GQ21" s="441"/>
      <c r="GR21" s="441"/>
      <c r="GS21" s="441"/>
      <c r="GT21" s="441"/>
      <c r="GU21" s="441"/>
      <c r="GV21" s="441"/>
      <c r="GW21" s="441"/>
      <c r="GX21" s="441"/>
      <c r="GY21" s="441"/>
      <c r="GZ21" s="441"/>
      <c r="HA21" s="441"/>
      <c r="HB21" s="441"/>
      <c r="HC21" s="441"/>
      <c r="HD21" s="441"/>
      <c r="HE21" s="441"/>
      <c r="HF21" s="441"/>
      <c r="HG21" s="441"/>
      <c r="HH21" s="441"/>
      <c r="HI21" s="441"/>
      <c r="HJ21" s="441"/>
      <c r="HK21" s="441"/>
      <c r="HL21" s="441"/>
      <c r="HM21" s="441"/>
      <c r="HN21" s="441"/>
      <c r="HO21" s="441"/>
      <c r="HP21" s="441"/>
      <c r="HQ21" s="441"/>
      <c r="HR21" s="441"/>
      <c r="HS21" s="441"/>
      <c r="HT21" s="441"/>
      <c r="HU21" s="441"/>
      <c r="HV21" s="441"/>
      <c r="HW21" s="441"/>
      <c r="HX21" s="441"/>
      <c r="HY21" s="441"/>
      <c r="HZ21" s="441"/>
      <c r="IA21" s="441"/>
      <c r="IB21" s="441"/>
      <c r="IC21" s="441"/>
      <c r="ID21" s="441"/>
      <c r="IE21" s="441"/>
      <c r="IF21" s="441"/>
      <c r="IG21" s="441"/>
      <c r="IH21" s="441"/>
      <c r="II21" s="441"/>
      <c r="IJ21" s="441"/>
      <c r="IK21" s="441"/>
      <c r="IL21" s="441"/>
      <c r="IM21" s="441"/>
      <c r="IN21" s="441"/>
      <c r="IO21" s="441"/>
      <c r="IP21" s="441"/>
      <c r="IQ21" s="441"/>
      <c r="IR21" s="441"/>
      <c r="IS21" s="441"/>
      <c r="IT21" s="441"/>
      <c r="IU21" s="441"/>
      <c r="IV21" s="441"/>
      <c r="IW21" s="441"/>
      <c r="IX21" s="441"/>
      <c r="IY21" s="441"/>
      <c r="IZ21" s="441"/>
      <c r="JA21" s="441"/>
      <c r="JB21" s="441"/>
      <c r="JC21" s="441"/>
      <c r="JD21" s="441"/>
      <c r="JE21" s="441"/>
      <c r="JF21" s="441"/>
      <c r="JG21" s="441"/>
      <c r="JH21" s="441"/>
      <c r="JI21" s="441"/>
      <c r="JJ21" s="441"/>
      <c r="JK21" s="441"/>
      <c r="JL21" s="441"/>
      <c r="JM21" s="441"/>
      <c r="JN21" s="441"/>
      <c r="JO21" s="441"/>
      <c r="JP21" s="441"/>
      <c r="JQ21" s="441"/>
      <c r="JR21" s="441"/>
      <c r="JS21" s="441"/>
      <c r="JT21" s="441"/>
      <c r="JU21" s="441"/>
      <c r="JV21" s="441"/>
      <c r="JW21" s="441"/>
      <c r="JX21" s="441"/>
      <c r="JY21" s="441"/>
      <c r="JZ21" s="441"/>
      <c r="KA21" s="441"/>
      <c r="KB21" s="441"/>
      <c r="KC21" s="441"/>
      <c r="KD21" s="441"/>
      <c r="KE21" s="441"/>
      <c r="KF21" s="441"/>
      <c r="KG21" s="441"/>
      <c r="KH21" s="441"/>
      <c r="KI21" s="441"/>
      <c r="KJ21" s="441"/>
      <c r="KK21" s="441"/>
      <c r="KL21" s="441"/>
      <c r="KM21" s="441"/>
      <c r="KN21" s="1461"/>
      <c r="KO21" s="441"/>
      <c r="KP21" s="441"/>
      <c r="KQ21" s="441"/>
      <c r="KR21" s="441"/>
      <c r="KS21" s="441"/>
      <c r="KT21" s="441"/>
      <c r="KU21" s="441"/>
      <c r="KV21" s="441"/>
      <c r="KW21" s="441"/>
      <c r="KX21" s="441"/>
      <c r="KY21" s="441"/>
      <c r="KZ21" s="441"/>
      <c r="LA21" s="441"/>
      <c r="LB21" s="441"/>
      <c r="LC21" s="441"/>
      <c r="LD21" s="441"/>
      <c r="LE21" s="441"/>
      <c r="LF21" s="441"/>
      <c r="LG21" s="441"/>
      <c r="LH21" s="441"/>
      <c r="LI21" s="441"/>
      <c r="LJ21" s="441"/>
      <c r="LK21" s="441"/>
      <c r="LL21" s="441"/>
      <c r="LM21" s="441"/>
      <c r="LN21" s="441"/>
      <c r="LO21" s="441"/>
      <c r="LP21" s="441"/>
      <c r="LQ21" s="441"/>
      <c r="LR21" s="441"/>
      <c r="LS21" s="441"/>
      <c r="LT21" s="441"/>
      <c r="LU21" s="441"/>
      <c r="LV21" s="441"/>
      <c r="LW21" s="441"/>
      <c r="LX21" s="441"/>
      <c r="LY21" s="441"/>
      <c r="LZ21" s="441"/>
      <c r="MA21" s="441"/>
      <c r="MB21" s="441"/>
      <c r="MC21" s="441"/>
      <c r="MD21" s="441"/>
      <c r="ME21" s="441"/>
      <c r="MF21" s="441"/>
      <c r="MG21" s="441"/>
      <c r="MH21" s="441"/>
      <c r="MI21" s="441"/>
      <c r="MJ21" s="441"/>
      <c r="MK21" s="441"/>
      <c r="ML21" s="441"/>
      <c r="MM21" s="441"/>
      <c r="MN21" s="441"/>
      <c r="MO21" s="441"/>
      <c r="MP21" s="441"/>
      <c r="MQ21" s="441"/>
      <c r="MR21" s="441"/>
      <c r="MS21" s="441"/>
      <c r="MT21" s="441"/>
      <c r="MU21" s="441"/>
      <c r="MV21" s="441"/>
      <c r="MW21" s="441"/>
      <c r="MX21" s="441"/>
      <c r="MY21" s="441"/>
      <c r="MZ21" s="441"/>
      <c r="NA21" s="441"/>
    </row>
    <row r="22" spans="1:365" ht="15" customHeight="1">
      <c r="A22" s="64" t="s">
        <v>521</v>
      </c>
      <c r="B22" s="435">
        <v>4</v>
      </c>
      <c r="C22" s="435">
        <v>5</v>
      </c>
      <c r="D22" s="435">
        <v>0</v>
      </c>
      <c r="E22" s="435">
        <v>4</v>
      </c>
      <c r="F22" s="435">
        <v>3</v>
      </c>
      <c r="G22" s="435">
        <v>0</v>
      </c>
      <c r="H22" s="435">
        <v>1</v>
      </c>
      <c r="I22" s="435">
        <v>0</v>
      </c>
      <c r="J22" s="435">
        <v>2</v>
      </c>
      <c r="K22" s="435">
        <v>1</v>
      </c>
      <c r="L22" s="435">
        <v>3</v>
      </c>
      <c r="M22" s="435">
        <v>2</v>
      </c>
      <c r="N22" s="435">
        <v>1</v>
      </c>
      <c r="O22" s="435">
        <v>4</v>
      </c>
      <c r="P22" s="435">
        <v>0</v>
      </c>
      <c r="Q22" s="435">
        <v>4</v>
      </c>
      <c r="R22" s="435">
        <v>3</v>
      </c>
      <c r="S22" s="739"/>
      <c r="T22" s="435">
        <v>3</v>
      </c>
      <c r="U22" s="435">
        <v>4</v>
      </c>
      <c r="V22" s="435">
        <v>4</v>
      </c>
      <c r="W22" s="435">
        <v>2</v>
      </c>
      <c r="X22" s="435">
        <v>4</v>
      </c>
      <c r="Y22" s="435">
        <v>3</v>
      </c>
      <c r="Z22" s="435">
        <v>1</v>
      </c>
      <c r="AA22" s="435">
        <v>1</v>
      </c>
      <c r="AB22" s="435">
        <v>0</v>
      </c>
      <c r="AC22" s="435">
        <v>1</v>
      </c>
      <c r="AD22" s="435">
        <v>0</v>
      </c>
      <c r="AE22" s="435">
        <v>0</v>
      </c>
      <c r="AF22" s="435">
        <v>1</v>
      </c>
      <c r="AG22" s="435">
        <v>1</v>
      </c>
      <c r="AH22" s="435">
        <v>0</v>
      </c>
      <c r="AI22" s="435">
        <v>0</v>
      </c>
      <c r="AJ22" s="435">
        <v>0</v>
      </c>
      <c r="AK22" s="435">
        <v>0</v>
      </c>
      <c r="AL22" s="435">
        <v>0</v>
      </c>
      <c r="AM22" s="435">
        <v>3</v>
      </c>
      <c r="AN22" s="435">
        <v>3</v>
      </c>
      <c r="AO22" s="435">
        <v>3</v>
      </c>
      <c r="AP22" s="435">
        <v>0</v>
      </c>
      <c r="AQ22" s="435">
        <v>0</v>
      </c>
      <c r="AR22" s="435">
        <v>0</v>
      </c>
      <c r="AS22" s="435">
        <v>0</v>
      </c>
      <c r="AT22" s="435">
        <v>3</v>
      </c>
      <c r="AU22" s="435">
        <v>1</v>
      </c>
      <c r="AV22" s="435">
        <v>1</v>
      </c>
      <c r="AW22" s="435">
        <v>0</v>
      </c>
      <c r="AX22" s="435">
        <v>0</v>
      </c>
      <c r="AY22" s="435">
        <v>1</v>
      </c>
      <c r="AZ22" s="435">
        <v>1</v>
      </c>
      <c r="BA22" s="435">
        <v>0</v>
      </c>
      <c r="BB22" s="435">
        <v>0</v>
      </c>
      <c r="BC22" s="435">
        <v>0</v>
      </c>
      <c r="BD22" s="435">
        <v>0</v>
      </c>
      <c r="BE22" s="435">
        <v>0</v>
      </c>
      <c r="BF22" s="435">
        <v>1</v>
      </c>
      <c r="BG22" s="435">
        <v>1</v>
      </c>
      <c r="BH22" s="435">
        <v>2</v>
      </c>
      <c r="BI22" s="435">
        <v>1</v>
      </c>
      <c r="BJ22" s="435">
        <v>1</v>
      </c>
      <c r="BK22" s="435">
        <v>0</v>
      </c>
      <c r="BL22" s="435">
        <v>0</v>
      </c>
      <c r="BM22" s="435">
        <v>0</v>
      </c>
      <c r="BN22" s="435">
        <v>5</v>
      </c>
      <c r="BO22" s="435">
        <v>2</v>
      </c>
      <c r="BP22" s="435">
        <v>2</v>
      </c>
      <c r="BQ22" s="435">
        <v>1</v>
      </c>
      <c r="BR22" s="435">
        <v>0</v>
      </c>
      <c r="BS22" s="435">
        <v>0</v>
      </c>
      <c r="BT22" s="435">
        <v>0</v>
      </c>
      <c r="BU22" s="435">
        <v>5</v>
      </c>
      <c r="BV22" s="435">
        <v>2</v>
      </c>
      <c r="BW22" s="435">
        <v>2</v>
      </c>
      <c r="BX22" s="435">
        <v>1</v>
      </c>
      <c r="BY22" s="435">
        <v>2</v>
      </c>
      <c r="BZ22" s="435">
        <v>2</v>
      </c>
      <c r="CA22" s="435">
        <v>0</v>
      </c>
      <c r="CB22" s="435">
        <v>2</v>
      </c>
      <c r="CC22" s="435">
        <v>2</v>
      </c>
      <c r="CD22" s="435">
        <v>2</v>
      </c>
      <c r="CE22" s="435">
        <v>1</v>
      </c>
      <c r="CF22" s="435">
        <v>0</v>
      </c>
      <c r="CG22" s="435">
        <v>0</v>
      </c>
      <c r="CH22" s="435">
        <v>0</v>
      </c>
      <c r="CI22" s="435">
        <v>2</v>
      </c>
      <c r="CJ22" s="435">
        <v>2</v>
      </c>
      <c r="CK22" s="435">
        <v>4</v>
      </c>
      <c r="CL22" s="435">
        <v>1</v>
      </c>
      <c r="CM22" s="435">
        <v>1</v>
      </c>
      <c r="CN22" s="435">
        <v>0</v>
      </c>
      <c r="CO22" s="435">
        <v>0</v>
      </c>
      <c r="CP22" s="435">
        <v>1</v>
      </c>
      <c r="CQ22" s="435">
        <v>1</v>
      </c>
      <c r="CR22" s="435">
        <v>1</v>
      </c>
      <c r="CS22" s="435">
        <v>3</v>
      </c>
      <c r="CT22" s="435">
        <v>0</v>
      </c>
      <c r="CU22" s="435">
        <v>0</v>
      </c>
      <c r="CV22" s="864">
        <v>0</v>
      </c>
      <c r="CW22" s="435">
        <v>1</v>
      </c>
      <c r="CX22" s="435">
        <v>3</v>
      </c>
      <c r="CY22" s="435">
        <v>4</v>
      </c>
      <c r="CZ22" s="435">
        <v>3</v>
      </c>
      <c r="DA22" s="435">
        <v>2</v>
      </c>
      <c r="DB22" s="435">
        <v>0</v>
      </c>
      <c r="DC22" s="435">
        <v>1</v>
      </c>
      <c r="DD22" s="435">
        <v>3</v>
      </c>
      <c r="DE22" s="435">
        <v>2</v>
      </c>
      <c r="DF22" s="435">
        <v>2</v>
      </c>
      <c r="DG22" s="435">
        <v>2</v>
      </c>
      <c r="DH22" s="435">
        <v>0</v>
      </c>
      <c r="DI22" s="435">
        <v>2</v>
      </c>
      <c r="DJ22" s="435">
        <v>2</v>
      </c>
      <c r="DK22" s="435">
        <v>1</v>
      </c>
      <c r="DL22" s="435">
        <v>1</v>
      </c>
      <c r="DM22" s="435">
        <v>1</v>
      </c>
      <c r="DN22" s="435">
        <v>2</v>
      </c>
      <c r="DO22" s="435">
        <v>1</v>
      </c>
      <c r="DP22" s="435">
        <v>1</v>
      </c>
      <c r="DQ22" s="435">
        <v>0</v>
      </c>
      <c r="DR22" s="435">
        <v>6</v>
      </c>
      <c r="DS22" s="435">
        <v>4</v>
      </c>
      <c r="DT22" s="435">
        <v>2</v>
      </c>
      <c r="DU22" s="435">
        <v>4</v>
      </c>
      <c r="DV22" s="435">
        <v>3</v>
      </c>
      <c r="DW22" s="435">
        <v>3</v>
      </c>
      <c r="DX22" s="435">
        <v>3</v>
      </c>
      <c r="DY22" s="435">
        <v>5</v>
      </c>
      <c r="DZ22" s="435">
        <v>3</v>
      </c>
      <c r="EA22" s="435">
        <v>2</v>
      </c>
      <c r="EB22" s="435">
        <v>1</v>
      </c>
      <c r="EC22" s="435">
        <v>1</v>
      </c>
      <c r="ED22" s="435">
        <v>0</v>
      </c>
      <c r="EE22" s="890">
        <v>0</v>
      </c>
      <c r="EF22" s="435">
        <v>2</v>
      </c>
      <c r="EG22" s="435">
        <v>3</v>
      </c>
      <c r="EH22" s="435">
        <v>2</v>
      </c>
      <c r="EI22" s="435">
        <v>2</v>
      </c>
      <c r="EJ22" s="435">
        <v>0</v>
      </c>
      <c r="EK22" s="435">
        <v>4</v>
      </c>
      <c r="EL22" s="435">
        <v>0</v>
      </c>
      <c r="EM22" s="435">
        <v>3</v>
      </c>
      <c r="EN22" s="435">
        <v>2</v>
      </c>
      <c r="EO22" s="435">
        <v>1</v>
      </c>
      <c r="EP22" s="435">
        <v>2</v>
      </c>
      <c r="EQ22" s="435">
        <v>2</v>
      </c>
      <c r="ER22" s="435">
        <v>1</v>
      </c>
      <c r="ES22" s="435">
        <v>0</v>
      </c>
      <c r="ET22" s="435">
        <v>2</v>
      </c>
      <c r="EU22" s="435">
        <v>2</v>
      </c>
      <c r="EV22" s="435">
        <v>1</v>
      </c>
      <c r="EW22" s="435">
        <v>4</v>
      </c>
      <c r="EX22" s="435">
        <v>2</v>
      </c>
      <c r="EY22" s="435">
        <v>1</v>
      </c>
      <c r="EZ22" s="435">
        <v>0</v>
      </c>
      <c r="FA22" s="435">
        <v>2</v>
      </c>
      <c r="FB22" s="435">
        <v>3</v>
      </c>
      <c r="FC22" s="435">
        <v>3</v>
      </c>
      <c r="FD22" s="435">
        <v>3</v>
      </c>
      <c r="FE22" s="435">
        <v>2</v>
      </c>
      <c r="FF22" s="435">
        <v>0</v>
      </c>
      <c r="FG22" s="435">
        <v>0</v>
      </c>
      <c r="FH22" s="435">
        <v>2</v>
      </c>
      <c r="FI22" s="435">
        <v>2</v>
      </c>
      <c r="FJ22" s="435">
        <v>2</v>
      </c>
      <c r="FK22" s="435">
        <v>2</v>
      </c>
      <c r="FL22" s="435">
        <v>0</v>
      </c>
      <c r="FM22" s="435">
        <v>0</v>
      </c>
      <c r="FN22" s="435">
        <v>0</v>
      </c>
      <c r="FO22" s="435">
        <v>3</v>
      </c>
      <c r="FP22" s="435">
        <v>2</v>
      </c>
      <c r="FQ22" s="435">
        <v>2</v>
      </c>
      <c r="FR22" s="435">
        <v>1</v>
      </c>
      <c r="FS22" s="435">
        <v>2</v>
      </c>
      <c r="FT22" s="435">
        <v>0</v>
      </c>
      <c r="FU22" s="435">
        <v>0</v>
      </c>
      <c r="FV22" s="435">
        <v>1</v>
      </c>
      <c r="FW22" s="435"/>
      <c r="FX22" s="435">
        <v>1</v>
      </c>
      <c r="FY22" s="435">
        <v>1</v>
      </c>
      <c r="FZ22" s="435">
        <v>0</v>
      </c>
      <c r="GA22" s="435">
        <v>0</v>
      </c>
      <c r="GB22" s="435">
        <v>0</v>
      </c>
      <c r="GC22" s="435">
        <v>2</v>
      </c>
      <c r="GD22" s="435">
        <v>0</v>
      </c>
      <c r="GE22" s="435">
        <v>1</v>
      </c>
      <c r="GF22" s="435">
        <v>1</v>
      </c>
      <c r="GG22" s="435">
        <v>0</v>
      </c>
      <c r="GH22" s="435">
        <v>1</v>
      </c>
      <c r="GI22" s="435">
        <v>0</v>
      </c>
      <c r="GJ22" s="435">
        <v>2</v>
      </c>
      <c r="GK22" s="435">
        <v>1</v>
      </c>
      <c r="GL22" s="435">
        <v>2</v>
      </c>
      <c r="GM22" s="435">
        <v>2</v>
      </c>
      <c r="GN22" s="435">
        <v>0</v>
      </c>
      <c r="GO22" s="435">
        <v>0</v>
      </c>
      <c r="GP22" s="435">
        <v>0</v>
      </c>
      <c r="GQ22" s="435">
        <v>3</v>
      </c>
      <c r="GR22" s="435">
        <v>2</v>
      </c>
      <c r="GS22" s="435">
        <v>0</v>
      </c>
      <c r="GT22" s="435">
        <v>0</v>
      </c>
      <c r="GU22" s="435">
        <v>0</v>
      </c>
      <c r="GV22" s="435">
        <v>0</v>
      </c>
      <c r="GW22" s="435">
        <v>0</v>
      </c>
      <c r="GX22" s="435">
        <v>2</v>
      </c>
      <c r="GY22" s="435">
        <v>2</v>
      </c>
      <c r="GZ22" s="435">
        <v>2</v>
      </c>
      <c r="HA22" s="435">
        <v>1</v>
      </c>
      <c r="HB22" s="435">
        <v>0</v>
      </c>
      <c r="HC22" s="435">
        <v>0</v>
      </c>
      <c r="HD22" s="435">
        <v>0</v>
      </c>
      <c r="HE22" s="435">
        <v>1</v>
      </c>
      <c r="HF22" s="435">
        <v>1</v>
      </c>
      <c r="HG22" s="435">
        <v>2</v>
      </c>
      <c r="HH22" s="435">
        <v>2</v>
      </c>
      <c r="HI22" s="435">
        <v>2</v>
      </c>
      <c r="HJ22" s="435">
        <v>0</v>
      </c>
      <c r="HK22" s="435">
        <v>0</v>
      </c>
      <c r="HL22" s="435">
        <v>2</v>
      </c>
      <c r="HM22" s="435">
        <v>2</v>
      </c>
      <c r="HN22" s="435">
        <v>2</v>
      </c>
      <c r="HO22" s="435">
        <v>1</v>
      </c>
      <c r="HP22" s="435">
        <v>0</v>
      </c>
      <c r="HQ22" s="435">
        <v>1</v>
      </c>
      <c r="HR22" s="435">
        <v>1</v>
      </c>
      <c r="HS22" s="435">
        <v>2</v>
      </c>
      <c r="HT22" s="435">
        <v>2</v>
      </c>
      <c r="HU22" s="435">
        <v>2</v>
      </c>
      <c r="HV22" s="435">
        <v>2</v>
      </c>
      <c r="HW22" s="435">
        <v>1</v>
      </c>
      <c r="HX22" s="435">
        <v>1</v>
      </c>
      <c r="HY22" s="435">
        <v>1</v>
      </c>
      <c r="HZ22" s="435">
        <v>3</v>
      </c>
      <c r="IA22" s="435">
        <v>2</v>
      </c>
      <c r="IB22" s="435">
        <v>2</v>
      </c>
      <c r="IC22" s="435">
        <v>2</v>
      </c>
      <c r="ID22" s="435">
        <v>1</v>
      </c>
      <c r="IE22" s="435">
        <v>1</v>
      </c>
      <c r="IF22" s="435">
        <v>1</v>
      </c>
      <c r="IG22" s="435">
        <v>2</v>
      </c>
      <c r="IH22" s="435">
        <v>5</v>
      </c>
      <c r="II22" s="435">
        <v>5</v>
      </c>
      <c r="IJ22" s="435">
        <v>3</v>
      </c>
      <c r="IK22" s="435">
        <v>1</v>
      </c>
      <c r="IL22" s="435">
        <v>1</v>
      </c>
      <c r="IM22" s="435">
        <v>1</v>
      </c>
      <c r="IN22" s="435">
        <v>1</v>
      </c>
      <c r="IO22" s="435">
        <v>2</v>
      </c>
      <c r="IP22" s="435">
        <v>1</v>
      </c>
      <c r="IQ22" s="435">
        <v>1</v>
      </c>
      <c r="IR22" s="435">
        <v>1</v>
      </c>
      <c r="IS22" s="435">
        <v>1</v>
      </c>
      <c r="IT22" s="435">
        <v>1</v>
      </c>
      <c r="IU22" s="435">
        <v>3</v>
      </c>
      <c r="IV22" s="435">
        <v>0</v>
      </c>
      <c r="IW22" s="435">
        <v>0</v>
      </c>
      <c r="IX22" s="435">
        <v>1</v>
      </c>
      <c r="IY22" s="435">
        <v>2</v>
      </c>
      <c r="IZ22" s="435">
        <v>1</v>
      </c>
      <c r="JA22" s="435">
        <v>1</v>
      </c>
      <c r="JB22" s="435">
        <v>3</v>
      </c>
      <c r="JC22" s="435">
        <v>4</v>
      </c>
      <c r="JD22" s="435">
        <v>3</v>
      </c>
      <c r="JE22" s="435">
        <v>4</v>
      </c>
      <c r="JF22" s="435">
        <v>6</v>
      </c>
      <c r="JG22" s="435">
        <v>4</v>
      </c>
      <c r="JH22" s="435">
        <v>1</v>
      </c>
      <c r="JI22" s="435">
        <v>4</v>
      </c>
      <c r="JJ22" s="435">
        <v>4</v>
      </c>
      <c r="JK22" s="435">
        <v>4</v>
      </c>
      <c r="JL22" s="435">
        <v>2</v>
      </c>
      <c r="JM22" s="435">
        <v>1</v>
      </c>
      <c r="JN22" s="435">
        <v>1</v>
      </c>
      <c r="JO22" s="435">
        <v>1</v>
      </c>
      <c r="JP22" s="435">
        <v>5</v>
      </c>
      <c r="JQ22" s="435">
        <v>3</v>
      </c>
      <c r="JR22" s="435">
        <v>4</v>
      </c>
      <c r="JS22" s="435">
        <v>4</v>
      </c>
      <c r="JT22" s="435">
        <v>2</v>
      </c>
      <c r="JU22" s="435">
        <v>4</v>
      </c>
      <c r="JV22" s="435">
        <v>4</v>
      </c>
      <c r="JW22" s="435">
        <v>8</v>
      </c>
      <c r="JX22" s="435">
        <v>8</v>
      </c>
      <c r="JY22" s="435">
        <v>8</v>
      </c>
      <c r="JZ22" s="435">
        <v>6</v>
      </c>
      <c r="KA22" s="435">
        <v>6</v>
      </c>
      <c r="KB22" s="435">
        <v>8</v>
      </c>
      <c r="KC22" s="435">
        <v>5</v>
      </c>
      <c r="KD22" s="435">
        <v>8</v>
      </c>
      <c r="KE22" s="435">
        <v>7</v>
      </c>
      <c r="KF22" s="435">
        <v>6</v>
      </c>
      <c r="KG22" s="435">
        <v>10</v>
      </c>
      <c r="KH22" s="435">
        <v>12</v>
      </c>
      <c r="KI22" s="435">
        <v>4</v>
      </c>
      <c r="KJ22" s="435">
        <v>12</v>
      </c>
      <c r="KK22" s="435">
        <v>6</v>
      </c>
      <c r="KL22" s="435">
        <v>7</v>
      </c>
      <c r="KM22" s="435">
        <v>4</v>
      </c>
      <c r="KN22" s="1461">
        <v>0</v>
      </c>
      <c r="KO22" s="435">
        <v>8</v>
      </c>
      <c r="KP22" s="435">
        <v>5</v>
      </c>
      <c r="KQ22" s="435">
        <v>3</v>
      </c>
      <c r="KR22" s="435">
        <v>1</v>
      </c>
      <c r="KS22" s="435">
        <v>4</v>
      </c>
      <c r="KT22" s="435">
        <v>3</v>
      </c>
      <c r="KU22" s="435">
        <v>3</v>
      </c>
      <c r="KV22" s="435">
        <v>2</v>
      </c>
      <c r="KW22" s="435">
        <v>9</v>
      </c>
      <c r="KX22" s="435">
        <v>2</v>
      </c>
      <c r="KY22" s="435">
        <v>5</v>
      </c>
      <c r="KZ22" s="435">
        <v>4</v>
      </c>
      <c r="LA22" s="435">
        <v>5</v>
      </c>
      <c r="LB22" s="435">
        <v>6</v>
      </c>
      <c r="LC22" s="435">
        <v>3</v>
      </c>
      <c r="LD22" s="435">
        <v>3</v>
      </c>
      <c r="LE22" s="435">
        <v>3</v>
      </c>
      <c r="LF22" s="435">
        <v>12</v>
      </c>
      <c r="LG22" s="435">
        <v>3</v>
      </c>
      <c r="LH22" s="435">
        <v>0</v>
      </c>
      <c r="LI22" s="435">
        <v>10</v>
      </c>
      <c r="LJ22" s="435">
        <v>8</v>
      </c>
      <c r="LK22" s="435">
        <v>7</v>
      </c>
      <c r="LL22" s="435">
        <v>7</v>
      </c>
      <c r="LM22" s="435">
        <v>12</v>
      </c>
      <c r="LN22" s="435">
        <v>11</v>
      </c>
      <c r="LO22" s="435">
        <v>0</v>
      </c>
      <c r="LP22" s="435">
        <v>0</v>
      </c>
      <c r="LQ22" s="435">
        <v>12</v>
      </c>
      <c r="LR22" s="435">
        <v>5</v>
      </c>
      <c r="LS22" s="435">
        <v>5</v>
      </c>
      <c r="LT22" s="435">
        <v>13</v>
      </c>
      <c r="LU22" s="435">
        <v>7</v>
      </c>
      <c r="LV22" s="435">
        <v>0</v>
      </c>
      <c r="LW22" s="435">
        <v>0</v>
      </c>
      <c r="LX22" s="435">
        <v>13</v>
      </c>
      <c r="LY22" s="435">
        <v>5</v>
      </c>
      <c r="LZ22" s="435">
        <v>4</v>
      </c>
      <c r="MA22" s="435">
        <v>13</v>
      </c>
      <c r="MB22" s="435">
        <v>9</v>
      </c>
      <c r="MC22" s="435">
        <v>6</v>
      </c>
      <c r="MD22" s="435">
        <v>6.5</v>
      </c>
      <c r="ME22" s="435">
        <v>7</v>
      </c>
      <c r="MF22" s="435">
        <v>7</v>
      </c>
      <c r="MG22" s="435">
        <v>6</v>
      </c>
      <c r="MH22" s="435">
        <v>12</v>
      </c>
      <c r="MI22" s="435">
        <v>5.5</v>
      </c>
      <c r="MJ22" s="435">
        <v>9.5</v>
      </c>
      <c r="MK22" s="435">
        <v>13</v>
      </c>
      <c r="ML22" s="435">
        <v>5</v>
      </c>
      <c r="MM22" s="435">
        <v>4</v>
      </c>
      <c r="MN22" s="435">
        <v>4</v>
      </c>
      <c r="MO22" s="435">
        <v>0</v>
      </c>
      <c r="MP22" s="435">
        <v>5.5</v>
      </c>
      <c r="MQ22" s="435">
        <v>4.5</v>
      </c>
      <c r="MR22" s="435">
        <v>7.5</v>
      </c>
      <c r="MS22" s="435">
        <v>6</v>
      </c>
      <c r="MT22" s="435">
        <v>4</v>
      </c>
      <c r="MU22" s="435">
        <v>0</v>
      </c>
      <c r="MV22" s="435">
        <v>1</v>
      </c>
      <c r="MW22" s="435">
        <v>0</v>
      </c>
      <c r="MX22" s="435">
        <v>4</v>
      </c>
      <c r="MY22" s="435">
        <v>6</v>
      </c>
      <c r="MZ22" s="435">
        <v>4</v>
      </c>
      <c r="NA22" s="435">
        <v>7</v>
      </c>
    </row>
    <row r="23" spans="1:365" ht="15" customHeight="1">
      <c r="A23" s="64" t="s">
        <v>522</v>
      </c>
      <c r="B23" s="435">
        <v>0</v>
      </c>
      <c r="C23" s="435">
        <v>0</v>
      </c>
      <c r="D23" s="435">
        <v>0</v>
      </c>
      <c r="E23" s="435">
        <v>0</v>
      </c>
      <c r="F23" s="435">
        <v>0</v>
      </c>
      <c r="G23" s="435">
        <v>0</v>
      </c>
      <c r="H23" s="435">
        <v>0</v>
      </c>
      <c r="I23" s="435">
        <v>0</v>
      </c>
      <c r="J23" s="435">
        <v>0</v>
      </c>
      <c r="K23" s="435">
        <v>0</v>
      </c>
      <c r="L23" s="435">
        <v>0</v>
      </c>
      <c r="M23" s="435">
        <v>0</v>
      </c>
      <c r="N23" s="435">
        <v>0</v>
      </c>
      <c r="O23" s="435">
        <v>0</v>
      </c>
      <c r="P23" s="435">
        <v>0</v>
      </c>
      <c r="Q23" s="435">
        <v>0</v>
      </c>
      <c r="R23" s="435">
        <v>0</v>
      </c>
      <c r="S23" s="739"/>
      <c r="T23" s="435">
        <v>0</v>
      </c>
      <c r="U23" s="435">
        <v>0</v>
      </c>
      <c r="V23" s="435">
        <v>0</v>
      </c>
      <c r="W23" s="435">
        <v>0</v>
      </c>
      <c r="X23" s="435">
        <v>0</v>
      </c>
      <c r="Y23" s="435">
        <v>0</v>
      </c>
      <c r="Z23" s="435">
        <v>0</v>
      </c>
      <c r="AA23" s="435">
        <v>0</v>
      </c>
      <c r="AB23" s="435">
        <v>0</v>
      </c>
      <c r="AC23" s="435">
        <v>0</v>
      </c>
      <c r="AD23" s="435">
        <v>0</v>
      </c>
      <c r="AE23" s="435">
        <v>0</v>
      </c>
      <c r="AF23" s="435">
        <v>0</v>
      </c>
      <c r="AG23" s="435">
        <v>0</v>
      </c>
      <c r="AH23" s="435">
        <v>0</v>
      </c>
      <c r="AI23" s="435">
        <v>0</v>
      </c>
      <c r="AJ23" s="435">
        <v>0</v>
      </c>
      <c r="AK23" s="435">
        <v>0</v>
      </c>
      <c r="AL23" s="435">
        <v>0</v>
      </c>
      <c r="AM23" s="435">
        <v>0</v>
      </c>
      <c r="AN23" s="435">
        <v>0</v>
      </c>
      <c r="AO23" s="435">
        <v>0</v>
      </c>
      <c r="AP23" s="435">
        <v>0</v>
      </c>
      <c r="AQ23" s="435">
        <v>0</v>
      </c>
      <c r="AR23" s="435">
        <v>0</v>
      </c>
      <c r="AS23" s="435">
        <v>0</v>
      </c>
      <c r="AT23" s="435">
        <v>0</v>
      </c>
      <c r="AU23" s="435">
        <v>0</v>
      </c>
      <c r="AV23" s="435">
        <v>0</v>
      </c>
      <c r="AW23" s="435">
        <v>0</v>
      </c>
      <c r="AX23" s="435">
        <v>0</v>
      </c>
      <c r="AY23" s="435">
        <v>0</v>
      </c>
      <c r="AZ23" s="435">
        <v>0</v>
      </c>
      <c r="BA23" s="435">
        <v>0</v>
      </c>
      <c r="BB23" s="435">
        <v>0</v>
      </c>
      <c r="BC23" s="435">
        <v>0</v>
      </c>
      <c r="BD23" s="435">
        <v>0</v>
      </c>
      <c r="BE23" s="435">
        <v>0</v>
      </c>
      <c r="BF23" s="435">
        <v>0</v>
      </c>
      <c r="BG23" s="435">
        <v>0</v>
      </c>
      <c r="BH23" s="435">
        <v>0</v>
      </c>
      <c r="BI23" s="435">
        <v>0</v>
      </c>
      <c r="BJ23" s="435">
        <v>0</v>
      </c>
      <c r="BK23" s="435">
        <v>0</v>
      </c>
      <c r="BL23" s="435">
        <v>0</v>
      </c>
      <c r="BM23" s="435">
        <v>0</v>
      </c>
      <c r="BN23" s="435">
        <v>0</v>
      </c>
      <c r="BO23" s="435">
        <v>0</v>
      </c>
      <c r="BP23" s="435">
        <v>0</v>
      </c>
      <c r="BQ23" s="435">
        <v>0</v>
      </c>
      <c r="BR23" s="435">
        <v>0</v>
      </c>
      <c r="BS23" s="435">
        <v>0</v>
      </c>
      <c r="BT23" s="435">
        <v>0</v>
      </c>
      <c r="BU23" s="435">
        <v>0</v>
      </c>
      <c r="BV23" s="435">
        <v>0</v>
      </c>
      <c r="BW23" s="435">
        <v>0</v>
      </c>
      <c r="BX23" s="435">
        <v>0</v>
      </c>
      <c r="BY23" s="435">
        <v>0</v>
      </c>
      <c r="BZ23" s="435">
        <v>0</v>
      </c>
      <c r="CA23" s="435">
        <v>0</v>
      </c>
      <c r="CB23" s="435">
        <v>0</v>
      </c>
      <c r="CC23" s="435">
        <v>0</v>
      </c>
      <c r="CD23" s="435">
        <v>0</v>
      </c>
      <c r="CE23" s="435">
        <v>0</v>
      </c>
      <c r="CF23" s="435">
        <v>0</v>
      </c>
      <c r="CG23" s="435">
        <v>0</v>
      </c>
      <c r="CH23" s="435">
        <v>0</v>
      </c>
      <c r="CI23" s="435">
        <v>0</v>
      </c>
      <c r="CJ23" s="435">
        <v>0</v>
      </c>
      <c r="CK23" s="435">
        <v>0</v>
      </c>
      <c r="CL23" s="435">
        <v>0</v>
      </c>
      <c r="CM23" s="435">
        <v>0</v>
      </c>
      <c r="CN23" s="435">
        <v>0</v>
      </c>
      <c r="CO23" s="435">
        <v>0</v>
      </c>
      <c r="CP23" s="435">
        <v>0</v>
      </c>
      <c r="CQ23" s="435">
        <v>0</v>
      </c>
      <c r="CR23" s="435">
        <v>0</v>
      </c>
      <c r="CS23" s="435">
        <v>0</v>
      </c>
      <c r="CT23" s="435">
        <v>0</v>
      </c>
      <c r="CU23" s="435">
        <v>0</v>
      </c>
      <c r="CV23" s="864">
        <v>0</v>
      </c>
      <c r="CW23" s="435">
        <v>0</v>
      </c>
      <c r="CX23" s="435">
        <v>0</v>
      </c>
      <c r="CY23" s="435">
        <v>0</v>
      </c>
      <c r="CZ23" s="435">
        <v>0</v>
      </c>
      <c r="DA23" s="435">
        <v>0</v>
      </c>
      <c r="DB23" s="435">
        <v>0</v>
      </c>
      <c r="DC23" s="435">
        <v>0</v>
      </c>
      <c r="DD23" s="435">
        <v>0</v>
      </c>
      <c r="DE23" s="435">
        <v>0</v>
      </c>
      <c r="DF23" s="435">
        <v>0</v>
      </c>
      <c r="DG23" s="435">
        <v>0</v>
      </c>
      <c r="DH23" s="435">
        <v>0</v>
      </c>
      <c r="DI23" s="435">
        <v>0</v>
      </c>
      <c r="DJ23" s="435">
        <v>0</v>
      </c>
      <c r="DK23" s="435">
        <v>0</v>
      </c>
      <c r="DL23" s="435">
        <v>0</v>
      </c>
      <c r="DM23" s="435">
        <v>0</v>
      </c>
      <c r="DN23" s="435">
        <v>0</v>
      </c>
      <c r="DO23" s="435">
        <v>0</v>
      </c>
      <c r="DP23" s="435">
        <v>0</v>
      </c>
      <c r="DQ23" s="435">
        <v>0</v>
      </c>
      <c r="DR23" s="435">
        <v>0</v>
      </c>
      <c r="DS23" s="435">
        <v>0</v>
      </c>
      <c r="DT23" s="435">
        <v>0</v>
      </c>
      <c r="DU23" s="435">
        <v>0</v>
      </c>
      <c r="DV23" s="435">
        <v>0</v>
      </c>
      <c r="DW23" s="435">
        <v>0</v>
      </c>
      <c r="DX23" s="435">
        <v>0</v>
      </c>
      <c r="DY23" s="435">
        <v>0</v>
      </c>
      <c r="DZ23" s="435">
        <v>0</v>
      </c>
      <c r="EA23" s="435">
        <v>0</v>
      </c>
      <c r="EB23" s="435">
        <v>0</v>
      </c>
      <c r="EC23" s="435">
        <v>0</v>
      </c>
      <c r="ED23" s="435">
        <v>0</v>
      </c>
      <c r="EE23" s="890">
        <v>0</v>
      </c>
      <c r="EF23" s="435">
        <v>0</v>
      </c>
      <c r="EG23" s="435">
        <v>0</v>
      </c>
      <c r="EH23" s="435">
        <v>0</v>
      </c>
      <c r="EI23" s="435">
        <v>0</v>
      </c>
      <c r="EJ23" s="435">
        <v>0</v>
      </c>
      <c r="EK23" s="435">
        <v>0</v>
      </c>
      <c r="EL23" s="435">
        <v>0</v>
      </c>
      <c r="EM23" s="435">
        <v>0</v>
      </c>
      <c r="EN23" s="435">
        <v>0</v>
      </c>
      <c r="EO23" s="435">
        <v>0</v>
      </c>
      <c r="EP23" s="435">
        <v>0</v>
      </c>
      <c r="EQ23" s="435">
        <v>0</v>
      </c>
      <c r="ER23" s="435">
        <v>0</v>
      </c>
      <c r="ES23" s="435">
        <v>0</v>
      </c>
      <c r="ET23" s="435">
        <v>0</v>
      </c>
      <c r="EU23" s="435">
        <v>0</v>
      </c>
      <c r="EV23" s="435">
        <v>0</v>
      </c>
      <c r="EW23" s="435">
        <v>0</v>
      </c>
      <c r="EX23" s="435">
        <v>0</v>
      </c>
      <c r="EY23" s="435">
        <v>0</v>
      </c>
      <c r="EZ23" s="435">
        <v>0</v>
      </c>
      <c r="FA23" s="435">
        <v>0</v>
      </c>
      <c r="FB23" s="435">
        <v>0</v>
      </c>
      <c r="FC23" s="435">
        <v>0</v>
      </c>
      <c r="FD23" s="435">
        <v>0</v>
      </c>
      <c r="FE23" s="435">
        <v>0</v>
      </c>
      <c r="FF23" s="435">
        <v>0</v>
      </c>
      <c r="FG23" s="435">
        <v>0</v>
      </c>
      <c r="FH23" s="435">
        <v>0</v>
      </c>
      <c r="FI23" s="435">
        <v>0</v>
      </c>
      <c r="FJ23" s="435">
        <v>0</v>
      </c>
      <c r="FK23" s="435">
        <v>0</v>
      </c>
      <c r="FL23" s="435">
        <v>0</v>
      </c>
      <c r="FM23" s="435">
        <v>0</v>
      </c>
      <c r="FN23" s="435">
        <v>0</v>
      </c>
      <c r="FO23" s="435">
        <v>0</v>
      </c>
      <c r="FP23" s="435">
        <v>0</v>
      </c>
      <c r="FQ23" s="435">
        <v>0</v>
      </c>
      <c r="FR23" s="435">
        <v>0</v>
      </c>
      <c r="FS23" s="435">
        <v>0</v>
      </c>
      <c r="FT23" s="435">
        <v>0</v>
      </c>
      <c r="FU23" s="435">
        <v>0</v>
      </c>
      <c r="FV23" s="435">
        <v>0</v>
      </c>
      <c r="FW23" s="435"/>
      <c r="FX23" s="435">
        <v>0</v>
      </c>
      <c r="FY23" s="435">
        <v>0</v>
      </c>
      <c r="FZ23" s="435">
        <v>0</v>
      </c>
      <c r="GA23" s="435">
        <v>0</v>
      </c>
      <c r="GB23" s="435">
        <v>0</v>
      </c>
      <c r="GC23" s="435">
        <v>0</v>
      </c>
      <c r="GD23" s="435">
        <v>0</v>
      </c>
      <c r="GE23" s="435">
        <v>0</v>
      </c>
      <c r="GF23" s="435">
        <v>0</v>
      </c>
      <c r="GG23" s="435">
        <v>0</v>
      </c>
      <c r="GH23" s="435">
        <v>0</v>
      </c>
      <c r="GI23" s="435">
        <v>0</v>
      </c>
      <c r="GJ23" s="435">
        <v>0</v>
      </c>
      <c r="GK23" s="435">
        <v>0</v>
      </c>
      <c r="GL23" s="435">
        <v>0</v>
      </c>
      <c r="GM23" s="435">
        <v>0</v>
      </c>
      <c r="GN23" s="435">
        <v>0</v>
      </c>
      <c r="GO23" s="435">
        <v>0</v>
      </c>
      <c r="GP23" s="435">
        <v>0</v>
      </c>
      <c r="GQ23" s="435">
        <v>0</v>
      </c>
      <c r="GR23" s="435">
        <v>0</v>
      </c>
      <c r="GS23" s="435">
        <v>0</v>
      </c>
      <c r="GT23" s="435">
        <v>0</v>
      </c>
      <c r="GU23" s="435">
        <v>0</v>
      </c>
      <c r="GV23" s="435">
        <v>0</v>
      </c>
      <c r="GW23" s="435">
        <v>0</v>
      </c>
      <c r="GX23" s="435">
        <v>0</v>
      </c>
      <c r="GY23" s="435">
        <v>0</v>
      </c>
      <c r="GZ23" s="435">
        <v>0</v>
      </c>
      <c r="HA23" s="435">
        <v>0</v>
      </c>
      <c r="HB23" s="435">
        <v>0</v>
      </c>
      <c r="HC23" s="435">
        <v>0</v>
      </c>
      <c r="HD23" s="435">
        <v>0</v>
      </c>
      <c r="HE23" s="435">
        <v>0</v>
      </c>
      <c r="HF23" s="435">
        <v>0</v>
      </c>
      <c r="HG23" s="435">
        <v>0</v>
      </c>
      <c r="HH23" s="435">
        <v>0</v>
      </c>
      <c r="HI23" s="435">
        <v>0</v>
      </c>
      <c r="HJ23" s="435">
        <v>0</v>
      </c>
      <c r="HK23" s="435">
        <v>0</v>
      </c>
      <c r="HL23" s="435">
        <v>0</v>
      </c>
      <c r="HM23" s="435">
        <v>0</v>
      </c>
      <c r="HN23" s="435">
        <v>0</v>
      </c>
      <c r="HO23" s="435">
        <v>0</v>
      </c>
      <c r="HP23" s="435">
        <v>0</v>
      </c>
      <c r="HQ23" s="435">
        <v>0</v>
      </c>
      <c r="HR23" s="435">
        <v>0</v>
      </c>
      <c r="HS23" s="435">
        <v>0</v>
      </c>
      <c r="HT23" s="435">
        <v>0</v>
      </c>
      <c r="HU23" s="435">
        <v>0</v>
      </c>
      <c r="HV23" s="435">
        <v>0</v>
      </c>
      <c r="HW23" s="435">
        <v>0</v>
      </c>
      <c r="HX23" s="435">
        <v>0</v>
      </c>
      <c r="HY23" s="435">
        <v>0</v>
      </c>
      <c r="HZ23" s="435">
        <v>0</v>
      </c>
      <c r="IA23" s="435">
        <v>0</v>
      </c>
      <c r="IB23" s="435">
        <v>0</v>
      </c>
      <c r="IC23" s="435">
        <v>0</v>
      </c>
      <c r="ID23" s="435">
        <v>0</v>
      </c>
      <c r="IE23" s="435">
        <v>0</v>
      </c>
      <c r="IF23" s="435">
        <v>0</v>
      </c>
      <c r="IG23" s="435">
        <v>0</v>
      </c>
      <c r="IH23" s="435">
        <v>0</v>
      </c>
      <c r="II23" s="435">
        <v>0</v>
      </c>
      <c r="IJ23" s="435">
        <v>0</v>
      </c>
      <c r="IK23" s="435">
        <v>0</v>
      </c>
      <c r="IL23" s="435">
        <v>0</v>
      </c>
      <c r="IM23" s="435">
        <v>0</v>
      </c>
      <c r="IN23" s="435">
        <v>0</v>
      </c>
      <c r="IO23" s="435">
        <v>0</v>
      </c>
      <c r="IP23" s="435">
        <v>0</v>
      </c>
      <c r="IQ23" s="435">
        <v>0</v>
      </c>
      <c r="IR23" s="435">
        <v>0</v>
      </c>
      <c r="IS23" s="435">
        <v>0</v>
      </c>
      <c r="IT23" s="435">
        <v>0</v>
      </c>
      <c r="IU23" s="435">
        <v>0</v>
      </c>
      <c r="IV23" s="435">
        <v>0</v>
      </c>
      <c r="IW23" s="435">
        <v>0</v>
      </c>
      <c r="IX23" s="435">
        <v>0</v>
      </c>
      <c r="IY23" s="435">
        <v>0</v>
      </c>
      <c r="IZ23" s="435">
        <v>0</v>
      </c>
      <c r="JA23" s="435">
        <v>0</v>
      </c>
      <c r="JB23" s="435">
        <v>0</v>
      </c>
      <c r="JC23" s="435">
        <v>0</v>
      </c>
      <c r="JD23" s="435">
        <v>0</v>
      </c>
      <c r="JE23" s="435">
        <v>0</v>
      </c>
      <c r="JF23" s="435">
        <v>0</v>
      </c>
      <c r="JG23" s="435">
        <v>0</v>
      </c>
      <c r="JH23" s="435">
        <v>0</v>
      </c>
      <c r="JI23" s="435">
        <v>0</v>
      </c>
      <c r="JJ23" s="435">
        <v>0</v>
      </c>
      <c r="JK23" s="435">
        <v>0</v>
      </c>
      <c r="JL23" s="435">
        <v>0</v>
      </c>
      <c r="JM23" s="435">
        <v>0</v>
      </c>
      <c r="JN23" s="435">
        <v>0</v>
      </c>
      <c r="JO23" s="435">
        <v>0</v>
      </c>
      <c r="JP23" s="435">
        <v>0</v>
      </c>
      <c r="JQ23" s="435">
        <v>0</v>
      </c>
      <c r="JR23" s="435">
        <v>0</v>
      </c>
      <c r="JS23" s="435">
        <v>0</v>
      </c>
      <c r="JT23" s="435">
        <v>0</v>
      </c>
      <c r="JU23" s="435">
        <v>0</v>
      </c>
      <c r="JV23" s="435">
        <v>0</v>
      </c>
      <c r="JW23" s="435">
        <v>0</v>
      </c>
      <c r="JX23" s="435">
        <v>0</v>
      </c>
      <c r="JY23" s="435">
        <v>1</v>
      </c>
      <c r="JZ23" s="435">
        <v>1</v>
      </c>
      <c r="KA23" s="435">
        <v>0</v>
      </c>
      <c r="KB23" s="435">
        <v>2</v>
      </c>
      <c r="KC23" s="435">
        <v>2</v>
      </c>
      <c r="KD23" s="435">
        <v>0</v>
      </c>
      <c r="KE23" s="435">
        <v>0</v>
      </c>
      <c r="KF23" s="435">
        <v>0</v>
      </c>
      <c r="KG23" s="435">
        <v>0</v>
      </c>
      <c r="KH23" s="435">
        <v>0</v>
      </c>
      <c r="KI23" s="435">
        <v>0</v>
      </c>
      <c r="KJ23" s="435">
        <v>0</v>
      </c>
      <c r="KK23" s="435">
        <v>0</v>
      </c>
      <c r="KL23" s="435">
        <v>0</v>
      </c>
      <c r="KM23" s="435">
        <v>1</v>
      </c>
      <c r="KN23" s="1461">
        <v>0</v>
      </c>
      <c r="KO23" s="435">
        <v>0</v>
      </c>
      <c r="KP23" s="435">
        <v>0</v>
      </c>
      <c r="KQ23" s="435">
        <v>0</v>
      </c>
      <c r="KR23" s="435">
        <v>0</v>
      </c>
      <c r="KS23" s="435">
        <v>0</v>
      </c>
      <c r="KT23" s="435">
        <v>0</v>
      </c>
      <c r="KU23" s="435">
        <v>0</v>
      </c>
      <c r="KV23" s="435">
        <v>0</v>
      </c>
      <c r="KW23" s="435">
        <v>0</v>
      </c>
      <c r="KX23" s="435">
        <v>0</v>
      </c>
      <c r="KY23" s="435">
        <v>0</v>
      </c>
      <c r="KZ23" s="435">
        <v>0</v>
      </c>
      <c r="LA23" s="435">
        <v>0</v>
      </c>
      <c r="LB23" s="435">
        <v>0</v>
      </c>
      <c r="LC23" s="435">
        <v>0</v>
      </c>
      <c r="LD23" s="435">
        <v>0</v>
      </c>
      <c r="LE23" s="435">
        <v>0</v>
      </c>
      <c r="LF23" s="435">
        <v>0</v>
      </c>
      <c r="LG23" s="435">
        <v>0</v>
      </c>
      <c r="LH23" s="435">
        <v>0</v>
      </c>
      <c r="LI23" s="435">
        <v>0</v>
      </c>
      <c r="LJ23" s="435">
        <v>0</v>
      </c>
      <c r="LK23" s="435">
        <v>0</v>
      </c>
      <c r="LL23" s="435">
        <v>0</v>
      </c>
      <c r="LM23" s="435">
        <v>0</v>
      </c>
      <c r="LN23" s="435">
        <v>0</v>
      </c>
      <c r="LO23" s="435">
        <v>0</v>
      </c>
      <c r="LP23" s="435">
        <v>0</v>
      </c>
      <c r="LQ23" s="435">
        <v>0</v>
      </c>
      <c r="LR23" s="435">
        <v>0</v>
      </c>
      <c r="LS23" s="435">
        <v>0</v>
      </c>
      <c r="LT23" s="435">
        <v>0</v>
      </c>
      <c r="LU23" s="435">
        <v>0</v>
      </c>
      <c r="LV23" s="435">
        <v>0</v>
      </c>
      <c r="LW23" s="435">
        <v>0</v>
      </c>
      <c r="LX23" s="435">
        <v>0</v>
      </c>
      <c r="LY23" s="435">
        <v>0</v>
      </c>
      <c r="LZ23" s="435">
        <v>0</v>
      </c>
      <c r="MA23" s="435">
        <v>0</v>
      </c>
      <c r="MB23" s="435">
        <v>0</v>
      </c>
      <c r="MC23" s="435">
        <v>0</v>
      </c>
      <c r="MD23" s="435">
        <v>0</v>
      </c>
      <c r="ME23" s="435">
        <v>0</v>
      </c>
      <c r="MF23" s="435">
        <v>0</v>
      </c>
      <c r="MG23" s="435">
        <v>0</v>
      </c>
      <c r="MH23" s="435">
        <v>0</v>
      </c>
      <c r="MI23" s="435">
        <v>0</v>
      </c>
      <c r="MJ23" s="435">
        <v>0</v>
      </c>
      <c r="MK23" s="435">
        <v>0</v>
      </c>
      <c r="ML23" s="435">
        <v>0</v>
      </c>
      <c r="MM23" s="435">
        <v>0</v>
      </c>
      <c r="MN23" s="435">
        <v>0</v>
      </c>
      <c r="MO23" s="435">
        <v>0</v>
      </c>
      <c r="MP23" s="435">
        <v>0</v>
      </c>
      <c r="MQ23" s="435">
        <v>0</v>
      </c>
      <c r="MR23" s="435">
        <v>0</v>
      </c>
      <c r="MS23" s="435">
        <v>0</v>
      </c>
      <c r="MT23" s="435">
        <v>0</v>
      </c>
      <c r="MU23" s="435">
        <v>0</v>
      </c>
      <c r="MV23" s="435">
        <v>0</v>
      </c>
      <c r="MW23" s="435">
        <v>0</v>
      </c>
      <c r="MX23" s="435">
        <v>0</v>
      </c>
      <c r="MY23" s="435">
        <v>0</v>
      </c>
      <c r="MZ23" s="435">
        <v>0</v>
      </c>
      <c r="NA23" s="435">
        <v>0</v>
      </c>
    </row>
    <row r="24" spans="1:365" ht="15" customHeight="1">
      <c r="A24" s="64" t="s">
        <v>523</v>
      </c>
      <c r="B24" s="435">
        <v>32</v>
      </c>
      <c r="C24" s="435">
        <v>40</v>
      </c>
      <c r="D24" s="435">
        <v>0</v>
      </c>
      <c r="E24" s="435">
        <v>20</v>
      </c>
      <c r="F24" s="435">
        <v>16</v>
      </c>
      <c r="G24" s="435">
        <v>0</v>
      </c>
      <c r="H24" s="435">
        <v>8</v>
      </c>
      <c r="I24" s="435">
        <v>0</v>
      </c>
      <c r="J24" s="435">
        <v>16</v>
      </c>
      <c r="K24" s="435">
        <v>4</v>
      </c>
      <c r="L24" s="435">
        <v>16</v>
      </c>
      <c r="M24" s="435">
        <v>10</v>
      </c>
      <c r="N24" s="435">
        <v>8</v>
      </c>
      <c r="O24" s="435">
        <v>16</v>
      </c>
      <c r="P24" s="435">
        <v>0</v>
      </c>
      <c r="Q24" s="435">
        <v>38</v>
      </c>
      <c r="R24" s="435">
        <v>14</v>
      </c>
      <c r="S24" s="739"/>
      <c r="T24" s="435">
        <v>14</v>
      </c>
      <c r="U24" s="435">
        <v>16</v>
      </c>
      <c r="V24" s="435">
        <v>16</v>
      </c>
      <c r="W24" s="435">
        <v>8</v>
      </c>
      <c r="X24" s="435">
        <v>20</v>
      </c>
      <c r="Y24" s="435">
        <v>12</v>
      </c>
      <c r="Z24" s="435">
        <v>1</v>
      </c>
      <c r="AA24" s="435">
        <v>3</v>
      </c>
      <c r="AB24" s="435">
        <v>0</v>
      </c>
      <c r="AC24" s="435">
        <v>8.5</v>
      </c>
      <c r="AD24" s="435">
        <v>0</v>
      </c>
      <c r="AE24" s="435">
        <v>0</v>
      </c>
      <c r="AF24" s="435">
        <v>6</v>
      </c>
      <c r="AG24" s="435">
        <v>6</v>
      </c>
      <c r="AH24" s="435">
        <v>0</v>
      </c>
      <c r="AI24" s="435">
        <v>0</v>
      </c>
      <c r="AJ24" s="435">
        <v>0</v>
      </c>
      <c r="AK24" s="435">
        <v>0</v>
      </c>
      <c r="AL24" s="435">
        <v>0</v>
      </c>
      <c r="AM24" s="435">
        <v>12</v>
      </c>
      <c r="AN24" s="435">
        <v>12</v>
      </c>
      <c r="AO24" s="435">
        <v>12</v>
      </c>
      <c r="AP24" s="435">
        <v>0</v>
      </c>
      <c r="AQ24" s="435">
        <v>0</v>
      </c>
      <c r="AR24" s="435">
        <v>0</v>
      </c>
      <c r="AS24" s="435">
        <v>0</v>
      </c>
      <c r="AT24" s="435">
        <v>20</v>
      </c>
      <c r="AU24" s="435">
        <v>4</v>
      </c>
      <c r="AV24" s="435">
        <v>4</v>
      </c>
      <c r="AW24" s="435">
        <v>0</v>
      </c>
      <c r="AX24" s="435">
        <v>0</v>
      </c>
      <c r="AY24" s="435">
        <v>8</v>
      </c>
      <c r="AZ24" s="435">
        <v>7</v>
      </c>
      <c r="BA24" s="435">
        <v>0</v>
      </c>
      <c r="BB24" s="435">
        <v>0</v>
      </c>
      <c r="BC24" s="435">
        <v>0</v>
      </c>
      <c r="BD24" s="435">
        <v>0</v>
      </c>
      <c r="BE24" s="435">
        <v>0</v>
      </c>
      <c r="BF24" s="435">
        <v>8</v>
      </c>
      <c r="BG24" s="435">
        <v>7</v>
      </c>
      <c r="BH24" s="435">
        <v>13</v>
      </c>
      <c r="BI24" s="435">
        <v>6</v>
      </c>
      <c r="BJ24" s="435">
        <v>7</v>
      </c>
      <c r="BK24" s="435">
        <v>0</v>
      </c>
      <c r="BL24" s="435">
        <v>0</v>
      </c>
      <c r="BM24" s="435">
        <v>0</v>
      </c>
      <c r="BN24" s="435">
        <v>39</v>
      </c>
      <c r="BO24" s="435">
        <v>14.75</v>
      </c>
      <c r="BP24" s="435">
        <v>18</v>
      </c>
      <c r="BQ24" s="435">
        <v>6</v>
      </c>
      <c r="BR24" s="435">
        <v>0</v>
      </c>
      <c r="BS24" s="435">
        <v>0</v>
      </c>
      <c r="BT24" s="435">
        <v>0</v>
      </c>
      <c r="BU24" s="435">
        <v>40</v>
      </c>
      <c r="BV24" s="435">
        <v>15</v>
      </c>
      <c r="BW24" s="435">
        <v>15</v>
      </c>
      <c r="BX24" s="435">
        <v>8</v>
      </c>
      <c r="BY24" s="435">
        <v>16</v>
      </c>
      <c r="BZ24" s="435">
        <v>16</v>
      </c>
      <c r="CA24" s="435">
        <v>0</v>
      </c>
      <c r="CB24" s="435">
        <v>14</v>
      </c>
      <c r="CC24" s="435">
        <v>15</v>
      </c>
      <c r="CD24" s="435">
        <v>15</v>
      </c>
      <c r="CE24" s="435">
        <v>9</v>
      </c>
      <c r="CF24" s="435">
        <v>0</v>
      </c>
      <c r="CG24" s="435">
        <v>0</v>
      </c>
      <c r="CH24" s="435">
        <v>0</v>
      </c>
      <c r="CI24" s="435">
        <v>16</v>
      </c>
      <c r="CJ24" s="435">
        <v>15</v>
      </c>
      <c r="CK24" s="435">
        <v>23</v>
      </c>
      <c r="CL24" s="435">
        <v>9</v>
      </c>
      <c r="CM24" s="435">
        <v>4</v>
      </c>
      <c r="CN24" s="435">
        <v>0</v>
      </c>
      <c r="CO24" s="435">
        <v>0</v>
      </c>
      <c r="CP24" s="435">
        <v>7</v>
      </c>
      <c r="CQ24" s="435">
        <v>7</v>
      </c>
      <c r="CR24" s="435">
        <v>7</v>
      </c>
      <c r="CS24" s="435">
        <v>22</v>
      </c>
      <c r="CT24" s="435">
        <v>0</v>
      </c>
      <c r="CU24" s="435">
        <v>0</v>
      </c>
      <c r="CV24" s="864">
        <v>0</v>
      </c>
      <c r="CW24" s="435">
        <v>7</v>
      </c>
      <c r="CX24" s="435">
        <v>22</v>
      </c>
      <c r="CY24" s="435">
        <v>22</v>
      </c>
      <c r="CZ24" s="435">
        <v>22</v>
      </c>
      <c r="DA24" s="435">
        <v>16</v>
      </c>
      <c r="DB24" s="435">
        <v>0</v>
      </c>
      <c r="DC24" s="435">
        <v>7</v>
      </c>
      <c r="DD24" s="435">
        <v>22</v>
      </c>
      <c r="DE24" s="435">
        <v>14</v>
      </c>
      <c r="DF24" s="435">
        <v>13</v>
      </c>
      <c r="DG24" s="435">
        <v>13</v>
      </c>
      <c r="DH24" s="435">
        <v>0</v>
      </c>
      <c r="DI24" s="435">
        <v>14</v>
      </c>
      <c r="DJ24" s="435">
        <v>12</v>
      </c>
      <c r="DK24" s="435">
        <v>9</v>
      </c>
      <c r="DL24" s="435">
        <v>9</v>
      </c>
      <c r="DM24" s="435">
        <v>9</v>
      </c>
      <c r="DN24" s="435">
        <v>8</v>
      </c>
      <c r="DO24" s="435">
        <v>9</v>
      </c>
      <c r="DP24" s="435">
        <v>9</v>
      </c>
      <c r="DQ24" s="435">
        <v>0</v>
      </c>
      <c r="DR24" s="435">
        <v>55</v>
      </c>
      <c r="DS24" s="435">
        <v>31</v>
      </c>
      <c r="DT24" s="435">
        <v>22</v>
      </c>
      <c r="DU24" s="435">
        <v>24</v>
      </c>
      <c r="DV24" s="435">
        <v>24</v>
      </c>
      <c r="DW24" s="435">
        <v>8</v>
      </c>
      <c r="DX24" s="435">
        <v>24</v>
      </c>
      <c r="DY24" s="435">
        <v>45</v>
      </c>
      <c r="DZ24" s="435">
        <v>14</v>
      </c>
      <c r="EA24" s="435">
        <v>12</v>
      </c>
      <c r="EB24" s="435">
        <v>9</v>
      </c>
      <c r="EC24" s="435">
        <v>8</v>
      </c>
      <c r="ED24" s="435">
        <v>0</v>
      </c>
      <c r="EE24" s="890">
        <v>0</v>
      </c>
      <c r="EF24" s="435">
        <v>14</v>
      </c>
      <c r="EG24" s="435">
        <v>20</v>
      </c>
      <c r="EH24" s="435">
        <v>12</v>
      </c>
      <c r="EI24" s="435">
        <v>8</v>
      </c>
      <c r="EJ24" s="435">
        <v>0</v>
      </c>
      <c r="EK24" s="435">
        <v>32</v>
      </c>
      <c r="EL24" s="435">
        <v>0</v>
      </c>
      <c r="EM24" s="435">
        <v>22</v>
      </c>
      <c r="EN24" s="435">
        <v>12</v>
      </c>
      <c r="EO24" s="435">
        <v>7</v>
      </c>
      <c r="EP24" s="435">
        <v>15</v>
      </c>
      <c r="EQ24" s="435">
        <v>14</v>
      </c>
      <c r="ER24" s="435">
        <v>8</v>
      </c>
      <c r="ES24" s="435">
        <v>0</v>
      </c>
      <c r="ET24" s="435">
        <v>15</v>
      </c>
      <c r="EU24" s="435">
        <v>15</v>
      </c>
      <c r="EV24" s="435">
        <v>9</v>
      </c>
      <c r="EW24" s="435">
        <v>31</v>
      </c>
      <c r="EX24" s="435">
        <v>16</v>
      </c>
      <c r="EY24" s="435">
        <v>8</v>
      </c>
      <c r="EZ24" s="435">
        <v>0</v>
      </c>
      <c r="FA24" s="435">
        <v>15</v>
      </c>
      <c r="FB24" s="435">
        <v>22</v>
      </c>
      <c r="FC24" s="435">
        <v>12</v>
      </c>
      <c r="FD24" s="435">
        <v>6</v>
      </c>
      <c r="FE24" s="435">
        <v>14</v>
      </c>
      <c r="FF24" s="435">
        <v>0</v>
      </c>
      <c r="FG24" s="435">
        <v>0</v>
      </c>
      <c r="FH24" s="435">
        <v>14</v>
      </c>
      <c r="FI24" s="435">
        <v>14</v>
      </c>
      <c r="FJ24" s="435">
        <v>14</v>
      </c>
      <c r="FK24" s="435">
        <v>14</v>
      </c>
      <c r="FL24" s="435">
        <v>0</v>
      </c>
      <c r="FM24" s="435">
        <v>0</v>
      </c>
      <c r="FN24" s="435">
        <v>0</v>
      </c>
      <c r="FO24" s="435">
        <v>23</v>
      </c>
      <c r="FP24" s="435">
        <v>14</v>
      </c>
      <c r="FQ24" s="435">
        <v>14</v>
      </c>
      <c r="FR24" s="435">
        <v>7</v>
      </c>
      <c r="FS24" s="435">
        <v>16</v>
      </c>
      <c r="FT24" s="435">
        <v>0</v>
      </c>
      <c r="FU24" s="435">
        <v>0</v>
      </c>
      <c r="FV24" s="435">
        <v>7</v>
      </c>
      <c r="FW24" s="435"/>
      <c r="FX24" s="435">
        <v>7</v>
      </c>
      <c r="FY24" s="435">
        <v>7</v>
      </c>
      <c r="FZ24" s="435">
        <v>0</v>
      </c>
      <c r="GA24" s="435">
        <v>0</v>
      </c>
      <c r="GB24" s="435">
        <v>0</v>
      </c>
      <c r="GC24" s="435">
        <v>15</v>
      </c>
      <c r="GD24" s="435">
        <v>0</v>
      </c>
      <c r="GE24" s="435">
        <v>8</v>
      </c>
      <c r="GF24" s="435">
        <v>8</v>
      </c>
      <c r="GG24" s="435">
        <v>0</v>
      </c>
      <c r="GH24" s="435">
        <v>7</v>
      </c>
      <c r="GI24" s="435">
        <v>0</v>
      </c>
      <c r="GJ24" s="435">
        <v>16</v>
      </c>
      <c r="GK24" s="435">
        <v>7</v>
      </c>
      <c r="GL24" s="435">
        <v>8</v>
      </c>
      <c r="GM24" s="435">
        <v>12</v>
      </c>
      <c r="GN24" s="435">
        <v>0</v>
      </c>
      <c r="GO24" s="435">
        <v>0</v>
      </c>
      <c r="GP24" s="435">
        <v>0</v>
      </c>
      <c r="GQ24" s="435">
        <v>24</v>
      </c>
      <c r="GR24" s="435">
        <v>10</v>
      </c>
      <c r="GS24" s="435">
        <v>0</v>
      </c>
      <c r="GT24" s="435">
        <v>0</v>
      </c>
      <c r="GU24" s="435">
        <v>0</v>
      </c>
      <c r="GV24" s="435">
        <v>0</v>
      </c>
      <c r="GW24" s="435">
        <v>0</v>
      </c>
      <c r="GX24" s="435">
        <v>15</v>
      </c>
      <c r="GY24" s="435">
        <v>14</v>
      </c>
      <c r="GZ24" s="435">
        <v>14</v>
      </c>
      <c r="HA24" s="435">
        <v>8</v>
      </c>
      <c r="HB24" s="435">
        <v>0</v>
      </c>
      <c r="HC24" s="435">
        <v>0</v>
      </c>
      <c r="HD24" s="435">
        <v>0</v>
      </c>
      <c r="HE24" s="435">
        <v>8</v>
      </c>
      <c r="HF24" s="435">
        <v>8</v>
      </c>
      <c r="HG24" s="435">
        <v>10</v>
      </c>
      <c r="HH24" s="435">
        <v>10</v>
      </c>
      <c r="HI24" s="435">
        <v>15</v>
      </c>
      <c r="HJ24" s="435">
        <v>0</v>
      </c>
      <c r="HK24" s="435">
        <v>0</v>
      </c>
      <c r="HL24" s="435">
        <v>15</v>
      </c>
      <c r="HM24" s="435">
        <v>15</v>
      </c>
      <c r="HN24" s="435">
        <v>15</v>
      </c>
      <c r="HO24" s="435">
        <v>9</v>
      </c>
      <c r="HP24" s="435">
        <v>0</v>
      </c>
      <c r="HQ24" s="435">
        <v>8</v>
      </c>
      <c r="HR24" s="435">
        <v>8</v>
      </c>
      <c r="HS24" s="435">
        <v>15</v>
      </c>
      <c r="HT24" s="435">
        <v>14</v>
      </c>
      <c r="HU24" s="435">
        <v>14</v>
      </c>
      <c r="HV24" s="435">
        <v>14</v>
      </c>
      <c r="HW24" s="435">
        <v>8</v>
      </c>
      <c r="HX24" s="435">
        <v>8</v>
      </c>
      <c r="HY24" s="435">
        <v>8</v>
      </c>
      <c r="HZ24" s="435">
        <v>23</v>
      </c>
      <c r="IA24" s="435">
        <v>14</v>
      </c>
      <c r="IB24" s="435">
        <v>14</v>
      </c>
      <c r="IC24" s="435">
        <v>14</v>
      </c>
      <c r="ID24" s="435">
        <v>8</v>
      </c>
      <c r="IE24" s="435">
        <v>8</v>
      </c>
      <c r="IF24" s="435">
        <v>8</v>
      </c>
      <c r="IG24" s="435">
        <v>16</v>
      </c>
      <c r="IH24" s="435">
        <v>40</v>
      </c>
      <c r="II24" s="435">
        <v>40</v>
      </c>
      <c r="IJ24" s="435">
        <v>20</v>
      </c>
      <c r="IK24" s="435">
        <v>8</v>
      </c>
      <c r="IL24" s="435">
        <v>8</v>
      </c>
      <c r="IM24" s="435">
        <v>8</v>
      </c>
      <c r="IN24" s="435">
        <v>8</v>
      </c>
      <c r="IO24" s="435">
        <v>14</v>
      </c>
      <c r="IP24" s="435">
        <v>6</v>
      </c>
      <c r="IQ24" s="435">
        <v>8</v>
      </c>
      <c r="IR24" s="435">
        <v>7</v>
      </c>
      <c r="IS24" s="435">
        <v>8</v>
      </c>
      <c r="IT24" s="435">
        <v>8</v>
      </c>
      <c r="IU24" s="435">
        <v>22</v>
      </c>
      <c r="IV24" s="435">
        <v>0</v>
      </c>
      <c r="IW24" s="435">
        <v>0</v>
      </c>
      <c r="IX24" s="435">
        <v>6</v>
      </c>
      <c r="IY24" s="435">
        <v>16</v>
      </c>
      <c r="IZ24" s="435">
        <v>8</v>
      </c>
      <c r="JA24" s="435">
        <v>8</v>
      </c>
      <c r="JB24" s="435">
        <v>24</v>
      </c>
      <c r="JC24" s="435">
        <v>38</v>
      </c>
      <c r="JD24" s="435">
        <v>24</v>
      </c>
      <c r="JE24" s="435">
        <v>30</v>
      </c>
      <c r="JF24" s="435">
        <v>48</v>
      </c>
      <c r="JG24" s="435">
        <v>32</v>
      </c>
      <c r="JH24" s="435">
        <v>8</v>
      </c>
      <c r="JI24" s="435">
        <v>30</v>
      </c>
      <c r="JJ24" s="435">
        <v>30</v>
      </c>
      <c r="JK24" s="435">
        <v>30</v>
      </c>
      <c r="JL24" s="435">
        <v>13</v>
      </c>
      <c r="JM24" s="435">
        <v>8</v>
      </c>
      <c r="JN24" s="435">
        <v>8</v>
      </c>
      <c r="JO24" s="435">
        <v>8</v>
      </c>
      <c r="JP24" s="435">
        <v>40</v>
      </c>
      <c r="JQ24" s="435">
        <v>22</v>
      </c>
      <c r="JR24" s="435">
        <v>30</v>
      </c>
      <c r="JS24" s="435">
        <v>32</v>
      </c>
      <c r="JT24" s="435">
        <v>16</v>
      </c>
      <c r="JU24" s="435">
        <v>32</v>
      </c>
      <c r="JV24" s="435">
        <v>32</v>
      </c>
      <c r="JW24" s="435">
        <v>64</v>
      </c>
      <c r="JX24" s="435">
        <v>64</v>
      </c>
      <c r="JY24" s="435">
        <v>62</v>
      </c>
      <c r="JZ24" s="435">
        <v>46</v>
      </c>
      <c r="KA24" s="435">
        <v>48</v>
      </c>
      <c r="KB24" s="435">
        <v>60</v>
      </c>
      <c r="KC24" s="435">
        <v>40</v>
      </c>
      <c r="KD24" s="435">
        <v>64</v>
      </c>
      <c r="KE24" s="435">
        <v>46</v>
      </c>
      <c r="KF24" s="435">
        <v>46</v>
      </c>
      <c r="KG24" s="435">
        <v>80</v>
      </c>
      <c r="KH24" s="435">
        <v>84</v>
      </c>
      <c r="KI24" s="435">
        <v>32</v>
      </c>
      <c r="KJ24" s="435">
        <v>96</v>
      </c>
      <c r="KK24" s="435">
        <v>48</v>
      </c>
      <c r="KL24" s="435">
        <v>56</v>
      </c>
      <c r="KM24" s="435">
        <v>32</v>
      </c>
      <c r="KN24" s="1461">
        <v>0</v>
      </c>
      <c r="KO24" s="435">
        <v>64</v>
      </c>
      <c r="KP24" s="435">
        <v>40</v>
      </c>
      <c r="KQ24" s="435">
        <v>24</v>
      </c>
      <c r="KR24" s="435">
        <v>7</v>
      </c>
      <c r="KS24" s="435">
        <v>32</v>
      </c>
      <c r="KT24" s="435">
        <v>24</v>
      </c>
      <c r="KU24" s="435">
        <v>22</v>
      </c>
      <c r="KV24" s="435">
        <v>16</v>
      </c>
      <c r="KW24" s="435">
        <v>72</v>
      </c>
      <c r="KX24" s="435">
        <v>16</v>
      </c>
      <c r="KY24" s="435">
        <v>40</v>
      </c>
      <c r="KZ24" s="435">
        <v>32</v>
      </c>
      <c r="LA24" s="435">
        <v>38</v>
      </c>
      <c r="LB24" s="435">
        <v>52</v>
      </c>
      <c r="LC24" s="435">
        <v>21</v>
      </c>
      <c r="LD24" s="435">
        <v>24</v>
      </c>
      <c r="LE24" s="435">
        <v>24</v>
      </c>
      <c r="LF24" s="435">
        <v>96</v>
      </c>
      <c r="LG24" s="435">
        <v>24</v>
      </c>
      <c r="LH24" s="435">
        <v>0</v>
      </c>
      <c r="LI24" s="435">
        <v>78</v>
      </c>
      <c r="LJ24" s="435">
        <v>64</v>
      </c>
      <c r="LK24" s="435">
        <v>56</v>
      </c>
      <c r="LL24" s="435">
        <v>56</v>
      </c>
      <c r="LM24" s="435">
        <v>96</v>
      </c>
      <c r="LN24" s="435">
        <v>88</v>
      </c>
      <c r="LO24" s="435">
        <v>0</v>
      </c>
      <c r="LP24" s="435">
        <v>0</v>
      </c>
      <c r="LQ24" s="435">
        <v>96</v>
      </c>
      <c r="LR24" s="435">
        <v>40</v>
      </c>
      <c r="LS24" s="435">
        <v>40</v>
      </c>
      <c r="LT24" s="435">
        <v>98</v>
      </c>
      <c r="LU24" s="435">
        <v>52</v>
      </c>
      <c r="LV24" s="435">
        <v>0</v>
      </c>
      <c r="LW24" s="435">
        <v>0</v>
      </c>
      <c r="LX24" s="435">
        <v>104</v>
      </c>
      <c r="LY24" s="435">
        <v>40</v>
      </c>
      <c r="LZ24" s="435">
        <v>32</v>
      </c>
      <c r="MA24" s="435">
        <v>104</v>
      </c>
      <c r="MB24" s="435">
        <v>63</v>
      </c>
      <c r="MC24" s="435">
        <v>48</v>
      </c>
      <c r="MD24" s="435">
        <v>52</v>
      </c>
      <c r="ME24" s="435">
        <v>56</v>
      </c>
      <c r="MF24" s="435">
        <v>49</v>
      </c>
      <c r="MG24" s="435">
        <v>42</v>
      </c>
      <c r="MH24" s="435">
        <f>12*7</f>
        <v>84</v>
      </c>
      <c r="MI24" s="435">
        <v>44</v>
      </c>
      <c r="MJ24" s="435">
        <v>76</v>
      </c>
      <c r="MK24" s="435">
        <v>111</v>
      </c>
      <c r="ML24" s="435">
        <v>40</v>
      </c>
      <c r="MM24" s="435">
        <v>32</v>
      </c>
      <c r="MN24" s="435">
        <v>40</v>
      </c>
      <c r="MO24" s="435">
        <v>0</v>
      </c>
      <c r="MP24" s="435">
        <v>45</v>
      </c>
      <c r="MQ24" s="435">
        <v>40</v>
      </c>
      <c r="MR24" s="435">
        <v>49</v>
      </c>
      <c r="MS24" s="435">
        <v>42</v>
      </c>
      <c r="MT24" s="435">
        <v>32</v>
      </c>
      <c r="MU24" s="435">
        <v>0</v>
      </c>
      <c r="MV24" s="435">
        <v>6</v>
      </c>
      <c r="MW24" s="435">
        <v>0</v>
      </c>
      <c r="MX24" s="435">
        <v>32</v>
      </c>
      <c r="MY24" s="435">
        <v>42</v>
      </c>
      <c r="MZ24" s="435">
        <v>32</v>
      </c>
      <c r="NA24" s="435">
        <v>56</v>
      </c>
    </row>
    <row r="25" spans="1:365" s="62" customFormat="1" ht="15" customHeight="1">
      <c r="A25" s="64" t="s">
        <v>539</v>
      </c>
      <c r="B25" s="435">
        <f t="shared" ref="B25:M25" si="94">B24*30</f>
        <v>960</v>
      </c>
      <c r="C25" s="435">
        <f t="shared" si="94"/>
        <v>1200</v>
      </c>
      <c r="D25" s="435">
        <f t="shared" si="94"/>
        <v>0</v>
      </c>
      <c r="E25" s="435">
        <f>E24*30</f>
        <v>600</v>
      </c>
      <c r="F25" s="435">
        <f>F24*30</f>
        <v>480</v>
      </c>
      <c r="G25" s="435">
        <f t="shared" si="94"/>
        <v>0</v>
      </c>
      <c r="H25" s="435">
        <f t="shared" si="94"/>
        <v>240</v>
      </c>
      <c r="I25" s="435">
        <f t="shared" si="94"/>
        <v>0</v>
      </c>
      <c r="J25" s="435">
        <f t="shared" si="94"/>
        <v>480</v>
      </c>
      <c r="K25" s="435">
        <f t="shared" si="94"/>
        <v>120</v>
      </c>
      <c r="L25" s="435">
        <f t="shared" si="94"/>
        <v>480</v>
      </c>
      <c r="M25" s="435">
        <f t="shared" si="94"/>
        <v>300</v>
      </c>
      <c r="N25" s="435">
        <f t="shared" ref="N25:BY25" si="95">N24*30</f>
        <v>240</v>
      </c>
      <c r="O25" s="435">
        <f t="shared" si="95"/>
        <v>480</v>
      </c>
      <c r="P25" s="435">
        <f t="shared" si="95"/>
        <v>0</v>
      </c>
      <c r="Q25" s="435">
        <f t="shared" si="95"/>
        <v>1140</v>
      </c>
      <c r="R25" s="435">
        <f t="shared" si="95"/>
        <v>420</v>
      </c>
      <c r="S25" s="739">
        <f t="shared" si="95"/>
        <v>0</v>
      </c>
      <c r="T25" s="435">
        <f t="shared" si="95"/>
        <v>420</v>
      </c>
      <c r="U25" s="435">
        <f t="shared" si="95"/>
        <v>480</v>
      </c>
      <c r="V25" s="435">
        <f t="shared" si="95"/>
        <v>480</v>
      </c>
      <c r="W25" s="435">
        <f t="shared" si="95"/>
        <v>240</v>
      </c>
      <c r="X25" s="435">
        <f t="shared" si="95"/>
        <v>600</v>
      </c>
      <c r="Y25" s="435">
        <f t="shared" si="95"/>
        <v>360</v>
      </c>
      <c r="Z25" s="435">
        <f t="shared" si="95"/>
        <v>30</v>
      </c>
      <c r="AA25" s="435">
        <f t="shared" si="95"/>
        <v>90</v>
      </c>
      <c r="AB25" s="435">
        <f t="shared" si="95"/>
        <v>0</v>
      </c>
      <c r="AC25" s="435">
        <f t="shared" si="95"/>
        <v>255</v>
      </c>
      <c r="AD25" s="435">
        <f t="shared" si="95"/>
        <v>0</v>
      </c>
      <c r="AE25" s="435">
        <f t="shared" si="95"/>
        <v>0</v>
      </c>
      <c r="AF25" s="435">
        <f t="shared" si="95"/>
        <v>180</v>
      </c>
      <c r="AG25" s="435">
        <f t="shared" si="95"/>
        <v>180</v>
      </c>
      <c r="AH25" s="435">
        <f t="shared" si="95"/>
        <v>0</v>
      </c>
      <c r="AI25" s="435">
        <f t="shared" si="95"/>
        <v>0</v>
      </c>
      <c r="AJ25" s="435">
        <f t="shared" si="95"/>
        <v>0</v>
      </c>
      <c r="AK25" s="435">
        <f t="shared" si="95"/>
        <v>0</v>
      </c>
      <c r="AL25" s="435">
        <f t="shared" si="95"/>
        <v>0</v>
      </c>
      <c r="AM25" s="435">
        <f t="shared" si="95"/>
        <v>360</v>
      </c>
      <c r="AN25" s="435">
        <f t="shared" si="95"/>
        <v>360</v>
      </c>
      <c r="AO25" s="435">
        <f t="shared" si="95"/>
        <v>360</v>
      </c>
      <c r="AP25" s="435">
        <f t="shared" si="95"/>
        <v>0</v>
      </c>
      <c r="AQ25" s="435">
        <f t="shared" si="95"/>
        <v>0</v>
      </c>
      <c r="AR25" s="435">
        <f t="shared" si="95"/>
        <v>0</v>
      </c>
      <c r="AS25" s="435">
        <f t="shared" si="95"/>
        <v>0</v>
      </c>
      <c r="AT25" s="435">
        <f t="shared" si="95"/>
        <v>600</v>
      </c>
      <c r="AU25" s="435">
        <f t="shared" si="95"/>
        <v>120</v>
      </c>
      <c r="AV25" s="435">
        <f t="shared" si="95"/>
        <v>120</v>
      </c>
      <c r="AW25" s="435">
        <f t="shared" si="95"/>
        <v>0</v>
      </c>
      <c r="AX25" s="435">
        <f t="shared" si="95"/>
        <v>0</v>
      </c>
      <c r="AY25" s="435">
        <f t="shared" si="95"/>
        <v>240</v>
      </c>
      <c r="AZ25" s="435">
        <f t="shared" si="95"/>
        <v>210</v>
      </c>
      <c r="BA25" s="435">
        <f t="shared" si="95"/>
        <v>0</v>
      </c>
      <c r="BB25" s="435">
        <f t="shared" si="95"/>
        <v>0</v>
      </c>
      <c r="BC25" s="435">
        <f t="shared" si="95"/>
        <v>0</v>
      </c>
      <c r="BD25" s="435">
        <f t="shared" si="95"/>
        <v>0</v>
      </c>
      <c r="BE25" s="435">
        <f t="shared" si="95"/>
        <v>0</v>
      </c>
      <c r="BF25" s="435">
        <f t="shared" si="95"/>
        <v>240</v>
      </c>
      <c r="BG25" s="435">
        <f t="shared" si="95"/>
        <v>210</v>
      </c>
      <c r="BH25" s="435">
        <f t="shared" si="95"/>
        <v>390</v>
      </c>
      <c r="BI25" s="435">
        <f t="shared" si="95"/>
        <v>180</v>
      </c>
      <c r="BJ25" s="435">
        <f t="shared" si="95"/>
        <v>210</v>
      </c>
      <c r="BK25" s="435">
        <f t="shared" si="95"/>
        <v>0</v>
      </c>
      <c r="BL25" s="435">
        <f t="shared" si="95"/>
        <v>0</v>
      </c>
      <c r="BM25" s="435">
        <f t="shared" si="95"/>
        <v>0</v>
      </c>
      <c r="BN25" s="435">
        <f t="shared" si="95"/>
        <v>1170</v>
      </c>
      <c r="BO25" s="435">
        <f t="shared" si="95"/>
        <v>442.5</v>
      </c>
      <c r="BP25" s="435">
        <f t="shared" si="95"/>
        <v>540</v>
      </c>
      <c r="BQ25" s="435">
        <f t="shared" si="95"/>
        <v>180</v>
      </c>
      <c r="BR25" s="435">
        <f t="shared" si="95"/>
        <v>0</v>
      </c>
      <c r="BS25" s="435">
        <f t="shared" si="95"/>
        <v>0</v>
      </c>
      <c r="BT25" s="435">
        <f t="shared" si="95"/>
        <v>0</v>
      </c>
      <c r="BU25" s="435">
        <f t="shared" si="95"/>
        <v>1200</v>
      </c>
      <c r="BV25" s="435">
        <f t="shared" si="95"/>
        <v>450</v>
      </c>
      <c r="BW25" s="435">
        <f t="shared" si="95"/>
        <v>450</v>
      </c>
      <c r="BX25" s="435">
        <f t="shared" si="95"/>
        <v>240</v>
      </c>
      <c r="BY25" s="435">
        <f t="shared" si="95"/>
        <v>480</v>
      </c>
      <c r="BZ25" s="435">
        <f t="shared" ref="BZ25:EK25" si="96">BZ24*30</f>
        <v>480</v>
      </c>
      <c r="CA25" s="435">
        <f t="shared" si="96"/>
        <v>0</v>
      </c>
      <c r="CB25" s="435">
        <f t="shared" si="96"/>
        <v>420</v>
      </c>
      <c r="CC25" s="435">
        <f t="shared" si="96"/>
        <v>450</v>
      </c>
      <c r="CD25" s="435">
        <f t="shared" si="96"/>
        <v>450</v>
      </c>
      <c r="CE25" s="435">
        <f t="shared" si="96"/>
        <v>270</v>
      </c>
      <c r="CF25" s="435">
        <f t="shared" si="96"/>
        <v>0</v>
      </c>
      <c r="CG25" s="435">
        <f t="shared" si="96"/>
        <v>0</v>
      </c>
      <c r="CH25" s="435">
        <f t="shared" si="96"/>
        <v>0</v>
      </c>
      <c r="CI25" s="435">
        <f t="shared" si="96"/>
        <v>480</v>
      </c>
      <c r="CJ25" s="435">
        <f t="shared" si="96"/>
        <v>450</v>
      </c>
      <c r="CK25" s="435">
        <f t="shared" si="96"/>
        <v>690</v>
      </c>
      <c r="CL25" s="435">
        <f t="shared" si="96"/>
        <v>270</v>
      </c>
      <c r="CM25" s="435">
        <f t="shared" si="96"/>
        <v>120</v>
      </c>
      <c r="CN25" s="435">
        <f t="shared" si="96"/>
        <v>0</v>
      </c>
      <c r="CO25" s="435">
        <f t="shared" si="96"/>
        <v>0</v>
      </c>
      <c r="CP25" s="435">
        <f t="shared" si="96"/>
        <v>210</v>
      </c>
      <c r="CQ25" s="435">
        <f t="shared" si="96"/>
        <v>210</v>
      </c>
      <c r="CR25" s="435">
        <f t="shared" si="96"/>
        <v>210</v>
      </c>
      <c r="CS25" s="435">
        <f t="shared" si="96"/>
        <v>660</v>
      </c>
      <c r="CT25" s="435">
        <f t="shared" si="96"/>
        <v>0</v>
      </c>
      <c r="CU25" s="435">
        <f t="shared" si="96"/>
        <v>0</v>
      </c>
      <c r="CV25" s="864">
        <f t="shared" si="96"/>
        <v>0</v>
      </c>
      <c r="CW25" s="435">
        <f t="shared" si="96"/>
        <v>210</v>
      </c>
      <c r="CX25" s="435">
        <f t="shared" si="96"/>
        <v>660</v>
      </c>
      <c r="CY25" s="435">
        <f t="shared" si="96"/>
        <v>660</v>
      </c>
      <c r="CZ25" s="435">
        <f t="shared" si="96"/>
        <v>660</v>
      </c>
      <c r="DA25" s="435">
        <f t="shared" si="96"/>
        <v>480</v>
      </c>
      <c r="DB25" s="435">
        <f t="shared" si="96"/>
        <v>0</v>
      </c>
      <c r="DC25" s="435">
        <f t="shared" si="96"/>
        <v>210</v>
      </c>
      <c r="DD25" s="435">
        <f t="shared" si="96"/>
        <v>660</v>
      </c>
      <c r="DE25" s="435">
        <f t="shared" si="96"/>
        <v>420</v>
      </c>
      <c r="DF25" s="435">
        <f t="shared" si="96"/>
        <v>390</v>
      </c>
      <c r="DG25" s="435">
        <f t="shared" si="96"/>
        <v>390</v>
      </c>
      <c r="DH25" s="435">
        <f t="shared" si="96"/>
        <v>0</v>
      </c>
      <c r="DI25" s="435">
        <f t="shared" si="96"/>
        <v>420</v>
      </c>
      <c r="DJ25" s="435">
        <f t="shared" si="96"/>
        <v>360</v>
      </c>
      <c r="DK25" s="435">
        <f t="shared" si="96"/>
        <v>270</v>
      </c>
      <c r="DL25" s="435">
        <f t="shared" si="96"/>
        <v>270</v>
      </c>
      <c r="DM25" s="435">
        <f t="shared" si="96"/>
        <v>270</v>
      </c>
      <c r="DN25" s="435">
        <f t="shared" si="96"/>
        <v>240</v>
      </c>
      <c r="DO25" s="435">
        <f t="shared" si="96"/>
        <v>270</v>
      </c>
      <c r="DP25" s="435">
        <f t="shared" si="96"/>
        <v>270</v>
      </c>
      <c r="DQ25" s="435">
        <f t="shared" si="96"/>
        <v>0</v>
      </c>
      <c r="DR25" s="435">
        <f t="shared" si="96"/>
        <v>1650</v>
      </c>
      <c r="DS25" s="435">
        <f t="shared" si="96"/>
        <v>930</v>
      </c>
      <c r="DT25" s="435">
        <f t="shared" si="96"/>
        <v>660</v>
      </c>
      <c r="DU25" s="435">
        <f t="shared" si="96"/>
        <v>720</v>
      </c>
      <c r="DV25" s="435">
        <f t="shared" si="96"/>
        <v>720</v>
      </c>
      <c r="DW25" s="435">
        <f t="shared" si="96"/>
        <v>240</v>
      </c>
      <c r="DX25" s="435">
        <f t="shared" si="96"/>
        <v>720</v>
      </c>
      <c r="DY25" s="435">
        <f t="shared" si="96"/>
        <v>1350</v>
      </c>
      <c r="DZ25" s="435">
        <f t="shared" si="96"/>
        <v>420</v>
      </c>
      <c r="EA25" s="435">
        <f t="shared" si="96"/>
        <v>360</v>
      </c>
      <c r="EB25" s="435">
        <f t="shared" si="96"/>
        <v>270</v>
      </c>
      <c r="EC25" s="435">
        <f t="shared" si="96"/>
        <v>240</v>
      </c>
      <c r="ED25" s="435">
        <f t="shared" si="96"/>
        <v>0</v>
      </c>
      <c r="EE25" s="890">
        <f t="shared" si="96"/>
        <v>0</v>
      </c>
      <c r="EF25" s="435">
        <f t="shared" si="96"/>
        <v>420</v>
      </c>
      <c r="EG25" s="435">
        <f t="shared" si="96"/>
        <v>600</v>
      </c>
      <c r="EH25" s="435">
        <f t="shared" si="96"/>
        <v>360</v>
      </c>
      <c r="EI25" s="435">
        <f t="shared" si="96"/>
        <v>240</v>
      </c>
      <c r="EJ25" s="435">
        <f t="shared" si="96"/>
        <v>0</v>
      </c>
      <c r="EK25" s="435">
        <f t="shared" si="96"/>
        <v>960</v>
      </c>
      <c r="EL25" s="435">
        <f t="shared" ref="EL25:GW25" si="97">EL24*30</f>
        <v>0</v>
      </c>
      <c r="EM25" s="435">
        <f t="shared" si="97"/>
        <v>660</v>
      </c>
      <c r="EN25" s="435">
        <f t="shared" si="97"/>
        <v>360</v>
      </c>
      <c r="EO25" s="435">
        <f t="shared" si="97"/>
        <v>210</v>
      </c>
      <c r="EP25" s="435">
        <f t="shared" si="97"/>
        <v>450</v>
      </c>
      <c r="EQ25" s="435">
        <f t="shared" si="97"/>
        <v>420</v>
      </c>
      <c r="ER25" s="435">
        <f t="shared" si="97"/>
        <v>240</v>
      </c>
      <c r="ES25" s="435">
        <f t="shared" si="97"/>
        <v>0</v>
      </c>
      <c r="ET25" s="435">
        <f t="shared" si="97"/>
        <v>450</v>
      </c>
      <c r="EU25" s="435">
        <f t="shared" si="97"/>
        <v>450</v>
      </c>
      <c r="EV25" s="435">
        <f t="shared" si="97"/>
        <v>270</v>
      </c>
      <c r="EW25" s="435">
        <f t="shared" si="97"/>
        <v>930</v>
      </c>
      <c r="EX25" s="435">
        <f t="shared" si="97"/>
        <v>480</v>
      </c>
      <c r="EY25" s="435">
        <f t="shared" si="97"/>
        <v>240</v>
      </c>
      <c r="EZ25" s="435">
        <f t="shared" si="97"/>
        <v>0</v>
      </c>
      <c r="FA25" s="435">
        <f t="shared" si="97"/>
        <v>450</v>
      </c>
      <c r="FB25" s="435">
        <f t="shared" si="97"/>
        <v>660</v>
      </c>
      <c r="FC25" s="435">
        <f t="shared" si="97"/>
        <v>360</v>
      </c>
      <c r="FD25" s="435">
        <f t="shared" si="97"/>
        <v>180</v>
      </c>
      <c r="FE25" s="435">
        <f t="shared" si="97"/>
        <v>420</v>
      </c>
      <c r="FF25" s="435">
        <f t="shared" si="97"/>
        <v>0</v>
      </c>
      <c r="FG25" s="435">
        <f t="shared" si="97"/>
        <v>0</v>
      </c>
      <c r="FH25" s="435">
        <f t="shared" si="97"/>
        <v>420</v>
      </c>
      <c r="FI25" s="435">
        <f t="shared" si="97"/>
        <v>420</v>
      </c>
      <c r="FJ25" s="435">
        <f t="shared" si="97"/>
        <v>420</v>
      </c>
      <c r="FK25" s="435">
        <f t="shared" si="97"/>
        <v>420</v>
      </c>
      <c r="FL25" s="435">
        <f t="shared" si="97"/>
        <v>0</v>
      </c>
      <c r="FM25" s="435">
        <f t="shared" si="97"/>
        <v>0</v>
      </c>
      <c r="FN25" s="435">
        <f t="shared" si="97"/>
        <v>0</v>
      </c>
      <c r="FO25" s="435">
        <f t="shared" si="97"/>
        <v>690</v>
      </c>
      <c r="FP25" s="435">
        <f t="shared" si="97"/>
        <v>420</v>
      </c>
      <c r="FQ25" s="435">
        <f t="shared" si="97"/>
        <v>420</v>
      </c>
      <c r="FR25" s="435">
        <f t="shared" si="97"/>
        <v>210</v>
      </c>
      <c r="FS25" s="435">
        <f t="shared" si="97"/>
        <v>480</v>
      </c>
      <c r="FT25" s="435">
        <f t="shared" si="97"/>
        <v>0</v>
      </c>
      <c r="FU25" s="435">
        <f t="shared" si="97"/>
        <v>0</v>
      </c>
      <c r="FV25" s="435">
        <f t="shared" si="97"/>
        <v>210</v>
      </c>
      <c r="FW25" s="435">
        <f t="shared" si="97"/>
        <v>0</v>
      </c>
      <c r="FX25" s="435">
        <f t="shared" si="97"/>
        <v>210</v>
      </c>
      <c r="FY25" s="435">
        <f t="shared" si="97"/>
        <v>210</v>
      </c>
      <c r="FZ25" s="435">
        <f t="shared" si="97"/>
        <v>0</v>
      </c>
      <c r="GA25" s="435">
        <f t="shared" si="97"/>
        <v>0</v>
      </c>
      <c r="GB25" s="435">
        <f t="shared" si="97"/>
        <v>0</v>
      </c>
      <c r="GC25" s="435">
        <f t="shared" si="97"/>
        <v>450</v>
      </c>
      <c r="GD25" s="435">
        <f t="shared" si="97"/>
        <v>0</v>
      </c>
      <c r="GE25" s="435">
        <f t="shared" si="97"/>
        <v>240</v>
      </c>
      <c r="GF25" s="435">
        <f t="shared" si="97"/>
        <v>240</v>
      </c>
      <c r="GG25" s="435">
        <f t="shared" si="97"/>
        <v>0</v>
      </c>
      <c r="GH25" s="435">
        <f t="shared" si="97"/>
        <v>210</v>
      </c>
      <c r="GI25" s="435">
        <f t="shared" si="97"/>
        <v>0</v>
      </c>
      <c r="GJ25" s="435">
        <v>480</v>
      </c>
      <c r="GK25" s="435">
        <f t="shared" si="97"/>
        <v>210</v>
      </c>
      <c r="GL25" s="435">
        <f t="shared" si="97"/>
        <v>240</v>
      </c>
      <c r="GM25" s="435">
        <f t="shared" si="97"/>
        <v>360</v>
      </c>
      <c r="GN25" s="435">
        <f t="shared" si="97"/>
        <v>0</v>
      </c>
      <c r="GO25" s="435">
        <f t="shared" si="97"/>
        <v>0</v>
      </c>
      <c r="GP25" s="435">
        <f t="shared" si="97"/>
        <v>0</v>
      </c>
      <c r="GQ25" s="435">
        <f t="shared" si="97"/>
        <v>720</v>
      </c>
      <c r="GR25" s="435">
        <f t="shared" si="97"/>
        <v>300</v>
      </c>
      <c r="GS25" s="435">
        <f t="shared" si="97"/>
        <v>0</v>
      </c>
      <c r="GT25" s="435">
        <f t="shared" si="97"/>
        <v>0</v>
      </c>
      <c r="GU25" s="435">
        <f t="shared" si="97"/>
        <v>0</v>
      </c>
      <c r="GV25" s="435">
        <f t="shared" si="97"/>
        <v>0</v>
      </c>
      <c r="GW25" s="435">
        <f t="shared" si="97"/>
        <v>0</v>
      </c>
      <c r="GX25" s="435">
        <f t="shared" ref="GX25:JI25" si="98">GX24*30</f>
        <v>450</v>
      </c>
      <c r="GY25" s="435">
        <f t="shared" si="98"/>
        <v>420</v>
      </c>
      <c r="GZ25" s="435">
        <f t="shared" si="98"/>
        <v>420</v>
      </c>
      <c r="HA25" s="435">
        <f t="shared" si="98"/>
        <v>240</v>
      </c>
      <c r="HB25" s="435">
        <f t="shared" si="98"/>
        <v>0</v>
      </c>
      <c r="HC25" s="435">
        <f t="shared" si="98"/>
        <v>0</v>
      </c>
      <c r="HD25" s="435">
        <f t="shared" si="98"/>
        <v>0</v>
      </c>
      <c r="HE25" s="435">
        <f t="shared" si="98"/>
        <v>240</v>
      </c>
      <c r="HF25" s="435">
        <f t="shared" si="98"/>
        <v>240</v>
      </c>
      <c r="HG25" s="435">
        <f t="shared" si="98"/>
        <v>300</v>
      </c>
      <c r="HH25" s="435">
        <f t="shared" si="98"/>
        <v>300</v>
      </c>
      <c r="HI25" s="435">
        <f t="shared" si="98"/>
        <v>450</v>
      </c>
      <c r="HJ25" s="435">
        <f t="shared" si="98"/>
        <v>0</v>
      </c>
      <c r="HK25" s="435">
        <f t="shared" si="98"/>
        <v>0</v>
      </c>
      <c r="HL25" s="435">
        <f t="shared" si="98"/>
        <v>450</v>
      </c>
      <c r="HM25" s="435">
        <f t="shared" si="98"/>
        <v>450</v>
      </c>
      <c r="HN25" s="435">
        <f t="shared" si="98"/>
        <v>450</v>
      </c>
      <c r="HO25" s="435">
        <f t="shared" si="98"/>
        <v>270</v>
      </c>
      <c r="HP25" s="435">
        <f t="shared" si="98"/>
        <v>0</v>
      </c>
      <c r="HQ25" s="435">
        <f t="shared" si="98"/>
        <v>240</v>
      </c>
      <c r="HR25" s="435">
        <f t="shared" si="98"/>
        <v>240</v>
      </c>
      <c r="HS25" s="435">
        <f t="shared" si="98"/>
        <v>450</v>
      </c>
      <c r="HT25" s="435">
        <f t="shared" si="98"/>
        <v>420</v>
      </c>
      <c r="HU25" s="435">
        <f t="shared" si="98"/>
        <v>420</v>
      </c>
      <c r="HV25" s="435">
        <f t="shared" si="98"/>
        <v>420</v>
      </c>
      <c r="HW25" s="435">
        <f t="shared" si="98"/>
        <v>240</v>
      </c>
      <c r="HX25" s="435">
        <f t="shared" si="98"/>
        <v>240</v>
      </c>
      <c r="HY25" s="435">
        <f t="shared" si="98"/>
        <v>240</v>
      </c>
      <c r="HZ25" s="435">
        <f t="shared" si="98"/>
        <v>690</v>
      </c>
      <c r="IA25" s="435">
        <f t="shared" si="98"/>
        <v>420</v>
      </c>
      <c r="IB25" s="435">
        <f t="shared" si="98"/>
        <v>420</v>
      </c>
      <c r="IC25" s="435">
        <f t="shared" si="98"/>
        <v>420</v>
      </c>
      <c r="ID25" s="435">
        <f t="shared" si="98"/>
        <v>240</v>
      </c>
      <c r="IE25" s="435">
        <f t="shared" si="98"/>
        <v>240</v>
      </c>
      <c r="IF25" s="435">
        <f t="shared" si="98"/>
        <v>240</v>
      </c>
      <c r="IG25" s="435">
        <f t="shared" si="98"/>
        <v>480</v>
      </c>
      <c r="IH25" s="435">
        <f t="shared" si="98"/>
        <v>1200</v>
      </c>
      <c r="II25" s="435">
        <f t="shared" si="98"/>
        <v>1200</v>
      </c>
      <c r="IJ25" s="435">
        <f t="shared" si="98"/>
        <v>600</v>
      </c>
      <c r="IK25" s="435">
        <f t="shared" si="98"/>
        <v>240</v>
      </c>
      <c r="IL25" s="435">
        <f t="shared" si="98"/>
        <v>240</v>
      </c>
      <c r="IM25" s="435">
        <f t="shared" si="98"/>
        <v>240</v>
      </c>
      <c r="IN25" s="435">
        <f t="shared" si="98"/>
        <v>240</v>
      </c>
      <c r="IO25" s="435">
        <f t="shared" si="98"/>
        <v>420</v>
      </c>
      <c r="IP25" s="435">
        <f t="shared" si="98"/>
        <v>180</v>
      </c>
      <c r="IQ25" s="435">
        <f t="shared" si="98"/>
        <v>240</v>
      </c>
      <c r="IR25" s="435">
        <f t="shared" si="98"/>
        <v>210</v>
      </c>
      <c r="IS25" s="435">
        <f t="shared" si="98"/>
        <v>240</v>
      </c>
      <c r="IT25" s="435">
        <f t="shared" si="98"/>
        <v>240</v>
      </c>
      <c r="IU25" s="435">
        <f t="shared" si="98"/>
        <v>660</v>
      </c>
      <c r="IV25" s="435">
        <f t="shared" si="98"/>
        <v>0</v>
      </c>
      <c r="IW25" s="435">
        <f t="shared" si="98"/>
        <v>0</v>
      </c>
      <c r="IX25" s="435">
        <f t="shared" si="98"/>
        <v>180</v>
      </c>
      <c r="IY25" s="435">
        <f t="shared" si="98"/>
        <v>480</v>
      </c>
      <c r="IZ25" s="435">
        <f t="shared" si="98"/>
        <v>240</v>
      </c>
      <c r="JA25" s="435">
        <f t="shared" si="98"/>
        <v>240</v>
      </c>
      <c r="JB25" s="435">
        <f t="shared" si="98"/>
        <v>720</v>
      </c>
      <c r="JC25" s="435">
        <f t="shared" si="98"/>
        <v>1140</v>
      </c>
      <c r="JD25" s="435">
        <f t="shared" si="98"/>
        <v>720</v>
      </c>
      <c r="JE25" s="435">
        <f t="shared" si="98"/>
        <v>900</v>
      </c>
      <c r="JF25" s="435">
        <f t="shared" si="98"/>
        <v>1440</v>
      </c>
      <c r="JG25" s="435">
        <f t="shared" si="98"/>
        <v>960</v>
      </c>
      <c r="JH25" s="435">
        <f t="shared" si="98"/>
        <v>240</v>
      </c>
      <c r="JI25" s="435">
        <f t="shared" si="98"/>
        <v>900</v>
      </c>
      <c r="JJ25" s="435">
        <f t="shared" ref="JJ25:LU25" si="99">JJ24*30</f>
        <v>900</v>
      </c>
      <c r="JK25" s="435">
        <f t="shared" si="99"/>
        <v>900</v>
      </c>
      <c r="JL25" s="435">
        <f t="shared" si="99"/>
        <v>390</v>
      </c>
      <c r="JM25" s="435">
        <f t="shared" si="99"/>
        <v>240</v>
      </c>
      <c r="JN25" s="435">
        <f t="shared" si="99"/>
        <v>240</v>
      </c>
      <c r="JO25" s="435">
        <f t="shared" si="99"/>
        <v>240</v>
      </c>
      <c r="JP25" s="435">
        <f t="shared" si="99"/>
        <v>1200</v>
      </c>
      <c r="JQ25" s="435">
        <f t="shared" si="99"/>
        <v>660</v>
      </c>
      <c r="JR25" s="435">
        <f t="shared" si="99"/>
        <v>900</v>
      </c>
      <c r="JS25" s="435">
        <f t="shared" si="99"/>
        <v>960</v>
      </c>
      <c r="JT25" s="435">
        <f t="shared" si="99"/>
        <v>480</v>
      </c>
      <c r="JU25" s="435">
        <f t="shared" si="99"/>
        <v>960</v>
      </c>
      <c r="JV25" s="435">
        <f t="shared" si="99"/>
        <v>960</v>
      </c>
      <c r="JW25" s="435">
        <f t="shared" si="99"/>
        <v>1920</v>
      </c>
      <c r="JX25" s="435">
        <f t="shared" si="99"/>
        <v>1920</v>
      </c>
      <c r="JY25" s="435">
        <f t="shared" si="99"/>
        <v>1860</v>
      </c>
      <c r="JZ25" s="435">
        <f t="shared" si="99"/>
        <v>1380</v>
      </c>
      <c r="KA25" s="435">
        <f t="shared" si="99"/>
        <v>1440</v>
      </c>
      <c r="KB25" s="435">
        <f t="shared" si="99"/>
        <v>1800</v>
      </c>
      <c r="KC25" s="435">
        <f t="shared" si="99"/>
        <v>1200</v>
      </c>
      <c r="KD25" s="435">
        <f t="shared" si="99"/>
        <v>1920</v>
      </c>
      <c r="KE25" s="435">
        <f t="shared" si="99"/>
        <v>1380</v>
      </c>
      <c r="KF25" s="435">
        <f t="shared" si="99"/>
        <v>1380</v>
      </c>
      <c r="KG25" s="435">
        <f t="shared" si="99"/>
        <v>2400</v>
      </c>
      <c r="KH25" s="435">
        <f t="shared" si="99"/>
        <v>2520</v>
      </c>
      <c r="KI25" s="435">
        <f t="shared" si="99"/>
        <v>960</v>
      </c>
      <c r="KJ25" s="435">
        <f t="shared" si="99"/>
        <v>2880</v>
      </c>
      <c r="KK25" s="435">
        <f t="shared" si="99"/>
        <v>1440</v>
      </c>
      <c r="KL25" s="435">
        <f t="shared" si="99"/>
        <v>1680</v>
      </c>
      <c r="KM25" s="435">
        <f t="shared" si="99"/>
        <v>960</v>
      </c>
      <c r="KN25" s="1461">
        <f t="shared" si="99"/>
        <v>0</v>
      </c>
      <c r="KO25" s="435">
        <f t="shared" si="99"/>
        <v>1920</v>
      </c>
      <c r="KP25" s="435">
        <f t="shared" si="99"/>
        <v>1200</v>
      </c>
      <c r="KQ25" s="435">
        <f t="shared" si="99"/>
        <v>720</v>
      </c>
      <c r="KR25" s="435">
        <f t="shared" si="99"/>
        <v>210</v>
      </c>
      <c r="KS25" s="435">
        <f t="shared" si="99"/>
        <v>960</v>
      </c>
      <c r="KT25" s="435">
        <f t="shared" si="99"/>
        <v>720</v>
      </c>
      <c r="KU25" s="435">
        <f t="shared" si="99"/>
        <v>660</v>
      </c>
      <c r="KV25" s="435">
        <f t="shared" si="99"/>
        <v>480</v>
      </c>
      <c r="KW25" s="435">
        <f t="shared" si="99"/>
        <v>2160</v>
      </c>
      <c r="KX25" s="435">
        <f t="shared" si="99"/>
        <v>480</v>
      </c>
      <c r="KY25" s="435">
        <f t="shared" si="99"/>
        <v>1200</v>
      </c>
      <c r="KZ25" s="435">
        <f t="shared" si="99"/>
        <v>960</v>
      </c>
      <c r="LA25" s="435">
        <f t="shared" si="99"/>
        <v>1140</v>
      </c>
      <c r="LB25" s="435">
        <f t="shared" si="99"/>
        <v>1560</v>
      </c>
      <c r="LC25" s="435">
        <f t="shared" si="99"/>
        <v>630</v>
      </c>
      <c r="LD25" s="435">
        <f t="shared" si="99"/>
        <v>720</v>
      </c>
      <c r="LE25" s="435">
        <f t="shared" si="99"/>
        <v>720</v>
      </c>
      <c r="LF25" s="435">
        <f t="shared" si="99"/>
        <v>2880</v>
      </c>
      <c r="LG25" s="435">
        <f t="shared" si="99"/>
        <v>720</v>
      </c>
      <c r="LH25" s="435">
        <f t="shared" si="99"/>
        <v>0</v>
      </c>
      <c r="LI25" s="435">
        <f t="shared" si="99"/>
        <v>2340</v>
      </c>
      <c r="LJ25" s="435">
        <f t="shared" si="99"/>
        <v>1920</v>
      </c>
      <c r="LK25" s="435">
        <f t="shared" si="99"/>
        <v>1680</v>
      </c>
      <c r="LL25" s="435">
        <f t="shared" si="99"/>
        <v>1680</v>
      </c>
      <c r="LM25" s="435">
        <f t="shared" si="99"/>
        <v>2880</v>
      </c>
      <c r="LN25" s="435">
        <f t="shared" si="99"/>
        <v>2640</v>
      </c>
      <c r="LO25" s="435">
        <f t="shared" si="99"/>
        <v>0</v>
      </c>
      <c r="LP25" s="435">
        <f t="shared" si="99"/>
        <v>0</v>
      </c>
      <c r="LQ25" s="435">
        <f t="shared" si="99"/>
        <v>2880</v>
      </c>
      <c r="LR25" s="435">
        <f t="shared" si="99"/>
        <v>1200</v>
      </c>
      <c r="LS25" s="435">
        <f t="shared" si="99"/>
        <v>1200</v>
      </c>
      <c r="LT25" s="435">
        <f t="shared" si="99"/>
        <v>2940</v>
      </c>
      <c r="LU25" s="435">
        <f t="shared" si="99"/>
        <v>1560</v>
      </c>
      <c r="LV25" s="435">
        <f t="shared" ref="LV25:NA25" si="100">LV24*30</f>
        <v>0</v>
      </c>
      <c r="LW25" s="435">
        <f t="shared" si="100"/>
        <v>0</v>
      </c>
      <c r="LX25" s="435">
        <f t="shared" si="100"/>
        <v>3120</v>
      </c>
      <c r="LY25" s="435">
        <f t="shared" si="100"/>
        <v>1200</v>
      </c>
      <c r="LZ25" s="435">
        <f t="shared" si="100"/>
        <v>960</v>
      </c>
      <c r="MA25" s="435">
        <f t="shared" si="100"/>
        <v>3120</v>
      </c>
      <c r="MB25" s="435">
        <f t="shared" si="100"/>
        <v>1890</v>
      </c>
      <c r="MC25" s="435">
        <f t="shared" si="100"/>
        <v>1440</v>
      </c>
      <c r="MD25" s="435">
        <f t="shared" si="100"/>
        <v>1560</v>
      </c>
      <c r="ME25" s="435">
        <f t="shared" si="100"/>
        <v>1680</v>
      </c>
      <c r="MF25" s="435">
        <f t="shared" si="100"/>
        <v>1470</v>
      </c>
      <c r="MG25" s="435">
        <f t="shared" si="100"/>
        <v>1260</v>
      </c>
      <c r="MH25" s="435">
        <f t="shared" si="100"/>
        <v>2520</v>
      </c>
      <c r="MI25" s="435">
        <f t="shared" si="100"/>
        <v>1320</v>
      </c>
      <c r="MJ25" s="435">
        <f t="shared" si="100"/>
        <v>2280</v>
      </c>
      <c r="MK25" s="435">
        <f t="shared" si="100"/>
        <v>3330</v>
      </c>
      <c r="ML25" s="435">
        <f t="shared" si="100"/>
        <v>1200</v>
      </c>
      <c r="MM25" s="435">
        <f t="shared" si="100"/>
        <v>960</v>
      </c>
      <c r="MN25" s="435">
        <f t="shared" si="100"/>
        <v>1200</v>
      </c>
      <c r="MO25" s="435">
        <f t="shared" si="100"/>
        <v>0</v>
      </c>
      <c r="MP25" s="435">
        <f t="shared" si="100"/>
        <v>1350</v>
      </c>
      <c r="MQ25" s="435">
        <f t="shared" si="100"/>
        <v>1200</v>
      </c>
      <c r="MR25" s="435">
        <f t="shared" si="100"/>
        <v>1470</v>
      </c>
      <c r="MS25" s="435">
        <f t="shared" si="100"/>
        <v>1260</v>
      </c>
      <c r="MT25" s="435">
        <f t="shared" si="100"/>
        <v>960</v>
      </c>
      <c r="MU25" s="435">
        <f t="shared" si="100"/>
        <v>0</v>
      </c>
      <c r="MV25" s="435">
        <f t="shared" si="100"/>
        <v>180</v>
      </c>
      <c r="MW25" s="435">
        <f t="shared" si="100"/>
        <v>0</v>
      </c>
      <c r="MX25" s="435">
        <f t="shared" si="100"/>
        <v>960</v>
      </c>
      <c r="MY25" s="435">
        <f t="shared" si="100"/>
        <v>1260</v>
      </c>
      <c r="MZ25" s="435">
        <f t="shared" si="100"/>
        <v>960</v>
      </c>
      <c r="NA25" s="435">
        <f t="shared" si="100"/>
        <v>1680</v>
      </c>
    </row>
    <row r="26" spans="1:365" s="187" customFormat="1" ht="15" customHeight="1">
      <c r="A26" s="64" t="s">
        <v>540</v>
      </c>
      <c r="B26" s="442">
        <f t="shared" ref="B26:M26" si="101">B25/2.45</f>
        <v>391.83673469387753</v>
      </c>
      <c r="C26" s="442">
        <f t="shared" si="101"/>
        <v>489.79591836734693</v>
      </c>
      <c r="D26" s="442">
        <f t="shared" si="101"/>
        <v>0</v>
      </c>
      <c r="E26" s="442">
        <f>E25/2.45</f>
        <v>244.89795918367346</v>
      </c>
      <c r="F26" s="442">
        <f>F25/2.45</f>
        <v>195.91836734693877</v>
      </c>
      <c r="G26" s="442">
        <f t="shared" si="101"/>
        <v>0</v>
      </c>
      <c r="H26" s="442">
        <f t="shared" si="101"/>
        <v>97.959183673469383</v>
      </c>
      <c r="I26" s="442">
        <f t="shared" si="101"/>
        <v>0</v>
      </c>
      <c r="J26" s="442">
        <f t="shared" si="101"/>
        <v>195.91836734693877</v>
      </c>
      <c r="K26" s="442">
        <f t="shared" si="101"/>
        <v>48.979591836734691</v>
      </c>
      <c r="L26" s="442">
        <f t="shared" si="101"/>
        <v>195.91836734693877</v>
      </c>
      <c r="M26" s="442">
        <f t="shared" si="101"/>
        <v>122.44897959183673</v>
      </c>
      <c r="N26" s="442">
        <f t="shared" ref="N26:BY26" si="102">N25/2.45</f>
        <v>97.959183673469383</v>
      </c>
      <c r="O26" s="442">
        <f t="shared" si="102"/>
        <v>195.91836734693877</v>
      </c>
      <c r="P26" s="442">
        <f t="shared" si="102"/>
        <v>0</v>
      </c>
      <c r="Q26" s="442">
        <f t="shared" si="102"/>
        <v>465.30612244897958</v>
      </c>
      <c r="R26" s="442">
        <f t="shared" si="102"/>
        <v>171.42857142857142</v>
      </c>
      <c r="S26" s="743">
        <f t="shared" si="102"/>
        <v>0</v>
      </c>
      <c r="T26" s="442">
        <f t="shared" si="102"/>
        <v>171.42857142857142</v>
      </c>
      <c r="U26" s="442">
        <f t="shared" si="102"/>
        <v>195.91836734693877</v>
      </c>
      <c r="V26" s="442">
        <f t="shared" si="102"/>
        <v>195.91836734693877</v>
      </c>
      <c r="W26" s="442">
        <f t="shared" si="102"/>
        <v>97.959183673469383</v>
      </c>
      <c r="X26" s="442">
        <f t="shared" si="102"/>
        <v>244.89795918367346</v>
      </c>
      <c r="Y26" s="442">
        <f t="shared" si="102"/>
        <v>146.93877551020407</v>
      </c>
      <c r="Z26" s="442">
        <f t="shared" si="102"/>
        <v>12.244897959183673</v>
      </c>
      <c r="AA26" s="442">
        <f t="shared" si="102"/>
        <v>36.734693877551017</v>
      </c>
      <c r="AB26" s="442">
        <f t="shared" si="102"/>
        <v>0</v>
      </c>
      <c r="AC26" s="442">
        <f t="shared" si="102"/>
        <v>104.08163265306122</v>
      </c>
      <c r="AD26" s="442">
        <f t="shared" si="102"/>
        <v>0</v>
      </c>
      <c r="AE26" s="442">
        <f t="shared" si="102"/>
        <v>0</v>
      </c>
      <c r="AF26" s="442">
        <f t="shared" si="102"/>
        <v>73.469387755102034</v>
      </c>
      <c r="AG26" s="442">
        <f t="shared" si="102"/>
        <v>73.469387755102034</v>
      </c>
      <c r="AH26" s="442">
        <f t="shared" si="102"/>
        <v>0</v>
      </c>
      <c r="AI26" s="442">
        <f t="shared" si="102"/>
        <v>0</v>
      </c>
      <c r="AJ26" s="442">
        <f t="shared" si="102"/>
        <v>0</v>
      </c>
      <c r="AK26" s="442">
        <f t="shared" si="102"/>
        <v>0</v>
      </c>
      <c r="AL26" s="442">
        <f t="shared" si="102"/>
        <v>0</v>
      </c>
      <c r="AM26" s="442">
        <f t="shared" si="102"/>
        <v>146.93877551020407</v>
      </c>
      <c r="AN26" s="442">
        <f t="shared" si="102"/>
        <v>146.93877551020407</v>
      </c>
      <c r="AO26" s="442">
        <f t="shared" si="102"/>
        <v>146.93877551020407</v>
      </c>
      <c r="AP26" s="442">
        <f t="shared" si="102"/>
        <v>0</v>
      </c>
      <c r="AQ26" s="442">
        <f t="shared" si="102"/>
        <v>0</v>
      </c>
      <c r="AR26" s="442">
        <f t="shared" si="102"/>
        <v>0</v>
      </c>
      <c r="AS26" s="442">
        <f t="shared" si="102"/>
        <v>0</v>
      </c>
      <c r="AT26" s="442">
        <f t="shared" si="102"/>
        <v>244.89795918367346</v>
      </c>
      <c r="AU26" s="442">
        <f t="shared" si="102"/>
        <v>48.979591836734691</v>
      </c>
      <c r="AV26" s="442">
        <f t="shared" si="102"/>
        <v>48.979591836734691</v>
      </c>
      <c r="AW26" s="442">
        <f t="shared" si="102"/>
        <v>0</v>
      </c>
      <c r="AX26" s="442">
        <f t="shared" si="102"/>
        <v>0</v>
      </c>
      <c r="AY26" s="442">
        <f t="shared" si="102"/>
        <v>97.959183673469383</v>
      </c>
      <c r="AZ26" s="442">
        <f t="shared" si="102"/>
        <v>85.714285714285708</v>
      </c>
      <c r="BA26" s="442">
        <f t="shared" si="102"/>
        <v>0</v>
      </c>
      <c r="BB26" s="442">
        <f t="shared" si="102"/>
        <v>0</v>
      </c>
      <c r="BC26" s="442">
        <f t="shared" si="102"/>
        <v>0</v>
      </c>
      <c r="BD26" s="442">
        <f t="shared" si="102"/>
        <v>0</v>
      </c>
      <c r="BE26" s="442">
        <f t="shared" si="102"/>
        <v>0</v>
      </c>
      <c r="BF26" s="442">
        <f t="shared" si="102"/>
        <v>97.959183673469383</v>
      </c>
      <c r="BG26" s="442">
        <f t="shared" si="102"/>
        <v>85.714285714285708</v>
      </c>
      <c r="BH26" s="442">
        <f t="shared" si="102"/>
        <v>159.18367346938774</v>
      </c>
      <c r="BI26" s="442">
        <f t="shared" si="102"/>
        <v>73.469387755102034</v>
      </c>
      <c r="BJ26" s="442">
        <f t="shared" si="102"/>
        <v>85.714285714285708</v>
      </c>
      <c r="BK26" s="442">
        <f t="shared" si="102"/>
        <v>0</v>
      </c>
      <c r="BL26" s="442">
        <f t="shared" si="102"/>
        <v>0</v>
      </c>
      <c r="BM26" s="442">
        <f t="shared" si="102"/>
        <v>0</v>
      </c>
      <c r="BN26" s="442">
        <f t="shared" si="102"/>
        <v>477.55102040816325</v>
      </c>
      <c r="BO26" s="442">
        <f t="shared" si="102"/>
        <v>180.61224489795916</v>
      </c>
      <c r="BP26" s="442">
        <f t="shared" si="102"/>
        <v>220.40816326530611</v>
      </c>
      <c r="BQ26" s="442">
        <f t="shared" si="102"/>
        <v>73.469387755102034</v>
      </c>
      <c r="BR26" s="442">
        <f t="shared" si="102"/>
        <v>0</v>
      </c>
      <c r="BS26" s="442">
        <f t="shared" si="102"/>
        <v>0</v>
      </c>
      <c r="BT26" s="442">
        <f t="shared" si="102"/>
        <v>0</v>
      </c>
      <c r="BU26" s="442">
        <f t="shared" si="102"/>
        <v>489.79591836734693</v>
      </c>
      <c r="BV26" s="442">
        <f t="shared" si="102"/>
        <v>183.67346938775509</v>
      </c>
      <c r="BW26" s="442">
        <f t="shared" si="102"/>
        <v>183.67346938775509</v>
      </c>
      <c r="BX26" s="442">
        <f t="shared" si="102"/>
        <v>97.959183673469383</v>
      </c>
      <c r="BY26" s="442">
        <f t="shared" si="102"/>
        <v>195.91836734693877</v>
      </c>
      <c r="BZ26" s="442">
        <f t="shared" ref="BZ26:EK26" si="103">BZ25/2.45</f>
        <v>195.91836734693877</v>
      </c>
      <c r="CA26" s="442">
        <f t="shared" si="103"/>
        <v>0</v>
      </c>
      <c r="CB26" s="442">
        <f t="shared" si="103"/>
        <v>171.42857142857142</v>
      </c>
      <c r="CC26" s="442">
        <f t="shared" si="103"/>
        <v>183.67346938775509</v>
      </c>
      <c r="CD26" s="442">
        <f t="shared" si="103"/>
        <v>183.67346938775509</v>
      </c>
      <c r="CE26" s="442">
        <f t="shared" si="103"/>
        <v>110.20408163265306</v>
      </c>
      <c r="CF26" s="442">
        <f t="shared" si="103"/>
        <v>0</v>
      </c>
      <c r="CG26" s="442">
        <f t="shared" si="103"/>
        <v>0</v>
      </c>
      <c r="CH26" s="442">
        <f t="shared" si="103"/>
        <v>0</v>
      </c>
      <c r="CI26" s="442">
        <f t="shared" si="103"/>
        <v>195.91836734693877</v>
      </c>
      <c r="CJ26" s="442">
        <f t="shared" si="103"/>
        <v>183.67346938775509</v>
      </c>
      <c r="CK26" s="442">
        <f t="shared" si="103"/>
        <v>281.63265306122446</v>
      </c>
      <c r="CL26" s="442">
        <f t="shared" si="103"/>
        <v>110.20408163265306</v>
      </c>
      <c r="CM26" s="442">
        <f t="shared" si="103"/>
        <v>48.979591836734691</v>
      </c>
      <c r="CN26" s="442">
        <f t="shared" si="103"/>
        <v>0</v>
      </c>
      <c r="CO26" s="442">
        <f t="shared" si="103"/>
        <v>0</v>
      </c>
      <c r="CP26" s="442">
        <f t="shared" si="103"/>
        <v>85.714285714285708</v>
      </c>
      <c r="CQ26" s="442">
        <f t="shared" si="103"/>
        <v>85.714285714285708</v>
      </c>
      <c r="CR26" s="442">
        <f t="shared" si="103"/>
        <v>85.714285714285708</v>
      </c>
      <c r="CS26" s="442">
        <f t="shared" si="103"/>
        <v>269.38775510204079</v>
      </c>
      <c r="CT26" s="442">
        <f t="shared" si="103"/>
        <v>0</v>
      </c>
      <c r="CU26" s="442">
        <f t="shared" si="103"/>
        <v>0</v>
      </c>
      <c r="CV26" s="868">
        <f t="shared" si="103"/>
        <v>0</v>
      </c>
      <c r="CW26" s="442">
        <f t="shared" si="103"/>
        <v>85.714285714285708</v>
      </c>
      <c r="CX26" s="442">
        <f t="shared" si="103"/>
        <v>269.38775510204079</v>
      </c>
      <c r="CY26" s="442">
        <f t="shared" si="103"/>
        <v>269.38775510204079</v>
      </c>
      <c r="CZ26" s="442">
        <f t="shared" si="103"/>
        <v>269.38775510204079</v>
      </c>
      <c r="DA26" s="442">
        <f t="shared" si="103"/>
        <v>195.91836734693877</v>
      </c>
      <c r="DB26" s="442">
        <f t="shared" si="103"/>
        <v>0</v>
      </c>
      <c r="DC26" s="442">
        <f t="shared" si="103"/>
        <v>85.714285714285708</v>
      </c>
      <c r="DD26" s="442">
        <f t="shared" si="103"/>
        <v>269.38775510204079</v>
      </c>
      <c r="DE26" s="442">
        <f t="shared" si="103"/>
        <v>171.42857142857142</v>
      </c>
      <c r="DF26" s="442">
        <f t="shared" si="103"/>
        <v>159.18367346938774</v>
      </c>
      <c r="DG26" s="442">
        <f t="shared" si="103"/>
        <v>159.18367346938774</v>
      </c>
      <c r="DH26" s="442">
        <f t="shared" si="103"/>
        <v>0</v>
      </c>
      <c r="DI26" s="442">
        <f t="shared" si="103"/>
        <v>171.42857142857142</v>
      </c>
      <c r="DJ26" s="442">
        <f t="shared" si="103"/>
        <v>146.93877551020407</v>
      </c>
      <c r="DK26" s="442">
        <f t="shared" si="103"/>
        <v>110.20408163265306</v>
      </c>
      <c r="DL26" s="442">
        <f t="shared" si="103"/>
        <v>110.20408163265306</v>
      </c>
      <c r="DM26" s="442">
        <f t="shared" si="103"/>
        <v>110.20408163265306</v>
      </c>
      <c r="DN26" s="442">
        <f t="shared" si="103"/>
        <v>97.959183673469383</v>
      </c>
      <c r="DO26" s="442">
        <f t="shared" si="103"/>
        <v>110.20408163265306</v>
      </c>
      <c r="DP26" s="442">
        <f t="shared" si="103"/>
        <v>110.20408163265306</v>
      </c>
      <c r="DQ26" s="442">
        <f t="shared" si="103"/>
        <v>0</v>
      </c>
      <c r="DR26" s="442">
        <f t="shared" si="103"/>
        <v>673.46938775510205</v>
      </c>
      <c r="DS26" s="442">
        <f t="shared" si="103"/>
        <v>379.59183673469386</v>
      </c>
      <c r="DT26" s="442">
        <f t="shared" si="103"/>
        <v>269.38775510204079</v>
      </c>
      <c r="DU26" s="442">
        <f t="shared" si="103"/>
        <v>293.87755102040813</v>
      </c>
      <c r="DV26" s="442">
        <f t="shared" si="103"/>
        <v>293.87755102040813</v>
      </c>
      <c r="DW26" s="442">
        <f t="shared" si="103"/>
        <v>97.959183673469383</v>
      </c>
      <c r="DX26" s="442">
        <f t="shared" si="103"/>
        <v>293.87755102040813</v>
      </c>
      <c r="DY26" s="442">
        <f t="shared" si="103"/>
        <v>551.0204081632653</v>
      </c>
      <c r="DZ26" s="442">
        <f t="shared" si="103"/>
        <v>171.42857142857142</v>
      </c>
      <c r="EA26" s="442">
        <f t="shared" si="103"/>
        <v>146.93877551020407</v>
      </c>
      <c r="EB26" s="442">
        <f t="shared" si="103"/>
        <v>110.20408163265306</v>
      </c>
      <c r="EC26" s="442">
        <f t="shared" si="103"/>
        <v>97.959183673469383</v>
      </c>
      <c r="ED26" s="442">
        <f t="shared" si="103"/>
        <v>0</v>
      </c>
      <c r="EE26" s="894">
        <f t="shared" si="103"/>
        <v>0</v>
      </c>
      <c r="EF26" s="442">
        <f t="shared" si="103"/>
        <v>171.42857142857142</v>
      </c>
      <c r="EG26" s="442">
        <f t="shared" si="103"/>
        <v>244.89795918367346</v>
      </c>
      <c r="EH26" s="442">
        <f t="shared" si="103"/>
        <v>146.93877551020407</v>
      </c>
      <c r="EI26" s="442">
        <f t="shared" si="103"/>
        <v>97.959183673469383</v>
      </c>
      <c r="EJ26" s="442">
        <f t="shared" si="103"/>
        <v>0</v>
      </c>
      <c r="EK26" s="442">
        <f t="shared" si="103"/>
        <v>391.83673469387753</v>
      </c>
      <c r="EL26" s="442">
        <f t="shared" ref="EL26:GW26" si="104">EL25/2.45</f>
        <v>0</v>
      </c>
      <c r="EM26" s="442">
        <f t="shared" si="104"/>
        <v>269.38775510204079</v>
      </c>
      <c r="EN26" s="442">
        <f t="shared" si="104"/>
        <v>146.93877551020407</v>
      </c>
      <c r="EO26" s="442">
        <f t="shared" si="104"/>
        <v>85.714285714285708</v>
      </c>
      <c r="EP26" s="442">
        <f t="shared" si="104"/>
        <v>183.67346938775509</v>
      </c>
      <c r="EQ26" s="442">
        <f t="shared" si="104"/>
        <v>171.42857142857142</v>
      </c>
      <c r="ER26" s="442">
        <f t="shared" si="104"/>
        <v>97.959183673469383</v>
      </c>
      <c r="ES26" s="442">
        <f t="shared" si="104"/>
        <v>0</v>
      </c>
      <c r="ET26" s="442">
        <f t="shared" si="104"/>
        <v>183.67346938775509</v>
      </c>
      <c r="EU26" s="442">
        <f t="shared" si="104"/>
        <v>183.67346938775509</v>
      </c>
      <c r="EV26" s="442">
        <f t="shared" si="104"/>
        <v>110.20408163265306</v>
      </c>
      <c r="EW26" s="442">
        <f t="shared" si="104"/>
        <v>379.59183673469386</v>
      </c>
      <c r="EX26" s="442">
        <f t="shared" si="104"/>
        <v>195.91836734693877</v>
      </c>
      <c r="EY26" s="442">
        <f t="shared" si="104"/>
        <v>97.959183673469383</v>
      </c>
      <c r="EZ26" s="442">
        <f t="shared" si="104"/>
        <v>0</v>
      </c>
      <c r="FA26" s="442">
        <f t="shared" si="104"/>
        <v>183.67346938775509</v>
      </c>
      <c r="FB26" s="442">
        <f t="shared" si="104"/>
        <v>269.38775510204079</v>
      </c>
      <c r="FC26" s="442">
        <f t="shared" si="104"/>
        <v>146.93877551020407</v>
      </c>
      <c r="FD26" s="442">
        <f t="shared" si="104"/>
        <v>73.469387755102034</v>
      </c>
      <c r="FE26" s="442">
        <f t="shared" si="104"/>
        <v>171.42857142857142</v>
      </c>
      <c r="FF26" s="442">
        <f t="shared" si="104"/>
        <v>0</v>
      </c>
      <c r="FG26" s="442">
        <f t="shared" si="104"/>
        <v>0</v>
      </c>
      <c r="FH26" s="442">
        <f t="shared" si="104"/>
        <v>171.42857142857142</v>
      </c>
      <c r="FI26" s="442">
        <f t="shared" si="104"/>
        <v>171.42857142857142</v>
      </c>
      <c r="FJ26" s="442">
        <f t="shared" si="104"/>
        <v>171.42857142857142</v>
      </c>
      <c r="FK26" s="442">
        <f t="shared" si="104"/>
        <v>171.42857142857142</v>
      </c>
      <c r="FL26" s="442">
        <f t="shared" si="104"/>
        <v>0</v>
      </c>
      <c r="FM26" s="442">
        <f t="shared" si="104"/>
        <v>0</v>
      </c>
      <c r="FN26" s="442">
        <f t="shared" si="104"/>
        <v>0</v>
      </c>
      <c r="FO26" s="442">
        <f t="shared" si="104"/>
        <v>281.63265306122446</v>
      </c>
      <c r="FP26" s="442">
        <f t="shared" si="104"/>
        <v>171.42857142857142</v>
      </c>
      <c r="FQ26" s="442">
        <f t="shared" si="104"/>
        <v>171.42857142857142</v>
      </c>
      <c r="FR26" s="442">
        <f t="shared" si="104"/>
        <v>85.714285714285708</v>
      </c>
      <c r="FS26" s="442">
        <f t="shared" si="104"/>
        <v>195.91836734693877</v>
      </c>
      <c r="FT26" s="442">
        <f t="shared" si="104"/>
        <v>0</v>
      </c>
      <c r="FU26" s="442">
        <f t="shared" si="104"/>
        <v>0</v>
      </c>
      <c r="FV26" s="442">
        <f t="shared" si="104"/>
        <v>85.714285714285708</v>
      </c>
      <c r="FW26" s="442">
        <f t="shared" si="104"/>
        <v>0</v>
      </c>
      <c r="FX26" s="442">
        <f t="shared" si="104"/>
        <v>85.714285714285708</v>
      </c>
      <c r="FY26" s="442">
        <f t="shared" si="104"/>
        <v>85.714285714285708</v>
      </c>
      <c r="FZ26" s="442">
        <f t="shared" si="104"/>
        <v>0</v>
      </c>
      <c r="GA26" s="442">
        <f t="shared" si="104"/>
        <v>0</v>
      </c>
      <c r="GB26" s="442">
        <f t="shared" si="104"/>
        <v>0</v>
      </c>
      <c r="GC26" s="442">
        <f t="shared" si="104"/>
        <v>183.67346938775509</v>
      </c>
      <c r="GD26" s="442">
        <f t="shared" si="104"/>
        <v>0</v>
      </c>
      <c r="GE26" s="442">
        <f t="shared" si="104"/>
        <v>97.959183673469383</v>
      </c>
      <c r="GF26" s="442">
        <f t="shared" si="104"/>
        <v>97.959183673469383</v>
      </c>
      <c r="GG26" s="442">
        <f t="shared" si="104"/>
        <v>0</v>
      </c>
      <c r="GH26" s="442">
        <f t="shared" si="104"/>
        <v>85.714285714285708</v>
      </c>
      <c r="GI26" s="442">
        <f t="shared" si="104"/>
        <v>0</v>
      </c>
      <c r="GJ26" s="442">
        <v>196</v>
      </c>
      <c r="GK26" s="442">
        <f t="shared" si="104"/>
        <v>85.714285714285708</v>
      </c>
      <c r="GL26" s="442">
        <f t="shared" si="104"/>
        <v>97.959183673469383</v>
      </c>
      <c r="GM26" s="442">
        <f t="shared" si="104"/>
        <v>146.93877551020407</v>
      </c>
      <c r="GN26" s="442">
        <f t="shared" si="104"/>
        <v>0</v>
      </c>
      <c r="GO26" s="442">
        <f t="shared" si="104"/>
        <v>0</v>
      </c>
      <c r="GP26" s="442">
        <f t="shared" si="104"/>
        <v>0</v>
      </c>
      <c r="GQ26" s="442">
        <f t="shared" si="104"/>
        <v>293.87755102040813</v>
      </c>
      <c r="GR26" s="442">
        <f t="shared" si="104"/>
        <v>122.44897959183673</v>
      </c>
      <c r="GS26" s="442">
        <f t="shared" si="104"/>
        <v>0</v>
      </c>
      <c r="GT26" s="442">
        <f t="shared" si="104"/>
        <v>0</v>
      </c>
      <c r="GU26" s="442">
        <f t="shared" si="104"/>
        <v>0</v>
      </c>
      <c r="GV26" s="442">
        <f t="shared" si="104"/>
        <v>0</v>
      </c>
      <c r="GW26" s="442">
        <f t="shared" si="104"/>
        <v>0</v>
      </c>
      <c r="GX26" s="442">
        <f t="shared" ref="GX26:JI26" si="105">GX25/2.45</f>
        <v>183.67346938775509</v>
      </c>
      <c r="GY26" s="442">
        <f t="shared" si="105"/>
        <v>171.42857142857142</v>
      </c>
      <c r="GZ26" s="442">
        <f t="shared" si="105"/>
        <v>171.42857142857142</v>
      </c>
      <c r="HA26" s="442">
        <f t="shared" si="105"/>
        <v>97.959183673469383</v>
      </c>
      <c r="HB26" s="442">
        <f t="shared" si="105"/>
        <v>0</v>
      </c>
      <c r="HC26" s="442">
        <f t="shared" si="105"/>
        <v>0</v>
      </c>
      <c r="HD26" s="442">
        <f t="shared" si="105"/>
        <v>0</v>
      </c>
      <c r="HE26" s="442">
        <f t="shared" si="105"/>
        <v>97.959183673469383</v>
      </c>
      <c r="HF26" s="442">
        <f t="shared" si="105"/>
        <v>97.959183673469383</v>
      </c>
      <c r="HG26" s="442">
        <f t="shared" si="105"/>
        <v>122.44897959183673</v>
      </c>
      <c r="HH26" s="442">
        <f t="shared" si="105"/>
        <v>122.44897959183673</v>
      </c>
      <c r="HI26" s="442">
        <f t="shared" si="105"/>
        <v>183.67346938775509</v>
      </c>
      <c r="HJ26" s="442">
        <f t="shared" si="105"/>
        <v>0</v>
      </c>
      <c r="HK26" s="442">
        <f t="shared" si="105"/>
        <v>0</v>
      </c>
      <c r="HL26" s="442">
        <f t="shared" si="105"/>
        <v>183.67346938775509</v>
      </c>
      <c r="HM26" s="442">
        <f t="shared" si="105"/>
        <v>183.67346938775509</v>
      </c>
      <c r="HN26" s="442">
        <f t="shared" si="105"/>
        <v>183.67346938775509</v>
      </c>
      <c r="HO26" s="442">
        <f t="shared" si="105"/>
        <v>110.20408163265306</v>
      </c>
      <c r="HP26" s="442">
        <f t="shared" si="105"/>
        <v>0</v>
      </c>
      <c r="HQ26" s="442">
        <f t="shared" si="105"/>
        <v>97.959183673469383</v>
      </c>
      <c r="HR26" s="442">
        <f t="shared" si="105"/>
        <v>97.959183673469383</v>
      </c>
      <c r="HS26" s="442">
        <f t="shared" si="105"/>
        <v>183.67346938775509</v>
      </c>
      <c r="HT26" s="442">
        <f t="shared" si="105"/>
        <v>171.42857142857142</v>
      </c>
      <c r="HU26" s="442">
        <f t="shared" si="105"/>
        <v>171.42857142857142</v>
      </c>
      <c r="HV26" s="442">
        <f t="shared" si="105"/>
        <v>171.42857142857142</v>
      </c>
      <c r="HW26" s="442">
        <f t="shared" si="105"/>
        <v>97.959183673469383</v>
      </c>
      <c r="HX26" s="442">
        <f t="shared" si="105"/>
        <v>97.959183673469383</v>
      </c>
      <c r="HY26" s="442">
        <f t="shared" si="105"/>
        <v>97.959183673469383</v>
      </c>
      <c r="HZ26" s="442">
        <f t="shared" si="105"/>
        <v>281.63265306122446</v>
      </c>
      <c r="IA26" s="442">
        <f t="shared" si="105"/>
        <v>171.42857142857142</v>
      </c>
      <c r="IB26" s="442">
        <f t="shared" si="105"/>
        <v>171.42857142857142</v>
      </c>
      <c r="IC26" s="442">
        <f t="shared" si="105"/>
        <v>171.42857142857142</v>
      </c>
      <c r="ID26" s="442">
        <f t="shared" si="105"/>
        <v>97.959183673469383</v>
      </c>
      <c r="IE26" s="442">
        <f t="shared" si="105"/>
        <v>97.959183673469383</v>
      </c>
      <c r="IF26" s="442">
        <f t="shared" si="105"/>
        <v>97.959183673469383</v>
      </c>
      <c r="IG26" s="442">
        <f t="shared" si="105"/>
        <v>195.91836734693877</v>
      </c>
      <c r="IH26" s="442">
        <f t="shared" si="105"/>
        <v>489.79591836734693</v>
      </c>
      <c r="II26" s="442">
        <f t="shared" si="105"/>
        <v>489.79591836734693</v>
      </c>
      <c r="IJ26" s="442">
        <f t="shared" si="105"/>
        <v>244.89795918367346</v>
      </c>
      <c r="IK26" s="442">
        <f t="shared" si="105"/>
        <v>97.959183673469383</v>
      </c>
      <c r="IL26" s="442">
        <f t="shared" si="105"/>
        <v>97.959183673469383</v>
      </c>
      <c r="IM26" s="442">
        <f t="shared" si="105"/>
        <v>97.959183673469383</v>
      </c>
      <c r="IN26" s="442">
        <f t="shared" si="105"/>
        <v>97.959183673469383</v>
      </c>
      <c r="IO26" s="442">
        <f t="shared" si="105"/>
        <v>171.42857142857142</v>
      </c>
      <c r="IP26" s="442">
        <f t="shared" si="105"/>
        <v>73.469387755102034</v>
      </c>
      <c r="IQ26" s="442">
        <f t="shared" si="105"/>
        <v>97.959183673469383</v>
      </c>
      <c r="IR26" s="442">
        <f t="shared" si="105"/>
        <v>85.714285714285708</v>
      </c>
      <c r="IS26" s="442">
        <f t="shared" si="105"/>
        <v>97.959183673469383</v>
      </c>
      <c r="IT26" s="442">
        <f t="shared" si="105"/>
        <v>97.959183673469383</v>
      </c>
      <c r="IU26" s="442">
        <f t="shared" si="105"/>
        <v>269.38775510204079</v>
      </c>
      <c r="IV26" s="442">
        <f t="shared" si="105"/>
        <v>0</v>
      </c>
      <c r="IW26" s="442">
        <f t="shared" si="105"/>
        <v>0</v>
      </c>
      <c r="IX26" s="442">
        <f t="shared" si="105"/>
        <v>73.469387755102034</v>
      </c>
      <c r="IY26" s="442">
        <f t="shared" si="105"/>
        <v>195.91836734693877</v>
      </c>
      <c r="IZ26" s="442">
        <f t="shared" si="105"/>
        <v>97.959183673469383</v>
      </c>
      <c r="JA26" s="442">
        <f t="shared" si="105"/>
        <v>97.959183673469383</v>
      </c>
      <c r="JB26" s="442">
        <f t="shared" si="105"/>
        <v>293.87755102040813</v>
      </c>
      <c r="JC26" s="442">
        <f t="shared" si="105"/>
        <v>465.30612244897958</v>
      </c>
      <c r="JD26" s="442">
        <f t="shared" si="105"/>
        <v>293.87755102040813</v>
      </c>
      <c r="JE26" s="442">
        <f t="shared" si="105"/>
        <v>367.34693877551018</v>
      </c>
      <c r="JF26" s="442">
        <f t="shared" si="105"/>
        <v>587.75510204081627</v>
      </c>
      <c r="JG26" s="442">
        <f t="shared" si="105"/>
        <v>391.83673469387753</v>
      </c>
      <c r="JH26" s="442">
        <f t="shared" si="105"/>
        <v>97.959183673469383</v>
      </c>
      <c r="JI26" s="442">
        <f t="shared" si="105"/>
        <v>367.34693877551018</v>
      </c>
      <c r="JJ26" s="442">
        <f t="shared" ref="JJ26:LU26" si="106">JJ25/2.45</f>
        <v>367.34693877551018</v>
      </c>
      <c r="JK26" s="442">
        <f t="shared" si="106"/>
        <v>367.34693877551018</v>
      </c>
      <c r="JL26" s="442">
        <f t="shared" si="106"/>
        <v>159.18367346938774</v>
      </c>
      <c r="JM26" s="442">
        <f t="shared" si="106"/>
        <v>97.959183673469383</v>
      </c>
      <c r="JN26" s="442">
        <f t="shared" si="106"/>
        <v>97.959183673469383</v>
      </c>
      <c r="JO26" s="442">
        <f t="shared" si="106"/>
        <v>97.959183673469383</v>
      </c>
      <c r="JP26" s="442">
        <f t="shared" si="106"/>
        <v>489.79591836734693</v>
      </c>
      <c r="JQ26" s="442">
        <f t="shared" si="106"/>
        <v>269.38775510204079</v>
      </c>
      <c r="JR26" s="442">
        <f t="shared" si="106"/>
        <v>367.34693877551018</v>
      </c>
      <c r="JS26" s="442">
        <f t="shared" si="106"/>
        <v>391.83673469387753</v>
      </c>
      <c r="JT26" s="442">
        <f t="shared" si="106"/>
        <v>195.91836734693877</v>
      </c>
      <c r="JU26" s="442">
        <f t="shared" si="106"/>
        <v>391.83673469387753</v>
      </c>
      <c r="JV26" s="442">
        <f t="shared" si="106"/>
        <v>391.83673469387753</v>
      </c>
      <c r="JW26" s="442">
        <f t="shared" si="106"/>
        <v>783.67346938775506</v>
      </c>
      <c r="JX26" s="442">
        <f t="shared" si="106"/>
        <v>783.67346938775506</v>
      </c>
      <c r="JY26" s="442">
        <f t="shared" si="106"/>
        <v>759.18367346938771</v>
      </c>
      <c r="JZ26" s="442">
        <f t="shared" si="106"/>
        <v>563.26530612244892</v>
      </c>
      <c r="KA26" s="442">
        <f t="shared" si="106"/>
        <v>587.75510204081627</v>
      </c>
      <c r="KB26" s="442">
        <f t="shared" si="106"/>
        <v>734.69387755102036</v>
      </c>
      <c r="KC26" s="442">
        <f t="shared" si="106"/>
        <v>489.79591836734693</v>
      </c>
      <c r="KD26" s="442">
        <f t="shared" si="106"/>
        <v>783.67346938775506</v>
      </c>
      <c r="KE26" s="442">
        <f t="shared" si="106"/>
        <v>563.26530612244892</v>
      </c>
      <c r="KF26" s="442">
        <f t="shared" si="106"/>
        <v>563.26530612244892</v>
      </c>
      <c r="KG26" s="442">
        <f t="shared" si="106"/>
        <v>979.59183673469386</v>
      </c>
      <c r="KH26" s="442">
        <f t="shared" si="106"/>
        <v>1028.5714285714284</v>
      </c>
      <c r="KI26" s="442">
        <f t="shared" si="106"/>
        <v>391.83673469387753</v>
      </c>
      <c r="KJ26" s="442">
        <f t="shared" si="106"/>
        <v>1175.5102040816325</v>
      </c>
      <c r="KK26" s="442">
        <f t="shared" si="106"/>
        <v>587.75510204081627</v>
      </c>
      <c r="KL26" s="442">
        <f t="shared" si="106"/>
        <v>685.71428571428567</v>
      </c>
      <c r="KM26" s="442">
        <f t="shared" si="106"/>
        <v>391.83673469387753</v>
      </c>
      <c r="KN26" s="1465">
        <f t="shared" si="106"/>
        <v>0</v>
      </c>
      <c r="KO26" s="442">
        <f t="shared" si="106"/>
        <v>783.67346938775506</v>
      </c>
      <c r="KP26" s="442">
        <f t="shared" si="106"/>
        <v>489.79591836734693</v>
      </c>
      <c r="KQ26" s="442">
        <f t="shared" si="106"/>
        <v>293.87755102040813</v>
      </c>
      <c r="KR26" s="442">
        <f t="shared" si="106"/>
        <v>85.714285714285708</v>
      </c>
      <c r="KS26" s="442">
        <f t="shared" si="106"/>
        <v>391.83673469387753</v>
      </c>
      <c r="KT26" s="442">
        <f t="shared" si="106"/>
        <v>293.87755102040813</v>
      </c>
      <c r="KU26" s="442">
        <f t="shared" si="106"/>
        <v>269.38775510204079</v>
      </c>
      <c r="KV26" s="442">
        <f t="shared" si="106"/>
        <v>195.91836734693877</v>
      </c>
      <c r="KW26" s="442">
        <f t="shared" si="106"/>
        <v>881.63265306122446</v>
      </c>
      <c r="KX26" s="442">
        <f t="shared" si="106"/>
        <v>195.91836734693877</v>
      </c>
      <c r="KY26" s="442">
        <f t="shared" si="106"/>
        <v>489.79591836734693</v>
      </c>
      <c r="KZ26" s="442">
        <f t="shared" si="106"/>
        <v>391.83673469387753</v>
      </c>
      <c r="LA26" s="442">
        <f t="shared" si="106"/>
        <v>465.30612244897958</v>
      </c>
      <c r="LB26" s="442">
        <f t="shared" si="106"/>
        <v>636.73469387755097</v>
      </c>
      <c r="LC26" s="442">
        <f t="shared" si="106"/>
        <v>257.14285714285711</v>
      </c>
      <c r="LD26" s="442">
        <f t="shared" si="106"/>
        <v>293.87755102040813</v>
      </c>
      <c r="LE26" s="442">
        <f t="shared" si="106"/>
        <v>293.87755102040813</v>
      </c>
      <c r="LF26" s="442">
        <f t="shared" si="106"/>
        <v>1175.5102040816325</v>
      </c>
      <c r="LG26" s="442">
        <f t="shared" si="106"/>
        <v>293.87755102040813</v>
      </c>
      <c r="LH26" s="442">
        <f t="shared" si="106"/>
        <v>0</v>
      </c>
      <c r="LI26" s="442">
        <f t="shared" si="106"/>
        <v>955.10204081632651</v>
      </c>
      <c r="LJ26" s="442">
        <f t="shared" si="106"/>
        <v>783.67346938775506</v>
      </c>
      <c r="LK26" s="442">
        <f t="shared" si="106"/>
        <v>685.71428571428567</v>
      </c>
      <c r="LL26" s="442">
        <f t="shared" si="106"/>
        <v>685.71428571428567</v>
      </c>
      <c r="LM26" s="442">
        <f t="shared" si="106"/>
        <v>1175.5102040816325</v>
      </c>
      <c r="LN26" s="442">
        <f t="shared" si="106"/>
        <v>1077.5510204081631</v>
      </c>
      <c r="LO26" s="442">
        <f t="shared" si="106"/>
        <v>0</v>
      </c>
      <c r="LP26" s="442">
        <f t="shared" si="106"/>
        <v>0</v>
      </c>
      <c r="LQ26" s="442">
        <f t="shared" si="106"/>
        <v>1175.5102040816325</v>
      </c>
      <c r="LR26" s="442">
        <f t="shared" si="106"/>
        <v>489.79591836734693</v>
      </c>
      <c r="LS26" s="442">
        <f t="shared" si="106"/>
        <v>489.79591836734693</v>
      </c>
      <c r="LT26" s="442">
        <f t="shared" si="106"/>
        <v>1200</v>
      </c>
      <c r="LU26" s="442">
        <f t="shared" si="106"/>
        <v>636.73469387755097</v>
      </c>
      <c r="LV26" s="442">
        <f t="shared" ref="LV26:NA26" si="107">LV25/2.45</f>
        <v>0</v>
      </c>
      <c r="LW26" s="442">
        <f t="shared" si="107"/>
        <v>0</v>
      </c>
      <c r="LX26" s="442">
        <f t="shared" si="107"/>
        <v>1273.4693877551019</v>
      </c>
      <c r="LY26" s="442">
        <f t="shared" si="107"/>
        <v>489.79591836734693</v>
      </c>
      <c r="LZ26" s="442">
        <f t="shared" si="107"/>
        <v>391.83673469387753</v>
      </c>
      <c r="MA26" s="442">
        <f t="shared" si="107"/>
        <v>1273.4693877551019</v>
      </c>
      <c r="MB26" s="442">
        <f t="shared" si="107"/>
        <v>771.42857142857133</v>
      </c>
      <c r="MC26" s="442">
        <f t="shared" si="107"/>
        <v>587.75510204081627</v>
      </c>
      <c r="MD26" s="442">
        <f t="shared" si="107"/>
        <v>636.73469387755097</v>
      </c>
      <c r="ME26" s="442">
        <f t="shared" si="107"/>
        <v>685.71428571428567</v>
      </c>
      <c r="MF26" s="442">
        <f t="shared" si="107"/>
        <v>600</v>
      </c>
      <c r="MG26" s="442">
        <f t="shared" si="107"/>
        <v>514.28571428571422</v>
      </c>
      <c r="MH26" s="442">
        <f t="shared" si="107"/>
        <v>1028.5714285714284</v>
      </c>
      <c r="MI26" s="442">
        <f t="shared" si="107"/>
        <v>538.77551020408157</v>
      </c>
      <c r="MJ26" s="442">
        <f t="shared" si="107"/>
        <v>930.61224489795916</v>
      </c>
      <c r="MK26" s="442">
        <f t="shared" si="107"/>
        <v>1359.1836734693877</v>
      </c>
      <c r="ML26" s="442">
        <f t="shared" si="107"/>
        <v>489.79591836734693</v>
      </c>
      <c r="MM26" s="442">
        <f t="shared" si="107"/>
        <v>391.83673469387753</v>
      </c>
      <c r="MN26" s="442">
        <f t="shared" si="107"/>
        <v>489.79591836734693</v>
      </c>
      <c r="MO26" s="442">
        <f t="shared" si="107"/>
        <v>0</v>
      </c>
      <c r="MP26" s="442">
        <f t="shared" si="107"/>
        <v>551.0204081632653</v>
      </c>
      <c r="MQ26" s="442">
        <f t="shared" si="107"/>
        <v>489.79591836734693</v>
      </c>
      <c r="MR26" s="442">
        <f t="shared" si="107"/>
        <v>600</v>
      </c>
      <c r="MS26" s="442">
        <f t="shared" si="107"/>
        <v>514.28571428571422</v>
      </c>
      <c r="MT26" s="442">
        <f t="shared" si="107"/>
        <v>391.83673469387753</v>
      </c>
      <c r="MU26" s="442">
        <f t="shared" si="107"/>
        <v>0</v>
      </c>
      <c r="MV26" s="442">
        <f t="shared" si="107"/>
        <v>73.469387755102034</v>
      </c>
      <c r="MW26" s="442">
        <f t="shared" si="107"/>
        <v>0</v>
      </c>
      <c r="MX26" s="442">
        <f t="shared" si="107"/>
        <v>391.83673469387753</v>
      </c>
      <c r="MY26" s="442">
        <f t="shared" si="107"/>
        <v>514.28571428571422</v>
      </c>
      <c r="MZ26" s="442">
        <f t="shared" si="107"/>
        <v>391.83673469387753</v>
      </c>
      <c r="NA26" s="442">
        <f t="shared" si="107"/>
        <v>685.71428571428567</v>
      </c>
    </row>
    <row r="27" spans="1:365" s="526" customFormat="1" ht="15" customHeight="1">
      <c r="A27" s="524" t="s">
        <v>541</v>
      </c>
      <c r="B27" s="443">
        <v>45686</v>
      </c>
      <c r="C27" s="443">
        <v>45688</v>
      </c>
      <c r="D27" s="525">
        <v>45692</v>
      </c>
      <c r="E27" s="525">
        <v>45692</v>
      </c>
      <c r="F27" s="525">
        <v>45692</v>
      </c>
      <c r="G27" s="525">
        <v>45693</v>
      </c>
      <c r="H27" s="525">
        <v>45694</v>
      </c>
      <c r="I27" s="525">
        <v>45696</v>
      </c>
      <c r="J27" s="525">
        <v>45696</v>
      </c>
      <c r="K27" s="525">
        <v>45696</v>
      </c>
      <c r="L27" s="525">
        <v>45696</v>
      </c>
      <c r="M27" s="525">
        <v>45700</v>
      </c>
      <c r="N27" s="525">
        <v>45700</v>
      </c>
      <c r="O27" s="525">
        <v>45700</v>
      </c>
      <c r="P27" s="525">
        <v>45701</v>
      </c>
      <c r="Q27" s="525">
        <v>45701</v>
      </c>
      <c r="R27" s="525">
        <v>45702</v>
      </c>
      <c r="S27" s="744"/>
      <c r="T27" s="525">
        <v>45702</v>
      </c>
      <c r="U27" s="525">
        <v>45706</v>
      </c>
      <c r="V27" s="525">
        <v>45706</v>
      </c>
      <c r="W27" s="525">
        <v>45708</v>
      </c>
      <c r="X27" s="525">
        <v>45708</v>
      </c>
      <c r="Y27" s="525">
        <v>45712</v>
      </c>
      <c r="Z27" s="525">
        <v>45714</v>
      </c>
      <c r="AA27" s="525">
        <v>45714</v>
      </c>
      <c r="AB27" s="525" t="s">
        <v>528</v>
      </c>
      <c r="AC27" s="525">
        <v>45716</v>
      </c>
      <c r="AD27" s="525">
        <v>45716</v>
      </c>
      <c r="AE27" s="525">
        <v>45719</v>
      </c>
      <c r="AF27" s="525">
        <f>AF1</f>
        <v>45720</v>
      </c>
      <c r="AG27" s="525">
        <f t="shared" ref="AG27:CA27" si="108">AG1</f>
        <v>45721</v>
      </c>
      <c r="AH27" s="525">
        <f t="shared" si="108"/>
        <v>45722</v>
      </c>
      <c r="AI27" s="525">
        <v>45721</v>
      </c>
      <c r="AJ27" s="525">
        <v>45722</v>
      </c>
      <c r="AK27" s="525">
        <f t="shared" si="108"/>
        <v>45725</v>
      </c>
      <c r="AL27" s="525">
        <f t="shared" si="108"/>
        <v>45726</v>
      </c>
      <c r="AM27" s="525">
        <f t="shared" si="108"/>
        <v>45727</v>
      </c>
      <c r="AN27" s="525">
        <f t="shared" si="108"/>
        <v>45728</v>
      </c>
      <c r="AO27" s="525">
        <f t="shared" si="108"/>
        <v>45729</v>
      </c>
      <c r="AP27" s="525">
        <f t="shared" si="108"/>
        <v>45730</v>
      </c>
      <c r="AQ27" s="525">
        <v>45729</v>
      </c>
      <c r="AR27" s="525">
        <v>45729</v>
      </c>
      <c r="AS27" s="525">
        <v>45730</v>
      </c>
      <c r="AT27" s="525">
        <f t="shared" si="108"/>
        <v>45734</v>
      </c>
      <c r="AU27" s="525">
        <f t="shared" si="108"/>
        <v>45735</v>
      </c>
      <c r="AV27" s="525">
        <f t="shared" si="108"/>
        <v>45736</v>
      </c>
      <c r="AW27" s="525">
        <v>45736</v>
      </c>
      <c r="AX27" s="525">
        <v>45736</v>
      </c>
      <c r="AY27" s="525">
        <v>45736</v>
      </c>
      <c r="AZ27" s="525">
        <v>45736</v>
      </c>
      <c r="BA27" s="525">
        <f t="shared" si="108"/>
        <v>45741</v>
      </c>
      <c r="BB27" s="525">
        <f t="shared" si="108"/>
        <v>45742</v>
      </c>
      <c r="BC27" s="525">
        <f t="shared" si="108"/>
        <v>45743</v>
      </c>
      <c r="BD27" s="525">
        <v>45741</v>
      </c>
      <c r="BE27" s="525">
        <v>45741</v>
      </c>
      <c r="BF27" s="525">
        <v>45742</v>
      </c>
      <c r="BG27" s="525">
        <v>45743</v>
      </c>
      <c r="BH27" s="525">
        <v>45743</v>
      </c>
      <c r="BI27" s="525">
        <f t="shared" si="108"/>
        <v>45749</v>
      </c>
      <c r="BJ27" s="525">
        <v>45744</v>
      </c>
      <c r="BK27" s="525">
        <v>45745</v>
      </c>
      <c r="BL27" s="525">
        <v>45745</v>
      </c>
      <c r="BM27" s="525">
        <v>45745</v>
      </c>
      <c r="BN27" s="525">
        <f t="shared" si="108"/>
        <v>45754</v>
      </c>
      <c r="BO27" s="525">
        <f t="shared" si="108"/>
        <v>45755</v>
      </c>
      <c r="BP27" s="525">
        <f t="shared" si="108"/>
        <v>45756</v>
      </c>
      <c r="BQ27" s="525">
        <v>45754</v>
      </c>
      <c r="BR27" s="525">
        <f t="shared" si="108"/>
        <v>45758</v>
      </c>
      <c r="BS27" s="525">
        <v>45756</v>
      </c>
      <c r="BT27" s="525">
        <v>45756</v>
      </c>
      <c r="BU27" s="525">
        <f t="shared" si="108"/>
        <v>45761</v>
      </c>
      <c r="BV27" s="525">
        <v>45758</v>
      </c>
      <c r="BW27" s="525">
        <v>45761</v>
      </c>
      <c r="BX27" s="525">
        <f t="shared" si="108"/>
        <v>45764</v>
      </c>
      <c r="BY27" s="525">
        <v>45762</v>
      </c>
      <c r="BZ27" s="525">
        <f t="shared" si="108"/>
        <v>45766</v>
      </c>
      <c r="CA27" s="525">
        <f t="shared" si="108"/>
        <v>45767</v>
      </c>
      <c r="CB27" s="525">
        <v>45765</v>
      </c>
      <c r="CC27" s="525">
        <v>45768</v>
      </c>
      <c r="CD27" s="525">
        <v>45768</v>
      </c>
      <c r="CE27" s="525">
        <v>45769</v>
      </c>
      <c r="CF27" s="525">
        <v>45769</v>
      </c>
      <c r="CG27" s="525">
        <v>45769</v>
      </c>
      <c r="CH27" s="525">
        <v>45769</v>
      </c>
      <c r="CI27" s="525">
        <v>45769</v>
      </c>
      <c r="CJ27" s="525">
        <v>45769</v>
      </c>
      <c r="CK27" s="525">
        <v>45771</v>
      </c>
      <c r="CL27" s="525">
        <v>45771</v>
      </c>
      <c r="CM27" s="525">
        <v>45775</v>
      </c>
      <c r="CN27" s="525">
        <v>45775</v>
      </c>
      <c r="CO27" s="525">
        <v>45775</v>
      </c>
      <c r="CP27" s="525">
        <v>45775</v>
      </c>
      <c r="CQ27" s="525">
        <v>45776</v>
      </c>
      <c r="CR27" s="525">
        <v>45777</v>
      </c>
      <c r="CS27" s="525">
        <v>45778</v>
      </c>
      <c r="CT27" s="525">
        <v>45778</v>
      </c>
      <c r="CU27" s="525">
        <v>45778</v>
      </c>
      <c r="CV27" s="869">
        <v>45778</v>
      </c>
      <c r="CW27" s="525">
        <f>CV27</f>
        <v>45778</v>
      </c>
      <c r="CX27" s="525">
        <v>45782</v>
      </c>
      <c r="CY27" s="525">
        <v>45783</v>
      </c>
      <c r="CZ27" s="525">
        <v>45784</v>
      </c>
      <c r="DA27" s="525">
        <v>45789</v>
      </c>
      <c r="DB27" s="525">
        <v>45789</v>
      </c>
      <c r="DC27" s="525">
        <v>45789</v>
      </c>
      <c r="DD27" s="525">
        <v>45789</v>
      </c>
      <c r="DE27" s="525">
        <v>45790</v>
      </c>
      <c r="DF27" s="525">
        <v>45790</v>
      </c>
      <c r="DG27" s="525">
        <v>45790</v>
      </c>
      <c r="DH27" s="525">
        <v>45791</v>
      </c>
      <c r="DI27" s="525">
        <v>45791</v>
      </c>
      <c r="DJ27" s="525">
        <v>45791</v>
      </c>
      <c r="DK27" s="525">
        <v>45792</v>
      </c>
      <c r="DL27" s="525">
        <v>45793</v>
      </c>
      <c r="DM27" s="525">
        <v>45797</v>
      </c>
      <c r="DN27" s="525">
        <v>45797</v>
      </c>
      <c r="DO27" s="525">
        <v>45797</v>
      </c>
      <c r="DP27" s="525">
        <v>45797</v>
      </c>
      <c r="DQ27" s="525">
        <v>45797</v>
      </c>
      <c r="DR27" s="525">
        <v>45798</v>
      </c>
      <c r="DS27" s="525">
        <v>45799</v>
      </c>
      <c r="DT27" s="525">
        <v>45805</v>
      </c>
      <c r="DU27" s="525">
        <v>45806</v>
      </c>
      <c r="DV27" s="525">
        <v>45807</v>
      </c>
      <c r="DW27" s="525">
        <v>45810</v>
      </c>
      <c r="DX27" s="525">
        <v>45811</v>
      </c>
      <c r="DY27" s="525">
        <v>45812</v>
      </c>
      <c r="DZ27" s="525">
        <v>45813</v>
      </c>
      <c r="EA27" s="525">
        <v>45818</v>
      </c>
      <c r="EB27" s="525">
        <v>45818</v>
      </c>
      <c r="EC27" s="525">
        <v>45819</v>
      </c>
      <c r="ED27" s="525">
        <v>45819</v>
      </c>
      <c r="EE27" s="895">
        <v>45819</v>
      </c>
      <c r="EF27" s="525">
        <v>45819</v>
      </c>
      <c r="EG27" s="525">
        <v>45819</v>
      </c>
      <c r="EH27" s="525">
        <v>45819</v>
      </c>
      <c r="EI27" s="525">
        <v>45819</v>
      </c>
      <c r="EJ27" s="525">
        <v>45821</v>
      </c>
      <c r="EK27" s="525">
        <v>45824</v>
      </c>
      <c r="EL27" s="525">
        <v>45824</v>
      </c>
      <c r="EM27" s="525">
        <v>45825</v>
      </c>
      <c r="EN27" s="525">
        <v>45825</v>
      </c>
      <c r="EO27" s="525">
        <v>45825</v>
      </c>
      <c r="EP27" s="525">
        <v>45826</v>
      </c>
      <c r="EQ27" s="525">
        <v>45828</v>
      </c>
      <c r="ER27" s="525">
        <v>45828</v>
      </c>
      <c r="ES27" s="525">
        <v>45831</v>
      </c>
      <c r="ET27" s="525">
        <v>45831</v>
      </c>
      <c r="EU27" s="525">
        <v>45831</v>
      </c>
      <c r="EV27" s="525">
        <v>45832</v>
      </c>
      <c r="EW27" s="525">
        <v>45834</v>
      </c>
      <c r="EX27" s="525">
        <v>45838</v>
      </c>
      <c r="EY27" s="525">
        <v>45839</v>
      </c>
      <c r="EZ27" s="525">
        <v>45839</v>
      </c>
      <c r="FA27" s="525">
        <v>45839</v>
      </c>
      <c r="FB27" s="525">
        <v>45840</v>
      </c>
      <c r="FC27" s="525">
        <v>45841</v>
      </c>
      <c r="FD27" s="525">
        <v>45846</v>
      </c>
      <c r="FE27" s="525">
        <v>45846</v>
      </c>
      <c r="FF27" s="525">
        <v>45846</v>
      </c>
      <c r="FG27" s="525">
        <v>45846</v>
      </c>
      <c r="FH27" s="525">
        <v>45846</v>
      </c>
      <c r="FI27" s="525">
        <v>45846</v>
      </c>
      <c r="FJ27" s="525">
        <v>46943</v>
      </c>
      <c r="FK27" s="525">
        <v>45848</v>
      </c>
      <c r="FL27" s="525">
        <v>45854</v>
      </c>
      <c r="FM27" s="525">
        <v>45854</v>
      </c>
      <c r="FN27" s="525">
        <v>45854</v>
      </c>
      <c r="FO27" s="525">
        <v>45854</v>
      </c>
      <c r="FP27" s="525">
        <v>38550</v>
      </c>
      <c r="FQ27" s="525">
        <v>45856</v>
      </c>
      <c r="FR27" s="525">
        <v>1065</v>
      </c>
      <c r="FS27" s="525">
        <v>45860</v>
      </c>
      <c r="FT27" s="525">
        <v>45861</v>
      </c>
      <c r="FU27" s="525">
        <v>45862</v>
      </c>
      <c r="FV27" s="525">
        <v>45863</v>
      </c>
      <c r="FW27" s="525"/>
      <c r="FX27" s="525">
        <v>45866</v>
      </c>
      <c r="FY27" s="525">
        <v>45868</v>
      </c>
      <c r="FZ27" s="525" t="s">
        <v>528</v>
      </c>
      <c r="GA27" s="525">
        <v>45870</v>
      </c>
      <c r="GB27" s="525">
        <v>0</v>
      </c>
      <c r="GC27" s="525">
        <v>45870</v>
      </c>
      <c r="GD27" s="525">
        <v>45874</v>
      </c>
      <c r="GE27" s="525">
        <v>45874</v>
      </c>
      <c r="GF27" s="525">
        <v>45874</v>
      </c>
      <c r="GG27" s="525">
        <v>45874</v>
      </c>
      <c r="GH27" s="525">
        <v>45874</v>
      </c>
      <c r="GI27" s="525">
        <v>45874</v>
      </c>
      <c r="GJ27" s="525">
        <v>45874</v>
      </c>
      <c r="GK27" s="525" t="s">
        <v>542</v>
      </c>
      <c r="GL27" s="525">
        <v>45881</v>
      </c>
      <c r="GM27" s="525">
        <v>45882</v>
      </c>
      <c r="GN27" s="525">
        <v>45882</v>
      </c>
      <c r="GO27" s="525">
        <v>45882</v>
      </c>
      <c r="GP27" s="525">
        <v>45882</v>
      </c>
      <c r="GQ27" s="525">
        <v>45883</v>
      </c>
      <c r="GR27" s="525">
        <v>45887</v>
      </c>
      <c r="GS27" s="525">
        <v>45888</v>
      </c>
      <c r="GT27" s="525">
        <v>0</v>
      </c>
      <c r="GU27" s="525">
        <v>45890</v>
      </c>
      <c r="GV27" s="525">
        <v>45890</v>
      </c>
      <c r="GW27" s="525">
        <v>45890</v>
      </c>
      <c r="GX27" s="525">
        <v>45890</v>
      </c>
      <c r="GY27" s="525">
        <v>45891</v>
      </c>
      <c r="GZ27" s="525">
        <v>45894</v>
      </c>
      <c r="HA27" s="525">
        <v>45894</v>
      </c>
      <c r="HB27" s="525">
        <v>45895</v>
      </c>
      <c r="HC27" s="525">
        <v>45895</v>
      </c>
      <c r="HD27" s="525">
        <v>45895</v>
      </c>
      <c r="HE27" s="525">
        <v>45895</v>
      </c>
      <c r="HF27" s="525">
        <v>45897</v>
      </c>
      <c r="HG27" s="525">
        <v>45892</v>
      </c>
      <c r="HH27" s="525">
        <v>45892</v>
      </c>
      <c r="HI27" s="525">
        <v>45904</v>
      </c>
      <c r="HJ27" s="525">
        <v>45904</v>
      </c>
      <c r="HK27" s="525">
        <v>45904</v>
      </c>
      <c r="HL27" s="525">
        <v>45904</v>
      </c>
      <c r="HM27" s="525">
        <v>45904</v>
      </c>
      <c r="HN27" s="525"/>
      <c r="HO27" s="525">
        <v>45909</v>
      </c>
      <c r="HP27" s="525">
        <v>45910</v>
      </c>
      <c r="HQ27" s="525">
        <v>45910</v>
      </c>
      <c r="HR27" s="525">
        <v>45910</v>
      </c>
      <c r="HS27" s="525">
        <v>45911</v>
      </c>
      <c r="HT27" s="525">
        <v>45911</v>
      </c>
      <c r="HU27" s="525">
        <v>45915</v>
      </c>
      <c r="HV27" s="525">
        <v>45917</v>
      </c>
      <c r="HW27" s="525">
        <v>45917</v>
      </c>
      <c r="HX27" s="525">
        <v>45917</v>
      </c>
      <c r="HY27" s="525">
        <v>45918</v>
      </c>
      <c r="HZ27" s="525">
        <v>45918</v>
      </c>
      <c r="IA27" s="525">
        <v>45919</v>
      </c>
      <c r="IB27" s="525">
        <v>45922</v>
      </c>
      <c r="IC27" s="525">
        <v>45923</v>
      </c>
      <c r="ID27" s="525">
        <v>45923</v>
      </c>
      <c r="IE27" s="525">
        <v>45924</v>
      </c>
      <c r="IF27" s="525">
        <v>45924</v>
      </c>
      <c r="IG27" s="525">
        <v>45924</v>
      </c>
      <c r="IH27" s="525">
        <v>45925</v>
      </c>
      <c r="II27" s="525">
        <v>45930</v>
      </c>
      <c r="IJ27" s="525">
        <v>45930</v>
      </c>
      <c r="IK27" s="525">
        <v>45932</v>
      </c>
      <c r="IL27" s="525">
        <v>45933</v>
      </c>
      <c r="IM27" s="525">
        <v>45933</v>
      </c>
      <c r="IN27" s="525">
        <v>45933</v>
      </c>
      <c r="IO27" s="525">
        <v>45933</v>
      </c>
      <c r="IP27" s="525" t="s">
        <v>528</v>
      </c>
      <c r="IQ27" s="525">
        <v>45938</v>
      </c>
      <c r="IR27" s="525">
        <v>45938</v>
      </c>
      <c r="IS27" s="525">
        <v>45938</v>
      </c>
      <c r="IT27" s="525">
        <v>45939</v>
      </c>
      <c r="IU27" s="525">
        <v>45939</v>
      </c>
      <c r="IV27" s="525" t="s">
        <v>542</v>
      </c>
      <c r="IW27" s="525" t="s">
        <v>542</v>
      </c>
      <c r="IX27" s="525">
        <v>45945</v>
      </c>
      <c r="IY27" s="525">
        <v>45945</v>
      </c>
      <c r="IZ27" s="525">
        <v>45945</v>
      </c>
      <c r="JA27" s="525">
        <v>45945</v>
      </c>
      <c r="JB27" s="525">
        <v>45946</v>
      </c>
      <c r="JC27" s="525">
        <v>45946</v>
      </c>
      <c r="JD27" s="525">
        <v>45946</v>
      </c>
      <c r="JE27" s="525">
        <v>45947</v>
      </c>
      <c r="JF27" s="525">
        <v>45947</v>
      </c>
      <c r="JG27" s="525">
        <v>45952</v>
      </c>
      <c r="JH27" s="525">
        <v>45953</v>
      </c>
      <c r="JI27" s="525">
        <v>45953</v>
      </c>
      <c r="JJ27" s="525">
        <v>45954</v>
      </c>
      <c r="JK27" s="525">
        <v>45959</v>
      </c>
      <c r="JL27" s="525">
        <v>45959</v>
      </c>
      <c r="JM27" s="525">
        <v>45958</v>
      </c>
      <c r="JN27" s="525">
        <v>45958</v>
      </c>
      <c r="JO27" s="525">
        <v>45958</v>
      </c>
      <c r="JP27" s="525">
        <v>45959</v>
      </c>
      <c r="JQ27" s="525">
        <v>45960</v>
      </c>
      <c r="JR27" s="525">
        <v>45960</v>
      </c>
      <c r="JS27" s="525">
        <v>45960</v>
      </c>
      <c r="JT27" s="525">
        <v>45961</v>
      </c>
      <c r="JU27" s="525">
        <v>45961</v>
      </c>
      <c r="JV27" s="525">
        <v>45964</v>
      </c>
      <c r="JW27" s="525">
        <v>45964</v>
      </c>
      <c r="JX27" s="525">
        <v>45967</v>
      </c>
      <c r="JY27" s="525">
        <v>45967</v>
      </c>
      <c r="JZ27" s="525">
        <v>45968</v>
      </c>
      <c r="KA27" s="525">
        <v>45971</v>
      </c>
      <c r="KB27" s="525">
        <v>45971</v>
      </c>
      <c r="KC27" s="525">
        <v>45972</v>
      </c>
      <c r="KD27" s="525">
        <v>45973</v>
      </c>
      <c r="KE27" s="525">
        <v>45974</v>
      </c>
      <c r="KF27" s="525">
        <v>45974</v>
      </c>
      <c r="KG27" s="525">
        <v>45944</v>
      </c>
      <c r="KH27" s="525">
        <v>45979</v>
      </c>
      <c r="KI27" s="525">
        <v>45980</v>
      </c>
      <c r="KJ27" s="525">
        <v>45980</v>
      </c>
      <c r="KK27" s="525">
        <v>45982</v>
      </c>
      <c r="KL27" s="525">
        <v>45985</v>
      </c>
      <c r="KM27" s="525">
        <v>45986</v>
      </c>
      <c r="KN27" s="1466">
        <v>45986</v>
      </c>
      <c r="KO27" s="525">
        <v>45986</v>
      </c>
      <c r="KP27" s="525">
        <v>45987</v>
      </c>
      <c r="KQ27" s="525">
        <v>45989</v>
      </c>
      <c r="KR27" s="525">
        <v>45989</v>
      </c>
      <c r="KS27" s="525">
        <v>45992</v>
      </c>
      <c r="KT27" s="525">
        <v>45992</v>
      </c>
      <c r="KU27" s="525">
        <v>45992</v>
      </c>
      <c r="KV27" s="525">
        <v>45993</v>
      </c>
      <c r="KW27" s="525">
        <v>45993</v>
      </c>
      <c r="KX27" s="525">
        <v>45993</v>
      </c>
      <c r="KY27" s="525">
        <v>45994</v>
      </c>
      <c r="KZ27" s="525">
        <v>45995</v>
      </c>
      <c r="LA27" s="525">
        <v>45995</v>
      </c>
      <c r="LB27" s="525">
        <v>45996</v>
      </c>
      <c r="LC27" s="525">
        <v>45999</v>
      </c>
      <c r="LD27" s="525">
        <v>46000</v>
      </c>
      <c r="LE27" s="525">
        <v>46000</v>
      </c>
      <c r="LF27" s="525">
        <v>46000</v>
      </c>
      <c r="LG27" s="525">
        <v>46000</v>
      </c>
      <c r="LH27" s="525">
        <v>46000</v>
      </c>
      <c r="LI27" s="525">
        <v>46001</v>
      </c>
      <c r="LJ27" s="525">
        <v>46002</v>
      </c>
      <c r="LK27" s="525">
        <v>46002</v>
      </c>
      <c r="LL27" s="525">
        <v>46003</v>
      </c>
      <c r="LM27" s="525">
        <v>46006</v>
      </c>
      <c r="LN27" s="525">
        <v>46008</v>
      </c>
      <c r="LO27" s="525">
        <v>46008</v>
      </c>
      <c r="LP27" s="525">
        <v>46008</v>
      </c>
      <c r="LQ27" s="525">
        <v>46008</v>
      </c>
      <c r="LR27" s="525">
        <v>46009</v>
      </c>
      <c r="LS27" s="525">
        <v>46010</v>
      </c>
      <c r="LT27" s="525">
        <v>46010</v>
      </c>
      <c r="LU27" s="525">
        <v>46020</v>
      </c>
      <c r="LV27" s="525">
        <v>46014</v>
      </c>
      <c r="LW27" s="525">
        <v>46014</v>
      </c>
      <c r="LX27" s="525">
        <v>46014</v>
      </c>
      <c r="LY27" s="525">
        <v>46017</v>
      </c>
      <c r="LZ27" s="525">
        <v>46017</v>
      </c>
      <c r="MA27" s="525">
        <v>46020</v>
      </c>
      <c r="MB27" s="525">
        <v>46386</v>
      </c>
      <c r="MC27" s="525">
        <v>46386</v>
      </c>
      <c r="MD27" s="525">
        <v>46024</v>
      </c>
      <c r="ME27" s="525">
        <v>46027</v>
      </c>
      <c r="MF27" s="525">
        <v>46027</v>
      </c>
      <c r="MG27" s="525">
        <v>46027</v>
      </c>
      <c r="MH27" s="525">
        <v>46028</v>
      </c>
      <c r="MI27" s="525">
        <v>46028</v>
      </c>
      <c r="MJ27" s="525">
        <v>46029</v>
      </c>
      <c r="MK27" s="525">
        <v>46031</v>
      </c>
      <c r="ML27" s="525">
        <v>46031</v>
      </c>
      <c r="MM27" s="525">
        <v>46031</v>
      </c>
      <c r="MN27" s="525">
        <v>46035</v>
      </c>
      <c r="MO27" s="525">
        <v>46035</v>
      </c>
      <c r="MP27" s="525">
        <v>46035</v>
      </c>
      <c r="MQ27" s="525">
        <v>46036</v>
      </c>
      <c r="MR27" s="525">
        <v>46038</v>
      </c>
      <c r="MS27" s="525">
        <v>46042</v>
      </c>
      <c r="MT27" s="525">
        <v>46042</v>
      </c>
      <c r="MU27" s="525">
        <v>46042</v>
      </c>
      <c r="MV27" s="525">
        <v>46042</v>
      </c>
      <c r="MW27" s="525">
        <v>46042</v>
      </c>
      <c r="MX27" s="525">
        <v>46042</v>
      </c>
      <c r="MY27" s="525">
        <v>46042</v>
      </c>
      <c r="MZ27" s="525">
        <v>46043</v>
      </c>
      <c r="NA27" s="525">
        <v>46043</v>
      </c>
    </row>
    <row r="28" spans="1:365" s="62" customFormat="1" ht="15" customHeight="1">
      <c r="A28" s="64" t="s">
        <v>543</v>
      </c>
      <c r="B28" s="435">
        <f t="shared" ref="B28:M28" si="109">B49</f>
        <v>1690</v>
      </c>
      <c r="C28" s="435">
        <f t="shared" si="109"/>
        <v>669</v>
      </c>
      <c r="D28" s="435">
        <f t="shared" si="109"/>
        <v>21</v>
      </c>
      <c r="E28" s="435">
        <f t="shared" si="109"/>
        <v>597</v>
      </c>
      <c r="F28" s="435">
        <f t="shared" si="109"/>
        <v>660</v>
      </c>
      <c r="G28" s="435">
        <f t="shared" si="109"/>
        <v>232</v>
      </c>
      <c r="H28" s="435">
        <f t="shared" si="109"/>
        <v>62</v>
      </c>
      <c r="I28" s="435">
        <f t="shared" si="109"/>
        <v>1170</v>
      </c>
      <c r="J28" s="435">
        <f t="shared" si="109"/>
        <v>999</v>
      </c>
      <c r="K28" s="435">
        <f t="shared" si="109"/>
        <v>386</v>
      </c>
      <c r="L28" s="435">
        <f t="shared" si="109"/>
        <v>121</v>
      </c>
      <c r="M28" s="435">
        <f t="shared" si="109"/>
        <v>378</v>
      </c>
      <c r="N28" s="435">
        <f t="shared" ref="N28:BY28" si="110">N49</f>
        <v>380</v>
      </c>
      <c r="O28" s="435">
        <f t="shared" si="110"/>
        <v>676</v>
      </c>
      <c r="P28" s="435">
        <f t="shared" si="110"/>
        <v>545</v>
      </c>
      <c r="Q28" s="435">
        <f t="shared" si="110"/>
        <v>537</v>
      </c>
      <c r="R28" s="435">
        <f t="shared" si="110"/>
        <v>326</v>
      </c>
      <c r="S28" s="739">
        <f t="shared" si="110"/>
        <v>555</v>
      </c>
      <c r="T28" s="435">
        <f t="shared" si="110"/>
        <v>555</v>
      </c>
      <c r="U28" s="435">
        <f t="shared" si="110"/>
        <v>580</v>
      </c>
      <c r="V28" s="435">
        <f t="shared" si="110"/>
        <v>816</v>
      </c>
      <c r="W28" s="435">
        <f t="shared" si="110"/>
        <v>602</v>
      </c>
      <c r="X28" s="435">
        <f t="shared" si="110"/>
        <v>433</v>
      </c>
      <c r="Y28" s="435">
        <f t="shared" si="110"/>
        <v>404</v>
      </c>
      <c r="Z28" s="435">
        <f t="shared" si="110"/>
        <v>15</v>
      </c>
      <c r="AA28" s="435">
        <f t="shared" si="110"/>
        <v>52</v>
      </c>
      <c r="AB28" s="435">
        <f t="shared" si="110"/>
        <v>413</v>
      </c>
      <c r="AC28" s="435">
        <v>406</v>
      </c>
      <c r="AD28" s="435">
        <f t="shared" si="110"/>
        <v>208</v>
      </c>
      <c r="AE28" s="435">
        <f t="shared" si="110"/>
        <v>5</v>
      </c>
      <c r="AF28" s="435">
        <f t="shared" si="110"/>
        <v>312</v>
      </c>
      <c r="AG28" s="435">
        <f t="shared" si="110"/>
        <v>175</v>
      </c>
      <c r="AH28" s="435">
        <f t="shared" si="110"/>
        <v>406</v>
      </c>
      <c r="AI28" s="435">
        <f t="shared" si="110"/>
        <v>361</v>
      </c>
      <c r="AJ28" s="435">
        <f>AJ49</f>
        <v>97</v>
      </c>
      <c r="AK28" s="435">
        <f t="shared" si="110"/>
        <v>32</v>
      </c>
      <c r="AL28" s="435">
        <f t="shared" si="110"/>
        <v>384</v>
      </c>
      <c r="AM28" s="435">
        <f t="shared" si="110"/>
        <v>345</v>
      </c>
      <c r="AN28" s="435">
        <f t="shared" si="110"/>
        <v>118</v>
      </c>
      <c r="AO28" s="435">
        <f t="shared" si="110"/>
        <v>97</v>
      </c>
      <c r="AP28" s="435">
        <f t="shared" si="110"/>
        <v>74</v>
      </c>
      <c r="AQ28" s="435">
        <f t="shared" si="110"/>
        <v>539</v>
      </c>
      <c r="AR28" s="435">
        <f t="shared" si="110"/>
        <v>479</v>
      </c>
      <c r="AS28" s="435">
        <f t="shared" si="110"/>
        <v>539</v>
      </c>
      <c r="AT28" s="435">
        <f t="shared" si="110"/>
        <v>509</v>
      </c>
      <c r="AU28" s="435">
        <f t="shared" si="110"/>
        <v>464</v>
      </c>
      <c r="AV28" s="435">
        <f t="shared" si="110"/>
        <v>241</v>
      </c>
      <c r="AW28" s="435">
        <f t="shared" si="110"/>
        <v>484</v>
      </c>
      <c r="AX28" s="435">
        <f t="shared" si="110"/>
        <v>478</v>
      </c>
      <c r="AY28" s="435">
        <f t="shared" si="110"/>
        <v>478</v>
      </c>
      <c r="AZ28" s="435">
        <f t="shared" si="110"/>
        <v>298</v>
      </c>
      <c r="BA28" s="435">
        <f t="shared" si="110"/>
        <v>541</v>
      </c>
      <c r="BB28" s="435">
        <f t="shared" si="110"/>
        <v>602</v>
      </c>
      <c r="BC28" s="435">
        <f t="shared" si="110"/>
        <v>265</v>
      </c>
      <c r="BD28" s="435">
        <f t="shared" si="110"/>
        <v>789</v>
      </c>
      <c r="BE28" s="435">
        <f t="shared" si="110"/>
        <v>786</v>
      </c>
      <c r="BF28" s="435">
        <f t="shared" si="110"/>
        <v>654</v>
      </c>
      <c r="BG28" s="435">
        <f t="shared" si="110"/>
        <v>416</v>
      </c>
      <c r="BH28" s="435">
        <f t="shared" si="110"/>
        <v>385</v>
      </c>
      <c r="BI28" s="435">
        <f t="shared" si="110"/>
        <v>793</v>
      </c>
      <c r="BJ28" s="435">
        <f t="shared" si="110"/>
        <v>745</v>
      </c>
      <c r="BK28" s="435">
        <f t="shared" si="110"/>
        <v>1154</v>
      </c>
      <c r="BL28" s="435">
        <f t="shared" si="110"/>
        <v>1221</v>
      </c>
      <c r="BM28" s="435">
        <f t="shared" si="110"/>
        <v>1221</v>
      </c>
      <c r="BN28" s="435">
        <f t="shared" si="110"/>
        <v>1018</v>
      </c>
      <c r="BO28" s="435">
        <f t="shared" si="110"/>
        <v>915</v>
      </c>
      <c r="BP28" s="435">
        <f t="shared" si="110"/>
        <v>692</v>
      </c>
      <c r="BQ28" s="435">
        <f t="shared" si="110"/>
        <v>721</v>
      </c>
      <c r="BR28" s="435">
        <f t="shared" si="110"/>
        <v>676</v>
      </c>
      <c r="BS28" s="435">
        <f t="shared" si="110"/>
        <v>796</v>
      </c>
      <c r="BT28" s="435">
        <f t="shared" si="110"/>
        <v>905</v>
      </c>
      <c r="BU28" s="435">
        <f t="shared" si="110"/>
        <v>597</v>
      </c>
      <c r="BV28" s="435">
        <f t="shared" si="110"/>
        <v>472</v>
      </c>
      <c r="BW28" s="435">
        <f t="shared" si="110"/>
        <v>804</v>
      </c>
      <c r="BX28" s="435">
        <f t="shared" si="110"/>
        <v>529</v>
      </c>
      <c r="BY28" s="435">
        <f t="shared" si="110"/>
        <v>408</v>
      </c>
      <c r="BZ28" s="435">
        <f t="shared" ref="BZ28:EK28" si="111">BZ49</f>
        <v>341</v>
      </c>
      <c r="CA28" s="435">
        <f t="shared" si="111"/>
        <v>249</v>
      </c>
      <c r="CB28" s="435">
        <f t="shared" si="111"/>
        <v>249</v>
      </c>
      <c r="CC28" s="435">
        <f t="shared" si="111"/>
        <v>450</v>
      </c>
      <c r="CD28" s="435">
        <f t="shared" si="111"/>
        <v>877</v>
      </c>
      <c r="CE28" s="435">
        <f t="shared" si="111"/>
        <v>725</v>
      </c>
      <c r="CF28" s="435">
        <f t="shared" si="111"/>
        <v>1199</v>
      </c>
      <c r="CG28" s="435">
        <f t="shared" si="111"/>
        <v>1273</v>
      </c>
      <c r="CH28" s="435">
        <f t="shared" si="111"/>
        <v>1273</v>
      </c>
      <c r="CI28" s="435">
        <f t="shared" si="111"/>
        <v>1273</v>
      </c>
      <c r="CJ28" s="435">
        <f t="shared" si="111"/>
        <v>1308</v>
      </c>
      <c r="CK28" s="435">
        <f t="shared" si="111"/>
        <v>1387</v>
      </c>
      <c r="CL28" s="435">
        <f t="shared" si="111"/>
        <v>1089</v>
      </c>
      <c r="CM28" s="435">
        <f t="shared" si="111"/>
        <v>1318</v>
      </c>
      <c r="CN28" s="435">
        <f t="shared" si="111"/>
        <v>1279</v>
      </c>
      <c r="CO28" s="435">
        <f t="shared" si="111"/>
        <v>1279</v>
      </c>
      <c r="CP28" s="435">
        <f t="shared" si="111"/>
        <v>1279</v>
      </c>
      <c r="CQ28" s="435">
        <f t="shared" si="111"/>
        <v>1375</v>
      </c>
      <c r="CR28" s="435">
        <f t="shared" si="111"/>
        <v>1552</v>
      </c>
      <c r="CS28" s="435">
        <f t="shared" si="111"/>
        <v>1727</v>
      </c>
      <c r="CT28" s="435">
        <f t="shared" si="111"/>
        <v>1572</v>
      </c>
      <c r="CU28" s="435">
        <f t="shared" si="111"/>
        <v>2048</v>
      </c>
      <c r="CV28" s="864">
        <f t="shared" si="111"/>
        <v>2048</v>
      </c>
      <c r="CW28" s="435">
        <f>CV28</f>
        <v>2048</v>
      </c>
      <c r="CX28" s="435">
        <f t="shared" si="111"/>
        <v>1891</v>
      </c>
      <c r="CY28" s="435">
        <f t="shared" si="111"/>
        <v>2057</v>
      </c>
      <c r="CZ28" s="435">
        <f t="shared" si="111"/>
        <v>2010</v>
      </c>
      <c r="DA28" s="435">
        <f t="shared" si="111"/>
        <v>1816</v>
      </c>
      <c r="DB28" s="435">
        <f t="shared" si="111"/>
        <v>1394</v>
      </c>
      <c r="DC28" s="435">
        <f t="shared" si="111"/>
        <v>1490</v>
      </c>
      <c r="DD28" s="435">
        <f t="shared" si="111"/>
        <v>1874</v>
      </c>
      <c r="DE28" s="435">
        <f t="shared" si="111"/>
        <v>1484</v>
      </c>
      <c r="DF28" s="435">
        <f t="shared" si="111"/>
        <v>2375</v>
      </c>
      <c r="DG28" s="435">
        <f t="shared" si="111"/>
        <v>2366</v>
      </c>
      <c r="DH28" s="435">
        <f t="shared" si="111"/>
        <v>2660</v>
      </c>
      <c r="DI28" s="435">
        <f t="shared" si="111"/>
        <v>3005</v>
      </c>
      <c r="DJ28" s="435">
        <f t="shared" si="111"/>
        <v>2959</v>
      </c>
      <c r="DK28" s="435">
        <f t="shared" si="111"/>
        <v>2682</v>
      </c>
      <c r="DL28" s="435">
        <f t="shared" si="111"/>
        <v>2269</v>
      </c>
      <c r="DM28" s="435">
        <f t="shared" si="111"/>
        <v>1852</v>
      </c>
      <c r="DN28" s="435">
        <f t="shared" si="111"/>
        <v>2218</v>
      </c>
      <c r="DO28" s="435">
        <f t="shared" si="111"/>
        <v>2693</v>
      </c>
      <c r="DP28" s="435">
        <f t="shared" si="111"/>
        <v>3131</v>
      </c>
      <c r="DQ28" s="435">
        <f t="shared" si="111"/>
        <v>3038</v>
      </c>
      <c r="DR28" s="435">
        <f t="shared" si="111"/>
        <v>2960</v>
      </c>
      <c r="DS28" s="435">
        <f t="shared" si="111"/>
        <v>2337</v>
      </c>
      <c r="DT28" s="435">
        <f t="shared" si="111"/>
        <v>2197</v>
      </c>
      <c r="DU28" s="435">
        <f t="shared" si="111"/>
        <v>1723</v>
      </c>
      <c r="DV28" s="435">
        <f t="shared" si="111"/>
        <v>2008</v>
      </c>
      <c r="DW28" s="435">
        <f t="shared" si="111"/>
        <v>1621</v>
      </c>
      <c r="DX28" s="435">
        <f t="shared" si="111"/>
        <v>1371</v>
      </c>
      <c r="DY28" s="435">
        <f t="shared" si="111"/>
        <v>827</v>
      </c>
      <c r="DZ28" s="435">
        <f t="shared" si="111"/>
        <v>255</v>
      </c>
      <c r="EA28" s="435">
        <f t="shared" si="111"/>
        <v>315</v>
      </c>
      <c r="EB28" s="435">
        <f t="shared" si="111"/>
        <v>1054</v>
      </c>
      <c r="EC28" s="435">
        <f t="shared" si="111"/>
        <v>1038</v>
      </c>
      <c r="ED28" s="435">
        <f t="shared" si="111"/>
        <v>1355</v>
      </c>
      <c r="EE28" s="890">
        <v>1355</v>
      </c>
      <c r="EF28" s="435">
        <f t="shared" si="111"/>
        <v>1355</v>
      </c>
      <c r="EG28" s="435">
        <f t="shared" si="111"/>
        <v>2015</v>
      </c>
      <c r="EH28" s="435">
        <f t="shared" si="111"/>
        <v>2348</v>
      </c>
      <c r="EI28" s="435">
        <f t="shared" si="111"/>
        <v>2468</v>
      </c>
      <c r="EJ28" s="435">
        <f t="shared" si="111"/>
        <v>2107</v>
      </c>
      <c r="EK28" s="435">
        <f t="shared" si="111"/>
        <v>2163</v>
      </c>
      <c r="EL28" s="435">
        <f t="shared" ref="EL28:GW28" si="112">EL49</f>
        <v>1642</v>
      </c>
      <c r="EM28" s="435">
        <f t="shared" si="112"/>
        <v>1516</v>
      </c>
      <c r="EN28" s="435">
        <f t="shared" si="112"/>
        <v>1667</v>
      </c>
      <c r="EO28" s="435">
        <f t="shared" si="112"/>
        <v>1829</v>
      </c>
      <c r="EP28" s="435">
        <f t="shared" si="112"/>
        <v>1661</v>
      </c>
      <c r="EQ28" s="435">
        <f t="shared" si="112"/>
        <v>1581</v>
      </c>
      <c r="ER28" s="435">
        <f t="shared" si="112"/>
        <v>1541</v>
      </c>
      <c r="ES28" s="435">
        <f t="shared" si="112"/>
        <v>1422</v>
      </c>
      <c r="ET28" s="435">
        <f t="shared" si="112"/>
        <v>1422</v>
      </c>
      <c r="EU28" s="435">
        <f t="shared" si="112"/>
        <v>1468</v>
      </c>
      <c r="EV28" s="435">
        <f t="shared" si="112"/>
        <v>1581</v>
      </c>
      <c r="EW28" s="435">
        <f t="shared" si="112"/>
        <v>1886</v>
      </c>
      <c r="EX28" s="435">
        <f t="shared" si="112"/>
        <v>1554</v>
      </c>
      <c r="EY28" s="435">
        <f t="shared" si="112"/>
        <v>1232</v>
      </c>
      <c r="EZ28" s="435">
        <f t="shared" si="112"/>
        <v>1088</v>
      </c>
      <c r="FA28" s="435">
        <f t="shared" si="112"/>
        <v>1088</v>
      </c>
      <c r="FB28" s="435">
        <f t="shared" si="112"/>
        <v>862</v>
      </c>
      <c r="FC28" s="435">
        <f t="shared" si="112"/>
        <v>893</v>
      </c>
      <c r="FD28" s="435">
        <f t="shared" si="112"/>
        <v>950</v>
      </c>
      <c r="FE28" s="435">
        <f t="shared" si="112"/>
        <v>1021</v>
      </c>
      <c r="FF28" s="435">
        <f t="shared" si="112"/>
        <v>1214</v>
      </c>
      <c r="FG28" s="435">
        <f t="shared" si="112"/>
        <v>1214</v>
      </c>
      <c r="FH28" s="435">
        <f t="shared" si="112"/>
        <v>1214</v>
      </c>
      <c r="FI28" s="435">
        <v>1042</v>
      </c>
      <c r="FJ28" s="435">
        <f t="shared" si="112"/>
        <v>704</v>
      </c>
      <c r="FK28" s="435">
        <f t="shared" si="112"/>
        <v>1033</v>
      </c>
      <c r="FL28" s="435">
        <f t="shared" si="112"/>
        <v>1157</v>
      </c>
      <c r="FM28" s="435">
        <f t="shared" si="112"/>
        <v>1444</v>
      </c>
      <c r="FN28" s="435">
        <f t="shared" si="112"/>
        <v>1444</v>
      </c>
      <c r="FO28" s="435">
        <f t="shared" si="112"/>
        <v>1312</v>
      </c>
      <c r="FP28" s="435">
        <f t="shared" si="112"/>
        <v>677</v>
      </c>
      <c r="FQ28" s="435">
        <v>762</v>
      </c>
      <c r="FR28" s="435">
        <f>FR49</f>
        <v>1137</v>
      </c>
      <c r="FS28" s="435">
        <f t="shared" si="112"/>
        <v>1015</v>
      </c>
      <c r="FT28" s="435">
        <f t="shared" si="112"/>
        <v>1040</v>
      </c>
      <c r="FU28" s="435">
        <f t="shared" si="112"/>
        <v>789</v>
      </c>
      <c r="FV28" s="435">
        <f t="shared" si="112"/>
        <v>247</v>
      </c>
      <c r="FW28" s="435">
        <f t="shared" si="112"/>
        <v>756</v>
      </c>
      <c r="FX28" s="435">
        <f t="shared" si="112"/>
        <v>411</v>
      </c>
      <c r="FY28" s="435">
        <f t="shared" si="112"/>
        <v>316</v>
      </c>
      <c r="FZ28" s="435">
        <f t="shared" si="112"/>
        <v>136</v>
      </c>
      <c r="GA28" s="435">
        <f t="shared" si="112"/>
        <v>209</v>
      </c>
      <c r="GB28" s="435">
        <f t="shared" si="112"/>
        <v>209</v>
      </c>
      <c r="GC28" s="435">
        <f t="shared" si="112"/>
        <v>209</v>
      </c>
      <c r="GD28" s="435">
        <f t="shared" si="112"/>
        <v>854</v>
      </c>
      <c r="GE28" s="435">
        <f t="shared" si="112"/>
        <v>655</v>
      </c>
      <c r="GF28" s="435">
        <f t="shared" si="112"/>
        <v>735</v>
      </c>
      <c r="GG28" s="435">
        <f t="shared" si="112"/>
        <v>473</v>
      </c>
      <c r="GH28" s="435">
        <f t="shared" si="112"/>
        <v>540</v>
      </c>
      <c r="GI28" s="435">
        <f t="shared" si="112"/>
        <v>232</v>
      </c>
      <c r="GJ28" s="435">
        <f t="shared" si="112"/>
        <v>232</v>
      </c>
      <c r="GK28" s="435">
        <f t="shared" si="112"/>
        <v>88</v>
      </c>
      <c r="GL28" s="435">
        <f t="shared" si="112"/>
        <v>612</v>
      </c>
      <c r="GM28" s="435">
        <f t="shared" si="112"/>
        <v>235</v>
      </c>
      <c r="GN28" s="435">
        <f t="shared" si="112"/>
        <v>386</v>
      </c>
      <c r="GO28" s="435">
        <f t="shared" si="112"/>
        <v>386</v>
      </c>
      <c r="GP28" s="435">
        <v>386</v>
      </c>
      <c r="GQ28" s="435">
        <f t="shared" si="112"/>
        <v>592</v>
      </c>
      <c r="GR28" s="435">
        <f t="shared" si="112"/>
        <v>134</v>
      </c>
      <c r="GS28" s="435">
        <f t="shared" si="112"/>
        <v>80</v>
      </c>
      <c r="GT28" s="435">
        <f t="shared" si="112"/>
        <v>6</v>
      </c>
      <c r="GU28" s="435">
        <f t="shared" si="112"/>
        <v>188</v>
      </c>
      <c r="GV28" s="435">
        <f t="shared" si="112"/>
        <v>378</v>
      </c>
      <c r="GW28" s="435">
        <f t="shared" si="112"/>
        <v>378</v>
      </c>
      <c r="GX28" s="435">
        <f t="shared" ref="GX28:JI28" si="113">GX49</f>
        <v>333</v>
      </c>
      <c r="GY28" s="435">
        <f t="shared" si="113"/>
        <v>430</v>
      </c>
      <c r="GZ28" s="435">
        <f t="shared" si="113"/>
        <v>430</v>
      </c>
      <c r="HA28" s="435">
        <f t="shared" si="113"/>
        <v>554</v>
      </c>
      <c r="HB28" s="435">
        <f t="shared" si="113"/>
        <v>454</v>
      </c>
      <c r="HC28" s="435">
        <f t="shared" si="113"/>
        <v>795</v>
      </c>
      <c r="HD28" s="435">
        <f t="shared" si="113"/>
        <v>795</v>
      </c>
      <c r="HE28" s="435">
        <f t="shared" si="113"/>
        <v>631</v>
      </c>
      <c r="HF28" s="435">
        <f t="shared" si="113"/>
        <v>466</v>
      </c>
      <c r="HG28" s="435">
        <f t="shared" si="113"/>
        <v>65</v>
      </c>
      <c r="HH28" s="435">
        <f t="shared" si="113"/>
        <v>1009</v>
      </c>
      <c r="HI28" s="435">
        <f t="shared" si="113"/>
        <v>857</v>
      </c>
      <c r="HJ28" s="435">
        <f t="shared" si="113"/>
        <v>640</v>
      </c>
      <c r="HK28" s="435">
        <f t="shared" si="113"/>
        <v>640</v>
      </c>
      <c r="HL28" s="435">
        <f t="shared" si="113"/>
        <v>553</v>
      </c>
      <c r="HM28" s="435">
        <f t="shared" si="113"/>
        <v>195</v>
      </c>
      <c r="HN28" s="435">
        <f t="shared" si="113"/>
        <v>282</v>
      </c>
      <c r="HO28" s="435">
        <f t="shared" si="113"/>
        <v>588</v>
      </c>
      <c r="HP28" s="435">
        <f t="shared" si="113"/>
        <v>786</v>
      </c>
      <c r="HQ28" s="435">
        <f t="shared" si="113"/>
        <v>786</v>
      </c>
      <c r="HR28" s="435">
        <f t="shared" si="113"/>
        <v>674</v>
      </c>
      <c r="HS28" s="435">
        <f t="shared" si="113"/>
        <v>312</v>
      </c>
      <c r="HT28" s="435">
        <f t="shared" si="113"/>
        <v>793</v>
      </c>
      <c r="HU28" s="435">
        <f t="shared" si="113"/>
        <v>93</v>
      </c>
      <c r="HV28" s="435">
        <f t="shared" si="113"/>
        <v>726</v>
      </c>
      <c r="HW28" s="435">
        <f t="shared" si="113"/>
        <v>801</v>
      </c>
      <c r="HX28" s="435">
        <f t="shared" si="113"/>
        <v>874</v>
      </c>
      <c r="HY28" s="435">
        <f t="shared" si="113"/>
        <v>720</v>
      </c>
      <c r="HZ28" s="435">
        <f t="shared" si="113"/>
        <v>537</v>
      </c>
      <c r="IA28" s="435">
        <f t="shared" si="113"/>
        <v>704</v>
      </c>
      <c r="IB28" s="435">
        <f t="shared" si="113"/>
        <v>938</v>
      </c>
      <c r="IC28" s="435">
        <f t="shared" si="113"/>
        <v>773</v>
      </c>
      <c r="ID28" s="435">
        <f t="shared" si="113"/>
        <v>905</v>
      </c>
      <c r="IE28" s="435">
        <f t="shared" si="113"/>
        <v>1002</v>
      </c>
      <c r="IF28" s="435" t="e">
        <f t="shared" si="113"/>
        <v>#REF!</v>
      </c>
      <c r="IG28" s="435">
        <f t="shared" si="113"/>
        <v>753</v>
      </c>
      <c r="IH28" s="435">
        <f t="shared" si="113"/>
        <v>747</v>
      </c>
      <c r="II28" s="435">
        <f t="shared" si="113"/>
        <v>1032</v>
      </c>
      <c r="IJ28" s="435">
        <f t="shared" si="113"/>
        <v>657</v>
      </c>
      <c r="IK28" s="435">
        <f t="shared" si="113"/>
        <v>379</v>
      </c>
      <c r="IL28" s="435">
        <f t="shared" si="113"/>
        <v>479</v>
      </c>
      <c r="IM28" s="435">
        <f t="shared" si="113"/>
        <v>416</v>
      </c>
      <c r="IN28" s="435">
        <f t="shared" si="113"/>
        <v>288</v>
      </c>
      <c r="IO28" s="435">
        <f t="shared" si="113"/>
        <v>253</v>
      </c>
      <c r="IP28" s="435">
        <f t="shared" si="113"/>
        <v>212</v>
      </c>
      <c r="IQ28" s="435">
        <f t="shared" si="113"/>
        <v>322</v>
      </c>
      <c r="IR28" s="435">
        <f t="shared" si="113"/>
        <v>323</v>
      </c>
      <c r="IS28" s="435">
        <f t="shared" si="113"/>
        <v>214</v>
      </c>
      <c r="IT28" s="435">
        <f t="shared" si="113"/>
        <v>473</v>
      </c>
      <c r="IU28" s="435">
        <f t="shared" si="113"/>
        <v>280</v>
      </c>
      <c r="IV28" s="435">
        <f t="shared" si="113"/>
        <v>1</v>
      </c>
      <c r="IW28" s="435">
        <f t="shared" si="113"/>
        <v>323</v>
      </c>
      <c r="IX28" s="435">
        <f t="shared" si="113"/>
        <v>240</v>
      </c>
      <c r="IY28" s="435">
        <f t="shared" si="113"/>
        <v>1798</v>
      </c>
      <c r="IZ28" s="435">
        <f t="shared" si="113"/>
        <v>2972</v>
      </c>
      <c r="JA28" s="435">
        <f t="shared" si="113"/>
        <v>2887</v>
      </c>
      <c r="JB28" s="435">
        <f t="shared" si="113"/>
        <v>2801</v>
      </c>
      <c r="JC28" s="435">
        <f t="shared" si="113"/>
        <v>3170</v>
      </c>
      <c r="JD28" s="435">
        <f t="shared" si="113"/>
        <v>2990</v>
      </c>
      <c r="JE28" s="435">
        <f t="shared" si="113"/>
        <v>2824</v>
      </c>
      <c r="JF28" s="435">
        <f t="shared" si="113"/>
        <v>2683</v>
      </c>
      <c r="JG28" s="435">
        <f t="shared" si="113"/>
        <v>1352</v>
      </c>
      <c r="JH28" s="435">
        <f t="shared" si="113"/>
        <v>1192</v>
      </c>
      <c r="JI28" s="435">
        <f t="shared" si="113"/>
        <v>831</v>
      </c>
      <c r="JJ28" s="435">
        <f t="shared" ref="JJ28:LU28" si="114">JJ49</f>
        <v>326</v>
      </c>
      <c r="JK28" s="435">
        <f t="shared" si="114"/>
        <v>498</v>
      </c>
      <c r="JL28" s="435">
        <f t="shared" si="114"/>
        <v>949</v>
      </c>
      <c r="JM28" s="435">
        <f t="shared" si="114"/>
        <v>1645</v>
      </c>
      <c r="JN28" s="435">
        <f t="shared" si="114"/>
        <v>2726</v>
      </c>
      <c r="JO28" s="435">
        <f t="shared" si="114"/>
        <v>2440</v>
      </c>
      <c r="JP28" s="435">
        <f t="shared" si="114"/>
        <v>2353</v>
      </c>
      <c r="JQ28" s="435">
        <f t="shared" si="114"/>
        <v>3061</v>
      </c>
      <c r="JR28" s="435">
        <f t="shared" si="114"/>
        <v>3582</v>
      </c>
      <c r="JS28" s="435">
        <f t="shared" si="114"/>
        <v>4056</v>
      </c>
      <c r="JT28" s="435">
        <f t="shared" si="114"/>
        <v>4014</v>
      </c>
      <c r="JU28" s="435">
        <f t="shared" si="114"/>
        <v>5091</v>
      </c>
      <c r="JV28" s="435">
        <f t="shared" si="114"/>
        <v>4689</v>
      </c>
      <c r="JW28" s="435">
        <f t="shared" si="114"/>
        <v>3825</v>
      </c>
      <c r="JX28" s="435">
        <f t="shared" si="114"/>
        <v>4135</v>
      </c>
      <c r="JY28" s="435">
        <f t="shared" si="114"/>
        <v>4484</v>
      </c>
      <c r="JZ28" s="435">
        <f t="shared" si="114"/>
        <v>4190</v>
      </c>
      <c r="KA28" s="435">
        <f t="shared" si="114"/>
        <v>4384</v>
      </c>
      <c r="KB28" s="435">
        <f t="shared" si="114"/>
        <v>4995</v>
      </c>
      <c r="KC28" s="435">
        <f t="shared" si="114"/>
        <v>3955</v>
      </c>
      <c r="KD28" s="435">
        <f t="shared" si="114"/>
        <v>3043</v>
      </c>
      <c r="KE28" s="435">
        <f t="shared" si="114"/>
        <v>3004</v>
      </c>
      <c r="KF28" s="435">
        <f t="shared" si="114"/>
        <v>3231</v>
      </c>
      <c r="KG28" s="435">
        <f t="shared" si="114"/>
        <v>2899</v>
      </c>
      <c r="KH28" s="435">
        <f t="shared" si="114"/>
        <v>2752</v>
      </c>
      <c r="KI28" s="435">
        <f t="shared" si="114"/>
        <v>3098</v>
      </c>
      <c r="KJ28" s="435">
        <f t="shared" si="114"/>
        <v>2740</v>
      </c>
      <c r="KK28" s="435">
        <f t="shared" si="114"/>
        <v>787</v>
      </c>
      <c r="KL28" s="435">
        <f t="shared" si="114"/>
        <v>865</v>
      </c>
      <c r="KM28" s="435">
        <f t="shared" si="114"/>
        <v>1257</v>
      </c>
      <c r="KN28" s="1461">
        <f t="shared" si="114"/>
        <v>1526</v>
      </c>
      <c r="KO28" s="435">
        <f t="shared" si="114"/>
        <v>1362</v>
      </c>
      <c r="KP28" s="435">
        <f t="shared" si="114"/>
        <v>1209</v>
      </c>
      <c r="KQ28" s="435">
        <f t="shared" si="114"/>
        <v>376</v>
      </c>
      <c r="KR28" s="435">
        <f t="shared" si="114"/>
        <v>24</v>
      </c>
      <c r="KS28" s="435">
        <f t="shared" si="114"/>
        <v>1590</v>
      </c>
      <c r="KT28" s="435">
        <f t="shared" si="114"/>
        <v>2732</v>
      </c>
      <c r="KU28" s="435">
        <v>2889</v>
      </c>
      <c r="KV28" s="435">
        <f t="shared" si="114"/>
        <v>3577</v>
      </c>
      <c r="KW28" s="435">
        <f t="shared" si="114"/>
        <v>3813</v>
      </c>
      <c r="KX28" s="435">
        <f t="shared" si="114"/>
        <v>3067</v>
      </c>
      <c r="KY28" s="435">
        <f t="shared" si="114"/>
        <v>2651</v>
      </c>
      <c r="KZ28" s="435">
        <f t="shared" si="114"/>
        <v>2733</v>
      </c>
      <c r="LA28" s="435">
        <f t="shared" si="114"/>
        <v>4202</v>
      </c>
      <c r="LB28" s="435">
        <f t="shared" si="114"/>
        <v>4614</v>
      </c>
      <c r="LC28" s="435">
        <f t="shared" si="114"/>
        <v>4672</v>
      </c>
      <c r="LD28" s="435">
        <f t="shared" si="114"/>
        <v>5836</v>
      </c>
      <c r="LE28" s="435">
        <f t="shared" si="114"/>
        <v>5630</v>
      </c>
      <c r="LF28" s="435">
        <f t="shared" si="114"/>
        <v>5359</v>
      </c>
      <c r="LG28" s="435">
        <f t="shared" si="114"/>
        <v>5530</v>
      </c>
      <c r="LH28" s="435">
        <f t="shared" si="114"/>
        <v>6597</v>
      </c>
      <c r="LI28" s="435">
        <f t="shared" si="114"/>
        <v>7426</v>
      </c>
      <c r="LJ28" s="435">
        <f t="shared" si="114"/>
        <v>7532</v>
      </c>
      <c r="LK28" s="435">
        <f t="shared" si="114"/>
        <v>8464</v>
      </c>
      <c r="LL28" s="435">
        <f t="shared" si="114"/>
        <v>7889</v>
      </c>
      <c r="LM28" s="435">
        <f t="shared" si="114"/>
        <v>6715</v>
      </c>
      <c r="LN28" s="435">
        <f t="shared" si="114"/>
        <v>6805</v>
      </c>
      <c r="LO28" s="435">
        <f t="shared" si="114"/>
        <v>6801</v>
      </c>
      <c r="LP28" s="435">
        <f t="shared" si="114"/>
        <v>6801</v>
      </c>
      <c r="LQ28" s="435">
        <f t="shared" si="114"/>
        <v>6801</v>
      </c>
      <c r="LR28" s="435">
        <f t="shared" si="114"/>
        <v>6523</v>
      </c>
      <c r="LS28" s="435">
        <f t="shared" si="114"/>
        <v>6005</v>
      </c>
      <c r="LT28" s="435">
        <f t="shared" si="114"/>
        <v>5426</v>
      </c>
      <c r="LU28" s="435">
        <f t="shared" si="114"/>
        <v>4384</v>
      </c>
      <c r="LV28" s="435">
        <f t="shared" ref="LV28:NA28" si="115">LV49</f>
        <v>5610</v>
      </c>
      <c r="LW28" s="435">
        <v>5610</v>
      </c>
      <c r="LX28" s="435">
        <f t="shared" si="115"/>
        <v>5610</v>
      </c>
      <c r="LY28" s="435">
        <f t="shared" si="115"/>
        <v>5603</v>
      </c>
      <c r="LZ28" s="435">
        <f t="shared" si="115"/>
        <v>5076</v>
      </c>
      <c r="MA28" s="435">
        <f t="shared" si="115"/>
        <v>4839</v>
      </c>
      <c r="MB28" s="435">
        <f t="shared" si="115"/>
        <v>5284</v>
      </c>
      <c r="MC28" s="435">
        <f t="shared" si="115"/>
        <v>6145</v>
      </c>
      <c r="MD28" s="435">
        <f t="shared" si="115"/>
        <v>6939</v>
      </c>
      <c r="ME28" s="435">
        <f t="shared" si="115"/>
        <v>6318</v>
      </c>
      <c r="MF28" s="435">
        <f t="shared" si="115"/>
        <v>6612</v>
      </c>
      <c r="MG28" s="435">
        <f t="shared" si="115"/>
        <v>5936</v>
      </c>
      <c r="MH28" s="435">
        <f t="shared" si="115"/>
        <v>4769</v>
      </c>
      <c r="MI28" s="435">
        <f t="shared" si="115"/>
        <v>3249</v>
      </c>
      <c r="MJ28" s="435">
        <f t="shared" si="115"/>
        <v>5349</v>
      </c>
      <c r="MK28" s="435">
        <f t="shared" si="115"/>
        <v>3550</v>
      </c>
      <c r="ML28" s="435">
        <f t="shared" si="115"/>
        <v>3593</v>
      </c>
      <c r="MM28" s="435">
        <f t="shared" si="115"/>
        <v>3328</v>
      </c>
      <c r="MN28" s="435">
        <f t="shared" si="115"/>
        <v>2781</v>
      </c>
      <c r="MO28" s="435">
        <f t="shared" si="115"/>
        <v>1898</v>
      </c>
      <c r="MP28" s="435">
        <v>1898</v>
      </c>
      <c r="MQ28" s="435">
        <f t="shared" si="115"/>
        <v>4069</v>
      </c>
      <c r="MR28" s="435">
        <f t="shared" si="115"/>
        <v>4958</v>
      </c>
      <c r="MS28" s="435">
        <f t="shared" si="115"/>
        <v>4500</v>
      </c>
      <c r="MT28" s="435">
        <f t="shared" si="115"/>
        <v>4422</v>
      </c>
      <c r="MU28" s="435">
        <f t="shared" si="115"/>
        <v>4240</v>
      </c>
      <c r="MV28" s="435">
        <f t="shared" si="115"/>
        <v>4240</v>
      </c>
      <c r="MW28" s="435">
        <f>MW49</f>
        <v>4237</v>
      </c>
      <c r="MX28" s="435">
        <f t="shared" si="115"/>
        <v>4786</v>
      </c>
      <c r="MY28" s="435">
        <f t="shared" si="115"/>
        <v>4251</v>
      </c>
      <c r="MZ28" s="435">
        <f t="shared" si="115"/>
        <v>3869</v>
      </c>
      <c r="NA28" s="435">
        <f t="shared" si="115"/>
        <v>4304</v>
      </c>
    </row>
    <row r="29" spans="1:365" s="62" customFormat="1" ht="15" customHeight="1">
      <c r="A29" s="64" t="s">
        <v>526</v>
      </c>
      <c r="B29" s="435">
        <v>0</v>
      </c>
      <c r="C29" s="435">
        <v>152</v>
      </c>
      <c r="D29" s="435">
        <v>0</v>
      </c>
      <c r="E29" s="435">
        <v>606</v>
      </c>
      <c r="F29" s="435">
        <v>87</v>
      </c>
      <c r="G29" s="435">
        <v>615</v>
      </c>
      <c r="H29" s="435">
        <v>0</v>
      </c>
      <c r="I29" s="435">
        <v>0</v>
      </c>
      <c r="J29" s="435">
        <v>0</v>
      </c>
      <c r="K29" s="435">
        <v>510</v>
      </c>
      <c r="L29" s="435">
        <v>0</v>
      </c>
      <c r="M29" s="435">
        <v>177</v>
      </c>
      <c r="N29" s="435">
        <v>470</v>
      </c>
      <c r="O29" s="435">
        <v>0</v>
      </c>
      <c r="P29" s="435">
        <v>0</v>
      </c>
      <c r="Q29" s="435">
        <v>0</v>
      </c>
      <c r="R29" s="435">
        <v>76</v>
      </c>
      <c r="S29" s="739"/>
      <c r="T29" s="435">
        <v>255</v>
      </c>
      <c r="U29" s="435">
        <v>344</v>
      </c>
      <c r="V29" s="435">
        <v>0</v>
      </c>
      <c r="W29" s="435">
        <v>0</v>
      </c>
      <c r="X29" s="435">
        <v>360</v>
      </c>
      <c r="Y29" s="435">
        <v>86</v>
      </c>
      <c r="Z29" s="435">
        <v>106</v>
      </c>
      <c r="AA29" s="435">
        <v>406</v>
      </c>
      <c r="AB29" s="435">
        <v>863</v>
      </c>
      <c r="AC29" s="435">
        <v>457</v>
      </c>
      <c r="AD29" s="435">
        <v>0</v>
      </c>
      <c r="AE29" s="435">
        <v>75</v>
      </c>
      <c r="AF29" s="435">
        <v>161</v>
      </c>
      <c r="AG29" s="435">
        <v>559</v>
      </c>
      <c r="AH29" s="435">
        <v>194</v>
      </c>
      <c r="AI29" s="435">
        <v>107</v>
      </c>
      <c r="AJ29" s="435">
        <v>0</v>
      </c>
      <c r="AK29" s="435">
        <v>0</v>
      </c>
      <c r="AL29" s="435">
        <v>486</v>
      </c>
      <c r="AM29" s="435">
        <v>226</v>
      </c>
      <c r="AN29" s="435">
        <v>127</v>
      </c>
      <c r="AO29" s="435">
        <v>66</v>
      </c>
      <c r="AP29" s="435">
        <v>461</v>
      </c>
      <c r="AQ29" s="435">
        <v>0</v>
      </c>
      <c r="AR29" s="435">
        <v>0</v>
      </c>
      <c r="AS29" s="435">
        <v>80</v>
      </c>
      <c r="AT29" s="435">
        <v>578</v>
      </c>
      <c r="AU29" s="435">
        <v>327</v>
      </c>
      <c r="AV29" s="435">
        <v>106</v>
      </c>
      <c r="AW29" s="435">
        <v>389</v>
      </c>
      <c r="AX29" s="435">
        <v>0</v>
      </c>
      <c r="AY29" s="435">
        <v>0</v>
      </c>
      <c r="AZ29" s="435">
        <v>387</v>
      </c>
      <c r="BA29" s="435">
        <v>248</v>
      </c>
      <c r="BB29" s="435">
        <v>63</v>
      </c>
      <c r="BC29" s="435">
        <v>624</v>
      </c>
      <c r="BD29" s="435">
        <v>92</v>
      </c>
      <c r="BE29" s="435">
        <v>0</v>
      </c>
      <c r="BF29" s="435">
        <v>0</v>
      </c>
      <c r="BG29" s="435">
        <v>245</v>
      </c>
      <c r="BH29" s="435">
        <v>654</v>
      </c>
      <c r="BI29" s="435">
        <v>86</v>
      </c>
      <c r="BJ29" s="435">
        <v>290</v>
      </c>
      <c r="BK29" s="435">
        <v>98</v>
      </c>
      <c r="BL29" s="435">
        <v>0</v>
      </c>
      <c r="BM29" s="435">
        <v>0</v>
      </c>
      <c r="BN29" s="435">
        <v>531</v>
      </c>
      <c r="BO29" s="435">
        <v>466</v>
      </c>
      <c r="BP29" s="435">
        <v>95</v>
      </c>
      <c r="BQ29" s="435">
        <v>453</v>
      </c>
      <c r="BR29" s="435">
        <v>242</v>
      </c>
      <c r="BS29" s="435">
        <v>0</v>
      </c>
      <c r="BT29" s="435">
        <v>0</v>
      </c>
      <c r="BU29" s="435">
        <v>387</v>
      </c>
      <c r="BV29" s="435">
        <v>699</v>
      </c>
      <c r="BW29" s="435">
        <v>70</v>
      </c>
      <c r="BX29" s="435">
        <v>185</v>
      </c>
      <c r="BY29" s="435">
        <v>97</v>
      </c>
      <c r="BZ29" s="435">
        <v>0</v>
      </c>
      <c r="CA29" s="435">
        <v>0</v>
      </c>
      <c r="CB29" s="435">
        <v>532</v>
      </c>
      <c r="CC29" s="435">
        <v>738</v>
      </c>
      <c r="CD29" s="435">
        <v>0</v>
      </c>
      <c r="CE29" s="435">
        <v>337</v>
      </c>
      <c r="CF29" s="435">
        <v>74</v>
      </c>
      <c r="CG29" s="435">
        <v>0</v>
      </c>
      <c r="CH29" s="435">
        <v>0</v>
      </c>
      <c r="CI29" s="435">
        <v>384</v>
      </c>
      <c r="CJ29" s="435">
        <v>438</v>
      </c>
      <c r="CK29" s="435">
        <v>103</v>
      </c>
      <c r="CL29" s="435">
        <v>536</v>
      </c>
      <c r="CM29" s="435">
        <v>77</v>
      </c>
      <c r="CN29" s="435">
        <v>0</v>
      </c>
      <c r="CO29" s="435">
        <v>0</v>
      </c>
      <c r="CP29" s="435">
        <v>428</v>
      </c>
      <c r="CQ29" s="435">
        <v>381</v>
      </c>
      <c r="CR29" s="435">
        <v>341</v>
      </c>
      <c r="CS29" s="435">
        <v>69</v>
      </c>
      <c r="CT29" s="435">
        <v>476</v>
      </c>
      <c r="CU29" s="435">
        <v>0</v>
      </c>
      <c r="CV29" s="864">
        <v>0</v>
      </c>
      <c r="CW29" s="435">
        <v>267</v>
      </c>
      <c r="CX29" s="435">
        <v>772</v>
      </c>
      <c r="CY29" s="435">
        <v>333</v>
      </c>
      <c r="CZ29" s="435">
        <v>66</v>
      </c>
      <c r="DA29" s="435">
        <v>480</v>
      </c>
      <c r="DB29" s="435">
        <v>0</v>
      </c>
      <c r="DC29" s="435">
        <v>0</v>
      </c>
      <c r="DD29" s="435">
        <v>0</v>
      </c>
      <c r="DE29" s="435">
        <v>918</v>
      </c>
      <c r="DF29" s="435">
        <v>296</v>
      </c>
      <c r="DG29" s="435">
        <v>573</v>
      </c>
      <c r="DH29" s="435">
        <v>366</v>
      </c>
      <c r="DI29" s="435">
        <v>0</v>
      </c>
      <c r="DJ29" s="435">
        <v>0</v>
      </c>
      <c r="DK29" s="435">
        <v>0</v>
      </c>
      <c r="DL29" s="435">
        <v>0</v>
      </c>
      <c r="DM29" s="435">
        <f>224+365</f>
        <v>589</v>
      </c>
      <c r="DN29" s="435">
        <v>303</v>
      </c>
      <c r="DO29" s="435">
        <v>0</v>
      </c>
      <c r="DP29" s="435">
        <v>0</v>
      </c>
      <c r="DQ29" s="435">
        <v>0</v>
      </c>
      <c r="DR29" s="435">
        <v>266</v>
      </c>
      <c r="DS29" s="435">
        <v>459</v>
      </c>
      <c r="DT29" s="435">
        <v>421</v>
      </c>
      <c r="DU29" s="435">
        <v>547</v>
      </c>
      <c r="DV29" s="435">
        <v>121</v>
      </c>
      <c r="DW29" s="435">
        <v>0</v>
      </c>
      <c r="DX29" s="435">
        <v>0</v>
      </c>
      <c r="DY29" s="435">
        <v>0</v>
      </c>
      <c r="DZ29" s="435">
        <v>489</v>
      </c>
      <c r="EA29" s="435">
        <v>1060</v>
      </c>
      <c r="EB29" s="435">
        <v>0</v>
      </c>
      <c r="EC29" s="435">
        <v>417</v>
      </c>
      <c r="ED29" s="435">
        <v>0</v>
      </c>
      <c r="EE29" s="890">
        <v>0</v>
      </c>
      <c r="EF29" s="435">
        <v>0</v>
      </c>
      <c r="EG29" s="435">
        <v>714</v>
      </c>
      <c r="EH29" s="435">
        <v>161</v>
      </c>
      <c r="EI29" s="435">
        <v>0</v>
      </c>
      <c r="EJ29" s="435">
        <v>328</v>
      </c>
      <c r="EK29" s="435">
        <v>0</v>
      </c>
      <c r="EL29" s="435">
        <v>0</v>
      </c>
      <c r="EM29" s="435">
        <v>364</v>
      </c>
      <c r="EN29" s="435">
        <v>466</v>
      </c>
      <c r="EO29" s="435">
        <v>99</v>
      </c>
      <c r="EP29" s="435">
        <v>378</v>
      </c>
      <c r="EQ29" s="435">
        <v>85</v>
      </c>
      <c r="ER29" s="435">
        <v>0</v>
      </c>
      <c r="ES29" s="435">
        <v>0</v>
      </c>
      <c r="ET29" s="435">
        <v>339</v>
      </c>
      <c r="EU29" s="435">
        <v>467</v>
      </c>
      <c r="EV29" s="435">
        <v>571</v>
      </c>
      <c r="EW29" s="435">
        <v>331</v>
      </c>
      <c r="EX29" s="435">
        <v>0</v>
      </c>
      <c r="EY29" s="435">
        <v>0</v>
      </c>
      <c r="EZ29" s="435">
        <v>0</v>
      </c>
      <c r="FA29" s="435">
        <v>85</v>
      </c>
      <c r="FB29" s="435">
        <v>540</v>
      </c>
      <c r="FC29" s="435">
        <v>385</v>
      </c>
      <c r="FD29" s="435">
        <v>228</v>
      </c>
      <c r="FE29" s="435">
        <v>229</v>
      </c>
      <c r="FF29" s="435">
        <v>0</v>
      </c>
      <c r="FG29" s="435">
        <v>0</v>
      </c>
      <c r="FH29" s="435">
        <v>192</v>
      </c>
      <c r="FI29" s="435">
        <v>0</v>
      </c>
      <c r="FJ29" s="435">
        <v>476</v>
      </c>
      <c r="FK29" s="435">
        <v>504</v>
      </c>
      <c r="FL29" s="435">
        <v>287</v>
      </c>
      <c r="FM29" s="435">
        <v>0</v>
      </c>
      <c r="FN29" s="435">
        <v>0</v>
      </c>
      <c r="FO29" s="435">
        <v>82</v>
      </c>
      <c r="FP29" s="435">
        <v>577</v>
      </c>
      <c r="FQ29" s="435">
        <v>463</v>
      </c>
      <c r="FR29" s="435">
        <v>299</v>
      </c>
      <c r="FS29" s="435">
        <v>341</v>
      </c>
      <c r="FT29" s="435">
        <v>0</v>
      </c>
      <c r="FU29" s="435">
        <v>0</v>
      </c>
      <c r="FV29" s="435">
        <v>305</v>
      </c>
      <c r="FW29" s="435"/>
      <c r="FX29" s="435">
        <v>248</v>
      </c>
      <c r="FY29" s="435">
        <v>0</v>
      </c>
      <c r="FZ29" s="435">
        <v>95</v>
      </c>
      <c r="GA29" s="435">
        <v>0</v>
      </c>
      <c r="GB29" s="435">
        <v>0</v>
      </c>
      <c r="GC29" s="435">
        <v>50</v>
      </c>
      <c r="GD29" s="435">
        <v>540</v>
      </c>
      <c r="GE29" s="435">
        <v>0</v>
      </c>
      <c r="GF29" s="435">
        <v>0</v>
      </c>
      <c r="GG29" s="435">
        <v>67</v>
      </c>
      <c r="GH29" s="435">
        <v>0</v>
      </c>
      <c r="GI29" s="435">
        <v>0</v>
      </c>
      <c r="GJ29" s="435">
        <v>0</v>
      </c>
      <c r="GK29" s="435">
        <v>491</v>
      </c>
      <c r="GL29" s="435">
        <v>53</v>
      </c>
      <c r="GM29" s="435">
        <v>60</v>
      </c>
      <c r="GN29" s="435">
        <v>338</v>
      </c>
      <c r="GO29" s="435">
        <v>0</v>
      </c>
      <c r="GP29" s="435">
        <v>0</v>
      </c>
      <c r="GQ29" s="435">
        <v>214</v>
      </c>
      <c r="GR29" s="435">
        <v>0</v>
      </c>
      <c r="GS29" s="435">
        <v>0</v>
      </c>
      <c r="GT29" s="435">
        <v>276</v>
      </c>
      <c r="GU29" s="435">
        <v>190</v>
      </c>
      <c r="GV29" s="435">
        <v>0</v>
      </c>
      <c r="GW29" s="435">
        <v>0</v>
      </c>
      <c r="GX29" s="435">
        <v>238</v>
      </c>
      <c r="GY29" s="435">
        <v>355</v>
      </c>
      <c r="GZ29" s="435">
        <v>252</v>
      </c>
      <c r="HA29" s="435">
        <v>76</v>
      </c>
      <c r="HB29" s="435">
        <v>341</v>
      </c>
      <c r="HC29" s="435">
        <v>0</v>
      </c>
      <c r="HD29" s="435">
        <v>0</v>
      </c>
      <c r="HE29" s="435">
        <v>0</v>
      </c>
      <c r="HF29" s="435">
        <v>0</v>
      </c>
      <c r="HG29" s="435">
        <v>743</v>
      </c>
      <c r="HH29" s="435">
        <v>1096</v>
      </c>
      <c r="HI29" s="435">
        <v>128</v>
      </c>
      <c r="HJ29" s="435">
        <v>0</v>
      </c>
      <c r="HK29" s="435">
        <v>0</v>
      </c>
      <c r="HL29" s="435">
        <v>418</v>
      </c>
      <c r="HM29" s="435">
        <v>0</v>
      </c>
      <c r="HN29" s="435">
        <v>567</v>
      </c>
      <c r="HO29" s="435">
        <v>324</v>
      </c>
      <c r="HP29" s="435">
        <v>154</v>
      </c>
      <c r="HQ29" s="435">
        <v>0</v>
      </c>
      <c r="HR29" s="435">
        <v>0</v>
      </c>
      <c r="HS29" s="435">
        <v>517</v>
      </c>
      <c r="HT29" s="435">
        <v>636</v>
      </c>
      <c r="HU29" s="435">
        <v>413</v>
      </c>
      <c r="HV29" s="435">
        <v>486</v>
      </c>
      <c r="HW29" s="435">
        <v>221</v>
      </c>
      <c r="HX29" s="435">
        <v>0</v>
      </c>
      <c r="HY29" s="435">
        <v>0</v>
      </c>
      <c r="HZ29" s="435">
        <v>695</v>
      </c>
      <c r="IA29" s="435">
        <v>523</v>
      </c>
      <c r="IB29" s="435">
        <v>376</v>
      </c>
      <c r="IC29" s="435">
        <v>483</v>
      </c>
      <c r="ID29" s="435">
        <v>165</v>
      </c>
      <c r="IE29" s="435">
        <v>0</v>
      </c>
      <c r="IF29" s="435">
        <v>0</v>
      </c>
      <c r="IG29" s="435">
        <v>338</v>
      </c>
      <c r="IH29" s="435">
        <v>1086</v>
      </c>
      <c r="II29" s="435">
        <v>66</v>
      </c>
      <c r="IJ29" s="435">
        <v>486</v>
      </c>
      <c r="IK29" s="435">
        <v>308</v>
      </c>
      <c r="IL29" s="435">
        <v>0</v>
      </c>
      <c r="IM29" s="435">
        <v>0</v>
      </c>
      <c r="IN29" s="435">
        <v>472</v>
      </c>
      <c r="IO29" s="435">
        <v>151</v>
      </c>
      <c r="IP29" s="435">
        <v>468</v>
      </c>
      <c r="IQ29" s="435">
        <v>160</v>
      </c>
      <c r="IR29" s="435">
        <v>528</v>
      </c>
      <c r="IS29" s="435">
        <v>0</v>
      </c>
      <c r="IT29" s="435">
        <v>0</v>
      </c>
      <c r="IU29" s="435">
        <v>528</v>
      </c>
      <c r="IV29" s="435">
        <v>1155</v>
      </c>
      <c r="IW29" s="435">
        <v>1217</v>
      </c>
      <c r="IX29" s="435">
        <v>1549</v>
      </c>
      <c r="IY29" s="435">
        <v>149</v>
      </c>
      <c r="IZ29" s="435">
        <v>0</v>
      </c>
      <c r="JA29" s="435">
        <v>0</v>
      </c>
      <c r="JB29" s="435">
        <v>713</v>
      </c>
      <c r="JC29" s="435">
        <v>240</v>
      </c>
      <c r="JD29" s="435">
        <v>654</v>
      </c>
      <c r="JE29" s="435">
        <v>468</v>
      </c>
      <c r="JF29" s="435">
        <v>595</v>
      </c>
      <c r="JG29" s="435">
        <v>0</v>
      </c>
      <c r="JH29" s="435">
        <v>0</v>
      </c>
      <c r="JI29" s="435">
        <v>1197</v>
      </c>
      <c r="JJ29" s="435">
        <v>471</v>
      </c>
      <c r="JK29" s="435">
        <v>462</v>
      </c>
      <c r="JL29" s="435">
        <v>1066</v>
      </c>
      <c r="JM29" s="435">
        <v>813</v>
      </c>
      <c r="JN29" s="435">
        <v>0</v>
      </c>
      <c r="JO29" s="435">
        <v>0</v>
      </c>
      <c r="JP29" s="435">
        <v>1155</v>
      </c>
      <c r="JQ29" s="435">
        <v>601</v>
      </c>
      <c r="JR29" s="435">
        <v>994</v>
      </c>
      <c r="JS29" s="435">
        <v>359</v>
      </c>
      <c r="JT29" s="435">
        <v>1364</v>
      </c>
      <c r="JU29" s="435">
        <v>0</v>
      </c>
      <c r="JV29" s="435">
        <v>0</v>
      </c>
      <c r="JW29" s="435">
        <v>1744</v>
      </c>
      <c r="JX29" s="435">
        <v>1280</v>
      </c>
      <c r="JY29" s="435">
        <v>919</v>
      </c>
      <c r="JZ29" s="435">
        <v>970</v>
      </c>
      <c r="KA29" s="435">
        <v>1130</v>
      </c>
      <c r="KB29" s="435">
        <v>0</v>
      </c>
      <c r="KC29" s="435">
        <v>0</v>
      </c>
      <c r="KD29" s="435">
        <v>0</v>
      </c>
      <c r="KE29" s="435">
        <v>1051</v>
      </c>
      <c r="KF29" s="435">
        <v>806</v>
      </c>
      <c r="KG29" s="435">
        <v>1219</v>
      </c>
      <c r="KH29" s="435" t="s">
        <v>119</v>
      </c>
      <c r="KI29" s="435">
        <v>0</v>
      </c>
      <c r="KJ29" s="435">
        <v>0</v>
      </c>
      <c r="KK29" s="435">
        <v>1119</v>
      </c>
      <c r="KL29" s="435">
        <v>1725</v>
      </c>
      <c r="KM29" s="435">
        <v>753</v>
      </c>
      <c r="KN29" s="1461">
        <v>0</v>
      </c>
      <c r="KO29" s="435">
        <v>854</v>
      </c>
      <c r="KP29" s="435">
        <v>0</v>
      </c>
      <c r="KQ29" s="435">
        <v>0</v>
      </c>
      <c r="KR29" s="435">
        <v>1816</v>
      </c>
      <c r="KS29" s="435">
        <v>0</v>
      </c>
      <c r="KT29" s="435">
        <v>699</v>
      </c>
      <c r="KU29" s="435">
        <v>1280</v>
      </c>
      <c r="KV29" s="435">
        <v>824</v>
      </c>
      <c r="KW29" s="435">
        <v>0</v>
      </c>
      <c r="KX29" s="435">
        <v>0</v>
      </c>
      <c r="KY29" s="435">
        <v>1000</v>
      </c>
      <c r="KZ29" s="435">
        <v>2333</v>
      </c>
      <c r="LA29" s="435">
        <v>1220</v>
      </c>
      <c r="LB29" s="435">
        <v>896</v>
      </c>
      <c r="LC29" s="435">
        <v>1380</v>
      </c>
      <c r="LD29" s="435">
        <v>0</v>
      </c>
      <c r="LE29" s="435">
        <v>0</v>
      </c>
      <c r="LF29" s="435">
        <v>948</v>
      </c>
      <c r="LG29" s="435">
        <v>1659</v>
      </c>
      <c r="LH29" s="435">
        <v>989</v>
      </c>
      <c r="LI29" s="435">
        <v>2015</v>
      </c>
      <c r="LJ29" s="435">
        <v>1107</v>
      </c>
      <c r="LK29" s="435">
        <v>0</v>
      </c>
      <c r="LL29" s="435">
        <v>0</v>
      </c>
      <c r="LM29" s="435">
        <v>0</v>
      </c>
      <c r="LN29" s="435">
        <v>1672</v>
      </c>
      <c r="LO29" s="435">
        <v>0</v>
      </c>
      <c r="LP29" s="435">
        <v>0</v>
      </c>
      <c r="LQ29" s="435">
        <v>1845</v>
      </c>
      <c r="LR29" s="435">
        <v>0</v>
      </c>
      <c r="LS29" s="435">
        <v>0</v>
      </c>
      <c r="LT29" s="435">
        <v>621</v>
      </c>
      <c r="LU29" s="435">
        <v>2198</v>
      </c>
      <c r="LV29" s="435">
        <v>0</v>
      </c>
      <c r="LW29" s="435">
        <v>0</v>
      </c>
      <c r="LX29" s="435">
        <v>1383</v>
      </c>
      <c r="LY29" s="435">
        <v>0</v>
      </c>
      <c r="LZ29" s="435">
        <v>0</v>
      </c>
      <c r="MA29" s="435">
        <v>1994</v>
      </c>
      <c r="MB29" s="435">
        <v>1973</v>
      </c>
      <c r="MC29" s="435">
        <v>1646</v>
      </c>
      <c r="MD29" s="435">
        <v>625</v>
      </c>
      <c r="ME29" s="435">
        <v>941</v>
      </c>
      <c r="MF29" s="435">
        <v>0</v>
      </c>
      <c r="MG29" s="435">
        <v>0</v>
      </c>
      <c r="MH29" s="435">
        <v>0</v>
      </c>
      <c r="MI29" s="435">
        <v>0</v>
      </c>
      <c r="MJ29" s="435">
        <v>0</v>
      </c>
      <c r="MK29" s="435">
        <v>0</v>
      </c>
      <c r="ML29" s="435">
        <v>0</v>
      </c>
      <c r="MM29" s="435">
        <v>0</v>
      </c>
      <c r="MN29" s="435">
        <v>0</v>
      </c>
      <c r="MO29" s="435">
        <v>0</v>
      </c>
      <c r="MP29" s="435">
        <v>2330</v>
      </c>
      <c r="MQ29" s="435">
        <v>1303</v>
      </c>
      <c r="MR29" s="435">
        <v>647</v>
      </c>
      <c r="MS29" s="435">
        <v>713</v>
      </c>
      <c r="MT29" s="435">
        <v>0</v>
      </c>
      <c r="MU29" s="435">
        <v>0</v>
      </c>
      <c r="MV29" s="435">
        <v>0</v>
      </c>
      <c r="MW29" s="435">
        <v>589</v>
      </c>
      <c r="MX29" s="435">
        <v>86</v>
      </c>
      <c r="MY29" s="435">
        <v>519</v>
      </c>
      <c r="MZ29" s="435">
        <v>1009</v>
      </c>
      <c r="NA29" s="435">
        <v>0</v>
      </c>
    </row>
    <row r="30" spans="1:365" ht="15" customHeight="1">
      <c r="A30" s="64" t="s">
        <v>544</v>
      </c>
      <c r="B30" s="443">
        <v>45688</v>
      </c>
      <c r="C30" s="443">
        <f t="shared" ref="C30" si="116">B85</f>
        <v>45690</v>
      </c>
      <c r="D30" s="443">
        <f t="shared" ref="D30" si="117">C85</f>
        <v>45691</v>
      </c>
      <c r="E30" s="443">
        <f t="shared" ref="E30" si="118">D85</f>
        <v>45692</v>
      </c>
      <c r="F30" s="443">
        <f>E85</f>
        <v>45692</v>
      </c>
      <c r="G30" s="443">
        <f t="shared" ref="G30" si="119">F85</f>
        <v>45693</v>
      </c>
      <c r="H30" s="443">
        <f t="shared" ref="H30" si="120">G85</f>
        <v>0</v>
      </c>
      <c r="I30" s="443">
        <v>45695</v>
      </c>
      <c r="J30" s="443">
        <f t="shared" ref="J30" si="121">I85</f>
        <v>45697</v>
      </c>
      <c r="K30" s="443">
        <f t="shared" ref="K30" si="122">J85</f>
        <v>45698</v>
      </c>
      <c r="L30" s="443">
        <f t="shared" ref="L30" si="123">K85</f>
        <v>45699</v>
      </c>
      <c r="M30" s="443">
        <f t="shared" ref="M30" si="124">L85</f>
        <v>45700</v>
      </c>
      <c r="N30" s="443">
        <f>M85</f>
        <v>45701</v>
      </c>
      <c r="O30" s="443">
        <v>45702</v>
      </c>
      <c r="P30" s="443">
        <v>45702</v>
      </c>
      <c r="Q30" s="443">
        <f>P85</f>
        <v>45704</v>
      </c>
      <c r="R30" s="443">
        <f>Q85</f>
        <v>45705</v>
      </c>
      <c r="S30" s="745">
        <f>R85</f>
        <v>45706</v>
      </c>
      <c r="T30" s="443">
        <f>S85</f>
        <v>0</v>
      </c>
      <c r="U30" s="443">
        <f>T85</f>
        <v>45708</v>
      </c>
      <c r="V30" s="443">
        <v>45709</v>
      </c>
      <c r="W30" s="443">
        <v>45710</v>
      </c>
      <c r="X30" s="443">
        <f>W85</f>
        <v>45711</v>
      </c>
      <c r="Y30" s="443">
        <f>X85</f>
        <v>45712</v>
      </c>
      <c r="Z30" s="443">
        <f>Y85</f>
        <v>45713</v>
      </c>
      <c r="AA30" s="443">
        <f>Z85</f>
        <v>45714</v>
      </c>
      <c r="AB30" s="443" t="s">
        <v>528</v>
      </c>
      <c r="AC30" s="443" t="s">
        <v>528</v>
      </c>
      <c r="AD30" s="443">
        <v>45717</v>
      </c>
      <c r="AE30" s="443">
        <f>AD85</f>
        <v>45718</v>
      </c>
      <c r="AF30" s="443">
        <f>AE85</f>
        <v>45719</v>
      </c>
      <c r="AG30" s="443">
        <f>AF85</f>
        <v>45720</v>
      </c>
      <c r="AH30" s="443">
        <f>AG85</f>
        <v>45721</v>
      </c>
      <c r="AI30" s="443">
        <f>AH85</f>
        <v>45722</v>
      </c>
      <c r="AJ30" s="443">
        <v>45723</v>
      </c>
      <c r="AK30" s="443">
        <v>45724</v>
      </c>
      <c r="AL30" s="443" t="str">
        <f>AK85</f>
        <v>na</v>
      </c>
      <c r="AM30" s="443">
        <f>AL85</f>
        <v>45726</v>
      </c>
      <c r="AN30" s="443">
        <f>AM85</f>
        <v>45727</v>
      </c>
      <c r="AO30" s="443">
        <f>AN85</f>
        <v>45727</v>
      </c>
      <c r="AP30" s="443">
        <f>AO85</f>
        <v>45728</v>
      </c>
      <c r="AQ30" s="443">
        <v>45730</v>
      </c>
      <c r="AR30" s="443">
        <v>45731</v>
      </c>
      <c r="AS30" s="443" t="str">
        <f>AR85</f>
        <v>n/a</v>
      </c>
      <c r="AT30" s="443">
        <f>AS85</f>
        <v>45733</v>
      </c>
      <c r="AU30" s="443">
        <f>AT85</f>
        <v>45733</v>
      </c>
      <c r="AV30" s="443">
        <f>AU85</f>
        <v>45734</v>
      </c>
      <c r="AW30" s="443">
        <f>AV85</f>
        <v>45734</v>
      </c>
      <c r="AX30" s="443">
        <v>45737</v>
      </c>
      <c r="AY30" s="443" t="s">
        <v>528</v>
      </c>
      <c r="AZ30" s="443">
        <f>AY85</f>
        <v>45739</v>
      </c>
      <c r="BA30" s="443">
        <f>AZ85</f>
        <v>45740</v>
      </c>
      <c r="BB30" s="443">
        <f>BA85</f>
        <v>45741</v>
      </c>
      <c r="BC30" s="443">
        <f>BB85</f>
        <v>45742</v>
      </c>
      <c r="BD30" s="443" t="str">
        <f>BC85</f>
        <v>na</v>
      </c>
      <c r="BE30" s="443">
        <v>45744</v>
      </c>
      <c r="BF30" s="443">
        <v>45744</v>
      </c>
      <c r="BG30" s="443">
        <f>BF85</f>
        <v>45745</v>
      </c>
      <c r="BH30" s="443">
        <f>BG85</f>
        <v>45747</v>
      </c>
      <c r="BI30" s="443">
        <f>BH85</f>
        <v>45747</v>
      </c>
      <c r="BJ30" s="443">
        <f>BI85</f>
        <v>45747</v>
      </c>
      <c r="BK30" s="443">
        <f>BJ85</f>
        <v>45748</v>
      </c>
      <c r="BL30" s="443">
        <v>45748</v>
      </c>
      <c r="BM30" s="443" t="s">
        <v>528</v>
      </c>
      <c r="BN30" s="443">
        <f>BM85</f>
        <v>45753</v>
      </c>
      <c r="BO30" s="443">
        <f>BN85</f>
        <v>45753</v>
      </c>
      <c r="BP30" s="443">
        <f>BO85</f>
        <v>45753</v>
      </c>
      <c r="BQ30" s="443">
        <f>BP85</f>
        <v>45753</v>
      </c>
      <c r="BR30" s="443">
        <f>BQ85</f>
        <v>45753</v>
      </c>
      <c r="BS30" s="443">
        <v>45754</v>
      </c>
      <c r="BT30" s="443">
        <v>45759</v>
      </c>
      <c r="BU30" s="443">
        <f>BT85</f>
        <v>45760</v>
      </c>
      <c r="BV30" s="443">
        <f>BU85</f>
        <v>45761</v>
      </c>
      <c r="BW30" s="443">
        <f>BV85</f>
        <v>45761</v>
      </c>
      <c r="BX30" s="443">
        <v>45762</v>
      </c>
      <c r="BY30" s="443">
        <f>BX85</f>
        <v>45761</v>
      </c>
      <c r="BZ30" s="443">
        <v>45765</v>
      </c>
      <c r="CA30" s="443">
        <v>45765</v>
      </c>
      <c r="CB30" s="443">
        <v>45766</v>
      </c>
      <c r="CC30" s="443">
        <f t="shared" ref="CC30:EJ30" si="125">CB85</f>
        <v>45771</v>
      </c>
      <c r="CD30" s="443">
        <f t="shared" si="125"/>
        <v>45769</v>
      </c>
      <c r="CE30" s="443" t="str">
        <f t="shared" si="125"/>
        <v>NA</v>
      </c>
      <c r="CF30" s="443">
        <f>CE85</f>
        <v>45771</v>
      </c>
      <c r="CG30" s="443">
        <v>45773</v>
      </c>
      <c r="CH30" s="443">
        <v>45774</v>
      </c>
      <c r="CI30" s="443">
        <v>45775</v>
      </c>
      <c r="CJ30" s="443">
        <f t="shared" si="125"/>
        <v>45775</v>
      </c>
      <c r="CK30" s="443">
        <f t="shared" si="125"/>
        <v>45775</v>
      </c>
      <c r="CL30" s="443">
        <f t="shared" si="125"/>
        <v>45776</v>
      </c>
      <c r="CM30" s="443">
        <f t="shared" si="125"/>
        <v>45778</v>
      </c>
      <c r="CN30" s="443">
        <v>45779</v>
      </c>
      <c r="CO30" s="443" t="s">
        <v>528</v>
      </c>
      <c r="CP30" s="443" t="str">
        <f t="shared" si="125"/>
        <v>NA</v>
      </c>
      <c r="CQ30" s="443">
        <f t="shared" si="125"/>
        <v>45782</v>
      </c>
      <c r="CR30" s="443">
        <f t="shared" si="125"/>
        <v>45782</v>
      </c>
      <c r="CS30" s="443">
        <f t="shared" si="125"/>
        <v>45782</v>
      </c>
      <c r="CT30" s="443">
        <f t="shared" si="125"/>
        <v>45782</v>
      </c>
      <c r="CU30" s="443" t="s">
        <v>528</v>
      </c>
      <c r="CV30" s="870" t="s">
        <v>528</v>
      </c>
      <c r="CW30" s="443">
        <v>45778</v>
      </c>
      <c r="CX30" s="443">
        <f t="shared" si="125"/>
        <v>45789</v>
      </c>
      <c r="CY30" s="443">
        <f t="shared" si="125"/>
        <v>45789</v>
      </c>
      <c r="CZ30" s="443">
        <f t="shared" si="125"/>
        <v>45789</v>
      </c>
      <c r="DA30" s="443">
        <f t="shared" si="125"/>
        <v>45789</v>
      </c>
      <c r="DB30" s="443">
        <v>45789</v>
      </c>
      <c r="DC30" s="443">
        <f t="shared" si="125"/>
        <v>0</v>
      </c>
      <c r="DD30" s="443">
        <f t="shared" si="125"/>
        <v>45789</v>
      </c>
      <c r="DE30" s="443">
        <f t="shared" si="125"/>
        <v>45789</v>
      </c>
      <c r="DF30" s="443">
        <f t="shared" si="125"/>
        <v>45789</v>
      </c>
      <c r="DG30" s="443">
        <f t="shared" si="125"/>
        <v>45789</v>
      </c>
      <c r="DH30" s="443">
        <f t="shared" si="125"/>
        <v>45789</v>
      </c>
      <c r="DI30" s="443">
        <v>45789</v>
      </c>
      <c r="DJ30" s="443">
        <v>45789</v>
      </c>
      <c r="DK30" s="443">
        <f t="shared" si="125"/>
        <v>45789</v>
      </c>
      <c r="DL30" s="443">
        <f t="shared" si="125"/>
        <v>45802</v>
      </c>
      <c r="DM30" s="443">
        <f t="shared" si="125"/>
        <v>45804</v>
      </c>
      <c r="DN30" s="443">
        <f t="shared" si="125"/>
        <v>45804</v>
      </c>
      <c r="DO30" s="443">
        <f t="shared" si="125"/>
        <v>45804</v>
      </c>
      <c r="DP30" s="443">
        <f t="shared" si="125"/>
        <v>45804</v>
      </c>
      <c r="DQ30" s="443">
        <v>45806</v>
      </c>
      <c r="DR30" s="443">
        <f t="shared" si="125"/>
        <v>45807</v>
      </c>
      <c r="DS30" s="443">
        <f t="shared" si="125"/>
        <v>45810</v>
      </c>
      <c r="DT30" s="443">
        <f t="shared" si="125"/>
        <v>45810</v>
      </c>
      <c r="DU30" s="443">
        <f t="shared" si="125"/>
        <v>45810</v>
      </c>
      <c r="DV30" s="443">
        <f t="shared" si="125"/>
        <v>45812</v>
      </c>
      <c r="DW30" s="443">
        <v>45812</v>
      </c>
      <c r="DX30" s="443">
        <v>45813</v>
      </c>
      <c r="DY30" s="443">
        <v>45815</v>
      </c>
      <c r="DZ30" s="443">
        <f t="shared" si="125"/>
        <v>45817</v>
      </c>
      <c r="EA30" s="443">
        <f t="shared" si="125"/>
        <v>45817</v>
      </c>
      <c r="EB30" s="443">
        <f t="shared" si="125"/>
        <v>45817</v>
      </c>
      <c r="EC30" s="443">
        <f t="shared" si="125"/>
        <v>45817</v>
      </c>
      <c r="ED30" s="443">
        <v>45817</v>
      </c>
      <c r="EE30" s="896" t="s">
        <v>528</v>
      </c>
      <c r="EF30" s="443" t="s">
        <v>528</v>
      </c>
      <c r="EG30" s="443">
        <f t="shared" si="125"/>
        <v>45824</v>
      </c>
      <c r="EH30" s="443">
        <f t="shared" si="125"/>
        <v>616</v>
      </c>
      <c r="EI30" s="443">
        <f t="shared" si="125"/>
        <v>45824</v>
      </c>
      <c r="EJ30" s="443">
        <f t="shared" si="125"/>
        <v>45826</v>
      </c>
      <c r="EK30" s="443">
        <v>45826</v>
      </c>
      <c r="EL30" s="443">
        <v>45827</v>
      </c>
      <c r="EM30" s="443">
        <f t="shared" ref="EM30:GT30" si="126">EL85</f>
        <v>45829</v>
      </c>
      <c r="EN30" s="443">
        <f t="shared" si="126"/>
        <v>45830</v>
      </c>
      <c r="EO30" s="443">
        <f t="shared" si="126"/>
        <v>45830</v>
      </c>
      <c r="EP30" s="443">
        <f t="shared" si="126"/>
        <v>45830</v>
      </c>
      <c r="EQ30" s="443">
        <v>45830</v>
      </c>
      <c r="ER30" s="443">
        <v>45832</v>
      </c>
      <c r="ES30" s="443">
        <v>45832</v>
      </c>
      <c r="ET30" s="443">
        <f t="shared" si="126"/>
        <v>45832</v>
      </c>
      <c r="EU30" s="443">
        <f t="shared" si="126"/>
        <v>45832</v>
      </c>
      <c r="EV30" s="443">
        <f t="shared" si="126"/>
        <v>45832</v>
      </c>
      <c r="EW30" s="443">
        <f t="shared" si="126"/>
        <v>45832</v>
      </c>
      <c r="EX30" s="443">
        <f t="shared" si="126"/>
        <v>45839</v>
      </c>
      <c r="EY30" s="443">
        <f t="shared" si="126"/>
        <v>45839</v>
      </c>
      <c r="EZ30" s="443">
        <v>45839</v>
      </c>
      <c r="FA30" s="443">
        <v>45839</v>
      </c>
      <c r="FB30" s="443">
        <f t="shared" si="126"/>
        <v>45840</v>
      </c>
      <c r="FC30" s="443">
        <f t="shared" si="126"/>
        <v>45842</v>
      </c>
      <c r="FD30" s="443">
        <f t="shared" si="126"/>
        <v>45842</v>
      </c>
      <c r="FE30" s="443">
        <v>45841</v>
      </c>
      <c r="FF30" s="443">
        <v>45849</v>
      </c>
      <c r="FG30" s="443" t="s">
        <v>528</v>
      </c>
      <c r="FH30" s="443" t="str">
        <f t="shared" si="126"/>
        <v>n/a</v>
      </c>
      <c r="FI30" s="443">
        <f t="shared" si="126"/>
        <v>45852</v>
      </c>
      <c r="FJ30" s="443">
        <f t="shared" si="126"/>
        <v>45852</v>
      </c>
      <c r="FK30" s="443">
        <f t="shared" si="126"/>
        <v>45852</v>
      </c>
      <c r="FL30" s="443">
        <f t="shared" si="126"/>
        <v>45852</v>
      </c>
      <c r="FM30" s="443">
        <v>45853</v>
      </c>
      <c r="FN30" s="443">
        <v>45853</v>
      </c>
      <c r="FO30" s="443">
        <f t="shared" si="126"/>
        <v>45853</v>
      </c>
      <c r="FP30" s="443">
        <f t="shared" si="126"/>
        <v>45853</v>
      </c>
      <c r="FQ30" s="443">
        <f t="shared" si="126"/>
        <v>45853</v>
      </c>
      <c r="FR30" s="443">
        <f t="shared" si="126"/>
        <v>229</v>
      </c>
      <c r="FS30" s="443">
        <f t="shared" si="126"/>
        <v>45853</v>
      </c>
      <c r="FT30" s="443">
        <v>45854</v>
      </c>
      <c r="FU30" s="443">
        <v>45861</v>
      </c>
      <c r="FV30" s="443">
        <v>45865</v>
      </c>
      <c r="FW30" s="443">
        <f t="shared" si="126"/>
        <v>0</v>
      </c>
      <c r="FX30" s="443">
        <f t="shared" si="126"/>
        <v>45866</v>
      </c>
      <c r="FY30" s="443">
        <f>FX85</f>
        <v>45866</v>
      </c>
      <c r="FZ30" s="443">
        <f>FY85</f>
        <v>45866</v>
      </c>
      <c r="GA30" s="443" t="s">
        <v>528</v>
      </c>
      <c r="GB30" s="443" t="s">
        <v>528</v>
      </c>
      <c r="GC30" s="443" t="str">
        <f>GB85</f>
        <v>NA</v>
      </c>
      <c r="GD30" s="443">
        <f>GC85</f>
        <v>45873</v>
      </c>
      <c r="GE30" s="443">
        <f>GD85</f>
        <v>45873</v>
      </c>
      <c r="GF30" s="443">
        <f>GE85</f>
        <v>45873</v>
      </c>
      <c r="GG30" s="443">
        <f>GF85</f>
        <v>45873</v>
      </c>
      <c r="GH30" s="443">
        <v>45878</v>
      </c>
      <c r="GI30" s="443">
        <v>45878</v>
      </c>
      <c r="GJ30" s="443">
        <f t="shared" ref="GJ30:GR30" si="127">GI85</f>
        <v>45878</v>
      </c>
      <c r="GK30" s="443">
        <f t="shared" si="127"/>
        <v>45878</v>
      </c>
      <c r="GL30" s="443">
        <f t="shared" si="127"/>
        <v>45881</v>
      </c>
      <c r="GM30" s="443">
        <f t="shared" si="127"/>
        <v>45882</v>
      </c>
      <c r="GN30" s="443">
        <f t="shared" si="127"/>
        <v>45882</v>
      </c>
      <c r="GO30" s="443">
        <f t="shared" si="127"/>
        <v>0</v>
      </c>
      <c r="GP30" s="443">
        <f t="shared" si="127"/>
        <v>0</v>
      </c>
      <c r="GQ30" s="443">
        <f t="shared" si="127"/>
        <v>45882</v>
      </c>
      <c r="GR30" s="443">
        <f t="shared" si="127"/>
        <v>45882</v>
      </c>
      <c r="GS30" s="443">
        <f t="shared" si="126"/>
        <v>45882</v>
      </c>
      <c r="GT30" s="443">
        <f t="shared" si="126"/>
        <v>45882</v>
      </c>
      <c r="GU30" s="443">
        <v>45881</v>
      </c>
      <c r="GV30" s="443">
        <v>45881</v>
      </c>
      <c r="GW30" s="443" t="s">
        <v>528</v>
      </c>
      <c r="GX30" s="443">
        <f t="shared" ref="GX30:JI30" si="128">GW85</f>
        <v>45894</v>
      </c>
      <c r="GY30" s="443">
        <f t="shared" si="128"/>
        <v>45894</v>
      </c>
      <c r="GZ30" s="443">
        <f t="shared" si="128"/>
        <v>45894</v>
      </c>
      <c r="HA30" s="443">
        <f t="shared" si="128"/>
        <v>45894</v>
      </c>
      <c r="HB30" s="443">
        <f t="shared" si="128"/>
        <v>45894</v>
      </c>
      <c r="HC30" s="443">
        <f t="shared" si="128"/>
        <v>45895</v>
      </c>
      <c r="HD30" s="443">
        <v>45895</v>
      </c>
      <c r="HE30" s="443">
        <f t="shared" si="128"/>
        <v>45895</v>
      </c>
      <c r="HF30" s="443">
        <f t="shared" si="128"/>
        <v>45901</v>
      </c>
      <c r="HG30" s="443">
        <f t="shared" si="128"/>
        <v>45901</v>
      </c>
      <c r="HH30" s="443">
        <f t="shared" si="128"/>
        <v>45901</v>
      </c>
      <c r="HI30" s="443">
        <f t="shared" si="128"/>
        <v>45901</v>
      </c>
      <c r="HJ30" s="443">
        <v>45901</v>
      </c>
      <c r="HK30" s="443">
        <v>45901</v>
      </c>
      <c r="HL30" s="443">
        <f t="shared" si="128"/>
        <v>45901</v>
      </c>
      <c r="HM30" s="443">
        <f t="shared" si="128"/>
        <v>45902</v>
      </c>
      <c r="HN30" s="443">
        <f t="shared" si="128"/>
        <v>45902</v>
      </c>
      <c r="HO30" s="443">
        <f t="shared" si="128"/>
        <v>45904</v>
      </c>
      <c r="HP30" s="443">
        <f t="shared" si="128"/>
        <v>45909</v>
      </c>
      <c r="HQ30" s="443">
        <v>45909</v>
      </c>
      <c r="HR30" s="443">
        <v>45910</v>
      </c>
      <c r="HS30" s="443">
        <f t="shared" si="128"/>
        <v>45914</v>
      </c>
      <c r="HT30" s="443">
        <f t="shared" si="128"/>
        <v>45915</v>
      </c>
      <c r="HU30" s="443">
        <f t="shared" si="128"/>
        <v>45915</v>
      </c>
      <c r="HV30" s="443">
        <f t="shared" si="128"/>
        <v>45915</v>
      </c>
      <c r="HW30" s="443">
        <v>45914</v>
      </c>
      <c r="HX30" s="443">
        <v>45917</v>
      </c>
      <c r="HY30" s="443">
        <v>45917</v>
      </c>
      <c r="HZ30" s="443">
        <v>45917</v>
      </c>
      <c r="IA30" s="443">
        <f t="shared" si="128"/>
        <v>45920</v>
      </c>
      <c r="IB30" s="443">
        <f t="shared" si="128"/>
        <v>45920</v>
      </c>
      <c r="IC30" s="443">
        <f t="shared" si="128"/>
        <v>45920</v>
      </c>
      <c r="ID30" s="443">
        <v>45922</v>
      </c>
      <c r="IE30" s="443">
        <v>45922</v>
      </c>
      <c r="IF30" s="443">
        <v>45924</v>
      </c>
      <c r="IG30" s="443">
        <f t="shared" si="128"/>
        <v>45927</v>
      </c>
      <c r="IH30" s="443">
        <f t="shared" si="128"/>
        <v>45928</v>
      </c>
      <c r="II30" s="443">
        <f t="shared" si="128"/>
        <v>45929</v>
      </c>
      <c r="IJ30" s="443">
        <f t="shared" si="128"/>
        <v>45930</v>
      </c>
      <c r="IK30" s="443">
        <f t="shared" si="128"/>
        <v>45930</v>
      </c>
      <c r="IL30" s="443">
        <v>45930</v>
      </c>
      <c r="IM30" s="443">
        <v>45930</v>
      </c>
      <c r="IN30" s="443">
        <v>45930</v>
      </c>
      <c r="IO30" s="443">
        <f t="shared" si="128"/>
        <v>45930</v>
      </c>
      <c r="IP30" s="443">
        <f t="shared" si="128"/>
        <v>45936</v>
      </c>
      <c r="IQ30" s="443">
        <f t="shared" si="128"/>
        <v>45936</v>
      </c>
      <c r="IR30" s="443">
        <f t="shared" si="128"/>
        <v>45936</v>
      </c>
      <c r="IS30" s="443">
        <f t="shared" si="128"/>
        <v>45937</v>
      </c>
      <c r="IT30" s="443">
        <v>45937</v>
      </c>
      <c r="IU30" s="443">
        <f t="shared" si="128"/>
        <v>45937</v>
      </c>
      <c r="IV30" s="443">
        <f t="shared" si="128"/>
        <v>45937</v>
      </c>
      <c r="IW30" s="443">
        <f t="shared" si="128"/>
        <v>45941</v>
      </c>
      <c r="IX30" s="443">
        <f t="shared" si="128"/>
        <v>45943</v>
      </c>
      <c r="IY30" s="443">
        <f t="shared" si="128"/>
        <v>45943</v>
      </c>
      <c r="IZ30" s="443">
        <v>45945</v>
      </c>
      <c r="JA30" s="443">
        <v>45945</v>
      </c>
      <c r="JB30" s="443">
        <f t="shared" si="128"/>
        <v>45946</v>
      </c>
      <c r="JC30" s="443">
        <f t="shared" si="128"/>
        <v>45946</v>
      </c>
      <c r="JD30" s="443">
        <f t="shared" si="128"/>
        <v>45947</v>
      </c>
      <c r="JE30" s="443">
        <f t="shared" si="128"/>
        <v>45947</v>
      </c>
      <c r="JF30" s="443">
        <f t="shared" si="128"/>
        <v>45950</v>
      </c>
      <c r="JG30" s="443">
        <f t="shared" si="128"/>
        <v>45952</v>
      </c>
      <c r="JH30" s="443">
        <f t="shared" si="128"/>
        <v>0</v>
      </c>
      <c r="JI30" s="443">
        <f t="shared" si="128"/>
        <v>45955</v>
      </c>
      <c r="JJ30" s="443">
        <f t="shared" ref="JJ30:LU30" si="129">JI85</f>
        <v>45956</v>
      </c>
      <c r="JK30" s="443">
        <f t="shared" si="129"/>
        <v>45956</v>
      </c>
      <c r="JL30" s="443">
        <f t="shared" si="129"/>
        <v>45956</v>
      </c>
      <c r="JM30" s="443">
        <f t="shared" si="129"/>
        <v>45956</v>
      </c>
      <c r="JN30" s="443">
        <v>45957</v>
      </c>
      <c r="JO30" s="443">
        <v>45962</v>
      </c>
      <c r="JP30" s="443">
        <f t="shared" si="129"/>
        <v>45963</v>
      </c>
      <c r="JQ30" s="443">
        <f t="shared" si="129"/>
        <v>45963</v>
      </c>
      <c r="JR30" s="443">
        <f t="shared" si="129"/>
        <v>45963</v>
      </c>
      <c r="JS30" s="443">
        <f t="shared" si="129"/>
        <v>45963</v>
      </c>
      <c r="JT30" s="443">
        <f t="shared" si="129"/>
        <v>45963</v>
      </c>
      <c r="JU30" s="443">
        <v>45964</v>
      </c>
      <c r="JV30" s="443">
        <v>45964</v>
      </c>
      <c r="JW30" s="443">
        <f t="shared" si="129"/>
        <v>45968</v>
      </c>
      <c r="JX30" s="443">
        <f t="shared" si="129"/>
        <v>45969</v>
      </c>
      <c r="JY30" s="443">
        <f t="shared" si="129"/>
        <v>45969</v>
      </c>
      <c r="JZ30" s="443">
        <f t="shared" si="129"/>
        <v>45969</v>
      </c>
      <c r="KA30" s="443">
        <f t="shared" si="129"/>
        <v>45971</v>
      </c>
      <c r="KB30" s="443">
        <v>45973</v>
      </c>
      <c r="KC30" s="443">
        <v>45974</v>
      </c>
      <c r="KD30" s="443">
        <v>45974</v>
      </c>
      <c r="KE30" s="443">
        <f t="shared" si="129"/>
        <v>45976</v>
      </c>
      <c r="KF30" s="443">
        <f t="shared" si="129"/>
        <v>45976</v>
      </c>
      <c r="KG30" s="443">
        <f>KF85</f>
        <v>45976</v>
      </c>
      <c r="KH30" s="443">
        <f t="shared" si="129"/>
        <v>45979</v>
      </c>
      <c r="KI30" s="443">
        <v>45981</v>
      </c>
      <c r="KJ30" s="443">
        <v>45981</v>
      </c>
      <c r="KK30" s="443">
        <f t="shared" si="129"/>
        <v>45984</v>
      </c>
      <c r="KL30" s="443">
        <f t="shared" si="129"/>
        <v>45984</v>
      </c>
      <c r="KM30" s="443">
        <f t="shared" si="129"/>
        <v>45986</v>
      </c>
      <c r="KN30" s="1467">
        <f t="shared" si="129"/>
        <v>45987</v>
      </c>
      <c r="KO30" s="443">
        <v>45987</v>
      </c>
      <c r="KP30" s="443">
        <f t="shared" si="129"/>
        <v>45989</v>
      </c>
      <c r="KQ30" s="443">
        <f t="shared" si="129"/>
        <v>45990</v>
      </c>
      <c r="KR30" s="443">
        <v>45990</v>
      </c>
      <c r="KS30" s="443">
        <f t="shared" si="129"/>
        <v>45992</v>
      </c>
      <c r="KT30" s="443">
        <f t="shared" si="129"/>
        <v>45993</v>
      </c>
      <c r="KU30" s="443">
        <f t="shared" si="129"/>
        <v>45994</v>
      </c>
      <c r="KV30" s="443">
        <f t="shared" si="129"/>
        <v>45994</v>
      </c>
      <c r="KW30" s="443">
        <f t="shared" si="129"/>
        <v>45995</v>
      </c>
      <c r="KX30" s="443">
        <v>45997</v>
      </c>
      <c r="KY30" s="443">
        <f t="shared" si="129"/>
        <v>45997</v>
      </c>
      <c r="KZ30" s="443">
        <f t="shared" si="129"/>
        <v>45997</v>
      </c>
      <c r="LA30" s="443">
        <f t="shared" si="129"/>
        <v>45997</v>
      </c>
      <c r="LB30" s="443">
        <f t="shared" si="129"/>
        <v>45997</v>
      </c>
      <c r="LC30" s="443">
        <f t="shared" si="129"/>
        <v>45999</v>
      </c>
      <c r="LD30" s="443">
        <f t="shared" si="129"/>
        <v>0</v>
      </c>
      <c r="LE30" s="443">
        <f t="shared" si="129"/>
        <v>0</v>
      </c>
      <c r="LF30" s="443">
        <f t="shared" si="129"/>
        <v>46001</v>
      </c>
      <c r="LG30" s="443">
        <f t="shared" si="129"/>
        <v>46005</v>
      </c>
      <c r="LH30" s="443">
        <f t="shared" si="129"/>
        <v>46005</v>
      </c>
      <c r="LI30" s="443">
        <f t="shared" si="129"/>
        <v>46005</v>
      </c>
      <c r="LJ30" s="443">
        <f t="shared" si="129"/>
        <v>46005</v>
      </c>
      <c r="LK30" s="443">
        <v>46006</v>
      </c>
      <c r="LL30" s="443">
        <v>46009</v>
      </c>
      <c r="LM30" s="443">
        <f t="shared" si="129"/>
        <v>46009</v>
      </c>
      <c r="LN30" s="443">
        <f t="shared" si="129"/>
        <v>46009</v>
      </c>
      <c r="LO30" s="443">
        <f t="shared" si="129"/>
        <v>46013</v>
      </c>
      <c r="LP30" s="443">
        <v>46013</v>
      </c>
      <c r="LQ30" s="443">
        <v>46013</v>
      </c>
      <c r="LR30" s="443">
        <f t="shared" si="129"/>
        <v>46014</v>
      </c>
      <c r="LS30" s="443">
        <v>46017</v>
      </c>
      <c r="LT30" s="443">
        <f t="shared" si="129"/>
        <v>46018</v>
      </c>
      <c r="LU30" s="443">
        <f t="shared" si="129"/>
        <v>46019</v>
      </c>
      <c r="LV30" s="443">
        <f>LU85</f>
        <v>46019</v>
      </c>
      <c r="LW30" s="443">
        <v>46019</v>
      </c>
      <c r="LX30" s="443">
        <v>46019</v>
      </c>
      <c r="LY30" s="443">
        <f>LX85</f>
        <v>46384</v>
      </c>
      <c r="LZ30" s="443">
        <v>46019</v>
      </c>
      <c r="MA30" s="443">
        <f>LZ85</f>
        <v>46385</v>
      </c>
      <c r="MB30" s="443">
        <f>MA85</f>
        <v>46026</v>
      </c>
      <c r="MC30" s="443">
        <f>MB85</f>
        <v>46027</v>
      </c>
      <c r="MD30" s="443">
        <f>MC85</f>
        <v>46027</v>
      </c>
      <c r="ME30" s="443">
        <f>MD85</f>
        <v>46027</v>
      </c>
      <c r="MF30" s="443">
        <f>ME85</f>
        <v>0</v>
      </c>
      <c r="MG30" s="443">
        <v>46032</v>
      </c>
      <c r="MH30" s="443">
        <f>MG85</f>
        <v>46033</v>
      </c>
      <c r="MI30" s="443">
        <f>MH85</f>
        <v>46033</v>
      </c>
      <c r="MJ30" s="443">
        <f>MI85</f>
        <v>46033</v>
      </c>
      <c r="MK30" s="443">
        <f>MJ85</f>
        <v>46033</v>
      </c>
      <c r="ML30" s="443">
        <v>46035</v>
      </c>
      <c r="MM30" s="443">
        <v>46035</v>
      </c>
      <c r="MN30" s="443">
        <v>46035</v>
      </c>
      <c r="MO30" s="443">
        <f>MN85</f>
        <v>46039</v>
      </c>
      <c r="MP30" s="443">
        <v>46039</v>
      </c>
      <c r="MQ30" s="443">
        <f>MP85</f>
        <v>46039</v>
      </c>
      <c r="MR30" s="443">
        <f>MQ85</f>
        <v>46040</v>
      </c>
      <c r="MS30" s="443">
        <f>MR85</f>
        <v>46040</v>
      </c>
      <c r="MT30" s="443">
        <v>46043</v>
      </c>
      <c r="MU30" s="443">
        <v>46043</v>
      </c>
      <c r="MV30" s="443">
        <v>46043</v>
      </c>
      <c r="MW30" s="443">
        <v>46046</v>
      </c>
      <c r="MX30" s="443">
        <f>MW85</f>
        <v>46046</v>
      </c>
      <c r="MY30" s="443">
        <f>MX85</f>
        <v>46046</v>
      </c>
      <c r="MZ30" s="443">
        <f>MY85</f>
        <v>46046</v>
      </c>
      <c r="NA30" s="443">
        <v>46050</v>
      </c>
    </row>
    <row r="31" spans="1:365" ht="15" customHeight="1">
      <c r="A31" s="64" t="s">
        <v>545</v>
      </c>
      <c r="B31" s="435">
        <v>358</v>
      </c>
      <c r="C31" s="435">
        <f t="shared" ref="C31" si="130">B84</f>
        <v>390</v>
      </c>
      <c r="D31" s="435">
        <f t="shared" ref="D31" si="131">C84</f>
        <v>23</v>
      </c>
      <c r="E31" s="435">
        <f t="shared" ref="E31" si="132">D84</f>
        <v>370</v>
      </c>
      <c r="F31" s="435">
        <f t="shared" ref="F31" si="133">E84</f>
        <v>1108</v>
      </c>
      <c r="G31" s="435">
        <f t="shared" ref="G31" si="134">F84</f>
        <v>1075</v>
      </c>
      <c r="H31" s="435">
        <f t="shared" ref="H31" si="135">G84</f>
        <v>0</v>
      </c>
      <c r="I31" s="435">
        <v>112</v>
      </c>
      <c r="J31" s="435">
        <f t="shared" ref="J31" si="136">I84</f>
        <v>333</v>
      </c>
      <c r="K31" s="435">
        <f t="shared" ref="K31" si="137">J84</f>
        <v>708</v>
      </c>
      <c r="L31" s="435">
        <f t="shared" ref="L31" si="138">K84</f>
        <v>391</v>
      </c>
      <c r="M31" s="435">
        <f t="shared" ref="M31" si="139">L84</f>
        <v>327</v>
      </c>
      <c r="N31" s="435">
        <f t="shared" ref="N31:BY31" si="140">M84</f>
        <v>220</v>
      </c>
      <c r="O31" s="435">
        <v>494</v>
      </c>
      <c r="P31" s="435">
        <v>260</v>
      </c>
      <c r="Q31" s="435">
        <f t="shared" si="140"/>
        <v>102</v>
      </c>
      <c r="R31" s="435">
        <f t="shared" si="140"/>
        <v>635</v>
      </c>
      <c r="S31" s="739">
        <f t="shared" si="140"/>
        <v>353</v>
      </c>
      <c r="T31" s="435">
        <f t="shared" si="140"/>
        <v>0</v>
      </c>
      <c r="U31" s="435">
        <f t="shared" si="140"/>
        <v>157</v>
      </c>
      <c r="V31" s="435">
        <v>246</v>
      </c>
      <c r="W31" s="435">
        <v>227</v>
      </c>
      <c r="X31" s="435">
        <f t="shared" si="140"/>
        <v>313</v>
      </c>
      <c r="Y31" s="435">
        <f t="shared" si="140"/>
        <v>574</v>
      </c>
      <c r="Z31" s="435">
        <f t="shared" si="140"/>
        <v>6</v>
      </c>
      <c r="AA31" s="435">
        <f t="shared" si="140"/>
        <v>245</v>
      </c>
      <c r="AB31" s="435">
        <f t="shared" si="140"/>
        <v>0</v>
      </c>
      <c r="AC31" s="435">
        <f t="shared" si="140"/>
        <v>0</v>
      </c>
      <c r="AD31" s="435">
        <v>248</v>
      </c>
      <c r="AE31" s="435">
        <f t="shared" si="140"/>
        <v>448</v>
      </c>
      <c r="AF31" s="435">
        <f t="shared" si="140"/>
        <v>293</v>
      </c>
      <c r="AG31" s="435">
        <f t="shared" si="140"/>
        <v>390</v>
      </c>
      <c r="AH31" s="435">
        <f t="shared" si="140"/>
        <v>610</v>
      </c>
      <c r="AI31" s="435">
        <f t="shared" si="140"/>
        <v>407</v>
      </c>
      <c r="AJ31" s="435">
        <v>382</v>
      </c>
      <c r="AK31" s="435">
        <v>148</v>
      </c>
      <c r="AL31" s="435">
        <f t="shared" si="140"/>
        <v>0</v>
      </c>
      <c r="AM31" s="435">
        <f t="shared" si="140"/>
        <v>189</v>
      </c>
      <c r="AN31" s="435">
        <f t="shared" si="140"/>
        <v>836</v>
      </c>
      <c r="AO31" s="435">
        <f t="shared" si="140"/>
        <v>516</v>
      </c>
      <c r="AP31" s="435">
        <f t="shared" si="140"/>
        <v>101</v>
      </c>
      <c r="AQ31" s="435">
        <v>105</v>
      </c>
      <c r="AR31" s="435">
        <v>142</v>
      </c>
      <c r="AS31" s="435">
        <f t="shared" si="140"/>
        <v>0</v>
      </c>
      <c r="AT31" s="435">
        <f t="shared" si="140"/>
        <v>114</v>
      </c>
      <c r="AU31" s="435">
        <f t="shared" si="140"/>
        <v>1471</v>
      </c>
      <c r="AV31" s="435">
        <f t="shared" si="140"/>
        <v>1206</v>
      </c>
      <c r="AW31" s="435">
        <f t="shared" si="140"/>
        <v>792</v>
      </c>
      <c r="AX31" s="435">
        <v>7</v>
      </c>
      <c r="AY31" s="435">
        <f>AX83</f>
        <v>0</v>
      </c>
      <c r="AZ31" s="435">
        <f t="shared" si="140"/>
        <v>110</v>
      </c>
      <c r="BA31" s="435">
        <f t="shared" si="140"/>
        <v>248</v>
      </c>
      <c r="BB31" s="435">
        <f t="shared" si="140"/>
        <v>465</v>
      </c>
      <c r="BC31" s="435">
        <f t="shared" si="140"/>
        <v>427</v>
      </c>
      <c r="BD31" s="435">
        <f t="shared" si="140"/>
        <v>0</v>
      </c>
      <c r="BE31" s="435">
        <v>263</v>
      </c>
      <c r="BF31" s="435">
        <v>292</v>
      </c>
      <c r="BG31" s="435">
        <f t="shared" si="140"/>
        <v>418</v>
      </c>
      <c r="BH31" s="435">
        <f t="shared" si="140"/>
        <v>539</v>
      </c>
      <c r="BI31" s="435">
        <f t="shared" si="140"/>
        <v>864</v>
      </c>
      <c r="BJ31" s="435">
        <f t="shared" si="140"/>
        <v>1047</v>
      </c>
      <c r="BK31" s="435">
        <f t="shared" si="140"/>
        <v>1047</v>
      </c>
      <c r="BL31" s="435">
        <v>281</v>
      </c>
      <c r="BM31" s="435">
        <f t="shared" si="140"/>
        <v>0</v>
      </c>
      <c r="BN31" s="435">
        <f t="shared" si="140"/>
        <v>1058</v>
      </c>
      <c r="BO31" s="435">
        <f t="shared" si="140"/>
        <v>1315</v>
      </c>
      <c r="BP31" s="435">
        <f t="shared" si="140"/>
        <v>1735</v>
      </c>
      <c r="BQ31" s="435">
        <f t="shared" si="140"/>
        <v>681</v>
      </c>
      <c r="BR31" s="435">
        <f t="shared" si="140"/>
        <v>1840</v>
      </c>
      <c r="BS31" s="435">
        <v>409</v>
      </c>
      <c r="BT31" s="435">
        <v>46</v>
      </c>
      <c r="BU31" s="435">
        <f t="shared" si="140"/>
        <v>629</v>
      </c>
      <c r="BV31" s="435">
        <f t="shared" si="140"/>
        <v>1643</v>
      </c>
      <c r="BW31" s="435">
        <f t="shared" si="140"/>
        <v>1282</v>
      </c>
      <c r="BX31" s="435">
        <f t="shared" si="140"/>
        <v>1980</v>
      </c>
      <c r="BY31" s="435">
        <f t="shared" si="140"/>
        <v>2222</v>
      </c>
      <c r="BZ31" s="435">
        <v>154</v>
      </c>
      <c r="CA31" s="435">
        <f>BZ84</f>
        <v>0</v>
      </c>
      <c r="CB31" s="435">
        <f>CA84</f>
        <v>157</v>
      </c>
      <c r="CC31" s="435">
        <f>CB84</f>
        <v>377</v>
      </c>
      <c r="CD31" s="435">
        <f>CC84</f>
        <v>594</v>
      </c>
      <c r="CE31" s="435">
        <f>CD84</f>
        <v>0</v>
      </c>
      <c r="CF31" s="435">
        <v>369</v>
      </c>
      <c r="CG31" s="435">
        <f t="shared" ref="CG31:CM31" si="141">CF84</f>
        <v>0</v>
      </c>
      <c r="CH31" s="435">
        <f t="shared" si="141"/>
        <v>0</v>
      </c>
      <c r="CI31" s="435">
        <f t="shared" si="141"/>
        <v>0</v>
      </c>
      <c r="CJ31" s="435">
        <f t="shared" si="141"/>
        <v>242</v>
      </c>
      <c r="CK31" s="435">
        <f t="shared" si="141"/>
        <v>386</v>
      </c>
      <c r="CL31" s="435">
        <f t="shared" si="141"/>
        <v>1195</v>
      </c>
      <c r="CM31" s="435">
        <f t="shared" si="141"/>
        <v>518</v>
      </c>
      <c r="CN31" s="435">
        <v>189</v>
      </c>
      <c r="CO31" s="435">
        <f t="shared" ref="CO31:DA31" si="142">CN84</f>
        <v>0</v>
      </c>
      <c r="CP31" s="435">
        <f t="shared" si="142"/>
        <v>0</v>
      </c>
      <c r="CQ31" s="435">
        <f t="shared" si="142"/>
        <v>1000</v>
      </c>
      <c r="CR31" s="435">
        <f t="shared" si="142"/>
        <v>466</v>
      </c>
      <c r="CS31" s="435">
        <f t="shared" si="142"/>
        <v>1139</v>
      </c>
      <c r="CT31" s="435">
        <f t="shared" si="142"/>
        <v>1139</v>
      </c>
      <c r="CU31" s="435">
        <f t="shared" si="142"/>
        <v>0</v>
      </c>
      <c r="CV31" s="864">
        <f t="shared" si="142"/>
        <v>0</v>
      </c>
      <c r="CW31" s="435">
        <f t="shared" si="142"/>
        <v>0</v>
      </c>
      <c r="CX31" s="435">
        <f t="shared" si="142"/>
        <v>1107</v>
      </c>
      <c r="CY31" s="435">
        <f t="shared" si="142"/>
        <v>1865</v>
      </c>
      <c r="CZ31" s="435">
        <f t="shared" si="142"/>
        <v>3515</v>
      </c>
      <c r="DA31" s="435">
        <f t="shared" si="142"/>
        <v>4620</v>
      </c>
      <c r="DB31" s="435">
        <v>4374</v>
      </c>
      <c r="DC31" s="435">
        <f t="shared" ref="DC31:DH31" si="143">DB84</f>
        <v>0</v>
      </c>
      <c r="DD31" s="435">
        <f t="shared" si="143"/>
        <v>2851</v>
      </c>
      <c r="DE31" s="435">
        <f t="shared" si="143"/>
        <v>4085</v>
      </c>
      <c r="DF31" s="435">
        <f t="shared" si="143"/>
        <v>2719</v>
      </c>
      <c r="DG31" s="435">
        <f t="shared" si="143"/>
        <v>3321</v>
      </c>
      <c r="DH31" s="435">
        <f t="shared" si="143"/>
        <v>3923</v>
      </c>
      <c r="DI31" s="435">
        <v>3253</v>
      </c>
      <c r="DJ31" s="435">
        <v>2948</v>
      </c>
      <c r="DK31" s="435">
        <f t="shared" ref="DK31:DP31" si="144">DJ84</f>
        <v>2406</v>
      </c>
      <c r="DL31" s="435">
        <f t="shared" si="144"/>
        <v>882</v>
      </c>
      <c r="DM31" s="435">
        <f t="shared" si="144"/>
        <v>608</v>
      </c>
      <c r="DN31" s="435">
        <f t="shared" si="144"/>
        <v>1207</v>
      </c>
      <c r="DO31" s="435">
        <f t="shared" si="144"/>
        <v>2016</v>
      </c>
      <c r="DP31" s="435">
        <f t="shared" si="144"/>
        <v>0</v>
      </c>
      <c r="DQ31" s="435">
        <v>946</v>
      </c>
      <c r="DR31" s="435">
        <f>DQ84</f>
        <v>1028</v>
      </c>
      <c r="DS31" s="435">
        <f>DR84</f>
        <v>1329</v>
      </c>
      <c r="DT31" s="435">
        <f>DS84</f>
        <v>2051</v>
      </c>
      <c r="DU31" s="435">
        <f>DT84</f>
        <v>1005</v>
      </c>
      <c r="DV31" s="435">
        <f>DU84</f>
        <v>1589</v>
      </c>
      <c r="DW31" s="435">
        <v>1684</v>
      </c>
      <c r="DX31" s="435">
        <v>1046</v>
      </c>
      <c r="DY31" s="435">
        <f>DX84</f>
        <v>658</v>
      </c>
      <c r="DZ31" s="435">
        <f>DY84</f>
        <v>1786</v>
      </c>
      <c r="EA31" s="435">
        <f>DZ84</f>
        <v>3230</v>
      </c>
      <c r="EB31" s="435">
        <f>EA84</f>
        <v>1643</v>
      </c>
      <c r="EC31" s="435">
        <f>EB84</f>
        <v>1026</v>
      </c>
      <c r="ED31" s="435">
        <v>159</v>
      </c>
      <c r="EE31" s="890">
        <f>ED84</f>
        <v>0</v>
      </c>
      <c r="EF31" s="435">
        <f>EE84</f>
        <v>0</v>
      </c>
      <c r="EG31" s="435">
        <f>EF84</f>
        <v>378</v>
      </c>
      <c r="EH31" s="435">
        <f>EG84</f>
        <v>337</v>
      </c>
      <c r="EI31" s="435">
        <f>EH84</f>
        <v>221</v>
      </c>
      <c r="EJ31" s="435">
        <v>1256</v>
      </c>
      <c r="EK31" s="435">
        <v>724</v>
      </c>
      <c r="EL31" s="435">
        <v>914</v>
      </c>
      <c r="EM31" s="435">
        <f t="shared" ref="EM31:GW31" si="145">EL84</f>
        <v>1077</v>
      </c>
      <c r="EN31" s="435">
        <f t="shared" si="145"/>
        <v>905</v>
      </c>
      <c r="EO31" s="435">
        <f t="shared" si="145"/>
        <v>943</v>
      </c>
      <c r="EP31" s="435">
        <f t="shared" si="145"/>
        <v>1885</v>
      </c>
      <c r="EQ31" s="435">
        <f t="shared" si="145"/>
        <v>2994</v>
      </c>
      <c r="ER31" s="435">
        <v>3049</v>
      </c>
      <c r="ES31" s="435">
        <v>3434</v>
      </c>
      <c r="ET31" s="435">
        <f t="shared" si="145"/>
        <v>3432</v>
      </c>
      <c r="EU31" s="435">
        <f t="shared" si="145"/>
        <v>3274</v>
      </c>
      <c r="EV31" s="435">
        <f t="shared" si="145"/>
        <v>597</v>
      </c>
      <c r="EW31" s="435">
        <f t="shared" si="145"/>
        <v>617</v>
      </c>
      <c r="EX31" s="435">
        <f t="shared" si="145"/>
        <v>2181</v>
      </c>
      <c r="EY31" s="435">
        <f t="shared" si="145"/>
        <v>1855</v>
      </c>
      <c r="EZ31" s="435">
        <v>1934</v>
      </c>
      <c r="FA31" s="435">
        <f t="shared" si="145"/>
        <v>1293</v>
      </c>
      <c r="FB31" s="435">
        <f t="shared" si="145"/>
        <v>1819</v>
      </c>
      <c r="FC31" s="435">
        <f t="shared" si="145"/>
        <v>2531</v>
      </c>
      <c r="FD31" s="435">
        <f t="shared" si="145"/>
        <v>1008</v>
      </c>
      <c r="FE31" s="435">
        <f t="shared" si="145"/>
        <v>413</v>
      </c>
      <c r="FF31" s="435">
        <v>90</v>
      </c>
      <c r="FG31" s="435">
        <f t="shared" si="145"/>
        <v>0</v>
      </c>
      <c r="FH31" s="435">
        <f t="shared" si="145"/>
        <v>0</v>
      </c>
      <c r="FI31" s="435">
        <f t="shared" si="145"/>
        <v>184</v>
      </c>
      <c r="FJ31" s="435">
        <f t="shared" si="145"/>
        <v>1522</v>
      </c>
      <c r="FK31" s="435">
        <f t="shared" si="145"/>
        <v>2118</v>
      </c>
      <c r="FL31" s="435">
        <f t="shared" si="145"/>
        <v>1993</v>
      </c>
      <c r="FM31" s="435">
        <v>1421</v>
      </c>
      <c r="FN31" s="435">
        <v>1417</v>
      </c>
      <c r="FO31" s="435">
        <v>533</v>
      </c>
      <c r="FP31" s="435">
        <f t="shared" si="145"/>
        <v>2579</v>
      </c>
      <c r="FQ31" s="435">
        <f t="shared" si="145"/>
        <v>1313</v>
      </c>
      <c r="FR31" s="435">
        <f t="shared" si="145"/>
        <v>1341</v>
      </c>
      <c r="FS31" s="435">
        <f t="shared" si="145"/>
        <v>1996</v>
      </c>
      <c r="FT31" s="435">
        <v>1655</v>
      </c>
      <c r="FU31" s="435">
        <v>597</v>
      </c>
      <c r="FV31" s="435">
        <f t="shared" si="145"/>
        <v>312</v>
      </c>
      <c r="FW31" s="435">
        <f t="shared" si="145"/>
        <v>0</v>
      </c>
      <c r="FX31" s="435">
        <f t="shared" si="145"/>
        <v>519</v>
      </c>
      <c r="FY31" s="435">
        <f t="shared" si="145"/>
        <v>597</v>
      </c>
      <c r="FZ31" s="435">
        <v>324</v>
      </c>
      <c r="GA31" s="435">
        <f t="shared" si="145"/>
        <v>0</v>
      </c>
      <c r="GB31" s="435">
        <f t="shared" si="145"/>
        <v>0</v>
      </c>
      <c r="GC31" s="435">
        <f t="shared" si="145"/>
        <v>0</v>
      </c>
      <c r="GD31" s="435">
        <f t="shared" si="145"/>
        <v>79</v>
      </c>
      <c r="GE31" s="435">
        <f t="shared" si="145"/>
        <v>582</v>
      </c>
      <c r="GF31" s="435">
        <f t="shared" si="145"/>
        <v>1159</v>
      </c>
      <c r="GG31" s="435">
        <f t="shared" si="145"/>
        <v>195</v>
      </c>
      <c r="GH31" s="435">
        <f t="shared" si="145"/>
        <v>0</v>
      </c>
      <c r="GI31" s="435">
        <f t="shared" si="145"/>
        <v>0</v>
      </c>
      <c r="GJ31" s="435">
        <f t="shared" si="145"/>
        <v>66</v>
      </c>
      <c r="GK31" s="435">
        <f t="shared" si="145"/>
        <v>27</v>
      </c>
      <c r="GL31" s="435">
        <f t="shared" si="145"/>
        <v>609</v>
      </c>
      <c r="GM31" s="435">
        <f t="shared" si="145"/>
        <v>286</v>
      </c>
      <c r="GN31" s="435">
        <f t="shared" si="145"/>
        <v>11</v>
      </c>
      <c r="GO31" s="435">
        <f t="shared" si="145"/>
        <v>0</v>
      </c>
      <c r="GP31" s="435">
        <f t="shared" si="145"/>
        <v>0</v>
      </c>
      <c r="GQ31" s="435">
        <f t="shared" si="145"/>
        <v>346</v>
      </c>
      <c r="GR31" s="435">
        <f t="shared" si="145"/>
        <v>437</v>
      </c>
      <c r="GS31" s="435">
        <f t="shared" si="145"/>
        <v>301</v>
      </c>
      <c r="GT31" s="435">
        <f t="shared" si="145"/>
        <v>181</v>
      </c>
      <c r="GU31" s="435">
        <f t="shared" si="145"/>
        <v>490</v>
      </c>
      <c r="GV31" s="435">
        <v>36</v>
      </c>
      <c r="GW31" s="435">
        <f t="shared" si="145"/>
        <v>0</v>
      </c>
      <c r="GX31" s="435">
        <f t="shared" ref="GX31:JI31" si="146">GW84</f>
        <v>205</v>
      </c>
      <c r="GY31" s="435">
        <f t="shared" si="146"/>
        <v>263</v>
      </c>
      <c r="GZ31" s="435">
        <f t="shared" si="146"/>
        <v>553</v>
      </c>
      <c r="HA31" s="435">
        <f t="shared" si="146"/>
        <v>408</v>
      </c>
      <c r="HB31" s="435">
        <v>687</v>
      </c>
      <c r="HC31" s="435">
        <f t="shared" si="146"/>
        <v>292</v>
      </c>
      <c r="HD31" s="435">
        <v>299</v>
      </c>
      <c r="HE31" s="435">
        <f t="shared" si="146"/>
        <v>177</v>
      </c>
      <c r="HF31" s="435">
        <f t="shared" si="146"/>
        <v>730</v>
      </c>
      <c r="HG31" s="435">
        <f t="shared" si="146"/>
        <v>787</v>
      </c>
      <c r="HH31" s="435">
        <f t="shared" si="146"/>
        <v>479</v>
      </c>
      <c r="HI31" s="435">
        <f t="shared" si="146"/>
        <v>1010</v>
      </c>
      <c r="HJ31" s="435">
        <v>1390</v>
      </c>
      <c r="HK31" s="435">
        <v>1381</v>
      </c>
      <c r="HL31" s="435">
        <f t="shared" si="146"/>
        <v>995</v>
      </c>
      <c r="HM31" s="435">
        <f t="shared" si="146"/>
        <v>1557</v>
      </c>
      <c r="HN31" s="435">
        <f t="shared" si="146"/>
        <v>490</v>
      </c>
      <c r="HO31" s="435">
        <f t="shared" si="146"/>
        <v>264</v>
      </c>
      <c r="HP31" s="435">
        <f t="shared" si="146"/>
        <v>425</v>
      </c>
      <c r="HQ31" s="435">
        <v>304</v>
      </c>
      <c r="HR31" s="435">
        <v>186</v>
      </c>
      <c r="HS31" s="435">
        <v>472</v>
      </c>
      <c r="HT31" s="435">
        <f t="shared" si="146"/>
        <v>434</v>
      </c>
      <c r="HU31" s="435">
        <f t="shared" si="146"/>
        <v>661</v>
      </c>
      <c r="HV31" s="435">
        <f t="shared" si="146"/>
        <v>1301</v>
      </c>
      <c r="HW31" s="435">
        <v>414</v>
      </c>
      <c r="HX31" s="435">
        <v>55</v>
      </c>
      <c r="HY31" s="435">
        <v>374</v>
      </c>
      <c r="HZ31" s="435">
        <v>1016</v>
      </c>
      <c r="IA31" s="435">
        <f t="shared" si="146"/>
        <v>1495</v>
      </c>
      <c r="IB31" s="435">
        <f t="shared" si="146"/>
        <v>2356</v>
      </c>
      <c r="IC31" s="435">
        <f t="shared" si="146"/>
        <v>1892</v>
      </c>
      <c r="ID31" s="435">
        <f t="shared" si="146"/>
        <v>1318</v>
      </c>
      <c r="IE31" s="435">
        <v>1648</v>
      </c>
      <c r="IF31" s="435">
        <v>333</v>
      </c>
      <c r="IG31" s="435">
        <f t="shared" si="146"/>
        <v>623</v>
      </c>
      <c r="IH31" s="435">
        <f t="shared" si="146"/>
        <v>1150</v>
      </c>
      <c r="II31" s="435">
        <f t="shared" si="146"/>
        <v>849</v>
      </c>
      <c r="IJ31" s="435">
        <f t="shared" si="146"/>
        <v>446</v>
      </c>
      <c r="IK31" s="435">
        <f t="shared" si="146"/>
        <v>510</v>
      </c>
      <c r="IL31" s="435">
        <v>75</v>
      </c>
      <c r="IM31" s="435">
        <v>147</v>
      </c>
      <c r="IN31" s="435">
        <v>138</v>
      </c>
      <c r="IO31" s="435">
        <f t="shared" si="146"/>
        <v>317</v>
      </c>
      <c r="IP31" s="435">
        <f t="shared" si="146"/>
        <v>689</v>
      </c>
      <c r="IQ31" s="435">
        <f t="shared" si="146"/>
        <v>334</v>
      </c>
      <c r="IR31" s="435">
        <f t="shared" si="146"/>
        <v>521</v>
      </c>
      <c r="IS31" s="435">
        <f t="shared" si="146"/>
        <v>609</v>
      </c>
      <c r="IT31" s="435">
        <v>974</v>
      </c>
      <c r="IU31" s="435">
        <f t="shared" si="146"/>
        <v>1215</v>
      </c>
      <c r="IV31" s="435">
        <f>IU84</f>
        <v>822</v>
      </c>
      <c r="IW31" s="435">
        <f t="shared" si="146"/>
        <v>65</v>
      </c>
      <c r="IX31" s="435">
        <f t="shared" si="146"/>
        <v>354</v>
      </c>
      <c r="IY31" s="435">
        <f t="shared" si="146"/>
        <v>262</v>
      </c>
      <c r="IZ31" s="435">
        <v>763</v>
      </c>
      <c r="JA31" s="435">
        <v>1143</v>
      </c>
      <c r="JB31" s="435">
        <f t="shared" si="146"/>
        <v>743</v>
      </c>
      <c r="JC31" s="435">
        <f t="shared" si="146"/>
        <v>1110</v>
      </c>
      <c r="JD31" s="435">
        <f t="shared" si="146"/>
        <v>1368</v>
      </c>
      <c r="JE31" s="435">
        <f t="shared" si="146"/>
        <v>1194</v>
      </c>
      <c r="JF31" s="435">
        <f t="shared" si="146"/>
        <v>845</v>
      </c>
      <c r="JG31" s="435">
        <f t="shared" si="146"/>
        <v>503</v>
      </c>
      <c r="JH31" s="435">
        <f t="shared" si="146"/>
        <v>0</v>
      </c>
      <c r="JI31" s="435">
        <f t="shared" si="146"/>
        <v>573</v>
      </c>
      <c r="JJ31" s="435">
        <f t="shared" ref="JJ31:LU31" si="147">JI84</f>
        <v>652</v>
      </c>
      <c r="JK31" s="435">
        <f t="shared" si="147"/>
        <v>1331</v>
      </c>
      <c r="JL31" s="435">
        <f t="shared" si="147"/>
        <v>694</v>
      </c>
      <c r="JM31" s="435">
        <f t="shared" si="147"/>
        <v>853</v>
      </c>
      <c r="JN31" s="435">
        <v>596</v>
      </c>
      <c r="JO31" s="435">
        <v>82</v>
      </c>
      <c r="JP31" s="435">
        <f t="shared" si="147"/>
        <v>15</v>
      </c>
      <c r="JQ31" s="435">
        <f t="shared" si="147"/>
        <v>1489</v>
      </c>
      <c r="JR31" s="435">
        <f t="shared" si="147"/>
        <v>1623</v>
      </c>
      <c r="JS31" s="435">
        <f t="shared" si="147"/>
        <v>2324</v>
      </c>
      <c r="JT31" s="435">
        <f t="shared" si="147"/>
        <v>1471</v>
      </c>
      <c r="JU31" s="435">
        <v>1680</v>
      </c>
      <c r="JV31" s="435">
        <v>1502</v>
      </c>
      <c r="JW31" s="435">
        <f t="shared" si="147"/>
        <v>2703</v>
      </c>
      <c r="JX31" s="435">
        <f t="shared" si="147"/>
        <v>2652</v>
      </c>
      <c r="JY31" s="435">
        <f t="shared" si="147"/>
        <v>2341</v>
      </c>
      <c r="JZ31" s="435">
        <f t="shared" si="147"/>
        <v>1137</v>
      </c>
      <c r="KA31" s="435">
        <f t="shared" si="147"/>
        <v>863</v>
      </c>
      <c r="KB31" s="435">
        <v>1532</v>
      </c>
      <c r="KC31" s="435">
        <v>3404</v>
      </c>
      <c r="KD31" s="435">
        <f t="shared" si="147"/>
        <v>3671</v>
      </c>
      <c r="KE31" s="435">
        <f t="shared" si="147"/>
        <v>2147</v>
      </c>
      <c r="KF31" s="435">
        <f t="shared" si="147"/>
        <v>1706</v>
      </c>
      <c r="KG31" s="435">
        <f t="shared" si="147"/>
        <v>2884</v>
      </c>
      <c r="KH31" s="435">
        <f t="shared" si="147"/>
        <v>1132</v>
      </c>
      <c r="KI31" s="435">
        <v>1299</v>
      </c>
      <c r="KJ31" s="435">
        <v>1290</v>
      </c>
      <c r="KK31" s="435">
        <f t="shared" si="147"/>
        <v>3128</v>
      </c>
      <c r="KL31" s="435">
        <v>1538</v>
      </c>
      <c r="KM31" s="435">
        <v>1590</v>
      </c>
      <c r="KN31" s="1461">
        <f t="shared" si="147"/>
        <v>282</v>
      </c>
      <c r="KO31" s="435">
        <v>263</v>
      </c>
      <c r="KP31" s="435">
        <f t="shared" si="147"/>
        <v>730</v>
      </c>
      <c r="KQ31" s="435">
        <f t="shared" si="147"/>
        <v>518</v>
      </c>
      <c r="KR31" s="435">
        <v>109</v>
      </c>
      <c r="KS31" s="435">
        <f t="shared" si="147"/>
        <v>602</v>
      </c>
      <c r="KT31" s="435">
        <f t="shared" si="147"/>
        <v>857</v>
      </c>
      <c r="KU31" s="435">
        <f t="shared" si="147"/>
        <v>1000</v>
      </c>
      <c r="KV31" s="435">
        <f t="shared" si="147"/>
        <v>803</v>
      </c>
      <c r="KW31" s="435">
        <v>884</v>
      </c>
      <c r="KX31" s="435">
        <v>1870</v>
      </c>
      <c r="KY31" s="435">
        <f t="shared" si="147"/>
        <v>1548</v>
      </c>
      <c r="KZ31" s="435">
        <f t="shared" si="147"/>
        <v>1938</v>
      </c>
      <c r="LA31" s="435">
        <f t="shared" si="147"/>
        <v>2010</v>
      </c>
      <c r="LB31" s="435">
        <f t="shared" si="147"/>
        <v>2421</v>
      </c>
      <c r="LC31" s="435">
        <f t="shared" si="147"/>
        <v>2927</v>
      </c>
      <c r="LD31" s="435">
        <f t="shared" si="147"/>
        <v>0</v>
      </c>
      <c r="LE31" s="435">
        <f t="shared" si="147"/>
        <v>0</v>
      </c>
      <c r="LF31" s="435">
        <v>654</v>
      </c>
      <c r="LG31" s="435">
        <f t="shared" si="147"/>
        <v>1705</v>
      </c>
      <c r="LH31" s="435">
        <f t="shared" si="147"/>
        <v>1971</v>
      </c>
      <c r="LI31" s="435">
        <f t="shared" si="147"/>
        <v>1301</v>
      </c>
      <c r="LJ31" s="435">
        <v>1456</v>
      </c>
      <c r="LK31" s="435">
        <v>1331</v>
      </c>
      <c r="LL31" s="435">
        <v>1306</v>
      </c>
      <c r="LM31" s="435">
        <f t="shared" si="147"/>
        <v>901</v>
      </c>
      <c r="LN31" s="435">
        <f t="shared" si="147"/>
        <v>709</v>
      </c>
      <c r="LO31" s="435">
        <f t="shared" si="147"/>
        <v>1222</v>
      </c>
      <c r="LP31" s="435">
        <v>1244</v>
      </c>
      <c r="LQ31" s="435">
        <v>1244</v>
      </c>
      <c r="LR31" s="435">
        <f t="shared" si="147"/>
        <v>2470</v>
      </c>
      <c r="LS31" s="435">
        <v>1953</v>
      </c>
      <c r="LT31" s="435">
        <f t="shared" si="147"/>
        <v>2012</v>
      </c>
      <c r="LU31" s="435">
        <f t="shared" si="147"/>
        <v>3575</v>
      </c>
      <c r="LV31" s="435">
        <f t="shared" ref="LV31:NA31" si="148">LU84</f>
        <v>5665</v>
      </c>
      <c r="LW31" s="435">
        <v>5639</v>
      </c>
      <c r="LX31" s="435">
        <v>5639</v>
      </c>
      <c r="LY31" s="435">
        <f t="shared" si="148"/>
        <v>3656</v>
      </c>
      <c r="LZ31" s="435">
        <v>1465</v>
      </c>
      <c r="MA31" s="435">
        <f t="shared" si="148"/>
        <v>1556</v>
      </c>
      <c r="MB31" s="435">
        <f t="shared" si="148"/>
        <v>3580</v>
      </c>
      <c r="MC31" s="435">
        <f t="shared" si="148"/>
        <v>2309</v>
      </c>
      <c r="MD31" s="435">
        <f t="shared" si="148"/>
        <v>1109</v>
      </c>
      <c r="ME31" s="435">
        <f t="shared" si="148"/>
        <v>2656</v>
      </c>
      <c r="MF31" s="435">
        <v>1111</v>
      </c>
      <c r="MG31" s="435">
        <v>1281</v>
      </c>
      <c r="MH31" s="435">
        <f t="shared" si="148"/>
        <v>1727</v>
      </c>
      <c r="MI31" s="435">
        <f t="shared" si="148"/>
        <v>2303</v>
      </c>
      <c r="MJ31" s="435">
        <f t="shared" si="148"/>
        <v>2123</v>
      </c>
      <c r="MK31" s="435">
        <f t="shared" si="148"/>
        <v>2631</v>
      </c>
      <c r="ML31" s="435">
        <f t="shared" si="148"/>
        <v>4372</v>
      </c>
      <c r="MM31" s="435">
        <f t="shared" si="148"/>
        <v>0</v>
      </c>
      <c r="MN31" s="435">
        <v>1726</v>
      </c>
      <c r="MO31" s="435">
        <f t="shared" si="148"/>
        <v>1217</v>
      </c>
      <c r="MP31" s="435">
        <f t="shared" si="148"/>
        <v>0</v>
      </c>
      <c r="MQ31" s="435">
        <f t="shared" si="148"/>
        <v>2989</v>
      </c>
      <c r="MR31" s="435">
        <f t="shared" si="148"/>
        <v>3310</v>
      </c>
      <c r="MS31" s="435">
        <f t="shared" si="148"/>
        <v>4117</v>
      </c>
      <c r="MT31" s="435">
        <v>1004</v>
      </c>
      <c r="MU31" s="435">
        <f t="shared" si="148"/>
        <v>0</v>
      </c>
      <c r="MV31" s="435">
        <f t="shared" si="148"/>
        <v>0</v>
      </c>
      <c r="MW31" s="435">
        <f t="shared" si="148"/>
        <v>448</v>
      </c>
      <c r="MX31" s="435">
        <f t="shared" si="148"/>
        <v>325</v>
      </c>
      <c r="MY31" s="435">
        <f t="shared" si="148"/>
        <v>975</v>
      </c>
      <c r="MZ31" s="435">
        <f t="shared" si="148"/>
        <v>1806</v>
      </c>
      <c r="NA31" s="435">
        <v>1495</v>
      </c>
    </row>
    <row r="32" spans="1:365" ht="15" customHeight="1">
      <c r="A32" s="69" t="s">
        <v>546</v>
      </c>
      <c r="B32" s="441">
        <v>192</v>
      </c>
      <c r="C32" s="441">
        <f t="shared" ref="C32" si="149">B71</f>
        <v>484</v>
      </c>
      <c r="D32" s="441">
        <f t="shared" ref="D32" si="150">C71</f>
        <v>807</v>
      </c>
      <c r="E32" s="441">
        <f t="shared" ref="E32" si="151">D71</f>
        <v>43</v>
      </c>
      <c r="F32" s="441">
        <f t="shared" ref="F32" si="152">E71</f>
        <v>290</v>
      </c>
      <c r="G32" s="441">
        <f t="shared" ref="G32" si="153">F71</f>
        <v>185</v>
      </c>
      <c r="H32" s="441">
        <f t="shared" ref="H32" si="154">G71</f>
        <v>96</v>
      </c>
      <c r="I32" s="441">
        <f t="shared" ref="I32" si="155">H71</f>
        <v>58</v>
      </c>
      <c r="J32" s="441">
        <f t="shared" ref="J32" si="156">I71</f>
        <v>0</v>
      </c>
      <c r="K32" s="441">
        <f t="shared" ref="K32" si="157">J71</f>
        <v>350</v>
      </c>
      <c r="L32" s="441">
        <f t="shared" ref="L32" si="158">K71</f>
        <v>230</v>
      </c>
      <c r="M32" s="441">
        <f t="shared" ref="M32" si="159">L71</f>
        <v>214</v>
      </c>
      <c r="N32" s="441">
        <f t="shared" ref="N32:BY32" si="160">M71</f>
        <v>145</v>
      </c>
      <c r="O32" s="441">
        <f t="shared" si="160"/>
        <v>174</v>
      </c>
      <c r="P32" s="441">
        <f t="shared" si="160"/>
        <v>131</v>
      </c>
      <c r="Q32" s="441">
        <f t="shared" si="160"/>
        <v>9</v>
      </c>
      <c r="R32" s="441">
        <f t="shared" si="160"/>
        <v>189</v>
      </c>
      <c r="S32" s="739">
        <f t="shared" si="160"/>
        <v>177</v>
      </c>
      <c r="T32" s="441">
        <f t="shared" si="160"/>
        <v>0</v>
      </c>
      <c r="U32" s="441">
        <f t="shared" si="160"/>
        <v>171</v>
      </c>
      <c r="V32" s="441">
        <f t="shared" si="160"/>
        <v>112</v>
      </c>
      <c r="W32" s="441">
        <f t="shared" si="160"/>
        <v>206</v>
      </c>
      <c r="X32" s="441">
        <f t="shared" si="160"/>
        <v>32</v>
      </c>
      <c r="Y32" s="441">
        <f t="shared" si="160"/>
        <v>305</v>
      </c>
      <c r="Z32" s="441">
        <f t="shared" si="160"/>
        <v>217</v>
      </c>
      <c r="AA32" s="441">
        <f t="shared" si="160"/>
        <v>18</v>
      </c>
      <c r="AB32" s="441">
        <f t="shared" si="160"/>
        <v>56</v>
      </c>
      <c r="AC32" s="441">
        <f t="shared" si="160"/>
        <v>0</v>
      </c>
      <c r="AD32" s="441">
        <f t="shared" si="160"/>
        <v>126</v>
      </c>
      <c r="AE32" s="441">
        <f t="shared" si="160"/>
        <v>77</v>
      </c>
      <c r="AF32" s="441">
        <f t="shared" si="160"/>
        <v>9</v>
      </c>
      <c r="AG32" s="441">
        <f t="shared" si="160"/>
        <v>144</v>
      </c>
      <c r="AH32" s="441">
        <f t="shared" si="160"/>
        <v>84</v>
      </c>
      <c r="AI32" s="441">
        <f t="shared" si="160"/>
        <v>0</v>
      </c>
      <c r="AJ32" s="441">
        <f t="shared" si="160"/>
        <v>253</v>
      </c>
      <c r="AK32" s="441">
        <f t="shared" si="160"/>
        <v>95</v>
      </c>
      <c r="AL32" s="441">
        <f t="shared" si="160"/>
        <v>24</v>
      </c>
      <c r="AM32" s="441">
        <f t="shared" si="160"/>
        <v>10</v>
      </c>
      <c r="AN32" s="441">
        <f t="shared" si="160"/>
        <v>208</v>
      </c>
      <c r="AO32" s="441">
        <f t="shared" si="160"/>
        <v>248</v>
      </c>
      <c r="AP32" s="441">
        <f t="shared" si="160"/>
        <v>131</v>
      </c>
      <c r="AQ32" s="441">
        <f t="shared" si="160"/>
        <v>20</v>
      </c>
      <c r="AR32" s="441">
        <f t="shared" si="160"/>
        <v>71</v>
      </c>
      <c r="AS32" s="441">
        <f t="shared" si="160"/>
        <v>13</v>
      </c>
      <c r="AT32" s="441">
        <f t="shared" si="160"/>
        <v>29</v>
      </c>
      <c r="AU32" s="441">
        <f t="shared" si="160"/>
        <v>263</v>
      </c>
      <c r="AV32" s="441">
        <f t="shared" si="160"/>
        <v>200</v>
      </c>
      <c r="AW32" s="441">
        <f t="shared" si="160"/>
        <v>135</v>
      </c>
      <c r="AX32" s="441">
        <f t="shared" si="160"/>
        <v>0</v>
      </c>
      <c r="AY32" s="441">
        <f>AX70</f>
        <v>0</v>
      </c>
      <c r="AZ32" s="441">
        <f t="shared" si="160"/>
        <v>77</v>
      </c>
      <c r="BA32" s="441">
        <f t="shared" si="160"/>
        <v>139</v>
      </c>
      <c r="BB32" s="441">
        <f t="shared" si="160"/>
        <v>88</v>
      </c>
      <c r="BC32" s="441">
        <f t="shared" si="160"/>
        <v>76</v>
      </c>
      <c r="BD32" s="441">
        <f t="shared" si="160"/>
        <v>0</v>
      </c>
      <c r="BE32" s="441">
        <f t="shared" si="160"/>
        <v>101</v>
      </c>
      <c r="BF32" s="441">
        <f t="shared" si="160"/>
        <v>134</v>
      </c>
      <c r="BG32" s="441">
        <f t="shared" si="160"/>
        <v>224</v>
      </c>
      <c r="BH32" s="441">
        <f t="shared" si="160"/>
        <v>230</v>
      </c>
      <c r="BI32" s="441">
        <f t="shared" si="160"/>
        <v>155</v>
      </c>
      <c r="BJ32" s="441">
        <f t="shared" si="160"/>
        <v>228</v>
      </c>
      <c r="BK32" s="441">
        <f t="shared" si="160"/>
        <v>75</v>
      </c>
      <c r="BL32" s="441">
        <f t="shared" si="160"/>
        <v>30</v>
      </c>
      <c r="BM32" s="441">
        <f t="shared" si="160"/>
        <v>0</v>
      </c>
      <c r="BN32" s="441">
        <f t="shared" si="160"/>
        <v>99</v>
      </c>
      <c r="BO32" s="441">
        <f t="shared" si="160"/>
        <v>608</v>
      </c>
      <c r="BP32" s="441">
        <f t="shared" si="160"/>
        <v>282</v>
      </c>
      <c r="BQ32" s="441">
        <f t="shared" si="160"/>
        <v>156</v>
      </c>
      <c r="BR32" s="441">
        <f t="shared" si="160"/>
        <v>116</v>
      </c>
      <c r="BS32" s="441">
        <f t="shared" si="160"/>
        <v>108</v>
      </c>
      <c r="BT32" s="441">
        <f t="shared" si="160"/>
        <v>13</v>
      </c>
      <c r="BU32" s="441">
        <f t="shared" si="160"/>
        <v>169</v>
      </c>
      <c r="BV32" s="441">
        <f t="shared" si="160"/>
        <v>518</v>
      </c>
      <c r="BW32" s="441">
        <f t="shared" si="160"/>
        <v>296</v>
      </c>
      <c r="BX32" s="441">
        <f t="shared" si="160"/>
        <v>293</v>
      </c>
      <c r="BY32" s="441">
        <f t="shared" si="160"/>
        <v>169</v>
      </c>
      <c r="BZ32" s="441">
        <f t="shared" ref="BZ32:EK32" si="161">BY71</f>
        <v>149</v>
      </c>
      <c r="CA32" s="441">
        <f t="shared" si="161"/>
        <v>98</v>
      </c>
      <c r="CB32" s="441">
        <f t="shared" si="161"/>
        <v>0</v>
      </c>
      <c r="CC32" s="441">
        <f t="shared" si="161"/>
        <v>305</v>
      </c>
      <c r="CD32" s="441">
        <f t="shared" si="161"/>
        <v>320</v>
      </c>
      <c r="CE32" s="441">
        <f t="shared" si="161"/>
        <v>163</v>
      </c>
      <c r="CF32" s="441">
        <f>CE71</f>
        <v>101</v>
      </c>
      <c r="CG32" s="441">
        <f t="shared" si="161"/>
        <v>0</v>
      </c>
      <c r="CH32" s="441">
        <f t="shared" si="161"/>
        <v>0</v>
      </c>
      <c r="CI32" s="441">
        <f t="shared" si="161"/>
        <v>0</v>
      </c>
      <c r="CJ32" s="441">
        <f t="shared" si="161"/>
        <v>267</v>
      </c>
      <c r="CK32" s="441">
        <f t="shared" si="161"/>
        <v>299</v>
      </c>
      <c r="CL32" s="441">
        <f t="shared" si="161"/>
        <v>360</v>
      </c>
      <c r="CM32" s="441">
        <f t="shared" si="161"/>
        <v>245</v>
      </c>
      <c r="CN32" s="441">
        <f t="shared" si="161"/>
        <v>120</v>
      </c>
      <c r="CO32" s="441">
        <f t="shared" si="161"/>
        <v>0</v>
      </c>
      <c r="CP32" s="441">
        <f t="shared" si="161"/>
        <v>0</v>
      </c>
      <c r="CQ32" s="441">
        <f t="shared" si="161"/>
        <v>244</v>
      </c>
      <c r="CR32" s="441">
        <f t="shared" si="161"/>
        <v>126</v>
      </c>
      <c r="CS32" s="441">
        <f t="shared" si="161"/>
        <v>181</v>
      </c>
      <c r="CT32" s="441">
        <f t="shared" si="161"/>
        <v>223</v>
      </c>
      <c r="CU32" s="441">
        <f t="shared" si="161"/>
        <v>0</v>
      </c>
      <c r="CV32" s="864">
        <f t="shared" si="161"/>
        <v>0</v>
      </c>
      <c r="CW32" s="441">
        <f t="shared" si="161"/>
        <v>0</v>
      </c>
      <c r="CX32" s="441">
        <f t="shared" si="161"/>
        <v>297</v>
      </c>
      <c r="CY32" s="441">
        <f t="shared" si="161"/>
        <v>413</v>
      </c>
      <c r="CZ32" s="441">
        <f t="shared" si="161"/>
        <v>302</v>
      </c>
      <c r="DA32" s="441">
        <f t="shared" si="161"/>
        <v>203</v>
      </c>
      <c r="DB32" s="441">
        <f t="shared" si="161"/>
        <v>294</v>
      </c>
      <c r="DC32" s="441">
        <f t="shared" si="161"/>
        <v>0</v>
      </c>
      <c r="DD32" s="441">
        <f t="shared" si="161"/>
        <v>207</v>
      </c>
      <c r="DE32" s="441">
        <f t="shared" si="161"/>
        <v>364</v>
      </c>
      <c r="DF32" s="441">
        <f t="shared" si="161"/>
        <v>160</v>
      </c>
      <c r="DG32" s="441">
        <f t="shared" si="161"/>
        <v>229</v>
      </c>
      <c r="DH32" s="441">
        <f t="shared" si="161"/>
        <v>346</v>
      </c>
      <c r="DI32" s="441">
        <f t="shared" si="161"/>
        <v>25</v>
      </c>
      <c r="DJ32" s="441">
        <f t="shared" si="161"/>
        <v>47</v>
      </c>
      <c r="DK32" s="441">
        <f t="shared" si="161"/>
        <v>150</v>
      </c>
      <c r="DL32" s="441">
        <f t="shared" si="161"/>
        <v>202</v>
      </c>
      <c r="DM32" s="441">
        <f t="shared" si="161"/>
        <v>144</v>
      </c>
      <c r="DN32" s="441">
        <f t="shared" si="161"/>
        <v>89</v>
      </c>
      <c r="DO32" s="441">
        <f t="shared" si="161"/>
        <v>77</v>
      </c>
      <c r="DP32" s="441">
        <f t="shared" si="161"/>
        <v>115</v>
      </c>
      <c r="DQ32" s="441">
        <f t="shared" si="161"/>
        <v>100</v>
      </c>
      <c r="DR32" s="441">
        <f t="shared" si="161"/>
        <v>0</v>
      </c>
      <c r="DS32" s="441">
        <f t="shared" si="161"/>
        <v>655</v>
      </c>
      <c r="DT32" s="441">
        <f t="shared" si="161"/>
        <v>440</v>
      </c>
      <c r="DU32" s="441">
        <f t="shared" si="161"/>
        <v>318</v>
      </c>
      <c r="DV32" s="441">
        <f t="shared" si="161"/>
        <v>254</v>
      </c>
      <c r="DW32" s="441">
        <f t="shared" si="161"/>
        <v>380</v>
      </c>
      <c r="DX32" s="441">
        <f t="shared" si="161"/>
        <v>271</v>
      </c>
      <c r="DY32" s="441">
        <f t="shared" si="161"/>
        <v>336</v>
      </c>
      <c r="DZ32" s="441">
        <f t="shared" si="161"/>
        <v>318</v>
      </c>
      <c r="EA32" s="441">
        <f t="shared" si="161"/>
        <v>169</v>
      </c>
      <c r="EB32" s="441">
        <f t="shared" si="161"/>
        <v>247</v>
      </c>
      <c r="EC32" s="441">
        <f t="shared" si="161"/>
        <v>146</v>
      </c>
      <c r="ED32" s="441">
        <f t="shared" si="161"/>
        <v>94</v>
      </c>
      <c r="EE32" s="890">
        <f t="shared" si="161"/>
        <v>0</v>
      </c>
      <c r="EF32" s="441">
        <f t="shared" si="161"/>
        <v>0</v>
      </c>
      <c r="EG32" s="441">
        <f t="shared" si="161"/>
        <v>122</v>
      </c>
      <c r="EH32" s="441">
        <f t="shared" si="161"/>
        <v>358</v>
      </c>
      <c r="EI32" s="441">
        <f t="shared" si="161"/>
        <v>279</v>
      </c>
      <c r="EJ32" s="441">
        <f t="shared" si="161"/>
        <v>80</v>
      </c>
      <c r="EK32" s="441">
        <f t="shared" si="161"/>
        <v>267</v>
      </c>
      <c r="EL32" s="441">
        <f t="shared" ref="EL32:GW32" si="162">EK71</f>
        <v>593</v>
      </c>
      <c r="EM32" s="441">
        <f t="shared" si="162"/>
        <v>34</v>
      </c>
      <c r="EN32" s="441">
        <f t="shared" si="162"/>
        <v>221</v>
      </c>
      <c r="EO32" s="441">
        <f t="shared" si="162"/>
        <v>313</v>
      </c>
      <c r="EP32" s="441">
        <f t="shared" si="162"/>
        <v>237</v>
      </c>
      <c r="EQ32" s="441">
        <f t="shared" si="162"/>
        <v>234</v>
      </c>
      <c r="ER32" s="441">
        <f>EQ71</f>
        <v>230</v>
      </c>
      <c r="ES32" s="441">
        <f t="shared" si="162"/>
        <v>128</v>
      </c>
      <c r="ET32" s="441">
        <f t="shared" si="162"/>
        <v>0</v>
      </c>
      <c r="EU32" s="441">
        <f t="shared" si="162"/>
        <v>179</v>
      </c>
      <c r="EV32" s="441">
        <f t="shared" si="162"/>
        <v>210</v>
      </c>
      <c r="EW32" s="441">
        <v>195</v>
      </c>
      <c r="EX32" s="441">
        <f t="shared" si="162"/>
        <v>494</v>
      </c>
      <c r="EY32" s="441">
        <f t="shared" si="162"/>
        <v>155</v>
      </c>
      <c r="EZ32" s="441">
        <f t="shared" si="162"/>
        <v>130</v>
      </c>
      <c r="FA32" s="441">
        <f t="shared" si="162"/>
        <v>0</v>
      </c>
      <c r="FB32" s="441">
        <f t="shared" si="162"/>
        <v>252</v>
      </c>
      <c r="FC32" s="441">
        <f t="shared" si="162"/>
        <v>544</v>
      </c>
      <c r="FD32" s="441">
        <f t="shared" si="162"/>
        <v>145</v>
      </c>
      <c r="FE32" s="441">
        <f t="shared" si="162"/>
        <v>122</v>
      </c>
      <c r="FF32" s="441">
        <f t="shared" si="162"/>
        <v>37</v>
      </c>
      <c r="FG32" s="441">
        <f t="shared" si="162"/>
        <v>0</v>
      </c>
      <c r="FH32" s="441">
        <f t="shared" si="162"/>
        <v>0</v>
      </c>
      <c r="FI32" s="441">
        <f t="shared" si="162"/>
        <v>143</v>
      </c>
      <c r="FJ32" s="441">
        <f t="shared" si="162"/>
        <v>375</v>
      </c>
      <c r="FK32" s="441">
        <f t="shared" si="162"/>
        <v>239</v>
      </c>
      <c r="FL32" s="441">
        <f t="shared" si="162"/>
        <v>179</v>
      </c>
      <c r="FM32" s="441">
        <f t="shared" si="162"/>
        <v>0</v>
      </c>
      <c r="FN32" s="441">
        <f t="shared" si="162"/>
        <v>0</v>
      </c>
      <c r="FO32" s="441">
        <f t="shared" si="162"/>
        <v>0</v>
      </c>
      <c r="FP32" s="441">
        <f t="shared" si="162"/>
        <v>436</v>
      </c>
      <c r="FQ32" s="441">
        <f t="shared" si="162"/>
        <v>172</v>
      </c>
      <c r="FR32" s="441">
        <f t="shared" si="162"/>
        <v>210</v>
      </c>
      <c r="FS32" s="441">
        <f t="shared" si="162"/>
        <v>77</v>
      </c>
      <c r="FT32" s="441">
        <f t="shared" si="162"/>
        <v>316</v>
      </c>
      <c r="FU32" s="441">
        <f t="shared" si="162"/>
        <v>76</v>
      </c>
      <c r="FV32" s="441">
        <f t="shared" si="162"/>
        <v>0</v>
      </c>
      <c r="FW32" s="441">
        <f t="shared" si="162"/>
        <v>33</v>
      </c>
      <c r="FX32" s="441">
        <f t="shared" si="162"/>
        <v>166</v>
      </c>
      <c r="FY32" s="441">
        <f t="shared" si="162"/>
        <v>149</v>
      </c>
      <c r="FZ32" s="441">
        <f t="shared" si="162"/>
        <v>157</v>
      </c>
      <c r="GA32" s="441">
        <f t="shared" si="162"/>
        <v>0</v>
      </c>
      <c r="GB32" s="441">
        <f t="shared" si="162"/>
        <v>0</v>
      </c>
      <c r="GC32" s="441">
        <f t="shared" si="162"/>
        <v>0</v>
      </c>
      <c r="GD32" s="441">
        <f t="shared" si="162"/>
        <v>105</v>
      </c>
      <c r="GE32" s="441">
        <f t="shared" si="162"/>
        <v>38</v>
      </c>
      <c r="GF32" s="441">
        <f t="shared" si="162"/>
        <v>171</v>
      </c>
      <c r="GG32" s="441">
        <f t="shared" si="162"/>
        <v>170</v>
      </c>
      <c r="GH32" s="441">
        <f t="shared" si="162"/>
        <v>0</v>
      </c>
      <c r="GI32" s="441">
        <f t="shared" si="162"/>
        <v>145</v>
      </c>
      <c r="GJ32" s="441">
        <v>145</v>
      </c>
      <c r="GK32" s="441">
        <f t="shared" si="162"/>
        <v>119</v>
      </c>
      <c r="GL32" s="441">
        <f t="shared" si="162"/>
        <v>62</v>
      </c>
      <c r="GM32" s="441">
        <f t="shared" si="162"/>
        <v>179</v>
      </c>
      <c r="GN32" s="441">
        <f t="shared" si="162"/>
        <v>191</v>
      </c>
      <c r="GO32" s="441">
        <f t="shared" si="162"/>
        <v>0</v>
      </c>
      <c r="GP32" s="441">
        <f t="shared" si="162"/>
        <v>0</v>
      </c>
      <c r="GQ32" s="441">
        <f t="shared" si="162"/>
        <v>0</v>
      </c>
      <c r="GR32" s="441">
        <f t="shared" si="162"/>
        <v>290</v>
      </c>
      <c r="GS32" s="441">
        <f t="shared" si="162"/>
        <v>168</v>
      </c>
      <c r="GT32" s="441">
        <f t="shared" si="162"/>
        <v>79</v>
      </c>
      <c r="GU32" s="441">
        <f t="shared" si="162"/>
        <v>7</v>
      </c>
      <c r="GV32" s="441">
        <f t="shared" si="162"/>
        <v>0</v>
      </c>
      <c r="GW32" s="441">
        <f t="shared" si="162"/>
        <v>0</v>
      </c>
      <c r="GX32" s="441">
        <f t="shared" ref="GX32:JI32" si="163">GW71</f>
        <v>0</v>
      </c>
      <c r="GY32" s="441">
        <f t="shared" si="163"/>
        <v>55</v>
      </c>
      <c r="GZ32" s="441">
        <f t="shared" si="163"/>
        <v>203</v>
      </c>
      <c r="HA32" s="441">
        <f t="shared" si="163"/>
        <v>169</v>
      </c>
      <c r="HB32" s="441">
        <f t="shared" si="163"/>
        <v>82</v>
      </c>
      <c r="HC32" s="441">
        <f t="shared" si="163"/>
        <v>0</v>
      </c>
      <c r="HD32" s="441">
        <f t="shared" si="163"/>
        <v>0</v>
      </c>
      <c r="HE32" s="441">
        <f t="shared" si="163"/>
        <v>0</v>
      </c>
      <c r="HF32" s="441">
        <f t="shared" si="163"/>
        <v>74</v>
      </c>
      <c r="HG32" s="441">
        <f t="shared" si="163"/>
        <v>55</v>
      </c>
      <c r="HH32" s="441">
        <f t="shared" si="163"/>
        <v>172</v>
      </c>
      <c r="HI32" s="441">
        <f t="shared" si="163"/>
        <v>156</v>
      </c>
      <c r="HJ32" s="441">
        <f t="shared" si="163"/>
        <v>198</v>
      </c>
      <c r="HK32" s="441">
        <f t="shared" si="163"/>
        <v>0</v>
      </c>
      <c r="HL32" s="441">
        <f t="shared" si="163"/>
        <v>0</v>
      </c>
      <c r="HM32" s="441">
        <f t="shared" si="163"/>
        <v>256</v>
      </c>
      <c r="HN32" s="441">
        <f t="shared" si="163"/>
        <v>180</v>
      </c>
      <c r="HO32" s="441">
        <f t="shared" si="163"/>
        <v>130</v>
      </c>
      <c r="HP32" s="441">
        <f t="shared" si="163"/>
        <v>59</v>
      </c>
      <c r="HQ32" s="441">
        <f t="shared" si="163"/>
        <v>0</v>
      </c>
      <c r="HR32" s="441">
        <f t="shared" si="163"/>
        <v>112</v>
      </c>
      <c r="HS32" s="441">
        <f t="shared" si="163"/>
        <v>153</v>
      </c>
      <c r="HT32" s="441">
        <f t="shared" si="163"/>
        <v>220</v>
      </c>
      <c r="HU32" s="441">
        <f t="shared" si="163"/>
        <v>162</v>
      </c>
      <c r="HV32" s="441">
        <f t="shared" si="163"/>
        <v>152</v>
      </c>
      <c r="HW32" s="441">
        <f t="shared" si="163"/>
        <v>175</v>
      </c>
      <c r="HX32" s="441">
        <f t="shared" si="163"/>
        <v>167</v>
      </c>
      <c r="HY32" s="441">
        <f t="shared" si="163"/>
        <v>161</v>
      </c>
      <c r="HZ32" s="441">
        <f t="shared" si="163"/>
        <v>87</v>
      </c>
      <c r="IA32" s="441">
        <f t="shared" si="163"/>
        <v>301</v>
      </c>
      <c r="IB32" s="441">
        <f t="shared" si="163"/>
        <v>124</v>
      </c>
      <c r="IC32" s="441">
        <f t="shared" si="163"/>
        <v>238</v>
      </c>
      <c r="ID32" s="441">
        <f t="shared" si="163"/>
        <v>243</v>
      </c>
      <c r="IE32" s="441">
        <f t="shared" si="163"/>
        <v>81</v>
      </c>
      <c r="IF32" s="441">
        <f t="shared" si="163"/>
        <v>69</v>
      </c>
      <c r="IG32" s="441">
        <f t="shared" si="163"/>
        <v>163</v>
      </c>
      <c r="IH32" s="441">
        <f t="shared" si="163"/>
        <v>147</v>
      </c>
      <c r="II32" s="441">
        <f t="shared" si="163"/>
        <v>212</v>
      </c>
      <c r="IJ32" s="441">
        <f t="shared" si="163"/>
        <v>323</v>
      </c>
      <c r="IK32" s="441">
        <f t="shared" si="163"/>
        <v>78</v>
      </c>
      <c r="IL32" s="441">
        <f t="shared" si="163"/>
        <v>43</v>
      </c>
      <c r="IM32" s="441">
        <f t="shared" si="163"/>
        <v>63</v>
      </c>
      <c r="IN32" s="441">
        <f t="shared" si="163"/>
        <v>128</v>
      </c>
      <c r="IO32" s="441">
        <f t="shared" si="163"/>
        <v>194</v>
      </c>
      <c r="IP32" s="441">
        <f t="shared" si="163"/>
        <v>161</v>
      </c>
      <c r="IQ32" s="441">
        <f t="shared" si="163"/>
        <v>53</v>
      </c>
      <c r="IR32" s="441">
        <f t="shared" si="163"/>
        <v>96</v>
      </c>
      <c r="IS32" s="441">
        <f t="shared" si="163"/>
        <v>82</v>
      </c>
      <c r="IT32" s="441">
        <f t="shared" si="163"/>
        <v>93</v>
      </c>
      <c r="IU32" s="441">
        <f t="shared" si="163"/>
        <v>122</v>
      </c>
      <c r="IV32" s="441">
        <f t="shared" si="163"/>
        <v>233</v>
      </c>
      <c r="IW32" s="441">
        <f t="shared" si="163"/>
        <v>0</v>
      </c>
      <c r="IX32" s="441">
        <f t="shared" si="163"/>
        <v>42</v>
      </c>
      <c r="IY32" s="441">
        <f t="shared" si="163"/>
        <v>0</v>
      </c>
      <c r="IZ32" s="441">
        <f t="shared" si="163"/>
        <v>190</v>
      </c>
      <c r="JA32" s="441">
        <f t="shared" si="163"/>
        <v>91</v>
      </c>
      <c r="JB32" s="441">
        <f t="shared" si="163"/>
        <v>50</v>
      </c>
      <c r="JC32" s="441">
        <f t="shared" si="163"/>
        <v>318</v>
      </c>
      <c r="JD32" s="441">
        <f t="shared" si="163"/>
        <v>214</v>
      </c>
      <c r="JE32" s="441">
        <f t="shared" si="163"/>
        <v>518</v>
      </c>
      <c r="JF32" s="441">
        <f t="shared" si="163"/>
        <v>470</v>
      </c>
      <c r="JG32" s="441">
        <f t="shared" si="163"/>
        <v>536</v>
      </c>
      <c r="JH32" s="441">
        <f t="shared" si="163"/>
        <v>475</v>
      </c>
      <c r="JI32" s="441">
        <f t="shared" si="163"/>
        <v>123</v>
      </c>
      <c r="JJ32" s="441">
        <f t="shared" ref="JJ32:LU32" si="164">JI71</f>
        <v>294</v>
      </c>
      <c r="JK32" s="441">
        <f t="shared" si="164"/>
        <v>263</v>
      </c>
      <c r="JL32" s="441">
        <f t="shared" si="164"/>
        <v>228</v>
      </c>
      <c r="JM32" s="441">
        <f t="shared" si="164"/>
        <v>288</v>
      </c>
      <c r="JN32" s="441">
        <f t="shared" si="164"/>
        <v>156</v>
      </c>
      <c r="JO32" s="441">
        <f t="shared" si="164"/>
        <v>175</v>
      </c>
      <c r="JP32" s="441">
        <f t="shared" si="164"/>
        <v>96</v>
      </c>
      <c r="JQ32" s="441">
        <f t="shared" si="164"/>
        <v>394</v>
      </c>
      <c r="JR32" s="441">
        <f t="shared" si="164"/>
        <v>241</v>
      </c>
      <c r="JS32" s="441">
        <f t="shared" si="164"/>
        <v>541</v>
      </c>
      <c r="JT32" s="441">
        <f t="shared" si="164"/>
        <v>315</v>
      </c>
      <c r="JU32" s="441">
        <f t="shared" si="164"/>
        <v>312</v>
      </c>
      <c r="JV32" s="441">
        <f t="shared" si="164"/>
        <v>410</v>
      </c>
      <c r="JW32" s="441">
        <f t="shared" si="164"/>
        <v>435</v>
      </c>
      <c r="JX32" s="441">
        <f t="shared" si="164"/>
        <v>567</v>
      </c>
      <c r="JY32" s="441">
        <f t="shared" si="164"/>
        <v>742</v>
      </c>
      <c r="JZ32" s="441">
        <f t="shared" si="164"/>
        <v>1080</v>
      </c>
      <c r="KA32" s="441">
        <f t="shared" si="164"/>
        <v>464</v>
      </c>
      <c r="KB32" s="441">
        <f t="shared" si="164"/>
        <v>519</v>
      </c>
      <c r="KC32" s="441">
        <f t="shared" si="164"/>
        <v>1068</v>
      </c>
      <c r="KD32" s="441">
        <f t="shared" si="164"/>
        <v>405</v>
      </c>
      <c r="KE32" s="441">
        <f t="shared" si="164"/>
        <v>890</v>
      </c>
      <c r="KF32" s="441">
        <f t="shared" si="164"/>
        <v>330</v>
      </c>
      <c r="KG32" s="441">
        <f t="shared" si="164"/>
        <v>526</v>
      </c>
      <c r="KH32" s="441">
        <f t="shared" si="164"/>
        <v>741</v>
      </c>
      <c r="KI32" s="441">
        <f t="shared" si="164"/>
        <v>991</v>
      </c>
      <c r="KJ32" s="441">
        <f t="shared" si="164"/>
        <v>355</v>
      </c>
      <c r="KK32" s="441">
        <f t="shared" si="164"/>
        <v>1115</v>
      </c>
      <c r="KL32" s="441">
        <f t="shared" si="164"/>
        <v>508</v>
      </c>
      <c r="KM32" s="441">
        <f t="shared" si="164"/>
        <v>717</v>
      </c>
      <c r="KN32" s="1461">
        <f t="shared" si="164"/>
        <v>450</v>
      </c>
      <c r="KO32" s="441">
        <f t="shared" si="164"/>
        <v>0</v>
      </c>
      <c r="KP32" s="441">
        <f t="shared" si="164"/>
        <v>807</v>
      </c>
      <c r="KQ32" s="441">
        <f t="shared" si="164"/>
        <v>493</v>
      </c>
      <c r="KR32" s="441">
        <f t="shared" si="164"/>
        <v>196</v>
      </c>
      <c r="KS32" s="441">
        <f t="shared" si="164"/>
        <v>44</v>
      </c>
      <c r="KT32" s="441">
        <f t="shared" si="164"/>
        <v>172</v>
      </c>
      <c r="KU32" s="441">
        <f t="shared" si="164"/>
        <v>282</v>
      </c>
      <c r="KV32" s="441">
        <f t="shared" si="164"/>
        <v>214</v>
      </c>
      <c r="KW32" s="441">
        <f t="shared" si="164"/>
        <v>215</v>
      </c>
      <c r="KX32" s="441">
        <f t="shared" si="164"/>
        <v>723</v>
      </c>
      <c r="KY32" s="441">
        <f t="shared" si="164"/>
        <v>207</v>
      </c>
      <c r="KZ32" s="441">
        <f t="shared" si="164"/>
        <v>543</v>
      </c>
      <c r="LA32" s="441">
        <f t="shared" si="164"/>
        <v>497</v>
      </c>
      <c r="LB32" s="441">
        <f t="shared" si="164"/>
        <v>334</v>
      </c>
      <c r="LC32" s="441">
        <f t="shared" si="164"/>
        <v>452</v>
      </c>
      <c r="LD32" s="441">
        <f t="shared" si="164"/>
        <v>279</v>
      </c>
      <c r="LE32" s="441">
        <f t="shared" si="164"/>
        <v>199</v>
      </c>
      <c r="LF32" s="441">
        <f t="shared" si="164"/>
        <v>147</v>
      </c>
      <c r="LG32" s="441">
        <f t="shared" si="164"/>
        <v>584</v>
      </c>
      <c r="LH32" s="441">
        <f t="shared" si="164"/>
        <v>368</v>
      </c>
      <c r="LI32" s="441">
        <f t="shared" si="164"/>
        <v>24</v>
      </c>
      <c r="LJ32" s="441">
        <f t="shared" si="164"/>
        <v>765</v>
      </c>
      <c r="LK32" s="441">
        <f t="shared" si="164"/>
        <v>517</v>
      </c>
      <c r="LL32" s="441">
        <f t="shared" si="164"/>
        <v>589</v>
      </c>
      <c r="LM32" s="441">
        <f t="shared" si="164"/>
        <v>577</v>
      </c>
      <c r="LN32" s="441">
        <f t="shared" si="164"/>
        <v>1122</v>
      </c>
      <c r="LO32" s="441">
        <f t="shared" si="164"/>
        <v>704</v>
      </c>
      <c r="LP32" s="441">
        <f t="shared" si="164"/>
        <v>0</v>
      </c>
      <c r="LQ32" s="441">
        <f t="shared" si="164"/>
        <v>0</v>
      </c>
      <c r="LR32" s="441">
        <f t="shared" si="164"/>
        <v>1049</v>
      </c>
      <c r="LS32" s="441">
        <f t="shared" si="164"/>
        <v>440</v>
      </c>
      <c r="LT32" s="441">
        <f t="shared" si="164"/>
        <v>533</v>
      </c>
      <c r="LU32" s="441">
        <f t="shared" si="164"/>
        <v>1273</v>
      </c>
      <c r="LV32" s="441">
        <f t="shared" ref="LV32:NA32" si="165">LU71</f>
        <v>556</v>
      </c>
      <c r="LW32" s="441">
        <f t="shared" si="165"/>
        <v>0</v>
      </c>
      <c r="LX32" s="441">
        <f t="shared" si="165"/>
        <v>0</v>
      </c>
      <c r="LY32" s="441">
        <f t="shared" si="165"/>
        <v>1000</v>
      </c>
      <c r="LZ32" s="441">
        <f t="shared" si="165"/>
        <v>530</v>
      </c>
      <c r="MA32" s="441">
        <f t="shared" si="165"/>
        <v>627</v>
      </c>
      <c r="MB32" s="441">
        <f t="shared" si="165"/>
        <v>1092</v>
      </c>
      <c r="MC32" s="441">
        <f t="shared" si="165"/>
        <v>920</v>
      </c>
      <c r="MD32" s="441">
        <f t="shared" si="165"/>
        <v>738</v>
      </c>
      <c r="ME32" s="441">
        <f t="shared" si="165"/>
        <v>554</v>
      </c>
      <c r="MF32" s="441">
        <f t="shared" si="165"/>
        <v>606</v>
      </c>
      <c r="MG32" s="441">
        <f t="shared" si="165"/>
        <v>663</v>
      </c>
      <c r="MH32" s="441">
        <f t="shared" si="165"/>
        <v>826</v>
      </c>
      <c r="MI32" s="441">
        <f t="shared" si="165"/>
        <v>1082</v>
      </c>
      <c r="MJ32" s="441">
        <f t="shared" si="165"/>
        <v>663</v>
      </c>
      <c r="MK32" s="441">
        <f t="shared" si="165"/>
        <v>961</v>
      </c>
      <c r="ML32" s="441">
        <f t="shared" si="165"/>
        <v>1071</v>
      </c>
      <c r="MM32" s="441">
        <f t="shared" si="165"/>
        <v>535</v>
      </c>
      <c r="MN32" s="441">
        <f t="shared" si="165"/>
        <v>408</v>
      </c>
      <c r="MO32" s="441">
        <f t="shared" si="165"/>
        <v>463</v>
      </c>
      <c r="MP32" s="441">
        <f t="shared" si="165"/>
        <v>0</v>
      </c>
      <c r="MQ32" s="441">
        <f t="shared" si="165"/>
        <v>882</v>
      </c>
      <c r="MR32" s="441">
        <f t="shared" si="165"/>
        <v>444</v>
      </c>
      <c r="MS32" s="441">
        <f t="shared" si="165"/>
        <v>713</v>
      </c>
      <c r="MT32" s="441">
        <f t="shared" si="165"/>
        <v>0</v>
      </c>
      <c r="MU32" s="441">
        <f t="shared" si="165"/>
        <v>730</v>
      </c>
      <c r="MV32" s="441">
        <f t="shared" si="165"/>
        <v>188</v>
      </c>
      <c r="MW32" s="441">
        <f>MV71</f>
        <v>0</v>
      </c>
      <c r="MX32" s="441">
        <f t="shared" si="165"/>
        <v>98</v>
      </c>
      <c r="MY32" s="441">
        <f t="shared" si="165"/>
        <v>333</v>
      </c>
      <c r="MZ32" s="441">
        <f t="shared" si="165"/>
        <v>610</v>
      </c>
      <c r="NA32" s="441">
        <f t="shared" si="165"/>
        <v>602</v>
      </c>
    </row>
    <row r="33" spans="1:365" ht="15" customHeight="1">
      <c r="A33" s="70" t="s">
        <v>547</v>
      </c>
      <c r="B33" s="444">
        <v>0</v>
      </c>
      <c r="C33" s="444">
        <f t="shared" ref="C33" si="166">B94</f>
        <v>341</v>
      </c>
      <c r="D33" s="444">
        <f t="shared" ref="D33" si="167">C94</f>
        <v>36</v>
      </c>
      <c r="E33" s="444">
        <f t="shared" ref="E33" si="168">D94</f>
        <v>151</v>
      </c>
      <c r="F33" s="444">
        <f t="shared" ref="F33" si="169">E94</f>
        <v>386</v>
      </c>
      <c r="G33" s="444">
        <f t="shared" ref="G33" si="170">F94</f>
        <v>315</v>
      </c>
      <c r="H33" s="444">
        <f t="shared" ref="H33" si="171">G94</f>
        <v>0</v>
      </c>
      <c r="I33" s="444">
        <f t="shared" ref="I33" si="172">H94</f>
        <v>0</v>
      </c>
      <c r="J33" s="444">
        <f t="shared" ref="J33" si="173">I94</f>
        <v>180</v>
      </c>
      <c r="K33" s="444">
        <f t="shared" ref="K33" si="174">J94</f>
        <v>282</v>
      </c>
      <c r="L33" s="444">
        <f t="shared" ref="L33" si="175">K94</f>
        <v>184</v>
      </c>
      <c r="M33" s="444">
        <f t="shared" ref="M33" si="176">L94</f>
        <v>277</v>
      </c>
      <c r="N33" s="444">
        <f t="shared" ref="N33:BY33" si="177">M94</f>
        <v>39</v>
      </c>
      <c r="O33" s="444">
        <f t="shared" si="177"/>
        <v>0</v>
      </c>
      <c r="P33" s="444">
        <f t="shared" si="177"/>
        <v>0</v>
      </c>
      <c r="Q33" s="444">
        <f t="shared" si="177"/>
        <v>0</v>
      </c>
      <c r="R33" s="444">
        <f t="shared" si="177"/>
        <v>26</v>
      </c>
      <c r="S33" s="739">
        <f t="shared" si="177"/>
        <v>135</v>
      </c>
      <c r="T33" s="444">
        <f t="shared" si="177"/>
        <v>0</v>
      </c>
      <c r="U33" s="444">
        <f t="shared" si="177"/>
        <v>64</v>
      </c>
      <c r="V33" s="444">
        <f t="shared" si="177"/>
        <v>0</v>
      </c>
      <c r="W33" s="444">
        <f t="shared" si="177"/>
        <v>0</v>
      </c>
      <c r="X33" s="444">
        <f t="shared" si="177"/>
        <v>68</v>
      </c>
      <c r="Y33" s="444">
        <f t="shared" si="177"/>
        <v>407</v>
      </c>
      <c r="Z33" s="444">
        <f t="shared" si="177"/>
        <v>155</v>
      </c>
      <c r="AA33" s="444">
        <f t="shared" si="177"/>
        <v>66</v>
      </c>
      <c r="AB33" s="444">
        <f t="shared" si="177"/>
        <v>0</v>
      </c>
      <c r="AC33" s="444">
        <f t="shared" si="177"/>
        <v>0</v>
      </c>
      <c r="AD33" s="444">
        <f t="shared" si="177"/>
        <v>0</v>
      </c>
      <c r="AE33" s="444">
        <f t="shared" si="177"/>
        <v>196</v>
      </c>
      <c r="AF33" s="444">
        <f t="shared" si="177"/>
        <v>161</v>
      </c>
      <c r="AG33" s="444">
        <f t="shared" si="177"/>
        <v>152</v>
      </c>
      <c r="AH33" s="444">
        <f t="shared" si="177"/>
        <v>256</v>
      </c>
      <c r="AI33" s="444">
        <f t="shared" si="177"/>
        <v>237</v>
      </c>
      <c r="AJ33" s="444">
        <f t="shared" si="177"/>
        <v>0</v>
      </c>
      <c r="AK33" s="444">
        <f t="shared" si="177"/>
        <v>0</v>
      </c>
      <c r="AL33" s="444">
        <f t="shared" si="177"/>
        <v>4</v>
      </c>
      <c r="AM33" s="444">
        <f t="shared" si="177"/>
        <v>48</v>
      </c>
      <c r="AN33" s="444">
        <f t="shared" si="177"/>
        <v>363</v>
      </c>
      <c r="AO33" s="444">
        <f t="shared" si="177"/>
        <v>80</v>
      </c>
      <c r="AP33" s="444">
        <f t="shared" si="177"/>
        <v>0</v>
      </c>
      <c r="AQ33" s="444">
        <f t="shared" si="177"/>
        <v>0</v>
      </c>
      <c r="AR33" s="444">
        <f t="shared" si="177"/>
        <v>0</v>
      </c>
      <c r="AS33" s="444">
        <f t="shared" si="177"/>
        <v>0</v>
      </c>
      <c r="AT33" s="444">
        <f t="shared" si="177"/>
        <v>0</v>
      </c>
      <c r="AU33" s="444">
        <f t="shared" si="177"/>
        <v>382</v>
      </c>
      <c r="AV33" s="444">
        <f t="shared" si="177"/>
        <v>359</v>
      </c>
      <c r="AW33" s="444">
        <f t="shared" si="177"/>
        <v>116</v>
      </c>
      <c r="AX33" s="444">
        <f t="shared" si="177"/>
        <v>0</v>
      </c>
      <c r="AY33" s="444">
        <f>AX93</f>
        <v>0</v>
      </c>
      <c r="AZ33" s="444">
        <f t="shared" si="177"/>
        <v>109</v>
      </c>
      <c r="BA33" s="444">
        <f t="shared" si="177"/>
        <v>0</v>
      </c>
      <c r="BB33" s="444">
        <f t="shared" si="177"/>
        <v>135</v>
      </c>
      <c r="BC33" s="444">
        <f t="shared" si="177"/>
        <v>53</v>
      </c>
      <c r="BD33" s="444">
        <f t="shared" si="177"/>
        <v>0</v>
      </c>
      <c r="BE33" s="444">
        <f t="shared" si="177"/>
        <v>0</v>
      </c>
      <c r="BF33" s="444">
        <f t="shared" si="177"/>
        <v>0</v>
      </c>
      <c r="BG33" s="444">
        <f t="shared" si="177"/>
        <v>28</v>
      </c>
      <c r="BH33" s="444">
        <f t="shared" si="177"/>
        <v>54</v>
      </c>
      <c r="BI33" s="444">
        <f t="shared" si="177"/>
        <v>90</v>
      </c>
      <c r="BJ33" s="444">
        <f t="shared" si="177"/>
        <v>0</v>
      </c>
      <c r="BK33" s="444">
        <f t="shared" si="177"/>
        <v>139</v>
      </c>
      <c r="BL33" s="444">
        <f t="shared" si="177"/>
        <v>0</v>
      </c>
      <c r="BM33" s="444">
        <f t="shared" si="177"/>
        <v>0</v>
      </c>
      <c r="BN33" s="444">
        <f t="shared" si="177"/>
        <v>348</v>
      </c>
      <c r="BO33" s="444">
        <f t="shared" si="177"/>
        <v>0</v>
      </c>
      <c r="BP33" s="444">
        <f t="shared" si="177"/>
        <v>96</v>
      </c>
      <c r="BQ33" s="444">
        <f t="shared" si="177"/>
        <v>0</v>
      </c>
      <c r="BR33" s="444">
        <f t="shared" si="177"/>
        <v>551</v>
      </c>
      <c r="BS33" s="444">
        <f t="shared" si="177"/>
        <v>0</v>
      </c>
      <c r="BT33" s="444">
        <f t="shared" si="177"/>
        <v>0</v>
      </c>
      <c r="BU33" s="444">
        <f t="shared" si="177"/>
        <v>172</v>
      </c>
      <c r="BV33" s="444">
        <f t="shared" si="177"/>
        <v>84</v>
      </c>
      <c r="BW33" s="444">
        <f t="shared" si="177"/>
        <v>0</v>
      </c>
      <c r="BX33" s="444">
        <f t="shared" si="177"/>
        <v>57</v>
      </c>
      <c r="BY33" s="444">
        <f t="shared" si="177"/>
        <v>154</v>
      </c>
      <c r="BZ33" s="444">
        <f t="shared" ref="BZ33:EK33" si="178">BY94</f>
        <v>0</v>
      </c>
      <c r="CA33" s="444">
        <f t="shared" si="178"/>
        <v>0</v>
      </c>
      <c r="CB33" s="444">
        <f t="shared" si="178"/>
        <v>0</v>
      </c>
      <c r="CC33" s="444">
        <f t="shared" si="178"/>
        <v>147</v>
      </c>
      <c r="CD33" s="444">
        <f t="shared" si="178"/>
        <v>0</v>
      </c>
      <c r="CE33" s="444">
        <f t="shared" si="178"/>
        <v>0</v>
      </c>
      <c r="CF33" s="444">
        <f>CE94</f>
        <v>0</v>
      </c>
      <c r="CG33" s="444">
        <f t="shared" si="178"/>
        <v>0</v>
      </c>
      <c r="CH33" s="444">
        <f t="shared" si="178"/>
        <v>0</v>
      </c>
      <c r="CI33" s="444">
        <f t="shared" si="178"/>
        <v>0</v>
      </c>
      <c r="CJ33" s="444">
        <f t="shared" si="178"/>
        <v>88</v>
      </c>
      <c r="CK33" s="444">
        <f t="shared" si="178"/>
        <v>61</v>
      </c>
      <c r="CL33" s="444">
        <f t="shared" si="178"/>
        <v>80</v>
      </c>
      <c r="CM33" s="444">
        <f t="shared" si="178"/>
        <v>83</v>
      </c>
      <c r="CN33" s="444">
        <f t="shared" si="178"/>
        <v>0</v>
      </c>
      <c r="CO33" s="444">
        <f t="shared" si="178"/>
        <v>0</v>
      </c>
      <c r="CP33" s="444">
        <f t="shared" si="178"/>
        <v>0</v>
      </c>
      <c r="CQ33" s="444">
        <f t="shared" si="178"/>
        <v>105</v>
      </c>
      <c r="CR33" s="444">
        <f t="shared" si="178"/>
        <v>0</v>
      </c>
      <c r="CS33" s="444">
        <f t="shared" si="178"/>
        <v>72</v>
      </c>
      <c r="CT33" s="444">
        <f t="shared" si="178"/>
        <v>0</v>
      </c>
      <c r="CU33" s="444">
        <f t="shared" si="178"/>
        <v>0</v>
      </c>
      <c r="CV33" s="864">
        <f t="shared" si="178"/>
        <v>0</v>
      </c>
      <c r="CW33" s="444">
        <f t="shared" si="178"/>
        <v>0</v>
      </c>
      <c r="CX33" s="444">
        <f t="shared" si="178"/>
        <v>97</v>
      </c>
      <c r="CY33" s="444">
        <f t="shared" si="178"/>
        <v>256</v>
      </c>
      <c r="CZ33" s="444">
        <f t="shared" si="178"/>
        <v>356</v>
      </c>
      <c r="DA33" s="444">
        <f t="shared" si="178"/>
        <v>64</v>
      </c>
      <c r="DB33" s="444">
        <f t="shared" si="178"/>
        <v>0</v>
      </c>
      <c r="DC33" s="444">
        <f t="shared" si="178"/>
        <v>0</v>
      </c>
      <c r="DD33" s="444">
        <f t="shared" si="178"/>
        <v>0</v>
      </c>
      <c r="DE33" s="444">
        <f t="shared" si="178"/>
        <v>30</v>
      </c>
      <c r="DF33" s="444">
        <f t="shared" si="178"/>
        <v>0</v>
      </c>
      <c r="DG33" s="444">
        <f t="shared" si="178"/>
        <v>0</v>
      </c>
      <c r="DH33" s="444">
        <f t="shared" si="178"/>
        <v>5</v>
      </c>
      <c r="DI33" s="444">
        <f t="shared" si="178"/>
        <v>0</v>
      </c>
      <c r="DJ33" s="444">
        <f t="shared" si="178"/>
        <v>0</v>
      </c>
      <c r="DK33" s="444">
        <f t="shared" si="178"/>
        <v>147</v>
      </c>
      <c r="DL33" s="444">
        <f t="shared" si="178"/>
        <v>149</v>
      </c>
      <c r="DM33" s="444">
        <f t="shared" si="178"/>
        <v>222</v>
      </c>
      <c r="DN33" s="444">
        <f t="shared" si="178"/>
        <v>159</v>
      </c>
      <c r="DO33" s="444">
        <f t="shared" si="178"/>
        <v>126</v>
      </c>
      <c r="DP33" s="444">
        <f t="shared" si="178"/>
        <v>0</v>
      </c>
      <c r="DQ33" s="444">
        <f t="shared" si="178"/>
        <v>0</v>
      </c>
      <c r="DR33" s="444">
        <f t="shared" si="178"/>
        <v>158</v>
      </c>
      <c r="DS33" s="444">
        <f t="shared" si="178"/>
        <v>255</v>
      </c>
      <c r="DT33" s="444">
        <f t="shared" si="178"/>
        <v>310</v>
      </c>
      <c r="DU33" s="444">
        <f t="shared" si="178"/>
        <v>570</v>
      </c>
      <c r="DV33" s="444">
        <f t="shared" si="178"/>
        <v>245</v>
      </c>
      <c r="DW33" s="444">
        <f t="shared" si="178"/>
        <v>0</v>
      </c>
      <c r="DX33" s="444">
        <f t="shared" si="178"/>
        <v>0</v>
      </c>
      <c r="DY33" s="444">
        <f t="shared" si="178"/>
        <v>198</v>
      </c>
      <c r="DZ33" s="444">
        <f t="shared" si="178"/>
        <v>408</v>
      </c>
      <c r="EA33" s="444">
        <f t="shared" si="178"/>
        <v>335</v>
      </c>
      <c r="EB33" s="444">
        <f t="shared" si="178"/>
        <v>0</v>
      </c>
      <c r="EC33" s="444">
        <f t="shared" si="178"/>
        <v>0</v>
      </c>
      <c r="ED33" s="444">
        <f t="shared" si="178"/>
        <v>0</v>
      </c>
      <c r="EE33" s="890">
        <f t="shared" si="178"/>
        <v>0</v>
      </c>
      <c r="EF33" s="444">
        <f t="shared" si="178"/>
        <v>0</v>
      </c>
      <c r="EG33" s="444">
        <f t="shared" si="178"/>
        <v>0</v>
      </c>
      <c r="EH33" s="444">
        <f t="shared" si="178"/>
        <v>22</v>
      </c>
      <c r="EI33" s="444">
        <f t="shared" si="178"/>
        <v>211</v>
      </c>
      <c r="EJ33" s="444">
        <f t="shared" si="178"/>
        <v>378</v>
      </c>
      <c r="EK33" s="444">
        <f t="shared" si="178"/>
        <v>0</v>
      </c>
      <c r="EL33" s="444">
        <f t="shared" ref="EL33:GW33" si="179">EK94</f>
        <v>0</v>
      </c>
      <c r="EM33" s="444">
        <f t="shared" si="179"/>
        <v>90</v>
      </c>
      <c r="EN33" s="444">
        <f t="shared" si="179"/>
        <v>0</v>
      </c>
      <c r="EO33" s="444">
        <f t="shared" si="179"/>
        <v>127</v>
      </c>
      <c r="EP33" s="444">
        <f t="shared" si="179"/>
        <v>163</v>
      </c>
      <c r="EQ33" s="444">
        <f t="shared" si="179"/>
        <v>188</v>
      </c>
      <c r="ER33" s="444">
        <f>EQ94</f>
        <v>0</v>
      </c>
      <c r="ES33" s="444">
        <f t="shared" si="179"/>
        <v>0</v>
      </c>
      <c r="ET33" s="444">
        <f t="shared" si="179"/>
        <v>0</v>
      </c>
      <c r="EU33" s="444">
        <f t="shared" si="179"/>
        <v>76</v>
      </c>
      <c r="EV33" s="444">
        <f t="shared" si="179"/>
        <v>180</v>
      </c>
      <c r="EW33" s="444">
        <f t="shared" si="179"/>
        <v>173</v>
      </c>
      <c r="EX33" s="444">
        <f t="shared" si="179"/>
        <v>216</v>
      </c>
      <c r="EY33" s="444">
        <f t="shared" si="179"/>
        <v>141</v>
      </c>
      <c r="EZ33" s="444">
        <f t="shared" si="179"/>
        <v>0</v>
      </c>
      <c r="FA33" s="444">
        <f t="shared" si="179"/>
        <v>0</v>
      </c>
      <c r="FB33" s="444">
        <f t="shared" si="179"/>
        <v>61</v>
      </c>
      <c r="FC33" s="444">
        <f t="shared" si="179"/>
        <v>84</v>
      </c>
      <c r="FD33" s="444">
        <f t="shared" si="179"/>
        <v>69</v>
      </c>
      <c r="FE33" s="444">
        <f t="shared" si="179"/>
        <v>113</v>
      </c>
      <c r="FF33" s="444">
        <f t="shared" si="179"/>
        <v>0</v>
      </c>
      <c r="FG33" s="444">
        <f t="shared" si="179"/>
        <v>0</v>
      </c>
      <c r="FH33" s="444">
        <f t="shared" si="179"/>
        <v>1</v>
      </c>
      <c r="FI33" s="444">
        <f t="shared" si="179"/>
        <v>2</v>
      </c>
      <c r="FJ33" s="444">
        <f t="shared" si="179"/>
        <v>173</v>
      </c>
      <c r="FK33" s="444">
        <f t="shared" si="179"/>
        <v>173</v>
      </c>
      <c r="FL33" s="444">
        <f t="shared" si="179"/>
        <v>213</v>
      </c>
      <c r="FM33" s="444">
        <f t="shared" si="179"/>
        <v>0</v>
      </c>
      <c r="FN33" s="444">
        <f t="shared" si="179"/>
        <v>0</v>
      </c>
      <c r="FO33" s="444">
        <f t="shared" si="179"/>
        <v>143</v>
      </c>
      <c r="FP33" s="444">
        <f t="shared" si="179"/>
        <v>291</v>
      </c>
      <c r="FQ33" s="444">
        <f t="shared" si="179"/>
        <v>339</v>
      </c>
      <c r="FR33" s="444">
        <f t="shared" si="179"/>
        <v>368</v>
      </c>
      <c r="FS33" s="444">
        <f t="shared" si="179"/>
        <v>176</v>
      </c>
      <c r="FT33" s="444">
        <f t="shared" si="179"/>
        <v>0</v>
      </c>
      <c r="FU33" s="444">
        <f t="shared" si="179"/>
        <v>0</v>
      </c>
      <c r="FV33" s="444">
        <f t="shared" si="179"/>
        <v>112</v>
      </c>
      <c r="FW33" s="444">
        <f t="shared" si="179"/>
        <v>0</v>
      </c>
      <c r="FX33" s="444">
        <f t="shared" si="179"/>
        <v>338</v>
      </c>
      <c r="FY33" s="444">
        <f t="shared" si="179"/>
        <v>147</v>
      </c>
      <c r="FZ33" s="444">
        <f t="shared" si="179"/>
        <v>189</v>
      </c>
      <c r="GA33" s="444">
        <f t="shared" si="179"/>
        <v>0</v>
      </c>
      <c r="GB33" s="444">
        <f t="shared" si="179"/>
        <v>0</v>
      </c>
      <c r="GC33" s="444">
        <f t="shared" si="179"/>
        <v>0</v>
      </c>
      <c r="GD33" s="444">
        <f t="shared" si="179"/>
        <v>103</v>
      </c>
      <c r="GE33" s="444">
        <f t="shared" si="179"/>
        <v>197</v>
      </c>
      <c r="GF33" s="444">
        <f t="shared" si="179"/>
        <v>431</v>
      </c>
      <c r="GG33" s="444">
        <f t="shared" si="179"/>
        <v>167</v>
      </c>
      <c r="GH33" s="444">
        <f t="shared" si="179"/>
        <v>0</v>
      </c>
      <c r="GI33" s="444">
        <f t="shared" si="179"/>
        <v>0</v>
      </c>
      <c r="GJ33" s="444">
        <f t="shared" si="179"/>
        <v>0</v>
      </c>
      <c r="GK33" s="444">
        <f t="shared" si="179"/>
        <v>15</v>
      </c>
      <c r="GL33" s="444">
        <f t="shared" si="179"/>
        <v>165</v>
      </c>
      <c r="GM33" s="444">
        <f t="shared" si="179"/>
        <v>265</v>
      </c>
      <c r="GN33" s="444">
        <f t="shared" si="179"/>
        <v>0</v>
      </c>
      <c r="GO33" s="444">
        <f t="shared" si="179"/>
        <v>0</v>
      </c>
      <c r="GP33" s="444">
        <f t="shared" si="179"/>
        <v>0</v>
      </c>
      <c r="GQ33" s="444">
        <f t="shared" si="179"/>
        <v>130</v>
      </c>
      <c r="GR33" s="444">
        <f t="shared" si="179"/>
        <v>115</v>
      </c>
      <c r="GS33" s="444">
        <f t="shared" si="179"/>
        <v>270</v>
      </c>
      <c r="GT33" s="444">
        <f t="shared" si="179"/>
        <v>79</v>
      </c>
      <c r="GU33" s="444">
        <f t="shared" si="179"/>
        <v>99</v>
      </c>
      <c r="GV33" s="444">
        <f t="shared" si="179"/>
        <v>0</v>
      </c>
      <c r="GW33" s="444">
        <f t="shared" si="179"/>
        <v>0</v>
      </c>
      <c r="GX33" s="444">
        <f t="shared" ref="GX33:JI33" si="180">GW94</f>
        <v>47</v>
      </c>
      <c r="GY33" s="444">
        <f t="shared" si="180"/>
        <v>94</v>
      </c>
      <c r="GZ33" s="444">
        <f t="shared" si="180"/>
        <v>49</v>
      </c>
      <c r="HA33" s="444">
        <f t="shared" si="180"/>
        <v>0</v>
      </c>
      <c r="HB33" s="444">
        <f t="shared" si="180"/>
        <v>118</v>
      </c>
      <c r="HC33" s="444">
        <f t="shared" si="180"/>
        <v>0</v>
      </c>
      <c r="HD33" s="444">
        <f t="shared" si="180"/>
        <v>0</v>
      </c>
      <c r="HE33" s="444">
        <f t="shared" si="180"/>
        <v>145</v>
      </c>
      <c r="HF33" s="444">
        <f t="shared" si="180"/>
        <v>210</v>
      </c>
      <c r="HG33" s="444">
        <f t="shared" si="180"/>
        <v>106</v>
      </c>
      <c r="HH33" s="444">
        <f t="shared" si="180"/>
        <v>66</v>
      </c>
      <c r="HI33" s="444">
        <f t="shared" si="180"/>
        <v>173</v>
      </c>
      <c r="HJ33" s="444">
        <f t="shared" si="180"/>
        <v>0</v>
      </c>
      <c r="HK33" s="444">
        <f t="shared" si="180"/>
        <v>0</v>
      </c>
      <c r="HL33" s="444">
        <f t="shared" si="180"/>
        <v>93</v>
      </c>
      <c r="HM33" s="444">
        <f t="shared" si="180"/>
        <v>235</v>
      </c>
      <c r="HN33" s="444">
        <f t="shared" si="180"/>
        <v>180</v>
      </c>
      <c r="HO33" s="444">
        <f t="shared" si="180"/>
        <v>47</v>
      </c>
      <c r="HP33" s="444">
        <f t="shared" si="180"/>
        <v>61</v>
      </c>
      <c r="HQ33" s="444">
        <f t="shared" si="180"/>
        <v>0</v>
      </c>
      <c r="HR33" s="444">
        <f t="shared" si="180"/>
        <v>0</v>
      </c>
      <c r="HS33" s="444">
        <f t="shared" si="180"/>
        <v>217</v>
      </c>
      <c r="HT33" s="444">
        <f t="shared" si="180"/>
        <v>342</v>
      </c>
      <c r="HU33" s="444">
        <f t="shared" si="180"/>
        <v>510</v>
      </c>
      <c r="HV33" s="444">
        <f t="shared" si="180"/>
        <v>240</v>
      </c>
      <c r="HW33" s="444">
        <f t="shared" si="180"/>
        <v>240</v>
      </c>
      <c r="HX33" s="444">
        <f t="shared" si="180"/>
        <v>0</v>
      </c>
      <c r="HY33" s="444">
        <f t="shared" si="180"/>
        <v>0</v>
      </c>
      <c r="HZ33" s="444">
        <f t="shared" si="180"/>
        <v>111</v>
      </c>
      <c r="IA33" s="444">
        <f t="shared" si="180"/>
        <v>124</v>
      </c>
      <c r="IB33" s="444">
        <f t="shared" si="180"/>
        <v>270</v>
      </c>
      <c r="IC33" s="444">
        <f t="shared" si="180"/>
        <v>353</v>
      </c>
      <c r="ID33" s="444">
        <f t="shared" si="180"/>
        <v>119</v>
      </c>
      <c r="IE33" s="444">
        <f t="shared" si="180"/>
        <v>0</v>
      </c>
      <c r="IF33" s="444">
        <f t="shared" si="180"/>
        <v>0</v>
      </c>
      <c r="IG33" s="444">
        <f t="shared" si="180"/>
        <v>257</v>
      </c>
      <c r="IH33" s="444">
        <f t="shared" si="180"/>
        <v>374</v>
      </c>
      <c r="II33" s="444">
        <f t="shared" si="180"/>
        <v>630</v>
      </c>
      <c r="IJ33" s="444">
        <f t="shared" si="180"/>
        <v>226</v>
      </c>
      <c r="IK33" s="444">
        <f t="shared" si="180"/>
        <v>278</v>
      </c>
      <c r="IL33" s="444">
        <f t="shared" si="180"/>
        <v>0</v>
      </c>
      <c r="IM33" s="444">
        <f t="shared" si="180"/>
        <v>0</v>
      </c>
      <c r="IN33" s="444">
        <f t="shared" si="180"/>
        <v>0</v>
      </c>
      <c r="IO33" s="444">
        <f t="shared" si="180"/>
        <v>516</v>
      </c>
      <c r="IP33" s="444">
        <f t="shared" si="180"/>
        <v>160</v>
      </c>
      <c r="IQ33" s="444">
        <f t="shared" si="180"/>
        <v>30</v>
      </c>
      <c r="IR33" s="444">
        <f t="shared" si="180"/>
        <v>97</v>
      </c>
      <c r="IS33" s="444">
        <f t="shared" si="180"/>
        <v>43</v>
      </c>
      <c r="IT33" s="444">
        <f t="shared" si="180"/>
        <v>0</v>
      </c>
      <c r="IU33" s="444">
        <f t="shared" si="180"/>
        <v>78</v>
      </c>
      <c r="IV33" s="444">
        <f t="shared" si="180"/>
        <v>0</v>
      </c>
      <c r="IW33" s="444">
        <f t="shared" si="180"/>
        <v>0</v>
      </c>
      <c r="IX33" s="444">
        <f t="shared" si="180"/>
        <v>64</v>
      </c>
      <c r="IY33" s="444">
        <f t="shared" si="180"/>
        <v>109</v>
      </c>
      <c r="IZ33" s="444">
        <f t="shared" si="180"/>
        <v>0</v>
      </c>
      <c r="JA33" s="444">
        <f t="shared" si="180"/>
        <v>0</v>
      </c>
      <c r="JB33" s="444">
        <f t="shared" si="180"/>
        <v>44</v>
      </c>
      <c r="JC33" s="444">
        <f t="shared" si="180"/>
        <v>145</v>
      </c>
      <c r="JD33" s="444">
        <f t="shared" si="180"/>
        <v>201</v>
      </c>
      <c r="JE33" s="444">
        <f t="shared" si="180"/>
        <v>154</v>
      </c>
      <c r="JF33" s="444">
        <f t="shared" si="180"/>
        <v>133</v>
      </c>
      <c r="JG33" s="444">
        <f t="shared" si="180"/>
        <v>203</v>
      </c>
      <c r="JH33" s="444">
        <f t="shared" si="180"/>
        <v>0</v>
      </c>
      <c r="JI33" s="444">
        <f t="shared" si="180"/>
        <v>272</v>
      </c>
      <c r="JJ33" s="444">
        <f t="shared" ref="JJ33:LU33" si="181">JI94</f>
        <v>205</v>
      </c>
      <c r="JK33" s="444">
        <f t="shared" si="181"/>
        <v>153</v>
      </c>
      <c r="JL33" s="444">
        <f t="shared" si="181"/>
        <v>223</v>
      </c>
      <c r="JM33" s="444">
        <f t="shared" si="181"/>
        <v>112</v>
      </c>
      <c r="JN33" s="444">
        <f t="shared" si="181"/>
        <v>0</v>
      </c>
      <c r="JO33" s="444">
        <f t="shared" si="181"/>
        <v>0</v>
      </c>
      <c r="JP33" s="444">
        <f t="shared" si="181"/>
        <v>2</v>
      </c>
      <c r="JQ33" s="444">
        <f t="shared" si="181"/>
        <v>92</v>
      </c>
      <c r="JR33" s="444">
        <f t="shared" si="181"/>
        <v>86</v>
      </c>
      <c r="JS33" s="444">
        <f t="shared" si="181"/>
        <v>0</v>
      </c>
      <c r="JT33" s="444">
        <f t="shared" si="181"/>
        <v>123</v>
      </c>
      <c r="JU33" s="444">
        <f t="shared" si="181"/>
        <v>0</v>
      </c>
      <c r="JV33" s="444">
        <f t="shared" si="181"/>
        <v>0</v>
      </c>
      <c r="JW33" s="444">
        <f t="shared" si="181"/>
        <v>485</v>
      </c>
      <c r="JX33" s="444">
        <f t="shared" si="181"/>
        <v>439</v>
      </c>
      <c r="JY33" s="444">
        <f t="shared" si="181"/>
        <v>267</v>
      </c>
      <c r="JZ33" s="444">
        <f t="shared" si="181"/>
        <v>253</v>
      </c>
      <c r="KA33" s="444">
        <f t="shared" si="181"/>
        <v>418</v>
      </c>
      <c r="KB33" s="444">
        <f t="shared" si="181"/>
        <v>0</v>
      </c>
      <c r="KC33" s="444">
        <f t="shared" si="181"/>
        <v>0</v>
      </c>
      <c r="KD33" s="444">
        <f t="shared" si="181"/>
        <v>258</v>
      </c>
      <c r="KE33" s="444">
        <f t="shared" si="181"/>
        <v>53</v>
      </c>
      <c r="KF33" s="444">
        <f t="shared" si="181"/>
        <v>516</v>
      </c>
      <c r="KG33" s="444">
        <f t="shared" si="181"/>
        <v>651</v>
      </c>
      <c r="KH33" s="444">
        <f t="shared" si="181"/>
        <v>571</v>
      </c>
      <c r="KI33" s="444">
        <f t="shared" si="181"/>
        <v>0</v>
      </c>
      <c r="KJ33" s="444">
        <f t="shared" si="181"/>
        <v>0</v>
      </c>
      <c r="KK33" s="444">
        <f t="shared" si="181"/>
        <v>896</v>
      </c>
      <c r="KL33" s="444">
        <f t="shared" si="181"/>
        <v>517</v>
      </c>
      <c r="KM33" s="444">
        <f t="shared" si="181"/>
        <v>537</v>
      </c>
      <c r="KN33" s="1461">
        <f t="shared" si="181"/>
        <v>173</v>
      </c>
      <c r="KO33" s="444">
        <f t="shared" si="181"/>
        <v>0</v>
      </c>
      <c r="KP33" s="444">
        <f t="shared" si="181"/>
        <v>181</v>
      </c>
      <c r="KQ33" s="444">
        <f t="shared" si="181"/>
        <v>359</v>
      </c>
      <c r="KR33" s="444">
        <f t="shared" si="181"/>
        <v>85</v>
      </c>
      <c r="KS33" s="444">
        <f t="shared" si="181"/>
        <v>314</v>
      </c>
      <c r="KT33" s="444">
        <f t="shared" si="181"/>
        <v>131</v>
      </c>
      <c r="KU33" s="444">
        <f t="shared" si="181"/>
        <v>239</v>
      </c>
      <c r="KV33" s="444">
        <f t="shared" si="181"/>
        <v>413</v>
      </c>
      <c r="KW33" s="444">
        <f t="shared" si="181"/>
        <v>368</v>
      </c>
      <c r="KX33" s="444">
        <f t="shared" si="181"/>
        <v>0</v>
      </c>
      <c r="KY33" s="444">
        <f t="shared" si="181"/>
        <v>229</v>
      </c>
      <c r="KZ33" s="444">
        <f t="shared" si="181"/>
        <v>378</v>
      </c>
      <c r="LA33" s="444">
        <f t="shared" si="181"/>
        <v>313</v>
      </c>
      <c r="LB33" s="444">
        <f t="shared" si="181"/>
        <v>462</v>
      </c>
      <c r="LC33" s="444">
        <f t="shared" si="181"/>
        <v>309</v>
      </c>
      <c r="LD33" s="444">
        <f t="shared" si="181"/>
        <v>0</v>
      </c>
      <c r="LE33" s="444">
        <f t="shared" si="181"/>
        <v>0</v>
      </c>
      <c r="LF33" s="444">
        <f t="shared" si="181"/>
        <v>141</v>
      </c>
      <c r="LG33" s="444">
        <f t="shared" si="181"/>
        <v>179</v>
      </c>
      <c r="LH33" s="444">
        <f t="shared" si="181"/>
        <v>238</v>
      </c>
      <c r="LI33" s="444">
        <f t="shared" si="181"/>
        <v>147</v>
      </c>
      <c r="LJ33" s="444">
        <f t="shared" si="181"/>
        <v>309</v>
      </c>
      <c r="LK33" s="444">
        <f t="shared" si="181"/>
        <v>0</v>
      </c>
      <c r="LL33" s="444">
        <f t="shared" si="181"/>
        <v>0</v>
      </c>
      <c r="LM33" s="444">
        <f t="shared" si="181"/>
        <v>614</v>
      </c>
      <c r="LN33" s="444">
        <f t="shared" si="181"/>
        <v>759</v>
      </c>
      <c r="LO33" s="444">
        <f t="shared" si="181"/>
        <v>685</v>
      </c>
      <c r="LP33" s="444">
        <f t="shared" si="181"/>
        <v>0</v>
      </c>
      <c r="LQ33" s="444">
        <f t="shared" si="181"/>
        <v>0</v>
      </c>
      <c r="LR33" s="444">
        <f t="shared" si="181"/>
        <v>1134</v>
      </c>
      <c r="LS33" s="444">
        <f t="shared" si="181"/>
        <v>0</v>
      </c>
      <c r="LT33" s="444">
        <f t="shared" si="181"/>
        <v>327</v>
      </c>
      <c r="LU33" s="444">
        <f t="shared" si="181"/>
        <v>753</v>
      </c>
      <c r="LV33" s="444">
        <f t="shared" ref="LV33:NA33" si="182">LU94</f>
        <v>449</v>
      </c>
      <c r="LW33" s="444">
        <f t="shared" si="182"/>
        <v>0</v>
      </c>
      <c r="LX33" s="444">
        <f t="shared" si="182"/>
        <v>0</v>
      </c>
      <c r="LY33" s="444">
        <f t="shared" si="182"/>
        <v>169</v>
      </c>
      <c r="LZ33" s="444">
        <f t="shared" si="182"/>
        <v>0</v>
      </c>
      <c r="MA33" s="444">
        <f t="shared" si="182"/>
        <v>438</v>
      </c>
      <c r="MB33" s="444">
        <f t="shared" si="182"/>
        <v>657</v>
      </c>
      <c r="MC33" s="444">
        <f t="shared" si="182"/>
        <v>197</v>
      </c>
      <c r="MD33" s="444">
        <f t="shared" si="182"/>
        <v>385</v>
      </c>
      <c r="ME33" s="444">
        <f t="shared" si="182"/>
        <v>782</v>
      </c>
      <c r="MF33" s="444">
        <f t="shared" si="182"/>
        <v>0</v>
      </c>
      <c r="MG33" s="444">
        <f t="shared" si="182"/>
        <v>0</v>
      </c>
      <c r="MH33" s="444">
        <f t="shared" si="182"/>
        <v>452</v>
      </c>
      <c r="MI33" s="444">
        <f t="shared" si="182"/>
        <v>422</v>
      </c>
      <c r="MJ33" s="444">
        <f t="shared" si="182"/>
        <v>710</v>
      </c>
      <c r="MK33" s="444">
        <f t="shared" si="182"/>
        <v>966</v>
      </c>
      <c r="ML33" s="444">
        <f t="shared" si="182"/>
        <v>1088</v>
      </c>
      <c r="MM33" s="444">
        <f t="shared" si="182"/>
        <v>0</v>
      </c>
      <c r="MN33" s="444">
        <f t="shared" si="182"/>
        <v>0</v>
      </c>
      <c r="MO33" s="444">
        <f t="shared" si="182"/>
        <v>308</v>
      </c>
      <c r="MP33" s="444">
        <f t="shared" si="182"/>
        <v>0</v>
      </c>
      <c r="MQ33" s="444">
        <f t="shared" si="182"/>
        <v>490</v>
      </c>
      <c r="MR33" s="444">
        <f t="shared" si="182"/>
        <v>0</v>
      </c>
      <c r="MS33" s="444">
        <f t="shared" si="182"/>
        <v>399</v>
      </c>
      <c r="MT33" s="444">
        <f t="shared" si="182"/>
        <v>0</v>
      </c>
      <c r="MU33" s="444">
        <f t="shared" si="182"/>
        <v>0</v>
      </c>
      <c r="MV33" s="444">
        <f t="shared" si="182"/>
        <v>0</v>
      </c>
      <c r="MW33" s="444">
        <f t="shared" si="182"/>
        <v>0</v>
      </c>
      <c r="MX33" s="444">
        <f t="shared" si="182"/>
        <v>0</v>
      </c>
      <c r="MY33" s="444">
        <f t="shared" si="182"/>
        <v>268</v>
      </c>
      <c r="MZ33" s="444">
        <f t="shared" si="182"/>
        <v>273</v>
      </c>
      <c r="NA33" s="444">
        <f t="shared" si="182"/>
        <v>0</v>
      </c>
    </row>
    <row r="34" spans="1:365" ht="15" customHeight="1">
      <c r="A34" s="71" t="s">
        <v>548</v>
      </c>
      <c r="B34" s="445">
        <f t="shared" ref="B34:M34" si="183">B32+B33</f>
        <v>192</v>
      </c>
      <c r="C34" s="445">
        <f t="shared" si="183"/>
        <v>825</v>
      </c>
      <c r="D34" s="445">
        <f t="shared" si="183"/>
        <v>843</v>
      </c>
      <c r="E34" s="445">
        <f t="shared" si="183"/>
        <v>194</v>
      </c>
      <c r="F34" s="445">
        <f t="shared" si="183"/>
        <v>676</v>
      </c>
      <c r="G34" s="445">
        <f t="shared" si="183"/>
        <v>500</v>
      </c>
      <c r="H34" s="445">
        <f t="shared" si="183"/>
        <v>96</v>
      </c>
      <c r="I34" s="445">
        <f t="shared" si="183"/>
        <v>58</v>
      </c>
      <c r="J34" s="445">
        <f t="shared" si="183"/>
        <v>180</v>
      </c>
      <c r="K34" s="445">
        <f t="shared" si="183"/>
        <v>632</v>
      </c>
      <c r="L34" s="445">
        <f t="shared" si="183"/>
        <v>414</v>
      </c>
      <c r="M34" s="445">
        <f t="shared" si="183"/>
        <v>491</v>
      </c>
      <c r="N34" s="445">
        <f t="shared" ref="N34:BY34" si="184">N32+N33</f>
        <v>184</v>
      </c>
      <c r="O34" s="445">
        <f t="shared" si="184"/>
        <v>174</v>
      </c>
      <c r="P34" s="445">
        <f t="shared" si="184"/>
        <v>131</v>
      </c>
      <c r="Q34" s="445">
        <f t="shared" si="184"/>
        <v>9</v>
      </c>
      <c r="R34" s="445">
        <f t="shared" si="184"/>
        <v>215</v>
      </c>
      <c r="S34" s="739">
        <f t="shared" si="184"/>
        <v>312</v>
      </c>
      <c r="T34" s="445">
        <f t="shared" si="184"/>
        <v>0</v>
      </c>
      <c r="U34" s="445">
        <f t="shared" si="184"/>
        <v>235</v>
      </c>
      <c r="V34" s="445">
        <f t="shared" si="184"/>
        <v>112</v>
      </c>
      <c r="W34" s="445">
        <f t="shared" si="184"/>
        <v>206</v>
      </c>
      <c r="X34" s="445">
        <f t="shared" si="184"/>
        <v>100</v>
      </c>
      <c r="Y34" s="445">
        <f t="shared" si="184"/>
        <v>712</v>
      </c>
      <c r="Z34" s="445">
        <f t="shared" si="184"/>
        <v>372</v>
      </c>
      <c r="AA34" s="445">
        <f t="shared" si="184"/>
        <v>84</v>
      </c>
      <c r="AB34" s="445">
        <f t="shared" si="184"/>
        <v>56</v>
      </c>
      <c r="AC34" s="445">
        <f t="shared" si="184"/>
        <v>0</v>
      </c>
      <c r="AD34" s="445">
        <f t="shared" si="184"/>
        <v>126</v>
      </c>
      <c r="AE34" s="445">
        <f t="shared" si="184"/>
        <v>273</v>
      </c>
      <c r="AF34" s="445">
        <f t="shared" si="184"/>
        <v>170</v>
      </c>
      <c r="AG34" s="445">
        <f t="shared" si="184"/>
        <v>296</v>
      </c>
      <c r="AH34" s="445">
        <f t="shared" si="184"/>
        <v>340</v>
      </c>
      <c r="AI34" s="445">
        <f t="shared" si="184"/>
        <v>237</v>
      </c>
      <c r="AJ34" s="445">
        <f t="shared" si="184"/>
        <v>253</v>
      </c>
      <c r="AK34" s="445">
        <f t="shared" si="184"/>
        <v>95</v>
      </c>
      <c r="AL34" s="445">
        <f t="shared" si="184"/>
        <v>28</v>
      </c>
      <c r="AM34" s="445">
        <f t="shared" si="184"/>
        <v>58</v>
      </c>
      <c r="AN34" s="445">
        <f t="shared" si="184"/>
        <v>571</v>
      </c>
      <c r="AO34" s="445">
        <f t="shared" si="184"/>
        <v>328</v>
      </c>
      <c r="AP34" s="445">
        <f t="shared" si="184"/>
        <v>131</v>
      </c>
      <c r="AQ34" s="445">
        <f t="shared" si="184"/>
        <v>20</v>
      </c>
      <c r="AR34" s="445">
        <f t="shared" si="184"/>
        <v>71</v>
      </c>
      <c r="AS34" s="445">
        <f t="shared" si="184"/>
        <v>13</v>
      </c>
      <c r="AT34" s="445">
        <f t="shared" si="184"/>
        <v>29</v>
      </c>
      <c r="AU34" s="445">
        <f t="shared" si="184"/>
        <v>645</v>
      </c>
      <c r="AV34" s="445">
        <f t="shared" si="184"/>
        <v>559</v>
      </c>
      <c r="AW34" s="445">
        <f t="shared" si="184"/>
        <v>251</v>
      </c>
      <c r="AX34" s="445">
        <f t="shared" si="184"/>
        <v>0</v>
      </c>
      <c r="AY34" s="445">
        <f t="shared" si="184"/>
        <v>0</v>
      </c>
      <c r="AZ34" s="445">
        <f t="shared" si="184"/>
        <v>186</v>
      </c>
      <c r="BA34" s="445">
        <f t="shared" si="184"/>
        <v>139</v>
      </c>
      <c r="BB34" s="445">
        <f t="shared" si="184"/>
        <v>223</v>
      </c>
      <c r="BC34" s="445">
        <f t="shared" si="184"/>
        <v>129</v>
      </c>
      <c r="BD34" s="445">
        <f t="shared" si="184"/>
        <v>0</v>
      </c>
      <c r="BE34" s="445">
        <f t="shared" si="184"/>
        <v>101</v>
      </c>
      <c r="BF34" s="445">
        <f t="shared" si="184"/>
        <v>134</v>
      </c>
      <c r="BG34" s="445">
        <f t="shared" si="184"/>
        <v>252</v>
      </c>
      <c r="BH34" s="445">
        <f t="shared" si="184"/>
        <v>284</v>
      </c>
      <c r="BI34" s="445">
        <f t="shared" si="184"/>
        <v>245</v>
      </c>
      <c r="BJ34" s="445">
        <f t="shared" si="184"/>
        <v>228</v>
      </c>
      <c r="BK34" s="445">
        <f t="shared" si="184"/>
        <v>214</v>
      </c>
      <c r="BL34" s="445">
        <f t="shared" si="184"/>
        <v>30</v>
      </c>
      <c r="BM34" s="445">
        <f t="shared" si="184"/>
        <v>0</v>
      </c>
      <c r="BN34" s="445">
        <f t="shared" si="184"/>
        <v>447</v>
      </c>
      <c r="BO34" s="445">
        <f t="shared" si="184"/>
        <v>608</v>
      </c>
      <c r="BP34" s="445">
        <f t="shared" si="184"/>
        <v>378</v>
      </c>
      <c r="BQ34" s="445">
        <f t="shared" si="184"/>
        <v>156</v>
      </c>
      <c r="BR34" s="445">
        <f t="shared" si="184"/>
        <v>667</v>
      </c>
      <c r="BS34" s="445">
        <f t="shared" si="184"/>
        <v>108</v>
      </c>
      <c r="BT34" s="445">
        <f t="shared" si="184"/>
        <v>13</v>
      </c>
      <c r="BU34" s="445">
        <f t="shared" si="184"/>
        <v>341</v>
      </c>
      <c r="BV34" s="445">
        <f t="shared" si="184"/>
        <v>602</v>
      </c>
      <c r="BW34" s="445">
        <f t="shared" si="184"/>
        <v>296</v>
      </c>
      <c r="BX34" s="445">
        <f t="shared" si="184"/>
        <v>350</v>
      </c>
      <c r="BY34" s="445">
        <f t="shared" si="184"/>
        <v>323</v>
      </c>
      <c r="BZ34" s="445">
        <f t="shared" ref="BZ34:EK34" si="185">BZ32+BZ33</f>
        <v>149</v>
      </c>
      <c r="CA34" s="445">
        <f t="shared" si="185"/>
        <v>98</v>
      </c>
      <c r="CB34" s="445">
        <f t="shared" si="185"/>
        <v>0</v>
      </c>
      <c r="CC34" s="445">
        <f t="shared" si="185"/>
        <v>452</v>
      </c>
      <c r="CD34" s="445">
        <f t="shared" si="185"/>
        <v>320</v>
      </c>
      <c r="CE34" s="445">
        <f t="shared" si="185"/>
        <v>163</v>
      </c>
      <c r="CF34" s="445">
        <f t="shared" si="185"/>
        <v>101</v>
      </c>
      <c r="CG34" s="445">
        <f t="shared" si="185"/>
        <v>0</v>
      </c>
      <c r="CH34" s="445">
        <f t="shared" si="185"/>
        <v>0</v>
      </c>
      <c r="CI34" s="445">
        <f t="shared" si="185"/>
        <v>0</v>
      </c>
      <c r="CJ34" s="445">
        <f t="shared" si="185"/>
        <v>355</v>
      </c>
      <c r="CK34" s="445">
        <f t="shared" si="185"/>
        <v>360</v>
      </c>
      <c r="CL34" s="445">
        <f t="shared" si="185"/>
        <v>440</v>
      </c>
      <c r="CM34" s="445">
        <f t="shared" si="185"/>
        <v>328</v>
      </c>
      <c r="CN34" s="445">
        <f t="shared" si="185"/>
        <v>120</v>
      </c>
      <c r="CO34" s="445">
        <f t="shared" si="185"/>
        <v>0</v>
      </c>
      <c r="CP34" s="445">
        <f t="shared" si="185"/>
        <v>0</v>
      </c>
      <c r="CQ34" s="445">
        <f t="shared" si="185"/>
        <v>349</v>
      </c>
      <c r="CR34" s="445">
        <f t="shared" si="185"/>
        <v>126</v>
      </c>
      <c r="CS34" s="445">
        <f t="shared" si="185"/>
        <v>253</v>
      </c>
      <c r="CT34" s="445">
        <f t="shared" si="185"/>
        <v>223</v>
      </c>
      <c r="CU34" s="445">
        <f t="shared" si="185"/>
        <v>0</v>
      </c>
      <c r="CV34" s="864">
        <f t="shared" si="185"/>
        <v>0</v>
      </c>
      <c r="CW34" s="445">
        <f t="shared" si="185"/>
        <v>0</v>
      </c>
      <c r="CX34" s="445">
        <f t="shared" si="185"/>
        <v>394</v>
      </c>
      <c r="CY34" s="445">
        <f t="shared" si="185"/>
        <v>669</v>
      </c>
      <c r="CZ34" s="445">
        <f t="shared" si="185"/>
        <v>658</v>
      </c>
      <c r="DA34" s="445">
        <f t="shared" si="185"/>
        <v>267</v>
      </c>
      <c r="DB34" s="445">
        <f t="shared" si="185"/>
        <v>294</v>
      </c>
      <c r="DC34" s="445">
        <f t="shared" si="185"/>
        <v>0</v>
      </c>
      <c r="DD34" s="445">
        <f t="shared" si="185"/>
        <v>207</v>
      </c>
      <c r="DE34" s="445">
        <f t="shared" si="185"/>
        <v>394</v>
      </c>
      <c r="DF34" s="445">
        <f t="shared" si="185"/>
        <v>160</v>
      </c>
      <c r="DG34" s="445">
        <f t="shared" si="185"/>
        <v>229</v>
      </c>
      <c r="DH34" s="445">
        <f t="shared" si="185"/>
        <v>351</v>
      </c>
      <c r="DI34" s="445">
        <f t="shared" si="185"/>
        <v>25</v>
      </c>
      <c r="DJ34" s="445">
        <f t="shared" si="185"/>
        <v>47</v>
      </c>
      <c r="DK34" s="445">
        <f t="shared" si="185"/>
        <v>297</v>
      </c>
      <c r="DL34" s="445">
        <f t="shared" si="185"/>
        <v>351</v>
      </c>
      <c r="DM34" s="445">
        <f t="shared" si="185"/>
        <v>366</v>
      </c>
      <c r="DN34" s="445">
        <f t="shared" si="185"/>
        <v>248</v>
      </c>
      <c r="DO34" s="445">
        <f t="shared" si="185"/>
        <v>203</v>
      </c>
      <c r="DP34" s="445">
        <f t="shared" si="185"/>
        <v>115</v>
      </c>
      <c r="DQ34" s="445">
        <f t="shared" si="185"/>
        <v>100</v>
      </c>
      <c r="DR34" s="445">
        <f t="shared" si="185"/>
        <v>158</v>
      </c>
      <c r="DS34" s="445">
        <f t="shared" si="185"/>
        <v>910</v>
      </c>
      <c r="DT34" s="445">
        <f t="shared" si="185"/>
        <v>750</v>
      </c>
      <c r="DU34" s="445">
        <f t="shared" si="185"/>
        <v>888</v>
      </c>
      <c r="DV34" s="445">
        <f t="shared" si="185"/>
        <v>499</v>
      </c>
      <c r="DW34" s="445">
        <f t="shared" si="185"/>
        <v>380</v>
      </c>
      <c r="DX34" s="445">
        <f t="shared" si="185"/>
        <v>271</v>
      </c>
      <c r="DY34" s="445">
        <f t="shared" si="185"/>
        <v>534</v>
      </c>
      <c r="DZ34" s="445">
        <f t="shared" si="185"/>
        <v>726</v>
      </c>
      <c r="EA34" s="445">
        <f t="shared" si="185"/>
        <v>504</v>
      </c>
      <c r="EB34" s="445">
        <f t="shared" si="185"/>
        <v>247</v>
      </c>
      <c r="EC34" s="445">
        <f t="shared" si="185"/>
        <v>146</v>
      </c>
      <c r="ED34" s="445">
        <f t="shared" si="185"/>
        <v>94</v>
      </c>
      <c r="EE34" s="890">
        <f t="shared" si="185"/>
        <v>0</v>
      </c>
      <c r="EF34" s="445">
        <f t="shared" si="185"/>
        <v>0</v>
      </c>
      <c r="EG34" s="445">
        <f t="shared" si="185"/>
        <v>122</v>
      </c>
      <c r="EH34" s="445">
        <f t="shared" si="185"/>
        <v>380</v>
      </c>
      <c r="EI34" s="445">
        <f t="shared" si="185"/>
        <v>490</v>
      </c>
      <c r="EJ34" s="445">
        <f t="shared" si="185"/>
        <v>458</v>
      </c>
      <c r="EK34" s="445">
        <f t="shared" si="185"/>
        <v>267</v>
      </c>
      <c r="EL34" s="445">
        <f t="shared" ref="EL34:GW34" si="186">EL32+EL33</f>
        <v>593</v>
      </c>
      <c r="EM34" s="445">
        <f t="shared" si="186"/>
        <v>124</v>
      </c>
      <c r="EN34" s="445">
        <f t="shared" si="186"/>
        <v>221</v>
      </c>
      <c r="EO34" s="445">
        <f t="shared" si="186"/>
        <v>440</v>
      </c>
      <c r="EP34" s="445">
        <f t="shared" si="186"/>
        <v>400</v>
      </c>
      <c r="EQ34" s="445">
        <f t="shared" si="186"/>
        <v>422</v>
      </c>
      <c r="ER34" s="445">
        <f t="shared" si="186"/>
        <v>230</v>
      </c>
      <c r="ES34" s="445">
        <f t="shared" si="186"/>
        <v>128</v>
      </c>
      <c r="ET34" s="445">
        <f t="shared" si="186"/>
        <v>0</v>
      </c>
      <c r="EU34" s="445">
        <f t="shared" si="186"/>
        <v>255</v>
      </c>
      <c r="EV34" s="445">
        <f t="shared" si="186"/>
        <v>390</v>
      </c>
      <c r="EW34" s="445">
        <f t="shared" si="186"/>
        <v>368</v>
      </c>
      <c r="EX34" s="445">
        <f t="shared" si="186"/>
        <v>710</v>
      </c>
      <c r="EY34" s="445">
        <f t="shared" si="186"/>
        <v>296</v>
      </c>
      <c r="EZ34" s="445">
        <f t="shared" si="186"/>
        <v>130</v>
      </c>
      <c r="FA34" s="445">
        <f t="shared" si="186"/>
        <v>0</v>
      </c>
      <c r="FB34" s="445">
        <f t="shared" si="186"/>
        <v>313</v>
      </c>
      <c r="FC34" s="445">
        <f t="shared" si="186"/>
        <v>628</v>
      </c>
      <c r="FD34" s="445">
        <f t="shared" si="186"/>
        <v>214</v>
      </c>
      <c r="FE34" s="445">
        <f t="shared" si="186"/>
        <v>235</v>
      </c>
      <c r="FF34" s="445">
        <f t="shared" si="186"/>
        <v>37</v>
      </c>
      <c r="FG34" s="445">
        <f t="shared" si="186"/>
        <v>0</v>
      </c>
      <c r="FH34" s="445">
        <f t="shared" si="186"/>
        <v>1</v>
      </c>
      <c r="FI34" s="445">
        <f t="shared" si="186"/>
        <v>145</v>
      </c>
      <c r="FJ34" s="445">
        <f t="shared" si="186"/>
        <v>548</v>
      </c>
      <c r="FK34" s="445">
        <f t="shared" si="186"/>
        <v>412</v>
      </c>
      <c r="FL34" s="445">
        <f t="shared" si="186"/>
        <v>392</v>
      </c>
      <c r="FM34" s="445">
        <f t="shared" si="186"/>
        <v>0</v>
      </c>
      <c r="FN34" s="445">
        <f t="shared" si="186"/>
        <v>0</v>
      </c>
      <c r="FO34" s="445">
        <f t="shared" si="186"/>
        <v>143</v>
      </c>
      <c r="FP34" s="445">
        <f t="shared" si="186"/>
        <v>727</v>
      </c>
      <c r="FQ34" s="445">
        <f t="shared" si="186"/>
        <v>511</v>
      </c>
      <c r="FR34" s="445">
        <f t="shared" si="186"/>
        <v>578</v>
      </c>
      <c r="FS34" s="445">
        <f t="shared" si="186"/>
        <v>253</v>
      </c>
      <c r="FT34" s="445">
        <f t="shared" si="186"/>
        <v>316</v>
      </c>
      <c r="FU34" s="445">
        <f t="shared" si="186"/>
        <v>76</v>
      </c>
      <c r="FV34" s="445">
        <f t="shared" si="186"/>
        <v>112</v>
      </c>
      <c r="FW34" s="445">
        <f t="shared" si="186"/>
        <v>33</v>
      </c>
      <c r="FX34" s="445">
        <f t="shared" si="186"/>
        <v>504</v>
      </c>
      <c r="FY34" s="445">
        <f t="shared" si="186"/>
        <v>296</v>
      </c>
      <c r="FZ34" s="445">
        <f t="shared" si="186"/>
        <v>346</v>
      </c>
      <c r="GA34" s="445">
        <f t="shared" si="186"/>
        <v>0</v>
      </c>
      <c r="GB34" s="445">
        <f t="shared" si="186"/>
        <v>0</v>
      </c>
      <c r="GC34" s="445">
        <f t="shared" si="186"/>
        <v>0</v>
      </c>
      <c r="GD34" s="445">
        <f t="shared" si="186"/>
        <v>208</v>
      </c>
      <c r="GE34" s="445">
        <f t="shared" si="186"/>
        <v>235</v>
      </c>
      <c r="GF34" s="445">
        <f t="shared" si="186"/>
        <v>602</v>
      </c>
      <c r="GG34" s="445">
        <f t="shared" si="186"/>
        <v>337</v>
      </c>
      <c r="GH34" s="445">
        <f t="shared" si="186"/>
        <v>0</v>
      </c>
      <c r="GI34" s="445">
        <f t="shared" si="186"/>
        <v>145</v>
      </c>
      <c r="GJ34" s="445">
        <f t="shared" si="186"/>
        <v>145</v>
      </c>
      <c r="GK34" s="445">
        <f t="shared" si="186"/>
        <v>134</v>
      </c>
      <c r="GL34" s="445">
        <f t="shared" si="186"/>
        <v>227</v>
      </c>
      <c r="GM34" s="445">
        <f t="shared" si="186"/>
        <v>444</v>
      </c>
      <c r="GN34" s="445">
        <f t="shared" si="186"/>
        <v>191</v>
      </c>
      <c r="GO34" s="445">
        <f t="shared" si="186"/>
        <v>0</v>
      </c>
      <c r="GP34" s="445">
        <f t="shared" si="186"/>
        <v>0</v>
      </c>
      <c r="GQ34" s="445">
        <f t="shared" si="186"/>
        <v>130</v>
      </c>
      <c r="GR34" s="445">
        <f t="shared" si="186"/>
        <v>405</v>
      </c>
      <c r="GS34" s="445">
        <f t="shared" si="186"/>
        <v>438</v>
      </c>
      <c r="GT34" s="445">
        <f t="shared" si="186"/>
        <v>158</v>
      </c>
      <c r="GU34" s="445">
        <f t="shared" si="186"/>
        <v>106</v>
      </c>
      <c r="GV34" s="445">
        <f t="shared" si="186"/>
        <v>0</v>
      </c>
      <c r="GW34" s="445">
        <f t="shared" si="186"/>
        <v>0</v>
      </c>
      <c r="GX34" s="445">
        <f t="shared" ref="GX34:JI34" si="187">GX32+GX33</f>
        <v>47</v>
      </c>
      <c r="GY34" s="445">
        <f t="shared" si="187"/>
        <v>149</v>
      </c>
      <c r="GZ34" s="445">
        <f t="shared" si="187"/>
        <v>252</v>
      </c>
      <c r="HA34" s="445">
        <f t="shared" si="187"/>
        <v>169</v>
      </c>
      <c r="HB34" s="445">
        <f t="shared" si="187"/>
        <v>200</v>
      </c>
      <c r="HC34" s="445">
        <f t="shared" si="187"/>
        <v>0</v>
      </c>
      <c r="HD34" s="445">
        <f t="shared" si="187"/>
        <v>0</v>
      </c>
      <c r="HE34" s="445">
        <f t="shared" si="187"/>
        <v>145</v>
      </c>
      <c r="HF34" s="445">
        <f t="shared" si="187"/>
        <v>284</v>
      </c>
      <c r="HG34" s="445">
        <f t="shared" si="187"/>
        <v>161</v>
      </c>
      <c r="HH34" s="445">
        <f t="shared" si="187"/>
        <v>238</v>
      </c>
      <c r="HI34" s="445">
        <f t="shared" si="187"/>
        <v>329</v>
      </c>
      <c r="HJ34" s="445">
        <f t="shared" si="187"/>
        <v>198</v>
      </c>
      <c r="HK34" s="445">
        <f t="shared" si="187"/>
        <v>0</v>
      </c>
      <c r="HL34" s="445">
        <f t="shared" si="187"/>
        <v>93</v>
      </c>
      <c r="HM34" s="445">
        <f t="shared" si="187"/>
        <v>491</v>
      </c>
      <c r="HN34" s="445">
        <f t="shared" si="187"/>
        <v>360</v>
      </c>
      <c r="HO34" s="445">
        <f t="shared" si="187"/>
        <v>177</v>
      </c>
      <c r="HP34" s="445">
        <f t="shared" si="187"/>
        <v>120</v>
      </c>
      <c r="HQ34" s="445">
        <f t="shared" si="187"/>
        <v>0</v>
      </c>
      <c r="HR34" s="445">
        <f t="shared" si="187"/>
        <v>112</v>
      </c>
      <c r="HS34" s="445">
        <f t="shared" si="187"/>
        <v>370</v>
      </c>
      <c r="HT34" s="445">
        <f t="shared" si="187"/>
        <v>562</v>
      </c>
      <c r="HU34" s="445">
        <f t="shared" si="187"/>
        <v>672</v>
      </c>
      <c r="HV34" s="445">
        <f t="shared" si="187"/>
        <v>392</v>
      </c>
      <c r="HW34" s="445">
        <f t="shared" si="187"/>
        <v>415</v>
      </c>
      <c r="HX34" s="445">
        <f t="shared" si="187"/>
        <v>167</v>
      </c>
      <c r="HY34" s="445">
        <f t="shared" si="187"/>
        <v>161</v>
      </c>
      <c r="HZ34" s="445">
        <f t="shared" si="187"/>
        <v>198</v>
      </c>
      <c r="IA34" s="445">
        <f t="shared" si="187"/>
        <v>425</v>
      </c>
      <c r="IB34" s="445">
        <f t="shared" si="187"/>
        <v>394</v>
      </c>
      <c r="IC34" s="445">
        <f t="shared" si="187"/>
        <v>591</v>
      </c>
      <c r="ID34" s="445">
        <f t="shared" si="187"/>
        <v>362</v>
      </c>
      <c r="IE34" s="445">
        <f t="shared" si="187"/>
        <v>81</v>
      </c>
      <c r="IF34" s="445">
        <f t="shared" si="187"/>
        <v>69</v>
      </c>
      <c r="IG34" s="445">
        <f t="shared" si="187"/>
        <v>420</v>
      </c>
      <c r="IH34" s="445">
        <f t="shared" si="187"/>
        <v>521</v>
      </c>
      <c r="II34" s="445">
        <f t="shared" si="187"/>
        <v>842</v>
      </c>
      <c r="IJ34" s="445">
        <f t="shared" si="187"/>
        <v>549</v>
      </c>
      <c r="IK34" s="445">
        <f t="shared" si="187"/>
        <v>356</v>
      </c>
      <c r="IL34" s="445">
        <f t="shared" si="187"/>
        <v>43</v>
      </c>
      <c r="IM34" s="445">
        <f t="shared" si="187"/>
        <v>63</v>
      </c>
      <c r="IN34" s="445">
        <f t="shared" si="187"/>
        <v>128</v>
      </c>
      <c r="IO34" s="445">
        <f t="shared" si="187"/>
        <v>710</v>
      </c>
      <c r="IP34" s="445">
        <f t="shared" si="187"/>
        <v>321</v>
      </c>
      <c r="IQ34" s="445">
        <f t="shared" si="187"/>
        <v>83</v>
      </c>
      <c r="IR34" s="445">
        <f t="shared" si="187"/>
        <v>193</v>
      </c>
      <c r="IS34" s="445">
        <f t="shared" si="187"/>
        <v>125</v>
      </c>
      <c r="IT34" s="445">
        <f t="shared" si="187"/>
        <v>93</v>
      </c>
      <c r="IU34" s="445">
        <f t="shared" si="187"/>
        <v>200</v>
      </c>
      <c r="IV34" s="445">
        <f t="shared" si="187"/>
        <v>233</v>
      </c>
      <c r="IW34" s="445">
        <f t="shared" si="187"/>
        <v>0</v>
      </c>
      <c r="IX34" s="445">
        <f t="shared" si="187"/>
        <v>106</v>
      </c>
      <c r="IY34" s="445">
        <f t="shared" si="187"/>
        <v>109</v>
      </c>
      <c r="IZ34" s="445">
        <f t="shared" si="187"/>
        <v>190</v>
      </c>
      <c r="JA34" s="445">
        <f t="shared" si="187"/>
        <v>91</v>
      </c>
      <c r="JB34" s="445">
        <f t="shared" si="187"/>
        <v>94</v>
      </c>
      <c r="JC34" s="445">
        <f t="shared" si="187"/>
        <v>463</v>
      </c>
      <c r="JD34" s="445">
        <f t="shared" si="187"/>
        <v>415</v>
      </c>
      <c r="JE34" s="445">
        <f t="shared" si="187"/>
        <v>672</v>
      </c>
      <c r="JF34" s="445">
        <f t="shared" si="187"/>
        <v>603</v>
      </c>
      <c r="JG34" s="445">
        <f t="shared" si="187"/>
        <v>739</v>
      </c>
      <c r="JH34" s="445">
        <f t="shared" si="187"/>
        <v>475</v>
      </c>
      <c r="JI34" s="445">
        <f t="shared" si="187"/>
        <v>395</v>
      </c>
      <c r="JJ34" s="445">
        <f t="shared" ref="JJ34:LU34" si="188">JJ32+JJ33</f>
        <v>499</v>
      </c>
      <c r="JK34" s="445">
        <f t="shared" si="188"/>
        <v>416</v>
      </c>
      <c r="JL34" s="445">
        <f t="shared" si="188"/>
        <v>451</v>
      </c>
      <c r="JM34" s="445">
        <f t="shared" si="188"/>
        <v>400</v>
      </c>
      <c r="JN34" s="445">
        <f t="shared" si="188"/>
        <v>156</v>
      </c>
      <c r="JO34" s="445">
        <f t="shared" si="188"/>
        <v>175</v>
      </c>
      <c r="JP34" s="445">
        <f t="shared" si="188"/>
        <v>98</v>
      </c>
      <c r="JQ34" s="445">
        <f t="shared" si="188"/>
        <v>486</v>
      </c>
      <c r="JR34" s="445">
        <f t="shared" si="188"/>
        <v>327</v>
      </c>
      <c r="JS34" s="445">
        <f t="shared" si="188"/>
        <v>541</v>
      </c>
      <c r="JT34" s="445">
        <f t="shared" si="188"/>
        <v>438</v>
      </c>
      <c r="JU34" s="445">
        <f t="shared" si="188"/>
        <v>312</v>
      </c>
      <c r="JV34" s="445">
        <f t="shared" si="188"/>
        <v>410</v>
      </c>
      <c r="JW34" s="445">
        <f t="shared" si="188"/>
        <v>920</v>
      </c>
      <c r="JX34" s="445">
        <f t="shared" si="188"/>
        <v>1006</v>
      </c>
      <c r="JY34" s="445">
        <f t="shared" si="188"/>
        <v>1009</v>
      </c>
      <c r="JZ34" s="445">
        <f t="shared" si="188"/>
        <v>1333</v>
      </c>
      <c r="KA34" s="445">
        <f t="shared" si="188"/>
        <v>882</v>
      </c>
      <c r="KB34" s="445">
        <f t="shared" si="188"/>
        <v>519</v>
      </c>
      <c r="KC34" s="445">
        <f t="shared" si="188"/>
        <v>1068</v>
      </c>
      <c r="KD34" s="445">
        <f t="shared" si="188"/>
        <v>663</v>
      </c>
      <c r="KE34" s="445">
        <f t="shared" si="188"/>
        <v>943</v>
      </c>
      <c r="KF34" s="445">
        <f t="shared" si="188"/>
        <v>846</v>
      </c>
      <c r="KG34" s="445">
        <f t="shared" si="188"/>
        <v>1177</v>
      </c>
      <c r="KH34" s="445">
        <f t="shared" si="188"/>
        <v>1312</v>
      </c>
      <c r="KI34" s="445">
        <f t="shared" si="188"/>
        <v>991</v>
      </c>
      <c r="KJ34" s="445">
        <f t="shared" si="188"/>
        <v>355</v>
      </c>
      <c r="KK34" s="445">
        <f t="shared" si="188"/>
        <v>2011</v>
      </c>
      <c r="KL34" s="445">
        <f t="shared" si="188"/>
        <v>1025</v>
      </c>
      <c r="KM34" s="445">
        <f t="shared" si="188"/>
        <v>1254</v>
      </c>
      <c r="KN34" s="1461">
        <f t="shared" si="188"/>
        <v>623</v>
      </c>
      <c r="KO34" s="445">
        <f t="shared" si="188"/>
        <v>0</v>
      </c>
      <c r="KP34" s="445">
        <f t="shared" si="188"/>
        <v>988</v>
      </c>
      <c r="KQ34" s="445">
        <f t="shared" si="188"/>
        <v>852</v>
      </c>
      <c r="KR34" s="445">
        <f t="shared" si="188"/>
        <v>281</v>
      </c>
      <c r="KS34" s="445">
        <f t="shared" si="188"/>
        <v>358</v>
      </c>
      <c r="KT34" s="445">
        <f t="shared" si="188"/>
        <v>303</v>
      </c>
      <c r="KU34" s="445">
        <f t="shared" si="188"/>
        <v>521</v>
      </c>
      <c r="KV34" s="445">
        <f t="shared" si="188"/>
        <v>627</v>
      </c>
      <c r="KW34" s="445">
        <f t="shared" si="188"/>
        <v>583</v>
      </c>
      <c r="KX34" s="445">
        <f t="shared" si="188"/>
        <v>723</v>
      </c>
      <c r="KY34" s="445">
        <f t="shared" si="188"/>
        <v>436</v>
      </c>
      <c r="KZ34" s="445">
        <f t="shared" si="188"/>
        <v>921</v>
      </c>
      <c r="LA34" s="445">
        <f t="shared" si="188"/>
        <v>810</v>
      </c>
      <c r="LB34" s="445">
        <f t="shared" si="188"/>
        <v>796</v>
      </c>
      <c r="LC34" s="445">
        <f t="shared" si="188"/>
        <v>761</v>
      </c>
      <c r="LD34" s="445">
        <f t="shared" si="188"/>
        <v>279</v>
      </c>
      <c r="LE34" s="445">
        <f t="shared" si="188"/>
        <v>199</v>
      </c>
      <c r="LF34" s="445">
        <f t="shared" si="188"/>
        <v>288</v>
      </c>
      <c r="LG34" s="445">
        <f t="shared" si="188"/>
        <v>763</v>
      </c>
      <c r="LH34" s="445">
        <f t="shared" si="188"/>
        <v>606</v>
      </c>
      <c r="LI34" s="445">
        <f t="shared" si="188"/>
        <v>171</v>
      </c>
      <c r="LJ34" s="445">
        <f t="shared" si="188"/>
        <v>1074</v>
      </c>
      <c r="LK34" s="445">
        <f t="shared" si="188"/>
        <v>517</v>
      </c>
      <c r="LL34" s="445">
        <f t="shared" si="188"/>
        <v>589</v>
      </c>
      <c r="LM34" s="445">
        <f t="shared" si="188"/>
        <v>1191</v>
      </c>
      <c r="LN34" s="445">
        <f t="shared" si="188"/>
        <v>1881</v>
      </c>
      <c r="LO34" s="445">
        <f t="shared" si="188"/>
        <v>1389</v>
      </c>
      <c r="LP34" s="445">
        <f t="shared" si="188"/>
        <v>0</v>
      </c>
      <c r="LQ34" s="445">
        <f t="shared" si="188"/>
        <v>0</v>
      </c>
      <c r="LR34" s="445">
        <f t="shared" si="188"/>
        <v>2183</v>
      </c>
      <c r="LS34" s="445">
        <f t="shared" si="188"/>
        <v>440</v>
      </c>
      <c r="LT34" s="445">
        <f t="shared" si="188"/>
        <v>860</v>
      </c>
      <c r="LU34" s="445">
        <f t="shared" si="188"/>
        <v>2026</v>
      </c>
      <c r="LV34" s="445">
        <f t="shared" ref="LV34:NA34" si="189">LV32+LV33</f>
        <v>1005</v>
      </c>
      <c r="LW34" s="445">
        <f t="shared" si="189"/>
        <v>0</v>
      </c>
      <c r="LX34" s="445">
        <f t="shared" si="189"/>
        <v>0</v>
      </c>
      <c r="LY34" s="445">
        <f t="shared" si="189"/>
        <v>1169</v>
      </c>
      <c r="LZ34" s="445">
        <f t="shared" si="189"/>
        <v>530</v>
      </c>
      <c r="MA34" s="445">
        <f t="shared" si="189"/>
        <v>1065</v>
      </c>
      <c r="MB34" s="445">
        <f t="shared" si="189"/>
        <v>1749</v>
      </c>
      <c r="MC34" s="445">
        <f t="shared" si="189"/>
        <v>1117</v>
      </c>
      <c r="MD34" s="445">
        <f t="shared" si="189"/>
        <v>1123</v>
      </c>
      <c r="ME34" s="445">
        <f t="shared" si="189"/>
        <v>1336</v>
      </c>
      <c r="MF34" s="445">
        <f t="shared" si="189"/>
        <v>606</v>
      </c>
      <c r="MG34" s="445">
        <f t="shared" si="189"/>
        <v>663</v>
      </c>
      <c r="MH34" s="445">
        <f t="shared" si="189"/>
        <v>1278</v>
      </c>
      <c r="MI34" s="445">
        <f t="shared" si="189"/>
        <v>1504</v>
      </c>
      <c r="MJ34" s="445">
        <f t="shared" si="189"/>
        <v>1373</v>
      </c>
      <c r="MK34" s="445">
        <f t="shared" si="189"/>
        <v>1927</v>
      </c>
      <c r="ML34" s="445">
        <f t="shared" si="189"/>
        <v>2159</v>
      </c>
      <c r="MM34" s="445">
        <f t="shared" si="189"/>
        <v>535</v>
      </c>
      <c r="MN34" s="445">
        <f t="shared" si="189"/>
        <v>408</v>
      </c>
      <c r="MO34" s="445">
        <f t="shared" si="189"/>
        <v>771</v>
      </c>
      <c r="MP34" s="445">
        <f t="shared" si="189"/>
        <v>0</v>
      </c>
      <c r="MQ34" s="445">
        <f t="shared" si="189"/>
        <v>1372</v>
      </c>
      <c r="MR34" s="445">
        <f t="shared" si="189"/>
        <v>444</v>
      </c>
      <c r="MS34" s="445">
        <f t="shared" si="189"/>
        <v>1112</v>
      </c>
      <c r="MT34" s="445">
        <f t="shared" si="189"/>
        <v>0</v>
      </c>
      <c r="MU34" s="445">
        <f t="shared" si="189"/>
        <v>730</v>
      </c>
      <c r="MV34" s="445">
        <f t="shared" si="189"/>
        <v>188</v>
      </c>
      <c r="MW34" s="445">
        <f t="shared" si="189"/>
        <v>0</v>
      </c>
      <c r="MX34" s="445">
        <f t="shared" si="189"/>
        <v>98</v>
      </c>
      <c r="MY34" s="445">
        <f t="shared" si="189"/>
        <v>601</v>
      </c>
      <c r="MZ34" s="445">
        <f t="shared" si="189"/>
        <v>883</v>
      </c>
      <c r="NA34" s="445">
        <f t="shared" si="189"/>
        <v>602</v>
      </c>
    </row>
    <row r="35" spans="1:365" ht="15" customHeight="1">
      <c r="A35" s="226"/>
      <c r="B35" s="450"/>
      <c r="C35" s="450"/>
      <c r="D35" s="450"/>
      <c r="E35" s="450"/>
      <c r="F35" s="450"/>
      <c r="G35" s="450"/>
      <c r="H35" s="450"/>
      <c r="I35" s="450"/>
      <c r="J35" s="450"/>
      <c r="K35" s="450"/>
      <c r="L35" s="450"/>
      <c r="M35" s="450"/>
      <c r="N35" s="450"/>
      <c r="O35" s="450"/>
      <c r="P35" s="450"/>
      <c r="Q35" s="450"/>
      <c r="R35" s="450"/>
      <c r="S35" s="746"/>
      <c r="T35" s="450"/>
      <c r="U35" s="450"/>
      <c r="V35" s="450"/>
      <c r="W35" s="450"/>
      <c r="X35" s="450"/>
      <c r="Y35" s="450"/>
      <c r="Z35" s="450"/>
      <c r="AA35" s="450"/>
      <c r="AB35" s="450"/>
      <c r="AC35" s="450"/>
      <c r="AD35" s="450"/>
      <c r="AE35" s="450"/>
      <c r="AF35" s="450"/>
      <c r="AG35" s="450"/>
      <c r="AH35" s="450"/>
      <c r="AI35" s="450"/>
      <c r="AJ35" s="450"/>
      <c r="AK35" s="450"/>
      <c r="AL35" s="450"/>
      <c r="AM35" s="450"/>
      <c r="AN35" s="450"/>
      <c r="AO35" s="450"/>
      <c r="AP35" s="450"/>
      <c r="AQ35" s="450"/>
      <c r="AR35" s="450"/>
      <c r="AS35" s="450"/>
      <c r="AT35" s="450"/>
      <c r="AU35" s="450"/>
      <c r="AV35" s="450"/>
      <c r="AW35" s="450"/>
      <c r="AX35" s="450"/>
      <c r="AY35" s="450"/>
      <c r="AZ35" s="450"/>
      <c r="BA35" s="450"/>
      <c r="BB35" s="450"/>
      <c r="BC35" s="450"/>
      <c r="BD35" s="450"/>
      <c r="BE35" s="450"/>
      <c r="BF35" s="450"/>
      <c r="BG35" s="450"/>
      <c r="BH35" s="450"/>
      <c r="BI35" s="450"/>
      <c r="BJ35" s="450"/>
      <c r="BK35" s="450"/>
      <c r="BL35" s="450"/>
      <c r="BM35" s="450"/>
      <c r="BN35" s="450"/>
      <c r="BO35" s="450"/>
      <c r="BP35" s="450"/>
      <c r="BQ35" s="450"/>
      <c r="BR35" s="450"/>
      <c r="BS35" s="450"/>
      <c r="BT35" s="450"/>
      <c r="BU35" s="450"/>
      <c r="BV35" s="450"/>
      <c r="BW35" s="450"/>
      <c r="BX35" s="450"/>
      <c r="BY35" s="450"/>
      <c r="BZ35" s="450"/>
      <c r="CA35" s="450"/>
      <c r="CB35" s="450"/>
      <c r="CC35" s="450"/>
      <c r="CD35" s="450"/>
      <c r="CE35" s="450"/>
      <c r="CF35" s="450"/>
      <c r="CG35" s="450"/>
      <c r="CH35" s="450"/>
      <c r="CI35" s="450"/>
      <c r="CJ35" s="450"/>
      <c r="CK35" s="450"/>
      <c r="CL35" s="450"/>
      <c r="CM35" s="450"/>
      <c r="CN35" s="450"/>
      <c r="CO35" s="450"/>
      <c r="CP35" s="450"/>
      <c r="CQ35" s="450"/>
      <c r="CR35" s="450"/>
      <c r="CS35" s="450"/>
      <c r="CT35" s="450"/>
      <c r="CU35" s="450"/>
      <c r="CV35" s="871"/>
      <c r="CW35" s="450"/>
      <c r="CX35" s="450"/>
      <c r="CY35" s="450"/>
      <c r="CZ35" s="450"/>
      <c r="DA35" s="450"/>
      <c r="DB35" s="450"/>
      <c r="DC35" s="450"/>
      <c r="DD35" s="450"/>
      <c r="DE35" s="450"/>
      <c r="DF35" s="450"/>
      <c r="DG35" s="450"/>
      <c r="DH35" s="450"/>
      <c r="DI35" s="450"/>
      <c r="DJ35" s="450"/>
      <c r="DK35" s="450"/>
      <c r="DL35" s="450"/>
      <c r="DM35" s="450"/>
      <c r="DN35" s="450"/>
      <c r="DO35" s="450"/>
      <c r="DP35" s="450"/>
      <c r="DQ35" s="450"/>
      <c r="DR35" s="450"/>
      <c r="DS35" s="450"/>
      <c r="DT35" s="450"/>
      <c r="DU35" s="450"/>
      <c r="DV35" s="450"/>
      <c r="DW35" s="450"/>
      <c r="DX35" s="450"/>
      <c r="DY35" s="450"/>
      <c r="DZ35" s="450"/>
      <c r="EA35" s="450"/>
      <c r="EB35" s="450"/>
      <c r="EC35" s="450"/>
      <c r="ED35" s="450"/>
      <c r="EE35" s="897"/>
      <c r="EF35" s="450"/>
      <c r="EG35" s="450"/>
      <c r="EH35" s="450"/>
      <c r="EI35" s="450"/>
      <c r="EJ35" s="450"/>
      <c r="EK35" s="450"/>
      <c r="EL35" s="450"/>
      <c r="EM35" s="450"/>
      <c r="EN35" s="450"/>
      <c r="EO35" s="450"/>
      <c r="EP35" s="450"/>
      <c r="EQ35" s="450"/>
      <c r="ER35" s="450"/>
      <c r="ES35" s="450"/>
      <c r="ET35" s="450"/>
      <c r="EU35" s="450"/>
      <c r="EV35" s="450"/>
      <c r="EW35" s="450"/>
      <c r="EX35" s="450"/>
      <c r="EY35" s="450"/>
      <c r="EZ35" s="450"/>
      <c r="FA35" s="450"/>
      <c r="FB35" s="450"/>
      <c r="FC35" s="450"/>
      <c r="FD35" s="450"/>
      <c r="FE35" s="450"/>
      <c r="FF35" s="450"/>
      <c r="FG35" s="450"/>
      <c r="FH35" s="450"/>
      <c r="FI35" s="450"/>
      <c r="FJ35" s="450"/>
      <c r="FK35" s="450"/>
      <c r="FL35" s="450"/>
      <c r="FM35" s="450"/>
      <c r="FN35" s="450"/>
      <c r="FO35" s="450"/>
      <c r="FP35" s="450"/>
      <c r="FQ35" s="450"/>
      <c r="FR35" s="450"/>
      <c r="FS35" s="450"/>
      <c r="FT35" s="450"/>
      <c r="FU35" s="450"/>
      <c r="FV35" s="450"/>
      <c r="FW35" s="450"/>
      <c r="FX35" s="450"/>
      <c r="FY35" s="450"/>
      <c r="FZ35" s="450"/>
      <c r="GA35" s="450"/>
      <c r="GB35" s="450"/>
      <c r="GC35" s="450"/>
      <c r="GD35" s="450"/>
      <c r="GE35" s="450"/>
      <c r="GF35" s="450"/>
      <c r="GG35" s="450"/>
      <c r="GH35" s="450"/>
      <c r="GI35" s="450"/>
      <c r="GJ35" s="450"/>
      <c r="GK35" s="450"/>
      <c r="GL35" s="450"/>
      <c r="GM35" s="450"/>
      <c r="GN35" s="450"/>
      <c r="GO35" s="450"/>
      <c r="GP35" s="450"/>
      <c r="GQ35" s="450"/>
      <c r="GR35" s="450"/>
      <c r="GS35" s="450"/>
      <c r="GT35" s="450"/>
      <c r="GU35" s="450"/>
      <c r="GV35" s="450"/>
      <c r="GW35" s="450"/>
      <c r="GX35" s="450"/>
      <c r="GY35" s="450"/>
      <c r="GZ35" s="450"/>
      <c r="HA35" s="450"/>
      <c r="HB35" s="450"/>
      <c r="HC35" s="450"/>
      <c r="HD35" s="450"/>
      <c r="HE35" s="450"/>
      <c r="HF35" s="450"/>
      <c r="HG35" s="450"/>
      <c r="HH35" s="450"/>
      <c r="HI35" s="450"/>
      <c r="HJ35" s="450"/>
      <c r="HK35" s="450"/>
      <c r="HL35" s="450"/>
      <c r="HM35" s="450"/>
      <c r="HN35" s="450"/>
      <c r="HO35" s="450"/>
      <c r="HP35" s="450"/>
      <c r="HQ35" s="450"/>
      <c r="HR35" s="450"/>
      <c r="HS35" s="450"/>
      <c r="HT35" s="450"/>
      <c r="HU35" s="450"/>
      <c r="HV35" s="450"/>
      <c r="HW35" s="450"/>
      <c r="HX35" s="450"/>
      <c r="HY35" s="450"/>
      <c r="HZ35" s="450"/>
      <c r="IA35" s="450"/>
      <c r="IB35" s="450"/>
      <c r="IC35" s="450"/>
      <c r="ID35" s="450"/>
      <c r="IE35" s="450"/>
      <c r="IF35" s="450"/>
      <c r="IG35" s="450"/>
      <c r="IH35" s="450"/>
      <c r="II35" s="450"/>
      <c r="IJ35" s="450"/>
      <c r="IK35" s="450"/>
      <c r="IL35" s="450"/>
      <c r="IM35" s="450"/>
      <c r="IN35" s="450"/>
      <c r="IO35" s="450"/>
      <c r="IP35" s="450"/>
      <c r="IQ35" s="450"/>
      <c r="IR35" s="450"/>
      <c r="IS35" s="450"/>
      <c r="IT35" s="450"/>
      <c r="IU35" s="450"/>
      <c r="IV35" s="450"/>
      <c r="IW35" s="450"/>
      <c r="IX35" s="450"/>
      <c r="IY35" s="450"/>
      <c r="IZ35" s="450"/>
      <c r="JA35" s="450"/>
      <c r="JB35" s="450"/>
      <c r="JC35" s="450"/>
      <c r="JD35" s="450"/>
      <c r="JE35" s="450"/>
      <c r="JF35" s="450"/>
      <c r="JG35" s="450"/>
      <c r="JH35" s="450"/>
      <c r="JI35" s="450"/>
      <c r="JJ35" s="450"/>
      <c r="JK35" s="450"/>
      <c r="JL35" s="450"/>
      <c r="JM35" s="450"/>
      <c r="JN35" s="450"/>
      <c r="JO35" s="450"/>
      <c r="JP35" s="450"/>
      <c r="JQ35" s="450"/>
      <c r="JR35" s="450"/>
      <c r="JS35" s="450"/>
      <c r="JT35" s="450"/>
      <c r="JU35" s="450"/>
      <c r="JV35" s="450"/>
      <c r="JW35" s="450"/>
      <c r="JX35" s="450"/>
      <c r="JY35" s="450"/>
      <c r="JZ35" s="450"/>
      <c r="KA35" s="450"/>
      <c r="KB35" s="450"/>
      <c r="KC35" s="450"/>
      <c r="KD35" s="450"/>
      <c r="KE35" s="450"/>
      <c r="KF35" s="450"/>
      <c r="KG35" s="450"/>
      <c r="KH35" s="450"/>
      <c r="KI35" s="450"/>
      <c r="KJ35" s="450"/>
      <c r="KK35" s="450"/>
      <c r="KL35" s="450"/>
      <c r="KM35" s="450"/>
      <c r="KN35" s="1468"/>
      <c r="KO35" s="450"/>
      <c r="KP35" s="450"/>
      <c r="KQ35" s="450"/>
      <c r="KR35" s="450"/>
      <c r="KS35" s="450"/>
      <c r="KT35" s="450"/>
      <c r="KU35" s="450"/>
      <c r="KV35" s="450"/>
      <c r="KW35" s="450"/>
      <c r="KX35" s="450"/>
      <c r="KY35" s="450"/>
      <c r="KZ35" s="450"/>
      <c r="LA35" s="450"/>
      <c r="LB35" s="450"/>
      <c r="LC35" s="450"/>
      <c r="LD35" s="450"/>
      <c r="LE35" s="450"/>
      <c r="LF35" s="450"/>
      <c r="LG35" s="450"/>
      <c r="LH35" s="450"/>
      <c r="LI35" s="450"/>
      <c r="LJ35" s="450"/>
      <c r="LK35" s="450"/>
      <c r="LL35" s="450"/>
      <c r="LM35" s="450"/>
      <c r="LN35" s="450"/>
      <c r="LO35" s="450"/>
      <c r="LP35" s="450"/>
      <c r="LQ35" s="450"/>
      <c r="LR35" s="450"/>
      <c r="LS35" s="450"/>
      <c r="LT35" s="450"/>
      <c r="LU35" s="450"/>
      <c r="LV35" s="450"/>
      <c r="LW35" s="450"/>
      <c r="LX35" s="450"/>
      <c r="LY35" s="450"/>
      <c r="LZ35" s="450"/>
      <c r="MA35" s="450"/>
      <c r="MB35" s="450"/>
      <c r="MC35" s="450"/>
      <c r="MD35" s="450"/>
      <c r="ME35" s="450"/>
      <c r="MF35" s="450"/>
      <c r="MG35" s="450"/>
      <c r="MH35" s="450"/>
      <c r="MI35" s="450"/>
      <c r="MJ35" s="450"/>
      <c r="MK35" s="450"/>
      <c r="ML35" s="450"/>
      <c r="MM35" s="450"/>
      <c r="MN35" s="450"/>
      <c r="MO35" s="450"/>
      <c r="MP35" s="450"/>
      <c r="MQ35" s="450"/>
      <c r="MR35" s="450"/>
      <c r="MS35" s="450"/>
      <c r="MT35" s="450"/>
      <c r="MU35" s="450"/>
      <c r="MV35" s="450"/>
      <c r="MW35" s="450"/>
      <c r="MX35" s="450"/>
      <c r="MY35" s="450"/>
      <c r="MZ35" s="450"/>
      <c r="NA35" s="450"/>
    </row>
    <row r="36" spans="1:365" ht="13.5">
      <c r="A36" s="74" t="s">
        <v>549</v>
      </c>
      <c r="B36" s="441"/>
      <c r="C36" s="441"/>
      <c r="D36" s="441"/>
      <c r="E36" s="441"/>
      <c r="F36" s="441"/>
      <c r="G36" s="441"/>
      <c r="H36" s="441"/>
      <c r="I36" s="441"/>
      <c r="J36" s="441"/>
      <c r="K36" s="441"/>
      <c r="L36" s="441"/>
      <c r="M36" s="441"/>
      <c r="N36" s="441"/>
      <c r="O36" s="441"/>
      <c r="P36" s="441"/>
      <c r="Q36" s="441"/>
      <c r="R36" s="441"/>
      <c r="S36" s="739"/>
      <c r="T36" s="441"/>
      <c r="U36" s="441"/>
      <c r="V36" s="441"/>
      <c r="W36" s="441"/>
      <c r="X36" s="441"/>
      <c r="Y36" s="441"/>
      <c r="Z36" s="441"/>
      <c r="AA36" s="441"/>
      <c r="AB36" s="441"/>
      <c r="AC36" s="441"/>
      <c r="AD36" s="441"/>
      <c r="AE36" s="441"/>
      <c r="AF36" s="441"/>
      <c r="AG36" s="441"/>
      <c r="AH36" s="441"/>
      <c r="AI36" s="441"/>
      <c r="AJ36" s="441"/>
      <c r="AK36" s="441"/>
      <c r="AL36" s="441"/>
      <c r="AM36" s="441"/>
      <c r="AN36" s="441"/>
      <c r="AO36" s="441"/>
      <c r="AP36" s="441"/>
      <c r="AQ36" s="441"/>
      <c r="AR36" s="441"/>
      <c r="AS36" s="441"/>
      <c r="AT36" s="441"/>
      <c r="AU36" s="441"/>
      <c r="AV36" s="441"/>
      <c r="AW36" s="441"/>
      <c r="AX36" s="441"/>
      <c r="AY36" s="441"/>
      <c r="AZ36" s="441"/>
      <c r="BA36" s="441"/>
      <c r="BB36" s="441"/>
      <c r="BC36" s="441"/>
      <c r="BD36" s="441"/>
      <c r="BE36" s="441"/>
      <c r="BF36" s="441"/>
      <c r="BG36" s="441"/>
      <c r="BH36" s="441"/>
      <c r="BI36" s="441"/>
      <c r="BJ36" s="441"/>
      <c r="BK36" s="441"/>
      <c r="BL36" s="441"/>
      <c r="BM36" s="441"/>
      <c r="BN36" s="441"/>
      <c r="BO36" s="441"/>
      <c r="BP36" s="441"/>
      <c r="BQ36" s="441"/>
      <c r="BR36" s="441"/>
      <c r="BS36" s="441"/>
      <c r="BT36" s="441"/>
      <c r="BU36" s="441"/>
      <c r="BV36" s="441"/>
      <c r="BW36" s="441"/>
      <c r="BX36" s="441"/>
      <c r="BY36" s="441"/>
      <c r="BZ36" s="441"/>
      <c r="CA36" s="441"/>
      <c r="CB36" s="441"/>
      <c r="CC36" s="441"/>
      <c r="CD36" s="441"/>
      <c r="CE36" s="441"/>
      <c r="CF36" s="441"/>
      <c r="CG36" s="441"/>
      <c r="CH36" s="441"/>
      <c r="CI36" s="441"/>
      <c r="CJ36" s="441"/>
      <c r="CK36" s="441"/>
      <c r="CL36" s="441"/>
      <c r="CM36" s="441"/>
      <c r="CN36" s="441"/>
      <c r="CO36" s="441"/>
      <c r="CP36" s="441"/>
      <c r="CQ36" s="441"/>
      <c r="CR36" s="441"/>
      <c r="CS36" s="441"/>
      <c r="CT36" s="441"/>
      <c r="CU36" s="441"/>
      <c r="CV36" s="864"/>
      <c r="CW36" s="441"/>
      <c r="CX36" s="441"/>
      <c r="CY36" s="441"/>
      <c r="CZ36" s="441"/>
      <c r="DA36" s="441"/>
      <c r="DB36" s="441"/>
      <c r="DC36" s="441"/>
      <c r="DD36" s="441"/>
      <c r="DE36" s="441"/>
      <c r="DF36" s="441"/>
      <c r="DG36" s="441"/>
      <c r="DH36" s="441"/>
      <c r="DI36" s="441"/>
      <c r="DJ36" s="441"/>
      <c r="DK36" s="441"/>
      <c r="DL36" s="441"/>
      <c r="DM36" s="441"/>
      <c r="DN36" s="441"/>
      <c r="DO36" s="441"/>
      <c r="DP36" s="441"/>
      <c r="DQ36" s="441"/>
      <c r="DR36" s="441"/>
      <c r="DS36" s="441"/>
      <c r="DT36" s="441"/>
      <c r="DU36" s="441"/>
      <c r="DV36" s="441"/>
      <c r="DW36" s="441"/>
      <c r="DX36" s="441"/>
      <c r="DY36" s="441"/>
      <c r="DZ36" s="441"/>
      <c r="EA36" s="441"/>
      <c r="EB36" s="441"/>
      <c r="EC36" s="441"/>
      <c r="ED36" s="441"/>
      <c r="EE36" s="890"/>
      <c r="EF36" s="441"/>
      <c r="EG36" s="441"/>
      <c r="EH36" s="441"/>
      <c r="EI36" s="441"/>
      <c r="EJ36" s="441"/>
      <c r="EK36" s="441"/>
      <c r="EL36" s="441"/>
      <c r="EM36" s="441"/>
      <c r="EN36" s="441"/>
      <c r="EO36" s="441"/>
      <c r="EP36" s="441"/>
      <c r="EQ36" s="441"/>
      <c r="ER36" s="441"/>
      <c r="ES36" s="441"/>
      <c r="ET36" s="441"/>
      <c r="EU36" s="441"/>
      <c r="EV36" s="441"/>
      <c r="EW36" s="441"/>
      <c r="EX36" s="441"/>
      <c r="EY36" s="441"/>
      <c r="EZ36" s="441"/>
      <c r="FA36" s="441"/>
      <c r="FB36" s="441"/>
      <c r="FC36" s="441"/>
      <c r="FD36" s="441"/>
      <c r="FE36" s="441"/>
      <c r="FF36" s="441"/>
      <c r="FG36" s="441"/>
      <c r="FH36" s="441"/>
      <c r="FI36" s="441"/>
      <c r="FJ36" s="441"/>
      <c r="FK36" s="441"/>
      <c r="FL36" s="441"/>
      <c r="FM36" s="441"/>
      <c r="FN36" s="441"/>
      <c r="FO36" s="441"/>
      <c r="FP36" s="441"/>
      <c r="FQ36" s="441"/>
      <c r="FR36" s="441"/>
      <c r="FS36" s="441"/>
      <c r="FT36" s="441"/>
      <c r="FU36" s="441"/>
      <c r="FV36" s="441"/>
      <c r="FW36" s="441"/>
      <c r="FX36" s="441"/>
      <c r="FY36" s="441"/>
      <c r="FZ36" s="441"/>
      <c r="GA36" s="441"/>
      <c r="GB36" s="441"/>
      <c r="GC36" s="441"/>
      <c r="GD36" s="441"/>
      <c r="GE36" s="441"/>
      <c r="GF36" s="441"/>
      <c r="GG36" s="441"/>
      <c r="GH36" s="441"/>
      <c r="GI36" s="441"/>
      <c r="GJ36" s="441"/>
      <c r="GK36" s="441"/>
      <c r="GL36" s="441"/>
      <c r="GM36" s="441"/>
      <c r="GN36" s="441"/>
      <c r="GO36" s="441"/>
      <c r="GP36" s="441"/>
      <c r="GQ36" s="441"/>
      <c r="GR36" s="441"/>
      <c r="GS36" s="441"/>
      <c r="GT36" s="441"/>
      <c r="GU36" s="441"/>
      <c r="GV36" s="441"/>
      <c r="GW36" s="441"/>
      <c r="GX36" s="441"/>
      <c r="GY36" s="441"/>
      <c r="GZ36" s="441"/>
      <c r="HA36" s="441"/>
      <c r="HB36" s="441"/>
      <c r="HC36" s="441"/>
      <c r="HD36" s="441"/>
      <c r="HE36" s="441"/>
      <c r="HF36" s="441"/>
      <c r="HG36" s="441"/>
      <c r="HH36" s="441"/>
      <c r="HI36" s="441"/>
      <c r="HJ36" s="441"/>
      <c r="HK36" s="441"/>
      <c r="HL36" s="441"/>
      <c r="HM36" s="441"/>
      <c r="HN36" s="441"/>
      <c r="HO36" s="441"/>
      <c r="HP36" s="441"/>
      <c r="HQ36" s="441"/>
      <c r="HR36" s="441"/>
      <c r="HS36" s="441"/>
      <c r="HT36" s="441"/>
      <c r="HU36" s="441"/>
      <c r="HV36" s="441"/>
      <c r="HW36" s="441"/>
      <c r="HX36" s="441"/>
      <c r="HY36" s="441"/>
      <c r="HZ36" s="441"/>
      <c r="IA36" s="441"/>
      <c r="IB36" s="441"/>
      <c r="IC36" s="441"/>
      <c r="ID36" s="441"/>
      <c r="IE36" s="441"/>
      <c r="IF36" s="441"/>
      <c r="IG36" s="441"/>
      <c r="IH36" s="441"/>
      <c r="II36" s="441"/>
      <c r="IJ36" s="441"/>
      <c r="IK36" s="441"/>
      <c r="IL36" s="441"/>
      <c r="IM36" s="441"/>
      <c r="IN36" s="441"/>
      <c r="IO36" s="441"/>
      <c r="IP36" s="441"/>
      <c r="IQ36" s="441"/>
      <c r="IR36" s="441"/>
      <c r="IS36" s="441"/>
      <c r="IT36" s="441"/>
      <c r="IU36" s="441"/>
      <c r="IV36" s="441"/>
      <c r="IW36" s="441"/>
      <c r="IX36" s="441"/>
      <c r="IY36" s="441"/>
      <c r="IZ36" s="441"/>
      <c r="JA36" s="441"/>
      <c r="JB36" s="441"/>
      <c r="JC36" s="441"/>
      <c r="JD36" s="441"/>
      <c r="JE36" s="441"/>
      <c r="JF36" s="441"/>
      <c r="JG36" s="441"/>
      <c r="JH36" s="441"/>
      <c r="JI36" s="441"/>
      <c r="JJ36" s="441"/>
      <c r="JK36" s="441"/>
      <c r="JL36" s="441"/>
      <c r="JM36" s="441"/>
      <c r="JN36" s="441"/>
      <c r="JO36" s="441"/>
      <c r="JP36" s="441"/>
      <c r="JQ36" s="441"/>
      <c r="JR36" s="441"/>
      <c r="JS36" s="441"/>
      <c r="JT36" s="441"/>
      <c r="JU36" s="441"/>
      <c r="JV36" s="441"/>
      <c r="JW36" s="441"/>
      <c r="JX36" s="441"/>
      <c r="JY36" s="441"/>
      <c r="JZ36" s="441"/>
      <c r="KA36" s="441"/>
      <c r="KB36" s="441"/>
      <c r="KC36" s="441"/>
      <c r="KD36" s="441"/>
      <c r="KE36" s="441"/>
      <c r="KF36" s="441"/>
      <c r="KG36" s="441"/>
      <c r="KH36" s="441"/>
      <c r="KI36" s="441"/>
      <c r="KJ36" s="441"/>
      <c r="KK36" s="441"/>
      <c r="KL36" s="441"/>
      <c r="KM36" s="441"/>
      <c r="KN36" s="1461"/>
      <c r="KO36" s="441"/>
      <c r="KP36" s="441"/>
      <c r="KQ36" s="441"/>
      <c r="KR36" s="441"/>
      <c r="KS36" s="441"/>
      <c r="KT36" s="441"/>
      <c r="KU36" s="441"/>
      <c r="KV36" s="441"/>
      <c r="KW36" s="441"/>
      <c r="KX36" s="441"/>
      <c r="KY36" s="441"/>
      <c r="KZ36" s="441"/>
      <c r="LA36" s="441"/>
      <c r="LB36" s="441"/>
      <c r="LC36" s="441"/>
      <c r="LD36" s="441"/>
      <c r="LE36" s="441"/>
      <c r="LF36" s="441"/>
      <c r="LG36" s="441"/>
      <c r="LH36" s="441"/>
      <c r="LI36" s="441"/>
      <c r="LJ36" s="441"/>
      <c r="LK36" s="441"/>
      <c r="LL36" s="441"/>
      <c r="LM36" s="441"/>
      <c r="LN36" s="441"/>
      <c r="LO36" s="441"/>
      <c r="LP36" s="441"/>
      <c r="LQ36" s="441"/>
      <c r="LR36" s="441"/>
      <c r="LS36" s="441"/>
      <c r="LT36" s="441"/>
      <c r="LU36" s="441"/>
      <c r="LV36" s="441"/>
      <c r="LW36" s="441"/>
      <c r="LX36" s="441"/>
      <c r="LY36" s="441"/>
      <c r="LZ36" s="441"/>
      <c r="MA36" s="441"/>
      <c r="MB36" s="441"/>
      <c r="MC36" s="441"/>
      <c r="MD36" s="441"/>
      <c r="ME36" s="441"/>
      <c r="MF36" s="441"/>
      <c r="MG36" s="441"/>
      <c r="MH36" s="441"/>
      <c r="MI36" s="441"/>
      <c r="MJ36" s="441"/>
      <c r="MK36" s="441"/>
      <c r="ML36" s="441"/>
      <c r="MM36" s="441"/>
      <c r="MN36" s="441"/>
      <c r="MO36" s="441"/>
      <c r="MP36" s="441"/>
      <c r="MQ36" s="441"/>
      <c r="MR36" s="441"/>
      <c r="MS36" s="441"/>
      <c r="MT36" s="441"/>
      <c r="MU36" s="441"/>
      <c r="MV36" s="441"/>
      <c r="MW36" s="441"/>
      <c r="MX36" s="441"/>
      <c r="MY36" s="441"/>
      <c r="MZ36" s="441"/>
      <c r="NA36" s="441"/>
    </row>
    <row r="37" spans="1:365" s="331" customFormat="1" ht="13.5">
      <c r="A37" s="1122">
        <v>46043</v>
      </c>
      <c r="B37" s="776"/>
      <c r="C37" s="776"/>
      <c r="D37" s="776"/>
      <c r="E37" s="776"/>
      <c r="F37" s="776"/>
      <c r="G37" s="776"/>
      <c r="H37" s="776"/>
      <c r="I37" s="776"/>
      <c r="J37" s="776"/>
      <c r="K37" s="776"/>
      <c r="L37" s="776"/>
      <c r="M37" s="776"/>
      <c r="N37" s="776"/>
      <c r="O37" s="776"/>
      <c r="P37" s="776"/>
      <c r="Q37" s="776"/>
      <c r="R37" s="776"/>
      <c r="S37" s="776"/>
      <c r="T37" s="776"/>
      <c r="U37" s="776"/>
      <c r="V37" s="776"/>
      <c r="W37" s="776"/>
      <c r="X37" s="776"/>
      <c r="Y37" s="776"/>
      <c r="Z37" s="776"/>
      <c r="AA37" s="776"/>
      <c r="AB37" s="776"/>
      <c r="AC37" s="776"/>
      <c r="AD37" s="776"/>
      <c r="AE37" s="776"/>
      <c r="AF37" s="776"/>
      <c r="AG37" s="776"/>
      <c r="AH37" s="776"/>
      <c r="AI37" s="776"/>
      <c r="AJ37" s="776"/>
      <c r="AK37" s="776"/>
      <c r="AL37" s="776"/>
      <c r="AM37" s="776"/>
      <c r="AN37" s="776"/>
      <c r="AO37" s="776"/>
      <c r="AP37" s="776"/>
      <c r="AQ37" s="776"/>
      <c r="AR37" s="776"/>
      <c r="AS37" s="776"/>
      <c r="AT37" s="776"/>
      <c r="AU37" s="776"/>
      <c r="AV37" s="776"/>
      <c r="AW37" s="776"/>
      <c r="AX37" s="776"/>
      <c r="AY37" s="776"/>
      <c r="AZ37" s="776"/>
      <c r="BA37" s="776"/>
      <c r="BB37" s="776"/>
      <c r="BC37" s="776"/>
      <c r="BD37" s="776"/>
      <c r="BE37" s="776"/>
      <c r="BF37" s="776"/>
      <c r="BG37" s="776"/>
      <c r="BH37" s="776"/>
      <c r="BI37" s="776"/>
      <c r="BJ37" s="776"/>
      <c r="BK37" s="776"/>
      <c r="BL37" s="776"/>
      <c r="BM37" s="776"/>
      <c r="BN37" s="776"/>
      <c r="BO37" s="776"/>
      <c r="BP37" s="776"/>
      <c r="BQ37" s="776"/>
      <c r="BR37" s="776"/>
      <c r="BS37" s="776"/>
      <c r="BT37" s="776"/>
      <c r="BU37" s="776"/>
      <c r="BV37" s="776"/>
      <c r="BW37" s="776"/>
      <c r="BX37" s="776"/>
      <c r="BY37" s="776"/>
      <c r="BZ37" s="776"/>
      <c r="CA37" s="776"/>
      <c r="CB37" s="776"/>
      <c r="CC37" s="776"/>
      <c r="CD37" s="776"/>
      <c r="CE37" s="776"/>
      <c r="CF37" s="776"/>
      <c r="CG37" s="776"/>
      <c r="CH37" s="776"/>
      <c r="CI37" s="776"/>
      <c r="CJ37" s="776"/>
      <c r="CK37" s="776"/>
      <c r="CL37" s="776"/>
      <c r="CM37" s="776"/>
      <c r="CN37" s="776"/>
      <c r="CO37" s="776"/>
      <c r="CP37" s="776"/>
      <c r="CQ37" s="776"/>
      <c r="CR37" s="776"/>
      <c r="CS37" s="776"/>
      <c r="CT37" s="776"/>
      <c r="CU37" s="776"/>
      <c r="CV37" s="776"/>
      <c r="CW37" s="776"/>
      <c r="CX37" s="776"/>
      <c r="CY37" s="776"/>
      <c r="CZ37" s="776"/>
      <c r="DA37" s="776"/>
      <c r="DB37" s="776"/>
      <c r="DC37" s="776"/>
      <c r="DD37" s="776"/>
      <c r="DE37" s="776"/>
      <c r="DF37" s="776"/>
      <c r="DG37" s="776"/>
      <c r="DH37" s="776"/>
      <c r="DI37" s="776"/>
      <c r="DJ37" s="776"/>
      <c r="DK37" s="776"/>
      <c r="DL37" s="776"/>
      <c r="DM37" s="776"/>
      <c r="DN37" s="776"/>
      <c r="DO37" s="776"/>
      <c r="DP37" s="776"/>
      <c r="DQ37" s="776"/>
      <c r="DR37" s="776"/>
      <c r="DS37" s="776"/>
      <c r="DT37" s="776"/>
      <c r="DU37" s="776"/>
      <c r="DV37" s="776"/>
      <c r="DW37" s="776"/>
      <c r="DX37" s="776"/>
      <c r="DY37" s="776"/>
      <c r="DZ37" s="776"/>
      <c r="EA37" s="776"/>
      <c r="EB37" s="776"/>
      <c r="EC37" s="776"/>
      <c r="ED37" s="776"/>
      <c r="EE37" s="776"/>
      <c r="EF37" s="776"/>
      <c r="EG37" s="776"/>
      <c r="EH37" s="776"/>
      <c r="EI37" s="776"/>
      <c r="EJ37" s="776"/>
      <c r="EK37" s="776"/>
      <c r="EL37" s="776"/>
      <c r="EM37" s="776"/>
      <c r="EN37" s="776"/>
      <c r="EO37" s="776"/>
      <c r="EP37" s="776"/>
      <c r="EQ37" s="776"/>
      <c r="ER37" s="776"/>
      <c r="ES37" s="776"/>
      <c r="ET37" s="776"/>
      <c r="EU37" s="776"/>
      <c r="EV37" s="776"/>
      <c r="EW37" s="776"/>
      <c r="EX37" s="776"/>
      <c r="EY37" s="776"/>
      <c r="EZ37" s="776"/>
      <c r="FA37" s="776"/>
      <c r="FB37" s="776"/>
      <c r="FC37" s="776"/>
      <c r="FD37" s="776"/>
      <c r="FE37" s="776"/>
      <c r="FF37" s="776"/>
      <c r="FG37" s="776"/>
      <c r="FH37" s="776"/>
      <c r="FI37" s="776"/>
      <c r="FJ37" s="776"/>
      <c r="FK37" s="776"/>
      <c r="FL37" s="776"/>
      <c r="FM37" s="776"/>
      <c r="FN37" s="776"/>
      <c r="FO37" s="776"/>
      <c r="FP37" s="776"/>
      <c r="FQ37" s="776"/>
      <c r="FR37" s="776"/>
      <c r="FS37" s="776"/>
      <c r="FT37" s="776"/>
      <c r="FU37" s="776"/>
      <c r="FV37" s="776"/>
      <c r="FW37" s="776"/>
      <c r="FX37" s="776"/>
      <c r="FY37" s="776"/>
      <c r="FZ37" s="776"/>
      <c r="GA37" s="776"/>
      <c r="GB37" s="776"/>
      <c r="GC37" s="776"/>
      <c r="GD37" s="776"/>
      <c r="GE37" s="776"/>
      <c r="GF37" s="776"/>
      <c r="GG37" s="776"/>
      <c r="GH37" s="776"/>
      <c r="GI37" s="776"/>
      <c r="GJ37" s="776"/>
      <c r="GK37" s="776"/>
      <c r="GL37" s="776"/>
      <c r="GM37" s="776"/>
      <c r="GN37" s="776"/>
      <c r="GO37" s="776"/>
      <c r="GP37" s="776"/>
      <c r="GQ37" s="776"/>
      <c r="GR37" s="776"/>
      <c r="GS37" s="776"/>
      <c r="GT37" s="776"/>
      <c r="GU37" s="776"/>
      <c r="GV37" s="776"/>
      <c r="GW37" s="776"/>
      <c r="GX37" s="776"/>
      <c r="GY37" s="776"/>
      <c r="GZ37" s="776"/>
      <c r="HA37" s="776"/>
      <c r="HB37" s="776"/>
      <c r="HC37" s="776"/>
      <c r="HD37" s="776"/>
      <c r="HE37" s="776"/>
      <c r="HF37" s="776"/>
      <c r="HG37" s="776"/>
      <c r="HH37" s="776"/>
      <c r="HI37" s="776"/>
      <c r="HJ37" s="776"/>
      <c r="HK37" s="776"/>
      <c r="HL37" s="776"/>
      <c r="HM37" s="776"/>
      <c r="HN37" s="776"/>
      <c r="HO37" s="776"/>
      <c r="HP37" s="776"/>
      <c r="HQ37" s="776"/>
      <c r="HR37" s="776"/>
      <c r="HS37" s="776"/>
      <c r="HT37" s="776"/>
      <c r="HU37" s="776"/>
      <c r="HV37" s="776"/>
      <c r="HW37" s="776"/>
      <c r="HX37" s="776"/>
      <c r="HY37" s="776"/>
      <c r="HZ37" s="776"/>
      <c r="IA37" s="776"/>
      <c r="IB37" s="776"/>
      <c r="IC37" s="776"/>
      <c r="ID37" s="776"/>
      <c r="IE37" s="776"/>
      <c r="IF37" s="776"/>
      <c r="IG37" s="776"/>
      <c r="IH37" s="776"/>
      <c r="II37" s="776"/>
      <c r="IJ37" s="776"/>
      <c r="IK37" s="776"/>
      <c r="IL37" s="776"/>
      <c r="IM37" s="776"/>
      <c r="IN37" s="776"/>
      <c r="IO37" s="776"/>
      <c r="IP37" s="776"/>
      <c r="IQ37" s="776"/>
      <c r="IR37" s="776"/>
      <c r="IS37" s="776"/>
      <c r="IT37" s="776"/>
      <c r="IU37" s="776"/>
      <c r="IV37" s="776"/>
      <c r="IW37" s="776"/>
      <c r="IX37" s="776"/>
      <c r="IY37" s="776"/>
      <c r="IZ37" s="776"/>
      <c r="JA37" s="776"/>
      <c r="JB37" s="776"/>
      <c r="JC37" s="776"/>
      <c r="JD37" s="776"/>
      <c r="JE37" s="776"/>
      <c r="JF37" s="776"/>
      <c r="JG37" s="776"/>
      <c r="JH37" s="776"/>
      <c r="JI37" s="776"/>
      <c r="JJ37" s="776"/>
      <c r="JK37" s="776"/>
      <c r="JL37" s="776"/>
      <c r="JM37" s="776"/>
      <c r="JN37" s="776"/>
      <c r="JO37" s="776"/>
      <c r="JP37" s="776"/>
      <c r="JQ37" s="776"/>
      <c r="JR37" s="776"/>
      <c r="JS37" s="776"/>
      <c r="JT37" s="776"/>
      <c r="JU37" s="776"/>
      <c r="JV37" s="776"/>
      <c r="JW37" s="776"/>
      <c r="JX37" s="776"/>
      <c r="JY37" s="776"/>
      <c r="JZ37" s="776"/>
      <c r="KA37" s="776"/>
      <c r="KB37" s="776"/>
      <c r="KC37" s="776"/>
      <c r="KD37" s="776"/>
      <c r="KE37" s="776"/>
      <c r="KF37" s="776"/>
      <c r="KG37" s="776"/>
      <c r="KH37" s="776"/>
      <c r="KI37" s="776"/>
      <c r="KJ37" s="776"/>
      <c r="KK37" s="776"/>
      <c r="KL37" s="776"/>
      <c r="KM37" s="776"/>
      <c r="KN37" s="1461"/>
      <c r="KO37" s="776"/>
      <c r="KP37" s="776"/>
      <c r="KQ37" s="776"/>
      <c r="KR37" s="776"/>
      <c r="KS37" s="776"/>
      <c r="KT37" s="776"/>
      <c r="KU37" s="776"/>
      <c r="KV37" s="776"/>
      <c r="KW37" s="776"/>
      <c r="KX37" s="776"/>
      <c r="KY37" s="776"/>
      <c r="KZ37" s="776"/>
      <c r="LA37" s="776"/>
      <c r="LB37" s="776"/>
      <c r="LC37" s="776"/>
      <c r="LD37" s="776"/>
      <c r="LE37" s="776"/>
      <c r="LF37" s="776"/>
      <c r="LG37" s="776"/>
      <c r="LH37" s="776"/>
      <c r="LI37" s="776"/>
      <c r="LJ37" s="776"/>
      <c r="LK37" s="776"/>
      <c r="LL37" s="776"/>
      <c r="LM37" s="776"/>
      <c r="LN37" s="776"/>
      <c r="LO37" s="776"/>
      <c r="LP37" s="776"/>
      <c r="LQ37" s="776"/>
      <c r="LR37" s="776"/>
      <c r="LS37" s="776"/>
      <c r="LT37" s="776"/>
      <c r="LU37" s="776"/>
      <c r="LV37" s="776"/>
      <c r="LW37" s="776"/>
      <c r="LX37" s="776"/>
      <c r="LY37" s="776"/>
      <c r="LZ37" s="776"/>
      <c r="MA37" s="776"/>
      <c r="MB37" s="776"/>
      <c r="MC37" s="776"/>
      <c r="MD37" s="776"/>
      <c r="ME37" s="776"/>
      <c r="MF37" s="776"/>
      <c r="MG37" s="776"/>
      <c r="MH37" s="776"/>
      <c r="MI37" s="776"/>
      <c r="MJ37" s="776"/>
      <c r="MK37" s="776"/>
      <c r="ML37" s="776"/>
      <c r="MM37" s="776"/>
      <c r="MN37" s="776"/>
      <c r="MO37" s="776"/>
      <c r="MP37" s="776"/>
      <c r="MQ37" s="776"/>
      <c r="MR37" s="776">
        <v>1303</v>
      </c>
      <c r="MS37" s="776">
        <v>1303</v>
      </c>
      <c r="MT37" s="776">
        <v>1303</v>
      </c>
      <c r="MU37" s="776">
        <v>1303</v>
      </c>
      <c r="MV37" s="776">
        <v>1303</v>
      </c>
      <c r="MW37" s="776">
        <v>1303</v>
      </c>
      <c r="MX37" s="776">
        <v>1303</v>
      </c>
      <c r="MY37" s="776">
        <v>1303</v>
      </c>
      <c r="MZ37" s="776">
        <v>1200</v>
      </c>
      <c r="NA37" s="776">
        <v>598</v>
      </c>
    </row>
    <row r="38" spans="1:365" s="331" customFormat="1" ht="13.5">
      <c r="A38" s="1122">
        <v>46044</v>
      </c>
      <c r="B38" s="776"/>
      <c r="C38" s="776"/>
      <c r="D38" s="776"/>
      <c r="E38" s="776"/>
      <c r="F38" s="776"/>
      <c r="G38" s="776"/>
      <c r="H38" s="776"/>
      <c r="I38" s="776"/>
      <c r="J38" s="776"/>
      <c r="K38" s="776"/>
      <c r="L38" s="776"/>
      <c r="M38" s="776"/>
      <c r="N38" s="776"/>
      <c r="O38" s="776"/>
      <c r="P38" s="776"/>
      <c r="Q38" s="776"/>
      <c r="R38" s="776"/>
      <c r="S38" s="776"/>
      <c r="T38" s="776"/>
      <c r="U38" s="776"/>
      <c r="V38" s="776"/>
      <c r="W38" s="776"/>
      <c r="X38" s="776"/>
      <c r="Y38" s="776"/>
      <c r="Z38" s="776"/>
      <c r="AA38" s="776"/>
      <c r="AB38" s="776"/>
      <c r="AC38" s="776"/>
      <c r="AD38" s="776"/>
      <c r="AE38" s="776"/>
      <c r="AF38" s="776"/>
      <c r="AG38" s="776"/>
      <c r="AH38" s="776"/>
      <c r="AI38" s="776"/>
      <c r="AJ38" s="776"/>
      <c r="AK38" s="776"/>
      <c r="AL38" s="776"/>
      <c r="AM38" s="776"/>
      <c r="AN38" s="776"/>
      <c r="AO38" s="776"/>
      <c r="AP38" s="776"/>
      <c r="AQ38" s="776"/>
      <c r="AR38" s="776"/>
      <c r="AS38" s="776"/>
      <c r="AT38" s="776"/>
      <c r="AU38" s="776"/>
      <c r="AV38" s="776"/>
      <c r="AW38" s="776"/>
      <c r="AX38" s="776"/>
      <c r="AY38" s="776"/>
      <c r="AZ38" s="776"/>
      <c r="BA38" s="776"/>
      <c r="BB38" s="776"/>
      <c r="BC38" s="776"/>
      <c r="BD38" s="776"/>
      <c r="BE38" s="776"/>
      <c r="BF38" s="776"/>
      <c r="BG38" s="776"/>
      <c r="BH38" s="776"/>
      <c r="BI38" s="776"/>
      <c r="BJ38" s="776"/>
      <c r="BK38" s="776"/>
      <c r="BL38" s="776"/>
      <c r="BM38" s="776"/>
      <c r="BN38" s="776"/>
      <c r="BO38" s="776"/>
      <c r="BP38" s="776"/>
      <c r="BQ38" s="776"/>
      <c r="BR38" s="776"/>
      <c r="BS38" s="776"/>
      <c r="BT38" s="776"/>
      <c r="BU38" s="776"/>
      <c r="BV38" s="776"/>
      <c r="BW38" s="776"/>
      <c r="BX38" s="776"/>
      <c r="BY38" s="776"/>
      <c r="BZ38" s="776"/>
      <c r="CA38" s="776"/>
      <c r="CB38" s="776"/>
      <c r="CC38" s="776"/>
      <c r="CD38" s="776"/>
      <c r="CE38" s="776"/>
      <c r="CF38" s="776"/>
      <c r="CG38" s="776"/>
      <c r="CH38" s="776"/>
      <c r="CI38" s="776"/>
      <c r="CJ38" s="776"/>
      <c r="CK38" s="776"/>
      <c r="CL38" s="776"/>
      <c r="CM38" s="776"/>
      <c r="CN38" s="776"/>
      <c r="CO38" s="776"/>
      <c r="CP38" s="776"/>
      <c r="CQ38" s="776"/>
      <c r="CR38" s="776"/>
      <c r="CS38" s="776"/>
      <c r="CT38" s="776"/>
      <c r="CU38" s="776"/>
      <c r="CV38" s="776"/>
      <c r="CW38" s="776"/>
      <c r="CX38" s="776"/>
      <c r="CY38" s="776"/>
      <c r="CZ38" s="776"/>
      <c r="DA38" s="776"/>
      <c r="DB38" s="776"/>
      <c r="DC38" s="776"/>
      <c r="DD38" s="776"/>
      <c r="DE38" s="776"/>
      <c r="DF38" s="776"/>
      <c r="DG38" s="776"/>
      <c r="DH38" s="776"/>
      <c r="DI38" s="776"/>
      <c r="DJ38" s="776"/>
      <c r="DK38" s="776"/>
      <c r="DL38" s="776"/>
      <c r="DM38" s="776"/>
      <c r="DN38" s="776"/>
      <c r="DO38" s="776"/>
      <c r="DP38" s="776"/>
      <c r="DQ38" s="776"/>
      <c r="DR38" s="776"/>
      <c r="DS38" s="776"/>
      <c r="DT38" s="776"/>
      <c r="DU38" s="776"/>
      <c r="DV38" s="776"/>
      <c r="DW38" s="776"/>
      <c r="DX38" s="776"/>
      <c r="DY38" s="776"/>
      <c r="DZ38" s="776"/>
      <c r="EA38" s="776"/>
      <c r="EB38" s="776"/>
      <c r="EC38" s="776"/>
      <c r="ED38" s="776"/>
      <c r="EE38" s="776"/>
      <c r="EF38" s="776"/>
      <c r="EG38" s="776"/>
      <c r="EH38" s="776"/>
      <c r="EI38" s="776"/>
      <c r="EJ38" s="776"/>
      <c r="EK38" s="776"/>
      <c r="EL38" s="776"/>
      <c r="EM38" s="776"/>
      <c r="EN38" s="776"/>
      <c r="EO38" s="776"/>
      <c r="EP38" s="776"/>
      <c r="EQ38" s="776"/>
      <c r="ER38" s="776"/>
      <c r="ES38" s="776"/>
      <c r="ET38" s="776"/>
      <c r="EU38" s="776"/>
      <c r="EV38" s="776"/>
      <c r="EW38" s="776"/>
      <c r="EX38" s="776"/>
      <c r="EY38" s="776"/>
      <c r="EZ38" s="776"/>
      <c r="FA38" s="776"/>
      <c r="FB38" s="776"/>
      <c r="FC38" s="776"/>
      <c r="FD38" s="776"/>
      <c r="FE38" s="776"/>
      <c r="FF38" s="776"/>
      <c r="FG38" s="776"/>
      <c r="FH38" s="776"/>
      <c r="FI38" s="776"/>
      <c r="FJ38" s="776"/>
      <c r="FK38" s="776"/>
      <c r="FL38" s="776"/>
      <c r="FM38" s="776"/>
      <c r="FN38" s="776"/>
      <c r="FO38" s="776"/>
      <c r="FP38" s="776"/>
      <c r="FQ38" s="776"/>
      <c r="FR38" s="776"/>
      <c r="FS38" s="776"/>
      <c r="FT38" s="776"/>
      <c r="FU38" s="776"/>
      <c r="FV38" s="776"/>
      <c r="FW38" s="776"/>
      <c r="FX38" s="776"/>
      <c r="FY38" s="776"/>
      <c r="FZ38" s="776"/>
      <c r="GA38" s="776"/>
      <c r="GB38" s="776"/>
      <c r="GC38" s="776"/>
      <c r="GD38" s="776"/>
      <c r="GE38" s="776"/>
      <c r="GF38" s="776"/>
      <c r="GG38" s="776"/>
      <c r="GH38" s="776"/>
      <c r="GI38" s="776"/>
      <c r="GJ38" s="776"/>
      <c r="GK38" s="776"/>
      <c r="GL38" s="776"/>
      <c r="GM38" s="776"/>
      <c r="GN38" s="776"/>
      <c r="GO38" s="776"/>
      <c r="GP38" s="776"/>
      <c r="GQ38" s="776"/>
      <c r="GR38" s="776"/>
      <c r="GS38" s="776"/>
      <c r="GT38" s="776"/>
      <c r="GU38" s="776"/>
      <c r="GV38" s="776"/>
      <c r="GW38" s="776"/>
      <c r="GX38" s="776"/>
      <c r="GY38" s="776"/>
      <c r="GZ38" s="776"/>
      <c r="HA38" s="776"/>
      <c r="HB38" s="776"/>
      <c r="HC38" s="776"/>
      <c r="HD38" s="776"/>
      <c r="HE38" s="776"/>
      <c r="HF38" s="776"/>
      <c r="HG38" s="776"/>
      <c r="HH38" s="776"/>
      <c r="HI38" s="776"/>
      <c r="HJ38" s="776"/>
      <c r="HK38" s="776"/>
      <c r="HL38" s="776"/>
      <c r="HM38" s="776"/>
      <c r="HN38" s="776"/>
      <c r="HO38" s="776"/>
      <c r="HP38" s="776"/>
      <c r="HQ38" s="776"/>
      <c r="HR38" s="776"/>
      <c r="HS38" s="776"/>
      <c r="HT38" s="776"/>
      <c r="HU38" s="776"/>
      <c r="HV38" s="776"/>
      <c r="HW38" s="776"/>
      <c r="HX38" s="776"/>
      <c r="HY38" s="776"/>
      <c r="HZ38" s="776"/>
      <c r="IA38" s="776"/>
      <c r="IB38" s="776"/>
      <c r="IC38" s="776"/>
      <c r="ID38" s="776"/>
      <c r="IE38" s="776"/>
      <c r="IF38" s="776"/>
      <c r="IG38" s="776"/>
      <c r="IH38" s="776"/>
      <c r="II38" s="776"/>
      <c r="IJ38" s="776"/>
      <c r="IK38" s="776"/>
      <c r="IL38" s="776"/>
      <c r="IM38" s="776"/>
      <c r="IN38" s="776"/>
      <c r="IO38" s="776"/>
      <c r="IP38" s="776"/>
      <c r="IQ38" s="776"/>
      <c r="IR38" s="776"/>
      <c r="IS38" s="776"/>
      <c r="IT38" s="776"/>
      <c r="IU38" s="776"/>
      <c r="IV38" s="776"/>
      <c r="IW38" s="776"/>
      <c r="IX38" s="776"/>
      <c r="IY38" s="776"/>
      <c r="IZ38" s="776"/>
      <c r="JA38" s="776"/>
      <c r="JB38" s="776"/>
      <c r="JC38" s="776"/>
      <c r="JD38" s="776"/>
      <c r="JE38" s="776"/>
      <c r="JF38" s="776"/>
      <c r="JG38" s="776"/>
      <c r="JH38" s="776"/>
      <c r="JI38" s="776"/>
      <c r="JJ38" s="776"/>
      <c r="JK38" s="776"/>
      <c r="JL38" s="776"/>
      <c r="JM38" s="776"/>
      <c r="JN38" s="776"/>
      <c r="JO38" s="776"/>
      <c r="JP38" s="776"/>
      <c r="JQ38" s="776"/>
      <c r="JR38" s="776"/>
      <c r="JS38" s="776"/>
      <c r="JT38" s="776"/>
      <c r="JU38" s="776"/>
      <c r="JV38" s="776"/>
      <c r="JW38" s="776"/>
      <c r="JX38" s="776"/>
      <c r="JY38" s="776"/>
      <c r="JZ38" s="776"/>
      <c r="KA38" s="776"/>
      <c r="KB38" s="776"/>
      <c r="KC38" s="776"/>
      <c r="KD38" s="776"/>
      <c r="KE38" s="776"/>
      <c r="KF38" s="776"/>
      <c r="KG38" s="776"/>
      <c r="KH38" s="776"/>
      <c r="KI38" s="776"/>
      <c r="KJ38" s="776"/>
      <c r="KK38" s="776"/>
      <c r="KL38" s="776"/>
      <c r="KM38" s="776"/>
      <c r="KN38" s="1461"/>
      <c r="KO38" s="776"/>
      <c r="KP38" s="776"/>
      <c r="KQ38" s="776"/>
      <c r="KR38" s="776"/>
      <c r="KS38" s="776"/>
      <c r="KT38" s="776"/>
      <c r="KU38" s="776"/>
      <c r="KV38" s="776"/>
      <c r="KW38" s="776"/>
      <c r="KX38" s="776"/>
      <c r="KY38" s="776"/>
      <c r="KZ38" s="776"/>
      <c r="LA38" s="776"/>
      <c r="LB38" s="776"/>
      <c r="LC38" s="776"/>
      <c r="LD38" s="776"/>
      <c r="LE38" s="776"/>
      <c r="LF38" s="776"/>
      <c r="LG38" s="776"/>
      <c r="LH38" s="776"/>
      <c r="LI38" s="776"/>
      <c r="LJ38" s="776"/>
      <c r="LK38" s="776"/>
      <c r="LL38" s="776"/>
      <c r="LM38" s="776"/>
      <c r="LN38" s="776"/>
      <c r="LO38" s="776"/>
      <c r="LP38" s="776"/>
      <c r="LQ38" s="776"/>
      <c r="LR38" s="776"/>
      <c r="LS38" s="776"/>
      <c r="LT38" s="776"/>
      <c r="LU38" s="776"/>
      <c r="LV38" s="776"/>
      <c r="LW38" s="776"/>
      <c r="LX38" s="776"/>
      <c r="LY38" s="776"/>
      <c r="LZ38" s="776"/>
      <c r="MA38" s="776"/>
      <c r="MB38" s="776"/>
      <c r="MC38" s="776"/>
      <c r="MD38" s="776"/>
      <c r="ME38" s="776"/>
      <c r="MF38" s="776"/>
      <c r="MG38" s="776"/>
      <c r="MH38" s="776"/>
      <c r="MI38" s="776"/>
      <c r="MJ38" s="776"/>
      <c r="MK38" s="776"/>
      <c r="ML38" s="776"/>
      <c r="MM38" s="776"/>
      <c r="MN38" s="776"/>
      <c r="MO38" s="776"/>
      <c r="MP38" s="776"/>
      <c r="MQ38" s="776"/>
      <c r="MR38" s="776"/>
      <c r="MS38" s="776">
        <v>647</v>
      </c>
      <c r="MT38" s="776">
        <v>647</v>
      </c>
      <c r="MU38" s="776">
        <v>647</v>
      </c>
      <c r="MV38" s="776">
        <v>647</v>
      </c>
      <c r="MW38" s="776">
        <v>647</v>
      </c>
      <c r="MX38" s="776">
        <v>647</v>
      </c>
      <c r="MY38" s="776">
        <v>647</v>
      </c>
      <c r="MZ38" s="776">
        <v>647</v>
      </c>
      <c r="NA38" s="776">
        <v>647</v>
      </c>
    </row>
    <row r="39" spans="1:365" s="331" customFormat="1" ht="13.5">
      <c r="A39" s="1122">
        <v>46045</v>
      </c>
      <c r="B39" s="776"/>
      <c r="C39" s="776"/>
      <c r="D39" s="776"/>
      <c r="E39" s="776"/>
      <c r="F39" s="776"/>
      <c r="G39" s="776"/>
      <c r="H39" s="776"/>
      <c r="I39" s="776"/>
      <c r="J39" s="776"/>
      <c r="K39" s="776"/>
      <c r="L39" s="776"/>
      <c r="M39" s="776"/>
      <c r="N39" s="776"/>
      <c r="O39" s="776"/>
      <c r="P39" s="776"/>
      <c r="Q39" s="776"/>
      <c r="R39" s="776"/>
      <c r="S39" s="776"/>
      <c r="T39" s="776"/>
      <c r="U39" s="776"/>
      <c r="V39" s="776"/>
      <c r="W39" s="776"/>
      <c r="X39" s="776"/>
      <c r="Y39" s="776"/>
      <c r="Z39" s="776"/>
      <c r="AA39" s="776"/>
      <c r="AB39" s="776"/>
      <c r="AC39" s="776"/>
      <c r="AD39" s="776"/>
      <c r="AE39" s="776"/>
      <c r="AF39" s="776"/>
      <c r="AG39" s="776"/>
      <c r="AH39" s="776"/>
      <c r="AI39" s="776"/>
      <c r="AJ39" s="776"/>
      <c r="AK39" s="776"/>
      <c r="AL39" s="776"/>
      <c r="AM39" s="776"/>
      <c r="AN39" s="776"/>
      <c r="AO39" s="776"/>
      <c r="AP39" s="776"/>
      <c r="AQ39" s="776"/>
      <c r="AR39" s="776"/>
      <c r="AS39" s="776"/>
      <c r="AT39" s="776"/>
      <c r="AU39" s="776"/>
      <c r="AV39" s="776"/>
      <c r="AW39" s="776"/>
      <c r="AX39" s="776"/>
      <c r="AY39" s="776"/>
      <c r="AZ39" s="776"/>
      <c r="BA39" s="776"/>
      <c r="BB39" s="776"/>
      <c r="BC39" s="776"/>
      <c r="BD39" s="776"/>
      <c r="BE39" s="776"/>
      <c r="BF39" s="776"/>
      <c r="BG39" s="776"/>
      <c r="BH39" s="776"/>
      <c r="BI39" s="776"/>
      <c r="BJ39" s="776"/>
      <c r="BK39" s="776"/>
      <c r="BL39" s="776"/>
      <c r="BM39" s="776"/>
      <c r="BN39" s="776"/>
      <c r="BO39" s="776"/>
      <c r="BP39" s="776"/>
      <c r="BQ39" s="776"/>
      <c r="BR39" s="776"/>
      <c r="BS39" s="776"/>
      <c r="BT39" s="776"/>
      <c r="BU39" s="776"/>
      <c r="BV39" s="776"/>
      <c r="BW39" s="776"/>
      <c r="BX39" s="776"/>
      <c r="BY39" s="776"/>
      <c r="BZ39" s="776"/>
      <c r="CA39" s="776"/>
      <c r="CB39" s="776"/>
      <c r="CC39" s="776"/>
      <c r="CD39" s="776"/>
      <c r="CE39" s="776"/>
      <c r="CF39" s="776"/>
      <c r="CG39" s="776"/>
      <c r="CH39" s="776"/>
      <c r="CI39" s="776"/>
      <c r="CJ39" s="776"/>
      <c r="CK39" s="776"/>
      <c r="CL39" s="776"/>
      <c r="CM39" s="776"/>
      <c r="CN39" s="776"/>
      <c r="CO39" s="776"/>
      <c r="CP39" s="776"/>
      <c r="CQ39" s="776"/>
      <c r="CR39" s="776"/>
      <c r="CS39" s="776"/>
      <c r="CT39" s="776"/>
      <c r="CU39" s="776"/>
      <c r="CV39" s="776"/>
      <c r="CW39" s="776"/>
      <c r="CX39" s="776"/>
      <c r="CY39" s="776"/>
      <c r="CZ39" s="776"/>
      <c r="DA39" s="776"/>
      <c r="DB39" s="776"/>
      <c r="DC39" s="776"/>
      <c r="DD39" s="776"/>
      <c r="DE39" s="776"/>
      <c r="DF39" s="776"/>
      <c r="DG39" s="776"/>
      <c r="DH39" s="776"/>
      <c r="DI39" s="776"/>
      <c r="DJ39" s="776"/>
      <c r="DK39" s="776"/>
      <c r="DL39" s="776"/>
      <c r="DM39" s="776"/>
      <c r="DN39" s="776"/>
      <c r="DO39" s="776"/>
      <c r="DP39" s="776"/>
      <c r="DQ39" s="776"/>
      <c r="DR39" s="776"/>
      <c r="DS39" s="776"/>
      <c r="DT39" s="776"/>
      <c r="DU39" s="776"/>
      <c r="DV39" s="776"/>
      <c r="DW39" s="776"/>
      <c r="DX39" s="776"/>
      <c r="DY39" s="776"/>
      <c r="DZ39" s="776"/>
      <c r="EA39" s="776"/>
      <c r="EB39" s="776"/>
      <c r="EC39" s="776"/>
      <c r="ED39" s="776"/>
      <c r="EE39" s="776"/>
      <c r="EF39" s="776"/>
      <c r="EG39" s="776"/>
      <c r="EH39" s="776"/>
      <c r="EI39" s="776"/>
      <c r="EJ39" s="776"/>
      <c r="EK39" s="776"/>
      <c r="EL39" s="776"/>
      <c r="EM39" s="776"/>
      <c r="EN39" s="776"/>
      <c r="EO39" s="776"/>
      <c r="EP39" s="776"/>
      <c r="EQ39" s="776"/>
      <c r="ER39" s="776"/>
      <c r="ES39" s="776"/>
      <c r="ET39" s="776"/>
      <c r="EU39" s="776"/>
      <c r="EV39" s="776"/>
      <c r="EW39" s="776"/>
      <c r="EX39" s="776"/>
      <c r="EY39" s="776"/>
      <c r="EZ39" s="776"/>
      <c r="FA39" s="776"/>
      <c r="FB39" s="776"/>
      <c r="FC39" s="776"/>
      <c r="FD39" s="776"/>
      <c r="FE39" s="776"/>
      <c r="FF39" s="776"/>
      <c r="FG39" s="776"/>
      <c r="FH39" s="776"/>
      <c r="FI39" s="776"/>
      <c r="FJ39" s="776"/>
      <c r="FK39" s="776"/>
      <c r="FL39" s="776"/>
      <c r="FM39" s="776"/>
      <c r="FN39" s="776"/>
      <c r="FO39" s="776"/>
      <c r="FP39" s="776"/>
      <c r="FQ39" s="776"/>
      <c r="FR39" s="776"/>
      <c r="FS39" s="776"/>
      <c r="FT39" s="776"/>
      <c r="FU39" s="776"/>
      <c r="FV39" s="776"/>
      <c r="FW39" s="776"/>
      <c r="FX39" s="776"/>
      <c r="FY39" s="776"/>
      <c r="FZ39" s="776"/>
      <c r="GA39" s="776"/>
      <c r="GB39" s="776"/>
      <c r="GC39" s="776"/>
      <c r="GD39" s="776"/>
      <c r="GE39" s="776"/>
      <c r="GF39" s="776"/>
      <c r="GG39" s="776"/>
      <c r="GH39" s="776"/>
      <c r="GI39" s="776"/>
      <c r="GJ39" s="776"/>
      <c r="GK39" s="776"/>
      <c r="GL39" s="776"/>
      <c r="GM39" s="776"/>
      <c r="GN39" s="776"/>
      <c r="GO39" s="776"/>
      <c r="GP39" s="776"/>
      <c r="GQ39" s="776"/>
      <c r="GR39" s="776"/>
      <c r="GS39" s="776"/>
      <c r="GT39" s="776"/>
      <c r="GU39" s="776"/>
      <c r="GV39" s="776"/>
      <c r="GW39" s="776"/>
      <c r="GX39" s="776"/>
      <c r="GY39" s="776"/>
      <c r="GZ39" s="776"/>
      <c r="HA39" s="776"/>
      <c r="HB39" s="776"/>
      <c r="HC39" s="776"/>
      <c r="HD39" s="776"/>
      <c r="HE39" s="776"/>
      <c r="HF39" s="776"/>
      <c r="HG39" s="776"/>
      <c r="HH39" s="776"/>
      <c r="HI39" s="776"/>
      <c r="HJ39" s="776"/>
      <c r="HK39" s="776"/>
      <c r="HL39" s="776"/>
      <c r="HM39" s="776"/>
      <c r="HN39" s="776"/>
      <c r="HO39" s="776"/>
      <c r="HP39" s="776"/>
      <c r="HQ39" s="776"/>
      <c r="HR39" s="776"/>
      <c r="HS39" s="776"/>
      <c r="HT39" s="776"/>
      <c r="HU39" s="776"/>
      <c r="HV39" s="776"/>
      <c r="HW39" s="776"/>
      <c r="HX39" s="776"/>
      <c r="HY39" s="776"/>
      <c r="HZ39" s="776"/>
      <c r="IA39" s="776"/>
      <c r="IB39" s="776"/>
      <c r="IC39" s="776"/>
      <c r="ID39" s="776"/>
      <c r="IE39" s="776"/>
      <c r="IF39" s="776"/>
      <c r="IG39" s="776"/>
      <c r="IH39" s="776"/>
      <c r="II39" s="776"/>
      <c r="IJ39" s="776"/>
      <c r="IK39" s="776"/>
      <c r="IL39" s="776"/>
      <c r="IM39" s="776"/>
      <c r="IN39" s="776"/>
      <c r="IO39" s="776"/>
      <c r="IP39" s="776"/>
      <c r="IQ39" s="776"/>
      <c r="IR39" s="776"/>
      <c r="IS39" s="776"/>
      <c r="IT39" s="776"/>
      <c r="IU39" s="776"/>
      <c r="IV39" s="776"/>
      <c r="IW39" s="776"/>
      <c r="IX39" s="776"/>
      <c r="IY39" s="776"/>
      <c r="IZ39" s="776"/>
      <c r="JA39" s="776"/>
      <c r="JB39" s="776"/>
      <c r="JC39" s="776"/>
      <c r="JD39" s="776"/>
      <c r="JE39" s="776"/>
      <c r="JF39" s="776"/>
      <c r="JG39" s="776"/>
      <c r="JH39" s="776"/>
      <c r="JI39" s="776"/>
      <c r="JJ39" s="776"/>
      <c r="JK39" s="776"/>
      <c r="JL39" s="776"/>
      <c r="JM39" s="776"/>
      <c r="JN39" s="776"/>
      <c r="JO39" s="776"/>
      <c r="JP39" s="776"/>
      <c r="JQ39" s="776"/>
      <c r="JR39" s="776"/>
      <c r="JS39" s="776"/>
      <c r="JT39" s="776"/>
      <c r="JU39" s="776"/>
      <c r="JV39" s="776"/>
      <c r="JW39" s="776"/>
      <c r="JX39" s="776"/>
      <c r="JY39" s="776"/>
      <c r="JZ39" s="776"/>
      <c r="KA39" s="776"/>
      <c r="KB39" s="776"/>
      <c r="KC39" s="776"/>
      <c r="KD39" s="776"/>
      <c r="KE39" s="776"/>
      <c r="KF39" s="776"/>
      <c r="KG39" s="776"/>
      <c r="KH39" s="776"/>
      <c r="KI39" s="776"/>
      <c r="KJ39" s="776"/>
      <c r="KK39" s="776"/>
      <c r="KL39" s="776"/>
      <c r="KM39" s="776"/>
      <c r="KN39" s="1461"/>
      <c r="KO39" s="776"/>
      <c r="KP39" s="776"/>
      <c r="KQ39" s="776"/>
      <c r="KR39" s="776"/>
      <c r="KS39" s="776"/>
      <c r="KT39" s="776"/>
      <c r="KU39" s="776"/>
      <c r="KV39" s="776"/>
      <c r="KW39" s="776"/>
      <c r="KX39" s="776"/>
      <c r="KY39" s="776"/>
      <c r="KZ39" s="776"/>
      <c r="LA39" s="776"/>
      <c r="LB39" s="776"/>
      <c r="LC39" s="776"/>
      <c r="LD39" s="776"/>
      <c r="LE39" s="776"/>
      <c r="LF39" s="776"/>
      <c r="LG39" s="776"/>
      <c r="LH39" s="776"/>
      <c r="LI39" s="776"/>
      <c r="LJ39" s="776"/>
      <c r="LK39" s="776"/>
      <c r="LL39" s="776"/>
      <c r="LM39" s="776"/>
      <c r="LN39" s="776"/>
      <c r="LO39" s="776"/>
      <c r="LP39" s="776"/>
      <c r="LQ39" s="776"/>
      <c r="LR39" s="776"/>
      <c r="LS39" s="776"/>
      <c r="LT39" s="776"/>
      <c r="LU39" s="776"/>
      <c r="LV39" s="776"/>
      <c r="LW39" s="776"/>
      <c r="LX39" s="776"/>
      <c r="LY39" s="776"/>
      <c r="LZ39" s="776"/>
      <c r="MA39" s="776"/>
      <c r="MB39" s="776"/>
      <c r="MC39" s="776"/>
      <c r="MD39" s="776"/>
      <c r="ME39" s="776"/>
      <c r="MF39" s="776"/>
      <c r="MG39" s="776"/>
      <c r="MH39" s="776"/>
      <c r="MI39" s="776"/>
      <c r="MJ39" s="776"/>
      <c r="MK39" s="776"/>
      <c r="ML39" s="776"/>
      <c r="MM39" s="776"/>
      <c r="MN39" s="776"/>
      <c r="MO39" s="776"/>
      <c r="MP39" s="776"/>
      <c r="MQ39" s="776"/>
      <c r="MR39" s="776"/>
      <c r="MS39" s="776"/>
      <c r="MT39" s="776">
        <v>707</v>
      </c>
      <c r="MU39" s="776">
        <v>707</v>
      </c>
      <c r="MV39" s="776">
        <v>707</v>
      </c>
      <c r="MW39" s="776">
        <v>707</v>
      </c>
      <c r="MX39" s="776">
        <v>707</v>
      </c>
      <c r="MY39" s="776">
        <v>707</v>
      </c>
      <c r="MZ39" s="776">
        <v>707</v>
      </c>
      <c r="NA39" s="776">
        <v>707</v>
      </c>
    </row>
    <row r="40" spans="1:365" s="331" customFormat="1" ht="15">
      <c r="A40" s="1122">
        <v>46049</v>
      </c>
      <c r="B40" s="776"/>
      <c r="C40" s="776"/>
      <c r="D40" s="776"/>
      <c r="E40" s="776"/>
      <c r="F40" s="776"/>
      <c r="G40" s="776"/>
      <c r="H40" s="776"/>
      <c r="I40" s="776"/>
      <c r="J40" s="776"/>
      <c r="K40" s="776"/>
      <c r="L40" s="776"/>
      <c r="M40" s="776"/>
      <c r="N40" s="776"/>
      <c r="O40" s="776"/>
      <c r="P40" s="776"/>
      <c r="Q40" s="776"/>
      <c r="R40" s="776"/>
      <c r="S40" s="776"/>
      <c r="T40" s="776"/>
      <c r="U40" s="776"/>
      <c r="V40" s="776"/>
      <c r="W40" s="776"/>
      <c r="X40" s="776"/>
      <c r="Y40" s="776"/>
      <c r="Z40" s="776"/>
      <c r="AA40" s="776"/>
      <c r="AB40" s="776"/>
      <c r="AC40" s="776"/>
      <c r="AD40" s="776"/>
      <c r="AE40" s="776"/>
      <c r="AF40" s="776"/>
      <c r="AG40" s="776"/>
      <c r="AH40" s="776"/>
      <c r="AI40" s="776"/>
      <c r="AJ40" s="776"/>
      <c r="AK40" s="776"/>
      <c r="AL40" s="776"/>
      <c r="AM40" s="776"/>
      <c r="AN40" s="776"/>
      <c r="AO40" s="776"/>
      <c r="AP40" s="776"/>
      <c r="AQ40" s="776"/>
      <c r="AR40" s="776"/>
      <c r="AS40" s="776"/>
      <c r="AT40" s="776"/>
      <c r="AU40" s="776"/>
      <c r="AV40" s="776"/>
      <c r="AW40" s="776"/>
      <c r="AX40" s="776"/>
      <c r="AY40" s="776"/>
      <c r="AZ40" s="776"/>
      <c r="BA40" s="776"/>
      <c r="BB40" s="776"/>
      <c r="BC40" s="776"/>
      <c r="BD40" s="776"/>
      <c r="BE40" s="776"/>
      <c r="BF40" s="776"/>
      <c r="BG40" s="776"/>
      <c r="BH40" s="776"/>
      <c r="BI40" s="776"/>
      <c r="BJ40" s="776"/>
      <c r="BK40" s="776"/>
      <c r="BL40" s="776"/>
      <c r="BM40" s="776"/>
      <c r="BN40" s="776"/>
      <c r="BO40" s="776"/>
      <c r="BP40" s="776"/>
      <c r="BQ40" s="776"/>
      <c r="BR40" s="776"/>
      <c r="BS40" s="776"/>
      <c r="BT40" s="776"/>
      <c r="BU40" s="776"/>
      <c r="BV40" s="776"/>
      <c r="BW40" s="776"/>
      <c r="BX40" s="776"/>
      <c r="BY40" s="776"/>
      <c r="BZ40" s="776"/>
      <c r="CA40" s="776"/>
      <c r="CB40" s="776"/>
      <c r="CC40" s="776"/>
      <c r="CD40" s="776"/>
      <c r="CE40" s="776"/>
      <c r="CF40" s="776"/>
      <c r="CG40" s="776"/>
      <c r="CH40" s="776"/>
      <c r="CI40" s="776"/>
      <c r="CJ40" s="776"/>
      <c r="CK40" s="776"/>
      <c r="CL40" s="776"/>
      <c r="CM40" s="776"/>
      <c r="CN40" s="776"/>
      <c r="CO40" s="776"/>
      <c r="CP40" s="776"/>
      <c r="CQ40" s="776"/>
      <c r="CR40" s="776"/>
      <c r="CS40" s="776"/>
      <c r="CT40" s="776"/>
      <c r="CU40" s="776"/>
      <c r="CV40" s="776"/>
      <c r="CW40" s="776"/>
      <c r="CX40" s="776"/>
      <c r="CY40" s="776"/>
      <c r="CZ40" s="776"/>
      <c r="DA40" s="776"/>
      <c r="DB40" s="776"/>
      <c r="DC40" s="776"/>
      <c r="DD40" s="776"/>
      <c r="DE40" s="776"/>
      <c r="DF40" s="776"/>
      <c r="DG40" s="776"/>
      <c r="DH40" s="776"/>
      <c r="DI40" s="776"/>
      <c r="DJ40" s="776"/>
      <c r="DK40" s="776"/>
      <c r="DL40" s="776"/>
      <c r="DM40" s="776"/>
      <c r="DN40" s="776"/>
      <c r="DO40" s="776"/>
      <c r="DP40" s="776"/>
      <c r="DQ40" s="776"/>
      <c r="DR40" s="776"/>
      <c r="DS40" s="776"/>
      <c r="DT40" s="776"/>
      <c r="DU40" s="776"/>
      <c r="DV40" s="776"/>
      <c r="DW40" s="776"/>
      <c r="DX40" s="776"/>
      <c r="DY40" s="776"/>
      <c r="DZ40" s="776"/>
      <c r="EA40" s="776"/>
      <c r="EB40" s="776"/>
      <c r="EC40" s="776"/>
      <c r="ED40" s="776"/>
      <c r="EE40" s="776"/>
      <c r="EF40" s="776"/>
      <c r="EG40" s="776"/>
      <c r="EH40" s="776"/>
      <c r="EI40" s="776"/>
      <c r="EJ40" s="776"/>
      <c r="EK40" s="776"/>
      <c r="EL40" s="776"/>
      <c r="EM40" s="776"/>
      <c r="EN40" s="776"/>
      <c r="EO40" s="776"/>
      <c r="EP40" s="776"/>
      <c r="EQ40" s="776"/>
      <c r="ER40" s="776"/>
      <c r="ES40" s="776"/>
      <c r="ET40" s="776"/>
      <c r="EU40" s="776"/>
      <c r="EV40" s="776"/>
      <c r="EW40" s="776"/>
      <c r="EX40" s="776"/>
      <c r="EY40" s="776"/>
      <c r="EZ40" s="776"/>
      <c r="FA40" s="776"/>
      <c r="FB40" s="776"/>
      <c r="FC40" s="776"/>
      <c r="FD40" s="776"/>
      <c r="FE40" s="776"/>
      <c r="FF40" s="776"/>
      <c r="FG40" s="776"/>
      <c r="FH40" s="776"/>
      <c r="FI40" s="776"/>
      <c r="FJ40" s="776"/>
      <c r="FK40" s="776"/>
      <c r="FL40" s="776"/>
      <c r="FM40" s="776"/>
      <c r="FN40" s="776"/>
      <c r="FO40" s="776"/>
      <c r="FP40" s="776"/>
      <c r="FQ40" s="776"/>
      <c r="FR40" s="776"/>
      <c r="FS40" s="776"/>
      <c r="FT40" s="776"/>
      <c r="FU40" s="776"/>
      <c r="FV40" s="776"/>
      <c r="FW40" s="776"/>
      <c r="FX40" s="776"/>
      <c r="FY40" s="776"/>
      <c r="FZ40" s="776"/>
      <c r="GA40" s="776"/>
      <c r="GB40" s="776"/>
      <c r="GC40" s="776"/>
      <c r="GD40" s="776"/>
      <c r="GE40" s="776"/>
      <c r="GF40" s="776"/>
      <c r="GG40" s="776"/>
      <c r="GH40" s="776"/>
      <c r="GI40" s="776"/>
      <c r="GJ40" s="776"/>
      <c r="GK40" s="776"/>
      <c r="GL40" s="776"/>
      <c r="GM40" s="776"/>
      <c r="GN40" s="776"/>
      <c r="GO40" s="776"/>
      <c r="GP40" s="776"/>
      <c r="GQ40" s="776"/>
      <c r="GR40" s="776"/>
      <c r="GS40" s="776"/>
      <c r="GT40" s="776"/>
      <c r="GU40" s="776"/>
      <c r="GV40" s="776"/>
      <c r="GW40" s="776"/>
      <c r="GX40" s="776"/>
      <c r="GY40" s="776"/>
      <c r="GZ40" s="776"/>
      <c r="HA40" s="776"/>
      <c r="HB40" s="776"/>
      <c r="HC40" s="776"/>
      <c r="HD40" s="776"/>
      <c r="HE40" s="776"/>
      <c r="HF40" s="776"/>
      <c r="HG40" s="776"/>
      <c r="HH40" s="776"/>
      <c r="HI40" s="776"/>
      <c r="HJ40" s="776"/>
      <c r="HK40" s="776"/>
      <c r="HL40" s="776"/>
      <c r="HM40" s="776"/>
      <c r="HN40" s="776"/>
      <c r="HO40" s="776"/>
      <c r="HP40" s="776"/>
      <c r="HQ40" s="776"/>
      <c r="HR40" s="776"/>
      <c r="HS40" s="776"/>
      <c r="HT40" s="776"/>
      <c r="HU40" s="776"/>
      <c r="HV40" s="776"/>
      <c r="HW40" s="776"/>
      <c r="HX40" s="776"/>
      <c r="HY40" s="776"/>
      <c r="HZ40" s="776"/>
      <c r="IA40" s="776"/>
      <c r="IB40" s="776"/>
      <c r="IC40" s="776"/>
      <c r="ID40" s="776"/>
      <c r="IE40" s="776"/>
      <c r="IF40" s="776"/>
      <c r="IG40" s="776"/>
      <c r="IH40" s="776"/>
      <c r="II40" s="776"/>
      <c r="IJ40" s="776"/>
      <c r="IK40" s="776"/>
      <c r="IL40" s="776"/>
      <c r="IM40" s="776"/>
      <c r="IN40" s="776"/>
      <c r="IO40" s="776"/>
      <c r="IP40" s="776"/>
      <c r="IQ40" s="776"/>
      <c r="IR40" s="776"/>
      <c r="IS40" s="776"/>
      <c r="IT40" s="776"/>
      <c r="IU40" s="776"/>
      <c r="IV40" s="776"/>
      <c r="IW40" s="776"/>
      <c r="IX40" s="776"/>
      <c r="IY40" s="776"/>
      <c r="IZ40" s="776"/>
      <c r="JA40" s="776"/>
      <c r="JB40" s="776"/>
      <c r="JC40" s="776"/>
      <c r="JD40" s="776"/>
      <c r="JE40" s="776"/>
      <c r="JF40" s="776"/>
      <c r="JG40" s="776"/>
      <c r="JH40" s="776"/>
      <c r="JI40" s="776"/>
      <c r="JJ40" s="776"/>
      <c r="JK40" s="776"/>
      <c r="JL40" s="776"/>
      <c r="JM40" s="776"/>
      <c r="JN40" s="776"/>
      <c r="JO40" s="776"/>
      <c r="JP40" s="776"/>
      <c r="JQ40" s="776"/>
      <c r="JR40" s="776"/>
      <c r="JS40" s="776"/>
      <c r="JT40" s="776"/>
      <c r="JU40" s="776"/>
      <c r="JV40" s="776"/>
      <c r="JW40" s="776"/>
      <c r="JX40" s="776"/>
      <c r="JY40" s="776"/>
      <c r="JZ40" s="776"/>
      <c r="KA40" s="776"/>
      <c r="KB40" s="776"/>
      <c r="KC40" s="776"/>
      <c r="KD40" s="776"/>
      <c r="KE40" s="776"/>
      <c r="KF40" s="776"/>
      <c r="KG40" s="776"/>
      <c r="KH40" s="776"/>
      <c r="KI40" s="776"/>
      <c r="KJ40" s="776"/>
      <c r="KK40" s="776"/>
      <c r="KL40" s="776"/>
      <c r="KM40" s="776"/>
      <c r="KN40" s="1461"/>
      <c r="KO40" s="776"/>
      <c r="KP40" s="776"/>
      <c r="KQ40" s="776"/>
      <c r="KR40" s="776"/>
      <c r="KS40" s="776"/>
      <c r="KT40" s="776"/>
      <c r="KU40" s="776"/>
      <c r="KV40" s="776"/>
      <c r="KW40" s="776"/>
      <c r="KX40" s="776"/>
      <c r="KY40" s="776"/>
      <c r="KZ40" s="776"/>
      <c r="LA40" s="776"/>
      <c r="LB40" s="776"/>
      <c r="LC40" s="776"/>
      <c r="LD40" s="776"/>
      <c r="LE40" s="776"/>
      <c r="LF40" s="776"/>
      <c r="LG40" s="776"/>
      <c r="LH40" s="776"/>
      <c r="LI40" s="776"/>
      <c r="LJ40" s="776"/>
      <c r="LK40" s="776"/>
      <c r="LL40" s="776"/>
      <c r="LM40" s="776"/>
      <c r="LN40" s="776"/>
      <c r="LO40" s="776"/>
      <c r="LP40" s="776"/>
      <c r="LQ40" s="776"/>
      <c r="LR40" s="776"/>
      <c r="LS40" s="776"/>
      <c r="LT40" s="776"/>
      <c r="LU40" s="776"/>
      <c r="LV40" s="776"/>
      <c r="LW40" s="776"/>
      <c r="LX40" s="776"/>
      <c r="LY40" s="776"/>
      <c r="LZ40" s="776"/>
      <c r="MA40" s="776"/>
      <c r="MB40" s="776"/>
      <c r="MC40" s="776"/>
      <c r="MD40" s="776"/>
      <c r="ME40" s="776"/>
      <c r="MF40" s="776"/>
      <c r="MG40" s="776"/>
      <c r="MH40" s="776"/>
      <c r="MI40" s="776"/>
      <c r="MJ40" s="776"/>
      <c r="MK40" s="776"/>
      <c r="ML40" s="776"/>
      <c r="MM40" s="776"/>
      <c r="MN40" s="776"/>
      <c r="MO40" s="776"/>
      <c r="MP40" s="776"/>
      <c r="MQ40" s="776"/>
      <c r="MR40" s="776"/>
      <c r="MS40" s="776"/>
      <c r="MT40" s="776"/>
      <c r="MU40" s="776"/>
      <c r="MV40" s="776"/>
      <c r="MW40" s="776"/>
      <c r="MX40" s="776">
        <v>589</v>
      </c>
      <c r="MY40" s="776">
        <v>589</v>
      </c>
      <c r="MZ40" s="776">
        <v>589</v>
      </c>
      <c r="NA40" s="776">
        <v>589</v>
      </c>
    </row>
    <row r="41" spans="1:365" s="331" customFormat="1" ht="15">
      <c r="A41" s="1122">
        <v>46050</v>
      </c>
      <c r="B41" s="776"/>
      <c r="C41" s="776"/>
      <c r="D41" s="776"/>
      <c r="E41" s="776"/>
      <c r="F41" s="776"/>
      <c r="G41" s="776"/>
      <c r="H41" s="776"/>
      <c r="I41" s="776"/>
      <c r="J41" s="776"/>
      <c r="K41" s="776"/>
      <c r="L41" s="776"/>
      <c r="M41" s="776"/>
      <c r="N41" s="776"/>
      <c r="O41" s="776"/>
      <c r="P41" s="776"/>
      <c r="Q41" s="776"/>
      <c r="R41" s="776"/>
      <c r="S41" s="776"/>
      <c r="T41" s="776"/>
      <c r="U41" s="776"/>
      <c r="V41" s="776"/>
      <c r="W41" s="776"/>
      <c r="X41" s="776"/>
      <c r="Y41" s="776"/>
      <c r="Z41" s="776"/>
      <c r="AA41" s="776"/>
      <c r="AB41" s="776"/>
      <c r="AC41" s="776"/>
      <c r="AD41" s="776"/>
      <c r="AE41" s="776"/>
      <c r="AF41" s="776"/>
      <c r="AG41" s="776"/>
      <c r="AH41" s="776"/>
      <c r="AI41" s="776"/>
      <c r="AJ41" s="776"/>
      <c r="AK41" s="776"/>
      <c r="AL41" s="776"/>
      <c r="AM41" s="776"/>
      <c r="AN41" s="776"/>
      <c r="AO41" s="776"/>
      <c r="AP41" s="776"/>
      <c r="AQ41" s="776"/>
      <c r="AR41" s="776"/>
      <c r="AS41" s="776"/>
      <c r="AT41" s="776"/>
      <c r="AU41" s="776"/>
      <c r="AV41" s="776"/>
      <c r="AW41" s="776"/>
      <c r="AX41" s="776"/>
      <c r="AY41" s="776"/>
      <c r="AZ41" s="776"/>
      <c r="BA41" s="776"/>
      <c r="BB41" s="776"/>
      <c r="BC41" s="776"/>
      <c r="BD41" s="776"/>
      <c r="BE41" s="776"/>
      <c r="BF41" s="776"/>
      <c r="BG41" s="776"/>
      <c r="BH41" s="776"/>
      <c r="BI41" s="776"/>
      <c r="BJ41" s="776"/>
      <c r="BK41" s="776"/>
      <c r="BL41" s="776"/>
      <c r="BM41" s="776"/>
      <c r="BN41" s="776"/>
      <c r="BO41" s="776"/>
      <c r="BP41" s="776"/>
      <c r="BQ41" s="776"/>
      <c r="BR41" s="776"/>
      <c r="BS41" s="776"/>
      <c r="BT41" s="776"/>
      <c r="BU41" s="776"/>
      <c r="BV41" s="776"/>
      <c r="BW41" s="776"/>
      <c r="BX41" s="776"/>
      <c r="BY41" s="776"/>
      <c r="BZ41" s="776"/>
      <c r="CA41" s="776"/>
      <c r="CB41" s="776"/>
      <c r="CC41" s="776"/>
      <c r="CD41" s="776"/>
      <c r="CE41" s="776"/>
      <c r="CF41" s="776"/>
      <c r="CG41" s="776"/>
      <c r="CH41" s="776"/>
      <c r="CI41" s="776"/>
      <c r="CJ41" s="776"/>
      <c r="CK41" s="776"/>
      <c r="CL41" s="776"/>
      <c r="CM41" s="776"/>
      <c r="CN41" s="776"/>
      <c r="CO41" s="776"/>
      <c r="CP41" s="776"/>
      <c r="CQ41" s="776"/>
      <c r="CR41" s="776"/>
      <c r="CS41" s="776"/>
      <c r="CT41" s="776"/>
      <c r="CU41" s="776"/>
      <c r="CV41" s="776"/>
      <c r="CW41" s="776"/>
      <c r="CX41" s="776"/>
      <c r="CY41" s="776"/>
      <c r="CZ41" s="776"/>
      <c r="DA41" s="776"/>
      <c r="DB41" s="776"/>
      <c r="DC41" s="776"/>
      <c r="DD41" s="776"/>
      <c r="DE41" s="776"/>
      <c r="DF41" s="776"/>
      <c r="DG41" s="776"/>
      <c r="DH41" s="776"/>
      <c r="DI41" s="776"/>
      <c r="DJ41" s="776"/>
      <c r="DK41" s="776"/>
      <c r="DL41" s="776"/>
      <c r="DM41" s="776"/>
      <c r="DN41" s="776"/>
      <c r="DO41" s="776"/>
      <c r="DP41" s="776"/>
      <c r="DQ41" s="776"/>
      <c r="DR41" s="776"/>
      <c r="DS41" s="776"/>
      <c r="DT41" s="776"/>
      <c r="DU41" s="776"/>
      <c r="DV41" s="776"/>
      <c r="DW41" s="776"/>
      <c r="DX41" s="776"/>
      <c r="DY41" s="776"/>
      <c r="DZ41" s="776"/>
      <c r="EA41" s="776"/>
      <c r="EB41" s="776"/>
      <c r="EC41" s="776"/>
      <c r="ED41" s="776"/>
      <c r="EE41" s="776"/>
      <c r="EF41" s="776"/>
      <c r="EG41" s="776"/>
      <c r="EH41" s="776"/>
      <c r="EI41" s="776"/>
      <c r="EJ41" s="776"/>
      <c r="EK41" s="776"/>
      <c r="EL41" s="776"/>
      <c r="EM41" s="776"/>
      <c r="EN41" s="776"/>
      <c r="EO41" s="776"/>
      <c r="EP41" s="776"/>
      <c r="EQ41" s="776"/>
      <c r="ER41" s="776"/>
      <c r="ES41" s="776"/>
      <c r="ET41" s="776"/>
      <c r="EU41" s="776"/>
      <c r="EV41" s="776"/>
      <c r="EW41" s="776"/>
      <c r="EX41" s="776"/>
      <c r="EY41" s="776"/>
      <c r="EZ41" s="776"/>
      <c r="FA41" s="776"/>
      <c r="FB41" s="776"/>
      <c r="FC41" s="776"/>
      <c r="FD41" s="776"/>
      <c r="FE41" s="776"/>
      <c r="FF41" s="776"/>
      <c r="FG41" s="776"/>
      <c r="FH41" s="776"/>
      <c r="FI41" s="776"/>
      <c r="FJ41" s="776"/>
      <c r="FK41" s="776"/>
      <c r="FL41" s="776"/>
      <c r="FM41" s="776"/>
      <c r="FN41" s="776"/>
      <c r="FO41" s="776"/>
      <c r="FP41" s="776"/>
      <c r="FQ41" s="776"/>
      <c r="FR41" s="776"/>
      <c r="FS41" s="776"/>
      <c r="FT41" s="776"/>
      <c r="FU41" s="776"/>
      <c r="FV41" s="776"/>
      <c r="FW41" s="776"/>
      <c r="FX41" s="776"/>
      <c r="FY41" s="776"/>
      <c r="FZ41" s="776"/>
      <c r="GA41" s="776"/>
      <c r="GB41" s="776"/>
      <c r="GC41" s="776"/>
      <c r="GD41" s="776"/>
      <c r="GE41" s="776"/>
      <c r="GF41" s="776"/>
      <c r="GG41" s="776"/>
      <c r="GH41" s="776"/>
      <c r="GI41" s="776"/>
      <c r="GJ41" s="776"/>
      <c r="GK41" s="776"/>
      <c r="GL41" s="776"/>
      <c r="GM41" s="776"/>
      <c r="GN41" s="776"/>
      <c r="GO41" s="776"/>
      <c r="GP41" s="776"/>
      <c r="GQ41" s="776"/>
      <c r="GR41" s="776"/>
      <c r="GS41" s="776"/>
      <c r="GT41" s="776"/>
      <c r="GU41" s="776"/>
      <c r="GV41" s="776"/>
      <c r="GW41" s="776"/>
      <c r="GX41" s="776"/>
      <c r="GY41" s="776"/>
      <c r="GZ41" s="776"/>
      <c r="HA41" s="776"/>
      <c r="HB41" s="776"/>
      <c r="HC41" s="776"/>
      <c r="HD41" s="776"/>
      <c r="HE41" s="776"/>
      <c r="HF41" s="776"/>
      <c r="HG41" s="776"/>
      <c r="HH41" s="776"/>
      <c r="HI41" s="776"/>
      <c r="HJ41" s="776"/>
      <c r="HK41" s="776"/>
      <c r="HL41" s="776"/>
      <c r="HM41" s="776"/>
      <c r="HN41" s="776"/>
      <c r="HO41" s="776"/>
      <c r="HP41" s="776"/>
      <c r="HQ41" s="776"/>
      <c r="HR41" s="776"/>
      <c r="HS41" s="776"/>
      <c r="HT41" s="776"/>
      <c r="HU41" s="776"/>
      <c r="HV41" s="776"/>
      <c r="HW41" s="776"/>
      <c r="HX41" s="776"/>
      <c r="HY41" s="776"/>
      <c r="HZ41" s="776"/>
      <c r="IA41" s="776"/>
      <c r="IB41" s="776"/>
      <c r="IC41" s="776"/>
      <c r="ID41" s="776"/>
      <c r="IE41" s="776"/>
      <c r="IF41" s="776"/>
      <c r="IG41" s="776"/>
      <c r="IH41" s="776"/>
      <c r="II41" s="776"/>
      <c r="IJ41" s="776"/>
      <c r="IK41" s="776"/>
      <c r="IL41" s="776"/>
      <c r="IM41" s="776"/>
      <c r="IN41" s="776"/>
      <c r="IO41" s="776"/>
      <c r="IP41" s="776"/>
      <c r="IQ41" s="776"/>
      <c r="IR41" s="776"/>
      <c r="IS41" s="776"/>
      <c r="IT41" s="776"/>
      <c r="IU41" s="776"/>
      <c r="IV41" s="776"/>
      <c r="IW41" s="776"/>
      <c r="IX41" s="776"/>
      <c r="IY41" s="776"/>
      <c r="IZ41" s="776"/>
      <c r="JA41" s="776"/>
      <c r="JB41" s="776"/>
      <c r="JC41" s="776"/>
      <c r="JD41" s="776"/>
      <c r="JE41" s="776"/>
      <c r="JF41" s="776"/>
      <c r="JG41" s="776"/>
      <c r="JH41" s="776"/>
      <c r="JI41" s="776"/>
      <c r="JJ41" s="776"/>
      <c r="JK41" s="776"/>
      <c r="JL41" s="776"/>
      <c r="JM41" s="776"/>
      <c r="JN41" s="776"/>
      <c r="JO41" s="776"/>
      <c r="JP41" s="776"/>
      <c r="JQ41" s="776"/>
      <c r="JR41" s="776"/>
      <c r="JS41" s="776"/>
      <c r="JT41" s="776"/>
      <c r="JU41" s="776"/>
      <c r="JV41" s="776"/>
      <c r="JW41" s="776"/>
      <c r="JX41" s="776"/>
      <c r="JY41" s="776"/>
      <c r="JZ41" s="776"/>
      <c r="KA41" s="776"/>
      <c r="KB41" s="776"/>
      <c r="KC41" s="776"/>
      <c r="KD41" s="776"/>
      <c r="KE41" s="776"/>
      <c r="KF41" s="776"/>
      <c r="KG41" s="776"/>
      <c r="KH41" s="776"/>
      <c r="KI41" s="776"/>
      <c r="KJ41" s="776"/>
      <c r="KK41" s="776"/>
      <c r="KL41" s="776"/>
      <c r="KM41" s="776"/>
      <c r="KN41" s="1461"/>
      <c r="KO41" s="776"/>
      <c r="KP41" s="776"/>
      <c r="KQ41" s="776"/>
      <c r="KR41" s="776"/>
      <c r="KS41" s="776"/>
      <c r="KT41" s="776"/>
      <c r="KU41" s="776"/>
      <c r="KV41" s="776"/>
      <c r="KW41" s="776"/>
      <c r="KX41" s="776"/>
      <c r="KY41" s="776"/>
      <c r="KZ41" s="776"/>
      <c r="LA41" s="776"/>
      <c r="LB41" s="776"/>
      <c r="LC41" s="776"/>
      <c r="LD41" s="776"/>
      <c r="LE41" s="776"/>
      <c r="LF41" s="776"/>
      <c r="LG41" s="776"/>
      <c r="LH41" s="776"/>
      <c r="LI41" s="776"/>
      <c r="LJ41" s="776"/>
      <c r="LK41" s="776"/>
      <c r="LL41" s="776"/>
      <c r="LM41" s="776"/>
      <c r="LN41" s="776"/>
      <c r="LO41" s="776"/>
      <c r="LP41" s="776"/>
      <c r="LQ41" s="776"/>
      <c r="LR41" s="776"/>
      <c r="LS41" s="776"/>
      <c r="LT41" s="776"/>
      <c r="LU41" s="776"/>
      <c r="LV41" s="776"/>
      <c r="LW41" s="776"/>
      <c r="LX41" s="776"/>
      <c r="LY41" s="776"/>
      <c r="LZ41" s="776"/>
      <c r="MA41" s="776"/>
      <c r="MB41" s="776"/>
      <c r="MC41" s="776"/>
      <c r="MD41" s="776"/>
      <c r="ME41" s="776"/>
      <c r="MF41" s="776"/>
      <c r="MG41" s="776"/>
      <c r="MH41" s="776"/>
      <c r="MI41" s="776"/>
      <c r="MJ41" s="776"/>
      <c r="MK41" s="776"/>
      <c r="ML41" s="776"/>
      <c r="MM41" s="776"/>
      <c r="MN41" s="776"/>
      <c r="MO41" s="776"/>
      <c r="MP41" s="776"/>
      <c r="MQ41" s="776"/>
      <c r="MR41" s="776"/>
      <c r="MS41" s="776"/>
      <c r="MT41" s="776"/>
      <c r="MU41" s="776"/>
      <c r="MV41" s="776"/>
      <c r="MW41" s="776"/>
      <c r="MX41" s="776"/>
      <c r="MY41" s="776">
        <v>162</v>
      </c>
      <c r="MZ41" s="776">
        <v>162</v>
      </c>
      <c r="NA41" s="776">
        <v>162</v>
      </c>
    </row>
    <row r="42" spans="1:365" s="331" customFormat="1" ht="15">
      <c r="A42" s="1122">
        <v>46051</v>
      </c>
      <c r="B42" s="776"/>
      <c r="C42" s="776"/>
      <c r="D42" s="776"/>
      <c r="E42" s="776"/>
      <c r="F42" s="776"/>
      <c r="G42" s="776"/>
      <c r="H42" s="776"/>
      <c r="I42" s="776"/>
      <c r="J42" s="776"/>
      <c r="K42" s="776"/>
      <c r="L42" s="776"/>
      <c r="M42" s="776"/>
      <c r="N42" s="776"/>
      <c r="O42" s="776"/>
      <c r="P42" s="776"/>
      <c r="Q42" s="776"/>
      <c r="R42" s="776"/>
      <c r="S42" s="776"/>
      <c r="T42" s="776"/>
      <c r="U42" s="776"/>
      <c r="V42" s="776"/>
      <c r="W42" s="776"/>
      <c r="X42" s="776"/>
      <c r="Y42" s="776"/>
      <c r="Z42" s="776"/>
      <c r="AA42" s="776"/>
      <c r="AB42" s="776"/>
      <c r="AC42" s="776"/>
      <c r="AD42" s="776"/>
      <c r="AE42" s="776"/>
      <c r="AF42" s="776"/>
      <c r="AG42" s="776"/>
      <c r="AH42" s="776"/>
      <c r="AI42" s="776"/>
      <c r="AJ42" s="776"/>
      <c r="AK42" s="776"/>
      <c r="AL42" s="776"/>
      <c r="AM42" s="776"/>
      <c r="AN42" s="776"/>
      <c r="AO42" s="776"/>
      <c r="AP42" s="776"/>
      <c r="AQ42" s="776"/>
      <c r="AR42" s="776"/>
      <c r="AS42" s="776"/>
      <c r="AT42" s="776"/>
      <c r="AU42" s="776"/>
      <c r="AV42" s="776"/>
      <c r="AW42" s="776"/>
      <c r="AX42" s="776"/>
      <c r="AY42" s="776"/>
      <c r="AZ42" s="776"/>
      <c r="BA42" s="776"/>
      <c r="BB42" s="776"/>
      <c r="BC42" s="776"/>
      <c r="BD42" s="776"/>
      <c r="BE42" s="776"/>
      <c r="BF42" s="776"/>
      <c r="BG42" s="776"/>
      <c r="BH42" s="776"/>
      <c r="BI42" s="776"/>
      <c r="BJ42" s="776"/>
      <c r="BK42" s="776"/>
      <c r="BL42" s="776"/>
      <c r="BM42" s="776"/>
      <c r="BN42" s="776"/>
      <c r="BO42" s="776"/>
      <c r="BP42" s="776"/>
      <c r="BQ42" s="776"/>
      <c r="BR42" s="776"/>
      <c r="BS42" s="776"/>
      <c r="BT42" s="776"/>
      <c r="BU42" s="776"/>
      <c r="BV42" s="776"/>
      <c r="BW42" s="776"/>
      <c r="BX42" s="776"/>
      <c r="BY42" s="776"/>
      <c r="BZ42" s="776"/>
      <c r="CA42" s="776"/>
      <c r="CB42" s="776"/>
      <c r="CC42" s="776"/>
      <c r="CD42" s="776"/>
      <c r="CE42" s="776"/>
      <c r="CF42" s="776"/>
      <c r="CG42" s="776"/>
      <c r="CH42" s="776"/>
      <c r="CI42" s="776"/>
      <c r="CJ42" s="776"/>
      <c r="CK42" s="776"/>
      <c r="CL42" s="776"/>
      <c r="CM42" s="776"/>
      <c r="CN42" s="776"/>
      <c r="CO42" s="776"/>
      <c r="CP42" s="776"/>
      <c r="CQ42" s="776"/>
      <c r="CR42" s="776"/>
      <c r="CS42" s="776"/>
      <c r="CT42" s="776"/>
      <c r="CU42" s="776"/>
      <c r="CV42" s="776"/>
      <c r="CW42" s="776"/>
      <c r="CX42" s="776"/>
      <c r="CY42" s="776"/>
      <c r="CZ42" s="776"/>
      <c r="DA42" s="776"/>
      <c r="DB42" s="776"/>
      <c r="DC42" s="776"/>
      <c r="DD42" s="776"/>
      <c r="DE42" s="776"/>
      <c r="DF42" s="776"/>
      <c r="DG42" s="776"/>
      <c r="DH42" s="776"/>
      <c r="DI42" s="776"/>
      <c r="DJ42" s="776"/>
      <c r="DK42" s="776"/>
      <c r="DL42" s="776"/>
      <c r="DM42" s="776"/>
      <c r="DN42" s="776"/>
      <c r="DO42" s="776"/>
      <c r="DP42" s="776"/>
      <c r="DQ42" s="776"/>
      <c r="DR42" s="776"/>
      <c r="DS42" s="776"/>
      <c r="DT42" s="776"/>
      <c r="DU42" s="776"/>
      <c r="DV42" s="776"/>
      <c r="DW42" s="776"/>
      <c r="DX42" s="776"/>
      <c r="DY42" s="776"/>
      <c r="DZ42" s="776"/>
      <c r="EA42" s="776"/>
      <c r="EB42" s="776"/>
      <c r="EC42" s="776"/>
      <c r="ED42" s="776"/>
      <c r="EE42" s="776"/>
      <c r="EF42" s="776"/>
      <c r="EG42" s="776"/>
      <c r="EH42" s="776"/>
      <c r="EI42" s="776"/>
      <c r="EJ42" s="776"/>
      <c r="EK42" s="776"/>
      <c r="EL42" s="776"/>
      <c r="EM42" s="776"/>
      <c r="EN42" s="776"/>
      <c r="EO42" s="776"/>
      <c r="EP42" s="776"/>
      <c r="EQ42" s="776"/>
      <c r="ER42" s="776"/>
      <c r="ES42" s="776"/>
      <c r="ET42" s="776"/>
      <c r="EU42" s="776"/>
      <c r="EV42" s="776"/>
      <c r="EW42" s="776"/>
      <c r="EX42" s="776"/>
      <c r="EY42" s="776"/>
      <c r="EZ42" s="776"/>
      <c r="FA42" s="776"/>
      <c r="FB42" s="776"/>
      <c r="FC42" s="776"/>
      <c r="FD42" s="776"/>
      <c r="FE42" s="776"/>
      <c r="FF42" s="776"/>
      <c r="FG42" s="776"/>
      <c r="FH42" s="776"/>
      <c r="FI42" s="776"/>
      <c r="FJ42" s="776"/>
      <c r="FK42" s="776"/>
      <c r="FL42" s="776"/>
      <c r="FM42" s="776"/>
      <c r="FN42" s="776"/>
      <c r="FO42" s="776"/>
      <c r="FP42" s="776"/>
      <c r="FQ42" s="776"/>
      <c r="FR42" s="776"/>
      <c r="FS42" s="776"/>
      <c r="FT42" s="776"/>
      <c r="FU42" s="776"/>
      <c r="FV42" s="776"/>
      <c r="FW42" s="776"/>
      <c r="FX42" s="776"/>
      <c r="FY42" s="776"/>
      <c r="FZ42" s="776"/>
      <c r="GA42" s="776"/>
      <c r="GB42" s="776"/>
      <c r="GC42" s="776"/>
      <c r="GD42" s="776"/>
      <c r="GE42" s="776"/>
      <c r="GF42" s="776"/>
      <c r="GG42" s="776"/>
      <c r="GH42" s="776"/>
      <c r="GI42" s="776"/>
      <c r="GJ42" s="776"/>
      <c r="GK42" s="776"/>
      <c r="GL42" s="776"/>
      <c r="GM42" s="776"/>
      <c r="GN42" s="776"/>
      <c r="GO42" s="776"/>
      <c r="GP42" s="776"/>
      <c r="GQ42" s="776"/>
      <c r="GR42" s="776"/>
      <c r="GS42" s="776"/>
      <c r="GT42" s="776"/>
      <c r="GU42" s="776"/>
      <c r="GV42" s="776"/>
      <c r="GW42" s="776"/>
      <c r="GX42" s="776"/>
      <c r="GY42" s="776"/>
      <c r="GZ42" s="776"/>
      <c r="HA42" s="776"/>
      <c r="HB42" s="776"/>
      <c r="HC42" s="776"/>
      <c r="HD42" s="776"/>
      <c r="HE42" s="776"/>
      <c r="HF42" s="776"/>
      <c r="HG42" s="776"/>
      <c r="HH42" s="776"/>
      <c r="HI42" s="776"/>
      <c r="HJ42" s="776"/>
      <c r="HK42" s="776"/>
      <c r="HL42" s="776"/>
      <c r="HM42" s="776"/>
      <c r="HN42" s="776"/>
      <c r="HO42" s="776"/>
      <c r="HP42" s="776"/>
      <c r="HQ42" s="776"/>
      <c r="HR42" s="776"/>
      <c r="HS42" s="776"/>
      <c r="HT42" s="776"/>
      <c r="HU42" s="776"/>
      <c r="HV42" s="776"/>
      <c r="HW42" s="776"/>
      <c r="HX42" s="776"/>
      <c r="HY42" s="776"/>
      <c r="HZ42" s="776"/>
      <c r="IA42" s="776"/>
      <c r="IB42" s="776"/>
      <c r="IC42" s="776"/>
      <c r="ID42" s="776"/>
      <c r="IE42" s="776"/>
      <c r="IF42" s="776"/>
      <c r="IG42" s="776"/>
      <c r="IH42" s="776"/>
      <c r="II42" s="776"/>
      <c r="IJ42" s="776"/>
      <c r="IK42" s="776"/>
      <c r="IL42" s="776"/>
      <c r="IM42" s="776"/>
      <c r="IN42" s="776"/>
      <c r="IO42" s="776"/>
      <c r="IP42" s="776"/>
      <c r="IQ42" s="776"/>
      <c r="IR42" s="776"/>
      <c r="IS42" s="776"/>
      <c r="IT42" s="776"/>
      <c r="IU42" s="776"/>
      <c r="IV42" s="776"/>
      <c r="IW42" s="776"/>
      <c r="IX42" s="776"/>
      <c r="IY42" s="776"/>
      <c r="IZ42" s="776"/>
      <c r="JA42" s="776"/>
      <c r="JB42" s="776"/>
      <c r="JC42" s="776"/>
      <c r="JD42" s="776"/>
      <c r="JE42" s="776"/>
      <c r="JF42" s="776"/>
      <c r="JG42" s="776"/>
      <c r="JH42" s="776"/>
      <c r="JI42" s="776"/>
      <c r="JJ42" s="776"/>
      <c r="JK42" s="776"/>
      <c r="JL42" s="776"/>
      <c r="JM42" s="776"/>
      <c r="JN42" s="776"/>
      <c r="JO42" s="776"/>
      <c r="JP42" s="776"/>
      <c r="JQ42" s="776"/>
      <c r="JR42" s="776"/>
      <c r="JS42" s="776"/>
      <c r="JT42" s="776"/>
      <c r="JU42" s="776"/>
      <c r="JV42" s="776"/>
      <c r="JW42" s="776"/>
      <c r="JX42" s="776"/>
      <c r="JY42" s="776"/>
      <c r="JZ42" s="776"/>
      <c r="KA42" s="776"/>
      <c r="KB42" s="776"/>
      <c r="KC42" s="776"/>
      <c r="KD42" s="776"/>
      <c r="KE42" s="776"/>
      <c r="KF42" s="776"/>
      <c r="KG42" s="776"/>
      <c r="KH42" s="776"/>
      <c r="KI42" s="776"/>
      <c r="KJ42" s="776"/>
      <c r="KK42" s="776"/>
      <c r="KL42" s="776"/>
      <c r="KM42" s="776"/>
      <c r="KN42" s="1461"/>
      <c r="KO42" s="776"/>
      <c r="KP42" s="776"/>
      <c r="KQ42" s="776"/>
      <c r="KR42" s="776"/>
      <c r="KS42" s="776"/>
      <c r="KT42" s="776"/>
      <c r="KU42" s="776"/>
      <c r="KV42" s="776"/>
      <c r="KW42" s="776"/>
      <c r="KX42" s="776"/>
      <c r="KY42" s="776"/>
      <c r="KZ42" s="776"/>
      <c r="LA42" s="776"/>
      <c r="LB42" s="776"/>
      <c r="LC42" s="776"/>
      <c r="LD42" s="776"/>
      <c r="LE42" s="776"/>
      <c r="LF42" s="776"/>
      <c r="LG42" s="776"/>
      <c r="LH42" s="776"/>
      <c r="LI42" s="776"/>
      <c r="LJ42" s="776"/>
      <c r="LK42" s="776"/>
      <c r="LL42" s="776"/>
      <c r="LM42" s="776"/>
      <c r="LN42" s="776"/>
      <c r="LO42" s="776"/>
      <c r="LP42" s="776"/>
      <c r="LQ42" s="776"/>
      <c r="LR42" s="776"/>
      <c r="LS42" s="776"/>
      <c r="LT42" s="776"/>
      <c r="LU42" s="776"/>
      <c r="LV42" s="776"/>
      <c r="LW42" s="776"/>
      <c r="LX42" s="776"/>
      <c r="LY42" s="776"/>
      <c r="LZ42" s="776"/>
      <c r="MA42" s="776"/>
      <c r="MB42" s="776"/>
      <c r="MC42" s="776"/>
      <c r="MD42" s="776"/>
      <c r="ME42" s="776"/>
      <c r="MF42" s="776"/>
      <c r="MG42" s="776"/>
      <c r="MH42" s="776"/>
      <c r="MI42" s="776"/>
      <c r="MJ42" s="776"/>
      <c r="MK42" s="776"/>
      <c r="ML42" s="776"/>
      <c r="MM42" s="776"/>
      <c r="MN42" s="776"/>
      <c r="MO42" s="776"/>
      <c r="MP42" s="776"/>
      <c r="MQ42" s="776"/>
      <c r="MR42" s="776"/>
      <c r="MS42" s="776"/>
      <c r="MT42" s="776"/>
      <c r="MU42" s="776"/>
      <c r="MV42" s="776"/>
      <c r="MW42" s="776"/>
      <c r="MX42" s="776"/>
      <c r="MY42" s="776"/>
      <c r="MZ42" s="776">
        <v>519</v>
      </c>
      <c r="NA42" s="776">
        <v>519</v>
      </c>
    </row>
    <row r="43" spans="1:365" s="331" customFormat="1" ht="15">
      <c r="A43" s="1122">
        <v>46052</v>
      </c>
      <c r="B43" s="776"/>
      <c r="C43" s="776"/>
      <c r="D43" s="776"/>
      <c r="E43" s="776"/>
      <c r="F43" s="776"/>
      <c r="G43" s="776"/>
      <c r="H43" s="776"/>
      <c r="I43" s="776"/>
      <c r="J43" s="776"/>
      <c r="K43" s="776"/>
      <c r="L43" s="776"/>
      <c r="M43" s="776"/>
      <c r="N43" s="776"/>
      <c r="O43" s="776"/>
      <c r="P43" s="776"/>
      <c r="Q43" s="776"/>
      <c r="R43" s="776"/>
      <c r="S43" s="776"/>
      <c r="T43" s="776"/>
      <c r="U43" s="776"/>
      <c r="V43" s="776"/>
      <c r="W43" s="776"/>
      <c r="X43" s="776"/>
      <c r="Y43" s="776"/>
      <c r="Z43" s="776"/>
      <c r="AA43" s="776"/>
      <c r="AB43" s="776"/>
      <c r="AC43" s="776"/>
      <c r="AD43" s="776"/>
      <c r="AE43" s="776"/>
      <c r="AF43" s="776"/>
      <c r="AG43" s="776"/>
      <c r="AH43" s="776"/>
      <c r="AI43" s="776"/>
      <c r="AJ43" s="776"/>
      <c r="AK43" s="776"/>
      <c r="AL43" s="776"/>
      <c r="AM43" s="776"/>
      <c r="AN43" s="776"/>
      <c r="AO43" s="776"/>
      <c r="AP43" s="776"/>
      <c r="AQ43" s="776"/>
      <c r="AR43" s="776"/>
      <c r="AS43" s="776"/>
      <c r="AT43" s="776"/>
      <c r="AU43" s="776"/>
      <c r="AV43" s="776"/>
      <c r="AW43" s="776"/>
      <c r="AX43" s="776"/>
      <c r="AY43" s="776"/>
      <c r="AZ43" s="776"/>
      <c r="BA43" s="776"/>
      <c r="BB43" s="776"/>
      <c r="BC43" s="776"/>
      <c r="BD43" s="776"/>
      <c r="BE43" s="776"/>
      <c r="BF43" s="776"/>
      <c r="BG43" s="776"/>
      <c r="BH43" s="776"/>
      <c r="BI43" s="776"/>
      <c r="BJ43" s="776"/>
      <c r="BK43" s="776"/>
      <c r="BL43" s="776"/>
      <c r="BM43" s="776"/>
      <c r="BN43" s="776"/>
      <c r="BO43" s="776"/>
      <c r="BP43" s="776"/>
      <c r="BQ43" s="776"/>
      <c r="BR43" s="776"/>
      <c r="BS43" s="776"/>
      <c r="BT43" s="776"/>
      <c r="BU43" s="776"/>
      <c r="BV43" s="776"/>
      <c r="BW43" s="776"/>
      <c r="BX43" s="776"/>
      <c r="BY43" s="776"/>
      <c r="BZ43" s="776"/>
      <c r="CA43" s="776"/>
      <c r="CB43" s="776"/>
      <c r="CC43" s="776"/>
      <c r="CD43" s="776"/>
      <c r="CE43" s="776"/>
      <c r="CF43" s="776"/>
      <c r="CG43" s="776"/>
      <c r="CH43" s="776"/>
      <c r="CI43" s="776"/>
      <c r="CJ43" s="776"/>
      <c r="CK43" s="776"/>
      <c r="CL43" s="776"/>
      <c r="CM43" s="776"/>
      <c r="CN43" s="776"/>
      <c r="CO43" s="776"/>
      <c r="CP43" s="776"/>
      <c r="CQ43" s="776"/>
      <c r="CR43" s="776"/>
      <c r="CS43" s="776"/>
      <c r="CT43" s="776"/>
      <c r="CU43" s="776"/>
      <c r="CV43" s="776"/>
      <c r="CW43" s="776"/>
      <c r="CX43" s="776"/>
      <c r="CY43" s="776"/>
      <c r="CZ43" s="776"/>
      <c r="DA43" s="776"/>
      <c r="DB43" s="776"/>
      <c r="DC43" s="776"/>
      <c r="DD43" s="776"/>
      <c r="DE43" s="776"/>
      <c r="DF43" s="776"/>
      <c r="DG43" s="776"/>
      <c r="DH43" s="776"/>
      <c r="DI43" s="776"/>
      <c r="DJ43" s="776"/>
      <c r="DK43" s="776"/>
      <c r="DL43" s="776"/>
      <c r="DM43" s="776"/>
      <c r="DN43" s="776"/>
      <c r="DO43" s="776"/>
      <c r="DP43" s="776"/>
      <c r="DQ43" s="776"/>
      <c r="DR43" s="776"/>
      <c r="DS43" s="776"/>
      <c r="DT43" s="776"/>
      <c r="DU43" s="776"/>
      <c r="DV43" s="776"/>
      <c r="DW43" s="776"/>
      <c r="DX43" s="776"/>
      <c r="DY43" s="776"/>
      <c r="DZ43" s="776"/>
      <c r="EA43" s="776"/>
      <c r="EB43" s="776"/>
      <c r="EC43" s="776"/>
      <c r="ED43" s="776"/>
      <c r="EE43" s="776"/>
      <c r="EF43" s="776"/>
      <c r="EG43" s="776"/>
      <c r="EH43" s="776"/>
      <c r="EI43" s="776"/>
      <c r="EJ43" s="776"/>
      <c r="EK43" s="776"/>
      <c r="EL43" s="776"/>
      <c r="EM43" s="776"/>
      <c r="EN43" s="776"/>
      <c r="EO43" s="776"/>
      <c r="EP43" s="776"/>
      <c r="EQ43" s="776"/>
      <c r="ER43" s="776"/>
      <c r="ES43" s="776"/>
      <c r="ET43" s="776"/>
      <c r="EU43" s="776"/>
      <c r="EV43" s="776"/>
      <c r="EW43" s="776"/>
      <c r="EX43" s="776"/>
      <c r="EY43" s="776"/>
      <c r="EZ43" s="776"/>
      <c r="FA43" s="776"/>
      <c r="FB43" s="776"/>
      <c r="FC43" s="776"/>
      <c r="FD43" s="776"/>
      <c r="FE43" s="776"/>
      <c r="FF43" s="776"/>
      <c r="FG43" s="776"/>
      <c r="FH43" s="776"/>
      <c r="FI43" s="776"/>
      <c r="FJ43" s="776"/>
      <c r="FK43" s="776"/>
      <c r="FL43" s="776"/>
      <c r="FM43" s="776"/>
      <c r="FN43" s="776"/>
      <c r="FO43" s="776"/>
      <c r="FP43" s="776"/>
      <c r="FQ43" s="776"/>
      <c r="FR43" s="776"/>
      <c r="FS43" s="776"/>
      <c r="FT43" s="776"/>
      <c r="FU43" s="776"/>
      <c r="FV43" s="776"/>
      <c r="FW43" s="776"/>
      <c r="FX43" s="776"/>
      <c r="FY43" s="776"/>
      <c r="FZ43" s="776"/>
      <c r="GA43" s="776"/>
      <c r="GB43" s="776"/>
      <c r="GC43" s="776"/>
      <c r="GD43" s="776"/>
      <c r="GE43" s="776"/>
      <c r="GF43" s="776"/>
      <c r="GG43" s="776"/>
      <c r="GH43" s="776"/>
      <c r="GI43" s="776"/>
      <c r="GJ43" s="776"/>
      <c r="GK43" s="776"/>
      <c r="GL43" s="776"/>
      <c r="GM43" s="776"/>
      <c r="GN43" s="776"/>
      <c r="GO43" s="776"/>
      <c r="GP43" s="776"/>
      <c r="GQ43" s="776"/>
      <c r="GR43" s="776"/>
      <c r="GS43" s="776"/>
      <c r="GT43" s="776"/>
      <c r="GU43" s="776"/>
      <c r="GV43" s="776"/>
      <c r="GW43" s="776"/>
      <c r="GX43" s="776"/>
      <c r="GY43" s="776"/>
      <c r="GZ43" s="776"/>
      <c r="HA43" s="776"/>
      <c r="HB43" s="776"/>
      <c r="HC43" s="776"/>
      <c r="HD43" s="776"/>
      <c r="HE43" s="776"/>
      <c r="HF43" s="776"/>
      <c r="HG43" s="776"/>
      <c r="HH43" s="776"/>
      <c r="HI43" s="776"/>
      <c r="HJ43" s="776"/>
      <c r="HK43" s="776"/>
      <c r="HL43" s="776"/>
      <c r="HM43" s="776"/>
      <c r="HN43" s="776"/>
      <c r="HO43" s="776"/>
      <c r="HP43" s="776"/>
      <c r="HQ43" s="776"/>
      <c r="HR43" s="776"/>
      <c r="HS43" s="776"/>
      <c r="HT43" s="776"/>
      <c r="HU43" s="776"/>
      <c r="HV43" s="776"/>
      <c r="HW43" s="776"/>
      <c r="HX43" s="776"/>
      <c r="HY43" s="776"/>
      <c r="HZ43" s="776"/>
      <c r="IA43" s="776"/>
      <c r="IB43" s="776"/>
      <c r="IC43" s="776"/>
      <c r="ID43" s="776"/>
      <c r="IE43" s="776"/>
      <c r="IF43" s="776"/>
      <c r="IG43" s="776"/>
      <c r="IH43" s="776"/>
      <c r="II43" s="776"/>
      <c r="IJ43" s="776"/>
      <c r="IK43" s="776"/>
      <c r="IL43" s="776"/>
      <c r="IM43" s="776"/>
      <c r="IN43" s="776"/>
      <c r="IO43" s="776"/>
      <c r="IP43" s="776"/>
      <c r="IQ43" s="776"/>
      <c r="IR43" s="776"/>
      <c r="IS43" s="776"/>
      <c r="IT43" s="776"/>
      <c r="IU43" s="776"/>
      <c r="IV43" s="776"/>
      <c r="IW43" s="776"/>
      <c r="IX43" s="776"/>
      <c r="IY43" s="776"/>
      <c r="IZ43" s="776"/>
      <c r="JA43" s="776"/>
      <c r="JB43" s="776"/>
      <c r="JC43" s="776"/>
      <c r="JD43" s="776"/>
      <c r="JE43" s="776"/>
      <c r="JF43" s="776"/>
      <c r="JG43" s="776"/>
      <c r="JH43" s="776"/>
      <c r="JI43" s="776"/>
      <c r="JJ43" s="776"/>
      <c r="JK43" s="776"/>
      <c r="JL43" s="776"/>
      <c r="JM43" s="776"/>
      <c r="JN43" s="776"/>
      <c r="JO43" s="776"/>
      <c r="JP43" s="776"/>
      <c r="JQ43" s="776"/>
      <c r="JR43" s="776"/>
      <c r="JS43" s="776"/>
      <c r="JT43" s="776"/>
      <c r="JU43" s="776"/>
      <c r="JV43" s="776"/>
      <c r="JW43" s="776"/>
      <c r="JX43" s="776"/>
      <c r="JY43" s="776"/>
      <c r="JZ43" s="776"/>
      <c r="KA43" s="776"/>
      <c r="KB43" s="776"/>
      <c r="KC43" s="776"/>
      <c r="KD43" s="776"/>
      <c r="KE43" s="776"/>
      <c r="KF43" s="776"/>
      <c r="KG43" s="776"/>
      <c r="KH43" s="776"/>
      <c r="KI43" s="776"/>
      <c r="KJ43" s="776"/>
      <c r="KK43" s="776"/>
      <c r="KL43" s="776"/>
      <c r="KM43" s="776"/>
      <c r="KN43" s="1461"/>
      <c r="KO43" s="776"/>
      <c r="KP43" s="776"/>
      <c r="KQ43" s="776"/>
      <c r="KR43" s="776"/>
      <c r="KS43" s="776"/>
      <c r="KT43" s="776"/>
      <c r="KU43" s="776"/>
      <c r="KV43" s="776"/>
      <c r="KW43" s="776"/>
      <c r="KX43" s="776"/>
      <c r="KY43" s="776"/>
      <c r="KZ43" s="776"/>
      <c r="LA43" s="776"/>
      <c r="LB43" s="776"/>
      <c r="LC43" s="776"/>
      <c r="LD43" s="776"/>
      <c r="LE43" s="776"/>
      <c r="LF43" s="776"/>
      <c r="LG43" s="776"/>
      <c r="LH43" s="776"/>
      <c r="LI43" s="776"/>
      <c r="LJ43" s="776"/>
      <c r="LK43" s="776"/>
      <c r="LL43" s="776"/>
      <c r="LM43" s="776"/>
      <c r="LN43" s="776"/>
      <c r="LO43" s="776"/>
      <c r="LP43" s="776"/>
      <c r="LQ43" s="776"/>
      <c r="LR43" s="776"/>
      <c r="LS43" s="776"/>
      <c r="LT43" s="776"/>
      <c r="LU43" s="776"/>
      <c r="LV43" s="776"/>
      <c r="LW43" s="776"/>
      <c r="LX43" s="776"/>
      <c r="LY43" s="776"/>
      <c r="LZ43" s="776"/>
      <c r="MA43" s="776"/>
      <c r="MB43" s="776"/>
      <c r="MC43" s="776"/>
      <c r="MD43" s="776"/>
      <c r="ME43" s="776"/>
      <c r="MF43" s="776"/>
      <c r="MG43" s="776"/>
      <c r="MH43" s="776"/>
      <c r="MI43" s="776"/>
      <c r="MJ43" s="776"/>
      <c r="MK43" s="776"/>
      <c r="ML43" s="776"/>
      <c r="MM43" s="776"/>
      <c r="MN43" s="776"/>
      <c r="MO43" s="776"/>
      <c r="MP43" s="776"/>
      <c r="MQ43" s="776"/>
      <c r="MR43" s="776"/>
      <c r="MS43" s="776"/>
      <c r="MT43" s="776"/>
      <c r="MU43" s="776"/>
      <c r="MV43" s="776"/>
      <c r="MW43" s="776"/>
      <c r="MX43" s="776"/>
      <c r="MY43" s="776"/>
      <c r="MZ43" s="776"/>
      <c r="NA43" s="776">
        <v>1009</v>
      </c>
    </row>
    <row r="44" spans="1:365" ht="12.75">
      <c r="A44" s="72" t="s">
        <v>550</v>
      </c>
      <c r="B44" s="445">
        <v>1647</v>
      </c>
      <c r="C44" s="445">
        <v>628</v>
      </c>
      <c r="D44" s="445">
        <v>0</v>
      </c>
      <c r="E44" s="445">
        <v>564</v>
      </c>
      <c r="F44" s="445">
        <v>625</v>
      </c>
      <c r="G44" s="445">
        <v>201</v>
      </c>
      <c r="H44" s="445">
        <v>45</v>
      </c>
      <c r="I44" s="445">
        <v>1159</v>
      </c>
      <c r="J44" s="445">
        <v>979</v>
      </c>
      <c r="K44" s="445">
        <v>347</v>
      </c>
      <c r="L44" s="445">
        <v>96</v>
      </c>
      <c r="M44" s="445">
        <v>350</v>
      </c>
      <c r="N44" s="445">
        <v>343</v>
      </c>
      <c r="O44" s="445">
        <v>672</v>
      </c>
      <c r="P44" s="445">
        <v>541</v>
      </c>
      <c r="Q44" s="445">
        <v>532</v>
      </c>
      <c r="R44" s="445">
        <v>317</v>
      </c>
      <c r="S44" s="739">
        <v>544</v>
      </c>
      <c r="T44" s="445">
        <v>544</v>
      </c>
      <c r="U44" s="445">
        <v>564</v>
      </c>
      <c r="V44" s="445">
        <v>810</v>
      </c>
      <c r="W44" s="445">
        <v>599</v>
      </c>
      <c r="X44" s="445">
        <v>427</v>
      </c>
      <c r="Y44" s="445">
        <v>360</v>
      </c>
      <c r="Z44" s="445">
        <v>0</v>
      </c>
      <c r="AA44" s="445">
        <v>39</v>
      </c>
      <c r="AB44" s="445">
        <v>406</v>
      </c>
      <c r="AC44" s="445">
        <v>406</v>
      </c>
      <c r="AD44" s="445">
        <v>203</v>
      </c>
      <c r="AE44" s="445">
        <v>0</v>
      </c>
      <c r="AF44" s="445">
        <v>296</v>
      </c>
      <c r="AG44" s="445">
        <v>161</v>
      </c>
      <c r="AH44" s="445">
        <v>390</v>
      </c>
      <c r="AI44" s="445">
        <v>348</v>
      </c>
      <c r="AJ44" s="445">
        <v>95</v>
      </c>
      <c r="AK44" s="445">
        <v>24</v>
      </c>
      <c r="AL44" s="445">
        <v>379</v>
      </c>
      <c r="AM44" s="445">
        <v>331</v>
      </c>
      <c r="AN44" s="445">
        <v>100</v>
      </c>
      <c r="AO44" s="445">
        <v>75</v>
      </c>
      <c r="AP44" s="445">
        <v>66</v>
      </c>
      <c r="AQ44" s="445">
        <v>527</v>
      </c>
      <c r="AR44" s="445">
        <v>465</v>
      </c>
      <c r="AS44" s="445">
        <v>528</v>
      </c>
      <c r="AT44" s="445">
        <v>502</v>
      </c>
      <c r="AU44" s="445">
        <v>435</v>
      </c>
      <c r="AV44" s="445">
        <v>203</v>
      </c>
      <c r="AW44" s="445">
        <v>469</v>
      </c>
      <c r="AX44" s="445">
        <v>469</v>
      </c>
      <c r="AY44" s="445">
        <v>469</v>
      </c>
      <c r="AZ44" s="445">
        <v>282</v>
      </c>
      <c r="BA44" s="445">
        <v>530</v>
      </c>
      <c r="BB44" s="445">
        <v>588</v>
      </c>
      <c r="BC44" s="445">
        <v>263</v>
      </c>
      <c r="BD44" s="445">
        <v>787</v>
      </c>
      <c r="BE44" s="445">
        <v>778</v>
      </c>
      <c r="BF44" s="445">
        <v>644</v>
      </c>
      <c r="BG44" s="445">
        <v>382</v>
      </c>
      <c r="BH44" s="445">
        <v>372</v>
      </c>
      <c r="BI44" s="445">
        <v>786</v>
      </c>
      <c r="BJ44" s="445">
        <v>740</v>
      </c>
      <c r="BK44" s="445">
        <v>1136</v>
      </c>
      <c r="BL44" s="445">
        <v>1204</v>
      </c>
      <c r="BM44" s="445">
        <v>1204</v>
      </c>
      <c r="BN44" s="445">
        <v>974</v>
      </c>
      <c r="BO44" s="445">
        <v>905</v>
      </c>
      <c r="BP44" s="445">
        <v>678</v>
      </c>
      <c r="BQ44" s="445">
        <v>717</v>
      </c>
      <c r="BR44" s="445">
        <v>648</v>
      </c>
      <c r="BS44" s="445">
        <v>782</v>
      </c>
      <c r="BT44" s="445">
        <v>890</v>
      </c>
      <c r="BU44" s="445">
        <v>583</v>
      </c>
      <c r="BV44" s="445">
        <v>454</v>
      </c>
      <c r="BW44" s="445">
        <v>794</v>
      </c>
      <c r="BX44" s="445">
        <v>513</v>
      </c>
      <c r="BY44" s="445">
        <v>385</v>
      </c>
      <c r="BZ44" s="445">
        <v>333</v>
      </c>
      <c r="CA44" s="445">
        <v>241</v>
      </c>
      <c r="CB44" s="445">
        <v>241</v>
      </c>
      <c r="CC44" s="445">
        <v>428</v>
      </c>
      <c r="CD44" s="445">
        <v>873</v>
      </c>
      <c r="CE44" s="445">
        <v>712</v>
      </c>
      <c r="CF44" s="445">
        <v>1185</v>
      </c>
      <c r="CG44" s="445">
        <v>1259</v>
      </c>
      <c r="CH44" s="445">
        <v>1259</v>
      </c>
      <c r="CI44" s="445">
        <v>1259</v>
      </c>
      <c r="CJ44" s="445">
        <v>1288</v>
      </c>
      <c r="CK44" s="445">
        <v>1367</v>
      </c>
      <c r="CL44" s="445">
        <v>1079</v>
      </c>
      <c r="CM44" s="445">
        <v>1287</v>
      </c>
      <c r="CN44" s="445">
        <v>1271</v>
      </c>
      <c r="CO44" s="445">
        <v>1271</v>
      </c>
      <c r="CP44" s="445">
        <v>1271</v>
      </c>
      <c r="CQ44" s="445">
        <v>1350</v>
      </c>
      <c r="CR44" s="445">
        <v>1525</v>
      </c>
      <c r="CS44" s="445">
        <v>1713</v>
      </c>
      <c r="CT44" s="445">
        <v>1559</v>
      </c>
      <c r="CU44" s="445">
        <v>2035</v>
      </c>
      <c r="CV44" s="864">
        <v>2035</v>
      </c>
      <c r="CW44" s="445">
        <v>2035</v>
      </c>
      <c r="CX44" s="445">
        <v>1856</v>
      </c>
      <c r="CY44" s="445">
        <v>2025</v>
      </c>
      <c r="CZ44" s="445">
        <v>1977</v>
      </c>
      <c r="DA44" s="445">
        <v>1794</v>
      </c>
      <c r="DB44" s="445">
        <v>1372</v>
      </c>
      <c r="DC44" s="445">
        <v>1468</v>
      </c>
      <c r="DD44" s="445">
        <v>1852</v>
      </c>
      <c r="DE44" s="445">
        <v>1472</v>
      </c>
      <c r="DF44" s="445">
        <v>2366</v>
      </c>
      <c r="DG44" s="445">
        <v>2351</v>
      </c>
      <c r="DH44" s="445">
        <v>2653</v>
      </c>
      <c r="DI44" s="445">
        <v>2994</v>
      </c>
      <c r="DJ44" s="445">
        <v>2947</v>
      </c>
      <c r="DK44" s="445">
        <v>2653</v>
      </c>
      <c r="DL44" s="445">
        <v>2229</v>
      </c>
      <c r="DM44" s="445">
        <v>1825</v>
      </c>
      <c r="DN44" s="445">
        <v>2187</v>
      </c>
      <c r="DO44" s="445">
        <v>2653</v>
      </c>
      <c r="DP44" s="445">
        <v>3077</v>
      </c>
      <c r="DQ44" s="445">
        <v>2977</v>
      </c>
      <c r="DR44" s="445">
        <v>2892</v>
      </c>
      <c r="DS44" s="445">
        <v>2278</v>
      </c>
      <c r="DT44" s="445">
        <v>2141</v>
      </c>
      <c r="DU44" s="445">
        <v>1672</v>
      </c>
      <c r="DV44" s="445">
        <v>1969</v>
      </c>
      <c r="DW44" s="445">
        <v>1598</v>
      </c>
      <c r="DX44" s="445">
        <v>1327</v>
      </c>
      <c r="DY44" s="445">
        <v>793</v>
      </c>
      <c r="DZ44" s="445">
        <v>181</v>
      </c>
      <c r="EA44" s="445">
        <v>250</v>
      </c>
      <c r="EB44" s="445">
        <v>1016</v>
      </c>
      <c r="EC44" s="445">
        <v>993</v>
      </c>
      <c r="ED44" s="445">
        <v>1316</v>
      </c>
      <c r="EE44" s="890">
        <v>1316</v>
      </c>
      <c r="EF44" s="445">
        <v>1316</v>
      </c>
      <c r="EG44" s="445">
        <v>1987</v>
      </c>
      <c r="EH44" s="445">
        <v>2322</v>
      </c>
      <c r="EI44" s="445">
        <v>2439</v>
      </c>
      <c r="EJ44" s="445">
        <v>2061</v>
      </c>
      <c r="EK44" s="445">
        <v>2122</v>
      </c>
      <c r="EL44" s="445">
        <v>1591</v>
      </c>
      <c r="EM44" s="445">
        <v>1443</v>
      </c>
      <c r="EN44" s="445">
        <v>1604</v>
      </c>
      <c r="EO44" s="445">
        <v>1793</v>
      </c>
      <c r="EP44" s="445">
        <v>1622</v>
      </c>
      <c r="EQ44" s="445">
        <v>1537</v>
      </c>
      <c r="ER44" s="445">
        <v>1482</v>
      </c>
      <c r="ES44" s="445">
        <v>1354</v>
      </c>
      <c r="ET44" s="445">
        <v>1354</v>
      </c>
      <c r="EU44" s="445">
        <v>1447</v>
      </c>
      <c r="EV44" s="445">
        <v>1540</v>
      </c>
      <c r="EW44" s="445">
        <v>1820</v>
      </c>
      <c r="EX44" s="445">
        <v>1492</v>
      </c>
      <c r="EY44" s="445">
        <v>1196</v>
      </c>
      <c r="EZ44" s="445">
        <v>1066</v>
      </c>
      <c r="FA44" s="445">
        <v>1066</v>
      </c>
      <c r="FB44" s="445">
        <v>816</v>
      </c>
      <c r="FC44" s="445">
        <v>800</v>
      </c>
      <c r="FD44" s="445">
        <v>902</v>
      </c>
      <c r="FE44" s="445">
        <v>995</v>
      </c>
      <c r="FF44" s="445">
        <v>1187</v>
      </c>
      <c r="FG44" s="445">
        <v>1187</v>
      </c>
      <c r="FH44" s="445">
        <v>1187</v>
      </c>
      <c r="FI44" s="445">
        <v>1042</v>
      </c>
      <c r="FJ44" s="445">
        <v>657</v>
      </c>
      <c r="FK44" s="445">
        <v>977</v>
      </c>
      <c r="FL44" s="445">
        <v>1088</v>
      </c>
      <c r="FM44" s="445">
        <v>1375</v>
      </c>
      <c r="FN44" s="445">
        <v>1375</v>
      </c>
      <c r="FO44" s="445">
        <v>1232</v>
      </c>
      <c r="FP44" s="445">
        <v>591</v>
      </c>
      <c r="FQ44" s="445">
        <v>762</v>
      </c>
      <c r="FR44" s="445">
        <v>1065</v>
      </c>
      <c r="FS44" s="445">
        <v>919</v>
      </c>
      <c r="FT44" s="445">
        <v>944</v>
      </c>
      <c r="FU44" s="445">
        <v>640</v>
      </c>
      <c r="FV44" s="445">
        <v>80</v>
      </c>
      <c r="FW44" s="445">
        <v>566</v>
      </c>
      <c r="FX44" s="445">
        <v>200</v>
      </c>
      <c r="FY44" s="445">
        <v>200</v>
      </c>
      <c r="FZ44" s="445">
        <v>0</v>
      </c>
      <c r="GA44" s="445">
        <v>95</v>
      </c>
      <c r="GB44" s="445">
        <v>95</v>
      </c>
      <c r="GC44" s="445">
        <v>95</v>
      </c>
      <c r="GD44" s="445">
        <v>750</v>
      </c>
      <c r="GE44" s="445">
        <v>570</v>
      </c>
      <c r="GF44" s="445">
        <v>627</v>
      </c>
      <c r="GG44" s="445">
        <v>383</v>
      </c>
      <c r="GH44" s="445">
        <v>450</v>
      </c>
      <c r="GI44" s="445">
        <v>142</v>
      </c>
      <c r="GJ44" s="445">
        <v>142</v>
      </c>
      <c r="GK44" s="445">
        <v>0</v>
      </c>
      <c r="GL44" s="445">
        <v>560</v>
      </c>
      <c r="GM44" s="445">
        <v>173</v>
      </c>
      <c r="GN44" s="445">
        <v>380</v>
      </c>
      <c r="GO44" s="445">
        <v>380</v>
      </c>
      <c r="GP44" s="445">
        <v>380</v>
      </c>
      <c r="GQ44" s="445">
        <v>570</v>
      </c>
      <c r="GR44" s="445">
        <v>101</v>
      </c>
      <c r="GS44" s="445">
        <v>42</v>
      </c>
      <c r="GT44" s="445">
        <v>0</v>
      </c>
      <c r="GU44" s="445">
        <v>177</v>
      </c>
      <c r="GV44" s="445">
        <v>367</v>
      </c>
      <c r="GW44" s="445">
        <v>367</v>
      </c>
      <c r="GX44" s="445">
        <v>320</v>
      </c>
      <c r="GY44" s="445">
        <v>429</v>
      </c>
      <c r="GZ44" s="445">
        <v>429</v>
      </c>
      <c r="HA44" s="445">
        <v>552</v>
      </c>
      <c r="HB44" s="445">
        <v>442</v>
      </c>
      <c r="HC44" s="445">
        <v>783</v>
      </c>
      <c r="HD44" s="445">
        <v>783</v>
      </c>
      <c r="HE44" s="445">
        <v>602</v>
      </c>
      <c r="HF44" s="445">
        <v>417</v>
      </c>
      <c r="HG44" s="445">
        <v>52</v>
      </c>
      <c r="HH44" s="445">
        <v>1009</v>
      </c>
      <c r="HI44" s="445">
        <v>836</v>
      </c>
      <c r="HJ44" s="445">
        <v>638</v>
      </c>
      <c r="HK44" s="445">
        <v>638</v>
      </c>
      <c r="HL44" s="445">
        <v>545</v>
      </c>
      <c r="HM44" s="445">
        <v>182</v>
      </c>
      <c r="HN44" s="445">
        <v>278</v>
      </c>
      <c r="HO44" s="445">
        <v>582</v>
      </c>
      <c r="HP44" s="445">
        <v>771</v>
      </c>
      <c r="HQ44" s="445">
        <v>771</v>
      </c>
      <c r="HR44" s="445">
        <v>659</v>
      </c>
      <c r="HS44" s="445">
        <v>289</v>
      </c>
      <c r="HT44" s="445">
        <v>740</v>
      </c>
      <c r="HU44" s="445">
        <v>60</v>
      </c>
      <c r="HV44" s="445">
        <v>717</v>
      </c>
      <c r="HW44" s="445">
        <v>788</v>
      </c>
      <c r="HX44" s="445">
        <v>842</v>
      </c>
      <c r="HY44" s="445">
        <v>681</v>
      </c>
      <c r="HZ44" s="445">
        <v>483</v>
      </c>
      <c r="IA44" s="445">
        <v>695</v>
      </c>
      <c r="IB44" s="445">
        <v>922</v>
      </c>
      <c r="IC44" s="445">
        <v>746</v>
      </c>
      <c r="ID44" s="445">
        <v>890</v>
      </c>
      <c r="IE44" s="445">
        <v>974</v>
      </c>
      <c r="IF44" s="445" t="e">
        <f>SUM(#REF!)</f>
        <v>#REF!</v>
      </c>
      <c r="IG44" s="445">
        <v>686</v>
      </c>
      <c r="IH44" s="445">
        <v>650</v>
      </c>
      <c r="II44" s="445">
        <v>899</v>
      </c>
      <c r="IJ44" s="445">
        <v>486</v>
      </c>
      <c r="IK44" s="445">
        <v>208</v>
      </c>
      <c r="IL44" s="445">
        <v>308</v>
      </c>
      <c r="IM44" s="445">
        <v>245</v>
      </c>
      <c r="IN44" s="445">
        <v>117</v>
      </c>
      <c r="IO44" s="445">
        <v>36</v>
      </c>
      <c r="IP44" s="445">
        <v>0</v>
      </c>
      <c r="IQ44" s="445">
        <v>180</v>
      </c>
      <c r="IR44" s="445">
        <v>253</v>
      </c>
      <c r="IS44" s="445">
        <v>210</v>
      </c>
      <c r="IT44" s="445">
        <v>457</v>
      </c>
      <c r="IU44" s="445">
        <v>233</v>
      </c>
      <c r="IV44" s="445">
        <v>0</v>
      </c>
      <c r="IW44" s="445">
        <v>322</v>
      </c>
      <c r="IX44" s="445">
        <v>236</v>
      </c>
      <c r="IY44" s="445">
        <v>1785</v>
      </c>
      <c r="IZ44" s="445">
        <v>2944</v>
      </c>
      <c r="JA44" s="445">
        <v>2853</v>
      </c>
      <c r="JB44" s="445">
        <v>2759</v>
      </c>
      <c r="JC44" s="445">
        <v>3154</v>
      </c>
      <c r="JD44" s="445">
        <v>2979</v>
      </c>
      <c r="JE44" s="445">
        <v>2802</v>
      </c>
      <c r="JF44" s="445">
        <v>2667</v>
      </c>
      <c r="JG44" s="445">
        <v>1340</v>
      </c>
      <c r="JH44" s="445">
        <v>1162</v>
      </c>
      <c r="JI44" s="445">
        <v>767</v>
      </c>
      <c r="JJ44" s="445">
        <v>300</v>
      </c>
      <c r="JK44" s="445">
        <v>498</v>
      </c>
      <c r="JL44" s="445">
        <v>933</v>
      </c>
      <c r="JM44" s="445">
        <v>1636</v>
      </c>
      <c r="JN44" s="445">
        <v>2711</v>
      </c>
      <c r="JO44" s="445">
        <v>2411</v>
      </c>
      <c r="JP44" s="445">
        <v>2315</v>
      </c>
      <c r="JQ44" s="445">
        <v>3054</v>
      </c>
      <c r="JR44" s="445">
        <v>3580</v>
      </c>
      <c r="JS44" s="445">
        <v>4056</v>
      </c>
      <c r="JT44" s="445">
        <v>3977</v>
      </c>
      <c r="JU44" s="445">
        <v>5029</v>
      </c>
      <c r="JV44" s="445">
        <v>4619</v>
      </c>
      <c r="JW44" s="445">
        <v>3699</v>
      </c>
      <c r="JX44" s="445">
        <v>4022</v>
      </c>
      <c r="JY44" s="445">
        <v>4412</v>
      </c>
      <c r="JZ44" s="445">
        <v>4143</v>
      </c>
      <c r="KA44" s="445">
        <v>4351</v>
      </c>
      <c r="KB44" s="445">
        <v>4962</v>
      </c>
      <c r="KC44" s="445">
        <v>3894</v>
      </c>
      <c r="KD44" s="445">
        <v>3019</v>
      </c>
      <c r="KE44" s="445">
        <v>3001</v>
      </c>
      <c r="KF44" s="445">
        <v>3210</v>
      </c>
      <c r="KG44" s="445">
        <v>2839</v>
      </c>
      <c r="KH44" s="445">
        <v>2715</v>
      </c>
      <c r="KI44" s="445">
        <v>3078</v>
      </c>
      <c r="KJ44" s="445">
        <v>2723</v>
      </c>
      <c r="KK44" s="445">
        <v>712</v>
      </c>
      <c r="KL44" s="445">
        <v>806</v>
      </c>
      <c r="KM44" s="445">
        <v>1188</v>
      </c>
      <c r="KN44" s="1461">
        <v>1488</v>
      </c>
      <c r="KO44" s="445">
        <v>1318</v>
      </c>
      <c r="KP44" s="445">
        <v>1184</v>
      </c>
      <c r="KQ44" s="445">
        <v>332</v>
      </c>
      <c r="KR44" s="445">
        <v>7</v>
      </c>
      <c r="KS44" s="445">
        <v>1552</v>
      </c>
      <c r="KT44" s="445">
        <v>2711</v>
      </c>
      <c r="KU44" s="447">
        <v>2889</v>
      </c>
      <c r="KV44" s="445">
        <v>3546</v>
      </c>
      <c r="KW44" s="445">
        <v>3787</v>
      </c>
      <c r="KX44" s="445">
        <v>3064</v>
      </c>
      <c r="KY44" s="445">
        <v>2628</v>
      </c>
      <c r="KZ44" s="445">
        <v>2707</v>
      </c>
      <c r="LA44" s="445">
        <v>4168</v>
      </c>
      <c r="LB44" s="445">
        <v>4580</v>
      </c>
      <c r="LC44" s="445">
        <v>4640</v>
      </c>
      <c r="LD44" s="445">
        <v>5829</v>
      </c>
      <c r="LE44" s="445">
        <v>5630</v>
      </c>
      <c r="LF44" s="445">
        <v>5342</v>
      </c>
      <c r="LG44" s="445">
        <v>5527</v>
      </c>
      <c r="LH44" s="445">
        <v>6580</v>
      </c>
      <c r="LI44" s="445">
        <v>7398</v>
      </c>
      <c r="LJ44" s="445">
        <v>7488</v>
      </c>
      <c r="LK44" s="445">
        <v>8448</v>
      </c>
      <c r="LL44" s="445">
        <v>7859</v>
      </c>
      <c r="LM44" s="445">
        <v>6668</v>
      </c>
      <c r="LN44" s="445">
        <v>6751</v>
      </c>
      <c r="LO44" s="445">
        <v>6698</v>
      </c>
      <c r="LP44" s="445">
        <v>6698</v>
      </c>
      <c r="LQ44" s="445">
        <v>6698</v>
      </c>
      <c r="LR44" s="445">
        <v>6360</v>
      </c>
      <c r="LS44" s="445">
        <v>5920</v>
      </c>
      <c r="LT44" s="445">
        <v>5387</v>
      </c>
      <c r="LU44" s="445">
        <v>4326</v>
      </c>
      <c r="LV44" s="445">
        <v>5519</v>
      </c>
      <c r="LW44" s="445">
        <v>5519</v>
      </c>
      <c r="LX44" s="445">
        <v>5519</v>
      </c>
      <c r="LY44" s="445">
        <v>5588</v>
      </c>
      <c r="LZ44" s="445">
        <v>5058</v>
      </c>
      <c r="MA44" s="445">
        <v>4800</v>
      </c>
      <c r="MB44" s="445">
        <v>5237</v>
      </c>
      <c r="MC44" s="445">
        <v>6093</v>
      </c>
      <c r="MD44" s="445">
        <v>6913</v>
      </c>
      <c r="ME44" s="445">
        <v>6248</v>
      </c>
      <c r="MF44" s="445">
        <v>6583</v>
      </c>
      <c r="MG44" s="445">
        <v>5920</v>
      </c>
      <c r="MH44" s="445">
        <v>4743</v>
      </c>
      <c r="MI44" s="445">
        <v>3216</v>
      </c>
      <c r="MJ44" s="445">
        <v>5316</v>
      </c>
      <c r="MK44" s="445">
        <v>3380</v>
      </c>
      <c r="ML44" s="445">
        <v>3380</v>
      </c>
      <c r="MM44" s="445">
        <v>3125</v>
      </c>
      <c r="MN44" s="445">
        <v>2657</v>
      </c>
      <c r="MO44" s="445">
        <v>1817</v>
      </c>
      <c r="MP44" s="445">
        <v>1817</v>
      </c>
      <c r="MQ44" s="445">
        <v>4005</v>
      </c>
      <c r="MR44" s="445">
        <v>4864</v>
      </c>
      <c r="MS44" s="445">
        <v>4398</v>
      </c>
      <c r="MT44" s="445">
        <v>4375</v>
      </c>
      <c r="MU44" s="445">
        <v>4187</v>
      </c>
      <c r="MV44" s="445">
        <v>4187</v>
      </c>
      <c r="MW44" s="445">
        <v>4187</v>
      </c>
      <c r="MX44" s="445">
        <v>4705</v>
      </c>
      <c r="MY44" s="445">
        <v>4186</v>
      </c>
      <c r="MZ44" s="445">
        <v>3771</v>
      </c>
      <c r="NA44" s="445">
        <v>4258</v>
      </c>
    </row>
    <row r="45" spans="1:365" s="356" customFormat="1" ht="15" customHeight="1">
      <c r="A45" s="380" t="s">
        <v>551</v>
      </c>
      <c r="B45" s="446"/>
      <c r="C45" s="446"/>
      <c r="D45" s="446"/>
      <c r="E45" s="446"/>
      <c r="F45" s="446"/>
      <c r="G45" s="446"/>
      <c r="H45" s="446"/>
      <c r="I45" s="446"/>
      <c r="J45" s="446"/>
      <c r="K45" s="446"/>
      <c r="L45" s="446"/>
      <c r="M45" s="446"/>
      <c r="N45" s="446"/>
      <c r="O45" s="446"/>
      <c r="P45" s="446"/>
      <c r="Q45" s="446"/>
      <c r="R45" s="446"/>
      <c r="S45" s="739"/>
      <c r="T45" s="446"/>
      <c r="U45" s="446"/>
      <c r="V45" s="446"/>
      <c r="W45" s="446"/>
      <c r="X45" s="446"/>
      <c r="Y45" s="446"/>
      <c r="Z45" s="446"/>
      <c r="AA45" s="446"/>
      <c r="AB45" s="446"/>
      <c r="AC45" s="446"/>
      <c r="AD45" s="446"/>
      <c r="AE45" s="446"/>
      <c r="AF45" s="446"/>
      <c r="AG45" s="446"/>
      <c r="AH45" s="446"/>
      <c r="AI45" s="446"/>
      <c r="AJ45" s="446"/>
      <c r="AK45" s="446"/>
      <c r="AL45" s="446"/>
      <c r="AM45" s="446"/>
      <c r="AN45" s="446"/>
      <c r="AO45" s="446"/>
      <c r="AP45" s="446"/>
      <c r="AQ45" s="446"/>
      <c r="AR45" s="446"/>
      <c r="AS45" s="446"/>
      <c r="AT45" s="446"/>
      <c r="AU45" s="446"/>
      <c r="AV45" s="446"/>
      <c r="AW45" s="446"/>
      <c r="AX45" s="446"/>
      <c r="AY45" s="446"/>
      <c r="AZ45" s="446"/>
      <c r="BA45" s="446"/>
      <c r="BB45" s="446"/>
      <c r="BC45" s="446"/>
      <c r="BD45" s="446"/>
      <c r="BE45" s="446"/>
      <c r="BF45" s="446"/>
      <c r="BG45" s="446"/>
      <c r="BH45" s="446"/>
      <c r="BI45" s="446"/>
      <c r="BJ45" s="446"/>
      <c r="BK45" s="446"/>
      <c r="BL45" s="446"/>
      <c r="BM45" s="446"/>
      <c r="BN45" s="446"/>
      <c r="BO45" s="446"/>
      <c r="BP45" s="446"/>
      <c r="BQ45" s="446"/>
      <c r="BR45" s="446"/>
      <c r="BS45" s="446"/>
      <c r="BT45" s="446"/>
      <c r="BU45" s="446"/>
      <c r="BV45" s="446"/>
      <c r="BW45" s="446"/>
      <c r="BX45" s="446"/>
      <c r="BY45" s="446"/>
      <c r="BZ45" s="446"/>
      <c r="CA45" s="446"/>
      <c r="CB45" s="446"/>
      <c r="CC45" s="446"/>
      <c r="CD45" s="446"/>
      <c r="CE45" s="446"/>
      <c r="CF45" s="446"/>
      <c r="CG45" s="446"/>
      <c r="CH45" s="446"/>
      <c r="CI45" s="446"/>
      <c r="CJ45" s="446"/>
      <c r="CK45" s="446"/>
      <c r="CL45" s="446"/>
      <c r="CM45" s="446"/>
      <c r="CN45" s="446"/>
      <c r="CO45" s="446"/>
      <c r="CP45" s="446"/>
      <c r="CQ45" s="446"/>
      <c r="CR45" s="446"/>
      <c r="CS45" s="446"/>
      <c r="CT45" s="446"/>
      <c r="CU45" s="446"/>
      <c r="CV45" s="864"/>
      <c r="CW45" s="446"/>
      <c r="CX45" s="446"/>
      <c r="CY45" s="446"/>
      <c r="CZ45" s="446"/>
      <c r="DA45" s="446"/>
      <c r="DB45" s="446"/>
      <c r="DC45" s="446"/>
      <c r="DD45" s="446"/>
      <c r="DE45" s="446"/>
      <c r="DF45" s="446"/>
      <c r="DG45" s="446"/>
      <c r="DH45" s="446"/>
      <c r="DI45" s="446"/>
      <c r="DJ45" s="446"/>
      <c r="DK45" s="446"/>
      <c r="DL45" s="446"/>
      <c r="DM45" s="446"/>
      <c r="DN45" s="446"/>
      <c r="DO45" s="446"/>
      <c r="DP45" s="446"/>
      <c r="DQ45" s="446"/>
      <c r="DR45" s="446"/>
      <c r="DS45" s="446"/>
      <c r="DT45" s="446"/>
      <c r="DU45" s="446"/>
      <c r="DV45" s="446"/>
      <c r="DW45" s="446"/>
      <c r="DX45" s="446"/>
      <c r="DY45" s="446"/>
      <c r="DZ45" s="446"/>
      <c r="EA45" s="446"/>
      <c r="EB45" s="446"/>
      <c r="EC45" s="446"/>
      <c r="ED45" s="446"/>
      <c r="EE45" s="890"/>
      <c r="EF45" s="446"/>
      <c r="EG45" s="446"/>
      <c r="EH45" s="446"/>
      <c r="EI45" s="446"/>
      <c r="EJ45" s="446"/>
      <c r="EK45" s="446"/>
      <c r="EL45" s="446"/>
      <c r="EM45" s="446"/>
      <c r="EN45" s="446"/>
      <c r="EO45" s="446"/>
      <c r="EP45" s="446"/>
      <c r="EQ45" s="446"/>
      <c r="ER45" s="446"/>
      <c r="ES45" s="446"/>
      <c r="ET45" s="446"/>
      <c r="EU45" s="446"/>
      <c r="EV45" s="446"/>
      <c r="EW45" s="446"/>
      <c r="EX45" s="446"/>
      <c r="EY45" s="446"/>
      <c r="EZ45" s="446"/>
      <c r="FA45" s="446"/>
      <c r="FB45" s="446"/>
      <c r="FC45" s="446"/>
      <c r="FD45" s="446"/>
      <c r="FE45" s="446"/>
      <c r="FF45" s="446"/>
      <c r="FG45" s="446"/>
      <c r="FH45" s="446"/>
      <c r="FI45" s="446"/>
      <c r="FJ45" s="446"/>
      <c r="FK45" s="446"/>
      <c r="FL45" s="446"/>
      <c r="FM45" s="446"/>
      <c r="FN45" s="446"/>
      <c r="FO45" s="446"/>
      <c r="FP45" s="446"/>
      <c r="FQ45" s="446"/>
      <c r="FR45" s="446"/>
      <c r="FS45" s="446"/>
      <c r="FT45" s="446"/>
      <c r="FU45" s="446"/>
      <c r="FV45" s="446"/>
      <c r="FW45" s="446"/>
      <c r="FX45" s="446"/>
      <c r="FY45" s="446"/>
      <c r="FZ45" s="446"/>
      <c r="GA45" s="446"/>
      <c r="GB45" s="446"/>
      <c r="GC45" s="446"/>
      <c r="GD45" s="446"/>
      <c r="GE45" s="446"/>
      <c r="GF45" s="446"/>
      <c r="GG45" s="446"/>
      <c r="GH45" s="446"/>
      <c r="GI45" s="446"/>
      <c r="GJ45" s="446"/>
      <c r="GK45" s="446"/>
      <c r="GL45" s="446"/>
      <c r="GM45" s="446"/>
      <c r="GN45" s="446"/>
      <c r="GO45" s="446"/>
      <c r="GP45" s="446"/>
      <c r="GQ45" s="446"/>
      <c r="GR45" s="446"/>
      <c r="GS45" s="446"/>
      <c r="GT45" s="446"/>
      <c r="GU45" s="446"/>
      <c r="GV45" s="446"/>
      <c r="GW45" s="446"/>
      <c r="GX45" s="446"/>
      <c r="GY45" s="446"/>
      <c r="GZ45" s="446"/>
      <c r="HA45" s="446"/>
      <c r="HB45" s="446"/>
      <c r="HC45" s="446"/>
      <c r="HD45" s="446"/>
      <c r="HE45" s="446"/>
      <c r="HF45" s="446"/>
      <c r="HG45" s="446"/>
      <c r="HH45" s="446"/>
      <c r="HI45" s="446"/>
      <c r="HJ45" s="446"/>
      <c r="HK45" s="446"/>
      <c r="HL45" s="446"/>
      <c r="HM45" s="446"/>
      <c r="HN45" s="446"/>
      <c r="HO45" s="446"/>
      <c r="HP45" s="446"/>
      <c r="HQ45" s="446"/>
      <c r="HR45" s="446"/>
      <c r="HS45" s="446"/>
      <c r="HT45" s="446"/>
      <c r="HU45" s="446"/>
      <c r="HV45" s="446"/>
      <c r="HW45" s="446"/>
      <c r="HX45" s="446"/>
      <c r="HY45" s="446"/>
      <c r="HZ45" s="446"/>
      <c r="IA45" s="446"/>
      <c r="IB45" s="446"/>
      <c r="IC45" s="446"/>
      <c r="ID45" s="446"/>
      <c r="IE45" s="446"/>
      <c r="IF45" s="446"/>
      <c r="IG45" s="446"/>
      <c r="IH45" s="446"/>
      <c r="II45" s="446"/>
      <c r="IJ45" s="446"/>
      <c r="IK45" s="446"/>
      <c r="IL45" s="446"/>
      <c r="IM45" s="446"/>
      <c r="IN45" s="446"/>
      <c r="IO45" s="446"/>
      <c r="IP45" s="446"/>
      <c r="IQ45" s="446"/>
      <c r="IR45" s="446"/>
      <c r="IS45" s="446"/>
      <c r="IT45" s="446"/>
      <c r="IU45" s="446"/>
      <c r="IV45" s="446"/>
      <c r="IW45" s="446"/>
      <c r="IX45" s="446"/>
      <c r="IY45" s="446"/>
      <c r="IZ45" s="446"/>
      <c r="JA45" s="446"/>
      <c r="JB45" s="446"/>
      <c r="JC45" s="446"/>
      <c r="JD45" s="446"/>
      <c r="JE45" s="446"/>
      <c r="JF45" s="446"/>
      <c r="JG45" s="446"/>
      <c r="JH45" s="446"/>
      <c r="JI45" s="446"/>
      <c r="JJ45" s="446"/>
      <c r="JK45" s="446"/>
      <c r="JL45" s="446"/>
      <c r="JM45" s="446"/>
      <c r="JN45" s="446"/>
      <c r="JO45" s="446"/>
      <c r="JP45" s="446"/>
      <c r="JQ45" s="446"/>
      <c r="JR45" s="446"/>
      <c r="JS45" s="446"/>
      <c r="JT45" s="446"/>
      <c r="JU45" s="446"/>
      <c r="JV45" s="446"/>
      <c r="JW45" s="446"/>
      <c r="JX45" s="446"/>
      <c r="JY45" s="446"/>
      <c r="JZ45" s="446"/>
      <c r="KA45" s="446"/>
      <c r="KB45" s="446"/>
      <c r="KC45" s="446"/>
      <c r="KD45" s="446"/>
      <c r="KE45" s="446"/>
      <c r="KF45" s="446"/>
      <c r="KG45" s="446"/>
      <c r="KH45" s="446"/>
      <c r="KI45" s="446"/>
      <c r="KJ45" s="446"/>
      <c r="KK45" s="446"/>
      <c r="KL45" s="446"/>
      <c r="KM45" s="446"/>
      <c r="KN45" s="1461"/>
      <c r="KO45" s="446"/>
      <c r="KP45" s="446"/>
      <c r="KQ45" s="446"/>
      <c r="KR45" s="446"/>
      <c r="KS45" s="446"/>
      <c r="KT45" s="446"/>
      <c r="KU45" s="446"/>
      <c r="KV45" s="446"/>
      <c r="KW45" s="446"/>
      <c r="KX45" s="446"/>
      <c r="KY45" s="446"/>
      <c r="KZ45" s="446"/>
      <c r="LA45" s="446"/>
      <c r="LB45" s="446"/>
      <c r="LC45" s="446"/>
      <c r="LD45" s="446"/>
      <c r="LE45" s="446"/>
      <c r="LF45" s="446"/>
      <c r="LG45" s="446"/>
      <c r="LH45" s="446"/>
      <c r="LI45" s="446"/>
      <c r="LJ45" s="446"/>
      <c r="LK45" s="446"/>
      <c r="LL45" s="446"/>
      <c r="LM45" s="446"/>
      <c r="LN45" s="446"/>
      <c r="LO45" s="446"/>
      <c r="LP45" s="446"/>
      <c r="LQ45" s="446"/>
      <c r="LR45" s="446"/>
      <c r="LS45" s="446"/>
      <c r="LT45" s="446"/>
      <c r="LU45" s="446"/>
      <c r="LV45" s="446"/>
      <c r="LW45" s="446"/>
      <c r="LX45" s="446"/>
      <c r="LY45" s="446"/>
      <c r="LZ45" s="446"/>
      <c r="MA45" s="446"/>
      <c r="MB45" s="446"/>
      <c r="MC45" s="446"/>
      <c r="MD45" s="446"/>
      <c r="ME45" s="446"/>
      <c r="MF45" s="446"/>
      <c r="MG45" s="446"/>
      <c r="MH45" s="446"/>
      <c r="MI45" s="446"/>
      <c r="MJ45" s="446"/>
      <c r="MK45" s="446"/>
      <c r="ML45" s="446"/>
      <c r="MM45" s="446"/>
      <c r="MN45" s="446"/>
      <c r="MO45" s="446"/>
      <c r="MP45" s="446"/>
      <c r="MQ45" s="446"/>
      <c r="MR45" s="446"/>
      <c r="MS45" s="446"/>
      <c r="MT45" s="446"/>
      <c r="MU45" s="446"/>
      <c r="MV45" s="446"/>
      <c r="MW45" s="446"/>
      <c r="MX45" s="446"/>
      <c r="MY45" s="446"/>
      <c r="MZ45" s="446"/>
      <c r="NA45" s="446"/>
    </row>
    <row r="46" spans="1:365" s="331" customFormat="1" ht="15" customHeight="1">
      <c r="A46" s="799">
        <v>46043</v>
      </c>
      <c r="B46" s="776"/>
      <c r="C46" s="776"/>
      <c r="D46" s="776"/>
      <c r="E46" s="776"/>
      <c r="F46" s="776"/>
      <c r="G46" s="776"/>
      <c r="H46" s="776"/>
      <c r="I46" s="776"/>
      <c r="J46" s="776"/>
      <c r="K46" s="776"/>
      <c r="L46" s="776"/>
      <c r="M46" s="776"/>
      <c r="N46" s="776"/>
      <c r="O46" s="776"/>
      <c r="P46" s="776"/>
      <c r="Q46" s="776"/>
      <c r="R46" s="776"/>
      <c r="S46" s="776"/>
      <c r="T46" s="776"/>
      <c r="U46" s="776"/>
      <c r="V46" s="776"/>
      <c r="W46" s="776"/>
      <c r="X46" s="776"/>
      <c r="Y46" s="776"/>
      <c r="Z46" s="776"/>
      <c r="AA46" s="776"/>
      <c r="AB46" s="776"/>
      <c r="AC46" s="776"/>
      <c r="AD46" s="776"/>
      <c r="AE46" s="776"/>
      <c r="AF46" s="776"/>
      <c r="AG46" s="776"/>
      <c r="AH46" s="776"/>
      <c r="AI46" s="776"/>
      <c r="AJ46" s="776"/>
      <c r="AK46" s="776"/>
      <c r="AL46" s="776"/>
      <c r="AM46" s="776"/>
      <c r="AN46" s="776"/>
      <c r="AO46" s="776"/>
      <c r="AP46" s="776"/>
      <c r="AQ46" s="776"/>
      <c r="AR46" s="776"/>
      <c r="AS46" s="776"/>
      <c r="AT46" s="776"/>
      <c r="AU46" s="776"/>
      <c r="AV46" s="776"/>
      <c r="AW46" s="776"/>
      <c r="AX46" s="776"/>
      <c r="AY46" s="776"/>
      <c r="AZ46" s="776"/>
      <c r="BA46" s="776"/>
      <c r="BB46" s="776"/>
      <c r="BC46" s="776"/>
      <c r="BD46" s="776"/>
      <c r="BE46" s="776"/>
      <c r="BF46" s="776"/>
      <c r="BG46" s="776"/>
      <c r="BH46" s="776"/>
      <c r="BI46" s="776"/>
      <c r="BJ46" s="776"/>
      <c r="BK46" s="776"/>
      <c r="BL46" s="776"/>
      <c r="BM46" s="776"/>
      <c r="BN46" s="776"/>
      <c r="BO46" s="776"/>
      <c r="BP46" s="776"/>
      <c r="BQ46" s="776"/>
      <c r="BR46" s="776"/>
      <c r="BS46" s="776"/>
      <c r="BT46" s="776"/>
      <c r="BU46" s="776"/>
      <c r="BV46" s="776"/>
      <c r="BW46" s="776"/>
      <c r="BX46" s="776"/>
      <c r="BY46" s="776"/>
      <c r="BZ46" s="776"/>
      <c r="CA46" s="776"/>
      <c r="CB46" s="776"/>
      <c r="CC46" s="776"/>
      <c r="CD46" s="776"/>
      <c r="CE46" s="776"/>
      <c r="CF46" s="776"/>
      <c r="CG46" s="776"/>
      <c r="CH46" s="776"/>
      <c r="CI46" s="776"/>
      <c r="CJ46" s="776"/>
      <c r="CK46" s="776"/>
      <c r="CL46" s="776"/>
      <c r="CM46" s="776"/>
      <c r="CN46" s="776"/>
      <c r="CO46" s="776"/>
      <c r="CP46" s="776"/>
      <c r="CQ46" s="776"/>
      <c r="CR46" s="776"/>
      <c r="CS46" s="776"/>
      <c r="CT46" s="776"/>
      <c r="CU46" s="776"/>
      <c r="CV46" s="864"/>
      <c r="CW46" s="776"/>
      <c r="CX46" s="776"/>
      <c r="CY46" s="776"/>
      <c r="CZ46" s="776"/>
      <c r="DA46" s="776"/>
      <c r="DB46" s="776"/>
      <c r="DC46" s="776"/>
      <c r="DD46" s="776"/>
      <c r="DE46" s="776"/>
      <c r="DF46" s="776"/>
      <c r="DG46" s="776"/>
      <c r="DH46" s="776"/>
      <c r="DI46" s="776"/>
      <c r="DJ46" s="776"/>
      <c r="DK46" s="776"/>
      <c r="DL46" s="776"/>
      <c r="DM46" s="776"/>
      <c r="DN46" s="776"/>
      <c r="DO46" s="776"/>
      <c r="DP46" s="776"/>
      <c r="DQ46" s="776"/>
      <c r="DR46" s="776"/>
      <c r="DS46" s="776"/>
      <c r="DT46" s="776"/>
      <c r="DU46" s="776"/>
      <c r="DV46" s="776"/>
      <c r="DW46" s="776"/>
      <c r="DX46" s="776"/>
      <c r="DY46" s="776"/>
      <c r="DZ46" s="776"/>
      <c r="EA46" s="776"/>
      <c r="EB46" s="776"/>
      <c r="EC46" s="776"/>
      <c r="ED46" s="776"/>
      <c r="EE46" s="890"/>
      <c r="EF46" s="776"/>
      <c r="EG46" s="776"/>
      <c r="EH46" s="776"/>
      <c r="EI46" s="776"/>
      <c r="EJ46" s="776"/>
      <c r="EK46" s="776"/>
      <c r="EL46" s="776"/>
      <c r="EM46" s="776"/>
      <c r="EN46" s="776"/>
      <c r="EO46" s="776"/>
      <c r="EP46" s="776"/>
      <c r="EQ46" s="776"/>
      <c r="ER46" s="776"/>
      <c r="ES46" s="776"/>
      <c r="ET46" s="776"/>
      <c r="EU46" s="776"/>
      <c r="EV46" s="776"/>
      <c r="EW46" s="776"/>
      <c r="EX46" s="776"/>
      <c r="EY46" s="776"/>
      <c r="EZ46" s="776"/>
      <c r="FA46" s="776"/>
      <c r="FB46" s="776"/>
      <c r="FC46" s="776"/>
      <c r="FD46" s="776"/>
      <c r="FE46" s="776"/>
      <c r="FF46" s="776"/>
      <c r="FG46" s="776"/>
      <c r="FH46" s="776"/>
      <c r="FI46" s="776"/>
      <c r="FJ46" s="776"/>
      <c r="FK46" s="776"/>
      <c r="FL46" s="776"/>
      <c r="FM46" s="776"/>
      <c r="FN46" s="776"/>
      <c r="FO46" s="776"/>
      <c r="FP46" s="776"/>
      <c r="FQ46" s="776"/>
      <c r="FR46" s="776"/>
      <c r="FS46" s="776"/>
      <c r="FT46" s="776"/>
      <c r="FU46" s="776"/>
      <c r="FV46" s="776"/>
      <c r="FW46" s="776"/>
      <c r="FX46" s="776"/>
      <c r="FY46" s="776"/>
      <c r="FZ46" s="776"/>
      <c r="GA46" s="776"/>
      <c r="GB46" s="776"/>
      <c r="GC46" s="776"/>
      <c r="GD46" s="776"/>
      <c r="GE46" s="776"/>
      <c r="GF46" s="776"/>
      <c r="GG46" s="776"/>
      <c r="GH46" s="776"/>
      <c r="GI46" s="776"/>
      <c r="GJ46" s="776"/>
      <c r="GK46" s="776"/>
      <c r="GL46" s="776"/>
      <c r="GM46" s="776"/>
      <c r="GN46" s="776"/>
      <c r="GO46" s="776"/>
      <c r="GP46" s="776"/>
      <c r="GQ46" s="776"/>
      <c r="GR46" s="776"/>
      <c r="GS46" s="776"/>
      <c r="GT46" s="776"/>
      <c r="GU46" s="776"/>
      <c r="GV46" s="776"/>
      <c r="GW46" s="776"/>
      <c r="GX46" s="776"/>
      <c r="GY46" s="776"/>
      <c r="GZ46" s="776"/>
      <c r="HA46" s="776"/>
      <c r="HB46" s="776"/>
      <c r="HC46" s="776"/>
      <c r="HD46" s="776"/>
      <c r="HE46" s="776"/>
      <c r="HF46" s="776"/>
      <c r="HG46" s="776"/>
      <c r="HH46" s="776"/>
      <c r="HI46" s="776"/>
      <c r="HJ46" s="776"/>
      <c r="HK46" s="776"/>
      <c r="HL46" s="776"/>
      <c r="HM46" s="776"/>
      <c r="HN46" s="776"/>
      <c r="HO46" s="776"/>
      <c r="HP46" s="776"/>
      <c r="HQ46" s="776"/>
      <c r="HR46" s="776"/>
      <c r="HS46" s="776"/>
      <c r="HT46" s="776"/>
      <c r="HU46" s="776"/>
      <c r="HV46" s="776"/>
      <c r="HW46" s="776"/>
      <c r="HX46" s="776"/>
      <c r="HY46" s="776"/>
      <c r="HZ46" s="776"/>
      <c r="IA46" s="776"/>
      <c r="IB46" s="776"/>
      <c r="IC46" s="776"/>
      <c r="ID46" s="776"/>
      <c r="IE46" s="776"/>
      <c r="IF46" s="776"/>
      <c r="IG46" s="776"/>
      <c r="IH46" s="776"/>
      <c r="II46" s="776"/>
      <c r="IJ46" s="776"/>
      <c r="IK46" s="776"/>
      <c r="IL46" s="776"/>
      <c r="IM46" s="776"/>
      <c r="IN46" s="776"/>
      <c r="IO46" s="776"/>
      <c r="IP46" s="776"/>
      <c r="IQ46" s="776"/>
      <c r="IR46" s="776"/>
      <c r="IS46" s="776"/>
      <c r="IT46" s="776"/>
      <c r="IU46" s="776"/>
      <c r="IV46" s="776"/>
      <c r="IW46" s="776"/>
      <c r="IX46" s="776"/>
      <c r="IY46" s="776"/>
      <c r="IZ46" s="776"/>
      <c r="JA46" s="776"/>
      <c r="JB46" s="776"/>
      <c r="JC46" s="776"/>
      <c r="JD46" s="776"/>
      <c r="JE46" s="776"/>
      <c r="JF46" s="776"/>
      <c r="JG46" s="776"/>
      <c r="JH46" s="776"/>
      <c r="JI46" s="776"/>
      <c r="JJ46" s="776"/>
      <c r="JK46" s="776"/>
      <c r="JL46" s="776"/>
      <c r="JM46" s="776"/>
      <c r="JN46" s="776"/>
      <c r="JO46" s="776"/>
      <c r="JP46" s="776"/>
      <c r="JQ46" s="776"/>
      <c r="JR46" s="776"/>
      <c r="JS46" s="776"/>
      <c r="JT46" s="776"/>
      <c r="JU46" s="776"/>
      <c r="JV46" s="776"/>
      <c r="JW46" s="776"/>
      <c r="JX46" s="776"/>
      <c r="JY46" s="776"/>
      <c r="JZ46" s="776"/>
      <c r="KA46" s="776"/>
      <c r="KB46" s="776"/>
      <c r="KC46" s="776"/>
      <c r="KD46" s="776"/>
      <c r="KE46" s="776"/>
      <c r="KF46" s="776"/>
      <c r="KG46" s="776"/>
      <c r="KH46" s="776"/>
      <c r="KI46" s="776"/>
      <c r="KJ46" s="776"/>
      <c r="KK46" s="776"/>
      <c r="KL46" s="776"/>
      <c r="KM46" s="776"/>
      <c r="KN46" s="1461"/>
      <c r="KO46" s="776"/>
      <c r="KP46" s="776"/>
      <c r="KQ46" s="776"/>
      <c r="KR46" s="776"/>
      <c r="KS46" s="776"/>
      <c r="KT46" s="776"/>
      <c r="KU46" s="776"/>
      <c r="KV46" s="776"/>
      <c r="KW46" s="776"/>
      <c r="KX46" s="776"/>
      <c r="KY46" s="776"/>
      <c r="KZ46" s="776"/>
      <c r="LA46" s="776"/>
      <c r="LB46" s="776"/>
      <c r="LC46" s="776"/>
      <c r="LD46" s="776"/>
      <c r="LE46" s="776"/>
      <c r="LF46" s="776"/>
      <c r="LG46" s="776"/>
      <c r="LH46" s="776"/>
      <c r="LI46" s="776"/>
      <c r="LJ46" s="776"/>
      <c r="LK46" s="776"/>
      <c r="LL46" s="776"/>
      <c r="LM46" s="776"/>
      <c r="LN46" s="776"/>
      <c r="LO46" s="776"/>
      <c r="LP46" s="776"/>
      <c r="LQ46" s="776"/>
      <c r="LR46" s="776"/>
      <c r="LS46" s="776"/>
      <c r="LT46" s="776"/>
      <c r="LU46" s="776"/>
      <c r="LV46" s="776"/>
      <c r="LW46" s="776"/>
      <c r="LX46" s="776"/>
      <c r="LY46" s="776"/>
      <c r="LZ46" s="776"/>
      <c r="MA46" s="776"/>
      <c r="MB46" s="776"/>
      <c r="MC46" s="776"/>
      <c r="MD46" s="776"/>
      <c r="ME46" s="776"/>
      <c r="MF46" s="776"/>
      <c r="MG46" s="776"/>
      <c r="MH46" s="776"/>
      <c r="MI46" s="776"/>
      <c r="MJ46" s="776"/>
      <c r="MK46" s="776"/>
      <c r="ML46" s="776"/>
      <c r="MM46" s="776"/>
      <c r="MN46" s="776"/>
      <c r="MO46" s="776"/>
      <c r="MP46" s="776"/>
      <c r="MQ46" s="776"/>
      <c r="MR46" s="776"/>
      <c r="MS46" s="776"/>
      <c r="MT46" s="776"/>
      <c r="MU46" s="776"/>
      <c r="MV46" s="776"/>
      <c r="MW46" s="776"/>
      <c r="MX46" s="776"/>
      <c r="MY46" s="776"/>
      <c r="MZ46" s="776">
        <v>8</v>
      </c>
      <c r="NA46" s="776">
        <v>40</v>
      </c>
    </row>
    <row r="47" spans="1:365" ht="15" customHeight="1">
      <c r="A47" s="354" t="s">
        <v>552</v>
      </c>
      <c r="B47" s="447">
        <v>18</v>
      </c>
      <c r="C47" s="447">
        <v>17</v>
      </c>
      <c r="D47" s="447">
        <v>0</v>
      </c>
      <c r="E47" s="447">
        <v>16</v>
      </c>
      <c r="F47" s="447">
        <v>25</v>
      </c>
      <c r="G47" s="447">
        <v>15</v>
      </c>
      <c r="H47" s="447">
        <v>6</v>
      </c>
      <c r="I47" s="447">
        <v>0</v>
      </c>
      <c r="J47" s="447">
        <v>10</v>
      </c>
      <c r="K47" s="447">
        <v>29</v>
      </c>
      <c r="L47" s="447">
        <v>12</v>
      </c>
      <c r="M47" s="447">
        <v>24</v>
      </c>
      <c r="N47" s="447">
        <v>33</v>
      </c>
      <c r="O47" s="447">
        <v>0</v>
      </c>
      <c r="P47" s="447">
        <v>0</v>
      </c>
      <c r="Q47" s="447">
        <v>1</v>
      </c>
      <c r="R47" s="447">
        <v>2</v>
      </c>
      <c r="S47" s="739">
        <v>0</v>
      </c>
      <c r="T47" s="447">
        <v>0</v>
      </c>
      <c r="U47" s="447">
        <v>14</v>
      </c>
      <c r="V47" s="447">
        <v>4</v>
      </c>
      <c r="W47" s="447">
        <v>1</v>
      </c>
      <c r="X47" s="447">
        <v>4</v>
      </c>
      <c r="Y47" s="447">
        <v>24</v>
      </c>
      <c r="Z47" s="447">
        <v>6</v>
      </c>
      <c r="AA47" s="447">
        <v>8</v>
      </c>
      <c r="AB47" s="447">
        <v>0</v>
      </c>
      <c r="AC47" s="447">
        <v>0</v>
      </c>
      <c r="AD47" s="447">
        <v>0</v>
      </c>
      <c r="AE47" s="447">
        <v>0</v>
      </c>
      <c r="AF47" s="447">
        <v>10</v>
      </c>
      <c r="AG47" s="447">
        <v>11</v>
      </c>
      <c r="AH47" s="447">
        <v>12</v>
      </c>
      <c r="AI47" s="447">
        <v>11</v>
      </c>
      <c r="AJ47" s="447">
        <v>0</v>
      </c>
      <c r="AK47" s="447">
        <v>6</v>
      </c>
      <c r="AL47" s="447">
        <v>0</v>
      </c>
      <c r="AM47" s="447">
        <v>9</v>
      </c>
      <c r="AN47" s="447">
        <v>12</v>
      </c>
      <c r="AO47" s="447">
        <v>12</v>
      </c>
      <c r="AP47" s="447">
        <v>0</v>
      </c>
      <c r="AQ47" s="447">
        <v>4</v>
      </c>
      <c r="AR47" s="447">
        <v>6</v>
      </c>
      <c r="AS47" s="447">
        <v>3</v>
      </c>
      <c r="AT47" s="447">
        <v>0</v>
      </c>
      <c r="AU47" s="447">
        <v>20</v>
      </c>
      <c r="AV47" s="447">
        <v>24</v>
      </c>
      <c r="AW47" s="447">
        <v>6</v>
      </c>
      <c r="AX47" s="447">
        <v>0</v>
      </c>
      <c r="AY47" s="447">
        <v>0</v>
      </c>
      <c r="AZ47" s="447">
        <v>7</v>
      </c>
      <c r="BA47" s="447">
        <v>0</v>
      </c>
      <c r="BB47" s="447">
        <v>7</v>
      </c>
      <c r="BC47" s="447">
        <v>0</v>
      </c>
      <c r="BD47" s="447">
        <v>0</v>
      </c>
      <c r="BE47" s="447">
        <v>6</v>
      </c>
      <c r="BF47" s="447">
        <v>8</v>
      </c>
      <c r="BG47" s="447">
        <v>32</v>
      </c>
      <c r="BH47" s="447">
        <v>2</v>
      </c>
      <c r="BI47" s="447">
        <v>2</v>
      </c>
      <c r="BJ47" s="447">
        <v>0</v>
      </c>
      <c r="BK47" s="447">
        <v>4</v>
      </c>
      <c r="BL47" s="447">
        <v>4</v>
      </c>
      <c r="BM47" s="447">
        <v>4</v>
      </c>
      <c r="BN47" s="447">
        <v>31</v>
      </c>
      <c r="BO47" s="447">
        <v>1</v>
      </c>
      <c r="BP47" s="447">
        <v>6</v>
      </c>
      <c r="BQ47" s="447">
        <v>0</v>
      </c>
      <c r="BR47" s="447">
        <v>21</v>
      </c>
      <c r="BS47" s="447">
        <v>7</v>
      </c>
      <c r="BT47" s="447">
        <v>8</v>
      </c>
      <c r="BU47" s="447">
        <v>7</v>
      </c>
      <c r="BV47" s="447">
        <v>7</v>
      </c>
      <c r="BW47" s="447">
        <v>0</v>
      </c>
      <c r="BX47" s="447">
        <v>2</v>
      </c>
      <c r="BY47" s="447">
        <v>15</v>
      </c>
      <c r="BZ47" s="447">
        <v>0</v>
      </c>
      <c r="CA47" s="447">
        <v>0</v>
      </c>
      <c r="CB47" s="447">
        <v>0</v>
      </c>
      <c r="CC47" s="447">
        <v>9</v>
      </c>
      <c r="CD47" s="447">
        <v>0</v>
      </c>
      <c r="CE47" s="447">
        <v>0</v>
      </c>
      <c r="CF47" s="447">
        <v>3</v>
      </c>
      <c r="CG47" s="447">
        <v>3</v>
      </c>
      <c r="CH47" s="447">
        <v>3</v>
      </c>
      <c r="CI47" s="447">
        <v>3</v>
      </c>
      <c r="CJ47" s="447">
        <v>7</v>
      </c>
      <c r="CK47" s="447">
        <v>8</v>
      </c>
      <c r="CL47" s="447">
        <v>3</v>
      </c>
      <c r="CM47" s="447">
        <v>24</v>
      </c>
      <c r="CN47" s="447">
        <v>1</v>
      </c>
      <c r="CO47" s="447">
        <v>1</v>
      </c>
      <c r="CP47" s="447">
        <v>1</v>
      </c>
      <c r="CQ47" s="447">
        <v>9</v>
      </c>
      <c r="CR47" s="447">
        <v>14</v>
      </c>
      <c r="CS47" s="447">
        <v>3</v>
      </c>
      <c r="CT47" s="447">
        <v>0</v>
      </c>
      <c r="CU47" s="447">
        <v>0</v>
      </c>
      <c r="CV47" s="864">
        <v>0</v>
      </c>
      <c r="CW47" s="447">
        <v>0</v>
      </c>
      <c r="CX47" s="447">
        <v>24</v>
      </c>
      <c r="CY47" s="447">
        <v>15</v>
      </c>
      <c r="CZ47" s="447">
        <v>18</v>
      </c>
      <c r="DA47" s="447">
        <v>6</v>
      </c>
      <c r="DB47" s="447">
        <v>6</v>
      </c>
      <c r="DC47" s="447">
        <v>6</v>
      </c>
      <c r="DD47" s="447">
        <v>6</v>
      </c>
      <c r="DE47" s="447">
        <v>3</v>
      </c>
      <c r="DF47" s="447">
        <v>0</v>
      </c>
      <c r="DG47" s="447">
        <v>0</v>
      </c>
      <c r="DH47" s="447">
        <v>0</v>
      </c>
      <c r="DI47" s="447">
        <v>4</v>
      </c>
      <c r="DJ47" s="447">
        <v>5</v>
      </c>
      <c r="DK47" s="447">
        <v>22</v>
      </c>
      <c r="DL47" s="447">
        <v>33</v>
      </c>
      <c r="DM47" s="447">
        <v>20</v>
      </c>
      <c r="DN47" s="447">
        <v>23</v>
      </c>
      <c r="DO47" s="447">
        <v>38</v>
      </c>
      <c r="DP47" s="447">
        <v>52</v>
      </c>
      <c r="DQ47" s="447">
        <v>59</v>
      </c>
      <c r="DR47" s="447">
        <v>66</v>
      </c>
      <c r="DS47" s="447">
        <v>28</v>
      </c>
      <c r="DT47" s="447">
        <v>27</v>
      </c>
      <c r="DU47" s="447">
        <v>25</v>
      </c>
      <c r="DV47" s="447">
        <v>18</v>
      </c>
      <c r="DW47" s="447">
        <v>2</v>
      </c>
      <c r="DX47" s="447">
        <v>23</v>
      </c>
      <c r="DY47" s="447">
        <v>13</v>
      </c>
      <c r="DZ47" s="447">
        <v>46</v>
      </c>
      <c r="EA47" s="447">
        <v>31</v>
      </c>
      <c r="EB47" s="447">
        <v>0</v>
      </c>
      <c r="EC47" s="447">
        <v>8</v>
      </c>
      <c r="ED47" s="447">
        <v>2</v>
      </c>
      <c r="EE47" s="890">
        <v>2</v>
      </c>
      <c r="EF47" s="447">
        <v>2</v>
      </c>
      <c r="EG47" s="447">
        <v>0</v>
      </c>
      <c r="EH47" s="447">
        <v>0</v>
      </c>
      <c r="EI47" s="447">
        <v>4</v>
      </c>
      <c r="EJ47" s="447">
        <v>22</v>
      </c>
      <c r="EK47" s="447">
        <v>17</v>
      </c>
      <c r="EL47" s="447">
        <v>27</v>
      </c>
      <c r="EM47" s="447">
        <v>49</v>
      </c>
      <c r="EN47" s="447">
        <v>30</v>
      </c>
      <c r="EO47" s="447">
        <v>6</v>
      </c>
      <c r="EP47" s="447">
        <v>20</v>
      </c>
      <c r="EQ47" s="447">
        <v>33</v>
      </c>
      <c r="ER47" s="447">
        <v>48</v>
      </c>
      <c r="ES47" s="447">
        <v>57</v>
      </c>
      <c r="ET47" s="447">
        <v>57</v>
      </c>
      <c r="EU47" s="447">
        <v>0</v>
      </c>
      <c r="EV47" s="447">
        <v>11</v>
      </c>
      <c r="EW47" s="447">
        <v>37</v>
      </c>
      <c r="EX47" s="447">
        <v>36</v>
      </c>
      <c r="EY47" s="447">
        <v>14</v>
      </c>
      <c r="EZ47" s="447">
        <v>0</v>
      </c>
      <c r="FA47" s="447">
        <v>0</v>
      </c>
      <c r="FB47" s="447">
        <v>24</v>
      </c>
      <c r="FC47" s="447">
        <v>64</v>
      </c>
      <c r="FD47" s="447">
        <v>27</v>
      </c>
      <c r="FE47" s="447">
        <v>7</v>
      </c>
      <c r="FF47" s="447">
        <v>8</v>
      </c>
      <c r="FG47" s="447">
        <v>8</v>
      </c>
      <c r="FH47" s="447">
        <v>8</v>
      </c>
      <c r="FI47" s="447">
        <v>0</v>
      </c>
      <c r="FJ47" s="447">
        <v>17</v>
      </c>
      <c r="FK47" s="447">
        <v>15</v>
      </c>
      <c r="FL47" s="447">
        <v>25</v>
      </c>
      <c r="FM47" s="447">
        <v>25</v>
      </c>
      <c r="FN47" s="447">
        <v>25</v>
      </c>
      <c r="FO47" s="447">
        <v>36</v>
      </c>
      <c r="FP47" s="447">
        <v>42</v>
      </c>
      <c r="FQ47" s="447">
        <v>42</v>
      </c>
      <c r="FR47" s="447">
        <v>35</v>
      </c>
      <c r="FS47" s="447">
        <v>62</v>
      </c>
      <c r="FT47" s="447">
        <v>62</v>
      </c>
      <c r="FU47" s="447">
        <v>115</v>
      </c>
      <c r="FV47" s="447">
        <v>133</v>
      </c>
      <c r="FW47" s="447">
        <v>168</v>
      </c>
      <c r="FX47" s="447">
        <v>189</v>
      </c>
      <c r="FY47" s="447">
        <v>94</v>
      </c>
      <c r="FZ47" s="447">
        <v>114</v>
      </c>
      <c r="GA47" s="447">
        <v>114</v>
      </c>
      <c r="GB47" s="447">
        <v>114</v>
      </c>
      <c r="GC47" s="447">
        <v>114</v>
      </c>
      <c r="GD47" s="447">
        <v>104</v>
      </c>
      <c r="GE47" s="447">
        <v>85</v>
      </c>
      <c r="GF47" s="447">
        <v>81</v>
      </c>
      <c r="GG47" s="447">
        <v>90</v>
      </c>
      <c r="GH47" s="447">
        <v>90</v>
      </c>
      <c r="GI47" s="447">
        <v>90</v>
      </c>
      <c r="GJ47" s="447">
        <v>90</v>
      </c>
      <c r="GK47" s="447">
        <v>86</v>
      </c>
      <c r="GL47" s="447">
        <v>50</v>
      </c>
      <c r="GM47" s="447">
        <v>61</v>
      </c>
      <c r="GN47" s="447">
        <v>5</v>
      </c>
      <c r="GO47" s="447">
        <v>5</v>
      </c>
      <c r="GP47" s="447">
        <v>5</v>
      </c>
      <c r="GQ47" s="447">
        <v>22</v>
      </c>
      <c r="GR47" s="447">
        <v>33</v>
      </c>
      <c r="GS47" s="447">
        <v>38</v>
      </c>
      <c r="GT47" s="447">
        <v>6</v>
      </c>
      <c r="GU47" s="447">
        <v>11</v>
      </c>
      <c r="GV47" s="447">
        <v>11</v>
      </c>
      <c r="GW47" s="447">
        <v>11</v>
      </c>
      <c r="GX47" s="447">
        <v>13</v>
      </c>
      <c r="GY47" s="447">
        <v>1</v>
      </c>
      <c r="GZ47" s="447">
        <v>1</v>
      </c>
      <c r="HA47" s="447">
        <v>1</v>
      </c>
      <c r="HB47" s="447">
        <v>11</v>
      </c>
      <c r="HC47" s="447">
        <v>11</v>
      </c>
      <c r="HD47" s="447">
        <v>11</v>
      </c>
      <c r="HE47" s="447">
        <v>28</v>
      </c>
      <c r="HF47" s="447">
        <v>48</v>
      </c>
      <c r="HG47" s="447">
        <v>12</v>
      </c>
      <c r="HH47" s="447">
        <v>0</v>
      </c>
      <c r="HI47" s="447">
        <v>20</v>
      </c>
      <c r="HJ47" s="447">
        <v>0</v>
      </c>
      <c r="HK47" s="447">
        <v>0</v>
      </c>
      <c r="HL47" s="447">
        <v>6</v>
      </c>
      <c r="HM47" s="447">
        <v>13</v>
      </c>
      <c r="HN47" s="447">
        <v>4</v>
      </c>
      <c r="HO47" s="447">
        <v>5</v>
      </c>
      <c r="HP47" s="447">
        <v>14</v>
      </c>
      <c r="HQ47" s="447">
        <v>14</v>
      </c>
      <c r="HR47" s="447">
        <v>14</v>
      </c>
      <c r="HS47" s="447">
        <v>22</v>
      </c>
      <c r="HT47" s="447">
        <v>53</v>
      </c>
      <c r="HU47" s="447">
        <v>33</v>
      </c>
      <c r="HV47" s="447">
        <v>9</v>
      </c>
      <c r="HW47" s="447">
        <v>13</v>
      </c>
      <c r="HX47" s="447">
        <v>31</v>
      </c>
      <c r="HY47" s="447">
        <v>38</v>
      </c>
      <c r="HZ47" s="447">
        <v>53</v>
      </c>
      <c r="IA47" s="447">
        <v>6</v>
      </c>
      <c r="IB47" s="447">
        <v>14</v>
      </c>
      <c r="IC47" s="447">
        <v>25</v>
      </c>
      <c r="ID47" s="447">
        <v>14</v>
      </c>
      <c r="IE47" s="447">
        <v>27</v>
      </c>
      <c r="IF47" s="447">
        <v>27</v>
      </c>
      <c r="IG47" s="447">
        <v>66</v>
      </c>
      <c r="IH47" s="447">
        <v>96</v>
      </c>
      <c r="II47" s="447">
        <v>132</v>
      </c>
      <c r="IJ47" s="447">
        <v>168</v>
      </c>
      <c r="IK47" s="447">
        <v>168</v>
      </c>
      <c r="IL47" s="447">
        <v>168</v>
      </c>
      <c r="IM47" s="447">
        <v>168</v>
      </c>
      <c r="IN47" s="447">
        <v>168</v>
      </c>
      <c r="IO47" s="447">
        <v>214</v>
      </c>
      <c r="IP47" s="447">
        <v>208</v>
      </c>
      <c r="IQ47" s="447">
        <v>138</v>
      </c>
      <c r="IR47" s="447">
        <v>70</v>
      </c>
      <c r="IS47" s="447">
        <v>4</v>
      </c>
      <c r="IT47" s="447">
        <v>16</v>
      </c>
      <c r="IU47" s="447">
        <v>47</v>
      </c>
      <c r="IV47" s="447">
        <v>0</v>
      </c>
      <c r="IW47" s="447">
        <v>0</v>
      </c>
      <c r="IX47" s="447">
        <v>4</v>
      </c>
      <c r="IY47" s="447">
        <v>12</v>
      </c>
      <c r="IZ47" s="447">
        <v>27</v>
      </c>
      <c r="JA47" s="447">
        <v>33</v>
      </c>
      <c r="JB47" s="447">
        <v>41</v>
      </c>
      <c r="JC47" s="447">
        <v>16</v>
      </c>
      <c r="JD47" s="447">
        <v>10</v>
      </c>
      <c r="JE47" s="447">
        <v>10</v>
      </c>
      <c r="JF47" s="447">
        <v>14</v>
      </c>
      <c r="JG47" s="447">
        <v>10</v>
      </c>
      <c r="JH47" s="447">
        <v>28</v>
      </c>
      <c r="JI47" s="447">
        <v>62</v>
      </c>
      <c r="JJ47" s="447">
        <v>24</v>
      </c>
      <c r="JK47" s="447">
        <v>0</v>
      </c>
      <c r="JL47" s="447">
        <v>15</v>
      </c>
      <c r="JM47" s="447">
        <v>8</v>
      </c>
      <c r="JN47" s="447">
        <v>14</v>
      </c>
      <c r="JO47" s="447">
        <v>28</v>
      </c>
      <c r="JP47" s="447">
        <v>37</v>
      </c>
      <c r="JQ47" s="447">
        <v>6</v>
      </c>
      <c r="JR47" s="447">
        <v>2</v>
      </c>
      <c r="JS47" s="447">
        <v>0</v>
      </c>
      <c r="JT47" s="447">
        <v>34</v>
      </c>
      <c r="JU47" s="447">
        <v>59</v>
      </c>
      <c r="JV47" s="447">
        <v>67</v>
      </c>
      <c r="JW47" s="447">
        <v>123</v>
      </c>
      <c r="JX47" s="447">
        <v>110</v>
      </c>
      <c r="JY47" s="447">
        <v>72</v>
      </c>
      <c r="JZ47" s="447">
        <v>47</v>
      </c>
      <c r="KA47" s="447">
        <v>30</v>
      </c>
      <c r="KB47" s="447">
        <v>30</v>
      </c>
      <c r="KC47" s="447">
        <v>58</v>
      </c>
      <c r="KD47" s="447">
        <v>21</v>
      </c>
      <c r="KE47" s="447">
        <v>0</v>
      </c>
      <c r="KF47" s="447">
        <v>17</v>
      </c>
      <c r="KG47" s="447">
        <v>56</v>
      </c>
      <c r="KH47" s="447">
        <v>30</v>
      </c>
      <c r="KI47" s="447">
        <v>10</v>
      </c>
      <c r="KJ47" s="447">
        <v>7</v>
      </c>
      <c r="KK47" s="447">
        <v>60</v>
      </c>
      <c r="KL47" s="447">
        <v>43</v>
      </c>
      <c r="KM47" s="447">
        <v>61</v>
      </c>
      <c r="KN47" s="1461">
        <v>30</v>
      </c>
      <c r="KO47" s="447">
        <v>36</v>
      </c>
      <c r="KP47" s="447">
        <v>15</v>
      </c>
      <c r="KQ47" s="447">
        <v>34</v>
      </c>
      <c r="KR47" s="447">
        <v>5</v>
      </c>
      <c r="KS47" s="447">
        <v>26</v>
      </c>
      <c r="KT47" s="447">
        <v>9</v>
      </c>
      <c r="KU47" s="447">
        <v>28</v>
      </c>
      <c r="KV47" s="447">
        <v>31</v>
      </c>
      <c r="KW47" s="447">
        <v>26</v>
      </c>
      <c r="KX47" s="447">
        <v>3</v>
      </c>
      <c r="KY47" s="447">
        <v>23</v>
      </c>
      <c r="KZ47" s="447">
        <v>22</v>
      </c>
      <c r="LA47" s="447">
        <v>29</v>
      </c>
      <c r="LB47" s="447">
        <v>29</v>
      </c>
      <c r="LC47" s="447">
        <v>32</v>
      </c>
      <c r="LD47" s="447">
        <v>7</v>
      </c>
      <c r="LE47" s="447">
        <v>0</v>
      </c>
      <c r="LF47" s="447">
        <v>17</v>
      </c>
      <c r="LG47" s="447">
        <v>0</v>
      </c>
      <c r="LH47" s="447">
        <v>14</v>
      </c>
      <c r="LI47" s="447">
        <v>25</v>
      </c>
      <c r="LJ47" s="447">
        <v>40</v>
      </c>
      <c r="LK47" s="447">
        <v>12</v>
      </c>
      <c r="LL47" s="447">
        <v>26</v>
      </c>
      <c r="LM47" s="447">
        <v>43</v>
      </c>
      <c r="LN47" s="447">
        <v>47</v>
      </c>
      <c r="LO47" s="447">
        <v>96</v>
      </c>
      <c r="LP47" s="447">
        <v>96</v>
      </c>
      <c r="LQ47" s="447">
        <v>96</v>
      </c>
      <c r="LR47" s="447">
        <v>151</v>
      </c>
      <c r="LS47" s="447">
        <v>73</v>
      </c>
      <c r="LT47" s="447">
        <v>27</v>
      </c>
      <c r="LU47" s="447">
        <v>55</v>
      </c>
      <c r="LV47" s="447">
        <v>83</v>
      </c>
      <c r="LW47" s="447">
        <v>83</v>
      </c>
      <c r="LX47" s="447">
        <v>83</v>
      </c>
      <c r="LY47" s="447">
        <v>7</v>
      </c>
      <c r="LZ47" s="447">
        <v>10</v>
      </c>
      <c r="MA47" s="447">
        <v>31</v>
      </c>
      <c r="MB47" s="447">
        <v>43</v>
      </c>
      <c r="MC47" s="447">
        <v>52</v>
      </c>
      <c r="MD47" s="447">
        <v>23</v>
      </c>
      <c r="ME47" s="447">
        <v>64</v>
      </c>
      <c r="MF47" s="447">
        <v>23</v>
      </c>
      <c r="MG47" s="447">
        <v>10</v>
      </c>
      <c r="MH47" s="447">
        <v>26</v>
      </c>
      <c r="MI47" s="447">
        <v>33</v>
      </c>
      <c r="MJ47" s="447">
        <v>33</v>
      </c>
      <c r="MK47" s="447">
        <v>170</v>
      </c>
      <c r="ML47" s="447">
        <v>213</v>
      </c>
      <c r="MM47" s="447">
        <v>203</v>
      </c>
      <c r="MN47" s="447">
        <v>124</v>
      </c>
      <c r="MO47" s="447">
        <v>81</v>
      </c>
      <c r="MP47" s="447">
        <v>81</v>
      </c>
      <c r="MQ47" s="447">
        <v>64</v>
      </c>
      <c r="MR47" s="447">
        <v>91</v>
      </c>
      <c r="MS47" s="447">
        <v>99</v>
      </c>
      <c r="MT47" s="447">
        <v>44</v>
      </c>
      <c r="MU47" s="447">
        <v>50</v>
      </c>
      <c r="MV47" s="447">
        <v>50</v>
      </c>
      <c r="MW47" s="447">
        <v>50</v>
      </c>
      <c r="MX47" s="447">
        <v>74</v>
      </c>
      <c r="MY47" s="447">
        <v>58</v>
      </c>
      <c r="MZ47" s="447">
        <v>92</v>
      </c>
      <c r="NA47" s="447">
        <v>40</v>
      </c>
    </row>
    <row r="48" spans="1:365" s="355" customFormat="1" ht="15" customHeight="1">
      <c r="A48" s="71" t="s">
        <v>553</v>
      </c>
      <c r="B48" s="445">
        <v>25</v>
      </c>
      <c r="C48" s="445">
        <v>24</v>
      </c>
      <c r="D48" s="445">
        <v>21</v>
      </c>
      <c r="E48" s="445">
        <v>17</v>
      </c>
      <c r="F48" s="445">
        <v>10</v>
      </c>
      <c r="G48" s="445">
        <v>16</v>
      </c>
      <c r="H48" s="445">
        <v>11</v>
      </c>
      <c r="I48" s="445">
        <v>11</v>
      </c>
      <c r="J48" s="445">
        <v>10</v>
      </c>
      <c r="K48" s="445">
        <v>10</v>
      </c>
      <c r="L48" s="445">
        <v>13</v>
      </c>
      <c r="M48" s="445">
        <v>4</v>
      </c>
      <c r="N48" s="445">
        <v>4</v>
      </c>
      <c r="O48" s="445">
        <v>4</v>
      </c>
      <c r="P48" s="445">
        <v>4</v>
      </c>
      <c r="Q48" s="445">
        <v>4</v>
      </c>
      <c r="R48" s="445">
        <v>7</v>
      </c>
      <c r="S48" s="739">
        <v>11</v>
      </c>
      <c r="T48" s="445">
        <v>11</v>
      </c>
      <c r="U48" s="445">
        <v>2</v>
      </c>
      <c r="V48" s="445">
        <v>2</v>
      </c>
      <c r="W48" s="445">
        <v>2</v>
      </c>
      <c r="X48" s="445">
        <v>2</v>
      </c>
      <c r="Y48" s="445">
        <v>20</v>
      </c>
      <c r="Z48" s="445">
        <v>9</v>
      </c>
      <c r="AA48" s="445">
        <v>5</v>
      </c>
      <c r="AB48" s="445">
        <v>7</v>
      </c>
      <c r="AC48" s="445">
        <v>7</v>
      </c>
      <c r="AD48" s="445">
        <v>5</v>
      </c>
      <c r="AE48" s="445">
        <v>5</v>
      </c>
      <c r="AF48" s="445">
        <v>6</v>
      </c>
      <c r="AG48" s="445">
        <v>3</v>
      </c>
      <c r="AH48" s="445">
        <v>4</v>
      </c>
      <c r="AI48" s="445">
        <v>2</v>
      </c>
      <c r="AJ48" s="445">
        <v>2</v>
      </c>
      <c r="AK48" s="445">
        <v>2</v>
      </c>
      <c r="AL48" s="445">
        <v>5</v>
      </c>
      <c r="AM48" s="445">
        <v>5</v>
      </c>
      <c r="AN48" s="445">
        <v>6</v>
      </c>
      <c r="AO48" s="445">
        <v>10</v>
      </c>
      <c r="AP48" s="445">
        <v>8</v>
      </c>
      <c r="AQ48" s="445">
        <v>8</v>
      </c>
      <c r="AR48" s="445">
        <v>8</v>
      </c>
      <c r="AS48" s="445">
        <v>8</v>
      </c>
      <c r="AT48" s="445">
        <v>7</v>
      </c>
      <c r="AU48" s="445">
        <v>9</v>
      </c>
      <c r="AV48" s="445">
        <v>14</v>
      </c>
      <c r="AW48" s="445">
        <v>9</v>
      </c>
      <c r="AX48" s="445">
        <v>9</v>
      </c>
      <c r="AY48" s="445">
        <v>9</v>
      </c>
      <c r="AZ48" s="445">
        <v>9</v>
      </c>
      <c r="BA48" s="445">
        <v>11</v>
      </c>
      <c r="BB48" s="445">
        <v>7</v>
      </c>
      <c r="BC48" s="445">
        <v>2</v>
      </c>
      <c r="BD48" s="445">
        <v>2</v>
      </c>
      <c r="BE48" s="445">
        <v>2</v>
      </c>
      <c r="BF48" s="445">
        <v>2</v>
      </c>
      <c r="BG48" s="445">
        <v>2</v>
      </c>
      <c r="BH48" s="445">
        <v>11</v>
      </c>
      <c r="BI48" s="445">
        <v>5</v>
      </c>
      <c r="BJ48" s="445">
        <v>5</v>
      </c>
      <c r="BK48" s="445">
        <v>14</v>
      </c>
      <c r="BL48" s="445">
        <v>13</v>
      </c>
      <c r="BM48" s="445">
        <v>13</v>
      </c>
      <c r="BN48" s="445">
        <v>13</v>
      </c>
      <c r="BO48" s="445">
        <v>9</v>
      </c>
      <c r="BP48" s="445">
        <v>8</v>
      </c>
      <c r="BQ48" s="445">
        <v>4</v>
      </c>
      <c r="BR48" s="445">
        <v>7</v>
      </c>
      <c r="BS48" s="445">
        <v>7</v>
      </c>
      <c r="BT48" s="445">
        <v>7</v>
      </c>
      <c r="BU48" s="445">
        <v>7</v>
      </c>
      <c r="BV48" s="445">
        <v>11</v>
      </c>
      <c r="BW48" s="445">
        <v>10</v>
      </c>
      <c r="BX48" s="445">
        <v>14</v>
      </c>
      <c r="BY48" s="445">
        <v>8</v>
      </c>
      <c r="BZ48" s="445">
        <v>8</v>
      </c>
      <c r="CA48" s="445">
        <v>8</v>
      </c>
      <c r="CB48" s="445">
        <v>8</v>
      </c>
      <c r="CC48" s="445">
        <v>13</v>
      </c>
      <c r="CD48" s="445">
        <v>4</v>
      </c>
      <c r="CE48" s="445">
        <v>13</v>
      </c>
      <c r="CF48" s="445">
        <v>11</v>
      </c>
      <c r="CG48" s="445">
        <v>11</v>
      </c>
      <c r="CH48" s="445">
        <v>11</v>
      </c>
      <c r="CI48" s="445">
        <v>11</v>
      </c>
      <c r="CJ48" s="445">
        <v>13</v>
      </c>
      <c r="CK48" s="445">
        <v>12</v>
      </c>
      <c r="CL48" s="445">
        <v>7</v>
      </c>
      <c r="CM48" s="445">
        <v>7</v>
      </c>
      <c r="CN48" s="445">
        <v>7</v>
      </c>
      <c r="CO48" s="445">
        <v>7</v>
      </c>
      <c r="CP48" s="445">
        <v>7</v>
      </c>
      <c r="CQ48" s="445">
        <v>16</v>
      </c>
      <c r="CR48" s="445">
        <v>13</v>
      </c>
      <c r="CS48" s="445">
        <v>11</v>
      </c>
      <c r="CT48" s="445">
        <v>13</v>
      </c>
      <c r="CU48" s="445">
        <v>13</v>
      </c>
      <c r="CV48" s="864">
        <v>13</v>
      </c>
      <c r="CW48" s="445">
        <v>13</v>
      </c>
      <c r="CX48" s="445">
        <v>11</v>
      </c>
      <c r="CY48" s="445">
        <v>17</v>
      </c>
      <c r="CZ48" s="445">
        <v>15</v>
      </c>
      <c r="DA48" s="445">
        <v>16</v>
      </c>
      <c r="DB48" s="445">
        <v>16</v>
      </c>
      <c r="DC48" s="445">
        <v>16</v>
      </c>
      <c r="DD48" s="445">
        <v>16</v>
      </c>
      <c r="DE48" s="445">
        <v>9</v>
      </c>
      <c r="DF48" s="445">
        <v>9</v>
      </c>
      <c r="DG48" s="445">
        <v>15</v>
      </c>
      <c r="DH48" s="445">
        <v>7</v>
      </c>
      <c r="DI48" s="445">
        <v>7</v>
      </c>
      <c r="DJ48" s="445">
        <v>7</v>
      </c>
      <c r="DK48" s="445">
        <v>7</v>
      </c>
      <c r="DL48" s="445">
        <v>7</v>
      </c>
      <c r="DM48" s="445">
        <v>7</v>
      </c>
      <c r="DN48" s="445">
        <v>8</v>
      </c>
      <c r="DO48" s="445">
        <v>2</v>
      </c>
      <c r="DP48" s="445">
        <v>2</v>
      </c>
      <c r="DQ48" s="445">
        <v>2</v>
      </c>
      <c r="DR48" s="445">
        <v>2</v>
      </c>
      <c r="DS48" s="445">
        <v>31</v>
      </c>
      <c r="DT48" s="445">
        <v>29</v>
      </c>
      <c r="DU48" s="445">
        <v>26</v>
      </c>
      <c r="DV48" s="445">
        <v>21</v>
      </c>
      <c r="DW48" s="445">
        <v>21</v>
      </c>
      <c r="DX48" s="445">
        <v>21</v>
      </c>
      <c r="DY48" s="445">
        <v>21</v>
      </c>
      <c r="DZ48" s="445">
        <v>28</v>
      </c>
      <c r="EA48" s="445">
        <v>34</v>
      </c>
      <c r="EB48" s="445">
        <v>38</v>
      </c>
      <c r="EC48" s="445">
        <v>37</v>
      </c>
      <c r="ED48" s="445">
        <v>37</v>
      </c>
      <c r="EE48" s="890">
        <v>37</v>
      </c>
      <c r="EF48" s="445">
        <v>37</v>
      </c>
      <c r="EG48" s="445">
        <v>28</v>
      </c>
      <c r="EH48" s="445">
        <v>26</v>
      </c>
      <c r="EI48" s="445">
        <v>25</v>
      </c>
      <c r="EJ48" s="445">
        <v>24</v>
      </c>
      <c r="EK48" s="445">
        <v>24</v>
      </c>
      <c r="EL48" s="445">
        <v>24</v>
      </c>
      <c r="EM48" s="445">
        <v>24</v>
      </c>
      <c r="EN48" s="445">
        <v>33</v>
      </c>
      <c r="EO48" s="445">
        <v>30</v>
      </c>
      <c r="EP48" s="445">
        <v>19</v>
      </c>
      <c r="EQ48" s="445">
        <v>11</v>
      </c>
      <c r="ER48" s="445">
        <v>11</v>
      </c>
      <c r="ES48" s="445">
        <v>11</v>
      </c>
      <c r="ET48" s="445">
        <v>11</v>
      </c>
      <c r="EU48" s="445">
        <v>21</v>
      </c>
      <c r="EV48" s="445">
        <v>30</v>
      </c>
      <c r="EW48" s="445">
        <v>29</v>
      </c>
      <c r="EX48" s="445">
        <v>26</v>
      </c>
      <c r="EY48" s="445">
        <v>22</v>
      </c>
      <c r="EZ48" s="445">
        <v>22</v>
      </c>
      <c r="FA48" s="445">
        <v>22</v>
      </c>
      <c r="FB48" s="445">
        <v>22</v>
      </c>
      <c r="FC48" s="445">
        <v>29</v>
      </c>
      <c r="FD48" s="445">
        <v>21</v>
      </c>
      <c r="FE48" s="445">
        <v>19</v>
      </c>
      <c r="FF48" s="445">
        <v>19</v>
      </c>
      <c r="FG48" s="445">
        <v>19</v>
      </c>
      <c r="FH48" s="445">
        <v>19</v>
      </c>
      <c r="FI48" s="445">
        <v>32</v>
      </c>
      <c r="FJ48" s="445">
        <v>30</v>
      </c>
      <c r="FK48" s="445">
        <v>41</v>
      </c>
      <c r="FL48" s="445">
        <v>44</v>
      </c>
      <c r="FM48" s="445">
        <v>44</v>
      </c>
      <c r="FN48" s="445">
        <v>44</v>
      </c>
      <c r="FO48" s="445">
        <v>44</v>
      </c>
      <c r="FP48" s="445">
        <v>44</v>
      </c>
      <c r="FQ48" s="445">
        <v>44</v>
      </c>
      <c r="FR48" s="445">
        <v>37</v>
      </c>
      <c r="FS48" s="445">
        <v>34</v>
      </c>
      <c r="FT48" s="445">
        <v>34</v>
      </c>
      <c r="FU48" s="445">
        <v>34</v>
      </c>
      <c r="FV48" s="445">
        <v>34</v>
      </c>
      <c r="FW48" s="445">
        <v>22</v>
      </c>
      <c r="FX48" s="445">
        <v>22</v>
      </c>
      <c r="FY48" s="445">
        <v>22</v>
      </c>
      <c r="FZ48" s="445">
        <v>22</v>
      </c>
      <c r="GA48" s="445">
        <v>0</v>
      </c>
      <c r="GB48" s="445">
        <v>0</v>
      </c>
      <c r="GC48" s="445">
        <v>0</v>
      </c>
      <c r="GD48" s="445">
        <v>0</v>
      </c>
      <c r="GE48" s="445">
        <v>0</v>
      </c>
      <c r="GF48" s="445">
        <v>27</v>
      </c>
      <c r="GG48" s="445">
        <v>0</v>
      </c>
      <c r="GH48" s="445">
        <v>0</v>
      </c>
      <c r="GI48" s="445">
        <v>0</v>
      </c>
      <c r="GJ48" s="445">
        <v>0</v>
      </c>
      <c r="GK48" s="445">
        <v>2</v>
      </c>
      <c r="GL48" s="445">
        <v>2</v>
      </c>
      <c r="GM48" s="445">
        <v>1</v>
      </c>
      <c r="GN48" s="445">
        <v>1</v>
      </c>
      <c r="GO48" s="445">
        <v>1</v>
      </c>
      <c r="GP48" s="445">
        <v>1</v>
      </c>
      <c r="GQ48" s="445">
        <v>0</v>
      </c>
      <c r="GR48" s="445">
        <v>0</v>
      </c>
      <c r="GS48" s="445">
        <v>0</v>
      </c>
      <c r="GT48" s="445">
        <v>0</v>
      </c>
      <c r="GU48" s="445">
        <v>0</v>
      </c>
      <c r="GV48" s="445">
        <v>0</v>
      </c>
      <c r="GW48" s="445">
        <v>0</v>
      </c>
      <c r="GX48" s="445">
        <v>0</v>
      </c>
      <c r="GY48" s="445">
        <v>0</v>
      </c>
      <c r="GZ48" s="445">
        <v>0</v>
      </c>
      <c r="HA48" s="445">
        <v>1</v>
      </c>
      <c r="HB48" s="445">
        <v>1</v>
      </c>
      <c r="HC48" s="445">
        <v>1</v>
      </c>
      <c r="HD48" s="445">
        <v>1</v>
      </c>
      <c r="HE48" s="445">
        <v>1</v>
      </c>
      <c r="HF48" s="445">
        <v>1</v>
      </c>
      <c r="HG48" s="445">
        <v>1</v>
      </c>
      <c r="HH48" s="445">
        <v>0</v>
      </c>
      <c r="HI48" s="445">
        <v>1</v>
      </c>
      <c r="HJ48" s="445">
        <v>2</v>
      </c>
      <c r="HK48" s="445">
        <v>2</v>
      </c>
      <c r="HL48" s="445">
        <v>2</v>
      </c>
      <c r="HM48" s="445">
        <v>0</v>
      </c>
      <c r="HN48" s="445"/>
      <c r="HO48" s="445">
        <v>1</v>
      </c>
      <c r="HP48" s="445">
        <v>1</v>
      </c>
      <c r="HQ48" s="445">
        <v>1</v>
      </c>
      <c r="HR48" s="445">
        <v>1</v>
      </c>
      <c r="HS48" s="445">
        <v>1</v>
      </c>
      <c r="HT48" s="445">
        <v>0</v>
      </c>
      <c r="HU48" s="445">
        <v>0</v>
      </c>
      <c r="HV48" s="445">
        <v>0</v>
      </c>
      <c r="HW48" s="445">
        <v>0</v>
      </c>
      <c r="HX48" s="445">
        <v>1</v>
      </c>
      <c r="HY48" s="445">
        <v>1</v>
      </c>
      <c r="HZ48" s="445">
        <v>1</v>
      </c>
      <c r="IA48" s="445">
        <v>3</v>
      </c>
      <c r="IB48" s="445">
        <v>2</v>
      </c>
      <c r="IC48" s="445">
        <v>2</v>
      </c>
      <c r="ID48" s="445">
        <v>1</v>
      </c>
      <c r="IE48" s="445">
        <v>1</v>
      </c>
      <c r="IF48" s="445">
        <v>1</v>
      </c>
      <c r="IG48" s="445">
        <v>1</v>
      </c>
      <c r="IH48" s="445">
        <v>1</v>
      </c>
      <c r="II48" s="445">
        <v>1</v>
      </c>
      <c r="IJ48" s="445">
        <v>3</v>
      </c>
      <c r="IK48" s="445">
        <v>3</v>
      </c>
      <c r="IL48" s="445">
        <v>3</v>
      </c>
      <c r="IM48" s="445">
        <v>3</v>
      </c>
      <c r="IN48" s="445">
        <v>3</v>
      </c>
      <c r="IO48" s="445">
        <v>3</v>
      </c>
      <c r="IP48" s="445">
        <v>4</v>
      </c>
      <c r="IQ48" s="445">
        <v>4</v>
      </c>
      <c r="IR48" s="445">
        <v>0</v>
      </c>
      <c r="IS48" s="445">
        <v>0</v>
      </c>
      <c r="IT48" s="445">
        <v>0</v>
      </c>
      <c r="IU48" s="445">
        <v>0</v>
      </c>
      <c r="IV48" s="445">
        <v>1</v>
      </c>
      <c r="IW48" s="445">
        <v>1</v>
      </c>
      <c r="IX48" s="445">
        <v>0</v>
      </c>
      <c r="IY48" s="445">
        <v>1</v>
      </c>
      <c r="IZ48" s="445">
        <v>1</v>
      </c>
      <c r="JA48" s="445">
        <v>1</v>
      </c>
      <c r="JB48" s="445">
        <v>1</v>
      </c>
      <c r="JC48" s="445">
        <v>0</v>
      </c>
      <c r="JD48" s="445">
        <v>1</v>
      </c>
      <c r="JE48" s="445">
        <v>12</v>
      </c>
      <c r="JF48" s="445">
        <v>2</v>
      </c>
      <c r="JG48" s="445">
        <v>2</v>
      </c>
      <c r="JH48" s="445">
        <v>2</v>
      </c>
      <c r="JI48" s="445">
        <v>2</v>
      </c>
      <c r="JJ48" s="445">
        <v>2</v>
      </c>
      <c r="JK48" s="445">
        <v>0</v>
      </c>
      <c r="JL48" s="445">
        <v>1</v>
      </c>
      <c r="JM48" s="445">
        <v>1</v>
      </c>
      <c r="JN48" s="445">
        <v>1</v>
      </c>
      <c r="JO48" s="445">
        <v>1</v>
      </c>
      <c r="JP48" s="445">
        <v>1</v>
      </c>
      <c r="JQ48" s="445">
        <v>1</v>
      </c>
      <c r="JR48" s="445">
        <v>0</v>
      </c>
      <c r="JS48" s="445">
        <v>0</v>
      </c>
      <c r="JT48" s="445">
        <v>3</v>
      </c>
      <c r="JU48" s="445">
        <v>3</v>
      </c>
      <c r="JV48" s="445">
        <v>3</v>
      </c>
      <c r="JW48" s="445">
        <v>3</v>
      </c>
      <c r="JX48" s="445">
        <v>3</v>
      </c>
      <c r="JY48" s="445">
        <v>0</v>
      </c>
      <c r="JZ48" s="445">
        <v>0</v>
      </c>
      <c r="KA48" s="445">
        <v>3</v>
      </c>
      <c r="KB48" s="445">
        <v>3</v>
      </c>
      <c r="KC48" s="445">
        <v>3</v>
      </c>
      <c r="KD48" s="445">
        <v>3</v>
      </c>
      <c r="KE48" s="445">
        <v>3</v>
      </c>
      <c r="KF48" s="445">
        <v>4</v>
      </c>
      <c r="KG48" s="445">
        <v>4</v>
      </c>
      <c r="KH48" s="445">
        <v>7</v>
      </c>
      <c r="KI48" s="445">
        <v>10</v>
      </c>
      <c r="KJ48" s="445">
        <v>10</v>
      </c>
      <c r="KK48" s="445">
        <v>15</v>
      </c>
      <c r="KL48" s="445">
        <v>16</v>
      </c>
      <c r="KM48" s="445">
        <v>8</v>
      </c>
      <c r="KN48" s="1461">
        <v>8</v>
      </c>
      <c r="KO48" s="445">
        <v>8</v>
      </c>
      <c r="KP48" s="445">
        <v>10</v>
      </c>
      <c r="KQ48" s="445">
        <v>10</v>
      </c>
      <c r="KR48" s="445">
        <v>12</v>
      </c>
      <c r="KS48" s="445">
        <v>12</v>
      </c>
      <c r="KT48" s="445">
        <v>12</v>
      </c>
      <c r="KU48" s="445">
        <v>0</v>
      </c>
      <c r="KV48" s="445">
        <v>0</v>
      </c>
      <c r="KW48" s="445">
        <v>0</v>
      </c>
      <c r="KX48" s="445">
        <v>0</v>
      </c>
      <c r="KY48" s="445">
        <v>0</v>
      </c>
      <c r="KZ48" s="445">
        <v>4</v>
      </c>
      <c r="LA48" s="445">
        <v>5</v>
      </c>
      <c r="LB48" s="445">
        <v>5</v>
      </c>
      <c r="LC48" s="445">
        <v>0</v>
      </c>
      <c r="LD48" s="445">
        <v>0</v>
      </c>
      <c r="LE48" s="445">
        <v>0</v>
      </c>
      <c r="LF48" s="445">
        <v>0</v>
      </c>
      <c r="LG48" s="445">
        <v>3</v>
      </c>
      <c r="LH48" s="445">
        <v>3</v>
      </c>
      <c r="LI48" s="445">
        <v>3</v>
      </c>
      <c r="LJ48" s="445">
        <v>4</v>
      </c>
      <c r="LK48" s="445">
        <v>4</v>
      </c>
      <c r="LL48" s="445">
        <v>4</v>
      </c>
      <c r="LM48" s="445">
        <v>4</v>
      </c>
      <c r="LN48" s="445">
        <v>7</v>
      </c>
      <c r="LO48" s="445">
        <v>7</v>
      </c>
      <c r="LP48" s="445">
        <v>7</v>
      </c>
      <c r="LQ48" s="445">
        <v>7</v>
      </c>
      <c r="LR48" s="445">
        <v>12</v>
      </c>
      <c r="LS48" s="445">
        <v>12</v>
      </c>
      <c r="LT48" s="445">
        <v>12</v>
      </c>
      <c r="LU48" s="445">
        <v>3</v>
      </c>
      <c r="LV48" s="445">
        <v>8</v>
      </c>
      <c r="LW48" s="445">
        <v>8</v>
      </c>
      <c r="LX48" s="445">
        <v>8</v>
      </c>
      <c r="LY48" s="445">
        <v>8</v>
      </c>
      <c r="LZ48" s="445">
        <v>8</v>
      </c>
      <c r="MA48" s="445">
        <v>8</v>
      </c>
      <c r="MB48" s="445">
        <v>4</v>
      </c>
      <c r="MC48" s="445">
        <v>0</v>
      </c>
      <c r="MD48" s="445">
        <v>3</v>
      </c>
      <c r="ME48" s="445">
        <v>6</v>
      </c>
      <c r="MF48" s="445">
        <v>6</v>
      </c>
      <c r="MG48" s="445">
        <v>6</v>
      </c>
      <c r="MH48" s="445">
        <v>0</v>
      </c>
      <c r="MI48" s="445">
        <v>0</v>
      </c>
      <c r="MJ48" s="445">
        <v>0</v>
      </c>
      <c r="MK48" s="445">
        <v>0</v>
      </c>
      <c r="ML48" s="445">
        <v>0</v>
      </c>
      <c r="MM48" s="445">
        <v>0</v>
      </c>
      <c r="MN48" s="445">
        <v>0</v>
      </c>
      <c r="MO48" s="445">
        <v>0</v>
      </c>
      <c r="MP48" s="445">
        <v>0</v>
      </c>
      <c r="MQ48" s="445">
        <v>0</v>
      </c>
      <c r="MR48" s="445">
        <v>3</v>
      </c>
      <c r="MS48" s="445">
        <v>3</v>
      </c>
      <c r="MT48" s="445">
        <v>3</v>
      </c>
      <c r="MU48" s="445">
        <v>3</v>
      </c>
      <c r="MV48" s="445">
        <v>3</v>
      </c>
      <c r="MW48" s="445"/>
      <c r="MX48" s="445">
        <v>7</v>
      </c>
      <c r="MY48" s="445">
        <v>7</v>
      </c>
      <c r="MZ48" s="445">
        <v>6</v>
      </c>
      <c r="NA48" s="445">
        <v>6</v>
      </c>
    </row>
    <row r="49" spans="1:365" ht="15" customHeight="1">
      <c r="A49" s="70" t="s">
        <v>554</v>
      </c>
      <c r="B49" s="444">
        <f>B44+B48+B47</f>
        <v>1690</v>
      </c>
      <c r="C49" s="444">
        <f>C44+C48+C47</f>
        <v>669</v>
      </c>
      <c r="D49" s="444">
        <f>D44+D48+D47</f>
        <v>21</v>
      </c>
      <c r="E49" s="444">
        <f>E44+E48+E47</f>
        <v>597</v>
      </c>
      <c r="F49" s="444">
        <f>F44+F48+F47</f>
        <v>660</v>
      </c>
      <c r="G49" s="444">
        <f>G44+G48+G47</f>
        <v>232</v>
      </c>
      <c r="H49" s="444">
        <f>H44+H48+H47</f>
        <v>62</v>
      </c>
      <c r="I49" s="444">
        <f>I44+I48+I47</f>
        <v>1170</v>
      </c>
      <c r="J49" s="444">
        <f>J44+J48+J47</f>
        <v>999</v>
      </c>
      <c r="K49" s="444">
        <f>K44+K48+K47</f>
        <v>386</v>
      </c>
      <c r="L49" s="444">
        <f>L44+L48+L47</f>
        <v>121</v>
      </c>
      <c r="M49" s="444">
        <f>M44+M48+M47</f>
        <v>378</v>
      </c>
      <c r="N49" s="444">
        <f>N44+N48+N47</f>
        <v>380</v>
      </c>
      <c r="O49" s="444">
        <f>O44+O48+O47</f>
        <v>676</v>
      </c>
      <c r="P49" s="444">
        <f>P44+P48+P47</f>
        <v>545</v>
      </c>
      <c r="Q49" s="444">
        <f>Q44+Q48+Q47</f>
        <v>537</v>
      </c>
      <c r="R49" s="444">
        <f>R44+R48+R47</f>
        <v>326</v>
      </c>
      <c r="S49" s="739">
        <f>S44+S48+S47</f>
        <v>555</v>
      </c>
      <c r="T49" s="444">
        <f>T44+T48+T47</f>
        <v>555</v>
      </c>
      <c r="U49" s="444">
        <f>U44+U48+U47</f>
        <v>580</v>
      </c>
      <c r="V49" s="444">
        <f>V44+V48+V47</f>
        <v>816</v>
      </c>
      <c r="W49" s="444">
        <f>W44+W48+W47</f>
        <v>602</v>
      </c>
      <c r="X49" s="444">
        <f>X44+X48+X47</f>
        <v>433</v>
      </c>
      <c r="Y49" s="444">
        <f>Y44+Y48+Y47</f>
        <v>404</v>
      </c>
      <c r="Z49" s="444">
        <f>Z44+Z48+Z47</f>
        <v>15</v>
      </c>
      <c r="AA49" s="444">
        <f>AA44+AA48+AA47</f>
        <v>52</v>
      </c>
      <c r="AB49" s="444">
        <f>AB44+AB48+AB47</f>
        <v>413</v>
      </c>
      <c r="AC49" s="444">
        <f>AC44+AC48+AC47</f>
        <v>413</v>
      </c>
      <c r="AD49" s="444">
        <f>AD44+AD48+AD47</f>
        <v>208</v>
      </c>
      <c r="AE49" s="444">
        <f>AE44+AE48+AE47</f>
        <v>5</v>
      </c>
      <c r="AF49" s="444">
        <f>AF44+AF48+AF47</f>
        <v>312</v>
      </c>
      <c r="AG49" s="444">
        <f>AG44+AG48+AG47</f>
        <v>175</v>
      </c>
      <c r="AH49" s="444">
        <f>AH44+AH48+AH47</f>
        <v>406</v>
      </c>
      <c r="AI49" s="444">
        <f>AI44+AI48+AI47</f>
        <v>361</v>
      </c>
      <c r="AJ49" s="444">
        <f>AJ44+AJ48+AJ47</f>
        <v>97</v>
      </c>
      <c r="AK49" s="444">
        <f>AK44+AK48+AK47</f>
        <v>32</v>
      </c>
      <c r="AL49" s="444">
        <f>AL44+AL48+AL47</f>
        <v>384</v>
      </c>
      <c r="AM49" s="444">
        <f>AM44+AM48+AM47</f>
        <v>345</v>
      </c>
      <c r="AN49" s="444">
        <f>AN44+AN48+AN47</f>
        <v>118</v>
      </c>
      <c r="AO49" s="444">
        <f>AO44+AO48+AO47</f>
        <v>97</v>
      </c>
      <c r="AP49" s="444">
        <f>AP44+AP48+AP47</f>
        <v>74</v>
      </c>
      <c r="AQ49" s="444">
        <f>AQ44+AQ48+AQ47</f>
        <v>539</v>
      </c>
      <c r="AR49" s="444">
        <f>AR44+AR48+AR47</f>
        <v>479</v>
      </c>
      <c r="AS49" s="444">
        <f>AS44+AS48+AS47</f>
        <v>539</v>
      </c>
      <c r="AT49" s="444">
        <f>AT44+AT48+AT47</f>
        <v>509</v>
      </c>
      <c r="AU49" s="444">
        <f>AU44+AU48+AU47</f>
        <v>464</v>
      </c>
      <c r="AV49" s="444">
        <f>AV44+AV48+AV47</f>
        <v>241</v>
      </c>
      <c r="AW49" s="444">
        <f>AW44+AW48+AW47</f>
        <v>484</v>
      </c>
      <c r="AX49" s="444">
        <f>AX44+AX48+AX47</f>
        <v>478</v>
      </c>
      <c r="AY49" s="444">
        <f>AY44+AY48+AY47</f>
        <v>478</v>
      </c>
      <c r="AZ49" s="444">
        <f>AZ44+AZ48+AZ47</f>
        <v>298</v>
      </c>
      <c r="BA49" s="444">
        <f>BA44+BA48+BA47</f>
        <v>541</v>
      </c>
      <c r="BB49" s="444">
        <f>BB44+BB48+BB47</f>
        <v>602</v>
      </c>
      <c r="BC49" s="444">
        <f>BC44+BC48+BC47</f>
        <v>265</v>
      </c>
      <c r="BD49" s="444">
        <f>BD44+BD48+BD47</f>
        <v>789</v>
      </c>
      <c r="BE49" s="444">
        <f>BE44+BE48+BE47</f>
        <v>786</v>
      </c>
      <c r="BF49" s="444">
        <f>BF44+BF48+BF47</f>
        <v>654</v>
      </c>
      <c r="BG49" s="444">
        <f>BG44+BG48+BG47</f>
        <v>416</v>
      </c>
      <c r="BH49" s="444">
        <f>BH44+BH48+BH47</f>
        <v>385</v>
      </c>
      <c r="BI49" s="444">
        <f>BI44+BI48+BI47</f>
        <v>793</v>
      </c>
      <c r="BJ49" s="444">
        <f>BJ44+BJ48+BJ47</f>
        <v>745</v>
      </c>
      <c r="BK49" s="444">
        <f>BK44+BK48+BK47</f>
        <v>1154</v>
      </c>
      <c r="BL49" s="444">
        <f>BL44+BL48+BL47</f>
        <v>1221</v>
      </c>
      <c r="BM49" s="444">
        <f>BM44+BM48+BM47</f>
        <v>1221</v>
      </c>
      <c r="BN49" s="444">
        <f>BN44+BN48+BN47</f>
        <v>1018</v>
      </c>
      <c r="BO49" s="444">
        <f>BO44+BO48+BO47</f>
        <v>915</v>
      </c>
      <c r="BP49" s="444">
        <f>BP44+BP48+BP47</f>
        <v>692</v>
      </c>
      <c r="BQ49" s="444">
        <f>BQ44+BQ48+BQ47</f>
        <v>721</v>
      </c>
      <c r="BR49" s="444">
        <f>BR44+BR48+BR47</f>
        <v>676</v>
      </c>
      <c r="BS49" s="444">
        <f>BS44+BS48+BS47</f>
        <v>796</v>
      </c>
      <c r="BT49" s="444">
        <f>BT44+BT48+BT47</f>
        <v>905</v>
      </c>
      <c r="BU49" s="444">
        <f>BU44+BU48+BU47</f>
        <v>597</v>
      </c>
      <c r="BV49" s="444">
        <f>BV44+BV48+BV47</f>
        <v>472</v>
      </c>
      <c r="BW49" s="444">
        <f>BW44+BW48+BW47</f>
        <v>804</v>
      </c>
      <c r="BX49" s="444">
        <f>BX44+BX48+BX47</f>
        <v>529</v>
      </c>
      <c r="BY49" s="444">
        <f>BY44+BY48+BY47</f>
        <v>408</v>
      </c>
      <c r="BZ49" s="444">
        <f>BZ44+BZ48+BZ47</f>
        <v>341</v>
      </c>
      <c r="CA49" s="444">
        <f>CA44+CA48+CA47</f>
        <v>249</v>
      </c>
      <c r="CB49" s="444">
        <f>CB44+CB48+CB47</f>
        <v>249</v>
      </c>
      <c r="CC49" s="444">
        <f>CC44+CC48+CC47</f>
        <v>450</v>
      </c>
      <c r="CD49" s="444">
        <f>CD44+CD48+CD47</f>
        <v>877</v>
      </c>
      <c r="CE49" s="444">
        <f>CE44+CE48+CE47</f>
        <v>725</v>
      </c>
      <c r="CF49" s="444">
        <f>CF44+CF48+CF47</f>
        <v>1199</v>
      </c>
      <c r="CG49" s="444">
        <f>CG44+CG48+CG47</f>
        <v>1273</v>
      </c>
      <c r="CH49" s="444">
        <f>CH44+CH48+CH47</f>
        <v>1273</v>
      </c>
      <c r="CI49" s="444">
        <f>CI44+CI48+CI47</f>
        <v>1273</v>
      </c>
      <c r="CJ49" s="444">
        <f>CJ44+CJ48+CJ47</f>
        <v>1308</v>
      </c>
      <c r="CK49" s="444">
        <f>CK44+CK48+CK47</f>
        <v>1387</v>
      </c>
      <c r="CL49" s="444">
        <f>CL44+CL48+CL47</f>
        <v>1089</v>
      </c>
      <c r="CM49" s="444">
        <f>CM44+CM48+CM47</f>
        <v>1318</v>
      </c>
      <c r="CN49" s="444">
        <f>CN44+CN48+CN47</f>
        <v>1279</v>
      </c>
      <c r="CO49" s="444">
        <f>CO44+CO48+CO47</f>
        <v>1279</v>
      </c>
      <c r="CP49" s="444">
        <f>CP44+CP48+CP47</f>
        <v>1279</v>
      </c>
      <c r="CQ49" s="444">
        <f>CQ44+CQ48+CQ47</f>
        <v>1375</v>
      </c>
      <c r="CR49" s="444">
        <f>CR44+CR48+CR47</f>
        <v>1552</v>
      </c>
      <c r="CS49" s="444">
        <f>CS44+CS48+CS47</f>
        <v>1727</v>
      </c>
      <c r="CT49" s="444">
        <f>CT44+CT48+CT47</f>
        <v>1572</v>
      </c>
      <c r="CU49" s="444">
        <f>CU44+CU48+CU47</f>
        <v>2048</v>
      </c>
      <c r="CV49" s="864">
        <f>CV44+CV48+CV47</f>
        <v>2048</v>
      </c>
      <c r="CW49" s="444">
        <f>CW44+CW48+CW47</f>
        <v>2048</v>
      </c>
      <c r="CX49" s="444">
        <f>CX44+CX48+CX47</f>
        <v>1891</v>
      </c>
      <c r="CY49" s="444">
        <f>CY44+CY48+CY47</f>
        <v>2057</v>
      </c>
      <c r="CZ49" s="444">
        <f>CZ44+CZ48+CZ47</f>
        <v>2010</v>
      </c>
      <c r="DA49" s="444">
        <f>DA44+DA48+DA47</f>
        <v>1816</v>
      </c>
      <c r="DB49" s="444">
        <f>DB44+DB48+DB47</f>
        <v>1394</v>
      </c>
      <c r="DC49" s="444">
        <f>DC44+DC48+DC47</f>
        <v>1490</v>
      </c>
      <c r="DD49" s="444">
        <f>DD44+DD48+DD47</f>
        <v>1874</v>
      </c>
      <c r="DE49" s="444">
        <f>DE44+DE48+DE47</f>
        <v>1484</v>
      </c>
      <c r="DF49" s="444">
        <f>DF44+DF48+DF47</f>
        <v>2375</v>
      </c>
      <c r="DG49" s="444">
        <f>DG44+DG48+DG47</f>
        <v>2366</v>
      </c>
      <c r="DH49" s="444">
        <f>DH44+DH48+DH47</f>
        <v>2660</v>
      </c>
      <c r="DI49" s="444">
        <f>DI44+DI48+DI47</f>
        <v>3005</v>
      </c>
      <c r="DJ49" s="444">
        <f>DJ44+DJ48+DJ47</f>
        <v>2959</v>
      </c>
      <c r="DK49" s="444">
        <f>DK44+DK48+DK47</f>
        <v>2682</v>
      </c>
      <c r="DL49" s="444">
        <f>DL44+DL48+DL47</f>
        <v>2269</v>
      </c>
      <c r="DM49" s="444">
        <f>DM44+DM48+DM47</f>
        <v>1852</v>
      </c>
      <c r="DN49" s="444">
        <f>DN44+DN48+DN47</f>
        <v>2218</v>
      </c>
      <c r="DO49" s="444">
        <f>DO44+DO48+DO47</f>
        <v>2693</v>
      </c>
      <c r="DP49" s="444">
        <f>DP44+DP48+DP47</f>
        <v>3131</v>
      </c>
      <c r="DQ49" s="444">
        <f>DQ44+DQ48+DQ47</f>
        <v>3038</v>
      </c>
      <c r="DR49" s="444">
        <f>DR44+DR48+DR47</f>
        <v>2960</v>
      </c>
      <c r="DS49" s="444">
        <f>DS44+DS48+DS47</f>
        <v>2337</v>
      </c>
      <c r="DT49" s="444">
        <f>DT44+DT48+DT47</f>
        <v>2197</v>
      </c>
      <c r="DU49" s="444">
        <f>DU44+DU48+DU47</f>
        <v>1723</v>
      </c>
      <c r="DV49" s="444">
        <f>DV44+DV48+DV47</f>
        <v>2008</v>
      </c>
      <c r="DW49" s="444">
        <f>DW44+DW48+DW47</f>
        <v>1621</v>
      </c>
      <c r="DX49" s="444">
        <f>DX44+DX48+DX47</f>
        <v>1371</v>
      </c>
      <c r="DY49" s="444">
        <f>DY44+DY48+DY47</f>
        <v>827</v>
      </c>
      <c r="DZ49" s="444">
        <f>DZ44+DZ48+DZ47</f>
        <v>255</v>
      </c>
      <c r="EA49" s="444">
        <f>EA44+EA48+EA47</f>
        <v>315</v>
      </c>
      <c r="EB49" s="444">
        <f>EB44+EB48+EB47</f>
        <v>1054</v>
      </c>
      <c r="EC49" s="444">
        <f>EC44+EC48+EC47</f>
        <v>1038</v>
      </c>
      <c r="ED49" s="444">
        <f>ED44+ED48+ED47</f>
        <v>1355</v>
      </c>
      <c r="EE49" s="890">
        <f>EE44+EE48+EE47</f>
        <v>1355</v>
      </c>
      <c r="EF49" s="444">
        <f>EF44+EF48+EF47</f>
        <v>1355</v>
      </c>
      <c r="EG49" s="444">
        <f>EG44+EG48+EG47</f>
        <v>2015</v>
      </c>
      <c r="EH49" s="444">
        <f>EH44+EH48+EH47</f>
        <v>2348</v>
      </c>
      <c r="EI49" s="444">
        <f>EI44+EI48+EI47</f>
        <v>2468</v>
      </c>
      <c r="EJ49" s="444">
        <f>EJ44+EJ48+EJ47</f>
        <v>2107</v>
      </c>
      <c r="EK49" s="444">
        <f>EK44+EK48+EK47</f>
        <v>2163</v>
      </c>
      <c r="EL49" s="444">
        <f>EL44+EL48+EL47</f>
        <v>1642</v>
      </c>
      <c r="EM49" s="444">
        <f>EM44+EM48+EM47</f>
        <v>1516</v>
      </c>
      <c r="EN49" s="444">
        <f>EN44+EN48+EN47</f>
        <v>1667</v>
      </c>
      <c r="EO49" s="444">
        <f>EO44+EO48+EO47</f>
        <v>1829</v>
      </c>
      <c r="EP49" s="444">
        <f>EP44+EP48+EP47</f>
        <v>1661</v>
      </c>
      <c r="EQ49" s="444">
        <f>EQ44+EQ48+EQ47</f>
        <v>1581</v>
      </c>
      <c r="ER49" s="444">
        <f>ER44+ER48+ER47</f>
        <v>1541</v>
      </c>
      <c r="ES49" s="444">
        <f>ES44+ES48+ES47</f>
        <v>1422</v>
      </c>
      <c r="ET49" s="444">
        <f>ET44+ET48+ET47</f>
        <v>1422</v>
      </c>
      <c r="EU49" s="444">
        <f>EU44+EU48+EU47</f>
        <v>1468</v>
      </c>
      <c r="EV49" s="444">
        <f>EV44+EV48+EV47</f>
        <v>1581</v>
      </c>
      <c r="EW49" s="444">
        <f>EW44+EW48+EW47</f>
        <v>1886</v>
      </c>
      <c r="EX49" s="444">
        <f>EX44+EX48+EX47</f>
        <v>1554</v>
      </c>
      <c r="EY49" s="444">
        <f>EY44+EY48+EY47</f>
        <v>1232</v>
      </c>
      <c r="EZ49" s="444">
        <f>EZ44+EZ48+EZ47</f>
        <v>1088</v>
      </c>
      <c r="FA49" s="444">
        <f>FA44+FA48+FA47</f>
        <v>1088</v>
      </c>
      <c r="FB49" s="444">
        <f>FB44+FB48+FB47</f>
        <v>862</v>
      </c>
      <c r="FC49" s="444">
        <f>FC44+FC48+FC47</f>
        <v>893</v>
      </c>
      <c r="FD49" s="444">
        <f>FD44+FD48+FD47</f>
        <v>950</v>
      </c>
      <c r="FE49" s="444">
        <f>FE44+FE48+FE47</f>
        <v>1021</v>
      </c>
      <c r="FF49" s="444">
        <f>FF44+FF48+FF47</f>
        <v>1214</v>
      </c>
      <c r="FG49" s="444">
        <f>FG44+FG48+FG47</f>
        <v>1214</v>
      </c>
      <c r="FH49" s="444">
        <f>FH44+FH48+FH47</f>
        <v>1214</v>
      </c>
      <c r="FI49" s="444">
        <f>FI44+FI48+FI47</f>
        <v>1074</v>
      </c>
      <c r="FJ49" s="444">
        <f>FJ44+FJ48+FJ47</f>
        <v>704</v>
      </c>
      <c r="FK49" s="444">
        <f>FK44+FK48+FK47</f>
        <v>1033</v>
      </c>
      <c r="FL49" s="444">
        <f>FL44+FL48+FL47</f>
        <v>1157</v>
      </c>
      <c r="FM49" s="444">
        <f>FM44+FM48+FM47</f>
        <v>1444</v>
      </c>
      <c r="FN49" s="444">
        <f>FN44+FN48+FN47</f>
        <v>1444</v>
      </c>
      <c r="FO49" s="444">
        <f>FO44+FO48+FO47</f>
        <v>1312</v>
      </c>
      <c r="FP49" s="444">
        <f>FP44+FP48+FP47</f>
        <v>677</v>
      </c>
      <c r="FQ49" s="444">
        <f>FQ44+FQ48+FQ47</f>
        <v>848</v>
      </c>
      <c r="FR49" s="444">
        <f>FR44+FR48+FR47</f>
        <v>1137</v>
      </c>
      <c r="FS49" s="444">
        <f>FS44+FS48+FS47</f>
        <v>1015</v>
      </c>
      <c r="FT49" s="444">
        <f>FT44+FT48+FT47</f>
        <v>1040</v>
      </c>
      <c r="FU49" s="444">
        <f>FU44+FU48+FU47</f>
        <v>789</v>
      </c>
      <c r="FV49" s="444">
        <f>FV44+FV48+FV47</f>
        <v>247</v>
      </c>
      <c r="FW49" s="444">
        <f>FW44+FW48+FW47</f>
        <v>756</v>
      </c>
      <c r="FX49" s="444">
        <f>FX44+FX48+FX47</f>
        <v>411</v>
      </c>
      <c r="FY49" s="444">
        <f>FY44+FY48+FY47</f>
        <v>316</v>
      </c>
      <c r="FZ49" s="444">
        <f>FZ44+FZ48+FZ47</f>
        <v>136</v>
      </c>
      <c r="GA49" s="444">
        <f>GA44+GA48+GA47</f>
        <v>209</v>
      </c>
      <c r="GB49" s="444">
        <f>GB44+GB48+GB47</f>
        <v>209</v>
      </c>
      <c r="GC49" s="444">
        <f>GC44+GC48+GC47</f>
        <v>209</v>
      </c>
      <c r="GD49" s="444">
        <f>GD44+GD48+GD47</f>
        <v>854</v>
      </c>
      <c r="GE49" s="444">
        <f>GE44+GE48+GE47</f>
        <v>655</v>
      </c>
      <c r="GF49" s="444">
        <f>GF44+GF48+GF47</f>
        <v>735</v>
      </c>
      <c r="GG49" s="444">
        <f>GG44+GG48+GG47</f>
        <v>473</v>
      </c>
      <c r="GH49" s="444">
        <f>GH44+GH48+GH47</f>
        <v>540</v>
      </c>
      <c r="GI49" s="444">
        <f>GI44+GI48+GI47</f>
        <v>232</v>
      </c>
      <c r="GJ49" s="444">
        <f>GJ44+GJ48+GJ47</f>
        <v>232</v>
      </c>
      <c r="GK49" s="444">
        <f>GK44+GK48+GK47</f>
        <v>88</v>
      </c>
      <c r="GL49" s="444">
        <f>GL44+GL48+GL47</f>
        <v>612</v>
      </c>
      <c r="GM49" s="444">
        <f>GM44+GM48+GM47</f>
        <v>235</v>
      </c>
      <c r="GN49" s="444">
        <f>GN44+GN48+GN47</f>
        <v>386</v>
      </c>
      <c r="GO49" s="444">
        <f>GO44+GO48+GO47</f>
        <v>386</v>
      </c>
      <c r="GP49" s="444">
        <f>GP44+GP48+GP47</f>
        <v>386</v>
      </c>
      <c r="GQ49" s="444">
        <f>GQ44+GQ48+GQ47</f>
        <v>592</v>
      </c>
      <c r="GR49" s="444">
        <f>GR44+GR48+GR47</f>
        <v>134</v>
      </c>
      <c r="GS49" s="444">
        <f>GS44+GS48+GS47</f>
        <v>80</v>
      </c>
      <c r="GT49" s="444">
        <f>GT44+GT48+GT47</f>
        <v>6</v>
      </c>
      <c r="GU49" s="444">
        <f>GU44+GU48+GU47</f>
        <v>188</v>
      </c>
      <c r="GV49" s="444">
        <f>GV44+GV48+GV47</f>
        <v>378</v>
      </c>
      <c r="GW49" s="444">
        <f>GW44+GW48+GW47</f>
        <v>378</v>
      </c>
      <c r="GX49" s="444">
        <f>GX44+GX48+GX47</f>
        <v>333</v>
      </c>
      <c r="GY49" s="444">
        <f>GY44+GY48+GY47</f>
        <v>430</v>
      </c>
      <c r="GZ49" s="444">
        <f>GZ44+GZ48+GZ47</f>
        <v>430</v>
      </c>
      <c r="HA49" s="444">
        <f>HA44+HA48+HA47</f>
        <v>554</v>
      </c>
      <c r="HB49" s="444">
        <f>HB44+HB48+HB47</f>
        <v>454</v>
      </c>
      <c r="HC49" s="444">
        <f>HC44+HC48+HC47</f>
        <v>795</v>
      </c>
      <c r="HD49" s="444">
        <f>HD44+HD48+HD47</f>
        <v>795</v>
      </c>
      <c r="HE49" s="444">
        <f>HE44+HE48+HE47</f>
        <v>631</v>
      </c>
      <c r="HF49" s="444">
        <f>HF44+HF48+HF47</f>
        <v>466</v>
      </c>
      <c r="HG49" s="444">
        <f>HG44+HG48+HG47</f>
        <v>65</v>
      </c>
      <c r="HH49" s="444">
        <f>HH44+HH48+HH47</f>
        <v>1009</v>
      </c>
      <c r="HI49" s="444">
        <f>HI44+HI48+HI47</f>
        <v>857</v>
      </c>
      <c r="HJ49" s="444">
        <f>HJ44+HJ48+HJ47</f>
        <v>640</v>
      </c>
      <c r="HK49" s="444">
        <f>HK44+HK48+HK47</f>
        <v>640</v>
      </c>
      <c r="HL49" s="444">
        <f>HL44+HL48+HL47</f>
        <v>553</v>
      </c>
      <c r="HM49" s="444">
        <f>HM44+HM48+HM47</f>
        <v>195</v>
      </c>
      <c r="HN49" s="444">
        <f>HN44+HN48+HN47</f>
        <v>282</v>
      </c>
      <c r="HO49" s="444">
        <f>HO44+HO48+HO47</f>
        <v>588</v>
      </c>
      <c r="HP49" s="444">
        <f>HP44+HP48+HP47</f>
        <v>786</v>
      </c>
      <c r="HQ49" s="444">
        <f>HQ44+HQ48+HQ47</f>
        <v>786</v>
      </c>
      <c r="HR49" s="444">
        <f>HR44+HR48+HR47</f>
        <v>674</v>
      </c>
      <c r="HS49" s="444">
        <f>HS44+HS48+HS47</f>
        <v>312</v>
      </c>
      <c r="HT49" s="444">
        <f>HT44+HT48+HT47</f>
        <v>793</v>
      </c>
      <c r="HU49" s="444">
        <f>HU44+HU48+HU47</f>
        <v>93</v>
      </c>
      <c r="HV49" s="444">
        <f>HV44+HV48+HV47</f>
        <v>726</v>
      </c>
      <c r="HW49" s="444">
        <f>HW44+HW48+HW47</f>
        <v>801</v>
      </c>
      <c r="HX49" s="444">
        <f>HX44+HX48+HX47</f>
        <v>874</v>
      </c>
      <c r="HY49" s="444">
        <f>HY44+HY48+HY47</f>
        <v>720</v>
      </c>
      <c r="HZ49" s="444">
        <f>HZ44+HZ48+HZ47</f>
        <v>537</v>
      </c>
      <c r="IA49" s="444">
        <f>IA44+IA48+IA47</f>
        <v>704</v>
      </c>
      <c r="IB49" s="444">
        <f>IB44+IB48+IB47</f>
        <v>938</v>
      </c>
      <c r="IC49" s="444">
        <f>IC44+IC48+IC47</f>
        <v>773</v>
      </c>
      <c r="ID49" s="444">
        <f>ID44+ID48+ID47</f>
        <v>905</v>
      </c>
      <c r="IE49" s="444">
        <f>IE44+IE48+IE47</f>
        <v>1002</v>
      </c>
      <c r="IF49" s="444" t="e">
        <f>IF44+IF48+IF47</f>
        <v>#REF!</v>
      </c>
      <c r="IG49" s="444">
        <f>IG44+IG48+IG47</f>
        <v>753</v>
      </c>
      <c r="IH49" s="444">
        <f>IH44+IH48+IH47</f>
        <v>747</v>
      </c>
      <c r="II49" s="444">
        <f>II44+II48+II47</f>
        <v>1032</v>
      </c>
      <c r="IJ49" s="444">
        <f>IJ44+IJ48+IJ47</f>
        <v>657</v>
      </c>
      <c r="IK49" s="444">
        <f>IK44+IK48+IK47</f>
        <v>379</v>
      </c>
      <c r="IL49" s="444">
        <f>IL44+IL48+IL47</f>
        <v>479</v>
      </c>
      <c r="IM49" s="444">
        <f>IM44+IM48+IM47</f>
        <v>416</v>
      </c>
      <c r="IN49" s="444">
        <f>IN44+IN48+IN47</f>
        <v>288</v>
      </c>
      <c r="IO49" s="444">
        <f>IO44+IO48+IO47</f>
        <v>253</v>
      </c>
      <c r="IP49" s="444">
        <f>IP44+IP48+IP47</f>
        <v>212</v>
      </c>
      <c r="IQ49" s="444">
        <f>IQ44+IQ48+IQ47</f>
        <v>322</v>
      </c>
      <c r="IR49" s="444">
        <f>IR44+IR48+IR47</f>
        <v>323</v>
      </c>
      <c r="IS49" s="444">
        <f>IS44+IS48+IS47</f>
        <v>214</v>
      </c>
      <c r="IT49" s="444">
        <f>IT44+IT48+IT47</f>
        <v>473</v>
      </c>
      <c r="IU49" s="444">
        <f>IU44+IU48+IU47</f>
        <v>280</v>
      </c>
      <c r="IV49" s="444">
        <f>IV44+IV48+IV47</f>
        <v>1</v>
      </c>
      <c r="IW49" s="444">
        <f>IW44+IW48+IW47</f>
        <v>323</v>
      </c>
      <c r="IX49" s="444">
        <f>IX44+IX48+IX47</f>
        <v>240</v>
      </c>
      <c r="IY49" s="444">
        <f>IY44+IY48+IY47</f>
        <v>1798</v>
      </c>
      <c r="IZ49" s="444">
        <f>IZ44+IZ48+IZ47</f>
        <v>2972</v>
      </c>
      <c r="JA49" s="444">
        <f>JA44+JA48+JA47</f>
        <v>2887</v>
      </c>
      <c r="JB49" s="444">
        <f>JB44+JB48+JB47</f>
        <v>2801</v>
      </c>
      <c r="JC49" s="444">
        <f>JC44+JC48+JC47</f>
        <v>3170</v>
      </c>
      <c r="JD49" s="444">
        <f>JD44+JD48+JD47</f>
        <v>2990</v>
      </c>
      <c r="JE49" s="444">
        <f>JE44+JE48+JE47</f>
        <v>2824</v>
      </c>
      <c r="JF49" s="444">
        <f>JF44+JF48+JF47</f>
        <v>2683</v>
      </c>
      <c r="JG49" s="444">
        <f>JG44+JG48+JG47</f>
        <v>1352</v>
      </c>
      <c r="JH49" s="444">
        <f>JH44+JH48+JH47</f>
        <v>1192</v>
      </c>
      <c r="JI49" s="444">
        <f>JI44+JI48+JI47</f>
        <v>831</v>
      </c>
      <c r="JJ49" s="444">
        <f>JJ44+JJ48+JJ47</f>
        <v>326</v>
      </c>
      <c r="JK49" s="444">
        <f>JK44+JK48+JK47</f>
        <v>498</v>
      </c>
      <c r="JL49" s="444">
        <f>JL44+JL48+JL47</f>
        <v>949</v>
      </c>
      <c r="JM49" s="444">
        <f>JM44+JM48+JM47</f>
        <v>1645</v>
      </c>
      <c r="JN49" s="444">
        <f>JN44+JN48+JN47</f>
        <v>2726</v>
      </c>
      <c r="JO49" s="444">
        <f>JO44+JO48+JO47</f>
        <v>2440</v>
      </c>
      <c r="JP49" s="444">
        <f>JP44+JP48+JP47</f>
        <v>2353</v>
      </c>
      <c r="JQ49" s="444">
        <f>JQ44+JQ48+JQ47</f>
        <v>3061</v>
      </c>
      <c r="JR49" s="444">
        <f>JR44+JR48+JR47</f>
        <v>3582</v>
      </c>
      <c r="JS49" s="444">
        <f>JS44+JS48+JS47</f>
        <v>4056</v>
      </c>
      <c r="JT49" s="444">
        <f>JT44+JT48+JT47</f>
        <v>4014</v>
      </c>
      <c r="JU49" s="444">
        <f>JU44+JU48+JU47</f>
        <v>5091</v>
      </c>
      <c r="JV49" s="444">
        <f>JV44+JV48+JV47</f>
        <v>4689</v>
      </c>
      <c r="JW49" s="444">
        <f>JW44+JW48+JW47</f>
        <v>3825</v>
      </c>
      <c r="JX49" s="444">
        <f>JX44+JX48+JX47</f>
        <v>4135</v>
      </c>
      <c r="JY49" s="444">
        <f>JY44+JY48+JY47</f>
        <v>4484</v>
      </c>
      <c r="JZ49" s="444">
        <f>JZ44+JZ48+JZ47</f>
        <v>4190</v>
      </c>
      <c r="KA49" s="444">
        <f>KA44+KA48+KA47</f>
        <v>4384</v>
      </c>
      <c r="KB49" s="444">
        <f>KB44+KB48+KB47</f>
        <v>4995</v>
      </c>
      <c r="KC49" s="444">
        <f>KC44+KC48+KC47</f>
        <v>3955</v>
      </c>
      <c r="KD49" s="444">
        <f>KD44+KD48+KD47</f>
        <v>3043</v>
      </c>
      <c r="KE49" s="444">
        <f>KE44+KE48+KE47</f>
        <v>3004</v>
      </c>
      <c r="KF49" s="444">
        <f>KF44+KF48+KF47</f>
        <v>3231</v>
      </c>
      <c r="KG49" s="444">
        <f>KG44+KG48+KG47</f>
        <v>2899</v>
      </c>
      <c r="KH49" s="444">
        <f>KH44+KH48+KH47</f>
        <v>2752</v>
      </c>
      <c r="KI49" s="444">
        <f>KI44+KI48+KI47</f>
        <v>3098</v>
      </c>
      <c r="KJ49" s="444">
        <f>KJ44+KJ48+KJ47</f>
        <v>2740</v>
      </c>
      <c r="KK49" s="444">
        <f>KK44+KK48+KK47</f>
        <v>787</v>
      </c>
      <c r="KL49" s="444">
        <f>KL44+KL48+KL47</f>
        <v>865</v>
      </c>
      <c r="KM49" s="444">
        <f>KM44+KM48+KM47</f>
        <v>1257</v>
      </c>
      <c r="KN49" s="1461">
        <f>KN44+KN48+KN47</f>
        <v>1526</v>
      </c>
      <c r="KO49" s="444">
        <f>KO44+KO48+KO47</f>
        <v>1362</v>
      </c>
      <c r="KP49" s="444">
        <f>KP44+KP48+KP47</f>
        <v>1209</v>
      </c>
      <c r="KQ49" s="444">
        <f>KQ44+KQ48+KQ47</f>
        <v>376</v>
      </c>
      <c r="KR49" s="444">
        <f>KR44+KR48+KR47</f>
        <v>24</v>
      </c>
      <c r="KS49" s="444">
        <f>KS44+KS48+KS47</f>
        <v>1590</v>
      </c>
      <c r="KT49" s="444">
        <f>KT44+KT48+KT47</f>
        <v>2732</v>
      </c>
      <c r="KU49" s="444">
        <f>KU44+KU48+KU47</f>
        <v>2917</v>
      </c>
      <c r="KV49" s="444">
        <f>KV44+KV48+KV47</f>
        <v>3577</v>
      </c>
      <c r="KW49" s="444">
        <f>KW44+KW48+KW47</f>
        <v>3813</v>
      </c>
      <c r="KX49" s="444">
        <f>KX44+KX48+KX47</f>
        <v>3067</v>
      </c>
      <c r="KY49" s="444">
        <f>KY44+KY48+KY47</f>
        <v>2651</v>
      </c>
      <c r="KZ49" s="444">
        <f>KZ44+KZ48+KZ47</f>
        <v>2733</v>
      </c>
      <c r="LA49" s="444">
        <f>LA44+LA48+LA47</f>
        <v>4202</v>
      </c>
      <c r="LB49" s="444">
        <f>LB44+LB48+LB47</f>
        <v>4614</v>
      </c>
      <c r="LC49" s="444">
        <f>LC44+LC48+LC47</f>
        <v>4672</v>
      </c>
      <c r="LD49" s="444">
        <f>LD44+LD48+LD47</f>
        <v>5836</v>
      </c>
      <c r="LE49" s="444">
        <f>LE44+LE48+LE47</f>
        <v>5630</v>
      </c>
      <c r="LF49" s="444">
        <f>LF44+LF48+LF47</f>
        <v>5359</v>
      </c>
      <c r="LG49" s="444">
        <f>LG44+LG48+LG47</f>
        <v>5530</v>
      </c>
      <c r="LH49" s="444">
        <f>LH44+LH48+LH47</f>
        <v>6597</v>
      </c>
      <c r="LI49" s="444">
        <f>LI44+LI48+LI47</f>
        <v>7426</v>
      </c>
      <c r="LJ49" s="444">
        <f>LJ44+LJ48+LJ47</f>
        <v>7532</v>
      </c>
      <c r="LK49" s="444">
        <f>LK44+LK48+LK47</f>
        <v>8464</v>
      </c>
      <c r="LL49" s="444">
        <f>LL44+LL48+LL47</f>
        <v>7889</v>
      </c>
      <c r="LM49" s="444">
        <f>LM44+LM48+LM47</f>
        <v>6715</v>
      </c>
      <c r="LN49" s="444">
        <f>LN44+LN48+LN47</f>
        <v>6805</v>
      </c>
      <c r="LO49" s="444">
        <f>LO44+LO48+LO47</f>
        <v>6801</v>
      </c>
      <c r="LP49" s="444">
        <f>LP44+LP48+LP47</f>
        <v>6801</v>
      </c>
      <c r="LQ49" s="444">
        <f>LQ44+LQ48+LQ47</f>
        <v>6801</v>
      </c>
      <c r="LR49" s="444">
        <f>LR44+LR48+LR47</f>
        <v>6523</v>
      </c>
      <c r="LS49" s="444">
        <f>LS44+LS48+LS47</f>
        <v>6005</v>
      </c>
      <c r="LT49" s="444">
        <f>LT44+LT48+LT47</f>
        <v>5426</v>
      </c>
      <c r="LU49" s="444">
        <f>LU44+LU48+LU47</f>
        <v>4384</v>
      </c>
      <c r="LV49" s="444">
        <f>LV44+LV48+LV47</f>
        <v>5610</v>
      </c>
      <c r="LW49" s="444">
        <f>LW44+LW48+LW47</f>
        <v>5610</v>
      </c>
      <c r="LX49" s="444">
        <f>LX44+LX48+LX47</f>
        <v>5610</v>
      </c>
      <c r="LY49" s="444">
        <f>LY44+LY48+LY47</f>
        <v>5603</v>
      </c>
      <c r="LZ49" s="444">
        <f>LZ44+LZ48+LZ47</f>
        <v>5076</v>
      </c>
      <c r="MA49" s="444">
        <f>MA44+MA48+MA47</f>
        <v>4839</v>
      </c>
      <c r="MB49" s="444">
        <f>MB44+MB48+MB47</f>
        <v>5284</v>
      </c>
      <c r="MC49" s="444">
        <f>MC44+MC48+MC47</f>
        <v>6145</v>
      </c>
      <c r="MD49" s="444">
        <f>MD44+MD48+MD47</f>
        <v>6939</v>
      </c>
      <c r="ME49" s="444">
        <f>ME44+ME48+ME47</f>
        <v>6318</v>
      </c>
      <c r="MF49" s="444">
        <f>MF44+MF48+MF47</f>
        <v>6612</v>
      </c>
      <c r="MG49" s="444">
        <f>MG44+MG48+MG47</f>
        <v>5936</v>
      </c>
      <c r="MH49" s="444">
        <f>MH44+MH48+MH47</f>
        <v>4769</v>
      </c>
      <c r="MI49" s="444">
        <f>MI44+MI48+MI47</f>
        <v>3249</v>
      </c>
      <c r="MJ49" s="444">
        <f>MJ44+MJ48+MJ47</f>
        <v>5349</v>
      </c>
      <c r="MK49" s="444">
        <f>MK44+MK48+MK47</f>
        <v>3550</v>
      </c>
      <c r="ML49" s="444">
        <f>ML44+ML48+ML47</f>
        <v>3593</v>
      </c>
      <c r="MM49" s="444">
        <f>MM44+MM48+MM47</f>
        <v>3328</v>
      </c>
      <c r="MN49" s="444">
        <f>MN44+MN48+MN47</f>
        <v>2781</v>
      </c>
      <c r="MO49" s="444">
        <f>MO44+MO48+MO47</f>
        <v>1898</v>
      </c>
      <c r="MP49" s="444">
        <f>MP44+MP48+MP47</f>
        <v>1898</v>
      </c>
      <c r="MQ49" s="444">
        <f>MQ44+MQ48+MQ47</f>
        <v>4069</v>
      </c>
      <c r="MR49" s="444">
        <f>MR44+MR48+MR47</f>
        <v>4958</v>
      </c>
      <c r="MS49" s="444">
        <f>MS44+MS48+MS47</f>
        <v>4500</v>
      </c>
      <c r="MT49" s="444">
        <f>MT44+MT48+MT47</f>
        <v>4422</v>
      </c>
      <c r="MU49" s="444">
        <f>MU44+MU48+MU47</f>
        <v>4240</v>
      </c>
      <c r="MV49" s="444">
        <f>MV44+MV48+MV47</f>
        <v>4240</v>
      </c>
      <c r="MW49" s="444">
        <f>MW44+MW48+MW47</f>
        <v>4237</v>
      </c>
      <c r="MX49" s="444">
        <f>MX44+MX48+MX47</f>
        <v>4786</v>
      </c>
      <c r="MY49" s="444">
        <f>MY44+MY48+MY47</f>
        <v>4251</v>
      </c>
      <c r="MZ49" s="444">
        <f>MZ44+MZ48+MZ47</f>
        <v>3869</v>
      </c>
      <c r="NA49" s="444">
        <f>NA44+NA48+NA47</f>
        <v>4304</v>
      </c>
    </row>
    <row r="50" spans="1:365" ht="15" customHeight="1">
      <c r="B50" s="264"/>
      <c r="C50" s="264"/>
      <c r="D50" s="264"/>
      <c r="E50" s="264"/>
      <c r="F50" s="264"/>
      <c r="G50" s="264"/>
      <c r="H50" s="264"/>
      <c r="I50" s="264"/>
      <c r="J50" s="264"/>
      <c r="K50" s="264"/>
      <c r="L50" s="264"/>
      <c r="M50" s="264"/>
      <c r="N50" s="264"/>
      <c r="O50" s="264"/>
      <c r="P50" s="264"/>
      <c r="Q50" s="264"/>
      <c r="R50" s="264"/>
      <c r="S50" s="741"/>
      <c r="T50" s="264"/>
      <c r="U50" s="264"/>
      <c r="V50" s="264"/>
      <c r="W50" s="264"/>
      <c r="X50" s="264"/>
      <c r="Y50" s="264"/>
      <c r="Z50" s="264"/>
      <c r="AA50" s="264"/>
      <c r="AB50" s="264"/>
      <c r="AC50" s="264"/>
      <c r="AD50" s="264"/>
      <c r="AE50" s="264"/>
      <c r="AF50" s="264"/>
      <c r="AG50" s="264"/>
      <c r="AH50" s="264"/>
      <c r="AI50" s="264"/>
      <c r="AJ50" s="264"/>
      <c r="AK50" s="264"/>
      <c r="AL50" s="264"/>
      <c r="AM50" s="264"/>
      <c r="AN50" s="264"/>
      <c r="AO50" s="264"/>
      <c r="AP50" s="264"/>
      <c r="AQ50" s="264"/>
      <c r="AR50" s="264"/>
      <c r="AS50" s="264"/>
      <c r="AT50" s="264"/>
      <c r="AU50" s="264"/>
      <c r="AV50" s="264"/>
      <c r="AW50" s="264"/>
      <c r="AX50" s="264"/>
      <c r="AY50" s="264"/>
      <c r="AZ50" s="264"/>
      <c r="BA50" s="264"/>
      <c r="BB50" s="264"/>
      <c r="BC50" s="264"/>
      <c r="BD50" s="264"/>
      <c r="BE50" s="264"/>
      <c r="BF50" s="264"/>
      <c r="BG50" s="264"/>
      <c r="BH50" s="264"/>
      <c r="BI50" s="264"/>
      <c r="BJ50" s="264"/>
      <c r="BK50" s="264"/>
      <c r="BL50" s="264"/>
      <c r="BM50" s="264"/>
      <c r="BN50" s="264"/>
      <c r="BO50" s="264"/>
      <c r="BP50" s="264"/>
      <c r="BQ50" s="264"/>
      <c r="BR50" s="264"/>
      <c r="BS50" s="264"/>
      <c r="BT50" s="264"/>
      <c r="BU50" s="264"/>
      <c r="BV50" s="264"/>
      <c r="BW50" s="264"/>
      <c r="BX50" s="264"/>
      <c r="BY50" s="264"/>
      <c r="BZ50" s="264"/>
      <c r="CA50" s="264"/>
      <c r="CB50" s="264"/>
      <c r="CC50" s="264"/>
      <c r="CD50" s="264"/>
      <c r="CE50" s="264"/>
      <c r="CF50" s="264"/>
      <c r="CG50" s="264"/>
      <c r="CH50" s="264"/>
      <c r="CI50" s="264"/>
      <c r="CJ50" s="264"/>
      <c r="CK50" s="264"/>
      <c r="CL50" s="264"/>
      <c r="CM50" s="264"/>
      <c r="CN50" s="264"/>
      <c r="CO50" s="264"/>
      <c r="CP50" s="264"/>
      <c r="CQ50" s="264"/>
      <c r="CR50" s="264"/>
      <c r="CS50" s="264"/>
      <c r="CT50" s="264"/>
      <c r="CU50" s="264"/>
      <c r="CV50" s="866"/>
      <c r="CW50" s="264"/>
      <c r="CX50" s="264"/>
      <c r="CY50" s="264"/>
      <c r="CZ50" s="264"/>
      <c r="DA50" s="264"/>
      <c r="DB50" s="264"/>
      <c r="DC50" s="264"/>
      <c r="DD50" s="264"/>
      <c r="DE50" s="264"/>
      <c r="DF50" s="264"/>
      <c r="DG50" s="264"/>
      <c r="DH50" s="264"/>
      <c r="DI50" s="264"/>
      <c r="DJ50" s="264"/>
      <c r="DK50" s="264"/>
      <c r="DL50" s="264"/>
      <c r="DM50" s="264"/>
      <c r="DN50" s="264"/>
      <c r="DO50" s="264"/>
      <c r="DP50" s="264"/>
      <c r="DQ50" s="264"/>
      <c r="DR50" s="264"/>
      <c r="DS50" s="264"/>
      <c r="DT50" s="264"/>
      <c r="DU50" s="264"/>
      <c r="DV50" s="264"/>
      <c r="DW50" s="264"/>
      <c r="DX50" s="264"/>
      <c r="DY50" s="264"/>
      <c r="DZ50" s="264"/>
      <c r="EA50" s="264"/>
      <c r="EB50" s="264"/>
      <c r="EC50" s="264"/>
      <c r="ED50" s="264"/>
      <c r="EE50" s="892"/>
      <c r="EF50" s="264"/>
      <c r="EG50" s="264"/>
      <c r="EH50" s="264"/>
      <c r="EI50" s="264"/>
      <c r="EJ50" s="264"/>
      <c r="EK50" s="264"/>
      <c r="EL50" s="264"/>
      <c r="EM50" s="264"/>
      <c r="EN50" s="264"/>
      <c r="EO50" s="264"/>
      <c r="EP50" s="264"/>
      <c r="EQ50" s="264"/>
      <c r="ER50" s="264"/>
      <c r="ES50" s="264"/>
      <c r="ET50" s="264"/>
      <c r="EU50" s="264"/>
      <c r="EV50" s="264"/>
      <c r="EW50" s="264"/>
      <c r="EX50" s="264"/>
      <c r="EY50" s="264"/>
      <c r="EZ50" s="264"/>
      <c r="FA50" s="264"/>
      <c r="FB50" s="264"/>
      <c r="FC50" s="264"/>
      <c r="FD50" s="264"/>
      <c r="FE50" s="264"/>
      <c r="FF50" s="264"/>
      <c r="FG50" s="264"/>
      <c r="FH50" s="264"/>
      <c r="FI50" s="264"/>
      <c r="FJ50" s="264"/>
      <c r="FK50" s="264"/>
      <c r="FL50" s="264"/>
      <c r="FM50" s="264"/>
      <c r="FN50" s="264"/>
      <c r="FO50" s="264"/>
      <c r="FP50" s="264"/>
      <c r="FQ50" s="264"/>
      <c r="FR50" s="264"/>
      <c r="FS50" s="264"/>
      <c r="FT50" s="264"/>
      <c r="FU50" s="264"/>
      <c r="FV50" s="264"/>
      <c r="FW50" s="264"/>
      <c r="FX50" s="264"/>
      <c r="FY50" s="264"/>
      <c r="FZ50" s="264"/>
      <c r="GA50" s="264"/>
      <c r="GB50" s="264"/>
      <c r="GC50" s="264"/>
      <c r="GD50" s="264"/>
      <c r="GE50" s="264"/>
      <c r="GF50" s="264"/>
      <c r="GG50" s="264"/>
      <c r="GH50" s="264"/>
      <c r="GI50" s="264"/>
      <c r="GJ50" s="264"/>
      <c r="GK50" s="264"/>
      <c r="GL50" s="264"/>
      <c r="GM50" s="264"/>
      <c r="GN50" s="264"/>
      <c r="GO50" s="264"/>
      <c r="GP50" s="264"/>
      <c r="GQ50" s="264"/>
      <c r="GR50" s="264"/>
      <c r="GS50" s="264"/>
      <c r="GT50" s="264"/>
      <c r="GU50" s="264"/>
      <c r="GV50" s="264"/>
      <c r="GW50" s="264"/>
      <c r="GX50" s="264"/>
      <c r="GY50" s="264"/>
      <c r="GZ50" s="264"/>
      <c r="HA50" s="264"/>
      <c r="HB50" s="264"/>
      <c r="HC50" s="264"/>
      <c r="HD50" s="264"/>
      <c r="HE50" s="264"/>
      <c r="HF50" s="264"/>
      <c r="HG50" s="264"/>
      <c r="HH50" s="264"/>
      <c r="HI50" s="264"/>
      <c r="HJ50" s="264"/>
      <c r="HK50" s="264"/>
      <c r="HL50" s="264"/>
      <c r="HM50" s="264"/>
      <c r="HN50" s="264"/>
      <c r="HO50" s="264"/>
      <c r="HP50" s="264"/>
      <c r="HQ50" s="264"/>
      <c r="HR50" s="264"/>
      <c r="HS50" s="264"/>
      <c r="HT50" s="264"/>
      <c r="HU50" s="264"/>
      <c r="HV50" s="264"/>
      <c r="HW50" s="264"/>
      <c r="HX50" s="264"/>
      <c r="HY50" s="264"/>
      <c r="HZ50" s="264"/>
      <c r="IA50" s="264"/>
      <c r="IB50" s="264"/>
      <c r="IC50" s="264"/>
      <c r="ID50" s="264"/>
      <c r="IE50" s="264"/>
      <c r="IF50" s="264"/>
      <c r="IG50" s="264"/>
      <c r="IH50" s="264"/>
      <c r="II50" s="264"/>
      <c r="IJ50" s="264"/>
      <c r="IK50" s="264"/>
      <c r="IL50" s="264"/>
      <c r="IM50" s="264"/>
      <c r="IN50" s="264"/>
      <c r="IO50" s="264"/>
      <c r="IP50" s="264"/>
      <c r="IQ50" s="264"/>
      <c r="IR50" s="264"/>
      <c r="IS50" s="264"/>
      <c r="IT50" s="264"/>
      <c r="IU50" s="264"/>
      <c r="IV50" s="264"/>
      <c r="IW50" s="264"/>
      <c r="IX50" s="264"/>
      <c r="IY50" s="264"/>
      <c r="IZ50" s="264"/>
      <c r="JA50" s="264"/>
      <c r="JB50" s="264"/>
      <c r="JC50" s="264"/>
      <c r="JD50" s="264"/>
      <c r="JE50" s="264"/>
      <c r="JF50" s="264"/>
      <c r="JG50" s="264"/>
      <c r="JH50" s="264"/>
      <c r="JI50" s="264"/>
      <c r="JJ50" s="264"/>
      <c r="JK50" s="264"/>
      <c r="JL50" s="264"/>
      <c r="JM50" s="264"/>
      <c r="JN50" s="264"/>
      <c r="JO50" s="264"/>
      <c r="JP50" s="264"/>
      <c r="JQ50" s="264"/>
      <c r="JR50" s="264"/>
      <c r="JS50" s="264"/>
      <c r="JT50" s="264"/>
      <c r="JU50" s="264"/>
      <c r="JV50" s="264"/>
      <c r="JW50" s="264"/>
      <c r="JX50" s="264"/>
      <c r="JY50" s="264"/>
      <c r="JZ50" s="264"/>
      <c r="KA50" s="264"/>
      <c r="KB50" s="264"/>
      <c r="KC50" s="264"/>
      <c r="KD50" s="264"/>
      <c r="KE50" s="264"/>
      <c r="KF50" s="264"/>
      <c r="KG50" s="264"/>
      <c r="KH50" s="264"/>
      <c r="KI50" s="264"/>
      <c r="KJ50" s="264"/>
      <c r="KK50" s="264"/>
      <c r="KL50" s="264"/>
      <c r="KM50" s="264"/>
      <c r="KN50" s="1463"/>
      <c r="KO50" s="264"/>
      <c r="KP50" s="264"/>
      <c r="KQ50" s="264"/>
      <c r="KR50" s="264"/>
      <c r="KS50" s="264"/>
      <c r="KT50" s="264"/>
      <c r="KU50" s="264"/>
      <c r="KV50" s="264"/>
      <c r="KW50" s="264"/>
      <c r="KX50" s="264"/>
      <c r="KY50" s="264"/>
      <c r="KZ50" s="264"/>
      <c r="LA50" s="264"/>
      <c r="LB50" s="264"/>
      <c r="LC50" s="264"/>
      <c r="LD50" s="264"/>
      <c r="LE50" s="264"/>
      <c r="LF50" s="264"/>
      <c r="LG50" s="264"/>
      <c r="LH50" s="264"/>
      <c r="LI50" s="264"/>
      <c r="LJ50" s="264"/>
      <c r="LK50" s="264"/>
      <c r="LL50" s="264"/>
      <c r="LM50" s="264"/>
      <c r="LN50" s="264"/>
      <c r="LO50" s="264"/>
      <c r="LP50" s="264"/>
      <c r="LQ50" s="264"/>
      <c r="LR50" s="264"/>
      <c r="LS50" s="264"/>
      <c r="LT50" s="264"/>
      <c r="LU50" s="264"/>
      <c r="LV50" s="264"/>
      <c r="LW50" s="264"/>
      <c r="LX50" s="264"/>
      <c r="LY50" s="264"/>
      <c r="LZ50" s="264"/>
      <c r="MA50" s="264"/>
      <c r="MB50" s="264"/>
      <c r="MC50" s="264"/>
      <c r="MD50" s="264"/>
      <c r="ME50" s="264"/>
      <c r="MF50" s="264"/>
      <c r="MG50" s="264"/>
      <c r="MH50" s="264"/>
      <c r="MI50" s="264"/>
      <c r="MJ50" s="264"/>
      <c r="MK50" s="264"/>
      <c r="ML50" s="264"/>
      <c r="MM50" s="264"/>
      <c r="MN50" s="264"/>
      <c r="MO50" s="264"/>
      <c r="MP50" s="264"/>
      <c r="MQ50" s="264"/>
      <c r="MR50" s="264"/>
      <c r="MS50" s="264"/>
      <c r="MT50" s="264"/>
      <c r="MU50" s="264"/>
      <c r="MV50" s="264"/>
      <c r="MW50" s="264"/>
      <c r="MX50" s="264"/>
      <c r="MY50" s="264"/>
      <c r="MZ50" s="264"/>
      <c r="NA50" s="264"/>
    </row>
    <row r="51" spans="1:365" ht="13.5">
      <c r="A51" s="75" t="s">
        <v>555</v>
      </c>
      <c r="B51" s="448"/>
      <c r="C51" s="448"/>
      <c r="D51" s="448"/>
      <c r="E51" s="448"/>
      <c r="F51" s="448"/>
      <c r="G51" s="448"/>
      <c r="H51" s="448"/>
      <c r="I51" s="448"/>
      <c r="J51" s="448"/>
      <c r="K51" s="448"/>
      <c r="L51" s="448"/>
      <c r="M51" s="448"/>
      <c r="N51" s="448"/>
      <c r="O51" s="448"/>
      <c r="P51" s="448"/>
      <c r="Q51" s="448"/>
      <c r="R51" s="448"/>
      <c r="S51" s="739"/>
      <c r="T51" s="448"/>
      <c r="U51" s="448"/>
      <c r="V51" s="448"/>
      <c r="W51" s="448"/>
      <c r="X51" s="448"/>
      <c r="Y51" s="448"/>
      <c r="Z51" s="448"/>
      <c r="AA51" s="448"/>
      <c r="AB51" s="448"/>
      <c r="AC51" s="448"/>
      <c r="AD51" s="448"/>
      <c r="AE51" s="448"/>
      <c r="AF51" s="448"/>
      <c r="AG51" s="448"/>
      <c r="AH51" s="448"/>
      <c r="AI51" s="448"/>
      <c r="AJ51" s="448"/>
      <c r="AK51" s="448"/>
      <c r="AL51" s="448"/>
      <c r="AM51" s="448"/>
      <c r="AN51" s="448"/>
      <c r="AO51" s="448"/>
      <c r="AP51" s="448"/>
      <c r="AQ51" s="448"/>
      <c r="AR51" s="448"/>
      <c r="AS51" s="448"/>
      <c r="AT51" s="448"/>
      <c r="AU51" s="448"/>
      <c r="AV51" s="448"/>
      <c r="AW51" s="448"/>
      <c r="AX51" s="448"/>
      <c r="AY51" s="448"/>
      <c r="AZ51" s="448"/>
      <c r="BA51" s="448"/>
      <c r="BB51" s="448"/>
      <c r="BC51" s="448"/>
      <c r="BD51" s="448"/>
      <c r="BE51" s="448"/>
      <c r="BF51" s="448"/>
      <c r="BG51" s="448"/>
      <c r="BH51" s="448"/>
      <c r="BI51" s="448"/>
      <c r="BJ51" s="448"/>
      <c r="BK51" s="448"/>
      <c r="BL51" s="448"/>
      <c r="BM51" s="448"/>
      <c r="BN51" s="448"/>
      <c r="BO51" s="448"/>
      <c r="BP51" s="448"/>
      <c r="BQ51" s="448"/>
      <c r="BR51" s="448"/>
      <c r="BS51" s="448"/>
      <c r="BT51" s="448"/>
      <c r="BU51" s="448"/>
      <c r="BV51" s="448"/>
      <c r="BW51" s="448"/>
      <c r="BX51" s="448"/>
      <c r="BY51" s="448"/>
      <c r="BZ51" s="448"/>
      <c r="CA51" s="448"/>
      <c r="CB51" s="448"/>
      <c r="CC51" s="448"/>
      <c r="CD51" s="448"/>
      <c r="CE51" s="448"/>
      <c r="CF51" s="448"/>
      <c r="CG51" s="448"/>
      <c r="CH51" s="448"/>
      <c r="CI51" s="448"/>
      <c r="CJ51" s="448"/>
      <c r="CK51" s="448"/>
      <c r="CL51" s="448"/>
      <c r="CM51" s="448"/>
      <c r="CN51" s="448"/>
      <c r="CO51" s="448"/>
      <c r="CP51" s="448"/>
      <c r="CQ51" s="448"/>
      <c r="CR51" s="448"/>
      <c r="CS51" s="448"/>
      <c r="CT51" s="448"/>
      <c r="CU51" s="448"/>
      <c r="CV51" s="864"/>
      <c r="CW51" s="448"/>
      <c r="CX51" s="448"/>
      <c r="CY51" s="448"/>
      <c r="CZ51" s="448"/>
      <c r="DA51" s="448"/>
      <c r="DB51" s="448"/>
      <c r="DC51" s="448"/>
      <c r="DD51" s="448"/>
      <c r="DE51" s="448"/>
      <c r="DF51" s="448"/>
      <c r="DG51" s="448"/>
      <c r="DH51" s="448"/>
      <c r="DI51" s="448"/>
      <c r="DJ51" s="448"/>
      <c r="DK51" s="448"/>
      <c r="DL51" s="448"/>
      <c r="DM51" s="448"/>
      <c r="DN51" s="448"/>
      <c r="DO51" s="448"/>
      <c r="DP51" s="448"/>
      <c r="DQ51" s="448"/>
      <c r="DR51" s="448"/>
      <c r="DS51" s="448"/>
      <c r="DT51" s="448"/>
      <c r="DU51" s="448"/>
      <c r="DV51" s="448"/>
      <c r="DW51" s="448"/>
      <c r="DX51" s="448"/>
      <c r="DY51" s="448"/>
      <c r="DZ51" s="448"/>
      <c r="EA51" s="448"/>
      <c r="EB51" s="448"/>
      <c r="EC51" s="448"/>
      <c r="ED51" s="448"/>
      <c r="EE51" s="890"/>
      <c r="EF51" s="448"/>
      <c r="EG51" s="448"/>
      <c r="EH51" s="448"/>
      <c r="EI51" s="448"/>
      <c r="EJ51" s="448"/>
      <c r="EK51" s="448"/>
      <c r="EL51" s="448"/>
      <c r="EM51" s="448"/>
      <c r="EN51" s="448"/>
      <c r="EO51" s="448"/>
      <c r="EP51" s="448"/>
      <c r="EQ51" s="448"/>
      <c r="ER51" s="448"/>
      <c r="ES51" s="448"/>
      <c r="ET51" s="448"/>
      <c r="EU51" s="448"/>
      <c r="EV51" s="448"/>
      <c r="EW51" s="448"/>
      <c r="EX51" s="448"/>
      <c r="EY51" s="448"/>
      <c r="EZ51" s="448"/>
      <c r="FA51" s="448"/>
      <c r="FB51" s="448"/>
      <c r="FC51" s="448"/>
      <c r="FD51" s="448"/>
      <c r="FE51" s="448"/>
      <c r="FF51" s="448"/>
      <c r="FG51" s="448"/>
      <c r="FH51" s="448"/>
      <c r="FI51" s="448"/>
      <c r="FJ51" s="448"/>
      <c r="FK51" s="448"/>
      <c r="FL51" s="448"/>
      <c r="FM51" s="448"/>
      <c r="FN51" s="448"/>
      <c r="FO51" s="448"/>
      <c r="FP51" s="448"/>
      <c r="FQ51" s="448"/>
      <c r="FR51" s="448"/>
      <c r="FS51" s="448"/>
      <c r="FT51" s="448"/>
      <c r="FU51" s="448"/>
      <c r="FV51" s="448"/>
      <c r="FW51" s="448"/>
      <c r="FX51" s="448"/>
      <c r="FY51" s="448"/>
      <c r="FZ51" s="448"/>
      <c r="GA51" s="448"/>
      <c r="GB51" s="448"/>
      <c r="GC51" s="448"/>
      <c r="GD51" s="448"/>
      <c r="GE51" s="448"/>
      <c r="GF51" s="448"/>
      <c r="GG51" s="448"/>
      <c r="GH51" s="448"/>
      <c r="GI51" s="448"/>
      <c r="GJ51" s="448"/>
      <c r="GK51" s="448"/>
      <c r="GL51" s="448"/>
      <c r="GM51" s="448"/>
      <c r="GN51" s="448"/>
      <c r="GO51" s="448"/>
      <c r="GP51" s="448"/>
      <c r="GQ51" s="448"/>
      <c r="GR51" s="448"/>
      <c r="GS51" s="448"/>
      <c r="GT51" s="448"/>
      <c r="GU51" s="448"/>
      <c r="GV51" s="448"/>
      <c r="GW51" s="448"/>
      <c r="GX51" s="448"/>
      <c r="GY51" s="448"/>
      <c r="GZ51" s="448"/>
      <c r="HA51" s="448"/>
      <c r="HB51" s="448"/>
      <c r="HC51" s="448"/>
      <c r="HD51" s="448"/>
      <c r="HE51" s="448"/>
      <c r="HF51" s="448"/>
      <c r="HG51" s="448"/>
      <c r="HH51" s="448"/>
      <c r="HI51" s="448"/>
      <c r="HJ51" s="448"/>
      <c r="HK51" s="448"/>
      <c r="HL51" s="448"/>
      <c r="HM51" s="448"/>
      <c r="HN51" s="448"/>
      <c r="HO51" s="448"/>
      <c r="HP51" s="448"/>
      <c r="HQ51" s="448"/>
      <c r="HR51" s="448"/>
      <c r="HS51" s="448"/>
      <c r="HT51" s="448"/>
      <c r="HU51" s="448"/>
      <c r="HV51" s="448"/>
      <c r="HW51" s="448"/>
      <c r="HX51" s="448"/>
      <c r="HY51" s="448"/>
      <c r="HZ51" s="448"/>
      <c r="IA51" s="448"/>
      <c r="IB51" s="448"/>
      <c r="IC51" s="448"/>
      <c r="ID51" s="448"/>
      <c r="IE51" s="448"/>
      <c r="IF51" s="448"/>
      <c r="IG51" s="448"/>
      <c r="IH51" s="448"/>
      <c r="II51" s="448"/>
      <c r="IJ51" s="448"/>
      <c r="IK51" s="448"/>
      <c r="IL51" s="448"/>
      <c r="IM51" s="448"/>
      <c r="IN51" s="448"/>
      <c r="IO51" s="448"/>
      <c r="IP51" s="448"/>
      <c r="IQ51" s="448"/>
      <c r="IR51" s="448"/>
      <c r="IS51" s="448"/>
      <c r="IT51" s="448"/>
      <c r="IU51" s="448"/>
      <c r="IV51" s="448"/>
      <c r="IW51" s="448"/>
      <c r="IX51" s="448"/>
      <c r="IY51" s="448"/>
      <c r="IZ51" s="448"/>
      <c r="JA51" s="448"/>
      <c r="JB51" s="448"/>
      <c r="JC51" s="448"/>
      <c r="JD51" s="448"/>
      <c r="JE51" s="448"/>
      <c r="JF51" s="448"/>
      <c r="JG51" s="448"/>
      <c r="JH51" s="448"/>
      <c r="JI51" s="448"/>
      <c r="JJ51" s="448"/>
      <c r="JK51" s="448"/>
      <c r="JL51" s="448"/>
      <c r="JM51" s="448"/>
      <c r="JN51" s="448"/>
      <c r="JO51" s="448"/>
      <c r="JP51" s="448"/>
      <c r="JQ51" s="448"/>
      <c r="JR51" s="448"/>
      <c r="JS51" s="448"/>
      <c r="JT51" s="448"/>
      <c r="JU51" s="448"/>
      <c r="JV51" s="448"/>
      <c r="JW51" s="448"/>
      <c r="JX51" s="448"/>
      <c r="JY51" s="448"/>
      <c r="JZ51" s="448"/>
      <c r="KA51" s="448"/>
      <c r="KB51" s="448"/>
      <c r="KC51" s="448"/>
      <c r="KD51" s="448"/>
      <c r="KE51" s="448"/>
      <c r="KF51" s="448"/>
      <c r="KG51" s="448"/>
      <c r="KH51" s="448"/>
      <c r="KI51" s="448"/>
      <c r="KJ51" s="448"/>
      <c r="KK51" s="448"/>
      <c r="KL51" s="448"/>
      <c r="KM51" s="448"/>
      <c r="KN51" s="1461"/>
      <c r="KO51" s="448"/>
      <c r="KP51" s="448"/>
      <c r="KQ51" s="448"/>
      <c r="KR51" s="448"/>
      <c r="KS51" s="448"/>
      <c r="KT51" s="448"/>
      <c r="KU51" s="448"/>
      <c r="KV51" s="448"/>
      <c r="KW51" s="448"/>
      <c r="KX51" s="448"/>
      <c r="KY51" s="448"/>
      <c r="KZ51" s="448"/>
      <c r="LA51" s="448"/>
      <c r="LB51" s="448"/>
      <c r="LC51" s="448"/>
      <c r="LD51" s="448"/>
      <c r="LE51" s="448"/>
      <c r="LF51" s="448"/>
      <c r="LG51" s="448"/>
      <c r="LH51" s="448"/>
      <c r="LI51" s="448"/>
      <c r="LJ51" s="448"/>
      <c r="LK51" s="448"/>
      <c r="LL51" s="448"/>
      <c r="LM51" s="448"/>
      <c r="LN51" s="448"/>
      <c r="LO51" s="1499" t="s">
        <v>556</v>
      </c>
      <c r="LP51" s="1499" t="s">
        <v>557</v>
      </c>
      <c r="LQ51" s="448"/>
      <c r="LR51" s="448"/>
      <c r="LS51" s="448"/>
      <c r="LT51" s="448"/>
      <c r="LU51" s="448"/>
      <c r="LV51" s="1519">
        <v>46022</v>
      </c>
      <c r="LW51" s="1519">
        <v>46023</v>
      </c>
      <c r="LX51" s="448"/>
      <c r="LY51" s="448"/>
      <c r="LZ51" s="448"/>
      <c r="MA51" s="448"/>
      <c r="MB51" s="448"/>
      <c r="MC51" s="448"/>
      <c r="MD51" s="448"/>
      <c r="ME51" s="448"/>
      <c r="MF51" s="448"/>
      <c r="MG51" s="448"/>
      <c r="MH51" s="448"/>
      <c r="MI51" s="448"/>
      <c r="MJ51" s="448"/>
      <c r="MK51" s="448"/>
      <c r="ML51" s="448"/>
      <c r="MM51" s="448"/>
      <c r="MN51" s="448"/>
      <c r="MO51" s="448"/>
      <c r="MP51" s="448"/>
      <c r="MQ51" s="448"/>
      <c r="MR51" s="448"/>
      <c r="MS51" s="448"/>
      <c r="MT51" s="448"/>
      <c r="MU51" s="448"/>
      <c r="MV51" s="448"/>
      <c r="MW51" s="448"/>
      <c r="MX51" s="448"/>
      <c r="MY51" s="448"/>
      <c r="MZ51" s="448"/>
      <c r="NA51" s="448"/>
    </row>
    <row r="52" spans="1:365" ht="15" customHeight="1">
      <c r="A52" s="64" t="s">
        <v>536</v>
      </c>
      <c r="B52" s="435">
        <v>63508</v>
      </c>
      <c r="C52" s="435">
        <v>63330</v>
      </c>
      <c r="D52" s="435">
        <v>62786</v>
      </c>
      <c r="E52" s="435">
        <v>60233</v>
      </c>
      <c r="F52" s="435">
        <v>59992</v>
      </c>
      <c r="G52" s="435">
        <v>60269</v>
      </c>
      <c r="H52" s="435">
        <v>60028</v>
      </c>
      <c r="I52" s="435">
        <v>59691</v>
      </c>
      <c r="J52" s="435">
        <v>58953</v>
      </c>
      <c r="K52" s="435">
        <v>58497</v>
      </c>
      <c r="L52" s="435">
        <v>58702</v>
      </c>
      <c r="M52" s="435">
        <v>58967</v>
      </c>
      <c r="N52" s="435">
        <v>59407</v>
      </c>
      <c r="O52" s="435">
        <v>59315</v>
      </c>
      <c r="P52" s="435">
        <v>59269</v>
      </c>
      <c r="Q52" s="435">
        <v>59062</v>
      </c>
      <c r="R52" s="435">
        <v>59229</v>
      </c>
      <c r="S52" s="739"/>
      <c r="T52" s="435">
        <v>61822</v>
      </c>
      <c r="U52" s="435">
        <v>62787</v>
      </c>
      <c r="V52" s="435">
        <v>62742</v>
      </c>
      <c r="W52" s="435">
        <v>62802</v>
      </c>
      <c r="X52" s="435">
        <v>62893</v>
      </c>
      <c r="Y52" s="435">
        <v>62748</v>
      </c>
      <c r="Z52" s="435">
        <v>63299</v>
      </c>
      <c r="AA52" s="435">
        <v>63523</v>
      </c>
      <c r="AB52" s="435">
        <v>63742</v>
      </c>
      <c r="AC52" s="435">
        <v>63757</v>
      </c>
      <c r="AD52" s="435">
        <v>63804</v>
      </c>
      <c r="AE52" s="435">
        <v>63537</v>
      </c>
      <c r="AF52" s="435">
        <v>63360</v>
      </c>
      <c r="AG52" s="435">
        <v>63865</v>
      </c>
      <c r="AH52" s="435">
        <v>63700</v>
      </c>
      <c r="AI52" s="435">
        <v>63602</v>
      </c>
      <c r="AJ52" s="435">
        <v>63903</v>
      </c>
      <c r="AK52" s="435">
        <v>63920</v>
      </c>
      <c r="AL52" s="435">
        <v>63874</v>
      </c>
      <c r="AM52" s="435">
        <v>63625</v>
      </c>
      <c r="AN52" s="435">
        <v>63313</v>
      </c>
      <c r="AO52" s="435">
        <v>63040</v>
      </c>
      <c r="AP52" s="435">
        <v>63270</v>
      </c>
      <c r="AQ52" s="435">
        <v>63292</v>
      </c>
      <c r="AR52" s="435">
        <v>63321</v>
      </c>
      <c r="AS52" s="435">
        <v>63420</v>
      </c>
      <c r="AT52" s="435">
        <v>63101</v>
      </c>
      <c r="AU52" s="435">
        <v>63763</v>
      </c>
      <c r="AV52" s="435">
        <v>63491</v>
      </c>
      <c r="AW52" s="435">
        <v>63227</v>
      </c>
      <c r="AX52" s="435">
        <v>63044</v>
      </c>
      <c r="AY52" s="435">
        <v>63079</v>
      </c>
      <c r="AZ52" s="435">
        <v>63157</v>
      </c>
      <c r="BA52" s="435">
        <v>62869</v>
      </c>
      <c r="BB52" s="435">
        <v>62149</v>
      </c>
      <c r="BC52" s="435">
        <v>61625</v>
      </c>
      <c r="BD52" s="435">
        <v>61210</v>
      </c>
      <c r="BE52" s="435">
        <v>60644</v>
      </c>
      <c r="BF52" s="435">
        <v>60678</v>
      </c>
      <c r="BG52" s="435">
        <v>59932</v>
      </c>
      <c r="BH52" s="62">
        <v>59391</v>
      </c>
      <c r="BI52" s="435">
        <v>58970</v>
      </c>
      <c r="BJ52" s="435">
        <v>58459</v>
      </c>
      <c r="BK52" s="435">
        <v>59599</v>
      </c>
      <c r="BL52" s="435">
        <v>59730</v>
      </c>
      <c r="BM52" s="435">
        <v>59845</v>
      </c>
      <c r="BN52" s="435">
        <v>60101</v>
      </c>
      <c r="BO52" s="435">
        <v>58459</v>
      </c>
      <c r="BP52" s="435">
        <v>57398</v>
      </c>
      <c r="BQ52" s="435">
        <v>57182</v>
      </c>
      <c r="BR52" s="435">
        <v>57220</v>
      </c>
      <c r="BS52" s="435">
        <v>57494</v>
      </c>
      <c r="BT52" s="435">
        <v>57667</v>
      </c>
      <c r="BU52" s="435">
        <v>57361</v>
      </c>
      <c r="BV52" s="435">
        <v>56443</v>
      </c>
      <c r="BW52" s="435">
        <v>56941</v>
      </c>
      <c r="BX52" s="435">
        <v>57868</v>
      </c>
      <c r="BY52" s="435">
        <v>57910</v>
      </c>
      <c r="BZ52" s="435">
        <v>58050</v>
      </c>
      <c r="CA52" s="435">
        <v>58050</v>
      </c>
      <c r="CB52" s="435">
        <v>58425</v>
      </c>
      <c r="CC52" s="435">
        <v>58437</v>
      </c>
      <c r="CD52" s="435">
        <v>58500</v>
      </c>
      <c r="CE52" s="435">
        <v>58433</v>
      </c>
      <c r="CF52" s="435">
        <v>58644</v>
      </c>
      <c r="CG52" s="435">
        <v>59366</v>
      </c>
      <c r="CH52" s="435">
        <v>59589</v>
      </c>
      <c r="CI52" s="435">
        <v>60056</v>
      </c>
      <c r="CJ52" s="435">
        <v>60425</v>
      </c>
      <c r="CK52" s="435">
        <v>60426</v>
      </c>
      <c r="CL52" s="435">
        <v>61275</v>
      </c>
      <c r="CM52" s="435">
        <v>61504</v>
      </c>
      <c r="CN52" s="435">
        <v>61521</v>
      </c>
      <c r="CO52" s="435">
        <v>61602</v>
      </c>
      <c r="CP52" s="435">
        <v>61801</v>
      </c>
      <c r="CQ52" s="435">
        <v>61958</v>
      </c>
      <c r="CR52" s="435">
        <v>62064</v>
      </c>
      <c r="CS52" s="435">
        <v>62204</v>
      </c>
      <c r="CT52" s="435">
        <v>62620</v>
      </c>
      <c r="CU52" s="435">
        <v>62635</v>
      </c>
      <c r="CV52" s="864">
        <v>0</v>
      </c>
      <c r="CW52" s="435">
        <v>62583</v>
      </c>
      <c r="CX52" s="435">
        <v>62583</v>
      </c>
      <c r="CY52" s="435">
        <v>62139</v>
      </c>
      <c r="CZ52" s="435">
        <v>62175</v>
      </c>
      <c r="DA52" s="875">
        <v>60660</v>
      </c>
      <c r="DB52" s="875">
        <v>59459</v>
      </c>
      <c r="DC52" s="875">
        <v>61224</v>
      </c>
      <c r="DD52" s="435">
        <v>61548</v>
      </c>
      <c r="DE52" s="435">
        <v>61487</v>
      </c>
      <c r="DF52" s="435">
        <v>61830</v>
      </c>
      <c r="DG52" s="435">
        <v>62354</v>
      </c>
      <c r="DH52" s="435">
        <v>62925</v>
      </c>
      <c r="DI52" s="435">
        <v>63045</v>
      </c>
      <c r="DJ52" s="435">
        <v>63087</v>
      </c>
      <c r="DK52" s="435">
        <v>63391</v>
      </c>
      <c r="DL52" s="435">
        <v>63419</v>
      </c>
      <c r="DM52" s="435">
        <v>63415</v>
      </c>
      <c r="DN52" s="435">
        <v>63581</v>
      </c>
      <c r="DO52" s="435">
        <v>63584</v>
      </c>
      <c r="DP52" s="435">
        <v>63684</v>
      </c>
      <c r="DQ52" s="435">
        <v>63836</v>
      </c>
      <c r="DR52" s="435">
        <v>63776</v>
      </c>
      <c r="DS52" s="435">
        <v>63765</v>
      </c>
      <c r="DT52" s="435">
        <v>62656</v>
      </c>
      <c r="DU52" s="435">
        <v>62550</v>
      </c>
      <c r="DV52" s="435">
        <v>63028</v>
      </c>
      <c r="DW52" s="435">
        <v>62858</v>
      </c>
      <c r="DX52" s="435">
        <v>62617</v>
      </c>
      <c r="DY52" s="435">
        <v>61620</v>
      </c>
      <c r="DZ52" s="435">
        <v>61134</v>
      </c>
      <c r="EA52" s="435">
        <v>59848</v>
      </c>
      <c r="EB52" s="435">
        <v>58273</v>
      </c>
      <c r="EC52" s="435">
        <v>57538</v>
      </c>
      <c r="ED52" s="435">
        <v>56956</v>
      </c>
      <c r="EE52" s="890">
        <v>56956</v>
      </c>
      <c r="EF52" s="435">
        <v>56665</v>
      </c>
      <c r="EG52" s="435">
        <v>55189</v>
      </c>
      <c r="EH52" s="435">
        <v>55225</v>
      </c>
      <c r="EI52" s="435">
        <v>55165</v>
      </c>
      <c r="EJ52" s="435">
        <v>53986</v>
      </c>
      <c r="EK52" s="435">
        <v>53956</v>
      </c>
      <c r="EL52" s="435">
        <v>53967</v>
      </c>
      <c r="EM52" s="435">
        <v>54008</v>
      </c>
      <c r="EN52" s="435">
        <v>54693</v>
      </c>
      <c r="EO52" s="435">
        <v>55161</v>
      </c>
      <c r="EP52" s="435">
        <v>55338</v>
      </c>
      <c r="EQ52" s="435">
        <v>55241</v>
      </c>
      <c r="ER52" s="435">
        <v>55303</v>
      </c>
      <c r="ES52" s="435">
        <v>55344</v>
      </c>
      <c r="ET52" s="435">
        <v>55421</v>
      </c>
      <c r="EU52" s="435">
        <v>55329</v>
      </c>
      <c r="EV52" s="435"/>
      <c r="EW52" s="435">
        <v>55677</v>
      </c>
      <c r="EX52" s="435">
        <v>55857</v>
      </c>
      <c r="EY52" s="435">
        <v>56225</v>
      </c>
      <c r="EZ52" s="435">
        <v>56296</v>
      </c>
      <c r="FA52" s="435">
        <v>56362</v>
      </c>
      <c r="FB52" s="435">
        <v>55826</v>
      </c>
      <c r="FC52" s="435">
        <v>55394</v>
      </c>
      <c r="FD52" s="435">
        <v>55580</v>
      </c>
      <c r="FE52" s="435">
        <v>54497</v>
      </c>
      <c r="FF52" s="435">
        <v>53725</v>
      </c>
      <c r="FG52" s="435">
        <v>53006</v>
      </c>
      <c r="FH52" s="435">
        <v>52434</v>
      </c>
      <c r="FI52" s="435">
        <v>52200</v>
      </c>
      <c r="FJ52" s="875">
        <v>50856</v>
      </c>
      <c r="FK52" s="435">
        <v>50442</v>
      </c>
      <c r="FL52" s="435">
        <v>49526</v>
      </c>
      <c r="FM52" s="435">
        <v>48630</v>
      </c>
      <c r="FN52" s="435">
        <v>48198</v>
      </c>
      <c r="FO52" s="435">
        <v>47434</v>
      </c>
      <c r="FP52" s="435">
        <v>45193</v>
      </c>
      <c r="FQ52" s="435">
        <v>44581</v>
      </c>
      <c r="FR52" s="435">
        <v>43820</v>
      </c>
      <c r="FS52" s="435">
        <v>41893</v>
      </c>
      <c r="FT52" s="435">
        <v>41354</v>
      </c>
      <c r="FU52" s="435">
        <v>41699</v>
      </c>
      <c r="FV52" s="435">
        <v>40642</v>
      </c>
      <c r="FW52" s="435">
        <v>40043</v>
      </c>
      <c r="FX52" s="435">
        <v>40054</v>
      </c>
      <c r="FY52" s="435">
        <v>39568</v>
      </c>
      <c r="FZ52" s="435">
        <v>39012</v>
      </c>
      <c r="GA52" s="435">
        <v>39095</v>
      </c>
      <c r="GB52" s="435">
        <v>38728</v>
      </c>
      <c r="GC52" s="435">
        <v>38946</v>
      </c>
      <c r="GD52" s="435">
        <v>38382</v>
      </c>
      <c r="GE52" s="435">
        <v>38156</v>
      </c>
      <c r="GF52" s="435">
        <v>37505</v>
      </c>
      <c r="GG52" s="435">
        <v>37967</v>
      </c>
      <c r="GH52" s="435">
        <v>38007</v>
      </c>
      <c r="GI52" s="435">
        <v>38078</v>
      </c>
      <c r="GJ52" s="435">
        <v>38285</v>
      </c>
      <c r="GK52" s="435">
        <v>37715</v>
      </c>
      <c r="GL52" s="435">
        <v>37711</v>
      </c>
      <c r="GM52" s="435">
        <v>37525</v>
      </c>
      <c r="GN52" s="875">
        <v>37102</v>
      </c>
      <c r="GO52" s="435">
        <v>36832</v>
      </c>
      <c r="GP52" s="435">
        <v>36852</v>
      </c>
      <c r="GQ52" s="435">
        <v>36803</v>
      </c>
      <c r="GR52" s="435">
        <v>36385</v>
      </c>
      <c r="GS52" s="435">
        <v>36258</v>
      </c>
      <c r="GT52" s="435">
        <v>36540</v>
      </c>
      <c r="GU52" s="435">
        <v>36501</v>
      </c>
      <c r="GV52" s="435">
        <v>36766</v>
      </c>
      <c r="GW52" s="435">
        <v>37006</v>
      </c>
      <c r="GX52" s="435">
        <v>37330</v>
      </c>
      <c r="GY52" s="435">
        <v>37459</v>
      </c>
      <c r="GZ52" s="435">
        <v>37379</v>
      </c>
      <c r="HA52" s="435">
        <v>37447</v>
      </c>
      <c r="HB52" s="435">
        <v>37624</v>
      </c>
      <c r="HC52" s="435">
        <v>36713</v>
      </c>
      <c r="HD52" s="435">
        <v>37016</v>
      </c>
      <c r="HE52" s="435">
        <v>37063</v>
      </c>
      <c r="HF52" s="435">
        <v>36645</v>
      </c>
      <c r="HG52" s="435">
        <v>36564</v>
      </c>
      <c r="HH52" s="435">
        <v>36507</v>
      </c>
      <c r="HI52" s="435">
        <v>35434</v>
      </c>
      <c r="HJ52" s="435">
        <v>35059</v>
      </c>
      <c r="HK52" s="435">
        <v>35205</v>
      </c>
      <c r="HL52" s="435">
        <v>35370</v>
      </c>
      <c r="HM52" s="435">
        <v>34548</v>
      </c>
      <c r="HN52" s="435">
        <v>33785</v>
      </c>
      <c r="HO52" s="435">
        <v>33422</v>
      </c>
      <c r="HP52" s="435">
        <v>33219</v>
      </c>
      <c r="HQ52" s="435">
        <v>33121</v>
      </c>
      <c r="HR52" s="435">
        <v>32896</v>
      </c>
      <c r="HS52" s="435">
        <v>32061</v>
      </c>
      <c r="HT52" s="435">
        <v>31221</v>
      </c>
      <c r="HU52" s="435">
        <v>29443</v>
      </c>
      <c r="HV52" s="435">
        <v>28203</v>
      </c>
      <c r="HW52" s="435">
        <v>26467</v>
      </c>
      <c r="HX52" s="435">
        <v>25690</v>
      </c>
      <c r="HY52" s="435">
        <v>25004</v>
      </c>
      <c r="HZ52" s="435">
        <v>22716</v>
      </c>
      <c r="IA52" s="435">
        <v>20448</v>
      </c>
      <c r="IB52" s="435">
        <v>19141</v>
      </c>
      <c r="IC52" s="435">
        <v>18430</v>
      </c>
      <c r="ID52" s="435">
        <v>16583</v>
      </c>
      <c r="IE52" s="435">
        <v>14971</v>
      </c>
      <c r="IF52" s="435">
        <v>13595</v>
      </c>
      <c r="IG52" s="435">
        <v>11557</v>
      </c>
      <c r="IH52" s="435">
        <v>11092</v>
      </c>
      <c r="II52" s="435">
        <v>9433</v>
      </c>
      <c r="IJ52" s="435">
        <v>8718</v>
      </c>
      <c r="IK52" s="435">
        <v>7792</v>
      </c>
      <c r="IL52" s="435">
        <v>7543</v>
      </c>
      <c r="IM52" s="435">
        <v>7315</v>
      </c>
      <c r="IN52" s="435">
        <v>7638</v>
      </c>
      <c r="IO52" s="435">
        <v>6664</v>
      </c>
      <c r="IP52" s="435">
        <v>6145</v>
      </c>
      <c r="IQ52" s="435">
        <v>5546</v>
      </c>
      <c r="IR52" s="435">
        <v>4748</v>
      </c>
      <c r="IS52" s="435">
        <v>5116</v>
      </c>
      <c r="IT52" s="435">
        <v>5117</v>
      </c>
      <c r="IU52" s="435">
        <v>4669</v>
      </c>
      <c r="IV52" s="435">
        <v>4943</v>
      </c>
      <c r="IW52" s="435">
        <v>5024</v>
      </c>
      <c r="IX52" s="435">
        <v>5481</v>
      </c>
      <c r="IY52" s="435">
        <v>5539</v>
      </c>
      <c r="IZ52" s="435">
        <v>5882</v>
      </c>
      <c r="JA52" s="435">
        <v>5983</v>
      </c>
      <c r="JB52" s="435">
        <v>7495</v>
      </c>
      <c r="JC52" s="435">
        <v>7724</v>
      </c>
      <c r="JD52" s="435">
        <v>8721</v>
      </c>
      <c r="JE52" s="435">
        <v>8243</v>
      </c>
      <c r="JF52" s="435">
        <v>8380</v>
      </c>
      <c r="JG52" s="435">
        <v>8313</v>
      </c>
      <c r="JH52" s="435">
        <v>8521</v>
      </c>
      <c r="JI52" s="435">
        <v>8936</v>
      </c>
      <c r="JJ52" s="435">
        <v>8914</v>
      </c>
      <c r="JK52" s="435">
        <v>9183</v>
      </c>
      <c r="JL52" s="435">
        <v>9596</v>
      </c>
      <c r="JM52" s="435">
        <v>9876</v>
      </c>
      <c r="JN52" s="435">
        <v>10471</v>
      </c>
      <c r="JO52" s="435">
        <v>10637</v>
      </c>
      <c r="JP52" s="435">
        <v>11579</v>
      </c>
      <c r="JQ52" s="435">
        <v>12823</v>
      </c>
      <c r="JR52" s="435">
        <v>13125</v>
      </c>
      <c r="JS52" s="435">
        <v>13158</v>
      </c>
      <c r="JT52" s="435">
        <v>13292</v>
      </c>
      <c r="JU52" s="435">
        <v>13576</v>
      </c>
      <c r="JV52" s="435">
        <v>13098</v>
      </c>
      <c r="JW52" s="435">
        <v>12767</v>
      </c>
      <c r="JX52" s="435">
        <v>12313</v>
      </c>
      <c r="JY52" s="435">
        <v>11856</v>
      </c>
      <c r="JZ52" s="435">
        <v>11544</v>
      </c>
      <c r="KA52" s="435">
        <v>12155</v>
      </c>
      <c r="KB52" s="435">
        <v>12830</v>
      </c>
      <c r="KC52" s="435">
        <v>12922</v>
      </c>
      <c r="KD52" s="435">
        <v>14281</v>
      </c>
      <c r="KE52" s="435">
        <v>15198</v>
      </c>
      <c r="KF52" s="435">
        <v>16263</v>
      </c>
      <c r="KG52" s="435">
        <v>17214</v>
      </c>
      <c r="KH52" s="435">
        <v>18075</v>
      </c>
      <c r="KI52" s="435">
        <v>18721</v>
      </c>
      <c r="KJ52" s="435">
        <v>18900</v>
      </c>
      <c r="KK52" s="435">
        <v>21398</v>
      </c>
      <c r="KL52" s="435">
        <v>23185</v>
      </c>
      <c r="KM52" s="435">
        <v>24373</v>
      </c>
      <c r="KN52" s="1461">
        <v>0</v>
      </c>
      <c r="KO52" s="435">
        <v>25434</v>
      </c>
      <c r="KP52" s="435">
        <v>26926</v>
      </c>
      <c r="KQ52" s="435">
        <v>28695</v>
      </c>
      <c r="KR52" s="435">
        <v>30098</v>
      </c>
      <c r="KS52" s="435">
        <v>31396</v>
      </c>
      <c r="KT52" s="435">
        <v>32773</v>
      </c>
      <c r="KU52" s="435">
        <v>33687</v>
      </c>
      <c r="KV52" s="435">
        <v>34297</v>
      </c>
      <c r="KW52" s="435">
        <v>35358</v>
      </c>
      <c r="KX52" s="435">
        <v>35648</v>
      </c>
      <c r="KY52" s="435">
        <v>36536</v>
      </c>
      <c r="KZ52" s="435">
        <v>37699</v>
      </c>
      <c r="LA52" s="435">
        <v>38780</v>
      </c>
      <c r="LB52" s="435">
        <v>39687</v>
      </c>
      <c r="LC52" s="435">
        <v>40148</v>
      </c>
      <c r="LD52" s="435">
        <v>40313</v>
      </c>
      <c r="LE52" s="435">
        <v>40552</v>
      </c>
      <c r="LF52" s="435">
        <v>40870</v>
      </c>
      <c r="LG52" s="435">
        <v>42095</v>
      </c>
      <c r="LH52" s="435">
        <v>42749</v>
      </c>
      <c r="LI52" s="435">
        <v>42555</v>
      </c>
      <c r="LJ52" s="435">
        <v>42584</v>
      </c>
      <c r="LK52" s="435">
        <v>42617</v>
      </c>
      <c r="LL52" s="435">
        <v>42814</v>
      </c>
      <c r="LM52" s="435">
        <v>41347</v>
      </c>
      <c r="LN52" s="435">
        <v>40557</v>
      </c>
      <c r="LO52" s="1499"/>
      <c r="LP52" s="1499"/>
      <c r="LQ52" s="435">
        <v>39824</v>
      </c>
      <c r="LR52" s="435">
        <v>40222</v>
      </c>
      <c r="LS52" s="435">
        <v>40763</v>
      </c>
      <c r="LT52" s="435">
        <v>41879</v>
      </c>
      <c r="LU52" s="435">
        <v>42683</v>
      </c>
      <c r="LV52" s="446">
        <v>42933</v>
      </c>
      <c r="LW52" s="446">
        <v>42933</v>
      </c>
      <c r="LX52" s="435">
        <v>43298</v>
      </c>
      <c r="LY52" s="435">
        <v>44184</v>
      </c>
      <c r="LZ52" s="435">
        <v>44683</v>
      </c>
      <c r="MA52" s="435">
        <v>45087</v>
      </c>
      <c r="MB52" s="435">
        <v>44709</v>
      </c>
      <c r="MC52" s="435">
        <v>43718</v>
      </c>
      <c r="MD52" s="435">
        <v>43855</v>
      </c>
      <c r="ME52" s="435">
        <v>42950</v>
      </c>
      <c r="MF52" s="435">
        <v>42157</v>
      </c>
      <c r="MG52" s="435">
        <v>42253</v>
      </c>
      <c r="MH52" s="435">
        <v>42420</v>
      </c>
      <c r="MI52" s="435">
        <v>42758</v>
      </c>
      <c r="MJ52" s="435">
        <v>42874</v>
      </c>
      <c r="MK52" s="435">
        <v>42327</v>
      </c>
      <c r="ML52" s="435">
        <v>42603</v>
      </c>
      <c r="MM52" s="435">
        <v>42741</v>
      </c>
      <c r="MN52" s="435">
        <v>43256</v>
      </c>
      <c r="MO52" s="435"/>
      <c r="MP52" s="435">
        <v>43157</v>
      </c>
      <c r="MQ52" s="435">
        <v>42829</v>
      </c>
      <c r="MR52" s="435">
        <v>42925</v>
      </c>
      <c r="MS52" s="435"/>
      <c r="MT52" s="435">
        <v>42437</v>
      </c>
      <c r="MU52" s="435">
        <v>42395</v>
      </c>
      <c r="MV52" s="435"/>
      <c r="MW52" s="435">
        <v>42826</v>
      </c>
      <c r="MX52" s="435">
        <v>41858</v>
      </c>
      <c r="MY52" s="435">
        <v>41688</v>
      </c>
      <c r="MZ52" s="435">
        <v>41927</v>
      </c>
      <c r="NA52" s="435">
        <v>42045</v>
      </c>
    </row>
    <row r="53" spans="1:365" ht="15" customHeight="1">
      <c r="A53" s="64" t="s">
        <v>558</v>
      </c>
      <c r="B53" s="435">
        <v>56</v>
      </c>
      <c r="C53" s="435">
        <v>23</v>
      </c>
      <c r="D53" s="435">
        <v>69</v>
      </c>
      <c r="E53" s="435">
        <v>82</v>
      </c>
      <c r="F53" s="435">
        <v>6</v>
      </c>
      <c r="G53" s="435">
        <v>1</v>
      </c>
      <c r="H53" s="435">
        <v>59</v>
      </c>
      <c r="I53" s="435">
        <v>102</v>
      </c>
      <c r="J53" s="435">
        <v>14</v>
      </c>
      <c r="K53" s="435">
        <v>6</v>
      </c>
      <c r="L53" s="435">
        <v>14</v>
      </c>
      <c r="M53" s="435">
        <v>10</v>
      </c>
      <c r="N53" s="435">
        <v>0</v>
      </c>
      <c r="O53" s="435">
        <v>1</v>
      </c>
      <c r="P53" s="435">
        <v>1</v>
      </c>
      <c r="Q53" s="435">
        <v>0</v>
      </c>
      <c r="R53" s="435">
        <v>0</v>
      </c>
      <c r="S53" s="739"/>
      <c r="T53" s="435">
        <v>0</v>
      </c>
      <c r="U53" s="435">
        <v>0</v>
      </c>
      <c r="V53" s="435">
        <v>0</v>
      </c>
      <c r="W53" s="435">
        <v>0</v>
      </c>
      <c r="X53" s="435">
        <v>5</v>
      </c>
      <c r="Y53" s="435">
        <v>28</v>
      </c>
      <c r="Z53" s="435">
        <v>14</v>
      </c>
      <c r="AA53" s="435">
        <v>38</v>
      </c>
      <c r="AB53" s="435">
        <v>0</v>
      </c>
      <c r="AC53" s="435">
        <v>0</v>
      </c>
      <c r="AD53" s="435">
        <v>0</v>
      </c>
      <c r="AE53" s="435">
        <v>30</v>
      </c>
      <c r="AF53" s="435">
        <v>0</v>
      </c>
      <c r="AG53" s="435">
        <v>354</v>
      </c>
      <c r="AH53" s="435">
        <v>378</v>
      </c>
      <c r="AI53" s="435">
        <v>2</v>
      </c>
      <c r="AJ53" s="435">
        <v>2</v>
      </c>
      <c r="AK53" s="435">
        <v>0</v>
      </c>
      <c r="AL53" s="435">
        <v>0</v>
      </c>
      <c r="AM53" s="435">
        <v>0</v>
      </c>
      <c r="AN53" s="435">
        <v>283</v>
      </c>
      <c r="AO53" s="435">
        <v>20</v>
      </c>
      <c r="AP53" s="435">
        <v>0</v>
      </c>
      <c r="AQ53" s="435">
        <v>0</v>
      </c>
      <c r="AR53" s="435">
        <v>0</v>
      </c>
      <c r="AS53" s="435">
        <v>0</v>
      </c>
      <c r="AT53" s="435">
        <v>0</v>
      </c>
      <c r="AU53" s="435">
        <v>193</v>
      </c>
      <c r="AV53" s="435">
        <v>286</v>
      </c>
      <c r="AW53" s="435">
        <v>4</v>
      </c>
      <c r="AX53" s="435">
        <v>4</v>
      </c>
      <c r="AY53" s="435">
        <v>0</v>
      </c>
      <c r="AZ53" s="435">
        <v>223</v>
      </c>
      <c r="BA53" s="435">
        <v>605</v>
      </c>
      <c r="BB53" s="435">
        <v>716</v>
      </c>
      <c r="BC53" s="435">
        <v>954</v>
      </c>
      <c r="BD53" s="435">
        <v>86</v>
      </c>
      <c r="BE53" s="435">
        <v>1</v>
      </c>
      <c r="BF53" s="435">
        <v>249</v>
      </c>
      <c r="BG53" s="435">
        <v>96</v>
      </c>
      <c r="BH53" s="435">
        <v>60</v>
      </c>
      <c r="BI53" s="435">
        <v>492</v>
      </c>
      <c r="BJ53" s="435">
        <v>211</v>
      </c>
      <c r="BK53" s="435">
        <v>10</v>
      </c>
      <c r="BL53" s="435">
        <v>10</v>
      </c>
      <c r="BM53" s="435">
        <v>10</v>
      </c>
      <c r="BN53" s="435">
        <v>1115</v>
      </c>
      <c r="BO53" s="435">
        <v>138</v>
      </c>
      <c r="BP53" s="435">
        <v>434</v>
      </c>
      <c r="BQ53" s="435">
        <v>127</v>
      </c>
      <c r="BR53" s="435">
        <v>63</v>
      </c>
      <c r="BS53" s="435">
        <v>63</v>
      </c>
      <c r="BT53" s="435">
        <v>65</v>
      </c>
      <c r="BU53" s="435">
        <v>65</v>
      </c>
      <c r="BV53" s="435">
        <v>59</v>
      </c>
      <c r="BW53" s="435">
        <v>57</v>
      </c>
      <c r="BX53" s="435">
        <v>105</v>
      </c>
      <c r="BY53" s="435">
        <v>4</v>
      </c>
      <c r="BZ53" s="435">
        <v>4</v>
      </c>
      <c r="CA53" s="435">
        <v>4</v>
      </c>
      <c r="CB53" s="435">
        <v>291</v>
      </c>
      <c r="CC53" s="435">
        <v>0</v>
      </c>
      <c r="CD53" s="435">
        <v>0</v>
      </c>
      <c r="CE53" s="435">
        <v>0</v>
      </c>
      <c r="CF53" s="435">
        <v>0</v>
      </c>
      <c r="CG53" s="435">
        <v>0</v>
      </c>
      <c r="CH53" s="435">
        <v>0</v>
      </c>
      <c r="CI53" s="435">
        <v>7</v>
      </c>
      <c r="CJ53" s="435">
        <v>7</v>
      </c>
      <c r="CK53" s="435">
        <v>0</v>
      </c>
      <c r="CL53" s="435">
        <v>0</v>
      </c>
      <c r="CM53" s="435">
        <v>0</v>
      </c>
      <c r="CN53" s="435">
        <v>0</v>
      </c>
      <c r="CO53" s="435">
        <v>0</v>
      </c>
      <c r="CP53" s="435">
        <v>0</v>
      </c>
      <c r="CQ53" s="435">
        <v>0</v>
      </c>
      <c r="CR53" s="435">
        <v>0</v>
      </c>
      <c r="CS53" s="435">
        <v>34</v>
      </c>
      <c r="CT53" s="435">
        <v>177</v>
      </c>
      <c r="CU53" s="435">
        <v>177</v>
      </c>
      <c r="CV53" s="864">
        <v>0</v>
      </c>
      <c r="CW53" s="435">
        <v>2</v>
      </c>
      <c r="CX53" s="435">
        <v>307</v>
      </c>
      <c r="CY53" s="435">
        <v>383</v>
      </c>
      <c r="CZ53" s="435">
        <v>1647</v>
      </c>
      <c r="DA53" s="435">
        <v>117</v>
      </c>
      <c r="DB53" s="435">
        <v>37</v>
      </c>
      <c r="DC53" s="435">
        <v>38</v>
      </c>
      <c r="DD53" s="435">
        <v>647</v>
      </c>
      <c r="DE53" s="435">
        <v>35</v>
      </c>
      <c r="DF53" s="435">
        <v>6</v>
      </c>
      <c r="DG53" s="435">
        <v>6</v>
      </c>
      <c r="DH53" s="435">
        <v>6</v>
      </c>
      <c r="DI53" s="435">
        <v>6</v>
      </c>
      <c r="DJ53" s="435">
        <v>6</v>
      </c>
      <c r="DK53" s="435">
        <v>177</v>
      </c>
      <c r="DL53" s="435">
        <v>9</v>
      </c>
      <c r="DM53" s="435">
        <v>38</v>
      </c>
      <c r="DN53" s="435">
        <v>139</v>
      </c>
      <c r="DO53" s="435">
        <v>33</v>
      </c>
      <c r="DP53" s="435">
        <v>33</v>
      </c>
      <c r="DQ53" s="435">
        <v>33</v>
      </c>
      <c r="DR53" s="435">
        <v>17</v>
      </c>
      <c r="DS53" s="435">
        <v>168</v>
      </c>
      <c r="DT53" s="435">
        <v>204</v>
      </c>
      <c r="DU53" s="435">
        <v>78</v>
      </c>
      <c r="DV53" s="435">
        <v>226</v>
      </c>
      <c r="DW53" s="435">
        <v>190</v>
      </c>
      <c r="DX53" s="435">
        <v>274</v>
      </c>
      <c r="DY53" s="435">
        <v>4</v>
      </c>
      <c r="DZ53" s="435">
        <v>883</v>
      </c>
      <c r="EA53" s="435">
        <v>56</v>
      </c>
      <c r="EB53" s="435">
        <v>67</v>
      </c>
      <c r="EC53" s="435">
        <v>145</v>
      </c>
      <c r="ED53" s="435">
        <v>23</v>
      </c>
      <c r="EE53" s="890">
        <v>23</v>
      </c>
      <c r="EF53" s="435">
        <v>725</v>
      </c>
      <c r="EG53" s="435">
        <v>726</v>
      </c>
      <c r="EH53" s="435">
        <v>105</v>
      </c>
      <c r="EI53" s="435">
        <v>793</v>
      </c>
      <c r="EJ53" s="435">
        <v>252</v>
      </c>
      <c r="EK53" s="435">
        <v>224</v>
      </c>
      <c r="EL53" s="435">
        <v>224</v>
      </c>
      <c r="EM53" s="435">
        <v>212</v>
      </c>
      <c r="EN53" s="435">
        <v>212</v>
      </c>
      <c r="EO53" s="435">
        <v>212</v>
      </c>
      <c r="EP53" s="435">
        <v>478</v>
      </c>
      <c r="EQ53" s="435">
        <v>117</v>
      </c>
      <c r="ER53" s="435">
        <v>117</v>
      </c>
      <c r="ES53" s="435">
        <v>117</v>
      </c>
      <c r="ET53" s="435">
        <v>202</v>
      </c>
      <c r="EU53" s="435">
        <v>195</v>
      </c>
      <c r="EV53" s="435"/>
      <c r="EW53" s="435">
        <v>214</v>
      </c>
      <c r="EX53" s="435">
        <v>83</v>
      </c>
      <c r="EY53" s="435">
        <v>505</v>
      </c>
      <c r="EZ53" s="435">
        <v>505</v>
      </c>
      <c r="FA53" s="435">
        <v>696</v>
      </c>
      <c r="FB53" s="435">
        <v>426</v>
      </c>
      <c r="FC53" s="435">
        <v>1250</v>
      </c>
      <c r="FD53" s="435">
        <v>1403</v>
      </c>
      <c r="FE53" s="435">
        <v>1096</v>
      </c>
      <c r="FF53" s="435">
        <v>924</v>
      </c>
      <c r="FG53" s="435">
        <v>157</v>
      </c>
      <c r="FH53" s="435">
        <v>160</v>
      </c>
      <c r="FI53" s="435">
        <v>283</v>
      </c>
      <c r="FJ53" s="435">
        <v>419</v>
      </c>
      <c r="FK53" s="435">
        <v>503</v>
      </c>
      <c r="FL53" s="435">
        <v>787</v>
      </c>
      <c r="FM53" s="435">
        <v>505</v>
      </c>
      <c r="FN53" s="435">
        <v>105</v>
      </c>
      <c r="FO53" s="435">
        <v>1186</v>
      </c>
      <c r="FP53" s="435">
        <v>286</v>
      </c>
      <c r="FQ53" s="435">
        <v>711</v>
      </c>
      <c r="FR53" s="435">
        <v>437</v>
      </c>
      <c r="FS53" s="435">
        <v>683</v>
      </c>
      <c r="FT53" s="435">
        <v>122</v>
      </c>
      <c r="FU53" s="435">
        <v>122</v>
      </c>
      <c r="FV53" s="435">
        <v>250</v>
      </c>
      <c r="FW53" s="435">
        <v>253</v>
      </c>
      <c r="FX53" s="435">
        <v>726</v>
      </c>
      <c r="FY53" s="435">
        <v>692</v>
      </c>
      <c r="FZ53" s="435">
        <v>1020</v>
      </c>
      <c r="GA53" s="435">
        <v>1115</v>
      </c>
      <c r="GB53" s="435">
        <v>690</v>
      </c>
      <c r="GC53" s="435">
        <v>646</v>
      </c>
      <c r="GD53" s="435">
        <v>147</v>
      </c>
      <c r="GE53" s="435">
        <v>358</v>
      </c>
      <c r="GF53" s="435">
        <v>192</v>
      </c>
      <c r="GG53" s="435">
        <v>220</v>
      </c>
      <c r="GH53" s="435">
        <v>220</v>
      </c>
      <c r="GI53" s="435">
        <v>220</v>
      </c>
      <c r="GJ53" s="435">
        <v>230</v>
      </c>
      <c r="GK53" s="435">
        <v>87</v>
      </c>
      <c r="GL53" s="435">
        <v>618</v>
      </c>
      <c r="GM53" s="435">
        <v>357</v>
      </c>
      <c r="GN53" s="435">
        <v>105</v>
      </c>
      <c r="GO53" s="435">
        <v>94</v>
      </c>
      <c r="GP53" s="435">
        <v>94</v>
      </c>
      <c r="GQ53" s="435">
        <v>325</v>
      </c>
      <c r="GR53" s="435">
        <v>146</v>
      </c>
      <c r="GS53" s="435">
        <v>387</v>
      </c>
      <c r="GT53" s="435">
        <v>564</v>
      </c>
      <c r="GU53" s="435">
        <v>203</v>
      </c>
      <c r="GV53" s="435">
        <v>203</v>
      </c>
      <c r="GW53" s="435">
        <v>472</v>
      </c>
      <c r="GX53" s="435">
        <v>581</v>
      </c>
      <c r="GY53" s="435">
        <v>615</v>
      </c>
      <c r="GZ53" s="435">
        <v>725</v>
      </c>
      <c r="HA53" s="435">
        <v>415</v>
      </c>
      <c r="HB53" s="435">
        <v>283</v>
      </c>
      <c r="HC53" s="435">
        <v>174</v>
      </c>
      <c r="HD53" s="435">
        <v>174</v>
      </c>
      <c r="HE53" s="435">
        <v>496</v>
      </c>
      <c r="HF53" s="435">
        <v>679</v>
      </c>
      <c r="HG53" s="435">
        <v>486</v>
      </c>
      <c r="HH53" s="435">
        <v>807</v>
      </c>
      <c r="HI53" s="435">
        <v>480</v>
      </c>
      <c r="HJ53" s="435">
        <v>370</v>
      </c>
      <c r="HK53" s="435">
        <v>370</v>
      </c>
      <c r="HL53" s="435">
        <v>572</v>
      </c>
      <c r="HM53" s="435">
        <v>398</v>
      </c>
      <c r="HN53" s="435">
        <v>583</v>
      </c>
      <c r="HO53" s="435">
        <v>277</v>
      </c>
      <c r="HP53" s="435">
        <v>397</v>
      </c>
      <c r="HQ53" s="435">
        <v>108</v>
      </c>
      <c r="HR53" s="435">
        <v>528</v>
      </c>
      <c r="HS53" s="435">
        <v>452</v>
      </c>
      <c r="HT53" s="435">
        <v>841</v>
      </c>
      <c r="HU53" s="435">
        <v>523</v>
      </c>
      <c r="HV53" s="435">
        <v>974</v>
      </c>
      <c r="HW53" s="435">
        <v>1334</v>
      </c>
      <c r="HX53" s="435">
        <v>1338</v>
      </c>
      <c r="HY53" s="435">
        <v>1250</v>
      </c>
      <c r="HZ53" s="435">
        <v>932</v>
      </c>
      <c r="IA53" s="435">
        <v>1087</v>
      </c>
      <c r="IB53" s="435">
        <v>1257</v>
      </c>
      <c r="IC53" s="435">
        <v>1780</v>
      </c>
      <c r="ID53" s="435">
        <v>2474</v>
      </c>
      <c r="IE53" s="435">
        <v>1976</v>
      </c>
      <c r="IF53" s="435">
        <v>1582</v>
      </c>
      <c r="IG53" s="435">
        <v>898</v>
      </c>
      <c r="IH53" s="435">
        <v>1048</v>
      </c>
      <c r="II53" s="435">
        <v>373</v>
      </c>
      <c r="IJ53" s="435">
        <v>493</v>
      </c>
      <c r="IK53" s="435">
        <v>418</v>
      </c>
      <c r="IL53" s="435">
        <v>589</v>
      </c>
      <c r="IM53" s="435">
        <v>225</v>
      </c>
      <c r="IN53" s="435">
        <v>385</v>
      </c>
      <c r="IO53" s="435">
        <v>570</v>
      </c>
      <c r="IP53" s="435">
        <v>1087</v>
      </c>
      <c r="IQ53" s="435">
        <v>812</v>
      </c>
      <c r="IR53" s="435">
        <v>397</v>
      </c>
      <c r="IS53" s="435">
        <v>313</v>
      </c>
      <c r="IT53" s="435">
        <v>626</v>
      </c>
      <c r="IU53" s="435">
        <v>723</v>
      </c>
      <c r="IV53" s="435">
        <v>504</v>
      </c>
      <c r="IW53" s="435">
        <v>73</v>
      </c>
      <c r="IX53" s="435">
        <v>63</v>
      </c>
      <c r="IY53" s="435">
        <v>54</v>
      </c>
      <c r="IZ53" s="435">
        <v>53</v>
      </c>
      <c r="JA53" s="435">
        <v>53</v>
      </c>
      <c r="JB53" s="435">
        <v>555</v>
      </c>
      <c r="JC53" s="435">
        <v>105</v>
      </c>
      <c r="JD53" s="435">
        <v>82</v>
      </c>
      <c r="JE53" s="435">
        <v>48</v>
      </c>
      <c r="JF53" s="435">
        <v>19</v>
      </c>
      <c r="JG53" s="435">
        <v>12</v>
      </c>
      <c r="JH53" s="435">
        <v>12</v>
      </c>
      <c r="JI53" s="435">
        <v>12</v>
      </c>
      <c r="JJ53" s="435">
        <v>9</v>
      </c>
      <c r="JK53" s="435">
        <v>9</v>
      </c>
      <c r="JL53" s="435">
        <v>9</v>
      </c>
      <c r="JM53" s="435">
        <v>9</v>
      </c>
      <c r="JN53" s="435">
        <v>8</v>
      </c>
      <c r="JO53" s="435">
        <v>8</v>
      </c>
      <c r="JP53" s="435">
        <v>8</v>
      </c>
      <c r="JQ53" s="435">
        <v>108</v>
      </c>
      <c r="JR53" s="435">
        <v>17</v>
      </c>
      <c r="JS53" s="435">
        <v>272</v>
      </c>
      <c r="JT53" s="435">
        <v>336</v>
      </c>
      <c r="JU53" s="435">
        <v>518</v>
      </c>
      <c r="JV53" s="435">
        <v>399</v>
      </c>
      <c r="JW53" s="435">
        <v>408</v>
      </c>
      <c r="JX53" s="435">
        <v>426</v>
      </c>
      <c r="JY53" s="435">
        <v>194</v>
      </c>
      <c r="JZ53" s="435">
        <v>212</v>
      </c>
      <c r="KA53" s="435">
        <v>79</v>
      </c>
      <c r="KB53" s="435">
        <v>83</v>
      </c>
      <c r="KC53" s="435">
        <v>37</v>
      </c>
      <c r="KD53" s="435">
        <v>13</v>
      </c>
      <c r="KE53" s="435">
        <v>106</v>
      </c>
      <c r="KF53" s="435">
        <v>5</v>
      </c>
      <c r="KG53" s="435">
        <v>386</v>
      </c>
      <c r="KH53" s="435">
        <v>32</v>
      </c>
      <c r="KI53" s="435">
        <v>0</v>
      </c>
      <c r="KJ53" s="435">
        <v>0</v>
      </c>
      <c r="KK53" s="435">
        <v>0</v>
      </c>
      <c r="KL53" s="435">
        <v>158</v>
      </c>
      <c r="KM53" s="435">
        <v>0</v>
      </c>
      <c r="KN53" s="1461">
        <v>0</v>
      </c>
      <c r="KO53" s="435">
        <v>0</v>
      </c>
      <c r="KP53" s="435">
        <v>0</v>
      </c>
      <c r="KQ53" s="435">
        <v>0</v>
      </c>
      <c r="KR53" s="435">
        <v>0</v>
      </c>
      <c r="KS53" s="435">
        <v>0</v>
      </c>
      <c r="KT53" s="435">
        <v>0</v>
      </c>
      <c r="KU53" s="435">
        <v>0</v>
      </c>
      <c r="KV53" s="435">
        <v>0</v>
      </c>
      <c r="KW53" s="435">
        <v>335</v>
      </c>
      <c r="KX53" s="435">
        <v>335</v>
      </c>
      <c r="KY53" s="435">
        <v>0</v>
      </c>
      <c r="KZ53" s="435">
        <v>0</v>
      </c>
      <c r="LA53" s="435">
        <v>0</v>
      </c>
      <c r="LB53" s="435">
        <v>0</v>
      </c>
      <c r="LC53" s="435">
        <v>0</v>
      </c>
      <c r="LD53" s="435">
        <v>0</v>
      </c>
      <c r="LE53" s="435">
        <v>0</v>
      </c>
      <c r="LF53" s="435">
        <v>55</v>
      </c>
      <c r="LG53" s="435">
        <v>602</v>
      </c>
      <c r="LH53" s="435">
        <v>536</v>
      </c>
      <c r="LI53" s="435">
        <v>122</v>
      </c>
      <c r="LJ53" s="435">
        <v>234</v>
      </c>
      <c r="LK53" s="435">
        <v>9</v>
      </c>
      <c r="LL53" s="435">
        <v>5</v>
      </c>
      <c r="LM53" s="435">
        <v>426</v>
      </c>
      <c r="LN53" s="435">
        <v>270</v>
      </c>
      <c r="LO53" s="1499"/>
      <c r="LP53" s="1499"/>
      <c r="LQ53" s="435">
        <v>89</v>
      </c>
      <c r="LR53" s="435">
        <v>38</v>
      </c>
      <c r="LS53" s="435">
        <v>38</v>
      </c>
      <c r="LT53" s="435">
        <v>33</v>
      </c>
      <c r="LU53" s="435">
        <v>7</v>
      </c>
      <c r="LV53" s="446"/>
      <c r="LW53" s="446"/>
      <c r="LX53" s="435">
        <v>4</v>
      </c>
      <c r="LY53" s="435">
        <v>1</v>
      </c>
      <c r="LZ53" s="435">
        <v>1</v>
      </c>
      <c r="MA53" s="435">
        <v>1</v>
      </c>
      <c r="MB53" s="435">
        <v>667</v>
      </c>
      <c r="MC53" s="435">
        <v>78</v>
      </c>
      <c r="MD53" s="435">
        <v>461</v>
      </c>
      <c r="ME53" s="435">
        <v>390</v>
      </c>
      <c r="MF53" s="435">
        <v>387</v>
      </c>
      <c r="MG53" s="435">
        <v>5</v>
      </c>
      <c r="MH53" s="435">
        <v>8</v>
      </c>
      <c r="MI53" s="435">
        <v>7</v>
      </c>
      <c r="MJ53" s="435">
        <v>635</v>
      </c>
      <c r="MK53" s="435">
        <v>32</v>
      </c>
      <c r="ML53" s="435">
        <v>31</v>
      </c>
      <c r="MM53" s="435">
        <v>0</v>
      </c>
      <c r="MN53" s="435">
        <v>0</v>
      </c>
      <c r="MO53" s="435"/>
      <c r="MP53" s="435">
        <v>575</v>
      </c>
      <c r="MQ53" s="435">
        <v>174</v>
      </c>
      <c r="MR53" s="435">
        <v>668</v>
      </c>
      <c r="MS53" s="435"/>
      <c r="MT53" s="435">
        <v>105</v>
      </c>
      <c r="MU53" s="435">
        <v>350</v>
      </c>
      <c r="MV53" s="435"/>
      <c r="MW53" s="435">
        <v>464</v>
      </c>
      <c r="MX53" s="435">
        <v>183</v>
      </c>
      <c r="MY53" s="435">
        <v>84</v>
      </c>
      <c r="MZ53" s="435">
        <v>21</v>
      </c>
      <c r="NA53" s="435">
        <v>136</v>
      </c>
    </row>
    <row r="54" spans="1:365" ht="15" customHeight="1">
      <c r="A54" s="64" t="s">
        <v>559</v>
      </c>
      <c r="B54" s="435">
        <v>1</v>
      </c>
      <c r="C54" s="435">
        <v>0</v>
      </c>
      <c r="D54" s="435">
        <v>0</v>
      </c>
      <c r="E54" s="435">
        <v>38</v>
      </c>
      <c r="F54" s="435">
        <v>0</v>
      </c>
      <c r="G54" s="435">
        <v>0</v>
      </c>
      <c r="H54" s="435">
        <v>0</v>
      </c>
      <c r="I54" s="435">
        <v>0</v>
      </c>
      <c r="J54" s="435">
        <v>0</v>
      </c>
      <c r="K54" s="435">
        <v>67</v>
      </c>
      <c r="L54" s="435">
        <v>0</v>
      </c>
      <c r="M54" s="435">
        <v>0</v>
      </c>
      <c r="N54" s="435">
        <v>0</v>
      </c>
      <c r="O54" s="435">
        <v>0</v>
      </c>
      <c r="P54" s="435">
        <v>0</v>
      </c>
      <c r="Q54" s="435">
        <v>0</v>
      </c>
      <c r="R54" s="435">
        <v>0</v>
      </c>
      <c r="S54" s="739"/>
      <c r="T54" s="435">
        <v>0</v>
      </c>
      <c r="U54" s="435">
        <v>0</v>
      </c>
      <c r="V54" s="435">
        <v>0</v>
      </c>
      <c r="W54" s="435">
        <v>0</v>
      </c>
      <c r="X54" s="435">
        <v>0</v>
      </c>
      <c r="Y54" s="435">
        <v>0</v>
      </c>
      <c r="Z54" s="435">
        <v>0</v>
      </c>
      <c r="AA54" s="435">
        <v>0</v>
      </c>
      <c r="AB54" s="435">
        <v>0</v>
      </c>
      <c r="AC54" s="435">
        <v>0</v>
      </c>
      <c r="AD54" s="435">
        <v>0</v>
      </c>
      <c r="AE54" s="435">
        <v>0</v>
      </c>
      <c r="AF54" s="435">
        <v>0</v>
      </c>
      <c r="AG54" s="435">
        <v>0</v>
      </c>
      <c r="AH54" s="435">
        <v>305</v>
      </c>
      <c r="AI54" s="435">
        <v>1</v>
      </c>
      <c r="AJ54" s="435">
        <v>1</v>
      </c>
      <c r="AK54" s="435">
        <v>1</v>
      </c>
      <c r="AL54" s="435">
        <v>0</v>
      </c>
      <c r="AM54" s="435">
        <v>0</v>
      </c>
      <c r="AN54" s="435">
        <v>75</v>
      </c>
      <c r="AO54" s="435">
        <v>1</v>
      </c>
      <c r="AP54" s="435">
        <v>0</v>
      </c>
      <c r="AQ54" s="435">
        <v>0</v>
      </c>
      <c r="AR54" s="435">
        <v>0</v>
      </c>
      <c r="AS54" s="435">
        <v>0</v>
      </c>
      <c r="AT54" s="435">
        <v>0</v>
      </c>
      <c r="AU54" s="435">
        <v>0</v>
      </c>
      <c r="AV54" s="435">
        <v>18</v>
      </c>
      <c r="AW54" s="435">
        <v>0</v>
      </c>
      <c r="AX54" s="435">
        <v>0</v>
      </c>
      <c r="AY54" s="435">
        <v>0</v>
      </c>
      <c r="AZ54" s="435">
        <v>0</v>
      </c>
      <c r="BA54" s="435">
        <v>85</v>
      </c>
      <c r="BB54" s="435">
        <v>13</v>
      </c>
      <c r="BC54" s="435">
        <v>3</v>
      </c>
      <c r="BD54" s="435">
        <v>0</v>
      </c>
      <c r="BE54" s="435">
        <v>0</v>
      </c>
      <c r="BF54" s="435">
        <v>1</v>
      </c>
      <c r="BG54" s="435">
        <v>39</v>
      </c>
      <c r="BH54" s="435">
        <v>156</v>
      </c>
      <c r="BI54" s="435">
        <v>216</v>
      </c>
      <c r="BJ54" s="435">
        <v>221</v>
      </c>
      <c r="BK54" s="435">
        <v>11</v>
      </c>
      <c r="BL54" s="435">
        <v>1</v>
      </c>
      <c r="BM54" s="435">
        <v>0</v>
      </c>
      <c r="BN54" s="435">
        <v>98</v>
      </c>
      <c r="BO54" s="435">
        <v>186</v>
      </c>
      <c r="BP54" s="435">
        <v>395</v>
      </c>
      <c r="BQ54" s="435">
        <v>224</v>
      </c>
      <c r="BR54" s="435">
        <v>166</v>
      </c>
      <c r="BS54" s="435">
        <v>0</v>
      </c>
      <c r="BT54" s="435">
        <v>0</v>
      </c>
      <c r="BU54" s="435">
        <v>1</v>
      </c>
      <c r="BV54" s="435">
        <v>11</v>
      </c>
      <c r="BW54" s="435">
        <v>0</v>
      </c>
      <c r="BX54" s="435">
        <v>1</v>
      </c>
      <c r="BY54" s="435">
        <v>0</v>
      </c>
      <c r="BZ54" s="435">
        <v>0</v>
      </c>
      <c r="CA54" s="435">
        <v>0</v>
      </c>
      <c r="CB54" s="435">
        <v>16</v>
      </c>
      <c r="CC54" s="435">
        <v>0</v>
      </c>
      <c r="CD54" s="435">
        <v>0</v>
      </c>
      <c r="CE54" s="435">
        <v>0</v>
      </c>
      <c r="CF54" s="435">
        <v>0</v>
      </c>
      <c r="CG54" s="435">
        <v>0</v>
      </c>
      <c r="CH54" s="435">
        <v>0</v>
      </c>
      <c r="CI54" s="435">
        <v>0</v>
      </c>
      <c r="CJ54" s="435">
        <v>0</v>
      </c>
      <c r="CK54" s="435">
        <v>0</v>
      </c>
      <c r="CL54" s="435">
        <v>0</v>
      </c>
      <c r="CM54" s="435">
        <v>0</v>
      </c>
      <c r="CN54" s="435">
        <v>0</v>
      </c>
      <c r="CO54" s="435">
        <v>0</v>
      </c>
      <c r="CP54" s="435">
        <v>0</v>
      </c>
      <c r="CQ54" s="435">
        <v>0</v>
      </c>
      <c r="CR54" s="435">
        <v>0</v>
      </c>
      <c r="CS54" s="435">
        <v>0</v>
      </c>
      <c r="CT54" s="435">
        <v>0</v>
      </c>
      <c r="CU54" s="435">
        <v>0</v>
      </c>
      <c r="CV54" s="864">
        <v>0</v>
      </c>
      <c r="CW54" s="435">
        <v>0</v>
      </c>
      <c r="CX54" s="435">
        <v>164</v>
      </c>
      <c r="CY54" s="435">
        <v>97</v>
      </c>
      <c r="CZ54" s="435">
        <v>157</v>
      </c>
      <c r="DA54" s="435">
        <v>11</v>
      </c>
      <c r="DB54" s="435">
        <v>11</v>
      </c>
      <c r="DC54" s="435">
        <v>8</v>
      </c>
      <c r="DD54" s="435">
        <v>32</v>
      </c>
      <c r="DE54" s="435">
        <v>17</v>
      </c>
      <c r="DF54" s="435">
        <v>8</v>
      </c>
      <c r="DG54" s="435">
        <v>0</v>
      </c>
      <c r="DH54" s="435">
        <v>0</v>
      </c>
      <c r="DI54" s="435">
        <v>0</v>
      </c>
      <c r="DJ54" s="435">
        <v>0</v>
      </c>
      <c r="DK54" s="435">
        <v>0</v>
      </c>
      <c r="DL54" s="435">
        <v>0</v>
      </c>
      <c r="DM54" s="435">
        <v>15</v>
      </c>
      <c r="DN54" s="435">
        <v>0</v>
      </c>
      <c r="DO54" s="435">
        <v>0</v>
      </c>
      <c r="DP54" s="435">
        <v>0</v>
      </c>
      <c r="DQ54" s="435">
        <v>0</v>
      </c>
      <c r="DR54" s="435">
        <v>0</v>
      </c>
      <c r="DS54" s="435">
        <v>0</v>
      </c>
      <c r="DT54" s="435">
        <v>0</v>
      </c>
      <c r="DU54" s="435">
        <v>66</v>
      </c>
      <c r="DV54" s="435">
        <v>11</v>
      </c>
      <c r="DW54" s="435">
        <v>0</v>
      </c>
      <c r="DX54" s="435">
        <v>0</v>
      </c>
      <c r="DY54" s="435">
        <v>0</v>
      </c>
      <c r="DZ54" s="435">
        <v>31</v>
      </c>
      <c r="EA54" s="435">
        <v>7</v>
      </c>
      <c r="EB54" s="435">
        <v>50</v>
      </c>
      <c r="EC54" s="435">
        <v>0</v>
      </c>
      <c r="ED54" s="435">
        <v>0</v>
      </c>
      <c r="EE54" s="890">
        <v>0</v>
      </c>
      <c r="EF54" s="435">
        <v>62</v>
      </c>
      <c r="EG54" s="435">
        <v>1</v>
      </c>
      <c r="EH54" s="435">
        <v>0</v>
      </c>
      <c r="EI54" s="435">
        <v>0</v>
      </c>
      <c r="EJ54" s="435">
        <v>0</v>
      </c>
      <c r="EK54" s="435">
        <v>0</v>
      </c>
      <c r="EL54" s="435">
        <v>0</v>
      </c>
      <c r="EM54" s="435">
        <v>0</v>
      </c>
      <c r="EN54" s="435">
        <v>0</v>
      </c>
      <c r="EO54" s="435">
        <v>0</v>
      </c>
      <c r="EP54" s="435">
        <v>0</v>
      </c>
      <c r="EQ54" s="435">
        <v>9</v>
      </c>
      <c r="ER54" s="435">
        <v>0</v>
      </c>
      <c r="ES54" s="435">
        <v>0</v>
      </c>
      <c r="ET54" s="435">
        <v>0</v>
      </c>
      <c r="EU54" s="435">
        <v>41</v>
      </c>
      <c r="EV54" s="435"/>
      <c r="EW54" s="435">
        <v>41</v>
      </c>
      <c r="EX54" s="435">
        <v>16</v>
      </c>
      <c r="EY54" s="435">
        <v>0</v>
      </c>
      <c r="EZ54" s="435">
        <v>0</v>
      </c>
      <c r="FA54" s="435">
        <v>14</v>
      </c>
      <c r="FB54" s="435">
        <v>179</v>
      </c>
      <c r="FC54" s="435">
        <v>71</v>
      </c>
      <c r="FD54" s="435">
        <v>5</v>
      </c>
      <c r="FE54" s="435">
        <v>86</v>
      </c>
      <c r="FF54" s="435">
        <v>102</v>
      </c>
      <c r="FG54" s="435">
        <v>73</v>
      </c>
      <c r="FH54" s="435">
        <v>1</v>
      </c>
      <c r="FI54" s="435">
        <v>166</v>
      </c>
      <c r="FJ54" s="435">
        <v>168</v>
      </c>
      <c r="FK54" s="435">
        <v>120</v>
      </c>
      <c r="FL54" s="435">
        <v>30</v>
      </c>
      <c r="FM54" s="435">
        <v>29</v>
      </c>
      <c r="FN54" s="435">
        <v>0</v>
      </c>
      <c r="FO54" s="435">
        <v>290</v>
      </c>
      <c r="FP54" s="435">
        <v>60</v>
      </c>
      <c r="FQ54" s="435">
        <v>162</v>
      </c>
      <c r="FR54" s="435">
        <v>33</v>
      </c>
      <c r="FS54" s="435">
        <v>217</v>
      </c>
      <c r="FT54" s="435">
        <v>12</v>
      </c>
      <c r="FU54" s="435">
        <v>5</v>
      </c>
      <c r="FV54" s="435">
        <v>110</v>
      </c>
      <c r="FW54" s="435">
        <v>202</v>
      </c>
      <c r="FX54" s="435">
        <v>62</v>
      </c>
      <c r="FY54" s="435">
        <v>84</v>
      </c>
      <c r="FZ54" s="435">
        <v>144</v>
      </c>
      <c r="GA54" s="435">
        <v>4</v>
      </c>
      <c r="GB54" s="435">
        <v>2</v>
      </c>
      <c r="GC54" s="435">
        <v>2</v>
      </c>
      <c r="GD54" s="435">
        <v>1</v>
      </c>
      <c r="GE54" s="435">
        <v>11</v>
      </c>
      <c r="GF54" s="435">
        <v>1</v>
      </c>
      <c r="GG54" s="435">
        <v>1</v>
      </c>
      <c r="GH54" s="435">
        <v>1</v>
      </c>
      <c r="GI54" s="435">
        <v>1</v>
      </c>
      <c r="GJ54" s="435">
        <v>3</v>
      </c>
      <c r="GK54" s="435">
        <v>3</v>
      </c>
      <c r="GL54" s="435">
        <v>18</v>
      </c>
      <c r="GM54" s="435">
        <v>3</v>
      </c>
      <c r="GN54" s="435">
        <v>3</v>
      </c>
      <c r="GO54" s="435">
        <v>3</v>
      </c>
      <c r="GP54" s="435">
        <v>3</v>
      </c>
      <c r="GQ54" s="435">
        <v>2</v>
      </c>
      <c r="GR54" s="435">
        <v>18</v>
      </c>
      <c r="GS54" s="435">
        <v>9</v>
      </c>
      <c r="GT54" s="435">
        <v>10</v>
      </c>
      <c r="GU54" s="435">
        <v>2</v>
      </c>
      <c r="GV54" s="435">
        <v>2</v>
      </c>
      <c r="GW54" s="435">
        <v>2</v>
      </c>
      <c r="GX54" s="435">
        <v>2</v>
      </c>
      <c r="GY54" s="435">
        <v>2</v>
      </c>
      <c r="GZ54" s="435">
        <v>2</v>
      </c>
      <c r="HA54" s="435">
        <v>2</v>
      </c>
      <c r="HB54" s="435">
        <v>2</v>
      </c>
      <c r="HC54" s="435">
        <v>2</v>
      </c>
      <c r="HD54" s="435">
        <v>2</v>
      </c>
      <c r="HE54" s="435">
        <v>2</v>
      </c>
      <c r="HF54" s="435">
        <v>6</v>
      </c>
      <c r="HG54" s="435">
        <v>4</v>
      </c>
      <c r="HH54" s="435">
        <v>41</v>
      </c>
      <c r="HI54" s="435">
        <v>58</v>
      </c>
      <c r="HJ54" s="435">
        <v>116</v>
      </c>
      <c r="HK54" s="435">
        <v>7</v>
      </c>
      <c r="HL54" s="435">
        <v>51</v>
      </c>
      <c r="HM54" s="435">
        <v>65</v>
      </c>
      <c r="HN54" s="435">
        <v>59</v>
      </c>
      <c r="HO54" s="435">
        <v>2</v>
      </c>
      <c r="HP54" s="435">
        <v>5</v>
      </c>
      <c r="HQ54" s="435">
        <v>1</v>
      </c>
      <c r="HR54" s="435">
        <v>65</v>
      </c>
      <c r="HS54" s="435">
        <v>135</v>
      </c>
      <c r="HT54" s="435">
        <v>192</v>
      </c>
      <c r="HU54" s="435">
        <v>328</v>
      </c>
      <c r="HV54" s="435">
        <v>379</v>
      </c>
      <c r="HW54" s="435">
        <v>454</v>
      </c>
      <c r="HX54" s="435">
        <v>462</v>
      </c>
      <c r="HY54" s="435">
        <v>400</v>
      </c>
      <c r="HZ54" s="435">
        <v>94</v>
      </c>
      <c r="IA54" s="435">
        <v>104</v>
      </c>
      <c r="IB54" s="435">
        <v>74</v>
      </c>
      <c r="IC54" s="435">
        <v>143</v>
      </c>
      <c r="ID54" s="435">
        <v>237</v>
      </c>
      <c r="IE54" s="435">
        <v>25</v>
      </c>
      <c r="IF54" s="435">
        <v>15</v>
      </c>
      <c r="IG54" s="435">
        <v>47</v>
      </c>
      <c r="IH54" s="435">
        <v>47</v>
      </c>
      <c r="II54" s="435">
        <v>126</v>
      </c>
      <c r="IJ54" s="435">
        <v>193</v>
      </c>
      <c r="IK54" s="435">
        <v>135</v>
      </c>
      <c r="IL54" s="435">
        <v>201</v>
      </c>
      <c r="IM54" s="435">
        <v>400</v>
      </c>
      <c r="IN54" s="435">
        <v>29</v>
      </c>
      <c r="IO54" s="435">
        <v>39</v>
      </c>
      <c r="IP54" s="435">
        <v>160</v>
      </c>
      <c r="IQ54" s="435">
        <v>56</v>
      </c>
      <c r="IR54" s="435">
        <v>51</v>
      </c>
      <c r="IS54" s="435">
        <v>14</v>
      </c>
      <c r="IT54" s="435">
        <v>17</v>
      </c>
      <c r="IU54" s="435">
        <v>125</v>
      </c>
      <c r="IV54" s="435">
        <v>116</v>
      </c>
      <c r="IW54" s="435">
        <v>13</v>
      </c>
      <c r="IX54" s="435">
        <v>11</v>
      </c>
      <c r="IY54" s="435">
        <v>5</v>
      </c>
      <c r="IZ54" s="435">
        <v>4</v>
      </c>
      <c r="JA54" s="435">
        <v>4</v>
      </c>
      <c r="JB54" s="435">
        <v>46</v>
      </c>
      <c r="JC54" s="435">
        <v>11</v>
      </c>
      <c r="JD54" s="435">
        <v>6</v>
      </c>
      <c r="JE54" s="435">
        <v>6</v>
      </c>
      <c r="JF54" s="435">
        <v>4</v>
      </c>
      <c r="JG54" s="435">
        <v>3</v>
      </c>
      <c r="JH54" s="435">
        <v>3</v>
      </c>
      <c r="JI54" s="435">
        <v>0</v>
      </c>
      <c r="JJ54" s="435">
        <v>0</v>
      </c>
      <c r="JK54" s="435">
        <v>0</v>
      </c>
      <c r="JL54" s="435">
        <v>0</v>
      </c>
      <c r="JM54" s="435">
        <v>0</v>
      </c>
      <c r="JN54" s="435">
        <v>0</v>
      </c>
      <c r="JO54" s="435">
        <v>0</v>
      </c>
      <c r="JP54" s="435">
        <v>0</v>
      </c>
      <c r="JQ54" s="435">
        <v>87</v>
      </c>
      <c r="JR54" s="435">
        <v>51</v>
      </c>
      <c r="JS54" s="435">
        <v>38</v>
      </c>
      <c r="JT54" s="435">
        <v>57</v>
      </c>
      <c r="JU54" s="435">
        <v>15</v>
      </c>
      <c r="JV54" s="435">
        <v>33</v>
      </c>
      <c r="JW54" s="435">
        <v>11</v>
      </c>
      <c r="JX54" s="435">
        <v>56</v>
      </c>
      <c r="JY54" s="435">
        <v>96</v>
      </c>
      <c r="JZ54" s="435">
        <v>0</v>
      </c>
      <c r="KA54" s="435">
        <v>0</v>
      </c>
      <c r="KB54" s="435">
        <v>0</v>
      </c>
      <c r="KC54" s="435">
        <v>0</v>
      </c>
      <c r="KD54" s="435">
        <v>0</v>
      </c>
      <c r="KE54" s="435">
        <v>61</v>
      </c>
      <c r="KF54" s="435">
        <v>2</v>
      </c>
      <c r="KG54" s="435">
        <v>10</v>
      </c>
      <c r="KH54" s="435">
        <v>0</v>
      </c>
      <c r="KI54" s="435">
        <v>0</v>
      </c>
      <c r="KJ54" s="435">
        <v>0</v>
      </c>
      <c r="KK54" s="435">
        <v>0</v>
      </c>
      <c r="KL54" s="435">
        <v>7</v>
      </c>
      <c r="KM54" s="435">
        <v>0</v>
      </c>
      <c r="KN54" s="1461">
        <v>0</v>
      </c>
      <c r="KO54" s="435">
        <v>0</v>
      </c>
      <c r="KP54" s="435">
        <v>0</v>
      </c>
      <c r="KQ54" s="435">
        <v>0</v>
      </c>
      <c r="KR54" s="435">
        <v>0</v>
      </c>
      <c r="KS54" s="435">
        <v>0</v>
      </c>
      <c r="KT54" s="435">
        <v>0</v>
      </c>
      <c r="KU54" s="435">
        <v>0</v>
      </c>
      <c r="KV54" s="435">
        <v>0</v>
      </c>
      <c r="KW54" s="435">
        <v>0</v>
      </c>
      <c r="KX54" s="435">
        <v>0</v>
      </c>
      <c r="KY54" s="435">
        <v>0</v>
      </c>
      <c r="KZ54" s="435">
        <v>0</v>
      </c>
      <c r="LA54" s="435">
        <v>1</v>
      </c>
      <c r="LB54" s="435">
        <v>1</v>
      </c>
      <c r="LC54" s="435">
        <v>0</v>
      </c>
      <c r="LD54" s="435">
        <v>0</v>
      </c>
      <c r="LE54" s="435">
        <v>0</v>
      </c>
      <c r="LF54" s="435">
        <v>0</v>
      </c>
      <c r="LG54" s="435">
        <v>0</v>
      </c>
      <c r="LH54" s="435">
        <v>7</v>
      </c>
      <c r="LI54" s="435">
        <v>0</v>
      </c>
      <c r="LJ54" s="435">
        <v>0</v>
      </c>
      <c r="LK54" s="435">
        <v>0</v>
      </c>
      <c r="LL54" s="435">
        <v>0</v>
      </c>
      <c r="LM54" s="435">
        <v>64</v>
      </c>
      <c r="LN54" s="435">
        <v>190</v>
      </c>
      <c r="LO54" s="1499"/>
      <c r="LP54" s="1499"/>
      <c r="LQ54" s="435">
        <v>1</v>
      </c>
      <c r="LR54" s="435">
        <v>1</v>
      </c>
      <c r="LS54" s="435">
        <v>1</v>
      </c>
      <c r="LT54" s="435">
        <v>0</v>
      </c>
      <c r="LU54" s="435">
        <v>0</v>
      </c>
      <c r="LV54" s="446"/>
      <c r="LW54" s="446"/>
      <c r="LX54" s="435">
        <v>0</v>
      </c>
      <c r="LY54" s="435">
        <v>0</v>
      </c>
      <c r="LZ54" s="435">
        <v>0</v>
      </c>
      <c r="MA54" s="435">
        <v>33</v>
      </c>
      <c r="MB54" s="435">
        <v>77</v>
      </c>
      <c r="MC54" s="435">
        <v>2</v>
      </c>
      <c r="MD54" s="435">
        <v>46</v>
      </c>
      <c r="ME54" s="435">
        <v>5</v>
      </c>
      <c r="MF54" s="435">
        <v>0</v>
      </c>
      <c r="MG54" s="435">
        <v>0</v>
      </c>
      <c r="MH54" s="435">
        <v>0</v>
      </c>
      <c r="MI54" s="435">
        <v>0</v>
      </c>
      <c r="MJ54" s="435">
        <v>0</v>
      </c>
      <c r="MK54" s="435">
        <v>0</v>
      </c>
      <c r="ML54" s="435">
        <v>0</v>
      </c>
      <c r="MM54" s="435">
        <v>0</v>
      </c>
      <c r="MN54" s="435">
        <v>0</v>
      </c>
      <c r="MO54" s="435"/>
      <c r="MP54" s="435">
        <v>109</v>
      </c>
      <c r="MQ54" s="435">
        <v>112</v>
      </c>
      <c r="MR54" s="435">
        <v>209</v>
      </c>
      <c r="MS54" s="435"/>
      <c r="MT54" s="435">
        <v>44</v>
      </c>
      <c r="MU54" s="435">
        <v>140</v>
      </c>
      <c r="MV54" s="435"/>
      <c r="MW54" s="435">
        <v>29</v>
      </c>
      <c r="MX54" s="435">
        <v>153</v>
      </c>
      <c r="MY54" s="435">
        <v>122</v>
      </c>
      <c r="MZ54" s="435">
        <v>19</v>
      </c>
      <c r="NA54" s="435">
        <v>18</v>
      </c>
    </row>
    <row r="55" spans="1:365" ht="15" customHeight="1">
      <c r="A55" s="64" t="s">
        <v>560</v>
      </c>
      <c r="B55" s="435">
        <f t="shared" ref="B55:AG55" si="190">B52-B59-B58-B53-B60</f>
        <v>63227</v>
      </c>
      <c r="C55" s="435">
        <f t="shared" si="190"/>
        <v>62701</v>
      </c>
      <c r="D55" s="435">
        <f t="shared" si="190"/>
        <v>62709</v>
      </c>
      <c r="E55" s="435">
        <f t="shared" si="190"/>
        <v>59764</v>
      </c>
      <c r="F55" s="435">
        <f t="shared" si="190"/>
        <v>59854</v>
      </c>
      <c r="G55" s="435">
        <f t="shared" si="190"/>
        <v>60265</v>
      </c>
      <c r="H55" s="435">
        <f t="shared" si="190"/>
        <v>58772</v>
      </c>
      <c r="I55" s="435">
        <f t="shared" si="190"/>
        <v>58822</v>
      </c>
      <c r="J55" s="435">
        <f t="shared" si="190"/>
        <v>58633</v>
      </c>
      <c r="K55" s="435">
        <f t="shared" si="190"/>
        <v>58485</v>
      </c>
      <c r="L55" s="435">
        <f t="shared" si="190"/>
        <v>58588</v>
      </c>
      <c r="M55" s="435">
        <f t="shared" si="190"/>
        <v>58931</v>
      </c>
      <c r="N55" s="435">
        <f t="shared" si="190"/>
        <v>59111</v>
      </c>
      <c r="O55" s="435">
        <f t="shared" si="190"/>
        <v>59314</v>
      </c>
      <c r="P55" s="435">
        <f t="shared" si="190"/>
        <v>59268</v>
      </c>
      <c r="Q55" s="435">
        <f t="shared" si="190"/>
        <v>59042</v>
      </c>
      <c r="R55" s="435">
        <f t="shared" si="190"/>
        <v>59229</v>
      </c>
      <c r="S55" s="739">
        <f t="shared" si="190"/>
        <v>0</v>
      </c>
      <c r="T55" s="435">
        <f t="shared" si="190"/>
        <v>61760</v>
      </c>
      <c r="U55" s="435">
        <f t="shared" si="190"/>
        <v>62728</v>
      </c>
      <c r="V55" s="435">
        <f t="shared" si="190"/>
        <v>62742</v>
      </c>
      <c r="W55" s="435">
        <f t="shared" si="190"/>
        <v>62802</v>
      </c>
      <c r="X55" s="435">
        <f t="shared" si="190"/>
        <v>62876</v>
      </c>
      <c r="Y55" s="435">
        <f t="shared" si="190"/>
        <v>62718</v>
      </c>
      <c r="Z55" s="435">
        <f t="shared" si="190"/>
        <v>63278</v>
      </c>
      <c r="AA55" s="435">
        <f t="shared" si="190"/>
        <v>63275</v>
      </c>
      <c r="AB55" s="435">
        <f t="shared" si="190"/>
        <v>63742</v>
      </c>
      <c r="AC55" s="435">
        <f t="shared" si="190"/>
        <v>63757</v>
      </c>
      <c r="AD55" s="435">
        <f t="shared" si="190"/>
        <v>63804</v>
      </c>
      <c r="AE55" s="435">
        <f t="shared" si="190"/>
        <v>63311</v>
      </c>
      <c r="AF55" s="435">
        <f t="shared" si="190"/>
        <v>62745</v>
      </c>
      <c r="AG55" s="435">
        <f t="shared" si="190"/>
        <v>62685</v>
      </c>
      <c r="AH55" s="435">
        <f t="shared" ref="AH55:BM55" si="191">AH52-AH59-AH58-AH53-AH60</f>
        <v>63303</v>
      </c>
      <c r="AI55" s="435">
        <f t="shared" si="191"/>
        <v>63317</v>
      </c>
      <c r="AJ55" s="435">
        <f t="shared" si="191"/>
        <v>63618</v>
      </c>
      <c r="AK55" s="435">
        <f t="shared" si="191"/>
        <v>63637</v>
      </c>
      <c r="AL55" s="435">
        <f t="shared" si="191"/>
        <v>63874</v>
      </c>
      <c r="AM55" s="435">
        <f t="shared" si="191"/>
        <v>62731</v>
      </c>
      <c r="AN55" s="435">
        <f t="shared" si="191"/>
        <v>62756</v>
      </c>
      <c r="AO55" s="435">
        <f t="shared" si="191"/>
        <v>62694</v>
      </c>
      <c r="AP55" s="435">
        <f t="shared" si="191"/>
        <v>63259</v>
      </c>
      <c r="AQ55" s="435">
        <f t="shared" si="191"/>
        <v>63292</v>
      </c>
      <c r="AR55" s="435">
        <f t="shared" si="191"/>
        <v>63321</v>
      </c>
      <c r="AS55" s="435">
        <f t="shared" si="191"/>
        <v>63316</v>
      </c>
      <c r="AT55" s="435">
        <f t="shared" si="191"/>
        <v>62845</v>
      </c>
      <c r="AU55" s="435">
        <f t="shared" si="191"/>
        <v>62009</v>
      </c>
      <c r="AV55" s="435">
        <f t="shared" si="191"/>
        <v>62574</v>
      </c>
      <c r="AW55" s="435">
        <f t="shared" si="191"/>
        <v>62573</v>
      </c>
      <c r="AX55" s="435">
        <f t="shared" si="191"/>
        <v>62599</v>
      </c>
      <c r="AY55" s="435">
        <f t="shared" si="191"/>
        <v>62638</v>
      </c>
      <c r="AZ55" s="435">
        <f t="shared" si="191"/>
        <v>59938</v>
      </c>
      <c r="BA55" s="435">
        <f t="shared" si="191"/>
        <v>58925</v>
      </c>
      <c r="BB55" s="435">
        <f t="shared" si="191"/>
        <v>55571</v>
      </c>
      <c r="BC55" s="435">
        <f t="shared" si="191"/>
        <v>55421</v>
      </c>
      <c r="BD55" s="435">
        <f t="shared" si="191"/>
        <v>55081</v>
      </c>
      <c r="BE55" s="435">
        <f t="shared" si="191"/>
        <v>55213</v>
      </c>
      <c r="BF55" s="435">
        <f t="shared" si="191"/>
        <v>55248</v>
      </c>
      <c r="BG55" s="435">
        <f t="shared" si="191"/>
        <v>54944</v>
      </c>
      <c r="BH55" s="435">
        <f t="shared" si="191"/>
        <v>54337</v>
      </c>
      <c r="BI55" s="435">
        <f t="shared" si="191"/>
        <v>53551</v>
      </c>
      <c r="BJ55" s="435">
        <f t="shared" si="191"/>
        <v>53965</v>
      </c>
      <c r="BK55" s="435">
        <f t="shared" si="191"/>
        <v>55312</v>
      </c>
      <c r="BL55" s="435">
        <f t="shared" si="191"/>
        <v>55443</v>
      </c>
      <c r="BM55" s="435">
        <f t="shared" si="191"/>
        <v>55768</v>
      </c>
      <c r="BN55" s="435">
        <f t="shared" ref="BN55:CX55" si="192">BN52-BN59-BN58-BN53-BN60</f>
        <v>56052</v>
      </c>
      <c r="BO55" s="435">
        <f t="shared" si="192"/>
        <v>56762</v>
      </c>
      <c r="BP55" s="435">
        <f t="shared" si="192"/>
        <v>55841</v>
      </c>
      <c r="BQ55" s="435">
        <f t="shared" si="192"/>
        <v>56016</v>
      </c>
      <c r="BR55" s="435">
        <f t="shared" si="192"/>
        <v>56663</v>
      </c>
      <c r="BS55" s="435">
        <f t="shared" si="192"/>
        <v>56644</v>
      </c>
      <c r="BT55" s="435">
        <f t="shared" si="192"/>
        <v>56818</v>
      </c>
      <c r="BU55" s="435">
        <f t="shared" si="192"/>
        <v>56626</v>
      </c>
      <c r="BV55" s="435">
        <f t="shared" si="192"/>
        <v>56350</v>
      </c>
      <c r="BW55" s="435">
        <f t="shared" si="192"/>
        <v>56726</v>
      </c>
      <c r="BX55" s="435">
        <f t="shared" si="192"/>
        <v>57628</v>
      </c>
      <c r="BY55" s="435">
        <f t="shared" si="192"/>
        <v>57522</v>
      </c>
      <c r="BZ55" s="435">
        <f t="shared" si="192"/>
        <v>57664</v>
      </c>
      <c r="CA55" s="435">
        <f t="shared" si="192"/>
        <v>57664</v>
      </c>
      <c r="CB55" s="435">
        <f t="shared" si="192"/>
        <v>58058</v>
      </c>
      <c r="CC55" s="435">
        <f t="shared" si="192"/>
        <v>58407</v>
      </c>
      <c r="CD55" s="435">
        <f t="shared" si="192"/>
        <v>58134</v>
      </c>
      <c r="CE55" s="435">
        <f t="shared" si="192"/>
        <v>58418</v>
      </c>
      <c r="CF55" s="435">
        <f t="shared" si="192"/>
        <v>58629</v>
      </c>
      <c r="CG55" s="435">
        <f t="shared" si="192"/>
        <v>59351</v>
      </c>
      <c r="CH55" s="435">
        <f t="shared" si="192"/>
        <v>59574</v>
      </c>
      <c r="CI55" s="435">
        <f t="shared" si="192"/>
        <v>60013</v>
      </c>
      <c r="CJ55" s="435">
        <f t="shared" si="192"/>
        <v>60382</v>
      </c>
      <c r="CK55" s="435">
        <f t="shared" si="192"/>
        <v>60426</v>
      </c>
      <c r="CL55" s="435">
        <f t="shared" si="192"/>
        <v>61275</v>
      </c>
      <c r="CM55" s="435">
        <f t="shared" si="192"/>
        <v>61504</v>
      </c>
      <c r="CN55" s="435">
        <f t="shared" si="192"/>
        <v>61521</v>
      </c>
      <c r="CO55" s="435">
        <f t="shared" si="192"/>
        <v>61602</v>
      </c>
      <c r="CP55" s="435">
        <f t="shared" si="192"/>
        <v>61783</v>
      </c>
      <c r="CQ55" s="435">
        <f t="shared" si="192"/>
        <v>61958</v>
      </c>
      <c r="CR55" s="435">
        <f t="shared" si="192"/>
        <v>61568</v>
      </c>
      <c r="CS55" s="435">
        <f t="shared" si="192"/>
        <v>61708</v>
      </c>
      <c r="CT55" s="435">
        <f t="shared" si="192"/>
        <v>60803</v>
      </c>
      <c r="CU55" s="435">
        <f t="shared" si="192"/>
        <v>60818</v>
      </c>
      <c r="CV55" s="864">
        <f t="shared" si="192"/>
        <v>0</v>
      </c>
      <c r="CW55" s="435">
        <f t="shared" si="192"/>
        <v>59488</v>
      </c>
      <c r="CX55" s="435">
        <f t="shared" si="192"/>
        <v>59919</v>
      </c>
      <c r="CY55" s="435">
        <v>0</v>
      </c>
      <c r="CZ55" s="435">
        <f>CZ52-CZ59-CZ58-CZ53-CZ60</f>
        <v>59737</v>
      </c>
      <c r="DA55" s="875">
        <v>59454</v>
      </c>
      <c r="DB55" s="435">
        <f>DB52-DB59-DB58-DB53-DB60</f>
        <v>58253</v>
      </c>
      <c r="DC55" s="435">
        <f>DC52-DC59-DC58-DC53-DC60</f>
        <v>60736</v>
      </c>
      <c r="DD55" s="435">
        <f>DD52-DD59-DD58-DD53-DD60</f>
        <v>60427</v>
      </c>
      <c r="DE55" s="435">
        <f>DE52-DE59-DE58-DE53-DE60</f>
        <v>60979</v>
      </c>
      <c r="DF55" s="435">
        <v>61709</v>
      </c>
      <c r="DG55" s="435">
        <v>62327</v>
      </c>
      <c r="DH55" s="435">
        <f>DH52-DH59-DH58-DH53-DH60</f>
        <v>62184</v>
      </c>
      <c r="DI55" s="435">
        <f>DI52-DI59-DI58-DI53-DI60</f>
        <v>62302</v>
      </c>
      <c r="DJ55" s="435">
        <f>DJ52-DJ59-DJ58-DJ53-DJ60</f>
        <v>62344</v>
      </c>
      <c r="DK55" s="435">
        <f>DK52-DK59-DK58-DK53-DK60</f>
        <v>62639</v>
      </c>
      <c r="DL55" s="435">
        <f>DL52-DL59-DL58-DL53-DL60</f>
        <v>62776</v>
      </c>
      <c r="DM55" s="435">
        <v>62878</v>
      </c>
      <c r="DN55" s="435">
        <v>63101</v>
      </c>
      <c r="DO55" s="435">
        <f>DO52-DO59-DO58-DO53-DO60</f>
        <v>63218</v>
      </c>
      <c r="DP55" s="435">
        <f>DP52-DP59-DP58-DP53-DP60</f>
        <v>63318</v>
      </c>
      <c r="DQ55" s="435">
        <f>DQ52-DQ59-DQ58-DQ53-DQ60</f>
        <v>63470</v>
      </c>
      <c r="DR55" s="435">
        <f>DR52-DR59-DR58-DR53-DR60</f>
        <v>63510</v>
      </c>
      <c r="DS55" s="435">
        <v>63539</v>
      </c>
      <c r="DT55" s="435">
        <f t="shared" ref="DT55:ET55" si="193">DT52-DT59-DT58-DT53-DT60</f>
        <v>60832</v>
      </c>
      <c r="DU55" s="435">
        <f t="shared" si="193"/>
        <v>61102</v>
      </c>
      <c r="DV55" s="435">
        <f t="shared" si="193"/>
        <v>58858</v>
      </c>
      <c r="DW55" s="435">
        <f t="shared" si="193"/>
        <v>58887</v>
      </c>
      <c r="DX55" s="435">
        <f t="shared" si="193"/>
        <v>58912</v>
      </c>
      <c r="DY55" s="435">
        <f t="shared" si="193"/>
        <v>59021</v>
      </c>
      <c r="DZ55" s="435">
        <f t="shared" si="193"/>
        <v>57642</v>
      </c>
      <c r="EA55" s="435">
        <f t="shared" si="193"/>
        <v>57781</v>
      </c>
      <c r="EB55" s="435">
        <f t="shared" si="193"/>
        <v>57685</v>
      </c>
      <c r="EC55" s="435">
        <f t="shared" si="193"/>
        <v>52576</v>
      </c>
      <c r="ED55" s="435">
        <f t="shared" si="193"/>
        <v>52634</v>
      </c>
      <c r="EE55" s="890">
        <f t="shared" si="193"/>
        <v>52634</v>
      </c>
      <c r="EF55" s="435">
        <f t="shared" si="193"/>
        <v>52786</v>
      </c>
      <c r="EG55" s="435">
        <f t="shared" si="193"/>
        <v>52890</v>
      </c>
      <c r="EH55" s="435">
        <f t="shared" si="193"/>
        <v>53554</v>
      </c>
      <c r="EI55" s="435">
        <f t="shared" si="193"/>
        <v>53859</v>
      </c>
      <c r="EJ55" s="435">
        <f t="shared" si="193"/>
        <v>53163</v>
      </c>
      <c r="EK55" s="435">
        <f t="shared" si="193"/>
        <v>53185</v>
      </c>
      <c r="EL55" s="435">
        <f t="shared" si="193"/>
        <v>53196</v>
      </c>
      <c r="EM55" s="435">
        <f t="shared" si="193"/>
        <v>53442</v>
      </c>
      <c r="EN55" s="435">
        <f t="shared" si="193"/>
        <v>54132</v>
      </c>
      <c r="EO55" s="435">
        <f t="shared" si="193"/>
        <v>50175</v>
      </c>
      <c r="EP55" s="435">
        <f t="shared" si="193"/>
        <v>50487</v>
      </c>
      <c r="EQ55" s="435">
        <f t="shared" si="193"/>
        <v>50511</v>
      </c>
      <c r="ER55" s="435">
        <f t="shared" si="193"/>
        <v>50573</v>
      </c>
      <c r="ES55" s="435">
        <f t="shared" si="193"/>
        <v>50614</v>
      </c>
      <c r="ET55" s="435">
        <f t="shared" si="193"/>
        <v>50691</v>
      </c>
      <c r="EU55" s="435">
        <v>49384</v>
      </c>
      <c r="EV55" s="435">
        <f t="shared" ref="EV55:FA55" si="194">EV52-EV59-EV58-EV53-EV60</f>
        <v>0</v>
      </c>
      <c r="EW55" s="435">
        <f t="shared" si="194"/>
        <v>49276</v>
      </c>
      <c r="EX55" s="435">
        <f t="shared" si="194"/>
        <v>50293</v>
      </c>
      <c r="EY55" s="435">
        <f t="shared" si="194"/>
        <v>50836</v>
      </c>
      <c r="EZ55" s="435">
        <f t="shared" si="194"/>
        <v>50907</v>
      </c>
      <c r="FA55" s="435">
        <f t="shared" si="194"/>
        <v>49788</v>
      </c>
      <c r="FB55" s="435">
        <v>49310</v>
      </c>
      <c r="FC55" s="435">
        <f>FC52-FC59-FC58-FC53-FC60</f>
        <v>49442</v>
      </c>
      <c r="FD55" s="435">
        <v>43188</v>
      </c>
      <c r="FE55" s="435">
        <f>FE52-FE59-FE58-FE53-FE60</f>
        <v>47399</v>
      </c>
      <c r="FF55" s="435">
        <f>FF52-FF59-FF58-FF53-FF60</f>
        <v>48147</v>
      </c>
      <c r="FG55" s="435">
        <f>FG52-FG59-FG58-FG53-FG60</f>
        <v>48175</v>
      </c>
      <c r="FH55" s="435">
        <f>FH52-FH59-FH58-FH53-FH60</f>
        <v>48331</v>
      </c>
      <c r="FI55" s="435">
        <v>45075</v>
      </c>
      <c r="FJ55" s="435">
        <v>40888</v>
      </c>
      <c r="FK55" s="435">
        <f t="shared" ref="FK55:GJ55" si="195">FK52-FK59-FK58-FK53-FK60</f>
        <v>43522</v>
      </c>
      <c r="FL55" s="435">
        <f t="shared" si="195"/>
        <v>41486</v>
      </c>
      <c r="FM55" s="435">
        <f t="shared" si="195"/>
        <v>41637</v>
      </c>
      <c r="FN55" s="435">
        <f t="shared" si="195"/>
        <v>41825</v>
      </c>
      <c r="FO55" s="435">
        <f t="shared" si="195"/>
        <v>42106</v>
      </c>
      <c r="FP55" s="435">
        <f t="shared" si="195"/>
        <v>41883</v>
      </c>
      <c r="FQ55" s="435">
        <f t="shared" si="195"/>
        <v>39387</v>
      </c>
      <c r="FR55" s="435">
        <f t="shared" si="195"/>
        <v>38985</v>
      </c>
      <c r="FS55" s="435">
        <f t="shared" si="195"/>
        <v>38006</v>
      </c>
      <c r="FT55" s="435">
        <f t="shared" si="195"/>
        <v>38108</v>
      </c>
      <c r="FU55" s="435">
        <f t="shared" si="195"/>
        <v>38456</v>
      </c>
      <c r="FV55" s="435">
        <f t="shared" si="195"/>
        <v>38828</v>
      </c>
      <c r="FW55" s="435">
        <f t="shared" si="195"/>
        <v>37805</v>
      </c>
      <c r="FX55" s="435">
        <f t="shared" si="195"/>
        <v>37841</v>
      </c>
      <c r="FY55" s="435">
        <f t="shared" si="195"/>
        <v>37399</v>
      </c>
      <c r="FZ55" s="435">
        <f t="shared" si="195"/>
        <v>36749</v>
      </c>
      <c r="GA55" s="435">
        <f t="shared" si="195"/>
        <v>36901</v>
      </c>
      <c r="GB55" s="435">
        <f t="shared" si="195"/>
        <v>37089</v>
      </c>
      <c r="GC55" s="435">
        <f t="shared" si="195"/>
        <v>37991</v>
      </c>
      <c r="GD55" s="435">
        <f t="shared" si="195"/>
        <v>38100</v>
      </c>
      <c r="GE55" s="435">
        <f t="shared" si="195"/>
        <v>37642</v>
      </c>
      <c r="GF55" s="435">
        <f t="shared" si="195"/>
        <v>37232</v>
      </c>
      <c r="GG55" s="435">
        <f t="shared" si="195"/>
        <v>37734</v>
      </c>
      <c r="GH55" s="435">
        <f t="shared" si="195"/>
        <v>37774</v>
      </c>
      <c r="GI55" s="435">
        <f t="shared" si="195"/>
        <v>37845</v>
      </c>
      <c r="GJ55" s="435">
        <f t="shared" si="195"/>
        <v>37952</v>
      </c>
      <c r="GK55" s="435">
        <v>36713</v>
      </c>
      <c r="GL55" s="435">
        <v>36188</v>
      </c>
      <c r="GM55" s="435">
        <f>GM52-GM59-GM58-GM53-GM60</f>
        <v>36664</v>
      </c>
      <c r="GN55" s="875">
        <v>36468</v>
      </c>
      <c r="GO55" s="435">
        <v>36263</v>
      </c>
      <c r="GP55" s="435">
        <v>36263</v>
      </c>
      <c r="GQ55" s="435">
        <f t="shared" ref="GQ55:HF55" si="196">GQ52-GQ59-GQ58-GQ53-GQ60</f>
        <v>36142</v>
      </c>
      <c r="GR55" s="435">
        <f t="shared" si="196"/>
        <v>35186</v>
      </c>
      <c r="GS55" s="435">
        <f t="shared" si="196"/>
        <v>35378</v>
      </c>
      <c r="GT55" s="435">
        <f t="shared" si="196"/>
        <v>33375</v>
      </c>
      <c r="GU55" s="435">
        <f t="shared" si="196"/>
        <v>33680</v>
      </c>
      <c r="GV55" s="435">
        <f t="shared" si="196"/>
        <v>33945</v>
      </c>
      <c r="GW55" s="435">
        <f t="shared" si="196"/>
        <v>34186</v>
      </c>
      <c r="GX55" s="435">
        <f t="shared" si="196"/>
        <v>33479</v>
      </c>
      <c r="GY55" s="435">
        <f t="shared" si="196"/>
        <v>30834</v>
      </c>
      <c r="GZ55" s="435">
        <f t="shared" si="196"/>
        <v>31708</v>
      </c>
      <c r="HA55" s="435">
        <f t="shared" si="196"/>
        <v>30639</v>
      </c>
      <c r="HB55" s="435">
        <f t="shared" si="196"/>
        <v>30038</v>
      </c>
      <c r="HC55" s="435">
        <f t="shared" si="196"/>
        <v>29969</v>
      </c>
      <c r="HD55" s="435">
        <f t="shared" si="196"/>
        <v>30274</v>
      </c>
      <c r="HE55" s="435">
        <f t="shared" si="196"/>
        <v>30806</v>
      </c>
      <c r="HF55" s="435">
        <f t="shared" si="196"/>
        <v>31127</v>
      </c>
      <c r="HG55" s="435">
        <v>30789</v>
      </c>
      <c r="HH55" s="435">
        <f t="shared" ref="HH55:IH55" si="197">HH52-HH59-HH58-HH53-HH60</f>
        <v>31068</v>
      </c>
      <c r="HI55" s="435">
        <f t="shared" si="197"/>
        <v>30577</v>
      </c>
      <c r="HJ55" s="435">
        <f t="shared" si="197"/>
        <v>30806</v>
      </c>
      <c r="HK55" s="435">
        <f t="shared" si="197"/>
        <v>30954</v>
      </c>
      <c r="HL55" s="435">
        <f t="shared" si="197"/>
        <v>28899</v>
      </c>
      <c r="HM55" s="435">
        <f t="shared" si="197"/>
        <v>27115</v>
      </c>
      <c r="HN55" s="435">
        <f t="shared" si="197"/>
        <v>27428</v>
      </c>
      <c r="HO55" s="435">
        <f t="shared" si="197"/>
        <v>27752</v>
      </c>
      <c r="HP55" s="435">
        <f t="shared" si="197"/>
        <v>27425</v>
      </c>
      <c r="HQ55" s="435">
        <f t="shared" si="197"/>
        <v>27677</v>
      </c>
      <c r="HR55" s="435">
        <f t="shared" si="197"/>
        <v>27528</v>
      </c>
      <c r="HS55" s="435">
        <f t="shared" si="197"/>
        <v>25800</v>
      </c>
      <c r="HT55" s="435">
        <f t="shared" si="197"/>
        <v>25605</v>
      </c>
      <c r="HU55" s="435">
        <f t="shared" si="197"/>
        <v>22866</v>
      </c>
      <c r="HV55" s="435">
        <f t="shared" si="197"/>
        <v>21780</v>
      </c>
      <c r="HW55" s="435">
        <f t="shared" si="197"/>
        <v>20913</v>
      </c>
      <c r="HX55" s="435">
        <f t="shared" si="197"/>
        <v>20683</v>
      </c>
      <c r="HY55" s="435">
        <f t="shared" si="197"/>
        <v>21054</v>
      </c>
      <c r="HZ55" s="435">
        <f t="shared" si="197"/>
        <v>18021</v>
      </c>
      <c r="IA55" s="435">
        <f t="shared" si="197"/>
        <v>13924</v>
      </c>
      <c r="IB55" s="435">
        <f t="shared" si="197"/>
        <v>13797</v>
      </c>
      <c r="IC55" s="435">
        <f t="shared" si="197"/>
        <v>11317</v>
      </c>
      <c r="ID55" s="435">
        <f t="shared" si="197"/>
        <v>9165</v>
      </c>
      <c r="IE55" s="435">
        <f t="shared" si="197"/>
        <v>9459</v>
      </c>
      <c r="IF55" s="435">
        <f t="shared" si="197"/>
        <v>9887</v>
      </c>
      <c r="IG55" s="435">
        <f t="shared" si="197"/>
        <v>8863</v>
      </c>
      <c r="IH55" s="435">
        <f t="shared" si="197"/>
        <v>8535</v>
      </c>
      <c r="II55" s="435">
        <v>2307</v>
      </c>
      <c r="IJ55" s="435">
        <f t="shared" ref="IJ55:JQ55" si="198">IJ52-IJ59-IJ58-IJ53-IJ60</f>
        <v>4652</v>
      </c>
      <c r="IK55" s="435">
        <f t="shared" si="198"/>
        <v>3669</v>
      </c>
      <c r="IL55" s="435">
        <f t="shared" si="198"/>
        <v>4601</v>
      </c>
      <c r="IM55" s="435">
        <f t="shared" si="198"/>
        <v>5805</v>
      </c>
      <c r="IN55" s="435">
        <f t="shared" si="198"/>
        <v>5743</v>
      </c>
      <c r="IO55" s="435">
        <f t="shared" si="198"/>
        <v>2351</v>
      </c>
      <c r="IP55" s="435">
        <f t="shared" si="198"/>
        <v>-1026</v>
      </c>
      <c r="IQ55" s="435">
        <f t="shared" si="198"/>
        <v>1005</v>
      </c>
      <c r="IR55" s="435">
        <f t="shared" si="198"/>
        <v>1691</v>
      </c>
      <c r="IS55" s="435">
        <f t="shared" si="198"/>
        <v>2139</v>
      </c>
      <c r="IT55" s="435">
        <f t="shared" si="198"/>
        <v>2363</v>
      </c>
      <c r="IU55" s="435">
        <f t="shared" si="198"/>
        <v>2887</v>
      </c>
      <c r="IV55" s="435">
        <f t="shared" si="198"/>
        <v>4006</v>
      </c>
      <c r="IW55" s="435">
        <f t="shared" si="198"/>
        <v>4880</v>
      </c>
      <c r="IX55" s="435">
        <f t="shared" si="198"/>
        <v>5287</v>
      </c>
      <c r="IY55" s="435">
        <f t="shared" si="198"/>
        <v>4563</v>
      </c>
      <c r="IZ55" s="435">
        <f t="shared" si="198"/>
        <v>4641</v>
      </c>
      <c r="JA55" s="435">
        <f t="shared" si="198"/>
        <v>4742</v>
      </c>
      <c r="JB55" s="435">
        <f t="shared" si="198"/>
        <v>6463</v>
      </c>
      <c r="JC55" s="435">
        <f t="shared" si="198"/>
        <v>7433</v>
      </c>
      <c r="JD55" s="435">
        <f t="shared" si="198"/>
        <v>8455</v>
      </c>
      <c r="JE55" s="435">
        <f t="shared" si="198"/>
        <v>8048</v>
      </c>
      <c r="JF55" s="435">
        <f t="shared" si="198"/>
        <v>8253</v>
      </c>
      <c r="JG55" s="435">
        <f t="shared" si="198"/>
        <v>8281</v>
      </c>
      <c r="JH55" s="435">
        <f t="shared" si="198"/>
        <v>8492</v>
      </c>
      <c r="JI55" s="435">
        <f t="shared" si="198"/>
        <v>8918</v>
      </c>
      <c r="JJ55" s="435">
        <f t="shared" si="198"/>
        <v>8888</v>
      </c>
      <c r="JK55" s="435">
        <f t="shared" si="198"/>
        <v>9169</v>
      </c>
      <c r="JL55" s="435">
        <f t="shared" si="198"/>
        <v>9557</v>
      </c>
      <c r="JM55" s="435">
        <f t="shared" si="198"/>
        <v>9839</v>
      </c>
      <c r="JN55" s="435">
        <f t="shared" si="198"/>
        <v>10436</v>
      </c>
      <c r="JO55" s="435">
        <f t="shared" si="198"/>
        <v>10602</v>
      </c>
      <c r="JP55" s="435">
        <f t="shared" si="198"/>
        <v>10443</v>
      </c>
      <c r="JQ55" s="435">
        <f t="shared" si="198"/>
        <v>9591</v>
      </c>
      <c r="JR55" s="435">
        <v>6413</v>
      </c>
      <c r="JS55" s="435">
        <f>JS52-JS59-JS58-JS53-JS60</f>
        <v>7278</v>
      </c>
      <c r="JT55" s="435">
        <f>JT52-JT59-JT58-JT53-JT60</f>
        <v>7054</v>
      </c>
      <c r="JU55" s="435">
        <f>JU52-JU59-JU58-JU53-JU60</f>
        <v>7679</v>
      </c>
      <c r="JV55" s="435">
        <f>JV52-JV59-JV58-JV53-JV60</f>
        <v>8345</v>
      </c>
      <c r="JW55" s="435">
        <f>JW52-JW59-JW58-JW53-JW60</f>
        <v>9290</v>
      </c>
      <c r="JX55" s="435">
        <v>9645</v>
      </c>
      <c r="JY55" s="435">
        <f t="shared" ref="JY55:LD55" si="199">JY52-JY59-JY58-JY53-JY60</f>
        <v>10574</v>
      </c>
      <c r="JZ55" s="435">
        <f t="shared" si="199"/>
        <v>11054</v>
      </c>
      <c r="KA55" s="435">
        <f t="shared" si="199"/>
        <v>12073</v>
      </c>
      <c r="KB55" s="435">
        <f t="shared" si="199"/>
        <v>12745</v>
      </c>
      <c r="KC55" s="435">
        <f t="shared" si="199"/>
        <v>12883</v>
      </c>
      <c r="KD55" s="435">
        <f t="shared" si="199"/>
        <v>13406</v>
      </c>
      <c r="KE55" s="435">
        <f t="shared" si="199"/>
        <v>15048</v>
      </c>
      <c r="KF55" s="435">
        <f t="shared" si="199"/>
        <v>15494</v>
      </c>
      <c r="KG55" s="435">
        <f t="shared" si="199"/>
        <v>16764</v>
      </c>
      <c r="KH55" s="435">
        <f t="shared" si="199"/>
        <v>17865</v>
      </c>
      <c r="KI55" s="435">
        <f t="shared" si="199"/>
        <v>18545</v>
      </c>
      <c r="KJ55" s="435">
        <f t="shared" si="199"/>
        <v>18724</v>
      </c>
      <c r="KK55" s="435">
        <f t="shared" si="199"/>
        <v>21222</v>
      </c>
      <c r="KL55" s="435">
        <f t="shared" si="199"/>
        <v>22984</v>
      </c>
      <c r="KM55" s="435">
        <f t="shared" si="199"/>
        <v>24373</v>
      </c>
      <c r="KN55" s="1461">
        <f t="shared" si="199"/>
        <v>0</v>
      </c>
      <c r="KO55" s="435">
        <f t="shared" si="199"/>
        <v>25434</v>
      </c>
      <c r="KP55" s="435">
        <f t="shared" si="199"/>
        <v>26926</v>
      </c>
      <c r="KQ55" s="435">
        <f t="shared" si="199"/>
        <v>28695</v>
      </c>
      <c r="KR55" s="435">
        <f t="shared" si="199"/>
        <v>30098</v>
      </c>
      <c r="KS55" s="435">
        <f t="shared" si="199"/>
        <v>31396</v>
      </c>
      <c r="KT55" s="435">
        <f t="shared" si="199"/>
        <v>32773</v>
      </c>
      <c r="KU55" s="435">
        <f t="shared" si="199"/>
        <v>33319</v>
      </c>
      <c r="KV55" s="435">
        <f t="shared" si="199"/>
        <v>34297</v>
      </c>
      <c r="KW55" s="435">
        <f t="shared" si="199"/>
        <v>35006</v>
      </c>
      <c r="KX55" s="435">
        <f t="shared" si="199"/>
        <v>35296</v>
      </c>
      <c r="KY55" s="435">
        <f t="shared" si="199"/>
        <v>36489</v>
      </c>
      <c r="KZ55" s="435">
        <f t="shared" si="199"/>
        <v>37378</v>
      </c>
      <c r="LA55" s="435">
        <f t="shared" si="199"/>
        <v>38640</v>
      </c>
      <c r="LB55" s="435">
        <f t="shared" si="199"/>
        <v>39687</v>
      </c>
      <c r="LC55" s="435">
        <f t="shared" si="199"/>
        <v>39096</v>
      </c>
      <c r="LD55" s="435">
        <f t="shared" si="199"/>
        <v>38376</v>
      </c>
      <c r="LE55" s="435">
        <f t="shared" ref="LE55:MJ55" si="200">LE52-LE59-LE58-LE53-LE60</f>
        <v>38615</v>
      </c>
      <c r="LF55" s="435">
        <f t="shared" si="200"/>
        <v>39198</v>
      </c>
      <c r="LG55" s="435">
        <f t="shared" si="200"/>
        <v>39876</v>
      </c>
      <c r="LH55" s="435">
        <f t="shared" si="200"/>
        <v>41169</v>
      </c>
      <c r="LI55" s="435">
        <f t="shared" si="200"/>
        <v>41532</v>
      </c>
      <c r="LJ55" s="435">
        <f t="shared" si="200"/>
        <v>39300</v>
      </c>
      <c r="LK55" s="435">
        <f t="shared" si="200"/>
        <v>39560</v>
      </c>
      <c r="LL55" s="435">
        <f t="shared" si="200"/>
        <v>39864</v>
      </c>
      <c r="LM55" s="435">
        <f t="shared" si="200"/>
        <v>38471</v>
      </c>
      <c r="LN55" s="435">
        <f t="shared" si="200"/>
        <v>39065</v>
      </c>
      <c r="LO55" s="1499">
        <f t="shared" si="200"/>
        <v>0</v>
      </c>
      <c r="LP55" s="1499">
        <f t="shared" si="200"/>
        <v>0</v>
      </c>
      <c r="LQ55" s="435">
        <f t="shared" si="200"/>
        <v>39577</v>
      </c>
      <c r="LR55" s="435">
        <f t="shared" si="200"/>
        <v>40114</v>
      </c>
      <c r="LS55" s="435">
        <f t="shared" si="200"/>
        <v>40655</v>
      </c>
      <c r="LT55" s="435">
        <f t="shared" si="200"/>
        <v>41747</v>
      </c>
      <c r="LU55" s="435">
        <f t="shared" si="200"/>
        <v>42674</v>
      </c>
      <c r="LV55" s="446">
        <f t="shared" si="200"/>
        <v>42933</v>
      </c>
      <c r="LW55" s="446">
        <f t="shared" si="200"/>
        <v>42933</v>
      </c>
      <c r="LX55" s="435">
        <f t="shared" si="200"/>
        <v>42681</v>
      </c>
      <c r="LY55" s="435">
        <f t="shared" si="200"/>
        <v>43570</v>
      </c>
      <c r="LZ55" s="435">
        <f t="shared" si="200"/>
        <v>44069</v>
      </c>
      <c r="MA55" s="435">
        <f t="shared" si="200"/>
        <v>43359</v>
      </c>
      <c r="MB55" s="435">
        <f t="shared" si="200"/>
        <v>41048</v>
      </c>
      <c r="MC55" s="435">
        <f t="shared" si="200"/>
        <v>41299</v>
      </c>
      <c r="MD55" s="435">
        <f t="shared" si="200"/>
        <v>41443</v>
      </c>
      <c r="ME55" s="435">
        <f t="shared" si="200"/>
        <v>41906</v>
      </c>
      <c r="MF55" s="435">
        <f t="shared" si="200"/>
        <v>41247</v>
      </c>
      <c r="MG55" s="435">
        <f t="shared" si="200"/>
        <v>41744</v>
      </c>
      <c r="MH55" s="435">
        <f t="shared" si="200"/>
        <v>42395</v>
      </c>
      <c r="MI55" s="435">
        <f t="shared" si="200"/>
        <v>41782</v>
      </c>
      <c r="MJ55" s="435">
        <f t="shared" si="200"/>
        <v>42091</v>
      </c>
      <c r="MK55" s="435">
        <v>31031</v>
      </c>
      <c r="ML55" s="435">
        <f t="shared" ref="ML55:NA55" si="201">ML52-ML59-ML58-ML53-ML60</f>
        <v>42560</v>
      </c>
      <c r="MM55" s="435">
        <f t="shared" si="201"/>
        <v>40083</v>
      </c>
      <c r="MN55" s="435">
        <v>40571</v>
      </c>
      <c r="MO55" s="435">
        <f t="shared" si="201"/>
        <v>0</v>
      </c>
      <c r="MP55" s="435">
        <f t="shared" si="201"/>
        <v>40938</v>
      </c>
      <c r="MQ55" s="435">
        <f t="shared" si="201"/>
        <v>41132</v>
      </c>
      <c r="MR55" s="435">
        <f t="shared" si="201"/>
        <v>39183</v>
      </c>
      <c r="MS55" s="435">
        <f t="shared" si="201"/>
        <v>0</v>
      </c>
      <c r="MT55" s="435">
        <f t="shared" si="201"/>
        <v>39742</v>
      </c>
      <c r="MU55" s="435">
        <v>39742</v>
      </c>
      <c r="MV55" s="435">
        <f t="shared" si="201"/>
        <v>0</v>
      </c>
      <c r="MW55" s="435">
        <f t="shared" si="201"/>
        <v>40666</v>
      </c>
      <c r="MX55" s="435">
        <f t="shared" si="201"/>
        <v>39871</v>
      </c>
      <c r="MY55" s="435">
        <f t="shared" si="201"/>
        <v>40489</v>
      </c>
      <c r="MZ55" s="435">
        <f t="shared" si="201"/>
        <v>40904</v>
      </c>
      <c r="NA55" s="435">
        <f t="shared" si="201"/>
        <v>41064</v>
      </c>
    </row>
    <row r="56" spans="1:365" ht="15" customHeight="1">
      <c r="A56" s="64" t="s">
        <v>561</v>
      </c>
      <c r="B56" s="435">
        <v>0</v>
      </c>
      <c r="C56" s="435">
        <v>598</v>
      </c>
      <c r="D56" s="435">
        <v>0</v>
      </c>
      <c r="E56" s="435">
        <v>628</v>
      </c>
      <c r="F56" s="435">
        <v>148</v>
      </c>
      <c r="G56" s="435">
        <v>1539</v>
      </c>
      <c r="H56" s="435">
        <v>0</v>
      </c>
      <c r="I56" s="435">
        <v>0</v>
      </c>
      <c r="J56" s="435">
        <v>267</v>
      </c>
      <c r="K56" s="435">
        <v>4</v>
      </c>
      <c r="L56" s="435">
        <v>98</v>
      </c>
      <c r="M56" s="435">
        <v>26</v>
      </c>
      <c r="N56" s="435">
        <v>272</v>
      </c>
      <c r="O56" s="435">
        <v>0</v>
      </c>
      <c r="P56" s="435">
        <v>0</v>
      </c>
      <c r="Q56" s="435">
        <v>20</v>
      </c>
      <c r="R56" s="435">
        <v>0</v>
      </c>
      <c r="S56" s="739"/>
      <c r="T56" s="435">
        <v>59</v>
      </c>
      <c r="U56" s="435">
        <v>0</v>
      </c>
      <c r="V56" s="435">
        <v>0</v>
      </c>
      <c r="W56" s="435">
        <v>0</v>
      </c>
      <c r="X56" s="435">
        <v>12</v>
      </c>
      <c r="Y56" s="435">
        <v>0</v>
      </c>
      <c r="Z56" s="435">
        <v>0</v>
      </c>
      <c r="AA56" s="435">
        <v>206</v>
      </c>
      <c r="AB56" s="435">
        <v>0</v>
      </c>
      <c r="AC56" s="435">
        <v>0</v>
      </c>
      <c r="AD56" s="435">
        <v>0</v>
      </c>
      <c r="AE56" s="435">
        <v>195</v>
      </c>
      <c r="AF56" s="435">
        <v>606</v>
      </c>
      <c r="AG56" s="435">
        <v>707</v>
      </c>
      <c r="AH56" s="435">
        <v>0</v>
      </c>
      <c r="AI56" s="435">
        <v>283</v>
      </c>
      <c r="AJ56" s="435">
        <v>0</v>
      </c>
      <c r="AK56" s="435">
        <v>0</v>
      </c>
      <c r="AL56" s="435">
        <v>0</v>
      </c>
      <c r="AM56" s="435">
        <v>894</v>
      </c>
      <c r="AN56" s="435">
        <v>198</v>
      </c>
      <c r="AO56" s="435">
        <v>306</v>
      </c>
      <c r="AP56" s="435">
        <v>0</v>
      </c>
      <c r="AQ56" s="435">
        <v>0</v>
      </c>
      <c r="AR56" s="435">
        <v>0</v>
      </c>
      <c r="AS56" s="435">
        <v>104</v>
      </c>
      <c r="AT56" s="435">
        <v>152</v>
      </c>
      <c r="AU56" s="435">
        <v>1498</v>
      </c>
      <c r="AV56" s="435">
        <v>0</v>
      </c>
      <c r="AW56" s="435">
        <v>441</v>
      </c>
      <c r="AX56" s="435">
        <v>0</v>
      </c>
      <c r="AY56" s="435">
        <v>0</v>
      </c>
      <c r="AZ56" s="435">
        <v>2778</v>
      </c>
      <c r="BA56" s="435">
        <v>803</v>
      </c>
      <c r="BB56" s="435">
        <v>3438</v>
      </c>
      <c r="BC56" s="435">
        <v>1107</v>
      </c>
      <c r="BD56" s="435">
        <v>1101</v>
      </c>
      <c r="BE56" s="435">
        <v>0</v>
      </c>
      <c r="BF56" s="435">
        <v>0</v>
      </c>
      <c r="BG56" s="435">
        <v>440</v>
      </c>
      <c r="BH56" s="435">
        <v>705</v>
      </c>
      <c r="BI56" s="435">
        <v>1171</v>
      </c>
      <c r="BJ56" s="435">
        <v>0</v>
      </c>
      <c r="BK56" s="435">
        <v>0</v>
      </c>
      <c r="BL56" s="435">
        <v>0</v>
      </c>
      <c r="BM56" s="435">
        <v>0</v>
      </c>
      <c r="BN56" s="435">
        <v>98</v>
      </c>
      <c r="BO56" s="435">
        <v>0</v>
      </c>
      <c r="BP56" s="435">
        <v>822</v>
      </c>
      <c r="BQ56" s="435">
        <v>97</v>
      </c>
      <c r="BR56" s="435">
        <v>543</v>
      </c>
      <c r="BS56" s="435">
        <v>0</v>
      </c>
      <c r="BT56" s="435">
        <v>0</v>
      </c>
      <c r="BU56" s="435">
        <v>429</v>
      </c>
      <c r="BV56" s="435">
        <v>0</v>
      </c>
      <c r="BW56" s="435">
        <v>154</v>
      </c>
      <c r="BX56" s="435">
        <v>102</v>
      </c>
      <c r="BY56" s="435">
        <v>382</v>
      </c>
      <c r="BZ56" s="435">
        <v>0</v>
      </c>
      <c r="CA56" s="435">
        <v>0</v>
      </c>
      <c r="CB56" s="435">
        <v>0</v>
      </c>
      <c r="CC56" s="435">
        <v>30</v>
      </c>
      <c r="CD56" s="435">
        <v>183</v>
      </c>
      <c r="CE56" s="435">
        <v>15</v>
      </c>
      <c r="CF56" s="435">
        <v>0</v>
      </c>
      <c r="CG56" s="435">
        <v>0</v>
      </c>
      <c r="CH56" s="435">
        <v>0</v>
      </c>
      <c r="CI56" s="435">
        <v>28</v>
      </c>
      <c r="CJ56" s="435">
        <v>0</v>
      </c>
      <c r="CK56" s="435">
        <v>0</v>
      </c>
      <c r="CL56" s="435">
        <v>0</v>
      </c>
      <c r="CM56" s="435">
        <v>0</v>
      </c>
      <c r="CN56" s="435">
        <v>0</v>
      </c>
      <c r="CO56" s="435">
        <v>0</v>
      </c>
      <c r="CP56" s="435">
        <v>18</v>
      </c>
      <c r="CQ56" s="435">
        <v>0</v>
      </c>
      <c r="CR56" s="435">
        <v>496</v>
      </c>
      <c r="CS56" s="435">
        <v>0</v>
      </c>
      <c r="CT56" s="435">
        <v>1321</v>
      </c>
      <c r="CU56" s="435">
        <v>0</v>
      </c>
      <c r="CV56" s="864">
        <v>0</v>
      </c>
      <c r="CW56" s="435">
        <v>1453</v>
      </c>
      <c r="CX56" s="435">
        <v>316</v>
      </c>
      <c r="CY56" s="435">
        <v>69</v>
      </c>
      <c r="CZ56" s="435">
        <v>0</v>
      </c>
      <c r="DA56" s="435">
        <v>0</v>
      </c>
      <c r="DB56" s="435">
        <v>0</v>
      </c>
      <c r="DC56" s="435">
        <v>0</v>
      </c>
      <c r="DD56" s="435">
        <v>49</v>
      </c>
      <c r="DE56" s="435">
        <v>0</v>
      </c>
      <c r="DF56" s="435">
        <v>78</v>
      </c>
      <c r="DG56" s="435">
        <v>0</v>
      </c>
      <c r="DH56" s="435">
        <v>716</v>
      </c>
      <c r="DI56" s="435">
        <v>0</v>
      </c>
      <c r="DJ56" s="435">
        <v>0</v>
      </c>
      <c r="DK56" s="435">
        <v>0</v>
      </c>
      <c r="DL56" s="435">
        <v>61</v>
      </c>
      <c r="DM56" s="435">
        <v>64</v>
      </c>
      <c r="DN56" s="435">
        <v>0</v>
      </c>
      <c r="DO56" s="435">
        <v>0</v>
      </c>
      <c r="DP56" s="435">
        <v>0</v>
      </c>
      <c r="DQ56" s="435">
        <v>0</v>
      </c>
      <c r="DR56" s="435">
        <v>122</v>
      </c>
      <c r="DS56" s="435">
        <v>2830</v>
      </c>
      <c r="DT56" s="435">
        <v>0</v>
      </c>
      <c r="DU56" s="435">
        <v>747</v>
      </c>
      <c r="DV56" s="435">
        <v>2522</v>
      </c>
      <c r="DW56" s="435">
        <v>0</v>
      </c>
      <c r="DX56" s="435">
        <v>0</v>
      </c>
      <c r="DY56" s="435">
        <v>0</v>
      </c>
      <c r="DZ56" s="435">
        <v>1504</v>
      </c>
      <c r="EA56" s="435">
        <v>43</v>
      </c>
      <c r="EB56" s="435">
        <v>63</v>
      </c>
      <c r="EC56" s="435">
        <v>4294</v>
      </c>
      <c r="ED56" s="435">
        <v>0</v>
      </c>
      <c r="EE56" s="890">
        <v>0</v>
      </c>
      <c r="EF56" s="435">
        <v>64</v>
      </c>
      <c r="EG56" s="435">
        <v>0</v>
      </c>
      <c r="EH56" s="435">
        <v>0</v>
      </c>
      <c r="EI56" s="435">
        <v>0</v>
      </c>
      <c r="EJ56" s="435">
        <v>343</v>
      </c>
      <c r="EK56" s="435">
        <v>0</v>
      </c>
      <c r="EL56" s="435">
        <v>0</v>
      </c>
      <c r="EM56" s="435">
        <v>61</v>
      </c>
      <c r="EN56" s="435">
        <v>73</v>
      </c>
      <c r="EO56" s="435">
        <v>1227</v>
      </c>
      <c r="EP56" s="435">
        <v>0</v>
      </c>
      <c r="EQ56" s="435">
        <v>504</v>
      </c>
      <c r="ER56" s="435">
        <v>0</v>
      </c>
      <c r="ES56" s="435">
        <v>0</v>
      </c>
      <c r="ET56" s="435">
        <v>0</v>
      </c>
      <c r="EU56" s="435">
        <v>37</v>
      </c>
      <c r="EV56" s="435"/>
      <c r="EW56" s="435">
        <v>1947</v>
      </c>
      <c r="EX56" s="435">
        <v>0</v>
      </c>
      <c r="EY56" s="435">
        <v>0</v>
      </c>
      <c r="EZ56" s="435">
        <v>0</v>
      </c>
      <c r="FA56" s="435">
        <v>1473</v>
      </c>
      <c r="FB56" s="435">
        <v>528</v>
      </c>
      <c r="FC56" s="435">
        <v>1870</v>
      </c>
      <c r="FD56" s="435">
        <v>876</v>
      </c>
      <c r="FE56" s="435">
        <v>1410</v>
      </c>
      <c r="FF56" s="435">
        <v>0</v>
      </c>
      <c r="FG56" s="435">
        <v>0</v>
      </c>
      <c r="FH56" s="435">
        <v>278</v>
      </c>
      <c r="FI56" s="435">
        <v>386</v>
      </c>
      <c r="FJ56" s="435">
        <v>1566</v>
      </c>
      <c r="FK56" s="435">
        <v>988</v>
      </c>
      <c r="FL56" s="435">
        <v>2113</v>
      </c>
      <c r="FM56" s="435">
        <v>0</v>
      </c>
      <c r="FN56" s="435">
        <v>0</v>
      </c>
      <c r="FO56" s="435">
        <v>155</v>
      </c>
      <c r="FP56" s="435">
        <v>245</v>
      </c>
      <c r="FQ56" s="435">
        <v>1986</v>
      </c>
      <c r="FR56" s="435">
        <v>764</v>
      </c>
      <c r="FS56" s="435">
        <v>1081</v>
      </c>
      <c r="FT56" s="435">
        <v>0</v>
      </c>
      <c r="FU56" s="435">
        <v>0</v>
      </c>
      <c r="FV56" s="435">
        <v>0</v>
      </c>
      <c r="FW56" s="435">
        <v>1481</v>
      </c>
      <c r="FX56" s="435">
        <v>290</v>
      </c>
      <c r="FY56" s="435">
        <v>509</v>
      </c>
      <c r="FZ56" s="435">
        <v>206</v>
      </c>
      <c r="GA56" s="435">
        <v>0</v>
      </c>
      <c r="GB56" s="435">
        <v>0</v>
      </c>
      <c r="GC56" s="435">
        <v>0</v>
      </c>
      <c r="GD56" s="435">
        <v>252</v>
      </c>
      <c r="GE56" s="435">
        <v>97</v>
      </c>
      <c r="GF56" s="435">
        <v>0</v>
      </c>
      <c r="GG56" s="435">
        <v>0</v>
      </c>
      <c r="GH56" s="435">
        <v>0</v>
      </c>
      <c r="GI56" s="435">
        <v>0</v>
      </c>
      <c r="GJ56" s="435">
        <v>91</v>
      </c>
      <c r="GK56" s="435">
        <v>813</v>
      </c>
      <c r="GL56" s="435">
        <v>135</v>
      </c>
      <c r="GM56" s="435">
        <v>29</v>
      </c>
      <c r="GN56" s="435">
        <v>229</v>
      </c>
      <c r="GO56" s="435">
        <v>0</v>
      </c>
      <c r="GP56" s="435">
        <v>0</v>
      </c>
      <c r="GQ56" s="435">
        <v>0</v>
      </c>
      <c r="GR56" s="435">
        <v>1040</v>
      </c>
      <c r="GS56" s="435">
        <v>0</v>
      </c>
      <c r="GT56" s="435">
        <v>2439</v>
      </c>
      <c r="GU56" s="435">
        <v>18</v>
      </c>
      <c r="GV56" s="435">
        <v>0</v>
      </c>
      <c r="GW56" s="435">
        <v>0</v>
      </c>
      <c r="GX56" s="435">
        <v>1294</v>
      </c>
      <c r="GY56" s="435">
        <v>3187</v>
      </c>
      <c r="GZ56" s="435">
        <v>0</v>
      </c>
      <c r="HA56" s="435">
        <v>1489</v>
      </c>
      <c r="HB56" s="435">
        <v>0</v>
      </c>
      <c r="HC56" s="435">
        <v>0</v>
      </c>
      <c r="HD56" s="435">
        <v>0</v>
      </c>
      <c r="HE56" s="435">
        <v>0</v>
      </c>
      <c r="HF56" s="435">
        <v>0</v>
      </c>
      <c r="HG56" s="435">
        <v>0</v>
      </c>
      <c r="HH56" s="435">
        <v>420</v>
      </c>
      <c r="HI56" s="435">
        <v>675</v>
      </c>
      <c r="HJ56" s="435">
        <v>0</v>
      </c>
      <c r="HK56" s="435">
        <v>0</v>
      </c>
      <c r="HL56" s="435">
        <v>3273</v>
      </c>
      <c r="HM56" s="435">
        <v>736</v>
      </c>
      <c r="HN56" s="435">
        <v>865</v>
      </c>
      <c r="HO56" s="435">
        <v>290</v>
      </c>
      <c r="HP56" s="435">
        <v>998</v>
      </c>
      <c r="HQ56" s="435">
        <v>0</v>
      </c>
      <c r="HR56" s="435">
        <v>0</v>
      </c>
      <c r="HS56" s="435">
        <v>2431</v>
      </c>
      <c r="HT56" s="435">
        <v>748</v>
      </c>
      <c r="HU56" s="435">
        <v>4144</v>
      </c>
      <c r="HV56" s="435">
        <v>1558</v>
      </c>
      <c r="HW56" s="435">
        <v>2194</v>
      </c>
      <c r="HX56" s="435">
        <v>0</v>
      </c>
      <c r="HY56" s="435">
        <v>0</v>
      </c>
      <c r="HZ56" s="435">
        <v>3250</v>
      </c>
      <c r="IA56" s="435">
        <v>4567</v>
      </c>
      <c r="IB56" s="435">
        <v>917</v>
      </c>
      <c r="IC56" s="435">
        <v>2823</v>
      </c>
      <c r="ID56" s="435">
        <v>1828</v>
      </c>
      <c r="IE56" s="435">
        <v>951</v>
      </c>
      <c r="IF56" s="435">
        <v>0</v>
      </c>
      <c r="IG56" s="435">
        <v>1939</v>
      </c>
      <c r="IH56" s="435">
        <v>997</v>
      </c>
      <c r="II56" s="435">
        <v>2657</v>
      </c>
      <c r="IJ56" s="435">
        <v>2438</v>
      </c>
      <c r="IK56" s="435">
        <v>805</v>
      </c>
      <c r="IL56" s="435">
        <v>0</v>
      </c>
      <c r="IM56" s="435">
        <v>0</v>
      </c>
      <c r="IN56" s="435">
        <v>1483</v>
      </c>
      <c r="IO56" s="435">
        <v>3065</v>
      </c>
      <c r="IP56" s="435">
        <v>186</v>
      </c>
      <c r="IQ56" s="435">
        <v>0</v>
      </c>
      <c r="IR56" s="435">
        <v>643</v>
      </c>
      <c r="IS56" s="435">
        <v>0</v>
      </c>
      <c r="IT56" s="435">
        <v>0</v>
      </c>
      <c r="IU56" s="435">
        <v>0</v>
      </c>
      <c r="IV56" s="435">
        <v>0</v>
      </c>
      <c r="IW56" s="435">
        <v>56</v>
      </c>
      <c r="IX56" s="435">
        <v>0</v>
      </c>
      <c r="IY56" s="435">
        <v>850</v>
      </c>
      <c r="IZ56" s="435">
        <v>291</v>
      </c>
      <c r="JA56" s="435">
        <v>0</v>
      </c>
      <c r="JB56" s="435">
        <v>0</v>
      </c>
      <c r="JC56" s="435">
        <v>0</v>
      </c>
      <c r="JD56" s="435">
        <v>0</v>
      </c>
      <c r="JE56" s="435">
        <v>99</v>
      </c>
      <c r="JF56" s="435">
        <v>0</v>
      </c>
      <c r="JG56" s="435">
        <v>0</v>
      </c>
      <c r="JH56" s="435">
        <v>0</v>
      </c>
      <c r="JI56" s="435">
        <v>0</v>
      </c>
      <c r="JJ56" s="435">
        <v>12</v>
      </c>
      <c r="JK56" s="435">
        <v>0</v>
      </c>
      <c r="JL56" s="435">
        <v>25</v>
      </c>
      <c r="JM56" s="435">
        <v>0</v>
      </c>
      <c r="JN56" s="435">
        <v>0</v>
      </c>
      <c r="JO56" s="435">
        <v>0</v>
      </c>
      <c r="JP56" s="435">
        <v>1126</v>
      </c>
      <c r="JQ56" s="435">
        <v>2260</v>
      </c>
      <c r="JR56" s="435">
        <v>2061</v>
      </c>
      <c r="JS56" s="435">
        <v>773</v>
      </c>
      <c r="JT56" s="435">
        <v>1647</v>
      </c>
      <c r="JU56" s="435">
        <v>0</v>
      </c>
      <c r="JV56" s="435">
        <v>0</v>
      </c>
      <c r="JW56" s="435">
        <v>0</v>
      </c>
      <c r="JX56" s="435">
        <v>756</v>
      </c>
      <c r="JY56" s="435">
        <v>0</v>
      </c>
      <c r="JZ56" s="435">
        <v>0</v>
      </c>
      <c r="KA56" s="435">
        <v>0</v>
      </c>
      <c r="KB56" s="435">
        <v>0</v>
      </c>
      <c r="KC56" s="435">
        <v>0</v>
      </c>
      <c r="KD56" s="435">
        <v>861</v>
      </c>
      <c r="KE56" s="435">
        <v>0</v>
      </c>
      <c r="KF56" s="435">
        <v>720</v>
      </c>
      <c r="KG56" s="435">
        <v>0</v>
      </c>
      <c r="KH56" s="435">
        <v>176</v>
      </c>
      <c r="KI56" s="435">
        <v>0</v>
      </c>
      <c r="KJ56" s="435">
        <v>0</v>
      </c>
      <c r="KK56" s="435">
        <v>0</v>
      </c>
      <c r="KL56" s="435">
        <v>38</v>
      </c>
      <c r="KM56" s="435">
        <v>0</v>
      </c>
      <c r="KN56" s="1461">
        <v>0</v>
      </c>
      <c r="KO56" s="435">
        <v>0</v>
      </c>
      <c r="KP56" s="435">
        <v>0</v>
      </c>
      <c r="KQ56" s="435">
        <v>0</v>
      </c>
      <c r="KR56" s="435">
        <v>0</v>
      </c>
      <c r="KS56" s="435">
        <v>0</v>
      </c>
      <c r="KT56" s="435">
        <v>0</v>
      </c>
      <c r="KU56" s="435">
        <v>368</v>
      </c>
      <c r="KV56" s="435">
        <v>0</v>
      </c>
      <c r="KW56" s="435">
        <v>0</v>
      </c>
      <c r="KX56" s="435">
        <v>0</v>
      </c>
      <c r="KY56" s="435">
        <v>47</v>
      </c>
      <c r="KZ56" s="435">
        <v>321</v>
      </c>
      <c r="LA56" s="435">
        <v>138</v>
      </c>
      <c r="LB56" s="435">
        <v>0</v>
      </c>
      <c r="LC56" s="435">
        <v>1052</v>
      </c>
      <c r="LD56" s="435">
        <v>885</v>
      </c>
      <c r="LE56" s="435">
        <v>0</v>
      </c>
      <c r="LF56" s="435">
        <v>41</v>
      </c>
      <c r="LG56" s="435">
        <v>0</v>
      </c>
      <c r="LH56" s="435">
        <v>0</v>
      </c>
      <c r="LI56" s="435">
        <v>312</v>
      </c>
      <c r="LJ56" s="435">
        <v>2630</v>
      </c>
      <c r="LK56" s="435">
        <v>0</v>
      </c>
      <c r="LL56" s="435">
        <v>0</v>
      </c>
      <c r="LM56" s="435">
        <v>1731</v>
      </c>
      <c r="LN56" s="435">
        <v>0</v>
      </c>
      <c r="LO56" s="1499"/>
      <c r="LP56" s="1499"/>
      <c r="LQ56" s="435">
        <v>0</v>
      </c>
      <c r="LR56" s="435">
        <v>0</v>
      </c>
      <c r="LS56" s="435">
        <v>0</v>
      </c>
      <c r="LT56" s="435">
        <v>97</v>
      </c>
      <c r="LU56" s="435">
        <v>0</v>
      </c>
      <c r="LV56" s="446"/>
      <c r="LW56" s="446"/>
      <c r="LX56" s="435">
        <v>613</v>
      </c>
      <c r="LY56" s="435">
        <v>0</v>
      </c>
      <c r="LZ56" s="435">
        <v>0</v>
      </c>
      <c r="MA56" s="435">
        <v>1638</v>
      </c>
      <c r="MB56" s="435">
        <v>2837</v>
      </c>
      <c r="MC56" s="435">
        <v>0</v>
      </c>
      <c r="MD56" s="435">
        <v>0</v>
      </c>
      <c r="ME56" s="435">
        <v>0</v>
      </c>
      <c r="MF56" s="435">
        <v>782</v>
      </c>
      <c r="MG56" s="435">
        <v>0</v>
      </c>
      <c r="MH56" s="435">
        <v>0</v>
      </c>
      <c r="MI56" s="435">
        <v>952</v>
      </c>
      <c r="MJ56" s="435">
        <v>20</v>
      </c>
      <c r="MK56" s="435">
        <v>0</v>
      </c>
      <c r="ML56" s="435">
        <v>2691</v>
      </c>
      <c r="MM56" s="435">
        <v>0</v>
      </c>
      <c r="MN56" s="435">
        <v>0</v>
      </c>
      <c r="MO56" s="435"/>
      <c r="MP56" s="435">
        <v>0</v>
      </c>
      <c r="MQ56" s="435">
        <v>299</v>
      </c>
      <c r="MR56" s="435">
        <v>1967</v>
      </c>
      <c r="MS56" s="435"/>
      <c r="MT56" s="435">
        <v>107</v>
      </c>
      <c r="MU56" s="435">
        <v>0</v>
      </c>
      <c r="MV56" s="435"/>
      <c r="MW56" s="435">
        <v>0</v>
      </c>
      <c r="MX56" s="435">
        <v>637</v>
      </c>
      <c r="MY56" s="435">
        <v>208</v>
      </c>
      <c r="MZ56" s="435">
        <v>0</v>
      </c>
      <c r="NA56" s="435">
        <v>0</v>
      </c>
    </row>
    <row r="57" spans="1:365" ht="15" customHeight="1">
      <c r="A57" s="64" t="s">
        <v>562</v>
      </c>
      <c r="B57" s="435">
        <v>306</v>
      </c>
      <c r="C57" s="435">
        <v>12</v>
      </c>
      <c r="D57" s="435">
        <v>69</v>
      </c>
      <c r="E57" s="435">
        <v>248</v>
      </c>
      <c r="F57" s="435">
        <v>23</v>
      </c>
      <c r="G57" s="435">
        <v>1</v>
      </c>
      <c r="H57" s="435">
        <v>348</v>
      </c>
      <c r="I57" s="435">
        <v>427</v>
      </c>
      <c r="J57" s="435">
        <v>523</v>
      </c>
      <c r="K57" s="435">
        <v>12</v>
      </c>
      <c r="L57" s="435">
        <v>22</v>
      </c>
      <c r="M57" s="435">
        <v>0</v>
      </c>
      <c r="N57" s="435">
        <v>0</v>
      </c>
      <c r="O57" s="435">
        <v>226</v>
      </c>
      <c r="P57" s="435">
        <v>0</v>
      </c>
      <c r="Q57" s="435">
        <v>0</v>
      </c>
      <c r="R57" s="435">
        <v>0</v>
      </c>
      <c r="S57" s="739"/>
      <c r="T57" s="435">
        <v>14</v>
      </c>
      <c r="U57" s="435">
        <v>0</v>
      </c>
      <c r="V57" s="435">
        <v>0</v>
      </c>
      <c r="W57" s="435">
        <v>0</v>
      </c>
      <c r="X57" s="435">
        <v>0</v>
      </c>
      <c r="Y57" s="435">
        <v>0</v>
      </c>
      <c r="Z57" s="435">
        <v>36</v>
      </c>
      <c r="AA57" s="435">
        <v>42</v>
      </c>
      <c r="AB57" s="435">
        <v>0</v>
      </c>
      <c r="AC57" s="435">
        <v>0</v>
      </c>
      <c r="AD57" s="435">
        <v>0</v>
      </c>
      <c r="AE57" s="435">
        <v>31</v>
      </c>
      <c r="AF57" s="435">
        <v>119</v>
      </c>
      <c r="AG57" s="435">
        <v>356</v>
      </c>
      <c r="AH57" s="435">
        <v>230</v>
      </c>
      <c r="AI57" s="435">
        <v>0</v>
      </c>
      <c r="AJ57" s="435">
        <v>0</v>
      </c>
      <c r="AK57" s="435">
        <v>0</v>
      </c>
      <c r="AL57" s="435">
        <v>3</v>
      </c>
      <c r="AM57" s="435">
        <v>0</v>
      </c>
      <c r="AN57" s="435">
        <v>309</v>
      </c>
      <c r="AO57" s="435">
        <v>46</v>
      </c>
      <c r="AP57" s="435">
        <v>2</v>
      </c>
      <c r="AQ57" s="435">
        <v>0</v>
      </c>
      <c r="AR57" s="435">
        <v>0</v>
      </c>
      <c r="AS57" s="435">
        <v>0</v>
      </c>
      <c r="AT57" s="435">
        <v>0</v>
      </c>
      <c r="AU57" s="435">
        <v>79</v>
      </c>
      <c r="AV57" s="435">
        <v>1152</v>
      </c>
      <c r="AW57" s="435">
        <v>0</v>
      </c>
      <c r="AX57" s="435">
        <v>0</v>
      </c>
      <c r="AY57" s="435">
        <v>0</v>
      </c>
      <c r="AZ57" s="435">
        <v>251</v>
      </c>
      <c r="BA57" s="435">
        <v>318</v>
      </c>
      <c r="BB57" s="435">
        <v>1203</v>
      </c>
      <c r="BC57" s="435">
        <v>973</v>
      </c>
      <c r="BD57" s="435">
        <v>0</v>
      </c>
      <c r="BE57" s="435">
        <v>507</v>
      </c>
      <c r="BF57" s="435">
        <v>257</v>
      </c>
      <c r="BG57" s="435">
        <v>733</v>
      </c>
      <c r="BH57" s="435">
        <v>774</v>
      </c>
      <c r="BI57" s="435">
        <v>725</v>
      </c>
      <c r="BJ57" s="435">
        <v>882</v>
      </c>
      <c r="BK57" s="435">
        <v>7</v>
      </c>
      <c r="BL57" s="435">
        <v>0</v>
      </c>
      <c r="BM57" s="435">
        <v>0</v>
      </c>
      <c r="BN57" s="435">
        <v>1610</v>
      </c>
      <c r="BO57" s="435">
        <v>483</v>
      </c>
      <c r="BP57" s="435">
        <v>604</v>
      </c>
      <c r="BQ57" s="435">
        <v>0</v>
      </c>
      <c r="BR57" s="435">
        <v>761</v>
      </c>
      <c r="BS57" s="435">
        <v>0</v>
      </c>
      <c r="BT57" s="435">
        <v>3</v>
      </c>
      <c r="BU57" s="435">
        <v>167</v>
      </c>
      <c r="BV57" s="435">
        <v>220</v>
      </c>
      <c r="BW57" s="435">
        <v>19</v>
      </c>
      <c r="BX57" s="435">
        <v>0</v>
      </c>
      <c r="BY57" s="435">
        <v>11</v>
      </c>
      <c r="BZ57" s="435">
        <v>0</v>
      </c>
      <c r="CA57" s="435">
        <v>0</v>
      </c>
      <c r="CB57" s="435">
        <v>381</v>
      </c>
      <c r="CC57" s="435">
        <v>2</v>
      </c>
      <c r="CD57" s="435">
        <v>30</v>
      </c>
      <c r="CE57" s="435">
        <v>0</v>
      </c>
      <c r="CF57" s="435">
        <v>0</v>
      </c>
      <c r="CG57" s="435">
        <v>0</v>
      </c>
      <c r="CH57" s="435">
        <v>0</v>
      </c>
      <c r="CI57" s="435">
        <v>15</v>
      </c>
      <c r="CJ57" s="435">
        <v>28</v>
      </c>
      <c r="CK57" s="435">
        <v>0</v>
      </c>
      <c r="CL57" s="435">
        <v>0</v>
      </c>
      <c r="CM57" s="435">
        <v>0</v>
      </c>
      <c r="CN57" s="435">
        <v>0</v>
      </c>
      <c r="CO57" s="435">
        <v>0</v>
      </c>
      <c r="CP57" s="435">
        <v>0</v>
      </c>
      <c r="CQ57" s="435">
        <v>0</v>
      </c>
      <c r="CR57" s="435">
        <v>0</v>
      </c>
      <c r="CS57" s="435">
        <v>0</v>
      </c>
      <c r="CT57" s="435">
        <v>151</v>
      </c>
      <c r="CU57" s="435">
        <v>0</v>
      </c>
      <c r="CV57" s="864">
        <v>0</v>
      </c>
      <c r="CW57" s="435">
        <v>0</v>
      </c>
      <c r="CX57" s="435">
        <v>369</v>
      </c>
      <c r="CY57" s="435">
        <v>476</v>
      </c>
      <c r="CZ57" s="435">
        <v>1158</v>
      </c>
      <c r="DA57" s="435">
        <v>311</v>
      </c>
      <c r="DB57" s="435">
        <v>0</v>
      </c>
      <c r="DC57" s="435">
        <v>0</v>
      </c>
      <c r="DD57" s="435">
        <v>776</v>
      </c>
      <c r="DE57" s="435">
        <v>8</v>
      </c>
      <c r="DF57" s="435">
        <v>0</v>
      </c>
      <c r="DG57" s="435">
        <v>110</v>
      </c>
      <c r="DH57" s="435">
        <v>0</v>
      </c>
      <c r="DI57" s="435">
        <v>0</v>
      </c>
      <c r="DJ57" s="435">
        <v>0</v>
      </c>
      <c r="DK57" s="435">
        <v>218</v>
      </c>
      <c r="DL57" s="435">
        <v>7</v>
      </c>
      <c r="DM57" s="435">
        <v>342</v>
      </c>
      <c r="DN57" s="435">
        <v>13</v>
      </c>
      <c r="DO57" s="435">
        <v>0</v>
      </c>
      <c r="DP57" s="435">
        <v>0</v>
      </c>
      <c r="DQ57" s="435">
        <v>0</v>
      </c>
      <c r="DR57" s="435">
        <v>1</v>
      </c>
      <c r="DS57" s="435">
        <v>486</v>
      </c>
      <c r="DT57" s="435">
        <v>594</v>
      </c>
      <c r="DU57" s="435">
        <v>409</v>
      </c>
      <c r="DV57" s="435">
        <v>0</v>
      </c>
      <c r="DW57" s="435">
        <v>174</v>
      </c>
      <c r="DX57" s="435">
        <v>417</v>
      </c>
      <c r="DY57" s="435">
        <v>24</v>
      </c>
      <c r="DZ57" s="435">
        <v>975</v>
      </c>
      <c r="EA57" s="435">
        <v>644</v>
      </c>
      <c r="EB57" s="435">
        <v>557</v>
      </c>
      <c r="EC57" s="435">
        <v>109</v>
      </c>
      <c r="ED57" s="435">
        <v>1</v>
      </c>
      <c r="EE57" s="890">
        <v>0</v>
      </c>
      <c r="EF57" s="435">
        <v>1328</v>
      </c>
      <c r="EG57" s="435">
        <v>1574</v>
      </c>
      <c r="EH57" s="435">
        <v>9</v>
      </c>
      <c r="EI57" s="435">
        <v>1096</v>
      </c>
      <c r="EJ57" s="435">
        <v>0</v>
      </c>
      <c r="EK57" s="435">
        <v>2</v>
      </c>
      <c r="EL57" s="435">
        <v>0</v>
      </c>
      <c r="EM57" s="435">
        <v>0</v>
      </c>
      <c r="EN57" s="435">
        <v>6</v>
      </c>
      <c r="EO57" s="435">
        <v>10</v>
      </c>
      <c r="EP57" s="435">
        <v>480</v>
      </c>
      <c r="EQ57" s="435">
        <v>400</v>
      </c>
      <c r="ER57" s="435">
        <v>0</v>
      </c>
      <c r="ES57" s="435">
        <v>0</v>
      </c>
      <c r="ET57" s="435">
        <v>156</v>
      </c>
      <c r="EU57" s="435">
        <v>445</v>
      </c>
      <c r="EV57" s="435"/>
      <c r="EW57" s="435">
        <v>366</v>
      </c>
      <c r="EX57" s="435">
        <v>620</v>
      </c>
      <c r="EY57" s="435">
        <v>675</v>
      </c>
      <c r="EZ57" s="435">
        <v>0</v>
      </c>
      <c r="FA57" s="435">
        <v>484</v>
      </c>
      <c r="FB57" s="435">
        <v>467</v>
      </c>
      <c r="FC57" s="435">
        <v>1801</v>
      </c>
      <c r="FD57" s="435">
        <v>264</v>
      </c>
      <c r="FE57" s="435">
        <v>811</v>
      </c>
      <c r="FF57" s="435">
        <v>725</v>
      </c>
      <c r="FG57" s="435">
        <v>1</v>
      </c>
      <c r="FH57" s="435">
        <v>1041</v>
      </c>
      <c r="FI57" s="435">
        <v>698</v>
      </c>
      <c r="FJ57" s="435">
        <v>1566</v>
      </c>
      <c r="FK57" s="435">
        <v>747</v>
      </c>
      <c r="FL57" s="435">
        <v>1262</v>
      </c>
      <c r="FM57" s="435">
        <v>968</v>
      </c>
      <c r="FN57" s="435">
        <v>1</v>
      </c>
      <c r="FO57" s="435">
        <v>1742</v>
      </c>
      <c r="FP57" s="435">
        <v>1236</v>
      </c>
      <c r="FQ57" s="435">
        <v>1044</v>
      </c>
      <c r="FR57" s="435">
        <v>671</v>
      </c>
      <c r="FS57" s="435">
        <v>1712</v>
      </c>
      <c r="FT57" s="435">
        <v>19</v>
      </c>
      <c r="FU57" s="435">
        <v>1</v>
      </c>
      <c r="FV57" s="435">
        <v>1319</v>
      </c>
      <c r="FW57" s="435">
        <v>476</v>
      </c>
      <c r="FX57" s="435">
        <v>649</v>
      </c>
      <c r="FY57" s="435">
        <v>323</v>
      </c>
      <c r="FZ57" s="435">
        <v>527</v>
      </c>
      <c r="GA57" s="435">
        <v>163</v>
      </c>
      <c r="GB57" s="435">
        <v>4</v>
      </c>
      <c r="GC57" s="435">
        <v>209</v>
      </c>
      <c r="GD57" s="435">
        <v>58</v>
      </c>
      <c r="GE57" s="435">
        <v>243</v>
      </c>
      <c r="GF57" s="435">
        <v>59</v>
      </c>
      <c r="GG57" s="435">
        <v>0</v>
      </c>
      <c r="GH57" s="435">
        <v>0</v>
      </c>
      <c r="GI57" s="435">
        <v>0</v>
      </c>
      <c r="GJ57" s="435">
        <v>13</v>
      </c>
      <c r="GK57" s="435">
        <v>8</v>
      </c>
      <c r="GL57" s="435">
        <v>567</v>
      </c>
      <c r="GM57" s="435">
        <v>230</v>
      </c>
      <c r="GN57" s="435">
        <v>1</v>
      </c>
      <c r="GO57" s="435">
        <v>0</v>
      </c>
      <c r="GP57" s="435">
        <v>0</v>
      </c>
      <c r="GQ57" s="435">
        <v>244</v>
      </c>
      <c r="GR57" s="435">
        <v>47</v>
      </c>
      <c r="GS57" s="435">
        <v>289</v>
      </c>
      <c r="GT57" s="435">
        <v>12</v>
      </c>
      <c r="GU57" s="435">
        <v>3</v>
      </c>
      <c r="GV57" s="435">
        <v>0</v>
      </c>
      <c r="GW57" s="435">
        <v>320</v>
      </c>
      <c r="GX57" s="435">
        <v>440</v>
      </c>
      <c r="GY57" s="435">
        <v>627</v>
      </c>
      <c r="GZ57" s="435">
        <v>683</v>
      </c>
      <c r="HA57" s="435">
        <v>16</v>
      </c>
      <c r="HB57" s="435">
        <v>453</v>
      </c>
      <c r="HC57" s="435">
        <v>4</v>
      </c>
      <c r="HD57" s="435">
        <v>0</v>
      </c>
      <c r="HE57" s="435">
        <v>171</v>
      </c>
      <c r="HF57" s="435">
        <v>809</v>
      </c>
      <c r="HG57" s="435">
        <v>0</v>
      </c>
      <c r="HH57" s="435">
        <v>573</v>
      </c>
      <c r="HI57" s="435">
        <v>485</v>
      </c>
      <c r="HJ57" s="435">
        <v>498</v>
      </c>
      <c r="HK57" s="435">
        <v>2</v>
      </c>
      <c r="HL57" s="435">
        <v>573</v>
      </c>
      <c r="HM57" s="435">
        <v>882</v>
      </c>
      <c r="HN57" s="435">
        <v>1410</v>
      </c>
      <c r="HO57" s="435">
        <v>323</v>
      </c>
      <c r="HP57" s="435">
        <v>564</v>
      </c>
      <c r="HQ57" s="435">
        <v>23</v>
      </c>
      <c r="HR57" s="435">
        <v>569</v>
      </c>
      <c r="HS57" s="435">
        <v>1429</v>
      </c>
      <c r="HT57" s="435">
        <v>1275</v>
      </c>
      <c r="HU57" s="435">
        <v>1888</v>
      </c>
      <c r="HV57" s="435">
        <v>1264</v>
      </c>
      <c r="HW57" s="435">
        <v>1532</v>
      </c>
      <c r="HX57" s="435">
        <v>1367</v>
      </c>
      <c r="HY57" s="435">
        <v>968</v>
      </c>
      <c r="HZ57" s="435">
        <v>2073</v>
      </c>
      <c r="IA57" s="435">
        <v>2371</v>
      </c>
      <c r="IB57" s="435">
        <v>1389</v>
      </c>
      <c r="IC57" s="435">
        <v>1213</v>
      </c>
      <c r="ID57" s="435">
        <v>2568</v>
      </c>
      <c r="IE57" s="435">
        <v>1492</v>
      </c>
      <c r="IF57" s="435">
        <v>1406</v>
      </c>
      <c r="IG57" s="435">
        <v>1980</v>
      </c>
      <c r="IH57" s="435">
        <v>998</v>
      </c>
      <c r="II57" s="435">
        <v>2014</v>
      </c>
      <c r="IJ57" s="435">
        <v>1916</v>
      </c>
      <c r="IK57" s="435">
        <v>914</v>
      </c>
      <c r="IL57" s="435">
        <v>747</v>
      </c>
      <c r="IM57" s="435">
        <v>1032</v>
      </c>
      <c r="IN57" s="435">
        <v>1323</v>
      </c>
      <c r="IO57" s="435">
        <v>918</v>
      </c>
      <c r="IP57" s="435">
        <v>749</v>
      </c>
      <c r="IQ57" s="435">
        <v>916</v>
      </c>
      <c r="IR57" s="435">
        <v>713</v>
      </c>
      <c r="IS57" s="435">
        <v>0</v>
      </c>
      <c r="IT57" s="435">
        <v>526</v>
      </c>
      <c r="IU57" s="435">
        <v>632</v>
      </c>
      <c r="IV57" s="435">
        <v>621</v>
      </c>
      <c r="IW57" s="435">
        <v>71</v>
      </c>
      <c r="IX57" s="435">
        <v>57</v>
      </c>
      <c r="IY57" s="435">
        <v>1</v>
      </c>
      <c r="IZ57" s="435">
        <v>1</v>
      </c>
      <c r="JA57" s="435">
        <v>0</v>
      </c>
      <c r="JB57" s="435">
        <v>713</v>
      </c>
      <c r="JC57" s="435">
        <v>42</v>
      </c>
      <c r="JD57" s="435">
        <v>0</v>
      </c>
      <c r="JE57" s="435">
        <v>1</v>
      </c>
      <c r="JF57" s="435">
        <v>0</v>
      </c>
      <c r="JG57" s="435">
        <v>102</v>
      </c>
      <c r="JH57" s="435">
        <v>0</v>
      </c>
      <c r="JI57" s="435">
        <v>1</v>
      </c>
      <c r="JJ57" s="435">
        <v>0</v>
      </c>
      <c r="JK57" s="435">
        <v>12</v>
      </c>
      <c r="JL57" s="435">
        <v>0</v>
      </c>
      <c r="JM57" s="435">
        <v>0</v>
      </c>
      <c r="JN57" s="435">
        <v>0</v>
      </c>
      <c r="JO57" s="435">
        <v>0</v>
      </c>
      <c r="JP57" s="435">
        <v>25</v>
      </c>
      <c r="JQ57" s="435">
        <v>349</v>
      </c>
      <c r="JR57" s="435">
        <v>804</v>
      </c>
      <c r="JS57" s="435">
        <v>484</v>
      </c>
      <c r="JT57" s="435">
        <v>896</v>
      </c>
      <c r="JU57" s="435">
        <v>520</v>
      </c>
      <c r="JV57" s="435">
        <v>1033</v>
      </c>
      <c r="JW57" s="435">
        <v>824</v>
      </c>
      <c r="JX57" s="435">
        <v>1236</v>
      </c>
      <c r="JY57" s="435">
        <v>845</v>
      </c>
      <c r="JZ57" s="435">
        <v>172</v>
      </c>
      <c r="KA57" s="435">
        <v>11</v>
      </c>
      <c r="KB57" s="435">
        <v>17</v>
      </c>
      <c r="KC57" s="435">
        <v>0</v>
      </c>
      <c r="KD57" s="435">
        <v>0</v>
      </c>
      <c r="KE57" s="435">
        <v>860</v>
      </c>
      <c r="KF57" s="435">
        <v>0</v>
      </c>
      <c r="KG57" s="435">
        <v>721</v>
      </c>
      <c r="KH57" s="435">
        <v>0</v>
      </c>
      <c r="KI57" s="435">
        <v>0</v>
      </c>
      <c r="KJ57" s="435">
        <v>0</v>
      </c>
      <c r="KK57" s="435">
        <v>1</v>
      </c>
      <c r="KL57" s="435">
        <v>177</v>
      </c>
      <c r="KM57" s="435">
        <v>38</v>
      </c>
      <c r="KN57" s="1461">
        <v>0</v>
      </c>
      <c r="KO57" s="435">
        <v>0</v>
      </c>
      <c r="KP57" s="435">
        <v>0</v>
      </c>
      <c r="KQ57" s="435">
        <v>1</v>
      </c>
      <c r="KR57" s="435">
        <v>0</v>
      </c>
      <c r="KS57" s="435">
        <v>0</v>
      </c>
      <c r="KT57" s="435">
        <v>0</v>
      </c>
      <c r="KU57" s="435">
        <v>0</v>
      </c>
      <c r="KV57" s="435">
        <v>0</v>
      </c>
      <c r="KW57" s="435">
        <v>368</v>
      </c>
      <c r="KX57" s="435">
        <v>0</v>
      </c>
      <c r="KY57" s="435">
        <v>0</v>
      </c>
      <c r="KZ57" s="435">
        <v>47</v>
      </c>
      <c r="LA57" s="435">
        <v>2</v>
      </c>
      <c r="LB57" s="435">
        <v>138</v>
      </c>
      <c r="LC57" s="435">
        <v>0</v>
      </c>
      <c r="LD57" s="435">
        <v>0</v>
      </c>
      <c r="LE57" s="435">
        <v>0</v>
      </c>
      <c r="LF57" s="435">
        <v>394</v>
      </c>
      <c r="LG57" s="435">
        <v>596</v>
      </c>
      <c r="LH57" s="435">
        <v>141</v>
      </c>
      <c r="LI57" s="435">
        <v>592</v>
      </c>
      <c r="LJ57" s="435">
        <v>369</v>
      </c>
      <c r="LK57" s="435">
        <v>2</v>
      </c>
      <c r="LL57" s="435">
        <v>0</v>
      </c>
      <c r="LM57" s="435">
        <v>1864</v>
      </c>
      <c r="LN57" s="435">
        <v>731</v>
      </c>
      <c r="LO57" s="1499"/>
      <c r="LP57" s="1499"/>
      <c r="LQ57" s="435">
        <v>719</v>
      </c>
      <c r="LR57" s="435">
        <v>102</v>
      </c>
      <c r="LS57" s="435">
        <v>0</v>
      </c>
      <c r="LT57" s="435">
        <v>1</v>
      </c>
      <c r="LU57" s="435">
        <v>98</v>
      </c>
      <c r="LV57" s="446"/>
      <c r="LW57" s="446"/>
      <c r="LX57" s="435">
        <v>0</v>
      </c>
      <c r="LY57" s="435">
        <v>0</v>
      </c>
      <c r="LZ57" s="435">
        <v>0</v>
      </c>
      <c r="MA57" s="435">
        <v>613</v>
      </c>
      <c r="MB57" s="435">
        <v>1450</v>
      </c>
      <c r="MC57" s="435">
        <v>432</v>
      </c>
      <c r="MD57" s="435">
        <v>555</v>
      </c>
      <c r="ME57" s="435">
        <v>954</v>
      </c>
      <c r="MF57" s="435">
        <v>789</v>
      </c>
      <c r="MG57" s="435">
        <v>0</v>
      </c>
      <c r="MH57" s="435">
        <v>381</v>
      </c>
      <c r="MI57" s="435">
        <v>0</v>
      </c>
      <c r="MJ57" s="435">
        <v>988</v>
      </c>
      <c r="MK57" s="435">
        <v>23</v>
      </c>
      <c r="ML57" s="435">
        <v>0</v>
      </c>
      <c r="MM57" s="435">
        <v>0</v>
      </c>
      <c r="MN57" s="435">
        <v>0</v>
      </c>
      <c r="MO57" s="435"/>
      <c r="MP57" s="435">
        <v>788</v>
      </c>
      <c r="MQ57" s="435">
        <v>182</v>
      </c>
      <c r="MR57" s="435">
        <v>840</v>
      </c>
      <c r="MS57" s="435"/>
      <c r="MT57" s="435">
        <v>171</v>
      </c>
      <c r="MU57" s="435">
        <v>657</v>
      </c>
      <c r="MV57" s="435"/>
      <c r="MW57" s="435">
        <v>292</v>
      </c>
      <c r="MX57" s="435">
        <v>833</v>
      </c>
      <c r="MY57" s="435">
        <v>431</v>
      </c>
      <c r="MZ57" s="435">
        <v>1</v>
      </c>
      <c r="NA57" s="435">
        <v>177</v>
      </c>
    </row>
    <row r="58" spans="1:365" ht="15" customHeight="1">
      <c r="A58" s="64" t="s">
        <v>563</v>
      </c>
      <c r="B58" s="435">
        <v>217</v>
      </c>
      <c r="C58" s="435">
        <v>598</v>
      </c>
      <c r="D58" s="435">
        <v>0</v>
      </c>
      <c r="E58" s="435">
        <v>380</v>
      </c>
      <c r="F58" s="435">
        <v>125</v>
      </c>
      <c r="G58" s="435">
        <v>0</v>
      </c>
      <c r="H58" s="435">
        <v>1194</v>
      </c>
      <c r="I58" s="435">
        <v>764</v>
      </c>
      <c r="J58" s="435">
        <v>304</v>
      </c>
      <c r="K58" s="435">
        <v>4</v>
      </c>
      <c r="L58" s="435">
        <v>98</v>
      </c>
      <c r="M58" s="435">
        <v>26</v>
      </c>
      <c r="N58" s="435">
        <v>272</v>
      </c>
      <c r="O58" s="435">
        <v>0</v>
      </c>
      <c r="P58" s="435">
        <v>0</v>
      </c>
      <c r="Q58" s="435">
        <v>20</v>
      </c>
      <c r="R58" s="435">
        <v>0</v>
      </c>
      <c r="S58" s="739"/>
      <c r="T58" s="435">
        <v>59</v>
      </c>
      <c r="U58" s="435">
        <v>0</v>
      </c>
      <c r="V58" s="435">
        <v>0</v>
      </c>
      <c r="W58" s="435">
        <v>0</v>
      </c>
      <c r="X58" s="435">
        <v>12</v>
      </c>
      <c r="Y58" s="435">
        <v>0</v>
      </c>
      <c r="Z58" s="435">
        <v>0</v>
      </c>
      <c r="AA58" s="435">
        <v>206</v>
      </c>
      <c r="AB58" s="435">
        <v>0</v>
      </c>
      <c r="AC58" s="435">
        <v>0</v>
      </c>
      <c r="AD58" s="435">
        <v>0</v>
      </c>
      <c r="AE58" s="435">
        <v>195</v>
      </c>
      <c r="AF58" s="435">
        <v>606</v>
      </c>
      <c r="AG58" s="435">
        <v>789</v>
      </c>
      <c r="AH58" s="435">
        <v>19</v>
      </c>
      <c r="AI58" s="435">
        <v>283</v>
      </c>
      <c r="AJ58" s="435">
        <v>283</v>
      </c>
      <c r="AK58" s="435">
        <v>283</v>
      </c>
      <c r="AL58" s="435">
        <v>0</v>
      </c>
      <c r="AM58" s="435">
        <v>894</v>
      </c>
      <c r="AN58" s="435">
        <v>201</v>
      </c>
      <c r="AO58" s="435">
        <v>260</v>
      </c>
      <c r="AP58" s="435">
        <v>7</v>
      </c>
      <c r="AQ58" s="435">
        <v>0</v>
      </c>
      <c r="AR58" s="435">
        <v>0</v>
      </c>
      <c r="AS58" s="435">
        <v>104</v>
      </c>
      <c r="AT58" s="435">
        <v>256</v>
      </c>
      <c r="AU58" s="435">
        <v>1499</v>
      </c>
      <c r="AV58" s="435">
        <v>347</v>
      </c>
      <c r="AW58" s="435">
        <v>441</v>
      </c>
      <c r="AX58" s="435">
        <v>441</v>
      </c>
      <c r="AY58" s="435">
        <v>441</v>
      </c>
      <c r="AZ58" s="435">
        <v>2968</v>
      </c>
      <c r="BA58" s="435">
        <v>3213</v>
      </c>
      <c r="BB58" s="435">
        <v>5464</v>
      </c>
      <c r="BC58" s="435">
        <v>4836</v>
      </c>
      <c r="BD58" s="435">
        <v>5937</v>
      </c>
      <c r="BE58" s="435">
        <v>5428</v>
      </c>
      <c r="BF58" s="435">
        <v>5171</v>
      </c>
      <c r="BG58" s="435">
        <v>4878</v>
      </c>
      <c r="BH58" s="435">
        <v>4912</v>
      </c>
      <c r="BI58" s="435">
        <v>4653</v>
      </c>
      <c r="BJ58" s="435">
        <v>3724</v>
      </c>
      <c r="BK58" s="435">
        <v>3717</v>
      </c>
      <c r="BL58" s="435">
        <v>3717</v>
      </c>
      <c r="BM58" s="435">
        <v>3717</v>
      </c>
      <c r="BN58" s="435">
        <v>2205</v>
      </c>
      <c r="BO58" s="435">
        <v>1082</v>
      </c>
      <c r="BP58" s="435">
        <v>860</v>
      </c>
      <c r="BQ58" s="435">
        <v>859</v>
      </c>
      <c r="BR58" s="435">
        <v>445</v>
      </c>
      <c r="BS58" s="435">
        <v>738</v>
      </c>
      <c r="BT58" s="435">
        <v>735</v>
      </c>
      <c r="BU58" s="435">
        <v>567</v>
      </c>
      <c r="BV58" s="435">
        <v>25</v>
      </c>
      <c r="BW58" s="435">
        <v>154</v>
      </c>
      <c r="BX58" s="435">
        <v>102</v>
      </c>
      <c r="BY58" s="435">
        <v>382</v>
      </c>
      <c r="BZ58" s="435">
        <v>382</v>
      </c>
      <c r="CA58" s="435">
        <v>382</v>
      </c>
      <c r="CB58" s="435">
        <v>2</v>
      </c>
      <c r="CC58" s="435">
        <v>30</v>
      </c>
      <c r="CD58" s="435">
        <v>366</v>
      </c>
      <c r="CE58" s="435">
        <v>15</v>
      </c>
      <c r="CF58" s="435">
        <v>15</v>
      </c>
      <c r="CG58" s="435">
        <v>15</v>
      </c>
      <c r="CH58" s="435">
        <v>15</v>
      </c>
      <c r="CI58" s="435">
        <v>28</v>
      </c>
      <c r="CJ58" s="435">
        <v>0</v>
      </c>
      <c r="CK58" s="435">
        <v>0</v>
      </c>
      <c r="CL58" s="435">
        <v>0</v>
      </c>
      <c r="CM58" s="435">
        <v>0</v>
      </c>
      <c r="CN58" s="435">
        <v>0</v>
      </c>
      <c r="CO58" s="435">
        <v>0</v>
      </c>
      <c r="CP58" s="435">
        <v>18</v>
      </c>
      <c r="CQ58" s="435">
        <v>0</v>
      </c>
      <c r="CR58" s="435">
        <v>496</v>
      </c>
      <c r="CS58" s="435">
        <v>447</v>
      </c>
      <c r="CT58" s="435">
        <v>1617</v>
      </c>
      <c r="CU58" s="435">
        <v>1617</v>
      </c>
      <c r="CV58" s="864">
        <v>0</v>
      </c>
      <c r="CW58" s="435">
        <v>3070</v>
      </c>
      <c r="CX58" s="435">
        <v>2198</v>
      </c>
      <c r="CY58" s="435">
        <v>1505</v>
      </c>
      <c r="CZ58" s="435">
        <v>409</v>
      </c>
      <c r="DA58" s="435">
        <v>719</v>
      </c>
      <c r="DB58" s="435">
        <v>719</v>
      </c>
      <c r="DC58" s="435">
        <v>0</v>
      </c>
      <c r="DD58" s="435">
        <v>1</v>
      </c>
      <c r="DE58" s="435">
        <v>0</v>
      </c>
      <c r="DF58" s="435">
        <v>78</v>
      </c>
      <c r="DG58" s="435">
        <v>0</v>
      </c>
      <c r="DH58" s="435">
        <v>714</v>
      </c>
      <c r="DI58" s="435">
        <v>716</v>
      </c>
      <c r="DJ58" s="435">
        <v>716</v>
      </c>
      <c r="DK58" s="435">
        <v>507</v>
      </c>
      <c r="DL58" s="435">
        <v>566</v>
      </c>
      <c r="DM58" s="435">
        <v>278</v>
      </c>
      <c r="DN58" s="435">
        <v>135</v>
      </c>
      <c r="DO58" s="435">
        <v>127</v>
      </c>
      <c r="DP58" s="435">
        <v>127</v>
      </c>
      <c r="DQ58" s="435">
        <v>127</v>
      </c>
      <c r="DR58" s="435">
        <v>246</v>
      </c>
      <c r="DS58" s="435">
        <v>2344</v>
      </c>
      <c r="DT58" s="435">
        <v>1349</v>
      </c>
      <c r="DU58" s="435">
        <v>1317</v>
      </c>
      <c r="DV58" s="435">
        <v>3839</v>
      </c>
      <c r="DW58" s="435">
        <v>3665</v>
      </c>
      <c r="DX58" s="435">
        <v>3248</v>
      </c>
      <c r="DY58" s="435">
        <v>2564</v>
      </c>
      <c r="DZ58" s="435">
        <v>2439</v>
      </c>
      <c r="EA58" s="435">
        <v>1592</v>
      </c>
      <c r="EB58" s="435">
        <v>4</v>
      </c>
      <c r="EC58" s="435">
        <v>4296</v>
      </c>
      <c r="ED58" s="435">
        <v>4294</v>
      </c>
      <c r="EE58" s="890">
        <v>4294</v>
      </c>
      <c r="EF58" s="435">
        <v>3030</v>
      </c>
      <c r="EG58" s="435">
        <v>1189</v>
      </c>
      <c r="EH58" s="435">
        <v>1182</v>
      </c>
      <c r="EI58" s="435">
        <v>87</v>
      </c>
      <c r="EJ58" s="435">
        <v>424</v>
      </c>
      <c r="EK58" s="435">
        <v>422</v>
      </c>
      <c r="EL58" s="435">
        <v>422</v>
      </c>
      <c r="EM58" s="435">
        <v>218</v>
      </c>
      <c r="EN58" s="435">
        <v>291</v>
      </c>
      <c r="EO58" s="435">
        <v>4714</v>
      </c>
      <c r="EP58" s="435">
        <v>4218</v>
      </c>
      <c r="EQ58" s="435">
        <v>4315</v>
      </c>
      <c r="ER58" s="435">
        <v>4315</v>
      </c>
      <c r="ES58" s="435">
        <v>4315</v>
      </c>
      <c r="ET58" s="435">
        <v>4159</v>
      </c>
      <c r="EU58" s="435">
        <v>3747</v>
      </c>
      <c r="EV58" s="435"/>
      <c r="EW58" s="435">
        <v>6175</v>
      </c>
      <c r="EX58" s="435">
        <v>5407</v>
      </c>
      <c r="EY58" s="435">
        <v>4723</v>
      </c>
      <c r="EZ58" s="435">
        <v>4723</v>
      </c>
      <c r="FA58" s="435">
        <v>5717</v>
      </c>
      <c r="FB58" s="435">
        <v>5577</v>
      </c>
      <c r="FC58" s="435">
        <v>4317</v>
      </c>
      <c r="FD58" s="435">
        <v>4805</v>
      </c>
      <c r="FE58" s="435">
        <v>5507</v>
      </c>
      <c r="FF58" s="435">
        <v>4125</v>
      </c>
      <c r="FG58" s="435">
        <v>4124</v>
      </c>
      <c r="FH58" s="435">
        <v>3360</v>
      </c>
      <c r="FI58" s="435">
        <v>6160</v>
      </c>
      <c r="FJ58" s="435">
        <v>6092</v>
      </c>
      <c r="FK58" s="435">
        <v>5940</v>
      </c>
      <c r="FL58" s="435">
        <v>6626</v>
      </c>
      <c r="FM58" s="435">
        <v>5658</v>
      </c>
      <c r="FN58" s="435">
        <v>5657</v>
      </c>
      <c r="FO58" s="435">
        <v>3446</v>
      </c>
      <c r="FP58" s="435">
        <v>2724</v>
      </c>
      <c r="FQ58" s="435">
        <v>4065</v>
      </c>
      <c r="FR58" s="435">
        <v>3897</v>
      </c>
      <c r="FS58" s="435">
        <v>3030</v>
      </c>
      <c r="FT58" s="435">
        <v>3011</v>
      </c>
      <c r="FU58" s="435">
        <v>3009</v>
      </c>
      <c r="FV58" s="435">
        <v>1334</v>
      </c>
      <c r="FW58" s="435">
        <v>1888</v>
      </c>
      <c r="FX58" s="435">
        <v>1368</v>
      </c>
      <c r="FY58" s="435">
        <v>1239</v>
      </c>
      <c r="FZ58" s="435">
        <v>961</v>
      </c>
      <c r="GA58" s="435">
        <v>798</v>
      </c>
      <c r="GB58" s="435">
        <v>798</v>
      </c>
      <c r="GC58" s="435">
        <v>76</v>
      </c>
      <c r="GD58" s="435">
        <v>125</v>
      </c>
      <c r="GE58" s="435">
        <v>75</v>
      </c>
      <c r="GF58" s="435">
        <v>0</v>
      </c>
      <c r="GG58" s="435">
        <v>4</v>
      </c>
      <c r="GH58" s="435">
        <v>4</v>
      </c>
      <c r="GI58" s="435">
        <v>4</v>
      </c>
      <c r="GJ58" s="435">
        <v>94</v>
      </c>
      <c r="GK58" s="435">
        <v>906</v>
      </c>
      <c r="GL58" s="435">
        <v>246</v>
      </c>
      <c r="GM58" s="435">
        <v>383</v>
      </c>
      <c r="GN58" s="435">
        <v>220</v>
      </c>
      <c r="GO58" s="435">
        <v>449</v>
      </c>
      <c r="GP58" s="435">
        <v>449</v>
      </c>
      <c r="GQ58" s="435">
        <v>268</v>
      </c>
      <c r="GR58" s="435">
        <v>1042</v>
      </c>
      <c r="GS58" s="435">
        <v>482</v>
      </c>
      <c r="GT58" s="435">
        <v>2589</v>
      </c>
      <c r="GU58" s="435">
        <v>2604</v>
      </c>
      <c r="GV58" s="435">
        <v>2604</v>
      </c>
      <c r="GW58" s="435">
        <v>2284</v>
      </c>
      <c r="GX58" s="435">
        <v>3138</v>
      </c>
      <c r="GY58" s="435">
        <v>5831</v>
      </c>
      <c r="GZ58" s="435">
        <v>4765</v>
      </c>
      <c r="HA58" s="435">
        <v>6213</v>
      </c>
      <c r="HB58" s="435">
        <v>7020</v>
      </c>
      <c r="HC58" s="435">
        <v>6531</v>
      </c>
      <c r="HD58" s="435">
        <v>6531</v>
      </c>
      <c r="HE58" s="435">
        <v>5672</v>
      </c>
      <c r="HF58" s="435">
        <v>4832</v>
      </c>
      <c r="HG58" s="435">
        <v>4832</v>
      </c>
      <c r="HH58" s="435">
        <v>4597</v>
      </c>
      <c r="HI58" s="435">
        <v>4301</v>
      </c>
      <c r="HJ58" s="435">
        <v>3807</v>
      </c>
      <c r="HK58" s="435">
        <v>3805</v>
      </c>
      <c r="HL58" s="435">
        <v>5891</v>
      </c>
      <c r="HM58" s="435">
        <v>7018</v>
      </c>
      <c r="HN58" s="435">
        <v>5661</v>
      </c>
      <c r="HO58" s="435">
        <v>5182</v>
      </c>
      <c r="HP58" s="435">
        <v>5065</v>
      </c>
      <c r="HQ58" s="435">
        <v>5064</v>
      </c>
      <c r="HR58" s="435">
        <v>4524</v>
      </c>
      <c r="HS58" s="435">
        <v>5526</v>
      </c>
      <c r="HT58" s="435">
        <v>4560</v>
      </c>
      <c r="HU58" s="435">
        <v>5661</v>
      </c>
      <c r="HV58" s="435">
        <v>5090</v>
      </c>
      <c r="HW58" s="435">
        <v>3768</v>
      </c>
      <c r="HX58" s="435">
        <v>3132</v>
      </c>
      <c r="HY58" s="435">
        <v>2163</v>
      </c>
      <c r="HZ58" s="435">
        <v>3382</v>
      </c>
      <c r="IA58" s="435">
        <v>4989</v>
      </c>
      <c r="IB58" s="435">
        <v>3701</v>
      </c>
      <c r="IC58" s="435">
        <v>4847</v>
      </c>
      <c r="ID58" s="435">
        <v>4336</v>
      </c>
      <c r="IE58" s="435">
        <v>2859</v>
      </c>
      <c r="IF58" s="435">
        <v>1379</v>
      </c>
      <c r="IG58" s="435">
        <v>1104</v>
      </c>
      <c r="IH58" s="435">
        <v>1134</v>
      </c>
      <c r="II58" s="435">
        <v>2734</v>
      </c>
      <c r="IJ58" s="435">
        <v>3547</v>
      </c>
      <c r="IK58" s="435">
        <v>3672</v>
      </c>
      <c r="IL58" s="435">
        <v>2302</v>
      </c>
      <c r="IM58" s="435">
        <v>1243</v>
      </c>
      <c r="IN58" s="435">
        <v>1436</v>
      </c>
      <c r="IO58" s="435">
        <v>3634</v>
      </c>
      <c r="IP58" s="435">
        <v>1311</v>
      </c>
      <c r="IQ58" s="435">
        <v>3553</v>
      </c>
      <c r="IR58" s="435">
        <v>2570</v>
      </c>
      <c r="IS58" s="435">
        <v>2570</v>
      </c>
      <c r="IT58" s="435">
        <v>2038</v>
      </c>
      <c r="IU58" s="435">
        <v>972</v>
      </c>
      <c r="IV58" s="435">
        <v>346</v>
      </c>
      <c r="IW58" s="435">
        <v>40</v>
      </c>
      <c r="IX58" s="435">
        <v>92</v>
      </c>
      <c r="IY58" s="435">
        <v>883</v>
      </c>
      <c r="IZ58" s="435">
        <v>1173</v>
      </c>
      <c r="JA58" s="435">
        <v>1173</v>
      </c>
      <c r="JB58" s="435">
        <v>460</v>
      </c>
      <c r="JC58" s="435">
        <v>170</v>
      </c>
      <c r="JD58" s="435">
        <v>170</v>
      </c>
      <c r="JE58" s="435">
        <v>134</v>
      </c>
      <c r="JF58" s="435">
        <v>99</v>
      </c>
      <c r="JG58" s="435">
        <v>3</v>
      </c>
      <c r="JH58" s="435">
        <v>0</v>
      </c>
      <c r="JI58" s="435">
        <v>0</v>
      </c>
      <c r="JJ58" s="435">
        <v>14</v>
      </c>
      <c r="JK58" s="435">
        <v>2</v>
      </c>
      <c r="JL58" s="435">
        <v>27</v>
      </c>
      <c r="JM58" s="435">
        <v>25</v>
      </c>
      <c r="JN58" s="435">
        <v>25</v>
      </c>
      <c r="JO58" s="435">
        <v>25</v>
      </c>
      <c r="JP58" s="435">
        <v>1126</v>
      </c>
      <c r="JQ58" s="435">
        <v>3123</v>
      </c>
      <c r="JR58" s="435">
        <v>5885</v>
      </c>
      <c r="JS58" s="435">
        <v>5596</v>
      </c>
      <c r="JT58" s="435">
        <v>5882</v>
      </c>
      <c r="JU58" s="435">
        <v>5359</v>
      </c>
      <c r="JV58" s="435">
        <v>4326</v>
      </c>
      <c r="JW58" s="435">
        <v>3044</v>
      </c>
      <c r="JX58" s="435">
        <v>2089</v>
      </c>
      <c r="JY58" s="435">
        <v>762</v>
      </c>
      <c r="JZ58" s="435">
        <v>7</v>
      </c>
      <c r="KA58" s="435">
        <v>2</v>
      </c>
      <c r="KB58" s="435">
        <v>1</v>
      </c>
      <c r="KC58" s="435">
        <v>1</v>
      </c>
      <c r="KD58" s="435">
        <v>862</v>
      </c>
      <c r="KE58" s="435">
        <v>3</v>
      </c>
      <c r="KF58" s="435">
        <v>723</v>
      </c>
      <c r="KG58" s="435">
        <v>0</v>
      </c>
      <c r="KH58" s="435">
        <v>176</v>
      </c>
      <c r="KI58" s="435">
        <v>176</v>
      </c>
      <c r="KJ58" s="435">
        <v>176</v>
      </c>
      <c r="KK58" s="435">
        <v>176</v>
      </c>
      <c r="KL58" s="435">
        <v>38</v>
      </c>
      <c r="KM58" s="435">
        <v>0</v>
      </c>
      <c r="KN58" s="1461">
        <v>0</v>
      </c>
      <c r="KO58" s="435">
        <v>0</v>
      </c>
      <c r="KP58" s="435">
        <v>0</v>
      </c>
      <c r="KQ58" s="435">
        <v>0</v>
      </c>
      <c r="KR58" s="435">
        <v>0</v>
      </c>
      <c r="KS58" s="435">
        <v>0</v>
      </c>
      <c r="KT58" s="435">
        <v>0</v>
      </c>
      <c r="KU58" s="435">
        <v>368</v>
      </c>
      <c r="KV58" s="435">
        <v>0</v>
      </c>
      <c r="KW58" s="435">
        <v>0</v>
      </c>
      <c r="KX58" s="435">
        <v>0</v>
      </c>
      <c r="KY58" s="435">
        <v>47</v>
      </c>
      <c r="KZ58" s="435">
        <v>321</v>
      </c>
      <c r="LA58" s="435">
        <v>140</v>
      </c>
      <c r="LB58" s="435">
        <v>0</v>
      </c>
      <c r="LC58" s="435">
        <v>1052</v>
      </c>
      <c r="LD58" s="435">
        <v>1937</v>
      </c>
      <c r="LE58" s="435">
        <v>1937</v>
      </c>
      <c r="LF58" s="435">
        <v>1584</v>
      </c>
      <c r="LG58" s="435">
        <v>1584</v>
      </c>
      <c r="LH58" s="435">
        <v>1011</v>
      </c>
      <c r="LI58" s="435">
        <v>815</v>
      </c>
      <c r="LJ58" s="435">
        <v>2944</v>
      </c>
      <c r="LK58" s="435">
        <v>2942</v>
      </c>
      <c r="LL58" s="435">
        <v>2942</v>
      </c>
      <c r="LM58" s="435">
        <v>2422</v>
      </c>
      <c r="LN58" s="435">
        <v>1212</v>
      </c>
      <c r="LO58" s="1499"/>
      <c r="LP58" s="1499"/>
      <c r="LQ58" s="435">
        <v>100</v>
      </c>
      <c r="LR58" s="435">
        <v>1</v>
      </c>
      <c r="LS58" s="435">
        <v>1</v>
      </c>
      <c r="LT58" s="435">
        <v>97</v>
      </c>
      <c r="LU58" s="435">
        <v>0</v>
      </c>
      <c r="LV58" s="446"/>
      <c r="LW58" s="446"/>
      <c r="LX58" s="435">
        <v>613</v>
      </c>
      <c r="LY58" s="435">
        <v>613</v>
      </c>
      <c r="LZ58" s="435">
        <v>613</v>
      </c>
      <c r="MA58" s="435">
        <v>1638</v>
      </c>
      <c r="MB58" s="435">
        <v>2792</v>
      </c>
      <c r="MC58" s="435">
        <v>2172</v>
      </c>
      <c r="MD58" s="435">
        <v>1908</v>
      </c>
      <c r="ME58" s="435">
        <v>514</v>
      </c>
      <c r="MF58" s="435">
        <v>504</v>
      </c>
      <c r="MG58" s="435">
        <v>504</v>
      </c>
      <c r="MH58" s="435">
        <v>10</v>
      </c>
      <c r="MI58" s="435">
        <v>962</v>
      </c>
      <c r="MJ58" s="435">
        <v>19</v>
      </c>
      <c r="MK58" s="435">
        <v>0</v>
      </c>
      <c r="ML58" s="435">
        <v>0</v>
      </c>
      <c r="MM58" s="435">
        <v>2658</v>
      </c>
      <c r="MN58" s="435">
        <v>2658</v>
      </c>
      <c r="MO58" s="435"/>
      <c r="MP58" s="435">
        <v>1590</v>
      </c>
      <c r="MQ58" s="435">
        <v>1428</v>
      </c>
      <c r="MR58" s="435">
        <v>2948</v>
      </c>
      <c r="MS58" s="435"/>
      <c r="MT58" s="435">
        <v>2476</v>
      </c>
      <c r="MU58" s="435">
        <v>1842</v>
      </c>
      <c r="MV58" s="435"/>
      <c r="MW58" s="435">
        <v>1464</v>
      </c>
      <c r="MX58" s="435">
        <v>1741</v>
      </c>
      <c r="MY58" s="435">
        <v>1040</v>
      </c>
      <c r="MZ58" s="435">
        <v>1002</v>
      </c>
      <c r="NA58" s="435">
        <v>845</v>
      </c>
    </row>
    <row r="59" spans="1:365" ht="15" customHeight="1">
      <c r="A59" s="332" t="s">
        <v>564</v>
      </c>
      <c r="B59" s="435">
        <v>0</v>
      </c>
      <c r="C59" s="435">
        <v>0</v>
      </c>
      <c r="D59" s="435">
        <v>0</v>
      </c>
      <c r="E59" s="435">
        <v>0</v>
      </c>
      <c r="F59" s="435">
        <v>0</v>
      </c>
      <c r="G59" s="435">
        <v>0</v>
      </c>
      <c r="H59" s="435">
        <v>0</v>
      </c>
      <c r="I59" s="435">
        <v>0</v>
      </c>
      <c r="J59" s="435">
        <v>0</v>
      </c>
      <c r="K59" s="435">
        <v>0</v>
      </c>
      <c r="L59" s="435">
        <v>0</v>
      </c>
      <c r="M59" s="435">
        <v>0</v>
      </c>
      <c r="N59" s="435">
        <v>0</v>
      </c>
      <c r="O59" s="435">
        <v>0</v>
      </c>
      <c r="P59" s="435">
        <v>0</v>
      </c>
      <c r="Q59" s="435">
        <v>0</v>
      </c>
      <c r="R59" s="435">
        <v>0</v>
      </c>
      <c r="S59" s="739"/>
      <c r="T59" s="435">
        <v>3</v>
      </c>
      <c r="U59" s="435">
        <v>44</v>
      </c>
      <c r="V59" s="435">
        <v>0</v>
      </c>
      <c r="W59" s="435">
        <v>0</v>
      </c>
      <c r="X59" s="435">
        <v>0</v>
      </c>
      <c r="Y59" s="435">
        <v>2</v>
      </c>
      <c r="Z59" s="435">
        <v>1</v>
      </c>
      <c r="AA59" s="435">
        <v>4</v>
      </c>
      <c r="AB59" s="435">
        <v>0</v>
      </c>
      <c r="AC59" s="435">
        <v>0</v>
      </c>
      <c r="AD59" s="435">
        <v>0</v>
      </c>
      <c r="AE59" s="435">
        <v>1</v>
      </c>
      <c r="AF59" s="435">
        <v>9</v>
      </c>
      <c r="AG59" s="435">
        <v>37</v>
      </c>
      <c r="AH59" s="435">
        <v>0</v>
      </c>
      <c r="AI59" s="435">
        <v>0</v>
      </c>
      <c r="AJ59" s="435">
        <v>0</v>
      </c>
      <c r="AK59" s="435">
        <v>0</v>
      </c>
      <c r="AL59" s="435">
        <v>0</v>
      </c>
      <c r="AM59" s="435">
        <v>0</v>
      </c>
      <c r="AN59" s="435">
        <v>2</v>
      </c>
      <c r="AO59" s="435">
        <v>0</v>
      </c>
      <c r="AP59" s="435">
        <v>0</v>
      </c>
      <c r="AQ59" s="435">
        <v>0</v>
      </c>
      <c r="AR59" s="435">
        <v>0</v>
      </c>
      <c r="AS59" s="435">
        <v>0</v>
      </c>
      <c r="AT59" s="435">
        <v>0</v>
      </c>
      <c r="AU59" s="435">
        <v>62</v>
      </c>
      <c r="AV59" s="435">
        <v>284</v>
      </c>
      <c r="AW59" s="435">
        <v>0</v>
      </c>
      <c r="AX59" s="435">
        <v>0</v>
      </c>
      <c r="AY59" s="435">
        <v>0</v>
      </c>
      <c r="AZ59" s="435">
        <v>28</v>
      </c>
      <c r="BA59" s="435">
        <v>126</v>
      </c>
      <c r="BB59" s="435">
        <v>398</v>
      </c>
      <c r="BC59" s="435">
        <v>195</v>
      </c>
      <c r="BD59" s="435">
        <v>91</v>
      </c>
      <c r="BE59" s="435">
        <v>1</v>
      </c>
      <c r="BF59" s="435">
        <v>9</v>
      </c>
      <c r="BG59" s="435">
        <v>14</v>
      </c>
      <c r="BH59" s="435">
        <v>82</v>
      </c>
      <c r="BI59" s="435">
        <v>274</v>
      </c>
      <c r="BJ59" s="435">
        <v>463</v>
      </c>
      <c r="BK59" s="435">
        <v>349</v>
      </c>
      <c r="BL59" s="435">
        <v>349</v>
      </c>
      <c r="BM59" s="435">
        <v>349</v>
      </c>
      <c r="BN59" s="435">
        <v>313</v>
      </c>
      <c r="BO59" s="435">
        <v>403</v>
      </c>
      <c r="BP59" s="435">
        <v>254</v>
      </c>
      <c r="BQ59" s="435">
        <v>120</v>
      </c>
      <c r="BR59" s="435">
        <v>47</v>
      </c>
      <c r="BS59" s="435">
        <v>47</v>
      </c>
      <c r="BT59" s="435">
        <v>47</v>
      </c>
      <c r="BU59" s="435">
        <v>20</v>
      </c>
      <c r="BV59" s="435">
        <v>6</v>
      </c>
      <c r="BW59" s="435">
        <v>2</v>
      </c>
      <c r="BX59" s="435">
        <v>32</v>
      </c>
      <c r="BY59" s="435">
        <v>1</v>
      </c>
      <c r="BZ59" s="435">
        <v>0</v>
      </c>
      <c r="CA59" s="435">
        <v>0</v>
      </c>
      <c r="CB59" s="435">
        <v>74</v>
      </c>
      <c r="CC59" s="435">
        <v>0</v>
      </c>
      <c r="CD59" s="435">
        <v>0</v>
      </c>
      <c r="CE59" s="435">
        <v>0</v>
      </c>
      <c r="CF59" s="435">
        <v>0</v>
      </c>
      <c r="CG59" s="435">
        <v>0</v>
      </c>
      <c r="CH59" s="435">
        <v>0</v>
      </c>
      <c r="CI59" s="435">
        <v>8</v>
      </c>
      <c r="CJ59" s="435">
        <v>36</v>
      </c>
      <c r="CK59" s="435">
        <v>0</v>
      </c>
      <c r="CL59" s="435">
        <v>0</v>
      </c>
      <c r="CM59" s="435">
        <v>0</v>
      </c>
      <c r="CN59" s="435">
        <v>0</v>
      </c>
      <c r="CO59" s="435">
        <v>0</v>
      </c>
      <c r="CP59" s="435">
        <v>0</v>
      </c>
      <c r="CQ59" s="435">
        <v>0</v>
      </c>
      <c r="CR59" s="435">
        <v>0</v>
      </c>
      <c r="CS59" s="435">
        <v>15</v>
      </c>
      <c r="CT59" s="435">
        <v>23</v>
      </c>
      <c r="CU59" s="435">
        <v>23</v>
      </c>
      <c r="CV59" s="864">
        <v>0</v>
      </c>
      <c r="CW59" s="435">
        <v>23</v>
      </c>
      <c r="CX59" s="435">
        <v>159</v>
      </c>
      <c r="CY59" s="435">
        <v>280</v>
      </c>
      <c r="CZ59" s="435">
        <v>382</v>
      </c>
      <c r="DA59" s="435">
        <v>450</v>
      </c>
      <c r="DB59" s="435">
        <v>450</v>
      </c>
      <c r="DC59" s="435">
        <v>397</v>
      </c>
      <c r="DD59" s="435">
        <v>130</v>
      </c>
      <c r="DE59" s="435">
        <v>3</v>
      </c>
      <c r="DF59" s="435">
        <v>0</v>
      </c>
      <c r="DG59" s="435">
        <v>21</v>
      </c>
      <c r="DH59" s="435">
        <v>21</v>
      </c>
      <c r="DI59" s="435">
        <v>21</v>
      </c>
      <c r="DJ59" s="435">
        <v>21</v>
      </c>
      <c r="DK59" s="435">
        <v>68</v>
      </c>
      <c r="DL59" s="435">
        <v>68</v>
      </c>
      <c r="DM59" s="435">
        <v>145</v>
      </c>
      <c r="DN59" s="435">
        <v>98</v>
      </c>
      <c r="DO59" s="435">
        <v>0</v>
      </c>
      <c r="DP59" s="435">
        <v>0</v>
      </c>
      <c r="DQ59" s="435">
        <v>0</v>
      </c>
      <c r="DR59" s="435">
        <v>0</v>
      </c>
      <c r="DS59" s="435">
        <v>55</v>
      </c>
      <c r="DT59" s="435">
        <v>11</v>
      </c>
      <c r="DU59" s="435">
        <v>49</v>
      </c>
      <c r="DV59" s="435">
        <v>102</v>
      </c>
      <c r="DW59" s="435">
        <v>75</v>
      </c>
      <c r="DX59" s="435">
        <v>142</v>
      </c>
      <c r="DY59" s="435">
        <v>0</v>
      </c>
      <c r="DZ59" s="435">
        <v>166</v>
      </c>
      <c r="EA59" s="435">
        <v>415</v>
      </c>
      <c r="EB59" s="435">
        <v>384</v>
      </c>
      <c r="EC59" s="435">
        <v>343</v>
      </c>
      <c r="ED59" s="435">
        <v>0</v>
      </c>
      <c r="EE59" s="890">
        <v>0</v>
      </c>
      <c r="EF59" s="435">
        <v>120</v>
      </c>
      <c r="EG59" s="435">
        <v>384</v>
      </c>
      <c r="EH59" s="435">
        <v>272</v>
      </c>
      <c r="EI59" s="435">
        <v>129</v>
      </c>
      <c r="EJ59" s="435">
        <v>128</v>
      </c>
      <c r="EK59" s="435">
        <v>59</v>
      </c>
      <c r="EL59" s="435">
        <v>59</v>
      </c>
      <c r="EM59" s="435">
        <v>109</v>
      </c>
      <c r="EN59" s="435">
        <v>58</v>
      </c>
      <c r="EO59" s="435">
        <v>60</v>
      </c>
      <c r="EP59" s="435">
        <v>155</v>
      </c>
      <c r="EQ59" s="435">
        <v>298</v>
      </c>
      <c r="ER59" s="435">
        <v>298</v>
      </c>
      <c r="ES59" s="435">
        <v>298</v>
      </c>
      <c r="ET59" s="435">
        <v>343</v>
      </c>
      <c r="EU59" s="435">
        <v>349</v>
      </c>
      <c r="EV59" s="435"/>
      <c r="EW59" s="435">
        <v>12</v>
      </c>
      <c r="EX59" s="435">
        <v>74</v>
      </c>
      <c r="EY59" s="435">
        <v>161</v>
      </c>
      <c r="EZ59" s="435">
        <v>161</v>
      </c>
      <c r="FA59" s="435">
        <v>126</v>
      </c>
      <c r="FB59" s="435">
        <v>100</v>
      </c>
      <c r="FC59" s="435">
        <v>250</v>
      </c>
      <c r="FD59" s="435">
        <v>250</v>
      </c>
      <c r="FE59" s="435">
        <v>210</v>
      </c>
      <c r="FF59" s="435">
        <v>244</v>
      </c>
      <c r="FG59" s="435">
        <v>260</v>
      </c>
      <c r="FH59" s="435">
        <v>367</v>
      </c>
      <c r="FI59" s="435">
        <v>288</v>
      </c>
      <c r="FJ59" s="435">
        <v>285</v>
      </c>
      <c r="FK59" s="435">
        <v>344</v>
      </c>
      <c r="FL59" s="435">
        <v>380</v>
      </c>
      <c r="FM59" s="435">
        <v>583</v>
      </c>
      <c r="FN59" s="435">
        <v>523</v>
      </c>
      <c r="FO59" s="435">
        <v>481</v>
      </c>
      <c r="FP59" s="435">
        <v>268</v>
      </c>
      <c r="FQ59" s="435">
        <v>175</v>
      </c>
      <c r="FR59" s="435">
        <v>216</v>
      </c>
      <c r="FS59" s="435">
        <v>87</v>
      </c>
      <c r="FT59" s="435">
        <v>94</v>
      </c>
      <c r="FU59" s="435">
        <v>92</v>
      </c>
      <c r="FV59" s="435">
        <v>35</v>
      </c>
      <c r="FW59" s="435">
        <v>39</v>
      </c>
      <c r="FX59" s="435">
        <v>61</v>
      </c>
      <c r="FY59" s="435">
        <v>180</v>
      </c>
      <c r="FZ59" s="435">
        <v>119</v>
      </c>
      <c r="GA59" s="435">
        <v>9</v>
      </c>
      <c r="GB59" s="435">
        <v>8</v>
      </c>
      <c r="GC59" s="435">
        <v>48</v>
      </c>
      <c r="GD59" s="435">
        <v>2</v>
      </c>
      <c r="GE59" s="435">
        <v>74</v>
      </c>
      <c r="GF59" s="435">
        <v>74</v>
      </c>
      <c r="GG59" s="435">
        <v>2</v>
      </c>
      <c r="GH59" s="435">
        <v>2</v>
      </c>
      <c r="GI59" s="435">
        <v>2</v>
      </c>
      <c r="GJ59" s="435">
        <v>2</v>
      </c>
      <c r="GK59" s="435">
        <v>2</v>
      </c>
      <c r="GL59" s="435">
        <v>83</v>
      </c>
      <c r="GM59" s="435">
        <v>37</v>
      </c>
      <c r="GN59" s="435">
        <v>17</v>
      </c>
      <c r="GO59" s="435">
        <v>17</v>
      </c>
      <c r="GP59" s="435">
        <v>17</v>
      </c>
      <c r="GQ59" s="435">
        <v>54</v>
      </c>
      <c r="GR59" s="435">
        <v>2</v>
      </c>
      <c r="GS59" s="435">
        <v>2</v>
      </c>
      <c r="GT59" s="435">
        <v>3</v>
      </c>
      <c r="GU59" s="435">
        <v>5</v>
      </c>
      <c r="GV59" s="435">
        <v>5</v>
      </c>
      <c r="GW59" s="435">
        <v>55</v>
      </c>
      <c r="GX59" s="435">
        <v>123</v>
      </c>
      <c r="GY59" s="435">
        <v>170</v>
      </c>
      <c r="GZ59" s="435">
        <v>172</v>
      </c>
      <c r="HA59" s="435">
        <v>97</v>
      </c>
      <c r="HB59" s="435">
        <v>259</v>
      </c>
      <c r="HC59" s="435">
        <v>29</v>
      </c>
      <c r="HD59" s="435">
        <v>29</v>
      </c>
      <c r="HE59" s="435">
        <v>6</v>
      </c>
      <c r="HF59" s="435">
        <v>4</v>
      </c>
      <c r="HG59" s="435">
        <v>3</v>
      </c>
      <c r="HH59" s="435">
        <v>33</v>
      </c>
      <c r="HI59" s="435">
        <v>2</v>
      </c>
      <c r="HJ59" s="435">
        <v>2</v>
      </c>
      <c r="HK59" s="435">
        <v>2</v>
      </c>
      <c r="HL59" s="435">
        <v>5</v>
      </c>
      <c r="HM59" s="435">
        <v>10</v>
      </c>
      <c r="HN59" s="435">
        <v>60</v>
      </c>
      <c r="HO59" s="435">
        <v>208</v>
      </c>
      <c r="HP59" s="435">
        <v>47</v>
      </c>
      <c r="HQ59" s="435">
        <v>43</v>
      </c>
      <c r="HR59" s="435">
        <v>91</v>
      </c>
      <c r="HS59" s="435">
        <v>105</v>
      </c>
      <c r="HT59" s="435">
        <v>212</v>
      </c>
      <c r="HU59" s="435">
        <v>305</v>
      </c>
      <c r="HV59" s="435">
        <v>234</v>
      </c>
      <c r="HW59" s="435">
        <v>163</v>
      </c>
      <c r="HX59" s="435">
        <v>179</v>
      </c>
      <c r="HY59" s="435">
        <v>179</v>
      </c>
      <c r="HZ59" s="435">
        <v>212</v>
      </c>
      <c r="IA59" s="435">
        <v>323</v>
      </c>
      <c r="IB59" s="435">
        <v>187</v>
      </c>
      <c r="IC59" s="435">
        <v>132</v>
      </c>
      <c r="ID59" s="435">
        <v>231</v>
      </c>
      <c r="IE59" s="435">
        <v>300</v>
      </c>
      <c r="IF59" s="435">
        <v>370</v>
      </c>
      <c r="IG59" s="435">
        <v>468</v>
      </c>
      <c r="IH59" s="435">
        <v>235</v>
      </c>
      <c r="II59" s="435">
        <v>10</v>
      </c>
      <c r="IJ59" s="435">
        <v>15</v>
      </c>
      <c r="IK59" s="435">
        <v>14</v>
      </c>
      <c r="IL59" s="435">
        <v>32</v>
      </c>
      <c r="IM59" s="435">
        <v>23</v>
      </c>
      <c r="IN59" s="435">
        <v>36</v>
      </c>
      <c r="IO59" s="435">
        <v>10</v>
      </c>
      <c r="IP59" s="435">
        <v>4747</v>
      </c>
      <c r="IQ59" s="435">
        <v>77</v>
      </c>
      <c r="IR59" s="435">
        <v>79</v>
      </c>
      <c r="IS59" s="435">
        <v>83</v>
      </c>
      <c r="IT59" s="435">
        <v>79</v>
      </c>
      <c r="IU59" s="435">
        <v>7</v>
      </c>
      <c r="IV59" s="435">
        <v>6</v>
      </c>
      <c r="IW59" s="435">
        <v>5</v>
      </c>
      <c r="IX59" s="435">
        <v>5</v>
      </c>
      <c r="IY59" s="435">
        <v>5</v>
      </c>
      <c r="IZ59" s="435">
        <v>5</v>
      </c>
      <c r="JA59" s="435">
        <v>5</v>
      </c>
      <c r="JB59" s="435">
        <v>7</v>
      </c>
      <c r="JC59" s="435">
        <v>5</v>
      </c>
      <c r="JD59" s="435">
        <v>4</v>
      </c>
      <c r="JE59" s="435">
        <v>4</v>
      </c>
      <c r="JF59" s="435">
        <v>3</v>
      </c>
      <c r="JG59" s="435">
        <v>13</v>
      </c>
      <c r="JH59" s="435">
        <v>13</v>
      </c>
      <c r="JI59" s="435">
        <v>2</v>
      </c>
      <c r="JJ59" s="435">
        <v>2</v>
      </c>
      <c r="JK59" s="435">
        <v>2</v>
      </c>
      <c r="JL59" s="435">
        <v>2</v>
      </c>
      <c r="JM59" s="435">
        <v>2</v>
      </c>
      <c r="JN59" s="435">
        <v>1</v>
      </c>
      <c r="JO59" s="435">
        <v>1</v>
      </c>
      <c r="JP59" s="435">
        <v>1</v>
      </c>
      <c r="JQ59" s="435">
        <v>1</v>
      </c>
      <c r="JR59" s="435">
        <v>10</v>
      </c>
      <c r="JS59" s="435">
        <v>12</v>
      </c>
      <c r="JT59" s="435">
        <v>20</v>
      </c>
      <c r="JU59" s="435">
        <v>20</v>
      </c>
      <c r="JV59" s="435">
        <v>28</v>
      </c>
      <c r="JW59" s="435">
        <v>2</v>
      </c>
      <c r="JX59" s="435">
        <v>2</v>
      </c>
      <c r="JY59" s="435">
        <v>202</v>
      </c>
      <c r="JZ59" s="435">
        <v>135</v>
      </c>
      <c r="KA59" s="435">
        <v>1</v>
      </c>
      <c r="KB59" s="435">
        <v>1</v>
      </c>
      <c r="KC59" s="435">
        <v>1</v>
      </c>
      <c r="KD59" s="435">
        <v>0</v>
      </c>
      <c r="KE59" s="435">
        <v>41</v>
      </c>
      <c r="KF59" s="435">
        <v>41</v>
      </c>
      <c r="KG59" s="435">
        <v>14</v>
      </c>
      <c r="KH59" s="435">
        <v>2</v>
      </c>
      <c r="KI59" s="435">
        <v>0</v>
      </c>
      <c r="KJ59" s="435">
        <v>0</v>
      </c>
      <c r="KK59" s="435">
        <v>0</v>
      </c>
      <c r="KL59" s="435">
        <v>5</v>
      </c>
      <c r="KM59" s="435">
        <v>0</v>
      </c>
      <c r="KN59" s="1461">
        <v>0</v>
      </c>
      <c r="KO59" s="435">
        <v>0</v>
      </c>
      <c r="KP59" s="435">
        <v>0</v>
      </c>
      <c r="KQ59" s="435">
        <v>0</v>
      </c>
      <c r="KR59" s="435">
        <v>0</v>
      </c>
      <c r="KS59" s="435">
        <v>0</v>
      </c>
      <c r="KT59" s="435">
        <v>0</v>
      </c>
      <c r="KU59" s="435">
        <v>0</v>
      </c>
      <c r="KV59" s="435">
        <v>0</v>
      </c>
      <c r="KW59" s="435">
        <v>17</v>
      </c>
      <c r="KX59" s="435">
        <v>17</v>
      </c>
      <c r="KY59" s="435">
        <v>0</v>
      </c>
      <c r="KZ59" s="435">
        <v>0</v>
      </c>
      <c r="LA59" s="435">
        <v>0</v>
      </c>
      <c r="LB59" s="435">
        <v>0</v>
      </c>
      <c r="LC59" s="435">
        <v>0</v>
      </c>
      <c r="LD59" s="435">
        <v>0</v>
      </c>
      <c r="LE59" s="435">
        <v>0</v>
      </c>
      <c r="LF59" s="435">
        <v>33</v>
      </c>
      <c r="LG59" s="435">
        <v>33</v>
      </c>
      <c r="LH59" s="435">
        <v>33</v>
      </c>
      <c r="LI59" s="435">
        <v>86</v>
      </c>
      <c r="LJ59" s="435">
        <v>106</v>
      </c>
      <c r="LK59" s="435">
        <v>106</v>
      </c>
      <c r="LL59" s="435">
        <v>3</v>
      </c>
      <c r="LM59" s="435">
        <v>28</v>
      </c>
      <c r="LN59" s="435">
        <v>10</v>
      </c>
      <c r="LO59" s="1499"/>
      <c r="LP59" s="1499"/>
      <c r="LQ59" s="435">
        <v>58</v>
      </c>
      <c r="LR59" s="435">
        <v>69</v>
      </c>
      <c r="LS59" s="435">
        <v>69</v>
      </c>
      <c r="LT59" s="435">
        <v>0</v>
      </c>
      <c r="LU59" s="435">
        <v>0</v>
      </c>
      <c r="LV59" s="446"/>
      <c r="LW59" s="446"/>
      <c r="LX59" s="435">
        <v>0</v>
      </c>
      <c r="LY59" s="435">
        <v>0</v>
      </c>
      <c r="LZ59" s="435">
        <v>0</v>
      </c>
      <c r="MA59" s="435">
        <v>89</v>
      </c>
      <c r="MB59" s="435">
        <v>202</v>
      </c>
      <c r="MC59" s="435">
        <v>117</v>
      </c>
      <c r="MD59" s="435">
        <v>3</v>
      </c>
      <c r="ME59" s="435">
        <v>35</v>
      </c>
      <c r="MF59" s="435">
        <v>19</v>
      </c>
      <c r="MG59" s="435">
        <v>0</v>
      </c>
      <c r="MH59" s="435">
        <v>7</v>
      </c>
      <c r="MI59" s="435">
        <v>7</v>
      </c>
      <c r="MJ59" s="435">
        <v>129</v>
      </c>
      <c r="MK59" s="435">
        <v>12</v>
      </c>
      <c r="ML59" s="435">
        <v>12</v>
      </c>
      <c r="MM59" s="435">
        <v>0</v>
      </c>
      <c r="MN59" s="435">
        <v>0</v>
      </c>
      <c r="MO59" s="435"/>
      <c r="MP59" s="435">
        <v>54</v>
      </c>
      <c r="MQ59" s="435">
        <v>95</v>
      </c>
      <c r="MR59" s="435">
        <v>59</v>
      </c>
      <c r="MS59" s="435"/>
      <c r="MT59" s="435">
        <v>47</v>
      </c>
      <c r="MU59" s="435">
        <v>137</v>
      </c>
      <c r="MV59" s="435"/>
      <c r="MW59" s="435">
        <v>15</v>
      </c>
      <c r="MX59" s="435">
        <v>63</v>
      </c>
      <c r="MY59" s="435">
        <v>75</v>
      </c>
      <c r="MZ59" s="435">
        <v>0</v>
      </c>
      <c r="NA59" s="435">
        <v>0</v>
      </c>
    </row>
    <row r="60" spans="1:365" ht="15" customHeight="1">
      <c r="A60" s="332" t="s">
        <v>565</v>
      </c>
      <c r="B60" s="435">
        <v>8</v>
      </c>
      <c r="C60" s="435">
        <v>8</v>
      </c>
      <c r="D60" s="435">
        <v>8</v>
      </c>
      <c r="E60" s="435">
        <v>7</v>
      </c>
      <c r="F60" s="435">
        <v>7</v>
      </c>
      <c r="G60" s="435">
        <v>3</v>
      </c>
      <c r="H60" s="435">
        <v>3</v>
      </c>
      <c r="I60" s="435">
        <v>3</v>
      </c>
      <c r="J60" s="435">
        <v>2</v>
      </c>
      <c r="K60" s="435">
        <v>2</v>
      </c>
      <c r="L60" s="435">
        <v>2</v>
      </c>
      <c r="M60" s="435">
        <v>0</v>
      </c>
      <c r="N60" s="435">
        <v>24</v>
      </c>
      <c r="O60" s="435">
        <v>0</v>
      </c>
      <c r="P60" s="435">
        <v>0</v>
      </c>
      <c r="Q60" s="435">
        <v>0</v>
      </c>
      <c r="R60" s="435">
        <v>0</v>
      </c>
      <c r="S60" s="739"/>
      <c r="T60" s="435">
        <v>0</v>
      </c>
      <c r="U60" s="435">
        <v>15</v>
      </c>
      <c r="V60" s="435">
        <v>0</v>
      </c>
      <c r="W60" s="435">
        <v>0</v>
      </c>
      <c r="X60" s="435">
        <v>0</v>
      </c>
      <c r="Y60" s="435">
        <v>0</v>
      </c>
      <c r="Z60" s="435">
        <v>6</v>
      </c>
      <c r="AA60" s="435">
        <v>0</v>
      </c>
      <c r="AB60" s="435">
        <v>0</v>
      </c>
      <c r="AC60" s="435">
        <v>0</v>
      </c>
      <c r="AD60" s="435">
        <v>0</v>
      </c>
      <c r="AE60" s="435">
        <v>0</v>
      </c>
      <c r="AF60" s="435">
        <v>0</v>
      </c>
      <c r="AG60" s="435">
        <v>0</v>
      </c>
      <c r="AH60" s="435">
        <v>0</v>
      </c>
      <c r="AI60" s="435">
        <v>0</v>
      </c>
      <c r="AJ60" s="435">
        <v>0</v>
      </c>
      <c r="AK60" s="435">
        <v>0</v>
      </c>
      <c r="AL60" s="435">
        <v>0</v>
      </c>
      <c r="AM60" s="435">
        <v>0</v>
      </c>
      <c r="AN60" s="435">
        <v>71</v>
      </c>
      <c r="AO60" s="435">
        <v>66</v>
      </c>
      <c r="AP60" s="435">
        <v>4</v>
      </c>
      <c r="AQ60" s="435">
        <v>0</v>
      </c>
      <c r="AR60" s="435">
        <v>0</v>
      </c>
      <c r="AS60" s="435">
        <v>0</v>
      </c>
      <c r="AT60" s="435">
        <v>0</v>
      </c>
      <c r="AU60" s="435">
        <v>0</v>
      </c>
      <c r="AV60" s="435">
        <v>0</v>
      </c>
      <c r="AW60" s="435">
        <v>209</v>
      </c>
      <c r="AX60" s="435">
        <v>0</v>
      </c>
      <c r="AY60" s="435">
        <v>0</v>
      </c>
      <c r="AZ60" s="435">
        <v>0</v>
      </c>
      <c r="BA60" s="435">
        <v>0</v>
      </c>
      <c r="BB60" s="435">
        <v>0</v>
      </c>
      <c r="BC60" s="435">
        <v>219</v>
      </c>
      <c r="BD60" s="435">
        <v>15</v>
      </c>
      <c r="BE60" s="435">
        <v>1</v>
      </c>
      <c r="BF60" s="435">
        <v>1</v>
      </c>
      <c r="BG60" s="435">
        <v>0</v>
      </c>
      <c r="BH60" s="435">
        <v>0</v>
      </c>
      <c r="BI60" s="435">
        <v>0</v>
      </c>
      <c r="BJ60" s="435">
        <v>96</v>
      </c>
      <c r="BK60" s="435">
        <v>211</v>
      </c>
      <c r="BL60" s="435">
        <v>211</v>
      </c>
      <c r="BM60" s="435">
        <v>1</v>
      </c>
      <c r="BN60" s="435">
        <v>416</v>
      </c>
      <c r="BO60" s="435">
        <v>74</v>
      </c>
      <c r="BP60" s="435">
        <v>9</v>
      </c>
      <c r="BQ60" s="435">
        <v>60</v>
      </c>
      <c r="BR60" s="435">
        <v>2</v>
      </c>
      <c r="BS60" s="435">
        <v>2</v>
      </c>
      <c r="BT60" s="435">
        <v>2</v>
      </c>
      <c r="BU60" s="435">
        <v>83</v>
      </c>
      <c r="BV60" s="435">
        <v>3</v>
      </c>
      <c r="BW60" s="435">
        <v>2</v>
      </c>
      <c r="BX60" s="435">
        <v>1</v>
      </c>
      <c r="BY60" s="435">
        <v>1</v>
      </c>
      <c r="BZ60" s="435">
        <v>0</v>
      </c>
      <c r="CA60" s="435">
        <v>0</v>
      </c>
      <c r="CB60" s="435">
        <v>0</v>
      </c>
      <c r="CC60" s="435">
        <v>0</v>
      </c>
      <c r="CD60" s="435">
        <v>0</v>
      </c>
      <c r="CE60" s="435">
        <v>0</v>
      </c>
      <c r="CF60" s="435">
        <v>0</v>
      </c>
      <c r="CG60" s="435">
        <v>0</v>
      </c>
      <c r="CH60" s="435">
        <v>0</v>
      </c>
      <c r="CI60" s="435">
        <v>0</v>
      </c>
      <c r="CJ60" s="435">
        <v>0</v>
      </c>
      <c r="CK60" s="435">
        <v>0</v>
      </c>
      <c r="CL60" s="435">
        <v>0</v>
      </c>
      <c r="CM60" s="435">
        <v>0</v>
      </c>
      <c r="CN60" s="435">
        <v>0</v>
      </c>
      <c r="CO60" s="435">
        <v>0</v>
      </c>
      <c r="CP60" s="435">
        <v>0</v>
      </c>
      <c r="CQ60" s="435">
        <v>0</v>
      </c>
      <c r="CR60" s="435">
        <v>0</v>
      </c>
      <c r="CS60" s="435">
        <v>0</v>
      </c>
      <c r="CT60" s="435">
        <v>0</v>
      </c>
      <c r="CU60" s="435">
        <v>0</v>
      </c>
      <c r="CV60" s="864">
        <v>0</v>
      </c>
      <c r="CW60" s="435">
        <v>0</v>
      </c>
      <c r="CX60" s="435">
        <v>0</v>
      </c>
      <c r="CY60" s="435">
        <v>0</v>
      </c>
      <c r="CZ60" s="435">
        <v>0</v>
      </c>
      <c r="DA60" s="435">
        <v>0</v>
      </c>
      <c r="DB60" s="435">
        <v>0</v>
      </c>
      <c r="DC60" s="435">
        <v>53</v>
      </c>
      <c r="DD60" s="435">
        <v>343</v>
      </c>
      <c r="DE60" s="435">
        <v>470</v>
      </c>
      <c r="DF60" s="435">
        <v>37</v>
      </c>
      <c r="DG60" s="435">
        <v>0</v>
      </c>
      <c r="DH60" s="435">
        <v>0</v>
      </c>
      <c r="DI60" s="435">
        <v>0</v>
      </c>
      <c r="DJ60" s="435">
        <v>0</v>
      </c>
      <c r="DK60" s="435">
        <v>0</v>
      </c>
      <c r="DL60" s="435">
        <v>0</v>
      </c>
      <c r="DM60" s="435">
        <v>20</v>
      </c>
      <c r="DN60" s="435">
        <v>108</v>
      </c>
      <c r="DO60" s="435">
        <v>206</v>
      </c>
      <c r="DP60" s="435">
        <v>206</v>
      </c>
      <c r="DQ60" s="435">
        <v>206</v>
      </c>
      <c r="DR60" s="435">
        <v>3</v>
      </c>
      <c r="DS60" s="435">
        <v>3</v>
      </c>
      <c r="DT60" s="435">
        <v>260</v>
      </c>
      <c r="DU60" s="435">
        <v>4</v>
      </c>
      <c r="DV60" s="435">
        <v>3</v>
      </c>
      <c r="DW60" s="435">
        <v>41</v>
      </c>
      <c r="DX60" s="435">
        <v>41</v>
      </c>
      <c r="DY60" s="435">
        <v>31</v>
      </c>
      <c r="DZ60" s="435">
        <v>4</v>
      </c>
      <c r="EA60" s="435">
        <v>4</v>
      </c>
      <c r="EB60" s="435">
        <v>133</v>
      </c>
      <c r="EC60" s="435">
        <v>178</v>
      </c>
      <c r="ED60" s="435">
        <v>5</v>
      </c>
      <c r="EE60" s="890">
        <v>5</v>
      </c>
      <c r="EF60" s="435">
        <v>4</v>
      </c>
      <c r="EG60" s="435">
        <v>0</v>
      </c>
      <c r="EH60" s="435">
        <v>112</v>
      </c>
      <c r="EI60" s="435">
        <v>297</v>
      </c>
      <c r="EJ60" s="435">
        <v>19</v>
      </c>
      <c r="EK60" s="435">
        <v>66</v>
      </c>
      <c r="EL60" s="435">
        <v>66</v>
      </c>
      <c r="EM60" s="435">
        <v>27</v>
      </c>
      <c r="EN60" s="435">
        <v>0</v>
      </c>
      <c r="EO60" s="435">
        <v>0</v>
      </c>
      <c r="EP60" s="435">
        <v>0</v>
      </c>
      <c r="EQ60" s="435">
        <v>0</v>
      </c>
      <c r="ER60" s="435">
        <v>0</v>
      </c>
      <c r="ES60" s="435">
        <v>0</v>
      </c>
      <c r="ET60" s="435">
        <v>26</v>
      </c>
      <c r="EU60" s="435">
        <v>118</v>
      </c>
      <c r="EV60" s="435"/>
      <c r="EW60" s="435">
        <v>0</v>
      </c>
      <c r="EX60" s="435">
        <v>0</v>
      </c>
      <c r="EY60" s="435">
        <v>0</v>
      </c>
      <c r="EZ60" s="435">
        <v>0</v>
      </c>
      <c r="FA60" s="435">
        <v>35</v>
      </c>
      <c r="FB60" s="435">
        <v>135</v>
      </c>
      <c r="FC60" s="435">
        <v>135</v>
      </c>
      <c r="FD60" s="435">
        <v>135</v>
      </c>
      <c r="FE60" s="435">
        <v>285</v>
      </c>
      <c r="FF60" s="435">
        <v>285</v>
      </c>
      <c r="FG60" s="435">
        <v>290</v>
      </c>
      <c r="FH60" s="435">
        <v>216</v>
      </c>
      <c r="FI60" s="435">
        <v>394</v>
      </c>
      <c r="FJ60" s="435">
        <v>133</v>
      </c>
      <c r="FK60" s="435">
        <v>133</v>
      </c>
      <c r="FL60" s="435">
        <v>247</v>
      </c>
      <c r="FM60" s="435">
        <v>247</v>
      </c>
      <c r="FN60" s="435">
        <v>88</v>
      </c>
      <c r="FO60" s="435">
        <v>215</v>
      </c>
      <c r="FP60" s="435">
        <v>32</v>
      </c>
      <c r="FQ60" s="435">
        <v>243</v>
      </c>
      <c r="FR60" s="435">
        <v>285</v>
      </c>
      <c r="FS60" s="435">
        <v>87</v>
      </c>
      <c r="FT60" s="435">
        <v>19</v>
      </c>
      <c r="FU60" s="435">
        <v>20</v>
      </c>
      <c r="FV60" s="435">
        <v>195</v>
      </c>
      <c r="FW60" s="435">
        <v>58</v>
      </c>
      <c r="FX60" s="435">
        <v>58</v>
      </c>
      <c r="FY60" s="435">
        <v>58</v>
      </c>
      <c r="FZ60" s="435">
        <v>163</v>
      </c>
      <c r="GA60" s="435">
        <v>272</v>
      </c>
      <c r="GB60" s="435">
        <v>143</v>
      </c>
      <c r="GC60" s="435">
        <v>185</v>
      </c>
      <c r="GD60" s="435">
        <v>8</v>
      </c>
      <c r="GE60" s="435">
        <v>7</v>
      </c>
      <c r="GF60" s="435">
        <v>7</v>
      </c>
      <c r="GG60" s="435">
        <v>7</v>
      </c>
      <c r="GH60" s="435">
        <v>7</v>
      </c>
      <c r="GI60" s="435">
        <v>7</v>
      </c>
      <c r="GJ60" s="435">
        <v>7</v>
      </c>
      <c r="GK60" s="435">
        <v>7</v>
      </c>
      <c r="GL60" s="435">
        <v>7</v>
      </c>
      <c r="GM60" s="435">
        <v>84</v>
      </c>
      <c r="GN60" s="435">
        <v>63</v>
      </c>
      <c r="GO60" s="435">
        <v>9</v>
      </c>
      <c r="GP60" s="435">
        <v>9</v>
      </c>
      <c r="GQ60" s="435">
        <v>14</v>
      </c>
      <c r="GR60" s="435">
        <v>9</v>
      </c>
      <c r="GS60" s="435">
        <v>9</v>
      </c>
      <c r="GT60" s="435">
        <v>9</v>
      </c>
      <c r="GU60" s="435">
        <v>9</v>
      </c>
      <c r="GV60" s="435">
        <v>9</v>
      </c>
      <c r="GW60" s="435">
        <v>9</v>
      </c>
      <c r="GX60" s="435">
        <v>9</v>
      </c>
      <c r="GY60" s="435">
        <v>9</v>
      </c>
      <c r="GZ60" s="435">
        <v>9</v>
      </c>
      <c r="HA60" s="435">
        <v>83</v>
      </c>
      <c r="HB60" s="435">
        <v>24</v>
      </c>
      <c r="HC60" s="435">
        <v>10</v>
      </c>
      <c r="HD60" s="435">
        <v>8</v>
      </c>
      <c r="HE60" s="435">
        <v>83</v>
      </c>
      <c r="HF60" s="435">
        <v>3</v>
      </c>
      <c r="HG60" s="435">
        <v>3</v>
      </c>
      <c r="HH60" s="435">
        <v>2</v>
      </c>
      <c r="HI60" s="435">
        <v>74</v>
      </c>
      <c r="HJ60" s="435">
        <v>74</v>
      </c>
      <c r="HK60" s="435">
        <v>74</v>
      </c>
      <c r="HL60" s="435">
        <v>3</v>
      </c>
      <c r="HM60" s="435">
        <v>7</v>
      </c>
      <c r="HN60" s="435">
        <v>53</v>
      </c>
      <c r="HO60" s="435">
        <v>3</v>
      </c>
      <c r="HP60" s="435">
        <v>285</v>
      </c>
      <c r="HQ60" s="435">
        <v>229</v>
      </c>
      <c r="HR60" s="435">
        <v>225</v>
      </c>
      <c r="HS60" s="435">
        <v>178</v>
      </c>
      <c r="HT60" s="435">
        <v>3</v>
      </c>
      <c r="HU60" s="435">
        <v>88</v>
      </c>
      <c r="HV60" s="435">
        <v>125</v>
      </c>
      <c r="HW60" s="435">
        <v>289</v>
      </c>
      <c r="HX60" s="435">
        <v>358</v>
      </c>
      <c r="HY60" s="435">
        <v>358</v>
      </c>
      <c r="HZ60" s="435">
        <v>169</v>
      </c>
      <c r="IA60" s="435">
        <v>125</v>
      </c>
      <c r="IB60" s="435">
        <v>199</v>
      </c>
      <c r="IC60" s="435">
        <v>354</v>
      </c>
      <c r="ID60" s="435">
        <v>377</v>
      </c>
      <c r="IE60" s="435">
        <v>377</v>
      </c>
      <c r="IF60" s="435">
        <v>377</v>
      </c>
      <c r="IG60" s="435">
        <v>224</v>
      </c>
      <c r="IH60" s="435">
        <v>140</v>
      </c>
      <c r="II60" s="435">
        <v>152</v>
      </c>
      <c r="IJ60" s="435">
        <v>11</v>
      </c>
      <c r="IK60" s="435">
        <v>19</v>
      </c>
      <c r="IL60" s="435">
        <v>19</v>
      </c>
      <c r="IM60" s="435">
        <v>19</v>
      </c>
      <c r="IN60" s="435">
        <v>38</v>
      </c>
      <c r="IO60" s="435">
        <v>99</v>
      </c>
      <c r="IP60" s="435">
        <v>26</v>
      </c>
      <c r="IQ60" s="435">
        <v>99</v>
      </c>
      <c r="IR60" s="435">
        <v>11</v>
      </c>
      <c r="IS60" s="435">
        <v>11</v>
      </c>
      <c r="IT60" s="435">
        <v>11</v>
      </c>
      <c r="IU60" s="435">
        <v>80</v>
      </c>
      <c r="IV60" s="435">
        <v>81</v>
      </c>
      <c r="IW60" s="435">
        <v>26</v>
      </c>
      <c r="IX60" s="435">
        <v>34</v>
      </c>
      <c r="IY60" s="435">
        <v>34</v>
      </c>
      <c r="IZ60" s="435">
        <v>10</v>
      </c>
      <c r="JA60" s="435">
        <v>10</v>
      </c>
      <c r="JB60" s="435">
        <v>10</v>
      </c>
      <c r="JC60" s="435">
        <v>11</v>
      </c>
      <c r="JD60" s="435">
        <v>10</v>
      </c>
      <c r="JE60" s="435">
        <v>9</v>
      </c>
      <c r="JF60" s="435">
        <v>6</v>
      </c>
      <c r="JG60" s="435">
        <v>4</v>
      </c>
      <c r="JH60" s="435">
        <v>4</v>
      </c>
      <c r="JI60" s="435">
        <v>4</v>
      </c>
      <c r="JJ60" s="435">
        <v>1</v>
      </c>
      <c r="JK60" s="435">
        <v>1</v>
      </c>
      <c r="JL60" s="435">
        <v>1</v>
      </c>
      <c r="JM60" s="435">
        <v>1</v>
      </c>
      <c r="JN60" s="435">
        <v>1</v>
      </c>
      <c r="JO60" s="435">
        <v>1</v>
      </c>
      <c r="JP60" s="435">
        <v>1</v>
      </c>
      <c r="JQ60" s="435">
        <v>0</v>
      </c>
      <c r="JR60" s="435">
        <v>0</v>
      </c>
      <c r="JS60" s="435">
        <v>0</v>
      </c>
      <c r="JT60" s="435">
        <v>0</v>
      </c>
      <c r="JU60" s="435">
        <v>0</v>
      </c>
      <c r="JV60" s="435">
        <v>0</v>
      </c>
      <c r="JW60" s="435">
        <v>23</v>
      </c>
      <c r="JX60" s="435">
        <v>124</v>
      </c>
      <c r="JY60" s="435">
        <v>124</v>
      </c>
      <c r="JZ60" s="435">
        <v>136</v>
      </c>
      <c r="KA60" s="435">
        <v>0</v>
      </c>
      <c r="KB60" s="435">
        <v>0</v>
      </c>
      <c r="KC60" s="435">
        <v>0</v>
      </c>
      <c r="KD60" s="435">
        <v>0</v>
      </c>
      <c r="KE60" s="435">
        <v>0</v>
      </c>
      <c r="KF60" s="435">
        <v>0</v>
      </c>
      <c r="KG60" s="435">
        <v>50</v>
      </c>
      <c r="KH60" s="435">
        <v>0</v>
      </c>
      <c r="KI60" s="435">
        <v>0</v>
      </c>
      <c r="KJ60" s="435">
        <v>0</v>
      </c>
      <c r="KK60" s="435">
        <v>0</v>
      </c>
      <c r="KL60" s="435">
        <v>0</v>
      </c>
      <c r="KM60" s="435">
        <v>0</v>
      </c>
      <c r="KN60" s="1461">
        <v>0</v>
      </c>
      <c r="KO60" s="435">
        <v>0</v>
      </c>
      <c r="KP60" s="435">
        <v>0</v>
      </c>
      <c r="KQ60" s="435">
        <v>0</v>
      </c>
      <c r="KR60" s="435">
        <v>0</v>
      </c>
      <c r="KS60" s="435">
        <v>0</v>
      </c>
      <c r="KT60" s="435">
        <v>0</v>
      </c>
      <c r="KU60" s="435">
        <v>0</v>
      </c>
      <c r="KV60" s="435">
        <v>0</v>
      </c>
      <c r="KW60" s="435">
        <v>0</v>
      </c>
      <c r="KX60" s="435">
        <v>0</v>
      </c>
      <c r="KY60" s="435">
        <v>0</v>
      </c>
      <c r="KZ60" s="435">
        <v>0</v>
      </c>
      <c r="LA60" s="435">
        <v>0</v>
      </c>
      <c r="LB60" s="435">
        <v>0</v>
      </c>
      <c r="LC60" s="435">
        <v>0</v>
      </c>
      <c r="LD60" s="435">
        <v>0</v>
      </c>
      <c r="LE60" s="435">
        <v>0</v>
      </c>
      <c r="LF60" s="435">
        <v>0</v>
      </c>
      <c r="LG60" s="435">
        <v>0</v>
      </c>
      <c r="LH60" s="435">
        <v>0</v>
      </c>
      <c r="LI60" s="435">
        <v>0</v>
      </c>
      <c r="LJ60" s="435">
        <v>0</v>
      </c>
      <c r="LK60" s="435">
        <v>0</v>
      </c>
      <c r="LL60" s="435">
        <v>0</v>
      </c>
      <c r="LM60" s="435">
        <v>0</v>
      </c>
      <c r="LN60" s="435">
        <v>0</v>
      </c>
      <c r="LO60" s="1499"/>
      <c r="LP60" s="1499"/>
      <c r="LQ60" s="435">
        <v>0</v>
      </c>
      <c r="LR60" s="435">
        <v>0</v>
      </c>
      <c r="LS60" s="435">
        <v>0</v>
      </c>
      <c r="LT60" s="435">
        <v>2</v>
      </c>
      <c r="LU60" s="435">
        <v>2</v>
      </c>
      <c r="LV60" s="446"/>
      <c r="LW60" s="446"/>
      <c r="LX60" s="435">
        <v>0</v>
      </c>
      <c r="LY60" s="435">
        <v>0</v>
      </c>
      <c r="LZ60" s="435">
        <v>0</v>
      </c>
      <c r="MA60" s="435">
        <v>0</v>
      </c>
      <c r="MB60" s="435">
        <v>0</v>
      </c>
      <c r="MC60" s="435">
        <v>52</v>
      </c>
      <c r="MD60" s="435">
        <v>40</v>
      </c>
      <c r="ME60" s="435">
        <v>105</v>
      </c>
      <c r="MF60" s="435">
        <v>0</v>
      </c>
      <c r="MG60" s="435">
        <v>0</v>
      </c>
      <c r="MH60" s="435">
        <v>0</v>
      </c>
      <c r="MI60" s="435">
        <v>0</v>
      </c>
      <c r="MJ60" s="435">
        <v>0</v>
      </c>
      <c r="MK60" s="435">
        <v>0</v>
      </c>
      <c r="ML60" s="435">
        <v>0</v>
      </c>
      <c r="MM60" s="435">
        <v>0</v>
      </c>
      <c r="MN60" s="435">
        <v>0</v>
      </c>
      <c r="MO60" s="435"/>
      <c r="MP60" s="435">
        <v>0</v>
      </c>
      <c r="MQ60" s="435">
        <v>0</v>
      </c>
      <c r="MR60" s="435">
        <v>67</v>
      </c>
      <c r="MS60" s="435"/>
      <c r="MT60" s="435">
        <v>67</v>
      </c>
      <c r="MU60" s="435">
        <v>61</v>
      </c>
      <c r="MV60" s="435"/>
      <c r="MW60" s="435">
        <v>217</v>
      </c>
      <c r="MX60" s="435">
        <v>0</v>
      </c>
      <c r="MY60" s="435">
        <v>0</v>
      </c>
      <c r="MZ60" s="435">
        <v>0</v>
      </c>
      <c r="NA60" s="435">
        <v>0</v>
      </c>
    </row>
    <row r="61" spans="1:365" ht="15" customHeight="1">
      <c r="A61" s="332" t="s">
        <v>566</v>
      </c>
      <c r="B61" s="435">
        <v>585</v>
      </c>
      <c r="C61" s="435">
        <v>1463</v>
      </c>
      <c r="D61" s="435">
        <v>189</v>
      </c>
      <c r="E61" s="435">
        <v>630</v>
      </c>
      <c r="F61" s="435">
        <v>653</v>
      </c>
      <c r="G61" s="435">
        <v>354</v>
      </c>
      <c r="H61" s="435">
        <v>112</v>
      </c>
      <c r="I61" s="435">
        <v>0</v>
      </c>
      <c r="J61" s="435">
        <v>443</v>
      </c>
      <c r="K61" s="435">
        <v>557</v>
      </c>
      <c r="L61" s="435">
        <v>353</v>
      </c>
      <c r="M61" s="435">
        <v>105</v>
      </c>
      <c r="N61" s="435">
        <v>494</v>
      </c>
      <c r="O61" s="435">
        <v>260</v>
      </c>
      <c r="P61" s="435">
        <v>102</v>
      </c>
      <c r="Q61" s="435">
        <v>520</v>
      </c>
      <c r="R61" s="435">
        <v>271</v>
      </c>
      <c r="S61" s="739"/>
      <c r="T61" s="435">
        <v>511</v>
      </c>
      <c r="U61" s="435">
        <v>246</v>
      </c>
      <c r="V61" s="435">
        <v>227</v>
      </c>
      <c r="W61" s="435">
        <v>8</v>
      </c>
      <c r="X61" s="435">
        <v>618</v>
      </c>
      <c r="Y61" s="435">
        <v>851</v>
      </c>
      <c r="Z61" s="435">
        <v>1</v>
      </c>
      <c r="AA61" s="435">
        <v>0</v>
      </c>
      <c r="AB61" s="435">
        <v>0</v>
      </c>
      <c r="AC61" s="435">
        <v>248</v>
      </c>
      <c r="AD61" s="435">
        <v>180</v>
      </c>
      <c r="AE61" s="435">
        <v>0</v>
      </c>
      <c r="AF61" s="435">
        <v>292</v>
      </c>
      <c r="AG61" s="435">
        <v>373</v>
      </c>
      <c r="AH61" s="435">
        <v>199</v>
      </c>
      <c r="AI61" s="435">
        <v>382</v>
      </c>
      <c r="AJ61" s="435">
        <v>148</v>
      </c>
      <c r="AK61" s="435">
        <v>0</v>
      </c>
      <c r="AL61" s="435">
        <v>0</v>
      </c>
      <c r="AM61" s="435">
        <v>495</v>
      </c>
      <c r="AN61" s="435">
        <v>461</v>
      </c>
      <c r="AO61" s="435">
        <v>51</v>
      </c>
      <c r="AP61" s="435">
        <v>105</v>
      </c>
      <c r="AQ61" s="435">
        <v>142</v>
      </c>
      <c r="AR61" s="435">
        <v>92</v>
      </c>
      <c r="AS61" s="435">
        <v>114</v>
      </c>
      <c r="AT61" s="435">
        <v>677</v>
      </c>
      <c r="AU61" s="435">
        <v>938</v>
      </c>
      <c r="AV61" s="435">
        <v>1065</v>
      </c>
      <c r="AW61" s="435">
        <v>7</v>
      </c>
      <c r="AX61" s="449">
        <v>0</v>
      </c>
      <c r="AY61" s="435">
        <v>366</v>
      </c>
      <c r="AZ61" s="435">
        <v>356</v>
      </c>
      <c r="BA61" s="435">
        <v>414</v>
      </c>
      <c r="BB61" s="435">
        <v>167</v>
      </c>
      <c r="BC61" s="435">
        <v>0</v>
      </c>
      <c r="BD61" s="435">
        <v>263</v>
      </c>
      <c r="BE61" s="435">
        <v>292</v>
      </c>
      <c r="BF61" s="435">
        <v>365</v>
      </c>
      <c r="BG61" s="435">
        <v>824</v>
      </c>
      <c r="BH61" s="435">
        <v>862</v>
      </c>
      <c r="BI61" s="435">
        <v>1138</v>
      </c>
      <c r="BJ61" s="435">
        <v>917</v>
      </c>
      <c r="BK61" s="435">
        <v>281</v>
      </c>
      <c r="BL61" s="435">
        <v>0</v>
      </c>
      <c r="BM61" s="435">
        <v>319</v>
      </c>
      <c r="BN61" s="435">
        <v>1647</v>
      </c>
      <c r="BO61" s="435">
        <v>1809</v>
      </c>
      <c r="BP61" s="435">
        <v>1694</v>
      </c>
      <c r="BQ61" s="435">
        <v>979</v>
      </c>
      <c r="BR61" s="435">
        <v>410</v>
      </c>
      <c r="BS61" s="435">
        <v>46</v>
      </c>
      <c r="BT61" s="435">
        <v>416</v>
      </c>
      <c r="BU61" s="435">
        <v>1281</v>
      </c>
      <c r="BV61" s="435">
        <v>1280</v>
      </c>
      <c r="BW61" s="435">
        <v>1834</v>
      </c>
      <c r="BX61" s="435">
        <v>2225</v>
      </c>
      <c r="BY61" s="435">
        <v>154</v>
      </c>
      <c r="BZ61" s="435">
        <v>157</v>
      </c>
      <c r="CA61" s="435">
        <v>157</v>
      </c>
      <c r="CB61" s="435">
        <v>698</v>
      </c>
      <c r="CC61" s="435">
        <v>967</v>
      </c>
      <c r="CD61" s="435">
        <v>582</v>
      </c>
      <c r="CE61" s="435">
        <v>345</v>
      </c>
      <c r="CF61" s="435">
        <v>0</v>
      </c>
      <c r="CG61" s="435">
        <v>0</v>
      </c>
      <c r="CH61" s="435">
        <v>0</v>
      </c>
      <c r="CI61" s="435">
        <v>515</v>
      </c>
      <c r="CJ61" s="435">
        <v>927</v>
      </c>
      <c r="CK61" s="435">
        <v>1348</v>
      </c>
      <c r="CL61" s="435">
        <v>618</v>
      </c>
      <c r="CM61" s="435">
        <v>189</v>
      </c>
      <c r="CN61" s="435">
        <v>0</v>
      </c>
      <c r="CO61" s="435">
        <v>0</v>
      </c>
      <c r="CP61" s="435">
        <v>633</v>
      </c>
      <c r="CQ61" s="435">
        <v>457</v>
      </c>
      <c r="CR61" s="435">
        <v>930</v>
      </c>
      <c r="CS61" s="435">
        <v>1729</v>
      </c>
      <c r="CT61" s="435">
        <v>0</v>
      </c>
      <c r="CU61" s="435">
        <v>0</v>
      </c>
      <c r="CV61" s="864">
        <v>0</v>
      </c>
      <c r="CW61" s="435">
        <v>826</v>
      </c>
      <c r="CX61" s="435">
        <v>1794</v>
      </c>
      <c r="CY61" s="435">
        <v>2524</v>
      </c>
      <c r="CZ61" s="435">
        <v>4290</v>
      </c>
      <c r="DA61" s="875">
        <v>4374</v>
      </c>
      <c r="DB61" s="875">
        <v>4374</v>
      </c>
      <c r="DC61" s="875">
        <v>2981</v>
      </c>
      <c r="DD61" s="435">
        <v>3925</v>
      </c>
      <c r="DE61" s="435">
        <v>2720</v>
      </c>
      <c r="DF61" s="435">
        <v>3321</v>
      </c>
      <c r="DG61" s="435">
        <v>3928</v>
      </c>
      <c r="DH61" s="435">
        <v>3253</v>
      </c>
      <c r="DI61" s="435">
        <v>2950</v>
      </c>
      <c r="DJ61" s="435">
        <v>2394</v>
      </c>
      <c r="DK61" s="435">
        <v>550</v>
      </c>
      <c r="DL61" s="435">
        <v>274</v>
      </c>
      <c r="DM61" s="435">
        <v>914</v>
      </c>
      <c r="DN61" s="435">
        <v>1471</v>
      </c>
      <c r="DO61" s="435">
        <v>1564</v>
      </c>
      <c r="DP61" s="435">
        <v>953</v>
      </c>
      <c r="DQ61" s="435">
        <v>491</v>
      </c>
      <c r="DR61" s="435">
        <v>1411</v>
      </c>
      <c r="DS61" s="435">
        <v>1329</v>
      </c>
      <c r="DT61" s="435">
        <v>1898</v>
      </c>
      <c r="DU61" s="435">
        <v>1890</v>
      </c>
      <c r="DV61" s="435">
        <v>1737</v>
      </c>
      <c r="DW61" s="435">
        <v>1071</v>
      </c>
      <c r="DX61" s="435">
        <v>1269</v>
      </c>
      <c r="DY61" s="435">
        <v>998</v>
      </c>
      <c r="DZ61" s="435">
        <v>2250</v>
      </c>
      <c r="EA61" s="435">
        <v>3246</v>
      </c>
      <c r="EB61" s="435">
        <v>1702</v>
      </c>
      <c r="EC61" s="435">
        <v>200</v>
      </c>
      <c r="ED61" s="435">
        <v>0</v>
      </c>
      <c r="EE61" s="890">
        <v>0</v>
      </c>
      <c r="EF61" s="435">
        <v>631</v>
      </c>
      <c r="EG61" s="435">
        <v>1011</v>
      </c>
      <c r="EH61" s="435">
        <v>923</v>
      </c>
      <c r="EI61" s="435">
        <v>463</v>
      </c>
      <c r="EJ61" s="435">
        <v>724</v>
      </c>
      <c r="EK61" s="435">
        <v>917</v>
      </c>
      <c r="EL61" s="435">
        <v>555</v>
      </c>
      <c r="EM61" s="435">
        <v>954</v>
      </c>
      <c r="EN61" s="435">
        <v>1505</v>
      </c>
      <c r="EO61" s="435">
        <v>1380</v>
      </c>
      <c r="EP61" s="435">
        <v>2580</v>
      </c>
      <c r="EQ61" s="435">
        <v>3070</v>
      </c>
      <c r="ER61" s="435">
        <v>3440</v>
      </c>
      <c r="ES61" s="435">
        <v>3434</v>
      </c>
      <c r="ET61" s="435">
        <v>3576</v>
      </c>
      <c r="EU61" s="435">
        <v>2070</v>
      </c>
      <c r="EV61" s="435"/>
      <c r="EW61" s="435">
        <v>1752</v>
      </c>
      <c r="EX61" s="435">
        <v>1738</v>
      </c>
      <c r="EY61" s="435">
        <v>1934</v>
      </c>
      <c r="EZ61" s="435">
        <v>1934</v>
      </c>
      <c r="FA61" s="435">
        <v>1607</v>
      </c>
      <c r="FB61" s="435">
        <v>2329</v>
      </c>
      <c r="FC61" s="435">
        <v>1284</v>
      </c>
      <c r="FD61" s="435">
        <v>373</v>
      </c>
      <c r="FE61" s="435">
        <v>92</v>
      </c>
      <c r="FF61" s="435">
        <v>0</v>
      </c>
      <c r="FG61" s="435">
        <v>0</v>
      </c>
      <c r="FH61" s="435">
        <v>439</v>
      </c>
      <c r="FI61" s="435">
        <v>1009</v>
      </c>
      <c r="FJ61" s="435">
        <v>1935</v>
      </c>
      <c r="FK61" s="435">
        <v>2451</v>
      </c>
      <c r="FL61" s="435">
        <v>1421</v>
      </c>
      <c r="FM61" s="435">
        <v>1417</v>
      </c>
      <c r="FN61" s="435">
        <v>885</v>
      </c>
      <c r="FO61" s="435">
        <v>1366</v>
      </c>
      <c r="FP61" s="435">
        <v>1633</v>
      </c>
      <c r="FQ61" s="435">
        <v>934</v>
      </c>
      <c r="FR61" s="435">
        <v>1691</v>
      </c>
      <c r="FS61" s="435">
        <v>1686</v>
      </c>
      <c r="FT61" s="435">
        <v>599</v>
      </c>
      <c r="FU61" s="435">
        <v>0</v>
      </c>
      <c r="FV61" s="435">
        <v>408</v>
      </c>
      <c r="FW61" s="435">
        <v>529</v>
      </c>
      <c r="FX61" s="435">
        <v>833</v>
      </c>
      <c r="FY61" s="435">
        <v>811</v>
      </c>
      <c r="FZ61" s="435">
        <v>0</v>
      </c>
      <c r="GA61" s="435">
        <v>0</v>
      </c>
      <c r="GB61" s="435">
        <v>0</v>
      </c>
      <c r="GC61" s="435">
        <v>500</v>
      </c>
      <c r="GD61" s="435">
        <v>176</v>
      </c>
      <c r="GE61" s="435">
        <v>791</v>
      </c>
      <c r="GF61" s="435">
        <v>1062</v>
      </c>
      <c r="GG61" s="435">
        <v>0</v>
      </c>
      <c r="GH61" s="435">
        <v>72</v>
      </c>
      <c r="GI61" s="435">
        <v>66</v>
      </c>
      <c r="GJ61" s="435">
        <v>525</v>
      </c>
      <c r="GK61" s="435">
        <v>84</v>
      </c>
      <c r="GL61" s="435">
        <v>706</v>
      </c>
      <c r="GM61" s="435">
        <v>716</v>
      </c>
      <c r="GN61" s="435">
        <v>11</v>
      </c>
      <c r="GO61" s="435">
        <v>11</v>
      </c>
      <c r="GP61" s="435">
        <v>11</v>
      </c>
      <c r="GQ61" s="435">
        <v>797</v>
      </c>
      <c r="GR61" s="435">
        <v>776</v>
      </c>
      <c r="GS61" s="435">
        <v>459</v>
      </c>
      <c r="GT61" s="435">
        <v>47</v>
      </c>
      <c r="GU61" s="435">
        <v>36</v>
      </c>
      <c r="GV61" s="435">
        <v>0</v>
      </c>
      <c r="GW61" s="435">
        <v>0</v>
      </c>
      <c r="GX61" s="435">
        <v>326</v>
      </c>
      <c r="GY61" s="435">
        <v>798</v>
      </c>
      <c r="GZ61" s="435">
        <v>944</v>
      </c>
      <c r="HA61" s="435">
        <v>708</v>
      </c>
      <c r="HB61" s="435">
        <v>594</v>
      </c>
      <c r="HC61" s="435">
        <v>299</v>
      </c>
      <c r="HD61" s="435">
        <v>299</v>
      </c>
      <c r="HE61" s="435">
        <v>304</v>
      </c>
      <c r="HF61" s="435">
        <v>976</v>
      </c>
      <c r="HG61" s="435">
        <v>1210</v>
      </c>
      <c r="HH61" s="435">
        <v>860</v>
      </c>
      <c r="HI61" s="435">
        <v>1406</v>
      </c>
      <c r="HJ61" s="435">
        <v>1381</v>
      </c>
      <c r="HK61" s="435">
        <v>1332</v>
      </c>
      <c r="HL61" s="435">
        <v>1760</v>
      </c>
      <c r="HM61" s="435">
        <v>766</v>
      </c>
      <c r="HN61" s="435">
        <v>1052</v>
      </c>
      <c r="HO61" s="435">
        <v>181</v>
      </c>
      <c r="HP61" s="435">
        <v>315</v>
      </c>
      <c r="HQ61" s="435">
        <v>192</v>
      </c>
      <c r="HR61" s="435">
        <v>11</v>
      </c>
      <c r="HS61" s="435">
        <v>837</v>
      </c>
      <c r="HT61" s="435">
        <v>972</v>
      </c>
      <c r="HU61" s="435">
        <v>385</v>
      </c>
      <c r="HV61" s="435">
        <v>600</v>
      </c>
      <c r="HW61" s="435">
        <v>58</v>
      </c>
      <c r="HX61" s="435">
        <v>379</v>
      </c>
      <c r="HY61" s="435">
        <v>655</v>
      </c>
      <c r="HZ61" s="435">
        <v>1739</v>
      </c>
      <c r="IA61" s="435">
        <v>2067</v>
      </c>
      <c r="IB61" s="435">
        <v>2669</v>
      </c>
      <c r="IC61" s="435">
        <v>1173</v>
      </c>
      <c r="ID61" s="435">
        <v>1648</v>
      </c>
      <c r="IE61" s="435">
        <v>333</v>
      </c>
      <c r="IF61" s="435">
        <v>103</v>
      </c>
      <c r="IG61" s="435">
        <v>393</v>
      </c>
      <c r="IH61" s="435">
        <v>523</v>
      </c>
      <c r="II61" s="435">
        <v>643</v>
      </c>
      <c r="IJ61" s="435">
        <v>433</v>
      </c>
      <c r="IK61" s="435">
        <v>54</v>
      </c>
      <c r="IL61" s="435">
        <v>154</v>
      </c>
      <c r="IM61" s="435">
        <v>145</v>
      </c>
      <c r="IN61" s="435">
        <v>525</v>
      </c>
      <c r="IO61" s="435">
        <v>542</v>
      </c>
      <c r="IP61" s="435">
        <v>99</v>
      </c>
      <c r="IQ61" s="435">
        <v>356</v>
      </c>
      <c r="IR61" s="435">
        <v>564</v>
      </c>
      <c r="IS61" s="435">
        <v>977</v>
      </c>
      <c r="IT61" s="435">
        <v>1333</v>
      </c>
      <c r="IU61" s="435">
        <v>1332</v>
      </c>
      <c r="IV61" s="435">
        <v>201</v>
      </c>
      <c r="IW61" s="435">
        <v>206</v>
      </c>
      <c r="IX61" s="435">
        <v>344</v>
      </c>
      <c r="IY61" s="435">
        <v>770</v>
      </c>
      <c r="IZ61" s="435">
        <v>1133</v>
      </c>
      <c r="JA61" s="435">
        <v>1215</v>
      </c>
      <c r="JB61" s="435">
        <v>1485</v>
      </c>
      <c r="JC61" s="435">
        <v>1739</v>
      </c>
      <c r="JD61" s="435">
        <v>1442</v>
      </c>
      <c r="JE61" s="435">
        <v>903</v>
      </c>
      <c r="JF61" s="435">
        <v>930</v>
      </c>
      <c r="JG61" s="435">
        <v>591</v>
      </c>
      <c r="JH61" s="435">
        <v>162</v>
      </c>
      <c r="JI61" s="435">
        <v>212</v>
      </c>
      <c r="JJ61" s="435">
        <v>727</v>
      </c>
      <c r="JK61" s="435">
        <v>816</v>
      </c>
      <c r="JL61" s="435">
        <v>662</v>
      </c>
      <c r="JM61" s="435">
        <v>602</v>
      </c>
      <c r="JN61" s="435">
        <v>82</v>
      </c>
      <c r="JO61" s="435">
        <v>253</v>
      </c>
      <c r="JP61" s="435">
        <v>1429</v>
      </c>
      <c r="JQ61" s="435">
        <v>2041</v>
      </c>
      <c r="JR61" s="435">
        <v>2815</v>
      </c>
      <c r="JS61" s="435">
        <v>2670</v>
      </c>
      <c r="JT61" s="435">
        <v>1685</v>
      </c>
      <c r="JU61" s="435">
        <v>1511</v>
      </c>
      <c r="JV61" s="435">
        <v>1741</v>
      </c>
      <c r="JW61" s="435">
        <v>3283</v>
      </c>
      <c r="JX61" s="435">
        <v>17725</v>
      </c>
      <c r="JY61" s="435">
        <v>2817</v>
      </c>
      <c r="JZ61" s="435">
        <v>278</v>
      </c>
      <c r="KA61" s="435">
        <v>1544</v>
      </c>
      <c r="KB61" s="435">
        <v>3431</v>
      </c>
      <c r="KC61" s="435">
        <v>3730</v>
      </c>
      <c r="KD61" s="435">
        <v>3955</v>
      </c>
      <c r="KE61" s="435">
        <v>2331</v>
      </c>
      <c r="KF61" s="435">
        <v>2861</v>
      </c>
      <c r="KG61" s="435">
        <v>2824</v>
      </c>
      <c r="KH61" s="435">
        <v>1378</v>
      </c>
      <c r="KI61" s="435">
        <v>1306</v>
      </c>
      <c r="KJ61" s="435">
        <v>1886</v>
      </c>
      <c r="KK61" s="435">
        <v>1222</v>
      </c>
      <c r="KL61" s="435">
        <v>1194</v>
      </c>
      <c r="KM61" s="435">
        <v>853</v>
      </c>
      <c r="KN61" s="1461">
        <v>0</v>
      </c>
      <c r="KO61" s="435">
        <v>1663</v>
      </c>
      <c r="KP61" s="435">
        <v>1151</v>
      </c>
      <c r="KQ61" s="435">
        <v>317</v>
      </c>
      <c r="KR61" s="435">
        <v>124</v>
      </c>
      <c r="KS61" s="435">
        <v>530</v>
      </c>
      <c r="KT61" s="435">
        <v>711</v>
      </c>
      <c r="KU61" s="435">
        <v>972</v>
      </c>
      <c r="KV61" s="435">
        <v>756</v>
      </c>
      <c r="KW61" s="435">
        <v>1904</v>
      </c>
      <c r="KX61" s="435">
        <v>1780</v>
      </c>
      <c r="KY61" s="435">
        <v>1758</v>
      </c>
      <c r="KZ61" s="435">
        <v>2459</v>
      </c>
      <c r="LA61" s="435">
        <v>2188</v>
      </c>
      <c r="LB61" s="435">
        <v>2638</v>
      </c>
      <c r="LC61" s="435">
        <v>3038</v>
      </c>
      <c r="LD61" s="435">
        <v>1816</v>
      </c>
      <c r="LE61" s="435">
        <v>1237</v>
      </c>
      <c r="LF61" s="435">
        <v>1380</v>
      </c>
      <c r="LG61" s="435">
        <v>1912</v>
      </c>
      <c r="LH61" s="435">
        <v>1692</v>
      </c>
      <c r="LI61" s="435">
        <v>1816</v>
      </c>
      <c r="LJ61" s="435">
        <v>1345</v>
      </c>
      <c r="LK61" s="435">
        <v>1315</v>
      </c>
      <c r="LL61" s="435">
        <v>959</v>
      </c>
      <c r="LM61" s="435">
        <v>687</v>
      </c>
      <c r="LN61" s="435">
        <v>883</v>
      </c>
      <c r="LO61" s="1499"/>
      <c r="LP61" s="1499"/>
      <c r="LQ61" s="435">
        <v>1252</v>
      </c>
      <c r="LR61" s="435">
        <v>1953</v>
      </c>
      <c r="LS61" s="435">
        <v>1101</v>
      </c>
      <c r="LT61" s="435">
        <v>2816</v>
      </c>
      <c r="LU61" s="435">
        <v>5054</v>
      </c>
      <c r="LV61" s="446"/>
      <c r="LW61" s="446"/>
      <c r="LX61" s="435">
        <v>4561</v>
      </c>
      <c r="LY61" s="435">
        <v>1477</v>
      </c>
      <c r="LZ61" s="435">
        <v>980</v>
      </c>
      <c r="MA61" s="435">
        <v>2810</v>
      </c>
      <c r="MB61" s="435">
        <v>2794</v>
      </c>
      <c r="MC61" s="435">
        <v>1244</v>
      </c>
      <c r="MD61" s="435">
        <v>2136</v>
      </c>
      <c r="ME61" s="435">
        <v>1147</v>
      </c>
      <c r="MF61" s="435">
        <v>1308</v>
      </c>
      <c r="MG61" s="435">
        <v>1003</v>
      </c>
      <c r="MH61" s="435">
        <v>2813</v>
      </c>
      <c r="MI61" s="435">
        <v>1879</v>
      </c>
      <c r="MJ61" s="435">
        <v>1769</v>
      </c>
      <c r="MK61" s="435">
        <v>3429</v>
      </c>
      <c r="ML61" s="435">
        <v>2658</v>
      </c>
      <c r="MM61" s="435">
        <v>1783</v>
      </c>
      <c r="MN61" s="435">
        <v>1200</v>
      </c>
      <c r="MO61" s="435"/>
      <c r="MP61" s="435">
        <v>2622</v>
      </c>
      <c r="MQ61" s="435">
        <v>3395</v>
      </c>
      <c r="MR61" s="435">
        <v>3899</v>
      </c>
      <c r="MS61" s="435"/>
      <c r="MT61" s="435">
        <v>1282</v>
      </c>
      <c r="MU61" s="435">
        <v>264</v>
      </c>
      <c r="MV61" s="435"/>
      <c r="MW61" s="435">
        <v>686</v>
      </c>
      <c r="MX61" s="435">
        <v>1157</v>
      </c>
      <c r="MY61" s="435">
        <v>1743</v>
      </c>
      <c r="MZ61" s="435">
        <v>1522</v>
      </c>
      <c r="NA61" s="435">
        <v>2272</v>
      </c>
    </row>
    <row r="62" spans="1:365" ht="15" customHeight="1">
      <c r="A62" s="332" t="s">
        <v>567</v>
      </c>
      <c r="B62" s="706">
        <v>45690</v>
      </c>
      <c r="C62" s="706">
        <v>45691</v>
      </c>
      <c r="D62" s="732">
        <v>45692</v>
      </c>
      <c r="E62" s="732">
        <v>45692</v>
      </c>
      <c r="F62" s="706">
        <v>45327</v>
      </c>
      <c r="G62" s="706">
        <v>45695</v>
      </c>
      <c r="H62" s="706">
        <v>45695</v>
      </c>
      <c r="I62" s="449" t="s">
        <v>528</v>
      </c>
      <c r="J62" s="706">
        <v>45697</v>
      </c>
      <c r="K62" s="732">
        <v>45698</v>
      </c>
      <c r="L62" s="732">
        <v>45698</v>
      </c>
      <c r="M62" s="732">
        <v>45700</v>
      </c>
      <c r="N62" s="706">
        <v>45702</v>
      </c>
      <c r="O62" s="706">
        <v>45702</v>
      </c>
      <c r="P62" s="706">
        <v>45704</v>
      </c>
      <c r="Q62" s="706">
        <v>45705</v>
      </c>
      <c r="R62" s="732">
        <v>45706</v>
      </c>
      <c r="S62" s="747"/>
      <c r="T62" s="732">
        <v>45708</v>
      </c>
      <c r="U62" s="706">
        <v>45709</v>
      </c>
      <c r="V62" s="706">
        <v>45710</v>
      </c>
      <c r="W62" s="706">
        <v>45711</v>
      </c>
      <c r="X62" s="706">
        <v>45712</v>
      </c>
      <c r="Y62" s="732">
        <v>45712</v>
      </c>
      <c r="Z62" s="732">
        <v>45714</v>
      </c>
      <c r="AA62" s="706">
        <v>45715</v>
      </c>
      <c r="AB62" s="449" t="s">
        <v>528</v>
      </c>
      <c r="AC62" s="706">
        <v>45717</v>
      </c>
      <c r="AD62" s="706">
        <v>45718</v>
      </c>
      <c r="AE62" s="706">
        <v>45719</v>
      </c>
      <c r="AF62" s="732">
        <v>45719</v>
      </c>
      <c r="AG62" s="732">
        <v>45720</v>
      </c>
      <c r="AH62" s="732">
        <v>45721</v>
      </c>
      <c r="AI62" s="706">
        <v>45723</v>
      </c>
      <c r="AJ62" s="706">
        <v>45724</v>
      </c>
      <c r="AK62" s="449" t="s">
        <v>528</v>
      </c>
      <c r="AL62" s="449" t="s">
        <v>528</v>
      </c>
      <c r="AM62" s="732">
        <v>45727</v>
      </c>
      <c r="AN62" s="732">
        <v>45727</v>
      </c>
      <c r="AO62" s="732">
        <v>45728</v>
      </c>
      <c r="AP62" s="706">
        <v>45730</v>
      </c>
      <c r="AQ62" s="706">
        <v>45731</v>
      </c>
      <c r="AR62" s="706">
        <v>45732</v>
      </c>
      <c r="AS62" s="706">
        <v>45733</v>
      </c>
      <c r="AT62" s="706">
        <v>45733</v>
      </c>
      <c r="AU62" s="706">
        <v>45733</v>
      </c>
      <c r="AV62" s="706">
        <v>45735</v>
      </c>
      <c r="AW62" s="706">
        <v>45737</v>
      </c>
      <c r="AX62" s="449" t="s">
        <v>528</v>
      </c>
      <c r="AY62" s="706">
        <v>45739</v>
      </c>
      <c r="AZ62" s="706">
        <v>45739</v>
      </c>
      <c r="BA62" s="732">
        <v>45740</v>
      </c>
      <c r="BB62" s="706">
        <v>45742</v>
      </c>
      <c r="BC62" s="706">
        <v>45715</v>
      </c>
      <c r="BD62" s="706">
        <v>45716</v>
      </c>
      <c r="BE62" s="706">
        <v>45745</v>
      </c>
      <c r="BF62" s="706">
        <v>45745</v>
      </c>
      <c r="BG62" s="706">
        <v>45745</v>
      </c>
      <c r="BH62" s="706">
        <v>45747</v>
      </c>
      <c r="BI62" s="706">
        <v>45747</v>
      </c>
      <c r="BJ62" s="732">
        <v>45747</v>
      </c>
      <c r="BK62" s="706">
        <v>45748</v>
      </c>
      <c r="BL62" s="449" t="s">
        <v>528</v>
      </c>
      <c r="BM62" s="706">
        <v>45753</v>
      </c>
      <c r="BN62" s="706">
        <v>45753</v>
      </c>
      <c r="BO62" s="732">
        <v>45753</v>
      </c>
      <c r="BP62" s="732">
        <v>45753</v>
      </c>
      <c r="BQ62" s="732">
        <v>45753</v>
      </c>
      <c r="BR62" s="706">
        <v>45754</v>
      </c>
      <c r="BS62" s="706">
        <v>45759</v>
      </c>
      <c r="BT62" s="706">
        <v>45760</v>
      </c>
      <c r="BU62" s="706">
        <v>45761</v>
      </c>
      <c r="BV62" s="732">
        <v>45761</v>
      </c>
      <c r="BW62" s="732">
        <v>45761</v>
      </c>
      <c r="BX62" s="732">
        <v>45761</v>
      </c>
      <c r="BY62" s="706">
        <v>45765</v>
      </c>
      <c r="BZ62" s="706">
        <v>45766</v>
      </c>
      <c r="CA62" s="706">
        <v>45766</v>
      </c>
      <c r="CB62" s="732">
        <v>45768</v>
      </c>
      <c r="CC62" s="732">
        <v>45768</v>
      </c>
      <c r="CD62" s="732">
        <v>45769</v>
      </c>
      <c r="CE62" s="706">
        <v>45771</v>
      </c>
      <c r="CF62" s="449" t="s">
        <v>528</v>
      </c>
      <c r="CG62" s="449" t="s">
        <v>528</v>
      </c>
      <c r="CH62" s="449" t="s">
        <v>528</v>
      </c>
      <c r="CI62" s="706">
        <v>45775</v>
      </c>
      <c r="CJ62" s="732">
        <v>45775</v>
      </c>
      <c r="CK62" s="732">
        <v>45775</v>
      </c>
      <c r="CL62" s="706">
        <v>45778</v>
      </c>
      <c r="CM62" s="706">
        <v>45779</v>
      </c>
      <c r="CN62" s="449" t="s">
        <v>528</v>
      </c>
      <c r="CO62" s="449" t="s">
        <v>528</v>
      </c>
      <c r="CP62" s="706">
        <v>45782</v>
      </c>
      <c r="CQ62" s="706">
        <v>45782</v>
      </c>
      <c r="CR62" s="732">
        <v>45782</v>
      </c>
      <c r="CS62" s="706">
        <v>45782</v>
      </c>
      <c r="CT62" s="449" t="s">
        <v>528</v>
      </c>
      <c r="CU62" s="449" t="s">
        <v>528</v>
      </c>
      <c r="CV62" s="872">
        <v>0</v>
      </c>
      <c r="CW62" s="706">
        <v>45789</v>
      </c>
      <c r="CX62" s="706">
        <v>45789</v>
      </c>
      <c r="CY62" s="706">
        <v>45789</v>
      </c>
      <c r="CZ62" s="732">
        <v>45789</v>
      </c>
      <c r="DA62" s="732">
        <v>45789</v>
      </c>
      <c r="DB62" s="706">
        <v>45789</v>
      </c>
      <c r="DC62" s="706">
        <v>45789</v>
      </c>
      <c r="DD62" s="732">
        <v>45789</v>
      </c>
      <c r="DE62" s="732">
        <v>45789</v>
      </c>
      <c r="DF62" s="732">
        <v>45789</v>
      </c>
      <c r="DG62" s="732">
        <v>45789</v>
      </c>
      <c r="DH62" s="706">
        <v>45789</v>
      </c>
      <c r="DI62" s="706">
        <v>45789</v>
      </c>
      <c r="DJ62" s="706">
        <v>45789</v>
      </c>
      <c r="DK62" s="706">
        <v>45789</v>
      </c>
      <c r="DL62" s="706">
        <v>45804</v>
      </c>
      <c r="DM62" s="732">
        <v>45804</v>
      </c>
      <c r="DN62" s="706">
        <v>45804</v>
      </c>
      <c r="DO62" s="706">
        <v>45804</v>
      </c>
      <c r="DP62" s="706">
        <v>45806</v>
      </c>
      <c r="DQ62" s="706">
        <v>45807</v>
      </c>
      <c r="DR62" s="706">
        <v>45809</v>
      </c>
      <c r="DS62" s="732">
        <v>45810</v>
      </c>
      <c r="DT62" s="732">
        <v>45810</v>
      </c>
      <c r="DU62" s="732">
        <v>45811</v>
      </c>
      <c r="DV62" s="706">
        <v>45812</v>
      </c>
      <c r="DW62" s="706">
        <v>45813</v>
      </c>
      <c r="DX62" s="706">
        <v>45814</v>
      </c>
      <c r="DY62" s="706">
        <v>45817</v>
      </c>
      <c r="DZ62" s="706">
        <v>45817</v>
      </c>
      <c r="EA62" s="706">
        <v>45817</v>
      </c>
      <c r="EB62" s="706">
        <v>45817</v>
      </c>
      <c r="EC62" s="706">
        <v>45817</v>
      </c>
      <c r="ED62" s="449" t="s">
        <v>528</v>
      </c>
      <c r="EE62" s="898" t="s">
        <v>528</v>
      </c>
      <c r="EF62" s="706">
        <v>45824</v>
      </c>
      <c r="EG62" s="732">
        <v>45824</v>
      </c>
      <c r="EH62" s="732">
        <v>45824</v>
      </c>
      <c r="EI62" s="732">
        <v>45824</v>
      </c>
      <c r="EJ62" s="706">
        <v>45826</v>
      </c>
      <c r="EK62" s="706">
        <v>45827</v>
      </c>
      <c r="EL62" s="706">
        <v>45829</v>
      </c>
      <c r="EM62" s="706">
        <v>45830</v>
      </c>
      <c r="EN62" s="706">
        <v>45830</v>
      </c>
      <c r="EO62" s="732">
        <v>45830</v>
      </c>
      <c r="EP62" s="732">
        <v>45830</v>
      </c>
      <c r="EQ62" s="706">
        <v>45832</v>
      </c>
      <c r="ER62" s="706">
        <v>45832</v>
      </c>
      <c r="ES62" s="706">
        <v>45832</v>
      </c>
      <c r="ET62" s="732">
        <v>45832</v>
      </c>
      <c r="EU62" s="706">
        <v>45832</v>
      </c>
      <c r="EV62" s="449"/>
      <c r="EW62" s="732">
        <v>45839</v>
      </c>
      <c r="EX62" s="706">
        <v>45839</v>
      </c>
      <c r="EY62" s="706">
        <v>45839</v>
      </c>
      <c r="EZ62" s="706">
        <v>45839</v>
      </c>
      <c r="FA62" s="706">
        <v>45839</v>
      </c>
      <c r="FB62" s="732">
        <v>45842</v>
      </c>
      <c r="FC62" s="706">
        <v>45842</v>
      </c>
      <c r="FD62" s="732">
        <v>45842</v>
      </c>
      <c r="FE62" s="706">
        <v>45849</v>
      </c>
      <c r="FF62" s="449" t="s">
        <v>528</v>
      </c>
      <c r="FG62" s="449" t="s">
        <v>528</v>
      </c>
      <c r="FH62" s="706">
        <v>45852</v>
      </c>
      <c r="FI62" s="706">
        <v>45852</v>
      </c>
      <c r="FJ62" s="706">
        <v>45852</v>
      </c>
      <c r="FK62" s="706">
        <v>45487</v>
      </c>
      <c r="FL62" s="706">
        <v>45853</v>
      </c>
      <c r="FM62" s="706">
        <v>45853</v>
      </c>
      <c r="FN62" s="706">
        <v>45853</v>
      </c>
      <c r="FO62" s="706">
        <v>45853</v>
      </c>
      <c r="FP62" s="706">
        <v>45853</v>
      </c>
      <c r="FQ62" s="706">
        <v>45488</v>
      </c>
      <c r="FR62" s="732">
        <v>45853</v>
      </c>
      <c r="FS62" s="706">
        <v>45854</v>
      </c>
      <c r="FT62" s="706">
        <v>45861</v>
      </c>
      <c r="FU62" s="706" t="s">
        <v>528</v>
      </c>
      <c r="FV62" s="706">
        <v>45865</v>
      </c>
      <c r="FW62" s="732">
        <v>45866</v>
      </c>
      <c r="FX62" s="732">
        <v>45866</v>
      </c>
      <c r="FY62" s="732">
        <v>45866</v>
      </c>
      <c r="FZ62" s="449" t="s">
        <v>528</v>
      </c>
      <c r="GA62" s="449" t="s">
        <v>528</v>
      </c>
      <c r="GB62" s="449" t="s">
        <v>528</v>
      </c>
      <c r="GC62" s="732">
        <v>45873</v>
      </c>
      <c r="GD62" s="732">
        <v>45873</v>
      </c>
      <c r="GE62" s="732">
        <v>45873</v>
      </c>
      <c r="GF62" s="732">
        <v>45873</v>
      </c>
      <c r="GG62" s="449">
        <v>0</v>
      </c>
      <c r="GH62" s="732">
        <v>45878</v>
      </c>
      <c r="GI62" s="732">
        <v>45878</v>
      </c>
      <c r="GJ62" s="706">
        <v>45878</v>
      </c>
      <c r="GK62" s="706">
        <v>45878</v>
      </c>
      <c r="GL62" s="732">
        <v>45881</v>
      </c>
      <c r="GM62" s="706">
        <v>45882</v>
      </c>
      <c r="GN62" s="706">
        <v>45882</v>
      </c>
      <c r="GO62" s="706">
        <v>45882</v>
      </c>
      <c r="GP62" s="706">
        <v>45882</v>
      </c>
      <c r="GQ62" s="732">
        <v>45882</v>
      </c>
      <c r="GR62" s="732">
        <v>45882</v>
      </c>
      <c r="GS62" s="732">
        <v>45882</v>
      </c>
      <c r="GT62" s="732">
        <v>45882</v>
      </c>
      <c r="GU62" s="706">
        <v>45881</v>
      </c>
      <c r="GV62" s="449" t="s">
        <v>528</v>
      </c>
      <c r="GW62" s="449" t="s">
        <v>528</v>
      </c>
      <c r="GX62" s="706">
        <v>45893</v>
      </c>
      <c r="GY62" s="732">
        <v>45894</v>
      </c>
      <c r="GZ62" s="732">
        <v>45894</v>
      </c>
      <c r="HA62" s="732">
        <v>45894</v>
      </c>
      <c r="HB62" s="706">
        <v>45893</v>
      </c>
      <c r="HC62" s="706">
        <v>45895</v>
      </c>
      <c r="HD62" s="706">
        <v>45895</v>
      </c>
      <c r="HE62" s="706">
        <v>45901</v>
      </c>
      <c r="HF62" s="732">
        <v>45901</v>
      </c>
      <c r="HG62" s="732">
        <v>45901</v>
      </c>
      <c r="HH62" s="732">
        <v>45901</v>
      </c>
      <c r="HI62" s="706">
        <v>45901</v>
      </c>
      <c r="HJ62" s="706">
        <v>45901</v>
      </c>
      <c r="HK62" s="706">
        <v>45901</v>
      </c>
      <c r="HL62" s="706">
        <v>45902</v>
      </c>
      <c r="HM62" s="706">
        <v>45902</v>
      </c>
      <c r="HN62" s="706">
        <v>45904</v>
      </c>
      <c r="HO62" s="706">
        <v>45909</v>
      </c>
      <c r="HP62" s="706">
        <v>45909</v>
      </c>
      <c r="HQ62" s="706">
        <v>45910</v>
      </c>
      <c r="HR62" s="706">
        <v>45914</v>
      </c>
      <c r="HS62" s="706">
        <v>45914</v>
      </c>
      <c r="HT62" s="732">
        <v>45915</v>
      </c>
      <c r="HU62" s="732">
        <v>45915</v>
      </c>
      <c r="HV62" s="732">
        <v>45915</v>
      </c>
      <c r="HW62" s="706">
        <v>45917</v>
      </c>
      <c r="HX62" s="706">
        <v>45917</v>
      </c>
      <c r="HY62" s="706">
        <v>45917</v>
      </c>
      <c r="HZ62" s="706">
        <v>45920</v>
      </c>
      <c r="IA62" s="732">
        <v>45920</v>
      </c>
      <c r="IB62" s="732">
        <v>45920</v>
      </c>
      <c r="IC62" s="732">
        <v>45923</v>
      </c>
      <c r="ID62" s="706">
        <v>45922</v>
      </c>
      <c r="IE62" s="706">
        <v>45924</v>
      </c>
      <c r="IF62" s="706">
        <v>45925</v>
      </c>
      <c r="IG62" s="706">
        <v>45928</v>
      </c>
      <c r="IH62" s="706">
        <v>45929</v>
      </c>
      <c r="II62" s="732">
        <v>45929</v>
      </c>
      <c r="IJ62" s="732">
        <v>45930</v>
      </c>
      <c r="IK62" s="706">
        <v>45930</v>
      </c>
      <c r="IL62" s="706">
        <v>45930</v>
      </c>
      <c r="IM62" s="706">
        <v>45930</v>
      </c>
      <c r="IN62" s="706">
        <v>45930</v>
      </c>
      <c r="IO62" s="732">
        <v>45936</v>
      </c>
      <c r="IP62" s="732">
        <v>45936</v>
      </c>
      <c r="IQ62" s="732">
        <v>45936</v>
      </c>
      <c r="IR62" s="706">
        <v>45937</v>
      </c>
      <c r="IS62" s="706">
        <v>45937</v>
      </c>
      <c r="IT62" s="706">
        <v>45937</v>
      </c>
      <c r="IU62" s="706">
        <v>45937</v>
      </c>
      <c r="IV62" s="732">
        <v>45941</v>
      </c>
      <c r="IW62" s="732">
        <v>45943</v>
      </c>
      <c r="IX62" s="732">
        <v>45943</v>
      </c>
      <c r="IY62" s="706">
        <v>45945</v>
      </c>
      <c r="IZ62" s="706">
        <v>45945</v>
      </c>
      <c r="JA62" s="706">
        <v>45946</v>
      </c>
      <c r="JB62" s="706">
        <v>45946</v>
      </c>
      <c r="JC62" s="732">
        <v>45946</v>
      </c>
      <c r="JD62" s="732">
        <v>45947</v>
      </c>
      <c r="JE62" s="732">
        <v>45950</v>
      </c>
      <c r="JF62" s="706">
        <v>45952</v>
      </c>
      <c r="JG62" s="706">
        <v>45954</v>
      </c>
      <c r="JH62" s="706">
        <v>45954</v>
      </c>
      <c r="JI62" s="706">
        <v>45956</v>
      </c>
      <c r="JJ62" s="732">
        <v>45956</v>
      </c>
      <c r="JK62" s="732">
        <v>45956</v>
      </c>
      <c r="JL62" s="732">
        <v>45956</v>
      </c>
      <c r="JM62" s="706">
        <v>45957</v>
      </c>
      <c r="JN62" s="706">
        <v>45962</v>
      </c>
      <c r="JO62" s="706">
        <v>45963</v>
      </c>
      <c r="JP62" s="706">
        <v>45963</v>
      </c>
      <c r="JQ62" s="732">
        <v>45963</v>
      </c>
      <c r="JR62" s="732">
        <v>45963</v>
      </c>
      <c r="JS62" s="732">
        <v>45963</v>
      </c>
      <c r="JT62" s="706">
        <v>45964</v>
      </c>
      <c r="JU62" s="706">
        <v>45964</v>
      </c>
      <c r="JV62" s="706">
        <v>45965</v>
      </c>
      <c r="JW62" s="706">
        <v>45968</v>
      </c>
      <c r="JX62" s="706">
        <v>45969</v>
      </c>
      <c r="JY62" s="449" t="s">
        <v>568</v>
      </c>
      <c r="JZ62" s="706">
        <v>45971</v>
      </c>
      <c r="KA62" s="706">
        <v>45973</v>
      </c>
      <c r="KB62" s="706">
        <v>45974</v>
      </c>
      <c r="KC62" s="706">
        <v>45974</v>
      </c>
      <c r="KD62" s="706">
        <v>45976</v>
      </c>
      <c r="KE62" s="732">
        <v>45976</v>
      </c>
      <c r="KF62" s="732">
        <v>45976</v>
      </c>
      <c r="KG62" s="732">
        <v>45979</v>
      </c>
      <c r="KH62" s="706">
        <v>45981</v>
      </c>
      <c r="KI62" s="706">
        <v>45981</v>
      </c>
      <c r="KJ62" s="732">
        <v>45984</v>
      </c>
      <c r="KK62" s="732">
        <v>45984</v>
      </c>
      <c r="KL62" s="732">
        <v>45986</v>
      </c>
      <c r="KM62" s="706">
        <v>45986</v>
      </c>
      <c r="KN62" s="1469">
        <v>0</v>
      </c>
      <c r="KO62" s="732">
        <v>45989</v>
      </c>
      <c r="KP62" s="706">
        <v>45990</v>
      </c>
      <c r="KQ62" s="732">
        <v>45990</v>
      </c>
      <c r="KR62" s="706">
        <v>45992</v>
      </c>
      <c r="KS62" s="706">
        <v>45993</v>
      </c>
      <c r="KT62" s="732">
        <v>45994</v>
      </c>
      <c r="KU62" s="732">
        <v>45994</v>
      </c>
      <c r="KV62" s="706">
        <v>45994</v>
      </c>
      <c r="KW62" s="706">
        <v>45997</v>
      </c>
      <c r="KX62" s="706">
        <v>45997</v>
      </c>
      <c r="KY62" s="732">
        <v>45997</v>
      </c>
      <c r="KZ62" s="732">
        <v>45997</v>
      </c>
      <c r="LA62" s="706">
        <v>45997</v>
      </c>
      <c r="LB62" s="732">
        <v>45999</v>
      </c>
      <c r="LC62" s="706">
        <v>45999</v>
      </c>
      <c r="LD62" s="706">
        <v>45999</v>
      </c>
      <c r="LE62" s="706">
        <v>46001</v>
      </c>
      <c r="LF62" s="706">
        <v>46005</v>
      </c>
      <c r="LG62" s="732">
        <v>46005</v>
      </c>
      <c r="LH62" s="732">
        <v>46005</v>
      </c>
      <c r="LI62" s="732">
        <v>46005</v>
      </c>
      <c r="LJ62" s="706">
        <v>46006</v>
      </c>
      <c r="LK62" s="706">
        <v>46009</v>
      </c>
      <c r="LL62" s="706">
        <v>46011</v>
      </c>
      <c r="LM62" s="706">
        <v>46013</v>
      </c>
      <c r="LN62" s="732">
        <v>46013</v>
      </c>
      <c r="LO62" s="1500"/>
      <c r="LP62" s="1500"/>
      <c r="LQ62" s="706">
        <v>46014</v>
      </c>
      <c r="LR62" s="706">
        <v>46017</v>
      </c>
      <c r="LS62" s="706">
        <v>46018</v>
      </c>
      <c r="LT62" s="732">
        <v>46019</v>
      </c>
      <c r="LU62" s="732">
        <v>46019</v>
      </c>
      <c r="LV62" s="1520"/>
      <c r="LW62" s="1520"/>
      <c r="LX62" s="706">
        <v>46019</v>
      </c>
      <c r="LY62" s="706">
        <v>46019</v>
      </c>
      <c r="LZ62" s="706">
        <v>46024</v>
      </c>
      <c r="MA62" s="706">
        <v>46026</v>
      </c>
      <c r="MB62" s="706">
        <v>46027</v>
      </c>
      <c r="MC62" s="706">
        <v>46027</v>
      </c>
      <c r="MD62" s="706">
        <v>46027</v>
      </c>
      <c r="ME62" s="706">
        <v>46029</v>
      </c>
      <c r="MF62" s="706">
        <v>46031</v>
      </c>
      <c r="MG62" s="706">
        <v>46032</v>
      </c>
      <c r="MH62" s="706">
        <v>46033</v>
      </c>
      <c r="MI62" s="706">
        <v>46033</v>
      </c>
      <c r="MJ62" s="706">
        <v>46033</v>
      </c>
      <c r="MK62" s="706">
        <v>46034</v>
      </c>
      <c r="ML62" s="706">
        <v>46035</v>
      </c>
      <c r="MM62" s="706">
        <v>46036</v>
      </c>
      <c r="MN62" s="706">
        <v>46039</v>
      </c>
      <c r="MO62" s="449"/>
      <c r="MP62" s="706">
        <v>46039</v>
      </c>
      <c r="MQ62" s="732">
        <v>46040</v>
      </c>
      <c r="MR62" s="706">
        <v>46040</v>
      </c>
      <c r="MS62" s="449"/>
      <c r="MT62" s="706">
        <v>46043</v>
      </c>
      <c r="MU62" s="706">
        <v>46045</v>
      </c>
      <c r="MV62" s="449"/>
      <c r="MW62" s="706">
        <v>46046</v>
      </c>
      <c r="MX62" s="706">
        <v>46046</v>
      </c>
      <c r="MY62" s="706">
        <v>46046</v>
      </c>
      <c r="MZ62" s="706">
        <v>46050</v>
      </c>
      <c r="NA62" s="706">
        <v>46052</v>
      </c>
    </row>
    <row r="63" spans="1:365" ht="15" customHeight="1">
      <c r="A63" s="332" t="s">
        <v>569</v>
      </c>
      <c r="B63" s="449">
        <v>0</v>
      </c>
      <c r="C63" s="449">
        <v>0</v>
      </c>
      <c r="D63" s="449">
        <v>6</v>
      </c>
      <c r="E63" s="449">
        <v>6</v>
      </c>
      <c r="F63" s="706">
        <v>9</v>
      </c>
      <c r="G63" s="449">
        <v>0</v>
      </c>
      <c r="H63" s="449">
        <v>1</v>
      </c>
      <c r="I63" s="449">
        <v>0</v>
      </c>
      <c r="J63" s="449">
        <v>6</v>
      </c>
      <c r="K63" s="449">
        <v>10</v>
      </c>
      <c r="L63" s="449">
        <v>202</v>
      </c>
      <c r="M63" s="449">
        <v>8</v>
      </c>
      <c r="N63" s="449">
        <v>89</v>
      </c>
      <c r="O63" s="449">
        <v>1</v>
      </c>
      <c r="P63" s="449">
        <v>0</v>
      </c>
      <c r="Q63" s="449">
        <v>1</v>
      </c>
      <c r="R63" s="449">
        <v>21</v>
      </c>
      <c r="S63" s="747"/>
      <c r="T63" s="449">
        <v>29</v>
      </c>
      <c r="U63" s="449">
        <v>5</v>
      </c>
      <c r="V63" s="449">
        <v>11</v>
      </c>
      <c r="W63" s="449">
        <v>0</v>
      </c>
      <c r="X63" s="449">
        <v>21</v>
      </c>
      <c r="Y63" s="449">
        <v>382</v>
      </c>
      <c r="Z63" s="449">
        <v>213</v>
      </c>
      <c r="AA63" s="449">
        <v>0</v>
      </c>
      <c r="AB63" s="449">
        <v>0</v>
      </c>
      <c r="AC63" s="449">
        <v>0</v>
      </c>
      <c r="AD63" s="449">
        <v>0</v>
      </c>
      <c r="AE63" s="449">
        <v>2</v>
      </c>
      <c r="AF63" s="449">
        <v>548</v>
      </c>
      <c r="AG63" s="449">
        <v>7</v>
      </c>
      <c r="AH63" s="449">
        <v>151</v>
      </c>
      <c r="AI63" s="449">
        <v>287</v>
      </c>
      <c r="AJ63" s="449">
        <v>0</v>
      </c>
      <c r="AK63" s="449">
        <v>0</v>
      </c>
      <c r="AL63" s="449">
        <v>1</v>
      </c>
      <c r="AM63" s="449">
        <v>10</v>
      </c>
      <c r="AN63" s="449">
        <v>62</v>
      </c>
      <c r="AO63" s="449">
        <v>98</v>
      </c>
      <c r="AP63" s="449">
        <v>4</v>
      </c>
      <c r="AQ63" s="449">
        <v>0</v>
      </c>
      <c r="AR63" s="449">
        <v>5</v>
      </c>
      <c r="AS63" s="449">
        <v>6</v>
      </c>
      <c r="AT63" s="449">
        <v>525</v>
      </c>
      <c r="AU63" s="449">
        <v>533</v>
      </c>
      <c r="AV63" s="449">
        <v>49</v>
      </c>
      <c r="AW63" s="449">
        <v>9</v>
      </c>
      <c r="AX63" s="435">
        <v>1</v>
      </c>
      <c r="AY63" s="449">
        <v>3</v>
      </c>
      <c r="AZ63" s="449">
        <v>12</v>
      </c>
      <c r="BA63" s="449">
        <v>30</v>
      </c>
      <c r="BB63" s="449">
        <v>440</v>
      </c>
      <c r="BC63" s="449">
        <v>305</v>
      </c>
      <c r="BD63" s="449">
        <v>7</v>
      </c>
      <c r="BE63" s="449">
        <v>6</v>
      </c>
      <c r="BF63" s="449">
        <v>14</v>
      </c>
      <c r="BG63" s="449">
        <v>50</v>
      </c>
      <c r="BH63" s="449">
        <v>87</v>
      </c>
      <c r="BI63" s="449">
        <v>1074</v>
      </c>
      <c r="BJ63" s="449">
        <v>824</v>
      </c>
      <c r="BK63" s="449">
        <v>144</v>
      </c>
      <c r="BL63" s="449">
        <v>171</v>
      </c>
      <c r="BM63" s="449">
        <v>17</v>
      </c>
      <c r="BN63" s="449">
        <v>22</v>
      </c>
      <c r="BO63" s="449">
        <v>145</v>
      </c>
      <c r="BP63" s="449">
        <v>254</v>
      </c>
      <c r="BQ63" s="449">
        <v>117</v>
      </c>
      <c r="BR63" s="449">
        <v>69</v>
      </c>
      <c r="BS63" s="449">
        <v>47</v>
      </c>
      <c r="BT63" s="449">
        <v>51</v>
      </c>
      <c r="BU63" s="449">
        <v>35</v>
      </c>
      <c r="BV63" s="449">
        <v>86</v>
      </c>
      <c r="BW63" s="449">
        <v>702</v>
      </c>
      <c r="BX63" s="449">
        <v>18</v>
      </c>
      <c r="BY63" s="449">
        <v>99</v>
      </c>
      <c r="BZ63" s="449">
        <v>0</v>
      </c>
      <c r="CA63" s="449">
        <v>0</v>
      </c>
      <c r="CB63" s="449">
        <v>338</v>
      </c>
      <c r="CC63" s="449">
        <v>10</v>
      </c>
      <c r="CD63" s="449">
        <v>5</v>
      </c>
      <c r="CE63" s="449">
        <v>0</v>
      </c>
      <c r="CF63" s="449">
        <v>817</v>
      </c>
      <c r="CG63" s="449">
        <v>181</v>
      </c>
      <c r="CH63" s="449">
        <v>21</v>
      </c>
      <c r="CI63" s="449">
        <v>318</v>
      </c>
      <c r="CJ63" s="449">
        <v>30</v>
      </c>
      <c r="CK63" s="449">
        <v>386</v>
      </c>
      <c r="CL63" s="449">
        <v>122</v>
      </c>
      <c r="CM63" s="449">
        <v>1</v>
      </c>
      <c r="CN63" s="449">
        <v>40</v>
      </c>
      <c r="CO63" s="449">
        <v>20</v>
      </c>
      <c r="CP63" s="449">
        <v>50</v>
      </c>
      <c r="CQ63" s="449">
        <v>5</v>
      </c>
      <c r="CR63" s="449">
        <v>450</v>
      </c>
      <c r="CS63" s="449">
        <v>367</v>
      </c>
      <c r="CT63" s="449">
        <v>8</v>
      </c>
      <c r="CU63" s="449">
        <v>43</v>
      </c>
      <c r="CV63" s="872">
        <v>0</v>
      </c>
      <c r="CW63" s="449">
        <v>22</v>
      </c>
      <c r="CX63" s="449">
        <v>5</v>
      </c>
      <c r="CY63" s="449">
        <v>19</v>
      </c>
      <c r="CZ63" s="449">
        <v>799</v>
      </c>
      <c r="DA63" s="449">
        <v>552</v>
      </c>
      <c r="DB63" s="449">
        <v>554</v>
      </c>
      <c r="DC63" s="449">
        <v>53</v>
      </c>
      <c r="DD63" s="449">
        <v>723</v>
      </c>
      <c r="DE63" s="449">
        <v>883</v>
      </c>
      <c r="DF63" s="449">
        <v>1156</v>
      </c>
      <c r="DG63" s="449">
        <v>586</v>
      </c>
      <c r="DH63" s="449">
        <v>30</v>
      </c>
      <c r="DI63" s="449">
        <v>0</v>
      </c>
      <c r="DJ63" s="449">
        <v>14</v>
      </c>
      <c r="DK63" s="449">
        <v>9</v>
      </c>
      <c r="DL63" s="449">
        <v>51</v>
      </c>
      <c r="DM63" s="449">
        <v>158</v>
      </c>
      <c r="DN63" s="449">
        <v>110</v>
      </c>
      <c r="DO63" s="449">
        <v>95</v>
      </c>
      <c r="DP63" s="449">
        <v>108</v>
      </c>
      <c r="DQ63" s="449">
        <v>49</v>
      </c>
      <c r="DR63" s="449">
        <v>4</v>
      </c>
      <c r="DS63" s="449">
        <v>7</v>
      </c>
      <c r="DT63" s="449">
        <v>1162</v>
      </c>
      <c r="DU63" s="449">
        <v>482</v>
      </c>
      <c r="DV63" s="449">
        <v>38</v>
      </c>
      <c r="DW63" s="449">
        <v>40</v>
      </c>
      <c r="DX63" s="449">
        <v>45</v>
      </c>
      <c r="DY63" s="449">
        <v>46</v>
      </c>
      <c r="DZ63" s="449">
        <v>44</v>
      </c>
      <c r="EA63" s="449">
        <v>378</v>
      </c>
      <c r="EB63" s="449">
        <v>195</v>
      </c>
      <c r="EC63" s="449">
        <v>10</v>
      </c>
      <c r="ED63" s="449">
        <v>7</v>
      </c>
      <c r="EE63" s="898">
        <v>7</v>
      </c>
      <c r="EF63" s="449">
        <v>41</v>
      </c>
      <c r="EG63" s="449">
        <v>840</v>
      </c>
      <c r="EH63" s="449">
        <v>235</v>
      </c>
      <c r="EI63" s="449">
        <v>488</v>
      </c>
      <c r="EJ63" s="449">
        <v>3</v>
      </c>
      <c r="EK63" s="449">
        <v>1</v>
      </c>
      <c r="EL63" s="449">
        <v>33</v>
      </c>
      <c r="EM63" s="449">
        <v>477</v>
      </c>
      <c r="EN63" s="449">
        <v>153</v>
      </c>
      <c r="EO63" s="449">
        <v>179</v>
      </c>
      <c r="EP63" s="449">
        <v>465</v>
      </c>
      <c r="EQ63" s="449">
        <v>28</v>
      </c>
      <c r="ER63" s="449">
        <v>3</v>
      </c>
      <c r="ES63" s="449">
        <v>14</v>
      </c>
      <c r="ET63" s="449">
        <v>62</v>
      </c>
      <c r="EU63" s="449">
        <v>790</v>
      </c>
      <c r="EV63" s="449"/>
      <c r="EW63" s="449">
        <v>682</v>
      </c>
      <c r="EX63" s="449">
        <v>267</v>
      </c>
      <c r="EY63" s="449">
        <v>51</v>
      </c>
      <c r="EZ63" s="449">
        <v>91</v>
      </c>
      <c r="FA63" s="449">
        <v>72</v>
      </c>
      <c r="FB63" s="449">
        <v>94</v>
      </c>
      <c r="FC63" s="449">
        <v>317</v>
      </c>
      <c r="FD63" s="449">
        <v>51</v>
      </c>
      <c r="FE63" s="449">
        <v>148</v>
      </c>
      <c r="FF63" s="449">
        <v>274</v>
      </c>
      <c r="FG63" s="449">
        <v>378</v>
      </c>
      <c r="FH63" s="449">
        <v>187</v>
      </c>
      <c r="FI63" s="449">
        <v>80</v>
      </c>
      <c r="FJ63" s="449">
        <v>19</v>
      </c>
      <c r="FK63" s="449">
        <v>60</v>
      </c>
      <c r="FL63" s="449">
        <v>116</v>
      </c>
      <c r="FM63" s="449">
        <v>97</v>
      </c>
      <c r="FN63" s="449">
        <v>55</v>
      </c>
      <c r="FO63" s="449">
        <v>29</v>
      </c>
      <c r="FP63" s="449">
        <v>40</v>
      </c>
      <c r="FQ63" s="449">
        <v>58</v>
      </c>
      <c r="FR63" s="449">
        <v>30</v>
      </c>
      <c r="FS63" s="449">
        <v>24</v>
      </c>
      <c r="FT63" s="449">
        <v>35</v>
      </c>
      <c r="FU63" s="449">
        <v>74</v>
      </c>
      <c r="FV63" s="449">
        <v>24</v>
      </c>
      <c r="FW63" s="449">
        <v>221</v>
      </c>
      <c r="FX63" s="449">
        <v>2</v>
      </c>
      <c r="FY63" s="449">
        <v>27</v>
      </c>
      <c r="FZ63" s="449">
        <v>8</v>
      </c>
      <c r="GA63" s="449">
        <v>42</v>
      </c>
      <c r="GB63" s="449">
        <v>43</v>
      </c>
      <c r="GC63" s="449">
        <v>0</v>
      </c>
      <c r="GD63" s="449">
        <v>16</v>
      </c>
      <c r="GE63" s="449">
        <v>44</v>
      </c>
      <c r="GF63" s="449">
        <v>633</v>
      </c>
      <c r="GG63" s="449">
        <v>1</v>
      </c>
      <c r="GH63" s="449">
        <v>29</v>
      </c>
      <c r="GI63" s="449">
        <v>44</v>
      </c>
      <c r="GJ63" s="449">
        <v>11</v>
      </c>
      <c r="GK63" s="449">
        <v>0</v>
      </c>
      <c r="GL63" s="449">
        <v>73</v>
      </c>
      <c r="GM63" s="449">
        <v>31</v>
      </c>
      <c r="GN63" s="449">
        <v>1</v>
      </c>
      <c r="GO63" s="449"/>
      <c r="GP63" s="449">
        <v>0</v>
      </c>
      <c r="GQ63" s="449">
        <v>0</v>
      </c>
      <c r="GR63" s="449">
        <v>69</v>
      </c>
      <c r="GS63" s="449">
        <v>76</v>
      </c>
      <c r="GT63" s="449">
        <v>39</v>
      </c>
      <c r="GU63" s="449">
        <v>148</v>
      </c>
      <c r="GV63" s="449">
        <v>78</v>
      </c>
      <c r="GW63" s="449">
        <v>212</v>
      </c>
      <c r="GX63" s="449">
        <v>363</v>
      </c>
      <c r="GY63" s="449">
        <v>712</v>
      </c>
      <c r="GZ63" s="449">
        <v>524</v>
      </c>
      <c r="HA63" s="449">
        <v>600</v>
      </c>
      <c r="HB63" s="449">
        <v>131</v>
      </c>
      <c r="HC63" s="449">
        <v>224</v>
      </c>
      <c r="HD63" s="449">
        <v>142</v>
      </c>
      <c r="HE63" s="449">
        <v>97</v>
      </c>
      <c r="HF63" s="449">
        <v>385</v>
      </c>
      <c r="HG63" s="449">
        <v>447</v>
      </c>
      <c r="HH63" s="449">
        <v>569</v>
      </c>
      <c r="HI63" s="449">
        <v>65</v>
      </c>
      <c r="HJ63" s="449">
        <v>229</v>
      </c>
      <c r="HK63" s="449">
        <v>385</v>
      </c>
      <c r="HL63" s="449">
        <v>79</v>
      </c>
      <c r="HM63" s="449">
        <v>66</v>
      </c>
      <c r="HN63" s="449">
        <v>607</v>
      </c>
      <c r="HO63" s="449">
        <v>324</v>
      </c>
      <c r="HP63" s="449">
        <v>109</v>
      </c>
      <c r="HQ63" s="449">
        <v>10</v>
      </c>
      <c r="HR63" s="449">
        <v>62</v>
      </c>
      <c r="HS63" s="449">
        <v>768</v>
      </c>
      <c r="HT63" s="449">
        <v>348</v>
      </c>
      <c r="HU63" s="449">
        <v>118</v>
      </c>
      <c r="HV63" s="449">
        <v>160</v>
      </c>
      <c r="HW63" s="449">
        <v>216</v>
      </c>
      <c r="HX63" s="449">
        <v>118</v>
      </c>
      <c r="HY63" s="449">
        <v>152</v>
      </c>
      <c r="HZ63" s="449">
        <v>182</v>
      </c>
      <c r="IA63" s="449">
        <v>138</v>
      </c>
      <c r="IB63" s="449">
        <v>580</v>
      </c>
      <c r="IC63" s="449">
        <v>295</v>
      </c>
      <c r="ID63" s="449">
        <v>90</v>
      </c>
      <c r="IE63" s="449">
        <v>146</v>
      </c>
      <c r="IF63" s="449">
        <v>162</v>
      </c>
      <c r="IG63" s="449">
        <v>559</v>
      </c>
      <c r="IH63" s="449">
        <v>330</v>
      </c>
      <c r="II63" s="449">
        <v>91</v>
      </c>
      <c r="IJ63" s="449">
        <v>38</v>
      </c>
      <c r="IK63" s="449">
        <v>365</v>
      </c>
      <c r="IL63" s="449">
        <v>330</v>
      </c>
      <c r="IM63" s="449">
        <v>25</v>
      </c>
      <c r="IN63" s="449">
        <v>176</v>
      </c>
      <c r="IO63" s="449">
        <v>68</v>
      </c>
      <c r="IP63" s="449">
        <v>6</v>
      </c>
      <c r="IQ63" s="449">
        <v>165</v>
      </c>
      <c r="IR63" s="449">
        <v>284</v>
      </c>
      <c r="IS63" s="449">
        <v>230</v>
      </c>
      <c r="IT63" s="449">
        <v>61</v>
      </c>
      <c r="IU63" s="449">
        <v>785</v>
      </c>
      <c r="IV63" s="449">
        <v>284</v>
      </c>
      <c r="IW63" s="449">
        <v>103</v>
      </c>
      <c r="IX63" s="449">
        <v>817</v>
      </c>
      <c r="IY63" s="449">
        <v>1255</v>
      </c>
      <c r="IZ63" s="449">
        <v>947</v>
      </c>
      <c r="JA63" s="449">
        <v>999</v>
      </c>
      <c r="JB63" s="449">
        <v>301</v>
      </c>
      <c r="JC63" s="449">
        <v>49</v>
      </c>
      <c r="JD63" s="449">
        <v>87</v>
      </c>
      <c r="JE63" s="449">
        <v>98</v>
      </c>
      <c r="JF63" s="449">
        <v>167</v>
      </c>
      <c r="JG63" s="449">
        <v>172</v>
      </c>
      <c r="JH63" s="449">
        <v>305</v>
      </c>
      <c r="JI63" s="449">
        <v>62</v>
      </c>
      <c r="JJ63" s="449">
        <v>34</v>
      </c>
      <c r="JK63" s="449">
        <v>59</v>
      </c>
      <c r="JL63" s="449">
        <v>61</v>
      </c>
      <c r="JM63" s="449">
        <v>250</v>
      </c>
      <c r="JN63" s="449">
        <v>180</v>
      </c>
      <c r="JO63" s="449">
        <v>361</v>
      </c>
      <c r="JP63" s="449">
        <v>627</v>
      </c>
      <c r="JQ63" s="449">
        <v>894</v>
      </c>
      <c r="JR63" s="449">
        <v>425</v>
      </c>
      <c r="JS63" s="449">
        <v>1531</v>
      </c>
      <c r="JT63" s="449">
        <v>516</v>
      </c>
      <c r="JU63" s="449">
        <v>104</v>
      </c>
      <c r="JV63" s="449">
        <v>215</v>
      </c>
      <c r="JW63" s="449">
        <v>85</v>
      </c>
      <c r="JX63" s="449">
        <v>603</v>
      </c>
      <c r="JY63" s="449">
        <v>26</v>
      </c>
      <c r="JZ63" s="449">
        <v>1241</v>
      </c>
      <c r="KA63" s="449">
        <v>472</v>
      </c>
      <c r="KB63" s="449">
        <v>73</v>
      </c>
      <c r="KC63" s="449">
        <v>448</v>
      </c>
      <c r="KD63" s="449">
        <v>733</v>
      </c>
      <c r="KE63" s="449">
        <v>953</v>
      </c>
      <c r="KF63" s="449">
        <v>1497</v>
      </c>
      <c r="KG63" s="449">
        <v>1804</v>
      </c>
      <c r="KH63" s="449">
        <v>1772</v>
      </c>
      <c r="KI63" s="449">
        <v>1928</v>
      </c>
      <c r="KJ63" s="449">
        <v>1626</v>
      </c>
      <c r="KK63" s="449">
        <v>1108</v>
      </c>
      <c r="KL63" s="449">
        <v>959</v>
      </c>
      <c r="KM63" s="449">
        <v>390</v>
      </c>
      <c r="KN63" s="1469">
        <v>0</v>
      </c>
      <c r="KO63" s="449">
        <v>645</v>
      </c>
      <c r="KP63" s="449">
        <v>116</v>
      </c>
      <c r="KQ63" s="449">
        <v>439</v>
      </c>
      <c r="KR63" s="449">
        <v>676</v>
      </c>
      <c r="KS63" s="449">
        <v>743</v>
      </c>
      <c r="KT63" s="449">
        <v>145</v>
      </c>
      <c r="KU63" s="449">
        <v>793</v>
      </c>
      <c r="KV63" s="449">
        <v>1488</v>
      </c>
      <c r="KW63" s="449">
        <v>1472</v>
      </c>
      <c r="KX63" s="449">
        <v>1353</v>
      </c>
      <c r="KY63" s="449">
        <v>584</v>
      </c>
      <c r="KZ63" s="449">
        <v>1616</v>
      </c>
      <c r="LA63" s="449">
        <v>785</v>
      </c>
      <c r="LB63" s="449">
        <v>394</v>
      </c>
      <c r="LC63" s="449">
        <v>40</v>
      </c>
      <c r="LD63" s="449">
        <v>68</v>
      </c>
      <c r="LE63" s="449">
        <v>38</v>
      </c>
      <c r="LF63" s="449">
        <v>1243</v>
      </c>
      <c r="LG63" s="449">
        <v>807</v>
      </c>
      <c r="LH63" s="449">
        <v>309</v>
      </c>
      <c r="LI63" s="449">
        <v>427</v>
      </c>
      <c r="LJ63" s="449">
        <v>115</v>
      </c>
      <c r="LK63" s="449">
        <v>6</v>
      </c>
      <c r="LL63" s="449">
        <v>11</v>
      </c>
      <c r="LM63" s="449">
        <v>0</v>
      </c>
      <c r="LN63" s="449">
        <v>306</v>
      </c>
      <c r="LO63" s="1500"/>
      <c r="LP63" s="1500"/>
      <c r="LQ63" s="449">
        <v>212</v>
      </c>
      <c r="LR63" s="449">
        <v>1189</v>
      </c>
      <c r="LS63" s="449">
        <v>902</v>
      </c>
      <c r="LT63" s="449">
        <v>632</v>
      </c>
      <c r="LU63" s="449">
        <v>649</v>
      </c>
      <c r="LV63" s="1520"/>
      <c r="LW63" s="1520"/>
      <c r="LX63" s="449">
        <v>815</v>
      </c>
      <c r="LY63" s="449">
        <v>406</v>
      </c>
      <c r="LZ63" s="449">
        <v>195</v>
      </c>
      <c r="MA63" s="449">
        <v>114</v>
      </c>
      <c r="MB63" s="449">
        <v>92</v>
      </c>
      <c r="MC63" s="449">
        <v>141</v>
      </c>
      <c r="MD63" s="449">
        <v>102</v>
      </c>
      <c r="ME63" s="449">
        <v>31</v>
      </c>
      <c r="MF63" s="449">
        <v>79</v>
      </c>
      <c r="MG63" s="449">
        <v>209</v>
      </c>
      <c r="MH63" s="449">
        <v>21</v>
      </c>
      <c r="MI63" s="449">
        <v>57</v>
      </c>
      <c r="MJ63" s="449">
        <v>87</v>
      </c>
      <c r="MK63" s="449">
        <v>96</v>
      </c>
      <c r="ML63" s="449">
        <v>68</v>
      </c>
      <c r="MM63" s="449">
        <v>157</v>
      </c>
      <c r="MN63" s="449">
        <v>0</v>
      </c>
      <c r="MO63" s="449"/>
      <c r="MP63" s="449">
        <v>331</v>
      </c>
      <c r="MQ63" s="449">
        <v>69</v>
      </c>
      <c r="MR63" s="449">
        <v>45</v>
      </c>
      <c r="MS63" s="449"/>
      <c r="MT63" s="449">
        <v>0</v>
      </c>
      <c r="MU63" s="449">
        <v>16</v>
      </c>
      <c r="MV63" s="449"/>
      <c r="MW63" s="449">
        <v>11</v>
      </c>
      <c r="MX63" s="449">
        <v>41</v>
      </c>
      <c r="MY63" s="449">
        <v>475</v>
      </c>
      <c r="MZ63" s="449">
        <v>90</v>
      </c>
      <c r="NA63" s="449">
        <v>81</v>
      </c>
    </row>
    <row r="64" spans="1:365" ht="15" customHeight="1">
      <c r="A64" s="332" t="s">
        <v>570</v>
      </c>
      <c r="B64" s="435">
        <v>0</v>
      </c>
      <c r="C64" s="435">
        <v>0</v>
      </c>
      <c r="D64" s="435">
        <v>1</v>
      </c>
      <c r="E64" s="435">
        <v>0</v>
      </c>
      <c r="F64" s="435">
        <v>0</v>
      </c>
      <c r="G64" s="435">
        <v>0</v>
      </c>
      <c r="H64" s="435">
        <v>0</v>
      </c>
      <c r="I64" s="435">
        <v>0</v>
      </c>
      <c r="J64" s="435">
        <v>0</v>
      </c>
      <c r="K64" s="435">
        <v>0</v>
      </c>
      <c r="L64" s="435">
        <v>123</v>
      </c>
      <c r="M64" s="435">
        <v>163</v>
      </c>
      <c r="N64" s="435">
        <v>1</v>
      </c>
      <c r="O64" s="435">
        <v>0</v>
      </c>
      <c r="P64" s="435">
        <v>0</v>
      </c>
      <c r="Q64" s="435">
        <v>49</v>
      </c>
      <c r="R64" s="435">
        <v>27</v>
      </c>
      <c r="S64" s="739"/>
      <c r="T64" s="435">
        <v>0</v>
      </c>
      <c r="U64" s="435">
        <v>179</v>
      </c>
      <c r="V64" s="435">
        <v>0</v>
      </c>
      <c r="W64" s="435">
        <v>0</v>
      </c>
      <c r="X64" s="435">
        <v>1</v>
      </c>
      <c r="Y64" s="435">
        <v>114</v>
      </c>
      <c r="Z64" s="435">
        <v>234</v>
      </c>
      <c r="AA64" s="435">
        <v>107</v>
      </c>
      <c r="AB64" s="435">
        <v>0</v>
      </c>
      <c r="AC64" s="435">
        <v>0</v>
      </c>
      <c r="AD64" s="435">
        <v>0</v>
      </c>
      <c r="AE64" s="435">
        <v>24</v>
      </c>
      <c r="AF64" s="435">
        <v>37</v>
      </c>
      <c r="AG64" s="435">
        <v>21</v>
      </c>
      <c r="AH64" s="435">
        <v>34</v>
      </c>
      <c r="AI64" s="435">
        <v>107</v>
      </c>
      <c r="AJ64" s="435">
        <v>0</v>
      </c>
      <c r="AK64" s="435">
        <v>0</v>
      </c>
      <c r="AL64" s="435">
        <v>113</v>
      </c>
      <c r="AM64" s="435">
        <v>1</v>
      </c>
      <c r="AN64" s="435">
        <v>3</v>
      </c>
      <c r="AO64" s="435">
        <v>48</v>
      </c>
      <c r="AP64" s="435">
        <v>0</v>
      </c>
      <c r="AQ64" s="435">
        <v>0</v>
      </c>
      <c r="AR64" s="435">
        <v>0</v>
      </c>
      <c r="AS64" s="435">
        <v>0</v>
      </c>
      <c r="AT64" s="435">
        <v>10</v>
      </c>
      <c r="AU64" s="435">
        <v>33</v>
      </c>
      <c r="AV64" s="435">
        <v>81</v>
      </c>
      <c r="AW64" s="435">
        <v>0</v>
      </c>
      <c r="AX64" s="449">
        <v>0</v>
      </c>
      <c r="AY64" s="435">
        <v>5</v>
      </c>
      <c r="AZ64" s="435">
        <v>36</v>
      </c>
      <c r="BA64" s="435">
        <v>9</v>
      </c>
      <c r="BB64" s="435">
        <v>5</v>
      </c>
      <c r="BC64" s="435">
        <v>57</v>
      </c>
      <c r="BD64" s="435">
        <v>0</v>
      </c>
      <c r="BE64" s="435">
        <v>0</v>
      </c>
      <c r="BF64" s="435">
        <v>0</v>
      </c>
      <c r="BG64" s="435">
        <v>0</v>
      </c>
      <c r="BH64" s="435">
        <v>159</v>
      </c>
      <c r="BI64" s="435">
        <v>74</v>
      </c>
      <c r="BJ64" s="435">
        <v>120</v>
      </c>
      <c r="BK64" s="435">
        <v>131</v>
      </c>
      <c r="BL64" s="435">
        <v>98</v>
      </c>
      <c r="BM64" s="435">
        <v>0</v>
      </c>
      <c r="BN64" s="435">
        <v>24</v>
      </c>
      <c r="BO64" s="435">
        <v>52</v>
      </c>
      <c r="BP64" s="435">
        <v>9</v>
      </c>
      <c r="BQ64" s="435">
        <v>0</v>
      </c>
      <c r="BR64" s="435">
        <v>135</v>
      </c>
      <c r="BS64" s="435">
        <v>21</v>
      </c>
      <c r="BT64" s="435">
        <v>0</v>
      </c>
      <c r="BU64" s="435">
        <v>0</v>
      </c>
      <c r="BV64" s="435">
        <v>1</v>
      </c>
      <c r="BW64" s="435">
        <v>242</v>
      </c>
      <c r="BX64" s="435">
        <v>26</v>
      </c>
      <c r="BY64" s="435">
        <v>197</v>
      </c>
      <c r="BZ64" s="435">
        <v>0</v>
      </c>
      <c r="CA64" s="435">
        <v>0</v>
      </c>
      <c r="CB64" s="435">
        <v>107</v>
      </c>
      <c r="CC64" s="435">
        <v>0</v>
      </c>
      <c r="CD64" s="435">
        <v>6</v>
      </c>
      <c r="CE64" s="435">
        <v>0</v>
      </c>
      <c r="CF64" s="435">
        <v>87</v>
      </c>
      <c r="CG64" s="435">
        <v>0</v>
      </c>
      <c r="CH64" s="435">
        <v>27</v>
      </c>
      <c r="CI64" s="435">
        <v>265</v>
      </c>
      <c r="CJ64" s="435">
        <v>70</v>
      </c>
      <c r="CK64" s="435">
        <v>0</v>
      </c>
      <c r="CL64" s="435">
        <v>78</v>
      </c>
      <c r="CM64" s="435">
        <v>41</v>
      </c>
      <c r="CN64" s="435">
        <v>0</v>
      </c>
      <c r="CO64" s="435">
        <v>71</v>
      </c>
      <c r="CP64" s="435">
        <v>2</v>
      </c>
      <c r="CQ64" s="435">
        <v>56</v>
      </c>
      <c r="CR64" s="435">
        <v>40</v>
      </c>
      <c r="CS64" s="435">
        <v>61</v>
      </c>
      <c r="CT64" s="435">
        <v>206</v>
      </c>
      <c r="CU64" s="435">
        <v>57</v>
      </c>
      <c r="CV64" s="864">
        <v>0</v>
      </c>
      <c r="CW64" s="435">
        <v>1</v>
      </c>
      <c r="CX64" s="435">
        <v>0</v>
      </c>
      <c r="CY64" s="435">
        <v>0</v>
      </c>
      <c r="CZ64" s="435">
        <v>93</v>
      </c>
      <c r="DA64" s="435">
        <v>117</v>
      </c>
      <c r="DB64" s="435">
        <v>117</v>
      </c>
      <c r="DC64" s="435">
        <v>285</v>
      </c>
      <c r="DD64" s="435">
        <v>185</v>
      </c>
      <c r="DE64" s="435">
        <v>115</v>
      </c>
      <c r="DF64" s="435">
        <v>353</v>
      </c>
      <c r="DG64" s="435">
        <v>281</v>
      </c>
      <c r="DH64" s="435">
        <v>76</v>
      </c>
      <c r="DI64" s="435">
        <v>0</v>
      </c>
      <c r="DJ64" s="435">
        <v>38</v>
      </c>
      <c r="DK64" s="435">
        <v>42</v>
      </c>
      <c r="DL64" s="435">
        <v>0</v>
      </c>
      <c r="DM64" s="435">
        <v>57</v>
      </c>
      <c r="DN64" s="435">
        <v>102</v>
      </c>
      <c r="DO64" s="435">
        <v>0</v>
      </c>
      <c r="DP64" s="435">
        <v>104</v>
      </c>
      <c r="DQ64" s="435">
        <v>48</v>
      </c>
      <c r="DR64" s="435">
        <v>0</v>
      </c>
      <c r="DS64" s="435">
        <v>0</v>
      </c>
      <c r="DT64" s="435">
        <v>5</v>
      </c>
      <c r="DU64" s="435">
        <v>282</v>
      </c>
      <c r="DV64" s="435">
        <v>0</v>
      </c>
      <c r="DW64" s="435">
        <v>0</v>
      </c>
      <c r="DX64" s="435">
        <v>0</v>
      </c>
      <c r="DY64" s="435">
        <v>0</v>
      </c>
      <c r="DZ64" s="435">
        <v>10</v>
      </c>
      <c r="EA64" s="435">
        <v>2</v>
      </c>
      <c r="EB64" s="435">
        <v>324</v>
      </c>
      <c r="EC64" s="435">
        <v>0</v>
      </c>
      <c r="ED64" s="435">
        <v>0</v>
      </c>
      <c r="EE64" s="890">
        <v>0</v>
      </c>
      <c r="EF64" s="435">
        <v>0</v>
      </c>
      <c r="EG64" s="435">
        <v>0</v>
      </c>
      <c r="EH64" s="435">
        <v>294</v>
      </c>
      <c r="EI64" s="435">
        <v>0</v>
      </c>
      <c r="EJ64" s="435">
        <v>0</v>
      </c>
      <c r="EK64" s="435">
        <v>0</v>
      </c>
      <c r="EL64" s="435">
        <v>0</v>
      </c>
      <c r="EM64" s="435">
        <v>149</v>
      </c>
      <c r="EN64" s="435">
        <v>322</v>
      </c>
      <c r="EO64" s="435">
        <v>259</v>
      </c>
      <c r="EP64" s="435">
        <v>368</v>
      </c>
      <c r="EQ64" s="435">
        <v>307</v>
      </c>
      <c r="ER64" s="435">
        <v>106</v>
      </c>
      <c r="ES64" s="435">
        <v>0</v>
      </c>
      <c r="ET64" s="435">
        <v>17</v>
      </c>
      <c r="EU64" s="435">
        <v>40</v>
      </c>
      <c r="EV64" s="435"/>
      <c r="EW64" s="435">
        <v>205</v>
      </c>
      <c r="EX64" s="435">
        <v>83</v>
      </c>
      <c r="EY64" s="435">
        <v>15</v>
      </c>
      <c r="EZ64" s="435">
        <v>0</v>
      </c>
      <c r="FA64" s="435">
        <v>5</v>
      </c>
      <c r="FB64" s="435">
        <v>38</v>
      </c>
      <c r="FC64" s="435">
        <v>135</v>
      </c>
      <c r="FD64" s="435">
        <v>2</v>
      </c>
      <c r="FE64" s="435">
        <v>1</v>
      </c>
      <c r="FF64" s="435">
        <v>0</v>
      </c>
      <c r="FG64" s="435">
        <v>3</v>
      </c>
      <c r="FH64" s="435">
        <v>0</v>
      </c>
      <c r="FI64" s="435">
        <v>1</v>
      </c>
      <c r="FJ64" s="435">
        <v>75</v>
      </c>
      <c r="FK64" s="435">
        <v>27</v>
      </c>
      <c r="FL64" s="435">
        <v>1</v>
      </c>
      <c r="FM64" s="435">
        <v>71</v>
      </c>
      <c r="FN64" s="435">
        <v>0</v>
      </c>
      <c r="FO64" s="435">
        <v>91</v>
      </c>
      <c r="FP64" s="435">
        <v>17</v>
      </c>
      <c r="FQ64" s="435">
        <v>0</v>
      </c>
      <c r="FR64" s="435">
        <v>2</v>
      </c>
      <c r="FS64" s="435">
        <v>0</v>
      </c>
      <c r="FT64" s="435">
        <v>0</v>
      </c>
      <c r="FU64" s="435">
        <v>163</v>
      </c>
      <c r="FV64" s="435">
        <v>0</v>
      </c>
      <c r="FW64" s="435">
        <v>0</v>
      </c>
      <c r="FX64" s="435">
        <v>27</v>
      </c>
      <c r="FY64" s="435">
        <v>0</v>
      </c>
      <c r="FZ64" s="435">
        <v>33</v>
      </c>
      <c r="GA64" s="435">
        <v>0</v>
      </c>
      <c r="GB64" s="435">
        <v>0</v>
      </c>
      <c r="GC64" s="435">
        <v>0</v>
      </c>
      <c r="GD64" s="435">
        <v>1</v>
      </c>
      <c r="GE64" s="435">
        <v>2</v>
      </c>
      <c r="GF64" s="435">
        <v>0</v>
      </c>
      <c r="GG64" s="435">
        <v>221</v>
      </c>
      <c r="GH64" s="435">
        <v>0</v>
      </c>
      <c r="GI64" s="435">
        <v>0</v>
      </c>
      <c r="GJ64" s="435">
        <v>6</v>
      </c>
      <c r="GK64" s="435">
        <v>12</v>
      </c>
      <c r="GL64" s="435">
        <v>27</v>
      </c>
      <c r="GM64" s="435">
        <v>14</v>
      </c>
      <c r="GN64" s="435">
        <v>1</v>
      </c>
      <c r="GO64" s="435"/>
      <c r="GP64" s="435">
        <v>21</v>
      </c>
      <c r="GQ64" s="435">
        <v>1</v>
      </c>
      <c r="GR64" s="435">
        <v>0</v>
      </c>
      <c r="GS64" s="435">
        <v>11</v>
      </c>
      <c r="GT64" s="435">
        <v>76</v>
      </c>
      <c r="GU64" s="435">
        <v>0</v>
      </c>
      <c r="GV64" s="435">
        <v>14</v>
      </c>
      <c r="GW64" s="435">
        <v>10</v>
      </c>
      <c r="GX64" s="435">
        <v>166</v>
      </c>
      <c r="GY64" s="435">
        <v>261</v>
      </c>
      <c r="GZ64" s="435">
        <v>102</v>
      </c>
      <c r="HA64" s="435">
        <v>104</v>
      </c>
      <c r="HB64" s="435">
        <v>357</v>
      </c>
      <c r="HC64" s="435">
        <v>36</v>
      </c>
      <c r="HD64" s="435">
        <v>63</v>
      </c>
      <c r="HE64" s="435">
        <v>180</v>
      </c>
      <c r="HF64" s="435">
        <v>151</v>
      </c>
      <c r="HG64" s="435">
        <v>15</v>
      </c>
      <c r="HH64" s="435">
        <v>1</v>
      </c>
      <c r="HI64" s="435">
        <v>22</v>
      </c>
      <c r="HJ64" s="435">
        <v>0</v>
      </c>
      <c r="HK64" s="435">
        <v>0</v>
      </c>
      <c r="HL64" s="435">
        <v>62</v>
      </c>
      <c r="HM64" s="435">
        <v>2</v>
      </c>
      <c r="HN64" s="435">
        <v>31</v>
      </c>
      <c r="HO64" s="435">
        <v>17</v>
      </c>
      <c r="HP64" s="435">
        <v>71</v>
      </c>
      <c r="HQ64" s="435">
        <v>17</v>
      </c>
      <c r="HR64" s="435">
        <v>0</v>
      </c>
      <c r="HS64" s="435">
        <v>2</v>
      </c>
      <c r="HT64" s="435">
        <v>125</v>
      </c>
      <c r="HU64" s="435">
        <v>29</v>
      </c>
      <c r="HV64" s="435">
        <v>9</v>
      </c>
      <c r="HW64" s="435">
        <v>0</v>
      </c>
      <c r="HX64" s="435">
        <v>28</v>
      </c>
      <c r="HY64" s="435">
        <v>35</v>
      </c>
      <c r="HZ64" s="435">
        <v>1</v>
      </c>
      <c r="IA64" s="435">
        <v>73</v>
      </c>
      <c r="IB64" s="435">
        <v>50</v>
      </c>
      <c r="IC64" s="435">
        <v>57</v>
      </c>
      <c r="ID64" s="435">
        <v>91</v>
      </c>
      <c r="IE64" s="435">
        <v>8</v>
      </c>
      <c r="IF64" s="435">
        <v>35</v>
      </c>
      <c r="IG64" s="435">
        <v>36</v>
      </c>
      <c r="IH64" s="435">
        <v>47</v>
      </c>
      <c r="II64" s="435">
        <v>51</v>
      </c>
      <c r="IJ64" s="435">
        <v>1</v>
      </c>
      <c r="IK64" s="435">
        <v>28</v>
      </c>
      <c r="IL64" s="435">
        <v>81</v>
      </c>
      <c r="IM64" s="435">
        <v>109</v>
      </c>
      <c r="IN64" s="435">
        <v>52</v>
      </c>
      <c r="IO64" s="435">
        <v>97</v>
      </c>
      <c r="IP64" s="435">
        <v>83</v>
      </c>
      <c r="IQ64" s="435">
        <v>49</v>
      </c>
      <c r="IR64" s="435">
        <v>97</v>
      </c>
      <c r="IS64" s="435">
        <v>120</v>
      </c>
      <c r="IT64" s="435">
        <v>2</v>
      </c>
      <c r="IU64" s="435">
        <v>301</v>
      </c>
      <c r="IV64" s="435">
        <v>186</v>
      </c>
      <c r="IW64" s="435">
        <v>180</v>
      </c>
      <c r="IX64" s="435">
        <v>237</v>
      </c>
      <c r="IY64" s="435">
        <v>164</v>
      </c>
      <c r="IZ64" s="435">
        <v>418</v>
      </c>
      <c r="JA64" s="435">
        <v>127</v>
      </c>
      <c r="JB64" s="435">
        <v>145</v>
      </c>
      <c r="JC64" s="435">
        <v>96</v>
      </c>
      <c r="JD64" s="435">
        <v>103</v>
      </c>
      <c r="JE64" s="435">
        <v>48</v>
      </c>
      <c r="JF64" s="435">
        <v>109</v>
      </c>
      <c r="JG64" s="435">
        <v>10</v>
      </c>
      <c r="JH64" s="435">
        <v>2</v>
      </c>
      <c r="JI64" s="435">
        <v>0</v>
      </c>
      <c r="JJ64" s="435">
        <v>77</v>
      </c>
      <c r="JK64" s="435">
        <v>1</v>
      </c>
      <c r="JL64" s="435">
        <v>86</v>
      </c>
      <c r="JM64" s="435">
        <v>1</v>
      </c>
      <c r="JN64" s="435">
        <v>130</v>
      </c>
      <c r="JO64" s="435">
        <v>3</v>
      </c>
      <c r="JP64" s="435">
        <v>166</v>
      </c>
      <c r="JQ64" s="435">
        <v>122</v>
      </c>
      <c r="JR64" s="435">
        <v>153</v>
      </c>
      <c r="JS64" s="435">
        <v>74</v>
      </c>
      <c r="JT64" s="435">
        <v>49</v>
      </c>
      <c r="JU64" s="435">
        <v>110</v>
      </c>
      <c r="JV64" s="435">
        <v>294</v>
      </c>
      <c r="JW64" s="435">
        <v>114</v>
      </c>
      <c r="JX64" s="435">
        <v>328</v>
      </c>
      <c r="JY64" s="435">
        <v>113</v>
      </c>
      <c r="JZ64" s="435">
        <v>71</v>
      </c>
      <c r="KA64" s="435">
        <v>114</v>
      </c>
      <c r="KB64" s="435">
        <v>314</v>
      </c>
      <c r="KC64" s="435">
        <v>40</v>
      </c>
      <c r="KD64" s="435">
        <v>160</v>
      </c>
      <c r="KE64" s="435">
        <v>167</v>
      </c>
      <c r="KF64" s="435">
        <v>116</v>
      </c>
      <c r="KG64" s="435">
        <v>181</v>
      </c>
      <c r="KH64" s="435">
        <v>42</v>
      </c>
      <c r="KI64" s="435">
        <v>140</v>
      </c>
      <c r="KJ64" s="435">
        <v>175</v>
      </c>
      <c r="KK64" s="435">
        <v>322</v>
      </c>
      <c r="KL64" s="435">
        <v>260</v>
      </c>
      <c r="KM64" s="435">
        <v>144</v>
      </c>
      <c r="KN64" s="1461">
        <v>0</v>
      </c>
      <c r="KO64" s="435">
        <v>30</v>
      </c>
      <c r="KP64" s="435">
        <v>156</v>
      </c>
      <c r="KQ64" s="435">
        <v>421</v>
      </c>
      <c r="KR64" s="435">
        <v>34</v>
      </c>
      <c r="KS64" s="435">
        <v>189</v>
      </c>
      <c r="KT64" s="435">
        <v>74</v>
      </c>
      <c r="KU64" s="435">
        <v>433</v>
      </c>
      <c r="KV64" s="435">
        <v>76</v>
      </c>
      <c r="KW64" s="435">
        <v>41</v>
      </c>
      <c r="KX64" s="435">
        <v>66</v>
      </c>
      <c r="KY64" s="435">
        <v>158</v>
      </c>
      <c r="KZ64" s="435">
        <v>265</v>
      </c>
      <c r="LA64" s="435">
        <v>247</v>
      </c>
      <c r="LB64" s="435">
        <v>183</v>
      </c>
      <c r="LC64" s="435">
        <v>33</v>
      </c>
      <c r="LD64" s="435">
        <v>13</v>
      </c>
      <c r="LE64" s="435">
        <v>17</v>
      </c>
      <c r="LF64" s="435">
        <v>0</v>
      </c>
      <c r="LG64" s="435">
        <v>118</v>
      </c>
      <c r="LH64" s="435">
        <v>186</v>
      </c>
      <c r="LI64" s="435">
        <v>56</v>
      </c>
      <c r="LJ64" s="435">
        <v>8</v>
      </c>
      <c r="LK64" s="435">
        <v>61</v>
      </c>
      <c r="LL64" s="435">
        <v>36</v>
      </c>
      <c r="LM64" s="435">
        <v>17</v>
      </c>
      <c r="LN64" s="435">
        <v>178</v>
      </c>
      <c r="LO64" s="1499"/>
      <c r="LP64" s="1499"/>
      <c r="LQ64" s="435">
        <v>18</v>
      </c>
      <c r="LR64" s="435">
        <v>12</v>
      </c>
      <c r="LS64" s="435">
        <v>126</v>
      </c>
      <c r="LT64" s="435">
        <v>178</v>
      </c>
      <c r="LU64" s="435">
        <v>158</v>
      </c>
      <c r="LV64" s="446"/>
      <c r="LW64" s="446"/>
      <c r="LX64" s="435">
        <v>109</v>
      </c>
      <c r="LY64" s="435">
        <v>120</v>
      </c>
      <c r="LZ64" s="435">
        <v>33</v>
      </c>
      <c r="MA64" s="435">
        <v>80</v>
      </c>
      <c r="MB64" s="435">
        <v>59</v>
      </c>
      <c r="MC64" s="435">
        <v>1</v>
      </c>
      <c r="MD64" s="435">
        <v>17</v>
      </c>
      <c r="ME64" s="435">
        <v>0</v>
      </c>
      <c r="MF64" s="435">
        <v>14</v>
      </c>
      <c r="MG64" s="435">
        <v>188</v>
      </c>
      <c r="MH64" s="435">
        <v>0</v>
      </c>
      <c r="MI64" s="435">
        <v>0</v>
      </c>
      <c r="MJ64" s="435">
        <v>23</v>
      </c>
      <c r="MK64" s="435">
        <v>0</v>
      </c>
      <c r="ML64" s="435">
        <v>33</v>
      </c>
      <c r="MM64" s="435">
        <v>10</v>
      </c>
      <c r="MN64" s="435">
        <v>166</v>
      </c>
      <c r="MO64" s="435"/>
      <c r="MP64" s="435">
        <v>55</v>
      </c>
      <c r="MQ64" s="435">
        <v>8</v>
      </c>
      <c r="MR64" s="435">
        <v>35</v>
      </c>
      <c r="MS64" s="435"/>
      <c r="MT64" s="435">
        <v>27</v>
      </c>
      <c r="MU64" s="435">
        <v>8</v>
      </c>
      <c r="MV64" s="435"/>
      <c r="MW64" s="435">
        <v>1</v>
      </c>
      <c r="MX64" s="435">
        <v>73</v>
      </c>
      <c r="MY64" s="435">
        <v>0</v>
      </c>
      <c r="MZ64" s="435">
        <v>236</v>
      </c>
      <c r="NA64" s="435">
        <v>0</v>
      </c>
    </row>
    <row r="65" spans="1:365" ht="15" customHeight="1">
      <c r="A65" s="494" t="s">
        <v>571</v>
      </c>
      <c r="B65" s="449">
        <v>42</v>
      </c>
      <c r="C65" s="449">
        <v>42</v>
      </c>
      <c r="D65" s="449">
        <v>37</v>
      </c>
      <c r="E65" s="449">
        <v>44</v>
      </c>
      <c r="F65" s="449">
        <v>66</v>
      </c>
      <c r="G65" s="449">
        <v>32</v>
      </c>
      <c r="H65" s="449">
        <v>49</v>
      </c>
      <c r="I65" s="449">
        <v>44</v>
      </c>
      <c r="J65" s="449">
        <v>29</v>
      </c>
      <c r="K65" s="449">
        <v>31</v>
      </c>
      <c r="L65" s="449">
        <v>33</v>
      </c>
      <c r="M65" s="449">
        <v>13</v>
      </c>
      <c r="N65" s="449">
        <v>30</v>
      </c>
      <c r="O65" s="449">
        <v>44</v>
      </c>
      <c r="P65" s="449">
        <v>45</v>
      </c>
      <c r="Q65" s="449">
        <v>12</v>
      </c>
      <c r="R65" s="449">
        <v>10</v>
      </c>
      <c r="S65" s="747"/>
      <c r="T65" s="449">
        <v>97</v>
      </c>
      <c r="U65" s="449">
        <v>27</v>
      </c>
      <c r="V65" s="449">
        <v>13</v>
      </c>
      <c r="W65" s="449">
        <v>65</v>
      </c>
      <c r="X65" s="449">
        <v>21</v>
      </c>
      <c r="Y65" s="449">
        <v>20</v>
      </c>
      <c r="Z65" s="449">
        <v>67</v>
      </c>
      <c r="AA65" s="449">
        <v>12</v>
      </c>
      <c r="AB65" s="449">
        <v>11</v>
      </c>
      <c r="AC65" s="449">
        <v>16</v>
      </c>
      <c r="AD65" s="449">
        <v>37</v>
      </c>
      <c r="AE65" s="449">
        <v>4</v>
      </c>
      <c r="AF65" s="449">
        <v>13</v>
      </c>
      <c r="AG65" s="449">
        <v>4</v>
      </c>
      <c r="AH65" s="449">
        <v>0</v>
      </c>
      <c r="AI65" s="449">
        <v>7</v>
      </c>
      <c r="AJ65" s="449">
        <v>15</v>
      </c>
      <c r="AK65" s="449">
        <v>17</v>
      </c>
      <c r="AL65" s="449">
        <v>6</v>
      </c>
      <c r="AM65" s="449">
        <v>17</v>
      </c>
      <c r="AN65" s="449">
        <v>6</v>
      </c>
      <c r="AO65" s="449">
        <v>6</v>
      </c>
      <c r="AP65" s="449">
        <v>19</v>
      </c>
      <c r="AQ65" s="449">
        <v>25</v>
      </c>
      <c r="AR65" s="449">
        <v>29</v>
      </c>
      <c r="AS65" s="449">
        <v>44</v>
      </c>
      <c r="AT65" s="449">
        <v>12</v>
      </c>
      <c r="AU65" s="449">
        <v>19</v>
      </c>
      <c r="AV65" s="449">
        <v>8</v>
      </c>
      <c r="AW65" s="449">
        <v>1</v>
      </c>
      <c r="AX65" s="435">
        <v>27</v>
      </c>
      <c r="AY65" s="449">
        <v>25</v>
      </c>
      <c r="AZ65" s="449">
        <v>12</v>
      </c>
      <c r="BA65" s="449">
        <v>25</v>
      </c>
      <c r="BB65" s="449">
        <v>28</v>
      </c>
      <c r="BC65" s="449">
        <v>4</v>
      </c>
      <c r="BD65" s="449">
        <v>7</v>
      </c>
      <c r="BE65" s="449">
        <v>24</v>
      </c>
      <c r="BF65" s="449">
        <v>25</v>
      </c>
      <c r="BG65" s="449">
        <v>18</v>
      </c>
      <c r="BH65" s="449">
        <v>93</v>
      </c>
      <c r="BI65" s="449">
        <v>108</v>
      </c>
      <c r="BJ65" s="449">
        <v>163</v>
      </c>
      <c r="BK65" s="449">
        <v>110</v>
      </c>
      <c r="BL65" s="449">
        <v>95</v>
      </c>
      <c r="BM65" s="449">
        <v>247</v>
      </c>
      <c r="BN65" s="449">
        <v>61</v>
      </c>
      <c r="BO65" s="449">
        <v>62</v>
      </c>
      <c r="BP65" s="449">
        <v>66</v>
      </c>
      <c r="BQ65" s="449">
        <v>255</v>
      </c>
      <c r="BR65" s="449">
        <v>81</v>
      </c>
      <c r="BS65" s="449">
        <v>382</v>
      </c>
      <c r="BT65" s="449">
        <v>184</v>
      </c>
      <c r="BU65" s="449">
        <v>58</v>
      </c>
      <c r="BV65" s="449">
        <v>12</v>
      </c>
      <c r="BW65" s="449">
        <v>50</v>
      </c>
      <c r="BX65" s="449">
        <v>25</v>
      </c>
      <c r="BY65" s="449">
        <v>34</v>
      </c>
      <c r="BZ65" s="449">
        <v>48</v>
      </c>
      <c r="CA65" s="449">
        <v>0</v>
      </c>
      <c r="CB65" s="449">
        <v>61</v>
      </c>
      <c r="CC65" s="449">
        <v>17</v>
      </c>
      <c r="CD65" s="449">
        <v>52</v>
      </c>
      <c r="CE65" s="449">
        <v>55</v>
      </c>
      <c r="CF65" s="449">
        <v>28</v>
      </c>
      <c r="CG65" s="449">
        <v>38</v>
      </c>
      <c r="CH65" s="449">
        <v>60</v>
      </c>
      <c r="CI65" s="449">
        <v>37</v>
      </c>
      <c r="CJ65" s="449">
        <v>12</v>
      </c>
      <c r="CK65" s="449">
        <v>9</v>
      </c>
      <c r="CL65" s="449">
        <v>67</v>
      </c>
      <c r="CM65" s="449">
        <v>21</v>
      </c>
      <c r="CN65" s="449">
        <v>36</v>
      </c>
      <c r="CO65" s="449">
        <v>21</v>
      </c>
      <c r="CP65" s="449">
        <v>63</v>
      </c>
      <c r="CQ65" s="449">
        <v>11</v>
      </c>
      <c r="CR65" s="449">
        <v>5</v>
      </c>
      <c r="CS65" s="449">
        <v>2</v>
      </c>
      <c r="CT65" s="449">
        <v>5</v>
      </c>
      <c r="CU65" s="449">
        <v>17</v>
      </c>
      <c r="CV65" s="872">
        <v>0</v>
      </c>
      <c r="CW65" s="449">
        <v>92</v>
      </c>
      <c r="CX65" s="449">
        <v>28</v>
      </c>
      <c r="CY65" s="449">
        <v>14</v>
      </c>
      <c r="CZ65" s="449">
        <v>19</v>
      </c>
      <c r="DA65" s="449">
        <v>19</v>
      </c>
      <c r="DB65" s="449">
        <v>0</v>
      </c>
      <c r="DC65" s="449">
        <v>43</v>
      </c>
      <c r="DD65" s="449">
        <v>57</v>
      </c>
      <c r="DE65" s="449">
        <v>21</v>
      </c>
      <c r="DF65" s="449">
        <v>29</v>
      </c>
      <c r="DG65" s="449">
        <v>50</v>
      </c>
      <c r="DH65" s="449">
        <v>52</v>
      </c>
      <c r="DI65" s="449">
        <v>78</v>
      </c>
      <c r="DJ65" s="449">
        <v>6</v>
      </c>
      <c r="DK65" s="449">
        <v>202</v>
      </c>
      <c r="DL65" s="449">
        <v>167</v>
      </c>
      <c r="DM65" s="449">
        <v>32</v>
      </c>
      <c r="DN65" s="449">
        <v>7</v>
      </c>
      <c r="DO65" s="449">
        <v>31</v>
      </c>
      <c r="DP65" s="449">
        <v>0</v>
      </c>
      <c r="DQ65" s="449">
        <v>135</v>
      </c>
      <c r="DR65" s="449">
        <v>49</v>
      </c>
      <c r="DS65" s="449">
        <v>16</v>
      </c>
      <c r="DT65" s="449">
        <v>16</v>
      </c>
      <c r="DU65" s="449">
        <v>33</v>
      </c>
      <c r="DV65" s="449">
        <v>16</v>
      </c>
      <c r="DW65" s="449">
        <v>29</v>
      </c>
      <c r="DX65" s="449">
        <v>43</v>
      </c>
      <c r="DY65" s="449">
        <v>45</v>
      </c>
      <c r="DZ65" s="449">
        <v>39</v>
      </c>
      <c r="EA65" s="449">
        <v>26</v>
      </c>
      <c r="EB65" s="449">
        <v>36</v>
      </c>
      <c r="EC65" s="449">
        <v>31</v>
      </c>
      <c r="ED65" s="449">
        <v>54</v>
      </c>
      <c r="EE65" s="898">
        <v>0</v>
      </c>
      <c r="EF65" s="449">
        <v>154</v>
      </c>
      <c r="EG65" s="449">
        <v>40</v>
      </c>
      <c r="EH65" s="449">
        <v>4</v>
      </c>
      <c r="EI65" s="449">
        <v>7</v>
      </c>
      <c r="EJ65" s="449">
        <v>5</v>
      </c>
      <c r="EK65" s="449">
        <v>17</v>
      </c>
      <c r="EL65" s="449">
        <v>10</v>
      </c>
      <c r="EM65" s="449">
        <v>42</v>
      </c>
      <c r="EN65" s="449">
        <v>22</v>
      </c>
      <c r="EO65" s="449">
        <v>2</v>
      </c>
      <c r="EP65" s="449">
        <v>14</v>
      </c>
      <c r="EQ65" s="449">
        <v>13</v>
      </c>
      <c r="ER65" s="449">
        <v>19</v>
      </c>
      <c r="ES65" s="449">
        <v>40</v>
      </c>
      <c r="ET65" s="449">
        <v>3</v>
      </c>
      <c r="EU65" s="449">
        <v>13</v>
      </c>
      <c r="EV65" s="449"/>
      <c r="EW65" s="449">
        <v>51</v>
      </c>
      <c r="EX65" s="449">
        <v>20</v>
      </c>
      <c r="EY65" s="449">
        <v>83</v>
      </c>
      <c r="EZ65" s="449">
        <v>56</v>
      </c>
      <c r="FA65" s="449">
        <v>165</v>
      </c>
      <c r="FB65" s="449">
        <v>91</v>
      </c>
      <c r="FC65" s="449">
        <v>105</v>
      </c>
      <c r="FD65" s="449">
        <v>96</v>
      </c>
      <c r="FE65" s="449">
        <v>15</v>
      </c>
      <c r="FF65" s="449">
        <v>16</v>
      </c>
      <c r="FG65" s="449">
        <v>59</v>
      </c>
      <c r="FH65" s="449">
        <v>287</v>
      </c>
      <c r="FI65" s="449">
        <v>199</v>
      </c>
      <c r="FJ65" s="449">
        <v>85</v>
      </c>
      <c r="FK65" s="449">
        <v>4</v>
      </c>
      <c r="FL65" s="449">
        <v>66</v>
      </c>
      <c r="FM65" s="449">
        <v>72</v>
      </c>
      <c r="FN65" s="449">
        <v>211</v>
      </c>
      <c r="FO65" s="449">
        <v>51</v>
      </c>
      <c r="FP65" s="449">
        <v>85</v>
      </c>
      <c r="FQ65" s="449">
        <v>51</v>
      </c>
      <c r="FR65" s="449">
        <v>68</v>
      </c>
      <c r="FS65" s="449">
        <v>46</v>
      </c>
      <c r="FT65" s="449">
        <v>78</v>
      </c>
      <c r="FU65" s="449">
        <v>121</v>
      </c>
      <c r="FV65" s="449">
        <v>67</v>
      </c>
      <c r="FW65" s="449">
        <v>51</v>
      </c>
      <c r="FX65" s="449">
        <v>72</v>
      </c>
      <c r="FY65" s="449">
        <v>34</v>
      </c>
      <c r="FZ65" s="449">
        <v>51</v>
      </c>
      <c r="GA65" s="449">
        <v>113</v>
      </c>
      <c r="GB65" s="449">
        <v>135</v>
      </c>
      <c r="GC65" s="449">
        <v>80</v>
      </c>
      <c r="GD65" s="449">
        <v>111</v>
      </c>
      <c r="GE65" s="449">
        <v>26</v>
      </c>
      <c r="GF65" s="449">
        <v>22</v>
      </c>
      <c r="GG65" s="449">
        <v>0</v>
      </c>
      <c r="GH65" s="449">
        <v>36</v>
      </c>
      <c r="GI65" s="449">
        <v>67</v>
      </c>
      <c r="GJ65" s="449">
        <v>89</v>
      </c>
      <c r="GK65" s="449">
        <v>84</v>
      </c>
      <c r="GL65" s="449">
        <v>76</v>
      </c>
      <c r="GM65" s="449">
        <v>36</v>
      </c>
      <c r="GN65" s="449">
        <v>47</v>
      </c>
      <c r="GO65" s="449"/>
      <c r="GP65" s="449">
        <v>69</v>
      </c>
      <c r="GQ65" s="449">
        <v>79</v>
      </c>
      <c r="GR65" s="449">
        <v>94</v>
      </c>
      <c r="GS65" s="449">
        <v>136</v>
      </c>
      <c r="GT65" s="449">
        <v>154</v>
      </c>
      <c r="GU65" s="449">
        <v>152</v>
      </c>
      <c r="GV65" s="449">
        <v>239</v>
      </c>
      <c r="GW65" s="449">
        <v>197</v>
      </c>
      <c r="GX65" s="449">
        <v>146</v>
      </c>
      <c r="GY65" s="449">
        <v>78</v>
      </c>
      <c r="GZ65" s="449">
        <v>87</v>
      </c>
      <c r="HA65" s="449">
        <v>98</v>
      </c>
      <c r="HB65" s="449">
        <v>193</v>
      </c>
      <c r="HC65" s="449">
        <v>3</v>
      </c>
      <c r="HD65" s="449">
        <v>254</v>
      </c>
      <c r="HE65" s="449">
        <v>189</v>
      </c>
      <c r="HF65" s="449">
        <v>149</v>
      </c>
      <c r="HG65" s="449">
        <v>387</v>
      </c>
      <c r="HH65" s="449">
        <v>425</v>
      </c>
      <c r="HI65" s="449">
        <v>314</v>
      </c>
      <c r="HJ65" s="449">
        <v>97</v>
      </c>
      <c r="HK65" s="449">
        <v>15</v>
      </c>
      <c r="HL65" s="449">
        <v>373</v>
      </c>
      <c r="HM65" s="449">
        <v>73</v>
      </c>
      <c r="HN65" s="449">
        <v>59</v>
      </c>
      <c r="HO65" s="449">
        <v>94</v>
      </c>
      <c r="HP65" s="449">
        <v>99</v>
      </c>
      <c r="HQ65" s="449">
        <v>165</v>
      </c>
      <c r="HR65" s="449">
        <v>95</v>
      </c>
      <c r="HS65" s="449">
        <v>123</v>
      </c>
      <c r="HT65" s="449">
        <v>19</v>
      </c>
      <c r="HU65" s="449">
        <v>68</v>
      </c>
      <c r="HV65" s="449">
        <v>64</v>
      </c>
      <c r="HW65" s="449">
        <v>113</v>
      </c>
      <c r="HX65" s="449">
        <v>245</v>
      </c>
      <c r="HY65" s="449">
        <v>215</v>
      </c>
      <c r="HZ65" s="449">
        <v>205</v>
      </c>
      <c r="IA65" s="449">
        <v>292</v>
      </c>
      <c r="IB65" s="449">
        <v>317</v>
      </c>
      <c r="IC65" s="449">
        <v>125</v>
      </c>
      <c r="ID65" s="449">
        <v>134</v>
      </c>
      <c r="IE65" s="449">
        <v>201</v>
      </c>
      <c r="IF65" s="449">
        <v>259</v>
      </c>
      <c r="IG65" s="449">
        <v>281</v>
      </c>
      <c r="IH65" s="449">
        <v>156</v>
      </c>
      <c r="II65" s="449">
        <v>84</v>
      </c>
      <c r="IJ65" s="449">
        <v>33</v>
      </c>
      <c r="IK65" s="449">
        <v>25</v>
      </c>
      <c r="IL65" s="449">
        <v>77</v>
      </c>
      <c r="IM65" s="449">
        <v>45</v>
      </c>
      <c r="IN65" s="449">
        <v>55</v>
      </c>
      <c r="IO65" s="449">
        <v>103</v>
      </c>
      <c r="IP65" s="449">
        <v>100</v>
      </c>
      <c r="IQ65" s="449">
        <v>254</v>
      </c>
      <c r="IR65" s="449">
        <v>112</v>
      </c>
      <c r="IS65" s="449">
        <v>352</v>
      </c>
      <c r="IT65" s="449">
        <v>278</v>
      </c>
      <c r="IU65" s="449">
        <v>330</v>
      </c>
      <c r="IV65" s="449">
        <v>103</v>
      </c>
      <c r="IW65" s="449">
        <v>157</v>
      </c>
      <c r="IX65" s="449">
        <v>223</v>
      </c>
      <c r="IY65" s="449">
        <v>172</v>
      </c>
      <c r="IZ65" s="449">
        <v>200</v>
      </c>
      <c r="JA65" s="449">
        <v>168</v>
      </c>
      <c r="JB65" s="449">
        <v>530</v>
      </c>
      <c r="JC65" s="449">
        <v>479</v>
      </c>
      <c r="JD65" s="449">
        <v>423</v>
      </c>
      <c r="JE65" s="449">
        <v>471</v>
      </c>
      <c r="JF65" s="449">
        <v>439</v>
      </c>
      <c r="JG65" s="449">
        <v>285</v>
      </c>
      <c r="JH65" s="449">
        <v>192</v>
      </c>
      <c r="JI65" s="449">
        <v>272</v>
      </c>
      <c r="JJ65" s="449">
        <v>100</v>
      </c>
      <c r="JK65" s="449">
        <v>130</v>
      </c>
      <c r="JL65" s="449">
        <v>257</v>
      </c>
      <c r="JM65" s="449">
        <v>188</v>
      </c>
      <c r="JN65" s="449">
        <v>436</v>
      </c>
      <c r="JO65" s="449">
        <v>569</v>
      </c>
      <c r="JP65" s="449">
        <v>527</v>
      </c>
      <c r="JQ65" s="449">
        <v>515</v>
      </c>
      <c r="JR65" s="449">
        <v>283</v>
      </c>
      <c r="JS65" s="449">
        <v>159</v>
      </c>
      <c r="JT65" s="449">
        <v>121</v>
      </c>
      <c r="JU65" s="449">
        <v>133</v>
      </c>
      <c r="JV65" s="449">
        <v>165</v>
      </c>
      <c r="JW65" s="449">
        <v>162</v>
      </c>
      <c r="JX65" s="449">
        <v>40</v>
      </c>
      <c r="JY65" s="449">
        <v>45</v>
      </c>
      <c r="JZ65" s="449">
        <v>51</v>
      </c>
      <c r="KA65" s="449">
        <v>21</v>
      </c>
      <c r="KB65" s="449">
        <v>34</v>
      </c>
      <c r="KC65" s="449">
        <v>70</v>
      </c>
      <c r="KD65" s="449">
        <v>96</v>
      </c>
      <c r="KE65" s="449">
        <v>38</v>
      </c>
      <c r="KF65" s="449">
        <v>54</v>
      </c>
      <c r="KG65" s="449">
        <v>49</v>
      </c>
      <c r="KH65" s="449">
        <v>51</v>
      </c>
      <c r="KI65" s="449">
        <v>53</v>
      </c>
      <c r="KJ65" s="449">
        <v>120</v>
      </c>
      <c r="KK65" s="449">
        <v>150</v>
      </c>
      <c r="KL65" s="449">
        <v>85</v>
      </c>
      <c r="KM65" s="449">
        <v>32</v>
      </c>
      <c r="KN65" s="1469">
        <v>0</v>
      </c>
      <c r="KO65" s="449">
        <v>112</v>
      </c>
      <c r="KP65" s="449">
        <v>142</v>
      </c>
      <c r="KQ65" s="449">
        <v>60</v>
      </c>
      <c r="KR65" s="449">
        <v>230</v>
      </c>
      <c r="KS65" s="449">
        <v>153</v>
      </c>
      <c r="KT65" s="449">
        <v>330</v>
      </c>
      <c r="KU65" s="449">
        <v>84</v>
      </c>
      <c r="KV65" s="449">
        <v>292</v>
      </c>
      <c r="KW65" s="449">
        <v>501</v>
      </c>
      <c r="KX65" s="449">
        <v>105</v>
      </c>
      <c r="KY65" s="449">
        <v>296</v>
      </c>
      <c r="KZ65" s="449">
        <v>372</v>
      </c>
      <c r="LA65" s="449">
        <v>24</v>
      </c>
      <c r="LB65" s="449">
        <v>59</v>
      </c>
      <c r="LC65" s="449">
        <v>86</v>
      </c>
      <c r="LD65" s="449">
        <v>121</v>
      </c>
      <c r="LE65" s="449">
        <v>177</v>
      </c>
      <c r="LF65" s="449">
        <v>365</v>
      </c>
      <c r="LG65" s="449">
        <v>181</v>
      </c>
      <c r="LH65" s="449">
        <v>144</v>
      </c>
      <c r="LI65" s="449">
        <v>104</v>
      </c>
      <c r="LJ65" s="449">
        <v>119</v>
      </c>
      <c r="LK65" s="449">
        <v>115</v>
      </c>
      <c r="LL65" s="449">
        <v>88</v>
      </c>
      <c r="LM65" s="449">
        <v>31</v>
      </c>
      <c r="LN65" s="449">
        <v>55</v>
      </c>
      <c r="LO65" s="1500"/>
      <c r="LP65" s="1500"/>
      <c r="LQ65" s="449">
        <v>239</v>
      </c>
      <c r="LR65" s="449">
        <v>128</v>
      </c>
      <c r="LS65" s="449">
        <v>202</v>
      </c>
      <c r="LT65" s="449">
        <v>312</v>
      </c>
      <c r="LU65" s="449">
        <v>121</v>
      </c>
      <c r="LV65" s="1520"/>
      <c r="LW65" s="1520"/>
      <c r="LX65" s="449">
        <v>259</v>
      </c>
      <c r="LY65" s="449">
        <v>279</v>
      </c>
      <c r="LZ65" s="449">
        <v>373</v>
      </c>
      <c r="MA65" s="449">
        <v>389</v>
      </c>
      <c r="MB65" s="449">
        <v>99</v>
      </c>
      <c r="MC65" s="449">
        <v>63</v>
      </c>
      <c r="MD65" s="449">
        <v>129</v>
      </c>
      <c r="ME65" s="449">
        <v>116</v>
      </c>
      <c r="MF65" s="449">
        <v>113</v>
      </c>
      <c r="MG65" s="449">
        <v>230</v>
      </c>
      <c r="MH65" s="449">
        <v>170</v>
      </c>
      <c r="MI65" s="449">
        <v>105</v>
      </c>
      <c r="MJ65" s="449">
        <v>128</v>
      </c>
      <c r="MK65" s="449">
        <v>95</v>
      </c>
      <c r="ML65" s="449">
        <v>83</v>
      </c>
      <c r="MM65" s="449">
        <v>155</v>
      </c>
      <c r="MN65" s="449">
        <v>339</v>
      </c>
      <c r="MO65" s="449"/>
      <c r="MP65" s="449">
        <v>72</v>
      </c>
      <c r="MQ65" s="449">
        <v>232</v>
      </c>
      <c r="MR65" s="449">
        <v>72</v>
      </c>
      <c r="MS65" s="449"/>
      <c r="MT65" s="449">
        <v>28</v>
      </c>
      <c r="MU65" s="449">
        <v>100</v>
      </c>
      <c r="MV65" s="449"/>
      <c r="MW65" s="449">
        <v>244</v>
      </c>
      <c r="MX65" s="449">
        <v>25</v>
      </c>
      <c r="MY65" s="449">
        <v>96</v>
      </c>
      <c r="MZ65" s="449">
        <v>29</v>
      </c>
      <c r="NA65" s="449">
        <v>91</v>
      </c>
    </row>
    <row r="66" spans="1:365" ht="15" customHeight="1">
      <c r="A66" s="495" t="s">
        <v>225</v>
      </c>
      <c r="B66" s="435">
        <v>0</v>
      </c>
      <c r="C66" s="435">
        <v>104</v>
      </c>
      <c r="D66" s="435">
        <v>0</v>
      </c>
      <c r="E66" s="435">
        <v>0</v>
      </c>
      <c r="F66" s="435">
        <v>0</v>
      </c>
      <c r="G66" s="435">
        <v>0</v>
      </c>
      <c r="H66" s="435">
        <v>0</v>
      </c>
      <c r="I66" s="435">
        <v>0</v>
      </c>
      <c r="J66" s="435">
        <v>0</v>
      </c>
      <c r="K66" s="435">
        <v>0</v>
      </c>
      <c r="L66" s="435">
        <v>0</v>
      </c>
      <c r="M66" s="435">
        <v>1</v>
      </c>
      <c r="N66" s="435">
        <v>127</v>
      </c>
      <c r="O66" s="435">
        <v>84</v>
      </c>
      <c r="P66" s="435">
        <v>0</v>
      </c>
      <c r="Q66" s="435">
        <v>0</v>
      </c>
      <c r="R66" s="435">
        <v>0</v>
      </c>
      <c r="S66" s="739"/>
      <c r="T66" s="435">
        <v>0</v>
      </c>
      <c r="U66" s="435">
        <v>267</v>
      </c>
      <c r="V66" s="435">
        <v>176</v>
      </c>
      <c r="W66" s="435">
        <v>0</v>
      </c>
      <c r="X66" s="435">
        <v>0</v>
      </c>
      <c r="Y66" s="435">
        <v>6</v>
      </c>
      <c r="Z66" s="435">
        <v>23</v>
      </c>
      <c r="AA66" s="435">
        <v>6</v>
      </c>
      <c r="AB66" s="435">
        <v>0</v>
      </c>
      <c r="AC66" s="435">
        <v>0</v>
      </c>
      <c r="AD66" s="435">
        <v>0</v>
      </c>
      <c r="AE66" s="435">
        <v>0</v>
      </c>
      <c r="AF66" s="435">
        <v>0</v>
      </c>
      <c r="AG66" s="435">
        <v>254</v>
      </c>
      <c r="AH66" s="435">
        <v>0</v>
      </c>
      <c r="AI66" s="435">
        <v>40</v>
      </c>
      <c r="AJ66" s="435">
        <v>392</v>
      </c>
      <c r="AK66" s="435">
        <v>0</v>
      </c>
      <c r="AL66" s="435">
        <v>0</v>
      </c>
      <c r="AM66" s="435">
        <v>0</v>
      </c>
      <c r="AN66" s="435">
        <v>52</v>
      </c>
      <c r="AO66" s="435">
        <v>49</v>
      </c>
      <c r="AP66" s="435">
        <v>43</v>
      </c>
      <c r="AQ66" s="435">
        <v>0</v>
      </c>
      <c r="AR66" s="435">
        <v>0</v>
      </c>
      <c r="AS66" s="435">
        <v>0</v>
      </c>
      <c r="AT66" s="435">
        <v>0</v>
      </c>
      <c r="AU66" s="435">
        <v>399</v>
      </c>
      <c r="AV66" s="435">
        <v>33</v>
      </c>
      <c r="AW66" s="435">
        <v>0</v>
      </c>
      <c r="AX66" s="435">
        <v>0</v>
      </c>
      <c r="AY66" s="435">
        <v>0</v>
      </c>
      <c r="AZ66" s="435">
        <v>0</v>
      </c>
      <c r="BA66" s="435">
        <v>0</v>
      </c>
      <c r="BB66" s="435">
        <v>3</v>
      </c>
      <c r="BC66" s="435">
        <v>4</v>
      </c>
      <c r="BD66" s="435">
        <v>294</v>
      </c>
      <c r="BE66" s="435">
        <v>0</v>
      </c>
      <c r="BF66" s="435">
        <v>0</v>
      </c>
      <c r="BG66" s="435">
        <v>0</v>
      </c>
      <c r="BH66" s="435">
        <v>16</v>
      </c>
      <c r="BI66" s="435">
        <v>10</v>
      </c>
      <c r="BJ66" s="435">
        <v>48</v>
      </c>
      <c r="BK66" s="435">
        <v>404</v>
      </c>
      <c r="BL66" s="435">
        <v>69</v>
      </c>
      <c r="BM66" s="435">
        <v>176</v>
      </c>
      <c r="BN66" s="435">
        <v>0</v>
      </c>
      <c r="BO66" s="435">
        <v>0</v>
      </c>
      <c r="BP66" s="435">
        <v>0</v>
      </c>
      <c r="BQ66" s="435">
        <v>0</v>
      </c>
      <c r="BR66" s="435">
        <v>0</v>
      </c>
      <c r="BS66" s="435">
        <v>0</v>
      </c>
      <c r="BT66" s="435">
        <v>0</v>
      </c>
      <c r="BU66" s="435">
        <v>0</v>
      </c>
      <c r="BV66" s="435">
        <v>0</v>
      </c>
      <c r="BW66" s="435">
        <v>1</v>
      </c>
      <c r="BX66" s="435">
        <v>402</v>
      </c>
      <c r="BY66" s="435">
        <v>53</v>
      </c>
      <c r="BZ66" s="435">
        <v>286</v>
      </c>
      <c r="CA66" s="435">
        <v>0</v>
      </c>
      <c r="CB66" s="435">
        <v>215</v>
      </c>
      <c r="CC66" s="435">
        <v>191</v>
      </c>
      <c r="CD66" s="435">
        <v>0</v>
      </c>
      <c r="CE66" s="435">
        <v>0</v>
      </c>
      <c r="CF66" s="435">
        <v>37</v>
      </c>
      <c r="CG66" s="435">
        <v>408</v>
      </c>
      <c r="CH66" s="435">
        <v>151</v>
      </c>
      <c r="CI66" s="435">
        <v>161</v>
      </c>
      <c r="CJ66" s="435">
        <v>203</v>
      </c>
      <c r="CK66" s="435">
        <v>0</v>
      </c>
      <c r="CL66" s="435">
        <v>289</v>
      </c>
      <c r="CM66" s="435">
        <v>5</v>
      </c>
      <c r="CN66" s="435">
        <v>0</v>
      </c>
      <c r="CO66" s="435">
        <v>0</v>
      </c>
      <c r="CP66" s="435">
        <v>0</v>
      </c>
      <c r="CQ66" s="435">
        <v>0</v>
      </c>
      <c r="CR66" s="435">
        <v>4</v>
      </c>
      <c r="CS66" s="435">
        <v>4</v>
      </c>
      <c r="CT66" s="435">
        <v>70</v>
      </c>
      <c r="CU66" s="435">
        <v>126</v>
      </c>
      <c r="CV66" s="864">
        <v>0</v>
      </c>
      <c r="CW66" s="435">
        <v>54</v>
      </c>
      <c r="CX66" s="435">
        <v>0</v>
      </c>
      <c r="CY66" s="435">
        <v>0</v>
      </c>
      <c r="CZ66" s="435">
        <v>6</v>
      </c>
      <c r="DA66" s="435">
        <v>20</v>
      </c>
      <c r="DB66" s="435">
        <v>0</v>
      </c>
      <c r="DC66" s="435">
        <v>208</v>
      </c>
      <c r="DD66" s="435">
        <v>173</v>
      </c>
      <c r="DE66" s="435">
        <v>257</v>
      </c>
      <c r="DF66" s="435">
        <v>252</v>
      </c>
      <c r="DG66" s="435">
        <v>461</v>
      </c>
      <c r="DH66" s="435">
        <v>538</v>
      </c>
      <c r="DI66" s="435">
        <v>78</v>
      </c>
      <c r="DJ66" s="435">
        <v>0</v>
      </c>
      <c r="DK66" s="435">
        <v>0</v>
      </c>
      <c r="DL66" s="435">
        <v>0</v>
      </c>
      <c r="DM66" s="435">
        <v>0</v>
      </c>
      <c r="DN66" s="435">
        <v>0</v>
      </c>
      <c r="DO66" s="435">
        <v>3</v>
      </c>
      <c r="DP66" s="435">
        <v>0</v>
      </c>
      <c r="DQ66" s="435">
        <v>11</v>
      </c>
      <c r="DR66" s="435">
        <v>0</v>
      </c>
      <c r="DS66" s="435">
        <v>0</v>
      </c>
      <c r="DT66" s="435">
        <v>0</v>
      </c>
      <c r="DU66" s="435">
        <v>6</v>
      </c>
      <c r="DV66" s="435">
        <v>314</v>
      </c>
      <c r="DW66" s="435">
        <v>1</v>
      </c>
      <c r="DX66" s="435">
        <v>1</v>
      </c>
      <c r="DY66" s="435">
        <v>0</v>
      </c>
      <c r="DZ66" s="435">
        <v>16</v>
      </c>
      <c r="EA66" s="435">
        <v>3</v>
      </c>
      <c r="EB66" s="435">
        <v>21</v>
      </c>
      <c r="EC66" s="435">
        <v>224</v>
      </c>
      <c r="ED66" s="435">
        <v>0</v>
      </c>
      <c r="EE66" s="890">
        <v>0</v>
      </c>
      <c r="EF66" s="435">
        <v>0</v>
      </c>
      <c r="EG66" s="435">
        <v>1</v>
      </c>
      <c r="EH66" s="435">
        <v>104</v>
      </c>
      <c r="EI66" s="435">
        <v>67</v>
      </c>
      <c r="EJ66" s="435">
        <v>338</v>
      </c>
      <c r="EK66" s="435">
        <v>0</v>
      </c>
      <c r="EL66" s="435">
        <v>0</v>
      </c>
      <c r="EM66" s="435">
        <v>25</v>
      </c>
      <c r="EN66" s="435">
        <v>462</v>
      </c>
      <c r="EO66" s="435">
        <v>380</v>
      </c>
      <c r="EP66" s="435">
        <v>68</v>
      </c>
      <c r="EQ66" s="435">
        <v>285</v>
      </c>
      <c r="ER66" s="435">
        <v>221</v>
      </c>
      <c r="ES66" s="435">
        <v>100</v>
      </c>
      <c r="ET66" s="435">
        <v>0</v>
      </c>
      <c r="EU66" s="435">
        <v>0</v>
      </c>
      <c r="EV66" s="435"/>
      <c r="EW66" s="435">
        <v>659</v>
      </c>
      <c r="EX66" s="435">
        <v>300</v>
      </c>
      <c r="EY66" s="435">
        <v>184</v>
      </c>
      <c r="EZ66" s="435">
        <v>0</v>
      </c>
      <c r="FA66" s="435">
        <v>0</v>
      </c>
      <c r="FB66" s="435">
        <v>0</v>
      </c>
      <c r="FC66" s="435">
        <v>5</v>
      </c>
      <c r="FD66" s="435">
        <v>206</v>
      </c>
      <c r="FE66" s="435">
        <v>0</v>
      </c>
      <c r="FF66" s="435">
        <v>0</v>
      </c>
      <c r="FG66" s="435">
        <v>0</v>
      </c>
      <c r="FH66" s="435">
        <v>0</v>
      </c>
      <c r="FI66" s="435">
        <v>16</v>
      </c>
      <c r="FJ66" s="435">
        <v>57</v>
      </c>
      <c r="FK66" s="435">
        <v>0</v>
      </c>
      <c r="FL66" s="435">
        <v>2</v>
      </c>
      <c r="FM66" s="435">
        <v>5</v>
      </c>
      <c r="FN66" s="435">
        <v>17</v>
      </c>
      <c r="FO66" s="435">
        <v>0</v>
      </c>
      <c r="FP66" s="435">
        <v>0</v>
      </c>
      <c r="FQ66" s="435">
        <v>0</v>
      </c>
      <c r="FR66" s="435">
        <v>180</v>
      </c>
      <c r="FS66" s="435">
        <v>0</v>
      </c>
      <c r="FT66" s="435">
        <v>0</v>
      </c>
      <c r="FU66" s="435">
        <v>67</v>
      </c>
      <c r="FV66" s="435">
        <v>63</v>
      </c>
      <c r="FW66" s="435">
        <v>2</v>
      </c>
      <c r="FX66" s="435">
        <v>47</v>
      </c>
      <c r="FY66" s="435">
        <v>0</v>
      </c>
      <c r="FZ66" s="435">
        <v>0</v>
      </c>
      <c r="GA66" s="435">
        <v>0</v>
      </c>
      <c r="GB66" s="435">
        <v>0</v>
      </c>
      <c r="GC66" s="435">
        <v>0</v>
      </c>
      <c r="GD66" s="435">
        <v>0</v>
      </c>
      <c r="GE66" s="435">
        <v>0</v>
      </c>
      <c r="GF66" s="435">
        <v>2</v>
      </c>
      <c r="GG66" s="435">
        <v>252</v>
      </c>
      <c r="GH66" s="435">
        <v>211</v>
      </c>
      <c r="GI66" s="435">
        <v>0</v>
      </c>
      <c r="GJ66" s="435">
        <v>0</v>
      </c>
      <c r="GK66" s="435">
        <v>0</v>
      </c>
      <c r="GL66" s="435">
        <v>0</v>
      </c>
      <c r="GM66" s="435">
        <v>148</v>
      </c>
      <c r="GN66" s="435">
        <v>0</v>
      </c>
      <c r="GO66" s="435"/>
      <c r="GP66" s="435">
        <v>0</v>
      </c>
      <c r="GQ66" s="435">
        <v>0</v>
      </c>
      <c r="GR66" s="435">
        <v>1</v>
      </c>
      <c r="GS66" s="435">
        <v>0</v>
      </c>
      <c r="GT66" s="435">
        <v>0</v>
      </c>
      <c r="GU66" s="435">
        <v>0</v>
      </c>
      <c r="GV66" s="435">
        <v>0</v>
      </c>
      <c r="GW66" s="435">
        <v>0</v>
      </c>
      <c r="GX66" s="435">
        <v>0</v>
      </c>
      <c r="GY66" s="435">
        <v>77</v>
      </c>
      <c r="GZ66" s="435">
        <v>359</v>
      </c>
      <c r="HA66" s="435">
        <v>38</v>
      </c>
      <c r="HB66" s="435">
        <v>24</v>
      </c>
      <c r="HC66" s="435">
        <v>0</v>
      </c>
      <c r="HD66" s="435">
        <v>0</v>
      </c>
      <c r="HE66" s="435">
        <v>0</v>
      </c>
      <c r="HF66" s="435">
        <v>0</v>
      </c>
      <c r="HG66" s="435">
        <v>0</v>
      </c>
      <c r="HH66" s="435">
        <v>0</v>
      </c>
      <c r="HI66" s="435">
        <v>0</v>
      </c>
      <c r="HJ66" s="435">
        <v>0</v>
      </c>
      <c r="HK66" s="435">
        <v>0</v>
      </c>
      <c r="HL66" s="435">
        <v>0</v>
      </c>
      <c r="HM66" s="435">
        <v>0</v>
      </c>
      <c r="HN66" s="435">
        <v>159</v>
      </c>
      <c r="HO66" s="435">
        <v>51</v>
      </c>
      <c r="HP66" s="435">
        <v>67</v>
      </c>
      <c r="HQ66" s="435">
        <v>83</v>
      </c>
      <c r="HR66" s="435">
        <v>0</v>
      </c>
      <c r="HS66" s="435">
        <v>5</v>
      </c>
      <c r="HT66" s="435">
        <v>165</v>
      </c>
      <c r="HU66" s="435">
        <v>42</v>
      </c>
      <c r="HV66" s="435">
        <v>21</v>
      </c>
      <c r="HW66" s="435">
        <v>26</v>
      </c>
      <c r="HX66" s="435">
        <v>32</v>
      </c>
      <c r="HY66" s="435">
        <v>45</v>
      </c>
      <c r="HZ66" s="435">
        <v>0</v>
      </c>
      <c r="IA66" s="435">
        <v>0</v>
      </c>
      <c r="IB66" s="435">
        <v>103</v>
      </c>
      <c r="IC66" s="435">
        <v>138</v>
      </c>
      <c r="ID66" s="435">
        <v>194</v>
      </c>
      <c r="IE66" s="435">
        <v>3</v>
      </c>
      <c r="IF66" s="435">
        <v>0</v>
      </c>
      <c r="IG66" s="435">
        <v>12</v>
      </c>
      <c r="IH66" s="435">
        <v>505</v>
      </c>
      <c r="II66" s="435">
        <v>325</v>
      </c>
      <c r="IJ66" s="435">
        <v>61</v>
      </c>
      <c r="IK66" s="435">
        <v>0</v>
      </c>
      <c r="IL66" s="435">
        <v>451</v>
      </c>
      <c r="IM66" s="435">
        <v>543</v>
      </c>
      <c r="IN66" s="435">
        <v>206</v>
      </c>
      <c r="IO66" s="435">
        <v>2</v>
      </c>
      <c r="IP66" s="435">
        <v>2</v>
      </c>
      <c r="IQ66" s="435">
        <v>50</v>
      </c>
      <c r="IR66" s="435">
        <v>6</v>
      </c>
      <c r="IS66" s="435">
        <v>22</v>
      </c>
      <c r="IT66" s="435">
        <v>1</v>
      </c>
      <c r="IU66" s="435">
        <v>3</v>
      </c>
      <c r="IV66" s="435">
        <v>493</v>
      </c>
      <c r="IW66" s="435">
        <v>32</v>
      </c>
      <c r="IX66" s="435">
        <v>7</v>
      </c>
      <c r="IY66" s="435">
        <v>136</v>
      </c>
      <c r="IZ66" s="435">
        <v>191</v>
      </c>
      <c r="JA66" s="435">
        <v>269</v>
      </c>
      <c r="JB66" s="435">
        <v>199</v>
      </c>
      <c r="JC66" s="435">
        <v>26</v>
      </c>
      <c r="JD66" s="435">
        <v>1</v>
      </c>
      <c r="JE66" s="435">
        <v>0</v>
      </c>
      <c r="JF66" s="435">
        <v>0</v>
      </c>
      <c r="JG66" s="435">
        <v>0</v>
      </c>
      <c r="JH66" s="435">
        <v>0</v>
      </c>
      <c r="JI66" s="435">
        <v>0</v>
      </c>
      <c r="JJ66" s="435">
        <v>0</v>
      </c>
      <c r="JK66" s="435">
        <v>0</v>
      </c>
      <c r="JL66" s="435">
        <v>0</v>
      </c>
      <c r="JM66" s="435">
        <v>0</v>
      </c>
      <c r="JN66" s="435">
        <v>0</v>
      </c>
      <c r="JO66" s="435">
        <v>0</v>
      </c>
      <c r="JP66" s="435">
        <v>0</v>
      </c>
      <c r="JQ66" s="435">
        <v>0</v>
      </c>
      <c r="JR66" s="435">
        <v>361</v>
      </c>
      <c r="JS66" s="435">
        <v>48</v>
      </c>
      <c r="JT66" s="435">
        <v>760</v>
      </c>
      <c r="JU66" s="435">
        <v>353</v>
      </c>
      <c r="JV66" s="435">
        <v>198</v>
      </c>
      <c r="JW66" s="435">
        <v>111</v>
      </c>
      <c r="JX66" s="435">
        <v>395</v>
      </c>
      <c r="JY66" s="435">
        <v>402</v>
      </c>
      <c r="JZ66" s="435">
        <v>241</v>
      </c>
      <c r="KA66" s="435">
        <v>710</v>
      </c>
      <c r="KB66" s="435">
        <v>496</v>
      </c>
      <c r="KC66" s="435">
        <v>261</v>
      </c>
      <c r="KD66" s="435">
        <v>512</v>
      </c>
      <c r="KE66" s="435">
        <v>627</v>
      </c>
      <c r="KF66" s="435">
        <v>525</v>
      </c>
      <c r="KG66" s="435">
        <v>498</v>
      </c>
      <c r="KH66" s="435">
        <v>483</v>
      </c>
      <c r="KI66" s="435">
        <v>473</v>
      </c>
      <c r="KJ66" s="435">
        <v>576</v>
      </c>
      <c r="KK66" s="435">
        <v>578</v>
      </c>
      <c r="KL66" s="435">
        <v>903</v>
      </c>
      <c r="KM66" s="435">
        <v>653</v>
      </c>
      <c r="KN66" s="1461">
        <v>0</v>
      </c>
      <c r="KO66" s="435">
        <v>427</v>
      </c>
      <c r="KP66" s="435">
        <v>505</v>
      </c>
      <c r="KQ66" s="435">
        <v>551</v>
      </c>
      <c r="KR66" s="435">
        <v>529</v>
      </c>
      <c r="KS66" s="435">
        <v>434</v>
      </c>
      <c r="KT66" s="435">
        <v>460</v>
      </c>
      <c r="KU66" s="435">
        <v>112</v>
      </c>
      <c r="KV66" s="435">
        <v>456</v>
      </c>
      <c r="KW66" s="435">
        <v>250</v>
      </c>
      <c r="KX66" s="435">
        <v>87</v>
      </c>
      <c r="KY66" s="435">
        <v>460</v>
      </c>
      <c r="KZ66" s="435">
        <v>124</v>
      </c>
      <c r="LA66" s="435">
        <v>555</v>
      </c>
      <c r="LB66" s="435">
        <v>329</v>
      </c>
      <c r="LC66" s="435">
        <v>171</v>
      </c>
      <c r="LD66" s="435">
        <v>1</v>
      </c>
      <c r="LE66" s="435">
        <v>0</v>
      </c>
      <c r="LF66" s="435">
        <v>78</v>
      </c>
      <c r="LG66" s="435">
        <v>392</v>
      </c>
      <c r="LH66" s="435">
        <v>198</v>
      </c>
      <c r="LI66" s="435">
        <v>171</v>
      </c>
      <c r="LJ66" s="435">
        <v>89</v>
      </c>
      <c r="LK66" s="435">
        <v>57</v>
      </c>
      <c r="LL66" s="435">
        <v>226</v>
      </c>
      <c r="LM66" s="435">
        <v>77</v>
      </c>
      <c r="LN66" s="435">
        <v>1</v>
      </c>
      <c r="LO66" s="1499"/>
      <c r="LP66" s="1499"/>
      <c r="LQ66" s="435">
        <v>54</v>
      </c>
      <c r="LR66" s="435">
        <v>77</v>
      </c>
      <c r="LS66" s="435">
        <v>215</v>
      </c>
      <c r="LT66" s="435">
        <v>369</v>
      </c>
      <c r="LU66" s="435">
        <v>303</v>
      </c>
      <c r="LV66" s="446"/>
      <c r="LW66" s="446"/>
      <c r="LX66" s="435">
        <v>187</v>
      </c>
      <c r="LY66" s="435">
        <v>232</v>
      </c>
      <c r="LZ66" s="435">
        <v>105</v>
      </c>
      <c r="MA66" s="435">
        <v>20</v>
      </c>
      <c r="MB66" s="435">
        <v>0</v>
      </c>
      <c r="MC66" s="435">
        <v>8</v>
      </c>
      <c r="MD66" s="435">
        <v>0</v>
      </c>
      <c r="ME66" s="435">
        <v>0</v>
      </c>
      <c r="MF66" s="435">
        <v>0</v>
      </c>
      <c r="MG66" s="435">
        <v>92</v>
      </c>
      <c r="MH66" s="435">
        <v>153</v>
      </c>
      <c r="MI66" s="435">
        <v>0</v>
      </c>
      <c r="MJ66" s="435">
        <v>0</v>
      </c>
      <c r="MK66" s="435">
        <v>0</v>
      </c>
      <c r="ML66" s="435">
        <v>0</v>
      </c>
      <c r="MM66" s="435">
        <v>0</v>
      </c>
      <c r="MN66" s="435">
        <v>0</v>
      </c>
      <c r="MO66" s="435"/>
      <c r="MP66" s="435">
        <v>0</v>
      </c>
      <c r="MQ66" s="435">
        <v>0</v>
      </c>
      <c r="MR66" s="435">
        <v>0</v>
      </c>
      <c r="MS66" s="435"/>
      <c r="MT66" s="435">
        <v>0</v>
      </c>
      <c r="MU66" s="435">
        <v>0</v>
      </c>
      <c r="MV66" s="435"/>
      <c r="MW66" s="435">
        <v>0</v>
      </c>
      <c r="MX66" s="435">
        <v>0</v>
      </c>
      <c r="MY66" s="435">
        <v>15</v>
      </c>
      <c r="MZ66" s="435">
        <v>150</v>
      </c>
      <c r="NA66" s="435">
        <v>219</v>
      </c>
    </row>
    <row r="67" spans="1:365" ht="15" customHeight="1">
      <c r="A67" s="495" t="s">
        <v>572</v>
      </c>
      <c r="B67" s="435">
        <v>0</v>
      </c>
      <c r="C67" s="435">
        <v>2</v>
      </c>
      <c r="D67" s="435">
        <v>5</v>
      </c>
      <c r="E67" s="435">
        <v>7</v>
      </c>
      <c r="F67" s="435">
        <v>12</v>
      </c>
      <c r="G67" s="435">
        <v>0</v>
      </c>
      <c r="H67" s="435">
        <v>0</v>
      </c>
      <c r="I67" s="435">
        <v>7</v>
      </c>
      <c r="J67" s="435">
        <v>10</v>
      </c>
      <c r="K67" s="435">
        <v>11</v>
      </c>
      <c r="L67" s="435">
        <v>4</v>
      </c>
      <c r="M67" s="435">
        <v>1</v>
      </c>
      <c r="N67" s="435">
        <v>4</v>
      </c>
      <c r="O67" s="435">
        <v>0</v>
      </c>
      <c r="P67" s="435">
        <v>0</v>
      </c>
      <c r="Q67" s="435">
        <v>5</v>
      </c>
      <c r="R67" s="435">
        <v>2</v>
      </c>
      <c r="S67" s="739"/>
      <c r="T67" s="435">
        <v>0</v>
      </c>
      <c r="U67" s="435">
        <v>0</v>
      </c>
      <c r="V67" s="435">
        <v>1</v>
      </c>
      <c r="W67" s="435">
        <v>0</v>
      </c>
      <c r="X67" s="435">
        <v>18</v>
      </c>
      <c r="Y67" s="435">
        <v>8</v>
      </c>
      <c r="Z67" s="435">
        <v>5</v>
      </c>
      <c r="AA67" s="435">
        <v>0</v>
      </c>
      <c r="AB67" s="435">
        <v>0</v>
      </c>
      <c r="AC67" s="435">
        <v>0</v>
      </c>
      <c r="AD67" s="435">
        <v>10</v>
      </c>
      <c r="AE67" s="435">
        <v>3</v>
      </c>
      <c r="AF67" s="435">
        <v>2</v>
      </c>
      <c r="AG67" s="435">
        <v>2</v>
      </c>
      <c r="AH67" s="435">
        <v>0</v>
      </c>
      <c r="AI67" s="435">
        <v>0</v>
      </c>
      <c r="AJ67" s="435">
        <v>0</v>
      </c>
      <c r="AK67" s="435">
        <v>0</v>
      </c>
      <c r="AL67" s="435">
        <v>16</v>
      </c>
      <c r="AM67" s="435">
        <v>1</v>
      </c>
      <c r="AN67" s="435">
        <v>12</v>
      </c>
      <c r="AO67" s="435">
        <v>0</v>
      </c>
      <c r="AP67" s="435">
        <v>2</v>
      </c>
      <c r="AQ67" s="435">
        <v>0</v>
      </c>
      <c r="AR67" s="435">
        <v>0</v>
      </c>
      <c r="AS67" s="435">
        <v>21</v>
      </c>
      <c r="AT67" s="435">
        <v>12</v>
      </c>
      <c r="AU67" s="435">
        <v>27</v>
      </c>
      <c r="AV67" s="435">
        <v>1</v>
      </c>
      <c r="AW67" s="435">
        <v>0</v>
      </c>
      <c r="AX67" s="435">
        <v>0</v>
      </c>
      <c r="AY67" s="435">
        <v>12</v>
      </c>
      <c r="AZ67" s="435">
        <v>1</v>
      </c>
      <c r="BA67" s="435">
        <v>1</v>
      </c>
      <c r="BB67" s="435">
        <v>3</v>
      </c>
      <c r="BC67" s="435">
        <v>8</v>
      </c>
      <c r="BD67" s="435">
        <v>1</v>
      </c>
      <c r="BE67" s="435">
        <v>0</v>
      </c>
      <c r="BF67" s="435">
        <v>10</v>
      </c>
      <c r="BG67" s="435">
        <v>14</v>
      </c>
      <c r="BH67" s="435">
        <v>19</v>
      </c>
      <c r="BI67" s="435">
        <v>2</v>
      </c>
      <c r="BJ67" s="435">
        <v>22</v>
      </c>
      <c r="BK67" s="435">
        <v>6</v>
      </c>
      <c r="BL67" s="435">
        <v>0</v>
      </c>
      <c r="BM67" s="435">
        <v>0</v>
      </c>
      <c r="BN67" s="435">
        <v>4</v>
      </c>
      <c r="BO67" s="435">
        <v>11</v>
      </c>
      <c r="BP67" s="435">
        <v>1</v>
      </c>
      <c r="BQ67" s="435">
        <v>3</v>
      </c>
      <c r="BR67" s="435">
        <v>6</v>
      </c>
      <c r="BS67" s="435">
        <v>0</v>
      </c>
      <c r="BT67" s="435">
        <v>8</v>
      </c>
      <c r="BU67" s="435">
        <v>1</v>
      </c>
      <c r="BV67" s="435">
        <v>0</v>
      </c>
      <c r="BW67" s="435">
        <v>0</v>
      </c>
      <c r="BX67" s="435">
        <v>3</v>
      </c>
      <c r="BY67" s="435">
        <v>2</v>
      </c>
      <c r="BZ67" s="435">
        <v>7</v>
      </c>
      <c r="CA67" s="435">
        <v>0</v>
      </c>
      <c r="CB67" s="435">
        <v>3</v>
      </c>
      <c r="CC67" s="435">
        <v>0</v>
      </c>
      <c r="CD67" s="435">
        <v>11</v>
      </c>
      <c r="CE67" s="435">
        <v>22</v>
      </c>
      <c r="CF67" s="435">
        <v>0</v>
      </c>
      <c r="CG67" s="435">
        <v>20</v>
      </c>
      <c r="CH67" s="435">
        <v>0</v>
      </c>
      <c r="CI67" s="435">
        <v>5</v>
      </c>
      <c r="CJ67" s="435">
        <v>4</v>
      </c>
      <c r="CK67" s="435">
        <v>0</v>
      </c>
      <c r="CL67" s="435">
        <v>8</v>
      </c>
      <c r="CM67" s="435">
        <v>93</v>
      </c>
      <c r="CN67" s="435">
        <v>24</v>
      </c>
      <c r="CO67" s="435">
        <v>2</v>
      </c>
      <c r="CP67" s="435">
        <v>1</v>
      </c>
      <c r="CQ67" s="435">
        <v>0</v>
      </c>
      <c r="CR67" s="435">
        <v>2</v>
      </c>
      <c r="CS67" s="435">
        <v>9</v>
      </c>
      <c r="CT67" s="435">
        <v>7</v>
      </c>
      <c r="CU67" s="435">
        <v>23</v>
      </c>
      <c r="CV67" s="864">
        <v>0</v>
      </c>
      <c r="CW67" s="435">
        <v>32</v>
      </c>
      <c r="CX67" s="435">
        <v>6</v>
      </c>
      <c r="CY67" s="435">
        <v>0</v>
      </c>
      <c r="CZ67" s="435">
        <v>1</v>
      </c>
      <c r="DA67" s="435">
        <v>1</v>
      </c>
      <c r="DB67" s="435">
        <v>0</v>
      </c>
      <c r="DC67" s="435">
        <v>0</v>
      </c>
      <c r="DD67" s="435">
        <v>7</v>
      </c>
      <c r="DE67" s="435">
        <v>12</v>
      </c>
      <c r="DF67" s="435">
        <v>10</v>
      </c>
      <c r="DG67" s="435">
        <v>15</v>
      </c>
      <c r="DH67" s="435">
        <v>35</v>
      </c>
      <c r="DI67" s="435">
        <v>41</v>
      </c>
      <c r="DJ67" s="435">
        <v>0</v>
      </c>
      <c r="DK67" s="435">
        <v>39</v>
      </c>
      <c r="DL67" s="435">
        <v>7</v>
      </c>
      <c r="DM67" s="435">
        <v>0</v>
      </c>
      <c r="DN67" s="435">
        <v>0</v>
      </c>
      <c r="DO67" s="435">
        <v>5</v>
      </c>
      <c r="DP67" s="435">
        <v>2</v>
      </c>
      <c r="DQ67" s="435">
        <v>69</v>
      </c>
      <c r="DR67" s="435">
        <v>16</v>
      </c>
      <c r="DS67" s="435">
        <v>10</v>
      </c>
      <c r="DT67" s="435">
        <v>0</v>
      </c>
      <c r="DU67" s="435">
        <v>1</v>
      </c>
      <c r="DV67" s="435">
        <v>0</v>
      </c>
      <c r="DW67" s="435">
        <v>0</v>
      </c>
      <c r="DX67" s="435">
        <v>2</v>
      </c>
      <c r="DY67" s="435">
        <v>10</v>
      </c>
      <c r="DZ67" s="435">
        <v>4</v>
      </c>
      <c r="EA67" s="435">
        <v>2</v>
      </c>
      <c r="EB67" s="435">
        <v>4</v>
      </c>
      <c r="EC67" s="435">
        <v>0</v>
      </c>
      <c r="ED67" s="435">
        <v>1</v>
      </c>
      <c r="EE67" s="890">
        <v>0</v>
      </c>
      <c r="EF67" s="435">
        <v>0</v>
      </c>
      <c r="EG67" s="435">
        <v>1</v>
      </c>
      <c r="EH67" s="435">
        <v>9</v>
      </c>
      <c r="EI67" s="435">
        <v>0</v>
      </c>
      <c r="EJ67" s="435">
        <v>0</v>
      </c>
      <c r="EK67" s="435">
        <v>4</v>
      </c>
      <c r="EL67" s="435">
        <v>0</v>
      </c>
      <c r="EM67" s="435">
        <v>12</v>
      </c>
      <c r="EN67" s="435">
        <v>4</v>
      </c>
      <c r="EO67" s="435">
        <v>2</v>
      </c>
      <c r="EP67" s="435">
        <v>1</v>
      </c>
      <c r="EQ67" s="435">
        <v>19</v>
      </c>
      <c r="ER67" s="435">
        <v>30</v>
      </c>
      <c r="ES67" s="435">
        <v>6</v>
      </c>
      <c r="ET67" s="435">
        <v>0</v>
      </c>
      <c r="EU67" s="435">
        <v>33</v>
      </c>
      <c r="EV67" s="435"/>
      <c r="EW67" s="435">
        <v>4</v>
      </c>
      <c r="EX67" s="435">
        <v>15</v>
      </c>
      <c r="EY67" s="435">
        <v>32</v>
      </c>
      <c r="EZ67" s="435">
        <v>18</v>
      </c>
      <c r="FA67" s="435">
        <v>12</v>
      </c>
      <c r="FB67" s="435">
        <v>20</v>
      </c>
      <c r="FC67" s="435">
        <v>4</v>
      </c>
      <c r="FD67" s="435">
        <v>1</v>
      </c>
      <c r="FE67" s="435">
        <v>0</v>
      </c>
      <c r="FF67" s="435">
        <v>0</v>
      </c>
      <c r="FG67" s="435">
        <v>0</v>
      </c>
      <c r="FH67" s="435">
        <v>38</v>
      </c>
      <c r="FI67" s="435">
        <v>19</v>
      </c>
      <c r="FJ67" s="435">
        <v>30</v>
      </c>
      <c r="FK67" s="435">
        <v>0</v>
      </c>
      <c r="FL67" s="435">
        <v>18</v>
      </c>
      <c r="FM67" s="435">
        <v>10</v>
      </c>
      <c r="FN67" s="435">
        <v>19</v>
      </c>
      <c r="FO67" s="435">
        <v>13</v>
      </c>
      <c r="FP67" s="435">
        <v>10</v>
      </c>
      <c r="FQ67" s="435">
        <v>4</v>
      </c>
      <c r="FR67" s="435">
        <v>8</v>
      </c>
      <c r="FS67" s="435">
        <v>2</v>
      </c>
      <c r="FT67" s="435">
        <v>1</v>
      </c>
      <c r="FU67" s="435">
        <v>11</v>
      </c>
      <c r="FV67" s="435">
        <v>9</v>
      </c>
      <c r="FW67" s="435">
        <v>1</v>
      </c>
      <c r="FX67" s="435">
        <v>6</v>
      </c>
      <c r="FY67" s="435">
        <v>1</v>
      </c>
      <c r="FZ67" s="435">
        <v>5</v>
      </c>
      <c r="GA67" s="435">
        <v>5</v>
      </c>
      <c r="GB67" s="435">
        <v>2</v>
      </c>
      <c r="GC67" s="435">
        <v>15</v>
      </c>
      <c r="GD67" s="435">
        <v>0</v>
      </c>
      <c r="GE67" s="435">
        <v>3</v>
      </c>
      <c r="GF67" s="435">
        <v>0</v>
      </c>
      <c r="GG67" s="435">
        <v>4</v>
      </c>
      <c r="GH67" s="435">
        <v>13</v>
      </c>
      <c r="GI67" s="435">
        <v>8</v>
      </c>
      <c r="GJ67" s="435">
        <v>30</v>
      </c>
      <c r="GK67" s="435">
        <v>6</v>
      </c>
      <c r="GL67" s="435">
        <v>8</v>
      </c>
      <c r="GM67" s="435">
        <v>0</v>
      </c>
      <c r="GN67" s="435">
        <v>6</v>
      </c>
      <c r="GO67" s="435"/>
      <c r="GP67" s="435">
        <v>11</v>
      </c>
      <c r="GQ67" s="435">
        <v>23</v>
      </c>
      <c r="GR67" s="435">
        <v>4</v>
      </c>
      <c r="GS67" s="435">
        <v>7</v>
      </c>
      <c r="GT67" s="435">
        <v>5</v>
      </c>
      <c r="GU67" s="435">
        <v>30</v>
      </c>
      <c r="GV67" s="435">
        <v>18</v>
      </c>
      <c r="GW67" s="435">
        <v>43</v>
      </c>
      <c r="GX67" s="435">
        <v>37</v>
      </c>
      <c r="GY67" s="435">
        <v>1</v>
      </c>
      <c r="GZ67" s="435">
        <v>19</v>
      </c>
      <c r="HA67" s="435">
        <v>30</v>
      </c>
      <c r="HB67" s="435">
        <v>49</v>
      </c>
      <c r="HC67" s="435">
        <v>2</v>
      </c>
      <c r="HD67" s="435">
        <v>34</v>
      </c>
      <c r="HE67" s="435">
        <v>79</v>
      </c>
      <c r="HF67" s="435">
        <v>25</v>
      </c>
      <c r="HG67" s="435">
        <v>18</v>
      </c>
      <c r="HH67" s="435">
        <v>37</v>
      </c>
      <c r="HI67" s="435">
        <v>60</v>
      </c>
      <c r="HJ67" s="435">
        <v>10</v>
      </c>
      <c r="HK67" s="435">
        <v>134</v>
      </c>
      <c r="HL67" s="435">
        <v>74</v>
      </c>
      <c r="HM67" s="435">
        <v>20</v>
      </c>
      <c r="HN67" s="435">
        <v>27</v>
      </c>
      <c r="HO67" s="435">
        <v>46</v>
      </c>
      <c r="HP67" s="435">
        <v>34</v>
      </c>
      <c r="HQ67" s="435">
        <v>40</v>
      </c>
      <c r="HR67" s="435">
        <v>19</v>
      </c>
      <c r="HS67" s="435">
        <v>28</v>
      </c>
      <c r="HT67" s="435">
        <v>10</v>
      </c>
      <c r="HU67" s="435">
        <v>9</v>
      </c>
      <c r="HV67" s="435">
        <v>0</v>
      </c>
      <c r="HW67" s="435">
        <v>2</v>
      </c>
      <c r="HX67" s="435">
        <v>32</v>
      </c>
      <c r="HY67" s="435">
        <v>30</v>
      </c>
      <c r="HZ67" s="435">
        <v>36</v>
      </c>
      <c r="IA67" s="435">
        <v>39</v>
      </c>
      <c r="IB67" s="435">
        <v>23</v>
      </c>
      <c r="IC67" s="435">
        <v>19</v>
      </c>
      <c r="ID67" s="435">
        <v>43</v>
      </c>
      <c r="IE67" s="435">
        <v>45</v>
      </c>
      <c r="IF67" s="435">
        <v>9</v>
      </c>
      <c r="IG67" s="435">
        <v>19</v>
      </c>
      <c r="IH67" s="435">
        <v>11</v>
      </c>
      <c r="II67" s="435">
        <v>4</v>
      </c>
      <c r="IJ67" s="435">
        <v>10</v>
      </c>
      <c r="IK67" s="435">
        <v>17</v>
      </c>
      <c r="IL67" s="435">
        <v>16</v>
      </c>
      <c r="IM67" s="435">
        <v>3</v>
      </c>
      <c r="IN67" s="435">
        <v>63</v>
      </c>
      <c r="IO67" s="435">
        <v>15</v>
      </c>
      <c r="IP67" s="435">
        <v>41</v>
      </c>
      <c r="IQ67" s="435">
        <v>24</v>
      </c>
      <c r="IR67" s="435">
        <v>18</v>
      </c>
      <c r="IS67" s="435">
        <v>36</v>
      </c>
      <c r="IT67" s="435">
        <v>95</v>
      </c>
      <c r="IU67" s="435">
        <v>14</v>
      </c>
      <c r="IV67" s="435">
        <v>25</v>
      </c>
      <c r="IW67" s="435">
        <v>100</v>
      </c>
      <c r="IX67" s="435">
        <v>64</v>
      </c>
      <c r="IY67" s="435">
        <v>60</v>
      </c>
      <c r="IZ67" s="435">
        <v>84</v>
      </c>
      <c r="JA67" s="435">
        <v>56</v>
      </c>
      <c r="JB67" s="435">
        <v>63</v>
      </c>
      <c r="JC67" s="435">
        <v>38</v>
      </c>
      <c r="JD67" s="435">
        <v>123</v>
      </c>
      <c r="JE67" s="435">
        <v>35</v>
      </c>
      <c r="JF67" s="435">
        <v>110</v>
      </c>
      <c r="JG67" s="435">
        <v>170</v>
      </c>
      <c r="JH67" s="435">
        <v>18</v>
      </c>
      <c r="JI67" s="435">
        <v>120</v>
      </c>
      <c r="JJ67" s="435">
        <v>21</v>
      </c>
      <c r="JK67" s="435">
        <v>12</v>
      </c>
      <c r="JL67" s="435">
        <v>12</v>
      </c>
      <c r="JM67" s="435">
        <v>44</v>
      </c>
      <c r="JN67" s="435">
        <v>37</v>
      </c>
      <c r="JO67" s="435">
        <v>43</v>
      </c>
      <c r="JP67" s="435">
        <v>59</v>
      </c>
      <c r="JQ67" s="435">
        <v>65</v>
      </c>
      <c r="JR67" s="435">
        <v>53</v>
      </c>
      <c r="JS67" s="435">
        <v>26</v>
      </c>
      <c r="JT67" s="435">
        <v>21</v>
      </c>
      <c r="JU67" s="435">
        <v>57</v>
      </c>
      <c r="JV67" s="435">
        <v>26</v>
      </c>
      <c r="JW67" s="435">
        <v>60</v>
      </c>
      <c r="JX67" s="435">
        <v>27</v>
      </c>
      <c r="JY67" s="435">
        <v>28</v>
      </c>
      <c r="JZ67" s="435">
        <v>28</v>
      </c>
      <c r="KA67" s="435">
        <v>51</v>
      </c>
      <c r="KB67" s="435">
        <v>2</v>
      </c>
      <c r="KC67" s="435">
        <v>83</v>
      </c>
      <c r="KD67" s="435">
        <v>63</v>
      </c>
      <c r="KE67" s="435">
        <v>67</v>
      </c>
      <c r="KF67" s="435">
        <v>73</v>
      </c>
      <c r="KG67" s="435">
        <v>130</v>
      </c>
      <c r="KH67" s="435">
        <v>95</v>
      </c>
      <c r="KI67" s="435">
        <v>49</v>
      </c>
      <c r="KJ67" s="435">
        <v>18</v>
      </c>
      <c r="KK67" s="435">
        <v>121</v>
      </c>
      <c r="KL67" s="435">
        <v>84</v>
      </c>
      <c r="KM67" s="435">
        <v>112</v>
      </c>
      <c r="KN67" s="1461">
        <v>0</v>
      </c>
      <c r="KO67" s="435">
        <v>103</v>
      </c>
      <c r="KP67" s="435">
        <v>171</v>
      </c>
      <c r="KQ67" s="435">
        <v>112</v>
      </c>
      <c r="KR67" s="435">
        <v>81</v>
      </c>
      <c r="KS67" s="435">
        <v>83</v>
      </c>
      <c r="KT67" s="435">
        <v>116</v>
      </c>
      <c r="KU67" s="435">
        <v>179</v>
      </c>
      <c r="KV67" s="435">
        <v>255</v>
      </c>
      <c r="KW67" s="435">
        <v>186</v>
      </c>
      <c r="KX67" s="435">
        <v>73</v>
      </c>
      <c r="KY67" s="435">
        <v>67</v>
      </c>
      <c r="KZ67" s="435">
        <v>53</v>
      </c>
      <c r="LA67" s="435">
        <v>48</v>
      </c>
      <c r="LB67" s="435">
        <v>46</v>
      </c>
      <c r="LC67" s="435">
        <v>32</v>
      </c>
      <c r="LD67" s="435">
        <v>60</v>
      </c>
      <c r="LE67" s="435">
        <v>63</v>
      </c>
      <c r="LF67" s="435">
        <v>77</v>
      </c>
      <c r="LG67" s="435">
        <v>13</v>
      </c>
      <c r="LH67" s="435">
        <v>37</v>
      </c>
      <c r="LI67" s="435">
        <v>18</v>
      </c>
      <c r="LJ67" s="435">
        <v>37</v>
      </c>
      <c r="LK67" s="435">
        <v>33</v>
      </c>
      <c r="LL67" s="435">
        <v>14</v>
      </c>
      <c r="LM67" s="435">
        <v>18</v>
      </c>
      <c r="LN67" s="435">
        <v>6</v>
      </c>
      <c r="LO67" s="1499"/>
      <c r="LP67" s="1499"/>
      <c r="LQ67" s="435">
        <v>59</v>
      </c>
      <c r="LR67" s="435">
        <v>15</v>
      </c>
      <c r="LS67" s="435">
        <v>9</v>
      </c>
      <c r="LT67" s="435">
        <v>22</v>
      </c>
      <c r="LU67" s="435">
        <v>26</v>
      </c>
      <c r="LV67" s="446"/>
      <c r="LW67" s="446"/>
      <c r="LX67" s="435">
        <v>0</v>
      </c>
      <c r="LY67" s="435">
        <v>5</v>
      </c>
      <c r="LZ67" s="435">
        <v>103</v>
      </c>
      <c r="MA67" s="435">
        <v>62</v>
      </c>
      <c r="MB67" s="435">
        <v>38</v>
      </c>
      <c r="MC67" s="435">
        <v>80</v>
      </c>
      <c r="MD67" s="435">
        <v>57</v>
      </c>
      <c r="ME67" s="435">
        <v>31</v>
      </c>
      <c r="MF67" s="435">
        <v>38</v>
      </c>
      <c r="MG67" s="435">
        <v>12</v>
      </c>
      <c r="MH67" s="435">
        <v>49</v>
      </c>
      <c r="MI67" s="435">
        <v>27</v>
      </c>
      <c r="MJ67" s="435">
        <v>44</v>
      </c>
      <c r="MK67" s="435">
        <v>2</v>
      </c>
      <c r="ML67" s="435">
        <v>20</v>
      </c>
      <c r="MM67" s="435">
        <v>4</v>
      </c>
      <c r="MN67" s="435">
        <v>24</v>
      </c>
      <c r="MO67" s="435"/>
      <c r="MP67" s="435">
        <v>7</v>
      </c>
      <c r="MQ67" s="435">
        <v>0</v>
      </c>
      <c r="MR67" s="435">
        <v>14</v>
      </c>
      <c r="MS67" s="435"/>
      <c r="MT67" s="435">
        <v>6</v>
      </c>
      <c r="MU67" s="435">
        <v>1</v>
      </c>
      <c r="MV67" s="435"/>
      <c r="MW67" s="435">
        <v>20</v>
      </c>
      <c r="MX67" s="435">
        <v>1</v>
      </c>
      <c r="MY67" s="435">
        <v>24</v>
      </c>
      <c r="MZ67" s="435">
        <v>0</v>
      </c>
      <c r="NA67" s="435">
        <v>20</v>
      </c>
    </row>
    <row r="68" spans="1:365" ht="15" customHeight="1">
      <c r="A68" s="495" t="s">
        <v>228</v>
      </c>
      <c r="B68" s="435">
        <v>0</v>
      </c>
      <c r="C68" s="435">
        <v>1</v>
      </c>
      <c r="D68" s="435">
        <v>0</v>
      </c>
      <c r="E68" s="435">
        <v>0</v>
      </c>
      <c r="F68" s="435">
        <v>0</v>
      </c>
      <c r="G68" s="435">
        <v>1</v>
      </c>
      <c r="H68" s="435">
        <v>1</v>
      </c>
      <c r="I68" s="435">
        <v>0</v>
      </c>
      <c r="J68" s="435">
        <v>0</v>
      </c>
      <c r="K68" s="435">
        <v>0</v>
      </c>
      <c r="L68" s="435">
        <v>0</v>
      </c>
      <c r="M68" s="435">
        <v>0</v>
      </c>
      <c r="N68" s="435">
        <v>0</v>
      </c>
      <c r="O68" s="435">
        <v>128</v>
      </c>
      <c r="P68" s="435">
        <v>0</v>
      </c>
      <c r="Q68" s="435">
        <v>0</v>
      </c>
      <c r="R68" s="435">
        <v>0</v>
      </c>
      <c r="S68" s="739"/>
      <c r="T68" s="435">
        <v>0</v>
      </c>
      <c r="U68" s="435">
        <v>0</v>
      </c>
      <c r="V68" s="435">
        <v>0</v>
      </c>
      <c r="W68" s="435">
        <v>0</v>
      </c>
      <c r="X68" s="435">
        <v>0</v>
      </c>
      <c r="Y68" s="435">
        <v>0</v>
      </c>
      <c r="Z68" s="435">
        <v>0</v>
      </c>
      <c r="AA68" s="435">
        <v>0</v>
      </c>
      <c r="AB68" s="435">
        <v>0</v>
      </c>
      <c r="AC68" s="435">
        <v>0</v>
      </c>
      <c r="AD68" s="435">
        <v>0</v>
      </c>
      <c r="AE68" s="435">
        <v>0</v>
      </c>
      <c r="AF68" s="435">
        <v>0</v>
      </c>
      <c r="AG68" s="435">
        <v>8</v>
      </c>
      <c r="AH68" s="435">
        <v>0</v>
      </c>
      <c r="AI68" s="435">
        <v>293</v>
      </c>
      <c r="AJ68" s="435">
        <v>0</v>
      </c>
      <c r="AK68" s="435">
        <v>0</v>
      </c>
      <c r="AL68" s="435">
        <v>0</v>
      </c>
      <c r="AM68" s="435">
        <v>0</v>
      </c>
      <c r="AN68" s="435">
        <v>138</v>
      </c>
      <c r="AO68" s="435">
        <v>0</v>
      </c>
      <c r="AP68" s="435">
        <v>53</v>
      </c>
      <c r="AQ68" s="435">
        <v>0</v>
      </c>
      <c r="AR68" s="435">
        <v>0</v>
      </c>
      <c r="AS68" s="435">
        <v>0</v>
      </c>
      <c r="AT68" s="435">
        <v>0</v>
      </c>
      <c r="AU68" s="435">
        <v>0</v>
      </c>
      <c r="AV68" s="435">
        <v>0</v>
      </c>
      <c r="AW68" s="435">
        <v>21</v>
      </c>
      <c r="AX68" s="435">
        <v>0</v>
      </c>
      <c r="AY68" s="435">
        <v>0</v>
      </c>
      <c r="AZ68" s="435">
        <v>0</v>
      </c>
      <c r="BA68" s="435">
        <v>0</v>
      </c>
      <c r="BB68" s="435">
        <v>5</v>
      </c>
      <c r="BC68" s="435">
        <v>0</v>
      </c>
      <c r="BD68" s="435">
        <v>3</v>
      </c>
      <c r="BE68" s="435">
        <v>102</v>
      </c>
      <c r="BF68" s="435">
        <v>0</v>
      </c>
      <c r="BG68" s="435">
        <v>42</v>
      </c>
      <c r="BH68" s="435">
        <v>0</v>
      </c>
      <c r="BI68" s="435">
        <v>0</v>
      </c>
      <c r="BJ68" s="435">
        <v>0</v>
      </c>
      <c r="BK68" s="435">
        <v>158</v>
      </c>
      <c r="BL68" s="435">
        <v>10</v>
      </c>
      <c r="BM68" s="435">
        <v>1</v>
      </c>
      <c r="BN68" s="435">
        <v>28</v>
      </c>
      <c r="BO68" s="435">
        <v>1</v>
      </c>
      <c r="BP68" s="435">
        <v>0</v>
      </c>
      <c r="BQ68" s="435">
        <v>120</v>
      </c>
      <c r="BR68" s="435">
        <v>96</v>
      </c>
      <c r="BS68" s="435">
        <v>162</v>
      </c>
      <c r="BT68" s="435">
        <v>0</v>
      </c>
      <c r="BU68" s="435">
        <v>94</v>
      </c>
      <c r="BV68" s="435">
        <v>0</v>
      </c>
      <c r="BW68" s="435">
        <v>0</v>
      </c>
      <c r="BX68" s="435">
        <v>15</v>
      </c>
      <c r="BY68" s="435">
        <v>0</v>
      </c>
      <c r="BZ68" s="435">
        <v>0</v>
      </c>
      <c r="CA68" s="435">
        <v>0</v>
      </c>
      <c r="CB68" s="435">
        <v>0</v>
      </c>
      <c r="CC68" s="435">
        <v>0</v>
      </c>
      <c r="CD68" s="435">
        <v>14</v>
      </c>
      <c r="CE68" s="435">
        <v>6</v>
      </c>
      <c r="CF68" s="435">
        <v>0</v>
      </c>
      <c r="CG68" s="435">
        <v>0</v>
      </c>
      <c r="CH68" s="435">
        <v>0</v>
      </c>
      <c r="CI68" s="435">
        <v>0</v>
      </c>
      <c r="CJ68" s="435">
        <v>0</v>
      </c>
      <c r="CK68" s="435">
        <v>0</v>
      </c>
      <c r="CL68" s="435">
        <v>0</v>
      </c>
      <c r="CM68" s="435">
        <v>0</v>
      </c>
      <c r="CN68" s="435">
        <v>0</v>
      </c>
      <c r="CO68" s="435">
        <v>0</v>
      </c>
      <c r="CP68" s="435">
        <v>0</v>
      </c>
      <c r="CQ68" s="435">
        <v>0</v>
      </c>
      <c r="CR68" s="435">
        <v>0</v>
      </c>
      <c r="CS68" s="435">
        <v>0</v>
      </c>
      <c r="CT68" s="435">
        <v>0</v>
      </c>
      <c r="CU68" s="435">
        <v>0</v>
      </c>
      <c r="CV68" s="864">
        <v>0</v>
      </c>
      <c r="CW68" s="435">
        <v>0</v>
      </c>
      <c r="CX68" s="435">
        <v>0</v>
      </c>
      <c r="CY68" s="435">
        <v>0</v>
      </c>
      <c r="CZ68" s="435">
        <v>0</v>
      </c>
      <c r="DA68" s="435">
        <v>1</v>
      </c>
      <c r="DB68" s="435">
        <v>0</v>
      </c>
      <c r="DC68" s="435">
        <v>0</v>
      </c>
      <c r="DD68" s="435">
        <v>46</v>
      </c>
      <c r="DE68" s="435">
        <v>6</v>
      </c>
      <c r="DF68" s="435">
        <v>9</v>
      </c>
      <c r="DG68" s="435">
        <v>0</v>
      </c>
      <c r="DH68" s="435">
        <v>0</v>
      </c>
      <c r="DI68" s="435">
        <v>0</v>
      </c>
      <c r="DJ68" s="435">
        <v>0</v>
      </c>
      <c r="DK68" s="435">
        <v>0</v>
      </c>
      <c r="DL68" s="435">
        <v>0</v>
      </c>
      <c r="DM68" s="435">
        <v>0</v>
      </c>
      <c r="DN68" s="435">
        <v>0</v>
      </c>
      <c r="DO68" s="435">
        <v>0</v>
      </c>
      <c r="DP68" s="435">
        <v>0</v>
      </c>
      <c r="DQ68" s="435">
        <v>0</v>
      </c>
      <c r="DR68" s="435">
        <v>0</v>
      </c>
      <c r="DS68" s="435">
        <v>0</v>
      </c>
      <c r="DT68" s="435">
        <v>0</v>
      </c>
      <c r="DU68" s="435">
        <v>0</v>
      </c>
      <c r="DV68" s="435">
        <v>0</v>
      </c>
      <c r="DW68" s="435">
        <v>11</v>
      </c>
      <c r="DX68" s="435">
        <v>0</v>
      </c>
      <c r="DY68" s="435">
        <v>0</v>
      </c>
      <c r="DZ68" s="435">
        <v>0</v>
      </c>
      <c r="EA68" s="435">
        <v>23</v>
      </c>
      <c r="EB68" s="435">
        <v>0</v>
      </c>
      <c r="EC68" s="435">
        <v>48</v>
      </c>
      <c r="ED68" s="435">
        <v>0</v>
      </c>
      <c r="EE68" s="890">
        <v>0</v>
      </c>
      <c r="EF68" s="435">
        <v>0</v>
      </c>
      <c r="EG68" s="435">
        <v>64</v>
      </c>
      <c r="EH68" s="435">
        <v>0</v>
      </c>
      <c r="EI68" s="435">
        <v>3</v>
      </c>
      <c r="EJ68" s="435">
        <v>0</v>
      </c>
      <c r="EK68" s="435">
        <v>0</v>
      </c>
      <c r="EL68" s="435">
        <v>0</v>
      </c>
      <c r="EM68" s="435">
        <v>0</v>
      </c>
      <c r="EN68" s="435">
        <v>0</v>
      </c>
      <c r="EO68" s="435">
        <v>0</v>
      </c>
      <c r="EP68" s="435">
        <v>1</v>
      </c>
      <c r="EQ68" s="435">
        <v>13</v>
      </c>
      <c r="ER68" s="435">
        <v>9</v>
      </c>
      <c r="ES68" s="435">
        <v>0</v>
      </c>
      <c r="ET68" s="435">
        <v>0</v>
      </c>
      <c r="EU68" s="435">
        <v>0</v>
      </c>
      <c r="EV68" s="435"/>
      <c r="EW68" s="435">
        <v>1</v>
      </c>
      <c r="EX68" s="435">
        <v>42</v>
      </c>
      <c r="EY68" s="435">
        <v>27</v>
      </c>
      <c r="EZ68" s="435">
        <v>0</v>
      </c>
      <c r="FA68" s="435">
        <v>0</v>
      </c>
      <c r="FB68" s="435">
        <v>45</v>
      </c>
      <c r="FC68" s="435">
        <v>258</v>
      </c>
      <c r="FD68" s="435">
        <v>33</v>
      </c>
      <c r="FE68" s="435">
        <v>0</v>
      </c>
      <c r="FF68" s="435">
        <v>0</v>
      </c>
      <c r="FG68" s="435">
        <v>29</v>
      </c>
      <c r="FH68" s="435">
        <v>110</v>
      </c>
      <c r="FI68" s="435">
        <v>166</v>
      </c>
      <c r="FJ68" s="435">
        <v>152</v>
      </c>
      <c r="FK68" s="435">
        <v>0</v>
      </c>
      <c r="FL68" s="435">
        <v>0</v>
      </c>
      <c r="FM68" s="435">
        <v>1</v>
      </c>
      <c r="FN68" s="435">
        <v>29</v>
      </c>
      <c r="FO68" s="435">
        <v>129</v>
      </c>
      <c r="FP68" s="435">
        <v>200</v>
      </c>
      <c r="FQ68" s="435">
        <v>0</v>
      </c>
      <c r="FR68" s="435">
        <v>52</v>
      </c>
      <c r="FS68" s="435">
        <v>75</v>
      </c>
      <c r="FT68" s="435">
        <v>215</v>
      </c>
      <c r="FU68" s="435">
        <v>8</v>
      </c>
      <c r="FV68" s="435">
        <v>111</v>
      </c>
      <c r="FW68" s="435">
        <v>67</v>
      </c>
      <c r="FX68" s="435">
        <v>204</v>
      </c>
      <c r="FY68" s="435">
        <v>248</v>
      </c>
      <c r="FZ68" s="435">
        <v>44</v>
      </c>
      <c r="GA68" s="435">
        <v>207</v>
      </c>
      <c r="GB68" s="435">
        <v>2</v>
      </c>
      <c r="GC68" s="435">
        <v>0</v>
      </c>
      <c r="GD68" s="435">
        <v>0</v>
      </c>
      <c r="GE68" s="435">
        <v>0</v>
      </c>
      <c r="GF68" s="435">
        <v>10</v>
      </c>
      <c r="GG68" s="435">
        <v>0</v>
      </c>
      <c r="GH68" s="435">
        <v>0</v>
      </c>
      <c r="GI68" s="435">
        <v>0</v>
      </c>
      <c r="GJ68" s="435">
        <v>0</v>
      </c>
      <c r="GK68" s="435">
        <v>0</v>
      </c>
      <c r="GL68" s="435">
        <v>0</v>
      </c>
      <c r="GM68" s="435">
        <v>15</v>
      </c>
      <c r="GN68" s="435">
        <v>0</v>
      </c>
      <c r="GO68" s="435">
        <v>0</v>
      </c>
      <c r="GP68" s="435">
        <v>0</v>
      </c>
      <c r="GQ68" s="435">
        <v>1</v>
      </c>
      <c r="GR68" s="435">
        <v>1</v>
      </c>
      <c r="GS68" s="435">
        <v>16</v>
      </c>
      <c r="GT68" s="435">
        <v>91</v>
      </c>
      <c r="GU68" s="435">
        <v>4</v>
      </c>
      <c r="GV68" s="435">
        <v>0</v>
      </c>
      <c r="GW68" s="435">
        <v>0</v>
      </c>
      <c r="GX68" s="435">
        <v>0</v>
      </c>
      <c r="GY68" s="435">
        <v>0</v>
      </c>
      <c r="GZ68" s="435">
        <v>0</v>
      </c>
      <c r="HA68" s="435">
        <v>0</v>
      </c>
      <c r="HB68" s="435">
        <v>5</v>
      </c>
      <c r="HC68" s="435">
        <v>8</v>
      </c>
      <c r="HD68" s="435">
        <v>0</v>
      </c>
      <c r="HE68" s="435">
        <v>2</v>
      </c>
      <c r="HF68" s="435">
        <v>78</v>
      </c>
      <c r="HG68" s="435">
        <v>0</v>
      </c>
      <c r="HH68" s="435">
        <v>103</v>
      </c>
      <c r="HI68" s="435">
        <v>74</v>
      </c>
      <c r="HJ68" s="435">
        <v>76</v>
      </c>
      <c r="HK68" s="435">
        <v>111</v>
      </c>
      <c r="HL68" s="435">
        <v>0</v>
      </c>
      <c r="HM68" s="435">
        <v>48</v>
      </c>
      <c r="HN68" s="435">
        <v>73</v>
      </c>
      <c r="HO68" s="435">
        <v>52</v>
      </c>
      <c r="HP68" s="435">
        <v>7</v>
      </c>
      <c r="HQ68" s="435">
        <v>4</v>
      </c>
      <c r="HR68" s="435">
        <v>0</v>
      </c>
      <c r="HS68" s="435">
        <v>48</v>
      </c>
      <c r="HT68" s="435">
        <v>7</v>
      </c>
      <c r="HU68" s="435">
        <v>11</v>
      </c>
      <c r="HV68" s="435">
        <v>0</v>
      </c>
      <c r="HW68" s="435">
        <v>172</v>
      </c>
      <c r="HX68" s="435">
        <v>52</v>
      </c>
      <c r="HY68" s="435">
        <v>103</v>
      </c>
      <c r="HZ68" s="435">
        <v>119</v>
      </c>
      <c r="IA68" s="435">
        <v>81</v>
      </c>
      <c r="IB68" s="435">
        <v>125</v>
      </c>
      <c r="IC68" s="435">
        <v>62</v>
      </c>
      <c r="ID68" s="435">
        <v>0</v>
      </c>
      <c r="IE68" s="435">
        <v>337</v>
      </c>
      <c r="IF68" s="435">
        <v>89</v>
      </c>
      <c r="IG68" s="435">
        <v>0</v>
      </c>
      <c r="IH68" s="435">
        <v>196</v>
      </c>
      <c r="II68" s="435">
        <v>280</v>
      </c>
      <c r="IJ68" s="435">
        <v>144</v>
      </c>
      <c r="IK68" s="435">
        <v>6</v>
      </c>
      <c r="IL68" s="435">
        <v>100</v>
      </c>
      <c r="IM68" s="435">
        <v>113</v>
      </c>
      <c r="IN68" s="435">
        <v>433</v>
      </c>
      <c r="IO68" s="435">
        <v>11</v>
      </c>
      <c r="IP68" s="435">
        <v>47</v>
      </c>
      <c r="IQ68" s="435">
        <v>116</v>
      </c>
      <c r="IR68" s="435">
        <v>14</v>
      </c>
      <c r="IS68" s="435">
        <v>17</v>
      </c>
      <c r="IT68" s="435">
        <v>6</v>
      </c>
      <c r="IU68" s="435">
        <v>1</v>
      </c>
      <c r="IV68" s="435">
        <v>59</v>
      </c>
      <c r="IW68" s="435">
        <v>7</v>
      </c>
      <c r="IX68" s="435">
        <v>9</v>
      </c>
      <c r="IY68" s="435">
        <v>1</v>
      </c>
      <c r="IZ68" s="435">
        <v>1</v>
      </c>
      <c r="JA68" s="435">
        <v>0</v>
      </c>
      <c r="JB68" s="435">
        <v>129</v>
      </c>
      <c r="JC68" s="435">
        <v>11</v>
      </c>
      <c r="JD68" s="435">
        <v>0</v>
      </c>
      <c r="JE68" s="435">
        <v>0</v>
      </c>
      <c r="JF68" s="435">
        <v>2</v>
      </c>
      <c r="JG68" s="435">
        <v>28</v>
      </c>
      <c r="JH68" s="435">
        <v>0</v>
      </c>
      <c r="JI68" s="435">
        <v>4</v>
      </c>
      <c r="JJ68" s="435">
        <v>0</v>
      </c>
      <c r="JK68" s="435">
        <v>0</v>
      </c>
      <c r="JL68" s="435">
        <v>0</v>
      </c>
      <c r="JM68" s="435">
        <v>0</v>
      </c>
      <c r="JN68" s="435">
        <v>0</v>
      </c>
      <c r="JO68" s="435">
        <v>0</v>
      </c>
      <c r="JP68" s="435">
        <v>8</v>
      </c>
      <c r="JQ68" s="435">
        <v>0</v>
      </c>
      <c r="JR68" s="435">
        <v>57</v>
      </c>
      <c r="JS68" s="435">
        <v>0</v>
      </c>
      <c r="JT68" s="435">
        <v>4</v>
      </c>
      <c r="JU68" s="435">
        <v>49</v>
      </c>
      <c r="JV68" s="435">
        <v>28</v>
      </c>
      <c r="JW68" s="435">
        <v>9</v>
      </c>
      <c r="JX68" s="435">
        <v>6</v>
      </c>
      <c r="JY68" s="435">
        <v>35</v>
      </c>
      <c r="JZ68" s="435">
        <v>0</v>
      </c>
      <c r="KA68" s="435">
        <v>0</v>
      </c>
      <c r="KB68" s="435">
        <v>0</v>
      </c>
      <c r="KC68" s="435">
        <v>0</v>
      </c>
      <c r="KD68" s="435">
        <v>0</v>
      </c>
      <c r="KE68" s="435">
        <v>24</v>
      </c>
      <c r="KF68" s="435">
        <v>0</v>
      </c>
      <c r="KG68" s="435">
        <v>2</v>
      </c>
      <c r="KH68" s="435">
        <v>0</v>
      </c>
      <c r="KI68" s="435">
        <v>0</v>
      </c>
      <c r="KJ68" s="435">
        <v>0</v>
      </c>
      <c r="KK68" s="435">
        <v>0</v>
      </c>
      <c r="KL68" s="435">
        <v>0</v>
      </c>
      <c r="KM68" s="435">
        <v>0</v>
      </c>
      <c r="KN68" s="1461">
        <v>0</v>
      </c>
      <c r="KO68" s="435">
        <v>0</v>
      </c>
      <c r="KP68" s="435">
        <v>0</v>
      </c>
      <c r="KQ68" s="435">
        <v>0</v>
      </c>
      <c r="KR68" s="435">
        <v>0</v>
      </c>
      <c r="KS68" s="435">
        <v>0</v>
      </c>
      <c r="KT68" s="435">
        <v>0</v>
      </c>
      <c r="KU68" s="435">
        <v>0</v>
      </c>
      <c r="KV68" s="435">
        <v>0</v>
      </c>
      <c r="KW68" s="435">
        <v>16</v>
      </c>
      <c r="KX68" s="435">
        <v>0</v>
      </c>
      <c r="KY68" s="435">
        <v>0</v>
      </c>
      <c r="KZ68" s="435">
        <v>14</v>
      </c>
      <c r="LA68" s="435">
        <v>120</v>
      </c>
      <c r="LB68" s="435">
        <v>8</v>
      </c>
      <c r="LC68" s="435">
        <v>1</v>
      </c>
      <c r="LD68" s="435">
        <v>0</v>
      </c>
      <c r="LE68" s="435">
        <v>0</v>
      </c>
      <c r="LF68" s="435">
        <v>0</v>
      </c>
      <c r="LG68" s="435">
        <v>0</v>
      </c>
      <c r="LH68" s="435">
        <v>0</v>
      </c>
      <c r="LI68" s="435">
        <v>10</v>
      </c>
      <c r="LJ68" s="435">
        <v>0</v>
      </c>
      <c r="LK68" s="435">
        <v>0</v>
      </c>
      <c r="LL68" s="435">
        <v>0</v>
      </c>
      <c r="LM68" s="435">
        <v>52</v>
      </c>
      <c r="LN68" s="435">
        <v>37</v>
      </c>
      <c r="LO68" s="1499"/>
      <c r="LP68" s="1499"/>
      <c r="LQ68" s="435">
        <v>238</v>
      </c>
      <c r="LR68" s="435">
        <v>0</v>
      </c>
      <c r="LS68" s="435">
        <v>0</v>
      </c>
      <c r="LT68" s="435">
        <v>1</v>
      </c>
      <c r="LU68" s="435">
        <v>1</v>
      </c>
      <c r="LV68" s="446"/>
      <c r="LW68" s="446"/>
      <c r="LX68" s="435">
        <v>0</v>
      </c>
      <c r="LY68" s="435">
        <v>0</v>
      </c>
      <c r="LZ68" s="435">
        <v>0</v>
      </c>
      <c r="MA68" s="435">
        <v>76</v>
      </c>
      <c r="MB68" s="435">
        <v>0</v>
      </c>
      <c r="MC68" s="435">
        <v>22</v>
      </c>
      <c r="MD68" s="435">
        <v>5</v>
      </c>
      <c r="ME68" s="435">
        <v>41</v>
      </c>
      <c r="MF68" s="435">
        <v>15</v>
      </c>
      <c r="MG68" s="435">
        <v>0</v>
      </c>
      <c r="MH68" s="435">
        <v>0</v>
      </c>
      <c r="MI68" s="435">
        <v>0</v>
      </c>
      <c r="MJ68" s="435">
        <v>15</v>
      </c>
      <c r="MK68" s="435">
        <v>0</v>
      </c>
      <c r="ML68" s="435">
        <v>0</v>
      </c>
      <c r="MM68" s="435">
        <v>0</v>
      </c>
      <c r="MN68" s="435">
        <v>0</v>
      </c>
      <c r="MO68" s="435"/>
      <c r="MP68" s="435">
        <v>1</v>
      </c>
      <c r="MQ68" s="435">
        <v>20</v>
      </c>
      <c r="MR68" s="435">
        <v>0</v>
      </c>
      <c r="MS68" s="435"/>
      <c r="MT68" s="435">
        <v>53</v>
      </c>
      <c r="MU68" s="435">
        <v>47</v>
      </c>
      <c r="MV68" s="435"/>
      <c r="MW68" s="435">
        <v>18</v>
      </c>
      <c r="MX68" s="435">
        <v>0</v>
      </c>
      <c r="MY68" s="435">
        <v>109</v>
      </c>
      <c r="MZ68" s="435">
        <v>17</v>
      </c>
      <c r="NA68" s="435">
        <v>63</v>
      </c>
    </row>
    <row r="69" spans="1:365" ht="15" customHeight="1">
      <c r="A69" s="332" t="s">
        <v>573</v>
      </c>
      <c r="B69" s="435">
        <v>0</v>
      </c>
      <c r="C69" s="435">
        <v>0</v>
      </c>
      <c r="D69" s="435">
        <v>758</v>
      </c>
      <c r="E69" s="435">
        <v>606</v>
      </c>
      <c r="F69" s="435">
        <v>87</v>
      </c>
      <c r="G69" s="435">
        <v>0</v>
      </c>
      <c r="H69" s="435">
        <v>1159</v>
      </c>
      <c r="I69" s="435">
        <v>0</v>
      </c>
      <c r="J69" s="435">
        <v>0</v>
      </c>
      <c r="K69" s="435">
        <v>0</v>
      </c>
      <c r="L69" s="435">
        <v>745</v>
      </c>
      <c r="M69" s="435">
        <v>177</v>
      </c>
      <c r="N69" s="435">
        <v>470</v>
      </c>
      <c r="O69" s="435">
        <v>0</v>
      </c>
      <c r="P69" s="435">
        <v>0</v>
      </c>
      <c r="Q69" s="435">
        <v>0</v>
      </c>
      <c r="R69" s="435">
        <v>386</v>
      </c>
      <c r="S69" s="739"/>
      <c r="T69" s="435">
        <v>255</v>
      </c>
      <c r="U69" s="435">
        <v>344</v>
      </c>
      <c r="V69" s="435">
        <v>0</v>
      </c>
      <c r="W69" s="435">
        <v>0</v>
      </c>
      <c r="X69" s="435">
        <v>360</v>
      </c>
      <c r="Y69" s="435">
        <v>86</v>
      </c>
      <c r="Z69" s="435">
        <v>106</v>
      </c>
      <c r="AA69" s="435">
        <v>0</v>
      </c>
      <c r="AB69" s="435">
        <v>406</v>
      </c>
      <c r="AC69" s="435">
        <v>0</v>
      </c>
      <c r="AD69" s="435">
        <v>0</v>
      </c>
      <c r="AE69" s="435">
        <v>457</v>
      </c>
      <c r="AF69" s="435">
        <v>161</v>
      </c>
      <c r="AG69" s="435">
        <v>559</v>
      </c>
      <c r="AH69" s="435">
        <v>194</v>
      </c>
      <c r="AI69" s="435">
        <v>0</v>
      </c>
      <c r="AJ69" s="435">
        <v>0</v>
      </c>
      <c r="AK69" s="435">
        <v>0</v>
      </c>
      <c r="AL69" s="435">
        <v>379</v>
      </c>
      <c r="AM69" s="435">
        <v>226</v>
      </c>
      <c r="AN69" s="435">
        <v>127</v>
      </c>
      <c r="AO69" s="435">
        <v>66</v>
      </c>
      <c r="AP69" s="435">
        <v>461</v>
      </c>
      <c r="AQ69" s="435">
        <v>0</v>
      </c>
      <c r="AR69" s="435">
        <v>0</v>
      </c>
      <c r="AS69" s="435">
        <v>80</v>
      </c>
      <c r="AT69" s="435">
        <v>578</v>
      </c>
      <c r="AU69" s="435">
        <v>327</v>
      </c>
      <c r="AV69" s="435">
        <v>106</v>
      </c>
      <c r="AW69" s="435">
        <v>389</v>
      </c>
      <c r="AX69" s="435">
        <v>0</v>
      </c>
      <c r="AY69" s="435">
        <v>0</v>
      </c>
      <c r="AZ69" s="435">
        <v>387</v>
      </c>
      <c r="BA69" s="435">
        <v>248</v>
      </c>
      <c r="BB69" s="435">
        <v>63</v>
      </c>
      <c r="BC69" s="435">
        <v>524</v>
      </c>
      <c r="BD69" s="435">
        <v>92</v>
      </c>
      <c r="BE69" s="435">
        <v>0</v>
      </c>
      <c r="BF69" s="435">
        <v>0</v>
      </c>
      <c r="BG69" s="435">
        <v>0</v>
      </c>
      <c r="BH69" s="435">
        <v>654</v>
      </c>
      <c r="BI69" s="435">
        <v>86</v>
      </c>
      <c r="BJ69" s="435">
        <v>290</v>
      </c>
      <c r="BK69" s="435">
        <v>98</v>
      </c>
      <c r="BL69" s="435">
        <v>0</v>
      </c>
      <c r="BM69" s="435">
        <v>0</v>
      </c>
      <c r="BN69" s="435">
        <v>531</v>
      </c>
      <c r="BO69" s="435">
        <v>466</v>
      </c>
      <c r="BP69" s="435">
        <v>95</v>
      </c>
      <c r="BQ69" s="435">
        <v>453</v>
      </c>
      <c r="BR69" s="435">
        <v>242</v>
      </c>
      <c r="BS69" s="435">
        <v>0</v>
      </c>
      <c r="BT69" s="435">
        <v>0</v>
      </c>
      <c r="BU69" s="435">
        <v>387</v>
      </c>
      <c r="BV69" s="435">
        <v>699</v>
      </c>
      <c r="BW69" s="435">
        <v>70</v>
      </c>
      <c r="BX69" s="435">
        <v>185</v>
      </c>
      <c r="BY69" s="435">
        <v>97</v>
      </c>
      <c r="BZ69" s="435">
        <v>0</v>
      </c>
      <c r="CA69" s="435">
        <v>0</v>
      </c>
      <c r="CB69" s="435">
        <v>532</v>
      </c>
      <c r="CC69" s="435">
        <v>738</v>
      </c>
      <c r="CD69" s="435">
        <v>0</v>
      </c>
      <c r="CE69" s="435">
        <v>337</v>
      </c>
      <c r="CF69" s="435">
        <v>74</v>
      </c>
      <c r="CG69" s="435">
        <v>0</v>
      </c>
      <c r="CH69" s="435">
        <v>0</v>
      </c>
      <c r="CI69" s="435">
        <v>384</v>
      </c>
      <c r="CJ69" s="435">
        <v>438</v>
      </c>
      <c r="CK69" s="435">
        <v>103</v>
      </c>
      <c r="CL69" s="435">
        <v>536</v>
      </c>
      <c r="CM69" s="435">
        <v>77</v>
      </c>
      <c r="CN69" s="435">
        <v>0</v>
      </c>
      <c r="CO69" s="435">
        <v>0</v>
      </c>
      <c r="CP69" s="435">
        <v>428</v>
      </c>
      <c r="CQ69" s="435">
        <v>381</v>
      </c>
      <c r="CR69" s="435">
        <v>341</v>
      </c>
      <c r="CS69" s="435">
        <v>69</v>
      </c>
      <c r="CT69" s="435">
        <v>476</v>
      </c>
      <c r="CU69" s="435">
        <v>0</v>
      </c>
      <c r="CV69" s="864">
        <v>0</v>
      </c>
      <c r="CW69" s="435">
        <v>267</v>
      </c>
      <c r="CX69" s="435">
        <v>772</v>
      </c>
      <c r="CY69" s="435">
        <v>333</v>
      </c>
      <c r="CZ69" s="435">
        <v>66</v>
      </c>
      <c r="DA69" s="435">
        <v>480</v>
      </c>
      <c r="DB69" s="435">
        <v>0</v>
      </c>
      <c r="DC69" s="435">
        <v>0</v>
      </c>
      <c r="DD69" s="435">
        <v>0</v>
      </c>
      <c r="DE69" s="435">
        <v>918</v>
      </c>
      <c r="DF69" s="435">
        <v>296</v>
      </c>
      <c r="DG69" s="435">
        <v>573</v>
      </c>
      <c r="DH69" s="435">
        <v>366</v>
      </c>
      <c r="DI69" s="435">
        <v>0</v>
      </c>
      <c r="DJ69" s="435">
        <v>0</v>
      </c>
      <c r="DK69" s="435">
        <v>0</v>
      </c>
      <c r="DL69" s="435">
        <v>0</v>
      </c>
      <c r="DM69" s="435">
        <v>589</v>
      </c>
      <c r="DN69" s="435">
        <v>303</v>
      </c>
      <c r="DO69" s="435">
        <v>326</v>
      </c>
      <c r="DP69" s="435">
        <v>0</v>
      </c>
      <c r="DQ69" s="435">
        <v>0</v>
      </c>
      <c r="DR69" s="435">
        <v>266</v>
      </c>
      <c r="DS69" s="435">
        <v>459</v>
      </c>
      <c r="DT69" s="435">
        <v>421</v>
      </c>
      <c r="DU69" s="435">
        <v>547</v>
      </c>
      <c r="DV69" s="435">
        <v>121</v>
      </c>
      <c r="DW69" s="435">
        <v>0</v>
      </c>
      <c r="DX69" s="435">
        <v>0</v>
      </c>
      <c r="DY69" s="435">
        <v>0</v>
      </c>
      <c r="DZ69" s="435">
        <v>489</v>
      </c>
      <c r="EA69" s="435">
        <v>1060</v>
      </c>
      <c r="EB69" s="435">
        <v>0</v>
      </c>
      <c r="EC69" s="435">
        <v>417</v>
      </c>
      <c r="ED69" s="435">
        <v>0</v>
      </c>
      <c r="EE69" s="890">
        <v>0</v>
      </c>
      <c r="EF69" s="435">
        <v>903</v>
      </c>
      <c r="EG69" s="435">
        <v>714</v>
      </c>
      <c r="EH69" s="435">
        <v>161</v>
      </c>
      <c r="EI69" s="435">
        <v>354</v>
      </c>
      <c r="EJ69" s="435">
        <v>328</v>
      </c>
      <c r="EK69" s="435">
        <v>0</v>
      </c>
      <c r="EL69" s="435">
        <v>0</v>
      </c>
      <c r="EM69" s="435">
        <v>364</v>
      </c>
      <c r="EN69" s="435">
        <v>466</v>
      </c>
      <c r="EO69" s="435">
        <v>99</v>
      </c>
      <c r="EP69" s="435">
        <v>378</v>
      </c>
      <c r="EQ69" s="435">
        <v>85</v>
      </c>
      <c r="ER69" s="435">
        <v>0</v>
      </c>
      <c r="ES69" s="435">
        <v>0</v>
      </c>
      <c r="ET69" s="435">
        <v>339</v>
      </c>
      <c r="EU69" s="435">
        <v>467</v>
      </c>
      <c r="EV69" s="435"/>
      <c r="EW69" s="435">
        <v>331</v>
      </c>
      <c r="EX69" s="435">
        <v>0</v>
      </c>
      <c r="EY69" s="435">
        <v>0</v>
      </c>
      <c r="EZ69" s="435">
        <v>0</v>
      </c>
      <c r="FA69" s="435">
        <v>85</v>
      </c>
      <c r="FB69" s="435">
        <v>540</v>
      </c>
      <c r="FC69" s="435">
        <v>385</v>
      </c>
      <c r="FD69" s="435">
        <v>228</v>
      </c>
      <c r="FE69" s="435">
        <v>229</v>
      </c>
      <c r="FF69" s="435">
        <v>0</v>
      </c>
      <c r="FG69" s="435">
        <v>0</v>
      </c>
      <c r="FH69" s="435">
        <v>0</v>
      </c>
      <c r="FI69" s="435">
        <v>0</v>
      </c>
      <c r="FJ69" s="435">
        <v>668</v>
      </c>
      <c r="FK69" s="435">
        <v>504</v>
      </c>
      <c r="FL69" s="435">
        <v>287</v>
      </c>
      <c r="FM69" s="435">
        <v>0</v>
      </c>
      <c r="FN69" s="435">
        <v>0</v>
      </c>
      <c r="FO69" s="435">
        <v>85</v>
      </c>
      <c r="FP69" s="435">
        <v>577</v>
      </c>
      <c r="FQ69" s="435">
        <v>463</v>
      </c>
      <c r="FR69" s="435">
        <v>299</v>
      </c>
      <c r="FS69" s="435">
        <v>341</v>
      </c>
      <c r="FT69" s="435">
        <v>0</v>
      </c>
      <c r="FU69" s="435">
        <v>0</v>
      </c>
      <c r="FV69" s="435">
        <v>225</v>
      </c>
      <c r="FW69" s="435">
        <v>446</v>
      </c>
      <c r="FX69" s="435">
        <v>248</v>
      </c>
      <c r="FY69" s="435">
        <v>302</v>
      </c>
      <c r="FZ69" s="435">
        <v>95</v>
      </c>
      <c r="GA69" s="435">
        <v>0</v>
      </c>
      <c r="GB69" s="435">
        <v>0</v>
      </c>
      <c r="GC69" s="435">
        <v>50</v>
      </c>
      <c r="GD69" s="435">
        <v>540</v>
      </c>
      <c r="GE69" s="435">
        <v>0</v>
      </c>
      <c r="GF69" s="435">
        <v>550</v>
      </c>
      <c r="GG69" s="435">
        <v>67</v>
      </c>
      <c r="GH69" s="435">
        <v>0</v>
      </c>
      <c r="GI69" s="435">
        <v>0</v>
      </c>
      <c r="GJ69" s="435">
        <v>0</v>
      </c>
      <c r="GK69" s="435">
        <v>491</v>
      </c>
      <c r="GL69" s="435">
        <v>53</v>
      </c>
      <c r="GM69" s="435">
        <v>60</v>
      </c>
      <c r="GN69" s="435">
        <v>338</v>
      </c>
      <c r="GO69" s="435">
        <v>0</v>
      </c>
      <c r="GP69" s="435">
        <v>0</v>
      </c>
      <c r="GQ69" s="435">
        <v>214</v>
      </c>
      <c r="GR69" s="435">
        <v>370</v>
      </c>
      <c r="GS69" s="435">
        <v>0</v>
      </c>
      <c r="GT69" s="435">
        <v>276</v>
      </c>
      <c r="GU69" s="435">
        <v>190</v>
      </c>
      <c r="GV69" s="435">
        <v>0</v>
      </c>
      <c r="GW69" s="435">
        <v>0</v>
      </c>
      <c r="GX69" s="435">
        <v>238</v>
      </c>
      <c r="GY69" s="435">
        <v>355</v>
      </c>
      <c r="GZ69" s="435">
        <v>252</v>
      </c>
      <c r="HA69" s="435">
        <v>76</v>
      </c>
      <c r="HB69" s="435">
        <v>341</v>
      </c>
      <c r="HC69" s="435">
        <v>0</v>
      </c>
      <c r="HD69" s="435">
        <v>0</v>
      </c>
      <c r="HE69" s="435">
        <v>0</v>
      </c>
      <c r="HF69" s="435">
        <v>0</v>
      </c>
      <c r="HG69" s="435">
        <v>0</v>
      </c>
      <c r="HH69" s="435">
        <v>1096</v>
      </c>
      <c r="HI69" s="435">
        <v>0</v>
      </c>
      <c r="HJ69" s="435">
        <v>0</v>
      </c>
      <c r="HK69" s="435">
        <v>0</v>
      </c>
      <c r="HL69" s="435">
        <v>128</v>
      </c>
      <c r="HM69" s="435">
        <v>0</v>
      </c>
      <c r="HN69" s="435">
        <v>567</v>
      </c>
      <c r="HO69" s="435">
        <v>324</v>
      </c>
      <c r="HP69" s="435">
        <v>0</v>
      </c>
      <c r="HQ69" s="435">
        <v>0</v>
      </c>
      <c r="HR69" s="435">
        <v>0</v>
      </c>
      <c r="HS69" s="435">
        <v>671</v>
      </c>
      <c r="HT69" s="435">
        <v>636</v>
      </c>
      <c r="HU69" s="435">
        <v>413</v>
      </c>
      <c r="HV69" s="435">
        <v>486</v>
      </c>
      <c r="HW69" s="435">
        <v>221</v>
      </c>
      <c r="HX69" s="435">
        <v>0</v>
      </c>
      <c r="HY69" s="435">
        <v>0</v>
      </c>
      <c r="HZ69" s="435">
        <v>695</v>
      </c>
      <c r="IA69" s="435">
        <v>523</v>
      </c>
      <c r="IB69" s="435">
        <v>376</v>
      </c>
      <c r="IC69" s="435">
        <v>483</v>
      </c>
      <c r="ID69" s="435">
        <v>165</v>
      </c>
      <c r="IE69" s="435">
        <v>0</v>
      </c>
      <c r="IF69" s="435">
        <v>0</v>
      </c>
      <c r="IG69" s="435">
        <v>338</v>
      </c>
      <c r="IH69" s="435">
        <v>1086</v>
      </c>
      <c r="II69" s="435">
        <v>66</v>
      </c>
      <c r="IJ69" s="435">
        <v>486</v>
      </c>
      <c r="IK69" s="435">
        <v>308</v>
      </c>
      <c r="IL69" s="435">
        <v>0</v>
      </c>
      <c r="IM69" s="435">
        <v>0</v>
      </c>
      <c r="IN69" s="435">
        <v>472</v>
      </c>
      <c r="IO69" s="435">
        <v>151</v>
      </c>
      <c r="IP69" s="435">
        <v>468</v>
      </c>
      <c r="IQ69" s="435">
        <v>160</v>
      </c>
      <c r="IR69" s="435">
        <v>0</v>
      </c>
      <c r="IS69" s="435">
        <v>0</v>
      </c>
      <c r="IT69" s="435">
        <v>0</v>
      </c>
      <c r="IU69" s="435">
        <v>0</v>
      </c>
      <c r="IV69" s="435">
        <v>0</v>
      </c>
      <c r="IW69" s="435">
        <v>0</v>
      </c>
      <c r="IX69" s="435">
        <v>1141</v>
      </c>
      <c r="IY69" s="435">
        <v>1349</v>
      </c>
      <c r="IZ69" s="435">
        <v>0</v>
      </c>
      <c r="JA69" s="435">
        <v>0</v>
      </c>
      <c r="JB69" s="435">
        <v>713</v>
      </c>
      <c r="JC69" s="435">
        <v>0</v>
      </c>
      <c r="JD69" s="435">
        <v>0</v>
      </c>
      <c r="JE69" s="435">
        <v>0</v>
      </c>
      <c r="JF69" s="435">
        <v>595</v>
      </c>
      <c r="JG69" s="435">
        <v>0</v>
      </c>
      <c r="JH69" s="435">
        <v>0</v>
      </c>
      <c r="JI69" s="435">
        <v>0</v>
      </c>
      <c r="JJ69" s="435">
        <v>0</v>
      </c>
      <c r="JK69" s="435">
        <v>462</v>
      </c>
      <c r="JL69" s="435">
        <v>1086</v>
      </c>
      <c r="JM69" s="435">
        <v>813</v>
      </c>
      <c r="JN69" s="435">
        <v>0</v>
      </c>
      <c r="JO69" s="435">
        <v>0</v>
      </c>
      <c r="JP69" s="435">
        <v>1155</v>
      </c>
      <c r="JQ69" s="435">
        <v>853</v>
      </c>
      <c r="JR69" s="435">
        <v>994</v>
      </c>
      <c r="JS69" s="435">
        <v>359</v>
      </c>
      <c r="JT69" s="435">
        <v>1364</v>
      </c>
      <c r="JU69" s="435">
        <v>0</v>
      </c>
      <c r="JV69" s="435">
        <v>0</v>
      </c>
      <c r="JW69" s="435">
        <v>1744</v>
      </c>
      <c r="JX69" s="435">
        <v>1280</v>
      </c>
      <c r="JY69" s="435">
        <v>919</v>
      </c>
      <c r="JZ69" s="435">
        <v>970</v>
      </c>
      <c r="KA69" s="435">
        <v>1130</v>
      </c>
      <c r="KB69" s="435">
        <v>0</v>
      </c>
      <c r="KC69" s="435">
        <v>0</v>
      </c>
      <c r="KD69" s="435">
        <v>925</v>
      </c>
      <c r="KE69" s="435">
        <v>1051</v>
      </c>
      <c r="KF69" s="435">
        <v>806</v>
      </c>
      <c r="KG69" s="435">
        <v>1219</v>
      </c>
      <c r="KH69" s="435">
        <v>1053</v>
      </c>
      <c r="KI69" s="435">
        <v>0</v>
      </c>
      <c r="KJ69" s="435">
        <v>0</v>
      </c>
      <c r="KK69" s="435">
        <v>1119</v>
      </c>
      <c r="KL69" s="435">
        <v>1725</v>
      </c>
      <c r="KM69" s="435">
        <v>753</v>
      </c>
      <c r="KN69" s="1461">
        <v>0</v>
      </c>
      <c r="KO69" s="435">
        <v>854</v>
      </c>
      <c r="KP69" s="435">
        <v>0</v>
      </c>
      <c r="KQ69" s="435">
        <v>0</v>
      </c>
      <c r="KR69" s="435">
        <v>1816</v>
      </c>
      <c r="KS69" s="435">
        <v>1750</v>
      </c>
      <c r="KT69" s="435">
        <v>699</v>
      </c>
      <c r="KU69" s="435">
        <v>1280</v>
      </c>
      <c r="KV69" s="435">
        <v>824</v>
      </c>
      <c r="KW69" s="435">
        <v>0</v>
      </c>
      <c r="KX69" s="435">
        <v>0</v>
      </c>
      <c r="KY69" s="435">
        <v>1000</v>
      </c>
      <c r="KZ69" s="435">
        <v>2333</v>
      </c>
      <c r="LA69" s="435">
        <v>1220</v>
      </c>
      <c r="LB69" s="435">
        <v>896</v>
      </c>
      <c r="LC69" s="435">
        <v>1380</v>
      </c>
      <c r="LD69" s="435">
        <v>0</v>
      </c>
      <c r="LE69" s="435">
        <v>0</v>
      </c>
      <c r="LF69" s="435">
        <v>948</v>
      </c>
      <c r="LG69" s="435">
        <v>1659</v>
      </c>
      <c r="LH69" s="435">
        <v>989</v>
      </c>
      <c r="LI69" s="435">
        <v>2015</v>
      </c>
      <c r="LJ69" s="435">
        <v>1107</v>
      </c>
      <c r="LK69" s="435">
        <v>0</v>
      </c>
      <c r="LL69" s="435">
        <v>0</v>
      </c>
      <c r="LM69" s="435">
        <v>1600</v>
      </c>
      <c r="LN69" s="435">
        <v>1672</v>
      </c>
      <c r="LO69" s="1499"/>
      <c r="LP69" s="1499"/>
      <c r="LQ69" s="435">
        <v>1845</v>
      </c>
      <c r="LR69" s="435">
        <v>0</v>
      </c>
      <c r="LS69" s="435">
        <v>0</v>
      </c>
      <c r="LT69" s="435">
        <v>621</v>
      </c>
      <c r="LU69" s="435">
        <v>2198</v>
      </c>
      <c r="LV69" s="446"/>
      <c r="LW69" s="446"/>
      <c r="LX69" s="435">
        <v>1300</v>
      </c>
      <c r="LY69" s="435">
        <v>0</v>
      </c>
      <c r="LZ69" s="435">
        <v>0</v>
      </c>
      <c r="MA69" s="435">
        <v>1994</v>
      </c>
      <c r="MB69" s="435">
        <v>1973</v>
      </c>
      <c r="MC69" s="435">
        <v>1646</v>
      </c>
      <c r="MD69" s="435">
        <v>625</v>
      </c>
      <c r="ME69" s="435">
        <v>941</v>
      </c>
      <c r="MF69" s="435">
        <v>0</v>
      </c>
      <c r="MG69" s="435">
        <v>0</v>
      </c>
      <c r="MH69" s="435">
        <v>1400</v>
      </c>
      <c r="MI69" s="435">
        <v>2100</v>
      </c>
      <c r="MJ69" s="435">
        <v>900</v>
      </c>
      <c r="MK69" s="435">
        <v>0</v>
      </c>
      <c r="ML69" s="435">
        <v>660</v>
      </c>
      <c r="MM69" s="435">
        <v>0</v>
      </c>
      <c r="MN69" s="435">
        <v>0</v>
      </c>
      <c r="MO69" s="435"/>
      <c r="MP69" s="435">
        <v>3134</v>
      </c>
      <c r="MQ69" s="435">
        <v>1303</v>
      </c>
      <c r="MR69" s="435">
        <v>0</v>
      </c>
      <c r="MS69" s="435"/>
      <c r="MT69" s="435">
        <v>707</v>
      </c>
      <c r="MU69" s="435">
        <v>0</v>
      </c>
      <c r="MV69" s="435"/>
      <c r="MW69" s="435">
        <v>0</v>
      </c>
      <c r="MX69" s="435">
        <v>0</v>
      </c>
      <c r="MY69" s="435">
        <v>519</v>
      </c>
      <c r="MZ69" s="435">
        <v>1009</v>
      </c>
      <c r="NA69" s="435">
        <v>0</v>
      </c>
    </row>
    <row r="70" spans="1:365" ht="15" customHeight="1">
      <c r="A70" s="332" t="s">
        <v>574</v>
      </c>
      <c r="B70" s="435">
        <v>1296</v>
      </c>
      <c r="C70" s="435">
        <v>2068</v>
      </c>
      <c r="D70" s="435">
        <v>193</v>
      </c>
      <c r="E70" s="435">
        <v>849</v>
      </c>
      <c r="F70" s="435">
        <v>593</v>
      </c>
      <c r="G70" s="435">
        <v>376</v>
      </c>
      <c r="H70" s="435">
        <v>133</v>
      </c>
      <c r="I70" s="435">
        <v>0</v>
      </c>
      <c r="J70" s="435">
        <v>1035</v>
      </c>
      <c r="K70" s="435">
        <v>364</v>
      </c>
      <c r="L70" s="435">
        <v>620</v>
      </c>
      <c r="M70" s="435">
        <v>321</v>
      </c>
      <c r="N70" s="435">
        <v>542</v>
      </c>
      <c r="O70" s="435">
        <v>367</v>
      </c>
      <c r="P70" s="435">
        <v>102</v>
      </c>
      <c r="Q70" s="435">
        <v>562</v>
      </c>
      <c r="R70" s="435">
        <v>344</v>
      </c>
      <c r="S70" s="739"/>
      <c r="T70" s="435">
        <v>542</v>
      </c>
      <c r="U70" s="435">
        <v>259</v>
      </c>
      <c r="V70" s="435">
        <v>451</v>
      </c>
      <c r="W70" s="435">
        <v>104</v>
      </c>
      <c r="X70" s="435">
        <v>685</v>
      </c>
      <c r="Y70" s="435">
        <v>683</v>
      </c>
      <c r="Z70" s="435">
        <v>47</v>
      </c>
      <c r="AA70" s="435">
        <v>108</v>
      </c>
      <c r="AB70" s="435">
        <v>0</v>
      </c>
      <c r="AC70" s="435">
        <v>441</v>
      </c>
      <c r="AD70" s="435">
        <v>190</v>
      </c>
      <c r="AE70" s="435">
        <v>20</v>
      </c>
      <c r="AF70" s="435">
        <v>245</v>
      </c>
      <c r="AG70" s="435">
        <v>307</v>
      </c>
      <c r="AH70" s="435">
        <v>0</v>
      </c>
      <c r="AI70" s="435">
        <v>406</v>
      </c>
      <c r="AJ70" s="435">
        <v>155</v>
      </c>
      <c r="AK70" s="435">
        <v>26</v>
      </c>
      <c r="AL70" s="435">
        <v>15</v>
      </c>
      <c r="AM70" s="435">
        <v>511</v>
      </c>
      <c r="AN70" s="435">
        <v>618</v>
      </c>
      <c r="AO70" s="435">
        <v>327</v>
      </c>
      <c r="AP70" s="435">
        <v>106</v>
      </c>
      <c r="AQ70" s="435">
        <v>161</v>
      </c>
      <c r="AR70" s="435">
        <v>78</v>
      </c>
      <c r="AS70" s="435">
        <v>117</v>
      </c>
      <c r="AT70" s="435">
        <v>602</v>
      </c>
      <c r="AU70" s="435">
        <v>462</v>
      </c>
      <c r="AV70" s="435">
        <v>229</v>
      </c>
      <c r="AW70" s="435">
        <v>0</v>
      </c>
      <c r="AX70" s="435">
        <v>0</v>
      </c>
      <c r="AY70" s="435">
        <v>368</v>
      </c>
      <c r="AZ70" s="435">
        <v>255</v>
      </c>
      <c r="BA70" s="435">
        <v>181</v>
      </c>
      <c r="BB70" s="435">
        <v>182</v>
      </c>
      <c r="BC70" s="435">
        <v>0</v>
      </c>
      <c r="BD70" s="435">
        <v>282</v>
      </c>
      <c r="BE70" s="435">
        <v>312</v>
      </c>
      <c r="BF70" s="435">
        <v>604</v>
      </c>
      <c r="BG70" s="435">
        <v>433</v>
      </c>
      <c r="BH70" s="435">
        <v>360</v>
      </c>
      <c r="BI70" s="435">
        <v>355</v>
      </c>
      <c r="BJ70" s="435">
        <v>328</v>
      </c>
      <c r="BK70" s="435">
        <v>144</v>
      </c>
      <c r="BL70" s="435">
        <v>0</v>
      </c>
      <c r="BM70" s="435">
        <v>335</v>
      </c>
      <c r="BN70" s="435">
        <v>1374</v>
      </c>
      <c r="BO70" s="435">
        <v>516</v>
      </c>
      <c r="BP70" s="435">
        <v>556</v>
      </c>
      <c r="BQ70" s="435">
        <v>311</v>
      </c>
      <c r="BR70" s="435">
        <v>405</v>
      </c>
      <c r="BS70" s="435">
        <v>46</v>
      </c>
      <c r="BT70" s="435">
        <v>451</v>
      </c>
      <c r="BU70" s="435">
        <v>1323</v>
      </c>
      <c r="BV70" s="435">
        <v>583</v>
      </c>
      <c r="BW70" s="435">
        <v>582</v>
      </c>
      <c r="BX70" s="435">
        <v>261</v>
      </c>
      <c r="BY70" s="435">
        <v>575</v>
      </c>
      <c r="BZ70" s="435">
        <v>366</v>
      </c>
      <c r="CA70" s="435">
        <v>0</v>
      </c>
      <c r="CB70" s="435">
        <v>731</v>
      </c>
      <c r="CC70" s="435">
        <v>636</v>
      </c>
      <c r="CD70" s="435">
        <v>592</v>
      </c>
      <c r="CE70" s="435">
        <v>368</v>
      </c>
      <c r="CF70" s="435">
        <v>0</v>
      </c>
      <c r="CG70" s="435">
        <v>0</v>
      </c>
      <c r="CH70" s="435">
        <v>0</v>
      </c>
      <c r="CI70" s="435">
        <v>538</v>
      </c>
      <c r="CJ70" s="435">
        <v>741</v>
      </c>
      <c r="CK70" s="435">
        <v>1026</v>
      </c>
      <c r="CL70" s="435">
        <v>653</v>
      </c>
      <c r="CM70" s="435">
        <v>832</v>
      </c>
      <c r="CN70" s="435">
        <v>0</v>
      </c>
      <c r="CO70" s="435">
        <v>0</v>
      </c>
      <c r="CP70" s="435">
        <v>611</v>
      </c>
      <c r="CQ70" s="435">
        <v>318</v>
      </c>
      <c r="CR70" s="435">
        <v>497</v>
      </c>
      <c r="CS70" s="435">
        <v>630</v>
      </c>
      <c r="CT70" s="435">
        <v>0</v>
      </c>
      <c r="CU70" s="435">
        <v>0</v>
      </c>
      <c r="CV70" s="864">
        <v>0</v>
      </c>
      <c r="CW70" s="435">
        <v>729</v>
      </c>
      <c r="CX70" s="435">
        <v>820</v>
      </c>
      <c r="CY70" s="435">
        <v>702</v>
      </c>
      <c r="CZ70" s="435">
        <v>807</v>
      </c>
      <c r="DA70" s="435">
        <v>673</v>
      </c>
      <c r="DB70" s="435">
        <v>0</v>
      </c>
      <c r="DC70" s="435">
        <v>333</v>
      </c>
      <c r="DD70" s="435">
        <v>1237</v>
      </c>
      <c r="DE70" s="435">
        <v>653</v>
      </c>
      <c r="DF70" s="435">
        <v>631</v>
      </c>
      <c r="DG70" s="435">
        <v>640</v>
      </c>
      <c r="DH70" s="435">
        <v>198</v>
      </c>
      <c r="DI70" s="435">
        <v>183</v>
      </c>
      <c r="DJ70" s="435">
        <v>339</v>
      </c>
      <c r="DK70" s="435">
        <v>496</v>
      </c>
      <c r="DL70" s="435">
        <v>351</v>
      </c>
      <c r="DM70" s="435">
        <v>455</v>
      </c>
      <c r="DN70" s="435">
        <v>277</v>
      </c>
      <c r="DO70" s="435">
        <v>559</v>
      </c>
      <c r="DP70" s="435">
        <v>364</v>
      </c>
      <c r="DQ70" s="435">
        <v>0</v>
      </c>
      <c r="DR70" s="435">
        <v>1454</v>
      </c>
      <c r="DS70" s="435">
        <v>1108</v>
      </c>
      <c r="DT70" s="435">
        <v>862</v>
      </c>
      <c r="DU70" s="435">
        <v>900</v>
      </c>
      <c r="DV70" s="435">
        <v>934</v>
      </c>
      <c r="DW70" s="435">
        <v>1051</v>
      </c>
      <c r="DX70" s="435">
        <v>744</v>
      </c>
      <c r="DY70" s="435">
        <v>1069</v>
      </c>
      <c r="DZ70" s="435">
        <v>493</v>
      </c>
      <c r="EA70" s="435">
        <v>502</v>
      </c>
      <c r="EB70" s="435">
        <v>353</v>
      </c>
      <c r="EC70" s="435">
        <v>324</v>
      </c>
      <c r="ED70" s="435">
        <v>0</v>
      </c>
      <c r="EE70" s="890">
        <v>0</v>
      </c>
      <c r="EF70" s="435">
        <v>632</v>
      </c>
      <c r="EG70" s="435">
        <v>1012</v>
      </c>
      <c r="EH70" s="435">
        <v>602</v>
      </c>
      <c r="EI70" s="435">
        <v>242</v>
      </c>
      <c r="EJ70" s="435">
        <v>851</v>
      </c>
      <c r="EK70" s="435">
        <v>1272</v>
      </c>
      <c r="EL70" s="435">
        <v>54</v>
      </c>
      <c r="EM70" s="435">
        <v>846</v>
      </c>
      <c r="EN70" s="435">
        <v>606</v>
      </c>
      <c r="EO70" s="435">
        <v>457</v>
      </c>
      <c r="EP70" s="435">
        <v>700</v>
      </c>
      <c r="EQ70" s="435">
        <v>684</v>
      </c>
      <c r="ER70" s="435">
        <v>397</v>
      </c>
      <c r="ES70" s="435">
        <v>0</v>
      </c>
      <c r="ET70" s="435">
        <v>452</v>
      </c>
      <c r="EU70" s="435">
        <v>597</v>
      </c>
      <c r="EV70" s="435"/>
      <c r="EW70" s="435">
        <v>1350</v>
      </c>
      <c r="EX70" s="435">
        <v>647</v>
      </c>
      <c r="EY70" s="435">
        <v>322</v>
      </c>
      <c r="EZ70" s="435">
        <v>0</v>
      </c>
      <c r="FA70" s="435">
        <v>653</v>
      </c>
      <c r="FB70" s="435">
        <v>1313</v>
      </c>
      <c r="FC70" s="435">
        <v>347</v>
      </c>
      <c r="FD70" s="435">
        <v>344</v>
      </c>
      <c r="FE70" s="435">
        <v>140</v>
      </c>
      <c r="FF70" s="435">
        <v>0</v>
      </c>
      <c r="FG70" s="435">
        <v>0</v>
      </c>
      <c r="FH70" s="435">
        <v>454</v>
      </c>
      <c r="FI70" s="435">
        <v>857</v>
      </c>
      <c r="FJ70" s="435">
        <v>472</v>
      </c>
      <c r="FK70" s="435">
        <v>530</v>
      </c>
      <c r="FL70" s="435">
        <v>0</v>
      </c>
      <c r="FM70" s="435">
        <v>0</v>
      </c>
      <c r="FN70" s="435">
        <v>0</v>
      </c>
      <c r="FO70" s="435">
        <v>1129</v>
      </c>
      <c r="FP70" s="435">
        <v>435</v>
      </c>
      <c r="FQ70" s="435">
        <v>509</v>
      </c>
      <c r="FR70" s="435">
        <v>430</v>
      </c>
      <c r="FS70" s="435">
        <v>809</v>
      </c>
      <c r="FT70" s="435">
        <v>205</v>
      </c>
      <c r="FU70" s="435">
        <v>0</v>
      </c>
      <c r="FV70" s="435">
        <v>103</v>
      </c>
      <c r="FW70" s="435">
        <v>398</v>
      </c>
      <c r="FX70" s="435">
        <v>385</v>
      </c>
      <c r="FY70" s="435">
        <v>410</v>
      </c>
      <c r="FZ70" s="435">
        <v>0</v>
      </c>
      <c r="GA70" s="435">
        <v>0</v>
      </c>
      <c r="GB70" s="435">
        <v>0</v>
      </c>
      <c r="GC70" s="435">
        <v>509</v>
      </c>
      <c r="GD70" s="435">
        <v>109</v>
      </c>
      <c r="GE70" s="435">
        <v>394</v>
      </c>
      <c r="GF70" s="435">
        <v>434</v>
      </c>
      <c r="GG70" s="435">
        <v>0</v>
      </c>
      <c r="GH70" s="435">
        <v>308</v>
      </c>
      <c r="GI70" s="435">
        <v>0</v>
      </c>
      <c r="GJ70" s="435">
        <v>471</v>
      </c>
      <c r="GK70" s="435">
        <v>129</v>
      </c>
      <c r="GL70" s="435">
        <v>433</v>
      </c>
      <c r="GM70" s="435">
        <v>491</v>
      </c>
      <c r="GN70" s="435">
        <v>0</v>
      </c>
      <c r="GO70" s="435">
        <v>0</v>
      </c>
      <c r="GP70" s="435">
        <v>0</v>
      </c>
      <c r="GQ70" s="435">
        <v>687</v>
      </c>
      <c r="GR70" s="435">
        <v>451</v>
      </c>
      <c r="GS70" s="435">
        <v>193</v>
      </c>
      <c r="GT70" s="435">
        <v>11</v>
      </c>
      <c r="GU70" s="435">
        <v>0</v>
      </c>
      <c r="GV70" s="435">
        <v>0</v>
      </c>
      <c r="GW70" s="435">
        <v>0</v>
      </c>
      <c r="GX70" s="435">
        <v>190</v>
      </c>
      <c r="GY70" s="435">
        <v>575</v>
      </c>
      <c r="GZ70" s="435">
        <v>421</v>
      </c>
      <c r="HA70" s="435">
        <v>321</v>
      </c>
      <c r="HB70" s="435">
        <v>0</v>
      </c>
      <c r="HC70" s="435">
        <v>0</v>
      </c>
      <c r="HD70" s="435">
        <v>0</v>
      </c>
      <c r="HE70" s="435">
        <v>313</v>
      </c>
      <c r="HF70" s="435">
        <v>291</v>
      </c>
      <c r="HG70" s="435">
        <v>450</v>
      </c>
      <c r="HH70" s="435">
        <v>435</v>
      </c>
      <c r="HI70" s="435">
        <v>544</v>
      </c>
      <c r="HJ70" s="435">
        <v>0</v>
      </c>
      <c r="HK70" s="435">
        <v>0</v>
      </c>
      <c r="HL70" s="435">
        <v>857</v>
      </c>
      <c r="HM70" s="435">
        <v>521</v>
      </c>
      <c r="HN70" s="435">
        <v>613</v>
      </c>
      <c r="HO70" s="435">
        <v>330</v>
      </c>
      <c r="HP70" s="435">
        <v>0</v>
      </c>
      <c r="HQ70" s="435">
        <v>392</v>
      </c>
      <c r="HR70" s="435">
        <v>322</v>
      </c>
      <c r="HS70" s="435">
        <v>509</v>
      </c>
      <c r="HT70" s="435">
        <v>594</v>
      </c>
      <c r="HU70" s="435">
        <v>521</v>
      </c>
      <c r="HV70" s="435">
        <v>550</v>
      </c>
      <c r="HW70" s="435">
        <v>301</v>
      </c>
      <c r="HX70" s="435">
        <v>379</v>
      </c>
      <c r="HY70" s="435">
        <v>339</v>
      </c>
      <c r="HZ70" s="435">
        <v>817</v>
      </c>
      <c r="IA70" s="435">
        <v>630</v>
      </c>
      <c r="IB70" s="435">
        <v>580</v>
      </c>
      <c r="IC70" s="435">
        <v>509</v>
      </c>
      <c r="ID70" s="435">
        <v>354</v>
      </c>
      <c r="IE70" s="435">
        <v>333</v>
      </c>
      <c r="IF70" s="435">
        <v>395</v>
      </c>
      <c r="IG70" s="435">
        <v>562</v>
      </c>
      <c r="IH70" s="435">
        <v>527</v>
      </c>
      <c r="II70" s="435">
        <v>1035</v>
      </c>
      <c r="IJ70" s="435">
        <v>299</v>
      </c>
      <c r="IK70" s="435">
        <v>56</v>
      </c>
      <c r="IL70" s="435">
        <v>326</v>
      </c>
      <c r="IM70" s="435">
        <v>378</v>
      </c>
      <c r="IN70" s="435">
        <v>404</v>
      </c>
      <c r="IO70" s="435">
        <v>500</v>
      </c>
      <c r="IP70" s="435">
        <v>113</v>
      </c>
      <c r="IQ70" s="435">
        <v>173</v>
      </c>
      <c r="IR70" s="435">
        <v>149</v>
      </c>
      <c r="IS70" s="435">
        <v>374</v>
      </c>
      <c r="IT70" s="435">
        <v>364</v>
      </c>
      <c r="IU70" s="435">
        <v>531</v>
      </c>
      <c r="IV70" s="435">
        <v>0</v>
      </c>
      <c r="IW70" s="435">
        <v>156</v>
      </c>
      <c r="IX70" s="435">
        <v>0</v>
      </c>
      <c r="IY70" s="435">
        <v>546</v>
      </c>
      <c r="IZ70" s="435">
        <v>380</v>
      </c>
      <c r="JA70" s="435">
        <v>280</v>
      </c>
      <c r="JB70" s="435">
        <v>776</v>
      </c>
      <c r="JC70" s="435">
        <v>775</v>
      </c>
      <c r="JD70" s="435">
        <v>981</v>
      </c>
      <c r="JE70" s="435">
        <v>959</v>
      </c>
      <c r="JF70" s="435">
        <v>1563</v>
      </c>
      <c r="JG70" s="435">
        <v>1200</v>
      </c>
      <c r="JH70" s="435">
        <v>429</v>
      </c>
      <c r="JI70" s="435">
        <v>916</v>
      </c>
      <c r="JJ70" s="435">
        <v>836</v>
      </c>
      <c r="JK70" s="435">
        <v>961</v>
      </c>
      <c r="JL70" s="435">
        <v>517</v>
      </c>
      <c r="JM70" s="435">
        <v>306</v>
      </c>
      <c r="JN70" s="435">
        <v>267</v>
      </c>
      <c r="JO70" s="435">
        <v>264</v>
      </c>
      <c r="JP70" s="435">
        <v>1455</v>
      </c>
      <c r="JQ70" s="435">
        <v>842</v>
      </c>
      <c r="JR70" s="435">
        <v>1227</v>
      </c>
      <c r="JS70" s="435">
        <v>748</v>
      </c>
      <c r="JT70" s="435">
        <v>792</v>
      </c>
      <c r="JU70" s="435">
        <v>1242</v>
      </c>
      <c r="JV70" s="435">
        <v>1343</v>
      </c>
      <c r="JW70" s="435">
        <v>1889</v>
      </c>
      <c r="JX70" s="435">
        <v>1781</v>
      </c>
      <c r="JY70" s="435">
        <v>2817</v>
      </c>
      <c r="JZ70" s="435">
        <v>1527</v>
      </c>
      <c r="KA70" s="435">
        <v>1808</v>
      </c>
      <c r="KB70" s="435">
        <v>2262</v>
      </c>
      <c r="KC70" s="435">
        <v>1221</v>
      </c>
      <c r="KD70" s="435">
        <v>2310</v>
      </c>
      <c r="KE70" s="435">
        <v>1173</v>
      </c>
      <c r="KF70" s="435">
        <v>1330</v>
      </c>
      <c r="KG70" s="435">
        <v>2034</v>
      </c>
      <c r="KH70" s="435">
        <v>2549</v>
      </c>
      <c r="KI70" s="435">
        <v>1209</v>
      </c>
      <c r="KJ70" s="435">
        <v>2854</v>
      </c>
      <c r="KK70" s="435">
        <v>1364</v>
      </c>
      <c r="KL70" s="435">
        <v>2298</v>
      </c>
      <c r="KM70" s="435">
        <v>1207</v>
      </c>
      <c r="KN70" s="1461">
        <v>0</v>
      </c>
      <c r="KO70" s="435">
        <v>2135</v>
      </c>
      <c r="KP70" s="435">
        <v>1209</v>
      </c>
      <c r="KQ70" s="435">
        <v>607</v>
      </c>
      <c r="KR70" s="435">
        <v>146</v>
      </c>
      <c r="KS70" s="435">
        <v>544</v>
      </c>
      <c r="KT70" s="435">
        <v>870</v>
      </c>
      <c r="KU70" s="435">
        <v>816</v>
      </c>
      <c r="KV70" s="435">
        <v>536</v>
      </c>
      <c r="KW70" s="435">
        <v>2287</v>
      </c>
      <c r="KX70" s="435">
        <v>672</v>
      </c>
      <c r="KY70" s="435">
        <v>1218</v>
      </c>
      <c r="KZ70" s="435">
        <v>1058</v>
      </c>
      <c r="LA70" s="435">
        <v>1123</v>
      </c>
      <c r="LB70" s="435">
        <v>1531</v>
      </c>
      <c r="LC70" s="435">
        <v>541</v>
      </c>
      <c r="LD70" s="435">
        <v>641</v>
      </c>
      <c r="LE70" s="435">
        <v>509</v>
      </c>
      <c r="LF70" s="435">
        <v>1636</v>
      </c>
      <c r="LG70" s="435">
        <v>896</v>
      </c>
      <c r="LH70" s="435">
        <v>47</v>
      </c>
      <c r="LI70" s="435">
        <v>2031</v>
      </c>
      <c r="LJ70" s="435">
        <v>1444</v>
      </c>
      <c r="LK70" s="435">
        <v>1447</v>
      </c>
      <c r="LL70" s="435">
        <v>1267</v>
      </c>
      <c r="LM70" s="435">
        <v>2382</v>
      </c>
      <c r="LN70" s="435">
        <v>2218</v>
      </c>
      <c r="LO70" s="1499"/>
      <c r="LP70" s="1499"/>
      <c r="LQ70" s="435">
        <v>3289</v>
      </c>
      <c r="LR70" s="435">
        <v>1213</v>
      </c>
      <c r="LS70" s="435">
        <v>1155</v>
      </c>
      <c r="LT70" s="435">
        <v>3254</v>
      </c>
      <c r="LU70" s="435">
        <v>1682</v>
      </c>
      <c r="LV70" s="446"/>
      <c r="LW70" s="446"/>
      <c r="LX70" s="435">
        <v>2905</v>
      </c>
      <c r="LY70" s="435">
        <v>1067</v>
      </c>
      <c r="LZ70" s="435">
        <v>1084</v>
      </c>
      <c r="MA70" s="435">
        <v>3494</v>
      </c>
      <c r="MB70" s="435">
        <v>2615</v>
      </c>
      <c r="MC70" s="435">
        <v>1297</v>
      </c>
      <c r="MD70" s="435">
        <v>1766</v>
      </c>
      <c r="ME70" s="435">
        <v>1575</v>
      </c>
      <c r="MF70" s="435">
        <v>1903</v>
      </c>
      <c r="MG70" s="435">
        <v>1479</v>
      </c>
      <c r="MH70" s="435">
        <v>3100</v>
      </c>
      <c r="MI70" s="435">
        <v>1932</v>
      </c>
      <c r="MJ70" s="435">
        <v>2280</v>
      </c>
      <c r="MK70" s="435">
        <v>3205</v>
      </c>
      <c r="ML70" s="435">
        <v>1592</v>
      </c>
      <c r="MM70" s="435">
        <v>1107</v>
      </c>
      <c r="MN70" s="435">
        <v>947</v>
      </c>
      <c r="MO70" s="435"/>
      <c r="MP70" s="435">
        <v>1495</v>
      </c>
      <c r="MQ70" s="435">
        <v>1301</v>
      </c>
      <c r="MR70" s="435">
        <v>1697</v>
      </c>
      <c r="MS70" s="435"/>
      <c r="MT70" s="435">
        <v>1495</v>
      </c>
      <c r="MU70" s="435">
        <v>614</v>
      </c>
      <c r="MV70" s="435"/>
      <c r="MW70" s="435">
        <v>338</v>
      </c>
      <c r="MX70" s="435">
        <v>886</v>
      </c>
      <c r="MY70" s="435">
        <v>1300</v>
      </c>
      <c r="MZ70" s="435">
        <v>1351</v>
      </c>
      <c r="NA70" s="435">
        <v>1688</v>
      </c>
    </row>
    <row r="71" spans="1:365" ht="15" customHeight="1">
      <c r="A71" s="332" t="s">
        <v>575</v>
      </c>
      <c r="B71" s="435">
        <v>484</v>
      </c>
      <c r="C71" s="435">
        <v>807</v>
      </c>
      <c r="D71" s="435">
        <v>43</v>
      </c>
      <c r="E71" s="435">
        <v>290</v>
      </c>
      <c r="F71" s="435">
        <v>185</v>
      </c>
      <c r="G71" s="435">
        <v>96</v>
      </c>
      <c r="H71" s="435">
        <v>58</v>
      </c>
      <c r="I71" s="435">
        <v>0</v>
      </c>
      <c r="J71" s="435">
        <v>350</v>
      </c>
      <c r="K71" s="435">
        <v>230</v>
      </c>
      <c r="L71" s="435">
        <v>214</v>
      </c>
      <c r="M71" s="435">
        <v>145</v>
      </c>
      <c r="N71" s="435">
        <v>174</v>
      </c>
      <c r="O71" s="435">
        <v>131</v>
      </c>
      <c r="P71" s="435">
        <v>9</v>
      </c>
      <c r="Q71" s="435">
        <v>189</v>
      </c>
      <c r="R71" s="435">
        <v>177</v>
      </c>
      <c r="S71" s="739"/>
      <c r="T71" s="435">
        <v>171</v>
      </c>
      <c r="U71" s="435">
        <v>112</v>
      </c>
      <c r="V71" s="435">
        <v>206</v>
      </c>
      <c r="W71" s="435">
        <v>32</v>
      </c>
      <c r="X71" s="435">
        <v>305</v>
      </c>
      <c r="Y71" s="435">
        <v>217</v>
      </c>
      <c r="Z71" s="435">
        <v>18</v>
      </c>
      <c r="AA71" s="435">
        <v>56</v>
      </c>
      <c r="AB71" s="435">
        <v>0</v>
      </c>
      <c r="AC71" s="435">
        <v>126</v>
      </c>
      <c r="AD71" s="435">
        <v>77</v>
      </c>
      <c r="AE71" s="435">
        <v>9</v>
      </c>
      <c r="AF71" s="435">
        <v>144</v>
      </c>
      <c r="AG71" s="435">
        <v>84</v>
      </c>
      <c r="AH71" s="435">
        <v>0</v>
      </c>
      <c r="AI71" s="435">
        <v>253</v>
      </c>
      <c r="AJ71" s="435">
        <v>95</v>
      </c>
      <c r="AK71" s="435">
        <v>24</v>
      </c>
      <c r="AL71" s="435">
        <v>10</v>
      </c>
      <c r="AM71" s="435">
        <v>208</v>
      </c>
      <c r="AN71" s="435">
        <v>248</v>
      </c>
      <c r="AO71" s="435">
        <v>131</v>
      </c>
      <c r="AP71" s="435">
        <v>20</v>
      </c>
      <c r="AQ71" s="435">
        <v>71</v>
      </c>
      <c r="AR71" s="435">
        <v>13</v>
      </c>
      <c r="AS71" s="435">
        <v>29</v>
      </c>
      <c r="AT71" s="435">
        <v>263</v>
      </c>
      <c r="AU71" s="435">
        <v>200</v>
      </c>
      <c r="AV71" s="435">
        <v>135</v>
      </c>
      <c r="AW71" s="435">
        <v>0</v>
      </c>
      <c r="AX71" s="435">
        <v>0</v>
      </c>
      <c r="AY71" s="435">
        <v>77</v>
      </c>
      <c r="AZ71" s="435">
        <v>139</v>
      </c>
      <c r="BA71" s="435">
        <v>88</v>
      </c>
      <c r="BB71" s="435">
        <v>76</v>
      </c>
      <c r="BC71" s="435">
        <v>0</v>
      </c>
      <c r="BD71" s="435">
        <v>101</v>
      </c>
      <c r="BE71" s="435">
        <v>134</v>
      </c>
      <c r="BF71" s="435">
        <v>224</v>
      </c>
      <c r="BG71" s="435">
        <v>230</v>
      </c>
      <c r="BH71" s="435">
        <v>155</v>
      </c>
      <c r="BI71" s="435">
        <v>228</v>
      </c>
      <c r="BJ71" s="435">
        <v>75</v>
      </c>
      <c r="BK71" s="435">
        <v>30</v>
      </c>
      <c r="BL71" s="435">
        <v>0</v>
      </c>
      <c r="BM71" s="435">
        <v>99</v>
      </c>
      <c r="BN71" s="435">
        <v>608</v>
      </c>
      <c r="BO71" s="435">
        <v>282</v>
      </c>
      <c r="BP71" s="435">
        <v>156</v>
      </c>
      <c r="BQ71" s="435">
        <v>116</v>
      </c>
      <c r="BR71" s="435">
        <v>108</v>
      </c>
      <c r="BS71" s="435">
        <v>13</v>
      </c>
      <c r="BT71" s="435">
        <v>169</v>
      </c>
      <c r="BU71" s="435">
        <v>518</v>
      </c>
      <c r="BV71" s="435">
        <v>296</v>
      </c>
      <c r="BW71" s="435">
        <v>293</v>
      </c>
      <c r="BX71" s="435">
        <v>169</v>
      </c>
      <c r="BY71" s="435">
        <v>149</v>
      </c>
      <c r="BZ71" s="435">
        <v>98</v>
      </c>
      <c r="CA71" s="435">
        <v>0</v>
      </c>
      <c r="CB71" s="435">
        <v>305</v>
      </c>
      <c r="CC71" s="435">
        <v>320</v>
      </c>
      <c r="CD71" s="435">
        <v>163</v>
      </c>
      <c r="CE71" s="435">
        <v>101</v>
      </c>
      <c r="CF71" s="435">
        <v>0</v>
      </c>
      <c r="CG71" s="435">
        <v>0</v>
      </c>
      <c r="CH71" s="435">
        <v>0</v>
      </c>
      <c r="CI71" s="435">
        <v>267</v>
      </c>
      <c r="CJ71" s="435">
        <v>299</v>
      </c>
      <c r="CK71" s="435">
        <v>360</v>
      </c>
      <c r="CL71" s="435">
        <v>245</v>
      </c>
      <c r="CM71" s="435">
        <v>120</v>
      </c>
      <c r="CN71" s="435">
        <v>0</v>
      </c>
      <c r="CO71" s="435">
        <v>0</v>
      </c>
      <c r="CP71" s="435">
        <v>244</v>
      </c>
      <c r="CQ71" s="435">
        <v>126</v>
      </c>
      <c r="CR71" s="435">
        <v>181</v>
      </c>
      <c r="CS71" s="435">
        <v>223</v>
      </c>
      <c r="CT71" s="435">
        <v>0</v>
      </c>
      <c r="CU71" s="435">
        <v>0</v>
      </c>
      <c r="CV71" s="864">
        <v>0</v>
      </c>
      <c r="CW71" s="435">
        <v>297</v>
      </c>
      <c r="CX71" s="435">
        <v>413</v>
      </c>
      <c r="CY71" s="435">
        <v>302</v>
      </c>
      <c r="CZ71" s="435">
        <v>203</v>
      </c>
      <c r="DA71" s="435">
        <v>294</v>
      </c>
      <c r="DB71" s="435">
        <v>0</v>
      </c>
      <c r="DC71" s="435">
        <v>207</v>
      </c>
      <c r="DD71" s="435">
        <v>364</v>
      </c>
      <c r="DE71" s="435">
        <v>160</v>
      </c>
      <c r="DF71" s="435">
        <v>229</v>
      </c>
      <c r="DG71" s="435">
        <v>346</v>
      </c>
      <c r="DH71" s="435">
        <v>25</v>
      </c>
      <c r="DI71" s="435">
        <v>47</v>
      </c>
      <c r="DJ71" s="435">
        <v>150</v>
      </c>
      <c r="DK71" s="435">
        <v>202</v>
      </c>
      <c r="DL71" s="435">
        <v>144</v>
      </c>
      <c r="DM71" s="435">
        <v>89</v>
      </c>
      <c r="DN71" s="435">
        <v>77</v>
      </c>
      <c r="DO71" s="435">
        <v>115</v>
      </c>
      <c r="DP71" s="435">
        <v>100</v>
      </c>
      <c r="DQ71" s="435">
        <v>0</v>
      </c>
      <c r="DR71" s="435">
        <v>655</v>
      </c>
      <c r="DS71" s="435">
        <v>440</v>
      </c>
      <c r="DT71" s="435">
        <v>318</v>
      </c>
      <c r="DU71" s="435">
        <v>254</v>
      </c>
      <c r="DV71" s="435">
        <v>380</v>
      </c>
      <c r="DW71" s="435">
        <v>271</v>
      </c>
      <c r="DX71" s="435">
        <v>336</v>
      </c>
      <c r="DY71" s="435">
        <v>318</v>
      </c>
      <c r="DZ71" s="435">
        <v>169</v>
      </c>
      <c r="EA71" s="435">
        <v>247</v>
      </c>
      <c r="EB71" s="435">
        <v>146</v>
      </c>
      <c r="EC71" s="435">
        <v>94</v>
      </c>
      <c r="ED71" s="435">
        <v>0</v>
      </c>
      <c r="EE71" s="890">
        <v>0</v>
      </c>
      <c r="EF71" s="435">
        <v>122</v>
      </c>
      <c r="EG71" s="435">
        <v>358</v>
      </c>
      <c r="EH71" s="435">
        <v>279</v>
      </c>
      <c r="EI71" s="435">
        <v>80</v>
      </c>
      <c r="EJ71" s="435">
        <v>267</v>
      </c>
      <c r="EK71" s="435">
        <v>593</v>
      </c>
      <c r="EL71" s="435">
        <v>34</v>
      </c>
      <c r="EM71" s="435">
        <v>221</v>
      </c>
      <c r="EN71" s="435">
        <v>313</v>
      </c>
      <c r="EO71" s="435">
        <v>237</v>
      </c>
      <c r="EP71" s="435">
        <v>234</v>
      </c>
      <c r="EQ71" s="435">
        <v>230</v>
      </c>
      <c r="ER71" s="435">
        <v>128</v>
      </c>
      <c r="ES71" s="435">
        <v>0</v>
      </c>
      <c r="ET71" s="435">
        <v>179</v>
      </c>
      <c r="EU71" s="435">
        <v>210</v>
      </c>
      <c r="EV71" s="435"/>
      <c r="EW71" s="435">
        <v>494</v>
      </c>
      <c r="EX71" s="435">
        <v>155</v>
      </c>
      <c r="EY71" s="435">
        <v>130</v>
      </c>
      <c r="EZ71" s="435">
        <v>0</v>
      </c>
      <c r="FA71" s="435">
        <v>252</v>
      </c>
      <c r="FB71" s="435">
        <v>544</v>
      </c>
      <c r="FC71" s="435">
        <v>145</v>
      </c>
      <c r="FD71" s="435">
        <v>122</v>
      </c>
      <c r="FE71" s="435">
        <v>37</v>
      </c>
      <c r="FF71" s="435">
        <v>0</v>
      </c>
      <c r="FG71" s="435">
        <v>0</v>
      </c>
      <c r="FH71" s="435">
        <v>143</v>
      </c>
      <c r="FI71" s="435">
        <v>375</v>
      </c>
      <c r="FJ71" s="435">
        <v>239</v>
      </c>
      <c r="FK71" s="435">
        <v>179</v>
      </c>
      <c r="FL71" s="435">
        <v>0</v>
      </c>
      <c r="FM71" s="435">
        <v>0</v>
      </c>
      <c r="FN71" s="435">
        <v>0</v>
      </c>
      <c r="FO71" s="435">
        <v>436</v>
      </c>
      <c r="FP71" s="435">
        <v>172</v>
      </c>
      <c r="FQ71" s="435">
        <v>210</v>
      </c>
      <c r="FR71" s="435">
        <v>77</v>
      </c>
      <c r="FS71" s="435">
        <v>316</v>
      </c>
      <c r="FT71" s="435">
        <v>76</v>
      </c>
      <c r="FU71" s="435">
        <v>0</v>
      </c>
      <c r="FV71" s="435">
        <v>33</v>
      </c>
      <c r="FW71" s="435">
        <v>166</v>
      </c>
      <c r="FX71" s="435">
        <v>149</v>
      </c>
      <c r="FY71" s="435">
        <v>157</v>
      </c>
      <c r="FZ71" s="435">
        <v>0</v>
      </c>
      <c r="GA71" s="435">
        <v>0</v>
      </c>
      <c r="GB71" s="435">
        <v>0</v>
      </c>
      <c r="GC71" s="435">
        <v>105</v>
      </c>
      <c r="GD71" s="435">
        <v>38</v>
      </c>
      <c r="GE71" s="435">
        <v>171</v>
      </c>
      <c r="GF71" s="435">
        <v>170</v>
      </c>
      <c r="GG71" s="435">
        <v>0</v>
      </c>
      <c r="GH71" s="435">
        <v>145</v>
      </c>
      <c r="GI71" s="435">
        <v>0</v>
      </c>
      <c r="GJ71" s="435">
        <v>119</v>
      </c>
      <c r="GK71" s="435">
        <v>62</v>
      </c>
      <c r="GL71" s="435">
        <v>179</v>
      </c>
      <c r="GM71" s="435">
        <v>191</v>
      </c>
      <c r="GN71" s="435">
        <v>0</v>
      </c>
      <c r="GO71" s="435">
        <v>0</v>
      </c>
      <c r="GP71" s="435">
        <v>0</v>
      </c>
      <c r="GQ71" s="435">
        <v>290</v>
      </c>
      <c r="GR71" s="435">
        <v>168</v>
      </c>
      <c r="GS71" s="435">
        <v>79</v>
      </c>
      <c r="GT71" s="435">
        <v>7</v>
      </c>
      <c r="GU71" s="435">
        <v>0</v>
      </c>
      <c r="GV71" s="435">
        <v>0</v>
      </c>
      <c r="GW71" s="435">
        <v>0</v>
      </c>
      <c r="GX71" s="435">
        <v>55</v>
      </c>
      <c r="GY71" s="435">
        <v>203</v>
      </c>
      <c r="GZ71" s="435">
        <v>169</v>
      </c>
      <c r="HA71" s="435">
        <v>82</v>
      </c>
      <c r="HB71" s="435">
        <v>0</v>
      </c>
      <c r="HC71" s="435">
        <v>0</v>
      </c>
      <c r="HD71" s="435">
        <v>0</v>
      </c>
      <c r="HE71" s="435">
        <v>74</v>
      </c>
      <c r="HF71" s="435">
        <v>55</v>
      </c>
      <c r="HG71" s="435">
        <v>172</v>
      </c>
      <c r="HH71" s="435">
        <v>156</v>
      </c>
      <c r="HI71" s="435">
        <v>198</v>
      </c>
      <c r="HJ71" s="435">
        <v>0</v>
      </c>
      <c r="HK71" s="435">
        <v>0</v>
      </c>
      <c r="HL71" s="435">
        <v>256</v>
      </c>
      <c r="HM71" s="435">
        <v>180</v>
      </c>
      <c r="HN71" s="435">
        <v>130</v>
      </c>
      <c r="HO71" s="435">
        <v>59</v>
      </c>
      <c r="HP71" s="435">
        <v>0</v>
      </c>
      <c r="HQ71" s="435">
        <v>112</v>
      </c>
      <c r="HR71" s="435">
        <v>153</v>
      </c>
      <c r="HS71" s="435">
        <v>220</v>
      </c>
      <c r="HT71" s="435">
        <v>162</v>
      </c>
      <c r="HU71" s="435">
        <v>152</v>
      </c>
      <c r="HV71" s="435">
        <v>175</v>
      </c>
      <c r="HW71" s="435">
        <v>167</v>
      </c>
      <c r="HX71" s="435">
        <v>161</v>
      </c>
      <c r="HY71" s="435">
        <v>87</v>
      </c>
      <c r="HZ71" s="435">
        <v>301</v>
      </c>
      <c r="IA71" s="435">
        <v>124</v>
      </c>
      <c r="IB71" s="435">
        <v>238</v>
      </c>
      <c r="IC71" s="435">
        <v>243</v>
      </c>
      <c r="ID71" s="435">
        <v>81</v>
      </c>
      <c r="IE71" s="435">
        <v>69</v>
      </c>
      <c r="IF71" s="435">
        <v>163</v>
      </c>
      <c r="IG71" s="435">
        <v>147</v>
      </c>
      <c r="IH71" s="435">
        <v>212</v>
      </c>
      <c r="II71" s="435">
        <v>323</v>
      </c>
      <c r="IJ71" s="435">
        <v>78</v>
      </c>
      <c r="IK71" s="435">
        <v>43</v>
      </c>
      <c r="IL71" s="435">
        <v>63</v>
      </c>
      <c r="IM71" s="435">
        <v>128</v>
      </c>
      <c r="IN71" s="435">
        <v>194</v>
      </c>
      <c r="IO71" s="435">
        <v>161</v>
      </c>
      <c r="IP71" s="435">
        <v>53</v>
      </c>
      <c r="IQ71" s="435">
        <v>96</v>
      </c>
      <c r="IR71" s="435">
        <v>82</v>
      </c>
      <c r="IS71" s="435">
        <v>93</v>
      </c>
      <c r="IT71" s="435">
        <v>122</v>
      </c>
      <c r="IU71" s="435">
        <v>233</v>
      </c>
      <c r="IV71" s="435">
        <v>0</v>
      </c>
      <c r="IW71" s="435">
        <v>42</v>
      </c>
      <c r="IX71" s="435">
        <v>0</v>
      </c>
      <c r="IY71" s="435">
        <v>190</v>
      </c>
      <c r="IZ71" s="435">
        <v>91</v>
      </c>
      <c r="JA71" s="435">
        <v>50</v>
      </c>
      <c r="JB71" s="435">
        <v>318</v>
      </c>
      <c r="JC71" s="435">
        <v>214</v>
      </c>
      <c r="JD71" s="435">
        <v>518</v>
      </c>
      <c r="JE71" s="435">
        <v>470</v>
      </c>
      <c r="JF71" s="435">
        <v>536</v>
      </c>
      <c r="JG71" s="435">
        <v>475</v>
      </c>
      <c r="JH71" s="435">
        <v>123</v>
      </c>
      <c r="JI71" s="435">
        <v>294</v>
      </c>
      <c r="JJ71" s="435">
        <v>263</v>
      </c>
      <c r="JK71" s="435">
        <v>228</v>
      </c>
      <c r="JL71" s="435">
        <v>288</v>
      </c>
      <c r="JM71" s="435">
        <v>156</v>
      </c>
      <c r="JN71" s="435">
        <v>175</v>
      </c>
      <c r="JO71" s="435">
        <v>96</v>
      </c>
      <c r="JP71" s="435">
        <v>394</v>
      </c>
      <c r="JQ71" s="435">
        <v>241</v>
      </c>
      <c r="JR71" s="435">
        <v>541</v>
      </c>
      <c r="JS71" s="435">
        <v>315</v>
      </c>
      <c r="JT71" s="435">
        <v>312</v>
      </c>
      <c r="JU71" s="435">
        <v>410</v>
      </c>
      <c r="JV71" s="435">
        <v>435</v>
      </c>
      <c r="JW71" s="435">
        <v>567</v>
      </c>
      <c r="JX71" s="435">
        <v>742</v>
      </c>
      <c r="JY71" s="435">
        <v>1080</v>
      </c>
      <c r="JZ71" s="435">
        <v>464</v>
      </c>
      <c r="KA71" s="435">
        <v>519</v>
      </c>
      <c r="KB71" s="435">
        <v>1068</v>
      </c>
      <c r="KC71" s="435">
        <v>405</v>
      </c>
      <c r="KD71" s="435">
        <v>890</v>
      </c>
      <c r="KE71" s="435">
        <v>330</v>
      </c>
      <c r="KF71" s="435">
        <v>526</v>
      </c>
      <c r="KG71" s="435">
        <v>741</v>
      </c>
      <c r="KH71" s="435">
        <v>991</v>
      </c>
      <c r="KI71" s="435">
        <v>355</v>
      </c>
      <c r="KJ71" s="435">
        <v>1115</v>
      </c>
      <c r="KK71" s="435">
        <v>508</v>
      </c>
      <c r="KL71" s="435">
        <v>717</v>
      </c>
      <c r="KM71" s="435">
        <v>450</v>
      </c>
      <c r="KN71" s="1461">
        <v>0</v>
      </c>
      <c r="KO71" s="435">
        <v>807</v>
      </c>
      <c r="KP71" s="435">
        <v>493</v>
      </c>
      <c r="KQ71" s="435">
        <v>196</v>
      </c>
      <c r="KR71" s="435">
        <v>44</v>
      </c>
      <c r="KS71" s="435">
        <v>172</v>
      </c>
      <c r="KT71" s="435">
        <v>282</v>
      </c>
      <c r="KU71" s="435">
        <v>214</v>
      </c>
      <c r="KV71" s="435">
        <v>215</v>
      </c>
      <c r="KW71" s="435">
        <v>723</v>
      </c>
      <c r="KX71" s="435">
        <v>207</v>
      </c>
      <c r="KY71" s="435">
        <v>543</v>
      </c>
      <c r="KZ71" s="435">
        <v>497</v>
      </c>
      <c r="LA71" s="435">
        <v>334</v>
      </c>
      <c r="LB71" s="435">
        <v>452</v>
      </c>
      <c r="LC71" s="435">
        <v>279</v>
      </c>
      <c r="LD71" s="435">
        <v>199</v>
      </c>
      <c r="LE71" s="435">
        <v>147</v>
      </c>
      <c r="LF71" s="435">
        <v>584</v>
      </c>
      <c r="LG71" s="435">
        <v>368</v>
      </c>
      <c r="LH71" s="435">
        <v>24</v>
      </c>
      <c r="LI71" s="435">
        <v>765</v>
      </c>
      <c r="LJ71" s="435">
        <v>517</v>
      </c>
      <c r="LK71" s="435">
        <v>589</v>
      </c>
      <c r="LL71" s="435">
        <v>577</v>
      </c>
      <c r="LM71" s="435">
        <v>1122</v>
      </c>
      <c r="LN71" s="435">
        <v>704</v>
      </c>
      <c r="LO71" s="1499"/>
      <c r="LP71" s="1499"/>
      <c r="LQ71" s="435">
        <v>1049</v>
      </c>
      <c r="LR71" s="435">
        <v>440</v>
      </c>
      <c r="LS71" s="435">
        <v>533</v>
      </c>
      <c r="LT71" s="435">
        <v>1273</v>
      </c>
      <c r="LU71" s="435">
        <v>556</v>
      </c>
      <c r="LV71" s="446"/>
      <c r="LW71" s="446"/>
      <c r="LX71" s="435">
        <v>1000</v>
      </c>
      <c r="LY71" s="435">
        <v>530</v>
      </c>
      <c r="LZ71" s="435">
        <v>627</v>
      </c>
      <c r="MA71" s="435">
        <v>1092</v>
      </c>
      <c r="MB71" s="435">
        <v>920</v>
      </c>
      <c r="MC71" s="435">
        <v>738</v>
      </c>
      <c r="MD71" s="435">
        <v>554</v>
      </c>
      <c r="ME71" s="435">
        <v>606</v>
      </c>
      <c r="MF71" s="435">
        <v>663</v>
      </c>
      <c r="MG71" s="435">
        <v>826</v>
      </c>
      <c r="MH71" s="435">
        <v>1082</v>
      </c>
      <c r="MI71" s="435">
        <v>663</v>
      </c>
      <c r="MJ71" s="435">
        <v>961</v>
      </c>
      <c r="MK71" s="435">
        <v>1071</v>
      </c>
      <c r="ML71" s="435">
        <v>535</v>
      </c>
      <c r="MM71" s="435">
        <v>408</v>
      </c>
      <c r="MN71" s="435">
        <v>463</v>
      </c>
      <c r="MO71" s="435"/>
      <c r="MP71" s="435">
        <v>882</v>
      </c>
      <c r="MQ71" s="435">
        <v>444</v>
      </c>
      <c r="MR71" s="435">
        <v>713</v>
      </c>
      <c r="MS71" s="435"/>
      <c r="MT71" s="435">
        <v>730</v>
      </c>
      <c r="MU71" s="435">
        <v>188</v>
      </c>
      <c r="MV71" s="435"/>
      <c r="MW71" s="435">
        <v>98</v>
      </c>
      <c r="MX71" s="435">
        <v>333</v>
      </c>
      <c r="MY71" s="435">
        <v>610</v>
      </c>
      <c r="MZ71" s="435">
        <v>602</v>
      </c>
      <c r="NA71" s="435">
        <v>636</v>
      </c>
    </row>
    <row r="72" spans="1:365" ht="15" customHeight="1">
      <c r="A72" s="332" t="s">
        <v>576</v>
      </c>
      <c r="B72" s="435">
        <v>1069</v>
      </c>
      <c r="C72" s="435">
        <v>975</v>
      </c>
      <c r="D72" s="435">
        <v>0</v>
      </c>
      <c r="E72" s="435">
        <v>571</v>
      </c>
      <c r="F72" s="435">
        <v>1175</v>
      </c>
      <c r="G72" s="435">
        <v>1099</v>
      </c>
      <c r="H72" s="435">
        <v>376</v>
      </c>
      <c r="I72" s="435">
        <v>112</v>
      </c>
      <c r="J72" s="435">
        <v>921</v>
      </c>
      <c r="K72" s="435">
        <v>505</v>
      </c>
      <c r="L72" s="435">
        <v>633</v>
      </c>
      <c r="M72" s="435">
        <v>843</v>
      </c>
      <c r="N72" s="435">
        <v>270</v>
      </c>
      <c r="O72" s="435">
        <v>600</v>
      </c>
      <c r="P72" s="435">
        <v>260</v>
      </c>
      <c r="Q72" s="435">
        <v>160</v>
      </c>
      <c r="R72" s="435">
        <v>666</v>
      </c>
      <c r="S72" s="739"/>
      <c r="T72" s="435">
        <v>355</v>
      </c>
      <c r="U72" s="435">
        <v>171</v>
      </c>
      <c r="V72" s="435">
        <v>470</v>
      </c>
      <c r="W72" s="435">
        <v>323</v>
      </c>
      <c r="X72" s="435">
        <v>380</v>
      </c>
      <c r="Y72" s="435">
        <v>404</v>
      </c>
      <c r="Z72" s="435">
        <v>54</v>
      </c>
      <c r="AA72" s="435">
        <v>350</v>
      </c>
      <c r="AB72" s="435">
        <v>0</v>
      </c>
      <c r="AC72" s="435">
        <v>193</v>
      </c>
      <c r="AD72" s="435">
        <v>258</v>
      </c>
      <c r="AE72" s="435">
        <v>0</v>
      </c>
      <c r="AF72" s="435">
        <v>192</v>
      </c>
      <c r="AG72" s="435">
        <v>349</v>
      </c>
      <c r="AH72" s="435">
        <v>411</v>
      </c>
      <c r="AI72" s="435">
        <v>431</v>
      </c>
      <c r="AJ72" s="435">
        <v>389</v>
      </c>
      <c r="AK72" s="435">
        <v>174</v>
      </c>
      <c r="AL72" s="435">
        <v>15</v>
      </c>
      <c r="AM72" s="435">
        <v>186</v>
      </c>
      <c r="AN72" s="435">
        <v>1092</v>
      </c>
      <c r="AO72" s="435">
        <v>785</v>
      </c>
      <c r="AP72" s="435">
        <v>102</v>
      </c>
      <c r="AQ72" s="435">
        <v>124</v>
      </c>
      <c r="AR72" s="435">
        <v>143</v>
      </c>
      <c r="AS72" s="435">
        <v>3</v>
      </c>
      <c r="AT72" s="435">
        <v>0</v>
      </c>
      <c r="AU72" s="435">
        <v>987</v>
      </c>
      <c r="AV72" s="435">
        <v>424</v>
      </c>
      <c r="AW72" s="435">
        <v>792</v>
      </c>
      <c r="AX72" s="435">
        <v>7</v>
      </c>
      <c r="AY72" s="435">
        <v>2</v>
      </c>
      <c r="AZ72" s="435">
        <v>8</v>
      </c>
      <c r="BA72" s="435">
        <v>15</v>
      </c>
      <c r="BB72" s="435">
        <v>553</v>
      </c>
      <c r="BC72" s="435">
        <v>427</v>
      </c>
      <c r="BD72" s="435">
        <v>19</v>
      </c>
      <c r="BE72" s="435">
        <v>283</v>
      </c>
      <c r="BF72" s="435">
        <v>534</v>
      </c>
      <c r="BG72" s="435">
        <v>27</v>
      </c>
      <c r="BH72" s="435">
        <v>0</v>
      </c>
      <c r="BI72" s="435">
        <v>32</v>
      </c>
      <c r="BJ72" s="435">
        <v>455</v>
      </c>
      <c r="BK72" s="435">
        <v>910</v>
      </c>
      <c r="BL72" s="435">
        <v>281</v>
      </c>
      <c r="BM72" s="435">
        <v>16</v>
      </c>
      <c r="BN72" s="435">
        <v>784</v>
      </c>
      <c r="BO72" s="435">
        <v>19</v>
      </c>
      <c r="BP72" s="435">
        <v>593</v>
      </c>
      <c r="BQ72" s="435">
        <v>10</v>
      </c>
      <c r="BR72" s="435">
        <v>1841</v>
      </c>
      <c r="BS72" s="435">
        <v>409</v>
      </c>
      <c r="BT72" s="435">
        <v>81</v>
      </c>
      <c r="BU72" s="435">
        <v>715</v>
      </c>
      <c r="BV72" s="435">
        <v>932</v>
      </c>
      <c r="BW72" s="435">
        <v>27</v>
      </c>
      <c r="BX72" s="435">
        <v>16</v>
      </c>
      <c r="BY72" s="435">
        <v>2423</v>
      </c>
      <c r="BZ72" s="435">
        <v>362</v>
      </c>
      <c r="CA72" s="435">
        <v>0</v>
      </c>
      <c r="CB72" s="435">
        <v>188</v>
      </c>
      <c r="CC72" s="435">
        <v>41</v>
      </c>
      <c r="CD72" s="435">
        <v>604</v>
      </c>
      <c r="CE72" s="435">
        <v>23</v>
      </c>
      <c r="CF72" s="435">
        <v>369</v>
      </c>
      <c r="CG72" s="435">
        <v>0</v>
      </c>
      <c r="CH72" s="435">
        <v>0</v>
      </c>
      <c r="CI72" s="435">
        <v>24</v>
      </c>
      <c r="CJ72" s="435">
        <v>55</v>
      </c>
      <c r="CK72" s="435">
        <v>64</v>
      </c>
      <c r="CL72" s="435">
        <v>1230</v>
      </c>
      <c r="CM72" s="435">
        <v>538</v>
      </c>
      <c r="CN72" s="435">
        <v>189</v>
      </c>
      <c r="CO72" s="435">
        <v>0</v>
      </c>
      <c r="CP72" s="435">
        <v>42</v>
      </c>
      <c r="CQ72" s="435">
        <v>868</v>
      </c>
      <c r="CR72" s="435">
        <v>33</v>
      </c>
      <c r="CS72" s="435">
        <v>40</v>
      </c>
      <c r="CT72" s="435">
        <v>1139</v>
      </c>
      <c r="CU72" s="435">
        <v>0</v>
      </c>
      <c r="CV72" s="864">
        <v>0</v>
      </c>
      <c r="CW72" s="435">
        <v>43</v>
      </c>
      <c r="CX72" s="435">
        <v>137</v>
      </c>
      <c r="CY72" s="435">
        <v>43</v>
      </c>
      <c r="CZ72" s="435">
        <v>30</v>
      </c>
      <c r="DA72" s="435">
        <v>917</v>
      </c>
      <c r="DB72" s="435">
        <v>0</v>
      </c>
      <c r="DC72" s="875">
        <v>1215</v>
      </c>
      <c r="DD72" s="435">
        <v>163</v>
      </c>
      <c r="DE72" s="435">
        <v>2012</v>
      </c>
      <c r="DF72" s="435">
        <v>27</v>
      </c>
      <c r="DG72" s="435">
        <v>32</v>
      </c>
      <c r="DH72" s="435">
        <v>874</v>
      </c>
      <c r="DI72" s="435">
        <v>486</v>
      </c>
      <c r="DJ72" s="435">
        <v>934</v>
      </c>
      <c r="DK72" s="435">
        <v>2377</v>
      </c>
      <c r="DL72" s="435">
        <v>959</v>
      </c>
      <c r="DM72" s="435">
        <v>149</v>
      </c>
      <c r="DN72" s="435">
        <v>14</v>
      </c>
      <c r="DO72" s="435">
        <v>1003</v>
      </c>
      <c r="DP72" s="435">
        <v>975</v>
      </c>
      <c r="DQ72" s="435">
        <v>455</v>
      </c>
      <c r="DR72" s="435">
        <v>1102</v>
      </c>
      <c r="DS72" s="435">
        <v>183</v>
      </c>
      <c r="DT72" s="435">
        <v>922</v>
      </c>
      <c r="DU72" s="435">
        <v>15</v>
      </c>
      <c r="DV72" s="435">
        <v>786</v>
      </c>
      <c r="DW72" s="435">
        <v>1664</v>
      </c>
      <c r="DX72" s="435">
        <v>533</v>
      </c>
      <c r="DY72" s="435">
        <v>725</v>
      </c>
      <c r="DZ72" s="435">
        <v>27</v>
      </c>
      <c r="EA72" s="435">
        <v>456</v>
      </c>
      <c r="EB72" s="435">
        <v>288</v>
      </c>
      <c r="EC72" s="435">
        <v>1158</v>
      </c>
      <c r="ED72" s="435">
        <v>192</v>
      </c>
      <c r="EE72" s="890">
        <v>0</v>
      </c>
      <c r="EF72" s="435">
        <v>0</v>
      </c>
      <c r="EG72" s="435">
        <v>377</v>
      </c>
      <c r="EH72" s="435">
        <v>8</v>
      </c>
      <c r="EI72" s="435">
        <v>0</v>
      </c>
      <c r="EJ72" s="435">
        <v>1386</v>
      </c>
      <c r="EK72" s="435">
        <v>1079</v>
      </c>
      <c r="EL72" s="435">
        <v>348</v>
      </c>
      <c r="EM72" s="435">
        <v>976</v>
      </c>
      <c r="EN72" s="435">
        <v>6</v>
      </c>
      <c r="EO72" s="435">
        <v>2</v>
      </c>
      <c r="EP72" s="435">
        <v>6</v>
      </c>
      <c r="EQ72" s="435">
        <v>615</v>
      </c>
      <c r="ER72" s="435">
        <v>6</v>
      </c>
      <c r="ES72" s="435">
        <v>0</v>
      </c>
      <c r="ET72" s="435">
        <v>307</v>
      </c>
      <c r="EU72" s="435">
        <v>1794</v>
      </c>
      <c r="EV72" s="435"/>
      <c r="EW72" s="435">
        <v>301</v>
      </c>
      <c r="EX72" s="435">
        <v>1108</v>
      </c>
      <c r="EY72" s="435">
        <v>241</v>
      </c>
      <c r="EZ72" s="435">
        <v>0</v>
      </c>
      <c r="FA72" s="435">
        <v>342</v>
      </c>
      <c r="FB72" s="435">
        <v>803</v>
      </c>
      <c r="FC72" s="435">
        <v>1582</v>
      </c>
      <c r="FD72" s="435">
        <v>968</v>
      </c>
      <c r="FE72" s="435">
        <v>450</v>
      </c>
      <c r="FF72" s="435">
        <v>90</v>
      </c>
      <c r="FG72" s="435">
        <v>0</v>
      </c>
      <c r="FH72" s="435">
        <v>3</v>
      </c>
      <c r="FI72" s="435">
        <v>30</v>
      </c>
      <c r="FJ72" s="435">
        <v>0</v>
      </c>
      <c r="FK72" s="435">
        <v>160</v>
      </c>
      <c r="FL72" s="435">
        <v>497</v>
      </c>
      <c r="FM72" s="435">
        <v>4</v>
      </c>
      <c r="FN72" s="435">
        <v>532</v>
      </c>
      <c r="FO72" s="435">
        <v>377</v>
      </c>
      <c r="FP72" s="435">
        <v>1354</v>
      </c>
      <c r="FQ72" s="435">
        <v>855</v>
      </c>
      <c r="FR72" s="435">
        <v>13</v>
      </c>
      <c r="FS72" s="435">
        <v>1137</v>
      </c>
      <c r="FT72" s="435">
        <v>1261</v>
      </c>
      <c r="FU72" s="435">
        <v>597</v>
      </c>
      <c r="FV72" s="435">
        <v>7</v>
      </c>
      <c r="FW72" s="435">
        <v>538</v>
      </c>
      <c r="FX72" s="435">
        <v>32</v>
      </c>
      <c r="FY72" s="435">
        <v>121</v>
      </c>
      <c r="FZ72" s="435">
        <v>343</v>
      </c>
      <c r="GA72" s="435">
        <v>0</v>
      </c>
      <c r="GB72" s="435">
        <v>0</v>
      </c>
      <c r="GC72" s="435">
        <v>9</v>
      </c>
      <c r="GD72" s="435">
        <v>2</v>
      </c>
      <c r="GE72" s="435">
        <v>156</v>
      </c>
      <c r="GF72" s="435">
        <v>478</v>
      </c>
      <c r="GG72" s="435">
        <v>172</v>
      </c>
      <c r="GH72" s="435">
        <v>236</v>
      </c>
      <c r="GI72" s="435">
        <v>0</v>
      </c>
      <c r="GJ72" s="435">
        <v>12</v>
      </c>
      <c r="GK72" s="435">
        <v>69</v>
      </c>
      <c r="GL72" s="435">
        <v>319</v>
      </c>
      <c r="GM72" s="435">
        <v>43</v>
      </c>
      <c r="GN72" s="435">
        <v>0</v>
      </c>
      <c r="GO72" s="435">
        <v>0</v>
      </c>
      <c r="GP72" s="435">
        <v>0</v>
      </c>
      <c r="GQ72" s="435">
        <v>229</v>
      </c>
      <c r="GR72" s="435">
        <v>94</v>
      </c>
      <c r="GS72" s="435">
        <v>10</v>
      </c>
      <c r="GT72" s="435">
        <v>128</v>
      </c>
      <c r="GU72" s="435">
        <v>474</v>
      </c>
      <c r="GV72" s="435">
        <v>36</v>
      </c>
      <c r="GW72" s="435">
        <v>0</v>
      </c>
      <c r="GX72" s="435">
        <v>28</v>
      </c>
      <c r="GY72" s="435">
        <v>29</v>
      </c>
      <c r="GZ72" s="435">
        <v>19</v>
      </c>
      <c r="HA72" s="435">
        <v>21</v>
      </c>
      <c r="HB72" s="435">
        <v>125</v>
      </c>
      <c r="HC72" s="435">
        <v>0</v>
      </c>
      <c r="HD72" s="435">
        <v>0</v>
      </c>
      <c r="HE72" s="435">
        <v>173</v>
      </c>
      <c r="HF72" s="435">
        <v>10</v>
      </c>
      <c r="HG72" s="435">
        <v>16</v>
      </c>
      <c r="HH72" s="435">
        <v>41</v>
      </c>
      <c r="HI72" s="435">
        <v>146</v>
      </c>
      <c r="HJ72" s="435">
        <v>9</v>
      </c>
      <c r="HK72" s="435">
        <v>49</v>
      </c>
      <c r="HL72" s="435">
        <v>89</v>
      </c>
      <c r="HM72" s="435">
        <v>1282</v>
      </c>
      <c r="HN72" s="435">
        <v>120</v>
      </c>
      <c r="HO72" s="435">
        <v>396</v>
      </c>
      <c r="HP72" s="435">
        <v>84</v>
      </c>
      <c r="HQ72" s="435">
        <v>505</v>
      </c>
      <c r="HR72" s="435">
        <v>497</v>
      </c>
      <c r="HS72" s="435">
        <v>143</v>
      </c>
      <c r="HT72" s="435">
        <v>24</v>
      </c>
      <c r="HU72" s="435">
        <v>755</v>
      </c>
      <c r="HV72" s="435">
        <v>1209</v>
      </c>
      <c r="HW72" s="435">
        <v>701</v>
      </c>
      <c r="HX72" s="435">
        <v>21</v>
      </c>
      <c r="HY72" s="435">
        <v>58</v>
      </c>
      <c r="HZ72" s="435">
        <v>33</v>
      </c>
      <c r="IA72" s="435">
        <v>16</v>
      </c>
      <c r="IB72" s="435">
        <v>244</v>
      </c>
      <c r="IC72" s="435">
        <v>1191</v>
      </c>
      <c r="ID72" s="435">
        <v>30</v>
      </c>
      <c r="IE72" s="435">
        <v>1640</v>
      </c>
      <c r="IF72" s="435">
        <v>613</v>
      </c>
      <c r="IG72" s="435">
        <v>731</v>
      </c>
      <c r="IH72" s="435">
        <v>1233</v>
      </c>
      <c r="II72" s="435">
        <v>1375</v>
      </c>
      <c r="IJ72" s="435">
        <v>283</v>
      </c>
      <c r="IK72" s="435">
        <v>528</v>
      </c>
      <c r="IL72" s="435">
        <v>226</v>
      </c>
      <c r="IM72" s="435">
        <v>380</v>
      </c>
      <c r="IN72" s="435">
        <v>18</v>
      </c>
      <c r="IO72" s="435">
        <v>247</v>
      </c>
      <c r="IP72" s="435">
        <v>16</v>
      </c>
      <c r="IQ72" s="435">
        <v>145</v>
      </c>
      <c r="IR72" s="435">
        <v>103</v>
      </c>
      <c r="IS72" s="435">
        <v>10</v>
      </c>
      <c r="IT72" s="435">
        <v>9</v>
      </c>
      <c r="IU72" s="435">
        <v>674</v>
      </c>
      <c r="IV72" s="435">
        <v>621</v>
      </c>
      <c r="IW72" s="435">
        <v>12</v>
      </c>
      <c r="IX72" s="435">
        <v>1</v>
      </c>
      <c r="IY72" s="435">
        <v>298</v>
      </c>
      <c r="IZ72" s="435">
        <v>9</v>
      </c>
      <c r="JA72" s="435">
        <v>191</v>
      </c>
      <c r="JB72" s="435">
        <v>45</v>
      </c>
      <c r="JC72" s="435">
        <v>119</v>
      </c>
      <c r="JD72" s="435">
        <v>884</v>
      </c>
      <c r="JE72" s="435">
        <v>1222</v>
      </c>
      <c r="JF72" s="435">
        <v>1493</v>
      </c>
      <c r="JG72" s="435">
        <v>1090</v>
      </c>
      <c r="JH72" s="435">
        <v>840</v>
      </c>
      <c r="JI72" s="435">
        <v>1276</v>
      </c>
      <c r="JJ72" s="435">
        <v>742</v>
      </c>
      <c r="JK72" s="435">
        <v>1448</v>
      </c>
      <c r="JL72" s="435">
        <v>536</v>
      </c>
      <c r="JM72" s="435">
        <v>574</v>
      </c>
      <c r="JN72" s="435">
        <v>780</v>
      </c>
      <c r="JO72" s="435">
        <v>89</v>
      </c>
      <c r="JP72" s="435">
        <v>40</v>
      </c>
      <c r="JQ72" s="435">
        <v>225</v>
      </c>
      <c r="JR72" s="435">
        <v>24</v>
      </c>
      <c r="JS72" s="435">
        <v>612</v>
      </c>
      <c r="JT72" s="435">
        <v>592</v>
      </c>
      <c r="JU72" s="435">
        <v>1411</v>
      </c>
      <c r="JV72" s="435">
        <v>1104</v>
      </c>
      <c r="JW72" s="435">
        <v>1322</v>
      </c>
      <c r="JX72" s="435">
        <v>2906</v>
      </c>
      <c r="JY72" s="435">
        <v>2765</v>
      </c>
      <c r="JZ72" s="435">
        <v>2260</v>
      </c>
      <c r="KA72" s="435">
        <v>1135</v>
      </c>
      <c r="KB72" s="435">
        <v>364</v>
      </c>
      <c r="KC72" s="435">
        <v>895</v>
      </c>
      <c r="KD72" s="435">
        <v>1677</v>
      </c>
      <c r="KE72" s="435">
        <v>1259</v>
      </c>
      <c r="KF72" s="435">
        <v>128</v>
      </c>
      <c r="KG72" s="435">
        <v>2306</v>
      </c>
      <c r="KH72" s="435">
        <v>2701</v>
      </c>
      <c r="KI72" s="435">
        <v>1201</v>
      </c>
      <c r="KJ72" s="435">
        <v>2253</v>
      </c>
      <c r="KK72" s="435">
        <v>3254</v>
      </c>
      <c r="KL72" s="435">
        <v>2631</v>
      </c>
      <c r="KM72" s="435">
        <v>1940</v>
      </c>
      <c r="KN72" s="1461">
        <v>0</v>
      </c>
      <c r="KO72" s="435">
        <v>726</v>
      </c>
      <c r="KP72" s="435">
        <v>780</v>
      </c>
      <c r="KQ72" s="435">
        <v>776</v>
      </c>
      <c r="KR72" s="435">
        <v>130</v>
      </c>
      <c r="KS72" s="435">
        <v>592</v>
      </c>
      <c r="KT72" s="435">
        <v>998</v>
      </c>
      <c r="KU72" s="435">
        <v>792</v>
      </c>
      <c r="KV72" s="435">
        <v>553</v>
      </c>
      <c r="KW72" s="435">
        <v>1267</v>
      </c>
      <c r="KX72" s="435">
        <v>768</v>
      </c>
      <c r="KY72" s="435">
        <v>951</v>
      </c>
      <c r="KZ72" s="435">
        <v>504</v>
      </c>
      <c r="LA72" s="435">
        <v>1159</v>
      </c>
      <c r="LB72" s="435">
        <v>1287</v>
      </c>
      <c r="LC72" s="435">
        <v>435</v>
      </c>
      <c r="LD72" s="435">
        <v>1838</v>
      </c>
      <c r="LE72" s="435">
        <v>1083</v>
      </c>
      <c r="LF72" s="435">
        <v>909</v>
      </c>
      <c r="LG72" s="435">
        <v>750</v>
      </c>
      <c r="LH72" s="435">
        <v>311</v>
      </c>
      <c r="LI72" s="435">
        <v>1723</v>
      </c>
      <c r="LJ72" s="435">
        <v>1556</v>
      </c>
      <c r="LK72" s="435">
        <v>1464</v>
      </c>
      <c r="LL72" s="435">
        <v>1616</v>
      </c>
      <c r="LM72" s="435">
        <v>2560</v>
      </c>
      <c r="LN72" s="435">
        <v>2064</v>
      </c>
      <c r="LO72" s="1499"/>
      <c r="LP72" s="1499"/>
      <c r="LQ72" s="435">
        <v>3298</v>
      </c>
      <c r="LR72" s="435">
        <v>1677</v>
      </c>
      <c r="LS72" s="435">
        <v>1959</v>
      </c>
      <c r="LT72" s="435">
        <v>2474</v>
      </c>
      <c r="LU72" s="435">
        <v>162</v>
      </c>
      <c r="LV72" s="446"/>
      <c r="LW72" s="446"/>
      <c r="LX72" s="435">
        <v>3987</v>
      </c>
      <c r="LY72" s="435">
        <v>3345</v>
      </c>
      <c r="LZ72" s="435">
        <v>1569</v>
      </c>
      <c r="MA72" s="435">
        <v>2213</v>
      </c>
      <c r="MB72" s="435">
        <v>3458</v>
      </c>
      <c r="MC72" s="435">
        <v>2310</v>
      </c>
      <c r="MD72" s="435">
        <v>712</v>
      </c>
      <c r="ME72" s="435">
        <v>3114</v>
      </c>
      <c r="MF72" s="435">
        <v>1706</v>
      </c>
      <c r="MG72" s="435">
        <v>1757</v>
      </c>
      <c r="MH72" s="435">
        <v>1988</v>
      </c>
      <c r="MI72" s="435">
        <v>2315</v>
      </c>
      <c r="MJ72" s="435">
        <v>2576</v>
      </c>
      <c r="MK72" s="435">
        <v>2362</v>
      </c>
      <c r="ML72" s="435">
        <v>2116</v>
      </c>
      <c r="MM72" s="435">
        <v>2982</v>
      </c>
      <c r="MN72" s="435">
        <v>1472</v>
      </c>
      <c r="MO72" s="435"/>
      <c r="MP72" s="435">
        <v>72</v>
      </c>
      <c r="MQ72" s="435">
        <v>858</v>
      </c>
      <c r="MR72" s="435">
        <v>1108</v>
      </c>
      <c r="MS72" s="435"/>
      <c r="MT72" s="435">
        <v>4280</v>
      </c>
      <c r="MU72" s="435">
        <v>1355</v>
      </c>
      <c r="MV72" s="435"/>
      <c r="MW72" s="435">
        <v>24</v>
      </c>
      <c r="MX72" s="435">
        <v>27</v>
      </c>
      <c r="MY72" s="435">
        <v>503</v>
      </c>
      <c r="MZ72" s="435">
        <v>1637</v>
      </c>
      <c r="NA72" s="435">
        <v>911</v>
      </c>
    </row>
    <row r="73" spans="1:365" ht="15" customHeight="1">
      <c r="A73" s="64"/>
      <c r="B73" s="435"/>
      <c r="C73" s="435"/>
      <c r="D73" s="435"/>
      <c r="E73" s="435"/>
      <c r="F73" s="435"/>
      <c r="G73" s="435"/>
      <c r="H73" s="435"/>
      <c r="I73" s="435"/>
      <c r="J73" s="435"/>
      <c r="K73" s="435"/>
      <c r="L73" s="435"/>
      <c r="M73" s="435"/>
      <c r="N73" s="435"/>
      <c r="O73" s="435"/>
      <c r="P73" s="435"/>
      <c r="Q73" s="435"/>
      <c r="R73" s="435"/>
      <c r="S73" s="739"/>
      <c r="T73" s="435"/>
      <c r="U73" s="435"/>
      <c r="V73" s="435"/>
      <c r="W73" s="435"/>
      <c r="X73" s="435"/>
      <c r="Y73" s="435"/>
      <c r="Z73" s="435"/>
      <c r="AA73" s="435"/>
      <c r="AB73" s="435"/>
      <c r="AC73" s="435"/>
      <c r="AD73" s="435"/>
      <c r="AE73" s="435"/>
      <c r="AF73" s="435"/>
      <c r="AG73" s="435"/>
      <c r="AH73" s="435"/>
      <c r="AI73" s="435"/>
      <c r="AJ73" s="435"/>
      <c r="AK73" s="435"/>
      <c r="AL73" s="435"/>
      <c r="AM73" s="435"/>
      <c r="AN73" s="435"/>
      <c r="AO73" s="435"/>
      <c r="AP73" s="435"/>
      <c r="AQ73" s="435"/>
      <c r="AR73" s="435"/>
      <c r="AS73" s="435"/>
      <c r="AT73" s="435"/>
      <c r="AU73" s="435"/>
      <c r="AV73" s="435"/>
      <c r="AW73" s="435"/>
      <c r="AX73" s="435"/>
      <c r="AY73" s="435"/>
      <c r="AZ73" s="435"/>
      <c r="BA73" s="435"/>
      <c r="BB73" s="435"/>
      <c r="BC73" s="435"/>
      <c r="BD73" s="435"/>
      <c r="BE73" s="435"/>
      <c r="BF73" s="435"/>
      <c r="BG73" s="435"/>
      <c r="BH73" s="435"/>
      <c r="BI73" s="435"/>
      <c r="BJ73" s="435"/>
      <c r="BK73" s="435"/>
      <c r="BL73" s="435"/>
      <c r="BM73" s="435"/>
      <c r="BN73" s="435"/>
      <c r="BO73" s="435"/>
      <c r="BP73" s="435"/>
      <c r="BQ73" s="435"/>
      <c r="BR73" s="435"/>
      <c r="BS73" s="435"/>
      <c r="BT73" s="435"/>
      <c r="BU73" s="435"/>
      <c r="BV73" s="435"/>
      <c r="BW73" s="435"/>
      <c r="BX73" s="435"/>
      <c r="BY73" s="435"/>
      <c r="BZ73" s="435"/>
      <c r="CA73" s="435"/>
      <c r="CB73" s="435"/>
      <c r="CC73" s="435"/>
      <c r="CD73" s="435"/>
      <c r="CE73" s="435"/>
      <c r="CF73" s="435"/>
      <c r="CG73" s="435"/>
      <c r="CH73" s="435"/>
      <c r="CI73" s="435"/>
      <c r="CJ73" s="435"/>
      <c r="CK73" s="435"/>
      <c r="CL73" s="435"/>
      <c r="CM73" s="435"/>
      <c r="CN73" s="435"/>
      <c r="CO73" s="435"/>
      <c r="CP73" s="435"/>
      <c r="CQ73" s="435"/>
      <c r="CR73" s="435"/>
      <c r="CS73" s="435"/>
      <c r="CT73" s="435"/>
      <c r="CU73" s="435"/>
      <c r="CV73" s="864"/>
      <c r="CW73" s="435"/>
      <c r="CX73" s="435"/>
      <c r="CY73" s="435"/>
      <c r="CZ73" s="435"/>
      <c r="DA73" s="435"/>
      <c r="DB73" s="435"/>
      <c r="DC73" s="435"/>
      <c r="DD73" s="435"/>
      <c r="DE73" s="435"/>
      <c r="DF73" s="435"/>
      <c r="DG73" s="435"/>
      <c r="DH73" s="435"/>
      <c r="DI73" s="435"/>
      <c r="DJ73" s="435"/>
      <c r="DK73" s="435"/>
      <c r="DL73" s="435"/>
      <c r="DM73" s="435"/>
      <c r="DN73" s="435"/>
      <c r="DO73" s="435"/>
      <c r="DP73" s="435"/>
      <c r="DQ73" s="435"/>
      <c r="DR73" s="435"/>
      <c r="DS73" s="435"/>
      <c r="DT73" s="435"/>
      <c r="DU73" s="435"/>
      <c r="DV73" s="435"/>
      <c r="DW73" s="435"/>
      <c r="DX73" s="435"/>
      <c r="DY73" s="435"/>
      <c r="DZ73" s="435"/>
      <c r="EA73" s="435"/>
      <c r="EB73" s="435"/>
      <c r="EC73" s="435"/>
      <c r="ED73" s="435"/>
      <c r="EE73" s="890"/>
      <c r="EF73" s="435"/>
      <c r="EG73" s="435"/>
      <c r="EH73" s="435"/>
      <c r="EI73" s="435"/>
      <c r="EJ73" s="435"/>
      <c r="EK73" s="435"/>
      <c r="EL73" s="435"/>
      <c r="EM73" s="435"/>
      <c r="EN73" s="435"/>
      <c r="EO73" s="435"/>
      <c r="EP73" s="435"/>
      <c r="EQ73" s="435"/>
      <c r="ER73" s="435"/>
      <c r="ES73" s="435"/>
      <c r="ET73" s="435"/>
      <c r="EU73" s="435"/>
      <c r="EV73" s="435"/>
      <c r="EW73" s="435"/>
      <c r="EX73" s="435"/>
      <c r="EY73" s="435"/>
      <c r="EZ73" s="435"/>
      <c r="FA73" s="435"/>
      <c r="FB73" s="435"/>
      <c r="FC73" s="435"/>
      <c r="FD73" s="435"/>
      <c r="FE73" s="435"/>
      <c r="FF73" s="435"/>
      <c r="FG73" s="435"/>
      <c r="FH73" s="435"/>
      <c r="FI73" s="435"/>
      <c r="FJ73" s="435"/>
      <c r="FK73" s="435"/>
      <c r="FL73" s="435"/>
      <c r="FM73" s="435"/>
      <c r="FN73" s="435"/>
      <c r="FO73" s="435"/>
      <c r="FP73" s="435"/>
      <c r="FQ73" s="435"/>
      <c r="FR73" s="435"/>
      <c r="FS73" s="435"/>
      <c r="FT73" s="435"/>
      <c r="FU73" s="435"/>
      <c r="FV73" s="435"/>
      <c r="FW73" s="435"/>
      <c r="FX73" s="435"/>
      <c r="FY73" s="435"/>
      <c r="FZ73" s="435"/>
      <c r="GA73" s="435"/>
      <c r="GB73" s="435"/>
      <c r="GC73" s="435"/>
      <c r="GD73" s="435"/>
      <c r="GE73" s="435"/>
      <c r="GF73" s="435"/>
      <c r="GG73" s="435"/>
      <c r="GH73" s="435"/>
      <c r="GI73" s="435"/>
      <c r="GJ73" s="435"/>
      <c r="GK73" s="435"/>
      <c r="GL73" s="435"/>
      <c r="GM73" s="435"/>
      <c r="GN73" s="435"/>
      <c r="GO73" s="435"/>
      <c r="GP73" s="435"/>
      <c r="GQ73" s="435"/>
      <c r="GR73" s="435"/>
      <c r="GS73" s="435"/>
      <c r="GT73" s="435"/>
      <c r="GU73" s="435"/>
      <c r="GV73" s="435"/>
      <c r="GW73" s="435"/>
      <c r="GX73" s="435"/>
      <c r="GY73" s="435"/>
      <c r="GZ73" s="435"/>
      <c r="HA73" s="435"/>
      <c r="HB73" s="435"/>
      <c r="HC73" s="435"/>
      <c r="HD73" s="435"/>
      <c r="HE73" s="435"/>
      <c r="HF73" s="435"/>
      <c r="HG73" s="435"/>
      <c r="HH73" s="435"/>
      <c r="HI73" s="435"/>
      <c r="HJ73" s="435"/>
      <c r="HK73" s="435"/>
      <c r="HL73" s="435"/>
      <c r="HM73" s="435"/>
      <c r="HN73" s="435"/>
      <c r="HO73" s="435"/>
      <c r="HP73" s="435"/>
      <c r="HQ73" s="435"/>
      <c r="HR73" s="435"/>
      <c r="HS73" s="435"/>
      <c r="HT73" s="435"/>
      <c r="HU73" s="435"/>
      <c r="HV73" s="435"/>
      <c r="HW73" s="435"/>
      <c r="HX73" s="435"/>
      <c r="HY73" s="435"/>
      <c r="HZ73" s="435"/>
      <c r="IA73" s="435"/>
      <c r="IB73" s="435"/>
      <c r="IC73" s="435"/>
      <c r="ID73" s="435"/>
      <c r="IE73" s="435"/>
      <c r="IF73" s="435"/>
      <c r="IG73" s="435"/>
      <c r="IH73" s="435"/>
      <c r="II73" s="435"/>
      <c r="IJ73" s="435"/>
      <c r="IK73" s="435"/>
      <c r="IL73" s="435"/>
      <c r="IM73" s="435"/>
      <c r="IN73" s="435"/>
      <c r="IO73" s="435"/>
      <c r="IP73" s="435"/>
      <c r="IQ73" s="435"/>
      <c r="IR73" s="435"/>
      <c r="IS73" s="435"/>
      <c r="IT73" s="435"/>
      <c r="IU73" s="435"/>
      <c r="IV73" s="435"/>
      <c r="IW73" s="435"/>
      <c r="IX73" s="435"/>
      <c r="IY73" s="435"/>
      <c r="IZ73" s="435"/>
      <c r="JA73" s="435"/>
      <c r="JB73" s="435"/>
      <c r="JC73" s="435"/>
      <c r="JD73" s="435"/>
      <c r="JE73" s="435"/>
      <c r="JF73" s="435"/>
      <c r="JG73" s="435"/>
      <c r="JH73" s="435"/>
      <c r="JI73" s="435"/>
      <c r="JJ73" s="435"/>
      <c r="JK73" s="435"/>
      <c r="JL73" s="435"/>
      <c r="JM73" s="435"/>
      <c r="JN73" s="435"/>
      <c r="JO73" s="435"/>
      <c r="JP73" s="435"/>
      <c r="JQ73" s="435"/>
      <c r="JR73" s="435"/>
      <c r="JS73" s="435"/>
      <c r="JT73" s="435"/>
      <c r="JU73" s="435"/>
      <c r="JV73" s="435"/>
      <c r="JW73" s="435"/>
      <c r="JX73" s="435"/>
      <c r="JY73" s="435"/>
      <c r="JZ73" s="435"/>
      <c r="KA73" s="435"/>
      <c r="KB73" s="435"/>
      <c r="KC73" s="435"/>
      <c r="KD73" s="435"/>
      <c r="KE73" s="435"/>
      <c r="KF73" s="435"/>
      <c r="KG73" s="435"/>
      <c r="KH73" s="435"/>
      <c r="KI73" s="435"/>
      <c r="KJ73" s="435"/>
      <c r="KK73" s="435"/>
      <c r="KL73" s="435"/>
      <c r="KM73" s="435"/>
      <c r="KN73" s="1461"/>
      <c r="KO73" s="435"/>
      <c r="KP73" s="435"/>
      <c r="KQ73" s="435"/>
      <c r="KR73" s="435"/>
      <c r="KS73" s="435"/>
      <c r="KT73" s="435"/>
      <c r="KU73" s="435"/>
      <c r="KV73" s="435"/>
      <c r="KW73" s="435"/>
      <c r="KX73" s="435"/>
      <c r="KY73" s="435"/>
      <c r="KZ73" s="435"/>
      <c r="LA73" s="435"/>
      <c r="LB73" s="435"/>
      <c r="LC73" s="435"/>
      <c r="LD73" s="435"/>
      <c r="LE73" s="435"/>
      <c r="LF73" s="435"/>
      <c r="LG73" s="435"/>
      <c r="LH73" s="435"/>
      <c r="LI73" s="435"/>
      <c r="LJ73" s="435"/>
      <c r="LK73" s="435"/>
      <c r="LL73" s="435"/>
      <c r="LM73" s="435"/>
      <c r="LN73" s="435"/>
      <c r="LO73" s="1499"/>
      <c r="LP73" s="1499"/>
      <c r="LQ73" s="435"/>
      <c r="LR73" s="435"/>
      <c r="LS73" s="435"/>
      <c r="LT73" s="435"/>
      <c r="LU73" s="435"/>
      <c r="LV73" s="435"/>
      <c r="LW73" s="435"/>
      <c r="LX73" s="435"/>
      <c r="LY73" s="435"/>
      <c r="LZ73" s="435"/>
      <c r="MA73" s="435"/>
      <c r="MB73" s="435"/>
      <c r="MC73" s="435"/>
      <c r="MD73" s="435"/>
      <c r="ME73" s="435"/>
      <c r="MF73" s="435"/>
      <c r="MG73" s="435"/>
      <c r="MH73" s="435"/>
      <c r="MI73" s="435"/>
      <c r="MJ73" s="435"/>
      <c r="MK73" s="435"/>
      <c r="ML73" s="435"/>
      <c r="MM73" s="435"/>
      <c r="MN73" s="435"/>
      <c r="MO73" s="435"/>
      <c r="MP73" s="435"/>
      <c r="MQ73" s="435"/>
      <c r="MR73" s="435"/>
      <c r="MS73" s="435"/>
      <c r="MT73" s="435"/>
      <c r="MU73" s="435"/>
      <c r="MV73" s="435"/>
      <c r="MW73" s="435"/>
      <c r="MX73" s="435"/>
      <c r="MY73" s="435"/>
      <c r="MZ73" s="435"/>
      <c r="NA73" s="435"/>
    </row>
    <row r="74" spans="1:365" ht="13.5">
      <c r="A74" s="75" t="s">
        <v>577</v>
      </c>
      <c r="B74" s="448"/>
      <c r="C74" s="448"/>
      <c r="D74" s="448"/>
      <c r="E74" s="448"/>
      <c r="F74" s="448"/>
      <c r="G74" s="448"/>
      <c r="H74" s="448"/>
      <c r="I74" s="448"/>
      <c r="J74" s="448"/>
      <c r="K74" s="448"/>
      <c r="L74" s="448"/>
      <c r="M74" s="448"/>
      <c r="N74" s="448"/>
      <c r="O74" s="448"/>
      <c r="P74" s="448"/>
      <c r="Q74" s="448"/>
      <c r="R74" s="448"/>
      <c r="S74" s="739"/>
      <c r="T74" s="448"/>
      <c r="U74" s="448"/>
      <c r="V74" s="448"/>
      <c r="W74" s="448"/>
      <c r="X74" s="448"/>
      <c r="Y74" s="448"/>
      <c r="Z74" s="448"/>
      <c r="AA74" s="448"/>
      <c r="AB74" s="448"/>
      <c r="AC74" s="448"/>
      <c r="AD74" s="448"/>
      <c r="AE74" s="448"/>
      <c r="AF74" s="448"/>
      <c r="AG74" s="448"/>
      <c r="AH74" s="448"/>
      <c r="AI74" s="448"/>
      <c r="AJ74" s="448"/>
      <c r="AK74" s="448"/>
      <c r="AL74" s="448"/>
      <c r="AM74" s="448"/>
      <c r="AN74" s="448"/>
      <c r="AO74" s="448"/>
      <c r="AP74" s="448"/>
      <c r="AQ74" s="448"/>
      <c r="AR74" s="448"/>
      <c r="AS74" s="448"/>
      <c r="AT74" s="448"/>
      <c r="AU74" s="448"/>
      <c r="AV74" s="448"/>
      <c r="AW74" s="448"/>
      <c r="AX74" s="448"/>
      <c r="AY74" s="448"/>
      <c r="AZ74" s="448"/>
      <c r="BA74" s="448"/>
      <c r="BB74" s="448"/>
      <c r="BC74" s="448"/>
      <c r="BD74" s="448"/>
      <c r="BE74" s="448"/>
      <c r="BF74" s="448"/>
      <c r="BG74" s="448"/>
      <c r="BH74" s="448"/>
      <c r="BI74" s="448"/>
      <c r="BJ74" s="448"/>
      <c r="BK74" s="448"/>
      <c r="BL74" s="448"/>
      <c r="BM74" s="448"/>
      <c r="BN74" s="448"/>
      <c r="BO74" s="448"/>
      <c r="BP74" s="448"/>
      <c r="BQ74" s="448"/>
      <c r="BR74" s="448"/>
      <c r="BS74" s="448"/>
      <c r="BT74" s="448"/>
      <c r="BU74" s="448"/>
      <c r="BV74" s="448"/>
      <c r="BW74" s="448"/>
      <c r="BX74" s="448"/>
      <c r="BY74" s="448"/>
      <c r="BZ74" s="448"/>
      <c r="CA74" s="448"/>
      <c r="CB74" s="448"/>
      <c r="CC74" s="448"/>
      <c r="CD74" s="448"/>
      <c r="CE74" s="448"/>
      <c r="CF74" s="448"/>
      <c r="CG74" s="448"/>
      <c r="CH74" s="448"/>
      <c r="CI74" s="448"/>
      <c r="CJ74" s="448"/>
      <c r="CK74" s="448"/>
      <c r="CL74" s="448"/>
      <c r="CM74" s="448"/>
      <c r="CN74" s="448"/>
      <c r="CO74" s="448"/>
      <c r="CP74" s="448"/>
      <c r="CQ74" s="448"/>
      <c r="CR74" s="448"/>
      <c r="CS74" s="448"/>
      <c r="CT74" s="448"/>
      <c r="CU74" s="448"/>
      <c r="CV74" s="864"/>
      <c r="CW74" s="448"/>
      <c r="CX74" s="448"/>
      <c r="CY74" s="448"/>
      <c r="CZ74" s="448"/>
      <c r="DA74" s="448"/>
      <c r="DB74" s="448"/>
      <c r="DC74" s="448"/>
      <c r="DD74" s="448"/>
      <c r="DE74" s="448"/>
      <c r="DF74" s="448"/>
      <c r="DG74" s="448"/>
      <c r="DH74" s="448"/>
      <c r="DI74" s="448"/>
      <c r="DJ74" s="448"/>
      <c r="DK74" s="448"/>
      <c r="DL74" s="448"/>
      <c r="DM74" s="448"/>
      <c r="DN74" s="448"/>
      <c r="DO74" s="448"/>
      <c r="DP74" s="448"/>
      <c r="DQ74" s="448"/>
      <c r="DR74" s="448"/>
      <c r="DS74" s="448"/>
      <c r="DT74" s="448"/>
      <c r="DU74" s="448"/>
      <c r="DV74" s="448"/>
      <c r="DW74" s="448"/>
      <c r="DX74" s="448"/>
      <c r="DY74" s="448"/>
      <c r="DZ74" s="448"/>
      <c r="EA74" s="448"/>
      <c r="EB74" s="448"/>
      <c r="EC74" s="448"/>
      <c r="ED74" s="448"/>
      <c r="EE74" s="890"/>
      <c r="EF74" s="448"/>
      <c r="EG74" s="448"/>
      <c r="EH74" s="448"/>
      <c r="EI74" s="448"/>
      <c r="EJ74" s="448"/>
      <c r="EK74" s="448"/>
      <c r="EL74" s="448"/>
      <c r="EM74" s="448"/>
      <c r="EN74" s="448"/>
      <c r="EO74" s="448"/>
      <c r="EP74" s="448"/>
      <c r="EQ74" s="448"/>
      <c r="ER74" s="448"/>
      <c r="ES74" s="448"/>
      <c r="ET74" s="448"/>
      <c r="EU74" s="448"/>
      <c r="EV74" s="448"/>
      <c r="EW74" s="448"/>
      <c r="EX74" s="448"/>
      <c r="EY74" s="448"/>
      <c r="EZ74" s="448"/>
      <c r="FA74" s="448"/>
      <c r="FB74" s="448"/>
      <c r="FC74" s="448"/>
      <c r="FD74" s="448"/>
      <c r="FE74" s="448"/>
      <c r="FF74" s="448"/>
      <c r="FG74" s="448"/>
      <c r="FH74" s="448"/>
      <c r="FI74" s="448"/>
      <c r="FJ74" s="448"/>
      <c r="FK74" s="448"/>
      <c r="FL74" s="448"/>
      <c r="FM74" s="448"/>
      <c r="FN74" s="448"/>
      <c r="FO74" s="448"/>
      <c r="FP74" s="448"/>
      <c r="FQ74" s="448"/>
      <c r="FR74" s="448"/>
      <c r="FS74" s="448"/>
      <c r="FT74" s="448"/>
      <c r="FU74" s="448"/>
      <c r="FV74" s="448"/>
      <c r="FW74" s="448"/>
      <c r="FX74" s="448"/>
      <c r="FY74" s="448"/>
      <c r="FZ74" s="448"/>
      <c r="GA74" s="448"/>
      <c r="GB74" s="448"/>
      <c r="GC74" s="448"/>
      <c r="GD74" s="448"/>
      <c r="GE74" s="448"/>
      <c r="GF74" s="448"/>
      <c r="GG74" s="448"/>
      <c r="GH74" s="448"/>
      <c r="GI74" s="448"/>
      <c r="GJ74" s="448"/>
      <c r="GK74" s="448"/>
      <c r="GL74" s="448"/>
      <c r="GM74" s="448"/>
      <c r="GN74" s="448"/>
      <c r="GO74" s="448"/>
      <c r="GP74" s="448"/>
      <c r="GQ74" s="448"/>
      <c r="GR74" s="448"/>
      <c r="GS74" s="448"/>
      <c r="GT74" s="448"/>
      <c r="GU74" s="448"/>
      <c r="GV74" s="448"/>
      <c r="GW74" s="448"/>
      <c r="GX74" s="448"/>
      <c r="GY74" s="448"/>
      <c r="GZ74" s="448"/>
      <c r="HA74" s="448"/>
      <c r="HB74" s="448"/>
      <c r="HC74" s="448"/>
      <c r="HD74" s="448"/>
      <c r="HE74" s="448"/>
      <c r="HF74" s="448"/>
      <c r="HG74" s="448"/>
      <c r="HH74" s="448"/>
      <c r="HI74" s="448"/>
      <c r="HJ74" s="448"/>
      <c r="HK74" s="448"/>
      <c r="HL74" s="448"/>
      <c r="HM74" s="448"/>
      <c r="HN74" s="448"/>
      <c r="HO74" s="448"/>
      <c r="HP74" s="448"/>
      <c r="HQ74" s="448"/>
      <c r="HR74" s="448"/>
      <c r="HS74" s="448"/>
      <c r="HT74" s="448"/>
      <c r="HU74" s="448"/>
      <c r="HV74" s="448"/>
      <c r="HW74" s="448"/>
      <c r="HX74" s="448"/>
      <c r="HY74" s="448"/>
      <c r="HZ74" s="448"/>
      <c r="IA74" s="448"/>
      <c r="IB74" s="448"/>
      <c r="IC74" s="448"/>
      <c r="ID74" s="448"/>
      <c r="IE74" s="448"/>
      <c r="IF74" s="448"/>
      <c r="IG74" s="448"/>
      <c r="IH74" s="448"/>
      <c r="II74" s="448"/>
      <c r="IJ74" s="448"/>
      <c r="IK74" s="448"/>
      <c r="IL74" s="448"/>
      <c r="IM74" s="448"/>
      <c r="IN74" s="448"/>
      <c r="IO74" s="448"/>
      <c r="IP74" s="448"/>
      <c r="IQ74" s="448"/>
      <c r="IR74" s="448"/>
      <c r="IS74" s="448"/>
      <c r="IT74" s="448"/>
      <c r="IU74" s="448"/>
      <c r="IV74" s="448"/>
      <c r="IW74" s="448"/>
      <c r="IX74" s="448"/>
      <c r="IY74" s="448"/>
      <c r="IZ74" s="448"/>
      <c r="JA74" s="448"/>
      <c r="JB74" s="448"/>
      <c r="JC74" s="448"/>
      <c r="JD74" s="448"/>
      <c r="JE74" s="448"/>
      <c r="JF74" s="448"/>
      <c r="JG74" s="448"/>
      <c r="JH74" s="448"/>
      <c r="JI74" s="448"/>
      <c r="JJ74" s="448"/>
      <c r="JK74" s="448"/>
      <c r="JL74" s="448"/>
      <c r="JM74" s="448"/>
      <c r="JN74" s="448"/>
      <c r="JO74" s="448"/>
      <c r="JP74" s="448"/>
      <c r="JQ74" s="448"/>
      <c r="JR74" s="448"/>
      <c r="JS74" s="448"/>
      <c r="JT74" s="448"/>
      <c r="JU74" s="448"/>
      <c r="JV74" s="448"/>
      <c r="JW74" s="448"/>
      <c r="JX74" s="448"/>
      <c r="JY74" s="448"/>
      <c r="JZ74" s="448"/>
      <c r="KA74" s="448"/>
      <c r="KB74" s="448"/>
      <c r="KC74" s="448"/>
      <c r="KD74" s="448"/>
      <c r="KE74" s="448"/>
      <c r="KF74" s="448"/>
      <c r="KG74" s="448"/>
      <c r="KH74" s="448"/>
      <c r="KI74" s="448"/>
      <c r="KJ74" s="448"/>
      <c r="KK74" s="448"/>
      <c r="KL74" s="448"/>
      <c r="KM74" s="448"/>
      <c r="KN74" s="1461"/>
      <c r="KO74" s="448"/>
      <c r="KP74" s="448"/>
      <c r="KQ74" s="448"/>
      <c r="KR74" s="448"/>
      <c r="KS74" s="448"/>
      <c r="KT74" s="448"/>
      <c r="KU74" s="448"/>
      <c r="KV74" s="448"/>
      <c r="KW74" s="448"/>
      <c r="KX74" s="448"/>
      <c r="KY74" s="448"/>
      <c r="KZ74" s="448"/>
      <c r="LA74" s="448"/>
      <c r="LB74" s="448"/>
      <c r="LC74" s="448"/>
      <c r="LD74" s="448"/>
      <c r="LE74" s="448"/>
      <c r="LF74" s="448"/>
      <c r="LG74" s="448"/>
      <c r="LH74" s="448"/>
      <c r="LI74" s="448"/>
      <c r="LJ74" s="448"/>
      <c r="LK74" s="448"/>
      <c r="LL74" s="448"/>
      <c r="LM74" s="448"/>
      <c r="LN74" s="448"/>
      <c r="LO74" s="1499"/>
      <c r="LP74" s="1499"/>
      <c r="LQ74" s="448"/>
      <c r="LR74" s="448"/>
      <c r="LS74" s="448"/>
      <c r="LT74" s="448"/>
      <c r="LU74" s="448"/>
      <c r="LV74" s="448"/>
      <c r="LW74" s="448"/>
      <c r="LX74" s="448"/>
      <c r="LY74" s="448"/>
      <c r="LZ74" s="448"/>
      <c r="MA74" s="448"/>
      <c r="MB74" s="448"/>
      <c r="MC74" s="448"/>
      <c r="MD74" s="448"/>
      <c r="ME74" s="448"/>
      <c r="MF74" s="448"/>
      <c r="MG74" s="448"/>
      <c r="MH74" s="448"/>
      <c r="MI74" s="448"/>
      <c r="MJ74" s="448"/>
      <c r="MK74" s="448"/>
      <c r="ML74" s="448"/>
      <c r="MM74" s="448"/>
      <c r="MN74" s="448"/>
      <c r="MO74" s="448"/>
      <c r="MP74" s="448"/>
      <c r="MQ74" s="448"/>
      <c r="MR74" s="448"/>
      <c r="MS74" s="448"/>
      <c r="MT74" s="448"/>
      <c r="MU74" s="448"/>
      <c r="MV74" s="448"/>
      <c r="MW74" s="448"/>
      <c r="MX74" s="448"/>
      <c r="MY74" s="448"/>
      <c r="MZ74" s="448"/>
      <c r="NA74" s="448"/>
    </row>
    <row r="75" spans="1:365" ht="15" customHeight="1">
      <c r="A75" s="64" t="s">
        <v>536</v>
      </c>
      <c r="B75" s="435">
        <v>63508</v>
      </c>
      <c r="C75" s="435">
        <v>63185</v>
      </c>
      <c r="D75" s="435">
        <v>60962</v>
      </c>
      <c r="E75" s="435">
        <v>60457</v>
      </c>
      <c r="F75" s="435">
        <v>60233</v>
      </c>
      <c r="G75" s="435"/>
      <c r="H75" s="435"/>
      <c r="I75" s="435">
        <v>59608</v>
      </c>
      <c r="J75" s="435">
        <v>58758</v>
      </c>
      <c r="K75" s="435">
        <v>58859</v>
      </c>
      <c r="L75" s="435">
        <v>59191</v>
      </c>
      <c r="M75" s="435">
        <v>59263</v>
      </c>
      <c r="N75" s="435"/>
      <c r="O75" s="435"/>
      <c r="P75" s="435">
        <v>59308</v>
      </c>
      <c r="Q75" s="435">
        <v>59409</v>
      </c>
      <c r="R75" s="435">
        <v>59606</v>
      </c>
      <c r="S75" s="739"/>
      <c r="T75" s="435">
        <v>59606</v>
      </c>
      <c r="U75" s="435"/>
      <c r="V75" s="435"/>
      <c r="W75" s="435">
        <v>62854</v>
      </c>
      <c r="X75" s="435">
        <v>62930</v>
      </c>
      <c r="Y75" s="435">
        <v>63301</v>
      </c>
      <c r="Z75" s="435">
        <v>63842</v>
      </c>
      <c r="AA75" s="435">
        <v>63889</v>
      </c>
      <c r="AB75" s="435"/>
      <c r="AC75" s="435"/>
      <c r="AD75" s="435">
        <v>63834</v>
      </c>
      <c r="AE75" s="435">
        <v>63764</v>
      </c>
      <c r="AF75" s="435">
        <v>64217</v>
      </c>
      <c r="AG75" s="435">
        <v>63963</v>
      </c>
      <c r="AH75" s="435">
        <v>63745</v>
      </c>
      <c r="AI75" s="435"/>
      <c r="AJ75" s="435"/>
      <c r="AK75" s="435">
        <v>63940</v>
      </c>
      <c r="AL75" s="435">
        <v>63888</v>
      </c>
      <c r="AM75" s="435">
        <v>63598</v>
      </c>
      <c r="AN75" s="435">
        <v>63476</v>
      </c>
      <c r="AO75" s="435">
        <v>63510</v>
      </c>
      <c r="AP75" s="435"/>
      <c r="AQ75" s="435"/>
      <c r="AR75" s="435">
        <v>69709</v>
      </c>
      <c r="AS75" s="435">
        <v>63449</v>
      </c>
      <c r="AT75" s="435">
        <v>64013</v>
      </c>
      <c r="AU75" s="435">
        <v>64604</v>
      </c>
      <c r="AV75" s="435">
        <v>63831</v>
      </c>
      <c r="AW75" s="435"/>
      <c r="AX75" s="435"/>
      <c r="AY75" s="435">
        <v>63108</v>
      </c>
      <c r="AZ75" s="435">
        <v>63207</v>
      </c>
      <c r="BA75" s="435">
        <v>63315</v>
      </c>
      <c r="BB75" s="435">
        <v>62292</v>
      </c>
      <c r="BC75" s="435">
        <v>62132</v>
      </c>
      <c r="BD75" s="435"/>
      <c r="BE75" s="435"/>
      <c r="BF75" s="435">
        <v>60701</v>
      </c>
      <c r="BG75" s="435">
        <v>60072</v>
      </c>
      <c r="BH75" s="435">
        <v>59954</v>
      </c>
      <c r="BI75" s="435">
        <v>59411</v>
      </c>
      <c r="BJ75" s="435">
        <v>59151</v>
      </c>
      <c r="BK75" s="435"/>
      <c r="BL75" s="435"/>
      <c r="BM75" s="435">
        <v>59926</v>
      </c>
      <c r="BN75" s="435">
        <v>59411</v>
      </c>
      <c r="BO75" s="435">
        <v>58093</v>
      </c>
      <c r="BP75" s="435">
        <v>58093</v>
      </c>
      <c r="BQ75" s="435">
        <v>57428</v>
      </c>
      <c r="BR75" s="435"/>
      <c r="BS75" s="435"/>
      <c r="BT75" s="435">
        <v>57767</v>
      </c>
      <c r="BU75" s="435">
        <v>57170</v>
      </c>
      <c r="BV75" s="435">
        <v>56912</v>
      </c>
      <c r="BW75" s="435">
        <v>57692</v>
      </c>
      <c r="BX75" s="435">
        <v>57720</v>
      </c>
      <c r="BY75" s="435"/>
      <c r="BZ75" s="435"/>
      <c r="CA75" s="435">
        <v>58050</v>
      </c>
      <c r="CB75" s="435">
        <v>58570</v>
      </c>
      <c r="CC75" s="435">
        <v>58482</v>
      </c>
      <c r="CD75" s="435">
        <v>58511</v>
      </c>
      <c r="CE75" s="435">
        <v>58493</v>
      </c>
      <c r="CF75" s="435">
        <v>59314</v>
      </c>
      <c r="CG75" s="435"/>
      <c r="CH75" s="435">
        <v>59669</v>
      </c>
      <c r="CI75" s="435">
        <v>60417</v>
      </c>
      <c r="CJ75" s="435">
        <v>60434</v>
      </c>
      <c r="CK75" s="435">
        <v>60844</v>
      </c>
      <c r="CL75" s="435">
        <v>61447</v>
      </c>
      <c r="CM75" s="435"/>
      <c r="CN75" s="435"/>
      <c r="CO75" s="435">
        <v>61737</v>
      </c>
      <c r="CP75" s="435">
        <v>61924</v>
      </c>
      <c r="CQ75" s="435">
        <v>62028</v>
      </c>
      <c r="CR75" s="435">
        <v>62189</v>
      </c>
      <c r="CS75" s="435">
        <v>62374</v>
      </c>
      <c r="CT75" s="435"/>
      <c r="CU75" s="435"/>
      <c r="CV75" s="864"/>
      <c r="CW75" s="435">
        <v>62627</v>
      </c>
      <c r="CX75" s="435">
        <v>62467</v>
      </c>
      <c r="CY75" s="435">
        <v>62244</v>
      </c>
      <c r="CZ75" s="435">
        <v>61610</v>
      </c>
      <c r="DA75" s="435"/>
      <c r="DB75" s="435"/>
      <c r="DC75" s="435">
        <v>61392</v>
      </c>
      <c r="DD75" s="435">
        <v>61758</v>
      </c>
      <c r="DE75" s="435">
        <v>61864</v>
      </c>
      <c r="DF75" s="435">
        <v>62068</v>
      </c>
      <c r="DG75" s="435">
        <v>62588</v>
      </c>
      <c r="DH75" s="435"/>
      <c r="DI75" s="435"/>
      <c r="DJ75" s="435">
        <v>63162</v>
      </c>
      <c r="DK75" s="435">
        <v>63408</v>
      </c>
      <c r="DL75" s="435">
        <v>63507</v>
      </c>
      <c r="DM75" s="435">
        <v>63475</v>
      </c>
      <c r="DN75" s="435">
        <v>63182</v>
      </c>
      <c r="DO75" s="435"/>
      <c r="DP75" s="435"/>
      <c r="DQ75" s="435">
        <v>63932</v>
      </c>
      <c r="DR75" s="435">
        <v>63765</v>
      </c>
      <c r="DS75" s="435">
        <v>63765</v>
      </c>
      <c r="DT75" s="435">
        <v>63216</v>
      </c>
      <c r="DU75" s="435">
        <v>62594</v>
      </c>
      <c r="DV75" s="435"/>
      <c r="DW75" s="435"/>
      <c r="DX75" s="435">
        <v>62491</v>
      </c>
      <c r="DY75" s="435">
        <v>61545</v>
      </c>
      <c r="DZ75" s="435">
        <v>60508</v>
      </c>
      <c r="EA75" s="435">
        <v>59264</v>
      </c>
      <c r="EB75" s="435">
        <v>57482</v>
      </c>
      <c r="EC75" s="435"/>
      <c r="ED75" s="435"/>
      <c r="EE75" s="890"/>
      <c r="EF75" s="435">
        <v>56107</v>
      </c>
      <c r="EG75" s="435">
        <v>54858</v>
      </c>
      <c r="EH75" s="435">
        <v>55457</v>
      </c>
      <c r="EI75" s="435">
        <v>54249</v>
      </c>
      <c r="EJ75" s="435"/>
      <c r="EK75" s="435"/>
      <c r="EL75" s="435">
        <v>56796</v>
      </c>
      <c r="EM75" s="435">
        <v>54321</v>
      </c>
      <c r="EN75" s="435">
        <v>54788</v>
      </c>
      <c r="EO75" s="435">
        <v>54960</v>
      </c>
      <c r="EP75" s="435">
        <v>55799</v>
      </c>
      <c r="EQ75" s="435"/>
      <c r="ER75" s="435"/>
      <c r="ES75" s="435">
        <v>55399</v>
      </c>
      <c r="ET75" s="435">
        <v>55549</v>
      </c>
      <c r="EU75" s="435">
        <v>55477</v>
      </c>
      <c r="EV75" s="435">
        <v>56231</v>
      </c>
      <c r="EW75" s="435">
        <v>55912</v>
      </c>
      <c r="EX75" s="435">
        <v>55949</v>
      </c>
      <c r="EY75" s="435"/>
      <c r="EZ75" s="435">
        <v>56235</v>
      </c>
      <c r="FA75" s="435">
        <v>56055</v>
      </c>
      <c r="FB75" s="435">
        <v>55836</v>
      </c>
      <c r="FC75" s="435">
        <v>55605</v>
      </c>
      <c r="FD75" s="435">
        <v>55387</v>
      </c>
      <c r="FE75" s="435"/>
      <c r="FF75" s="435"/>
      <c r="FG75" s="435">
        <v>53078</v>
      </c>
      <c r="FH75" s="435">
        <v>52396</v>
      </c>
      <c r="FI75" s="435">
        <v>52122</v>
      </c>
      <c r="FJ75" s="435">
        <v>50852</v>
      </c>
      <c r="FK75" s="435">
        <v>50353</v>
      </c>
      <c r="FL75" s="435"/>
      <c r="FM75" s="435"/>
      <c r="FN75" s="435">
        <v>47991</v>
      </c>
      <c r="FO75" s="435">
        <v>47380</v>
      </c>
      <c r="FP75" s="435">
        <v>45163</v>
      </c>
      <c r="FQ75" s="435">
        <v>44273</v>
      </c>
      <c r="FR75" s="435">
        <v>43577</v>
      </c>
      <c r="FS75" s="435"/>
      <c r="FT75" s="435"/>
      <c r="FU75" s="435">
        <v>41812</v>
      </c>
      <c r="FV75" s="435"/>
      <c r="FW75" s="435">
        <v>40192</v>
      </c>
      <c r="FX75" s="435">
        <v>39926</v>
      </c>
      <c r="FY75" s="435">
        <v>39563</v>
      </c>
      <c r="FZ75" s="435"/>
      <c r="GA75" s="435"/>
      <c r="GB75" s="435">
        <v>38765</v>
      </c>
      <c r="GC75" s="435">
        <v>38523</v>
      </c>
      <c r="GD75" s="435">
        <v>38195</v>
      </c>
      <c r="GE75" s="435">
        <v>37483</v>
      </c>
      <c r="GF75" s="435">
        <v>37670</v>
      </c>
      <c r="GG75" s="435"/>
      <c r="GH75" s="435"/>
      <c r="GI75" s="435">
        <v>38164</v>
      </c>
      <c r="GJ75" s="435">
        <v>37662</v>
      </c>
      <c r="GK75" s="435">
        <v>37700</v>
      </c>
      <c r="GL75" s="435">
        <v>37728</v>
      </c>
      <c r="GM75" s="435">
        <v>37537</v>
      </c>
      <c r="GN75" s="435"/>
      <c r="GO75" s="435"/>
      <c r="GP75" s="435">
        <v>36741</v>
      </c>
      <c r="GQ75" s="435">
        <v>36538</v>
      </c>
      <c r="GR75" s="435">
        <v>36429</v>
      </c>
      <c r="GS75" s="435">
        <v>36317</v>
      </c>
      <c r="GT75" s="435">
        <v>36322</v>
      </c>
      <c r="GU75" s="435"/>
      <c r="GV75" s="435"/>
      <c r="GW75" s="435">
        <v>37008</v>
      </c>
      <c r="GX75" s="435">
        <v>37169</v>
      </c>
      <c r="GY75" s="435">
        <v>37579</v>
      </c>
      <c r="GZ75" s="435">
        <v>37323</v>
      </c>
      <c r="HA75" s="435">
        <v>37399</v>
      </c>
      <c r="HB75" s="435">
        <v>37693</v>
      </c>
      <c r="HC75" s="435"/>
      <c r="HD75" s="435">
        <v>36986</v>
      </c>
      <c r="HE75" s="435">
        <v>36970</v>
      </c>
      <c r="HF75" s="435">
        <v>36865</v>
      </c>
      <c r="HG75" s="435">
        <v>36980</v>
      </c>
      <c r="HH75" s="435">
        <v>37032</v>
      </c>
      <c r="HI75" s="435"/>
      <c r="HJ75" s="435"/>
      <c r="HK75" s="435">
        <v>35097</v>
      </c>
      <c r="HL75" s="435">
        <v>35118</v>
      </c>
      <c r="HM75" s="435">
        <v>34320</v>
      </c>
      <c r="HN75" s="435">
        <v>33601</v>
      </c>
      <c r="HO75" s="435">
        <v>33332</v>
      </c>
      <c r="HP75" s="435"/>
      <c r="HQ75" s="435"/>
      <c r="HR75" s="435">
        <v>32896</v>
      </c>
      <c r="HS75" s="435">
        <v>32121</v>
      </c>
      <c r="HT75" s="435">
        <v>30890</v>
      </c>
      <c r="HU75" s="435">
        <v>28900</v>
      </c>
      <c r="HV75" s="435">
        <v>28900</v>
      </c>
      <c r="HW75" s="435"/>
      <c r="HX75" s="435"/>
      <c r="HY75" s="435">
        <v>24488</v>
      </c>
      <c r="HZ75" s="435">
        <v>22076</v>
      </c>
      <c r="IA75" s="435">
        <v>19922</v>
      </c>
      <c r="IB75" s="435">
        <v>19090</v>
      </c>
      <c r="IC75" s="435">
        <v>17735</v>
      </c>
      <c r="ID75" s="435"/>
      <c r="IE75" s="435"/>
      <c r="IF75" s="435">
        <v>12698</v>
      </c>
      <c r="IG75" s="435">
        <v>11217</v>
      </c>
      <c r="IH75" s="435">
        <v>10423</v>
      </c>
      <c r="II75" s="435">
        <v>9402</v>
      </c>
      <c r="IJ75" s="435">
        <v>8621</v>
      </c>
      <c r="IK75" s="435"/>
      <c r="IL75" s="435"/>
      <c r="IM75" s="435"/>
      <c r="IN75" s="435">
        <v>7649</v>
      </c>
      <c r="IO75" s="435">
        <v>6485</v>
      </c>
      <c r="IP75" s="435">
        <v>5689</v>
      </c>
      <c r="IQ75" s="435">
        <v>5286</v>
      </c>
      <c r="IR75" s="435">
        <v>5063</v>
      </c>
      <c r="IS75" s="435"/>
      <c r="IT75" s="435">
        <v>5062</v>
      </c>
      <c r="IU75" s="435">
        <v>4963</v>
      </c>
      <c r="IV75" s="435">
        <v>4869</v>
      </c>
      <c r="IW75" s="435">
        <v>5258</v>
      </c>
      <c r="IX75" s="435">
        <v>5516</v>
      </c>
      <c r="IY75" s="435"/>
      <c r="IZ75" s="435"/>
      <c r="JA75" s="435">
        <v>6954</v>
      </c>
      <c r="JB75" s="435">
        <v>7452</v>
      </c>
      <c r="JC75" s="435">
        <v>8319</v>
      </c>
      <c r="JD75" s="435">
        <v>8681</v>
      </c>
      <c r="JE75" s="435">
        <v>8177</v>
      </c>
      <c r="JF75" s="435">
        <v>8728</v>
      </c>
      <c r="JG75" s="435"/>
      <c r="JH75" s="435">
        <v>9027</v>
      </c>
      <c r="JI75" s="435">
        <v>8885</v>
      </c>
      <c r="JJ75" s="435">
        <v>9000</v>
      </c>
      <c r="JK75" s="435">
        <v>9269</v>
      </c>
      <c r="JL75" s="435">
        <v>9795</v>
      </c>
      <c r="JM75" s="435"/>
      <c r="JN75" s="435"/>
      <c r="JO75" s="435">
        <v>11072</v>
      </c>
      <c r="JP75" s="435">
        <v>12347</v>
      </c>
      <c r="JQ75" s="435">
        <v>13605</v>
      </c>
      <c r="JR75" s="435">
        <v>13619</v>
      </c>
      <c r="JS75" s="435">
        <v>14278</v>
      </c>
      <c r="JT75" s="435"/>
      <c r="JU75" s="435"/>
      <c r="JV75" s="435">
        <v>13688</v>
      </c>
      <c r="JW75" s="435">
        <v>12477</v>
      </c>
      <c r="JX75" s="435">
        <v>11943</v>
      </c>
      <c r="JY75" s="435">
        <v>11548</v>
      </c>
      <c r="JZ75" s="435">
        <v>11683</v>
      </c>
      <c r="KA75" s="435"/>
      <c r="KB75" s="435"/>
      <c r="KC75" s="435">
        <v>13832</v>
      </c>
      <c r="KD75" s="435">
        <v>15050</v>
      </c>
      <c r="KE75" s="435">
        <v>15864</v>
      </c>
      <c r="KF75" s="435">
        <v>16974</v>
      </c>
      <c r="KG75" s="435">
        <v>18058</v>
      </c>
      <c r="KH75" s="435"/>
      <c r="KI75" s="435"/>
      <c r="KJ75" s="435">
        <v>20537</v>
      </c>
      <c r="KK75" s="435">
        <v>22240</v>
      </c>
      <c r="KL75" s="435">
        <v>23817</v>
      </c>
      <c r="KM75" s="435">
        <v>24911</v>
      </c>
      <c r="KN75" s="1461"/>
      <c r="KO75" s="435">
        <v>26290</v>
      </c>
      <c r="KP75" s="435">
        <v>27801</v>
      </c>
      <c r="KQ75" s="435">
        <v>29427</v>
      </c>
      <c r="KR75" s="435">
        <v>30915</v>
      </c>
      <c r="KS75" s="435">
        <v>32060</v>
      </c>
      <c r="KT75" s="435">
        <v>33178</v>
      </c>
      <c r="KU75" s="435">
        <v>34057</v>
      </c>
      <c r="KV75" s="435">
        <v>35068</v>
      </c>
      <c r="KW75" s="435"/>
      <c r="KX75" s="435">
        <v>35915</v>
      </c>
      <c r="KY75" s="435">
        <v>36987</v>
      </c>
      <c r="KZ75" s="435">
        <v>38155</v>
      </c>
      <c r="LA75" s="435">
        <v>39402</v>
      </c>
      <c r="LB75" s="435">
        <v>40101</v>
      </c>
      <c r="LC75" s="435"/>
      <c r="LD75" s="435"/>
      <c r="LE75" s="435">
        <v>40785</v>
      </c>
      <c r="LF75" s="435">
        <v>41643</v>
      </c>
      <c r="LG75" s="435">
        <v>42549</v>
      </c>
      <c r="LH75" s="435">
        <v>42761</v>
      </c>
      <c r="LI75" s="435">
        <v>42727</v>
      </c>
      <c r="LJ75" s="435"/>
      <c r="LK75" s="435"/>
      <c r="LL75" s="435">
        <v>42846</v>
      </c>
      <c r="LM75" s="435">
        <v>40915</v>
      </c>
      <c r="LN75" s="435">
        <v>40476</v>
      </c>
      <c r="LO75" s="1499"/>
      <c r="LP75" s="1499"/>
      <c r="LQ75" s="435">
        <v>40230</v>
      </c>
      <c r="LR75" s="435"/>
      <c r="LS75" s="435">
        <v>41331</v>
      </c>
      <c r="LT75" s="435">
        <v>42387</v>
      </c>
      <c r="LU75" s="435">
        <v>42933</v>
      </c>
      <c r="LV75" s="435"/>
      <c r="LW75" s="435"/>
      <c r="LX75" s="435">
        <v>43782</v>
      </c>
      <c r="LY75" s="435"/>
      <c r="LZ75" s="435">
        <v>45180</v>
      </c>
      <c r="MA75" s="435">
        <v>45389</v>
      </c>
      <c r="MB75" s="435">
        <v>44606</v>
      </c>
      <c r="MC75" s="435">
        <v>43923</v>
      </c>
      <c r="MD75" s="435">
        <v>43764</v>
      </c>
      <c r="ME75" s="435"/>
      <c r="MF75" s="435"/>
      <c r="MG75" s="435">
        <v>42595</v>
      </c>
      <c r="MH75" s="435">
        <v>42671</v>
      </c>
      <c r="MI75" s="435">
        <v>42904</v>
      </c>
      <c r="MJ75" s="435">
        <v>42680</v>
      </c>
      <c r="MK75" s="435">
        <v>42470</v>
      </c>
      <c r="ML75" s="435"/>
      <c r="MM75" s="435"/>
      <c r="MN75" s="435">
        <v>43353</v>
      </c>
      <c r="MO75" s="435"/>
      <c r="MP75" s="435">
        <v>43178</v>
      </c>
      <c r="MQ75" s="435">
        <v>42903</v>
      </c>
      <c r="MR75" s="435">
        <v>42405</v>
      </c>
      <c r="MS75" s="435"/>
      <c r="MT75" s="435"/>
      <c r="MU75" s="435"/>
      <c r="MV75" s="435">
        <v>42595</v>
      </c>
      <c r="MW75" s="435">
        <v>42873</v>
      </c>
      <c r="MX75" s="435">
        <v>41954</v>
      </c>
      <c r="MY75" s="435">
        <v>41741</v>
      </c>
      <c r="MZ75" s="435"/>
      <c r="NA75" s="435"/>
    </row>
    <row r="76" spans="1:365" ht="15" customHeight="1">
      <c r="A76" s="64" t="s">
        <v>558</v>
      </c>
      <c r="B76" s="435">
        <v>80</v>
      </c>
      <c r="C76" s="435">
        <v>156</v>
      </c>
      <c r="D76" s="435">
        <v>6</v>
      </c>
      <c r="E76" s="435">
        <v>184</v>
      </c>
      <c r="F76" s="435">
        <v>9</v>
      </c>
      <c r="G76" s="435"/>
      <c r="H76" s="435"/>
      <c r="I76" s="435">
        <v>181</v>
      </c>
      <c r="J76" s="435">
        <v>10</v>
      </c>
      <c r="K76" s="435">
        <v>6</v>
      </c>
      <c r="L76" s="435">
        <v>88</v>
      </c>
      <c r="M76" s="435">
        <v>19</v>
      </c>
      <c r="N76" s="435"/>
      <c r="O76" s="435"/>
      <c r="P76" s="435">
        <v>3</v>
      </c>
      <c r="Q76" s="435">
        <v>3</v>
      </c>
      <c r="R76" s="435">
        <v>3</v>
      </c>
      <c r="S76" s="739"/>
      <c r="T76" s="435">
        <v>0</v>
      </c>
      <c r="U76" s="435"/>
      <c r="V76" s="435"/>
      <c r="W76" s="435">
        <v>0</v>
      </c>
      <c r="X76" s="435">
        <v>5</v>
      </c>
      <c r="Y76" s="435">
        <v>42</v>
      </c>
      <c r="Z76" s="435">
        <v>62</v>
      </c>
      <c r="AA76" s="435">
        <v>38</v>
      </c>
      <c r="AB76" s="435"/>
      <c r="AC76" s="435"/>
      <c r="AD76" s="435">
        <v>0</v>
      </c>
      <c r="AE76" s="435">
        <v>51</v>
      </c>
      <c r="AF76" s="435">
        <v>248</v>
      </c>
      <c r="AG76" s="435">
        <v>453</v>
      </c>
      <c r="AH76" s="435">
        <v>296</v>
      </c>
      <c r="AI76" s="435"/>
      <c r="AJ76" s="435"/>
      <c r="AK76" s="435">
        <v>176</v>
      </c>
      <c r="AL76" s="435">
        <v>0</v>
      </c>
      <c r="AM76" s="435">
        <v>48</v>
      </c>
      <c r="AN76" s="435">
        <v>179</v>
      </c>
      <c r="AO76" s="435">
        <v>94</v>
      </c>
      <c r="AP76" s="435"/>
      <c r="AQ76" s="435"/>
      <c r="AR76" s="435">
        <v>0</v>
      </c>
      <c r="AS76" s="435">
        <v>0</v>
      </c>
      <c r="AT76" s="435">
        <v>140</v>
      </c>
      <c r="AU76" s="435">
        <v>193</v>
      </c>
      <c r="AV76" s="435">
        <v>539</v>
      </c>
      <c r="AW76" s="435"/>
      <c r="AX76" s="435"/>
      <c r="AY76" s="435">
        <v>0</v>
      </c>
      <c r="AZ76" s="435">
        <v>409</v>
      </c>
      <c r="BA76" s="435">
        <v>605</v>
      </c>
      <c r="BB76" s="435">
        <v>306</v>
      </c>
      <c r="BC76" s="435">
        <v>953</v>
      </c>
      <c r="BD76" s="435"/>
      <c r="BE76" s="435"/>
      <c r="BF76" s="435">
        <v>249</v>
      </c>
      <c r="BG76" s="435">
        <v>144</v>
      </c>
      <c r="BH76" s="435">
        <v>599</v>
      </c>
      <c r="BI76" s="435">
        <v>497</v>
      </c>
      <c r="BJ76" s="435">
        <v>211</v>
      </c>
      <c r="BK76" s="435"/>
      <c r="BL76" s="435"/>
      <c r="BM76" s="435">
        <v>9</v>
      </c>
      <c r="BN76" s="435">
        <v>876</v>
      </c>
      <c r="BO76" s="435">
        <v>410</v>
      </c>
      <c r="BP76" s="435">
        <v>128</v>
      </c>
      <c r="BQ76" s="435">
        <v>4</v>
      </c>
      <c r="BR76" s="435"/>
      <c r="BS76" s="435"/>
      <c r="BT76" s="435">
        <v>394</v>
      </c>
      <c r="BU76" s="435">
        <v>308</v>
      </c>
      <c r="BV76" s="435">
        <v>58</v>
      </c>
      <c r="BW76" s="435">
        <v>164</v>
      </c>
      <c r="BX76" s="435">
        <v>37</v>
      </c>
      <c r="BY76" s="435"/>
      <c r="BZ76" s="435"/>
      <c r="CA76" s="435">
        <v>4</v>
      </c>
      <c r="CB76" s="435">
        <v>271</v>
      </c>
      <c r="CC76" s="435">
        <v>0</v>
      </c>
      <c r="CD76" s="435">
        <v>18</v>
      </c>
      <c r="CE76" s="435">
        <v>0</v>
      </c>
      <c r="CF76" s="435">
        <v>0</v>
      </c>
      <c r="CG76" s="435"/>
      <c r="CH76" s="435">
        <v>0</v>
      </c>
      <c r="CI76" s="435">
        <v>7</v>
      </c>
      <c r="CJ76" s="435">
        <v>0</v>
      </c>
      <c r="CK76" s="435">
        <v>0</v>
      </c>
      <c r="CL76" s="435">
        <v>0</v>
      </c>
      <c r="CM76" s="435"/>
      <c r="CN76" s="435"/>
      <c r="CO76" s="435">
        <v>0</v>
      </c>
      <c r="CP76" s="435">
        <v>0</v>
      </c>
      <c r="CQ76" s="435">
        <v>0</v>
      </c>
      <c r="CR76" s="435">
        <v>34</v>
      </c>
      <c r="CS76" s="435">
        <v>34</v>
      </c>
      <c r="CT76" s="435"/>
      <c r="CU76" s="435"/>
      <c r="CV76" s="864"/>
      <c r="CW76" s="435">
        <v>212</v>
      </c>
      <c r="CX76" s="435">
        <v>474</v>
      </c>
      <c r="CY76" s="435">
        <v>647</v>
      </c>
      <c r="CZ76" s="435">
        <v>932</v>
      </c>
      <c r="DA76" s="435"/>
      <c r="DB76" s="435"/>
      <c r="DC76" s="435">
        <v>38</v>
      </c>
      <c r="DD76" s="435">
        <v>631</v>
      </c>
      <c r="DE76" s="435">
        <v>35</v>
      </c>
      <c r="DF76" s="435">
        <v>6</v>
      </c>
      <c r="DG76" s="435">
        <v>6</v>
      </c>
      <c r="DH76" s="435"/>
      <c r="DI76" s="435"/>
      <c r="DJ76" s="435">
        <v>6</v>
      </c>
      <c r="DK76" s="435">
        <v>177</v>
      </c>
      <c r="DL76" s="435">
        <v>9</v>
      </c>
      <c r="DM76" s="435">
        <v>119</v>
      </c>
      <c r="DN76" s="435">
        <v>33</v>
      </c>
      <c r="DO76" s="435"/>
      <c r="DP76" s="435"/>
      <c r="DQ76" s="435">
        <v>33</v>
      </c>
      <c r="DR76" s="435">
        <v>168</v>
      </c>
      <c r="DS76" s="435">
        <v>121</v>
      </c>
      <c r="DT76" s="435">
        <v>325</v>
      </c>
      <c r="DU76" s="435">
        <v>226</v>
      </c>
      <c r="DV76" s="435"/>
      <c r="DW76" s="435"/>
      <c r="DX76" s="435">
        <v>747</v>
      </c>
      <c r="DY76" s="435">
        <v>564</v>
      </c>
      <c r="DZ76" s="435">
        <v>353</v>
      </c>
      <c r="EA76" s="435">
        <v>572</v>
      </c>
      <c r="EB76" s="435">
        <v>71</v>
      </c>
      <c r="EC76" s="435"/>
      <c r="ED76" s="435"/>
      <c r="EE76" s="890"/>
      <c r="EF76" s="435">
        <v>299</v>
      </c>
      <c r="EG76" s="435">
        <v>116</v>
      </c>
      <c r="EH76" s="435">
        <v>88</v>
      </c>
      <c r="EI76" s="435">
        <v>252</v>
      </c>
      <c r="EJ76" s="435"/>
      <c r="EK76" s="435"/>
      <c r="EL76" s="435">
        <v>212</v>
      </c>
      <c r="EM76" s="435">
        <v>212</v>
      </c>
      <c r="EN76" s="435">
        <v>212</v>
      </c>
      <c r="EO76" s="435">
        <v>94</v>
      </c>
      <c r="EP76" s="435">
        <v>478</v>
      </c>
      <c r="EQ76" s="435"/>
      <c r="ER76" s="435"/>
      <c r="ES76" s="435">
        <v>117</v>
      </c>
      <c r="ET76" s="435">
        <v>202</v>
      </c>
      <c r="EU76" s="435">
        <v>195</v>
      </c>
      <c r="EV76" s="435">
        <v>664</v>
      </c>
      <c r="EW76" s="435">
        <v>213</v>
      </c>
      <c r="EX76" s="435">
        <v>83</v>
      </c>
      <c r="EY76" s="435"/>
      <c r="EZ76" s="435">
        <v>349</v>
      </c>
      <c r="FA76" s="435">
        <v>598</v>
      </c>
      <c r="FB76" s="435">
        <v>450</v>
      </c>
      <c r="FC76" s="435">
        <v>1369</v>
      </c>
      <c r="FD76" s="435">
        <v>1331</v>
      </c>
      <c r="FE76" s="435"/>
      <c r="FF76" s="435"/>
      <c r="FG76" s="435">
        <v>157</v>
      </c>
      <c r="FH76" s="435">
        <v>164</v>
      </c>
      <c r="FI76" s="435">
        <v>254</v>
      </c>
      <c r="FJ76" s="435">
        <v>418</v>
      </c>
      <c r="FK76" s="435">
        <v>714</v>
      </c>
      <c r="FL76" s="435"/>
      <c r="FM76" s="435"/>
      <c r="FN76" s="435">
        <v>543</v>
      </c>
      <c r="FO76" s="435">
        <v>1065</v>
      </c>
      <c r="FP76" s="435">
        <v>428</v>
      </c>
      <c r="FQ76" s="435">
        <v>723</v>
      </c>
      <c r="FR76" s="435">
        <v>577</v>
      </c>
      <c r="FS76" s="435"/>
      <c r="FT76" s="435"/>
      <c r="FU76" s="435">
        <v>399</v>
      </c>
      <c r="FV76" s="435"/>
      <c r="FW76" s="435">
        <v>450</v>
      </c>
      <c r="FX76" s="435">
        <v>825</v>
      </c>
      <c r="FY76" s="435">
        <v>1287</v>
      </c>
      <c r="FZ76" s="435"/>
      <c r="GA76" s="435"/>
      <c r="GB76" s="435">
        <v>901</v>
      </c>
      <c r="GC76" s="435">
        <v>147</v>
      </c>
      <c r="GD76" s="435">
        <v>293</v>
      </c>
      <c r="GE76" s="435">
        <v>192</v>
      </c>
      <c r="GF76" s="435">
        <v>222</v>
      </c>
      <c r="GG76" s="435"/>
      <c r="GH76" s="435"/>
      <c r="GI76" s="435">
        <v>220</v>
      </c>
      <c r="GJ76" s="435">
        <v>231</v>
      </c>
      <c r="GK76" s="435">
        <v>149</v>
      </c>
      <c r="GL76" s="435">
        <v>487</v>
      </c>
      <c r="GM76" s="435">
        <v>384</v>
      </c>
      <c r="GN76" s="435"/>
      <c r="GO76" s="435"/>
      <c r="GP76" s="435">
        <v>125</v>
      </c>
      <c r="GQ76" s="435">
        <v>146</v>
      </c>
      <c r="GR76" s="435">
        <v>417</v>
      </c>
      <c r="GS76" s="435">
        <v>564</v>
      </c>
      <c r="GT76" s="435">
        <v>202</v>
      </c>
      <c r="GU76" s="435"/>
      <c r="GV76" s="435"/>
      <c r="GW76" s="435">
        <v>238</v>
      </c>
      <c r="GX76" s="435">
        <v>178</v>
      </c>
      <c r="GY76" s="435">
        <v>547</v>
      </c>
      <c r="GZ76" s="435">
        <v>492</v>
      </c>
      <c r="HA76" s="435">
        <v>377</v>
      </c>
      <c r="HB76" s="435">
        <v>631</v>
      </c>
      <c r="HC76" s="435"/>
      <c r="HD76" s="435">
        <v>596</v>
      </c>
      <c r="HE76" s="435">
        <v>643</v>
      </c>
      <c r="HF76" s="435">
        <v>486</v>
      </c>
      <c r="HG76" s="435">
        <v>763</v>
      </c>
      <c r="HH76" s="435">
        <v>807</v>
      </c>
      <c r="HI76" s="435"/>
      <c r="HJ76" s="435"/>
      <c r="HK76" s="435">
        <v>190</v>
      </c>
      <c r="HL76" s="435">
        <v>329</v>
      </c>
      <c r="HM76" s="435">
        <v>330</v>
      </c>
      <c r="HN76" s="435">
        <v>331</v>
      </c>
      <c r="HO76" s="435">
        <v>313</v>
      </c>
      <c r="HP76" s="435"/>
      <c r="HQ76" s="435"/>
      <c r="HR76" s="435">
        <v>391</v>
      </c>
      <c r="HS76" s="435">
        <v>775</v>
      </c>
      <c r="HT76" s="435">
        <v>717</v>
      </c>
      <c r="HU76" s="435">
        <v>795</v>
      </c>
      <c r="HV76" s="435">
        <v>795</v>
      </c>
      <c r="HW76" s="435"/>
      <c r="HX76" s="435"/>
      <c r="HY76" s="435">
        <v>1225</v>
      </c>
      <c r="HZ76" s="435">
        <v>894</v>
      </c>
      <c r="IA76" s="435">
        <v>1275</v>
      </c>
      <c r="IB76" s="435">
        <v>1594</v>
      </c>
      <c r="IC76" s="435">
        <v>1667</v>
      </c>
      <c r="ID76" s="435"/>
      <c r="IE76" s="435"/>
      <c r="IF76" s="435">
        <v>495</v>
      </c>
      <c r="IG76" s="435">
        <v>790</v>
      </c>
      <c r="IH76" s="435">
        <v>287</v>
      </c>
      <c r="II76" s="435">
        <v>261</v>
      </c>
      <c r="IJ76" s="435">
        <v>340</v>
      </c>
      <c r="IK76" s="435"/>
      <c r="IL76" s="435"/>
      <c r="IM76" s="435"/>
      <c r="IN76" s="435">
        <v>293</v>
      </c>
      <c r="IO76" s="435">
        <v>729</v>
      </c>
      <c r="IP76" s="435">
        <v>827</v>
      </c>
      <c r="IQ76" s="435">
        <v>1133</v>
      </c>
      <c r="IR76" s="435">
        <v>313</v>
      </c>
      <c r="IS76" s="435"/>
      <c r="IT76" s="435">
        <v>910</v>
      </c>
      <c r="IU76" s="435">
        <v>574</v>
      </c>
      <c r="IV76" s="435">
        <v>203</v>
      </c>
      <c r="IW76" s="435">
        <v>73</v>
      </c>
      <c r="IX76" s="435">
        <v>62</v>
      </c>
      <c r="IY76" s="435"/>
      <c r="IZ76" s="435"/>
      <c r="JA76" s="435">
        <v>53</v>
      </c>
      <c r="JB76" s="435">
        <v>291</v>
      </c>
      <c r="JC76" s="435">
        <v>82</v>
      </c>
      <c r="JD76" s="435">
        <v>176</v>
      </c>
      <c r="JE76" s="435">
        <v>48</v>
      </c>
      <c r="JF76" s="435">
        <v>8</v>
      </c>
      <c r="JG76" s="435"/>
      <c r="JH76" s="435">
        <v>12</v>
      </c>
      <c r="JI76" s="435">
        <v>12</v>
      </c>
      <c r="JJ76" s="435">
        <v>9</v>
      </c>
      <c r="JK76" s="435">
        <v>9</v>
      </c>
      <c r="JL76" s="435">
        <v>9</v>
      </c>
      <c r="JM76" s="435"/>
      <c r="JN76" s="435"/>
      <c r="JO76" s="435">
        <v>8</v>
      </c>
      <c r="JP76" s="435">
        <v>8</v>
      </c>
      <c r="JQ76" s="435">
        <v>29</v>
      </c>
      <c r="JR76" s="435">
        <v>496</v>
      </c>
      <c r="JS76" s="435">
        <v>782</v>
      </c>
      <c r="JT76" s="435"/>
      <c r="JU76" s="435"/>
      <c r="JV76" s="435">
        <v>850</v>
      </c>
      <c r="JW76" s="435">
        <v>357</v>
      </c>
      <c r="JX76" s="435">
        <v>339</v>
      </c>
      <c r="JY76" s="435">
        <v>301</v>
      </c>
      <c r="JZ76" s="435">
        <v>131</v>
      </c>
      <c r="KA76" s="435"/>
      <c r="KB76" s="435"/>
      <c r="KC76" s="435">
        <v>37</v>
      </c>
      <c r="KD76" s="435">
        <v>13</v>
      </c>
      <c r="KE76" s="435">
        <v>9</v>
      </c>
      <c r="KF76" s="435">
        <v>5</v>
      </c>
      <c r="KG76" s="435">
        <v>386</v>
      </c>
      <c r="KH76" s="435"/>
      <c r="KI76" s="435"/>
      <c r="KJ76" s="435">
        <v>0</v>
      </c>
      <c r="KK76" s="435">
        <v>0</v>
      </c>
      <c r="KL76" s="435">
        <v>0</v>
      </c>
      <c r="KM76" s="435">
        <v>0</v>
      </c>
      <c r="KN76" s="1461"/>
      <c r="KO76" s="435">
        <v>0</v>
      </c>
      <c r="KP76" s="435">
        <v>0</v>
      </c>
      <c r="KQ76" s="435">
        <v>0</v>
      </c>
      <c r="KR76" s="435">
        <v>0</v>
      </c>
      <c r="KS76" s="435">
        <v>0</v>
      </c>
      <c r="KT76" s="435">
        <v>0</v>
      </c>
      <c r="KU76" s="435">
        <v>0</v>
      </c>
      <c r="KV76" s="435">
        <v>0</v>
      </c>
      <c r="KW76" s="435"/>
      <c r="KX76" s="435">
        <v>0</v>
      </c>
      <c r="KY76" s="435">
        <v>0</v>
      </c>
      <c r="KZ76" s="435">
        <v>71</v>
      </c>
      <c r="LA76" s="435">
        <v>0</v>
      </c>
      <c r="LB76" s="435">
        <v>0</v>
      </c>
      <c r="LC76" s="435"/>
      <c r="LD76" s="435"/>
      <c r="LE76" s="435">
        <v>0</v>
      </c>
      <c r="LF76" s="435">
        <v>55</v>
      </c>
      <c r="LG76" s="435">
        <v>602</v>
      </c>
      <c r="LH76" s="435">
        <v>80</v>
      </c>
      <c r="LI76" s="435">
        <v>6</v>
      </c>
      <c r="LJ76" s="435"/>
      <c r="LK76" s="435"/>
      <c r="LL76" s="435">
        <v>193</v>
      </c>
      <c r="LM76" s="435">
        <v>298</v>
      </c>
      <c r="LN76" s="435">
        <v>434</v>
      </c>
      <c r="LO76" s="1499"/>
      <c r="LP76" s="1499"/>
      <c r="LQ76" s="435">
        <v>44</v>
      </c>
      <c r="LR76" s="435"/>
      <c r="LS76" s="435">
        <v>38</v>
      </c>
      <c r="LT76" s="435">
        <v>33</v>
      </c>
      <c r="LU76" s="435">
        <v>7</v>
      </c>
      <c r="LV76" s="435"/>
      <c r="LW76" s="435"/>
      <c r="LX76" s="435">
        <v>4</v>
      </c>
      <c r="LY76" s="435"/>
      <c r="LZ76" s="435">
        <v>1</v>
      </c>
      <c r="MA76" s="435">
        <v>210</v>
      </c>
      <c r="MB76" s="435">
        <v>463</v>
      </c>
      <c r="MC76" s="435">
        <v>42</v>
      </c>
      <c r="MD76" s="435">
        <v>347</v>
      </c>
      <c r="ME76" s="435"/>
      <c r="MF76" s="435"/>
      <c r="MG76" s="435">
        <v>5</v>
      </c>
      <c r="MH76" s="435">
        <v>7</v>
      </c>
      <c r="MI76" s="435">
        <v>7</v>
      </c>
      <c r="MJ76" s="435">
        <v>287</v>
      </c>
      <c r="MK76" s="435">
        <v>31</v>
      </c>
      <c r="ML76" s="435"/>
      <c r="MM76" s="435"/>
      <c r="MN76" s="435">
        <v>266</v>
      </c>
      <c r="MO76" s="435"/>
      <c r="MP76" s="435">
        <v>626</v>
      </c>
      <c r="MQ76" s="435">
        <v>81</v>
      </c>
      <c r="MR76" s="435">
        <v>45</v>
      </c>
      <c r="MS76" s="435"/>
      <c r="MT76" s="435"/>
      <c r="MU76" s="435"/>
      <c r="MV76" s="435">
        <v>253</v>
      </c>
      <c r="MW76" s="435">
        <v>464</v>
      </c>
      <c r="MX76" s="435">
        <v>183</v>
      </c>
      <c r="MY76" s="435">
        <v>84</v>
      </c>
      <c r="MZ76" s="435"/>
      <c r="NA76" s="435"/>
    </row>
    <row r="77" spans="1:365" ht="15" customHeight="1">
      <c r="A77" s="64" t="s">
        <v>559</v>
      </c>
      <c r="B77" s="435">
        <v>1</v>
      </c>
      <c r="C77" s="435">
        <v>279</v>
      </c>
      <c r="D77" s="435">
        <v>0</v>
      </c>
      <c r="E77" s="435">
        <v>211</v>
      </c>
      <c r="F77" s="435">
        <v>0</v>
      </c>
      <c r="G77" s="435"/>
      <c r="H77" s="435"/>
      <c r="I77" s="435">
        <v>0</v>
      </c>
      <c r="J77" s="435">
        <v>67</v>
      </c>
      <c r="K77" s="435">
        <v>0</v>
      </c>
      <c r="L77" s="435">
        <v>0</v>
      </c>
      <c r="M77" s="435">
        <v>0</v>
      </c>
      <c r="N77" s="435"/>
      <c r="O77" s="435"/>
      <c r="P77" s="435">
        <v>0</v>
      </c>
      <c r="Q77" s="435">
        <v>0</v>
      </c>
      <c r="R77" s="435">
        <v>0</v>
      </c>
      <c r="S77" s="739"/>
      <c r="T77" s="435">
        <v>0</v>
      </c>
      <c r="U77" s="435"/>
      <c r="V77" s="435"/>
      <c r="W77" s="435">
        <v>0</v>
      </c>
      <c r="X77" s="435">
        <v>0</v>
      </c>
      <c r="Y77" s="435">
        <v>0</v>
      </c>
      <c r="Z77" s="435">
        <v>0</v>
      </c>
      <c r="AA77" s="435">
        <v>0</v>
      </c>
      <c r="AB77" s="435"/>
      <c r="AC77" s="435"/>
      <c r="AD77" s="435">
        <v>0</v>
      </c>
      <c r="AE77" s="435">
        <v>0</v>
      </c>
      <c r="AF77" s="435">
        <v>0</v>
      </c>
      <c r="AG77" s="435">
        <v>209</v>
      </c>
      <c r="AH77" s="435">
        <v>293</v>
      </c>
      <c r="AI77" s="435"/>
      <c r="AJ77" s="435"/>
      <c r="AK77" s="435">
        <v>80</v>
      </c>
      <c r="AL77" s="435">
        <v>0</v>
      </c>
      <c r="AM77" s="435">
        <v>141</v>
      </c>
      <c r="AN77" s="435">
        <v>1</v>
      </c>
      <c r="AO77" s="435">
        <v>46</v>
      </c>
      <c r="AP77" s="435"/>
      <c r="AQ77" s="435"/>
      <c r="AR77" s="435">
        <v>0</v>
      </c>
      <c r="AS77" s="435">
        <v>0</v>
      </c>
      <c r="AT77" s="435">
        <v>0</v>
      </c>
      <c r="AU77" s="435">
        <v>0</v>
      </c>
      <c r="AV77" s="435">
        <v>21</v>
      </c>
      <c r="AW77" s="435"/>
      <c r="AX77" s="435"/>
      <c r="AY77" s="435">
        <v>0</v>
      </c>
      <c r="AZ77" s="435">
        <v>58</v>
      </c>
      <c r="BA77" s="435">
        <v>5</v>
      </c>
      <c r="BB77" s="435">
        <v>0</v>
      </c>
      <c r="BC77" s="435">
        <v>3</v>
      </c>
      <c r="BD77" s="435"/>
      <c r="BE77" s="435"/>
      <c r="BF77" s="435">
        <v>1</v>
      </c>
      <c r="BG77" s="435">
        <v>29</v>
      </c>
      <c r="BH77" s="435">
        <v>214</v>
      </c>
      <c r="BI77" s="435">
        <v>217</v>
      </c>
      <c r="BJ77" s="435">
        <v>169</v>
      </c>
      <c r="BK77" s="435"/>
      <c r="BL77" s="435"/>
      <c r="BM77" s="435">
        <v>0</v>
      </c>
      <c r="BN77" s="435">
        <v>149</v>
      </c>
      <c r="BO77" s="435">
        <v>247</v>
      </c>
      <c r="BP77" s="435">
        <v>344</v>
      </c>
      <c r="BQ77" s="435">
        <v>0</v>
      </c>
      <c r="BR77" s="435"/>
      <c r="BS77" s="435"/>
      <c r="BT77" s="435">
        <v>29</v>
      </c>
      <c r="BU77" s="435">
        <v>1</v>
      </c>
      <c r="BV77" s="435">
        <v>0</v>
      </c>
      <c r="BW77" s="435">
        <v>16</v>
      </c>
      <c r="BX77" s="435">
        <v>0</v>
      </c>
      <c r="BY77" s="435"/>
      <c r="BZ77" s="435"/>
      <c r="CA77" s="435">
        <v>0</v>
      </c>
      <c r="CB77" s="435">
        <v>0</v>
      </c>
      <c r="CC77" s="435">
        <v>0</v>
      </c>
      <c r="CD77" s="435">
        <v>6</v>
      </c>
      <c r="CE77" s="435">
        <v>0</v>
      </c>
      <c r="CF77" s="435">
        <v>0</v>
      </c>
      <c r="CG77" s="435"/>
      <c r="CH77" s="435">
        <v>0</v>
      </c>
      <c r="CI77" s="435">
        <v>0</v>
      </c>
      <c r="CJ77" s="435">
        <v>0</v>
      </c>
      <c r="CK77" s="435">
        <v>0</v>
      </c>
      <c r="CL77" s="435">
        <v>0</v>
      </c>
      <c r="CM77" s="435"/>
      <c r="CN77" s="435"/>
      <c r="CO77" s="435">
        <v>0</v>
      </c>
      <c r="CP77" s="435">
        <v>0</v>
      </c>
      <c r="CQ77" s="435">
        <v>0</v>
      </c>
      <c r="CR77" s="435">
        <v>0</v>
      </c>
      <c r="CS77" s="435">
        <v>0</v>
      </c>
      <c r="CT77" s="435"/>
      <c r="CU77" s="435"/>
      <c r="CV77" s="864"/>
      <c r="CW77" s="435">
        <v>24</v>
      </c>
      <c r="CX77" s="435">
        <v>9</v>
      </c>
      <c r="CY77" s="435">
        <v>157</v>
      </c>
      <c r="CZ77" s="435">
        <v>8</v>
      </c>
      <c r="DA77" s="435"/>
      <c r="DB77" s="435"/>
      <c r="DC77" s="435">
        <v>8</v>
      </c>
      <c r="DD77" s="435">
        <v>16</v>
      </c>
      <c r="DE77" s="435">
        <v>17</v>
      </c>
      <c r="DF77" s="435">
        <v>0</v>
      </c>
      <c r="DG77" s="435">
        <v>0</v>
      </c>
      <c r="DH77" s="435"/>
      <c r="DI77" s="435"/>
      <c r="DJ77" s="435">
        <v>0</v>
      </c>
      <c r="DK77" s="435">
        <v>0</v>
      </c>
      <c r="DL77" s="435">
        <v>0</v>
      </c>
      <c r="DM77" s="435">
        <v>0</v>
      </c>
      <c r="DN77" s="435">
        <v>0</v>
      </c>
      <c r="DO77" s="435"/>
      <c r="DP77" s="435"/>
      <c r="DQ77" s="435">
        <v>0</v>
      </c>
      <c r="DR77" s="435">
        <v>0</v>
      </c>
      <c r="DS77" s="435">
        <v>0</v>
      </c>
      <c r="DT77" s="435">
        <v>0</v>
      </c>
      <c r="DU77" s="435">
        <v>11</v>
      </c>
      <c r="DV77" s="435"/>
      <c r="DW77" s="435"/>
      <c r="DX77" s="435">
        <v>0</v>
      </c>
      <c r="DY77" s="435">
        <v>25</v>
      </c>
      <c r="DZ77" s="435">
        <v>28</v>
      </c>
      <c r="EA77" s="435">
        <v>33</v>
      </c>
      <c r="EB77" s="435">
        <v>18</v>
      </c>
      <c r="EC77" s="435"/>
      <c r="ED77" s="435"/>
      <c r="EE77" s="890"/>
      <c r="EF77" s="435">
        <v>64</v>
      </c>
      <c r="EG77" s="435">
        <v>0</v>
      </c>
      <c r="EH77" s="435">
        <v>0</v>
      </c>
      <c r="EI77" s="435">
        <v>0</v>
      </c>
      <c r="EJ77" s="435"/>
      <c r="EK77" s="435"/>
      <c r="EL77" s="435">
        <v>0</v>
      </c>
      <c r="EM77" s="435">
        <v>0</v>
      </c>
      <c r="EN77" s="435">
        <v>0</v>
      </c>
      <c r="EO77" s="435">
        <v>0</v>
      </c>
      <c r="EP77" s="435">
        <v>0</v>
      </c>
      <c r="EQ77" s="435"/>
      <c r="ER77" s="435"/>
      <c r="ES77" s="435">
        <v>0</v>
      </c>
      <c r="ET77" s="435">
        <v>0</v>
      </c>
      <c r="EU77" s="435">
        <v>41</v>
      </c>
      <c r="EV77" s="435">
        <v>19</v>
      </c>
      <c r="EW77" s="435">
        <v>41</v>
      </c>
      <c r="EX77" s="435">
        <v>14</v>
      </c>
      <c r="EY77" s="435"/>
      <c r="EZ77" s="435">
        <v>0</v>
      </c>
      <c r="FA77" s="435">
        <v>48</v>
      </c>
      <c r="FB77" s="435">
        <v>210</v>
      </c>
      <c r="FC77" s="435">
        <v>35</v>
      </c>
      <c r="FD77" s="435">
        <v>47</v>
      </c>
      <c r="FE77" s="435"/>
      <c r="FF77" s="435"/>
      <c r="FG77" s="435">
        <v>73</v>
      </c>
      <c r="FH77" s="435">
        <v>43</v>
      </c>
      <c r="FI77" s="435">
        <v>97</v>
      </c>
      <c r="FJ77" s="435">
        <v>2</v>
      </c>
      <c r="FK77" s="435">
        <v>15</v>
      </c>
      <c r="FL77" s="435"/>
      <c r="FM77" s="435"/>
      <c r="FN77" s="435">
        <v>78</v>
      </c>
      <c r="FO77" s="435">
        <v>171</v>
      </c>
      <c r="FP77" s="435">
        <v>106</v>
      </c>
      <c r="FQ77" s="435">
        <v>28</v>
      </c>
      <c r="FR77" s="435">
        <v>92</v>
      </c>
      <c r="FS77" s="435"/>
      <c r="FT77" s="435"/>
      <c r="FU77" s="435">
        <v>43</v>
      </c>
      <c r="FV77" s="435"/>
      <c r="FW77" s="435">
        <v>212</v>
      </c>
      <c r="FX77" s="435">
        <v>39</v>
      </c>
      <c r="FY77" s="435">
        <v>40</v>
      </c>
      <c r="FZ77" s="435"/>
      <c r="GA77" s="435"/>
      <c r="GB77" s="435">
        <v>2</v>
      </c>
      <c r="GC77" s="435">
        <v>1</v>
      </c>
      <c r="GD77" s="435">
        <v>1</v>
      </c>
      <c r="GE77" s="435">
        <v>11</v>
      </c>
      <c r="GF77" s="435">
        <v>1</v>
      </c>
      <c r="GG77" s="435"/>
      <c r="GH77" s="435"/>
      <c r="GI77" s="435">
        <v>1</v>
      </c>
      <c r="GJ77" s="435">
        <v>3</v>
      </c>
      <c r="GK77" s="435">
        <v>3</v>
      </c>
      <c r="GL77" s="435">
        <v>18</v>
      </c>
      <c r="GM77" s="435">
        <v>3</v>
      </c>
      <c r="GN77" s="435"/>
      <c r="GO77" s="435"/>
      <c r="GP77" s="435">
        <v>3</v>
      </c>
      <c r="GQ77" s="435">
        <v>2</v>
      </c>
      <c r="GR77" s="435">
        <v>24</v>
      </c>
      <c r="GS77" s="435">
        <v>101</v>
      </c>
      <c r="GT77" s="435">
        <v>6</v>
      </c>
      <c r="GU77" s="435"/>
      <c r="GV77" s="435"/>
      <c r="GW77" s="435">
        <v>2</v>
      </c>
      <c r="GX77" s="435">
        <v>2</v>
      </c>
      <c r="GY77" s="435">
        <v>2</v>
      </c>
      <c r="GZ77" s="435">
        <v>2</v>
      </c>
      <c r="HA77" s="435">
        <v>2</v>
      </c>
      <c r="HB77" s="435">
        <v>10</v>
      </c>
      <c r="HC77" s="435"/>
      <c r="HD77" s="435">
        <v>4</v>
      </c>
      <c r="HE77" s="435">
        <v>2</v>
      </c>
      <c r="HF77" s="435">
        <v>4</v>
      </c>
      <c r="HG77" s="435">
        <v>69</v>
      </c>
      <c r="HH77" s="435">
        <v>7</v>
      </c>
      <c r="HI77" s="435"/>
      <c r="HJ77" s="435"/>
      <c r="HK77" s="435">
        <v>42</v>
      </c>
      <c r="HL77" s="435">
        <v>4</v>
      </c>
      <c r="HM77" s="435">
        <v>101</v>
      </c>
      <c r="HN77" s="435">
        <v>54</v>
      </c>
      <c r="HO77" s="435">
        <v>9</v>
      </c>
      <c r="HP77" s="435"/>
      <c r="HQ77" s="435"/>
      <c r="HR77" s="435">
        <v>40</v>
      </c>
      <c r="HS77" s="435">
        <v>94</v>
      </c>
      <c r="HT77" s="435">
        <v>71</v>
      </c>
      <c r="HU77" s="435">
        <v>172</v>
      </c>
      <c r="HV77" s="435">
        <v>172</v>
      </c>
      <c r="HW77" s="435"/>
      <c r="HX77" s="435"/>
      <c r="HY77" s="435">
        <v>92</v>
      </c>
      <c r="HZ77" s="435">
        <v>96</v>
      </c>
      <c r="IA77" s="435">
        <v>72</v>
      </c>
      <c r="IB77" s="435">
        <v>121</v>
      </c>
      <c r="IC77" s="435">
        <v>89</v>
      </c>
      <c r="ID77" s="435"/>
      <c r="IE77" s="435"/>
      <c r="IF77" s="435">
        <v>14</v>
      </c>
      <c r="IG77" s="435">
        <v>89</v>
      </c>
      <c r="IH77" s="435">
        <v>62</v>
      </c>
      <c r="II77" s="435">
        <v>33</v>
      </c>
      <c r="IJ77" s="435">
        <v>21</v>
      </c>
      <c r="IK77" s="435"/>
      <c r="IL77" s="435"/>
      <c r="IM77" s="435"/>
      <c r="IN77" s="435">
        <v>29</v>
      </c>
      <c r="IO77" s="435">
        <v>39</v>
      </c>
      <c r="IP77" s="435">
        <v>113</v>
      </c>
      <c r="IQ77" s="435">
        <v>59</v>
      </c>
      <c r="IR77" s="435">
        <v>31</v>
      </c>
      <c r="IS77" s="435"/>
      <c r="IT77" s="435">
        <v>8</v>
      </c>
      <c r="IU77" s="435">
        <v>75</v>
      </c>
      <c r="IV77" s="435">
        <v>17</v>
      </c>
      <c r="IW77" s="435">
        <v>12</v>
      </c>
      <c r="IX77" s="435">
        <v>6</v>
      </c>
      <c r="IY77" s="435"/>
      <c r="IZ77" s="435"/>
      <c r="JA77" s="435">
        <v>4</v>
      </c>
      <c r="JB77" s="435">
        <v>22</v>
      </c>
      <c r="JC77" s="435">
        <v>6</v>
      </c>
      <c r="JD77" s="435">
        <v>6</v>
      </c>
      <c r="JE77" s="435">
        <v>6</v>
      </c>
      <c r="JF77" s="435">
        <v>3</v>
      </c>
      <c r="JG77" s="435"/>
      <c r="JH77" s="435">
        <v>3</v>
      </c>
      <c r="JI77" s="435">
        <v>0</v>
      </c>
      <c r="JJ77" s="435">
        <v>0</v>
      </c>
      <c r="JK77" s="435">
        <v>0</v>
      </c>
      <c r="JL77" s="435">
        <v>0</v>
      </c>
      <c r="JM77" s="435"/>
      <c r="JN77" s="435"/>
      <c r="JO77" s="435">
        <v>0</v>
      </c>
      <c r="JP77" s="435">
        <v>0</v>
      </c>
      <c r="JQ77" s="435">
        <v>87</v>
      </c>
      <c r="JR77" s="435">
        <v>27</v>
      </c>
      <c r="JS77" s="435">
        <v>14</v>
      </c>
      <c r="JT77" s="435"/>
      <c r="JU77" s="435"/>
      <c r="JV77" s="435">
        <v>9</v>
      </c>
      <c r="JW77" s="435">
        <v>0</v>
      </c>
      <c r="JX77" s="435">
        <v>28</v>
      </c>
      <c r="JY77" s="435">
        <v>0</v>
      </c>
      <c r="JZ77" s="435">
        <v>0</v>
      </c>
      <c r="KA77" s="435"/>
      <c r="KB77" s="435"/>
      <c r="KC77" s="435">
        <v>0</v>
      </c>
      <c r="KD77" s="435">
        <v>0</v>
      </c>
      <c r="KE77" s="435">
        <v>2</v>
      </c>
      <c r="KF77" s="435">
        <v>2</v>
      </c>
      <c r="KG77" s="435">
        <v>0</v>
      </c>
      <c r="KH77" s="435"/>
      <c r="KI77" s="435"/>
      <c r="KJ77" s="435">
        <v>0</v>
      </c>
      <c r="KK77" s="435">
        <v>0</v>
      </c>
      <c r="KL77" s="435">
        <v>0</v>
      </c>
      <c r="KM77" s="435">
        <v>0</v>
      </c>
      <c r="KN77" s="1461"/>
      <c r="KO77" s="435">
        <v>0</v>
      </c>
      <c r="KP77" s="435">
        <v>0</v>
      </c>
      <c r="KQ77" s="435">
        <v>0</v>
      </c>
      <c r="KR77" s="435">
        <v>0</v>
      </c>
      <c r="KS77" s="435">
        <v>0</v>
      </c>
      <c r="KT77" s="435">
        <v>0</v>
      </c>
      <c r="KU77" s="435">
        <v>0</v>
      </c>
      <c r="KV77" s="435">
        <v>0</v>
      </c>
      <c r="KW77" s="435"/>
      <c r="KX77" s="435">
        <v>0</v>
      </c>
      <c r="KY77" s="435">
        <v>0</v>
      </c>
      <c r="KZ77" s="435">
        <v>121</v>
      </c>
      <c r="LA77" s="435">
        <v>1</v>
      </c>
      <c r="LB77" s="435">
        <v>1</v>
      </c>
      <c r="LC77" s="435"/>
      <c r="LD77" s="435"/>
      <c r="LE77" s="435">
        <v>0</v>
      </c>
      <c r="LF77" s="435">
        <v>0</v>
      </c>
      <c r="LG77" s="435">
        <v>0</v>
      </c>
      <c r="LH77" s="435">
        <v>7</v>
      </c>
      <c r="LI77" s="435">
        <v>0</v>
      </c>
      <c r="LJ77" s="435"/>
      <c r="LK77" s="435"/>
      <c r="LL77" s="435">
        <v>0</v>
      </c>
      <c r="LM77" s="435">
        <v>71</v>
      </c>
      <c r="LN77" s="435">
        <v>99</v>
      </c>
      <c r="LO77" s="1499"/>
      <c r="LP77" s="1499"/>
      <c r="LQ77" s="435">
        <v>1</v>
      </c>
      <c r="LR77" s="435"/>
      <c r="LS77" s="435">
        <v>1</v>
      </c>
      <c r="LT77" s="435">
        <v>0</v>
      </c>
      <c r="LU77" s="435">
        <v>0</v>
      </c>
      <c r="LV77" s="435"/>
      <c r="LW77" s="435"/>
      <c r="LX77" s="435">
        <v>0</v>
      </c>
      <c r="LY77" s="435"/>
      <c r="LZ77" s="435">
        <v>0</v>
      </c>
      <c r="MA77" s="435">
        <v>160</v>
      </c>
      <c r="MB77" s="435">
        <v>58</v>
      </c>
      <c r="MC77" s="435">
        <v>2</v>
      </c>
      <c r="MD77" s="435">
        <v>46</v>
      </c>
      <c r="ME77" s="435"/>
      <c r="MF77" s="435"/>
      <c r="MG77" s="435">
        <v>0</v>
      </c>
      <c r="MH77" s="435">
        <v>0</v>
      </c>
      <c r="MI77" s="435">
        <v>0</v>
      </c>
      <c r="MJ77" s="435">
        <v>0</v>
      </c>
      <c r="MK77" s="435">
        <v>0</v>
      </c>
      <c r="ML77" s="435"/>
      <c r="MM77" s="435"/>
      <c r="MN77" s="435">
        <v>14</v>
      </c>
      <c r="MO77" s="435"/>
      <c r="MP77" s="435">
        <v>114</v>
      </c>
      <c r="MQ77" s="435">
        <v>43</v>
      </c>
      <c r="MR77" s="435">
        <v>53</v>
      </c>
      <c r="MS77" s="435"/>
      <c r="MT77" s="435"/>
      <c r="MU77" s="435"/>
      <c r="MV77" s="435">
        <v>3</v>
      </c>
      <c r="MW77" s="435">
        <v>2</v>
      </c>
      <c r="MX77" s="435">
        <v>124</v>
      </c>
      <c r="MY77" s="435">
        <v>35</v>
      </c>
      <c r="MZ77" s="435"/>
      <c r="NA77" s="435"/>
    </row>
    <row r="78" spans="1:365" ht="15" customHeight="1">
      <c r="A78" s="64" t="s">
        <v>560</v>
      </c>
      <c r="B78" s="435">
        <f t="shared" ref="B78:M78" si="202">B75-B76-B82-B83-B81</f>
        <v>63407</v>
      </c>
      <c r="C78" s="435">
        <f t="shared" si="202"/>
        <v>63014</v>
      </c>
      <c r="D78" s="435">
        <f t="shared" si="202"/>
        <v>60947</v>
      </c>
      <c r="E78" s="435">
        <f t="shared" si="202"/>
        <v>60266</v>
      </c>
      <c r="F78" s="435">
        <f t="shared" si="202"/>
        <v>60220</v>
      </c>
      <c r="G78" s="435">
        <f t="shared" si="202"/>
        <v>0</v>
      </c>
      <c r="H78" s="435">
        <f t="shared" si="202"/>
        <v>0</v>
      </c>
      <c r="I78" s="435">
        <f t="shared" si="202"/>
        <v>58866</v>
      </c>
      <c r="J78" s="435">
        <f t="shared" si="202"/>
        <v>58722</v>
      </c>
      <c r="K78" s="435">
        <f t="shared" si="202"/>
        <v>58851</v>
      </c>
      <c r="L78" s="435">
        <f t="shared" si="202"/>
        <v>59101</v>
      </c>
      <c r="M78" s="435">
        <f t="shared" si="202"/>
        <v>59220</v>
      </c>
      <c r="N78" s="435">
        <f t="shared" ref="N78:BY78" si="203">N75-N76-N82-N83-N81</f>
        <v>0</v>
      </c>
      <c r="O78" s="435">
        <f t="shared" si="203"/>
        <v>0</v>
      </c>
      <c r="P78" s="435">
        <f t="shared" si="203"/>
        <v>59305</v>
      </c>
      <c r="Q78" s="435">
        <f t="shared" si="203"/>
        <v>59406</v>
      </c>
      <c r="R78" s="435">
        <f t="shared" si="203"/>
        <v>59603</v>
      </c>
      <c r="S78" s="739">
        <f t="shared" si="203"/>
        <v>0</v>
      </c>
      <c r="T78" s="435">
        <f t="shared" si="203"/>
        <v>59547</v>
      </c>
      <c r="U78" s="435"/>
      <c r="V78" s="435">
        <f t="shared" si="203"/>
        <v>0</v>
      </c>
      <c r="W78" s="435">
        <f t="shared" si="203"/>
        <v>62854</v>
      </c>
      <c r="X78" s="435">
        <f t="shared" si="203"/>
        <v>62925</v>
      </c>
      <c r="Y78" s="435">
        <f t="shared" si="203"/>
        <v>63257</v>
      </c>
      <c r="Z78" s="435">
        <f t="shared" si="203"/>
        <v>63771</v>
      </c>
      <c r="AA78" s="435">
        <f t="shared" si="203"/>
        <v>63730</v>
      </c>
      <c r="AB78" s="435">
        <f t="shared" si="203"/>
        <v>0</v>
      </c>
      <c r="AC78" s="435">
        <f t="shared" si="203"/>
        <v>0</v>
      </c>
      <c r="AD78" s="435">
        <f t="shared" si="203"/>
        <v>63834</v>
      </c>
      <c r="AE78" s="435">
        <f t="shared" si="203"/>
        <v>63645</v>
      </c>
      <c r="AF78" s="435">
        <f t="shared" si="203"/>
        <v>63545</v>
      </c>
      <c r="AG78" s="435">
        <f t="shared" si="203"/>
        <v>63227</v>
      </c>
      <c r="AH78" s="435">
        <f t="shared" si="203"/>
        <v>63441</v>
      </c>
      <c r="AI78" s="435">
        <f t="shared" si="203"/>
        <v>0</v>
      </c>
      <c r="AJ78" s="435">
        <f t="shared" si="203"/>
        <v>0</v>
      </c>
      <c r="AK78" s="435">
        <f t="shared" si="203"/>
        <v>63740</v>
      </c>
      <c r="AL78" s="435">
        <f t="shared" si="203"/>
        <v>63888</v>
      </c>
      <c r="AM78" s="435">
        <f t="shared" si="203"/>
        <v>63166</v>
      </c>
      <c r="AN78" s="435">
        <f t="shared" si="203"/>
        <v>63263</v>
      </c>
      <c r="AO78" s="435">
        <f t="shared" si="203"/>
        <v>63312</v>
      </c>
      <c r="AP78" s="435">
        <f t="shared" si="203"/>
        <v>0</v>
      </c>
      <c r="AQ78" s="435">
        <f t="shared" si="203"/>
        <v>0</v>
      </c>
      <c r="AR78" s="435">
        <f t="shared" si="203"/>
        <v>69709</v>
      </c>
      <c r="AS78" s="435">
        <f t="shared" si="203"/>
        <v>63345</v>
      </c>
      <c r="AT78" s="435">
        <f t="shared" si="203"/>
        <v>63757</v>
      </c>
      <c r="AU78" s="435">
        <f t="shared" si="203"/>
        <v>62850</v>
      </c>
      <c r="AV78" s="435">
        <f t="shared" si="203"/>
        <v>63008</v>
      </c>
      <c r="AW78" s="435">
        <f t="shared" si="203"/>
        <v>0</v>
      </c>
      <c r="AX78" s="435">
        <f t="shared" si="203"/>
        <v>0</v>
      </c>
      <c r="AY78" s="435">
        <f t="shared" si="203"/>
        <v>62667</v>
      </c>
      <c r="AZ78" s="435">
        <f t="shared" si="203"/>
        <v>60046</v>
      </c>
      <c r="BA78" s="435">
        <f t="shared" si="203"/>
        <v>59371</v>
      </c>
      <c r="BB78" s="435">
        <f t="shared" si="203"/>
        <v>56124</v>
      </c>
      <c r="BC78" s="435">
        <f t="shared" si="203"/>
        <v>55929</v>
      </c>
      <c r="BD78" s="435">
        <f t="shared" si="203"/>
        <v>0</v>
      </c>
      <c r="BE78" s="435">
        <f t="shared" si="203"/>
        <v>0</v>
      </c>
      <c r="BF78" s="435">
        <f t="shared" si="203"/>
        <v>55271</v>
      </c>
      <c r="BG78" s="435">
        <f t="shared" si="203"/>
        <v>55114</v>
      </c>
      <c r="BH78" s="435">
        <f t="shared" si="203"/>
        <v>54964</v>
      </c>
      <c r="BI78" s="435">
        <f t="shared" si="203"/>
        <v>54032</v>
      </c>
      <c r="BJ78" s="435">
        <f t="shared" si="203"/>
        <v>54656</v>
      </c>
      <c r="BK78" s="435">
        <f t="shared" si="203"/>
        <v>0</v>
      </c>
      <c r="BL78" s="435">
        <f t="shared" si="203"/>
        <v>0</v>
      </c>
      <c r="BM78" s="435">
        <f t="shared" si="203"/>
        <v>55850</v>
      </c>
      <c r="BN78" s="435">
        <f t="shared" si="203"/>
        <v>56097</v>
      </c>
      <c r="BO78" s="435">
        <f t="shared" si="203"/>
        <v>56501</v>
      </c>
      <c r="BP78" s="435">
        <f t="shared" si="203"/>
        <v>56924</v>
      </c>
      <c r="BQ78" s="435">
        <f t="shared" si="203"/>
        <v>56464</v>
      </c>
      <c r="BR78" s="435">
        <f t="shared" si="203"/>
        <v>0</v>
      </c>
      <c r="BS78" s="435">
        <f t="shared" si="203"/>
        <v>0</v>
      </c>
      <c r="BT78" s="435">
        <f t="shared" si="203"/>
        <v>57010</v>
      </c>
      <c r="BU78" s="435">
        <f t="shared" si="203"/>
        <v>56740</v>
      </c>
      <c r="BV78" s="435">
        <f t="shared" si="203"/>
        <v>56821</v>
      </c>
      <c r="BW78" s="435">
        <f t="shared" si="203"/>
        <v>57495</v>
      </c>
      <c r="BX78" s="435">
        <f t="shared" si="203"/>
        <v>57621</v>
      </c>
      <c r="BY78" s="435">
        <f t="shared" si="203"/>
        <v>0</v>
      </c>
      <c r="BZ78" s="435">
        <f t="shared" ref="BZ78:EK78" si="204">BZ75-BZ76-BZ82-BZ83-BZ81</f>
        <v>0</v>
      </c>
      <c r="CA78" s="435">
        <f>CA75-CA82-CA81-CA76-CA83</f>
        <v>57664</v>
      </c>
      <c r="CB78" s="435">
        <f t="shared" si="204"/>
        <v>58223</v>
      </c>
      <c r="CC78" s="435">
        <f t="shared" si="204"/>
        <v>58422</v>
      </c>
      <c r="CD78" s="435">
        <f t="shared" si="204"/>
        <v>58474</v>
      </c>
      <c r="CE78" s="435">
        <f t="shared" si="204"/>
        <v>58478</v>
      </c>
      <c r="CF78" s="435">
        <f t="shared" si="204"/>
        <v>59299</v>
      </c>
      <c r="CG78" s="435">
        <f t="shared" si="204"/>
        <v>0</v>
      </c>
      <c r="CH78" s="435">
        <f t="shared" si="204"/>
        <v>59654</v>
      </c>
      <c r="CI78" s="435">
        <f t="shared" si="204"/>
        <v>60374</v>
      </c>
      <c r="CJ78" s="435">
        <f t="shared" si="204"/>
        <v>60433</v>
      </c>
      <c r="CK78" s="435">
        <f t="shared" si="204"/>
        <v>60844</v>
      </c>
      <c r="CL78" s="435">
        <f t="shared" si="204"/>
        <v>61447</v>
      </c>
      <c r="CM78" s="435">
        <f t="shared" si="204"/>
        <v>0</v>
      </c>
      <c r="CN78" s="435">
        <f t="shared" si="204"/>
        <v>0</v>
      </c>
      <c r="CO78" s="435">
        <f t="shared" si="204"/>
        <v>61737</v>
      </c>
      <c r="CP78" s="435">
        <f t="shared" si="204"/>
        <v>61924</v>
      </c>
      <c r="CQ78" s="435">
        <f t="shared" si="204"/>
        <v>62028</v>
      </c>
      <c r="CR78" s="435">
        <f t="shared" si="204"/>
        <v>61693</v>
      </c>
      <c r="CS78" s="435">
        <f t="shared" si="204"/>
        <v>61878</v>
      </c>
      <c r="CT78" s="435">
        <f t="shared" si="204"/>
        <v>0</v>
      </c>
      <c r="CU78" s="435">
        <f t="shared" si="204"/>
        <v>0</v>
      </c>
      <c r="CV78" s="864">
        <f t="shared" si="204"/>
        <v>0</v>
      </c>
      <c r="CW78" s="435">
        <f t="shared" si="204"/>
        <v>60061</v>
      </c>
      <c r="CX78" s="435">
        <f t="shared" si="204"/>
        <v>59439</v>
      </c>
      <c r="CY78" s="435">
        <f t="shared" si="204"/>
        <v>59796</v>
      </c>
      <c r="CZ78" s="435">
        <f t="shared" si="204"/>
        <v>59261</v>
      </c>
      <c r="DA78" s="435">
        <f t="shared" si="204"/>
        <v>0</v>
      </c>
      <c r="DB78" s="435">
        <f t="shared" si="204"/>
        <v>0</v>
      </c>
      <c r="DC78" s="435">
        <f t="shared" si="204"/>
        <v>60185</v>
      </c>
      <c r="DD78" s="435">
        <f t="shared" si="204"/>
        <v>60653</v>
      </c>
      <c r="DE78" s="435">
        <f t="shared" si="204"/>
        <v>61356</v>
      </c>
      <c r="DF78" s="435">
        <f t="shared" si="204"/>
        <v>61947</v>
      </c>
      <c r="DG78" s="435">
        <v>62461</v>
      </c>
      <c r="DH78" s="435">
        <f t="shared" si="204"/>
        <v>0</v>
      </c>
      <c r="DI78" s="435">
        <f t="shared" si="204"/>
        <v>0</v>
      </c>
      <c r="DJ78" s="435">
        <f t="shared" si="204"/>
        <v>62421</v>
      </c>
      <c r="DK78" s="435">
        <f t="shared" si="204"/>
        <v>62658</v>
      </c>
      <c r="DL78" s="435">
        <f t="shared" si="204"/>
        <v>62864</v>
      </c>
      <c r="DM78" s="435">
        <f t="shared" si="204"/>
        <v>63013</v>
      </c>
      <c r="DN78" s="435">
        <f t="shared" si="204"/>
        <v>62818</v>
      </c>
      <c r="DO78" s="435">
        <f t="shared" si="204"/>
        <v>0</v>
      </c>
      <c r="DP78" s="435">
        <f t="shared" si="204"/>
        <v>0</v>
      </c>
      <c r="DQ78" s="435">
        <f t="shared" si="204"/>
        <v>63568</v>
      </c>
      <c r="DR78" s="435">
        <f t="shared" si="204"/>
        <v>63537</v>
      </c>
      <c r="DS78" s="435">
        <f t="shared" si="204"/>
        <v>61537</v>
      </c>
      <c r="DT78" s="435">
        <f t="shared" si="204"/>
        <v>61459</v>
      </c>
      <c r="DU78" s="435">
        <f t="shared" si="204"/>
        <v>60946</v>
      </c>
      <c r="DV78" s="435">
        <f t="shared" si="204"/>
        <v>0</v>
      </c>
      <c r="DW78" s="435">
        <f t="shared" si="204"/>
        <v>0</v>
      </c>
      <c r="DX78" s="435">
        <f t="shared" si="204"/>
        <v>58959</v>
      </c>
      <c r="DY78" s="435">
        <f t="shared" si="204"/>
        <v>59071</v>
      </c>
      <c r="DZ78" s="435">
        <f t="shared" si="204"/>
        <v>57719</v>
      </c>
      <c r="EA78" s="435">
        <f t="shared" si="204"/>
        <v>57652</v>
      </c>
      <c r="EB78" s="435">
        <f>EB75-EB76-EB82-EB83-EB81</f>
        <v>56890</v>
      </c>
      <c r="EC78" s="435">
        <f t="shared" si="204"/>
        <v>0</v>
      </c>
      <c r="ED78" s="435">
        <f t="shared" si="204"/>
        <v>0</v>
      </c>
      <c r="EE78" s="890">
        <f t="shared" si="204"/>
        <v>0</v>
      </c>
      <c r="EF78" s="435">
        <f t="shared" si="204"/>
        <v>52877</v>
      </c>
      <c r="EG78" s="435">
        <f t="shared" si="204"/>
        <v>53176</v>
      </c>
      <c r="EH78" s="435">
        <f t="shared" si="204"/>
        <v>53804</v>
      </c>
      <c r="EI78" s="435">
        <f t="shared" si="204"/>
        <v>53490</v>
      </c>
      <c r="EJ78" s="435">
        <f t="shared" si="204"/>
        <v>0</v>
      </c>
      <c r="EK78" s="435">
        <f t="shared" si="204"/>
        <v>0</v>
      </c>
      <c r="EL78" s="435">
        <f t="shared" ref="EL78:GV78" si="205">EL75-EL76-EL82-EL83-EL81</f>
        <v>56291</v>
      </c>
      <c r="EM78" s="435">
        <f t="shared" si="205"/>
        <v>50637</v>
      </c>
      <c r="EN78" s="435">
        <f t="shared" si="205"/>
        <v>54227</v>
      </c>
      <c r="EO78" s="435">
        <f t="shared" si="205"/>
        <v>50092</v>
      </c>
      <c r="EP78" s="435">
        <f t="shared" si="205"/>
        <v>50948</v>
      </c>
      <c r="EQ78" s="435">
        <f t="shared" si="205"/>
        <v>0</v>
      </c>
      <c r="ER78" s="435">
        <f t="shared" si="205"/>
        <v>0</v>
      </c>
      <c r="ES78" s="435">
        <f t="shared" si="205"/>
        <v>50669</v>
      </c>
      <c r="ET78" s="435">
        <f t="shared" si="205"/>
        <v>50819</v>
      </c>
      <c r="EU78" s="435">
        <f t="shared" si="205"/>
        <v>51119</v>
      </c>
      <c r="EV78" s="435">
        <f t="shared" si="205"/>
        <v>50175</v>
      </c>
      <c r="EW78" s="435">
        <f t="shared" si="205"/>
        <v>49512</v>
      </c>
      <c r="EX78" s="435">
        <f t="shared" si="205"/>
        <v>50385</v>
      </c>
      <c r="EY78" s="435">
        <f t="shared" si="205"/>
        <v>0</v>
      </c>
      <c r="EZ78" s="435">
        <f t="shared" si="205"/>
        <v>51002</v>
      </c>
      <c r="FA78" s="435">
        <f t="shared" si="205"/>
        <v>49744</v>
      </c>
      <c r="FB78" s="435">
        <f t="shared" si="205"/>
        <v>50901</v>
      </c>
      <c r="FC78" s="435">
        <f t="shared" si="205"/>
        <v>49534</v>
      </c>
      <c r="FD78" s="435">
        <f t="shared" si="205"/>
        <v>48760</v>
      </c>
      <c r="FE78" s="435">
        <f t="shared" si="205"/>
        <v>0</v>
      </c>
      <c r="FF78" s="435">
        <f t="shared" si="205"/>
        <v>0</v>
      </c>
      <c r="FG78" s="435">
        <f t="shared" si="205"/>
        <v>48247</v>
      </c>
      <c r="FH78" s="435">
        <f t="shared" si="205"/>
        <v>45814</v>
      </c>
      <c r="FI78" s="435">
        <f t="shared" si="205"/>
        <v>46144</v>
      </c>
      <c r="FJ78" s="435">
        <f t="shared" si="205"/>
        <v>44559</v>
      </c>
      <c r="FK78" s="435">
        <f t="shared" si="205"/>
        <v>43338</v>
      </c>
      <c r="FL78" s="435">
        <f t="shared" si="205"/>
        <v>0</v>
      </c>
      <c r="FM78" s="435">
        <f t="shared" si="205"/>
        <v>0</v>
      </c>
      <c r="FN78" s="435">
        <f t="shared" si="205"/>
        <v>41950</v>
      </c>
      <c r="FO78" s="435">
        <f t="shared" si="205"/>
        <v>42284</v>
      </c>
      <c r="FP78" s="435">
        <f t="shared" si="205"/>
        <v>42381</v>
      </c>
      <c r="FQ78" s="435">
        <f t="shared" si="205"/>
        <v>40530</v>
      </c>
      <c r="FR78" s="435">
        <f t="shared" si="205"/>
        <v>38343</v>
      </c>
      <c r="FS78" s="435">
        <f t="shared" si="205"/>
        <v>0</v>
      </c>
      <c r="FT78" s="435">
        <f t="shared" si="205"/>
        <v>0</v>
      </c>
      <c r="FU78" s="435">
        <f t="shared" si="205"/>
        <v>38610</v>
      </c>
      <c r="FV78" s="435">
        <f t="shared" si="205"/>
        <v>-835</v>
      </c>
      <c r="FW78" s="435">
        <f t="shared" si="205"/>
        <v>38010</v>
      </c>
      <c r="FX78" s="435">
        <v>37665</v>
      </c>
      <c r="FY78" s="435">
        <f t="shared" si="205"/>
        <v>36715</v>
      </c>
      <c r="FZ78" s="435">
        <f t="shared" si="205"/>
        <v>0</v>
      </c>
      <c r="GA78" s="435">
        <f t="shared" si="205"/>
        <v>0</v>
      </c>
      <c r="GB78" s="435">
        <v>37393</v>
      </c>
      <c r="GC78" s="435">
        <v>37815</v>
      </c>
      <c r="GD78" s="435">
        <v>37551</v>
      </c>
      <c r="GE78" s="435">
        <v>37146</v>
      </c>
      <c r="GF78" s="435">
        <v>37363</v>
      </c>
      <c r="GG78" s="435">
        <f t="shared" si="205"/>
        <v>0</v>
      </c>
      <c r="GH78" s="435">
        <f t="shared" si="205"/>
        <v>0</v>
      </c>
      <c r="GI78" s="435">
        <v>37931</v>
      </c>
      <c r="GJ78" s="435">
        <v>36516</v>
      </c>
      <c r="GK78" s="435">
        <v>36727</v>
      </c>
      <c r="GL78" s="435">
        <v>36768</v>
      </c>
      <c r="GM78" s="435">
        <v>36812</v>
      </c>
      <c r="GN78" s="435">
        <f t="shared" si="205"/>
        <v>0</v>
      </c>
      <c r="GO78" s="435">
        <f t="shared" si="205"/>
        <v>0</v>
      </c>
      <c r="GP78" s="435">
        <v>36141</v>
      </c>
      <c r="GQ78" s="435">
        <f t="shared" si="205"/>
        <v>36163</v>
      </c>
      <c r="GR78" s="435">
        <v>34127</v>
      </c>
      <c r="GS78" s="435">
        <v>32618</v>
      </c>
      <c r="GT78" s="435">
        <v>32831</v>
      </c>
      <c r="GU78" s="435">
        <f t="shared" si="205"/>
        <v>0</v>
      </c>
      <c r="GV78" s="435">
        <f t="shared" si="205"/>
        <v>0</v>
      </c>
      <c r="GW78" s="435">
        <v>33733</v>
      </c>
      <c r="GX78" s="435">
        <v>30527</v>
      </c>
      <c r="GY78" s="435">
        <v>31336</v>
      </c>
      <c r="GZ78" s="435">
        <v>28871</v>
      </c>
      <c r="HA78" s="435">
        <v>29053</v>
      </c>
      <c r="HB78" s="435">
        <v>30166</v>
      </c>
      <c r="HC78" s="435">
        <f t="shared" ref="HC78:JI78" si="206">HC75-HC76-HC82-HC83-HC81</f>
        <v>0</v>
      </c>
      <c r="HD78" s="435">
        <v>29762</v>
      </c>
      <c r="HE78" s="435">
        <v>30931</v>
      </c>
      <c r="HF78" s="435">
        <v>31092</v>
      </c>
      <c r="HG78" s="435">
        <v>27142</v>
      </c>
      <c r="HH78" s="435">
        <v>26776</v>
      </c>
      <c r="HI78" s="435">
        <f t="shared" si="206"/>
        <v>0</v>
      </c>
      <c r="HJ78" s="435">
        <f t="shared" si="206"/>
        <v>0</v>
      </c>
      <c r="HK78" s="435">
        <v>26308</v>
      </c>
      <c r="HL78" s="435">
        <v>23947</v>
      </c>
      <c r="HM78" s="435">
        <v>24889</v>
      </c>
      <c r="HN78" s="435">
        <v>23420</v>
      </c>
      <c r="HO78" s="435">
        <v>19978</v>
      </c>
      <c r="HP78" s="435">
        <f t="shared" si="206"/>
        <v>0</v>
      </c>
      <c r="HQ78" s="435">
        <f t="shared" si="206"/>
        <v>0</v>
      </c>
      <c r="HR78" s="435">
        <v>17828</v>
      </c>
      <c r="HS78" s="435">
        <v>11617</v>
      </c>
      <c r="HT78" s="435">
        <v>11872</v>
      </c>
      <c r="HU78" s="435">
        <v>8309</v>
      </c>
      <c r="HV78" s="435">
        <v>8309</v>
      </c>
      <c r="HW78" s="435">
        <f t="shared" si="206"/>
        <v>0</v>
      </c>
      <c r="HX78" s="435">
        <f t="shared" si="206"/>
        <v>0</v>
      </c>
      <c r="HY78" s="435">
        <v>7617</v>
      </c>
      <c r="HZ78" s="435">
        <f t="shared" si="206"/>
        <v>18576</v>
      </c>
      <c r="IA78" s="435">
        <v>6831</v>
      </c>
      <c r="IB78" s="435">
        <v>6591</v>
      </c>
      <c r="IC78" s="435">
        <v>6532</v>
      </c>
      <c r="ID78" s="435">
        <f t="shared" si="206"/>
        <v>0</v>
      </c>
      <c r="IE78" s="435">
        <f t="shared" si="206"/>
        <v>0</v>
      </c>
      <c r="IF78" s="435">
        <v>8517</v>
      </c>
      <c r="IG78" s="435">
        <v>6461</v>
      </c>
      <c r="IH78" s="435">
        <v>4231</v>
      </c>
      <c r="II78" s="435">
        <v>2531</v>
      </c>
      <c r="IJ78" s="435">
        <v>3599</v>
      </c>
      <c r="IK78" s="435">
        <f t="shared" si="206"/>
        <v>0</v>
      </c>
      <c r="IL78" s="435">
        <f t="shared" si="206"/>
        <v>0</v>
      </c>
      <c r="IM78" s="435">
        <f t="shared" si="206"/>
        <v>0</v>
      </c>
      <c r="IN78" s="435">
        <f t="shared" si="206"/>
        <v>6030</v>
      </c>
      <c r="IO78" s="435">
        <f t="shared" si="206"/>
        <v>1589</v>
      </c>
      <c r="IP78" s="435">
        <f t="shared" si="206"/>
        <v>-24</v>
      </c>
      <c r="IQ78" s="435">
        <f t="shared" si="206"/>
        <v>694</v>
      </c>
      <c r="IR78" s="435">
        <f t="shared" si="206"/>
        <v>2090</v>
      </c>
      <c r="IS78" s="435">
        <f t="shared" si="206"/>
        <v>0</v>
      </c>
      <c r="IT78" s="435">
        <f t="shared" si="206"/>
        <v>2589</v>
      </c>
      <c r="IU78" s="435">
        <f t="shared" si="206"/>
        <v>3493</v>
      </c>
      <c r="IV78" s="435">
        <f t="shared" si="206"/>
        <v>4522</v>
      </c>
      <c r="IW78" s="435">
        <f t="shared" si="206"/>
        <v>5058</v>
      </c>
      <c r="IX78" s="435">
        <f t="shared" si="206"/>
        <v>5319</v>
      </c>
      <c r="IY78" s="435">
        <f t="shared" si="206"/>
        <v>0</v>
      </c>
      <c r="IZ78" s="435">
        <f t="shared" si="206"/>
        <v>0</v>
      </c>
      <c r="JA78" s="435">
        <f t="shared" si="206"/>
        <v>5712</v>
      </c>
      <c r="JB78" s="435">
        <f t="shared" si="206"/>
        <v>6975</v>
      </c>
      <c r="JC78" s="435">
        <f t="shared" si="206"/>
        <v>8053</v>
      </c>
      <c r="JD78" s="435">
        <f t="shared" si="206"/>
        <v>8321</v>
      </c>
      <c r="JE78" s="435">
        <f t="shared" si="206"/>
        <v>7985</v>
      </c>
      <c r="JF78" s="435">
        <f t="shared" si="206"/>
        <v>8582</v>
      </c>
      <c r="JG78" s="435">
        <f t="shared" si="206"/>
        <v>0</v>
      </c>
      <c r="JH78" s="435">
        <f t="shared" si="206"/>
        <v>8998</v>
      </c>
      <c r="JI78" s="435">
        <f t="shared" si="206"/>
        <v>8840</v>
      </c>
      <c r="JJ78" s="435">
        <f t="shared" ref="JJ78:LU78" si="207">JJ75-JJ76-JJ82-JJ83-JJ81</f>
        <v>8974</v>
      </c>
      <c r="JK78" s="435">
        <f t="shared" si="207"/>
        <v>9255</v>
      </c>
      <c r="JL78" s="435">
        <f t="shared" si="207"/>
        <v>9756</v>
      </c>
      <c r="JM78" s="435">
        <f t="shared" si="207"/>
        <v>0</v>
      </c>
      <c r="JN78" s="435">
        <f t="shared" si="207"/>
        <v>0</v>
      </c>
      <c r="JO78" s="435">
        <f t="shared" si="207"/>
        <v>11035</v>
      </c>
      <c r="JP78" s="435">
        <f t="shared" si="207"/>
        <v>11209</v>
      </c>
      <c r="JQ78" s="435">
        <f>JQ75-JQ82-JQ81-JQ76-JQ83</f>
        <v>8987</v>
      </c>
      <c r="JR78" s="435">
        <f t="shared" si="207"/>
        <v>7262</v>
      </c>
      <c r="JS78" s="435">
        <f t="shared" si="207"/>
        <v>7880</v>
      </c>
      <c r="JT78" s="435">
        <f t="shared" si="207"/>
        <v>0</v>
      </c>
      <c r="JU78" s="435">
        <f t="shared" si="207"/>
        <v>0</v>
      </c>
      <c r="JV78" s="435">
        <f t="shared" si="207"/>
        <v>8480</v>
      </c>
      <c r="JW78" s="435">
        <f t="shared" si="207"/>
        <v>9526</v>
      </c>
      <c r="JX78" s="435">
        <f t="shared" si="207"/>
        <v>9820</v>
      </c>
      <c r="JY78" s="435">
        <f t="shared" si="207"/>
        <v>10032</v>
      </c>
      <c r="JZ78" s="435">
        <f t="shared" si="207"/>
        <v>11419</v>
      </c>
      <c r="KA78" s="435">
        <f t="shared" si="207"/>
        <v>0</v>
      </c>
      <c r="KB78" s="435">
        <f t="shared" si="207"/>
        <v>0</v>
      </c>
      <c r="KC78" s="435">
        <f t="shared" si="207"/>
        <v>13792</v>
      </c>
      <c r="KD78" s="435">
        <f t="shared" si="207"/>
        <v>14174</v>
      </c>
      <c r="KE78" s="435">
        <f t="shared" si="207"/>
        <v>15811</v>
      </c>
      <c r="KF78" s="435">
        <f>KF75-KF82-KF81-KF76-KF83</f>
        <v>16205</v>
      </c>
      <c r="KG78" s="435">
        <f t="shared" si="207"/>
        <v>17606</v>
      </c>
      <c r="KH78" s="435">
        <f t="shared" si="207"/>
        <v>0</v>
      </c>
      <c r="KI78" s="435">
        <f t="shared" si="207"/>
        <v>0</v>
      </c>
      <c r="KJ78" s="435">
        <f t="shared" si="207"/>
        <v>20359</v>
      </c>
      <c r="KK78" s="435">
        <f t="shared" si="207"/>
        <v>22064</v>
      </c>
      <c r="KL78" s="435">
        <f t="shared" si="207"/>
        <v>23768</v>
      </c>
      <c r="KM78" s="435">
        <f t="shared" si="207"/>
        <v>24911</v>
      </c>
      <c r="KN78" s="1461">
        <f t="shared" si="207"/>
        <v>0</v>
      </c>
      <c r="KO78" s="435">
        <f t="shared" si="207"/>
        <v>26290</v>
      </c>
      <c r="KP78" s="435">
        <f t="shared" si="207"/>
        <v>27801</v>
      </c>
      <c r="KQ78" s="435">
        <f t="shared" si="207"/>
        <v>29427</v>
      </c>
      <c r="KR78" s="435">
        <f t="shared" si="207"/>
        <v>30915</v>
      </c>
      <c r="KS78" s="435">
        <f t="shared" si="207"/>
        <v>32060</v>
      </c>
      <c r="KT78" s="435">
        <f t="shared" si="207"/>
        <v>33178</v>
      </c>
      <c r="KU78" s="435">
        <f t="shared" si="207"/>
        <v>33689</v>
      </c>
      <c r="KV78" s="435">
        <f t="shared" si="207"/>
        <v>34700</v>
      </c>
      <c r="KW78" s="435">
        <f t="shared" si="207"/>
        <v>0</v>
      </c>
      <c r="KX78" s="435">
        <f t="shared" si="207"/>
        <v>35898</v>
      </c>
      <c r="KY78" s="435">
        <f>KY75-KY76-KY82-KY83-KY81</f>
        <v>36940</v>
      </c>
      <c r="KZ78" s="435">
        <f t="shared" si="207"/>
        <v>38082</v>
      </c>
      <c r="LA78" s="435">
        <f t="shared" si="207"/>
        <v>39262</v>
      </c>
      <c r="LB78" s="435">
        <f t="shared" si="207"/>
        <v>40101</v>
      </c>
      <c r="LC78" s="435">
        <f t="shared" si="207"/>
        <v>0</v>
      </c>
      <c r="LD78" s="435">
        <f t="shared" si="207"/>
        <v>0</v>
      </c>
      <c r="LE78" s="435">
        <f t="shared" si="207"/>
        <v>38848</v>
      </c>
      <c r="LF78" s="435">
        <f t="shared" si="207"/>
        <v>39971</v>
      </c>
      <c r="LG78" s="435">
        <f t="shared" si="207"/>
        <v>40762</v>
      </c>
      <c r="LH78" s="435">
        <f t="shared" si="207"/>
        <v>41637</v>
      </c>
      <c r="LI78" s="435">
        <f t="shared" si="207"/>
        <v>41811</v>
      </c>
      <c r="LJ78" s="435">
        <f t="shared" si="207"/>
        <v>0</v>
      </c>
      <c r="LK78" s="435">
        <f t="shared" si="207"/>
        <v>0</v>
      </c>
      <c r="LL78" s="435">
        <f t="shared" si="207"/>
        <v>40041</v>
      </c>
      <c r="LM78" s="435">
        <f t="shared" si="207"/>
        <v>38631</v>
      </c>
      <c r="LN78" s="435">
        <f t="shared" si="207"/>
        <v>38885</v>
      </c>
      <c r="LO78" s="1499">
        <f t="shared" si="207"/>
        <v>0</v>
      </c>
      <c r="LP78" s="1499">
        <f t="shared" si="207"/>
        <v>0</v>
      </c>
      <c r="LQ78" s="435">
        <f t="shared" si="207"/>
        <v>40028</v>
      </c>
      <c r="LR78" s="435">
        <f t="shared" si="207"/>
        <v>0</v>
      </c>
      <c r="LS78" s="435">
        <f t="shared" si="207"/>
        <v>41223</v>
      </c>
      <c r="LT78" s="435">
        <f t="shared" si="207"/>
        <v>42255</v>
      </c>
      <c r="LU78" s="435">
        <f t="shared" si="207"/>
        <v>42924</v>
      </c>
      <c r="LV78" s="435">
        <f t="shared" ref="LV78:NA78" si="208">LV75-LV76-LV82-LV83-LV81</f>
        <v>0</v>
      </c>
      <c r="LW78" s="435">
        <f t="shared" si="208"/>
        <v>0</v>
      </c>
      <c r="LX78" s="435">
        <f t="shared" si="208"/>
        <v>43165</v>
      </c>
      <c r="LY78" s="435">
        <f t="shared" si="208"/>
        <v>0</v>
      </c>
      <c r="LZ78" s="435">
        <f t="shared" si="208"/>
        <v>44566</v>
      </c>
      <c r="MA78" s="435">
        <f t="shared" si="208"/>
        <v>43732</v>
      </c>
      <c r="MB78" s="435">
        <f t="shared" si="208"/>
        <v>41235</v>
      </c>
      <c r="MC78" s="435">
        <f t="shared" si="208"/>
        <v>41503</v>
      </c>
      <c r="MD78" s="435">
        <f t="shared" si="208"/>
        <v>41457</v>
      </c>
      <c r="ME78" s="435">
        <f t="shared" si="208"/>
        <v>0</v>
      </c>
      <c r="MF78" s="435">
        <f t="shared" si="208"/>
        <v>0</v>
      </c>
      <c r="MG78" s="435">
        <f t="shared" si="208"/>
        <v>42086</v>
      </c>
      <c r="MH78" s="435">
        <f t="shared" si="208"/>
        <v>42647</v>
      </c>
      <c r="MI78" s="435">
        <f t="shared" si="208"/>
        <v>41901</v>
      </c>
      <c r="MJ78" s="435">
        <f t="shared" si="208"/>
        <v>42237</v>
      </c>
      <c r="MK78" s="435">
        <f t="shared" si="208"/>
        <v>42427</v>
      </c>
      <c r="ML78" s="435">
        <f t="shared" si="208"/>
        <v>0</v>
      </c>
      <c r="MM78" s="435">
        <f t="shared" si="208"/>
        <v>0</v>
      </c>
      <c r="MN78" s="435">
        <f t="shared" si="208"/>
        <v>40673</v>
      </c>
      <c r="MO78" s="435">
        <f t="shared" si="208"/>
        <v>0</v>
      </c>
      <c r="MP78" s="435">
        <f t="shared" si="208"/>
        <v>41179</v>
      </c>
      <c r="MQ78" s="435">
        <v>41299</v>
      </c>
      <c r="MR78" s="435">
        <f t="shared" si="208"/>
        <v>39678</v>
      </c>
      <c r="MS78" s="435">
        <f t="shared" si="208"/>
        <v>0</v>
      </c>
      <c r="MT78" s="435">
        <f t="shared" si="208"/>
        <v>0</v>
      </c>
      <c r="MU78" s="435">
        <f t="shared" si="208"/>
        <v>0</v>
      </c>
      <c r="MV78" s="435">
        <f t="shared" si="208"/>
        <v>40302</v>
      </c>
      <c r="MW78" s="435">
        <f t="shared" si="208"/>
        <v>40712</v>
      </c>
      <c r="MX78" s="435">
        <f t="shared" si="208"/>
        <v>40441</v>
      </c>
      <c r="MY78" s="435">
        <f t="shared" si="208"/>
        <v>40539</v>
      </c>
      <c r="MZ78" s="435">
        <f t="shared" si="208"/>
        <v>0</v>
      </c>
      <c r="NA78" s="435">
        <f t="shared" si="208"/>
        <v>0</v>
      </c>
    </row>
    <row r="79" spans="1:365" ht="15" customHeight="1">
      <c r="A79" s="64" t="s">
        <v>561</v>
      </c>
      <c r="B79" s="435">
        <v>0</v>
      </c>
      <c r="C79" s="435">
        <v>0</v>
      </c>
      <c r="D79" s="435">
        <v>0</v>
      </c>
      <c r="E79" s="435">
        <v>0</v>
      </c>
      <c r="F79" s="435">
        <v>0</v>
      </c>
      <c r="G79" s="435"/>
      <c r="H79" s="435"/>
      <c r="I79" s="435">
        <v>0</v>
      </c>
      <c r="J79" s="435">
        <v>0</v>
      </c>
      <c r="K79" s="435">
        <v>0</v>
      </c>
      <c r="L79" s="435">
        <v>0</v>
      </c>
      <c r="M79" s="435">
        <v>0</v>
      </c>
      <c r="N79" s="435"/>
      <c r="O79" s="435"/>
      <c r="P79" s="435">
        <v>0</v>
      </c>
      <c r="Q79" s="435">
        <v>0</v>
      </c>
      <c r="R79" s="435">
        <v>0</v>
      </c>
      <c r="S79" s="739"/>
      <c r="T79" s="435">
        <v>0</v>
      </c>
      <c r="U79" s="435"/>
      <c r="V79" s="435"/>
      <c r="W79" s="435">
        <v>0</v>
      </c>
      <c r="X79" s="435">
        <v>0</v>
      </c>
      <c r="Y79" s="435">
        <v>0</v>
      </c>
      <c r="Z79" s="435">
        <v>0</v>
      </c>
      <c r="AA79" s="435">
        <v>0</v>
      </c>
      <c r="AB79" s="435"/>
      <c r="AC79" s="435"/>
      <c r="AD79" s="435">
        <v>0</v>
      </c>
      <c r="AE79" s="435">
        <v>0</v>
      </c>
      <c r="AF79" s="435">
        <v>0</v>
      </c>
      <c r="AG79" s="435">
        <v>0</v>
      </c>
      <c r="AH79" s="435">
        <v>0</v>
      </c>
      <c r="AI79" s="435"/>
      <c r="AJ79" s="435"/>
      <c r="AK79" s="435">
        <v>0</v>
      </c>
      <c r="AL79" s="435">
        <v>0</v>
      </c>
      <c r="AM79" s="435">
        <v>0</v>
      </c>
      <c r="AN79" s="435">
        <v>0</v>
      </c>
      <c r="AO79" s="435">
        <v>0</v>
      </c>
      <c r="AP79" s="435"/>
      <c r="AQ79" s="435"/>
      <c r="AR79" s="435">
        <v>0</v>
      </c>
      <c r="AS79" s="435">
        <v>0</v>
      </c>
      <c r="AT79" s="435">
        <v>0</v>
      </c>
      <c r="AU79" s="435">
        <v>0</v>
      </c>
      <c r="AV79" s="435">
        <v>0</v>
      </c>
      <c r="AW79" s="435"/>
      <c r="AX79" s="435"/>
      <c r="AY79" s="435">
        <v>0</v>
      </c>
      <c r="AZ79" s="435">
        <v>0</v>
      </c>
      <c r="BA79" s="435">
        <v>0</v>
      </c>
      <c r="BB79" s="435">
        <v>0</v>
      </c>
      <c r="BC79" s="435">
        <v>0</v>
      </c>
      <c r="BD79" s="435"/>
      <c r="BE79" s="435"/>
      <c r="BF79" s="435">
        <v>0</v>
      </c>
      <c r="BG79" s="435">
        <v>0</v>
      </c>
      <c r="BH79" s="435">
        <v>0</v>
      </c>
      <c r="BI79" s="435">
        <v>0</v>
      </c>
      <c r="BJ79" s="435">
        <v>0</v>
      </c>
      <c r="BK79" s="435"/>
      <c r="BL79" s="435"/>
      <c r="BM79" s="435">
        <v>0</v>
      </c>
      <c r="BN79" s="435">
        <v>0</v>
      </c>
      <c r="BO79" s="435">
        <v>0</v>
      </c>
      <c r="BP79" s="435">
        <v>0</v>
      </c>
      <c r="BQ79" s="435">
        <v>0</v>
      </c>
      <c r="BR79" s="435"/>
      <c r="BS79" s="435"/>
      <c r="BT79" s="435">
        <v>0</v>
      </c>
      <c r="BU79" s="435">
        <v>0</v>
      </c>
      <c r="BV79" s="435">
        <v>0</v>
      </c>
      <c r="BW79" s="435">
        <v>0</v>
      </c>
      <c r="BX79" s="435">
        <v>0</v>
      </c>
      <c r="BY79" s="435"/>
      <c r="BZ79" s="435"/>
      <c r="CA79" s="435">
        <v>0</v>
      </c>
      <c r="CB79" s="435">
        <v>0</v>
      </c>
      <c r="CC79" s="435">
        <v>0</v>
      </c>
      <c r="CD79" s="435">
        <v>0</v>
      </c>
      <c r="CE79" s="435">
        <v>0</v>
      </c>
      <c r="CF79" s="435">
        <v>0</v>
      </c>
      <c r="CG79" s="435"/>
      <c r="CH79" s="435">
        <v>0</v>
      </c>
      <c r="CI79" s="435">
        <v>0</v>
      </c>
      <c r="CJ79" s="435">
        <v>0</v>
      </c>
      <c r="CK79" s="435">
        <v>0</v>
      </c>
      <c r="CL79" s="435">
        <v>0</v>
      </c>
      <c r="CM79" s="435"/>
      <c r="CN79" s="435"/>
      <c r="CO79" s="435">
        <v>0</v>
      </c>
      <c r="CP79" s="435">
        <v>0</v>
      </c>
      <c r="CQ79" s="435">
        <v>0</v>
      </c>
      <c r="CR79" s="435">
        <v>0</v>
      </c>
      <c r="CS79" s="435">
        <v>0</v>
      </c>
      <c r="CT79" s="435"/>
      <c r="CU79" s="435"/>
      <c r="CV79" s="864"/>
      <c r="CW79" s="435">
        <v>0</v>
      </c>
      <c r="CX79" s="435">
        <v>0</v>
      </c>
      <c r="CY79" s="435">
        <v>0</v>
      </c>
      <c r="CZ79" s="435">
        <v>0</v>
      </c>
      <c r="DA79" s="435"/>
      <c r="DB79" s="435"/>
      <c r="DC79" s="435">
        <v>0</v>
      </c>
      <c r="DD79" s="435">
        <v>0</v>
      </c>
      <c r="DE79" s="435">
        <v>0</v>
      </c>
      <c r="DF79" s="435">
        <v>78</v>
      </c>
      <c r="DG79" s="435">
        <v>0</v>
      </c>
      <c r="DH79" s="435"/>
      <c r="DI79" s="435"/>
      <c r="DJ79" s="435">
        <v>0</v>
      </c>
      <c r="DK79" s="435">
        <v>0</v>
      </c>
      <c r="DL79" s="435">
        <v>0</v>
      </c>
      <c r="DM79" s="435">
        <v>0</v>
      </c>
      <c r="DN79" s="435">
        <v>0</v>
      </c>
      <c r="DO79" s="435"/>
      <c r="DP79" s="435"/>
      <c r="DQ79" s="435">
        <v>0</v>
      </c>
      <c r="DR79" s="435">
        <v>0</v>
      </c>
      <c r="DS79" s="435">
        <v>0</v>
      </c>
      <c r="DT79" s="435">
        <v>0</v>
      </c>
      <c r="DU79" s="435">
        <v>0</v>
      </c>
      <c r="DV79" s="435"/>
      <c r="DW79" s="435"/>
      <c r="DX79" s="435">
        <v>0</v>
      </c>
      <c r="DY79" s="435">
        <v>0</v>
      </c>
      <c r="DZ79" s="435">
        <v>0</v>
      </c>
      <c r="EA79" s="435">
        <v>0</v>
      </c>
      <c r="EB79" s="435">
        <v>0</v>
      </c>
      <c r="EC79" s="435"/>
      <c r="ED79" s="435"/>
      <c r="EE79" s="890"/>
      <c r="EF79" s="435">
        <v>0</v>
      </c>
      <c r="EG79" s="435">
        <v>0</v>
      </c>
      <c r="EH79" s="435">
        <v>0</v>
      </c>
      <c r="EI79" s="435">
        <v>0</v>
      </c>
      <c r="EJ79" s="435"/>
      <c r="EK79" s="435"/>
      <c r="EL79" s="435">
        <v>0</v>
      </c>
      <c r="EM79" s="435">
        <v>0</v>
      </c>
      <c r="EN79" s="435">
        <v>0</v>
      </c>
      <c r="EO79" s="435">
        <v>0</v>
      </c>
      <c r="EP79" s="435">
        <v>0</v>
      </c>
      <c r="EQ79" s="435"/>
      <c r="ER79" s="435"/>
      <c r="ES79" s="435">
        <v>0</v>
      </c>
      <c r="ET79" s="435">
        <v>0</v>
      </c>
      <c r="EU79" s="435">
        <v>0</v>
      </c>
      <c r="EV79" s="435">
        <v>0</v>
      </c>
      <c r="EW79" s="435">
        <v>0</v>
      </c>
      <c r="EX79" s="435">
        <v>0</v>
      </c>
      <c r="EY79" s="435"/>
      <c r="EZ79" s="435">
        <v>0</v>
      </c>
      <c r="FA79" s="435">
        <v>0</v>
      </c>
      <c r="FB79" s="435">
        <v>0</v>
      </c>
      <c r="FC79" s="435">
        <v>0</v>
      </c>
      <c r="FD79" s="435">
        <v>0</v>
      </c>
      <c r="FE79" s="435"/>
      <c r="FF79" s="435"/>
      <c r="FG79" s="435">
        <v>0</v>
      </c>
      <c r="FH79" s="435">
        <v>2583</v>
      </c>
      <c r="FI79" s="435">
        <v>0</v>
      </c>
      <c r="FJ79" s="435">
        <v>0</v>
      </c>
      <c r="FK79" s="435">
        <v>0</v>
      </c>
      <c r="FL79" s="435"/>
      <c r="FM79" s="435"/>
      <c r="FN79" s="435">
        <v>0</v>
      </c>
      <c r="FO79" s="435">
        <v>0</v>
      </c>
      <c r="FP79" s="435">
        <v>0</v>
      </c>
      <c r="FQ79" s="435">
        <v>0</v>
      </c>
      <c r="FR79" s="435">
        <v>0</v>
      </c>
      <c r="FS79" s="435"/>
      <c r="FT79" s="435"/>
      <c r="FU79" s="435">
        <v>0</v>
      </c>
      <c r="FV79" s="435"/>
      <c r="FW79" s="435">
        <v>0</v>
      </c>
      <c r="FX79" s="435">
        <v>0</v>
      </c>
      <c r="FY79" s="435">
        <v>683</v>
      </c>
      <c r="FZ79" s="435"/>
      <c r="GA79" s="435"/>
      <c r="GB79" s="435">
        <v>0</v>
      </c>
      <c r="GC79" s="435">
        <v>0</v>
      </c>
      <c r="GD79" s="435">
        <v>0</v>
      </c>
      <c r="GE79" s="435">
        <v>0</v>
      </c>
      <c r="GF79" s="435">
        <v>0</v>
      </c>
      <c r="GG79" s="435"/>
      <c r="GH79" s="435"/>
      <c r="GI79" s="435">
        <v>0</v>
      </c>
      <c r="GJ79" s="435">
        <v>0</v>
      </c>
      <c r="GK79" s="435">
        <v>0</v>
      </c>
      <c r="GL79" s="435">
        <v>0</v>
      </c>
      <c r="GM79" s="435">
        <v>0</v>
      </c>
      <c r="GN79" s="435"/>
      <c r="GO79" s="435"/>
      <c r="GP79" s="435">
        <v>0</v>
      </c>
      <c r="GQ79" s="435">
        <v>0</v>
      </c>
      <c r="GR79" s="435">
        <v>0</v>
      </c>
      <c r="GS79" s="435">
        <v>0</v>
      </c>
      <c r="GT79" s="435">
        <v>0</v>
      </c>
      <c r="GU79" s="435"/>
      <c r="GV79" s="435"/>
      <c r="GW79" s="435">
        <v>0</v>
      </c>
      <c r="GX79" s="435">
        <v>0</v>
      </c>
      <c r="GY79" s="435">
        <v>0</v>
      </c>
      <c r="GZ79" s="435">
        <v>0</v>
      </c>
      <c r="HA79" s="435">
        <v>0</v>
      </c>
      <c r="HB79" s="435">
        <v>0</v>
      </c>
      <c r="HC79" s="435"/>
      <c r="HD79" s="435">
        <v>0</v>
      </c>
      <c r="HE79" s="435">
        <v>0</v>
      </c>
      <c r="HF79" s="435">
        <v>0</v>
      </c>
      <c r="HG79" s="435">
        <v>0</v>
      </c>
      <c r="HH79" s="435">
        <v>0</v>
      </c>
      <c r="HI79" s="435"/>
      <c r="HJ79" s="435"/>
      <c r="HK79" s="435">
        <v>0</v>
      </c>
      <c r="HL79" s="435">
        <v>0</v>
      </c>
      <c r="HM79" s="435">
        <v>0</v>
      </c>
      <c r="HN79" s="435">
        <v>0</v>
      </c>
      <c r="HO79" s="435">
        <v>0</v>
      </c>
      <c r="HP79" s="435"/>
      <c r="HQ79" s="435"/>
      <c r="HR79" s="435">
        <v>0</v>
      </c>
      <c r="HS79" s="435">
        <v>0</v>
      </c>
      <c r="HT79" s="435">
        <v>0</v>
      </c>
      <c r="HU79" s="435">
        <v>0</v>
      </c>
      <c r="HV79" s="435">
        <v>0</v>
      </c>
      <c r="HW79" s="435"/>
      <c r="HX79" s="435"/>
      <c r="HY79" s="435">
        <v>0</v>
      </c>
      <c r="HZ79" s="435">
        <v>0</v>
      </c>
      <c r="IA79" s="435">
        <v>0</v>
      </c>
      <c r="IB79" s="435">
        <v>0</v>
      </c>
      <c r="IC79" s="435">
        <v>0</v>
      </c>
      <c r="ID79" s="435"/>
      <c r="IE79" s="435"/>
      <c r="IF79" s="435">
        <v>0</v>
      </c>
      <c r="IG79" s="435">
        <v>0</v>
      </c>
      <c r="IH79" s="435">
        <v>0</v>
      </c>
      <c r="II79" s="435">
        <v>0</v>
      </c>
      <c r="IJ79" s="435">
        <v>0</v>
      </c>
      <c r="IK79" s="435"/>
      <c r="IL79" s="435"/>
      <c r="IM79" s="435"/>
      <c r="IN79" s="435">
        <v>0</v>
      </c>
      <c r="IO79" s="435">
        <v>1510</v>
      </c>
      <c r="IP79" s="435">
        <v>0</v>
      </c>
      <c r="IQ79" s="435">
        <v>0</v>
      </c>
      <c r="IR79" s="435">
        <v>0</v>
      </c>
      <c r="IS79" s="435"/>
      <c r="IT79" s="435">
        <v>0</v>
      </c>
      <c r="IU79" s="435">
        <v>0</v>
      </c>
      <c r="IV79" s="435">
        <v>0</v>
      </c>
      <c r="IW79" s="435">
        <v>0</v>
      </c>
      <c r="IX79" s="435">
        <v>0</v>
      </c>
      <c r="IY79" s="435"/>
      <c r="IZ79" s="435"/>
      <c r="JA79" s="435">
        <v>0</v>
      </c>
      <c r="JB79" s="435">
        <v>0</v>
      </c>
      <c r="JC79" s="435">
        <v>0</v>
      </c>
      <c r="JD79" s="435">
        <v>0</v>
      </c>
      <c r="JE79" s="435">
        <v>0</v>
      </c>
      <c r="JF79" s="435">
        <v>0</v>
      </c>
      <c r="JG79" s="435"/>
      <c r="JH79" s="435">
        <v>0</v>
      </c>
      <c r="JI79" s="435">
        <v>0</v>
      </c>
      <c r="JJ79" s="435">
        <v>0</v>
      </c>
      <c r="JK79" s="435">
        <v>0</v>
      </c>
      <c r="JL79" s="435">
        <v>0</v>
      </c>
      <c r="JM79" s="435"/>
      <c r="JN79" s="435"/>
      <c r="JO79" s="435">
        <v>0</v>
      </c>
      <c r="JP79" s="435">
        <v>0</v>
      </c>
      <c r="JQ79" s="435">
        <v>0</v>
      </c>
      <c r="JR79" s="435">
        <v>0</v>
      </c>
      <c r="JS79" s="435">
        <v>0</v>
      </c>
      <c r="JT79" s="435"/>
      <c r="JU79" s="435"/>
      <c r="JV79" s="435">
        <v>0</v>
      </c>
      <c r="JW79" s="435">
        <v>0</v>
      </c>
      <c r="JX79" s="435">
        <v>0</v>
      </c>
      <c r="JY79" s="435">
        <v>0</v>
      </c>
      <c r="JZ79" s="435">
        <v>0</v>
      </c>
      <c r="KA79" s="435"/>
      <c r="KB79" s="435"/>
      <c r="KC79" s="435">
        <v>0</v>
      </c>
      <c r="KD79" s="435">
        <v>0</v>
      </c>
      <c r="KE79" s="435">
        <v>0</v>
      </c>
      <c r="KF79" s="435">
        <v>0</v>
      </c>
      <c r="KG79" s="435">
        <v>0</v>
      </c>
      <c r="KH79" s="435"/>
      <c r="KI79" s="435"/>
      <c r="KJ79" s="435">
        <v>0</v>
      </c>
      <c r="KK79" s="435">
        <v>0</v>
      </c>
      <c r="KL79" s="435">
        <v>0</v>
      </c>
      <c r="KM79" s="435">
        <v>0</v>
      </c>
      <c r="KN79" s="1461"/>
      <c r="KO79" s="435">
        <v>0</v>
      </c>
      <c r="KP79" s="435">
        <v>0</v>
      </c>
      <c r="KQ79" s="435">
        <v>29399</v>
      </c>
      <c r="KR79" s="435">
        <v>0</v>
      </c>
      <c r="KS79" s="435">
        <v>0</v>
      </c>
      <c r="KT79" s="435">
        <v>0</v>
      </c>
      <c r="KU79" s="435">
        <v>32932</v>
      </c>
      <c r="KV79" s="435">
        <v>0</v>
      </c>
      <c r="KW79" s="435"/>
      <c r="KX79" s="435">
        <v>0</v>
      </c>
      <c r="KY79" s="435">
        <v>0</v>
      </c>
      <c r="KZ79" s="435">
        <v>0</v>
      </c>
      <c r="LA79" s="435">
        <v>0</v>
      </c>
      <c r="LB79" s="435">
        <v>0</v>
      </c>
      <c r="LC79" s="435"/>
      <c r="LD79" s="435"/>
      <c r="LE79" s="435">
        <v>0</v>
      </c>
      <c r="LF79" s="435">
        <v>0</v>
      </c>
      <c r="LG79" s="435">
        <v>0</v>
      </c>
      <c r="LH79" s="435">
        <v>0</v>
      </c>
      <c r="LI79" s="435">
        <v>0</v>
      </c>
      <c r="LJ79" s="435"/>
      <c r="LK79" s="435"/>
      <c r="LL79" s="435">
        <v>0</v>
      </c>
      <c r="LM79" s="435">
        <v>0</v>
      </c>
      <c r="LN79" s="435">
        <v>0</v>
      </c>
      <c r="LO79" s="1499"/>
      <c r="LP79" s="1499"/>
      <c r="LQ79" s="435">
        <v>0</v>
      </c>
      <c r="LR79" s="435"/>
      <c r="LS79" s="435">
        <v>0</v>
      </c>
      <c r="LT79" s="435">
        <v>0</v>
      </c>
      <c r="LU79" s="435">
        <v>0</v>
      </c>
      <c r="LV79" s="435"/>
      <c r="LW79" s="435"/>
      <c r="LX79" s="435">
        <v>0</v>
      </c>
      <c r="LY79" s="435"/>
      <c r="LZ79" s="435">
        <v>0</v>
      </c>
      <c r="MA79" s="435">
        <v>0</v>
      </c>
      <c r="MB79" s="435">
        <v>0</v>
      </c>
      <c r="MC79" s="435">
        <v>0</v>
      </c>
      <c r="MD79" s="435">
        <v>0</v>
      </c>
      <c r="ME79" s="435">
        <v>0</v>
      </c>
      <c r="MF79" s="435"/>
      <c r="MG79" s="435">
        <v>0</v>
      </c>
      <c r="MH79" s="435">
        <v>0</v>
      </c>
      <c r="MI79" s="435">
        <v>0</v>
      </c>
      <c r="MJ79" s="435">
        <v>0</v>
      </c>
      <c r="MK79" s="435">
        <v>0</v>
      </c>
      <c r="ML79" s="435"/>
      <c r="MM79" s="435"/>
      <c r="MN79" s="435">
        <v>0</v>
      </c>
      <c r="MO79" s="435"/>
      <c r="MP79" s="435">
        <v>0</v>
      </c>
      <c r="MQ79" s="435">
        <v>0</v>
      </c>
      <c r="MR79" s="435">
        <v>0</v>
      </c>
      <c r="MS79" s="435"/>
      <c r="MT79" s="435"/>
      <c r="MU79" s="435"/>
      <c r="MV79" s="435">
        <v>0</v>
      </c>
      <c r="MW79" s="435">
        <v>0</v>
      </c>
      <c r="MX79" s="435">
        <v>0</v>
      </c>
      <c r="MY79" s="435">
        <v>0</v>
      </c>
      <c r="MZ79" s="435"/>
      <c r="NA79" s="435"/>
    </row>
    <row r="80" spans="1:365" ht="15" customHeight="1">
      <c r="A80" s="64" t="s">
        <v>562</v>
      </c>
      <c r="B80" s="435">
        <v>204</v>
      </c>
      <c r="C80" s="435">
        <v>597</v>
      </c>
      <c r="D80" s="435">
        <v>0</v>
      </c>
      <c r="E80" s="435">
        <v>520</v>
      </c>
      <c r="F80" s="435">
        <v>125</v>
      </c>
      <c r="G80" s="435"/>
      <c r="H80" s="435"/>
      <c r="I80" s="435">
        <v>206</v>
      </c>
      <c r="J80" s="435">
        <v>278</v>
      </c>
      <c r="K80" s="435">
        <v>4</v>
      </c>
      <c r="L80" s="435">
        <v>98</v>
      </c>
      <c r="M80" s="435">
        <v>26</v>
      </c>
      <c r="N80" s="435"/>
      <c r="O80" s="435"/>
      <c r="P80" s="435">
        <v>0</v>
      </c>
      <c r="Q80" s="435">
        <v>20</v>
      </c>
      <c r="R80" s="435">
        <v>0</v>
      </c>
      <c r="S80" s="739"/>
      <c r="T80" s="435">
        <v>59</v>
      </c>
      <c r="U80" s="435"/>
      <c r="V80" s="435"/>
      <c r="W80" s="435">
        <v>0</v>
      </c>
      <c r="X80" s="435">
        <v>12</v>
      </c>
      <c r="Y80" s="435">
        <v>0</v>
      </c>
      <c r="Z80" s="435">
        <v>0</v>
      </c>
      <c r="AA80" s="435">
        <v>206</v>
      </c>
      <c r="AB80" s="435"/>
      <c r="AC80" s="435"/>
      <c r="AD80" s="435">
        <v>0</v>
      </c>
      <c r="AE80" s="435">
        <v>195</v>
      </c>
      <c r="AF80" s="435">
        <v>216</v>
      </c>
      <c r="AG80" s="435">
        <v>543</v>
      </c>
      <c r="AH80" s="435">
        <v>11</v>
      </c>
      <c r="AI80" s="435"/>
      <c r="AJ80" s="435"/>
      <c r="AK80" s="435">
        <v>277</v>
      </c>
      <c r="AL80" s="435">
        <v>0</v>
      </c>
      <c r="AM80" s="435">
        <v>583</v>
      </c>
      <c r="AN80" s="435">
        <v>198</v>
      </c>
      <c r="AO80" s="435">
        <v>251</v>
      </c>
      <c r="AP80" s="435"/>
      <c r="AQ80" s="435"/>
      <c r="AR80" s="435">
        <v>0</v>
      </c>
      <c r="AS80" s="435">
        <v>0</v>
      </c>
      <c r="AT80" s="435">
        <v>180</v>
      </c>
      <c r="AU80" s="435">
        <v>0</v>
      </c>
      <c r="AV80" s="435">
        <v>347</v>
      </c>
      <c r="AW80" s="435"/>
      <c r="AX80" s="435"/>
      <c r="AY80" s="435">
        <v>0</v>
      </c>
      <c r="AZ80" s="435">
        <v>499</v>
      </c>
      <c r="BA80" s="435">
        <v>0</v>
      </c>
      <c r="BB80" s="435">
        <v>0</v>
      </c>
      <c r="BC80" s="435">
        <v>0</v>
      </c>
      <c r="BD80" s="435"/>
      <c r="BE80" s="435"/>
      <c r="BF80" s="435">
        <v>0</v>
      </c>
      <c r="BG80" s="435">
        <v>86</v>
      </c>
      <c r="BH80" s="435">
        <v>703</v>
      </c>
      <c r="BI80" s="435">
        <v>45</v>
      </c>
      <c r="BJ80" s="435">
        <v>0</v>
      </c>
      <c r="BK80" s="435"/>
      <c r="BL80" s="435"/>
      <c r="BM80" s="435">
        <v>0</v>
      </c>
      <c r="BN80" s="435">
        <v>636</v>
      </c>
      <c r="BO80" s="435">
        <v>440</v>
      </c>
      <c r="BP80" s="435">
        <v>1</v>
      </c>
      <c r="BQ80" s="435">
        <v>0</v>
      </c>
      <c r="BR80" s="435"/>
      <c r="BS80" s="435"/>
      <c r="BT80" s="435">
        <v>453</v>
      </c>
      <c r="BU80" s="435">
        <v>429</v>
      </c>
      <c r="BV80" s="435">
        <v>0</v>
      </c>
      <c r="BW80" s="435">
        <v>154</v>
      </c>
      <c r="BX80" s="435">
        <v>91</v>
      </c>
      <c r="BY80" s="435"/>
      <c r="BZ80" s="435"/>
      <c r="CA80" s="435">
        <v>0</v>
      </c>
      <c r="CB80" s="435">
        <v>0</v>
      </c>
      <c r="CC80" s="435">
        <v>0</v>
      </c>
      <c r="CD80" s="435">
        <v>183</v>
      </c>
      <c r="CE80" s="435">
        <v>0</v>
      </c>
      <c r="CF80" s="435">
        <v>0</v>
      </c>
      <c r="CG80" s="435"/>
      <c r="CH80" s="435">
        <v>0</v>
      </c>
      <c r="CI80" s="435">
        <v>0</v>
      </c>
      <c r="CJ80" s="435">
        <v>0</v>
      </c>
      <c r="CK80" s="435">
        <v>0</v>
      </c>
      <c r="CL80" s="435">
        <v>0</v>
      </c>
      <c r="CM80" s="435"/>
      <c r="CN80" s="435"/>
      <c r="CO80" s="435">
        <v>0</v>
      </c>
      <c r="CP80" s="435">
        <v>18</v>
      </c>
      <c r="CQ80" s="435">
        <v>0</v>
      </c>
      <c r="CR80" s="435">
        <v>49</v>
      </c>
      <c r="CS80" s="435">
        <v>0</v>
      </c>
      <c r="CT80" s="435"/>
      <c r="CU80" s="435"/>
      <c r="CV80" s="864"/>
      <c r="CW80" s="435">
        <v>314</v>
      </c>
      <c r="CX80" s="435">
        <v>355</v>
      </c>
      <c r="CY80" s="435">
        <v>481</v>
      </c>
      <c r="CZ80" s="435">
        <v>1</v>
      </c>
      <c r="DA80" s="435"/>
      <c r="DB80" s="435"/>
      <c r="DC80" s="435">
        <v>0</v>
      </c>
      <c r="DD80" s="435">
        <v>0</v>
      </c>
      <c r="DE80" s="435">
        <v>0</v>
      </c>
      <c r="DF80" s="435">
        <v>0</v>
      </c>
      <c r="DG80" s="435">
        <v>0</v>
      </c>
      <c r="DH80" s="435"/>
      <c r="DI80" s="435"/>
      <c r="DJ80" s="435">
        <v>0</v>
      </c>
      <c r="DK80" s="435">
        <v>0</v>
      </c>
      <c r="DL80" s="435">
        <v>0</v>
      </c>
      <c r="DM80" s="435">
        <v>158</v>
      </c>
      <c r="DN80" s="435">
        <v>0</v>
      </c>
      <c r="DO80" s="435"/>
      <c r="DP80" s="435"/>
      <c r="DQ80" s="435">
        <v>0</v>
      </c>
      <c r="DR80" s="435">
        <v>247</v>
      </c>
      <c r="DS80" s="435">
        <v>402</v>
      </c>
      <c r="DT80" s="435">
        <v>166</v>
      </c>
      <c r="DU80" s="435">
        <v>172</v>
      </c>
      <c r="DV80" s="435"/>
      <c r="DW80" s="435"/>
      <c r="DX80" s="435">
        <v>646</v>
      </c>
      <c r="DY80" s="435">
        <v>668</v>
      </c>
      <c r="DZ80" s="435">
        <v>205</v>
      </c>
      <c r="EA80" s="435">
        <v>1083</v>
      </c>
      <c r="EB80" s="435">
        <v>4</v>
      </c>
      <c r="EC80" s="435"/>
      <c r="ED80" s="435"/>
      <c r="EE80" s="890"/>
      <c r="EF80" s="435">
        <v>289</v>
      </c>
      <c r="EG80" s="435">
        <v>2</v>
      </c>
      <c r="EH80" s="435">
        <v>0</v>
      </c>
      <c r="EI80" s="435">
        <v>2</v>
      </c>
      <c r="EJ80" s="435"/>
      <c r="EK80" s="435"/>
      <c r="EL80" s="435">
        <v>239</v>
      </c>
      <c r="EM80" s="435">
        <v>0</v>
      </c>
      <c r="EN80" s="435">
        <v>0</v>
      </c>
      <c r="EO80" s="435">
        <v>0</v>
      </c>
      <c r="EP80" s="435">
        <v>0</v>
      </c>
      <c r="EQ80" s="435"/>
      <c r="ER80" s="435"/>
      <c r="ES80" s="435">
        <v>0</v>
      </c>
      <c r="ET80" s="435">
        <v>0</v>
      </c>
      <c r="EU80" s="435">
        <v>0</v>
      </c>
      <c r="EV80" s="435">
        <v>0</v>
      </c>
      <c r="EW80" s="435">
        <v>1</v>
      </c>
      <c r="EX80" s="435">
        <v>0</v>
      </c>
      <c r="EY80" s="435"/>
      <c r="EZ80" s="435">
        <v>0</v>
      </c>
      <c r="FA80" s="435">
        <v>305</v>
      </c>
      <c r="FB80" s="435">
        <v>146</v>
      </c>
      <c r="FC80" s="435">
        <v>156</v>
      </c>
      <c r="FD80" s="435">
        <v>176</v>
      </c>
      <c r="FE80" s="435"/>
      <c r="FF80" s="435"/>
      <c r="FG80" s="435">
        <v>0</v>
      </c>
      <c r="FH80" s="435">
        <v>263</v>
      </c>
      <c r="FI80" s="435">
        <v>348</v>
      </c>
      <c r="FJ80" s="435">
        <v>0</v>
      </c>
      <c r="FK80" s="435">
        <v>260</v>
      </c>
      <c r="FL80" s="435"/>
      <c r="FM80" s="435"/>
      <c r="FN80" s="435">
        <v>796</v>
      </c>
      <c r="FO80" s="435">
        <v>0</v>
      </c>
      <c r="FP80" s="435">
        <v>367</v>
      </c>
      <c r="FQ80" s="435">
        <v>419</v>
      </c>
      <c r="FR80" s="435">
        <v>505</v>
      </c>
      <c r="FS80" s="435"/>
      <c r="FT80" s="435"/>
      <c r="FU80" s="435">
        <v>374</v>
      </c>
      <c r="FV80" s="435">
        <v>418</v>
      </c>
      <c r="FW80" s="435">
        <v>252</v>
      </c>
      <c r="FX80" s="435">
        <v>310</v>
      </c>
      <c r="FY80" s="435">
        <v>638</v>
      </c>
      <c r="FZ80" s="435"/>
      <c r="GA80" s="435"/>
      <c r="GB80" s="435">
        <v>242</v>
      </c>
      <c r="GC80" s="435">
        <v>1</v>
      </c>
      <c r="GD80" s="435">
        <v>162</v>
      </c>
      <c r="GE80" s="435">
        <v>29</v>
      </c>
      <c r="GF80" s="435">
        <v>35</v>
      </c>
      <c r="GG80" s="435"/>
      <c r="GH80" s="435"/>
      <c r="GI80" s="435">
        <v>0</v>
      </c>
      <c r="GJ80" s="435">
        <v>28</v>
      </c>
      <c r="GK80" s="435">
        <v>123</v>
      </c>
      <c r="GL80" s="435">
        <v>25</v>
      </c>
      <c r="GM80" s="435">
        <v>27</v>
      </c>
      <c r="GN80" s="435"/>
      <c r="GO80" s="435"/>
      <c r="GP80" s="435">
        <v>33</v>
      </c>
      <c r="GQ80" s="435">
        <v>229</v>
      </c>
      <c r="GR80" s="435">
        <v>416</v>
      </c>
      <c r="GS80" s="435">
        <v>331</v>
      </c>
      <c r="GT80" s="435">
        <v>15</v>
      </c>
      <c r="GU80" s="435"/>
      <c r="GV80" s="435"/>
      <c r="GW80" s="435">
        <v>13</v>
      </c>
      <c r="GX80" s="435">
        <v>19</v>
      </c>
      <c r="GY80" s="435">
        <v>279</v>
      </c>
      <c r="GZ80" s="435">
        <v>62</v>
      </c>
      <c r="HA80" s="435">
        <v>326</v>
      </c>
      <c r="HB80" s="435">
        <v>482</v>
      </c>
      <c r="HC80" s="435"/>
      <c r="HD80" s="435">
        <v>675</v>
      </c>
      <c r="HE80" s="435">
        <v>303</v>
      </c>
      <c r="HF80" s="435">
        <v>23</v>
      </c>
      <c r="HG80" s="435">
        <v>378</v>
      </c>
      <c r="HH80" s="435">
        <v>0</v>
      </c>
      <c r="HI80" s="435"/>
      <c r="HJ80" s="435"/>
      <c r="HK80" s="435">
        <v>113</v>
      </c>
      <c r="HL80" s="435">
        <v>153</v>
      </c>
      <c r="HM80" s="435">
        <v>451</v>
      </c>
      <c r="HN80" s="435">
        <v>322</v>
      </c>
      <c r="HO80" s="435">
        <v>368</v>
      </c>
      <c r="HP80" s="435"/>
      <c r="HQ80" s="435"/>
      <c r="HR80" s="435">
        <v>5</v>
      </c>
      <c r="HS80" s="435">
        <v>480</v>
      </c>
      <c r="HT80" s="435">
        <v>493</v>
      </c>
      <c r="HU80" s="435">
        <v>791</v>
      </c>
      <c r="HV80" s="435">
        <v>791</v>
      </c>
      <c r="HW80" s="435"/>
      <c r="HX80" s="435"/>
      <c r="HY80" s="435">
        <v>543</v>
      </c>
      <c r="HZ80" s="435">
        <v>818</v>
      </c>
      <c r="IA80" s="435">
        <v>840</v>
      </c>
      <c r="IB80" s="435">
        <v>892</v>
      </c>
      <c r="IC80" s="435">
        <v>631</v>
      </c>
      <c r="ID80" s="435"/>
      <c r="IE80" s="435"/>
      <c r="IF80" s="435">
        <v>2</v>
      </c>
      <c r="IG80" s="435">
        <v>590</v>
      </c>
      <c r="IH80" s="435">
        <v>37</v>
      </c>
      <c r="II80" s="435">
        <v>0</v>
      </c>
      <c r="IJ80" s="435">
        <v>32</v>
      </c>
      <c r="IK80" s="435"/>
      <c r="IL80" s="435"/>
      <c r="IM80" s="435"/>
      <c r="IN80" s="435">
        <v>230</v>
      </c>
      <c r="IO80" s="435">
        <v>446</v>
      </c>
      <c r="IP80" s="435">
        <v>330</v>
      </c>
      <c r="IQ80" s="435">
        <v>777</v>
      </c>
      <c r="IR80" s="435">
        <v>23</v>
      </c>
      <c r="IS80" s="435"/>
      <c r="IT80" s="435">
        <v>606</v>
      </c>
      <c r="IU80" s="435">
        <v>55</v>
      </c>
      <c r="IV80" s="435">
        <v>2</v>
      </c>
      <c r="IW80" s="435">
        <v>0</v>
      </c>
      <c r="IX80" s="435">
        <v>0</v>
      </c>
      <c r="IY80" s="435"/>
      <c r="IZ80" s="435"/>
      <c r="JA80" s="435">
        <v>0</v>
      </c>
      <c r="JB80" s="435">
        <v>290</v>
      </c>
      <c r="JC80" s="435">
        <v>0</v>
      </c>
      <c r="JD80" s="435">
        <v>94</v>
      </c>
      <c r="JE80" s="435">
        <v>0</v>
      </c>
      <c r="JF80" s="435">
        <v>0</v>
      </c>
      <c r="JG80" s="435"/>
      <c r="JH80" s="435">
        <v>0</v>
      </c>
      <c r="JI80" s="435">
        <v>0</v>
      </c>
      <c r="JJ80" s="435">
        <v>0</v>
      </c>
      <c r="JK80" s="435">
        <v>0</v>
      </c>
      <c r="JL80" s="435">
        <v>0</v>
      </c>
      <c r="JM80" s="435"/>
      <c r="JN80" s="435"/>
      <c r="JO80" s="435">
        <v>0</v>
      </c>
      <c r="JP80" s="435">
        <v>0</v>
      </c>
      <c r="JQ80" s="435">
        <v>0</v>
      </c>
      <c r="JR80" s="435">
        <v>556</v>
      </c>
      <c r="JS80" s="435">
        <v>498</v>
      </c>
      <c r="JT80" s="435"/>
      <c r="JU80" s="435"/>
      <c r="JV80" s="435">
        <v>470</v>
      </c>
      <c r="JW80" s="435">
        <v>538</v>
      </c>
      <c r="JX80" s="435">
        <v>535</v>
      </c>
      <c r="JY80" s="435">
        <v>637</v>
      </c>
      <c r="JZ80" s="435">
        <v>22</v>
      </c>
      <c r="KA80" s="435"/>
      <c r="KB80" s="435"/>
      <c r="KC80" s="435">
        <v>0</v>
      </c>
      <c r="KD80" s="435">
        <v>0</v>
      </c>
      <c r="KE80" s="435">
        <v>0</v>
      </c>
      <c r="KF80" s="435">
        <v>0</v>
      </c>
      <c r="KG80" s="435">
        <v>0</v>
      </c>
      <c r="KH80" s="435"/>
      <c r="KI80" s="435"/>
      <c r="KJ80" s="435">
        <v>0</v>
      </c>
      <c r="KK80" s="435">
        <v>0</v>
      </c>
      <c r="KL80" s="435">
        <v>0</v>
      </c>
      <c r="KM80" s="435">
        <v>0</v>
      </c>
      <c r="KN80" s="1461"/>
      <c r="KO80" s="435">
        <v>0</v>
      </c>
      <c r="KP80" s="435">
        <v>0</v>
      </c>
      <c r="KQ80" s="435">
        <v>0</v>
      </c>
      <c r="KR80" s="435">
        <v>0</v>
      </c>
      <c r="KS80" s="435">
        <v>1</v>
      </c>
      <c r="KT80" s="435">
        <v>0</v>
      </c>
      <c r="KU80" s="435">
        <v>0</v>
      </c>
      <c r="KV80" s="435">
        <v>0</v>
      </c>
      <c r="KW80" s="435"/>
      <c r="KX80" s="435">
        <v>0</v>
      </c>
      <c r="KY80" s="435">
        <v>0</v>
      </c>
      <c r="KZ80" s="435">
        <v>319</v>
      </c>
      <c r="LA80" s="435">
        <v>0</v>
      </c>
      <c r="LB80" s="435">
        <v>0</v>
      </c>
      <c r="LC80" s="435"/>
      <c r="LD80" s="435"/>
      <c r="LE80" s="435">
        <v>0</v>
      </c>
      <c r="LF80" s="435">
        <v>0</v>
      </c>
      <c r="LG80" s="435">
        <v>0</v>
      </c>
      <c r="LH80" s="435">
        <v>0</v>
      </c>
      <c r="LI80" s="435">
        <v>47</v>
      </c>
      <c r="LJ80" s="435"/>
      <c r="LK80" s="435"/>
      <c r="LL80" s="435">
        <v>390</v>
      </c>
      <c r="LM80" s="435">
        <v>477</v>
      </c>
      <c r="LN80" s="435">
        <v>393</v>
      </c>
      <c r="LO80" s="1499"/>
      <c r="LP80" s="1499"/>
      <c r="LQ80" s="435">
        <v>0</v>
      </c>
      <c r="LR80" s="435"/>
      <c r="LS80" s="435">
        <v>0</v>
      </c>
      <c r="LT80" s="435">
        <v>0</v>
      </c>
      <c r="LU80" s="435">
        <v>0</v>
      </c>
      <c r="LV80" s="435"/>
      <c r="LW80" s="435"/>
      <c r="LX80" s="435">
        <v>0</v>
      </c>
      <c r="LY80" s="435"/>
      <c r="LZ80" s="435">
        <v>0</v>
      </c>
      <c r="MA80" s="435">
        <v>559</v>
      </c>
      <c r="MB80" s="435">
        <v>183</v>
      </c>
      <c r="MC80" s="435">
        <v>114</v>
      </c>
      <c r="MD80" s="435">
        <v>145</v>
      </c>
      <c r="ME80" s="435"/>
      <c r="MF80" s="435"/>
      <c r="MG80" s="435">
        <v>0</v>
      </c>
      <c r="MH80" s="435">
        <v>0</v>
      </c>
      <c r="MI80" s="435">
        <v>0</v>
      </c>
      <c r="MJ80" s="435">
        <v>2</v>
      </c>
      <c r="MK80" s="435">
        <v>0</v>
      </c>
      <c r="ML80" s="435"/>
      <c r="MM80" s="435"/>
      <c r="MN80" s="435">
        <v>280</v>
      </c>
      <c r="MO80" s="435"/>
      <c r="MP80" s="435">
        <v>279</v>
      </c>
      <c r="MQ80" s="435">
        <v>1</v>
      </c>
      <c r="MR80" s="435">
        <v>0</v>
      </c>
      <c r="MS80" s="435"/>
      <c r="MT80" s="435"/>
      <c r="MU80" s="435"/>
      <c r="MV80" s="435">
        <v>0</v>
      </c>
      <c r="MW80" s="435">
        <v>2</v>
      </c>
      <c r="MX80" s="435">
        <v>0</v>
      </c>
      <c r="MY80" s="435">
        <v>0</v>
      </c>
      <c r="MZ80" s="435"/>
      <c r="NA80" s="435"/>
    </row>
    <row r="81" spans="1:368" ht="15" customHeight="1">
      <c r="A81" s="64" t="s">
        <v>563</v>
      </c>
      <c r="B81" s="435">
        <v>13</v>
      </c>
      <c r="C81" s="435">
        <v>1</v>
      </c>
      <c r="D81" s="435">
        <v>1</v>
      </c>
      <c r="E81" s="435">
        <v>0</v>
      </c>
      <c r="F81" s="435">
        <v>1</v>
      </c>
      <c r="G81" s="435"/>
      <c r="H81" s="435"/>
      <c r="I81" s="435">
        <v>558</v>
      </c>
      <c r="J81" s="435">
        <v>24</v>
      </c>
      <c r="K81" s="435">
        <v>0</v>
      </c>
      <c r="L81" s="435">
        <v>0</v>
      </c>
      <c r="M81" s="435">
        <v>0</v>
      </c>
      <c r="N81" s="435"/>
      <c r="O81" s="435"/>
      <c r="P81" s="435">
        <v>0</v>
      </c>
      <c r="Q81" s="435">
        <v>0</v>
      </c>
      <c r="R81" s="435">
        <v>0</v>
      </c>
      <c r="S81" s="739"/>
      <c r="T81" s="435">
        <v>0</v>
      </c>
      <c r="U81" s="435"/>
      <c r="V81" s="435"/>
      <c r="W81" s="435">
        <v>0</v>
      </c>
      <c r="X81" s="435">
        <v>0</v>
      </c>
      <c r="Y81" s="435">
        <v>0</v>
      </c>
      <c r="Z81" s="435">
        <v>0</v>
      </c>
      <c r="AA81" s="435">
        <v>0</v>
      </c>
      <c r="AB81" s="435"/>
      <c r="AC81" s="435"/>
      <c r="AD81" s="435">
        <v>0</v>
      </c>
      <c r="AE81" s="435">
        <v>0</v>
      </c>
      <c r="AF81" s="435">
        <v>416</v>
      </c>
      <c r="AG81" s="435">
        <v>246</v>
      </c>
      <c r="AH81" s="435">
        <v>8</v>
      </c>
      <c r="AI81" s="435"/>
      <c r="AJ81" s="435"/>
      <c r="AK81" s="435">
        <v>3</v>
      </c>
      <c r="AL81" s="435">
        <v>0</v>
      </c>
      <c r="AM81" s="435">
        <v>311</v>
      </c>
      <c r="AN81" s="435">
        <v>0</v>
      </c>
      <c r="AO81" s="435">
        <v>9</v>
      </c>
      <c r="AP81" s="435"/>
      <c r="AQ81" s="435"/>
      <c r="AR81" s="435">
        <v>0</v>
      </c>
      <c r="AS81" s="435">
        <v>104</v>
      </c>
      <c r="AT81" s="435">
        <v>76</v>
      </c>
      <c r="AU81" s="435">
        <v>1499</v>
      </c>
      <c r="AV81" s="435">
        <v>0</v>
      </c>
      <c r="AW81" s="435"/>
      <c r="AX81" s="435"/>
      <c r="AY81" s="435">
        <v>441</v>
      </c>
      <c r="AZ81" s="435">
        <v>2720</v>
      </c>
      <c r="BA81" s="435">
        <v>3213</v>
      </c>
      <c r="BB81" s="435">
        <v>5464</v>
      </c>
      <c r="BC81" s="435">
        <v>4836</v>
      </c>
      <c r="BD81" s="435"/>
      <c r="BE81" s="435"/>
      <c r="BF81" s="435">
        <v>5171</v>
      </c>
      <c r="BG81" s="435">
        <v>4792</v>
      </c>
      <c r="BH81" s="435">
        <v>4205</v>
      </c>
      <c r="BI81" s="435">
        <v>4608</v>
      </c>
      <c r="BJ81" s="435">
        <v>3724</v>
      </c>
      <c r="BK81" s="435"/>
      <c r="BL81" s="435"/>
      <c r="BM81" s="435">
        <v>3717</v>
      </c>
      <c r="BN81" s="435">
        <v>1566</v>
      </c>
      <c r="BO81" s="435">
        <v>642</v>
      </c>
      <c r="BP81" s="435">
        <v>859</v>
      </c>
      <c r="BQ81" s="435">
        <v>956</v>
      </c>
      <c r="BR81" s="435"/>
      <c r="BS81" s="435"/>
      <c r="BT81" s="435">
        <v>282</v>
      </c>
      <c r="BU81" s="435">
        <v>99</v>
      </c>
      <c r="BV81" s="435">
        <v>25</v>
      </c>
      <c r="BW81" s="435">
        <v>0</v>
      </c>
      <c r="BX81" s="435">
        <v>11</v>
      </c>
      <c r="BY81" s="435"/>
      <c r="BZ81" s="435"/>
      <c r="CA81" s="435">
        <v>382</v>
      </c>
      <c r="CB81" s="435">
        <v>2</v>
      </c>
      <c r="CC81" s="435">
        <v>60</v>
      </c>
      <c r="CD81" s="435">
        <v>0</v>
      </c>
      <c r="CE81" s="435">
        <v>15</v>
      </c>
      <c r="CF81" s="435">
        <v>15</v>
      </c>
      <c r="CG81" s="435"/>
      <c r="CH81" s="435">
        <v>15</v>
      </c>
      <c r="CI81" s="435">
        <v>28</v>
      </c>
      <c r="CJ81" s="435">
        <v>0</v>
      </c>
      <c r="CK81" s="435">
        <v>0</v>
      </c>
      <c r="CL81" s="435">
        <v>0</v>
      </c>
      <c r="CM81" s="435"/>
      <c r="CN81" s="435"/>
      <c r="CO81" s="435">
        <v>0</v>
      </c>
      <c r="CP81" s="435">
        <v>0</v>
      </c>
      <c r="CQ81" s="435">
        <v>0</v>
      </c>
      <c r="CR81" s="435">
        <v>447</v>
      </c>
      <c r="CS81" s="435">
        <v>447</v>
      </c>
      <c r="CT81" s="435"/>
      <c r="CU81" s="435"/>
      <c r="CV81" s="864"/>
      <c r="CW81" s="435">
        <v>2251</v>
      </c>
      <c r="CX81" s="435">
        <v>2348</v>
      </c>
      <c r="CY81" s="435">
        <v>1458</v>
      </c>
      <c r="CZ81" s="435">
        <v>1035</v>
      </c>
      <c r="DA81" s="435"/>
      <c r="DB81" s="435"/>
      <c r="DC81" s="435">
        <v>719</v>
      </c>
      <c r="DD81" s="435">
        <v>1</v>
      </c>
      <c r="DE81" s="435">
        <v>0</v>
      </c>
      <c r="DF81" s="435">
        <v>78</v>
      </c>
      <c r="DG81" s="435">
        <v>0</v>
      </c>
      <c r="DH81" s="435"/>
      <c r="DI81" s="435"/>
      <c r="DJ81" s="435">
        <v>714</v>
      </c>
      <c r="DK81" s="435">
        <v>505</v>
      </c>
      <c r="DL81" s="435">
        <v>566</v>
      </c>
      <c r="DM81" s="435">
        <v>138</v>
      </c>
      <c r="DN81" s="435">
        <v>125</v>
      </c>
      <c r="DO81" s="435"/>
      <c r="DP81" s="435"/>
      <c r="DQ81" s="435">
        <v>125</v>
      </c>
      <c r="DR81" s="435">
        <v>2</v>
      </c>
      <c r="DS81" s="435">
        <v>1945</v>
      </c>
      <c r="DT81" s="435">
        <v>1184</v>
      </c>
      <c r="DU81" s="435">
        <v>1317</v>
      </c>
      <c r="DV81" s="435"/>
      <c r="DW81" s="435"/>
      <c r="DX81" s="435">
        <v>2602</v>
      </c>
      <c r="DY81" s="435">
        <v>1896</v>
      </c>
      <c r="DZ81" s="435">
        <v>2234</v>
      </c>
      <c r="EA81" s="435">
        <v>554</v>
      </c>
      <c r="EB81" s="435">
        <v>4</v>
      </c>
      <c r="EC81" s="435"/>
      <c r="ED81" s="435"/>
      <c r="EE81" s="890"/>
      <c r="EF81" s="435">
        <v>2741</v>
      </c>
      <c r="EG81" s="435">
        <v>1182</v>
      </c>
      <c r="EH81" s="435">
        <v>1182</v>
      </c>
      <c r="EI81" s="435">
        <v>81</v>
      </c>
      <c r="EJ81" s="435"/>
      <c r="EK81" s="435"/>
      <c r="EL81" s="435">
        <v>157</v>
      </c>
      <c r="EM81" s="435">
        <v>3414</v>
      </c>
      <c r="EN81" s="435">
        <v>291</v>
      </c>
      <c r="EO81" s="435">
        <v>4714</v>
      </c>
      <c r="EP81" s="435">
        <v>4218</v>
      </c>
      <c r="EQ81" s="435"/>
      <c r="ER81" s="435"/>
      <c r="ES81" s="435">
        <v>4315</v>
      </c>
      <c r="ET81" s="435">
        <v>4159</v>
      </c>
      <c r="EU81" s="435">
        <v>3696</v>
      </c>
      <c r="EV81" s="435">
        <v>4916</v>
      </c>
      <c r="EW81" s="435">
        <v>6175</v>
      </c>
      <c r="EX81" s="435">
        <v>5407</v>
      </c>
      <c r="EY81" s="435"/>
      <c r="EZ81" s="435">
        <v>4723</v>
      </c>
      <c r="FA81" s="435">
        <v>5505</v>
      </c>
      <c r="FB81" s="435">
        <v>4250</v>
      </c>
      <c r="FC81" s="435">
        <v>4317</v>
      </c>
      <c r="FD81" s="435">
        <v>4905</v>
      </c>
      <c r="FE81" s="435"/>
      <c r="FF81" s="435"/>
      <c r="FG81" s="435">
        <v>4124</v>
      </c>
      <c r="FH81" s="435">
        <v>5774</v>
      </c>
      <c r="FI81" s="435">
        <v>5007</v>
      </c>
      <c r="FJ81" s="435">
        <v>5502</v>
      </c>
      <c r="FK81" s="435">
        <v>5940</v>
      </c>
      <c r="FL81" s="435"/>
      <c r="FM81" s="435"/>
      <c r="FN81" s="435">
        <v>4855</v>
      </c>
      <c r="FO81" s="435">
        <v>3335</v>
      </c>
      <c r="FP81" s="435">
        <v>2021</v>
      </c>
      <c r="FQ81" s="435">
        <v>2543</v>
      </c>
      <c r="FR81" s="435">
        <v>4156</v>
      </c>
      <c r="FS81" s="435"/>
      <c r="FT81" s="435"/>
      <c r="FU81" s="435">
        <v>2635</v>
      </c>
      <c r="FV81" s="435">
        <v>835</v>
      </c>
      <c r="FW81" s="435">
        <v>1635</v>
      </c>
      <c r="FX81" s="435">
        <v>1212</v>
      </c>
      <c r="FY81" s="435">
        <v>1283</v>
      </c>
      <c r="FZ81" s="435"/>
      <c r="GA81" s="435"/>
      <c r="GB81" s="435">
        <v>288</v>
      </c>
      <c r="GC81" s="435">
        <v>76</v>
      </c>
      <c r="GD81" s="435">
        <v>327</v>
      </c>
      <c r="GE81" s="435">
        <v>64</v>
      </c>
      <c r="GF81" s="435">
        <v>4</v>
      </c>
      <c r="GG81" s="435"/>
      <c r="GH81" s="435"/>
      <c r="GI81" s="435">
        <v>4</v>
      </c>
      <c r="GJ81" s="435">
        <v>93</v>
      </c>
      <c r="GK81" s="435">
        <v>815</v>
      </c>
      <c r="GL81" s="435">
        <v>383</v>
      </c>
      <c r="GM81" s="435">
        <v>220</v>
      </c>
      <c r="GN81" s="435"/>
      <c r="GO81" s="435"/>
      <c r="GP81" s="435">
        <v>449</v>
      </c>
      <c r="GQ81" s="435">
        <v>2</v>
      </c>
      <c r="GR81" s="435">
        <v>1042</v>
      </c>
      <c r="GS81" s="435">
        <v>150</v>
      </c>
      <c r="GT81" s="435">
        <v>2589</v>
      </c>
      <c r="GU81" s="435"/>
      <c r="GV81" s="435"/>
      <c r="GW81" s="435">
        <v>2286</v>
      </c>
      <c r="GX81" s="435">
        <v>3140</v>
      </c>
      <c r="GY81" s="435">
        <v>5515</v>
      </c>
      <c r="GZ81" s="435">
        <v>4724</v>
      </c>
      <c r="HA81" s="435">
        <v>6213</v>
      </c>
      <c r="HB81" s="435">
        <v>6537</v>
      </c>
      <c r="HC81" s="435"/>
      <c r="HD81" s="435">
        <v>6533</v>
      </c>
      <c r="HE81" s="435">
        <v>5384</v>
      </c>
      <c r="HF81" s="435">
        <v>4830</v>
      </c>
      <c r="HG81" s="435">
        <v>4863</v>
      </c>
      <c r="HH81" s="435">
        <v>4115</v>
      </c>
      <c r="HI81" s="435"/>
      <c r="HJ81" s="435"/>
      <c r="HK81" s="435">
        <v>3805</v>
      </c>
      <c r="HL81" s="435">
        <v>5935</v>
      </c>
      <c r="HM81" s="435">
        <v>6207</v>
      </c>
      <c r="HN81" s="435">
        <v>5230</v>
      </c>
      <c r="HO81" s="435">
        <v>4500</v>
      </c>
      <c r="HP81" s="435"/>
      <c r="HQ81" s="435"/>
      <c r="HR81" s="435">
        <v>4525</v>
      </c>
      <c r="HS81" s="435">
        <v>5522</v>
      </c>
      <c r="HT81" s="435">
        <v>3442</v>
      </c>
      <c r="HU81" s="435">
        <v>5661</v>
      </c>
      <c r="HV81" s="435">
        <v>5661</v>
      </c>
      <c r="HW81" s="435"/>
      <c r="HX81" s="435"/>
      <c r="HY81" s="435">
        <v>1710</v>
      </c>
      <c r="HZ81" s="435">
        <v>2311</v>
      </c>
      <c r="IA81" s="435">
        <v>4668</v>
      </c>
      <c r="IB81" s="435">
        <v>2862</v>
      </c>
      <c r="IC81" s="435">
        <v>4774</v>
      </c>
      <c r="ID81" s="435"/>
      <c r="IE81" s="435"/>
      <c r="IF81" s="435">
        <v>1380</v>
      </c>
      <c r="IG81" s="435">
        <v>278</v>
      </c>
      <c r="IH81" s="435">
        <v>1093</v>
      </c>
      <c r="II81" s="435">
        <v>2734</v>
      </c>
      <c r="IJ81" s="435">
        <v>3517</v>
      </c>
      <c r="IK81" s="435"/>
      <c r="IL81" s="435"/>
      <c r="IM81" s="435"/>
      <c r="IN81" s="435">
        <v>1218</v>
      </c>
      <c r="IO81" s="435">
        <v>4058</v>
      </c>
      <c r="IP81" s="435">
        <v>4747</v>
      </c>
      <c r="IQ81" s="435">
        <v>3371</v>
      </c>
      <c r="IR81" s="435">
        <v>2570</v>
      </c>
      <c r="IS81" s="435"/>
      <c r="IT81" s="435">
        <v>1472</v>
      </c>
      <c r="IU81" s="435">
        <v>809</v>
      </c>
      <c r="IV81" s="435">
        <v>113</v>
      </c>
      <c r="IW81" s="435">
        <v>96</v>
      </c>
      <c r="IX81" s="435">
        <v>92</v>
      </c>
      <c r="IY81" s="435"/>
      <c r="IZ81" s="435"/>
      <c r="JA81" s="435">
        <v>1174</v>
      </c>
      <c r="JB81" s="435">
        <v>170</v>
      </c>
      <c r="JC81" s="435">
        <v>170</v>
      </c>
      <c r="JD81" s="435">
        <v>170</v>
      </c>
      <c r="JE81" s="435">
        <v>134</v>
      </c>
      <c r="JF81" s="435">
        <v>132</v>
      </c>
      <c r="JG81" s="435"/>
      <c r="JH81" s="435">
        <v>0</v>
      </c>
      <c r="JI81" s="435">
        <v>29</v>
      </c>
      <c r="JJ81" s="435">
        <v>14</v>
      </c>
      <c r="JK81" s="435">
        <v>2</v>
      </c>
      <c r="JL81" s="435">
        <v>27</v>
      </c>
      <c r="JM81" s="435"/>
      <c r="JN81" s="435"/>
      <c r="JO81" s="435">
        <v>27</v>
      </c>
      <c r="JP81" s="435">
        <v>1128</v>
      </c>
      <c r="JQ81" s="435">
        <v>4588</v>
      </c>
      <c r="JR81" s="435">
        <v>5849</v>
      </c>
      <c r="JS81" s="435">
        <v>5596</v>
      </c>
      <c r="JT81" s="435"/>
      <c r="JU81" s="435"/>
      <c r="JV81" s="435">
        <v>4328</v>
      </c>
      <c r="JW81" s="435">
        <v>2522</v>
      </c>
      <c r="JX81" s="435">
        <v>1576</v>
      </c>
      <c r="JY81" s="435">
        <v>762</v>
      </c>
      <c r="JZ81" s="435">
        <v>7</v>
      </c>
      <c r="KA81" s="435"/>
      <c r="KB81" s="435"/>
      <c r="KC81" s="435">
        <v>2</v>
      </c>
      <c r="KD81" s="435">
        <v>863</v>
      </c>
      <c r="KE81" s="435">
        <v>3</v>
      </c>
      <c r="KF81" s="435">
        <v>723</v>
      </c>
      <c r="KG81" s="435">
        <v>2</v>
      </c>
      <c r="KH81" s="435"/>
      <c r="KI81" s="435"/>
      <c r="KJ81" s="435">
        <v>178</v>
      </c>
      <c r="KK81" s="435">
        <v>176</v>
      </c>
      <c r="KL81" s="435">
        <v>38</v>
      </c>
      <c r="KM81" s="435">
        <v>0</v>
      </c>
      <c r="KN81" s="1461"/>
      <c r="KO81" s="435">
        <v>0</v>
      </c>
      <c r="KP81" s="435">
        <v>0</v>
      </c>
      <c r="KQ81" s="435">
        <v>0</v>
      </c>
      <c r="KR81" s="435">
        <v>0</v>
      </c>
      <c r="KS81" s="435">
        <v>0</v>
      </c>
      <c r="KT81" s="435">
        <v>0</v>
      </c>
      <c r="KU81" s="435">
        <v>368</v>
      </c>
      <c r="KV81" s="435">
        <v>368</v>
      </c>
      <c r="KW81" s="435"/>
      <c r="KX81" s="435">
        <v>0</v>
      </c>
      <c r="KY81" s="435">
        <v>47</v>
      </c>
      <c r="KZ81" s="435">
        <v>2</v>
      </c>
      <c r="LA81" s="435">
        <v>140</v>
      </c>
      <c r="LB81" s="435">
        <v>0</v>
      </c>
      <c r="LC81" s="435"/>
      <c r="LD81" s="435"/>
      <c r="LE81" s="435">
        <v>1937</v>
      </c>
      <c r="LF81" s="435">
        <v>1584</v>
      </c>
      <c r="LG81" s="435">
        <v>1152</v>
      </c>
      <c r="LH81" s="435">
        <v>1011</v>
      </c>
      <c r="LI81" s="435">
        <v>815</v>
      </c>
      <c r="LJ81" s="435"/>
      <c r="LK81" s="435"/>
      <c r="LL81" s="435">
        <v>2583</v>
      </c>
      <c r="LM81" s="435">
        <v>1942</v>
      </c>
      <c r="LN81" s="435">
        <v>1136</v>
      </c>
      <c r="LO81" s="1499"/>
      <c r="LP81" s="1499"/>
      <c r="LQ81" s="435">
        <v>100</v>
      </c>
      <c r="LR81" s="435"/>
      <c r="LS81" s="435">
        <v>1</v>
      </c>
      <c r="LT81" s="435">
        <v>97</v>
      </c>
      <c r="LU81" s="435">
        <v>0</v>
      </c>
      <c r="LV81" s="435"/>
      <c r="LW81" s="435"/>
      <c r="LX81" s="435">
        <v>613</v>
      </c>
      <c r="LY81" s="435"/>
      <c r="LZ81" s="435">
        <v>613</v>
      </c>
      <c r="MA81" s="435">
        <v>1350</v>
      </c>
      <c r="MB81" s="435">
        <v>2674</v>
      </c>
      <c r="MC81" s="435">
        <v>2200</v>
      </c>
      <c r="MD81" s="435">
        <v>1908</v>
      </c>
      <c r="ME81" s="435"/>
      <c r="MF81" s="435"/>
      <c r="MG81" s="435">
        <v>504</v>
      </c>
      <c r="MH81" s="435">
        <v>10</v>
      </c>
      <c r="MI81" s="435">
        <v>989</v>
      </c>
      <c r="MJ81" s="435">
        <v>27</v>
      </c>
      <c r="MK81" s="435">
        <v>0</v>
      </c>
      <c r="ML81" s="435"/>
      <c r="MM81" s="435"/>
      <c r="MN81" s="435">
        <v>2414</v>
      </c>
      <c r="MO81" s="435"/>
      <c r="MP81" s="435">
        <v>1312</v>
      </c>
      <c r="MQ81" s="435">
        <v>1428</v>
      </c>
      <c r="MR81" s="435">
        <v>2556</v>
      </c>
      <c r="MS81" s="435"/>
      <c r="MT81" s="435"/>
      <c r="MU81" s="435"/>
      <c r="MV81" s="435">
        <v>1842</v>
      </c>
      <c r="MW81" s="435">
        <v>1464</v>
      </c>
      <c r="MX81" s="435">
        <v>1267</v>
      </c>
      <c r="MY81" s="435">
        <v>1040</v>
      </c>
      <c r="MZ81" s="435"/>
      <c r="NA81" s="435"/>
    </row>
    <row r="82" spans="1:368" ht="15" customHeight="1">
      <c r="A82" s="64" t="s">
        <v>564</v>
      </c>
      <c r="B82" s="435">
        <v>0</v>
      </c>
      <c r="C82" s="435">
        <v>6</v>
      </c>
      <c r="D82" s="435">
        <v>0</v>
      </c>
      <c r="E82" s="435">
        <v>0</v>
      </c>
      <c r="F82" s="435">
        <v>0</v>
      </c>
      <c r="G82" s="435"/>
      <c r="H82" s="435"/>
      <c r="I82" s="435">
        <v>0</v>
      </c>
      <c r="J82" s="435">
        <v>0</v>
      </c>
      <c r="K82" s="435">
        <v>0</v>
      </c>
      <c r="L82" s="435">
        <v>0</v>
      </c>
      <c r="M82" s="435">
        <v>4</v>
      </c>
      <c r="N82" s="435"/>
      <c r="O82" s="435"/>
      <c r="P82" s="435">
        <v>0</v>
      </c>
      <c r="Q82" s="435">
        <v>0</v>
      </c>
      <c r="R82" s="435">
        <v>0</v>
      </c>
      <c r="S82" s="739"/>
      <c r="T82" s="435">
        <v>59</v>
      </c>
      <c r="U82" s="435"/>
      <c r="V82" s="435"/>
      <c r="W82" s="435">
        <v>0</v>
      </c>
      <c r="X82" s="435">
        <v>0</v>
      </c>
      <c r="Y82" s="435">
        <v>2</v>
      </c>
      <c r="Z82" s="435">
        <v>3</v>
      </c>
      <c r="AA82" s="435">
        <v>121</v>
      </c>
      <c r="AB82" s="435"/>
      <c r="AC82" s="435"/>
      <c r="AD82" s="435">
        <v>0</v>
      </c>
      <c r="AE82" s="435">
        <v>68</v>
      </c>
      <c r="AF82" s="435">
        <v>8</v>
      </c>
      <c r="AG82" s="435">
        <v>37</v>
      </c>
      <c r="AH82" s="435">
        <v>0</v>
      </c>
      <c r="AI82" s="435"/>
      <c r="AJ82" s="435"/>
      <c r="AK82" s="435">
        <v>21</v>
      </c>
      <c r="AL82" s="435">
        <v>0</v>
      </c>
      <c r="AM82" s="435">
        <v>73</v>
      </c>
      <c r="AN82" s="435">
        <v>34</v>
      </c>
      <c r="AO82" s="435">
        <v>60</v>
      </c>
      <c r="AP82" s="435"/>
      <c r="AQ82" s="435"/>
      <c r="AR82" s="435">
        <v>0</v>
      </c>
      <c r="AS82" s="435">
        <v>0</v>
      </c>
      <c r="AT82" s="435">
        <v>40</v>
      </c>
      <c r="AU82" s="435">
        <v>62</v>
      </c>
      <c r="AV82" s="435">
        <v>284</v>
      </c>
      <c r="AW82" s="435"/>
      <c r="AX82" s="435"/>
      <c r="AY82" s="435">
        <v>0</v>
      </c>
      <c r="AZ82" s="435">
        <v>32</v>
      </c>
      <c r="BA82" s="435">
        <v>126</v>
      </c>
      <c r="BB82" s="435">
        <v>398</v>
      </c>
      <c r="BC82" s="435">
        <v>195</v>
      </c>
      <c r="BD82" s="435"/>
      <c r="BE82" s="435"/>
      <c r="BF82" s="435">
        <v>9</v>
      </c>
      <c r="BG82" s="435">
        <v>22</v>
      </c>
      <c r="BH82" s="435">
        <v>186</v>
      </c>
      <c r="BI82" s="435">
        <v>270</v>
      </c>
      <c r="BJ82" s="435">
        <v>348</v>
      </c>
      <c r="BK82" s="435"/>
      <c r="BL82" s="435"/>
      <c r="BM82" s="435">
        <v>349</v>
      </c>
      <c r="BN82" s="435">
        <v>335</v>
      </c>
      <c r="BO82" s="435">
        <v>357</v>
      </c>
      <c r="BP82" s="435">
        <v>122</v>
      </c>
      <c r="BQ82" s="435">
        <v>2</v>
      </c>
      <c r="BR82" s="435"/>
      <c r="BS82" s="435"/>
      <c r="BT82" s="435">
        <v>79</v>
      </c>
      <c r="BU82" s="435">
        <v>21</v>
      </c>
      <c r="BV82" s="435">
        <v>5</v>
      </c>
      <c r="BW82" s="435">
        <v>32</v>
      </c>
      <c r="BX82" s="435">
        <v>50</v>
      </c>
      <c r="BY82" s="435"/>
      <c r="BZ82" s="435"/>
      <c r="CA82" s="435">
        <v>0</v>
      </c>
      <c r="CB82" s="435">
        <v>74</v>
      </c>
      <c r="CC82" s="435">
        <v>0</v>
      </c>
      <c r="CD82" s="435">
        <v>19</v>
      </c>
      <c r="CE82" s="435">
        <v>0</v>
      </c>
      <c r="CF82" s="435">
        <v>0</v>
      </c>
      <c r="CG82" s="435"/>
      <c r="CH82" s="435">
        <v>0</v>
      </c>
      <c r="CI82" s="435">
        <v>8</v>
      </c>
      <c r="CJ82" s="435">
        <v>0</v>
      </c>
      <c r="CK82" s="435">
        <v>0</v>
      </c>
      <c r="CL82" s="435">
        <v>0</v>
      </c>
      <c r="CM82" s="435"/>
      <c r="CN82" s="435"/>
      <c r="CO82" s="435">
        <v>0</v>
      </c>
      <c r="CP82" s="435">
        <v>0</v>
      </c>
      <c r="CQ82" s="435">
        <v>0</v>
      </c>
      <c r="CR82" s="435">
        <v>15</v>
      </c>
      <c r="CS82" s="435">
        <v>15</v>
      </c>
      <c r="CT82" s="435"/>
      <c r="CU82" s="435"/>
      <c r="CV82" s="864"/>
      <c r="CW82" s="435">
        <v>103</v>
      </c>
      <c r="CX82" s="435">
        <v>206</v>
      </c>
      <c r="CY82" s="435">
        <v>343</v>
      </c>
      <c r="CZ82" s="435">
        <v>382</v>
      </c>
      <c r="DA82" s="435"/>
      <c r="DB82" s="435"/>
      <c r="DC82" s="435">
        <v>384</v>
      </c>
      <c r="DD82" s="435">
        <v>130</v>
      </c>
      <c r="DE82" s="435">
        <v>3</v>
      </c>
      <c r="DF82" s="435">
        <v>0</v>
      </c>
      <c r="DG82" s="435">
        <v>21</v>
      </c>
      <c r="DH82" s="435"/>
      <c r="DI82" s="435"/>
      <c r="DJ82" s="435">
        <v>21</v>
      </c>
      <c r="DK82" s="435">
        <v>68</v>
      </c>
      <c r="DL82" s="435">
        <v>68</v>
      </c>
      <c r="DM82" s="435">
        <v>185</v>
      </c>
      <c r="DN82" s="435">
        <v>0</v>
      </c>
      <c r="DO82" s="435"/>
      <c r="DP82" s="435"/>
      <c r="DQ82" s="435">
        <v>0</v>
      </c>
      <c r="DR82" s="435">
        <v>55</v>
      </c>
      <c r="DS82" s="435">
        <v>98</v>
      </c>
      <c r="DT82" s="435">
        <v>1</v>
      </c>
      <c r="DU82" s="435">
        <v>102</v>
      </c>
      <c r="DV82" s="435"/>
      <c r="DW82" s="435"/>
      <c r="DX82" s="435">
        <v>142</v>
      </c>
      <c r="DY82" s="435">
        <v>10</v>
      </c>
      <c r="DZ82" s="435">
        <v>198</v>
      </c>
      <c r="EA82" s="435">
        <v>353</v>
      </c>
      <c r="EB82" s="435">
        <v>384</v>
      </c>
      <c r="EC82" s="435"/>
      <c r="ED82" s="435"/>
      <c r="EE82" s="890"/>
      <c r="EF82" s="435">
        <v>186</v>
      </c>
      <c r="EG82" s="435">
        <v>384</v>
      </c>
      <c r="EH82" s="435">
        <v>271</v>
      </c>
      <c r="EI82" s="435">
        <v>129</v>
      </c>
      <c r="EJ82" s="435"/>
      <c r="EK82" s="435"/>
      <c r="EL82" s="435">
        <v>109</v>
      </c>
      <c r="EM82" s="435">
        <v>58</v>
      </c>
      <c r="EN82" s="435">
        <v>58</v>
      </c>
      <c r="EO82" s="435">
        <v>60</v>
      </c>
      <c r="EP82" s="435">
        <v>155</v>
      </c>
      <c r="EQ82" s="435"/>
      <c r="ER82" s="435"/>
      <c r="ES82" s="435">
        <v>298</v>
      </c>
      <c r="ET82" s="435">
        <v>343</v>
      </c>
      <c r="EU82" s="435">
        <v>349</v>
      </c>
      <c r="EV82" s="435">
        <v>151</v>
      </c>
      <c r="EW82" s="435">
        <v>12</v>
      </c>
      <c r="EX82" s="435">
        <v>74</v>
      </c>
      <c r="EY82" s="435"/>
      <c r="EZ82" s="435">
        <v>161</v>
      </c>
      <c r="FA82" s="435">
        <v>173</v>
      </c>
      <c r="FB82" s="435">
        <v>100</v>
      </c>
      <c r="FC82" s="435">
        <v>250</v>
      </c>
      <c r="FD82" s="435">
        <v>256</v>
      </c>
      <c r="FE82" s="435"/>
      <c r="FF82" s="435"/>
      <c r="FG82" s="435">
        <v>260</v>
      </c>
      <c r="FH82" s="435">
        <v>428</v>
      </c>
      <c r="FI82" s="435">
        <v>323</v>
      </c>
      <c r="FJ82" s="435">
        <v>240</v>
      </c>
      <c r="FK82" s="435">
        <v>280</v>
      </c>
      <c r="FL82" s="435"/>
      <c r="FM82" s="435"/>
      <c r="FN82" s="435">
        <v>552</v>
      </c>
      <c r="FO82" s="435">
        <v>481</v>
      </c>
      <c r="FP82" s="435">
        <v>293</v>
      </c>
      <c r="FQ82" s="435">
        <v>192</v>
      </c>
      <c r="FR82" s="435">
        <v>216</v>
      </c>
      <c r="FS82" s="435"/>
      <c r="FT82" s="435"/>
      <c r="FU82" s="435">
        <v>144</v>
      </c>
      <c r="FV82" s="435"/>
      <c r="FW82" s="435">
        <v>39</v>
      </c>
      <c r="FX82" s="435">
        <v>166</v>
      </c>
      <c r="FY82" s="435">
        <v>220</v>
      </c>
      <c r="FZ82" s="435"/>
      <c r="GA82" s="435"/>
      <c r="GB82" s="435">
        <v>40</v>
      </c>
      <c r="GC82" s="435">
        <v>48</v>
      </c>
      <c r="GD82" s="435">
        <v>17</v>
      </c>
      <c r="GE82" s="435">
        <v>74</v>
      </c>
      <c r="GF82" s="435">
        <v>74</v>
      </c>
      <c r="GG82" s="435"/>
      <c r="GH82" s="435"/>
      <c r="GI82" s="435">
        <v>2</v>
      </c>
      <c r="GJ82" s="435">
        <v>2</v>
      </c>
      <c r="GK82" s="435">
        <v>2</v>
      </c>
      <c r="GL82" s="435">
        <v>83</v>
      </c>
      <c r="GM82" s="435">
        <v>37</v>
      </c>
      <c r="GN82" s="435"/>
      <c r="GO82" s="435"/>
      <c r="GP82" s="435">
        <v>17</v>
      </c>
      <c r="GQ82" s="435">
        <v>127</v>
      </c>
      <c r="GR82" s="435">
        <v>2</v>
      </c>
      <c r="GS82" s="435">
        <v>2</v>
      </c>
      <c r="GT82" s="435">
        <v>5</v>
      </c>
      <c r="GU82" s="435"/>
      <c r="GV82" s="435"/>
      <c r="GW82" s="435">
        <v>56</v>
      </c>
      <c r="GX82" s="435">
        <v>128</v>
      </c>
      <c r="GY82" s="435">
        <v>172</v>
      </c>
      <c r="GZ82" s="435">
        <v>98</v>
      </c>
      <c r="HA82" s="435">
        <v>181</v>
      </c>
      <c r="HB82" s="435">
        <v>165</v>
      </c>
      <c r="HC82" s="435"/>
      <c r="HD82" s="435">
        <v>87</v>
      </c>
      <c r="HE82" s="435">
        <v>9</v>
      </c>
      <c r="HF82" s="435">
        <v>3</v>
      </c>
      <c r="HG82" s="435">
        <v>26</v>
      </c>
      <c r="HH82" s="435">
        <v>33</v>
      </c>
      <c r="HI82" s="435"/>
      <c r="HJ82" s="435"/>
      <c r="HK82" s="435">
        <v>2</v>
      </c>
      <c r="HL82" s="435">
        <v>12</v>
      </c>
      <c r="HM82" s="435">
        <v>10</v>
      </c>
      <c r="HN82" s="435">
        <v>140</v>
      </c>
      <c r="HO82" s="435">
        <v>187</v>
      </c>
      <c r="HP82" s="435"/>
      <c r="HQ82" s="435"/>
      <c r="HR82" s="435">
        <v>89</v>
      </c>
      <c r="HS82" s="435">
        <v>201</v>
      </c>
      <c r="HT82" s="435">
        <v>294</v>
      </c>
      <c r="HU82" s="435">
        <v>157</v>
      </c>
      <c r="HV82" s="435">
        <v>157</v>
      </c>
      <c r="HW82" s="435"/>
      <c r="HX82" s="435"/>
      <c r="HY82" s="435">
        <v>106</v>
      </c>
      <c r="HZ82" s="435">
        <v>271</v>
      </c>
      <c r="IA82" s="435">
        <v>356</v>
      </c>
      <c r="IB82" s="435">
        <v>211</v>
      </c>
      <c r="IC82" s="435">
        <v>182</v>
      </c>
      <c r="ID82" s="435"/>
      <c r="IE82" s="435"/>
      <c r="IF82" s="435">
        <v>364</v>
      </c>
      <c r="IG82" s="435">
        <v>391</v>
      </c>
      <c r="IH82" s="435">
        <v>105</v>
      </c>
      <c r="II82" s="435">
        <v>8</v>
      </c>
      <c r="IJ82" s="435">
        <v>22</v>
      </c>
      <c r="IK82" s="435"/>
      <c r="IL82" s="435"/>
      <c r="IM82" s="435"/>
      <c r="IN82" s="435">
        <v>27</v>
      </c>
      <c r="IO82" s="435">
        <v>10</v>
      </c>
      <c r="IP82" s="435">
        <v>40</v>
      </c>
      <c r="IQ82" s="435">
        <v>77</v>
      </c>
      <c r="IR82" s="435">
        <v>79</v>
      </c>
      <c r="IS82" s="435"/>
      <c r="IT82" s="435">
        <v>80</v>
      </c>
      <c r="IU82" s="435">
        <v>7</v>
      </c>
      <c r="IV82" s="435">
        <v>6</v>
      </c>
      <c r="IW82" s="435">
        <v>5</v>
      </c>
      <c r="IX82" s="435">
        <v>9</v>
      </c>
      <c r="IY82" s="435"/>
      <c r="IZ82" s="435"/>
      <c r="JA82" s="435">
        <v>5</v>
      </c>
      <c r="JB82" s="435">
        <v>6</v>
      </c>
      <c r="JC82" s="435">
        <v>4</v>
      </c>
      <c r="JD82" s="435">
        <v>4</v>
      </c>
      <c r="JE82" s="435">
        <v>4</v>
      </c>
      <c r="JF82" s="435">
        <v>3</v>
      </c>
      <c r="JG82" s="435"/>
      <c r="JH82" s="435">
        <v>13</v>
      </c>
      <c r="JI82" s="435">
        <v>2</v>
      </c>
      <c r="JJ82" s="435">
        <v>2</v>
      </c>
      <c r="JK82" s="435">
        <v>2</v>
      </c>
      <c r="JL82" s="435">
        <v>2</v>
      </c>
      <c r="JM82" s="435"/>
      <c r="JN82" s="435"/>
      <c r="JO82" s="435">
        <v>1</v>
      </c>
      <c r="JP82" s="435">
        <v>1</v>
      </c>
      <c r="JQ82" s="435">
        <v>1</v>
      </c>
      <c r="JR82" s="435">
        <v>12</v>
      </c>
      <c r="JS82" s="435">
        <v>20</v>
      </c>
      <c r="JT82" s="435"/>
      <c r="JU82" s="435"/>
      <c r="JV82" s="435">
        <v>30</v>
      </c>
      <c r="JW82" s="435">
        <v>49</v>
      </c>
      <c r="JX82" s="435">
        <v>84</v>
      </c>
      <c r="JY82" s="435">
        <v>329</v>
      </c>
      <c r="JZ82" s="435">
        <v>125</v>
      </c>
      <c r="KA82" s="435"/>
      <c r="KB82" s="435"/>
      <c r="KC82" s="435">
        <v>1</v>
      </c>
      <c r="KD82" s="435">
        <v>0</v>
      </c>
      <c r="KE82" s="435">
        <v>41</v>
      </c>
      <c r="KF82" s="435">
        <v>41</v>
      </c>
      <c r="KG82" s="435">
        <v>14</v>
      </c>
      <c r="KH82" s="435"/>
      <c r="KI82" s="435"/>
      <c r="KJ82" s="435">
        <v>0</v>
      </c>
      <c r="KK82" s="435">
        <v>0</v>
      </c>
      <c r="KL82" s="435">
        <v>11</v>
      </c>
      <c r="KM82" s="435">
        <v>0</v>
      </c>
      <c r="KN82" s="1461"/>
      <c r="KO82" s="435">
        <v>0</v>
      </c>
      <c r="KP82" s="435">
        <v>0</v>
      </c>
      <c r="KQ82" s="435">
        <v>0</v>
      </c>
      <c r="KR82" s="435">
        <v>0</v>
      </c>
      <c r="KS82" s="435">
        <v>0</v>
      </c>
      <c r="KT82" s="435">
        <v>0</v>
      </c>
      <c r="KU82" s="435">
        <v>0</v>
      </c>
      <c r="KV82" s="435">
        <v>0</v>
      </c>
      <c r="KW82" s="435"/>
      <c r="KX82" s="435">
        <v>17</v>
      </c>
      <c r="KY82" s="435">
        <v>0</v>
      </c>
      <c r="KZ82" s="435">
        <v>0</v>
      </c>
      <c r="LA82" s="435">
        <v>0</v>
      </c>
      <c r="LB82" s="435">
        <v>0</v>
      </c>
      <c r="LC82" s="435"/>
      <c r="LD82" s="435"/>
      <c r="LE82" s="435">
        <v>0</v>
      </c>
      <c r="LF82" s="435">
        <v>33</v>
      </c>
      <c r="LG82" s="435">
        <v>33</v>
      </c>
      <c r="LH82" s="435">
        <v>33</v>
      </c>
      <c r="LI82" s="435">
        <v>95</v>
      </c>
      <c r="LJ82" s="435"/>
      <c r="LK82" s="435"/>
      <c r="LL82" s="435">
        <v>29</v>
      </c>
      <c r="LM82" s="435">
        <v>44</v>
      </c>
      <c r="LN82" s="435">
        <v>6</v>
      </c>
      <c r="LO82" s="1499"/>
      <c r="LP82" s="1499"/>
      <c r="LQ82" s="435">
        <v>58</v>
      </c>
      <c r="LR82" s="435"/>
      <c r="LS82" s="435">
        <v>69</v>
      </c>
      <c r="LT82" s="435">
        <v>0</v>
      </c>
      <c r="LU82" s="435">
        <v>0</v>
      </c>
      <c r="LV82" s="435"/>
      <c r="LW82" s="435"/>
      <c r="LX82" s="435">
        <v>0</v>
      </c>
      <c r="LY82" s="435"/>
      <c r="LZ82" s="435">
        <v>0</v>
      </c>
      <c r="MA82" s="435">
        <v>97</v>
      </c>
      <c r="MB82" s="435">
        <v>234</v>
      </c>
      <c r="MC82" s="435">
        <v>126</v>
      </c>
      <c r="MD82" s="435">
        <v>11</v>
      </c>
      <c r="ME82" s="435"/>
      <c r="MF82" s="435"/>
      <c r="MG82" s="435">
        <v>0</v>
      </c>
      <c r="MH82" s="435">
        <v>7</v>
      </c>
      <c r="MI82" s="435">
        <v>7</v>
      </c>
      <c r="MJ82" s="435">
        <v>8</v>
      </c>
      <c r="MK82" s="435">
        <v>12</v>
      </c>
      <c r="ML82" s="435"/>
      <c r="MM82" s="435"/>
      <c r="MN82" s="435">
        <v>0</v>
      </c>
      <c r="MO82" s="435"/>
      <c r="MP82" s="435">
        <v>61</v>
      </c>
      <c r="MQ82" s="435">
        <v>41</v>
      </c>
      <c r="MR82" s="435">
        <v>59</v>
      </c>
      <c r="MS82" s="435"/>
      <c r="MT82" s="435"/>
      <c r="MU82" s="435"/>
      <c r="MV82" s="435">
        <v>133</v>
      </c>
      <c r="MW82" s="435">
        <v>6</v>
      </c>
      <c r="MX82" s="435">
        <v>63</v>
      </c>
      <c r="MY82" s="435">
        <v>78</v>
      </c>
      <c r="MZ82" s="435"/>
      <c r="NA82" s="435"/>
    </row>
    <row r="83" spans="1:368" ht="15" customHeight="1">
      <c r="A83" s="64" t="s">
        <v>565</v>
      </c>
      <c r="B83" s="435">
        <v>8</v>
      </c>
      <c r="C83" s="435">
        <v>8</v>
      </c>
      <c r="D83" s="435">
        <v>8</v>
      </c>
      <c r="E83" s="435">
        <v>7</v>
      </c>
      <c r="F83" s="435">
        <v>3</v>
      </c>
      <c r="G83" s="435"/>
      <c r="H83" s="435"/>
      <c r="I83" s="435">
        <v>3</v>
      </c>
      <c r="J83" s="435">
        <v>2</v>
      </c>
      <c r="K83" s="435">
        <v>2</v>
      </c>
      <c r="L83" s="435">
        <v>2</v>
      </c>
      <c r="M83" s="435">
        <v>20</v>
      </c>
      <c r="N83" s="435"/>
      <c r="O83" s="435"/>
      <c r="P83" s="435">
        <v>0</v>
      </c>
      <c r="Q83" s="435">
        <v>0</v>
      </c>
      <c r="R83" s="435">
        <v>0</v>
      </c>
      <c r="S83" s="739"/>
      <c r="T83" s="435">
        <v>0</v>
      </c>
      <c r="U83" s="435"/>
      <c r="V83" s="435"/>
      <c r="W83" s="435">
        <v>0</v>
      </c>
      <c r="X83" s="435">
        <v>0</v>
      </c>
      <c r="Y83" s="435">
        <v>0</v>
      </c>
      <c r="Z83" s="435">
        <v>6</v>
      </c>
      <c r="AA83" s="435">
        <v>0</v>
      </c>
      <c r="AB83" s="435"/>
      <c r="AC83" s="435"/>
      <c r="AD83" s="435">
        <v>0</v>
      </c>
      <c r="AE83" s="435">
        <v>0</v>
      </c>
      <c r="AF83" s="435">
        <v>0</v>
      </c>
      <c r="AG83" s="435">
        <v>0</v>
      </c>
      <c r="AH83" s="435">
        <v>0</v>
      </c>
      <c r="AI83" s="435"/>
      <c r="AJ83" s="435"/>
      <c r="AK83" s="435">
        <v>0</v>
      </c>
      <c r="AL83" s="435">
        <v>0</v>
      </c>
      <c r="AM83" s="435">
        <v>0</v>
      </c>
      <c r="AN83" s="435">
        <v>0</v>
      </c>
      <c r="AO83" s="435">
        <v>35</v>
      </c>
      <c r="AP83" s="435"/>
      <c r="AQ83" s="435"/>
      <c r="AR83" s="435">
        <v>0</v>
      </c>
      <c r="AS83" s="435">
        <v>0</v>
      </c>
      <c r="AT83" s="435">
        <v>0</v>
      </c>
      <c r="AU83" s="435">
        <v>0</v>
      </c>
      <c r="AV83" s="435">
        <v>0</v>
      </c>
      <c r="AW83" s="435"/>
      <c r="AX83" s="435"/>
      <c r="AY83" s="435">
        <v>0</v>
      </c>
      <c r="AZ83" s="435">
        <v>0</v>
      </c>
      <c r="BA83" s="435">
        <v>0</v>
      </c>
      <c r="BB83" s="435">
        <v>0</v>
      </c>
      <c r="BC83" s="435">
        <v>219</v>
      </c>
      <c r="BD83" s="435"/>
      <c r="BE83" s="435"/>
      <c r="BF83" s="435">
        <v>1</v>
      </c>
      <c r="BG83" s="435">
        <v>0</v>
      </c>
      <c r="BH83" s="435">
        <v>0</v>
      </c>
      <c r="BI83" s="435">
        <v>4</v>
      </c>
      <c r="BJ83" s="435">
        <v>212</v>
      </c>
      <c r="BK83" s="435"/>
      <c r="BL83" s="435"/>
      <c r="BM83" s="435">
        <v>1</v>
      </c>
      <c r="BN83" s="435">
        <v>537</v>
      </c>
      <c r="BO83" s="435">
        <v>183</v>
      </c>
      <c r="BP83" s="435">
        <v>60</v>
      </c>
      <c r="BQ83" s="435">
        <v>2</v>
      </c>
      <c r="BR83" s="435"/>
      <c r="BS83" s="435"/>
      <c r="BT83" s="435">
        <v>2</v>
      </c>
      <c r="BU83" s="435">
        <v>2</v>
      </c>
      <c r="BV83" s="435">
        <v>3</v>
      </c>
      <c r="BW83" s="435">
        <v>1</v>
      </c>
      <c r="BX83" s="435">
        <v>1</v>
      </c>
      <c r="BY83" s="435"/>
      <c r="BZ83" s="435"/>
      <c r="CA83" s="435">
        <v>0</v>
      </c>
      <c r="CB83" s="435">
        <v>0</v>
      </c>
      <c r="CC83" s="435">
        <v>0</v>
      </c>
      <c r="CD83" s="435">
        <v>0</v>
      </c>
      <c r="CE83" s="435">
        <v>0</v>
      </c>
      <c r="CF83" s="435">
        <v>0</v>
      </c>
      <c r="CG83" s="435"/>
      <c r="CH83" s="435">
        <v>0</v>
      </c>
      <c r="CI83" s="435">
        <v>0</v>
      </c>
      <c r="CJ83" s="435">
        <v>1</v>
      </c>
      <c r="CK83" s="435">
        <v>0</v>
      </c>
      <c r="CL83" s="435">
        <v>0</v>
      </c>
      <c r="CM83" s="435"/>
      <c r="CN83" s="435"/>
      <c r="CO83" s="435">
        <v>0</v>
      </c>
      <c r="CP83" s="435">
        <v>0</v>
      </c>
      <c r="CQ83" s="435">
        <v>0</v>
      </c>
      <c r="CR83" s="435">
        <v>0</v>
      </c>
      <c r="CS83" s="435">
        <v>0</v>
      </c>
      <c r="CT83" s="435"/>
      <c r="CU83" s="435"/>
      <c r="CV83" s="864"/>
      <c r="CW83" s="435">
        <v>0</v>
      </c>
      <c r="CX83" s="435">
        <v>0</v>
      </c>
      <c r="CY83" s="435">
        <v>0</v>
      </c>
      <c r="CZ83" s="435">
        <v>0</v>
      </c>
      <c r="DA83" s="435"/>
      <c r="DB83" s="435"/>
      <c r="DC83" s="435">
        <v>66</v>
      </c>
      <c r="DD83" s="435">
        <v>343</v>
      </c>
      <c r="DE83" s="435">
        <v>470</v>
      </c>
      <c r="DF83" s="435">
        <v>37</v>
      </c>
      <c r="DG83" s="435">
        <v>0</v>
      </c>
      <c r="DH83" s="435"/>
      <c r="DI83" s="435"/>
      <c r="DJ83" s="435">
        <v>0</v>
      </c>
      <c r="DK83" s="435">
        <v>0</v>
      </c>
      <c r="DL83" s="435">
        <v>0</v>
      </c>
      <c r="DM83" s="435">
        <v>20</v>
      </c>
      <c r="DN83" s="435">
        <v>206</v>
      </c>
      <c r="DO83" s="435"/>
      <c r="DP83" s="435"/>
      <c r="DQ83" s="435">
        <v>206</v>
      </c>
      <c r="DR83" s="435">
        <v>3</v>
      </c>
      <c r="DS83" s="435">
        <v>64</v>
      </c>
      <c r="DT83" s="435">
        <v>247</v>
      </c>
      <c r="DU83" s="435">
        <v>3</v>
      </c>
      <c r="DV83" s="435"/>
      <c r="DW83" s="435"/>
      <c r="DX83" s="435">
        <v>41</v>
      </c>
      <c r="DY83" s="435">
        <v>4</v>
      </c>
      <c r="DZ83" s="435">
        <v>4</v>
      </c>
      <c r="EA83" s="435">
        <v>133</v>
      </c>
      <c r="EB83" s="435">
        <v>133</v>
      </c>
      <c r="EC83" s="435"/>
      <c r="ED83" s="435"/>
      <c r="EE83" s="890"/>
      <c r="EF83" s="435">
        <v>4</v>
      </c>
      <c r="EG83" s="435">
        <v>0</v>
      </c>
      <c r="EH83" s="435">
        <v>112</v>
      </c>
      <c r="EI83" s="435">
        <v>297</v>
      </c>
      <c r="EJ83" s="435"/>
      <c r="EK83" s="435"/>
      <c r="EL83" s="435">
        <v>27</v>
      </c>
      <c r="EM83" s="435">
        <v>0</v>
      </c>
      <c r="EN83" s="435">
        <v>0</v>
      </c>
      <c r="EO83" s="435">
        <v>0</v>
      </c>
      <c r="EP83" s="435">
        <v>0</v>
      </c>
      <c r="EQ83" s="435"/>
      <c r="ER83" s="435"/>
      <c r="ES83" s="435">
        <v>0</v>
      </c>
      <c r="ET83" s="435">
        <v>26</v>
      </c>
      <c r="EU83" s="435">
        <v>118</v>
      </c>
      <c r="EV83" s="435">
        <v>325</v>
      </c>
      <c r="EW83" s="435">
        <v>0</v>
      </c>
      <c r="EX83" s="435">
        <v>0</v>
      </c>
      <c r="EY83" s="435"/>
      <c r="EZ83" s="435">
        <v>0</v>
      </c>
      <c r="FA83" s="435">
        <v>35</v>
      </c>
      <c r="FB83" s="435">
        <v>135</v>
      </c>
      <c r="FC83" s="435">
        <v>135</v>
      </c>
      <c r="FD83" s="435">
        <v>135</v>
      </c>
      <c r="FE83" s="435"/>
      <c r="FF83" s="435"/>
      <c r="FG83" s="435">
        <v>290</v>
      </c>
      <c r="FH83" s="435">
        <v>216</v>
      </c>
      <c r="FI83" s="435">
        <v>394</v>
      </c>
      <c r="FJ83" s="435">
        <v>133</v>
      </c>
      <c r="FK83" s="435">
        <v>81</v>
      </c>
      <c r="FL83" s="435"/>
      <c r="FM83" s="435"/>
      <c r="FN83" s="435">
        <v>91</v>
      </c>
      <c r="FO83" s="435">
        <v>215</v>
      </c>
      <c r="FP83" s="435">
        <v>40</v>
      </c>
      <c r="FQ83" s="435">
        <v>285</v>
      </c>
      <c r="FR83" s="435">
        <v>285</v>
      </c>
      <c r="FS83" s="435"/>
      <c r="FT83" s="435"/>
      <c r="FU83" s="435">
        <v>24</v>
      </c>
      <c r="FV83" s="435"/>
      <c r="FW83" s="435">
        <v>58</v>
      </c>
      <c r="FX83" s="435">
        <v>58</v>
      </c>
      <c r="FY83" s="435">
        <v>58</v>
      </c>
      <c r="FZ83" s="435"/>
      <c r="GA83" s="435"/>
      <c r="GB83" s="435">
        <v>143</v>
      </c>
      <c r="GC83" s="435">
        <v>185</v>
      </c>
      <c r="GD83" s="435">
        <v>7</v>
      </c>
      <c r="GE83" s="435">
        <v>7</v>
      </c>
      <c r="GF83" s="435">
        <v>7</v>
      </c>
      <c r="GG83" s="435"/>
      <c r="GH83" s="435"/>
      <c r="GI83" s="435">
        <v>7</v>
      </c>
      <c r="GJ83" s="435">
        <v>7</v>
      </c>
      <c r="GK83" s="435">
        <v>7</v>
      </c>
      <c r="GL83" s="435">
        <v>7</v>
      </c>
      <c r="GM83" s="435">
        <v>84</v>
      </c>
      <c r="GN83" s="435"/>
      <c r="GO83" s="435"/>
      <c r="GP83" s="435">
        <v>9</v>
      </c>
      <c r="GQ83" s="435">
        <v>100</v>
      </c>
      <c r="GR83" s="435">
        <v>9</v>
      </c>
      <c r="GS83" s="435">
        <v>9</v>
      </c>
      <c r="GT83" s="435">
        <v>9</v>
      </c>
      <c r="GU83" s="435"/>
      <c r="GV83" s="435"/>
      <c r="GW83" s="435">
        <v>9</v>
      </c>
      <c r="GX83" s="435">
        <v>9</v>
      </c>
      <c r="GY83" s="435">
        <v>9</v>
      </c>
      <c r="GZ83" s="435">
        <v>83</v>
      </c>
      <c r="HA83" s="435">
        <v>9</v>
      </c>
      <c r="HB83" s="435">
        <v>194</v>
      </c>
      <c r="HC83" s="435"/>
      <c r="HD83" s="435">
        <v>8</v>
      </c>
      <c r="HE83" s="435">
        <v>3</v>
      </c>
      <c r="HF83" s="435">
        <v>3</v>
      </c>
      <c r="HG83" s="435">
        <v>2</v>
      </c>
      <c r="HH83" s="435">
        <v>2</v>
      </c>
      <c r="HI83" s="435"/>
      <c r="HJ83" s="435"/>
      <c r="HK83" s="435">
        <v>2</v>
      </c>
      <c r="HL83" s="435">
        <v>2</v>
      </c>
      <c r="HM83" s="435">
        <v>7</v>
      </c>
      <c r="HN83" s="435">
        <v>53</v>
      </c>
      <c r="HO83" s="435">
        <v>79</v>
      </c>
      <c r="HP83" s="435"/>
      <c r="HQ83" s="435"/>
      <c r="HR83" s="435">
        <v>3</v>
      </c>
      <c r="HS83" s="435">
        <v>36</v>
      </c>
      <c r="HT83" s="435">
        <v>3</v>
      </c>
      <c r="HU83" s="435">
        <v>125</v>
      </c>
      <c r="HV83" s="435">
        <v>125</v>
      </c>
      <c r="HW83" s="435"/>
      <c r="HX83" s="435"/>
      <c r="HY83" s="435">
        <v>11</v>
      </c>
      <c r="HZ83" s="435">
        <v>24</v>
      </c>
      <c r="IA83" s="435">
        <v>16</v>
      </c>
      <c r="IB83" s="435">
        <v>199</v>
      </c>
      <c r="IC83" s="435">
        <v>256</v>
      </c>
      <c r="ID83" s="435"/>
      <c r="IE83" s="435"/>
      <c r="IF83" s="435">
        <v>292</v>
      </c>
      <c r="IG83" s="435">
        <v>67</v>
      </c>
      <c r="IH83" s="435">
        <v>76</v>
      </c>
      <c r="II83" s="435">
        <v>11</v>
      </c>
      <c r="IJ83" s="435">
        <v>11</v>
      </c>
      <c r="IK83" s="435"/>
      <c r="IL83" s="435"/>
      <c r="IM83" s="435"/>
      <c r="IN83" s="435">
        <v>81</v>
      </c>
      <c r="IO83" s="435">
        <v>99</v>
      </c>
      <c r="IP83" s="435">
        <v>99</v>
      </c>
      <c r="IQ83" s="435">
        <v>11</v>
      </c>
      <c r="IR83" s="435">
        <v>11</v>
      </c>
      <c r="IS83" s="435"/>
      <c r="IT83" s="435">
        <v>11</v>
      </c>
      <c r="IU83" s="435">
        <v>80</v>
      </c>
      <c r="IV83" s="435">
        <v>25</v>
      </c>
      <c r="IW83" s="435">
        <v>26</v>
      </c>
      <c r="IX83" s="435">
        <v>34</v>
      </c>
      <c r="IY83" s="435"/>
      <c r="IZ83" s="435"/>
      <c r="JA83" s="435">
        <v>10</v>
      </c>
      <c r="JB83" s="435">
        <v>10</v>
      </c>
      <c r="JC83" s="435">
        <v>10</v>
      </c>
      <c r="JD83" s="435">
        <v>10</v>
      </c>
      <c r="JE83" s="435">
        <v>6</v>
      </c>
      <c r="JF83" s="435">
        <v>3</v>
      </c>
      <c r="JG83" s="435"/>
      <c r="JH83" s="435">
        <v>4</v>
      </c>
      <c r="JI83" s="435">
        <v>2</v>
      </c>
      <c r="JJ83" s="435">
        <v>1</v>
      </c>
      <c r="JK83" s="435">
        <v>1</v>
      </c>
      <c r="JL83" s="435">
        <v>1</v>
      </c>
      <c r="JM83" s="435"/>
      <c r="JN83" s="435"/>
      <c r="JO83" s="435">
        <v>1</v>
      </c>
      <c r="JP83" s="435">
        <v>1</v>
      </c>
      <c r="JQ83" s="435">
        <v>0</v>
      </c>
      <c r="JR83" s="435">
        <v>0</v>
      </c>
      <c r="JS83" s="435">
        <v>0</v>
      </c>
      <c r="JT83" s="435"/>
      <c r="JU83" s="435"/>
      <c r="JV83" s="435">
        <v>0</v>
      </c>
      <c r="JW83" s="435">
        <v>23</v>
      </c>
      <c r="JX83" s="435">
        <v>124</v>
      </c>
      <c r="JY83" s="435">
        <v>124</v>
      </c>
      <c r="JZ83" s="435">
        <v>1</v>
      </c>
      <c r="KA83" s="435"/>
      <c r="KB83" s="435"/>
      <c r="KC83" s="435">
        <v>0</v>
      </c>
      <c r="KD83" s="435">
        <v>0</v>
      </c>
      <c r="KE83" s="435">
        <v>0</v>
      </c>
      <c r="KF83" s="435">
        <v>0</v>
      </c>
      <c r="KG83" s="435">
        <v>50</v>
      </c>
      <c r="KH83" s="435"/>
      <c r="KI83" s="435"/>
      <c r="KJ83" s="435">
        <v>0</v>
      </c>
      <c r="KK83" s="435">
        <v>0</v>
      </c>
      <c r="KL83" s="435">
        <v>0</v>
      </c>
      <c r="KM83" s="435">
        <v>0</v>
      </c>
      <c r="KN83" s="1461"/>
      <c r="KO83" s="435">
        <v>0</v>
      </c>
      <c r="KP83" s="435">
        <v>0</v>
      </c>
      <c r="KQ83" s="435">
        <v>0</v>
      </c>
      <c r="KR83" s="435">
        <v>0</v>
      </c>
      <c r="KS83" s="435">
        <v>0</v>
      </c>
      <c r="KT83" s="435">
        <v>0</v>
      </c>
      <c r="KU83" s="435">
        <v>0</v>
      </c>
      <c r="KV83" s="435">
        <v>0</v>
      </c>
      <c r="KW83" s="435"/>
      <c r="KX83" s="435">
        <v>0</v>
      </c>
      <c r="KY83" s="435">
        <v>0</v>
      </c>
      <c r="KZ83" s="435">
        <v>0</v>
      </c>
      <c r="LA83" s="435">
        <v>0</v>
      </c>
      <c r="LB83" s="435">
        <v>0</v>
      </c>
      <c r="LC83" s="435"/>
      <c r="LD83" s="435"/>
      <c r="LE83" s="435">
        <v>0</v>
      </c>
      <c r="LF83" s="435">
        <v>0</v>
      </c>
      <c r="LG83" s="435">
        <v>0</v>
      </c>
      <c r="LH83" s="435">
        <v>0</v>
      </c>
      <c r="LI83" s="435">
        <v>0</v>
      </c>
      <c r="LJ83" s="435"/>
      <c r="LK83" s="435"/>
      <c r="LL83" s="435">
        <v>0</v>
      </c>
      <c r="LM83" s="435">
        <v>0</v>
      </c>
      <c r="LN83" s="435">
        <v>15</v>
      </c>
      <c r="LO83" s="1499"/>
      <c r="LP83" s="1499"/>
      <c r="LQ83" s="435">
        <v>0</v>
      </c>
      <c r="LR83" s="435"/>
      <c r="LS83" s="435">
        <v>0</v>
      </c>
      <c r="LT83" s="435">
        <v>2</v>
      </c>
      <c r="LU83" s="435">
        <v>2</v>
      </c>
      <c r="LV83" s="435"/>
      <c r="LW83" s="435"/>
      <c r="LX83" s="435">
        <v>0</v>
      </c>
      <c r="LY83" s="435"/>
      <c r="LZ83" s="435">
        <v>0</v>
      </c>
      <c r="MA83" s="435">
        <v>0</v>
      </c>
      <c r="MB83" s="435">
        <v>0</v>
      </c>
      <c r="MC83" s="435">
        <v>52</v>
      </c>
      <c r="MD83" s="435">
        <v>41</v>
      </c>
      <c r="ME83" s="435"/>
      <c r="MF83" s="435"/>
      <c r="MG83" s="435">
        <v>0</v>
      </c>
      <c r="MH83" s="435">
        <v>0</v>
      </c>
      <c r="MI83" s="435">
        <v>0</v>
      </c>
      <c r="MJ83" s="435">
        <v>121</v>
      </c>
      <c r="MK83" s="435">
        <v>0</v>
      </c>
      <c r="ML83" s="435"/>
      <c r="MM83" s="435"/>
      <c r="MN83" s="435">
        <v>0</v>
      </c>
      <c r="MO83" s="435"/>
      <c r="MP83" s="435">
        <v>0</v>
      </c>
      <c r="MQ83" s="435">
        <v>54</v>
      </c>
      <c r="MR83" s="435">
        <v>67</v>
      </c>
      <c r="MS83" s="435"/>
      <c r="MT83" s="435"/>
      <c r="MU83" s="435"/>
      <c r="MV83" s="435">
        <v>65</v>
      </c>
      <c r="MW83" s="435">
        <v>227</v>
      </c>
      <c r="MX83" s="435">
        <v>0</v>
      </c>
      <c r="MY83" s="435">
        <v>0</v>
      </c>
      <c r="MZ83" s="435"/>
      <c r="NA83" s="435"/>
    </row>
    <row r="84" spans="1:368" ht="15" customHeight="1">
      <c r="A84" s="64" t="s">
        <v>566</v>
      </c>
      <c r="B84" s="435">
        <v>390</v>
      </c>
      <c r="C84" s="435">
        <v>23</v>
      </c>
      <c r="D84" s="435">
        <v>370</v>
      </c>
      <c r="E84" s="435">
        <v>1108</v>
      </c>
      <c r="F84" s="435">
        <v>1075</v>
      </c>
      <c r="G84" s="435"/>
      <c r="H84" s="435"/>
      <c r="I84" s="435">
        <v>333</v>
      </c>
      <c r="J84" s="435">
        <v>708</v>
      </c>
      <c r="K84" s="435">
        <v>391</v>
      </c>
      <c r="L84" s="435">
        <v>327</v>
      </c>
      <c r="M84" s="435">
        <v>220</v>
      </c>
      <c r="N84" s="435"/>
      <c r="O84" s="435"/>
      <c r="P84" s="435">
        <v>102</v>
      </c>
      <c r="Q84" s="435">
        <v>635</v>
      </c>
      <c r="R84" s="435">
        <v>353</v>
      </c>
      <c r="S84" s="739"/>
      <c r="T84" s="435">
        <v>157</v>
      </c>
      <c r="U84" s="435"/>
      <c r="V84" s="435"/>
      <c r="W84" s="435">
        <v>313</v>
      </c>
      <c r="X84" s="435">
        <v>574</v>
      </c>
      <c r="Y84" s="435">
        <v>6</v>
      </c>
      <c r="Z84" s="435">
        <v>245</v>
      </c>
      <c r="AA84" s="435">
        <v>0</v>
      </c>
      <c r="AB84" s="435"/>
      <c r="AC84" s="435"/>
      <c r="AD84" s="435">
        <v>448</v>
      </c>
      <c r="AE84" s="435">
        <v>293</v>
      </c>
      <c r="AF84" s="435">
        <v>390</v>
      </c>
      <c r="AG84" s="435">
        <v>610</v>
      </c>
      <c r="AH84" s="435">
        <v>407</v>
      </c>
      <c r="AI84" s="435"/>
      <c r="AJ84" s="435"/>
      <c r="AK84" s="435">
        <v>0</v>
      </c>
      <c r="AL84" s="435">
        <v>189</v>
      </c>
      <c r="AM84" s="435">
        <v>836</v>
      </c>
      <c r="AN84" s="435">
        <v>516</v>
      </c>
      <c r="AO84" s="435">
        <v>101</v>
      </c>
      <c r="AP84" s="435"/>
      <c r="AQ84" s="435"/>
      <c r="AR84" s="435">
        <v>0</v>
      </c>
      <c r="AS84" s="435">
        <v>114</v>
      </c>
      <c r="AT84" s="435">
        <v>1471</v>
      </c>
      <c r="AU84" s="435">
        <v>1206</v>
      </c>
      <c r="AV84" s="435">
        <v>792</v>
      </c>
      <c r="AW84" s="435"/>
      <c r="AX84" s="435"/>
      <c r="AY84" s="435">
        <v>110</v>
      </c>
      <c r="AZ84" s="435">
        <v>248</v>
      </c>
      <c r="BA84" s="435">
        <v>465</v>
      </c>
      <c r="BB84" s="435">
        <v>427</v>
      </c>
      <c r="BC84" s="435">
        <v>0</v>
      </c>
      <c r="BD84" s="435"/>
      <c r="BE84" s="435"/>
      <c r="BF84" s="435">
        <v>418</v>
      </c>
      <c r="BG84" s="435">
        <v>539</v>
      </c>
      <c r="BH84" s="435">
        <v>864</v>
      </c>
      <c r="BI84" s="435">
        <v>1047</v>
      </c>
      <c r="BJ84" s="435">
        <v>1047</v>
      </c>
      <c r="BK84" s="435"/>
      <c r="BL84" s="435"/>
      <c r="BM84" s="435">
        <v>1058</v>
      </c>
      <c r="BN84" s="435">
        <v>1315</v>
      </c>
      <c r="BO84" s="435">
        <v>1735</v>
      </c>
      <c r="BP84" s="435">
        <v>681</v>
      </c>
      <c r="BQ84" s="435">
        <v>1840</v>
      </c>
      <c r="BR84" s="435"/>
      <c r="BS84" s="435"/>
      <c r="BT84" s="435">
        <v>629</v>
      </c>
      <c r="BU84" s="435">
        <v>1643</v>
      </c>
      <c r="BV84" s="435">
        <v>1282</v>
      </c>
      <c r="BW84" s="435">
        <v>1980</v>
      </c>
      <c r="BX84" s="435">
        <v>2222</v>
      </c>
      <c r="BY84" s="435"/>
      <c r="BZ84" s="435"/>
      <c r="CA84" s="435">
        <v>157</v>
      </c>
      <c r="CB84" s="435">
        <v>377</v>
      </c>
      <c r="CC84" s="435">
        <v>594</v>
      </c>
      <c r="CD84" s="435">
        <v>0</v>
      </c>
      <c r="CE84" s="435">
        <v>349</v>
      </c>
      <c r="CF84" s="435">
        <v>0</v>
      </c>
      <c r="CG84" s="435"/>
      <c r="CH84" s="435">
        <v>0</v>
      </c>
      <c r="CI84" s="435">
        <v>242</v>
      </c>
      <c r="CJ84" s="435">
        <v>386</v>
      </c>
      <c r="CK84" s="435">
        <v>1195</v>
      </c>
      <c r="CL84" s="435">
        <v>518</v>
      </c>
      <c r="CM84" s="435"/>
      <c r="CN84" s="435"/>
      <c r="CO84" s="435">
        <v>0</v>
      </c>
      <c r="CP84" s="435">
        <v>1000</v>
      </c>
      <c r="CQ84" s="435">
        <v>466</v>
      </c>
      <c r="CR84" s="435">
        <v>1139</v>
      </c>
      <c r="CS84" s="435">
        <v>1139</v>
      </c>
      <c r="CT84" s="435"/>
      <c r="CU84" s="435"/>
      <c r="CV84" s="864"/>
      <c r="CW84" s="435">
        <v>1107</v>
      </c>
      <c r="CX84" s="435">
        <v>1865</v>
      </c>
      <c r="CY84" s="435">
        <v>3515</v>
      </c>
      <c r="CZ84" s="435">
        <v>4620</v>
      </c>
      <c r="DA84" s="435"/>
      <c r="DB84" s="435"/>
      <c r="DC84" s="435">
        <v>2851</v>
      </c>
      <c r="DD84" s="435">
        <v>4085</v>
      </c>
      <c r="DE84" s="435">
        <v>2719</v>
      </c>
      <c r="DF84" s="435">
        <v>3321</v>
      </c>
      <c r="DG84" s="435">
        <v>3923</v>
      </c>
      <c r="DH84" s="435"/>
      <c r="DI84" s="435"/>
      <c r="DJ84" s="435">
        <v>2406</v>
      </c>
      <c r="DK84" s="435">
        <v>882</v>
      </c>
      <c r="DL84" s="435">
        <v>608</v>
      </c>
      <c r="DM84" s="435">
        <v>1207</v>
      </c>
      <c r="DN84" s="435">
        <v>2016</v>
      </c>
      <c r="DO84" s="435"/>
      <c r="DP84" s="435"/>
      <c r="DQ84" s="435">
        <v>1028</v>
      </c>
      <c r="DR84" s="435">
        <v>1329</v>
      </c>
      <c r="DS84" s="435">
        <v>2051</v>
      </c>
      <c r="DT84" s="435">
        <v>1005</v>
      </c>
      <c r="DU84" s="435">
        <v>1589</v>
      </c>
      <c r="DV84" s="435"/>
      <c r="DW84" s="435"/>
      <c r="DX84" s="435">
        <v>658</v>
      </c>
      <c r="DY84" s="435">
        <v>1786</v>
      </c>
      <c r="DZ84" s="435">
        <v>3230</v>
      </c>
      <c r="EA84" s="435">
        <v>1643</v>
      </c>
      <c r="EB84" s="435">
        <v>1026</v>
      </c>
      <c r="EC84" s="435"/>
      <c r="ED84" s="435"/>
      <c r="EE84" s="890"/>
      <c r="EF84" s="435">
        <v>378</v>
      </c>
      <c r="EG84" s="435">
        <v>337</v>
      </c>
      <c r="EH84" s="435">
        <v>221</v>
      </c>
      <c r="EI84" s="435">
        <v>1253</v>
      </c>
      <c r="EJ84" s="435"/>
      <c r="EK84" s="435"/>
      <c r="EL84" s="435">
        <v>1077</v>
      </c>
      <c r="EM84" s="435">
        <v>905</v>
      </c>
      <c r="EN84" s="435">
        <v>943</v>
      </c>
      <c r="EO84" s="435">
        <v>1885</v>
      </c>
      <c r="EP84" s="435">
        <v>2994</v>
      </c>
      <c r="EQ84" s="435"/>
      <c r="ER84" s="435"/>
      <c r="ES84" s="435">
        <v>3432</v>
      </c>
      <c r="ET84" s="435">
        <v>3274</v>
      </c>
      <c r="EU84" s="435">
        <v>597</v>
      </c>
      <c r="EV84" s="435">
        <v>617</v>
      </c>
      <c r="EW84" s="435">
        <v>2181</v>
      </c>
      <c r="EX84" s="435">
        <v>1855</v>
      </c>
      <c r="EY84" s="435"/>
      <c r="EZ84" s="435">
        <v>1293</v>
      </c>
      <c r="FA84" s="435">
        <v>1819</v>
      </c>
      <c r="FB84" s="435">
        <v>2531</v>
      </c>
      <c r="FC84" s="435">
        <v>1008</v>
      </c>
      <c r="FD84" s="435">
        <v>413</v>
      </c>
      <c r="FE84" s="435"/>
      <c r="FF84" s="435"/>
      <c r="FG84" s="435">
        <v>0</v>
      </c>
      <c r="FH84" s="435">
        <v>184</v>
      </c>
      <c r="FI84" s="435">
        <v>1522</v>
      </c>
      <c r="FJ84" s="435">
        <v>2118</v>
      </c>
      <c r="FK84" s="435">
        <v>1993</v>
      </c>
      <c r="FL84" s="435"/>
      <c r="FM84" s="435"/>
      <c r="FN84" s="435">
        <v>556</v>
      </c>
      <c r="FO84" s="435">
        <v>2579</v>
      </c>
      <c r="FP84" s="435">
        <v>1313</v>
      </c>
      <c r="FQ84" s="435">
        <v>1341</v>
      </c>
      <c r="FR84" s="435">
        <v>1996</v>
      </c>
      <c r="FS84" s="435"/>
      <c r="FT84" s="435"/>
      <c r="FU84" s="435">
        <v>312</v>
      </c>
      <c r="FV84" s="435"/>
      <c r="FW84" s="435">
        <v>519</v>
      </c>
      <c r="FX84" s="435">
        <v>597</v>
      </c>
      <c r="FY84" s="435">
        <v>345</v>
      </c>
      <c r="FZ84" s="435"/>
      <c r="GA84" s="435"/>
      <c r="GB84" s="435">
        <v>0</v>
      </c>
      <c r="GC84" s="435">
        <v>79</v>
      </c>
      <c r="GD84" s="435">
        <v>582</v>
      </c>
      <c r="GE84" s="435">
        <v>1159</v>
      </c>
      <c r="GF84" s="435">
        <v>195</v>
      </c>
      <c r="GG84" s="435"/>
      <c r="GH84" s="435"/>
      <c r="GI84" s="435">
        <v>66</v>
      </c>
      <c r="GJ84" s="435">
        <v>27</v>
      </c>
      <c r="GK84" s="435">
        <v>609</v>
      </c>
      <c r="GL84" s="435">
        <v>286</v>
      </c>
      <c r="GM84" s="435">
        <v>11</v>
      </c>
      <c r="GN84" s="435"/>
      <c r="GO84" s="435"/>
      <c r="GP84" s="435">
        <v>346</v>
      </c>
      <c r="GQ84" s="435">
        <v>437</v>
      </c>
      <c r="GR84" s="435">
        <v>301</v>
      </c>
      <c r="GS84" s="435">
        <v>181</v>
      </c>
      <c r="GT84" s="435">
        <v>490</v>
      </c>
      <c r="GU84" s="435"/>
      <c r="GV84" s="435"/>
      <c r="GW84" s="435">
        <v>205</v>
      </c>
      <c r="GX84" s="435">
        <v>263</v>
      </c>
      <c r="GY84" s="435">
        <v>553</v>
      </c>
      <c r="GZ84" s="435">
        <v>408</v>
      </c>
      <c r="HA84" s="435">
        <v>718</v>
      </c>
      <c r="HB84" s="435">
        <v>292</v>
      </c>
      <c r="HC84" s="435"/>
      <c r="HD84" s="435">
        <v>177</v>
      </c>
      <c r="HE84" s="435">
        <v>730</v>
      </c>
      <c r="HF84" s="435">
        <v>787</v>
      </c>
      <c r="HG84" s="435">
        <v>479</v>
      </c>
      <c r="HH84" s="435">
        <v>1010</v>
      </c>
      <c r="HI84" s="435"/>
      <c r="HJ84" s="435"/>
      <c r="HK84" s="435">
        <v>995</v>
      </c>
      <c r="HL84" s="435">
        <v>1557</v>
      </c>
      <c r="HM84" s="435">
        <v>490</v>
      </c>
      <c r="HN84" s="435">
        <v>264</v>
      </c>
      <c r="HO84" s="435">
        <v>425</v>
      </c>
      <c r="HP84" s="435"/>
      <c r="HQ84" s="435"/>
      <c r="HR84" s="435">
        <v>484</v>
      </c>
      <c r="HS84" s="435">
        <v>434</v>
      </c>
      <c r="HT84" s="435">
        <v>661</v>
      </c>
      <c r="HU84" s="435">
        <v>1301</v>
      </c>
      <c r="HV84" s="435">
        <v>1301</v>
      </c>
      <c r="HW84" s="435"/>
      <c r="HX84" s="435"/>
      <c r="HY84" s="435">
        <v>1010</v>
      </c>
      <c r="HZ84" s="435">
        <v>1495</v>
      </c>
      <c r="IA84" s="435">
        <v>2356</v>
      </c>
      <c r="IB84" s="435">
        <v>1892</v>
      </c>
      <c r="IC84" s="435">
        <v>1318</v>
      </c>
      <c r="ID84" s="435"/>
      <c r="IE84" s="435"/>
      <c r="IF84" s="435">
        <v>623</v>
      </c>
      <c r="IG84" s="435">
        <v>1150</v>
      </c>
      <c r="IH84" s="435">
        <v>849</v>
      </c>
      <c r="II84" s="435">
        <v>446</v>
      </c>
      <c r="IJ84" s="435">
        <v>510</v>
      </c>
      <c r="IK84" s="435"/>
      <c r="IL84" s="435"/>
      <c r="IM84" s="435"/>
      <c r="IN84" s="435">
        <v>317</v>
      </c>
      <c r="IO84" s="435">
        <v>689</v>
      </c>
      <c r="IP84" s="435">
        <v>334</v>
      </c>
      <c r="IQ84" s="435">
        <v>521</v>
      </c>
      <c r="IR84" s="435">
        <v>609</v>
      </c>
      <c r="IS84" s="435"/>
      <c r="IT84" s="435">
        <v>1215</v>
      </c>
      <c r="IU84" s="435">
        <v>822</v>
      </c>
      <c r="IV84" s="435">
        <v>65</v>
      </c>
      <c r="IW84" s="435">
        <v>354</v>
      </c>
      <c r="IX84" s="435">
        <v>262</v>
      </c>
      <c r="IY84" s="435"/>
      <c r="IZ84" s="435"/>
      <c r="JA84" s="435">
        <v>743</v>
      </c>
      <c r="JB84" s="435">
        <v>1110</v>
      </c>
      <c r="JC84" s="435">
        <v>1368</v>
      </c>
      <c r="JD84" s="435">
        <v>1194</v>
      </c>
      <c r="JE84" s="435">
        <v>845</v>
      </c>
      <c r="JF84" s="435">
        <v>503</v>
      </c>
      <c r="JG84" s="435"/>
      <c r="JH84" s="435">
        <v>573</v>
      </c>
      <c r="JI84" s="435">
        <v>652</v>
      </c>
      <c r="JJ84" s="435">
        <v>1331</v>
      </c>
      <c r="JK84" s="435">
        <v>694</v>
      </c>
      <c r="JL84" s="435">
        <v>853</v>
      </c>
      <c r="JM84" s="435"/>
      <c r="JN84" s="435"/>
      <c r="JO84" s="708">
        <v>15</v>
      </c>
      <c r="JP84" s="435">
        <v>1489</v>
      </c>
      <c r="JQ84" s="435">
        <v>1623</v>
      </c>
      <c r="JR84" s="435">
        <v>2324</v>
      </c>
      <c r="JS84" s="435">
        <v>1471</v>
      </c>
      <c r="JT84" s="435"/>
      <c r="JU84" s="435"/>
      <c r="JV84" s="435">
        <v>2703</v>
      </c>
      <c r="JW84" s="435">
        <v>2652</v>
      </c>
      <c r="JX84" s="435">
        <v>2341</v>
      </c>
      <c r="JY84" s="435">
        <v>1137</v>
      </c>
      <c r="JZ84" s="435">
        <v>863</v>
      </c>
      <c r="KA84" s="435"/>
      <c r="KB84" s="435"/>
      <c r="KC84" s="435">
        <v>3671</v>
      </c>
      <c r="KD84" s="435">
        <v>2147</v>
      </c>
      <c r="KE84" s="435">
        <v>1706</v>
      </c>
      <c r="KF84" s="435">
        <v>2884</v>
      </c>
      <c r="KG84" s="435">
        <v>1132</v>
      </c>
      <c r="KH84" s="435"/>
      <c r="KI84" s="435"/>
      <c r="KJ84" s="435">
        <v>3128</v>
      </c>
      <c r="KK84" s="435">
        <v>1606</v>
      </c>
      <c r="KL84" s="435">
        <v>1602</v>
      </c>
      <c r="KM84" s="435">
        <v>282</v>
      </c>
      <c r="KN84" s="1461"/>
      <c r="KO84" s="435">
        <v>730</v>
      </c>
      <c r="KP84" s="435">
        <v>518</v>
      </c>
      <c r="KQ84" s="435">
        <v>99</v>
      </c>
      <c r="KR84" s="435">
        <v>602</v>
      </c>
      <c r="KS84" s="435">
        <v>857</v>
      </c>
      <c r="KT84" s="435">
        <v>1000</v>
      </c>
      <c r="KU84" s="435">
        <v>803</v>
      </c>
      <c r="KV84" s="435">
        <v>892</v>
      </c>
      <c r="KW84" s="435"/>
      <c r="KX84" s="435">
        <v>1548</v>
      </c>
      <c r="KY84" s="435">
        <v>1938</v>
      </c>
      <c r="KZ84" s="435">
        <v>2010</v>
      </c>
      <c r="LA84" s="435">
        <v>2421</v>
      </c>
      <c r="LB84" s="435">
        <v>2927</v>
      </c>
      <c r="LC84" s="435"/>
      <c r="LD84" s="435"/>
      <c r="LE84" s="435">
        <v>666</v>
      </c>
      <c r="LF84" s="435">
        <v>1705</v>
      </c>
      <c r="LG84" s="435">
        <v>1971</v>
      </c>
      <c r="LH84" s="435">
        <v>1301</v>
      </c>
      <c r="LI84" s="435">
        <v>1466</v>
      </c>
      <c r="LJ84" s="435"/>
      <c r="LK84" s="435"/>
      <c r="LL84" s="435">
        <v>901</v>
      </c>
      <c r="LM84" s="435">
        <v>709</v>
      </c>
      <c r="LN84" s="435">
        <v>1222</v>
      </c>
      <c r="LO84" s="1499"/>
      <c r="LP84" s="1499"/>
      <c r="LQ84" s="435">
        <v>2470</v>
      </c>
      <c r="LR84" s="435"/>
      <c r="LS84" s="435">
        <v>2012</v>
      </c>
      <c r="LT84" s="435">
        <v>3575</v>
      </c>
      <c r="LU84" s="435">
        <v>5665</v>
      </c>
      <c r="LV84" s="435"/>
      <c r="LW84" s="435"/>
      <c r="LX84" s="435">
        <v>3656</v>
      </c>
      <c r="LY84" s="435"/>
      <c r="LZ84" s="435">
        <v>1556</v>
      </c>
      <c r="MA84" s="435">
        <v>3580</v>
      </c>
      <c r="MB84" s="435">
        <v>2309</v>
      </c>
      <c r="MC84" s="435">
        <v>1109</v>
      </c>
      <c r="MD84" s="435">
        <v>2656</v>
      </c>
      <c r="ME84" s="435"/>
      <c r="MF84" s="435"/>
      <c r="MG84" s="435">
        <v>1727</v>
      </c>
      <c r="MH84" s="435">
        <v>2303</v>
      </c>
      <c r="MI84" s="435">
        <v>2123</v>
      </c>
      <c r="MJ84" s="435">
        <v>2631</v>
      </c>
      <c r="MK84" s="435">
        <v>4372</v>
      </c>
      <c r="ML84" s="435"/>
      <c r="MM84" s="435"/>
      <c r="MN84" s="435">
        <v>1217</v>
      </c>
      <c r="MO84" s="435"/>
      <c r="MP84" s="435">
        <v>2989</v>
      </c>
      <c r="MQ84" s="435">
        <v>3310</v>
      </c>
      <c r="MR84" s="435">
        <v>4117</v>
      </c>
      <c r="MS84" s="435"/>
      <c r="MT84" s="435"/>
      <c r="MU84" s="435"/>
      <c r="MV84" s="435">
        <v>448</v>
      </c>
      <c r="MW84" s="435">
        <v>325</v>
      </c>
      <c r="MX84" s="435">
        <v>975</v>
      </c>
      <c r="MY84" s="435">
        <v>1806</v>
      </c>
      <c r="MZ84" s="435"/>
      <c r="NA84" s="435"/>
    </row>
    <row r="85" spans="1:368" ht="15" customHeight="1">
      <c r="A85" s="64" t="s">
        <v>567</v>
      </c>
      <c r="B85" s="708">
        <v>45690</v>
      </c>
      <c r="C85" s="708">
        <v>45691</v>
      </c>
      <c r="D85" s="708">
        <v>45692</v>
      </c>
      <c r="E85" s="708">
        <v>45692</v>
      </c>
      <c r="F85" s="708">
        <v>45693</v>
      </c>
      <c r="G85" s="435"/>
      <c r="H85" s="435"/>
      <c r="I85" s="708">
        <v>45697</v>
      </c>
      <c r="J85" s="708">
        <v>45698</v>
      </c>
      <c r="K85" s="708">
        <v>45699</v>
      </c>
      <c r="L85" s="708">
        <v>45700</v>
      </c>
      <c r="M85" s="708">
        <v>45701</v>
      </c>
      <c r="N85" s="435"/>
      <c r="O85" s="435"/>
      <c r="P85" s="708">
        <v>45704</v>
      </c>
      <c r="Q85" s="708">
        <v>45705</v>
      </c>
      <c r="R85" s="708">
        <v>45706</v>
      </c>
      <c r="S85" s="739"/>
      <c r="T85" s="708">
        <v>45708</v>
      </c>
      <c r="U85" s="435"/>
      <c r="V85" s="435"/>
      <c r="W85" s="708">
        <v>45711</v>
      </c>
      <c r="X85" s="708">
        <v>45712</v>
      </c>
      <c r="Y85" s="708">
        <v>45713</v>
      </c>
      <c r="Z85" s="708">
        <v>45714</v>
      </c>
      <c r="AA85" s="708">
        <v>45715</v>
      </c>
      <c r="AB85" s="435"/>
      <c r="AC85" s="435"/>
      <c r="AD85" s="708">
        <v>45718</v>
      </c>
      <c r="AE85" s="708">
        <v>45719</v>
      </c>
      <c r="AF85" s="708">
        <v>45720</v>
      </c>
      <c r="AG85" s="708">
        <v>45721</v>
      </c>
      <c r="AH85" s="708">
        <v>45722</v>
      </c>
      <c r="AI85" s="435"/>
      <c r="AJ85" s="435"/>
      <c r="AK85" s="435" t="s">
        <v>528</v>
      </c>
      <c r="AL85" s="708">
        <v>45726</v>
      </c>
      <c r="AM85" s="708">
        <v>45727</v>
      </c>
      <c r="AN85" s="708">
        <v>45727</v>
      </c>
      <c r="AO85" s="708">
        <v>45728</v>
      </c>
      <c r="AP85" s="435"/>
      <c r="AQ85" s="435"/>
      <c r="AR85" s="435" t="s">
        <v>578</v>
      </c>
      <c r="AS85" s="708">
        <v>45733</v>
      </c>
      <c r="AT85" s="708">
        <v>45733</v>
      </c>
      <c r="AU85" s="708">
        <v>45734</v>
      </c>
      <c r="AV85" s="708">
        <v>45734</v>
      </c>
      <c r="AW85" s="435"/>
      <c r="AX85" s="435"/>
      <c r="AY85" s="708">
        <v>45739</v>
      </c>
      <c r="AZ85" s="708">
        <v>45740</v>
      </c>
      <c r="BA85" s="708">
        <v>45741</v>
      </c>
      <c r="BB85" s="708">
        <v>45742</v>
      </c>
      <c r="BC85" s="435" t="s">
        <v>528</v>
      </c>
      <c r="BD85" s="435"/>
      <c r="BE85" s="435"/>
      <c r="BF85" s="708">
        <v>45745</v>
      </c>
      <c r="BG85" s="708">
        <v>45747</v>
      </c>
      <c r="BH85" s="708">
        <v>45747</v>
      </c>
      <c r="BI85" s="708">
        <v>45747</v>
      </c>
      <c r="BJ85" s="708">
        <v>45748</v>
      </c>
      <c r="BK85" s="435"/>
      <c r="BL85" s="435"/>
      <c r="BM85" s="436">
        <v>45753</v>
      </c>
      <c r="BN85" s="436">
        <v>45753</v>
      </c>
      <c r="BO85" s="708">
        <v>45753</v>
      </c>
      <c r="BP85" s="708">
        <v>45753</v>
      </c>
      <c r="BQ85" s="708">
        <v>45753</v>
      </c>
      <c r="BR85" s="435"/>
      <c r="BS85" s="435"/>
      <c r="BT85" s="708">
        <v>45760</v>
      </c>
      <c r="BU85" s="708">
        <v>45761</v>
      </c>
      <c r="BV85" s="708">
        <v>45761</v>
      </c>
      <c r="BW85" s="708">
        <v>45761</v>
      </c>
      <c r="BX85" s="708">
        <v>45761</v>
      </c>
      <c r="BY85" s="435"/>
      <c r="BZ85" s="435"/>
      <c r="CA85" s="706">
        <v>45766</v>
      </c>
      <c r="CB85" s="708">
        <v>45771</v>
      </c>
      <c r="CC85" s="708">
        <v>45769</v>
      </c>
      <c r="CD85" s="708" t="s">
        <v>542</v>
      </c>
      <c r="CE85" s="708">
        <v>45771</v>
      </c>
      <c r="CF85" s="435" t="s">
        <v>528</v>
      </c>
      <c r="CG85" s="435"/>
      <c r="CH85" s="435" t="s">
        <v>528</v>
      </c>
      <c r="CI85" s="708">
        <v>45775</v>
      </c>
      <c r="CJ85" s="708">
        <v>45775</v>
      </c>
      <c r="CK85" s="708">
        <v>45776</v>
      </c>
      <c r="CL85" s="708">
        <v>45778</v>
      </c>
      <c r="CM85" s="435"/>
      <c r="CN85" s="435"/>
      <c r="CO85" s="435" t="s">
        <v>542</v>
      </c>
      <c r="CP85" s="708">
        <v>45782</v>
      </c>
      <c r="CQ85" s="708">
        <v>45782</v>
      </c>
      <c r="CR85" s="708">
        <v>45782</v>
      </c>
      <c r="CS85" s="708">
        <v>45782</v>
      </c>
      <c r="CT85" s="435"/>
      <c r="CU85" s="435"/>
      <c r="CV85" s="864"/>
      <c r="CW85" s="708">
        <v>45789</v>
      </c>
      <c r="CX85" s="708">
        <v>45789</v>
      </c>
      <c r="CY85" s="708">
        <v>45789</v>
      </c>
      <c r="CZ85" s="708">
        <v>45789</v>
      </c>
      <c r="DA85" s="435"/>
      <c r="DB85" s="435"/>
      <c r="DC85" s="708">
        <v>45789</v>
      </c>
      <c r="DD85" s="708">
        <v>45789</v>
      </c>
      <c r="DE85" s="708">
        <v>45789</v>
      </c>
      <c r="DF85" s="732">
        <v>45789</v>
      </c>
      <c r="DG85" s="732">
        <v>45789</v>
      </c>
      <c r="DH85" s="435"/>
      <c r="DI85" s="435"/>
      <c r="DJ85" s="708">
        <v>45789</v>
      </c>
      <c r="DK85" s="708">
        <v>45802</v>
      </c>
      <c r="DL85" s="708">
        <v>45804</v>
      </c>
      <c r="DM85" s="708">
        <v>45804</v>
      </c>
      <c r="DN85" s="436">
        <v>45804</v>
      </c>
      <c r="DO85" s="436">
        <v>45804</v>
      </c>
      <c r="DP85" s="435"/>
      <c r="DQ85" s="708">
        <v>45807</v>
      </c>
      <c r="DR85" s="708">
        <v>45810</v>
      </c>
      <c r="DS85" s="708">
        <v>45810</v>
      </c>
      <c r="DT85" s="708">
        <v>45810</v>
      </c>
      <c r="DU85" s="436">
        <v>45812</v>
      </c>
      <c r="DV85" s="435"/>
      <c r="DW85" s="435"/>
      <c r="DX85" s="708">
        <v>45815</v>
      </c>
      <c r="DY85" s="708">
        <v>45817</v>
      </c>
      <c r="DZ85" s="708">
        <v>45817</v>
      </c>
      <c r="EA85" s="708">
        <v>45817</v>
      </c>
      <c r="EB85" s="708">
        <v>45817</v>
      </c>
      <c r="EC85" s="435"/>
      <c r="ED85" s="435"/>
      <c r="EE85" s="890"/>
      <c r="EF85" s="708">
        <v>45824</v>
      </c>
      <c r="EG85" s="435">
        <v>616</v>
      </c>
      <c r="EH85" s="708">
        <v>45824</v>
      </c>
      <c r="EI85" s="436">
        <v>45826</v>
      </c>
      <c r="EJ85" s="435"/>
      <c r="EK85" s="435"/>
      <c r="EL85" s="708">
        <v>45829</v>
      </c>
      <c r="EM85" s="708">
        <v>45830</v>
      </c>
      <c r="EN85" s="708">
        <v>45830</v>
      </c>
      <c r="EO85" s="708">
        <v>45830</v>
      </c>
      <c r="EP85" s="436">
        <v>45831</v>
      </c>
      <c r="EQ85" s="435"/>
      <c r="ER85" s="435"/>
      <c r="ES85" s="708">
        <v>45832</v>
      </c>
      <c r="ET85" s="708">
        <v>45832</v>
      </c>
      <c r="EU85" s="708">
        <v>45832</v>
      </c>
      <c r="EV85" s="708">
        <v>45832</v>
      </c>
      <c r="EW85" s="708">
        <v>45839</v>
      </c>
      <c r="EX85" s="436">
        <v>45839</v>
      </c>
      <c r="EY85" s="435"/>
      <c r="EZ85" s="708">
        <v>45840</v>
      </c>
      <c r="FA85" s="708">
        <v>45840</v>
      </c>
      <c r="FB85" s="436">
        <v>45842</v>
      </c>
      <c r="FC85" s="708">
        <v>45842</v>
      </c>
      <c r="FD85" s="436">
        <v>45842</v>
      </c>
      <c r="FE85" s="435"/>
      <c r="FF85" s="435"/>
      <c r="FG85" s="435" t="s">
        <v>578</v>
      </c>
      <c r="FH85" s="436">
        <v>45852</v>
      </c>
      <c r="FI85" s="708">
        <v>45852</v>
      </c>
      <c r="FJ85" s="708">
        <v>45852</v>
      </c>
      <c r="FK85" s="708">
        <v>45852</v>
      </c>
      <c r="FL85" s="435"/>
      <c r="FM85" s="435"/>
      <c r="FN85" s="708">
        <v>45853</v>
      </c>
      <c r="FO85" s="708">
        <v>45853</v>
      </c>
      <c r="FP85" s="708">
        <v>45853</v>
      </c>
      <c r="FQ85" s="435">
        <v>229</v>
      </c>
      <c r="FR85" s="436">
        <v>45853</v>
      </c>
      <c r="FS85" s="435"/>
      <c r="FT85" s="435"/>
      <c r="FU85" s="708">
        <v>45866</v>
      </c>
      <c r="FV85" s="435"/>
      <c r="FW85" s="708">
        <v>45866</v>
      </c>
      <c r="FX85" s="708">
        <v>45866</v>
      </c>
      <c r="FY85" s="708">
        <v>45866</v>
      </c>
      <c r="FZ85" s="435"/>
      <c r="GA85" s="435"/>
      <c r="GB85" s="435" t="s">
        <v>542</v>
      </c>
      <c r="GC85" s="708">
        <v>45873</v>
      </c>
      <c r="GD85" s="708">
        <v>45873</v>
      </c>
      <c r="GE85" s="708">
        <v>45873</v>
      </c>
      <c r="GF85" s="708">
        <v>45873</v>
      </c>
      <c r="GG85" s="435"/>
      <c r="GH85" s="435"/>
      <c r="GI85" s="708">
        <v>45878</v>
      </c>
      <c r="GJ85" s="708">
        <v>45878</v>
      </c>
      <c r="GK85" s="708">
        <v>45881</v>
      </c>
      <c r="GL85" s="708">
        <v>45882</v>
      </c>
      <c r="GM85" s="708">
        <v>45882</v>
      </c>
      <c r="GN85" s="435"/>
      <c r="GO85" s="435"/>
      <c r="GP85" s="708">
        <v>45882</v>
      </c>
      <c r="GQ85" s="436">
        <v>45882</v>
      </c>
      <c r="GR85" s="708">
        <v>45882</v>
      </c>
      <c r="GS85" s="708">
        <v>45882</v>
      </c>
      <c r="GT85" s="708">
        <v>45882</v>
      </c>
      <c r="GU85" s="435"/>
      <c r="GV85" s="435"/>
      <c r="GW85" s="708">
        <v>45894</v>
      </c>
      <c r="GX85" s="708">
        <v>45894</v>
      </c>
      <c r="GY85" s="708">
        <v>45894</v>
      </c>
      <c r="GZ85" s="708">
        <v>45894</v>
      </c>
      <c r="HA85" s="708">
        <v>45894</v>
      </c>
      <c r="HB85" s="708">
        <v>45895</v>
      </c>
      <c r="HC85" s="435"/>
      <c r="HD85" s="708">
        <v>45895</v>
      </c>
      <c r="HE85" s="708">
        <v>45901</v>
      </c>
      <c r="HF85" s="732">
        <v>45901</v>
      </c>
      <c r="HG85" s="708">
        <v>45901</v>
      </c>
      <c r="HH85" s="708">
        <v>45901</v>
      </c>
      <c r="HI85" s="435"/>
      <c r="HJ85" s="435"/>
      <c r="HK85" s="708">
        <v>45901</v>
      </c>
      <c r="HL85" s="708">
        <v>45902</v>
      </c>
      <c r="HM85" s="436">
        <v>45902</v>
      </c>
      <c r="HN85" s="708">
        <v>45904</v>
      </c>
      <c r="HO85" s="708">
        <v>45909</v>
      </c>
      <c r="HP85" s="435"/>
      <c r="HQ85" s="435"/>
      <c r="HR85" s="708">
        <v>45914</v>
      </c>
      <c r="HS85" s="708">
        <v>45915</v>
      </c>
      <c r="HT85" s="708">
        <v>45915</v>
      </c>
      <c r="HU85" s="708">
        <v>45915</v>
      </c>
      <c r="HV85" s="708">
        <v>45915</v>
      </c>
      <c r="HW85" s="435"/>
      <c r="HX85" s="435"/>
      <c r="HY85" s="708">
        <v>45919</v>
      </c>
      <c r="HZ85" s="436">
        <v>45920</v>
      </c>
      <c r="IA85" s="708">
        <v>45920</v>
      </c>
      <c r="IB85" s="708">
        <v>45920</v>
      </c>
      <c r="IC85" s="708">
        <v>45923</v>
      </c>
      <c r="ID85" s="435"/>
      <c r="IE85" s="435"/>
      <c r="IF85" s="708">
        <v>45927</v>
      </c>
      <c r="IG85" s="708">
        <v>45928</v>
      </c>
      <c r="IH85" s="708">
        <v>45929</v>
      </c>
      <c r="II85" s="708">
        <v>45930</v>
      </c>
      <c r="IJ85" s="708">
        <v>45930</v>
      </c>
      <c r="IK85" s="435"/>
      <c r="IL85" s="435"/>
      <c r="IM85" s="435"/>
      <c r="IN85" s="708">
        <v>45930</v>
      </c>
      <c r="IO85" s="708">
        <v>45936</v>
      </c>
      <c r="IP85" s="708">
        <v>45936</v>
      </c>
      <c r="IQ85" s="708">
        <v>45936</v>
      </c>
      <c r="IR85" s="708">
        <v>45937</v>
      </c>
      <c r="IS85" s="435"/>
      <c r="IT85" s="708">
        <v>45937</v>
      </c>
      <c r="IU85" s="708">
        <v>45937</v>
      </c>
      <c r="IV85" s="708">
        <v>45941</v>
      </c>
      <c r="IW85" s="708">
        <v>45943</v>
      </c>
      <c r="IX85" s="708">
        <v>45943</v>
      </c>
      <c r="IY85" s="435"/>
      <c r="IZ85" s="435"/>
      <c r="JA85" s="708">
        <v>45946</v>
      </c>
      <c r="JB85" s="708">
        <v>45946</v>
      </c>
      <c r="JC85" s="708">
        <v>45947</v>
      </c>
      <c r="JD85" s="708">
        <v>45947</v>
      </c>
      <c r="JE85" s="708">
        <v>45950</v>
      </c>
      <c r="JF85" s="708">
        <v>45952</v>
      </c>
      <c r="JG85" s="435"/>
      <c r="JH85" s="708">
        <v>45955</v>
      </c>
      <c r="JI85" s="708">
        <v>45956</v>
      </c>
      <c r="JJ85" s="708">
        <v>45956</v>
      </c>
      <c r="JK85" s="708">
        <v>45956</v>
      </c>
      <c r="JL85" s="708">
        <v>45956</v>
      </c>
      <c r="JM85" s="435"/>
      <c r="JN85" s="435"/>
      <c r="JO85" s="708">
        <v>45963</v>
      </c>
      <c r="JP85" s="708">
        <v>45963</v>
      </c>
      <c r="JQ85" s="732">
        <v>45963</v>
      </c>
      <c r="JR85" s="708">
        <v>45963</v>
      </c>
      <c r="JS85" s="708">
        <v>45963</v>
      </c>
      <c r="JT85" s="435"/>
      <c r="JU85" s="435"/>
      <c r="JV85" s="708">
        <v>45968</v>
      </c>
      <c r="JW85" s="708">
        <v>45969</v>
      </c>
      <c r="JX85" s="708">
        <v>45969</v>
      </c>
      <c r="JY85" s="708">
        <v>45969</v>
      </c>
      <c r="JZ85" s="708">
        <v>45971</v>
      </c>
      <c r="KA85" s="435"/>
      <c r="KB85" s="435"/>
      <c r="KC85" s="708">
        <v>45975</v>
      </c>
      <c r="KD85" s="708">
        <v>45976</v>
      </c>
      <c r="KE85" s="708">
        <v>45976</v>
      </c>
      <c r="KF85" s="732">
        <v>45976</v>
      </c>
      <c r="KG85" s="708">
        <v>45979</v>
      </c>
      <c r="KH85" s="435"/>
      <c r="KI85" s="435"/>
      <c r="KJ85" s="708">
        <v>45984</v>
      </c>
      <c r="KK85" s="708">
        <v>45984</v>
      </c>
      <c r="KL85" s="708">
        <v>45986</v>
      </c>
      <c r="KM85" s="708">
        <v>45987</v>
      </c>
      <c r="KN85" s="1461"/>
      <c r="KO85" s="708">
        <v>45989</v>
      </c>
      <c r="KP85" s="708">
        <v>45990</v>
      </c>
      <c r="KQ85" s="708">
        <v>45991</v>
      </c>
      <c r="KR85" s="708">
        <v>45992</v>
      </c>
      <c r="KS85" s="708">
        <v>45993</v>
      </c>
      <c r="KT85" s="708">
        <v>45994</v>
      </c>
      <c r="KU85" s="708">
        <v>45994</v>
      </c>
      <c r="KV85" s="708">
        <v>45995</v>
      </c>
      <c r="KW85" s="435"/>
      <c r="KX85" s="708">
        <v>45997</v>
      </c>
      <c r="KY85" s="708">
        <v>45997</v>
      </c>
      <c r="KZ85" s="708">
        <v>45997</v>
      </c>
      <c r="LA85" s="708">
        <v>45997</v>
      </c>
      <c r="LB85" s="708">
        <v>45999</v>
      </c>
      <c r="LC85" s="435"/>
      <c r="LD85" s="435"/>
      <c r="LE85" s="708">
        <v>46001</v>
      </c>
      <c r="LF85" s="708">
        <v>46005</v>
      </c>
      <c r="LG85" s="708">
        <v>46005</v>
      </c>
      <c r="LH85" s="708">
        <v>46005</v>
      </c>
      <c r="LI85" s="708">
        <v>46005</v>
      </c>
      <c r="LJ85" s="435"/>
      <c r="LK85" s="435"/>
      <c r="LL85" s="708">
        <v>46009</v>
      </c>
      <c r="LM85" s="708">
        <v>46009</v>
      </c>
      <c r="LN85" s="708">
        <v>46013</v>
      </c>
      <c r="LO85" s="1499"/>
      <c r="LP85" s="1499"/>
      <c r="LQ85" s="708">
        <v>46014</v>
      </c>
      <c r="LR85" s="435"/>
      <c r="LS85" s="708">
        <v>46018</v>
      </c>
      <c r="LT85" s="708">
        <v>46019</v>
      </c>
      <c r="LU85" s="436">
        <v>46019</v>
      </c>
      <c r="LV85" s="435"/>
      <c r="LW85" s="435"/>
      <c r="LX85" s="708">
        <v>46384</v>
      </c>
      <c r="LY85" s="435"/>
      <c r="LZ85" s="708">
        <v>46385</v>
      </c>
      <c r="MA85" s="708">
        <v>46026</v>
      </c>
      <c r="MB85" s="708">
        <v>46027</v>
      </c>
      <c r="MC85" s="708">
        <v>46027</v>
      </c>
      <c r="MD85" s="708">
        <v>46027</v>
      </c>
      <c r="ME85" s="435"/>
      <c r="MF85" s="435"/>
      <c r="MG85" s="708">
        <v>46033</v>
      </c>
      <c r="MH85" s="708">
        <v>46033</v>
      </c>
      <c r="MI85" s="708">
        <v>46033</v>
      </c>
      <c r="MJ85" s="708">
        <v>46033</v>
      </c>
      <c r="MK85" s="435">
        <v>18</v>
      </c>
      <c r="ML85" s="435"/>
      <c r="MM85" s="435"/>
      <c r="MN85" s="708">
        <v>46039</v>
      </c>
      <c r="MO85" s="435"/>
      <c r="MP85" s="708">
        <v>46039</v>
      </c>
      <c r="MQ85" s="435">
        <v>46040</v>
      </c>
      <c r="MR85" s="708">
        <v>46040</v>
      </c>
      <c r="MS85" s="435"/>
      <c r="MT85" s="435"/>
      <c r="MU85" s="435"/>
      <c r="MV85" s="708">
        <v>46045</v>
      </c>
      <c r="MW85" s="708">
        <v>46046</v>
      </c>
      <c r="MX85" s="708">
        <v>46046</v>
      </c>
      <c r="MY85" s="708">
        <v>46046</v>
      </c>
      <c r="MZ85" s="435"/>
      <c r="NA85" s="435"/>
    </row>
    <row r="86" spans="1:368" ht="15" customHeight="1">
      <c r="A86" s="64" t="s">
        <v>569</v>
      </c>
      <c r="B86" s="435">
        <v>0</v>
      </c>
      <c r="C86" s="435">
        <v>7</v>
      </c>
      <c r="D86" s="435">
        <v>2</v>
      </c>
      <c r="E86" s="435">
        <v>5</v>
      </c>
      <c r="F86" s="435">
        <v>13</v>
      </c>
      <c r="G86" s="435"/>
      <c r="H86" s="435"/>
      <c r="I86" s="435">
        <v>4</v>
      </c>
      <c r="J86" s="435">
        <v>3</v>
      </c>
      <c r="K86" s="435">
        <v>16</v>
      </c>
      <c r="L86" s="435">
        <v>167</v>
      </c>
      <c r="M86" s="435">
        <v>3</v>
      </c>
      <c r="N86" s="435"/>
      <c r="O86" s="435"/>
      <c r="P86" s="435">
        <v>1</v>
      </c>
      <c r="Q86" s="435">
        <v>1</v>
      </c>
      <c r="R86" s="435">
        <v>2</v>
      </c>
      <c r="S86" s="739"/>
      <c r="T86" s="435">
        <v>2</v>
      </c>
      <c r="U86" s="435"/>
      <c r="V86" s="435"/>
      <c r="W86" s="435">
        <v>0</v>
      </c>
      <c r="X86" s="435">
        <v>0</v>
      </c>
      <c r="Y86" s="435">
        <v>186</v>
      </c>
      <c r="Z86" s="435">
        <v>96</v>
      </c>
      <c r="AA86" s="435">
        <v>0</v>
      </c>
      <c r="AB86" s="435"/>
      <c r="AC86" s="435"/>
      <c r="AD86" s="435">
        <v>6</v>
      </c>
      <c r="AE86" s="435">
        <v>2</v>
      </c>
      <c r="AF86" s="435">
        <v>199</v>
      </c>
      <c r="AG86" s="435">
        <v>1</v>
      </c>
      <c r="AH86" s="435">
        <v>20</v>
      </c>
      <c r="AI86" s="435"/>
      <c r="AJ86" s="435"/>
      <c r="AK86" s="435">
        <v>1</v>
      </c>
      <c r="AL86" s="435">
        <v>0</v>
      </c>
      <c r="AM86" s="435">
        <v>0</v>
      </c>
      <c r="AN86" s="435">
        <v>0</v>
      </c>
      <c r="AO86" s="435">
        <v>3</v>
      </c>
      <c r="AP86" s="435"/>
      <c r="AQ86" s="435"/>
      <c r="AR86" s="435">
        <v>26</v>
      </c>
      <c r="AS86" s="435">
        <v>1</v>
      </c>
      <c r="AT86" s="435">
        <v>695</v>
      </c>
      <c r="AU86" s="435">
        <v>72</v>
      </c>
      <c r="AV86" s="435">
        <v>1</v>
      </c>
      <c r="AW86" s="435"/>
      <c r="AX86" s="435"/>
      <c r="AY86" s="435">
        <v>10</v>
      </c>
      <c r="AZ86" s="435">
        <v>3</v>
      </c>
      <c r="BA86" s="435">
        <v>13</v>
      </c>
      <c r="BB86" s="435">
        <v>368</v>
      </c>
      <c r="BC86" s="435">
        <v>253</v>
      </c>
      <c r="BD86" s="435"/>
      <c r="BE86" s="435"/>
      <c r="BF86" s="435">
        <v>13</v>
      </c>
      <c r="BG86" s="435">
        <v>0</v>
      </c>
      <c r="BH86" s="435">
        <v>35</v>
      </c>
      <c r="BI86" s="435">
        <v>1096</v>
      </c>
      <c r="BJ86" s="435">
        <v>709</v>
      </c>
      <c r="BK86" s="435"/>
      <c r="BL86" s="435"/>
      <c r="BM86" s="435">
        <v>11</v>
      </c>
      <c r="BN86" s="435">
        <v>88</v>
      </c>
      <c r="BO86" s="435">
        <v>129</v>
      </c>
      <c r="BP86" s="435">
        <v>173</v>
      </c>
      <c r="BQ86" s="435">
        <v>30</v>
      </c>
      <c r="BR86" s="435"/>
      <c r="BS86" s="435"/>
      <c r="BT86" s="435">
        <v>7</v>
      </c>
      <c r="BU86" s="435">
        <v>13</v>
      </c>
      <c r="BV86" s="435">
        <v>0</v>
      </c>
      <c r="BW86" s="435">
        <v>140</v>
      </c>
      <c r="BX86" s="435">
        <v>1</v>
      </c>
      <c r="BY86" s="435"/>
      <c r="BZ86" s="435"/>
      <c r="CA86" s="449">
        <v>0</v>
      </c>
      <c r="CB86" s="435">
        <v>193</v>
      </c>
      <c r="CC86" s="435">
        <v>20</v>
      </c>
      <c r="CD86" s="435">
        <v>5</v>
      </c>
      <c r="CE86" s="435">
        <v>0</v>
      </c>
      <c r="CF86" s="435">
        <v>180</v>
      </c>
      <c r="CG86" s="435"/>
      <c r="CH86" s="435">
        <v>10</v>
      </c>
      <c r="CI86" s="435">
        <v>4</v>
      </c>
      <c r="CJ86" s="435">
        <v>1</v>
      </c>
      <c r="CK86" s="435">
        <v>21</v>
      </c>
      <c r="CL86" s="435">
        <v>2</v>
      </c>
      <c r="CM86" s="435"/>
      <c r="CN86" s="435"/>
      <c r="CO86" s="435">
        <v>36</v>
      </c>
      <c r="CP86" s="435">
        <v>16</v>
      </c>
      <c r="CQ86" s="435">
        <v>21</v>
      </c>
      <c r="CR86" s="435">
        <v>366</v>
      </c>
      <c r="CS86" s="435">
        <v>221</v>
      </c>
      <c r="CT86" s="435"/>
      <c r="CU86" s="435"/>
      <c r="CV86" s="864"/>
      <c r="CW86" s="435">
        <v>5</v>
      </c>
      <c r="CX86" s="435">
        <v>1</v>
      </c>
      <c r="CY86" s="435">
        <v>114</v>
      </c>
      <c r="CZ86" s="435">
        <v>670</v>
      </c>
      <c r="DA86" s="435"/>
      <c r="DB86" s="435"/>
      <c r="DC86" s="435">
        <v>53</v>
      </c>
      <c r="DD86" s="435">
        <v>640</v>
      </c>
      <c r="DE86" s="435">
        <v>1202</v>
      </c>
      <c r="DF86" s="435">
        <v>984</v>
      </c>
      <c r="DG86" s="435">
        <v>474</v>
      </c>
      <c r="DH86" s="435"/>
      <c r="DI86" s="435"/>
      <c r="DJ86" s="435">
        <v>64</v>
      </c>
      <c r="DK86" s="435">
        <v>101</v>
      </c>
      <c r="DL86" s="435">
        <v>37</v>
      </c>
      <c r="DM86" s="435">
        <v>121</v>
      </c>
      <c r="DN86" s="435">
        <v>83</v>
      </c>
      <c r="DO86" s="435"/>
      <c r="DP86" s="435"/>
      <c r="DQ86" s="435">
        <v>12</v>
      </c>
      <c r="DR86" s="435">
        <v>7</v>
      </c>
      <c r="DS86" s="435">
        <v>0</v>
      </c>
      <c r="DT86" s="435">
        <v>574</v>
      </c>
      <c r="DU86" s="435">
        <v>93</v>
      </c>
      <c r="DV86" s="435"/>
      <c r="DW86" s="435"/>
      <c r="DX86" s="435">
        <v>56</v>
      </c>
      <c r="DY86" s="435">
        <v>54</v>
      </c>
      <c r="DZ86" s="435">
        <v>11</v>
      </c>
      <c r="EA86" s="435">
        <v>5</v>
      </c>
      <c r="EB86" s="435">
        <v>27</v>
      </c>
      <c r="EC86" s="435"/>
      <c r="ED86" s="435"/>
      <c r="EE86" s="890"/>
      <c r="EF86" s="435">
        <v>20</v>
      </c>
      <c r="EG86" s="435">
        <v>578</v>
      </c>
      <c r="EH86" s="435">
        <v>4</v>
      </c>
      <c r="EI86" s="435">
        <v>14</v>
      </c>
      <c r="EJ86" s="435"/>
      <c r="EK86" s="435"/>
      <c r="EL86" s="435">
        <v>3</v>
      </c>
      <c r="EM86" s="435">
        <v>121</v>
      </c>
      <c r="EN86" s="435">
        <v>170</v>
      </c>
      <c r="EO86" s="435">
        <v>14</v>
      </c>
      <c r="EP86" s="435">
        <v>27</v>
      </c>
      <c r="EQ86" s="435"/>
      <c r="ER86" s="435"/>
      <c r="ES86" s="435">
        <v>14</v>
      </c>
      <c r="ET86" s="435">
        <v>23</v>
      </c>
      <c r="EU86" s="435">
        <v>751</v>
      </c>
      <c r="EV86" s="435">
        <v>1344</v>
      </c>
      <c r="EW86" s="435">
        <v>524</v>
      </c>
      <c r="EX86" s="435">
        <v>206</v>
      </c>
      <c r="EY86" s="435"/>
      <c r="EZ86" s="435">
        <v>141</v>
      </c>
      <c r="FA86" s="435">
        <v>137</v>
      </c>
      <c r="FB86" s="435">
        <v>399</v>
      </c>
      <c r="FC86" s="435">
        <v>179</v>
      </c>
      <c r="FD86" s="435">
        <v>101</v>
      </c>
      <c r="FE86" s="435"/>
      <c r="FF86" s="435"/>
      <c r="FG86" s="435">
        <v>343</v>
      </c>
      <c r="FH86" s="435">
        <v>147</v>
      </c>
      <c r="FI86" s="435">
        <v>204</v>
      </c>
      <c r="FJ86" s="435">
        <v>21</v>
      </c>
      <c r="FK86" s="435">
        <v>58</v>
      </c>
      <c r="FL86" s="435"/>
      <c r="FM86" s="435"/>
      <c r="FN86" s="435">
        <v>55</v>
      </c>
      <c r="FO86" s="435">
        <v>39</v>
      </c>
      <c r="FP86" s="435">
        <v>0</v>
      </c>
      <c r="FQ86" s="435">
        <v>0</v>
      </c>
      <c r="FR86" s="435">
        <v>0</v>
      </c>
      <c r="FS86" s="435"/>
      <c r="FT86" s="435"/>
      <c r="FU86" s="435">
        <v>17</v>
      </c>
      <c r="FV86" s="435"/>
      <c r="FW86" s="435">
        <v>45</v>
      </c>
      <c r="FX86" s="435">
        <v>13</v>
      </c>
      <c r="FY86" s="435">
        <v>17</v>
      </c>
      <c r="FZ86" s="435"/>
      <c r="GA86" s="435"/>
      <c r="GB86" s="435">
        <v>17</v>
      </c>
      <c r="GC86" s="435">
        <v>49</v>
      </c>
      <c r="GD86" s="435">
        <v>8</v>
      </c>
      <c r="GE86" s="435">
        <v>11</v>
      </c>
      <c r="GF86" s="435">
        <v>354</v>
      </c>
      <c r="GG86" s="435"/>
      <c r="GH86" s="435"/>
      <c r="GI86" s="435">
        <v>24</v>
      </c>
      <c r="GJ86" s="435">
        <v>34</v>
      </c>
      <c r="GK86" s="435">
        <v>25</v>
      </c>
      <c r="GL86" s="435">
        <v>31</v>
      </c>
      <c r="GM86" s="435">
        <v>8</v>
      </c>
      <c r="GN86" s="435"/>
      <c r="GO86" s="435"/>
      <c r="GP86" s="435">
        <v>26</v>
      </c>
      <c r="GQ86" s="435">
        <v>30</v>
      </c>
      <c r="GR86" s="435">
        <v>27</v>
      </c>
      <c r="GS86" s="435">
        <v>86</v>
      </c>
      <c r="GT86" s="435">
        <v>140</v>
      </c>
      <c r="GU86" s="435"/>
      <c r="GV86" s="435"/>
      <c r="GW86" s="435">
        <v>243</v>
      </c>
      <c r="GX86" s="435">
        <v>368</v>
      </c>
      <c r="GY86" s="435">
        <v>749</v>
      </c>
      <c r="GZ86" s="435">
        <v>325</v>
      </c>
      <c r="HA86" s="435">
        <v>556</v>
      </c>
      <c r="HB86" s="435">
        <v>184</v>
      </c>
      <c r="HC86" s="435"/>
      <c r="HD86" s="435">
        <v>125</v>
      </c>
      <c r="HE86" s="435">
        <v>176</v>
      </c>
      <c r="HF86" s="449">
        <v>381</v>
      </c>
      <c r="HG86" s="435">
        <v>334</v>
      </c>
      <c r="HH86" s="435">
        <v>231</v>
      </c>
      <c r="HI86" s="435"/>
      <c r="HJ86" s="435"/>
      <c r="HK86" s="435">
        <v>316</v>
      </c>
      <c r="HL86" s="435">
        <v>27</v>
      </c>
      <c r="HM86" s="435">
        <v>17</v>
      </c>
      <c r="HN86" s="435">
        <v>412</v>
      </c>
      <c r="HO86" s="435">
        <v>208</v>
      </c>
      <c r="HP86" s="435"/>
      <c r="HQ86" s="435"/>
      <c r="HR86" s="435">
        <v>60</v>
      </c>
      <c r="HS86" s="435">
        <v>473</v>
      </c>
      <c r="HT86" s="435">
        <v>182</v>
      </c>
      <c r="HU86" s="435">
        <v>110</v>
      </c>
      <c r="HV86" s="435">
        <v>110</v>
      </c>
      <c r="HW86" s="435"/>
      <c r="HX86" s="435"/>
      <c r="HY86" s="435">
        <v>172</v>
      </c>
      <c r="HZ86" s="435">
        <v>187</v>
      </c>
      <c r="IA86" s="435">
        <v>213</v>
      </c>
      <c r="IB86" s="435">
        <v>285</v>
      </c>
      <c r="IC86" s="435">
        <v>261</v>
      </c>
      <c r="ID86" s="435"/>
      <c r="IE86" s="435"/>
      <c r="IF86" s="435">
        <v>143</v>
      </c>
      <c r="IG86" s="435">
        <v>221</v>
      </c>
      <c r="IH86" s="435">
        <v>91</v>
      </c>
      <c r="II86" s="435">
        <v>16</v>
      </c>
      <c r="IJ86" s="435">
        <v>7</v>
      </c>
      <c r="IK86" s="435"/>
      <c r="IL86" s="435"/>
      <c r="IM86" s="435"/>
      <c r="IN86" s="435">
        <v>5</v>
      </c>
      <c r="IO86" s="435">
        <v>45</v>
      </c>
      <c r="IP86" s="435">
        <v>98</v>
      </c>
      <c r="IQ86" s="435">
        <v>202</v>
      </c>
      <c r="IR86" s="435">
        <v>242</v>
      </c>
      <c r="IS86" s="435"/>
      <c r="IT86" s="435">
        <v>420</v>
      </c>
      <c r="IU86" s="435">
        <v>605</v>
      </c>
      <c r="IV86" s="435">
        <v>329</v>
      </c>
      <c r="IW86" s="435">
        <v>291</v>
      </c>
      <c r="IX86" s="435">
        <v>1513</v>
      </c>
      <c r="IY86" s="435"/>
      <c r="IZ86" s="435"/>
      <c r="JA86" s="435">
        <v>712</v>
      </c>
      <c r="JB86" s="435">
        <v>594</v>
      </c>
      <c r="JC86" s="435">
        <v>318</v>
      </c>
      <c r="JD86" s="435">
        <v>315</v>
      </c>
      <c r="JE86" s="435">
        <v>294</v>
      </c>
      <c r="JF86" s="435">
        <v>68</v>
      </c>
      <c r="JG86" s="435"/>
      <c r="JH86" s="435">
        <v>119</v>
      </c>
      <c r="JI86" s="435">
        <v>17</v>
      </c>
      <c r="JJ86" s="435">
        <v>50</v>
      </c>
      <c r="JK86" s="435">
        <v>97</v>
      </c>
      <c r="JL86" s="435">
        <v>184</v>
      </c>
      <c r="JM86" s="435"/>
      <c r="JN86" s="435"/>
      <c r="JO86" s="435">
        <v>676</v>
      </c>
      <c r="JP86" s="435">
        <v>457</v>
      </c>
      <c r="JQ86" s="449">
        <v>434</v>
      </c>
      <c r="JR86" s="435">
        <v>81</v>
      </c>
      <c r="JS86" s="435">
        <v>702</v>
      </c>
      <c r="JT86" s="435"/>
      <c r="JU86" s="435"/>
      <c r="JV86" s="435">
        <v>84</v>
      </c>
      <c r="JW86" s="435">
        <v>48</v>
      </c>
      <c r="JX86" s="435">
        <v>534</v>
      </c>
      <c r="JY86" s="435">
        <v>7</v>
      </c>
      <c r="JZ86" s="435">
        <v>750</v>
      </c>
      <c r="KA86" s="435"/>
      <c r="KB86" s="435"/>
      <c r="KC86" s="435">
        <v>379</v>
      </c>
      <c r="KD86" s="435">
        <v>245</v>
      </c>
      <c r="KE86" s="435">
        <v>282</v>
      </c>
      <c r="KF86" s="449">
        <v>889</v>
      </c>
      <c r="KG86" s="435">
        <v>1218</v>
      </c>
      <c r="KH86" s="435"/>
      <c r="KI86" s="435"/>
      <c r="KJ86" s="435">
        <v>856</v>
      </c>
      <c r="KK86" s="435">
        <v>549</v>
      </c>
      <c r="KL86" s="435">
        <v>596</v>
      </c>
      <c r="KM86" s="435">
        <v>62</v>
      </c>
      <c r="KN86" s="1461"/>
      <c r="KO86" s="435">
        <v>531</v>
      </c>
      <c r="KP86" s="435">
        <v>682</v>
      </c>
      <c r="KQ86" s="435">
        <v>134</v>
      </c>
      <c r="KR86" s="435">
        <v>843</v>
      </c>
      <c r="KS86" s="435">
        <v>448</v>
      </c>
      <c r="KT86" s="435">
        <v>350</v>
      </c>
      <c r="KU86" s="435">
        <v>834</v>
      </c>
      <c r="KV86" s="435">
        <v>1047</v>
      </c>
      <c r="KW86" s="435"/>
      <c r="KX86" s="435">
        <v>1152</v>
      </c>
      <c r="KY86" s="435">
        <v>541</v>
      </c>
      <c r="KZ86" s="435">
        <v>1104</v>
      </c>
      <c r="LA86" s="435">
        <v>258</v>
      </c>
      <c r="LB86" s="435">
        <v>87</v>
      </c>
      <c r="LC86" s="435"/>
      <c r="LD86" s="435"/>
      <c r="LE86" s="435">
        <v>267</v>
      </c>
      <c r="LF86" s="435">
        <v>756</v>
      </c>
      <c r="LG86" s="435">
        <v>505</v>
      </c>
      <c r="LH86" s="435">
        <v>10</v>
      </c>
      <c r="LI86" s="435">
        <v>166</v>
      </c>
      <c r="LJ86" s="435"/>
      <c r="LK86" s="435"/>
      <c r="LL86" s="435">
        <v>0</v>
      </c>
      <c r="LM86" s="435">
        <v>34</v>
      </c>
      <c r="LN86" s="435">
        <v>227</v>
      </c>
      <c r="LO86" s="1499"/>
      <c r="LP86" s="1499"/>
      <c r="LQ86" s="435">
        <v>30</v>
      </c>
      <c r="LR86" s="435"/>
      <c r="LS86" s="435">
        <v>803</v>
      </c>
      <c r="LT86" s="435">
        <v>450</v>
      </c>
      <c r="LU86" s="435">
        <v>541</v>
      </c>
      <c r="LV86" s="435"/>
      <c r="LW86" s="435"/>
      <c r="LX86" s="435">
        <v>664</v>
      </c>
      <c r="LY86" s="435"/>
      <c r="LZ86" s="435">
        <v>163</v>
      </c>
      <c r="MA86" s="435">
        <v>66</v>
      </c>
      <c r="MB86" s="435">
        <v>83</v>
      </c>
      <c r="MC86" s="435">
        <v>41</v>
      </c>
      <c r="MD86" s="435">
        <v>62</v>
      </c>
      <c r="ME86" s="435"/>
      <c r="MF86" s="435"/>
      <c r="MG86" s="435">
        <v>118</v>
      </c>
      <c r="MH86" s="435">
        <v>7</v>
      </c>
      <c r="MI86" s="435">
        <v>94</v>
      </c>
      <c r="MJ86" s="435">
        <v>1</v>
      </c>
      <c r="MK86" s="435">
        <v>0</v>
      </c>
      <c r="ML86" s="435"/>
      <c r="MM86" s="435"/>
      <c r="MN86" s="435">
        <v>31</v>
      </c>
      <c r="MO86" s="435"/>
      <c r="MP86" s="435">
        <v>194</v>
      </c>
      <c r="MQ86" s="435">
        <v>26</v>
      </c>
      <c r="MR86" s="435">
        <v>9</v>
      </c>
      <c r="MS86" s="435"/>
      <c r="MT86" s="435"/>
      <c r="MU86" s="435"/>
      <c r="MV86" s="435">
        <v>120</v>
      </c>
      <c r="MW86" s="435">
        <v>43</v>
      </c>
      <c r="MX86" s="435">
        <v>34</v>
      </c>
      <c r="MY86" s="435">
        <v>456</v>
      </c>
      <c r="MZ86" s="435"/>
      <c r="NA86" s="435"/>
    </row>
    <row r="87" spans="1:368" ht="15" customHeight="1">
      <c r="A87" s="64" t="s">
        <v>570</v>
      </c>
      <c r="B87" s="435">
        <v>0</v>
      </c>
      <c r="C87" s="435">
        <v>0</v>
      </c>
      <c r="D87" s="435">
        <v>0</v>
      </c>
      <c r="E87" s="435">
        <v>0</v>
      </c>
      <c r="F87" s="435">
        <v>0</v>
      </c>
      <c r="G87" s="435"/>
      <c r="H87" s="435"/>
      <c r="I87" s="435">
        <v>0</v>
      </c>
      <c r="J87" s="435">
        <v>0</v>
      </c>
      <c r="K87" s="435">
        <v>0</v>
      </c>
      <c r="L87" s="435">
        <v>1</v>
      </c>
      <c r="M87" s="435">
        <v>0</v>
      </c>
      <c r="N87" s="435"/>
      <c r="O87" s="435"/>
      <c r="P87" s="435">
        <v>0</v>
      </c>
      <c r="Q87" s="435">
        <v>0</v>
      </c>
      <c r="R87" s="435">
        <v>0</v>
      </c>
      <c r="S87" s="739"/>
      <c r="T87" s="435">
        <v>0</v>
      </c>
      <c r="U87" s="435"/>
      <c r="V87" s="435"/>
      <c r="W87" s="435">
        <v>0</v>
      </c>
      <c r="X87" s="435">
        <v>0</v>
      </c>
      <c r="Y87" s="435">
        <v>0</v>
      </c>
      <c r="Z87" s="435">
        <v>1</v>
      </c>
      <c r="AA87" s="435">
        <v>0</v>
      </c>
      <c r="AB87" s="435"/>
      <c r="AC87" s="435"/>
      <c r="AD87" s="435">
        <v>0</v>
      </c>
      <c r="AE87" s="435">
        <v>0</v>
      </c>
      <c r="AF87" s="435">
        <v>80</v>
      </c>
      <c r="AG87" s="435">
        <v>0</v>
      </c>
      <c r="AH87" s="435">
        <v>18</v>
      </c>
      <c r="AI87" s="435"/>
      <c r="AJ87" s="435"/>
      <c r="AK87" s="435">
        <v>0</v>
      </c>
      <c r="AL87" s="435">
        <v>1</v>
      </c>
      <c r="AM87" s="435">
        <v>0</v>
      </c>
      <c r="AN87" s="435">
        <v>0</v>
      </c>
      <c r="AO87" s="435">
        <v>54</v>
      </c>
      <c r="AP87" s="435"/>
      <c r="AQ87" s="435"/>
      <c r="AR87" s="435">
        <v>0</v>
      </c>
      <c r="AS87" s="435">
        <v>0</v>
      </c>
      <c r="AT87" s="435">
        <v>118</v>
      </c>
      <c r="AU87" s="435">
        <v>87</v>
      </c>
      <c r="AV87" s="435">
        <v>0</v>
      </c>
      <c r="AW87" s="435"/>
      <c r="AX87" s="435"/>
      <c r="AY87" s="435">
        <v>0</v>
      </c>
      <c r="AZ87" s="435">
        <v>0</v>
      </c>
      <c r="BA87" s="435">
        <v>5</v>
      </c>
      <c r="BB87" s="435">
        <v>53</v>
      </c>
      <c r="BC87" s="435">
        <v>42</v>
      </c>
      <c r="BD87" s="435"/>
      <c r="BE87" s="435"/>
      <c r="BF87" s="435">
        <v>0</v>
      </c>
      <c r="BG87" s="435">
        <v>17</v>
      </c>
      <c r="BH87" s="435">
        <v>64</v>
      </c>
      <c r="BI87" s="435">
        <v>76</v>
      </c>
      <c r="BJ87" s="435">
        <v>0</v>
      </c>
      <c r="BK87" s="435"/>
      <c r="BL87" s="435"/>
      <c r="BM87" s="435">
        <v>0</v>
      </c>
      <c r="BN87" s="435">
        <v>24</v>
      </c>
      <c r="BO87" s="435">
        <v>10</v>
      </c>
      <c r="BP87" s="435">
        <v>29</v>
      </c>
      <c r="BQ87" s="435">
        <v>0</v>
      </c>
      <c r="BR87" s="435"/>
      <c r="BS87" s="435"/>
      <c r="BT87" s="435">
        <v>0</v>
      </c>
      <c r="BU87" s="435">
        <v>0</v>
      </c>
      <c r="BV87" s="435">
        <v>0</v>
      </c>
      <c r="BW87" s="435">
        <v>297</v>
      </c>
      <c r="BX87" s="435">
        <v>1</v>
      </c>
      <c r="BY87" s="435"/>
      <c r="BZ87" s="435"/>
      <c r="CA87" s="435">
        <v>0</v>
      </c>
      <c r="CB87" s="435">
        <v>0</v>
      </c>
      <c r="CC87" s="435">
        <v>0</v>
      </c>
      <c r="CD87" s="435">
        <v>11</v>
      </c>
      <c r="CE87" s="435">
        <v>0</v>
      </c>
      <c r="CF87" s="435">
        <v>414</v>
      </c>
      <c r="CG87" s="435"/>
      <c r="CH87" s="435">
        <v>0</v>
      </c>
      <c r="CI87" s="435">
        <v>277</v>
      </c>
      <c r="CJ87" s="435">
        <v>0</v>
      </c>
      <c r="CK87" s="435">
        <v>0</v>
      </c>
      <c r="CL87" s="435">
        <v>102</v>
      </c>
      <c r="CM87" s="435"/>
      <c r="CN87" s="435"/>
      <c r="CO87" s="435">
        <v>0</v>
      </c>
      <c r="CP87" s="435">
        <v>0</v>
      </c>
      <c r="CQ87" s="435">
        <v>0</v>
      </c>
      <c r="CR87" s="435">
        <v>61</v>
      </c>
      <c r="CS87" s="435">
        <v>16</v>
      </c>
      <c r="CT87" s="435"/>
      <c r="CU87" s="435"/>
      <c r="CV87" s="864"/>
      <c r="CW87" s="435">
        <v>0</v>
      </c>
      <c r="CX87" s="435">
        <v>0</v>
      </c>
      <c r="CY87" s="435">
        <v>99</v>
      </c>
      <c r="CZ87" s="435">
        <v>0</v>
      </c>
      <c r="DA87" s="435"/>
      <c r="DB87" s="435"/>
      <c r="DC87" s="435">
        <v>211</v>
      </c>
      <c r="DD87" s="435">
        <v>103</v>
      </c>
      <c r="DE87" s="435">
        <v>200</v>
      </c>
      <c r="DF87" s="435">
        <v>352</v>
      </c>
      <c r="DG87" s="435">
        <v>202</v>
      </c>
      <c r="DH87" s="435"/>
      <c r="DI87" s="435"/>
      <c r="DJ87" s="435">
        <v>52</v>
      </c>
      <c r="DK87" s="435">
        <v>0</v>
      </c>
      <c r="DL87" s="435">
        <v>0</v>
      </c>
      <c r="DM87" s="435">
        <v>0</v>
      </c>
      <c r="DN87" s="435">
        <v>0</v>
      </c>
      <c r="DO87" s="435"/>
      <c r="DP87" s="435"/>
      <c r="DQ87" s="435">
        <v>0</v>
      </c>
      <c r="DR87" s="435">
        <v>0</v>
      </c>
      <c r="DS87" s="435">
        <v>0</v>
      </c>
      <c r="DT87" s="435">
        <v>189</v>
      </c>
      <c r="DU87" s="435">
        <v>256</v>
      </c>
      <c r="DV87" s="435"/>
      <c r="DW87" s="435"/>
      <c r="DX87" s="435">
        <v>1</v>
      </c>
      <c r="DY87" s="435">
        <v>0</v>
      </c>
      <c r="DZ87" s="435">
        <v>5</v>
      </c>
      <c r="EA87" s="435">
        <v>355</v>
      </c>
      <c r="EB87" s="435">
        <v>199</v>
      </c>
      <c r="EC87" s="435"/>
      <c r="ED87" s="435"/>
      <c r="EE87" s="890"/>
      <c r="EF87" s="435">
        <v>0</v>
      </c>
      <c r="EG87" s="435">
        <v>43</v>
      </c>
      <c r="EH87" s="435">
        <v>67</v>
      </c>
      <c r="EI87" s="435">
        <v>314</v>
      </c>
      <c r="EJ87" s="435"/>
      <c r="EK87" s="435"/>
      <c r="EL87" s="435">
        <v>0</v>
      </c>
      <c r="EM87" s="435">
        <v>191</v>
      </c>
      <c r="EN87" s="435">
        <v>272</v>
      </c>
      <c r="EO87" s="435">
        <v>67</v>
      </c>
      <c r="EP87" s="435">
        <v>586</v>
      </c>
      <c r="EQ87" s="435"/>
      <c r="ER87" s="435"/>
      <c r="ES87" s="435">
        <v>0</v>
      </c>
      <c r="ET87" s="435">
        <v>0</v>
      </c>
      <c r="EU87" s="435">
        <v>0</v>
      </c>
      <c r="EV87" s="435">
        <v>217</v>
      </c>
      <c r="EW87" s="435">
        <v>49</v>
      </c>
      <c r="EX87" s="435">
        <v>1</v>
      </c>
      <c r="EY87" s="435"/>
      <c r="EZ87" s="435">
        <v>0</v>
      </c>
      <c r="FA87" s="435">
        <v>53</v>
      </c>
      <c r="FB87" s="435">
        <v>0</v>
      </c>
      <c r="FC87" s="435">
        <v>114</v>
      </c>
      <c r="FD87" s="435">
        <v>0</v>
      </c>
      <c r="FE87" s="435"/>
      <c r="FF87" s="435"/>
      <c r="FG87" s="435">
        <v>0</v>
      </c>
      <c r="FH87" s="435">
        <v>26</v>
      </c>
      <c r="FI87" s="435">
        <v>3</v>
      </c>
      <c r="FJ87" s="435">
        <v>0</v>
      </c>
      <c r="FK87" s="435">
        <v>0</v>
      </c>
      <c r="FL87" s="435"/>
      <c r="FM87" s="435"/>
      <c r="FN87" s="435">
        <v>0</v>
      </c>
      <c r="FO87" s="435">
        <v>0</v>
      </c>
      <c r="FP87" s="435">
        <v>14</v>
      </c>
      <c r="FQ87" s="435">
        <v>50</v>
      </c>
      <c r="FR87" s="435">
        <v>0</v>
      </c>
      <c r="FS87" s="435"/>
      <c r="FT87" s="435"/>
      <c r="FU87" s="435">
        <v>83</v>
      </c>
      <c r="FV87" s="435"/>
      <c r="FW87" s="435">
        <v>48</v>
      </c>
      <c r="FX87" s="435">
        <v>1</v>
      </c>
      <c r="FY87" s="435">
        <v>0</v>
      </c>
      <c r="FZ87" s="435"/>
      <c r="GA87" s="435"/>
      <c r="GB87" s="435">
        <v>0</v>
      </c>
      <c r="GC87" s="435">
        <v>0</v>
      </c>
      <c r="GD87" s="435">
        <v>3</v>
      </c>
      <c r="GE87" s="435">
        <v>2</v>
      </c>
      <c r="GF87" s="435">
        <v>111</v>
      </c>
      <c r="GG87" s="435"/>
      <c r="GH87" s="435"/>
      <c r="GI87" s="435">
        <v>0</v>
      </c>
      <c r="GJ87" s="435">
        <v>0</v>
      </c>
      <c r="GK87" s="435">
        <v>0</v>
      </c>
      <c r="GL87" s="435">
        <v>148</v>
      </c>
      <c r="GM87" s="435">
        <v>1</v>
      </c>
      <c r="GN87" s="435"/>
      <c r="GO87" s="435"/>
      <c r="GP87" s="435">
        <v>1</v>
      </c>
      <c r="GQ87" s="435">
        <v>1</v>
      </c>
      <c r="GR87" s="435">
        <v>72</v>
      </c>
      <c r="GS87" s="435">
        <v>0</v>
      </c>
      <c r="GT87" s="435">
        <v>0</v>
      </c>
      <c r="GU87" s="435"/>
      <c r="GV87" s="435"/>
      <c r="GW87" s="435">
        <v>0</v>
      </c>
      <c r="GX87" s="435">
        <v>0</v>
      </c>
      <c r="GY87" s="435">
        <v>292</v>
      </c>
      <c r="GZ87" s="435">
        <v>70</v>
      </c>
      <c r="HA87" s="435">
        <v>0</v>
      </c>
      <c r="HB87" s="435">
        <v>0</v>
      </c>
      <c r="HC87" s="435"/>
      <c r="HD87" s="435">
        <v>102</v>
      </c>
      <c r="HE87" s="435">
        <v>0</v>
      </c>
      <c r="HF87" s="435">
        <v>93</v>
      </c>
      <c r="HG87" s="435">
        <v>315</v>
      </c>
      <c r="HH87" s="435">
        <v>163</v>
      </c>
      <c r="HI87" s="435"/>
      <c r="HJ87" s="435"/>
      <c r="HK87" s="435">
        <v>85</v>
      </c>
      <c r="HL87" s="435">
        <v>20</v>
      </c>
      <c r="HM87" s="435">
        <v>11</v>
      </c>
      <c r="HN87" s="435">
        <v>53</v>
      </c>
      <c r="HO87" s="435">
        <v>23</v>
      </c>
      <c r="HP87" s="435"/>
      <c r="HQ87" s="435"/>
      <c r="HR87" s="435">
        <v>29</v>
      </c>
      <c r="HS87" s="435">
        <v>164</v>
      </c>
      <c r="HT87" s="435">
        <v>34</v>
      </c>
      <c r="HU87" s="435">
        <v>58</v>
      </c>
      <c r="HV87" s="435">
        <v>58</v>
      </c>
      <c r="HW87" s="435"/>
      <c r="HX87" s="435"/>
      <c r="HY87" s="435">
        <v>11</v>
      </c>
      <c r="HZ87" s="435">
        <v>128</v>
      </c>
      <c r="IA87" s="435">
        <v>16</v>
      </c>
      <c r="IB87" s="435">
        <v>205</v>
      </c>
      <c r="IC87" s="435">
        <v>123</v>
      </c>
      <c r="ID87" s="435"/>
      <c r="IE87" s="435"/>
      <c r="IF87" s="435">
        <v>36</v>
      </c>
      <c r="IG87" s="435">
        <v>312</v>
      </c>
      <c r="IH87" s="435">
        <v>18</v>
      </c>
      <c r="II87" s="435">
        <v>1</v>
      </c>
      <c r="IJ87" s="435">
        <v>1</v>
      </c>
      <c r="IK87" s="435"/>
      <c r="IL87" s="435"/>
      <c r="IM87" s="435"/>
      <c r="IN87" s="435">
        <v>1</v>
      </c>
      <c r="IO87" s="435">
        <v>64</v>
      </c>
      <c r="IP87" s="435">
        <v>78</v>
      </c>
      <c r="IQ87" s="435">
        <v>6</v>
      </c>
      <c r="IR87" s="435">
        <v>252</v>
      </c>
      <c r="IS87" s="435"/>
      <c r="IT87" s="435">
        <v>32</v>
      </c>
      <c r="IU87" s="435">
        <v>299</v>
      </c>
      <c r="IV87" s="435">
        <v>49</v>
      </c>
      <c r="IW87" s="435">
        <v>37</v>
      </c>
      <c r="IX87" s="435">
        <v>23</v>
      </c>
      <c r="IY87" s="435"/>
      <c r="IZ87" s="435"/>
      <c r="JA87" s="435">
        <v>233</v>
      </c>
      <c r="JB87" s="435">
        <v>1</v>
      </c>
      <c r="JC87" s="435">
        <v>29</v>
      </c>
      <c r="JD87" s="435">
        <v>92</v>
      </c>
      <c r="JE87" s="435">
        <v>47</v>
      </c>
      <c r="JF87" s="435">
        <v>165</v>
      </c>
      <c r="JG87" s="435"/>
      <c r="JH87" s="435">
        <v>64</v>
      </c>
      <c r="JI87" s="435">
        <v>27</v>
      </c>
      <c r="JJ87" s="435">
        <v>17</v>
      </c>
      <c r="JK87" s="435">
        <v>0</v>
      </c>
      <c r="JL87" s="435">
        <v>38</v>
      </c>
      <c r="JM87" s="435"/>
      <c r="JN87" s="435"/>
      <c r="JO87" s="435">
        <v>68</v>
      </c>
      <c r="JP87" s="435">
        <v>84</v>
      </c>
      <c r="JQ87" s="435">
        <v>594</v>
      </c>
      <c r="JR87" s="435">
        <v>53</v>
      </c>
      <c r="JS87" s="435">
        <v>661</v>
      </c>
      <c r="JT87" s="435"/>
      <c r="JU87" s="435"/>
      <c r="JV87" s="435">
        <v>137</v>
      </c>
      <c r="JW87" s="435">
        <v>2</v>
      </c>
      <c r="JX87" s="435">
        <v>12</v>
      </c>
      <c r="JY87" s="435">
        <v>15</v>
      </c>
      <c r="JZ87" s="435">
        <v>142</v>
      </c>
      <c r="KA87" s="435"/>
      <c r="KB87" s="435"/>
      <c r="KC87" s="435">
        <v>284</v>
      </c>
      <c r="KD87" s="435">
        <v>211</v>
      </c>
      <c r="KE87" s="435">
        <v>333</v>
      </c>
      <c r="KF87" s="435">
        <v>196</v>
      </c>
      <c r="KG87" s="435">
        <v>121</v>
      </c>
      <c r="KH87" s="435"/>
      <c r="KI87" s="435"/>
      <c r="KJ87" s="435">
        <v>156</v>
      </c>
      <c r="KK87" s="435">
        <v>238</v>
      </c>
      <c r="KL87" s="435">
        <v>202</v>
      </c>
      <c r="KM87" s="435">
        <v>0</v>
      </c>
      <c r="KN87" s="1461"/>
      <c r="KO87" s="435">
        <v>198</v>
      </c>
      <c r="KP87" s="435">
        <v>110</v>
      </c>
      <c r="KQ87" s="435">
        <v>64</v>
      </c>
      <c r="KR87" s="435">
        <v>239</v>
      </c>
      <c r="KS87" s="435">
        <v>115</v>
      </c>
      <c r="KT87" s="435">
        <v>182</v>
      </c>
      <c r="KU87" s="435">
        <v>236</v>
      </c>
      <c r="KV87" s="435">
        <v>284</v>
      </c>
      <c r="KW87" s="435"/>
      <c r="KX87" s="435">
        <v>119</v>
      </c>
      <c r="KY87" s="435">
        <v>79</v>
      </c>
      <c r="KZ87" s="435">
        <v>205</v>
      </c>
      <c r="LA87" s="435">
        <v>233</v>
      </c>
      <c r="LB87" s="435">
        <v>136</v>
      </c>
      <c r="LC87" s="435"/>
      <c r="LD87" s="435"/>
      <c r="LE87" s="435">
        <v>0</v>
      </c>
      <c r="LF87" s="435">
        <v>221</v>
      </c>
      <c r="LG87" s="435">
        <v>166</v>
      </c>
      <c r="LH87" s="435">
        <v>117</v>
      </c>
      <c r="LI87" s="435">
        <v>69</v>
      </c>
      <c r="LJ87" s="435"/>
      <c r="LK87" s="435"/>
      <c r="LL87" s="435">
        <v>0</v>
      </c>
      <c r="LM87" s="435">
        <v>0</v>
      </c>
      <c r="LN87" s="435">
        <v>0</v>
      </c>
      <c r="LO87" s="1499"/>
      <c r="LP87" s="1499"/>
      <c r="LQ87" s="435">
        <v>0</v>
      </c>
      <c r="LR87" s="435"/>
      <c r="LS87" s="435">
        <v>156</v>
      </c>
      <c r="LT87" s="435">
        <v>195</v>
      </c>
      <c r="LU87" s="435">
        <v>44</v>
      </c>
      <c r="LV87" s="435"/>
      <c r="LW87" s="435"/>
      <c r="LX87" s="435">
        <v>88</v>
      </c>
      <c r="LY87" s="435"/>
      <c r="LZ87" s="435">
        <v>97</v>
      </c>
      <c r="MA87" s="435">
        <v>31</v>
      </c>
      <c r="MB87" s="435">
        <v>29</v>
      </c>
      <c r="MC87" s="435">
        <v>66</v>
      </c>
      <c r="MD87" s="435">
        <v>0</v>
      </c>
      <c r="ME87" s="435"/>
      <c r="MF87" s="435"/>
      <c r="MG87" s="435">
        <v>52</v>
      </c>
      <c r="MH87" s="435">
        <v>52</v>
      </c>
      <c r="MI87" s="435">
        <v>30</v>
      </c>
      <c r="MJ87" s="435">
        <v>60</v>
      </c>
      <c r="MK87" s="435">
        <v>121</v>
      </c>
      <c r="ML87" s="435"/>
      <c r="MM87" s="435"/>
      <c r="MN87" s="435">
        <v>0</v>
      </c>
      <c r="MO87" s="435"/>
      <c r="MP87" s="435">
        <v>11</v>
      </c>
      <c r="MQ87" s="435">
        <v>48</v>
      </c>
      <c r="MR87" s="435">
        <v>0</v>
      </c>
      <c r="MS87" s="435"/>
      <c r="MT87" s="435"/>
      <c r="MU87" s="435"/>
      <c r="MV87" s="435">
        <v>29</v>
      </c>
      <c r="MW87" s="435">
        <v>1</v>
      </c>
      <c r="MX87" s="435">
        <v>0</v>
      </c>
      <c r="MY87" s="435">
        <v>0</v>
      </c>
      <c r="MZ87" s="435"/>
      <c r="NA87" s="435"/>
    </row>
    <row r="88" spans="1:368" ht="15" customHeight="1">
      <c r="A88" s="82" t="s">
        <v>571</v>
      </c>
      <c r="B88" s="435">
        <v>13</v>
      </c>
      <c r="C88" s="435">
        <v>23</v>
      </c>
      <c r="D88" s="435">
        <v>26</v>
      </c>
      <c r="E88" s="435">
        <v>18</v>
      </c>
      <c r="F88" s="435">
        <v>12</v>
      </c>
      <c r="G88" s="435"/>
      <c r="H88" s="435"/>
      <c r="I88" s="435">
        <v>34</v>
      </c>
      <c r="J88" s="435">
        <v>16</v>
      </c>
      <c r="K88" s="435">
        <v>83</v>
      </c>
      <c r="L88" s="435">
        <v>81</v>
      </c>
      <c r="M88" s="435">
        <v>9</v>
      </c>
      <c r="N88" s="435"/>
      <c r="O88" s="435"/>
      <c r="P88" s="435">
        <v>27</v>
      </c>
      <c r="Q88" s="435">
        <v>63</v>
      </c>
      <c r="R88" s="435">
        <v>70</v>
      </c>
      <c r="S88" s="739"/>
      <c r="T88" s="435">
        <v>43</v>
      </c>
      <c r="U88" s="435"/>
      <c r="V88" s="435"/>
      <c r="W88" s="435">
        <v>36</v>
      </c>
      <c r="X88" s="435">
        <v>25</v>
      </c>
      <c r="Y88" s="435">
        <v>14</v>
      </c>
      <c r="Z88" s="435">
        <v>65</v>
      </c>
      <c r="AA88" s="435">
        <v>11</v>
      </c>
      <c r="AB88" s="435"/>
      <c r="AC88" s="435"/>
      <c r="AD88" s="435">
        <v>18</v>
      </c>
      <c r="AE88" s="435">
        <v>26</v>
      </c>
      <c r="AF88" s="435">
        <v>4</v>
      </c>
      <c r="AG88" s="435">
        <v>10</v>
      </c>
      <c r="AH88" s="435">
        <v>13</v>
      </c>
      <c r="AI88" s="435"/>
      <c r="AJ88" s="435"/>
      <c r="AK88" s="435">
        <v>12</v>
      </c>
      <c r="AL88" s="435">
        <v>7</v>
      </c>
      <c r="AM88" s="435">
        <v>16</v>
      </c>
      <c r="AN88" s="435">
        <v>12</v>
      </c>
      <c r="AO88" s="435">
        <v>9</v>
      </c>
      <c r="AP88" s="435"/>
      <c r="AQ88" s="435"/>
      <c r="AR88" s="435">
        <v>23</v>
      </c>
      <c r="AS88" s="435">
        <v>18</v>
      </c>
      <c r="AT88" s="435">
        <v>8</v>
      </c>
      <c r="AU88" s="435">
        <v>8</v>
      </c>
      <c r="AV88" s="435">
        <v>5</v>
      </c>
      <c r="AW88" s="435"/>
      <c r="AX88" s="435"/>
      <c r="AY88" s="435">
        <v>22</v>
      </c>
      <c r="AZ88" s="435">
        <v>58</v>
      </c>
      <c r="BA88" s="435">
        <v>28</v>
      </c>
      <c r="BB88" s="435">
        <v>23</v>
      </c>
      <c r="BC88" s="435">
        <v>15</v>
      </c>
      <c r="BD88" s="435"/>
      <c r="BE88" s="435"/>
      <c r="BF88" s="435">
        <v>24</v>
      </c>
      <c r="BG88" s="435">
        <v>89</v>
      </c>
      <c r="BH88" s="435">
        <v>110</v>
      </c>
      <c r="BI88" s="435">
        <v>50</v>
      </c>
      <c r="BJ88" s="435">
        <v>99</v>
      </c>
      <c r="BK88" s="435"/>
      <c r="BL88" s="435"/>
      <c r="BM88" s="435">
        <v>71</v>
      </c>
      <c r="BN88" s="435">
        <v>1</v>
      </c>
      <c r="BO88" s="435">
        <v>182</v>
      </c>
      <c r="BP88" s="435">
        <v>191</v>
      </c>
      <c r="BQ88" s="435">
        <v>183</v>
      </c>
      <c r="BR88" s="435"/>
      <c r="BS88" s="435"/>
      <c r="BT88" s="435">
        <v>105</v>
      </c>
      <c r="BU88" s="435">
        <v>40</v>
      </c>
      <c r="BV88" s="435">
        <v>110</v>
      </c>
      <c r="BW88" s="435">
        <v>39</v>
      </c>
      <c r="BX88" s="435">
        <v>21</v>
      </c>
      <c r="BY88" s="435"/>
      <c r="BZ88" s="435"/>
      <c r="CA88" s="449">
        <v>0</v>
      </c>
      <c r="CB88" s="435">
        <v>24</v>
      </c>
      <c r="CC88" s="435">
        <v>10</v>
      </c>
      <c r="CD88" s="435">
        <v>50</v>
      </c>
      <c r="CE88" s="435">
        <v>47</v>
      </c>
      <c r="CF88" s="435">
        <v>22</v>
      </c>
      <c r="CG88" s="435"/>
      <c r="CH88" s="435">
        <v>48</v>
      </c>
      <c r="CI88" s="435">
        <v>30</v>
      </c>
      <c r="CJ88" s="435">
        <v>25</v>
      </c>
      <c r="CK88" s="435">
        <v>103</v>
      </c>
      <c r="CL88" s="435">
        <v>21</v>
      </c>
      <c r="CM88" s="435"/>
      <c r="CN88" s="435"/>
      <c r="CO88" s="435">
        <v>169</v>
      </c>
      <c r="CP88" s="435">
        <v>72</v>
      </c>
      <c r="CQ88" s="435">
        <v>91</v>
      </c>
      <c r="CR88" s="435">
        <v>53</v>
      </c>
      <c r="CS88" s="435">
        <v>17</v>
      </c>
      <c r="CT88" s="435"/>
      <c r="CU88" s="435"/>
      <c r="CV88" s="864"/>
      <c r="CW88" s="435">
        <v>20</v>
      </c>
      <c r="CX88" s="435">
        <v>10</v>
      </c>
      <c r="CY88" s="435">
        <v>17</v>
      </c>
      <c r="CZ88" s="435">
        <v>16</v>
      </c>
      <c r="DA88" s="435"/>
      <c r="DB88" s="435"/>
      <c r="DC88" s="435">
        <v>57</v>
      </c>
      <c r="DD88" s="435">
        <v>21</v>
      </c>
      <c r="DE88" s="435">
        <v>2</v>
      </c>
      <c r="DF88" s="435">
        <v>1</v>
      </c>
      <c r="DG88" s="435">
        <v>0</v>
      </c>
      <c r="DH88" s="435"/>
      <c r="DI88" s="435"/>
      <c r="DJ88" s="435">
        <v>54</v>
      </c>
      <c r="DK88" s="435">
        <v>43</v>
      </c>
      <c r="DL88" s="435">
        <v>52</v>
      </c>
      <c r="DM88" s="435">
        <v>39</v>
      </c>
      <c r="DN88" s="435">
        <v>61</v>
      </c>
      <c r="DO88" s="435"/>
      <c r="DP88" s="435"/>
      <c r="DQ88" s="435">
        <v>60</v>
      </c>
      <c r="DR88" s="435">
        <v>19</v>
      </c>
      <c r="DS88" s="435">
        <v>50</v>
      </c>
      <c r="DT88" s="435">
        <v>35</v>
      </c>
      <c r="DU88" s="435">
        <v>16</v>
      </c>
      <c r="DV88" s="435"/>
      <c r="DW88" s="449"/>
      <c r="DX88" s="435">
        <v>25</v>
      </c>
      <c r="DY88" s="435">
        <v>27</v>
      </c>
      <c r="DZ88" s="435">
        <v>47</v>
      </c>
      <c r="EA88" s="435">
        <v>38</v>
      </c>
      <c r="EB88" s="435">
        <v>32</v>
      </c>
      <c r="EC88" s="435"/>
      <c r="ED88" s="435"/>
      <c r="EE88" s="890"/>
      <c r="EF88" s="435">
        <v>45</v>
      </c>
      <c r="EG88" s="435">
        <v>18</v>
      </c>
      <c r="EH88" s="435">
        <v>20</v>
      </c>
      <c r="EI88" s="435">
        <v>4</v>
      </c>
      <c r="EJ88" s="435"/>
      <c r="EK88" s="435"/>
      <c r="EL88" s="435">
        <v>36</v>
      </c>
      <c r="EM88" s="435">
        <v>31</v>
      </c>
      <c r="EN88" s="435">
        <v>9</v>
      </c>
      <c r="EO88" s="435">
        <v>11</v>
      </c>
      <c r="EP88" s="435">
        <v>9</v>
      </c>
      <c r="EQ88" s="435"/>
      <c r="ER88" s="435"/>
      <c r="ES88" s="435">
        <v>39</v>
      </c>
      <c r="ET88" s="435">
        <v>104</v>
      </c>
      <c r="EU88" s="435">
        <v>159</v>
      </c>
      <c r="EV88" s="435">
        <v>81</v>
      </c>
      <c r="EW88" s="435">
        <v>54</v>
      </c>
      <c r="EX88" s="435">
        <v>56</v>
      </c>
      <c r="EY88" s="435"/>
      <c r="EZ88" s="435">
        <v>82</v>
      </c>
      <c r="FA88" s="435">
        <v>2</v>
      </c>
      <c r="FB88" s="435">
        <v>109</v>
      </c>
      <c r="FC88" s="435">
        <v>181</v>
      </c>
      <c r="FD88" s="435">
        <v>2</v>
      </c>
      <c r="FE88" s="435"/>
      <c r="FF88" s="435"/>
      <c r="FG88" s="435">
        <v>38</v>
      </c>
      <c r="FH88" s="435">
        <v>80</v>
      </c>
      <c r="FI88" s="435">
        <v>5</v>
      </c>
      <c r="FJ88" s="435">
        <v>41</v>
      </c>
      <c r="FK88" s="435">
        <v>56</v>
      </c>
      <c r="FL88" s="435"/>
      <c r="FM88" s="435"/>
      <c r="FN88" s="435">
        <v>33</v>
      </c>
      <c r="FO88" s="435">
        <v>118</v>
      </c>
      <c r="FP88" s="435">
        <v>96</v>
      </c>
      <c r="FQ88" s="435">
        <v>50</v>
      </c>
      <c r="FR88" s="435">
        <v>47</v>
      </c>
      <c r="FS88" s="435"/>
      <c r="FT88" s="435"/>
      <c r="FU88" s="435">
        <v>40</v>
      </c>
      <c r="FV88" s="435"/>
      <c r="FW88" s="435">
        <v>33</v>
      </c>
      <c r="FX88" s="435">
        <v>57</v>
      </c>
      <c r="FY88" s="435">
        <v>36</v>
      </c>
      <c r="FZ88" s="435"/>
      <c r="GA88" s="435"/>
      <c r="GB88" s="435">
        <v>63</v>
      </c>
      <c r="GC88" s="435">
        <v>15</v>
      </c>
      <c r="GD88" s="435">
        <v>64</v>
      </c>
      <c r="GE88" s="435">
        <v>56</v>
      </c>
      <c r="GF88" s="435">
        <v>16</v>
      </c>
      <c r="GG88" s="435"/>
      <c r="GH88" s="435"/>
      <c r="GI88" s="435">
        <v>74</v>
      </c>
      <c r="GJ88" s="435">
        <v>44</v>
      </c>
      <c r="GK88" s="435">
        <v>34</v>
      </c>
      <c r="GL88" s="435">
        <v>45</v>
      </c>
      <c r="GM88" s="435">
        <v>33</v>
      </c>
      <c r="GN88" s="435"/>
      <c r="GO88" s="435"/>
      <c r="GP88" s="435">
        <v>34</v>
      </c>
      <c r="GQ88" s="435">
        <v>43</v>
      </c>
      <c r="GR88" s="435">
        <v>34</v>
      </c>
      <c r="GS88" s="435">
        <v>104</v>
      </c>
      <c r="GT88" s="435">
        <v>191</v>
      </c>
      <c r="GU88" s="435"/>
      <c r="GV88" s="435"/>
      <c r="GW88" s="435">
        <v>212</v>
      </c>
      <c r="GX88" s="435">
        <v>239</v>
      </c>
      <c r="GY88" s="435">
        <v>84</v>
      </c>
      <c r="GZ88" s="435">
        <v>18</v>
      </c>
      <c r="HA88" s="435">
        <v>86</v>
      </c>
      <c r="HB88" s="435">
        <v>207</v>
      </c>
      <c r="HC88" s="435"/>
      <c r="HD88" s="435">
        <v>99</v>
      </c>
      <c r="HE88" s="435">
        <v>268</v>
      </c>
      <c r="HF88" s="449">
        <v>407</v>
      </c>
      <c r="HG88" s="435">
        <v>165</v>
      </c>
      <c r="HH88" s="435">
        <v>344</v>
      </c>
      <c r="HI88" s="435"/>
      <c r="HJ88" s="435"/>
      <c r="HK88" s="435">
        <v>112</v>
      </c>
      <c r="HL88" s="435">
        <v>128</v>
      </c>
      <c r="HM88" s="435">
        <v>123</v>
      </c>
      <c r="HN88" s="435">
        <v>31</v>
      </c>
      <c r="HO88" s="435">
        <v>26</v>
      </c>
      <c r="HP88" s="435"/>
      <c r="HQ88" s="435"/>
      <c r="HR88" s="435">
        <v>64</v>
      </c>
      <c r="HS88" s="435">
        <v>18</v>
      </c>
      <c r="HT88" s="435">
        <v>11</v>
      </c>
      <c r="HU88" s="435">
        <v>8</v>
      </c>
      <c r="HV88" s="435">
        <v>8</v>
      </c>
      <c r="HW88" s="435"/>
      <c r="HX88" s="435"/>
      <c r="HY88" s="435">
        <v>221</v>
      </c>
      <c r="HZ88" s="435">
        <v>107</v>
      </c>
      <c r="IA88" s="435">
        <v>184</v>
      </c>
      <c r="IB88" s="435">
        <v>227</v>
      </c>
      <c r="IC88" s="435">
        <v>45</v>
      </c>
      <c r="ID88" s="435"/>
      <c r="IE88" s="435"/>
      <c r="IF88" s="435">
        <v>138</v>
      </c>
      <c r="IG88" s="435">
        <v>35</v>
      </c>
      <c r="IH88" s="435">
        <v>11</v>
      </c>
      <c r="II88" s="435">
        <v>55</v>
      </c>
      <c r="IJ88" s="435">
        <v>60</v>
      </c>
      <c r="IK88" s="435"/>
      <c r="IL88" s="435"/>
      <c r="IM88" s="435"/>
      <c r="IN88" s="435">
        <v>13</v>
      </c>
      <c r="IO88" s="435">
        <v>157</v>
      </c>
      <c r="IP88" s="435">
        <v>71</v>
      </c>
      <c r="IQ88" s="435">
        <v>184</v>
      </c>
      <c r="IR88" s="435">
        <v>180</v>
      </c>
      <c r="IS88" s="435"/>
      <c r="IT88" s="435">
        <v>126</v>
      </c>
      <c r="IU88" s="435">
        <v>258</v>
      </c>
      <c r="IV88" s="435">
        <v>107</v>
      </c>
      <c r="IW88" s="435">
        <v>274</v>
      </c>
      <c r="IX88" s="435">
        <v>85</v>
      </c>
      <c r="IY88" s="435"/>
      <c r="IZ88" s="435"/>
      <c r="JA88" s="435">
        <v>218</v>
      </c>
      <c r="JB88" s="435">
        <v>227</v>
      </c>
      <c r="JC88" s="435">
        <v>705</v>
      </c>
      <c r="JD88" s="435">
        <v>341</v>
      </c>
      <c r="JE88" s="435">
        <v>334</v>
      </c>
      <c r="JF88" s="435">
        <v>337</v>
      </c>
      <c r="JG88" s="435"/>
      <c r="JH88" s="435">
        <v>217</v>
      </c>
      <c r="JI88" s="435">
        <v>120</v>
      </c>
      <c r="JJ88" s="435">
        <v>156</v>
      </c>
      <c r="JK88" s="435">
        <v>45</v>
      </c>
      <c r="JL88" s="435">
        <v>188</v>
      </c>
      <c r="JM88" s="435"/>
      <c r="JN88" s="435"/>
      <c r="JO88" s="435">
        <v>250</v>
      </c>
      <c r="JP88" s="435">
        <v>796</v>
      </c>
      <c r="JQ88" s="449">
        <v>220</v>
      </c>
      <c r="JR88" s="435">
        <v>150</v>
      </c>
      <c r="JS88" s="435">
        <v>33</v>
      </c>
      <c r="JT88" s="435"/>
      <c r="JU88" s="435"/>
      <c r="JV88" s="435">
        <v>108</v>
      </c>
      <c r="JW88" s="435">
        <v>119</v>
      </c>
      <c r="JX88" s="435">
        <v>46</v>
      </c>
      <c r="JY88" s="435">
        <v>30</v>
      </c>
      <c r="JZ88" s="435">
        <v>7</v>
      </c>
      <c r="KA88" s="435"/>
      <c r="KB88" s="435"/>
      <c r="KC88" s="435">
        <v>18</v>
      </c>
      <c r="KD88" s="435">
        <v>43</v>
      </c>
      <c r="KE88" s="435">
        <v>40</v>
      </c>
      <c r="KF88" s="449">
        <v>26</v>
      </c>
      <c r="KG88" s="435">
        <v>25</v>
      </c>
      <c r="KH88" s="435"/>
      <c r="KI88" s="435"/>
      <c r="KJ88" s="435">
        <v>60</v>
      </c>
      <c r="KK88" s="435">
        <v>44</v>
      </c>
      <c r="KL88" s="435">
        <v>19</v>
      </c>
      <c r="KM88" s="435">
        <v>36</v>
      </c>
      <c r="KN88" s="1461"/>
      <c r="KO88" s="435">
        <v>59</v>
      </c>
      <c r="KP88" s="435">
        <v>76</v>
      </c>
      <c r="KQ88" s="435">
        <v>104</v>
      </c>
      <c r="KR88" s="435">
        <v>39</v>
      </c>
      <c r="KS88" s="435">
        <v>49</v>
      </c>
      <c r="KT88" s="435">
        <v>20</v>
      </c>
      <c r="KU88" s="435">
        <v>232</v>
      </c>
      <c r="KV88" s="435">
        <v>261</v>
      </c>
      <c r="KW88" s="435"/>
      <c r="KX88" s="435">
        <v>78</v>
      </c>
      <c r="KY88" s="435">
        <v>77</v>
      </c>
      <c r="KZ88" s="435">
        <v>205</v>
      </c>
      <c r="LA88" s="435">
        <v>79</v>
      </c>
      <c r="LB88" s="435">
        <v>71</v>
      </c>
      <c r="LC88" s="435"/>
      <c r="LD88" s="435"/>
      <c r="LE88" s="435">
        <v>78</v>
      </c>
      <c r="LF88" s="435">
        <v>113</v>
      </c>
      <c r="LG88" s="435">
        <v>55</v>
      </c>
      <c r="LH88" s="435">
        <v>91</v>
      </c>
      <c r="LI88" s="435">
        <v>13</v>
      </c>
      <c r="LJ88" s="435"/>
      <c r="LK88" s="435"/>
      <c r="LL88" s="435">
        <v>53</v>
      </c>
      <c r="LM88" s="435">
        <v>1</v>
      </c>
      <c r="LN88" s="435">
        <v>40</v>
      </c>
      <c r="LO88" s="1499"/>
      <c r="LP88" s="1499"/>
      <c r="LQ88" s="435">
        <v>162</v>
      </c>
      <c r="LR88" s="435"/>
      <c r="LS88" s="435">
        <v>218</v>
      </c>
      <c r="LT88" s="435">
        <v>154</v>
      </c>
      <c r="LU88" s="435">
        <v>158</v>
      </c>
      <c r="LV88" s="435"/>
      <c r="LW88" s="435"/>
      <c r="LX88" s="435">
        <v>97</v>
      </c>
      <c r="LY88" s="435"/>
      <c r="LZ88" s="435">
        <v>175</v>
      </c>
      <c r="MA88" s="435">
        <v>115</v>
      </c>
      <c r="MB88" s="435">
        <v>152</v>
      </c>
      <c r="MC88" s="435">
        <v>136</v>
      </c>
      <c r="MD88" s="435">
        <v>154</v>
      </c>
      <c r="ME88" s="435"/>
      <c r="MF88" s="435"/>
      <c r="MG88" s="435">
        <v>59</v>
      </c>
      <c r="MH88" s="435">
        <v>45</v>
      </c>
      <c r="MI88" s="435">
        <v>122</v>
      </c>
      <c r="MJ88" s="435">
        <v>115</v>
      </c>
      <c r="MK88" s="435">
        <v>0</v>
      </c>
      <c r="ML88" s="435"/>
      <c r="MM88" s="435"/>
      <c r="MN88" s="435">
        <v>244</v>
      </c>
      <c r="MO88" s="435"/>
      <c r="MP88" s="435">
        <v>188</v>
      </c>
      <c r="MQ88" s="435">
        <v>74</v>
      </c>
      <c r="MR88" s="435">
        <v>98</v>
      </c>
      <c r="MS88" s="435"/>
      <c r="MT88" s="435"/>
      <c r="MU88" s="435"/>
      <c r="MV88" s="435">
        <v>75</v>
      </c>
      <c r="MW88" s="435">
        <v>32</v>
      </c>
      <c r="MX88" s="435">
        <v>133</v>
      </c>
      <c r="MY88" s="435">
        <v>34</v>
      </c>
      <c r="MZ88" s="435"/>
      <c r="NA88" s="435"/>
    </row>
    <row r="89" spans="1:368" ht="15" customHeight="1">
      <c r="A89" s="82" t="s">
        <v>225</v>
      </c>
      <c r="B89" s="435">
        <v>0</v>
      </c>
      <c r="C89" s="435">
        <v>0</v>
      </c>
      <c r="D89" s="435">
        <v>0</v>
      </c>
      <c r="E89" s="435">
        <v>0</v>
      </c>
      <c r="F89" s="435">
        <v>0</v>
      </c>
      <c r="G89" s="435"/>
      <c r="H89" s="435"/>
      <c r="I89" s="435">
        <v>0</v>
      </c>
      <c r="J89" s="435">
        <v>0</v>
      </c>
      <c r="K89" s="435">
        <v>0</v>
      </c>
      <c r="L89" s="435">
        <v>263</v>
      </c>
      <c r="M89" s="435">
        <v>163</v>
      </c>
      <c r="N89" s="435"/>
      <c r="O89" s="435"/>
      <c r="P89" s="435">
        <v>0</v>
      </c>
      <c r="Q89" s="435">
        <v>0</v>
      </c>
      <c r="R89" s="435">
        <v>0</v>
      </c>
      <c r="S89" s="739"/>
      <c r="T89" s="435">
        <v>0</v>
      </c>
      <c r="U89" s="435"/>
      <c r="V89" s="435"/>
      <c r="W89" s="435">
        <v>0</v>
      </c>
      <c r="X89" s="435">
        <v>0</v>
      </c>
      <c r="Y89" s="435">
        <v>303</v>
      </c>
      <c r="Z89" s="435">
        <v>388</v>
      </c>
      <c r="AA89" s="435">
        <v>90</v>
      </c>
      <c r="AB89" s="435"/>
      <c r="AC89" s="435"/>
      <c r="AD89" s="435">
        <v>0</v>
      </c>
      <c r="AE89" s="435">
        <v>0</v>
      </c>
      <c r="AF89" s="435">
        <v>474</v>
      </c>
      <c r="AG89" s="435">
        <v>21</v>
      </c>
      <c r="AH89" s="435">
        <v>137</v>
      </c>
      <c r="AI89" s="435"/>
      <c r="AJ89" s="435"/>
      <c r="AK89" s="435">
        <v>0</v>
      </c>
      <c r="AL89" s="435">
        <v>113</v>
      </c>
      <c r="AM89" s="435">
        <v>0</v>
      </c>
      <c r="AN89" s="435">
        <v>52</v>
      </c>
      <c r="AO89" s="435">
        <v>143</v>
      </c>
      <c r="AP89" s="435"/>
      <c r="AQ89" s="435"/>
      <c r="AR89" s="435">
        <v>0</v>
      </c>
      <c r="AS89" s="435">
        <v>0</v>
      </c>
      <c r="AT89" s="435">
        <v>400</v>
      </c>
      <c r="AU89" s="435">
        <v>398</v>
      </c>
      <c r="AV89" s="435">
        <v>124</v>
      </c>
      <c r="AW89" s="435"/>
      <c r="AX89" s="435"/>
      <c r="AY89" s="435">
        <v>0</v>
      </c>
      <c r="AZ89" s="435">
        <v>0</v>
      </c>
      <c r="BA89" s="435">
        <v>0</v>
      </c>
      <c r="BB89" s="435">
        <v>77</v>
      </c>
      <c r="BC89" s="435">
        <v>120</v>
      </c>
      <c r="BD89" s="435"/>
      <c r="BE89" s="435"/>
      <c r="BF89" s="435">
        <v>0</v>
      </c>
      <c r="BG89" s="435">
        <v>0</v>
      </c>
      <c r="BH89" s="435">
        <v>0</v>
      </c>
      <c r="BI89" s="435">
        <v>38</v>
      </c>
      <c r="BJ89" s="435">
        <v>347</v>
      </c>
      <c r="BK89" s="435"/>
      <c r="BL89" s="435"/>
      <c r="BM89" s="435">
        <v>0</v>
      </c>
      <c r="BN89" s="435">
        <v>0</v>
      </c>
      <c r="BO89" s="435">
        <v>0</v>
      </c>
      <c r="BP89" s="435">
        <v>0</v>
      </c>
      <c r="BQ89" s="435">
        <v>0</v>
      </c>
      <c r="BR89" s="435"/>
      <c r="BS89" s="435"/>
      <c r="BT89" s="435">
        <v>0</v>
      </c>
      <c r="BU89" s="435">
        <v>0</v>
      </c>
      <c r="BV89" s="435">
        <v>0</v>
      </c>
      <c r="BW89" s="435">
        <v>480</v>
      </c>
      <c r="BX89" s="435">
        <v>36</v>
      </c>
      <c r="BY89" s="435"/>
      <c r="BZ89" s="435"/>
      <c r="CA89" s="435">
        <v>0</v>
      </c>
      <c r="CB89" s="435">
        <v>226</v>
      </c>
      <c r="CC89" s="435">
        <v>0</v>
      </c>
      <c r="CD89" s="435">
        <v>0</v>
      </c>
      <c r="CE89" s="435">
        <v>0</v>
      </c>
      <c r="CF89" s="435">
        <v>316</v>
      </c>
      <c r="CG89" s="435"/>
      <c r="CH89" s="435">
        <v>27</v>
      </c>
      <c r="CI89" s="435">
        <v>278</v>
      </c>
      <c r="CJ89" s="435">
        <v>79</v>
      </c>
      <c r="CK89" s="435">
        <v>305</v>
      </c>
      <c r="CL89" s="435">
        <v>85</v>
      </c>
      <c r="CM89" s="435"/>
      <c r="CN89" s="435"/>
      <c r="CO89" s="435">
        <v>0</v>
      </c>
      <c r="CP89" s="435">
        <v>0</v>
      </c>
      <c r="CQ89" s="435">
        <v>0</v>
      </c>
      <c r="CR89" s="435">
        <v>7</v>
      </c>
      <c r="CS89" s="435">
        <v>182</v>
      </c>
      <c r="CT89" s="435"/>
      <c r="CU89" s="435"/>
      <c r="CV89" s="864"/>
      <c r="CW89" s="435">
        <v>0</v>
      </c>
      <c r="CX89" s="435">
        <v>0</v>
      </c>
      <c r="CY89" s="435">
        <v>0</v>
      </c>
      <c r="CZ89" s="435">
        <v>306</v>
      </c>
      <c r="DA89" s="435"/>
      <c r="DB89" s="435"/>
      <c r="DC89" s="435">
        <v>74</v>
      </c>
      <c r="DD89" s="435">
        <v>301</v>
      </c>
      <c r="DE89" s="435">
        <v>286</v>
      </c>
      <c r="DF89" s="435">
        <v>190</v>
      </c>
      <c r="DG89" s="435">
        <v>211</v>
      </c>
      <c r="DH89" s="435"/>
      <c r="DI89" s="435"/>
      <c r="DJ89" s="435">
        <v>0</v>
      </c>
      <c r="DK89" s="435">
        <v>0</v>
      </c>
      <c r="DL89" s="435">
        <v>0</v>
      </c>
      <c r="DM89" s="435">
        <v>65</v>
      </c>
      <c r="DN89" s="435">
        <v>38</v>
      </c>
      <c r="DO89" s="435"/>
      <c r="DP89" s="435"/>
      <c r="DQ89" s="435">
        <v>50</v>
      </c>
      <c r="DR89" s="435">
        <v>0</v>
      </c>
      <c r="DS89" s="435">
        <v>0</v>
      </c>
      <c r="DT89" s="435">
        <v>386</v>
      </c>
      <c r="DU89" s="435">
        <v>404</v>
      </c>
      <c r="DV89" s="435"/>
      <c r="DW89" s="435"/>
      <c r="DX89" s="435">
        <v>0</v>
      </c>
      <c r="DY89" s="435">
        <v>0</v>
      </c>
      <c r="DZ89" s="435">
        <v>8</v>
      </c>
      <c r="EA89" s="435">
        <v>5</v>
      </c>
      <c r="EB89" s="435">
        <v>274</v>
      </c>
      <c r="EC89" s="435"/>
      <c r="ED89" s="435"/>
      <c r="EE89" s="890"/>
      <c r="EF89" s="435">
        <v>0</v>
      </c>
      <c r="EG89" s="435">
        <v>204</v>
      </c>
      <c r="EH89" s="435">
        <v>459</v>
      </c>
      <c r="EI89" s="435">
        <v>329</v>
      </c>
      <c r="EJ89" s="435"/>
      <c r="EK89" s="435"/>
      <c r="EL89" s="435">
        <v>0</v>
      </c>
      <c r="EM89" s="435">
        <v>301</v>
      </c>
      <c r="EN89" s="435">
        <v>375</v>
      </c>
      <c r="EO89" s="435">
        <v>352</v>
      </c>
      <c r="EP89" s="435">
        <v>214</v>
      </c>
      <c r="EQ89" s="435"/>
      <c r="ER89" s="435"/>
      <c r="ES89" s="435">
        <v>0</v>
      </c>
      <c r="ET89" s="435">
        <v>0</v>
      </c>
      <c r="EU89" s="435">
        <v>48</v>
      </c>
      <c r="EV89" s="435">
        <v>344</v>
      </c>
      <c r="EW89" s="435">
        <v>308</v>
      </c>
      <c r="EX89" s="435">
        <v>98</v>
      </c>
      <c r="EY89" s="435"/>
      <c r="EZ89" s="435">
        <v>0</v>
      </c>
      <c r="FA89" s="435">
        <v>0</v>
      </c>
      <c r="FB89" s="435">
        <v>10</v>
      </c>
      <c r="FC89" s="435">
        <v>39</v>
      </c>
      <c r="FD89" s="435">
        <v>1</v>
      </c>
      <c r="FE89" s="435"/>
      <c r="FF89" s="435"/>
      <c r="FG89" s="435">
        <v>0</v>
      </c>
      <c r="FH89" s="435">
        <v>0</v>
      </c>
      <c r="FI89" s="435">
        <v>126</v>
      </c>
      <c r="FJ89" s="435">
        <v>74</v>
      </c>
      <c r="FK89" s="435">
        <v>0</v>
      </c>
      <c r="FL89" s="435"/>
      <c r="FM89" s="435"/>
      <c r="FN89" s="435">
        <v>41</v>
      </c>
      <c r="FO89" s="435">
        <v>0</v>
      </c>
      <c r="FP89" s="435">
        <v>0</v>
      </c>
      <c r="FQ89" s="435">
        <v>16</v>
      </c>
      <c r="FR89" s="435">
        <v>2</v>
      </c>
      <c r="FS89" s="435"/>
      <c r="FT89" s="435"/>
      <c r="FU89" s="435">
        <v>151</v>
      </c>
      <c r="FV89" s="435"/>
      <c r="FW89" s="435">
        <v>122</v>
      </c>
      <c r="FX89" s="435">
        <v>6</v>
      </c>
      <c r="FY89" s="435">
        <v>0</v>
      </c>
      <c r="FZ89" s="435"/>
      <c r="GA89" s="435"/>
      <c r="GB89" s="435">
        <v>0</v>
      </c>
      <c r="GC89" s="435">
        <v>0</v>
      </c>
      <c r="GD89" s="435">
        <v>0</v>
      </c>
      <c r="GE89" s="435">
        <v>0</v>
      </c>
      <c r="GF89" s="435">
        <v>153</v>
      </c>
      <c r="GG89" s="435"/>
      <c r="GH89" s="435"/>
      <c r="GI89" s="435">
        <v>0</v>
      </c>
      <c r="GJ89" s="435">
        <v>0</v>
      </c>
      <c r="GK89" s="435">
        <v>0</v>
      </c>
      <c r="GL89" s="435">
        <v>24</v>
      </c>
      <c r="GM89" s="435">
        <v>24</v>
      </c>
      <c r="GN89" s="435"/>
      <c r="GO89" s="435"/>
      <c r="GP89" s="435">
        <v>0</v>
      </c>
      <c r="GQ89" s="435">
        <v>0</v>
      </c>
      <c r="GR89" s="435">
        <v>0</v>
      </c>
      <c r="GS89" s="435">
        <v>0</v>
      </c>
      <c r="GT89" s="435">
        <v>0</v>
      </c>
      <c r="GU89" s="435"/>
      <c r="GV89" s="435"/>
      <c r="GW89" s="435">
        <v>0</v>
      </c>
      <c r="GX89" s="435">
        <v>158</v>
      </c>
      <c r="GY89" s="435">
        <v>318</v>
      </c>
      <c r="GZ89" s="435">
        <v>179</v>
      </c>
      <c r="HA89" s="435">
        <v>282</v>
      </c>
      <c r="HB89" s="435">
        <v>18</v>
      </c>
      <c r="HC89" s="435"/>
      <c r="HD89" s="435">
        <v>0</v>
      </c>
      <c r="HE89" s="435">
        <v>0</v>
      </c>
      <c r="HF89" s="435">
        <v>0</v>
      </c>
      <c r="HG89" s="435">
        <v>4</v>
      </c>
      <c r="HH89" s="435">
        <v>0</v>
      </c>
      <c r="HI89" s="435"/>
      <c r="HJ89" s="435"/>
      <c r="HK89" s="435">
        <v>0</v>
      </c>
      <c r="HL89" s="435">
        <v>0</v>
      </c>
      <c r="HM89" s="435">
        <v>0</v>
      </c>
      <c r="HN89" s="435">
        <v>234</v>
      </c>
      <c r="HO89" s="435">
        <v>176</v>
      </c>
      <c r="HP89" s="435"/>
      <c r="HQ89" s="435"/>
      <c r="HR89" s="435">
        <v>0</v>
      </c>
      <c r="HS89" s="435">
        <v>127</v>
      </c>
      <c r="HT89" s="435">
        <v>264</v>
      </c>
      <c r="HU89" s="435">
        <v>22</v>
      </c>
      <c r="HV89" s="435">
        <v>22</v>
      </c>
      <c r="HW89" s="435"/>
      <c r="HX89" s="435"/>
      <c r="HY89" s="435">
        <v>0</v>
      </c>
      <c r="HZ89" s="435">
        <v>0</v>
      </c>
      <c r="IA89" s="435">
        <v>0</v>
      </c>
      <c r="IB89" s="435">
        <v>75</v>
      </c>
      <c r="IC89" s="435">
        <v>15</v>
      </c>
      <c r="ID89" s="435"/>
      <c r="IE89" s="435"/>
      <c r="IF89" s="435">
        <v>0</v>
      </c>
      <c r="IG89" s="435">
        <v>99</v>
      </c>
      <c r="IH89" s="435">
        <v>287</v>
      </c>
      <c r="II89" s="435">
        <v>134</v>
      </c>
      <c r="IJ89" s="435">
        <v>2</v>
      </c>
      <c r="IK89" s="435"/>
      <c r="IL89" s="435"/>
      <c r="IM89" s="435"/>
      <c r="IN89" s="435">
        <v>219</v>
      </c>
      <c r="IO89" s="435">
        <v>0</v>
      </c>
      <c r="IP89" s="435">
        <v>0</v>
      </c>
      <c r="IQ89" s="435">
        <v>52</v>
      </c>
      <c r="IR89" s="435">
        <v>20</v>
      </c>
      <c r="IS89" s="435"/>
      <c r="IT89" s="435">
        <v>0</v>
      </c>
      <c r="IU89" s="435">
        <v>160</v>
      </c>
      <c r="IV89" s="435">
        <v>172</v>
      </c>
      <c r="IW89" s="435">
        <v>53</v>
      </c>
      <c r="IX89" s="435">
        <v>320</v>
      </c>
      <c r="IY89" s="435"/>
      <c r="IZ89" s="435"/>
      <c r="JA89" s="435">
        <v>387</v>
      </c>
      <c r="JB89" s="435">
        <v>15</v>
      </c>
      <c r="JC89" s="435">
        <v>49</v>
      </c>
      <c r="JD89" s="435">
        <v>5</v>
      </c>
      <c r="JE89" s="435">
        <v>0</v>
      </c>
      <c r="JF89" s="435">
        <v>0</v>
      </c>
      <c r="JG89" s="435"/>
      <c r="JH89" s="435">
        <v>0</v>
      </c>
      <c r="JI89" s="435">
        <v>0</v>
      </c>
      <c r="JJ89" s="435">
        <v>0</v>
      </c>
      <c r="JK89" s="435">
        <v>0</v>
      </c>
      <c r="JL89" s="435">
        <v>0</v>
      </c>
      <c r="JM89" s="435"/>
      <c r="JN89" s="435"/>
      <c r="JO89" s="435">
        <v>0</v>
      </c>
      <c r="JP89" s="435">
        <v>0</v>
      </c>
      <c r="JQ89" s="435">
        <v>141</v>
      </c>
      <c r="JR89" s="435">
        <v>371</v>
      </c>
      <c r="JS89" s="435">
        <v>427</v>
      </c>
      <c r="JT89" s="435"/>
      <c r="JU89" s="435"/>
      <c r="JV89" s="435">
        <v>516</v>
      </c>
      <c r="JW89" s="435">
        <v>54</v>
      </c>
      <c r="JX89" s="435">
        <v>410</v>
      </c>
      <c r="JY89" s="435">
        <v>111</v>
      </c>
      <c r="JZ89" s="435">
        <v>485</v>
      </c>
      <c r="KA89" s="435"/>
      <c r="KB89" s="435"/>
      <c r="KC89" s="435">
        <v>521</v>
      </c>
      <c r="KD89" s="435">
        <v>497</v>
      </c>
      <c r="KE89" s="435">
        <v>525</v>
      </c>
      <c r="KF89" s="435">
        <v>602</v>
      </c>
      <c r="KG89" s="435">
        <v>767</v>
      </c>
      <c r="KH89" s="435"/>
      <c r="KI89" s="435"/>
      <c r="KJ89" s="435">
        <v>801</v>
      </c>
      <c r="KK89" s="435">
        <v>714</v>
      </c>
      <c r="KL89" s="435">
        <v>699</v>
      </c>
      <c r="KM89" s="435">
        <v>470</v>
      </c>
      <c r="KN89" s="1461"/>
      <c r="KO89" s="435">
        <v>464</v>
      </c>
      <c r="KP89" s="435">
        <v>599</v>
      </c>
      <c r="KQ89" s="435">
        <v>778</v>
      </c>
      <c r="KR89" s="435">
        <v>329</v>
      </c>
      <c r="KS89" s="435">
        <v>425</v>
      </c>
      <c r="KT89" s="435">
        <v>81</v>
      </c>
      <c r="KU89" s="435">
        <v>365</v>
      </c>
      <c r="KV89" s="435">
        <v>118</v>
      </c>
      <c r="KW89" s="435"/>
      <c r="KX89" s="435">
        <v>224</v>
      </c>
      <c r="KY89" s="435">
        <v>342</v>
      </c>
      <c r="KZ89" s="435">
        <v>361</v>
      </c>
      <c r="LA89" s="435">
        <v>488</v>
      </c>
      <c r="LB89" s="435">
        <v>324</v>
      </c>
      <c r="LC89" s="435"/>
      <c r="LD89" s="435"/>
      <c r="LE89" s="435">
        <v>0</v>
      </c>
      <c r="LF89" s="435">
        <v>276</v>
      </c>
      <c r="LG89" s="435">
        <v>255</v>
      </c>
      <c r="LH89" s="435">
        <v>291</v>
      </c>
      <c r="LI89" s="435">
        <v>255</v>
      </c>
      <c r="LJ89" s="435"/>
      <c r="LK89" s="435"/>
      <c r="LL89" s="435">
        <v>42</v>
      </c>
      <c r="LM89" s="435">
        <v>4</v>
      </c>
      <c r="LN89" s="435">
        <v>241</v>
      </c>
      <c r="LO89" s="1499"/>
      <c r="LP89" s="1499"/>
      <c r="LQ89" s="435">
        <v>172</v>
      </c>
      <c r="LR89" s="435"/>
      <c r="LS89" s="435">
        <v>167</v>
      </c>
      <c r="LT89" s="435">
        <v>209</v>
      </c>
      <c r="LU89" s="435">
        <v>187</v>
      </c>
      <c r="LV89" s="435"/>
      <c r="LW89" s="435"/>
      <c r="LX89" s="435">
        <v>143</v>
      </c>
      <c r="LY89" s="435"/>
      <c r="LZ89" s="435">
        <v>78</v>
      </c>
      <c r="MA89" s="435">
        <v>44</v>
      </c>
      <c r="MB89" s="435">
        <v>0</v>
      </c>
      <c r="MC89" s="435">
        <v>0</v>
      </c>
      <c r="MD89" s="435">
        <v>0</v>
      </c>
      <c r="ME89" s="435"/>
      <c r="MF89" s="435"/>
      <c r="MG89" s="435">
        <v>269</v>
      </c>
      <c r="MH89" s="435">
        <v>1</v>
      </c>
      <c r="MI89" s="435">
        <v>0</v>
      </c>
      <c r="MJ89" s="435">
        <v>0</v>
      </c>
      <c r="MK89" s="435">
        <v>24</v>
      </c>
      <c r="ML89" s="435"/>
      <c r="MM89" s="435"/>
      <c r="MN89" s="435">
        <v>0</v>
      </c>
      <c r="MO89" s="435"/>
      <c r="MP89" s="435">
        <v>0</v>
      </c>
      <c r="MQ89" s="435">
        <v>0</v>
      </c>
      <c r="MR89" s="435">
        <v>0</v>
      </c>
      <c r="MS89" s="435"/>
      <c r="MT89" s="435"/>
      <c r="MU89" s="435"/>
      <c r="MV89" s="435">
        <v>0</v>
      </c>
      <c r="MW89" s="435">
        <v>0</v>
      </c>
      <c r="MX89" s="435">
        <v>0</v>
      </c>
      <c r="MY89" s="435">
        <v>20</v>
      </c>
      <c r="MZ89" s="435"/>
      <c r="NA89" s="435"/>
    </row>
    <row r="90" spans="1:368" ht="15" customHeight="1">
      <c r="A90" s="82" t="s">
        <v>572</v>
      </c>
      <c r="B90" s="435">
        <v>0</v>
      </c>
      <c r="C90" s="435">
        <v>0</v>
      </c>
      <c r="D90" s="435">
        <v>4</v>
      </c>
      <c r="E90" s="435">
        <v>8</v>
      </c>
      <c r="F90" s="435">
        <v>5</v>
      </c>
      <c r="G90" s="435"/>
      <c r="H90" s="435"/>
      <c r="I90" s="435">
        <v>11</v>
      </c>
      <c r="J90" s="435">
        <v>8</v>
      </c>
      <c r="K90" s="435">
        <v>3</v>
      </c>
      <c r="L90" s="435">
        <v>3</v>
      </c>
      <c r="M90" s="435">
        <v>10</v>
      </c>
      <c r="N90" s="435"/>
      <c r="O90" s="435"/>
      <c r="P90" s="435">
        <v>14</v>
      </c>
      <c r="Q90" s="435">
        <v>27</v>
      </c>
      <c r="R90" s="435">
        <v>25</v>
      </c>
      <c r="S90" s="739"/>
      <c r="T90" s="435">
        <v>23</v>
      </c>
      <c r="U90" s="435"/>
      <c r="V90" s="435"/>
      <c r="W90" s="435">
        <v>16</v>
      </c>
      <c r="X90" s="435">
        <v>20</v>
      </c>
      <c r="Y90" s="435">
        <v>2</v>
      </c>
      <c r="Z90" s="435">
        <v>3</v>
      </c>
      <c r="AA90" s="435">
        <v>15</v>
      </c>
      <c r="AB90" s="435"/>
      <c r="AC90" s="435"/>
      <c r="AD90" s="435">
        <v>12</v>
      </c>
      <c r="AE90" s="435">
        <v>18</v>
      </c>
      <c r="AF90" s="435">
        <v>10</v>
      </c>
      <c r="AG90" s="435">
        <v>4</v>
      </c>
      <c r="AH90" s="435">
        <v>0</v>
      </c>
      <c r="AI90" s="435"/>
      <c r="AJ90" s="435"/>
      <c r="AK90" s="435">
        <v>11</v>
      </c>
      <c r="AL90" s="435">
        <v>7</v>
      </c>
      <c r="AM90" s="435">
        <v>16</v>
      </c>
      <c r="AN90" s="435">
        <v>12</v>
      </c>
      <c r="AO90" s="435">
        <v>5</v>
      </c>
      <c r="AP90" s="435"/>
      <c r="AQ90" s="435"/>
      <c r="AR90" s="435">
        <v>8</v>
      </c>
      <c r="AS90" s="435">
        <v>15</v>
      </c>
      <c r="AT90" s="435">
        <v>15</v>
      </c>
      <c r="AU90" s="435">
        <v>8</v>
      </c>
      <c r="AV90" s="435">
        <v>7</v>
      </c>
      <c r="AW90" s="435"/>
      <c r="AX90" s="435"/>
      <c r="AY90" s="435">
        <v>12</v>
      </c>
      <c r="AZ90" s="435">
        <v>28</v>
      </c>
      <c r="BA90" s="435">
        <v>43</v>
      </c>
      <c r="BB90" s="435">
        <v>12</v>
      </c>
      <c r="BC90" s="435">
        <v>25</v>
      </c>
      <c r="BD90" s="435"/>
      <c r="BE90" s="435"/>
      <c r="BF90" s="435">
        <v>0</v>
      </c>
      <c r="BG90" s="435">
        <v>23</v>
      </c>
      <c r="BH90" s="435">
        <v>17</v>
      </c>
      <c r="BI90" s="435">
        <v>20</v>
      </c>
      <c r="BJ90" s="435">
        <v>7</v>
      </c>
      <c r="BK90" s="435"/>
      <c r="BL90" s="435"/>
      <c r="BM90" s="435">
        <v>10</v>
      </c>
      <c r="BN90" s="435">
        <v>1</v>
      </c>
      <c r="BO90" s="435">
        <v>26</v>
      </c>
      <c r="BP90" s="435">
        <v>17</v>
      </c>
      <c r="BQ90" s="435">
        <v>17</v>
      </c>
      <c r="BR90" s="435"/>
      <c r="BS90" s="435"/>
      <c r="BT90" s="435">
        <v>4</v>
      </c>
      <c r="BU90" s="435">
        <v>24</v>
      </c>
      <c r="BV90" s="435">
        <v>18</v>
      </c>
      <c r="BW90" s="435">
        <v>7</v>
      </c>
      <c r="BX90" s="435">
        <v>3</v>
      </c>
      <c r="BY90" s="435"/>
      <c r="BZ90" s="435"/>
      <c r="CA90" s="435">
        <v>0</v>
      </c>
      <c r="CB90" s="435">
        <v>10</v>
      </c>
      <c r="CC90" s="435">
        <v>1</v>
      </c>
      <c r="CD90" s="435">
        <v>6</v>
      </c>
      <c r="CE90" s="435">
        <v>12</v>
      </c>
      <c r="CF90" s="435">
        <v>3</v>
      </c>
      <c r="CG90" s="435"/>
      <c r="CH90" s="435">
        <v>32</v>
      </c>
      <c r="CI90" s="435">
        <v>28</v>
      </c>
      <c r="CJ90" s="435">
        <v>24</v>
      </c>
      <c r="CK90" s="435">
        <v>11</v>
      </c>
      <c r="CL90" s="435">
        <v>17</v>
      </c>
      <c r="CM90" s="435"/>
      <c r="CN90" s="435"/>
      <c r="CO90" s="435">
        <v>25</v>
      </c>
      <c r="CP90" s="435">
        <v>52</v>
      </c>
      <c r="CQ90" s="435">
        <v>21</v>
      </c>
      <c r="CR90" s="435">
        <v>31</v>
      </c>
      <c r="CS90" s="435">
        <v>21</v>
      </c>
      <c r="CT90" s="435"/>
      <c r="CU90" s="435"/>
      <c r="CV90" s="864"/>
      <c r="CW90" s="435">
        <v>24</v>
      </c>
      <c r="CX90" s="435">
        <v>12</v>
      </c>
      <c r="CY90" s="435">
        <v>11</v>
      </c>
      <c r="CZ90" s="435">
        <v>11</v>
      </c>
      <c r="DA90" s="435"/>
      <c r="DB90" s="435"/>
      <c r="DC90" s="435">
        <v>1</v>
      </c>
      <c r="DD90" s="435">
        <v>31</v>
      </c>
      <c r="DE90" s="435">
        <v>4</v>
      </c>
      <c r="DF90" s="435">
        <v>2</v>
      </c>
      <c r="DG90" s="435">
        <v>2</v>
      </c>
      <c r="DH90" s="435"/>
      <c r="DI90" s="435"/>
      <c r="DJ90" s="435">
        <v>9</v>
      </c>
      <c r="DK90" s="435">
        <v>16</v>
      </c>
      <c r="DL90" s="435">
        <v>38</v>
      </c>
      <c r="DM90" s="435">
        <v>31</v>
      </c>
      <c r="DN90" s="435">
        <v>72</v>
      </c>
      <c r="DO90" s="435"/>
      <c r="DP90" s="435"/>
      <c r="DQ90" s="435">
        <v>22</v>
      </c>
      <c r="DR90" s="435">
        <v>6</v>
      </c>
      <c r="DS90" s="435">
        <v>17</v>
      </c>
      <c r="DT90" s="435">
        <v>5</v>
      </c>
      <c r="DU90" s="435">
        <v>8</v>
      </c>
      <c r="DV90" s="435"/>
      <c r="DW90" s="435"/>
      <c r="DX90" s="435">
        <v>2</v>
      </c>
      <c r="DY90" s="435">
        <v>3</v>
      </c>
      <c r="DZ90" s="435">
        <v>16</v>
      </c>
      <c r="EA90" s="435">
        <v>12</v>
      </c>
      <c r="EB90" s="435">
        <v>8</v>
      </c>
      <c r="EC90" s="435"/>
      <c r="ED90" s="435"/>
      <c r="EE90" s="890"/>
      <c r="EF90" s="435">
        <v>36</v>
      </c>
      <c r="EG90" s="435">
        <v>16</v>
      </c>
      <c r="EH90" s="435">
        <v>14</v>
      </c>
      <c r="EI90" s="435">
        <v>10</v>
      </c>
      <c r="EJ90" s="435"/>
      <c r="EK90" s="435"/>
      <c r="EL90" s="435">
        <v>32</v>
      </c>
      <c r="EM90" s="435">
        <v>14</v>
      </c>
      <c r="EN90" s="435">
        <v>15</v>
      </c>
      <c r="EO90" s="435">
        <v>13</v>
      </c>
      <c r="EP90" s="435">
        <v>15</v>
      </c>
      <c r="EQ90" s="435"/>
      <c r="ER90" s="435"/>
      <c r="ES90" s="435">
        <v>16</v>
      </c>
      <c r="ET90" s="435">
        <v>43</v>
      </c>
      <c r="EU90" s="435">
        <v>10</v>
      </c>
      <c r="EV90" s="435">
        <v>16</v>
      </c>
      <c r="EW90" s="435">
        <v>31</v>
      </c>
      <c r="EX90" s="435">
        <v>21</v>
      </c>
      <c r="EY90" s="435"/>
      <c r="EZ90" s="435">
        <v>15</v>
      </c>
      <c r="FA90" s="435">
        <v>31</v>
      </c>
      <c r="FB90" s="435">
        <v>25</v>
      </c>
      <c r="FC90" s="435">
        <v>11</v>
      </c>
      <c r="FD90" s="435">
        <v>15</v>
      </c>
      <c r="FE90" s="435"/>
      <c r="FF90" s="435"/>
      <c r="FG90" s="435">
        <v>54</v>
      </c>
      <c r="FH90" s="435">
        <v>13</v>
      </c>
      <c r="FI90" s="435">
        <v>7</v>
      </c>
      <c r="FJ90" s="435">
        <v>0</v>
      </c>
      <c r="FK90" s="435">
        <v>41</v>
      </c>
      <c r="FL90" s="435"/>
      <c r="FM90" s="435"/>
      <c r="FN90" s="435">
        <v>0</v>
      </c>
      <c r="FO90" s="435">
        <v>0</v>
      </c>
      <c r="FP90" s="435">
        <v>14</v>
      </c>
      <c r="FQ90" s="435">
        <v>10</v>
      </c>
      <c r="FR90" s="435">
        <v>16</v>
      </c>
      <c r="FS90" s="435"/>
      <c r="FT90" s="435"/>
      <c r="FU90" s="435">
        <v>2</v>
      </c>
      <c r="FV90" s="435"/>
      <c r="FW90" s="435">
        <v>15</v>
      </c>
      <c r="FX90" s="435">
        <v>5</v>
      </c>
      <c r="FY90" s="435">
        <v>10</v>
      </c>
      <c r="FZ90" s="435"/>
      <c r="GA90" s="435"/>
      <c r="GB90" s="435">
        <v>23</v>
      </c>
      <c r="GC90" s="435">
        <v>0</v>
      </c>
      <c r="GD90" s="435">
        <v>0</v>
      </c>
      <c r="GE90" s="435">
        <v>8</v>
      </c>
      <c r="GF90" s="435">
        <v>7</v>
      </c>
      <c r="GG90" s="435"/>
      <c r="GH90" s="435"/>
      <c r="GI90" s="435">
        <v>11</v>
      </c>
      <c r="GJ90" s="435">
        <v>0</v>
      </c>
      <c r="GK90" s="435">
        <v>23</v>
      </c>
      <c r="GL90" s="435">
        <v>0</v>
      </c>
      <c r="GM90" s="435">
        <v>20</v>
      </c>
      <c r="GN90" s="435"/>
      <c r="GO90" s="435"/>
      <c r="GP90" s="435">
        <v>1</v>
      </c>
      <c r="GQ90" s="435">
        <v>5</v>
      </c>
      <c r="GR90" s="435">
        <v>16</v>
      </c>
      <c r="GS90" s="435">
        <v>24</v>
      </c>
      <c r="GT90" s="435">
        <v>43</v>
      </c>
      <c r="GU90" s="435"/>
      <c r="GV90" s="435"/>
      <c r="GW90" s="435">
        <v>42</v>
      </c>
      <c r="GX90" s="435">
        <v>20</v>
      </c>
      <c r="GY90" s="435">
        <v>31</v>
      </c>
      <c r="GZ90" s="435">
        <v>75</v>
      </c>
      <c r="HA90" s="435">
        <v>35</v>
      </c>
      <c r="HB90" s="435">
        <v>48</v>
      </c>
      <c r="HC90" s="435"/>
      <c r="HD90" s="435">
        <v>44</v>
      </c>
      <c r="HE90" s="435">
        <v>53</v>
      </c>
      <c r="HF90" s="435">
        <v>102</v>
      </c>
      <c r="HG90" s="435">
        <v>20</v>
      </c>
      <c r="HH90" s="435">
        <v>28</v>
      </c>
      <c r="HI90" s="435"/>
      <c r="HJ90" s="435"/>
      <c r="HK90" s="435">
        <v>16</v>
      </c>
      <c r="HL90" s="435">
        <v>46</v>
      </c>
      <c r="HM90" s="435">
        <v>44</v>
      </c>
      <c r="HN90" s="435">
        <v>5</v>
      </c>
      <c r="HO90" s="435">
        <v>9</v>
      </c>
      <c r="HP90" s="435"/>
      <c r="HQ90" s="435"/>
      <c r="HR90" s="435">
        <v>15</v>
      </c>
      <c r="HS90" s="435">
        <v>4</v>
      </c>
      <c r="HT90" s="435">
        <v>5</v>
      </c>
      <c r="HU90" s="435">
        <v>6</v>
      </c>
      <c r="HV90" s="435">
        <v>6</v>
      </c>
      <c r="HW90" s="435"/>
      <c r="HX90" s="435"/>
      <c r="HY90" s="435">
        <v>16</v>
      </c>
      <c r="HZ90" s="435">
        <v>31</v>
      </c>
      <c r="IA90" s="435">
        <v>42</v>
      </c>
      <c r="IB90" s="435">
        <v>26</v>
      </c>
      <c r="IC90" s="435">
        <v>24</v>
      </c>
      <c r="ID90" s="435"/>
      <c r="IE90" s="435"/>
      <c r="IF90" s="435">
        <v>17</v>
      </c>
      <c r="IG90" s="435">
        <v>7</v>
      </c>
      <c r="IH90" s="435">
        <v>5</v>
      </c>
      <c r="II90" s="435">
        <v>13</v>
      </c>
      <c r="IJ90" s="435">
        <v>24</v>
      </c>
      <c r="IK90" s="435"/>
      <c r="IL90" s="435"/>
      <c r="IM90" s="435"/>
      <c r="IN90" s="435">
        <v>12</v>
      </c>
      <c r="IO90" s="435">
        <v>30</v>
      </c>
      <c r="IP90" s="435">
        <v>40</v>
      </c>
      <c r="IQ90" s="435">
        <v>50</v>
      </c>
      <c r="IR90" s="435">
        <v>60</v>
      </c>
      <c r="IS90" s="435"/>
      <c r="IT90" s="435">
        <v>51</v>
      </c>
      <c r="IU90" s="435">
        <v>54</v>
      </c>
      <c r="IV90" s="435">
        <v>94</v>
      </c>
      <c r="IW90" s="435">
        <v>50</v>
      </c>
      <c r="IX90" s="435">
        <v>81</v>
      </c>
      <c r="IY90" s="435"/>
      <c r="IZ90" s="435"/>
      <c r="JA90" s="435">
        <v>161</v>
      </c>
      <c r="JB90" s="435">
        <v>198</v>
      </c>
      <c r="JC90" s="435">
        <v>108</v>
      </c>
      <c r="JD90" s="435">
        <v>104</v>
      </c>
      <c r="JE90" s="435">
        <v>104</v>
      </c>
      <c r="JF90" s="435">
        <v>125</v>
      </c>
      <c r="JG90" s="435"/>
      <c r="JH90" s="435">
        <v>121</v>
      </c>
      <c r="JI90" s="435">
        <v>25</v>
      </c>
      <c r="JJ90" s="435">
        <v>15</v>
      </c>
      <c r="JK90" s="435">
        <v>39</v>
      </c>
      <c r="JL90" s="435">
        <v>28</v>
      </c>
      <c r="JM90" s="435"/>
      <c r="JN90" s="435"/>
      <c r="JO90" s="435">
        <v>56</v>
      </c>
      <c r="JP90" s="435">
        <v>41</v>
      </c>
      <c r="JQ90" s="435">
        <v>56</v>
      </c>
      <c r="JR90" s="435">
        <v>120</v>
      </c>
      <c r="JS90" s="435">
        <v>51</v>
      </c>
      <c r="JT90" s="435"/>
      <c r="JU90" s="435"/>
      <c r="JV90" s="435">
        <v>25</v>
      </c>
      <c r="JW90" s="435">
        <v>78</v>
      </c>
      <c r="JX90" s="435">
        <v>80</v>
      </c>
      <c r="JY90" s="435">
        <v>78</v>
      </c>
      <c r="JZ90" s="435">
        <v>22</v>
      </c>
      <c r="KA90" s="435"/>
      <c r="KB90" s="435"/>
      <c r="KC90" s="435">
        <v>21</v>
      </c>
      <c r="KD90" s="435">
        <v>103</v>
      </c>
      <c r="KE90" s="435">
        <v>93</v>
      </c>
      <c r="KF90" s="435">
        <v>43</v>
      </c>
      <c r="KG90" s="435">
        <v>56</v>
      </c>
      <c r="KH90" s="435"/>
      <c r="KI90" s="435"/>
      <c r="KJ90" s="435">
        <v>137</v>
      </c>
      <c r="KK90" s="435">
        <v>86</v>
      </c>
      <c r="KL90" s="435">
        <v>30</v>
      </c>
      <c r="KM90" s="435">
        <v>51</v>
      </c>
      <c r="KN90" s="1461"/>
      <c r="KO90" s="435">
        <v>70</v>
      </c>
      <c r="KP90" s="435">
        <v>147</v>
      </c>
      <c r="KQ90" s="435">
        <v>132</v>
      </c>
      <c r="KR90" s="435">
        <v>138</v>
      </c>
      <c r="KS90" s="435">
        <v>157</v>
      </c>
      <c r="KT90" s="435">
        <v>77</v>
      </c>
      <c r="KU90" s="435">
        <v>101</v>
      </c>
      <c r="KV90" s="435">
        <v>85</v>
      </c>
      <c r="KW90" s="435"/>
      <c r="KX90" s="435">
        <v>129</v>
      </c>
      <c r="KY90" s="435">
        <v>117</v>
      </c>
      <c r="KZ90" s="435">
        <v>84</v>
      </c>
      <c r="LA90" s="435">
        <v>120</v>
      </c>
      <c r="LB90" s="435">
        <v>66</v>
      </c>
      <c r="LC90" s="435"/>
      <c r="LD90" s="435"/>
      <c r="LE90" s="435">
        <v>53</v>
      </c>
      <c r="LF90" s="435">
        <v>83</v>
      </c>
      <c r="LG90" s="435">
        <v>113</v>
      </c>
      <c r="LH90" s="435">
        <v>165</v>
      </c>
      <c r="LI90" s="435">
        <v>37</v>
      </c>
      <c r="LJ90" s="435"/>
      <c r="LK90" s="435"/>
      <c r="LL90" s="435">
        <v>24</v>
      </c>
      <c r="LM90" s="435">
        <v>2</v>
      </c>
      <c r="LN90" s="435">
        <v>11</v>
      </c>
      <c r="LO90" s="1499"/>
      <c r="LP90" s="1499"/>
      <c r="LQ90" s="435">
        <v>37</v>
      </c>
      <c r="LR90" s="435"/>
      <c r="LS90" s="435">
        <v>51</v>
      </c>
      <c r="LT90" s="435">
        <v>22</v>
      </c>
      <c r="LU90" s="435">
        <v>23</v>
      </c>
      <c r="LV90" s="435"/>
      <c r="LW90" s="435"/>
      <c r="LX90" s="435">
        <v>143</v>
      </c>
      <c r="LY90" s="435"/>
      <c r="LZ90" s="435">
        <v>46</v>
      </c>
      <c r="MA90" s="435">
        <v>51</v>
      </c>
      <c r="MB90" s="435">
        <v>3</v>
      </c>
      <c r="MC90" s="435">
        <v>11</v>
      </c>
      <c r="MD90" s="435">
        <v>6</v>
      </c>
      <c r="ME90" s="435"/>
      <c r="MF90" s="435"/>
      <c r="MG90" s="435">
        <v>36</v>
      </c>
      <c r="MH90" s="435">
        <v>31</v>
      </c>
      <c r="MI90" s="435">
        <v>3</v>
      </c>
      <c r="MJ90" s="435">
        <v>21</v>
      </c>
      <c r="MK90" s="435">
        <v>0</v>
      </c>
      <c r="ML90" s="435"/>
      <c r="MM90" s="435"/>
      <c r="MN90" s="435">
        <v>28</v>
      </c>
      <c r="MO90" s="435"/>
      <c r="MP90" s="435">
        <v>37</v>
      </c>
      <c r="MQ90" s="435">
        <v>55</v>
      </c>
      <c r="MR90" s="435">
        <v>35</v>
      </c>
      <c r="MS90" s="435"/>
      <c r="MT90" s="435"/>
      <c r="MU90" s="435"/>
      <c r="MV90" s="435">
        <v>2</v>
      </c>
      <c r="MW90" s="435">
        <v>14</v>
      </c>
      <c r="MX90" s="435">
        <v>35</v>
      </c>
      <c r="MY90" s="435">
        <v>3</v>
      </c>
      <c r="MZ90" s="435"/>
      <c r="NA90" s="435"/>
    </row>
    <row r="91" spans="1:368" ht="15" customHeight="1">
      <c r="A91" s="82" t="s">
        <v>228</v>
      </c>
      <c r="B91" s="435">
        <v>0</v>
      </c>
      <c r="C91" s="435">
        <v>11</v>
      </c>
      <c r="D91" s="435">
        <v>0</v>
      </c>
      <c r="E91" s="435">
        <v>3</v>
      </c>
      <c r="F91" s="435">
        <v>52</v>
      </c>
      <c r="G91" s="435"/>
      <c r="H91" s="435"/>
      <c r="I91" s="435">
        <v>0</v>
      </c>
      <c r="J91" s="435">
        <v>0</v>
      </c>
      <c r="K91" s="435">
        <v>70</v>
      </c>
      <c r="L91" s="435">
        <v>16</v>
      </c>
      <c r="M91" s="435">
        <v>0</v>
      </c>
      <c r="N91" s="435"/>
      <c r="O91" s="435"/>
      <c r="P91" s="435">
        <v>0</v>
      </c>
      <c r="Q91" s="435">
        <v>11</v>
      </c>
      <c r="R91" s="435">
        <v>0</v>
      </c>
      <c r="S91" s="739"/>
      <c r="T91" s="435">
        <v>0</v>
      </c>
      <c r="U91" s="435"/>
      <c r="V91" s="435"/>
      <c r="W91" s="435">
        <v>0</v>
      </c>
      <c r="X91" s="435">
        <v>4</v>
      </c>
      <c r="Y91" s="435">
        <v>0</v>
      </c>
      <c r="Z91" s="435">
        <v>0</v>
      </c>
      <c r="AA91" s="435">
        <v>0</v>
      </c>
      <c r="AB91" s="435"/>
      <c r="AC91" s="435"/>
      <c r="AD91" s="435">
        <v>0</v>
      </c>
      <c r="AE91" s="435">
        <v>11</v>
      </c>
      <c r="AF91" s="435">
        <v>0</v>
      </c>
      <c r="AG91" s="435">
        <v>0</v>
      </c>
      <c r="AH91" s="435">
        <v>15</v>
      </c>
      <c r="AI91" s="435"/>
      <c r="AJ91" s="435"/>
      <c r="AK91" s="435">
        <v>1</v>
      </c>
      <c r="AL91" s="435">
        <v>0</v>
      </c>
      <c r="AM91" s="435">
        <v>0</v>
      </c>
      <c r="AN91" s="435">
        <v>74</v>
      </c>
      <c r="AO91" s="435">
        <v>0</v>
      </c>
      <c r="AP91" s="435"/>
      <c r="AQ91" s="435"/>
      <c r="AR91" s="435">
        <v>0</v>
      </c>
      <c r="AS91" s="435">
        <v>0</v>
      </c>
      <c r="AT91" s="435">
        <v>0</v>
      </c>
      <c r="AU91" s="435">
        <v>0</v>
      </c>
      <c r="AV91" s="435">
        <v>29</v>
      </c>
      <c r="AW91" s="435"/>
      <c r="AX91" s="63"/>
      <c r="AY91" s="435">
        <v>0</v>
      </c>
      <c r="AZ91" s="435">
        <v>0</v>
      </c>
      <c r="BA91" s="435">
        <v>80</v>
      </c>
      <c r="BB91" s="435">
        <v>13</v>
      </c>
      <c r="BC91" s="435">
        <v>0</v>
      </c>
      <c r="BD91" s="435"/>
      <c r="BE91" s="435"/>
      <c r="BF91" s="435">
        <v>0</v>
      </c>
      <c r="BG91" s="435">
        <v>23</v>
      </c>
      <c r="BH91" s="435">
        <v>0</v>
      </c>
      <c r="BI91" s="435"/>
      <c r="BJ91" s="435">
        <v>53</v>
      </c>
      <c r="BK91" s="435"/>
      <c r="BL91" s="435"/>
      <c r="BM91" s="435">
        <v>0</v>
      </c>
      <c r="BN91" s="435">
        <v>50</v>
      </c>
      <c r="BO91" s="435">
        <v>49</v>
      </c>
      <c r="BP91" s="435">
        <v>51</v>
      </c>
      <c r="BQ91" s="435">
        <v>224</v>
      </c>
      <c r="BR91" s="435"/>
      <c r="BS91" s="435"/>
      <c r="BT91" s="435">
        <v>21</v>
      </c>
      <c r="BU91" s="435">
        <v>0</v>
      </c>
      <c r="BV91" s="435">
        <v>11</v>
      </c>
      <c r="BW91" s="435">
        <v>0</v>
      </c>
      <c r="BX91" s="435">
        <v>41</v>
      </c>
      <c r="BY91" s="435"/>
      <c r="BZ91" s="435"/>
      <c r="CA91" s="435">
        <v>0</v>
      </c>
      <c r="CB91" s="435">
        <v>16</v>
      </c>
      <c r="CC91" s="435">
        <v>0</v>
      </c>
      <c r="CD91" s="435">
        <v>0</v>
      </c>
      <c r="CE91" s="435">
        <v>0</v>
      </c>
      <c r="CF91" s="435">
        <v>0</v>
      </c>
      <c r="CG91" s="435"/>
      <c r="CH91" s="435">
        <v>0</v>
      </c>
      <c r="CI91" s="435">
        <v>0</v>
      </c>
      <c r="CJ91" s="435">
        <v>0</v>
      </c>
      <c r="CK91" s="435">
        <v>0</v>
      </c>
      <c r="CL91" s="435">
        <v>0</v>
      </c>
      <c r="CM91" s="435"/>
      <c r="CN91" s="435"/>
      <c r="CO91" s="435">
        <v>0</v>
      </c>
      <c r="CP91" s="435">
        <v>0</v>
      </c>
      <c r="CQ91" s="435">
        <v>0</v>
      </c>
      <c r="CR91" s="435">
        <v>0</v>
      </c>
      <c r="CS91" s="435">
        <v>0</v>
      </c>
      <c r="CT91" s="435"/>
      <c r="CU91" s="435"/>
      <c r="CV91" s="864"/>
      <c r="CW91" s="435">
        <v>0</v>
      </c>
      <c r="CX91" s="435">
        <v>158</v>
      </c>
      <c r="CY91" s="435">
        <v>42</v>
      </c>
      <c r="CZ91" s="435">
        <v>149</v>
      </c>
      <c r="DA91" s="435"/>
      <c r="DB91" s="435"/>
      <c r="DC91" s="435">
        <v>0</v>
      </c>
      <c r="DD91" s="435">
        <v>16</v>
      </c>
      <c r="DE91" s="435">
        <v>0</v>
      </c>
      <c r="DF91" s="435">
        <v>8</v>
      </c>
      <c r="DG91" s="435">
        <v>0</v>
      </c>
      <c r="DH91" s="435"/>
      <c r="DI91" s="435"/>
      <c r="DJ91" s="435">
        <v>0</v>
      </c>
      <c r="DK91" s="435">
        <v>0</v>
      </c>
      <c r="DL91" s="435">
        <v>0</v>
      </c>
      <c r="DM91" s="435">
        <v>44</v>
      </c>
      <c r="DN91" s="435">
        <v>0</v>
      </c>
      <c r="DO91" s="435"/>
      <c r="DP91" s="435"/>
      <c r="DQ91" s="435">
        <v>0</v>
      </c>
      <c r="DR91" s="435">
        <v>0</v>
      </c>
      <c r="DS91" s="435">
        <v>0</v>
      </c>
      <c r="DT91" s="435">
        <v>0</v>
      </c>
      <c r="DU91" s="435">
        <v>65</v>
      </c>
      <c r="DV91" s="435"/>
      <c r="DW91" s="435"/>
      <c r="DX91" s="435">
        <v>0</v>
      </c>
      <c r="DY91" s="435">
        <v>13</v>
      </c>
      <c r="DZ91" s="435">
        <v>3</v>
      </c>
      <c r="EA91" s="435">
        <v>5</v>
      </c>
      <c r="EB91" s="435">
        <v>32</v>
      </c>
      <c r="EC91" s="435"/>
      <c r="ED91" s="435"/>
      <c r="EE91" s="890"/>
      <c r="EF91" s="435">
        <v>0</v>
      </c>
      <c r="EG91" s="435">
        <v>1</v>
      </c>
      <c r="EH91" s="435">
        <v>0</v>
      </c>
      <c r="EI91" s="435">
        <v>0</v>
      </c>
      <c r="EJ91" s="435"/>
      <c r="EK91" s="435"/>
      <c r="EL91" s="435">
        <v>0</v>
      </c>
      <c r="EM91" s="435">
        <v>0</v>
      </c>
      <c r="EN91" s="435">
        <v>0</v>
      </c>
      <c r="EO91" s="435">
        <v>0</v>
      </c>
      <c r="EP91" s="435">
        <v>0</v>
      </c>
      <c r="EQ91" s="435"/>
      <c r="ER91" s="435"/>
      <c r="ES91" s="435">
        <v>0</v>
      </c>
      <c r="ET91" s="435">
        <v>0</v>
      </c>
      <c r="EU91" s="435">
        <v>0</v>
      </c>
      <c r="EV91" s="435">
        <v>3</v>
      </c>
      <c r="EW91" s="435">
        <v>0</v>
      </c>
      <c r="EX91" s="435">
        <v>2</v>
      </c>
      <c r="EY91" s="435"/>
      <c r="EZ91" s="435">
        <v>0</v>
      </c>
      <c r="FA91" s="435">
        <v>0</v>
      </c>
      <c r="FB91" s="435">
        <v>0</v>
      </c>
      <c r="FC91" s="435">
        <v>43</v>
      </c>
      <c r="FD91" s="435">
        <v>0</v>
      </c>
      <c r="FE91" s="435"/>
      <c r="FF91" s="435"/>
      <c r="FG91" s="435">
        <v>0</v>
      </c>
      <c r="FH91" s="435">
        <v>0</v>
      </c>
      <c r="FI91" s="435">
        <v>22</v>
      </c>
      <c r="FJ91" s="435">
        <v>166</v>
      </c>
      <c r="FK91" s="435">
        <v>118</v>
      </c>
      <c r="FL91" s="435"/>
      <c r="FM91" s="435"/>
      <c r="FN91" s="435">
        <v>0</v>
      </c>
      <c r="FO91" s="435">
        <v>119</v>
      </c>
      <c r="FP91" s="435">
        <v>15</v>
      </c>
      <c r="FQ91" s="435">
        <v>153</v>
      </c>
      <c r="FR91" s="435">
        <v>1</v>
      </c>
      <c r="FS91" s="435"/>
      <c r="FT91" s="435"/>
      <c r="FU91" s="435">
        <v>3</v>
      </c>
      <c r="FV91" s="435"/>
      <c r="FW91" s="435">
        <v>35</v>
      </c>
      <c r="FX91" s="435">
        <v>23</v>
      </c>
      <c r="FY91" s="435">
        <v>46</v>
      </c>
      <c r="FZ91" s="435"/>
      <c r="GA91" s="435"/>
      <c r="GB91" s="435">
        <v>0</v>
      </c>
      <c r="GC91" s="435">
        <v>1</v>
      </c>
      <c r="GD91" s="435">
        <v>0</v>
      </c>
      <c r="GE91" s="435">
        <v>0</v>
      </c>
      <c r="GF91" s="435">
        <v>0</v>
      </c>
      <c r="GG91" s="435"/>
      <c r="GH91" s="435"/>
      <c r="GI91" s="435">
        <v>0</v>
      </c>
      <c r="GJ91" s="435">
        <v>0</v>
      </c>
      <c r="GK91" s="435">
        <v>0</v>
      </c>
      <c r="GL91" s="435">
        <v>0</v>
      </c>
      <c r="GM91" s="435">
        <v>0</v>
      </c>
      <c r="GN91" s="435"/>
      <c r="GO91" s="435"/>
      <c r="GP91" s="435">
        <v>0</v>
      </c>
      <c r="GQ91" s="435">
        <v>0</v>
      </c>
      <c r="GR91" s="435">
        <v>0</v>
      </c>
      <c r="GS91" s="435">
        <v>0</v>
      </c>
      <c r="GT91" s="435">
        <v>4</v>
      </c>
      <c r="GU91" s="435"/>
      <c r="GV91" s="435"/>
      <c r="GW91" s="435">
        <v>0</v>
      </c>
      <c r="GX91" s="435">
        <v>0</v>
      </c>
      <c r="GY91" s="435">
        <v>0</v>
      </c>
      <c r="GZ91" s="435">
        <v>0</v>
      </c>
      <c r="HA91" s="435">
        <v>0</v>
      </c>
      <c r="HB91" s="435">
        <v>0</v>
      </c>
      <c r="HC91" s="435"/>
      <c r="HD91" s="435">
        <v>0</v>
      </c>
      <c r="HE91" s="435">
        <v>0</v>
      </c>
      <c r="HF91" s="435">
        <v>4</v>
      </c>
      <c r="HG91" s="435">
        <v>0</v>
      </c>
      <c r="HH91" s="435">
        <v>34</v>
      </c>
      <c r="HI91" s="435"/>
      <c r="HJ91" s="435"/>
      <c r="HK91" s="435">
        <v>6</v>
      </c>
      <c r="HL91" s="435">
        <v>47</v>
      </c>
      <c r="HM91" s="435">
        <v>98</v>
      </c>
      <c r="HN91" s="435">
        <v>14</v>
      </c>
      <c r="HO91" s="435">
        <v>0</v>
      </c>
      <c r="HP91" s="435"/>
      <c r="HQ91" s="435"/>
      <c r="HR91" s="435">
        <v>25</v>
      </c>
      <c r="HS91" s="435">
        <v>41</v>
      </c>
      <c r="HT91" s="435">
        <v>140</v>
      </c>
      <c r="HU91" s="435">
        <v>205</v>
      </c>
      <c r="HV91" s="435">
        <v>205</v>
      </c>
      <c r="HW91" s="435"/>
      <c r="HX91" s="435"/>
      <c r="HY91" s="435">
        <v>380</v>
      </c>
      <c r="HZ91" s="435">
        <v>70</v>
      </c>
      <c r="IA91" s="435">
        <v>100</v>
      </c>
      <c r="IB91" s="435">
        <v>7</v>
      </c>
      <c r="IC91" s="435">
        <v>99</v>
      </c>
      <c r="ID91" s="435"/>
      <c r="IE91" s="435"/>
      <c r="IF91" s="435">
        <v>2</v>
      </c>
      <c r="IG91" s="435">
        <v>33</v>
      </c>
      <c r="IH91" s="435">
        <v>12</v>
      </c>
      <c r="II91" s="435">
        <v>94</v>
      </c>
      <c r="IJ91" s="435">
        <v>172</v>
      </c>
      <c r="IK91" s="435"/>
      <c r="IL91" s="435"/>
      <c r="IM91" s="435"/>
      <c r="IN91" s="435">
        <v>16</v>
      </c>
      <c r="IO91" s="435">
        <v>21</v>
      </c>
      <c r="IP91" s="435">
        <v>44</v>
      </c>
      <c r="IQ91" s="435">
        <v>43</v>
      </c>
      <c r="IR91" s="435">
        <v>20</v>
      </c>
      <c r="IS91" s="435"/>
      <c r="IT91" s="435">
        <v>11</v>
      </c>
      <c r="IU91" s="435">
        <v>52</v>
      </c>
      <c r="IV91" s="435">
        <v>86</v>
      </c>
      <c r="IW91" s="435">
        <v>1</v>
      </c>
      <c r="IX91" s="435">
        <v>5</v>
      </c>
      <c r="IY91" s="435"/>
      <c r="IZ91" s="435"/>
      <c r="JA91" s="435">
        <v>0</v>
      </c>
      <c r="JB91" s="435">
        <v>49</v>
      </c>
      <c r="JC91" s="435">
        <v>1</v>
      </c>
      <c r="JD91" s="435">
        <v>0</v>
      </c>
      <c r="JE91" s="435">
        <v>0</v>
      </c>
      <c r="JF91" s="435">
        <v>1</v>
      </c>
      <c r="JG91" s="435"/>
      <c r="JH91" s="435">
        <v>0</v>
      </c>
      <c r="JI91" s="435">
        <v>0</v>
      </c>
      <c r="JJ91" s="435">
        <v>0</v>
      </c>
      <c r="JK91" s="435">
        <v>0</v>
      </c>
      <c r="JL91" s="435">
        <v>0</v>
      </c>
      <c r="JM91" s="435"/>
      <c r="JN91" s="435"/>
      <c r="JO91" s="435">
        <v>0</v>
      </c>
      <c r="JP91" s="435">
        <v>0</v>
      </c>
      <c r="JQ91" s="435">
        <v>0</v>
      </c>
      <c r="JR91" s="435">
        <v>29</v>
      </c>
      <c r="JS91" s="435">
        <v>33</v>
      </c>
      <c r="JT91" s="435"/>
      <c r="JU91" s="435"/>
      <c r="JV91" s="435">
        <v>24</v>
      </c>
      <c r="JW91" s="435">
        <v>11</v>
      </c>
      <c r="JX91" s="435">
        <v>51</v>
      </c>
      <c r="JY91" s="435">
        <v>99</v>
      </c>
      <c r="JZ91" s="435">
        <v>0</v>
      </c>
      <c r="KA91" s="435"/>
      <c r="KB91" s="435"/>
      <c r="KC91" s="435">
        <v>0</v>
      </c>
      <c r="KD91" s="435">
        <v>0</v>
      </c>
      <c r="KE91" s="435">
        <v>70</v>
      </c>
      <c r="KF91" s="435">
        <v>0</v>
      </c>
      <c r="KG91" s="435">
        <v>10</v>
      </c>
      <c r="KH91" s="435"/>
      <c r="KI91" s="435"/>
      <c r="KJ91" s="435">
        <v>0</v>
      </c>
      <c r="KK91" s="435">
        <v>0</v>
      </c>
      <c r="KL91" s="435">
        <v>7</v>
      </c>
      <c r="KM91" s="435">
        <v>0</v>
      </c>
      <c r="KN91" s="1461"/>
      <c r="KO91" s="435">
        <v>0</v>
      </c>
      <c r="KP91" s="435">
        <v>0</v>
      </c>
      <c r="KQ91" s="435">
        <v>0</v>
      </c>
      <c r="KR91" s="435">
        <v>0</v>
      </c>
      <c r="KS91" s="435">
        <v>0</v>
      </c>
      <c r="KT91" s="435">
        <v>0</v>
      </c>
      <c r="KU91" s="435">
        <v>0</v>
      </c>
      <c r="KV91" s="435">
        <v>0</v>
      </c>
      <c r="KW91" s="435"/>
      <c r="KX91" s="435">
        <v>0</v>
      </c>
      <c r="KY91" s="435">
        <v>0</v>
      </c>
      <c r="KZ91" s="435">
        <v>0</v>
      </c>
      <c r="LA91" s="435">
        <v>0</v>
      </c>
      <c r="LB91" s="435">
        <v>0</v>
      </c>
      <c r="LC91" s="435"/>
      <c r="LD91" s="435"/>
      <c r="LE91" s="435">
        <v>0</v>
      </c>
      <c r="LF91" s="435">
        <v>0</v>
      </c>
      <c r="LG91" s="435">
        <v>0</v>
      </c>
      <c r="LH91" s="435">
        <v>0</v>
      </c>
      <c r="LI91" s="435">
        <v>0</v>
      </c>
      <c r="LJ91" s="435"/>
      <c r="LK91" s="435"/>
      <c r="LL91" s="435">
        <v>16</v>
      </c>
      <c r="LM91" s="435">
        <v>28</v>
      </c>
      <c r="LN91" s="435">
        <v>138</v>
      </c>
      <c r="LO91" s="1499"/>
      <c r="LP91" s="1499"/>
      <c r="LQ91" s="435">
        <v>0</v>
      </c>
      <c r="LR91" s="435"/>
      <c r="LS91" s="435">
        <v>0</v>
      </c>
      <c r="LT91" s="435">
        <v>0</v>
      </c>
      <c r="LU91" s="435">
        <v>0</v>
      </c>
      <c r="LV91" s="435"/>
      <c r="LW91" s="435"/>
      <c r="LX91" s="435">
        <v>0</v>
      </c>
      <c r="LY91" s="435"/>
      <c r="LZ91" s="435">
        <v>0</v>
      </c>
      <c r="MA91" s="435">
        <v>1</v>
      </c>
      <c r="MB91" s="435">
        <v>11</v>
      </c>
      <c r="MC91" s="435">
        <v>0</v>
      </c>
      <c r="MD91" s="435">
        <v>29</v>
      </c>
      <c r="ME91" s="435"/>
      <c r="MF91" s="435"/>
      <c r="MG91" s="435">
        <v>0</v>
      </c>
      <c r="MH91" s="435">
        <v>0</v>
      </c>
      <c r="MI91" s="435">
        <v>0</v>
      </c>
      <c r="MJ91" s="435">
        <v>0</v>
      </c>
      <c r="MK91" s="435">
        <v>0</v>
      </c>
      <c r="ML91" s="435"/>
      <c r="MM91" s="435"/>
      <c r="MN91" s="435">
        <v>0</v>
      </c>
      <c r="MO91" s="435"/>
      <c r="MP91" s="435">
        <v>56</v>
      </c>
      <c r="MQ91" s="435">
        <v>70</v>
      </c>
      <c r="MR91" s="435">
        <v>156</v>
      </c>
      <c r="MS91" s="435"/>
      <c r="MT91" s="435"/>
      <c r="MU91" s="435"/>
      <c r="MV91" s="435">
        <v>0</v>
      </c>
      <c r="MW91" s="435">
        <v>31</v>
      </c>
      <c r="MX91" s="435">
        <v>29</v>
      </c>
      <c r="MY91" s="435">
        <v>87</v>
      </c>
      <c r="MZ91" s="435"/>
      <c r="NA91" s="435"/>
    </row>
    <row r="92" spans="1:368" ht="15" customHeight="1">
      <c r="A92" s="64" t="s">
        <v>573</v>
      </c>
      <c r="B92" s="63">
        <v>0</v>
      </c>
      <c r="C92" s="63">
        <v>0</v>
      </c>
      <c r="D92" s="63">
        <v>0</v>
      </c>
      <c r="E92" s="63">
        <v>0</v>
      </c>
      <c r="F92" s="63">
        <v>0</v>
      </c>
      <c r="G92" s="63">
        <v>0</v>
      </c>
      <c r="H92" s="63">
        <v>0</v>
      </c>
      <c r="I92" s="63">
        <v>0</v>
      </c>
      <c r="J92" s="63">
        <v>0</v>
      </c>
      <c r="K92" s="63">
        <v>0</v>
      </c>
      <c r="L92" s="63">
        <v>0</v>
      </c>
      <c r="M92" s="63">
        <v>0</v>
      </c>
      <c r="N92" s="63">
        <v>0</v>
      </c>
      <c r="O92" s="63">
        <v>0</v>
      </c>
      <c r="P92" s="63">
        <v>0</v>
      </c>
      <c r="Q92" s="63">
        <v>0</v>
      </c>
      <c r="R92" s="63">
        <v>0</v>
      </c>
      <c r="S92" s="748">
        <v>0</v>
      </c>
      <c r="T92" s="63">
        <v>0</v>
      </c>
      <c r="U92" s="63"/>
      <c r="V92" s="63">
        <v>0</v>
      </c>
      <c r="W92" s="63">
        <v>0</v>
      </c>
      <c r="X92" s="63">
        <v>0</v>
      </c>
      <c r="Y92" s="63">
        <v>0</v>
      </c>
      <c r="Z92" s="63">
        <v>0</v>
      </c>
      <c r="AA92" s="63">
        <v>0</v>
      </c>
      <c r="AB92" s="63">
        <v>0</v>
      </c>
      <c r="AC92" s="63">
        <v>0</v>
      </c>
      <c r="AD92" s="63">
        <v>0</v>
      </c>
      <c r="AE92" s="63">
        <v>0</v>
      </c>
      <c r="AF92" s="63">
        <v>0</v>
      </c>
      <c r="AG92" s="63">
        <v>0</v>
      </c>
      <c r="AH92" s="63">
        <v>0</v>
      </c>
      <c r="AI92" s="63">
        <v>0</v>
      </c>
      <c r="AJ92" s="63">
        <v>0</v>
      </c>
      <c r="AK92" s="63">
        <v>0</v>
      </c>
      <c r="AL92" s="63">
        <v>0</v>
      </c>
      <c r="AM92" s="63">
        <v>0</v>
      </c>
      <c r="AN92" s="63">
        <v>0</v>
      </c>
      <c r="AO92" s="63">
        <v>0</v>
      </c>
      <c r="AP92" s="63">
        <v>0</v>
      </c>
      <c r="AQ92" s="63">
        <v>0</v>
      </c>
      <c r="AR92" s="63">
        <v>0</v>
      </c>
      <c r="AS92" s="63">
        <v>0</v>
      </c>
      <c r="AT92" s="63">
        <v>0</v>
      </c>
      <c r="AU92" s="63">
        <v>0</v>
      </c>
      <c r="AV92" s="63">
        <v>0</v>
      </c>
      <c r="AW92" s="63">
        <v>0</v>
      </c>
      <c r="AX92" s="63">
        <v>0</v>
      </c>
      <c r="AY92" s="63">
        <v>0</v>
      </c>
      <c r="AZ92" s="63">
        <v>0</v>
      </c>
      <c r="BA92" s="63">
        <v>0</v>
      </c>
      <c r="BB92" s="63">
        <v>0</v>
      </c>
      <c r="BC92" s="63">
        <v>0</v>
      </c>
      <c r="BD92" s="63">
        <v>0</v>
      </c>
      <c r="BE92" s="63">
        <v>0</v>
      </c>
      <c r="BF92" s="63">
        <v>0</v>
      </c>
      <c r="BG92" s="63">
        <v>0</v>
      </c>
      <c r="BH92" s="63">
        <v>0</v>
      </c>
      <c r="BI92" s="63">
        <v>0</v>
      </c>
      <c r="BJ92" s="63">
        <v>0</v>
      </c>
      <c r="BK92" s="63">
        <v>0</v>
      </c>
      <c r="BL92" s="63">
        <v>0</v>
      </c>
      <c r="BM92" s="63">
        <v>0</v>
      </c>
      <c r="BN92" s="63">
        <v>0</v>
      </c>
      <c r="BO92" s="63">
        <v>0</v>
      </c>
      <c r="BP92" s="63">
        <v>0</v>
      </c>
      <c r="BQ92" s="63">
        <v>0</v>
      </c>
      <c r="BR92" s="63">
        <v>0</v>
      </c>
      <c r="BS92" s="63">
        <v>0</v>
      </c>
      <c r="BT92" s="63">
        <v>0</v>
      </c>
      <c r="BU92" s="63">
        <v>0</v>
      </c>
      <c r="BV92" s="63">
        <v>0</v>
      </c>
      <c r="BW92" s="63">
        <v>0</v>
      </c>
      <c r="BX92" s="63">
        <v>0</v>
      </c>
      <c r="BY92" s="63">
        <v>0</v>
      </c>
      <c r="BZ92" s="63">
        <v>0</v>
      </c>
      <c r="CA92" s="435">
        <v>0</v>
      </c>
      <c r="CB92" s="63">
        <v>0</v>
      </c>
      <c r="CC92" s="63">
        <v>0</v>
      </c>
      <c r="CD92" s="63">
        <v>0</v>
      </c>
      <c r="CE92" s="63">
        <v>0</v>
      </c>
      <c r="CF92" s="63">
        <v>0</v>
      </c>
      <c r="CG92" s="63">
        <v>0</v>
      </c>
      <c r="CH92" s="63">
        <v>0</v>
      </c>
      <c r="CI92" s="63">
        <v>0</v>
      </c>
      <c r="CJ92" s="63">
        <v>0</v>
      </c>
      <c r="CK92" s="63">
        <v>0</v>
      </c>
      <c r="CL92" s="63">
        <v>0</v>
      </c>
      <c r="CM92" s="63">
        <v>0</v>
      </c>
      <c r="CN92" s="63">
        <v>0</v>
      </c>
      <c r="CO92" s="63">
        <v>0</v>
      </c>
      <c r="CP92" s="63">
        <v>0</v>
      </c>
      <c r="CQ92" s="63">
        <v>0</v>
      </c>
      <c r="CR92" s="63">
        <v>0</v>
      </c>
      <c r="CS92" s="63">
        <v>0</v>
      </c>
      <c r="CT92" s="63">
        <v>0</v>
      </c>
      <c r="CU92" s="63">
        <v>0</v>
      </c>
      <c r="CV92" s="1022">
        <v>0</v>
      </c>
      <c r="CW92" s="63">
        <v>0</v>
      </c>
      <c r="CX92" s="63">
        <v>0</v>
      </c>
      <c r="CY92" s="63">
        <v>0</v>
      </c>
      <c r="CZ92" s="63">
        <v>0</v>
      </c>
      <c r="DA92" s="63">
        <v>0</v>
      </c>
      <c r="DB92" s="63">
        <v>0</v>
      </c>
      <c r="DC92" s="63">
        <v>0</v>
      </c>
      <c r="DD92" s="63">
        <v>0</v>
      </c>
      <c r="DE92" s="63">
        <v>0</v>
      </c>
      <c r="DF92" s="63">
        <v>0</v>
      </c>
      <c r="DG92" s="63">
        <v>0</v>
      </c>
      <c r="DH92" s="63">
        <v>0</v>
      </c>
      <c r="DI92" s="63">
        <v>0</v>
      </c>
      <c r="DJ92" s="63">
        <v>0</v>
      </c>
      <c r="DK92" s="63">
        <v>0</v>
      </c>
      <c r="DL92" s="63">
        <v>0</v>
      </c>
      <c r="DM92" s="63">
        <v>0</v>
      </c>
      <c r="DN92" s="63">
        <v>0</v>
      </c>
      <c r="DO92" s="63">
        <v>0</v>
      </c>
      <c r="DP92" s="63">
        <v>0</v>
      </c>
      <c r="DQ92" s="63">
        <v>0</v>
      </c>
      <c r="DR92" s="63">
        <v>0</v>
      </c>
      <c r="DS92" s="63">
        <v>0</v>
      </c>
      <c r="DT92" s="63">
        <v>0</v>
      </c>
      <c r="DU92" s="63">
        <v>0</v>
      </c>
      <c r="DV92" s="63">
        <v>0</v>
      </c>
      <c r="DW92" s="63">
        <v>0</v>
      </c>
      <c r="DX92" s="63">
        <v>0</v>
      </c>
      <c r="DY92" s="63">
        <v>0</v>
      </c>
      <c r="DZ92" s="63">
        <v>0</v>
      </c>
      <c r="EA92" s="63">
        <v>0</v>
      </c>
      <c r="EB92" s="63">
        <v>0</v>
      </c>
      <c r="EC92" s="63">
        <v>0</v>
      </c>
      <c r="ED92" s="63">
        <v>0</v>
      </c>
      <c r="EE92" s="899">
        <v>0</v>
      </c>
      <c r="EF92" s="63">
        <v>0</v>
      </c>
      <c r="EG92" s="63">
        <v>0</v>
      </c>
      <c r="EH92" s="63">
        <v>0</v>
      </c>
      <c r="EI92" s="63">
        <v>0</v>
      </c>
      <c r="EJ92" s="63">
        <v>0</v>
      </c>
      <c r="EK92" s="63">
        <v>0</v>
      </c>
      <c r="EL92" s="63">
        <v>0</v>
      </c>
      <c r="EM92" s="63">
        <v>0</v>
      </c>
      <c r="EN92" s="63">
        <v>0</v>
      </c>
      <c r="EO92" s="63">
        <v>0</v>
      </c>
      <c r="EP92" s="63">
        <v>0</v>
      </c>
      <c r="EQ92" s="63">
        <v>0</v>
      </c>
      <c r="ER92" s="63">
        <v>0</v>
      </c>
      <c r="ES92" s="63">
        <v>0</v>
      </c>
      <c r="ET92" s="63">
        <v>0</v>
      </c>
      <c r="EU92" s="63">
        <v>0</v>
      </c>
      <c r="EV92" s="63">
        <v>0</v>
      </c>
      <c r="EW92" s="63">
        <v>0</v>
      </c>
      <c r="EX92" s="63">
        <v>0</v>
      </c>
      <c r="EY92" s="63">
        <v>0</v>
      </c>
      <c r="EZ92" s="63">
        <v>0</v>
      </c>
      <c r="FA92" s="63">
        <v>0</v>
      </c>
      <c r="FB92" s="63">
        <v>0</v>
      </c>
      <c r="FC92" s="63">
        <v>0</v>
      </c>
      <c r="FD92" s="63">
        <v>0</v>
      </c>
      <c r="FE92" s="63">
        <v>0</v>
      </c>
      <c r="FF92" s="63">
        <v>0</v>
      </c>
      <c r="FG92" s="63">
        <v>0</v>
      </c>
      <c r="FH92" s="63">
        <v>0</v>
      </c>
      <c r="FI92" s="63">
        <v>0</v>
      </c>
      <c r="FJ92" s="63">
        <v>0</v>
      </c>
      <c r="FK92" s="63">
        <v>0</v>
      </c>
      <c r="FL92" s="63">
        <v>0</v>
      </c>
      <c r="FM92" s="63">
        <v>0</v>
      </c>
      <c r="FN92" s="63">
        <v>0</v>
      </c>
      <c r="FO92" s="63">
        <v>0</v>
      </c>
      <c r="FP92" s="63">
        <v>0</v>
      </c>
      <c r="FQ92" s="63">
        <v>0</v>
      </c>
      <c r="FR92" s="63">
        <v>0</v>
      </c>
      <c r="FS92" s="63">
        <v>0</v>
      </c>
      <c r="FT92" s="63">
        <v>0</v>
      </c>
      <c r="FU92" s="63">
        <v>0</v>
      </c>
      <c r="FV92" s="63">
        <v>0</v>
      </c>
      <c r="FW92" s="63">
        <v>0</v>
      </c>
      <c r="FX92" s="63">
        <v>0</v>
      </c>
      <c r="FY92" s="63">
        <v>0</v>
      </c>
      <c r="FZ92" s="63">
        <v>0</v>
      </c>
      <c r="GA92" s="63">
        <v>0</v>
      </c>
      <c r="GB92" s="63">
        <v>0</v>
      </c>
      <c r="GC92" s="63">
        <v>0</v>
      </c>
      <c r="GD92" s="63">
        <v>0</v>
      </c>
      <c r="GE92" s="63">
        <v>0</v>
      </c>
      <c r="GF92" s="63">
        <v>0</v>
      </c>
      <c r="GG92" s="63">
        <v>0</v>
      </c>
      <c r="GH92" s="63">
        <v>0</v>
      </c>
      <c r="GI92" s="63">
        <v>0</v>
      </c>
      <c r="GJ92" s="63">
        <v>0</v>
      </c>
      <c r="GK92" s="63">
        <v>0</v>
      </c>
      <c r="GL92" s="63">
        <v>0</v>
      </c>
      <c r="GM92" s="63">
        <v>0</v>
      </c>
      <c r="GN92" s="63">
        <v>0</v>
      </c>
      <c r="GO92" s="63">
        <v>0</v>
      </c>
      <c r="GP92" s="63">
        <v>0</v>
      </c>
      <c r="GQ92" s="63">
        <v>0</v>
      </c>
      <c r="GR92" s="63">
        <v>0</v>
      </c>
      <c r="GS92" s="63">
        <v>0</v>
      </c>
      <c r="GT92" s="63">
        <v>0</v>
      </c>
      <c r="GU92" s="63">
        <v>0</v>
      </c>
      <c r="GV92" s="63">
        <v>0</v>
      </c>
      <c r="GW92" s="63">
        <v>0</v>
      </c>
      <c r="GX92" s="63">
        <v>0</v>
      </c>
      <c r="GY92" s="63">
        <v>0</v>
      </c>
      <c r="GZ92" s="63">
        <v>0</v>
      </c>
      <c r="HA92" s="63">
        <v>0</v>
      </c>
      <c r="HB92" s="63">
        <v>0</v>
      </c>
      <c r="HC92" s="63">
        <v>0</v>
      </c>
      <c r="HD92" s="63">
        <v>0</v>
      </c>
      <c r="HE92" s="63">
        <v>0</v>
      </c>
      <c r="HF92" s="435">
        <v>0</v>
      </c>
      <c r="HG92" s="63">
        <v>0</v>
      </c>
      <c r="HH92" s="63">
        <v>0</v>
      </c>
      <c r="HI92" s="63">
        <v>0</v>
      </c>
      <c r="HJ92" s="63">
        <v>0</v>
      </c>
      <c r="HK92" s="63">
        <v>0</v>
      </c>
      <c r="HL92" s="63">
        <v>0</v>
      </c>
      <c r="HM92" s="63">
        <v>0</v>
      </c>
      <c r="HN92" s="63">
        <v>0</v>
      </c>
      <c r="HO92" s="63">
        <v>0</v>
      </c>
      <c r="HP92" s="63">
        <v>0</v>
      </c>
      <c r="HQ92" s="63">
        <v>0</v>
      </c>
      <c r="HR92" s="63">
        <v>0</v>
      </c>
      <c r="HS92" s="63">
        <v>0</v>
      </c>
      <c r="HT92" s="63">
        <v>0</v>
      </c>
      <c r="HU92" s="63">
        <v>0</v>
      </c>
      <c r="HV92" s="63">
        <v>0</v>
      </c>
      <c r="HW92" s="63">
        <v>0</v>
      </c>
      <c r="HX92" s="63">
        <v>0</v>
      </c>
      <c r="HY92" s="63">
        <v>0</v>
      </c>
      <c r="HZ92" s="63">
        <v>0</v>
      </c>
      <c r="IA92" s="63">
        <v>0</v>
      </c>
      <c r="IB92" s="63">
        <v>0</v>
      </c>
      <c r="IC92" s="63">
        <v>0</v>
      </c>
      <c r="ID92" s="63">
        <v>0</v>
      </c>
      <c r="IE92" s="63">
        <v>0</v>
      </c>
      <c r="IF92" s="63">
        <v>0</v>
      </c>
      <c r="IG92" s="63">
        <v>0</v>
      </c>
      <c r="IH92" s="63">
        <v>0</v>
      </c>
      <c r="II92" s="63">
        <v>0</v>
      </c>
      <c r="IJ92" s="63">
        <v>0</v>
      </c>
      <c r="IK92" s="63">
        <v>0</v>
      </c>
      <c r="IL92" s="63">
        <v>0</v>
      </c>
      <c r="IM92" s="63">
        <v>0</v>
      </c>
      <c r="IN92" s="63">
        <v>0</v>
      </c>
      <c r="IO92" s="63">
        <v>0</v>
      </c>
      <c r="IP92" s="63">
        <v>0</v>
      </c>
      <c r="IQ92" s="63">
        <v>0</v>
      </c>
      <c r="IR92" s="63">
        <v>0</v>
      </c>
      <c r="IS92" s="63">
        <v>0</v>
      </c>
      <c r="IT92" s="63">
        <v>0</v>
      </c>
      <c r="IU92" s="63">
        <v>0</v>
      </c>
      <c r="IV92" s="63">
        <v>0</v>
      </c>
      <c r="IW92" s="63">
        <v>0</v>
      </c>
      <c r="IX92" s="63">
        <v>0</v>
      </c>
      <c r="IY92" s="63">
        <v>0</v>
      </c>
      <c r="IZ92" s="63">
        <v>0</v>
      </c>
      <c r="JA92" s="63">
        <v>0</v>
      </c>
      <c r="JB92" s="63">
        <v>0</v>
      </c>
      <c r="JC92" s="63">
        <v>240</v>
      </c>
      <c r="JD92" s="63">
        <v>0</v>
      </c>
      <c r="JE92" s="63">
        <v>0</v>
      </c>
      <c r="JF92" s="63">
        <v>0</v>
      </c>
      <c r="JG92" s="63">
        <v>0</v>
      </c>
      <c r="JH92" s="63">
        <v>0</v>
      </c>
      <c r="JI92" s="63">
        <v>0</v>
      </c>
      <c r="JJ92" s="63">
        <v>0</v>
      </c>
      <c r="JK92" s="63">
        <v>0</v>
      </c>
      <c r="JL92" s="63">
        <v>0</v>
      </c>
      <c r="JM92" s="63">
        <v>0</v>
      </c>
      <c r="JN92" s="63">
        <v>0</v>
      </c>
      <c r="JO92" s="63">
        <v>0</v>
      </c>
      <c r="JP92" s="63">
        <v>0</v>
      </c>
      <c r="JQ92" s="435">
        <v>0</v>
      </c>
      <c r="JR92" s="63">
        <v>0</v>
      </c>
      <c r="JS92" s="63">
        <v>0</v>
      </c>
      <c r="JT92" s="63">
        <v>0</v>
      </c>
      <c r="JU92" s="63">
        <v>0</v>
      </c>
      <c r="JV92" s="63">
        <v>0</v>
      </c>
      <c r="JW92" s="63">
        <v>0</v>
      </c>
      <c r="JX92" s="63">
        <v>0</v>
      </c>
      <c r="JY92" s="63">
        <v>0</v>
      </c>
      <c r="JZ92" s="63">
        <v>0</v>
      </c>
      <c r="KA92" s="63">
        <v>0</v>
      </c>
      <c r="KB92" s="63">
        <v>0</v>
      </c>
      <c r="KC92" s="63">
        <v>0</v>
      </c>
      <c r="KD92" s="63">
        <v>0</v>
      </c>
      <c r="KE92" s="63">
        <v>0</v>
      </c>
      <c r="KF92" s="435">
        <v>0</v>
      </c>
      <c r="KG92" s="63">
        <v>0</v>
      </c>
      <c r="KH92" s="63"/>
      <c r="KI92" s="63">
        <v>0</v>
      </c>
      <c r="KJ92" s="63">
        <v>0</v>
      </c>
      <c r="KK92" s="63">
        <v>0</v>
      </c>
      <c r="KL92" s="63">
        <v>0</v>
      </c>
      <c r="KM92" s="63">
        <v>0</v>
      </c>
      <c r="KN92" s="1470">
        <v>0</v>
      </c>
      <c r="KO92" s="63">
        <v>0</v>
      </c>
      <c r="KP92" s="63">
        <v>0</v>
      </c>
      <c r="KQ92" s="63">
        <v>0</v>
      </c>
      <c r="KR92" s="63">
        <v>0</v>
      </c>
      <c r="KS92" s="63">
        <v>0</v>
      </c>
      <c r="KT92" s="63">
        <v>0</v>
      </c>
      <c r="KU92" s="63">
        <v>0</v>
      </c>
      <c r="KV92" s="63">
        <v>0</v>
      </c>
      <c r="KW92" s="63">
        <v>0</v>
      </c>
      <c r="KX92" s="63">
        <v>0</v>
      </c>
      <c r="KY92" s="63">
        <v>0</v>
      </c>
      <c r="KZ92" s="63">
        <v>0</v>
      </c>
      <c r="LA92" s="63">
        <v>0</v>
      </c>
      <c r="LB92" s="63">
        <v>0</v>
      </c>
      <c r="LC92" s="63">
        <v>0</v>
      </c>
      <c r="LD92" s="63">
        <v>0</v>
      </c>
      <c r="LE92" s="63">
        <v>0</v>
      </c>
      <c r="LF92" s="63">
        <v>0</v>
      </c>
      <c r="LG92" s="63">
        <v>0</v>
      </c>
      <c r="LH92" s="63">
        <v>0</v>
      </c>
      <c r="LI92" s="63">
        <v>0</v>
      </c>
      <c r="LJ92" s="63">
        <v>0</v>
      </c>
      <c r="LK92" s="63">
        <v>0</v>
      </c>
      <c r="LL92" s="63">
        <v>0</v>
      </c>
      <c r="LM92" s="63">
        <v>0</v>
      </c>
      <c r="LN92" s="63">
        <v>0</v>
      </c>
      <c r="LO92" s="1501">
        <v>0</v>
      </c>
      <c r="LP92" s="1501">
        <v>0</v>
      </c>
      <c r="LQ92" s="63">
        <v>0</v>
      </c>
      <c r="LR92" s="63">
        <v>0</v>
      </c>
      <c r="LS92" s="63">
        <v>0</v>
      </c>
      <c r="LT92" s="63">
        <v>0</v>
      </c>
      <c r="LU92" s="63">
        <v>0</v>
      </c>
      <c r="LV92" s="63">
        <v>0</v>
      </c>
      <c r="LW92" s="63">
        <v>0</v>
      </c>
      <c r="LX92" s="63">
        <v>0</v>
      </c>
      <c r="LY92" s="63">
        <v>0</v>
      </c>
      <c r="LZ92" s="63">
        <v>0</v>
      </c>
      <c r="MA92" s="63">
        <v>0</v>
      </c>
      <c r="MB92" s="63">
        <v>0</v>
      </c>
      <c r="MC92" s="63">
        <v>0</v>
      </c>
      <c r="MD92" s="63">
        <v>0</v>
      </c>
      <c r="ME92" s="63">
        <v>0</v>
      </c>
      <c r="MF92" s="63">
        <v>0</v>
      </c>
      <c r="MG92" s="63">
        <v>0</v>
      </c>
      <c r="MH92" s="63">
        <v>0</v>
      </c>
      <c r="MI92" s="63">
        <v>0</v>
      </c>
      <c r="MJ92" s="63">
        <v>0</v>
      </c>
      <c r="MK92" s="63">
        <v>0</v>
      </c>
      <c r="ML92" s="63">
        <v>0</v>
      </c>
      <c r="MM92" s="63">
        <v>0</v>
      </c>
      <c r="MN92" s="63">
        <v>0</v>
      </c>
      <c r="MO92" s="63">
        <v>0</v>
      </c>
      <c r="MP92" s="63">
        <v>0</v>
      </c>
      <c r="MQ92" s="63">
        <v>0</v>
      </c>
      <c r="MR92" s="63">
        <v>0</v>
      </c>
      <c r="MS92" s="63">
        <v>0</v>
      </c>
      <c r="MT92" s="63">
        <v>0</v>
      </c>
      <c r="MU92" s="63">
        <v>0</v>
      </c>
      <c r="MV92" s="63">
        <v>0</v>
      </c>
      <c r="MW92" s="63">
        <v>0</v>
      </c>
      <c r="MX92" s="63">
        <v>0</v>
      </c>
      <c r="MY92" s="63">
        <v>0</v>
      </c>
      <c r="MZ92" s="63">
        <v>0</v>
      </c>
      <c r="NA92" s="63">
        <v>0</v>
      </c>
    </row>
    <row r="93" spans="1:368" ht="15" customHeight="1">
      <c r="A93" s="64" t="s">
        <v>574</v>
      </c>
      <c r="B93" s="449">
        <v>620</v>
      </c>
      <c r="C93" s="449">
        <v>53</v>
      </c>
      <c r="D93" s="449">
        <v>519</v>
      </c>
      <c r="E93" s="449">
        <v>829</v>
      </c>
      <c r="F93" s="449">
        <v>565</v>
      </c>
      <c r="G93" s="449"/>
      <c r="H93" s="449"/>
      <c r="I93" s="449">
        <v>354</v>
      </c>
      <c r="J93" s="449">
        <v>820</v>
      </c>
      <c r="K93" s="449">
        <v>479</v>
      </c>
      <c r="L93" s="449">
        <v>540</v>
      </c>
      <c r="M93" s="449">
        <v>139</v>
      </c>
      <c r="N93" s="449"/>
      <c r="O93" s="449"/>
      <c r="P93" s="449">
        <v>0</v>
      </c>
      <c r="Q93" s="449">
        <v>79</v>
      </c>
      <c r="R93" s="449">
        <v>319</v>
      </c>
      <c r="S93" s="747"/>
      <c r="T93" s="449">
        <v>219</v>
      </c>
      <c r="U93" s="449"/>
      <c r="V93" s="449"/>
      <c r="W93" s="449">
        <v>328</v>
      </c>
      <c r="X93" s="449">
        <v>681</v>
      </c>
      <c r="Y93" s="449">
        <v>385</v>
      </c>
      <c r="Z93" s="449">
        <v>262</v>
      </c>
      <c r="AA93" s="449">
        <v>0</v>
      </c>
      <c r="AB93" s="449"/>
      <c r="AC93" s="449"/>
      <c r="AD93" s="449">
        <v>305</v>
      </c>
      <c r="AE93" s="449">
        <v>313</v>
      </c>
      <c r="AF93" s="449">
        <v>478</v>
      </c>
      <c r="AG93" s="449">
        <v>658</v>
      </c>
      <c r="AH93" s="449">
        <v>530</v>
      </c>
      <c r="AI93" s="449"/>
      <c r="AJ93" s="449"/>
      <c r="AK93" s="449">
        <v>9</v>
      </c>
      <c r="AL93" s="449">
        <v>207</v>
      </c>
      <c r="AM93" s="449">
        <v>672</v>
      </c>
      <c r="AN93" s="449">
        <v>314</v>
      </c>
      <c r="AO93" s="449">
        <v>0</v>
      </c>
      <c r="AP93" s="449"/>
      <c r="AQ93" s="449"/>
      <c r="AR93" s="449">
        <v>0</v>
      </c>
      <c r="AS93" s="449">
        <v>0</v>
      </c>
      <c r="AT93" s="449">
        <v>956</v>
      </c>
      <c r="AU93" s="449">
        <v>923</v>
      </c>
      <c r="AV93" s="449">
        <v>247</v>
      </c>
      <c r="AW93" s="449"/>
      <c r="AX93" s="449"/>
      <c r="AY93" s="449">
        <v>261</v>
      </c>
      <c r="AZ93" s="449">
        <v>0</v>
      </c>
      <c r="BA93" s="449">
        <v>318</v>
      </c>
      <c r="BB93" s="449">
        <v>272</v>
      </c>
      <c r="BC93" s="449">
        <v>0</v>
      </c>
      <c r="BD93" s="449"/>
      <c r="BE93" s="449"/>
      <c r="BF93" s="449">
        <v>53</v>
      </c>
      <c r="BG93" s="449">
        <v>226</v>
      </c>
      <c r="BH93" s="449">
        <v>213</v>
      </c>
      <c r="BI93" s="449">
        <v>0</v>
      </c>
      <c r="BJ93" s="449">
        <v>300</v>
      </c>
      <c r="BK93" s="449"/>
      <c r="BL93" s="449"/>
      <c r="BM93" s="449">
        <v>962</v>
      </c>
      <c r="BN93" s="449">
        <v>0</v>
      </c>
      <c r="BO93" s="449">
        <v>386</v>
      </c>
      <c r="BP93" s="449">
        <v>0</v>
      </c>
      <c r="BQ93" s="449">
        <v>1100</v>
      </c>
      <c r="BR93" s="449"/>
      <c r="BS93" s="449"/>
      <c r="BT93" s="449">
        <v>447</v>
      </c>
      <c r="BU93" s="449">
        <v>306</v>
      </c>
      <c r="BV93" s="449">
        <v>0</v>
      </c>
      <c r="BW93" s="449">
        <v>161</v>
      </c>
      <c r="BX93" s="449">
        <v>359</v>
      </c>
      <c r="BY93" s="449"/>
      <c r="BZ93" s="449"/>
      <c r="CA93" s="435">
        <v>0</v>
      </c>
      <c r="CB93" s="449">
        <v>366</v>
      </c>
      <c r="CC93" s="449">
        <v>0</v>
      </c>
      <c r="CD93" s="449">
        <v>0</v>
      </c>
      <c r="CE93" s="449">
        <v>0</v>
      </c>
      <c r="CF93" s="449">
        <v>0</v>
      </c>
      <c r="CG93" s="449"/>
      <c r="CH93" s="449">
        <v>0</v>
      </c>
      <c r="CI93" s="449">
        <v>178</v>
      </c>
      <c r="CJ93" s="449">
        <v>156</v>
      </c>
      <c r="CK93" s="449">
        <v>149</v>
      </c>
      <c r="CL93" s="449">
        <v>210</v>
      </c>
      <c r="CM93" s="449"/>
      <c r="CN93" s="449"/>
      <c r="CO93" s="449">
        <v>0</v>
      </c>
      <c r="CP93" s="449">
        <v>208</v>
      </c>
      <c r="CQ93" s="449">
        <v>0</v>
      </c>
      <c r="CR93" s="449">
        <v>232</v>
      </c>
      <c r="CS93" s="449">
        <v>0</v>
      </c>
      <c r="CT93" s="449"/>
      <c r="CU93" s="449"/>
      <c r="CV93" s="872"/>
      <c r="CW93" s="449">
        <v>316</v>
      </c>
      <c r="CX93" s="449">
        <v>590</v>
      </c>
      <c r="CY93" s="449">
        <v>1028</v>
      </c>
      <c r="CZ93" s="449">
        <v>210</v>
      </c>
      <c r="DA93" s="449"/>
      <c r="DB93" s="449"/>
      <c r="DC93" s="449">
        <v>0</v>
      </c>
      <c r="DD93" s="449">
        <v>166</v>
      </c>
      <c r="DE93" s="449">
        <v>0</v>
      </c>
      <c r="DF93" s="449">
        <v>0</v>
      </c>
      <c r="DG93" s="449">
        <v>21</v>
      </c>
      <c r="DH93" s="449"/>
      <c r="DI93" s="449"/>
      <c r="DJ93" s="449">
        <v>417</v>
      </c>
      <c r="DK93" s="449">
        <v>586</v>
      </c>
      <c r="DL93" s="449">
        <v>462</v>
      </c>
      <c r="DM93" s="449">
        <v>333</v>
      </c>
      <c r="DN93" s="449">
        <v>563</v>
      </c>
      <c r="DO93" s="449"/>
      <c r="DP93" s="449"/>
      <c r="DQ93" s="449">
        <v>440</v>
      </c>
      <c r="DR93" s="449">
        <v>761</v>
      </c>
      <c r="DS93" s="449">
        <v>1100</v>
      </c>
      <c r="DT93" s="449">
        <v>1080</v>
      </c>
      <c r="DU93" s="449">
        <v>862</v>
      </c>
      <c r="DV93" s="449"/>
      <c r="DW93" s="449"/>
      <c r="DX93" s="449">
        <v>490</v>
      </c>
      <c r="DY93" s="449">
        <v>949</v>
      </c>
      <c r="DZ93" s="449">
        <v>1374</v>
      </c>
      <c r="EA93" s="449">
        <v>0</v>
      </c>
      <c r="EB93" s="449">
        <v>0</v>
      </c>
      <c r="EC93" s="449"/>
      <c r="ED93" s="449"/>
      <c r="EE93" s="898"/>
      <c r="EF93" s="449">
        <v>0</v>
      </c>
      <c r="EG93" s="449">
        <v>42</v>
      </c>
      <c r="EH93" s="449">
        <v>423</v>
      </c>
      <c r="EI93" s="449">
        <v>1140</v>
      </c>
      <c r="EJ93" s="449"/>
      <c r="EK93" s="449"/>
      <c r="EL93" s="449">
        <v>542</v>
      </c>
      <c r="EM93" s="449">
        <v>0</v>
      </c>
      <c r="EN93" s="449">
        <v>349</v>
      </c>
      <c r="EO93" s="449">
        <v>524</v>
      </c>
      <c r="EP93" s="449">
        <v>518</v>
      </c>
      <c r="EQ93" s="449"/>
      <c r="ER93" s="449"/>
      <c r="ES93" s="449">
        <v>0</v>
      </c>
      <c r="ET93" s="449">
        <v>195</v>
      </c>
      <c r="EU93" s="449">
        <v>631</v>
      </c>
      <c r="EV93" s="449">
        <v>402</v>
      </c>
      <c r="EW93" s="449">
        <v>429</v>
      </c>
      <c r="EX93" s="449">
        <v>425</v>
      </c>
      <c r="EY93" s="449"/>
      <c r="EZ93" s="449">
        <v>0</v>
      </c>
      <c r="FA93" s="449">
        <v>220</v>
      </c>
      <c r="FB93" s="449">
        <v>236</v>
      </c>
      <c r="FC93" s="449">
        <v>367</v>
      </c>
      <c r="FD93" s="449">
        <v>282</v>
      </c>
      <c r="FE93" s="449"/>
      <c r="FF93" s="449"/>
      <c r="FG93" s="449">
        <v>1</v>
      </c>
      <c r="FH93" s="449">
        <v>5</v>
      </c>
      <c r="FI93" s="449">
        <v>575</v>
      </c>
      <c r="FJ93" s="449">
        <v>532</v>
      </c>
      <c r="FK93" s="449">
        <v>485</v>
      </c>
      <c r="FL93" s="449"/>
      <c r="FM93" s="449"/>
      <c r="FN93" s="449">
        <v>318</v>
      </c>
      <c r="FO93" s="449">
        <v>1308</v>
      </c>
      <c r="FP93" s="449">
        <v>788</v>
      </c>
      <c r="FQ93" s="449">
        <v>899</v>
      </c>
      <c r="FR93" s="449">
        <v>817</v>
      </c>
      <c r="FS93" s="449"/>
      <c r="FT93" s="449"/>
      <c r="FU93" s="449">
        <v>300</v>
      </c>
      <c r="FV93" s="449"/>
      <c r="FW93" s="449">
        <v>961</v>
      </c>
      <c r="FX93" s="449">
        <v>342</v>
      </c>
      <c r="FY93" s="449">
        <v>463</v>
      </c>
      <c r="FZ93" s="449"/>
      <c r="GA93" s="449"/>
      <c r="GB93" s="449">
        <v>0</v>
      </c>
      <c r="GC93" s="449">
        <v>363</v>
      </c>
      <c r="GD93" s="449">
        <v>812</v>
      </c>
      <c r="GE93" s="449">
        <v>911</v>
      </c>
      <c r="GF93" s="449">
        <v>686</v>
      </c>
      <c r="GG93" s="449"/>
      <c r="GH93" s="449"/>
      <c r="GI93" s="449">
        <v>0</v>
      </c>
      <c r="GJ93" s="449">
        <v>30</v>
      </c>
      <c r="GK93" s="449">
        <v>612</v>
      </c>
      <c r="GL93" s="449">
        <v>530</v>
      </c>
      <c r="GM93" s="449">
        <v>0</v>
      </c>
      <c r="GN93" s="449"/>
      <c r="GO93" s="449"/>
      <c r="GP93" s="449">
        <v>526</v>
      </c>
      <c r="GQ93" s="449">
        <v>306</v>
      </c>
      <c r="GR93" s="449">
        <v>737</v>
      </c>
      <c r="GS93" s="449">
        <v>171</v>
      </c>
      <c r="GT93" s="449">
        <v>445</v>
      </c>
      <c r="GU93" s="449"/>
      <c r="GV93" s="449"/>
      <c r="GW93" s="449">
        <v>206</v>
      </c>
      <c r="GX93" s="449">
        <v>212</v>
      </c>
      <c r="GY93" s="449">
        <v>192</v>
      </c>
      <c r="GZ93" s="449">
        <v>0</v>
      </c>
      <c r="HA93" s="449">
        <v>309</v>
      </c>
      <c r="HB93" s="449">
        <v>0</v>
      </c>
      <c r="HC93" s="449"/>
      <c r="HD93" s="449">
        <v>292</v>
      </c>
      <c r="HE93" s="449">
        <v>438</v>
      </c>
      <c r="HF93" s="435">
        <v>272</v>
      </c>
      <c r="HG93" s="449">
        <v>104</v>
      </c>
      <c r="HH93" s="449">
        <v>475</v>
      </c>
      <c r="HI93" s="449"/>
      <c r="HJ93" s="449"/>
      <c r="HK93" s="449">
        <v>399</v>
      </c>
      <c r="HL93" s="449">
        <v>474</v>
      </c>
      <c r="HM93" s="449">
        <v>385</v>
      </c>
      <c r="HN93" s="449">
        <v>154</v>
      </c>
      <c r="HO93" s="449">
        <v>246</v>
      </c>
      <c r="HP93" s="449"/>
      <c r="HQ93" s="449"/>
      <c r="HR93" s="449">
        <v>485</v>
      </c>
      <c r="HS93" s="449">
        <v>1073</v>
      </c>
      <c r="HT93" s="449">
        <v>1208</v>
      </c>
      <c r="HU93" s="449">
        <v>1049</v>
      </c>
      <c r="HV93" s="449">
        <v>1049</v>
      </c>
      <c r="HW93" s="449"/>
      <c r="HX93" s="449"/>
      <c r="HY93" s="449">
        <v>364</v>
      </c>
      <c r="HZ93" s="449">
        <v>637</v>
      </c>
      <c r="IA93" s="449">
        <v>644</v>
      </c>
      <c r="IB93" s="449">
        <v>711</v>
      </c>
      <c r="IC93" s="449">
        <v>490</v>
      </c>
      <c r="ID93" s="449"/>
      <c r="IE93" s="449"/>
      <c r="IF93" s="449">
        <v>572</v>
      </c>
      <c r="IG93" s="449">
        <v>1176</v>
      </c>
      <c r="IH93" s="449">
        <v>1306</v>
      </c>
      <c r="II93" s="449">
        <v>870</v>
      </c>
      <c r="IJ93" s="449">
        <v>701</v>
      </c>
      <c r="IK93" s="449"/>
      <c r="IL93" s="449"/>
      <c r="IM93" s="449"/>
      <c r="IN93" s="449">
        <v>1159</v>
      </c>
      <c r="IO93" s="449">
        <v>682</v>
      </c>
      <c r="IP93" s="449">
        <v>100</v>
      </c>
      <c r="IQ93" s="449">
        <v>236</v>
      </c>
      <c r="IR93" s="449">
        <v>72</v>
      </c>
      <c r="IS93" s="449"/>
      <c r="IT93" s="449">
        <v>127</v>
      </c>
      <c r="IU93" s="449">
        <v>0</v>
      </c>
      <c r="IV93" s="449">
        <v>0</v>
      </c>
      <c r="IW93" s="449">
        <v>213</v>
      </c>
      <c r="IX93" s="449">
        <v>321</v>
      </c>
      <c r="IY93" s="449"/>
      <c r="IZ93" s="449"/>
      <c r="JA93" s="449">
        <v>131</v>
      </c>
      <c r="JB93" s="449">
        <v>268</v>
      </c>
      <c r="JC93" s="449">
        <v>498</v>
      </c>
      <c r="JD93" s="449">
        <v>446</v>
      </c>
      <c r="JE93" s="449">
        <v>506</v>
      </c>
      <c r="JF93" s="449">
        <v>441</v>
      </c>
      <c r="JG93" s="449"/>
      <c r="JH93" s="449">
        <v>634</v>
      </c>
      <c r="JI93" s="449">
        <v>596</v>
      </c>
      <c r="JJ93" s="449">
        <v>650</v>
      </c>
      <c r="JK93" s="449">
        <v>529</v>
      </c>
      <c r="JL93" s="449">
        <v>224</v>
      </c>
      <c r="JM93" s="449"/>
      <c r="JN93" s="449"/>
      <c r="JO93" s="449">
        <v>5</v>
      </c>
      <c r="JP93" s="449">
        <v>235</v>
      </c>
      <c r="JQ93" s="435">
        <v>161</v>
      </c>
      <c r="JR93" s="449">
        <v>0</v>
      </c>
      <c r="JS93" s="449">
        <v>345</v>
      </c>
      <c r="JT93" s="449"/>
      <c r="JU93" s="449"/>
      <c r="JV93" s="449">
        <v>939</v>
      </c>
      <c r="JW93" s="449">
        <v>979</v>
      </c>
      <c r="JX93" s="449">
        <v>812</v>
      </c>
      <c r="JY93" s="449">
        <v>748</v>
      </c>
      <c r="JZ93" s="449">
        <v>818</v>
      </c>
      <c r="KA93" s="449"/>
      <c r="KB93" s="449"/>
      <c r="KC93" s="449">
        <v>661</v>
      </c>
      <c r="KD93" s="449">
        <v>135</v>
      </c>
      <c r="KE93" s="449">
        <v>1162</v>
      </c>
      <c r="KF93" s="435">
        <v>1262</v>
      </c>
      <c r="KG93" s="449">
        <v>1560</v>
      </c>
      <c r="KH93" s="449"/>
      <c r="KI93" s="449"/>
      <c r="KJ93" s="449">
        <v>1815</v>
      </c>
      <c r="KK93" s="449">
        <v>1523</v>
      </c>
      <c r="KL93" s="449">
        <v>1194</v>
      </c>
      <c r="KM93" s="449">
        <v>381</v>
      </c>
      <c r="KN93" s="1469"/>
      <c r="KO93" s="449">
        <v>360</v>
      </c>
      <c r="KP93" s="449">
        <v>652</v>
      </c>
      <c r="KQ93" s="449">
        <v>175</v>
      </c>
      <c r="KR93" s="449">
        <v>548</v>
      </c>
      <c r="KS93" s="449">
        <v>451</v>
      </c>
      <c r="KT93" s="449">
        <v>676</v>
      </c>
      <c r="KU93" s="449">
        <v>800</v>
      </c>
      <c r="KV93" s="449">
        <v>667</v>
      </c>
      <c r="KW93" s="449"/>
      <c r="KX93" s="449">
        <v>710</v>
      </c>
      <c r="KY93" s="449">
        <v>760</v>
      </c>
      <c r="KZ93" s="449">
        <v>940</v>
      </c>
      <c r="LA93" s="449">
        <v>882</v>
      </c>
      <c r="LB93" s="449">
        <v>685</v>
      </c>
      <c r="LC93" s="449"/>
      <c r="LD93" s="449"/>
      <c r="LE93" s="449">
        <v>306</v>
      </c>
      <c r="LF93" s="449">
        <v>352</v>
      </c>
      <c r="LG93" s="449">
        <v>438</v>
      </c>
      <c r="LH93" s="449">
        <v>387</v>
      </c>
      <c r="LI93" s="449">
        <v>1254</v>
      </c>
      <c r="LJ93" s="449"/>
      <c r="LK93" s="449"/>
      <c r="LL93" s="449">
        <v>1149</v>
      </c>
      <c r="LM93" s="449">
        <v>1978</v>
      </c>
      <c r="LN93" s="449">
        <v>1586</v>
      </c>
      <c r="LO93" s="1500"/>
      <c r="LP93" s="1500"/>
      <c r="LQ93" s="449">
        <v>2166</v>
      </c>
      <c r="LR93" s="449"/>
      <c r="LS93" s="449">
        <v>960</v>
      </c>
      <c r="LT93" s="449">
        <v>1590</v>
      </c>
      <c r="LU93" s="449">
        <v>1007</v>
      </c>
      <c r="LV93" s="449"/>
      <c r="LW93" s="449"/>
      <c r="LX93" s="449">
        <v>314</v>
      </c>
      <c r="LY93" s="449"/>
      <c r="LZ93" s="449">
        <v>880</v>
      </c>
      <c r="MA93" s="449">
        <v>1171</v>
      </c>
      <c r="MB93" s="449">
        <v>651</v>
      </c>
      <c r="MC93" s="449">
        <v>567</v>
      </c>
      <c r="MD93" s="449">
        <v>1610</v>
      </c>
      <c r="ME93" s="449"/>
      <c r="MF93" s="449"/>
      <c r="MG93" s="449">
        <v>786</v>
      </c>
      <c r="MH93" s="449">
        <v>914</v>
      </c>
      <c r="MI93" s="449">
        <v>1271</v>
      </c>
      <c r="MJ93" s="449">
        <v>2219</v>
      </c>
      <c r="MK93" s="449">
        <v>1872</v>
      </c>
      <c r="ML93" s="449"/>
      <c r="MM93" s="449"/>
      <c r="MN93" s="449">
        <v>512</v>
      </c>
      <c r="MO93" s="449"/>
      <c r="MP93" s="449">
        <v>1116</v>
      </c>
      <c r="MQ93" s="449">
        <v>0</v>
      </c>
      <c r="MR93" s="449">
        <v>965</v>
      </c>
      <c r="MS93" s="449"/>
      <c r="MT93" s="449"/>
      <c r="MU93" s="449"/>
      <c r="MV93" s="449">
        <v>0</v>
      </c>
      <c r="MW93" s="449">
        <v>0</v>
      </c>
      <c r="MX93" s="449">
        <v>592</v>
      </c>
      <c r="MY93" s="449">
        <v>468</v>
      </c>
      <c r="MZ93" s="449"/>
      <c r="NA93" s="449"/>
    </row>
    <row r="94" spans="1:368" ht="15" customHeight="1">
      <c r="A94" s="82" t="s">
        <v>575</v>
      </c>
      <c r="B94" s="449">
        <v>341</v>
      </c>
      <c r="C94" s="449">
        <v>36</v>
      </c>
      <c r="D94" s="449">
        <v>151</v>
      </c>
      <c r="E94" s="449">
        <v>386</v>
      </c>
      <c r="F94" s="449">
        <v>315</v>
      </c>
      <c r="G94" s="449"/>
      <c r="H94" s="449"/>
      <c r="I94" s="449">
        <v>180</v>
      </c>
      <c r="J94" s="449">
        <v>282</v>
      </c>
      <c r="K94" s="449">
        <v>184</v>
      </c>
      <c r="L94" s="449">
        <v>277</v>
      </c>
      <c r="M94" s="449">
        <v>39</v>
      </c>
      <c r="N94" s="449"/>
      <c r="O94" s="449"/>
      <c r="P94" s="449">
        <v>0</v>
      </c>
      <c r="Q94" s="449">
        <v>26</v>
      </c>
      <c r="R94" s="449">
        <v>135</v>
      </c>
      <c r="S94" s="747"/>
      <c r="T94" s="449">
        <v>64</v>
      </c>
      <c r="U94" s="449"/>
      <c r="V94" s="449"/>
      <c r="W94" s="449">
        <v>68</v>
      </c>
      <c r="X94" s="449">
        <v>407</v>
      </c>
      <c r="Y94" s="449">
        <v>155</v>
      </c>
      <c r="Z94" s="449">
        <v>66</v>
      </c>
      <c r="AA94" s="449">
        <v>0</v>
      </c>
      <c r="AB94" s="449"/>
      <c r="AC94" s="449"/>
      <c r="AD94" s="449">
        <v>196</v>
      </c>
      <c r="AE94" s="449">
        <v>161</v>
      </c>
      <c r="AF94" s="449">
        <v>152</v>
      </c>
      <c r="AG94" s="449">
        <v>256</v>
      </c>
      <c r="AH94" s="449">
        <v>237</v>
      </c>
      <c r="AI94" s="449"/>
      <c r="AJ94" s="449"/>
      <c r="AK94" s="449">
        <v>4</v>
      </c>
      <c r="AL94" s="449">
        <v>48</v>
      </c>
      <c r="AM94" s="449">
        <v>363</v>
      </c>
      <c r="AN94" s="449">
        <v>80</v>
      </c>
      <c r="AO94" s="449">
        <v>0</v>
      </c>
      <c r="AP94" s="449"/>
      <c r="AQ94" s="449"/>
      <c r="AR94" s="449">
        <v>0</v>
      </c>
      <c r="AS94" s="449">
        <v>0</v>
      </c>
      <c r="AT94" s="449">
        <v>382</v>
      </c>
      <c r="AU94" s="449">
        <v>359</v>
      </c>
      <c r="AV94" s="449">
        <v>116</v>
      </c>
      <c r="AW94" s="449"/>
      <c r="AX94" s="68"/>
      <c r="AY94" s="449">
        <v>109</v>
      </c>
      <c r="AZ94" s="449">
        <v>0</v>
      </c>
      <c r="BA94" s="449">
        <v>135</v>
      </c>
      <c r="BB94" s="449">
        <v>53</v>
      </c>
      <c r="BC94" s="449">
        <v>0</v>
      </c>
      <c r="BD94" s="449"/>
      <c r="BE94" s="449"/>
      <c r="BF94" s="449">
        <v>28</v>
      </c>
      <c r="BG94" s="449">
        <v>54</v>
      </c>
      <c r="BH94" s="449">
        <v>90</v>
      </c>
      <c r="BI94" s="449">
        <v>0</v>
      </c>
      <c r="BJ94" s="449">
        <v>139</v>
      </c>
      <c r="BK94" s="449"/>
      <c r="BL94" s="449"/>
      <c r="BM94" s="449">
        <v>348</v>
      </c>
      <c r="BN94" s="449">
        <v>0</v>
      </c>
      <c r="BO94" s="449">
        <v>96</v>
      </c>
      <c r="BP94" s="449">
        <v>0</v>
      </c>
      <c r="BQ94" s="449">
        <v>551</v>
      </c>
      <c r="BR94" s="449"/>
      <c r="BS94" s="449"/>
      <c r="BT94" s="449">
        <v>172</v>
      </c>
      <c r="BU94" s="449">
        <v>84</v>
      </c>
      <c r="BV94" s="449">
        <v>0</v>
      </c>
      <c r="BW94" s="449">
        <v>57</v>
      </c>
      <c r="BX94" s="449">
        <v>154</v>
      </c>
      <c r="BY94" s="449"/>
      <c r="BZ94" s="449"/>
      <c r="CA94" s="435">
        <v>0</v>
      </c>
      <c r="CB94" s="449">
        <v>147</v>
      </c>
      <c r="CC94" s="449">
        <v>0</v>
      </c>
      <c r="CD94" s="449">
        <v>0</v>
      </c>
      <c r="CE94" s="449">
        <v>0</v>
      </c>
      <c r="CF94" s="449">
        <v>0</v>
      </c>
      <c r="CG94" s="449"/>
      <c r="CH94" s="449">
        <v>0</v>
      </c>
      <c r="CI94" s="449">
        <v>88</v>
      </c>
      <c r="CJ94" s="449">
        <v>61</v>
      </c>
      <c r="CK94" s="449">
        <v>80</v>
      </c>
      <c r="CL94" s="449">
        <v>83</v>
      </c>
      <c r="CM94" s="449"/>
      <c r="CN94" s="449"/>
      <c r="CO94" s="449">
        <v>0</v>
      </c>
      <c r="CP94" s="449">
        <v>105</v>
      </c>
      <c r="CQ94" s="449">
        <v>0</v>
      </c>
      <c r="CR94" s="449">
        <v>72</v>
      </c>
      <c r="CS94" s="449">
        <v>0</v>
      </c>
      <c r="CT94" s="449"/>
      <c r="CU94" s="449"/>
      <c r="CV94" s="872"/>
      <c r="CW94" s="449">
        <v>97</v>
      </c>
      <c r="CX94" s="449">
        <v>256</v>
      </c>
      <c r="CY94" s="449">
        <v>356</v>
      </c>
      <c r="CZ94" s="449">
        <v>64</v>
      </c>
      <c r="DA94" s="449"/>
      <c r="DB94" s="449"/>
      <c r="DC94" s="449">
        <v>0</v>
      </c>
      <c r="DD94" s="449">
        <v>30</v>
      </c>
      <c r="DE94" s="449">
        <v>0</v>
      </c>
      <c r="DF94" s="449">
        <v>0</v>
      </c>
      <c r="DG94" s="449">
        <v>5</v>
      </c>
      <c r="DH94" s="449"/>
      <c r="DI94" s="449"/>
      <c r="DJ94" s="449">
        <v>147</v>
      </c>
      <c r="DK94" s="449">
        <v>149</v>
      </c>
      <c r="DL94" s="449">
        <v>222</v>
      </c>
      <c r="DM94" s="449">
        <v>159</v>
      </c>
      <c r="DN94" s="449">
        <v>126</v>
      </c>
      <c r="DO94" s="449"/>
      <c r="DP94" s="449"/>
      <c r="DQ94" s="449">
        <v>158</v>
      </c>
      <c r="DR94" s="449">
        <v>255</v>
      </c>
      <c r="DS94" s="449">
        <v>310</v>
      </c>
      <c r="DT94" s="449">
        <v>570</v>
      </c>
      <c r="DU94" s="449">
        <v>245</v>
      </c>
      <c r="DV94" s="449"/>
      <c r="DW94" s="449"/>
      <c r="DX94" s="449">
        <v>198</v>
      </c>
      <c r="DY94" s="449">
        <v>408</v>
      </c>
      <c r="DZ94" s="449">
        <v>335</v>
      </c>
      <c r="EA94" s="449">
        <v>0</v>
      </c>
      <c r="EB94" s="449">
        <v>0</v>
      </c>
      <c r="EC94" s="449"/>
      <c r="ED94" s="449"/>
      <c r="EE94" s="898"/>
      <c r="EF94" s="449">
        <v>0</v>
      </c>
      <c r="EG94" s="449">
        <v>22</v>
      </c>
      <c r="EH94" s="449">
        <v>211</v>
      </c>
      <c r="EI94" s="449">
        <v>378</v>
      </c>
      <c r="EJ94" s="449"/>
      <c r="EK94" s="449"/>
      <c r="EL94" s="449">
        <v>90</v>
      </c>
      <c r="EM94" s="449">
        <v>0</v>
      </c>
      <c r="EN94" s="449">
        <v>127</v>
      </c>
      <c r="EO94" s="449">
        <v>163</v>
      </c>
      <c r="EP94" s="449">
        <v>188</v>
      </c>
      <c r="EQ94" s="449"/>
      <c r="ER94" s="449"/>
      <c r="ES94" s="449">
        <v>0</v>
      </c>
      <c r="ET94" s="449">
        <v>76</v>
      </c>
      <c r="EU94" s="449">
        <v>180</v>
      </c>
      <c r="EV94" s="449">
        <v>173</v>
      </c>
      <c r="EW94" s="449">
        <v>216</v>
      </c>
      <c r="EX94" s="449">
        <v>141</v>
      </c>
      <c r="EY94" s="449"/>
      <c r="EZ94" s="449">
        <v>0</v>
      </c>
      <c r="FA94" s="449">
        <v>61</v>
      </c>
      <c r="FB94" s="449">
        <v>84</v>
      </c>
      <c r="FC94" s="449">
        <v>69</v>
      </c>
      <c r="FD94" s="449">
        <v>113</v>
      </c>
      <c r="FE94" s="449"/>
      <c r="FF94" s="449"/>
      <c r="FG94" s="449">
        <v>1</v>
      </c>
      <c r="FH94" s="449">
        <v>2</v>
      </c>
      <c r="FI94" s="449">
        <v>173</v>
      </c>
      <c r="FJ94" s="449">
        <v>173</v>
      </c>
      <c r="FK94" s="449">
        <v>213</v>
      </c>
      <c r="FL94" s="449"/>
      <c r="FM94" s="449"/>
      <c r="FN94" s="449">
        <v>143</v>
      </c>
      <c r="FO94" s="449">
        <v>291</v>
      </c>
      <c r="FP94" s="449">
        <v>339</v>
      </c>
      <c r="FQ94" s="449">
        <v>368</v>
      </c>
      <c r="FR94" s="449">
        <v>176</v>
      </c>
      <c r="FS94" s="449"/>
      <c r="FT94" s="449"/>
      <c r="FU94" s="449">
        <v>112</v>
      </c>
      <c r="FV94" s="449"/>
      <c r="FW94" s="449">
        <v>338</v>
      </c>
      <c r="FX94" s="449">
        <v>147</v>
      </c>
      <c r="FY94" s="449">
        <v>189</v>
      </c>
      <c r="FZ94" s="449"/>
      <c r="GA94" s="449"/>
      <c r="GB94" s="449">
        <v>0</v>
      </c>
      <c r="GC94" s="449">
        <v>103</v>
      </c>
      <c r="GD94" s="449">
        <v>197</v>
      </c>
      <c r="GE94" s="449">
        <v>431</v>
      </c>
      <c r="GF94" s="449">
        <v>167</v>
      </c>
      <c r="GG94" s="449"/>
      <c r="GH94" s="449"/>
      <c r="GI94" s="449">
        <v>0</v>
      </c>
      <c r="GJ94" s="449">
        <v>15</v>
      </c>
      <c r="GK94" s="449">
        <v>165</v>
      </c>
      <c r="GL94" s="449">
        <v>265</v>
      </c>
      <c r="GM94" s="449">
        <v>0</v>
      </c>
      <c r="GN94" s="449"/>
      <c r="GO94" s="449"/>
      <c r="GP94" s="449">
        <v>130</v>
      </c>
      <c r="GQ94" s="449">
        <v>115</v>
      </c>
      <c r="GR94" s="449">
        <v>270</v>
      </c>
      <c r="GS94" s="449">
        <v>79</v>
      </c>
      <c r="GT94" s="449">
        <v>99</v>
      </c>
      <c r="GU94" s="449"/>
      <c r="GV94" s="449"/>
      <c r="GW94" s="449">
        <v>47</v>
      </c>
      <c r="GX94" s="449">
        <v>94</v>
      </c>
      <c r="GY94" s="449">
        <v>49</v>
      </c>
      <c r="GZ94" s="449">
        <v>0</v>
      </c>
      <c r="HA94" s="449">
        <v>118</v>
      </c>
      <c r="HB94" s="449">
        <v>0</v>
      </c>
      <c r="HC94" s="449"/>
      <c r="HD94" s="449">
        <v>145</v>
      </c>
      <c r="HE94" s="449">
        <v>210</v>
      </c>
      <c r="HF94" s="435">
        <v>106</v>
      </c>
      <c r="HG94" s="449">
        <v>66</v>
      </c>
      <c r="HH94" s="449">
        <v>173</v>
      </c>
      <c r="HI94" s="449"/>
      <c r="HJ94" s="449"/>
      <c r="HK94" s="449">
        <v>93</v>
      </c>
      <c r="HL94" s="449">
        <v>235</v>
      </c>
      <c r="HM94" s="449">
        <v>180</v>
      </c>
      <c r="HN94" s="449">
        <v>47</v>
      </c>
      <c r="HO94" s="449">
        <v>61</v>
      </c>
      <c r="HP94" s="449"/>
      <c r="HQ94" s="449"/>
      <c r="HR94" s="449">
        <v>217</v>
      </c>
      <c r="HS94" s="449">
        <v>342</v>
      </c>
      <c r="HT94" s="449">
        <v>510</v>
      </c>
      <c r="HU94" s="449">
        <v>240</v>
      </c>
      <c r="HV94" s="449">
        <v>240</v>
      </c>
      <c r="HW94" s="449"/>
      <c r="HX94" s="449"/>
      <c r="HY94" s="449">
        <v>111</v>
      </c>
      <c r="HZ94" s="449">
        <v>124</v>
      </c>
      <c r="IA94" s="449">
        <v>270</v>
      </c>
      <c r="IB94" s="449">
        <v>353</v>
      </c>
      <c r="IC94" s="449">
        <v>119</v>
      </c>
      <c r="ID94" s="449"/>
      <c r="IE94" s="449"/>
      <c r="IF94" s="449">
        <v>257</v>
      </c>
      <c r="IG94" s="449">
        <v>374</v>
      </c>
      <c r="IH94" s="449">
        <v>630</v>
      </c>
      <c r="II94" s="449">
        <v>226</v>
      </c>
      <c r="IJ94" s="449">
        <v>278</v>
      </c>
      <c r="IK94" s="449"/>
      <c r="IL94" s="449"/>
      <c r="IM94" s="449"/>
      <c r="IN94" s="449">
        <v>516</v>
      </c>
      <c r="IO94" s="449">
        <v>160</v>
      </c>
      <c r="IP94" s="449">
        <v>30</v>
      </c>
      <c r="IQ94" s="449">
        <v>97</v>
      </c>
      <c r="IR94" s="449">
        <v>43</v>
      </c>
      <c r="IS94" s="449"/>
      <c r="IT94" s="449">
        <v>78</v>
      </c>
      <c r="IU94" s="449">
        <v>0</v>
      </c>
      <c r="IV94" s="449">
        <v>0</v>
      </c>
      <c r="IW94" s="449">
        <v>64</v>
      </c>
      <c r="IX94" s="449">
        <v>109</v>
      </c>
      <c r="IY94" s="449"/>
      <c r="IZ94" s="449"/>
      <c r="JA94" s="449">
        <v>44</v>
      </c>
      <c r="JB94" s="449">
        <v>145</v>
      </c>
      <c r="JC94" s="449">
        <v>201</v>
      </c>
      <c r="JD94" s="449">
        <v>154</v>
      </c>
      <c r="JE94" s="449">
        <v>133</v>
      </c>
      <c r="JF94" s="449">
        <v>203</v>
      </c>
      <c r="JG94" s="449"/>
      <c r="JH94" s="449">
        <v>272</v>
      </c>
      <c r="JI94" s="449">
        <v>205</v>
      </c>
      <c r="JJ94" s="449">
        <v>153</v>
      </c>
      <c r="JK94" s="449">
        <v>223</v>
      </c>
      <c r="JL94" s="449">
        <v>112</v>
      </c>
      <c r="JM94" s="449"/>
      <c r="JN94" s="449"/>
      <c r="JO94" s="449">
        <v>2</v>
      </c>
      <c r="JP94" s="449">
        <v>92</v>
      </c>
      <c r="JQ94" s="435">
        <v>86</v>
      </c>
      <c r="JR94" s="449">
        <v>0</v>
      </c>
      <c r="JS94" s="449">
        <v>123</v>
      </c>
      <c r="JT94" s="449"/>
      <c r="JU94" s="449"/>
      <c r="JV94" s="449">
        <v>485</v>
      </c>
      <c r="JW94" s="449">
        <v>439</v>
      </c>
      <c r="JX94" s="449">
        <v>267</v>
      </c>
      <c r="JY94" s="449">
        <v>253</v>
      </c>
      <c r="JZ94" s="449">
        <v>418</v>
      </c>
      <c r="KA94" s="449"/>
      <c r="KB94" s="449"/>
      <c r="KC94" s="449">
        <v>258</v>
      </c>
      <c r="KD94" s="449">
        <v>53</v>
      </c>
      <c r="KE94" s="449">
        <v>516</v>
      </c>
      <c r="KF94" s="435">
        <v>651</v>
      </c>
      <c r="KG94" s="449">
        <v>571</v>
      </c>
      <c r="KH94" s="449"/>
      <c r="KI94" s="449"/>
      <c r="KJ94" s="449">
        <v>896</v>
      </c>
      <c r="KK94" s="449">
        <v>517</v>
      </c>
      <c r="KL94" s="449">
        <v>537</v>
      </c>
      <c r="KM94" s="449">
        <v>173</v>
      </c>
      <c r="KN94" s="1469"/>
      <c r="KO94" s="449">
        <v>181</v>
      </c>
      <c r="KP94" s="449">
        <v>359</v>
      </c>
      <c r="KQ94" s="449">
        <v>85</v>
      </c>
      <c r="KR94" s="449">
        <v>314</v>
      </c>
      <c r="KS94" s="449">
        <v>131</v>
      </c>
      <c r="KT94" s="449">
        <v>239</v>
      </c>
      <c r="KU94" s="449">
        <v>413</v>
      </c>
      <c r="KV94" s="449">
        <v>368</v>
      </c>
      <c r="KW94" s="449"/>
      <c r="KX94" s="449">
        <v>229</v>
      </c>
      <c r="KY94" s="449">
        <v>378</v>
      </c>
      <c r="KZ94" s="449">
        <v>313</v>
      </c>
      <c r="LA94" s="449">
        <v>462</v>
      </c>
      <c r="LB94" s="449">
        <v>309</v>
      </c>
      <c r="LC94" s="449"/>
      <c r="LD94" s="449"/>
      <c r="LE94" s="449">
        <v>141</v>
      </c>
      <c r="LF94" s="449">
        <v>179</v>
      </c>
      <c r="LG94" s="449">
        <v>238</v>
      </c>
      <c r="LH94" s="449">
        <v>147</v>
      </c>
      <c r="LI94" s="449">
        <v>309</v>
      </c>
      <c r="LJ94" s="449"/>
      <c r="LK94" s="449"/>
      <c r="LL94" s="449">
        <v>614</v>
      </c>
      <c r="LM94" s="449">
        <v>759</v>
      </c>
      <c r="LN94" s="449">
        <v>685</v>
      </c>
      <c r="LO94" s="1500"/>
      <c r="LP94" s="1500"/>
      <c r="LQ94" s="449">
        <v>1134</v>
      </c>
      <c r="LR94" s="449"/>
      <c r="LS94" s="449">
        <v>327</v>
      </c>
      <c r="LT94" s="449">
        <v>753</v>
      </c>
      <c r="LU94" s="449">
        <v>449</v>
      </c>
      <c r="LV94" s="449"/>
      <c r="LW94" s="449"/>
      <c r="LX94" s="449">
        <v>169</v>
      </c>
      <c r="LY94" s="449"/>
      <c r="LZ94" s="449">
        <v>438</v>
      </c>
      <c r="MA94" s="449">
        <v>657</v>
      </c>
      <c r="MB94" s="449">
        <v>197</v>
      </c>
      <c r="MC94" s="449">
        <v>385</v>
      </c>
      <c r="MD94" s="449">
        <v>782</v>
      </c>
      <c r="ME94" s="449"/>
      <c r="MF94" s="449"/>
      <c r="MG94" s="449">
        <v>452</v>
      </c>
      <c r="MH94" s="449">
        <v>422</v>
      </c>
      <c r="MI94" s="449">
        <v>710</v>
      </c>
      <c r="MJ94" s="449">
        <v>966</v>
      </c>
      <c r="MK94" s="449">
        <v>1088</v>
      </c>
      <c r="ML94" s="449"/>
      <c r="MM94" s="449"/>
      <c r="MN94" s="449">
        <v>308</v>
      </c>
      <c r="MO94" s="449"/>
      <c r="MP94" s="1567">
        <v>490</v>
      </c>
      <c r="MQ94" s="449">
        <v>0</v>
      </c>
      <c r="MR94" s="449">
        <v>399</v>
      </c>
      <c r="MS94" s="449"/>
      <c r="MT94" s="449"/>
      <c r="MU94" s="449"/>
      <c r="MV94" s="449">
        <v>0</v>
      </c>
      <c r="MW94" s="449">
        <v>0</v>
      </c>
      <c r="MX94" s="449">
        <v>268</v>
      </c>
      <c r="MY94" s="449">
        <v>273</v>
      </c>
      <c r="MZ94" s="449"/>
      <c r="NA94" s="449"/>
    </row>
    <row r="95" spans="1:368" s="68" customFormat="1" ht="15" customHeight="1">
      <c r="A95" s="64" t="s">
        <v>576</v>
      </c>
      <c r="B95" s="720">
        <v>841</v>
      </c>
      <c r="C95" s="727">
        <v>1506</v>
      </c>
      <c r="D95" s="727">
        <v>348</v>
      </c>
      <c r="E95" s="727">
        <v>375</v>
      </c>
      <c r="F95" s="68">
        <v>84</v>
      </c>
      <c r="I95" s="727">
        <v>22</v>
      </c>
      <c r="J95" s="727">
        <v>549</v>
      </c>
      <c r="K95" s="727">
        <v>646</v>
      </c>
      <c r="L95" s="727">
        <v>229</v>
      </c>
      <c r="M95" s="727">
        <v>17</v>
      </c>
      <c r="P95" s="727">
        <v>0</v>
      </c>
      <c r="Q95" s="727">
        <v>6</v>
      </c>
      <c r="R95" s="727">
        <v>303</v>
      </c>
      <c r="S95" s="738"/>
      <c r="T95" s="727">
        <v>616</v>
      </c>
      <c r="W95" s="727">
        <v>20</v>
      </c>
      <c r="X95" s="727">
        <v>721</v>
      </c>
      <c r="Y95" s="727">
        <v>1235</v>
      </c>
      <c r="Z95" s="727">
        <v>17</v>
      </c>
      <c r="AA95" s="727">
        <v>0</v>
      </c>
      <c r="AD95" s="727">
        <v>37</v>
      </c>
      <c r="AE95" s="727">
        <v>17</v>
      </c>
      <c r="AF95" s="727">
        <v>343</v>
      </c>
      <c r="AG95" s="727">
        <v>423</v>
      </c>
      <c r="AH95" s="727">
        <v>287</v>
      </c>
      <c r="AK95" s="727">
        <v>9</v>
      </c>
      <c r="AL95" s="727">
        <v>17</v>
      </c>
      <c r="AM95" s="727">
        <v>368</v>
      </c>
      <c r="AN95" s="727">
        <v>88</v>
      </c>
      <c r="AO95" s="727">
        <v>7</v>
      </c>
      <c r="AR95" s="435">
        <v>92</v>
      </c>
      <c r="AS95" s="727">
        <v>0</v>
      </c>
      <c r="AT95" s="727">
        <v>168</v>
      </c>
      <c r="AU95" s="727">
        <v>656</v>
      </c>
      <c r="AV95" s="727">
        <v>458</v>
      </c>
      <c r="AY95" s="727">
        <v>519</v>
      </c>
      <c r="AZ95" s="68">
        <v>108</v>
      </c>
      <c r="BA95" s="727">
        <v>267</v>
      </c>
      <c r="BB95" s="727">
        <v>12</v>
      </c>
      <c r="BC95" s="727">
        <v>0</v>
      </c>
      <c r="BF95" s="727">
        <v>6</v>
      </c>
      <c r="BG95" s="727">
        <v>516</v>
      </c>
      <c r="BH95" s="727">
        <v>238</v>
      </c>
      <c r="BI95" s="727">
        <v>91</v>
      </c>
      <c r="BJ95" s="727">
        <v>173</v>
      </c>
      <c r="BM95" s="727">
        <v>220</v>
      </c>
      <c r="BN95" s="727">
        <v>332</v>
      </c>
      <c r="BO95" s="727">
        <v>457</v>
      </c>
      <c r="BP95" s="727">
        <v>1014</v>
      </c>
      <c r="BQ95" s="727">
        <v>237</v>
      </c>
      <c r="BT95" s="727">
        <v>235</v>
      </c>
      <c r="BU95" s="727">
        <v>10</v>
      </c>
      <c r="BV95" s="727">
        <v>0</v>
      </c>
      <c r="BW95" s="727">
        <v>15</v>
      </c>
      <c r="BX95" s="727">
        <v>587</v>
      </c>
      <c r="CA95" s="435">
        <v>0</v>
      </c>
      <c r="CB95" s="727">
        <v>685</v>
      </c>
      <c r="CC95" s="727">
        <v>373</v>
      </c>
      <c r="CD95" s="727">
        <v>585</v>
      </c>
      <c r="CE95" s="727">
        <v>0</v>
      </c>
      <c r="CF95" s="727">
        <v>0</v>
      </c>
      <c r="CH95" s="727">
        <v>0</v>
      </c>
      <c r="CI95" s="727">
        <v>458</v>
      </c>
      <c r="CJ95" s="727">
        <v>702</v>
      </c>
      <c r="CK95" s="727">
        <v>289</v>
      </c>
      <c r="CL95" s="727">
        <v>310</v>
      </c>
      <c r="CO95" s="727">
        <v>0</v>
      </c>
      <c r="CP95" s="727">
        <v>24</v>
      </c>
      <c r="CQ95" s="727">
        <v>0</v>
      </c>
      <c r="CR95" s="727">
        <v>22</v>
      </c>
      <c r="CS95" s="727">
        <v>601</v>
      </c>
      <c r="CV95" s="324"/>
      <c r="CW95" s="727">
        <v>30</v>
      </c>
      <c r="CX95" s="727">
        <v>451</v>
      </c>
      <c r="CY95" s="727">
        <v>39</v>
      </c>
      <c r="CZ95" s="727">
        <v>21</v>
      </c>
      <c r="DC95" s="727">
        <v>0</v>
      </c>
      <c r="DD95" s="727">
        <v>10</v>
      </c>
      <c r="DE95" s="727">
        <v>1</v>
      </c>
      <c r="DF95" s="879">
        <v>0</v>
      </c>
      <c r="DG95" s="63">
        <v>25</v>
      </c>
      <c r="DH95" s="880"/>
      <c r="DJ95" s="727">
        <v>407</v>
      </c>
      <c r="DK95" s="727">
        <v>191</v>
      </c>
      <c r="DL95" s="727">
        <v>31</v>
      </c>
      <c r="DM95" s="727">
        <v>23</v>
      </c>
      <c r="DN95" s="727">
        <v>25</v>
      </c>
      <c r="DQ95" s="727">
        <v>31</v>
      </c>
      <c r="DR95" s="727">
        <v>995</v>
      </c>
      <c r="DS95" s="727">
        <v>1301</v>
      </c>
      <c r="DT95" s="727">
        <v>1524</v>
      </c>
      <c r="DU95" s="727">
        <v>1065</v>
      </c>
      <c r="DX95" s="727">
        <v>1077</v>
      </c>
      <c r="DY95" s="727">
        <v>79</v>
      </c>
      <c r="DZ95" s="727">
        <v>394</v>
      </c>
      <c r="EA95" s="727">
        <v>1516</v>
      </c>
      <c r="EB95" s="727">
        <v>629</v>
      </c>
      <c r="EE95" s="900"/>
      <c r="EF95" s="727">
        <v>240</v>
      </c>
      <c r="EG95" s="727">
        <v>668</v>
      </c>
      <c r="EH95" s="727">
        <v>1076</v>
      </c>
      <c r="EI95" s="727">
        <v>1140</v>
      </c>
      <c r="EL95" s="727">
        <v>15</v>
      </c>
      <c r="EM95" s="727">
        <v>0</v>
      </c>
      <c r="EN95" s="727">
        <v>845</v>
      </c>
      <c r="EO95" s="727">
        <v>19</v>
      </c>
      <c r="EP95" s="727">
        <v>65</v>
      </c>
      <c r="ES95" s="727">
        <v>0</v>
      </c>
      <c r="ET95" s="727">
        <v>443</v>
      </c>
      <c r="EU95" s="727">
        <v>1774</v>
      </c>
      <c r="EV95" s="727">
        <v>655</v>
      </c>
      <c r="EW95" s="727">
        <v>0</v>
      </c>
      <c r="EX95" s="727">
        <v>305</v>
      </c>
      <c r="EZ95" s="727">
        <v>638</v>
      </c>
      <c r="FA95" s="727">
        <v>0</v>
      </c>
      <c r="FB95" s="727">
        <v>34</v>
      </c>
      <c r="FC95" s="727">
        <v>637</v>
      </c>
      <c r="FD95" s="727">
        <v>252</v>
      </c>
      <c r="FG95" s="727">
        <v>1</v>
      </c>
      <c r="FH95" s="727">
        <v>310</v>
      </c>
      <c r="FI95" s="727">
        <v>83</v>
      </c>
      <c r="FJ95" s="727">
        <v>377</v>
      </c>
      <c r="FK95" s="727">
        <v>855</v>
      </c>
      <c r="FN95" s="727">
        <v>650</v>
      </c>
      <c r="FO95" s="727">
        <v>89</v>
      </c>
      <c r="FP95" s="727">
        <v>1340</v>
      </c>
      <c r="FQ95" s="727">
        <v>816</v>
      </c>
      <c r="FR95" s="727">
        <v>800</v>
      </c>
      <c r="FU95" s="727">
        <v>0</v>
      </c>
      <c r="FW95" s="68">
        <v>1210</v>
      </c>
      <c r="FX95" s="727">
        <v>611</v>
      </c>
      <c r="FY95" s="727">
        <v>954</v>
      </c>
      <c r="GB95" s="727">
        <v>0</v>
      </c>
      <c r="GC95" s="727">
        <v>876</v>
      </c>
      <c r="GD95" s="727">
        <v>637</v>
      </c>
      <c r="GE95" s="727">
        <v>571</v>
      </c>
      <c r="GF95" s="727">
        <v>1611</v>
      </c>
      <c r="GI95" s="727">
        <v>0</v>
      </c>
      <c r="GJ95" s="727">
        <v>528</v>
      </c>
      <c r="GK95" s="727">
        <v>88</v>
      </c>
      <c r="GL95" s="727">
        <v>965</v>
      </c>
      <c r="GM95" s="727">
        <v>723</v>
      </c>
      <c r="GP95" s="727">
        <v>190</v>
      </c>
      <c r="GQ95" s="68">
        <v>312</v>
      </c>
      <c r="GR95" s="727">
        <v>1235</v>
      </c>
      <c r="GS95" s="727">
        <v>490</v>
      </c>
      <c r="GT95" s="727">
        <v>18</v>
      </c>
      <c r="GW95" s="727">
        <v>0</v>
      </c>
      <c r="GX95" s="727">
        <v>320</v>
      </c>
      <c r="GY95" s="727">
        <v>447</v>
      </c>
      <c r="GZ95" s="727">
        <v>571</v>
      </c>
      <c r="HA95" s="727">
        <v>277</v>
      </c>
      <c r="HB95" s="727">
        <v>329</v>
      </c>
      <c r="HD95" s="727">
        <v>404</v>
      </c>
      <c r="HE95" s="727">
        <v>35</v>
      </c>
      <c r="HF95" s="435">
        <v>496</v>
      </c>
      <c r="HG95" s="727">
        <v>789</v>
      </c>
      <c r="HH95" s="727">
        <v>337</v>
      </c>
      <c r="HK95" s="727">
        <v>727</v>
      </c>
      <c r="HL95" s="727">
        <v>679</v>
      </c>
      <c r="HM95" s="727">
        <v>690</v>
      </c>
      <c r="HN95" s="727">
        <v>972</v>
      </c>
      <c r="HO95" s="727">
        <v>18</v>
      </c>
      <c r="HR95" s="727">
        <v>12</v>
      </c>
      <c r="HS95" s="727">
        <v>1490</v>
      </c>
      <c r="HT95" s="727">
        <v>1549</v>
      </c>
      <c r="HU95" s="727">
        <v>161</v>
      </c>
      <c r="HV95" s="727">
        <v>161</v>
      </c>
      <c r="HY95" s="727">
        <v>6</v>
      </c>
      <c r="HZ95" s="727">
        <v>931</v>
      </c>
      <c r="IA95" s="727">
        <v>394</v>
      </c>
      <c r="IB95" s="727">
        <v>1499</v>
      </c>
      <c r="IC95" s="727">
        <v>370</v>
      </c>
      <c r="IF95" s="727">
        <v>41</v>
      </c>
      <c r="IG95" s="727">
        <v>316</v>
      </c>
      <c r="IH95" s="727">
        <v>1002</v>
      </c>
      <c r="II95" s="727">
        <v>1124</v>
      </c>
      <c r="IJ95" s="727">
        <v>639</v>
      </c>
      <c r="IN95" s="727">
        <v>1375</v>
      </c>
      <c r="IO95" s="727">
        <v>562</v>
      </c>
      <c r="IP95" s="727">
        <v>554</v>
      </c>
      <c r="IQ95" s="727">
        <v>23</v>
      </c>
      <c r="IR95" s="727">
        <v>31</v>
      </c>
      <c r="IT95" s="727">
        <v>242</v>
      </c>
      <c r="IU95" s="727">
        <v>219</v>
      </c>
      <c r="IV95" s="727">
        <v>136</v>
      </c>
      <c r="IW95" s="68">
        <v>65</v>
      </c>
      <c r="IX95" s="727">
        <v>82</v>
      </c>
      <c r="JA95" s="727">
        <v>594</v>
      </c>
      <c r="JB95" s="727">
        <v>644</v>
      </c>
      <c r="JC95" s="727">
        <v>901</v>
      </c>
      <c r="JD95" s="727">
        <v>716</v>
      </c>
      <c r="JE95" s="727">
        <v>665</v>
      </c>
      <c r="JF95" s="727">
        <v>805</v>
      </c>
      <c r="JH95" s="727">
        <v>332</v>
      </c>
      <c r="JI95" s="727">
        <v>636</v>
      </c>
      <c r="JK95" s="727">
        <v>831</v>
      </c>
      <c r="JL95" s="727">
        <v>24</v>
      </c>
      <c r="JO95" s="727">
        <v>243</v>
      </c>
      <c r="JP95" s="727">
        <v>177</v>
      </c>
      <c r="JQ95" s="435">
        <v>571</v>
      </c>
      <c r="JR95" s="727">
        <v>501</v>
      </c>
      <c r="JS95" s="727">
        <v>1411</v>
      </c>
      <c r="JV95" s="727">
        <v>25</v>
      </c>
      <c r="JW95" s="727">
        <v>1417</v>
      </c>
      <c r="JX95" s="727">
        <v>264</v>
      </c>
      <c r="JY95" s="727">
        <v>2131</v>
      </c>
      <c r="JZ95" s="727">
        <v>313</v>
      </c>
      <c r="KC95" s="727">
        <v>740</v>
      </c>
      <c r="KD95" s="727">
        <v>1957</v>
      </c>
      <c r="KE95" s="727">
        <v>1693</v>
      </c>
      <c r="KF95" s="435">
        <v>1430</v>
      </c>
      <c r="KG95" s="727">
        <v>3672</v>
      </c>
      <c r="KJ95" s="727">
        <v>721</v>
      </c>
      <c r="KK95" s="727">
        <v>1407</v>
      </c>
      <c r="KL95" s="727">
        <v>1386</v>
      </c>
      <c r="KM95" s="727">
        <v>1025</v>
      </c>
      <c r="KN95" s="1471"/>
      <c r="KO95" s="727">
        <v>1155</v>
      </c>
      <c r="KP95" s="68">
        <v>1583</v>
      </c>
      <c r="KQ95" s="727">
        <v>474</v>
      </c>
      <c r="KR95" s="727">
        <v>207</v>
      </c>
      <c r="KS95" s="727">
        <v>161</v>
      </c>
      <c r="KT95" s="727">
        <v>556</v>
      </c>
      <c r="KU95" s="727">
        <v>1261</v>
      </c>
      <c r="KV95" s="727">
        <v>802</v>
      </c>
      <c r="KX95" s="727">
        <v>1132</v>
      </c>
      <c r="KY95" s="727">
        <v>657</v>
      </c>
      <c r="KZ95" s="727">
        <v>1546</v>
      </c>
      <c r="LA95" s="727">
        <v>695</v>
      </c>
      <c r="LB95" s="727">
        <v>522</v>
      </c>
      <c r="LE95" s="727">
        <v>1130</v>
      </c>
      <c r="LF95" s="727">
        <v>303</v>
      </c>
      <c r="LG95" s="727">
        <v>604</v>
      </c>
      <c r="LH95" s="727">
        <v>938</v>
      </c>
      <c r="LI95" s="727">
        <v>2051</v>
      </c>
      <c r="LL95" s="727">
        <v>1739</v>
      </c>
      <c r="LM95" s="727">
        <v>2007</v>
      </c>
      <c r="LN95" s="727">
        <v>1223</v>
      </c>
      <c r="LO95" s="1502"/>
      <c r="LP95" s="1502"/>
      <c r="LQ95" s="727">
        <v>921</v>
      </c>
      <c r="LS95" s="727">
        <v>27</v>
      </c>
      <c r="LT95" s="727">
        <v>857</v>
      </c>
      <c r="LU95" s="727">
        <v>416</v>
      </c>
      <c r="LX95" s="727">
        <v>1189</v>
      </c>
      <c r="LZ95" s="727">
        <v>279</v>
      </c>
      <c r="MA95" s="727">
        <v>125</v>
      </c>
      <c r="MB95" s="727">
        <v>918</v>
      </c>
      <c r="MC95" s="727">
        <v>729</v>
      </c>
      <c r="MD95" s="727">
        <v>1067</v>
      </c>
      <c r="MG95" s="1535">
        <v>50</v>
      </c>
      <c r="MH95" s="727">
        <v>1448</v>
      </c>
      <c r="MI95" s="727">
        <v>1061</v>
      </c>
      <c r="MJ95" s="727">
        <v>1353</v>
      </c>
      <c r="MK95" s="727">
        <v>947</v>
      </c>
      <c r="MN95" s="727">
        <v>495</v>
      </c>
      <c r="MP95" s="727">
        <v>744</v>
      </c>
      <c r="MQ95" s="727">
        <v>68</v>
      </c>
      <c r="MR95" s="727">
        <v>740</v>
      </c>
      <c r="MV95" s="727">
        <v>14</v>
      </c>
      <c r="MW95" s="727">
        <v>437</v>
      </c>
      <c r="MX95" s="727">
        <v>771</v>
      </c>
      <c r="MY95" s="727">
        <v>432</v>
      </c>
    </row>
    <row r="96" spans="1:368" ht="16.5" customHeight="1">
      <c r="KM96" s="62"/>
      <c r="MG96" s="58" t="s">
        <v>14</v>
      </c>
      <c r="MH96" s="58" t="s">
        <v>15</v>
      </c>
      <c r="MI96" s="58" t="s">
        <v>16</v>
      </c>
      <c r="MJ96" s="58" t="s">
        <v>17</v>
      </c>
      <c r="MK96" s="58" t="s">
        <v>18</v>
      </c>
      <c r="ML96" s="58" t="s">
        <v>19</v>
      </c>
      <c r="MM96" s="58" t="s">
        <v>20</v>
      </c>
      <c r="MN96" s="62" t="s">
        <v>14</v>
      </c>
      <c r="MO96" s="58" t="s">
        <v>15</v>
      </c>
      <c r="MP96" s="58" t="s">
        <v>16</v>
      </c>
      <c r="MQ96" s="62" t="s">
        <v>17</v>
      </c>
      <c r="MR96" s="58" t="s">
        <v>18</v>
      </c>
      <c r="MS96" s="58" t="s">
        <v>19</v>
      </c>
      <c r="MT96" s="58" t="s">
        <v>20</v>
      </c>
      <c r="MU96" s="58" t="s">
        <v>14</v>
      </c>
      <c r="MV96" s="58" t="s">
        <v>15</v>
      </c>
      <c r="MW96" s="58" t="s">
        <v>16</v>
      </c>
      <c r="MX96" s="58" t="s">
        <v>17</v>
      </c>
      <c r="MY96" s="58" t="s">
        <v>18</v>
      </c>
      <c r="MZ96" s="58" t="s">
        <v>19</v>
      </c>
      <c r="NA96" s="58" t="s">
        <v>20</v>
      </c>
      <c r="NB96" s="58" t="s">
        <v>14</v>
      </c>
      <c r="NC96" s="58" t="s">
        <v>15</v>
      </c>
      <c r="ND96" s="58" t="s">
        <v>16</v>
      </c>
    </row>
    <row r="97" spans="1:368" ht="12.75">
      <c r="B97" s="593">
        <v>45319</v>
      </c>
      <c r="C97" s="593">
        <v>45320</v>
      </c>
      <c r="D97" s="593">
        <v>45321</v>
      </c>
      <c r="E97" s="593">
        <v>45322</v>
      </c>
      <c r="F97" s="593">
        <v>45323</v>
      </c>
      <c r="G97" s="593">
        <v>45324</v>
      </c>
      <c r="H97" s="593">
        <v>45325</v>
      </c>
      <c r="LQ97" s="508">
        <v>46017</v>
      </c>
      <c r="LR97" s="508">
        <v>46018</v>
      </c>
      <c r="LS97" s="508">
        <v>46019</v>
      </c>
      <c r="LT97" s="508">
        <v>46020</v>
      </c>
      <c r="LU97" s="508">
        <v>46021</v>
      </c>
      <c r="LV97" s="508">
        <v>46022</v>
      </c>
      <c r="LW97" s="508">
        <v>46023</v>
      </c>
      <c r="LX97" s="508">
        <v>46024</v>
      </c>
      <c r="LY97" s="508">
        <v>46025</v>
      </c>
      <c r="LZ97" s="508">
        <v>46026</v>
      </c>
      <c r="MA97" s="508">
        <v>46027</v>
      </c>
      <c r="MB97" s="508">
        <v>46028</v>
      </c>
      <c r="MC97" s="508">
        <v>46029</v>
      </c>
      <c r="MD97" s="508">
        <v>46030</v>
      </c>
      <c r="ME97" s="508">
        <v>46031</v>
      </c>
      <c r="MF97" s="508">
        <v>46032</v>
      </c>
      <c r="MG97" s="508">
        <v>46033</v>
      </c>
      <c r="MH97" s="508">
        <v>46034</v>
      </c>
      <c r="MI97" s="508">
        <v>46035</v>
      </c>
      <c r="MJ97" s="508">
        <v>46036</v>
      </c>
      <c r="MK97" s="508">
        <v>46037</v>
      </c>
      <c r="ML97" s="508">
        <v>46038</v>
      </c>
      <c r="MM97" s="508">
        <v>46039</v>
      </c>
      <c r="MN97" s="508">
        <v>46040</v>
      </c>
      <c r="MO97" s="508">
        <v>46041</v>
      </c>
      <c r="MP97" s="508">
        <v>46042</v>
      </c>
      <c r="MQ97" s="508">
        <v>46043</v>
      </c>
      <c r="MR97" s="508">
        <v>46044</v>
      </c>
      <c r="MS97" s="508">
        <v>46045</v>
      </c>
      <c r="MT97" s="508">
        <v>46046</v>
      </c>
      <c r="MU97" s="508">
        <v>46047</v>
      </c>
      <c r="MV97" s="508">
        <v>46048</v>
      </c>
      <c r="MW97" s="508">
        <v>46049</v>
      </c>
      <c r="MX97" s="508">
        <v>46050</v>
      </c>
      <c r="MY97" s="508">
        <v>46051</v>
      </c>
      <c r="MZ97" s="508">
        <v>46052</v>
      </c>
      <c r="NA97" s="508">
        <v>46053</v>
      </c>
      <c r="NB97" s="508">
        <v>46054</v>
      </c>
      <c r="NC97" s="508">
        <v>46055</v>
      </c>
      <c r="ND97" s="508">
        <v>46056</v>
      </c>
    </row>
    <row r="98" spans="1:368" s="1505" customFormat="1" ht="12.75">
      <c r="A98" s="1503" t="s">
        <v>579</v>
      </c>
      <c r="B98" s="1506"/>
      <c r="C98" s="1506"/>
      <c r="D98" s="1506"/>
      <c r="E98" s="1506"/>
      <c r="F98" s="1506"/>
      <c r="G98" s="1506"/>
      <c r="H98" s="1506"/>
      <c r="HS98" s="328"/>
      <c r="HT98" s="328"/>
      <c r="HU98" s="328"/>
      <c r="HV98" s="328"/>
      <c r="HW98" s="328"/>
      <c r="HX98" s="328"/>
      <c r="HY98" s="328"/>
      <c r="HZ98" s="328"/>
      <c r="IA98" s="328"/>
      <c r="IB98" s="328"/>
      <c r="IC98" s="328"/>
      <c r="ID98" s="328"/>
      <c r="IE98" s="328"/>
      <c r="IF98" s="328"/>
      <c r="IG98" s="328"/>
      <c r="IH98" s="328"/>
      <c r="II98" s="328"/>
      <c r="IJ98" s="328"/>
      <c r="IK98" s="328"/>
      <c r="IL98" s="328"/>
      <c r="IM98" s="328"/>
      <c r="IN98" s="328"/>
      <c r="IO98" s="328"/>
      <c r="IP98" s="328"/>
      <c r="IQ98" s="328"/>
      <c r="IR98" s="328"/>
      <c r="IS98" s="328"/>
      <c r="IT98" s="328"/>
      <c r="IU98" s="328"/>
      <c r="IV98" s="328"/>
      <c r="IW98" s="328"/>
      <c r="IX98" s="328"/>
      <c r="IY98" s="328"/>
      <c r="IZ98" s="328"/>
      <c r="JA98" s="328"/>
      <c r="JB98" s="328"/>
      <c r="JC98" s="328"/>
      <c r="JD98" s="328"/>
      <c r="JE98" s="328"/>
      <c r="JF98" s="328"/>
      <c r="JG98" s="328"/>
      <c r="JH98" s="328"/>
      <c r="JI98" s="328"/>
      <c r="JJ98" s="328"/>
      <c r="JK98" s="328"/>
      <c r="JL98" s="328"/>
      <c r="JM98" s="328"/>
      <c r="JN98" s="328"/>
      <c r="JO98" s="328"/>
      <c r="JP98" s="328"/>
      <c r="JQ98" s="328"/>
      <c r="JR98" s="328"/>
      <c r="JS98" s="328"/>
      <c r="JT98" s="328"/>
      <c r="JU98" s="328"/>
      <c r="JV98" s="328"/>
      <c r="JW98" s="328"/>
      <c r="JX98" s="328"/>
      <c r="JY98" s="328"/>
      <c r="JZ98" s="328"/>
      <c r="KA98" s="328"/>
      <c r="KB98" s="328"/>
      <c r="KC98" s="328"/>
      <c r="KD98" s="328"/>
      <c r="KE98" s="328"/>
      <c r="KF98" s="328"/>
      <c r="KG98" s="328"/>
      <c r="KH98" s="328"/>
      <c r="KI98" s="328"/>
      <c r="KJ98" s="328"/>
      <c r="KK98" s="328"/>
      <c r="KL98" s="328"/>
      <c r="KM98" s="328"/>
      <c r="KN98" s="328"/>
      <c r="KO98" s="328"/>
      <c r="KP98" s="328"/>
      <c r="KQ98" s="328"/>
      <c r="KR98" s="328"/>
      <c r="KS98" s="328"/>
      <c r="KT98" s="328"/>
      <c r="KU98" s="328"/>
      <c r="KV98" s="328"/>
      <c r="KW98" s="328"/>
      <c r="KX98" s="328"/>
      <c r="KY98" s="328"/>
      <c r="KZ98" s="328"/>
      <c r="LA98" s="328"/>
      <c r="LB98" s="328"/>
      <c r="LC98" s="328"/>
      <c r="LD98" s="328"/>
      <c r="LE98" s="328"/>
      <c r="LF98" s="328"/>
      <c r="LG98" s="328"/>
      <c r="LH98" s="328"/>
      <c r="LI98" s="328"/>
      <c r="LJ98" s="328"/>
      <c r="LK98" s="328"/>
      <c r="LL98" s="328"/>
      <c r="LM98" s="328"/>
      <c r="LN98" s="328"/>
      <c r="LO98" s="328"/>
      <c r="LP98" s="328"/>
      <c r="LQ98" s="328"/>
      <c r="LR98" s="328"/>
      <c r="LS98" s="328"/>
      <c r="LT98" s="328"/>
      <c r="LU98" s="328"/>
      <c r="LV98" s="328"/>
      <c r="LW98" s="328"/>
      <c r="LX98" s="328"/>
      <c r="LY98" s="328"/>
      <c r="LZ98" s="328"/>
      <c r="MA98" s="328"/>
      <c r="MB98" s="328"/>
      <c r="MC98" s="328"/>
      <c r="MD98" s="328"/>
      <c r="ME98" s="328"/>
      <c r="MF98" s="328"/>
      <c r="MG98" s="328"/>
      <c r="MH98" s="328"/>
      <c r="MI98" s="328"/>
      <c r="MJ98" s="328"/>
      <c r="MK98" s="328"/>
      <c r="ML98" s="328"/>
      <c r="MM98" s="328"/>
      <c r="MN98" s="328"/>
      <c r="MO98" s="328"/>
      <c r="MP98" s="328"/>
      <c r="MQ98" s="328"/>
      <c r="MR98" s="328"/>
      <c r="MS98" s="328"/>
      <c r="MT98" s="328"/>
      <c r="MU98" s="328"/>
      <c r="MV98" s="328"/>
      <c r="MW98" s="328"/>
      <c r="MX98" s="328"/>
      <c r="MY98" s="328"/>
      <c r="MZ98" s="328"/>
      <c r="NA98" s="328"/>
      <c r="NB98" s="328"/>
      <c r="NC98" s="328"/>
      <c r="ND98" s="328"/>
    </row>
    <row r="99" spans="1:368" ht="12.75">
      <c r="A99" s="55" t="s">
        <v>580</v>
      </c>
      <c r="B99" s="593" t="e">
        <f>#REF!</f>
        <v>#REF!</v>
      </c>
      <c r="C99" s="593" t="e">
        <f>#REF!</f>
        <v>#REF!</v>
      </c>
      <c r="D99" s="593" t="e">
        <f>#REF!</f>
        <v>#REF!</v>
      </c>
      <c r="E99" s="593" t="e">
        <f>#REF!</f>
        <v>#REF!</v>
      </c>
      <c r="F99" s="593" t="e">
        <f>#REF!</f>
        <v>#REF!</v>
      </c>
      <c r="G99" s="593" t="e">
        <f>#REF!</f>
        <v>#REF!</v>
      </c>
      <c r="H99" s="593" t="e">
        <f>#REF!</f>
        <v>#REF!</v>
      </c>
      <c r="HS99" s="68"/>
      <c r="HT99" s="68"/>
      <c r="HU99" s="68"/>
      <c r="HV99" s="68"/>
      <c r="HW99" s="68"/>
      <c r="HX99" s="68"/>
      <c r="HY99" s="68"/>
      <c r="HZ99" s="68"/>
      <c r="IA99" s="68"/>
      <c r="IB99" s="68"/>
      <c r="IC99" s="68"/>
      <c r="ID99" s="68"/>
      <c r="IE99" s="68"/>
      <c r="IF99" s="68"/>
      <c r="IG99" s="68"/>
      <c r="IH99" s="68"/>
      <c r="II99" s="68"/>
      <c r="IJ99" s="68"/>
      <c r="IK99" s="68"/>
      <c r="IL99" s="68"/>
      <c r="IM99" s="68"/>
      <c r="IN99" s="68"/>
      <c r="IO99" s="68"/>
      <c r="IP99" s="68"/>
      <c r="IQ99" s="68"/>
      <c r="IR99" s="68"/>
      <c r="IS99" s="68"/>
      <c r="IT99" s="68"/>
      <c r="IU99" s="68"/>
      <c r="IV99" s="68"/>
      <c r="IW99" s="68"/>
      <c r="IX99" s="68"/>
      <c r="IY99" s="68"/>
      <c r="IZ99" s="68"/>
      <c r="JA99" s="68"/>
      <c r="JB99" s="68"/>
      <c r="JC99" s="68"/>
      <c r="JD99" s="68"/>
      <c r="JE99" s="68"/>
      <c r="JF99" s="68"/>
      <c r="JG99" s="68"/>
      <c r="JH99" s="68"/>
      <c r="JI99" s="68"/>
      <c r="JJ99" s="68"/>
      <c r="JK99" s="68"/>
      <c r="JL99" s="68"/>
      <c r="JM99" s="68"/>
      <c r="JN99" s="68"/>
      <c r="JO99" s="68"/>
      <c r="JP99" s="68"/>
      <c r="JQ99" s="68"/>
      <c r="JR99" s="68"/>
      <c r="JS99" s="68"/>
      <c r="JT99" s="68"/>
      <c r="JU99" s="68"/>
      <c r="JV99" s="68"/>
      <c r="JW99" s="68"/>
      <c r="JX99" s="68"/>
      <c r="JY99" s="68"/>
      <c r="JZ99" s="68"/>
      <c r="KA99" s="68"/>
      <c r="KB99" s="68"/>
      <c r="KC99" s="68"/>
      <c r="KD99" s="68"/>
      <c r="KE99" s="68"/>
      <c r="KF99" s="68"/>
      <c r="KG99" s="68"/>
      <c r="KH99" s="68"/>
      <c r="KI99" s="68"/>
      <c r="KJ99" s="68"/>
      <c r="KK99" s="68"/>
      <c r="KL99" s="68"/>
      <c r="KM99" s="68"/>
      <c r="KN99" s="1471"/>
      <c r="KO99" s="68"/>
      <c r="KP99" s="68"/>
      <c r="KQ99" s="68"/>
      <c r="KR99" s="68"/>
      <c r="KS99" s="68"/>
      <c r="KT99" s="68"/>
      <c r="KU99" s="68"/>
      <c r="KV99" s="68"/>
      <c r="KW99" s="68"/>
      <c r="KX99" s="68"/>
      <c r="KY99" s="68"/>
      <c r="KZ99" s="68"/>
      <c r="LA99" s="68"/>
      <c r="LB99" s="68"/>
      <c r="LC99" s="68"/>
      <c r="LD99" s="68"/>
      <c r="LE99" s="68"/>
      <c r="LF99" s="68"/>
      <c r="LG99" s="68"/>
      <c r="LH99" s="68"/>
      <c r="LI99" s="68"/>
      <c r="LJ99" s="68"/>
      <c r="LK99" s="68"/>
      <c r="LL99" s="68"/>
      <c r="LM99" s="68"/>
      <c r="LN99" s="68"/>
      <c r="LO99" s="68"/>
      <c r="LP99" s="68"/>
      <c r="LQ99" s="1046">
        <v>46008</v>
      </c>
      <c r="LR99" s="1046">
        <v>46010</v>
      </c>
      <c r="LS99" s="1046">
        <v>46010</v>
      </c>
      <c r="LT99" s="1046">
        <v>46010</v>
      </c>
      <c r="LU99" s="1046">
        <v>46014</v>
      </c>
      <c r="LV99" s="1046">
        <v>46014</v>
      </c>
      <c r="LW99" s="1046">
        <v>46014</v>
      </c>
      <c r="LX99" s="1046">
        <v>46014</v>
      </c>
      <c r="LY99" s="1046">
        <v>46017</v>
      </c>
      <c r="LZ99" s="1046">
        <v>46017</v>
      </c>
      <c r="MA99" s="1046">
        <v>46020</v>
      </c>
      <c r="MB99" s="1046">
        <v>46021</v>
      </c>
      <c r="MC99" s="1046">
        <v>46021</v>
      </c>
      <c r="MD99" s="1046">
        <v>46024</v>
      </c>
      <c r="ME99" s="1046">
        <v>46027</v>
      </c>
      <c r="MF99" s="1046">
        <v>46027</v>
      </c>
      <c r="MG99" s="1046">
        <v>46027</v>
      </c>
      <c r="MH99" s="1046">
        <v>46028</v>
      </c>
      <c r="MI99" s="1046">
        <v>46028</v>
      </c>
      <c r="MJ99" s="1046">
        <v>46029</v>
      </c>
      <c r="MK99" s="1046">
        <v>46031</v>
      </c>
      <c r="ML99" s="1046">
        <v>46034</v>
      </c>
      <c r="MM99" s="1046">
        <v>46035</v>
      </c>
      <c r="MN99" s="1046">
        <v>46035</v>
      </c>
      <c r="MO99" s="1046">
        <v>46035</v>
      </c>
      <c r="MP99" s="1046">
        <v>46035</v>
      </c>
      <c r="MQ99" s="1046">
        <v>46036</v>
      </c>
      <c r="MR99" s="1046">
        <v>46038</v>
      </c>
      <c r="MS99" s="1046">
        <v>46042</v>
      </c>
      <c r="MT99" s="1046">
        <v>46042</v>
      </c>
      <c r="MU99" s="1046">
        <v>46042</v>
      </c>
      <c r="MV99" s="1046">
        <v>46042</v>
      </c>
      <c r="MW99" s="1046">
        <v>46042</v>
      </c>
      <c r="MX99" s="1046">
        <v>46042</v>
      </c>
      <c r="MY99" s="1046">
        <v>46042</v>
      </c>
      <c r="MZ99" s="1046">
        <v>46043</v>
      </c>
      <c r="NA99" s="1046">
        <v>46043</v>
      </c>
      <c r="NB99" s="1046">
        <v>46044</v>
      </c>
      <c r="NC99" s="1046">
        <v>46045</v>
      </c>
      <c r="ND99" s="1046">
        <v>46049</v>
      </c>
    </row>
    <row r="100" spans="1:368" ht="12.75">
      <c r="A100" s="55" t="s">
        <v>581</v>
      </c>
      <c r="B100" s="593">
        <v>45312</v>
      </c>
      <c r="C100" s="593">
        <v>45313</v>
      </c>
      <c r="D100" s="593">
        <v>45314</v>
      </c>
      <c r="E100" s="593">
        <v>45315</v>
      </c>
      <c r="F100" s="593">
        <v>45316</v>
      </c>
      <c r="G100" s="593">
        <v>45317</v>
      </c>
      <c r="H100" s="593">
        <v>45318</v>
      </c>
      <c r="HS100" s="68"/>
      <c r="HT100" s="68"/>
      <c r="HU100" s="68"/>
      <c r="HV100" s="68"/>
      <c r="HW100" s="68"/>
      <c r="HX100" s="68"/>
      <c r="HY100" s="68"/>
      <c r="HZ100" s="68"/>
      <c r="IA100" s="68"/>
      <c r="IB100" s="68"/>
      <c r="IC100" s="68"/>
      <c r="ID100" s="68"/>
      <c r="IE100" s="68"/>
      <c r="IF100" s="68"/>
      <c r="IG100" s="68"/>
      <c r="IH100" s="68"/>
      <c r="II100" s="68"/>
      <c r="IJ100" s="68"/>
      <c r="IK100" s="68"/>
      <c r="IL100" s="68"/>
      <c r="IM100" s="68"/>
      <c r="IN100" s="68"/>
      <c r="IO100" s="68"/>
      <c r="IP100" s="68"/>
      <c r="IQ100" s="68"/>
      <c r="IR100" s="68"/>
      <c r="IS100" s="68"/>
      <c r="IT100" s="68"/>
      <c r="IU100" s="68"/>
      <c r="IV100" s="68"/>
      <c r="IW100" s="68"/>
      <c r="IX100" s="68"/>
      <c r="IY100" s="68"/>
      <c r="IZ100" s="68"/>
      <c r="JA100" s="68"/>
      <c r="JB100" s="68"/>
      <c r="JC100" s="68"/>
      <c r="JD100" s="68"/>
      <c r="JE100" s="68"/>
      <c r="JF100" s="68"/>
      <c r="JG100" s="68"/>
      <c r="JH100" s="68"/>
      <c r="JI100" s="68"/>
      <c r="JJ100" s="68"/>
      <c r="JK100" s="68"/>
      <c r="JL100" s="68"/>
      <c r="JM100" s="68"/>
      <c r="JN100" s="68"/>
      <c r="JO100" s="68"/>
      <c r="JP100" s="68"/>
      <c r="JQ100" s="68"/>
      <c r="JR100" s="68"/>
      <c r="JS100" s="68"/>
      <c r="JT100" s="68"/>
      <c r="JU100" s="68"/>
      <c r="JV100" s="68"/>
      <c r="JW100" s="68"/>
      <c r="JX100" s="68"/>
      <c r="JY100" s="68"/>
      <c r="JZ100" s="68"/>
      <c r="KA100" s="68"/>
      <c r="KB100" s="68"/>
      <c r="KC100" s="68"/>
      <c r="KD100" s="68"/>
      <c r="KE100" s="68"/>
      <c r="KF100" s="68"/>
      <c r="KG100" s="68"/>
      <c r="KH100" s="68"/>
      <c r="KI100" s="68"/>
      <c r="KJ100" s="68"/>
      <c r="KK100" s="68"/>
      <c r="KL100" s="68"/>
      <c r="KM100" s="68"/>
      <c r="KN100" s="1471"/>
      <c r="KO100" s="68"/>
      <c r="KP100" s="68"/>
      <c r="KQ100" s="68"/>
      <c r="KR100" s="68"/>
      <c r="KS100" s="68"/>
      <c r="KT100" s="68"/>
      <c r="KU100" s="68"/>
      <c r="KV100" s="68"/>
      <c r="KW100" s="68"/>
      <c r="KX100" s="68"/>
      <c r="KY100" s="68"/>
      <c r="KZ100" s="68"/>
      <c r="LA100" s="68"/>
      <c r="LB100" s="68"/>
      <c r="LC100" s="68"/>
      <c r="LD100" s="68"/>
      <c r="LE100" s="68"/>
      <c r="LF100" s="68"/>
      <c r="LG100" s="68"/>
      <c r="LH100" s="68"/>
      <c r="LI100" s="68"/>
      <c r="LJ100" s="68"/>
      <c r="LK100" s="68"/>
      <c r="LL100" s="68"/>
      <c r="LM100" s="68"/>
      <c r="LN100" s="68"/>
      <c r="LO100" s="68"/>
      <c r="LP100" s="68"/>
      <c r="LQ100" s="1046">
        <v>46007</v>
      </c>
      <c r="LR100" s="1046">
        <v>46008</v>
      </c>
      <c r="LS100" s="1046">
        <v>46008</v>
      </c>
      <c r="LT100" s="1046">
        <v>46010</v>
      </c>
      <c r="LU100" s="1046">
        <v>46013</v>
      </c>
      <c r="LV100" s="1046">
        <v>46014</v>
      </c>
      <c r="LW100" s="1046">
        <v>46014</v>
      </c>
      <c r="LX100" s="1046">
        <v>46014</v>
      </c>
      <c r="LY100" s="1046">
        <v>46014</v>
      </c>
      <c r="LZ100" s="1046">
        <v>46014</v>
      </c>
      <c r="MA100" s="1046">
        <v>46017</v>
      </c>
      <c r="MB100" s="1046">
        <v>46020</v>
      </c>
      <c r="MC100" s="1046">
        <v>46021</v>
      </c>
      <c r="MD100" s="1046">
        <v>46024</v>
      </c>
      <c r="ME100" s="1046">
        <v>46027</v>
      </c>
      <c r="MF100" s="1046">
        <v>46027</v>
      </c>
      <c r="MG100" s="1046">
        <v>46027</v>
      </c>
      <c r="MH100" s="1046">
        <v>46027</v>
      </c>
      <c r="MI100" s="1046">
        <v>46028</v>
      </c>
      <c r="MJ100" s="1046">
        <v>46029</v>
      </c>
      <c r="MK100" s="1046">
        <v>46030</v>
      </c>
      <c r="ML100" s="1046">
        <v>46030</v>
      </c>
      <c r="MM100" s="1046">
        <v>46031</v>
      </c>
      <c r="MN100" s="1046">
        <v>46034</v>
      </c>
      <c r="MO100" s="1046">
        <v>46034</v>
      </c>
      <c r="MP100" s="1046">
        <v>46034</v>
      </c>
      <c r="MQ100" s="1046">
        <v>46035</v>
      </c>
      <c r="MR100" s="1046">
        <v>46035</v>
      </c>
      <c r="MS100" s="1046">
        <v>46036</v>
      </c>
      <c r="MT100" s="1046">
        <v>46038</v>
      </c>
      <c r="MU100" s="1046">
        <v>46038</v>
      </c>
      <c r="MV100" s="1046">
        <v>46038</v>
      </c>
      <c r="MW100" s="1046">
        <v>46038</v>
      </c>
      <c r="MX100" s="1046">
        <v>46042</v>
      </c>
      <c r="MY100" s="1046">
        <v>46042</v>
      </c>
      <c r="MZ100" s="1046">
        <v>46042</v>
      </c>
      <c r="NA100" s="1046">
        <v>46042</v>
      </c>
      <c r="NB100" s="1046">
        <v>46042</v>
      </c>
      <c r="NC100" s="1046">
        <v>46043</v>
      </c>
      <c r="ND100" s="1046">
        <v>46043</v>
      </c>
    </row>
    <row r="101" spans="1:368" ht="12.75">
      <c r="A101" s="55" t="s">
        <v>582</v>
      </c>
      <c r="B101" s="593" t="e">
        <f>#REF!</f>
        <v>#REF!</v>
      </c>
      <c r="C101" s="593" t="e">
        <f>#REF!</f>
        <v>#REF!</v>
      </c>
      <c r="D101" s="593" t="e">
        <f>#REF!</f>
        <v>#REF!</v>
      </c>
      <c r="E101" s="593" t="e">
        <f>#REF!</f>
        <v>#REF!</v>
      </c>
      <c r="F101" s="593" t="e">
        <f>#REF!</f>
        <v>#REF!</v>
      </c>
      <c r="G101" s="593" t="e">
        <f>#REF!</f>
        <v>#REF!</v>
      </c>
      <c r="H101" s="593" t="e">
        <f>#REF!</f>
        <v>#REF!</v>
      </c>
      <c r="HS101" s="68"/>
      <c r="HT101" s="68"/>
      <c r="HU101" s="68"/>
      <c r="HV101" s="68"/>
      <c r="HW101" s="68"/>
      <c r="HX101" s="68"/>
      <c r="HY101" s="68"/>
      <c r="HZ101" s="68"/>
      <c r="IA101" s="68"/>
      <c r="IB101" s="68"/>
      <c r="IC101" s="68"/>
      <c r="ID101" s="68"/>
      <c r="IE101" s="68"/>
      <c r="IF101" s="68"/>
      <c r="IG101" s="68"/>
      <c r="IH101" s="68"/>
      <c r="II101" s="68"/>
      <c r="IJ101" s="68"/>
      <c r="IK101" s="68"/>
      <c r="IL101" s="68"/>
      <c r="IM101" s="68"/>
      <c r="IN101" s="68"/>
      <c r="IO101" s="68"/>
      <c r="IP101" s="68"/>
      <c r="IQ101" s="68"/>
      <c r="IR101" s="68"/>
      <c r="IS101" s="68"/>
      <c r="IT101" s="68"/>
      <c r="IU101" s="68"/>
      <c r="IV101" s="68"/>
      <c r="IW101" s="68"/>
      <c r="IX101" s="68"/>
      <c r="IY101" s="68"/>
      <c r="IZ101" s="68"/>
      <c r="JA101" s="68"/>
      <c r="JB101" s="68"/>
      <c r="JC101" s="68"/>
      <c r="JD101" s="68"/>
      <c r="JE101" s="68"/>
      <c r="JF101" s="68"/>
      <c r="JG101" s="68"/>
      <c r="JH101" s="68"/>
      <c r="JI101" s="68"/>
      <c r="JJ101" s="68"/>
      <c r="JK101" s="68"/>
      <c r="JL101" s="68"/>
      <c r="JM101" s="68"/>
      <c r="JN101" s="68"/>
      <c r="JO101" s="68"/>
      <c r="JP101" s="68"/>
      <c r="JQ101" s="68"/>
      <c r="JR101" s="68"/>
      <c r="JS101" s="68"/>
      <c r="JT101" s="68"/>
      <c r="JU101" s="68"/>
      <c r="JV101" s="68"/>
      <c r="JW101" s="68"/>
      <c r="JX101" s="68"/>
      <c r="JY101" s="68"/>
      <c r="JZ101" s="68"/>
      <c r="KA101" s="68"/>
      <c r="KB101" s="68"/>
      <c r="KC101" s="68"/>
      <c r="KD101" s="68"/>
      <c r="KE101" s="68"/>
      <c r="KF101" s="68"/>
      <c r="KG101" s="68"/>
      <c r="KH101" s="68"/>
      <c r="KI101" s="68"/>
      <c r="KJ101" s="68"/>
      <c r="KK101" s="68"/>
      <c r="KL101" s="68"/>
      <c r="KM101" s="68"/>
      <c r="KN101" s="1471"/>
      <c r="KO101" s="68"/>
      <c r="KP101" s="68"/>
      <c r="KQ101" s="68"/>
      <c r="KR101" s="68"/>
      <c r="KS101" s="68"/>
      <c r="KT101" s="68"/>
      <c r="KU101" s="68"/>
      <c r="KV101" s="68"/>
      <c r="KW101" s="68"/>
      <c r="KX101" s="68"/>
      <c r="KY101" s="68"/>
      <c r="KZ101" s="68"/>
      <c r="LA101" s="68"/>
      <c r="LB101" s="68"/>
      <c r="LC101" s="68"/>
      <c r="LD101" s="68"/>
      <c r="LE101" s="68"/>
      <c r="LF101" s="68"/>
      <c r="LG101" s="68"/>
      <c r="LH101" s="68"/>
      <c r="LI101" s="68"/>
      <c r="LJ101" s="68"/>
      <c r="LK101" s="68"/>
      <c r="LL101" s="68"/>
      <c r="LM101" s="68"/>
      <c r="LN101" s="68"/>
      <c r="LO101" s="68"/>
      <c r="LP101" s="68"/>
      <c r="LQ101" s="1046">
        <v>46013</v>
      </c>
      <c r="LR101" s="1046">
        <v>46017</v>
      </c>
      <c r="LS101" s="1046">
        <v>46018</v>
      </c>
      <c r="LT101" s="1046">
        <v>46018</v>
      </c>
      <c r="LU101" s="1046">
        <v>46019</v>
      </c>
      <c r="LV101" s="1046">
        <v>46019</v>
      </c>
      <c r="LW101" s="1046">
        <v>46019</v>
      </c>
      <c r="LX101" s="1046">
        <v>46019</v>
      </c>
      <c r="LY101" s="1046">
        <v>46019</v>
      </c>
      <c r="LZ101" s="1046">
        <v>46019</v>
      </c>
      <c r="MA101" s="1046">
        <v>46020</v>
      </c>
      <c r="MB101" s="1046">
        <v>46024</v>
      </c>
      <c r="MC101" s="1046">
        <v>46027</v>
      </c>
      <c r="MD101" s="1046">
        <v>46027</v>
      </c>
      <c r="ME101" s="1046">
        <v>46027</v>
      </c>
      <c r="MF101" s="1046">
        <v>46027</v>
      </c>
      <c r="MG101" s="1046">
        <v>46032</v>
      </c>
      <c r="MH101" s="1046">
        <v>46033</v>
      </c>
      <c r="MI101" s="1046">
        <v>46033</v>
      </c>
      <c r="MJ101" s="1046">
        <v>46033</v>
      </c>
      <c r="MK101" s="1046">
        <v>46033</v>
      </c>
      <c r="ML101" s="1046">
        <v>46035</v>
      </c>
      <c r="MM101" s="1046">
        <v>46036</v>
      </c>
      <c r="MN101" s="1046">
        <v>46036</v>
      </c>
      <c r="MO101" s="1046">
        <v>46039</v>
      </c>
      <c r="MP101" s="1046">
        <v>46039</v>
      </c>
      <c r="MQ101" s="1046">
        <v>46039</v>
      </c>
      <c r="MR101" s="1046">
        <v>46040</v>
      </c>
      <c r="MS101" s="1046">
        <v>46040</v>
      </c>
      <c r="MT101" s="1046">
        <v>46042</v>
      </c>
      <c r="MU101" s="1046">
        <v>46042</v>
      </c>
      <c r="MV101" s="1046">
        <v>46042</v>
      </c>
      <c r="MW101" s="1046">
        <v>46042</v>
      </c>
      <c r="MX101" s="1046">
        <v>46042</v>
      </c>
      <c r="MY101" s="1046">
        <v>46046</v>
      </c>
      <c r="MZ101" s="1046">
        <v>46047</v>
      </c>
      <c r="NA101" s="1046">
        <v>46048</v>
      </c>
      <c r="NB101" s="1046">
        <v>46049</v>
      </c>
      <c r="NC101" s="1046">
        <v>46050</v>
      </c>
      <c r="ND101" s="1046">
        <v>46051</v>
      </c>
    </row>
    <row r="102" spans="1:368" s="1505" customFormat="1" ht="12.75">
      <c r="A102" s="1503" t="s">
        <v>583</v>
      </c>
      <c r="B102" s="1506"/>
      <c r="C102" s="1506"/>
      <c r="D102" s="1506"/>
      <c r="E102" s="1506"/>
      <c r="F102" s="1506"/>
      <c r="G102" s="1506"/>
      <c r="H102" s="1506"/>
      <c r="HS102" s="328"/>
      <c r="HT102" s="328"/>
      <c r="HU102" s="328"/>
      <c r="HV102" s="328"/>
      <c r="HW102" s="328"/>
      <c r="HX102" s="328"/>
      <c r="HY102" s="328"/>
      <c r="HZ102" s="328"/>
      <c r="IA102" s="328"/>
      <c r="IB102" s="328"/>
      <c r="IC102" s="328"/>
      <c r="ID102" s="328"/>
      <c r="IE102" s="328"/>
      <c r="IF102" s="328"/>
      <c r="IG102" s="328"/>
      <c r="IH102" s="328"/>
      <c r="II102" s="328"/>
      <c r="IJ102" s="328"/>
      <c r="IK102" s="328"/>
      <c r="IL102" s="328"/>
      <c r="IM102" s="328"/>
      <c r="IN102" s="328"/>
      <c r="IO102" s="328"/>
      <c r="IP102" s="328"/>
      <c r="IQ102" s="328"/>
      <c r="IR102" s="328"/>
      <c r="IS102" s="328"/>
      <c r="IT102" s="328"/>
      <c r="IU102" s="328"/>
      <c r="IV102" s="328"/>
      <c r="IW102" s="328"/>
      <c r="IX102" s="328"/>
      <c r="IY102" s="328"/>
      <c r="IZ102" s="328"/>
      <c r="JA102" s="328"/>
      <c r="JB102" s="328"/>
      <c r="JC102" s="328"/>
      <c r="JD102" s="328"/>
      <c r="JE102" s="328"/>
      <c r="JF102" s="328"/>
      <c r="JG102" s="328"/>
      <c r="JH102" s="328"/>
      <c r="JI102" s="328"/>
      <c r="JJ102" s="328"/>
      <c r="JK102" s="328"/>
      <c r="JL102" s="328"/>
      <c r="JM102" s="328"/>
      <c r="JN102" s="328"/>
      <c r="JO102" s="328"/>
      <c r="JP102" s="328"/>
      <c r="JQ102" s="328"/>
      <c r="JR102" s="328"/>
      <c r="JS102" s="328"/>
      <c r="JT102" s="328"/>
      <c r="JU102" s="328"/>
      <c r="JV102" s="328"/>
      <c r="JW102" s="328"/>
      <c r="JX102" s="328"/>
      <c r="JY102" s="328"/>
      <c r="JZ102" s="328"/>
      <c r="KA102" s="328"/>
      <c r="KB102" s="328"/>
      <c r="KC102" s="328"/>
      <c r="KD102" s="328"/>
      <c r="KE102" s="328"/>
      <c r="KF102" s="328"/>
      <c r="KG102" s="328"/>
      <c r="KH102" s="328"/>
      <c r="KI102" s="328"/>
      <c r="KJ102" s="328"/>
      <c r="KK102" s="328"/>
      <c r="KL102" s="328"/>
      <c r="KM102" s="328"/>
      <c r="KN102" s="328"/>
      <c r="KO102" s="328"/>
      <c r="KP102" s="328"/>
      <c r="KQ102" s="328"/>
      <c r="KR102" s="328"/>
      <c r="KS102" s="328"/>
      <c r="KT102" s="328"/>
      <c r="KU102" s="328"/>
      <c r="KV102" s="328"/>
      <c r="KW102" s="328"/>
      <c r="KX102" s="328"/>
      <c r="KY102" s="328"/>
      <c r="KZ102" s="328"/>
      <c r="LA102" s="328"/>
      <c r="LB102" s="328"/>
      <c r="LC102" s="328"/>
      <c r="LD102" s="328"/>
      <c r="LE102" s="328"/>
      <c r="LF102" s="328"/>
      <c r="LG102" s="328"/>
      <c r="LH102" s="328"/>
      <c r="LI102" s="328"/>
      <c r="LJ102" s="328"/>
      <c r="LK102" s="328"/>
      <c r="LL102" s="328"/>
      <c r="LM102" s="328"/>
      <c r="LN102" s="328"/>
      <c r="LO102" s="328"/>
      <c r="LP102" s="328"/>
      <c r="LQ102" s="328"/>
      <c r="LR102" s="328"/>
      <c r="LS102" s="328"/>
      <c r="LT102" s="328"/>
      <c r="LU102" s="328"/>
      <c r="LV102" s="328"/>
      <c r="LW102" s="328"/>
      <c r="LX102" s="328"/>
      <c r="LY102" s="328"/>
      <c r="LZ102" s="328"/>
      <c r="MA102" s="328"/>
      <c r="MB102" s="328"/>
      <c r="MC102" s="328"/>
      <c r="MD102" s="328"/>
      <c r="ME102" s="328"/>
      <c r="MF102" s="328"/>
      <c r="MG102" s="328"/>
      <c r="MH102" s="328"/>
      <c r="MI102" s="328"/>
      <c r="MJ102" s="328"/>
      <c r="MK102" s="328"/>
      <c r="ML102" s="328"/>
      <c r="MM102" s="328"/>
      <c r="MN102" s="328"/>
      <c r="MO102" s="328"/>
      <c r="MP102" s="328"/>
      <c r="MQ102" s="328"/>
      <c r="MR102" s="328"/>
      <c r="MS102" s="328"/>
      <c r="MT102" s="328"/>
      <c r="MU102" s="328"/>
      <c r="MV102" s="328"/>
      <c r="MW102" s="328"/>
      <c r="MX102" s="328"/>
      <c r="MY102" s="328"/>
      <c r="MZ102" s="328"/>
      <c r="NA102" s="328"/>
      <c r="NB102" s="328"/>
      <c r="NC102" s="328"/>
      <c r="ND102" s="328"/>
    </row>
    <row r="103" spans="1:368" ht="12.75">
      <c r="A103" s="55" t="s">
        <v>584</v>
      </c>
      <c r="B103" s="594" t="e">
        <f>#REF!+#REF!-#REF!</f>
        <v>#REF!</v>
      </c>
      <c r="C103" s="594" t="e">
        <f t="shared" ref="C103:H103" si="209">B103+B104-B110</f>
        <v>#REF!</v>
      </c>
      <c r="D103" s="594" t="e">
        <f t="shared" si="209"/>
        <v>#REF!</v>
      </c>
      <c r="E103" s="594" t="e">
        <f t="shared" si="209"/>
        <v>#REF!</v>
      </c>
      <c r="F103" s="594" t="e">
        <f t="shared" si="209"/>
        <v>#REF!</v>
      </c>
      <c r="G103" s="594" t="e">
        <f t="shared" si="209"/>
        <v>#REF!</v>
      </c>
      <c r="H103" s="594" t="e">
        <f t="shared" si="209"/>
        <v>#REF!</v>
      </c>
      <c r="HS103" s="68"/>
      <c r="HT103" s="68"/>
      <c r="HU103" s="68"/>
      <c r="HV103" s="68"/>
      <c r="HW103" s="68"/>
      <c r="HX103" s="68"/>
      <c r="HY103" s="68"/>
      <c r="HZ103" s="68"/>
      <c r="IA103" s="68"/>
      <c r="IB103" s="68"/>
      <c r="IC103" s="68"/>
      <c r="ID103" s="68"/>
      <c r="IE103" s="68"/>
      <c r="IF103" s="68"/>
      <c r="IG103" s="68"/>
      <c r="IH103" s="68"/>
      <c r="II103" s="68"/>
      <c r="IJ103" s="68"/>
      <c r="IK103" s="68"/>
      <c r="IL103" s="68"/>
      <c r="IM103" s="68"/>
      <c r="IN103" s="68"/>
      <c r="IO103" s="68"/>
      <c r="IP103" s="68"/>
      <c r="IQ103" s="68"/>
      <c r="IR103" s="68"/>
      <c r="IS103" s="68"/>
      <c r="IT103" s="68"/>
      <c r="IU103" s="68"/>
      <c r="IV103" s="68"/>
      <c r="IW103" s="68"/>
      <c r="IX103" s="68"/>
      <c r="IY103" s="68"/>
      <c r="IZ103" s="68"/>
      <c r="JA103" s="68"/>
      <c r="JB103" s="68"/>
      <c r="JC103" s="68"/>
      <c r="JD103" s="68"/>
      <c r="JE103" s="68"/>
      <c r="JF103" s="68"/>
      <c r="JG103" s="68"/>
      <c r="JH103" s="68"/>
      <c r="JI103" s="68"/>
      <c r="JJ103" s="68"/>
      <c r="JK103" s="68"/>
      <c r="JL103" s="68"/>
      <c r="JM103" s="68"/>
      <c r="JN103" s="68"/>
      <c r="JO103" s="68"/>
      <c r="JP103" s="68"/>
      <c r="JQ103" s="68"/>
      <c r="JR103" s="68"/>
      <c r="JS103" s="68"/>
      <c r="JT103" s="68"/>
      <c r="JU103" s="68"/>
      <c r="JV103" s="68"/>
      <c r="JW103" s="68"/>
      <c r="JX103" s="68"/>
      <c r="JY103" s="68"/>
      <c r="JZ103" s="68"/>
      <c r="KA103" s="68"/>
      <c r="KB103" s="68"/>
      <c r="KC103" s="68"/>
      <c r="KD103" s="68"/>
      <c r="KE103" s="68"/>
      <c r="KF103" s="68"/>
      <c r="KG103" s="68"/>
      <c r="KH103" s="68"/>
      <c r="KI103" s="68"/>
      <c r="KJ103" s="68"/>
      <c r="KK103" s="68"/>
      <c r="KL103" s="68"/>
      <c r="KM103" s="68"/>
      <c r="KN103" s="1471"/>
      <c r="KO103" s="68"/>
      <c r="KP103" s="68"/>
      <c r="KQ103" s="68"/>
      <c r="KR103" s="68"/>
      <c r="KS103" s="68"/>
      <c r="KT103" s="68"/>
      <c r="KU103" s="68"/>
      <c r="KV103" s="68"/>
      <c r="KW103" s="68"/>
      <c r="KX103" s="68"/>
      <c r="KY103" s="68"/>
      <c r="KZ103" s="68"/>
      <c r="LA103" s="68"/>
      <c r="LB103" s="68"/>
      <c r="LC103" s="68"/>
      <c r="LD103" s="68"/>
      <c r="LE103" s="68"/>
      <c r="LF103" s="68"/>
      <c r="LG103" s="68"/>
      <c r="LH103" s="68"/>
      <c r="LI103" s="68"/>
      <c r="LJ103" s="68"/>
      <c r="LK103" s="68"/>
      <c r="LL103" s="68"/>
      <c r="LM103" s="68"/>
      <c r="LN103" s="68"/>
      <c r="LO103" s="68"/>
      <c r="LP103" s="68"/>
      <c r="LQ103" s="68">
        <v>6801</v>
      </c>
      <c r="LR103" s="1047">
        <f t="shared" ref="LR103:LX103" si="210">LQ103+LQ104-LQ106-LQ108</f>
        <v>6099.0612244897966</v>
      </c>
      <c r="LS103" s="1047">
        <f t="shared" si="210"/>
        <v>5603.1428571428578</v>
      </c>
      <c r="LT103" s="1047">
        <v>5426</v>
      </c>
      <c r="LU103" s="1047">
        <f t="shared" si="210"/>
        <v>4231.4883720930229</v>
      </c>
      <c r="LV103" s="1047">
        <f t="shared" si="210"/>
        <v>5051.283243887895</v>
      </c>
      <c r="LW103" s="1047">
        <f t="shared" si="210"/>
        <v>5051.283243887895</v>
      </c>
      <c r="LX103" s="1047">
        <v>5610</v>
      </c>
      <c r="LY103" s="1047">
        <v>5603</v>
      </c>
      <c r="LZ103" s="1047">
        <v>5076</v>
      </c>
      <c r="MA103" s="1047">
        <v>4839</v>
      </c>
      <c r="MB103" s="1047">
        <f>MA103+MA104-MA106-MA108</f>
        <v>4414.3953488372099</v>
      </c>
      <c r="MC103" s="1047">
        <f>MB103+MB104-MB106-MB108</f>
        <v>4875.7674418604665</v>
      </c>
      <c r="MD103" s="1047">
        <v>6939</v>
      </c>
      <c r="ME103" s="1047">
        <v>6318</v>
      </c>
      <c r="MF103" s="1047">
        <v>6612</v>
      </c>
      <c r="MG103" s="1047">
        <v>5936</v>
      </c>
      <c r="MH103" s="1047">
        <v>4769</v>
      </c>
      <c r="MI103" s="1047">
        <v>4833</v>
      </c>
      <c r="MJ103" s="1047">
        <v>5349</v>
      </c>
      <c r="MK103" s="1047">
        <v>4885</v>
      </c>
      <c r="ML103" s="1047">
        <v>3593</v>
      </c>
      <c r="MM103" s="1047">
        <f t="shared" ref="MM103" si="211">ML103+ML104-ML106-ML108</f>
        <v>4208.1162790697672</v>
      </c>
      <c r="MN103" s="1047">
        <f t="shared" ref="MN103" si="212">MM103+MM104-MM106-MM108</f>
        <v>3423.2325581395344</v>
      </c>
      <c r="MO103" s="1047">
        <v>0</v>
      </c>
      <c r="MP103" s="1047">
        <v>1898</v>
      </c>
      <c r="MQ103" s="1047">
        <v>4069</v>
      </c>
      <c r="MR103" s="1047">
        <v>4958</v>
      </c>
      <c r="MS103" s="1047">
        <v>4500</v>
      </c>
      <c r="MT103" s="1047">
        <f t="shared" ref="MT103:MV103" si="213">MS103+MS104-MS106-MS108</f>
        <v>4637.4186046511632</v>
      </c>
      <c r="MU103" s="1047">
        <f t="shared" si="213"/>
        <v>4061.8372093023258</v>
      </c>
      <c r="MV103" s="1047">
        <v>4240</v>
      </c>
      <c r="MW103" s="1047">
        <v>4237</v>
      </c>
      <c r="MX103" s="1047">
        <v>4786</v>
      </c>
      <c r="MY103" s="1047">
        <v>4251</v>
      </c>
      <c r="MZ103" s="1047">
        <f>MY103+MY104-MY106-MY108</f>
        <v>3926.9767441860467</v>
      </c>
      <c r="NA103" s="1047">
        <f>MZ103+MZ104-MZ106-MZ108</f>
        <v>3796.7441860465119</v>
      </c>
      <c r="NB103" s="1047">
        <f>NA103+NA104-NA106-NA108</f>
        <v>3116.5116279069771</v>
      </c>
      <c r="NC103" s="1047">
        <f>NB103+NB104-NB106-NB108</f>
        <v>2436.2790697674423</v>
      </c>
      <c r="ND103" s="1047">
        <f>NC103+NC104-NC106-NC108</f>
        <v>1096.7441860465121</v>
      </c>
    </row>
    <row r="104" spans="1:368" ht="12.75">
      <c r="A104" s="55" t="s">
        <v>216</v>
      </c>
      <c r="B104" s="594">
        <f>Returns!B5</f>
        <v>151.84758620689655</v>
      </c>
      <c r="C104" s="594">
        <f>Returns!C5</f>
        <v>143.61517241379309</v>
      </c>
      <c r="D104" s="594">
        <f>Returns!D5</f>
        <v>161.68206896551723</v>
      </c>
      <c r="E104" s="594">
        <f>Returns!E5</f>
        <v>151.60965517241377</v>
      </c>
      <c r="F104" s="594">
        <f>Returns!F5</f>
        <v>158.82689655172413</v>
      </c>
      <c r="G104" s="594">
        <f>Returns!G5</f>
        <v>131.35379310344828</v>
      </c>
      <c r="H104" s="594">
        <f>Returns!H5</f>
        <v>151.10206896551725</v>
      </c>
      <c r="HS104" s="68"/>
      <c r="HT104" s="68"/>
      <c r="HU104" s="68"/>
      <c r="HV104" s="68"/>
      <c r="HW104" s="68"/>
      <c r="HX104" s="68"/>
      <c r="HY104" s="68"/>
      <c r="HZ104" s="68"/>
      <c r="IA104" s="68"/>
      <c r="IB104" s="68"/>
      <c r="IC104" s="68"/>
      <c r="ID104" s="68"/>
      <c r="IE104" s="68"/>
      <c r="IF104" s="68"/>
      <c r="IG104" s="68"/>
      <c r="IH104" s="68"/>
      <c r="II104" s="68"/>
      <c r="IJ104" s="68"/>
      <c r="IK104" s="68"/>
      <c r="IL104" s="68"/>
      <c r="IM104" s="68"/>
      <c r="IN104" s="68"/>
      <c r="IO104" s="68"/>
      <c r="IP104" s="68"/>
      <c r="IQ104" s="68"/>
      <c r="IR104" s="68"/>
      <c r="IS104" s="68"/>
      <c r="IT104" s="68"/>
      <c r="IU104" s="68"/>
      <c r="IV104" s="68"/>
      <c r="IW104" s="68"/>
      <c r="IX104" s="68"/>
      <c r="IY104" s="68"/>
      <c r="IZ104" s="68"/>
      <c r="JA104" s="68"/>
      <c r="JB104" s="68"/>
      <c r="JC104" s="68"/>
      <c r="JD104" s="68"/>
      <c r="JE104" s="68"/>
      <c r="JF104" s="68"/>
      <c r="JG104" s="68"/>
      <c r="JH104" s="68"/>
      <c r="JI104" s="68"/>
      <c r="JJ104" s="68"/>
      <c r="JK104" s="68"/>
      <c r="JL104" s="68"/>
      <c r="JM104" s="68"/>
      <c r="JN104" s="68"/>
      <c r="JO104" s="68"/>
      <c r="JP104" s="68"/>
      <c r="JQ104" s="68"/>
      <c r="JR104" s="68"/>
      <c r="JS104" s="68"/>
      <c r="JT104" s="68"/>
      <c r="JU104" s="68"/>
      <c r="JV104" s="68"/>
      <c r="JW104" s="68"/>
      <c r="JX104" s="68"/>
      <c r="JY104" s="68"/>
      <c r="JZ104" s="68"/>
      <c r="KA104" s="68"/>
      <c r="KB104" s="68"/>
      <c r="KC104" s="68"/>
      <c r="KD104" s="68"/>
      <c r="KE104" s="68"/>
      <c r="KF104" s="68"/>
      <c r="KG104" s="68"/>
      <c r="KH104" s="68"/>
      <c r="KI104" s="68"/>
      <c r="KJ104" s="68"/>
      <c r="KK104" s="68"/>
      <c r="KL104" s="68"/>
      <c r="KM104" s="68"/>
      <c r="KN104" s="1471"/>
      <c r="KO104" s="68"/>
      <c r="KP104" s="68"/>
      <c r="KQ104" s="68"/>
      <c r="KR104" s="68"/>
      <c r="KS104" s="68"/>
      <c r="KT104" s="68"/>
      <c r="KU104" s="68"/>
      <c r="KV104" s="68"/>
      <c r="KW104" s="68"/>
      <c r="KX104" s="68"/>
      <c r="KY104" s="68"/>
      <c r="KZ104" s="68"/>
      <c r="LA104" s="68"/>
      <c r="LB104" s="68"/>
      <c r="LC104" s="68"/>
      <c r="LD104" s="68"/>
      <c r="LE104" s="68"/>
      <c r="LF104" s="68"/>
      <c r="LG104" s="68"/>
      <c r="LH104" s="68"/>
      <c r="LI104" s="68"/>
      <c r="LJ104" s="68"/>
      <c r="LK104" s="68"/>
      <c r="LL104" s="68"/>
      <c r="LM104" s="68"/>
      <c r="LN104" s="68"/>
      <c r="LO104" s="68"/>
      <c r="LP104" s="68"/>
      <c r="LQ104" s="68">
        <v>1845</v>
      </c>
      <c r="LR104" s="68">
        <v>0</v>
      </c>
      <c r="LS104" s="68">
        <v>0</v>
      </c>
      <c r="LT104" s="68">
        <v>1102</v>
      </c>
      <c r="LU104" s="68">
        <v>2198</v>
      </c>
      <c r="LV104" s="68">
        <v>0</v>
      </c>
      <c r="LW104" s="68">
        <v>0</v>
      </c>
      <c r="LX104" s="68">
        <v>1300</v>
      </c>
      <c r="LY104" s="68">
        <v>0</v>
      </c>
      <c r="LZ104" s="68">
        <v>0</v>
      </c>
      <c r="MA104" s="68">
        <v>1994</v>
      </c>
      <c r="MB104" s="68">
        <v>1973</v>
      </c>
      <c r="MC104" s="68">
        <v>1646</v>
      </c>
      <c r="MD104" s="68">
        <v>625</v>
      </c>
      <c r="ME104" s="68">
        <v>941</v>
      </c>
      <c r="MF104" s="68">
        <v>0</v>
      </c>
      <c r="MG104" s="68">
        <v>0</v>
      </c>
      <c r="MH104" s="68">
        <v>1400</v>
      </c>
      <c r="MI104" s="68">
        <v>2100</v>
      </c>
      <c r="MJ104" s="68">
        <v>900</v>
      </c>
      <c r="MK104" s="68">
        <v>0</v>
      </c>
      <c r="ML104" s="68">
        <v>1400</v>
      </c>
      <c r="MM104" s="68">
        <v>0</v>
      </c>
      <c r="MN104" s="68">
        <v>0</v>
      </c>
      <c r="MO104" s="68">
        <v>0</v>
      </c>
      <c r="MP104" s="68">
        <v>3134</v>
      </c>
      <c r="MQ104" s="68">
        <v>1303</v>
      </c>
      <c r="MR104" s="68">
        <v>647</v>
      </c>
      <c r="MS104" s="68">
        <v>713</v>
      </c>
      <c r="MT104" s="68">
        <v>0</v>
      </c>
      <c r="MU104" s="68">
        <v>0</v>
      </c>
      <c r="MV104" s="68">
        <v>0</v>
      </c>
      <c r="MW104" s="68">
        <v>589</v>
      </c>
      <c r="MX104" s="68">
        <v>82</v>
      </c>
      <c r="MY104" s="68">
        <v>519</v>
      </c>
      <c r="MZ104" s="68">
        <v>550</v>
      </c>
      <c r="NA104" s="68">
        <v>0</v>
      </c>
      <c r="NB104" s="68">
        <v>0</v>
      </c>
      <c r="NC104" s="68">
        <v>550</v>
      </c>
      <c r="ND104" s="68">
        <v>550</v>
      </c>
    </row>
    <row r="105" spans="1:368" s="1509" customFormat="1" ht="12.75">
      <c r="A105" s="1507" t="s">
        <v>585</v>
      </c>
      <c r="B105" s="1508"/>
      <c r="C105" s="1508">
        <v>12</v>
      </c>
      <c r="D105" s="1508"/>
      <c r="E105" s="1508"/>
      <c r="F105" s="1508"/>
      <c r="G105" s="1508"/>
      <c r="H105" s="1508"/>
      <c r="HS105" s="1510"/>
      <c r="HT105" s="1510"/>
      <c r="HU105" s="1510"/>
      <c r="HV105" s="1510"/>
      <c r="HW105" s="1510"/>
      <c r="HX105" s="1510"/>
      <c r="HY105" s="1510"/>
      <c r="HZ105" s="1510"/>
      <c r="IA105" s="1510"/>
      <c r="IB105" s="1510"/>
      <c r="IC105" s="1510"/>
      <c r="ID105" s="1510"/>
      <c r="IE105" s="1510"/>
      <c r="IF105" s="1510"/>
      <c r="IG105" s="1510"/>
      <c r="IH105" s="1510"/>
      <c r="II105" s="1510"/>
      <c r="IJ105" s="1510"/>
      <c r="IK105" s="1510"/>
      <c r="IL105" s="1510"/>
      <c r="IM105" s="1510"/>
      <c r="IN105" s="1510"/>
      <c r="IO105" s="1510"/>
      <c r="IP105" s="1510"/>
      <c r="IQ105" s="1510"/>
      <c r="IR105" s="1510"/>
      <c r="IS105" s="1510"/>
      <c r="IT105" s="1510"/>
      <c r="IU105" s="1510"/>
      <c r="IV105" s="1510"/>
      <c r="IW105" s="1510"/>
      <c r="IX105" s="1510"/>
      <c r="IY105" s="1510"/>
      <c r="IZ105" s="1510"/>
      <c r="JA105" s="1510"/>
      <c r="JB105" s="1510"/>
      <c r="JC105" s="1510"/>
      <c r="JD105" s="1510"/>
      <c r="JE105" s="1510"/>
      <c r="JF105" s="1510"/>
      <c r="JG105" s="1510"/>
      <c r="JH105" s="1510"/>
      <c r="JI105" s="1510"/>
      <c r="JJ105" s="1510"/>
      <c r="JK105" s="1510"/>
      <c r="JL105" s="1510"/>
      <c r="JM105" s="1510"/>
      <c r="JN105" s="1510"/>
      <c r="JO105" s="1510"/>
      <c r="JP105" s="1510"/>
      <c r="JQ105" s="1510"/>
      <c r="JR105" s="1510"/>
      <c r="JS105" s="1510"/>
      <c r="JT105" s="1510"/>
      <c r="JU105" s="1510"/>
      <c r="JV105" s="1510"/>
      <c r="JW105" s="1510"/>
      <c r="JX105" s="1510"/>
      <c r="JY105" s="1510"/>
      <c r="JZ105" s="1510"/>
      <c r="KA105" s="1510"/>
      <c r="KB105" s="1510"/>
      <c r="KC105" s="1510"/>
      <c r="KD105" s="1510"/>
      <c r="KE105" s="1510"/>
      <c r="KF105" s="1510"/>
      <c r="KG105" s="1510"/>
      <c r="KH105" s="1510"/>
      <c r="KI105" s="1510"/>
      <c r="KJ105" s="1510"/>
      <c r="KK105" s="1510"/>
      <c r="KL105" s="1510"/>
      <c r="KM105" s="1510"/>
      <c r="KN105" s="1510"/>
      <c r="KO105" s="1510"/>
      <c r="KP105" s="1510"/>
      <c r="KQ105" s="1510"/>
      <c r="KR105" s="1510"/>
      <c r="KS105" s="1510"/>
      <c r="KT105" s="1510"/>
      <c r="KU105" s="1510"/>
      <c r="KV105" s="1510"/>
      <c r="KW105" s="1510"/>
      <c r="KX105" s="1510"/>
      <c r="KY105" s="1510"/>
      <c r="KZ105" s="1510"/>
      <c r="LA105" s="1510"/>
      <c r="LB105" s="1510"/>
      <c r="LC105" s="1510"/>
      <c r="LD105" s="1510"/>
      <c r="LE105" s="1510"/>
      <c r="LF105" s="1510"/>
      <c r="LG105" s="1510"/>
      <c r="LH105" s="1510"/>
      <c r="LI105" s="1510"/>
      <c r="LJ105" s="1510"/>
      <c r="LK105" s="1510"/>
      <c r="LL105" s="1510"/>
      <c r="LM105" s="1510"/>
      <c r="LN105" s="1510"/>
      <c r="LO105" s="1510"/>
      <c r="LP105" s="1510"/>
      <c r="LQ105" s="1510">
        <v>13</v>
      </c>
      <c r="LR105" s="1510">
        <v>4.5</v>
      </c>
      <c r="LS105" s="1510">
        <v>4.5</v>
      </c>
      <c r="LT105" s="1510">
        <v>13</v>
      </c>
      <c r="LU105" s="1510">
        <v>6.5</v>
      </c>
      <c r="LV105" s="1510">
        <v>0</v>
      </c>
      <c r="LW105" s="1510">
        <v>0</v>
      </c>
      <c r="LX105" s="1510">
        <v>11</v>
      </c>
      <c r="LY105" s="1510">
        <v>4.5</v>
      </c>
      <c r="LZ105" s="1510">
        <v>4.5</v>
      </c>
      <c r="MA105" s="1510">
        <v>13</v>
      </c>
      <c r="MB105" s="1510">
        <v>9</v>
      </c>
      <c r="MC105" s="1510">
        <v>5.5</v>
      </c>
      <c r="MD105" s="1510">
        <v>6.5</v>
      </c>
      <c r="ME105" s="1510">
        <v>6.5</v>
      </c>
      <c r="MF105" s="1510">
        <v>6.5</v>
      </c>
      <c r="MG105" s="1510">
        <v>6.5</v>
      </c>
      <c r="MH105" s="1510">
        <v>13</v>
      </c>
      <c r="MI105" s="1510">
        <v>7.5</v>
      </c>
      <c r="MJ105" s="1510">
        <v>9.5</v>
      </c>
      <c r="MK105" s="1510">
        <v>13</v>
      </c>
      <c r="ML105" s="1510">
        <v>7.5</v>
      </c>
      <c r="MM105" s="1510">
        <v>7.5</v>
      </c>
      <c r="MN105" s="1510">
        <v>7.5</v>
      </c>
      <c r="MO105" s="1510">
        <v>0</v>
      </c>
      <c r="MP105" s="1510">
        <v>5.5</v>
      </c>
      <c r="MQ105" s="1510">
        <v>4.5</v>
      </c>
      <c r="MR105" s="1510">
        <v>7.5</v>
      </c>
      <c r="MS105" s="1510">
        <v>5.5</v>
      </c>
      <c r="MT105" s="1510">
        <v>5.5</v>
      </c>
      <c r="MU105" s="1510">
        <v>0</v>
      </c>
      <c r="MV105" s="1510">
        <v>0</v>
      </c>
      <c r="MW105" s="1510">
        <v>7.5</v>
      </c>
      <c r="MX105" s="1510">
        <v>4</v>
      </c>
      <c r="MY105" s="1510">
        <v>6.5</v>
      </c>
      <c r="MZ105" s="1510">
        <v>6.5</v>
      </c>
      <c r="NA105" s="1510">
        <v>6.5</v>
      </c>
      <c r="NB105" s="1510">
        <v>6.5</v>
      </c>
      <c r="NC105" s="1510">
        <v>13</v>
      </c>
      <c r="ND105" s="1510">
        <v>6.5</v>
      </c>
    </row>
    <row r="106" spans="1:368" ht="12.75">
      <c r="A106" s="55" t="s">
        <v>586</v>
      </c>
      <c r="B106" s="594" t="e">
        <f>'Deployment needs'!#REF!*10*20/2.45</f>
        <v>#REF!</v>
      </c>
      <c r="C106" s="594" t="e">
        <f>'Deployment needs'!#REF!*10*20/2.45</f>
        <v>#REF!</v>
      </c>
      <c r="D106" s="594" t="e">
        <f>'Deployment needs'!#REF!*10*20/2.45</f>
        <v>#REF!</v>
      </c>
      <c r="E106" s="594" t="e">
        <f>'Deployment needs'!#REF!*10*20/2.45</f>
        <v>#REF!</v>
      </c>
      <c r="F106" s="594">
        <f>'Deployment needs'!C80*10*20/2.45</f>
        <v>68.99579231025001</v>
      </c>
      <c r="G106" s="594">
        <f>'Deployment needs'!D80*10*20/2.45</f>
        <v>65.255186835579607</v>
      </c>
      <c r="H106" s="594">
        <f>'Deployment needs'!E80*10*20/2.45</f>
        <v>73.464338349355302</v>
      </c>
      <c r="HS106" s="68"/>
      <c r="HT106" s="68"/>
      <c r="HU106" s="68"/>
      <c r="HV106" s="68"/>
      <c r="HW106" s="68"/>
      <c r="HX106" s="68"/>
      <c r="HY106" s="68"/>
      <c r="HZ106" s="68"/>
      <c r="IA106" s="68"/>
      <c r="IB106" s="68"/>
      <c r="IC106" s="68"/>
      <c r="ID106" s="68"/>
      <c r="IE106" s="68"/>
      <c r="IF106" s="68"/>
      <c r="IG106" s="68"/>
      <c r="IH106" s="68"/>
      <c r="II106" s="68"/>
      <c r="IJ106" s="68"/>
      <c r="IK106" s="68"/>
      <c r="IL106" s="68"/>
      <c r="IM106" s="68"/>
      <c r="IN106" s="68"/>
      <c r="IO106" s="68"/>
      <c r="IP106" s="68"/>
      <c r="IQ106" s="68"/>
      <c r="IR106" s="68"/>
      <c r="IS106" s="68"/>
      <c r="IT106" s="68"/>
      <c r="IU106" s="68"/>
      <c r="IV106" s="68"/>
      <c r="IW106" s="68"/>
      <c r="IX106" s="68"/>
      <c r="IY106" s="68"/>
      <c r="IZ106" s="68"/>
      <c r="JA106" s="68"/>
      <c r="JB106" s="68"/>
      <c r="JC106" s="68"/>
      <c r="JD106" s="68"/>
      <c r="JE106" s="68"/>
      <c r="JF106" s="68"/>
      <c r="JG106" s="68"/>
      <c r="JH106" s="68"/>
      <c r="JI106" s="68"/>
      <c r="JJ106" s="68"/>
      <c r="JK106" s="68"/>
      <c r="JL106" s="68"/>
      <c r="JM106" s="68"/>
      <c r="JN106" s="68"/>
      <c r="JO106" s="68"/>
      <c r="JP106" s="68"/>
      <c r="JQ106" s="68"/>
      <c r="JR106" s="68"/>
      <c r="JS106" s="68"/>
      <c r="JT106" s="68"/>
      <c r="JU106" s="68"/>
      <c r="JV106" s="68"/>
      <c r="JW106" s="68"/>
      <c r="JX106" s="68"/>
      <c r="JY106" s="68"/>
      <c r="JZ106" s="68"/>
      <c r="KA106" s="68"/>
      <c r="KB106" s="68"/>
      <c r="KC106" s="68"/>
      <c r="KD106" s="68"/>
      <c r="KE106" s="68"/>
      <c r="KF106" s="68"/>
      <c r="KG106" s="68"/>
      <c r="KH106" s="68"/>
      <c r="KI106" s="68"/>
      <c r="KJ106" s="68"/>
      <c r="KK106" s="68"/>
      <c r="KL106" s="68"/>
      <c r="KM106" s="68"/>
      <c r="KN106" s="1471"/>
      <c r="KO106" s="68"/>
      <c r="KP106" s="68"/>
      <c r="KQ106" s="68"/>
      <c r="KR106" s="68"/>
      <c r="KS106" s="68"/>
      <c r="KT106" s="68"/>
      <c r="KU106" s="68"/>
      <c r="KV106" s="68"/>
      <c r="KW106" s="68"/>
      <c r="KX106" s="68"/>
      <c r="KY106" s="68"/>
      <c r="KZ106" s="68"/>
      <c r="LA106" s="68"/>
      <c r="LB106" s="68"/>
      <c r="LC106" s="68"/>
      <c r="LD106" s="68"/>
      <c r="LE106" s="68"/>
      <c r="LF106" s="68"/>
      <c r="LG106" s="68"/>
      <c r="LH106" s="68"/>
      <c r="LI106" s="68"/>
      <c r="LJ106" s="68"/>
      <c r="LK106" s="68"/>
      <c r="LL106" s="68"/>
      <c r="LM106" s="68"/>
      <c r="LN106" s="68"/>
      <c r="LO106" s="68"/>
      <c r="LP106" s="68"/>
      <c r="LQ106" s="1047">
        <f t="shared" ref="LQ106:LX106" si="214">LQ105*9*30/2.45</f>
        <v>1432.6530612244896</v>
      </c>
      <c r="LR106" s="1047">
        <f t="shared" si="214"/>
        <v>495.91836734693874</v>
      </c>
      <c r="LS106" s="1047">
        <f t="shared" si="214"/>
        <v>495.91836734693874</v>
      </c>
      <c r="LT106" s="1047">
        <f>LT105*9*30/2.58</f>
        <v>1360.4651162790697</v>
      </c>
      <c r="LU106" s="1047">
        <f>LU105*9*30/2.34</f>
        <v>750</v>
      </c>
      <c r="LV106" s="1047">
        <f>LV105*9*30/2.58</f>
        <v>0</v>
      </c>
      <c r="LW106" s="1047">
        <f>LW105*9*30/2.58</f>
        <v>0</v>
      </c>
      <c r="LX106" s="1047">
        <f>LX105*9*30/2.58</f>
        <v>1151.1627906976744</v>
      </c>
      <c r="LY106" s="1047">
        <f>LY105*9*30/2.58</f>
        <v>470.93023255813949</v>
      </c>
      <c r="LZ106" s="1047">
        <f>LZ105*9*30/2.58</f>
        <v>470.93023255813949</v>
      </c>
      <c r="MA106" s="1047">
        <f>MA105*9*30/2.58</f>
        <v>1360.4651162790697</v>
      </c>
      <c r="MB106" s="1047">
        <f>MB105*9*30/2.58</f>
        <v>941.86046511627899</v>
      </c>
      <c r="MC106" s="1047">
        <f>MC105*9*30/2.58</f>
        <v>575.58139534883719</v>
      </c>
      <c r="MD106" s="1047">
        <f>MD105*9*30/2.58</f>
        <v>680.23255813953483</v>
      </c>
      <c r="ME106" s="1047">
        <f>ME105*9*30/2.58</f>
        <v>680.23255813953483</v>
      </c>
      <c r="MF106" s="1047">
        <f t="shared" ref="MF106:MH106" si="215">MF105*9*30/2.58</f>
        <v>680.23255813953483</v>
      </c>
      <c r="MG106" s="1047">
        <f t="shared" si="215"/>
        <v>680.23255813953483</v>
      </c>
      <c r="MH106" s="1047">
        <f t="shared" si="215"/>
        <v>1360.4651162790697</v>
      </c>
      <c r="MI106" s="1047">
        <f t="shared" ref="MI106:MK106" si="216">MI105*9*30/2.58</f>
        <v>784.88372093023258</v>
      </c>
      <c r="MJ106" s="1047">
        <f t="shared" si="216"/>
        <v>994.18604651162786</v>
      </c>
      <c r="MK106" s="1047">
        <f t="shared" si="216"/>
        <v>1360.4651162790697</v>
      </c>
      <c r="ML106" s="1047">
        <f t="shared" ref="ML106:MR106" si="217">ML105*9*30/2.58</f>
        <v>784.88372093023258</v>
      </c>
      <c r="MM106" s="1047">
        <f t="shared" si="217"/>
        <v>784.88372093023258</v>
      </c>
      <c r="MN106" s="1047">
        <f t="shared" si="217"/>
        <v>784.88372093023258</v>
      </c>
      <c r="MO106" s="1047">
        <f t="shared" si="217"/>
        <v>0</v>
      </c>
      <c r="MP106" s="1047">
        <f t="shared" si="217"/>
        <v>575.58139534883719</v>
      </c>
      <c r="MQ106" s="1047">
        <f t="shared" si="217"/>
        <v>470.93023255813949</v>
      </c>
      <c r="MR106" s="1047">
        <f>MR105*6.5*30/2.58</f>
        <v>566.8604651162791</v>
      </c>
      <c r="MS106" s="1047">
        <f>MS105*9*30/2.58</f>
        <v>575.58139534883719</v>
      </c>
      <c r="MT106" s="1047">
        <f t="shared" ref="MT106:MV106" si="218">MT105*9*30/2.58</f>
        <v>575.58139534883719</v>
      </c>
      <c r="MU106" s="1047">
        <v>0</v>
      </c>
      <c r="MV106" s="1047">
        <f t="shared" si="218"/>
        <v>0</v>
      </c>
      <c r="MW106" s="1047">
        <f>MW105*9*30/2.58</f>
        <v>784.88372093023258</v>
      </c>
      <c r="MX106" s="1047">
        <f>MX105*9*30/2.58</f>
        <v>418.60465116279067</v>
      </c>
      <c r="MY106" s="1047">
        <f>MY105*9*30/2.58</f>
        <v>680.23255813953483</v>
      </c>
      <c r="MZ106" s="1047">
        <f>MZ105*9*30/2.58</f>
        <v>680.23255813953483</v>
      </c>
      <c r="NA106" s="1047">
        <f>NA105*9*30/2.58</f>
        <v>680.23255813953483</v>
      </c>
      <c r="NB106" s="1047">
        <f>NB105*9*30/2.58</f>
        <v>680.23255813953483</v>
      </c>
      <c r="NC106" s="1047">
        <f>NC105*9*30/2.58</f>
        <v>1360.4651162790697</v>
      </c>
      <c r="ND106" s="1047">
        <f>ND105*9*30/2.58</f>
        <v>680.23255813953483</v>
      </c>
    </row>
    <row r="107" spans="1:368" s="1509" customFormat="1" ht="12.75">
      <c r="A107" s="1507" t="s">
        <v>587</v>
      </c>
      <c r="B107" s="1508"/>
      <c r="C107" s="1508">
        <v>7</v>
      </c>
      <c r="D107" s="1508"/>
      <c r="E107" s="1508"/>
      <c r="F107" s="1508"/>
      <c r="G107" s="1508"/>
      <c r="H107" s="1508"/>
      <c r="HS107" s="1510"/>
      <c r="HT107" s="1510"/>
      <c r="HU107" s="1510"/>
      <c r="HV107" s="1510"/>
      <c r="HW107" s="1510"/>
      <c r="HX107" s="1510"/>
      <c r="HY107" s="1510"/>
      <c r="HZ107" s="1510"/>
      <c r="IA107" s="1510"/>
      <c r="IB107" s="1510"/>
      <c r="IC107" s="1510"/>
      <c r="ID107" s="1510"/>
      <c r="IE107" s="1510"/>
      <c r="IF107" s="1510"/>
      <c r="IG107" s="1510"/>
      <c r="IH107" s="1510"/>
      <c r="II107" s="1510"/>
      <c r="IJ107" s="1510"/>
      <c r="IK107" s="1510"/>
      <c r="IL107" s="1510"/>
      <c r="IM107" s="1510"/>
      <c r="IN107" s="1510"/>
      <c r="IO107" s="1510"/>
      <c r="IP107" s="1510"/>
      <c r="IQ107" s="1510"/>
      <c r="IR107" s="1510"/>
      <c r="IS107" s="1510"/>
      <c r="IT107" s="1510"/>
      <c r="IU107" s="1510"/>
      <c r="IV107" s="1510"/>
      <c r="IW107" s="1510"/>
      <c r="IX107" s="1510"/>
      <c r="IY107" s="1510"/>
      <c r="IZ107" s="1510"/>
      <c r="JA107" s="1510"/>
      <c r="JB107" s="1510"/>
      <c r="JC107" s="1510"/>
      <c r="JD107" s="1510"/>
      <c r="JE107" s="1510"/>
      <c r="JF107" s="1510"/>
      <c r="JG107" s="1510"/>
      <c r="JH107" s="1510"/>
      <c r="JI107" s="1510"/>
      <c r="JJ107" s="1510"/>
      <c r="JK107" s="1510"/>
      <c r="JL107" s="1510"/>
      <c r="JM107" s="1510"/>
      <c r="JN107" s="1510"/>
      <c r="JO107" s="1510"/>
      <c r="JP107" s="1510"/>
      <c r="JQ107" s="1510"/>
      <c r="JR107" s="1510"/>
      <c r="JS107" s="1510"/>
      <c r="JT107" s="1510"/>
      <c r="JU107" s="1510"/>
      <c r="JV107" s="1510"/>
      <c r="JW107" s="1510"/>
      <c r="JX107" s="1510"/>
      <c r="JY107" s="1510"/>
      <c r="JZ107" s="1510"/>
      <c r="KA107" s="1510"/>
      <c r="KB107" s="1510"/>
      <c r="KC107" s="1510"/>
      <c r="KD107" s="1510"/>
      <c r="KE107" s="1510"/>
      <c r="KF107" s="1510"/>
      <c r="KG107" s="1510"/>
      <c r="KH107" s="1510"/>
      <c r="KI107" s="1510"/>
      <c r="KJ107" s="1510"/>
      <c r="KK107" s="1510"/>
      <c r="KL107" s="1510"/>
      <c r="KM107" s="1510"/>
      <c r="KN107" s="1510"/>
      <c r="KO107" s="1510"/>
      <c r="KP107" s="1510"/>
      <c r="KQ107" s="1510"/>
      <c r="KR107" s="1510"/>
      <c r="KS107" s="1510"/>
      <c r="KT107" s="1510"/>
      <c r="KU107" s="1510"/>
      <c r="KV107" s="1510"/>
      <c r="KW107" s="1510"/>
      <c r="KX107" s="1510"/>
      <c r="KY107" s="1510"/>
      <c r="KZ107" s="1510"/>
      <c r="LA107" s="1510"/>
      <c r="LB107" s="1510"/>
      <c r="LC107" s="1510"/>
      <c r="LD107" s="1510"/>
      <c r="LE107" s="1510"/>
      <c r="LF107" s="1510"/>
      <c r="LG107" s="1510"/>
      <c r="LH107" s="1510"/>
      <c r="LI107" s="1510"/>
      <c r="LJ107" s="1510"/>
      <c r="LK107" s="1510"/>
      <c r="LL107" s="1510"/>
      <c r="LM107" s="1510"/>
      <c r="LN107" s="1510"/>
      <c r="LO107" s="1510"/>
      <c r="LP107" s="1510"/>
      <c r="LQ107" s="1510">
        <v>13</v>
      </c>
      <c r="LR107" s="1510">
        <v>0</v>
      </c>
      <c r="LS107" s="1510">
        <v>13</v>
      </c>
      <c r="LT107" s="1510">
        <v>11.5</v>
      </c>
      <c r="LU107" s="1510">
        <v>7</v>
      </c>
      <c r="LV107" s="1510">
        <v>0</v>
      </c>
      <c r="LW107" s="1510">
        <v>0</v>
      </c>
      <c r="LX107" s="1510">
        <v>11</v>
      </c>
      <c r="LY107" s="1510">
        <v>0</v>
      </c>
      <c r="LZ107" s="1510">
        <v>13</v>
      </c>
      <c r="MA107" s="1510">
        <v>13</v>
      </c>
      <c r="MB107" s="1510">
        <v>7</v>
      </c>
      <c r="MC107" s="1510">
        <v>5</v>
      </c>
      <c r="MD107" s="1510">
        <v>7</v>
      </c>
      <c r="ME107" s="1510">
        <v>0</v>
      </c>
      <c r="MF107" s="1510">
        <v>0</v>
      </c>
      <c r="MG107" s="1510">
        <v>7</v>
      </c>
      <c r="MH107" s="1510">
        <v>7</v>
      </c>
      <c r="MI107" s="1510">
        <v>6</v>
      </c>
      <c r="MJ107" s="1510">
        <v>8</v>
      </c>
      <c r="MK107" s="1510">
        <v>11</v>
      </c>
      <c r="ML107" s="1510">
        <v>0</v>
      </c>
      <c r="MM107" s="1510">
        <v>0</v>
      </c>
      <c r="MN107" s="1510">
        <v>7.5</v>
      </c>
      <c r="MO107" s="1510">
        <v>0</v>
      </c>
      <c r="MP107" s="1510">
        <v>5.5</v>
      </c>
      <c r="MQ107" s="1510">
        <v>0</v>
      </c>
      <c r="MR107" s="1510">
        <v>7.5</v>
      </c>
      <c r="MS107" s="1510">
        <v>0</v>
      </c>
      <c r="MT107" s="1510">
        <v>0</v>
      </c>
      <c r="MU107" s="1510">
        <v>0</v>
      </c>
      <c r="MV107" s="1510">
        <v>0</v>
      </c>
      <c r="MW107" s="1510">
        <v>7.5</v>
      </c>
      <c r="MX107" s="1510">
        <v>4</v>
      </c>
      <c r="MY107" s="1510">
        <v>2</v>
      </c>
      <c r="MZ107" s="1510">
        <v>0</v>
      </c>
      <c r="NA107" s="1510">
        <v>0</v>
      </c>
      <c r="NB107" s="1510">
        <v>0</v>
      </c>
      <c r="NC107" s="1510">
        <v>6.5</v>
      </c>
      <c r="ND107" s="1510">
        <v>6.5</v>
      </c>
    </row>
    <row r="108" spans="1:368" ht="12.75">
      <c r="A108" s="55" t="s">
        <v>588</v>
      </c>
      <c r="B108" s="594" t="e">
        <f>'Deployment needs'!#REF!*10*20/2.45</f>
        <v>#REF!</v>
      </c>
      <c r="C108" s="594" t="e">
        <f>'Deployment needs'!#REF!*10*20/2.45</f>
        <v>#REF!</v>
      </c>
      <c r="D108" s="594" t="e">
        <f>'Deployment needs'!#REF!*10*20/2.45</f>
        <v>#REF!</v>
      </c>
      <c r="E108" s="594" t="e">
        <f>'Deployment needs'!#REF!*10*20/2.45</f>
        <v>#REF!</v>
      </c>
      <c r="F108" s="594">
        <f>'Deployment needs'!C127*10*20/2.45</f>
        <v>41.849621838094841</v>
      </c>
      <c r="G108" s="594">
        <f>'Deployment needs'!D127*10*20/2.45</f>
        <v>39.580745442610535</v>
      </c>
      <c r="H108" s="594">
        <f>'Deployment needs'!E127*10*20/2.45</f>
        <v>44.560032946380524</v>
      </c>
      <c r="HS108" s="68"/>
      <c r="HT108" s="68"/>
      <c r="HU108" s="68"/>
      <c r="HV108" s="68"/>
      <c r="HW108" s="68"/>
      <c r="HX108" s="68"/>
      <c r="HY108" s="68"/>
      <c r="HZ108" s="68"/>
      <c r="IA108" s="68"/>
      <c r="IB108" s="68"/>
      <c r="IC108" s="68"/>
      <c r="ID108" s="68"/>
      <c r="IE108" s="68"/>
      <c r="IF108" s="68"/>
      <c r="IG108" s="68"/>
      <c r="IH108" s="68"/>
      <c r="II108" s="68"/>
      <c r="IJ108" s="68"/>
      <c r="IK108" s="68"/>
      <c r="IL108" s="68"/>
      <c r="IM108" s="68"/>
      <c r="IN108" s="68"/>
      <c r="IO108" s="68"/>
      <c r="IP108" s="68"/>
      <c r="IQ108" s="68"/>
      <c r="IR108" s="68"/>
      <c r="IS108" s="68"/>
      <c r="IT108" s="68"/>
      <c r="IU108" s="68"/>
      <c r="IV108" s="68"/>
      <c r="IW108" s="68"/>
      <c r="IX108" s="68"/>
      <c r="IY108" s="68"/>
      <c r="IZ108" s="68"/>
      <c r="JA108" s="68"/>
      <c r="JB108" s="68"/>
      <c r="JC108" s="68"/>
      <c r="JD108" s="68"/>
      <c r="JE108" s="68"/>
      <c r="JF108" s="68"/>
      <c r="JG108" s="68"/>
      <c r="JH108" s="68"/>
      <c r="JI108" s="68"/>
      <c r="JJ108" s="68"/>
      <c r="JK108" s="68"/>
      <c r="JL108" s="68"/>
      <c r="JM108" s="68"/>
      <c r="JN108" s="68"/>
      <c r="JO108" s="68"/>
      <c r="JP108" s="68"/>
      <c r="JQ108" s="68"/>
      <c r="JR108" s="68"/>
      <c r="JS108" s="68"/>
      <c r="JT108" s="68"/>
      <c r="JU108" s="68"/>
      <c r="JV108" s="68"/>
      <c r="JW108" s="68"/>
      <c r="JX108" s="68"/>
      <c r="JY108" s="68"/>
      <c r="JZ108" s="68"/>
      <c r="KA108" s="68"/>
      <c r="KB108" s="68"/>
      <c r="KC108" s="68"/>
      <c r="KD108" s="68"/>
      <c r="KE108" s="68"/>
      <c r="KF108" s="68"/>
      <c r="KG108" s="68"/>
      <c r="KH108" s="68"/>
      <c r="KI108" s="68"/>
      <c r="KJ108" s="68"/>
      <c r="KK108" s="68"/>
      <c r="KL108" s="68"/>
      <c r="KM108" s="68"/>
      <c r="KN108" s="1471"/>
      <c r="KO108" s="68"/>
      <c r="KP108" s="68"/>
      <c r="KQ108" s="68"/>
      <c r="KR108" s="68"/>
      <c r="KS108" s="68"/>
      <c r="KT108" s="68"/>
      <c r="KU108" s="68"/>
      <c r="KV108" s="68"/>
      <c r="KW108" s="68"/>
      <c r="KX108" s="68"/>
      <c r="KY108" s="68"/>
      <c r="KZ108" s="68"/>
      <c r="LA108" s="68"/>
      <c r="LB108" s="68"/>
      <c r="LC108" s="68"/>
      <c r="LD108" s="68"/>
      <c r="LE108" s="68"/>
      <c r="LF108" s="68"/>
      <c r="LG108" s="68"/>
      <c r="LH108" s="68"/>
      <c r="LI108" s="68"/>
      <c r="LJ108" s="68"/>
      <c r="LK108" s="68"/>
      <c r="LL108" s="68"/>
      <c r="LM108" s="68"/>
      <c r="LN108" s="68"/>
      <c r="LO108" s="68"/>
      <c r="LP108" s="68"/>
      <c r="LQ108" s="1047">
        <f t="shared" ref="LQ108:LX108" si="219">LQ107*7*30/2.45</f>
        <v>1114.2857142857142</v>
      </c>
      <c r="LR108" s="1047">
        <f t="shared" si="219"/>
        <v>0</v>
      </c>
      <c r="LS108" s="1047">
        <f t="shared" si="219"/>
        <v>1114.2857142857142</v>
      </c>
      <c r="LT108" s="1047">
        <f>LT107*7*30/2.58</f>
        <v>936.04651162790697</v>
      </c>
      <c r="LU108" s="1047">
        <f>LU107*7*30/2.34</f>
        <v>628.20512820512829</v>
      </c>
      <c r="LV108" s="1047">
        <f>LV107*7*30/2.58</f>
        <v>0</v>
      </c>
      <c r="LW108" s="1047">
        <f>LW107*7*30/2.58</f>
        <v>0</v>
      </c>
      <c r="LX108" s="1047">
        <f>LX107*7*30/2.58</f>
        <v>895.34883720930225</v>
      </c>
      <c r="LY108" s="1047">
        <f>LY107*7*30/2.58</f>
        <v>0</v>
      </c>
      <c r="LZ108" s="1047">
        <f>LZ107*7*30/2.58</f>
        <v>1058.1395348837209</v>
      </c>
      <c r="MA108" s="1047">
        <f>MA107*7*30/2.58</f>
        <v>1058.1395348837209</v>
      </c>
      <c r="MB108" s="1047">
        <f>MB107*7*30/2.58</f>
        <v>569.76744186046506</v>
      </c>
      <c r="MC108" s="1047">
        <f>MC107*7*30/2.58</f>
        <v>406.97674418604652</v>
      </c>
      <c r="MD108" s="1047">
        <f>MD107*7*30/2.58</f>
        <v>569.76744186046506</v>
      </c>
      <c r="ME108" s="1047">
        <f>ME107*7*30/2.58</f>
        <v>0</v>
      </c>
      <c r="MF108" s="1047">
        <f t="shared" ref="MF108:MH108" si="220">MF107*7*30/2.58</f>
        <v>0</v>
      </c>
      <c r="MG108" s="1047">
        <f t="shared" si="220"/>
        <v>569.76744186046506</v>
      </c>
      <c r="MH108" s="1047">
        <f t="shared" si="220"/>
        <v>569.76744186046506</v>
      </c>
      <c r="MI108" s="1047">
        <f t="shared" ref="MI108:MK108" si="221">MI107*7*30/2.58</f>
        <v>488.37209302325579</v>
      </c>
      <c r="MJ108" s="1047">
        <f t="shared" si="221"/>
        <v>651.16279069767438</v>
      </c>
      <c r="MK108" s="1047">
        <f t="shared" si="221"/>
        <v>895.34883720930225</v>
      </c>
      <c r="ML108" s="1047">
        <f t="shared" ref="ML108:MR108" si="222">ML107*7*30/2.58</f>
        <v>0</v>
      </c>
      <c r="MM108" s="1047">
        <f t="shared" si="222"/>
        <v>0</v>
      </c>
      <c r="MN108" s="1047">
        <f t="shared" si="222"/>
        <v>610.46511627906978</v>
      </c>
      <c r="MO108" s="1047">
        <f t="shared" si="222"/>
        <v>0</v>
      </c>
      <c r="MP108" s="1047">
        <f t="shared" si="222"/>
        <v>447.67441860465112</v>
      </c>
      <c r="MQ108" s="1047">
        <f t="shared" si="222"/>
        <v>0</v>
      </c>
      <c r="MR108" s="1047">
        <f t="shared" si="222"/>
        <v>610.46511627906978</v>
      </c>
      <c r="MS108" s="1047">
        <f>MS107*7*30/2.58</f>
        <v>0</v>
      </c>
      <c r="MT108" s="1047">
        <f t="shared" ref="MT108:MV108" si="223">MT107*7*30/2.58</f>
        <v>0</v>
      </c>
      <c r="MU108" s="1047">
        <f t="shared" si="223"/>
        <v>0</v>
      </c>
      <c r="MV108" s="1047">
        <f t="shared" si="223"/>
        <v>0</v>
      </c>
      <c r="MW108" s="1047">
        <f>MW107*7*30/2.58</f>
        <v>610.46511627906978</v>
      </c>
      <c r="MX108" s="1047">
        <f>MX107*7*30/2.58</f>
        <v>325.58139534883719</v>
      </c>
      <c r="MY108" s="1047">
        <f>MY107*7*30/2.58</f>
        <v>162.7906976744186</v>
      </c>
      <c r="MZ108" s="1047">
        <f>MZ107*7*30/2.58</f>
        <v>0</v>
      </c>
      <c r="NA108" s="1047">
        <f>NA107*7*30/2.58</f>
        <v>0</v>
      </c>
      <c r="NB108" s="1047">
        <f>NB107*7*30/2.58</f>
        <v>0</v>
      </c>
      <c r="NC108" s="1047">
        <f>NC107*7*30/2.58</f>
        <v>529.06976744186045</v>
      </c>
      <c r="ND108" s="1047">
        <f>ND107*7*30/2.58</f>
        <v>529.06976744186045</v>
      </c>
    </row>
    <row r="109" spans="1:368" ht="12.75">
      <c r="A109" s="55" t="s">
        <v>589</v>
      </c>
      <c r="B109" s="594" t="e">
        <f t="shared" ref="B109:F109" si="224">B106+B108</f>
        <v>#REF!</v>
      </c>
      <c r="C109" s="594" t="e">
        <f t="shared" si="224"/>
        <v>#REF!</v>
      </c>
      <c r="D109" s="594" t="e">
        <f t="shared" si="224"/>
        <v>#REF!</v>
      </c>
      <c r="E109" s="594" t="e">
        <f t="shared" si="224"/>
        <v>#REF!</v>
      </c>
      <c r="F109" s="594">
        <f t="shared" si="224"/>
        <v>110.84541414834484</v>
      </c>
      <c r="G109" s="594">
        <f t="shared" ref="G109:H109" si="225">G106+G108</f>
        <v>104.83593227819014</v>
      </c>
      <c r="H109" s="594">
        <f t="shared" si="225"/>
        <v>118.02437129573582</v>
      </c>
      <c r="HS109" s="68"/>
      <c r="HT109" s="68"/>
      <c r="HU109" s="68"/>
      <c r="HV109" s="68"/>
      <c r="HW109" s="68"/>
      <c r="HX109" s="68"/>
      <c r="HY109" s="68"/>
      <c r="HZ109" s="68"/>
      <c r="IA109" s="68"/>
      <c r="IB109" s="68"/>
      <c r="IC109" s="68"/>
      <c r="ID109" s="68"/>
      <c r="IE109" s="68"/>
      <c r="IF109" s="68"/>
      <c r="IG109" s="68"/>
      <c r="IH109" s="68"/>
      <c r="II109" s="68"/>
      <c r="IJ109" s="68"/>
      <c r="IK109" s="68"/>
      <c r="IL109" s="68"/>
      <c r="IM109" s="68"/>
      <c r="IN109" s="68"/>
      <c r="IO109" s="68"/>
      <c r="IP109" s="68"/>
      <c r="IQ109" s="68"/>
      <c r="IR109" s="68"/>
      <c r="IS109" s="68"/>
      <c r="IT109" s="68"/>
      <c r="IU109" s="68"/>
      <c r="IV109" s="68"/>
      <c r="IW109" s="68"/>
      <c r="IX109" s="68"/>
      <c r="IY109" s="68"/>
      <c r="IZ109" s="68"/>
      <c r="JA109" s="68"/>
      <c r="JB109" s="68"/>
      <c r="JC109" s="68"/>
      <c r="JD109" s="68"/>
      <c r="JE109" s="68"/>
      <c r="JF109" s="68"/>
      <c r="JG109" s="68"/>
      <c r="JH109" s="68"/>
      <c r="JI109" s="68"/>
      <c r="JJ109" s="68"/>
      <c r="JK109" s="68"/>
      <c r="JL109" s="68"/>
      <c r="JM109" s="68"/>
      <c r="JN109" s="68"/>
      <c r="JO109" s="68"/>
      <c r="JP109" s="68"/>
      <c r="JQ109" s="68"/>
      <c r="JR109" s="68"/>
      <c r="JS109" s="68"/>
      <c r="JT109" s="68"/>
      <c r="JU109" s="68"/>
      <c r="JV109" s="68"/>
      <c r="JW109" s="68"/>
      <c r="JX109" s="68"/>
      <c r="JY109" s="68"/>
      <c r="JZ109" s="68"/>
      <c r="KA109" s="68"/>
      <c r="KB109" s="68"/>
      <c r="KC109" s="68"/>
      <c r="KD109" s="68"/>
      <c r="KE109" s="68"/>
      <c r="KF109" s="68"/>
      <c r="KG109" s="68"/>
      <c r="KH109" s="68"/>
      <c r="KI109" s="68"/>
      <c r="KJ109" s="68"/>
      <c r="KK109" s="68"/>
      <c r="KL109" s="68"/>
      <c r="KM109" s="68"/>
      <c r="KN109" s="1471"/>
      <c r="KO109" s="68"/>
      <c r="KP109" s="68"/>
      <c r="KQ109" s="68"/>
      <c r="KR109" s="68"/>
      <c r="KS109" s="68"/>
      <c r="KT109" s="68"/>
      <c r="KU109" s="68"/>
      <c r="KV109" s="68"/>
      <c r="KW109" s="68"/>
      <c r="KX109" s="68"/>
      <c r="KY109" s="68"/>
      <c r="KZ109" s="68"/>
      <c r="LA109" s="68"/>
      <c r="LB109" s="68"/>
      <c r="LC109" s="68"/>
      <c r="LD109" s="68"/>
      <c r="LE109" s="68"/>
      <c r="LF109" s="68"/>
      <c r="LG109" s="68"/>
      <c r="LH109" s="68"/>
      <c r="LI109" s="68"/>
      <c r="LJ109" s="68"/>
      <c r="LK109" s="68"/>
      <c r="LL109" s="68"/>
      <c r="LM109" s="68"/>
      <c r="LN109" s="68"/>
      <c r="LO109" s="68"/>
      <c r="LP109" s="68"/>
      <c r="LQ109" s="1047">
        <f t="shared" ref="LQ109:LX109" si="226">LQ106+LQ108</f>
        <v>2546.9387755102039</v>
      </c>
      <c r="LR109" s="1047">
        <f t="shared" si="226"/>
        <v>495.91836734693874</v>
      </c>
      <c r="LS109" s="1047">
        <f t="shared" si="226"/>
        <v>1610.204081632653</v>
      </c>
      <c r="LT109" s="1047">
        <f t="shared" si="226"/>
        <v>2296.5116279069766</v>
      </c>
      <c r="LU109" s="1047">
        <f t="shared" si="226"/>
        <v>1378.2051282051284</v>
      </c>
      <c r="LV109" s="1047">
        <f t="shared" si="226"/>
        <v>0</v>
      </c>
      <c r="LW109" s="1047">
        <f t="shared" si="226"/>
        <v>0</v>
      </c>
      <c r="LX109" s="1047">
        <f t="shared" si="226"/>
        <v>2046.5116279069766</v>
      </c>
      <c r="LY109" s="1047">
        <f>LY106+LY108</f>
        <v>470.93023255813949</v>
      </c>
      <c r="LZ109" s="1047">
        <f>LZ106+LZ108</f>
        <v>1529.0697674418604</v>
      </c>
      <c r="MA109" s="1047">
        <f>MA106+MA108</f>
        <v>2418.6046511627906</v>
      </c>
      <c r="MB109" s="1047">
        <f>MB106+MB108</f>
        <v>1511.627906976744</v>
      </c>
      <c r="MC109" s="1047">
        <f>MC106+MC108</f>
        <v>982.55813953488371</v>
      </c>
      <c r="MD109" s="1047">
        <f>MD106+MD108</f>
        <v>1250</v>
      </c>
      <c r="ME109" s="1047">
        <f>ME106+ME108</f>
        <v>680.23255813953483</v>
      </c>
      <c r="MF109" s="1047">
        <f t="shared" ref="MF109:MH109" si="227">MF106+MF108</f>
        <v>680.23255813953483</v>
      </c>
      <c r="MG109" s="1047">
        <f t="shared" si="227"/>
        <v>1250</v>
      </c>
      <c r="MH109" s="1047">
        <f t="shared" si="227"/>
        <v>1930.2325581395348</v>
      </c>
      <c r="MI109" s="1047">
        <f t="shared" ref="MI109:MK109" si="228">MI106+MI108</f>
        <v>1273.2558139534883</v>
      </c>
      <c r="MJ109" s="1047">
        <f t="shared" si="228"/>
        <v>1645.3488372093022</v>
      </c>
      <c r="MK109" s="1047">
        <f t="shared" si="228"/>
        <v>2255.8139534883721</v>
      </c>
      <c r="ML109" s="1047">
        <f t="shared" ref="ML109:MR109" si="229">ML106+ML108</f>
        <v>784.88372093023258</v>
      </c>
      <c r="MM109" s="1047">
        <f t="shared" si="229"/>
        <v>784.88372093023258</v>
      </c>
      <c r="MN109" s="1047">
        <f t="shared" si="229"/>
        <v>1395.3488372093025</v>
      </c>
      <c r="MO109" s="1047">
        <f t="shared" si="229"/>
        <v>0</v>
      </c>
      <c r="MP109" s="1047">
        <f t="shared" si="229"/>
        <v>1023.2558139534883</v>
      </c>
      <c r="MQ109" s="1047">
        <f t="shared" si="229"/>
        <v>470.93023255813949</v>
      </c>
      <c r="MR109" s="1047">
        <f t="shared" si="229"/>
        <v>1177.3255813953488</v>
      </c>
      <c r="MS109" s="1047">
        <f>MS106+MS108</f>
        <v>575.58139534883719</v>
      </c>
      <c r="MT109" s="1047">
        <f t="shared" ref="MT109:MV109" si="230">MT106+MT108</f>
        <v>575.58139534883719</v>
      </c>
      <c r="MU109" s="1047">
        <f t="shared" si="230"/>
        <v>0</v>
      </c>
      <c r="MV109" s="1047">
        <f t="shared" si="230"/>
        <v>0</v>
      </c>
      <c r="MW109" s="1047">
        <f>MW106+MW108</f>
        <v>1395.3488372093025</v>
      </c>
      <c r="MX109" s="1047">
        <f>MX106+MX108</f>
        <v>744.18604651162786</v>
      </c>
      <c r="MY109" s="1047">
        <f>MY106+MY108</f>
        <v>843.02325581395348</v>
      </c>
      <c r="MZ109" s="1047">
        <f>MZ106+MZ108</f>
        <v>680.23255813953483</v>
      </c>
      <c r="NA109" s="1047">
        <f>NA106+NA108</f>
        <v>680.23255813953483</v>
      </c>
      <c r="NB109" s="1047">
        <f>NB106+NB108</f>
        <v>680.23255813953483</v>
      </c>
      <c r="NC109" s="1047">
        <f>NC106+NC108</f>
        <v>1889.5348837209301</v>
      </c>
      <c r="ND109" s="1047">
        <f>ND106+ND108</f>
        <v>1209.3023255813953</v>
      </c>
    </row>
    <row r="110" spans="1:368" ht="12.75">
      <c r="A110" s="55" t="s">
        <v>590</v>
      </c>
      <c r="B110" s="264">
        <f t="shared" ref="B110:H110" si="231">B71+B94</f>
        <v>825</v>
      </c>
      <c r="C110" s="264">
        <f t="shared" si="231"/>
        <v>843</v>
      </c>
      <c r="D110" s="264">
        <f t="shared" si="231"/>
        <v>194</v>
      </c>
      <c r="E110" s="264">
        <f t="shared" si="231"/>
        <v>676</v>
      </c>
      <c r="F110" s="264">
        <f t="shared" si="231"/>
        <v>500</v>
      </c>
      <c r="G110" s="264">
        <f t="shared" si="231"/>
        <v>96</v>
      </c>
      <c r="H110" s="264">
        <f t="shared" si="231"/>
        <v>58</v>
      </c>
      <c r="HS110" s="68"/>
      <c r="HT110" s="68"/>
      <c r="HU110" s="68"/>
      <c r="HV110" s="68"/>
      <c r="HW110" s="68"/>
      <c r="HX110" s="68"/>
      <c r="HY110" s="68"/>
      <c r="HZ110" s="68"/>
      <c r="IA110" s="68"/>
      <c r="IB110" s="68"/>
      <c r="IC110" s="68"/>
      <c r="ID110" s="68"/>
      <c r="IE110" s="68"/>
      <c r="IF110" s="68"/>
      <c r="IG110" s="68"/>
      <c r="IH110" s="68"/>
      <c r="II110" s="68"/>
      <c r="IJ110" s="68"/>
      <c r="IK110" s="68"/>
      <c r="IL110" s="68"/>
      <c r="IM110" s="68"/>
      <c r="IN110" s="68"/>
      <c r="IO110" s="68"/>
      <c r="IP110" s="68"/>
      <c r="IQ110" s="68"/>
      <c r="IR110" s="68"/>
      <c r="IS110" s="68"/>
      <c r="IT110" s="68"/>
      <c r="IU110" s="68"/>
      <c r="IV110" s="68"/>
      <c r="IW110" s="68"/>
      <c r="IX110" s="68"/>
      <c r="IY110" s="68"/>
      <c r="IZ110" s="68"/>
      <c r="JA110" s="68"/>
      <c r="JB110" s="68"/>
      <c r="JC110" s="68"/>
      <c r="JD110" s="68"/>
      <c r="JE110" s="68"/>
      <c r="JF110" s="68"/>
      <c r="JG110" s="68"/>
      <c r="JH110" s="68"/>
      <c r="JI110" s="68"/>
      <c r="JJ110" s="68"/>
      <c r="JK110" s="68"/>
      <c r="JL110" s="68"/>
      <c r="JM110" s="68"/>
      <c r="JN110" s="68"/>
      <c r="JO110" s="68"/>
      <c r="JP110" s="68"/>
      <c r="JQ110" s="68"/>
      <c r="JR110" s="68"/>
      <c r="JS110" s="68"/>
      <c r="JT110" s="68"/>
      <c r="JU110" s="68"/>
      <c r="JV110" s="68"/>
      <c r="JW110" s="68"/>
      <c r="JX110" s="68"/>
      <c r="JY110" s="68"/>
      <c r="JZ110" s="68"/>
      <c r="KA110" s="68"/>
      <c r="KB110" s="68"/>
      <c r="KC110" s="68"/>
      <c r="KD110" s="68"/>
      <c r="KE110" s="68"/>
      <c r="KF110" s="68"/>
      <c r="KG110" s="68"/>
      <c r="KH110" s="68"/>
      <c r="KI110" s="68"/>
      <c r="KJ110" s="68"/>
      <c r="KK110" s="68"/>
      <c r="KL110" s="68"/>
      <c r="KM110" s="68"/>
      <c r="KN110" s="1471"/>
      <c r="KO110" s="68"/>
      <c r="KP110" s="68"/>
      <c r="KQ110" s="68"/>
      <c r="KR110" s="68"/>
      <c r="KS110" s="68"/>
      <c r="KT110" s="68"/>
      <c r="KU110" s="68"/>
      <c r="KV110" s="68"/>
      <c r="KW110" s="68"/>
      <c r="KX110" s="68"/>
      <c r="KY110" s="68"/>
      <c r="KZ110" s="68"/>
      <c r="LA110" s="68"/>
      <c r="LB110" s="68"/>
      <c r="LC110" s="68"/>
      <c r="LD110" s="68"/>
      <c r="LE110" s="68"/>
      <c r="LF110" s="68"/>
      <c r="LG110" s="68"/>
      <c r="LH110" s="68"/>
      <c r="LI110" s="68"/>
      <c r="LJ110" s="68"/>
      <c r="LK110" s="68"/>
      <c r="LL110" s="68"/>
      <c r="LM110" s="68"/>
      <c r="LN110" s="68"/>
      <c r="LO110" s="68"/>
      <c r="LP110" s="68"/>
      <c r="LQ110" s="68">
        <v>2183</v>
      </c>
      <c r="LR110" s="68">
        <v>440</v>
      </c>
      <c r="LS110" s="68">
        <v>860</v>
      </c>
      <c r="LT110" s="68">
        <v>2026</v>
      </c>
      <c r="LU110" s="68">
        <v>1005</v>
      </c>
      <c r="LV110" s="68">
        <v>0</v>
      </c>
      <c r="LW110" s="68">
        <v>0</v>
      </c>
      <c r="LX110" s="68">
        <v>1169</v>
      </c>
      <c r="LY110" s="68">
        <v>530</v>
      </c>
      <c r="LZ110" s="68">
        <v>1065</v>
      </c>
      <c r="MA110" s="68">
        <v>1749</v>
      </c>
      <c r="MB110" s="68">
        <v>1117</v>
      </c>
      <c r="MC110" s="68">
        <v>1123</v>
      </c>
      <c r="MD110" s="68">
        <v>1336</v>
      </c>
      <c r="ME110" s="68">
        <v>606</v>
      </c>
      <c r="MF110" s="68">
        <v>663</v>
      </c>
      <c r="MG110" s="68">
        <v>1278</v>
      </c>
      <c r="MH110" s="68">
        <v>1504</v>
      </c>
      <c r="MI110" s="68">
        <v>1373</v>
      </c>
      <c r="MJ110" s="68">
        <v>1927</v>
      </c>
      <c r="MK110" s="68">
        <v>2159</v>
      </c>
      <c r="ML110" s="68">
        <v>535</v>
      </c>
      <c r="MM110" s="68">
        <v>408</v>
      </c>
      <c r="MN110" s="68">
        <v>771</v>
      </c>
      <c r="MO110" s="68">
        <v>0</v>
      </c>
      <c r="MP110" s="68">
        <v>1372</v>
      </c>
      <c r="MQ110" s="68">
        <v>444</v>
      </c>
      <c r="MR110" s="68">
        <v>1112</v>
      </c>
      <c r="MS110" s="68"/>
      <c r="MT110" s="68"/>
      <c r="MU110" s="68"/>
      <c r="MV110" s="68"/>
      <c r="MW110" s="68">
        <v>98</v>
      </c>
      <c r="MX110" s="68">
        <v>601</v>
      </c>
      <c r="MY110" s="68">
        <v>883</v>
      </c>
      <c r="MZ110" s="68"/>
      <c r="NA110" s="68"/>
      <c r="NB110" s="68"/>
      <c r="NC110" s="68"/>
      <c r="ND110" s="68"/>
    </row>
    <row r="111" spans="1:368" s="1505" customFormat="1" ht="12.75">
      <c r="A111" s="1503" t="s">
        <v>591</v>
      </c>
      <c r="B111" s="1504"/>
      <c r="C111" s="1504"/>
      <c r="D111" s="1504"/>
      <c r="E111" s="1504"/>
      <c r="F111" s="1504"/>
      <c r="G111" s="1504"/>
      <c r="H111" s="1504"/>
      <c r="HS111" s="328"/>
      <c r="HT111" s="328"/>
      <c r="HU111" s="328"/>
      <c r="HV111" s="328"/>
      <c r="HW111" s="328"/>
      <c r="HX111" s="328"/>
      <c r="HY111" s="328"/>
      <c r="HZ111" s="328"/>
      <c r="IA111" s="328"/>
      <c r="IB111" s="328"/>
      <c r="IC111" s="328"/>
      <c r="ID111" s="328"/>
      <c r="IE111" s="328"/>
      <c r="IF111" s="328"/>
      <c r="IG111" s="328"/>
      <c r="IH111" s="328"/>
      <c r="II111" s="328"/>
      <c r="IJ111" s="328"/>
      <c r="IK111" s="328"/>
      <c r="IL111" s="328"/>
      <c r="IM111" s="328"/>
      <c r="IN111" s="328"/>
      <c r="IO111" s="328"/>
      <c r="IP111" s="328"/>
      <c r="IQ111" s="328"/>
      <c r="IR111" s="328"/>
      <c r="IS111" s="328"/>
      <c r="IT111" s="328"/>
      <c r="IU111" s="328"/>
      <c r="IV111" s="328"/>
      <c r="IW111" s="328"/>
      <c r="IX111" s="328"/>
      <c r="IY111" s="328"/>
      <c r="IZ111" s="328"/>
      <c r="JA111" s="328"/>
      <c r="JB111" s="328"/>
      <c r="JC111" s="328"/>
      <c r="JD111" s="328"/>
      <c r="JE111" s="328"/>
      <c r="JF111" s="328"/>
      <c r="JG111" s="328"/>
      <c r="JH111" s="328"/>
      <c r="JI111" s="328"/>
      <c r="JJ111" s="328"/>
      <c r="JK111" s="328"/>
      <c r="JL111" s="328"/>
      <c r="JM111" s="328"/>
      <c r="JN111" s="328"/>
      <c r="JO111" s="328"/>
      <c r="JP111" s="328"/>
      <c r="JQ111" s="328"/>
      <c r="JR111" s="328"/>
      <c r="JS111" s="328"/>
      <c r="JT111" s="328"/>
      <c r="JU111" s="328"/>
      <c r="JV111" s="328"/>
      <c r="JW111" s="328"/>
      <c r="JX111" s="328"/>
      <c r="JY111" s="328"/>
      <c r="JZ111" s="328"/>
      <c r="KA111" s="328"/>
      <c r="KB111" s="328"/>
      <c r="KC111" s="328"/>
      <c r="KD111" s="328"/>
      <c r="KE111" s="328"/>
      <c r="KF111" s="328"/>
      <c r="KG111" s="328"/>
      <c r="KH111" s="328"/>
      <c r="KI111" s="328"/>
      <c r="KJ111" s="328"/>
      <c r="KK111" s="328"/>
      <c r="KL111" s="328"/>
      <c r="KM111" s="328"/>
      <c r="KN111" s="328"/>
      <c r="KO111" s="328"/>
      <c r="KP111" s="328"/>
      <c r="KQ111" s="328"/>
      <c r="KR111" s="328"/>
      <c r="KS111" s="328"/>
      <c r="KT111" s="328"/>
      <c r="KU111" s="328"/>
      <c r="KV111" s="328"/>
      <c r="KW111" s="328"/>
      <c r="KX111" s="328"/>
      <c r="KY111" s="328"/>
      <c r="KZ111" s="328"/>
      <c r="LA111" s="328"/>
      <c r="LB111" s="328"/>
      <c r="LC111" s="328"/>
      <c r="LD111" s="328"/>
      <c r="LE111" s="328"/>
      <c r="LF111" s="328"/>
      <c r="LG111" s="328"/>
      <c r="LH111" s="328"/>
      <c r="LI111" s="328"/>
      <c r="LJ111" s="328"/>
      <c r="LK111" s="328"/>
      <c r="LL111" s="328"/>
      <c r="LM111" s="328"/>
      <c r="LN111" s="328"/>
      <c r="LO111" s="328"/>
      <c r="LP111" s="328"/>
      <c r="LQ111" s="328"/>
      <c r="LR111" s="328"/>
      <c r="LS111" s="328"/>
      <c r="LT111" s="328"/>
      <c r="LU111" s="328"/>
      <c r="LV111" s="328"/>
      <c r="LW111" s="328"/>
      <c r="LX111" s="328"/>
      <c r="LY111" s="328"/>
      <c r="LZ111" s="328"/>
      <c r="MA111" s="328"/>
      <c r="MB111" s="328"/>
      <c r="MC111" s="328"/>
      <c r="MD111" s="328"/>
      <c r="ME111" s="328"/>
      <c r="MF111" s="328"/>
      <c r="MG111" s="328"/>
      <c r="MH111" s="328"/>
      <c r="MI111" s="328"/>
      <c r="MJ111" s="328"/>
      <c r="MK111" s="328"/>
      <c r="ML111" s="328"/>
      <c r="MM111" s="328"/>
      <c r="MN111" s="328"/>
      <c r="MO111" s="328"/>
      <c r="MP111" s="328"/>
      <c r="MQ111" s="328"/>
      <c r="MR111" s="328"/>
      <c r="MS111" s="328"/>
      <c r="MT111" s="328"/>
      <c r="MU111" s="328"/>
      <c r="MV111" s="328"/>
      <c r="MW111" s="328"/>
      <c r="MX111" s="328"/>
      <c r="MY111" s="328"/>
      <c r="MZ111" s="328"/>
      <c r="NA111" s="328"/>
      <c r="NB111" s="328"/>
      <c r="NC111" s="328"/>
      <c r="ND111" s="328"/>
    </row>
    <row r="112" spans="1:368" ht="12.75">
      <c r="A112" s="55" t="s">
        <v>592</v>
      </c>
      <c r="B112" s="594" t="e">
        <f t="shared" ref="B112:H112" si="232">B106+B108*2.45</f>
        <v>#REF!</v>
      </c>
      <c r="C112" s="594" t="e">
        <f t="shared" si="232"/>
        <v>#REF!</v>
      </c>
      <c r="D112" s="594" t="e">
        <f t="shared" si="232"/>
        <v>#REF!</v>
      </c>
      <c r="E112" s="594" t="e">
        <f t="shared" si="232"/>
        <v>#REF!</v>
      </c>
      <c r="F112" s="594">
        <f t="shared" si="232"/>
        <v>171.52736581358238</v>
      </c>
      <c r="G112" s="594">
        <f t="shared" si="232"/>
        <v>162.22801316997544</v>
      </c>
      <c r="H112" s="594">
        <f t="shared" si="232"/>
        <v>182.63641906798759</v>
      </c>
      <c r="HS112" s="68"/>
      <c r="HT112" s="68"/>
      <c r="HU112" s="68"/>
      <c r="HV112" s="68"/>
      <c r="HW112" s="68"/>
      <c r="HX112" s="68"/>
      <c r="HY112" s="68"/>
      <c r="HZ112" s="68"/>
      <c r="IA112" s="68"/>
      <c r="IB112" s="68"/>
      <c r="IC112" s="68"/>
      <c r="ID112" s="68"/>
      <c r="IE112" s="68"/>
      <c r="IF112" s="68"/>
      <c r="IG112" s="68"/>
      <c r="IH112" s="68"/>
      <c r="II112" s="68"/>
      <c r="IJ112" s="68"/>
      <c r="IK112" s="68"/>
      <c r="IL112" s="68"/>
      <c r="IM112" s="68"/>
      <c r="IN112" s="68"/>
      <c r="IO112" s="68"/>
      <c r="IP112" s="68"/>
      <c r="IQ112" s="68"/>
      <c r="IR112" s="68"/>
      <c r="IS112" s="68"/>
      <c r="IT112" s="68"/>
      <c r="IU112" s="68"/>
      <c r="IV112" s="68"/>
      <c r="IW112" s="68"/>
      <c r="IX112" s="68"/>
      <c r="IY112" s="68"/>
      <c r="IZ112" s="68"/>
      <c r="JA112" s="68"/>
      <c r="JB112" s="68"/>
      <c r="JC112" s="68"/>
      <c r="JD112" s="68"/>
      <c r="JE112" s="68"/>
      <c r="JF112" s="68"/>
      <c r="JG112" s="68"/>
      <c r="JH112" s="68"/>
      <c r="JI112" s="68"/>
      <c r="JJ112" s="68"/>
      <c r="JK112" s="68"/>
      <c r="JL112" s="68"/>
      <c r="JM112" s="68"/>
      <c r="JN112" s="68"/>
      <c r="JO112" s="68"/>
      <c r="JP112" s="68"/>
      <c r="JQ112" s="68"/>
      <c r="JR112" s="68"/>
      <c r="JS112" s="68"/>
      <c r="JT112" s="68"/>
      <c r="JU112" s="68"/>
      <c r="JV112" s="68"/>
      <c r="JW112" s="68"/>
      <c r="JX112" s="68"/>
      <c r="JY112" s="68"/>
      <c r="JZ112" s="68"/>
      <c r="KA112" s="68"/>
      <c r="KB112" s="68"/>
      <c r="KC112" s="68"/>
      <c r="KD112" s="68"/>
      <c r="KE112" s="68"/>
      <c r="KF112" s="68"/>
      <c r="KG112" s="68"/>
      <c r="KH112" s="68"/>
      <c r="KI112" s="68"/>
      <c r="KJ112" s="68"/>
      <c r="KK112" s="68"/>
      <c r="KL112" s="68"/>
      <c r="KM112" s="68"/>
      <c r="KN112" s="1471"/>
      <c r="KO112" s="68"/>
      <c r="KP112" s="68"/>
      <c r="KQ112" s="68"/>
      <c r="KR112" s="68"/>
      <c r="KS112" s="68"/>
      <c r="KT112" s="68"/>
      <c r="KU112" s="68"/>
      <c r="KV112" s="68"/>
      <c r="KW112" s="68"/>
      <c r="KX112" s="68"/>
      <c r="KY112" s="68"/>
      <c r="KZ112" s="68"/>
      <c r="LA112" s="68"/>
      <c r="LB112" s="68"/>
      <c r="LC112" s="68"/>
      <c r="LD112" s="68"/>
      <c r="LE112" s="68"/>
      <c r="LF112" s="68"/>
      <c r="LG112" s="68"/>
      <c r="LH112" s="68"/>
      <c r="LI112" s="68"/>
      <c r="LJ112" s="68"/>
      <c r="LK112" s="68"/>
      <c r="LL112" s="68"/>
      <c r="LM112" s="68"/>
      <c r="LN112" s="68"/>
      <c r="LO112" s="68"/>
      <c r="LP112" s="68"/>
      <c r="LQ112" s="68">
        <f t="shared" ref="LQ112:LX112" si="233">(LQ105*9*30)+(LQ107*7*30)</f>
        <v>6240</v>
      </c>
      <c r="LR112" s="68">
        <f t="shared" si="233"/>
        <v>1215</v>
      </c>
      <c r="LS112" s="68">
        <f t="shared" si="233"/>
        <v>3945</v>
      </c>
      <c r="LT112" s="68">
        <f t="shared" si="233"/>
        <v>5925</v>
      </c>
      <c r="LU112" s="68">
        <f t="shared" si="233"/>
        <v>3225</v>
      </c>
      <c r="LV112" s="68">
        <f t="shared" si="233"/>
        <v>0</v>
      </c>
      <c r="LW112" s="68">
        <f t="shared" si="233"/>
        <v>0</v>
      </c>
      <c r="LX112" s="68">
        <f t="shared" si="233"/>
        <v>5280</v>
      </c>
      <c r="LY112" s="68">
        <f>(LY105*9*30)+(LY107*7*30)</f>
        <v>1215</v>
      </c>
      <c r="LZ112" s="68">
        <f>(LZ105*9*30)+(LZ107*7*30)</f>
        <v>3945</v>
      </c>
      <c r="MA112" s="68">
        <f>(MA105*9*30)+(MA107*7*30)</f>
        <v>6240</v>
      </c>
      <c r="MB112" s="68">
        <f>(MB105*9*30)+(MB107*7*30)</f>
        <v>3900</v>
      </c>
      <c r="MC112" s="68">
        <f>(MC105*9*30)+(MC107*7*30)</f>
        <v>2535</v>
      </c>
      <c r="MD112" s="68">
        <f>(MD105*9*30)+(MD107*7*30)</f>
        <v>3225</v>
      </c>
      <c r="ME112" s="68">
        <f>(ME105*9*30)+(ME107*7*30)</f>
        <v>1755</v>
      </c>
      <c r="MF112" s="68">
        <f t="shared" ref="MF112:MH112" si="234">(MF105*9*30)+(MF107*7*30)</f>
        <v>1755</v>
      </c>
      <c r="MG112" s="68">
        <f t="shared" si="234"/>
        <v>3225</v>
      </c>
      <c r="MH112" s="68">
        <f t="shared" si="234"/>
        <v>4980</v>
      </c>
      <c r="MI112" s="68">
        <f t="shared" ref="MI112:MK112" si="235">(MI105*9*30)+(MI107*7*30)</f>
        <v>3285</v>
      </c>
      <c r="MJ112" s="68">
        <f t="shared" si="235"/>
        <v>4245</v>
      </c>
      <c r="MK112" s="68">
        <f t="shared" si="235"/>
        <v>5820</v>
      </c>
      <c r="ML112" s="68">
        <f t="shared" ref="ML112:MR112" si="236">(ML105*9*30)+(ML107*7*30)</f>
        <v>2025</v>
      </c>
      <c r="MM112" s="68">
        <f t="shared" si="236"/>
        <v>2025</v>
      </c>
      <c r="MN112" s="68">
        <f t="shared" si="236"/>
        <v>3600</v>
      </c>
      <c r="MO112" s="68">
        <f t="shared" si="236"/>
        <v>0</v>
      </c>
      <c r="MP112" s="68">
        <f t="shared" si="236"/>
        <v>2640</v>
      </c>
      <c r="MQ112" s="68">
        <f t="shared" si="236"/>
        <v>1215</v>
      </c>
      <c r="MR112" s="68">
        <f t="shared" si="236"/>
        <v>3600</v>
      </c>
      <c r="MS112" s="68">
        <f>(MS105*9*30)+(MS107*7*30)</f>
        <v>1485</v>
      </c>
      <c r="MT112" s="68">
        <f t="shared" ref="MT112:MV112" si="237">(MT105*9*30)+(MT107*7*30)</f>
        <v>1485</v>
      </c>
      <c r="MU112" s="68">
        <f t="shared" si="237"/>
        <v>0</v>
      </c>
      <c r="MV112" s="68">
        <f t="shared" si="237"/>
        <v>0</v>
      </c>
      <c r="MW112" s="68">
        <f>(MW105*9*30)+(MW107*7*30)</f>
        <v>3600</v>
      </c>
      <c r="MX112" s="68">
        <f>(MX105*9*30)+(MX107*7*30)</f>
        <v>1920</v>
      </c>
      <c r="MY112" s="68">
        <f>(MY105*9*30)+(MY107*7*30)</f>
        <v>2175</v>
      </c>
      <c r="MZ112" s="68">
        <f>(MZ105*9*30)+(MZ107*7*30)</f>
        <v>1755</v>
      </c>
      <c r="NA112" s="68">
        <f>(NA105*9*30)+(NA107*7*30)</f>
        <v>1755</v>
      </c>
      <c r="NB112" s="68">
        <f>(NB105*9*30)+(NB107*7*30)</f>
        <v>1755</v>
      </c>
      <c r="NC112" s="68">
        <f>(NC105*9*30)+(NC107*7*30)</f>
        <v>4875</v>
      </c>
      <c r="ND112" s="68">
        <f>(ND105*9*30)+(ND107*7*30)</f>
        <v>3120</v>
      </c>
    </row>
    <row r="113" spans="1:368" ht="12.75">
      <c r="A113" s="55" t="s">
        <v>593</v>
      </c>
      <c r="B113" s="594" t="e">
        <f>#REF!+#REF!-#REF!</f>
        <v>#REF!</v>
      </c>
      <c r="C113" s="594" t="e">
        <f t="shared" ref="C113:H113" si="238">B113+B112-B117</f>
        <v>#REF!</v>
      </c>
      <c r="D113" s="594" t="e">
        <f t="shared" si="238"/>
        <v>#REF!</v>
      </c>
      <c r="E113" s="594" t="e">
        <f t="shared" si="238"/>
        <v>#REF!</v>
      </c>
      <c r="F113" s="594" t="e">
        <f t="shared" si="238"/>
        <v>#REF!</v>
      </c>
      <c r="G113" s="594" t="e">
        <f t="shared" si="238"/>
        <v>#REF!</v>
      </c>
      <c r="H113" s="594" t="e">
        <f t="shared" si="238"/>
        <v>#REF!</v>
      </c>
      <c r="HS113" s="68"/>
      <c r="HT113" s="68"/>
      <c r="HU113" s="68"/>
      <c r="HV113" s="68"/>
      <c r="HW113" s="68"/>
      <c r="HX113" s="68"/>
      <c r="HY113" s="68"/>
      <c r="HZ113" s="68"/>
      <c r="IA113" s="68"/>
      <c r="IB113" s="68"/>
      <c r="IC113" s="68"/>
      <c r="ID113" s="68"/>
      <c r="IE113" s="68"/>
      <c r="IF113" s="68"/>
      <c r="IG113" s="68"/>
      <c r="IH113" s="68"/>
      <c r="II113" s="68"/>
      <c r="IJ113" s="68"/>
      <c r="IK113" s="68"/>
      <c r="IL113" s="68"/>
      <c r="IM113" s="68"/>
      <c r="IN113" s="68"/>
      <c r="IO113" s="68"/>
      <c r="IP113" s="68"/>
      <c r="IQ113" s="68"/>
      <c r="IR113" s="68"/>
      <c r="IS113" s="68"/>
      <c r="IT113" s="68"/>
      <c r="IU113" s="68"/>
      <c r="IV113" s="68"/>
      <c r="IW113" s="68"/>
      <c r="IX113" s="68"/>
      <c r="IY113" s="68"/>
      <c r="IZ113" s="68"/>
      <c r="JA113" s="68"/>
      <c r="JB113" s="68"/>
      <c r="JC113" s="68"/>
      <c r="JD113" s="68"/>
      <c r="JE113" s="68"/>
      <c r="JF113" s="68"/>
      <c r="JG113" s="68"/>
      <c r="JH113" s="68"/>
      <c r="JI113" s="68"/>
      <c r="JJ113" s="68"/>
      <c r="JK113" s="68"/>
      <c r="JL113" s="68"/>
      <c r="JM113" s="68"/>
      <c r="JN113" s="68"/>
      <c r="JO113" s="68"/>
      <c r="JP113" s="68"/>
      <c r="JQ113" s="68"/>
      <c r="JR113" s="68"/>
      <c r="JS113" s="68"/>
      <c r="JT113" s="68"/>
      <c r="JU113" s="68"/>
      <c r="JV113" s="68"/>
      <c r="JW113" s="68"/>
      <c r="JX113" s="68"/>
      <c r="JY113" s="68"/>
      <c r="JZ113" s="68"/>
      <c r="KA113" s="68"/>
      <c r="KB113" s="68"/>
      <c r="KC113" s="68"/>
      <c r="KD113" s="68"/>
      <c r="KE113" s="68"/>
      <c r="KF113" s="68"/>
      <c r="KG113" s="68"/>
      <c r="KH113" s="68"/>
      <c r="KI113" s="68"/>
      <c r="KJ113" s="68"/>
      <c r="KK113" s="68"/>
      <c r="KL113" s="68"/>
      <c r="KM113" s="68"/>
      <c r="KN113" s="1471"/>
      <c r="KO113" s="68"/>
      <c r="KP113" s="68"/>
      <c r="KQ113" s="68"/>
      <c r="KR113" s="68"/>
      <c r="KS113" s="68"/>
      <c r="KT113" s="68"/>
      <c r="KU113" s="68"/>
      <c r="KV113" s="68"/>
      <c r="KW113" s="68"/>
      <c r="KX113" s="68"/>
      <c r="KY113" s="68"/>
      <c r="KZ113" s="68"/>
      <c r="LA113" s="68"/>
      <c r="LB113" s="68"/>
      <c r="LC113" s="68"/>
      <c r="LD113" s="68"/>
      <c r="LE113" s="68"/>
      <c r="LF113" s="68"/>
      <c r="LG113" s="68"/>
      <c r="LH113" s="68"/>
      <c r="LI113" s="68"/>
      <c r="LJ113" s="68"/>
      <c r="LK113" s="68"/>
      <c r="LL113" s="68"/>
      <c r="LM113" s="68"/>
      <c r="LN113" s="68"/>
      <c r="LO113" s="68"/>
      <c r="LP113" s="68"/>
      <c r="LQ113" s="68">
        <v>1244</v>
      </c>
      <c r="LR113" s="68">
        <v>2470</v>
      </c>
      <c r="LS113" s="68">
        <v>1953</v>
      </c>
      <c r="LT113" s="68">
        <v>2012</v>
      </c>
      <c r="LU113" s="68">
        <v>3575</v>
      </c>
      <c r="LV113" s="68">
        <v>5639</v>
      </c>
      <c r="LW113" s="68">
        <v>5639</v>
      </c>
      <c r="LX113" s="68">
        <v>5639</v>
      </c>
      <c r="LY113" s="68">
        <v>3656</v>
      </c>
      <c r="LZ113" s="68">
        <v>1465</v>
      </c>
      <c r="MA113" s="68">
        <v>1556</v>
      </c>
      <c r="MB113" s="68">
        <v>3580</v>
      </c>
      <c r="MC113" s="68">
        <v>2309</v>
      </c>
      <c r="MD113" s="68">
        <v>1109</v>
      </c>
      <c r="ME113" s="68">
        <v>2656</v>
      </c>
      <c r="MF113" s="68">
        <v>1111</v>
      </c>
      <c r="MG113" s="68">
        <v>1281</v>
      </c>
      <c r="MH113" s="68">
        <v>1727</v>
      </c>
      <c r="MI113" s="68">
        <v>1728</v>
      </c>
      <c r="MJ113" s="68">
        <v>1729</v>
      </c>
      <c r="MK113" s="68">
        <v>1730</v>
      </c>
      <c r="ML113" s="68">
        <v>1731</v>
      </c>
      <c r="MM113" s="68">
        <v>1732</v>
      </c>
      <c r="MN113" s="68">
        <v>1733</v>
      </c>
      <c r="MO113" s="68">
        <v>1734</v>
      </c>
      <c r="MP113" s="68">
        <v>1735</v>
      </c>
      <c r="MQ113" s="68">
        <v>1736</v>
      </c>
      <c r="MR113" s="68">
        <v>1737</v>
      </c>
      <c r="MS113" s="68">
        <v>1738</v>
      </c>
      <c r="MT113" s="68">
        <v>1739</v>
      </c>
      <c r="MU113" s="68">
        <v>1740</v>
      </c>
      <c r="MV113" s="68">
        <v>1741</v>
      </c>
      <c r="MW113" s="68">
        <v>1742</v>
      </c>
      <c r="MX113" s="68">
        <v>1743</v>
      </c>
      <c r="MY113" s="68">
        <v>1744</v>
      </c>
      <c r="MZ113" s="68">
        <v>1745</v>
      </c>
      <c r="NA113" s="68">
        <v>1746</v>
      </c>
      <c r="NB113" s="68">
        <v>1747</v>
      </c>
      <c r="NC113" s="68">
        <v>1748</v>
      </c>
      <c r="ND113" s="68">
        <v>1749</v>
      </c>
    </row>
    <row r="114" spans="1:368" ht="12.75">
      <c r="A114" s="55" t="s">
        <v>594</v>
      </c>
      <c r="B114" s="595">
        <f>'Deployment needs'!C129</f>
        <v>0.18742330640394084</v>
      </c>
      <c r="C114" s="595">
        <f>'Deployment needs'!D129</f>
        <v>0.17726215566502462</v>
      </c>
      <c r="D114" s="595">
        <f>'Deployment needs'!E129</f>
        <v>0.19956186798029554</v>
      </c>
      <c r="E114" s="595">
        <f>'Deployment needs'!F129</f>
        <v>0.18712963152709355</v>
      </c>
      <c r="F114" s="595">
        <f>'Deployment needs'!G129</f>
        <v>0.19603776945812806</v>
      </c>
      <c r="G114" s="595">
        <f>'Deployment needs'!H129</f>
        <v>0.16212811034482758</v>
      </c>
      <c r="H114" s="595">
        <f>'Deployment needs'!I129</f>
        <v>0.18650312512315267</v>
      </c>
      <c r="HS114" s="68"/>
      <c r="HT114" s="68"/>
      <c r="HU114" s="68"/>
      <c r="HV114" s="68"/>
      <c r="HW114" s="68"/>
      <c r="HX114" s="68"/>
      <c r="HY114" s="68"/>
      <c r="HZ114" s="68"/>
      <c r="IA114" s="68"/>
      <c r="IB114" s="68"/>
      <c r="IC114" s="68"/>
      <c r="ID114" s="68"/>
      <c r="IE114" s="68"/>
      <c r="IF114" s="68"/>
      <c r="IG114" s="68"/>
      <c r="IH114" s="68"/>
      <c r="II114" s="68"/>
      <c r="IJ114" s="68"/>
      <c r="IK114" s="68"/>
      <c r="IL114" s="68"/>
      <c r="IM114" s="68"/>
      <c r="IN114" s="68"/>
      <c r="IO114" s="68"/>
      <c r="IP114" s="68"/>
      <c r="IQ114" s="68"/>
      <c r="IR114" s="68"/>
      <c r="IS114" s="68"/>
      <c r="IT114" s="68"/>
      <c r="IU114" s="68"/>
      <c r="IV114" s="68"/>
      <c r="IW114" s="68"/>
      <c r="IX114" s="68"/>
      <c r="IY114" s="68"/>
      <c r="IZ114" s="68"/>
      <c r="JA114" s="68"/>
      <c r="JB114" s="68"/>
      <c r="JC114" s="68"/>
      <c r="JD114" s="68"/>
      <c r="JE114" s="68"/>
      <c r="JF114" s="68"/>
      <c r="JG114" s="68"/>
      <c r="JH114" s="68"/>
      <c r="JI114" s="68"/>
      <c r="JJ114" s="68"/>
      <c r="JK114" s="68"/>
      <c r="JL114" s="68"/>
      <c r="JM114" s="68"/>
      <c r="JN114" s="68"/>
      <c r="JO114" s="68"/>
      <c r="JP114" s="68"/>
      <c r="JQ114" s="68"/>
      <c r="JR114" s="68"/>
      <c r="JS114" s="68"/>
      <c r="JT114" s="68"/>
      <c r="JU114" s="68"/>
      <c r="JV114" s="68"/>
      <c r="JW114" s="68"/>
      <c r="JX114" s="68"/>
      <c r="JY114" s="68"/>
      <c r="JZ114" s="68"/>
      <c r="KA114" s="68"/>
      <c r="KB114" s="68"/>
      <c r="KC114" s="68"/>
      <c r="KD114" s="68"/>
      <c r="KE114" s="68"/>
      <c r="KF114" s="68"/>
      <c r="KG114" s="68"/>
      <c r="KH114" s="68"/>
      <c r="KI114" s="68"/>
      <c r="KJ114" s="68"/>
      <c r="KK114" s="68"/>
      <c r="KL114" s="68"/>
      <c r="KM114" s="68"/>
      <c r="KN114" s="1471"/>
      <c r="KO114" s="68"/>
      <c r="KP114" s="68"/>
      <c r="KQ114" s="68"/>
      <c r="KR114" s="68"/>
      <c r="KS114" s="68"/>
      <c r="KT114" s="68"/>
      <c r="KU114" s="68"/>
      <c r="KV114" s="68"/>
      <c r="KW114" s="68"/>
      <c r="KX114" s="68"/>
      <c r="KY114" s="68"/>
      <c r="KZ114" s="68"/>
      <c r="LA114" s="68"/>
      <c r="LB114" s="68"/>
      <c r="LC114" s="68"/>
      <c r="LD114" s="68"/>
      <c r="LE114" s="68"/>
      <c r="LF114" s="68"/>
      <c r="LG114" s="68"/>
      <c r="LH114" s="68"/>
      <c r="LI114" s="68"/>
      <c r="LJ114" s="68"/>
      <c r="LK114" s="68"/>
      <c r="LL114" s="68"/>
      <c r="LM114" s="68"/>
      <c r="LN114" s="68"/>
      <c r="LO114" s="68"/>
      <c r="LP114" s="68"/>
      <c r="LQ114" s="1047">
        <f t="shared" ref="LQ114:LX114" si="239">SUM(LQ112:LQ113)/100</f>
        <v>74.84</v>
      </c>
      <c r="LR114" s="1047">
        <f t="shared" si="239"/>
        <v>36.85</v>
      </c>
      <c r="LS114" s="1047">
        <f t="shared" si="239"/>
        <v>58.98</v>
      </c>
      <c r="LT114" s="1047">
        <f t="shared" si="239"/>
        <v>79.37</v>
      </c>
      <c r="LU114" s="1047">
        <f t="shared" si="239"/>
        <v>68</v>
      </c>
      <c r="LV114" s="1047">
        <f t="shared" si="239"/>
        <v>56.39</v>
      </c>
      <c r="LW114" s="1047">
        <f t="shared" si="239"/>
        <v>56.39</v>
      </c>
      <c r="LX114" s="1047">
        <f t="shared" si="239"/>
        <v>109.19</v>
      </c>
      <c r="LY114" s="1047">
        <f>SUM(LY112:LY113)/100</f>
        <v>48.71</v>
      </c>
      <c r="LZ114" s="1047">
        <f>SUM(LZ112:LZ113)/100</f>
        <v>54.1</v>
      </c>
      <c r="MA114" s="1047">
        <f>SUM(MA112:MA113)/100</f>
        <v>77.959999999999994</v>
      </c>
      <c r="MB114" s="1047">
        <f>SUM(MB112:MB113)/100</f>
        <v>74.8</v>
      </c>
      <c r="MC114" s="1047">
        <f>SUM(MC112:MC113)/75</f>
        <v>64.586666666666673</v>
      </c>
      <c r="MD114" s="1047">
        <f>SUM(MD112:MD113)/75</f>
        <v>57.786666666666669</v>
      </c>
      <c r="ME114" s="1047">
        <f>SUM(ME112:ME113)/75</f>
        <v>58.813333333333333</v>
      </c>
      <c r="MF114" s="1047">
        <f>SUM(MF112:MF113)/75</f>
        <v>38.213333333333331</v>
      </c>
      <c r="MG114" s="1047">
        <f>SUM(MG112:MG113)/75</f>
        <v>60.08</v>
      </c>
      <c r="MH114" s="1047">
        <f>SUM(MH112:MH113)/75</f>
        <v>89.426666666666662</v>
      </c>
      <c r="MI114" s="1047">
        <f t="shared" ref="MI114:MK114" si="240">SUM(MI112:MI113)/75</f>
        <v>66.84</v>
      </c>
      <c r="MJ114" s="1047">
        <f t="shared" si="240"/>
        <v>79.653333333333336</v>
      </c>
      <c r="MK114" s="1047">
        <f t="shared" si="240"/>
        <v>100.66666666666667</v>
      </c>
      <c r="ML114" s="1047">
        <f t="shared" ref="ML114:MR114" si="241">SUM(ML112:ML113)/75</f>
        <v>50.08</v>
      </c>
      <c r="MM114" s="1047">
        <f t="shared" si="241"/>
        <v>50.093333333333334</v>
      </c>
      <c r="MN114" s="1047">
        <f t="shared" si="241"/>
        <v>71.106666666666669</v>
      </c>
      <c r="MO114" s="1047">
        <f t="shared" si="241"/>
        <v>23.12</v>
      </c>
      <c r="MP114" s="1047">
        <f t="shared" si="241"/>
        <v>58.333333333333336</v>
      </c>
      <c r="MQ114" s="1047">
        <f t="shared" si="241"/>
        <v>39.346666666666664</v>
      </c>
      <c r="MR114" s="1047">
        <f t="shared" si="241"/>
        <v>71.16</v>
      </c>
      <c r="MS114" s="1047">
        <f>SUM(MS112:MS113)/75</f>
        <v>42.973333333333336</v>
      </c>
      <c r="MT114" s="1047">
        <f t="shared" ref="MT114:MV114" si="242">SUM(MT112:MT113)/75</f>
        <v>42.986666666666665</v>
      </c>
      <c r="MU114" s="1047">
        <f t="shared" si="242"/>
        <v>23.2</v>
      </c>
      <c r="MV114" s="1047">
        <f t="shared" si="242"/>
        <v>23.213333333333335</v>
      </c>
      <c r="MW114" s="1047">
        <f>SUM(MW112:MW113)/75</f>
        <v>71.226666666666674</v>
      </c>
      <c r="MX114" s="1047">
        <f>SUM(MX112:MX113)/75</f>
        <v>48.84</v>
      </c>
      <c r="MY114" s="1047">
        <f>SUM(MY112:MY113)/75</f>
        <v>52.25333333333333</v>
      </c>
      <c r="MZ114" s="1047">
        <f>SUM(MZ112:MZ113)/75</f>
        <v>46.666666666666664</v>
      </c>
      <c r="NA114" s="1047">
        <f>SUM(NA112:NA113)/75</f>
        <v>46.68</v>
      </c>
      <c r="NB114" s="1047">
        <f>SUM(NB112:NB113)/75</f>
        <v>46.693333333333335</v>
      </c>
      <c r="NC114" s="1047">
        <f>SUM(NC112:NC113)/75</f>
        <v>88.306666666666672</v>
      </c>
      <c r="ND114" s="1047">
        <f>SUM(ND112:ND113)/75</f>
        <v>64.92</v>
      </c>
    </row>
    <row r="115" spans="1:368" s="1509" customFormat="1" ht="12.75">
      <c r="A115" s="1507" t="s">
        <v>595</v>
      </c>
      <c r="B115" s="1511"/>
      <c r="C115" s="1511"/>
      <c r="D115" s="1511"/>
      <c r="E115" s="1511"/>
      <c r="F115" s="1511"/>
      <c r="G115" s="1511"/>
      <c r="H115" s="1511"/>
      <c r="HS115" s="1510"/>
      <c r="HT115" s="1510"/>
      <c r="HU115" s="1510"/>
      <c r="HV115" s="1510"/>
      <c r="HW115" s="1510"/>
      <c r="HX115" s="1510"/>
      <c r="HY115" s="1510"/>
      <c r="HZ115" s="1510"/>
      <c r="IA115" s="1510"/>
      <c r="IB115" s="1510"/>
      <c r="IC115" s="1510"/>
      <c r="ID115" s="1510"/>
      <c r="IE115" s="1510"/>
      <c r="IF115" s="1510"/>
      <c r="IG115" s="1510"/>
      <c r="IH115" s="1510"/>
      <c r="II115" s="1510"/>
      <c r="IJ115" s="1510"/>
      <c r="IK115" s="1510"/>
      <c r="IL115" s="1510"/>
      <c r="IM115" s="1510"/>
      <c r="IN115" s="1510"/>
      <c r="IO115" s="1510"/>
      <c r="IP115" s="1510"/>
      <c r="IQ115" s="1510"/>
      <c r="IR115" s="1510"/>
      <c r="IS115" s="1510"/>
      <c r="IT115" s="1510"/>
      <c r="IU115" s="1510"/>
      <c r="IV115" s="1510"/>
      <c r="IW115" s="1510"/>
      <c r="IX115" s="1510"/>
      <c r="IY115" s="1510"/>
      <c r="IZ115" s="1510"/>
      <c r="JA115" s="1510"/>
      <c r="JB115" s="1510"/>
      <c r="JC115" s="1510"/>
      <c r="JD115" s="1510"/>
      <c r="JE115" s="1510"/>
      <c r="JF115" s="1510"/>
      <c r="JG115" s="1510"/>
      <c r="JH115" s="1510"/>
      <c r="JI115" s="1510"/>
      <c r="JJ115" s="1510"/>
      <c r="JK115" s="1510"/>
      <c r="JL115" s="1510"/>
      <c r="JM115" s="1510"/>
      <c r="JN115" s="1510"/>
      <c r="JO115" s="1510"/>
      <c r="JP115" s="1510"/>
      <c r="JQ115" s="1510"/>
      <c r="JR115" s="1510"/>
      <c r="JS115" s="1510"/>
      <c r="JT115" s="1510"/>
      <c r="JU115" s="1510"/>
      <c r="JV115" s="1510"/>
      <c r="JW115" s="1510"/>
      <c r="JX115" s="1510"/>
      <c r="JY115" s="1510"/>
      <c r="JZ115" s="1510"/>
      <c r="KA115" s="1510"/>
      <c r="KB115" s="1510"/>
      <c r="KC115" s="1510"/>
      <c r="KD115" s="1510"/>
      <c r="KE115" s="1510"/>
      <c r="KF115" s="1510"/>
      <c r="KG115" s="1510"/>
      <c r="KH115" s="1510"/>
      <c r="KI115" s="1510"/>
      <c r="KJ115" s="1510"/>
      <c r="KK115" s="1510"/>
      <c r="KL115" s="1510"/>
      <c r="KM115" s="1510"/>
      <c r="KN115" s="1510"/>
      <c r="KO115" s="1510"/>
      <c r="KP115" s="1510"/>
      <c r="KQ115" s="1510"/>
      <c r="KR115" s="1510"/>
      <c r="KS115" s="1510"/>
      <c r="KT115" s="1510"/>
      <c r="KU115" s="1510"/>
      <c r="KV115" s="1510"/>
      <c r="KW115" s="1510"/>
      <c r="KX115" s="1510"/>
      <c r="KY115" s="1510"/>
      <c r="KZ115" s="1510"/>
      <c r="LA115" s="1510"/>
      <c r="LB115" s="1510"/>
      <c r="LC115" s="1510"/>
      <c r="LD115" s="1510"/>
      <c r="LE115" s="1510"/>
      <c r="LF115" s="1510"/>
      <c r="LG115" s="1510"/>
      <c r="LH115" s="1510"/>
      <c r="LI115" s="1510"/>
      <c r="LJ115" s="1510"/>
      <c r="LK115" s="1510"/>
      <c r="LL115" s="1510"/>
      <c r="LM115" s="1510"/>
      <c r="LN115" s="1510"/>
      <c r="LO115" s="1510"/>
      <c r="LP115" s="1510"/>
      <c r="LQ115" s="1512">
        <f>LQ114/2/9</f>
        <v>4.1577777777777776</v>
      </c>
      <c r="LR115" s="1512">
        <v>2</v>
      </c>
      <c r="LS115" s="1512">
        <f t="shared" ref="LS115:LX115" si="243">LS114/2/9</f>
        <v>3.2766666666666664</v>
      </c>
      <c r="LT115" s="1512">
        <f t="shared" si="243"/>
        <v>4.4094444444444445</v>
      </c>
      <c r="LU115" s="1512">
        <f t="shared" si="243"/>
        <v>3.7777777777777777</v>
      </c>
      <c r="LV115" s="1512">
        <v>0</v>
      </c>
      <c r="LW115" s="1512">
        <v>0</v>
      </c>
      <c r="LX115" s="1512">
        <f t="shared" si="243"/>
        <v>6.0661111111111108</v>
      </c>
      <c r="LY115" s="1512">
        <f>LY114/2/9</f>
        <v>2.7061111111111114</v>
      </c>
      <c r="LZ115" s="1512">
        <f>LZ114/2/9</f>
        <v>3.0055555555555555</v>
      </c>
      <c r="MA115" s="1512">
        <f>MA114/2/9</f>
        <v>4.3311111111111105</v>
      </c>
      <c r="MB115" s="1512">
        <f>MB114/2/9</f>
        <v>4.155555555555555</v>
      </c>
      <c r="MC115" s="1512">
        <f>MC114/2/9</f>
        <v>3.5881481481481483</v>
      </c>
      <c r="MD115" s="1512">
        <f>MD114/2/9</f>
        <v>3.2103703703703705</v>
      </c>
      <c r="ME115" s="1512">
        <f>ME114/2/9</f>
        <v>3.2674074074074073</v>
      </c>
      <c r="MF115" s="1512">
        <f>MF114/2/9</f>
        <v>2.1229629629629629</v>
      </c>
      <c r="MG115" s="1512">
        <f>MG114/2/9</f>
        <v>3.3377777777777777</v>
      </c>
      <c r="MH115" s="1512">
        <f>MH114/2/9</f>
        <v>4.9681481481481482</v>
      </c>
      <c r="MI115" s="1512">
        <f t="shared" ref="MI115:MK115" si="244">MI114/2/9</f>
        <v>3.7133333333333334</v>
      </c>
      <c r="MJ115" s="1512">
        <f t="shared" si="244"/>
        <v>4.4251851851851853</v>
      </c>
      <c r="MK115" s="1512">
        <f t="shared" si="244"/>
        <v>5.5925925925925926</v>
      </c>
      <c r="ML115" s="1512">
        <f t="shared" ref="ML115:MR115" si="245">ML114/2/9</f>
        <v>2.7822222222222219</v>
      </c>
      <c r="MM115" s="1512">
        <f t="shared" si="245"/>
        <v>2.7829629629629631</v>
      </c>
      <c r="MN115" s="1512">
        <f t="shared" si="245"/>
        <v>3.9503703703703703</v>
      </c>
      <c r="MO115" s="1512">
        <f t="shared" si="245"/>
        <v>1.2844444444444445</v>
      </c>
      <c r="MP115" s="1512">
        <f t="shared" si="245"/>
        <v>3.2407407407407409</v>
      </c>
      <c r="MQ115" s="1512">
        <f t="shared" si="245"/>
        <v>2.1859259259259258</v>
      </c>
      <c r="MR115" s="1512">
        <f t="shared" si="245"/>
        <v>3.9533333333333331</v>
      </c>
      <c r="MS115" s="1512">
        <f>MS114/2/9</f>
        <v>2.3874074074074074</v>
      </c>
      <c r="MT115" s="1512">
        <f t="shared" ref="MT115:MV115" si="246">MT114/2/9</f>
        <v>2.3881481481481481</v>
      </c>
      <c r="MU115" s="1512">
        <f t="shared" si="246"/>
        <v>1.2888888888888888</v>
      </c>
      <c r="MV115" s="1512">
        <f t="shared" si="246"/>
        <v>1.2896296296296297</v>
      </c>
      <c r="MW115" s="1512">
        <f>MW114/2/9</f>
        <v>3.9570370370370376</v>
      </c>
      <c r="MX115" s="1512">
        <f>MX114/2/9</f>
        <v>2.7133333333333334</v>
      </c>
      <c r="MY115" s="1512">
        <f>MY114/2/9</f>
        <v>2.9029629629629627</v>
      </c>
      <c r="MZ115" s="1512">
        <f>MZ114/2/9</f>
        <v>2.5925925925925926</v>
      </c>
      <c r="NA115" s="1512">
        <f>NA114/2/9</f>
        <v>2.5933333333333333</v>
      </c>
      <c r="NB115" s="1512">
        <f>NB114/2/9</f>
        <v>2.594074074074074</v>
      </c>
      <c r="NC115" s="1512">
        <f>NC114/2/9</f>
        <v>4.905925925925926</v>
      </c>
      <c r="ND115" s="1512">
        <f>ND114/2/9</f>
        <v>3.6066666666666669</v>
      </c>
    </row>
    <row r="116" spans="1:368" s="1509" customFormat="1" ht="12.75">
      <c r="A116" s="1507" t="s">
        <v>596</v>
      </c>
      <c r="B116" s="1511"/>
      <c r="C116" s="1511"/>
      <c r="D116" s="1511"/>
      <c r="E116" s="1511"/>
      <c r="F116" s="1511"/>
      <c r="G116" s="1511"/>
      <c r="H116" s="1511"/>
      <c r="HS116" s="1510"/>
      <c r="HT116" s="1510"/>
      <c r="HU116" s="1510"/>
      <c r="HV116" s="1510"/>
      <c r="HW116" s="1510"/>
      <c r="HX116" s="1510"/>
      <c r="HY116" s="1510"/>
      <c r="HZ116" s="1510"/>
      <c r="IA116" s="1510"/>
      <c r="IB116" s="1510"/>
      <c r="IC116" s="1510"/>
      <c r="ID116" s="1510"/>
      <c r="IE116" s="1510"/>
      <c r="IF116" s="1510"/>
      <c r="IG116" s="1510"/>
      <c r="IH116" s="1510"/>
      <c r="II116" s="1510"/>
      <c r="IJ116" s="1510"/>
      <c r="IK116" s="1510"/>
      <c r="IL116" s="1510"/>
      <c r="IM116" s="1510"/>
      <c r="IN116" s="1510"/>
      <c r="IO116" s="1510"/>
      <c r="IP116" s="1510"/>
      <c r="IQ116" s="1510"/>
      <c r="IR116" s="1510"/>
      <c r="IS116" s="1510"/>
      <c r="IT116" s="1510"/>
      <c r="IU116" s="1510"/>
      <c r="IV116" s="1510"/>
      <c r="IW116" s="1510"/>
      <c r="IX116" s="1510"/>
      <c r="IY116" s="1510"/>
      <c r="IZ116" s="1510"/>
      <c r="JA116" s="1510"/>
      <c r="JB116" s="1510"/>
      <c r="JC116" s="1510"/>
      <c r="JD116" s="1510"/>
      <c r="JE116" s="1510"/>
      <c r="JF116" s="1510"/>
      <c r="JG116" s="1510"/>
      <c r="JH116" s="1510"/>
      <c r="JI116" s="1510"/>
      <c r="JJ116" s="1510"/>
      <c r="JK116" s="1510"/>
      <c r="JL116" s="1510"/>
      <c r="JM116" s="1510"/>
      <c r="JN116" s="1510"/>
      <c r="JO116" s="1510"/>
      <c r="JP116" s="1510"/>
      <c r="JQ116" s="1510"/>
      <c r="JR116" s="1510"/>
      <c r="JS116" s="1510"/>
      <c r="JT116" s="1510"/>
      <c r="JU116" s="1510"/>
      <c r="JV116" s="1510"/>
      <c r="JW116" s="1510"/>
      <c r="JX116" s="1510"/>
      <c r="JY116" s="1510"/>
      <c r="JZ116" s="1510"/>
      <c r="KA116" s="1510"/>
      <c r="KB116" s="1510"/>
      <c r="KC116" s="1510"/>
      <c r="KD116" s="1510"/>
      <c r="KE116" s="1510"/>
      <c r="KF116" s="1510"/>
      <c r="KG116" s="1510"/>
      <c r="KH116" s="1510"/>
      <c r="KI116" s="1510"/>
      <c r="KJ116" s="1510"/>
      <c r="KK116" s="1510"/>
      <c r="KL116" s="1510"/>
      <c r="KM116" s="1510"/>
      <c r="KN116" s="1510"/>
      <c r="KO116" s="1510"/>
      <c r="KP116" s="1510"/>
      <c r="KQ116" s="1510"/>
      <c r="KR116" s="1510"/>
      <c r="KS116" s="1510"/>
      <c r="KT116" s="1510"/>
      <c r="KU116" s="1510"/>
      <c r="KV116" s="1510"/>
      <c r="KW116" s="1510"/>
      <c r="KX116" s="1510"/>
      <c r="KY116" s="1510"/>
      <c r="KZ116" s="1510"/>
      <c r="LA116" s="1510"/>
      <c r="LB116" s="1510"/>
      <c r="LC116" s="1510"/>
      <c r="LD116" s="1510"/>
      <c r="LE116" s="1510"/>
      <c r="LF116" s="1510"/>
      <c r="LG116" s="1510"/>
      <c r="LH116" s="1510"/>
      <c r="LI116" s="1510"/>
      <c r="LJ116" s="1510"/>
      <c r="LK116" s="1510"/>
      <c r="LL116" s="1510"/>
      <c r="LM116" s="1510"/>
      <c r="LN116" s="1510"/>
      <c r="LO116" s="1510"/>
      <c r="LP116" s="1510"/>
      <c r="LQ116" s="1512">
        <f>LQ114/2/9</f>
        <v>4.1577777777777776</v>
      </c>
      <c r="LR116" s="1512">
        <v>0</v>
      </c>
      <c r="LS116" s="1512">
        <f t="shared" ref="LS116:LX116" si="247">LS114/2/9</f>
        <v>3.2766666666666664</v>
      </c>
      <c r="LT116" s="1512">
        <f t="shared" si="247"/>
        <v>4.4094444444444445</v>
      </c>
      <c r="LU116" s="1512">
        <f t="shared" si="247"/>
        <v>3.7777777777777777</v>
      </c>
      <c r="LV116" s="1512">
        <v>0</v>
      </c>
      <c r="LW116" s="1512">
        <v>0</v>
      </c>
      <c r="LX116" s="1512">
        <f t="shared" si="247"/>
        <v>6.0661111111111108</v>
      </c>
      <c r="LY116" s="1512">
        <f>LY114/2/9</f>
        <v>2.7061111111111114</v>
      </c>
      <c r="LZ116" s="1512">
        <f>LZ114/2/9</f>
        <v>3.0055555555555555</v>
      </c>
      <c r="MA116" s="1512">
        <f>MA114/2/9</f>
        <v>4.3311111111111105</v>
      </c>
      <c r="MB116" s="1512">
        <f>MB114/2/9</f>
        <v>4.155555555555555</v>
      </c>
      <c r="MC116" s="1512">
        <f>MC114/2/9</f>
        <v>3.5881481481481483</v>
      </c>
      <c r="MD116" s="1512">
        <f>MD114/2/9</f>
        <v>3.2103703703703705</v>
      </c>
      <c r="ME116" s="1512">
        <f>ME114/2/9</f>
        <v>3.2674074074074073</v>
      </c>
      <c r="MF116" s="1512">
        <f>MF114/2/9</f>
        <v>2.1229629629629629</v>
      </c>
      <c r="MG116" s="1512">
        <f>MG114/2/9</f>
        <v>3.3377777777777777</v>
      </c>
      <c r="MH116" s="1512">
        <f>MH114/2/9</f>
        <v>4.9681481481481482</v>
      </c>
      <c r="MI116" s="1512">
        <f t="shared" ref="MI116:MK116" si="248">MI114/2/9</f>
        <v>3.7133333333333334</v>
      </c>
      <c r="MJ116" s="1512">
        <f t="shared" si="248"/>
        <v>4.4251851851851853</v>
      </c>
      <c r="MK116" s="1512">
        <f t="shared" si="248"/>
        <v>5.5925925925925926</v>
      </c>
      <c r="ML116" s="1512">
        <f t="shared" ref="ML116:MR116" si="249">ML114/2/9</f>
        <v>2.7822222222222219</v>
      </c>
      <c r="MM116" s="1512">
        <f t="shared" si="249"/>
        <v>2.7829629629629631</v>
      </c>
      <c r="MN116" s="1512">
        <f t="shared" si="249"/>
        <v>3.9503703703703703</v>
      </c>
      <c r="MO116" s="1512">
        <f t="shared" si="249"/>
        <v>1.2844444444444445</v>
      </c>
      <c r="MP116" s="1512">
        <f t="shared" si="249"/>
        <v>3.2407407407407409</v>
      </c>
      <c r="MQ116" s="1512">
        <f t="shared" si="249"/>
        <v>2.1859259259259258</v>
      </c>
      <c r="MR116" s="1512">
        <f t="shared" si="249"/>
        <v>3.9533333333333331</v>
      </c>
      <c r="MS116" s="1512">
        <v>0</v>
      </c>
      <c r="MT116" s="1512">
        <v>1</v>
      </c>
      <c r="MU116" s="1512">
        <v>2</v>
      </c>
      <c r="MV116" s="1512">
        <v>3</v>
      </c>
      <c r="MW116" s="1512">
        <v>4</v>
      </c>
      <c r="MX116" s="1512">
        <v>5</v>
      </c>
      <c r="MY116" s="1512">
        <v>6</v>
      </c>
      <c r="MZ116" s="1512">
        <v>7</v>
      </c>
      <c r="NA116" s="1512">
        <v>8</v>
      </c>
      <c r="NB116" s="1512">
        <v>9</v>
      </c>
      <c r="NC116" s="1512">
        <v>10</v>
      </c>
      <c r="ND116" s="1512">
        <v>11</v>
      </c>
    </row>
    <row r="117" spans="1:368" ht="12.75">
      <c r="A117" s="55" t="s">
        <v>597</v>
      </c>
      <c r="B117" s="594">
        <f t="shared" ref="B117:F117" si="250">B114*10*75</f>
        <v>140.56747980295563</v>
      </c>
      <c r="C117" s="594">
        <f t="shared" si="250"/>
        <v>132.94661674876846</v>
      </c>
      <c r="D117" s="594">
        <f t="shared" si="250"/>
        <v>149.67140098522165</v>
      </c>
      <c r="E117" s="594">
        <f t="shared" si="250"/>
        <v>140.34722364532018</v>
      </c>
      <c r="F117" s="594">
        <f t="shared" si="250"/>
        <v>147.02832709359606</v>
      </c>
      <c r="G117" s="594">
        <f t="shared" ref="G117:H117" si="251">G114*10*75</f>
        <v>121.59608275862068</v>
      </c>
      <c r="H117" s="594">
        <f t="shared" si="251"/>
        <v>139.8773438423645</v>
      </c>
      <c r="HS117" s="68"/>
      <c r="HT117" s="68"/>
      <c r="HU117" s="68"/>
      <c r="HV117" s="68"/>
      <c r="HW117" s="68"/>
      <c r="HX117" s="68"/>
      <c r="HY117" s="68"/>
      <c r="HZ117" s="68"/>
      <c r="IA117" s="68"/>
      <c r="IB117" s="68"/>
      <c r="IC117" s="68"/>
      <c r="ID117" s="68"/>
      <c r="IE117" s="68"/>
      <c r="IF117" s="68"/>
      <c r="IG117" s="68"/>
      <c r="IH117" s="68"/>
      <c r="II117" s="68"/>
      <c r="IJ117" s="68"/>
      <c r="IK117" s="68"/>
      <c r="IL117" s="68"/>
      <c r="IM117" s="68"/>
      <c r="IN117" s="68"/>
      <c r="IO117" s="68"/>
      <c r="IP117" s="68"/>
      <c r="IQ117" s="68"/>
      <c r="IR117" s="68"/>
      <c r="IS117" s="68"/>
      <c r="IT117" s="68"/>
      <c r="IU117" s="68"/>
      <c r="IV117" s="68"/>
      <c r="IW117" s="68"/>
      <c r="IX117" s="68"/>
      <c r="IY117" s="68"/>
      <c r="IZ117" s="68"/>
      <c r="JA117" s="68"/>
      <c r="JB117" s="68"/>
      <c r="JC117" s="68"/>
      <c r="JD117" s="68"/>
      <c r="JE117" s="68"/>
      <c r="JF117" s="68"/>
      <c r="JG117" s="68"/>
      <c r="JH117" s="68"/>
      <c r="JI117" s="68"/>
      <c r="JJ117" s="68"/>
      <c r="JK117" s="68"/>
      <c r="JL117" s="68"/>
      <c r="JM117" s="68"/>
      <c r="JN117" s="68"/>
      <c r="JO117" s="68"/>
      <c r="JP117" s="68"/>
      <c r="JQ117" s="68"/>
      <c r="JR117" s="68"/>
      <c r="JS117" s="68"/>
      <c r="JT117" s="68"/>
      <c r="JU117" s="68"/>
      <c r="JV117" s="68"/>
      <c r="JW117" s="68"/>
      <c r="JX117" s="68"/>
      <c r="JY117" s="68"/>
      <c r="JZ117" s="68"/>
      <c r="KA117" s="68"/>
      <c r="KB117" s="68"/>
      <c r="KC117" s="68"/>
      <c r="KD117" s="68"/>
      <c r="KE117" s="68"/>
      <c r="KF117" s="68"/>
      <c r="KG117" s="68"/>
      <c r="KH117" s="68"/>
      <c r="KI117" s="68"/>
      <c r="KJ117" s="68"/>
      <c r="KK117" s="68"/>
      <c r="KL117" s="68"/>
      <c r="KM117" s="68"/>
      <c r="KN117" s="1471"/>
      <c r="KO117" s="68"/>
      <c r="KP117" s="68"/>
      <c r="KQ117" s="68"/>
      <c r="KR117" s="68"/>
      <c r="KS117" s="68"/>
      <c r="KT117" s="68"/>
      <c r="KU117" s="68"/>
      <c r="KV117" s="68"/>
      <c r="KW117" s="68"/>
      <c r="KX117" s="68"/>
      <c r="KY117" s="68"/>
      <c r="KZ117" s="68"/>
      <c r="LA117" s="68"/>
      <c r="LB117" s="68"/>
      <c r="LC117" s="68"/>
      <c r="LD117" s="68"/>
      <c r="LE117" s="68"/>
      <c r="LF117" s="68"/>
      <c r="LG117" s="68"/>
      <c r="LH117" s="68"/>
      <c r="LI117" s="68"/>
      <c r="LJ117" s="68"/>
      <c r="LK117" s="68"/>
      <c r="LL117" s="68"/>
      <c r="LM117" s="68"/>
      <c r="LN117" s="68"/>
      <c r="LO117" s="68"/>
      <c r="LP117" s="68"/>
      <c r="LQ117" s="1047">
        <f t="shared" ref="LQ117:LX117" si="252">(LQ115*9*100)+(LQ116*7*100)</f>
        <v>6652.4444444444443</v>
      </c>
      <c r="LR117" s="1047">
        <f t="shared" si="252"/>
        <v>1800</v>
      </c>
      <c r="LS117" s="1047">
        <f t="shared" si="252"/>
        <v>5242.6666666666661</v>
      </c>
      <c r="LT117" s="1047">
        <f t="shared" si="252"/>
        <v>7055.1111111111113</v>
      </c>
      <c r="LU117" s="1047">
        <f t="shared" si="252"/>
        <v>6044.4444444444443</v>
      </c>
      <c r="LV117" s="1047">
        <f t="shared" si="252"/>
        <v>0</v>
      </c>
      <c r="LW117" s="1047">
        <f t="shared" si="252"/>
        <v>0</v>
      </c>
      <c r="LX117" s="1047">
        <f t="shared" si="252"/>
        <v>9705.7777777777774</v>
      </c>
      <c r="LY117" s="1047">
        <f>(LY115*9*100)+(LY116*7*100)</f>
        <v>4329.7777777777783</v>
      </c>
      <c r="LZ117" s="1047">
        <f>(LZ115*9*100)+(LZ116*7*100)</f>
        <v>4808.8888888888887</v>
      </c>
      <c r="MA117" s="1047">
        <f>(MA115*9*100)+(MA116*7*100)</f>
        <v>6929.7777777777774</v>
      </c>
      <c r="MB117" s="1047">
        <f>(MB115*9*100)+(MB116*7*100)</f>
        <v>6648.8888888888878</v>
      </c>
      <c r="MC117" s="1047">
        <f>(MC115*9*100)+(MC116*7*100)</f>
        <v>5741.0370370370365</v>
      </c>
      <c r="MD117" s="1047">
        <f>(MD115*9*100)+(MD116*7*100)</f>
        <v>5136.5925925925931</v>
      </c>
      <c r="ME117" s="1047">
        <f>(ME115*9*100)+(ME116*7*100)</f>
        <v>5227.8518518518522</v>
      </c>
      <c r="MF117" s="1047">
        <f>(MF115*9*100)+(MF116*7*100)</f>
        <v>3396.7407407407409</v>
      </c>
      <c r="MG117" s="1047">
        <f>(MG115*9*100)+(MG116*7*100)</f>
        <v>5340.4444444444443</v>
      </c>
      <c r="MH117" s="1047">
        <f>(MH115*9*100)+(MH116*7*100)</f>
        <v>7949.0370370370365</v>
      </c>
      <c r="MI117" s="1047">
        <f t="shared" ref="MI117:MK117" si="253">(MI115*9*100)+(MI116*7*100)</f>
        <v>5941.333333333333</v>
      </c>
      <c r="MJ117" s="1047">
        <f t="shared" si="253"/>
        <v>7080.2962962962965</v>
      </c>
      <c r="MK117" s="1047">
        <f t="shared" si="253"/>
        <v>8948.1481481481478</v>
      </c>
      <c r="ML117" s="1047">
        <f t="shared" ref="ML117:MR117" si="254">(ML115*9*100)+(ML116*7*100)</f>
        <v>4451.5555555555547</v>
      </c>
      <c r="MM117" s="1047">
        <f t="shared" si="254"/>
        <v>4452.7407407407409</v>
      </c>
      <c r="MN117" s="1047">
        <f t="shared" si="254"/>
        <v>6320.5925925925931</v>
      </c>
      <c r="MO117" s="1047">
        <f>(MO115*9*100)+(MO116*7*100)</f>
        <v>2055.1111111111113</v>
      </c>
      <c r="MP117" s="1047">
        <f t="shared" si="254"/>
        <v>5185.1851851851861</v>
      </c>
      <c r="MQ117" s="1047">
        <f t="shared" si="254"/>
        <v>3497.4814814814813</v>
      </c>
      <c r="MR117" s="1047">
        <f t="shared" si="254"/>
        <v>6325.333333333333</v>
      </c>
      <c r="MS117" s="1047">
        <f>(MS115*9*100)+(MS116*7*100)</f>
        <v>2148.666666666667</v>
      </c>
      <c r="MT117" s="1047">
        <f t="shared" ref="MT117:MV117" si="255">(MT115*9*100)+(MT116*7*100)</f>
        <v>2849.333333333333</v>
      </c>
      <c r="MU117" s="1047">
        <f t="shared" si="255"/>
        <v>2560</v>
      </c>
      <c r="MV117" s="1047">
        <f t="shared" si="255"/>
        <v>3260.666666666667</v>
      </c>
      <c r="MW117" s="1047">
        <f>(MW115*9*100)+(MW116*7*100)</f>
        <v>6361.3333333333339</v>
      </c>
      <c r="MX117" s="1047">
        <f>(MX115*9*100)+(MX116*7*100)</f>
        <v>5942</v>
      </c>
      <c r="MY117" s="1047">
        <f>(MY115*9*100)+(MY116*7*100)</f>
        <v>6812.6666666666661</v>
      </c>
      <c r="MZ117" s="1047">
        <f>(MZ115*9*100)+(MZ116*7*100)</f>
        <v>7233.333333333333</v>
      </c>
      <c r="NA117" s="1047">
        <f>(NA115*9*100)+(NA116*7*100)</f>
        <v>7934</v>
      </c>
      <c r="NB117" s="1047">
        <f>(NB115*9*100)+(NB116*7*100)</f>
        <v>8634.6666666666661</v>
      </c>
      <c r="NC117" s="1047">
        <f>(NC115*9*100)+(NC116*7*100)</f>
        <v>11415.333333333334</v>
      </c>
      <c r="ND117" s="1047">
        <f>(ND115*9*100)+(ND116*7*100)</f>
        <v>10946</v>
      </c>
    </row>
    <row r="118" spans="1:368" ht="12.75">
      <c r="A118" s="55" t="s">
        <v>598</v>
      </c>
      <c r="B118" s="264">
        <f t="shared" ref="B118:H118" si="256">B72+B95</f>
        <v>1910</v>
      </c>
      <c r="C118" s="264">
        <f t="shared" si="256"/>
        <v>2481</v>
      </c>
      <c r="D118" s="264">
        <f t="shared" si="256"/>
        <v>348</v>
      </c>
      <c r="E118" s="264">
        <f t="shared" si="256"/>
        <v>946</v>
      </c>
      <c r="F118" s="264">
        <f t="shared" si="256"/>
        <v>1259</v>
      </c>
      <c r="G118" s="264">
        <f t="shared" si="256"/>
        <v>1099</v>
      </c>
      <c r="H118" s="264">
        <f t="shared" si="256"/>
        <v>376</v>
      </c>
      <c r="HS118" s="245"/>
      <c r="HT118" s="245"/>
      <c r="HU118" s="245"/>
      <c r="HV118" s="245"/>
      <c r="HW118" s="245"/>
      <c r="HX118" s="245"/>
      <c r="HY118" s="245"/>
      <c r="HZ118" s="245"/>
      <c r="IA118" s="245"/>
      <c r="IB118" s="245"/>
      <c r="IC118" s="245"/>
      <c r="ID118" s="245"/>
      <c r="IE118" s="245"/>
      <c r="IF118" s="245"/>
      <c r="IG118" s="245"/>
      <c r="IH118" s="245"/>
      <c r="II118" s="245"/>
      <c r="IJ118" s="245"/>
      <c r="IK118" s="245"/>
      <c r="IL118" s="245"/>
      <c r="IM118" s="245"/>
      <c r="IN118" s="245"/>
      <c r="IO118" s="245"/>
      <c r="IP118" s="245"/>
      <c r="IQ118" s="245"/>
      <c r="IR118" s="245"/>
      <c r="IS118" s="245"/>
      <c r="IT118" s="245"/>
      <c r="IU118" s="245"/>
      <c r="IV118" s="245"/>
      <c r="IW118" s="245"/>
      <c r="IX118" s="245"/>
      <c r="IY118" s="245"/>
      <c r="IZ118" s="245"/>
      <c r="JA118" s="245"/>
      <c r="JB118" s="245"/>
      <c r="JC118" s="245"/>
      <c r="JD118" s="245"/>
      <c r="JE118" s="245"/>
      <c r="JF118" s="245"/>
      <c r="JG118" s="245"/>
      <c r="JH118" s="245"/>
      <c r="JI118" s="245"/>
      <c r="JJ118" s="245"/>
      <c r="JK118" s="245"/>
      <c r="JL118" s="245"/>
      <c r="JM118" s="245"/>
      <c r="JN118" s="245"/>
      <c r="JO118" s="245"/>
      <c r="JP118" s="245"/>
      <c r="JQ118" s="245"/>
      <c r="JR118" s="245"/>
      <c r="JS118" s="245"/>
      <c r="JT118" s="245"/>
      <c r="JU118" s="245"/>
      <c r="JV118" s="245"/>
      <c r="JW118" s="245"/>
      <c r="JX118" s="245"/>
      <c r="JY118" s="245"/>
      <c r="JZ118" s="245"/>
      <c r="KA118" s="245"/>
      <c r="KB118" s="245"/>
      <c r="KC118" s="245"/>
      <c r="KD118" s="245"/>
      <c r="KE118" s="245"/>
      <c r="KF118" s="245"/>
      <c r="KG118" s="245"/>
      <c r="KH118" s="245"/>
      <c r="KI118" s="245"/>
      <c r="KJ118" s="245"/>
      <c r="KK118" s="245"/>
      <c r="KL118" s="245"/>
      <c r="KM118" s="245"/>
      <c r="KN118" s="1473"/>
      <c r="KO118" s="245"/>
      <c r="KP118" s="245"/>
      <c r="KQ118" s="245"/>
      <c r="KR118" s="245"/>
      <c r="KS118" s="245"/>
      <c r="KT118" s="245"/>
      <c r="KU118" s="245"/>
      <c r="KV118" s="245"/>
      <c r="KW118" s="245"/>
      <c r="KX118" s="245"/>
      <c r="KY118" s="245"/>
      <c r="KZ118" s="245"/>
      <c r="LA118" s="245"/>
      <c r="LB118" s="245"/>
      <c r="LC118" s="245"/>
      <c r="LD118" s="245"/>
      <c r="LE118" s="245"/>
      <c r="LF118" s="245"/>
      <c r="LG118" s="245"/>
      <c r="LH118" s="245"/>
      <c r="LI118" s="245"/>
      <c r="LJ118" s="245"/>
      <c r="LK118" s="245"/>
      <c r="LL118" s="245"/>
      <c r="LM118" s="245"/>
      <c r="LN118" s="245"/>
      <c r="LO118" s="245"/>
      <c r="LP118" s="245"/>
      <c r="LQ118" s="245">
        <v>4219</v>
      </c>
      <c r="LR118" s="245">
        <v>677</v>
      </c>
      <c r="LS118" s="245">
        <v>1986</v>
      </c>
      <c r="LT118" s="245">
        <v>3331</v>
      </c>
      <c r="LU118" s="245">
        <v>578</v>
      </c>
      <c r="LV118" s="245">
        <v>0</v>
      </c>
      <c r="LW118" s="245">
        <v>0</v>
      </c>
      <c r="LX118" s="245">
        <v>5176</v>
      </c>
      <c r="LY118" s="245">
        <v>3345</v>
      </c>
      <c r="LZ118" s="245">
        <v>1848</v>
      </c>
      <c r="MA118" s="245">
        <v>2338</v>
      </c>
      <c r="MB118" s="245">
        <v>4376</v>
      </c>
      <c r="MC118" s="245">
        <v>3039</v>
      </c>
      <c r="MD118" s="245">
        <v>1779</v>
      </c>
      <c r="ME118" s="245">
        <v>3114</v>
      </c>
      <c r="MF118" s="245">
        <v>1706</v>
      </c>
      <c r="MG118" s="245">
        <v>1807</v>
      </c>
      <c r="MH118" s="245">
        <v>3436</v>
      </c>
      <c r="MI118" s="245">
        <v>3376</v>
      </c>
      <c r="MJ118" s="245">
        <v>3929</v>
      </c>
      <c r="MK118" s="245">
        <v>3309</v>
      </c>
      <c r="ML118" s="245">
        <v>2116</v>
      </c>
      <c r="MM118" s="245">
        <v>2982</v>
      </c>
      <c r="MN118" s="245">
        <v>1967</v>
      </c>
      <c r="MO118" s="245">
        <v>0</v>
      </c>
      <c r="MP118" s="245">
        <v>816</v>
      </c>
      <c r="MQ118" s="245">
        <v>926</v>
      </c>
      <c r="MR118" s="245">
        <v>1848</v>
      </c>
      <c r="MS118" s="245"/>
      <c r="MT118" s="245"/>
      <c r="MU118" s="245"/>
      <c r="MV118" s="245"/>
      <c r="MW118" s="245">
        <v>461</v>
      </c>
      <c r="MX118" s="245">
        <v>798</v>
      </c>
      <c r="MY118" s="245">
        <v>935</v>
      </c>
      <c r="MZ118" s="245"/>
      <c r="NA118" s="245"/>
      <c r="NB118" s="245"/>
      <c r="NC118" s="245"/>
      <c r="ND118" s="245"/>
    </row>
    <row r="119" spans="1:368" s="331" customFormat="1" ht="12.75">
      <c r="A119" s="450" t="s">
        <v>599</v>
      </c>
      <c r="HS119" s="521">
        <f t="shared" ref="HS119:IX119" si="257">HS1</f>
        <v>45915</v>
      </c>
      <c r="HT119" s="521">
        <f t="shared" si="257"/>
        <v>45916</v>
      </c>
      <c r="HU119" s="521">
        <f t="shared" si="257"/>
        <v>45917</v>
      </c>
      <c r="HV119" s="521">
        <f t="shared" si="257"/>
        <v>45918</v>
      </c>
      <c r="HW119" s="521">
        <f t="shared" si="257"/>
        <v>45919</v>
      </c>
      <c r="HX119" s="521">
        <f t="shared" si="257"/>
        <v>45920</v>
      </c>
      <c r="HY119" s="521">
        <f t="shared" si="257"/>
        <v>45921</v>
      </c>
      <c r="HZ119" s="521">
        <f t="shared" si="257"/>
        <v>45922</v>
      </c>
      <c r="IA119" s="521">
        <f t="shared" si="257"/>
        <v>45923</v>
      </c>
      <c r="IB119" s="521">
        <f t="shared" si="257"/>
        <v>45924</v>
      </c>
      <c r="IC119" s="521">
        <f t="shared" si="257"/>
        <v>45925</v>
      </c>
      <c r="ID119" s="521">
        <f t="shared" si="257"/>
        <v>45926</v>
      </c>
      <c r="IE119" s="521">
        <f t="shared" si="257"/>
        <v>45927</v>
      </c>
      <c r="IF119" s="521">
        <f t="shared" si="257"/>
        <v>45928</v>
      </c>
      <c r="IG119" s="521">
        <f t="shared" si="257"/>
        <v>45929</v>
      </c>
      <c r="IH119" s="521">
        <f t="shared" si="257"/>
        <v>45930</v>
      </c>
      <c r="II119" s="521">
        <f t="shared" si="257"/>
        <v>45931</v>
      </c>
      <c r="IJ119" s="521">
        <f t="shared" si="257"/>
        <v>45932</v>
      </c>
      <c r="IK119" s="521">
        <f t="shared" si="257"/>
        <v>45933</v>
      </c>
      <c r="IL119" s="521">
        <f t="shared" si="257"/>
        <v>45934</v>
      </c>
      <c r="IM119" s="521">
        <f t="shared" si="257"/>
        <v>45935</v>
      </c>
      <c r="IN119" s="521">
        <f t="shared" si="257"/>
        <v>45936</v>
      </c>
      <c r="IO119" s="521">
        <f t="shared" si="257"/>
        <v>45937</v>
      </c>
      <c r="IP119" s="521">
        <f t="shared" si="257"/>
        <v>45938</v>
      </c>
      <c r="IQ119" s="521">
        <f t="shared" si="257"/>
        <v>45939</v>
      </c>
      <c r="IR119" s="521">
        <f t="shared" si="257"/>
        <v>45940</v>
      </c>
      <c r="IS119" s="521">
        <f t="shared" si="257"/>
        <v>45941</v>
      </c>
      <c r="IT119" s="521">
        <f t="shared" si="257"/>
        <v>45942</v>
      </c>
      <c r="IU119" s="521">
        <f t="shared" si="257"/>
        <v>45943</v>
      </c>
      <c r="IV119" s="521">
        <f t="shared" si="257"/>
        <v>45944</v>
      </c>
      <c r="IW119" s="521">
        <f t="shared" si="257"/>
        <v>45945</v>
      </c>
      <c r="IX119" s="521">
        <f t="shared" si="257"/>
        <v>45946</v>
      </c>
      <c r="IY119" s="521">
        <f t="shared" ref="IY119:JV119" si="258">IY1</f>
        <v>45947</v>
      </c>
      <c r="IZ119" s="521">
        <f t="shared" si="258"/>
        <v>45948</v>
      </c>
      <c r="JA119" s="521">
        <f t="shared" si="258"/>
        <v>45949</v>
      </c>
      <c r="JB119" s="521">
        <f t="shared" si="258"/>
        <v>45950</v>
      </c>
      <c r="JC119" s="521">
        <f t="shared" si="258"/>
        <v>45951</v>
      </c>
      <c r="JD119" s="521">
        <f t="shared" si="258"/>
        <v>45952</v>
      </c>
      <c r="JE119" s="521">
        <f t="shared" si="258"/>
        <v>45953</v>
      </c>
      <c r="JF119" s="521">
        <f t="shared" si="258"/>
        <v>45954</v>
      </c>
      <c r="JG119" s="521">
        <f t="shared" si="258"/>
        <v>45955</v>
      </c>
      <c r="JH119" s="521">
        <f t="shared" si="258"/>
        <v>45956</v>
      </c>
      <c r="JI119" s="521">
        <f t="shared" si="258"/>
        <v>45957</v>
      </c>
      <c r="JJ119" s="521">
        <f t="shared" si="258"/>
        <v>45958</v>
      </c>
      <c r="JK119" s="521">
        <f t="shared" si="258"/>
        <v>45959</v>
      </c>
      <c r="JL119" s="521">
        <f t="shared" si="258"/>
        <v>45960</v>
      </c>
      <c r="JM119" s="521">
        <f t="shared" si="258"/>
        <v>45961</v>
      </c>
      <c r="JN119" s="521">
        <f t="shared" si="258"/>
        <v>45962</v>
      </c>
      <c r="JO119" s="521">
        <f t="shared" si="258"/>
        <v>45963</v>
      </c>
      <c r="JP119" s="521">
        <f t="shared" si="258"/>
        <v>45964</v>
      </c>
      <c r="JQ119" s="521">
        <f t="shared" si="258"/>
        <v>45965</v>
      </c>
      <c r="JR119" s="521">
        <f t="shared" si="258"/>
        <v>45966</v>
      </c>
      <c r="JS119" s="521">
        <f t="shared" si="258"/>
        <v>45967</v>
      </c>
      <c r="JT119" s="521">
        <f t="shared" si="258"/>
        <v>45968</v>
      </c>
      <c r="JU119" s="521">
        <f t="shared" si="258"/>
        <v>45969</v>
      </c>
      <c r="JV119" s="521">
        <f t="shared" si="258"/>
        <v>45970</v>
      </c>
      <c r="KN119" s="1472"/>
    </row>
    <row r="120" spans="1:368" s="1045" customFormat="1" ht="12.75">
      <c r="A120" s="1044" t="s">
        <v>600</v>
      </c>
      <c r="KN120" s="1472"/>
    </row>
    <row r="121" spans="1:368" ht="12.75">
      <c r="A121" s="55" t="s">
        <v>601</v>
      </c>
      <c r="HS121" s="1046">
        <f>HS10</f>
        <v>45890</v>
      </c>
      <c r="HT121" s="68"/>
      <c r="HU121" s="68"/>
      <c r="HV121" s="68"/>
      <c r="HW121" s="68"/>
      <c r="HX121" s="68"/>
      <c r="HY121" s="68"/>
      <c r="HZ121" s="68"/>
      <c r="IA121" s="68"/>
      <c r="IB121" s="68"/>
      <c r="IC121" s="68"/>
      <c r="ID121" s="68"/>
      <c r="IE121" s="68"/>
      <c r="IF121" s="68"/>
      <c r="IG121" s="68"/>
      <c r="IH121" s="68"/>
      <c r="II121" s="68"/>
      <c r="IJ121" s="68"/>
      <c r="IK121" s="68"/>
      <c r="IL121" s="68"/>
      <c r="IM121" s="68"/>
      <c r="IN121" s="68"/>
      <c r="IO121" s="68"/>
      <c r="IP121" s="68"/>
      <c r="IQ121" s="68"/>
      <c r="IR121" s="68"/>
      <c r="IS121" s="68"/>
      <c r="IT121" s="68"/>
      <c r="IU121" s="68"/>
      <c r="IV121" s="68"/>
      <c r="IW121" s="68"/>
      <c r="IX121" s="68"/>
      <c r="IY121" s="68"/>
      <c r="IZ121" s="68"/>
      <c r="JA121" s="68"/>
      <c r="JB121" s="68"/>
      <c r="JC121" s="68"/>
      <c r="JD121" s="68"/>
      <c r="JE121" s="68"/>
      <c r="JF121" s="68"/>
      <c r="JG121" s="68"/>
      <c r="JH121" s="68"/>
      <c r="JI121" s="68"/>
      <c r="JJ121" s="68"/>
      <c r="JK121" s="68"/>
      <c r="JL121" s="68"/>
      <c r="JM121" s="68"/>
      <c r="JN121" s="68"/>
      <c r="JO121" s="68"/>
      <c r="JP121" s="68"/>
      <c r="JQ121" s="68"/>
      <c r="JR121" s="68"/>
      <c r="JS121" s="68"/>
      <c r="JT121" s="68"/>
      <c r="JU121" s="68"/>
      <c r="JV121" s="68"/>
      <c r="JW121" s="68"/>
      <c r="JX121" s="68"/>
      <c r="JY121" s="68"/>
      <c r="JZ121" s="68"/>
      <c r="KA121" s="68"/>
      <c r="KB121" s="68"/>
      <c r="KC121" s="68"/>
      <c r="KD121" s="68"/>
      <c r="KE121" s="68"/>
      <c r="KF121" s="68"/>
      <c r="KG121" s="68"/>
      <c r="KH121" s="68"/>
      <c r="KI121" s="68"/>
      <c r="KJ121" s="68"/>
      <c r="KK121" s="68"/>
      <c r="KL121" s="68"/>
      <c r="KM121" s="68"/>
      <c r="KN121" s="1471"/>
      <c r="KO121" s="68"/>
      <c r="KP121" s="68"/>
      <c r="KQ121" s="68"/>
      <c r="KR121" s="68"/>
      <c r="KS121" s="68"/>
      <c r="KT121" s="68"/>
      <c r="KU121" s="68"/>
      <c r="KV121" s="68"/>
      <c r="KW121" s="68"/>
      <c r="KX121" s="68"/>
      <c r="KY121" s="68"/>
      <c r="KZ121" s="68"/>
      <c r="LA121" s="68"/>
      <c r="LB121" s="68"/>
      <c r="LC121" s="68"/>
      <c r="LD121" s="68"/>
      <c r="LE121" s="68"/>
      <c r="LF121" s="68"/>
      <c r="LG121" s="68"/>
      <c r="LH121" s="68"/>
      <c r="LI121" s="68"/>
      <c r="LJ121" s="68"/>
      <c r="LK121" s="68"/>
      <c r="LL121" s="68"/>
      <c r="LM121" s="68"/>
      <c r="LN121" s="68"/>
      <c r="LO121" s="68"/>
      <c r="LP121" s="68"/>
      <c r="LQ121" s="68"/>
      <c r="LR121" s="68"/>
      <c r="LS121" s="68"/>
      <c r="LT121" s="68"/>
      <c r="LU121" s="68"/>
      <c r="LV121" s="68"/>
      <c r="LW121" s="68"/>
      <c r="LX121" s="68"/>
      <c r="LY121" s="68"/>
      <c r="LZ121" s="68"/>
      <c r="MA121" s="68"/>
      <c r="MB121" s="68"/>
      <c r="MC121" s="68"/>
      <c r="MD121" s="68"/>
      <c r="ME121" s="68"/>
      <c r="MF121" s="68"/>
      <c r="MG121" s="68"/>
      <c r="MH121" s="68"/>
      <c r="MI121" s="68"/>
      <c r="MJ121" s="68"/>
      <c r="MK121" s="68"/>
      <c r="ML121" s="68"/>
      <c r="MM121" s="68"/>
      <c r="MN121" s="68"/>
      <c r="MO121" s="68"/>
      <c r="MP121" s="68"/>
      <c r="MQ121" s="68"/>
      <c r="MR121" s="68"/>
      <c r="MS121" s="68"/>
      <c r="MT121" s="68"/>
      <c r="MU121" s="68"/>
      <c r="MV121" s="68"/>
      <c r="MW121" s="68"/>
      <c r="MX121" s="68"/>
      <c r="MY121" s="68"/>
      <c r="MZ121" s="68"/>
    </row>
    <row r="122" spans="1:368" ht="12.75">
      <c r="A122" s="1041" t="s">
        <v>583</v>
      </c>
      <c r="HS122" s="1046">
        <v>45890</v>
      </c>
      <c r="HT122" s="68"/>
      <c r="HU122" s="68"/>
      <c r="HV122" s="68"/>
      <c r="HW122" s="68"/>
      <c r="HX122" s="68"/>
      <c r="HY122" s="68"/>
      <c r="HZ122" s="68"/>
      <c r="IA122" s="68"/>
      <c r="IB122" s="68"/>
      <c r="IC122" s="68"/>
      <c r="ID122" s="68"/>
      <c r="IE122" s="68"/>
      <c r="IF122" s="68"/>
      <c r="IG122" s="68"/>
      <c r="IH122" s="68"/>
      <c r="II122" s="68"/>
      <c r="IJ122" s="68"/>
      <c r="IK122" s="68"/>
      <c r="IL122" s="68"/>
      <c r="IM122" s="68"/>
      <c r="IN122" s="68"/>
      <c r="IO122" s="68"/>
      <c r="IP122" s="68"/>
      <c r="IQ122" s="68"/>
      <c r="IR122" s="68"/>
      <c r="IS122" s="68"/>
      <c r="IT122" s="68"/>
      <c r="IU122" s="68"/>
      <c r="IV122" s="68"/>
      <c r="IW122" s="68"/>
      <c r="IX122" s="68"/>
      <c r="IY122" s="68"/>
      <c r="IZ122" s="68"/>
      <c r="JA122" s="68"/>
      <c r="JB122" s="68"/>
      <c r="JC122" s="68"/>
      <c r="JD122" s="68"/>
      <c r="JE122" s="68"/>
      <c r="JF122" s="68"/>
      <c r="JG122" s="68"/>
      <c r="JH122" s="68"/>
      <c r="JI122" s="68"/>
      <c r="JJ122" s="68"/>
      <c r="JK122" s="68"/>
      <c r="JL122" s="68"/>
      <c r="JM122" s="68"/>
      <c r="JN122" s="68"/>
      <c r="JO122" s="68"/>
      <c r="JP122" s="68"/>
      <c r="JQ122" s="68"/>
      <c r="JR122" s="68"/>
      <c r="JS122" s="68"/>
      <c r="JT122" s="68"/>
      <c r="JU122" s="68"/>
      <c r="JV122" s="68"/>
      <c r="JW122" s="68"/>
      <c r="JX122" s="68"/>
      <c r="JY122" s="68"/>
      <c r="JZ122" s="68"/>
      <c r="KA122" s="68"/>
      <c r="KB122" s="68"/>
      <c r="KC122" s="68"/>
      <c r="KD122" s="68"/>
      <c r="KE122" s="68"/>
      <c r="KF122" s="68"/>
      <c r="KG122" s="68"/>
      <c r="KH122" s="68"/>
      <c r="KI122" s="68"/>
      <c r="KJ122" s="68"/>
      <c r="KK122" s="68"/>
      <c r="KL122" s="68"/>
      <c r="KM122" s="68"/>
      <c r="KN122" s="1471"/>
      <c r="KO122" s="68"/>
      <c r="KP122" s="68"/>
      <c r="KQ122" s="68"/>
      <c r="KR122" s="68"/>
      <c r="KS122" s="68"/>
      <c r="KT122" s="68"/>
      <c r="KU122" s="68"/>
      <c r="KV122" s="68"/>
      <c r="KW122" s="68"/>
      <c r="KX122" s="68"/>
      <c r="KY122" s="68"/>
      <c r="KZ122" s="68"/>
      <c r="LA122" s="68"/>
      <c r="LB122" s="68"/>
      <c r="LC122" s="68"/>
      <c r="LD122" s="68"/>
      <c r="LE122" s="68"/>
      <c r="LF122" s="68"/>
      <c r="LG122" s="68"/>
      <c r="LH122" s="68"/>
      <c r="LI122" s="68"/>
      <c r="LJ122" s="68"/>
      <c r="LK122" s="68"/>
      <c r="LL122" s="68"/>
      <c r="LM122" s="68"/>
      <c r="LN122" s="68"/>
      <c r="LO122" s="68"/>
      <c r="LP122" s="68"/>
      <c r="LQ122" s="68"/>
      <c r="LR122" s="68"/>
      <c r="LS122" s="68"/>
      <c r="LT122" s="68"/>
      <c r="LU122" s="68"/>
      <c r="LV122" s="68"/>
      <c r="LW122" s="68"/>
      <c r="LX122" s="68"/>
      <c r="LY122" s="68"/>
      <c r="LZ122" s="68"/>
      <c r="MA122" s="68"/>
      <c r="MB122" s="68"/>
      <c r="MC122" s="68"/>
      <c r="MD122" s="68"/>
      <c r="ME122" s="68"/>
      <c r="MF122" s="68"/>
      <c r="MG122" s="68"/>
      <c r="MH122" s="68"/>
      <c r="MI122" s="68"/>
      <c r="MJ122" s="68"/>
      <c r="MK122" s="68"/>
      <c r="ML122" s="68"/>
      <c r="MM122" s="68"/>
      <c r="MN122" s="68"/>
      <c r="MO122" s="68"/>
      <c r="MP122" s="68"/>
      <c r="MQ122" s="68"/>
      <c r="MR122" s="68"/>
      <c r="MS122" s="68"/>
      <c r="MT122" s="68"/>
      <c r="MU122" s="68"/>
      <c r="MV122" s="68"/>
      <c r="MW122" s="68"/>
      <c r="MX122" s="68"/>
      <c r="MY122" s="68"/>
      <c r="MZ122" s="68"/>
    </row>
    <row r="123" spans="1:368" ht="12.75">
      <c r="A123" s="55" t="s">
        <v>602</v>
      </c>
      <c r="HS123" s="68">
        <v>4270</v>
      </c>
      <c r="HT123" s="68">
        <f t="shared" ref="HT123:IV123" si="259">HS123+HS124-HS130</f>
        <v>4288</v>
      </c>
      <c r="HU123" s="68">
        <f t="shared" si="259"/>
        <v>2788</v>
      </c>
      <c r="HV123" s="68">
        <f t="shared" si="259"/>
        <v>1288</v>
      </c>
      <c r="HW123" s="68">
        <f t="shared" si="259"/>
        <v>-212</v>
      </c>
      <c r="HX123" s="68">
        <f t="shared" si="259"/>
        <v>-1712</v>
      </c>
      <c r="HY123" s="68">
        <f t="shared" si="259"/>
        <v>-3212</v>
      </c>
      <c r="HZ123" s="68">
        <f t="shared" si="259"/>
        <v>-4712</v>
      </c>
      <c r="IA123" s="68">
        <f t="shared" si="259"/>
        <v>-6212</v>
      </c>
      <c r="IB123" s="68">
        <f t="shared" si="259"/>
        <v>-7712</v>
      </c>
      <c r="IC123" s="68">
        <f t="shared" si="259"/>
        <v>-9212</v>
      </c>
      <c r="ID123" s="68">
        <f t="shared" si="259"/>
        <v>-10712</v>
      </c>
      <c r="IE123" s="68">
        <f t="shared" si="259"/>
        <v>-12212</v>
      </c>
      <c r="IF123" s="68">
        <f t="shared" si="259"/>
        <v>-13712</v>
      </c>
      <c r="IG123" s="68">
        <f t="shared" si="259"/>
        <v>-15212</v>
      </c>
      <c r="IH123" s="68">
        <f t="shared" si="259"/>
        <v>-16712</v>
      </c>
      <c r="II123" s="68">
        <f t="shared" si="259"/>
        <v>-18212</v>
      </c>
      <c r="IJ123" s="68">
        <f t="shared" si="259"/>
        <v>-19712</v>
      </c>
      <c r="IK123" s="68">
        <f t="shared" si="259"/>
        <v>-21212</v>
      </c>
      <c r="IL123" s="68">
        <f t="shared" si="259"/>
        <v>-22712</v>
      </c>
      <c r="IM123" s="68">
        <f t="shared" si="259"/>
        <v>-24212</v>
      </c>
      <c r="IN123" s="68">
        <f t="shared" si="259"/>
        <v>-25712</v>
      </c>
      <c r="IO123" s="68">
        <f t="shared" si="259"/>
        <v>-27212</v>
      </c>
      <c r="IP123" s="68">
        <f t="shared" si="259"/>
        <v>-28712</v>
      </c>
      <c r="IQ123" s="68">
        <f t="shared" si="259"/>
        <v>-30212</v>
      </c>
      <c r="IR123" s="68">
        <f t="shared" si="259"/>
        <v>-31712</v>
      </c>
      <c r="IS123" s="68">
        <f t="shared" si="259"/>
        <v>-33212</v>
      </c>
      <c r="IT123" s="68">
        <f t="shared" si="259"/>
        <v>-34712</v>
      </c>
      <c r="IU123" s="68">
        <f t="shared" si="259"/>
        <v>-36212</v>
      </c>
      <c r="IV123" s="68">
        <f t="shared" si="259"/>
        <v>-37712</v>
      </c>
      <c r="IW123" s="68"/>
      <c r="IX123" s="68"/>
      <c r="IY123" s="68"/>
      <c r="IZ123" s="68"/>
      <c r="JA123" s="68"/>
      <c r="JB123" s="68"/>
      <c r="JC123" s="68"/>
      <c r="JD123" s="68"/>
      <c r="JE123" s="68"/>
      <c r="JF123" s="68"/>
      <c r="JG123" s="68"/>
      <c r="JH123" s="68"/>
      <c r="JI123" s="68"/>
      <c r="JJ123" s="68"/>
      <c r="JK123" s="68"/>
      <c r="JL123" s="68"/>
      <c r="JM123" s="68"/>
      <c r="JN123" s="68"/>
      <c r="JO123" s="68"/>
      <c r="JP123" s="68"/>
      <c r="JQ123" s="68"/>
      <c r="JR123" s="68"/>
      <c r="JS123" s="68"/>
      <c r="JT123" s="68"/>
      <c r="JU123" s="68"/>
      <c r="JV123" s="68"/>
      <c r="JW123" s="68"/>
      <c r="JX123" s="68"/>
      <c r="JY123" s="68"/>
      <c r="JZ123" s="68"/>
      <c r="KA123" s="68"/>
      <c r="KB123" s="68"/>
      <c r="KC123" s="68"/>
      <c r="KD123" s="68"/>
      <c r="KE123" s="68"/>
      <c r="KF123" s="68"/>
      <c r="KG123" s="68"/>
      <c r="KH123" s="68"/>
      <c r="KI123" s="68"/>
      <c r="KJ123" s="68"/>
      <c r="KK123" s="68"/>
      <c r="KL123" s="68"/>
      <c r="KM123" s="68"/>
      <c r="KN123" s="1471"/>
      <c r="KO123" s="68"/>
      <c r="KP123" s="68"/>
      <c r="KQ123" s="68"/>
      <c r="KR123" s="68"/>
      <c r="KS123" s="68"/>
      <c r="KT123" s="68"/>
      <c r="KU123" s="68"/>
      <c r="KV123" s="68"/>
      <c r="KW123" s="68"/>
      <c r="KX123" s="68"/>
      <c r="KY123" s="68"/>
      <c r="KZ123" s="68"/>
      <c r="LA123" s="68"/>
      <c r="LB123" s="68"/>
      <c r="LC123" s="68"/>
      <c r="LD123" s="68"/>
      <c r="LE123" s="68"/>
      <c r="LF123" s="68"/>
      <c r="LG123" s="68"/>
      <c r="LH123" s="68"/>
      <c r="LI123" s="68"/>
      <c r="LJ123" s="68"/>
      <c r="LK123" s="68"/>
      <c r="LL123" s="68"/>
      <c r="LM123" s="68"/>
      <c r="LN123" s="68"/>
      <c r="LO123" s="68"/>
      <c r="LP123" s="68"/>
      <c r="LQ123" s="68"/>
      <c r="LR123" s="68"/>
      <c r="LS123" s="68"/>
      <c r="LT123" s="68"/>
      <c r="LU123" s="68"/>
      <c r="LV123" s="68"/>
      <c r="LW123" s="68"/>
      <c r="LX123" s="68"/>
      <c r="LY123" s="68"/>
      <c r="LZ123" s="68"/>
      <c r="MA123" s="68"/>
      <c r="MB123" s="68"/>
      <c r="MC123" s="68"/>
      <c r="MD123" s="68"/>
      <c r="ME123" s="68"/>
      <c r="MF123" s="68"/>
      <c r="MG123" s="68"/>
      <c r="MH123" s="68"/>
      <c r="MI123" s="68"/>
      <c r="MJ123" s="68"/>
      <c r="MK123" s="68"/>
      <c r="ML123" s="68"/>
      <c r="MM123" s="68"/>
      <c r="MN123" s="68"/>
      <c r="MO123" s="68"/>
      <c r="MP123" s="68"/>
      <c r="MQ123" s="68"/>
      <c r="MR123" s="68"/>
      <c r="MS123" s="68"/>
      <c r="MT123" s="68"/>
      <c r="MU123" s="68"/>
      <c r="MV123" s="68"/>
      <c r="MW123" s="68"/>
      <c r="MX123" s="68"/>
      <c r="MY123" s="68"/>
      <c r="MZ123" s="68"/>
    </row>
    <row r="124" spans="1:368" ht="12.75">
      <c r="A124" s="55" t="s">
        <v>216</v>
      </c>
      <c r="HS124" s="68">
        <v>1018</v>
      </c>
      <c r="HT124" s="68">
        <v>1000</v>
      </c>
      <c r="HU124" s="68">
        <v>1000</v>
      </c>
      <c r="HV124" s="68">
        <v>1000</v>
      </c>
      <c r="HW124" s="68">
        <v>1000</v>
      </c>
      <c r="HX124" s="68">
        <v>1000</v>
      </c>
      <c r="HY124" s="68">
        <v>1000</v>
      </c>
      <c r="HZ124" s="68">
        <v>1000</v>
      </c>
      <c r="IA124" s="68">
        <v>1000</v>
      </c>
      <c r="IB124" s="68">
        <v>1000</v>
      </c>
      <c r="IC124" s="68">
        <v>1000</v>
      </c>
      <c r="ID124" s="68">
        <v>1000</v>
      </c>
      <c r="IE124" s="68">
        <v>1000</v>
      </c>
      <c r="IF124" s="68">
        <v>1000</v>
      </c>
      <c r="IG124" s="68">
        <v>1000</v>
      </c>
      <c r="IH124" s="68">
        <v>1000</v>
      </c>
      <c r="II124" s="68">
        <v>1000</v>
      </c>
      <c r="IJ124" s="68">
        <v>1000</v>
      </c>
      <c r="IK124" s="68">
        <v>1000</v>
      </c>
      <c r="IL124" s="68">
        <v>1000</v>
      </c>
      <c r="IM124" s="68">
        <v>1000</v>
      </c>
      <c r="IN124" s="68">
        <v>1000</v>
      </c>
      <c r="IO124" s="68">
        <v>1000</v>
      </c>
      <c r="IP124" s="68">
        <v>1000</v>
      </c>
      <c r="IQ124" s="68">
        <v>1000</v>
      </c>
      <c r="IR124" s="68">
        <v>1000</v>
      </c>
      <c r="IS124" s="68">
        <v>1000</v>
      </c>
      <c r="IT124" s="68">
        <v>1000</v>
      </c>
      <c r="IU124" s="68">
        <v>1000</v>
      </c>
      <c r="IV124" s="68">
        <v>1000</v>
      </c>
      <c r="IW124" s="68"/>
      <c r="IX124" s="68"/>
      <c r="IY124" s="68"/>
      <c r="IZ124" s="68"/>
      <c r="JA124" s="68"/>
      <c r="JB124" s="68"/>
      <c r="JC124" s="68"/>
      <c r="JD124" s="68"/>
      <c r="JE124" s="68"/>
      <c r="JF124" s="68"/>
      <c r="JG124" s="68"/>
      <c r="JH124" s="68"/>
      <c r="JI124" s="68"/>
      <c r="JJ124" s="68"/>
      <c r="JK124" s="68"/>
      <c r="JL124" s="68"/>
      <c r="JM124" s="68"/>
      <c r="JN124" s="68"/>
      <c r="JO124" s="68"/>
      <c r="JP124" s="68"/>
      <c r="JQ124" s="68"/>
      <c r="JR124" s="68"/>
      <c r="JS124" s="68"/>
      <c r="JT124" s="68"/>
      <c r="JU124" s="68"/>
      <c r="JV124" s="68"/>
      <c r="JW124" s="68"/>
      <c r="JX124" s="68"/>
      <c r="JY124" s="68"/>
      <c r="JZ124" s="68"/>
      <c r="KA124" s="68"/>
      <c r="KB124" s="68"/>
      <c r="KC124" s="68"/>
      <c r="KD124" s="68"/>
      <c r="KE124" s="68"/>
      <c r="KF124" s="68"/>
      <c r="KG124" s="68"/>
      <c r="KH124" s="68"/>
      <c r="KI124" s="68"/>
      <c r="KJ124" s="68"/>
      <c r="KK124" s="68"/>
      <c r="KL124" s="68"/>
      <c r="KM124" s="68"/>
      <c r="KN124" s="1471"/>
      <c r="KO124" s="68"/>
      <c r="KP124" s="68"/>
      <c r="KQ124" s="68"/>
      <c r="KR124" s="68"/>
      <c r="KS124" s="68"/>
      <c r="KT124" s="68"/>
      <c r="KU124" s="68"/>
      <c r="KV124" s="68"/>
      <c r="KW124" s="68"/>
      <c r="KX124" s="68"/>
      <c r="KY124" s="68"/>
      <c r="KZ124" s="68"/>
      <c r="LA124" s="68"/>
      <c r="LB124" s="68"/>
      <c r="LC124" s="68"/>
      <c r="LD124" s="68"/>
      <c r="LE124" s="68"/>
      <c r="LF124" s="68"/>
      <c r="LG124" s="68"/>
      <c r="LH124" s="68"/>
      <c r="LI124" s="68"/>
      <c r="LJ124" s="68"/>
      <c r="LK124" s="68"/>
      <c r="LL124" s="68"/>
      <c r="LM124" s="68"/>
      <c r="LN124" s="68"/>
      <c r="LO124" s="68"/>
      <c r="LP124" s="68"/>
      <c r="LQ124" s="68"/>
      <c r="LR124" s="68"/>
      <c r="LS124" s="68"/>
      <c r="LT124" s="68"/>
      <c r="LU124" s="68"/>
      <c r="LV124" s="68"/>
      <c r="LW124" s="68"/>
      <c r="LX124" s="68"/>
      <c r="LY124" s="68"/>
      <c r="LZ124" s="68"/>
      <c r="MA124" s="68"/>
      <c r="MB124" s="68"/>
      <c r="MC124" s="68"/>
      <c r="MD124" s="68"/>
      <c r="ME124" s="68"/>
      <c r="MF124" s="68"/>
      <c r="MG124" s="68"/>
      <c r="MH124" s="68"/>
      <c r="MI124" s="68"/>
      <c r="MJ124" s="68"/>
      <c r="MK124" s="68"/>
      <c r="ML124" s="68"/>
      <c r="MM124" s="68"/>
      <c r="MN124" s="68"/>
      <c r="MO124" s="68"/>
      <c r="MP124" s="68"/>
      <c r="MQ124" s="68"/>
      <c r="MR124" s="68"/>
      <c r="MS124" s="68"/>
      <c r="MT124" s="68"/>
      <c r="MU124" s="68"/>
      <c r="MV124" s="68"/>
      <c r="MW124" s="68"/>
      <c r="MX124" s="68"/>
      <c r="MY124" s="68"/>
      <c r="MZ124" s="68"/>
    </row>
    <row r="125" spans="1:368" ht="12.75">
      <c r="A125" s="55" t="s">
        <v>603</v>
      </c>
      <c r="HS125" s="68">
        <v>10060</v>
      </c>
      <c r="HT125" s="68">
        <f t="shared" ref="HT125:IV125" si="260">HS125-1000</f>
        <v>9060</v>
      </c>
      <c r="HU125" s="68">
        <f t="shared" si="260"/>
        <v>8060</v>
      </c>
      <c r="HV125" s="68">
        <f t="shared" si="260"/>
        <v>7060</v>
      </c>
      <c r="HW125" s="68">
        <f t="shared" si="260"/>
        <v>6060</v>
      </c>
      <c r="HX125" s="68">
        <f t="shared" si="260"/>
        <v>5060</v>
      </c>
      <c r="HY125" s="68">
        <f t="shared" si="260"/>
        <v>4060</v>
      </c>
      <c r="HZ125" s="68">
        <f t="shared" si="260"/>
        <v>3060</v>
      </c>
      <c r="IA125" s="68">
        <f t="shared" si="260"/>
        <v>2060</v>
      </c>
      <c r="IB125" s="68">
        <f t="shared" si="260"/>
        <v>1060</v>
      </c>
      <c r="IC125" s="68">
        <f t="shared" si="260"/>
        <v>60</v>
      </c>
      <c r="ID125" s="68">
        <f t="shared" si="260"/>
        <v>-940</v>
      </c>
      <c r="IE125" s="68">
        <f t="shared" si="260"/>
        <v>-1940</v>
      </c>
      <c r="IF125" s="68">
        <f t="shared" si="260"/>
        <v>-2940</v>
      </c>
      <c r="IG125" s="68">
        <f t="shared" si="260"/>
        <v>-3940</v>
      </c>
      <c r="IH125" s="68">
        <f t="shared" si="260"/>
        <v>-4940</v>
      </c>
      <c r="II125" s="68">
        <f t="shared" si="260"/>
        <v>-5940</v>
      </c>
      <c r="IJ125" s="68">
        <f t="shared" si="260"/>
        <v>-6940</v>
      </c>
      <c r="IK125" s="68">
        <f t="shared" si="260"/>
        <v>-7940</v>
      </c>
      <c r="IL125" s="68">
        <f t="shared" si="260"/>
        <v>-8940</v>
      </c>
      <c r="IM125" s="68">
        <f t="shared" si="260"/>
        <v>-9940</v>
      </c>
      <c r="IN125" s="68">
        <f t="shared" si="260"/>
        <v>-10940</v>
      </c>
      <c r="IO125" s="68">
        <f t="shared" si="260"/>
        <v>-11940</v>
      </c>
      <c r="IP125" s="68">
        <f t="shared" si="260"/>
        <v>-12940</v>
      </c>
      <c r="IQ125" s="68">
        <f t="shared" si="260"/>
        <v>-13940</v>
      </c>
      <c r="IR125" s="68">
        <f t="shared" si="260"/>
        <v>-14940</v>
      </c>
      <c r="IS125" s="68">
        <f t="shared" si="260"/>
        <v>-15940</v>
      </c>
      <c r="IT125" s="68">
        <f t="shared" si="260"/>
        <v>-16940</v>
      </c>
      <c r="IU125" s="68">
        <f t="shared" si="260"/>
        <v>-17940</v>
      </c>
      <c r="IV125" s="68">
        <f t="shared" si="260"/>
        <v>-18940</v>
      </c>
      <c r="IW125" s="68"/>
      <c r="IX125" s="68"/>
      <c r="IY125" s="68"/>
      <c r="IZ125" s="68"/>
      <c r="JA125" s="68"/>
      <c r="JB125" s="68"/>
      <c r="JC125" s="68"/>
      <c r="JD125" s="68"/>
      <c r="JE125" s="68"/>
      <c r="JF125" s="68"/>
      <c r="JG125" s="68"/>
      <c r="JH125" s="68"/>
      <c r="JI125" s="68"/>
      <c r="JJ125" s="68"/>
      <c r="JK125" s="68"/>
      <c r="JL125" s="68"/>
      <c r="JM125" s="68"/>
      <c r="JN125" s="68"/>
      <c r="JO125" s="68"/>
      <c r="JP125" s="68"/>
      <c r="JQ125" s="68"/>
      <c r="JR125" s="68"/>
      <c r="JS125" s="68"/>
      <c r="JT125" s="68"/>
      <c r="JU125" s="68"/>
      <c r="JV125" s="68"/>
      <c r="JW125" s="68"/>
      <c r="JX125" s="68"/>
      <c r="JY125" s="68"/>
      <c r="JZ125" s="68"/>
      <c r="KA125" s="68"/>
      <c r="KB125" s="68"/>
      <c r="KC125" s="68"/>
      <c r="KD125" s="68"/>
      <c r="KE125" s="68"/>
      <c r="KF125" s="68"/>
      <c r="KG125" s="68"/>
      <c r="KH125" s="68"/>
      <c r="KI125" s="68"/>
      <c r="KJ125" s="68"/>
      <c r="KK125" s="68"/>
      <c r="KL125" s="68"/>
      <c r="KM125" s="68"/>
      <c r="KN125" s="1471"/>
      <c r="KO125" s="68"/>
      <c r="KP125" s="68"/>
      <c r="KQ125" s="68"/>
      <c r="KR125" s="68"/>
      <c r="KS125" s="68"/>
      <c r="KT125" s="68"/>
      <c r="KU125" s="68"/>
      <c r="KV125" s="68"/>
      <c r="KW125" s="68"/>
      <c r="KX125" s="68"/>
      <c r="KY125" s="68"/>
      <c r="KZ125" s="68"/>
      <c r="LA125" s="68"/>
      <c r="LB125" s="68"/>
      <c r="LC125" s="68"/>
      <c r="LD125" s="68"/>
      <c r="LE125" s="68"/>
      <c r="LF125" s="68"/>
      <c r="LG125" s="68"/>
      <c r="LH125" s="68"/>
      <c r="LI125" s="68"/>
      <c r="LJ125" s="68"/>
      <c r="LK125" s="68"/>
      <c r="LL125" s="68"/>
      <c r="LM125" s="68"/>
      <c r="LN125" s="68"/>
      <c r="LO125" s="68"/>
      <c r="LP125" s="68"/>
      <c r="LQ125" s="68"/>
      <c r="LR125" s="68"/>
      <c r="LS125" s="68"/>
      <c r="LT125" s="68"/>
      <c r="LU125" s="68"/>
      <c r="LV125" s="68"/>
      <c r="LW125" s="68"/>
      <c r="LX125" s="68"/>
      <c r="LY125" s="68"/>
      <c r="LZ125" s="68"/>
      <c r="MA125" s="68"/>
      <c r="MB125" s="68"/>
      <c r="MC125" s="68"/>
      <c r="MD125" s="68"/>
      <c r="ME125" s="68"/>
      <c r="MF125" s="68"/>
      <c r="MG125" s="68"/>
      <c r="MH125" s="68"/>
      <c r="MI125" s="68"/>
      <c r="MJ125" s="68"/>
      <c r="MK125" s="68"/>
      <c r="ML125" s="68"/>
      <c r="MM125" s="68"/>
      <c r="MN125" s="68"/>
      <c r="MO125" s="68"/>
      <c r="MP125" s="68"/>
      <c r="MQ125" s="68"/>
      <c r="MR125" s="68"/>
      <c r="MS125" s="68"/>
      <c r="MT125" s="68"/>
      <c r="MU125" s="68"/>
      <c r="MV125" s="68"/>
      <c r="MW125" s="68"/>
      <c r="MX125" s="68"/>
      <c r="MY125" s="68"/>
      <c r="MZ125" s="68"/>
    </row>
    <row r="126" spans="1:368" s="355" customFormat="1" ht="12.75">
      <c r="A126" s="1042" t="s">
        <v>585</v>
      </c>
      <c r="HS126" s="1048">
        <f t="shared" ref="HS126:IV126" si="261">HS127/65/9.1</f>
        <v>0.84530853761622993</v>
      </c>
      <c r="HT126" s="1048">
        <f t="shared" si="261"/>
        <v>2.1132713440405748</v>
      </c>
      <c r="HU126" s="1048">
        <f t="shared" si="261"/>
        <v>2.1132713440405748</v>
      </c>
      <c r="HV126" s="1048">
        <f t="shared" si="261"/>
        <v>2.1132713440405748</v>
      </c>
      <c r="HW126" s="1048">
        <f t="shared" si="261"/>
        <v>2.1132713440405748</v>
      </c>
      <c r="HX126" s="1048">
        <f t="shared" si="261"/>
        <v>2.1132713440405748</v>
      </c>
      <c r="HY126" s="1048">
        <f t="shared" si="261"/>
        <v>2.1132713440405748</v>
      </c>
      <c r="HZ126" s="1048">
        <f t="shared" si="261"/>
        <v>2.1132713440405748</v>
      </c>
      <c r="IA126" s="1048">
        <f t="shared" si="261"/>
        <v>2.1132713440405748</v>
      </c>
      <c r="IB126" s="1048">
        <f t="shared" si="261"/>
        <v>2.1132713440405748</v>
      </c>
      <c r="IC126" s="1048">
        <f t="shared" si="261"/>
        <v>2.1132713440405748</v>
      </c>
      <c r="ID126" s="1048">
        <f t="shared" si="261"/>
        <v>2.1132713440405748</v>
      </c>
      <c r="IE126" s="1048">
        <f t="shared" si="261"/>
        <v>2.1132713440405748</v>
      </c>
      <c r="IF126" s="1048">
        <f t="shared" si="261"/>
        <v>2.1132713440405748</v>
      </c>
      <c r="IG126" s="1048">
        <f t="shared" si="261"/>
        <v>2.1132713440405748</v>
      </c>
      <c r="IH126" s="1048">
        <f t="shared" si="261"/>
        <v>2.1132713440405748</v>
      </c>
      <c r="II126" s="1048">
        <f t="shared" si="261"/>
        <v>2.1132713440405748</v>
      </c>
      <c r="IJ126" s="1048">
        <f t="shared" si="261"/>
        <v>2.1132713440405748</v>
      </c>
      <c r="IK126" s="1048">
        <f t="shared" si="261"/>
        <v>2.1132713440405748</v>
      </c>
      <c r="IL126" s="1048">
        <f t="shared" si="261"/>
        <v>2.1132713440405748</v>
      </c>
      <c r="IM126" s="1048">
        <f t="shared" si="261"/>
        <v>2.1132713440405748</v>
      </c>
      <c r="IN126" s="1048">
        <f t="shared" si="261"/>
        <v>2.1132713440405748</v>
      </c>
      <c r="IO126" s="1048">
        <f t="shared" si="261"/>
        <v>2.1132713440405748</v>
      </c>
      <c r="IP126" s="1048">
        <f t="shared" si="261"/>
        <v>2.1132713440405748</v>
      </c>
      <c r="IQ126" s="1048">
        <f t="shared" si="261"/>
        <v>2.1132713440405748</v>
      </c>
      <c r="IR126" s="1048">
        <f t="shared" si="261"/>
        <v>2.1132713440405748</v>
      </c>
      <c r="IS126" s="1048">
        <f t="shared" si="261"/>
        <v>2.1132713440405748</v>
      </c>
      <c r="IT126" s="1048">
        <f t="shared" si="261"/>
        <v>2.1132713440405748</v>
      </c>
      <c r="IU126" s="1048">
        <f t="shared" si="261"/>
        <v>2.1132713440405748</v>
      </c>
      <c r="IV126" s="1048">
        <f t="shared" si="261"/>
        <v>2.1132713440405748</v>
      </c>
      <c r="IW126" s="1048"/>
      <c r="IX126" s="1048"/>
      <c r="IY126" s="1048"/>
      <c r="IZ126" s="1048"/>
      <c r="JA126" s="1048"/>
      <c r="JB126" s="1048"/>
      <c r="JC126" s="1048"/>
      <c r="JD126" s="1048"/>
      <c r="JE126" s="1048"/>
      <c r="JF126" s="1048"/>
      <c r="JG126" s="1048"/>
      <c r="JH126" s="1048"/>
      <c r="JI126" s="1048"/>
      <c r="JJ126" s="1048"/>
      <c r="JK126" s="1048"/>
      <c r="JL126" s="1048"/>
      <c r="JM126" s="1048"/>
      <c r="JN126" s="1048"/>
      <c r="JO126" s="1048"/>
      <c r="JP126" s="1048"/>
      <c r="JQ126" s="1048"/>
      <c r="JR126" s="1048"/>
      <c r="JS126" s="1048"/>
      <c r="JT126" s="1048"/>
      <c r="JU126" s="1048"/>
      <c r="JV126" s="1048"/>
      <c r="JW126" s="1048"/>
      <c r="JX126" s="1048"/>
      <c r="JY126" s="1048"/>
      <c r="JZ126" s="1048"/>
      <c r="KA126" s="1048"/>
      <c r="KB126" s="1048"/>
      <c r="KC126" s="1048"/>
      <c r="KD126" s="1048"/>
      <c r="KE126" s="1048"/>
      <c r="KF126" s="1048"/>
      <c r="KG126" s="1048"/>
      <c r="KH126" s="1048"/>
      <c r="KI126" s="1048"/>
      <c r="KJ126" s="1048"/>
      <c r="KK126" s="1048"/>
      <c r="KL126" s="1048"/>
      <c r="KM126" s="1048"/>
      <c r="KN126" s="1474"/>
      <c r="KO126" s="1048"/>
      <c r="KP126" s="1048"/>
      <c r="KQ126" s="1048"/>
      <c r="KR126" s="1048"/>
      <c r="KS126" s="1048"/>
      <c r="KT126" s="1048"/>
      <c r="KU126" s="1048"/>
      <c r="KV126" s="1048"/>
      <c r="KW126" s="1048"/>
      <c r="KX126" s="1048"/>
      <c r="KY126" s="1048"/>
      <c r="KZ126" s="1048"/>
      <c r="LA126" s="1048"/>
      <c r="LB126" s="1048"/>
      <c r="LC126" s="1048"/>
      <c r="LD126" s="1048"/>
      <c r="LE126" s="1048"/>
      <c r="LF126" s="1048"/>
      <c r="LG126" s="1048"/>
      <c r="LH126" s="1048"/>
      <c r="LI126" s="1048"/>
      <c r="LJ126" s="1048"/>
      <c r="LK126" s="1048"/>
      <c r="LL126" s="1048"/>
      <c r="LM126" s="1048"/>
      <c r="LN126" s="1048"/>
      <c r="LO126" s="1048"/>
      <c r="LP126" s="1048"/>
      <c r="LQ126" s="1048"/>
      <c r="LR126" s="1048"/>
      <c r="LS126" s="1048"/>
      <c r="LT126" s="1048"/>
      <c r="LU126" s="1048"/>
      <c r="LV126" s="1048"/>
      <c r="LW126" s="1048"/>
      <c r="LX126" s="1048"/>
      <c r="LY126" s="1048"/>
      <c r="LZ126" s="1048"/>
      <c r="MA126" s="1048"/>
      <c r="MB126" s="1048"/>
      <c r="MC126" s="1048"/>
      <c r="MD126" s="1048"/>
      <c r="ME126" s="1048"/>
      <c r="MF126" s="1048"/>
      <c r="MG126" s="1048"/>
      <c r="MH126" s="1048"/>
      <c r="MI126" s="1048"/>
      <c r="MJ126" s="1048"/>
      <c r="MK126" s="1048"/>
      <c r="ML126" s="1048"/>
      <c r="MM126" s="1048"/>
      <c r="MN126" s="1048"/>
      <c r="MO126" s="1048"/>
      <c r="MP126" s="1048"/>
      <c r="MQ126" s="1048"/>
      <c r="MR126" s="1048"/>
      <c r="MS126" s="1048"/>
      <c r="MT126" s="1048"/>
      <c r="MU126" s="1048"/>
      <c r="MV126" s="1048"/>
      <c r="MW126" s="1048"/>
      <c r="MX126" s="1048"/>
      <c r="MY126" s="1048"/>
      <c r="MZ126" s="1048"/>
    </row>
    <row r="127" spans="1:368" ht="12.75">
      <c r="A127" s="55" t="s">
        <v>604</v>
      </c>
      <c r="HS127" s="68">
        <f t="shared" ref="HS127:IV127" si="262">HS130*0.5</f>
        <v>500</v>
      </c>
      <c r="HT127" s="68">
        <f t="shared" si="262"/>
        <v>1250</v>
      </c>
      <c r="HU127" s="68">
        <f t="shared" si="262"/>
        <v>1250</v>
      </c>
      <c r="HV127" s="68">
        <f t="shared" si="262"/>
        <v>1250</v>
      </c>
      <c r="HW127" s="68">
        <f t="shared" si="262"/>
        <v>1250</v>
      </c>
      <c r="HX127" s="68">
        <f t="shared" si="262"/>
        <v>1250</v>
      </c>
      <c r="HY127" s="68">
        <f t="shared" si="262"/>
        <v>1250</v>
      </c>
      <c r="HZ127" s="68">
        <f t="shared" si="262"/>
        <v>1250</v>
      </c>
      <c r="IA127" s="68">
        <f t="shared" si="262"/>
        <v>1250</v>
      </c>
      <c r="IB127" s="68">
        <f t="shared" si="262"/>
        <v>1250</v>
      </c>
      <c r="IC127" s="68">
        <f t="shared" si="262"/>
        <v>1250</v>
      </c>
      <c r="ID127" s="68">
        <f t="shared" si="262"/>
        <v>1250</v>
      </c>
      <c r="IE127" s="68">
        <f t="shared" si="262"/>
        <v>1250</v>
      </c>
      <c r="IF127" s="68">
        <f t="shared" si="262"/>
        <v>1250</v>
      </c>
      <c r="IG127" s="68">
        <f t="shared" si="262"/>
        <v>1250</v>
      </c>
      <c r="IH127" s="68">
        <f t="shared" si="262"/>
        <v>1250</v>
      </c>
      <c r="II127" s="68">
        <f t="shared" si="262"/>
        <v>1250</v>
      </c>
      <c r="IJ127" s="68">
        <f t="shared" si="262"/>
        <v>1250</v>
      </c>
      <c r="IK127" s="68">
        <f t="shared" si="262"/>
        <v>1250</v>
      </c>
      <c r="IL127" s="68">
        <f t="shared" si="262"/>
        <v>1250</v>
      </c>
      <c r="IM127" s="68">
        <f t="shared" si="262"/>
        <v>1250</v>
      </c>
      <c r="IN127" s="68">
        <f t="shared" si="262"/>
        <v>1250</v>
      </c>
      <c r="IO127" s="68">
        <f t="shared" si="262"/>
        <v>1250</v>
      </c>
      <c r="IP127" s="68">
        <f t="shared" si="262"/>
        <v>1250</v>
      </c>
      <c r="IQ127" s="68">
        <f t="shared" si="262"/>
        <v>1250</v>
      </c>
      <c r="IR127" s="68">
        <f t="shared" si="262"/>
        <v>1250</v>
      </c>
      <c r="IS127" s="68">
        <f t="shared" si="262"/>
        <v>1250</v>
      </c>
      <c r="IT127" s="68">
        <f t="shared" si="262"/>
        <v>1250</v>
      </c>
      <c r="IU127" s="68">
        <f t="shared" si="262"/>
        <v>1250</v>
      </c>
      <c r="IV127" s="68">
        <f t="shared" si="262"/>
        <v>1250</v>
      </c>
      <c r="IW127" s="68"/>
      <c r="IX127" s="68"/>
      <c r="IY127" s="68"/>
      <c r="IZ127" s="68"/>
      <c r="JA127" s="68"/>
      <c r="JB127" s="68"/>
      <c r="JC127" s="68"/>
      <c r="JD127" s="68"/>
      <c r="JE127" s="68"/>
      <c r="JF127" s="68"/>
      <c r="JG127" s="68"/>
      <c r="JH127" s="68"/>
      <c r="JI127" s="68"/>
      <c r="JJ127" s="68"/>
      <c r="JK127" s="68"/>
      <c r="JL127" s="68"/>
      <c r="JM127" s="68"/>
      <c r="JN127" s="68"/>
      <c r="JO127" s="68"/>
      <c r="JP127" s="68"/>
      <c r="JQ127" s="68"/>
      <c r="JR127" s="68"/>
      <c r="JS127" s="68"/>
      <c r="JT127" s="68"/>
      <c r="JU127" s="68"/>
      <c r="JV127" s="68"/>
      <c r="JW127" s="68"/>
      <c r="JX127" s="68"/>
      <c r="JY127" s="68"/>
      <c r="JZ127" s="68"/>
      <c r="KA127" s="68"/>
      <c r="KB127" s="68"/>
      <c r="KC127" s="68"/>
      <c r="KD127" s="68"/>
      <c r="KE127" s="68"/>
      <c r="KF127" s="68"/>
      <c r="KG127" s="68"/>
      <c r="KH127" s="68"/>
      <c r="KI127" s="68"/>
      <c r="KJ127" s="68"/>
      <c r="KK127" s="68"/>
      <c r="KL127" s="68"/>
      <c r="KM127" s="68"/>
      <c r="KN127" s="1471"/>
      <c r="KO127" s="68"/>
      <c r="KP127" s="68"/>
      <c r="KQ127" s="68"/>
      <c r="KR127" s="68"/>
      <c r="KS127" s="68"/>
      <c r="KT127" s="68"/>
      <c r="KU127" s="68"/>
      <c r="KV127" s="68"/>
      <c r="KW127" s="68"/>
      <c r="KX127" s="68"/>
      <c r="KY127" s="68"/>
      <c r="KZ127" s="68"/>
      <c r="LA127" s="68"/>
      <c r="LB127" s="68"/>
      <c r="LC127" s="68"/>
      <c r="LD127" s="68"/>
      <c r="LE127" s="68"/>
      <c r="LF127" s="68"/>
      <c r="LG127" s="68"/>
      <c r="LH127" s="68"/>
      <c r="LI127" s="68"/>
      <c r="LJ127" s="68"/>
      <c r="LK127" s="68"/>
      <c r="LL127" s="68"/>
      <c r="LM127" s="68"/>
      <c r="LN127" s="68"/>
      <c r="LO127" s="68"/>
      <c r="LP127" s="68"/>
      <c r="LQ127" s="68"/>
      <c r="LR127" s="68"/>
      <c r="LS127" s="68"/>
      <c r="LT127" s="68"/>
      <c r="LU127" s="68"/>
      <c r="LV127" s="68"/>
      <c r="LW127" s="68"/>
      <c r="LX127" s="68"/>
      <c r="LY127" s="68"/>
      <c r="LZ127" s="68"/>
      <c r="MA127" s="68"/>
      <c r="MB127" s="68"/>
      <c r="MC127" s="68"/>
      <c r="MD127" s="68"/>
      <c r="ME127" s="68"/>
      <c r="MF127" s="68"/>
      <c r="MG127" s="68"/>
      <c r="MH127" s="68"/>
      <c r="MI127" s="68"/>
      <c r="MJ127" s="68"/>
      <c r="MK127" s="68"/>
      <c r="ML127" s="68"/>
      <c r="MM127" s="68"/>
      <c r="MN127" s="68"/>
      <c r="MO127" s="68"/>
      <c r="MP127" s="68"/>
      <c r="MQ127" s="68"/>
      <c r="MR127" s="68"/>
      <c r="MS127" s="68"/>
      <c r="MT127" s="68"/>
      <c r="MU127" s="68"/>
      <c r="MV127" s="68"/>
      <c r="MW127" s="68"/>
      <c r="MX127" s="68"/>
      <c r="MY127" s="68"/>
      <c r="MZ127" s="68"/>
    </row>
    <row r="128" spans="1:368" s="356" customFormat="1" ht="12.75">
      <c r="A128" s="1043" t="s">
        <v>587</v>
      </c>
      <c r="HS128" s="1049">
        <f t="shared" ref="HS128:IV128" si="263">HS129/65/7.1</f>
        <v>1.0834236186348862</v>
      </c>
      <c r="HT128" s="1049">
        <f t="shared" si="263"/>
        <v>2.7085590465872156</v>
      </c>
      <c r="HU128" s="1049">
        <f t="shared" si="263"/>
        <v>2.7085590465872156</v>
      </c>
      <c r="HV128" s="1049">
        <f t="shared" si="263"/>
        <v>2.7085590465872156</v>
      </c>
      <c r="HW128" s="1049">
        <f t="shared" si="263"/>
        <v>2.7085590465872156</v>
      </c>
      <c r="HX128" s="1049">
        <f t="shared" si="263"/>
        <v>2.7085590465872156</v>
      </c>
      <c r="HY128" s="1049">
        <f t="shared" si="263"/>
        <v>2.7085590465872156</v>
      </c>
      <c r="HZ128" s="1049">
        <f t="shared" si="263"/>
        <v>2.7085590465872156</v>
      </c>
      <c r="IA128" s="1049">
        <f t="shared" si="263"/>
        <v>2.7085590465872156</v>
      </c>
      <c r="IB128" s="1049">
        <f t="shared" si="263"/>
        <v>2.7085590465872156</v>
      </c>
      <c r="IC128" s="1049">
        <f t="shared" si="263"/>
        <v>2.7085590465872156</v>
      </c>
      <c r="ID128" s="1049">
        <f t="shared" si="263"/>
        <v>2.7085590465872156</v>
      </c>
      <c r="IE128" s="1049">
        <f t="shared" si="263"/>
        <v>2.7085590465872156</v>
      </c>
      <c r="IF128" s="1049">
        <f t="shared" si="263"/>
        <v>2.7085590465872156</v>
      </c>
      <c r="IG128" s="1049">
        <f t="shared" si="263"/>
        <v>2.7085590465872156</v>
      </c>
      <c r="IH128" s="1049">
        <f t="shared" si="263"/>
        <v>2.7085590465872156</v>
      </c>
      <c r="II128" s="1049">
        <f t="shared" si="263"/>
        <v>2.7085590465872156</v>
      </c>
      <c r="IJ128" s="1049">
        <f t="shared" si="263"/>
        <v>2.7085590465872156</v>
      </c>
      <c r="IK128" s="1049">
        <f t="shared" si="263"/>
        <v>2.7085590465872156</v>
      </c>
      <c r="IL128" s="1049">
        <f t="shared" si="263"/>
        <v>2.7085590465872156</v>
      </c>
      <c r="IM128" s="1049">
        <f t="shared" si="263"/>
        <v>2.7085590465872156</v>
      </c>
      <c r="IN128" s="1049">
        <f t="shared" si="263"/>
        <v>2.7085590465872156</v>
      </c>
      <c r="IO128" s="1049">
        <f t="shared" si="263"/>
        <v>2.7085590465872156</v>
      </c>
      <c r="IP128" s="1049">
        <f t="shared" si="263"/>
        <v>2.7085590465872156</v>
      </c>
      <c r="IQ128" s="1049">
        <f t="shared" si="263"/>
        <v>2.7085590465872156</v>
      </c>
      <c r="IR128" s="1049">
        <f t="shared" si="263"/>
        <v>2.7085590465872156</v>
      </c>
      <c r="IS128" s="1049">
        <f t="shared" si="263"/>
        <v>2.7085590465872156</v>
      </c>
      <c r="IT128" s="1049">
        <f t="shared" si="263"/>
        <v>2.7085590465872156</v>
      </c>
      <c r="IU128" s="1049">
        <f t="shared" si="263"/>
        <v>2.7085590465872156</v>
      </c>
      <c r="IV128" s="1049">
        <f t="shared" si="263"/>
        <v>2.7085590465872156</v>
      </c>
      <c r="IW128" s="1049"/>
      <c r="IX128" s="1049"/>
      <c r="IY128" s="1049"/>
      <c r="IZ128" s="1049"/>
      <c r="JA128" s="1049"/>
      <c r="JB128" s="1049"/>
      <c r="JC128" s="1049"/>
      <c r="JD128" s="1049"/>
      <c r="JE128" s="1049"/>
      <c r="JF128" s="1049"/>
      <c r="JG128" s="1049"/>
      <c r="JH128" s="1049"/>
      <c r="JI128" s="1049"/>
      <c r="JJ128" s="1049"/>
      <c r="JK128" s="1049"/>
      <c r="JL128" s="1049"/>
      <c r="JM128" s="1049"/>
      <c r="JN128" s="1049"/>
      <c r="JO128" s="1049"/>
      <c r="JP128" s="1049"/>
      <c r="JQ128" s="1049"/>
      <c r="JR128" s="1049"/>
      <c r="JS128" s="1049"/>
      <c r="JT128" s="1049"/>
      <c r="JU128" s="1049"/>
      <c r="JV128" s="1049"/>
      <c r="JW128" s="1049"/>
      <c r="JX128" s="1049"/>
      <c r="JY128" s="1049"/>
      <c r="JZ128" s="1049"/>
      <c r="KA128" s="1049"/>
      <c r="KB128" s="1049"/>
      <c r="KC128" s="1049"/>
      <c r="KD128" s="1049"/>
      <c r="KE128" s="1049"/>
      <c r="KF128" s="1049"/>
      <c r="KG128" s="1049"/>
      <c r="KH128" s="1049"/>
      <c r="KI128" s="1049"/>
      <c r="KJ128" s="1049"/>
      <c r="KK128" s="1049"/>
      <c r="KL128" s="1049"/>
      <c r="KM128" s="1049"/>
      <c r="KN128" s="1474"/>
      <c r="KO128" s="1049"/>
      <c r="KP128" s="1049"/>
      <c r="KQ128" s="1049"/>
      <c r="KR128" s="1049"/>
      <c r="KS128" s="1049"/>
      <c r="KT128" s="1049"/>
      <c r="KU128" s="1049"/>
      <c r="KV128" s="1049"/>
      <c r="KW128" s="1049"/>
      <c r="KX128" s="1049"/>
      <c r="KY128" s="1049"/>
      <c r="KZ128" s="1049"/>
      <c r="LA128" s="1049"/>
      <c r="LB128" s="1049"/>
      <c r="LC128" s="1049"/>
      <c r="LD128" s="1049"/>
      <c r="LE128" s="1049"/>
      <c r="LF128" s="1049"/>
      <c r="LG128" s="1049"/>
      <c r="LH128" s="1049"/>
      <c r="LI128" s="1049"/>
      <c r="LJ128" s="1049"/>
      <c r="LK128" s="1049"/>
      <c r="LL128" s="1049"/>
      <c r="LM128" s="1049"/>
      <c r="LN128" s="1049"/>
      <c r="LO128" s="1049"/>
      <c r="LP128" s="1049"/>
      <c r="LQ128" s="1049"/>
      <c r="LR128" s="1049"/>
      <c r="LS128" s="1049"/>
      <c r="LT128" s="1049"/>
      <c r="LU128" s="1049"/>
      <c r="LV128" s="1049"/>
      <c r="LW128" s="1049"/>
      <c r="LX128" s="1049"/>
      <c r="LY128" s="1049"/>
      <c r="LZ128" s="1049"/>
      <c r="MA128" s="1049"/>
      <c r="MB128" s="1049"/>
      <c r="MC128" s="1049"/>
      <c r="MD128" s="1049"/>
      <c r="ME128" s="1049"/>
      <c r="MF128" s="1049"/>
      <c r="MG128" s="1049"/>
      <c r="MH128" s="1049"/>
      <c r="MI128" s="1049"/>
      <c r="MJ128" s="1049"/>
      <c r="MK128" s="1049"/>
      <c r="ML128" s="1049"/>
      <c r="MM128" s="1049"/>
      <c r="MN128" s="1049"/>
      <c r="MO128" s="1049"/>
      <c r="MP128" s="1049"/>
      <c r="MQ128" s="1049"/>
      <c r="MR128" s="1049"/>
      <c r="MS128" s="1049"/>
      <c r="MT128" s="1049"/>
      <c r="MU128" s="1049"/>
      <c r="MV128" s="1049"/>
      <c r="MW128" s="1049"/>
      <c r="MX128" s="1049"/>
      <c r="MY128" s="1049"/>
      <c r="MZ128" s="1049"/>
    </row>
    <row r="129" spans="1:364" ht="12.75">
      <c r="A129" s="55" t="s">
        <v>605</v>
      </c>
      <c r="HS129" s="68">
        <f t="shared" ref="HS129:IV129" si="264">HS130*0.5</f>
        <v>500</v>
      </c>
      <c r="HT129" s="68">
        <f t="shared" si="264"/>
        <v>1250</v>
      </c>
      <c r="HU129" s="68">
        <f t="shared" si="264"/>
        <v>1250</v>
      </c>
      <c r="HV129" s="68">
        <f t="shared" si="264"/>
        <v>1250</v>
      </c>
      <c r="HW129" s="68">
        <f t="shared" si="264"/>
        <v>1250</v>
      </c>
      <c r="HX129" s="68">
        <f t="shared" si="264"/>
        <v>1250</v>
      </c>
      <c r="HY129" s="68">
        <f t="shared" si="264"/>
        <v>1250</v>
      </c>
      <c r="HZ129" s="68">
        <f t="shared" si="264"/>
        <v>1250</v>
      </c>
      <c r="IA129" s="68">
        <f t="shared" si="264"/>
        <v>1250</v>
      </c>
      <c r="IB129" s="68">
        <f t="shared" si="264"/>
        <v>1250</v>
      </c>
      <c r="IC129" s="68">
        <f t="shared" si="264"/>
        <v>1250</v>
      </c>
      <c r="ID129" s="68">
        <f t="shared" si="264"/>
        <v>1250</v>
      </c>
      <c r="IE129" s="68">
        <f t="shared" si="264"/>
        <v>1250</v>
      </c>
      <c r="IF129" s="68">
        <f t="shared" si="264"/>
        <v>1250</v>
      </c>
      <c r="IG129" s="68">
        <f t="shared" si="264"/>
        <v>1250</v>
      </c>
      <c r="IH129" s="68">
        <f t="shared" si="264"/>
        <v>1250</v>
      </c>
      <c r="II129" s="68">
        <f t="shared" si="264"/>
        <v>1250</v>
      </c>
      <c r="IJ129" s="68">
        <f t="shared" si="264"/>
        <v>1250</v>
      </c>
      <c r="IK129" s="68">
        <f t="shared" si="264"/>
        <v>1250</v>
      </c>
      <c r="IL129" s="68">
        <f t="shared" si="264"/>
        <v>1250</v>
      </c>
      <c r="IM129" s="68">
        <f t="shared" si="264"/>
        <v>1250</v>
      </c>
      <c r="IN129" s="68">
        <f t="shared" si="264"/>
        <v>1250</v>
      </c>
      <c r="IO129" s="68">
        <f t="shared" si="264"/>
        <v>1250</v>
      </c>
      <c r="IP129" s="68">
        <f t="shared" si="264"/>
        <v>1250</v>
      </c>
      <c r="IQ129" s="68">
        <f t="shared" si="264"/>
        <v>1250</v>
      </c>
      <c r="IR129" s="68">
        <f t="shared" si="264"/>
        <v>1250</v>
      </c>
      <c r="IS129" s="68">
        <f t="shared" si="264"/>
        <v>1250</v>
      </c>
      <c r="IT129" s="68">
        <f t="shared" si="264"/>
        <v>1250</v>
      </c>
      <c r="IU129" s="68">
        <f t="shared" si="264"/>
        <v>1250</v>
      </c>
      <c r="IV129" s="68">
        <f t="shared" si="264"/>
        <v>1250</v>
      </c>
      <c r="IW129" s="68"/>
      <c r="IX129" s="68"/>
      <c r="IY129" s="68"/>
      <c r="IZ129" s="68"/>
      <c r="JA129" s="68"/>
      <c r="JB129" s="68"/>
      <c r="JC129" s="68"/>
      <c r="JD129" s="68"/>
      <c r="JE129" s="68"/>
      <c r="JF129" s="68"/>
      <c r="JG129" s="68"/>
      <c r="JH129" s="68"/>
      <c r="JI129" s="68"/>
      <c r="JJ129" s="68"/>
      <c r="JK129" s="68"/>
      <c r="JL129" s="68"/>
      <c r="JM129" s="68"/>
      <c r="JN129" s="68"/>
      <c r="JO129" s="68"/>
      <c r="JP129" s="68"/>
      <c r="JQ129" s="68"/>
      <c r="JR129" s="68"/>
      <c r="JS129" s="68"/>
      <c r="JT129" s="68"/>
      <c r="JU129" s="68"/>
      <c r="JV129" s="68"/>
      <c r="JW129" s="68"/>
      <c r="JX129" s="68"/>
      <c r="JY129" s="68"/>
      <c r="JZ129" s="68"/>
      <c r="KA129" s="68"/>
      <c r="KB129" s="68"/>
      <c r="KC129" s="68"/>
      <c r="KD129" s="68"/>
      <c r="KE129" s="68"/>
      <c r="KF129" s="68"/>
      <c r="KG129" s="68"/>
      <c r="KH129" s="68"/>
      <c r="KI129" s="68"/>
      <c r="KJ129" s="68"/>
      <c r="KK129" s="68"/>
      <c r="KL129" s="68"/>
      <c r="KM129" s="68"/>
      <c r="KN129" s="1471"/>
      <c r="KO129" s="68"/>
      <c r="KP129" s="68"/>
      <c r="KQ129" s="68"/>
      <c r="KR129" s="68"/>
      <c r="KS129" s="68"/>
      <c r="KT129" s="68"/>
      <c r="KU129" s="68"/>
      <c r="KV129" s="68"/>
      <c r="KW129" s="68"/>
      <c r="KX129" s="68"/>
      <c r="KY129" s="68"/>
      <c r="KZ129" s="68"/>
      <c r="LA129" s="68"/>
      <c r="LB129" s="68"/>
      <c r="LC129" s="68"/>
      <c r="LD129" s="68"/>
      <c r="LE129" s="68"/>
      <c r="LF129" s="68"/>
      <c r="LG129" s="68"/>
      <c r="LH129" s="68"/>
      <c r="LI129" s="68"/>
      <c r="LJ129" s="68"/>
      <c r="LK129" s="68"/>
      <c r="LL129" s="68"/>
      <c r="LM129" s="68"/>
      <c r="LN129" s="68"/>
      <c r="LO129" s="68"/>
      <c r="LP129" s="68"/>
      <c r="LQ129" s="68"/>
      <c r="LR129" s="68"/>
      <c r="LS129" s="68"/>
      <c r="LT129" s="68"/>
      <c r="LU129" s="68"/>
      <c r="LV129" s="68"/>
      <c r="LW129" s="68"/>
      <c r="LX129" s="68"/>
      <c r="LY129" s="68"/>
      <c r="LZ129" s="68"/>
      <c r="MA129" s="68"/>
      <c r="MB129" s="68"/>
      <c r="MC129" s="68"/>
      <c r="MD129" s="68"/>
      <c r="ME129" s="68"/>
      <c r="MF129" s="68"/>
      <c r="MG129" s="68"/>
      <c r="MH129" s="68"/>
      <c r="MI129" s="68"/>
      <c r="MJ129" s="68"/>
      <c r="MK129" s="68"/>
      <c r="ML129" s="68"/>
      <c r="MM129" s="68"/>
      <c r="MN129" s="68"/>
      <c r="MO129" s="68"/>
      <c r="MP129" s="68"/>
      <c r="MQ129" s="68"/>
      <c r="MR129" s="68"/>
      <c r="MS129" s="68"/>
      <c r="MT129" s="68"/>
      <c r="MU129" s="68"/>
      <c r="MV129" s="68"/>
      <c r="MW129" s="68"/>
      <c r="MX129" s="68"/>
      <c r="MY129" s="68"/>
      <c r="MZ129" s="68"/>
    </row>
    <row r="130" spans="1:364" ht="12.75">
      <c r="A130" s="55" t="s">
        <v>589</v>
      </c>
      <c r="HS130" s="68">
        <v>1000</v>
      </c>
      <c r="HT130" s="68">
        <v>2500</v>
      </c>
      <c r="HU130" s="68">
        <v>2500</v>
      </c>
      <c r="HV130" s="68">
        <v>2500</v>
      </c>
      <c r="HW130" s="68">
        <v>2500</v>
      </c>
      <c r="HX130" s="68">
        <v>2500</v>
      </c>
      <c r="HY130" s="68">
        <v>2500</v>
      </c>
      <c r="HZ130" s="68">
        <v>2500</v>
      </c>
      <c r="IA130" s="68">
        <v>2500</v>
      </c>
      <c r="IB130" s="68">
        <v>2500</v>
      </c>
      <c r="IC130" s="68">
        <v>2500</v>
      </c>
      <c r="ID130" s="68">
        <v>2500</v>
      </c>
      <c r="IE130" s="68">
        <v>2500</v>
      </c>
      <c r="IF130" s="68">
        <v>2500</v>
      </c>
      <c r="IG130" s="68">
        <v>2500</v>
      </c>
      <c r="IH130" s="68">
        <v>2500</v>
      </c>
      <c r="II130" s="68">
        <v>2500</v>
      </c>
      <c r="IJ130" s="68">
        <v>2500</v>
      </c>
      <c r="IK130" s="68">
        <v>2500</v>
      </c>
      <c r="IL130" s="68">
        <v>2500</v>
      </c>
      <c r="IM130" s="68">
        <v>2500</v>
      </c>
      <c r="IN130" s="68">
        <v>2500</v>
      </c>
      <c r="IO130" s="68">
        <v>2500</v>
      </c>
      <c r="IP130" s="68">
        <v>2500</v>
      </c>
      <c r="IQ130" s="68">
        <v>2500</v>
      </c>
      <c r="IR130" s="68">
        <v>2500</v>
      </c>
      <c r="IS130" s="68">
        <v>2500</v>
      </c>
      <c r="IT130" s="68">
        <v>2500</v>
      </c>
      <c r="IU130" s="68">
        <v>2500</v>
      </c>
      <c r="IV130" s="68">
        <v>2500</v>
      </c>
      <c r="IW130" s="68"/>
      <c r="IX130" s="68"/>
      <c r="IY130" s="68"/>
      <c r="IZ130" s="68"/>
      <c r="JA130" s="68"/>
      <c r="JB130" s="68"/>
      <c r="JC130" s="68"/>
      <c r="JD130" s="68"/>
      <c r="JE130" s="68"/>
      <c r="JF130" s="68"/>
      <c r="JG130" s="68"/>
      <c r="JH130" s="68"/>
      <c r="JI130" s="68"/>
      <c r="JJ130" s="68"/>
      <c r="JK130" s="68"/>
      <c r="JL130" s="68"/>
      <c r="JM130" s="68"/>
      <c r="JN130" s="68"/>
      <c r="JO130" s="68"/>
      <c r="JP130" s="68"/>
      <c r="JQ130" s="68"/>
      <c r="JR130" s="68"/>
      <c r="JS130" s="68"/>
      <c r="JT130" s="68"/>
      <c r="JU130" s="68"/>
      <c r="JV130" s="68"/>
      <c r="JW130" s="68"/>
      <c r="JX130" s="68"/>
      <c r="JY130" s="68"/>
      <c r="JZ130" s="68"/>
      <c r="KA130" s="68"/>
      <c r="KB130" s="68"/>
      <c r="KC130" s="68"/>
      <c r="KD130" s="68"/>
      <c r="KE130" s="68"/>
      <c r="KF130" s="68"/>
      <c r="KG130" s="68"/>
      <c r="KH130" s="68"/>
      <c r="KI130" s="68"/>
      <c r="KJ130" s="68"/>
      <c r="KK130" s="68"/>
      <c r="KL130" s="68"/>
      <c r="KM130" s="68"/>
      <c r="KN130" s="1471"/>
      <c r="KO130" s="68"/>
      <c r="KP130" s="68"/>
      <c r="KQ130" s="68"/>
      <c r="KR130" s="68"/>
      <c r="KS130" s="68"/>
      <c r="KT130" s="68"/>
      <c r="KU130" s="68"/>
      <c r="KV130" s="68"/>
      <c r="KW130" s="68"/>
      <c r="KX130" s="68"/>
      <c r="KY130" s="68"/>
      <c r="KZ130" s="68"/>
      <c r="LA130" s="68"/>
      <c r="LB130" s="68"/>
      <c r="LC130" s="68"/>
      <c r="LD130" s="68"/>
      <c r="LE130" s="68"/>
      <c r="LF130" s="68"/>
      <c r="LG130" s="68"/>
      <c r="LH130" s="68"/>
      <c r="LI130" s="68"/>
      <c r="LJ130" s="68"/>
      <c r="LK130" s="68"/>
      <c r="LL130" s="68"/>
      <c r="LM130" s="68"/>
      <c r="LN130" s="68"/>
      <c r="LO130" s="68"/>
      <c r="LP130" s="68"/>
      <c r="LQ130" s="68"/>
      <c r="LR130" s="68"/>
      <c r="LS130" s="68"/>
      <c r="LT130" s="68"/>
      <c r="LU130" s="68"/>
      <c r="LV130" s="68"/>
      <c r="LW130" s="68"/>
      <c r="LX130" s="68"/>
      <c r="LY130" s="68"/>
      <c r="LZ130" s="68"/>
      <c r="MA130" s="68"/>
      <c r="MB130" s="68"/>
      <c r="MC130" s="68"/>
      <c r="MD130" s="68"/>
      <c r="ME130" s="68"/>
      <c r="MF130" s="68"/>
      <c r="MG130" s="68"/>
      <c r="MH130" s="68"/>
      <c r="MI130" s="68"/>
      <c r="MJ130" s="68"/>
      <c r="MK130" s="68"/>
      <c r="ML130" s="68"/>
      <c r="MM130" s="68"/>
      <c r="MN130" s="68"/>
      <c r="MO130" s="68"/>
      <c r="MP130" s="68"/>
      <c r="MQ130" s="68"/>
      <c r="MR130" s="68"/>
      <c r="MS130" s="68"/>
      <c r="MT130" s="68"/>
      <c r="MU130" s="68"/>
      <c r="MV130" s="68"/>
      <c r="MW130" s="68"/>
      <c r="MX130" s="68"/>
      <c r="MY130" s="68"/>
      <c r="MZ130" s="68"/>
    </row>
    <row r="131" spans="1:364" ht="12.75">
      <c r="A131" s="55" t="s">
        <v>606</v>
      </c>
      <c r="HS131" s="68">
        <f t="shared" ref="HS131:IV131" si="265">HT13</f>
        <v>1909</v>
      </c>
      <c r="HT131" s="68">
        <f t="shared" si="265"/>
        <v>1768</v>
      </c>
      <c r="HU131" s="68">
        <f t="shared" si="265"/>
        <v>2679</v>
      </c>
      <c r="HV131" s="68">
        <f t="shared" si="265"/>
        <v>2055</v>
      </c>
      <c r="HW131" s="68">
        <f t="shared" si="265"/>
        <v>1532</v>
      </c>
      <c r="HX131" s="68">
        <f t="shared" si="265"/>
        <v>1367</v>
      </c>
      <c r="HY131" s="68">
        <f t="shared" si="265"/>
        <v>1511</v>
      </c>
      <c r="HZ131" s="68">
        <f t="shared" si="265"/>
        <v>2891</v>
      </c>
      <c r="IA131" s="68">
        <f t="shared" si="265"/>
        <v>3211</v>
      </c>
      <c r="IB131" s="68">
        <f t="shared" si="265"/>
        <v>2281</v>
      </c>
      <c r="IC131" s="68">
        <f t="shared" si="265"/>
        <v>1844</v>
      </c>
      <c r="ID131" s="68">
        <f t="shared" si="265"/>
        <v>2568</v>
      </c>
      <c r="IE131" s="68">
        <f t="shared" si="265"/>
        <v>1492</v>
      </c>
      <c r="IF131" s="68">
        <f t="shared" si="265"/>
        <v>1408</v>
      </c>
      <c r="IG131" s="68">
        <f t="shared" si="265"/>
        <v>2570</v>
      </c>
      <c r="IH131" s="68">
        <f t="shared" si="265"/>
        <v>1035</v>
      </c>
      <c r="II131" s="68">
        <f t="shared" si="265"/>
        <v>2014</v>
      </c>
      <c r="IJ131" s="68">
        <f t="shared" si="265"/>
        <v>1948</v>
      </c>
      <c r="IK131" s="68">
        <f t="shared" si="265"/>
        <v>914</v>
      </c>
      <c r="IL131" s="68">
        <f t="shared" si="265"/>
        <v>747</v>
      </c>
      <c r="IM131" s="68">
        <f t="shared" si="265"/>
        <v>1032</v>
      </c>
      <c r="IN131" s="68">
        <f t="shared" si="265"/>
        <v>1553</v>
      </c>
      <c r="IO131" s="68">
        <f t="shared" si="265"/>
        <v>1364</v>
      </c>
      <c r="IP131" s="68">
        <f t="shared" si="265"/>
        <v>1079</v>
      </c>
      <c r="IQ131" s="68">
        <f t="shared" si="265"/>
        <v>1693</v>
      </c>
      <c r="IR131" s="68">
        <f t="shared" si="265"/>
        <v>736</v>
      </c>
      <c r="IS131" s="68">
        <f t="shared" si="265"/>
        <v>0</v>
      </c>
      <c r="IT131" s="68">
        <f t="shared" si="265"/>
        <v>1132</v>
      </c>
      <c r="IU131" s="68">
        <f t="shared" si="265"/>
        <v>687</v>
      </c>
      <c r="IV131" s="68">
        <f t="shared" si="265"/>
        <v>623</v>
      </c>
      <c r="IW131" s="68"/>
      <c r="IX131" s="68"/>
      <c r="IY131" s="68"/>
      <c r="IZ131" s="68"/>
      <c r="JA131" s="68"/>
      <c r="JB131" s="68"/>
      <c r="JC131" s="68"/>
      <c r="JD131" s="68"/>
      <c r="JE131" s="68"/>
      <c r="JF131" s="68"/>
      <c r="JG131" s="68"/>
      <c r="JH131" s="68"/>
      <c r="JI131" s="68"/>
      <c r="JJ131" s="68"/>
      <c r="JK131" s="68"/>
      <c r="JL131" s="68"/>
      <c r="JM131" s="68"/>
      <c r="JN131" s="68"/>
      <c r="JO131" s="68"/>
      <c r="JP131" s="68"/>
      <c r="JQ131" s="68"/>
      <c r="JR131" s="68"/>
      <c r="JS131" s="68"/>
      <c r="JT131" s="68"/>
      <c r="JU131" s="68"/>
      <c r="JV131" s="68"/>
      <c r="JW131" s="68"/>
      <c r="JX131" s="68"/>
      <c r="JY131" s="68"/>
      <c r="JZ131" s="68"/>
      <c r="KA131" s="68"/>
      <c r="KB131" s="68"/>
      <c r="KC131" s="68"/>
      <c r="KD131" s="68"/>
      <c r="KE131" s="68"/>
      <c r="KF131" s="68"/>
      <c r="KG131" s="68"/>
      <c r="KH131" s="68"/>
      <c r="KI131" s="68"/>
      <c r="KJ131" s="68"/>
      <c r="KK131" s="68"/>
      <c r="KL131" s="68"/>
      <c r="KM131" s="68"/>
      <c r="KN131" s="1471"/>
      <c r="KO131" s="68"/>
      <c r="KP131" s="68"/>
      <c r="KQ131" s="68"/>
      <c r="KR131" s="68"/>
      <c r="KS131" s="68"/>
      <c r="KT131" s="68"/>
      <c r="KU131" s="68"/>
      <c r="KV131" s="68"/>
      <c r="KW131" s="68"/>
      <c r="KX131" s="68"/>
      <c r="KY131" s="68"/>
      <c r="KZ131" s="68"/>
      <c r="LA131" s="68"/>
      <c r="LB131" s="68"/>
      <c r="LC131" s="68"/>
      <c r="LD131" s="68"/>
      <c r="LE131" s="68"/>
      <c r="LF131" s="68"/>
      <c r="LG131" s="68"/>
      <c r="LH131" s="68"/>
      <c r="LI131" s="68"/>
      <c r="LJ131" s="68"/>
      <c r="LK131" s="68"/>
      <c r="LL131" s="68"/>
      <c r="LM131" s="68"/>
      <c r="LN131" s="68"/>
      <c r="LO131" s="68"/>
      <c r="LP131" s="68"/>
      <c r="LQ131" s="68"/>
      <c r="LR131" s="68"/>
      <c r="LS131" s="68"/>
      <c r="LT131" s="68"/>
      <c r="LU131" s="68"/>
      <c r="LV131" s="68"/>
      <c r="LW131" s="68"/>
      <c r="LX131" s="68"/>
      <c r="LY131" s="68"/>
      <c r="LZ131" s="68"/>
      <c r="MA131" s="68"/>
      <c r="MB131" s="68"/>
      <c r="MC131" s="68"/>
      <c r="MD131" s="68"/>
      <c r="ME131" s="68"/>
      <c r="MF131" s="68"/>
      <c r="MG131" s="68"/>
      <c r="MH131" s="68"/>
      <c r="MI131" s="68"/>
      <c r="MJ131" s="68"/>
      <c r="MK131" s="68"/>
      <c r="ML131" s="68"/>
      <c r="MM131" s="68"/>
      <c r="MN131" s="68"/>
      <c r="MO131" s="68"/>
      <c r="MP131" s="68"/>
      <c r="MQ131" s="68"/>
      <c r="MR131" s="68"/>
      <c r="MS131" s="68"/>
      <c r="MT131" s="68"/>
      <c r="MU131" s="68"/>
      <c r="MV131" s="68"/>
      <c r="MW131" s="68"/>
      <c r="MX131" s="68"/>
      <c r="MY131" s="68"/>
      <c r="MZ131" s="68"/>
    </row>
    <row r="132" spans="1:364" ht="12.75">
      <c r="A132" s="1041" t="s">
        <v>607</v>
      </c>
      <c r="HS132" s="68"/>
      <c r="HT132" s="68"/>
      <c r="HU132" s="68"/>
      <c r="HV132" s="68"/>
      <c r="HW132" s="68"/>
      <c r="HX132" s="68"/>
      <c r="HY132" s="68"/>
      <c r="HZ132" s="68"/>
      <c r="IA132" s="68"/>
      <c r="IB132" s="68"/>
      <c r="IC132" s="68"/>
      <c r="ID132" s="68"/>
      <c r="IE132" s="68"/>
      <c r="IF132" s="68"/>
      <c r="IG132" s="68"/>
      <c r="IH132" s="68"/>
      <c r="II132" s="68"/>
      <c r="IJ132" s="68"/>
      <c r="IK132" s="68"/>
      <c r="IL132" s="68"/>
      <c r="IM132" s="68"/>
      <c r="IN132" s="68"/>
      <c r="IO132" s="68"/>
      <c r="IP132" s="68"/>
      <c r="IQ132" s="68"/>
      <c r="IR132" s="68"/>
      <c r="IS132" s="68"/>
      <c r="IT132" s="68"/>
      <c r="IU132" s="68"/>
      <c r="IV132" s="68"/>
      <c r="IW132" s="68"/>
      <c r="IX132" s="68"/>
      <c r="IY132" s="68"/>
      <c r="IZ132" s="68"/>
      <c r="JA132" s="68"/>
      <c r="JB132" s="68"/>
      <c r="JC132" s="68"/>
      <c r="JD132" s="68"/>
      <c r="JE132" s="68"/>
      <c r="JF132" s="68"/>
      <c r="JG132" s="68"/>
      <c r="JH132" s="68"/>
      <c r="JI132" s="68"/>
      <c r="JJ132" s="68"/>
      <c r="JK132" s="68"/>
      <c r="JL132" s="68"/>
      <c r="JM132" s="68"/>
      <c r="JN132" s="68"/>
      <c r="JO132" s="68"/>
      <c r="JP132" s="68"/>
      <c r="JQ132" s="68"/>
      <c r="JR132" s="68"/>
      <c r="JS132" s="68"/>
      <c r="JT132" s="68"/>
      <c r="JU132" s="68"/>
      <c r="JV132" s="68"/>
      <c r="JW132" s="68"/>
      <c r="JX132" s="68"/>
      <c r="JY132" s="68"/>
      <c r="JZ132" s="68"/>
      <c r="KA132" s="68"/>
      <c r="KB132" s="68"/>
      <c r="KC132" s="68"/>
      <c r="KD132" s="68"/>
      <c r="KE132" s="68"/>
      <c r="KF132" s="68"/>
      <c r="KG132" s="68"/>
      <c r="KH132" s="68"/>
      <c r="KI132" s="68"/>
      <c r="KJ132" s="68"/>
      <c r="KK132" s="68"/>
      <c r="KL132" s="68"/>
      <c r="KM132" s="68"/>
      <c r="KN132" s="1471"/>
      <c r="KO132" s="68"/>
      <c r="KP132" s="68"/>
      <c r="KQ132" s="68"/>
      <c r="KR132" s="68"/>
      <c r="KS132" s="68"/>
      <c r="KT132" s="68"/>
      <c r="KU132" s="68"/>
      <c r="KV132" s="68"/>
      <c r="KW132" s="68"/>
      <c r="KX132" s="68"/>
      <c r="KY132" s="68"/>
      <c r="KZ132" s="68"/>
      <c r="LA132" s="68"/>
      <c r="LB132" s="68"/>
      <c r="LC132" s="68"/>
      <c r="LD132" s="68"/>
      <c r="LE132" s="68"/>
      <c r="LF132" s="68"/>
      <c r="LG132" s="68"/>
      <c r="LH132" s="68"/>
      <c r="LI132" s="68"/>
      <c r="LJ132" s="68"/>
      <c r="LK132" s="68"/>
      <c r="LL132" s="68"/>
      <c r="LM132" s="68"/>
      <c r="LN132" s="68"/>
      <c r="LO132" s="68"/>
      <c r="LP132" s="68"/>
      <c r="LQ132" s="68"/>
      <c r="LR132" s="68"/>
      <c r="LS132" s="68"/>
      <c r="LT132" s="68"/>
      <c r="LU132" s="68"/>
      <c r="LV132" s="68"/>
      <c r="LW132" s="68"/>
      <c r="LX132" s="68"/>
      <c r="LY132" s="68"/>
      <c r="LZ132" s="68"/>
      <c r="MA132" s="68"/>
      <c r="MB132" s="68"/>
      <c r="MC132" s="68"/>
      <c r="MD132" s="68"/>
      <c r="ME132" s="68"/>
      <c r="MF132" s="68"/>
      <c r="MG132" s="68"/>
      <c r="MH132" s="68"/>
      <c r="MI132" s="68"/>
      <c r="MJ132" s="68"/>
      <c r="MK132" s="68"/>
      <c r="ML132" s="68"/>
      <c r="MM132" s="68"/>
      <c r="MN132" s="68"/>
      <c r="MO132" s="68"/>
      <c r="MP132" s="68"/>
      <c r="MQ132" s="68"/>
      <c r="MR132" s="68"/>
      <c r="MS132" s="68"/>
      <c r="MT132" s="68"/>
      <c r="MU132" s="68"/>
      <c r="MV132" s="68"/>
      <c r="MW132" s="68"/>
      <c r="MX132" s="68"/>
      <c r="MY132" s="68"/>
      <c r="MZ132" s="68"/>
    </row>
    <row r="133" spans="1:364" ht="12.75">
      <c r="A133" s="55" t="s">
        <v>608</v>
      </c>
      <c r="HS133" s="68">
        <f t="shared" ref="HS133:IV133" si="266">314+(HS130*0.86)</f>
        <v>1174</v>
      </c>
      <c r="HT133" s="68">
        <f t="shared" si="266"/>
        <v>2464</v>
      </c>
      <c r="HU133" s="68">
        <f t="shared" si="266"/>
        <v>2464</v>
      </c>
      <c r="HV133" s="68">
        <f t="shared" si="266"/>
        <v>2464</v>
      </c>
      <c r="HW133" s="68">
        <f t="shared" si="266"/>
        <v>2464</v>
      </c>
      <c r="HX133" s="68">
        <f t="shared" si="266"/>
        <v>2464</v>
      </c>
      <c r="HY133" s="68">
        <f t="shared" si="266"/>
        <v>2464</v>
      </c>
      <c r="HZ133" s="68">
        <f t="shared" si="266"/>
        <v>2464</v>
      </c>
      <c r="IA133" s="68">
        <f t="shared" si="266"/>
        <v>2464</v>
      </c>
      <c r="IB133" s="68">
        <f t="shared" si="266"/>
        <v>2464</v>
      </c>
      <c r="IC133" s="68">
        <f t="shared" si="266"/>
        <v>2464</v>
      </c>
      <c r="ID133" s="68">
        <f t="shared" si="266"/>
        <v>2464</v>
      </c>
      <c r="IE133" s="68">
        <f t="shared" si="266"/>
        <v>2464</v>
      </c>
      <c r="IF133" s="68">
        <f t="shared" si="266"/>
        <v>2464</v>
      </c>
      <c r="IG133" s="68">
        <f t="shared" si="266"/>
        <v>2464</v>
      </c>
      <c r="IH133" s="68">
        <f t="shared" si="266"/>
        <v>2464</v>
      </c>
      <c r="II133" s="68">
        <f t="shared" si="266"/>
        <v>2464</v>
      </c>
      <c r="IJ133" s="68">
        <f t="shared" si="266"/>
        <v>2464</v>
      </c>
      <c r="IK133" s="68">
        <f t="shared" si="266"/>
        <v>2464</v>
      </c>
      <c r="IL133" s="68">
        <f t="shared" si="266"/>
        <v>2464</v>
      </c>
      <c r="IM133" s="68">
        <f t="shared" si="266"/>
        <v>2464</v>
      </c>
      <c r="IN133" s="68">
        <f t="shared" si="266"/>
        <v>2464</v>
      </c>
      <c r="IO133" s="68">
        <f t="shared" si="266"/>
        <v>2464</v>
      </c>
      <c r="IP133" s="68">
        <f t="shared" si="266"/>
        <v>2464</v>
      </c>
      <c r="IQ133" s="68">
        <f t="shared" si="266"/>
        <v>2464</v>
      </c>
      <c r="IR133" s="68">
        <f t="shared" si="266"/>
        <v>2464</v>
      </c>
      <c r="IS133" s="68">
        <f t="shared" si="266"/>
        <v>2464</v>
      </c>
      <c r="IT133" s="68">
        <f t="shared" si="266"/>
        <v>2464</v>
      </c>
      <c r="IU133" s="68">
        <f t="shared" si="266"/>
        <v>2464</v>
      </c>
      <c r="IV133" s="68">
        <f t="shared" si="266"/>
        <v>2464</v>
      </c>
      <c r="IW133" s="68"/>
      <c r="IX133" s="68"/>
      <c r="IY133" s="68"/>
      <c r="IZ133" s="68"/>
      <c r="JA133" s="68"/>
      <c r="JB133" s="68"/>
      <c r="JC133" s="68"/>
      <c r="JD133" s="68"/>
      <c r="JE133" s="68"/>
      <c r="JF133" s="68"/>
      <c r="JG133" s="68"/>
      <c r="JH133" s="68"/>
      <c r="JI133" s="68"/>
      <c r="JJ133" s="68"/>
      <c r="JK133" s="68"/>
      <c r="JL133" s="68"/>
      <c r="JM133" s="68"/>
      <c r="JN133" s="68"/>
      <c r="JO133" s="68"/>
      <c r="JP133" s="68"/>
      <c r="JQ133" s="68"/>
      <c r="JR133" s="68"/>
      <c r="JS133" s="68"/>
      <c r="JT133" s="68"/>
      <c r="JU133" s="68"/>
      <c r="JV133" s="68"/>
      <c r="JW133" s="68"/>
      <c r="JX133" s="68"/>
      <c r="JY133" s="68"/>
      <c r="JZ133" s="68"/>
      <c r="KA133" s="68"/>
      <c r="KB133" s="68"/>
      <c r="KC133" s="68"/>
      <c r="KD133" s="68"/>
      <c r="KE133" s="68"/>
      <c r="KF133" s="68"/>
      <c r="KG133" s="68"/>
      <c r="KH133" s="68"/>
      <c r="KI133" s="68"/>
      <c r="KJ133" s="68"/>
      <c r="KK133" s="68"/>
      <c r="KL133" s="68"/>
      <c r="KM133" s="68"/>
      <c r="KN133" s="1471"/>
      <c r="KO133" s="68"/>
      <c r="KP133" s="68"/>
      <c r="KQ133" s="68"/>
      <c r="KR133" s="68"/>
      <c r="KS133" s="68"/>
      <c r="KT133" s="68"/>
      <c r="KU133" s="68"/>
      <c r="KV133" s="68"/>
      <c r="KW133" s="68"/>
      <c r="KX133" s="68"/>
      <c r="KY133" s="68"/>
      <c r="KZ133" s="68"/>
      <c r="LA133" s="68"/>
      <c r="LB133" s="68"/>
      <c r="LC133" s="68"/>
      <c r="LD133" s="68"/>
      <c r="LE133" s="68"/>
      <c r="LF133" s="68"/>
      <c r="LG133" s="68"/>
      <c r="LH133" s="68"/>
      <c r="LI133" s="68"/>
      <c r="LJ133" s="68"/>
      <c r="LK133" s="68"/>
      <c r="LL133" s="68"/>
      <c r="LM133" s="68"/>
      <c r="LN133" s="68"/>
      <c r="LO133" s="68"/>
      <c r="LP133" s="68"/>
      <c r="LQ133" s="68"/>
      <c r="LR133" s="68"/>
      <c r="LS133" s="68"/>
      <c r="LT133" s="68"/>
      <c r="LU133" s="68"/>
      <c r="LV133" s="68"/>
      <c r="LW133" s="68"/>
      <c r="LX133" s="68"/>
      <c r="LY133" s="68"/>
      <c r="LZ133" s="68"/>
      <c r="MA133" s="68"/>
      <c r="MB133" s="68"/>
      <c r="MC133" s="68"/>
      <c r="MD133" s="68"/>
      <c r="ME133" s="68"/>
      <c r="MF133" s="68"/>
      <c r="MG133" s="68"/>
      <c r="MH133" s="68"/>
      <c r="MI133" s="68"/>
      <c r="MJ133" s="68"/>
      <c r="MK133" s="68"/>
      <c r="ML133" s="68"/>
      <c r="MM133" s="68"/>
      <c r="MN133" s="68"/>
      <c r="MO133" s="68"/>
      <c r="MP133" s="68"/>
      <c r="MQ133" s="68"/>
      <c r="MR133" s="68"/>
      <c r="MS133" s="68"/>
      <c r="MT133" s="68"/>
      <c r="MU133" s="68"/>
      <c r="MV133" s="68"/>
      <c r="MW133" s="68"/>
      <c r="MX133" s="68"/>
      <c r="MY133" s="68"/>
      <c r="MZ133" s="68"/>
    </row>
    <row r="134" spans="1:364" s="355" customFormat="1" ht="12.75">
      <c r="A134" s="1042" t="s">
        <v>585</v>
      </c>
      <c r="HS134" s="1048">
        <f t="shared" ref="HS134:IV134" si="267">HS133/50/9.1</f>
        <v>2.5802197802197804</v>
      </c>
      <c r="HT134" s="1048">
        <f t="shared" si="267"/>
        <v>5.4153846153846157</v>
      </c>
      <c r="HU134" s="1048">
        <f t="shared" si="267"/>
        <v>5.4153846153846157</v>
      </c>
      <c r="HV134" s="1048">
        <f t="shared" si="267"/>
        <v>5.4153846153846157</v>
      </c>
      <c r="HW134" s="1048">
        <f t="shared" si="267"/>
        <v>5.4153846153846157</v>
      </c>
      <c r="HX134" s="1048">
        <f t="shared" si="267"/>
        <v>5.4153846153846157</v>
      </c>
      <c r="HY134" s="1048">
        <f t="shared" si="267"/>
        <v>5.4153846153846157</v>
      </c>
      <c r="HZ134" s="1048">
        <f t="shared" si="267"/>
        <v>5.4153846153846157</v>
      </c>
      <c r="IA134" s="1048">
        <f t="shared" si="267"/>
        <v>5.4153846153846157</v>
      </c>
      <c r="IB134" s="1048">
        <f t="shared" si="267"/>
        <v>5.4153846153846157</v>
      </c>
      <c r="IC134" s="1048">
        <f t="shared" si="267"/>
        <v>5.4153846153846157</v>
      </c>
      <c r="ID134" s="1048">
        <f t="shared" si="267"/>
        <v>5.4153846153846157</v>
      </c>
      <c r="IE134" s="1048">
        <f t="shared" si="267"/>
        <v>5.4153846153846157</v>
      </c>
      <c r="IF134" s="1048">
        <f t="shared" si="267"/>
        <v>5.4153846153846157</v>
      </c>
      <c r="IG134" s="1048">
        <f t="shared" si="267"/>
        <v>5.4153846153846157</v>
      </c>
      <c r="IH134" s="1048">
        <f t="shared" si="267"/>
        <v>5.4153846153846157</v>
      </c>
      <c r="II134" s="1048">
        <f t="shared" si="267"/>
        <v>5.4153846153846157</v>
      </c>
      <c r="IJ134" s="1048">
        <f t="shared" si="267"/>
        <v>5.4153846153846157</v>
      </c>
      <c r="IK134" s="1048">
        <f t="shared" si="267"/>
        <v>5.4153846153846157</v>
      </c>
      <c r="IL134" s="1048">
        <f t="shared" si="267"/>
        <v>5.4153846153846157</v>
      </c>
      <c r="IM134" s="1048">
        <f t="shared" si="267"/>
        <v>5.4153846153846157</v>
      </c>
      <c r="IN134" s="1048">
        <f t="shared" si="267"/>
        <v>5.4153846153846157</v>
      </c>
      <c r="IO134" s="1048">
        <f t="shared" si="267"/>
        <v>5.4153846153846157</v>
      </c>
      <c r="IP134" s="1048">
        <f t="shared" si="267"/>
        <v>5.4153846153846157</v>
      </c>
      <c r="IQ134" s="1048">
        <f t="shared" si="267"/>
        <v>5.4153846153846157</v>
      </c>
      <c r="IR134" s="1048">
        <f t="shared" si="267"/>
        <v>5.4153846153846157</v>
      </c>
      <c r="IS134" s="1048">
        <f t="shared" si="267"/>
        <v>5.4153846153846157</v>
      </c>
      <c r="IT134" s="1048">
        <f t="shared" si="267"/>
        <v>5.4153846153846157</v>
      </c>
      <c r="IU134" s="1048">
        <f t="shared" si="267"/>
        <v>5.4153846153846157</v>
      </c>
      <c r="IV134" s="1048">
        <f t="shared" si="267"/>
        <v>5.4153846153846157</v>
      </c>
      <c r="IW134" s="1048"/>
      <c r="IX134" s="1048"/>
      <c r="IY134" s="1048"/>
      <c r="IZ134" s="1048"/>
      <c r="JA134" s="1048"/>
      <c r="JB134" s="1048"/>
      <c r="JC134" s="1048"/>
      <c r="JD134" s="1048"/>
      <c r="JE134" s="1048"/>
      <c r="JF134" s="1048"/>
      <c r="JG134" s="1048"/>
      <c r="JH134" s="1048"/>
      <c r="JI134" s="1048"/>
      <c r="JJ134" s="1048"/>
      <c r="JK134" s="1048"/>
      <c r="JL134" s="1048"/>
      <c r="JM134" s="1048"/>
      <c r="JN134" s="1048"/>
      <c r="JO134" s="1048"/>
      <c r="JP134" s="1048"/>
      <c r="JQ134" s="1048"/>
      <c r="JR134" s="1048"/>
      <c r="JS134" s="1048"/>
      <c r="JT134" s="1048"/>
      <c r="JU134" s="1048"/>
      <c r="JV134" s="1048"/>
      <c r="JW134" s="1048"/>
      <c r="JX134" s="1048"/>
      <c r="JY134" s="1048"/>
      <c r="JZ134" s="1048"/>
      <c r="KA134" s="1048"/>
      <c r="KB134" s="1048"/>
      <c r="KC134" s="1048"/>
      <c r="KD134" s="1048"/>
      <c r="KE134" s="1048"/>
      <c r="KF134" s="1048"/>
      <c r="KG134" s="1048"/>
      <c r="KH134" s="1048"/>
      <c r="KI134" s="1048"/>
      <c r="KJ134" s="1048"/>
      <c r="KK134" s="1048"/>
      <c r="KL134" s="1048"/>
      <c r="KM134" s="1048"/>
      <c r="KN134" s="1474"/>
      <c r="KO134" s="1048"/>
      <c r="KP134" s="1048"/>
      <c r="KQ134" s="1048"/>
      <c r="KR134" s="1048"/>
      <c r="KS134" s="1048"/>
      <c r="KT134" s="1048"/>
      <c r="KU134" s="1048"/>
      <c r="KV134" s="1048"/>
      <c r="KW134" s="1048"/>
      <c r="KX134" s="1048"/>
      <c r="KY134" s="1048"/>
      <c r="KZ134" s="1048"/>
      <c r="LA134" s="1048"/>
      <c r="LB134" s="1048"/>
      <c r="LC134" s="1048"/>
      <c r="LD134" s="1048"/>
      <c r="LE134" s="1048"/>
      <c r="LF134" s="1048"/>
      <c r="LG134" s="1048"/>
      <c r="LH134" s="1048"/>
      <c r="LI134" s="1048"/>
      <c r="LJ134" s="1048"/>
      <c r="LK134" s="1048"/>
      <c r="LL134" s="1048"/>
      <c r="LM134" s="1048"/>
      <c r="LN134" s="1048"/>
      <c r="LO134" s="1048"/>
      <c r="LP134" s="1048"/>
      <c r="LQ134" s="1048"/>
      <c r="LR134" s="1048"/>
      <c r="LS134" s="1048"/>
      <c r="LT134" s="1048"/>
      <c r="LU134" s="1048"/>
      <c r="LV134" s="1048"/>
      <c r="LW134" s="1048"/>
      <c r="LX134" s="1048"/>
      <c r="LY134" s="1048"/>
      <c r="LZ134" s="1048"/>
      <c r="MA134" s="1048"/>
      <c r="MB134" s="1048"/>
      <c r="MC134" s="1048"/>
      <c r="MD134" s="1048"/>
      <c r="ME134" s="1048"/>
      <c r="MF134" s="1048"/>
      <c r="MG134" s="1048"/>
      <c r="MH134" s="1048"/>
      <c r="MI134" s="1048"/>
      <c r="MJ134" s="1048"/>
      <c r="MK134" s="1048"/>
      <c r="ML134" s="1048"/>
      <c r="MM134" s="1048"/>
      <c r="MN134" s="1048"/>
      <c r="MO134" s="1048"/>
      <c r="MP134" s="1048"/>
      <c r="MQ134" s="1048"/>
      <c r="MR134" s="1048"/>
      <c r="MS134" s="1048"/>
      <c r="MT134" s="1048"/>
      <c r="MU134" s="1048"/>
      <c r="MV134" s="1048"/>
      <c r="MW134" s="1048"/>
      <c r="MX134" s="1048"/>
      <c r="MY134" s="1048"/>
      <c r="MZ134" s="1048"/>
    </row>
    <row r="135" spans="1:364" s="356" customFormat="1" ht="12.75">
      <c r="A135" s="1043" t="s">
        <v>587</v>
      </c>
      <c r="HS135" s="1049">
        <f t="shared" ref="HS135:IV135" si="268">HS133/50/7.1</f>
        <v>3.3070422535211268</v>
      </c>
      <c r="HT135" s="1049">
        <f t="shared" si="268"/>
        <v>6.9408450704225357</v>
      </c>
      <c r="HU135" s="1049">
        <f t="shared" si="268"/>
        <v>6.9408450704225357</v>
      </c>
      <c r="HV135" s="1049">
        <f t="shared" si="268"/>
        <v>6.9408450704225357</v>
      </c>
      <c r="HW135" s="1049">
        <f t="shared" si="268"/>
        <v>6.9408450704225357</v>
      </c>
      <c r="HX135" s="1049">
        <f t="shared" si="268"/>
        <v>6.9408450704225357</v>
      </c>
      <c r="HY135" s="1049">
        <f t="shared" si="268"/>
        <v>6.9408450704225357</v>
      </c>
      <c r="HZ135" s="1049">
        <f t="shared" si="268"/>
        <v>6.9408450704225357</v>
      </c>
      <c r="IA135" s="1049">
        <f t="shared" si="268"/>
        <v>6.9408450704225357</v>
      </c>
      <c r="IB135" s="1049">
        <f t="shared" si="268"/>
        <v>6.9408450704225357</v>
      </c>
      <c r="IC135" s="1049">
        <f t="shared" si="268"/>
        <v>6.9408450704225357</v>
      </c>
      <c r="ID135" s="1049">
        <f t="shared" si="268"/>
        <v>6.9408450704225357</v>
      </c>
      <c r="IE135" s="1049">
        <f t="shared" si="268"/>
        <v>6.9408450704225357</v>
      </c>
      <c r="IF135" s="1049">
        <f t="shared" si="268"/>
        <v>6.9408450704225357</v>
      </c>
      <c r="IG135" s="1049">
        <f t="shared" si="268"/>
        <v>6.9408450704225357</v>
      </c>
      <c r="IH135" s="1049">
        <f t="shared" si="268"/>
        <v>6.9408450704225357</v>
      </c>
      <c r="II135" s="1049">
        <f t="shared" si="268"/>
        <v>6.9408450704225357</v>
      </c>
      <c r="IJ135" s="1049">
        <f t="shared" si="268"/>
        <v>6.9408450704225357</v>
      </c>
      <c r="IK135" s="1049">
        <f t="shared" si="268"/>
        <v>6.9408450704225357</v>
      </c>
      <c r="IL135" s="1049">
        <f t="shared" si="268"/>
        <v>6.9408450704225357</v>
      </c>
      <c r="IM135" s="1049">
        <f t="shared" si="268"/>
        <v>6.9408450704225357</v>
      </c>
      <c r="IN135" s="1049">
        <f t="shared" si="268"/>
        <v>6.9408450704225357</v>
      </c>
      <c r="IO135" s="1049">
        <f t="shared" si="268"/>
        <v>6.9408450704225357</v>
      </c>
      <c r="IP135" s="1049">
        <f t="shared" si="268"/>
        <v>6.9408450704225357</v>
      </c>
      <c r="IQ135" s="1049">
        <f t="shared" si="268"/>
        <v>6.9408450704225357</v>
      </c>
      <c r="IR135" s="1049">
        <f t="shared" si="268"/>
        <v>6.9408450704225357</v>
      </c>
      <c r="IS135" s="1049">
        <f t="shared" si="268"/>
        <v>6.9408450704225357</v>
      </c>
      <c r="IT135" s="1049">
        <f t="shared" si="268"/>
        <v>6.9408450704225357</v>
      </c>
      <c r="IU135" s="1049">
        <f t="shared" si="268"/>
        <v>6.9408450704225357</v>
      </c>
      <c r="IV135" s="1049">
        <f t="shared" si="268"/>
        <v>6.9408450704225357</v>
      </c>
      <c r="IW135" s="1049"/>
      <c r="IX135" s="1049"/>
      <c r="IY135" s="1049"/>
      <c r="IZ135" s="1049"/>
      <c r="JA135" s="1049"/>
      <c r="JB135" s="1049"/>
      <c r="JC135" s="1049"/>
      <c r="JD135" s="1049"/>
      <c r="JE135" s="1049"/>
      <c r="JF135" s="1049"/>
      <c r="JG135" s="1049"/>
      <c r="JH135" s="1049"/>
      <c r="JI135" s="1049"/>
      <c r="JJ135" s="1049"/>
      <c r="JK135" s="1049"/>
      <c r="JL135" s="1049"/>
      <c r="JM135" s="1049"/>
      <c r="JN135" s="1049"/>
      <c r="JO135" s="1049"/>
      <c r="JP135" s="1049"/>
      <c r="JQ135" s="1049"/>
      <c r="JR135" s="1049"/>
      <c r="JS135" s="1049"/>
      <c r="JT135" s="1049"/>
      <c r="JU135" s="1049"/>
      <c r="JV135" s="1049"/>
      <c r="JW135" s="1049"/>
      <c r="JX135" s="1049"/>
      <c r="JY135" s="1049"/>
      <c r="JZ135" s="1049"/>
      <c r="KA135" s="1049"/>
      <c r="KB135" s="1049"/>
      <c r="KC135" s="1049"/>
      <c r="KD135" s="1049"/>
      <c r="KE135" s="1049"/>
      <c r="KF135" s="1049"/>
      <c r="KG135" s="1049"/>
      <c r="KH135" s="1049"/>
      <c r="KI135" s="1049"/>
      <c r="KJ135" s="1049"/>
      <c r="KK135" s="1049"/>
      <c r="KL135" s="1049"/>
      <c r="KM135" s="1049"/>
      <c r="KN135" s="1474"/>
      <c r="KO135" s="1049"/>
      <c r="KP135" s="1049"/>
      <c r="KQ135" s="1049"/>
      <c r="KR135" s="1049"/>
      <c r="KS135" s="1049"/>
      <c r="KT135" s="1049"/>
      <c r="KU135" s="1049"/>
      <c r="KV135" s="1049"/>
      <c r="KW135" s="1049"/>
      <c r="KX135" s="1049"/>
      <c r="KY135" s="1049"/>
      <c r="KZ135" s="1049"/>
      <c r="LA135" s="1049"/>
      <c r="LB135" s="1049"/>
      <c r="LC135" s="1049"/>
      <c r="LD135" s="1049"/>
      <c r="LE135" s="1049"/>
      <c r="LF135" s="1049"/>
      <c r="LG135" s="1049"/>
      <c r="LH135" s="1049"/>
      <c r="LI135" s="1049"/>
      <c r="LJ135" s="1049"/>
      <c r="LK135" s="1049"/>
      <c r="LL135" s="1049"/>
      <c r="LM135" s="1049"/>
      <c r="LN135" s="1049"/>
      <c r="LO135" s="1049"/>
      <c r="LP135" s="1049"/>
      <c r="LQ135" s="1049"/>
      <c r="LR135" s="1049"/>
      <c r="LS135" s="1049"/>
      <c r="LT135" s="1049"/>
      <c r="LU135" s="1049"/>
      <c r="LV135" s="1049"/>
      <c r="LW135" s="1049"/>
      <c r="LX135" s="1049"/>
      <c r="LY135" s="1049"/>
      <c r="LZ135" s="1049"/>
      <c r="MA135" s="1049"/>
      <c r="MB135" s="1049"/>
      <c r="MC135" s="1049"/>
      <c r="MD135" s="1049"/>
      <c r="ME135" s="1049"/>
      <c r="MF135" s="1049"/>
      <c r="MG135" s="1049"/>
      <c r="MH135" s="1049"/>
      <c r="MI135" s="1049"/>
      <c r="MJ135" s="1049"/>
      <c r="MK135" s="1049"/>
      <c r="ML135" s="1049"/>
      <c r="MM135" s="1049"/>
      <c r="MN135" s="1049"/>
      <c r="MO135" s="1049"/>
      <c r="MP135" s="1049"/>
      <c r="MQ135" s="1049"/>
      <c r="MR135" s="1049"/>
      <c r="MS135" s="1049"/>
      <c r="MT135" s="1049"/>
      <c r="MU135" s="1049"/>
      <c r="MV135" s="1049"/>
      <c r="MW135" s="1049"/>
      <c r="MX135" s="1049"/>
      <c r="MY135" s="1049"/>
      <c r="MZ135" s="1049"/>
    </row>
    <row r="136" spans="1:364" ht="12.75">
      <c r="A136" s="55" t="s">
        <v>609</v>
      </c>
      <c r="HS136" s="68">
        <f t="shared" ref="HS136:IV136" si="269">80+(HS130*0.09)</f>
        <v>170</v>
      </c>
      <c r="HT136" s="68">
        <f t="shared" si="269"/>
        <v>305</v>
      </c>
      <c r="HU136" s="68">
        <f t="shared" si="269"/>
        <v>305</v>
      </c>
      <c r="HV136" s="68">
        <f t="shared" si="269"/>
        <v>305</v>
      </c>
      <c r="HW136" s="68">
        <f t="shared" si="269"/>
        <v>305</v>
      </c>
      <c r="HX136" s="68">
        <f t="shared" si="269"/>
        <v>305</v>
      </c>
      <c r="HY136" s="68">
        <f t="shared" si="269"/>
        <v>305</v>
      </c>
      <c r="HZ136" s="68">
        <f t="shared" si="269"/>
        <v>305</v>
      </c>
      <c r="IA136" s="68">
        <f t="shared" si="269"/>
        <v>305</v>
      </c>
      <c r="IB136" s="68">
        <f t="shared" si="269"/>
        <v>305</v>
      </c>
      <c r="IC136" s="68">
        <f t="shared" si="269"/>
        <v>305</v>
      </c>
      <c r="ID136" s="68">
        <f t="shared" si="269"/>
        <v>305</v>
      </c>
      <c r="IE136" s="68">
        <f t="shared" si="269"/>
        <v>305</v>
      </c>
      <c r="IF136" s="68">
        <f t="shared" si="269"/>
        <v>305</v>
      </c>
      <c r="IG136" s="68">
        <f t="shared" si="269"/>
        <v>305</v>
      </c>
      <c r="IH136" s="68">
        <f t="shared" si="269"/>
        <v>305</v>
      </c>
      <c r="II136" s="68">
        <f t="shared" si="269"/>
        <v>305</v>
      </c>
      <c r="IJ136" s="68">
        <f t="shared" si="269"/>
        <v>305</v>
      </c>
      <c r="IK136" s="68">
        <f t="shared" si="269"/>
        <v>305</v>
      </c>
      <c r="IL136" s="68">
        <f t="shared" si="269"/>
        <v>305</v>
      </c>
      <c r="IM136" s="68">
        <f t="shared" si="269"/>
        <v>305</v>
      </c>
      <c r="IN136" s="68">
        <f t="shared" si="269"/>
        <v>305</v>
      </c>
      <c r="IO136" s="68">
        <f t="shared" si="269"/>
        <v>305</v>
      </c>
      <c r="IP136" s="68">
        <f t="shared" si="269"/>
        <v>305</v>
      </c>
      <c r="IQ136" s="68">
        <f t="shared" si="269"/>
        <v>305</v>
      </c>
      <c r="IR136" s="68">
        <f t="shared" si="269"/>
        <v>305</v>
      </c>
      <c r="IS136" s="68">
        <f t="shared" si="269"/>
        <v>305</v>
      </c>
      <c r="IT136" s="68">
        <f t="shared" si="269"/>
        <v>305</v>
      </c>
      <c r="IU136" s="68">
        <f t="shared" si="269"/>
        <v>305</v>
      </c>
      <c r="IV136" s="68">
        <f t="shared" si="269"/>
        <v>305</v>
      </c>
      <c r="IW136" s="68"/>
      <c r="IX136" s="68"/>
      <c r="IY136" s="68"/>
      <c r="IZ136" s="68"/>
      <c r="JA136" s="68"/>
      <c r="JB136" s="68"/>
      <c r="JC136" s="68"/>
      <c r="JD136" s="68"/>
      <c r="JE136" s="68"/>
      <c r="JF136" s="68"/>
      <c r="JG136" s="68"/>
      <c r="JH136" s="68"/>
      <c r="JI136" s="68"/>
      <c r="JJ136" s="68"/>
      <c r="JK136" s="68"/>
      <c r="JL136" s="68"/>
      <c r="JM136" s="68"/>
      <c r="JN136" s="68"/>
      <c r="JO136" s="68"/>
      <c r="JP136" s="68"/>
      <c r="JQ136" s="68"/>
      <c r="JR136" s="68"/>
      <c r="JS136" s="68"/>
      <c r="JT136" s="68"/>
      <c r="JU136" s="68"/>
      <c r="JV136" s="68"/>
      <c r="JW136" s="68"/>
      <c r="JX136" s="68"/>
      <c r="JY136" s="68"/>
      <c r="JZ136" s="68"/>
      <c r="KA136" s="68"/>
      <c r="KB136" s="68"/>
      <c r="KC136" s="68"/>
      <c r="KD136" s="68"/>
      <c r="KE136" s="68"/>
      <c r="KF136" s="68"/>
      <c r="KG136" s="68"/>
      <c r="KH136" s="68"/>
      <c r="KI136" s="68"/>
      <c r="KJ136" s="68"/>
      <c r="KK136" s="68"/>
      <c r="KL136" s="68"/>
      <c r="KM136" s="68"/>
      <c r="KN136" s="1471"/>
      <c r="KO136" s="68"/>
      <c r="KP136" s="68"/>
      <c r="KQ136" s="68"/>
      <c r="KR136" s="68"/>
      <c r="KS136" s="68"/>
      <c r="KT136" s="68"/>
      <c r="KU136" s="68"/>
      <c r="KV136" s="68"/>
      <c r="KW136" s="68"/>
      <c r="KX136" s="68"/>
      <c r="KY136" s="68"/>
      <c r="KZ136" s="68"/>
      <c r="LA136" s="68"/>
      <c r="LB136" s="68"/>
      <c r="LC136" s="68"/>
      <c r="LD136" s="68"/>
      <c r="LE136" s="68"/>
      <c r="LF136" s="68"/>
      <c r="LG136" s="68"/>
      <c r="LH136" s="68"/>
      <c r="LI136" s="68"/>
      <c r="LJ136" s="68"/>
      <c r="LK136" s="68"/>
      <c r="LL136" s="68"/>
      <c r="LM136" s="68"/>
      <c r="LN136" s="68"/>
      <c r="LO136" s="68"/>
      <c r="LP136" s="68"/>
      <c r="LQ136" s="68"/>
      <c r="LR136" s="68"/>
      <c r="LS136" s="68"/>
      <c r="LT136" s="68"/>
      <c r="LU136" s="68"/>
      <c r="LV136" s="68"/>
      <c r="LW136" s="68"/>
      <c r="LX136" s="68"/>
      <c r="LY136" s="68"/>
      <c r="LZ136" s="68"/>
      <c r="MA136" s="68"/>
      <c r="MB136" s="68"/>
      <c r="MC136" s="68"/>
      <c r="MD136" s="68"/>
      <c r="ME136" s="68"/>
      <c r="MF136" s="68"/>
      <c r="MG136" s="68"/>
      <c r="MH136" s="68"/>
      <c r="MI136" s="68"/>
      <c r="MJ136" s="68"/>
      <c r="MK136" s="68"/>
      <c r="ML136" s="68"/>
      <c r="MM136" s="68"/>
      <c r="MN136" s="68"/>
      <c r="MO136" s="68"/>
      <c r="MP136" s="68"/>
      <c r="MQ136" s="68"/>
      <c r="MR136" s="68"/>
      <c r="MS136" s="68"/>
      <c r="MT136" s="68"/>
      <c r="MU136" s="68"/>
      <c r="MV136" s="68"/>
      <c r="MW136" s="68"/>
      <c r="MX136" s="68"/>
      <c r="MY136" s="68"/>
      <c r="MZ136" s="68"/>
    </row>
    <row r="137" spans="1:364" s="355" customFormat="1" ht="12.75">
      <c r="A137" s="1042" t="s">
        <v>585</v>
      </c>
      <c r="HS137" s="1048">
        <v>1</v>
      </c>
      <c r="HT137" s="1048">
        <v>1</v>
      </c>
      <c r="HU137" s="1048">
        <v>1</v>
      </c>
      <c r="HV137" s="1048">
        <v>1</v>
      </c>
      <c r="HW137" s="1048">
        <v>1</v>
      </c>
      <c r="HX137" s="1048">
        <v>1</v>
      </c>
      <c r="HY137" s="1048">
        <v>1</v>
      </c>
      <c r="HZ137" s="1048">
        <v>1</v>
      </c>
      <c r="IA137" s="1048">
        <v>1</v>
      </c>
      <c r="IB137" s="1048">
        <v>1</v>
      </c>
      <c r="IC137" s="1048">
        <v>1</v>
      </c>
      <c r="ID137" s="1048">
        <v>1</v>
      </c>
      <c r="IE137" s="1048">
        <v>1</v>
      </c>
      <c r="IF137" s="1048">
        <v>1</v>
      </c>
      <c r="IG137" s="1048">
        <v>1</v>
      </c>
      <c r="IH137" s="1048">
        <v>1</v>
      </c>
      <c r="II137" s="1048">
        <v>1</v>
      </c>
      <c r="IJ137" s="1048">
        <v>1</v>
      </c>
      <c r="IK137" s="1048">
        <v>1</v>
      </c>
      <c r="IL137" s="1048">
        <v>1</v>
      </c>
      <c r="IM137" s="1048">
        <v>1</v>
      </c>
      <c r="IN137" s="1048">
        <v>1</v>
      </c>
      <c r="IO137" s="1048">
        <v>1</v>
      </c>
      <c r="IP137" s="1048">
        <v>1</v>
      </c>
      <c r="IQ137" s="1048">
        <v>1</v>
      </c>
      <c r="IR137" s="1048">
        <v>1</v>
      </c>
      <c r="IS137" s="1048">
        <v>1</v>
      </c>
      <c r="IT137" s="1048">
        <v>1</v>
      </c>
      <c r="IU137" s="1048">
        <v>1</v>
      </c>
      <c r="IV137" s="1048">
        <v>1</v>
      </c>
      <c r="IW137" s="1048"/>
      <c r="IX137" s="1048"/>
      <c r="IY137" s="1048"/>
      <c r="IZ137" s="1048"/>
      <c r="JA137" s="1048"/>
      <c r="JB137" s="1048"/>
      <c r="JC137" s="1048"/>
      <c r="JD137" s="1048"/>
      <c r="JE137" s="1048"/>
      <c r="JF137" s="1048"/>
      <c r="JG137" s="1048"/>
      <c r="JH137" s="1048"/>
      <c r="JI137" s="1048"/>
      <c r="JJ137" s="1048"/>
      <c r="JK137" s="1048"/>
      <c r="JL137" s="1048"/>
      <c r="JM137" s="1048"/>
      <c r="JN137" s="1048"/>
      <c r="JO137" s="1048"/>
      <c r="JP137" s="1048"/>
      <c r="JQ137" s="1048"/>
      <c r="JR137" s="1048"/>
      <c r="JS137" s="1048"/>
      <c r="JT137" s="1048"/>
      <c r="JU137" s="1048"/>
      <c r="JV137" s="1048"/>
      <c r="JW137" s="1048"/>
      <c r="JX137" s="1048"/>
      <c r="JY137" s="1048"/>
      <c r="JZ137" s="1048"/>
      <c r="KA137" s="1048"/>
      <c r="KB137" s="1048"/>
      <c r="KC137" s="1048"/>
      <c r="KD137" s="1048"/>
      <c r="KE137" s="1048"/>
      <c r="KF137" s="1048"/>
      <c r="KG137" s="1048"/>
      <c r="KH137" s="1048"/>
      <c r="KI137" s="1048"/>
      <c r="KJ137" s="1048"/>
      <c r="KK137" s="1048"/>
      <c r="KL137" s="1048"/>
      <c r="KM137" s="1048"/>
      <c r="KN137" s="1474"/>
      <c r="KO137" s="1048"/>
      <c r="KP137" s="1048"/>
      <c r="KQ137" s="1048"/>
      <c r="KR137" s="1048"/>
      <c r="KS137" s="1048"/>
      <c r="KT137" s="1048"/>
      <c r="KU137" s="1048"/>
      <c r="KV137" s="1048"/>
      <c r="KW137" s="1048"/>
      <c r="KX137" s="1048"/>
      <c r="KY137" s="1048"/>
      <c r="KZ137" s="1048"/>
      <c r="LA137" s="1048"/>
      <c r="LB137" s="1048"/>
      <c r="LC137" s="1048"/>
      <c r="LD137" s="1048"/>
      <c r="LE137" s="1048"/>
      <c r="LF137" s="1048"/>
      <c r="LG137" s="1048"/>
      <c r="LH137" s="1048"/>
      <c r="LI137" s="1048"/>
      <c r="LJ137" s="1048"/>
      <c r="LK137" s="1048"/>
      <c r="LL137" s="1048"/>
      <c r="LM137" s="1048"/>
      <c r="LN137" s="1048"/>
      <c r="LO137" s="1048"/>
      <c r="LP137" s="1048"/>
      <c r="LQ137" s="1048"/>
      <c r="LR137" s="1048"/>
      <c r="LS137" s="1048"/>
      <c r="LT137" s="1048"/>
      <c r="LU137" s="1048"/>
      <c r="LV137" s="1048"/>
      <c r="LW137" s="1048"/>
      <c r="LX137" s="1048"/>
      <c r="LY137" s="1048"/>
      <c r="LZ137" s="1048"/>
      <c r="MA137" s="1048"/>
      <c r="MB137" s="1048"/>
      <c r="MC137" s="1048"/>
      <c r="MD137" s="1048"/>
      <c r="ME137" s="1048"/>
      <c r="MF137" s="1048"/>
      <c r="MG137" s="1048"/>
      <c r="MH137" s="1048"/>
      <c r="MI137" s="1048"/>
      <c r="MJ137" s="1048"/>
      <c r="MK137" s="1048"/>
      <c r="ML137" s="1048"/>
      <c r="MM137" s="1048"/>
      <c r="MN137" s="1048"/>
      <c r="MO137" s="1048"/>
      <c r="MP137" s="1048"/>
      <c r="MQ137" s="1048"/>
      <c r="MR137" s="1048"/>
      <c r="MS137" s="1048"/>
      <c r="MT137" s="1048"/>
      <c r="MU137" s="1048"/>
      <c r="MV137" s="1048"/>
      <c r="MW137" s="1048"/>
      <c r="MX137" s="1048"/>
      <c r="MY137" s="1048"/>
      <c r="MZ137" s="1048"/>
    </row>
    <row r="138" spans="1:364" s="356" customFormat="1" ht="12.75">
      <c r="A138" s="1043" t="s">
        <v>587</v>
      </c>
      <c r="HS138" s="1049">
        <v>1</v>
      </c>
      <c r="HT138" s="1049">
        <v>1</v>
      </c>
      <c r="HU138" s="1049">
        <v>1</v>
      </c>
      <c r="HV138" s="1049">
        <v>1</v>
      </c>
      <c r="HW138" s="1049">
        <v>1</v>
      </c>
      <c r="HX138" s="1049">
        <v>1</v>
      </c>
      <c r="HY138" s="1049">
        <v>1</v>
      </c>
      <c r="HZ138" s="1049">
        <v>1</v>
      </c>
      <c r="IA138" s="1049">
        <v>1</v>
      </c>
      <c r="IB138" s="1049">
        <v>1</v>
      </c>
      <c r="IC138" s="1049">
        <v>1</v>
      </c>
      <c r="ID138" s="1049">
        <v>1</v>
      </c>
      <c r="IE138" s="1049">
        <v>1</v>
      </c>
      <c r="IF138" s="1049">
        <v>1</v>
      </c>
      <c r="IG138" s="1049">
        <v>1</v>
      </c>
      <c r="IH138" s="1049">
        <v>1</v>
      </c>
      <c r="II138" s="1049">
        <v>1</v>
      </c>
      <c r="IJ138" s="1049">
        <v>1</v>
      </c>
      <c r="IK138" s="1049">
        <v>1</v>
      </c>
      <c r="IL138" s="1049">
        <v>1</v>
      </c>
      <c r="IM138" s="1049">
        <v>1</v>
      </c>
      <c r="IN138" s="1049">
        <v>1</v>
      </c>
      <c r="IO138" s="1049">
        <v>1</v>
      </c>
      <c r="IP138" s="1049">
        <v>1</v>
      </c>
      <c r="IQ138" s="1049">
        <v>1</v>
      </c>
      <c r="IR138" s="1049">
        <v>1</v>
      </c>
      <c r="IS138" s="1049">
        <v>1</v>
      </c>
      <c r="IT138" s="1049">
        <v>1</v>
      </c>
      <c r="IU138" s="1049">
        <v>1</v>
      </c>
      <c r="IV138" s="1049">
        <v>1</v>
      </c>
      <c r="IW138" s="1049"/>
      <c r="IX138" s="1049"/>
      <c r="IY138" s="1049"/>
      <c r="IZ138" s="1049"/>
      <c r="JA138" s="1049"/>
      <c r="JB138" s="1049"/>
      <c r="JC138" s="1049"/>
      <c r="JD138" s="1049"/>
      <c r="JE138" s="1049"/>
      <c r="JF138" s="1049"/>
      <c r="JG138" s="1049"/>
      <c r="JH138" s="1049"/>
      <c r="JI138" s="1049"/>
      <c r="JJ138" s="1049"/>
      <c r="JK138" s="1049"/>
      <c r="JL138" s="1049"/>
      <c r="JM138" s="1049"/>
      <c r="JN138" s="1049"/>
      <c r="JO138" s="1049"/>
      <c r="JP138" s="1049"/>
      <c r="JQ138" s="1049"/>
      <c r="JR138" s="1049"/>
      <c r="JS138" s="1049"/>
      <c r="JT138" s="1049"/>
      <c r="JU138" s="1049"/>
      <c r="JV138" s="1049"/>
      <c r="JW138" s="1049"/>
      <c r="JX138" s="1049"/>
      <c r="JY138" s="1049"/>
      <c r="JZ138" s="1049"/>
      <c r="KA138" s="1049"/>
      <c r="KB138" s="1049"/>
      <c r="KC138" s="1049"/>
      <c r="KD138" s="1049"/>
      <c r="KE138" s="1049"/>
      <c r="KF138" s="1049"/>
      <c r="KG138" s="1049"/>
      <c r="KH138" s="1049"/>
      <c r="KI138" s="1049"/>
      <c r="KJ138" s="1049"/>
      <c r="KK138" s="1049"/>
      <c r="KL138" s="1049"/>
      <c r="KM138" s="1049"/>
      <c r="KN138" s="1474"/>
      <c r="KO138" s="1049"/>
      <c r="KP138" s="1049"/>
      <c r="KQ138" s="1049"/>
      <c r="KR138" s="1049"/>
      <c r="KS138" s="1049"/>
      <c r="KT138" s="1049"/>
      <c r="KU138" s="1049"/>
      <c r="KV138" s="1049"/>
      <c r="KW138" s="1049"/>
      <c r="KX138" s="1049"/>
      <c r="KY138" s="1049"/>
      <c r="KZ138" s="1049"/>
      <c r="LA138" s="1049"/>
      <c r="LB138" s="1049"/>
      <c r="LC138" s="1049"/>
      <c r="LD138" s="1049"/>
      <c r="LE138" s="1049"/>
      <c r="LF138" s="1049"/>
      <c r="LG138" s="1049"/>
      <c r="LH138" s="1049"/>
      <c r="LI138" s="1049"/>
      <c r="LJ138" s="1049"/>
      <c r="LK138" s="1049"/>
      <c r="LL138" s="1049"/>
      <c r="LM138" s="1049"/>
      <c r="LN138" s="1049"/>
      <c r="LO138" s="1049"/>
      <c r="LP138" s="1049"/>
      <c r="LQ138" s="1049"/>
      <c r="LR138" s="1049"/>
      <c r="LS138" s="1049"/>
      <c r="LT138" s="1049"/>
      <c r="LU138" s="1049"/>
      <c r="LV138" s="1049"/>
      <c r="LW138" s="1049"/>
      <c r="LX138" s="1049"/>
      <c r="LY138" s="1049"/>
      <c r="LZ138" s="1049"/>
      <c r="MA138" s="1049"/>
      <c r="MB138" s="1049"/>
      <c r="MC138" s="1049"/>
      <c r="MD138" s="1049"/>
      <c r="ME138" s="1049"/>
      <c r="MF138" s="1049"/>
      <c r="MG138" s="1049"/>
      <c r="MH138" s="1049"/>
      <c r="MI138" s="1049"/>
      <c r="MJ138" s="1049"/>
      <c r="MK138" s="1049"/>
      <c r="ML138" s="1049"/>
      <c r="MM138" s="1049"/>
      <c r="MN138" s="1049"/>
      <c r="MO138" s="1049"/>
      <c r="MP138" s="1049"/>
      <c r="MQ138" s="1049"/>
      <c r="MR138" s="1049"/>
      <c r="MS138" s="1049"/>
      <c r="MT138" s="1049"/>
      <c r="MU138" s="1049"/>
      <c r="MV138" s="1049"/>
      <c r="MW138" s="1049"/>
      <c r="MX138" s="1049"/>
      <c r="MY138" s="1049"/>
      <c r="MZ138" s="1049"/>
    </row>
    <row r="139" spans="1:364" ht="12.75">
      <c r="A139" s="55" t="s">
        <v>610</v>
      </c>
      <c r="HS139" s="1047">
        <f t="shared" ref="HS139:IV139" si="270">80+(HS130*0.09)</f>
        <v>170</v>
      </c>
      <c r="HT139" s="1047">
        <f t="shared" si="270"/>
        <v>305</v>
      </c>
      <c r="HU139" s="1047">
        <f t="shared" si="270"/>
        <v>305</v>
      </c>
      <c r="HV139" s="1047">
        <f t="shared" si="270"/>
        <v>305</v>
      </c>
      <c r="HW139" s="1047">
        <f t="shared" si="270"/>
        <v>305</v>
      </c>
      <c r="HX139" s="1047">
        <f t="shared" si="270"/>
        <v>305</v>
      </c>
      <c r="HY139" s="1047">
        <f t="shared" si="270"/>
        <v>305</v>
      </c>
      <c r="HZ139" s="1047">
        <f t="shared" si="270"/>
        <v>305</v>
      </c>
      <c r="IA139" s="1047">
        <f t="shared" si="270"/>
        <v>305</v>
      </c>
      <c r="IB139" s="1047">
        <f t="shared" si="270"/>
        <v>305</v>
      </c>
      <c r="IC139" s="1047">
        <f t="shared" si="270"/>
        <v>305</v>
      </c>
      <c r="ID139" s="1047">
        <f t="shared" si="270"/>
        <v>305</v>
      </c>
      <c r="IE139" s="1047">
        <f t="shared" si="270"/>
        <v>305</v>
      </c>
      <c r="IF139" s="1047">
        <f t="shared" si="270"/>
        <v>305</v>
      </c>
      <c r="IG139" s="1047">
        <f t="shared" si="270"/>
        <v>305</v>
      </c>
      <c r="IH139" s="1047">
        <f t="shared" si="270"/>
        <v>305</v>
      </c>
      <c r="II139" s="1047">
        <f t="shared" si="270"/>
        <v>305</v>
      </c>
      <c r="IJ139" s="1047">
        <f t="shared" si="270"/>
        <v>305</v>
      </c>
      <c r="IK139" s="1047">
        <f t="shared" si="270"/>
        <v>305</v>
      </c>
      <c r="IL139" s="1047">
        <f t="shared" si="270"/>
        <v>305</v>
      </c>
      <c r="IM139" s="1047">
        <f t="shared" si="270"/>
        <v>305</v>
      </c>
      <c r="IN139" s="1047">
        <f t="shared" si="270"/>
        <v>305</v>
      </c>
      <c r="IO139" s="1047">
        <f t="shared" si="270"/>
        <v>305</v>
      </c>
      <c r="IP139" s="1047">
        <f t="shared" si="270"/>
        <v>305</v>
      </c>
      <c r="IQ139" s="1047">
        <f t="shared" si="270"/>
        <v>305</v>
      </c>
      <c r="IR139" s="1047">
        <f t="shared" si="270"/>
        <v>305</v>
      </c>
      <c r="IS139" s="1047">
        <f t="shared" si="270"/>
        <v>305</v>
      </c>
      <c r="IT139" s="1047">
        <f t="shared" si="270"/>
        <v>305</v>
      </c>
      <c r="IU139" s="1047">
        <f t="shared" si="270"/>
        <v>305</v>
      </c>
      <c r="IV139" s="1047">
        <f t="shared" si="270"/>
        <v>305</v>
      </c>
      <c r="IW139" s="1047"/>
      <c r="IX139" s="1047"/>
      <c r="IY139" s="1047"/>
      <c r="IZ139" s="1047"/>
      <c r="JA139" s="1047"/>
      <c r="JB139" s="1047"/>
      <c r="JC139" s="1047"/>
      <c r="JD139" s="1047"/>
      <c r="JE139" s="1047"/>
      <c r="JF139" s="1047"/>
      <c r="JG139" s="1047"/>
      <c r="JH139" s="1047"/>
      <c r="JI139" s="1047"/>
      <c r="JJ139" s="1047"/>
      <c r="JK139" s="1047"/>
      <c r="JL139" s="1047"/>
      <c r="JM139" s="1047"/>
      <c r="JN139" s="1047"/>
      <c r="JO139" s="1047"/>
      <c r="JP139" s="1047"/>
      <c r="JQ139" s="1047"/>
      <c r="JR139" s="1047"/>
      <c r="JS139" s="1047"/>
      <c r="JT139" s="1047"/>
      <c r="JU139" s="1047"/>
      <c r="JV139" s="1047"/>
      <c r="JW139" s="1047"/>
      <c r="JX139" s="1047"/>
      <c r="JY139" s="1047"/>
      <c r="JZ139" s="1047"/>
      <c r="KA139" s="1047"/>
      <c r="KB139" s="1047"/>
      <c r="KC139" s="1047"/>
      <c r="KD139" s="1047"/>
      <c r="KE139" s="1047"/>
      <c r="KF139" s="1047"/>
      <c r="KG139" s="1047"/>
      <c r="KH139" s="1047"/>
      <c r="KI139" s="1047"/>
      <c r="KJ139" s="1047"/>
      <c r="KK139" s="1047"/>
      <c r="KL139" s="1047"/>
      <c r="KM139" s="1047"/>
      <c r="KN139" s="1474"/>
      <c r="KO139" s="1047"/>
      <c r="KP139" s="1047"/>
      <c r="KQ139" s="1047"/>
      <c r="KR139" s="1047"/>
      <c r="KS139" s="1047"/>
      <c r="KT139" s="1047"/>
      <c r="KU139" s="1047"/>
      <c r="KV139" s="1047"/>
      <c r="KW139" s="1047"/>
      <c r="KX139" s="1047"/>
      <c r="KY139" s="1047"/>
      <c r="KZ139" s="1047"/>
      <c r="LA139" s="1047"/>
      <c r="LB139" s="1047"/>
      <c r="LC139" s="1047"/>
      <c r="LD139" s="1047"/>
      <c r="LE139" s="1047"/>
      <c r="LF139" s="1047"/>
      <c r="LG139" s="1047"/>
      <c r="LH139" s="1047"/>
      <c r="LI139" s="1047"/>
      <c r="LJ139" s="1047"/>
      <c r="LK139" s="1047"/>
      <c r="LL139" s="1047"/>
      <c r="LM139" s="1047"/>
      <c r="LN139" s="1047"/>
      <c r="LO139" s="1047"/>
      <c r="LP139" s="1047"/>
      <c r="LQ139" s="1047"/>
      <c r="LR139" s="1047"/>
      <c r="LS139" s="1047"/>
      <c r="LT139" s="1047"/>
      <c r="LU139" s="1047"/>
      <c r="LV139" s="1047"/>
      <c r="LW139" s="1047"/>
      <c r="LX139" s="1047"/>
      <c r="LY139" s="1047"/>
      <c r="LZ139" s="1047"/>
      <c r="MA139" s="1047"/>
      <c r="MB139" s="1047"/>
      <c r="MC139" s="1047"/>
      <c r="MD139" s="1047"/>
      <c r="ME139" s="1047"/>
      <c r="MF139" s="1047"/>
      <c r="MG139" s="1047"/>
      <c r="MH139" s="1047"/>
      <c r="MI139" s="1047"/>
      <c r="MJ139" s="1047"/>
      <c r="MK139" s="1047"/>
      <c r="ML139" s="1047"/>
      <c r="MM139" s="1047"/>
      <c r="MN139" s="1047"/>
      <c r="MO139" s="1047"/>
      <c r="MP139" s="1047"/>
      <c r="MQ139" s="1047"/>
      <c r="MR139" s="1047"/>
      <c r="MS139" s="1047"/>
      <c r="MT139" s="1047"/>
      <c r="MU139" s="1047"/>
      <c r="MV139" s="1047"/>
      <c r="MW139" s="1047"/>
      <c r="MX139" s="1047"/>
      <c r="MY139" s="1047"/>
      <c r="MZ139" s="1047"/>
    </row>
    <row r="140" spans="1:364" s="355" customFormat="1" ht="12.75">
      <c r="A140" s="1042" t="s">
        <v>585</v>
      </c>
      <c r="HS140" s="1048">
        <f t="shared" ref="HS140:IV140" si="271">HS139/40/7.1</f>
        <v>0.59859154929577463</v>
      </c>
      <c r="HT140" s="1048">
        <f t="shared" si="271"/>
        <v>1.073943661971831</v>
      </c>
      <c r="HU140" s="1048">
        <f t="shared" si="271"/>
        <v>1.073943661971831</v>
      </c>
      <c r="HV140" s="1048">
        <f t="shared" si="271"/>
        <v>1.073943661971831</v>
      </c>
      <c r="HW140" s="1048">
        <f t="shared" si="271"/>
        <v>1.073943661971831</v>
      </c>
      <c r="HX140" s="1048">
        <f t="shared" si="271"/>
        <v>1.073943661971831</v>
      </c>
      <c r="HY140" s="1048">
        <f t="shared" si="271"/>
        <v>1.073943661971831</v>
      </c>
      <c r="HZ140" s="1048">
        <f t="shared" si="271"/>
        <v>1.073943661971831</v>
      </c>
      <c r="IA140" s="1048">
        <f t="shared" si="271"/>
        <v>1.073943661971831</v>
      </c>
      <c r="IB140" s="1048">
        <f t="shared" si="271"/>
        <v>1.073943661971831</v>
      </c>
      <c r="IC140" s="1048">
        <f t="shared" si="271"/>
        <v>1.073943661971831</v>
      </c>
      <c r="ID140" s="1048">
        <f t="shared" si="271"/>
        <v>1.073943661971831</v>
      </c>
      <c r="IE140" s="1048">
        <f t="shared" si="271"/>
        <v>1.073943661971831</v>
      </c>
      <c r="IF140" s="1048">
        <f t="shared" si="271"/>
        <v>1.073943661971831</v>
      </c>
      <c r="IG140" s="1048">
        <f t="shared" si="271"/>
        <v>1.073943661971831</v>
      </c>
      <c r="IH140" s="1048">
        <f t="shared" si="271"/>
        <v>1.073943661971831</v>
      </c>
      <c r="II140" s="1048">
        <f t="shared" si="271"/>
        <v>1.073943661971831</v>
      </c>
      <c r="IJ140" s="1048">
        <f t="shared" si="271"/>
        <v>1.073943661971831</v>
      </c>
      <c r="IK140" s="1048">
        <f t="shared" si="271"/>
        <v>1.073943661971831</v>
      </c>
      <c r="IL140" s="1048">
        <f t="shared" si="271"/>
        <v>1.073943661971831</v>
      </c>
      <c r="IM140" s="1048">
        <f t="shared" si="271"/>
        <v>1.073943661971831</v>
      </c>
      <c r="IN140" s="1048">
        <f t="shared" si="271"/>
        <v>1.073943661971831</v>
      </c>
      <c r="IO140" s="1048">
        <f t="shared" si="271"/>
        <v>1.073943661971831</v>
      </c>
      <c r="IP140" s="1048">
        <f t="shared" si="271"/>
        <v>1.073943661971831</v>
      </c>
      <c r="IQ140" s="1048">
        <f t="shared" si="271"/>
        <v>1.073943661971831</v>
      </c>
      <c r="IR140" s="1048">
        <f t="shared" si="271"/>
        <v>1.073943661971831</v>
      </c>
      <c r="IS140" s="1048">
        <f t="shared" si="271"/>
        <v>1.073943661971831</v>
      </c>
      <c r="IT140" s="1048">
        <f t="shared" si="271"/>
        <v>1.073943661971831</v>
      </c>
      <c r="IU140" s="1048">
        <f t="shared" si="271"/>
        <v>1.073943661971831</v>
      </c>
      <c r="IV140" s="1048">
        <f t="shared" si="271"/>
        <v>1.073943661971831</v>
      </c>
      <c r="IW140" s="1048"/>
      <c r="IX140" s="1048"/>
      <c r="IY140" s="1048"/>
      <c r="IZ140" s="1048"/>
      <c r="JA140" s="1048"/>
      <c r="JB140" s="1048"/>
      <c r="JC140" s="1048"/>
      <c r="JD140" s="1048"/>
      <c r="JE140" s="1048"/>
      <c r="JF140" s="1048"/>
      <c r="JG140" s="1048"/>
      <c r="JH140" s="1048"/>
      <c r="JI140" s="1048"/>
      <c r="JJ140" s="1048"/>
      <c r="JK140" s="1048"/>
      <c r="JL140" s="1048"/>
      <c r="JM140" s="1048"/>
      <c r="JN140" s="1048"/>
      <c r="JO140" s="1048"/>
      <c r="JP140" s="1048"/>
      <c r="JQ140" s="1048"/>
      <c r="JR140" s="1048"/>
      <c r="JS140" s="1048"/>
      <c r="JT140" s="1048"/>
      <c r="JU140" s="1048"/>
      <c r="JV140" s="1048"/>
      <c r="JW140" s="1048"/>
      <c r="JX140" s="1048"/>
      <c r="JY140" s="1048"/>
      <c r="JZ140" s="1048"/>
      <c r="KA140" s="1048"/>
      <c r="KB140" s="1048"/>
      <c r="KC140" s="1048"/>
      <c r="KD140" s="1048"/>
      <c r="KE140" s="1048"/>
      <c r="KF140" s="1048"/>
      <c r="KG140" s="1048"/>
      <c r="KH140" s="1048"/>
      <c r="KI140" s="1048"/>
      <c r="KJ140" s="1048"/>
      <c r="KK140" s="1048"/>
      <c r="KL140" s="1048"/>
      <c r="KM140" s="1048"/>
      <c r="KN140" s="1474"/>
      <c r="KO140" s="1048"/>
      <c r="KP140" s="1048"/>
      <c r="KQ140" s="1048"/>
      <c r="KR140" s="1048"/>
      <c r="KS140" s="1048"/>
      <c r="KT140" s="1048"/>
      <c r="KU140" s="1048"/>
      <c r="KV140" s="1048"/>
      <c r="KW140" s="1048"/>
      <c r="KX140" s="1048"/>
      <c r="KY140" s="1048"/>
      <c r="KZ140" s="1048"/>
      <c r="LA140" s="1048"/>
      <c r="LB140" s="1048"/>
      <c r="LC140" s="1048"/>
      <c r="LD140" s="1048"/>
      <c r="LE140" s="1048"/>
      <c r="LF140" s="1048"/>
      <c r="LG140" s="1048"/>
      <c r="LH140" s="1048"/>
      <c r="LI140" s="1048"/>
      <c r="LJ140" s="1048"/>
      <c r="LK140" s="1048"/>
      <c r="LL140" s="1048"/>
      <c r="LM140" s="1048"/>
      <c r="LN140" s="1048"/>
      <c r="LO140" s="1048"/>
      <c r="LP140" s="1048"/>
      <c r="LQ140" s="1048"/>
      <c r="LR140" s="1048"/>
      <c r="LS140" s="1048"/>
      <c r="LT140" s="1048"/>
      <c r="LU140" s="1048"/>
      <c r="LV140" s="1048"/>
      <c r="LW140" s="1048"/>
      <c r="LX140" s="1048"/>
      <c r="LY140" s="1048"/>
      <c r="LZ140" s="1048"/>
      <c r="MA140" s="1048"/>
      <c r="MB140" s="1048"/>
      <c r="MC140" s="1048"/>
      <c r="MD140" s="1048"/>
      <c r="ME140" s="1048"/>
      <c r="MF140" s="1048"/>
      <c r="MG140" s="1048"/>
      <c r="MH140" s="1048"/>
      <c r="MI140" s="1048"/>
      <c r="MJ140" s="1048"/>
      <c r="MK140" s="1048"/>
      <c r="ML140" s="1048"/>
      <c r="MM140" s="1048"/>
      <c r="MN140" s="1048"/>
      <c r="MO140" s="1048"/>
      <c r="MP140" s="1048"/>
      <c r="MQ140" s="1048"/>
      <c r="MR140" s="1048"/>
      <c r="MS140" s="1048"/>
      <c r="MT140" s="1048"/>
      <c r="MU140" s="1048"/>
      <c r="MV140" s="1048"/>
      <c r="MW140" s="1048"/>
      <c r="MX140" s="1048"/>
      <c r="MY140" s="1048"/>
      <c r="MZ140" s="1048"/>
    </row>
    <row r="141" spans="1:364" s="356" customFormat="1" ht="12.75">
      <c r="A141" s="1043" t="s">
        <v>587</v>
      </c>
      <c r="HS141" s="1049">
        <v>1</v>
      </c>
      <c r="HT141" s="1049">
        <v>2</v>
      </c>
      <c r="HU141" s="1049">
        <v>3</v>
      </c>
      <c r="HV141" s="1049">
        <v>4</v>
      </c>
      <c r="HW141" s="1049">
        <v>5</v>
      </c>
      <c r="HX141" s="1049">
        <v>6</v>
      </c>
      <c r="HY141" s="1049">
        <v>7</v>
      </c>
      <c r="HZ141" s="1049">
        <v>8</v>
      </c>
      <c r="IA141" s="1049">
        <v>9</v>
      </c>
      <c r="IB141" s="1049">
        <v>10</v>
      </c>
      <c r="IC141" s="1049">
        <v>11</v>
      </c>
      <c r="ID141" s="1049">
        <v>12</v>
      </c>
      <c r="IE141" s="1049">
        <v>13</v>
      </c>
      <c r="IF141" s="1049">
        <v>14</v>
      </c>
      <c r="IG141" s="1049">
        <v>15</v>
      </c>
      <c r="IH141" s="1049">
        <v>16</v>
      </c>
      <c r="II141" s="1049">
        <v>17</v>
      </c>
      <c r="IJ141" s="1049">
        <v>18</v>
      </c>
      <c r="IK141" s="1049">
        <v>19</v>
      </c>
      <c r="IL141" s="1049">
        <v>20</v>
      </c>
      <c r="IM141" s="1049">
        <v>21</v>
      </c>
      <c r="IN141" s="1049">
        <v>22</v>
      </c>
      <c r="IO141" s="1049">
        <v>23</v>
      </c>
      <c r="IP141" s="1049">
        <v>24</v>
      </c>
      <c r="IQ141" s="1049">
        <v>25</v>
      </c>
      <c r="IR141" s="1049">
        <v>26</v>
      </c>
      <c r="IS141" s="1049">
        <v>27</v>
      </c>
      <c r="IT141" s="1049">
        <v>28</v>
      </c>
      <c r="IU141" s="1049">
        <v>29</v>
      </c>
      <c r="IV141" s="1049">
        <v>30</v>
      </c>
      <c r="IW141" s="1049"/>
      <c r="IX141" s="1049"/>
      <c r="IY141" s="1049"/>
      <c r="IZ141" s="1049"/>
      <c r="JA141" s="1049"/>
      <c r="JB141" s="1049"/>
      <c r="JC141" s="1049"/>
      <c r="JD141" s="1049"/>
      <c r="JE141" s="1049"/>
      <c r="JF141" s="1049"/>
      <c r="JG141" s="1049"/>
      <c r="JH141" s="1049"/>
      <c r="JI141" s="1049"/>
      <c r="JJ141" s="1049"/>
      <c r="JK141" s="1049"/>
      <c r="JL141" s="1049"/>
      <c r="JM141" s="1049"/>
      <c r="JN141" s="1049"/>
      <c r="JO141" s="1049"/>
      <c r="JP141" s="1049"/>
      <c r="JQ141" s="1049"/>
      <c r="JR141" s="1049"/>
      <c r="JS141" s="1049"/>
      <c r="JT141" s="1049"/>
      <c r="JU141" s="1049"/>
      <c r="JV141" s="1049"/>
      <c r="JW141" s="1049"/>
      <c r="JX141" s="1049"/>
      <c r="JY141" s="1049"/>
      <c r="JZ141" s="1049"/>
      <c r="KA141" s="1049"/>
      <c r="KB141" s="1049"/>
      <c r="KC141" s="1049"/>
      <c r="KD141" s="1049"/>
      <c r="KE141" s="1049"/>
      <c r="KF141" s="1049"/>
      <c r="KG141" s="1049"/>
      <c r="KH141" s="1049"/>
      <c r="KI141" s="1049"/>
      <c r="KJ141" s="1049"/>
      <c r="KK141" s="1049"/>
      <c r="KL141" s="1049"/>
      <c r="KM141" s="1049"/>
      <c r="KN141" s="1474"/>
      <c r="KO141" s="1049"/>
      <c r="KP141" s="1049"/>
      <c r="KQ141" s="1049"/>
      <c r="KR141" s="1049"/>
      <c r="KS141" s="1049"/>
      <c r="KT141" s="1049"/>
      <c r="KU141" s="1049"/>
      <c r="KV141" s="1049"/>
      <c r="KW141" s="1049"/>
      <c r="KX141" s="1049"/>
      <c r="KY141" s="1049"/>
      <c r="KZ141" s="1049"/>
      <c r="LA141" s="1049"/>
      <c r="LB141" s="1049"/>
      <c r="LC141" s="1049"/>
      <c r="LD141" s="1049"/>
      <c r="LE141" s="1049"/>
      <c r="LF141" s="1049"/>
      <c r="LG141" s="1049"/>
      <c r="LH141" s="1049"/>
      <c r="LI141" s="1049"/>
      <c r="LJ141" s="1049"/>
      <c r="LK141" s="1049"/>
      <c r="LL141" s="1049"/>
      <c r="LM141" s="1049"/>
      <c r="LN141" s="1049"/>
      <c r="LO141" s="1049"/>
      <c r="LP141" s="1049"/>
      <c r="LQ141" s="1049"/>
      <c r="LR141" s="1049"/>
      <c r="LS141" s="1049"/>
      <c r="LT141" s="1049"/>
      <c r="LU141" s="1049"/>
      <c r="LV141" s="1049"/>
      <c r="LW141" s="1049"/>
      <c r="LX141" s="1049"/>
      <c r="LY141" s="1049"/>
      <c r="LZ141" s="1049"/>
      <c r="MA141" s="1049"/>
      <c r="MB141" s="1049"/>
      <c r="MC141" s="1049"/>
      <c r="MD141" s="1049"/>
      <c r="ME141" s="1049"/>
      <c r="MF141" s="1049"/>
      <c r="MG141" s="1049"/>
      <c r="MH141" s="1049"/>
      <c r="MI141" s="1049"/>
      <c r="MJ141" s="1049"/>
      <c r="MK141" s="1049"/>
      <c r="ML141" s="1049"/>
      <c r="MM141" s="1049"/>
      <c r="MN141" s="1049"/>
      <c r="MO141" s="1049"/>
      <c r="MP141" s="1049"/>
      <c r="MQ141" s="1049"/>
      <c r="MR141" s="1049"/>
      <c r="MS141" s="1049"/>
      <c r="MT141" s="1049"/>
      <c r="MU141" s="1049"/>
      <c r="MV141" s="1049"/>
      <c r="MW141" s="1049"/>
      <c r="MX141" s="1049"/>
      <c r="MY141" s="1049"/>
      <c r="MZ141" s="1049"/>
    </row>
    <row r="142" spans="1:364" ht="12.75">
      <c r="A142" s="55" t="s">
        <v>611</v>
      </c>
      <c r="HS142" s="68">
        <f t="shared" ref="HS142:IV142" si="272">HS130*0.1</f>
        <v>100</v>
      </c>
      <c r="HT142" s="68">
        <f t="shared" si="272"/>
        <v>250</v>
      </c>
      <c r="HU142" s="68">
        <f t="shared" si="272"/>
        <v>250</v>
      </c>
      <c r="HV142" s="68">
        <f t="shared" si="272"/>
        <v>250</v>
      </c>
      <c r="HW142" s="68">
        <f t="shared" si="272"/>
        <v>250</v>
      </c>
      <c r="HX142" s="68">
        <f t="shared" si="272"/>
        <v>250</v>
      </c>
      <c r="HY142" s="68">
        <f t="shared" si="272"/>
        <v>250</v>
      </c>
      <c r="HZ142" s="68">
        <f t="shared" si="272"/>
        <v>250</v>
      </c>
      <c r="IA142" s="68">
        <f t="shared" si="272"/>
        <v>250</v>
      </c>
      <c r="IB142" s="68">
        <f t="shared" si="272"/>
        <v>250</v>
      </c>
      <c r="IC142" s="68">
        <f t="shared" si="272"/>
        <v>250</v>
      </c>
      <c r="ID142" s="68">
        <f t="shared" si="272"/>
        <v>250</v>
      </c>
      <c r="IE142" s="68">
        <f t="shared" si="272"/>
        <v>250</v>
      </c>
      <c r="IF142" s="68">
        <f t="shared" si="272"/>
        <v>250</v>
      </c>
      <c r="IG142" s="68">
        <f t="shared" si="272"/>
        <v>250</v>
      </c>
      <c r="IH142" s="68">
        <f t="shared" si="272"/>
        <v>250</v>
      </c>
      <c r="II142" s="68">
        <f t="shared" si="272"/>
        <v>250</v>
      </c>
      <c r="IJ142" s="68">
        <f t="shared" si="272"/>
        <v>250</v>
      </c>
      <c r="IK142" s="68">
        <f t="shared" si="272"/>
        <v>250</v>
      </c>
      <c r="IL142" s="68">
        <f t="shared" si="272"/>
        <v>250</v>
      </c>
      <c r="IM142" s="68">
        <f t="shared" si="272"/>
        <v>250</v>
      </c>
      <c r="IN142" s="68">
        <f t="shared" si="272"/>
        <v>250</v>
      </c>
      <c r="IO142" s="68">
        <f t="shared" si="272"/>
        <v>250</v>
      </c>
      <c r="IP142" s="68">
        <f t="shared" si="272"/>
        <v>250</v>
      </c>
      <c r="IQ142" s="68">
        <f t="shared" si="272"/>
        <v>250</v>
      </c>
      <c r="IR142" s="68">
        <f t="shared" si="272"/>
        <v>250</v>
      </c>
      <c r="IS142" s="68">
        <f t="shared" si="272"/>
        <v>250</v>
      </c>
      <c r="IT142" s="68">
        <f t="shared" si="272"/>
        <v>250</v>
      </c>
      <c r="IU142" s="68">
        <f t="shared" si="272"/>
        <v>250</v>
      </c>
      <c r="IV142" s="68">
        <f t="shared" si="272"/>
        <v>250</v>
      </c>
      <c r="IW142" s="68"/>
      <c r="IX142" s="68"/>
      <c r="IY142" s="68"/>
      <c r="IZ142" s="68"/>
      <c r="JA142" s="68"/>
      <c r="JB142" s="68"/>
      <c r="JC142" s="68"/>
      <c r="JD142" s="68"/>
      <c r="JE142" s="68"/>
      <c r="JF142" s="68"/>
      <c r="JG142" s="68"/>
      <c r="JH142" s="68"/>
      <c r="JI142" s="68"/>
      <c r="JJ142" s="68"/>
      <c r="JK142" s="68"/>
      <c r="JL142" s="68"/>
      <c r="JM142" s="68"/>
      <c r="JN142" s="68"/>
      <c r="JO142" s="68"/>
      <c r="JP142" s="68"/>
      <c r="JQ142" s="68"/>
      <c r="JR142" s="68"/>
      <c r="JS142" s="68"/>
      <c r="JT142" s="68"/>
      <c r="JU142" s="68"/>
      <c r="JV142" s="68"/>
      <c r="JW142" s="68"/>
      <c r="JX142" s="68"/>
      <c r="JY142" s="68"/>
      <c r="JZ142" s="68"/>
      <c r="KA142" s="68"/>
      <c r="KB142" s="68"/>
      <c r="KC142" s="68"/>
      <c r="KD142" s="68"/>
      <c r="KE142" s="68"/>
      <c r="KF142" s="68"/>
      <c r="KG142" s="68"/>
      <c r="KH142" s="68"/>
      <c r="KI142" s="68"/>
      <c r="KJ142" s="68"/>
      <c r="KK142" s="68"/>
      <c r="KL142" s="68"/>
      <c r="KM142" s="68"/>
      <c r="KN142" s="1471"/>
      <c r="KO142" s="68"/>
      <c r="KP142" s="68"/>
      <c r="KQ142" s="68"/>
      <c r="KR142" s="68"/>
      <c r="KS142" s="68"/>
      <c r="KT142" s="68"/>
      <c r="KU142" s="68"/>
      <c r="KV142" s="68"/>
      <c r="KW142" s="68"/>
      <c r="KX142" s="68"/>
      <c r="KY142" s="68"/>
      <c r="KZ142" s="68"/>
      <c r="LA142" s="68"/>
      <c r="LB142" s="68"/>
      <c r="LC142" s="68"/>
      <c r="LD142" s="68"/>
      <c r="LE142" s="68"/>
      <c r="LF142" s="68"/>
      <c r="LG142" s="68"/>
      <c r="LH142" s="68"/>
      <c r="LI142" s="68"/>
      <c r="LJ142" s="68"/>
      <c r="LK142" s="68"/>
      <c r="LL142" s="68"/>
      <c r="LM142" s="68"/>
      <c r="LN142" s="68"/>
      <c r="LO142" s="68"/>
      <c r="LP142" s="68"/>
      <c r="LQ142" s="68"/>
      <c r="LR142" s="68"/>
      <c r="LS142" s="68"/>
      <c r="LT142" s="68"/>
      <c r="LU142" s="68"/>
      <c r="LV142" s="68"/>
      <c r="LW142" s="68"/>
      <c r="LX142" s="68"/>
      <c r="LY142" s="68"/>
      <c r="LZ142" s="68"/>
      <c r="MA142" s="68"/>
      <c r="MB142" s="68"/>
      <c r="MC142" s="68"/>
      <c r="MD142" s="68"/>
      <c r="ME142" s="68"/>
      <c r="MF142" s="68"/>
      <c r="MG142" s="68"/>
      <c r="MH142" s="68"/>
      <c r="MI142" s="68"/>
      <c r="MJ142" s="68"/>
      <c r="MK142" s="68"/>
      <c r="ML142" s="68"/>
      <c r="MM142" s="68"/>
      <c r="MN142" s="68"/>
      <c r="MO142" s="68"/>
      <c r="MP142" s="68"/>
      <c r="MQ142" s="68"/>
      <c r="MR142" s="68"/>
      <c r="MS142" s="68"/>
      <c r="MT142" s="68"/>
      <c r="MU142" s="68"/>
      <c r="MV142" s="68"/>
      <c r="MW142" s="68"/>
      <c r="MX142" s="68"/>
      <c r="MY142" s="68"/>
      <c r="MZ142" s="68"/>
    </row>
    <row r="143" spans="1:364" s="355" customFormat="1" ht="12.75">
      <c r="A143" s="1042" t="s">
        <v>585</v>
      </c>
      <c r="HS143" s="333">
        <v>1</v>
      </c>
      <c r="HT143" s="333">
        <v>1</v>
      </c>
      <c r="HU143" s="333">
        <v>1</v>
      </c>
      <c r="HV143" s="333">
        <v>1</v>
      </c>
      <c r="HW143" s="333">
        <v>1</v>
      </c>
      <c r="HX143" s="333">
        <v>1</v>
      </c>
      <c r="HY143" s="333">
        <v>1</v>
      </c>
      <c r="HZ143" s="333">
        <v>1</v>
      </c>
      <c r="IA143" s="333">
        <v>1</v>
      </c>
      <c r="IB143" s="333">
        <v>1</v>
      </c>
      <c r="IC143" s="333">
        <v>1</v>
      </c>
      <c r="ID143" s="333">
        <v>1</v>
      </c>
      <c r="IE143" s="333">
        <v>1</v>
      </c>
      <c r="IF143" s="333">
        <v>1</v>
      </c>
      <c r="IG143" s="333">
        <v>1</v>
      </c>
      <c r="IH143" s="333">
        <v>1</v>
      </c>
      <c r="II143" s="333">
        <v>1</v>
      </c>
      <c r="IJ143" s="333">
        <v>1</v>
      </c>
      <c r="IK143" s="333">
        <v>1</v>
      </c>
      <c r="IL143" s="333">
        <v>1</v>
      </c>
      <c r="IM143" s="333">
        <v>1</v>
      </c>
      <c r="IN143" s="333">
        <v>1</v>
      </c>
      <c r="IO143" s="333">
        <v>1</v>
      </c>
      <c r="IP143" s="333">
        <v>1</v>
      </c>
      <c r="IQ143" s="333">
        <v>1</v>
      </c>
      <c r="IR143" s="333">
        <v>1</v>
      </c>
      <c r="IS143" s="333">
        <v>1</v>
      </c>
      <c r="IT143" s="333">
        <v>1</v>
      </c>
      <c r="IU143" s="333">
        <v>1</v>
      </c>
      <c r="IV143" s="333">
        <v>1</v>
      </c>
      <c r="IW143" s="333"/>
      <c r="IX143" s="333"/>
      <c r="IY143" s="333"/>
      <c r="IZ143" s="333"/>
      <c r="JA143" s="333"/>
      <c r="JB143" s="333"/>
      <c r="JC143" s="333"/>
      <c r="JD143" s="333"/>
      <c r="JE143" s="333"/>
      <c r="JF143" s="333"/>
      <c r="JG143" s="333"/>
      <c r="JH143" s="333"/>
      <c r="JI143" s="333"/>
      <c r="JJ143" s="333"/>
      <c r="JK143" s="333"/>
      <c r="JL143" s="333"/>
      <c r="JM143" s="333"/>
      <c r="JN143" s="333"/>
      <c r="JO143" s="333"/>
      <c r="JP143" s="333"/>
      <c r="JQ143" s="333"/>
      <c r="JR143" s="333"/>
      <c r="JS143" s="333"/>
      <c r="JT143" s="333"/>
      <c r="JU143" s="333"/>
      <c r="JV143" s="333"/>
      <c r="JW143" s="333"/>
      <c r="JX143" s="333"/>
      <c r="JY143" s="333"/>
      <c r="JZ143" s="333"/>
      <c r="KA143" s="333"/>
      <c r="KB143" s="333"/>
      <c r="KC143" s="333"/>
      <c r="KD143" s="333"/>
      <c r="KE143" s="333"/>
      <c r="KF143" s="333"/>
      <c r="KG143" s="333"/>
      <c r="KH143" s="333"/>
      <c r="KI143" s="333"/>
      <c r="KJ143" s="333"/>
      <c r="KK143" s="333"/>
      <c r="KL143" s="333"/>
      <c r="KM143" s="333"/>
      <c r="KN143" s="1471"/>
      <c r="KO143" s="333"/>
      <c r="KP143" s="333"/>
      <c r="KQ143" s="333"/>
      <c r="KR143" s="333"/>
      <c r="KS143" s="333"/>
      <c r="KT143" s="333"/>
      <c r="KU143" s="333"/>
      <c r="KV143" s="333"/>
      <c r="KW143" s="333"/>
      <c r="KX143" s="333"/>
      <c r="KY143" s="333"/>
      <c r="KZ143" s="333"/>
      <c r="LA143" s="333"/>
      <c r="LB143" s="333"/>
      <c r="LC143" s="333"/>
      <c r="LD143" s="333"/>
      <c r="LE143" s="333"/>
      <c r="LF143" s="333"/>
      <c r="LG143" s="333"/>
      <c r="LH143" s="333"/>
      <c r="LI143" s="333"/>
      <c r="LJ143" s="333"/>
      <c r="LK143" s="333"/>
      <c r="LL143" s="333"/>
      <c r="LM143" s="333"/>
      <c r="LN143" s="333"/>
      <c r="LO143" s="333"/>
      <c r="LP143" s="333"/>
      <c r="LQ143" s="333"/>
      <c r="LR143" s="333"/>
      <c r="LS143" s="333"/>
      <c r="LT143" s="333"/>
      <c r="LU143" s="333"/>
      <c r="LV143" s="333"/>
      <c r="LW143" s="333"/>
      <c r="LX143" s="333"/>
      <c r="LY143" s="333"/>
      <c r="LZ143" s="333"/>
      <c r="MA143" s="333"/>
      <c r="MB143" s="333"/>
      <c r="MC143" s="333"/>
      <c r="MD143" s="333"/>
      <c r="ME143" s="333"/>
      <c r="MF143" s="333"/>
      <c r="MG143" s="333"/>
      <c r="MH143" s="333"/>
      <c r="MI143" s="333"/>
      <c r="MJ143" s="333"/>
      <c r="MK143" s="333"/>
      <c r="ML143" s="333"/>
      <c r="MM143" s="333"/>
      <c r="MN143" s="333"/>
      <c r="MO143" s="333"/>
      <c r="MP143" s="333"/>
      <c r="MQ143" s="333"/>
      <c r="MR143" s="333"/>
      <c r="MS143" s="333"/>
      <c r="MT143" s="333"/>
      <c r="MU143" s="333"/>
      <c r="MV143" s="333"/>
      <c r="MW143" s="333"/>
      <c r="MX143" s="333"/>
      <c r="MY143" s="333"/>
      <c r="MZ143" s="333"/>
    </row>
    <row r="144" spans="1:364" s="356" customFormat="1" ht="12.75">
      <c r="A144" s="1043" t="s">
        <v>587</v>
      </c>
      <c r="HS144" s="1050">
        <v>1</v>
      </c>
      <c r="HT144" s="1050">
        <v>1</v>
      </c>
      <c r="HU144" s="1050">
        <v>1</v>
      </c>
      <c r="HV144" s="1050">
        <v>1</v>
      </c>
      <c r="HW144" s="1050">
        <v>1</v>
      </c>
      <c r="HX144" s="1050">
        <v>1</v>
      </c>
      <c r="HY144" s="1050">
        <v>1</v>
      </c>
      <c r="HZ144" s="1050">
        <v>1</v>
      </c>
      <c r="IA144" s="1050">
        <v>1</v>
      </c>
      <c r="IB144" s="1050">
        <v>1</v>
      </c>
      <c r="IC144" s="1050">
        <v>1</v>
      </c>
      <c r="ID144" s="1050">
        <v>1</v>
      </c>
      <c r="IE144" s="1050">
        <v>1</v>
      </c>
      <c r="IF144" s="1050">
        <v>1</v>
      </c>
      <c r="IG144" s="1050">
        <v>1</v>
      </c>
      <c r="IH144" s="1050">
        <v>1</v>
      </c>
      <c r="II144" s="1050">
        <v>1</v>
      </c>
      <c r="IJ144" s="1050">
        <v>1</v>
      </c>
      <c r="IK144" s="1050">
        <v>1</v>
      </c>
      <c r="IL144" s="1050">
        <v>1</v>
      </c>
      <c r="IM144" s="1050">
        <v>1</v>
      </c>
      <c r="IN144" s="1050">
        <v>1</v>
      </c>
      <c r="IO144" s="1050">
        <v>1</v>
      </c>
      <c r="IP144" s="1050">
        <v>1</v>
      </c>
      <c r="IQ144" s="1050">
        <v>1</v>
      </c>
      <c r="IR144" s="1050">
        <v>1</v>
      </c>
      <c r="IS144" s="1050">
        <v>1</v>
      </c>
      <c r="IT144" s="1050">
        <v>1</v>
      </c>
      <c r="IU144" s="1050">
        <v>1</v>
      </c>
      <c r="IV144" s="1050">
        <v>1</v>
      </c>
      <c r="IW144" s="1050"/>
      <c r="IX144" s="1050"/>
      <c r="IY144" s="1050"/>
      <c r="IZ144" s="1050"/>
      <c r="JA144" s="1050"/>
      <c r="JB144" s="1050"/>
      <c r="JC144" s="1050"/>
      <c r="JD144" s="1050"/>
      <c r="JE144" s="1050"/>
      <c r="JF144" s="1050"/>
      <c r="JG144" s="1050"/>
      <c r="JH144" s="1050"/>
      <c r="JI144" s="1050"/>
      <c r="JJ144" s="1050"/>
      <c r="JK144" s="1050"/>
      <c r="JL144" s="1050"/>
      <c r="JM144" s="1050"/>
      <c r="JN144" s="1050"/>
      <c r="JO144" s="1050"/>
      <c r="JP144" s="1050"/>
      <c r="JQ144" s="1050"/>
      <c r="JR144" s="1050"/>
      <c r="JS144" s="1050"/>
      <c r="JT144" s="1050"/>
      <c r="JU144" s="1050"/>
      <c r="JV144" s="1050"/>
      <c r="JW144" s="1050"/>
      <c r="JX144" s="1050"/>
      <c r="JY144" s="1050"/>
      <c r="JZ144" s="1050"/>
      <c r="KA144" s="1050"/>
      <c r="KB144" s="1050"/>
      <c r="KC144" s="1050"/>
      <c r="KD144" s="1050"/>
      <c r="KE144" s="1050"/>
      <c r="KF144" s="1050"/>
      <c r="KG144" s="1050"/>
      <c r="KH144" s="1050"/>
      <c r="KI144" s="1050"/>
      <c r="KJ144" s="1050"/>
      <c r="KK144" s="1050"/>
      <c r="KL144" s="1050"/>
      <c r="KM144" s="1050"/>
      <c r="KN144" s="1471"/>
      <c r="KO144" s="1050"/>
      <c r="KP144" s="1050"/>
      <c r="KQ144" s="1050"/>
      <c r="KR144" s="1050"/>
      <c r="KS144" s="1050"/>
      <c r="KT144" s="1050"/>
      <c r="KU144" s="1050"/>
      <c r="KV144" s="1050"/>
      <c r="KW144" s="1050"/>
      <c r="KX144" s="1050"/>
      <c r="KY144" s="1050"/>
      <c r="KZ144" s="1050"/>
      <c r="LA144" s="1050"/>
      <c r="LB144" s="1050"/>
      <c r="LC144" s="1050"/>
      <c r="LD144" s="1050"/>
      <c r="LE144" s="1050"/>
      <c r="LF144" s="1050"/>
      <c r="LG144" s="1050"/>
      <c r="LH144" s="1050"/>
      <c r="LI144" s="1050"/>
      <c r="LJ144" s="1050"/>
      <c r="LK144" s="1050"/>
      <c r="LL144" s="1050"/>
      <c r="LM144" s="1050"/>
      <c r="LN144" s="1050"/>
      <c r="LO144" s="1050"/>
      <c r="LP144" s="1050"/>
      <c r="LQ144" s="1050"/>
      <c r="LR144" s="1050"/>
      <c r="LS144" s="1050"/>
      <c r="LT144" s="1050"/>
      <c r="LU144" s="1050"/>
      <c r="LV144" s="1050"/>
      <c r="LW144" s="1050"/>
      <c r="LX144" s="1050"/>
      <c r="LY144" s="1050"/>
      <c r="LZ144" s="1050"/>
      <c r="MA144" s="1050"/>
      <c r="MB144" s="1050"/>
      <c r="MC144" s="1050"/>
      <c r="MD144" s="1050"/>
      <c r="ME144" s="1050"/>
      <c r="MF144" s="1050"/>
      <c r="MG144" s="1050"/>
      <c r="MH144" s="1050"/>
      <c r="MI144" s="1050"/>
      <c r="MJ144" s="1050"/>
      <c r="MK144" s="1050"/>
      <c r="ML144" s="1050"/>
      <c r="MM144" s="1050"/>
      <c r="MN144" s="1050"/>
      <c r="MO144" s="1050"/>
      <c r="MP144" s="1050"/>
      <c r="MQ144" s="1050"/>
      <c r="MR144" s="1050"/>
      <c r="MS144" s="1050"/>
      <c r="MT144" s="1050"/>
      <c r="MU144" s="1050"/>
      <c r="MV144" s="1050"/>
      <c r="MW144" s="1050"/>
      <c r="MX144" s="1050"/>
      <c r="MY144" s="1050"/>
      <c r="MZ144" s="1050"/>
    </row>
    <row r="145" spans="1:367" ht="12.75">
      <c r="A145" s="55" t="s">
        <v>612</v>
      </c>
      <c r="HS145" s="68">
        <f t="shared" ref="HS145:IV145" si="273">HS130*0.7</f>
        <v>700</v>
      </c>
      <c r="HT145" s="68">
        <f t="shared" si="273"/>
        <v>1750</v>
      </c>
      <c r="HU145" s="68">
        <f t="shared" si="273"/>
        <v>1750</v>
      </c>
      <c r="HV145" s="68">
        <f t="shared" si="273"/>
        <v>1750</v>
      </c>
      <c r="HW145" s="68">
        <f t="shared" si="273"/>
        <v>1750</v>
      </c>
      <c r="HX145" s="68">
        <f t="shared" si="273"/>
        <v>1750</v>
      </c>
      <c r="HY145" s="68">
        <f t="shared" si="273"/>
        <v>1750</v>
      </c>
      <c r="HZ145" s="68">
        <f t="shared" si="273"/>
        <v>1750</v>
      </c>
      <c r="IA145" s="68">
        <f t="shared" si="273"/>
        <v>1750</v>
      </c>
      <c r="IB145" s="68">
        <f t="shared" si="273"/>
        <v>1750</v>
      </c>
      <c r="IC145" s="68">
        <f t="shared" si="273"/>
        <v>1750</v>
      </c>
      <c r="ID145" s="68">
        <f t="shared" si="273"/>
        <v>1750</v>
      </c>
      <c r="IE145" s="68">
        <f t="shared" si="273"/>
        <v>1750</v>
      </c>
      <c r="IF145" s="68">
        <f t="shared" si="273"/>
        <v>1750</v>
      </c>
      <c r="IG145" s="68">
        <f t="shared" si="273"/>
        <v>1750</v>
      </c>
      <c r="IH145" s="68">
        <f t="shared" si="273"/>
        <v>1750</v>
      </c>
      <c r="II145" s="68">
        <f t="shared" si="273"/>
        <v>1750</v>
      </c>
      <c r="IJ145" s="68">
        <f t="shared" si="273"/>
        <v>1750</v>
      </c>
      <c r="IK145" s="68">
        <f t="shared" si="273"/>
        <v>1750</v>
      </c>
      <c r="IL145" s="68">
        <f t="shared" si="273"/>
        <v>1750</v>
      </c>
      <c r="IM145" s="68">
        <f t="shared" si="273"/>
        <v>1750</v>
      </c>
      <c r="IN145" s="68">
        <f t="shared" si="273"/>
        <v>1750</v>
      </c>
      <c r="IO145" s="68">
        <f t="shared" si="273"/>
        <v>1750</v>
      </c>
      <c r="IP145" s="68">
        <f t="shared" si="273"/>
        <v>1750</v>
      </c>
      <c r="IQ145" s="68">
        <f t="shared" si="273"/>
        <v>1750</v>
      </c>
      <c r="IR145" s="68">
        <f t="shared" si="273"/>
        <v>1750</v>
      </c>
      <c r="IS145" s="68">
        <f t="shared" si="273"/>
        <v>1750</v>
      </c>
      <c r="IT145" s="68">
        <f t="shared" si="273"/>
        <v>1750</v>
      </c>
      <c r="IU145" s="68">
        <f t="shared" si="273"/>
        <v>1750</v>
      </c>
      <c r="IV145" s="68">
        <f t="shared" si="273"/>
        <v>1750</v>
      </c>
      <c r="IW145" s="68"/>
      <c r="IX145" s="68"/>
      <c r="IY145" s="68"/>
      <c r="IZ145" s="68"/>
      <c r="JA145" s="68"/>
      <c r="JB145" s="68"/>
      <c r="JC145" s="68"/>
      <c r="JD145" s="68"/>
      <c r="JE145" s="68"/>
      <c r="JF145" s="68"/>
      <c r="JG145" s="68"/>
      <c r="JH145" s="68"/>
      <c r="JI145" s="68"/>
      <c r="JJ145" s="68"/>
      <c r="JK145" s="68"/>
      <c r="JL145" s="68"/>
      <c r="JM145" s="68"/>
      <c r="JN145" s="68"/>
      <c r="JO145" s="68"/>
      <c r="JP145" s="68"/>
      <c r="JQ145" s="68"/>
      <c r="JR145" s="68"/>
      <c r="JS145" s="68"/>
      <c r="JT145" s="68"/>
      <c r="JU145" s="68"/>
      <c r="JV145" s="68"/>
      <c r="JW145" s="68"/>
      <c r="JX145" s="68"/>
      <c r="JY145" s="68"/>
      <c r="JZ145" s="68"/>
      <c r="KA145" s="68"/>
      <c r="KB145" s="68"/>
      <c r="KC145" s="68"/>
      <c r="KD145" s="68"/>
      <c r="KE145" s="68"/>
      <c r="KF145" s="68"/>
      <c r="KG145" s="68"/>
      <c r="KH145" s="68"/>
      <c r="KI145" s="68"/>
      <c r="KJ145" s="68"/>
      <c r="KK145" s="68"/>
      <c r="KL145" s="68"/>
      <c r="KM145" s="68"/>
      <c r="KN145" s="1471"/>
      <c r="KO145" s="68"/>
      <c r="KP145" s="68"/>
      <c r="KQ145" s="68"/>
      <c r="KR145" s="68"/>
      <c r="KS145" s="68"/>
      <c r="KT145" s="68"/>
      <c r="KU145" s="68"/>
      <c r="KV145" s="68"/>
      <c r="KW145" s="68"/>
      <c r="KX145" s="68"/>
      <c r="KY145" s="68"/>
      <c r="KZ145" s="68"/>
      <c r="LA145" s="68"/>
      <c r="LB145" s="68"/>
      <c r="LC145" s="68"/>
      <c r="LD145" s="68"/>
      <c r="LE145" s="68"/>
      <c r="LF145" s="68"/>
      <c r="LG145" s="68"/>
      <c r="LH145" s="68"/>
      <c r="LI145" s="68"/>
      <c r="LJ145" s="68"/>
      <c r="LK145" s="68"/>
      <c r="LL145" s="68"/>
      <c r="LM145" s="68"/>
      <c r="LN145" s="68"/>
      <c r="LO145" s="68"/>
      <c r="LP145" s="68"/>
      <c r="LQ145" s="68"/>
      <c r="LR145" s="68"/>
      <c r="LS145" s="68"/>
      <c r="LT145" s="68"/>
      <c r="LU145" s="68"/>
      <c r="LV145" s="68"/>
      <c r="LW145" s="68"/>
      <c r="LX145" s="68"/>
      <c r="LY145" s="68"/>
      <c r="LZ145" s="68"/>
      <c r="MA145" s="68"/>
      <c r="MB145" s="68"/>
      <c r="MC145" s="68"/>
      <c r="MD145" s="68"/>
      <c r="ME145" s="68"/>
      <c r="MF145" s="68"/>
      <c r="MG145" s="68"/>
      <c r="MH145" s="68"/>
      <c r="MI145" s="68"/>
      <c r="MJ145" s="68"/>
      <c r="MK145" s="68"/>
      <c r="ML145" s="68"/>
      <c r="MM145" s="68"/>
      <c r="MN145" s="68"/>
      <c r="MO145" s="68"/>
      <c r="MP145" s="68"/>
      <c r="MQ145" s="68"/>
      <c r="MR145" s="68"/>
      <c r="MS145" s="68"/>
      <c r="MT145" s="68"/>
      <c r="MU145" s="68"/>
      <c r="MV145" s="68"/>
      <c r="MW145" s="68"/>
      <c r="MX145" s="68"/>
      <c r="MY145" s="68"/>
      <c r="MZ145" s="68"/>
    </row>
    <row r="146" spans="1:367" s="355" customFormat="1" ht="12.75">
      <c r="A146" s="1042" t="s">
        <v>585</v>
      </c>
      <c r="HS146" s="1048">
        <f t="shared" ref="HS146:IV146" si="274">HS145/35/9.1</f>
        <v>2.197802197802198</v>
      </c>
      <c r="HT146" s="1048">
        <f t="shared" si="274"/>
        <v>5.4945054945054945</v>
      </c>
      <c r="HU146" s="1048">
        <f t="shared" si="274"/>
        <v>5.4945054945054945</v>
      </c>
      <c r="HV146" s="1048">
        <f t="shared" si="274"/>
        <v>5.4945054945054945</v>
      </c>
      <c r="HW146" s="1048">
        <f t="shared" si="274"/>
        <v>5.4945054945054945</v>
      </c>
      <c r="HX146" s="1048">
        <f t="shared" si="274"/>
        <v>5.4945054945054945</v>
      </c>
      <c r="HY146" s="1048">
        <f t="shared" si="274"/>
        <v>5.4945054945054945</v>
      </c>
      <c r="HZ146" s="1048">
        <f t="shared" si="274"/>
        <v>5.4945054945054945</v>
      </c>
      <c r="IA146" s="1048">
        <f t="shared" si="274"/>
        <v>5.4945054945054945</v>
      </c>
      <c r="IB146" s="1048">
        <f t="shared" si="274"/>
        <v>5.4945054945054945</v>
      </c>
      <c r="IC146" s="1048">
        <f t="shared" si="274"/>
        <v>5.4945054945054945</v>
      </c>
      <c r="ID146" s="1048">
        <f t="shared" si="274"/>
        <v>5.4945054945054945</v>
      </c>
      <c r="IE146" s="1048">
        <f t="shared" si="274"/>
        <v>5.4945054945054945</v>
      </c>
      <c r="IF146" s="1048">
        <f t="shared" si="274"/>
        <v>5.4945054945054945</v>
      </c>
      <c r="IG146" s="1048">
        <f t="shared" si="274"/>
        <v>5.4945054945054945</v>
      </c>
      <c r="IH146" s="1048">
        <f t="shared" si="274"/>
        <v>5.4945054945054945</v>
      </c>
      <c r="II146" s="1048">
        <f t="shared" si="274"/>
        <v>5.4945054945054945</v>
      </c>
      <c r="IJ146" s="1048">
        <f t="shared" si="274"/>
        <v>5.4945054945054945</v>
      </c>
      <c r="IK146" s="1048">
        <f t="shared" si="274"/>
        <v>5.4945054945054945</v>
      </c>
      <c r="IL146" s="1048">
        <f t="shared" si="274"/>
        <v>5.4945054945054945</v>
      </c>
      <c r="IM146" s="1048">
        <f t="shared" si="274"/>
        <v>5.4945054945054945</v>
      </c>
      <c r="IN146" s="1048">
        <f t="shared" si="274"/>
        <v>5.4945054945054945</v>
      </c>
      <c r="IO146" s="1048">
        <f t="shared" si="274"/>
        <v>5.4945054945054945</v>
      </c>
      <c r="IP146" s="1048">
        <f t="shared" si="274"/>
        <v>5.4945054945054945</v>
      </c>
      <c r="IQ146" s="1048">
        <f t="shared" si="274"/>
        <v>5.4945054945054945</v>
      </c>
      <c r="IR146" s="1048">
        <f t="shared" si="274"/>
        <v>5.4945054945054945</v>
      </c>
      <c r="IS146" s="1048">
        <f t="shared" si="274"/>
        <v>5.4945054945054945</v>
      </c>
      <c r="IT146" s="1048">
        <f t="shared" si="274"/>
        <v>5.4945054945054945</v>
      </c>
      <c r="IU146" s="1048">
        <f t="shared" si="274"/>
        <v>5.4945054945054945</v>
      </c>
      <c r="IV146" s="1048">
        <f t="shared" si="274"/>
        <v>5.4945054945054945</v>
      </c>
      <c r="IW146" s="1048"/>
      <c r="IX146" s="1048"/>
      <c r="IY146" s="1048"/>
      <c r="IZ146" s="1048"/>
      <c r="JA146" s="1048"/>
      <c r="JB146" s="1048"/>
      <c r="JC146" s="1048"/>
      <c r="JD146" s="1048"/>
      <c r="JE146" s="1048"/>
      <c r="JF146" s="1048"/>
      <c r="JG146" s="1048"/>
      <c r="JH146" s="1048"/>
      <c r="JI146" s="1048"/>
      <c r="JJ146" s="1048"/>
      <c r="JK146" s="1048"/>
      <c r="JL146" s="1048"/>
      <c r="JM146" s="1048"/>
      <c r="JN146" s="1048"/>
      <c r="JO146" s="1048"/>
      <c r="JP146" s="1048"/>
      <c r="JQ146" s="1048"/>
      <c r="JR146" s="1048"/>
      <c r="JS146" s="1048"/>
      <c r="JT146" s="1048"/>
      <c r="JU146" s="1048"/>
      <c r="JV146" s="1048"/>
      <c r="JW146" s="1048"/>
      <c r="JX146" s="1048"/>
      <c r="JY146" s="1048"/>
      <c r="JZ146" s="1048"/>
      <c r="KA146" s="1048"/>
      <c r="KB146" s="1048"/>
      <c r="KC146" s="1048"/>
      <c r="KD146" s="1048"/>
      <c r="KE146" s="1048"/>
      <c r="KF146" s="1048"/>
      <c r="KG146" s="1048"/>
      <c r="KH146" s="1048"/>
      <c r="KI146" s="1048"/>
      <c r="KJ146" s="1048"/>
      <c r="KK146" s="1048"/>
      <c r="KL146" s="1048"/>
      <c r="KM146" s="1048"/>
      <c r="KN146" s="1474"/>
      <c r="KO146" s="1048"/>
      <c r="KP146" s="1048"/>
      <c r="KQ146" s="1048"/>
      <c r="KR146" s="1048"/>
      <c r="KS146" s="1048"/>
      <c r="KT146" s="1048"/>
      <c r="KU146" s="1048"/>
      <c r="KV146" s="1048"/>
      <c r="KW146" s="1048"/>
      <c r="KX146" s="1048"/>
      <c r="KY146" s="1048"/>
      <c r="KZ146" s="1048"/>
      <c r="LA146" s="1048"/>
      <c r="LB146" s="1048"/>
      <c r="LC146" s="1048"/>
      <c r="LD146" s="1048"/>
      <c r="LE146" s="1048"/>
      <c r="LF146" s="1048"/>
      <c r="LG146" s="1048"/>
      <c r="LH146" s="1048"/>
      <c r="LI146" s="1048"/>
      <c r="LJ146" s="1048"/>
      <c r="LK146" s="1048"/>
      <c r="LL146" s="1048"/>
      <c r="LM146" s="1048"/>
      <c r="LN146" s="1048"/>
      <c r="LO146" s="1048"/>
      <c r="LP146" s="1048"/>
      <c r="LQ146" s="1048"/>
      <c r="LR146" s="1048"/>
      <c r="LS146" s="1048"/>
      <c r="LT146" s="1048"/>
      <c r="LU146" s="1048"/>
      <c r="LV146" s="1048"/>
      <c r="LW146" s="1048"/>
      <c r="LX146" s="1048"/>
      <c r="LY146" s="1048"/>
      <c r="LZ146" s="1048"/>
      <c r="MA146" s="1048"/>
      <c r="MB146" s="1048"/>
      <c r="MC146" s="1048"/>
      <c r="MD146" s="1048"/>
      <c r="ME146" s="1048"/>
      <c r="MF146" s="1048"/>
      <c r="MG146" s="1048"/>
      <c r="MH146" s="1048"/>
      <c r="MI146" s="1048"/>
      <c r="MJ146" s="1048"/>
      <c r="MK146" s="1048"/>
      <c r="ML146" s="1048"/>
      <c r="MM146" s="1048"/>
      <c r="MN146" s="1048"/>
      <c r="MO146" s="1048"/>
      <c r="MP146" s="1048"/>
      <c r="MQ146" s="1048"/>
      <c r="MR146" s="1048"/>
      <c r="MS146" s="1048"/>
      <c r="MT146" s="1048"/>
      <c r="MU146" s="1048"/>
      <c r="MV146" s="1048"/>
      <c r="MW146" s="1048"/>
      <c r="MX146" s="1048"/>
      <c r="MY146" s="1048"/>
      <c r="MZ146" s="1048"/>
    </row>
    <row r="147" spans="1:367" s="356" customFormat="1" ht="12.75">
      <c r="A147" s="1043" t="s">
        <v>587</v>
      </c>
      <c r="HS147" s="1049">
        <f t="shared" ref="HS147:IV147" si="275">HS145/35/7.1</f>
        <v>2.8169014084507045</v>
      </c>
      <c r="HT147" s="1049">
        <f t="shared" si="275"/>
        <v>7.042253521126761</v>
      </c>
      <c r="HU147" s="1049">
        <f t="shared" si="275"/>
        <v>7.042253521126761</v>
      </c>
      <c r="HV147" s="1049">
        <f t="shared" si="275"/>
        <v>7.042253521126761</v>
      </c>
      <c r="HW147" s="1049">
        <f t="shared" si="275"/>
        <v>7.042253521126761</v>
      </c>
      <c r="HX147" s="1049">
        <f t="shared" si="275"/>
        <v>7.042253521126761</v>
      </c>
      <c r="HY147" s="1049">
        <f t="shared" si="275"/>
        <v>7.042253521126761</v>
      </c>
      <c r="HZ147" s="1049">
        <f t="shared" si="275"/>
        <v>7.042253521126761</v>
      </c>
      <c r="IA147" s="1049">
        <f t="shared" si="275"/>
        <v>7.042253521126761</v>
      </c>
      <c r="IB147" s="1049">
        <f t="shared" si="275"/>
        <v>7.042253521126761</v>
      </c>
      <c r="IC147" s="1049">
        <f t="shared" si="275"/>
        <v>7.042253521126761</v>
      </c>
      <c r="ID147" s="1049">
        <f t="shared" si="275"/>
        <v>7.042253521126761</v>
      </c>
      <c r="IE147" s="1049">
        <f t="shared" si="275"/>
        <v>7.042253521126761</v>
      </c>
      <c r="IF147" s="1049">
        <f t="shared" si="275"/>
        <v>7.042253521126761</v>
      </c>
      <c r="IG147" s="1049">
        <f t="shared" si="275"/>
        <v>7.042253521126761</v>
      </c>
      <c r="IH147" s="1049">
        <f t="shared" si="275"/>
        <v>7.042253521126761</v>
      </c>
      <c r="II147" s="1049">
        <f t="shared" si="275"/>
        <v>7.042253521126761</v>
      </c>
      <c r="IJ147" s="1049">
        <f t="shared" si="275"/>
        <v>7.042253521126761</v>
      </c>
      <c r="IK147" s="1049">
        <f t="shared" si="275"/>
        <v>7.042253521126761</v>
      </c>
      <c r="IL147" s="1049">
        <f t="shared" si="275"/>
        <v>7.042253521126761</v>
      </c>
      <c r="IM147" s="1049">
        <f t="shared" si="275"/>
        <v>7.042253521126761</v>
      </c>
      <c r="IN147" s="1049">
        <f t="shared" si="275"/>
        <v>7.042253521126761</v>
      </c>
      <c r="IO147" s="1049">
        <f t="shared" si="275"/>
        <v>7.042253521126761</v>
      </c>
      <c r="IP147" s="1049">
        <f t="shared" si="275"/>
        <v>7.042253521126761</v>
      </c>
      <c r="IQ147" s="1049">
        <f t="shared" si="275"/>
        <v>7.042253521126761</v>
      </c>
      <c r="IR147" s="1049">
        <f t="shared" si="275"/>
        <v>7.042253521126761</v>
      </c>
      <c r="IS147" s="1049">
        <f t="shared" si="275"/>
        <v>7.042253521126761</v>
      </c>
      <c r="IT147" s="1049">
        <f t="shared" si="275"/>
        <v>7.042253521126761</v>
      </c>
      <c r="IU147" s="1049">
        <f t="shared" si="275"/>
        <v>7.042253521126761</v>
      </c>
      <c r="IV147" s="1049">
        <f t="shared" si="275"/>
        <v>7.042253521126761</v>
      </c>
      <c r="IW147" s="1049"/>
      <c r="IX147" s="1049"/>
      <c r="IY147" s="1049"/>
      <c r="IZ147" s="1049"/>
      <c r="JA147" s="1049"/>
      <c r="JB147" s="1049"/>
      <c r="JC147" s="1049"/>
      <c r="JD147" s="1049"/>
      <c r="JE147" s="1049"/>
      <c r="JF147" s="1049"/>
      <c r="JG147" s="1049"/>
      <c r="JH147" s="1049"/>
      <c r="JI147" s="1049"/>
      <c r="JJ147" s="1049"/>
      <c r="JK147" s="1049"/>
      <c r="JL147" s="1049"/>
      <c r="JM147" s="1049"/>
      <c r="JN147" s="1049"/>
      <c r="JO147" s="1049"/>
      <c r="JP147" s="1049"/>
      <c r="JQ147" s="1049"/>
      <c r="JR147" s="1049"/>
      <c r="JS147" s="1049"/>
      <c r="JT147" s="1049"/>
      <c r="JU147" s="1049"/>
      <c r="JV147" s="1049"/>
      <c r="JW147" s="1049"/>
      <c r="JX147" s="1049"/>
      <c r="JY147" s="1049"/>
      <c r="JZ147" s="1049"/>
      <c r="KA147" s="1049"/>
      <c r="KB147" s="1049"/>
      <c r="KC147" s="1049"/>
      <c r="KD147" s="1049"/>
      <c r="KE147" s="1049"/>
      <c r="KF147" s="1049"/>
      <c r="KG147" s="1049"/>
      <c r="KH147" s="1049"/>
      <c r="KI147" s="1049"/>
      <c r="KJ147" s="1049"/>
      <c r="KK147" s="1049"/>
      <c r="KL147" s="1049"/>
      <c r="KM147" s="1049"/>
      <c r="KN147" s="1474"/>
      <c r="KO147" s="1049"/>
      <c r="KP147" s="1049"/>
      <c r="KQ147" s="1049"/>
      <c r="KR147" s="1049"/>
      <c r="KS147" s="1049"/>
      <c r="KT147" s="1049"/>
      <c r="KU147" s="1049"/>
      <c r="KV147" s="1049"/>
      <c r="KW147" s="1049"/>
      <c r="KX147" s="1049"/>
      <c r="KY147" s="1049"/>
      <c r="KZ147" s="1049"/>
      <c r="LA147" s="1049"/>
      <c r="LB147" s="1049"/>
      <c r="LC147" s="1049"/>
      <c r="LD147" s="1049"/>
      <c r="LE147" s="1049"/>
      <c r="LF147" s="1049"/>
      <c r="LG147" s="1049"/>
      <c r="LH147" s="1049"/>
      <c r="LI147" s="1049"/>
      <c r="LJ147" s="1049"/>
      <c r="LK147" s="1049"/>
      <c r="LL147" s="1049"/>
      <c r="LM147" s="1049"/>
      <c r="LN147" s="1049"/>
      <c r="LO147" s="1049"/>
      <c r="LP147" s="1049"/>
      <c r="LQ147" s="1049"/>
      <c r="LR147" s="1049"/>
      <c r="LS147" s="1049"/>
      <c r="LT147" s="1049"/>
      <c r="LU147" s="1049"/>
      <c r="LV147" s="1049"/>
      <c r="LW147" s="1049"/>
      <c r="LX147" s="1049"/>
      <c r="LY147" s="1049"/>
      <c r="LZ147" s="1049"/>
      <c r="MA147" s="1049"/>
      <c r="MB147" s="1049"/>
      <c r="MC147" s="1049"/>
      <c r="MD147" s="1049"/>
      <c r="ME147" s="1049"/>
      <c r="MF147" s="1049"/>
      <c r="MG147" s="1049"/>
      <c r="MH147" s="1049"/>
      <c r="MI147" s="1049"/>
      <c r="MJ147" s="1049"/>
      <c r="MK147" s="1049"/>
      <c r="ML147" s="1049"/>
      <c r="MM147" s="1049"/>
      <c r="MN147" s="1049"/>
      <c r="MO147" s="1049"/>
      <c r="MP147" s="1049"/>
      <c r="MQ147" s="1049"/>
      <c r="MR147" s="1049"/>
      <c r="MS147" s="1049"/>
      <c r="MT147" s="1049"/>
      <c r="MU147" s="1049"/>
      <c r="MV147" s="1049"/>
      <c r="MW147" s="1049"/>
      <c r="MX147" s="1049"/>
      <c r="MY147" s="1049"/>
      <c r="MZ147" s="1049"/>
    </row>
    <row r="148" spans="1:367" ht="12.75"/>
    <row r="149" spans="1:367" ht="12.75"/>
    <row r="150" spans="1:367" ht="12.75"/>
    <row r="151" spans="1:367" ht="12.75"/>
    <row r="152" spans="1:367" ht="12.75"/>
    <row r="153" spans="1:367" ht="12.75"/>
    <row r="154" spans="1:367" ht="12.75">
      <c r="A154" s="64" t="s">
        <v>613</v>
      </c>
      <c r="B154" s="68"/>
      <c r="C154" s="68"/>
      <c r="D154" s="68"/>
      <c r="E154" s="68"/>
      <c r="F154" s="68"/>
      <c r="G154" s="68"/>
      <c r="H154" s="68"/>
      <c r="I154" s="68"/>
      <c r="J154" s="68"/>
      <c r="K154" s="68"/>
      <c r="L154" s="68"/>
      <c r="M154" s="68"/>
      <c r="N154" s="68"/>
      <c r="O154" s="68"/>
      <c r="P154" s="68"/>
      <c r="Q154" s="68"/>
      <c r="R154" s="68"/>
      <c r="S154" s="68"/>
      <c r="T154" s="68"/>
      <c r="U154" s="68"/>
      <c r="V154" s="68"/>
      <c r="W154" s="68"/>
      <c r="X154" s="68"/>
      <c r="Y154" s="68"/>
      <c r="Z154" s="68"/>
      <c r="AA154" s="68"/>
      <c r="AB154" s="68"/>
      <c r="AC154" s="68"/>
      <c r="AD154" s="68"/>
      <c r="AE154" s="68"/>
      <c r="AF154" s="68"/>
      <c r="AG154" s="68"/>
      <c r="AH154" s="68"/>
      <c r="AI154" s="68"/>
      <c r="AJ154" s="68"/>
      <c r="AK154" s="68"/>
      <c r="AL154" s="68"/>
      <c r="AM154" s="68"/>
      <c r="AN154" s="68"/>
      <c r="AO154" s="68"/>
      <c r="AP154" s="68"/>
      <c r="AQ154" s="68"/>
      <c r="AR154" s="68"/>
      <c r="AS154" s="68"/>
      <c r="AT154" s="68"/>
      <c r="AU154" s="68"/>
      <c r="AV154" s="68"/>
      <c r="AW154" s="68"/>
      <c r="AX154" s="68"/>
      <c r="AY154" s="68"/>
      <c r="AZ154" s="68"/>
      <c r="BA154" s="68"/>
      <c r="BB154" s="68"/>
      <c r="BC154" s="68"/>
      <c r="BD154" s="68"/>
      <c r="BE154" s="68"/>
      <c r="BF154" s="68"/>
      <c r="BG154" s="68"/>
      <c r="BH154" s="68"/>
      <c r="BI154" s="68"/>
      <c r="BJ154" s="68"/>
      <c r="BK154" s="68"/>
      <c r="BL154" s="68"/>
      <c r="BM154" s="68"/>
      <c r="BN154" s="68"/>
      <c r="BO154" s="68"/>
      <c r="BP154" s="68"/>
      <c r="BQ154" s="68"/>
      <c r="BR154" s="68"/>
      <c r="BS154" s="68"/>
      <c r="BT154" s="68"/>
      <c r="BU154" s="68"/>
      <c r="BV154" s="68"/>
      <c r="BW154" s="68"/>
      <c r="BX154" s="68"/>
      <c r="BY154" s="68"/>
      <c r="BZ154" s="68"/>
      <c r="CA154" s="68"/>
      <c r="CB154" s="68"/>
      <c r="CC154" s="68"/>
      <c r="CD154" s="68"/>
      <c r="CE154" s="68"/>
      <c r="CF154" s="68"/>
      <c r="CG154" s="68"/>
      <c r="CH154" s="68"/>
      <c r="CI154" s="68"/>
      <c r="CJ154" s="68"/>
      <c r="CK154" s="68"/>
      <c r="CL154" s="68"/>
      <c r="CM154" s="68"/>
      <c r="CN154" s="68"/>
      <c r="CO154" s="68"/>
      <c r="CP154" s="68"/>
      <c r="CQ154" s="68"/>
      <c r="CR154" s="68"/>
      <c r="CS154" s="68"/>
      <c r="CT154" s="68"/>
      <c r="CU154" s="68"/>
      <c r="CV154" s="68"/>
      <c r="CW154" s="68"/>
      <c r="CX154" s="68"/>
      <c r="CY154" s="68"/>
      <c r="CZ154" s="68"/>
      <c r="DA154" s="68"/>
      <c r="DB154" s="68"/>
      <c r="DC154" s="68"/>
      <c r="DD154" s="68"/>
      <c r="DE154" s="68"/>
      <c r="DF154" s="68"/>
      <c r="DG154" s="68"/>
      <c r="DH154" s="68"/>
      <c r="DI154" s="68"/>
      <c r="DJ154" s="68"/>
      <c r="DK154" s="68"/>
      <c r="DL154" s="68"/>
      <c r="DM154" s="68"/>
      <c r="DN154" s="68"/>
      <c r="DO154" s="68"/>
      <c r="DP154" s="68"/>
      <c r="DQ154" s="68"/>
      <c r="DR154" s="68"/>
      <c r="DS154" s="68"/>
      <c r="DT154" s="68"/>
      <c r="DU154" s="68"/>
      <c r="DV154" s="68"/>
      <c r="DW154" s="68"/>
      <c r="DX154" s="68"/>
      <c r="DY154" s="68"/>
      <c r="DZ154" s="68"/>
      <c r="EA154" s="68"/>
      <c r="EB154" s="68"/>
      <c r="EC154" s="68"/>
      <c r="ED154" s="68"/>
      <c r="EE154" s="900"/>
      <c r="EF154" s="68"/>
      <c r="EG154" s="68"/>
      <c r="EH154" s="68"/>
      <c r="EI154" s="68"/>
      <c r="EJ154" s="68"/>
      <c r="EK154" s="68"/>
      <c r="EL154" s="68"/>
      <c r="EM154" s="68"/>
      <c r="EN154" s="68"/>
      <c r="EO154" s="68"/>
      <c r="EP154" s="68"/>
      <c r="EQ154" s="68"/>
      <c r="ER154" s="68"/>
      <c r="ES154" s="68"/>
      <c r="ET154" s="68"/>
      <c r="EU154" s="68"/>
      <c r="EV154" s="68"/>
      <c r="EW154" s="68"/>
      <c r="EX154" s="68"/>
      <c r="EY154" s="68"/>
      <c r="EZ154" s="68"/>
      <c r="FA154" s="68"/>
      <c r="FB154" s="68"/>
      <c r="FC154" s="68"/>
      <c r="FD154" s="68"/>
      <c r="FE154" s="68"/>
      <c r="FF154" s="68"/>
      <c r="FG154" s="68"/>
      <c r="FH154" s="68"/>
      <c r="FI154" s="68"/>
      <c r="FJ154" s="68"/>
      <c r="FK154" s="68"/>
      <c r="FL154" s="68"/>
      <c r="FM154" s="68"/>
      <c r="FN154" s="68"/>
      <c r="FO154" s="68"/>
      <c r="FP154" s="68"/>
      <c r="FQ154" s="68"/>
      <c r="FR154" s="68"/>
      <c r="FS154" s="68"/>
      <c r="FT154" s="68"/>
      <c r="FU154" s="68"/>
      <c r="FV154" s="68"/>
      <c r="FW154" s="68"/>
      <c r="FX154" s="68"/>
      <c r="FY154" s="68"/>
      <c r="FZ154" s="68"/>
      <c r="GA154" s="68"/>
      <c r="GB154" s="68"/>
      <c r="GC154" s="68"/>
      <c r="GD154" s="68"/>
      <c r="GE154" s="68"/>
      <c r="GF154" s="68"/>
      <c r="GG154" s="68"/>
      <c r="GH154" s="68"/>
      <c r="GI154" s="68"/>
      <c r="GJ154" s="68"/>
      <c r="GK154" s="68"/>
      <c r="GL154" s="68"/>
      <c r="GM154" s="68"/>
      <c r="GN154" s="68"/>
      <c r="GO154" s="68"/>
      <c r="GP154" s="68"/>
      <c r="GQ154" s="68"/>
      <c r="GR154" s="68"/>
      <c r="GS154" s="68"/>
      <c r="GT154" s="68"/>
      <c r="GU154" s="68"/>
      <c r="GV154" s="68"/>
      <c r="GW154" s="68"/>
      <c r="GX154" s="68"/>
      <c r="GY154" s="68"/>
      <c r="GZ154" s="68"/>
      <c r="HA154" s="68"/>
      <c r="HB154" s="68"/>
      <c r="HC154" s="68"/>
      <c r="HD154" s="68"/>
      <c r="HE154" s="68"/>
      <c r="HF154" s="68"/>
      <c r="HG154" s="68"/>
      <c r="HH154" s="68"/>
      <c r="HI154" s="68"/>
      <c r="HJ154" s="68"/>
      <c r="HK154" s="68"/>
      <c r="HL154" s="68"/>
      <c r="HM154" s="68"/>
      <c r="HN154" s="68"/>
      <c r="HO154" s="68"/>
      <c r="HP154" s="68"/>
      <c r="HQ154" s="68"/>
      <c r="HR154" s="68"/>
      <c r="HS154" s="68"/>
      <c r="HT154" s="68"/>
      <c r="HU154" s="68"/>
      <c r="HV154" s="68"/>
      <c r="HW154" s="68"/>
      <c r="HX154" s="68"/>
      <c r="HY154" s="68"/>
      <c r="HZ154" s="68"/>
      <c r="IA154" s="68"/>
      <c r="IB154" s="68"/>
      <c r="IC154" s="68"/>
      <c r="ID154" s="68"/>
      <c r="IE154" s="68"/>
      <c r="IF154" s="68"/>
      <c r="IG154" s="68"/>
      <c r="IH154" s="68"/>
      <c r="II154" s="68"/>
      <c r="IJ154" s="68"/>
      <c r="IK154" s="68"/>
      <c r="IL154" s="68"/>
      <c r="IM154" s="68"/>
      <c r="IN154" s="68"/>
      <c r="IO154" s="68"/>
      <c r="IP154" s="68"/>
      <c r="IQ154" s="68"/>
      <c r="IR154" s="68"/>
      <c r="IS154" s="68"/>
      <c r="IT154" s="68"/>
      <c r="IU154" s="68"/>
      <c r="IV154" s="68"/>
      <c r="IW154" s="68"/>
      <c r="IX154" s="68"/>
      <c r="IY154" s="68"/>
      <c r="IZ154" s="68"/>
      <c r="JA154" s="68"/>
      <c r="JB154" s="68"/>
      <c r="JC154" s="68"/>
      <c r="JD154" s="68"/>
      <c r="JE154" s="68"/>
      <c r="JF154" s="68"/>
      <c r="JG154" s="68"/>
      <c r="JH154" s="68"/>
      <c r="JI154" s="68"/>
      <c r="JJ154" s="68"/>
      <c r="JK154" s="68"/>
      <c r="JL154" s="68"/>
      <c r="JM154" s="68"/>
      <c r="JN154" s="68"/>
      <c r="JO154" s="68"/>
      <c r="JP154" s="68"/>
      <c r="JQ154" s="68"/>
      <c r="JR154" s="68"/>
      <c r="JS154" s="68"/>
      <c r="JT154" s="68"/>
      <c r="JU154" s="68"/>
      <c r="JV154" s="68"/>
      <c r="JW154" s="68"/>
      <c r="JX154" s="68"/>
      <c r="JY154" s="68"/>
      <c r="JZ154" s="68"/>
      <c r="KA154" s="68"/>
      <c r="KB154" s="68"/>
      <c r="KC154" s="68"/>
      <c r="KD154" s="68"/>
      <c r="KE154" s="68"/>
      <c r="KF154" s="68"/>
      <c r="KG154" s="68"/>
      <c r="KH154" s="68"/>
      <c r="KI154" s="68"/>
      <c r="KJ154" s="68"/>
      <c r="KK154" s="68"/>
      <c r="KL154" s="68"/>
      <c r="KM154" s="68"/>
      <c r="KN154" s="1471"/>
      <c r="KO154" s="68"/>
      <c r="KP154" s="68"/>
      <c r="KQ154" s="68"/>
      <c r="KR154" s="68"/>
      <c r="KS154" s="68"/>
      <c r="KT154" s="68"/>
      <c r="KU154" s="68"/>
      <c r="KV154" s="68"/>
      <c r="KW154" s="68"/>
      <c r="KX154" s="68"/>
      <c r="KY154" s="68"/>
      <c r="KZ154" s="68"/>
      <c r="LA154" s="68"/>
      <c r="LB154" s="68"/>
      <c r="LC154" s="68"/>
      <c r="LD154" s="68"/>
      <c r="LE154" s="68"/>
      <c r="LF154" s="68"/>
      <c r="LG154" s="68"/>
      <c r="LH154" s="68"/>
      <c r="LI154" s="68"/>
      <c r="LJ154" s="68"/>
      <c r="LK154" s="68"/>
      <c r="LL154" s="68"/>
      <c r="LM154" s="68"/>
      <c r="LN154" s="68"/>
      <c r="LO154" s="68"/>
      <c r="LP154" s="68"/>
      <c r="LQ154" s="68"/>
      <c r="LR154" s="68"/>
      <c r="LS154" s="68"/>
      <c r="LT154" s="68"/>
      <c r="LU154" s="68"/>
      <c r="LV154" s="68"/>
      <c r="LW154" s="68"/>
      <c r="LX154" s="68"/>
      <c r="LY154" s="68"/>
      <c r="LZ154" s="68"/>
      <c r="MA154" s="68"/>
      <c r="MB154" s="68"/>
      <c r="MC154" s="68"/>
      <c r="MD154" s="68"/>
      <c r="ME154" s="68"/>
      <c r="MF154" s="68"/>
      <c r="MG154" s="68"/>
      <c r="MH154" s="1046">
        <v>46034</v>
      </c>
      <c r="MI154" s="1046">
        <v>46035</v>
      </c>
      <c r="MJ154" s="1046">
        <v>46036</v>
      </c>
      <c r="MK154" s="1046">
        <v>46037</v>
      </c>
      <c r="ML154" s="1046">
        <v>46038</v>
      </c>
      <c r="MM154" s="1046">
        <v>46039</v>
      </c>
      <c r="MN154" s="1046">
        <v>46040</v>
      </c>
      <c r="MO154" s="1046">
        <v>46041</v>
      </c>
      <c r="MP154" s="1046">
        <v>46042</v>
      </c>
      <c r="MQ154" s="1046">
        <v>46043</v>
      </c>
      <c r="MR154" s="1046">
        <v>46044</v>
      </c>
      <c r="MS154" s="1046">
        <v>46045</v>
      </c>
      <c r="MT154" s="1046">
        <v>46046</v>
      </c>
      <c r="MU154" s="1046">
        <v>46047</v>
      </c>
      <c r="MV154" s="1046">
        <v>46048</v>
      </c>
      <c r="MW154" s="1046">
        <v>46049</v>
      </c>
      <c r="MX154" s="1046">
        <v>46050</v>
      </c>
      <c r="MY154" s="1046">
        <v>46051</v>
      </c>
      <c r="MZ154" s="1046">
        <v>46052</v>
      </c>
      <c r="NA154" s="1046">
        <v>46053</v>
      </c>
      <c r="NB154" s="508"/>
      <c r="NC154" s="508"/>
    </row>
    <row r="155" spans="1:367" ht="12.75">
      <c r="A155" s="64" t="s">
        <v>614</v>
      </c>
      <c r="B155" s="68"/>
      <c r="C155" s="68"/>
      <c r="D155" s="68"/>
      <c r="E155" s="68"/>
      <c r="F155" s="68"/>
      <c r="G155" s="68"/>
      <c r="H155" s="68"/>
      <c r="I155" s="68"/>
      <c r="J155" s="68"/>
      <c r="K155" s="68"/>
      <c r="L155" s="68"/>
      <c r="M155" s="68"/>
      <c r="N155" s="68"/>
      <c r="O155" s="68"/>
      <c r="P155" s="68"/>
      <c r="Q155" s="68"/>
      <c r="R155" s="68"/>
      <c r="S155" s="68"/>
      <c r="T155" s="68"/>
      <c r="U155" s="68"/>
      <c r="V155" s="68"/>
      <c r="W155" s="68"/>
      <c r="X155" s="68"/>
      <c r="Y155" s="68"/>
      <c r="Z155" s="68"/>
      <c r="AA155" s="68"/>
      <c r="AB155" s="68"/>
      <c r="AC155" s="68"/>
      <c r="AD155" s="68"/>
      <c r="AE155" s="68"/>
      <c r="AF155" s="68"/>
      <c r="AG155" s="68"/>
      <c r="AH155" s="68"/>
      <c r="AI155" s="68"/>
      <c r="AJ155" s="68"/>
      <c r="AK155" s="68"/>
      <c r="AL155" s="68"/>
      <c r="AM155" s="68"/>
      <c r="AN155" s="68"/>
      <c r="AO155" s="68"/>
      <c r="AP155" s="68"/>
      <c r="AQ155" s="68"/>
      <c r="AR155" s="68"/>
      <c r="AS155" s="68"/>
      <c r="AT155" s="68"/>
      <c r="AU155" s="68"/>
      <c r="AV155" s="68"/>
      <c r="AW155" s="68"/>
      <c r="AX155" s="68"/>
      <c r="AY155" s="68"/>
      <c r="AZ155" s="68"/>
      <c r="BA155" s="68"/>
      <c r="BB155" s="68"/>
      <c r="BC155" s="68"/>
      <c r="BD155" s="68"/>
      <c r="BE155" s="68"/>
      <c r="BF155" s="68"/>
      <c r="BG155" s="68"/>
      <c r="BH155" s="68"/>
      <c r="BI155" s="68"/>
      <c r="BJ155" s="68"/>
      <c r="BK155" s="68"/>
      <c r="BL155" s="68"/>
      <c r="BM155" s="68"/>
      <c r="BN155" s="68"/>
      <c r="BO155" s="68"/>
      <c r="BP155" s="68"/>
      <c r="BQ155" s="68"/>
      <c r="BR155" s="68"/>
      <c r="BS155" s="68"/>
      <c r="BT155" s="68"/>
      <c r="BU155" s="68"/>
      <c r="BV155" s="68"/>
      <c r="BW155" s="68"/>
      <c r="BX155" s="68"/>
      <c r="BY155" s="68"/>
      <c r="BZ155" s="68"/>
      <c r="CA155" s="68"/>
      <c r="CB155" s="68"/>
      <c r="CC155" s="68"/>
      <c r="CD155" s="68"/>
      <c r="CE155" s="68"/>
      <c r="CF155" s="68"/>
      <c r="CG155" s="68"/>
      <c r="CH155" s="68"/>
      <c r="CI155" s="68"/>
      <c r="CJ155" s="68"/>
      <c r="CK155" s="68"/>
      <c r="CL155" s="68"/>
      <c r="CM155" s="68"/>
      <c r="CN155" s="68"/>
      <c r="CO155" s="68"/>
      <c r="CP155" s="68"/>
      <c r="CQ155" s="68"/>
      <c r="CR155" s="68"/>
      <c r="CS155" s="68"/>
      <c r="CT155" s="68"/>
      <c r="CU155" s="68"/>
      <c r="CV155" s="68"/>
      <c r="CW155" s="68"/>
      <c r="CX155" s="68"/>
      <c r="CY155" s="68"/>
      <c r="CZ155" s="68"/>
      <c r="DA155" s="68"/>
      <c r="DB155" s="68"/>
      <c r="DC155" s="68"/>
      <c r="DD155" s="68"/>
      <c r="DE155" s="68"/>
      <c r="DF155" s="68"/>
      <c r="DG155" s="68"/>
      <c r="DH155" s="68"/>
      <c r="DI155" s="68"/>
      <c r="DJ155" s="68"/>
      <c r="DK155" s="68"/>
      <c r="DL155" s="68"/>
      <c r="DM155" s="68"/>
      <c r="DN155" s="68"/>
      <c r="DO155" s="68"/>
      <c r="DP155" s="68"/>
      <c r="DQ155" s="68"/>
      <c r="DR155" s="68"/>
      <c r="DS155" s="68"/>
      <c r="DT155" s="68"/>
      <c r="DU155" s="68"/>
      <c r="DV155" s="68"/>
      <c r="DW155" s="68"/>
      <c r="DX155" s="68"/>
      <c r="DY155" s="68"/>
      <c r="DZ155" s="68"/>
      <c r="EA155" s="68"/>
      <c r="EB155" s="68"/>
      <c r="EC155" s="68"/>
      <c r="ED155" s="68"/>
      <c r="EE155" s="900"/>
      <c r="EF155" s="68"/>
      <c r="EG155" s="68"/>
      <c r="EH155" s="68"/>
      <c r="EI155" s="68"/>
      <c r="EJ155" s="68"/>
      <c r="EK155" s="68"/>
      <c r="EL155" s="68"/>
      <c r="EM155" s="68"/>
      <c r="EN155" s="68"/>
      <c r="EO155" s="68"/>
      <c r="EP155" s="68"/>
      <c r="EQ155" s="68"/>
      <c r="ER155" s="68"/>
      <c r="ES155" s="68"/>
      <c r="ET155" s="68"/>
      <c r="EU155" s="68"/>
      <c r="EV155" s="68"/>
      <c r="EW155" s="68"/>
      <c r="EX155" s="68"/>
      <c r="EY155" s="68"/>
      <c r="EZ155" s="68"/>
      <c r="FA155" s="68"/>
      <c r="FB155" s="68"/>
      <c r="FC155" s="68"/>
      <c r="FD155" s="68"/>
      <c r="FE155" s="68"/>
      <c r="FF155" s="68"/>
      <c r="FG155" s="68"/>
      <c r="FH155" s="68"/>
      <c r="FI155" s="68"/>
      <c r="FJ155" s="68"/>
      <c r="FK155" s="68"/>
      <c r="FL155" s="68"/>
      <c r="FM155" s="68"/>
      <c r="FN155" s="68"/>
      <c r="FO155" s="68"/>
      <c r="FP155" s="68"/>
      <c r="FQ155" s="68"/>
      <c r="FR155" s="68"/>
      <c r="FS155" s="68"/>
      <c r="FT155" s="68"/>
      <c r="FU155" s="68"/>
      <c r="FV155" s="68"/>
      <c r="FW155" s="68"/>
      <c r="FX155" s="68"/>
      <c r="FY155" s="68"/>
      <c r="FZ155" s="68"/>
      <c r="GA155" s="68"/>
      <c r="GB155" s="68"/>
      <c r="GC155" s="68"/>
      <c r="GD155" s="68"/>
      <c r="GE155" s="68"/>
      <c r="GF155" s="68"/>
      <c r="GG155" s="68"/>
      <c r="GH155" s="68"/>
      <c r="GI155" s="68"/>
      <c r="GJ155" s="68"/>
      <c r="GK155" s="68"/>
      <c r="GL155" s="68"/>
      <c r="GM155" s="68"/>
      <c r="GN155" s="68"/>
      <c r="GO155" s="68"/>
      <c r="GP155" s="68"/>
      <c r="GQ155" s="68"/>
      <c r="GR155" s="68"/>
      <c r="GS155" s="68"/>
      <c r="GT155" s="68"/>
      <c r="GU155" s="68"/>
      <c r="GV155" s="68"/>
      <c r="GW155" s="68"/>
      <c r="GX155" s="68"/>
      <c r="GY155" s="68"/>
      <c r="GZ155" s="68"/>
      <c r="HA155" s="68"/>
      <c r="HB155" s="68"/>
      <c r="HC155" s="68"/>
      <c r="HD155" s="68"/>
      <c r="HE155" s="68"/>
      <c r="HF155" s="68"/>
      <c r="HG155" s="68"/>
      <c r="HH155" s="68"/>
      <c r="HI155" s="68"/>
      <c r="HJ155" s="68"/>
      <c r="HK155" s="68"/>
      <c r="HL155" s="68"/>
      <c r="HM155" s="68"/>
      <c r="HN155" s="68"/>
      <c r="HO155" s="68"/>
      <c r="HP155" s="68"/>
      <c r="HQ155" s="68"/>
      <c r="HR155" s="68"/>
      <c r="HS155" s="68"/>
      <c r="HT155" s="68"/>
      <c r="HU155" s="68"/>
      <c r="HV155" s="68"/>
      <c r="HW155" s="68"/>
      <c r="HX155" s="68"/>
      <c r="HY155" s="68"/>
      <c r="HZ155" s="68"/>
      <c r="IA155" s="68"/>
      <c r="IB155" s="68"/>
      <c r="IC155" s="68"/>
      <c r="ID155" s="68"/>
      <c r="IE155" s="68"/>
      <c r="IF155" s="68"/>
      <c r="IG155" s="68"/>
      <c r="IH155" s="68"/>
      <c r="II155" s="68"/>
      <c r="IJ155" s="68"/>
      <c r="IK155" s="68"/>
      <c r="IL155" s="68"/>
      <c r="IM155" s="68"/>
      <c r="IN155" s="68"/>
      <c r="IO155" s="68"/>
      <c r="IP155" s="68"/>
      <c r="IQ155" s="68"/>
      <c r="IR155" s="68"/>
      <c r="IS155" s="68"/>
      <c r="IT155" s="68"/>
      <c r="IU155" s="68"/>
      <c r="IV155" s="68"/>
      <c r="IW155" s="68"/>
      <c r="IX155" s="68"/>
      <c r="IY155" s="68"/>
      <c r="IZ155" s="68"/>
      <c r="JA155" s="68"/>
      <c r="JB155" s="68"/>
      <c r="JC155" s="68"/>
      <c r="JD155" s="68"/>
      <c r="JE155" s="68"/>
      <c r="JF155" s="68"/>
      <c r="JG155" s="68"/>
      <c r="JH155" s="68"/>
      <c r="JI155" s="68"/>
      <c r="JJ155" s="68"/>
      <c r="JK155" s="68"/>
      <c r="JL155" s="68"/>
      <c r="JM155" s="68"/>
      <c r="JN155" s="68"/>
      <c r="JO155" s="68"/>
      <c r="JP155" s="68"/>
      <c r="JQ155" s="68"/>
      <c r="JR155" s="68"/>
      <c r="JS155" s="68"/>
      <c r="JT155" s="68"/>
      <c r="JU155" s="68"/>
      <c r="JV155" s="68"/>
      <c r="JW155" s="68"/>
      <c r="JX155" s="68"/>
      <c r="JY155" s="68"/>
      <c r="JZ155" s="68"/>
      <c r="KA155" s="68"/>
      <c r="KB155" s="68"/>
      <c r="KC155" s="68"/>
      <c r="KD155" s="68"/>
      <c r="KE155" s="68"/>
      <c r="KF155" s="68"/>
      <c r="KG155" s="68"/>
      <c r="KH155" s="68"/>
      <c r="KI155" s="68"/>
      <c r="KJ155" s="68"/>
      <c r="KK155" s="68"/>
      <c r="KL155" s="68"/>
      <c r="KM155" s="68"/>
      <c r="KN155" s="1471"/>
      <c r="KO155" s="68"/>
      <c r="KP155" s="68"/>
      <c r="KQ155" s="68"/>
      <c r="KR155" s="68"/>
      <c r="KS155" s="68"/>
      <c r="KT155" s="68"/>
      <c r="KU155" s="68"/>
      <c r="KV155" s="68"/>
      <c r="KW155" s="68"/>
      <c r="KX155" s="68"/>
      <c r="KY155" s="68"/>
      <c r="KZ155" s="68"/>
      <c r="LA155" s="68"/>
      <c r="LB155" s="68"/>
      <c r="LC155" s="68"/>
      <c r="LD155" s="68"/>
      <c r="LE155" s="68"/>
      <c r="LF155" s="68"/>
      <c r="LG155" s="68"/>
      <c r="LH155" s="68"/>
      <c r="LI155" s="68"/>
      <c r="LJ155" s="68"/>
      <c r="LK155" s="68"/>
      <c r="LL155" s="68"/>
      <c r="LM155" s="68"/>
      <c r="LN155" s="68"/>
      <c r="LO155" s="68"/>
      <c r="LP155" s="68"/>
      <c r="LQ155" s="68"/>
      <c r="LR155" s="68"/>
      <c r="LS155" s="68"/>
      <c r="LT155" s="68"/>
      <c r="LU155" s="68"/>
      <c r="LV155" s="68"/>
      <c r="LW155" s="68"/>
      <c r="LX155" s="68"/>
      <c r="LY155" s="68"/>
      <c r="LZ155" s="68"/>
      <c r="MA155" s="68"/>
      <c r="MB155" s="68"/>
      <c r="MC155" s="68"/>
      <c r="MD155" s="68"/>
      <c r="ME155" s="68"/>
      <c r="MF155" s="68"/>
      <c r="MG155" s="68"/>
      <c r="MH155" s="1047">
        <v>12000</v>
      </c>
      <c r="MI155" s="1047">
        <v>12000</v>
      </c>
      <c r="MJ155" s="1047">
        <v>12000</v>
      </c>
      <c r="MK155" s="1047">
        <v>12000</v>
      </c>
      <c r="ML155" s="1047">
        <v>12000</v>
      </c>
      <c r="MM155" s="1047">
        <v>12000</v>
      </c>
      <c r="MN155" s="1047">
        <v>10000</v>
      </c>
      <c r="MO155" s="1047">
        <v>10000</v>
      </c>
      <c r="MP155" s="1047">
        <v>10000</v>
      </c>
      <c r="MQ155" s="1047">
        <v>10000</v>
      </c>
      <c r="MR155" s="1047">
        <v>10000</v>
      </c>
      <c r="MS155" s="1047">
        <v>10000</v>
      </c>
      <c r="MT155" s="1047">
        <v>10000</v>
      </c>
      <c r="MU155" s="1047">
        <v>10000</v>
      </c>
      <c r="MV155" s="1047">
        <v>10000</v>
      </c>
      <c r="MW155" s="1047">
        <v>10000</v>
      </c>
      <c r="MX155" s="1047">
        <v>10000</v>
      </c>
      <c r="MY155" s="1047">
        <v>10000</v>
      </c>
      <c r="MZ155" s="1047">
        <v>10000</v>
      </c>
      <c r="NA155" s="1047">
        <v>10000</v>
      </c>
      <c r="NB155" s="508"/>
      <c r="NC155" s="508"/>
    </row>
    <row r="156" spans="1:367" ht="12.75">
      <c r="A156" s="64" t="s">
        <v>615</v>
      </c>
      <c r="B156" s="68"/>
      <c r="C156" s="68"/>
      <c r="D156" s="68"/>
      <c r="E156" s="68"/>
      <c r="F156" s="68"/>
      <c r="G156" s="68"/>
      <c r="H156" s="68"/>
      <c r="I156" s="68"/>
      <c r="J156" s="68"/>
      <c r="K156" s="68"/>
      <c r="L156" s="68"/>
      <c r="M156" s="68"/>
      <c r="N156" s="68"/>
      <c r="O156" s="68"/>
      <c r="P156" s="68"/>
      <c r="Q156" s="68"/>
      <c r="R156" s="68"/>
      <c r="S156" s="68"/>
      <c r="T156" s="68"/>
      <c r="U156" s="68"/>
      <c r="V156" s="68"/>
      <c r="W156" s="68"/>
      <c r="X156" s="68"/>
      <c r="Y156" s="68"/>
      <c r="Z156" s="68"/>
      <c r="AA156" s="68"/>
      <c r="AB156" s="68"/>
      <c r="AC156" s="68"/>
      <c r="AD156" s="68"/>
      <c r="AE156" s="68"/>
      <c r="AF156" s="68"/>
      <c r="AG156" s="68"/>
      <c r="AH156" s="68"/>
      <c r="AI156" s="68"/>
      <c r="AJ156" s="68"/>
      <c r="AK156" s="68"/>
      <c r="AL156" s="68"/>
      <c r="AM156" s="68"/>
      <c r="AN156" s="68"/>
      <c r="AO156" s="68"/>
      <c r="AP156" s="68"/>
      <c r="AQ156" s="68"/>
      <c r="AR156" s="68"/>
      <c r="AS156" s="68"/>
      <c r="AT156" s="68"/>
      <c r="AU156" s="68"/>
      <c r="AV156" s="68"/>
      <c r="AW156" s="68"/>
      <c r="AX156" s="68"/>
      <c r="AY156" s="68"/>
      <c r="AZ156" s="68"/>
      <c r="BA156" s="68"/>
      <c r="BB156" s="68"/>
      <c r="BC156" s="68"/>
      <c r="BD156" s="68"/>
      <c r="BE156" s="68"/>
      <c r="BF156" s="68"/>
      <c r="BG156" s="68"/>
      <c r="BH156" s="68"/>
      <c r="BI156" s="68"/>
      <c r="BJ156" s="68"/>
      <c r="BK156" s="68"/>
      <c r="BL156" s="68"/>
      <c r="BM156" s="68"/>
      <c r="BN156" s="68"/>
      <c r="BO156" s="68"/>
      <c r="BP156" s="68"/>
      <c r="BQ156" s="68"/>
      <c r="BR156" s="68"/>
      <c r="BS156" s="68"/>
      <c r="BT156" s="68"/>
      <c r="BU156" s="68"/>
      <c r="BV156" s="68"/>
      <c r="BW156" s="68"/>
      <c r="BX156" s="68"/>
      <c r="BY156" s="68"/>
      <c r="BZ156" s="68"/>
      <c r="CA156" s="68"/>
      <c r="CB156" s="68"/>
      <c r="CC156" s="68"/>
      <c r="CD156" s="68"/>
      <c r="CE156" s="68"/>
      <c r="CF156" s="68"/>
      <c r="CG156" s="68"/>
      <c r="CH156" s="68"/>
      <c r="CI156" s="68"/>
      <c r="CJ156" s="68"/>
      <c r="CK156" s="68"/>
      <c r="CL156" s="68"/>
      <c r="CM156" s="68"/>
      <c r="CN156" s="68"/>
      <c r="CO156" s="68"/>
      <c r="CP156" s="68"/>
      <c r="CQ156" s="68"/>
      <c r="CR156" s="68"/>
      <c r="CS156" s="68"/>
      <c r="CT156" s="68"/>
      <c r="CU156" s="68"/>
      <c r="CV156" s="68"/>
      <c r="CW156" s="68"/>
      <c r="CX156" s="68"/>
      <c r="CY156" s="68"/>
      <c r="CZ156" s="68"/>
      <c r="DA156" s="68"/>
      <c r="DB156" s="68"/>
      <c r="DC156" s="68"/>
      <c r="DD156" s="68"/>
      <c r="DE156" s="68"/>
      <c r="DF156" s="68"/>
      <c r="DG156" s="68"/>
      <c r="DH156" s="68"/>
      <c r="DI156" s="68"/>
      <c r="DJ156" s="68"/>
      <c r="DK156" s="68"/>
      <c r="DL156" s="68"/>
      <c r="DM156" s="68"/>
      <c r="DN156" s="68"/>
      <c r="DO156" s="68"/>
      <c r="DP156" s="68"/>
      <c r="DQ156" s="68"/>
      <c r="DR156" s="68"/>
      <c r="DS156" s="68"/>
      <c r="DT156" s="68"/>
      <c r="DU156" s="68"/>
      <c r="DV156" s="68"/>
      <c r="DW156" s="68"/>
      <c r="DX156" s="68"/>
      <c r="DY156" s="68"/>
      <c r="DZ156" s="68"/>
      <c r="EA156" s="68"/>
      <c r="EB156" s="68"/>
      <c r="EC156" s="68"/>
      <c r="ED156" s="68"/>
      <c r="EE156" s="900"/>
      <c r="EF156" s="68"/>
      <c r="EG156" s="68"/>
      <c r="EH156" s="68"/>
      <c r="EI156" s="68"/>
      <c r="EJ156" s="68"/>
      <c r="EK156" s="68"/>
      <c r="EL156" s="68"/>
      <c r="EM156" s="68"/>
      <c r="EN156" s="68"/>
      <c r="EO156" s="68"/>
      <c r="EP156" s="68"/>
      <c r="EQ156" s="68"/>
      <c r="ER156" s="68"/>
      <c r="ES156" s="68"/>
      <c r="ET156" s="68"/>
      <c r="EU156" s="68"/>
      <c r="EV156" s="68"/>
      <c r="EW156" s="68"/>
      <c r="EX156" s="68"/>
      <c r="EY156" s="68"/>
      <c r="EZ156" s="68"/>
      <c r="FA156" s="68"/>
      <c r="FB156" s="68"/>
      <c r="FC156" s="68"/>
      <c r="FD156" s="68"/>
      <c r="FE156" s="68"/>
      <c r="FF156" s="68"/>
      <c r="FG156" s="68"/>
      <c r="FH156" s="68"/>
      <c r="FI156" s="68"/>
      <c r="FJ156" s="68"/>
      <c r="FK156" s="68"/>
      <c r="FL156" s="68"/>
      <c r="FM156" s="68"/>
      <c r="FN156" s="68"/>
      <c r="FO156" s="68"/>
      <c r="FP156" s="68"/>
      <c r="FQ156" s="68"/>
      <c r="FR156" s="68"/>
      <c r="FS156" s="68"/>
      <c r="FT156" s="68"/>
      <c r="FU156" s="68"/>
      <c r="FV156" s="68"/>
      <c r="FW156" s="68"/>
      <c r="FX156" s="68"/>
      <c r="FY156" s="68"/>
      <c r="FZ156" s="68"/>
      <c r="GA156" s="68"/>
      <c r="GB156" s="68"/>
      <c r="GC156" s="68"/>
      <c r="GD156" s="68"/>
      <c r="GE156" s="68"/>
      <c r="GF156" s="68"/>
      <c r="GG156" s="68"/>
      <c r="GH156" s="68"/>
      <c r="GI156" s="68"/>
      <c r="GJ156" s="68"/>
      <c r="GK156" s="68"/>
      <c r="GL156" s="68"/>
      <c r="GM156" s="68"/>
      <c r="GN156" s="68"/>
      <c r="GO156" s="68"/>
      <c r="GP156" s="68"/>
      <c r="GQ156" s="68"/>
      <c r="GR156" s="68"/>
      <c r="GS156" s="68"/>
      <c r="GT156" s="68"/>
      <c r="GU156" s="68"/>
      <c r="GV156" s="68"/>
      <c r="GW156" s="68"/>
      <c r="GX156" s="68"/>
      <c r="GY156" s="68"/>
      <c r="GZ156" s="68"/>
      <c r="HA156" s="68"/>
      <c r="HB156" s="68"/>
      <c r="HC156" s="68"/>
      <c r="HD156" s="68"/>
      <c r="HE156" s="68"/>
      <c r="HF156" s="68"/>
      <c r="HG156" s="68"/>
      <c r="HH156" s="68"/>
      <c r="HI156" s="68"/>
      <c r="HJ156" s="68"/>
      <c r="HK156" s="68"/>
      <c r="HL156" s="68"/>
      <c r="HM156" s="68"/>
      <c r="HN156" s="68"/>
      <c r="HO156" s="68"/>
      <c r="HP156" s="68"/>
      <c r="HQ156" s="68"/>
      <c r="HR156" s="68"/>
      <c r="HS156" s="68"/>
      <c r="HT156" s="68"/>
      <c r="HU156" s="68"/>
      <c r="HV156" s="68"/>
      <c r="HW156" s="68"/>
      <c r="HX156" s="68"/>
      <c r="HY156" s="68"/>
      <c r="HZ156" s="68"/>
      <c r="IA156" s="68"/>
      <c r="IB156" s="68"/>
      <c r="IC156" s="68"/>
      <c r="ID156" s="68"/>
      <c r="IE156" s="68"/>
      <c r="IF156" s="68"/>
      <c r="IG156" s="68"/>
      <c r="IH156" s="68"/>
      <c r="II156" s="68"/>
      <c r="IJ156" s="68"/>
      <c r="IK156" s="68"/>
      <c r="IL156" s="68"/>
      <c r="IM156" s="68"/>
      <c r="IN156" s="68"/>
      <c r="IO156" s="68"/>
      <c r="IP156" s="68"/>
      <c r="IQ156" s="68"/>
      <c r="IR156" s="68"/>
      <c r="IS156" s="68"/>
      <c r="IT156" s="68"/>
      <c r="IU156" s="68"/>
      <c r="IV156" s="68"/>
      <c r="IW156" s="68"/>
      <c r="IX156" s="68"/>
      <c r="IY156" s="68"/>
      <c r="IZ156" s="68"/>
      <c r="JA156" s="68"/>
      <c r="JB156" s="68"/>
      <c r="JC156" s="68"/>
      <c r="JD156" s="68"/>
      <c r="JE156" s="68"/>
      <c r="JF156" s="68"/>
      <c r="JG156" s="68"/>
      <c r="JH156" s="68"/>
      <c r="JI156" s="68"/>
      <c r="JJ156" s="68"/>
      <c r="JK156" s="68"/>
      <c r="JL156" s="68"/>
      <c r="JM156" s="68"/>
      <c r="JN156" s="68"/>
      <c r="JO156" s="68"/>
      <c r="JP156" s="68"/>
      <c r="JQ156" s="68"/>
      <c r="JR156" s="68"/>
      <c r="JS156" s="68"/>
      <c r="JT156" s="68"/>
      <c r="JU156" s="68"/>
      <c r="JV156" s="68"/>
      <c r="JW156" s="68"/>
      <c r="JX156" s="68"/>
      <c r="JY156" s="68"/>
      <c r="JZ156" s="68"/>
      <c r="KA156" s="68"/>
      <c r="KB156" s="68"/>
      <c r="KC156" s="68"/>
      <c r="KD156" s="68"/>
      <c r="KE156" s="68"/>
      <c r="KF156" s="68"/>
      <c r="KG156" s="68"/>
      <c r="KH156" s="68"/>
      <c r="KI156" s="68"/>
      <c r="KJ156" s="68"/>
      <c r="KK156" s="68"/>
      <c r="KL156" s="68"/>
      <c r="KM156" s="68"/>
      <c r="KN156" s="1471"/>
      <c r="KO156" s="68"/>
      <c r="KP156" s="68"/>
      <c r="KQ156" s="68"/>
      <c r="KR156" s="68"/>
      <c r="KS156" s="68"/>
      <c r="KT156" s="68"/>
      <c r="KU156" s="68"/>
      <c r="KV156" s="68"/>
      <c r="KW156" s="68"/>
      <c r="KX156" s="68"/>
      <c r="KY156" s="68"/>
      <c r="KZ156" s="68"/>
      <c r="LA156" s="68"/>
      <c r="LB156" s="68"/>
      <c r="LC156" s="68"/>
      <c r="LD156" s="68"/>
      <c r="LE156" s="68"/>
      <c r="LF156" s="68"/>
      <c r="LG156" s="68"/>
      <c r="LH156" s="68"/>
      <c r="LI156" s="68"/>
      <c r="LJ156" s="68"/>
      <c r="LK156" s="68"/>
      <c r="LL156" s="68"/>
      <c r="LM156" s="68"/>
      <c r="LN156" s="68"/>
      <c r="LO156" s="68"/>
      <c r="LP156" s="68"/>
      <c r="LQ156" s="68"/>
      <c r="LR156" s="68"/>
      <c r="LS156" s="68"/>
      <c r="LT156" s="68"/>
      <c r="LU156" s="68"/>
      <c r="LV156" s="68"/>
      <c r="LW156" s="68"/>
      <c r="LX156" s="68"/>
      <c r="LY156" s="68"/>
      <c r="LZ156" s="68"/>
      <c r="MA156" s="68"/>
      <c r="MB156" s="68"/>
      <c r="MC156" s="68"/>
      <c r="MD156" s="68"/>
      <c r="ME156" s="68"/>
      <c r="MF156" s="68"/>
      <c r="MG156" s="68"/>
      <c r="MH156" s="1047">
        <v>12000</v>
      </c>
      <c r="MI156" s="1047">
        <f>MH156-MH162</f>
        <v>8272</v>
      </c>
      <c r="MJ156" s="1047">
        <f>MI156-MI162</f>
        <v>5684</v>
      </c>
      <c r="MK156" s="1047">
        <f>MJ156-MJ162</f>
        <v>4599</v>
      </c>
      <c r="ML156" s="1047">
        <f>MK156-MK157</f>
        <v>2199</v>
      </c>
      <c r="MM156" s="1047">
        <f>ML156-ML157</f>
        <v>-201</v>
      </c>
      <c r="MN156" s="1047">
        <f>MN155</f>
        <v>10000</v>
      </c>
      <c r="MO156" s="1047">
        <f>MN156-MN157</f>
        <v>8571.4285714285706</v>
      </c>
      <c r="MP156" s="1047">
        <f>MO156-MO157</f>
        <v>7142.8571428571422</v>
      </c>
      <c r="MQ156" s="1047">
        <f>MP156-MP157</f>
        <v>5714.2857142857138</v>
      </c>
      <c r="MR156" s="1047">
        <f>MQ156-MQ157</f>
        <v>4285.7142857142853</v>
      </c>
      <c r="MS156" s="1047">
        <f>MR156-MR157</f>
        <v>2857.1428571428569</v>
      </c>
      <c r="MT156" s="1047">
        <f>MS156-MS157</f>
        <v>1428.5714285714282</v>
      </c>
      <c r="MU156" s="1047">
        <f>MU155</f>
        <v>10000</v>
      </c>
      <c r="MV156" s="1047">
        <f>MU156-MU157</f>
        <v>8571.4285714285706</v>
      </c>
      <c r="MW156" s="1047">
        <f>MV156-MV157</f>
        <v>7142.8571428571422</v>
      </c>
      <c r="MX156" s="1047">
        <f>MW156-MW157</f>
        <v>5714.2857142857138</v>
      </c>
      <c r="MY156" s="1047">
        <f>MX156-MX157</f>
        <v>4285.7142857142853</v>
      </c>
      <c r="MZ156" s="1047">
        <f>MY156-MY157</f>
        <v>2857.1428571428569</v>
      </c>
      <c r="NA156" s="1047">
        <f>MZ156-MZ157</f>
        <v>1428.5714285714282</v>
      </c>
      <c r="NB156" s="330"/>
      <c r="NC156" s="330"/>
    </row>
    <row r="157" spans="1:367" ht="12.75">
      <c r="A157" s="64" t="s">
        <v>616</v>
      </c>
      <c r="B157" s="68"/>
      <c r="C157" s="68"/>
      <c r="D157" s="68"/>
      <c r="E157" s="68"/>
      <c r="F157" s="68"/>
      <c r="G157" s="68"/>
      <c r="H157" s="68"/>
      <c r="I157" s="68"/>
      <c r="J157" s="68"/>
      <c r="K157" s="68"/>
      <c r="L157" s="68"/>
      <c r="M157" s="68"/>
      <c r="N157" s="68"/>
      <c r="O157" s="68"/>
      <c r="P157" s="68"/>
      <c r="Q157" s="68"/>
      <c r="R157" s="68"/>
      <c r="S157" s="68"/>
      <c r="T157" s="68"/>
      <c r="U157" s="68"/>
      <c r="V157" s="68"/>
      <c r="W157" s="68"/>
      <c r="X157" s="68"/>
      <c r="Y157" s="68"/>
      <c r="Z157" s="68"/>
      <c r="AA157" s="68"/>
      <c r="AB157" s="68"/>
      <c r="AC157" s="68"/>
      <c r="AD157" s="68"/>
      <c r="AE157" s="68"/>
      <c r="AF157" s="68"/>
      <c r="AG157" s="68"/>
      <c r="AH157" s="68"/>
      <c r="AI157" s="68"/>
      <c r="AJ157" s="68"/>
      <c r="AK157" s="68"/>
      <c r="AL157" s="68"/>
      <c r="AM157" s="68"/>
      <c r="AN157" s="68"/>
      <c r="AO157" s="68"/>
      <c r="AP157" s="68"/>
      <c r="AQ157" s="68"/>
      <c r="AR157" s="68"/>
      <c r="AS157" s="68"/>
      <c r="AT157" s="68"/>
      <c r="AU157" s="68"/>
      <c r="AV157" s="68"/>
      <c r="AW157" s="68"/>
      <c r="AX157" s="68"/>
      <c r="AY157" s="68"/>
      <c r="AZ157" s="68"/>
      <c r="BA157" s="68"/>
      <c r="BB157" s="68"/>
      <c r="BC157" s="68"/>
      <c r="BD157" s="68"/>
      <c r="BE157" s="68"/>
      <c r="BF157" s="68"/>
      <c r="BG157" s="68"/>
      <c r="BH157" s="68"/>
      <c r="BI157" s="68"/>
      <c r="BJ157" s="68"/>
      <c r="BK157" s="68"/>
      <c r="BL157" s="68"/>
      <c r="BM157" s="68"/>
      <c r="BN157" s="68"/>
      <c r="BO157" s="68"/>
      <c r="BP157" s="68"/>
      <c r="BQ157" s="68"/>
      <c r="BR157" s="68"/>
      <c r="BS157" s="68"/>
      <c r="BT157" s="68"/>
      <c r="BU157" s="68"/>
      <c r="BV157" s="68"/>
      <c r="BW157" s="68"/>
      <c r="BX157" s="68"/>
      <c r="BY157" s="68"/>
      <c r="BZ157" s="68"/>
      <c r="CA157" s="68"/>
      <c r="CB157" s="68"/>
      <c r="CC157" s="68"/>
      <c r="CD157" s="68"/>
      <c r="CE157" s="68"/>
      <c r="CF157" s="68"/>
      <c r="CG157" s="68"/>
      <c r="CH157" s="68"/>
      <c r="CI157" s="68"/>
      <c r="CJ157" s="68"/>
      <c r="CK157" s="68"/>
      <c r="CL157" s="68"/>
      <c r="CM157" s="68"/>
      <c r="CN157" s="68"/>
      <c r="CO157" s="68"/>
      <c r="CP157" s="68"/>
      <c r="CQ157" s="68"/>
      <c r="CR157" s="68"/>
      <c r="CS157" s="68"/>
      <c r="CT157" s="68"/>
      <c r="CU157" s="68"/>
      <c r="CV157" s="68"/>
      <c r="CW157" s="68"/>
      <c r="CX157" s="68"/>
      <c r="CY157" s="68"/>
      <c r="CZ157" s="68"/>
      <c r="DA157" s="68"/>
      <c r="DB157" s="68"/>
      <c r="DC157" s="68"/>
      <c r="DD157" s="68"/>
      <c r="DE157" s="68"/>
      <c r="DF157" s="68"/>
      <c r="DG157" s="68"/>
      <c r="DH157" s="68"/>
      <c r="DI157" s="68"/>
      <c r="DJ157" s="68"/>
      <c r="DK157" s="68"/>
      <c r="DL157" s="68"/>
      <c r="DM157" s="68"/>
      <c r="DN157" s="68"/>
      <c r="DO157" s="68"/>
      <c r="DP157" s="68"/>
      <c r="DQ157" s="68"/>
      <c r="DR157" s="68"/>
      <c r="DS157" s="68"/>
      <c r="DT157" s="68"/>
      <c r="DU157" s="68"/>
      <c r="DV157" s="68"/>
      <c r="DW157" s="68"/>
      <c r="DX157" s="68"/>
      <c r="DY157" s="68"/>
      <c r="DZ157" s="68"/>
      <c r="EA157" s="68"/>
      <c r="EB157" s="68"/>
      <c r="EC157" s="68"/>
      <c r="ED157" s="68"/>
      <c r="EE157" s="900"/>
      <c r="EF157" s="68"/>
      <c r="EG157" s="68"/>
      <c r="EH157" s="68"/>
      <c r="EI157" s="68"/>
      <c r="EJ157" s="68"/>
      <c r="EK157" s="68"/>
      <c r="EL157" s="68"/>
      <c r="EM157" s="68"/>
      <c r="EN157" s="68"/>
      <c r="EO157" s="68"/>
      <c r="EP157" s="68"/>
      <c r="EQ157" s="68"/>
      <c r="ER157" s="68"/>
      <c r="ES157" s="68"/>
      <c r="ET157" s="68"/>
      <c r="EU157" s="68"/>
      <c r="EV157" s="68"/>
      <c r="EW157" s="68"/>
      <c r="EX157" s="68"/>
      <c r="EY157" s="68"/>
      <c r="EZ157" s="68"/>
      <c r="FA157" s="68"/>
      <c r="FB157" s="68"/>
      <c r="FC157" s="68"/>
      <c r="FD157" s="68"/>
      <c r="FE157" s="68"/>
      <c r="FF157" s="68"/>
      <c r="FG157" s="68"/>
      <c r="FH157" s="68"/>
      <c r="FI157" s="68"/>
      <c r="FJ157" s="68"/>
      <c r="FK157" s="68"/>
      <c r="FL157" s="68"/>
      <c r="FM157" s="68"/>
      <c r="FN157" s="68"/>
      <c r="FO157" s="68"/>
      <c r="FP157" s="68"/>
      <c r="FQ157" s="68"/>
      <c r="FR157" s="68"/>
      <c r="FS157" s="68"/>
      <c r="FT157" s="68"/>
      <c r="FU157" s="68"/>
      <c r="FV157" s="68"/>
      <c r="FW157" s="68"/>
      <c r="FX157" s="68"/>
      <c r="FY157" s="68"/>
      <c r="FZ157" s="68"/>
      <c r="GA157" s="68"/>
      <c r="GB157" s="68"/>
      <c r="GC157" s="68"/>
      <c r="GD157" s="68"/>
      <c r="GE157" s="68"/>
      <c r="GF157" s="68"/>
      <c r="GG157" s="68"/>
      <c r="GH157" s="68"/>
      <c r="GI157" s="68"/>
      <c r="GJ157" s="68"/>
      <c r="GK157" s="68"/>
      <c r="GL157" s="68"/>
      <c r="GM157" s="68"/>
      <c r="GN157" s="68"/>
      <c r="GO157" s="68"/>
      <c r="GP157" s="68"/>
      <c r="GQ157" s="68"/>
      <c r="GR157" s="68"/>
      <c r="GS157" s="68"/>
      <c r="GT157" s="68"/>
      <c r="GU157" s="68"/>
      <c r="GV157" s="68"/>
      <c r="GW157" s="68"/>
      <c r="GX157" s="68"/>
      <c r="GY157" s="68"/>
      <c r="GZ157" s="68"/>
      <c r="HA157" s="68"/>
      <c r="HB157" s="68"/>
      <c r="HC157" s="68"/>
      <c r="HD157" s="68"/>
      <c r="HE157" s="68"/>
      <c r="HF157" s="68"/>
      <c r="HG157" s="68"/>
      <c r="HH157" s="68"/>
      <c r="HI157" s="68"/>
      <c r="HJ157" s="68"/>
      <c r="HK157" s="68"/>
      <c r="HL157" s="68"/>
      <c r="HM157" s="68"/>
      <c r="HN157" s="68"/>
      <c r="HO157" s="68"/>
      <c r="HP157" s="68"/>
      <c r="HQ157" s="68"/>
      <c r="HR157" s="68"/>
      <c r="HS157" s="68"/>
      <c r="HT157" s="68"/>
      <c r="HU157" s="68"/>
      <c r="HV157" s="68"/>
      <c r="HW157" s="68"/>
      <c r="HX157" s="68"/>
      <c r="HY157" s="68"/>
      <c r="HZ157" s="68"/>
      <c r="IA157" s="68"/>
      <c r="IB157" s="68"/>
      <c r="IC157" s="68"/>
      <c r="ID157" s="68"/>
      <c r="IE157" s="68"/>
      <c r="IF157" s="68"/>
      <c r="IG157" s="68"/>
      <c r="IH157" s="68"/>
      <c r="II157" s="68"/>
      <c r="IJ157" s="68"/>
      <c r="IK157" s="68"/>
      <c r="IL157" s="68"/>
      <c r="IM157" s="68"/>
      <c r="IN157" s="68"/>
      <c r="IO157" s="68"/>
      <c r="IP157" s="68"/>
      <c r="IQ157" s="68"/>
      <c r="IR157" s="68"/>
      <c r="IS157" s="68"/>
      <c r="IT157" s="68"/>
      <c r="IU157" s="68"/>
      <c r="IV157" s="68"/>
      <c r="IW157" s="68"/>
      <c r="IX157" s="68"/>
      <c r="IY157" s="68"/>
      <c r="IZ157" s="68"/>
      <c r="JA157" s="68"/>
      <c r="JB157" s="68"/>
      <c r="JC157" s="68"/>
      <c r="JD157" s="68"/>
      <c r="JE157" s="68"/>
      <c r="JF157" s="68"/>
      <c r="JG157" s="68"/>
      <c r="JH157" s="68"/>
      <c r="JI157" s="68"/>
      <c r="JJ157" s="68"/>
      <c r="JK157" s="68"/>
      <c r="JL157" s="68"/>
      <c r="JM157" s="68"/>
      <c r="JN157" s="68"/>
      <c r="JO157" s="68"/>
      <c r="JP157" s="68"/>
      <c r="JQ157" s="68"/>
      <c r="JR157" s="68"/>
      <c r="JS157" s="68"/>
      <c r="JT157" s="68"/>
      <c r="JU157" s="68"/>
      <c r="JV157" s="68"/>
      <c r="JW157" s="68"/>
      <c r="JX157" s="68"/>
      <c r="JY157" s="68"/>
      <c r="JZ157" s="68"/>
      <c r="KA157" s="68"/>
      <c r="KB157" s="68"/>
      <c r="KC157" s="68"/>
      <c r="KD157" s="68"/>
      <c r="KE157" s="68"/>
      <c r="KF157" s="68"/>
      <c r="KG157" s="68"/>
      <c r="KH157" s="68"/>
      <c r="KI157" s="68"/>
      <c r="KJ157" s="68"/>
      <c r="KK157" s="68"/>
      <c r="KL157" s="68"/>
      <c r="KM157" s="68"/>
      <c r="KN157" s="1471"/>
      <c r="KO157" s="68"/>
      <c r="KP157" s="68"/>
      <c r="KQ157" s="68"/>
      <c r="KR157" s="68"/>
      <c r="KS157" s="68"/>
      <c r="KT157" s="68"/>
      <c r="KU157" s="68"/>
      <c r="KV157" s="68"/>
      <c r="KW157" s="68"/>
      <c r="KX157" s="68"/>
      <c r="KY157" s="68"/>
      <c r="KZ157" s="68"/>
      <c r="LA157" s="68"/>
      <c r="LB157" s="68"/>
      <c r="LC157" s="68"/>
      <c r="LD157" s="68"/>
      <c r="LE157" s="68"/>
      <c r="LF157" s="68"/>
      <c r="LG157" s="68"/>
      <c r="LH157" s="68"/>
      <c r="LI157" s="68"/>
      <c r="LJ157" s="68"/>
      <c r="LK157" s="68"/>
      <c r="LL157" s="68"/>
      <c r="LM157" s="68"/>
      <c r="LN157" s="68"/>
      <c r="LO157" s="68"/>
      <c r="LP157" s="68"/>
      <c r="LQ157" s="68"/>
      <c r="LR157" s="68"/>
      <c r="LS157" s="68"/>
      <c r="LT157" s="68"/>
      <c r="LU157" s="68"/>
      <c r="LV157" s="68"/>
      <c r="LW157" s="68"/>
      <c r="LX157" s="68"/>
      <c r="LY157" s="68"/>
      <c r="LZ157" s="68"/>
      <c r="MA157" s="68"/>
      <c r="MB157" s="68"/>
      <c r="MC157" s="68"/>
      <c r="MD157" s="68"/>
      <c r="ME157" s="68"/>
      <c r="MF157" s="68"/>
      <c r="MG157" s="68"/>
      <c r="MH157" s="1047">
        <f>MH155/5</f>
        <v>2400</v>
      </c>
      <c r="MI157" s="1047">
        <f>MI155/5</f>
        <v>2400</v>
      </c>
      <c r="MJ157" s="1047">
        <f>MJ155/5</f>
        <v>2400</v>
      </c>
      <c r="MK157" s="1047">
        <f>MK155/5</f>
        <v>2400</v>
      </c>
      <c r="ML157" s="1047">
        <f>ML155/5</f>
        <v>2400</v>
      </c>
      <c r="MM157" s="1047">
        <f>MM155/6</f>
        <v>2000</v>
      </c>
      <c r="MN157" s="1047">
        <f>MN155/7</f>
        <v>1428.5714285714287</v>
      </c>
      <c r="MO157" s="1047">
        <f>MO155/7</f>
        <v>1428.5714285714287</v>
      </c>
      <c r="MP157" s="1047">
        <f>MP155/7</f>
        <v>1428.5714285714287</v>
      </c>
      <c r="MQ157" s="1047">
        <f>MQ155/7</f>
        <v>1428.5714285714287</v>
      </c>
      <c r="MR157" s="1047">
        <f>MR155/7</f>
        <v>1428.5714285714287</v>
      </c>
      <c r="MS157" s="1047">
        <f>MS155/7</f>
        <v>1428.5714285714287</v>
      </c>
      <c r="MT157" s="1047">
        <f>MT155/7</f>
        <v>1428.5714285714287</v>
      </c>
      <c r="MU157" s="1047">
        <f>MU155/7</f>
        <v>1428.5714285714287</v>
      </c>
      <c r="MV157" s="1047">
        <f>MV155/7</f>
        <v>1428.5714285714287</v>
      </c>
      <c r="MW157" s="1047">
        <f>MW155/7</f>
        <v>1428.5714285714287</v>
      </c>
      <c r="MX157" s="1047">
        <f>MX155/7</f>
        <v>1428.5714285714287</v>
      </c>
      <c r="MY157" s="1047">
        <f>MY155/7</f>
        <v>1428.5714285714287</v>
      </c>
      <c r="MZ157" s="1047">
        <f>MZ155/7</f>
        <v>1428.5714285714287</v>
      </c>
      <c r="NA157" s="1047">
        <f>NA155/7</f>
        <v>1428.5714285714287</v>
      </c>
      <c r="NB157" s="330"/>
      <c r="NC157" s="330"/>
    </row>
    <row r="158" spans="1:367" ht="12.75">
      <c r="A158" s="64" t="s">
        <v>617</v>
      </c>
      <c r="B158" s="68"/>
      <c r="C158" s="68"/>
      <c r="D158" s="68"/>
      <c r="E158" s="68"/>
      <c r="F158" s="68"/>
      <c r="G158" s="68"/>
      <c r="H158" s="68"/>
      <c r="I158" s="68"/>
      <c r="J158" s="68"/>
      <c r="K158" s="68"/>
      <c r="L158" s="68"/>
      <c r="M158" s="68"/>
      <c r="N158" s="68"/>
      <c r="O158" s="68"/>
      <c r="P158" s="68"/>
      <c r="Q158" s="68"/>
      <c r="R158" s="68"/>
      <c r="S158" s="68"/>
      <c r="T158" s="68"/>
      <c r="U158" s="68"/>
      <c r="V158" s="68"/>
      <c r="W158" s="68"/>
      <c r="X158" s="68"/>
      <c r="Y158" s="68"/>
      <c r="Z158" s="68"/>
      <c r="AA158" s="68"/>
      <c r="AB158" s="68"/>
      <c r="AC158" s="68"/>
      <c r="AD158" s="68"/>
      <c r="AE158" s="68"/>
      <c r="AF158" s="68"/>
      <c r="AG158" s="68"/>
      <c r="AH158" s="68"/>
      <c r="AI158" s="68"/>
      <c r="AJ158" s="68"/>
      <c r="AK158" s="68"/>
      <c r="AL158" s="68"/>
      <c r="AM158" s="68"/>
      <c r="AN158" s="68"/>
      <c r="AO158" s="68"/>
      <c r="AP158" s="68"/>
      <c r="AQ158" s="68"/>
      <c r="AR158" s="68"/>
      <c r="AS158" s="68"/>
      <c r="AT158" s="68"/>
      <c r="AU158" s="68"/>
      <c r="AV158" s="68"/>
      <c r="AW158" s="68"/>
      <c r="AX158" s="68"/>
      <c r="AY158" s="68"/>
      <c r="AZ158" s="68"/>
      <c r="BA158" s="68"/>
      <c r="BB158" s="68"/>
      <c r="BC158" s="68"/>
      <c r="BD158" s="68"/>
      <c r="BE158" s="68"/>
      <c r="BF158" s="68"/>
      <c r="BG158" s="68"/>
      <c r="BH158" s="68"/>
      <c r="BI158" s="68"/>
      <c r="BJ158" s="68"/>
      <c r="BK158" s="68"/>
      <c r="BL158" s="68"/>
      <c r="BM158" s="68"/>
      <c r="BN158" s="68"/>
      <c r="BO158" s="68"/>
      <c r="BP158" s="68"/>
      <c r="BQ158" s="68"/>
      <c r="BR158" s="68"/>
      <c r="BS158" s="68"/>
      <c r="BT158" s="68"/>
      <c r="BU158" s="68"/>
      <c r="BV158" s="68"/>
      <c r="BW158" s="68"/>
      <c r="BX158" s="68"/>
      <c r="BY158" s="68"/>
      <c r="BZ158" s="68"/>
      <c r="CA158" s="68"/>
      <c r="CB158" s="68"/>
      <c r="CC158" s="68"/>
      <c r="CD158" s="68"/>
      <c r="CE158" s="68"/>
      <c r="CF158" s="68"/>
      <c r="CG158" s="68"/>
      <c r="CH158" s="68"/>
      <c r="CI158" s="68"/>
      <c r="CJ158" s="68"/>
      <c r="CK158" s="68"/>
      <c r="CL158" s="68"/>
      <c r="CM158" s="68"/>
      <c r="CN158" s="68"/>
      <c r="CO158" s="68"/>
      <c r="CP158" s="68"/>
      <c r="CQ158" s="68"/>
      <c r="CR158" s="68"/>
      <c r="CS158" s="68"/>
      <c r="CT158" s="68"/>
      <c r="CU158" s="68"/>
      <c r="CV158" s="68"/>
      <c r="CW158" s="68"/>
      <c r="CX158" s="68"/>
      <c r="CY158" s="68"/>
      <c r="CZ158" s="68"/>
      <c r="DA158" s="68"/>
      <c r="DB158" s="68"/>
      <c r="DC158" s="68"/>
      <c r="DD158" s="68"/>
      <c r="DE158" s="68"/>
      <c r="DF158" s="68"/>
      <c r="DG158" s="68"/>
      <c r="DH158" s="68"/>
      <c r="DI158" s="68"/>
      <c r="DJ158" s="68"/>
      <c r="DK158" s="68"/>
      <c r="DL158" s="68"/>
      <c r="DM158" s="68"/>
      <c r="DN158" s="68"/>
      <c r="DO158" s="68"/>
      <c r="DP158" s="68"/>
      <c r="DQ158" s="68"/>
      <c r="DR158" s="68"/>
      <c r="DS158" s="68"/>
      <c r="DT158" s="68"/>
      <c r="DU158" s="68"/>
      <c r="DV158" s="68"/>
      <c r="DW158" s="68"/>
      <c r="DX158" s="68"/>
      <c r="DY158" s="68"/>
      <c r="DZ158" s="68"/>
      <c r="EA158" s="68"/>
      <c r="EB158" s="68"/>
      <c r="EC158" s="68"/>
      <c r="ED158" s="68"/>
      <c r="EE158" s="900"/>
      <c r="EF158" s="68"/>
      <c r="EG158" s="68"/>
      <c r="EH158" s="68"/>
      <c r="EI158" s="68"/>
      <c r="EJ158" s="68"/>
      <c r="EK158" s="68"/>
      <c r="EL158" s="68"/>
      <c r="EM158" s="68"/>
      <c r="EN158" s="68"/>
      <c r="EO158" s="68"/>
      <c r="EP158" s="68"/>
      <c r="EQ158" s="68"/>
      <c r="ER158" s="68"/>
      <c r="ES158" s="68"/>
      <c r="ET158" s="68"/>
      <c r="EU158" s="68"/>
      <c r="EV158" s="68"/>
      <c r="EW158" s="68"/>
      <c r="EX158" s="68"/>
      <c r="EY158" s="68"/>
      <c r="EZ158" s="68"/>
      <c r="FA158" s="68"/>
      <c r="FB158" s="68"/>
      <c r="FC158" s="68"/>
      <c r="FD158" s="68"/>
      <c r="FE158" s="68"/>
      <c r="FF158" s="68"/>
      <c r="FG158" s="68"/>
      <c r="FH158" s="68"/>
      <c r="FI158" s="68"/>
      <c r="FJ158" s="68"/>
      <c r="FK158" s="68"/>
      <c r="FL158" s="68"/>
      <c r="FM158" s="68"/>
      <c r="FN158" s="68"/>
      <c r="FO158" s="68"/>
      <c r="FP158" s="68"/>
      <c r="FQ158" s="68"/>
      <c r="FR158" s="68"/>
      <c r="FS158" s="68"/>
      <c r="FT158" s="68"/>
      <c r="FU158" s="68"/>
      <c r="FV158" s="68"/>
      <c r="FW158" s="68"/>
      <c r="FX158" s="68"/>
      <c r="FY158" s="68"/>
      <c r="FZ158" s="68"/>
      <c r="GA158" s="68"/>
      <c r="GB158" s="68"/>
      <c r="GC158" s="68"/>
      <c r="GD158" s="68"/>
      <c r="GE158" s="68"/>
      <c r="GF158" s="68"/>
      <c r="GG158" s="68"/>
      <c r="GH158" s="68"/>
      <c r="GI158" s="68"/>
      <c r="GJ158" s="68"/>
      <c r="GK158" s="68"/>
      <c r="GL158" s="68"/>
      <c r="GM158" s="68"/>
      <c r="GN158" s="68"/>
      <c r="GO158" s="68"/>
      <c r="GP158" s="68"/>
      <c r="GQ158" s="68"/>
      <c r="GR158" s="68"/>
      <c r="GS158" s="68"/>
      <c r="GT158" s="68"/>
      <c r="GU158" s="68"/>
      <c r="GV158" s="68"/>
      <c r="GW158" s="68"/>
      <c r="GX158" s="68"/>
      <c r="GY158" s="68"/>
      <c r="GZ158" s="68"/>
      <c r="HA158" s="68"/>
      <c r="HB158" s="68"/>
      <c r="HC158" s="68"/>
      <c r="HD158" s="68"/>
      <c r="HE158" s="68"/>
      <c r="HF158" s="68"/>
      <c r="HG158" s="68"/>
      <c r="HH158" s="68"/>
      <c r="HI158" s="68"/>
      <c r="HJ158" s="68"/>
      <c r="HK158" s="68"/>
      <c r="HL158" s="68"/>
      <c r="HM158" s="68"/>
      <c r="HN158" s="68"/>
      <c r="HO158" s="68"/>
      <c r="HP158" s="68"/>
      <c r="HQ158" s="68"/>
      <c r="HR158" s="68"/>
      <c r="HS158" s="68"/>
      <c r="HT158" s="68"/>
      <c r="HU158" s="68"/>
      <c r="HV158" s="68"/>
      <c r="HW158" s="68"/>
      <c r="HX158" s="68"/>
      <c r="HY158" s="68"/>
      <c r="HZ158" s="68"/>
      <c r="IA158" s="68"/>
      <c r="IB158" s="68"/>
      <c r="IC158" s="68"/>
      <c r="ID158" s="68"/>
      <c r="IE158" s="68"/>
      <c r="IF158" s="68"/>
      <c r="IG158" s="68"/>
      <c r="IH158" s="68"/>
      <c r="II158" s="68"/>
      <c r="IJ158" s="68"/>
      <c r="IK158" s="68"/>
      <c r="IL158" s="68"/>
      <c r="IM158" s="68"/>
      <c r="IN158" s="68"/>
      <c r="IO158" s="68"/>
      <c r="IP158" s="68"/>
      <c r="IQ158" s="68"/>
      <c r="IR158" s="68"/>
      <c r="IS158" s="68"/>
      <c r="IT158" s="68"/>
      <c r="IU158" s="68"/>
      <c r="IV158" s="68"/>
      <c r="IW158" s="68"/>
      <c r="IX158" s="68"/>
      <c r="IY158" s="68"/>
      <c r="IZ158" s="68"/>
      <c r="JA158" s="68"/>
      <c r="JB158" s="68"/>
      <c r="JC158" s="68"/>
      <c r="JD158" s="68"/>
      <c r="JE158" s="68"/>
      <c r="JF158" s="68"/>
      <c r="JG158" s="68"/>
      <c r="JH158" s="68"/>
      <c r="JI158" s="68"/>
      <c r="JJ158" s="68"/>
      <c r="JK158" s="68"/>
      <c r="JL158" s="68"/>
      <c r="JM158" s="68"/>
      <c r="JN158" s="68"/>
      <c r="JO158" s="68"/>
      <c r="JP158" s="68"/>
      <c r="JQ158" s="68"/>
      <c r="JR158" s="68"/>
      <c r="JS158" s="68"/>
      <c r="JT158" s="68"/>
      <c r="JU158" s="68"/>
      <c r="JV158" s="68"/>
      <c r="JW158" s="68"/>
      <c r="JX158" s="68"/>
      <c r="JY158" s="68"/>
      <c r="JZ158" s="68"/>
      <c r="KA158" s="68"/>
      <c r="KB158" s="68"/>
      <c r="KC158" s="68"/>
      <c r="KD158" s="68"/>
      <c r="KE158" s="68"/>
      <c r="KF158" s="68"/>
      <c r="KG158" s="68"/>
      <c r="KH158" s="68"/>
      <c r="KI158" s="68"/>
      <c r="KJ158" s="68"/>
      <c r="KK158" s="68"/>
      <c r="KL158" s="68"/>
      <c r="KM158" s="68"/>
      <c r="KN158" s="1471"/>
      <c r="KO158" s="68"/>
      <c r="KP158" s="68"/>
      <c r="KQ158" s="68"/>
      <c r="KR158" s="68"/>
      <c r="KS158" s="68"/>
      <c r="KT158" s="68"/>
      <c r="KU158" s="68"/>
      <c r="KV158" s="68"/>
      <c r="KW158" s="68"/>
      <c r="KX158" s="68"/>
      <c r="KY158" s="68"/>
      <c r="KZ158" s="68"/>
      <c r="LA158" s="68"/>
      <c r="LB158" s="68"/>
      <c r="LC158" s="68"/>
      <c r="LD158" s="68"/>
      <c r="LE158" s="68"/>
      <c r="LF158" s="68"/>
      <c r="LG158" s="68"/>
      <c r="LH158" s="68"/>
      <c r="LI158" s="68"/>
      <c r="LJ158" s="68"/>
      <c r="LK158" s="68"/>
      <c r="LL158" s="68"/>
      <c r="LM158" s="68"/>
      <c r="LN158" s="68"/>
      <c r="LO158" s="68"/>
      <c r="LP158" s="68"/>
      <c r="LQ158" s="68"/>
      <c r="LR158" s="68"/>
      <c r="LS158" s="68"/>
      <c r="LT158" s="68"/>
      <c r="LU158" s="68"/>
      <c r="LV158" s="68"/>
      <c r="LW158" s="68"/>
      <c r="LX158" s="68"/>
      <c r="LY158" s="68"/>
      <c r="LZ158" s="68"/>
      <c r="MA158" s="68"/>
      <c r="MB158" s="68"/>
      <c r="MC158" s="68"/>
      <c r="MD158" s="68"/>
      <c r="ME158" s="68"/>
      <c r="MF158" s="68"/>
      <c r="MG158" s="68"/>
      <c r="MH158" s="1047">
        <f>MH157*0.7</f>
        <v>1680</v>
      </c>
      <c r="MI158" s="1047">
        <f>MI157*0.7</f>
        <v>1680</v>
      </c>
      <c r="MJ158" s="1047">
        <f>MJ157*0.7</f>
        <v>1680</v>
      </c>
      <c r="MK158" s="1047">
        <f>MK157*0.7</f>
        <v>1680</v>
      </c>
      <c r="ML158" s="1047">
        <f>ML157*0.7</f>
        <v>1680</v>
      </c>
      <c r="MM158" s="1047">
        <f>MM157*0.7</f>
        <v>1400</v>
      </c>
      <c r="MN158" s="1047">
        <f>MN157*0.7</f>
        <v>1000</v>
      </c>
      <c r="MO158" s="1047">
        <f>MO157*0.7</f>
        <v>1000</v>
      </c>
      <c r="MP158" s="1047">
        <f>MP157*0.7</f>
        <v>1000</v>
      </c>
      <c r="MQ158" s="1047">
        <f>MQ157*0.7</f>
        <v>1000</v>
      </c>
      <c r="MR158" s="1047">
        <f>MR157*0.7</f>
        <v>1000</v>
      </c>
      <c r="MS158" s="1047">
        <f>MS157*0.7</f>
        <v>1000</v>
      </c>
      <c r="MT158" s="1047">
        <f>MT157*0.7</f>
        <v>1000</v>
      </c>
      <c r="MU158" s="1047">
        <f>MU157*0.7</f>
        <v>1000</v>
      </c>
      <c r="MV158" s="1047">
        <f>MV157*0.7</f>
        <v>1000</v>
      </c>
      <c r="MW158" s="1047">
        <f>MW157*0.7</f>
        <v>1000</v>
      </c>
      <c r="MX158" s="1047">
        <f>MX157*0.7</f>
        <v>1000</v>
      </c>
      <c r="MY158" s="1047">
        <f>MY157*0.7</f>
        <v>1000</v>
      </c>
      <c r="MZ158" s="1047">
        <f>MZ157*0.7</f>
        <v>1000</v>
      </c>
      <c r="NA158" s="1047">
        <f>NA157*0.7</f>
        <v>1000</v>
      </c>
      <c r="NB158" s="330"/>
      <c r="NC158" s="330"/>
    </row>
    <row r="159" spans="1:367" ht="12.75">
      <c r="A159" s="64" t="s">
        <v>618</v>
      </c>
      <c r="B159" s="68"/>
      <c r="C159" s="68"/>
      <c r="D159" s="68"/>
      <c r="E159" s="68"/>
      <c r="F159" s="68"/>
      <c r="G159" s="68"/>
      <c r="H159" s="68"/>
      <c r="I159" s="68"/>
      <c r="J159" s="68"/>
      <c r="K159" s="68"/>
      <c r="L159" s="68"/>
      <c r="M159" s="68"/>
      <c r="N159" s="68"/>
      <c r="O159" s="68"/>
      <c r="P159" s="68"/>
      <c r="Q159" s="68"/>
      <c r="R159" s="68"/>
      <c r="S159" s="68"/>
      <c r="T159" s="68"/>
      <c r="U159" s="68"/>
      <c r="V159" s="68"/>
      <c r="W159" s="68"/>
      <c r="X159" s="68"/>
      <c r="Y159" s="68"/>
      <c r="Z159" s="68"/>
      <c r="AA159" s="68"/>
      <c r="AB159" s="68"/>
      <c r="AC159" s="68"/>
      <c r="AD159" s="68"/>
      <c r="AE159" s="68"/>
      <c r="AF159" s="68"/>
      <c r="AG159" s="68"/>
      <c r="AH159" s="68"/>
      <c r="AI159" s="68"/>
      <c r="AJ159" s="68"/>
      <c r="AK159" s="68"/>
      <c r="AL159" s="68"/>
      <c r="AM159" s="68"/>
      <c r="AN159" s="68"/>
      <c r="AO159" s="68"/>
      <c r="AP159" s="68"/>
      <c r="AQ159" s="68"/>
      <c r="AR159" s="68"/>
      <c r="AS159" s="68"/>
      <c r="AT159" s="68"/>
      <c r="AU159" s="68"/>
      <c r="AV159" s="68"/>
      <c r="AW159" s="68"/>
      <c r="AX159" s="68"/>
      <c r="AY159" s="68"/>
      <c r="AZ159" s="68"/>
      <c r="BA159" s="68"/>
      <c r="BB159" s="68"/>
      <c r="BC159" s="68"/>
      <c r="BD159" s="68"/>
      <c r="BE159" s="68"/>
      <c r="BF159" s="68"/>
      <c r="BG159" s="68"/>
      <c r="BH159" s="68"/>
      <c r="BI159" s="68"/>
      <c r="BJ159" s="68"/>
      <c r="BK159" s="68"/>
      <c r="BL159" s="68"/>
      <c r="BM159" s="68"/>
      <c r="BN159" s="68"/>
      <c r="BO159" s="68"/>
      <c r="BP159" s="68"/>
      <c r="BQ159" s="68"/>
      <c r="BR159" s="68"/>
      <c r="BS159" s="68"/>
      <c r="BT159" s="68"/>
      <c r="BU159" s="68"/>
      <c r="BV159" s="68"/>
      <c r="BW159" s="68"/>
      <c r="BX159" s="68"/>
      <c r="BY159" s="68"/>
      <c r="BZ159" s="68"/>
      <c r="CA159" s="68"/>
      <c r="CB159" s="68"/>
      <c r="CC159" s="68"/>
      <c r="CD159" s="68"/>
      <c r="CE159" s="68"/>
      <c r="CF159" s="68"/>
      <c r="CG159" s="68"/>
      <c r="CH159" s="68"/>
      <c r="CI159" s="68"/>
      <c r="CJ159" s="68"/>
      <c r="CK159" s="68"/>
      <c r="CL159" s="68"/>
      <c r="CM159" s="68"/>
      <c r="CN159" s="68"/>
      <c r="CO159" s="68"/>
      <c r="CP159" s="68"/>
      <c r="CQ159" s="68"/>
      <c r="CR159" s="68"/>
      <c r="CS159" s="68"/>
      <c r="CT159" s="68"/>
      <c r="CU159" s="68"/>
      <c r="CV159" s="68"/>
      <c r="CW159" s="68"/>
      <c r="CX159" s="68"/>
      <c r="CY159" s="68"/>
      <c r="CZ159" s="68"/>
      <c r="DA159" s="68"/>
      <c r="DB159" s="68"/>
      <c r="DC159" s="68"/>
      <c r="DD159" s="68"/>
      <c r="DE159" s="68"/>
      <c r="DF159" s="68"/>
      <c r="DG159" s="68"/>
      <c r="DH159" s="68"/>
      <c r="DI159" s="68"/>
      <c r="DJ159" s="68"/>
      <c r="DK159" s="68"/>
      <c r="DL159" s="68"/>
      <c r="DM159" s="68"/>
      <c r="DN159" s="68"/>
      <c r="DO159" s="68"/>
      <c r="DP159" s="68"/>
      <c r="DQ159" s="68"/>
      <c r="DR159" s="68"/>
      <c r="DS159" s="68"/>
      <c r="DT159" s="68"/>
      <c r="DU159" s="68"/>
      <c r="DV159" s="68"/>
      <c r="DW159" s="68"/>
      <c r="DX159" s="68"/>
      <c r="DY159" s="68"/>
      <c r="DZ159" s="68"/>
      <c r="EA159" s="68"/>
      <c r="EB159" s="68"/>
      <c r="EC159" s="68"/>
      <c r="ED159" s="68"/>
      <c r="EE159" s="900"/>
      <c r="EF159" s="68"/>
      <c r="EG159" s="68"/>
      <c r="EH159" s="68"/>
      <c r="EI159" s="68"/>
      <c r="EJ159" s="68"/>
      <c r="EK159" s="68"/>
      <c r="EL159" s="68"/>
      <c r="EM159" s="68"/>
      <c r="EN159" s="68"/>
      <c r="EO159" s="68"/>
      <c r="EP159" s="68"/>
      <c r="EQ159" s="68"/>
      <c r="ER159" s="68"/>
      <c r="ES159" s="68"/>
      <c r="ET159" s="68"/>
      <c r="EU159" s="68"/>
      <c r="EV159" s="68"/>
      <c r="EW159" s="68"/>
      <c r="EX159" s="68"/>
      <c r="EY159" s="68"/>
      <c r="EZ159" s="68"/>
      <c r="FA159" s="68"/>
      <c r="FB159" s="68"/>
      <c r="FC159" s="68"/>
      <c r="FD159" s="68"/>
      <c r="FE159" s="68"/>
      <c r="FF159" s="68"/>
      <c r="FG159" s="68"/>
      <c r="FH159" s="68"/>
      <c r="FI159" s="68"/>
      <c r="FJ159" s="68"/>
      <c r="FK159" s="68"/>
      <c r="FL159" s="68"/>
      <c r="FM159" s="68"/>
      <c r="FN159" s="68"/>
      <c r="FO159" s="68"/>
      <c r="FP159" s="68"/>
      <c r="FQ159" s="68"/>
      <c r="FR159" s="68"/>
      <c r="FS159" s="68"/>
      <c r="FT159" s="68"/>
      <c r="FU159" s="68"/>
      <c r="FV159" s="68"/>
      <c r="FW159" s="68"/>
      <c r="FX159" s="68"/>
      <c r="FY159" s="68"/>
      <c r="FZ159" s="68"/>
      <c r="GA159" s="68"/>
      <c r="GB159" s="68"/>
      <c r="GC159" s="68"/>
      <c r="GD159" s="68"/>
      <c r="GE159" s="68"/>
      <c r="GF159" s="68"/>
      <c r="GG159" s="68"/>
      <c r="GH159" s="68"/>
      <c r="GI159" s="68"/>
      <c r="GJ159" s="68"/>
      <c r="GK159" s="68"/>
      <c r="GL159" s="68"/>
      <c r="GM159" s="68"/>
      <c r="GN159" s="68"/>
      <c r="GO159" s="68"/>
      <c r="GP159" s="68"/>
      <c r="GQ159" s="68"/>
      <c r="GR159" s="68"/>
      <c r="GS159" s="68"/>
      <c r="GT159" s="68"/>
      <c r="GU159" s="68"/>
      <c r="GV159" s="68"/>
      <c r="GW159" s="68"/>
      <c r="GX159" s="68"/>
      <c r="GY159" s="68"/>
      <c r="GZ159" s="68"/>
      <c r="HA159" s="68"/>
      <c r="HB159" s="68"/>
      <c r="HC159" s="68"/>
      <c r="HD159" s="68"/>
      <c r="HE159" s="68"/>
      <c r="HF159" s="68"/>
      <c r="HG159" s="68"/>
      <c r="HH159" s="68"/>
      <c r="HI159" s="68"/>
      <c r="HJ159" s="68"/>
      <c r="HK159" s="68"/>
      <c r="HL159" s="68"/>
      <c r="HM159" s="68"/>
      <c r="HN159" s="68"/>
      <c r="HO159" s="68"/>
      <c r="HP159" s="68"/>
      <c r="HQ159" s="68"/>
      <c r="HR159" s="68"/>
      <c r="HS159" s="68"/>
      <c r="HT159" s="68"/>
      <c r="HU159" s="68"/>
      <c r="HV159" s="68"/>
      <c r="HW159" s="68"/>
      <c r="HX159" s="68"/>
      <c r="HY159" s="68"/>
      <c r="HZ159" s="68"/>
      <c r="IA159" s="68"/>
      <c r="IB159" s="68"/>
      <c r="IC159" s="68"/>
      <c r="ID159" s="68"/>
      <c r="IE159" s="68"/>
      <c r="IF159" s="68"/>
      <c r="IG159" s="68"/>
      <c r="IH159" s="68"/>
      <c r="II159" s="68"/>
      <c r="IJ159" s="68"/>
      <c r="IK159" s="68"/>
      <c r="IL159" s="68"/>
      <c r="IM159" s="68"/>
      <c r="IN159" s="68"/>
      <c r="IO159" s="68"/>
      <c r="IP159" s="68"/>
      <c r="IQ159" s="68"/>
      <c r="IR159" s="68"/>
      <c r="IS159" s="68"/>
      <c r="IT159" s="68"/>
      <c r="IU159" s="68"/>
      <c r="IV159" s="68"/>
      <c r="IW159" s="68"/>
      <c r="IX159" s="68"/>
      <c r="IY159" s="68"/>
      <c r="IZ159" s="68"/>
      <c r="JA159" s="68"/>
      <c r="JB159" s="68"/>
      <c r="JC159" s="68"/>
      <c r="JD159" s="68"/>
      <c r="JE159" s="68"/>
      <c r="JF159" s="68"/>
      <c r="JG159" s="68"/>
      <c r="JH159" s="68"/>
      <c r="JI159" s="68"/>
      <c r="JJ159" s="68"/>
      <c r="JK159" s="68"/>
      <c r="JL159" s="68"/>
      <c r="JM159" s="68"/>
      <c r="JN159" s="68"/>
      <c r="JO159" s="68"/>
      <c r="JP159" s="68"/>
      <c r="JQ159" s="68"/>
      <c r="JR159" s="68"/>
      <c r="JS159" s="68"/>
      <c r="JT159" s="68"/>
      <c r="JU159" s="68"/>
      <c r="JV159" s="68"/>
      <c r="JW159" s="68"/>
      <c r="JX159" s="68"/>
      <c r="JY159" s="68"/>
      <c r="JZ159" s="68"/>
      <c r="KA159" s="68"/>
      <c r="KB159" s="68"/>
      <c r="KC159" s="68"/>
      <c r="KD159" s="68"/>
      <c r="KE159" s="68"/>
      <c r="KF159" s="68"/>
      <c r="KG159" s="68"/>
      <c r="KH159" s="68"/>
      <c r="KI159" s="68"/>
      <c r="KJ159" s="68"/>
      <c r="KK159" s="68"/>
      <c r="KL159" s="68"/>
      <c r="KM159" s="68"/>
      <c r="KN159" s="1471"/>
      <c r="KO159" s="68"/>
      <c r="KP159" s="68"/>
      <c r="KQ159" s="68"/>
      <c r="KR159" s="68"/>
      <c r="KS159" s="68"/>
      <c r="KT159" s="68"/>
      <c r="KU159" s="68"/>
      <c r="KV159" s="68"/>
      <c r="KW159" s="68"/>
      <c r="KX159" s="68"/>
      <c r="KY159" s="68"/>
      <c r="KZ159" s="68"/>
      <c r="LA159" s="68"/>
      <c r="LB159" s="68"/>
      <c r="LC159" s="68"/>
      <c r="LD159" s="68"/>
      <c r="LE159" s="68"/>
      <c r="LF159" s="68"/>
      <c r="LG159" s="68"/>
      <c r="LH159" s="68"/>
      <c r="LI159" s="68"/>
      <c r="LJ159" s="68"/>
      <c r="LK159" s="68"/>
      <c r="LL159" s="68"/>
      <c r="LM159" s="68"/>
      <c r="LN159" s="68"/>
      <c r="LO159" s="68"/>
      <c r="LP159" s="68"/>
      <c r="LQ159" s="68"/>
      <c r="LR159" s="68"/>
      <c r="LS159" s="68"/>
      <c r="LT159" s="68"/>
      <c r="LU159" s="68"/>
      <c r="LV159" s="68"/>
      <c r="LW159" s="68"/>
      <c r="LX159" s="68"/>
      <c r="LY159" s="68"/>
      <c r="LZ159" s="68"/>
      <c r="MA159" s="68"/>
      <c r="MB159" s="68"/>
      <c r="MC159" s="68"/>
      <c r="MD159" s="68"/>
      <c r="ME159" s="68"/>
      <c r="MF159" s="68"/>
      <c r="MG159" s="68"/>
      <c r="MH159" s="1047">
        <f>MH158/9/70</f>
        <v>2.6666666666666665</v>
      </c>
      <c r="MI159" s="1047">
        <f>MI158/9/70</f>
        <v>2.6666666666666665</v>
      </c>
      <c r="MJ159" s="1047">
        <v>1</v>
      </c>
      <c r="MK159" s="1047">
        <f>MK158/9/70</f>
        <v>2.6666666666666665</v>
      </c>
      <c r="ML159" s="1047">
        <f>ML158/9/70</f>
        <v>2.6666666666666665</v>
      </c>
      <c r="MM159" s="1047">
        <f>MM158/9/70</f>
        <v>2.2222222222222219</v>
      </c>
      <c r="MN159" s="1047">
        <f>MN158/9/70</f>
        <v>1.5873015873015874</v>
      </c>
      <c r="MO159" s="1047">
        <f>MO158/9/70</f>
        <v>1.5873015873015874</v>
      </c>
      <c r="MP159" s="1047">
        <f>MP158/9/70</f>
        <v>1.5873015873015874</v>
      </c>
      <c r="MQ159" s="1047">
        <f>MQ158/9/70</f>
        <v>1.5873015873015874</v>
      </c>
      <c r="MR159" s="1047">
        <f>MR158/9/70</f>
        <v>1.5873015873015874</v>
      </c>
      <c r="MS159" s="1047">
        <f>MS158/9/70</f>
        <v>1.5873015873015874</v>
      </c>
      <c r="MT159" s="1047">
        <f>MT158/9/70</f>
        <v>1.5873015873015874</v>
      </c>
      <c r="MU159" s="1047">
        <f>MU158/9/70</f>
        <v>1.5873015873015874</v>
      </c>
      <c r="MV159" s="1047">
        <f>MV158/9/70</f>
        <v>1.5873015873015874</v>
      </c>
      <c r="MW159" s="1047">
        <f>MW158/9/70</f>
        <v>1.5873015873015874</v>
      </c>
      <c r="MX159" s="1047">
        <f>MX158/9/70</f>
        <v>1.5873015873015874</v>
      </c>
      <c r="MY159" s="1047">
        <f>MY158/9/70</f>
        <v>1.5873015873015874</v>
      </c>
      <c r="MZ159" s="1047">
        <f>MZ158/9/70</f>
        <v>1.5873015873015874</v>
      </c>
      <c r="NA159" s="1047">
        <f>NA158/9/70</f>
        <v>1.5873015873015874</v>
      </c>
    </row>
    <row r="160" spans="1:367" ht="12.75">
      <c r="A160" s="64" t="s">
        <v>619</v>
      </c>
      <c r="B160" s="68"/>
      <c r="C160" s="68"/>
      <c r="D160" s="68"/>
      <c r="E160" s="68"/>
      <c r="F160" s="68"/>
      <c r="G160" s="68"/>
      <c r="H160" s="68"/>
      <c r="I160" s="68"/>
      <c r="J160" s="68"/>
      <c r="K160" s="68"/>
      <c r="L160" s="68"/>
      <c r="M160" s="68"/>
      <c r="N160" s="68"/>
      <c r="O160" s="68"/>
      <c r="P160" s="68"/>
      <c r="Q160" s="68"/>
      <c r="R160" s="68"/>
      <c r="S160" s="68"/>
      <c r="T160" s="68"/>
      <c r="U160" s="68"/>
      <c r="V160" s="68"/>
      <c r="W160" s="68"/>
      <c r="X160" s="68"/>
      <c r="Y160" s="68"/>
      <c r="Z160" s="68"/>
      <c r="AA160" s="68"/>
      <c r="AB160" s="68"/>
      <c r="AC160" s="68"/>
      <c r="AD160" s="68"/>
      <c r="AE160" s="68"/>
      <c r="AF160" s="68"/>
      <c r="AG160" s="68"/>
      <c r="AH160" s="68"/>
      <c r="AI160" s="68"/>
      <c r="AJ160" s="68"/>
      <c r="AK160" s="68"/>
      <c r="AL160" s="68"/>
      <c r="AM160" s="68"/>
      <c r="AN160" s="68"/>
      <c r="AO160" s="68"/>
      <c r="AP160" s="68"/>
      <c r="AQ160" s="68"/>
      <c r="AR160" s="68"/>
      <c r="AS160" s="68"/>
      <c r="AT160" s="68"/>
      <c r="AU160" s="68"/>
      <c r="AV160" s="68"/>
      <c r="AW160" s="68"/>
      <c r="AX160" s="68"/>
      <c r="AY160" s="68"/>
      <c r="AZ160" s="68"/>
      <c r="BA160" s="68"/>
      <c r="BB160" s="68"/>
      <c r="BC160" s="68"/>
      <c r="BD160" s="68"/>
      <c r="BE160" s="68"/>
      <c r="BF160" s="68"/>
      <c r="BG160" s="68"/>
      <c r="BH160" s="68"/>
      <c r="BI160" s="68"/>
      <c r="BJ160" s="68"/>
      <c r="BK160" s="68"/>
      <c r="BL160" s="68"/>
      <c r="BM160" s="68"/>
      <c r="BN160" s="68"/>
      <c r="BO160" s="68"/>
      <c r="BP160" s="68"/>
      <c r="BQ160" s="68"/>
      <c r="BR160" s="68"/>
      <c r="BS160" s="68"/>
      <c r="BT160" s="68"/>
      <c r="BU160" s="68"/>
      <c r="BV160" s="68"/>
      <c r="BW160" s="68"/>
      <c r="BX160" s="68"/>
      <c r="BY160" s="68"/>
      <c r="BZ160" s="68"/>
      <c r="CA160" s="68"/>
      <c r="CB160" s="68"/>
      <c r="CC160" s="68"/>
      <c r="CD160" s="68"/>
      <c r="CE160" s="68"/>
      <c r="CF160" s="68"/>
      <c r="CG160" s="68"/>
      <c r="CH160" s="68"/>
      <c r="CI160" s="68"/>
      <c r="CJ160" s="68"/>
      <c r="CK160" s="68"/>
      <c r="CL160" s="68"/>
      <c r="CM160" s="68"/>
      <c r="CN160" s="68"/>
      <c r="CO160" s="68"/>
      <c r="CP160" s="68"/>
      <c r="CQ160" s="68"/>
      <c r="CR160" s="68"/>
      <c r="CS160" s="68"/>
      <c r="CT160" s="68"/>
      <c r="CU160" s="68"/>
      <c r="CV160" s="68"/>
      <c r="CW160" s="68"/>
      <c r="CX160" s="68"/>
      <c r="CY160" s="68"/>
      <c r="CZ160" s="68"/>
      <c r="DA160" s="68"/>
      <c r="DB160" s="68"/>
      <c r="DC160" s="68"/>
      <c r="DD160" s="68"/>
      <c r="DE160" s="68"/>
      <c r="DF160" s="68"/>
      <c r="DG160" s="68"/>
      <c r="DH160" s="68"/>
      <c r="DI160" s="68"/>
      <c r="DJ160" s="68"/>
      <c r="DK160" s="68"/>
      <c r="DL160" s="68"/>
      <c r="DM160" s="68"/>
      <c r="DN160" s="68"/>
      <c r="DO160" s="68"/>
      <c r="DP160" s="68"/>
      <c r="DQ160" s="68"/>
      <c r="DR160" s="68"/>
      <c r="DS160" s="68"/>
      <c r="DT160" s="68"/>
      <c r="DU160" s="68"/>
      <c r="DV160" s="68"/>
      <c r="DW160" s="68"/>
      <c r="DX160" s="68"/>
      <c r="DY160" s="68"/>
      <c r="DZ160" s="68"/>
      <c r="EA160" s="68"/>
      <c r="EB160" s="68"/>
      <c r="EC160" s="68"/>
      <c r="ED160" s="68"/>
      <c r="EE160" s="900"/>
      <c r="EF160" s="68"/>
      <c r="EG160" s="68"/>
      <c r="EH160" s="68"/>
      <c r="EI160" s="68"/>
      <c r="EJ160" s="68"/>
      <c r="EK160" s="68"/>
      <c r="EL160" s="68"/>
      <c r="EM160" s="68"/>
      <c r="EN160" s="68"/>
      <c r="EO160" s="68"/>
      <c r="EP160" s="68"/>
      <c r="EQ160" s="68"/>
      <c r="ER160" s="68"/>
      <c r="ES160" s="68"/>
      <c r="ET160" s="68"/>
      <c r="EU160" s="68"/>
      <c r="EV160" s="68"/>
      <c r="EW160" s="68"/>
      <c r="EX160" s="68"/>
      <c r="EY160" s="68"/>
      <c r="EZ160" s="68"/>
      <c r="FA160" s="68"/>
      <c r="FB160" s="68"/>
      <c r="FC160" s="68"/>
      <c r="FD160" s="68"/>
      <c r="FE160" s="68"/>
      <c r="FF160" s="68"/>
      <c r="FG160" s="68"/>
      <c r="FH160" s="68"/>
      <c r="FI160" s="68"/>
      <c r="FJ160" s="68"/>
      <c r="FK160" s="68"/>
      <c r="FL160" s="68"/>
      <c r="FM160" s="68"/>
      <c r="FN160" s="68"/>
      <c r="FO160" s="68"/>
      <c r="FP160" s="68"/>
      <c r="FQ160" s="68"/>
      <c r="FR160" s="68"/>
      <c r="FS160" s="68"/>
      <c r="FT160" s="68"/>
      <c r="FU160" s="68"/>
      <c r="FV160" s="68"/>
      <c r="FW160" s="68"/>
      <c r="FX160" s="68"/>
      <c r="FY160" s="68"/>
      <c r="FZ160" s="68"/>
      <c r="GA160" s="68"/>
      <c r="GB160" s="68"/>
      <c r="GC160" s="68"/>
      <c r="GD160" s="68"/>
      <c r="GE160" s="68"/>
      <c r="GF160" s="68"/>
      <c r="GG160" s="68"/>
      <c r="GH160" s="68"/>
      <c r="GI160" s="68"/>
      <c r="GJ160" s="68"/>
      <c r="GK160" s="68"/>
      <c r="GL160" s="68"/>
      <c r="GM160" s="68"/>
      <c r="GN160" s="68"/>
      <c r="GO160" s="68"/>
      <c r="GP160" s="68"/>
      <c r="GQ160" s="68"/>
      <c r="GR160" s="68"/>
      <c r="GS160" s="68"/>
      <c r="GT160" s="68"/>
      <c r="GU160" s="68"/>
      <c r="GV160" s="68"/>
      <c r="GW160" s="68"/>
      <c r="GX160" s="68"/>
      <c r="GY160" s="68"/>
      <c r="GZ160" s="68"/>
      <c r="HA160" s="68"/>
      <c r="HB160" s="68"/>
      <c r="HC160" s="68"/>
      <c r="HD160" s="68"/>
      <c r="HE160" s="68"/>
      <c r="HF160" s="68"/>
      <c r="HG160" s="68"/>
      <c r="HH160" s="68"/>
      <c r="HI160" s="68"/>
      <c r="HJ160" s="68"/>
      <c r="HK160" s="68"/>
      <c r="HL160" s="68"/>
      <c r="HM160" s="68"/>
      <c r="HN160" s="68"/>
      <c r="HO160" s="68"/>
      <c r="HP160" s="68"/>
      <c r="HQ160" s="68"/>
      <c r="HR160" s="68"/>
      <c r="HS160" s="68"/>
      <c r="HT160" s="68"/>
      <c r="HU160" s="68"/>
      <c r="HV160" s="68"/>
      <c r="HW160" s="68"/>
      <c r="HX160" s="68"/>
      <c r="HY160" s="68"/>
      <c r="HZ160" s="68"/>
      <c r="IA160" s="68"/>
      <c r="IB160" s="68"/>
      <c r="IC160" s="68"/>
      <c r="ID160" s="68"/>
      <c r="IE160" s="68"/>
      <c r="IF160" s="68"/>
      <c r="IG160" s="68"/>
      <c r="IH160" s="68"/>
      <c r="II160" s="68"/>
      <c r="IJ160" s="68"/>
      <c r="IK160" s="68"/>
      <c r="IL160" s="68"/>
      <c r="IM160" s="68"/>
      <c r="IN160" s="68"/>
      <c r="IO160" s="68"/>
      <c r="IP160" s="68"/>
      <c r="IQ160" s="68"/>
      <c r="IR160" s="68"/>
      <c r="IS160" s="68"/>
      <c r="IT160" s="68"/>
      <c r="IU160" s="68"/>
      <c r="IV160" s="68"/>
      <c r="IW160" s="68"/>
      <c r="IX160" s="68"/>
      <c r="IY160" s="68"/>
      <c r="IZ160" s="68"/>
      <c r="JA160" s="68"/>
      <c r="JB160" s="68"/>
      <c r="JC160" s="68"/>
      <c r="JD160" s="68"/>
      <c r="JE160" s="68"/>
      <c r="JF160" s="68"/>
      <c r="JG160" s="68"/>
      <c r="JH160" s="68"/>
      <c r="JI160" s="68"/>
      <c r="JJ160" s="68"/>
      <c r="JK160" s="68"/>
      <c r="JL160" s="68"/>
      <c r="JM160" s="68"/>
      <c r="JN160" s="68"/>
      <c r="JO160" s="68"/>
      <c r="JP160" s="68"/>
      <c r="JQ160" s="68"/>
      <c r="JR160" s="68"/>
      <c r="JS160" s="68"/>
      <c r="JT160" s="68"/>
      <c r="JU160" s="68"/>
      <c r="JV160" s="68"/>
      <c r="JW160" s="68"/>
      <c r="JX160" s="68"/>
      <c r="JY160" s="68"/>
      <c r="JZ160" s="68"/>
      <c r="KA160" s="68"/>
      <c r="KB160" s="68"/>
      <c r="KC160" s="68"/>
      <c r="KD160" s="68"/>
      <c r="KE160" s="68"/>
      <c r="KF160" s="68"/>
      <c r="KG160" s="68"/>
      <c r="KH160" s="68"/>
      <c r="KI160" s="68"/>
      <c r="KJ160" s="68"/>
      <c r="KK160" s="68"/>
      <c r="KL160" s="68"/>
      <c r="KM160" s="68"/>
      <c r="KN160" s="1471"/>
      <c r="KO160" s="68"/>
      <c r="KP160" s="68"/>
      <c r="KQ160" s="68"/>
      <c r="KR160" s="68"/>
      <c r="KS160" s="68"/>
      <c r="KT160" s="68"/>
      <c r="KU160" s="68"/>
      <c r="KV160" s="68"/>
      <c r="KW160" s="68"/>
      <c r="KX160" s="68"/>
      <c r="KY160" s="68"/>
      <c r="KZ160" s="68"/>
      <c r="LA160" s="68"/>
      <c r="LB160" s="68"/>
      <c r="LC160" s="68"/>
      <c r="LD160" s="68"/>
      <c r="LE160" s="68"/>
      <c r="LF160" s="68"/>
      <c r="LG160" s="68"/>
      <c r="LH160" s="68"/>
      <c r="LI160" s="68"/>
      <c r="LJ160" s="68"/>
      <c r="LK160" s="68"/>
      <c r="LL160" s="68"/>
      <c r="LM160" s="68"/>
      <c r="LN160" s="68"/>
      <c r="LO160" s="68"/>
      <c r="LP160" s="68"/>
      <c r="LQ160" s="68"/>
      <c r="LR160" s="68"/>
      <c r="LS160" s="68"/>
      <c r="LT160" s="68"/>
      <c r="LU160" s="68"/>
      <c r="LV160" s="68"/>
      <c r="LW160" s="68"/>
      <c r="LX160" s="68"/>
      <c r="LY160" s="68"/>
      <c r="LZ160" s="68"/>
      <c r="MA160" s="68"/>
      <c r="MB160" s="68"/>
      <c r="MC160" s="68"/>
      <c r="MD160" s="68"/>
      <c r="ME160" s="68"/>
      <c r="MF160" s="68"/>
      <c r="MG160" s="68"/>
      <c r="MH160" s="1047">
        <f>MH157*0.3</f>
        <v>720</v>
      </c>
      <c r="MI160" s="1047">
        <f>MI157*0.3</f>
        <v>720</v>
      </c>
      <c r="MJ160" s="1047">
        <f>MJ157*0.3</f>
        <v>720</v>
      </c>
      <c r="MK160" s="1047">
        <f>MK157*0.3</f>
        <v>720</v>
      </c>
      <c r="ML160" s="1047">
        <f>ML157*0.3</f>
        <v>720</v>
      </c>
      <c r="MM160" s="1047">
        <f>MM157*0.3</f>
        <v>600</v>
      </c>
      <c r="MN160" s="1047">
        <f>MN157*0.3</f>
        <v>428.57142857142861</v>
      </c>
      <c r="MO160" s="1047">
        <f>MO157*0.3</f>
        <v>428.57142857142861</v>
      </c>
      <c r="MP160" s="1047">
        <f>MP157*0.3</f>
        <v>428.57142857142861</v>
      </c>
      <c r="MQ160" s="1047">
        <f>MQ157*0.3</f>
        <v>428.57142857142861</v>
      </c>
      <c r="MR160" s="1047">
        <f>MR157*0.3</f>
        <v>428.57142857142861</v>
      </c>
      <c r="MS160" s="1047">
        <f>MS157*0.3</f>
        <v>428.57142857142861</v>
      </c>
      <c r="MT160" s="1047">
        <f>MT157*0.3</f>
        <v>428.57142857142861</v>
      </c>
      <c r="MU160" s="1047">
        <f>MU157*0.3</f>
        <v>428.57142857142861</v>
      </c>
      <c r="MV160" s="1047">
        <f>MV157*0.3</f>
        <v>428.57142857142861</v>
      </c>
      <c r="MW160" s="1047">
        <f>MW157*0.3</f>
        <v>428.57142857142861</v>
      </c>
      <c r="MX160" s="1047">
        <f>MX157*0.3</f>
        <v>428.57142857142861</v>
      </c>
      <c r="MY160" s="1047">
        <f>MY157*0.3</f>
        <v>428.57142857142861</v>
      </c>
      <c r="MZ160" s="1047">
        <f>MZ157*0.3</f>
        <v>428.57142857142861</v>
      </c>
      <c r="NA160" s="1047">
        <f>NA157*0.3</f>
        <v>428.57142857142861</v>
      </c>
      <c r="NB160" s="330"/>
      <c r="NC160" s="330"/>
    </row>
    <row r="161" spans="1:367" ht="12.75">
      <c r="A161" s="82" t="s">
        <v>620</v>
      </c>
      <c r="B161" s="245"/>
      <c r="C161" s="245"/>
      <c r="D161" s="245"/>
      <c r="E161" s="245"/>
      <c r="F161" s="245"/>
      <c r="G161" s="245"/>
      <c r="H161" s="245"/>
      <c r="I161" s="245"/>
      <c r="J161" s="245"/>
      <c r="K161" s="245"/>
      <c r="L161" s="245"/>
      <c r="M161" s="245"/>
      <c r="N161" s="245"/>
      <c r="O161" s="245"/>
      <c r="P161" s="245"/>
      <c r="Q161" s="245"/>
      <c r="R161" s="245"/>
      <c r="S161" s="245"/>
      <c r="T161" s="245"/>
      <c r="U161" s="245"/>
      <c r="V161" s="245"/>
      <c r="W161" s="245"/>
      <c r="X161" s="245"/>
      <c r="Y161" s="245"/>
      <c r="Z161" s="245"/>
      <c r="AA161" s="245"/>
      <c r="AB161" s="245"/>
      <c r="AC161" s="245"/>
      <c r="AD161" s="245"/>
      <c r="AE161" s="245"/>
      <c r="AF161" s="245"/>
      <c r="AG161" s="245"/>
      <c r="AH161" s="245"/>
      <c r="AI161" s="245"/>
      <c r="AJ161" s="245"/>
      <c r="AK161" s="245"/>
      <c r="AL161" s="245"/>
      <c r="AM161" s="245"/>
      <c r="AN161" s="245"/>
      <c r="AO161" s="245"/>
      <c r="AP161" s="245"/>
      <c r="AQ161" s="245"/>
      <c r="AR161" s="245"/>
      <c r="AS161" s="245"/>
      <c r="AT161" s="245"/>
      <c r="AU161" s="245"/>
      <c r="AV161" s="245"/>
      <c r="AW161" s="245"/>
      <c r="AX161" s="245"/>
      <c r="AY161" s="245"/>
      <c r="AZ161" s="245"/>
      <c r="BA161" s="245"/>
      <c r="BB161" s="245"/>
      <c r="BC161" s="245"/>
      <c r="BD161" s="245"/>
      <c r="BE161" s="245"/>
      <c r="BF161" s="245"/>
      <c r="BG161" s="245"/>
      <c r="BH161" s="245"/>
      <c r="BI161" s="245"/>
      <c r="BJ161" s="245"/>
      <c r="BK161" s="245"/>
      <c r="BL161" s="245"/>
      <c r="BM161" s="245"/>
      <c r="BN161" s="245"/>
      <c r="BO161" s="245"/>
      <c r="BP161" s="245"/>
      <c r="BQ161" s="245"/>
      <c r="BR161" s="245"/>
      <c r="BS161" s="245"/>
      <c r="BT161" s="245"/>
      <c r="BU161" s="245"/>
      <c r="BV161" s="245"/>
      <c r="BW161" s="245"/>
      <c r="BX161" s="245"/>
      <c r="BY161" s="245"/>
      <c r="BZ161" s="245"/>
      <c r="CA161" s="245"/>
      <c r="CB161" s="245"/>
      <c r="CC161" s="245"/>
      <c r="CD161" s="245"/>
      <c r="CE161" s="245"/>
      <c r="CF161" s="245"/>
      <c r="CG161" s="245"/>
      <c r="CH161" s="245"/>
      <c r="CI161" s="245"/>
      <c r="CJ161" s="245"/>
      <c r="CK161" s="245"/>
      <c r="CL161" s="245"/>
      <c r="CM161" s="245"/>
      <c r="CN161" s="245"/>
      <c r="CO161" s="245"/>
      <c r="CP161" s="245"/>
      <c r="CQ161" s="245"/>
      <c r="CR161" s="245"/>
      <c r="CS161" s="245"/>
      <c r="CT161" s="245"/>
      <c r="CU161" s="245"/>
      <c r="CV161" s="245"/>
      <c r="CW161" s="245"/>
      <c r="CX161" s="245"/>
      <c r="CY161" s="245"/>
      <c r="CZ161" s="245"/>
      <c r="DA161" s="245"/>
      <c r="DB161" s="245"/>
      <c r="DC161" s="245"/>
      <c r="DD161" s="245"/>
      <c r="DE161" s="245"/>
      <c r="DF161" s="245"/>
      <c r="DG161" s="245"/>
      <c r="DH161" s="245"/>
      <c r="DI161" s="245"/>
      <c r="DJ161" s="245"/>
      <c r="DK161" s="245"/>
      <c r="DL161" s="245"/>
      <c r="DM161" s="245"/>
      <c r="DN161" s="245"/>
      <c r="DO161" s="245"/>
      <c r="DP161" s="245"/>
      <c r="DQ161" s="245"/>
      <c r="DR161" s="245"/>
      <c r="DS161" s="245"/>
      <c r="DT161" s="245"/>
      <c r="DU161" s="245"/>
      <c r="DV161" s="245"/>
      <c r="DW161" s="245"/>
      <c r="DX161" s="245"/>
      <c r="DY161" s="245"/>
      <c r="DZ161" s="245"/>
      <c r="EA161" s="245"/>
      <c r="EB161" s="245"/>
      <c r="EC161" s="245"/>
      <c r="ED161" s="245"/>
      <c r="EE161" s="1554"/>
      <c r="EF161" s="245"/>
      <c r="EG161" s="245"/>
      <c r="EH161" s="245"/>
      <c r="EI161" s="245"/>
      <c r="EJ161" s="245"/>
      <c r="EK161" s="245"/>
      <c r="EL161" s="245"/>
      <c r="EM161" s="245"/>
      <c r="EN161" s="245"/>
      <c r="EO161" s="245"/>
      <c r="EP161" s="245"/>
      <c r="EQ161" s="245"/>
      <c r="ER161" s="245"/>
      <c r="ES161" s="245"/>
      <c r="ET161" s="245"/>
      <c r="EU161" s="245"/>
      <c r="EV161" s="245"/>
      <c r="EW161" s="245"/>
      <c r="EX161" s="245"/>
      <c r="EY161" s="245"/>
      <c r="EZ161" s="245"/>
      <c r="FA161" s="245"/>
      <c r="FB161" s="245"/>
      <c r="FC161" s="245"/>
      <c r="FD161" s="245"/>
      <c r="FE161" s="245"/>
      <c r="FF161" s="245"/>
      <c r="FG161" s="245"/>
      <c r="FH161" s="245"/>
      <c r="FI161" s="245"/>
      <c r="FJ161" s="245"/>
      <c r="FK161" s="245"/>
      <c r="FL161" s="245"/>
      <c r="FM161" s="245"/>
      <c r="FN161" s="245"/>
      <c r="FO161" s="245"/>
      <c r="FP161" s="245"/>
      <c r="FQ161" s="245"/>
      <c r="FR161" s="245"/>
      <c r="FS161" s="245"/>
      <c r="FT161" s="245"/>
      <c r="FU161" s="245"/>
      <c r="FV161" s="245"/>
      <c r="FW161" s="245"/>
      <c r="FX161" s="245"/>
      <c r="FY161" s="245"/>
      <c r="FZ161" s="245"/>
      <c r="GA161" s="245"/>
      <c r="GB161" s="245"/>
      <c r="GC161" s="245"/>
      <c r="GD161" s="245"/>
      <c r="GE161" s="245"/>
      <c r="GF161" s="245"/>
      <c r="GG161" s="245"/>
      <c r="GH161" s="245"/>
      <c r="GI161" s="245"/>
      <c r="GJ161" s="245"/>
      <c r="GK161" s="245"/>
      <c r="GL161" s="245"/>
      <c r="GM161" s="245"/>
      <c r="GN161" s="245"/>
      <c r="GO161" s="245"/>
      <c r="GP161" s="245"/>
      <c r="GQ161" s="245"/>
      <c r="GR161" s="245"/>
      <c r="GS161" s="245"/>
      <c r="GT161" s="245"/>
      <c r="GU161" s="245"/>
      <c r="GV161" s="245"/>
      <c r="GW161" s="245"/>
      <c r="GX161" s="245"/>
      <c r="GY161" s="245"/>
      <c r="GZ161" s="245"/>
      <c r="HA161" s="245"/>
      <c r="HB161" s="245"/>
      <c r="HC161" s="245"/>
      <c r="HD161" s="245"/>
      <c r="HE161" s="245"/>
      <c r="HF161" s="245"/>
      <c r="HG161" s="245"/>
      <c r="HH161" s="245"/>
      <c r="HI161" s="245"/>
      <c r="HJ161" s="245"/>
      <c r="HK161" s="245"/>
      <c r="HL161" s="245"/>
      <c r="HM161" s="245"/>
      <c r="HN161" s="245"/>
      <c r="HO161" s="245"/>
      <c r="HP161" s="245"/>
      <c r="HQ161" s="245"/>
      <c r="HR161" s="245"/>
      <c r="HS161" s="245"/>
      <c r="HT161" s="245"/>
      <c r="HU161" s="245"/>
      <c r="HV161" s="245"/>
      <c r="HW161" s="245"/>
      <c r="HX161" s="245"/>
      <c r="HY161" s="245"/>
      <c r="HZ161" s="245"/>
      <c r="IA161" s="245"/>
      <c r="IB161" s="245"/>
      <c r="IC161" s="245"/>
      <c r="ID161" s="245"/>
      <c r="IE161" s="245"/>
      <c r="IF161" s="245"/>
      <c r="IG161" s="245"/>
      <c r="IH161" s="245"/>
      <c r="II161" s="245"/>
      <c r="IJ161" s="245"/>
      <c r="IK161" s="245"/>
      <c r="IL161" s="245"/>
      <c r="IM161" s="245"/>
      <c r="IN161" s="245"/>
      <c r="IO161" s="245"/>
      <c r="IP161" s="245"/>
      <c r="IQ161" s="245"/>
      <c r="IR161" s="245"/>
      <c r="IS161" s="245"/>
      <c r="IT161" s="245"/>
      <c r="IU161" s="245"/>
      <c r="IV161" s="245"/>
      <c r="IW161" s="245"/>
      <c r="IX161" s="245"/>
      <c r="IY161" s="245"/>
      <c r="IZ161" s="245"/>
      <c r="JA161" s="245"/>
      <c r="JB161" s="245"/>
      <c r="JC161" s="245"/>
      <c r="JD161" s="245"/>
      <c r="JE161" s="245"/>
      <c r="JF161" s="245"/>
      <c r="JG161" s="245"/>
      <c r="JH161" s="245"/>
      <c r="JI161" s="245"/>
      <c r="JJ161" s="245"/>
      <c r="JK161" s="245"/>
      <c r="JL161" s="245"/>
      <c r="JM161" s="245"/>
      <c r="JN161" s="245"/>
      <c r="JO161" s="245"/>
      <c r="JP161" s="245"/>
      <c r="JQ161" s="245"/>
      <c r="JR161" s="245"/>
      <c r="JS161" s="245"/>
      <c r="JT161" s="245"/>
      <c r="JU161" s="245"/>
      <c r="JV161" s="245"/>
      <c r="JW161" s="245"/>
      <c r="JX161" s="245"/>
      <c r="JY161" s="245"/>
      <c r="JZ161" s="245"/>
      <c r="KA161" s="245"/>
      <c r="KB161" s="245"/>
      <c r="KC161" s="245"/>
      <c r="KD161" s="245"/>
      <c r="KE161" s="245"/>
      <c r="KF161" s="245"/>
      <c r="KG161" s="245"/>
      <c r="KH161" s="245"/>
      <c r="KI161" s="245"/>
      <c r="KJ161" s="245"/>
      <c r="KK161" s="245"/>
      <c r="KL161" s="245"/>
      <c r="KM161" s="245"/>
      <c r="KN161" s="1473"/>
      <c r="KO161" s="245"/>
      <c r="KP161" s="245"/>
      <c r="KQ161" s="245"/>
      <c r="KR161" s="245"/>
      <c r="KS161" s="245"/>
      <c r="KT161" s="245"/>
      <c r="KU161" s="245"/>
      <c r="KV161" s="245"/>
      <c r="KW161" s="245"/>
      <c r="KX161" s="245"/>
      <c r="KY161" s="245"/>
      <c r="KZ161" s="245"/>
      <c r="LA161" s="245"/>
      <c r="LB161" s="245"/>
      <c r="LC161" s="245"/>
      <c r="LD161" s="245"/>
      <c r="LE161" s="245"/>
      <c r="LF161" s="245"/>
      <c r="LG161" s="245"/>
      <c r="LH161" s="245"/>
      <c r="LI161" s="245"/>
      <c r="LJ161" s="245"/>
      <c r="LK161" s="245"/>
      <c r="LL161" s="245"/>
      <c r="LM161" s="245"/>
      <c r="LN161" s="245"/>
      <c r="LO161" s="245"/>
      <c r="LP161" s="245"/>
      <c r="LQ161" s="245"/>
      <c r="LR161" s="245"/>
      <c r="LS161" s="245"/>
      <c r="LT161" s="245"/>
      <c r="LU161" s="245"/>
      <c r="LV161" s="245"/>
      <c r="LW161" s="245"/>
      <c r="LX161" s="245"/>
      <c r="LY161" s="245"/>
      <c r="LZ161" s="245"/>
      <c r="MA161" s="245"/>
      <c r="MB161" s="245"/>
      <c r="MC161" s="245"/>
      <c r="MD161" s="245"/>
      <c r="ME161" s="245"/>
      <c r="MF161" s="245"/>
      <c r="MG161" s="245"/>
      <c r="MH161" s="1555">
        <f>MH160/7/70</f>
        <v>1.4693877551020409</v>
      </c>
      <c r="MI161" s="1555">
        <f>MI160/7/70</f>
        <v>1.4693877551020409</v>
      </c>
      <c r="MJ161" s="1555">
        <v>3</v>
      </c>
      <c r="MK161" s="1555">
        <f>MK160/7/70</f>
        <v>1.4693877551020409</v>
      </c>
      <c r="ML161" s="1555">
        <f>ML160/7/70</f>
        <v>1.4693877551020409</v>
      </c>
      <c r="MM161" s="1555">
        <f>MM160/7/70</f>
        <v>1.2244897959183672</v>
      </c>
      <c r="MN161" s="1555">
        <f>MN160/7/70</f>
        <v>0.87463556851311963</v>
      </c>
      <c r="MO161" s="1555">
        <f>MO160/7/70</f>
        <v>0.87463556851311963</v>
      </c>
      <c r="MP161" s="1555">
        <f>MP160/7/70</f>
        <v>0.87463556851311963</v>
      </c>
      <c r="MQ161" s="1555">
        <f>MQ160/7/70</f>
        <v>0.87463556851311963</v>
      </c>
      <c r="MR161" s="1555">
        <f>MR160/7/70</f>
        <v>0.87463556851311963</v>
      </c>
      <c r="MS161" s="1555">
        <f>MS160/7/70</f>
        <v>0.87463556851311963</v>
      </c>
      <c r="MT161" s="1555">
        <f>MT160/7/70</f>
        <v>0.87463556851311963</v>
      </c>
      <c r="MU161" s="1555">
        <f>MU160/7/70</f>
        <v>0.87463556851311963</v>
      </c>
      <c r="MV161" s="1555">
        <f>MV160/7/70</f>
        <v>0.87463556851311963</v>
      </c>
      <c r="MW161" s="1555">
        <f>MW160/7/70</f>
        <v>0.87463556851311963</v>
      </c>
      <c r="MX161" s="1555">
        <f>MX160/7/70</f>
        <v>0.87463556851311963</v>
      </c>
      <c r="MY161" s="1555">
        <f>MY160/7/70</f>
        <v>0.87463556851311963</v>
      </c>
      <c r="MZ161" s="1555">
        <f>MZ160/7/70</f>
        <v>0.87463556851311963</v>
      </c>
      <c r="NA161" s="1555">
        <f>NA160/7/70</f>
        <v>0.87463556851311963</v>
      </c>
      <c r="NB161" s="330"/>
      <c r="NC161" s="330"/>
    </row>
    <row r="162" spans="1:367" ht="12.75">
      <c r="A162" s="64" t="s">
        <v>621</v>
      </c>
      <c r="B162" s="68"/>
      <c r="C162" s="68"/>
      <c r="D162" s="68"/>
      <c r="E162" s="68"/>
      <c r="F162" s="68"/>
      <c r="G162" s="68"/>
      <c r="H162" s="68"/>
      <c r="I162" s="68"/>
      <c r="J162" s="68"/>
      <c r="K162" s="68"/>
      <c r="L162" s="68"/>
      <c r="M162" s="68"/>
      <c r="N162" s="68"/>
      <c r="O162" s="68"/>
      <c r="P162" s="68"/>
      <c r="Q162" s="68"/>
      <c r="R162" s="68"/>
      <c r="S162" s="68"/>
      <c r="T162" s="68"/>
      <c r="U162" s="68"/>
      <c r="V162" s="68"/>
      <c r="W162" s="68"/>
      <c r="X162" s="68"/>
      <c r="Y162" s="68"/>
      <c r="Z162" s="68"/>
      <c r="AA162" s="68"/>
      <c r="AB162" s="68"/>
      <c r="AC162" s="68"/>
      <c r="AD162" s="68"/>
      <c r="AE162" s="68"/>
      <c r="AF162" s="68"/>
      <c r="AG162" s="68"/>
      <c r="AH162" s="68"/>
      <c r="AI162" s="68"/>
      <c r="AJ162" s="68"/>
      <c r="AK162" s="68"/>
      <c r="AL162" s="68"/>
      <c r="AM162" s="68"/>
      <c r="AN162" s="68"/>
      <c r="AO162" s="68"/>
      <c r="AP162" s="68"/>
      <c r="AQ162" s="68"/>
      <c r="AR162" s="68"/>
      <c r="AS162" s="68"/>
      <c r="AT162" s="68"/>
      <c r="AU162" s="68"/>
      <c r="AV162" s="68"/>
      <c r="AW162" s="68"/>
      <c r="AX162" s="68"/>
      <c r="AY162" s="68"/>
      <c r="AZ162" s="68"/>
      <c r="BA162" s="68"/>
      <c r="BB162" s="68"/>
      <c r="BC162" s="68"/>
      <c r="BD162" s="68"/>
      <c r="BE162" s="68"/>
      <c r="BF162" s="68"/>
      <c r="BG162" s="68"/>
      <c r="BH162" s="68"/>
      <c r="BI162" s="68"/>
      <c r="BJ162" s="68"/>
      <c r="BK162" s="68"/>
      <c r="BL162" s="68"/>
      <c r="BM162" s="68"/>
      <c r="BN162" s="68"/>
      <c r="BO162" s="68"/>
      <c r="BP162" s="68"/>
      <c r="BQ162" s="68"/>
      <c r="BR162" s="68"/>
      <c r="BS162" s="68"/>
      <c r="BT162" s="68"/>
      <c r="BU162" s="68"/>
      <c r="BV162" s="68"/>
      <c r="BW162" s="68"/>
      <c r="BX162" s="68"/>
      <c r="BY162" s="68"/>
      <c r="BZ162" s="68"/>
      <c r="CA162" s="68"/>
      <c r="CB162" s="68"/>
      <c r="CC162" s="68"/>
      <c r="CD162" s="68"/>
      <c r="CE162" s="68"/>
      <c r="CF162" s="68"/>
      <c r="CG162" s="68"/>
      <c r="CH162" s="68"/>
      <c r="CI162" s="68"/>
      <c r="CJ162" s="68"/>
      <c r="CK162" s="68"/>
      <c r="CL162" s="68"/>
      <c r="CM162" s="68"/>
      <c r="CN162" s="68"/>
      <c r="CO162" s="68"/>
      <c r="CP162" s="68"/>
      <c r="CQ162" s="68"/>
      <c r="CR162" s="68"/>
      <c r="CS162" s="68"/>
      <c r="CT162" s="68"/>
      <c r="CU162" s="68"/>
      <c r="CV162" s="68"/>
      <c r="CW162" s="68"/>
      <c r="CX162" s="68"/>
      <c r="CY162" s="68"/>
      <c r="CZ162" s="68"/>
      <c r="DA162" s="68"/>
      <c r="DB162" s="68"/>
      <c r="DC162" s="68"/>
      <c r="DD162" s="68"/>
      <c r="DE162" s="68"/>
      <c r="DF162" s="68"/>
      <c r="DG162" s="68"/>
      <c r="DH162" s="68"/>
      <c r="DI162" s="68"/>
      <c r="DJ162" s="68"/>
      <c r="DK162" s="68"/>
      <c r="DL162" s="68"/>
      <c r="DM162" s="68"/>
      <c r="DN162" s="68"/>
      <c r="DO162" s="68"/>
      <c r="DP162" s="68"/>
      <c r="DQ162" s="68"/>
      <c r="DR162" s="68"/>
      <c r="DS162" s="68"/>
      <c r="DT162" s="68"/>
      <c r="DU162" s="68"/>
      <c r="DV162" s="68"/>
      <c r="DW162" s="68"/>
      <c r="DX162" s="68"/>
      <c r="DY162" s="68"/>
      <c r="DZ162" s="68"/>
      <c r="EA162" s="68"/>
      <c r="EB162" s="68"/>
      <c r="EC162" s="68"/>
      <c r="ED162" s="68"/>
      <c r="EE162" s="900"/>
      <c r="EF162" s="68"/>
      <c r="EG162" s="68"/>
      <c r="EH162" s="68"/>
      <c r="EI162" s="68"/>
      <c r="EJ162" s="68"/>
      <c r="EK162" s="68"/>
      <c r="EL162" s="68"/>
      <c r="EM162" s="68"/>
      <c r="EN162" s="68"/>
      <c r="EO162" s="68"/>
      <c r="EP162" s="68"/>
      <c r="EQ162" s="68"/>
      <c r="ER162" s="68"/>
      <c r="ES162" s="68"/>
      <c r="ET162" s="68"/>
      <c r="EU162" s="68"/>
      <c r="EV162" s="68"/>
      <c r="EW162" s="68"/>
      <c r="EX162" s="68"/>
      <c r="EY162" s="68"/>
      <c r="EZ162" s="68"/>
      <c r="FA162" s="68"/>
      <c r="FB162" s="68"/>
      <c r="FC162" s="68"/>
      <c r="FD162" s="68"/>
      <c r="FE162" s="68"/>
      <c r="FF162" s="68"/>
      <c r="FG162" s="68"/>
      <c r="FH162" s="68"/>
      <c r="FI162" s="68"/>
      <c r="FJ162" s="68"/>
      <c r="FK162" s="68"/>
      <c r="FL162" s="68"/>
      <c r="FM162" s="68"/>
      <c r="FN162" s="68"/>
      <c r="FO162" s="68"/>
      <c r="FP162" s="68"/>
      <c r="FQ162" s="68"/>
      <c r="FR162" s="68"/>
      <c r="FS162" s="68"/>
      <c r="FT162" s="68"/>
      <c r="FU162" s="68"/>
      <c r="FV162" s="68"/>
      <c r="FW162" s="68"/>
      <c r="FX162" s="68"/>
      <c r="FY162" s="68"/>
      <c r="FZ162" s="68"/>
      <c r="GA162" s="68"/>
      <c r="GB162" s="68"/>
      <c r="GC162" s="68"/>
      <c r="GD162" s="68"/>
      <c r="GE162" s="68"/>
      <c r="GF162" s="68"/>
      <c r="GG162" s="68"/>
      <c r="GH162" s="68"/>
      <c r="GI162" s="68"/>
      <c r="GJ162" s="68"/>
      <c r="GK162" s="68"/>
      <c r="GL162" s="68"/>
      <c r="GM162" s="68"/>
      <c r="GN162" s="68"/>
      <c r="GO162" s="68"/>
      <c r="GP162" s="68"/>
      <c r="GQ162" s="68"/>
      <c r="GR162" s="68"/>
      <c r="GS162" s="68"/>
      <c r="GT162" s="68"/>
      <c r="GU162" s="68"/>
      <c r="GV162" s="68"/>
      <c r="GW162" s="68"/>
      <c r="GX162" s="68"/>
      <c r="GY162" s="68"/>
      <c r="GZ162" s="68"/>
      <c r="HA162" s="68"/>
      <c r="HB162" s="68"/>
      <c r="HC162" s="68"/>
      <c r="HD162" s="68"/>
      <c r="HE162" s="68"/>
      <c r="HF162" s="68"/>
      <c r="HG162" s="68"/>
      <c r="HH162" s="68"/>
      <c r="HI162" s="68"/>
      <c r="HJ162" s="68"/>
      <c r="HK162" s="68"/>
      <c r="HL162" s="68"/>
      <c r="HM162" s="68"/>
      <c r="HN162" s="68"/>
      <c r="HO162" s="68"/>
      <c r="HP162" s="68"/>
      <c r="HQ162" s="68"/>
      <c r="HR162" s="68"/>
      <c r="HS162" s="68"/>
      <c r="HT162" s="68"/>
      <c r="HU162" s="68"/>
      <c r="HV162" s="68"/>
      <c r="HW162" s="68"/>
      <c r="HX162" s="68"/>
      <c r="HY162" s="68"/>
      <c r="HZ162" s="68"/>
      <c r="IA162" s="68"/>
      <c r="IB162" s="68"/>
      <c r="IC162" s="68"/>
      <c r="ID162" s="68"/>
      <c r="IE162" s="68"/>
      <c r="IF162" s="68"/>
      <c r="IG162" s="68"/>
      <c r="IH162" s="68"/>
      <c r="II162" s="68"/>
      <c r="IJ162" s="68"/>
      <c r="IK162" s="68"/>
      <c r="IL162" s="68"/>
      <c r="IM162" s="68"/>
      <c r="IN162" s="68"/>
      <c r="IO162" s="68"/>
      <c r="IP162" s="68"/>
      <c r="IQ162" s="68"/>
      <c r="IR162" s="68"/>
      <c r="IS162" s="68"/>
      <c r="IT162" s="68"/>
      <c r="IU162" s="68"/>
      <c r="IV162" s="68"/>
      <c r="IW162" s="68"/>
      <c r="IX162" s="68"/>
      <c r="IY162" s="68"/>
      <c r="IZ162" s="68"/>
      <c r="JA162" s="68"/>
      <c r="JB162" s="68"/>
      <c r="JC162" s="68"/>
      <c r="JD162" s="68"/>
      <c r="JE162" s="68"/>
      <c r="JF162" s="68"/>
      <c r="JG162" s="68"/>
      <c r="JH162" s="68"/>
      <c r="JI162" s="68"/>
      <c r="JJ162" s="68"/>
      <c r="JK162" s="68"/>
      <c r="JL162" s="68"/>
      <c r="JM162" s="68"/>
      <c r="JN162" s="68"/>
      <c r="JO162" s="68"/>
      <c r="JP162" s="68"/>
      <c r="JQ162" s="68"/>
      <c r="JR162" s="68"/>
      <c r="JS162" s="68"/>
      <c r="JT162" s="68"/>
      <c r="JU162" s="68"/>
      <c r="JV162" s="68"/>
      <c r="JW162" s="68"/>
      <c r="JX162" s="68"/>
      <c r="JY162" s="68"/>
      <c r="JZ162" s="68"/>
      <c r="KA162" s="68"/>
      <c r="KB162" s="68"/>
      <c r="KC162" s="68"/>
      <c r="KD162" s="68"/>
      <c r="KE162" s="68"/>
      <c r="KF162" s="68"/>
      <c r="KG162" s="68"/>
      <c r="KH162" s="68"/>
      <c r="KI162" s="68"/>
      <c r="KJ162" s="68"/>
      <c r="KK162" s="68"/>
      <c r="KL162" s="68"/>
      <c r="KM162" s="68"/>
      <c r="KN162" s="1471"/>
      <c r="KO162" s="68"/>
      <c r="KP162" s="68"/>
      <c r="KQ162" s="68"/>
      <c r="KR162" s="68"/>
      <c r="KS162" s="68"/>
      <c r="KT162" s="68"/>
      <c r="KU162" s="68"/>
      <c r="KV162" s="68"/>
      <c r="KW162" s="68"/>
      <c r="KX162" s="68"/>
      <c r="KY162" s="68"/>
      <c r="KZ162" s="68"/>
      <c r="LA162" s="68"/>
      <c r="LB162" s="68"/>
      <c r="LC162" s="68"/>
      <c r="LD162" s="68"/>
      <c r="LE162" s="68"/>
      <c r="LF162" s="68"/>
      <c r="LG162" s="68"/>
      <c r="LH162" s="68"/>
      <c r="LI162" s="68"/>
      <c r="LJ162" s="68"/>
      <c r="LK162" s="68"/>
      <c r="LL162" s="68"/>
      <c r="LM162" s="68"/>
      <c r="LN162" s="68"/>
      <c r="LO162" s="68"/>
      <c r="LP162" s="68"/>
      <c r="LQ162" s="68"/>
      <c r="LR162" s="68"/>
      <c r="LS162" s="68"/>
      <c r="LT162" s="68"/>
      <c r="LU162" s="68"/>
      <c r="LV162" s="68"/>
      <c r="LW162" s="68"/>
      <c r="LX162" s="68"/>
      <c r="LY162" s="68"/>
      <c r="LZ162" s="68"/>
      <c r="MA162" s="68"/>
      <c r="MB162" s="68"/>
      <c r="MC162" s="68"/>
      <c r="MD162" s="68"/>
      <c r="ME162" s="68"/>
      <c r="MF162" s="68"/>
      <c r="MG162" s="68"/>
      <c r="MH162" s="68">
        <v>3728</v>
      </c>
      <c r="MI162" s="68">
        <v>2588</v>
      </c>
      <c r="MJ162" s="68">
        <v>1085</v>
      </c>
      <c r="MK162" s="68"/>
      <c r="ML162" s="68"/>
      <c r="MM162" s="68"/>
      <c r="MN162" s="68"/>
      <c r="MO162" s="68"/>
      <c r="MP162" s="68"/>
      <c r="MQ162" s="68"/>
      <c r="MR162" s="68"/>
      <c r="MS162" s="68"/>
      <c r="MT162" s="68"/>
      <c r="MU162" s="68"/>
      <c r="MV162" s="68"/>
      <c r="MW162" s="68"/>
      <c r="MX162" s="68"/>
      <c r="MY162" s="68"/>
      <c r="MZ162" s="68"/>
      <c r="NA162" s="68"/>
    </row>
    <row r="163" spans="1:367" ht="12.75"/>
    <row r="164" spans="1:367" ht="12.75"/>
    <row r="165" spans="1:367" ht="12.75"/>
    <row r="166" spans="1:367" ht="12.75">
      <c r="MJ166" s="58" t="s">
        <v>622</v>
      </c>
    </row>
    <row r="167" spans="1:367" ht="12.75"/>
    <row r="168" spans="1:367" ht="12.75"/>
    <row r="169" spans="1:367" ht="12.75"/>
    <row r="170" spans="1:367" ht="12.75"/>
    <row r="171" spans="1:367" ht="12.75"/>
    <row r="172" spans="1:367" ht="12.75"/>
    <row r="173" spans="1:367" ht="12.75"/>
    <row r="174" spans="1:367" ht="12.75"/>
    <row r="175" spans="1:367" ht="12.75"/>
    <row r="176" spans="1:367" ht="12.75"/>
    <row r="177" ht="12.75"/>
    <row r="178" ht="12.75"/>
    <row r="179" ht="12.75"/>
    <row r="180" ht="12.75"/>
    <row r="181" ht="12.75"/>
    <row r="182" ht="12.75"/>
    <row r="183" ht="12.75"/>
    <row r="184" ht="12.75"/>
    <row r="185" ht="12.75"/>
    <row r="186" ht="12.75"/>
    <row r="187" ht="12.75"/>
    <row r="188" ht="12.75"/>
    <row r="189" ht="12.75"/>
    <row r="190" ht="12.75"/>
    <row r="191" ht="12.75"/>
    <row r="192" ht="12.75"/>
    <row r="193" ht="12.75"/>
    <row r="194" ht="12.75"/>
    <row r="195" ht="12.75"/>
    <row r="196" ht="12.75"/>
    <row r="197" ht="12.75"/>
    <row r="198" ht="12.75"/>
    <row r="199" ht="12.75"/>
    <row r="200" ht="12.75"/>
    <row r="201" ht="12.75"/>
    <row r="202" ht="12.75"/>
    <row r="203" ht="12.75"/>
    <row r="204" ht="12.75"/>
    <row r="205" ht="12.75"/>
    <row r="206" ht="12.75"/>
    <row r="207" ht="12.75"/>
    <row r="208" ht="12.75"/>
    <row r="209" ht="12.75"/>
    <row r="210" ht="12.75"/>
    <row r="211" ht="12.75"/>
    <row r="212" ht="12.75"/>
    <row r="213" ht="12.75"/>
    <row r="214" ht="12.75"/>
    <row r="215" ht="12.75"/>
    <row r="216" ht="12.75"/>
    <row r="217" ht="12.75"/>
    <row r="218" ht="12.75"/>
    <row r="219" ht="12.75"/>
    <row r="220" ht="12.75"/>
    <row r="221" ht="12.75"/>
    <row r="222" ht="12.75"/>
    <row r="223" ht="12.75"/>
    <row r="224" ht="12.75"/>
    <row r="225" ht="12.75"/>
    <row r="226" ht="12.75"/>
    <row r="227" ht="12.75"/>
    <row r="228" ht="12.75"/>
    <row r="229" ht="12.75"/>
    <row r="230" ht="12.75"/>
    <row r="231" ht="12.75"/>
    <row r="232" ht="12.75"/>
    <row r="233" ht="12.75"/>
    <row r="234" ht="12.75"/>
    <row r="235" ht="12.75"/>
    <row r="236" ht="12.75"/>
    <row r="237" ht="12.75"/>
    <row r="238" ht="12.75"/>
    <row r="239" ht="12.75"/>
    <row r="240" ht="12.75"/>
    <row r="241" ht="12.75"/>
    <row r="242" ht="12.75"/>
    <row r="243" ht="12.75"/>
    <row r="244" ht="12.75"/>
    <row r="245" ht="12.75"/>
    <row r="246" ht="12.75"/>
    <row r="247" ht="12.75"/>
    <row r="248" ht="12.75"/>
    <row r="249" ht="12.75"/>
    <row r="250" ht="12.75"/>
    <row r="251" ht="12.75"/>
    <row r="252" ht="12.75"/>
    <row r="253" ht="12.75"/>
    <row r="254" ht="12.75"/>
    <row r="255" ht="12.75"/>
    <row r="256" ht="12.75"/>
    <row r="257" ht="12.75"/>
    <row r="258" ht="12.75"/>
    <row r="259" ht="12.75"/>
    <row r="260" ht="12.75"/>
    <row r="261" ht="12.75"/>
    <row r="262" ht="12.75"/>
    <row r="263" ht="12.75"/>
    <row r="264" ht="12.75"/>
    <row r="265" ht="12.75"/>
    <row r="266" ht="12.75"/>
    <row r="267" ht="12.75"/>
    <row r="268" ht="12.75"/>
    <row r="269" ht="12.75"/>
    <row r="270" ht="12.75"/>
    <row r="271" ht="12.75"/>
    <row r="272" ht="12.75"/>
    <row r="273" ht="12.75"/>
    <row r="274" ht="12.75"/>
    <row r="275" ht="12.75"/>
    <row r="276" ht="12.75"/>
    <row r="277" ht="12.75"/>
    <row r="278" ht="12.75"/>
    <row r="279" ht="12.75"/>
    <row r="280" ht="12.75"/>
    <row r="281" ht="12.75"/>
    <row r="282" ht="12.75"/>
    <row r="283" ht="12.75"/>
    <row r="284" ht="12.75"/>
    <row r="285" ht="12.75"/>
    <row r="286" ht="12.75"/>
    <row r="287" ht="12.75"/>
    <row r="288" ht="12.75"/>
    <row r="289" ht="12.75"/>
    <row r="290" ht="12.75"/>
    <row r="291" ht="12.75"/>
    <row r="292" ht="12.75"/>
    <row r="293" ht="12.75"/>
    <row r="294" ht="12.75"/>
    <row r="295" ht="12.75"/>
    <row r="296" ht="12.75"/>
    <row r="297" ht="12.75"/>
    <row r="298" ht="12.75"/>
    <row r="299" ht="12.75"/>
    <row r="300" ht="12.75"/>
    <row r="301" ht="12.75"/>
    <row r="302" ht="12.75"/>
    <row r="303" ht="12.75"/>
    <row r="304" ht="12.75"/>
    <row r="305" ht="12.75"/>
    <row r="306" ht="12.75"/>
    <row r="307" ht="12.75"/>
    <row r="308" ht="12.75"/>
    <row r="309" ht="12.75"/>
    <row r="310" ht="12.75"/>
    <row r="311" ht="12.75"/>
    <row r="312" ht="12.75"/>
    <row r="313" ht="12.75"/>
    <row r="314" ht="12.75"/>
    <row r="315" ht="12.75"/>
    <row r="316" ht="12.75"/>
    <row r="317" ht="12.75"/>
    <row r="318" ht="12.75"/>
    <row r="319" ht="12.75"/>
    <row r="320" ht="12.75"/>
    <row r="321" ht="12.75"/>
    <row r="322" ht="12.75"/>
    <row r="323" ht="12.75"/>
    <row r="324" ht="12.75"/>
    <row r="325" ht="12.75"/>
    <row r="326" ht="12.75"/>
    <row r="327" ht="12.75"/>
    <row r="328" ht="12.75"/>
    <row r="329" ht="12.75"/>
    <row r="330" ht="12.75"/>
    <row r="331" ht="12.75"/>
    <row r="332" ht="12.75"/>
    <row r="333" ht="12.75"/>
    <row r="334" ht="12.75"/>
    <row r="335" ht="12.75"/>
    <row r="336" ht="12.75"/>
    <row r="337" ht="12.75"/>
    <row r="338" ht="12.75"/>
    <row r="339" ht="12.75"/>
    <row r="340" ht="12.75"/>
    <row r="341" ht="12.75"/>
    <row r="342" ht="12.75"/>
    <row r="343" ht="12.75"/>
    <row r="344" ht="12.75"/>
    <row r="345" ht="12.75"/>
    <row r="346" ht="12.75"/>
    <row r="347" ht="12.75"/>
    <row r="348" ht="12.75"/>
    <row r="349" ht="12.75"/>
    <row r="350" ht="12.75"/>
    <row r="351" ht="12.75"/>
    <row r="352" ht="12.75"/>
    <row r="353" ht="12.75"/>
    <row r="354" ht="12.75"/>
    <row r="355" ht="12.75"/>
    <row r="356" ht="12.75"/>
    <row r="357" ht="12.75"/>
    <row r="358" ht="12.75"/>
    <row r="359" ht="12.75"/>
    <row r="360" ht="12.75"/>
    <row r="361" ht="12.75"/>
    <row r="362" ht="12.75"/>
    <row r="363" ht="12.75"/>
    <row r="364" ht="12.75"/>
    <row r="365" ht="12.75"/>
    <row r="366" ht="12.75"/>
    <row r="367" ht="12.75"/>
    <row r="368" ht="12.75"/>
    <row r="369" ht="12.75"/>
    <row r="370" ht="12.75"/>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sheetData>
  <conditionalFormatting sqref="A36:A44">
    <cfRule type="cellIs" dxfId="58" priority="7" operator="lessThan">
      <formula>TODAY()-3</formula>
    </cfRule>
  </conditionalFormatting>
  <pageMargins left="0.7" right="0.7" top="0.75" bottom="0.75" header="0.3" footer="0.3"/>
  <legacyDrawing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20954E-0B22-4866-8A4B-CB5B1112586E}">
  <sheetPr>
    <tabColor rgb="FFFF0000"/>
    <pageSetUpPr fitToPage="1"/>
  </sheetPr>
  <dimension ref="A1:BG1048523"/>
  <sheetViews>
    <sheetView topLeftCell="D1" workbookViewId="0">
      <selection activeCell="J19" sqref="J19"/>
    </sheetView>
  </sheetViews>
  <sheetFormatPr defaultColWidth="35.42578125" defaultRowHeight="0" customHeight="1" zeroHeight="1"/>
  <cols>
    <col min="1" max="1" width="30" style="49" hidden="1" customWidth="1"/>
    <col min="2" max="2" width="9.85546875" hidden="1" customWidth="1"/>
    <col min="3" max="3" width="10.140625" style="58" hidden="1" customWidth="1"/>
    <col min="4" max="4" width="35.42578125" customWidth="1"/>
    <col min="5" max="5" width="20.85546875" customWidth="1"/>
    <col min="6" max="6" width="6.140625" bestFit="1" customWidth="1"/>
    <col min="7" max="7" width="18.85546875" customWidth="1"/>
    <col min="8" max="8" width="9.7109375" customWidth="1"/>
    <col min="9" max="9" width="5" bestFit="1" customWidth="1"/>
    <col min="10" max="10" width="25.85546875" customWidth="1"/>
    <col min="11" max="12" width="5" customWidth="1"/>
    <col min="13" max="13" width="19.7109375" customWidth="1"/>
    <col min="14" max="15" width="5" customWidth="1"/>
    <col min="16" max="16" width="20.5703125" customWidth="1"/>
    <col min="17" max="17" width="6.28515625" customWidth="1"/>
    <col min="18" max="18" width="20.7109375" customWidth="1"/>
    <col min="19" max="19" width="6.42578125" customWidth="1"/>
    <col min="20" max="20" width="5" style="331" customWidth="1"/>
    <col min="21" max="21" width="11.28515625" customWidth="1"/>
    <col min="22" max="22" width="20.28515625" bestFit="1" customWidth="1"/>
    <col min="23" max="23" width="11.42578125" bestFit="1" customWidth="1"/>
    <col min="24" max="24" width="7.85546875" bestFit="1" customWidth="1"/>
    <col min="25" max="25" width="9.140625" bestFit="1" customWidth="1"/>
    <col min="26" max="26" width="12" customWidth="1"/>
    <col min="27" max="27" width="19.140625" bestFit="1" customWidth="1"/>
    <col min="28" max="28" width="16.5703125" customWidth="1"/>
    <col min="29" max="29" width="8.7109375" customWidth="1"/>
    <col min="30" max="30" width="16.7109375" customWidth="1"/>
    <col min="31" max="31" width="8.28515625" customWidth="1"/>
    <col min="32" max="32" width="9" bestFit="1" customWidth="1"/>
    <col min="33" max="33" width="30.42578125" style="211" customWidth="1"/>
    <col min="34" max="34" width="27.140625" style="211" customWidth="1"/>
    <col min="35" max="35" width="26" style="211" customWidth="1"/>
    <col min="36" max="36" width="7.7109375" style="211" customWidth="1"/>
    <col min="37" max="37" width="25.140625" style="211" customWidth="1"/>
    <col min="38" max="38" width="28.140625" style="211" customWidth="1"/>
    <col min="39" max="39" width="25.42578125" style="211" customWidth="1"/>
    <col min="40" max="40" width="26.5703125" style="211" customWidth="1"/>
    <col min="41" max="41" width="24" customWidth="1"/>
    <col min="42" max="42" width="27.5703125" customWidth="1"/>
    <col min="43" max="43" width="1.42578125" bestFit="1" customWidth="1"/>
    <col min="44" max="46" width="9.140625"/>
    <col min="47" max="47" width="9.5703125" bestFit="1" customWidth="1"/>
    <col min="48" max="48" width="17.85546875" style="678" customWidth="1"/>
    <col min="49" max="49" width="14.140625" customWidth="1"/>
    <col min="50" max="50" width="13.140625" customWidth="1"/>
    <col min="51" max="51" width="12.7109375" bestFit="1" customWidth="1"/>
    <col min="52" max="52" width="13.42578125" customWidth="1"/>
    <col min="53" max="53" width="10.5703125" customWidth="1"/>
    <col min="54" max="54" width="16.7109375" customWidth="1"/>
    <col min="55" max="55" width="9.140625" hidden="1" customWidth="1"/>
    <col min="56" max="56" width="2.140625" hidden="1" customWidth="1"/>
    <col min="57" max="57" width="0" hidden="1" customWidth="1"/>
    <col min="58" max="58" width="7" hidden="1" customWidth="1"/>
    <col min="59" max="59" width="16.85546875" style="679" hidden="1" customWidth="1"/>
  </cols>
  <sheetData>
    <row r="1" spans="1:59" ht="15.75" customHeight="1">
      <c r="A1" s="1006" t="s">
        <v>623</v>
      </c>
      <c r="B1" s="1452" t="str" cm="1">
        <f t="array" ref="B1">IFERROR(_xlfn.IFS(E5=0,"",E5&gt;0,E5),"")</f>
        <v>sl</v>
      </c>
      <c r="D1" s="1725" t="s">
        <v>624</v>
      </c>
      <c r="E1" s="1726"/>
      <c r="F1" s="1726"/>
      <c r="G1" s="1726"/>
      <c r="H1" s="1726"/>
      <c r="I1" s="1726"/>
      <c r="J1" s="1726"/>
      <c r="K1" s="1726"/>
      <c r="L1" s="1747" t="s">
        <v>625</v>
      </c>
      <c r="M1" s="1747"/>
      <c r="N1" s="1747"/>
      <c r="O1" s="1747"/>
      <c r="P1" s="1747"/>
      <c r="Q1" s="1747"/>
      <c r="R1" s="1747"/>
      <c r="S1" s="1747"/>
      <c r="T1" s="1366"/>
      <c r="U1" s="110"/>
      <c r="V1" s="111" t="s">
        <v>210</v>
      </c>
      <c r="W1" s="111" t="s">
        <v>210</v>
      </c>
      <c r="X1" s="111" t="s">
        <v>210</v>
      </c>
      <c r="Y1" s="111" t="s">
        <v>210</v>
      </c>
      <c r="Z1" s="58"/>
      <c r="AA1" s="1674">
        <f ca="1">TODAY()</f>
        <v>46189</v>
      </c>
      <c r="AB1" s="1675"/>
      <c r="AC1" s="381"/>
      <c r="AD1" s="381"/>
      <c r="AE1" s="58"/>
      <c r="AF1" s="1706" t="s">
        <v>232</v>
      </c>
      <c r="AG1" s="1426" t="s">
        <v>233</v>
      </c>
      <c r="AH1" s="1426" t="s">
        <v>234</v>
      </c>
      <c r="AI1" s="1645" t="s">
        <v>235</v>
      </c>
      <c r="AJ1" s="1646"/>
      <c r="AK1" s="1426" t="s">
        <v>236</v>
      </c>
      <c r="AL1" s="1432" t="s">
        <v>237</v>
      </c>
      <c r="AM1" s="1432" t="s">
        <v>238</v>
      </c>
      <c r="AN1" s="1431" t="s">
        <v>115</v>
      </c>
      <c r="AO1" s="1431" t="str">
        <f>"Picking"&amp;"  "&amp;COUNTA(AO2:AO37)-COUNTBLANK(AO2:AO37)</f>
        <v>Picking  29</v>
      </c>
      <c r="AP1" s="1431" t="str">
        <f>"Picking"&amp;"  "&amp;COUNTA(AP2:AP37)-COUNTBLANK(AP2:AP37)</f>
        <v>Picking  6</v>
      </c>
      <c r="AQ1" s="331"/>
      <c r="AR1" s="331"/>
      <c r="AS1" s="331"/>
      <c r="AT1" s="331"/>
      <c r="BG1" s="1131"/>
    </row>
    <row r="2" spans="1:59" ht="15.75" customHeight="1">
      <c r="A2" s="1007" t="s">
        <v>626</v>
      </c>
      <c r="B2" s="1452" t="str" cm="1">
        <f t="array" ref="B2">IFERROR(_xlfn.IFS(E6=0,"",E6&gt;0,E6),"")</f>
        <v>I</v>
      </c>
      <c r="D2" s="1727"/>
      <c r="E2" s="1728"/>
      <c r="F2" s="1728"/>
      <c r="G2" s="1728"/>
      <c r="H2" s="1728"/>
      <c r="I2" s="1728"/>
      <c r="J2" s="1728"/>
      <c r="K2" s="1728"/>
      <c r="L2" s="1748"/>
      <c r="M2" s="1748"/>
      <c r="N2" s="1748"/>
      <c r="O2" s="1748"/>
      <c r="P2" s="1748"/>
      <c r="Q2" s="1748"/>
      <c r="R2" s="1748"/>
      <c r="S2" s="1748"/>
      <c r="T2" s="1366"/>
      <c r="U2" s="110" t="s">
        <v>210</v>
      </c>
      <c r="V2" s="111" t="s">
        <v>210</v>
      </c>
      <c r="W2" s="111" t="s">
        <v>210</v>
      </c>
      <c r="X2" s="111" t="s">
        <v>210</v>
      </c>
      <c r="Y2" s="111" t="s">
        <v>210</v>
      </c>
      <c r="Z2" s="58"/>
      <c r="AA2" s="1676"/>
      <c r="AB2" s="1677"/>
      <c r="AC2" s="382"/>
      <c r="AD2" s="373"/>
      <c r="AE2" s="58"/>
      <c r="AF2" s="1707"/>
      <c r="AG2" s="1399" t="str" cm="1">
        <f t="array" ref="AG2">IFERROR(INDEX($A$1:$A$269,SMALL(IF($U$5=$B$1:$B$269,ROW($B$1:$B$269)-MIN(ROW($A$1:$A$269))+1,""), ROW()-1)),"")</f>
        <v>Esther Fonseca</v>
      </c>
      <c r="AH2" s="1399" t="str" cm="1">
        <f t="array" ref="AH2">IFERROR(INDEX($A$1:$A$471,SMALL(IF($U$12=#REF!,ROW(#REF!)-MIN(ROW($A$1:$A$471))+1,""), ROW()-1)),"")</f>
        <v/>
      </c>
      <c r="AI2" s="1411" t="str" cm="1">
        <f t="array" ref="AI2">IFERROR(INDEX($A$1:$A$471,SMALL(IF($U$11=#REF!,ROW(#REF!)-MIN(ROW($A$1:$A$471))+1,""), ROW()-1)),"")</f>
        <v/>
      </c>
      <c r="AJ2" s="1412"/>
      <c r="AK2" s="1399" t="str" cm="1">
        <f t="array" ref="AK2">IFERROR(INDEX($A$1:$A$471,SMALL(IF($U$8=#REF!,ROW(#REF!)-MIN(ROW($A$1:$A$471))+1,""), ROW()-1)),"")</f>
        <v/>
      </c>
      <c r="AL2" s="1396" t="str" cm="1">
        <f t="array" ref="AL2">IFERROR(INDEX($A$1:$A$471,SMALL(IF($U$10=#REF!,ROW(#REF!)-MIN(ROW($A$1:$A$471))+1,""), ROW()-1)),"")</f>
        <v/>
      </c>
      <c r="AM2" s="1396" t="str" cm="1">
        <f t="array" ref="AM2">IFERROR(INDEX($A$1:$A$471,SMALL(IF($U$33=#REF!,ROW(#REF!)-MIN(ROW($A$1:$A$471))+1,""), ROW()-1)),"")</f>
        <v/>
      </c>
      <c r="AN2" s="1399" t="str" cm="1">
        <f t="array" ref="AN2">IFERROR(INDEX($A$1:$A$471,SMALL(IF($U$23=#REF!,ROW(#REF!)-MIN(ROW($A$1:$A$471))+1,""), ROW()-1)),"")</f>
        <v/>
      </c>
      <c r="AO2" s="1413" t="str" cm="1">
        <f t="array" ref="AO2">IFERROR(INDEX($A$1:$A$75,SMALL(IF($U$6=$B$1:$B$75,ROW($B$1:$B$75)-MIN(ROW($A$1:$A$75))+1,""), ROW()-1)),"")</f>
        <v>Yoanda  Borges.</v>
      </c>
      <c r="AP2" s="1413" t="str" cm="1">
        <f t="array" ref="AP2">IFERROR(INDEX($A$76:$A$130,SMALL(IF($U$6=$B$76:$B$130,ROW($B$76:$B$130)-MIN(ROW($A$76:$A$130))+1,""), ROW()-1)),"")</f>
        <v>Winnie Pen</v>
      </c>
      <c r="AQ2" s="331"/>
      <c r="AR2" s="331"/>
      <c r="AS2" s="331"/>
      <c r="AT2" s="331"/>
      <c r="AU2" s="1692" t="s">
        <v>627</v>
      </c>
      <c r="AV2" s="1693"/>
      <c r="AW2" s="1693"/>
      <c r="AX2" s="1693"/>
      <c r="AY2" s="1693"/>
      <c r="AZ2" s="1693"/>
      <c r="BA2" s="1693"/>
      <c r="BB2" s="1693"/>
      <c r="BC2" t="s">
        <v>307</v>
      </c>
      <c r="BD2">
        <v>1</v>
      </c>
      <c r="BE2" s="675" t="s">
        <v>628</v>
      </c>
      <c r="BF2">
        <v>2</v>
      </c>
      <c r="BG2" s="1131" t="e">
        <f t="shared" ref="BG2:BG34" si="0">VLOOKUP(BE2,A:A,2,FALSE)</f>
        <v>#N/A</v>
      </c>
    </row>
    <row r="3" spans="1:59" ht="15">
      <c r="A3" s="1051" t="s">
        <v>629</v>
      </c>
      <c r="B3" s="1452" t="str" cm="1">
        <f t="array" ref="B3">IFERROR(_xlfn.IFS(E7=0,"",E7&gt;0,E7),"")</f>
        <v>re</v>
      </c>
      <c r="C3" s="383"/>
      <c r="D3" s="1729" t="s">
        <v>244</v>
      </c>
      <c r="E3" s="1730"/>
      <c r="F3" s="1731"/>
      <c r="G3" s="1731"/>
      <c r="H3" s="1731"/>
      <c r="I3" s="1729" t="s">
        <v>245</v>
      </c>
      <c r="J3" s="1731"/>
      <c r="K3" s="1732"/>
      <c r="L3" s="1749" t="s">
        <v>244</v>
      </c>
      <c r="M3" s="1749"/>
      <c r="N3" s="1749"/>
      <c r="O3" s="1749"/>
      <c r="P3" s="1749"/>
      <c r="Q3" s="1749"/>
      <c r="R3" s="1749" t="s">
        <v>630</v>
      </c>
      <c r="S3" s="1749"/>
      <c r="T3" s="1370"/>
      <c r="U3" s="1694" t="s">
        <v>258</v>
      </c>
      <c r="V3" s="1695"/>
      <c r="W3" s="1695"/>
      <c r="X3" s="1695"/>
      <c r="Y3" s="1696"/>
      <c r="Z3" s="58"/>
      <c r="AA3" s="384" t="s">
        <v>231</v>
      </c>
      <c r="AB3" s="705">
        <f ca="1">LOOKUP(AA1,'Deployment needs'!$2:$2,'Deployment needs'!$5:$5)</f>
        <v>5000</v>
      </c>
      <c r="AC3" s="382"/>
      <c r="AD3" s="386"/>
      <c r="AE3" s="58"/>
      <c r="AF3" s="1707"/>
      <c r="AG3" s="1399" t="str" cm="1">
        <f t="array" ref="AG3">IFERROR(INDEX($A$1:$A$269,SMALL(IF($U$5=$B$1:$B$269,ROW($B$1:$B$269)-MIN(ROW($A$1:$A$269))+1,""), ROW()-1)),"")</f>
        <v>Roxana Lloret</v>
      </c>
      <c r="AH3" s="1398" t="str" cm="1">
        <f t="array" ref="AH3">IFERROR(INDEX($A$1:$A$471,SMALL(IF($U$12=#REF!,ROW(#REF!)-MIN(ROW($A$1:$A$471))+1,""), ROW()-1)),"")</f>
        <v/>
      </c>
      <c r="AI3" s="1635" t="str" cm="1">
        <f t="array" ref="AI3">IFERROR(INDEX($A$1:$A$471,SMALL(IF($U$11=#REF!,ROW(#REF!)-MIN(ROW($A$1:$A$471))+1,""), ROW()-1)),"")</f>
        <v/>
      </c>
      <c r="AJ3" s="1636"/>
      <c r="AK3" s="1397" t="str" cm="1">
        <f t="array" ref="AK3">IFERROR(INDEX($A$1:$A$471,SMALL(IF($U$8=#REF!,ROW(#REF!)-MIN(ROW($A$1:$A$471))+1,""), ROW()-1)),"")</f>
        <v/>
      </c>
      <c r="AL3" s="1396" t="str" cm="1">
        <f t="array" ref="AL3">IFERROR(INDEX($A$1:$A$471,SMALL(IF($U$10=#REF!,ROW(#REF!)-MIN(ROW($A$1:$A$471))+1,""), ROW()-1)),"")</f>
        <v/>
      </c>
      <c r="AM3" s="1396" t="str" cm="1">
        <f t="array" ref="AM3">IFERROR(INDEX($A$1:$A$471,SMALL(IF($U$33=#REF!,ROW(#REF!)-MIN(ROW($A$1:$A$471))+1,""), ROW()-1)),"")</f>
        <v/>
      </c>
      <c r="AN3" s="1399" t="str" cm="1">
        <f t="array" ref="AN3">IFERROR(INDEX($A$1:$A$471,SMALL(IF($U$23=#REF!,ROW(#REF!)-MIN(ROW($A$1:$A$471))+1,""), ROW()-1)),"")</f>
        <v/>
      </c>
      <c r="AO3" s="1413" t="str" cm="1">
        <f t="array" ref="AO3">IFERROR(INDEX($A$1:$A$75,SMALL(IF($U$6=$B$1:$B$75,ROW($B$1:$B$75)-MIN(ROW($A$1:$A$75))+1,""), ROW()-1)),"")</f>
        <v>Carlos Hernandez</v>
      </c>
      <c r="AP3" s="1413" t="str" cm="1">
        <f t="array" ref="AP3">IFERROR(INDEX($A$76:$A$130,SMALL(IF($U$6=$B$76:$B$130,ROW($B$76:$B$130)-MIN(ROW($A$76:$A$130))+1,""), ROW()-1)),"")</f>
        <v>Vivianis Morfa</v>
      </c>
      <c r="AQ3" s="331"/>
      <c r="AR3" s="331"/>
      <c r="AS3" s="331"/>
      <c r="AT3" s="331"/>
      <c r="AU3" s="1016" t="s">
        <v>243</v>
      </c>
      <c r="AV3" s="387" t="s">
        <v>14</v>
      </c>
      <c r="AW3" s="387" t="s">
        <v>15</v>
      </c>
      <c r="AX3" s="387" t="s">
        <v>16</v>
      </c>
      <c r="AY3" s="387" t="s">
        <v>17</v>
      </c>
      <c r="AZ3" s="387" t="s">
        <v>18</v>
      </c>
      <c r="BA3" s="387" t="s">
        <v>19</v>
      </c>
      <c r="BB3" s="387" t="s">
        <v>20</v>
      </c>
      <c r="BC3" t="s">
        <v>307</v>
      </c>
      <c r="BD3">
        <v>2</v>
      </c>
      <c r="BE3" s="675" t="s">
        <v>631</v>
      </c>
      <c r="BF3">
        <v>1</v>
      </c>
      <c r="BG3" s="1131" t="e">
        <f t="shared" si="0"/>
        <v>#N/A</v>
      </c>
    </row>
    <row r="4" spans="1:59" ht="15.75" customHeight="1">
      <c r="A4" s="1051" t="s">
        <v>632</v>
      </c>
      <c r="B4" s="1452" t="str" cm="1">
        <f t="array" ref="B4">IFERROR(_xlfn.IFS(E8=0,"",E8&gt;0,E8),"")</f>
        <v>rn</v>
      </c>
      <c r="C4" s="383"/>
      <c r="D4" s="1004" t="s">
        <v>633</v>
      </c>
      <c r="E4" s="1003" t="s">
        <v>255</v>
      </c>
      <c r="F4" s="1733" t="s">
        <v>633</v>
      </c>
      <c r="G4" s="1733"/>
      <c r="H4" s="573" t="s">
        <v>255</v>
      </c>
      <c r="I4" s="1353"/>
      <c r="J4" s="1353" t="s">
        <v>254</v>
      </c>
      <c r="K4" s="1384" t="s">
        <v>255</v>
      </c>
      <c r="L4" s="1750" t="s">
        <v>634</v>
      </c>
      <c r="M4" s="1750"/>
      <c r="N4" s="583" t="s">
        <v>255</v>
      </c>
      <c r="O4" s="1751" t="s">
        <v>635</v>
      </c>
      <c r="P4" s="1751"/>
      <c r="Q4" s="1002" t="s">
        <v>255</v>
      </c>
      <c r="R4" s="1394" t="s">
        <v>254</v>
      </c>
      <c r="S4" s="1383" t="s">
        <v>255</v>
      </c>
      <c r="T4" s="1301"/>
      <c r="U4" s="150" t="s">
        <v>257</v>
      </c>
      <c r="V4" s="579" t="s">
        <v>636</v>
      </c>
      <c r="W4" s="580">
        <f ca="1">TODAY()</f>
        <v>46189</v>
      </c>
      <c r="X4" s="581" t="s">
        <v>259</v>
      </c>
      <c r="Y4" s="582" t="s">
        <v>260</v>
      </c>
      <c r="Z4" s="58"/>
      <c r="AA4" s="388" t="s">
        <v>637</v>
      </c>
      <c r="AB4" s="711">
        <f ca="1">LOOKUP(AA1,'Deployment needs'!$2:$2,'Deployment needs'!$52:$52)</f>
        <v>5000</v>
      </c>
      <c r="AC4" s="488"/>
      <c r="AD4" s="674"/>
      <c r="AE4" s="58"/>
      <c r="AF4" s="1707"/>
      <c r="AG4" s="1399" t="str" cm="1">
        <f t="array" ref="AG4">IFERROR(INDEX($A$1:$A$269,SMALL(IF($U$5=$B$1:$B$269,ROW($B$1:$B$269)-MIN(ROW($A$1:$A$269))+1,""), ROW()-1)),"")</f>
        <v>Laura Gonzalez Bustamante</v>
      </c>
      <c r="AH4" s="1398" t="str" cm="1">
        <f t="array" ref="AH4">IFERROR(INDEX($A$1:$A$471,SMALL(IF($U$12=#REF!,ROW(#REF!)-MIN(ROW($A$1:$A$471))+1,""), ROW()-1)),"")</f>
        <v/>
      </c>
      <c r="AI4" s="1635" t="str" cm="1">
        <f t="array" ref="AI4">IFERROR(INDEX($A$1:$A$471,SMALL(IF($U$11=#REF!,ROW(#REF!)-MIN(ROW($A$1:$A$471))+1,""), ROW()-1)),"")</f>
        <v/>
      </c>
      <c r="AJ4" s="1636"/>
      <c r="AK4" s="1397" t="str" cm="1">
        <f t="array" ref="AK4">IFERROR(INDEX($A$1:$A$471,SMALL(IF($U$8=#REF!,ROW(#REF!)-MIN(ROW($A$1:$A$471))+1,""), ROW()-1)),"")</f>
        <v/>
      </c>
      <c r="AL4" s="1396" t="str" cm="1">
        <f t="array" ref="AL4">IFERROR(INDEX($A$1:$A$471,SMALL(IF($U$10=#REF!,ROW(#REF!)-MIN(ROW($A$1:$A$471))+1,""), ROW()-1)),"")</f>
        <v/>
      </c>
      <c r="AM4" s="1396" t="str" cm="1">
        <f t="array" ref="AM4">IFERROR(INDEX($A$1:$A$471,SMALL(IF($U$33=#REF!,ROW(#REF!)-MIN(ROW($A$1:$A$471))+1,""), ROW()-1)),"")</f>
        <v/>
      </c>
      <c r="AN4" s="1399" t="str" cm="1">
        <f t="array" ref="AN4">IFERROR(INDEX($A$1:$A$471,SMALL(IF($U$23=#REF!,ROW(#REF!)-MIN(ROW($A$1:$A$471))+1,""), ROW()-1)),"")</f>
        <v/>
      </c>
      <c r="AO4" s="1413" t="str" cm="1">
        <f t="array" ref="AO4">IFERROR(INDEX($A$1:$A$75,SMALL(IF($U$6=$B$1:$B$75,ROW($B$1:$B$75)-MIN(ROW($A$1:$A$75))+1,""), ROW()-1)),"")</f>
        <v>Merlyn Bello Carmenate</v>
      </c>
      <c r="AP4" s="1413" t="str" cm="1">
        <f t="array" ref="AP4">IFERROR(INDEX($A$76:$A$130,SMALL(IF($U$6=$B$76:$B$130,ROW($B$76:$B$130)-MIN(ROW($A$76:$A$130))+1,""), ROW()-1)),"")</f>
        <v>Aliuska Salvador</v>
      </c>
      <c r="AQ4" s="331"/>
      <c r="AR4" s="331"/>
      <c r="AS4" s="331"/>
      <c r="AT4" s="331"/>
      <c r="AU4" s="1637" t="s">
        <v>249</v>
      </c>
      <c r="AV4" s="334"/>
      <c r="AW4" s="334" t="str" cm="1">
        <f t="array" ref="AW4">IFERROR(INDEX($BE$1:$BE$429,SMALL(IF($BD$7=$BF$1:$BF$465,ROW($BF$1:$BF$465)-MIN(ROW($BE$1:$BE$429))+1,""), ROW()-3)),"")</f>
        <v/>
      </c>
      <c r="AX4" s="345"/>
      <c r="AY4" s="345"/>
      <c r="AZ4" s="345"/>
      <c r="BA4" s="345"/>
      <c r="BB4" s="345"/>
      <c r="BC4" t="s">
        <v>307</v>
      </c>
      <c r="BD4">
        <v>3</v>
      </c>
      <c r="BE4" s="675" t="s">
        <v>638</v>
      </c>
      <c r="BF4">
        <v>2</v>
      </c>
      <c r="BG4" s="1131" t="e">
        <f t="shared" si="0"/>
        <v>#N/A</v>
      </c>
    </row>
    <row r="5" spans="1:59" ht="15.75" customHeight="1">
      <c r="A5" s="1051" t="s">
        <v>639</v>
      </c>
      <c r="B5" s="1452" t="str" cm="1">
        <f t="array" ref="B5">IFERROR(_xlfn.IFS(E9=0,"",E9&gt;0,E9),"")</f>
        <v>ds</v>
      </c>
      <c r="C5" s="383"/>
      <c r="D5" s="1006" t="s">
        <v>623</v>
      </c>
      <c r="E5" s="906" t="s">
        <v>640</v>
      </c>
      <c r="F5" s="1734" t="s">
        <v>641</v>
      </c>
      <c r="G5" s="1734"/>
      <c r="H5" s="321" t="s">
        <v>642</v>
      </c>
      <c r="I5" s="1735" t="s">
        <v>643</v>
      </c>
      <c r="J5" s="910"/>
      <c r="K5" s="1364"/>
      <c r="L5" s="1752" t="s">
        <v>644</v>
      </c>
      <c r="M5" s="1752"/>
      <c r="N5" s="318" t="s">
        <v>645</v>
      </c>
      <c r="O5" s="1753" t="s">
        <v>646</v>
      </c>
      <c r="P5" s="1753"/>
      <c r="Q5" s="321" t="s">
        <v>266</v>
      </c>
      <c r="R5" s="1079" t="s">
        <v>647</v>
      </c>
      <c r="S5" s="292" t="s">
        <v>266</v>
      </c>
      <c r="T5" s="1371"/>
      <c r="U5" s="150" t="s">
        <v>268</v>
      </c>
      <c r="V5" s="176" t="s">
        <v>86</v>
      </c>
      <c r="W5" s="1451">
        <f>COUNTIFS($E$5:$E$41,U5)+COUNTIFS($H$5:$H$41,U5)+COUNTIFS($N$5:$N$41,U5)+COUNTIFS($Q$5:$Q$41,U5)+COUNTIFS($S$5:$S$41,U5)</f>
        <v>6</v>
      </c>
      <c r="X5" s="389">
        <f>AB5</f>
        <v>25895</v>
      </c>
      <c r="Y5" s="146">
        <f ca="1">LOOKUP(AA1,'Deployment needs'!$2:$2,'Deployment needs'!57:57)</f>
        <v>0.39983164983164976</v>
      </c>
      <c r="Z5" s="58"/>
      <c r="AA5" s="390" t="s">
        <v>648</v>
      </c>
      <c r="AB5" s="710">
        <v>25895</v>
      </c>
      <c r="AC5" s="709"/>
      <c r="AD5" s="371"/>
      <c r="AE5" s="58"/>
      <c r="AF5" s="1707"/>
      <c r="AG5" s="1399" t="str" cm="1">
        <f t="array" ref="AG5">IFERROR(INDEX($A$1:$A$269,SMALL(IF($U$5=$B$1:$B$269,ROW($B$1:$B$269)-MIN(ROW($A$1:$A$269))+1,""), ROW()-1)),"")</f>
        <v>Maydelin Martinez Cruz</v>
      </c>
      <c r="AH5" s="1398" t="str" cm="1">
        <f t="array" ref="AH5">IFERROR(INDEX($A$1:$A$471,SMALL(IF($U$12=#REF!,ROW(#REF!)-MIN(ROW($A$1:$A$471))+1,""), ROW()-1)),"")</f>
        <v/>
      </c>
      <c r="AI5" s="1635" t="str" cm="1">
        <f t="array" ref="AI5">IFERROR(INDEX($A$1:$A$471,SMALL(IF($U$11=#REF!,ROW(#REF!)-MIN(ROW($A$1:$A$471))+1,""), ROW()-1)),"")</f>
        <v/>
      </c>
      <c r="AJ5" s="1636"/>
      <c r="AK5" s="1397" t="str" cm="1">
        <f t="array" ref="AK5">IFERROR(INDEX($A$1:$A$471,SMALL(IF($U$8=#REF!,ROW(#REF!)-MIN(ROW($A$1:$A$471))+1,""), ROW()-1)),"")</f>
        <v/>
      </c>
      <c r="AL5" s="1396" t="str" cm="1">
        <f t="array" ref="AL5">IFERROR(INDEX($A$1:$A$471,SMALL(IF($U$10=#REF!,ROW(#REF!)-MIN(ROW($A$1:$A$471))+1,""), ROW()-1)),"")</f>
        <v/>
      </c>
      <c r="AM5" s="1396" t="str" cm="1">
        <f t="array" ref="AM5">IFERROR(INDEX($A$1:$A$471,SMALL(IF($U$33=#REF!,ROW(#REF!)-MIN(ROW($A$1:$A$471))+1,""), ROW()-1)),"")</f>
        <v/>
      </c>
      <c r="AN5" s="1399" t="str" cm="1">
        <f t="array" ref="AN5">IFERROR(INDEX($A$1:$A$471,SMALL(IF($U$23=#REF!,ROW(#REF!)-MIN(ROW($A$1:$A$471))+1,""), ROW()-1)),"")</f>
        <v/>
      </c>
      <c r="AO5" s="1413" t="str" cm="1">
        <f t="array" ref="AO5">IFERROR(INDEX($A$1:$A$75,SMALL(IF($U$6=$B$1:$B$75,ROW($B$1:$B$75)-MIN(ROW($A$1:$A$75))+1,""), ROW()-1)),"")</f>
        <v>Rodney  Mcmille</v>
      </c>
      <c r="AP5" s="1413" t="str" cm="1">
        <f t="array" ref="AP5">IFERROR(INDEX($A$76:$A$130,SMALL(IF($U$6=$B$76:$B$130,ROW($B$76:$B$130)-MIN(ROW($A$76:$A$130))+1,""), ROW()-1)),"")</f>
        <v>Nolberto Falco</v>
      </c>
      <c r="AQ5" s="331"/>
      <c r="AR5" s="331"/>
      <c r="AS5" s="331"/>
      <c r="AT5" s="331"/>
      <c r="AU5" s="1638"/>
      <c r="AV5" s="334"/>
      <c r="AW5" s="334" t="str" cm="1">
        <f t="array" ref="AW5">IFERROR(INDEX($BE$1:$BE$429,SMALL(IF($BD$7=$BF$1:$BF$465,ROW($BF$1:$BF$465)-MIN(ROW($BE$1:$BE$429))+1,""), ROW()-3)),"")</f>
        <v/>
      </c>
      <c r="AX5" s="345"/>
      <c r="AY5" s="345"/>
      <c r="AZ5" s="345"/>
      <c r="BA5" s="345"/>
      <c r="BB5" s="345"/>
      <c r="BC5" t="s">
        <v>307</v>
      </c>
      <c r="BD5">
        <v>4</v>
      </c>
      <c r="BE5" s="675" t="s">
        <v>649</v>
      </c>
      <c r="BF5">
        <v>2</v>
      </c>
      <c r="BG5" s="1131" t="e">
        <f t="shared" si="0"/>
        <v>#N/A</v>
      </c>
    </row>
    <row r="6" spans="1:59" ht="15.75" customHeight="1">
      <c r="A6" s="1051" t="s">
        <v>650</v>
      </c>
      <c r="B6" s="1452" t="str" cm="1">
        <f t="array" ref="B6">IFERROR(_xlfn.IFS(E10=0,"",E10&gt;0,E10),"")</f>
        <v>rn</v>
      </c>
      <c r="C6" s="383"/>
      <c r="D6" s="1007" t="s">
        <v>626</v>
      </c>
      <c r="E6" s="733" t="s">
        <v>402</v>
      </c>
      <c r="F6" s="1734" t="s">
        <v>651</v>
      </c>
      <c r="G6" s="1734"/>
      <c r="H6" s="318" t="s">
        <v>652</v>
      </c>
      <c r="I6" s="1736"/>
      <c r="J6" s="910"/>
      <c r="K6" s="1364"/>
      <c r="L6" s="1754" t="s">
        <v>653</v>
      </c>
      <c r="M6" s="1754"/>
      <c r="N6" s="318" t="s">
        <v>654</v>
      </c>
      <c r="O6" s="1755" t="s">
        <v>655</v>
      </c>
      <c r="P6" s="1755"/>
      <c r="Q6" s="321" t="s">
        <v>656</v>
      </c>
      <c r="R6" s="1079" t="s">
        <v>657</v>
      </c>
      <c r="S6" s="292" t="s">
        <v>266</v>
      </c>
      <c r="T6" s="584"/>
      <c r="U6" s="150" t="s">
        <v>273</v>
      </c>
      <c r="V6" s="176" t="s">
        <v>274</v>
      </c>
      <c r="W6" s="1451">
        <f t="shared" ref="W6:W35" si="1">COUNTIFS($E$5:$E$41,U6)+COUNTIFS($H$5:$H$41,U6)+COUNTIFS($N$5:$N$41,U6)+COUNTIFS($Q$5:$Q$41,U6)+COUNTIFS($S$5:$S$41,U6)</f>
        <v>35</v>
      </c>
      <c r="X6" s="1700">
        <f>AB6</f>
        <v>6660</v>
      </c>
      <c r="Y6" s="146">
        <f ca="1">LOOKUP(AA1,'Deployment needs'!$2:$2,'Deployment needs'!53:53)</f>
        <v>3.1986531986531981</v>
      </c>
      <c r="Z6" s="58"/>
      <c r="AA6" s="391" t="s">
        <v>658</v>
      </c>
      <c r="AB6" s="392">
        <v>6660</v>
      </c>
      <c r="AC6" s="372"/>
      <c r="AD6" s="372"/>
      <c r="AE6" s="330"/>
      <c r="AF6" s="1707"/>
      <c r="AG6" s="1399" t="str" cm="1">
        <f t="array" ref="AG6">IFERROR(INDEX($A$1:$A$269,SMALL(IF($U$5=$B$1:$B$269,ROW($B$1:$B$269)-MIN(ROW($A$1:$A$269))+1,""), ROW()-1)),"")</f>
        <v>Maideivis Garcia Cruz</v>
      </c>
      <c r="AH6" s="1398" t="str" cm="1">
        <f t="array" ref="AH6">IFERROR(INDEX($A$1:$A$471,SMALL(IF($U$12=#REF!,ROW(#REF!)-MIN(ROW($A$1:$A$471))+1,""), ROW()-1)),"")</f>
        <v/>
      </c>
      <c r="AI6" s="1635" t="str" cm="1">
        <f t="array" ref="AI6">IFERROR(INDEX($A$1:$A$471,SMALL(IF($U$11=#REF!,ROW(#REF!)-MIN(ROW($A$1:$A$471))+1,""), ROW()-1)),"")</f>
        <v/>
      </c>
      <c r="AJ6" s="1636"/>
      <c r="AK6" s="1397" t="str" cm="1">
        <f t="array" ref="AK6">IFERROR(INDEX($A$1:$A$471,SMALL(IF($U$8=#REF!,ROW(#REF!)-MIN(ROW($A$1:$A$471))+1,""), ROW()-1)),"")</f>
        <v/>
      </c>
      <c r="AL6" s="1433" t="s">
        <v>276</v>
      </c>
      <c r="AM6" s="1432" t="s">
        <v>659</v>
      </c>
      <c r="AN6" s="1399" t="str" cm="1">
        <f t="array" ref="AN6">IFERROR(INDEX($A$1:$A$471,SMALL(IF($U$23=#REF!,ROW(#REF!)-MIN(ROW($A$1:$A$471))+1,""), ROW()-1)),"")</f>
        <v/>
      </c>
      <c r="AO6" s="1413" t="str" cm="1">
        <f t="array" ref="AO6">IFERROR(INDEX($A$1:$A$75,SMALL(IF($U$6=$B$1:$B$75,ROW($B$1:$B$75)-MIN(ROW($A$1:$A$75))+1,""), ROW()-1)),"")</f>
        <v>Pedro Pla Delgado</v>
      </c>
      <c r="AP6" s="1413" t="str" cm="1">
        <f t="array" ref="AP6">IFERROR(INDEX($A$76:$A$130,SMALL(IF($U$6=$B$76:$B$130,ROW($B$76:$B$130)-MIN(ROW($A$76:$A$130))+1,""), ROW()-1)),"")</f>
        <v>Yordany Miranda Cantillo</v>
      </c>
      <c r="AQ6" s="331"/>
      <c r="AR6" s="331"/>
      <c r="AS6" s="331"/>
      <c r="AT6" s="331"/>
      <c r="AU6" s="1638"/>
      <c r="AV6" s="334"/>
      <c r="AW6" s="334" t="str" cm="1">
        <f t="array" ref="AW6">IFERROR(INDEX($BE$1:$BE$429,SMALL(IF($BD$7=$BF$1:$BF$465,ROW($BF$1:$BF$465)-MIN(ROW($BE$1:$BE$429))+1,""), ROW()-3)),"")</f>
        <v/>
      </c>
      <c r="AX6" s="345"/>
      <c r="AY6" s="345"/>
      <c r="AZ6" s="345"/>
      <c r="BA6" s="345"/>
      <c r="BB6" s="345"/>
      <c r="BE6" s="675" t="s">
        <v>660</v>
      </c>
      <c r="BF6">
        <v>2</v>
      </c>
      <c r="BG6" s="1131" t="e">
        <f t="shared" si="0"/>
        <v>#N/A</v>
      </c>
    </row>
    <row r="7" spans="1:59" ht="15.75" customHeight="1">
      <c r="A7" s="1051" t="s">
        <v>661</v>
      </c>
      <c r="B7" s="1452" t="str" cm="1">
        <f t="array" ref="B7">IFERROR(_xlfn.IFS(E11=0,"",E11&gt;0,E11),"")</f>
        <v>rn</v>
      </c>
      <c r="C7" s="383"/>
      <c r="D7" s="1051" t="s">
        <v>629</v>
      </c>
      <c r="E7" s="734" t="s">
        <v>662</v>
      </c>
      <c r="F7" s="1734" t="s">
        <v>663</v>
      </c>
      <c r="G7" s="1734"/>
      <c r="H7" s="318" t="s">
        <v>664</v>
      </c>
      <c r="I7" s="1736"/>
      <c r="J7" s="910"/>
      <c r="K7" s="1364"/>
      <c r="L7" s="1744" t="s">
        <v>665</v>
      </c>
      <c r="M7" s="1745"/>
      <c r="N7" s="318" t="s">
        <v>666</v>
      </c>
      <c r="O7" s="1746" t="s">
        <v>667</v>
      </c>
      <c r="P7" s="1746"/>
      <c r="Q7" s="1036" t="s">
        <v>266</v>
      </c>
      <c r="R7" s="1079" t="s">
        <v>668</v>
      </c>
      <c r="S7" s="292" t="s">
        <v>666</v>
      </c>
      <c r="T7" s="584"/>
      <c r="U7" s="150" t="s">
        <v>279</v>
      </c>
      <c r="V7" s="176" t="s">
        <v>280</v>
      </c>
      <c r="W7" s="1451">
        <f t="shared" si="1"/>
        <v>1</v>
      </c>
      <c r="X7" s="1700"/>
      <c r="Y7" s="146">
        <f ca="1">LOOKUP(AA1,'Deployment needs'!$2:$2,'Deployment needs'!54:54)</f>
        <v>0.1388888888888889</v>
      </c>
      <c r="Z7" s="58"/>
      <c r="AA7" s="391" t="s">
        <v>669</v>
      </c>
      <c r="AB7" s="393">
        <v>9961</v>
      </c>
      <c r="AC7" s="371"/>
      <c r="AD7" s="371"/>
      <c r="AE7" s="58"/>
      <c r="AF7" s="1707"/>
      <c r="AG7" s="1399" t="str" cm="1">
        <f t="array" ref="AG7">IFERROR(INDEX($A$1:$A$269,SMALL(IF($U$5=$B$1:$B$269,ROW($B$1:$B$269)-MIN(ROW($A$1:$A$269))+1,""), ROW()-1)),"")</f>
        <v>Josefa Martinez</v>
      </c>
      <c r="AH7" s="1432" t="s">
        <v>270</v>
      </c>
      <c r="AI7" s="1635" t="str" cm="1">
        <f t="array" ref="AI7">IFERROR(INDEX($A$1:$A$471,SMALL(IF($U$11=#REF!,ROW(#REF!)-MIN(ROW($A$1:$A$471))+1,""), ROW()-1)),"")</f>
        <v/>
      </c>
      <c r="AJ7" s="1636"/>
      <c r="AK7" s="1397" t="str" cm="1">
        <f t="array" ref="AK7">IFERROR(INDEX($A$1:$A$471,SMALL(IF($U$8=#REF!,ROW(#REF!)-MIN(ROW($A$1:$A$471))+1,""), ROW()-1)),"")</f>
        <v/>
      </c>
      <c r="AL7" s="1415" t="str" cm="1">
        <f t="array" ref="AL7">IFERROR(INDEX($A$1:$A$471,SMALL(IF($U$9=#REF!,ROW(#REF!)-MIN(ROW($A$1:$A$471))+1,""), ROW()-6)),"")</f>
        <v/>
      </c>
      <c r="AM7" s="1396" t="str" cm="1">
        <f t="array" ref="AM7">IFERROR(INDEX($A$1:$A$471,SMALL(IF($U$30=#REF!,ROW(#REF!)-MIN(ROW($A$1:$A$471))+1,""), ROW()-6)),"")</f>
        <v/>
      </c>
      <c r="AN7" s="1399" t="str" cm="1">
        <f t="array" ref="AN7">IFERROR(INDEX($A$1:$A$471,SMALL(IF($U$23=#REF!,ROW(#REF!)-MIN(ROW($A$1:$A$471))+1,""), ROW()-1)),"")</f>
        <v/>
      </c>
      <c r="AO7" s="1413" t="str" cm="1">
        <f t="array" ref="AO7">IFERROR(INDEX($A$1:$A$75,SMALL(IF($U$6=$B$1:$B$75,ROW($B$1:$B$75)-MIN(ROW($A$1:$A$75))+1,""), ROW()-1)),"")</f>
        <v>Zuleika Dubernal</v>
      </c>
      <c r="AP7" s="1413" t="str" cm="1">
        <f t="array" ref="AP7">IFERROR(INDEX($A$76:$A$130,SMALL(IF($U$6=$B$76:$B$130,ROW($B$76:$B$130)-MIN(ROW($A$76:$A$130))+1,""), ROW()-1)),"")</f>
        <v xml:space="preserve">John Franco Morenos </v>
      </c>
      <c r="AQ7" s="331"/>
      <c r="AR7" s="331"/>
      <c r="AS7" s="331"/>
      <c r="AT7" s="331"/>
      <c r="AU7" s="1638"/>
      <c r="AV7" s="677"/>
      <c r="AW7" s="334" t="str" cm="1">
        <f t="array" ref="AW7">IFERROR(INDEX($BE$1:$BE$429,SMALL(IF($BD$7=$BF$1:$BF$465,ROW($BF$1:$BF$465)-MIN(ROW($BE$1:$BE$429))+1,""), ROW()-3)),"")</f>
        <v/>
      </c>
      <c r="AX7" s="345"/>
      <c r="AY7" s="345"/>
      <c r="AZ7" s="345"/>
      <c r="BA7" s="345"/>
      <c r="BB7" s="345"/>
      <c r="BD7">
        <v>5</v>
      </c>
      <c r="BE7" s="675" t="s">
        <v>670</v>
      </c>
      <c r="BG7" s="1131" t="e">
        <f t="shared" si="0"/>
        <v>#N/A</v>
      </c>
    </row>
    <row r="8" spans="1:59" ht="15.75" customHeight="1">
      <c r="A8" s="1051" t="s">
        <v>671</v>
      </c>
      <c r="B8" s="1452" t="str" cm="1">
        <f t="array" ref="B8">IFERROR(_xlfn.IFS(E12=0,"",E12&gt;0,E12),"")</f>
        <v>cb</v>
      </c>
      <c r="C8" s="383"/>
      <c r="D8" s="1051" t="s">
        <v>632</v>
      </c>
      <c r="E8" s="734" t="s">
        <v>672</v>
      </c>
      <c r="F8" s="1734" t="s">
        <v>673</v>
      </c>
      <c r="G8" s="1734"/>
      <c r="H8" s="318" t="s">
        <v>402</v>
      </c>
      <c r="I8" s="1736"/>
      <c r="J8" s="910"/>
      <c r="K8" s="1364"/>
      <c r="L8" s="1373" t="s">
        <v>674</v>
      </c>
      <c r="M8" s="1067"/>
      <c r="N8" s="318" t="s">
        <v>675</v>
      </c>
      <c r="O8" s="1739" t="s">
        <v>676</v>
      </c>
      <c r="P8" s="1739"/>
      <c r="Q8" s="321" t="s">
        <v>677</v>
      </c>
      <c r="R8" s="1079" t="s">
        <v>678</v>
      </c>
      <c r="S8" s="292" t="s">
        <v>266</v>
      </c>
      <c r="T8" s="584"/>
      <c r="U8" s="150" t="s">
        <v>289</v>
      </c>
      <c r="V8" s="176" t="s">
        <v>236</v>
      </c>
      <c r="W8" s="1451">
        <f t="shared" si="1"/>
        <v>1</v>
      </c>
      <c r="X8" s="1697"/>
      <c r="Y8" s="146" cm="1">
        <f t="array" aca="1" ref="Y8" ca="1">LOOKUP(AA1,'Deployment needs'!$2:$2,('Deployment needs'!55:55+'Deployment needs'!56:56))</f>
        <v>0.85166688427557991</v>
      </c>
      <c r="Z8" s="297"/>
      <c r="AA8" s="391" t="s">
        <v>679</v>
      </c>
      <c r="AB8" s="393">
        <v>4752</v>
      </c>
      <c r="AC8" s="372"/>
      <c r="AE8" s="58"/>
      <c r="AF8" s="1707"/>
      <c r="AG8" s="1399" t="str" cm="1">
        <f t="array" ref="AG8">IFERROR(INDEX($A$1:$A$269,SMALL(IF($U$5=$B$1:$B$269,ROW($B$1:$B$269)-MIN(ROW($A$1:$A$269))+1,""), ROW()-1)),"")</f>
        <v/>
      </c>
      <c r="AH8" s="1398" t="str" cm="1">
        <f t="array" ref="AH8">IFERROR(INDEX($A$1:$A$500,SMALL(IF($U$7=#REF!,ROW(#REF!)-MIN(ROW($A$1:$A$500))+1,""), ROW()-7)),"")</f>
        <v/>
      </c>
      <c r="AI8" s="1635" t="str" cm="1">
        <f t="array" ref="AI8">IFERROR(INDEX($A$1:$A$471,SMALL(IF($U$11=#REF!,ROW(#REF!)-MIN(ROW($A$1:$A$471))+1,""), ROW()-1)),"")</f>
        <v/>
      </c>
      <c r="AJ8" s="1636"/>
      <c r="AK8" s="1397" t="str" cm="1">
        <f t="array" ref="AK8">IFERROR(INDEX($A$1:$A$471,SMALL(IF($U$8=#REF!,ROW(#REF!)-MIN(ROW($A$1:$A$471))+1,""), ROW()-1)),"")</f>
        <v/>
      </c>
      <c r="AL8" s="1415" t="str" cm="1">
        <f t="array" ref="AL8">IFERROR(INDEX($A$1:$A$471,SMALL(IF($U$9=#REF!,ROW(#REF!)-MIN(ROW($A$1:$A$471))+1,""), ROW()-6)),"")</f>
        <v/>
      </c>
      <c r="AM8" s="1396" t="str" cm="1">
        <f t="array" ref="AM8">IFERROR(INDEX($A$1:$A$471,SMALL(IF($U$30=#REF!,ROW(#REF!)-MIN(ROW($A$1:$A$471))+1,""), ROW()-6)),"")</f>
        <v/>
      </c>
      <c r="AN8" s="1399" t="str" cm="1">
        <f t="array" ref="AN8">IFERROR(INDEX($A$1:$A$471,SMALL(IF($U$23=#REF!,ROW(#REF!)-MIN(ROW($A$1:$A$471))+1,""), ROW()-1)),"")</f>
        <v/>
      </c>
      <c r="AO8" s="1413" t="str" cm="1">
        <f t="array" ref="AO8">IFERROR(INDEX($A$1:$A$75,SMALL(IF($U$6=$B$1:$B$75,ROW($B$1:$B$75)-MIN(ROW($A$1:$A$75))+1,""), ROW()-1)),"")</f>
        <v>Yarisleydis Burgos</v>
      </c>
      <c r="AP8" s="1413" t="str" cm="1">
        <f t="array" ref="AP8">IFERROR(INDEX($A$76:$A$130,SMALL(IF($U$6=$B$76:$B$130,ROW($B$76:$B$130)-MIN(ROW($A$76:$A$130))+1,""), ROW()-1)),"")</f>
        <v/>
      </c>
      <c r="AQ8" s="331"/>
      <c r="AR8" s="331"/>
      <c r="AS8" s="331"/>
      <c r="AT8" s="331"/>
      <c r="AU8" s="1639" t="s">
        <v>680</v>
      </c>
      <c r="AV8" s="676"/>
      <c r="AW8" s="676" t="str" cm="1">
        <f t="array" ref="AW8">IFERROR(INDEX($BE$1:$BE$429,SMALL(IF($BD$7=$BF$1:$BF$465,ROW($BF$1:$BF$465)-MIN(ROW($BE$1:$BE$429))+1,""), ROW()-3)),"")</f>
        <v/>
      </c>
      <c r="AX8" s="345"/>
      <c r="AY8" s="345"/>
      <c r="AZ8" s="345"/>
      <c r="BA8" s="345"/>
      <c r="BB8" s="345"/>
      <c r="BD8">
        <v>6</v>
      </c>
      <c r="BE8" s="675" t="s">
        <v>681</v>
      </c>
      <c r="BF8">
        <v>4</v>
      </c>
      <c r="BG8" s="1131" t="e">
        <f t="shared" si="0"/>
        <v>#N/A</v>
      </c>
    </row>
    <row r="9" spans="1:59" ht="15.75" customHeight="1">
      <c r="A9" s="1051" t="s">
        <v>682</v>
      </c>
      <c r="B9" s="1452" t="str" cm="1">
        <f t="array" ref="B9">IFERROR(_xlfn.IFS(E13=0,"",E13&gt;0,E13),"")</f>
        <v>rpa</v>
      </c>
      <c r="C9" s="383"/>
      <c r="D9" s="1051" t="s">
        <v>639</v>
      </c>
      <c r="E9" s="735" t="s">
        <v>654</v>
      </c>
      <c r="F9" s="1734" t="s">
        <v>683</v>
      </c>
      <c r="G9" s="1734"/>
      <c r="H9" s="318" t="s">
        <v>652</v>
      </c>
      <c r="I9" s="1736"/>
      <c r="J9" s="910"/>
      <c r="K9" s="1364"/>
      <c r="L9" s="1744" t="s">
        <v>684</v>
      </c>
      <c r="M9" s="1745"/>
      <c r="N9" s="318" t="s">
        <v>664</v>
      </c>
      <c r="O9" s="1739" t="s">
        <v>685</v>
      </c>
      <c r="P9" s="1739"/>
      <c r="Q9" s="321" t="s">
        <v>686</v>
      </c>
      <c r="R9" s="1079" t="s">
        <v>687</v>
      </c>
      <c r="S9" s="292" t="s">
        <v>266</v>
      </c>
      <c r="T9" s="584"/>
      <c r="U9" s="150" t="s">
        <v>297</v>
      </c>
      <c r="V9" s="176" t="s">
        <v>298</v>
      </c>
      <c r="W9" s="1451">
        <f t="shared" si="1"/>
        <v>1</v>
      </c>
      <c r="X9" s="1698"/>
      <c r="Y9" s="146">
        <f ca="1">LOOKUP(AA1,'Deployment needs'!$2:$2,'Deployment needs'!59:59)</f>
        <v>0.62018540279409839</v>
      </c>
      <c r="Z9" s="296"/>
      <c r="AA9" s="394" t="s">
        <v>688</v>
      </c>
      <c r="AB9" s="395">
        <v>31708</v>
      </c>
      <c r="AC9" s="300"/>
      <c r="AD9" s="300"/>
      <c r="AE9" s="58"/>
      <c r="AF9" s="1707"/>
      <c r="AG9" s="1433" t="s">
        <v>291</v>
      </c>
      <c r="AH9" s="1398" t="str" cm="1">
        <f t="array" ref="AH9">IFERROR(INDEX($A$1:$A$500,SMALL(IF($U$7=#REF!,ROW(#REF!)-MIN(ROW($A$1:$A$500))+1,""), ROW()-7)),"")</f>
        <v/>
      </c>
      <c r="AI9" s="1635" t="str" cm="1">
        <f t="array" ref="AI9">IFERROR(INDEX($A$1:$A$471,SMALL(IF($U$11=#REF!,ROW(#REF!)-MIN(ROW($A$1:$A$471))+1,""), ROW()-1)),"")</f>
        <v/>
      </c>
      <c r="AJ9" s="1636"/>
      <c r="AK9" s="1397" t="str" cm="1">
        <f t="array" ref="AK9">IFERROR(INDEX($A$1:$A$471,SMALL(IF($U$8=#REF!,ROW(#REF!)-MIN(ROW($A$1:$A$471))+1,""), ROW()-1)),"")</f>
        <v/>
      </c>
      <c r="AL9" s="1415" t="str" cm="1">
        <f t="array" ref="AL9">IFERROR(INDEX($A$1:$A$471,SMALL(IF($U$9=#REF!,ROW(#REF!)-MIN(ROW($A$1:$A$471))+1,""), ROW()-6)),"")</f>
        <v/>
      </c>
      <c r="AM9" s="1396" t="str" cm="1">
        <f t="array" ref="AM9">IFERROR(INDEX($A$1:$A$471,SMALL(IF($U$30=#REF!,ROW(#REF!)-MIN(ROW($A$1:$A$471))+1,""), ROW()-6)),"")</f>
        <v/>
      </c>
      <c r="AN9" s="1399" t="str" cm="1">
        <f t="array" ref="AN9">IFERROR(INDEX($A$1:$A$471,SMALL(IF($U$23=#REF!,ROW(#REF!)-MIN(ROW($A$1:$A$471))+1,""), ROW()-1)),"")</f>
        <v/>
      </c>
      <c r="AO9" s="1413" t="str" cm="1">
        <f t="array" ref="AO9">IFERROR(INDEX($A$1:$A$75,SMALL(IF($U$6=$B$1:$B$75,ROW($B$1:$B$75)-MIN(ROW($A$1:$A$75))+1,""), ROW()-1)),"")</f>
        <v>Daidy Grana Verdecia</v>
      </c>
      <c r="AP9" s="1413" t="str" cm="1">
        <f t="array" ref="AP9">IFERROR(INDEX($A$76:$A$130,SMALL(IF($U$6=$B$76:$B$130,ROW($B$76:$B$130)-MIN(ROW($A$76:$A$130))+1,""), ROW()-1)),"")</f>
        <v/>
      </c>
      <c r="AQ9" s="331"/>
      <c r="AR9" s="331"/>
      <c r="AS9" s="331"/>
      <c r="AT9" s="331"/>
      <c r="AU9" s="1640"/>
      <c r="AV9" s="676"/>
      <c r="AW9" s="676" t="str" cm="1">
        <f t="array" ref="AW9">IFERROR(INDEX($BE$1:$BE$429,SMALL(IF($BD$7=$BF$1:$BF$465,ROW($BF$1:$BF$465)-MIN(ROW($BE$1:$BE$429))+1,""), ROW()-3)),"")</f>
        <v/>
      </c>
      <c r="AX9" s="345"/>
      <c r="AY9" s="345"/>
      <c r="AZ9" s="345"/>
      <c r="BA9" s="345"/>
      <c r="BB9" s="345"/>
      <c r="BD9">
        <v>7</v>
      </c>
      <c r="BE9" s="675" t="s">
        <v>689</v>
      </c>
      <c r="BG9" s="1131" t="e">
        <f t="shared" si="0"/>
        <v>#N/A</v>
      </c>
    </row>
    <row r="10" spans="1:59" ht="15.75" customHeight="1">
      <c r="A10" s="1051" t="s">
        <v>690</v>
      </c>
      <c r="B10" s="1452" t="str" cm="1">
        <f t="array" ref="B10">IFERROR(_xlfn.IFS(E14=0,"",E14&gt;0,E14),"")</f>
        <v>r</v>
      </c>
      <c r="C10" s="383"/>
      <c r="D10" s="1051" t="s">
        <v>650</v>
      </c>
      <c r="E10" s="735" t="s">
        <v>672</v>
      </c>
      <c r="F10" s="1734" t="s">
        <v>691</v>
      </c>
      <c r="G10" s="1734"/>
      <c r="H10" s="318" t="s">
        <v>666</v>
      </c>
      <c r="I10" s="1736"/>
      <c r="J10" s="910"/>
      <c r="K10" s="1364"/>
      <c r="L10" s="1744" t="s">
        <v>692</v>
      </c>
      <c r="M10" s="1745"/>
      <c r="N10" s="318" t="s">
        <v>693</v>
      </c>
      <c r="O10" s="1739" t="s">
        <v>694</v>
      </c>
      <c r="P10" s="1739"/>
      <c r="Q10" s="321" t="s">
        <v>266</v>
      </c>
      <c r="R10" s="1079" t="s">
        <v>695</v>
      </c>
      <c r="S10" s="292" t="s">
        <v>266</v>
      </c>
      <c r="T10" s="584"/>
      <c r="U10" s="150" t="s">
        <v>301</v>
      </c>
      <c r="V10" s="176" t="s">
        <v>302</v>
      </c>
      <c r="W10" s="1451">
        <f t="shared" si="1"/>
        <v>1</v>
      </c>
      <c r="X10" s="1699"/>
      <c r="Y10" s="146" cm="1">
        <f t="array" aca="1" ref="Y10" ca="1">LOOKUP(AA1,'Deployment needs'!$2:$2,('Deployment needs'!58:58+'Deployment needs'!61:61))</f>
        <v>0.82018540279409846</v>
      </c>
      <c r="Z10" s="296"/>
      <c r="AA10" s="396" t="s">
        <v>696</v>
      </c>
      <c r="AB10" s="395" t="s">
        <v>697</v>
      </c>
      <c r="AC10" s="433"/>
      <c r="AD10" s="300"/>
      <c r="AE10" s="58"/>
      <c r="AF10" s="1707"/>
      <c r="AG10" s="1416" t="str" cm="1">
        <f t="array" ref="AG10">IFERROR(INDEX($A$1:$A$269,SMALL(IF($U$32=$B$1:$B$269,ROW($B$1:$B$269)-MIN(ROW($A$1:$A$269))+1,""), ROW()-1)),"")</f>
        <v/>
      </c>
      <c r="AH10" s="1398" t="str" cm="1">
        <f t="array" ref="AH10">IFERROR(INDEX($A$1:$A$500,SMALL(IF($U$7=#REF!,ROW(#REF!)-MIN(ROW($A$1:$A$500))+1,""), ROW()-7)),"")</f>
        <v/>
      </c>
      <c r="AI10" s="1635" t="str" cm="1">
        <f t="array" ref="AI10">IFERROR(INDEX($A$1:$A$471,SMALL(IF($U$11=#REF!,ROW(#REF!)-MIN(ROW($A$1:$A$471))+1,""), ROW()-1)),"")</f>
        <v/>
      </c>
      <c r="AJ10" s="1636"/>
      <c r="AK10" s="1397" t="str" cm="1">
        <f t="array" ref="AK10">IFERROR(INDEX($A$1:$A$471,SMALL(IF($U$8=#REF!,ROW(#REF!)-MIN(ROW($A$1:$A$471))+1,""), ROW()-1)),"")</f>
        <v/>
      </c>
      <c r="AL10" s="1415" t="str" cm="1">
        <f t="array" ref="AL10">IFERROR(INDEX($A$1:$A$471,SMALL(IF($U$9=#REF!,ROW(#REF!)-MIN(ROW($A$1:$A$471))+1,""), ROW()-6)),"")</f>
        <v/>
      </c>
      <c r="AM10" s="1396" t="str" cm="1">
        <f t="array" ref="AM10">IFERROR(INDEX($A$1:$A$471,SMALL(IF($U$30=#REF!,ROW(#REF!)-MIN(ROW($A$1:$A$471))+1,""), ROW()-6)),"")</f>
        <v/>
      </c>
      <c r="AN10" s="1399" t="str" cm="1">
        <f t="array" ref="AN10">IFERROR(INDEX($A$1:$A$471,SMALL(IF($U$23=#REF!,ROW(#REF!)-MIN(ROW($A$1:$A$471))+1,""), ROW()-1)),"")</f>
        <v/>
      </c>
      <c r="AO10" s="1413" t="str" cm="1">
        <f t="array" ref="AO10">IFERROR(INDEX($A$1:$A$75,SMALL(IF($U$6=$B$1:$B$75,ROW($B$1:$B$75)-MIN(ROW($A$1:$A$75))+1,""), ROW()-1)),"")</f>
        <v>Angelo Zanfardino</v>
      </c>
      <c r="AP10" s="1413" t="str" cm="1">
        <f t="array" ref="AP10">IFERROR(INDEX($A$76:$A$130,SMALL(IF($U$6=$B$76:$B$130,ROW($B$76:$B$130)-MIN(ROW($A$76:$A$130))+1,""), ROW()-1)),"")</f>
        <v/>
      </c>
      <c r="AQ10" s="331"/>
      <c r="AR10" s="331"/>
      <c r="AS10" s="331"/>
      <c r="AT10" s="331"/>
      <c r="AU10" s="1641" t="s">
        <v>282</v>
      </c>
      <c r="AV10" s="334"/>
      <c r="AW10" s="1362"/>
      <c r="AX10" s="346"/>
      <c r="AY10" s="346"/>
      <c r="AZ10" s="346"/>
      <c r="BA10" s="346"/>
      <c r="BB10" s="346"/>
      <c r="BD10">
        <v>8</v>
      </c>
      <c r="BE10" s="675" t="s">
        <v>698</v>
      </c>
      <c r="BF10">
        <v>1</v>
      </c>
      <c r="BG10" s="1131" t="e">
        <f t="shared" si="0"/>
        <v>#N/A</v>
      </c>
    </row>
    <row r="11" spans="1:59" ht="15.75" customHeight="1">
      <c r="A11" s="1051" t="s">
        <v>699</v>
      </c>
      <c r="B11" s="1452" t="str" cm="1">
        <f t="array" ref="B11">IFERROR(_xlfn.IFS(E15=0,"",E15&gt;0,E15),"")</f>
        <v>r</v>
      </c>
      <c r="C11" s="383"/>
      <c r="D11" s="1051" t="s">
        <v>661</v>
      </c>
      <c r="E11" s="735" t="s">
        <v>672</v>
      </c>
      <c r="F11" s="1714" t="s">
        <v>700</v>
      </c>
      <c r="G11" s="1714"/>
      <c r="H11" s="318" t="s">
        <v>268</v>
      </c>
      <c r="I11" s="1736"/>
      <c r="J11" s="910"/>
      <c r="K11" s="1364"/>
      <c r="L11" s="1737" t="s">
        <v>701</v>
      </c>
      <c r="M11" s="1738"/>
      <c r="N11" s="318" t="s">
        <v>672</v>
      </c>
      <c r="O11" s="1739" t="s">
        <v>702</v>
      </c>
      <c r="P11" s="1739"/>
      <c r="Q11" s="321" t="s">
        <v>652</v>
      </c>
      <c r="R11" s="1079" t="s">
        <v>703</v>
      </c>
      <c r="S11" s="292" t="s">
        <v>666</v>
      </c>
      <c r="T11" s="584"/>
      <c r="U11" s="150" t="s">
        <v>306</v>
      </c>
      <c r="V11" s="176" t="s">
        <v>307</v>
      </c>
      <c r="W11" s="1451">
        <f t="shared" si="1"/>
        <v>2</v>
      </c>
      <c r="X11" s="1678">
        <f>AB7</f>
        <v>9961</v>
      </c>
      <c r="Y11" s="146">
        <f ca="1">LOOKUP(AA1,'Deployment needs'!$2:$2,'Deployment needs'!62:62)</f>
        <v>0.87587587587587579</v>
      </c>
      <c r="Z11" s="296"/>
      <c r="AA11" s="1679" t="s">
        <v>241</v>
      </c>
      <c r="AB11" s="1680"/>
      <c r="AC11" s="501"/>
      <c r="AE11" s="58"/>
      <c r="AF11" s="1708"/>
      <c r="AG11" s="1416" t="str" cm="1">
        <f t="array" ref="AG11">IFERROR(INDEX($A$1:$A$269,SMALL(IF($U$32=$B$1:$B$269,ROW($B$1:$B$269)-MIN(ROW($A$1:$A$269))+1,""), ROW()-1)),"")</f>
        <v/>
      </c>
      <c r="AH11" s="1398" t="str" cm="1">
        <f t="array" ref="AH11">IFERROR(INDEX($A$1:$A$500,SMALL(IF($U$7=#REF!,ROW(#REF!)-MIN(ROW($A$1:$A$500))+1,""), ROW()-7)),"")</f>
        <v/>
      </c>
      <c r="AI11" s="1643" t="str" cm="1">
        <f t="array" ref="AI11">IFERROR(INDEX($A$1:$A$471,SMALL(IF($U$11=#REF!,ROW(#REF!)-MIN(ROW($A$1:$A$471))+1,""), ROW()-1)),"")</f>
        <v/>
      </c>
      <c r="AJ11" s="1644"/>
      <c r="AK11" s="1397" t="str" cm="1">
        <f t="array" ref="AK11">IFERROR(INDEX($A$1:$A$471,SMALL(IF($U$8=#REF!,ROW(#REF!)-MIN(ROW($A$1:$A$471))+1,""), ROW()-1)),"")</f>
        <v/>
      </c>
      <c r="AL11" s="1415" t="str" cm="1">
        <f t="array" ref="AL11">IFERROR(INDEX($A$1:$A$471,SMALL(IF($U$9=#REF!,ROW(#REF!)-MIN(ROW($A$1:$A$471))+1,""), ROW()-6)),"")</f>
        <v/>
      </c>
      <c r="AM11" s="1396" t="str" cm="1">
        <f t="array" ref="AM11">IFERROR(INDEX($A$1:$A$471,SMALL(IF($U$30=#REF!,ROW(#REF!)-MIN(ROW($A$1:$A$471))+1,""), ROW()-6)),"")</f>
        <v/>
      </c>
      <c r="AN11" s="1399" t="str" cm="1">
        <f t="array" ref="AN11">IFERROR(INDEX($A$1:$A$471,SMALL(IF($U$23=#REF!,ROW(#REF!)-MIN(ROW($A$1:$A$471))+1,""), ROW()-1)),"")</f>
        <v/>
      </c>
      <c r="AO11" s="1413" t="str" cm="1">
        <f t="array" ref="AO11">IFERROR(INDEX($A$1:$A$75,SMALL(IF($U$6=$B$1:$B$75,ROW($B$1:$B$75)-MIN(ROW($A$1:$A$75))+1,""), ROW()-1)),"")</f>
        <v>Samuel Marrero</v>
      </c>
      <c r="AP11" s="1413" t="str" cm="1">
        <f t="array" ref="AP11">IFERROR(INDEX($A$76:$A$130,SMALL(IF($U$6=$B$76:$B$130,ROW($B$76:$B$130)-MIN(ROW($A$76:$A$130))+1,""), ROW()-1)),"")</f>
        <v/>
      </c>
      <c r="AQ11" s="331"/>
      <c r="AR11" s="331"/>
      <c r="AS11" s="331"/>
      <c r="AT11" s="331"/>
      <c r="AU11" s="1642"/>
      <c r="AV11" s="334"/>
      <c r="AW11" s="1363"/>
      <c r="AX11" s="315"/>
      <c r="AY11" s="315"/>
      <c r="AZ11" s="315"/>
      <c r="BA11" s="315"/>
      <c r="BB11" s="315"/>
      <c r="BE11" s="675" t="s">
        <v>704</v>
      </c>
      <c r="BG11" s="1131" t="e">
        <f t="shared" si="0"/>
        <v>#N/A</v>
      </c>
    </row>
    <row r="12" spans="1:59" ht="15.75" customHeight="1">
      <c r="A12" s="1051" t="s">
        <v>705</v>
      </c>
      <c r="B12" s="1452" t="str" cm="1">
        <f t="array" ref="B12">IFERROR(_xlfn.IFS(E16=0,"",E16&gt;0,E16),"")</f>
        <v>cb</v>
      </c>
      <c r="C12" s="383"/>
      <c r="D12" s="1051" t="s">
        <v>671</v>
      </c>
      <c r="E12" s="735" t="s">
        <v>706</v>
      </c>
      <c r="F12" s="1714" t="s">
        <v>707</v>
      </c>
      <c r="G12" s="1714"/>
      <c r="H12" s="318" t="s">
        <v>268</v>
      </c>
      <c r="I12" s="1736"/>
      <c r="J12" s="910"/>
      <c r="K12" s="1364"/>
      <c r="L12" s="1737" t="s">
        <v>708</v>
      </c>
      <c r="M12" s="1738"/>
      <c r="N12" s="318" t="s">
        <v>672</v>
      </c>
      <c r="O12" s="1739" t="s">
        <v>709</v>
      </c>
      <c r="P12" s="1739"/>
      <c r="Q12" s="321" t="s">
        <v>710</v>
      </c>
      <c r="R12" s="1455" t="s">
        <v>711</v>
      </c>
      <c r="S12" s="292" t="s">
        <v>266</v>
      </c>
      <c r="T12" s="584"/>
      <c r="U12" s="150" t="s">
        <v>120</v>
      </c>
      <c r="V12" s="177" t="s">
        <v>311</v>
      </c>
      <c r="W12" s="1451">
        <f t="shared" si="1"/>
        <v>4</v>
      </c>
      <c r="X12" s="1678"/>
      <c r="Y12" s="146">
        <f ca="1">LOOKUP(AA1,'Deployment needs'!$2:$2,'Deployment needs'!63:63)</f>
        <v>1</v>
      </c>
      <c r="Z12" s="58"/>
      <c r="AA12" s="294" t="s">
        <v>248</v>
      </c>
      <c r="AB12" s="299">
        <v>61</v>
      </c>
      <c r="AC12" s="501"/>
      <c r="AD12" s="300"/>
      <c r="AE12" s="58"/>
      <c r="AF12" s="1681" t="s">
        <v>183</v>
      </c>
      <c r="AG12" s="1429" t="s">
        <v>313</v>
      </c>
      <c r="AH12" s="1432" t="s">
        <v>712</v>
      </c>
      <c r="AI12" s="1631" t="s">
        <v>315</v>
      </c>
      <c r="AJ12" s="1632"/>
      <c r="AK12" s="1436" t="s">
        <v>316</v>
      </c>
      <c r="AL12" s="1430" t="str">
        <f ca="1">"Returns"&amp;"  "&amp;X24&amp;"  "&amp;"orders"&amp;"   "&amp;COUNTA(AL13:AL25)-COUNTBLANK(AL13:AL25)</f>
        <v>Returns  4258  orders   0</v>
      </c>
      <c r="AM12" s="1431" t="s">
        <v>317</v>
      </c>
      <c r="AN12" s="1430" t="s">
        <v>328</v>
      </c>
      <c r="AO12" s="1413" t="str" cm="1">
        <f t="array" ref="AO12">IFERROR(INDEX($A$1:$A$75,SMALL(IF($U$6=$B$1:$B$75,ROW($B$1:$B$75)-MIN(ROW($A$1:$A$75))+1,""), ROW()-1)),"")</f>
        <v>Carlos Garcia</v>
      </c>
      <c r="AP12" s="1413" t="str" cm="1">
        <f t="array" ref="AP12">IFERROR(INDEX($A$76:$A$130,SMALL(IF($U$6=$B$76:$B$130,ROW($B$76:$B$130)-MIN(ROW($A$76:$A$130))+1,""), ROW()-1)),"")</f>
        <v/>
      </c>
      <c r="AQ12" s="331"/>
      <c r="AR12" s="331"/>
      <c r="AS12" s="331"/>
      <c r="AT12" s="331"/>
      <c r="AU12" s="1642"/>
      <c r="AV12" s="334"/>
      <c r="AW12" s="334" t="str" cm="1">
        <f t="array" ref="AW12">IFERROR(INDEX($BE$1:$BE$429,SMALL(IF($BD$8=$BF$1:$BF$465,ROW($BF$1:$BF$465)-MIN(ROW($BE$1:$BE$429))+1,""), ROW()-9)),"")</f>
        <v/>
      </c>
      <c r="AX12" s="315"/>
      <c r="AY12" s="315"/>
      <c r="AZ12" s="315"/>
      <c r="BA12" s="315"/>
      <c r="BB12" s="315"/>
      <c r="BE12" s="675" t="s">
        <v>713</v>
      </c>
      <c r="BF12">
        <v>3</v>
      </c>
      <c r="BG12" s="1131" t="e">
        <f t="shared" si="0"/>
        <v>#N/A</v>
      </c>
    </row>
    <row r="13" spans="1:59" ht="15.75" customHeight="1">
      <c r="A13" s="1051" t="s">
        <v>714</v>
      </c>
      <c r="B13" s="1452" t="str" cm="1">
        <f t="array" ref="B13">IFERROR(_xlfn.IFS(E17=0,"",E17&gt;0,E17),"")</f>
        <v>ab</v>
      </c>
      <c r="C13" s="383"/>
      <c r="D13" s="1051" t="s">
        <v>682</v>
      </c>
      <c r="E13" s="735" t="s">
        <v>715</v>
      </c>
      <c r="F13" s="1714" t="s">
        <v>716</v>
      </c>
      <c r="G13" s="1714"/>
      <c r="H13" s="318" t="s">
        <v>428</v>
      </c>
      <c r="I13" s="1736"/>
      <c r="J13" s="910"/>
      <c r="K13" s="1364"/>
      <c r="L13" s="1737" t="s">
        <v>717</v>
      </c>
      <c r="M13" s="1738"/>
      <c r="N13" s="318" t="s">
        <v>706</v>
      </c>
      <c r="O13" s="1740" t="s">
        <v>336</v>
      </c>
      <c r="P13" s="1740"/>
      <c r="Q13" s="321" t="s">
        <v>718</v>
      </c>
      <c r="R13" s="1455" t="s">
        <v>719</v>
      </c>
      <c r="S13" s="292" t="s">
        <v>266</v>
      </c>
      <c r="T13" s="584"/>
      <c r="U13" s="150" t="s">
        <v>320</v>
      </c>
      <c r="V13" s="177" t="s">
        <v>114</v>
      </c>
      <c r="W13" s="1451">
        <f t="shared" si="1"/>
        <v>4</v>
      </c>
      <c r="X13" s="236">
        <f ca="1">_xlfn.IFNA(LOOKUP(TODAY()-1,Inventory!2:2,Inventory!5:5),0)</f>
        <v>0</v>
      </c>
      <c r="Y13" s="146">
        <f ca="1">LOOKUP(AA1,'Deployment needs'!$2:$2,'Deployment needs'!91:91)</f>
        <v>0.15015015015015012</v>
      </c>
      <c r="Z13" s="58"/>
      <c r="AA13" s="291" t="s">
        <v>720</v>
      </c>
      <c r="AB13" s="326">
        <v>45987</v>
      </c>
      <c r="AC13" s="325"/>
      <c r="AD13" s="325"/>
      <c r="AE13" s="58"/>
      <c r="AF13" s="1682"/>
      <c r="AG13" s="1416" t="str" cm="1">
        <f t="array" ref="AG13">IFERROR(INDEX($A$1:$A$269,SMALL(IF($U$13=$B$1:$B$269,ROW($B$1:$B$269)-MIN(ROW($A$1:$A$269))+1,""), ROW()-1)),"")</f>
        <v/>
      </c>
      <c r="AH13" s="1416" t="str" cm="1">
        <f t="array" ref="AH13">IFERROR(INDEX($A$1:$A$269,SMALL(IF($U$18=$B$1:$B$269,ROW($B$1:$B$269)-MIN(ROW($A$1:$A$269))+1,""), ROW()-1)),"")</f>
        <v/>
      </c>
      <c r="AI13" s="1633" t="str" cm="1">
        <f t="array" ref="AI13">IFERROR(INDEX($A$1:$A$471,SMALL(IF($U$16=#REF!,ROW(#REF!)-MIN(ROW($A$1:$A$471))+1,""), ROW()-12)),"")</f>
        <v/>
      </c>
      <c r="AJ13" s="1634"/>
      <c r="AK13" s="1395" t="s">
        <v>195</v>
      </c>
      <c r="AL13" s="1399" t="str" cm="1">
        <f t="array" ref="AL13">IFERROR(INDEX($A$1:$A$471,SMALL(IF($U$24=#REF!,ROW(#REF!)-MIN(ROW($A$1:$A$471))+1,""), ROW()-12)),"")</f>
        <v/>
      </c>
      <c r="AM13" s="1396" t="str" cm="1">
        <f t="array" ref="AM13">IFERROR(INDEX($A$1:$A$471,SMALL(IF($U$26=#REF!,ROW(#REF!)-MIN(ROW($A$1:$A$471))+1,""), ROW()-12)),"")</f>
        <v/>
      </c>
      <c r="AN13" s="1399" t="str" cm="1">
        <f t="array" ref="AN13">IFERROR(INDEX($A$1:$A$471,SMALL(IF($U$34=#REF!,ROW(#REF!)-MIN(ROW($A$1:$A$471))+1,""), ROW()-12)),"")</f>
        <v/>
      </c>
      <c r="AO13" s="1413" t="str" cm="1">
        <f t="array" ref="AO13">IFERROR(INDEX($A$1:$A$75,SMALL(IF($U$6=$B$1:$B$75,ROW($B$1:$B$75)-MIN(ROW($A$1:$A$75))+1,""), ROW()-1)),"")</f>
        <v>Lilibet Correa</v>
      </c>
      <c r="AP13" s="1413" t="str" cm="1">
        <f t="array" ref="AP13">IFERROR(INDEX($A$76:$A$130,SMALL(IF($U$6=$B$76:$B$130,ROW($B$76:$B$130)-MIN(ROW($A$76:$A$130))+1,""), ROW()-1)),"")</f>
        <v/>
      </c>
      <c r="AQ13" s="331"/>
      <c r="AR13" s="331"/>
      <c r="AS13" s="331"/>
      <c r="AT13" s="331"/>
      <c r="AU13" s="1642"/>
      <c r="AV13" s="334"/>
      <c r="AW13" s="334" t="str" cm="1">
        <f t="array" ref="AW13">IFERROR(INDEX($BE$1:$BE$429,SMALL(IF($BD$8=$BF$1:$BF$465,ROW($BF$1:$BF$465)-MIN(ROW($BE$1:$BE$429))+1,""), ROW()-9)),"")</f>
        <v/>
      </c>
      <c r="AX13" s="315"/>
      <c r="AY13" s="315"/>
      <c r="AZ13" s="315"/>
      <c r="BA13" s="315"/>
      <c r="BB13" s="315"/>
      <c r="BE13" s="675" t="s">
        <v>721</v>
      </c>
      <c r="BF13">
        <v>3</v>
      </c>
      <c r="BG13" s="1131" t="e">
        <f t="shared" si="0"/>
        <v>#N/A</v>
      </c>
    </row>
    <row r="14" spans="1:59" ht="15.75" customHeight="1">
      <c r="A14" s="1051" t="s">
        <v>722</v>
      </c>
      <c r="B14" s="1452" t="str" cm="1">
        <f t="array" ref="B14">IFERROR(_xlfn.IFS(E18=0,"",E18&gt;0,E18),"")</f>
        <v>cb</v>
      </c>
      <c r="C14" s="383"/>
      <c r="D14" s="1051" t="s">
        <v>690</v>
      </c>
      <c r="E14" s="735" t="s">
        <v>656</v>
      </c>
      <c r="F14" s="1714" t="s">
        <v>723</v>
      </c>
      <c r="G14" s="1714"/>
      <c r="H14" s="318" t="s">
        <v>677</v>
      </c>
      <c r="I14" s="1736"/>
      <c r="J14" s="910"/>
      <c r="K14" s="1364" t="str">
        <f>IF(J14&lt;&gt;0,_xlfn.XLOOKUP(J14,$R$5:$R$194,$S$5:$S$42),"")</f>
        <v/>
      </c>
      <c r="L14" s="1741" t="s">
        <v>724</v>
      </c>
      <c r="M14" s="1742"/>
      <c r="N14" s="321" t="s">
        <v>656</v>
      </c>
      <c r="O14" s="1742" t="s">
        <v>725</v>
      </c>
      <c r="P14" s="1742"/>
      <c r="Q14" s="321" t="s">
        <v>726</v>
      </c>
      <c r="R14" s="1079" t="s">
        <v>727</v>
      </c>
      <c r="S14" s="292" t="s">
        <v>266</v>
      </c>
      <c r="T14" s="584"/>
      <c r="U14" s="375" t="s">
        <v>728</v>
      </c>
      <c r="V14" s="376" t="s">
        <v>729</v>
      </c>
      <c r="W14" s="1451">
        <f t="shared" si="1"/>
        <v>0</v>
      </c>
      <c r="X14" s="662"/>
      <c r="Y14" s="146"/>
      <c r="Z14" s="58"/>
      <c r="AA14" s="291" t="s">
        <v>730</v>
      </c>
      <c r="AB14" s="326">
        <v>45987</v>
      </c>
      <c r="AC14" s="713"/>
      <c r="AD14" s="300"/>
      <c r="AE14" s="58"/>
      <c r="AF14" s="1682"/>
      <c r="AG14" s="1416" t="str" cm="1">
        <f t="array" ref="AG14">IFERROR(INDEX($A$1:$A$269,SMALL(IF($U$13=$B$1:$B$269,ROW($B$1:$B$269)-MIN(ROW($A$1:$A$269))+1,""), ROW()-1)),"")</f>
        <v/>
      </c>
      <c r="AH14" s="1416" t="str" cm="1">
        <f t="array" ref="AH14">IFERROR(INDEX($A$1:$A$269,SMALL(IF($U$18=$B$1:$B$269,ROW($B$1:$B$269)-MIN(ROW($A$1:$A$269))+1,""), ROW()-1)),"")</f>
        <v/>
      </c>
      <c r="AI14" s="1635" t="str" cm="1">
        <f t="array" ref="AI14">IFERROR(INDEX($A$1:$A$471,SMALL(IF($U$16=#REF!,ROW(#REF!)-MIN(ROW($A$1:$A$471))+1,""), ROW()-12)),"")</f>
        <v/>
      </c>
      <c r="AJ14" s="1636"/>
      <c r="AK14" s="1395" t="s">
        <v>199</v>
      </c>
      <c r="AL14" s="1399" t="str" cm="1">
        <f t="array" ref="AL14">IFERROR(INDEX($A$1:$A$471,SMALL(IF($U$24=#REF!,ROW(#REF!)-MIN(ROW($A$1:$A$471))+1,""), ROW()-12)),"")</f>
        <v/>
      </c>
      <c r="AM14" s="1396" t="str" cm="1">
        <f t="array" ref="AM14">IFERROR(INDEX($A$1:$A$471,SMALL(IF($U$26=#REF!,ROW(#REF!)-MIN(ROW($A$1:$A$471))+1,""), ROW()-12)),"")</f>
        <v/>
      </c>
      <c r="AN14" s="1399" t="str" cm="1">
        <f t="array" ref="AN14">IFERROR(INDEX($A$1:$A$471,SMALL(IF($U$34=#REF!,ROW(#REF!)-MIN(ROW($A$1:$A$471))+1,""), ROW()-12)),"")</f>
        <v/>
      </c>
      <c r="AO14" s="1413" t="str" cm="1">
        <f t="array" ref="AO14">IFERROR(INDEX($A$1:$A$75,SMALL(IF($U$6=$B$1:$B$75,ROW($B$1:$B$75)-MIN(ROW($A$1:$A$75))+1,""), ROW()-1)),"")</f>
        <v>Maribel  Bautista</v>
      </c>
      <c r="AP14" s="1413" t="str" cm="1">
        <f t="array" ref="AP14">IFERROR(INDEX($A$76:$A$130,SMALL(IF($U$6=$B$76:$B$130,ROW($B$76:$B$130)-MIN(ROW($A$76:$A$130))+1,""), ROW()-1)),"")</f>
        <v/>
      </c>
      <c r="AQ14" s="331"/>
      <c r="AR14" s="331"/>
      <c r="AS14" s="331"/>
      <c r="AT14" s="331"/>
      <c r="AU14" s="1712" t="s">
        <v>680</v>
      </c>
      <c r="AV14" s="677"/>
      <c r="AW14" s="677" t="str" cm="1">
        <f t="array" ref="AW14">IFERROR(INDEX($BE$1:$BE$429,SMALL(IF($BD$8=$BF$1:$BF$465,ROW($BF$1:$BF$465)-MIN(ROW($BE$1:$BE$429))+1,""), ROW()-9)),"")</f>
        <v/>
      </c>
      <c r="AX14" s="315"/>
      <c r="AY14" s="315"/>
      <c r="AZ14" s="315"/>
      <c r="BA14" s="315"/>
      <c r="BB14" s="315"/>
      <c r="BE14" s="675" t="s">
        <v>731</v>
      </c>
      <c r="BF14">
        <v>1</v>
      </c>
      <c r="BG14" s="1131" t="e">
        <f t="shared" si="0"/>
        <v>#N/A</v>
      </c>
    </row>
    <row r="15" spans="1:59" ht="15.75" customHeight="1">
      <c r="A15" s="1069" t="s">
        <v>732</v>
      </c>
      <c r="B15" s="1452" t="str" cm="1">
        <f t="array" ref="B15">IFERROR(_xlfn.IFS(E19=0,"",E19&gt;0,E19),"")</f>
        <v>rn</v>
      </c>
      <c r="C15" s="383"/>
      <c r="D15" s="1051" t="s">
        <v>699</v>
      </c>
      <c r="E15" s="735" t="s">
        <v>656</v>
      </c>
      <c r="F15" s="1714" t="s">
        <v>733</v>
      </c>
      <c r="G15" s="1714"/>
      <c r="H15" s="318" t="s">
        <v>677</v>
      </c>
      <c r="I15" s="1736"/>
      <c r="J15" s="910"/>
      <c r="K15" s="1364"/>
      <c r="L15" s="1741" t="s">
        <v>734</v>
      </c>
      <c r="M15" s="1742"/>
      <c r="N15" s="321" t="s">
        <v>677</v>
      </c>
      <c r="O15" s="1742" t="s">
        <v>735</v>
      </c>
      <c r="P15" s="1742"/>
      <c r="Q15" s="321" t="s">
        <v>726</v>
      </c>
      <c r="R15" s="1079"/>
      <c r="S15" s="292"/>
      <c r="T15" s="584"/>
      <c r="U15" s="375" t="s">
        <v>736</v>
      </c>
      <c r="V15" s="376" t="s">
        <v>737</v>
      </c>
      <c r="W15" s="1451">
        <f t="shared" si="1"/>
        <v>1</v>
      </c>
      <c r="X15" s="663"/>
      <c r="Y15" s="146"/>
      <c r="Z15" s="58"/>
      <c r="AA15" s="426" t="s">
        <v>290</v>
      </c>
      <c r="AB15" s="427">
        <v>3.3</v>
      </c>
      <c r="AC15" s="325"/>
      <c r="AD15" s="300"/>
      <c r="AE15" s="58"/>
      <c r="AF15" s="1682"/>
      <c r="AG15" s="1416" t="str" cm="1">
        <f t="array" ref="AG15">IFERROR(INDEX($A$1:$A$269,SMALL(IF($U$13=$B$1:$B$269,ROW($B$1:$B$269)-MIN(ROW($A$1:$A$269))+1,""), ROW()-1)),"")</f>
        <v/>
      </c>
      <c r="AH15" s="1416" t="str" cm="1">
        <f t="array" ref="AH15">IFERROR(INDEX($A$1:$A$269,SMALL(IF($U$18=$B$1:$B$269,ROW($B$1:$B$269)-MIN(ROW($A$1:$A$269))+1,""), ROW()-1)),"")</f>
        <v/>
      </c>
      <c r="AI15" s="1643" t="str" cm="1">
        <f t="array" ref="AI15">IFERROR(INDEX($A$1:$A$471,SMALL(IF($U$16=#REF!,ROW(#REF!)-MIN(ROW($A$1:$A$471))+1,""), ROW()-12)),"")</f>
        <v/>
      </c>
      <c r="AJ15" s="1644"/>
      <c r="AK15" s="1434"/>
      <c r="AL15" s="1399" t="str" cm="1">
        <f t="array" ref="AL15">IFERROR(INDEX($A$1:$A$471,SMALL(IF($U$24=#REF!,ROW(#REF!)-MIN(ROW($A$1:$A$471))+1,""), ROW()-12)),"")</f>
        <v/>
      </c>
      <c r="AM15" s="1396" t="str" cm="1">
        <f t="array" ref="AM15">IFERROR(INDEX($A$1:$A$471,SMALL(IF($U$26=#REF!,ROW(#REF!)-MIN(ROW($A$1:$A$471))+1,""), ROW()-12)),"")</f>
        <v/>
      </c>
      <c r="AN15" s="1399" t="str" cm="1">
        <f t="array" ref="AN15">IFERROR(INDEX($A$1:$A$471,SMALL(IF($U$34=#REF!,ROW(#REF!)-MIN(ROW($A$1:$A$471))+1,""), ROW()-12)),"")</f>
        <v/>
      </c>
      <c r="AO15" s="1413" t="str" cm="1">
        <f t="array" ref="AO15">IFERROR(INDEX($A$1:$A$75,SMALL(IF($U$6=$B$1:$B$75,ROW($B$1:$B$75)-MIN(ROW($A$1:$A$75))+1,""), ROW()-1)),"")</f>
        <v>Raymundo Barrios</v>
      </c>
      <c r="AP15" s="1413" t="str" cm="1">
        <f t="array" ref="AP15">IFERROR(INDEX($A$76:$A$130,SMALL(IF($U$6=$B$76:$B$130,ROW($B$76:$B$130)-MIN(ROW($A$76:$A$130))+1,""), ROW()-1)),"")</f>
        <v/>
      </c>
      <c r="AQ15" s="331"/>
      <c r="AR15" s="331"/>
      <c r="AS15" s="331"/>
      <c r="AT15" s="331"/>
      <c r="AU15" s="1713"/>
      <c r="AV15" s="677"/>
      <c r="AW15" s="677" t="str" cm="1">
        <f t="array" ref="AW15">IFERROR(INDEX($BE$1:$BE$429,SMALL(IF($BD$8=$BF$1:$BF$465,ROW($BF$1:$BF$465)-MIN(ROW($BE$1:$BE$429))+1,""), ROW()-9)),"")</f>
        <v/>
      </c>
      <c r="AX15" s="315"/>
      <c r="AY15" s="315"/>
      <c r="AZ15" s="315"/>
      <c r="BA15" s="315"/>
      <c r="BB15" s="315"/>
      <c r="BE15" s="675" t="s">
        <v>738</v>
      </c>
      <c r="BF15">
        <v>1</v>
      </c>
      <c r="BG15" s="1131" t="e">
        <f t="shared" si="0"/>
        <v>#N/A</v>
      </c>
    </row>
    <row r="16" spans="1:59" ht="15.75" customHeight="1">
      <c r="A16" s="718" t="s">
        <v>739</v>
      </c>
      <c r="B16" s="1452" t="str" cm="1">
        <f t="array" ref="B16">IFERROR(_xlfn.IFS(E20=0,"",E20&gt;0,E20),"")</f>
        <v>p</v>
      </c>
      <c r="C16" s="383"/>
      <c r="D16" s="1051" t="s">
        <v>705</v>
      </c>
      <c r="E16" s="735" t="s">
        <v>706</v>
      </c>
      <c r="F16" s="1714" t="s">
        <v>740</v>
      </c>
      <c r="G16" s="1714"/>
      <c r="H16" s="318" t="s">
        <v>677</v>
      </c>
      <c r="I16" s="1736"/>
      <c r="J16" s="910"/>
      <c r="K16" s="1364"/>
      <c r="L16" s="1741" t="s">
        <v>741</v>
      </c>
      <c r="M16" s="1742"/>
      <c r="N16" s="321" t="s">
        <v>266</v>
      </c>
      <c r="O16" s="1743" t="s">
        <v>742</v>
      </c>
      <c r="P16" s="1743"/>
      <c r="Q16" s="321" t="s">
        <v>266</v>
      </c>
      <c r="R16" s="1080"/>
      <c r="S16" s="292"/>
      <c r="T16" s="584"/>
      <c r="U16" s="150" t="s">
        <v>327</v>
      </c>
      <c r="V16" s="176" t="s">
        <v>315</v>
      </c>
      <c r="W16" s="1451">
        <f t="shared" si="1"/>
        <v>2</v>
      </c>
      <c r="X16" s="663"/>
      <c r="Y16" s="146" cm="1">
        <f t="array" aca="1" ref="Y16" ca="1">LOOKUP(AA1,'Deployment needs'!$2:$2,('Deployment needs'!88:88+'Deployment needs'!89:89+'Deployment needs'!90:90+'Deployment needs'!60:60))</f>
        <v>0.79629629629629628</v>
      </c>
      <c r="Z16" s="58"/>
      <c r="AA16" s="397" t="s">
        <v>114</v>
      </c>
      <c r="AB16" s="299">
        <v>2</v>
      </c>
      <c r="AC16" s="325"/>
      <c r="AD16" s="300"/>
      <c r="AE16" s="58"/>
      <c r="AF16" s="1682"/>
      <c r="AG16" s="1416" t="str" cm="1">
        <f t="array" ref="AG16">IFERROR(INDEX($A$1:$A$269,SMALL(IF($U$13=$B$1:$B$269,ROW($B$1:$B$269)-MIN(ROW($A$1:$A$269))+1,""), ROW()-1)),"")</f>
        <v/>
      </c>
      <c r="AH16" s="1416" t="str" cm="1">
        <f t="array" ref="AH16">IFERROR(INDEX($A$1:$A$269,SMALL(IF($U$18=$B$1:$B$269,ROW($B$1:$B$269)-MIN(ROW($A$1:$A$269))+1,""), ROW()-1)),"")</f>
        <v/>
      </c>
      <c r="AI16" s="1631" t="str">
        <f ca="1">"CubiScan - in / out"&amp;"  "&amp;X29</f>
        <v>CubiScan - in / out  0</v>
      </c>
      <c r="AJ16" s="1632"/>
      <c r="AK16" s="1435" t="s">
        <v>334</v>
      </c>
      <c r="AL16" s="1399" t="str" cm="1">
        <f t="array" ref="AL16">IFERROR(INDEX($A$1:$A$471,SMALL(IF($U$24=#REF!,ROW(#REF!)-MIN(ROW($A$1:$A$471))+1,""), ROW()-12)),"")</f>
        <v/>
      </c>
      <c r="AM16" s="1396" t="str" cm="1">
        <f t="array" ref="AM16">IFERROR(INDEX($A$1:$A$471,SMALL(IF($U$26=#REF!,ROW(#REF!)-MIN(ROW($A$1:$A$471))+1,""), ROW()-12)),"")</f>
        <v/>
      </c>
      <c r="AN16" s="1399" t="str" cm="1">
        <f t="array" ref="AN16">IFERROR(INDEX($A$1:$A$471,SMALL(IF($U$34=#REF!,ROW(#REF!)-MIN(ROW($A$1:$A$471))+1,""), ROW()-12)),"")</f>
        <v/>
      </c>
      <c r="AO16" s="1413" t="str" cm="1">
        <f t="array" ref="AO16">IFERROR(INDEX($A$1:$A$75,SMALL(IF($U$6=$B$1:$B$75,ROW($B$1:$B$75)-MIN(ROW($A$1:$A$75))+1,""), ROW()-1)),"")</f>
        <v>Ariannis Quiala</v>
      </c>
      <c r="AP16" s="1413" t="str" cm="1">
        <f t="array" ref="AP16">IFERROR(INDEX($A$76:$A$130,SMALL(IF($U$6=$B$76:$B$130,ROW($B$76:$B$130)-MIN(ROW($A$76:$A$130))+1,""), ROW()-1)),"")</f>
        <v/>
      </c>
      <c r="AQ16" s="331"/>
      <c r="AR16" s="331"/>
      <c r="AS16" s="331"/>
      <c r="AT16" s="331"/>
      <c r="AU16" s="1637" t="s">
        <v>743</v>
      </c>
      <c r="AV16" s="334"/>
      <c r="AW16" s="334" t="str" cm="1">
        <f t="array" ref="AW16">IFERROR(INDEX($BE$1:$BE$429,SMALL(IF($BD$9=$BF$1:$BF$465,ROW($BF$1:$BF$465)-MIN(ROW($BE$1:$BE$429))+1,""), ROW()-15)),"")</f>
        <v/>
      </c>
      <c r="AX16" s="345"/>
      <c r="AY16" s="345"/>
      <c r="AZ16" s="345"/>
      <c r="BA16" s="345"/>
      <c r="BB16" s="345"/>
      <c r="BE16" s="675" t="s">
        <v>744</v>
      </c>
      <c r="BF16">
        <v>4</v>
      </c>
      <c r="BG16" s="1131" t="e">
        <f t="shared" si="0"/>
        <v>#N/A</v>
      </c>
    </row>
    <row r="17" spans="1:59" ht="15.75" customHeight="1">
      <c r="A17" s="718" t="s">
        <v>745</v>
      </c>
      <c r="B17" s="1452" t="str" cm="1">
        <f t="array" ref="B17">IFERROR(_xlfn.IFS(E21=0,"",E21&gt;0,E21),"")</f>
        <v>p</v>
      </c>
      <c r="C17" s="383"/>
      <c r="D17" s="1051" t="s">
        <v>714</v>
      </c>
      <c r="E17" s="735" t="s">
        <v>664</v>
      </c>
      <c r="F17" s="1714" t="s">
        <v>746</v>
      </c>
      <c r="G17" s="1714"/>
      <c r="H17" s="318" t="s">
        <v>677</v>
      </c>
      <c r="I17" s="1758" t="s">
        <v>747</v>
      </c>
      <c r="J17" s="910"/>
      <c r="K17" s="1364"/>
      <c r="L17" s="1741" t="s">
        <v>748</v>
      </c>
      <c r="M17" s="1742"/>
      <c r="N17" s="321" t="s">
        <v>266</v>
      </c>
      <c r="O17" s="1743" t="s">
        <v>749</v>
      </c>
      <c r="P17" s="1743"/>
      <c r="Q17" s="321" t="s">
        <v>715</v>
      </c>
      <c r="R17" s="1079"/>
      <c r="S17" s="292"/>
      <c r="T17" s="584"/>
      <c r="U17" s="150" t="s">
        <v>331</v>
      </c>
      <c r="V17" s="176" t="s">
        <v>332</v>
      </c>
      <c r="W17" s="1451">
        <f t="shared" si="1"/>
        <v>0</v>
      </c>
      <c r="X17" s="663"/>
      <c r="Y17" s="146">
        <f ca="1">LOOKUP(AA1,'Deployment needs'!$2:$2,'Deployment needs'!93:93)</f>
        <v>0.25</v>
      </c>
      <c r="AA17" s="290" t="s">
        <v>750</v>
      </c>
      <c r="AB17" s="299">
        <v>142</v>
      </c>
      <c r="AC17" s="325"/>
      <c r="AD17" s="300"/>
      <c r="AE17" s="58"/>
      <c r="AF17" s="1682"/>
      <c r="AG17" s="1416" t="str" cm="1">
        <f t="array" ref="AG17">IFERROR(INDEX($A$1:$A$269,SMALL(IF($U$13=$B$1:$B$269,ROW($B$1:$B$269)-MIN(ROW($A$1:$A$269))+1,""), ROW()-1)),"")</f>
        <v/>
      </c>
      <c r="AH17" s="1416" t="str" cm="1">
        <f t="array" ref="AH17">IFERROR(INDEX($A$1:$A$269,SMALL(IF($U$18=$B$1:$B$269,ROW($B$1:$B$269)-MIN(ROW($A$1:$A$269))+1,""), ROW()-1)),"")</f>
        <v/>
      </c>
      <c r="AI17" s="1633" t="str" cm="1">
        <f t="array" ref="AI17">IFERROR(INDEX($A$1:$A$471,SMALL(IF($U$29=#REF!,ROW(#REF!)-MIN(ROW($A$1:$A$471))+1,""), ROW()-16)),"")</f>
        <v/>
      </c>
      <c r="AJ17" s="1634"/>
      <c r="AK17" s="1397" t="str" cm="1">
        <f t="array" ref="AK17">IFERROR(INDEX($A$1:$A$471,SMALL(IF($U$17=#REF!,ROW(#REF!)-MIN(ROW($A$1:$A$471))+1,""), ROW()-16)),"")</f>
        <v/>
      </c>
      <c r="AL17" s="1399" t="str" cm="1">
        <f t="array" ref="AL17">IFERROR(INDEX($A$1:$A$471,SMALL(IF($U$24=#REF!,ROW(#REF!)-MIN(ROW($A$1:$A$471))+1,""), ROW()-12)),"")</f>
        <v/>
      </c>
      <c r="AM17" s="1431" t="str">
        <f ca="1">"Returns Putaway"&amp;" "&amp;X26</f>
        <v>Returns Putaway 2272</v>
      </c>
      <c r="AN17" s="1399" t="str" cm="1">
        <f t="array" ref="AN17">IFERROR(INDEX($A$1:$A$471,SMALL(IF($U$34=#REF!,ROW(#REF!)-MIN(ROW($A$1:$A$471))+1,""), ROW()-12)),"")</f>
        <v/>
      </c>
      <c r="AO17" s="1413" t="str" cm="1">
        <f t="array" ref="AO17">IFERROR(INDEX($A$1:$A$75,SMALL(IF($U$6=$B$1:$B$75,ROW($B$1:$B$75)-MIN(ROW($A$1:$A$75))+1,""), ROW()-1)),"")</f>
        <v>Mildrei Beltran</v>
      </c>
      <c r="AP17" s="1413" t="str" cm="1">
        <f t="array" ref="AP17">IFERROR(INDEX($A$76:$A$130,SMALL(IF($U$6=$B$76:$B$130,ROW($B$76:$B$130)-MIN(ROW($A$76:$A$130))+1,""), ROW()-1)),"")</f>
        <v/>
      </c>
      <c r="AQ17" s="331"/>
      <c r="AR17" s="331"/>
      <c r="AS17" s="331"/>
      <c r="AT17" s="331"/>
      <c r="AU17" s="1638"/>
      <c r="AV17" s="334"/>
      <c r="AW17" s="334" t="str" cm="1">
        <f t="array" ref="AW17">IFERROR(INDEX($BE$1:$BE$429,SMALL(IF($BD$9=$BF$1:$BF$465,ROW($BF$1:$BF$465)-MIN(ROW($BE$1:$BE$429))+1,""), ROW()-15)),"")</f>
        <v/>
      </c>
      <c r="AX17" s="345"/>
      <c r="AY17" s="345"/>
      <c r="AZ17" s="345"/>
      <c r="BA17" s="345"/>
      <c r="BB17" s="345"/>
      <c r="BE17" s="675" t="s">
        <v>751</v>
      </c>
      <c r="BG17" s="1131" t="e">
        <f t="shared" si="0"/>
        <v>#N/A</v>
      </c>
    </row>
    <row r="18" spans="1:59" ht="15.75" customHeight="1">
      <c r="A18" s="718" t="s">
        <v>752</v>
      </c>
      <c r="B18" s="1452" t="str" cm="1">
        <f t="array" ref="B18">IFERROR(_xlfn.IFS(E22=0,"",E22&gt;0,E22),"")</f>
        <v>p</v>
      </c>
      <c r="C18" s="383"/>
      <c r="D18" s="1051" t="s">
        <v>722</v>
      </c>
      <c r="E18" s="734" t="s">
        <v>706</v>
      </c>
      <c r="F18" s="1714" t="s">
        <v>753</v>
      </c>
      <c r="G18" s="1714"/>
      <c r="H18" s="318" t="s">
        <v>754</v>
      </c>
      <c r="I18" s="1758"/>
      <c r="J18" s="911"/>
      <c r="K18" s="1364" t="str">
        <f>IF(J18&lt;&gt;0,_xlfn.XLOOKUP(J18,$R$5:$R$194,$S$5:$S$42),"")</f>
        <v/>
      </c>
      <c r="L18" s="1741" t="s">
        <v>755</v>
      </c>
      <c r="M18" s="1742"/>
      <c r="N18" s="321" t="s">
        <v>266</v>
      </c>
      <c r="O18" s="1743" t="s">
        <v>756</v>
      </c>
      <c r="P18" s="1743"/>
      <c r="Q18" s="321" t="s">
        <v>266</v>
      </c>
      <c r="R18" s="1079"/>
      <c r="S18" s="292"/>
      <c r="T18" s="584"/>
      <c r="U18" s="150" t="s">
        <v>337</v>
      </c>
      <c r="V18" s="176" t="s">
        <v>338</v>
      </c>
      <c r="W18" s="1451">
        <f t="shared" si="1"/>
        <v>0</v>
      </c>
      <c r="X18" s="663"/>
      <c r="Y18" s="146">
        <f ca="1">LOOKUP(AA1,'Deployment needs'!$2:$2,'Deployment needs'!74:74)</f>
        <v>0.25</v>
      </c>
      <c r="Z18" s="58"/>
      <c r="AA18" s="290" t="s">
        <v>757</v>
      </c>
      <c r="AB18" s="299">
        <v>205.5</v>
      </c>
      <c r="AC18" s="325"/>
      <c r="AD18" s="300"/>
      <c r="AE18" s="58"/>
      <c r="AF18" s="1682"/>
      <c r="AG18" s="1416" t="str" cm="1">
        <f t="array" ref="AG18">IFERROR(INDEX($A$1:$A$269,SMALL(IF($U$13=$B$1:$B$269,ROW($B$1:$B$269)-MIN(ROW($A$1:$A$269))+1,""), ROW()-1)),"")</f>
        <v/>
      </c>
      <c r="AH18" s="1416" t="str" cm="1">
        <f t="array" ref="AH18">IFERROR(INDEX($A$1:$A$269,SMALL(IF($U$18=$B$1:$B$269,ROW($B$1:$B$269)-MIN(ROW($A$1:$A$269))+1,""), ROW()-1)),"")</f>
        <v/>
      </c>
      <c r="AI18" s="1633" t="str" cm="1">
        <f t="array" ref="AI18">IFERROR(INDEX($A$1:$A$471,SMALL(IF($U$29=#REF!,ROW(#REF!)-MIN(ROW($A$1:$A$471))+1,""), ROW()-16)),"")</f>
        <v/>
      </c>
      <c r="AJ18" s="1634"/>
      <c r="AK18" s="1399" t="str" cm="1">
        <f t="array" ref="AK18">IFERROR(INDEX($A$1:$A$471,SMALL(IF($U$17=#REF!,ROW(#REF!)-MIN(ROW($A$1:$A$471))+1,""), ROW()-16)),"")</f>
        <v/>
      </c>
      <c r="AL18" s="1399" t="str" cm="1">
        <f t="array" ref="AL18">IFERROR(INDEX($A$1:$A$471,SMALL(IF($U$24=#REF!,ROW(#REF!)-MIN(ROW($A$1:$A$471))+1,""), ROW()-12)),"")</f>
        <v/>
      </c>
      <c r="AM18" s="1399" t="str" cm="1">
        <f t="array" ref="AM18">IFERROR(INDEX($A$1:$A$471,SMALL(IF($U$27=#REF!,ROW(#REF!)-MIN(ROW($A$1:$A$471))+1,""), ROW()-17)),"")</f>
        <v/>
      </c>
      <c r="AN18" s="1399" t="str" cm="1">
        <f t="array" ref="AN18">IFERROR(INDEX($A$1:$A$471,SMALL(IF($U$34=#REF!,ROW(#REF!)-MIN(ROW($A$1:$A$471))+1,""), ROW()-12)),"")</f>
        <v/>
      </c>
      <c r="AO18" s="1413" t="str" cm="1">
        <f t="array" ref="AO18">IFERROR(INDEX($A$1:$A$75,SMALL(IF($U$6=$B$1:$B$75,ROW($B$1:$B$75)-MIN(ROW($A$1:$A$75))+1,""), ROW()-1)),"")</f>
        <v>Maideline Sanchez</v>
      </c>
      <c r="AP18" s="1413" t="str" cm="1">
        <f t="array" ref="AP18">IFERROR(INDEX($A$76:$A$130,SMALL(IF($U$6=$B$76:$B$130,ROW($B$76:$B$130)-MIN(ROW($A$76:$A$130))+1,""), ROW()-1)),"")</f>
        <v/>
      </c>
      <c r="AQ18" s="331"/>
      <c r="AR18" s="331"/>
      <c r="AS18" s="331"/>
      <c r="AT18" s="331"/>
      <c r="AU18" s="1638"/>
      <c r="AV18" s="334"/>
      <c r="AW18" s="334" t="str" cm="1">
        <f t="array" ref="AW18">IFERROR(INDEX($BE$1:$BE$429,SMALL(IF($BD$9=$BF$1:$BF$465,ROW($BF$1:$BF$465)-MIN(ROW($BE$1:$BE$429))+1,""), ROW()-15)),"")</f>
        <v/>
      </c>
      <c r="AX18" s="345"/>
      <c r="AY18" s="345"/>
      <c r="AZ18" s="345"/>
      <c r="BA18" s="345"/>
      <c r="BB18" s="345"/>
      <c r="BE18" s="675" t="s">
        <v>758</v>
      </c>
      <c r="BF18" t="s">
        <v>672</v>
      </c>
      <c r="BG18" s="1131" t="e">
        <f t="shared" si="0"/>
        <v>#N/A</v>
      </c>
    </row>
    <row r="19" spans="1:59" ht="15.75" customHeight="1">
      <c r="A19" s="718" t="s">
        <v>759</v>
      </c>
      <c r="B19" s="1452" t="str" cm="1">
        <f t="array" ref="B19">IFERROR(_xlfn.IFS(E23=0,"",E23&gt;0,E23),"")</f>
        <v>x</v>
      </c>
      <c r="C19" s="383"/>
      <c r="D19" s="1069" t="s">
        <v>732</v>
      </c>
      <c r="E19" s="734" t="s">
        <v>672</v>
      </c>
      <c r="F19" s="1714" t="s">
        <v>760</v>
      </c>
      <c r="G19" s="1714" t="s">
        <v>760</v>
      </c>
      <c r="H19" s="318" t="s">
        <v>677</v>
      </c>
      <c r="I19" s="1758"/>
      <c r="J19" s="911"/>
      <c r="K19" s="1364"/>
      <c r="L19" s="1741" t="s">
        <v>761</v>
      </c>
      <c r="M19" s="1742"/>
      <c r="N19" s="321" t="s">
        <v>266</v>
      </c>
      <c r="O19" s="1743" t="s">
        <v>762</v>
      </c>
      <c r="P19" s="1743"/>
      <c r="Q19" s="321" t="s">
        <v>664</v>
      </c>
      <c r="R19" s="1079"/>
      <c r="S19" s="292"/>
      <c r="T19" s="584"/>
      <c r="U19" s="150" t="s">
        <v>341</v>
      </c>
      <c r="V19" s="176" t="s">
        <v>342</v>
      </c>
      <c r="W19" s="1451">
        <f t="shared" si="1"/>
        <v>0</v>
      </c>
      <c r="X19" s="664"/>
      <c r="Y19" s="146">
        <f ca="1">LOOKUP(AA1,'Deployment needs'!$2:$2,'Deployment needs'!87:87)</f>
        <v>0.25</v>
      </c>
      <c r="Z19" s="58"/>
      <c r="AA19" s="242" t="s">
        <v>763</v>
      </c>
      <c r="AB19" s="714">
        <v>75.5</v>
      </c>
      <c r="AC19" s="300"/>
      <c r="AD19" s="300"/>
      <c r="AE19" s="58"/>
      <c r="AF19" s="1683" t="s">
        <v>351</v>
      </c>
      <c r="AG19" s="1427" t="s">
        <v>764</v>
      </c>
      <c r="AH19" s="1416" t="str" cm="1">
        <f t="array" ref="AH19">IFERROR(INDEX($A$1:$A$269,SMALL(IF($U$18=$B$1:$B$269,ROW($B$1:$B$269)-MIN(ROW($A$1:$A$269))+1,""), ROW()-1)),"")</f>
        <v/>
      </c>
      <c r="AI19" s="1633" t="str" cm="1">
        <f t="array" ref="AI19">IFERROR(INDEX($A$1:$A$471,SMALL(IF($U$29=#REF!,ROW(#REF!)-MIN(ROW($A$1:$A$471))+1,""), ROW()-16)),"")</f>
        <v/>
      </c>
      <c r="AJ19" s="1634"/>
      <c r="AK19" s="1399" t="str" cm="1">
        <f t="array" ref="AK19">IFERROR(INDEX($A$1:$A$471,SMALL(IF($U$17=#REF!,ROW(#REF!)-MIN(ROW($A$1:$A$471))+1,""), ROW()-16)),"")</f>
        <v/>
      </c>
      <c r="AL19" s="1399" t="str" cm="1">
        <f t="array" ref="AL19">IFERROR(INDEX($A$1:$A$471,SMALL(IF($U$24=#REF!,ROW(#REF!)-MIN(ROW($A$1:$A$471))+1,""), ROW()-12)),"")</f>
        <v/>
      </c>
      <c r="AM19" s="1399" t="str" cm="1">
        <f t="array" ref="AM19">IFERROR(INDEX($A$1:$A$471,SMALL(IF($U$27=#REF!,ROW(#REF!)-MIN(ROW($A$1:$A$471))+1,""), ROW()-17)),"")</f>
        <v/>
      </c>
      <c r="AN19" s="1399" t="str" cm="1">
        <f t="array" ref="AN19">IFERROR(INDEX($A$1:$A$471,SMALL(IF($U$34=#REF!,ROW(#REF!)-MIN(ROW($A$1:$A$471))+1,""), ROW()-12)),"")</f>
        <v/>
      </c>
      <c r="AO19" s="1413" t="str" cm="1">
        <f t="array" ref="AO19">IFERROR(INDEX($A$1:$A$75,SMALL(IF($U$6=$B$1:$B$75,ROW($B$1:$B$75)-MIN(ROW($A$1:$A$75))+1,""), ROW()-1)),"")</f>
        <v>Ernesto Hernanadez</v>
      </c>
      <c r="AP19" s="1413" t="str" cm="1">
        <f t="array" ref="AP19">IFERROR(INDEX($A$76:$A$130,SMALL(IF($U$6=$B$76:$B$130,ROW($B$76:$B$130)-MIN(ROW($A$76:$A$130))+1,""), ROW()-1)),"")</f>
        <v/>
      </c>
      <c r="AQ19" s="331"/>
      <c r="AR19" s="331"/>
      <c r="AS19" s="331"/>
      <c r="AT19" s="331"/>
      <c r="AU19" s="1638"/>
      <c r="AV19" s="334"/>
      <c r="AW19" s="334" t="str" cm="1">
        <f t="array" ref="AW19">IFERROR(INDEX($BE$1:$BE$429,SMALL(IF($BD$9=$BF$1:$BF$465,ROW($BF$1:$BF$465)-MIN(ROW($BE$1:$BE$429))+1,""), ROW()-15)),"")</f>
        <v/>
      </c>
      <c r="AX19" s="345"/>
      <c r="AY19" s="345"/>
      <c r="AZ19" s="345"/>
      <c r="BA19" s="345"/>
      <c r="BB19" s="345"/>
      <c r="BE19" s="675" t="s">
        <v>765</v>
      </c>
      <c r="BF19" t="s">
        <v>672</v>
      </c>
      <c r="BG19" s="1131" t="e">
        <f t="shared" si="0"/>
        <v>#N/A</v>
      </c>
    </row>
    <row r="20" spans="1:59" ht="15.75" customHeight="1">
      <c r="A20" s="718" t="s">
        <v>766</v>
      </c>
      <c r="B20" s="1452" t="str" cm="1">
        <f t="array" ref="B20">IFERROR(_xlfn.IFS(E24=0,"",E24&gt;0,E24),"")</f>
        <v>x</v>
      </c>
      <c r="C20" s="383"/>
      <c r="D20" s="718" t="s">
        <v>739</v>
      </c>
      <c r="E20" s="734" t="s">
        <v>677</v>
      </c>
      <c r="F20" s="1714" t="s">
        <v>767</v>
      </c>
      <c r="G20" s="1714"/>
      <c r="H20" s="318" t="s">
        <v>677</v>
      </c>
      <c r="I20" s="1758"/>
      <c r="J20" s="911"/>
      <c r="K20" s="1364"/>
      <c r="L20" s="1741" t="s">
        <v>768</v>
      </c>
      <c r="M20" s="1742"/>
      <c r="N20" s="321" t="s">
        <v>266</v>
      </c>
      <c r="O20" s="1743" t="s">
        <v>769</v>
      </c>
      <c r="P20" s="1743"/>
      <c r="Q20" s="321" t="s">
        <v>266</v>
      </c>
      <c r="R20" s="1079"/>
      <c r="S20" s="292"/>
      <c r="T20" s="584"/>
      <c r="U20" s="150" t="s">
        <v>347</v>
      </c>
      <c r="V20" s="177" t="s">
        <v>348</v>
      </c>
      <c r="W20" s="1451">
        <f t="shared" si="1"/>
        <v>0</v>
      </c>
      <c r="X20" s="236" cm="1">
        <f t="array" aca="1" ref="X20" ca="1">_xlfn.IFNA(LOOKUP(TODAY()-1,'Inbound SOS &amp; EOD'!1:1,IF('Inbound SOS &amp; EOD'!76:76="",'Inbound SOS &amp; EOD'!53:53,'Inbound SOS &amp; EOD'!76:76)),0)</f>
        <v>136</v>
      </c>
      <c r="Y20" s="146">
        <f ca="1">LOOKUP(AA1,'Deployment needs'!$2:$2,'Deployment needs'!71:71)</f>
        <v>0</v>
      </c>
      <c r="Z20" s="58"/>
      <c r="AA20" s="363"/>
      <c r="AB20" s="400"/>
      <c r="AC20" s="360"/>
      <c r="AD20" s="300"/>
      <c r="AE20" s="58"/>
      <c r="AF20" s="1684"/>
      <c r="AG20" s="1397" t="str" cm="1">
        <f t="array" ref="AG20">IFERROR(INDEX($A$1:$A$269,SMALL(IF($U$14=$B$1:$B$269,ROW($B$1:$B$269)-MIN(ROW($A$1:$A$269))+1,""), ROW()-1)),"")</f>
        <v/>
      </c>
      <c r="AH20" s="1416" t="str" cm="1">
        <f t="array" ref="AH20">IFERROR(INDEX($A$1:$A$269,SMALL(IF($U$18=$B$1:$B$269,ROW($B$1:$B$269)-MIN(ROW($A$1:$A$269))+1,""), ROW()-1)),"")</f>
        <v/>
      </c>
      <c r="AI20" s="1426" t="str">
        <f ca="1">"Pull"&amp;"   "&amp;X21</f>
        <v>Pull   81</v>
      </c>
      <c r="AJ20" s="1432" t="s">
        <v>770</v>
      </c>
      <c r="AK20" s="1430" t="str">
        <f ca="1">"Throw"&amp;"   "&amp;X22</f>
        <v>Throw   18</v>
      </c>
      <c r="AL20" s="1399" t="str" cm="1">
        <f t="array" ref="AL20">IFERROR(INDEX($A$1:$A$471,SMALL(IF($U$24=#REF!,ROW(#REF!)-MIN(ROW($A$1:$A$471))+1,""), ROW()-12)),"")</f>
        <v/>
      </c>
      <c r="AM20" s="1399" t="str" cm="1">
        <f t="array" ref="AM20">IFERROR(INDEX($A$1:$A$471,SMALL(IF($U$27=#REF!,ROW(#REF!)-MIN(ROW($A$1:$A$471))+1,""), ROW()-17)),"")</f>
        <v/>
      </c>
      <c r="AN20" s="1399" t="str" cm="1">
        <f t="array" ref="AN20">IFERROR(INDEX($A$1:$A$471,SMALL(IF($U$34=#REF!,ROW(#REF!)-MIN(ROW($A$1:$A$471))+1,""), ROW()-12)),"")</f>
        <v/>
      </c>
      <c r="AO20" s="1413" t="str" cm="1">
        <f t="array" ref="AO20">IFERROR(INDEX($A$1:$A$75,SMALL(IF($U$6=$B$1:$B$75,ROW($B$1:$B$75)-MIN(ROW($A$1:$A$75))+1,""), ROW()-1)),"")</f>
        <v>Biunaikys Contino</v>
      </c>
      <c r="AP20" s="1413" t="str" cm="1">
        <f t="array" ref="AP20">IFERROR(INDEX($A$76:$A$130,SMALL(IF($U$6=$B$76:$B$130,ROW($B$76:$B$130)-MIN(ROW($A$76:$A$130))+1,""), ROW()-1)),"")</f>
        <v/>
      </c>
      <c r="AQ20" s="331"/>
      <c r="AR20" s="331"/>
      <c r="AS20" s="331"/>
      <c r="AT20" s="331"/>
      <c r="AU20" s="1639" t="s">
        <v>680</v>
      </c>
      <c r="AV20" s="676" t="str" cm="1">
        <f t="array" ref="AV20">IFERROR(INDEX($BE$1:$BE$429,SMALL(IF($BD$4=$BF$1:$BF$465,ROW($BF$1:$BF$465)-MIN(ROW($BE$1:$BE$429))+1,""), ROW()-15)),"")</f>
        <v/>
      </c>
      <c r="AW20" s="676" t="str" cm="1">
        <f t="array" ref="AW20">IFERROR(INDEX($BE$1:$BE$429,SMALL(IF($BD$9=$BF$1:$BF$465,ROW($BF$1:$BF$465)-MIN(ROW($BE$1:$BE$429))+1,""), ROW()-15)),"")</f>
        <v/>
      </c>
      <c r="AX20" s="347"/>
      <c r="AY20" s="347"/>
      <c r="AZ20" s="347"/>
      <c r="BA20" s="347"/>
      <c r="BB20" s="347"/>
      <c r="BE20" s="675" t="s">
        <v>771</v>
      </c>
      <c r="BG20" s="1131" t="e">
        <f t="shared" si="0"/>
        <v>#N/A</v>
      </c>
    </row>
    <row r="21" spans="1:59" ht="15.75" customHeight="1">
      <c r="A21" s="718" t="s">
        <v>772</v>
      </c>
      <c r="B21" s="1452" t="str" cm="1">
        <f t="array" ref="B21">IFERROR(_xlfn.IFS(E25=0,"",E25&gt;0,E25),"")</f>
        <v>p</v>
      </c>
      <c r="C21" s="383"/>
      <c r="D21" s="718" t="s">
        <v>745</v>
      </c>
      <c r="E21" s="734" t="s">
        <v>677</v>
      </c>
      <c r="F21" s="1714" t="s">
        <v>773</v>
      </c>
      <c r="G21" s="1714"/>
      <c r="H21" s="318" t="s">
        <v>677</v>
      </c>
      <c r="I21" s="1758"/>
      <c r="J21" s="911"/>
      <c r="K21" s="1364"/>
      <c r="L21" s="1741" t="s">
        <v>774</v>
      </c>
      <c r="M21" s="1742"/>
      <c r="N21" s="321" t="s">
        <v>677</v>
      </c>
      <c r="O21" s="1743" t="s">
        <v>775</v>
      </c>
      <c r="P21" s="1743"/>
      <c r="Q21" s="321" t="s">
        <v>677</v>
      </c>
      <c r="R21" s="1079"/>
      <c r="S21" s="292"/>
      <c r="T21" s="584"/>
      <c r="U21" s="150" t="s">
        <v>354</v>
      </c>
      <c r="V21" s="177" t="s">
        <v>355</v>
      </c>
      <c r="W21" s="1451">
        <f t="shared" si="1"/>
        <v>3</v>
      </c>
      <c r="X21" s="236" cm="1">
        <f t="array" aca="1" ref="X21" ca="1">_xlfn.IFNA(LOOKUP(TODAY()-1,'Inbound SOS &amp; EOD'!1:1,IF('Inbound SOS &amp; EOD'!86:86="",'Inbound SOS &amp; EOD'!63:63,'Inbound SOS &amp; EOD'!86:86)),0)</f>
        <v>81</v>
      </c>
      <c r="Y21" s="146">
        <f ca="1">LOOKUP(AA1,'Deployment needs'!$2:$2,'Deployment needs'!69:69)</f>
        <v>0.1425925925925926</v>
      </c>
      <c r="Z21" s="58"/>
      <c r="AA21" s="58"/>
      <c r="AC21" s="58"/>
      <c r="AD21" s="58"/>
      <c r="AE21" s="58"/>
      <c r="AF21" s="1684"/>
      <c r="AG21" s="1397" t="str" cm="1">
        <f t="array" ref="AG21">IFERROR(INDEX($A$1:$A$269,SMALL(IF($U$14=$B$1:$B$269,ROW($B$1:$B$269)-MIN(ROW($A$1:$A$269))+1,""), ROW()-1)),"")</f>
        <v/>
      </c>
      <c r="AH21" s="1416" t="str" cm="1">
        <f t="array" ref="AH21">IFERROR(INDEX($A$1:$A$269,SMALL(IF($U$18=$B$1:$B$269,ROW($B$1:$B$269)-MIN(ROW($A$1:$A$269))+1,""), ROW()-1)),"")</f>
        <v/>
      </c>
      <c r="AI21" s="1399" t="str" cm="1">
        <f t="array" ref="AI21">IFERROR(INDEX($A$1:$A$471,SMALL(IF($U$21=#REF!,ROW(#REF!)-MIN(ROW($A$1:$A$471))+1,""), ROW()-20)),"")</f>
        <v/>
      </c>
      <c r="AJ21" s="1417">
        <v>3</v>
      </c>
      <c r="AK21" s="1399" t="str" cm="1">
        <f t="array" ref="AK21">IFERROR(INDEX($A$1:$A$471,SMALL(IF($U$22=#REF!,ROW(#REF!)-MIN(ROW($A$1:$A$471))+1,""), ROW()-20)),"")</f>
        <v/>
      </c>
      <c r="AL21" s="1399" t="str" cm="1">
        <f t="array" ref="AL21">IFERROR(INDEX($A$1:$A$471,SMALL(IF($U$24=#REF!,ROW(#REF!)-MIN(ROW($A$1:$A$471))+1,""), ROW()-12)),"")</f>
        <v/>
      </c>
      <c r="AM21" s="1399" t="str" cm="1">
        <f t="array" ref="AM21">IFERROR(INDEX($A$1:$A$471,SMALL(IF($U$27=#REF!,ROW(#REF!)-MIN(ROW($A$1:$A$471))+1,""), ROW()-17)),"")</f>
        <v/>
      </c>
      <c r="AN21" s="1399" t="str" cm="1">
        <f t="array" ref="AN21">IFERROR(INDEX($A$1:$A$471,SMALL(IF($U$34=#REF!,ROW(#REF!)-MIN(ROW($A$1:$A$471))+1,""), ROW()-12)),"")</f>
        <v/>
      </c>
      <c r="AO21" s="1413" t="str" cm="1">
        <f t="array" ref="AO21">IFERROR(INDEX($A$1:$A$75,SMALL(IF($U$6=$B$1:$B$75,ROW($B$1:$B$75)-MIN(ROW($A$1:$A$75))+1,""), ROW()-1)),"")</f>
        <v>Karelis Leyva</v>
      </c>
      <c r="AP21" s="1413" t="str" cm="1">
        <f t="array" ref="AP21">IFERROR(INDEX($A$76:$A$130,SMALL(IF($U$6=$B$76:$B$130,ROW($B$76:$B$130)-MIN(ROW($A$76:$A$130))+1,""), ROW()-1)),"")</f>
        <v/>
      </c>
      <c r="AQ21" s="331"/>
      <c r="AR21" s="331"/>
      <c r="AS21" s="331"/>
      <c r="AT21" s="331"/>
      <c r="AU21" s="1640"/>
      <c r="AV21" s="676" t="str" cm="1">
        <f t="array" ref="AV21">IFERROR(INDEX($BE$1:$BE$429,SMALL(IF($BD$4=$BF$1:$BF$465,ROW($BF$1:$BF$465)-MIN(ROW($BE$1:$BE$429))+1,""), ROW()-15)),"")</f>
        <v/>
      </c>
      <c r="AW21" s="676" t="str" cm="1">
        <f t="array" ref="AW21">IFERROR(INDEX($BE$1:$BE$429,SMALL(IF($BD$9=$BF$1:$BF$465,ROW($BF$1:$BF$465)-MIN(ROW($BE$1:$BE$429))+1,""), ROW()-15)),"")</f>
        <v/>
      </c>
      <c r="AX21" s="347"/>
      <c r="AY21" s="347"/>
      <c r="AZ21" s="347"/>
      <c r="BA21" s="347"/>
      <c r="BB21" s="347"/>
      <c r="BE21" s="675" t="s">
        <v>776</v>
      </c>
      <c r="BF21">
        <v>4</v>
      </c>
      <c r="BG21" s="1131" t="e">
        <f t="shared" si="0"/>
        <v>#N/A</v>
      </c>
    </row>
    <row r="22" spans="1:59" ht="15.75" customHeight="1">
      <c r="A22" s="718" t="s">
        <v>777</v>
      </c>
      <c r="B22" s="1452" t="str" cm="1">
        <f t="array" ref="B22">IFERROR(_xlfn.IFS(E26=0,"",E26&gt;0,E26),"")</f>
        <v>x</v>
      </c>
      <c r="C22" s="383"/>
      <c r="D22" s="718" t="s">
        <v>752</v>
      </c>
      <c r="E22" s="734" t="s">
        <v>677</v>
      </c>
      <c r="F22" s="1714" t="s">
        <v>778</v>
      </c>
      <c r="G22" s="1714"/>
      <c r="H22" s="318" t="s">
        <v>677</v>
      </c>
      <c r="I22" s="1758"/>
      <c r="J22" s="911"/>
      <c r="K22" s="1364"/>
      <c r="L22" s="1741" t="s">
        <v>779</v>
      </c>
      <c r="M22" s="1742"/>
      <c r="N22" s="321" t="s">
        <v>677</v>
      </c>
      <c r="O22" s="1760" t="s">
        <v>780</v>
      </c>
      <c r="P22" s="1760"/>
      <c r="Q22" s="321" t="s">
        <v>266</v>
      </c>
      <c r="R22" s="1080"/>
      <c r="S22" s="292"/>
      <c r="T22" s="584"/>
      <c r="U22" s="150" t="s">
        <v>358</v>
      </c>
      <c r="V22" s="177" t="s">
        <v>359</v>
      </c>
      <c r="W22" s="1451">
        <f t="shared" si="1"/>
        <v>5</v>
      </c>
      <c r="X22" s="236" cm="1">
        <f t="array" aca="1" ref="X22" ca="1">_xlfn.IFNA(LOOKUP(TODAY()-1,'Inbound SOS &amp; EOD'!1:1,IF('Inbound SOS &amp; EOD'!87:87="",'Inbound SOS &amp; EOD'!64:64,'Inbound SOS &amp; EOD'!87:87)),0)+X23</f>
        <v>18</v>
      </c>
      <c r="Y22" s="146">
        <f ca="1">LOOKUP(AA1,'Deployment needs'!$2:$2,'Deployment needs'!70:70)</f>
        <v>0.18333333333333335</v>
      </c>
      <c r="Z22" s="58"/>
      <c r="AA22" s="58"/>
      <c r="AB22" s="58"/>
      <c r="AD22" s="58"/>
      <c r="AE22" s="58"/>
      <c r="AF22" s="1684"/>
      <c r="AG22" s="1397" t="str" cm="1">
        <f t="array" ref="AG22">IFERROR(INDEX($A$1:$A$269,SMALL(IF($U$14=$B$1:$B$269,ROW($B$1:$B$269)-MIN(ROW($A$1:$A$269))+1,""), ROW()-1)),"")</f>
        <v/>
      </c>
      <c r="AH22" s="1416" t="str" cm="1">
        <f t="array" ref="AH22">IFERROR(INDEX($A$1:$A$269,SMALL(IF($U$18=$B$1:$B$269,ROW($B$1:$B$269)-MIN(ROW($A$1:$A$269))+1,""), ROW()-1)),"")</f>
        <v/>
      </c>
      <c r="AI22" s="1399" t="str" cm="1">
        <f t="array" ref="AI22">IFERROR(INDEX($A$1:$A$471,SMALL(IF($U$21=#REF!,ROW(#REF!)-MIN(ROW($A$1:$A$471))+1,""), ROW()-20)),"")</f>
        <v/>
      </c>
      <c r="AJ22" s="1417">
        <v>3</v>
      </c>
      <c r="AK22" s="1399" t="str" cm="1">
        <f t="array" ref="AK22">IFERROR(INDEX($A$1:$A$471,SMALL(IF($U$22=#REF!,ROW(#REF!)-MIN(ROW($A$1:$A$471))+1,""), ROW()-20)),"")</f>
        <v/>
      </c>
      <c r="AL22" s="1399" t="str" cm="1">
        <f t="array" ref="AL22">IFERROR(INDEX($A$1:$A$471,SMALL(IF($U$24=#REF!,ROW(#REF!)-MIN(ROW($A$1:$A$471))+1,""), ROW()-12)),"")</f>
        <v/>
      </c>
      <c r="AM22" s="1399" t="str" cm="1">
        <f t="array" ref="AM22">IFERROR(INDEX($A$1:$A$471,SMALL(IF($U$27=#REF!,ROW(#REF!)-MIN(ROW($A$1:$A$471))+1,""), ROW()-17)),"")</f>
        <v/>
      </c>
      <c r="AN22" s="1399" t="str" cm="1">
        <f t="array" ref="AN22">IFERROR(INDEX($A$1:$A$471,SMALL(IF($U$34=#REF!,ROW(#REF!)-MIN(ROW($A$1:$A$471))+1,""), ROW()-12)),"")</f>
        <v/>
      </c>
      <c r="AO22" s="1413" t="str" cm="1">
        <f t="array" ref="AO22">IFERROR(INDEX($A$1:$A$75,SMALL(IF($U$6=$B$1:$B$75,ROW($B$1:$B$75)-MIN(ROW($A$1:$A$75))+1,""), ROW()-1)),"")</f>
        <v>Yamile Chacon</v>
      </c>
      <c r="AP22" s="1413" t="str" cm="1">
        <f t="array" ref="AP22">IFERROR(INDEX($A$76:$A$130,SMALL(IF($U$6=$B$76:$B$130,ROW($B$76:$B$130)-MIN(ROW($A$76:$A$130))+1,""), ROW()-1)),"")</f>
        <v/>
      </c>
      <c r="AQ22" s="331"/>
      <c r="AR22" s="331"/>
      <c r="AS22" s="331"/>
      <c r="AT22" s="331"/>
      <c r="AU22" s="1641" t="s">
        <v>781</v>
      </c>
      <c r="AV22" s="334"/>
      <c r="AW22" s="334" t="str" cm="1">
        <f t="array" ref="AW22">IFERROR(INDEX($BE$1:$BE$429,SMALL(IF($BD$10=$BF$1:$BF$465,ROW($BF$1:$BF$465)-MIN(ROW($BE$1:$BE$429))+1,""), ROW()-21)),"")</f>
        <v/>
      </c>
      <c r="AX22" s="346"/>
      <c r="AY22" s="346"/>
      <c r="AZ22" s="346"/>
      <c r="BA22" s="346"/>
      <c r="BB22" s="346"/>
      <c r="BE22" s="675" t="s">
        <v>782</v>
      </c>
      <c r="BF22" t="s">
        <v>672</v>
      </c>
      <c r="BG22" s="1131" t="e">
        <f t="shared" si="0"/>
        <v>#N/A</v>
      </c>
    </row>
    <row r="23" spans="1:59" ht="15.75" customHeight="1">
      <c r="A23" s="718" t="s">
        <v>783</v>
      </c>
      <c r="B23" s="1452" t="str" cm="1">
        <f t="array" ref="B23">IFERROR(_xlfn.IFS(E27=0,"",E27&gt;0,E27),"")</f>
        <v>x</v>
      </c>
      <c r="C23" s="383"/>
      <c r="D23" s="718" t="s">
        <v>759</v>
      </c>
      <c r="E23" s="734" t="s">
        <v>266</v>
      </c>
      <c r="F23" s="1714" t="s">
        <v>784</v>
      </c>
      <c r="G23" s="1714" t="s">
        <v>784</v>
      </c>
      <c r="H23" s="318" t="s">
        <v>428</v>
      </c>
      <c r="I23" s="1758"/>
      <c r="J23" s="911"/>
      <c r="K23" s="1364"/>
      <c r="L23" s="1741" t="s">
        <v>785</v>
      </c>
      <c r="M23" s="1742"/>
      <c r="N23" s="321" t="s">
        <v>677</v>
      </c>
      <c r="O23" s="1761" t="s">
        <v>786</v>
      </c>
      <c r="P23" s="1761"/>
      <c r="Q23" s="321" t="s">
        <v>266</v>
      </c>
      <c r="R23" s="1365"/>
      <c r="S23" s="1080"/>
      <c r="T23" s="584"/>
      <c r="U23" s="150" t="s">
        <v>362</v>
      </c>
      <c r="V23" s="177" t="s">
        <v>115</v>
      </c>
      <c r="W23" s="1451">
        <f t="shared" si="1"/>
        <v>0</v>
      </c>
      <c r="X23" s="241" cm="1">
        <f t="array" aca="1" ref="X23" ca="1">_xlfn.IFNA(LOOKUP(TODAY()-1,'Inbound SOS &amp; EOD'!1:1,IF('Inbound SOS &amp; EOD'!77:77="",'Inbound SOS &amp; EOD'!54:54,'Inbound SOS &amp; EOD'!77:77)),0)</f>
        <v>18</v>
      </c>
      <c r="Y23" s="146">
        <f ca="1">LOOKUP(AA1,'Deployment needs'!$2:$2,'Deployment needs'!92:92)</f>
        <v>0</v>
      </c>
      <c r="Z23" s="58"/>
      <c r="AA23" s="58"/>
      <c r="AB23" s="58"/>
      <c r="AC23" s="58"/>
      <c r="AD23" s="58"/>
      <c r="AE23" s="58"/>
      <c r="AF23" s="1684"/>
      <c r="AG23" s="1428" t="str">
        <f>"Receiving"&amp;"  "&amp;X34</f>
        <v xml:space="preserve">Receiving  </v>
      </c>
      <c r="AH23" s="1428" t="s">
        <v>787</v>
      </c>
      <c r="AI23" s="1399" t="str" cm="1">
        <f t="array" ref="AI23">IFERROR(INDEX($A$1:$A$471,SMALL(IF($U$21=#REF!,ROW(#REF!)-MIN(ROW($A$1:$A$471))+1,""), ROW()-20)),"")</f>
        <v/>
      </c>
      <c r="AJ23" s="1417"/>
      <c r="AK23" s="1399" t="str" cm="1">
        <f t="array" ref="AK23">IFERROR(INDEX($A$1:$A$471,SMALL(IF($U$22=#REF!,ROW(#REF!)-MIN(ROW($A$1:$A$471))+1,""), ROW()-20)),"")</f>
        <v/>
      </c>
      <c r="AL23" s="1399" t="str" cm="1">
        <f t="array" ref="AL23">IFERROR(INDEX($A$1:$A$471,SMALL(IF($U$24=#REF!,ROW(#REF!)-MIN(ROW($A$1:$A$471))+1,""), ROW()-12)),"")</f>
        <v/>
      </c>
      <c r="AM23" s="1399" t="str" cm="1">
        <f t="array" ref="AM23">IFERROR(INDEX($A$1:$A$471,SMALL(IF($U$27=#REF!,ROW(#REF!)-MIN(ROW($A$1:$A$471))+1,""), ROW()-17)),"")</f>
        <v/>
      </c>
      <c r="AN23" s="1399" t="str" cm="1">
        <f t="array" ref="AN23">IFERROR(INDEX($A$1:$A$471,SMALL(IF($U$34=#REF!,ROW(#REF!)-MIN(ROW($A$1:$A$471))+1,""), ROW()-12)),"")</f>
        <v/>
      </c>
      <c r="AO23" s="1413" t="str" cm="1">
        <f t="array" ref="AO23">IFERROR(INDEX($A$1:$A$75,SMALL(IF($U$6=$B$1:$B$75,ROW($B$1:$B$75)-MIN(ROW($A$1:$A$75))+1,""), ROW()-1)),"")</f>
        <v>Marilin Madera</v>
      </c>
      <c r="AP23" s="1413" t="str" cm="1">
        <f t="array" ref="AP23">IFERROR(INDEX($A$76:$A$130,SMALL(IF($U$6=$B$76:$B$130,ROW($B$76:$B$130)-MIN(ROW($A$76:$A$130))+1,""), ROW()-1)),"")</f>
        <v/>
      </c>
      <c r="AQ23" s="331"/>
      <c r="AR23" s="331"/>
      <c r="AS23" s="331"/>
      <c r="AT23" s="331"/>
      <c r="AU23" s="1642"/>
      <c r="AV23" s="334"/>
      <c r="AW23" s="334" t="str" cm="1">
        <f t="array" ref="AW23">IFERROR(INDEX($BE$1:$BE$429,SMALL(IF($BD$10=$BF$1:$BF$465,ROW($BF$1:$BF$465)-MIN(ROW($BE$1:$BE$429))+1,""), ROW()-21)),"")</f>
        <v/>
      </c>
      <c r="AX23" s="315"/>
      <c r="AY23" s="315"/>
      <c r="AZ23" s="315"/>
      <c r="BA23" s="315"/>
      <c r="BB23" s="315"/>
      <c r="BE23" s="675" t="s">
        <v>788</v>
      </c>
      <c r="BF23">
        <v>1</v>
      </c>
      <c r="BG23" s="1131" t="e">
        <f t="shared" si="0"/>
        <v>#N/A</v>
      </c>
    </row>
    <row r="24" spans="1:59" ht="15.75" customHeight="1">
      <c r="A24" s="1081" t="s">
        <v>789</v>
      </c>
      <c r="B24" s="1452" t="str" cm="1">
        <f t="array" ref="B24">IFERROR(_xlfn.IFS(E28=0,"",E28&gt;0,E28),"")</f>
        <v>p</v>
      </c>
      <c r="C24" s="383"/>
      <c r="D24" s="718" t="s">
        <v>766</v>
      </c>
      <c r="E24" s="734" t="s">
        <v>266</v>
      </c>
      <c r="F24" s="1714" t="s">
        <v>790</v>
      </c>
      <c r="G24" s="1714" t="s">
        <v>790</v>
      </c>
      <c r="H24" s="318" t="s">
        <v>666</v>
      </c>
      <c r="I24" s="1758"/>
      <c r="J24" s="911"/>
      <c r="K24" s="1364"/>
      <c r="L24" s="1741" t="s">
        <v>791</v>
      </c>
      <c r="M24" s="1742"/>
      <c r="N24" s="321" t="s">
        <v>266</v>
      </c>
      <c r="O24" s="1743" t="s">
        <v>792</v>
      </c>
      <c r="P24" s="1743"/>
      <c r="Q24" s="321" t="s">
        <v>266</v>
      </c>
      <c r="R24" s="125">
        <f>COUNTIFS(R5:R23,"*")</f>
        <v>10</v>
      </c>
      <c r="S24" s="58"/>
      <c r="T24" s="1369"/>
      <c r="U24" s="150" t="s">
        <v>366</v>
      </c>
      <c r="V24" s="177" t="s">
        <v>367</v>
      </c>
      <c r="W24" s="1451">
        <f t="shared" si="1"/>
        <v>6</v>
      </c>
      <c r="X24" s="236">
        <f ca="1">_xlfn.IFNA(LOOKUP(TODAY(),'Inbound SOS &amp; EOD'!$1:$1,'Inbound SOS &amp; EOD'!44:44),0)</f>
        <v>4258</v>
      </c>
      <c r="Y24" s="146">
        <f ca="1">LOOKUP(AA1,'Deployment needs'!$2:$2,'Deployment needs'!80:80)</f>
        <v>0.8379587758889534</v>
      </c>
      <c r="Z24" s="58"/>
      <c r="AA24" s="58"/>
      <c r="AB24" s="58"/>
      <c r="AC24" s="58"/>
      <c r="AD24" s="58"/>
      <c r="AE24" s="58"/>
      <c r="AF24" s="1684"/>
      <c r="AG24" s="1397" t="str" cm="1">
        <f t="array" ref="AG24">IFERROR(INDEX($A$1:$A$471,SMALL(IF($U$28=#REF!,ROW(#REF!)-MIN(ROW($A$1:$A$471))+1,""), ROW()-23)),"")</f>
        <v/>
      </c>
      <c r="AH24" s="1417"/>
      <c r="AI24" s="1399" t="str" cm="1">
        <f t="array" ref="AI24">IFERROR(INDEX($A$1:$A$471,SMALL(IF($U$21=#REF!,ROW(#REF!)-MIN(ROW($A$1:$A$471))+1,""), ROW()-20)),"")</f>
        <v/>
      </c>
      <c r="AJ24" s="1417"/>
      <c r="AK24" s="1399" t="str" cm="1">
        <f t="array" ref="AK24">IFERROR(INDEX($A$1:$A$471,SMALL(IF($U$22=#REF!,ROW(#REF!)-MIN(ROW($A$1:$A$471))+1,""), ROW()-20)),"")</f>
        <v/>
      </c>
      <c r="AL24" s="1399" t="str" cm="1">
        <f t="array" ref="AL24">IFERROR(INDEX($A$1:$A$471,SMALL(IF($U$24=#REF!,ROW(#REF!)-MIN(ROW($A$1:$A$471))+1,""), ROW()-12)),"")</f>
        <v/>
      </c>
      <c r="AM24" s="1399" t="str" cm="1">
        <f t="array" ref="AM24">IFERROR(INDEX($A$1:$A$471,SMALL(IF($U$27=#REF!,ROW(#REF!)-MIN(ROW($A$1:$A$471))+1,""), ROW()-17)),"")</f>
        <v/>
      </c>
      <c r="AN24" s="1399" t="str" cm="1">
        <f t="array" ref="AN24">IFERROR(INDEX($A$1:$A$471,SMALL(IF($U$34=#REF!,ROW(#REF!)-MIN(ROW($A$1:$A$471))+1,""), ROW()-12)),"")</f>
        <v/>
      </c>
      <c r="AO24" s="1413" t="str" cm="1">
        <f t="array" ref="AO24">IFERROR(INDEX($A$1:$A$75,SMALL(IF($U$6=$B$1:$B$75,ROW($B$1:$B$75)-MIN(ROW($A$1:$A$75))+1,""), ROW()-1)),"")</f>
        <v>Keyana rox</v>
      </c>
      <c r="AP24" s="1413" t="str" cm="1">
        <f t="array" ref="AP24">IFERROR(INDEX($A$76:$A$130,SMALL(IF($U$6=$B$76:$B$130,ROW($B$76:$B$130)-MIN(ROW($A$76:$A$130))+1,""), ROW()-1)),"")</f>
        <v/>
      </c>
      <c r="AQ24" s="331"/>
      <c r="AR24" s="331"/>
      <c r="AS24" s="331"/>
      <c r="AT24" s="331"/>
      <c r="AU24" s="1642"/>
      <c r="AV24" s="334"/>
      <c r="AW24" s="334" t="str" cm="1">
        <f t="array" ref="AW24">IFERROR(INDEX($BE$1:$BE$429,SMALL(IF($BD$10=$BF$1:$BF$465,ROW($BF$1:$BF$465)-MIN(ROW($BE$1:$BE$429))+1,""), ROW()-21)),"")</f>
        <v/>
      </c>
      <c r="AX24" s="315"/>
      <c r="AY24" s="315"/>
      <c r="AZ24" s="315"/>
      <c r="BA24" s="315"/>
      <c r="BB24" s="315"/>
      <c r="BE24" s="675" t="s">
        <v>793</v>
      </c>
      <c r="BF24" t="s">
        <v>672</v>
      </c>
      <c r="BG24" s="1131" t="e">
        <f t="shared" si="0"/>
        <v>#N/A</v>
      </c>
    </row>
    <row r="25" spans="1:59" ht="15.75" customHeight="1">
      <c r="A25" s="718" t="s">
        <v>794</v>
      </c>
      <c r="B25" s="1452" t="str" cm="1">
        <f t="array" ref="B25">IFERROR(_xlfn.IFS(E29=0,"",E29&gt;0,E29),"")</f>
        <v>p</v>
      </c>
      <c r="C25" s="383"/>
      <c r="D25" s="718" t="s">
        <v>772</v>
      </c>
      <c r="E25" s="734" t="s">
        <v>677</v>
      </c>
      <c r="F25" s="1714" t="s">
        <v>795</v>
      </c>
      <c r="G25" s="1714" t="s">
        <v>795</v>
      </c>
      <c r="H25" s="318" t="s">
        <v>677</v>
      </c>
      <c r="I25" s="1758"/>
      <c r="J25" s="911"/>
      <c r="K25" s="1364"/>
      <c r="L25" s="1741" t="s">
        <v>796</v>
      </c>
      <c r="M25" s="1742"/>
      <c r="N25" s="321" t="s">
        <v>266</v>
      </c>
      <c r="O25" s="1743" t="s">
        <v>797</v>
      </c>
      <c r="P25" s="1743"/>
      <c r="Q25" s="321" t="s">
        <v>266</v>
      </c>
      <c r="R25" s="58"/>
      <c r="S25" s="58"/>
      <c r="U25" s="150" t="s">
        <v>371</v>
      </c>
      <c r="V25" s="177" t="s">
        <v>372</v>
      </c>
      <c r="W25" s="1451">
        <f t="shared" si="1"/>
        <v>1</v>
      </c>
      <c r="X25" s="236">
        <f ca="1">_xlfn.IFNA(LOOKUP(TODAY(),'Inbound SOS &amp; EOD'!$1:$1,'Inbound SOS &amp; EOD'!47:47),0)</f>
        <v>40</v>
      </c>
      <c r="Y25" s="146">
        <f ca="1">LOOKUP(AA1,'Deployment needs'!$2:$2,'Deployment needs'!81:81)</f>
        <v>7.4189518182104397E-2</v>
      </c>
      <c r="Z25" s="58"/>
      <c r="AA25" s="1701" t="s">
        <v>798</v>
      </c>
      <c r="AB25" s="1702"/>
      <c r="AC25" s="1703"/>
      <c r="AD25" s="556">
        <f ca="1">AB4</f>
        <v>5000</v>
      </c>
      <c r="AE25" s="58"/>
      <c r="AF25" s="1684"/>
      <c r="AG25" s="1397" t="str" cm="1">
        <f t="array" ref="AG25">IFERROR(INDEX($A$1:$A$471,SMALL(IF($U$28=#REF!,ROW(#REF!)-MIN(ROW($A$1:$A$471))+1,""), ROW()-23)),"")</f>
        <v/>
      </c>
      <c r="AH25" s="1417"/>
      <c r="AI25" s="1438" t="str" cm="1">
        <f t="array" ref="AI25">IFERROR(INDEX($A$1:$A$471,SMALL(IF($U$21=#REF!,ROW(#REF!)-MIN(ROW($A$1:$A$471))+1,""), ROW()-20)),"")</f>
        <v/>
      </c>
      <c r="AJ25" s="1439"/>
      <c r="AK25" s="1399" t="str" cm="1">
        <f t="array" ref="AK25">IFERROR(INDEX($A$1:$A$471,SMALL(IF($U$22=#REF!,ROW(#REF!)-MIN(ROW($A$1:$A$471))+1,""), ROW()-20)),"")</f>
        <v/>
      </c>
      <c r="AL25" s="1399" t="str" cm="1">
        <f t="array" ref="AL25">IFERROR(INDEX($A$1:$A$471,SMALL(IF($U$24=#REF!,ROW(#REF!)-MIN(ROW($A$1:$A$471))+1,""), ROW()-12)),"")</f>
        <v/>
      </c>
      <c r="AM25" s="1399" t="str" cm="1">
        <f t="array" ref="AM25">IFERROR(INDEX($A$1:$A$471,SMALL(IF($U$27=#REF!,ROW(#REF!)-MIN(ROW($A$1:$A$471))+1,""), ROW()-17)),"")</f>
        <v/>
      </c>
      <c r="AN25" s="1399" t="str" cm="1">
        <f t="array" ref="AN25">IFERROR(INDEX($A$1:$A$471,SMALL(IF($U$34=#REF!,ROW(#REF!)-MIN(ROW($A$1:$A$471))+1,""), ROW()-12)),"")</f>
        <v/>
      </c>
      <c r="AO25" s="1413" t="str" cm="1">
        <f t="array" ref="AO25">IFERROR(INDEX($A$1:$A$75,SMALL(IF($U$6=$B$1:$B$75,ROW($B$1:$B$75)-MIN(ROW($A$1:$A$75))+1,""), ROW()-1)),"")</f>
        <v>Fatuma Bakur</v>
      </c>
      <c r="AP25" s="1413" t="str" cm="1">
        <f t="array" ref="AP25">IFERROR(INDEX($A$76:$A$130,SMALL(IF($U$6=$B$76:$B$130,ROW($B$76:$B$130)-MIN(ROW($A$76:$A$130))+1,""), ROW()-1)),"")</f>
        <v/>
      </c>
      <c r="AQ25" s="331"/>
      <c r="AR25" s="331"/>
      <c r="AS25" s="331"/>
      <c r="AT25" s="331"/>
      <c r="AU25" s="1642"/>
      <c r="AV25" s="334"/>
      <c r="AW25" s="334" t="str" cm="1">
        <f t="array" ref="AW25">IFERROR(INDEX($BE$1:$BE$429,SMALL(IF($BD$10=$BF$1:$BF$465,ROW($BF$1:$BF$465)-MIN(ROW($BE$1:$BE$429))+1,""), ROW()-21)),"")</f>
        <v/>
      </c>
      <c r="AX25" s="315"/>
      <c r="AY25" s="315"/>
      <c r="AZ25" s="315"/>
      <c r="BA25" s="315"/>
      <c r="BB25" s="315"/>
      <c r="BE25" s="675" t="s">
        <v>799</v>
      </c>
      <c r="BF25">
        <v>4</v>
      </c>
      <c r="BG25" s="1131" t="e">
        <f t="shared" si="0"/>
        <v>#N/A</v>
      </c>
    </row>
    <row r="26" spans="1:59" ht="15.75" customHeight="1">
      <c r="A26" s="718" t="s">
        <v>800</v>
      </c>
      <c r="B26" s="1452" t="str" cm="1">
        <f t="array" ref="B26">IFERROR(_xlfn.IFS(E30=0,"",E30&gt;0,E30),"")</f>
        <v>p</v>
      </c>
      <c r="C26" s="383"/>
      <c r="D26" s="718" t="s">
        <v>777</v>
      </c>
      <c r="E26" s="734" t="s">
        <v>266</v>
      </c>
      <c r="F26" s="1714" t="s">
        <v>801</v>
      </c>
      <c r="G26" s="1714" t="s">
        <v>802</v>
      </c>
      <c r="H26" s="318" t="s">
        <v>677</v>
      </c>
      <c r="I26" s="1758"/>
      <c r="J26" s="911"/>
      <c r="K26" s="1364"/>
      <c r="L26" s="1376">
        <f>COUNTIFS(L5:M25,"*")</f>
        <v>21</v>
      </c>
      <c r="M26" s="1377"/>
      <c r="N26" s="1378">
        <f>COUNTIFS(N5:N20,$N$36)+COUNTIFS(N5:N20,$N$37)+COUNTIFS(N5:N20,$N$38)+COUNTIFS(N5:N20,$N$39)+COUNTIFS(N5:N20,$N$40)+COUNTIFS(N5:N20,$N$41)+COUNTIFS(N5:N20,$N$43)+COUNTIFS(N5:N20,$N$45)</f>
        <v>0</v>
      </c>
      <c r="O26" s="1379">
        <f>COUNTIFS(O5:P25,"*")</f>
        <v>21</v>
      </c>
      <c r="P26" s="1380"/>
      <c r="Q26" s="1378">
        <f>COUNTIFS(Q5:Q25,$N$36)+COUNTIFS(Q5:Q25,$N$37)+COUNTIFS(Q5:Q25,$N$38)+COUNTIFS(Q5:Q25,$N$39)+COUNTIFS(Q5:Q25,$N$40)+COUNTIFS(Q5:Q25,$N$41)+COUNTIFS(Q5:Q25,$N$43)+COUNTIFS(Q5:Q25,$N$45)</f>
        <v>0</v>
      </c>
      <c r="R26" s="1381"/>
      <c r="S26" s="1381"/>
      <c r="U26" s="150" t="s">
        <v>379</v>
      </c>
      <c r="V26" s="177" t="s">
        <v>380</v>
      </c>
      <c r="W26" s="1451">
        <f t="shared" si="1"/>
        <v>1</v>
      </c>
      <c r="X26" s="1612" cm="1">
        <f t="array" aca="1" ref="X26" ca="1">_xlfn.IFNA(LOOKUP(TODAY()-1,'Inbound SOS &amp; EOD'!1:1,IF('Inbound SOS &amp; EOD'!84:84="",'Inbound SOS &amp; EOD'!61:61,'Inbound SOS &amp; EOD'!84:84)),0)</f>
        <v>2272</v>
      </c>
      <c r="Y26" s="146">
        <f ca="1">LOOKUP(AA1,'Deployment needs'!$2:$2,'Deployment needs'!82:82)*0.25</f>
        <v>6.6240641234021763E-2</v>
      </c>
      <c r="Z26" s="58"/>
      <c r="AA26" s="557" t="s">
        <v>368</v>
      </c>
      <c r="AB26" s="558">
        <v>6</v>
      </c>
      <c r="AC26" s="558">
        <v>2</v>
      </c>
      <c r="AD26" s="559">
        <v>10</v>
      </c>
      <c r="AE26" s="58"/>
      <c r="AF26" s="1684"/>
      <c r="AG26" s="1397" t="str" cm="1">
        <f t="array" ref="AG26">IFERROR(INDEX($A$1:$A$471,SMALL(IF($U$28=#REF!,ROW(#REF!)-MIN(ROW($A$1:$A$471))+1,""), ROW()-23)),"")</f>
        <v/>
      </c>
      <c r="AH26" s="1437"/>
      <c r="AI26" s="1631" t="s">
        <v>385</v>
      </c>
      <c r="AJ26" s="1632"/>
      <c r="AK26" s="1397" t="str" cm="1">
        <f t="array" ref="AK26">IFERROR(INDEX($A$1:$A$471,SMALL(IF($U$22=#REF!,ROW(#REF!)-MIN(ROW($A$1:$A$471))+1,""), ROW()-20)),"")</f>
        <v/>
      </c>
      <c r="AL26" s="1430" t="str">
        <f>"Returns Exceptions"&amp;"   "&amp;$X$27</f>
        <v xml:space="preserve">Returns Exceptions   </v>
      </c>
      <c r="AM26" s="1399" t="str" cm="1">
        <f t="array" ref="AM26">IFERROR(INDEX($A$1:$A$471,SMALL(IF($U$27=#REF!,ROW(#REF!)-MIN(ROW($A$1:$A$471))+1,""), ROW()-17)),"")</f>
        <v/>
      </c>
      <c r="AN26" s="1399" t="str" cm="1">
        <f t="array" ref="AN26">IFERROR(INDEX($A$1:$A$471,SMALL(IF($U$34=#REF!,ROW(#REF!)-MIN(ROW($A$1:$A$471))+1,""), ROW()-12)),"")</f>
        <v/>
      </c>
      <c r="AO26" s="1413" t="str" cm="1">
        <f t="array" ref="AO26">IFERROR(INDEX($A$1:$A$75,SMALL(IF($U$6=$B$1:$B$75,ROW($B$1:$B$75)-MIN(ROW($A$1:$A$75))+1,""), ROW()-1)),"")</f>
        <v>Ismaray Hernandez</v>
      </c>
      <c r="AP26" s="1413" t="str" cm="1">
        <f t="array" ref="AP26">IFERROR(INDEX($A$76:$A$130,SMALL(IF($U$6=$B$76:$B$130,ROW($B$76:$B$130)-MIN(ROW($A$76:$A$130))+1,""), ROW()-1)),"")</f>
        <v/>
      </c>
      <c r="AQ26" s="331"/>
      <c r="AR26" s="331"/>
      <c r="AS26" s="331"/>
      <c r="AT26" s="331"/>
      <c r="AU26" s="1712" t="s">
        <v>680</v>
      </c>
      <c r="AV26" s="677"/>
      <c r="AW26" s="677" t="str" cm="1">
        <f t="array" ref="AW26">IFERROR(INDEX($BE$1:$BE$429,SMALL(IF($BD$10=$BF$1:$BF$465,ROW($BF$1:$BF$465)-MIN(ROW($BE$1:$BE$429))+1,""), ROW()-21)),"")</f>
        <v/>
      </c>
      <c r="AX26" s="348"/>
      <c r="AY26" s="348"/>
      <c r="AZ26" s="348"/>
      <c r="BA26" s="348"/>
      <c r="BB26" s="348"/>
      <c r="BE26" s="675" t="s">
        <v>803</v>
      </c>
      <c r="BF26">
        <v>1</v>
      </c>
      <c r="BG26" s="1131" t="e">
        <f t="shared" si="0"/>
        <v>#N/A</v>
      </c>
    </row>
    <row r="27" spans="1:59" ht="15.75" customHeight="1">
      <c r="A27" s="718" t="s">
        <v>804</v>
      </c>
      <c r="B27" s="1452" t="str" cm="1">
        <f t="array" ref="B27">IFERROR(_xlfn.IFS(E31=0,"",E31&gt;0,E31),"")</f>
        <v>p</v>
      </c>
      <c r="C27" s="383"/>
      <c r="D27" s="718" t="s">
        <v>783</v>
      </c>
      <c r="E27" s="734" t="s">
        <v>266</v>
      </c>
      <c r="F27" s="1714" t="s">
        <v>805</v>
      </c>
      <c r="G27" s="1714" t="s">
        <v>805</v>
      </c>
      <c r="H27" s="318" t="s">
        <v>677</v>
      </c>
      <c r="I27" s="1758"/>
      <c r="J27" s="911"/>
      <c r="K27" s="1364"/>
      <c r="L27" s="1384"/>
      <c r="M27" s="1384"/>
      <c r="N27" s="1384"/>
      <c r="O27" s="1384"/>
      <c r="P27" s="1384"/>
      <c r="Q27" s="1384"/>
      <c r="R27" s="1384"/>
      <c r="S27" s="1384"/>
      <c r="T27" s="1370"/>
      <c r="U27" s="150" t="s">
        <v>383</v>
      </c>
      <c r="V27" s="177" t="s">
        <v>175</v>
      </c>
      <c r="W27" s="1451">
        <f t="shared" si="1"/>
        <v>3</v>
      </c>
      <c r="X27" s="1612"/>
      <c r="Y27" s="146">
        <f ca="1">LOOKUP(AA1,'Deployment needs'!$2:$2,'Deployment needs'!82:82)</f>
        <v>0.26496256493608705</v>
      </c>
      <c r="Z27" s="58"/>
      <c r="AA27" s="220" t="s">
        <v>373</v>
      </c>
      <c r="AB27" s="116" t="s">
        <v>374</v>
      </c>
      <c r="AC27" s="116" t="s">
        <v>375</v>
      </c>
      <c r="AD27" s="222" t="s">
        <v>376</v>
      </c>
      <c r="AE27" s="58"/>
      <c r="AF27" s="1684"/>
      <c r="AG27" s="1397" t="str" cm="1">
        <f t="array" ref="AG27">IFERROR(INDEX($A$1:$A$471,SMALL(IF($U$28=#REF!,ROW(#REF!)-MIN(ROW($A$1:$A$471))+1,""), ROW()-23)),"")</f>
        <v/>
      </c>
      <c r="AH27" s="1417"/>
      <c r="AI27" s="1633" t="str" cm="1">
        <f t="array" ref="AI27">IFERROR(INDEX($A$1:$A$471,SMALL(IF($U$35=#REF!,ROW(#REF!)-MIN(ROW($A$1:$A$471))+1,""), ROW()-26)),"")</f>
        <v/>
      </c>
      <c r="AJ27" s="1634"/>
      <c r="AK27" s="1399" t="str" cm="1">
        <f t="array" ref="AK27">IFERROR(INDEX($A$1:$A$471,SMALL(IF($U$22=#REF!,ROW(#REF!)-MIN(ROW($A$1:$A$471))+1,""), ROW()-20)),"")</f>
        <v/>
      </c>
      <c r="AL27" s="1399" t="str" cm="1">
        <f t="array" ref="AL27">IFERROR(INDEX($A$1:$A$471,SMALL(IF($U$25=#REF!,ROW(#REF!)-MIN(ROW($A$1:$A$471))+1,""), ROW()-26)),"")</f>
        <v/>
      </c>
      <c r="AM27" s="1399" t="str" cm="1">
        <f t="array" ref="AM27">IFERROR(INDEX($A$1:$A$471,SMALL(IF($U$27=#REF!,ROW(#REF!)-MIN(ROW($A$1:$A$471))+1,""), ROW()-17)),"")</f>
        <v/>
      </c>
      <c r="AN27" s="1399" t="str" cm="1">
        <f t="array" ref="AN27">IFERROR(INDEX($A$1:$A$471,SMALL(IF($U$34=#REF!,ROW(#REF!)-MIN(ROW($A$1:$A$471))+1,""), ROW()-12)),"")</f>
        <v/>
      </c>
      <c r="AO27" s="1413" t="str" cm="1">
        <f t="array" ref="AO27">IFERROR(INDEX($A$1:$A$75,SMALL(IF($U$6=$B$1:$B$75,ROW($B$1:$B$75)-MIN(ROW($A$1:$A$75))+1,""), ROW()-1)),"")</f>
        <v>Lorena Romero</v>
      </c>
      <c r="AP27" s="1413" t="str" cm="1">
        <f t="array" ref="AP27">IFERROR(INDEX($A$76:$A$130,SMALL(IF($U$6=$B$76:$B$130,ROW($B$76:$B$130)-MIN(ROW($A$76:$A$130))+1,""), ROW()-1)),"")</f>
        <v/>
      </c>
      <c r="AQ27" s="331"/>
      <c r="AR27" s="331"/>
      <c r="AS27" s="331"/>
      <c r="AT27" s="331"/>
      <c r="AU27" s="1713"/>
      <c r="AV27" s="677"/>
      <c r="AW27" s="677" t="str" cm="1">
        <f t="array" ref="AW27">IFERROR(INDEX($BE$1:$BE$429,SMALL(IF($BD$10=$BF$1:$BF$465,ROW($BF$1:$BF$465)-MIN(ROW($BE$1:$BE$429))+1,""), ROW()-21)),"")</f>
        <v/>
      </c>
      <c r="AX27" s="348"/>
      <c r="AY27" s="348"/>
      <c r="AZ27" s="348"/>
      <c r="BA27" s="348"/>
      <c r="BB27" s="348"/>
      <c r="BE27" s="675" t="s">
        <v>806</v>
      </c>
      <c r="BF27" t="s">
        <v>672</v>
      </c>
      <c r="BG27" s="1131" t="e">
        <f t="shared" si="0"/>
        <v>#N/A</v>
      </c>
    </row>
    <row r="28" spans="1:59" ht="15.75" customHeight="1">
      <c r="A28" s="718" t="s">
        <v>807</v>
      </c>
      <c r="B28" s="1452" t="str" cm="1">
        <f t="array" ref="B28">IFERROR(_xlfn.IFS(E32=0,"",E32&gt;0,E32),"")</f>
        <v>p</v>
      </c>
      <c r="C28" s="383"/>
      <c r="D28" s="1081" t="s">
        <v>789</v>
      </c>
      <c r="E28" s="734" t="s">
        <v>677</v>
      </c>
      <c r="F28" s="1714" t="s">
        <v>808</v>
      </c>
      <c r="G28" s="1714" t="s">
        <v>809</v>
      </c>
      <c r="H28" s="318" t="s">
        <v>428</v>
      </c>
      <c r="I28" s="1758"/>
      <c r="J28" s="911"/>
      <c r="K28" s="1364"/>
      <c r="L28" s="1384"/>
      <c r="M28" s="1384"/>
      <c r="N28" s="1384"/>
      <c r="O28" s="1384"/>
      <c r="P28" s="1384"/>
      <c r="Q28" s="1384"/>
      <c r="R28" s="1384"/>
      <c r="S28" s="1384"/>
      <c r="T28" s="1301"/>
      <c r="U28" s="150" t="s">
        <v>388</v>
      </c>
      <c r="V28" s="177" t="s">
        <v>99</v>
      </c>
      <c r="W28" s="1451">
        <f t="shared" si="1"/>
        <v>0</v>
      </c>
      <c r="X28" s="236" cm="1">
        <f t="array" aca="1" ref="X28" ca="1">_xlfn.IFNA(LOOKUP(TODAY()-1,'Inbound SOS &amp; EOD'!1:1,IF('Inbound SOS &amp; EOD'!81:81="",'Inbound SOS &amp; EOD'!58:58,'Inbound SOS &amp; EOD'!81:81)),0)</f>
        <v>845</v>
      </c>
      <c r="Y28" s="146">
        <f ca="1">LOOKUP(AA1,'Deployment needs'!$2:$2,'Deployment needs'!72:72)</f>
        <v>0</v>
      </c>
      <c r="Z28" s="58"/>
      <c r="AA28" s="223" t="s">
        <v>274</v>
      </c>
      <c r="AB28" s="115">
        <f>W6</f>
        <v>35</v>
      </c>
      <c r="AC28" s="115">
        <v>165</v>
      </c>
      <c r="AD28" s="353">
        <f>AC28*AB28*$AB$26</f>
        <v>34650</v>
      </c>
      <c r="AE28" s="58"/>
      <c r="AF28" s="1684"/>
      <c r="AG28" s="1397" t="str" cm="1">
        <f t="array" ref="AG28">IFERROR(INDEX($A$1:$A$471,SMALL(IF($U$28=#REF!,ROW(#REF!)-MIN(ROW($A$1:$A$471))+1,""), ROW()-23)),"")</f>
        <v/>
      </c>
      <c r="AH28" s="1417"/>
      <c r="AI28" s="1633" t="str" cm="1">
        <f t="array" ref="AI28">IFERROR(INDEX($A$1:$A$471,SMALL(IF($U$35=#REF!,ROW(#REF!)-MIN(ROW($A$1:$A$471))+1,""), ROW()-26)),"")</f>
        <v/>
      </c>
      <c r="AJ28" s="1634"/>
      <c r="AK28" s="1399" t="str" cm="1">
        <f t="array" ref="AK28">IFERROR(INDEX($A$1:$A$471,SMALL(IF($U$22=#REF!,ROW(#REF!)-MIN(ROW($A$1:$A$471))+1,""), ROW()-20)),"")</f>
        <v/>
      </c>
      <c r="AL28" s="1399" t="str" cm="1">
        <f t="array" ref="AL28">IFERROR(INDEX($A$1:$A$471,SMALL(IF($U$25=#REF!,ROW(#REF!)-MIN(ROW($A$1:$A$471))+1,""), ROW()-26)),"")</f>
        <v/>
      </c>
      <c r="AM28" s="1399" t="str" cm="1">
        <f t="array" ref="AM28">IFERROR(INDEX($A$1:$A$471,SMALL(IF($U$27=#REF!,ROW(#REF!)-MIN(ROW($A$1:$A$471))+1,""), ROW()-17)),"")</f>
        <v/>
      </c>
      <c r="AN28" s="1399" t="str" cm="1">
        <f t="array" ref="AN28">IFERROR(INDEX($A$1:$A$471,SMALL(IF($U$34=#REF!,ROW(#REF!)-MIN(ROW($A$1:$A$471))+1,""), ROW()-12)),"")</f>
        <v/>
      </c>
      <c r="AO28" s="1413" t="str" cm="1">
        <f t="array" ref="AO28">IFERROR(INDEX($A$1:$A$75,SMALL(IF($U$6=$B$1:$B$75,ROW($B$1:$B$75)-MIN(ROW($A$1:$A$75))+1,""), ROW()-1)),"")</f>
        <v>Dayne Herrera</v>
      </c>
      <c r="AP28" s="1413" t="str" cm="1">
        <f t="array" ref="AP28">IFERROR(INDEX($A$76:$A$130,SMALL(IF($U$6=$B$76:$B$130,ROW($B$76:$B$130)-MIN(ROW($A$76:$A$130))+1,""), ROW()-1)),"")</f>
        <v/>
      </c>
      <c r="AQ28" s="331"/>
      <c r="AR28" s="331"/>
      <c r="AS28" s="331"/>
      <c r="AT28" s="331"/>
      <c r="BE28" s="675" t="s">
        <v>810</v>
      </c>
      <c r="BF28">
        <v>4</v>
      </c>
      <c r="BG28" s="1131" t="e">
        <f t="shared" si="0"/>
        <v>#N/A</v>
      </c>
    </row>
    <row r="29" spans="1:59" ht="15.75" customHeight="1">
      <c r="A29" s="718" t="s">
        <v>811</v>
      </c>
      <c r="B29" s="1452" t="str" cm="1">
        <f t="array" ref="B29">IFERROR(_xlfn.IFS(E33=0,"",E33&gt;0,E33),"")</f>
        <v>p</v>
      </c>
      <c r="C29" s="331"/>
      <c r="D29" s="718" t="s">
        <v>794</v>
      </c>
      <c r="E29" s="734" t="s">
        <v>677</v>
      </c>
      <c r="F29" s="1714" t="s">
        <v>812</v>
      </c>
      <c r="G29" s="1714"/>
      <c r="H29" s="318" t="s">
        <v>677</v>
      </c>
      <c r="I29" s="1758"/>
      <c r="J29" s="911"/>
      <c r="K29" s="1364"/>
      <c r="L29" s="1384"/>
      <c r="M29" s="1384"/>
      <c r="N29" s="1384"/>
      <c r="O29" s="1384"/>
      <c r="P29" s="1384"/>
      <c r="Q29" s="1384"/>
      <c r="R29" s="1384"/>
      <c r="S29" s="1384"/>
      <c r="T29" s="1367"/>
      <c r="U29" s="150" t="s">
        <v>391</v>
      </c>
      <c r="V29" s="177" t="s">
        <v>100</v>
      </c>
      <c r="W29" s="1451">
        <f t="shared" si="1"/>
        <v>0</v>
      </c>
      <c r="X29" s="236" cm="1">
        <f t="array" aca="1" ref="X29" ca="1">_xlfn.IFNA(LOOKUP(TODAY()-1,'Inbound SOS &amp; EOD'!1:1,IF('Inbound SOS &amp; EOD'!82:82="",'Inbound SOS &amp; EOD'!59:59,'Inbound SOS &amp; EOD'!82:82)),0)</f>
        <v>0</v>
      </c>
      <c r="Y29" s="146">
        <f ca="1">LOOKUP(AA1,'Deployment needs'!$2:$2,'Deployment needs'!73:73)</f>
        <v>0</v>
      </c>
      <c r="Z29" s="58"/>
      <c r="AA29" s="223" t="s">
        <v>280</v>
      </c>
      <c r="AB29" s="115">
        <f>W7</f>
        <v>1</v>
      </c>
      <c r="AC29" s="115">
        <v>200</v>
      </c>
      <c r="AD29" s="224">
        <f>AC29*AB29*$AD$26/2</f>
        <v>1000</v>
      </c>
      <c r="AE29" s="58"/>
      <c r="AF29" s="1684"/>
      <c r="AG29" s="1397" t="str" cm="1">
        <f t="array" ref="AG29">IFERROR(INDEX($A$1:$A$471,SMALL(IF($U$28=#REF!,ROW(#REF!)-MIN(ROW($A$1:$A$471))+1,""), ROW()-23)),"")</f>
        <v/>
      </c>
      <c r="AH29" s="1417"/>
      <c r="AI29" s="1633" t="str" cm="1">
        <f t="array" ref="AI29">IFERROR(INDEX($A$1:$A$471,SMALL(IF($U$35=#REF!,ROW(#REF!)-MIN(ROW($A$1:$A$471))+1,""), ROW()-26)),"")</f>
        <v/>
      </c>
      <c r="AJ29" s="1634"/>
      <c r="AK29" s="1399" t="str" cm="1">
        <f t="array" ref="AK29">IFERROR(INDEX($A$1:$A$471,SMALL(IF($U$22=#REF!,ROW(#REF!)-MIN(ROW($A$1:$A$471))+1,""), ROW()-20)),"")</f>
        <v/>
      </c>
      <c r="AL29" s="1399" t="str" cm="1">
        <f t="array" ref="AL29">IFERROR(INDEX($A$1:$A$471,SMALL(IF($U$25=#REF!,ROW(#REF!)-MIN(ROW($A$1:$A$471))+1,""), ROW()-26)),"")</f>
        <v/>
      </c>
      <c r="AM29" s="1399" t="str" cm="1">
        <f t="array" ref="AM29">IFERROR(INDEX($A$1:$A$471,SMALL(IF($U$27=#REF!,ROW(#REF!)-MIN(ROW($A$1:$A$471))+1,""), ROW()-17)),"")</f>
        <v/>
      </c>
      <c r="AN29" s="1399" t="str" cm="1">
        <f t="array" ref="AN29">IFERROR(INDEX($A$1:$A$471,SMALL(IF($U$34=#REF!,ROW(#REF!)-MIN(ROW($A$1:$A$471))+1,""), ROW()-12)),"")</f>
        <v/>
      </c>
      <c r="AO29" s="1413" t="str" cm="1">
        <f t="array" ref="AO29">IFERROR(INDEX($A$1:$A$75,SMALL(IF($U$6=$B$1:$B$75,ROW($B$1:$B$75)-MIN(ROW($A$1:$A$75))+1,""), ROW()-1)),"")</f>
        <v>Marian Marquez</v>
      </c>
      <c r="AP29" s="1413" t="str" cm="1">
        <f t="array" ref="AP29">IFERROR(INDEX($A$76:$A$130,SMALL(IF($U$6=$B$76:$B$130,ROW($B$76:$B$130)-MIN(ROW($A$76:$A$130))+1,""), ROW()-1)),"")</f>
        <v/>
      </c>
      <c r="AQ29" s="331"/>
      <c r="AR29" s="331"/>
      <c r="AS29" s="331"/>
      <c r="AT29" s="331"/>
      <c r="BE29" s="675" t="s">
        <v>813</v>
      </c>
      <c r="BF29">
        <v>4</v>
      </c>
      <c r="BG29" s="1131" t="e">
        <f t="shared" si="0"/>
        <v>#N/A</v>
      </c>
    </row>
    <row r="30" spans="1:59" ht="15.75" customHeight="1">
      <c r="A30" s="49" t="s">
        <v>814</v>
      </c>
      <c r="B30" s="1452" t="str" cm="1">
        <f t="array" ref="B30">IFERROR(_xlfn.IFS(E34=0,"",E34&gt;0,E34),"")</f>
        <v>p</v>
      </c>
      <c r="D30" s="718" t="s">
        <v>800</v>
      </c>
      <c r="E30" s="734" t="s">
        <v>677</v>
      </c>
      <c r="F30" s="1714" t="s">
        <v>815</v>
      </c>
      <c r="G30" s="1714"/>
      <c r="H30" s="318" t="s">
        <v>677</v>
      </c>
      <c r="I30" s="1758"/>
      <c r="J30" s="911"/>
      <c r="K30" s="1364"/>
      <c r="L30" s="1384"/>
      <c r="M30" s="1384"/>
      <c r="N30" s="1384"/>
      <c r="O30" s="1384"/>
      <c r="P30" s="1384"/>
      <c r="Q30" s="1384"/>
      <c r="R30" s="1384"/>
      <c r="S30" s="1384"/>
      <c r="T30" s="1367"/>
      <c r="U30" s="150" t="s">
        <v>816</v>
      </c>
      <c r="V30" s="177" t="s">
        <v>659</v>
      </c>
      <c r="W30" s="1451">
        <f t="shared" si="1"/>
        <v>0</v>
      </c>
      <c r="X30" s="1011"/>
      <c r="Y30" s="146"/>
      <c r="Z30" s="58"/>
      <c r="AA30" s="223"/>
      <c r="AB30" s="115"/>
      <c r="AC30" s="115"/>
      <c r="AD30" s="224"/>
      <c r="AE30" s="58"/>
      <c r="AF30" s="1684"/>
      <c r="AG30" s="1397" t="str" cm="1">
        <f t="array" ref="AG30">IFERROR(INDEX($A$1:$A$471,SMALL(IF($U$28=#REF!,ROW(#REF!)-MIN(ROW($A$1:$A$471))+1,""), ROW()-23)),"")</f>
        <v/>
      </c>
      <c r="AH30" s="1417"/>
      <c r="AI30" s="1633" t="str" cm="1">
        <f t="array" ref="AI30">IFERROR(INDEX($A$1:$A$471,SMALL(IF($U$35=#REF!,ROW(#REF!)-MIN(ROW($A$1:$A$471))+1,""), ROW()-26)),"")</f>
        <v/>
      </c>
      <c r="AJ30" s="1634"/>
      <c r="AK30" s="1399" t="str" cm="1">
        <f t="array" ref="AK30">IFERROR(INDEX($A$1:$A$471,SMALL(IF($U$22=#REF!,ROW(#REF!)-MIN(ROW($A$1:$A$471))+1,""), ROW()-20)),"")</f>
        <v/>
      </c>
      <c r="AL30" s="1399" t="str" cm="1">
        <f t="array" ref="AL30">IFERROR(INDEX($A$1:$A$471,SMALL(IF($U$25=#REF!,ROW(#REF!)-MIN(ROW($A$1:$A$471))+1,""), ROW()-26)),"")</f>
        <v/>
      </c>
      <c r="AM30" s="1399" t="str" cm="1">
        <f t="array" ref="AM30">IFERROR(INDEX($A$1:$A$471,SMALL(IF($U$27=#REF!,ROW(#REF!)-MIN(ROW($A$1:$A$471))+1,""), ROW()-17)),"")</f>
        <v/>
      </c>
      <c r="AN30" s="1399" t="str" cm="1">
        <f t="array" ref="AN30">IFERROR(INDEX($A$1:$A$471,SMALL(IF($U$34=#REF!,ROW(#REF!)-MIN(ROW($A$1:$A$471))+1,""), ROW()-12)),"")</f>
        <v/>
      </c>
      <c r="AO30" s="1413" t="str" cm="1">
        <f t="array" ref="AO30">IFERROR(INDEX($A$1:$A$75,SMALL(IF($U$6=$B$1:$B$75,ROW($B$1:$B$75)-MIN(ROW($A$1:$A$75))+1,""), ROW()-1)),"")</f>
        <v>Yanexy Vargas</v>
      </c>
      <c r="AP30" s="1414" t="str" cm="1">
        <f t="array" ref="AP30">IFERROR(INDEX($A$71:$A$471,SMALL(IF($U$6=#REF!,ROW(#REF!)-MIN(ROW($A$71:$A$471))+1,""), ROW()-1)),"")</f>
        <v/>
      </c>
      <c r="AQ30" s="331"/>
      <c r="AR30" s="331"/>
      <c r="AS30" s="331"/>
      <c r="AT30" s="331"/>
      <c r="BE30" s="675" t="s">
        <v>817</v>
      </c>
      <c r="BG30" s="1131" t="e">
        <f t="shared" si="0"/>
        <v>#N/A</v>
      </c>
    </row>
    <row r="31" spans="1:59" ht="14.25" customHeight="1">
      <c r="A31" s="49" t="s">
        <v>818</v>
      </c>
      <c r="B31" s="1452" t="str" cm="1">
        <f t="array" ref="B31">IFERROR(_xlfn.IFS(E35=0,"",E35&gt;0,E35),"")</f>
        <v>p</v>
      </c>
      <c r="D31" s="718" t="s">
        <v>804</v>
      </c>
      <c r="E31" s="734" t="s">
        <v>677</v>
      </c>
      <c r="F31" s="1714" t="s">
        <v>819</v>
      </c>
      <c r="G31" s="1714"/>
      <c r="H31" s="318" t="s">
        <v>677</v>
      </c>
      <c r="I31" s="1758"/>
      <c r="J31" s="911"/>
      <c r="K31" s="1364"/>
      <c r="L31" s="1384"/>
      <c r="M31" s="1384"/>
      <c r="N31" s="1384"/>
      <c r="O31" s="1384"/>
      <c r="P31" s="1384"/>
      <c r="Q31" s="1384"/>
      <c r="R31" s="1384"/>
      <c r="S31" s="1384"/>
      <c r="T31" s="1367"/>
      <c r="U31" s="150" t="s">
        <v>820</v>
      </c>
      <c r="V31" s="177" t="s">
        <v>821</v>
      </c>
      <c r="W31" s="1451">
        <f t="shared" si="1"/>
        <v>0</v>
      </c>
      <c r="X31" s="1011"/>
      <c r="Y31" s="146"/>
      <c r="Z31" s="58"/>
      <c r="AA31" s="1015" t="s">
        <v>93</v>
      </c>
      <c r="AB31" s="377"/>
      <c r="AC31" s="378"/>
      <c r="AD31" s="225">
        <f>SUM(AD28:AD30)</f>
        <v>35650</v>
      </c>
      <c r="AE31" s="58"/>
      <c r="AF31" s="1684"/>
      <c r="AG31" s="1428" t="s">
        <v>101</v>
      </c>
      <c r="AH31" s="1426" t="str">
        <f>"Overstock Putaway"&amp;"   "&amp;Z20</f>
        <v xml:space="preserve">Overstock Putaway   </v>
      </c>
      <c r="AI31" s="1633" t="str" cm="1">
        <f t="array" ref="AI31">IFERROR(INDEX($A$1:$A$471,SMALL(IF($U$35=#REF!,ROW(#REF!)-MIN(ROW($A$1:$A$471))+1,""), ROW()-26)),"")</f>
        <v/>
      </c>
      <c r="AJ31" s="1634"/>
      <c r="AK31" s="1399" t="str" cm="1">
        <f t="array" ref="AK31">IFERROR(INDEX($A$1:$A$471,SMALL(IF($U$22=#REF!,ROW(#REF!)-MIN(ROW($A$1:$A$471))+1,""), ROW()-20)),"")</f>
        <v/>
      </c>
      <c r="AL31" s="1399" t="str" cm="1">
        <f t="array" ref="AL31">IFERROR(INDEX($A$1:$A$471,SMALL(IF($U$25=#REF!,ROW(#REF!)-MIN(ROW($A$1:$A$471))+1,""), ROW()-26)),"")</f>
        <v/>
      </c>
      <c r="AM31" s="1399" t="str" cm="1">
        <f t="array" ref="AM31">IFERROR(INDEX($A$1:$A$471,SMALL(IF($U$27=#REF!,ROW(#REF!)-MIN(ROW($A$1:$A$471))+1,""), ROW()-17)),"")</f>
        <v/>
      </c>
      <c r="AN31" s="1399" t="str" cm="1">
        <f t="array" ref="AN31">IFERROR(INDEX($A$1:$A$471,SMALL(IF($U$34=#REF!,ROW(#REF!)-MIN(ROW($A$1:$A$471))+1,""), ROW()-12)),"")</f>
        <v/>
      </c>
      <c r="AO31" s="1413" t="str" cm="1">
        <f t="array" ref="AO31">IFERROR(INDEX($A$1:$A$75,SMALL(IF($U$6=$B$1:$B$75,ROW($B$1:$B$75)-MIN(ROW($A$1:$A$75))+1,""), ROW()-1)),"")</f>
        <v/>
      </c>
      <c r="AP31" s="1414" t="str" cm="1">
        <f t="array" ref="AP31">IFERROR(INDEX($A$71:$A$471,SMALL(IF($U$6=#REF!,ROW(#REF!)-MIN(ROW($A$71:$A$471))+1,""), ROW()-1)),"")</f>
        <v/>
      </c>
      <c r="AQ31" s="331"/>
      <c r="AR31" s="331"/>
      <c r="AS31" s="331"/>
      <c r="AT31" s="331"/>
      <c r="BE31" s="675" t="s">
        <v>822</v>
      </c>
      <c r="BG31" s="1131" t="e">
        <f t="shared" si="0"/>
        <v>#N/A</v>
      </c>
    </row>
    <row r="32" spans="1:59" ht="14.25" customHeight="1">
      <c r="A32" s="49" t="s">
        <v>823</v>
      </c>
      <c r="B32" s="1452" t="str" cm="1">
        <f t="array" ref="B32">IFERROR(_xlfn.IFS(E36=0,"",E36&gt;0,E36),"")</f>
        <v>x</v>
      </c>
      <c r="D32" s="718" t="s">
        <v>807</v>
      </c>
      <c r="E32" s="734" t="s">
        <v>677</v>
      </c>
      <c r="F32" s="1714" t="s">
        <v>824</v>
      </c>
      <c r="G32" s="1714"/>
      <c r="H32" s="318" t="s">
        <v>677</v>
      </c>
      <c r="I32" s="1758"/>
      <c r="J32" s="911"/>
      <c r="K32" s="1364"/>
      <c r="L32" s="1384"/>
      <c r="M32" s="1384"/>
      <c r="N32" s="1384"/>
      <c r="O32" s="1384"/>
      <c r="P32" s="1384"/>
      <c r="Q32" s="1384"/>
      <c r="R32" s="1384"/>
      <c r="S32" s="1384"/>
      <c r="T32" s="1367"/>
      <c r="U32" s="150" t="s">
        <v>394</v>
      </c>
      <c r="V32" s="177" t="s">
        <v>395</v>
      </c>
      <c r="W32" s="1451">
        <f t="shared" si="1"/>
        <v>2</v>
      </c>
      <c r="X32" s="1709"/>
      <c r="Y32" s="146"/>
      <c r="Z32" s="58"/>
      <c r="AA32" s="1013"/>
      <c r="AB32" s="1013"/>
      <c r="AC32" s="1013"/>
      <c r="AD32" s="1013"/>
      <c r="AE32" s="58"/>
      <c r="AF32" s="1684"/>
      <c r="AG32" s="1397" t="str" cm="1">
        <f t="array" ref="AG32">IFERROR(INDEX($A$1:$A$471,SMALL(IF($U$19=#REF!,ROW(#REF!)-MIN(ROW($A$1:$A$471))+1,""), ROW()-31)),"")</f>
        <v/>
      </c>
      <c r="AH32" s="1399" t="str" cm="1">
        <f t="array" ref="AH32">IFERROR(INDEX($A$1:$A$471,SMALL(IF($U$20=#REF!,ROW(#REF!)-MIN(ROW($A$1:$A$471))+1,""), ROW()-31)),"")</f>
        <v/>
      </c>
      <c r="AI32" s="1633" t="str" cm="1">
        <f t="array" ref="AI32">IFERROR(INDEX($A$1:$A$471,SMALL(IF($U$35=#REF!,ROW(#REF!)-MIN(ROW($A$1:$A$471))+1,""), ROW()-26)),"")</f>
        <v/>
      </c>
      <c r="AJ32" s="1634"/>
      <c r="AK32" s="1399" t="str" cm="1">
        <f t="array" ref="AK32">IFERROR(INDEX($A$1:$A$471,SMALL(IF($U$22=#REF!,ROW(#REF!)-MIN(ROW($A$1:$A$471))+1,""), ROW()-20)),"")</f>
        <v/>
      </c>
      <c r="AL32" s="1399" t="str" cm="1">
        <f t="array" ref="AL32">IFERROR(INDEX($A$1:$A$471,SMALL(IF($U$25=#REF!,ROW(#REF!)-MIN(ROW($A$1:$A$471))+1,""), ROW()-26)),"")</f>
        <v/>
      </c>
      <c r="AM32" s="1399" t="str" cm="1">
        <f t="array" ref="AM32">IFERROR(INDEX($A$1:$A$471,SMALL(IF($U$27=#REF!,ROW(#REF!)-MIN(ROW($A$1:$A$471))+1,""), ROW()-17)),"")</f>
        <v/>
      </c>
      <c r="AN32" s="1399" t="str" cm="1">
        <f t="array" ref="AN32">IFERROR(INDEX($A$1:$A$471,SMALL(IF($U$34=#REF!,ROW(#REF!)-MIN(ROW($A$1:$A$471))+1,""), ROW()-12)),"")</f>
        <v/>
      </c>
      <c r="AO32" s="1413" t="str" cm="1">
        <f t="array" ref="AO32">IFERROR(INDEX($A$1:$A$75,SMALL(IF($U$6=$B$1:$B$75,ROW($B$1:$B$75)-MIN(ROW($A$1:$A$75))+1,""), ROW()-1)),"")</f>
        <v/>
      </c>
      <c r="AP32" s="1414" t="str" cm="1">
        <f t="array" ref="AP32">IFERROR(INDEX($A$71:$A$471,SMALL(IF($U$6=#REF!,ROW(#REF!)-MIN(ROW($A$71:$A$471))+1,""), ROW()-1)),"")</f>
        <v/>
      </c>
      <c r="AQ32" s="331"/>
      <c r="AR32" s="331"/>
      <c r="AS32" s="331"/>
      <c r="AT32" s="331"/>
      <c r="BE32" s="675" t="s">
        <v>825</v>
      </c>
      <c r="BG32" s="1131" t="e">
        <f t="shared" si="0"/>
        <v>#N/A</v>
      </c>
    </row>
    <row r="33" spans="1:59" ht="14.25" customHeight="1">
      <c r="A33" s="737" t="s">
        <v>826</v>
      </c>
      <c r="B33" s="1452" t="str" cm="1">
        <f t="array" ref="B33">IFERROR(_xlfn.IFS(E37=0,"",E37&gt;0,E37),"")</f>
        <v>x</v>
      </c>
      <c r="D33" s="718" t="s">
        <v>811</v>
      </c>
      <c r="E33" s="734" t="s">
        <v>677</v>
      </c>
      <c r="F33" s="1714" t="s">
        <v>827</v>
      </c>
      <c r="G33" s="1714"/>
      <c r="H33" s="318" t="s">
        <v>266</v>
      </c>
      <c r="I33" s="1758"/>
      <c r="J33" s="911"/>
      <c r="K33" s="1364"/>
      <c r="L33" s="1384"/>
      <c r="M33" s="1384"/>
      <c r="N33" s="1384"/>
      <c r="O33" s="1384"/>
      <c r="P33" s="1384"/>
      <c r="Q33" s="1384"/>
      <c r="R33" s="1384"/>
      <c r="S33" s="1384"/>
      <c r="T33" s="1367"/>
      <c r="U33" s="150" t="s">
        <v>398</v>
      </c>
      <c r="V33" s="176" t="s">
        <v>238</v>
      </c>
      <c r="W33" s="1451">
        <f t="shared" si="1"/>
        <v>0</v>
      </c>
      <c r="X33" s="1710"/>
      <c r="Y33" s="146">
        <f ca="1">LOOKUP(AA1,'Deployment needs'!$2:$2,'Deployment needs'!94:94)</f>
        <v>0</v>
      </c>
      <c r="Z33" s="58"/>
      <c r="AA33" s="1608" t="s">
        <v>399</v>
      </c>
      <c r="AB33" s="1704"/>
      <c r="AC33" s="1704"/>
      <c r="AD33" s="1705"/>
      <c r="AE33" s="58"/>
      <c r="AF33" s="1684"/>
      <c r="AG33" s="1397" t="str" cm="1">
        <f t="array" ref="AG33">IFERROR(INDEX($A$1:$A$471,SMALL(IF($U$19=#REF!,ROW(#REF!)-MIN(ROW($A$1:$A$471))+1,""), ROW()-31)),"")</f>
        <v/>
      </c>
      <c r="AH33" s="1399" t="str" cm="1">
        <f t="array" ref="AH33">IFERROR(INDEX($A$1:$A$471,SMALL(IF($U$20=#REF!,ROW(#REF!)-MIN(ROW($A$1:$A$471))+1,""), ROW()-31)),"")</f>
        <v/>
      </c>
      <c r="AI33" s="1633" t="str" cm="1">
        <f t="array" ref="AI33">IFERROR(INDEX($A$1:$A$471,SMALL(IF($U$35=#REF!,ROW(#REF!)-MIN(ROW($A$1:$A$471))+1,""), ROW()-26)),"")</f>
        <v/>
      </c>
      <c r="AJ33" s="1634"/>
      <c r="AK33" s="1433" t="s">
        <v>821</v>
      </c>
      <c r="AL33" s="1399" t="str" cm="1">
        <f t="array" ref="AL33">IFERROR(INDEX($A$1:$A$471,SMALL(IF($U$25=#REF!,ROW(#REF!)-MIN(ROW($A$1:$A$471))+1,""), ROW()-26)),"")</f>
        <v/>
      </c>
      <c r="AM33" s="1399" t="str" cm="1">
        <f t="array" ref="AM33">IFERROR(INDEX($A$1:$A$471,SMALL(IF($U$27=#REF!,ROW(#REF!)-MIN(ROW($A$1:$A$471))+1,""), ROW()-17)),"")</f>
        <v/>
      </c>
      <c r="AN33" s="1399" t="str" cm="1">
        <f t="array" ref="AN33">IFERROR(INDEX($A$1:$A$471,SMALL(IF($U$34=#REF!,ROW(#REF!)-MIN(ROW($A$1:$A$471))+1,""), ROW()-12)),"")</f>
        <v/>
      </c>
      <c r="AO33" s="1413" t="str" cm="1">
        <f t="array" ref="AO33">IFERROR(INDEX($A$1:$A$75,SMALL(IF($U$6=$B$1:$B$75,ROW($B$1:$B$75)-MIN(ROW($A$1:$A$75))+1,""), ROW()-1)),"")</f>
        <v/>
      </c>
      <c r="AP33" s="1414" t="str" cm="1">
        <f t="array" ref="AP33">IFERROR(INDEX($A$71:$A$471,SMALL(IF($U$6=#REF!,ROW(#REF!)-MIN(ROW($A$71:$A$471))+1,""), ROW()-1)),"")</f>
        <v/>
      </c>
      <c r="AQ33" s="331"/>
      <c r="AR33" s="331"/>
      <c r="AS33" s="331"/>
      <c r="AT33" s="331"/>
      <c r="BE33" s="675" t="s">
        <v>828</v>
      </c>
      <c r="BG33" s="1131" t="e">
        <f t="shared" si="0"/>
        <v>#N/A</v>
      </c>
    </row>
    <row r="34" spans="1:59" ht="14.25" customHeight="1">
      <c r="A34" s="49" t="s">
        <v>829</v>
      </c>
      <c r="B34" s="1452" t="str" cm="1">
        <f t="array" ref="B34">IFERROR(_xlfn.IFS(E38=0,"",E38&gt;0,E38),"")</f>
        <v>x</v>
      </c>
      <c r="D34" s="49" t="s">
        <v>814</v>
      </c>
      <c r="E34" s="734" t="s">
        <v>677</v>
      </c>
      <c r="F34" s="1714" t="s">
        <v>830</v>
      </c>
      <c r="G34" s="1714"/>
      <c r="H34" s="318" t="s">
        <v>266</v>
      </c>
      <c r="I34" s="1758"/>
      <c r="J34" s="911"/>
      <c r="K34" s="1364"/>
      <c r="L34" s="1384"/>
      <c r="M34" s="1384"/>
      <c r="N34" s="1384"/>
      <c r="O34" s="1384"/>
      <c r="P34" s="1384"/>
      <c r="Q34" s="1384"/>
      <c r="R34" s="1384"/>
      <c r="S34" s="1384"/>
      <c r="T34" s="1367"/>
      <c r="U34" s="150" t="s">
        <v>402</v>
      </c>
      <c r="V34" s="176" t="s">
        <v>403</v>
      </c>
      <c r="W34" s="1451">
        <f t="shared" si="1"/>
        <v>3</v>
      </c>
      <c r="X34" s="1710"/>
      <c r="Y34" s="146">
        <f ca="1">LOOKUP(AA1,'Deployment needs'!$2:$2,'Deployment needs'!41:41)</f>
        <v>0.5</v>
      </c>
      <c r="Z34" s="58"/>
      <c r="AA34" s="141" t="s">
        <v>404</v>
      </c>
      <c r="AB34" s="138" t="s">
        <v>405</v>
      </c>
      <c r="AC34" s="138" t="s">
        <v>375</v>
      </c>
      <c r="AD34" s="142" t="s">
        <v>406</v>
      </c>
      <c r="AE34" s="58"/>
      <c r="AF34" s="1684"/>
      <c r="AG34" s="1397" t="str" cm="1">
        <f t="array" ref="AG34">IFERROR(INDEX($A$1:$A$471,SMALL(IF($U$19=#REF!,ROW(#REF!)-MIN(ROW($A$1:$A$471))+1,""), ROW()-31)),"")</f>
        <v/>
      </c>
      <c r="AH34" s="1399" t="str" cm="1">
        <f t="array" ref="AH34">IFERROR(INDEX($A$1:$A$471,SMALL(IF($U$20=#REF!,ROW(#REF!)-MIN(ROW($A$1:$A$471))+1,""), ROW()-31)),"")</f>
        <v/>
      </c>
      <c r="AI34" s="1633" t="str" cm="1">
        <f t="array" ref="AI34">IFERROR(INDEX($A$1:$A$471,SMALL(IF($U$35=#REF!,ROW(#REF!)-MIN(ROW($A$1:$A$471))+1,""), ROW()-26)),"")</f>
        <v/>
      </c>
      <c r="AJ34" s="1634"/>
      <c r="AK34" s="1415" t="str" cm="1">
        <f t="array" ref="AK34">IFERROR(INDEX($A$1:$A$471,SMALL(IF($U$31=#REF!,ROW(#REF!)-MIN(ROW($A$1:$A$471))+1,""), ROW()-33)),"")</f>
        <v/>
      </c>
      <c r="AL34" s="1399" t="str" cm="1">
        <f t="array" ref="AL34">IFERROR(INDEX($A$1:$A$471,SMALL(IF($U$25=#REF!,ROW(#REF!)-MIN(ROW($A$1:$A$471))+1,""), ROW()-26)),"")</f>
        <v/>
      </c>
      <c r="AM34" s="1399" t="str" cm="1">
        <f t="array" ref="AM34">IFERROR(INDEX($A$1:$A$471,SMALL(IF($U$27=#REF!,ROW(#REF!)-MIN(ROW($A$1:$A$471))+1,""), ROW()-17)),"")</f>
        <v/>
      </c>
      <c r="AN34" s="1399" t="str" cm="1">
        <f t="array" ref="AN34">IFERROR(INDEX($A$1:$A$471,SMALL(IF($U$34=#REF!,ROW(#REF!)-MIN(ROW($A$1:$A$471))+1,""), ROW()-12)),"")</f>
        <v/>
      </c>
      <c r="AO34" s="1413" t="str" cm="1">
        <f t="array" ref="AO34">IFERROR(INDEX($A$1:$A$75,SMALL(IF($U$6=$B$1:$B$75,ROW($B$1:$B$75)-MIN(ROW($A$1:$A$75))+1,""), ROW()-1)),"")</f>
        <v/>
      </c>
      <c r="AP34" s="1414" t="str" cm="1">
        <f t="array" ref="AP34">IFERROR(INDEX($A$71:$A$471,SMALL(IF($U$6=#REF!,ROW(#REF!)-MIN(ROW($A$71:$A$471))+1,""), ROW()-1)),"")</f>
        <v/>
      </c>
      <c r="AQ34" s="331"/>
      <c r="AR34" s="331"/>
      <c r="AS34" s="331"/>
      <c r="AT34" s="331"/>
      <c r="BE34" s="675" t="s">
        <v>831</v>
      </c>
      <c r="BF34">
        <v>1</v>
      </c>
      <c r="BG34" s="1131" t="e">
        <f t="shared" si="0"/>
        <v>#N/A</v>
      </c>
    </row>
    <row r="35" spans="1:59" ht="14.25" customHeight="1">
      <c r="A35" s="49" t="s">
        <v>832</v>
      </c>
      <c r="B35" s="1452" t="str" cm="1">
        <f t="array" ref="B35">IFERROR(_xlfn.IFS(E39=0,"",E39&gt;0,E39),"")</f>
        <v>p</v>
      </c>
      <c r="D35" s="49" t="s">
        <v>818</v>
      </c>
      <c r="E35" s="734" t="s">
        <v>677</v>
      </c>
      <c r="F35" s="1714" t="s">
        <v>833</v>
      </c>
      <c r="G35" s="1714"/>
      <c r="H35" s="318" t="s">
        <v>715</v>
      </c>
      <c r="I35" s="1758"/>
      <c r="J35" s="911"/>
      <c r="K35" s="1364"/>
      <c r="L35" s="1384"/>
      <c r="M35" s="1384"/>
      <c r="N35" s="1384"/>
      <c r="O35" s="1384"/>
      <c r="P35" s="1384"/>
      <c r="Q35" s="1384"/>
      <c r="R35" s="1384"/>
      <c r="S35" s="1384"/>
      <c r="T35" s="1367"/>
      <c r="U35" s="151" t="s">
        <v>409</v>
      </c>
      <c r="V35" s="178" t="s">
        <v>103</v>
      </c>
      <c r="W35" s="1451">
        <f t="shared" si="1"/>
        <v>0</v>
      </c>
      <c r="X35" s="1711"/>
      <c r="Y35" s="146">
        <f ca="1">LOOKUP(AA1,'Deployment needs'!$2:$2,'Deployment needs'!76:76)</f>
        <v>1</v>
      </c>
      <c r="Z35" s="58"/>
      <c r="AA35" s="143" t="s">
        <v>367</v>
      </c>
      <c r="AB35" s="139">
        <f>W24-0.5</f>
        <v>5.5</v>
      </c>
      <c r="AC35" s="139">
        <f>Narvar</f>
        <v>34</v>
      </c>
      <c r="AD35" s="117">
        <f>(AC35*AB35*$AD$26)</f>
        <v>1870</v>
      </c>
      <c r="AE35" s="58"/>
      <c r="AF35" s="1684"/>
      <c r="AG35" s="1397" t="str" cm="1">
        <f t="array" ref="AG35">IFERROR(INDEX($A$1:$A$471,SMALL(IF($U$19=#REF!,ROW(#REF!)-MIN(ROW($A$1:$A$471))+1,""), ROW()-31)),"")</f>
        <v/>
      </c>
      <c r="AH35" s="1399" t="str" cm="1">
        <f t="array" ref="AH35">IFERROR(INDEX($A$1:$A$471,SMALL(IF($U$20=#REF!,ROW(#REF!)-MIN(ROW($A$1:$A$471))+1,""), ROW()-31)),"")</f>
        <v/>
      </c>
      <c r="AI35" s="1633" t="str" cm="1">
        <f t="array" ref="AI35">IFERROR(INDEX($A$1:$A$471,SMALL(IF($U$35=#REF!,ROW(#REF!)-MIN(ROW($A$1:$A$471))+1,""), ROW()-26)),"")</f>
        <v/>
      </c>
      <c r="AJ35" s="1634"/>
      <c r="AK35" s="1415" t="str" cm="1">
        <f t="array" ref="AK35">IFERROR(INDEX($A$1:$A$471,SMALL(IF($U$31=#REF!,ROW(#REF!)-MIN(ROW($A$1:$A$471))+1,""), ROW()-33)),"")</f>
        <v/>
      </c>
      <c r="AL35" s="1399" t="str" cm="1">
        <f t="array" ref="AL35">IFERROR(INDEX($A$1:$A$471,SMALL(IF($U$25=#REF!,ROW(#REF!)-MIN(ROW($A$1:$A$471))+1,""), ROW()-26)),"")</f>
        <v/>
      </c>
      <c r="AM35" s="1399" t="str" cm="1">
        <f t="array" ref="AM35">IFERROR(INDEX($A$1:$A$471,SMALL(IF($U$27=#REF!,ROW(#REF!)-MIN(ROW($A$1:$A$471))+1,""), ROW()-17)),"")</f>
        <v/>
      </c>
      <c r="AN35" s="1399" t="str" cm="1">
        <f t="array" ref="AN35">IFERROR(INDEX($A$1:$A$471,SMALL(IF($U$34=#REF!,ROW(#REF!)-MIN(ROW($A$1:$A$471))+1,""), ROW()-12)),"")</f>
        <v/>
      </c>
      <c r="AO35" s="1413" t="str" cm="1">
        <f t="array" ref="AO35">IFERROR(INDEX($A$1:$A$75,SMALL(IF($U$6=$B$1:$B$75,ROW($B$1:$B$75)-MIN(ROW($A$1:$A$75))+1,""), ROW()-1)),"")</f>
        <v/>
      </c>
      <c r="AP35" s="1414" t="str" cm="1">
        <f t="array" ref="AP35">IFERROR(INDEX($A$71:$A$471,SMALL(IF($U$6=#REF!,ROW(#REF!)-MIN(ROW($A$71:$A$471))+1,""), ROW()-1)),"")</f>
        <v/>
      </c>
      <c r="AQ35" s="331"/>
      <c r="AR35" s="331"/>
      <c r="AS35" s="331"/>
      <c r="AT35" s="331"/>
      <c r="BG35" s="1131"/>
    </row>
    <row r="36" spans="1:59" ht="14.25" customHeight="1">
      <c r="A36" s="49" t="s">
        <v>834</v>
      </c>
      <c r="B36" s="1452" t="str" cm="1">
        <f t="array" ref="B36">IFERROR(_xlfn.IFS(E40=0,"",E40&gt;0,E40),"")</f>
        <v>p</v>
      </c>
      <c r="D36" s="49" t="s">
        <v>823</v>
      </c>
      <c r="E36" s="734" t="s">
        <v>266</v>
      </c>
      <c r="F36" s="1033" t="s">
        <v>835</v>
      </c>
      <c r="G36" s="1033"/>
      <c r="H36" s="318" t="s">
        <v>266</v>
      </c>
      <c r="I36" s="1758"/>
      <c r="J36" s="911"/>
      <c r="K36" s="1364"/>
      <c r="L36" s="1384"/>
      <c r="M36" s="1384"/>
      <c r="N36" s="1384"/>
      <c r="O36" s="1384"/>
      <c r="P36" s="1384"/>
      <c r="Q36" s="1384"/>
      <c r="R36" s="1384"/>
      <c r="S36" s="1384"/>
      <c r="T36" s="1367"/>
      <c r="U36" s="1385"/>
      <c r="V36" s="153" t="s">
        <v>12</v>
      </c>
      <c r="W36" s="148">
        <f>SUM(W5:W35)</f>
        <v>82</v>
      </c>
      <c r="X36" s="205"/>
      <c r="Y36" s="206">
        <f ca="1">SUM(Y5:Y35)</f>
        <v>12.671011175726928</v>
      </c>
      <c r="Z36" s="58"/>
      <c r="AA36" s="143" t="s">
        <v>372</v>
      </c>
      <c r="AB36" s="139">
        <f>W25</f>
        <v>1</v>
      </c>
      <c r="AC36" s="139">
        <f>Exceptions</f>
        <v>25</v>
      </c>
      <c r="AD36" s="117">
        <f>(AC36*AB36*(2))</f>
        <v>50</v>
      </c>
      <c r="AE36" s="58"/>
      <c r="AF36" s="1684"/>
      <c r="AG36" s="1397" t="str" cm="1">
        <f t="array" ref="AG36">IFERROR(INDEX($A$1:$A$471,SMALL(IF($U$19=#REF!,ROW(#REF!)-MIN(ROW($A$1:$A$471))+1,""), ROW()-31)),"")</f>
        <v/>
      </c>
      <c r="AH36" s="1399" t="str" cm="1">
        <f t="array" ref="AH36">IFERROR(INDEX($A$1:$A$471,SMALL(IF($U$20=#REF!,ROW(#REF!)-MIN(ROW($A$1:$A$471))+1,""), ROW()-31)),"")</f>
        <v/>
      </c>
      <c r="AI36" s="1633" t="str" cm="1">
        <f t="array" ref="AI36">IFERROR(INDEX($A$1:$A$471,SMALL(IF($U$35=#REF!,ROW(#REF!)-MIN(ROW($A$1:$A$471))+1,""), ROW()-26)),"")</f>
        <v/>
      </c>
      <c r="AJ36" s="1634"/>
      <c r="AK36" s="1415" t="str" cm="1">
        <f t="array" ref="AK36">IFERROR(INDEX($A$1:$A$471,SMALL(IF($U$31=#REF!,ROW(#REF!)-MIN(ROW($A$1:$A$471))+1,""), ROW()-33)),"")</f>
        <v/>
      </c>
      <c r="AL36" s="1399" t="str" cm="1">
        <f t="array" ref="AL36">IFERROR(INDEX($A$1:$A$471,SMALL(IF($U$25=#REF!,ROW(#REF!)-MIN(ROW($A$1:$A$471))+1,""), ROW()-26)),"")</f>
        <v/>
      </c>
      <c r="AM36" s="1399" t="str" cm="1">
        <f t="array" ref="AM36">IFERROR(INDEX($A$1:$A$471,SMALL(IF($U$27=#REF!,ROW(#REF!)-MIN(ROW($A$1:$A$471))+1,""), ROW()-17)),"")</f>
        <v/>
      </c>
      <c r="AN36" s="1399" t="str" cm="1">
        <f t="array" ref="AN36">IFERROR(INDEX($A$1:$A$471,SMALL(IF($U$34=#REF!,ROW(#REF!)-MIN(ROW($A$1:$A$471))+1,""), ROW()-12)),"")</f>
        <v/>
      </c>
      <c r="AO36" s="1413" t="str" cm="1">
        <f t="array" ref="AO36">IFERROR(INDEX($A$1:$A$75,SMALL(IF($U$6=$B$1:$B$75,ROW($B$1:$B$75)-MIN(ROW($A$1:$A$75))+1,""), ROW()-1)),"")</f>
        <v/>
      </c>
      <c r="AP36" s="1414" t="str" cm="1">
        <f t="array" ref="AP36">IFERROR(INDEX($A$71:$A$471,SMALL(IF($U$6=#REF!,ROW(#REF!)-MIN(ROW($A$71:$A$471))+1,""), ROW()-1)),"")</f>
        <v/>
      </c>
      <c r="AQ36" s="331"/>
      <c r="AR36" s="331"/>
      <c r="AS36" s="331"/>
      <c r="AT36" s="331"/>
      <c r="BG36" s="1131"/>
    </row>
    <row r="37" spans="1:59" ht="15">
      <c r="A37" s="1352" t="s">
        <v>641</v>
      </c>
      <c r="B37" s="1452" t="str" cm="1">
        <f t="array" ref="B37">IFERROR(_xlfn.IFS(H5=0,"",H5&gt;0,H5),"")</f>
        <v>rs</v>
      </c>
      <c r="D37" s="737" t="s">
        <v>826</v>
      </c>
      <c r="E37" s="734" t="s">
        <v>266</v>
      </c>
      <c r="F37" s="1691" t="s">
        <v>836</v>
      </c>
      <c r="G37" s="1691"/>
      <c r="H37" s="1392" t="s">
        <v>266</v>
      </c>
      <c r="I37" s="1758"/>
      <c r="J37" s="911"/>
      <c r="K37" s="1364"/>
      <c r="L37" s="1384"/>
      <c r="M37" s="1384"/>
      <c r="N37" s="1384"/>
      <c r="O37" s="1384"/>
      <c r="P37" s="1384"/>
      <c r="Q37" s="1384"/>
      <c r="R37" s="1384"/>
      <c r="S37" s="1384"/>
      <c r="T37" s="1367"/>
      <c r="U37" s="1385"/>
      <c r="V37" s="179" t="s">
        <v>414</v>
      </c>
      <c r="W37" s="121">
        <f>SUM(D42+F42+J42+L26+O26+R24)-W40-W41-W42-W43-W44-W45-W46-W47</f>
        <v>79</v>
      </c>
      <c r="X37" s="200"/>
      <c r="Y37" s="122">
        <f ca="1">LOOKUP(TODAY(),'Deployment needs'!2:2,'Deployment needs'!51:51)</f>
        <v>12.354770534492909</v>
      </c>
      <c r="Z37" s="58"/>
      <c r="AA37" s="143" t="s">
        <v>175</v>
      </c>
      <c r="AB37" s="139">
        <f>W27</f>
        <v>3</v>
      </c>
      <c r="AC37" s="139">
        <f>Returns_put_away</f>
        <v>100</v>
      </c>
      <c r="AD37" s="117">
        <f>(AC37*AB37*($AD$26-1))</f>
        <v>2700</v>
      </c>
      <c r="AE37" s="58"/>
      <c r="AF37" s="1685"/>
      <c r="AG37" s="1400" t="str" cm="1">
        <f t="array" ref="AG37">IFERROR(INDEX($A$1:$A$471,SMALL(IF($U$19=#REF!,ROW(#REF!)-MIN(ROW($A$1:$A$471))+1,""), ROW()-31)),"")</f>
        <v/>
      </c>
      <c r="AH37" s="1401" t="str" cm="1">
        <f t="array" ref="AH37">IFERROR(INDEX($A$1:$A$471,SMALL(IF($U$20=#REF!,ROW(#REF!)-MIN(ROW($A$1:$A$471))+1,""), ROW()-31)),"")</f>
        <v/>
      </c>
      <c r="AI37" s="1633" t="str" cm="1">
        <f t="array" ref="AI37">IFERROR(INDEX($A$1:$A$471,SMALL(IF($U$35=#REF!,ROW(#REF!)-MIN(ROW($A$1:$A$471))+1,""), ROW()-26)),"")</f>
        <v/>
      </c>
      <c r="AJ37" s="1634"/>
      <c r="AK37" s="1415" t="str" cm="1">
        <f t="array" ref="AK37">IFERROR(INDEX($A$1:$A$471,SMALL(IF($U$31=#REF!,ROW(#REF!)-MIN(ROW($A$1:$A$471))+1,""), ROW()-33)),"")</f>
        <v/>
      </c>
      <c r="AL37" s="1401" t="str" cm="1">
        <f t="array" ref="AL37">IFERROR(INDEX($A$1:$A$471,SMALL(IF($U$25=#REF!,ROW(#REF!)-MIN(ROW($A$1:$A$471))+1,""), ROW()-26)),"")</f>
        <v/>
      </c>
      <c r="AM37" s="1402"/>
      <c r="AN37" s="1403"/>
      <c r="AO37" s="1413" t="str" cm="1">
        <f t="array" ref="AO37">IFERROR(INDEX($A$1:$A$75,SMALL(IF($U$6=$B$1:$B$75,ROW($B$1:$B$75)-MIN(ROW($A$1:$A$75))+1,""), ROW()-1)),"")</f>
        <v/>
      </c>
      <c r="AP37" s="1419" t="str" cm="1">
        <f t="array" ref="AP37">IFERROR(INDEX($A$71:$A$471,SMALL(IF($U$6=#REF!,ROW(#REF!)-MIN(ROW($A$71:$A$471))+1,""), ROW()-1)),"")</f>
        <v/>
      </c>
      <c r="AQ37" s="331"/>
      <c r="AR37" s="331"/>
      <c r="AS37" s="331"/>
      <c r="AT37" s="331"/>
      <c r="BE37" t="s">
        <v>837</v>
      </c>
      <c r="BG37" s="1131" t="e">
        <f t="shared" ref="BG37:BG51" si="2">VLOOKUP(BE37,A:A,2,FALSE)</f>
        <v>#N/A</v>
      </c>
    </row>
    <row r="38" spans="1:59" ht="15">
      <c r="A38" s="1352" t="s">
        <v>651</v>
      </c>
      <c r="B38" s="1452" t="str" cm="1">
        <f t="array" ref="B38">IFERROR(_xlfn.IFS(H6=0,"",H6&gt;0,H6),"")</f>
        <v>rp</v>
      </c>
      <c r="D38" s="49" t="s">
        <v>829</v>
      </c>
      <c r="E38" s="1393" t="s">
        <v>266</v>
      </c>
      <c r="F38" s="1756"/>
      <c r="G38" s="1757"/>
      <c r="H38" s="318"/>
      <c r="I38" s="1758"/>
      <c r="J38" s="911"/>
      <c r="K38" s="1364"/>
      <c r="L38" s="1384"/>
      <c r="M38" s="1384"/>
      <c r="N38" s="1384"/>
      <c r="O38" s="1384"/>
      <c r="P38" s="1384"/>
      <c r="Q38" s="1384"/>
      <c r="R38" s="1384"/>
      <c r="S38" s="1384"/>
      <c r="T38" s="1367"/>
      <c r="U38" s="1385"/>
      <c r="V38" s="180" t="s">
        <v>420</v>
      </c>
      <c r="W38" s="181">
        <f>SUM(W40:W47)-W47</f>
        <v>3</v>
      </c>
      <c r="X38" s="182"/>
      <c r="Y38" s="1386"/>
      <c r="Z38" s="58"/>
      <c r="AA38" s="143" t="s">
        <v>99</v>
      </c>
      <c r="AB38" s="139">
        <f>W28</f>
        <v>0</v>
      </c>
      <c r="AC38" s="139">
        <f>Receiving</f>
        <v>75</v>
      </c>
      <c r="AD38" s="117">
        <f>(AC38*AB38*$AD$26)/2.45</f>
        <v>0</v>
      </c>
      <c r="AE38" s="58"/>
      <c r="AF38" s="1404"/>
      <c r="AG38" s="1405"/>
      <c r="AH38" s="1405"/>
      <c r="AI38" s="1405"/>
      <c r="AJ38" s="1405"/>
      <c r="AK38" s="1405"/>
      <c r="AL38" s="1420"/>
      <c r="AM38" s="1405"/>
      <c r="AN38" s="1405"/>
      <c r="AO38" s="1418" t="str" cm="1">
        <f t="array" ref="AO38">IFERROR(INDEX($A$1:$A$70,SMALL(IF($U$6=#REF!,ROW(#REF!)-MIN(ROW($A$1:$A$70))+1,""), ROW()-1)),"")</f>
        <v/>
      </c>
      <c r="AP38" s="1419" t="str" cm="1">
        <f t="array" ref="AP38">IFERROR(INDEX($A$71:$A$471,SMALL(IF($U$6=#REF!,ROW(#REF!)-MIN(ROW($A$71:$A$471))+1,""), ROW()-1)),"")</f>
        <v/>
      </c>
      <c r="AQ38" s="331"/>
      <c r="AR38" s="331"/>
      <c r="AS38" s="331"/>
      <c r="AT38" s="331"/>
      <c r="BE38" t="s">
        <v>838</v>
      </c>
      <c r="BF38" t="s">
        <v>839</v>
      </c>
      <c r="BG38" s="1131" t="e">
        <f t="shared" si="2"/>
        <v>#N/A</v>
      </c>
    </row>
    <row r="39" spans="1:59" ht="15">
      <c r="A39" s="1352" t="s">
        <v>663</v>
      </c>
      <c r="B39" s="1452" t="str" cm="1">
        <f t="array" ref="B39">IFERROR(_xlfn.IFS(H7=0,"",H7&gt;0,H7),"")</f>
        <v>ab</v>
      </c>
      <c r="D39" s="49" t="s">
        <v>832</v>
      </c>
      <c r="E39" s="1393" t="s">
        <v>677</v>
      </c>
      <c r="F39" s="1756"/>
      <c r="G39" s="1757"/>
      <c r="H39" s="318"/>
      <c r="I39" s="1758"/>
      <c r="J39" s="911"/>
      <c r="K39" s="1364"/>
      <c r="L39" s="1384"/>
      <c r="M39" s="1384"/>
      <c r="N39" s="1384"/>
      <c r="O39" s="1384"/>
      <c r="P39" s="1384"/>
      <c r="Q39" s="1384"/>
      <c r="R39" s="1384"/>
      <c r="S39" s="1384"/>
      <c r="T39" s="1367"/>
      <c r="U39" s="1385"/>
      <c r="V39" s="183" t="s">
        <v>424</v>
      </c>
      <c r="W39" s="184" t="s">
        <v>425</v>
      </c>
      <c r="X39" s="182"/>
      <c r="Y39" s="1386"/>
      <c r="Z39" s="58"/>
      <c r="AA39" s="143" t="s">
        <v>114</v>
      </c>
      <c r="AB39" s="139">
        <f>W13</f>
        <v>4</v>
      </c>
      <c r="AC39" s="139">
        <f>Resets_per_hour</f>
        <v>15</v>
      </c>
      <c r="AD39" s="117">
        <f t="shared" ref="AD39" si="3">(AC39*AB39*$AD$26)</f>
        <v>600</v>
      </c>
      <c r="AE39" s="58"/>
      <c r="AF39" s="1404"/>
      <c r="AG39" s="1421" t="str">
        <f>V40</f>
        <v>NC/NS</v>
      </c>
      <c r="AH39" s="1422" t="s">
        <v>415</v>
      </c>
      <c r="AI39" s="1423" t="s">
        <v>439</v>
      </c>
      <c r="AJ39" s="1423"/>
      <c r="AK39" s="1423" t="s">
        <v>135</v>
      </c>
      <c r="AL39" s="1423" t="s">
        <v>137</v>
      </c>
      <c r="AM39" s="1424" t="s">
        <v>416</v>
      </c>
      <c r="AN39" s="1425" t="s">
        <v>417</v>
      </c>
      <c r="AO39" s="1418" t="str" cm="1">
        <f t="array" ref="AO39">IFERROR(INDEX($A$1:$A$70,SMALL(IF($U$6=#REF!,ROW(#REF!)-MIN(ROW($A$1:$A$70))+1,""), ROW()-1)),"")</f>
        <v/>
      </c>
      <c r="AP39" s="1419" t="str" cm="1">
        <f t="array" ref="AP39">IFERROR(INDEX($A$71:$A$471,SMALL(IF($U$6=#REF!,ROW(#REF!)-MIN(ROW($A$71:$A$471))+1,""), ROW()-1)),"")</f>
        <v/>
      </c>
      <c r="AQ39" s="331"/>
      <c r="AR39" s="331"/>
      <c r="AS39" s="331"/>
      <c r="AT39" s="331"/>
      <c r="BE39" t="s">
        <v>840</v>
      </c>
      <c r="BF39">
        <v>2</v>
      </c>
      <c r="BG39" s="1131" t="e">
        <f t="shared" si="2"/>
        <v>#N/A</v>
      </c>
    </row>
    <row r="40" spans="1:59" ht="15">
      <c r="A40" s="1352" t="s">
        <v>673</v>
      </c>
      <c r="B40" s="1452" t="str" cm="1">
        <f t="array" ref="B40">IFERROR(_xlfn.IFS(H8=0,"",H8&gt;0,H8),"")</f>
        <v>I</v>
      </c>
      <c r="D40" s="49" t="s">
        <v>834</v>
      </c>
      <c r="E40" s="1393" t="s">
        <v>677</v>
      </c>
      <c r="F40" s="1756"/>
      <c r="G40" s="1757"/>
      <c r="H40" s="318"/>
      <c r="I40" s="1758"/>
      <c r="J40" s="911"/>
      <c r="K40" s="1364"/>
      <c r="L40" s="1384"/>
      <c r="M40" s="1384"/>
      <c r="N40" s="1384"/>
      <c r="O40" s="1384"/>
      <c r="P40" s="1384"/>
      <c r="Q40" s="1384"/>
      <c r="R40" s="1384"/>
      <c r="S40" s="1384"/>
      <c r="T40" s="1367"/>
      <c r="U40" s="1387" t="s">
        <v>428</v>
      </c>
      <c r="V40" s="185" t="s">
        <v>429</v>
      </c>
      <c r="W40" s="1450">
        <f t="shared" ref="W40:W46" si="4">COUNTIFS($E$5:$E$41,U40)+COUNTIFS($H$5:$H$41,U40)+COUNTIFS($N$5:$N$41,U40)+COUNTIFS($Q$5:$Q$41,U40)+COUNTIFS($S$5:$S$41,U40)</f>
        <v>3</v>
      </c>
      <c r="X40" s="182"/>
      <c r="Y40" s="1386"/>
      <c r="Z40" s="58"/>
      <c r="AA40" s="143" t="s">
        <v>307</v>
      </c>
      <c r="AB40" s="139">
        <f>W11</f>
        <v>2</v>
      </c>
      <c r="AC40" s="140">
        <f>Autobagger_Bander</f>
        <v>120</v>
      </c>
      <c r="AD40" s="117">
        <f>(AC40*AB40*$AD$26)/2</f>
        <v>1200</v>
      </c>
      <c r="AE40" s="58"/>
      <c r="AF40" s="1406">
        <v>1</v>
      </c>
      <c r="AG40" s="1396" t="str" cm="1">
        <f t="array" ref="AG40">IFERROR(INDEX($A$1:$A$471,SMALL(IF($U$40=#REF!,ROW(#REF!)-MIN(ROW($A$1:$A$471))+1,""), ROW()-39)),"")</f>
        <v/>
      </c>
      <c r="AH40" s="1397" t="str" cm="1">
        <f t="array" ref="AH40">IFERROR(INDEX($A$1:$A$471,SMALL(IF($U$41=#REF!,ROW(#REF!)-MIN(ROW($A$1:$A$471))+1,""), ROW()-39)),"")</f>
        <v/>
      </c>
      <c r="AI40" s="1397" t="str" cm="1">
        <f t="array" ref="AI40">IFERROR(INDEX($A$1:$A$471,SMALL(IF($U$46=#REF!,ROW(#REF!)-MIN(ROW($A$1:$A$471))+1,""), ROW()-39)),"")</f>
        <v/>
      </c>
      <c r="AJ40" s="1397"/>
      <c r="AK40" s="1397" t="str" cm="1">
        <f t="array" ref="AK40">IFERROR(INDEX($A$1:$A$471,SMALL(IF($U$43=#REF!,ROW(#REF!)-MIN(ROW($A$1:$A$471))+1,""), ROW()-39)),"")</f>
        <v/>
      </c>
      <c r="AL40" s="1397" t="str" cm="1">
        <f t="array" ref="AL40">IFERROR(INDEX($A$1:$A$471,SMALL(IF($U$42=#REF!,ROW(#REF!)-MIN(ROW($A$1:$A$471))+1,""), ROW()-39)),"")</f>
        <v/>
      </c>
      <c r="AM40" s="1397" t="str" cm="1">
        <f t="array" ref="AM40">IFERROR(INDEX($A$1:$A$371,SMALL(IF($U$45=#REF!,ROW(#REF!)-MIN(ROW($A$1:$A$371))+1,""), ROW()-39)),"")</f>
        <v/>
      </c>
      <c r="AN40" s="1397" t="str" cm="1">
        <f t="array" ref="AN40">IFERROR(INDEX($A$1:$A$371,SMALL(IF($U$47=#REF!,ROW(#REF!)-MIN(ROW($A$1:$A$371))+1,""), ROW()-39)),"")</f>
        <v/>
      </c>
      <c r="AO40" s="1418" t="str" cm="1">
        <f t="array" ref="AO40">IFERROR(INDEX($A$1:$A$70,SMALL(IF($U$6=#REF!,ROW(#REF!)-MIN(ROW($A$1:$A$70))+1,""), ROW()-1)),"")</f>
        <v/>
      </c>
      <c r="AP40" s="1419" t="str" cm="1">
        <f t="array" ref="AP40">IFERROR(INDEX($A$71:$A$471,SMALL(IF($U$6=#REF!,ROW(#REF!)-MIN(ROW($A$71:$A$471))+1,""), ROW()-1)),"")</f>
        <v/>
      </c>
      <c r="AQ40" s="331"/>
      <c r="AR40" s="331"/>
      <c r="AS40" s="331"/>
      <c r="AT40" s="331"/>
      <c r="BE40" t="s">
        <v>841</v>
      </c>
      <c r="BG40" s="1131" t="e">
        <f t="shared" si="2"/>
        <v>#N/A</v>
      </c>
    </row>
    <row r="41" spans="1:59" ht="15">
      <c r="A41" s="1352" t="s">
        <v>683</v>
      </c>
      <c r="B41" s="1452" t="str" cm="1">
        <f t="array" ref="B41">IFERROR(_xlfn.IFS(H9=0,"",H9&gt;0,H9),"")</f>
        <v>rp</v>
      </c>
      <c r="D41" s="64"/>
      <c r="E41" s="1301"/>
      <c r="F41" s="1756"/>
      <c r="G41" s="1757"/>
      <c r="H41" s="1392"/>
      <c r="I41" s="1759"/>
      <c r="J41" s="911"/>
      <c r="K41" s="1364"/>
      <c r="L41" s="1384"/>
      <c r="M41" s="1384"/>
      <c r="N41" s="1384"/>
      <c r="O41" s="1384"/>
      <c r="P41" s="1384"/>
      <c r="Q41" s="1384"/>
      <c r="R41" s="1384"/>
      <c r="S41" s="1384"/>
      <c r="T41" s="1367"/>
      <c r="U41" s="1387" t="s">
        <v>432</v>
      </c>
      <c r="V41" s="185" t="s">
        <v>415</v>
      </c>
      <c r="W41" s="1450">
        <f t="shared" si="4"/>
        <v>0</v>
      </c>
      <c r="X41" s="182" t="s">
        <v>210</v>
      </c>
      <c r="Y41" s="1386" t="s">
        <v>210</v>
      </c>
      <c r="Z41" s="58"/>
      <c r="AA41" s="143" t="s">
        <v>311</v>
      </c>
      <c r="AB41" s="139">
        <f>W12</f>
        <v>4</v>
      </c>
      <c r="AC41" s="140">
        <f>Autobagger_Operator</f>
        <v>600</v>
      </c>
      <c r="AD41" s="117">
        <f t="shared" ref="AD41:AD44" si="5">(AC41*AB41*$AD$26)</f>
        <v>24000</v>
      </c>
      <c r="AE41" s="58"/>
      <c r="AF41" s="1406">
        <v>2</v>
      </c>
      <c r="AG41" s="1396" t="str" cm="1">
        <f t="array" ref="AG41">IFERROR(INDEX($A$1:$A$471,SMALL(IF($U$40=#REF!,ROW(#REF!)-MIN(ROW($A$1:$A$471))+1,""), ROW()-39)),"")</f>
        <v/>
      </c>
      <c r="AH41" s="1397" t="str" cm="1">
        <f t="array" ref="AH41">IFERROR(INDEX($A$1:$A$471,SMALL(IF($U$41=#REF!,ROW(#REF!)-MIN(ROW($A$1:$A$471))+1,""), ROW()-39)),"")</f>
        <v/>
      </c>
      <c r="AI41" s="1397" t="str" cm="1">
        <f t="array" ref="AI41">IFERROR(INDEX($A$1:$A$471,SMALL(IF($U$46=#REF!,ROW(#REF!)-MIN(ROW($A$1:$A$471))+1,""), ROW()-39)),"")</f>
        <v/>
      </c>
      <c r="AJ41" s="1397"/>
      <c r="AK41" s="1397" t="str" cm="1">
        <f t="array" ref="AK41">IFERROR(INDEX($A$1:$A$471,SMALL(IF($U$43=#REF!,ROW(#REF!)-MIN(ROW($A$1:$A$471))+1,""), ROW()-39)),"")</f>
        <v/>
      </c>
      <c r="AL41" s="1397" t="str" cm="1">
        <f t="array" ref="AL41">IFERROR(INDEX($A$1:$A$471,SMALL(IF($U$42=#REF!,ROW(#REF!)-MIN(ROW($A$1:$A$471))+1,""), ROW()-39)),"")</f>
        <v/>
      </c>
      <c r="AM41" s="1397"/>
      <c r="AN41" s="1397" t="str" cm="1">
        <f t="array" ref="AN41">IFERROR(INDEX($A$1:$A$371,SMALL(IF($U$47=#REF!,ROW(#REF!)-MIN(ROW($A$1:$A$371))+1,""), ROW()-34)),"")</f>
        <v/>
      </c>
      <c r="AO41" s="1418" t="str" cm="1">
        <f t="array" ref="AO41">IFERROR(INDEX($A$1:$A$70,SMALL(IF($U$6=#REF!,ROW(#REF!)-MIN(ROW($A$1:$A$70))+1,""), ROW()-1)),"")</f>
        <v/>
      </c>
      <c r="AP41" s="1419" t="str" cm="1">
        <f t="array" ref="AP41">IFERROR(INDEX($A$71:$A$471,SMALL(IF($U$6=#REF!,ROW(#REF!)-MIN(ROW($A$71:$A$471))+1,""), ROW()-1)),"")</f>
        <v/>
      </c>
      <c r="AQ41" s="331"/>
      <c r="AR41" s="331"/>
      <c r="AS41" s="331"/>
      <c r="AT41" s="331"/>
      <c r="BE41" t="s">
        <v>842</v>
      </c>
      <c r="BF41">
        <v>3</v>
      </c>
      <c r="BG41" s="1131" t="e">
        <f t="shared" si="2"/>
        <v>#N/A</v>
      </c>
    </row>
    <row r="42" spans="1:59" ht="15">
      <c r="A42" s="1352" t="s">
        <v>691</v>
      </c>
      <c r="B42" s="1452" t="str" cm="1">
        <f t="array" ref="B42">IFERROR(_xlfn.IFS(H10=0,"",H10&gt;0,H10),"")</f>
        <v>rt</v>
      </c>
      <c r="D42" s="125">
        <f>COUNTIFS(D5:D37,"*")</f>
        <v>33</v>
      </c>
      <c r="E42" s="599"/>
      <c r="F42" s="1618">
        <f>COUNTIFS(F5:F37,"*")</f>
        <v>33</v>
      </c>
      <c r="G42" s="1618"/>
      <c r="H42" s="1369"/>
      <c r="I42" s="58"/>
      <c r="J42">
        <f>COUNTIFS(J5:J41,"*")</f>
        <v>0</v>
      </c>
      <c r="K42" s="1384"/>
      <c r="L42" s="1384"/>
      <c r="M42" s="1384"/>
      <c r="N42" s="1384"/>
      <c r="O42" s="1384"/>
      <c r="P42" s="1384"/>
      <c r="Q42" s="1384"/>
      <c r="R42" s="1384"/>
      <c r="S42" s="1384"/>
      <c r="T42" s="1367"/>
      <c r="U42" s="1387" t="s">
        <v>137</v>
      </c>
      <c r="V42" s="185" t="s">
        <v>137</v>
      </c>
      <c r="W42" s="1450">
        <f t="shared" si="4"/>
        <v>0</v>
      </c>
      <c r="X42" s="182"/>
      <c r="Y42" s="1386"/>
      <c r="Z42" s="58"/>
      <c r="AA42" s="175" t="s">
        <v>348</v>
      </c>
      <c r="AB42" s="155">
        <f>W20</f>
        <v>0</v>
      </c>
      <c r="AC42" s="140">
        <f>Overstock</f>
        <v>50</v>
      </c>
      <c r="AD42" s="117">
        <f t="shared" si="5"/>
        <v>0</v>
      </c>
      <c r="AE42" s="58"/>
      <c r="AF42" s="1406">
        <v>3</v>
      </c>
      <c r="AG42" s="1396" t="str" cm="1">
        <f t="array" ref="AG42">IFERROR(INDEX($A$1:$A$471,SMALL(IF($U$40=#REF!,ROW(#REF!)-MIN(ROW($A$1:$A$471))+1,""), ROW()-39)),"")</f>
        <v/>
      </c>
      <c r="AH42" s="1397" t="str" cm="1">
        <f t="array" ref="AH42">IFERROR(INDEX($A$1:$A$471,SMALL(IF($U$41=#REF!,ROW(#REF!)-MIN(ROW($A$1:$A$471))+1,""), ROW()-39)),"")</f>
        <v/>
      </c>
      <c r="AI42" s="1397" t="str" cm="1">
        <f t="array" ref="AI42">IFERROR(INDEX($A$1:$A$471,SMALL(IF($U$46=#REF!,ROW(#REF!)-MIN(ROW($A$1:$A$471))+1,""), ROW()-39)),"")</f>
        <v/>
      </c>
      <c r="AJ42" s="1397"/>
      <c r="AK42" s="1397" t="str" cm="1">
        <f t="array" ref="AK42">IFERROR(INDEX($A$1:$A$471,SMALL(IF($U$43=#REF!,ROW(#REF!)-MIN(ROW($A$1:$A$471))+1,""), ROW()-39)),"")</f>
        <v/>
      </c>
      <c r="AL42" s="1397" t="str" cm="1">
        <f t="array" ref="AL42">IFERROR(INDEX($A$1:$A$471,SMALL(IF($U$42=#REF!,ROW(#REF!)-MIN(ROW($A$1:$A$471))+1,""), ROW()-39)),"")</f>
        <v/>
      </c>
      <c r="AM42" s="1397" t="str" cm="1">
        <f t="array" ref="AM42">IFERROR(INDEX($A$1:$A$371,SMALL(IF($U$45=#REF!,ROW(#REF!)-MIN(ROW($A$1:$A$371))+1,""), ROW()-34)),"")</f>
        <v/>
      </c>
      <c r="AN42" s="1397" t="str" cm="1">
        <f t="array" ref="AN42">IFERROR(INDEX($A$1:$A$371,SMALL(IF($U$47=#REF!,ROW(#REF!)-MIN(ROW($A$1:$A$371))+1,""), ROW()-34)),"")</f>
        <v/>
      </c>
      <c r="AO42" s="1418" t="str" cm="1">
        <f t="array" ref="AO42">IFERROR(INDEX($A$1:$A$70,SMALL(IF($U$6=#REF!,ROW(#REF!)-MIN(ROW($A$1:$A$70))+1,""), ROW()-1)),"")</f>
        <v/>
      </c>
      <c r="AP42" s="1419" t="str" cm="1">
        <f t="array" ref="AP42">IFERROR(INDEX($A$71:$A$471,SMALL(IF($U$6=#REF!,ROW(#REF!)-MIN(ROW($A$71:$A$471))+1,""), ROW()-1)),"")</f>
        <v/>
      </c>
      <c r="AQ42" s="331"/>
      <c r="AR42" s="331"/>
      <c r="AS42" s="331"/>
      <c r="AT42" s="331"/>
      <c r="BE42" t="s">
        <v>843</v>
      </c>
      <c r="BF42">
        <v>3</v>
      </c>
      <c r="BG42" s="1131" t="e">
        <f t="shared" si="2"/>
        <v>#N/A</v>
      </c>
    </row>
    <row r="43" spans="1:59" ht="15">
      <c r="A43" s="1033" t="s">
        <v>700</v>
      </c>
      <c r="B43" s="1452" t="str" cm="1">
        <f t="array" ref="B43">IFERROR(_xlfn.IFS(H11=0,"",H11&gt;0,H11),"")</f>
        <v>CB</v>
      </c>
      <c r="D43" s="58"/>
      <c r="E43" s="58"/>
      <c r="F43" s="58"/>
      <c r="G43" s="58"/>
      <c r="H43" s="58" t="s">
        <v>210</v>
      </c>
      <c r="I43" s="58"/>
      <c r="J43" s="58"/>
      <c r="K43" s="1384"/>
      <c r="L43" s="1384"/>
      <c r="M43" s="1384"/>
      <c r="N43" s="1384"/>
      <c r="O43" s="1384"/>
      <c r="P43" s="1384"/>
      <c r="Q43" s="1384"/>
      <c r="R43" s="1384"/>
      <c r="S43" s="1384"/>
      <c r="T43" s="1367"/>
      <c r="U43" s="1388" t="s">
        <v>135</v>
      </c>
      <c r="V43" s="185" t="s">
        <v>135</v>
      </c>
      <c r="W43" s="1450">
        <f t="shared" si="4"/>
        <v>0</v>
      </c>
      <c r="X43" s="182"/>
      <c r="Y43" s="1386"/>
      <c r="Z43" s="58"/>
      <c r="AA43" s="175" t="s">
        <v>355</v>
      </c>
      <c r="AB43" s="155">
        <f>W21</f>
        <v>3</v>
      </c>
      <c r="AC43" s="140">
        <f>Replenishment_pull</f>
        <v>45</v>
      </c>
      <c r="AD43" s="117">
        <f t="shared" si="5"/>
        <v>1350</v>
      </c>
      <c r="AE43" s="58"/>
      <c r="AF43" s="1406">
        <v>4</v>
      </c>
      <c r="AG43" s="1396" t="str" cm="1">
        <f t="array" ref="AG43">IFERROR(INDEX($A$1:$A$471,SMALL(IF($U$40=#REF!,ROW(#REF!)-MIN(ROW($A$1:$A$471))+1,""), ROW()-39)),"")</f>
        <v/>
      </c>
      <c r="AH43" s="1397" t="str" cm="1">
        <f t="array" ref="AH43">IFERROR(INDEX($A$1:$A$471,SMALL(IF($U$41=#REF!,ROW(#REF!)-MIN(ROW($A$1:$A$471))+1,""), ROW()-39)),"")</f>
        <v/>
      </c>
      <c r="AI43" s="1397" t="str" cm="1">
        <f t="array" ref="AI43">IFERROR(INDEX($A$1:$A$471,SMALL(IF($U$46=#REF!,ROW(#REF!)-MIN(ROW($A$1:$A$471))+1,""), ROW()-39)),"")</f>
        <v/>
      </c>
      <c r="AJ43" s="1397"/>
      <c r="AK43" s="1397" t="str" cm="1">
        <f t="array" ref="AK43">IFERROR(INDEX($A$1:$A$471,SMALL(IF($U$43=#REF!,ROW(#REF!)-MIN(ROW($A$1:$A$471))+1,""), ROW()-39)),"")</f>
        <v/>
      </c>
      <c r="AL43" s="1397" t="str" cm="1">
        <f t="array" ref="AL43">IFERROR(INDEX($A$1:$A$471,SMALL(IF($U$42=#REF!,ROW(#REF!)-MIN(ROW($A$1:$A$471))+1,""), ROW()-39)),"")</f>
        <v/>
      </c>
      <c r="AM43" s="1397" t="str" cm="1">
        <f t="array" ref="AM43">IFERROR(INDEX($A$1:$A$371,SMALL(IF($U$45=#REF!,ROW(#REF!)-MIN(ROW($A$1:$A$371))+1,""), ROW()-34)),"")</f>
        <v/>
      </c>
      <c r="AN43" s="1397" t="str" cm="1">
        <f t="array" ref="AN43">IFERROR(INDEX($A$1:$A$371,SMALL(IF($U$47=#REF!,ROW(#REF!)-MIN(ROW($A$1:$A$371))+1,""), ROW()-34)),"")</f>
        <v/>
      </c>
      <c r="AO43" s="1418" t="str" cm="1">
        <f t="array" ref="AO43">IFERROR(INDEX($A$1:$A$70,SMALL(IF($U$6=#REF!,ROW(#REF!)-MIN(ROW($A$1:$A$70))+1,""), ROW()-1)),"")</f>
        <v/>
      </c>
      <c r="AP43" s="1419" t="str" cm="1">
        <f t="array" ref="AP43">IFERROR(INDEX($A$71:$A$471,SMALL(IF($U$6=#REF!,ROW(#REF!)-MIN(ROW($A$71:$A$471))+1,""), ROW()-1)),"")</f>
        <v/>
      </c>
      <c r="AQ43" s="331"/>
      <c r="AR43" s="331"/>
      <c r="AS43" s="331"/>
      <c r="AT43" s="331"/>
      <c r="BE43" t="s">
        <v>844</v>
      </c>
      <c r="BF43">
        <v>2</v>
      </c>
      <c r="BG43" s="1131" t="e">
        <f t="shared" si="2"/>
        <v>#N/A</v>
      </c>
    </row>
    <row r="44" spans="1:59" ht="15">
      <c r="A44" s="1033" t="s">
        <v>707</v>
      </c>
      <c r="B44" s="1452" t="str" cm="1">
        <f t="array" ref="B44">IFERROR(_xlfn.IFS(H12=0,"",H12&gt;0,H12),"")</f>
        <v>CB</v>
      </c>
      <c r="D44" s="58"/>
      <c r="E44" s="331"/>
      <c r="F44" s="331"/>
      <c r="G44" s="58"/>
      <c r="H44" s="58"/>
      <c r="I44" s="58"/>
      <c r="J44" s="58" t="s">
        <v>210</v>
      </c>
      <c r="K44" s="1384"/>
      <c r="L44" s="1384"/>
      <c r="M44" s="1384"/>
      <c r="N44" s="1384"/>
      <c r="O44" s="1384"/>
      <c r="P44" s="1384"/>
      <c r="Q44" s="1384"/>
      <c r="R44" s="1384"/>
      <c r="S44" s="1384"/>
      <c r="T44" s="1367"/>
      <c r="U44" s="1388" t="s">
        <v>845</v>
      </c>
      <c r="V44" s="185" t="s">
        <v>846</v>
      </c>
      <c r="W44" s="1450">
        <f t="shared" si="4"/>
        <v>0</v>
      </c>
      <c r="X44" s="182"/>
      <c r="Y44" s="1386"/>
      <c r="Z44" s="58"/>
      <c r="AA44" s="175" t="s">
        <v>359</v>
      </c>
      <c r="AB44" s="155">
        <f>W22</f>
        <v>5</v>
      </c>
      <c r="AC44" s="140">
        <f>Replenishment_throw</f>
        <v>35</v>
      </c>
      <c r="AD44" s="117">
        <f t="shared" si="5"/>
        <v>1750</v>
      </c>
      <c r="AE44" s="58"/>
      <c r="AF44" s="1406">
        <v>5</v>
      </c>
      <c r="AG44" s="1396" t="str" cm="1">
        <f t="array" ref="AG44">IFERROR(INDEX($A$1:$A$471,SMALL(IF($U$40=#REF!,ROW(#REF!)-MIN(ROW($A$1:$A$471))+1,""), ROW()-39)),"")</f>
        <v/>
      </c>
      <c r="AH44" s="1397" t="str" cm="1">
        <f t="array" ref="AH44">IFERROR(INDEX($A$1:$A$471,SMALL(IF($U$41=#REF!,ROW(#REF!)-MIN(ROW($A$1:$A$471))+1,""), ROW()-39)),"")</f>
        <v/>
      </c>
      <c r="AI44" s="1397" t="str" cm="1">
        <f t="array" ref="AI44">IFERROR(INDEX($A$1:$A$471,SMALL(IF($U$46=#REF!,ROW(#REF!)-MIN(ROW($A$1:$A$471))+1,""), ROW()-39)),"")</f>
        <v/>
      </c>
      <c r="AJ44" s="1397"/>
      <c r="AK44" s="1397" t="str" cm="1">
        <f t="array" ref="AK44">IFERROR(INDEX($A$1:$A$471,SMALL(IF($U$43=#REF!,ROW(#REF!)-MIN(ROW($A$1:$A$471))+1,""), ROW()-39)),"")</f>
        <v/>
      </c>
      <c r="AL44" s="1397" t="str" cm="1">
        <f t="array" ref="AL44">IFERROR(INDEX($A$1:$A$471,SMALL(IF($U$42=#REF!,ROW(#REF!)-MIN(ROW($A$1:$A$471))+1,""), ROW()-39)),"")</f>
        <v/>
      </c>
      <c r="AM44" s="1397" t="str" cm="1">
        <f t="array" ref="AM44">IFERROR(INDEX($A$1:$A$371,SMALL(IF($U$45=#REF!,ROW(#REF!)-MIN(ROW($A$1:$A$371))+1,""), ROW()-34)),"")</f>
        <v/>
      </c>
      <c r="AN44" s="1397" t="str" cm="1">
        <f t="array" ref="AN44">IFERROR(INDEX($A$1:$A$371,SMALL(IF($U$47=#REF!,ROW(#REF!)-MIN(ROW($A$1:$A$371))+1,""), ROW()-34)),"")</f>
        <v/>
      </c>
      <c r="AO44" s="1418" t="str" cm="1">
        <f t="array" ref="AO44">IFERROR(INDEX($A$1:$A$70,SMALL(IF($U$6=#REF!,ROW(#REF!)-MIN(ROW($A$1:$A$70))+1,""), ROW()-1)),"")</f>
        <v/>
      </c>
      <c r="AP44" s="1419" t="str" cm="1">
        <f t="array" ref="AP44">IFERROR(INDEX($A$71:$A$471,SMALL(IF($U$6=#REF!,ROW(#REF!)-MIN(ROW($A$71:$A$471))+1,""), ROW()-1)),"")</f>
        <v/>
      </c>
      <c r="AQ44" s="331"/>
      <c r="AR44" s="331"/>
      <c r="AS44" s="331"/>
      <c r="AT44" s="331"/>
      <c r="BE44" t="s">
        <v>847</v>
      </c>
      <c r="BF44">
        <v>4</v>
      </c>
      <c r="BG44" s="1131" t="e">
        <f t="shared" si="2"/>
        <v>#N/A</v>
      </c>
    </row>
    <row r="45" spans="1:59" ht="14.25">
      <c r="A45" s="1033" t="s">
        <v>716</v>
      </c>
      <c r="B45" s="1452" t="str" cm="1">
        <f t="array" ref="B45">IFERROR(_xlfn.IFS(H13=0,"",H13&gt;0,H13),"")</f>
        <v>NC</v>
      </c>
      <c r="D45" s="712"/>
      <c r="E45" s="712"/>
      <c r="F45" s="712"/>
      <c r="H45" s="712"/>
      <c r="I45" s="58"/>
      <c r="J45" s="712"/>
      <c r="K45" s="712"/>
      <c r="L45" s="712"/>
      <c r="M45" s="712"/>
      <c r="N45" s="712"/>
      <c r="O45" s="712"/>
      <c r="P45" s="712"/>
      <c r="Q45" s="712"/>
      <c r="R45" s="1686"/>
      <c r="S45" s="331"/>
      <c r="T45" s="1367"/>
      <c r="U45" s="1389" t="s">
        <v>441</v>
      </c>
      <c r="V45" s="185" t="s">
        <v>848</v>
      </c>
      <c r="W45" s="1450">
        <f t="shared" si="4"/>
        <v>0</v>
      </c>
      <c r="X45" s="182"/>
      <c r="Y45" s="1386"/>
      <c r="Z45" s="58"/>
      <c r="AA45" s="331"/>
      <c r="AB45" s="331"/>
      <c r="AC45" s="331"/>
      <c r="AD45" s="331"/>
      <c r="AE45" s="58"/>
      <c r="AF45" s="1406">
        <v>6</v>
      </c>
      <c r="AG45" s="1396" t="str" cm="1">
        <f t="array" ref="AG45">IFERROR(INDEX($A$1:$A$471,SMALL(IF($U$40=#REF!,ROW(#REF!)-MIN(ROW($A$1:$A$471))+1,""), ROW()-39)),"")</f>
        <v/>
      </c>
      <c r="AH45" s="1397" t="str" cm="1">
        <f t="array" ref="AH45">IFERROR(INDEX($A$1:$A$471,SMALL(IF($U$41=#REF!,ROW(#REF!)-MIN(ROW($A$1:$A$471))+1,""), ROW()-39)),"")</f>
        <v/>
      </c>
      <c r="AI45" s="1397" t="str" cm="1">
        <f t="array" ref="AI45">IFERROR(INDEX($A$1:$A$471,SMALL(IF($U$46=#REF!,ROW(#REF!)-MIN(ROW($A$1:$A$471))+1,""), ROW()-39)),"")</f>
        <v/>
      </c>
      <c r="AJ45" s="1397"/>
      <c r="AK45" s="1397" t="str" cm="1">
        <f t="array" ref="AK45">IFERROR(INDEX($A$1:$A$471,SMALL(IF($U$43=#REF!,ROW(#REF!)-MIN(ROW($A$1:$A$471))+1,""), ROW()-39)),"")</f>
        <v/>
      </c>
      <c r="AL45" s="1397" t="str" cm="1">
        <f t="array" ref="AL45">IFERROR(INDEX($A$1:$A$471,SMALL(IF($U$42=#REF!,ROW(#REF!)-MIN(ROW($A$1:$A$471))+1,""), ROW()-39)),"")</f>
        <v/>
      </c>
      <c r="AM45" s="1397" t="str" cm="1">
        <f t="array" ref="AM45">IFERROR(INDEX($A$1:$A$371,SMALL(IF($U$45=#REF!,ROW(#REF!)-MIN(ROW($A$1:$A$371))+1,""), ROW()-34)),"")</f>
        <v/>
      </c>
      <c r="AN45" s="1397" t="str" cm="1">
        <f t="array" ref="AN45">IFERROR(INDEX($A$1:$A$371,SMALL(IF($U$47=#REF!,ROW(#REF!)-MIN(ROW($A$1:$A$371))+1,""), ROW()-34)),"")</f>
        <v/>
      </c>
      <c r="AO45" s="1418" t="str" cm="1">
        <f t="array" ref="AO45">IFERROR(INDEX($A$1:$A$70,SMALL(IF($U$6=#REF!,ROW(#REF!)-MIN(ROW($A$1:$A$70))+1,""), ROW()-1)),"")</f>
        <v/>
      </c>
      <c r="AP45" s="1419" t="str" cm="1">
        <f t="array" ref="AP45">IFERROR(INDEX($A$71:$A$471,SMALL(IF($U$6=#REF!,ROW(#REF!)-MIN(ROW($A$71:$A$471))+1,""), ROW()-1)),"")</f>
        <v/>
      </c>
      <c r="AQ45" s="331"/>
      <c r="AR45" s="331"/>
      <c r="AS45" s="331"/>
      <c r="AT45" s="331"/>
      <c r="BE45" t="s">
        <v>849</v>
      </c>
      <c r="BF45">
        <v>4</v>
      </c>
      <c r="BG45" s="1131" t="e">
        <f t="shared" si="2"/>
        <v>#N/A</v>
      </c>
    </row>
    <row r="46" spans="1:59" ht="15.75" customHeight="1">
      <c r="A46" s="1033" t="s">
        <v>723</v>
      </c>
      <c r="B46" s="1452" t="str" cm="1">
        <f t="array" ref="B46">IFERROR(_xlfn.IFS(H14=0,"",H14&gt;0,H14),"")</f>
        <v>p</v>
      </c>
      <c r="D46" s="1661" t="s">
        <v>850</v>
      </c>
      <c r="E46" s="1662"/>
      <c r="F46" s="1662"/>
      <c r="G46" s="1663"/>
      <c r="H46" s="1663"/>
      <c r="I46" s="1663"/>
      <c r="J46" s="1687">
        <f ca="1">TODAY()</f>
        <v>46189</v>
      </c>
      <c r="K46" s="1688"/>
      <c r="L46" s="1688"/>
      <c r="M46" s="1688"/>
      <c r="N46" s="1688"/>
      <c r="O46" s="1688"/>
      <c r="P46" s="1688"/>
      <c r="Q46" s="1689"/>
      <c r="R46" s="1686"/>
      <c r="S46" s="331"/>
      <c r="T46" s="1368"/>
      <c r="U46" s="1389" t="s">
        <v>439</v>
      </c>
      <c r="V46" s="185" t="s">
        <v>439</v>
      </c>
      <c r="W46" s="1450">
        <f t="shared" si="4"/>
        <v>0</v>
      </c>
      <c r="X46" s="182"/>
      <c r="Y46" s="1386"/>
      <c r="Z46" s="331"/>
      <c r="AA46" s="331"/>
      <c r="AB46" s="331"/>
      <c r="AC46" s="331"/>
      <c r="AD46" s="331"/>
      <c r="AE46" s="331"/>
      <c r="AF46" s="1407">
        <v>7</v>
      </c>
      <c r="AG46" s="1408" t="str" cm="1">
        <f t="array" ref="AG46">IFERROR(INDEX($A$1:$A$471,SMALL(IF($U$40=#REF!,ROW(#REF!)-MIN(ROW($A$1:$A$471))+1,""), ROW()-39)),"")</f>
        <v/>
      </c>
      <c r="AH46" s="1409" t="str" cm="1">
        <f t="array" ref="AH46">IFERROR(INDEX($A$1:$A$471,SMALL(IF($U$41=#REF!,ROW(#REF!)-MIN(ROW($A$1:$A$471))+1,""), ROW()-39)),"")</f>
        <v/>
      </c>
      <c r="AI46" s="1409" t="str" cm="1">
        <f t="array" ref="AI46">IFERROR(INDEX($A$1:$A$471,SMALL(IF($U$46=#REF!,ROW(#REF!)-MIN(ROW($A$1:$A$471))+1,""), ROW()-39)),"")</f>
        <v/>
      </c>
      <c r="AJ46" s="1409"/>
      <c r="AK46" s="1409" t="str" cm="1">
        <f t="array" ref="AK46">IFERROR(INDEX($A$1:$A$471,SMALL(IF($U$43=#REF!,ROW(#REF!)-MIN(ROW($A$1:$A$471))+1,""), ROW()-39)),"")</f>
        <v/>
      </c>
      <c r="AL46" s="1409" t="str" cm="1">
        <f t="array" ref="AL46">IFERROR(INDEX($A$1:$A$471,SMALL(IF($U$42=#REF!,ROW(#REF!)-MIN(ROW($A$1:$A$471))+1,""), ROW()-39)),"")</f>
        <v/>
      </c>
      <c r="AM46" s="1409" t="str" cm="1">
        <f t="array" ref="AM46">IFERROR(INDEX($A$1:$A$371,SMALL(IF($U$45=#REF!,ROW(#REF!)-MIN(ROW($A$1:$A$371))+1,""), ROW()-34)),"")</f>
        <v/>
      </c>
      <c r="AN46" s="1409" t="str" cm="1">
        <f t="array" ref="AN46">IFERROR(INDEX($A$1:$A$371,SMALL(IF($U$47=#REF!,ROW(#REF!)-MIN(ROW($A$1:$A$371))+1,""), ROW()-34)),"")</f>
        <v/>
      </c>
      <c r="AO46" s="1418" t="str" cm="1">
        <f t="array" ref="AO46">IFERROR(INDEX($A$1:$A$70,SMALL(IF($U$6=#REF!,ROW(#REF!)-MIN(ROW($A$1:$A$70))+1,""), ROW()-1)),"")</f>
        <v/>
      </c>
      <c r="AP46" s="1419" t="str" cm="1">
        <f t="array" ref="AP46">IFERROR(INDEX($A$71:$A$471,SMALL(IF($U$6=#REF!,ROW(#REF!)-MIN(ROW($A$71:$A$471))+1,""), ROW()-1)),"")</f>
        <v/>
      </c>
      <c r="AQ46" s="331"/>
      <c r="AR46" s="331"/>
      <c r="AS46" s="331"/>
      <c r="AT46" s="331"/>
      <c r="BE46" t="s">
        <v>851</v>
      </c>
      <c r="BG46" s="1131" t="e">
        <f t="shared" si="2"/>
        <v>#N/A</v>
      </c>
    </row>
    <row r="47" spans="1:59" ht="14.25">
      <c r="A47" s="1033" t="s">
        <v>733</v>
      </c>
      <c r="B47" s="1452" t="str" cm="1">
        <f t="array" ref="B47">IFERROR(_xlfn.IFS(H15=0,"",H15&gt;0,H15),"")</f>
        <v>p</v>
      </c>
      <c r="D47" s="1690" t="s">
        <v>852</v>
      </c>
      <c r="E47" s="1671"/>
      <c r="G47" s="1660" t="s">
        <v>853</v>
      </c>
      <c r="H47" s="1668"/>
      <c r="I47" s="1668"/>
      <c r="J47" s="1669"/>
      <c r="K47" s="1669"/>
      <c r="L47" s="1670"/>
      <c r="M47" s="1670"/>
      <c r="N47" s="1670"/>
      <c r="O47" s="1670"/>
      <c r="P47" s="1670"/>
      <c r="Q47" s="1671"/>
      <c r="R47" s="1686"/>
      <c r="S47" s="331"/>
      <c r="T47" s="1368"/>
      <c r="U47" s="1390" t="s">
        <v>266</v>
      </c>
      <c r="V47" s="1391" t="s">
        <v>444</v>
      </c>
      <c r="W47" s="1450">
        <f>COUNTIFS($E$5:$E$41,U47)+COUNTIFS($H$5:$H$41,U47)+COUNTIFS($N$5:$N$41,U47)+COUNTIFS($Q$5:$Q$41,U47)+COUNTIFS($S$5:$S$41,U47)</f>
        <v>36</v>
      </c>
      <c r="X47" s="1381"/>
      <c r="Y47" s="1382"/>
      <c r="Z47" s="331"/>
      <c r="AA47" s="331"/>
      <c r="AB47" s="331"/>
      <c r="AC47" s="331"/>
      <c r="AD47" s="331"/>
      <c r="AE47" s="331"/>
      <c r="AF47" s="1407">
        <v>8</v>
      </c>
      <c r="AG47" s="1408" t="str" cm="1">
        <f t="array" ref="AG47">IFERROR(INDEX($A$1:$A$471,SMALL(IF($U$40=#REF!,ROW(#REF!)-MIN(ROW($A$1:$A$471))+1,""), ROW()-39)),"")</f>
        <v/>
      </c>
      <c r="AH47" s="1409" t="str" cm="1">
        <f t="array" ref="AH47">IFERROR(INDEX($A$1:$A$471,SMALL(IF($U$41=#REF!,ROW(#REF!)-MIN(ROW($A$1:$A$471))+1,""), ROW()-39)),"")</f>
        <v/>
      </c>
      <c r="AI47" s="1409" t="str" cm="1">
        <f t="array" ref="AI47">IFERROR(INDEX($A$1:$A$471,SMALL(IF($U$46=#REF!,ROW(#REF!)-MIN(ROW($A$1:$A$471))+1,""), ROW()-39)),"")</f>
        <v/>
      </c>
      <c r="AJ47" s="1409"/>
      <c r="AK47" s="1409" t="str" cm="1">
        <f t="array" ref="AK47">IFERROR(INDEX($A$1:$A$471,SMALL(IF($U$43=#REF!,ROW(#REF!)-MIN(ROW($A$1:$A$471))+1,""), ROW()-39)),"")</f>
        <v/>
      </c>
      <c r="AL47" s="1409" t="str" cm="1">
        <f t="array" ref="AL47">IFERROR(INDEX($A$1:$A$471,SMALL(IF($U$42=#REF!,ROW(#REF!)-MIN(ROW($A$1:$A$471))+1,""), ROW()-39)),"")</f>
        <v/>
      </c>
      <c r="AM47" s="1409" t="str" cm="1">
        <f t="array" ref="AM47">IFERROR(INDEX($A$1:$A$371,SMALL(IF($U$45=#REF!,ROW(#REF!)-MIN(ROW($A$1:$A$371))+1,""), ROW()-34)),"")</f>
        <v/>
      </c>
      <c r="AN47" s="1409" t="str" cm="1">
        <f t="array" ref="AN47">IFERROR(INDEX($A$1:$A$371,SMALL(IF($U$47=#REF!,ROW(#REF!)-MIN(ROW($A$1:$A$371))+1,""), ROW()-34)),"")</f>
        <v/>
      </c>
      <c r="AO47" s="1418" t="str" cm="1">
        <f t="array" ref="AO47">IFERROR(INDEX($A$1:$A$70,SMALL(IF($U$6=#REF!,ROW(#REF!)-MIN(ROW($A$1:$A$70))+1,""), ROW()-1)),"")</f>
        <v/>
      </c>
      <c r="AP47" s="1419" t="str" cm="1">
        <f t="array" ref="AP47">IFERROR(INDEX($A$71:$A$471,SMALL(IF($U$6=#REF!,ROW(#REF!)-MIN(ROW($A$71:$A$471))+1,""), ROW()-1)),"")</f>
        <v/>
      </c>
      <c r="AQ47" s="331"/>
      <c r="AR47" s="331"/>
      <c r="AS47" s="331"/>
      <c r="AT47" s="331"/>
      <c r="BE47" t="s">
        <v>854</v>
      </c>
      <c r="BG47" s="1131" t="e">
        <f t="shared" si="2"/>
        <v>#N/A</v>
      </c>
    </row>
    <row r="48" spans="1:59" ht="14.25">
      <c r="A48" s="1033" t="s">
        <v>740</v>
      </c>
      <c r="B48" s="1452" t="str" cm="1">
        <f t="array" ref="B48">IFERROR(_xlfn.IFS(H16=0,"",H16&gt;0,H16),"")</f>
        <v>p</v>
      </c>
      <c r="D48" s="1132" t="s">
        <v>855</v>
      </c>
      <c r="E48" s="666" t="str">
        <f>'2nd Shift'!U10&amp;"  "&amp;"Units"</f>
        <v>10337  Units</v>
      </c>
      <c r="F48" s="670"/>
      <c r="G48" s="1657" t="s">
        <v>856</v>
      </c>
      <c r="H48" s="1654"/>
      <c r="I48" s="1654"/>
      <c r="J48" s="1654"/>
      <c r="K48" s="1654"/>
      <c r="L48" s="1655"/>
      <c r="M48" s="1655"/>
      <c r="N48" s="1655"/>
      <c r="O48" s="1655"/>
      <c r="P48" s="1655"/>
      <c r="Q48" s="1656"/>
      <c r="R48" s="1686"/>
      <c r="S48" s="331"/>
      <c r="T48" s="1368"/>
      <c r="U48" s="331"/>
      <c r="V48" s="331"/>
      <c r="W48" s="331"/>
      <c r="X48" s="331"/>
      <c r="Y48" s="331"/>
      <c r="Z48" s="331"/>
      <c r="AA48" s="588" t="s">
        <v>857</v>
      </c>
      <c r="AB48" s="67" t="s">
        <v>858</v>
      </c>
      <c r="AC48" s="67" t="s">
        <v>859</v>
      </c>
      <c r="AD48" s="67" t="s">
        <v>860</v>
      </c>
      <c r="AE48" s="331"/>
      <c r="AF48" s="1407">
        <v>9</v>
      </c>
      <c r="AG48" s="1408" t="str" cm="1">
        <f t="array" ref="AG48">IFERROR(INDEX($A$1:$A$471,SMALL(IF($U$40=#REF!,ROW(#REF!)-MIN(ROW($A$1:$A$471))+1,""), ROW()-39)),"")</f>
        <v/>
      </c>
      <c r="AH48" s="1409" t="str" cm="1">
        <f t="array" ref="AH48">IFERROR(INDEX($A$1:$A$471,SMALL(IF($U$41=#REF!,ROW(#REF!)-MIN(ROW($A$1:$A$471))+1,""), ROW()-39)),"")</f>
        <v/>
      </c>
      <c r="AI48" s="1409" t="str" cm="1">
        <f t="array" ref="AI48">IFERROR(INDEX($A$1:$A$471,SMALL(IF($U$46=#REF!,ROW(#REF!)-MIN(ROW($A$1:$A$471))+1,""), ROW()-39)),"")</f>
        <v/>
      </c>
      <c r="AJ48" s="1409"/>
      <c r="AK48" s="1409" t="str" cm="1">
        <f t="array" ref="AK48">IFERROR(INDEX($A$1:$A$471,SMALL(IF($U$43=#REF!,ROW(#REF!)-MIN(ROW($A$1:$A$471))+1,""), ROW()-39)),"")</f>
        <v/>
      </c>
      <c r="AL48" s="1409" t="str" cm="1">
        <f t="array" ref="AL48">IFERROR(INDEX($A$1:$A$471,SMALL(IF($U$42=#REF!,ROW(#REF!)-MIN(ROW($A$1:$A$471))+1,""), ROW()-39)),"")</f>
        <v/>
      </c>
      <c r="AM48" s="1409" t="str" cm="1">
        <f t="array" ref="AM48">IFERROR(INDEX($A$1:$A$371,SMALL(IF($U$45=#REF!,ROW(#REF!)-MIN(ROW($A$1:$A$371))+1,""), ROW()-34)),"")</f>
        <v/>
      </c>
      <c r="AN48" s="1409" t="str" cm="1">
        <f t="array" ref="AN48">IFERROR(INDEX($A$1:$A$371,SMALL(IF($U$47=#REF!,ROW(#REF!)-MIN(ROW($A$1:$A$371))+1,""), ROW()-34)),"")</f>
        <v/>
      </c>
      <c r="AO48" s="1418" t="str" cm="1">
        <f t="array" ref="AO48">IFERROR(INDEX($A$1:$A$70,SMALL(IF($U$6=#REF!,ROW(#REF!)-MIN(ROW($A$1:$A$70))+1,""), ROW()-1)),"")</f>
        <v/>
      </c>
      <c r="AP48" s="1419" t="str" cm="1">
        <f t="array" ref="AP48">IFERROR(INDEX($A$71:$A$471,SMALL(IF($U$6=#REF!,ROW(#REF!)-MIN(ROW($A$71:$A$471))+1,""), ROW()-1)),"")</f>
        <v/>
      </c>
      <c r="AQ48" s="331"/>
      <c r="AR48" s="331"/>
      <c r="AS48" s="331"/>
      <c r="AT48" s="331"/>
      <c r="BE48" t="s">
        <v>861</v>
      </c>
      <c r="BF48" t="s">
        <v>672</v>
      </c>
      <c r="BG48" s="1131" t="e">
        <f t="shared" si="2"/>
        <v>#N/A</v>
      </c>
    </row>
    <row r="49" spans="1:59" ht="14.25">
      <c r="A49" s="1033" t="s">
        <v>746</v>
      </c>
      <c r="B49" s="1452" t="str" cm="1">
        <f t="array" ref="B49">IFERROR(_xlfn.IFS(H17=0,"",H17&gt;0,H17),"")</f>
        <v>p</v>
      </c>
      <c r="D49" s="1133" t="s">
        <v>862</v>
      </c>
      <c r="E49" s="667" t="str">
        <f>'2nd Shift'!U11&amp;"  "&amp;"Units"</f>
        <v>5821  Units</v>
      </c>
      <c r="F49" s="670"/>
      <c r="G49" s="1657"/>
      <c r="H49" s="1654"/>
      <c r="I49" s="1654"/>
      <c r="J49" s="1654"/>
      <c r="K49" s="1654"/>
      <c r="L49" s="1655"/>
      <c r="M49" s="1655"/>
      <c r="N49" s="1655"/>
      <c r="O49" s="1655"/>
      <c r="P49" s="1655"/>
      <c r="Q49" s="1656"/>
      <c r="R49" s="1686"/>
      <c r="S49" s="331"/>
      <c r="T49" s="1368"/>
      <c r="U49" s="331"/>
      <c r="V49" s="331"/>
      <c r="W49" s="331"/>
      <c r="X49" s="331"/>
      <c r="Y49" s="331"/>
      <c r="Z49" s="68"/>
      <c r="AA49" s="588">
        <v>180</v>
      </c>
      <c r="AB49" s="67">
        <v>0</v>
      </c>
      <c r="AC49" s="67">
        <v>0</v>
      </c>
      <c r="AD49" s="67">
        <f>AA49*AB49*AC49</f>
        <v>0</v>
      </c>
      <c r="AE49" s="331"/>
      <c r="AF49" s="1407">
        <v>10</v>
      </c>
      <c r="AG49" s="1408" t="str" cm="1">
        <f t="array" ref="AG49">IFERROR(INDEX($A$1:$A$471,SMALL(IF($U$40=#REF!,ROW(#REF!)-MIN(ROW($A$1:$A$471))+1,""), ROW()-39)),"")</f>
        <v/>
      </c>
      <c r="AH49" s="1409" t="str" cm="1">
        <f t="array" ref="AH49">IFERROR(INDEX($A$1:$A$471,SMALL(IF($U$41=#REF!,ROW(#REF!)-MIN(ROW($A$1:$A$471))+1,""), ROW()-39)),"")</f>
        <v/>
      </c>
      <c r="AI49" s="1409" t="str" cm="1">
        <f t="array" ref="AI49">IFERROR(INDEX($A$1:$A$471,SMALL(IF($U$46=#REF!,ROW(#REF!)-MIN(ROW($A$1:$A$471))+1,""), ROW()-39)),"")</f>
        <v/>
      </c>
      <c r="AJ49" s="1409"/>
      <c r="AK49" s="1409" t="str" cm="1">
        <f t="array" ref="AK49">IFERROR(INDEX($A$1:$A$471,SMALL(IF($U$43=#REF!,ROW(#REF!)-MIN(ROW($A$1:$A$471))+1,""), ROW()-39)),"")</f>
        <v/>
      </c>
      <c r="AL49" s="1409" t="str" cm="1">
        <f t="array" ref="AL49">IFERROR(INDEX($A$1:$A$471,SMALL(IF($U$42=#REF!,ROW(#REF!)-MIN(ROW($A$1:$A$471))+1,""), ROW()-39)),"")</f>
        <v/>
      </c>
      <c r="AM49" s="1409" t="str" cm="1">
        <f t="array" ref="AM49">IFERROR(INDEX($A$1:$A$371,SMALL(IF($U$45=#REF!,ROW(#REF!)-MIN(ROW($A$1:$A$371))+1,""), ROW()-34)),"")</f>
        <v/>
      </c>
      <c r="AN49" s="1409" t="str" cm="1">
        <f t="array" ref="AN49">IFERROR(INDEX($A$1:$A$371,SMALL(IF($U$47=#REF!,ROW(#REF!)-MIN(ROW($A$1:$A$371))+1,""), ROW()-34)),"")</f>
        <v/>
      </c>
      <c r="AO49" s="1418" t="str" cm="1">
        <f t="array" ref="AO49">IFERROR(INDEX($A$1:$A$70,SMALL(IF($U$6=#REF!,ROW(#REF!)-MIN(ROW($A$1:$A$70))+1,""), ROW()-1)),"")</f>
        <v/>
      </c>
      <c r="AP49" s="1419" t="str" cm="1">
        <f t="array" ref="AP49">IFERROR(INDEX($A$71:$A$471,SMALL(IF($U$6=#REF!,ROW(#REF!)-MIN(ROW($A$71:$A$471))+1,""), ROW()-1)),"")</f>
        <v/>
      </c>
      <c r="AQ49" s="331"/>
      <c r="AR49" s="331"/>
      <c r="AS49" s="331"/>
      <c r="AT49" s="331"/>
      <c r="BE49" t="s">
        <v>863</v>
      </c>
      <c r="BG49" s="1131" t="e">
        <f t="shared" si="2"/>
        <v>#N/A</v>
      </c>
    </row>
    <row r="50" spans="1:59" ht="14.25">
      <c r="A50" s="1033" t="s">
        <v>753</v>
      </c>
      <c r="B50" s="1452" t="str" cm="1">
        <f t="array" ref="B50">IFERROR(_xlfn.IFS(H18=0,"",H18&gt;0,H18),"")</f>
        <v>sn</v>
      </c>
      <c r="D50" s="331"/>
      <c r="E50" s="331"/>
      <c r="F50" s="331"/>
      <c r="G50" s="1657" t="s">
        <v>864</v>
      </c>
      <c r="H50" s="1654"/>
      <c r="I50" s="1654"/>
      <c r="J50" s="1654"/>
      <c r="K50" s="1654"/>
      <c r="L50" s="1655"/>
      <c r="M50" s="1655"/>
      <c r="N50" s="1655"/>
      <c r="O50" s="1655"/>
      <c r="P50" s="1655"/>
      <c r="Q50" s="1656"/>
      <c r="R50" s="1686"/>
      <c r="S50" s="331"/>
      <c r="T50" s="1368"/>
      <c r="U50" s="331"/>
      <c r="V50" s="331"/>
      <c r="W50" s="331"/>
      <c r="X50" s="331"/>
      <c r="Y50" s="331"/>
      <c r="Z50" s="68" t="s">
        <v>865</v>
      </c>
      <c r="AA50" s="588">
        <v>150</v>
      </c>
      <c r="AB50" s="67">
        <v>2</v>
      </c>
      <c r="AC50" s="587">
        <v>8</v>
      </c>
      <c r="AD50" s="587">
        <f>AA50*AB50*AC50</f>
        <v>2400</v>
      </c>
      <c r="AE50" s="331"/>
      <c r="AF50" s="1407">
        <v>11</v>
      </c>
      <c r="AG50" s="1408" t="str" cm="1">
        <f t="array" ref="AG50">IFERROR(INDEX($A$1:$A$471,SMALL(IF($U$40=#REF!,ROW(#REF!)-MIN(ROW($A$1:$A$471))+1,""), ROW()-39)),"")</f>
        <v/>
      </c>
      <c r="AH50" s="1409" t="str" cm="1">
        <f t="array" ref="AH50">IFERROR(INDEX($A$1:$A$471,SMALL(IF($U$41=#REF!,ROW(#REF!)-MIN(ROW($A$1:$A$471))+1,""), ROW()-39)),"")</f>
        <v/>
      </c>
      <c r="AI50" s="1409" t="str" cm="1">
        <f t="array" ref="AI50">IFERROR(INDEX($A$1:$A$471,SMALL(IF($U$46=#REF!,ROW(#REF!)-MIN(ROW($A$1:$A$471))+1,""), ROW()-39)),"")</f>
        <v/>
      </c>
      <c r="AJ50" s="1409"/>
      <c r="AK50" s="1409" t="str" cm="1">
        <f t="array" ref="AK50">IFERROR(INDEX($A$1:$A$471,SMALL(IF($U$43=#REF!,ROW(#REF!)-MIN(ROW($A$1:$A$471))+1,""), ROW()-39)),"")</f>
        <v/>
      </c>
      <c r="AL50" s="1409" t="str" cm="1">
        <f t="array" ref="AL50">IFERROR(INDEX($A$1:$A$471,SMALL(IF($U$42=#REF!,ROW(#REF!)-MIN(ROW($A$1:$A$471))+1,""), ROW()-39)),"")</f>
        <v/>
      </c>
      <c r="AM50" s="1409" t="str" cm="1">
        <f t="array" ref="AM50">IFERROR(INDEX($A$1:$A$371,SMALL(IF($U$45=#REF!,ROW(#REF!)-MIN(ROW($A$1:$A$371))+1,""), ROW()-34)),"")</f>
        <v/>
      </c>
      <c r="AN50" s="1409" t="str" cm="1">
        <f t="array" ref="AN50">IFERROR(INDEX($A$1:$A$371,SMALL(IF($U$47=#REF!,ROW(#REF!)-MIN(ROW($A$1:$A$371))+1,""), ROW()-34)),"")</f>
        <v/>
      </c>
      <c r="AO50" s="1418" t="str" cm="1">
        <f t="array" ref="AO50">IFERROR(INDEX($A$1:$A$70,SMALL(IF($U$6=#REF!,ROW(#REF!)-MIN(ROW($A$1:$A$70))+1,""), ROW()-1)),"")</f>
        <v/>
      </c>
      <c r="AP50" s="1419" t="str" cm="1">
        <f t="array" ref="AP50">IFERROR(INDEX($A$71:$A$471,SMALL(IF($U$6=#REF!,ROW(#REF!)-MIN(ROW($A$71:$A$471))+1,""), ROW()-1)),"")</f>
        <v/>
      </c>
      <c r="AQ50" s="331"/>
      <c r="AR50" s="331"/>
      <c r="AS50" s="331"/>
      <c r="AT50" s="331"/>
      <c r="BE50" t="s">
        <v>646</v>
      </c>
      <c r="BG50" s="1131" t="e">
        <f t="shared" si="2"/>
        <v>#REF!</v>
      </c>
    </row>
    <row r="51" spans="1:59" ht="14.25">
      <c r="A51" s="1033" t="s">
        <v>760</v>
      </c>
      <c r="B51" s="1452" t="str" cm="1">
        <f t="array" ref="B51">IFERROR(_xlfn.IFS(H19=0,"",H19&gt;0,H19),"")</f>
        <v>p</v>
      </c>
      <c r="D51" s="1660" t="s">
        <v>866</v>
      </c>
      <c r="E51" s="1659"/>
      <c r="F51" s="331"/>
      <c r="G51" s="1657"/>
      <c r="H51" s="1654"/>
      <c r="I51" s="1654"/>
      <c r="J51" s="1654"/>
      <c r="K51" s="1654"/>
      <c r="L51" s="1655"/>
      <c r="M51" s="1655"/>
      <c r="N51" s="1655"/>
      <c r="O51" s="1655"/>
      <c r="P51" s="1655"/>
      <c r="Q51" s="1656"/>
      <c r="R51" s="1686"/>
      <c r="S51" s="331"/>
      <c r="T51" s="1368"/>
      <c r="U51" s="331"/>
      <c r="V51" s="331"/>
      <c r="W51" s="331"/>
      <c r="X51" s="331"/>
      <c r="Y51" s="331"/>
      <c r="Z51" s="68" t="s">
        <v>867</v>
      </c>
      <c r="AA51" s="58"/>
      <c r="AB51" s="58"/>
      <c r="AC51" s="589" t="s">
        <v>12</v>
      </c>
      <c r="AD51" s="586">
        <f>SUM(AD49:AD50)</f>
        <v>2400</v>
      </c>
      <c r="AE51" s="331"/>
      <c r="AF51" s="1407">
        <v>12</v>
      </c>
      <c r="AG51" s="1408" t="str" cm="1">
        <f t="array" ref="AG51">IFERROR(INDEX($A$1:$A$471,SMALL(IF($U$40=#REF!,ROW(#REF!)-MIN(ROW($A$1:$A$471))+1,""), ROW()-39)),"")</f>
        <v/>
      </c>
      <c r="AH51" s="1409" t="str" cm="1">
        <f t="array" ref="AH51">IFERROR(INDEX($A$1:$A$471,SMALL(IF($U$41=#REF!,ROW(#REF!)-MIN(ROW($A$1:$A$471))+1,""), ROW()-39)),"")</f>
        <v/>
      </c>
      <c r="AI51" s="1409" t="str" cm="1">
        <f t="array" ref="AI51">IFERROR(INDEX($A$1:$A$471,SMALL(IF($U$46=#REF!,ROW(#REF!)-MIN(ROW($A$1:$A$471))+1,""), ROW()-39)),"")</f>
        <v/>
      </c>
      <c r="AJ51" s="1409"/>
      <c r="AK51" s="1409" t="str" cm="1">
        <f t="array" ref="AK51">IFERROR(INDEX($A$1:$A$471,SMALL(IF($U$43=#REF!,ROW(#REF!)-MIN(ROW($A$1:$A$471))+1,""), ROW()-39)),"")</f>
        <v/>
      </c>
      <c r="AL51" s="1409" t="str" cm="1">
        <f t="array" ref="AL51">IFERROR(INDEX($A$1:$A$471,SMALL(IF($U$42=#REF!,ROW(#REF!)-MIN(ROW($A$1:$A$471))+1,""), ROW()-39)),"")</f>
        <v/>
      </c>
      <c r="AM51" s="1409" t="str" cm="1">
        <f t="array" ref="AM51">IFERROR(INDEX($A$1:$A$371,SMALL(IF($U$45=#REF!,ROW(#REF!)-MIN(ROW($A$1:$A$371))+1,""), ROW()-34)),"")</f>
        <v/>
      </c>
      <c r="AN51" s="1409" t="str" cm="1">
        <f t="array" ref="AN51">IFERROR(INDEX($A$1:$A$371,SMALL(IF($U$47=#REF!,ROW(#REF!)-MIN(ROW($A$1:$A$371))+1,""), ROW()-34)),"")</f>
        <v/>
      </c>
      <c r="AO51" s="1418" t="str" cm="1">
        <f t="array" ref="AO51">IFERROR(INDEX($A$1:$A$70,SMALL(IF($U$6=#REF!,ROW(#REF!)-MIN(ROW($A$1:$A$70))+1,""), ROW()-1)),"")</f>
        <v/>
      </c>
      <c r="AP51" s="1419" t="str" cm="1">
        <f t="array" ref="AP51">IFERROR(INDEX($A$71:$A$471,SMALL(IF($U$6=#REF!,ROW(#REF!)-MIN(ROW($A$71:$A$471))+1,""), ROW()-1)),"")</f>
        <v/>
      </c>
      <c r="AQ51" s="331"/>
      <c r="AR51" s="331"/>
      <c r="AS51" s="331"/>
      <c r="AT51" s="331"/>
      <c r="BE51" t="s">
        <v>667</v>
      </c>
      <c r="BF51">
        <v>1</v>
      </c>
      <c r="BG51" s="1131" t="e">
        <f t="shared" si="2"/>
        <v>#REF!</v>
      </c>
    </row>
    <row r="52" spans="1:59" ht="14.25">
      <c r="A52" s="1033" t="s">
        <v>767</v>
      </c>
      <c r="B52" s="1452" t="str" cm="1">
        <f t="array" ref="B52">IFERROR(_xlfn.IFS(H20=0,"",H20&gt;0,H20),"")</f>
        <v>p</v>
      </c>
      <c r="D52" s="1134" t="s">
        <v>868</v>
      </c>
      <c r="E52" s="1135" t="s">
        <v>869</v>
      </c>
      <c r="F52" s="331"/>
      <c r="G52" s="1657" t="s">
        <v>870</v>
      </c>
      <c r="H52" s="1654"/>
      <c r="I52" s="1654"/>
      <c r="J52" s="1654"/>
      <c r="K52" s="1654"/>
      <c r="L52" s="1655"/>
      <c r="M52" s="1655"/>
      <c r="N52" s="1655"/>
      <c r="O52" s="1655"/>
      <c r="P52" s="1655"/>
      <c r="Q52" s="1656"/>
      <c r="R52" s="1686"/>
      <c r="S52" s="331"/>
      <c r="T52" s="1368"/>
      <c r="U52" s="331"/>
      <c r="V52" s="331"/>
      <c r="W52" s="331"/>
      <c r="X52" s="331"/>
      <c r="Y52" s="331"/>
      <c r="AA52" s="331"/>
      <c r="AB52" s="331"/>
      <c r="AE52" s="331"/>
      <c r="AF52" s="1407">
        <v>13</v>
      </c>
      <c r="AG52" s="1408" t="str" cm="1">
        <f t="array" ref="AG52">IFERROR(INDEX($A$1:$A$471,SMALL(IF($U$40=#REF!,ROW(#REF!)-MIN(ROW($A$1:$A$471))+1,""), ROW()-39)),"")</f>
        <v/>
      </c>
      <c r="AH52" s="1409" t="str" cm="1">
        <f t="array" ref="AH52">IFERROR(INDEX($A$1:$A$471,SMALL(IF($U$41=#REF!,ROW(#REF!)-MIN(ROW($A$1:$A$471))+1,""), ROW()-39)),"")</f>
        <v/>
      </c>
      <c r="AI52" s="1409" t="str" cm="1">
        <f t="array" ref="AI52">IFERROR(INDEX($A$1:$A$471,SMALL(IF($U$46=#REF!,ROW(#REF!)-MIN(ROW($A$1:$A$471))+1,""), ROW()-39)),"")</f>
        <v/>
      </c>
      <c r="AJ52" s="1409"/>
      <c r="AK52" s="1409" t="str" cm="1">
        <f t="array" ref="AK52">IFERROR(INDEX($A$1:$A$471,SMALL(IF($U$43=#REF!,ROW(#REF!)-MIN(ROW($A$1:$A$471))+1,""), ROW()-39)),"")</f>
        <v/>
      </c>
      <c r="AL52" s="1409" t="str" cm="1">
        <f t="array" ref="AL52">IFERROR(INDEX($A$1:$A$471,SMALL(IF($U$42=#REF!,ROW(#REF!)-MIN(ROW($A$1:$A$471))+1,""), ROW()-39)),"")</f>
        <v/>
      </c>
      <c r="AM52" s="1409" t="str" cm="1">
        <f t="array" ref="AM52">IFERROR(INDEX($A$1:$A$371,SMALL(IF($U$45=#REF!,ROW(#REF!)-MIN(ROW($A$1:$A$371))+1,""), ROW()-34)),"")</f>
        <v/>
      </c>
      <c r="AN52" s="1409" t="str" cm="1">
        <f t="array" ref="AN52">IFERROR(INDEX($A$1:$A$371,SMALL(IF($U$47=#REF!,ROW(#REF!)-MIN(ROW($A$1:$A$371))+1,""), ROW()-34)),"")</f>
        <v/>
      </c>
      <c r="AO52" s="1418" t="str" cm="1">
        <f t="array" ref="AO52">IFERROR(INDEX($A$1:$A$70,SMALL(IF($U$6=#REF!,ROW(#REF!)-MIN(ROW($A$1:$A$70))+1,""), ROW()-1)),"")</f>
        <v/>
      </c>
      <c r="AP52" s="1419" t="str" cm="1">
        <f t="array" ref="AP52">IFERROR(INDEX($A$71:$A$471,SMALL(IF($U$6=#REF!,ROW(#REF!)-MIN(ROW($A$71:$A$471))+1,""), ROW()-1)),"")</f>
        <v/>
      </c>
      <c r="AQ52" s="331"/>
      <c r="AR52" s="331"/>
      <c r="AS52" s="331"/>
      <c r="AT52" s="331"/>
      <c r="BG52" s="1131"/>
    </row>
    <row r="53" spans="1:59" ht="14.25">
      <c r="A53" s="1033" t="s">
        <v>773</v>
      </c>
      <c r="B53" s="1452" t="str" cm="1">
        <f t="array" ref="B53">IFERROR(_xlfn.IFS(H21=0,"",H21&gt;0,H21),"")</f>
        <v>p</v>
      </c>
      <c r="D53" s="1136">
        <v>0</v>
      </c>
      <c r="E53" s="1135" t="s">
        <v>871</v>
      </c>
      <c r="F53" s="331"/>
      <c r="G53" s="1657"/>
      <c r="H53" s="1654"/>
      <c r="I53" s="1654"/>
      <c r="J53" s="1654"/>
      <c r="K53" s="1654"/>
      <c r="L53" s="1655"/>
      <c r="M53" s="1655"/>
      <c r="N53" s="1655"/>
      <c r="O53" s="1655"/>
      <c r="P53" s="1655"/>
      <c r="Q53" s="1656"/>
      <c r="R53" s="1686"/>
      <c r="S53" s="331"/>
      <c r="T53" s="1368"/>
      <c r="U53" s="331"/>
      <c r="V53" s="331"/>
      <c r="W53" s="331"/>
      <c r="X53" s="331"/>
      <c r="Y53" s="331"/>
      <c r="Z53" s="331"/>
      <c r="AA53" s="379">
        <v>180</v>
      </c>
      <c r="AB53" s="379">
        <v>0</v>
      </c>
      <c r="AC53" s="63">
        <v>0</v>
      </c>
      <c r="AD53" s="67">
        <f>AA53*AB53*AC53</f>
        <v>0</v>
      </c>
      <c r="AE53" s="331"/>
      <c r="AF53" s="1407">
        <v>14</v>
      </c>
      <c r="AG53" s="1408" t="str" cm="1">
        <f t="array" ref="AG53">IFERROR(INDEX($A$1:$A$471,SMALL(IF($U$40=#REF!,ROW(#REF!)-MIN(ROW($A$1:$A$471))+1,""), ROW()-39)),"")</f>
        <v/>
      </c>
      <c r="AH53" s="1409" t="str" cm="1">
        <f t="array" ref="AH53">IFERROR(INDEX($A$1:$A$471,SMALL(IF($U$41=#REF!,ROW(#REF!)-MIN(ROW($A$1:$A$471))+1,""), ROW()-39)),"")</f>
        <v/>
      </c>
      <c r="AI53" s="1409" t="str" cm="1">
        <f t="array" ref="AI53">IFERROR(INDEX($A$1:$A$471,SMALL(IF($U$46=#REF!,ROW(#REF!)-MIN(ROW($A$1:$A$471))+1,""), ROW()-39)),"")</f>
        <v/>
      </c>
      <c r="AJ53" s="1409"/>
      <c r="AK53" s="1409" t="str" cm="1">
        <f t="array" ref="AK53">IFERROR(INDEX($A$1:$A$471,SMALL(IF($U$43=#REF!,ROW(#REF!)-MIN(ROW($A$1:$A$471))+1,""), ROW()-39)),"")</f>
        <v/>
      </c>
      <c r="AL53" s="1409" t="str" cm="1">
        <f t="array" ref="AL53">IFERROR(INDEX($A$1:$A$471,SMALL(IF($U$42=#REF!,ROW(#REF!)-MIN(ROW($A$1:$A$471))+1,""), ROW()-39)),"")</f>
        <v/>
      </c>
      <c r="AM53" s="1409" t="str" cm="1">
        <f t="array" ref="AM53">IFERROR(INDEX($A$1:$A$371,SMALL(IF($U$45=#REF!,ROW(#REF!)-MIN(ROW($A$1:$A$371))+1,""), ROW()-34)),"")</f>
        <v/>
      </c>
      <c r="AN53" s="1409" t="str" cm="1">
        <f t="array" ref="AN53">IFERROR(INDEX($A$1:$A$371,SMALL(IF($U$47=#REF!,ROW(#REF!)-MIN(ROW($A$1:$A$371))+1,""), ROW()-34)),"")</f>
        <v/>
      </c>
      <c r="AO53" s="1418" t="str" cm="1">
        <f t="array" ref="AO53">IFERROR(INDEX($A$1:$A$70,SMALL(IF($U$6=#REF!,ROW(#REF!)-MIN(ROW($A$1:$A$70))+1,""), ROW()-1)),"")</f>
        <v/>
      </c>
      <c r="AP53" s="1419" t="str" cm="1">
        <f t="array" ref="AP53">IFERROR(INDEX($A$71:$A$471,SMALL(IF($U$6=#REF!,ROW(#REF!)-MIN(ROW($A$71:$A$471))+1,""), ROW()-1)),"")</f>
        <v/>
      </c>
      <c r="AQ53" s="331"/>
      <c r="AR53" s="331"/>
      <c r="AS53" s="331"/>
      <c r="AT53" s="331"/>
      <c r="BG53" s="1131"/>
    </row>
    <row r="54" spans="1:59" ht="14.25">
      <c r="A54" s="1033" t="s">
        <v>778</v>
      </c>
      <c r="B54" s="1452" t="str" cm="1">
        <f t="array" ref="B54">IFERROR(_xlfn.IFS(H22=0,"",H22&gt;0,H22),"")</f>
        <v>p</v>
      </c>
      <c r="D54" s="1137">
        <v>45671</v>
      </c>
      <c r="E54" s="1138" t="s">
        <v>872</v>
      </c>
      <c r="F54" s="331"/>
      <c r="G54" s="1657"/>
      <c r="H54" s="1654"/>
      <c r="I54" s="1654"/>
      <c r="J54" s="1654"/>
      <c r="K54" s="1654"/>
      <c r="L54" s="1655"/>
      <c r="M54" s="1655"/>
      <c r="N54" s="1655"/>
      <c r="O54" s="1655"/>
      <c r="P54" s="1655"/>
      <c r="Q54" s="1656"/>
      <c r="R54" s="1686"/>
      <c r="S54" s="331"/>
      <c r="T54" s="1368"/>
      <c r="U54" s="331"/>
      <c r="V54" s="331"/>
      <c r="W54" s="331"/>
      <c r="X54" s="331"/>
      <c r="Y54" s="331"/>
      <c r="Z54" s="592" t="s">
        <v>873</v>
      </c>
      <c r="AA54" s="379">
        <v>153</v>
      </c>
      <c r="AB54" s="379">
        <v>0</v>
      </c>
      <c r="AC54" s="265">
        <v>0</v>
      </c>
      <c r="AD54" s="587">
        <f>AA54*AB54*AC54</f>
        <v>0</v>
      </c>
      <c r="AE54" s="331"/>
      <c r="AF54" s="1407">
        <v>15</v>
      </c>
      <c r="AG54" s="1408" t="str" cm="1">
        <f t="array" ref="AG54">IFERROR(INDEX($A$1:$A$471,SMALL(IF($U$40=#REF!,ROW(#REF!)-MIN(ROW($A$1:$A$471))+1,""), ROW()-39)),"")</f>
        <v/>
      </c>
      <c r="AH54" s="1409" t="str" cm="1">
        <f t="array" ref="AH54">IFERROR(INDEX($A$1:$A$471,SMALL(IF($U$41=#REF!,ROW(#REF!)-MIN(ROW($A$1:$A$471))+1,""), ROW()-39)),"")</f>
        <v/>
      </c>
      <c r="AI54" s="1409" t="str" cm="1">
        <f t="array" ref="AI54">IFERROR(INDEX($A$1:$A$471,SMALL(IF($U$46=#REF!,ROW(#REF!)-MIN(ROW($A$1:$A$471))+1,""), ROW()-39)),"")</f>
        <v/>
      </c>
      <c r="AJ54" s="1409"/>
      <c r="AK54" s="1409" t="str" cm="1">
        <f t="array" ref="AK54">IFERROR(INDEX($A$1:$A$471,SMALL(IF($U$43=#REF!,ROW(#REF!)-MIN(ROW($A$1:$A$471))+1,""), ROW()-39)),"")</f>
        <v/>
      </c>
      <c r="AL54" s="1409" t="str" cm="1">
        <f t="array" ref="AL54">IFERROR(INDEX($A$1:$A$471,SMALL(IF($U$42=#REF!,ROW(#REF!)-MIN(ROW($A$1:$A$471))+1,""), ROW()-39)),"")</f>
        <v/>
      </c>
      <c r="AM54" s="1409" t="str" cm="1">
        <f t="array" ref="AM54">IFERROR(INDEX($A$1:$A$371,SMALL(IF($U$45=#REF!,ROW(#REF!)-MIN(ROW($A$1:$A$371))+1,""), ROW()-34)),"")</f>
        <v/>
      </c>
      <c r="AN54" s="1409" t="str" cm="1">
        <f t="array" ref="AN54">IFERROR(INDEX($A$1:$A$371,SMALL(IF($U$47=#REF!,ROW(#REF!)-MIN(ROW($A$1:$A$371))+1,""), ROW()-34)),"")</f>
        <v/>
      </c>
      <c r="AO54" s="1418" t="str" cm="1">
        <f t="array" ref="AO54">IFERROR(INDEX($A$1:$A$70,SMALL(IF($U$6=#REF!,ROW(#REF!)-MIN(ROW($A$1:$A$70))+1,""), ROW()-1)),"")</f>
        <v/>
      </c>
      <c r="AP54" s="1419" t="str" cm="1">
        <f t="array" ref="AP54">IFERROR(INDEX($A$71:$A$471,SMALL(IF($U$6=#REF!,ROW(#REF!)-MIN(ROW($A$71:$A$471))+1,""), ROW()-1)),"")</f>
        <v/>
      </c>
      <c r="AQ54" s="331"/>
      <c r="AR54" s="331"/>
      <c r="AS54" s="331"/>
      <c r="AT54" s="331"/>
      <c r="BG54" s="1131"/>
    </row>
    <row r="55" spans="1:59" ht="15.75" customHeight="1">
      <c r="A55" s="1033" t="s">
        <v>784</v>
      </c>
      <c r="B55" s="1452" t="str" cm="1">
        <f t="array" ref="B55">IFERROR(_xlfn.IFS(H23=0,"",H23&gt;0,H23),"")</f>
        <v>NC</v>
      </c>
      <c r="D55" s="331"/>
      <c r="E55" s="331"/>
      <c r="F55" s="331"/>
      <c r="G55" s="1657"/>
      <c r="H55" s="1654"/>
      <c r="I55" s="1654"/>
      <c r="J55" s="1654"/>
      <c r="K55" s="1654"/>
      <c r="L55" s="1655"/>
      <c r="M55" s="1655"/>
      <c r="N55" s="1655"/>
      <c r="O55" s="1655"/>
      <c r="P55" s="1655"/>
      <c r="Q55" s="1656"/>
      <c r="R55" s="1686"/>
      <c r="S55" s="331"/>
      <c r="T55" s="1368"/>
      <c r="U55" s="331"/>
      <c r="V55" s="331"/>
      <c r="W55" s="331"/>
      <c r="X55" s="331"/>
      <c r="Y55" s="331"/>
      <c r="Z55" s="592" t="s">
        <v>874</v>
      </c>
      <c r="AA55" s="331"/>
      <c r="AB55" s="331"/>
      <c r="AC55" s="590" t="s">
        <v>875</v>
      </c>
      <c r="AD55" s="591">
        <f>SUM(AD53:AD54)</f>
        <v>0</v>
      </c>
      <c r="AE55" s="331"/>
      <c r="AF55" s="1407"/>
      <c r="AG55" s="1407"/>
      <c r="AH55" s="1407"/>
      <c r="AI55" s="1407"/>
      <c r="AJ55" s="1407"/>
      <c r="AK55" s="1407"/>
      <c r="AL55" s="1407"/>
      <c r="AM55" s="1407"/>
      <c r="AN55" s="1407"/>
      <c r="AO55" s="1410"/>
      <c r="AP55" s="1410"/>
      <c r="AQ55" s="331"/>
      <c r="AR55" s="331"/>
      <c r="AS55" s="331"/>
      <c r="AT55" s="331"/>
      <c r="BG55" s="1131"/>
    </row>
    <row r="56" spans="1:59" ht="15.75" customHeight="1">
      <c r="A56" s="1033" t="s">
        <v>790</v>
      </c>
      <c r="B56" s="1452" t="str" cm="1">
        <f t="array" ref="B56">IFERROR(_xlfn.IFS(H24=0,"",H24&gt;0,H24),"")</f>
        <v>rt</v>
      </c>
      <c r="D56" s="1660" t="s">
        <v>876</v>
      </c>
      <c r="E56" s="1673"/>
      <c r="F56" s="331"/>
      <c r="G56" s="1657"/>
      <c r="H56" s="1654"/>
      <c r="I56" s="1654"/>
      <c r="J56" s="1654"/>
      <c r="K56" s="1654"/>
      <c r="L56" s="1655"/>
      <c r="M56" s="1655"/>
      <c r="N56" s="1655"/>
      <c r="O56" s="1655"/>
      <c r="P56" s="1655"/>
      <c r="Q56" s="1656"/>
      <c r="R56" s="1686"/>
      <c r="S56" s="331"/>
      <c r="T56" s="1368"/>
      <c r="U56" s="331"/>
      <c r="V56" s="331"/>
      <c r="W56" s="331"/>
      <c r="X56" s="331"/>
      <c r="Y56" s="331"/>
      <c r="Z56" s="331"/>
      <c r="AA56" s="331"/>
      <c r="AB56" s="331"/>
      <c r="AE56" s="331"/>
      <c r="AF56" s="1407"/>
      <c r="AG56" s="1407"/>
      <c r="AH56" s="1407"/>
      <c r="AI56" s="1407"/>
      <c r="AJ56" s="1407"/>
      <c r="AK56" s="1407"/>
      <c r="AL56" s="1407"/>
      <c r="AM56" s="1407"/>
      <c r="AN56" s="1407"/>
      <c r="AO56" s="1410"/>
      <c r="AP56" s="1410"/>
      <c r="AQ56" s="331"/>
      <c r="AR56" s="331"/>
      <c r="AS56" s="331"/>
      <c r="AT56" s="331"/>
      <c r="BG56" s="1131"/>
    </row>
    <row r="57" spans="1:59" ht="15.75" customHeight="1">
      <c r="A57" s="1033" t="s">
        <v>795</v>
      </c>
      <c r="B57" s="1452" t="str" cm="1">
        <f t="array" ref="B57">IFERROR(_xlfn.IFS(H25=0,"",H25&gt;0,H25),"")</f>
        <v>p</v>
      </c>
      <c r="C57" s="58" t="s">
        <v>210</v>
      </c>
      <c r="D57" s="1132" t="s">
        <v>855</v>
      </c>
      <c r="E57" s="668" t="str">
        <f ca="1">AB3&amp;"  "&amp;"Units"</f>
        <v>5000  Units</v>
      </c>
      <c r="F57" s="331"/>
      <c r="G57" s="1664"/>
      <c r="H57" s="1665"/>
      <c r="I57" s="1665"/>
      <c r="J57" s="1665"/>
      <c r="K57" s="1665"/>
      <c r="L57" s="1666"/>
      <c r="M57" s="1666"/>
      <c r="N57" s="1666"/>
      <c r="O57" s="1666"/>
      <c r="P57" s="1666"/>
      <c r="Q57" s="1667"/>
      <c r="R57" s="1686"/>
      <c r="S57" s="331"/>
      <c r="T57" s="1368"/>
      <c r="U57" s="331"/>
      <c r="V57" s="331"/>
      <c r="W57" s="331"/>
      <c r="X57" s="331"/>
      <c r="Y57" s="331"/>
      <c r="Z57" s="331"/>
      <c r="AA57" s="331"/>
      <c r="AB57" s="331"/>
      <c r="AC57" s="616" t="s">
        <v>877</v>
      </c>
      <c r="AD57" s="617">
        <f>AD51-AD55</f>
        <v>2400</v>
      </c>
      <c r="AE57" s="331"/>
      <c r="AF57" s="331"/>
      <c r="AG57" s="331"/>
      <c r="AH57" s="331"/>
      <c r="AI57" s="331"/>
      <c r="AJ57" s="331"/>
      <c r="AK57" s="331"/>
      <c r="AL57" s="331"/>
      <c r="AM57" s="331"/>
      <c r="AN57" s="331"/>
      <c r="AO57" s="585"/>
      <c r="AP57" s="585"/>
      <c r="AQ57" s="331"/>
      <c r="AR57" s="331"/>
      <c r="AS57" s="331"/>
      <c r="AT57" s="331"/>
      <c r="BG57" s="1131"/>
    </row>
    <row r="58" spans="1:59" ht="15.75" customHeight="1">
      <c r="A58" s="1033" t="s">
        <v>801</v>
      </c>
      <c r="B58" s="1452" t="str" cm="1">
        <f t="array" ref="B58">IFERROR(_xlfn.IFS(H26=0,"",H26&gt;0,H26),"")</f>
        <v>p</v>
      </c>
      <c r="C58" s="331"/>
      <c r="D58" s="1133" t="s">
        <v>862</v>
      </c>
      <c r="E58" s="669" t="str">
        <f ca="1">AB4&amp;"  "&amp;"Units"</f>
        <v>5000  Units</v>
      </c>
      <c r="F58" s="331"/>
      <c r="G58" s="331"/>
      <c r="H58" s="331"/>
      <c r="I58" s="331"/>
      <c r="J58" s="331"/>
      <c r="K58" s="331"/>
      <c r="L58" s="331"/>
      <c r="M58" s="331"/>
      <c r="N58" s="331"/>
      <c r="O58" s="331"/>
      <c r="P58" s="331"/>
      <c r="Q58" s="331"/>
      <c r="R58" s="1686"/>
      <c r="S58" s="331"/>
      <c r="T58" s="1368"/>
      <c r="U58" s="331"/>
      <c r="V58" s="331"/>
      <c r="W58" s="331"/>
      <c r="X58" s="331"/>
      <c r="Y58" s="331"/>
      <c r="Z58" s="331"/>
      <c r="AA58" s="331"/>
      <c r="AB58" s="331"/>
      <c r="AC58" s="331"/>
      <c r="AD58" s="331"/>
      <c r="AE58" s="331"/>
      <c r="AF58" s="331"/>
      <c r="AG58" s="331"/>
      <c r="AH58" s="331"/>
      <c r="AI58" s="331"/>
      <c r="AJ58" s="331"/>
      <c r="AK58" s="331"/>
      <c r="AL58" s="331"/>
      <c r="AM58" s="331"/>
      <c r="AN58" s="331"/>
      <c r="AO58" s="585"/>
      <c r="AP58" s="585"/>
      <c r="AQ58" s="331"/>
      <c r="AR58" s="331"/>
      <c r="AS58" s="331"/>
      <c r="AT58" s="331"/>
      <c r="BG58" s="1131"/>
    </row>
    <row r="59" spans="1:59" ht="15.75" customHeight="1">
      <c r="A59" s="1033" t="s">
        <v>805</v>
      </c>
      <c r="B59" s="1452" t="str" cm="1">
        <f t="array" ref="B59">IFERROR(_xlfn.IFS(H27=0,"",H27&gt;0,H27),"")</f>
        <v>p</v>
      </c>
      <c r="C59" s="331"/>
      <c r="D59" s="331"/>
      <c r="E59" s="331"/>
      <c r="F59" s="331"/>
      <c r="G59" s="1660" t="s">
        <v>878</v>
      </c>
      <c r="H59" s="1668"/>
      <c r="I59" s="1668"/>
      <c r="J59" s="1668"/>
      <c r="K59" s="1668"/>
      <c r="L59" s="1672"/>
      <c r="M59" s="1672"/>
      <c r="N59" s="1672"/>
      <c r="O59" s="1672"/>
      <c r="P59" s="1672"/>
      <c r="Q59" s="1673"/>
      <c r="R59" s="1686"/>
      <c r="S59" s="331"/>
      <c r="T59" s="1368"/>
      <c r="U59" s="331"/>
      <c r="V59" s="331"/>
      <c r="W59" s="331"/>
      <c r="X59" s="331"/>
      <c r="Y59" s="331"/>
      <c r="Z59" s="331"/>
      <c r="AA59" s="331"/>
      <c r="AB59" s="331"/>
      <c r="AC59" s="331"/>
      <c r="AD59" s="331"/>
      <c r="AE59" s="331"/>
      <c r="AF59" s="331"/>
      <c r="AG59" s="331"/>
      <c r="AH59" s="331"/>
      <c r="AI59" s="331"/>
      <c r="AJ59" s="331"/>
      <c r="AK59" s="331"/>
      <c r="AL59" s="331"/>
      <c r="AM59" s="331"/>
      <c r="AN59" s="331"/>
      <c r="AO59" s="585"/>
      <c r="AP59" s="585"/>
      <c r="AQ59" s="331"/>
      <c r="AR59" s="331"/>
      <c r="AS59" s="331"/>
      <c r="AT59" s="331"/>
      <c r="BG59" s="1131"/>
    </row>
    <row r="60" spans="1:59" ht="14.25">
      <c r="A60" s="1033" t="s">
        <v>808</v>
      </c>
      <c r="B60" s="1452" t="str" cm="1">
        <f t="array" ref="B60">IFERROR(_xlfn.IFS(H28=0,"",H28&gt;0,H28),"")</f>
        <v>NC</v>
      </c>
      <c r="C60" s="331"/>
      <c r="D60" s="1658" t="s">
        <v>879</v>
      </c>
      <c r="E60" s="1659"/>
      <c r="F60" s="331"/>
      <c r="G60" s="1657" t="s">
        <v>880</v>
      </c>
      <c r="H60" s="1654"/>
      <c r="I60" s="1654"/>
      <c r="J60" s="1654"/>
      <c r="K60" s="1654"/>
      <c r="L60" s="1655"/>
      <c r="M60" s="1655"/>
      <c r="N60" s="1655"/>
      <c r="O60" s="1655"/>
      <c r="P60" s="1655"/>
      <c r="Q60" s="1656"/>
      <c r="R60" s="1686"/>
      <c r="S60" s="331"/>
      <c r="T60" s="1368"/>
      <c r="U60" s="331"/>
      <c r="V60" s="331"/>
      <c r="W60" s="331"/>
      <c r="X60" s="331"/>
      <c r="Y60" s="331"/>
      <c r="Z60" s="331"/>
      <c r="AA60" s="331"/>
      <c r="AB60" s="331"/>
      <c r="AC60" s="331"/>
      <c r="AD60" s="331"/>
      <c r="AE60" s="331"/>
      <c r="AF60" s="331"/>
      <c r="AG60" s="331"/>
      <c r="AH60" s="331"/>
      <c r="AI60" s="331"/>
      <c r="AJ60" s="331"/>
      <c r="AK60" s="331"/>
      <c r="AL60" s="331"/>
      <c r="AM60" s="331"/>
      <c r="AN60" s="331"/>
      <c r="AO60" s="331"/>
      <c r="AP60" s="331"/>
      <c r="AQ60" s="331"/>
      <c r="AR60" s="331"/>
      <c r="AS60" s="331"/>
      <c r="AT60" s="331"/>
      <c r="BG60" s="1131"/>
    </row>
    <row r="61" spans="1:59" ht="15" customHeight="1">
      <c r="A61" s="1033" t="s">
        <v>812</v>
      </c>
      <c r="B61" s="1452" t="str" cm="1">
        <f t="array" ref="B61">IFERROR(_xlfn.IFS(H29=0,"",H29&gt;0,H29),"")</f>
        <v>p</v>
      </c>
      <c r="C61" s="331"/>
      <c r="D61" s="1139">
        <f ca="1">X24</f>
        <v>4258</v>
      </c>
      <c r="E61" s="1140" t="s">
        <v>881</v>
      </c>
      <c r="F61" s="331"/>
      <c r="G61" s="1657"/>
      <c r="H61" s="1654"/>
      <c r="I61" s="1654"/>
      <c r="J61" s="1654"/>
      <c r="K61" s="1654"/>
      <c r="L61" s="1655"/>
      <c r="M61" s="1655"/>
      <c r="N61" s="1655"/>
      <c r="O61" s="1655"/>
      <c r="P61" s="1655"/>
      <c r="Q61" s="1656"/>
      <c r="R61" s="1686"/>
      <c r="S61" s="331"/>
      <c r="T61" s="1368"/>
      <c r="U61" s="331"/>
      <c r="V61" s="331"/>
      <c r="W61" s="331"/>
      <c r="X61" s="331"/>
      <c r="Y61" s="331"/>
      <c r="Z61" s="331"/>
      <c r="AA61" s="331"/>
      <c r="AB61" s="331"/>
      <c r="AC61" s="331"/>
      <c r="AD61" s="331"/>
      <c r="AE61" s="331"/>
      <c r="AF61" s="331"/>
      <c r="AG61" s="331"/>
      <c r="AH61" s="331"/>
      <c r="AI61" s="331"/>
      <c r="AJ61" s="331"/>
      <c r="AK61" s="331"/>
      <c r="AL61" s="331"/>
      <c r="AM61" s="331"/>
      <c r="AN61" s="331"/>
      <c r="AO61" s="331"/>
      <c r="AP61" s="331"/>
      <c r="AQ61" s="331"/>
      <c r="AR61" s="331"/>
      <c r="AS61" s="331"/>
      <c r="AT61" s="331"/>
      <c r="BG61" s="1131"/>
    </row>
    <row r="62" spans="1:59" ht="15.75" customHeight="1">
      <c r="A62" s="1033" t="s">
        <v>815</v>
      </c>
      <c r="B62" s="1452" t="str" cm="1">
        <f t="array" ref="B62">IFERROR(_xlfn.IFS(H30=0,"",H30&gt;0,H30),"")</f>
        <v>p</v>
      </c>
      <c r="C62" s="331"/>
      <c r="D62" s="1141">
        <f ca="1">_xlfn.IFNA(LOOKUP(TODAY(),'Inbound SOS &amp; EOD'!$1:$1,'Inbound SOS &amp; EOD'!30:30),0)</f>
        <v>46050</v>
      </c>
      <c r="E62" s="1142" t="str">
        <f ca="1">"Returns putaway"&amp;"      "&amp;X26</f>
        <v>Returns putaway      2272</v>
      </c>
      <c r="F62" s="331"/>
      <c r="G62" s="1657" t="s">
        <v>882</v>
      </c>
      <c r="H62" s="1654"/>
      <c r="I62" s="1654"/>
      <c r="J62" s="1654"/>
      <c r="K62" s="1654"/>
      <c r="L62" s="1655"/>
      <c r="M62" s="1655"/>
      <c r="N62" s="1655"/>
      <c r="O62" s="1655"/>
      <c r="P62" s="1655"/>
      <c r="Q62" s="1656"/>
      <c r="R62" s="1686"/>
      <c r="S62" s="331"/>
      <c r="T62" s="1368"/>
      <c r="U62" s="331"/>
      <c r="V62" s="331"/>
      <c r="W62" s="331"/>
      <c r="X62" s="331"/>
      <c r="Y62" s="331"/>
      <c r="Z62" s="331"/>
      <c r="AA62" s="331"/>
      <c r="AB62" s="331"/>
      <c r="AC62" s="331"/>
      <c r="AD62" s="331"/>
      <c r="AE62" s="331"/>
      <c r="AF62" s="331"/>
      <c r="AG62" s="331"/>
      <c r="AH62" s="331"/>
      <c r="AI62" s="331"/>
      <c r="AJ62" s="331"/>
      <c r="AK62" s="331"/>
      <c r="AL62" s="331"/>
      <c r="AM62" s="331"/>
      <c r="AN62" s="331"/>
      <c r="AO62" s="331"/>
      <c r="AP62" s="331"/>
      <c r="AQ62" s="331"/>
      <c r="AR62" s="331"/>
      <c r="AS62" s="331"/>
      <c r="AT62" s="331"/>
      <c r="BG62" s="1131"/>
    </row>
    <row r="63" spans="1:59" ht="15.75" customHeight="1">
      <c r="A63" s="1033" t="s">
        <v>819</v>
      </c>
      <c r="B63" s="1452" t="str" cm="1">
        <f t="array" ref="B63">IFERROR(_xlfn.IFS(H31=0,"",H31&gt;0,H31),"")</f>
        <v>p</v>
      </c>
      <c r="C63" s="331"/>
      <c r="D63" s="1143">
        <f ca="1">X21</f>
        <v>81</v>
      </c>
      <c r="E63" s="1144" t="s">
        <v>355</v>
      </c>
      <c r="F63" s="331"/>
      <c r="G63" s="1657"/>
      <c r="H63" s="1654"/>
      <c r="I63" s="1654"/>
      <c r="J63" s="1654"/>
      <c r="K63" s="1654"/>
      <c r="L63" s="1655"/>
      <c r="M63" s="1655"/>
      <c r="N63" s="1655"/>
      <c r="O63" s="1655"/>
      <c r="P63" s="1655"/>
      <c r="Q63" s="1656"/>
      <c r="R63" s="1686"/>
      <c r="S63" s="331"/>
      <c r="T63" s="1368"/>
      <c r="U63" s="331"/>
      <c r="V63" s="331"/>
      <c r="W63" s="331"/>
      <c r="X63" s="331"/>
      <c r="Y63" s="331"/>
      <c r="Z63" s="331"/>
      <c r="AA63" s="331"/>
      <c r="AB63" s="331"/>
      <c r="AC63" s="331"/>
      <c r="AD63" s="331"/>
      <c r="AE63" s="331"/>
      <c r="AF63" s="331"/>
      <c r="AG63" s="331"/>
      <c r="AH63" s="331"/>
      <c r="AI63" s="331"/>
      <c r="AJ63" s="331"/>
      <c r="AK63" s="331"/>
      <c r="AL63" s="331"/>
      <c r="AM63" s="331"/>
      <c r="AN63" s="331"/>
      <c r="AO63" s="331"/>
      <c r="AP63" s="331"/>
      <c r="AQ63" s="331"/>
      <c r="AR63" s="331"/>
      <c r="AS63" s="331"/>
      <c r="AT63" s="331"/>
      <c r="BG63" s="1131"/>
    </row>
    <row r="64" spans="1:59" ht="15.75" customHeight="1">
      <c r="A64" s="1033" t="s">
        <v>824</v>
      </c>
      <c r="B64" s="1452" t="str" cm="1">
        <f t="array" ref="B64">IFERROR(_xlfn.IFS(H32=0,"",H32&gt;0,H32),"")</f>
        <v>p</v>
      </c>
      <c r="C64" s="331"/>
      <c r="D64" s="1143">
        <f ca="1">X22</f>
        <v>18</v>
      </c>
      <c r="E64" s="1144" t="s">
        <v>359</v>
      </c>
      <c r="F64" s="331"/>
      <c r="G64" s="1657" t="s">
        <v>883</v>
      </c>
      <c r="H64" s="1654"/>
      <c r="I64" s="1654"/>
      <c r="J64" s="1654"/>
      <c r="K64" s="1654"/>
      <c r="L64" s="1655"/>
      <c r="M64" s="1655"/>
      <c r="N64" s="1655"/>
      <c r="O64" s="1655"/>
      <c r="P64" s="1655"/>
      <c r="Q64" s="1656"/>
      <c r="R64" s="1686"/>
      <c r="S64" s="331"/>
      <c r="T64" s="1369"/>
      <c r="U64" s="331"/>
      <c r="V64" s="331"/>
      <c r="W64" s="331"/>
      <c r="X64" s="331"/>
      <c r="Y64" s="331"/>
      <c r="Z64" s="331"/>
      <c r="AA64" s="331"/>
      <c r="AB64" s="331"/>
      <c r="AC64" s="331"/>
      <c r="AD64" s="331"/>
      <c r="AE64" s="331"/>
      <c r="AF64" s="331"/>
      <c r="AG64" s="331"/>
      <c r="AH64" s="331"/>
      <c r="AI64" s="331"/>
      <c r="AJ64" s="331"/>
      <c r="AK64" s="331"/>
      <c r="AL64" s="331"/>
      <c r="AM64" s="331"/>
      <c r="AN64" s="331"/>
      <c r="AO64" s="331"/>
      <c r="AP64" s="331"/>
      <c r="AQ64" s="331"/>
      <c r="AR64" s="331"/>
      <c r="AS64" s="331"/>
      <c r="AT64" s="331"/>
      <c r="BG64" s="1131"/>
    </row>
    <row r="65" spans="1:59" ht="15.75" customHeight="1">
      <c r="A65" s="1033" t="s">
        <v>827</v>
      </c>
      <c r="B65" s="1452" t="str" cm="1">
        <f t="array" ref="B65">IFERROR(_xlfn.IFS(H33=0,"",H33&gt;0,H33),"")</f>
        <v>x</v>
      </c>
      <c r="C65" s="331"/>
      <c r="D65" s="1143">
        <f ca="1">X20</f>
        <v>136</v>
      </c>
      <c r="E65" s="1144" t="s">
        <v>884</v>
      </c>
      <c r="F65" s="331"/>
      <c r="G65" s="1657"/>
      <c r="H65" s="1654"/>
      <c r="I65" s="1654"/>
      <c r="J65" s="1654"/>
      <c r="K65" s="1654"/>
      <c r="L65" s="1655"/>
      <c r="M65" s="1655"/>
      <c r="N65" s="1655"/>
      <c r="O65" s="1655"/>
      <c r="P65" s="1655"/>
      <c r="Q65" s="1656"/>
      <c r="R65" s="1686"/>
      <c r="S65" s="331"/>
      <c r="U65" s="331"/>
      <c r="V65" s="331"/>
      <c r="W65" s="331"/>
      <c r="X65" s="331"/>
      <c r="Y65" s="331"/>
      <c r="Z65" s="331"/>
      <c r="AA65" s="331"/>
      <c r="AB65" s="331"/>
      <c r="AC65" s="331"/>
      <c r="AD65" s="331"/>
      <c r="AE65" s="331"/>
      <c r="AF65" s="331"/>
      <c r="AG65" s="331"/>
      <c r="AH65" s="331"/>
      <c r="AI65" s="331"/>
      <c r="AJ65" s="331"/>
      <c r="AK65" s="331"/>
      <c r="AL65" s="331"/>
      <c r="AM65" s="331"/>
      <c r="AN65" s="331"/>
      <c r="AO65" s="331"/>
      <c r="AP65" s="331"/>
      <c r="AQ65" s="331"/>
      <c r="AR65" s="331"/>
      <c r="AS65" s="331"/>
      <c r="AT65" s="331"/>
      <c r="BG65" s="1131"/>
    </row>
    <row r="66" spans="1:59" ht="15.75" customHeight="1">
      <c r="A66" s="1033" t="s">
        <v>830</v>
      </c>
      <c r="B66" s="1452" t="str" cm="1">
        <f t="array" ref="B66">IFERROR(_xlfn.IFS(H34=0,"",H34&gt;0,H34),"")</f>
        <v>x</v>
      </c>
      <c r="C66" s="331"/>
      <c r="D66" s="1143">
        <f ca="1">X28</f>
        <v>845</v>
      </c>
      <c r="E66" s="1144" t="s">
        <v>885</v>
      </c>
      <c r="F66" s="331"/>
      <c r="G66" s="1653" t="s">
        <v>886</v>
      </c>
      <c r="H66" s="1654"/>
      <c r="I66" s="1654"/>
      <c r="J66" s="1654"/>
      <c r="K66" s="1654"/>
      <c r="L66" s="1655"/>
      <c r="M66" s="1655"/>
      <c r="N66" s="1655"/>
      <c r="O66" s="1655"/>
      <c r="P66" s="1655"/>
      <c r="Q66" s="1656"/>
      <c r="R66" s="1686"/>
      <c r="S66" s="331"/>
      <c r="U66" s="331"/>
      <c r="V66" s="331"/>
      <c r="W66" s="331"/>
      <c r="X66" s="331"/>
      <c r="Y66" s="331"/>
      <c r="Z66" s="331"/>
      <c r="AA66" s="331"/>
      <c r="AB66" s="331"/>
      <c r="AC66" s="331"/>
      <c r="AD66" s="331"/>
      <c r="AE66" s="331"/>
      <c r="AF66" s="331"/>
      <c r="AG66" s="331"/>
      <c r="AH66" s="331"/>
      <c r="AI66" s="331"/>
      <c r="AJ66" s="331"/>
      <c r="AK66" s="331"/>
      <c r="AL66" s="331"/>
      <c r="AM66" s="331"/>
      <c r="AN66" s="331"/>
      <c r="AO66" s="331"/>
      <c r="AP66" s="331"/>
      <c r="AQ66" s="331"/>
      <c r="AR66" s="331"/>
      <c r="AS66" s="331"/>
      <c r="AT66" s="331"/>
      <c r="BG66" s="1131"/>
    </row>
    <row r="67" spans="1:59" ht="15.75" customHeight="1">
      <c r="A67" s="1033" t="s">
        <v>833</v>
      </c>
      <c r="B67" s="1452" t="str" cm="1">
        <f t="array" ref="B67">IFERROR(_xlfn.IFS(H35=0,"",H35&gt;0,H35),"")</f>
        <v>rpa</v>
      </c>
      <c r="C67" s="331"/>
      <c r="D67" s="331"/>
      <c r="E67" s="331"/>
      <c r="F67" s="331"/>
      <c r="G67" s="1657"/>
      <c r="H67" s="1654"/>
      <c r="I67" s="1654"/>
      <c r="J67" s="1654"/>
      <c r="K67" s="1654"/>
      <c r="L67" s="1655"/>
      <c r="M67" s="1655"/>
      <c r="N67" s="1655"/>
      <c r="O67" s="1655"/>
      <c r="P67" s="1655"/>
      <c r="Q67" s="1656"/>
      <c r="R67" s="1686"/>
      <c r="S67" s="331"/>
      <c r="U67" s="331"/>
      <c r="V67" s="331"/>
      <c r="W67" s="331"/>
      <c r="X67" s="331"/>
      <c r="Y67" s="331"/>
      <c r="Z67" s="331"/>
      <c r="AA67" s="331"/>
      <c r="AB67" s="331"/>
      <c r="AC67" s="331"/>
      <c r="AD67" s="331"/>
      <c r="AE67" s="331"/>
      <c r="AF67" s="331"/>
      <c r="AG67" s="331"/>
      <c r="AH67" s="331"/>
      <c r="AI67" s="331"/>
      <c r="AJ67" s="331"/>
      <c r="AK67" s="331"/>
      <c r="AL67" s="331"/>
      <c r="AM67" s="331"/>
      <c r="AN67" s="331"/>
      <c r="AO67" s="331"/>
      <c r="AP67" s="331"/>
      <c r="AQ67" s="331"/>
      <c r="AR67" s="331"/>
      <c r="AS67" s="331"/>
      <c r="AT67" s="331"/>
      <c r="BG67" s="1131"/>
    </row>
    <row r="68" spans="1:59" ht="15.75" customHeight="1">
      <c r="A68" s="1033" t="s">
        <v>835</v>
      </c>
      <c r="B68" s="1452" t="str" cm="1">
        <f t="array" ref="B68">IFERROR(_xlfn.IFS(H36=0,"",H36&gt;0,H36),"")</f>
        <v>x</v>
      </c>
      <c r="C68" s="1647"/>
      <c r="D68" s="331"/>
      <c r="E68" s="331"/>
      <c r="F68" s="331"/>
      <c r="G68" s="1657" t="s">
        <v>887</v>
      </c>
      <c r="H68" s="1654"/>
      <c r="I68" s="1654"/>
      <c r="J68" s="1654"/>
      <c r="K68" s="1654"/>
      <c r="L68" s="1655"/>
      <c r="M68" s="1655"/>
      <c r="N68" s="1655"/>
      <c r="O68" s="1655"/>
      <c r="P68" s="1655"/>
      <c r="Q68" s="1656"/>
      <c r="R68" s="1686"/>
      <c r="S68" s="331"/>
      <c r="U68" s="331"/>
      <c r="V68" s="331"/>
      <c r="W68" s="331"/>
      <c r="X68" s="331"/>
      <c r="Y68" s="331"/>
      <c r="Z68" s="331"/>
      <c r="AA68" s="331"/>
      <c r="AB68" s="331"/>
      <c r="AC68" s="331"/>
      <c r="AD68" s="331"/>
      <c r="AE68" s="331"/>
      <c r="AF68" s="331"/>
      <c r="AG68" s="331"/>
      <c r="AH68" s="331"/>
      <c r="AI68" s="331"/>
      <c r="AJ68" s="331"/>
      <c r="AK68" s="331"/>
      <c r="AL68" s="331"/>
      <c r="AM68" s="331"/>
      <c r="AN68" s="331"/>
      <c r="AO68" s="331"/>
      <c r="AP68" s="331"/>
      <c r="AQ68" s="331"/>
      <c r="AR68" s="331"/>
      <c r="AS68" s="331"/>
      <c r="AT68" s="331"/>
      <c r="BG68" s="1131"/>
    </row>
    <row r="69" spans="1:59" ht="15.75" customHeight="1">
      <c r="A69" s="1302" t="s">
        <v>836</v>
      </c>
      <c r="B69" s="1452" t="str" cm="1">
        <f t="array" ref="B69">IFERROR(_xlfn.IFS(H37=0,"",H37&gt;0,H37),"")</f>
        <v>x</v>
      </c>
      <c r="C69" s="1647"/>
      <c r="D69" s="331"/>
      <c r="E69" s="331"/>
      <c r="F69" s="331"/>
      <c r="G69" s="1664"/>
      <c r="H69" s="1665"/>
      <c r="I69" s="1665"/>
      <c r="J69" s="1665"/>
      <c r="K69" s="1665"/>
      <c r="L69" s="1666"/>
      <c r="M69" s="1666"/>
      <c r="N69" s="1666"/>
      <c r="O69" s="1666"/>
      <c r="P69" s="1666"/>
      <c r="Q69" s="1667"/>
      <c r="R69" s="1686"/>
      <c r="S69" s="331"/>
      <c r="U69" s="331"/>
      <c r="V69" s="331"/>
      <c r="W69" s="331"/>
      <c r="X69" s="331"/>
      <c r="Y69" s="331"/>
      <c r="Z69" s="331"/>
      <c r="AA69" s="331"/>
      <c r="AB69" s="331"/>
      <c r="AC69" s="331"/>
      <c r="AD69" s="331"/>
      <c r="AE69" s="331"/>
      <c r="AF69" s="331"/>
      <c r="AG69" s="331"/>
      <c r="AH69" s="331"/>
      <c r="AI69" s="331"/>
      <c r="AJ69" s="331"/>
      <c r="AK69" s="331"/>
      <c r="AL69" s="331"/>
      <c r="AM69" s="331"/>
      <c r="AN69" s="331"/>
      <c r="AO69" s="331"/>
      <c r="AP69" s="331"/>
      <c r="AQ69" s="331"/>
      <c r="AR69" s="331"/>
      <c r="AS69" s="331"/>
      <c r="AT69" s="331"/>
      <c r="BG69" s="1131"/>
    </row>
    <row r="70" spans="1:59" ht="15.75" customHeight="1">
      <c r="A70" s="1360" t="s">
        <v>644</v>
      </c>
      <c r="B70" s="1452" t="str" cm="1">
        <f t="array" ref="B70">IFERROR(_xlfn.IFS(N5=0,"",N5&gt;0,N5),"")</f>
        <v>Sl</v>
      </c>
      <c r="C70" s="1647"/>
      <c r="D70" s="331"/>
      <c r="E70" s="331"/>
      <c r="F70" s="331"/>
      <c r="G70" s="1648" t="s">
        <v>888</v>
      </c>
      <c r="H70" s="1649"/>
      <c r="I70" s="1649"/>
      <c r="J70" s="1649"/>
      <c r="K70" s="1649"/>
      <c r="L70" s="1650"/>
      <c r="M70" s="1650"/>
      <c r="N70" s="1650"/>
      <c r="O70" s="1650"/>
      <c r="P70" s="1650"/>
      <c r="Q70" s="1651"/>
      <c r="R70" s="1686"/>
      <c r="S70" s="331"/>
      <c r="U70" s="331"/>
      <c r="V70" s="331"/>
      <c r="W70" s="331"/>
      <c r="X70" s="331"/>
      <c r="Y70" s="331"/>
      <c r="Z70" s="331"/>
      <c r="AA70" s="331"/>
      <c r="AB70" s="331"/>
      <c r="AC70" s="331"/>
      <c r="AD70" s="331"/>
      <c r="AE70" s="331"/>
      <c r="AF70" s="331"/>
      <c r="AG70" s="331"/>
      <c r="AH70" s="331"/>
      <c r="AI70" s="331"/>
      <c r="AJ70" s="331"/>
      <c r="AK70" s="331"/>
      <c r="AL70" s="331"/>
      <c r="AM70" s="331"/>
      <c r="AN70" s="331"/>
      <c r="AO70" s="331"/>
      <c r="AP70" s="331"/>
      <c r="AQ70" s="331"/>
      <c r="AR70" s="331"/>
      <c r="AS70" s="331"/>
      <c r="AT70" s="331"/>
      <c r="BG70" s="1131"/>
    </row>
    <row r="71" spans="1:59" ht="15.75" customHeight="1">
      <c r="A71" s="1360" t="s">
        <v>653</v>
      </c>
      <c r="B71" s="1452" t="str" cm="1">
        <f t="array" ref="B71">IFERROR(_xlfn.IFS(N6=0,"",N6&gt;0,N6),"")</f>
        <v>ds</v>
      </c>
      <c r="C71" s="1647"/>
      <c r="D71" s="331"/>
      <c r="E71" s="331"/>
      <c r="F71" s="331"/>
      <c r="G71" s="1652"/>
      <c r="H71" s="1649"/>
      <c r="I71" s="1649"/>
      <c r="J71" s="1649"/>
      <c r="K71" s="1649"/>
      <c r="L71" s="1650"/>
      <c r="M71" s="1650"/>
      <c r="N71" s="1650"/>
      <c r="O71" s="1650"/>
      <c r="P71" s="1650"/>
      <c r="Q71" s="1651"/>
      <c r="R71" s="1686"/>
      <c r="S71" s="331"/>
      <c r="U71" s="331"/>
      <c r="V71" s="331"/>
      <c r="W71" s="331"/>
      <c r="X71" s="331"/>
      <c r="Y71" s="331"/>
      <c r="Z71" s="331"/>
      <c r="AA71" s="331"/>
      <c r="AB71" s="331"/>
      <c r="AC71" s="331"/>
      <c r="AD71" s="331"/>
      <c r="AE71" s="331"/>
      <c r="AF71" s="331"/>
      <c r="AG71" s="331"/>
      <c r="AH71" s="331"/>
      <c r="AI71" s="331"/>
      <c r="AJ71" s="331"/>
      <c r="AK71" s="331"/>
      <c r="AL71" s="331"/>
      <c r="AM71" s="331"/>
      <c r="AN71" s="331"/>
      <c r="AO71" s="331"/>
      <c r="AP71" s="331"/>
      <c r="AQ71" s="331"/>
      <c r="AR71" s="331"/>
      <c r="AS71" s="331"/>
      <c r="AT71" s="331"/>
      <c r="BG71" s="1131"/>
    </row>
    <row r="72" spans="1:59" ht="15.75" customHeight="1">
      <c r="A72" s="1372" t="s">
        <v>665</v>
      </c>
      <c r="B72" s="1452" t="str" cm="1">
        <f t="array" ref="B72">IFERROR(_xlfn.IFS(N7=0,"",N7&gt;0,N7),"")</f>
        <v>rt</v>
      </c>
      <c r="C72" s="1647"/>
      <c r="D72" s="331"/>
      <c r="E72" s="331"/>
      <c r="F72" s="331"/>
      <c r="G72" s="1653" t="s">
        <v>889</v>
      </c>
      <c r="H72" s="1654"/>
      <c r="I72" s="1654"/>
      <c r="J72" s="1654"/>
      <c r="K72" s="1654"/>
      <c r="L72" s="1655"/>
      <c r="M72" s="1655"/>
      <c r="N72" s="1655"/>
      <c r="O72" s="1655"/>
      <c r="P72" s="1655"/>
      <c r="Q72" s="1656"/>
      <c r="R72" s="1686"/>
      <c r="S72" s="331"/>
      <c r="U72" s="331"/>
      <c r="V72" s="331"/>
      <c r="W72" s="331"/>
      <c r="X72" s="331"/>
      <c r="Y72" s="331"/>
      <c r="Z72" s="331"/>
      <c r="AA72" s="331"/>
      <c r="AB72" s="331"/>
      <c r="AC72" s="331"/>
      <c r="AD72" s="331"/>
      <c r="AE72" s="331"/>
      <c r="AF72" s="331"/>
      <c r="AG72" s="331"/>
      <c r="AH72" s="331"/>
      <c r="AI72" s="331"/>
      <c r="AJ72" s="331"/>
      <c r="AK72" s="331"/>
      <c r="AL72" s="331"/>
      <c r="AM72" s="331"/>
      <c r="AN72" s="331"/>
      <c r="AO72" s="331"/>
      <c r="AP72" s="331"/>
      <c r="AQ72" s="331"/>
      <c r="AR72" s="331"/>
      <c r="AS72" s="331"/>
      <c r="AT72" s="331"/>
      <c r="BG72" s="1131"/>
    </row>
    <row r="73" spans="1:59" ht="15.75" customHeight="1">
      <c r="A73" s="1373" t="s">
        <v>674</v>
      </c>
      <c r="B73" s="1452" t="str" cm="1">
        <f t="array" ref="B73">IFERROR(_xlfn.IFS(N8=0,"",N8&gt;0,N8),"")</f>
        <v>ip</v>
      </c>
      <c r="C73" s="1647"/>
      <c r="D73" s="331"/>
      <c r="E73" s="331"/>
      <c r="F73" s="331"/>
      <c r="G73" s="1657"/>
      <c r="H73" s="1654"/>
      <c r="I73" s="1654"/>
      <c r="J73" s="1654"/>
      <c r="K73" s="1654"/>
      <c r="L73" s="1655"/>
      <c r="M73" s="1655"/>
      <c r="N73" s="1655"/>
      <c r="O73" s="1655"/>
      <c r="P73" s="1655"/>
      <c r="Q73" s="1656"/>
      <c r="R73" s="1686"/>
      <c r="S73" s="331"/>
      <c r="U73" s="331"/>
      <c r="V73" s="331"/>
      <c r="W73" s="331"/>
      <c r="X73" s="331"/>
      <c r="Y73" s="331"/>
      <c r="Z73" s="331"/>
      <c r="AA73" s="331"/>
      <c r="AB73" s="331"/>
      <c r="AC73" s="331"/>
      <c r="AD73" s="331"/>
      <c r="AE73" s="331"/>
      <c r="AF73" s="331"/>
      <c r="AG73" s="331"/>
      <c r="AH73" s="585"/>
      <c r="AI73" s="585"/>
      <c r="AJ73" s="585"/>
      <c r="AK73" s="585"/>
      <c r="AL73" s="585"/>
      <c r="AM73" s="585"/>
      <c r="AN73" s="585"/>
      <c r="AO73" s="331"/>
      <c r="AP73" s="331"/>
      <c r="AQ73" s="331"/>
      <c r="AR73" s="331"/>
      <c r="AS73" s="331"/>
      <c r="AT73" s="331"/>
      <c r="BG73" s="1131"/>
    </row>
    <row r="74" spans="1:59" ht="15.75" customHeight="1">
      <c r="A74" s="1372" t="s">
        <v>684</v>
      </c>
      <c r="B74" s="1452" t="str" cm="1">
        <f t="array" ref="B74">IFERROR(_xlfn.IFS(N9=0,"",N9&gt;0,N9),"")</f>
        <v>ab</v>
      </c>
      <c r="C74" s="1647"/>
      <c r="D74" s="331"/>
      <c r="E74" s="331"/>
      <c r="F74" s="331"/>
      <c r="G74" s="1653" t="s">
        <v>890</v>
      </c>
      <c r="H74" s="1654"/>
      <c r="I74" s="1654"/>
      <c r="J74" s="1654"/>
      <c r="K74" s="1654"/>
      <c r="L74" s="1655"/>
      <c r="M74" s="1655"/>
      <c r="N74" s="1655"/>
      <c r="O74" s="1655"/>
      <c r="P74" s="1655"/>
      <c r="Q74" s="1656"/>
      <c r="R74" s="1686"/>
      <c r="S74" s="331"/>
      <c r="U74" s="331"/>
      <c r="V74" s="331"/>
      <c r="W74" s="331"/>
      <c r="X74" s="331"/>
      <c r="Y74" s="331"/>
      <c r="Z74" s="331"/>
      <c r="AA74" s="331"/>
      <c r="AB74" s="331"/>
      <c r="AC74" s="331"/>
      <c r="AD74" s="331"/>
      <c r="AE74" s="331"/>
      <c r="AF74" s="331"/>
      <c r="AG74" s="331"/>
      <c r="AH74" s="585"/>
      <c r="AI74" s="585"/>
      <c r="AJ74" s="585"/>
      <c r="AK74" s="585"/>
      <c r="AL74" s="585"/>
      <c r="AM74" s="585"/>
      <c r="AN74" s="585"/>
      <c r="AO74" s="331"/>
      <c r="AP74" s="331"/>
      <c r="BG74" s="1131"/>
    </row>
    <row r="75" spans="1:59" ht="15.75" customHeight="1">
      <c r="A75" s="1372" t="s">
        <v>692</v>
      </c>
      <c r="B75" s="1452" t="str" cm="1">
        <f t="array" ref="B75">IFERROR(_xlfn.IFS(N10=0,"",N10&gt;0,N10),"")</f>
        <v>tr</v>
      </c>
      <c r="C75" s="1647"/>
      <c r="D75" s="331"/>
      <c r="E75" s="331"/>
      <c r="F75" s="331"/>
      <c r="G75" s="1657"/>
      <c r="H75" s="1654"/>
      <c r="I75" s="1654"/>
      <c r="J75" s="1654"/>
      <c r="K75" s="1654"/>
      <c r="L75" s="1655"/>
      <c r="M75" s="1655"/>
      <c r="N75" s="1655"/>
      <c r="O75" s="1655"/>
      <c r="P75" s="1655"/>
      <c r="Q75" s="1656"/>
      <c r="R75" s="1686"/>
      <c r="S75" s="331"/>
      <c r="U75" s="331"/>
      <c r="V75" s="331"/>
      <c r="W75" s="331"/>
      <c r="X75" s="331"/>
      <c r="Y75" s="331"/>
      <c r="Z75" s="331"/>
      <c r="AA75" s="331"/>
      <c r="AB75" s="331"/>
      <c r="AC75" s="331"/>
      <c r="AD75" s="331"/>
      <c r="AE75" s="331"/>
      <c r="AF75" s="331"/>
      <c r="AG75" s="331"/>
      <c r="AH75" s="585"/>
      <c r="AI75" s="585"/>
      <c r="AJ75" s="585"/>
      <c r="AK75" s="585"/>
      <c r="AL75" s="585"/>
      <c r="AM75" s="585"/>
      <c r="AN75" s="585"/>
      <c r="AO75" s="331"/>
      <c r="AP75" s="331"/>
      <c r="BG75" s="1131"/>
    </row>
    <row r="76" spans="1:59" ht="15.75" customHeight="1">
      <c r="A76" s="1374" t="s">
        <v>701</v>
      </c>
      <c r="B76" s="1452" t="str" cm="1">
        <f t="array" ref="B76">IFERROR(_xlfn.IFS(N11=0,"",N11&gt;0,N11),"")</f>
        <v>rn</v>
      </c>
      <c r="C76" s="1647"/>
      <c r="D76" s="331"/>
      <c r="E76" s="331"/>
      <c r="F76" s="331"/>
      <c r="G76" s="331"/>
      <c r="H76" s="331"/>
      <c r="I76" s="331"/>
      <c r="J76" s="331"/>
      <c r="K76" s="331"/>
      <c r="L76" s="331"/>
      <c r="M76" s="331"/>
      <c r="N76" s="331"/>
      <c r="O76" s="331"/>
      <c r="P76" s="331"/>
      <c r="Q76" s="331"/>
      <c r="R76" s="331"/>
      <c r="S76" s="331"/>
      <c r="U76" s="331"/>
      <c r="V76" s="331"/>
      <c r="W76" s="331"/>
      <c r="X76" s="331"/>
      <c r="Y76" s="331"/>
      <c r="Z76" s="331"/>
      <c r="AA76" s="331"/>
      <c r="AB76" s="331"/>
      <c r="AC76" s="331"/>
      <c r="AD76" s="331"/>
      <c r="AE76" s="331"/>
      <c r="AF76" s="331"/>
      <c r="AG76" s="331"/>
      <c r="AH76" s="585"/>
      <c r="AI76" s="585"/>
      <c r="AJ76" s="585"/>
      <c r="AK76" s="585"/>
      <c r="AL76" s="585"/>
      <c r="AM76" s="585"/>
      <c r="AN76" s="585"/>
      <c r="AO76" s="331"/>
      <c r="AP76" s="331"/>
      <c r="BG76" s="1131"/>
    </row>
    <row r="77" spans="1:59" ht="15.75" customHeight="1">
      <c r="A77" s="1374" t="s">
        <v>708</v>
      </c>
      <c r="B77" s="1452" t="str" cm="1">
        <f t="array" ref="B77">IFERROR(_xlfn.IFS(N12=0,"",N12&gt;0,N12),"")</f>
        <v>rn</v>
      </c>
      <c r="C77" s="1647"/>
      <c r="D77" s="1715" t="s">
        <v>891</v>
      </c>
      <c r="E77" s="1716"/>
      <c r="F77" s="1716"/>
      <c r="G77" s="1716"/>
      <c r="H77" s="1716"/>
      <c r="I77" s="1716"/>
      <c r="J77" s="1716"/>
      <c r="K77" s="1716"/>
      <c r="L77" s="1716"/>
      <c r="M77" s="1716"/>
      <c r="N77" s="1716"/>
      <c r="O77" s="1716"/>
      <c r="P77" s="1716"/>
      <c r="Q77" s="1717"/>
      <c r="R77" s="331"/>
      <c r="S77" s="331"/>
      <c r="U77" s="331"/>
      <c r="V77" s="331"/>
      <c r="W77" s="331"/>
      <c r="X77" s="331"/>
      <c r="Y77" s="331"/>
      <c r="Z77" s="331"/>
      <c r="AA77" s="331"/>
      <c r="AB77" s="331"/>
      <c r="AC77" s="331"/>
      <c r="AD77" s="331"/>
      <c r="AE77" s="331"/>
      <c r="AF77" s="331"/>
      <c r="AG77" s="331"/>
      <c r="AH77" s="585"/>
      <c r="AI77" s="585"/>
      <c r="AJ77" s="585"/>
      <c r="AK77" s="585"/>
      <c r="AL77" s="585"/>
      <c r="AM77" s="585"/>
      <c r="AN77" s="585"/>
      <c r="AO77" s="331"/>
      <c r="AP77" s="331"/>
      <c r="BG77" s="1131"/>
    </row>
    <row r="78" spans="1:59" ht="15.75" customHeight="1">
      <c r="A78" s="1374" t="s">
        <v>717</v>
      </c>
      <c r="B78" s="1452" t="str" cm="1">
        <f t="array" ref="B78">IFERROR(_xlfn.IFS(N13=0,"",N13&gt;0,N13),"")</f>
        <v>cb</v>
      </c>
      <c r="C78" s="1647"/>
      <c r="D78" s="1723"/>
      <c r="E78" s="1724"/>
      <c r="F78" s="1724"/>
      <c r="G78" s="1724"/>
      <c r="H78" s="1724"/>
      <c r="I78" s="1719"/>
      <c r="J78" s="1719"/>
      <c r="K78" s="1719"/>
      <c r="L78" s="1719"/>
      <c r="M78" s="1719"/>
      <c r="N78" s="1719"/>
      <c r="O78" s="1719"/>
      <c r="P78" s="1719"/>
      <c r="Q78" s="1720"/>
      <c r="R78" s="331"/>
      <c r="S78" s="331"/>
      <c r="U78" s="331"/>
      <c r="V78" s="331"/>
      <c r="W78" s="331"/>
      <c r="X78" s="331"/>
      <c r="Y78" s="331"/>
      <c r="Z78" s="331"/>
      <c r="AA78" s="331"/>
      <c r="AB78" s="331"/>
      <c r="AC78" s="331"/>
      <c r="AD78" s="331"/>
      <c r="AE78" s="331"/>
      <c r="AF78" s="331"/>
      <c r="AG78" s="331"/>
      <c r="AH78" s="585"/>
      <c r="AI78" s="585"/>
      <c r="AJ78" s="585"/>
      <c r="AK78" s="585"/>
      <c r="AL78" s="585"/>
      <c r="AM78" s="585"/>
      <c r="AN78" s="585"/>
      <c r="AO78" s="331"/>
      <c r="AP78" s="331"/>
      <c r="BG78" s="1131"/>
    </row>
    <row r="79" spans="1:59" ht="15.75" customHeight="1">
      <c r="A79" s="1375" t="s">
        <v>724</v>
      </c>
      <c r="B79" s="1452" t="s">
        <v>656</v>
      </c>
      <c r="C79" s="1647"/>
      <c r="D79" s="1715"/>
      <c r="E79" s="1716"/>
      <c r="F79" s="1716"/>
      <c r="G79" s="1716"/>
      <c r="H79" s="1717"/>
      <c r="I79" s="1715"/>
      <c r="J79" s="1716"/>
      <c r="K79" s="1716"/>
      <c r="L79" s="1716"/>
      <c r="M79" s="1716"/>
      <c r="N79" s="1716"/>
      <c r="O79" s="1716"/>
      <c r="P79" s="1716"/>
      <c r="Q79" s="1717"/>
      <c r="R79" s="1721" t="s">
        <v>892</v>
      </c>
      <c r="S79" s="1722"/>
      <c r="U79" s="331"/>
      <c r="V79" s="331"/>
      <c r="W79" s="331"/>
      <c r="X79" s="331"/>
      <c r="Y79" s="331"/>
      <c r="Z79" s="331"/>
      <c r="AA79" s="331"/>
      <c r="AB79" s="331"/>
      <c r="AC79" s="331"/>
      <c r="AD79" s="331"/>
      <c r="AE79" s="331"/>
      <c r="AF79" s="331"/>
      <c r="AG79" s="331"/>
      <c r="AH79" s="585"/>
      <c r="AI79" s="585"/>
      <c r="AJ79" s="585"/>
      <c r="AK79" s="585"/>
      <c r="AL79" s="585"/>
      <c r="AM79" s="585"/>
      <c r="AN79" s="585"/>
      <c r="AO79" s="331"/>
      <c r="AP79" s="331"/>
      <c r="BG79" s="1131"/>
    </row>
    <row r="80" spans="1:59" ht="15.75" customHeight="1">
      <c r="A80" s="1375" t="s">
        <v>734</v>
      </c>
      <c r="B80" s="1452" t="str" cm="1">
        <f t="array" ref="B80">IFERROR(_xlfn.IFS(N15=0,"",N15&gt;0,N15),"")</f>
        <v>p</v>
      </c>
      <c r="C80" s="1647"/>
      <c r="D80" s="1718"/>
      <c r="E80" s="1719"/>
      <c r="F80" s="1719"/>
      <c r="G80" s="1719"/>
      <c r="H80" s="1720"/>
      <c r="I80" s="1718"/>
      <c r="J80" s="1719"/>
      <c r="K80" s="1719"/>
      <c r="L80" s="1719"/>
      <c r="M80" s="1719"/>
      <c r="N80" s="1719"/>
      <c r="O80" s="1719"/>
      <c r="P80" s="1719"/>
      <c r="Q80" s="1720"/>
      <c r="R80" s="1721" t="s">
        <v>681</v>
      </c>
      <c r="S80" s="1722"/>
      <c r="U80" s="331"/>
      <c r="V80" s="331"/>
      <c r="W80" s="331"/>
      <c r="X80" s="331"/>
      <c r="Y80" s="331"/>
      <c r="Z80" s="331"/>
      <c r="AA80" s="331"/>
      <c r="AB80" s="331"/>
      <c r="AC80" s="331"/>
      <c r="AD80" s="331"/>
      <c r="AE80" s="331"/>
      <c r="AF80" s="331"/>
      <c r="AG80" s="331"/>
      <c r="AH80" s="585"/>
      <c r="AI80" s="585"/>
      <c r="AJ80" s="585"/>
      <c r="AK80" s="585"/>
      <c r="AL80" s="585"/>
      <c r="AM80" s="585"/>
      <c r="AN80" s="585"/>
      <c r="AO80" s="331"/>
      <c r="AP80" s="331"/>
      <c r="BG80" s="1131"/>
    </row>
    <row r="81" spans="1:59" ht="15.75" customHeight="1">
      <c r="A81" s="1375" t="s">
        <v>741</v>
      </c>
      <c r="B81" s="1452" t="s">
        <v>266</v>
      </c>
      <c r="C81" s="1647"/>
      <c r="D81" s="1715"/>
      <c r="E81" s="1716"/>
      <c r="F81" s="1716"/>
      <c r="G81" s="1716"/>
      <c r="H81" s="1717"/>
      <c r="I81" s="1715"/>
      <c r="J81" s="1716"/>
      <c r="K81" s="1716"/>
      <c r="L81" s="1716"/>
      <c r="M81" s="1716"/>
      <c r="N81" s="1716"/>
      <c r="O81" s="1716"/>
      <c r="P81" s="1716"/>
      <c r="Q81" s="1717"/>
      <c r="R81" s="1721" t="s">
        <v>776</v>
      </c>
      <c r="S81" s="1722"/>
      <c r="U81" s="331"/>
      <c r="V81" s="331"/>
      <c r="W81" s="331"/>
      <c r="X81" s="331"/>
      <c r="Y81" s="331"/>
      <c r="Z81" s="331"/>
      <c r="AA81" s="331"/>
      <c r="AB81" s="331"/>
      <c r="AC81" s="331"/>
      <c r="AD81" s="331"/>
      <c r="AE81" s="331"/>
      <c r="AF81" s="331"/>
      <c r="AG81" s="585"/>
      <c r="AH81" s="585"/>
      <c r="AI81" s="585"/>
      <c r="AJ81" s="585"/>
      <c r="AK81" s="585"/>
      <c r="AL81" s="585"/>
      <c r="AM81" s="585"/>
      <c r="AN81" s="585"/>
      <c r="AO81" s="331"/>
      <c r="AP81" s="331"/>
      <c r="BG81" s="1131"/>
    </row>
    <row r="82" spans="1:59" ht="15.75" customHeight="1">
      <c r="A82" s="1375" t="s">
        <v>748</v>
      </c>
      <c r="B82" s="1452" t="s">
        <v>266</v>
      </c>
      <c r="C82" s="1647"/>
      <c r="D82" s="1718"/>
      <c r="E82" s="1719"/>
      <c r="F82" s="1719"/>
      <c r="G82" s="1719"/>
      <c r="H82" s="1720"/>
      <c r="I82" s="1718"/>
      <c r="J82" s="1719"/>
      <c r="K82" s="1719"/>
      <c r="L82" s="1719"/>
      <c r="M82" s="1719"/>
      <c r="N82" s="1719"/>
      <c r="O82" s="1719"/>
      <c r="P82" s="1719"/>
      <c r="Q82" s="1720"/>
      <c r="R82" s="1721" t="s">
        <v>689</v>
      </c>
      <c r="S82" s="1722"/>
      <c r="U82" s="331"/>
      <c r="V82" s="331"/>
      <c r="W82" s="331"/>
      <c r="X82" s="331"/>
      <c r="Y82" s="331"/>
      <c r="Z82" s="331"/>
      <c r="AA82" s="331"/>
      <c r="AB82" s="331"/>
      <c r="AC82" s="331"/>
      <c r="AD82" s="331"/>
      <c r="AE82" s="331"/>
      <c r="AF82" s="331"/>
      <c r="AG82" s="585"/>
      <c r="AH82" s="585"/>
      <c r="AI82" s="585"/>
      <c r="AJ82" s="585"/>
      <c r="AK82" s="585"/>
      <c r="AL82" s="585"/>
      <c r="AM82" s="585"/>
      <c r="AN82" s="585"/>
      <c r="AO82" s="331"/>
      <c r="AP82" s="331"/>
      <c r="BG82" s="1131"/>
    </row>
    <row r="83" spans="1:59" ht="15.75" customHeight="1">
      <c r="A83" s="1375" t="s">
        <v>755</v>
      </c>
      <c r="B83" s="1452" t="s">
        <v>266</v>
      </c>
      <c r="C83" s="1647"/>
      <c r="D83" s="1715"/>
      <c r="E83" s="1716"/>
      <c r="F83" s="1716"/>
      <c r="G83" s="1716"/>
      <c r="H83" s="1717"/>
      <c r="I83" s="1715"/>
      <c r="J83" s="1716"/>
      <c r="K83" s="1716"/>
      <c r="L83" s="1716"/>
      <c r="M83" s="1716"/>
      <c r="N83" s="1716"/>
      <c r="O83" s="1716"/>
      <c r="P83" s="1716"/>
      <c r="Q83" s="1717"/>
      <c r="R83" s="1721" t="s">
        <v>893</v>
      </c>
      <c r="S83" s="1722"/>
      <c r="U83" s="331"/>
      <c r="V83" s="331"/>
      <c r="W83" s="331"/>
      <c r="X83" s="331"/>
      <c r="Y83" s="331"/>
      <c r="Z83" s="331"/>
      <c r="AA83" s="331"/>
      <c r="AB83" s="331"/>
      <c r="AC83" s="331"/>
      <c r="AD83" s="331"/>
      <c r="AE83" s="331"/>
      <c r="AF83" s="331"/>
      <c r="AG83" s="585"/>
      <c r="AH83" s="585"/>
      <c r="AI83" s="585"/>
      <c r="AJ83" s="585"/>
      <c r="AK83" s="585"/>
      <c r="AL83" s="585"/>
      <c r="AM83" s="585"/>
      <c r="AN83" s="585"/>
      <c r="AO83" s="331"/>
      <c r="AP83" s="331"/>
      <c r="BG83" s="1131"/>
    </row>
    <row r="84" spans="1:59" ht="15.75" customHeight="1">
      <c r="A84" s="1375" t="s">
        <v>761</v>
      </c>
      <c r="B84" s="1452" t="str" cm="1">
        <f t="array" ref="B84">IFERROR(_xlfn.IFS(N19=0,"",N19&gt;0,N19),"")</f>
        <v>x</v>
      </c>
      <c r="C84" s="1647"/>
      <c r="D84" s="1718"/>
      <c r="E84" s="1719"/>
      <c r="F84" s="1719"/>
      <c r="G84" s="1719"/>
      <c r="H84" s="1720"/>
      <c r="I84" s="1718"/>
      <c r="J84" s="1719"/>
      <c r="K84" s="1719"/>
      <c r="L84" s="1719"/>
      <c r="M84" s="1719"/>
      <c r="N84" s="1719"/>
      <c r="O84" s="1719"/>
      <c r="P84" s="1719"/>
      <c r="Q84" s="1720"/>
      <c r="R84" s="331"/>
      <c r="S84" s="331"/>
      <c r="U84" s="331"/>
      <c r="V84" s="331"/>
      <c r="W84" s="331"/>
      <c r="X84" s="331"/>
      <c r="Y84" s="331"/>
      <c r="Z84" s="331"/>
      <c r="AA84" s="331"/>
      <c r="AB84" s="331"/>
      <c r="AC84" s="331"/>
      <c r="AD84" s="331"/>
      <c r="AE84" s="331"/>
      <c r="AF84" s="331"/>
      <c r="AG84" s="585"/>
      <c r="AH84" s="585"/>
      <c r="AI84" s="585"/>
      <c r="AJ84" s="585"/>
      <c r="AK84" s="585"/>
      <c r="AL84" s="585"/>
      <c r="AM84" s="585"/>
      <c r="AN84" s="585"/>
      <c r="AO84" s="331"/>
      <c r="AP84" s="331"/>
      <c r="BG84" s="1131"/>
    </row>
    <row r="85" spans="1:59" ht="15.75" customHeight="1">
      <c r="A85" s="1375" t="s">
        <v>768</v>
      </c>
      <c r="B85" s="1452" t="s">
        <v>266</v>
      </c>
      <c r="C85" s="1647"/>
      <c r="D85" s="1715"/>
      <c r="E85" s="1716"/>
      <c r="F85" s="1716"/>
      <c r="G85" s="1716"/>
      <c r="H85" s="1717"/>
      <c r="I85" s="1715"/>
      <c r="J85" s="1716"/>
      <c r="K85" s="1716"/>
      <c r="L85" s="1716"/>
      <c r="M85" s="1716"/>
      <c r="N85" s="1716"/>
      <c r="O85" s="1716"/>
      <c r="P85" s="1716"/>
      <c r="Q85" s="1717"/>
      <c r="R85" s="331"/>
      <c r="S85" s="331"/>
      <c r="U85" s="331"/>
      <c r="V85" s="331"/>
      <c r="W85" s="331"/>
      <c r="X85" s="331"/>
      <c r="Y85" s="331"/>
      <c r="Z85" s="331"/>
      <c r="AA85" s="331"/>
      <c r="AB85" s="331"/>
      <c r="AC85" s="331"/>
      <c r="AD85" s="331"/>
      <c r="AE85" s="331"/>
      <c r="AF85" s="331"/>
      <c r="AG85" s="585"/>
      <c r="AH85" s="585"/>
      <c r="AI85" s="585"/>
      <c r="AJ85" s="585"/>
      <c r="AK85" s="585"/>
      <c r="AL85" s="585"/>
      <c r="AM85" s="585"/>
      <c r="AN85" s="585"/>
      <c r="AO85" s="331"/>
      <c r="AP85" s="331"/>
      <c r="BG85" s="1131"/>
    </row>
    <row r="86" spans="1:59" ht="15.75" customHeight="1">
      <c r="A86" s="1375" t="s">
        <v>774</v>
      </c>
      <c r="B86" s="1452" t="str" cm="1">
        <f t="array" ref="B86">IFERROR(_xlfn.IFS(N21=0,"",N21&gt;0,N21),"")</f>
        <v>p</v>
      </c>
      <c r="C86" s="1647"/>
      <c r="D86" s="1718"/>
      <c r="E86" s="1719"/>
      <c r="F86" s="1719"/>
      <c r="G86" s="1719"/>
      <c r="H86" s="1720"/>
      <c r="I86" s="1718"/>
      <c r="J86" s="1719"/>
      <c r="K86" s="1719"/>
      <c r="L86" s="1719"/>
      <c r="M86" s="1719"/>
      <c r="N86" s="1719"/>
      <c r="O86" s="1719"/>
      <c r="P86" s="1719"/>
      <c r="Q86" s="1720"/>
      <c r="R86" s="331"/>
      <c r="S86" s="331"/>
      <c r="T86" s="1301"/>
      <c r="U86" s="331"/>
      <c r="V86" s="331"/>
      <c r="W86" s="331"/>
      <c r="X86" s="331"/>
      <c r="Y86" s="331"/>
      <c r="Z86" s="331"/>
      <c r="AE86" s="331"/>
      <c r="AF86" s="331"/>
      <c r="AG86" s="585"/>
      <c r="AH86" s="585"/>
      <c r="AI86" s="585"/>
      <c r="AJ86" s="585"/>
      <c r="AK86" s="585"/>
      <c r="AL86" s="585"/>
      <c r="AM86" s="585"/>
      <c r="AN86" s="585"/>
      <c r="AO86" s="331"/>
      <c r="AP86" s="331"/>
      <c r="BG86" s="1131"/>
    </row>
    <row r="87" spans="1:59" ht="15.75" customHeight="1">
      <c r="A87" s="1375" t="s">
        <v>779</v>
      </c>
      <c r="B87" s="1452" t="str" cm="1">
        <f t="array" ref="B87">IFERROR(_xlfn.IFS(N22=0,"",N22&gt;0,N22),"")</f>
        <v>p</v>
      </c>
      <c r="C87" s="1647"/>
      <c r="D87" s="1715"/>
      <c r="E87" s="1716"/>
      <c r="F87" s="1716"/>
      <c r="G87" s="1716"/>
      <c r="H87" s="1717"/>
      <c r="I87" s="1715"/>
      <c r="J87" s="1716"/>
      <c r="K87" s="1716"/>
      <c r="L87" s="1716"/>
      <c r="M87" s="1716"/>
      <c r="N87" s="1716"/>
      <c r="O87" s="1716"/>
      <c r="P87" s="1716"/>
      <c r="Q87" s="1717"/>
      <c r="R87" s="331"/>
      <c r="S87" s="331"/>
      <c r="U87" s="331"/>
      <c r="V87" s="331"/>
      <c r="W87" s="331"/>
      <c r="X87" s="331"/>
      <c r="Y87" s="331"/>
      <c r="BG87" s="1131"/>
    </row>
    <row r="88" spans="1:59" ht="15.75" customHeight="1">
      <c r="A88" s="1375" t="s">
        <v>785</v>
      </c>
      <c r="B88" s="1452" t="str" cm="1">
        <f t="array" ref="B88">IFERROR(_xlfn.IFS(N23=0,"",N23&gt;0,N23),"")</f>
        <v>p</v>
      </c>
      <c r="C88" s="1647"/>
      <c r="D88" s="1718"/>
      <c r="E88" s="1719"/>
      <c r="F88" s="1719"/>
      <c r="G88" s="1719"/>
      <c r="H88" s="1720"/>
      <c r="I88" s="1718"/>
      <c r="J88" s="1719"/>
      <c r="K88" s="1719"/>
      <c r="L88" s="1719"/>
      <c r="M88" s="1719"/>
      <c r="N88" s="1719"/>
      <c r="O88" s="1719"/>
      <c r="P88" s="1719"/>
      <c r="Q88" s="1720"/>
      <c r="R88" s="331"/>
      <c r="S88" s="331"/>
      <c r="U88" s="331"/>
      <c r="V88" s="331"/>
      <c r="W88" s="331"/>
      <c r="X88" s="331"/>
      <c r="Y88" s="331"/>
      <c r="BG88" s="1131"/>
    </row>
    <row r="89" spans="1:59" ht="15.75" customHeight="1">
      <c r="A89" s="1375" t="s">
        <v>791</v>
      </c>
      <c r="B89" s="1452" t="str" cm="1">
        <f t="array" ref="B89">IFERROR(_xlfn.IFS(N24=0,"",N24&gt;0,N24),"")</f>
        <v>x</v>
      </c>
      <c r="C89" s="1647"/>
      <c r="D89" s="1715"/>
      <c r="E89" s="1716"/>
      <c r="F89" s="1716"/>
      <c r="G89" s="1716"/>
      <c r="H89" s="1717"/>
      <c r="I89" s="1715"/>
      <c r="J89" s="1716"/>
      <c r="K89" s="1716"/>
      <c r="L89" s="1716"/>
      <c r="M89" s="1716"/>
      <c r="N89" s="1716"/>
      <c r="O89" s="1716"/>
      <c r="P89" s="1716"/>
      <c r="Q89" s="1717"/>
      <c r="R89" s="331"/>
      <c r="S89" s="331"/>
      <c r="U89" s="331"/>
      <c r="V89" s="331"/>
      <c r="W89" s="331"/>
      <c r="BG89" s="1131"/>
    </row>
    <row r="90" spans="1:59" ht="15.75" customHeight="1">
      <c r="A90" s="1375" t="s">
        <v>796</v>
      </c>
      <c r="B90" s="1452" t="str" cm="1">
        <f t="array" ref="B90">IFERROR(_xlfn.IFS(N25=0,"",N25&gt;0,N25),"")</f>
        <v>x</v>
      </c>
      <c r="C90" s="1647"/>
      <c r="D90" s="1718"/>
      <c r="E90" s="1719"/>
      <c r="F90" s="1719"/>
      <c r="G90" s="1719"/>
      <c r="H90" s="1720"/>
      <c r="I90" s="1718"/>
      <c r="J90" s="1719"/>
      <c r="K90" s="1719"/>
      <c r="L90" s="1719"/>
      <c r="M90" s="1719"/>
      <c r="N90" s="1719"/>
      <c r="O90" s="1719"/>
      <c r="P90" s="1719"/>
      <c r="Q90" s="1720"/>
      <c r="R90" s="331"/>
      <c r="S90" s="331"/>
      <c r="U90" s="331"/>
      <c r="V90" s="331"/>
      <c r="W90" s="331"/>
      <c r="BG90" s="1131"/>
    </row>
    <row r="91" spans="1:59" ht="15.75" customHeight="1">
      <c r="A91" s="1355" t="s">
        <v>646</v>
      </c>
      <c r="B91" s="1452" t="str" cm="1">
        <f t="array" ref="B91">IFERROR(_xlfn.IFS(Q5=0,"",Q5&gt;0,Q5),"")</f>
        <v>x</v>
      </c>
      <c r="C91" s="1647"/>
      <c r="D91" s="1715"/>
      <c r="E91" s="1716"/>
      <c r="F91" s="1716"/>
      <c r="G91" s="1716"/>
      <c r="H91" s="1717"/>
      <c r="I91" s="1715"/>
      <c r="J91" s="1716"/>
      <c r="K91" s="1716"/>
      <c r="L91" s="1716"/>
      <c r="M91" s="1716"/>
      <c r="N91" s="1716"/>
      <c r="O91" s="1716"/>
      <c r="P91" s="1716"/>
      <c r="Q91" s="1717"/>
      <c r="R91" s="331"/>
      <c r="S91" s="331"/>
      <c r="U91" s="331"/>
      <c r="V91" s="331"/>
      <c r="W91" s="331"/>
      <c r="BG91" s="1131"/>
    </row>
    <row r="92" spans="1:59" ht="15.75" customHeight="1">
      <c r="A92" s="1356" t="s">
        <v>655</v>
      </c>
      <c r="B92" s="1452" t="str" cm="1">
        <f t="array" ref="B92">IFERROR(_xlfn.IFS(Q6=0,"",Q6&gt;0,Q6),"")</f>
        <v>r</v>
      </c>
      <c r="C92" s="1647"/>
      <c r="D92" s="1718"/>
      <c r="E92" s="1719"/>
      <c r="F92" s="1719"/>
      <c r="G92" s="1719"/>
      <c r="H92" s="1720"/>
      <c r="I92" s="1718"/>
      <c r="J92" s="1719"/>
      <c r="K92" s="1719"/>
      <c r="L92" s="1719"/>
      <c r="M92" s="1719"/>
      <c r="N92" s="1719"/>
      <c r="O92" s="1719"/>
      <c r="P92" s="1719"/>
      <c r="Q92" s="1720"/>
      <c r="R92" s="331"/>
      <c r="S92" s="331"/>
      <c r="U92" s="331"/>
      <c r="V92" s="331"/>
      <c r="W92" s="331"/>
      <c r="BG92" s="1131"/>
    </row>
    <row r="93" spans="1:59" ht="15.75" customHeight="1">
      <c r="A93" s="1361" t="s">
        <v>667</v>
      </c>
      <c r="B93" s="1452" t="str" cm="1">
        <f t="array" ref="B93">IFERROR(_xlfn.IFS(Q7=0,"",Q7&gt;0,Q7),"")</f>
        <v>x</v>
      </c>
      <c r="C93" s="1647"/>
      <c r="E93" s="331"/>
      <c r="F93" s="331"/>
      <c r="G93" s="331"/>
      <c r="H93" s="331"/>
      <c r="I93" s="331"/>
      <c r="J93" s="331"/>
      <c r="K93" s="331"/>
      <c r="L93" s="331"/>
      <c r="M93" s="331"/>
      <c r="N93" s="331"/>
      <c r="O93" s="331"/>
      <c r="P93" s="331"/>
      <c r="Q93" s="331"/>
      <c r="R93" s="331"/>
      <c r="S93" s="331"/>
      <c r="U93" s="331"/>
      <c r="V93" s="331"/>
      <c r="W93" s="331"/>
      <c r="BG93" s="1131"/>
    </row>
    <row r="94" spans="1:59" ht="15.75" customHeight="1">
      <c r="A94" s="1357" t="s">
        <v>676</v>
      </c>
      <c r="B94" s="1452" t="str" cm="1">
        <f t="array" ref="B94">IFERROR(_xlfn.IFS(Q8=0,"",Q8&gt;0,Q8),"")</f>
        <v>p</v>
      </c>
      <c r="C94" s="1647"/>
      <c r="E94" s="331"/>
      <c r="F94" s="331"/>
      <c r="G94" s="331"/>
      <c r="H94" s="331"/>
      <c r="I94" s="331"/>
      <c r="J94" s="331"/>
      <c r="K94" s="331"/>
      <c r="L94" s="331"/>
      <c r="M94" s="331"/>
      <c r="N94" s="331"/>
      <c r="O94" s="331"/>
      <c r="P94" s="331"/>
      <c r="Q94" s="331"/>
      <c r="R94" s="331"/>
      <c r="S94" s="331"/>
      <c r="U94" s="331"/>
      <c r="V94" s="331"/>
      <c r="W94" s="331"/>
      <c r="BG94" s="1131"/>
    </row>
    <row r="95" spans="1:59" ht="15.75" customHeight="1">
      <c r="A95" s="1357" t="s">
        <v>685</v>
      </c>
      <c r="B95" s="1452" t="str" cm="1">
        <f t="array" ref="B95">IFERROR(_xlfn.IFS(Q9=0,"",Q9&gt;0,Q9),"")</f>
        <v>tp</v>
      </c>
      <c r="C95" s="1647"/>
      <c r="E95" s="331"/>
      <c r="F95" s="331"/>
      <c r="G95" s="331"/>
      <c r="H95" s="331"/>
      <c r="I95" s="331"/>
      <c r="J95" s="331"/>
      <c r="K95" s="331"/>
      <c r="L95" s="331"/>
      <c r="M95" s="331"/>
      <c r="N95" s="331"/>
      <c r="O95" s="331"/>
      <c r="P95" s="331"/>
      <c r="Q95" s="331"/>
      <c r="R95" s="331"/>
      <c r="S95" s="331"/>
      <c r="U95" s="331"/>
      <c r="V95" s="331"/>
      <c r="W95" s="331"/>
      <c r="BG95" s="1131"/>
    </row>
    <row r="96" spans="1:59" ht="15.75" customHeight="1">
      <c r="A96" s="1357" t="s">
        <v>694</v>
      </c>
      <c r="B96" s="1452" t="str" cm="1">
        <f t="array" ref="B96">IFERROR(_xlfn.IFS(Q10=0,"",Q10&gt;0,Q10),"")</f>
        <v>x</v>
      </c>
      <c r="C96" s="1647"/>
      <c r="E96" s="331"/>
      <c r="F96" s="331"/>
      <c r="G96" s="331"/>
      <c r="H96" s="331"/>
      <c r="I96" s="331"/>
      <c r="J96" s="331"/>
      <c r="K96" s="331"/>
      <c r="L96" s="331"/>
      <c r="M96" s="331"/>
      <c r="N96" s="331"/>
      <c r="O96" s="331"/>
      <c r="P96" s="331"/>
      <c r="Q96" s="331"/>
      <c r="R96" s="331"/>
      <c r="S96" s="331"/>
      <c r="U96" s="331"/>
      <c r="V96" s="331"/>
      <c r="W96" s="331"/>
      <c r="BG96" s="1131"/>
    </row>
    <row r="97" spans="1:59" ht="15.75" customHeight="1">
      <c r="A97" s="1357" t="s">
        <v>702</v>
      </c>
      <c r="B97" s="1452" t="str" cm="1">
        <f t="array" ref="B97">IFERROR(_xlfn.IFS(Q11=0,"",Q11&gt;0,Q11),"")</f>
        <v>rp</v>
      </c>
      <c r="C97" s="1647"/>
      <c r="E97" s="331"/>
      <c r="F97" s="331"/>
      <c r="G97" s="331"/>
      <c r="H97" s="331"/>
      <c r="I97" s="331"/>
      <c r="J97" s="331"/>
      <c r="K97" s="331"/>
      <c r="L97" s="331"/>
      <c r="M97" s="331"/>
      <c r="N97" s="331"/>
      <c r="O97" s="331"/>
      <c r="P97" s="331"/>
      <c r="Q97" s="331"/>
      <c r="R97" s="331"/>
      <c r="S97" s="331"/>
      <c r="U97" s="331"/>
      <c r="V97" s="331"/>
      <c r="W97" s="331"/>
      <c r="BG97" s="1131"/>
    </row>
    <row r="98" spans="1:59" ht="15.75" customHeight="1">
      <c r="A98" s="1357" t="s">
        <v>709</v>
      </c>
      <c r="B98" s="1452" t="str" cm="1">
        <f t="array" ref="B98">IFERROR(_xlfn.IFS(Q12=0,"",Q12&gt;0,Q12),"")</f>
        <v>i</v>
      </c>
      <c r="C98" s="1647"/>
      <c r="E98" s="331"/>
      <c r="F98" s="331"/>
      <c r="G98" s="331"/>
      <c r="H98" s="331"/>
      <c r="I98" s="331"/>
      <c r="J98" s="331"/>
      <c r="K98" s="331"/>
      <c r="L98" s="331"/>
      <c r="M98" s="331"/>
      <c r="N98" s="331"/>
      <c r="O98" s="331"/>
      <c r="P98" s="331"/>
      <c r="Q98" s="331"/>
      <c r="R98" s="331"/>
      <c r="S98" s="331"/>
      <c r="U98" s="331"/>
      <c r="V98" s="331"/>
      <c r="W98" s="331"/>
      <c r="BG98" s="1131"/>
    </row>
    <row r="99" spans="1:59" ht="15.75" customHeight="1">
      <c r="A99" s="1358" t="s">
        <v>336</v>
      </c>
      <c r="B99" s="1452" t="str" cm="1">
        <f t="array" ref="B99">IFERROR(_xlfn.IFS(Q13=0,"",Q13&gt;0,Q13),"")</f>
        <v>s</v>
      </c>
      <c r="C99"/>
      <c r="E99" s="331"/>
      <c r="F99" s="331"/>
      <c r="G99" s="331"/>
      <c r="H99" s="331"/>
      <c r="I99" s="331"/>
      <c r="J99" s="331"/>
      <c r="K99" s="331"/>
      <c r="L99" s="331"/>
      <c r="M99" s="331"/>
      <c r="N99" s="331"/>
      <c r="O99" s="331"/>
      <c r="P99" s="331"/>
      <c r="Q99" s="331"/>
      <c r="R99" s="331"/>
      <c r="S99" s="331"/>
      <c r="U99" s="331"/>
      <c r="V99" s="331"/>
      <c r="W99" s="331"/>
      <c r="BG99" s="1131"/>
    </row>
    <row r="100" spans="1:59" ht="15.75" customHeight="1">
      <c r="A100" s="1359" t="s">
        <v>725</v>
      </c>
      <c r="B100" s="1452" t="str" cm="1">
        <f t="array" ref="B100">IFERROR(_xlfn.IFS(Q14=0,"",Q14&gt;0,Q14),"")</f>
        <v>b</v>
      </c>
      <c r="C100"/>
      <c r="E100" s="331"/>
      <c r="F100" s="331"/>
      <c r="G100" s="331"/>
      <c r="H100" s="331"/>
      <c r="I100" s="331"/>
      <c r="J100" s="331"/>
      <c r="K100" s="331"/>
      <c r="L100" s="331"/>
      <c r="M100" s="331"/>
      <c r="N100" s="331"/>
      <c r="O100" s="331"/>
      <c r="P100" s="331"/>
      <c r="Q100" s="331"/>
      <c r="R100" s="331"/>
      <c r="S100" s="331"/>
      <c r="U100" s="331"/>
      <c r="V100" s="331"/>
      <c r="W100" s="331"/>
      <c r="BG100" s="1131"/>
    </row>
    <row r="101" spans="1:59" ht="15.75" customHeight="1">
      <c r="A101" s="1359" t="s">
        <v>735</v>
      </c>
      <c r="B101" s="1452" t="str" cm="1">
        <f t="array" ref="B101">IFERROR(_xlfn.IFS(Q15=0,"",Q15&gt;0,Q15),"")</f>
        <v>b</v>
      </c>
      <c r="C101"/>
      <c r="E101" s="331"/>
      <c r="F101" s="331"/>
      <c r="G101" s="331"/>
      <c r="H101" s="331"/>
      <c r="I101" s="331"/>
      <c r="J101" s="331"/>
      <c r="K101" s="331"/>
      <c r="L101" s="331"/>
      <c r="M101" s="331"/>
      <c r="N101" s="331"/>
      <c r="O101" s="331"/>
      <c r="P101" s="331"/>
      <c r="Q101" s="331"/>
      <c r="R101" s="331"/>
      <c r="S101" s="331"/>
      <c r="U101" s="331"/>
      <c r="V101" s="331"/>
      <c r="W101" s="331"/>
      <c r="BG101" s="1131"/>
    </row>
    <row r="102" spans="1:59" ht="15.75" customHeight="1">
      <c r="A102" s="1354" t="s">
        <v>742</v>
      </c>
      <c r="B102" s="1452" t="str" cm="1">
        <f t="array" ref="B102">IFERROR(_xlfn.IFS(Q16=0,"",Q16&gt;0,Q16),"")</f>
        <v>x</v>
      </c>
      <c r="C102"/>
      <c r="E102" s="331"/>
      <c r="F102" s="331"/>
      <c r="G102" s="331"/>
      <c r="H102" s="331"/>
      <c r="I102" s="331"/>
      <c r="J102" s="331"/>
      <c r="K102" s="331"/>
      <c r="L102" s="331"/>
      <c r="M102" s="331"/>
      <c r="N102" s="331"/>
      <c r="O102" s="331"/>
      <c r="P102" s="331"/>
      <c r="Q102" s="331"/>
      <c r="R102" s="331"/>
      <c r="S102" s="331"/>
      <c r="U102" s="331"/>
      <c r="V102" s="331"/>
      <c r="W102" s="331"/>
      <c r="BG102" s="1131"/>
    </row>
    <row r="103" spans="1:59" ht="15.75" customHeight="1">
      <c r="A103" s="1354" t="s">
        <v>749</v>
      </c>
      <c r="B103" s="1452" t="str" cm="1">
        <f t="array" ref="B103">IFERROR(_xlfn.IFS(Q17=0,"",Q17&gt;0,Q17),"")</f>
        <v>rpa</v>
      </c>
      <c r="C103"/>
      <c r="E103" s="331"/>
      <c r="F103" s="331"/>
      <c r="G103" s="331"/>
      <c r="H103" s="331"/>
      <c r="I103" s="331"/>
      <c r="J103" s="331"/>
      <c r="K103" s="331"/>
      <c r="L103" s="331"/>
      <c r="M103" s="331"/>
      <c r="N103" s="331"/>
      <c r="O103" s="331"/>
      <c r="P103" s="331"/>
      <c r="Q103" s="331"/>
      <c r="R103" s="331"/>
      <c r="S103" s="331"/>
      <c r="U103" s="331"/>
      <c r="V103" s="331"/>
      <c r="W103" s="331"/>
      <c r="BG103" s="1131"/>
    </row>
    <row r="104" spans="1:59" ht="15.75" customHeight="1">
      <c r="A104" s="1354" t="s">
        <v>756</v>
      </c>
      <c r="B104" s="1452" t="str" cm="1">
        <f t="array" ref="B104">IFERROR(_xlfn.IFS(Q18=0,"",Q18&gt;0,Q18),"")</f>
        <v>x</v>
      </c>
      <c r="C104"/>
      <c r="E104" s="331"/>
      <c r="F104" s="331"/>
      <c r="G104" s="331"/>
      <c r="H104" s="331"/>
      <c r="I104" s="331"/>
      <c r="J104" s="331"/>
      <c r="K104" s="331"/>
      <c r="L104" s="331"/>
      <c r="M104" s="331"/>
      <c r="N104" s="331"/>
      <c r="O104" s="331"/>
      <c r="P104" s="331"/>
      <c r="Q104" s="331"/>
      <c r="R104" s="331"/>
      <c r="S104" s="331"/>
      <c r="U104" s="331"/>
      <c r="V104" s="331"/>
      <c r="W104" s="331"/>
      <c r="BG104" s="1131"/>
    </row>
    <row r="105" spans="1:59" ht="15.75" customHeight="1">
      <c r="A105" s="1354" t="s">
        <v>762</v>
      </c>
      <c r="B105" s="1452" t="str" cm="1">
        <f t="array" ref="B105">IFERROR(_xlfn.IFS(Q19=0,"",Q19&gt;0,Q19),"")</f>
        <v>ab</v>
      </c>
      <c r="E105" s="331"/>
      <c r="F105" s="331"/>
      <c r="G105" s="331"/>
      <c r="H105" s="331"/>
      <c r="I105" s="331"/>
      <c r="J105" s="331"/>
      <c r="K105" s="331"/>
      <c r="L105" s="331"/>
      <c r="M105" s="331"/>
      <c r="N105" s="331"/>
      <c r="O105" s="331"/>
      <c r="P105" s="331"/>
      <c r="Q105" s="331"/>
      <c r="R105" s="331"/>
      <c r="S105" s="331"/>
      <c r="U105" s="331"/>
      <c r="V105" s="331"/>
      <c r="W105" s="331"/>
      <c r="BG105" s="1131"/>
    </row>
    <row r="106" spans="1:59" ht="15.75" customHeight="1">
      <c r="A106" s="1354" t="s">
        <v>769</v>
      </c>
      <c r="B106" s="1452" t="str" cm="1">
        <f t="array" ref="B106">IFERROR(_xlfn.IFS(Q20=0,"",Q20&gt;0,Q20),"")</f>
        <v>x</v>
      </c>
      <c r="E106" s="331"/>
      <c r="F106" s="331"/>
      <c r="G106" s="331"/>
      <c r="H106" s="331"/>
      <c r="I106" s="331"/>
      <c r="J106" s="331"/>
      <c r="K106" s="331"/>
      <c r="L106" s="331"/>
      <c r="M106" s="331"/>
      <c r="N106" s="331"/>
      <c r="O106" s="331"/>
      <c r="P106" s="331"/>
      <c r="Q106" s="331"/>
      <c r="R106" s="331"/>
      <c r="S106" s="331"/>
      <c r="U106" s="331"/>
      <c r="V106" s="331"/>
      <c r="W106" s="331"/>
      <c r="BG106" s="1131"/>
    </row>
    <row r="107" spans="1:59" ht="15.75" customHeight="1">
      <c r="A107" s="1354" t="s">
        <v>775</v>
      </c>
      <c r="B107" s="1452" t="str" cm="1">
        <f t="array" ref="B107">IFERROR(_xlfn.IFS(Q21=0,"",Q21&gt;0,Q21),"")</f>
        <v>p</v>
      </c>
      <c r="E107" s="331"/>
      <c r="F107" s="331"/>
      <c r="G107" s="331"/>
      <c r="H107" s="331"/>
      <c r="I107" s="331"/>
      <c r="J107" s="331"/>
      <c r="K107" s="331"/>
      <c r="L107" s="331"/>
      <c r="M107" s="331"/>
      <c r="N107" s="331"/>
      <c r="O107" s="331"/>
      <c r="P107" s="331"/>
      <c r="Q107" s="331"/>
      <c r="R107" s="331"/>
      <c r="S107" s="331"/>
      <c r="U107" s="331"/>
      <c r="V107" s="331"/>
      <c r="W107" s="331"/>
      <c r="BG107" s="1131"/>
    </row>
    <row r="108" spans="1:59" ht="15.75" customHeight="1">
      <c r="A108" s="1354" t="s">
        <v>780</v>
      </c>
      <c r="B108" s="1452" t="str" cm="1">
        <f t="array" ref="B108">IFERROR(_xlfn.IFS(Q22=0,"",Q22&gt;0,Q22),"")</f>
        <v>x</v>
      </c>
      <c r="E108" s="331"/>
      <c r="F108" s="331"/>
      <c r="G108" s="331"/>
      <c r="H108" s="331"/>
      <c r="I108" s="331"/>
      <c r="J108" s="331"/>
      <c r="K108" s="331"/>
      <c r="L108" s="331"/>
      <c r="M108" s="331"/>
      <c r="N108" s="331"/>
      <c r="O108" s="331"/>
      <c r="P108" s="331"/>
      <c r="Q108" s="331"/>
      <c r="R108" s="331"/>
      <c r="S108" s="331"/>
      <c r="U108" s="331"/>
      <c r="V108" s="331"/>
      <c r="W108" s="331"/>
      <c r="BG108" s="1131"/>
    </row>
    <row r="109" spans="1:59" ht="15.75" customHeight="1">
      <c r="A109" s="1354" t="s">
        <v>786</v>
      </c>
      <c r="B109" s="1452" t="str" cm="1">
        <f t="array" ref="B109">IFERROR(_xlfn.IFS(Q23=0,"",Q23&gt;0,Q23),"")</f>
        <v>x</v>
      </c>
      <c r="E109" s="331"/>
      <c r="F109" s="331"/>
      <c r="G109" s="331"/>
      <c r="H109" s="331"/>
      <c r="I109" s="331"/>
      <c r="J109" s="331"/>
      <c r="K109" s="331"/>
      <c r="L109" s="331"/>
      <c r="M109" s="331"/>
      <c r="N109" s="331"/>
      <c r="O109" s="331"/>
      <c r="P109" s="331"/>
      <c r="Q109" s="331"/>
      <c r="R109" s="331"/>
      <c r="S109" s="331"/>
      <c r="U109" s="331"/>
      <c r="V109" s="331"/>
      <c r="W109" s="331"/>
      <c r="BG109" s="1131"/>
    </row>
    <row r="110" spans="1:59" ht="15.75" customHeight="1">
      <c r="A110" s="1354" t="s">
        <v>792</v>
      </c>
      <c r="B110" s="1452" t="str" cm="1">
        <f t="array" ref="B110">IFERROR(_xlfn.IFS(Q24=0,"",Q24&gt;0,Q24),"")</f>
        <v>x</v>
      </c>
      <c r="E110" s="331"/>
      <c r="F110" s="331"/>
      <c r="G110" s="331"/>
      <c r="H110" s="331"/>
      <c r="I110" s="331"/>
      <c r="J110" s="331"/>
      <c r="K110" s="331"/>
      <c r="L110" s="331"/>
      <c r="M110" s="331"/>
      <c r="N110" s="331"/>
      <c r="O110" s="331"/>
      <c r="P110" s="331"/>
      <c r="Q110" s="331"/>
      <c r="R110" s="331"/>
      <c r="S110" s="331"/>
      <c r="U110" s="331"/>
      <c r="V110" s="331"/>
      <c r="W110" s="331"/>
      <c r="BG110" s="1131"/>
    </row>
    <row r="111" spans="1:59" ht="15.75" customHeight="1">
      <c r="A111" s="1354" t="s">
        <v>734</v>
      </c>
      <c r="B111" s="1452" t="str" cm="1">
        <f t="array" ref="B111">IFERROR(_xlfn.IFS(Q25=0,"",Q25&gt;0,Q25),"")</f>
        <v>x</v>
      </c>
      <c r="E111" s="331"/>
      <c r="F111" s="331"/>
      <c r="G111" s="331"/>
      <c r="H111" s="331"/>
      <c r="I111" s="331"/>
      <c r="J111" s="331"/>
      <c r="K111" s="331"/>
      <c r="L111" s="331"/>
      <c r="M111" s="331"/>
      <c r="N111" s="331"/>
      <c r="O111" s="331"/>
      <c r="P111" s="331"/>
      <c r="Q111" s="331"/>
      <c r="R111" s="331"/>
      <c r="S111" s="331"/>
      <c r="U111" s="331"/>
      <c r="V111" s="331"/>
      <c r="W111" s="331"/>
      <c r="BG111" s="1131"/>
    </row>
    <row r="112" spans="1:59" ht="15.75" customHeight="1">
      <c r="A112" s="1079" t="s">
        <v>647</v>
      </c>
      <c r="B112" s="1452" t="str" cm="1">
        <f t="array" ref="B112">IFERROR(_xlfn.IFS(S5=0,"",S5&gt;0,S5),"")</f>
        <v>x</v>
      </c>
      <c r="E112" s="331"/>
      <c r="F112" s="331"/>
      <c r="G112" s="331"/>
      <c r="H112" s="331"/>
      <c r="I112" s="331"/>
      <c r="J112" s="331"/>
      <c r="K112" s="331"/>
      <c r="L112" s="331"/>
      <c r="M112" s="331"/>
      <c r="N112" s="331"/>
      <c r="O112" s="331"/>
      <c r="P112" s="331"/>
      <c r="Q112" s="331"/>
      <c r="R112" s="331"/>
      <c r="S112" s="331"/>
      <c r="U112" s="331"/>
      <c r="V112" s="331"/>
      <c r="W112" s="331"/>
      <c r="BG112" s="1131"/>
    </row>
    <row r="113" spans="1:59" ht="15.75" customHeight="1">
      <c r="A113" s="1079" t="s">
        <v>657</v>
      </c>
      <c r="B113" s="1452" t="str" cm="1">
        <f t="array" ref="B113">IFERROR(_xlfn.IFS(S6=0,"",S6&gt;0,S6),"")</f>
        <v>x</v>
      </c>
      <c r="E113" s="331"/>
      <c r="F113" s="331"/>
      <c r="G113" s="331"/>
      <c r="H113" s="331"/>
      <c r="I113" s="331"/>
      <c r="J113" s="331"/>
      <c r="K113" s="331"/>
      <c r="L113" s="331"/>
      <c r="M113" s="331"/>
      <c r="N113" s="331"/>
      <c r="O113" s="331"/>
      <c r="P113" s="331"/>
      <c r="Q113" s="331"/>
      <c r="R113" s="331"/>
      <c r="S113" s="331"/>
      <c r="U113" s="331"/>
      <c r="V113" s="331"/>
      <c r="W113" s="331"/>
      <c r="BG113" s="1131"/>
    </row>
    <row r="114" spans="1:59" ht="15.75" customHeight="1">
      <c r="A114" s="1079" t="s">
        <v>668</v>
      </c>
      <c r="B114" s="1452" t="str" cm="1">
        <f t="array" ref="B114">IFERROR(_xlfn.IFS(S7=0,"",S7&gt;0,S7),"")</f>
        <v>rt</v>
      </c>
      <c r="E114" s="331"/>
      <c r="F114" s="331"/>
      <c r="G114" s="331"/>
      <c r="H114" s="331"/>
      <c r="I114" s="331"/>
      <c r="J114" s="331"/>
      <c r="K114" s="331"/>
      <c r="L114" s="331"/>
      <c r="M114" s="331"/>
      <c r="N114" s="331"/>
      <c r="O114" s="331"/>
      <c r="P114" s="331"/>
      <c r="Q114" s="331"/>
      <c r="R114" s="331"/>
      <c r="S114" s="331"/>
      <c r="U114" s="331"/>
      <c r="V114" s="331"/>
      <c r="W114" s="331"/>
      <c r="BG114" s="1131"/>
    </row>
    <row r="115" spans="1:59" ht="15.75" customHeight="1">
      <c r="A115" s="1079" t="s">
        <v>678</v>
      </c>
      <c r="B115" s="1452" t="str" cm="1">
        <f t="array" ref="B115">IFERROR(_xlfn.IFS(S8=0,"",S8&gt;0,S8),"")</f>
        <v>x</v>
      </c>
      <c r="E115" s="331"/>
      <c r="F115" s="331"/>
      <c r="G115" s="331"/>
      <c r="H115" s="331"/>
      <c r="I115" s="331"/>
      <c r="J115" s="331"/>
      <c r="K115" s="331"/>
      <c r="L115" s="331"/>
      <c r="M115" s="331"/>
      <c r="N115" s="331"/>
      <c r="O115" s="331"/>
      <c r="P115" s="331"/>
      <c r="Q115" s="331"/>
      <c r="R115" s="331"/>
      <c r="S115" s="331"/>
      <c r="U115" s="331"/>
      <c r="V115" s="331"/>
      <c r="W115" s="331"/>
      <c r="BG115" s="1131"/>
    </row>
    <row r="116" spans="1:59" ht="15.75" customHeight="1">
      <c r="A116" s="1079" t="s">
        <v>687</v>
      </c>
      <c r="B116" s="1452" t="str" cm="1">
        <f t="array" ref="B116">IFERROR(_xlfn.IFS(S9=0,"",S9&gt;0,S9),"")</f>
        <v>x</v>
      </c>
      <c r="E116" s="331"/>
      <c r="F116" s="331"/>
      <c r="G116" s="331"/>
      <c r="H116" s="331"/>
      <c r="I116" s="331"/>
      <c r="J116" s="331"/>
      <c r="K116" s="331"/>
      <c r="L116" s="331"/>
      <c r="M116" s="331"/>
      <c r="N116" s="331"/>
      <c r="O116" s="331"/>
      <c r="P116" s="331"/>
      <c r="Q116" s="331"/>
      <c r="R116" s="331"/>
      <c r="S116" s="331"/>
      <c r="U116" s="331"/>
      <c r="V116" s="331"/>
      <c r="W116" s="331"/>
      <c r="BG116" s="1131"/>
    </row>
    <row r="117" spans="1:59" ht="15.75" customHeight="1">
      <c r="A117" s="1079" t="s">
        <v>695</v>
      </c>
      <c r="B117" s="1452" t="str" cm="1">
        <f t="array" ref="B117">IFERROR(_xlfn.IFS(S10=0,"",S10&gt;0,S10),"")</f>
        <v>x</v>
      </c>
      <c r="E117" s="331"/>
      <c r="F117" s="331"/>
      <c r="G117" s="331"/>
      <c r="H117" s="331"/>
      <c r="I117" s="331"/>
      <c r="J117" s="331"/>
      <c r="K117" s="331"/>
      <c r="L117" s="331"/>
      <c r="M117" s="331"/>
      <c r="N117" s="331"/>
      <c r="O117" s="331"/>
      <c r="P117" s="331"/>
      <c r="Q117" s="331"/>
      <c r="R117" s="331"/>
      <c r="S117" s="331"/>
      <c r="U117" s="331"/>
      <c r="V117" s="331"/>
      <c r="W117" s="331"/>
      <c r="BG117" s="1131"/>
    </row>
    <row r="118" spans="1:59" ht="15.75" customHeight="1">
      <c r="A118" s="1079" t="s">
        <v>703</v>
      </c>
      <c r="B118" s="1452" t="str" cm="1">
        <f t="array" ref="B118">IFERROR(_xlfn.IFS(S11=0,"",S11&gt;0,S11),"")</f>
        <v>rt</v>
      </c>
      <c r="E118" s="331"/>
      <c r="F118" s="331"/>
      <c r="G118" s="331"/>
      <c r="H118" s="331"/>
      <c r="I118" s="331"/>
      <c r="J118" s="331"/>
      <c r="K118" s="331"/>
      <c r="L118" s="331"/>
      <c r="M118" s="331"/>
      <c r="N118" s="331"/>
      <c r="O118" s="331"/>
      <c r="P118" s="331"/>
      <c r="Q118" s="331"/>
      <c r="R118" s="331"/>
      <c r="S118" s="331"/>
      <c r="U118" s="331"/>
      <c r="V118" s="331"/>
      <c r="W118" s="331"/>
      <c r="BG118" s="1131"/>
    </row>
    <row r="119" spans="1:59" ht="15.75" customHeight="1">
      <c r="A119" s="1079" t="s">
        <v>711</v>
      </c>
      <c r="B119" s="1452" t="str" cm="1">
        <f t="array" ref="B119">IFERROR(_xlfn.IFS(S12=0,"",S12&gt;0,S12),"")</f>
        <v>x</v>
      </c>
      <c r="E119" s="331"/>
      <c r="F119" s="331"/>
      <c r="G119" s="331"/>
      <c r="H119" s="331"/>
      <c r="I119" s="331"/>
      <c r="J119" s="331"/>
      <c r="K119" s="331"/>
      <c r="L119" s="331"/>
      <c r="M119" s="331"/>
      <c r="N119" s="331"/>
      <c r="O119" s="331"/>
      <c r="P119" s="331"/>
      <c r="Q119" s="331"/>
      <c r="R119" s="331"/>
      <c r="S119" s="331"/>
      <c r="U119" s="331"/>
      <c r="V119" s="331"/>
      <c r="W119" s="331"/>
      <c r="BG119" s="1131"/>
    </row>
    <row r="120" spans="1:59" ht="15.75" customHeight="1">
      <c r="A120" s="1079" t="s">
        <v>719</v>
      </c>
      <c r="B120" s="1452" t="str" cm="1">
        <f t="array" ref="B120">IFERROR(_xlfn.IFS(S13=0,"",S13&gt;0,S13),"")</f>
        <v>x</v>
      </c>
      <c r="E120" s="331"/>
      <c r="F120" s="331"/>
      <c r="G120" s="331"/>
      <c r="H120" s="331"/>
      <c r="I120" s="331"/>
      <c r="J120" s="331"/>
      <c r="K120" s="331"/>
      <c r="L120" s="331"/>
      <c r="M120" s="331"/>
      <c r="N120" s="331"/>
      <c r="O120" s="331"/>
      <c r="P120" s="331"/>
      <c r="Q120" s="331"/>
      <c r="R120" s="331"/>
      <c r="S120" s="331"/>
      <c r="U120" s="331"/>
      <c r="V120" s="331"/>
      <c r="W120" s="331"/>
      <c r="BG120" s="1131"/>
    </row>
    <row r="121" spans="1:59" ht="15.75" customHeight="1">
      <c r="A121" s="1079" t="s">
        <v>727</v>
      </c>
      <c r="B121" s="1452" t="str" cm="1">
        <f t="array" ref="B121">IFERROR(_xlfn.IFS(S14=0,"",S14&gt;0,S14),"")</f>
        <v>x</v>
      </c>
      <c r="E121" s="331"/>
      <c r="F121" s="331"/>
      <c r="G121" s="331"/>
      <c r="H121" s="331"/>
      <c r="I121" s="331"/>
      <c r="J121" s="331"/>
      <c r="K121" s="331"/>
      <c r="L121" s="331"/>
      <c r="M121" s="331"/>
      <c r="N121" s="331"/>
      <c r="O121" s="331"/>
      <c r="P121" s="331"/>
      <c r="Q121" s="331"/>
      <c r="R121" s="331"/>
      <c r="S121" s="331"/>
      <c r="U121" s="331"/>
      <c r="V121" s="331"/>
      <c r="W121" s="331"/>
      <c r="BG121" s="1131"/>
    </row>
    <row r="122" spans="1:59" ht="15.75" customHeight="1">
      <c r="A122" s="1079"/>
      <c r="B122" s="1452" t="str" cm="1">
        <f t="array" ref="B122">IFERROR(_xlfn.IFS(S15=0,"",S15&gt;0,S15),"")</f>
        <v/>
      </c>
      <c r="E122" s="331"/>
      <c r="F122" s="331"/>
      <c r="G122" s="331"/>
      <c r="H122" s="331"/>
      <c r="I122" s="331"/>
      <c r="J122" s="331"/>
      <c r="K122" s="331"/>
      <c r="L122" s="331"/>
      <c r="M122" s="331"/>
      <c r="N122" s="331"/>
      <c r="O122" s="331"/>
      <c r="P122" s="331"/>
      <c r="Q122" s="331"/>
      <c r="R122" s="331"/>
      <c r="S122" s="331"/>
      <c r="U122" s="331"/>
      <c r="V122" s="331"/>
      <c r="W122" s="331"/>
      <c r="BG122" s="1131"/>
    </row>
    <row r="123" spans="1:59" ht="15.75" customHeight="1">
      <c r="A123" s="333" t="str" cm="1">
        <f t="array" ref="A123">IFERROR(_xlfn.IFS(#REF!=0,"",#REF!&gt;0,#REF!),"")</f>
        <v/>
      </c>
      <c r="B123" s="355"/>
      <c r="E123" s="331"/>
      <c r="F123" s="331"/>
      <c r="G123" s="331"/>
      <c r="H123" s="331"/>
      <c r="I123" s="331"/>
      <c r="J123" s="331"/>
      <c r="K123" s="331"/>
      <c r="L123" s="331"/>
      <c r="M123" s="331"/>
      <c r="N123" s="331"/>
      <c r="O123" s="331"/>
      <c r="P123" s="331"/>
      <c r="Q123" s="331"/>
      <c r="R123" s="331"/>
      <c r="S123" s="331"/>
      <c r="U123" s="331"/>
      <c r="V123" s="331"/>
      <c r="W123" s="331"/>
      <c r="BG123" s="1131"/>
    </row>
    <row r="124" spans="1:59" ht="15.75" customHeight="1">
      <c r="A124" s="333" t="str" cm="1">
        <f t="array" ref="A124">IFERROR(_xlfn.IFS(#REF!=0,"",#REF!&gt;0,#REF!),"")</f>
        <v/>
      </c>
      <c r="B124" s="355"/>
      <c r="E124" s="331"/>
      <c r="F124" s="331"/>
      <c r="G124" s="331"/>
      <c r="H124" s="331"/>
      <c r="I124" s="331"/>
      <c r="J124" s="331"/>
      <c r="K124" s="331"/>
      <c r="L124" s="331"/>
      <c r="M124" s="331"/>
      <c r="N124" s="331"/>
      <c r="O124" s="331"/>
      <c r="P124" s="331"/>
      <c r="Q124" s="331"/>
      <c r="R124" s="331"/>
      <c r="S124" s="331"/>
      <c r="U124" s="331"/>
      <c r="V124" s="331"/>
      <c r="W124" s="331"/>
      <c r="BG124" s="1131"/>
    </row>
    <row r="125" spans="1:59" ht="15.75" customHeight="1">
      <c r="A125" s="333" t="str" cm="1">
        <f t="array" ref="A125">IFERROR(_xlfn.IFS(#REF!=0,"",#REF!&gt;0,#REF!),"")</f>
        <v/>
      </c>
      <c r="B125" s="355"/>
      <c r="E125" s="331"/>
      <c r="F125" s="331"/>
      <c r="G125" s="331"/>
      <c r="H125" s="331"/>
      <c r="I125" s="331"/>
      <c r="J125" s="331"/>
      <c r="K125" s="331"/>
      <c r="L125" s="331"/>
      <c r="M125" s="331"/>
      <c r="N125" s="331"/>
      <c r="O125" s="331"/>
      <c r="P125" s="331"/>
      <c r="Q125" s="331"/>
      <c r="R125" s="331"/>
      <c r="S125" s="331"/>
      <c r="U125" s="331"/>
      <c r="V125" s="331"/>
      <c r="W125" s="331"/>
      <c r="BG125" s="1131"/>
    </row>
    <row r="126" spans="1:59" ht="15.75" customHeight="1">
      <c r="A126" s="333" t="str" cm="1">
        <f t="array" ref="A126">IFERROR(_xlfn.IFS(#REF!=0,"",#REF!&gt;0,#REF!),"")</f>
        <v/>
      </c>
      <c r="B126" s="355"/>
      <c r="E126" s="331"/>
      <c r="F126" s="331"/>
      <c r="G126" s="331"/>
      <c r="H126" s="331"/>
      <c r="I126" s="331"/>
      <c r="J126" s="331"/>
      <c r="K126" s="331"/>
      <c r="L126" s="331"/>
      <c r="M126" s="331"/>
      <c r="N126" s="331"/>
      <c r="O126" s="331"/>
      <c r="P126" s="331"/>
      <c r="Q126" s="331"/>
      <c r="R126" s="331"/>
      <c r="S126" s="331"/>
      <c r="U126" s="331"/>
      <c r="V126" s="331"/>
      <c r="W126" s="331"/>
      <c r="BG126" s="1131"/>
    </row>
    <row r="127" spans="1:59" ht="15.75" customHeight="1">
      <c r="A127" s="333" t="str" cm="1">
        <f t="array" ref="A127">IFERROR(_xlfn.IFS(#REF!=0,"",#REF!&gt;0,#REF!),"")</f>
        <v/>
      </c>
      <c r="B127" s="355"/>
      <c r="E127" s="331"/>
      <c r="F127" s="331"/>
      <c r="G127" s="331"/>
      <c r="H127" s="331"/>
      <c r="I127" s="331"/>
      <c r="J127" s="331"/>
      <c r="K127" s="331"/>
      <c r="L127" s="331"/>
      <c r="M127" s="331"/>
      <c r="N127" s="331"/>
      <c r="O127" s="331"/>
      <c r="P127" s="331"/>
      <c r="Q127" s="331"/>
      <c r="R127" s="331"/>
      <c r="S127" s="331"/>
      <c r="U127" s="331"/>
      <c r="V127" s="331"/>
      <c r="W127" s="331"/>
      <c r="BG127" s="1131"/>
    </row>
    <row r="128" spans="1:59" ht="15.75" customHeight="1">
      <c r="A128" s="333" t="str" cm="1">
        <f t="array" ref="A128">IFERROR(_xlfn.IFS(#REF!=0,"",#REF!&gt;0,#REF!),"")</f>
        <v/>
      </c>
      <c r="B128" s="355"/>
      <c r="E128" s="331"/>
      <c r="F128" s="331"/>
      <c r="G128" s="331"/>
      <c r="H128" s="331"/>
      <c r="I128" s="331"/>
      <c r="J128" s="331"/>
      <c r="K128" s="331"/>
      <c r="L128" s="331"/>
      <c r="M128" s="331"/>
      <c r="N128" s="331"/>
      <c r="O128" s="331"/>
      <c r="P128" s="331"/>
      <c r="Q128" s="331"/>
      <c r="R128" s="331"/>
      <c r="S128" s="331"/>
      <c r="U128" s="331"/>
      <c r="V128" s="331"/>
      <c r="W128" s="331"/>
      <c r="BG128" s="1131"/>
    </row>
    <row r="129" spans="1:59" ht="15.75" customHeight="1">
      <c r="A129" s="333" t="str" cm="1">
        <f t="array" ref="A129">IFERROR(_xlfn.IFS(#REF!=0,"",#REF!&gt;0,#REF!),"")</f>
        <v/>
      </c>
      <c r="B129" s="355"/>
      <c r="E129" s="331"/>
      <c r="F129" s="331"/>
      <c r="G129" s="331"/>
      <c r="H129" s="331"/>
      <c r="I129" s="331"/>
      <c r="J129" s="331"/>
      <c r="K129" s="331"/>
      <c r="L129" s="331"/>
      <c r="M129" s="331"/>
      <c r="N129" s="331"/>
      <c r="O129" s="331"/>
      <c r="P129" s="331"/>
      <c r="Q129" s="331"/>
      <c r="R129" s="331"/>
      <c r="S129" s="331"/>
      <c r="U129" s="331"/>
      <c r="V129" s="331"/>
      <c r="W129" s="331"/>
      <c r="BG129" s="1131"/>
    </row>
    <row r="130" spans="1:59" ht="15.75" customHeight="1">
      <c r="A130" s="333" t="str" cm="1">
        <f t="array" ref="A130">IFERROR(_xlfn.IFS(#REF!=0,"",#REF!&gt;0,#REF!),"")</f>
        <v/>
      </c>
      <c r="B130" s="355"/>
      <c r="E130" s="331"/>
      <c r="F130" s="331"/>
      <c r="G130" s="331"/>
      <c r="H130" s="331"/>
      <c r="I130" s="331"/>
      <c r="J130" s="331"/>
      <c r="K130" s="331"/>
      <c r="L130" s="331"/>
      <c r="M130" s="331"/>
      <c r="N130" s="331"/>
      <c r="O130" s="331"/>
      <c r="P130" s="331"/>
      <c r="Q130" s="331"/>
      <c r="R130" s="331"/>
      <c r="S130" s="331"/>
      <c r="U130" s="331"/>
      <c r="V130" s="331"/>
      <c r="W130" s="331"/>
      <c r="BG130" s="1131"/>
    </row>
    <row r="131" spans="1:59" ht="15.75" customHeight="1">
      <c r="A131" s="333" t="str" cm="1">
        <f t="array" ref="A131">IFERROR(_xlfn.IFS(#REF!=0,"",#REF!&gt;0,#REF!),"")</f>
        <v/>
      </c>
      <c r="B131" s="355"/>
      <c r="E131" s="331"/>
      <c r="F131" s="331"/>
      <c r="G131" s="331"/>
      <c r="H131" s="331"/>
      <c r="I131" s="331"/>
      <c r="J131" s="331"/>
      <c r="K131" s="331"/>
      <c r="L131" s="331"/>
      <c r="M131" s="331"/>
      <c r="N131" s="331"/>
      <c r="O131" s="331"/>
      <c r="P131" s="331"/>
      <c r="Q131" s="331"/>
      <c r="R131" s="331"/>
      <c r="S131" s="331"/>
      <c r="U131" s="331"/>
      <c r="V131" s="331"/>
      <c r="W131" s="331"/>
      <c r="BG131" s="1131"/>
    </row>
    <row r="132" spans="1:59" ht="15.75" customHeight="1">
      <c r="A132" s="333" t="str" cm="1">
        <f t="array" ref="A132">IFERROR(_xlfn.IFS(#REF!=0,"",#REF!&gt;0,#REF!),"")</f>
        <v/>
      </c>
      <c r="B132" s="355"/>
      <c r="E132" s="331"/>
      <c r="F132" s="331"/>
      <c r="G132" s="331"/>
      <c r="H132" s="331"/>
      <c r="I132" s="331"/>
      <c r="J132" s="331"/>
      <c r="K132" s="331"/>
      <c r="L132" s="331"/>
      <c r="M132" s="331"/>
      <c r="N132" s="331"/>
      <c r="O132" s="331"/>
      <c r="P132" s="331"/>
      <c r="Q132" s="331"/>
      <c r="R132" s="331"/>
      <c r="S132" s="331"/>
      <c r="U132" s="331"/>
      <c r="V132" s="331"/>
      <c r="W132" s="331"/>
      <c r="BG132" s="1131"/>
    </row>
    <row r="133" spans="1:59" ht="15.75" customHeight="1">
      <c r="A133" s="333" t="str" cm="1">
        <f t="array" ref="A133">IFERROR(_xlfn.IFS(#REF!=0,"",#REF!&gt;0,#REF!),"")</f>
        <v/>
      </c>
      <c r="B133" s="355"/>
      <c r="E133" s="331"/>
      <c r="F133" s="331"/>
      <c r="G133" s="331"/>
      <c r="H133" s="331"/>
      <c r="I133" s="331"/>
      <c r="J133" s="331"/>
      <c r="K133" s="331"/>
      <c r="L133" s="331"/>
      <c r="M133" s="331"/>
      <c r="N133" s="331"/>
      <c r="O133" s="331"/>
      <c r="P133" s="331"/>
      <c r="Q133" s="331"/>
      <c r="R133" s="331"/>
      <c r="S133" s="331"/>
      <c r="U133" s="331"/>
      <c r="V133" s="331"/>
      <c r="W133" s="331"/>
      <c r="BG133" s="1131"/>
    </row>
    <row r="134" spans="1:59" ht="15.75" customHeight="1">
      <c r="A134" s="333" t="str" cm="1">
        <f t="array" ref="A134">IFERROR(_xlfn.IFS(#REF!=0,"",#REF!&gt;0,#REF!),"")</f>
        <v/>
      </c>
      <c r="B134" s="355"/>
      <c r="E134" s="331"/>
      <c r="F134" s="331"/>
      <c r="G134" s="331"/>
      <c r="H134" s="331"/>
      <c r="I134" s="331"/>
      <c r="J134" s="331"/>
      <c r="K134" s="331"/>
      <c r="L134" s="331"/>
      <c r="M134" s="331"/>
      <c r="N134" s="331"/>
      <c r="O134" s="331"/>
      <c r="P134" s="331"/>
      <c r="Q134" s="331"/>
      <c r="R134" s="331"/>
      <c r="S134" s="331"/>
      <c r="U134" s="331"/>
      <c r="V134" s="331"/>
      <c r="W134" s="331"/>
      <c r="BG134" s="1131"/>
    </row>
    <row r="135" spans="1:59" ht="15.75" customHeight="1">
      <c r="A135" s="333" t="str" cm="1">
        <f t="array" ref="A135">IFERROR(_xlfn.IFS(#REF!=0,"",#REF!&gt;0,#REF!),"")</f>
        <v/>
      </c>
      <c r="B135" s="355"/>
      <c r="E135" s="331"/>
      <c r="F135" s="331"/>
      <c r="G135" s="331"/>
      <c r="H135" s="331"/>
      <c r="I135" s="331"/>
      <c r="J135" s="331"/>
      <c r="K135" s="331"/>
      <c r="L135" s="331"/>
      <c r="M135" s="331"/>
      <c r="N135" s="331"/>
      <c r="O135" s="331"/>
      <c r="P135" s="331"/>
      <c r="Q135" s="331"/>
      <c r="R135" s="331"/>
      <c r="S135" s="331"/>
      <c r="U135" s="331"/>
      <c r="V135" s="331"/>
      <c r="W135" s="331"/>
      <c r="BG135" s="1131"/>
    </row>
    <row r="136" spans="1:59" ht="15.75" customHeight="1">
      <c r="A136" s="333" t="str" cm="1">
        <f t="array" ref="A136">IFERROR(_xlfn.IFS(#REF!=0,"",#REF!&gt;0,#REF!),"")</f>
        <v/>
      </c>
      <c r="B136" s="355"/>
      <c r="E136" s="331"/>
      <c r="F136" s="331"/>
      <c r="G136" s="331"/>
      <c r="H136" s="331"/>
      <c r="I136" s="331"/>
      <c r="J136" s="331"/>
      <c r="K136" s="331"/>
      <c r="L136" s="331"/>
      <c r="M136" s="331"/>
      <c r="N136" s="331"/>
      <c r="O136" s="331"/>
      <c r="P136" s="331"/>
      <c r="Q136" s="331"/>
      <c r="R136" s="331"/>
      <c r="S136" s="331"/>
      <c r="U136" s="331"/>
      <c r="V136" s="331"/>
      <c r="W136" s="331"/>
      <c r="BG136" s="1131"/>
    </row>
    <row r="137" spans="1:59" ht="15.75" customHeight="1">
      <c r="A137" s="333" t="str" cm="1">
        <f t="array" ref="A137">IFERROR(_xlfn.IFS(#REF!=0,"",#REF!&gt;0,#REF!),"")</f>
        <v/>
      </c>
      <c r="B137" s="355"/>
      <c r="E137" s="331"/>
      <c r="F137" s="331"/>
      <c r="G137" s="331"/>
      <c r="H137" s="331"/>
      <c r="I137" s="331"/>
      <c r="J137" s="331"/>
      <c r="K137" s="331"/>
      <c r="L137" s="331"/>
      <c r="M137" s="331"/>
      <c r="N137" s="331"/>
      <c r="O137" s="331"/>
      <c r="P137" s="331"/>
      <c r="Q137" s="331"/>
      <c r="R137" s="331"/>
      <c r="S137" s="331"/>
      <c r="U137" s="331"/>
      <c r="V137" s="331"/>
      <c r="W137" s="331"/>
      <c r="BG137" s="1131"/>
    </row>
    <row r="138" spans="1:59" ht="15.75" customHeight="1">
      <c r="A138" s="333" t="str" cm="1">
        <f t="array" ref="A138">IFERROR(_xlfn.IFS(#REF!=0,"",#REF!&gt;0,#REF!),"")</f>
        <v/>
      </c>
      <c r="B138" s="355"/>
      <c r="E138" s="331"/>
      <c r="F138" s="331"/>
      <c r="G138" s="331"/>
      <c r="H138" s="331"/>
      <c r="I138" s="331"/>
      <c r="J138" s="331"/>
      <c r="K138" s="331"/>
      <c r="L138" s="331"/>
      <c r="M138" s="331"/>
      <c r="N138" s="331"/>
      <c r="O138" s="331"/>
      <c r="P138" s="331"/>
      <c r="Q138" s="331"/>
      <c r="R138" s="331"/>
      <c r="S138" s="331"/>
      <c r="U138" s="331"/>
      <c r="V138" s="331"/>
      <c r="W138" s="331"/>
      <c r="BG138" s="1131"/>
    </row>
    <row r="139" spans="1:59" ht="15.75" customHeight="1">
      <c r="A139" s="333" t="str" cm="1">
        <f t="array" ref="A139">IFERROR(_xlfn.IFS(#REF!=0,"",#REF!&gt;0,#REF!),"")</f>
        <v/>
      </c>
      <c r="B139" s="355"/>
      <c r="E139" s="331"/>
      <c r="F139" s="331"/>
      <c r="G139" s="331"/>
      <c r="H139" s="331"/>
      <c r="I139" s="331"/>
      <c r="J139" s="331"/>
      <c r="K139" s="331"/>
      <c r="L139" s="331"/>
      <c r="M139" s="331"/>
      <c r="N139" s="331"/>
      <c r="O139" s="331"/>
      <c r="P139" s="331"/>
      <c r="Q139" s="331"/>
      <c r="R139" s="331"/>
      <c r="S139" s="331"/>
      <c r="U139" s="331"/>
      <c r="V139" s="331"/>
      <c r="W139" s="331"/>
      <c r="BG139" s="1131"/>
    </row>
    <row r="140" spans="1:59" ht="15.75" customHeight="1">
      <c r="A140" s="333" t="str" cm="1">
        <f t="array" ref="A140">IFERROR(_xlfn.IFS(#REF!=0,"",#REF!&gt;0,#REF!),"")</f>
        <v/>
      </c>
      <c r="B140" s="355"/>
      <c r="E140" s="331"/>
      <c r="F140" s="331"/>
      <c r="G140" s="331"/>
      <c r="H140" s="331"/>
      <c r="I140" s="331"/>
      <c r="J140" s="331"/>
      <c r="K140" s="331"/>
      <c r="L140" s="331"/>
      <c r="M140" s="331"/>
      <c r="N140" s="331"/>
      <c r="O140" s="331"/>
      <c r="P140" s="331"/>
      <c r="Q140" s="331"/>
      <c r="R140" s="331"/>
      <c r="S140" s="331"/>
      <c r="U140" s="331"/>
      <c r="V140" s="331"/>
      <c r="W140" s="331"/>
      <c r="BG140" s="1131"/>
    </row>
    <row r="141" spans="1:59" ht="15.75" customHeight="1">
      <c r="A141" s="333" t="str" cm="1">
        <f t="array" ref="A141">IFERROR(_xlfn.IFS(#REF!=0,"",#REF!&gt;0,#REF!),"")</f>
        <v/>
      </c>
      <c r="B141" s="355"/>
      <c r="E141" s="331"/>
      <c r="F141" s="331"/>
      <c r="G141" s="331"/>
      <c r="H141" s="331"/>
      <c r="I141" s="331"/>
      <c r="J141" s="331"/>
      <c r="K141" s="331"/>
      <c r="L141" s="331"/>
      <c r="M141" s="331"/>
      <c r="N141" s="331"/>
      <c r="O141" s="331"/>
      <c r="P141" s="331"/>
      <c r="Q141" s="331"/>
      <c r="R141" s="331"/>
      <c r="S141" s="331"/>
      <c r="U141" s="331"/>
      <c r="V141" s="331"/>
      <c r="W141" s="331"/>
      <c r="BG141" s="1131"/>
    </row>
    <row r="142" spans="1:59" ht="15.75" customHeight="1">
      <c r="A142" s="333" t="str" cm="1">
        <f t="array" ref="A142">IFERROR(_xlfn.IFS(#REF!=0,"",#REF!&gt;0,#REF!),"")</f>
        <v/>
      </c>
      <c r="B142" s="355"/>
      <c r="E142" s="331"/>
      <c r="F142" s="331"/>
      <c r="G142" s="331"/>
      <c r="H142" s="331"/>
      <c r="I142" s="331"/>
      <c r="J142" s="331"/>
      <c r="K142" s="331"/>
      <c r="L142" s="331"/>
      <c r="M142" s="331"/>
      <c r="N142" s="331"/>
      <c r="O142" s="331"/>
      <c r="P142" s="331"/>
      <c r="Q142" s="331"/>
      <c r="R142" s="331"/>
      <c r="S142" s="331"/>
      <c r="U142" s="331"/>
      <c r="V142" s="331"/>
      <c r="W142" s="331"/>
      <c r="BG142" s="1131"/>
    </row>
    <row r="143" spans="1:59" ht="15.75" customHeight="1">
      <c r="A143" s="333" t="str" cm="1">
        <f t="array" ref="A143">IFERROR(_xlfn.IFS(#REF!=0,"",#REF!&gt;0,#REF!),"")</f>
        <v/>
      </c>
      <c r="B143" s="355"/>
      <c r="E143" s="331"/>
      <c r="F143" s="331"/>
      <c r="G143" s="331"/>
      <c r="H143" s="331"/>
      <c r="I143" s="331"/>
      <c r="J143" s="331"/>
      <c r="K143" s="331"/>
      <c r="L143" s="331"/>
      <c r="M143" s="331"/>
      <c r="N143" s="331"/>
      <c r="O143" s="331"/>
      <c r="P143" s="331"/>
      <c r="Q143" s="331"/>
      <c r="R143" s="331"/>
      <c r="S143" s="331"/>
      <c r="U143" s="331"/>
      <c r="V143" s="331"/>
      <c r="W143" s="331"/>
      <c r="BG143" s="1131"/>
    </row>
    <row r="144" spans="1:59" ht="15.75" customHeight="1">
      <c r="A144" s="333" t="str" cm="1">
        <f t="array" ref="A144">IFERROR(_xlfn.IFS(#REF!=0,"",#REF!&gt;0,#REF!),"")</f>
        <v/>
      </c>
      <c r="B144" s="355"/>
      <c r="E144" s="331"/>
      <c r="F144" s="331"/>
      <c r="G144" s="331"/>
      <c r="H144" s="331"/>
      <c r="I144" s="331"/>
      <c r="J144" s="331"/>
      <c r="K144" s="331"/>
      <c r="L144" s="331"/>
      <c r="M144" s="331"/>
      <c r="N144" s="331"/>
      <c r="O144" s="331"/>
      <c r="P144" s="331"/>
      <c r="Q144" s="331"/>
      <c r="R144" s="331"/>
      <c r="S144" s="331"/>
      <c r="U144" s="331"/>
      <c r="V144" s="331"/>
      <c r="W144" s="331"/>
      <c r="BG144" s="1131"/>
    </row>
    <row r="145" spans="1:59" ht="15.75" customHeight="1">
      <c r="A145" s="333" t="str" cm="1">
        <f t="array" ref="A145">IFERROR(_xlfn.IFS(#REF!=0,"",#REF!&gt;0,#REF!),"")</f>
        <v/>
      </c>
      <c r="B145" s="355"/>
      <c r="E145" s="331"/>
      <c r="F145" s="331"/>
      <c r="G145" s="331"/>
      <c r="H145" s="331"/>
      <c r="I145" s="331"/>
      <c r="J145" s="331"/>
      <c r="K145" s="331"/>
      <c r="L145" s="331"/>
      <c r="M145" s="331"/>
      <c r="N145" s="331"/>
      <c r="O145" s="331"/>
      <c r="P145" s="331"/>
      <c r="Q145" s="331"/>
      <c r="R145" s="331"/>
      <c r="S145" s="331"/>
      <c r="U145" s="331"/>
      <c r="V145" s="331"/>
      <c r="W145" s="331"/>
      <c r="BG145" s="1131"/>
    </row>
    <row r="146" spans="1:59" ht="15.75" customHeight="1">
      <c r="A146" s="333" t="str" cm="1">
        <f t="array" ref="A146">IFERROR(_xlfn.IFS(#REF!=0,"",#REF!&gt;0,#REF!),"")</f>
        <v/>
      </c>
      <c r="B146" s="355"/>
      <c r="E146" s="331"/>
      <c r="F146" s="331"/>
      <c r="G146" s="331"/>
      <c r="H146" s="331"/>
      <c r="I146" s="331"/>
      <c r="J146" s="331"/>
      <c r="K146" s="331"/>
      <c r="L146" s="331"/>
      <c r="M146" s="331"/>
      <c r="N146" s="331"/>
      <c r="O146" s="331"/>
      <c r="P146" s="331"/>
      <c r="Q146" s="331"/>
      <c r="R146" s="331"/>
      <c r="S146" s="331"/>
      <c r="U146" s="331"/>
      <c r="V146" s="331"/>
      <c r="W146" s="331"/>
      <c r="BG146" s="1131"/>
    </row>
    <row r="147" spans="1:59" ht="15.75" customHeight="1">
      <c r="A147" s="333" t="str" cm="1">
        <f t="array" ref="A147">IFERROR(_xlfn.IFS(#REF!=0,"",#REF!&gt;0,#REF!),"")</f>
        <v/>
      </c>
      <c r="B147" s="355"/>
      <c r="E147" s="331"/>
      <c r="F147" s="331"/>
      <c r="G147" s="331"/>
      <c r="H147" s="331"/>
      <c r="I147" s="331"/>
      <c r="J147" s="331"/>
      <c r="K147" s="331"/>
      <c r="L147" s="331"/>
      <c r="M147" s="331"/>
      <c r="N147" s="331"/>
      <c r="O147" s="331"/>
      <c r="P147" s="331"/>
      <c r="Q147" s="331"/>
      <c r="R147" s="331"/>
      <c r="S147" s="331"/>
      <c r="BG147" s="1131"/>
    </row>
    <row r="148" spans="1:59" ht="15.75" customHeight="1">
      <c r="A148" s="333" t="str" cm="1">
        <f t="array" ref="A148">IFERROR(_xlfn.IFS(#REF!=0,"",#REF!&gt;0,#REF!),"")</f>
        <v/>
      </c>
      <c r="B148" s="355"/>
      <c r="E148" s="331"/>
      <c r="F148" s="331"/>
      <c r="G148" s="331"/>
      <c r="H148" s="331"/>
      <c r="I148" s="331"/>
      <c r="J148" s="331"/>
      <c r="BG148" s="1131"/>
    </row>
    <row r="149" spans="1:59" ht="15.75" customHeight="1">
      <c r="A149" s="333" t="str" cm="1">
        <f t="array" ref="A149">IFERROR(_xlfn.IFS(#REF!=0,"",#REF!&gt;0,#REF!),"")</f>
        <v/>
      </c>
      <c r="B149" s="355"/>
      <c r="G149" s="331"/>
      <c r="H149" s="331"/>
      <c r="I149" s="331"/>
      <c r="J149" s="331"/>
      <c r="BG149" s="1131"/>
    </row>
    <row r="150" spans="1:59" ht="15.75" customHeight="1">
      <c r="A150" s="333" t="str" cm="1">
        <f t="array" ref="A150">IFERROR(_xlfn.IFS(#REF!=0,"",#REF!&gt;0,#REF!),"")</f>
        <v/>
      </c>
      <c r="B150" s="355"/>
      <c r="G150" s="331"/>
      <c r="H150" s="331"/>
      <c r="I150" s="331"/>
      <c r="J150" s="331"/>
      <c r="BG150" s="1131"/>
    </row>
    <row r="151" spans="1:59" ht="15.75" customHeight="1">
      <c r="A151" s="333" t="str" cm="1">
        <f t="array" ref="A151">IFERROR(_xlfn.IFS(#REF!=0,"",#REF!&gt;0,#REF!),"")</f>
        <v/>
      </c>
      <c r="B151" s="355"/>
      <c r="G151" s="331"/>
      <c r="H151" s="331"/>
      <c r="I151" s="331"/>
      <c r="J151" s="331"/>
      <c r="BG151" s="1131"/>
    </row>
    <row r="152" spans="1:59" ht="15.75" customHeight="1">
      <c r="A152" s="333" t="str" cm="1">
        <f t="array" ref="A152">IFERROR(_xlfn.IFS(#REF!=0,"",#REF!&gt;0,#REF!),"")</f>
        <v/>
      </c>
      <c r="B152" s="355"/>
      <c r="G152" s="331"/>
      <c r="H152" s="331"/>
      <c r="I152" s="331"/>
      <c r="BG152" s="1131"/>
    </row>
    <row r="153" spans="1:59" ht="15.75" customHeight="1">
      <c r="A153" s="333" t="str" cm="1">
        <f t="array" ref="A153">IFERROR(_xlfn.IFS(#REF!=0,"",#REF!&gt;0,#REF!),"")</f>
        <v/>
      </c>
      <c r="B153" s="355"/>
      <c r="BG153" s="1131"/>
    </row>
    <row r="154" spans="1:59" ht="15.75" customHeight="1">
      <c r="A154" s="333" t="str" cm="1">
        <f t="array" ref="A154">IFERROR(_xlfn.IFS(#REF!=0,"",#REF!&gt;0,#REF!),"")</f>
        <v/>
      </c>
      <c r="B154" s="355"/>
      <c r="BG154" s="1131"/>
    </row>
    <row r="155" spans="1:59" ht="15.75" customHeight="1">
      <c r="A155" s="333" t="str" cm="1">
        <f t="array" ref="A155">IFERROR(_xlfn.IFS(#REF!=0,"",#REF!&gt;0,#REF!),"")</f>
        <v/>
      </c>
      <c r="B155" s="355"/>
      <c r="BG155" s="1131"/>
    </row>
    <row r="156" spans="1:59" ht="15.75" customHeight="1">
      <c r="A156" s="333" t="str" cm="1">
        <f t="array" ref="A156">IFERROR(_xlfn.IFS(#REF!=0,"",#REF!&gt;0,#REF!),"")</f>
        <v/>
      </c>
      <c r="B156" s="355"/>
      <c r="BG156" s="1131"/>
    </row>
    <row r="157" spans="1:59" ht="15.75" customHeight="1">
      <c r="A157" s="333" t="str" cm="1">
        <f t="array" ref="A157">IFERROR(_xlfn.IFS(#REF!=0,"",#REF!&gt;0,#REF!),"")</f>
        <v/>
      </c>
      <c r="B157" s="355"/>
      <c r="BG157" s="1131"/>
    </row>
    <row r="158" spans="1:59" ht="15.75" customHeight="1">
      <c r="A158" s="333" t="str" cm="1">
        <f t="array" ref="A158">IFERROR(_xlfn.IFS(#REF!=0,"",#REF!&gt;0,#REF!),"")</f>
        <v/>
      </c>
      <c r="B158" s="355"/>
      <c r="BG158" s="1131"/>
    </row>
    <row r="159" spans="1:59" ht="15.75" customHeight="1">
      <c r="A159" s="333" t="str" cm="1">
        <f t="array" ref="A159">IFERROR(_xlfn.IFS(#REF!=0,"",#REF!&gt;0,#REF!),"")</f>
        <v/>
      </c>
      <c r="B159" s="355"/>
      <c r="BG159" s="1131"/>
    </row>
    <row r="160" spans="1:59" ht="15.75" customHeight="1">
      <c r="A160" s="333" t="str" cm="1">
        <f t="array" ref="A160">IFERROR(_xlfn.IFS(#REF!=0,"",#REF!&gt;0,#REF!),"")</f>
        <v/>
      </c>
      <c r="B160" s="355"/>
      <c r="BG160" s="1131"/>
    </row>
    <row r="161" spans="1:59" ht="15.75" customHeight="1">
      <c r="A161" s="333" t="str" cm="1">
        <f t="array" ref="A161">IFERROR(_xlfn.IFS(#REF!=0,"",#REF!&gt;0,#REF!),"")</f>
        <v/>
      </c>
      <c r="B161" s="355"/>
      <c r="BG161" s="1131"/>
    </row>
    <row r="162" spans="1:59" ht="15.75" customHeight="1">
      <c r="A162" s="333" t="str" cm="1">
        <f t="array" ref="A162">IFERROR(_xlfn.IFS(#REF!=0,"",#REF!&gt;0,#REF!),"")</f>
        <v/>
      </c>
      <c r="B162" s="355"/>
      <c r="BG162" s="1131"/>
    </row>
    <row r="163" spans="1:59" ht="15.75" customHeight="1">
      <c r="A163" s="333" t="str" cm="1">
        <f t="array" ref="A163">IFERROR(_xlfn.IFS(#REF!=0,"",#REF!&gt;0,#REF!),"")</f>
        <v/>
      </c>
      <c r="B163" s="355"/>
      <c r="BG163" s="1131"/>
    </row>
    <row r="164" spans="1:59" ht="15.75" customHeight="1">
      <c r="A164" s="333" t="str" cm="1">
        <f t="array" ref="A164">IFERROR(_xlfn.IFS(#REF!=0,"",#REF!&gt;0,#REF!),"")</f>
        <v/>
      </c>
      <c r="B164" s="355"/>
      <c r="BG164" s="1131"/>
    </row>
    <row r="165" spans="1:59" ht="15.75" customHeight="1">
      <c r="A165" s="333" t="str" cm="1">
        <f t="array" ref="A165">IFERROR(_xlfn.IFS(#REF!=0,"",#REF!&gt;0,#REF!),"")</f>
        <v/>
      </c>
      <c r="B165" s="355"/>
      <c r="BG165" s="1131"/>
    </row>
    <row r="166" spans="1:59" ht="15.75" customHeight="1">
      <c r="A166" s="333" t="str" cm="1">
        <f t="array" ref="A166">IFERROR(_xlfn.IFS(#REF!=0,"",#REF!&gt;0,#REF!),"")</f>
        <v/>
      </c>
      <c r="B166" s="355"/>
      <c r="BG166" s="1131"/>
    </row>
    <row r="167" spans="1:59" ht="15.75" customHeight="1">
      <c r="A167" s="333" t="str" cm="1">
        <f t="array" ref="A167">IFERROR(_xlfn.IFS(#REF!=0,"",#REF!&gt;0,#REF!),"")</f>
        <v/>
      </c>
      <c r="B167" s="355"/>
      <c r="BG167" s="1131"/>
    </row>
    <row r="168" spans="1:59" ht="15.75" customHeight="1">
      <c r="A168" s="333" t="str" cm="1">
        <f t="array" ref="A168">IFERROR(_xlfn.IFS(#REF!=0,"",#REF!&gt;0,#REF!),"")</f>
        <v/>
      </c>
      <c r="B168" s="355"/>
      <c r="BG168" s="1131"/>
    </row>
    <row r="169" spans="1:59" ht="15.75" customHeight="1">
      <c r="A169" s="333" t="str" cm="1">
        <f t="array" ref="A169">IFERROR(_xlfn.IFS(#REF!=0,"",#REF!&gt;0,#REF!),"")</f>
        <v/>
      </c>
      <c r="B169" s="355"/>
      <c r="BG169" s="1131"/>
    </row>
    <row r="170" spans="1:59" ht="15.75" customHeight="1">
      <c r="A170" s="333" t="str" cm="1">
        <f t="array" ref="A170">IFERROR(_xlfn.IFS(#REF!=0,"",#REF!&gt;0,#REF!),"")</f>
        <v/>
      </c>
      <c r="B170" s="355"/>
      <c r="BG170" s="1131"/>
    </row>
    <row r="171" spans="1:59" ht="15.75" customHeight="1">
      <c r="A171" s="333" t="str" cm="1">
        <f t="array" ref="A171">IFERROR(_xlfn.IFS(#REF!=0,"",#REF!&gt;0,#REF!),"")</f>
        <v/>
      </c>
      <c r="B171" s="355"/>
      <c r="BG171" s="1131"/>
    </row>
    <row r="172" spans="1:59" ht="15.75" customHeight="1">
      <c r="A172" s="333" t="str" cm="1">
        <f t="array" ref="A172">IFERROR(_xlfn.IFS(#REF!=0,"",#REF!&gt;0,#REF!),"")</f>
        <v/>
      </c>
      <c r="B172" s="355"/>
      <c r="BG172" s="1131"/>
    </row>
    <row r="173" spans="1:59" ht="15.75" customHeight="1">
      <c r="A173" s="333" t="str" cm="1">
        <f t="array" ref="A173">IFERROR(_xlfn.IFS(#REF!=0,"",#REF!&gt;0,#REF!),"")</f>
        <v/>
      </c>
      <c r="B173" s="355"/>
      <c r="BG173" s="1131"/>
    </row>
    <row r="174" spans="1:59" ht="15.75" customHeight="1">
      <c r="A174" s="333" t="str" cm="1">
        <f t="array" ref="A174">IFERROR(_xlfn.IFS(#REF!=0,"",#REF!&gt;0,#REF!),"")</f>
        <v/>
      </c>
      <c r="B174" s="355"/>
      <c r="BG174" s="1131"/>
    </row>
    <row r="175" spans="1:59" ht="15.75" customHeight="1">
      <c r="A175" s="333" t="str" cm="1">
        <f t="array" ref="A175">IFERROR(_xlfn.IFS(#REF!=0,"",#REF!&gt;0,#REF!),"")</f>
        <v/>
      </c>
      <c r="B175" s="355"/>
      <c r="BG175" s="1131"/>
    </row>
    <row r="176" spans="1:59" ht="15.75" customHeight="1">
      <c r="A176" s="333" t="str" cm="1">
        <f t="array" ref="A176">IFERROR(_xlfn.IFS(#REF!=0,"",#REF!&gt;0,#REF!),"")</f>
        <v/>
      </c>
      <c r="B176" s="355"/>
      <c r="BG176" s="1131"/>
    </row>
    <row r="177" spans="1:59" ht="15.75" customHeight="1">
      <c r="A177" s="333" t="str" cm="1">
        <f t="array" ref="A177">IFERROR(_xlfn.IFS(#REF!=0,"",#REF!&gt;0,#REF!),"")</f>
        <v/>
      </c>
      <c r="B177" s="355"/>
      <c r="BG177" s="1131"/>
    </row>
    <row r="178" spans="1:59" ht="15.75" customHeight="1">
      <c r="A178" s="333" t="str" cm="1">
        <f t="array" ref="A178">IFERROR(_xlfn.IFS(#REF!=0,"",#REF!&gt;0,#REF!),"")</f>
        <v/>
      </c>
      <c r="B178" s="355"/>
      <c r="BG178" s="1131"/>
    </row>
    <row r="179" spans="1:59" ht="15.75" customHeight="1">
      <c r="A179" s="333" t="str" cm="1">
        <f t="array" ref="A179">IFERROR(_xlfn.IFS(#REF!=0,"",#REF!&gt;0,#REF!),"")</f>
        <v/>
      </c>
      <c r="B179" s="355"/>
      <c r="BG179" s="1131"/>
    </row>
    <row r="180" spans="1:59" ht="15.75" customHeight="1">
      <c r="A180" s="333" t="str" cm="1">
        <f t="array" ref="A180">IFERROR(_xlfn.IFS(#REF!=0,"",#REF!&gt;0,#REF!),"")</f>
        <v/>
      </c>
      <c r="B180" s="355"/>
      <c r="BG180" s="1131"/>
    </row>
    <row r="181" spans="1:59" ht="15.75" customHeight="1">
      <c r="A181" s="333" t="str" cm="1">
        <f t="array" ref="A181">IFERROR(_xlfn.IFS(#REF!=0,"",#REF!&gt;0,#REF!),"")</f>
        <v/>
      </c>
      <c r="B181" s="355"/>
      <c r="BG181" s="1131"/>
    </row>
    <row r="182" spans="1:59" ht="15.75" customHeight="1">
      <c r="A182" s="333" t="str" cm="1">
        <f t="array" ref="A182">IFERROR(_xlfn.IFS(#REF!=0,"",#REF!&gt;0,#REF!),"")</f>
        <v/>
      </c>
      <c r="B182" s="355"/>
      <c r="BG182" s="1131"/>
    </row>
    <row r="183" spans="1:59" ht="15.75" customHeight="1">
      <c r="A183" s="333" t="str" cm="1">
        <f t="array" ref="A183">IFERROR(_xlfn.IFS(#REF!=0,"",#REF!&gt;0,#REF!),"")</f>
        <v/>
      </c>
      <c r="B183" s="355"/>
      <c r="BG183" s="1131"/>
    </row>
    <row r="184" spans="1:59" ht="15.75" customHeight="1">
      <c r="A184" s="333" t="str" cm="1">
        <f t="array" ref="A184">IFERROR(_xlfn.IFS(#REF!=0,"",#REF!&gt;0,#REF!),"")</f>
        <v/>
      </c>
      <c r="B184" s="355"/>
      <c r="BG184" s="1131"/>
    </row>
    <row r="185" spans="1:59" ht="15.75" customHeight="1">
      <c r="A185" s="333" t="str" cm="1">
        <f t="array" ref="A185">IFERROR(_xlfn.IFS(#REF!=0,"",#REF!&gt;0,#REF!),"")</f>
        <v/>
      </c>
      <c r="B185" s="355"/>
      <c r="BG185" s="1131"/>
    </row>
    <row r="186" spans="1:59" ht="15.75" customHeight="1">
      <c r="A186" s="333" t="str" cm="1">
        <f t="array" ref="A186">IFERROR(_xlfn.IFS(#REF!=0,"",#REF!&gt;0,#REF!),"")</f>
        <v/>
      </c>
      <c r="B186" s="355"/>
      <c r="BG186" s="1131"/>
    </row>
    <row r="187" spans="1:59" ht="15.75" customHeight="1">
      <c r="A187" s="333" t="str" cm="1">
        <f t="array" ref="A187">IFERROR(_xlfn.IFS(#REF!=0,"",#REF!&gt;0,#REF!),"")</f>
        <v/>
      </c>
      <c r="B187" s="355"/>
      <c r="BG187" s="1131"/>
    </row>
    <row r="188" spans="1:59" ht="15.75" customHeight="1">
      <c r="A188" s="333" t="str" cm="1">
        <f t="array" ref="A188">IFERROR(_xlfn.IFS(#REF!=0,"",#REF!&gt;0,#REF!),"")</f>
        <v/>
      </c>
      <c r="B188" s="355"/>
      <c r="BG188" s="1131"/>
    </row>
    <row r="189" spans="1:59" ht="15.75" customHeight="1">
      <c r="A189" s="333" t="str" cm="1">
        <f t="array" ref="A189">IFERROR(_xlfn.IFS(#REF!=0,"",#REF!&gt;0,#REF!),"")</f>
        <v/>
      </c>
      <c r="B189" s="355"/>
      <c r="BG189" s="1131"/>
    </row>
    <row r="190" spans="1:59" ht="15.75" customHeight="1">
      <c r="A190" s="333" t="str" cm="1">
        <f t="array" ref="A190">IFERROR(_xlfn.IFS(#REF!=0,"",#REF!&gt;0,#REF!),"")</f>
        <v/>
      </c>
      <c r="B190" s="355"/>
      <c r="BG190" s="1131"/>
    </row>
    <row r="191" spans="1:59" ht="15.75" customHeight="1">
      <c r="A191" s="333" t="str" cm="1">
        <f t="array" ref="A191">IFERROR(_xlfn.IFS(#REF!=0,"",#REF!&gt;0,#REF!),"")</f>
        <v/>
      </c>
      <c r="B191" s="355"/>
      <c r="BG191" s="1131"/>
    </row>
    <row r="192" spans="1:59" ht="15.75" customHeight="1">
      <c r="A192" s="333" t="str" cm="1">
        <f t="array" ref="A192">IFERROR(_xlfn.IFS(#REF!=0,"",#REF!&gt;0,#REF!),"")</f>
        <v/>
      </c>
      <c r="B192" s="355"/>
      <c r="BG192" s="1131"/>
    </row>
    <row r="193" spans="1:59" ht="15.75" customHeight="1">
      <c r="A193" s="323"/>
      <c r="B193" s="1453"/>
      <c r="BG193" s="1131"/>
    </row>
    <row r="194" spans="1:59" ht="15.75" customHeight="1">
      <c r="A194" s="323"/>
      <c r="B194" s="1453"/>
      <c r="BG194" s="1131"/>
    </row>
    <row r="195" spans="1:59" ht="15.75" customHeight="1">
      <c r="A195" s="323"/>
      <c r="B195" s="1453"/>
      <c r="BG195" s="1131"/>
    </row>
    <row r="196" spans="1:59" ht="15.75" customHeight="1">
      <c r="A196" s="323"/>
      <c r="B196" s="1453"/>
      <c r="BG196" s="1131"/>
    </row>
    <row r="197" spans="1:59" ht="15.75" customHeight="1">
      <c r="A197" s="323"/>
      <c r="B197" s="1453"/>
      <c r="BG197" s="1131"/>
    </row>
    <row r="198" spans="1:59" ht="15.75" customHeight="1">
      <c r="A198" s="323"/>
      <c r="B198" s="1453"/>
      <c r="BG198" s="1131"/>
    </row>
    <row r="199" spans="1:59" ht="15.75" customHeight="1">
      <c r="A199" s="323"/>
      <c r="B199" s="1453"/>
      <c r="BG199" s="1131"/>
    </row>
    <row r="200" spans="1:59" ht="15.75" customHeight="1">
      <c r="A200" s="323"/>
      <c r="B200" s="1453"/>
      <c r="BG200" s="1131"/>
    </row>
    <row r="201" spans="1:59" ht="15.75" customHeight="1">
      <c r="A201" s="323"/>
      <c r="B201" s="1453"/>
      <c r="BG201" s="1131"/>
    </row>
    <row r="202" spans="1:59" ht="15.75" customHeight="1">
      <c r="A202" s="323"/>
      <c r="B202" s="1453"/>
      <c r="BG202" s="1131"/>
    </row>
    <row r="203" spans="1:59" ht="15.75" customHeight="1">
      <c r="A203" s="323"/>
      <c r="B203" s="1453"/>
      <c r="BG203" s="1131"/>
    </row>
    <row r="204" spans="1:59" ht="15.75" customHeight="1">
      <c r="A204" s="323"/>
      <c r="B204" s="1453"/>
      <c r="BG204" s="1131"/>
    </row>
    <row r="205" spans="1:59" ht="15.75" customHeight="1">
      <c r="A205" s="323"/>
      <c r="B205" s="1453"/>
      <c r="BG205" s="1131"/>
    </row>
    <row r="206" spans="1:59" ht="15.75" customHeight="1">
      <c r="A206" s="323"/>
      <c r="B206" s="1453"/>
      <c r="BG206" s="1131"/>
    </row>
    <row r="207" spans="1:59" ht="15.75" customHeight="1">
      <c r="A207" s="323"/>
      <c r="B207" s="1453"/>
      <c r="BG207" s="1131"/>
    </row>
    <row r="208" spans="1:59" ht="15.75" customHeight="1">
      <c r="A208" s="323"/>
      <c r="B208" s="1453"/>
      <c r="BG208" s="1131"/>
    </row>
    <row r="209" spans="1:59" ht="15.75" customHeight="1">
      <c r="A209" s="323"/>
      <c r="B209" s="1453"/>
      <c r="BG209" s="1131"/>
    </row>
    <row r="210" spans="1:59" ht="15.75" customHeight="1">
      <c r="A210" s="323"/>
      <c r="B210" s="1453"/>
      <c r="BG210" s="1131"/>
    </row>
    <row r="211" spans="1:59" ht="15.75" customHeight="1">
      <c r="A211" s="323"/>
      <c r="B211" s="1453"/>
      <c r="BG211" s="1131"/>
    </row>
    <row r="212" spans="1:59" ht="15.75" customHeight="1">
      <c r="A212" s="323"/>
      <c r="B212" s="1453"/>
      <c r="BG212" s="1131"/>
    </row>
    <row r="213" spans="1:59" ht="15.75" customHeight="1">
      <c r="A213" s="323"/>
      <c r="B213" s="1453"/>
      <c r="BG213" s="1131"/>
    </row>
    <row r="214" spans="1:59" ht="15.75" customHeight="1">
      <c r="A214" s="323"/>
      <c r="B214" s="1453"/>
      <c r="BG214" s="1131"/>
    </row>
    <row r="215" spans="1:59" ht="15.75" customHeight="1">
      <c r="A215" s="323"/>
      <c r="B215" s="1453"/>
      <c r="BG215" s="1131"/>
    </row>
    <row r="216" spans="1:59" ht="15.75" customHeight="1">
      <c r="A216" s="323"/>
      <c r="B216" s="1453"/>
      <c r="BG216" s="1131"/>
    </row>
    <row r="217" spans="1:59" ht="15.75" customHeight="1">
      <c r="A217" s="323"/>
      <c r="B217" s="1453"/>
      <c r="BG217" s="1131"/>
    </row>
    <row r="218" spans="1:59" ht="15.75" customHeight="1">
      <c r="A218" s="323"/>
      <c r="B218" s="1453"/>
      <c r="BG218" s="1131"/>
    </row>
    <row r="219" spans="1:59" ht="15.75" customHeight="1">
      <c r="A219" s="323"/>
      <c r="B219" s="1453"/>
      <c r="BG219" s="1131"/>
    </row>
    <row r="220" spans="1:59" ht="15.75" customHeight="1">
      <c r="BG220" s="1131"/>
    </row>
    <row r="221" spans="1:59" ht="15.75" customHeight="1">
      <c r="BG221" s="1131"/>
    </row>
    <row r="222" spans="1:59" ht="15.75" customHeight="1">
      <c r="BG222" s="1131"/>
    </row>
    <row r="223" spans="1:59" ht="15.75" customHeight="1">
      <c r="BG223" s="1131"/>
    </row>
    <row r="224" spans="1:59" ht="15.75" customHeight="1">
      <c r="BG224" s="1131"/>
    </row>
    <row r="225" spans="59:59" ht="15.75" customHeight="1">
      <c r="BG225" s="1131"/>
    </row>
    <row r="226" spans="59:59" ht="15.75" customHeight="1">
      <c r="BG226" s="1131"/>
    </row>
    <row r="227" spans="59:59" ht="15.75" customHeight="1">
      <c r="BG227" s="1131"/>
    </row>
    <row r="228" spans="59:59" ht="15.75" customHeight="1">
      <c r="BG228" s="1131"/>
    </row>
    <row r="229" spans="59:59" ht="15.75" customHeight="1">
      <c r="BG229" s="1131"/>
    </row>
    <row r="230" spans="59:59" ht="15.75" customHeight="1">
      <c r="BG230" s="1131"/>
    </row>
    <row r="231" spans="59:59" ht="15.75" customHeight="1">
      <c r="BG231" s="1131"/>
    </row>
    <row r="232" spans="59:59" ht="15.75" customHeight="1">
      <c r="BG232" s="1131"/>
    </row>
    <row r="233" spans="59:59" ht="15.75" customHeight="1">
      <c r="BG233" s="1131"/>
    </row>
    <row r="234" spans="59:59" ht="15.75" customHeight="1">
      <c r="BG234" s="1131"/>
    </row>
    <row r="235" spans="59:59" ht="15.75" customHeight="1">
      <c r="BG235" s="1131"/>
    </row>
    <row r="236" spans="59:59" ht="15.75" customHeight="1">
      <c r="BG236" s="1131"/>
    </row>
    <row r="237" spans="59:59" ht="15.75" customHeight="1">
      <c r="BG237" s="1131"/>
    </row>
    <row r="238" spans="59:59" ht="15.75" customHeight="1">
      <c r="BG238" s="1131"/>
    </row>
    <row r="239" spans="59:59" ht="15.75" customHeight="1">
      <c r="BG239" s="1131"/>
    </row>
    <row r="240" spans="59:59" ht="15.75" customHeight="1">
      <c r="BG240" s="1131"/>
    </row>
    <row r="241" spans="59:59" ht="15.75" customHeight="1">
      <c r="BG241" s="1131"/>
    </row>
    <row r="242" spans="59:59" ht="15.75" hidden="1" customHeight="1">
      <c r="BG242" s="1131"/>
    </row>
    <row r="243" spans="59:59" ht="0" hidden="1" customHeight="1">
      <c r="BG243" s="1131"/>
    </row>
    <row r="244" spans="59:59" ht="0" hidden="1" customHeight="1">
      <c r="BG244" s="1131"/>
    </row>
    <row r="245" spans="59:59" ht="0" hidden="1" customHeight="1">
      <c r="BG245" s="1131"/>
    </row>
    <row r="246" spans="59:59" ht="0" hidden="1" customHeight="1">
      <c r="BG246" s="1131"/>
    </row>
    <row r="247" spans="59:59" ht="0" hidden="1" customHeight="1">
      <c r="BG247" s="1131"/>
    </row>
    <row r="248" spans="59:59" ht="0" hidden="1" customHeight="1">
      <c r="BG248" s="1131"/>
    </row>
    <row r="249" spans="59:59" ht="0" hidden="1" customHeight="1">
      <c r="BG249" s="1131"/>
    </row>
    <row r="250" spans="59:59" ht="0" hidden="1" customHeight="1">
      <c r="BG250" s="1131"/>
    </row>
    <row r="251" spans="59:59" ht="0" hidden="1" customHeight="1">
      <c r="BG251" s="1131"/>
    </row>
    <row r="252" spans="59:59" ht="0" hidden="1" customHeight="1">
      <c r="BG252" s="1131"/>
    </row>
    <row r="253" spans="59:59" ht="0" hidden="1" customHeight="1">
      <c r="BG253" s="1131"/>
    </row>
    <row r="254" spans="59:59" ht="0" hidden="1" customHeight="1">
      <c r="BG254" s="1131"/>
    </row>
    <row r="255" spans="59:59" ht="0" hidden="1" customHeight="1">
      <c r="BG255" s="1131"/>
    </row>
    <row r="256" spans="59:59" ht="0" hidden="1" customHeight="1">
      <c r="BG256" s="1131"/>
    </row>
    <row r="257" spans="59:59" ht="0" hidden="1" customHeight="1">
      <c r="BG257" s="1131"/>
    </row>
    <row r="258" spans="59:59" ht="0" hidden="1" customHeight="1">
      <c r="BG258" s="1131"/>
    </row>
    <row r="259" spans="59:59" ht="0" hidden="1" customHeight="1">
      <c r="BG259" s="1131"/>
    </row>
    <row r="260" spans="59:59" ht="0" hidden="1" customHeight="1">
      <c r="BG260" s="1131"/>
    </row>
    <row r="261" spans="59:59" ht="0" hidden="1" customHeight="1">
      <c r="BG261" s="1131"/>
    </row>
    <row r="262" spans="59:59" ht="0" hidden="1" customHeight="1">
      <c r="BG262" s="1131"/>
    </row>
    <row r="263" spans="59:59" ht="0" hidden="1" customHeight="1">
      <c r="BG263" s="1131"/>
    </row>
    <row r="264" spans="59:59" ht="0" hidden="1" customHeight="1">
      <c r="BG264" s="1131"/>
    </row>
    <row r="265" spans="59:59" ht="0" hidden="1" customHeight="1">
      <c r="BG265" s="1131"/>
    </row>
    <row r="266" spans="59:59" ht="0" hidden="1" customHeight="1">
      <c r="BG266" s="1131"/>
    </row>
    <row r="1048491" spans="59:59" ht="0" hidden="1" customHeight="1">
      <c r="BG1048491" s="1131"/>
    </row>
    <row r="1048492" spans="59:59" ht="0" hidden="1" customHeight="1">
      <c r="BG1048492" s="1131"/>
    </row>
    <row r="1048498" spans="59:59" ht="20.25" hidden="1" customHeight="1">
      <c r="BG1048498" s="1131"/>
    </row>
    <row r="1048499" spans="59:59" ht="15.75" hidden="1" customHeight="1">
      <c r="BG1048499" s="1131"/>
    </row>
    <row r="1048515" spans="59:59" ht="0" hidden="1" customHeight="1">
      <c r="BG1048515" s="1131"/>
    </row>
    <row r="1048516" spans="59:59" ht="0" hidden="1" customHeight="1">
      <c r="BG1048516" s="1131"/>
    </row>
    <row r="1048522" spans="59:59" ht="0" hidden="1" customHeight="1">
      <c r="BG1048522" s="1131"/>
    </row>
    <row r="1048523" spans="59:59" ht="0" hidden="1" customHeight="1">
      <c r="BG1048523" s="1131"/>
    </row>
  </sheetData>
  <protectedRanges>
    <protectedRange sqref="G46:G47 D46:D47 D56 G59:I59 D60 D51 R44:R45 Q27 AW10:AW11 T86 F43:F46 D43:E45 S43:S44 H45:I47 R79:S83 J45:Q46 S27 G43:Q44" name="Range1"/>
    <protectedRange sqref="AA25:AD26 AC1:AD7 AD9:AD10 AD12:AD20 AA1:AB2 AA3:AA4 AC8:AC20 AA5:AB10 AA12:AB20" name="Range2"/>
    <protectedRange sqref="AU1:BC1 AU4:AU7 AU2:BB3 BC2:BC51 AU10:AU13 AU16:AU19 AU22:AU25 AX4:BB13 AX16:BB19 AX22:BB25 AU20:BB21 AU26:BB46 AU8:AW9 AU14:BB15 AV7" name="Range3_1"/>
    <protectedRange sqref="AA11:AB11" name="Range2_1"/>
    <protectedRange sqref="AD48" name="Range2_2"/>
    <protectedRange sqref="Q28:S28 Q36:S36 Q37:R42 Q29:R35" name="Range1_1"/>
    <protectedRange sqref="S29:S35 S37:S42" name="Range1_1_2"/>
    <protectedRange sqref="T27:T64" name="Range1_4"/>
    <protectedRange sqref="AB3:AB4" name="Range2_3"/>
    <protectedRange sqref="F5:G12 G14:G18 F13:F17 F35:F38 G34:G38 J5 F32:G32 F21:G22 G30 H5:H41 F39:G41 D1:K4 L27:P38 J6:K38 F42:P42 J39:P41 I5:I38 I40:I41 A64 A37:A49 A53:A54 A67:A69" name="Range1_3"/>
    <protectedRange sqref="D20:D33 F23:G26 A16:A29 A55:A58" name="Range1_2_2"/>
    <protectedRange sqref="F18 F34 D5:D19 F27:G27 F30 E5:E42 A50 A66 A59 A62 A1:B1 A2:A15 B2:B122" name="Range1_1_3"/>
    <protectedRange sqref="K5" name="Range1_4_1"/>
    <protectedRange sqref="Q26 O22:P26 L14:N14 L26:M26 O14:P18 N20:N26 L16:N19 L15:M15 R23:R26 S24:S26 S16:S22 R17:R21 R5:S15 T1:T26 L1:S4 A79:A84 A100:A104 A108:A122" name="Range1_6"/>
    <protectedRange sqref="L5:M13 O5:P13 A70:A78 A91:A99" name="Range1_1_4"/>
    <protectedRange sqref="N5:N13" name="Range1_1_1_1"/>
    <protectedRange sqref="N15 Q5:Q25" name="Range1_1_2_1"/>
    <protectedRange sqref="L20:M25 A85:A90" name="Range1_2_3"/>
    <protectedRange sqref="O19:P20 A105:A106" name="Range1_4_2"/>
  </protectedRanges>
  <mergeCells count="184">
    <mergeCell ref="F38:G38"/>
    <mergeCell ref="F39:G39"/>
    <mergeCell ref="F40:G40"/>
    <mergeCell ref="F41:G41"/>
    <mergeCell ref="I17:I41"/>
    <mergeCell ref="L21:M21"/>
    <mergeCell ref="O21:P21"/>
    <mergeCell ref="L22:M22"/>
    <mergeCell ref="O22:P22"/>
    <mergeCell ref="L23:M23"/>
    <mergeCell ref="O23:P23"/>
    <mergeCell ref="L24:M24"/>
    <mergeCell ref="O24:P24"/>
    <mergeCell ref="L25:M25"/>
    <mergeCell ref="O25:P25"/>
    <mergeCell ref="L18:M18"/>
    <mergeCell ref="O18:P18"/>
    <mergeCell ref="L19:M19"/>
    <mergeCell ref="O19:P19"/>
    <mergeCell ref="L20:M20"/>
    <mergeCell ref="O20:P20"/>
    <mergeCell ref="F20:G20"/>
    <mergeCell ref="F21:G21"/>
    <mergeCell ref="F22:G22"/>
    <mergeCell ref="L1:S2"/>
    <mergeCell ref="L3:Q3"/>
    <mergeCell ref="R3:S3"/>
    <mergeCell ref="L4:M4"/>
    <mergeCell ref="O4:P4"/>
    <mergeCell ref="L5:M5"/>
    <mergeCell ref="O5:P5"/>
    <mergeCell ref="L6:M6"/>
    <mergeCell ref="O6:P6"/>
    <mergeCell ref="L7:M7"/>
    <mergeCell ref="O7:P7"/>
    <mergeCell ref="O8:P8"/>
    <mergeCell ref="L9:M9"/>
    <mergeCell ref="O9:P9"/>
    <mergeCell ref="L10:M10"/>
    <mergeCell ref="O10:P10"/>
    <mergeCell ref="L11:M11"/>
    <mergeCell ref="O11:P11"/>
    <mergeCell ref="L12:M12"/>
    <mergeCell ref="O12:P12"/>
    <mergeCell ref="F13:G13"/>
    <mergeCell ref="F14:G14"/>
    <mergeCell ref="F15:G15"/>
    <mergeCell ref="F16:G16"/>
    <mergeCell ref="F17:G17"/>
    <mergeCell ref="F18:G18"/>
    <mergeCell ref="F19:G19"/>
    <mergeCell ref="L13:M13"/>
    <mergeCell ref="O13:P13"/>
    <mergeCell ref="L14:M14"/>
    <mergeCell ref="O14:P14"/>
    <mergeCell ref="L15:M15"/>
    <mergeCell ref="O15:P15"/>
    <mergeCell ref="L16:M16"/>
    <mergeCell ref="O16:P16"/>
    <mergeCell ref="L17:M17"/>
    <mergeCell ref="O17:P17"/>
    <mergeCell ref="F34:G34"/>
    <mergeCell ref="F35:G35"/>
    <mergeCell ref="D1:K2"/>
    <mergeCell ref="D3:H3"/>
    <mergeCell ref="I3:K3"/>
    <mergeCell ref="F4:G4"/>
    <mergeCell ref="F5:G5"/>
    <mergeCell ref="F6:G6"/>
    <mergeCell ref="F7:G7"/>
    <mergeCell ref="F8:G8"/>
    <mergeCell ref="F9:G9"/>
    <mergeCell ref="F10:G10"/>
    <mergeCell ref="F11:G11"/>
    <mergeCell ref="F12:G12"/>
    <mergeCell ref="I5:I16"/>
    <mergeCell ref="F23:G23"/>
    <mergeCell ref="F24:G24"/>
    <mergeCell ref="F25:G25"/>
    <mergeCell ref="F26:G26"/>
    <mergeCell ref="F27:G27"/>
    <mergeCell ref="F28:G28"/>
    <mergeCell ref="F29:G29"/>
    <mergeCell ref="F30:G30"/>
    <mergeCell ref="F31:G31"/>
    <mergeCell ref="D91:H92"/>
    <mergeCell ref="I91:Q92"/>
    <mergeCell ref="D89:H90"/>
    <mergeCell ref="I89:Q90"/>
    <mergeCell ref="AI34:AJ34"/>
    <mergeCell ref="AI35:AJ35"/>
    <mergeCell ref="D79:H80"/>
    <mergeCell ref="D81:H82"/>
    <mergeCell ref="D83:H84"/>
    <mergeCell ref="D85:H86"/>
    <mergeCell ref="D87:H88"/>
    <mergeCell ref="I79:Q80"/>
    <mergeCell ref="I81:Q82"/>
    <mergeCell ref="I83:Q84"/>
    <mergeCell ref="I85:Q86"/>
    <mergeCell ref="I87:Q88"/>
    <mergeCell ref="G66:Q67"/>
    <mergeCell ref="G68:Q69"/>
    <mergeCell ref="R80:S80"/>
    <mergeCell ref="R81:S81"/>
    <mergeCell ref="R82:S82"/>
    <mergeCell ref="R83:S83"/>
    <mergeCell ref="R79:S79"/>
    <mergeCell ref="D77:Q78"/>
    <mergeCell ref="R45:R75"/>
    <mergeCell ref="J46:Q46"/>
    <mergeCell ref="D47:E47"/>
    <mergeCell ref="D56:E56"/>
    <mergeCell ref="G64:Q65"/>
    <mergeCell ref="F37:G37"/>
    <mergeCell ref="F42:G42"/>
    <mergeCell ref="AU2:BB2"/>
    <mergeCell ref="U3:Y3"/>
    <mergeCell ref="X8:X10"/>
    <mergeCell ref="X26:X27"/>
    <mergeCell ref="X6:X7"/>
    <mergeCell ref="AA25:AC25"/>
    <mergeCell ref="AA33:AD33"/>
    <mergeCell ref="AF1:AF11"/>
    <mergeCell ref="X32:X35"/>
    <mergeCell ref="AU26:AU27"/>
    <mergeCell ref="AU4:AU7"/>
    <mergeCell ref="AU8:AU9"/>
    <mergeCell ref="AU10:AU13"/>
    <mergeCell ref="AU14:AU15"/>
    <mergeCell ref="AI4:AJ4"/>
    <mergeCell ref="F32:G32"/>
    <mergeCell ref="F33:G33"/>
    <mergeCell ref="AI1:AJ1"/>
    <mergeCell ref="AI11:AJ11"/>
    <mergeCell ref="AI3:AJ3"/>
    <mergeCell ref="C68:C98"/>
    <mergeCell ref="G70:Q71"/>
    <mergeCell ref="G72:Q73"/>
    <mergeCell ref="G74:Q75"/>
    <mergeCell ref="D60:E60"/>
    <mergeCell ref="D51:E51"/>
    <mergeCell ref="D46:I46"/>
    <mergeCell ref="G48:Q49"/>
    <mergeCell ref="G50:Q51"/>
    <mergeCell ref="G52:Q53"/>
    <mergeCell ref="G54:Q55"/>
    <mergeCell ref="G56:Q57"/>
    <mergeCell ref="G47:Q47"/>
    <mergeCell ref="G59:Q59"/>
    <mergeCell ref="G60:Q61"/>
    <mergeCell ref="G62:Q63"/>
    <mergeCell ref="AA1:AB2"/>
    <mergeCell ref="X11:X12"/>
    <mergeCell ref="AA11:AB11"/>
    <mergeCell ref="AF12:AF18"/>
    <mergeCell ref="AF19:AF37"/>
    <mergeCell ref="AI5:AJ5"/>
    <mergeCell ref="AI6:AJ6"/>
    <mergeCell ref="AI7:AJ7"/>
    <mergeCell ref="AU16:AU19"/>
    <mergeCell ref="AU20:AU21"/>
    <mergeCell ref="AU22:AU25"/>
    <mergeCell ref="AI8:AJ8"/>
    <mergeCell ref="AI9:AJ9"/>
    <mergeCell ref="AI10:AJ10"/>
    <mergeCell ref="AI12:AJ12"/>
    <mergeCell ref="AI13:AJ13"/>
    <mergeCell ref="AI14:AJ14"/>
    <mergeCell ref="AI15:AJ15"/>
    <mergeCell ref="AI16:AJ16"/>
    <mergeCell ref="AI17:AJ17"/>
    <mergeCell ref="AI18:AJ18"/>
    <mergeCell ref="AI19:AJ19"/>
    <mergeCell ref="AI26:AJ26"/>
    <mergeCell ref="AI36:AJ36"/>
    <mergeCell ref="AI37:AJ37"/>
    <mergeCell ref="AI27:AJ27"/>
    <mergeCell ref="AI28:AJ28"/>
    <mergeCell ref="AI29:AJ29"/>
    <mergeCell ref="AI30:AJ30"/>
    <mergeCell ref="AI31:AJ31"/>
    <mergeCell ref="AI32:AJ32"/>
    <mergeCell ref="AI33:AJ33"/>
  </mergeCells>
  <conditionalFormatting sqref="D54">
    <cfRule type="expression" dxfId="57" priority="1">
      <formula>D54&lt;TODAY()-2</formula>
    </cfRule>
  </conditionalFormatting>
  <conditionalFormatting sqref="D61:D62">
    <cfRule type="expression" dxfId="56" priority="5">
      <formula>D61&lt;TODAY()-2</formula>
    </cfRule>
  </conditionalFormatting>
  <conditionalFormatting sqref="D62">
    <cfRule type="expression" dxfId="55" priority="4">
      <formula>D62&lt;TODAY()-1</formula>
    </cfRule>
  </conditionalFormatting>
  <conditionalFormatting sqref="Y5:Y35">
    <cfRule type="cellIs" dxfId="54" priority="10" operator="lessThan">
      <formula>W5</formula>
    </cfRule>
    <cfRule type="cellIs" dxfId="53" priority="11" operator="greaterThan">
      <formula>W5</formula>
    </cfRule>
  </conditionalFormatting>
  <conditionalFormatting sqref="AB9:AB10">
    <cfRule type="cellIs" dxfId="52" priority="6" operator="greaterThanOrEqual">
      <formula>$AB$4</formula>
    </cfRule>
    <cfRule type="cellIs" dxfId="51" priority="7" operator="lessThan">
      <formula>$AB$4</formula>
    </cfRule>
  </conditionalFormatting>
  <conditionalFormatting sqref="AB13:AB14">
    <cfRule type="cellIs" dxfId="50" priority="8" operator="lessThanOrEqual">
      <formula>TODAY()-2</formula>
    </cfRule>
    <cfRule type="cellIs" dxfId="49" priority="9" operator="greaterThanOrEqual">
      <formula>TODAY()-2</formula>
    </cfRule>
  </conditionalFormatting>
  <dataValidations count="2">
    <dataValidation type="list" allowBlank="1" showInputMessage="1" showErrorMessage="1" sqref="U3:Y3" xr:uid="{29EDAAB2-3F7B-4B16-9B4F-F06AA9740390}">
      <formula1>"1st shift, Crossover"</formula1>
    </dataValidation>
    <dataValidation type="list" allowBlank="1" showInputMessage="1" showErrorMessage="1" sqref="AJ21:AJ25" xr:uid="{89EF814B-F1C2-40BC-B062-7B98B6BABFD0}">
      <formula1>"0-1,1,2,3,4"</formula1>
    </dataValidation>
  </dataValidations>
  <pageMargins left="0.7" right="0.7" top="0.75" bottom="0.75" header="0.3" footer="0.3"/>
  <pageSetup fitToHeight="0" orientation="landscape"/>
  <legacyDrawing r:id="rId1"/>
  <extLst>
    <ext xmlns:x14="http://schemas.microsoft.com/office/spreadsheetml/2009/9/main" uri="{CCE6A557-97BC-4b89-ADB6-D9C93CAAB3DF}">
      <x14:dataValidations xmlns:xm="http://schemas.microsoft.com/office/excel/2006/main" count="3">
        <x14:dataValidation type="list" allowBlank="1" showInputMessage="1" showErrorMessage="1" xr:uid="{69176362-EC56-4FC7-9D6A-15951538F01E}">
          <x14:formula1>
            <xm:f>Data!$B$72:$B$83</xm:f>
          </x14:formula1>
          <xm:sqref>AH29:AH30 AH26 AH24</xm:sqref>
        </x14:dataValidation>
        <x14:dataValidation type="list" allowBlank="1" showInputMessage="1" showErrorMessage="1" xr:uid="{70BB8F2B-2D17-400D-BC90-D3BDE780F9A3}">
          <x14:formula1>
            <xm:f>Data!$B$72:$B$82</xm:f>
          </x14:formula1>
          <xm:sqref>AH27:AH28 AH25</xm:sqref>
        </x14:dataValidation>
        <x14:dataValidation type="list" allowBlank="1" showInputMessage="1" showErrorMessage="1" xr:uid="{87BDF88D-D002-443F-BC1B-2C8797D02001}">
          <x14:formula1>
            <xm:f>Data!$A$72:$A$80</xm:f>
          </x14:formula1>
          <xm:sqref>AK13:AK15</xm:sqref>
        </x14:dataValidation>
      </x14:dataValidation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E57706-339F-4836-B1A0-9E27134D77DD}">
  <dimension ref="A1:I167"/>
  <sheetViews>
    <sheetView workbookViewId="0">
      <pane ySplit="1" topLeftCell="A2" activePane="bottomLeft" state="frozen"/>
      <selection pane="bottomLeft" activeCell="A2" sqref="A2"/>
    </sheetView>
  </sheetViews>
  <sheetFormatPr defaultColWidth="9.140625" defaultRowHeight="12.75"/>
  <cols>
    <col min="1" max="1" width="19.7109375" style="55" customWidth="1"/>
    <col min="2" max="2" width="12" style="55" customWidth="1"/>
    <col min="3" max="3" width="38.28515625" style="55" customWidth="1"/>
    <col min="4" max="4" width="10.42578125" style="55" bestFit="1" customWidth="1"/>
    <col min="5" max="5" width="9.140625" style="55"/>
    <col min="6" max="6" width="7.7109375" style="55" bestFit="1" customWidth="1"/>
    <col min="7" max="7" width="12.42578125" style="55" bestFit="1" customWidth="1"/>
    <col min="8" max="8" width="7.85546875" style="284" bestFit="1" customWidth="1"/>
    <col min="9" max="9" width="118.7109375" style="55" customWidth="1"/>
    <col min="10" max="16384" width="9.140625" style="55"/>
  </cols>
  <sheetData>
    <row r="1" spans="1:9" ht="35.25">
      <c r="A1" s="410" t="s">
        <v>894</v>
      </c>
      <c r="B1" s="411" t="s">
        <v>895</v>
      </c>
      <c r="C1" s="412" t="s">
        <v>896</v>
      </c>
      <c r="D1" s="412" t="s">
        <v>897</v>
      </c>
      <c r="E1" s="411" t="s">
        <v>898</v>
      </c>
      <c r="F1" s="412" t="s">
        <v>899</v>
      </c>
      <c r="G1" s="412" t="s">
        <v>900</v>
      </c>
      <c r="H1" s="413" t="s">
        <v>901</v>
      </c>
      <c r="I1" s="414" t="s">
        <v>902</v>
      </c>
    </row>
    <row r="2" spans="1:9">
      <c r="A2" s="55" t="s">
        <v>21</v>
      </c>
      <c r="B2" s="460"/>
      <c r="G2" s="282"/>
    </row>
    <row r="3" spans="1:9">
      <c r="B3" s="460"/>
      <c r="G3" s="282"/>
    </row>
    <row r="4" spans="1:9">
      <c r="B4" s="460"/>
      <c r="G4" s="282"/>
    </row>
    <row r="5" spans="1:9">
      <c r="B5" s="460"/>
      <c r="G5" s="282"/>
    </row>
    <row r="6" spans="1:9">
      <c r="B6" s="460"/>
      <c r="G6" s="282"/>
    </row>
    <row r="7" spans="1:9">
      <c r="G7" s="282"/>
    </row>
    <row r="8" spans="1:9">
      <c r="G8" s="282"/>
    </row>
    <row r="9" spans="1:9">
      <c r="G9" s="282"/>
    </row>
    <row r="10" spans="1:9">
      <c r="G10" s="282"/>
    </row>
    <row r="11" spans="1:9">
      <c r="G11" s="282"/>
    </row>
    <row r="12" spans="1:9">
      <c r="G12" s="282"/>
    </row>
    <row r="13" spans="1:9">
      <c r="G13" s="282"/>
    </row>
    <row r="14" spans="1:9">
      <c r="G14" s="282"/>
    </row>
    <row r="15" spans="1:9">
      <c r="G15" s="282"/>
    </row>
    <row r="16" spans="1:9">
      <c r="G16" s="282"/>
    </row>
    <row r="17" spans="7:7">
      <c r="G17" s="282"/>
    </row>
    <row r="18" spans="7:7">
      <c r="G18" s="282"/>
    </row>
    <row r="19" spans="7:7">
      <c r="G19" s="282"/>
    </row>
    <row r="20" spans="7:7">
      <c r="G20" s="282"/>
    </row>
    <row r="21" spans="7:7">
      <c r="G21" s="282"/>
    </row>
    <row r="22" spans="7:7">
      <c r="G22" s="282"/>
    </row>
    <row r="23" spans="7:7">
      <c r="G23" s="282"/>
    </row>
    <row r="24" spans="7:7">
      <c r="G24" s="282"/>
    </row>
    <row r="25" spans="7:7">
      <c r="G25" s="282"/>
    </row>
    <row r="26" spans="7:7">
      <c r="G26" s="282"/>
    </row>
    <row r="27" spans="7:7">
      <c r="G27" s="282"/>
    </row>
    <row r="28" spans="7:7">
      <c r="G28" s="282"/>
    </row>
    <row r="29" spans="7:7">
      <c r="G29" s="282"/>
    </row>
    <row r="30" spans="7:7">
      <c r="G30" s="282"/>
    </row>
    <row r="31" spans="7:7">
      <c r="G31" s="282"/>
    </row>
    <row r="32" spans="7:7">
      <c r="G32" s="282"/>
    </row>
    <row r="33" spans="7:7">
      <c r="G33" s="282"/>
    </row>
    <row r="34" spans="7:7">
      <c r="G34" s="282"/>
    </row>
    <row r="35" spans="7:7">
      <c r="G35" s="282"/>
    </row>
    <row r="36" spans="7:7">
      <c r="G36" s="282"/>
    </row>
    <row r="37" spans="7:7">
      <c r="G37" s="282"/>
    </row>
    <row r="38" spans="7:7">
      <c r="G38" s="282"/>
    </row>
    <row r="39" spans="7:7">
      <c r="G39" s="282"/>
    </row>
    <row r="40" spans="7:7">
      <c r="G40" s="282"/>
    </row>
    <row r="41" spans="7:7">
      <c r="G41" s="282"/>
    </row>
    <row r="42" spans="7:7">
      <c r="G42" s="282"/>
    </row>
    <row r="43" spans="7:7">
      <c r="G43" s="282"/>
    </row>
    <row r="44" spans="7:7">
      <c r="G44" s="282"/>
    </row>
    <row r="45" spans="7:7">
      <c r="G45" s="282"/>
    </row>
    <row r="46" spans="7:7">
      <c r="G46" s="282"/>
    </row>
    <row r="47" spans="7:7">
      <c r="G47" s="282"/>
    </row>
    <row r="48" spans="7:7">
      <c r="G48" s="282"/>
    </row>
    <row r="49" spans="7:7">
      <c r="G49" s="282"/>
    </row>
    <row r="50" spans="7:7">
      <c r="G50" s="282"/>
    </row>
    <row r="51" spans="7:7">
      <c r="G51" s="282"/>
    </row>
    <row r="52" spans="7:7">
      <c r="G52" s="282"/>
    </row>
    <row r="53" spans="7:7">
      <c r="G53" s="282"/>
    </row>
    <row r="54" spans="7:7">
      <c r="G54" s="282"/>
    </row>
    <row r="55" spans="7:7">
      <c r="G55" s="282"/>
    </row>
    <row r="56" spans="7:7">
      <c r="G56" s="282"/>
    </row>
    <row r="57" spans="7:7">
      <c r="G57" s="282"/>
    </row>
    <row r="58" spans="7:7">
      <c r="G58" s="282"/>
    </row>
    <row r="59" spans="7:7">
      <c r="G59" s="282"/>
    </row>
    <row r="60" spans="7:7">
      <c r="G60" s="282"/>
    </row>
    <row r="61" spans="7:7">
      <c r="G61" s="282"/>
    </row>
    <row r="62" spans="7:7">
      <c r="G62" s="282"/>
    </row>
    <row r="63" spans="7:7">
      <c r="G63" s="282"/>
    </row>
    <row r="64" spans="7:7">
      <c r="G64" s="282"/>
    </row>
    <row r="65" spans="7:7">
      <c r="G65" s="282"/>
    </row>
    <row r="66" spans="7:7">
      <c r="G66" s="282"/>
    </row>
    <row r="67" spans="7:7">
      <c r="G67" s="282"/>
    </row>
    <row r="68" spans="7:7">
      <c r="G68" s="282"/>
    </row>
    <row r="69" spans="7:7">
      <c r="G69" s="282"/>
    </row>
    <row r="70" spans="7:7">
      <c r="G70" s="282"/>
    </row>
    <row r="71" spans="7:7">
      <c r="G71" s="282"/>
    </row>
    <row r="72" spans="7:7">
      <c r="G72" s="282"/>
    </row>
    <row r="73" spans="7:7">
      <c r="G73" s="282"/>
    </row>
    <row r="74" spans="7:7">
      <c r="G74" s="282"/>
    </row>
    <row r="75" spans="7:7">
      <c r="G75" s="282"/>
    </row>
    <row r="76" spans="7:7">
      <c r="G76" s="282"/>
    </row>
    <row r="77" spans="7:7">
      <c r="G77" s="282"/>
    </row>
    <row r="78" spans="7:7">
      <c r="G78" s="282"/>
    </row>
    <row r="79" spans="7:7">
      <c r="G79" s="282"/>
    </row>
    <row r="80" spans="7:7">
      <c r="G80" s="282"/>
    </row>
    <row r="81" spans="7:7">
      <c r="G81" s="282"/>
    </row>
    <row r="82" spans="7:7">
      <c r="G82" s="282"/>
    </row>
    <row r="83" spans="7:7">
      <c r="G83" s="282"/>
    </row>
    <row r="84" spans="7:7">
      <c r="G84" s="282"/>
    </row>
    <row r="85" spans="7:7">
      <c r="G85" s="282"/>
    </row>
    <row r="86" spans="7:7">
      <c r="G86" s="282"/>
    </row>
    <row r="87" spans="7:7">
      <c r="G87" s="282"/>
    </row>
    <row r="88" spans="7:7">
      <c r="G88" s="282"/>
    </row>
    <row r="89" spans="7:7">
      <c r="G89" s="282"/>
    </row>
    <row r="90" spans="7:7">
      <c r="G90" s="282"/>
    </row>
    <row r="91" spans="7:7">
      <c r="G91" s="282"/>
    </row>
    <row r="92" spans="7:7">
      <c r="G92" s="282"/>
    </row>
    <row r="93" spans="7:7">
      <c r="G93" s="282"/>
    </row>
    <row r="94" spans="7:7">
      <c r="G94" s="282"/>
    </row>
    <row r="95" spans="7:7">
      <c r="G95" s="282"/>
    </row>
    <row r="96" spans="7:7">
      <c r="G96" s="282"/>
    </row>
    <row r="97" spans="7:9">
      <c r="G97" s="282"/>
    </row>
    <row r="98" spans="7:9">
      <c r="G98" s="282"/>
    </row>
    <row r="99" spans="7:9">
      <c r="G99" s="282"/>
    </row>
    <row r="100" spans="7:9">
      <c r="G100" s="282"/>
    </row>
    <row r="101" spans="7:9">
      <c r="G101" s="282"/>
    </row>
    <row r="102" spans="7:9">
      <c r="G102" s="282"/>
    </row>
    <row r="103" spans="7:9">
      <c r="G103" s="282"/>
    </row>
    <row r="104" spans="7:9">
      <c r="G104" s="282"/>
    </row>
    <row r="105" spans="7:9">
      <c r="G105" s="282"/>
    </row>
    <row r="106" spans="7:9">
      <c r="G106" s="282"/>
    </row>
    <row r="107" spans="7:9">
      <c r="G107" s="282"/>
    </row>
    <row r="108" spans="7:9">
      <c r="G108" s="282"/>
    </row>
    <row r="109" spans="7:9">
      <c r="G109" s="282"/>
    </row>
    <row r="110" spans="7:9">
      <c r="G110" s="282"/>
    </row>
    <row r="111" spans="7:9">
      <c r="G111" s="282"/>
    </row>
    <row r="112" spans="7:9">
      <c r="G112" s="282"/>
      <c r="I112" s="500"/>
    </row>
    <row r="113" spans="7:7">
      <c r="G113" s="282"/>
    </row>
    <row r="114" spans="7:7">
      <c r="G114" s="282"/>
    </row>
    <row r="115" spans="7:7">
      <c r="G115" s="282"/>
    </row>
    <row r="116" spans="7:7">
      <c r="G116" s="282"/>
    </row>
    <row r="117" spans="7:7">
      <c r="G117" s="282"/>
    </row>
    <row r="118" spans="7:7">
      <c r="G118" s="282"/>
    </row>
    <row r="119" spans="7:7">
      <c r="G119" s="282"/>
    </row>
    <row r="120" spans="7:7">
      <c r="G120" s="282"/>
    </row>
    <row r="121" spans="7:7">
      <c r="G121" s="282"/>
    </row>
    <row r="122" spans="7:7">
      <c r="G122" s="282"/>
    </row>
    <row r="123" spans="7:7">
      <c r="G123" s="282"/>
    </row>
    <row r="124" spans="7:7">
      <c r="G124" s="282"/>
    </row>
    <row r="125" spans="7:7">
      <c r="G125" s="282"/>
    </row>
    <row r="126" spans="7:7">
      <c r="G126" s="282"/>
    </row>
    <row r="127" spans="7:7">
      <c r="G127" s="282"/>
    </row>
    <row r="128" spans="7:7">
      <c r="G128" s="282"/>
    </row>
    <row r="129" spans="2:7">
      <c r="G129" s="282"/>
    </row>
    <row r="130" spans="2:7">
      <c r="G130" s="282"/>
    </row>
    <row r="131" spans="2:7">
      <c r="G131" s="282"/>
    </row>
    <row r="132" spans="2:7">
      <c r="B132" s="509"/>
      <c r="C132" s="509"/>
      <c r="G132" s="282"/>
    </row>
    <row r="133" spans="2:7">
      <c r="G133" s="282"/>
    </row>
    <row r="134" spans="2:7">
      <c r="G134" s="282"/>
    </row>
    <row r="135" spans="2:7">
      <c r="G135" s="282"/>
    </row>
    <row r="136" spans="2:7">
      <c r="G136" s="282"/>
    </row>
    <row r="137" spans="2:7">
      <c r="G137" s="282"/>
    </row>
    <row r="138" spans="2:7">
      <c r="G138" s="282"/>
    </row>
    <row r="139" spans="2:7">
      <c r="G139" s="282"/>
    </row>
    <row r="140" spans="2:7">
      <c r="G140" s="282"/>
    </row>
    <row r="141" spans="2:7">
      <c r="G141" s="282"/>
    </row>
    <row r="142" spans="2:7">
      <c r="G142" s="282"/>
    </row>
    <row r="143" spans="2:7">
      <c r="G143" s="282"/>
    </row>
    <row r="144" spans="2:7">
      <c r="G144" s="282"/>
    </row>
    <row r="145" spans="7:7">
      <c r="G145" s="282"/>
    </row>
    <row r="146" spans="7:7">
      <c r="G146" s="282"/>
    </row>
    <row r="147" spans="7:7">
      <c r="G147" s="282"/>
    </row>
    <row r="148" spans="7:7">
      <c r="G148" s="282"/>
    </row>
    <row r="149" spans="7:7">
      <c r="G149" s="282"/>
    </row>
    <row r="150" spans="7:7">
      <c r="G150" s="282"/>
    </row>
    <row r="151" spans="7:7">
      <c r="G151" s="282"/>
    </row>
    <row r="152" spans="7:7">
      <c r="G152" s="282"/>
    </row>
    <row r="153" spans="7:7">
      <c r="G153" s="282"/>
    </row>
    <row r="154" spans="7:7">
      <c r="G154" s="282"/>
    </row>
    <row r="155" spans="7:7">
      <c r="G155" s="282"/>
    </row>
    <row r="156" spans="7:7">
      <c r="G156" s="282"/>
    </row>
    <row r="157" spans="7:7">
      <c r="G157" s="282"/>
    </row>
    <row r="158" spans="7:7">
      <c r="G158" s="282"/>
    </row>
    <row r="159" spans="7:7">
      <c r="G159" s="282"/>
    </row>
    <row r="160" spans="7:7">
      <c r="G160" s="282"/>
    </row>
    <row r="161" spans="7:7">
      <c r="G161" s="282"/>
    </row>
    <row r="162" spans="7:7">
      <c r="G162" s="282"/>
    </row>
    <row r="163" spans="7:7">
      <c r="G163" s="282"/>
    </row>
    <row r="164" spans="7:7">
      <c r="G164" s="282"/>
    </row>
    <row r="165" spans="7:7">
      <c r="G165" s="282"/>
    </row>
    <row r="166" spans="7:7">
      <c r="G166" s="282"/>
    </row>
    <row r="167" spans="7:7">
      <c r="G167" s="282"/>
    </row>
  </sheetData>
  <dataValidations count="1">
    <dataValidation type="list" allowBlank="1" showInputMessage="1" showErrorMessage="1" sqref="A2:A123" xr:uid="{52B45CDF-E02C-4FDE-B2EA-30E0DEE172EA}">
      <formula1>"Returns,Returns Putaway,Fwd Throw,Bulk Put,Orders,Manual Moves,WBW"</formula1>
    </dataValidation>
  </dataValidation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C7F095-7F37-46CF-9870-14F8400B68B9}">
  <sheetPr filterMode="1"/>
  <dimension ref="A1:AM192"/>
  <sheetViews>
    <sheetView workbookViewId="0">
      <pane xSplit="9" ySplit="7" topLeftCell="J14" activePane="bottomRight" state="frozen"/>
      <selection pane="bottomRight"/>
      <selection pane="bottomLeft"/>
      <selection pane="topRight"/>
    </sheetView>
  </sheetViews>
  <sheetFormatPr defaultColWidth="9.140625" defaultRowHeight="14.25" customHeight="1" outlineLevelCol="1"/>
  <cols>
    <col min="1" max="1" width="8.85546875" customWidth="1"/>
    <col min="2" max="2" width="22.42578125" bestFit="1" customWidth="1"/>
    <col min="3" max="3" width="21.42578125" customWidth="1"/>
    <col min="4" max="4" width="30.85546875" customWidth="1"/>
    <col min="5" max="5" width="11.7109375" style="55" bestFit="1" customWidth="1"/>
    <col min="6" max="6" width="11.28515625" style="55" customWidth="1"/>
    <col min="7" max="7" width="13" style="308" bestFit="1" customWidth="1"/>
    <col min="8" max="8" width="17.28515625" style="308" bestFit="1" customWidth="1"/>
    <col min="9" max="9" width="6.5703125" style="458" bestFit="1" customWidth="1"/>
    <col min="10" max="11" width="22.140625" style="269" customWidth="1" outlineLevel="1"/>
    <col min="12" max="12" width="10.7109375" style="269" customWidth="1" outlineLevel="1"/>
    <col min="13" max="16" width="9.140625" style="269" customWidth="1" outlineLevel="1"/>
    <col min="17" max="17" width="11.28515625" style="269" customWidth="1" outlineLevel="1"/>
    <col min="18" max="19" width="9.140625" style="269" customWidth="1" outlineLevel="1"/>
    <col min="20" max="23" width="9.140625" customWidth="1" outlineLevel="1"/>
    <col min="24" max="24" width="10.5703125" customWidth="1" outlineLevel="1"/>
    <col min="25" max="26" width="9.140625" customWidth="1" outlineLevel="1"/>
    <col min="27" max="27" width="12.140625" customWidth="1" outlineLevel="1"/>
    <col min="28" max="28" width="9.140625" customWidth="1" outlineLevel="1"/>
    <col min="29" max="29" width="10.7109375" customWidth="1" outlineLevel="1"/>
    <col min="30" max="32" width="9.140625" customWidth="1" outlineLevel="1"/>
    <col min="33" max="33" width="12.42578125" customWidth="1" outlineLevel="1"/>
    <col min="34" max="35" width="9.140625" customWidth="1" outlineLevel="1"/>
    <col min="36" max="36" width="13" customWidth="1" outlineLevel="1"/>
    <col min="37" max="37" width="9.140625" customWidth="1"/>
    <col min="38" max="38" width="11.5703125" style="58" customWidth="1"/>
    <col min="39" max="39" width="9.140625" style="58" customWidth="1"/>
    <col min="40" max="40" width="9.140625" customWidth="1"/>
  </cols>
  <sheetData>
    <row r="1" spans="1:39" hidden="1">
      <c r="B1" s="415" t="s">
        <v>903</v>
      </c>
      <c r="C1" s="270"/>
      <c r="D1" s="270"/>
      <c r="E1" s="310"/>
      <c r="F1" s="310"/>
      <c r="G1" s="307"/>
      <c r="H1" s="307"/>
      <c r="I1" s="456"/>
      <c r="J1" s="270"/>
      <c r="K1" s="271"/>
      <c r="L1"/>
      <c r="M1"/>
      <c r="N1"/>
      <c r="O1"/>
      <c r="P1"/>
      <c r="Q1"/>
      <c r="R1"/>
      <c r="S1"/>
    </row>
    <row r="2" spans="1:39" ht="18" hidden="1">
      <c r="B2" s="416">
        <v>0</v>
      </c>
      <c r="C2" s="1762" t="s">
        <v>904</v>
      </c>
      <c r="D2" s="1762"/>
      <c r="E2" s="1762"/>
      <c r="F2" s="1762"/>
      <c r="G2" s="1762"/>
      <c r="H2" s="1762"/>
      <c r="I2" s="1762"/>
      <c r="J2" s="1762"/>
      <c r="K2" s="1762"/>
      <c r="L2" s="417"/>
      <c r="M2"/>
      <c r="N2"/>
      <c r="O2"/>
      <c r="P2"/>
      <c r="Q2"/>
      <c r="R2"/>
      <c r="S2"/>
    </row>
    <row r="3" spans="1:39" ht="18" hidden="1">
      <c r="B3" s="416">
        <v>1</v>
      </c>
      <c r="C3" s="1762" t="s">
        <v>905</v>
      </c>
      <c r="D3" s="1762"/>
      <c r="E3" s="1762"/>
      <c r="F3" s="1762"/>
      <c r="G3" s="1762"/>
      <c r="H3" s="1762"/>
      <c r="I3" s="1762"/>
      <c r="J3" s="1762"/>
      <c r="K3" s="1762"/>
      <c r="L3" s="417"/>
      <c r="M3"/>
      <c r="N3"/>
      <c r="O3"/>
      <c r="P3"/>
      <c r="Q3"/>
      <c r="R3"/>
      <c r="S3"/>
    </row>
    <row r="4" spans="1:39" ht="18" hidden="1">
      <c r="B4" s="416">
        <v>2</v>
      </c>
      <c r="C4" s="1762" t="s">
        <v>906</v>
      </c>
      <c r="D4" s="1762"/>
      <c r="E4" s="1762"/>
      <c r="F4" s="1762"/>
      <c r="G4" s="1762"/>
      <c r="H4" s="1762"/>
      <c r="I4" s="1762"/>
      <c r="J4" s="1762"/>
      <c r="K4" s="1762"/>
      <c r="L4" s="417"/>
      <c r="M4"/>
      <c r="N4"/>
      <c r="O4"/>
      <c r="P4"/>
      <c r="Q4"/>
      <c r="R4"/>
      <c r="S4"/>
    </row>
    <row r="5" spans="1:39" ht="18" hidden="1">
      <c r="B5" s="416">
        <v>3</v>
      </c>
      <c r="C5" s="1763" t="s">
        <v>907</v>
      </c>
      <c r="D5" s="1763"/>
      <c r="E5" s="1763"/>
      <c r="F5" s="1763"/>
      <c r="G5" s="1763"/>
      <c r="H5" s="1763"/>
      <c r="I5" s="1763"/>
      <c r="J5" s="1763"/>
      <c r="K5" s="1763"/>
      <c r="L5" s="417"/>
      <c r="M5"/>
      <c r="N5"/>
      <c r="O5"/>
      <c r="P5"/>
      <c r="Q5"/>
      <c r="R5"/>
      <c r="S5"/>
      <c r="U5" t="s">
        <v>210</v>
      </c>
    </row>
    <row r="6" spans="1:39" ht="18" hidden="1">
      <c r="B6" s="418">
        <v>4</v>
      </c>
      <c r="C6" s="419" t="s">
        <v>908</v>
      </c>
      <c r="D6" s="419"/>
      <c r="E6" s="420"/>
      <c r="F6" s="420"/>
      <c r="G6" s="421"/>
      <c r="H6" s="421"/>
      <c r="I6" s="457"/>
      <c r="J6" s="422"/>
      <c r="K6" s="422"/>
      <c r="L6" s="417"/>
      <c r="M6"/>
      <c r="N6"/>
      <c r="O6"/>
      <c r="P6"/>
      <c r="Q6"/>
      <c r="R6"/>
      <c r="S6"/>
    </row>
    <row r="7" spans="1:39" ht="87" customHeight="1">
      <c r="A7" s="603" t="s">
        <v>909</v>
      </c>
      <c r="B7" s="603" t="s">
        <v>910</v>
      </c>
      <c r="C7" s="603" t="s">
        <v>911</v>
      </c>
      <c r="D7" s="603" t="s">
        <v>912</v>
      </c>
      <c r="E7" s="604" t="s">
        <v>913</v>
      </c>
      <c r="F7" s="605" t="s">
        <v>914</v>
      </c>
      <c r="G7" s="603" t="s">
        <v>915</v>
      </c>
      <c r="H7" s="606" t="s">
        <v>916</v>
      </c>
      <c r="I7" s="607" t="s">
        <v>917</v>
      </c>
      <c r="J7" s="365" t="s">
        <v>99</v>
      </c>
      <c r="K7" s="365" t="s">
        <v>7</v>
      </c>
      <c r="L7" s="365" t="s">
        <v>98</v>
      </c>
      <c r="M7" s="365" t="s">
        <v>355</v>
      </c>
      <c r="N7" s="365" t="s">
        <v>359</v>
      </c>
      <c r="O7" s="365" t="s">
        <v>918</v>
      </c>
      <c r="P7" s="365" t="s">
        <v>233</v>
      </c>
      <c r="Q7" s="365" t="s">
        <v>919</v>
      </c>
      <c r="R7" s="365" t="s">
        <v>236</v>
      </c>
      <c r="S7" s="365" t="s">
        <v>920</v>
      </c>
      <c r="T7" s="304" t="s">
        <v>307</v>
      </c>
      <c r="U7" s="304" t="s">
        <v>234</v>
      </c>
      <c r="V7" s="304" t="s">
        <v>153</v>
      </c>
      <c r="W7" s="304" t="s">
        <v>921</v>
      </c>
      <c r="X7" s="304" t="s">
        <v>922</v>
      </c>
      <c r="Y7" s="304" t="s">
        <v>923</v>
      </c>
      <c r="Z7" s="304" t="s">
        <v>105</v>
      </c>
      <c r="AA7" s="304" t="s">
        <v>372</v>
      </c>
      <c r="AB7" s="304" t="s">
        <v>924</v>
      </c>
      <c r="AC7" s="304" t="s">
        <v>925</v>
      </c>
      <c r="AD7" s="304" t="s">
        <v>926</v>
      </c>
      <c r="AE7" s="304" t="s">
        <v>927</v>
      </c>
      <c r="AF7" s="304" t="s">
        <v>928</v>
      </c>
      <c r="AG7" s="304" t="s">
        <v>929</v>
      </c>
      <c r="AH7" s="304" t="s">
        <v>930</v>
      </c>
      <c r="AI7" s="304" t="s">
        <v>100</v>
      </c>
      <c r="AJ7" s="304" t="s">
        <v>12</v>
      </c>
      <c r="AK7" s="540" t="s">
        <v>931</v>
      </c>
      <c r="AL7" s="540" t="s">
        <v>932</v>
      </c>
      <c r="AM7" s="496" t="s">
        <v>933</v>
      </c>
    </row>
    <row r="8" spans="1:39" ht="15" customHeight="1">
      <c r="A8" s="49" t="s">
        <v>934</v>
      </c>
      <c r="B8" s="541" t="s">
        <v>935</v>
      </c>
      <c r="C8" s="545" t="s">
        <v>936</v>
      </c>
      <c r="D8" s="541" t="str">
        <f t="shared" ref="D8:D39" si="0">C8&amp;" "&amp;B8</f>
        <v>Christiane Parisek</v>
      </c>
      <c r="E8" s="542">
        <v>37837</v>
      </c>
      <c r="F8" s="465" t="s">
        <v>937</v>
      </c>
      <c r="G8" s="541" t="s">
        <v>938</v>
      </c>
      <c r="H8" s="541" t="s">
        <v>939</v>
      </c>
      <c r="I8" s="463">
        <v>0.75</v>
      </c>
      <c r="J8" s="547">
        <v>0</v>
      </c>
      <c r="K8" s="305">
        <v>0</v>
      </c>
      <c r="L8" s="305">
        <v>0</v>
      </c>
      <c r="M8" s="305">
        <v>0</v>
      </c>
      <c r="N8" s="305">
        <v>0</v>
      </c>
      <c r="O8" s="305">
        <v>0</v>
      </c>
      <c r="P8" s="305">
        <v>2</v>
      </c>
      <c r="Q8" s="305">
        <v>0</v>
      </c>
      <c r="R8" s="305">
        <v>2</v>
      </c>
      <c r="S8" s="305">
        <v>2</v>
      </c>
      <c r="T8" s="305">
        <v>2</v>
      </c>
      <c r="U8" s="305">
        <v>0</v>
      </c>
      <c r="V8" s="305">
        <v>0</v>
      </c>
      <c r="W8" s="305">
        <v>0</v>
      </c>
      <c r="X8" s="305">
        <v>0</v>
      </c>
      <c r="Y8" s="305">
        <v>2</v>
      </c>
      <c r="Z8" s="305">
        <v>4</v>
      </c>
      <c r="AA8" s="305">
        <v>4</v>
      </c>
      <c r="AB8" s="305">
        <v>3</v>
      </c>
      <c r="AC8" s="305">
        <v>0</v>
      </c>
      <c r="AD8" s="305">
        <v>0</v>
      </c>
      <c r="AE8" s="305">
        <v>0</v>
      </c>
      <c r="AF8" s="305">
        <v>0</v>
      </c>
      <c r="AG8" s="305">
        <v>0</v>
      </c>
      <c r="AH8" s="305">
        <v>3</v>
      </c>
      <c r="AI8" s="305">
        <v>0</v>
      </c>
      <c r="AJ8" s="497">
        <f t="shared" ref="AJ8:AJ39" si="1">SUM(J8:AI8)</f>
        <v>24</v>
      </c>
      <c r="AK8" s="498">
        <f t="shared" ref="AK8:AK39" si="2">COUNTIF(J8:AI8,"&gt;=2")</f>
        <v>9</v>
      </c>
      <c r="AL8" s="498">
        <f t="shared" ref="AL8:AL44" si="3">AVERAGE(J8:AI8)</f>
        <v>0.92307692307692313</v>
      </c>
      <c r="AM8" s="459">
        <v>0</v>
      </c>
    </row>
    <row r="9" spans="1:39" ht="15">
      <c r="A9" s="49" t="s">
        <v>940</v>
      </c>
      <c r="B9" s="541" t="s">
        <v>941</v>
      </c>
      <c r="C9" s="545" t="s">
        <v>942</v>
      </c>
      <c r="D9" s="541" t="str">
        <f t="shared" si="0"/>
        <v>Brandee Moody</v>
      </c>
      <c r="E9" s="542">
        <v>39232</v>
      </c>
      <c r="F9" s="465" t="s">
        <v>937</v>
      </c>
      <c r="G9" s="541" t="s">
        <v>943</v>
      </c>
      <c r="H9" s="541" t="s">
        <v>939</v>
      </c>
      <c r="I9" s="463">
        <v>1</v>
      </c>
      <c r="J9" s="547">
        <v>0</v>
      </c>
      <c r="K9" s="305">
        <v>0</v>
      </c>
      <c r="L9" s="305">
        <v>0</v>
      </c>
      <c r="M9" s="305">
        <v>0</v>
      </c>
      <c r="N9" s="305">
        <v>0</v>
      </c>
      <c r="O9" s="305">
        <v>1</v>
      </c>
      <c r="P9" s="305">
        <v>2</v>
      </c>
      <c r="Q9" s="305">
        <v>3</v>
      </c>
      <c r="R9" s="305">
        <v>2</v>
      </c>
      <c r="S9" s="305">
        <v>2</v>
      </c>
      <c r="T9" s="305">
        <v>2</v>
      </c>
      <c r="U9" s="305">
        <v>0</v>
      </c>
      <c r="V9" s="305">
        <v>3</v>
      </c>
      <c r="W9" s="305">
        <v>2</v>
      </c>
      <c r="X9" s="305">
        <v>1</v>
      </c>
      <c r="Y9" s="305">
        <v>3</v>
      </c>
      <c r="Z9" s="305">
        <v>2</v>
      </c>
      <c r="AA9" s="305">
        <v>0</v>
      </c>
      <c r="AB9" s="305">
        <v>4</v>
      </c>
      <c r="AC9" s="305">
        <v>0</v>
      </c>
      <c r="AD9" s="305">
        <v>0</v>
      </c>
      <c r="AE9" s="305">
        <v>0</v>
      </c>
      <c r="AF9" s="305">
        <v>0</v>
      </c>
      <c r="AG9" s="305">
        <v>0</v>
      </c>
      <c r="AH9" s="305">
        <v>0</v>
      </c>
      <c r="AI9" s="305">
        <v>0</v>
      </c>
      <c r="AJ9" s="497">
        <f t="shared" si="1"/>
        <v>27</v>
      </c>
      <c r="AK9" s="498">
        <f t="shared" si="2"/>
        <v>10</v>
      </c>
      <c r="AL9" s="498">
        <f t="shared" si="3"/>
        <v>1.0384615384615385</v>
      </c>
      <c r="AM9" s="459">
        <v>0</v>
      </c>
    </row>
    <row r="10" spans="1:39" ht="15">
      <c r="A10" s="49" t="s">
        <v>944</v>
      </c>
      <c r="B10" s="541" t="s">
        <v>945</v>
      </c>
      <c r="C10" s="545" t="s">
        <v>285</v>
      </c>
      <c r="D10" s="541" t="str">
        <f t="shared" si="0"/>
        <v>Jacqueline Gomez</v>
      </c>
      <c r="E10" s="542">
        <v>40113</v>
      </c>
      <c r="F10" s="465" t="s">
        <v>937</v>
      </c>
      <c r="G10" s="541" t="s">
        <v>943</v>
      </c>
      <c r="H10" s="541" t="s">
        <v>939</v>
      </c>
      <c r="I10" s="463">
        <v>1</v>
      </c>
      <c r="J10" s="547">
        <v>0</v>
      </c>
      <c r="K10" s="305">
        <v>0</v>
      </c>
      <c r="L10" s="305">
        <v>0</v>
      </c>
      <c r="M10" s="305">
        <v>0</v>
      </c>
      <c r="N10" s="305">
        <v>2</v>
      </c>
      <c r="O10" s="305">
        <v>2</v>
      </c>
      <c r="P10" s="305">
        <v>3</v>
      </c>
      <c r="Q10" s="305">
        <v>3</v>
      </c>
      <c r="R10" s="305">
        <v>3</v>
      </c>
      <c r="S10" s="305">
        <v>3</v>
      </c>
      <c r="T10" s="305">
        <v>3</v>
      </c>
      <c r="U10" s="305">
        <v>0</v>
      </c>
      <c r="V10" s="305">
        <v>2</v>
      </c>
      <c r="W10" s="305">
        <v>3</v>
      </c>
      <c r="X10" s="305">
        <v>4</v>
      </c>
      <c r="Y10" s="305">
        <v>3</v>
      </c>
      <c r="Z10" s="305">
        <v>2</v>
      </c>
      <c r="AA10" s="305">
        <v>0</v>
      </c>
      <c r="AB10" s="305">
        <v>3</v>
      </c>
      <c r="AC10" s="305">
        <v>0</v>
      </c>
      <c r="AD10" s="305">
        <v>0</v>
      </c>
      <c r="AE10" s="305">
        <v>0</v>
      </c>
      <c r="AF10" s="305">
        <v>0</v>
      </c>
      <c r="AG10" s="305">
        <v>2</v>
      </c>
      <c r="AH10" s="305">
        <v>3</v>
      </c>
      <c r="AI10" s="305">
        <v>0</v>
      </c>
      <c r="AJ10" s="497">
        <f t="shared" si="1"/>
        <v>41</v>
      </c>
      <c r="AK10" s="498">
        <f t="shared" si="2"/>
        <v>15</v>
      </c>
      <c r="AL10" s="498">
        <f t="shared" si="3"/>
        <v>1.5769230769230769</v>
      </c>
      <c r="AM10" s="459">
        <v>0</v>
      </c>
    </row>
    <row r="11" spans="1:39" s="55" customFormat="1" ht="15">
      <c r="A11" s="49" t="s">
        <v>946</v>
      </c>
      <c r="B11" s="541" t="s">
        <v>947</v>
      </c>
      <c r="C11" s="545" t="s">
        <v>948</v>
      </c>
      <c r="D11" s="541" t="str">
        <f t="shared" si="0"/>
        <v>Linda Hottinger</v>
      </c>
      <c r="E11" s="542">
        <v>41778</v>
      </c>
      <c r="F11" s="465" t="s">
        <v>937</v>
      </c>
      <c r="G11" s="541" t="s">
        <v>938</v>
      </c>
      <c r="H11" s="541" t="s">
        <v>939</v>
      </c>
      <c r="I11" s="463">
        <v>1</v>
      </c>
      <c r="J11" s="547">
        <v>0</v>
      </c>
      <c r="K11" s="305">
        <v>0</v>
      </c>
      <c r="L11" s="305">
        <v>0</v>
      </c>
      <c r="M11" s="305">
        <v>0</v>
      </c>
      <c r="N11" s="305">
        <v>0</v>
      </c>
      <c r="O11" s="305">
        <v>3</v>
      </c>
      <c r="P11" s="305">
        <v>1</v>
      </c>
      <c r="Q11" s="305">
        <v>1</v>
      </c>
      <c r="R11" s="305">
        <v>3</v>
      </c>
      <c r="S11" s="305">
        <v>3</v>
      </c>
      <c r="T11" s="305">
        <v>2</v>
      </c>
      <c r="U11" s="305">
        <v>0</v>
      </c>
      <c r="V11" s="305">
        <v>2</v>
      </c>
      <c r="W11" s="305">
        <v>0</v>
      </c>
      <c r="X11" s="305">
        <v>2</v>
      </c>
      <c r="Y11" s="305">
        <v>2</v>
      </c>
      <c r="Z11" s="305">
        <v>3</v>
      </c>
      <c r="AA11" s="305">
        <v>0</v>
      </c>
      <c r="AB11" s="305">
        <v>3</v>
      </c>
      <c r="AC11" s="305">
        <v>0</v>
      </c>
      <c r="AD11" s="305">
        <v>0</v>
      </c>
      <c r="AE11" s="305">
        <v>0</v>
      </c>
      <c r="AF11" s="305">
        <v>0</v>
      </c>
      <c r="AG11" s="305">
        <v>0</v>
      </c>
      <c r="AH11" s="305">
        <v>2</v>
      </c>
      <c r="AI11" s="305">
        <v>0</v>
      </c>
      <c r="AJ11" s="497">
        <f t="shared" si="1"/>
        <v>27</v>
      </c>
      <c r="AK11" s="498">
        <f t="shared" si="2"/>
        <v>10</v>
      </c>
      <c r="AL11" s="498">
        <f t="shared" si="3"/>
        <v>1.0384615384615385</v>
      </c>
      <c r="AM11" s="459">
        <v>0</v>
      </c>
    </row>
    <row r="12" spans="1:39" ht="15">
      <c r="A12" s="49" t="s">
        <v>949</v>
      </c>
      <c r="B12" s="541" t="s">
        <v>950</v>
      </c>
      <c r="C12" s="545" t="s">
        <v>951</v>
      </c>
      <c r="D12" s="541" t="str">
        <f t="shared" si="0"/>
        <v>Arnoldo Vega Pineiro</v>
      </c>
      <c r="E12" s="542">
        <v>42214</v>
      </c>
      <c r="F12" s="465" t="s">
        <v>937</v>
      </c>
      <c r="G12" s="541" t="s">
        <v>938</v>
      </c>
      <c r="H12" s="541" t="s">
        <v>939</v>
      </c>
      <c r="I12" s="463">
        <v>1</v>
      </c>
      <c r="J12" s="547">
        <v>3</v>
      </c>
      <c r="K12" s="305">
        <v>0</v>
      </c>
      <c r="L12" s="305">
        <v>4</v>
      </c>
      <c r="M12" s="305">
        <v>4</v>
      </c>
      <c r="N12" s="305">
        <v>3</v>
      </c>
      <c r="O12" s="305">
        <v>2</v>
      </c>
      <c r="P12" s="305">
        <v>0</v>
      </c>
      <c r="Q12" s="305">
        <v>0</v>
      </c>
      <c r="R12" s="305">
        <v>0</v>
      </c>
      <c r="S12" s="305">
        <v>3</v>
      </c>
      <c r="T12" s="305">
        <v>2</v>
      </c>
      <c r="U12" s="305">
        <v>0</v>
      </c>
      <c r="V12" s="305">
        <v>2</v>
      </c>
      <c r="W12" s="305">
        <v>0</v>
      </c>
      <c r="X12" s="305">
        <v>0</v>
      </c>
      <c r="Y12" s="305">
        <v>3</v>
      </c>
      <c r="Z12" s="305">
        <v>0</v>
      </c>
      <c r="AA12" s="305">
        <v>0</v>
      </c>
      <c r="AB12" s="305">
        <v>3</v>
      </c>
      <c r="AC12" s="305">
        <v>0</v>
      </c>
      <c r="AD12" s="305">
        <v>4</v>
      </c>
      <c r="AE12" s="305">
        <v>4</v>
      </c>
      <c r="AF12" s="305">
        <v>4</v>
      </c>
      <c r="AG12" s="305">
        <v>4</v>
      </c>
      <c r="AH12" s="305">
        <v>4</v>
      </c>
      <c r="AI12" s="305">
        <v>0</v>
      </c>
      <c r="AJ12" s="497">
        <f t="shared" si="1"/>
        <v>49</v>
      </c>
      <c r="AK12" s="498">
        <f t="shared" si="2"/>
        <v>15</v>
      </c>
      <c r="AL12" s="498">
        <f t="shared" si="3"/>
        <v>1.8846153846153846</v>
      </c>
      <c r="AM12" s="459">
        <v>0</v>
      </c>
    </row>
    <row r="13" spans="1:39" ht="15">
      <c r="A13" s="49" t="s">
        <v>952</v>
      </c>
      <c r="B13" s="541" t="s">
        <v>953</v>
      </c>
      <c r="C13" s="545" t="s">
        <v>954</v>
      </c>
      <c r="D13" s="541" t="str">
        <f t="shared" si="0"/>
        <v>Damaris Curbelo</v>
      </c>
      <c r="E13" s="542">
        <v>42214</v>
      </c>
      <c r="F13" s="465" t="s">
        <v>937</v>
      </c>
      <c r="G13" s="541" t="s">
        <v>943</v>
      </c>
      <c r="H13" s="541" t="s">
        <v>939</v>
      </c>
      <c r="I13" s="463">
        <v>1</v>
      </c>
      <c r="J13" s="547">
        <v>0</v>
      </c>
      <c r="K13" s="305">
        <v>0</v>
      </c>
      <c r="L13" s="305">
        <v>0</v>
      </c>
      <c r="M13" s="305">
        <v>0</v>
      </c>
      <c r="N13" s="305">
        <v>0</v>
      </c>
      <c r="O13" s="305">
        <v>2</v>
      </c>
      <c r="P13" s="305">
        <v>2</v>
      </c>
      <c r="Q13" s="305">
        <v>1</v>
      </c>
      <c r="R13" s="305">
        <v>2</v>
      </c>
      <c r="S13" s="305">
        <v>3</v>
      </c>
      <c r="T13" s="305">
        <v>2</v>
      </c>
      <c r="U13" s="305">
        <v>0</v>
      </c>
      <c r="V13" s="305">
        <v>2</v>
      </c>
      <c r="W13" s="305">
        <v>2</v>
      </c>
      <c r="X13" s="305">
        <v>0</v>
      </c>
      <c r="Y13" s="305">
        <v>2</v>
      </c>
      <c r="Z13" s="305">
        <v>3</v>
      </c>
      <c r="AA13" s="305">
        <v>0</v>
      </c>
      <c r="AB13" s="305">
        <v>3</v>
      </c>
      <c r="AC13" s="305">
        <v>0</v>
      </c>
      <c r="AD13" s="305">
        <v>0</v>
      </c>
      <c r="AE13" s="305">
        <v>0</v>
      </c>
      <c r="AF13" s="305">
        <v>0</v>
      </c>
      <c r="AG13" s="305">
        <v>3</v>
      </c>
      <c r="AH13" s="305">
        <v>0</v>
      </c>
      <c r="AI13" s="305">
        <v>0</v>
      </c>
      <c r="AJ13" s="497">
        <f t="shared" si="1"/>
        <v>27</v>
      </c>
      <c r="AK13" s="498">
        <f t="shared" si="2"/>
        <v>11</v>
      </c>
      <c r="AL13" s="498">
        <f t="shared" si="3"/>
        <v>1.0384615384615385</v>
      </c>
      <c r="AM13" s="459">
        <v>0</v>
      </c>
    </row>
    <row r="14" spans="1:39" ht="15">
      <c r="A14" s="49" t="s">
        <v>955</v>
      </c>
      <c r="B14" s="541" t="s">
        <v>953</v>
      </c>
      <c r="C14" s="545" t="s">
        <v>956</v>
      </c>
      <c r="D14" s="541" t="str">
        <f t="shared" si="0"/>
        <v>Dania Curbelo</v>
      </c>
      <c r="E14" s="542">
        <v>42214</v>
      </c>
      <c r="F14" s="465" t="s">
        <v>937</v>
      </c>
      <c r="G14" s="541" t="s">
        <v>943</v>
      </c>
      <c r="H14" s="541" t="s">
        <v>939</v>
      </c>
      <c r="I14" s="463">
        <v>1</v>
      </c>
      <c r="J14" s="547">
        <v>0</v>
      </c>
      <c r="K14" s="305">
        <v>0</v>
      </c>
      <c r="L14" s="305">
        <v>0</v>
      </c>
      <c r="M14" s="305">
        <v>0</v>
      </c>
      <c r="N14" s="305">
        <v>0</v>
      </c>
      <c r="O14" s="305">
        <v>2</v>
      </c>
      <c r="P14" s="305">
        <v>2</v>
      </c>
      <c r="Q14" s="305">
        <v>1</v>
      </c>
      <c r="R14" s="305">
        <v>2</v>
      </c>
      <c r="S14" s="305">
        <v>3</v>
      </c>
      <c r="T14" s="305">
        <v>2</v>
      </c>
      <c r="U14" s="305">
        <v>0</v>
      </c>
      <c r="V14" s="305">
        <v>2</v>
      </c>
      <c r="W14" s="305">
        <v>2</v>
      </c>
      <c r="X14" s="305">
        <v>0</v>
      </c>
      <c r="Y14" s="305">
        <v>2</v>
      </c>
      <c r="Z14" s="305">
        <v>3</v>
      </c>
      <c r="AA14" s="305">
        <v>0</v>
      </c>
      <c r="AB14" s="305">
        <v>3</v>
      </c>
      <c r="AC14" s="305">
        <v>0</v>
      </c>
      <c r="AD14" s="305">
        <v>0</v>
      </c>
      <c r="AE14" s="305">
        <v>0</v>
      </c>
      <c r="AF14" s="305">
        <v>0</v>
      </c>
      <c r="AG14" s="305">
        <v>3</v>
      </c>
      <c r="AH14" s="305">
        <v>0</v>
      </c>
      <c r="AI14" s="305">
        <v>0</v>
      </c>
      <c r="AJ14" s="497">
        <f t="shared" si="1"/>
        <v>27</v>
      </c>
      <c r="AK14" s="498">
        <f t="shared" si="2"/>
        <v>11</v>
      </c>
      <c r="AL14" s="498">
        <f t="shared" si="3"/>
        <v>1.0384615384615385</v>
      </c>
      <c r="AM14" s="459">
        <v>0</v>
      </c>
    </row>
    <row r="15" spans="1:39" ht="15">
      <c r="A15" s="49" t="s">
        <v>957</v>
      </c>
      <c r="B15" s="541" t="s">
        <v>958</v>
      </c>
      <c r="C15" s="545" t="s">
        <v>959</v>
      </c>
      <c r="D15" s="541" t="str">
        <f t="shared" si="0"/>
        <v>Yasmin Montero</v>
      </c>
      <c r="E15" s="542">
        <v>42214</v>
      </c>
      <c r="F15" s="465" t="s">
        <v>937</v>
      </c>
      <c r="G15" s="541" t="s">
        <v>943</v>
      </c>
      <c r="H15" s="541" t="s">
        <v>939</v>
      </c>
      <c r="I15" s="463">
        <v>1</v>
      </c>
      <c r="J15" s="547">
        <v>0</v>
      </c>
      <c r="K15" s="305">
        <v>0</v>
      </c>
      <c r="L15" s="305">
        <v>0</v>
      </c>
      <c r="M15" s="305">
        <v>0</v>
      </c>
      <c r="N15" s="305">
        <v>0</v>
      </c>
      <c r="O15" s="305">
        <v>4</v>
      </c>
      <c r="P15" s="305">
        <v>3</v>
      </c>
      <c r="Q15" s="305">
        <v>3</v>
      </c>
      <c r="R15" s="305">
        <v>1</v>
      </c>
      <c r="S15" s="305">
        <v>3</v>
      </c>
      <c r="T15" s="305">
        <v>2</v>
      </c>
      <c r="U15" s="305">
        <v>0</v>
      </c>
      <c r="V15" s="305">
        <v>3</v>
      </c>
      <c r="W15" s="305">
        <v>2</v>
      </c>
      <c r="X15" s="305">
        <v>3</v>
      </c>
      <c r="Y15" s="305">
        <v>3</v>
      </c>
      <c r="Z15" s="305">
        <v>3</v>
      </c>
      <c r="AA15" s="305">
        <v>3</v>
      </c>
      <c r="AB15" s="305">
        <v>3</v>
      </c>
      <c r="AC15" s="305">
        <v>0</v>
      </c>
      <c r="AD15" s="305">
        <v>0</v>
      </c>
      <c r="AE15" s="305">
        <v>0</v>
      </c>
      <c r="AF15" s="305">
        <v>0</v>
      </c>
      <c r="AG15" s="305">
        <v>1</v>
      </c>
      <c r="AH15" s="305">
        <v>3</v>
      </c>
      <c r="AI15" s="305">
        <v>0</v>
      </c>
      <c r="AJ15" s="497">
        <f t="shared" si="1"/>
        <v>40</v>
      </c>
      <c r="AK15" s="498">
        <f t="shared" si="2"/>
        <v>13</v>
      </c>
      <c r="AL15" s="498">
        <f t="shared" si="3"/>
        <v>1.5384615384615385</v>
      </c>
      <c r="AM15" s="459">
        <v>0</v>
      </c>
    </row>
    <row r="16" spans="1:39" ht="15">
      <c r="A16" s="49" t="s">
        <v>960</v>
      </c>
      <c r="B16" s="550" t="s">
        <v>961</v>
      </c>
      <c r="C16" s="551" t="s">
        <v>962</v>
      </c>
      <c r="D16" s="541" t="str">
        <f t="shared" si="0"/>
        <v>Alicia Mayoral</v>
      </c>
      <c r="E16" s="542">
        <v>42216</v>
      </c>
      <c r="F16" s="465" t="s">
        <v>937</v>
      </c>
      <c r="G16" s="541" t="s">
        <v>938</v>
      </c>
      <c r="H16" s="541" t="s">
        <v>939</v>
      </c>
      <c r="I16" s="463">
        <v>1</v>
      </c>
      <c r="J16" s="547">
        <v>0</v>
      </c>
      <c r="K16" s="305">
        <v>0</v>
      </c>
      <c r="L16" s="305">
        <v>0</v>
      </c>
      <c r="M16" s="305">
        <v>0</v>
      </c>
      <c r="N16" s="305">
        <v>0</v>
      </c>
      <c r="O16" s="305">
        <v>2</v>
      </c>
      <c r="P16" s="305">
        <v>3</v>
      </c>
      <c r="Q16" s="305">
        <v>0</v>
      </c>
      <c r="R16" s="305">
        <v>2</v>
      </c>
      <c r="S16" s="305">
        <v>3</v>
      </c>
      <c r="T16" s="305">
        <v>2</v>
      </c>
      <c r="U16" s="305">
        <v>0</v>
      </c>
      <c r="V16" s="305">
        <v>2</v>
      </c>
      <c r="W16" s="305">
        <v>0</v>
      </c>
      <c r="X16" s="305">
        <v>0</v>
      </c>
      <c r="Y16" s="305">
        <v>2</v>
      </c>
      <c r="Z16" s="305">
        <v>2</v>
      </c>
      <c r="AA16" s="305">
        <v>0</v>
      </c>
      <c r="AB16" s="305">
        <v>3</v>
      </c>
      <c r="AC16" s="305">
        <v>0</v>
      </c>
      <c r="AD16" s="305">
        <v>0</v>
      </c>
      <c r="AE16" s="305">
        <v>0</v>
      </c>
      <c r="AF16" s="305">
        <v>0</v>
      </c>
      <c r="AG16" s="305">
        <v>0</v>
      </c>
      <c r="AH16" s="305">
        <v>0</v>
      </c>
      <c r="AI16" s="305">
        <v>0</v>
      </c>
      <c r="AJ16" s="497">
        <f t="shared" si="1"/>
        <v>21</v>
      </c>
      <c r="AK16" s="498">
        <f t="shared" si="2"/>
        <v>9</v>
      </c>
      <c r="AL16" s="498">
        <f t="shared" si="3"/>
        <v>0.80769230769230771</v>
      </c>
      <c r="AM16" s="459">
        <v>0</v>
      </c>
    </row>
    <row r="17" spans="1:39" ht="15">
      <c r="A17" s="49" t="s">
        <v>963</v>
      </c>
      <c r="B17" s="541" t="s">
        <v>964</v>
      </c>
      <c r="C17" s="545" t="s">
        <v>965</v>
      </c>
      <c r="D17" s="541" t="str">
        <f t="shared" si="0"/>
        <v>Roxana Lloret</v>
      </c>
      <c r="E17" s="542">
        <v>42235</v>
      </c>
      <c r="F17" s="465" t="s">
        <v>937</v>
      </c>
      <c r="G17" s="541" t="s">
        <v>943</v>
      </c>
      <c r="H17" s="541" t="s">
        <v>939</v>
      </c>
      <c r="I17" s="463">
        <v>1</v>
      </c>
      <c r="J17" s="547">
        <v>0</v>
      </c>
      <c r="K17" s="305">
        <v>0</v>
      </c>
      <c r="L17" s="305">
        <v>0</v>
      </c>
      <c r="M17" s="305">
        <v>0</v>
      </c>
      <c r="N17" s="305">
        <v>2</v>
      </c>
      <c r="O17" s="305">
        <v>4</v>
      </c>
      <c r="P17" s="305">
        <v>3</v>
      </c>
      <c r="Q17" s="305">
        <v>2</v>
      </c>
      <c r="R17" s="305">
        <v>1</v>
      </c>
      <c r="S17" s="305">
        <v>3</v>
      </c>
      <c r="T17" s="305">
        <v>2</v>
      </c>
      <c r="U17" s="305">
        <v>0</v>
      </c>
      <c r="V17" s="305">
        <v>3</v>
      </c>
      <c r="W17" s="305">
        <v>3</v>
      </c>
      <c r="X17" s="305">
        <v>3</v>
      </c>
      <c r="Y17" s="305">
        <v>3</v>
      </c>
      <c r="Z17" s="305">
        <v>3</v>
      </c>
      <c r="AA17" s="305">
        <v>0</v>
      </c>
      <c r="AB17" s="305">
        <v>3</v>
      </c>
      <c r="AC17" s="305">
        <v>0</v>
      </c>
      <c r="AD17" s="305">
        <v>0</v>
      </c>
      <c r="AE17" s="305">
        <v>0</v>
      </c>
      <c r="AF17" s="305">
        <v>0</v>
      </c>
      <c r="AG17" s="305">
        <v>3</v>
      </c>
      <c r="AH17" s="305">
        <v>3</v>
      </c>
      <c r="AI17" s="305">
        <v>2</v>
      </c>
      <c r="AJ17" s="497">
        <f t="shared" si="1"/>
        <v>43</v>
      </c>
      <c r="AK17" s="498">
        <f t="shared" si="2"/>
        <v>15</v>
      </c>
      <c r="AL17" s="498">
        <f t="shared" si="3"/>
        <v>1.6538461538461537</v>
      </c>
      <c r="AM17" s="459">
        <v>0</v>
      </c>
    </row>
    <row r="18" spans="1:39" ht="15">
      <c r="A18" s="49" t="s">
        <v>966</v>
      </c>
      <c r="B18" s="541" t="s">
        <v>967</v>
      </c>
      <c r="C18" s="545" t="s">
        <v>968</v>
      </c>
      <c r="D18" s="541" t="str">
        <f t="shared" si="0"/>
        <v>Jose Miro Quintana</v>
      </c>
      <c r="E18" s="542">
        <v>42312</v>
      </c>
      <c r="F18" s="465" t="s">
        <v>937</v>
      </c>
      <c r="G18" s="541" t="s">
        <v>938</v>
      </c>
      <c r="H18" s="541" t="s">
        <v>939</v>
      </c>
      <c r="I18" s="463">
        <v>1</v>
      </c>
      <c r="J18" s="547">
        <v>2</v>
      </c>
      <c r="K18" s="305">
        <v>0</v>
      </c>
      <c r="L18" s="305">
        <v>0</v>
      </c>
      <c r="M18" s="305">
        <v>0</v>
      </c>
      <c r="N18" s="305">
        <v>0</v>
      </c>
      <c r="O18" s="305">
        <v>3</v>
      </c>
      <c r="P18" s="305">
        <v>0</v>
      </c>
      <c r="Q18" s="305">
        <v>0</v>
      </c>
      <c r="R18" s="305">
        <v>2</v>
      </c>
      <c r="S18" s="305">
        <v>3</v>
      </c>
      <c r="T18" s="305">
        <v>2</v>
      </c>
      <c r="U18" s="305">
        <v>2</v>
      </c>
      <c r="V18" s="305">
        <v>2</v>
      </c>
      <c r="W18" s="305">
        <v>0</v>
      </c>
      <c r="X18" s="305">
        <v>0</v>
      </c>
      <c r="Y18" s="305">
        <v>3</v>
      </c>
      <c r="Z18" s="305">
        <v>0</v>
      </c>
      <c r="AA18" s="305">
        <v>0</v>
      </c>
      <c r="AB18" s="305">
        <v>3</v>
      </c>
      <c r="AC18" s="305">
        <v>0</v>
      </c>
      <c r="AD18" s="305">
        <v>3</v>
      </c>
      <c r="AE18" s="305">
        <v>3</v>
      </c>
      <c r="AF18" s="305">
        <v>3</v>
      </c>
      <c r="AG18" s="305">
        <v>3</v>
      </c>
      <c r="AH18" s="305">
        <v>0</v>
      </c>
      <c r="AI18" s="305">
        <v>0</v>
      </c>
      <c r="AJ18" s="497">
        <f t="shared" si="1"/>
        <v>34</v>
      </c>
      <c r="AK18" s="498">
        <f t="shared" si="2"/>
        <v>13</v>
      </c>
      <c r="AL18" s="498">
        <f t="shared" si="3"/>
        <v>1.3076923076923077</v>
      </c>
      <c r="AM18" s="459">
        <v>0</v>
      </c>
    </row>
    <row r="19" spans="1:39" ht="15">
      <c r="A19" s="49" t="s">
        <v>969</v>
      </c>
      <c r="B19" s="541" t="s">
        <v>970</v>
      </c>
      <c r="C19" s="545" t="s">
        <v>971</v>
      </c>
      <c r="D19" s="541" t="str">
        <f t="shared" si="0"/>
        <v>Maria Carrasco Sanchez</v>
      </c>
      <c r="E19" s="542">
        <v>42312</v>
      </c>
      <c r="F19" s="465" t="s">
        <v>937</v>
      </c>
      <c r="G19" s="541" t="s">
        <v>943</v>
      </c>
      <c r="H19" s="541" t="s">
        <v>939</v>
      </c>
      <c r="I19" s="463">
        <v>1</v>
      </c>
      <c r="J19" s="547">
        <v>2</v>
      </c>
      <c r="K19" s="305">
        <v>0</v>
      </c>
      <c r="L19" s="305">
        <v>0</v>
      </c>
      <c r="M19" s="305">
        <v>0</v>
      </c>
      <c r="N19" s="305">
        <v>2</v>
      </c>
      <c r="O19" s="305">
        <v>4</v>
      </c>
      <c r="P19" s="305">
        <v>4</v>
      </c>
      <c r="Q19" s="305">
        <v>4</v>
      </c>
      <c r="R19" s="305">
        <v>4</v>
      </c>
      <c r="S19" s="305">
        <v>3</v>
      </c>
      <c r="T19" s="305">
        <v>3</v>
      </c>
      <c r="U19" s="305">
        <v>1</v>
      </c>
      <c r="V19" s="305">
        <v>3</v>
      </c>
      <c r="W19" s="305">
        <v>2</v>
      </c>
      <c r="X19" s="305">
        <v>3</v>
      </c>
      <c r="Y19" s="305">
        <v>3</v>
      </c>
      <c r="Z19" s="305">
        <v>3</v>
      </c>
      <c r="AA19" s="432">
        <v>0</v>
      </c>
      <c r="AB19" s="305">
        <v>3</v>
      </c>
      <c r="AC19" s="305">
        <v>0</v>
      </c>
      <c r="AD19" s="305">
        <v>0</v>
      </c>
      <c r="AE19" s="305">
        <v>0</v>
      </c>
      <c r="AF19" s="305">
        <v>0</v>
      </c>
      <c r="AG19" s="305">
        <v>3</v>
      </c>
      <c r="AH19" s="305">
        <v>4</v>
      </c>
      <c r="AI19" s="432">
        <v>0</v>
      </c>
      <c r="AJ19" s="497">
        <f t="shared" si="1"/>
        <v>51</v>
      </c>
      <c r="AK19" s="498">
        <f t="shared" si="2"/>
        <v>16</v>
      </c>
      <c r="AL19" s="498">
        <f t="shared" si="3"/>
        <v>1.9615384615384615</v>
      </c>
      <c r="AM19" s="459">
        <v>0</v>
      </c>
    </row>
    <row r="20" spans="1:39" ht="15">
      <c r="A20" s="49" t="s">
        <v>972</v>
      </c>
      <c r="B20" s="541" t="s">
        <v>973</v>
      </c>
      <c r="C20" s="545" t="s">
        <v>974</v>
      </c>
      <c r="D20" s="541" t="str">
        <f t="shared" si="0"/>
        <v>Mbaya Kapita</v>
      </c>
      <c r="E20" s="542">
        <v>42325</v>
      </c>
      <c r="F20" s="465" t="s">
        <v>937</v>
      </c>
      <c r="G20" s="541" t="s">
        <v>943</v>
      </c>
      <c r="H20" s="541" t="s">
        <v>939</v>
      </c>
      <c r="I20" s="463">
        <v>1</v>
      </c>
      <c r="J20" s="547">
        <v>0</v>
      </c>
      <c r="K20" s="305">
        <v>0</v>
      </c>
      <c r="L20" s="305">
        <v>0</v>
      </c>
      <c r="M20" s="305">
        <v>0</v>
      </c>
      <c r="N20" s="305">
        <v>0</v>
      </c>
      <c r="O20" s="305">
        <v>2</v>
      </c>
      <c r="P20" s="305">
        <v>2</v>
      </c>
      <c r="Q20" s="305">
        <v>3</v>
      </c>
      <c r="R20" s="305">
        <v>3</v>
      </c>
      <c r="S20" s="305">
        <v>3</v>
      </c>
      <c r="T20" s="305">
        <v>2</v>
      </c>
      <c r="U20" s="305">
        <v>0</v>
      </c>
      <c r="V20" s="305">
        <v>2</v>
      </c>
      <c r="W20" s="305">
        <v>2</v>
      </c>
      <c r="X20" s="305">
        <v>3</v>
      </c>
      <c r="Y20" s="305">
        <v>3</v>
      </c>
      <c r="Z20" s="305">
        <v>2</v>
      </c>
      <c r="AA20" s="305">
        <v>0</v>
      </c>
      <c r="AB20" s="305">
        <v>2</v>
      </c>
      <c r="AC20" s="305">
        <v>0</v>
      </c>
      <c r="AD20" s="305">
        <v>0</v>
      </c>
      <c r="AE20" s="305">
        <v>0</v>
      </c>
      <c r="AF20" s="305">
        <v>0</v>
      </c>
      <c r="AG20" s="305">
        <v>1</v>
      </c>
      <c r="AH20" s="305">
        <v>2</v>
      </c>
      <c r="AI20" s="305">
        <v>0</v>
      </c>
      <c r="AJ20" s="497">
        <f t="shared" si="1"/>
        <v>32</v>
      </c>
      <c r="AK20" s="498">
        <f t="shared" si="2"/>
        <v>13</v>
      </c>
      <c r="AL20" s="498">
        <f t="shared" si="3"/>
        <v>1.2307692307692308</v>
      </c>
      <c r="AM20" s="459">
        <v>0</v>
      </c>
    </row>
    <row r="21" spans="1:39" ht="15">
      <c r="A21" s="49" t="s">
        <v>975</v>
      </c>
      <c r="B21" s="541" t="s">
        <v>976</v>
      </c>
      <c r="C21" s="541" t="s">
        <v>977</v>
      </c>
      <c r="D21" s="541" t="str">
        <f t="shared" si="0"/>
        <v>Jennifer Hardin</v>
      </c>
      <c r="E21" s="542">
        <v>42337</v>
      </c>
      <c r="F21" s="544" t="s">
        <v>978</v>
      </c>
      <c r="G21" s="541" t="s">
        <v>979</v>
      </c>
      <c r="H21" s="541" t="s">
        <v>939</v>
      </c>
      <c r="I21" s="454">
        <v>1</v>
      </c>
      <c r="J21" s="547">
        <v>2</v>
      </c>
      <c r="K21" s="305">
        <v>2</v>
      </c>
      <c r="L21" s="459">
        <v>0</v>
      </c>
      <c r="M21" s="305">
        <v>0</v>
      </c>
      <c r="N21" s="305">
        <v>0</v>
      </c>
      <c r="O21" s="305">
        <v>4</v>
      </c>
      <c r="P21" s="305">
        <v>4</v>
      </c>
      <c r="Q21" s="305">
        <v>4</v>
      </c>
      <c r="R21" s="305">
        <v>4</v>
      </c>
      <c r="S21" s="305">
        <v>4</v>
      </c>
      <c r="T21" s="305">
        <v>3</v>
      </c>
      <c r="U21" s="305">
        <v>0</v>
      </c>
      <c r="V21" s="305">
        <v>4</v>
      </c>
      <c r="W21" s="305">
        <v>3</v>
      </c>
      <c r="X21" s="305">
        <v>4</v>
      </c>
      <c r="Y21" s="305">
        <v>4</v>
      </c>
      <c r="Z21" s="305">
        <v>3</v>
      </c>
      <c r="AA21" s="305">
        <v>0</v>
      </c>
      <c r="AB21" s="305">
        <v>4</v>
      </c>
      <c r="AC21" s="305">
        <v>0</v>
      </c>
      <c r="AD21" s="305">
        <v>0</v>
      </c>
      <c r="AE21" s="305">
        <v>0</v>
      </c>
      <c r="AF21" s="305">
        <v>0</v>
      </c>
      <c r="AG21" s="305">
        <v>2</v>
      </c>
      <c r="AH21" s="305">
        <v>0</v>
      </c>
      <c r="AI21" s="305">
        <v>3</v>
      </c>
      <c r="AJ21" s="497">
        <f t="shared" si="1"/>
        <v>54</v>
      </c>
      <c r="AK21" s="498">
        <f t="shared" si="2"/>
        <v>16</v>
      </c>
      <c r="AL21" s="498">
        <f t="shared" si="3"/>
        <v>2.0769230769230771</v>
      </c>
      <c r="AM21" s="459">
        <v>0</v>
      </c>
    </row>
    <row r="22" spans="1:39" ht="15">
      <c r="A22" s="49" t="s">
        <v>980</v>
      </c>
      <c r="B22" s="541" t="s">
        <v>981</v>
      </c>
      <c r="C22" s="541" t="s">
        <v>982</v>
      </c>
      <c r="D22" s="541" t="str">
        <f t="shared" si="0"/>
        <v>Alma Mehic</v>
      </c>
      <c r="E22" s="542">
        <v>42666</v>
      </c>
      <c r="F22" s="544" t="s">
        <v>978</v>
      </c>
      <c r="G22" s="541" t="s">
        <v>979</v>
      </c>
      <c r="H22" s="541" t="s">
        <v>939</v>
      </c>
      <c r="I22" s="454">
        <v>1</v>
      </c>
      <c r="J22" s="601">
        <v>3</v>
      </c>
      <c r="K22" s="601">
        <v>2</v>
      </c>
      <c r="L22" s="459">
        <v>0</v>
      </c>
      <c r="M22" s="309">
        <v>0</v>
      </c>
      <c r="N22" s="601">
        <v>0</v>
      </c>
      <c r="O22" s="601">
        <v>4</v>
      </c>
      <c r="P22" s="601">
        <v>4</v>
      </c>
      <c r="Q22" s="601">
        <v>4</v>
      </c>
      <c r="R22" s="601">
        <v>4</v>
      </c>
      <c r="S22" s="601">
        <v>4</v>
      </c>
      <c r="T22" s="601">
        <v>3</v>
      </c>
      <c r="U22" s="601">
        <v>0</v>
      </c>
      <c r="V22" s="601">
        <v>4</v>
      </c>
      <c r="W22" s="601">
        <v>4</v>
      </c>
      <c r="X22" s="601">
        <v>4</v>
      </c>
      <c r="Y22" s="601">
        <v>4</v>
      </c>
      <c r="Z22" s="601">
        <v>3</v>
      </c>
      <c r="AA22" s="601">
        <v>0</v>
      </c>
      <c r="AB22" s="601">
        <v>4</v>
      </c>
      <c r="AC22" s="305">
        <v>0</v>
      </c>
      <c r="AD22" s="601">
        <v>0</v>
      </c>
      <c r="AE22" s="601">
        <v>0</v>
      </c>
      <c r="AF22" s="601">
        <v>0</v>
      </c>
      <c r="AG22" s="601">
        <v>2</v>
      </c>
      <c r="AH22" s="601">
        <v>4</v>
      </c>
      <c r="AI22" s="459">
        <v>0</v>
      </c>
      <c r="AJ22" s="497">
        <f t="shared" si="1"/>
        <v>57</v>
      </c>
      <c r="AK22" s="498">
        <f t="shared" si="2"/>
        <v>16</v>
      </c>
      <c r="AL22" s="498">
        <f t="shared" si="3"/>
        <v>2.1923076923076925</v>
      </c>
      <c r="AM22" s="459"/>
    </row>
    <row r="23" spans="1:39" ht="15">
      <c r="A23" s="49" t="s">
        <v>983</v>
      </c>
      <c r="B23" s="541" t="s">
        <v>984</v>
      </c>
      <c r="C23" s="541" t="s">
        <v>985</v>
      </c>
      <c r="D23" s="541" t="str">
        <f t="shared" si="0"/>
        <v>Sonia Lopez-Medina</v>
      </c>
      <c r="E23" s="542">
        <v>42876</v>
      </c>
      <c r="F23" s="462" t="s">
        <v>986</v>
      </c>
      <c r="G23" s="541" t="s">
        <v>987</v>
      </c>
      <c r="H23" s="541" t="s">
        <v>939</v>
      </c>
      <c r="I23" s="454">
        <v>1</v>
      </c>
      <c r="J23" s="547">
        <v>0</v>
      </c>
      <c r="K23" s="305">
        <v>0</v>
      </c>
      <c r="L23" s="459">
        <v>0</v>
      </c>
      <c r="M23" s="459">
        <v>0</v>
      </c>
      <c r="N23" s="305">
        <v>0</v>
      </c>
      <c r="O23" s="305">
        <v>4</v>
      </c>
      <c r="P23" s="305">
        <v>3</v>
      </c>
      <c r="Q23" s="305">
        <v>0</v>
      </c>
      <c r="R23" s="305">
        <v>4</v>
      </c>
      <c r="S23" s="305">
        <v>3</v>
      </c>
      <c r="T23" s="305">
        <v>2</v>
      </c>
      <c r="U23" s="305">
        <v>0</v>
      </c>
      <c r="V23" s="305">
        <v>2</v>
      </c>
      <c r="W23" s="305">
        <v>3</v>
      </c>
      <c r="X23" s="305">
        <v>3</v>
      </c>
      <c r="Y23" s="305">
        <v>3</v>
      </c>
      <c r="Z23" s="305">
        <v>4</v>
      </c>
      <c r="AA23" s="305">
        <v>4</v>
      </c>
      <c r="AB23" s="305">
        <v>3</v>
      </c>
      <c r="AC23" s="305">
        <v>0</v>
      </c>
      <c r="AD23" s="305">
        <v>0</v>
      </c>
      <c r="AE23" s="305">
        <v>0</v>
      </c>
      <c r="AF23" s="305">
        <v>0</v>
      </c>
      <c r="AG23" s="305">
        <v>1</v>
      </c>
      <c r="AH23" s="305">
        <v>4</v>
      </c>
      <c r="AI23" s="305">
        <v>0</v>
      </c>
      <c r="AJ23" s="497">
        <f t="shared" si="1"/>
        <v>43</v>
      </c>
      <c r="AK23" s="498">
        <f t="shared" si="2"/>
        <v>13</v>
      </c>
      <c r="AL23" s="498">
        <f t="shared" si="3"/>
        <v>1.6538461538461537</v>
      </c>
      <c r="AM23" s="459">
        <v>0</v>
      </c>
    </row>
    <row r="24" spans="1:39" ht="15">
      <c r="A24" s="560" t="s">
        <v>988</v>
      </c>
      <c r="B24" s="541" t="s">
        <v>989</v>
      </c>
      <c r="C24" s="545" t="s">
        <v>990</v>
      </c>
      <c r="D24" s="541" t="str">
        <f t="shared" si="0"/>
        <v>Shvodra Anderson</v>
      </c>
      <c r="E24" s="542">
        <v>42940</v>
      </c>
      <c r="F24" s="465" t="s">
        <v>937</v>
      </c>
      <c r="G24" s="541" t="s">
        <v>943</v>
      </c>
      <c r="H24" s="541" t="s">
        <v>939</v>
      </c>
      <c r="I24" s="463">
        <v>1</v>
      </c>
      <c r="J24" s="547">
        <v>0</v>
      </c>
      <c r="K24" s="305">
        <v>0</v>
      </c>
      <c r="L24" s="305">
        <v>0</v>
      </c>
      <c r="M24" s="305">
        <v>0</v>
      </c>
      <c r="N24" s="305">
        <v>0</v>
      </c>
      <c r="O24" s="305">
        <v>3</v>
      </c>
      <c r="P24" s="305">
        <v>2</v>
      </c>
      <c r="Q24" s="305">
        <v>2</v>
      </c>
      <c r="R24" s="305">
        <v>3</v>
      </c>
      <c r="S24" s="305">
        <v>3</v>
      </c>
      <c r="T24" s="305">
        <v>3</v>
      </c>
      <c r="U24" s="305">
        <v>4</v>
      </c>
      <c r="V24" s="305">
        <v>2</v>
      </c>
      <c r="W24" s="305">
        <v>2</v>
      </c>
      <c r="X24" s="305">
        <v>2</v>
      </c>
      <c r="Y24" s="305">
        <v>3</v>
      </c>
      <c r="Z24" s="305">
        <v>0</v>
      </c>
      <c r="AA24" s="305">
        <v>0</v>
      </c>
      <c r="AB24" s="305">
        <v>3</v>
      </c>
      <c r="AC24" s="305">
        <v>0</v>
      </c>
      <c r="AD24" s="305">
        <v>0</v>
      </c>
      <c r="AE24" s="305">
        <v>0</v>
      </c>
      <c r="AF24" s="305">
        <v>0</v>
      </c>
      <c r="AG24" s="305">
        <v>3</v>
      </c>
      <c r="AH24" s="305">
        <v>3</v>
      </c>
      <c r="AI24" s="305">
        <v>0</v>
      </c>
      <c r="AJ24" s="497">
        <f t="shared" si="1"/>
        <v>38</v>
      </c>
      <c r="AK24" s="498">
        <f t="shared" si="2"/>
        <v>14</v>
      </c>
      <c r="AL24" s="498">
        <f t="shared" si="3"/>
        <v>1.4615384615384615</v>
      </c>
      <c r="AM24" s="459">
        <v>0</v>
      </c>
    </row>
    <row r="25" spans="1:39" ht="15">
      <c r="A25" s="49" t="s">
        <v>991</v>
      </c>
      <c r="B25" s="541" t="s">
        <v>992</v>
      </c>
      <c r="C25" s="545" t="s">
        <v>993</v>
      </c>
      <c r="D25" s="541" t="str">
        <f t="shared" si="0"/>
        <v>Annaliet Rodriguez Perez</v>
      </c>
      <c r="E25" s="542">
        <v>43221</v>
      </c>
      <c r="F25" s="465" t="s">
        <v>937</v>
      </c>
      <c r="G25" s="541" t="s">
        <v>943</v>
      </c>
      <c r="H25" s="541" t="s">
        <v>939</v>
      </c>
      <c r="I25" s="463">
        <v>1</v>
      </c>
      <c r="J25" s="547">
        <v>0</v>
      </c>
      <c r="K25" s="305">
        <v>0</v>
      </c>
      <c r="L25" s="305">
        <v>0</v>
      </c>
      <c r="M25" s="305">
        <v>0</v>
      </c>
      <c r="N25" s="305">
        <v>0</v>
      </c>
      <c r="O25" s="305">
        <v>3</v>
      </c>
      <c r="P25" s="305">
        <v>3</v>
      </c>
      <c r="Q25" s="305">
        <v>2</v>
      </c>
      <c r="R25" s="305">
        <v>2</v>
      </c>
      <c r="S25" s="305">
        <v>2</v>
      </c>
      <c r="T25" s="305">
        <v>3</v>
      </c>
      <c r="U25" s="305">
        <v>0</v>
      </c>
      <c r="V25" s="305">
        <v>3</v>
      </c>
      <c r="W25" s="305">
        <v>2</v>
      </c>
      <c r="X25" s="305">
        <v>2</v>
      </c>
      <c r="Y25" s="305">
        <v>3</v>
      </c>
      <c r="Z25" s="305">
        <v>3</v>
      </c>
      <c r="AA25" s="305">
        <v>0</v>
      </c>
      <c r="AB25" s="305">
        <v>3</v>
      </c>
      <c r="AC25" s="305">
        <v>0</v>
      </c>
      <c r="AD25" s="305">
        <v>0</v>
      </c>
      <c r="AE25" s="305">
        <v>0</v>
      </c>
      <c r="AF25" s="305">
        <v>0</v>
      </c>
      <c r="AG25" s="305">
        <v>2</v>
      </c>
      <c r="AH25" s="305">
        <v>2</v>
      </c>
      <c r="AI25" s="305">
        <v>0</v>
      </c>
      <c r="AJ25" s="497">
        <f t="shared" si="1"/>
        <v>35</v>
      </c>
      <c r="AK25" s="498">
        <f t="shared" si="2"/>
        <v>14</v>
      </c>
      <c r="AL25" s="498">
        <f t="shared" si="3"/>
        <v>1.3461538461538463</v>
      </c>
      <c r="AM25" s="459">
        <v>0</v>
      </c>
    </row>
    <row r="26" spans="1:39" ht="15">
      <c r="A26" s="49" t="s">
        <v>994</v>
      </c>
      <c r="B26" s="541" t="s">
        <v>995</v>
      </c>
      <c r="C26" s="541" t="s">
        <v>996</v>
      </c>
      <c r="D26" s="541" t="str">
        <f t="shared" si="0"/>
        <v>Liurys Rojas Pinto</v>
      </c>
      <c r="E26" s="542">
        <v>43296</v>
      </c>
      <c r="F26" s="462" t="s">
        <v>997</v>
      </c>
      <c r="G26" s="541" t="s">
        <v>987</v>
      </c>
      <c r="H26" s="541" t="s">
        <v>939</v>
      </c>
      <c r="I26" s="454">
        <v>0.75</v>
      </c>
      <c r="J26" s="547">
        <v>0</v>
      </c>
      <c r="K26" s="305">
        <v>0</v>
      </c>
      <c r="L26" s="459">
        <v>0</v>
      </c>
      <c r="M26" s="305">
        <v>0</v>
      </c>
      <c r="N26" s="305">
        <v>0</v>
      </c>
      <c r="O26" s="305">
        <v>3</v>
      </c>
      <c r="P26" s="305">
        <v>3</v>
      </c>
      <c r="Q26" s="305">
        <v>0</v>
      </c>
      <c r="R26" s="305">
        <v>2</v>
      </c>
      <c r="S26" s="305">
        <v>3</v>
      </c>
      <c r="T26" s="305">
        <v>2</v>
      </c>
      <c r="U26" s="305">
        <v>0</v>
      </c>
      <c r="V26" s="305">
        <v>2</v>
      </c>
      <c r="W26" s="305">
        <v>2</v>
      </c>
      <c r="X26" s="305">
        <v>1</v>
      </c>
      <c r="Y26" s="305">
        <v>2</v>
      </c>
      <c r="Z26" s="305">
        <v>3</v>
      </c>
      <c r="AA26" s="305">
        <v>1</v>
      </c>
      <c r="AB26" s="305">
        <v>2</v>
      </c>
      <c r="AC26" s="305">
        <v>0</v>
      </c>
      <c r="AD26" s="305">
        <v>0</v>
      </c>
      <c r="AE26" s="305">
        <v>0</v>
      </c>
      <c r="AF26" s="305">
        <v>0</v>
      </c>
      <c r="AG26" s="305">
        <v>2</v>
      </c>
      <c r="AH26" s="305">
        <v>2</v>
      </c>
      <c r="AI26" s="305">
        <v>0</v>
      </c>
      <c r="AJ26" s="497">
        <f t="shared" si="1"/>
        <v>30</v>
      </c>
      <c r="AK26" s="498">
        <f t="shared" si="2"/>
        <v>12</v>
      </c>
      <c r="AL26" s="498">
        <f t="shared" si="3"/>
        <v>1.1538461538461537</v>
      </c>
      <c r="AM26" s="459">
        <v>0</v>
      </c>
    </row>
    <row r="27" spans="1:39" ht="15">
      <c r="A27" s="49" t="s">
        <v>998</v>
      </c>
      <c r="B27" s="541" t="s">
        <v>999</v>
      </c>
      <c r="C27" s="541" t="s">
        <v>1000</v>
      </c>
      <c r="D27" s="541" t="str">
        <f t="shared" si="0"/>
        <v>Alexcy Garcia Perez</v>
      </c>
      <c r="E27" s="542">
        <v>43318</v>
      </c>
      <c r="F27" s="544" t="s">
        <v>978</v>
      </c>
      <c r="G27" s="541" t="s">
        <v>1001</v>
      </c>
      <c r="H27" s="541" t="s">
        <v>939</v>
      </c>
      <c r="I27" s="454">
        <v>1</v>
      </c>
      <c r="J27" s="547">
        <v>4</v>
      </c>
      <c r="K27" s="305">
        <v>0</v>
      </c>
      <c r="L27" s="459">
        <v>4</v>
      </c>
      <c r="M27" s="305">
        <v>4</v>
      </c>
      <c r="N27" s="305">
        <v>4</v>
      </c>
      <c r="O27" s="305">
        <v>2</v>
      </c>
      <c r="P27" s="305">
        <v>0</v>
      </c>
      <c r="Q27" s="305">
        <v>0</v>
      </c>
      <c r="R27" s="305">
        <v>2</v>
      </c>
      <c r="S27" s="305">
        <v>4</v>
      </c>
      <c r="T27" s="305">
        <v>2</v>
      </c>
      <c r="U27" s="305">
        <v>0</v>
      </c>
      <c r="V27" s="305">
        <v>0</v>
      </c>
      <c r="W27" s="305">
        <v>1</v>
      </c>
      <c r="X27" s="305">
        <v>0</v>
      </c>
      <c r="Y27" s="305">
        <v>4</v>
      </c>
      <c r="Z27" s="305">
        <v>0</v>
      </c>
      <c r="AA27" s="305">
        <v>0</v>
      </c>
      <c r="AB27" s="305">
        <v>4</v>
      </c>
      <c r="AC27" s="305">
        <v>0</v>
      </c>
      <c r="AD27" s="305">
        <v>4</v>
      </c>
      <c r="AE27" s="305">
        <v>4</v>
      </c>
      <c r="AF27" s="305">
        <v>3</v>
      </c>
      <c r="AG27" s="305">
        <v>3</v>
      </c>
      <c r="AH27" s="305">
        <v>3</v>
      </c>
      <c r="AI27" s="305">
        <v>3</v>
      </c>
      <c r="AJ27" s="497">
        <f t="shared" si="1"/>
        <v>55</v>
      </c>
      <c r="AK27" s="498">
        <f t="shared" si="2"/>
        <v>16</v>
      </c>
      <c r="AL27" s="498">
        <f t="shared" si="3"/>
        <v>2.1153846153846154</v>
      </c>
      <c r="AM27" s="459">
        <v>2.5</v>
      </c>
    </row>
    <row r="28" spans="1:39" ht="15">
      <c r="A28" s="49" t="s">
        <v>1002</v>
      </c>
      <c r="B28" s="541" t="s">
        <v>1003</v>
      </c>
      <c r="C28" s="541" t="s">
        <v>262</v>
      </c>
      <c r="D28" s="541" t="str">
        <f t="shared" si="0"/>
        <v>Aliuska Almira Mateo</v>
      </c>
      <c r="E28" s="542">
        <v>43340</v>
      </c>
      <c r="F28" s="544" t="s">
        <v>978</v>
      </c>
      <c r="G28" s="541" t="s">
        <v>1001</v>
      </c>
      <c r="H28" s="541" t="s">
        <v>939</v>
      </c>
      <c r="I28" s="454">
        <v>1</v>
      </c>
      <c r="J28" s="547">
        <v>0</v>
      </c>
      <c r="K28" s="305">
        <v>0</v>
      </c>
      <c r="L28" s="305">
        <v>0</v>
      </c>
      <c r="M28" s="305">
        <v>0</v>
      </c>
      <c r="N28" s="305">
        <v>0</v>
      </c>
      <c r="O28" s="305">
        <v>4</v>
      </c>
      <c r="P28" s="305">
        <v>4</v>
      </c>
      <c r="Q28" s="305">
        <v>2</v>
      </c>
      <c r="R28" s="305">
        <v>4</v>
      </c>
      <c r="S28" s="305">
        <v>4</v>
      </c>
      <c r="T28" s="305">
        <v>4</v>
      </c>
      <c r="U28" s="305">
        <v>2</v>
      </c>
      <c r="V28" s="305">
        <v>4</v>
      </c>
      <c r="W28" s="305">
        <v>3</v>
      </c>
      <c r="X28" s="305">
        <v>4</v>
      </c>
      <c r="Y28" s="305">
        <v>4</v>
      </c>
      <c r="Z28" s="305">
        <v>4</v>
      </c>
      <c r="AA28" s="305">
        <v>4</v>
      </c>
      <c r="AB28" s="305">
        <v>4</v>
      </c>
      <c r="AC28" s="305">
        <v>0</v>
      </c>
      <c r="AD28" s="305">
        <v>0</v>
      </c>
      <c r="AE28" s="305">
        <v>0</v>
      </c>
      <c r="AF28" s="305">
        <v>0</v>
      </c>
      <c r="AG28" s="305">
        <v>2</v>
      </c>
      <c r="AH28" s="305">
        <v>2</v>
      </c>
      <c r="AI28" s="305">
        <v>2</v>
      </c>
      <c r="AJ28" s="497">
        <f t="shared" si="1"/>
        <v>57</v>
      </c>
      <c r="AK28" s="498">
        <f t="shared" si="2"/>
        <v>17</v>
      </c>
      <c r="AL28" s="498">
        <f t="shared" si="3"/>
        <v>2.1923076923076925</v>
      </c>
      <c r="AM28" s="459">
        <v>0</v>
      </c>
    </row>
    <row r="29" spans="1:39" ht="15">
      <c r="A29" s="49" t="s">
        <v>1004</v>
      </c>
      <c r="B29" s="541" t="s">
        <v>1005</v>
      </c>
      <c r="C29" s="545" t="s">
        <v>1006</v>
      </c>
      <c r="D29" s="541" t="str">
        <f t="shared" si="0"/>
        <v>Esther Fonseca</v>
      </c>
      <c r="E29" s="542">
        <v>43401</v>
      </c>
      <c r="F29" s="465" t="s">
        <v>937</v>
      </c>
      <c r="G29" s="541" t="s">
        <v>938</v>
      </c>
      <c r="H29" s="541" t="s">
        <v>939</v>
      </c>
      <c r="I29" s="463">
        <v>1</v>
      </c>
      <c r="J29" s="547">
        <v>0</v>
      </c>
      <c r="K29" s="305">
        <v>0</v>
      </c>
      <c r="L29" s="305">
        <v>0</v>
      </c>
      <c r="M29" s="305">
        <v>0</v>
      </c>
      <c r="N29" s="305">
        <v>0</v>
      </c>
      <c r="O29" s="305">
        <v>3</v>
      </c>
      <c r="P29" s="305">
        <v>3</v>
      </c>
      <c r="Q29" s="305">
        <v>1</v>
      </c>
      <c r="R29" s="305">
        <v>2</v>
      </c>
      <c r="S29" s="305">
        <v>3</v>
      </c>
      <c r="T29" s="305">
        <v>3</v>
      </c>
      <c r="U29" s="305">
        <v>0</v>
      </c>
      <c r="V29" s="305">
        <v>3</v>
      </c>
      <c r="W29" s="305">
        <v>3</v>
      </c>
      <c r="X29" s="305">
        <v>0</v>
      </c>
      <c r="Y29" s="305">
        <v>3</v>
      </c>
      <c r="Z29" s="305">
        <v>3</v>
      </c>
      <c r="AA29" s="305">
        <v>0</v>
      </c>
      <c r="AB29" s="305">
        <v>3</v>
      </c>
      <c r="AC29" s="305">
        <v>0</v>
      </c>
      <c r="AD29" s="305">
        <v>0</v>
      </c>
      <c r="AE29" s="305">
        <v>0</v>
      </c>
      <c r="AF29" s="305">
        <v>0</v>
      </c>
      <c r="AG29" s="305">
        <v>2</v>
      </c>
      <c r="AH29" s="305">
        <v>0</v>
      </c>
      <c r="AI29" s="305">
        <v>0</v>
      </c>
      <c r="AJ29" s="497">
        <f t="shared" si="1"/>
        <v>32</v>
      </c>
      <c r="AK29" s="498">
        <f t="shared" si="2"/>
        <v>11</v>
      </c>
      <c r="AL29" s="498">
        <f t="shared" si="3"/>
        <v>1.2307692307692308</v>
      </c>
      <c r="AM29" s="459">
        <v>0</v>
      </c>
    </row>
    <row r="30" spans="1:39" s="58" customFormat="1" ht="15">
      <c r="A30" s="49" t="s">
        <v>1007</v>
      </c>
      <c r="B30" s="541" t="s">
        <v>1008</v>
      </c>
      <c r="C30" s="545" t="s">
        <v>968</v>
      </c>
      <c r="D30" s="541" t="str">
        <f t="shared" si="0"/>
        <v>Jose Posse</v>
      </c>
      <c r="E30" s="542">
        <v>43401</v>
      </c>
      <c r="F30" s="465" t="s">
        <v>937</v>
      </c>
      <c r="G30" s="541" t="s">
        <v>938</v>
      </c>
      <c r="H30" s="541" t="s">
        <v>939</v>
      </c>
      <c r="I30" s="463">
        <v>1</v>
      </c>
      <c r="J30" s="547">
        <v>4</v>
      </c>
      <c r="K30" s="305">
        <v>0</v>
      </c>
      <c r="L30" s="305">
        <v>3</v>
      </c>
      <c r="M30" s="305">
        <v>3</v>
      </c>
      <c r="N30" s="305">
        <v>3</v>
      </c>
      <c r="O30" s="305">
        <v>2</v>
      </c>
      <c r="P30" s="305">
        <v>0</v>
      </c>
      <c r="Q30" s="305">
        <v>0</v>
      </c>
      <c r="R30" s="305">
        <v>0</v>
      </c>
      <c r="S30" s="305">
        <v>3</v>
      </c>
      <c r="T30" s="305">
        <v>2</v>
      </c>
      <c r="U30" s="305">
        <v>0</v>
      </c>
      <c r="V30" s="305">
        <v>2</v>
      </c>
      <c r="W30" s="305">
        <v>0</v>
      </c>
      <c r="X30" s="305">
        <v>0</v>
      </c>
      <c r="Y30" s="305">
        <v>3</v>
      </c>
      <c r="Z30" s="305">
        <v>0</v>
      </c>
      <c r="AA30" s="305">
        <v>0</v>
      </c>
      <c r="AB30" s="305">
        <v>3</v>
      </c>
      <c r="AC30" s="305">
        <v>0</v>
      </c>
      <c r="AD30" s="305">
        <v>3</v>
      </c>
      <c r="AE30" s="305">
        <v>3</v>
      </c>
      <c r="AF30" s="305">
        <v>3</v>
      </c>
      <c r="AG30" s="305">
        <v>2</v>
      </c>
      <c r="AH30" s="305">
        <v>0</v>
      </c>
      <c r="AI30" s="305">
        <v>1</v>
      </c>
      <c r="AJ30" s="497">
        <f t="shared" si="1"/>
        <v>40</v>
      </c>
      <c r="AK30" s="498">
        <f t="shared" si="2"/>
        <v>14</v>
      </c>
      <c r="AL30" s="498">
        <f t="shared" si="3"/>
        <v>1.5384615384615385</v>
      </c>
      <c r="AM30" s="459">
        <v>0</v>
      </c>
    </row>
    <row r="31" spans="1:39" ht="15">
      <c r="A31" s="49" t="s">
        <v>1009</v>
      </c>
      <c r="B31" s="541" t="s">
        <v>1010</v>
      </c>
      <c r="C31" s="548" t="s">
        <v>1011</v>
      </c>
      <c r="D31" s="541" t="str">
        <f t="shared" si="0"/>
        <v>Madelayne Oduardo Rodriguez</v>
      </c>
      <c r="E31" s="542">
        <v>43468</v>
      </c>
      <c r="F31" s="465" t="s">
        <v>937</v>
      </c>
      <c r="G31" s="541" t="s">
        <v>943</v>
      </c>
      <c r="H31" s="541" t="s">
        <v>939</v>
      </c>
      <c r="I31" s="463">
        <v>1</v>
      </c>
      <c r="J31" s="547">
        <v>0</v>
      </c>
      <c r="K31" s="547">
        <v>0</v>
      </c>
      <c r="L31" s="305">
        <v>0</v>
      </c>
      <c r="M31" s="547">
        <v>0</v>
      </c>
      <c r="N31" s="547">
        <v>0</v>
      </c>
      <c r="O31" s="547">
        <v>4</v>
      </c>
      <c r="P31" s="547">
        <v>3</v>
      </c>
      <c r="Q31" s="547">
        <v>2</v>
      </c>
      <c r="R31" s="547">
        <v>2</v>
      </c>
      <c r="S31" s="547">
        <v>3</v>
      </c>
      <c r="T31" s="547">
        <v>3</v>
      </c>
      <c r="U31" s="547">
        <v>0</v>
      </c>
      <c r="V31" s="547">
        <v>3</v>
      </c>
      <c r="W31" s="547">
        <v>2</v>
      </c>
      <c r="X31" s="547">
        <v>2</v>
      </c>
      <c r="Y31" s="547">
        <v>2</v>
      </c>
      <c r="Z31" s="547">
        <v>3</v>
      </c>
      <c r="AA31" s="547">
        <v>3</v>
      </c>
      <c r="AB31" s="547">
        <v>3</v>
      </c>
      <c r="AC31" s="305">
        <v>0</v>
      </c>
      <c r="AD31" s="547">
        <v>0</v>
      </c>
      <c r="AE31" s="547">
        <v>0</v>
      </c>
      <c r="AF31" s="547">
        <v>0</v>
      </c>
      <c r="AG31" s="547">
        <v>3</v>
      </c>
      <c r="AH31" s="547">
        <v>3</v>
      </c>
      <c r="AI31" s="547">
        <v>0</v>
      </c>
      <c r="AJ31" s="497">
        <f t="shared" si="1"/>
        <v>41</v>
      </c>
      <c r="AK31" s="498">
        <f t="shared" si="2"/>
        <v>15</v>
      </c>
      <c r="AL31" s="498">
        <f t="shared" si="3"/>
        <v>1.5769230769230769</v>
      </c>
      <c r="AM31" s="459">
        <v>0</v>
      </c>
    </row>
    <row r="32" spans="1:39" ht="15">
      <c r="A32" s="49" t="s">
        <v>1012</v>
      </c>
      <c r="B32" s="541" t="s">
        <v>1013</v>
      </c>
      <c r="C32" s="541" t="s">
        <v>1014</v>
      </c>
      <c r="D32" s="541" t="str">
        <f t="shared" si="0"/>
        <v>Belisario Gonzalez Arevalo</v>
      </c>
      <c r="E32" s="542">
        <v>43478</v>
      </c>
      <c r="F32" s="462" t="s">
        <v>986</v>
      </c>
      <c r="G32" s="541" t="s">
        <v>987</v>
      </c>
      <c r="H32" s="541" t="s">
        <v>939</v>
      </c>
      <c r="I32" s="454">
        <v>1</v>
      </c>
      <c r="J32" s="546">
        <v>3</v>
      </c>
      <c r="K32" s="699">
        <v>0</v>
      </c>
      <c r="L32" s="305">
        <v>3</v>
      </c>
      <c r="M32" s="305">
        <v>3</v>
      </c>
      <c r="N32" s="699">
        <v>2</v>
      </c>
      <c r="O32" s="699">
        <v>1</v>
      </c>
      <c r="P32" s="699">
        <v>0</v>
      </c>
      <c r="Q32" s="699">
        <v>0</v>
      </c>
      <c r="R32" s="699">
        <v>2</v>
      </c>
      <c r="S32" s="699">
        <v>3</v>
      </c>
      <c r="T32" s="699">
        <v>3</v>
      </c>
      <c r="U32" s="699">
        <v>0</v>
      </c>
      <c r="V32" s="699">
        <v>1</v>
      </c>
      <c r="W32" s="699">
        <v>0</v>
      </c>
      <c r="X32" s="699">
        <v>0</v>
      </c>
      <c r="Y32" s="699">
        <v>3</v>
      </c>
      <c r="Z32" s="699">
        <v>0</v>
      </c>
      <c r="AA32" s="699">
        <v>0</v>
      </c>
      <c r="AB32" s="699">
        <v>3</v>
      </c>
      <c r="AC32" s="305">
        <v>0</v>
      </c>
      <c r="AD32" s="699">
        <v>3</v>
      </c>
      <c r="AE32" s="699">
        <v>1</v>
      </c>
      <c r="AF32" s="699">
        <v>3</v>
      </c>
      <c r="AG32" s="699">
        <v>2</v>
      </c>
      <c r="AH32" s="699">
        <v>0</v>
      </c>
      <c r="AI32" s="459">
        <v>2</v>
      </c>
      <c r="AJ32" s="497">
        <f t="shared" si="1"/>
        <v>38</v>
      </c>
      <c r="AK32" s="498">
        <f t="shared" si="2"/>
        <v>13</v>
      </c>
      <c r="AL32" s="498">
        <f t="shared" si="3"/>
        <v>1.4615384615384615</v>
      </c>
      <c r="AM32" s="459">
        <v>0</v>
      </c>
    </row>
    <row r="33" spans="1:39" ht="15">
      <c r="A33" s="49" t="s">
        <v>1015</v>
      </c>
      <c r="B33" s="541" t="s">
        <v>1016</v>
      </c>
      <c r="C33" s="541" t="s">
        <v>1017</v>
      </c>
      <c r="D33" s="541" t="str">
        <f t="shared" si="0"/>
        <v>Jonat Gordis Pino</v>
      </c>
      <c r="E33" s="542">
        <v>43780</v>
      </c>
      <c r="F33" s="544" t="s">
        <v>978</v>
      </c>
      <c r="G33" s="541" t="s">
        <v>979</v>
      </c>
      <c r="H33" s="541" t="s">
        <v>1018</v>
      </c>
      <c r="I33" s="454">
        <v>1</v>
      </c>
      <c r="J33" s="601">
        <v>4</v>
      </c>
      <c r="K33" s="459">
        <v>4</v>
      </c>
      <c r="L33" s="306">
        <v>4</v>
      </c>
      <c r="M33" s="305">
        <v>4</v>
      </c>
      <c r="N33" s="459">
        <v>4</v>
      </c>
      <c r="O33" s="459">
        <v>4</v>
      </c>
      <c r="P33" s="459">
        <v>4</v>
      </c>
      <c r="Q33" s="459">
        <v>4</v>
      </c>
      <c r="R33" s="459">
        <v>4</v>
      </c>
      <c r="S33" s="459">
        <v>4</v>
      </c>
      <c r="T33" s="459">
        <v>4</v>
      </c>
      <c r="U33" s="459">
        <v>2</v>
      </c>
      <c r="V33" s="459">
        <v>4</v>
      </c>
      <c r="W33" s="459">
        <v>3</v>
      </c>
      <c r="X33" s="459">
        <v>4</v>
      </c>
      <c r="Y33" s="459">
        <v>4</v>
      </c>
      <c r="Z33" s="459">
        <v>2</v>
      </c>
      <c r="AA33" s="459">
        <v>0</v>
      </c>
      <c r="AB33" s="459">
        <v>4</v>
      </c>
      <c r="AC33" s="305">
        <v>0</v>
      </c>
      <c r="AD33" s="459">
        <v>4</v>
      </c>
      <c r="AE33" s="459">
        <v>4</v>
      </c>
      <c r="AF33" s="459">
        <v>3</v>
      </c>
      <c r="AG33" s="459">
        <v>3</v>
      </c>
      <c r="AH33" s="459">
        <v>4</v>
      </c>
      <c r="AI33" s="459">
        <v>4</v>
      </c>
      <c r="AJ33" s="497">
        <f t="shared" si="1"/>
        <v>89</v>
      </c>
      <c r="AK33" s="498">
        <f t="shared" si="2"/>
        <v>24</v>
      </c>
      <c r="AL33" s="498">
        <f t="shared" si="3"/>
        <v>3.4230769230769229</v>
      </c>
      <c r="AM33" s="459">
        <v>1</v>
      </c>
    </row>
    <row r="34" spans="1:39" ht="15">
      <c r="A34" s="49" t="s">
        <v>1019</v>
      </c>
      <c r="B34" s="541" t="s">
        <v>1020</v>
      </c>
      <c r="C34" s="545" t="s">
        <v>1021</v>
      </c>
      <c r="D34" s="541" t="str">
        <f t="shared" si="0"/>
        <v>Iraldo Rodriguez</v>
      </c>
      <c r="E34" s="542">
        <v>43789</v>
      </c>
      <c r="F34" s="465" t="s">
        <v>937</v>
      </c>
      <c r="G34" s="541" t="s">
        <v>938</v>
      </c>
      <c r="H34" s="541" t="s">
        <v>939</v>
      </c>
      <c r="I34" s="463">
        <v>1</v>
      </c>
      <c r="J34" s="547">
        <v>4</v>
      </c>
      <c r="K34" s="305">
        <v>0</v>
      </c>
      <c r="L34" s="305">
        <v>3</v>
      </c>
      <c r="M34" s="305">
        <v>3</v>
      </c>
      <c r="N34" s="305">
        <v>3</v>
      </c>
      <c r="O34" s="305">
        <v>2</v>
      </c>
      <c r="P34" s="305">
        <v>0</v>
      </c>
      <c r="Q34" s="305">
        <v>0</v>
      </c>
      <c r="R34" s="305">
        <v>0</v>
      </c>
      <c r="S34" s="305">
        <v>3</v>
      </c>
      <c r="T34" s="305">
        <v>2</v>
      </c>
      <c r="U34" s="305">
        <v>0</v>
      </c>
      <c r="V34" s="305">
        <v>2</v>
      </c>
      <c r="W34" s="305">
        <v>0</v>
      </c>
      <c r="X34" s="305">
        <v>0</v>
      </c>
      <c r="Y34" s="305">
        <v>3</v>
      </c>
      <c r="Z34" s="305">
        <v>0</v>
      </c>
      <c r="AA34" s="305">
        <v>0</v>
      </c>
      <c r="AB34" s="305">
        <v>3</v>
      </c>
      <c r="AC34" s="305">
        <v>0</v>
      </c>
      <c r="AD34" s="305">
        <v>3</v>
      </c>
      <c r="AE34" s="305">
        <v>3</v>
      </c>
      <c r="AF34" s="305">
        <v>3</v>
      </c>
      <c r="AG34" s="305">
        <v>2</v>
      </c>
      <c r="AH34" s="305">
        <v>0</v>
      </c>
      <c r="AI34" s="305">
        <v>3</v>
      </c>
      <c r="AJ34" s="497">
        <f t="shared" si="1"/>
        <v>42</v>
      </c>
      <c r="AK34" s="498">
        <f t="shared" si="2"/>
        <v>15</v>
      </c>
      <c r="AL34" s="498">
        <f t="shared" si="3"/>
        <v>1.6153846153846154</v>
      </c>
      <c r="AM34" s="459">
        <v>0</v>
      </c>
    </row>
    <row r="35" spans="1:39" ht="15">
      <c r="A35" s="49" t="s">
        <v>1022</v>
      </c>
      <c r="B35" s="549" t="s">
        <v>1023</v>
      </c>
      <c r="C35" s="548" t="s">
        <v>1024</v>
      </c>
      <c r="D35" s="541" t="str">
        <f t="shared" si="0"/>
        <v>Yordanka Manzanares Mora</v>
      </c>
      <c r="E35" s="542">
        <v>43949</v>
      </c>
      <c r="F35" s="465" t="s">
        <v>937</v>
      </c>
      <c r="G35" s="541" t="s">
        <v>943</v>
      </c>
      <c r="H35" s="541" t="s">
        <v>939</v>
      </c>
      <c r="I35" s="463">
        <v>1</v>
      </c>
      <c r="J35" s="547">
        <v>0</v>
      </c>
      <c r="K35" s="305">
        <v>0</v>
      </c>
      <c r="L35" s="305">
        <v>0</v>
      </c>
      <c r="M35" s="305">
        <v>0</v>
      </c>
      <c r="N35" s="305">
        <v>0</v>
      </c>
      <c r="O35" s="305">
        <v>4</v>
      </c>
      <c r="P35" s="305">
        <v>3</v>
      </c>
      <c r="Q35" s="305">
        <v>2</v>
      </c>
      <c r="R35" s="305">
        <v>3</v>
      </c>
      <c r="S35" s="305">
        <v>3</v>
      </c>
      <c r="T35" s="305">
        <v>2</v>
      </c>
      <c r="U35" s="305">
        <v>0</v>
      </c>
      <c r="V35" s="305">
        <v>3</v>
      </c>
      <c r="W35" s="305">
        <v>3</v>
      </c>
      <c r="X35" s="305"/>
      <c r="Y35" s="305">
        <v>3</v>
      </c>
      <c r="Z35" s="305">
        <v>3</v>
      </c>
      <c r="AA35" s="305">
        <v>3</v>
      </c>
      <c r="AB35" s="305">
        <v>3</v>
      </c>
      <c r="AC35" s="305">
        <v>0</v>
      </c>
      <c r="AD35" s="305">
        <v>0</v>
      </c>
      <c r="AE35" s="305">
        <v>0</v>
      </c>
      <c r="AF35" s="305">
        <v>0</v>
      </c>
      <c r="AG35" s="305">
        <v>3</v>
      </c>
      <c r="AH35" s="305">
        <v>2</v>
      </c>
      <c r="AI35" s="305">
        <v>0</v>
      </c>
      <c r="AJ35" s="497">
        <f t="shared" si="1"/>
        <v>40</v>
      </c>
      <c r="AK35" s="498">
        <f t="shared" si="2"/>
        <v>14</v>
      </c>
      <c r="AL35" s="498">
        <f t="shared" si="3"/>
        <v>1.6</v>
      </c>
      <c r="AM35" s="459">
        <v>0</v>
      </c>
    </row>
    <row r="36" spans="1:39" ht="15">
      <c r="A36" s="49" t="s">
        <v>1025</v>
      </c>
      <c r="B36" s="549" t="s">
        <v>1026</v>
      </c>
      <c r="C36" s="541" t="s">
        <v>293</v>
      </c>
      <c r="D36" s="541" t="str">
        <f t="shared" si="0"/>
        <v>Lisandra Parache Lopez</v>
      </c>
      <c r="E36" s="542">
        <v>43961</v>
      </c>
      <c r="F36" s="544" t="s">
        <v>978</v>
      </c>
      <c r="G36" s="541" t="s">
        <v>1001</v>
      </c>
      <c r="H36" s="541" t="s">
        <v>939</v>
      </c>
      <c r="I36" s="454">
        <v>1</v>
      </c>
      <c r="J36" s="547">
        <v>0</v>
      </c>
      <c r="K36" s="305">
        <v>0</v>
      </c>
      <c r="L36" s="459">
        <v>0</v>
      </c>
      <c r="M36" s="305">
        <v>0</v>
      </c>
      <c r="N36" s="305">
        <v>0</v>
      </c>
      <c r="O36" s="305">
        <v>4</v>
      </c>
      <c r="P36" s="305">
        <v>4</v>
      </c>
      <c r="Q36" s="305">
        <v>4</v>
      </c>
      <c r="R36" s="305">
        <v>4</v>
      </c>
      <c r="S36" s="305">
        <v>4</v>
      </c>
      <c r="T36" s="305">
        <v>4</v>
      </c>
      <c r="U36" s="305">
        <v>1</v>
      </c>
      <c r="V36" s="305">
        <v>4</v>
      </c>
      <c r="W36" s="305">
        <v>4</v>
      </c>
      <c r="X36" s="305">
        <v>4</v>
      </c>
      <c r="Y36" s="305">
        <v>4</v>
      </c>
      <c r="Z36" s="305">
        <v>4</v>
      </c>
      <c r="AA36" s="305">
        <v>2</v>
      </c>
      <c r="AB36" s="305">
        <v>4</v>
      </c>
      <c r="AC36" s="305">
        <v>0</v>
      </c>
      <c r="AD36" s="305">
        <v>0</v>
      </c>
      <c r="AE36" s="305">
        <v>0</v>
      </c>
      <c r="AF36" s="305">
        <v>0</v>
      </c>
      <c r="AG36" s="305">
        <v>2</v>
      </c>
      <c r="AH36" s="305">
        <v>4</v>
      </c>
      <c r="AI36" s="305">
        <v>0</v>
      </c>
      <c r="AJ36" s="497">
        <f t="shared" si="1"/>
        <v>57</v>
      </c>
      <c r="AK36" s="498">
        <f t="shared" si="2"/>
        <v>15</v>
      </c>
      <c r="AL36" s="498">
        <f t="shared" si="3"/>
        <v>2.1923076923076925</v>
      </c>
      <c r="AM36" s="459">
        <v>4</v>
      </c>
    </row>
    <row r="37" spans="1:39" ht="15">
      <c r="A37" s="49" t="s">
        <v>1027</v>
      </c>
      <c r="B37" s="541" t="s">
        <v>1028</v>
      </c>
      <c r="C37" s="541" t="s">
        <v>1029</v>
      </c>
      <c r="D37" s="541" t="str">
        <f t="shared" si="0"/>
        <v>Ana Suarez Vega</v>
      </c>
      <c r="E37" s="542">
        <v>44034</v>
      </c>
      <c r="F37" s="544" t="s">
        <v>978</v>
      </c>
      <c r="G37" s="541" t="s">
        <v>1001</v>
      </c>
      <c r="H37" s="541" t="s">
        <v>939</v>
      </c>
      <c r="I37" s="455">
        <v>1</v>
      </c>
      <c r="J37" s="547">
        <v>0</v>
      </c>
      <c r="K37" s="305">
        <v>0</v>
      </c>
      <c r="L37" s="459">
        <v>0</v>
      </c>
      <c r="M37" s="459">
        <v>0</v>
      </c>
      <c r="N37" s="305">
        <v>0</v>
      </c>
      <c r="O37" s="305">
        <v>4</v>
      </c>
      <c r="P37" s="305">
        <v>4</v>
      </c>
      <c r="Q37" s="305">
        <v>3</v>
      </c>
      <c r="R37" s="305">
        <v>4</v>
      </c>
      <c r="S37" s="305">
        <v>4</v>
      </c>
      <c r="T37" s="305">
        <v>4</v>
      </c>
      <c r="U37" s="305">
        <v>4</v>
      </c>
      <c r="V37" s="305">
        <v>4</v>
      </c>
      <c r="W37" s="305">
        <v>3</v>
      </c>
      <c r="X37" s="305">
        <v>2</v>
      </c>
      <c r="Y37" s="305">
        <v>4</v>
      </c>
      <c r="Z37" s="305">
        <v>3</v>
      </c>
      <c r="AA37" s="305">
        <v>0</v>
      </c>
      <c r="AB37" s="305">
        <v>4</v>
      </c>
      <c r="AC37" s="305">
        <v>0</v>
      </c>
      <c r="AD37" s="305">
        <v>0</v>
      </c>
      <c r="AE37" s="305">
        <v>0</v>
      </c>
      <c r="AF37" s="305">
        <v>0</v>
      </c>
      <c r="AG37" s="305">
        <v>3</v>
      </c>
      <c r="AH37" s="305">
        <v>3</v>
      </c>
      <c r="AI37" s="305">
        <v>0</v>
      </c>
      <c r="AJ37" s="497">
        <f t="shared" si="1"/>
        <v>53</v>
      </c>
      <c r="AK37" s="498">
        <f t="shared" si="2"/>
        <v>15</v>
      </c>
      <c r="AL37" s="498">
        <f t="shared" si="3"/>
        <v>2.0384615384615383</v>
      </c>
      <c r="AM37" s="459">
        <v>0</v>
      </c>
    </row>
    <row r="38" spans="1:39" ht="15">
      <c r="A38" s="68" t="s">
        <v>1030</v>
      </c>
      <c r="B38" s="541" t="s">
        <v>1031</v>
      </c>
      <c r="C38" s="541" t="s">
        <v>1032</v>
      </c>
      <c r="D38" s="541" t="str">
        <f t="shared" si="0"/>
        <v>Jonathan Koerner</v>
      </c>
      <c r="E38" s="542">
        <v>44159</v>
      </c>
      <c r="F38" s="544" t="s">
        <v>978</v>
      </c>
      <c r="G38" s="541" t="s">
        <v>979</v>
      </c>
      <c r="H38" s="541" t="s">
        <v>939</v>
      </c>
      <c r="I38" s="454">
        <v>1</v>
      </c>
      <c r="J38" s="601">
        <v>3</v>
      </c>
      <c r="K38" s="459">
        <v>0</v>
      </c>
      <c r="L38" s="305">
        <v>0</v>
      </c>
      <c r="M38" s="305">
        <v>0</v>
      </c>
      <c r="N38" s="459">
        <v>3</v>
      </c>
      <c r="O38" s="459">
        <v>4</v>
      </c>
      <c r="P38" s="459">
        <v>2</v>
      </c>
      <c r="Q38" s="459">
        <v>0</v>
      </c>
      <c r="R38" s="459">
        <v>2</v>
      </c>
      <c r="S38" s="459">
        <v>4</v>
      </c>
      <c r="T38" s="459">
        <v>2</v>
      </c>
      <c r="U38" s="459">
        <v>0</v>
      </c>
      <c r="V38" s="459">
        <v>3</v>
      </c>
      <c r="W38" s="459">
        <v>3</v>
      </c>
      <c r="X38" s="459">
        <v>0</v>
      </c>
      <c r="Y38" s="459">
        <v>3</v>
      </c>
      <c r="Z38" s="459">
        <v>0</v>
      </c>
      <c r="AA38" s="459">
        <v>0</v>
      </c>
      <c r="AB38" s="459">
        <v>4</v>
      </c>
      <c r="AC38" s="305">
        <v>0</v>
      </c>
      <c r="AD38" s="459">
        <v>0</v>
      </c>
      <c r="AE38" s="459">
        <v>0</v>
      </c>
      <c r="AF38" s="459">
        <v>0</v>
      </c>
      <c r="AG38" s="459">
        <v>4</v>
      </c>
      <c r="AH38" s="459">
        <v>0</v>
      </c>
      <c r="AI38" s="459">
        <v>0</v>
      </c>
      <c r="AJ38" s="497">
        <f t="shared" si="1"/>
        <v>37</v>
      </c>
      <c r="AK38" s="498">
        <f t="shared" si="2"/>
        <v>12</v>
      </c>
      <c r="AL38" s="498">
        <f t="shared" si="3"/>
        <v>1.4230769230769231</v>
      </c>
      <c r="AM38" s="459">
        <v>3</v>
      </c>
    </row>
    <row r="39" spans="1:39" ht="15">
      <c r="A39" s="49" t="s">
        <v>1033</v>
      </c>
      <c r="B39" s="541" t="s">
        <v>1034</v>
      </c>
      <c r="C39" s="541" t="s">
        <v>251</v>
      </c>
      <c r="D39" s="541" t="str">
        <f t="shared" si="0"/>
        <v>Marigeritte Mugelanya</v>
      </c>
      <c r="E39" s="542">
        <v>44221</v>
      </c>
      <c r="F39" s="544" t="s">
        <v>978</v>
      </c>
      <c r="G39" s="541" t="s">
        <v>1001</v>
      </c>
      <c r="H39" s="541" t="s">
        <v>939</v>
      </c>
      <c r="I39" s="454">
        <v>1</v>
      </c>
      <c r="J39" s="547">
        <v>0</v>
      </c>
      <c r="K39" s="305">
        <v>0</v>
      </c>
      <c r="L39" s="305">
        <v>0</v>
      </c>
      <c r="M39" s="305">
        <v>0</v>
      </c>
      <c r="N39" s="305">
        <v>0</v>
      </c>
      <c r="O39" s="305">
        <v>4</v>
      </c>
      <c r="P39" s="305">
        <v>4</v>
      </c>
      <c r="Q39" s="305">
        <v>0</v>
      </c>
      <c r="R39" s="305">
        <v>3</v>
      </c>
      <c r="S39" s="305">
        <v>4</v>
      </c>
      <c r="T39" s="305">
        <v>4</v>
      </c>
      <c r="U39" s="305">
        <v>0</v>
      </c>
      <c r="V39" s="305">
        <v>4</v>
      </c>
      <c r="W39" s="305">
        <v>3</v>
      </c>
      <c r="X39" s="305">
        <v>3</v>
      </c>
      <c r="Y39" s="305">
        <v>4</v>
      </c>
      <c r="Z39" s="305">
        <v>4</v>
      </c>
      <c r="AA39" s="305">
        <v>0</v>
      </c>
      <c r="AB39" s="305">
        <v>4</v>
      </c>
      <c r="AC39" s="305">
        <v>0</v>
      </c>
      <c r="AD39" s="305">
        <v>0</v>
      </c>
      <c r="AE39" s="305">
        <v>0</v>
      </c>
      <c r="AF39" s="305">
        <v>0</v>
      </c>
      <c r="AG39" s="305">
        <v>2</v>
      </c>
      <c r="AH39" s="305">
        <v>2</v>
      </c>
      <c r="AI39" s="305">
        <v>0</v>
      </c>
      <c r="AJ39" s="497">
        <f t="shared" si="1"/>
        <v>45</v>
      </c>
      <c r="AK39" s="498">
        <f t="shared" si="2"/>
        <v>13</v>
      </c>
      <c r="AL39" s="498">
        <f t="shared" si="3"/>
        <v>1.7307692307692308</v>
      </c>
      <c r="AM39" s="459">
        <v>0</v>
      </c>
    </row>
    <row r="40" spans="1:39" ht="15">
      <c r="A40" s="49" t="s">
        <v>1035</v>
      </c>
      <c r="B40" s="541" t="s">
        <v>1036</v>
      </c>
      <c r="C40" s="541" t="s">
        <v>1037</v>
      </c>
      <c r="D40" s="541" t="str">
        <f t="shared" ref="D40:D64" si="4">C40&amp;" "&amp;B40</f>
        <v>Elian Parra Suarez</v>
      </c>
      <c r="E40" s="542">
        <v>44441</v>
      </c>
      <c r="F40" s="544" t="s">
        <v>978</v>
      </c>
      <c r="G40" s="541" t="s">
        <v>1001</v>
      </c>
      <c r="H40" s="541" t="s">
        <v>939</v>
      </c>
      <c r="I40" s="454">
        <v>1</v>
      </c>
      <c r="J40" s="601">
        <v>4</v>
      </c>
      <c r="K40" s="459">
        <v>2</v>
      </c>
      <c r="L40" s="63">
        <v>4</v>
      </c>
      <c r="M40" s="63">
        <v>4</v>
      </c>
      <c r="N40" s="459">
        <v>4</v>
      </c>
      <c r="O40" s="459">
        <v>4</v>
      </c>
      <c r="P40" s="459">
        <v>4</v>
      </c>
      <c r="Q40" s="459">
        <v>3</v>
      </c>
      <c r="R40" s="459">
        <v>3</v>
      </c>
      <c r="S40" s="459">
        <v>4</v>
      </c>
      <c r="T40" s="459">
        <v>3</v>
      </c>
      <c r="U40" s="459">
        <v>2</v>
      </c>
      <c r="V40" s="459">
        <v>3</v>
      </c>
      <c r="W40" s="459">
        <v>3</v>
      </c>
      <c r="X40" s="459">
        <v>2</v>
      </c>
      <c r="Y40" s="459">
        <v>4</v>
      </c>
      <c r="Z40" s="459">
        <v>2</v>
      </c>
      <c r="AA40" s="459">
        <v>0</v>
      </c>
      <c r="AB40" s="459">
        <v>4</v>
      </c>
      <c r="AC40" s="305">
        <v>0</v>
      </c>
      <c r="AD40" s="459">
        <v>4</v>
      </c>
      <c r="AE40" s="459">
        <v>4</v>
      </c>
      <c r="AF40" s="459">
        <v>4</v>
      </c>
      <c r="AG40" s="459">
        <v>4</v>
      </c>
      <c r="AH40" s="459">
        <v>4</v>
      </c>
      <c r="AI40" s="459">
        <v>4</v>
      </c>
      <c r="AJ40" s="497">
        <f t="shared" ref="AJ40:AJ71" si="5">SUM(J40:AI40)</f>
        <v>83</v>
      </c>
      <c r="AK40" s="498">
        <f t="shared" ref="AK40:AK71" si="6">COUNTIF(J40:AI40,"&gt;=2")</f>
        <v>24</v>
      </c>
      <c r="AL40" s="498">
        <f t="shared" si="3"/>
        <v>3.1923076923076925</v>
      </c>
      <c r="AM40" s="459">
        <v>3.5</v>
      </c>
    </row>
    <row r="41" spans="1:39" ht="15">
      <c r="A41" s="49" t="s">
        <v>1038</v>
      </c>
      <c r="B41" s="541" t="s">
        <v>1039</v>
      </c>
      <c r="C41" s="541" t="s">
        <v>1040</v>
      </c>
      <c r="D41" s="541" t="str">
        <f t="shared" si="4"/>
        <v>Richard Carpenter</v>
      </c>
      <c r="E41" s="542">
        <v>44497</v>
      </c>
      <c r="F41" s="462" t="s">
        <v>986</v>
      </c>
      <c r="G41" s="541" t="s">
        <v>1041</v>
      </c>
      <c r="H41" s="541" t="s">
        <v>939</v>
      </c>
      <c r="I41" s="454">
        <v>1</v>
      </c>
      <c r="J41" s="547">
        <v>2</v>
      </c>
      <c r="K41" s="305">
        <v>0</v>
      </c>
      <c r="L41" s="459">
        <v>0</v>
      </c>
      <c r="M41" s="63">
        <v>0</v>
      </c>
      <c r="N41" s="305">
        <v>0</v>
      </c>
      <c r="O41" s="305">
        <v>2</v>
      </c>
      <c r="P41" s="305">
        <v>0</v>
      </c>
      <c r="Q41" s="305">
        <v>1</v>
      </c>
      <c r="R41" s="305">
        <v>2</v>
      </c>
      <c r="S41" s="305">
        <v>2</v>
      </c>
      <c r="T41" s="305">
        <v>3</v>
      </c>
      <c r="U41" s="305">
        <v>1</v>
      </c>
      <c r="V41" s="305">
        <v>2</v>
      </c>
      <c r="W41" s="305">
        <v>2</v>
      </c>
      <c r="X41" s="305">
        <v>0</v>
      </c>
      <c r="Y41" s="305">
        <v>2</v>
      </c>
      <c r="Z41" s="305">
        <v>0</v>
      </c>
      <c r="AA41" s="305">
        <v>0</v>
      </c>
      <c r="AB41" s="305">
        <v>2</v>
      </c>
      <c r="AC41" s="305">
        <v>0</v>
      </c>
      <c r="AD41" s="305">
        <v>0</v>
      </c>
      <c r="AE41" s="305">
        <v>0</v>
      </c>
      <c r="AF41" s="305">
        <v>0</v>
      </c>
      <c r="AG41" s="305">
        <v>3</v>
      </c>
      <c r="AH41" s="305">
        <v>1</v>
      </c>
      <c r="AI41" s="305">
        <v>0</v>
      </c>
      <c r="AJ41" s="497">
        <f t="shared" si="5"/>
        <v>25</v>
      </c>
      <c r="AK41" s="498">
        <f t="shared" si="6"/>
        <v>10</v>
      </c>
      <c r="AL41" s="498">
        <f t="shared" si="3"/>
        <v>0.96153846153846156</v>
      </c>
      <c r="AM41" s="459">
        <v>0</v>
      </c>
    </row>
    <row r="42" spans="1:39" ht="15">
      <c r="A42" s="49" t="s">
        <v>1042</v>
      </c>
      <c r="B42" s="541" t="s">
        <v>1043</v>
      </c>
      <c r="C42" s="541" t="s">
        <v>1044</v>
      </c>
      <c r="D42" s="541" t="str">
        <f t="shared" si="4"/>
        <v>Josefa Martinez</v>
      </c>
      <c r="E42" s="542">
        <v>44503</v>
      </c>
      <c r="F42" s="462" t="s">
        <v>986</v>
      </c>
      <c r="G42" s="541" t="s">
        <v>1041</v>
      </c>
      <c r="H42" s="541" t="s">
        <v>939</v>
      </c>
      <c r="I42" s="454">
        <v>1</v>
      </c>
      <c r="J42" s="547">
        <v>0</v>
      </c>
      <c r="K42" s="305">
        <v>0</v>
      </c>
      <c r="L42" s="459">
        <v>0</v>
      </c>
      <c r="M42" s="305">
        <v>0</v>
      </c>
      <c r="N42" s="305">
        <v>0</v>
      </c>
      <c r="O42" s="305">
        <v>2</v>
      </c>
      <c r="P42" s="305">
        <v>3</v>
      </c>
      <c r="Q42" s="305">
        <v>0</v>
      </c>
      <c r="R42" s="305">
        <v>3</v>
      </c>
      <c r="S42" s="305">
        <v>3</v>
      </c>
      <c r="T42" s="305">
        <v>3</v>
      </c>
      <c r="U42" s="305">
        <v>0</v>
      </c>
      <c r="V42" s="305">
        <v>2</v>
      </c>
      <c r="W42" s="305">
        <v>2</v>
      </c>
      <c r="X42" s="305">
        <v>0</v>
      </c>
      <c r="Y42" s="305">
        <v>2</v>
      </c>
      <c r="Z42" s="305">
        <v>2</v>
      </c>
      <c r="AA42" s="305">
        <v>0</v>
      </c>
      <c r="AB42" s="305">
        <v>2</v>
      </c>
      <c r="AC42" s="305">
        <v>0</v>
      </c>
      <c r="AD42" s="305">
        <v>0</v>
      </c>
      <c r="AE42" s="305">
        <v>0</v>
      </c>
      <c r="AF42" s="305">
        <v>0</v>
      </c>
      <c r="AG42" s="305">
        <v>2</v>
      </c>
      <c r="AH42" s="305">
        <v>0</v>
      </c>
      <c r="AI42" s="305">
        <v>0</v>
      </c>
      <c r="AJ42" s="497">
        <f t="shared" si="5"/>
        <v>26</v>
      </c>
      <c r="AK42" s="498">
        <f t="shared" si="6"/>
        <v>11</v>
      </c>
      <c r="AL42" s="498">
        <f t="shared" si="3"/>
        <v>1</v>
      </c>
      <c r="AM42" s="459">
        <v>0</v>
      </c>
    </row>
    <row r="43" spans="1:39" ht="15">
      <c r="A43" s="49" t="s">
        <v>1045</v>
      </c>
      <c r="B43" s="541" t="s">
        <v>1046</v>
      </c>
      <c r="C43" s="541" t="s">
        <v>292</v>
      </c>
      <c r="D43" s="541" t="str">
        <f t="shared" si="4"/>
        <v>Xiomara Castro Dominguez</v>
      </c>
      <c r="E43" s="542">
        <v>44503</v>
      </c>
      <c r="F43" s="544" t="s">
        <v>978</v>
      </c>
      <c r="G43" s="541" t="s">
        <v>1001</v>
      </c>
      <c r="H43" s="541" t="s">
        <v>939</v>
      </c>
      <c r="I43" s="454">
        <v>1</v>
      </c>
      <c r="J43" s="547">
        <v>0</v>
      </c>
      <c r="K43" s="305">
        <v>0</v>
      </c>
      <c r="L43" s="459">
        <v>0</v>
      </c>
      <c r="M43" s="459">
        <v>0</v>
      </c>
      <c r="N43" s="305">
        <v>0</v>
      </c>
      <c r="O43" s="305">
        <v>4</v>
      </c>
      <c r="P43" s="305">
        <v>4</v>
      </c>
      <c r="Q43" s="305">
        <v>2</v>
      </c>
      <c r="R43" s="305">
        <v>4</v>
      </c>
      <c r="S43" s="305">
        <v>4</v>
      </c>
      <c r="T43" s="305">
        <v>4</v>
      </c>
      <c r="U43" s="305">
        <v>0</v>
      </c>
      <c r="V43" s="305">
        <v>4</v>
      </c>
      <c r="W43" s="305">
        <v>3</v>
      </c>
      <c r="X43" s="305">
        <v>2</v>
      </c>
      <c r="Y43" s="305">
        <v>4</v>
      </c>
      <c r="Z43" s="305">
        <v>4</v>
      </c>
      <c r="AA43" s="305">
        <v>1</v>
      </c>
      <c r="AB43" s="305">
        <v>4</v>
      </c>
      <c r="AC43" s="305">
        <v>0</v>
      </c>
      <c r="AD43" s="305">
        <v>0</v>
      </c>
      <c r="AE43" s="305">
        <v>0</v>
      </c>
      <c r="AF43" s="305">
        <v>0</v>
      </c>
      <c r="AG43" s="305">
        <v>2</v>
      </c>
      <c r="AH43" s="305">
        <v>0</v>
      </c>
      <c r="AI43" s="305">
        <v>0</v>
      </c>
      <c r="AJ43" s="497">
        <f t="shared" si="5"/>
        <v>46</v>
      </c>
      <c r="AK43" s="498">
        <f t="shared" si="6"/>
        <v>13</v>
      </c>
      <c r="AL43" s="498">
        <f t="shared" si="3"/>
        <v>1.7692307692307692</v>
      </c>
      <c r="AM43" s="459">
        <v>1</v>
      </c>
    </row>
    <row r="44" spans="1:39" ht="15">
      <c r="A44" s="49" t="s">
        <v>1047</v>
      </c>
      <c r="B44" s="541" t="s">
        <v>989</v>
      </c>
      <c r="C44" s="541" t="s">
        <v>1048</v>
      </c>
      <c r="D44" s="541" t="str">
        <f t="shared" si="4"/>
        <v>De'ja Anderson</v>
      </c>
      <c r="E44" s="542">
        <v>44510</v>
      </c>
      <c r="F44" s="462" t="s">
        <v>986</v>
      </c>
      <c r="G44" s="541" t="s">
        <v>1041</v>
      </c>
      <c r="H44" s="541" t="s">
        <v>1018</v>
      </c>
      <c r="I44" s="454">
        <v>1</v>
      </c>
      <c r="J44" s="547">
        <v>0</v>
      </c>
      <c r="K44" s="305">
        <v>0</v>
      </c>
      <c r="L44" s="305">
        <v>0</v>
      </c>
      <c r="M44" s="305">
        <v>1</v>
      </c>
      <c r="N44" s="305">
        <v>2</v>
      </c>
      <c r="O44" s="305">
        <v>3</v>
      </c>
      <c r="P44" s="305">
        <v>3</v>
      </c>
      <c r="Q44" s="305">
        <v>3</v>
      </c>
      <c r="R44" s="305">
        <v>3</v>
      </c>
      <c r="S44" s="305">
        <v>3</v>
      </c>
      <c r="T44" s="305">
        <v>3</v>
      </c>
      <c r="U44" s="305">
        <v>0</v>
      </c>
      <c r="V44" s="305">
        <v>3</v>
      </c>
      <c r="W44" s="305">
        <v>3</v>
      </c>
      <c r="X44" s="305">
        <v>3</v>
      </c>
      <c r="Y44" s="305">
        <v>2</v>
      </c>
      <c r="Z44" s="305">
        <v>2</v>
      </c>
      <c r="AA44" s="305">
        <v>0</v>
      </c>
      <c r="AB44" s="305">
        <v>2</v>
      </c>
      <c r="AC44" s="305">
        <v>0</v>
      </c>
      <c r="AD44" s="305">
        <v>0</v>
      </c>
      <c r="AE44" s="305">
        <v>0</v>
      </c>
      <c r="AF44" s="305">
        <v>0</v>
      </c>
      <c r="AG44" s="305">
        <v>3</v>
      </c>
      <c r="AH44" s="305">
        <v>3</v>
      </c>
      <c r="AI44" s="305">
        <v>0</v>
      </c>
      <c r="AJ44" s="497">
        <f t="shared" si="5"/>
        <v>42</v>
      </c>
      <c r="AK44" s="498">
        <f t="shared" si="6"/>
        <v>15</v>
      </c>
      <c r="AL44" s="498">
        <f t="shared" si="3"/>
        <v>1.6153846153846154</v>
      </c>
      <c r="AM44" s="459">
        <v>0</v>
      </c>
    </row>
    <row r="45" spans="1:39" ht="15">
      <c r="A45" s="49" t="s">
        <v>1049</v>
      </c>
      <c r="B45" s="49" t="s">
        <v>1050</v>
      </c>
      <c r="C45" s="49" t="s">
        <v>1051</v>
      </c>
      <c r="D45" s="541" t="str">
        <f t="shared" si="4"/>
        <v>Arlin Perez Bles</v>
      </c>
      <c r="E45" s="364">
        <v>44617</v>
      </c>
      <c r="F45" s="544" t="s">
        <v>978</v>
      </c>
      <c r="G45" s="541" t="s">
        <v>979</v>
      </c>
      <c r="H45" s="311" t="s">
        <v>939</v>
      </c>
      <c r="I45" s="455">
        <v>1</v>
      </c>
      <c r="J45" s="602">
        <v>0</v>
      </c>
      <c r="K45" s="506">
        <v>0</v>
      </c>
      <c r="L45" s="506">
        <v>0</v>
      </c>
      <c r="M45" s="506">
        <v>0</v>
      </c>
      <c r="N45" s="506">
        <v>0</v>
      </c>
      <c r="O45" s="506">
        <v>0</v>
      </c>
      <c r="P45" s="506">
        <v>0</v>
      </c>
      <c r="Q45" s="506">
        <v>0</v>
      </c>
      <c r="R45" s="506">
        <v>4</v>
      </c>
      <c r="S45" s="506">
        <v>4</v>
      </c>
      <c r="T45" s="64">
        <v>4</v>
      </c>
      <c r="U45" s="64">
        <v>0</v>
      </c>
      <c r="V45" s="64">
        <v>4</v>
      </c>
      <c r="W45" s="64">
        <v>0</v>
      </c>
      <c r="X45" s="64">
        <v>4</v>
      </c>
      <c r="Y45" s="64">
        <v>4</v>
      </c>
      <c r="Z45" s="64">
        <v>4</v>
      </c>
      <c r="AA45" s="64">
        <v>0</v>
      </c>
      <c r="AB45" s="64">
        <v>4</v>
      </c>
      <c r="AC45" s="305">
        <v>0</v>
      </c>
      <c r="AD45" s="64">
        <v>0</v>
      </c>
      <c r="AE45" s="64">
        <v>0</v>
      </c>
      <c r="AF45" s="64">
        <v>0</v>
      </c>
      <c r="AG45" s="64">
        <v>0</v>
      </c>
      <c r="AH45" s="64">
        <v>0</v>
      </c>
      <c r="AI45" s="64">
        <v>0</v>
      </c>
      <c r="AJ45" s="497">
        <f t="shared" si="5"/>
        <v>32</v>
      </c>
      <c r="AK45" s="498">
        <f t="shared" si="6"/>
        <v>8</v>
      </c>
      <c r="AL45" s="68"/>
      <c r="AM45" s="459">
        <v>3</v>
      </c>
    </row>
    <row r="46" spans="1:39" ht="15">
      <c r="A46" s="49" t="s">
        <v>1052</v>
      </c>
      <c r="B46" s="311" t="s">
        <v>1053</v>
      </c>
      <c r="C46" s="312" t="s">
        <v>1054</v>
      </c>
      <c r="D46" s="541" t="str">
        <f t="shared" si="4"/>
        <v>Damaris  Gonzalez</v>
      </c>
      <c r="E46" s="364">
        <v>44617</v>
      </c>
      <c r="F46" s="462" t="s">
        <v>997</v>
      </c>
      <c r="G46" s="311" t="s">
        <v>987</v>
      </c>
      <c r="H46" s="311" t="s">
        <v>939</v>
      </c>
      <c r="I46" s="455">
        <v>1</v>
      </c>
      <c r="J46" s="602">
        <v>0</v>
      </c>
      <c r="K46" s="506">
        <v>0</v>
      </c>
      <c r="L46" s="506">
        <v>0</v>
      </c>
      <c r="M46" s="506">
        <v>0</v>
      </c>
      <c r="N46" s="506">
        <v>0</v>
      </c>
      <c r="O46" s="506">
        <v>3</v>
      </c>
      <c r="P46" s="506">
        <v>1</v>
      </c>
      <c r="Q46" s="506">
        <v>0</v>
      </c>
      <c r="R46" s="506">
        <v>2</v>
      </c>
      <c r="S46" s="506">
        <v>2</v>
      </c>
      <c r="T46" s="64">
        <v>3</v>
      </c>
      <c r="U46" s="64">
        <v>0</v>
      </c>
      <c r="V46" s="64">
        <v>3</v>
      </c>
      <c r="W46" s="64">
        <v>2</v>
      </c>
      <c r="X46" s="64">
        <v>0</v>
      </c>
      <c r="Y46" s="64">
        <v>2</v>
      </c>
      <c r="Z46" s="64">
        <v>0</v>
      </c>
      <c r="AA46" s="64">
        <v>0</v>
      </c>
      <c r="AB46" s="64">
        <v>2</v>
      </c>
      <c r="AC46" s="305">
        <v>0</v>
      </c>
      <c r="AD46" s="64">
        <v>0</v>
      </c>
      <c r="AE46" s="64">
        <v>0</v>
      </c>
      <c r="AF46" s="64">
        <v>0</v>
      </c>
      <c r="AG46" s="64">
        <v>2</v>
      </c>
      <c r="AH46" s="64">
        <v>0</v>
      </c>
      <c r="AI46" s="64">
        <v>0</v>
      </c>
      <c r="AJ46" s="497">
        <f t="shared" si="5"/>
        <v>22</v>
      </c>
      <c r="AK46" s="498">
        <f t="shared" si="6"/>
        <v>9</v>
      </c>
      <c r="AL46" s="68"/>
      <c r="AM46" s="459">
        <v>0</v>
      </c>
    </row>
    <row r="47" spans="1:39" ht="15">
      <c r="A47" s="49" t="s">
        <v>1055</v>
      </c>
      <c r="B47" s="311" t="s">
        <v>1056</v>
      </c>
      <c r="C47" s="312" t="s">
        <v>1057</v>
      </c>
      <c r="D47" s="541" t="str">
        <f t="shared" si="4"/>
        <v>Eumary Quinones</v>
      </c>
      <c r="E47" s="364">
        <v>44617</v>
      </c>
      <c r="F47" s="462" t="s">
        <v>997</v>
      </c>
      <c r="G47" s="311" t="s">
        <v>987</v>
      </c>
      <c r="H47" s="311" t="s">
        <v>939</v>
      </c>
      <c r="I47" s="455">
        <v>0.75</v>
      </c>
      <c r="J47" s="602">
        <v>0</v>
      </c>
      <c r="K47" s="506">
        <v>0</v>
      </c>
      <c r="L47" s="506">
        <v>0</v>
      </c>
      <c r="M47" s="506">
        <v>0</v>
      </c>
      <c r="N47" s="506">
        <v>0</v>
      </c>
      <c r="O47" s="506">
        <v>4</v>
      </c>
      <c r="P47" s="506">
        <v>1</v>
      </c>
      <c r="Q47" s="506">
        <v>0</v>
      </c>
      <c r="R47" s="506">
        <v>2</v>
      </c>
      <c r="S47" s="506">
        <v>3</v>
      </c>
      <c r="T47" s="64">
        <v>3</v>
      </c>
      <c r="U47" s="64">
        <v>0</v>
      </c>
      <c r="V47" s="64">
        <v>3</v>
      </c>
      <c r="W47" s="64">
        <v>3</v>
      </c>
      <c r="X47" s="64">
        <v>3</v>
      </c>
      <c r="Y47" s="64">
        <v>2</v>
      </c>
      <c r="Z47" s="64">
        <v>0</v>
      </c>
      <c r="AA47" s="64">
        <v>0</v>
      </c>
      <c r="AB47" s="64">
        <v>2</v>
      </c>
      <c r="AC47" s="305">
        <v>0</v>
      </c>
      <c r="AD47" s="64">
        <v>0</v>
      </c>
      <c r="AE47" s="64">
        <v>0</v>
      </c>
      <c r="AF47" s="64">
        <v>0</v>
      </c>
      <c r="AG47" s="64">
        <v>2</v>
      </c>
      <c r="AH47" s="64">
        <v>0</v>
      </c>
      <c r="AI47" s="64">
        <v>0</v>
      </c>
      <c r="AJ47" s="497">
        <f t="shared" si="5"/>
        <v>28</v>
      </c>
      <c r="AK47" s="498">
        <f t="shared" si="6"/>
        <v>10</v>
      </c>
      <c r="AL47" s="68"/>
      <c r="AM47" s="459">
        <v>0</v>
      </c>
    </row>
    <row r="48" spans="1:39" ht="15">
      <c r="A48" s="49" t="s">
        <v>1058</v>
      </c>
      <c r="B48" s="49" t="s">
        <v>1059</v>
      </c>
      <c r="C48" s="49" t="s">
        <v>1060</v>
      </c>
      <c r="D48" s="541" t="str">
        <f t="shared" si="4"/>
        <v>Freddy Sosa Moriffi</v>
      </c>
      <c r="E48" s="364">
        <v>44617</v>
      </c>
      <c r="F48" s="544" t="s">
        <v>978</v>
      </c>
      <c r="G48" s="541" t="s">
        <v>1001</v>
      </c>
      <c r="H48" s="311" t="s">
        <v>939</v>
      </c>
      <c r="I48" s="455">
        <v>1</v>
      </c>
      <c r="J48" s="602">
        <v>4</v>
      </c>
      <c r="K48" s="506">
        <v>0</v>
      </c>
      <c r="L48" s="506">
        <v>3</v>
      </c>
      <c r="M48" s="506">
        <v>3</v>
      </c>
      <c r="N48" s="506">
        <v>4</v>
      </c>
      <c r="O48" s="506">
        <v>0</v>
      </c>
      <c r="P48" s="506">
        <v>0</v>
      </c>
      <c r="Q48" s="506">
        <v>0</v>
      </c>
      <c r="R48" s="506">
        <v>0</v>
      </c>
      <c r="S48" s="506">
        <v>4</v>
      </c>
      <c r="T48" s="64">
        <v>0</v>
      </c>
      <c r="U48" s="64">
        <v>0</v>
      </c>
      <c r="V48" s="64">
        <v>4</v>
      </c>
      <c r="W48" s="64">
        <v>0</v>
      </c>
      <c r="X48" s="64">
        <v>0</v>
      </c>
      <c r="Y48" s="64">
        <v>3</v>
      </c>
      <c r="Z48" s="64">
        <v>0</v>
      </c>
      <c r="AA48" s="64">
        <v>0</v>
      </c>
      <c r="AB48" s="64">
        <v>4</v>
      </c>
      <c r="AC48" s="305">
        <v>0</v>
      </c>
      <c r="AD48" s="64">
        <v>4</v>
      </c>
      <c r="AE48" s="64">
        <v>4</v>
      </c>
      <c r="AF48" s="64">
        <v>4</v>
      </c>
      <c r="AG48" s="64">
        <v>4</v>
      </c>
      <c r="AH48" s="64">
        <v>0</v>
      </c>
      <c r="AI48" s="64">
        <v>0</v>
      </c>
      <c r="AJ48" s="497">
        <f t="shared" si="5"/>
        <v>45</v>
      </c>
      <c r="AK48" s="498">
        <f t="shared" si="6"/>
        <v>12</v>
      </c>
      <c r="AL48" s="68"/>
      <c r="AM48" s="459">
        <v>3</v>
      </c>
    </row>
    <row r="49" spans="1:39" ht="15">
      <c r="A49" s="49" t="s">
        <v>1061</v>
      </c>
      <c r="B49" s="49" t="s">
        <v>1062</v>
      </c>
      <c r="C49" s="49" t="s">
        <v>1063</v>
      </c>
      <c r="D49" s="541" t="str">
        <f t="shared" si="4"/>
        <v>Idelmis Infante Silva</v>
      </c>
      <c r="E49" s="364">
        <v>44617</v>
      </c>
      <c r="F49" s="544" t="s">
        <v>978</v>
      </c>
      <c r="G49" s="541" t="s">
        <v>979</v>
      </c>
      <c r="H49" s="311" t="s">
        <v>939</v>
      </c>
      <c r="I49" s="455">
        <v>1</v>
      </c>
      <c r="J49" s="602">
        <v>0</v>
      </c>
      <c r="K49" s="506">
        <v>0</v>
      </c>
      <c r="L49" s="506">
        <v>0</v>
      </c>
      <c r="M49" s="506">
        <v>0</v>
      </c>
      <c r="N49" s="506">
        <v>0</v>
      </c>
      <c r="O49" s="506">
        <v>0</v>
      </c>
      <c r="P49" s="506">
        <v>0</v>
      </c>
      <c r="Q49" s="506">
        <v>0</v>
      </c>
      <c r="R49" s="506">
        <v>4</v>
      </c>
      <c r="S49" s="506">
        <v>4</v>
      </c>
      <c r="T49" s="64">
        <v>4</v>
      </c>
      <c r="U49" s="64">
        <v>4</v>
      </c>
      <c r="V49" s="64">
        <v>4</v>
      </c>
      <c r="W49" s="64">
        <v>0</v>
      </c>
      <c r="X49" s="64">
        <v>0</v>
      </c>
      <c r="Y49" s="64">
        <v>4</v>
      </c>
      <c r="Z49" s="64">
        <v>3</v>
      </c>
      <c r="AA49" s="64">
        <v>0</v>
      </c>
      <c r="AB49" s="64">
        <v>4</v>
      </c>
      <c r="AC49" s="305">
        <v>0</v>
      </c>
      <c r="AD49" s="64">
        <v>0</v>
      </c>
      <c r="AE49" s="64">
        <v>0</v>
      </c>
      <c r="AF49" s="64">
        <v>0</v>
      </c>
      <c r="AG49" s="64">
        <v>0</v>
      </c>
      <c r="AH49" s="64">
        <v>0</v>
      </c>
      <c r="AI49" s="64">
        <v>0</v>
      </c>
      <c r="AJ49" s="497">
        <f t="shared" si="5"/>
        <v>31</v>
      </c>
      <c r="AK49" s="498">
        <f t="shared" si="6"/>
        <v>8</v>
      </c>
      <c r="AL49" s="68"/>
      <c r="AM49" s="459">
        <v>0</v>
      </c>
    </row>
    <row r="50" spans="1:39" ht="15">
      <c r="A50" s="49" t="s">
        <v>1064</v>
      </c>
      <c r="B50" s="49" t="s">
        <v>1020</v>
      </c>
      <c r="C50" s="49" t="s">
        <v>1065</v>
      </c>
      <c r="D50" s="541" t="str">
        <f t="shared" si="4"/>
        <v>Kenia Rodriguez</v>
      </c>
      <c r="E50" s="364">
        <v>44617</v>
      </c>
      <c r="F50" s="544" t="s">
        <v>978</v>
      </c>
      <c r="G50" s="541" t="s">
        <v>979</v>
      </c>
      <c r="H50" s="311" t="s">
        <v>939</v>
      </c>
      <c r="I50" s="455">
        <v>1</v>
      </c>
      <c r="J50" s="602">
        <v>0</v>
      </c>
      <c r="K50" s="506">
        <v>0</v>
      </c>
      <c r="L50" s="506">
        <v>0</v>
      </c>
      <c r="M50" s="506">
        <v>0</v>
      </c>
      <c r="N50" s="506">
        <v>0</v>
      </c>
      <c r="O50" s="506">
        <v>0</v>
      </c>
      <c r="P50" s="506">
        <v>0</v>
      </c>
      <c r="Q50" s="506">
        <v>0</v>
      </c>
      <c r="R50" s="506">
        <v>4</v>
      </c>
      <c r="S50" s="506">
        <v>4</v>
      </c>
      <c r="T50" s="64">
        <v>4</v>
      </c>
      <c r="U50" s="64">
        <v>0</v>
      </c>
      <c r="V50" s="64">
        <v>4</v>
      </c>
      <c r="W50" s="64">
        <v>0</v>
      </c>
      <c r="X50" s="64">
        <v>4</v>
      </c>
      <c r="Y50" s="64">
        <v>4</v>
      </c>
      <c r="Z50" s="64">
        <v>2</v>
      </c>
      <c r="AA50" s="64">
        <v>0</v>
      </c>
      <c r="AB50" s="64">
        <v>4</v>
      </c>
      <c r="AC50" s="305">
        <v>0</v>
      </c>
      <c r="AD50" s="64">
        <v>0</v>
      </c>
      <c r="AE50" s="64">
        <v>0</v>
      </c>
      <c r="AF50" s="64">
        <v>0</v>
      </c>
      <c r="AG50" s="64">
        <v>0</v>
      </c>
      <c r="AH50" s="64">
        <v>0</v>
      </c>
      <c r="AI50" s="64">
        <v>0</v>
      </c>
      <c r="AJ50" s="497">
        <f t="shared" si="5"/>
        <v>30</v>
      </c>
      <c r="AK50" s="498">
        <f t="shared" si="6"/>
        <v>8</v>
      </c>
      <c r="AL50" s="68"/>
      <c r="AM50" s="459">
        <v>4</v>
      </c>
    </row>
    <row r="51" spans="1:39" ht="15">
      <c r="A51" s="49" t="s">
        <v>1066</v>
      </c>
      <c r="B51" s="311" t="s">
        <v>1053</v>
      </c>
      <c r="C51" s="312" t="s">
        <v>1067</v>
      </c>
      <c r="D51" s="541" t="str">
        <f t="shared" si="4"/>
        <v>Laura Gonzalez</v>
      </c>
      <c r="E51" s="364">
        <v>44617</v>
      </c>
      <c r="F51" s="462" t="s">
        <v>997</v>
      </c>
      <c r="G51" s="311" t="s">
        <v>987</v>
      </c>
      <c r="H51" s="311" t="s">
        <v>939</v>
      </c>
      <c r="I51" s="455">
        <v>1</v>
      </c>
      <c r="J51" s="602">
        <v>0</v>
      </c>
      <c r="K51" s="506">
        <v>0</v>
      </c>
      <c r="L51" s="506">
        <v>0</v>
      </c>
      <c r="M51" s="506">
        <v>0</v>
      </c>
      <c r="N51" s="506">
        <v>0</v>
      </c>
      <c r="O51" s="506">
        <v>4</v>
      </c>
      <c r="P51" s="506">
        <v>1</v>
      </c>
      <c r="Q51" s="506">
        <v>0</v>
      </c>
      <c r="R51" s="506">
        <v>2</v>
      </c>
      <c r="S51" s="506">
        <v>2</v>
      </c>
      <c r="T51" s="64">
        <v>3</v>
      </c>
      <c r="U51" s="64">
        <v>0</v>
      </c>
      <c r="V51" s="64">
        <v>3</v>
      </c>
      <c r="W51" s="64">
        <v>2</v>
      </c>
      <c r="X51" s="64">
        <v>0</v>
      </c>
      <c r="Y51" s="64">
        <v>2</v>
      </c>
      <c r="Z51" s="64">
        <v>0</v>
      </c>
      <c r="AA51" s="64">
        <v>0</v>
      </c>
      <c r="AB51" s="64">
        <v>2</v>
      </c>
      <c r="AC51" s="305">
        <v>0</v>
      </c>
      <c r="AD51" s="64">
        <v>0</v>
      </c>
      <c r="AE51" s="64">
        <v>0</v>
      </c>
      <c r="AF51" s="64">
        <v>0</v>
      </c>
      <c r="AG51" s="64">
        <v>2</v>
      </c>
      <c r="AH51" s="64">
        <v>0</v>
      </c>
      <c r="AI51" s="64">
        <v>0</v>
      </c>
      <c r="AJ51" s="497">
        <f t="shared" si="5"/>
        <v>23</v>
      </c>
      <c r="AK51" s="498">
        <f t="shared" si="6"/>
        <v>9</v>
      </c>
      <c r="AL51" s="68"/>
      <c r="AM51" s="459">
        <v>0</v>
      </c>
    </row>
    <row r="52" spans="1:39" ht="15">
      <c r="A52" s="49" t="s">
        <v>1068</v>
      </c>
      <c r="B52" s="311" t="s">
        <v>1069</v>
      </c>
      <c r="C52" s="312" t="s">
        <v>1070</v>
      </c>
      <c r="D52" s="541" t="str">
        <f t="shared" si="4"/>
        <v>Tontalane Williams</v>
      </c>
      <c r="E52" s="364">
        <v>44617</v>
      </c>
      <c r="F52" s="462" t="s">
        <v>997</v>
      </c>
      <c r="G52" s="311" t="s">
        <v>1041</v>
      </c>
      <c r="H52" s="311" t="s">
        <v>939</v>
      </c>
      <c r="I52" s="455">
        <v>0.75</v>
      </c>
      <c r="J52" s="309">
        <v>0</v>
      </c>
      <c r="K52" s="63">
        <v>0</v>
      </c>
      <c r="L52" s="459">
        <v>0</v>
      </c>
      <c r="M52" s="63">
        <v>0</v>
      </c>
      <c r="N52" s="63">
        <v>0</v>
      </c>
      <c r="O52" s="63">
        <v>3</v>
      </c>
      <c r="P52" s="63">
        <v>2</v>
      </c>
      <c r="Q52" s="63">
        <v>1</v>
      </c>
      <c r="R52" s="63">
        <v>3</v>
      </c>
      <c r="S52" s="63">
        <v>2</v>
      </c>
      <c r="T52" s="63">
        <v>3</v>
      </c>
      <c r="U52" s="63">
        <v>0</v>
      </c>
      <c r="V52" s="63">
        <v>3</v>
      </c>
      <c r="W52" s="63">
        <v>3</v>
      </c>
      <c r="X52" s="63">
        <v>3</v>
      </c>
      <c r="Y52" s="63">
        <v>2</v>
      </c>
      <c r="Z52" s="63">
        <v>3</v>
      </c>
      <c r="AA52" s="63">
        <v>0</v>
      </c>
      <c r="AB52" s="63">
        <v>2</v>
      </c>
      <c r="AC52" s="305">
        <v>0</v>
      </c>
      <c r="AD52" s="63">
        <v>0</v>
      </c>
      <c r="AE52" s="63">
        <v>0</v>
      </c>
      <c r="AF52" s="63">
        <v>0</v>
      </c>
      <c r="AG52" s="63">
        <v>2</v>
      </c>
      <c r="AH52" s="63">
        <v>0</v>
      </c>
      <c r="AI52" s="63">
        <v>0</v>
      </c>
      <c r="AJ52" s="497">
        <f t="shared" si="5"/>
        <v>32</v>
      </c>
      <c r="AK52" s="498">
        <f t="shared" si="6"/>
        <v>12</v>
      </c>
      <c r="AL52" s="498">
        <f>AVERAGE(J52:AI52)</f>
        <v>1.2307692307692308</v>
      </c>
      <c r="AM52" s="459">
        <v>0</v>
      </c>
    </row>
    <row r="53" spans="1:39" ht="15">
      <c r="A53" s="49" t="s">
        <v>1071</v>
      </c>
      <c r="B53" s="49" t="s">
        <v>1072</v>
      </c>
      <c r="C53" s="49" t="s">
        <v>1073</v>
      </c>
      <c r="D53" s="541" t="str">
        <f t="shared" si="4"/>
        <v>Wendy Garcia Mejias</v>
      </c>
      <c r="E53" s="364">
        <v>44617</v>
      </c>
      <c r="F53" s="462" t="s">
        <v>997</v>
      </c>
      <c r="G53" s="311" t="s">
        <v>987</v>
      </c>
      <c r="H53" s="311" t="s">
        <v>939</v>
      </c>
      <c r="I53" s="455">
        <v>0.75</v>
      </c>
      <c r="J53" s="602">
        <v>0</v>
      </c>
      <c r="K53" s="506">
        <v>0</v>
      </c>
      <c r="L53" s="506">
        <v>0</v>
      </c>
      <c r="M53" s="506">
        <v>0</v>
      </c>
      <c r="N53" s="506">
        <v>0</v>
      </c>
      <c r="O53" s="506">
        <v>3</v>
      </c>
      <c r="P53" s="506">
        <v>2</v>
      </c>
      <c r="Q53" s="506">
        <v>1</v>
      </c>
      <c r="R53" s="506">
        <v>2</v>
      </c>
      <c r="S53" s="506">
        <v>2</v>
      </c>
      <c r="T53" s="64">
        <v>3</v>
      </c>
      <c r="U53" s="64">
        <v>0</v>
      </c>
      <c r="V53" s="64">
        <v>3</v>
      </c>
      <c r="W53" s="64">
        <v>2</v>
      </c>
      <c r="X53" s="64">
        <v>2</v>
      </c>
      <c r="Y53" s="64">
        <v>2</v>
      </c>
      <c r="Z53" s="64">
        <v>0</v>
      </c>
      <c r="AA53" s="64">
        <v>0</v>
      </c>
      <c r="AB53" s="64">
        <v>2</v>
      </c>
      <c r="AC53" s="305">
        <v>0</v>
      </c>
      <c r="AD53" s="64">
        <v>0</v>
      </c>
      <c r="AE53" s="64">
        <v>0</v>
      </c>
      <c r="AF53" s="64">
        <v>0</v>
      </c>
      <c r="AG53" s="64">
        <v>2</v>
      </c>
      <c r="AH53" s="64">
        <v>0</v>
      </c>
      <c r="AI53" s="64">
        <v>0</v>
      </c>
      <c r="AJ53" s="497">
        <f t="shared" si="5"/>
        <v>26</v>
      </c>
      <c r="AK53" s="498">
        <f t="shared" si="6"/>
        <v>11</v>
      </c>
      <c r="AL53" s="68"/>
      <c r="AM53" s="459">
        <v>0</v>
      </c>
    </row>
    <row r="54" spans="1:39" ht="15">
      <c r="A54" s="49" t="s">
        <v>1074</v>
      </c>
      <c r="B54" s="541" t="s">
        <v>1075</v>
      </c>
      <c r="C54" s="541" t="s">
        <v>1076</v>
      </c>
      <c r="D54" s="541" t="str">
        <f t="shared" si="4"/>
        <v>Mirelis Casi Garcia</v>
      </c>
      <c r="E54" s="542">
        <v>44751</v>
      </c>
      <c r="F54" s="543" t="s">
        <v>1077</v>
      </c>
      <c r="G54" s="541" t="s">
        <v>1041</v>
      </c>
      <c r="H54" s="541" t="s">
        <v>939</v>
      </c>
      <c r="I54" s="464">
        <v>0.5</v>
      </c>
      <c r="J54" s="547">
        <v>0</v>
      </c>
      <c r="K54" s="305">
        <v>0</v>
      </c>
      <c r="L54" s="459">
        <v>0</v>
      </c>
      <c r="M54" s="459">
        <v>0</v>
      </c>
      <c r="N54" s="305">
        <v>0</v>
      </c>
      <c r="O54" s="305">
        <v>3</v>
      </c>
      <c r="P54" s="305">
        <v>0</v>
      </c>
      <c r="Q54" s="305">
        <v>0</v>
      </c>
      <c r="R54" s="305">
        <v>2</v>
      </c>
      <c r="S54" s="305">
        <v>2</v>
      </c>
      <c r="T54" s="305">
        <v>3</v>
      </c>
      <c r="U54" s="305">
        <v>0</v>
      </c>
      <c r="V54" s="305">
        <v>3</v>
      </c>
      <c r="W54" s="305">
        <v>2</v>
      </c>
      <c r="X54" s="305">
        <v>0</v>
      </c>
      <c r="Y54" s="305">
        <v>2</v>
      </c>
      <c r="Z54" s="305">
        <v>0</v>
      </c>
      <c r="AA54" s="305">
        <v>0</v>
      </c>
      <c r="AB54" s="305">
        <v>2</v>
      </c>
      <c r="AC54" s="305">
        <v>0</v>
      </c>
      <c r="AD54" s="305">
        <v>0</v>
      </c>
      <c r="AE54" s="305">
        <v>0</v>
      </c>
      <c r="AF54" s="305">
        <v>0</v>
      </c>
      <c r="AG54" s="305">
        <v>2</v>
      </c>
      <c r="AH54" s="305">
        <v>0</v>
      </c>
      <c r="AI54" s="305">
        <v>0</v>
      </c>
      <c r="AJ54" s="497">
        <f t="shared" si="5"/>
        <v>21</v>
      </c>
      <c r="AK54" s="498">
        <f t="shared" si="6"/>
        <v>9</v>
      </c>
      <c r="AL54" s="498">
        <f t="shared" ref="AL54:AL65" si="7">AVERAGE(J54:AI54)</f>
        <v>0.80769230769230771</v>
      </c>
      <c r="AM54" s="459">
        <v>0</v>
      </c>
    </row>
    <row r="55" spans="1:39" ht="15">
      <c r="A55" s="49" t="s">
        <v>1078</v>
      </c>
      <c r="B55" s="541" t="s">
        <v>1079</v>
      </c>
      <c r="C55" s="541" t="s">
        <v>250</v>
      </c>
      <c r="D55" s="541" t="str">
        <f t="shared" si="4"/>
        <v>Juana Rosario Carela</v>
      </c>
      <c r="E55" s="542">
        <v>44752</v>
      </c>
      <c r="F55" s="544" t="s">
        <v>978</v>
      </c>
      <c r="G55" s="541" t="s">
        <v>979</v>
      </c>
      <c r="H55" s="541" t="s">
        <v>939</v>
      </c>
      <c r="I55" s="454">
        <v>1</v>
      </c>
      <c r="J55" s="601">
        <v>0</v>
      </c>
      <c r="K55" s="459">
        <v>0</v>
      </c>
      <c r="L55" s="459">
        <v>0</v>
      </c>
      <c r="M55" s="305">
        <v>0</v>
      </c>
      <c r="N55" s="459">
        <v>0</v>
      </c>
      <c r="O55" s="459">
        <v>4</v>
      </c>
      <c r="P55" s="459">
        <v>4</v>
      </c>
      <c r="Q55" s="459">
        <v>1</v>
      </c>
      <c r="R55" s="459">
        <v>4</v>
      </c>
      <c r="S55" s="459">
        <v>4</v>
      </c>
      <c r="T55" s="459">
        <v>4</v>
      </c>
      <c r="U55" s="459">
        <v>0</v>
      </c>
      <c r="V55" s="459">
        <v>4</v>
      </c>
      <c r="W55" s="459">
        <v>3</v>
      </c>
      <c r="X55" s="459">
        <v>0</v>
      </c>
      <c r="Y55" s="459">
        <v>4</v>
      </c>
      <c r="Z55" s="459">
        <v>4</v>
      </c>
      <c r="AA55" s="459">
        <v>0</v>
      </c>
      <c r="AB55" s="459">
        <v>4</v>
      </c>
      <c r="AC55" s="305">
        <v>0</v>
      </c>
      <c r="AD55" s="459">
        <v>0</v>
      </c>
      <c r="AE55" s="459">
        <v>0</v>
      </c>
      <c r="AF55" s="459">
        <v>0</v>
      </c>
      <c r="AG55" s="459">
        <v>2</v>
      </c>
      <c r="AH55" s="459">
        <v>0</v>
      </c>
      <c r="AI55" s="459">
        <v>0</v>
      </c>
      <c r="AJ55" s="497">
        <f t="shared" si="5"/>
        <v>42</v>
      </c>
      <c r="AK55" s="498">
        <f t="shared" si="6"/>
        <v>11</v>
      </c>
      <c r="AL55" s="498">
        <f t="shared" si="7"/>
        <v>1.6153846153846154</v>
      </c>
      <c r="AM55" s="459">
        <v>1</v>
      </c>
    </row>
    <row r="56" spans="1:39" ht="15">
      <c r="A56" s="49" t="s">
        <v>1080</v>
      </c>
      <c r="B56" s="541" t="s">
        <v>1081</v>
      </c>
      <c r="C56" s="541" t="s">
        <v>1082</v>
      </c>
      <c r="D56" s="541" t="str">
        <f t="shared" si="4"/>
        <v>Jeniffer Brown Alvarez</v>
      </c>
      <c r="E56" s="542">
        <v>44757</v>
      </c>
      <c r="F56" s="543" t="s">
        <v>1077</v>
      </c>
      <c r="G56" s="541" t="s">
        <v>1041</v>
      </c>
      <c r="H56" s="541" t="s">
        <v>939</v>
      </c>
      <c r="I56" s="454">
        <v>0.5</v>
      </c>
      <c r="J56" s="547">
        <v>0</v>
      </c>
      <c r="K56" s="305">
        <v>0</v>
      </c>
      <c r="L56" s="63">
        <v>0</v>
      </c>
      <c r="M56" s="459">
        <v>0</v>
      </c>
      <c r="N56" s="305">
        <v>0</v>
      </c>
      <c r="O56" s="305">
        <v>3</v>
      </c>
      <c r="P56" s="305">
        <v>2</v>
      </c>
      <c r="Q56" s="305">
        <v>2</v>
      </c>
      <c r="R56" s="305">
        <v>2</v>
      </c>
      <c r="S56" s="305">
        <v>2</v>
      </c>
      <c r="T56" s="305">
        <v>3</v>
      </c>
      <c r="U56" s="305">
        <v>3</v>
      </c>
      <c r="V56" s="305">
        <v>2</v>
      </c>
      <c r="W56" s="305">
        <v>2</v>
      </c>
      <c r="X56" s="305">
        <v>0</v>
      </c>
      <c r="Y56" s="305">
        <v>3</v>
      </c>
      <c r="Z56" s="305">
        <v>0</v>
      </c>
      <c r="AA56" s="305">
        <v>0</v>
      </c>
      <c r="AB56" s="305">
        <v>2</v>
      </c>
      <c r="AC56" s="305">
        <v>0</v>
      </c>
      <c r="AD56" s="305">
        <v>0</v>
      </c>
      <c r="AE56" s="305">
        <v>0</v>
      </c>
      <c r="AF56" s="305">
        <v>0</v>
      </c>
      <c r="AG56" s="305">
        <v>2</v>
      </c>
      <c r="AH56" s="305">
        <v>0</v>
      </c>
      <c r="AI56" s="305">
        <v>0</v>
      </c>
      <c r="AJ56" s="497">
        <f t="shared" si="5"/>
        <v>28</v>
      </c>
      <c r="AK56" s="498">
        <f t="shared" si="6"/>
        <v>12</v>
      </c>
      <c r="AL56" s="498">
        <f t="shared" si="7"/>
        <v>1.0769230769230769</v>
      </c>
      <c r="AM56" s="459">
        <v>0</v>
      </c>
    </row>
    <row r="57" spans="1:39" ht="15">
      <c r="A57" s="49" t="s">
        <v>1083</v>
      </c>
      <c r="B57" s="311" t="s">
        <v>1084</v>
      </c>
      <c r="C57" s="312" t="s">
        <v>1085</v>
      </c>
      <c r="D57" s="541" t="str">
        <f t="shared" si="4"/>
        <v>Armando Perez Heredia</v>
      </c>
      <c r="E57" s="364">
        <v>44862</v>
      </c>
      <c r="F57" s="462" t="s">
        <v>986</v>
      </c>
      <c r="G57" s="311" t="s">
        <v>987</v>
      </c>
      <c r="H57" s="311" t="s">
        <v>939</v>
      </c>
      <c r="I57" s="455">
        <v>0.75</v>
      </c>
      <c r="J57" s="502">
        <v>2</v>
      </c>
      <c r="K57" s="265">
        <v>0</v>
      </c>
      <c r="L57" s="503">
        <v>3</v>
      </c>
      <c r="M57" s="265">
        <v>3</v>
      </c>
      <c r="N57" s="265">
        <v>2</v>
      </c>
      <c r="O57" s="265">
        <v>2</v>
      </c>
      <c r="P57" s="265">
        <v>0</v>
      </c>
      <c r="Q57" s="265">
        <v>0</v>
      </c>
      <c r="R57" s="265">
        <v>0</v>
      </c>
      <c r="S57" s="265">
        <v>3</v>
      </c>
      <c r="T57" s="265">
        <v>2</v>
      </c>
      <c r="U57" s="265">
        <v>0</v>
      </c>
      <c r="V57" s="265">
        <v>2</v>
      </c>
      <c r="W57" s="265">
        <v>0</v>
      </c>
      <c r="X57" s="265">
        <v>0</v>
      </c>
      <c r="Y57" s="265">
        <v>2</v>
      </c>
      <c r="Z57" s="265">
        <v>0</v>
      </c>
      <c r="AA57" s="265">
        <v>0</v>
      </c>
      <c r="AB57" s="265">
        <v>2</v>
      </c>
      <c r="AC57" s="305">
        <v>0</v>
      </c>
      <c r="AD57" s="265">
        <v>2</v>
      </c>
      <c r="AE57" s="265">
        <v>0</v>
      </c>
      <c r="AF57" s="265">
        <v>3</v>
      </c>
      <c r="AG57" s="265">
        <v>3</v>
      </c>
      <c r="AH57" s="265">
        <v>0</v>
      </c>
      <c r="AI57" s="265">
        <v>0</v>
      </c>
      <c r="AJ57" s="504">
        <f t="shared" si="5"/>
        <v>31</v>
      </c>
      <c r="AK57" s="505">
        <f t="shared" si="6"/>
        <v>13</v>
      </c>
      <c r="AL57" s="498">
        <f t="shared" si="7"/>
        <v>1.1923076923076923</v>
      </c>
      <c r="AM57" s="459">
        <v>0</v>
      </c>
    </row>
    <row r="58" spans="1:39" ht="14.25" customHeight="1">
      <c r="A58" s="49" t="s">
        <v>1086</v>
      </c>
      <c r="B58" s="541" t="s">
        <v>1087</v>
      </c>
      <c r="C58" s="541" t="s">
        <v>1088</v>
      </c>
      <c r="D58" s="541" t="str">
        <f t="shared" si="4"/>
        <v>Dora Lopez Viuda De Jimenez</v>
      </c>
      <c r="E58" s="542">
        <v>44955</v>
      </c>
      <c r="F58" s="462" t="s">
        <v>986</v>
      </c>
      <c r="G58" s="541" t="s">
        <v>1041</v>
      </c>
      <c r="H58" s="541" t="s">
        <v>939</v>
      </c>
      <c r="I58" s="454">
        <v>1</v>
      </c>
      <c r="J58" s="547">
        <v>0</v>
      </c>
      <c r="K58" s="305">
        <v>0</v>
      </c>
      <c r="L58" s="306">
        <v>0</v>
      </c>
      <c r="M58" s="306">
        <v>0</v>
      </c>
      <c r="N58" s="305">
        <v>0</v>
      </c>
      <c r="O58" s="305">
        <v>3</v>
      </c>
      <c r="P58" s="305">
        <v>2</v>
      </c>
      <c r="Q58" s="305">
        <v>0</v>
      </c>
      <c r="R58" s="305">
        <v>2</v>
      </c>
      <c r="S58" s="305">
        <v>2</v>
      </c>
      <c r="T58" s="305">
        <v>3</v>
      </c>
      <c r="U58" s="305">
        <v>0</v>
      </c>
      <c r="V58" s="305">
        <v>3</v>
      </c>
      <c r="W58" s="305">
        <v>2</v>
      </c>
      <c r="X58" s="305">
        <v>0</v>
      </c>
      <c r="Y58" s="305">
        <v>2</v>
      </c>
      <c r="Z58" s="305">
        <v>3</v>
      </c>
      <c r="AA58" s="305">
        <v>0</v>
      </c>
      <c r="AB58" s="305">
        <v>2</v>
      </c>
      <c r="AC58" s="305">
        <v>0</v>
      </c>
      <c r="AD58" s="305">
        <v>0</v>
      </c>
      <c r="AE58" s="305">
        <v>0</v>
      </c>
      <c r="AF58" s="305">
        <v>0</v>
      </c>
      <c r="AG58" s="305">
        <v>2</v>
      </c>
      <c r="AH58" s="305">
        <v>0</v>
      </c>
      <c r="AI58" s="305">
        <v>0</v>
      </c>
      <c r="AJ58" s="504">
        <f t="shared" si="5"/>
        <v>26</v>
      </c>
      <c r="AK58" s="505">
        <f t="shared" si="6"/>
        <v>11</v>
      </c>
      <c r="AL58" s="703">
        <f t="shared" si="7"/>
        <v>1</v>
      </c>
      <c r="AM58" s="459">
        <v>0</v>
      </c>
    </row>
    <row r="59" spans="1:39" ht="14.25" customHeight="1">
      <c r="A59" s="49" t="s">
        <v>1089</v>
      </c>
      <c r="B59" s="541" t="s">
        <v>1090</v>
      </c>
      <c r="C59" s="541" t="s">
        <v>1091</v>
      </c>
      <c r="D59" s="541" t="str">
        <f t="shared" si="4"/>
        <v>Ernesto Reyes Perez</v>
      </c>
      <c r="E59" s="542">
        <v>44955</v>
      </c>
      <c r="F59" s="462" t="s">
        <v>986</v>
      </c>
      <c r="G59" s="541" t="s">
        <v>1041</v>
      </c>
      <c r="H59" s="541" t="s">
        <v>939</v>
      </c>
      <c r="I59" s="454">
        <v>1</v>
      </c>
      <c r="J59" s="547">
        <v>2</v>
      </c>
      <c r="K59" s="305">
        <v>0</v>
      </c>
      <c r="L59" s="459">
        <v>3</v>
      </c>
      <c r="M59" s="459">
        <v>3</v>
      </c>
      <c r="N59" s="305">
        <v>3</v>
      </c>
      <c r="O59" s="305">
        <v>3</v>
      </c>
      <c r="P59" s="305">
        <v>0</v>
      </c>
      <c r="Q59" s="305">
        <v>0</v>
      </c>
      <c r="R59" s="305">
        <v>1</v>
      </c>
      <c r="S59" s="305">
        <v>2</v>
      </c>
      <c r="T59" s="305">
        <v>3</v>
      </c>
      <c r="U59" s="305">
        <v>1</v>
      </c>
      <c r="V59" s="305">
        <v>3</v>
      </c>
      <c r="W59" s="305">
        <v>0</v>
      </c>
      <c r="X59" s="305">
        <v>0</v>
      </c>
      <c r="Y59" s="305">
        <v>2</v>
      </c>
      <c r="Z59" s="305">
        <v>0</v>
      </c>
      <c r="AA59" s="305">
        <v>0</v>
      </c>
      <c r="AB59" s="305">
        <v>2</v>
      </c>
      <c r="AC59" s="305">
        <v>0</v>
      </c>
      <c r="AD59" s="305">
        <v>0</v>
      </c>
      <c r="AE59" s="305">
        <v>2</v>
      </c>
      <c r="AF59" s="305">
        <v>2</v>
      </c>
      <c r="AG59" s="305">
        <v>2</v>
      </c>
      <c r="AH59" s="305">
        <v>0</v>
      </c>
      <c r="AI59" s="305">
        <v>0</v>
      </c>
      <c r="AJ59" s="504">
        <f t="shared" si="5"/>
        <v>34</v>
      </c>
      <c r="AK59" s="505">
        <f t="shared" si="6"/>
        <v>13</v>
      </c>
      <c r="AL59" s="703">
        <f t="shared" si="7"/>
        <v>1.3076923076923077</v>
      </c>
      <c r="AM59" s="459">
        <v>0</v>
      </c>
    </row>
    <row r="60" spans="1:39" ht="14.25" customHeight="1">
      <c r="A60" s="49" t="s">
        <v>1092</v>
      </c>
      <c r="B60" s="541" t="s">
        <v>1093</v>
      </c>
      <c r="C60" s="541" t="s">
        <v>1094</v>
      </c>
      <c r="D60" s="541" t="str">
        <f t="shared" si="4"/>
        <v>Joaquin Lopez Enrique</v>
      </c>
      <c r="E60" s="542">
        <v>44955</v>
      </c>
      <c r="F60" s="462" t="s">
        <v>986</v>
      </c>
      <c r="G60" s="541" t="s">
        <v>1041</v>
      </c>
      <c r="H60" s="541" t="s">
        <v>939</v>
      </c>
      <c r="I60" s="454">
        <v>1</v>
      </c>
      <c r="J60" s="698">
        <v>2</v>
      </c>
      <c r="K60" s="700">
        <v>0</v>
      </c>
      <c r="L60" s="701">
        <v>0</v>
      </c>
      <c r="M60" s="503">
        <v>0</v>
      </c>
      <c r="N60" s="700">
        <v>2</v>
      </c>
      <c r="O60" s="700">
        <v>3</v>
      </c>
      <c r="P60" s="700">
        <v>0</v>
      </c>
      <c r="Q60" s="700">
        <v>0</v>
      </c>
      <c r="R60" s="700">
        <v>1</v>
      </c>
      <c r="S60" s="700">
        <v>2</v>
      </c>
      <c r="T60" s="700">
        <v>2</v>
      </c>
      <c r="U60" s="700">
        <v>0</v>
      </c>
      <c r="V60" s="700">
        <v>2</v>
      </c>
      <c r="W60" s="700">
        <v>0</v>
      </c>
      <c r="X60" s="700">
        <v>0</v>
      </c>
      <c r="Y60" s="700">
        <v>2</v>
      </c>
      <c r="Z60" s="700">
        <v>0</v>
      </c>
      <c r="AA60" s="700">
        <v>0</v>
      </c>
      <c r="AB60" s="700">
        <v>2</v>
      </c>
      <c r="AC60" s="305">
        <v>0</v>
      </c>
      <c r="AD60" s="700">
        <v>0</v>
      </c>
      <c r="AE60" s="700">
        <v>0</v>
      </c>
      <c r="AF60" s="700">
        <v>0</v>
      </c>
      <c r="AG60" s="700">
        <v>3</v>
      </c>
      <c r="AH60" s="700">
        <v>0</v>
      </c>
      <c r="AI60" s="700">
        <v>0</v>
      </c>
      <c r="AJ60" s="504">
        <f t="shared" si="5"/>
        <v>21</v>
      </c>
      <c r="AK60" s="505">
        <f t="shared" si="6"/>
        <v>9</v>
      </c>
      <c r="AL60" s="703">
        <f t="shared" si="7"/>
        <v>0.80769230769230771</v>
      </c>
      <c r="AM60" s="459">
        <v>0</v>
      </c>
    </row>
    <row r="61" spans="1:39" ht="14.25" customHeight="1">
      <c r="A61" s="49" t="s">
        <v>1095</v>
      </c>
      <c r="B61" s="541" t="s">
        <v>1096</v>
      </c>
      <c r="C61" s="541" t="s">
        <v>1097</v>
      </c>
      <c r="D61" s="541" t="str">
        <f t="shared" si="4"/>
        <v>Kevin Acuna Ten</v>
      </c>
      <c r="E61" s="542">
        <v>44955</v>
      </c>
      <c r="F61" s="543" t="s">
        <v>1098</v>
      </c>
      <c r="G61" s="541" t="s">
        <v>1041</v>
      </c>
      <c r="H61" s="541" t="s">
        <v>939</v>
      </c>
      <c r="I61" s="454">
        <v>1</v>
      </c>
      <c r="J61" s="698">
        <v>2</v>
      </c>
      <c r="K61" s="700">
        <v>0</v>
      </c>
      <c r="L61" s="700">
        <v>1</v>
      </c>
      <c r="M61" s="700">
        <v>2</v>
      </c>
      <c r="N61" s="700">
        <v>3</v>
      </c>
      <c r="O61" s="700">
        <v>3</v>
      </c>
      <c r="P61" s="700">
        <v>1</v>
      </c>
      <c r="Q61" s="700">
        <v>0</v>
      </c>
      <c r="R61" s="700">
        <v>3</v>
      </c>
      <c r="S61" s="700">
        <v>2</v>
      </c>
      <c r="T61" s="700">
        <v>3</v>
      </c>
      <c r="U61" s="700">
        <v>0</v>
      </c>
      <c r="V61" s="700">
        <v>3</v>
      </c>
      <c r="W61" s="700">
        <v>2</v>
      </c>
      <c r="X61" s="700">
        <v>0</v>
      </c>
      <c r="Y61" s="700">
        <v>2</v>
      </c>
      <c r="Z61" s="700">
        <v>0</v>
      </c>
      <c r="AA61" s="700">
        <v>0</v>
      </c>
      <c r="AB61" s="700">
        <v>2</v>
      </c>
      <c r="AC61" s="305">
        <v>0</v>
      </c>
      <c r="AD61" s="700">
        <v>0</v>
      </c>
      <c r="AE61" s="700">
        <v>0</v>
      </c>
      <c r="AF61" s="700">
        <v>1</v>
      </c>
      <c r="AG61" s="700">
        <v>3</v>
      </c>
      <c r="AH61" s="700">
        <v>0</v>
      </c>
      <c r="AI61" s="700">
        <v>2</v>
      </c>
      <c r="AJ61" s="504">
        <f t="shared" si="5"/>
        <v>35</v>
      </c>
      <c r="AK61" s="505">
        <f t="shared" si="6"/>
        <v>13</v>
      </c>
      <c r="AL61" s="703">
        <f t="shared" si="7"/>
        <v>1.3461538461538463</v>
      </c>
      <c r="AM61" s="459">
        <v>0</v>
      </c>
    </row>
    <row r="62" spans="1:39" ht="14.25" customHeight="1">
      <c r="A62" s="49" t="s">
        <v>1099</v>
      </c>
      <c r="B62" s="541" t="s">
        <v>1100</v>
      </c>
      <c r="C62" s="541" t="s">
        <v>1101</v>
      </c>
      <c r="D62" s="541" t="str">
        <f t="shared" si="4"/>
        <v>Rolexis Lopez Diaz</v>
      </c>
      <c r="E62" s="542">
        <v>44955</v>
      </c>
      <c r="F62" s="462" t="s">
        <v>986</v>
      </c>
      <c r="G62" s="541" t="s">
        <v>987</v>
      </c>
      <c r="H62" s="541" t="s">
        <v>939</v>
      </c>
      <c r="I62" s="464">
        <v>1</v>
      </c>
      <c r="J62" s="546">
        <v>2</v>
      </c>
      <c r="K62" s="699">
        <v>0</v>
      </c>
      <c r="L62" s="306">
        <v>3</v>
      </c>
      <c r="M62" s="305">
        <v>3</v>
      </c>
      <c r="N62" s="699">
        <v>3</v>
      </c>
      <c r="O62" s="699">
        <v>3</v>
      </c>
      <c r="P62" s="699">
        <v>0</v>
      </c>
      <c r="Q62" s="699">
        <v>0</v>
      </c>
      <c r="R62" s="699">
        <v>0</v>
      </c>
      <c r="S62" s="699">
        <v>2</v>
      </c>
      <c r="T62" s="699">
        <v>2</v>
      </c>
      <c r="U62" s="699">
        <v>4</v>
      </c>
      <c r="V62" s="699">
        <v>2</v>
      </c>
      <c r="W62" s="699">
        <v>0</v>
      </c>
      <c r="X62" s="699">
        <v>0</v>
      </c>
      <c r="Y62" s="699">
        <v>3</v>
      </c>
      <c r="Z62" s="699">
        <v>0</v>
      </c>
      <c r="AA62" s="699">
        <v>0</v>
      </c>
      <c r="AB62" s="699">
        <v>2</v>
      </c>
      <c r="AC62" s="305">
        <v>0</v>
      </c>
      <c r="AD62" s="699">
        <v>0</v>
      </c>
      <c r="AE62" s="699">
        <v>2</v>
      </c>
      <c r="AF62" s="699">
        <v>2</v>
      </c>
      <c r="AG62" s="699">
        <v>2</v>
      </c>
      <c r="AH62" s="704">
        <v>0</v>
      </c>
      <c r="AI62" s="699">
        <v>0</v>
      </c>
      <c r="AJ62" s="497">
        <f t="shared" si="5"/>
        <v>35</v>
      </c>
      <c r="AK62" s="498">
        <f t="shared" si="6"/>
        <v>14</v>
      </c>
      <c r="AL62" s="703">
        <f t="shared" si="7"/>
        <v>1.3461538461538463</v>
      </c>
      <c r="AM62" s="459">
        <v>0</v>
      </c>
    </row>
    <row r="63" spans="1:39" ht="14.25" customHeight="1">
      <c r="A63" s="49" t="s">
        <v>1102</v>
      </c>
      <c r="B63" s="541" t="s">
        <v>1103</v>
      </c>
      <c r="C63" s="541" t="s">
        <v>1104</v>
      </c>
      <c r="D63" s="541" t="str">
        <f t="shared" si="4"/>
        <v>Sunia Hernandez Velazco</v>
      </c>
      <c r="E63" s="542">
        <v>44955</v>
      </c>
      <c r="F63" s="462" t="s">
        <v>986</v>
      </c>
      <c r="G63" s="541" t="s">
        <v>1041</v>
      </c>
      <c r="H63" s="541" t="s">
        <v>939</v>
      </c>
      <c r="I63" s="454">
        <v>1</v>
      </c>
      <c r="J63" s="601">
        <v>0</v>
      </c>
      <c r="K63" s="459">
        <v>0</v>
      </c>
      <c r="L63" s="306">
        <v>0</v>
      </c>
      <c r="M63" s="459">
        <v>1</v>
      </c>
      <c r="N63" s="459">
        <v>1</v>
      </c>
      <c r="O63" s="459">
        <v>3</v>
      </c>
      <c r="P63" s="459">
        <v>3</v>
      </c>
      <c r="Q63" s="459">
        <v>2</v>
      </c>
      <c r="R63" s="459">
        <v>3</v>
      </c>
      <c r="S63" s="459">
        <v>3</v>
      </c>
      <c r="T63" s="459">
        <v>3</v>
      </c>
      <c r="U63" s="459">
        <v>0</v>
      </c>
      <c r="V63" s="459">
        <v>3</v>
      </c>
      <c r="W63" s="459">
        <v>3</v>
      </c>
      <c r="X63" s="459">
        <v>2</v>
      </c>
      <c r="Y63" s="459">
        <v>2</v>
      </c>
      <c r="Z63" s="459">
        <v>3</v>
      </c>
      <c r="AA63" s="459">
        <v>0</v>
      </c>
      <c r="AB63" s="459">
        <v>2</v>
      </c>
      <c r="AC63" s="305">
        <v>0</v>
      </c>
      <c r="AD63" s="459">
        <v>0</v>
      </c>
      <c r="AE63" s="459">
        <v>0</v>
      </c>
      <c r="AF63" s="459">
        <v>0</v>
      </c>
      <c r="AG63" s="459">
        <v>2</v>
      </c>
      <c r="AH63" s="702">
        <v>3</v>
      </c>
      <c r="AI63" s="459">
        <v>0</v>
      </c>
      <c r="AJ63" s="497">
        <f t="shared" si="5"/>
        <v>39</v>
      </c>
      <c r="AK63" s="498">
        <f t="shared" si="6"/>
        <v>14</v>
      </c>
      <c r="AL63" s="703">
        <f t="shared" si="7"/>
        <v>1.5</v>
      </c>
      <c r="AM63" s="459">
        <v>0</v>
      </c>
    </row>
    <row r="64" spans="1:39" ht="14.25" customHeight="1">
      <c r="A64" s="49" t="s">
        <v>1105</v>
      </c>
      <c r="B64" s="541" t="s">
        <v>1106</v>
      </c>
      <c r="C64" s="541" t="s">
        <v>1107</v>
      </c>
      <c r="D64" s="541" t="str">
        <f t="shared" si="4"/>
        <v>Isabel Hernandez Garcia</v>
      </c>
      <c r="E64" s="542">
        <v>45025</v>
      </c>
      <c r="F64" s="544" t="s">
        <v>978</v>
      </c>
      <c r="G64" s="541" t="s">
        <v>1001</v>
      </c>
      <c r="H64" s="541" t="s">
        <v>939</v>
      </c>
      <c r="I64" s="454">
        <v>1</v>
      </c>
      <c r="J64" s="601">
        <v>0</v>
      </c>
      <c r="K64" s="459">
        <v>0</v>
      </c>
      <c r="L64" s="63">
        <v>0</v>
      </c>
      <c r="M64" s="63">
        <v>0</v>
      </c>
      <c r="N64" s="459">
        <v>0</v>
      </c>
      <c r="O64" s="459">
        <v>2</v>
      </c>
      <c r="P64" s="459">
        <v>2</v>
      </c>
      <c r="Q64" s="459">
        <v>1</v>
      </c>
      <c r="R64" s="459">
        <v>4</v>
      </c>
      <c r="S64" s="459">
        <v>4</v>
      </c>
      <c r="T64" s="459">
        <v>4</v>
      </c>
      <c r="U64" s="459">
        <v>0</v>
      </c>
      <c r="V64" s="459">
        <v>4</v>
      </c>
      <c r="W64" s="459">
        <v>2</v>
      </c>
      <c r="X64" s="459">
        <v>3</v>
      </c>
      <c r="Y64" s="459">
        <v>3</v>
      </c>
      <c r="Z64" s="459">
        <v>2</v>
      </c>
      <c r="AA64" s="459">
        <v>0</v>
      </c>
      <c r="AB64" s="459">
        <v>4</v>
      </c>
      <c r="AC64" s="305">
        <v>0</v>
      </c>
      <c r="AD64" s="459">
        <v>0</v>
      </c>
      <c r="AE64" s="459">
        <v>0</v>
      </c>
      <c r="AF64" s="459">
        <v>0</v>
      </c>
      <c r="AG64" s="459">
        <v>2</v>
      </c>
      <c r="AH64" s="702">
        <v>0</v>
      </c>
      <c r="AI64" s="459">
        <v>0</v>
      </c>
      <c r="AJ64" s="497">
        <f t="shared" si="5"/>
        <v>37</v>
      </c>
      <c r="AK64" s="498">
        <f t="shared" si="6"/>
        <v>12</v>
      </c>
      <c r="AL64" s="703">
        <f t="shared" si="7"/>
        <v>1.4230769230769231</v>
      </c>
      <c r="AM64" s="459">
        <v>0</v>
      </c>
    </row>
    <row r="65" spans="1:39" ht="14.25" customHeight="1">
      <c r="A65" s="49" t="s">
        <v>1108</v>
      </c>
      <c r="B65" s="541" t="s">
        <v>1053</v>
      </c>
      <c r="C65" s="541" t="s">
        <v>252</v>
      </c>
      <c r="D65" s="541" t="s">
        <v>431</v>
      </c>
      <c r="E65" s="542">
        <v>45114</v>
      </c>
      <c r="F65" s="544" t="s">
        <v>978</v>
      </c>
      <c r="G65" s="541" t="s">
        <v>1001</v>
      </c>
      <c r="H65" s="541" t="s">
        <v>939</v>
      </c>
      <c r="I65" s="455">
        <v>1</v>
      </c>
      <c r="J65" s="601">
        <v>0</v>
      </c>
      <c r="K65" s="459">
        <v>0</v>
      </c>
      <c r="L65" s="459">
        <v>0</v>
      </c>
      <c r="M65" s="459">
        <v>0</v>
      </c>
      <c r="N65" s="459">
        <v>0</v>
      </c>
      <c r="O65" s="459">
        <v>2</v>
      </c>
      <c r="P65" s="459">
        <v>2</v>
      </c>
      <c r="Q65" s="459">
        <v>0</v>
      </c>
      <c r="R65" s="459">
        <v>3</v>
      </c>
      <c r="S65" s="459">
        <v>2</v>
      </c>
      <c r="T65" s="459">
        <v>2</v>
      </c>
      <c r="U65" s="459">
        <v>0</v>
      </c>
      <c r="V65" s="459">
        <v>3</v>
      </c>
      <c r="W65" s="459">
        <v>2</v>
      </c>
      <c r="X65" s="459">
        <v>0</v>
      </c>
      <c r="Y65" s="459">
        <v>3</v>
      </c>
      <c r="Z65" s="459">
        <v>3</v>
      </c>
      <c r="AA65" s="459">
        <v>0</v>
      </c>
      <c r="AB65" s="459">
        <v>3</v>
      </c>
      <c r="AC65" s="305">
        <v>0</v>
      </c>
      <c r="AD65" s="459">
        <v>0</v>
      </c>
      <c r="AE65" s="459">
        <v>0</v>
      </c>
      <c r="AF65" s="459">
        <v>0</v>
      </c>
      <c r="AG65" s="459">
        <v>3</v>
      </c>
      <c r="AH65" s="702">
        <v>2</v>
      </c>
      <c r="AI65" s="459">
        <v>0</v>
      </c>
      <c r="AJ65" s="497">
        <f t="shared" si="5"/>
        <v>30</v>
      </c>
      <c r="AK65" s="498">
        <f t="shared" si="6"/>
        <v>12</v>
      </c>
      <c r="AL65" s="703">
        <f t="shared" si="7"/>
        <v>1.1538461538461537</v>
      </c>
      <c r="AM65" s="459">
        <v>0</v>
      </c>
    </row>
    <row r="66" spans="1:39" s="636" customFormat="1" ht="14.25" customHeight="1">
      <c r="A66" s="49"/>
      <c r="B66" s="49" t="s">
        <v>1109</v>
      </c>
      <c r="C66" s="49" t="s">
        <v>1110</v>
      </c>
      <c r="D66" s="620" t="s">
        <v>1111</v>
      </c>
      <c r="E66" s="612">
        <v>45519</v>
      </c>
      <c r="F66" s="685" t="s">
        <v>1112</v>
      </c>
      <c r="G66" s="560" t="s">
        <v>1113</v>
      </c>
      <c r="H66" s="541" t="s">
        <v>939</v>
      </c>
      <c r="I66" s="608">
        <v>1</v>
      </c>
      <c r="J66" s="602">
        <v>0</v>
      </c>
      <c r="K66" s="506">
        <v>0</v>
      </c>
      <c r="L66" s="506">
        <v>0</v>
      </c>
      <c r="M66" s="506">
        <v>0</v>
      </c>
      <c r="N66" s="506">
        <v>0</v>
      </c>
      <c r="O66" s="506">
        <v>0</v>
      </c>
      <c r="P66" s="506">
        <v>0</v>
      </c>
      <c r="Q66" s="506">
        <v>0</v>
      </c>
      <c r="R66" s="506">
        <v>0</v>
      </c>
      <c r="S66" s="506">
        <v>0</v>
      </c>
      <c r="T66" s="64">
        <v>0</v>
      </c>
      <c r="U66" s="64">
        <v>0</v>
      </c>
      <c r="V66" s="64">
        <v>0</v>
      </c>
      <c r="W66" s="64">
        <v>0</v>
      </c>
      <c r="X66" s="64">
        <v>0</v>
      </c>
      <c r="Y66" s="64">
        <v>0</v>
      </c>
      <c r="Z66" s="64">
        <v>0</v>
      </c>
      <c r="AA66" s="64">
        <v>0</v>
      </c>
      <c r="AB66" s="64">
        <v>0</v>
      </c>
      <c r="AC66" s="305">
        <v>0</v>
      </c>
      <c r="AD66" s="64">
        <v>0</v>
      </c>
      <c r="AE66" s="64">
        <v>0</v>
      </c>
      <c r="AF66" s="64">
        <v>0</v>
      </c>
      <c r="AG66" s="64">
        <v>0</v>
      </c>
      <c r="AH66" s="507">
        <v>0</v>
      </c>
      <c r="AI66" s="64">
        <v>0</v>
      </c>
      <c r="AJ66" s="497">
        <f t="shared" si="5"/>
        <v>0</v>
      </c>
      <c r="AK66" s="498">
        <f t="shared" si="6"/>
        <v>0</v>
      </c>
      <c r="AL66" s="459">
        <v>0</v>
      </c>
      <c r="AM66" s="459"/>
    </row>
    <row r="67" spans="1:39" s="636" customFormat="1" ht="14.25" customHeight="1">
      <c r="A67" s="49"/>
      <c r="B67" s="49" t="s">
        <v>1114</v>
      </c>
      <c r="C67" s="49" t="s">
        <v>1115</v>
      </c>
      <c r="D67" s="620" t="s">
        <v>861</v>
      </c>
      <c r="E67" s="612">
        <v>45519</v>
      </c>
      <c r="F67" s="685" t="s">
        <v>1112</v>
      </c>
      <c r="G67" s="560" t="s">
        <v>1113</v>
      </c>
      <c r="H67" s="541" t="s">
        <v>939</v>
      </c>
      <c r="I67" s="608">
        <v>1</v>
      </c>
      <c r="J67" s="602">
        <v>0</v>
      </c>
      <c r="K67" s="506">
        <v>0</v>
      </c>
      <c r="L67" s="506">
        <v>0</v>
      </c>
      <c r="M67" s="506">
        <v>0</v>
      </c>
      <c r="N67" s="506">
        <v>0</v>
      </c>
      <c r="O67" s="506">
        <v>0</v>
      </c>
      <c r="P67" s="506">
        <v>0</v>
      </c>
      <c r="Q67" s="506">
        <v>0</v>
      </c>
      <c r="R67" s="506">
        <v>0</v>
      </c>
      <c r="S67" s="506">
        <v>0</v>
      </c>
      <c r="T67" s="64">
        <v>0</v>
      </c>
      <c r="U67" s="64">
        <v>0</v>
      </c>
      <c r="V67" s="64">
        <v>0</v>
      </c>
      <c r="W67" s="64">
        <v>0</v>
      </c>
      <c r="X67" s="64">
        <v>0</v>
      </c>
      <c r="Y67" s="64">
        <v>0</v>
      </c>
      <c r="Z67" s="64">
        <v>0</v>
      </c>
      <c r="AA67" s="64">
        <v>0</v>
      </c>
      <c r="AB67" s="64">
        <v>0</v>
      </c>
      <c r="AC67" s="305">
        <v>0</v>
      </c>
      <c r="AD67" s="64">
        <v>0</v>
      </c>
      <c r="AE67" s="64">
        <v>0</v>
      </c>
      <c r="AF67" s="64">
        <v>0</v>
      </c>
      <c r="AG67" s="64">
        <v>0</v>
      </c>
      <c r="AH67" s="507">
        <v>0</v>
      </c>
      <c r="AI67" s="64">
        <v>0</v>
      </c>
      <c r="AJ67" s="497">
        <f t="shared" si="5"/>
        <v>0</v>
      </c>
      <c r="AK67" s="498">
        <f t="shared" si="6"/>
        <v>0</v>
      </c>
      <c r="AL67" s="459">
        <v>0</v>
      </c>
      <c r="AM67" s="459"/>
    </row>
    <row r="68" spans="1:39" s="636" customFormat="1" ht="14.25" customHeight="1">
      <c r="A68" s="49"/>
      <c r="B68" s="49" t="s">
        <v>1116</v>
      </c>
      <c r="C68" s="49" t="s">
        <v>1117</v>
      </c>
      <c r="D68" s="620" t="s">
        <v>1118</v>
      </c>
      <c r="E68" s="612">
        <v>45519</v>
      </c>
      <c r="F68" s="685" t="s">
        <v>1112</v>
      </c>
      <c r="G68" s="560" t="s">
        <v>1113</v>
      </c>
      <c r="H68" s="541" t="s">
        <v>939</v>
      </c>
      <c r="I68" s="608">
        <v>1</v>
      </c>
      <c r="J68" s="602">
        <v>0</v>
      </c>
      <c r="K68" s="506">
        <v>0</v>
      </c>
      <c r="L68" s="506">
        <v>0</v>
      </c>
      <c r="M68" s="506">
        <v>0</v>
      </c>
      <c r="N68" s="506">
        <v>0</v>
      </c>
      <c r="O68" s="506">
        <v>0</v>
      </c>
      <c r="P68" s="506">
        <v>0</v>
      </c>
      <c r="Q68" s="506">
        <v>0</v>
      </c>
      <c r="R68" s="506">
        <v>0</v>
      </c>
      <c r="S68" s="506">
        <v>0</v>
      </c>
      <c r="T68" s="64">
        <v>0</v>
      </c>
      <c r="U68" s="64">
        <v>0</v>
      </c>
      <c r="V68" s="64">
        <v>0</v>
      </c>
      <c r="W68" s="64">
        <v>0</v>
      </c>
      <c r="X68" s="64">
        <v>0</v>
      </c>
      <c r="Y68" s="64">
        <v>0</v>
      </c>
      <c r="Z68" s="64">
        <v>0</v>
      </c>
      <c r="AA68" s="64">
        <v>0</v>
      </c>
      <c r="AB68" s="64">
        <v>0</v>
      </c>
      <c r="AC68" s="305">
        <v>0</v>
      </c>
      <c r="AD68" s="64">
        <v>0</v>
      </c>
      <c r="AE68" s="64">
        <v>0</v>
      </c>
      <c r="AF68" s="64">
        <v>0</v>
      </c>
      <c r="AG68" s="64">
        <v>0</v>
      </c>
      <c r="AH68" s="507">
        <v>0</v>
      </c>
      <c r="AI68" s="64">
        <v>0</v>
      </c>
      <c r="AJ68" s="497">
        <f t="shared" si="5"/>
        <v>0</v>
      </c>
      <c r="AK68" s="498">
        <f t="shared" si="6"/>
        <v>0</v>
      </c>
      <c r="AL68" s="459">
        <v>0</v>
      </c>
      <c r="AM68" s="459"/>
    </row>
    <row r="69" spans="1:39" s="636" customFormat="1" ht="14.25" customHeight="1">
      <c r="A69" s="49"/>
      <c r="B69" s="49" t="s">
        <v>1119</v>
      </c>
      <c r="C69" s="49" t="s">
        <v>1120</v>
      </c>
      <c r="D69" s="620" t="s">
        <v>685</v>
      </c>
      <c r="E69" s="612">
        <v>45519</v>
      </c>
      <c r="F69" s="685" t="s">
        <v>1112</v>
      </c>
      <c r="G69" s="560" t="s">
        <v>1113</v>
      </c>
      <c r="H69" s="541" t="s">
        <v>939</v>
      </c>
      <c r="I69" s="608">
        <v>1</v>
      </c>
      <c r="J69" s="602">
        <v>0</v>
      </c>
      <c r="K69" s="506">
        <v>0</v>
      </c>
      <c r="L69" s="506">
        <v>0</v>
      </c>
      <c r="M69" s="506">
        <v>0</v>
      </c>
      <c r="N69" s="506">
        <v>0</v>
      </c>
      <c r="O69" s="506">
        <v>0</v>
      </c>
      <c r="P69" s="506">
        <v>0</v>
      </c>
      <c r="Q69" s="506">
        <v>0</v>
      </c>
      <c r="R69" s="506">
        <v>0</v>
      </c>
      <c r="S69" s="506">
        <v>0</v>
      </c>
      <c r="T69" s="64">
        <v>0</v>
      </c>
      <c r="U69" s="64">
        <v>0</v>
      </c>
      <c r="V69" s="64">
        <v>0</v>
      </c>
      <c r="W69" s="64">
        <v>0</v>
      </c>
      <c r="X69" s="64">
        <v>0</v>
      </c>
      <c r="Y69" s="64">
        <v>0</v>
      </c>
      <c r="Z69" s="64">
        <v>0</v>
      </c>
      <c r="AA69" s="64">
        <v>0</v>
      </c>
      <c r="AB69" s="64">
        <v>0</v>
      </c>
      <c r="AC69" s="305">
        <v>0</v>
      </c>
      <c r="AD69" s="64">
        <v>0</v>
      </c>
      <c r="AE69" s="64">
        <v>0</v>
      </c>
      <c r="AF69" s="64">
        <v>0</v>
      </c>
      <c r="AG69" s="64">
        <v>0</v>
      </c>
      <c r="AH69" s="507">
        <v>0</v>
      </c>
      <c r="AI69" s="64">
        <v>0</v>
      </c>
      <c r="AJ69" s="497">
        <f t="shared" si="5"/>
        <v>0</v>
      </c>
      <c r="AK69" s="498">
        <f t="shared" si="6"/>
        <v>0</v>
      </c>
      <c r="AL69" s="459">
        <v>0</v>
      </c>
      <c r="AM69" s="459"/>
    </row>
    <row r="70" spans="1:39" ht="14.25" customHeight="1">
      <c r="A70" s="626" t="s">
        <v>1121</v>
      </c>
      <c r="B70" s="622" t="s">
        <v>1122</v>
      </c>
      <c r="C70" s="622" t="s">
        <v>1123</v>
      </c>
      <c r="D70" s="622" t="s">
        <v>1124</v>
      </c>
      <c r="E70" s="623">
        <v>45519</v>
      </c>
      <c r="F70" s="624" t="s">
        <v>1125</v>
      </c>
      <c r="G70" s="625" t="s">
        <v>1001</v>
      </c>
      <c r="H70" s="626" t="s">
        <v>939</v>
      </c>
      <c r="I70" s="627">
        <v>1</v>
      </c>
      <c r="J70" s="628">
        <v>0</v>
      </c>
      <c r="K70" s="629">
        <v>0</v>
      </c>
      <c r="L70" s="629">
        <v>0</v>
      </c>
      <c r="M70" s="629">
        <v>0</v>
      </c>
      <c r="N70" s="629">
        <v>4</v>
      </c>
      <c r="O70" s="629">
        <v>4</v>
      </c>
      <c r="P70" s="629">
        <v>0</v>
      </c>
      <c r="Q70" s="629">
        <v>0</v>
      </c>
      <c r="R70" s="629">
        <v>0</v>
      </c>
      <c r="S70" s="629">
        <v>4</v>
      </c>
      <c r="T70" s="630">
        <v>2</v>
      </c>
      <c r="U70" s="630">
        <v>0</v>
      </c>
      <c r="V70" s="630">
        <v>0</v>
      </c>
      <c r="W70" s="630">
        <v>0</v>
      </c>
      <c r="X70" s="630">
        <v>0</v>
      </c>
      <c r="Y70" s="630">
        <v>4</v>
      </c>
      <c r="Z70" s="630">
        <v>0</v>
      </c>
      <c r="AA70" s="630">
        <v>0</v>
      </c>
      <c r="AB70" s="630">
        <v>4</v>
      </c>
      <c r="AC70" s="631">
        <v>0</v>
      </c>
      <c r="AD70" s="630">
        <v>0</v>
      </c>
      <c r="AE70" s="630">
        <v>0</v>
      </c>
      <c r="AF70" s="630">
        <v>0</v>
      </c>
      <c r="AG70" s="630">
        <v>4</v>
      </c>
      <c r="AH70" s="632">
        <v>0</v>
      </c>
      <c r="AI70" s="630">
        <v>0</v>
      </c>
      <c r="AJ70" s="633">
        <f t="shared" si="5"/>
        <v>26</v>
      </c>
      <c r="AK70" s="634">
        <f t="shared" si="6"/>
        <v>7</v>
      </c>
      <c r="AL70" s="459">
        <v>0</v>
      </c>
      <c r="AM70" s="635">
        <v>0</v>
      </c>
    </row>
    <row r="71" spans="1:39" s="646" customFormat="1" ht="14.25" customHeight="1">
      <c r="A71" s="49"/>
      <c r="B71" s="49" t="s">
        <v>1126</v>
      </c>
      <c r="C71" s="49" t="s">
        <v>1127</v>
      </c>
      <c r="D71" s="620" t="s">
        <v>1128</v>
      </c>
      <c r="E71" s="612">
        <v>45519</v>
      </c>
      <c r="F71" s="685" t="s">
        <v>1112</v>
      </c>
      <c r="G71" s="560" t="s">
        <v>1113</v>
      </c>
      <c r="H71" s="541" t="s">
        <v>939</v>
      </c>
      <c r="I71" s="608">
        <v>1</v>
      </c>
      <c r="J71" s="602">
        <v>0</v>
      </c>
      <c r="K71" s="506">
        <v>0</v>
      </c>
      <c r="L71" s="506">
        <v>0</v>
      </c>
      <c r="M71" s="506">
        <v>0</v>
      </c>
      <c r="N71" s="506">
        <v>0</v>
      </c>
      <c r="O71" s="506">
        <v>0</v>
      </c>
      <c r="P71" s="506">
        <v>0</v>
      </c>
      <c r="Q71" s="506">
        <v>0</v>
      </c>
      <c r="R71" s="506">
        <v>0</v>
      </c>
      <c r="S71" s="506">
        <v>0</v>
      </c>
      <c r="T71" s="64">
        <v>0</v>
      </c>
      <c r="U71" s="64">
        <v>0</v>
      </c>
      <c r="V71" s="64">
        <v>0</v>
      </c>
      <c r="W71" s="64">
        <v>0</v>
      </c>
      <c r="X71" s="64">
        <v>0</v>
      </c>
      <c r="Y71" s="64">
        <v>0</v>
      </c>
      <c r="Z71" s="64">
        <v>0</v>
      </c>
      <c r="AA71" s="64">
        <v>0</v>
      </c>
      <c r="AB71" s="64">
        <v>0</v>
      </c>
      <c r="AC71" s="305">
        <v>0</v>
      </c>
      <c r="AD71" s="64">
        <v>0</v>
      </c>
      <c r="AE71" s="64">
        <v>0</v>
      </c>
      <c r="AF71" s="64">
        <v>0</v>
      </c>
      <c r="AG71" s="64">
        <v>0</v>
      </c>
      <c r="AH71" s="507">
        <v>0</v>
      </c>
      <c r="AI71" s="64">
        <v>0</v>
      </c>
      <c r="AJ71" s="497">
        <f t="shared" si="5"/>
        <v>0</v>
      </c>
      <c r="AK71" s="498">
        <f t="shared" si="6"/>
        <v>0</v>
      </c>
      <c r="AL71" s="459">
        <v>0</v>
      </c>
      <c r="AM71" s="459"/>
    </row>
    <row r="72" spans="1:39" ht="14.25" customHeight="1">
      <c r="A72" s="49"/>
      <c r="B72" s="49" t="s">
        <v>1129</v>
      </c>
      <c r="C72" s="49" t="s">
        <v>1130</v>
      </c>
      <c r="D72" s="620" t="s">
        <v>1131</v>
      </c>
      <c r="E72" s="612">
        <v>45519</v>
      </c>
      <c r="F72" s="685" t="s">
        <v>1112</v>
      </c>
      <c r="G72" s="560" t="s">
        <v>1113</v>
      </c>
      <c r="H72" s="541" t="s">
        <v>939</v>
      </c>
      <c r="I72" s="608">
        <v>1</v>
      </c>
      <c r="J72" s="602">
        <v>0</v>
      </c>
      <c r="K72" s="506">
        <v>0</v>
      </c>
      <c r="L72" s="506">
        <v>0</v>
      </c>
      <c r="M72" s="506">
        <v>0</v>
      </c>
      <c r="N72" s="506">
        <v>0</v>
      </c>
      <c r="O72" s="506">
        <v>0</v>
      </c>
      <c r="P72" s="506">
        <v>0</v>
      </c>
      <c r="Q72" s="506">
        <v>0</v>
      </c>
      <c r="R72" s="506">
        <v>0</v>
      </c>
      <c r="S72" s="506">
        <v>0</v>
      </c>
      <c r="T72" s="64">
        <v>0</v>
      </c>
      <c r="U72" s="64">
        <v>0</v>
      </c>
      <c r="V72" s="64">
        <v>0</v>
      </c>
      <c r="W72" s="64">
        <v>0</v>
      </c>
      <c r="X72" s="64">
        <v>0</v>
      </c>
      <c r="Y72" s="64">
        <v>0</v>
      </c>
      <c r="Z72" s="64">
        <v>0</v>
      </c>
      <c r="AA72" s="64">
        <v>0</v>
      </c>
      <c r="AB72" s="64">
        <v>0</v>
      </c>
      <c r="AC72" s="305">
        <v>0</v>
      </c>
      <c r="AD72" s="64">
        <v>0</v>
      </c>
      <c r="AE72" s="64">
        <v>0</v>
      </c>
      <c r="AF72" s="64">
        <v>0</v>
      </c>
      <c r="AG72" s="64">
        <v>0</v>
      </c>
      <c r="AH72" s="507">
        <v>0</v>
      </c>
      <c r="AI72" s="64">
        <v>0</v>
      </c>
      <c r="AJ72" s="497">
        <f t="shared" ref="AJ72:AJ103" si="8">SUM(J72:AI72)</f>
        <v>0</v>
      </c>
      <c r="AK72" s="498">
        <f t="shared" ref="AK72:AK103" si="9">COUNTIF(J72:AI72,"&gt;=2")</f>
        <v>0</v>
      </c>
      <c r="AL72" s="459">
        <v>0</v>
      </c>
      <c r="AM72" s="459"/>
    </row>
    <row r="73" spans="1:39" s="636" customFormat="1" ht="14.25" customHeight="1">
      <c r="A73" s="49"/>
      <c r="B73" s="49" t="s">
        <v>1132</v>
      </c>
      <c r="C73" s="49" t="s">
        <v>1133</v>
      </c>
      <c r="D73" s="620" t="s">
        <v>851</v>
      </c>
      <c r="E73" s="612">
        <v>45519</v>
      </c>
      <c r="F73" s="685" t="s">
        <v>1112</v>
      </c>
      <c r="G73" s="560" t="s">
        <v>1113</v>
      </c>
      <c r="H73" s="541" t="s">
        <v>939</v>
      </c>
      <c r="I73" s="608">
        <v>1</v>
      </c>
      <c r="J73" s="602">
        <v>0</v>
      </c>
      <c r="K73" s="506">
        <v>0</v>
      </c>
      <c r="L73" s="506">
        <v>0</v>
      </c>
      <c r="M73" s="506">
        <v>0</v>
      </c>
      <c r="N73" s="506">
        <v>0</v>
      </c>
      <c r="O73" s="506">
        <v>0</v>
      </c>
      <c r="P73" s="506">
        <v>0</v>
      </c>
      <c r="Q73" s="506">
        <v>0</v>
      </c>
      <c r="R73" s="506">
        <v>0</v>
      </c>
      <c r="S73" s="506">
        <v>0</v>
      </c>
      <c r="T73" s="64">
        <v>0</v>
      </c>
      <c r="U73" s="64">
        <v>0</v>
      </c>
      <c r="V73" s="64">
        <v>0</v>
      </c>
      <c r="W73" s="64">
        <v>0</v>
      </c>
      <c r="X73" s="64">
        <v>0</v>
      </c>
      <c r="Y73" s="64">
        <v>0</v>
      </c>
      <c r="Z73" s="64">
        <v>0</v>
      </c>
      <c r="AA73" s="64">
        <v>0</v>
      </c>
      <c r="AB73" s="64">
        <v>0</v>
      </c>
      <c r="AC73" s="305">
        <v>0</v>
      </c>
      <c r="AD73" s="64">
        <v>0</v>
      </c>
      <c r="AE73" s="64">
        <v>0</v>
      </c>
      <c r="AF73" s="64">
        <v>0</v>
      </c>
      <c r="AG73" s="64">
        <v>0</v>
      </c>
      <c r="AH73" s="507">
        <v>0</v>
      </c>
      <c r="AI73" s="64">
        <v>0</v>
      </c>
      <c r="AJ73" s="497">
        <f t="shared" si="8"/>
        <v>0</v>
      </c>
      <c r="AK73" s="498">
        <f t="shared" si="9"/>
        <v>0</v>
      </c>
      <c r="AL73" s="459">
        <v>0</v>
      </c>
      <c r="AM73" s="459"/>
    </row>
    <row r="74" spans="1:39" s="636" customFormat="1" ht="14.25" customHeight="1">
      <c r="A74" s="49"/>
      <c r="B74" s="49" t="s">
        <v>1134</v>
      </c>
      <c r="C74" s="49" t="s">
        <v>1032</v>
      </c>
      <c r="D74" s="620" t="s">
        <v>647</v>
      </c>
      <c r="E74" s="612">
        <v>45519</v>
      </c>
      <c r="F74" s="685" t="s">
        <v>1112</v>
      </c>
      <c r="G74" s="560" t="s">
        <v>1113</v>
      </c>
      <c r="H74" s="541" t="s">
        <v>939</v>
      </c>
      <c r="I74" s="608">
        <v>1</v>
      </c>
      <c r="J74" s="602">
        <v>0</v>
      </c>
      <c r="K74" s="506">
        <v>0</v>
      </c>
      <c r="L74" s="506">
        <v>0</v>
      </c>
      <c r="M74" s="506">
        <v>0</v>
      </c>
      <c r="N74" s="506">
        <v>0</v>
      </c>
      <c r="O74" s="506">
        <v>0</v>
      </c>
      <c r="P74" s="506">
        <v>0</v>
      </c>
      <c r="Q74" s="506">
        <v>0</v>
      </c>
      <c r="R74" s="506">
        <v>0</v>
      </c>
      <c r="S74" s="506">
        <v>0</v>
      </c>
      <c r="T74" s="64">
        <v>0</v>
      </c>
      <c r="U74" s="64">
        <v>0</v>
      </c>
      <c r="V74" s="64">
        <v>0</v>
      </c>
      <c r="W74" s="64">
        <v>0</v>
      </c>
      <c r="X74" s="64">
        <v>0</v>
      </c>
      <c r="Y74" s="64">
        <v>0</v>
      </c>
      <c r="Z74" s="64">
        <v>0</v>
      </c>
      <c r="AA74" s="64">
        <v>0</v>
      </c>
      <c r="AB74" s="64">
        <v>0</v>
      </c>
      <c r="AC74" s="305">
        <v>0</v>
      </c>
      <c r="AD74" s="64">
        <v>0</v>
      </c>
      <c r="AE74" s="64">
        <v>0</v>
      </c>
      <c r="AF74" s="64">
        <v>0</v>
      </c>
      <c r="AG74" s="64">
        <v>0</v>
      </c>
      <c r="AH74" s="507">
        <v>0</v>
      </c>
      <c r="AI74" s="64">
        <v>0</v>
      </c>
      <c r="AJ74" s="497">
        <f t="shared" si="8"/>
        <v>0</v>
      </c>
      <c r="AK74" s="498">
        <f t="shared" si="9"/>
        <v>0</v>
      </c>
      <c r="AL74" s="459">
        <v>0</v>
      </c>
      <c r="AM74" s="459"/>
    </row>
    <row r="75" spans="1:39" s="636" customFormat="1" ht="14.25" customHeight="1">
      <c r="A75" s="49"/>
      <c r="B75" s="49" t="s">
        <v>1135</v>
      </c>
      <c r="C75" s="49" t="s">
        <v>1136</v>
      </c>
      <c r="D75" s="620" t="s">
        <v>1137</v>
      </c>
      <c r="E75" s="612">
        <v>45519</v>
      </c>
      <c r="F75" s="685" t="s">
        <v>1112</v>
      </c>
      <c r="G75" s="560" t="s">
        <v>1113</v>
      </c>
      <c r="H75" s="541" t="s">
        <v>939</v>
      </c>
      <c r="I75" s="608">
        <v>1</v>
      </c>
      <c r="J75" s="602">
        <v>0</v>
      </c>
      <c r="K75" s="506">
        <v>0</v>
      </c>
      <c r="L75" s="506">
        <v>0</v>
      </c>
      <c r="M75" s="506">
        <v>0</v>
      </c>
      <c r="N75" s="506">
        <v>0</v>
      </c>
      <c r="O75" s="506">
        <v>0</v>
      </c>
      <c r="P75" s="506">
        <v>0</v>
      </c>
      <c r="Q75" s="506">
        <v>0</v>
      </c>
      <c r="R75" s="506">
        <v>0</v>
      </c>
      <c r="S75" s="506">
        <v>0</v>
      </c>
      <c r="T75" s="64">
        <v>0</v>
      </c>
      <c r="U75" s="64">
        <v>0</v>
      </c>
      <c r="V75" s="64">
        <v>0</v>
      </c>
      <c r="W75" s="64">
        <v>0</v>
      </c>
      <c r="X75" s="64">
        <v>0</v>
      </c>
      <c r="Y75" s="64">
        <v>0</v>
      </c>
      <c r="Z75" s="64">
        <v>0</v>
      </c>
      <c r="AA75" s="64">
        <v>0</v>
      </c>
      <c r="AB75" s="64">
        <v>0</v>
      </c>
      <c r="AC75" s="305">
        <v>0</v>
      </c>
      <c r="AD75" s="64">
        <v>0</v>
      </c>
      <c r="AE75" s="64">
        <v>0</v>
      </c>
      <c r="AF75" s="64">
        <v>0</v>
      </c>
      <c r="AG75" s="64">
        <v>0</v>
      </c>
      <c r="AH75" s="507">
        <v>0</v>
      </c>
      <c r="AI75" s="64">
        <v>0</v>
      </c>
      <c r="AJ75" s="497">
        <f t="shared" si="8"/>
        <v>0</v>
      </c>
      <c r="AK75" s="498">
        <f t="shared" si="9"/>
        <v>0</v>
      </c>
      <c r="AL75" s="459">
        <v>0</v>
      </c>
      <c r="AM75" s="459"/>
    </row>
    <row r="76" spans="1:39" ht="14.25" customHeight="1">
      <c r="A76" s="49"/>
      <c r="B76" s="49" t="s">
        <v>1138</v>
      </c>
      <c r="C76" s="49" t="s">
        <v>1139</v>
      </c>
      <c r="D76" s="620" t="s">
        <v>1140</v>
      </c>
      <c r="E76" s="612">
        <v>45519</v>
      </c>
      <c r="F76" s="685" t="s">
        <v>1112</v>
      </c>
      <c r="G76" s="560" t="s">
        <v>1113</v>
      </c>
      <c r="H76" s="541" t="s">
        <v>939</v>
      </c>
      <c r="I76" s="608">
        <v>1</v>
      </c>
      <c r="J76" s="602">
        <v>0</v>
      </c>
      <c r="K76" s="506">
        <v>0</v>
      </c>
      <c r="L76" s="506">
        <v>0</v>
      </c>
      <c r="M76" s="506">
        <v>0</v>
      </c>
      <c r="N76" s="506">
        <v>0</v>
      </c>
      <c r="O76" s="506">
        <v>0</v>
      </c>
      <c r="P76" s="506">
        <v>0</v>
      </c>
      <c r="Q76" s="506">
        <v>0</v>
      </c>
      <c r="R76" s="506">
        <v>0</v>
      </c>
      <c r="S76" s="506">
        <v>0</v>
      </c>
      <c r="T76" s="64">
        <v>0</v>
      </c>
      <c r="U76" s="64">
        <v>0</v>
      </c>
      <c r="V76" s="64">
        <v>0</v>
      </c>
      <c r="W76" s="64">
        <v>0</v>
      </c>
      <c r="X76" s="64">
        <v>0</v>
      </c>
      <c r="Y76" s="64">
        <v>0</v>
      </c>
      <c r="Z76" s="64">
        <v>0</v>
      </c>
      <c r="AA76" s="64">
        <v>0</v>
      </c>
      <c r="AB76" s="64">
        <v>0</v>
      </c>
      <c r="AC76" s="305">
        <v>0</v>
      </c>
      <c r="AD76" s="64">
        <v>0</v>
      </c>
      <c r="AE76" s="64">
        <v>0</v>
      </c>
      <c r="AF76" s="64">
        <v>0</v>
      </c>
      <c r="AG76" s="64">
        <v>0</v>
      </c>
      <c r="AH76" s="507">
        <v>0</v>
      </c>
      <c r="AI76" s="64">
        <v>0</v>
      </c>
      <c r="AJ76" s="497">
        <f t="shared" si="8"/>
        <v>0</v>
      </c>
      <c r="AK76" s="498">
        <f t="shared" si="9"/>
        <v>0</v>
      </c>
      <c r="AL76" s="459">
        <v>0</v>
      </c>
      <c r="AM76" s="459"/>
    </row>
    <row r="77" spans="1:39" ht="14.25" customHeight="1">
      <c r="A77" s="49"/>
      <c r="B77" s="49" t="s">
        <v>1141</v>
      </c>
      <c r="C77" s="49" t="s">
        <v>1142</v>
      </c>
      <c r="D77" s="620" t="s">
        <v>694</v>
      </c>
      <c r="E77" s="612">
        <v>45519</v>
      </c>
      <c r="F77" s="685" t="s">
        <v>1112</v>
      </c>
      <c r="G77" s="560" t="s">
        <v>1113</v>
      </c>
      <c r="H77" s="541" t="s">
        <v>939</v>
      </c>
      <c r="I77" s="608">
        <v>1</v>
      </c>
      <c r="J77" s="602">
        <v>0</v>
      </c>
      <c r="K77" s="506">
        <v>0</v>
      </c>
      <c r="L77" s="506">
        <v>0</v>
      </c>
      <c r="M77" s="506">
        <v>0</v>
      </c>
      <c r="N77" s="506">
        <v>0</v>
      </c>
      <c r="O77" s="506">
        <v>0</v>
      </c>
      <c r="P77" s="506">
        <v>0</v>
      </c>
      <c r="Q77" s="506">
        <v>0</v>
      </c>
      <c r="R77" s="506">
        <v>0</v>
      </c>
      <c r="S77" s="506">
        <v>0</v>
      </c>
      <c r="T77" s="64">
        <v>0</v>
      </c>
      <c r="U77" s="64">
        <v>0</v>
      </c>
      <c r="V77" s="64">
        <v>0</v>
      </c>
      <c r="W77" s="64">
        <v>0</v>
      </c>
      <c r="X77" s="64">
        <v>0</v>
      </c>
      <c r="Y77" s="64">
        <v>0</v>
      </c>
      <c r="Z77" s="64">
        <v>0</v>
      </c>
      <c r="AA77" s="64">
        <v>0</v>
      </c>
      <c r="AB77" s="64">
        <v>0</v>
      </c>
      <c r="AC77" s="305">
        <v>0</v>
      </c>
      <c r="AD77" s="64">
        <v>0</v>
      </c>
      <c r="AE77" s="64">
        <v>0</v>
      </c>
      <c r="AF77" s="64">
        <v>0</v>
      </c>
      <c r="AG77" s="64">
        <v>0</v>
      </c>
      <c r="AH77" s="507">
        <v>0</v>
      </c>
      <c r="AI77" s="64">
        <v>0</v>
      </c>
      <c r="AJ77" s="497">
        <f t="shared" si="8"/>
        <v>0</v>
      </c>
      <c r="AK77" s="498">
        <f t="shared" si="9"/>
        <v>0</v>
      </c>
      <c r="AL77" s="459">
        <v>0</v>
      </c>
      <c r="AM77" s="459"/>
    </row>
    <row r="78" spans="1:39" ht="14.25" customHeight="1">
      <c r="A78" s="49"/>
      <c r="B78" s="49" t="s">
        <v>1143</v>
      </c>
      <c r="C78" s="49" t="s">
        <v>1144</v>
      </c>
      <c r="D78" s="620" t="s">
        <v>849</v>
      </c>
      <c r="E78" s="612">
        <v>45519</v>
      </c>
      <c r="F78" s="685" t="s">
        <v>1112</v>
      </c>
      <c r="G78" s="560" t="s">
        <v>1113</v>
      </c>
      <c r="H78" s="541" t="s">
        <v>939</v>
      </c>
      <c r="I78" s="608">
        <v>1</v>
      </c>
      <c r="J78" s="602">
        <v>0</v>
      </c>
      <c r="K78" s="506">
        <v>0</v>
      </c>
      <c r="L78" s="506">
        <v>0</v>
      </c>
      <c r="M78" s="506">
        <v>0</v>
      </c>
      <c r="N78" s="506">
        <v>0</v>
      </c>
      <c r="O78" s="506">
        <v>0</v>
      </c>
      <c r="P78" s="506">
        <v>0</v>
      </c>
      <c r="Q78" s="506">
        <v>0</v>
      </c>
      <c r="R78" s="506">
        <v>0</v>
      </c>
      <c r="S78" s="506">
        <v>0</v>
      </c>
      <c r="T78" s="64">
        <v>0</v>
      </c>
      <c r="U78" s="64">
        <v>0</v>
      </c>
      <c r="V78" s="64">
        <v>0</v>
      </c>
      <c r="W78" s="64">
        <v>0</v>
      </c>
      <c r="X78" s="64">
        <v>0</v>
      </c>
      <c r="Y78" s="64">
        <v>0</v>
      </c>
      <c r="Z78" s="64">
        <v>0</v>
      </c>
      <c r="AA78" s="64">
        <v>0</v>
      </c>
      <c r="AB78" s="64">
        <v>0</v>
      </c>
      <c r="AC78" s="305">
        <v>0</v>
      </c>
      <c r="AD78" s="64">
        <v>0</v>
      </c>
      <c r="AE78" s="64">
        <v>0</v>
      </c>
      <c r="AF78" s="64">
        <v>0</v>
      </c>
      <c r="AG78" s="64">
        <v>0</v>
      </c>
      <c r="AH78" s="507">
        <v>0</v>
      </c>
      <c r="AI78" s="64">
        <v>0</v>
      </c>
      <c r="AJ78" s="497">
        <f t="shared" si="8"/>
        <v>0</v>
      </c>
      <c r="AK78" s="498">
        <f t="shared" si="9"/>
        <v>0</v>
      </c>
      <c r="AL78" s="459">
        <v>0</v>
      </c>
      <c r="AM78" s="459"/>
    </row>
    <row r="79" spans="1:39" ht="14.25" customHeight="1">
      <c r="A79" s="49"/>
      <c r="B79" s="49" t="s">
        <v>1145</v>
      </c>
      <c r="C79" s="49" t="s">
        <v>1146</v>
      </c>
      <c r="D79" s="620" t="s">
        <v>1147</v>
      </c>
      <c r="E79" s="612">
        <v>45519</v>
      </c>
      <c r="F79" s="685" t="s">
        <v>1112</v>
      </c>
      <c r="G79" s="560" t="s">
        <v>1113</v>
      </c>
      <c r="H79" s="541" t="s">
        <v>939</v>
      </c>
      <c r="I79" s="608">
        <v>1</v>
      </c>
      <c r="J79" s="602">
        <v>0</v>
      </c>
      <c r="K79" s="506">
        <v>0</v>
      </c>
      <c r="L79" s="506">
        <v>0</v>
      </c>
      <c r="M79" s="506">
        <v>0</v>
      </c>
      <c r="N79" s="506">
        <v>0</v>
      </c>
      <c r="O79" s="506">
        <v>0</v>
      </c>
      <c r="P79" s="506">
        <v>0</v>
      </c>
      <c r="Q79" s="506">
        <v>0</v>
      </c>
      <c r="R79" s="506">
        <v>0</v>
      </c>
      <c r="S79" s="506">
        <v>0</v>
      </c>
      <c r="T79" s="64">
        <v>0</v>
      </c>
      <c r="U79" s="64">
        <v>0</v>
      </c>
      <c r="V79" s="64">
        <v>0</v>
      </c>
      <c r="W79" s="64">
        <v>0</v>
      </c>
      <c r="X79" s="64">
        <v>0</v>
      </c>
      <c r="Y79" s="64">
        <v>0</v>
      </c>
      <c r="Z79" s="64">
        <v>0</v>
      </c>
      <c r="AA79" s="64">
        <v>0</v>
      </c>
      <c r="AB79" s="64">
        <v>0</v>
      </c>
      <c r="AC79" s="305">
        <v>0</v>
      </c>
      <c r="AD79" s="64">
        <v>0</v>
      </c>
      <c r="AE79" s="64">
        <v>0</v>
      </c>
      <c r="AF79" s="64">
        <v>0</v>
      </c>
      <c r="AG79" s="64">
        <v>0</v>
      </c>
      <c r="AH79" s="507">
        <v>0</v>
      </c>
      <c r="AI79" s="64">
        <v>0</v>
      </c>
      <c r="AJ79" s="497">
        <f t="shared" si="8"/>
        <v>0</v>
      </c>
      <c r="AK79" s="498">
        <f t="shared" si="9"/>
        <v>0</v>
      </c>
      <c r="AL79" s="459">
        <v>0</v>
      </c>
      <c r="AM79" s="459"/>
    </row>
    <row r="80" spans="1:39" s="636" customFormat="1" ht="14.25" customHeight="1">
      <c r="A80" s="49"/>
      <c r="B80" s="49" t="s">
        <v>1148</v>
      </c>
      <c r="C80" s="49" t="s">
        <v>1149</v>
      </c>
      <c r="D80" s="620" t="s">
        <v>854</v>
      </c>
      <c r="E80" s="612">
        <v>45519</v>
      </c>
      <c r="F80" s="685" t="s">
        <v>1112</v>
      </c>
      <c r="G80" s="560" t="s">
        <v>1113</v>
      </c>
      <c r="H80" s="541" t="s">
        <v>939</v>
      </c>
      <c r="I80" s="608">
        <v>1</v>
      </c>
      <c r="J80" s="602">
        <v>0</v>
      </c>
      <c r="K80" s="506">
        <v>0</v>
      </c>
      <c r="L80" s="506">
        <v>0</v>
      </c>
      <c r="M80" s="506">
        <v>0</v>
      </c>
      <c r="N80" s="506">
        <v>0</v>
      </c>
      <c r="O80" s="506">
        <v>0</v>
      </c>
      <c r="P80" s="506">
        <v>0</v>
      </c>
      <c r="Q80" s="506">
        <v>0</v>
      </c>
      <c r="R80" s="506">
        <v>0</v>
      </c>
      <c r="S80" s="506">
        <v>0</v>
      </c>
      <c r="T80" s="64">
        <v>0</v>
      </c>
      <c r="U80" s="64">
        <v>0</v>
      </c>
      <c r="V80" s="64">
        <v>0</v>
      </c>
      <c r="W80" s="64">
        <v>0</v>
      </c>
      <c r="X80" s="64">
        <v>0</v>
      </c>
      <c r="Y80" s="64">
        <v>0</v>
      </c>
      <c r="Z80" s="64">
        <v>0</v>
      </c>
      <c r="AA80" s="64">
        <v>0</v>
      </c>
      <c r="AB80" s="64">
        <v>0</v>
      </c>
      <c r="AC80" s="305">
        <v>0</v>
      </c>
      <c r="AD80" s="64">
        <v>0</v>
      </c>
      <c r="AE80" s="64">
        <v>0</v>
      </c>
      <c r="AF80" s="64">
        <v>0</v>
      </c>
      <c r="AG80" s="64">
        <v>0</v>
      </c>
      <c r="AH80" s="507">
        <v>0</v>
      </c>
      <c r="AI80" s="64">
        <v>0</v>
      </c>
      <c r="AJ80" s="497">
        <f t="shared" si="8"/>
        <v>0</v>
      </c>
      <c r="AK80" s="498">
        <f t="shared" si="9"/>
        <v>0</v>
      </c>
      <c r="AL80" s="459">
        <v>0</v>
      </c>
      <c r="AM80" s="459"/>
    </row>
    <row r="81" spans="1:39" ht="14.25" customHeight="1">
      <c r="A81" s="49"/>
      <c r="B81" s="49" t="s">
        <v>1150</v>
      </c>
      <c r="C81" s="49" t="s">
        <v>1151</v>
      </c>
      <c r="D81" s="620" t="s">
        <v>1152</v>
      </c>
      <c r="E81" s="612">
        <v>45519</v>
      </c>
      <c r="F81" s="685" t="s">
        <v>1112</v>
      </c>
      <c r="G81" s="560" t="s">
        <v>1113</v>
      </c>
      <c r="H81" s="541" t="s">
        <v>939</v>
      </c>
      <c r="I81" s="608">
        <v>1</v>
      </c>
      <c r="J81" s="602">
        <v>0</v>
      </c>
      <c r="K81" s="506">
        <v>0</v>
      </c>
      <c r="L81" s="506">
        <v>0</v>
      </c>
      <c r="M81" s="506">
        <v>0</v>
      </c>
      <c r="N81" s="506">
        <v>0</v>
      </c>
      <c r="O81" s="506">
        <v>0</v>
      </c>
      <c r="P81" s="506">
        <v>0</v>
      </c>
      <c r="Q81" s="506">
        <v>0</v>
      </c>
      <c r="R81" s="506">
        <v>0</v>
      </c>
      <c r="S81" s="506">
        <v>0</v>
      </c>
      <c r="T81" s="64">
        <v>0</v>
      </c>
      <c r="U81" s="64">
        <v>0</v>
      </c>
      <c r="V81" s="64">
        <v>0</v>
      </c>
      <c r="W81" s="64">
        <v>0</v>
      </c>
      <c r="X81" s="64">
        <v>0</v>
      </c>
      <c r="Y81" s="64">
        <v>0</v>
      </c>
      <c r="Z81" s="64">
        <v>0</v>
      </c>
      <c r="AA81" s="64">
        <v>0</v>
      </c>
      <c r="AB81" s="64">
        <v>0</v>
      </c>
      <c r="AC81" s="305">
        <v>0</v>
      </c>
      <c r="AD81" s="64">
        <v>0</v>
      </c>
      <c r="AE81" s="64">
        <v>0</v>
      </c>
      <c r="AF81" s="64">
        <v>0</v>
      </c>
      <c r="AG81" s="64">
        <v>0</v>
      </c>
      <c r="AH81" s="507">
        <v>0</v>
      </c>
      <c r="AI81" s="64">
        <v>0</v>
      </c>
      <c r="AJ81" s="497">
        <f t="shared" si="8"/>
        <v>0</v>
      </c>
      <c r="AK81" s="498">
        <f t="shared" si="9"/>
        <v>0</v>
      </c>
      <c r="AL81" s="459">
        <v>0</v>
      </c>
      <c r="AM81" s="459"/>
    </row>
    <row r="82" spans="1:39" s="636" customFormat="1" ht="14.25" customHeight="1">
      <c r="A82" s="49"/>
      <c r="B82" s="49" t="s">
        <v>1153</v>
      </c>
      <c r="C82" s="49" t="s">
        <v>1154</v>
      </c>
      <c r="D82" s="620" t="s">
        <v>676</v>
      </c>
      <c r="E82" s="612">
        <v>45519</v>
      </c>
      <c r="F82" s="685" t="s">
        <v>1112</v>
      </c>
      <c r="G82" s="560" t="s">
        <v>1113</v>
      </c>
      <c r="H82" s="541" t="s">
        <v>939</v>
      </c>
      <c r="I82" s="608">
        <v>0.75</v>
      </c>
      <c r="J82" s="602">
        <v>0</v>
      </c>
      <c r="K82" s="506">
        <v>0</v>
      </c>
      <c r="L82" s="506">
        <v>0</v>
      </c>
      <c r="M82" s="506">
        <v>0</v>
      </c>
      <c r="N82" s="506">
        <v>0</v>
      </c>
      <c r="O82" s="506">
        <v>0</v>
      </c>
      <c r="P82" s="506">
        <v>0</v>
      </c>
      <c r="Q82" s="506">
        <v>0</v>
      </c>
      <c r="R82" s="506">
        <v>0</v>
      </c>
      <c r="S82" s="506">
        <v>0</v>
      </c>
      <c r="T82" s="64">
        <v>0</v>
      </c>
      <c r="U82" s="64">
        <v>0</v>
      </c>
      <c r="V82" s="64">
        <v>0</v>
      </c>
      <c r="W82" s="64">
        <v>0</v>
      </c>
      <c r="X82" s="64">
        <v>0</v>
      </c>
      <c r="Y82" s="64">
        <v>0</v>
      </c>
      <c r="Z82" s="64">
        <v>0</v>
      </c>
      <c r="AA82" s="64">
        <v>0</v>
      </c>
      <c r="AB82" s="64">
        <v>0</v>
      </c>
      <c r="AC82" s="305">
        <v>0</v>
      </c>
      <c r="AD82" s="64">
        <v>0</v>
      </c>
      <c r="AE82" s="64">
        <v>0</v>
      </c>
      <c r="AF82" s="64">
        <v>0</v>
      </c>
      <c r="AG82" s="64">
        <v>0</v>
      </c>
      <c r="AH82" s="507">
        <v>0</v>
      </c>
      <c r="AI82" s="64">
        <v>0</v>
      </c>
      <c r="AJ82" s="497">
        <f t="shared" si="8"/>
        <v>0</v>
      </c>
      <c r="AK82" s="498">
        <f t="shared" si="9"/>
        <v>0</v>
      </c>
      <c r="AL82" s="459">
        <v>0</v>
      </c>
      <c r="AM82" s="459"/>
    </row>
    <row r="83" spans="1:39" s="661" customFormat="1" ht="14.25" customHeight="1">
      <c r="A83" s="622" t="s">
        <v>1155</v>
      </c>
      <c r="B83" s="622" t="s">
        <v>1156</v>
      </c>
      <c r="C83" s="622" t="s">
        <v>1157</v>
      </c>
      <c r="D83" s="622" t="s">
        <v>1158</v>
      </c>
      <c r="E83" s="623">
        <v>45520</v>
      </c>
      <c r="F83" s="624" t="s">
        <v>1125</v>
      </c>
      <c r="G83" s="625" t="s">
        <v>979</v>
      </c>
      <c r="H83" s="626" t="s">
        <v>939</v>
      </c>
      <c r="I83" s="627">
        <v>1</v>
      </c>
      <c r="J83" s="628">
        <v>0</v>
      </c>
      <c r="K83" s="629">
        <v>0</v>
      </c>
      <c r="L83" s="629">
        <v>0</v>
      </c>
      <c r="M83" s="629">
        <v>0</v>
      </c>
      <c r="N83" s="629">
        <v>0</v>
      </c>
      <c r="O83" s="629">
        <v>4</v>
      </c>
      <c r="P83" s="629">
        <v>4</v>
      </c>
      <c r="Q83" s="629">
        <v>0</v>
      </c>
      <c r="R83" s="629">
        <v>4</v>
      </c>
      <c r="S83" s="629">
        <v>4</v>
      </c>
      <c r="T83" s="630">
        <v>4</v>
      </c>
      <c r="U83" s="630">
        <v>0</v>
      </c>
      <c r="V83" s="630">
        <v>4</v>
      </c>
      <c r="W83" s="630">
        <v>4</v>
      </c>
      <c r="X83" s="630">
        <v>4</v>
      </c>
      <c r="Y83" s="630">
        <v>4</v>
      </c>
      <c r="Z83" s="630">
        <v>4</v>
      </c>
      <c r="AA83" s="630">
        <v>0</v>
      </c>
      <c r="AB83" s="630">
        <v>4</v>
      </c>
      <c r="AC83" s="631">
        <v>0</v>
      </c>
      <c r="AD83" s="630">
        <v>0</v>
      </c>
      <c r="AE83" s="630">
        <v>0</v>
      </c>
      <c r="AF83" s="630">
        <v>0</v>
      </c>
      <c r="AG83" s="630">
        <v>4</v>
      </c>
      <c r="AH83" s="632">
        <v>0</v>
      </c>
      <c r="AI83" s="630">
        <v>0</v>
      </c>
      <c r="AJ83" s="633">
        <f t="shared" si="8"/>
        <v>48</v>
      </c>
      <c r="AK83" s="634">
        <f t="shared" si="9"/>
        <v>12</v>
      </c>
      <c r="AL83" s="459">
        <v>0</v>
      </c>
      <c r="AM83" s="635">
        <v>1</v>
      </c>
    </row>
    <row r="84" spans="1:39" s="636" customFormat="1" ht="14.25" customHeight="1">
      <c r="A84" s="49"/>
      <c r="B84" s="49" t="s">
        <v>1150</v>
      </c>
      <c r="C84" s="49" t="s">
        <v>1159</v>
      </c>
      <c r="D84" s="620" t="s">
        <v>1152</v>
      </c>
      <c r="E84" s="612">
        <v>45526</v>
      </c>
      <c r="F84" s="685" t="s">
        <v>1112</v>
      </c>
      <c r="G84" s="560" t="s">
        <v>987</v>
      </c>
      <c r="H84" s="541" t="s">
        <v>939</v>
      </c>
      <c r="I84" s="608">
        <v>1</v>
      </c>
      <c r="J84" s="602">
        <v>0</v>
      </c>
      <c r="K84" s="506">
        <v>0</v>
      </c>
      <c r="L84" s="506">
        <v>0</v>
      </c>
      <c r="M84" s="506">
        <v>0</v>
      </c>
      <c r="N84" s="506">
        <v>0</v>
      </c>
      <c r="O84" s="506">
        <v>0</v>
      </c>
      <c r="P84" s="506">
        <v>0</v>
      </c>
      <c r="Q84" s="506">
        <v>0</v>
      </c>
      <c r="R84" s="506">
        <v>0</v>
      </c>
      <c r="S84" s="506">
        <v>0</v>
      </c>
      <c r="T84" s="64">
        <v>0</v>
      </c>
      <c r="U84" s="64">
        <v>0</v>
      </c>
      <c r="V84" s="64">
        <v>0</v>
      </c>
      <c r="W84" s="64">
        <v>0</v>
      </c>
      <c r="X84" s="64">
        <v>0</v>
      </c>
      <c r="Y84" s="64">
        <v>0</v>
      </c>
      <c r="Z84" s="64">
        <v>0</v>
      </c>
      <c r="AA84" s="64">
        <v>0</v>
      </c>
      <c r="AB84" s="64">
        <v>0</v>
      </c>
      <c r="AC84" s="305">
        <v>0</v>
      </c>
      <c r="AD84" s="64">
        <v>0</v>
      </c>
      <c r="AE84" s="64">
        <v>0</v>
      </c>
      <c r="AF84" s="64">
        <v>0</v>
      </c>
      <c r="AG84" s="64">
        <v>0</v>
      </c>
      <c r="AH84" s="507">
        <v>0</v>
      </c>
      <c r="AI84" s="64">
        <v>0</v>
      </c>
      <c r="AJ84" s="497">
        <f t="shared" si="8"/>
        <v>0</v>
      </c>
      <c r="AK84" s="498">
        <f t="shared" si="9"/>
        <v>0</v>
      </c>
      <c r="AL84" s="459">
        <v>0</v>
      </c>
      <c r="AM84" s="459"/>
    </row>
    <row r="85" spans="1:39" ht="14.25" customHeight="1">
      <c r="A85" s="49"/>
      <c r="B85" s="49" t="s">
        <v>1116</v>
      </c>
      <c r="C85" s="49" t="s">
        <v>1117</v>
      </c>
      <c r="D85" s="620" t="s">
        <v>1118</v>
      </c>
      <c r="E85" s="612">
        <v>45527</v>
      </c>
      <c r="F85" s="685" t="s">
        <v>1112</v>
      </c>
      <c r="G85" s="560" t="s">
        <v>1113</v>
      </c>
      <c r="H85" s="541" t="s">
        <v>939</v>
      </c>
      <c r="I85" s="608">
        <v>1</v>
      </c>
      <c r="J85" s="602">
        <v>0</v>
      </c>
      <c r="K85" s="506">
        <v>0</v>
      </c>
      <c r="L85" s="506">
        <v>0</v>
      </c>
      <c r="M85" s="506">
        <v>0</v>
      </c>
      <c r="N85" s="506">
        <v>0</v>
      </c>
      <c r="O85" s="506">
        <v>0</v>
      </c>
      <c r="P85" s="506">
        <v>0</v>
      </c>
      <c r="Q85" s="506">
        <v>0</v>
      </c>
      <c r="R85" s="506">
        <v>0</v>
      </c>
      <c r="S85" s="506">
        <v>0</v>
      </c>
      <c r="T85" s="64">
        <v>0</v>
      </c>
      <c r="U85" s="64">
        <v>0</v>
      </c>
      <c r="V85" s="64">
        <v>0</v>
      </c>
      <c r="W85" s="64">
        <v>0</v>
      </c>
      <c r="X85" s="64">
        <v>0</v>
      </c>
      <c r="Y85" s="64">
        <v>0</v>
      </c>
      <c r="Z85" s="64">
        <v>0</v>
      </c>
      <c r="AA85" s="64">
        <v>0</v>
      </c>
      <c r="AB85" s="64">
        <v>0</v>
      </c>
      <c r="AC85" s="305">
        <v>0</v>
      </c>
      <c r="AD85" s="64">
        <v>0</v>
      </c>
      <c r="AE85" s="64">
        <v>0</v>
      </c>
      <c r="AF85" s="64">
        <v>0</v>
      </c>
      <c r="AG85" s="64">
        <v>0</v>
      </c>
      <c r="AH85" s="507">
        <v>0</v>
      </c>
      <c r="AI85" s="64">
        <v>0</v>
      </c>
      <c r="AJ85" s="497">
        <f t="shared" si="8"/>
        <v>0</v>
      </c>
      <c r="AK85" s="498">
        <f t="shared" si="9"/>
        <v>0</v>
      </c>
      <c r="AL85" s="459">
        <v>0</v>
      </c>
      <c r="AM85" s="459"/>
    </row>
    <row r="86" spans="1:39" ht="14.25" customHeight="1">
      <c r="A86" s="622" t="s">
        <v>1160</v>
      </c>
      <c r="B86" s="622" t="s">
        <v>1161</v>
      </c>
      <c r="C86" s="622" t="s">
        <v>1162</v>
      </c>
      <c r="D86" s="622" t="s">
        <v>1163</v>
      </c>
      <c r="E86" s="623">
        <v>45529</v>
      </c>
      <c r="F86" s="624" t="s">
        <v>1125</v>
      </c>
      <c r="G86" s="625" t="s">
        <v>1001</v>
      </c>
      <c r="H86" s="626" t="s">
        <v>939</v>
      </c>
      <c r="I86" s="627">
        <v>1</v>
      </c>
      <c r="J86" s="628">
        <v>3</v>
      </c>
      <c r="K86" s="629">
        <v>0</v>
      </c>
      <c r="L86" s="629">
        <v>3</v>
      </c>
      <c r="M86" s="629">
        <v>3</v>
      </c>
      <c r="N86" s="629">
        <v>4</v>
      </c>
      <c r="O86" s="629">
        <v>4</v>
      </c>
      <c r="P86" s="629">
        <v>3</v>
      </c>
      <c r="Q86" s="629">
        <v>0</v>
      </c>
      <c r="R86" s="629">
        <v>2</v>
      </c>
      <c r="S86" s="629">
        <v>4</v>
      </c>
      <c r="T86" s="630">
        <v>3</v>
      </c>
      <c r="U86" s="630">
        <v>0</v>
      </c>
      <c r="V86" s="630">
        <v>0</v>
      </c>
      <c r="W86" s="630">
        <v>0</v>
      </c>
      <c r="X86" s="630">
        <v>0</v>
      </c>
      <c r="Y86" s="630">
        <v>4</v>
      </c>
      <c r="Z86" s="630">
        <v>0</v>
      </c>
      <c r="AA86" s="630">
        <v>0</v>
      </c>
      <c r="AB86" s="630">
        <v>4</v>
      </c>
      <c r="AC86" s="631">
        <v>0</v>
      </c>
      <c r="AD86" s="630">
        <v>4</v>
      </c>
      <c r="AE86" s="630">
        <v>4</v>
      </c>
      <c r="AF86" s="630">
        <v>4</v>
      </c>
      <c r="AG86" s="630">
        <v>4</v>
      </c>
      <c r="AH86" s="632">
        <v>0</v>
      </c>
      <c r="AI86" s="630">
        <v>0</v>
      </c>
      <c r="AJ86" s="633">
        <f t="shared" si="8"/>
        <v>53</v>
      </c>
      <c r="AK86" s="634">
        <f t="shared" si="9"/>
        <v>15</v>
      </c>
      <c r="AL86" s="459">
        <v>0</v>
      </c>
      <c r="AM86" s="635">
        <v>0</v>
      </c>
    </row>
    <row r="87" spans="1:39" ht="14.25" customHeight="1">
      <c r="A87" s="622" t="s">
        <v>1164</v>
      </c>
      <c r="B87" s="622" t="s">
        <v>1165</v>
      </c>
      <c r="C87" s="622" t="s">
        <v>1166</v>
      </c>
      <c r="D87" s="622" t="s">
        <v>427</v>
      </c>
      <c r="E87" s="623">
        <v>45529</v>
      </c>
      <c r="F87" s="624" t="s">
        <v>1125</v>
      </c>
      <c r="G87" s="625" t="s">
        <v>1001</v>
      </c>
      <c r="H87" s="626" t="s">
        <v>939</v>
      </c>
      <c r="I87" s="627">
        <v>1</v>
      </c>
      <c r="J87" s="628">
        <v>3</v>
      </c>
      <c r="K87" s="629">
        <v>0</v>
      </c>
      <c r="L87" s="629">
        <v>3</v>
      </c>
      <c r="M87" s="629">
        <v>3</v>
      </c>
      <c r="N87" s="629">
        <v>4</v>
      </c>
      <c r="O87" s="629">
        <v>4</v>
      </c>
      <c r="P87" s="629">
        <v>0</v>
      </c>
      <c r="Q87" s="629">
        <v>0</v>
      </c>
      <c r="R87" s="629">
        <v>0</v>
      </c>
      <c r="S87" s="629">
        <v>4</v>
      </c>
      <c r="T87" s="630">
        <v>0</v>
      </c>
      <c r="U87" s="630">
        <v>0</v>
      </c>
      <c r="V87" s="630">
        <v>0</v>
      </c>
      <c r="W87" s="630">
        <v>0</v>
      </c>
      <c r="X87" s="630">
        <v>0</v>
      </c>
      <c r="Y87" s="630">
        <v>4</v>
      </c>
      <c r="Z87" s="630">
        <v>0</v>
      </c>
      <c r="AA87" s="630">
        <v>0</v>
      </c>
      <c r="AB87" s="630">
        <v>4</v>
      </c>
      <c r="AC87" s="631">
        <v>0</v>
      </c>
      <c r="AD87" s="630">
        <v>4</v>
      </c>
      <c r="AE87" s="630">
        <v>4</v>
      </c>
      <c r="AF87" s="630">
        <v>4</v>
      </c>
      <c r="AG87" s="630">
        <v>4</v>
      </c>
      <c r="AH87" s="632">
        <v>0</v>
      </c>
      <c r="AI87" s="630">
        <v>0</v>
      </c>
      <c r="AJ87" s="633">
        <f t="shared" si="8"/>
        <v>45</v>
      </c>
      <c r="AK87" s="634">
        <f t="shared" si="9"/>
        <v>12</v>
      </c>
      <c r="AL87" s="459">
        <v>0</v>
      </c>
      <c r="AM87" s="635">
        <v>0</v>
      </c>
    </row>
    <row r="88" spans="1:39" ht="14.25" customHeight="1">
      <c r="A88" s="49" t="s">
        <v>1167</v>
      </c>
      <c r="B88" s="49" t="s">
        <v>1168</v>
      </c>
      <c r="C88" s="49" t="s">
        <v>1169</v>
      </c>
      <c r="D88" s="620" t="s">
        <v>691</v>
      </c>
      <c r="E88" s="612">
        <v>45530</v>
      </c>
      <c r="F88" s="609" t="s">
        <v>1170</v>
      </c>
      <c r="G88" s="560" t="s">
        <v>938</v>
      </c>
      <c r="H88" s="541" t="s">
        <v>939</v>
      </c>
      <c r="I88" s="608">
        <v>1</v>
      </c>
      <c r="J88" s="602">
        <v>3</v>
      </c>
      <c r="K88" s="506">
        <v>0</v>
      </c>
      <c r="L88" s="506">
        <v>3</v>
      </c>
      <c r="M88" s="506">
        <v>3</v>
      </c>
      <c r="N88" s="506">
        <v>3</v>
      </c>
      <c r="O88" s="506">
        <v>3</v>
      </c>
      <c r="P88" s="506">
        <v>0</v>
      </c>
      <c r="Q88" s="506">
        <v>0</v>
      </c>
      <c r="R88" s="506">
        <v>0</v>
      </c>
      <c r="S88" s="506">
        <v>3</v>
      </c>
      <c r="T88" s="64">
        <v>3</v>
      </c>
      <c r="U88" s="64">
        <v>0</v>
      </c>
      <c r="V88" s="64">
        <v>3</v>
      </c>
      <c r="W88" s="64">
        <v>0</v>
      </c>
      <c r="X88" s="64">
        <v>0</v>
      </c>
      <c r="Y88" s="64">
        <v>3</v>
      </c>
      <c r="Z88" s="64">
        <v>0</v>
      </c>
      <c r="AA88" s="64">
        <v>0</v>
      </c>
      <c r="AB88" s="64">
        <v>3</v>
      </c>
      <c r="AC88" s="305">
        <v>0</v>
      </c>
      <c r="AD88" s="64">
        <v>3</v>
      </c>
      <c r="AE88" s="64">
        <v>3</v>
      </c>
      <c r="AF88" s="64">
        <v>3</v>
      </c>
      <c r="AG88" s="64">
        <v>3</v>
      </c>
      <c r="AH88" s="507">
        <v>0</v>
      </c>
      <c r="AI88" s="64">
        <v>0</v>
      </c>
      <c r="AJ88" s="497">
        <f t="shared" si="8"/>
        <v>42</v>
      </c>
      <c r="AK88" s="498">
        <f t="shared" si="9"/>
        <v>14</v>
      </c>
      <c r="AL88" s="459">
        <v>0</v>
      </c>
      <c r="AM88" s="459"/>
    </row>
    <row r="89" spans="1:39" ht="14.25" customHeight="1">
      <c r="A89" s="1188" t="s">
        <v>1171</v>
      </c>
      <c r="B89" s="1188" t="s">
        <v>1172</v>
      </c>
      <c r="C89" s="1188" t="s">
        <v>1173</v>
      </c>
      <c r="D89" s="1188" t="s">
        <v>1174</v>
      </c>
      <c r="E89" s="1189">
        <v>45533</v>
      </c>
      <c r="F89" s="638" t="s">
        <v>1125</v>
      </c>
      <c r="G89" s="1190" t="s">
        <v>979</v>
      </c>
      <c r="H89" s="639" t="s">
        <v>939</v>
      </c>
      <c r="I89" s="423">
        <v>1</v>
      </c>
      <c r="J89" s="640">
        <v>2</v>
      </c>
      <c r="K89" s="641">
        <v>0</v>
      </c>
      <c r="L89" s="641">
        <v>0</v>
      </c>
      <c r="M89" s="641">
        <v>0</v>
      </c>
      <c r="N89" s="641">
        <v>3</v>
      </c>
      <c r="O89" s="641">
        <v>4</v>
      </c>
      <c r="P89" s="641">
        <v>0</v>
      </c>
      <c r="Q89" s="641">
        <v>0</v>
      </c>
      <c r="R89" s="641">
        <v>2</v>
      </c>
      <c r="S89" s="641">
        <v>4</v>
      </c>
      <c r="T89" s="1191">
        <v>0</v>
      </c>
      <c r="U89" s="1191">
        <v>0</v>
      </c>
      <c r="V89" s="1191">
        <v>0</v>
      </c>
      <c r="W89" s="1191">
        <v>3</v>
      </c>
      <c r="X89" s="1191">
        <v>0</v>
      </c>
      <c r="Y89" s="1191">
        <v>4</v>
      </c>
      <c r="Z89" s="1191">
        <v>0</v>
      </c>
      <c r="AA89" s="1191">
        <v>0</v>
      </c>
      <c r="AB89" s="1191">
        <v>4</v>
      </c>
      <c r="AC89" s="642">
        <v>0</v>
      </c>
      <c r="AD89" s="1191">
        <v>0</v>
      </c>
      <c r="AE89" s="1191">
        <v>0</v>
      </c>
      <c r="AF89" s="1191">
        <v>0</v>
      </c>
      <c r="AG89" s="1191">
        <v>4</v>
      </c>
      <c r="AH89" s="1192">
        <v>0</v>
      </c>
      <c r="AI89" s="1191">
        <v>0</v>
      </c>
      <c r="AJ89" s="643">
        <f t="shared" si="8"/>
        <v>30</v>
      </c>
      <c r="AK89" s="644">
        <f t="shared" si="9"/>
        <v>9</v>
      </c>
      <c r="AL89" s="459">
        <v>0</v>
      </c>
      <c r="AM89" s="645">
        <v>0.5</v>
      </c>
    </row>
    <row r="90" spans="1:39" ht="14.25" customHeight="1">
      <c r="A90" s="49" t="s">
        <v>1175</v>
      </c>
      <c r="B90" s="49" t="s">
        <v>1176</v>
      </c>
      <c r="C90" s="49" t="s">
        <v>1177</v>
      </c>
      <c r="D90" s="49" t="s">
        <v>310</v>
      </c>
      <c r="E90" s="600">
        <v>45533</v>
      </c>
      <c r="F90" s="544" t="s">
        <v>1125</v>
      </c>
      <c r="G90" s="560" t="s">
        <v>1001</v>
      </c>
      <c r="H90" s="311" t="s">
        <v>939</v>
      </c>
      <c r="I90" s="455">
        <v>1</v>
      </c>
      <c r="J90" s="602">
        <v>0</v>
      </c>
      <c r="K90" s="506">
        <v>0</v>
      </c>
      <c r="L90" s="506">
        <v>0</v>
      </c>
      <c r="M90" s="506">
        <v>0</v>
      </c>
      <c r="N90" s="506">
        <v>2</v>
      </c>
      <c r="O90" s="506">
        <v>2</v>
      </c>
      <c r="P90" s="506">
        <v>3</v>
      </c>
      <c r="Q90" s="506">
        <v>0</v>
      </c>
      <c r="R90" s="506">
        <v>2</v>
      </c>
      <c r="S90" s="506">
        <v>0</v>
      </c>
      <c r="T90" s="64">
        <v>0</v>
      </c>
      <c r="U90" s="64">
        <v>0</v>
      </c>
      <c r="V90" s="64">
        <v>0</v>
      </c>
      <c r="W90" s="64">
        <v>0</v>
      </c>
      <c r="X90" s="64">
        <v>0</v>
      </c>
      <c r="Y90" s="64">
        <v>0</v>
      </c>
      <c r="Z90" s="64">
        <v>0</v>
      </c>
      <c r="AA90" s="64">
        <v>0</v>
      </c>
      <c r="AB90" s="64">
        <v>2</v>
      </c>
      <c r="AC90" s="305">
        <v>0</v>
      </c>
      <c r="AD90" s="64">
        <v>0</v>
      </c>
      <c r="AE90" s="64">
        <v>0</v>
      </c>
      <c r="AF90" s="64">
        <v>0</v>
      </c>
      <c r="AG90" s="64">
        <v>4</v>
      </c>
      <c r="AH90" s="507">
        <v>0</v>
      </c>
      <c r="AI90" s="64">
        <v>0</v>
      </c>
      <c r="AJ90" s="497">
        <f t="shared" si="8"/>
        <v>15</v>
      </c>
      <c r="AK90" s="498">
        <f t="shared" si="9"/>
        <v>6</v>
      </c>
      <c r="AL90" s="459">
        <v>0</v>
      </c>
      <c r="AM90" s="459">
        <v>0</v>
      </c>
    </row>
    <row r="91" spans="1:39" s="661" customFormat="1" ht="14.25" customHeight="1">
      <c r="A91" s="49"/>
      <c r="B91" s="49" t="s">
        <v>1141</v>
      </c>
      <c r="C91" s="49" t="s">
        <v>1142</v>
      </c>
      <c r="D91" s="620" t="s">
        <v>694</v>
      </c>
      <c r="E91" s="612">
        <v>45534</v>
      </c>
      <c r="F91" s="685" t="s">
        <v>1112</v>
      </c>
      <c r="G91" s="560" t="s">
        <v>1113</v>
      </c>
      <c r="H91" s="541" t="s">
        <v>939</v>
      </c>
      <c r="I91" s="608">
        <v>1</v>
      </c>
      <c r="J91" s="602">
        <v>0</v>
      </c>
      <c r="K91" s="506">
        <v>0</v>
      </c>
      <c r="L91" s="506">
        <v>0</v>
      </c>
      <c r="M91" s="506">
        <v>0</v>
      </c>
      <c r="N91" s="506">
        <v>0</v>
      </c>
      <c r="O91" s="506">
        <v>0</v>
      </c>
      <c r="P91" s="506">
        <v>0</v>
      </c>
      <c r="Q91" s="506">
        <v>0</v>
      </c>
      <c r="R91" s="506">
        <v>0</v>
      </c>
      <c r="S91" s="506">
        <v>0</v>
      </c>
      <c r="T91" s="64">
        <v>0</v>
      </c>
      <c r="U91" s="64">
        <v>0</v>
      </c>
      <c r="V91" s="64">
        <v>0</v>
      </c>
      <c r="W91" s="64">
        <v>0</v>
      </c>
      <c r="X91" s="64">
        <v>0</v>
      </c>
      <c r="Y91" s="64">
        <v>0</v>
      </c>
      <c r="Z91" s="64">
        <v>0</v>
      </c>
      <c r="AA91" s="64">
        <v>0</v>
      </c>
      <c r="AB91" s="64">
        <v>0</v>
      </c>
      <c r="AC91" s="305">
        <v>0</v>
      </c>
      <c r="AD91" s="64">
        <v>0</v>
      </c>
      <c r="AE91" s="64">
        <v>0</v>
      </c>
      <c r="AF91" s="64">
        <v>0</v>
      </c>
      <c r="AG91" s="64">
        <v>0</v>
      </c>
      <c r="AH91" s="507">
        <v>0</v>
      </c>
      <c r="AI91" s="64">
        <v>0</v>
      </c>
      <c r="AJ91" s="497">
        <f t="shared" si="8"/>
        <v>0</v>
      </c>
      <c r="AK91" s="498">
        <f t="shared" si="9"/>
        <v>0</v>
      </c>
      <c r="AL91" s="459">
        <v>0</v>
      </c>
      <c r="AM91" s="459"/>
    </row>
    <row r="92" spans="1:39" ht="14.25" customHeight="1">
      <c r="A92" s="49" t="s">
        <v>1178</v>
      </c>
      <c r="B92" s="49" t="s">
        <v>1179</v>
      </c>
      <c r="C92" s="49" t="s">
        <v>252</v>
      </c>
      <c r="D92" s="49" t="s">
        <v>435</v>
      </c>
      <c r="E92" s="600">
        <v>45537</v>
      </c>
      <c r="F92" s="544" t="s">
        <v>1125</v>
      </c>
      <c r="G92" s="560" t="s">
        <v>1001</v>
      </c>
      <c r="H92" s="311" t="s">
        <v>939</v>
      </c>
      <c r="I92" s="455">
        <v>1</v>
      </c>
      <c r="J92" s="602">
        <v>0</v>
      </c>
      <c r="K92" s="506">
        <v>0</v>
      </c>
      <c r="L92" s="506">
        <v>0</v>
      </c>
      <c r="M92" s="506">
        <v>0</v>
      </c>
      <c r="N92" s="506">
        <v>0</v>
      </c>
      <c r="O92" s="506">
        <v>4</v>
      </c>
      <c r="P92" s="506">
        <v>4</v>
      </c>
      <c r="Q92" s="506">
        <v>0</v>
      </c>
      <c r="R92" s="506">
        <v>4</v>
      </c>
      <c r="S92" s="506">
        <v>4</v>
      </c>
      <c r="T92" s="64">
        <v>4</v>
      </c>
      <c r="U92" s="64">
        <v>0</v>
      </c>
      <c r="V92" s="64">
        <v>4</v>
      </c>
      <c r="W92" s="64">
        <v>4</v>
      </c>
      <c r="X92" s="64">
        <v>0</v>
      </c>
      <c r="Y92" s="64">
        <v>4</v>
      </c>
      <c r="Z92" s="64">
        <v>4</v>
      </c>
      <c r="AA92" s="64">
        <v>0</v>
      </c>
      <c r="AB92" s="64">
        <v>4</v>
      </c>
      <c r="AC92" s="305">
        <v>0</v>
      </c>
      <c r="AD92" s="64">
        <v>0</v>
      </c>
      <c r="AE92" s="64">
        <v>0</v>
      </c>
      <c r="AF92" s="64">
        <v>0</v>
      </c>
      <c r="AG92" s="64">
        <v>4</v>
      </c>
      <c r="AH92" s="507">
        <v>0</v>
      </c>
      <c r="AI92" s="64">
        <v>0</v>
      </c>
      <c r="AJ92" s="497">
        <f t="shared" si="8"/>
        <v>44</v>
      </c>
      <c r="AK92" s="498">
        <f t="shared" si="9"/>
        <v>11</v>
      </c>
      <c r="AL92" s="459">
        <v>0</v>
      </c>
      <c r="AM92" s="459">
        <v>0</v>
      </c>
    </row>
    <row r="93" spans="1:39" ht="14.25" customHeight="1">
      <c r="A93" s="49"/>
      <c r="B93" s="49" t="s">
        <v>1180</v>
      </c>
      <c r="C93" s="49" t="s">
        <v>1181</v>
      </c>
      <c r="D93" s="620" t="s">
        <v>1182</v>
      </c>
      <c r="E93" s="612">
        <v>45540</v>
      </c>
      <c r="F93" s="685" t="s">
        <v>1112</v>
      </c>
      <c r="G93" s="560" t="s">
        <v>987</v>
      </c>
      <c r="H93" s="541" t="s">
        <v>939</v>
      </c>
      <c r="I93" s="608">
        <v>1</v>
      </c>
      <c r="J93" s="602">
        <v>0</v>
      </c>
      <c r="K93" s="506">
        <v>0</v>
      </c>
      <c r="L93" s="506">
        <v>0</v>
      </c>
      <c r="M93" s="506">
        <v>0</v>
      </c>
      <c r="N93" s="506">
        <v>0</v>
      </c>
      <c r="O93" s="506">
        <v>0</v>
      </c>
      <c r="P93" s="506">
        <v>0</v>
      </c>
      <c r="Q93" s="506">
        <v>0</v>
      </c>
      <c r="R93" s="506">
        <v>0</v>
      </c>
      <c r="S93" s="506">
        <v>0</v>
      </c>
      <c r="T93" s="64">
        <v>0</v>
      </c>
      <c r="U93" s="64">
        <v>0</v>
      </c>
      <c r="V93" s="64">
        <v>0</v>
      </c>
      <c r="W93" s="64">
        <v>0</v>
      </c>
      <c r="X93" s="64">
        <v>0</v>
      </c>
      <c r="Y93" s="64">
        <v>0</v>
      </c>
      <c r="Z93" s="64">
        <v>0</v>
      </c>
      <c r="AA93" s="64">
        <v>0</v>
      </c>
      <c r="AB93" s="64">
        <v>0</v>
      </c>
      <c r="AC93" s="305">
        <v>0</v>
      </c>
      <c r="AD93" s="64">
        <v>0</v>
      </c>
      <c r="AE93" s="64">
        <v>0</v>
      </c>
      <c r="AF93" s="64">
        <v>0</v>
      </c>
      <c r="AG93" s="64">
        <v>0</v>
      </c>
      <c r="AH93" s="507">
        <v>0</v>
      </c>
      <c r="AI93" s="64">
        <v>0</v>
      </c>
      <c r="AJ93" s="497">
        <f t="shared" si="8"/>
        <v>0</v>
      </c>
      <c r="AK93" s="498">
        <f t="shared" si="9"/>
        <v>0</v>
      </c>
      <c r="AL93" s="459">
        <v>0</v>
      </c>
      <c r="AM93" s="459"/>
    </row>
    <row r="94" spans="1:39" ht="14.25" customHeight="1">
      <c r="A94" s="49"/>
      <c r="B94" s="49" t="s">
        <v>1183</v>
      </c>
      <c r="C94" s="49" t="s">
        <v>1184</v>
      </c>
      <c r="D94" s="620" t="s">
        <v>1185</v>
      </c>
      <c r="E94" s="612">
        <v>45540</v>
      </c>
      <c r="F94" s="685" t="s">
        <v>1112</v>
      </c>
      <c r="G94" s="560" t="s">
        <v>987</v>
      </c>
      <c r="H94" s="541" t="s">
        <v>939</v>
      </c>
      <c r="I94" s="608">
        <v>1</v>
      </c>
      <c r="J94" s="602">
        <v>0</v>
      </c>
      <c r="K94" s="506">
        <v>0</v>
      </c>
      <c r="L94" s="506">
        <v>0</v>
      </c>
      <c r="M94" s="506">
        <v>0</v>
      </c>
      <c r="N94" s="506">
        <v>0</v>
      </c>
      <c r="O94" s="506">
        <v>0</v>
      </c>
      <c r="P94" s="506">
        <v>0</v>
      </c>
      <c r="Q94" s="506">
        <v>0</v>
      </c>
      <c r="R94" s="506">
        <v>0</v>
      </c>
      <c r="S94" s="506">
        <v>0</v>
      </c>
      <c r="T94" s="64">
        <v>0</v>
      </c>
      <c r="U94" s="64">
        <v>0</v>
      </c>
      <c r="V94" s="64">
        <v>0</v>
      </c>
      <c r="W94" s="64">
        <v>0</v>
      </c>
      <c r="X94" s="64">
        <v>0</v>
      </c>
      <c r="Y94" s="64">
        <v>0</v>
      </c>
      <c r="Z94" s="64">
        <v>0</v>
      </c>
      <c r="AA94" s="64">
        <v>0</v>
      </c>
      <c r="AB94" s="64">
        <v>0</v>
      </c>
      <c r="AC94" s="305">
        <v>0</v>
      </c>
      <c r="AD94" s="64">
        <v>0</v>
      </c>
      <c r="AE94" s="64">
        <v>0</v>
      </c>
      <c r="AF94" s="64">
        <v>0</v>
      </c>
      <c r="AG94" s="64">
        <v>0</v>
      </c>
      <c r="AH94" s="507">
        <v>0</v>
      </c>
      <c r="AI94" s="64">
        <v>0</v>
      </c>
      <c r="AJ94" s="497">
        <f t="shared" si="8"/>
        <v>0</v>
      </c>
      <c r="AK94" s="498">
        <f t="shared" si="9"/>
        <v>0</v>
      </c>
      <c r="AL94" s="459">
        <v>0</v>
      </c>
      <c r="AM94" s="459"/>
    </row>
    <row r="95" spans="1:39" s="636" customFormat="1" ht="14.25" customHeight="1">
      <c r="A95" s="622" t="s">
        <v>1186</v>
      </c>
      <c r="B95" s="622" t="s">
        <v>1187</v>
      </c>
      <c r="C95" s="622" t="s">
        <v>1188</v>
      </c>
      <c r="D95" s="622" t="s">
        <v>356</v>
      </c>
      <c r="E95" s="623">
        <v>45540</v>
      </c>
      <c r="F95" s="624" t="s">
        <v>1125</v>
      </c>
      <c r="G95" s="625" t="s">
        <v>979</v>
      </c>
      <c r="H95" s="626" t="s">
        <v>939</v>
      </c>
      <c r="I95" s="627">
        <v>1</v>
      </c>
      <c r="J95" s="628">
        <v>0</v>
      </c>
      <c r="K95" s="629">
        <v>0</v>
      </c>
      <c r="L95" s="629">
        <v>0</v>
      </c>
      <c r="M95" s="629">
        <v>0</v>
      </c>
      <c r="N95" s="629">
        <v>0</v>
      </c>
      <c r="O95" s="629">
        <v>4</v>
      </c>
      <c r="P95" s="629">
        <v>4</v>
      </c>
      <c r="Q95" s="629">
        <v>0</v>
      </c>
      <c r="R95" s="629">
        <v>4</v>
      </c>
      <c r="S95" s="629">
        <v>4</v>
      </c>
      <c r="T95" s="630">
        <v>4</v>
      </c>
      <c r="U95" s="630">
        <v>0</v>
      </c>
      <c r="V95" s="630">
        <v>4</v>
      </c>
      <c r="W95" s="630">
        <v>4</v>
      </c>
      <c r="X95" s="630">
        <v>0</v>
      </c>
      <c r="Y95" s="630">
        <v>4</v>
      </c>
      <c r="Z95" s="630">
        <v>0</v>
      </c>
      <c r="AA95" s="630">
        <v>0</v>
      </c>
      <c r="AB95" s="630">
        <v>4</v>
      </c>
      <c r="AC95" s="631">
        <v>0</v>
      </c>
      <c r="AD95" s="630">
        <v>0</v>
      </c>
      <c r="AE95" s="630">
        <v>0</v>
      </c>
      <c r="AF95" s="630">
        <v>0</v>
      </c>
      <c r="AG95" s="630">
        <v>4</v>
      </c>
      <c r="AH95" s="632">
        <v>0</v>
      </c>
      <c r="AI95" s="630">
        <v>0</v>
      </c>
      <c r="AJ95" s="633">
        <f t="shared" si="8"/>
        <v>40</v>
      </c>
      <c r="AK95" s="634">
        <f t="shared" si="9"/>
        <v>10</v>
      </c>
      <c r="AL95" s="459">
        <v>0</v>
      </c>
      <c r="AM95" s="635">
        <v>0</v>
      </c>
    </row>
    <row r="96" spans="1:39" ht="14.25" customHeight="1">
      <c r="A96" s="622" t="s">
        <v>1189</v>
      </c>
      <c r="B96" s="622" t="s">
        <v>1190</v>
      </c>
      <c r="C96" s="622" t="s">
        <v>1191</v>
      </c>
      <c r="D96" s="622" t="s">
        <v>1192</v>
      </c>
      <c r="E96" s="623">
        <v>45540</v>
      </c>
      <c r="F96" s="624" t="s">
        <v>1125</v>
      </c>
      <c r="G96" s="625" t="s">
        <v>979</v>
      </c>
      <c r="H96" s="626" t="s">
        <v>939</v>
      </c>
      <c r="I96" s="627">
        <v>1</v>
      </c>
      <c r="J96" s="628">
        <v>0</v>
      </c>
      <c r="K96" s="629">
        <v>0</v>
      </c>
      <c r="L96" s="629">
        <v>0</v>
      </c>
      <c r="M96" s="629">
        <v>0</v>
      </c>
      <c r="N96" s="629">
        <v>0</v>
      </c>
      <c r="O96" s="629">
        <v>4</v>
      </c>
      <c r="P96" s="629">
        <v>4</v>
      </c>
      <c r="Q96" s="629">
        <v>0</v>
      </c>
      <c r="R96" s="629">
        <v>4</v>
      </c>
      <c r="S96" s="629">
        <v>4</v>
      </c>
      <c r="T96" s="630">
        <v>4</v>
      </c>
      <c r="U96" s="630">
        <v>0</v>
      </c>
      <c r="V96" s="630">
        <v>4</v>
      </c>
      <c r="W96" s="630">
        <v>4</v>
      </c>
      <c r="X96" s="630">
        <v>0</v>
      </c>
      <c r="Y96" s="630">
        <v>4</v>
      </c>
      <c r="Z96" s="630">
        <v>4</v>
      </c>
      <c r="AA96" s="630">
        <v>0</v>
      </c>
      <c r="AB96" s="630">
        <v>4</v>
      </c>
      <c r="AC96" s="631">
        <v>0</v>
      </c>
      <c r="AD96" s="630">
        <v>0</v>
      </c>
      <c r="AE96" s="630">
        <v>0</v>
      </c>
      <c r="AF96" s="630">
        <v>0</v>
      </c>
      <c r="AG96" s="630">
        <v>4</v>
      </c>
      <c r="AH96" s="632">
        <v>0</v>
      </c>
      <c r="AI96" s="630">
        <v>0</v>
      </c>
      <c r="AJ96" s="633">
        <f t="shared" si="8"/>
        <v>44</v>
      </c>
      <c r="AK96" s="634">
        <f t="shared" si="9"/>
        <v>11</v>
      </c>
      <c r="AL96" s="459">
        <v>0</v>
      </c>
      <c r="AM96" s="635">
        <v>0</v>
      </c>
    </row>
    <row r="97" spans="1:39" s="636" customFormat="1" ht="14.25" customHeight="1">
      <c r="A97" s="49"/>
      <c r="B97" s="49" t="s">
        <v>1193</v>
      </c>
      <c r="C97" s="49" t="s">
        <v>1194</v>
      </c>
      <c r="D97" s="620" t="s">
        <v>1195</v>
      </c>
      <c r="E97" s="612">
        <v>45540</v>
      </c>
      <c r="F97" s="685" t="s">
        <v>1112</v>
      </c>
      <c r="G97" s="560" t="s">
        <v>1113</v>
      </c>
      <c r="H97" s="541" t="s">
        <v>939</v>
      </c>
      <c r="I97" s="608">
        <v>1</v>
      </c>
      <c r="J97" s="602">
        <v>0</v>
      </c>
      <c r="K97" s="506">
        <v>0</v>
      </c>
      <c r="L97" s="506">
        <v>0</v>
      </c>
      <c r="M97" s="506">
        <v>0</v>
      </c>
      <c r="N97" s="506">
        <v>0</v>
      </c>
      <c r="O97" s="506">
        <v>0</v>
      </c>
      <c r="P97" s="506">
        <v>0</v>
      </c>
      <c r="Q97" s="506">
        <v>0</v>
      </c>
      <c r="R97" s="506">
        <v>0</v>
      </c>
      <c r="S97" s="506">
        <v>0</v>
      </c>
      <c r="T97" s="64">
        <v>0</v>
      </c>
      <c r="U97" s="64">
        <v>0</v>
      </c>
      <c r="V97" s="64">
        <v>0</v>
      </c>
      <c r="W97" s="64">
        <v>0</v>
      </c>
      <c r="X97" s="64">
        <v>0</v>
      </c>
      <c r="Y97" s="64">
        <v>0</v>
      </c>
      <c r="Z97" s="64">
        <v>0</v>
      </c>
      <c r="AA97" s="64">
        <v>0</v>
      </c>
      <c r="AB97" s="64">
        <v>0</v>
      </c>
      <c r="AC97" s="305">
        <v>0</v>
      </c>
      <c r="AD97" s="64">
        <v>0</v>
      </c>
      <c r="AE97" s="64">
        <v>0</v>
      </c>
      <c r="AF97" s="64">
        <v>0</v>
      </c>
      <c r="AG97" s="64">
        <v>0</v>
      </c>
      <c r="AH97" s="507">
        <v>0</v>
      </c>
      <c r="AI97" s="64">
        <v>0</v>
      </c>
      <c r="AJ97" s="497">
        <f t="shared" si="8"/>
        <v>0</v>
      </c>
      <c r="AK97" s="498">
        <f t="shared" si="9"/>
        <v>0</v>
      </c>
      <c r="AL97" s="459">
        <v>0</v>
      </c>
      <c r="AM97" s="459"/>
    </row>
    <row r="98" spans="1:39" ht="14.25" customHeight="1">
      <c r="A98" s="622" t="s">
        <v>1196</v>
      </c>
      <c r="B98" s="622" t="s">
        <v>1197</v>
      </c>
      <c r="C98" s="622" t="s">
        <v>1198</v>
      </c>
      <c r="D98" s="622" t="s">
        <v>1199</v>
      </c>
      <c r="E98" s="623">
        <v>45547</v>
      </c>
      <c r="F98" s="624" t="s">
        <v>1125</v>
      </c>
      <c r="G98" s="637" t="s">
        <v>1001</v>
      </c>
      <c r="H98" s="626" t="s">
        <v>939</v>
      </c>
      <c r="I98" s="627">
        <v>1</v>
      </c>
      <c r="J98" s="628">
        <v>3</v>
      </c>
      <c r="K98" s="629">
        <v>0</v>
      </c>
      <c r="L98" s="629">
        <v>0</v>
      </c>
      <c r="M98" s="629">
        <v>0</v>
      </c>
      <c r="N98" s="629">
        <v>3</v>
      </c>
      <c r="O98" s="629">
        <v>4</v>
      </c>
      <c r="P98" s="629">
        <v>0</v>
      </c>
      <c r="Q98" s="629">
        <v>0</v>
      </c>
      <c r="R98" s="629">
        <v>3</v>
      </c>
      <c r="S98" s="629">
        <v>4</v>
      </c>
      <c r="T98" s="630">
        <v>2</v>
      </c>
      <c r="U98" s="630">
        <v>0</v>
      </c>
      <c r="V98" s="630">
        <v>0</v>
      </c>
      <c r="W98" s="630">
        <v>0</v>
      </c>
      <c r="X98" s="630">
        <v>0</v>
      </c>
      <c r="Y98" s="630">
        <v>4</v>
      </c>
      <c r="Z98" s="630">
        <v>0</v>
      </c>
      <c r="AA98" s="630">
        <v>0</v>
      </c>
      <c r="AB98" s="630">
        <v>4</v>
      </c>
      <c r="AC98" s="631">
        <v>0</v>
      </c>
      <c r="AD98" s="630">
        <v>0</v>
      </c>
      <c r="AE98" s="630">
        <v>0</v>
      </c>
      <c r="AF98" s="630">
        <v>0</v>
      </c>
      <c r="AG98" s="630">
        <v>4</v>
      </c>
      <c r="AH98" s="632">
        <v>0</v>
      </c>
      <c r="AI98" s="630">
        <v>0</v>
      </c>
      <c r="AJ98" s="633">
        <f t="shared" si="8"/>
        <v>31</v>
      </c>
      <c r="AK98" s="634">
        <f t="shared" si="9"/>
        <v>9</v>
      </c>
      <c r="AL98" s="459">
        <v>0</v>
      </c>
      <c r="AM98" s="635">
        <v>0</v>
      </c>
    </row>
    <row r="99" spans="1:39" ht="14.25" customHeight="1">
      <c r="A99" s="49"/>
      <c r="B99" s="49" t="s">
        <v>1200</v>
      </c>
      <c r="C99" s="49" t="s">
        <v>1201</v>
      </c>
      <c r="D99" s="620" t="s">
        <v>1202</v>
      </c>
      <c r="E99" s="612">
        <v>45547</v>
      </c>
      <c r="F99" s="685" t="s">
        <v>1112</v>
      </c>
      <c r="G99" s="560" t="s">
        <v>1113</v>
      </c>
      <c r="H99" s="541" t="s">
        <v>939</v>
      </c>
      <c r="I99" s="608">
        <v>1</v>
      </c>
      <c r="J99" s="602">
        <v>0</v>
      </c>
      <c r="K99" s="506">
        <v>0</v>
      </c>
      <c r="L99" s="506">
        <v>0</v>
      </c>
      <c r="M99" s="506">
        <v>0</v>
      </c>
      <c r="N99" s="506">
        <v>0</v>
      </c>
      <c r="O99" s="506">
        <v>0</v>
      </c>
      <c r="P99" s="506">
        <v>0</v>
      </c>
      <c r="Q99" s="506">
        <v>0</v>
      </c>
      <c r="R99" s="506">
        <v>0</v>
      </c>
      <c r="S99" s="506">
        <v>0</v>
      </c>
      <c r="T99" s="64">
        <v>0</v>
      </c>
      <c r="U99" s="64">
        <v>0</v>
      </c>
      <c r="V99" s="64">
        <v>0</v>
      </c>
      <c r="W99" s="64">
        <v>0</v>
      </c>
      <c r="X99" s="64">
        <v>0</v>
      </c>
      <c r="Y99" s="64">
        <v>0</v>
      </c>
      <c r="Z99" s="64">
        <v>0</v>
      </c>
      <c r="AA99" s="64">
        <v>0</v>
      </c>
      <c r="AB99" s="64">
        <v>0</v>
      </c>
      <c r="AC99" s="305">
        <v>0</v>
      </c>
      <c r="AD99" s="64">
        <v>0</v>
      </c>
      <c r="AE99" s="64">
        <v>0</v>
      </c>
      <c r="AF99" s="64">
        <v>0</v>
      </c>
      <c r="AG99" s="64">
        <v>0</v>
      </c>
      <c r="AH99" s="507">
        <v>0</v>
      </c>
      <c r="AI99" s="64">
        <v>0</v>
      </c>
      <c r="AJ99" s="497">
        <f t="shared" si="8"/>
        <v>0</v>
      </c>
      <c r="AK99" s="498">
        <f t="shared" si="9"/>
        <v>0</v>
      </c>
      <c r="AL99" s="459">
        <v>0</v>
      </c>
      <c r="AM99" s="459"/>
    </row>
    <row r="100" spans="1:39" ht="14.25" customHeight="1">
      <c r="A100" s="49" t="s">
        <v>1203</v>
      </c>
      <c r="B100" s="49" t="s">
        <v>1204</v>
      </c>
      <c r="C100" s="49" t="s">
        <v>1205</v>
      </c>
      <c r="D100" s="49" t="s">
        <v>1206</v>
      </c>
      <c r="E100" s="600">
        <v>45547</v>
      </c>
      <c r="F100" s="544" t="s">
        <v>1125</v>
      </c>
      <c r="G100" s="560" t="s">
        <v>979</v>
      </c>
      <c r="H100" s="311" t="s">
        <v>939</v>
      </c>
      <c r="I100" s="455">
        <v>1</v>
      </c>
      <c r="J100" s="602">
        <v>0</v>
      </c>
      <c r="K100" s="506">
        <v>0</v>
      </c>
      <c r="L100" s="506">
        <v>0</v>
      </c>
      <c r="M100" s="506">
        <v>0</v>
      </c>
      <c r="N100" s="506">
        <v>0</v>
      </c>
      <c r="O100" s="506">
        <v>4</v>
      </c>
      <c r="P100" s="506">
        <v>4</v>
      </c>
      <c r="Q100" s="506">
        <v>0</v>
      </c>
      <c r="R100" s="506">
        <v>4</v>
      </c>
      <c r="S100" s="506">
        <v>4</v>
      </c>
      <c r="T100" s="64">
        <v>4</v>
      </c>
      <c r="U100" s="64">
        <v>0</v>
      </c>
      <c r="V100" s="64">
        <v>4</v>
      </c>
      <c r="W100" s="64">
        <v>4</v>
      </c>
      <c r="X100" s="64">
        <v>0</v>
      </c>
      <c r="Y100" s="64">
        <v>4</v>
      </c>
      <c r="Z100" s="64">
        <v>0</v>
      </c>
      <c r="AA100" s="64">
        <v>0</v>
      </c>
      <c r="AB100" s="64">
        <v>4</v>
      </c>
      <c r="AC100" s="305">
        <v>0</v>
      </c>
      <c r="AD100" s="64">
        <v>0</v>
      </c>
      <c r="AE100" s="64">
        <v>0</v>
      </c>
      <c r="AF100" s="64">
        <v>0</v>
      </c>
      <c r="AG100" s="64">
        <v>4</v>
      </c>
      <c r="AH100" s="507">
        <v>0</v>
      </c>
      <c r="AI100" s="64">
        <v>0</v>
      </c>
      <c r="AJ100" s="497">
        <f t="shared" si="8"/>
        <v>40</v>
      </c>
      <c r="AK100" s="498">
        <f t="shared" si="9"/>
        <v>10</v>
      </c>
      <c r="AL100" s="459">
        <v>0</v>
      </c>
      <c r="AM100" s="459">
        <v>0</v>
      </c>
    </row>
    <row r="101" spans="1:39" ht="14.25" customHeight="1">
      <c r="A101" s="49" t="s">
        <v>1207</v>
      </c>
      <c r="B101" s="49" t="s">
        <v>1208</v>
      </c>
      <c r="C101" s="49" t="s">
        <v>1209</v>
      </c>
      <c r="D101" s="620" t="s">
        <v>1210</v>
      </c>
      <c r="E101" s="612">
        <v>45547</v>
      </c>
      <c r="F101" s="609" t="s">
        <v>1170</v>
      </c>
      <c r="G101" s="560" t="s">
        <v>938</v>
      </c>
      <c r="H101" s="541" t="s">
        <v>939</v>
      </c>
      <c r="I101" s="608">
        <v>1</v>
      </c>
      <c r="J101" s="602">
        <v>3</v>
      </c>
      <c r="K101" s="506">
        <v>0</v>
      </c>
      <c r="L101" s="506">
        <v>0</v>
      </c>
      <c r="M101" s="506">
        <v>0</v>
      </c>
      <c r="N101" s="506">
        <v>0</v>
      </c>
      <c r="O101" s="506">
        <v>3</v>
      </c>
      <c r="P101" s="506">
        <v>0</v>
      </c>
      <c r="Q101" s="506">
        <v>0</v>
      </c>
      <c r="R101" s="506">
        <v>0</v>
      </c>
      <c r="S101" s="506">
        <v>0</v>
      </c>
      <c r="T101" s="64">
        <v>0</v>
      </c>
      <c r="U101" s="64">
        <v>0</v>
      </c>
      <c r="V101" s="64">
        <v>0</v>
      </c>
      <c r="W101" s="64">
        <v>0</v>
      </c>
      <c r="X101" s="64">
        <v>0</v>
      </c>
      <c r="Y101" s="64">
        <v>0</v>
      </c>
      <c r="Z101" s="64">
        <v>0</v>
      </c>
      <c r="AA101" s="64">
        <v>0</v>
      </c>
      <c r="AB101" s="64">
        <v>0</v>
      </c>
      <c r="AC101" s="305">
        <v>0</v>
      </c>
      <c r="AD101" s="64">
        <v>0</v>
      </c>
      <c r="AE101" s="64">
        <v>0</v>
      </c>
      <c r="AF101" s="64">
        <v>0</v>
      </c>
      <c r="AG101" s="64">
        <v>0</v>
      </c>
      <c r="AH101" s="507">
        <v>0</v>
      </c>
      <c r="AI101" s="64">
        <v>0</v>
      </c>
      <c r="AJ101" s="497">
        <f t="shared" si="8"/>
        <v>6</v>
      </c>
      <c r="AK101" s="498">
        <f t="shared" si="9"/>
        <v>2</v>
      </c>
      <c r="AL101" s="459">
        <v>0</v>
      </c>
      <c r="AM101" s="459"/>
    </row>
    <row r="102" spans="1:39" ht="14.25" customHeight="1">
      <c r="A102" s="49"/>
      <c r="B102" s="49" t="s">
        <v>1053</v>
      </c>
      <c r="C102" s="49" t="s">
        <v>1211</v>
      </c>
      <c r="D102" s="620" t="s">
        <v>1212</v>
      </c>
      <c r="E102" s="612">
        <v>45547</v>
      </c>
      <c r="F102" s="685" t="s">
        <v>1112</v>
      </c>
      <c r="G102" s="560" t="s">
        <v>1113</v>
      </c>
      <c r="H102" s="541" t="s">
        <v>939</v>
      </c>
      <c r="I102" s="608">
        <v>1</v>
      </c>
      <c r="J102" s="602">
        <v>0</v>
      </c>
      <c r="K102" s="506">
        <v>0</v>
      </c>
      <c r="L102" s="506">
        <v>0</v>
      </c>
      <c r="M102" s="506">
        <v>0</v>
      </c>
      <c r="N102" s="506">
        <v>0</v>
      </c>
      <c r="O102" s="506">
        <v>0</v>
      </c>
      <c r="P102" s="506">
        <v>0</v>
      </c>
      <c r="Q102" s="506">
        <v>0</v>
      </c>
      <c r="R102" s="506">
        <v>0</v>
      </c>
      <c r="S102" s="506">
        <v>0</v>
      </c>
      <c r="T102" s="64">
        <v>0</v>
      </c>
      <c r="U102" s="64">
        <v>0</v>
      </c>
      <c r="V102" s="64">
        <v>0</v>
      </c>
      <c r="W102" s="64">
        <v>0</v>
      </c>
      <c r="X102" s="64">
        <v>0</v>
      </c>
      <c r="Y102" s="64">
        <v>0</v>
      </c>
      <c r="Z102" s="64">
        <v>0</v>
      </c>
      <c r="AA102" s="64">
        <v>0</v>
      </c>
      <c r="AB102" s="64">
        <v>0</v>
      </c>
      <c r="AC102" s="305">
        <v>0</v>
      </c>
      <c r="AD102" s="64">
        <v>0</v>
      </c>
      <c r="AE102" s="64">
        <v>0</v>
      </c>
      <c r="AF102" s="64">
        <v>0</v>
      </c>
      <c r="AG102" s="64">
        <v>0</v>
      </c>
      <c r="AH102" s="507">
        <v>0</v>
      </c>
      <c r="AI102" s="64">
        <v>0</v>
      </c>
      <c r="AJ102" s="497">
        <f t="shared" si="8"/>
        <v>0</v>
      </c>
      <c r="AK102" s="498">
        <f t="shared" si="9"/>
        <v>0</v>
      </c>
      <c r="AL102" s="459">
        <v>0</v>
      </c>
      <c r="AM102" s="459"/>
    </row>
    <row r="103" spans="1:39" s="636" customFormat="1" ht="14.25" customHeight="1">
      <c r="A103" s="49" t="s">
        <v>1213</v>
      </c>
      <c r="B103" s="49" t="s">
        <v>1214</v>
      </c>
      <c r="C103" s="49" t="s">
        <v>1215</v>
      </c>
      <c r="D103" s="620" t="s">
        <v>1216</v>
      </c>
      <c r="E103" s="612">
        <v>45548</v>
      </c>
      <c r="F103" s="609" t="s">
        <v>1170</v>
      </c>
      <c r="G103" s="560" t="s">
        <v>938</v>
      </c>
      <c r="H103" s="541" t="s">
        <v>939</v>
      </c>
      <c r="I103" s="608">
        <v>1</v>
      </c>
      <c r="J103" s="602">
        <v>0</v>
      </c>
      <c r="K103" s="506">
        <v>0</v>
      </c>
      <c r="L103" s="506">
        <v>0</v>
      </c>
      <c r="M103" s="506">
        <v>0</v>
      </c>
      <c r="N103" s="506">
        <v>3</v>
      </c>
      <c r="O103" s="506">
        <v>2</v>
      </c>
      <c r="P103" s="506">
        <v>0</v>
      </c>
      <c r="Q103" s="506">
        <v>0</v>
      </c>
      <c r="R103" s="506">
        <v>0</v>
      </c>
      <c r="S103" s="506">
        <v>3</v>
      </c>
      <c r="T103" s="64">
        <v>3</v>
      </c>
      <c r="U103" s="64">
        <v>0</v>
      </c>
      <c r="V103" s="64">
        <v>3</v>
      </c>
      <c r="W103" s="64">
        <v>0</v>
      </c>
      <c r="X103" s="64">
        <v>0</v>
      </c>
      <c r="Y103" s="64">
        <v>3</v>
      </c>
      <c r="Z103" s="64">
        <v>0</v>
      </c>
      <c r="AA103" s="64">
        <v>0</v>
      </c>
      <c r="AB103" s="64">
        <v>3</v>
      </c>
      <c r="AC103" s="305">
        <v>0</v>
      </c>
      <c r="AD103" s="64">
        <v>0</v>
      </c>
      <c r="AE103" s="64">
        <v>0</v>
      </c>
      <c r="AF103" s="64">
        <v>0</v>
      </c>
      <c r="AG103" s="64">
        <v>3</v>
      </c>
      <c r="AH103" s="507">
        <v>0</v>
      </c>
      <c r="AI103" s="64">
        <v>0</v>
      </c>
      <c r="AJ103" s="497">
        <f t="shared" si="8"/>
        <v>23</v>
      </c>
      <c r="AK103" s="498">
        <f t="shared" si="9"/>
        <v>8</v>
      </c>
      <c r="AL103" s="459">
        <v>0</v>
      </c>
      <c r="AM103" s="459"/>
    </row>
    <row r="104" spans="1:39" ht="14.25" customHeight="1">
      <c r="A104" s="49" t="s">
        <v>1217</v>
      </c>
      <c r="B104" s="49" t="s">
        <v>1218</v>
      </c>
      <c r="C104" s="49" t="s">
        <v>1219</v>
      </c>
      <c r="D104" s="620" t="s">
        <v>1220</v>
      </c>
      <c r="E104" s="612">
        <v>45552</v>
      </c>
      <c r="F104" s="609" t="s">
        <v>1170</v>
      </c>
      <c r="G104" s="560" t="s">
        <v>938</v>
      </c>
      <c r="H104" s="541" t="s">
        <v>939</v>
      </c>
      <c r="I104" s="608">
        <v>1</v>
      </c>
      <c r="J104" s="602">
        <v>0</v>
      </c>
      <c r="K104" s="506">
        <v>0</v>
      </c>
      <c r="L104" s="506">
        <v>0</v>
      </c>
      <c r="M104" s="506">
        <v>0</v>
      </c>
      <c r="N104" s="506">
        <v>0</v>
      </c>
      <c r="O104" s="506">
        <v>3</v>
      </c>
      <c r="P104" s="506">
        <v>0</v>
      </c>
      <c r="Q104" s="506">
        <v>0</v>
      </c>
      <c r="R104" s="506">
        <v>0</v>
      </c>
      <c r="S104" s="506">
        <v>0</v>
      </c>
      <c r="T104" s="64">
        <v>0</v>
      </c>
      <c r="U104" s="64">
        <v>0</v>
      </c>
      <c r="V104" s="64">
        <v>0</v>
      </c>
      <c r="W104" s="64">
        <v>0</v>
      </c>
      <c r="X104" s="64">
        <v>0</v>
      </c>
      <c r="Y104" s="64">
        <v>0</v>
      </c>
      <c r="Z104" s="64">
        <v>0</v>
      </c>
      <c r="AA104" s="64">
        <v>0</v>
      </c>
      <c r="AB104" s="64">
        <v>0</v>
      </c>
      <c r="AC104" s="305">
        <v>0</v>
      </c>
      <c r="AD104" s="64">
        <v>0</v>
      </c>
      <c r="AE104" s="64">
        <v>0</v>
      </c>
      <c r="AF104" s="64">
        <v>0</v>
      </c>
      <c r="AG104" s="64">
        <v>0</v>
      </c>
      <c r="AH104" s="507">
        <v>0</v>
      </c>
      <c r="AI104" s="64">
        <v>0</v>
      </c>
      <c r="AJ104" s="497">
        <f t="shared" ref="AJ104:AJ135" si="10">SUM(J104:AI104)</f>
        <v>3</v>
      </c>
      <c r="AK104" s="498">
        <f t="shared" ref="AK104:AK135" si="11">COUNTIF(J104:AI104,"&gt;=2")</f>
        <v>1</v>
      </c>
      <c r="AL104" s="459">
        <v>0</v>
      </c>
      <c r="AM104" s="459"/>
    </row>
    <row r="105" spans="1:39" ht="14.25" customHeight="1">
      <c r="A105" s="49"/>
      <c r="B105" s="49" t="s">
        <v>1221</v>
      </c>
      <c r="C105" s="49" t="s">
        <v>1222</v>
      </c>
      <c r="D105" s="620" t="s">
        <v>863</v>
      </c>
      <c r="E105" s="612">
        <v>45554</v>
      </c>
      <c r="F105" s="685" t="s">
        <v>1112</v>
      </c>
      <c r="G105" s="560" t="s">
        <v>1113</v>
      </c>
      <c r="H105" s="541" t="s">
        <v>939</v>
      </c>
      <c r="I105" s="608">
        <v>1</v>
      </c>
      <c r="J105" s="602">
        <v>0</v>
      </c>
      <c r="K105" s="506">
        <v>0</v>
      </c>
      <c r="L105" s="506">
        <v>0</v>
      </c>
      <c r="M105" s="506">
        <v>0</v>
      </c>
      <c r="N105" s="506">
        <v>0</v>
      </c>
      <c r="O105" s="506">
        <v>0</v>
      </c>
      <c r="P105" s="506">
        <v>0</v>
      </c>
      <c r="Q105" s="506">
        <v>0</v>
      </c>
      <c r="R105" s="506">
        <v>0</v>
      </c>
      <c r="S105" s="506">
        <v>0</v>
      </c>
      <c r="T105" s="64">
        <v>0</v>
      </c>
      <c r="U105" s="64">
        <v>0</v>
      </c>
      <c r="V105" s="64">
        <v>0</v>
      </c>
      <c r="W105" s="64">
        <v>0</v>
      </c>
      <c r="X105" s="64">
        <v>0</v>
      </c>
      <c r="Y105" s="64">
        <v>0</v>
      </c>
      <c r="Z105" s="64">
        <v>0</v>
      </c>
      <c r="AA105" s="64">
        <v>0</v>
      </c>
      <c r="AB105" s="64">
        <v>0</v>
      </c>
      <c r="AC105" s="305">
        <v>0</v>
      </c>
      <c r="AD105" s="64">
        <v>0</v>
      </c>
      <c r="AE105" s="64">
        <v>0</v>
      </c>
      <c r="AF105" s="64">
        <v>0</v>
      </c>
      <c r="AG105" s="64">
        <v>0</v>
      </c>
      <c r="AH105" s="507">
        <v>0</v>
      </c>
      <c r="AI105" s="64">
        <v>0</v>
      </c>
      <c r="AJ105" s="497">
        <f t="shared" si="10"/>
        <v>0</v>
      </c>
      <c r="AK105" s="498">
        <f t="shared" si="11"/>
        <v>0</v>
      </c>
      <c r="AL105" s="459">
        <v>0</v>
      </c>
      <c r="AM105" s="459"/>
    </row>
    <row r="106" spans="1:39" ht="14.25" customHeight="1">
      <c r="A106" s="49"/>
      <c r="B106" s="49" t="s">
        <v>1223</v>
      </c>
      <c r="C106" s="49" t="s">
        <v>1224</v>
      </c>
      <c r="D106" s="620" t="s">
        <v>1225</v>
      </c>
      <c r="E106" s="612">
        <v>45554</v>
      </c>
      <c r="F106" s="685" t="s">
        <v>1112</v>
      </c>
      <c r="G106" s="694" t="s">
        <v>987</v>
      </c>
      <c r="H106" s="541" t="s">
        <v>939</v>
      </c>
      <c r="I106" s="608">
        <v>1</v>
      </c>
      <c r="J106" s="602">
        <v>0</v>
      </c>
      <c r="K106" s="506">
        <v>0</v>
      </c>
      <c r="L106" s="506">
        <v>0</v>
      </c>
      <c r="M106" s="506">
        <v>0</v>
      </c>
      <c r="N106" s="506">
        <v>0</v>
      </c>
      <c r="O106" s="506">
        <v>0</v>
      </c>
      <c r="P106" s="506">
        <v>0</v>
      </c>
      <c r="Q106" s="506">
        <v>0</v>
      </c>
      <c r="R106" s="506">
        <v>0</v>
      </c>
      <c r="S106" s="506">
        <v>0</v>
      </c>
      <c r="T106" s="64">
        <v>0</v>
      </c>
      <c r="U106" s="64">
        <v>0</v>
      </c>
      <c r="V106" s="64">
        <v>0</v>
      </c>
      <c r="W106" s="64">
        <v>0</v>
      </c>
      <c r="X106" s="64">
        <v>0</v>
      </c>
      <c r="Y106" s="64">
        <v>0</v>
      </c>
      <c r="Z106" s="64">
        <v>0</v>
      </c>
      <c r="AA106" s="64">
        <v>0</v>
      </c>
      <c r="AB106" s="64">
        <v>0</v>
      </c>
      <c r="AC106" s="305">
        <v>0</v>
      </c>
      <c r="AD106" s="64">
        <v>0</v>
      </c>
      <c r="AE106" s="64">
        <v>0</v>
      </c>
      <c r="AF106" s="64">
        <v>0</v>
      </c>
      <c r="AG106" s="64">
        <v>0</v>
      </c>
      <c r="AH106" s="507">
        <v>0</v>
      </c>
      <c r="AI106" s="64">
        <v>0</v>
      </c>
      <c r="AJ106" s="497">
        <f t="shared" si="10"/>
        <v>0</v>
      </c>
      <c r="AK106" s="498">
        <f t="shared" si="11"/>
        <v>0</v>
      </c>
      <c r="AL106" s="459">
        <v>0</v>
      </c>
      <c r="AM106" s="459"/>
    </row>
    <row r="107" spans="1:39" ht="14.25" customHeight="1">
      <c r="A107" s="49" t="s">
        <v>1226</v>
      </c>
      <c r="B107" s="49" t="s">
        <v>1227</v>
      </c>
      <c r="C107" s="49" t="s">
        <v>1228</v>
      </c>
      <c r="D107" s="620" t="s">
        <v>1229</v>
      </c>
      <c r="E107" s="612">
        <v>45555</v>
      </c>
      <c r="F107" s="609" t="s">
        <v>1170</v>
      </c>
      <c r="G107" s="560" t="s">
        <v>938</v>
      </c>
      <c r="H107" s="541" t="s">
        <v>939</v>
      </c>
      <c r="I107" s="608">
        <v>1</v>
      </c>
      <c r="J107" s="602">
        <v>0</v>
      </c>
      <c r="K107" s="506">
        <v>0</v>
      </c>
      <c r="L107" s="506">
        <v>0</v>
      </c>
      <c r="M107" s="506">
        <v>0</v>
      </c>
      <c r="N107" s="506">
        <v>0</v>
      </c>
      <c r="O107" s="506">
        <v>3</v>
      </c>
      <c r="P107" s="506">
        <v>0</v>
      </c>
      <c r="Q107" s="506">
        <v>0</v>
      </c>
      <c r="R107" s="506">
        <v>0</v>
      </c>
      <c r="S107" s="506">
        <v>0</v>
      </c>
      <c r="T107" s="64">
        <v>0</v>
      </c>
      <c r="U107" s="64">
        <v>0</v>
      </c>
      <c r="V107" s="64">
        <v>0</v>
      </c>
      <c r="W107" s="64">
        <v>0</v>
      </c>
      <c r="X107" s="64">
        <v>0</v>
      </c>
      <c r="Y107" s="64">
        <v>0</v>
      </c>
      <c r="Z107" s="64">
        <v>0</v>
      </c>
      <c r="AA107" s="64">
        <v>0</v>
      </c>
      <c r="AB107" s="64">
        <v>0</v>
      </c>
      <c r="AC107" s="305">
        <v>0</v>
      </c>
      <c r="AD107" s="64">
        <v>0</v>
      </c>
      <c r="AE107" s="64">
        <v>0</v>
      </c>
      <c r="AF107" s="64">
        <v>0</v>
      </c>
      <c r="AG107" s="64">
        <v>0</v>
      </c>
      <c r="AH107" s="507">
        <v>0</v>
      </c>
      <c r="AI107" s="64">
        <v>0</v>
      </c>
      <c r="AJ107" s="497">
        <f t="shared" si="10"/>
        <v>3</v>
      </c>
      <c r="AK107" s="498">
        <f t="shared" si="11"/>
        <v>1</v>
      </c>
      <c r="AL107" s="459">
        <v>0</v>
      </c>
      <c r="AM107" s="459"/>
    </row>
    <row r="108" spans="1:39" ht="14.25" customHeight="1">
      <c r="A108" s="49"/>
      <c r="B108" s="49" t="s">
        <v>1230</v>
      </c>
      <c r="C108" s="49" t="s">
        <v>1231</v>
      </c>
      <c r="D108" s="620" t="s">
        <v>1232</v>
      </c>
      <c r="E108" s="612">
        <v>45555</v>
      </c>
      <c r="F108" s="685" t="s">
        <v>1112</v>
      </c>
      <c r="G108" s="560" t="s">
        <v>987</v>
      </c>
      <c r="H108" s="541" t="s">
        <v>939</v>
      </c>
      <c r="I108" s="608">
        <v>1</v>
      </c>
      <c r="J108" s="602">
        <v>0</v>
      </c>
      <c r="K108" s="506">
        <v>0</v>
      </c>
      <c r="L108" s="506">
        <v>0</v>
      </c>
      <c r="M108" s="506">
        <v>0</v>
      </c>
      <c r="N108" s="506">
        <v>0</v>
      </c>
      <c r="O108" s="506">
        <v>0</v>
      </c>
      <c r="P108" s="506">
        <v>0</v>
      </c>
      <c r="Q108" s="506">
        <v>0</v>
      </c>
      <c r="R108" s="506">
        <v>0</v>
      </c>
      <c r="S108" s="506">
        <v>0</v>
      </c>
      <c r="T108" s="64">
        <v>0</v>
      </c>
      <c r="U108" s="64">
        <v>0</v>
      </c>
      <c r="V108" s="64">
        <v>0</v>
      </c>
      <c r="W108" s="64">
        <v>0</v>
      </c>
      <c r="X108" s="64">
        <v>0</v>
      </c>
      <c r="Y108" s="64">
        <v>0</v>
      </c>
      <c r="Z108" s="64">
        <v>0</v>
      </c>
      <c r="AA108" s="64">
        <v>0</v>
      </c>
      <c r="AB108" s="64">
        <v>0</v>
      </c>
      <c r="AC108" s="305">
        <v>0</v>
      </c>
      <c r="AD108" s="64">
        <v>0</v>
      </c>
      <c r="AE108" s="64">
        <v>0</v>
      </c>
      <c r="AF108" s="64">
        <v>0</v>
      </c>
      <c r="AG108" s="64">
        <v>0</v>
      </c>
      <c r="AH108" s="507">
        <v>0</v>
      </c>
      <c r="AI108" s="64">
        <v>0</v>
      </c>
      <c r="AJ108" s="497">
        <f t="shared" si="10"/>
        <v>0</v>
      </c>
      <c r="AK108" s="498">
        <f t="shared" si="11"/>
        <v>0</v>
      </c>
      <c r="AL108" s="459">
        <v>0</v>
      </c>
      <c r="AM108" s="459"/>
    </row>
    <row r="109" spans="1:39" ht="14.25" customHeight="1">
      <c r="A109" s="49"/>
      <c r="B109" s="49" t="s">
        <v>1233</v>
      </c>
      <c r="C109" s="49" t="s">
        <v>1234</v>
      </c>
      <c r="D109" s="620" t="s">
        <v>1235</v>
      </c>
      <c r="E109" s="612">
        <v>45555</v>
      </c>
      <c r="F109" s="685" t="s">
        <v>1112</v>
      </c>
      <c r="G109" s="560" t="s">
        <v>1113</v>
      </c>
      <c r="H109" s="541" t="s">
        <v>939</v>
      </c>
      <c r="I109" s="608">
        <v>1</v>
      </c>
      <c r="J109" s="602">
        <v>0</v>
      </c>
      <c r="K109" s="506">
        <v>0</v>
      </c>
      <c r="L109" s="506">
        <v>0</v>
      </c>
      <c r="M109" s="506">
        <v>0</v>
      </c>
      <c r="N109" s="506">
        <v>0</v>
      </c>
      <c r="O109" s="506">
        <v>0</v>
      </c>
      <c r="P109" s="506">
        <v>0</v>
      </c>
      <c r="Q109" s="506">
        <v>0</v>
      </c>
      <c r="R109" s="506">
        <v>0</v>
      </c>
      <c r="S109" s="506">
        <v>0</v>
      </c>
      <c r="T109" s="64">
        <v>0</v>
      </c>
      <c r="U109" s="64">
        <v>0</v>
      </c>
      <c r="V109" s="64">
        <v>0</v>
      </c>
      <c r="W109" s="64">
        <v>0</v>
      </c>
      <c r="X109" s="64">
        <v>0</v>
      </c>
      <c r="Y109" s="64">
        <v>0</v>
      </c>
      <c r="Z109" s="64">
        <v>0</v>
      </c>
      <c r="AA109" s="64">
        <v>0</v>
      </c>
      <c r="AB109" s="64">
        <v>0</v>
      </c>
      <c r="AC109" s="305">
        <v>0</v>
      </c>
      <c r="AD109" s="64">
        <v>0</v>
      </c>
      <c r="AE109" s="64">
        <v>0</v>
      </c>
      <c r="AF109" s="64">
        <v>0</v>
      </c>
      <c r="AG109" s="64">
        <v>0</v>
      </c>
      <c r="AH109" s="507">
        <v>0</v>
      </c>
      <c r="AI109" s="64">
        <v>0</v>
      </c>
      <c r="AJ109" s="497">
        <f t="shared" si="10"/>
        <v>0</v>
      </c>
      <c r="AK109" s="498">
        <f t="shared" si="11"/>
        <v>0</v>
      </c>
      <c r="AL109" s="459">
        <v>0</v>
      </c>
      <c r="AM109" s="459"/>
    </row>
    <row r="110" spans="1:39" ht="14.25" customHeight="1">
      <c r="A110" s="49"/>
      <c r="B110" s="49" t="s">
        <v>1236</v>
      </c>
      <c r="C110" s="49" t="s">
        <v>1065</v>
      </c>
      <c r="D110" s="620" t="s">
        <v>843</v>
      </c>
      <c r="E110" s="612">
        <v>45555</v>
      </c>
      <c r="F110" s="685" t="s">
        <v>1112</v>
      </c>
      <c r="G110" s="560" t="s">
        <v>1113</v>
      </c>
      <c r="H110" s="541" t="s">
        <v>939</v>
      </c>
      <c r="I110" s="608">
        <v>1</v>
      </c>
      <c r="J110" s="602">
        <v>0</v>
      </c>
      <c r="K110" s="506">
        <v>0</v>
      </c>
      <c r="L110" s="506">
        <v>0</v>
      </c>
      <c r="M110" s="506">
        <v>0</v>
      </c>
      <c r="N110" s="506">
        <v>0</v>
      </c>
      <c r="O110" s="506">
        <v>0</v>
      </c>
      <c r="P110" s="506">
        <v>0</v>
      </c>
      <c r="Q110" s="506">
        <v>0</v>
      </c>
      <c r="R110" s="506">
        <v>0</v>
      </c>
      <c r="S110" s="506">
        <v>0</v>
      </c>
      <c r="T110" s="64">
        <v>0</v>
      </c>
      <c r="U110" s="64">
        <v>0</v>
      </c>
      <c r="V110" s="64">
        <v>0</v>
      </c>
      <c r="W110" s="64">
        <v>0</v>
      </c>
      <c r="X110" s="64">
        <v>0</v>
      </c>
      <c r="Y110" s="64">
        <v>0</v>
      </c>
      <c r="Z110" s="64">
        <v>0</v>
      </c>
      <c r="AA110" s="64">
        <v>0</v>
      </c>
      <c r="AB110" s="64">
        <v>0</v>
      </c>
      <c r="AC110" s="305">
        <v>0</v>
      </c>
      <c r="AD110" s="64">
        <v>0</v>
      </c>
      <c r="AE110" s="64">
        <v>0</v>
      </c>
      <c r="AF110" s="64">
        <v>0</v>
      </c>
      <c r="AG110" s="64">
        <v>0</v>
      </c>
      <c r="AH110" s="507">
        <v>0</v>
      </c>
      <c r="AI110" s="64">
        <v>0</v>
      </c>
      <c r="AJ110" s="497">
        <f t="shared" si="10"/>
        <v>0</v>
      </c>
      <c r="AK110" s="498">
        <f t="shared" si="11"/>
        <v>0</v>
      </c>
      <c r="AL110" s="459">
        <v>0</v>
      </c>
      <c r="AM110" s="459"/>
    </row>
    <row r="111" spans="1:39" ht="14.25" customHeight="1">
      <c r="A111" s="49" t="s">
        <v>1237</v>
      </c>
      <c r="B111" s="49" t="s">
        <v>1238</v>
      </c>
      <c r="C111" s="49" t="s">
        <v>1239</v>
      </c>
      <c r="D111" s="620" t="s">
        <v>758</v>
      </c>
      <c r="E111" s="612">
        <v>45555</v>
      </c>
      <c r="F111" s="609" t="s">
        <v>1170</v>
      </c>
      <c r="G111" s="560" t="s">
        <v>938</v>
      </c>
      <c r="H111" s="541" t="s">
        <v>939</v>
      </c>
      <c r="I111" s="608">
        <v>1</v>
      </c>
      <c r="J111" s="602">
        <v>0</v>
      </c>
      <c r="K111" s="506">
        <v>0</v>
      </c>
      <c r="L111" s="506">
        <v>0</v>
      </c>
      <c r="M111" s="506">
        <v>0</v>
      </c>
      <c r="N111" s="506">
        <v>0</v>
      </c>
      <c r="O111" s="506">
        <v>3</v>
      </c>
      <c r="P111" s="506">
        <v>0</v>
      </c>
      <c r="Q111" s="506">
        <v>0</v>
      </c>
      <c r="R111" s="506">
        <v>0</v>
      </c>
      <c r="S111" s="506">
        <v>0</v>
      </c>
      <c r="T111" s="64">
        <v>0</v>
      </c>
      <c r="U111" s="64">
        <v>0</v>
      </c>
      <c r="V111" s="64">
        <v>0</v>
      </c>
      <c r="W111" s="64">
        <v>0</v>
      </c>
      <c r="X111" s="64">
        <v>0</v>
      </c>
      <c r="Y111" s="64">
        <v>0</v>
      </c>
      <c r="Z111" s="64">
        <v>0</v>
      </c>
      <c r="AA111" s="64">
        <v>0</v>
      </c>
      <c r="AB111" s="64">
        <v>0</v>
      </c>
      <c r="AC111" s="305">
        <v>0</v>
      </c>
      <c r="AD111" s="64">
        <v>0</v>
      </c>
      <c r="AE111" s="64">
        <v>0</v>
      </c>
      <c r="AF111" s="64">
        <v>0</v>
      </c>
      <c r="AG111" s="64">
        <v>0</v>
      </c>
      <c r="AH111" s="507">
        <v>0</v>
      </c>
      <c r="AI111" s="64">
        <v>0</v>
      </c>
      <c r="AJ111" s="497">
        <f t="shared" si="10"/>
        <v>3</v>
      </c>
      <c r="AK111" s="498">
        <f t="shared" si="11"/>
        <v>1</v>
      </c>
      <c r="AL111" s="459">
        <v>0</v>
      </c>
      <c r="AM111" s="459"/>
    </row>
    <row r="112" spans="1:39" ht="14.25" customHeight="1">
      <c r="A112" s="49" t="s">
        <v>1240</v>
      </c>
      <c r="B112" s="49" t="s">
        <v>1241</v>
      </c>
      <c r="C112" s="49" t="s">
        <v>1242</v>
      </c>
      <c r="D112" s="620" t="s">
        <v>1243</v>
      </c>
      <c r="E112" s="612">
        <v>45558</v>
      </c>
      <c r="F112" s="609" t="s">
        <v>1170</v>
      </c>
      <c r="G112" s="560" t="s">
        <v>938</v>
      </c>
      <c r="H112" s="541" t="s">
        <v>939</v>
      </c>
      <c r="I112" s="608">
        <v>1</v>
      </c>
      <c r="J112" s="602">
        <v>0</v>
      </c>
      <c r="K112" s="506">
        <v>0</v>
      </c>
      <c r="L112" s="506">
        <v>0</v>
      </c>
      <c r="M112" s="506">
        <v>0</v>
      </c>
      <c r="N112" s="506">
        <v>0</v>
      </c>
      <c r="O112" s="506">
        <v>3</v>
      </c>
      <c r="P112" s="506">
        <v>0</v>
      </c>
      <c r="Q112" s="506">
        <v>0</v>
      </c>
      <c r="R112" s="506">
        <v>0</v>
      </c>
      <c r="S112" s="506">
        <v>0</v>
      </c>
      <c r="T112" s="64">
        <v>0</v>
      </c>
      <c r="U112" s="64">
        <v>0</v>
      </c>
      <c r="V112" s="64">
        <v>0</v>
      </c>
      <c r="W112" s="64">
        <v>0</v>
      </c>
      <c r="X112" s="64">
        <v>0</v>
      </c>
      <c r="Y112" s="64">
        <v>0</v>
      </c>
      <c r="Z112" s="64">
        <v>0</v>
      </c>
      <c r="AA112" s="64">
        <v>0</v>
      </c>
      <c r="AB112" s="64">
        <v>0</v>
      </c>
      <c r="AC112" s="305">
        <v>0</v>
      </c>
      <c r="AD112" s="64">
        <v>0</v>
      </c>
      <c r="AE112" s="64">
        <v>0</v>
      </c>
      <c r="AF112" s="64">
        <v>0</v>
      </c>
      <c r="AG112" s="64">
        <v>0</v>
      </c>
      <c r="AH112" s="507">
        <v>0</v>
      </c>
      <c r="AI112" s="64">
        <v>0</v>
      </c>
      <c r="AJ112" s="497">
        <f t="shared" si="10"/>
        <v>3</v>
      </c>
      <c r="AK112" s="498">
        <f t="shared" si="11"/>
        <v>1</v>
      </c>
      <c r="AL112" s="459">
        <v>0</v>
      </c>
      <c r="AM112" s="459"/>
    </row>
    <row r="113" spans="1:39" ht="14.25" customHeight="1">
      <c r="A113" s="49" t="s">
        <v>1244</v>
      </c>
      <c r="B113" s="49" t="s">
        <v>1245</v>
      </c>
      <c r="C113" s="49" t="s">
        <v>1246</v>
      </c>
      <c r="D113" s="620" t="s">
        <v>1247</v>
      </c>
      <c r="E113" s="612">
        <v>45558</v>
      </c>
      <c r="F113" s="609" t="s">
        <v>1170</v>
      </c>
      <c r="G113" s="560" t="s">
        <v>938</v>
      </c>
      <c r="H113" s="541" t="s">
        <v>939</v>
      </c>
      <c r="I113" s="608">
        <v>1</v>
      </c>
      <c r="J113" s="602">
        <v>0</v>
      </c>
      <c r="K113" s="506">
        <v>0</v>
      </c>
      <c r="L113" s="506">
        <v>0</v>
      </c>
      <c r="M113" s="506">
        <v>0</v>
      </c>
      <c r="N113" s="506">
        <v>0</v>
      </c>
      <c r="O113" s="506">
        <v>2</v>
      </c>
      <c r="P113" s="506">
        <v>0</v>
      </c>
      <c r="Q113" s="506">
        <v>0</v>
      </c>
      <c r="R113" s="506">
        <v>0</v>
      </c>
      <c r="S113" s="506">
        <v>0</v>
      </c>
      <c r="T113" s="64">
        <v>0</v>
      </c>
      <c r="U113" s="64">
        <v>0</v>
      </c>
      <c r="V113" s="64">
        <v>0</v>
      </c>
      <c r="W113" s="64">
        <v>0</v>
      </c>
      <c r="X113" s="64">
        <v>0</v>
      </c>
      <c r="Y113" s="64">
        <v>0</v>
      </c>
      <c r="Z113" s="64">
        <v>0</v>
      </c>
      <c r="AA113" s="64">
        <v>0</v>
      </c>
      <c r="AB113" s="64">
        <v>0</v>
      </c>
      <c r="AC113" s="305">
        <v>0</v>
      </c>
      <c r="AD113" s="64">
        <v>0</v>
      </c>
      <c r="AE113" s="64">
        <v>0</v>
      </c>
      <c r="AF113" s="64">
        <v>0</v>
      </c>
      <c r="AG113" s="64">
        <v>0</v>
      </c>
      <c r="AH113" s="507">
        <v>0</v>
      </c>
      <c r="AI113" s="64">
        <v>0</v>
      </c>
      <c r="AJ113" s="497">
        <f t="shared" si="10"/>
        <v>2</v>
      </c>
      <c r="AK113" s="498">
        <f t="shared" si="11"/>
        <v>1</v>
      </c>
      <c r="AL113" s="459">
        <v>0</v>
      </c>
      <c r="AM113" s="459"/>
    </row>
    <row r="114" spans="1:39" ht="14.25" customHeight="1">
      <c r="A114" s="49" t="s">
        <v>1248</v>
      </c>
      <c r="B114" s="49" t="s">
        <v>1249</v>
      </c>
      <c r="C114" s="49" t="s">
        <v>1250</v>
      </c>
      <c r="D114" s="49" t="s">
        <v>1251</v>
      </c>
      <c r="E114" s="600">
        <v>45558</v>
      </c>
      <c r="F114" s="544" t="s">
        <v>1125</v>
      </c>
      <c r="G114" s="560" t="s">
        <v>979</v>
      </c>
      <c r="H114" s="311" t="s">
        <v>939</v>
      </c>
      <c r="I114" s="455">
        <v>1</v>
      </c>
      <c r="J114" s="602">
        <v>0</v>
      </c>
      <c r="K114" s="506">
        <v>0</v>
      </c>
      <c r="L114" s="506">
        <v>0</v>
      </c>
      <c r="M114" s="506">
        <v>0</v>
      </c>
      <c r="N114" s="506">
        <v>0</v>
      </c>
      <c r="O114" s="506">
        <v>4</v>
      </c>
      <c r="P114" s="506">
        <v>2</v>
      </c>
      <c r="Q114" s="506">
        <v>0</v>
      </c>
      <c r="R114" s="506">
        <v>3</v>
      </c>
      <c r="S114" s="506">
        <v>4</v>
      </c>
      <c r="T114" s="64">
        <v>4</v>
      </c>
      <c r="U114" s="64">
        <v>0</v>
      </c>
      <c r="V114" s="64">
        <v>0</v>
      </c>
      <c r="W114" s="64">
        <v>4</v>
      </c>
      <c r="X114" s="64">
        <v>0</v>
      </c>
      <c r="Y114" s="64">
        <v>4</v>
      </c>
      <c r="Z114" s="64">
        <v>0</v>
      </c>
      <c r="AA114" s="64">
        <v>0</v>
      </c>
      <c r="AB114" s="64">
        <v>4</v>
      </c>
      <c r="AC114" s="305">
        <v>0</v>
      </c>
      <c r="AD114" s="64">
        <v>0</v>
      </c>
      <c r="AE114" s="64">
        <v>0</v>
      </c>
      <c r="AF114" s="64">
        <v>0</v>
      </c>
      <c r="AG114" s="64">
        <v>4</v>
      </c>
      <c r="AH114" s="507">
        <v>0</v>
      </c>
      <c r="AI114" s="64">
        <v>0</v>
      </c>
      <c r="AJ114" s="497">
        <f t="shared" si="10"/>
        <v>33</v>
      </c>
      <c r="AK114" s="498">
        <f t="shared" si="11"/>
        <v>9</v>
      </c>
      <c r="AL114" s="459">
        <v>0</v>
      </c>
      <c r="AM114" s="459">
        <v>0</v>
      </c>
    </row>
    <row r="115" spans="1:39" ht="14.25" customHeight="1">
      <c r="A115" s="49" t="s">
        <v>1252</v>
      </c>
      <c r="B115" s="49" t="s">
        <v>1253</v>
      </c>
      <c r="C115" s="49" t="s">
        <v>1254</v>
      </c>
      <c r="D115" s="620" t="s">
        <v>776</v>
      </c>
      <c r="E115" s="612">
        <v>45560</v>
      </c>
      <c r="F115" s="609" t="s">
        <v>1170</v>
      </c>
      <c r="G115" s="560" t="s">
        <v>938</v>
      </c>
      <c r="H115" s="541" t="s">
        <v>939</v>
      </c>
      <c r="I115" s="608">
        <v>1</v>
      </c>
      <c r="J115" s="602">
        <v>0</v>
      </c>
      <c r="K115" s="506">
        <v>0</v>
      </c>
      <c r="L115" s="506">
        <v>0</v>
      </c>
      <c r="M115" s="506">
        <v>0</v>
      </c>
      <c r="N115" s="506">
        <v>0</v>
      </c>
      <c r="O115" s="506">
        <v>2</v>
      </c>
      <c r="P115" s="506">
        <v>0</v>
      </c>
      <c r="Q115" s="506">
        <v>0</v>
      </c>
      <c r="R115" s="506">
        <v>0</v>
      </c>
      <c r="S115" s="506">
        <v>0</v>
      </c>
      <c r="T115" s="64">
        <v>0</v>
      </c>
      <c r="U115" s="64">
        <v>0</v>
      </c>
      <c r="V115" s="64">
        <v>0</v>
      </c>
      <c r="W115" s="64">
        <v>0</v>
      </c>
      <c r="X115" s="64">
        <v>0</v>
      </c>
      <c r="Y115" s="64">
        <v>0</v>
      </c>
      <c r="Z115" s="64">
        <v>0</v>
      </c>
      <c r="AA115" s="64">
        <v>0</v>
      </c>
      <c r="AB115" s="64">
        <v>0</v>
      </c>
      <c r="AC115" s="305">
        <v>0</v>
      </c>
      <c r="AD115" s="64">
        <v>0</v>
      </c>
      <c r="AE115" s="64">
        <v>0</v>
      </c>
      <c r="AF115" s="64">
        <v>0</v>
      </c>
      <c r="AG115" s="64">
        <v>0</v>
      </c>
      <c r="AH115" s="507">
        <v>0</v>
      </c>
      <c r="AI115" s="64">
        <v>0</v>
      </c>
      <c r="AJ115" s="497">
        <f t="shared" si="10"/>
        <v>2</v>
      </c>
      <c r="AK115" s="498">
        <f t="shared" si="11"/>
        <v>1</v>
      </c>
      <c r="AL115" s="459">
        <v>0</v>
      </c>
      <c r="AM115" s="459"/>
    </row>
    <row r="116" spans="1:39" ht="14.25" customHeight="1">
      <c r="A116" s="49" t="s">
        <v>1255</v>
      </c>
      <c r="B116" s="49" t="s">
        <v>1256</v>
      </c>
      <c r="C116" s="49" t="s">
        <v>1257</v>
      </c>
      <c r="D116" s="620" t="s">
        <v>765</v>
      </c>
      <c r="E116" s="612">
        <v>45560</v>
      </c>
      <c r="F116" s="609" t="s">
        <v>1170</v>
      </c>
      <c r="G116" s="560" t="s">
        <v>938</v>
      </c>
      <c r="H116" s="541" t="s">
        <v>939</v>
      </c>
      <c r="I116" s="608">
        <v>1</v>
      </c>
      <c r="J116" s="602">
        <v>0</v>
      </c>
      <c r="K116" s="506">
        <v>0</v>
      </c>
      <c r="L116" s="506">
        <v>0</v>
      </c>
      <c r="M116" s="506">
        <v>0</v>
      </c>
      <c r="N116" s="506">
        <v>0</v>
      </c>
      <c r="O116" s="506">
        <v>2</v>
      </c>
      <c r="P116" s="506">
        <v>0</v>
      </c>
      <c r="Q116" s="506">
        <v>0</v>
      </c>
      <c r="R116" s="506">
        <v>0</v>
      </c>
      <c r="S116" s="506">
        <v>0</v>
      </c>
      <c r="T116" s="64">
        <v>0</v>
      </c>
      <c r="U116" s="64">
        <v>0</v>
      </c>
      <c r="V116" s="64">
        <v>0</v>
      </c>
      <c r="W116" s="64">
        <v>0</v>
      </c>
      <c r="X116" s="64">
        <v>0</v>
      </c>
      <c r="Y116" s="64">
        <v>0</v>
      </c>
      <c r="Z116" s="64">
        <v>0</v>
      </c>
      <c r="AA116" s="64">
        <v>0</v>
      </c>
      <c r="AB116" s="64">
        <v>0</v>
      </c>
      <c r="AC116" s="305">
        <v>0</v>
      </c>
      <c r="AD116" s="64">
        <v>0</v>
      </c>
      <c r="AE116" s="64">
        <v>0</v>
      </c>
      <c r="AF116" s="64">
        <v>0</v>
      </c>
      <c r="AG116" s="64">
        <v>0</v>
      </c>
      <c r="AH116" s="507">
        <v>0</v>
      </c>
      <c r="AI116" s="64">
        <v>0</v>
      </c>
      <c r="AJ116" s="497">
        <f t="shared" si="10"/>
        <v>2</v>
      </c>
      <c r="AK116" s="498">
        <f t="shared" si="11"/>
        <v>1</v>
      </c>
      <c r="AL116" s="459">
        <v>0</v>
      </c>
      <c r="AM116" s="459"/>
    </row>
    <row r="117" spans="1:39" ht="14.25" customHeight="1">
      <c r="A117" s="49"/>
      <c r="B117" s="49" t="s">
        <v>1258</v>
      </c>
      <c r="C117" s="49" t="s">
        <v>1259</v>
      </c>
      <c r="D117" s="620" t="s">
        <v>1260</v>
      </c>
      <c r="E117" s="612">
        <v>45560</v>
      </c>
      <c r="F117" s="685" t="s">
        <v>1112</v>
      </c>
      <c r="G117" s="560" t="s">
        <v>1113</v>
      </c>
      <c r="H117" s="541" t="s">
        <v>939</v>
      </c>
      <c r="I117" s="608">
        <v>1</v>
      </c>
      <c r="J117" s="602">
        <v>0</v>
      </c>
      <c r="K117" s="506">
        <v>0</v>
      </c>
      <c r="L117" s="506">
        <v>0</v>
      </c>
      <c r="M117" s="506">
        <v>0</v>
      </c>
      <c r="N117" s="506">
        <v>0</v>
      </c>
      <c r="O117" s="506">
        <v>0</v>
      </c>
      <c r="P117" s="506">
        <v>0</v>
      </c>
      <c r="Q117" s="506">
        <v>0</v>
      </c>
      <c r="R117" s="506">
        <v>0</v>
      </c>
      <c r="S117" s="506">
        <v>0</v>
      </c>
      <c r="T117" s="64">
        <v>0</v>
      </c>
      <c r="U117" s="64">
        <v>0</v>
      </c>
      <c r="V117" s="64">
        <v>0</v>
      </c>
      <c r="W117" s="64">
        <v>0</v>
      </c>
      <c r="X117" s="64">
        <v>0</v>
      </c>
      <c r="Y117" s="64">
        <v>0</v>
      </c>
      <c r="Z117" s="64">
        <v>0</v>
      </c>
      <c r="AA117" s="64">
        <v>0</v>
      </c>
      <c r="AB117" s="64">
        <v>0</v>
      </c>
      <c r="AC117" s="305">
        <v>0</v>
      </c>
      <c r="AD117" s="64">
        <v>0</v>
      </c>
      <c r="AE117" s="64">
        <v>0</v>
      </c>
      <c r="AF117" s="64">
        <v>0</v>
      </c>
      <c r="AG117" s="64">
        <v>0</v>
      </c>
      <c r="AH117" s="507">
        <v>0</v>
      </c>
      <c r="AI117" s="64">
        <v>0</v>
      </c>
      <c r="AJ117" s="497">
        <f t="shared" si="10"/>
        <v>0</v>
      </c>
      <c r="AK117" s="498">
        <f t="shared" si="11"/>
        <v>0</v>
      </c>
      <c r="AL117" s="459">
        <v>0</v>
      </c>
      <c r="AM117" s="459"/>
    </row>
    <row r="118" spans="1:39" ht="14.25" customHeight="1">
      <c r="A118" s="49"/>
      <c r="B118" s="49" t="s">
        <v>1261</v>
      </c>
      <c r="C118" s="49" t="s">
        <v>1262</v>
      </c>
      <c r="D118" s="620" t="s">
        <v>1263</v>
      </c>
      <c r="E118" s="612">
        <v>45560</v>
      </c>
      <c r="F118" s="685" t="s">
        <v>1112</v>
      </c>
      <c r="G118" s="560" t="s">
        <v>1113</v>
      </c>
      <c r="H118" s="541" t="s">
        <v>939</v>
      </c>
      <c r="I118" s="608">
        <v>1</v>
      </c>
      <c r="J118" s="602">
        <v>0</v>
      </c>
      <c r="K118" s="506">
        <v>0</v>
      </c>
      <c r="L118" s="506">
        <v>0</v>
      </c>
      <c r="M118" s="506">
        <v>0</v>
      </c>
      <c r="N118" s="506">
        <v>0</v>
      </c>
      <c r="O118" s="506">
        <v>0</v>
      </c>
      <c r="P118" s="506">
        <v>0</v>
      </c>
      <c r="Q118" s="506">
        <v>0</v>
      </c>
      <c r="R118" s="506">
        <v>0</v>
      </c>
      <c r="S118" s="506">
        <v>0</v>
      </c>
      <c r="T118" s="64">
        <v>0</v>
      </c>
      <c r="U118" s="64">
        <v>0</v>
      </c>
      <c r="V118" s="64">
        <v>0</v>
      </c>
      <c r="W118" s="64">
        <v>0</v>
      </c>
      <c r="X118" s="64">
        <v>0</v>
      </c>
      <c r="Y118" s="64">
        <v>0</v>
      </c>
      <c r="Z118" s="64">
        <v>0</v>
      </c>
      <c r="AA118" s="64">
        <v>0</v>
      </c>
      <c r="AB118" s="64">
        <v>0</v>
      </c>
      <c r="AC118" s="305">
        <v>0</v>
      </c>
      <c r="AD118" s="64">
        <v>0</v>
      </c>
      <c r="AE118" s="64">
        <v>0</v>
      </c>
      <c r="AF118" s="64">
        <v>0</v>
      </c>
      <c r="AG118" s="64">
        <v>0</v>
      </c>
      <c r="AH118" s="507">
        <v>0</v>
      </c>
      <c r="AI118" s="64">
        <v>0</v>
      </c>
      <c r="AJ118" s="497">
        <f t="shared" si="10"/>
        <v>0</v>
      </c>
      <c r="AK118" s="498">
        <f t="shared" si="11"/>
        <v>0</v>
      </c>
      <c r="AL118" s="459">
        <v>0</v>
      </c>
      <c r="AM118" s="459"/>
    </row>
    <row r="119" spans="1:39" ht="14.25" customHeight="1">
      <c r="A119" s="49"/>
      <c r="B119" s="49" t="s">
        <v>1264</v>
      </c>
      <c r="C119" s="49" t="s">
        <v>1265</v>
      </c>
      <c r="D119" s="620" t="s">
        <v>1266</v>
      </c>
      <c r="E119" s="612">
        <v>45560</v>
      </c>
      <c r="F119" s="685" t="s">
        <v>1112</v>
      </c>
      <c r="G119" s="560" t="s">
        <v>1113</v>
      </c>
      <c r="H119" s="541" t="s">
        <v>939</v>
      </c>
      <c r="I119" s="608">
        <v>1</v>
      </c>
      <c r="J119" s="602">
        <v>0</v>
      </c>
      <c r="K119" s="506">
        <v>0</v>
      </c>
      <c r="L119" s="506">
        <v>0</v>
      </c>
      <c r="M119" s="506">
        <v>0</v>
      </c>
      <c r="N119" s="506">
        <v>0</v>
      </c>
      <c r="O119" s="506">
        <v>0</v>
      </c>
      <c r="P119" s="506">
        <v>0</v>
      </c>
      <c r="Q119" s="506">
        <v>0</v>
      </c>
      <c r="R119" s="506">
        <v>0</v>
      </c>
      <c r="S119" s="506">
        <v>0</v>
      </c>
      <c r="T119" s="64">
        <v>0</v>
      </c>
      <c r="U119" s="64">
        <v>0</v>
      </c>
      <c r="V119" s="64">
        <v>0</v>
      </c>
      <c r="W119" s="64">
        <v>0</v>
      </c>
      <c r="X119" s="64">
        <v>0</v>
      </c>
      <c r="Y119" s="64">
        <v>0</v>
      </c>
      <c r="Z119" s="64">
        <v>0</v>
      </c>
      <c r="AA119" s="64">
        <v>0</v>
      </c>
      <c r="AB119" s="64">
        <v>0</v>
      </c>
      <c r="AC119" s="305">
        <v>0</v>
      </c>
      <c r="AD119" s="64">
        <v>0</v>
      </c>
      <c r="AE119" s="64">
        <v>0</v>
      </c>
      <c r="AF119" s="64">
        <v>0</v>
      </c>
      <c r="AG119" s="64">
        <v>0</v>
      </c>
      <c r="AH119" s="507">
        <v>0</v>
      </c>
      <c r="AI119" s="64">
        <v>0</v>
      </c>
      <c r="AJ119" s="497">
        <f t="shared" si="10"/>
        <v>0</v>
      </c>
      <c r="AK119" s="498">
        <f t="shared" si="11"/>
        <v>0</v>
      </c>
      <c r="AL119" s="459">
        <v>0</v>
      </c>
      <c r="AM119" s="459"/>
    </row>
    <row r="120" spans="1:39" ht="14.25" customHeight="1">
      <c r="A120" s="49" t="s">
        <v>1267</v>
      </c>
      <c r="B120" s="49" t="s">
        <v>1268</v>
      </c>
      <c r="C120" s="49" t="s">
        <v>1269</v>
      </c>
      <c r="D120" s="620" t="s">
        <v>771</v>
      </c>
      <c r="E120" s="612">
        <v>45560</v>
      </c>
      <c r="F120" s="609" t="s">
        <v>1170</v>
      </c>
      <c r="G120" s="560" t="s">
        <v>938</v>
      </c>
      <c r="H120" s="541" t="s">
        <v>939</v>
      </c>
      <c r="I120" s="608">
        <v>1</v>
      </c>
      <c r="J120" s="602">
        <v>0</v>
      </c>
      <c r="K120" s="506">
        <v>0</v>
      </c>
      <c r="L120" s="506">
        <v>0</v>
      </c>
      <c r="M120" s="506">
        <v>0</v>
      </c>
      <c r="N120" s="506">
        <v>0</v>
      </c>
      <c r="O120" s="506">
        <v>3</v>
      </c>
      <c r="P120" s="506">
        <v>0</v>
      </c>
      <c r="Q120" s="506">
        <v>0</v>
      </c>
      <c r="R120" s="506">
        <v>0</v>
      </c>
      <c r="S120" s="506">
        <v>0</v>
      </c>
      <c r="T120" s="64">
        <v>0</v>
      </c>
      <c r="U120" s="64">
        <v>0</v>
      </c>
      <c r="V120" s="64">
        <v>0</v>
      </c>
      <c r="W120" s="64">
        <v>0</v>
      </c>
      <c r="X120" s="64">
        <v>0</v>
      </c>
      <c r="Y120" s="64">
        <v>0</v>
      </c>
      <c r="Z120" s="64">
        <v>0</v>
      </c>
      <c r="AA120" s="64">
        <v>0</v>
      </c>
      <c r="AB120" s="64">
        <v>0</v>
      </c>
      <c r="AC120" s="305">
        <v>0</v>
      </c>
      <c r="AD120" s="64">
        <v>0</v>
      </c>
      <c r="AE120" s="64">
        <v>0</v>
      </c>
      <c r="AF120" s="64">
        <v>0</v>
      </c>
      <c r="AG120" s="64">
        <v>0</v>
      </c>
      <c r="AH120" s="507">
        <v>0</v>
      </c>
      <c r="AI120" s="64">
        <v>0</v>
      </c>
      <c r="AJ120" s="497">
        <f t="shared" si="10"/>
        <v>3</v>
      </c>
      <c r="AK120" s="498">
        <f t="shared" si="11"/>
        <v>1</v>
      </c>
      <c r="AL120" s="459">
        <v>0</v>
      </c>
      <c r="AM120" s="459"/>
    </row>
    <row r="121" spans="1:39" ht="14.25" customHeight="1">
      <c r="A121" s="49" t="s">
        <v>1270</v>
      </c>
      <c r="B121" s="49" t="s">
        <v>1020</v>
      </c>
      <c r="C121" s="49" t="s">
        <v>1271</v>
      </c>
      <c r="D121" s="620" t="s">
        <v>1272</v>
      </c>
      <c r="E121" s="612">
        <v>45560</v>
      </c>
      <c r="F121" s="609" t="s">
        <v>1170</v>
      </c>
      <c r="G121" s="560" t="s">
        <v>938</v>
      </c>
      <c r="H121" s="541" t="s">
        <v>939</v>
      </c>
      <c r="I121" s="608">
        <v>1</v>
      </c>
      <c r="J121" s="602">
        <v>0</v>
      </c>
      <c r="K121" s="506">
        <v>0</v>
      </c>
      <c r="L121" s="506">
        <v>0</v>
      </c>
      <c r="M121" s="506">
        <v>0</v>
      </c>
      <c r="N121" s="506">
        <v>0</v>
      </c>
      <c r="O121" s="506">
        <v>3</v>
      </c>
      <c r="P121" s="506">
        <v>0</v>
      </c>
      <c r="Q121" s="506">
        <v>0</v>
      </c>
      <c r="R121" s="506">
        <v>0</v>
      </c>
      <c r="S121" s="506">
        <v>0</v>
      </c>
      <c r="T121" s="64">
        <v>0</v>
      </c>
      <c r="U121" s="64">
        <v>0</v>
      </c>
      <c r="V121" s="64">
        <v>0</v>
      </c>
      <c r="W121" s="64">
        <v>0</v>
      </c>
      <c r="X121" s="64">
        <v>0</v>
      </c>
      <c r="Y121" s="64">
        <v>0</v>
      </c>
      <c r="Z121" s="64">
        <v>0</v>
      </c>
      <c r="AA121" s="64">
        <v>0</v>
      </c>
      <c r="AB121" s="64">
        <v>0</v>
      </c>
      <c r="AC121" s="305">
        <v>0</v>
      </c>
      <c r="AD121" s="64">
        <v>0</v>
      </c>
      <c r="AE121" s="64">
        <v>0</v>
      </c>
      <c r="AF121" s="64">
        <v>0</v>
      </c>
      <c r="AG121" s="64">
        <v>0</v>
      </c>
      <c r="AH121" s="507">
        <v>0</v>
      </c>
      <c r="AI121" s="64">
        <v>0</v>
      </c>
      <c r="AJ121" s="497">
        <f t="shared" si="10"/>
        <v>3</v>
      </c>
      <c r="AK121" s="498">
        <f t="shared" si="11"/>
        <v>1</v>
      </c>
      <c r="AL121" s="459">
        <v>0</v>
      </c>
      <c r="AM121" s="459"/>
    </row>
    <row r="122" spans="1:39" ht="14.25" customHeight="1">
      <c r="A122" s="49" t="s">
        <v>1273</v>
      </c>
      <c r="B122" s="49" t="s">
        <v>1274</v>
      </c>
      <c r="C122" s="49" t="s">
        <v>1275</v>
      </c>
      <c r="D122" s="620" t="s">
        <v>782</v>
      </c>
      <c r="E122" s="612">
        <v>45562</v>
      </c>
      <c r="F122" s="609" t="s">
        <v>1170</v>
      </c>
      <c r="G122" s="560" t="s">
        <v>938</v>
      </c>
      <c r="H122" s="541" t="s">
        <v>939</v>
      </c>
      <c r="I122" s="608">
        <v>1</v>
      </c>
      <c r="J122" s="602">
        <v>0</v>
      </c>
      <c r="K122" s="506">
        <v>0</v>
      </c>
      <c r="L122" s="506">
        <v>0</v>
      </c>
      <c r="M122" s="506">
        <v>0</v>
      </c>
      <c r="N122" s="506">
        <v>0</v>
      </c>
      <c r="O122" s="506">
        <v>3</v>
      </c>
      <c r="P122" s="506">
        <v>0</v>
      </c>
      <c r="Q122" s="506">
        <v>0</v>
      </c>
      <c r="R122" s="506">
        <v>0</v>
      </c>
      <c r="S122" s="506">
        <v>0</v>
      </c>
      <c r="T122" s="64">
        <v>0</v>
      </c>
      <c r="U122" s="64">
        <v>0</v>
      </c>
      <c r="V122" s="64">
        <v>0</v>
      </c>
      <c r="W122" s="64">
        <v>0</v>
      </c>
      <c r="X122" s="64">
        <v>0</v>
      </c>
      <c r="Y122" s="64">
        <v>0</v>
      </c>
      <c r="Z122" s="64">
        <v>0</v>
      </c>
      <c r="AA122" s="64">
        <v>0</v>
      </c>
      <c r="AB122" s="64">
        <v>0</v>
      </c>
      <c r="AC122" s="305">
        <v>0</v>
      </c>
      <c r="AD122" s="64">
        <v>0</v>
      </c>
      <c r="AE122" s="64">
        <v>0</v>
      </c>
      <c r="AF122" s="64">
        <v>0</v>
      </c>
      <c r="AG122" s="64">
        <v>0</v>
      </c>
      <c r="AH122" s="507">
        <v>0</v>
      </c>
      <c r="AI122" s="64">
        <v>0</v>
      </c>
      <c r="AJ122" s="497">
        <f t="shared" si="10"/>
        <v>3</v>
      </c>
      <c r="AK122" s="498">
        <f t="shared" si="11"/>
        <v>1</v>
      </c>
      <c r="AL122" s="459">
        <v>0</v>
      </c>
      <c r="AM122" s="459"/>
    </row>
    <row r="123" spans="1:39" ht="14.25" customHeight="1">
      <c r="A123" s="49" t="s">
        <v>1276</v>
      </c>
      <c r="B123" s="49" t="s">
        <v>1277</v>
      </c>
      <c r="C123" s="49" t="s">
        <v>1278</v>
      </c>
      <c r="D123" s="49" t="s">
        <v>1279</v>
      </c>
      <c r="E123" s="600">
        <v>45562</v>
      </c>
      <c r="F123" s="544" t="s">
        <v>1125</v>
      </c>
      <c r="G123" s="541" t="s">
        <v>1001</v>
      </c>
      <c r="H123" s="311" t="s">
        <v>939</v>
      </c>
      <c r="I123" s="455">
        <v>1</v>
      </c>
      <c r="J123" s="602">
        <v>3</v>
      </c>
      <c r="K123" s="506">
        <v>0</v>
      </c>
      <c r="L123" s="506">
        <v>0</v>
      </c>
      <c r="M123" s="506">
        <v>0</v>
      </c>
      <c r="N123" s="506">
        <v>3</v>
      </c>
      <c r="O123" s="506">
        <v>4</v>
      </c>
      <c r="P123" s="506">
        <v>4</v>
      </c>
      <c r="Q123" s="506">
        <v>0</v>
      </c>
      <c r="R123" s="506">
        <v>4</v>
      </c>
      <c r="S123" s="506">
        <v>4</v>
      </c>
      <c r="T123" s="64">
        <v>4</v>
      </c>
      <c r="U123" s="64">
        <v>0</v>
      </c>
      <c r="V123" s="64">
        <v>0</v>
      </c>
      <c r="W123" s="64">
        <v>0</v>
      </c>
      <c r="X123" s="64">
        <v>0</v>
      </c>
      <c r="Y123" s="64">
        <v>4</v>
      </c>
      <c r="Z123" s="64">
        <v>0</v>
      </c>
      <c r="AA123" s="64">
        <v>0</v>
      </c>
      <c r="AB123" s="64">
        <v>3</v>
      </c>
      <c r="AC123" s="305">
        <v>0</v>
      </c>
      <c r="AD123" s="64">
        <v>0</v>
      </c>
      <c r="AE123" s="64">
        <v>0</v>
      </c>
      <c r="AF123" s="64">
        <v>0</v>
      </c>
      <c r="AG123" s="64">
        <v>4</v>
      </c>
      <c r="AH123" s="507">
        <v>0</v>
      </c>
      <c r="AI123" s="64">
        <v>0</v>
      </c>
      <c r="AJ123" s="497">
        <f t="shared" si="10"/>
        <v>37</v>
      </c>
      <c r="AK123" s="498">
        <f t="shared" si="11"/>
        <v>10</v>
      </c>
      <c r="AL123" s="459">
        <v>0</v>
      </c>
      <c r="AM123" s="459">
        <v>1</v>
      </c>
    </row>
    <row r="124" spans="1:39" ht="14.25" customHeight="1">
      <c r="A124" s="49" t="s">
        <v>1280</v>
      </c>
      <c r="B124" s="49" t="s">
        <v>1281</v>
      </c>
      <c r="C124" s="49" t="s">
        <v>1282</v>
      </c>
      <c r="D124" s="49" t="s">
        <v>438</v>
      </c>
      <c r="E124" s="600">
        <v>45562</v>
      </c>
      <c r="F124" s="544" t="s">
        <v>1125</v>
      </c>
      <c r="G124" s="560" t="s">
        <v>979</v>
      </c>
      <c r="H124" s="311" t="s">
        <v>939</v>
      </c>
      <c r="I124" s="455">
        <v>1</v>
      </c>
      <c r="J124" s="602">
        <v>0</v>
      </c>
      <c r="K124" s="506">
        <v>0</v>
      </c>
      <c r="L124" s="506">
        <v>0</v>
      </c>
      <c r="M124" s="506">
        <v>0</v>
      </c>
      <c r="N124" s="506">
        <v>0</v>
      </c>
      <c r="O124" s="506">
        <v>3</v>
      </c>
      <c r="P124" s="506">
        <v>4</v>
      </c>
      <c r="Q124" s="506">
        <v>0</v>
      </c>
      <c r="R124" s="506">
        <v>2</v>
      </c>
      <c r="S124" s="506">
        <v>4</v>
      </c>
      <c r="T124" s="64">
        <v>4</v>
      </c>
      <c r="U124" s="64">
        <v>0</v>
      </c>
      <c r="V124" s="64">
        <v>3</v>
      </c>
      <c r="W124" s="64">
        <v>0</v>
      </c>
      <c r="X124" s="64">
        <v>0</v>
      </c>
      <c r="Y124" s="64">
        <v>4</v>
      </c>
      <c r="Z124" s="64">
        <v>0</v>
      </c>
      <c r="AA124" s="64">
        <v>0</v>
      </c>
      <c r="AB124" s="64">
        <v>4</v>
      </c>
      <c r="AC124" s="305">
        <v>0</v>
      </c>
      <c r="AD124" s="64">
        <v>0</v>
      </c>
      <c r="AE124" s="64">
        <v>0</v>
      </c>
      <c r="AF124" s="64">
        <v>0</v>
      </c>
      <c r="AG124" s="64">
        <v>4</v>
      </c>
      <c r="AH124" s="507">
        <v>0</v>
      </c>
      <c r="AI124" s="64">
        <v>0</v>
      </c>
      <c r="AJ124" s="497">
        <f t="shared" si="10"/>
        <v>32</v>
      </c>
      <c r="AK124" s="498">
        <f t="shared" si="11"/>
        <v>9</v>
      </c>
      <c r="AL124" s="459">
        <v>0</v>
      </c>
      <c r="AM124" s="459">
        <v>0.5</v>
      </c>
    </row>
    <row r="125" spans="1:39" ht="14.25" customHeight="1">
      <c r="A125" s="622" t="s">
        <v>1283</v>
      </c>
      <c r="B125" s="622" t="s">
        <v>1284</v>
      </c>
      <c r="C125" s="622" t="s">
        <v>285</v>
      </c>
      <c r="D125" s="622" t="s">
        <v>1285</v>
      </c>
      <c r="E125" s="623">
        <v>45568</v>
      </c>
      <c r="F125" s="624" t="s">
        <v>1125</v>
      </c>
      <c r="G125" s="625" t="s">
        <v>979</v>
      </c>
      <c r="H125" s="626" t="s">
        <v>939</v>
      </c>
      <c r="I125" s="627">
        <v>1</v>
      </c>
      <c r="J125" s="628">
        <v>0</v>
      </c>
      <c r="K125" s="629">
        <v>0</v>
      </c>
      <c r="L125" s="629">
        <v>0</v>
      </c>
      <c r="M125" s="629">
        <v>0</v>
      </c>
      <c r="N125" s="629">
        <v>0</v>
      </c>
      <c r="O125" s="629">
        <v>4</v>
      </c>
      <c r="P125" s="629">
        <v>4</v>
      </c>
      <c r="Q125" s="629">
        <v>0</v>
      </c>
      <c r="R125" s="629">
        <v>3</v>
      </c>
      <c r="S125" s="629">
        <v>4</v>
      </c>
      <c r="T125" s="630">
        <v>4</v>
      </c>
      <c r="U125" s="630">
        <v>0</v>
      </c>
      <c r="V125" s="630">
        <v>4</v>
      </c>
      <c r="W125" s="630">
        <v>0</v>
      </c>
      <c r="X125" s="630">
        <v>0</v>
      </c>
      <c r="Y125" s="630">
        <v>0</v>
      </c>
      <c r="Z125" s="630">
        <v>4</v>
      </c>
      <c r="AA125" s="630">
        <v>0</v>
      </c>
      <c r="AB125" s="630">
        <v>4</v>
      </c>
      <c r="AC125" s="631">
        <v>0</v>
      </c>
      <c r="AD125" s="630">
        <v>0</v>
      </c>
      <c r="AE125" s="630">
        <v>0</v>
      </c>
      <c r="AF125" s="630">
        <v>0</v>
      </c>
      <c r="AG125" s="630">
        <v>4</v>
      </c>
      <c r="AH125" s="632">
        <v>0</v>
      </c>
      <c r="AI125" s="630">
        <v>0</v>
      </c>
      <c r="AJ125" s="633">
        <f t="shared" si="10"/>
        <v>35</v>
      </c>
      <c r="AK125" s="634">
        <f t="shared" si="11"/>
        <v>9</v>
      </c>
      <c r="AL125" s="459">
        <v>0</v>
      </c>
      <c r="AM125" s="635">
        <v>0</v>
      </c>
    </row>
    <row r="126" spans="1:39" ht="14.25" customHeight="1">
      <c r="A126" s="49"/>
      <c r="B126" s="49" t="s">
        <v>1286</v>
      </c>
      <c r="C126" s="49" t="s">
        <v>1287</v>
      </c>
      <c r="D126" s="620" t="s">
        <v>1288</v>
      </c>
      <c r="E126" s="612">
        <v>45568</v>
      </c>
      <c r="F126" s="685" t="s">
        <v>1112</v>
      </c>
      <c r="G126" s="560" t="s">
        <v>987</v>
      </c>
      <c r="H126" s="541" t="s">
        <v>939</v>
      </c>
      <c r="I126" s="608">
        <v>1</v>
      </c>
      <c r="J126" s="602">
        <v>0</v>
      </c>
      <c r="K126" s="506">
        <v>0</v>
      </c>
      <c r="L126" s="506">
        <v>0</v>
      </c>
      <c r="M126" s="506">
        <v>0</v>
      </c>
      <c r="N126" s="506">
        <v>0</v>
      </c>
      <c r="O126" s="506">
        <v>0</v>
      </c>
      <c r="P126" s="506">
        <v>0</v>
      </c>
      <c r="Q126" s="506">
        <v>0</v>
      </c>
      <c r="R126" s="506">
        <v>0</v>
      </c>
      <c r="S126" s="506">
        <v>0</v>
      </c>
      <c r="T126" s="64">
        <v>0</v>
      </c>
      <c r="U126" s="64">
        <v>0</v>
      </c>
      <c r="V126" s="64">
        <v>0</v>
      </c>
      <c r="W126" s="64">
        <v>0</v>
      </c>
      <c r="X126" s="64">
        <v>0</v>
      </c>
      <c r="Y126" s="64">
        <v>0</v>
      </c>
      <c r="Z126" s="64">
        <v>0</v>
      </c>
      <c r="AA126" s="64">
        <v>0</v>
      </c>
      <c r="AB126" s="64">
        <v>0</v>
      </c>
      <c r="AC126" s="305">
        <v>0</v>
      </c>
      <c r="AD126" s="64">
        <v>0</v>
      </c>
      <c r="AE126" s="64">
        <v>0</v>
      </c>
      <c r="AF126" s="64">
        <v>0</v>
      </c>
      <c r="AG126" s="64">
        <v>0</v>
      </c>
      <c r="AH126" s="507">
        <v>0</v>
      </c>
      <c r="AI126" s="64">
        <v>0</v>
      </c>
      <c r="AJ126" s="497">
        <f t="shared" si="10"/>
        <v>0</v>
      </c>
      <c r="AK126" s="498">
        <f t="shared" si="11"/>
        <v>0</v>
      </c>
      <c r="AL126" s="459">
        <v>0</v>
      </c>
      <c r="AM126" s="459"/>
    </row>
    <row r="127" spans="1:39" ht="14.25" customHeight="1">
      <c r="A127" s="49"/>
      <c r="B127" s="49" t="s">
        <v>1289</v>
      </c>
      <c r="C127" s="49" t="s">
        <v>1290</v>
      </c>
      <c r="D127" s="620" t="s">
        <v>1291</v>
      </c>
      <c r="E127" s="612">
        <v>45568</v>
      </c>
      <c r="F127" s="685" t="s">
        <v>1112</v>
      </c>
      <c r="G127" s="560" t="s">
        <v>987</v>
      </c>
      <c r="H127" s="541" t="s">
        <v>939</v>
      </c>
      <c r="I127" s="608">
        <v>1</v>
      </c>
      <c r="J127" s="602">
        <v>0</v>
      </c>
      <c r="K127" s="506">
        <v>0</v>
      </c>
      <c r="L127" s="506">
        <v>0</v>
      </c>
      <c r="M127" s="506">
        <v>0</v>
      </c>
      <c r="N127" s="506">
        <v>0</v>
      </c>
      <c r="O127" s="506">
        <v>0</v>
      </c>
      <c r="P127" s="506">
        <v>0</v>
      </c>
      <c r="Q127" s="506">
        <v>0</v>
      </c>
      <c r="R127" s="506">
        <v>0</v>
      </c>
      <c r="S127" s="506">
        <v>0</v>
      </c>
      <c r="T127" s="64">
        <v>0</v>
      </c>
      <c r="U127" s="64">
        <v>0</v>
      </c>
      <c r="V127" s="64">
        <v>0</v>
      </c>
      <c r="W127" s="64">
        <v>0</v>
      </c>
      <c r="X127" s="64">
        <v>0</v>
      </c>
      <c r="Y127" s="64">
        <v>0</v>
      </c>
      <c r="Z127" s="64">
        <v>0</v>
      </c>
      <c r="AA127" s="64">
        <v>0</v>
      </c>
      <c r="AB127" s="64">
        <v>0</v>
      </c>
      <c r="AC127" s="305">
        <v>0</v>
      </c>
      <c r="AD127" s="64">
        <v>0</v>
      </c>
      <c r="AE127" s="64">
        <v>0</v>
      </c>
      <c r="AF127" s="64">
        <v>0</v>
      </c>
      <c r="AG127" s="64">
        <v>0</v>
      </c>
      <c r="AH127" s="507">
        <v>0</v>
      </c>
      <c r="AI127" s="64">
        <v>0</v>
      </c>
      <c r="AJ127" s="497">
        <f t="shared" si="10"/>
        <v>0</v>
      </c>
      <c r="AK127" s="498">
        <f t="shared" si="11"/>
        <v>0</v>
      </c>
      <c r="AL127" s="459">
        <v>0</v>
      </c>
      <c r="AM127" s="459"/>
    </row>
    <row r="128" spans="1:39" ht="14.25" customHeight="1">
      <c r="A128" s="49"/>
      <c r="B128" s="49" t="s">
        <v>1292</v>
      </c>
      <c r="C128" s="49" t="s">
        <v>971</v>
      </c>
      <c r="D128" s="620" t="s">
        <v>844</v>
      </c>
      <c r="E128" s="612">
        <v>45568</v>
      </c>
      <c r="F128" s="685" t="s">
        <v>1112</v>
      </c>
      <c r="G128" s="560" t="s">
        <v>1113</v>
      </c>
      <c r="H128" s="541" t="s">
        <v>939</v>
      </c>
      <c r="I128" s="608">
        <v>1</v>
      </c>
      <c r="J128" s="602">
        <v>0</v>
      </c>
      <c r="K128" s="506">
        <v>0</v>
      </c>
      <c r="L128" s="506">
        <v>0</v>
      </c>
      <c r="M128" s="506">
        <v>0</v>
      </c>
      <c r="N128" s="506">
        <v>0</v>
      </c>
      <c r="O128" s="506">
        <v>0</v>
      </c>
      <c r="P128" s="506">
        <v>0</v>
      </c>
      <c r="Q128" s="506">
        <v>0</v>
      </c>
      <c r="R128" s="506">
        <v>0</v>
      </c>
      <c r="S128" s="506">
        <v>0</v>
      </c>
      <c r="T128" s="64">
        <v>0</v>
      </c>
      <c r="U128" s="64">
        <v>0</v>
      </c>
      <c r="V128" s="64">
        <v>0</v>
      </c>
      <c r="W128" s="64">
        <v>0</v>
      </c>
      <c r="X128" s="64">
        <v>0</v>
      </c>
      <c r="Y128" s="64">
        <v>0</v>
      </c>
      <c r="Z128" s="64">
        <v>0</v>
      </c>
      <c r="AA128" s="64">
        <v>0</v>
      </c>
      <c r="AB128" s="64">
        <v>0</v>
      </c>
      <c r="AC128" s="305">
        <v>0</v>
      </c>
      <c r="AD128" s="64">
        <v>0</v>
      </c>
      <c r="AE128" s="64">
        <v>0</v>
      </c>
      <c r="AF128" s="64">
        <v>0</v>
      </c>
      <c r="AG128" s="64">
        <v>0</v>
      </c>
      <c r="AH128" s="507">
        <v>0</v>
      </c>
      <c r="AI128" s="64">
        <v>0</v>
      </c>
      <c r="AJ128" s="497">
        <f t="shared" si="10"/>
        <v>0</v>
      </c>
      <c r="AK128" s="498">
        <f t="shared" si="11"/>
        <v>0</v>
      </c>
      <c r="AL128" s="459">
        <v>0</v>
      </c>
      <c r="AM128" s="459"/>
    </row>
    <row r="129" spans="1:39" ht="14.25" customHeight="1">
      <c r="A129" s="49" t="s">
        <v>1293</v>
      </c>
      <c r="B129" s="49" t="s">
        <v>1294</v>
      </c>
      <c r="C129" s="49" t="s">
        <v>1295</v>
      </c>
      <c r="D129" s="49" t="s">
        <v>423</v>
      </c>
      <c r="E129" s="600">
        <v>45568</v>
      </c>
      <c r="F129" s="544" t="s">
        <v>1125</v>
      </c>
      <c r="G129" s="560" t="s">
        <v>979</v>
      </c>
      <c r="H129" s="311" t="s">
        <v>939</v>
      </c>
      <c r="I129" s="455">
        <v>1</v>
      </c>
      <c r="J129" s="602">
        <v>0</v>
      </c>
      <c r="K129" s="506">
        <v>0</v>
      </c>
      <c r="L129" s="506">
        <v>0</v>
      </c>
      <c r="M129" s="506">
        <v>0</v>
      </c>
      <c r="N129" s="506">
        <v>0</v>
      </c>
      <c r="O129" s="506">
        <v>4</v>
      </c>
      <c r="P129" s="506">
        <v>0</v>
      </c>
      <c r="Q129" s="506">
        <v>0</v>
      </c>
      <c r="R129" s="506">
        <v>4</v>
      </c>
      <c r="S129" s="506">
        <v>4</v>
      </c>
      <c r="T129" s="64">
        <v>4</v>
      </c>
      <c r="U129" s="64">
        <v>0</v>
      </c>
      <c r="V129" s="64">
        <v>0</v>
      </c>
      <c r="W129" s="64">
        <v>4</v>
      </c>
      <c r="X129" s="64">
        <v>0</v>
      </c>
      <c r="Y129" s="64">
        <v>4</v>
      </c>
      <c r="Z129" s="64">
        <v>0</v>
      </c>
      <c r="AA129" s="64">
        <v>0</v>
      </c>
      <c r="AB129" s="64">
        <v>4</v>
      </c>
      <c r="AC129" s="305">
        <v>0</v>
      </c>
      <c r="AD129" s="64">
        <v>0</v>
      </c>
      <c r="AE129" s="64">
        <v>0</v>
      </c>
      <c r="AF129" s="64">
        <v>0</v>
      </c>
      <c r="AG129" s="64">
        <v>4</v>
      </c>
      <c r="AH129" s="507">
        <v>0</v>
      </c>
      <c r="AI129" s="64">
        <v>0</v>
      </c>
      <c r="AJ129" s="497">
        <f t="shared" si="10"/>
        <v>32</v>
      </c>
      <c r="AK129" s="498">
        <f t="shared" si="11"/>
        <v>8</v>
      </c>
      <c r="AL129" s="459">
        <v>0</v>
      </c>
      <c r="AM129" s="459">
        <v>3</v>
      </c>
    </row>
    <row r="130" spans="1:39" ht="14.25" customHeight="1">
      <c r="A130" s="622" t="s">
        <v>1296</v>
      </c>
      <c r="B130" s="622" t="s">
        <v>1297</v>
      </c>
      <c r="C130" s="622" t="s">
        <v>1298</v>
      </c>
      <c r="D130" s="622" t="s">
        <v>1299</v>
      </c>
      <c r="E130" s="623">
        <v>45569</v>
      </c>
      <c r="F130" s="624" t="s">
        <v>1125</v>
      </c>
      <c r="G130" s="625" t="s">
        <v>979</v>
      </c>
      <c r="H130" s="626" t="s">
        <v>939</v>
      </c>
      <c r="I130" s="627">
        <v>1</v>
      </c>
      <c r="J130" s="628">
        <v>0</v>
      </c>
      <c r="K130" s="629">
        <v>0</v>
      </c>
      <c r="L130" s="629">
        <v>0</v>
      </c>
      <c r="M130" s="629">
        <v>0</v>
      </c>
      <c r="N130" s="629">
        <v>0</v>
      </c>
      <c r="O130" s="629">
        <v>4</v>
      </c>
      <c r="P130" s="629">
        <v>4</v>
      </c>
      <c r="Q130" s="629">
        <v>0</v>
      </c>
      <c r="R130" s="629">
        <v>4</v>
      </c>
      <c r="S130" s="629">
        <v>4</v>
      </c>
      <c r="T130" s="630">
        <v>4</v>
      </c>
      <c r="U130" s="630">
        <v>0</v>
      </c>
      <c r="V130" s="630">
        <v>4</v>
      </c>
      <c r="W130" s="630">
        <v>4</v>
      </c>
      <c r="X130" s="630">
        <v>0</v>
      </c>
      <c r="Y130" s="630">
        <v>4</v>
      </c>
      <c r="Z130" s="630">
        <v>4</v>
      </c>
      <c r="AA130" s="630">
        <v>0</v>
      </c>
      <c r="AB130" s="630">
        <v>4</v>
      </c>
      <c r="AC130" s="631">
        <v>0</v>
      </c>
      <c r="AD130" s="630">
        <v>0</v>
      </c>
      <c r="AE130" s="630">
        <v>0</v>
      </c>
      <c r="AF130" s="630">
        <v>0</v>
      </c>
      <c r="AG130" s="630">
        <v>4</v>
      </c>
      <c r="AH130" s="632">
        <v>0</v>
      </c>
      <c r="AI130" s="630">
        <v>0</v>
      </c>
      <c r="AJ130" s="633">
        <f t="shared" si="10"/>
        <v>44</v>
      </c>
      <c r="AK130" s="634">
        <f t="shared" si="11"/>
        <v>11</v>
      </c>
      <c r="AL130" s="459">
        <v>0</v>
      </c>
      <c r="AM130" s="635">
        <v>0</v>
      </c>
    </row>
    <row r="131" spans="1:39" ht="14.25" customHeight="1">
      <c r="A131" s="49" t="s">
        <v>1300</v>
      </c>
      <c r="B131" s="49" t="s">
        <v>1301</v>
      </c>
      <c r="C131" s="49" t="s">
        <v>1302</v>
      </c>
      <c r="D131" s="620" t="s">
        <v>788</v>
      </c>
      <c r="E131" s="612">
        <v>45569</v>
      </c>
      <c r="F131" s="609" t="s">
        <v>1170</v>
      </c>
      <c r="G131" s="560" t="s">
        <v>938</v>
      </c>
      <c r="H131" s="541" t="s">
        <v>939</v>
      </c>
      <c r="I131" s="608">
        <v>1</v>
      </c>
      <c r="J131" s="602">
        <v>0</v>
      </c>
      <c r="K131" s="506">
        <v>0</v>
      </c>
      <c r="L131" s="506">
        <v>0</v>
      </c>
      <c r="M131" s="506">
        <v>0</v>
      </c>
      <c r="N131" s="506">
        <v>0</v>
      </c>
      <c r="O131" s="506">
        <v>3</v>
      </c>
      <c r="P131" s="506">
        <v>0</v>
      </c>
      <c r="Q131" s="506">
        <v>0</v>
      </c>
      <c r="R131" s="506">
        <v>0</v>
      </c>
      <c r="S131" s="506">
        <v>0</v>
      </c>
      <c r="T131" s="64">
        <v>0</v>
      </c>
      <c r="U131" s="64">
        <v>0</v>
      </c>
      <c r="V131" s="64">
        <v>0</v>
      </c>
      <c r="W131" s="64">
        <v>0</v>
      </c>
      <c r="X131" s="64">
        <v>0</v>
      </c>
      <c r="Y131" s="64">
        <v>0</v>
      </c>
      <c r="Z131" s="64">
        <v>0</v>
      </c>
      <c r="AA131" s="64">
        <v>0</v>
      </c>
      <c r="AB131" s="64">
        <v>0</v>
      </c>
      <c r="AC131" s="305">
        <v>0</v>
      </c>
      <c r="AD131" s="64">
        <v>0</v>
      </c>
      <c r="AE131" s="64">
        <v>0</v>
      </c>
      <c r="AF131" s="64">
        <v>0</v>
      </c>
      <c r="AG131" s="64">
        <v>0</v>
      </c>
      <c r="AH131" s="507">
        <v>0</v>
      </c>
      <c r="AI131" s="64">
        <v>0</v>
      </c>
      <c r="AJ131" s="497">
        <f t="shared" si="10"/>
        <v>3</v>
      </c>
      <c r="AK131" s="498">
        <f t="shared" si="11"/>
        <v>1</v>
      </c>
      <c r="AL131" s="459">
        <v>0</v>
      </c>
      <c r="AM131" s="459"/>
    </row>
    <row r="132" spans="1:39" ht="14.25" customHeight="1">
      <c r="A132" s="49" t="s">
        <v>1303</v>
      </c>
      <c r="B132" s="49" t="s">
        <v>1304</v>
      </c>
      <c r="C132" s="49" t="s">
        <v>1305</v>
      </c>
      <c r="D132" s="620" t="s">
        <v>793</v>
      </c>
      <c r="E132" s="612">
        <v>45569</v>
      </c>
      <c r="F132" s="609" t="s">
        <v>1170</v>
      </c>
      <c r="G132" s="560" t="s">
        <v>938</v>
      </c>
      <c r="H132" s="541" t="s">
        <v>939</v>
      </c>
      <c r="I132" s="608">
        <v>1</v>
      </c>
      <c r="J132" s="602">
        <v>0</v>
      </c>
      <c r="K132" s="506">
        <v>0</v>
      </c>
      <c r="L132" s="506">
        <v>0</v>
      </c>
      <c r="M132" s="506">
        <v>0</v>
      </c>
      <c r="N132" s="506">
        <v>0</v>
      </c>
      <c r="O132" s="506">
        <v>3</v>
      </c>
      <c r="P132" s="506">
        <v>0</v>
      </c>
      <c r="Q132" s="506">
        <v>0</v>
      </c>
      <c r="R132" s="506">
        <v>0</v>
      </c>
      <c r="S132" s="506">
        <v>0</v>
      </c>
      <c r="T132" s="64">
        <v>0</v>
      </c>
      <c r="U132" s="64">
        <v>0</v>
      </c>
      <c r="V132" s="64">
        <v>0</v>
      </c>
      <c r="W132" s="64">
        <v>0</v>
      </c>
      <c r="X132" s="64">
        <v>0</v>
      </c>
      <c r="Y132" s="64">
        <v>0</v>
      </c>
      <c r="Z132" s="64">
        <v>0</v>
      </c>
      <c r="AA132" s="64">
        <v>0</v>
      </c>
      <c r="AB132" s="64">
        <v>0</v>
      </c>
      <c r="AC132" s="305">
        <v>0</v>
      </c>
      <c r="AD132" s="64">
        <v>0</v>
      </c>
      <c r="AE132" s="64">
        <v>0</v>
      </c>
      <c r="AF132" s="64">
        <v>0</v>
      </c>
      <c r="AG132" s="64">
        <v>0</v>
      </c>
      <c r="AH132" s="507">
        <v>0</v>
      </c>
      <c r="AI132" s="64">
        <v>0</v>
      </c>
      <c r="AJ132" s="497">
        <f t="shared" si="10"/>
        <v>3</v>
      </c>
      <c r="AK132" s="498">
        <f t="shared" si="11"/>
        <v>1</v>
      </c>
      <c r="AL132" s="459">
        <v>0</v>
      </c>
      <c r="AM132" s="459"/>
    </row>
    <row r="133" spans="1:39" ht="14.25" customHeight="1">
      <c r="A133" s="647" t="s">
        <v>1306</v>
      </c>
      <c r="B133" s="647" t="s">
        <v>1307</v>
      </c>
      <c r="C133" s="647" t="s">
        <v>1308</v>
      </c>
      <c r="D133" s="647" t="s">
        <v>1309</v>
      </c>
      <c r="E133" s="648">
        <v>45569</v>
      </c>
      <c r="F133" s="649" t="s">
        <v>1125</v>
      </c>
      <c r="G133" s="650" t="s">
        <v>1001</v>
      </c>
      <c r="H133" s="651" t="s">
        <v>939</v>
      </c>
      <c r="I133" s="652">
        <v>1</v>
      </c>
      <c r="J133" s="653">
        <v>3</v>
      </c>
      <c r="K133" s="654">
        <v>0</v>
      </c>
      <c r="L133" s="654">
        <v>0</v>
      </c>
      <c r="M133" s="654">
        <v>0</v>
      </c>
      <c r="N133" s="654">
        <v>3</v>
      </c>
      <c r="O133" s="654">
        <v>4</v>
      </c>
      <c r="P133" s="654">
        <v>2</v>
      </c>
      <c r="Q133" s="654">
        <v>0</v>
      </c>
      <c r="R133" s="654">
        <v>0</v>
      </c>
      <c r="S133" s="654">
        <v>3</v>
      </c>
      <c r="T133" s="655">
        <v>2</v>
      </c>
      <c r="U133" s="655">
        <v>0</v>
      </c>
      <c r="V133" s="655">
        <v>0</v>
      </c>
      <c r="W133" s="655">
        <v>0</v>
      </c>
      <c r="X133" s="655">
        <v>0</v>
      </c>
      <c r="Y133" s="655">
        <v>4</v>
      </c>
      <c r="Z133" s="655">
        <v>0</v>
      </c>
      <c r="AA133" s="655">
        <v>0</v>
      </c>
      <c r="AB133" s="655">
        <v>4</v>
      </c>
      <c r="AC133" s="656">
        <v>0</v>
      </c>
      <c r="AD133" s="655">
        <v>0</v>
      </c>
      <c r="AE133" s="655">
        <v>0</v>
      </c>
      <c r="AF133" s="655">
        <v>0</v>
      </c>
      <c r="AG133" s="655">
        <v>4</v>
      </c>
      <c r="AH133" s="657">
        <v>0</v>
      </c>
      <c r="AI133" s="655">
        <v>0</v>
      </c>
      <c r="AJ133" s="658">
        <f t="shared" si="10"/>
        <v>29</v>
      </c>
      <c r="AK133" s="659">
        <f t="shared" si="11"/>
        <v>9</v>
      </c>
      <c r="AL133" s="459">
        <v>0</v>
      </c>
      <c r="AM133" s="660">
        <v>0</v>
      </c>
    </row>
    <row r="134" spans="1:39" ht="14.25" customHeight="1">
      <c r="A134" s="49"/>
      <c r="B134" s="49" t="s">
        <v>1310</v>
      </c>
      <c r="C134" s="49" t="s">
        <v>1311</v>
      </c>
      <c r="D134" s="620" t="s">
        <v>1312</v>
      </c>
      <c r="E134" s="612">
        <v>45572</v>
      </c>
      <c r="F134" s="685" t="s">
        <v>1112</v>
      </c>
      <c r="G134" s="560" t="s">
        <v>1113</v>
      </c>
      <c r="H134" s="541" t="s">
        <v>939</v>
      </c>
      <c r="I134" s="608">
        <v>1</v>
      </c>
      <c r="J134" s="602">
        <v>0</v>
      </c>
      <c r="K134" s="506">
        <v>0</v>
      </c>
      <c r="L134" s="506">
        <v>0</v>
      </c>
      <c r="M134" s="506">
        <v>0</v>
      </c>
      <c r="N134" s="506">
        <v>0</v>
      </c>
      <c r="O134" s="506">
        <v>0</v>
      </c>
      <c r="P134" s="506">
        <v>0</v>
      </c>
      <c r="Q134" s="506">
        <v>0</v>
      </c>
      <c r="R134" s="506">
        <v>0</v>
      </c>
      <c r="S134" s="506">
        <v>0</v>
      </c>
      <c r="T134" s="64">
        <v>0</v>
      </c>
      <c r="U134" s="64">
        <v>0</v>
      </c>
      <c r="V134" s="64">
        <v>0</v>
      </c>
      <c r="W134" s="64">
        <v>0</v>
      </c>
      <c r="X134" s="64">
        <v>0</v>
      </c>
      <c r="Y134" s="64">
        <v>0</v>
      </c>
      <c r="Z134" s="64">
        <v>0</v>
      </c>
      <c r="AA134" s="64">
        <v>0</v>
      </c>
      <c r="AB134" s="64">
        <v>0</v>
      </c>
      <c r="AC134" s="305">
        <v>0</v>
      </c>
      <c r="AD134" s="64">
        <v>0</v>
      </c>
      <c r="AE134" s="64">
        <v>0</v>
      </c>
      <c r="AF134" s="64">
        <v>0</v>
      </c>
      <c r="AG134" s="64">
        <v>0</v>
      </c>
      <c r="AH134" s="507">
        <v>0</v>
      </c>
      <c r="AI134" s="64">
        <v>0</v>
      </c>
      <c r="AJ134" s="497">
        <f t="shared" si="10"/>
        <v>0</v>
      </c>
      <c r="AK134" s="498">
        <f t="shared" si="11"/>
        <v>0</v>
      </c>
      <c r="AL134" s="459">
        <v>0</v>
      </c>
      <c r="AM134" s="459"/>
    </row>
    <row r="135" spans="1:39" ht="14.25" customHeight="1">
      <c r="A135" s="49" t="s">
        <v>1313</v>
      </c>
      <c r="B135" s="49" t="s">
        <v>1314</v>
      </c>
      <c r="C135" s="49" t="s">
        <v>1142</v>
      </c>
      <c r="D135" s="49" t="s">
        <v>1315</v>
      </c>
      <c r="E135" s="600">
        <v>45572</v>
      </c>
      <c r="F135" s="544" t="s">
        <v>1125</v>
      </c>
      <c r="G135" s="541" t="s">
        <v>1001</v>
      </c>
      <c r="H135" s="311" t="s">
        <v>939</v>
      </c>
      <c r="I135" s="455">
        <v>1</v>
      </c>
      <c r="J135" s="602">
        <v>3</v>
      </c>
      <c r="K135" s="506">
        <v>0</v>
      </c>
      <c r="L135" s="506">
        <v>0</v>
      </c>
      <c r="M135" s="506">
        <v>0</v>
      </c>
      <c r="N135" s="506">
        <v>3</v>
      </c>
      <c r="O135" s="506">
        <v>4</v>
      </c>
      <c r="P135" s="506">
        <v>3</v>
      </c>
      <c r="Q135" s="506">
        <v>0</v>
      </c>
      <c r="R135" s="506">
        <v>4</v>
      </c>
      <c r="S135" s="506">
        <v>3</v>
      </c>
      <c r="T135" s="64">
        <v>2</v>
      </c>
      <c r="U135" s="64">
        <v>0</v>
      </c>
      <c r="V135" s="64">
        <v>0</v>
      </c>
      <c r="W135" s="64">
        <v>0</v>
      </c>
      <c r="X135" s="64">
        <v>0</v>
      </c>
      <c r="Y135" s="64">
        <v>4</v>
      </c>
      <c r="Z135" s="64">
        <v>0</v>
      </c>
      <c r="AA135" s="64">
        <v>0</v>
      </c>
      <c r="AB135" s="64">
        <v>4</v>
      </c>
      <c r="AC135" s="305">
        <v>0</v>
      </c>
      <c r="AD135" s="64">
        <v>0</v>
      </c>
      <c r="AE135" s="64">
        <v>0</v>
      </c>
      <c r="AF135" s="64">
        <v>0</v>
      </c>
      <c r="AG135" s="64">
        <v>4</v>
      </c>
      <c r="AH135" s="507">
        <v>0</v>
      </c>
      <c r="AI135" s="64">
        <v>0</v>
      </c>
      <c r="AJ135" s="497">
        <f t="shared" si="10"/>
        <v>34</v>
      </c>
      <c r="AK135" s="498">
        <f t="shared" si="11"/>
        <v>10</v>
      </c>
      <c r="AL135" s="459">
        <v>0</v>
      </c>
      <c r="AM135" s="459">
        <v>1.5</v>
      </c>
    </row>
    <row r="136" spans="1:39" ht="14.25" customHeight="1">
      <c r="A136" s="49" t="s">
        <v>1316</v>
      </c>
      <c r="B136" s="49" t="s">
        <v>1020</v>
      </c>
      <c r="C136" s="49" t="s">
        <v>1317</v>
      </c>
      <c r="D136" s="620" t="s">
        <v>1318</v>
      </c>
      <c r="E136" s="612">
        <v>45572</v>
      </c>
      <c r="F136" s="609" t="s">
        <v>1170</v>
      </c>
      <c r="G136" s="560" t="s">
        <v>938</v>
      </c>
      <c r="H136" s="541" t="s">
        <v>939</v>
      </c>
      <c r="I136" s="608">
        <v>1</v>
      </c>
      <c r="J136" s="602">
        <v>0</v>
      </c>
      <c r="K136" s="506">
        <v>0</v>
      </c>
      <c r="L136" s="506">
        <v>0</v>
      </c>
      <c r="M136" s="506">
        <v>0</v>
      </c>
      <c r="N136" s="506">
        <v>0</v>
      </c>
      <c r="O136" s="506">
        <v>2</v>
      </c>
      <c r="P136" s="506">
        <v>0</v>
      </c>
      <c r="Q136" s="506">
        <v>0</v>
      </c>
      <c r="R136" s="506">
        <v>0</v>
      </c>
      <c r="S136" s="506">
        <v>0</v>
      </c>
      <c r="T136" s="64">
        <v>0</v>
      </c>
      <c r="U136" s="64">
        <v>0</v>
      </c>
      <c r="V136" s="64">
        <v>0</v>
      </c>
      <c r="W136" s="64">
        <v>0</v>
      </c>
      <c r="X136" s="64">
        <v>0</v>
      </c>
      <c r="Y136" s="64">
        <v>0</v>
      </c>
      <c r="Z136" s="64">
        <v>0</v>
      </c>
      <c r="AA136" s="64">
        <v>0</v>
      </c>
      <c r="AB136" s="64">
        <v>0</v>
      </c>
      <c r="AC136" s="305">
        <v>0</v>
      </c>
      <c r="AD136" s="64">
        <v>0</v>
      </c>
      <c r="AE136" s="64">
        <v>0</v>
      </c>
      <c r="AF136" s="64">
        <v>0</v>
      </c>
      <c r="AG136" s="64">
        <v>0</v>
      </c>
      <c r="AH136" s="507">
        <v>0</v>
      </c>
      <c r="AI136" s="64">
        <v>0</v>
      </c>
      <c r="AJ136" s="497">
        <f t="shared" ref="AJ136:AJ167" si="12">SUM(J136:AI136)</f>
        <v>2</v>
      </c>
      <c r="AK136" s="498">
        <f t="shared" ref="AK136:AK167" si="13">COUNTIF(J136:AI136,"&gt;=2")</f>
        <v>1</v>
      </c>
      <c r="AL136" s="459">
        <v>0</v>
      </c>
      <c r="AM136" s="459"/>
    </row>
    <row r="137" spans="1:39" ht="14.25" customHeight="1">
      <c r="A137" s="49" t="s">
        <v>1319</v>
      </c>
      <c r="B137" s="49" t="s">
        <v>1320</v>
      </c>
      <c r="C137" s="49" t="s">
        <v>1321</v>
      </c>
      <c r="D137" s="49" t="s">
        <v>325</v>
      </c>
      <c r="E137" s="600">
        <v>45576</v>
      </c>
      <c r="F137" s="544" t="s">
        <v>1125</v>
      </c>
      <c r="G137" s="560" t="s">
        <v>979</v>
      </c>
      <c r="H137" s="311" t="s">
        <v>939</v>
      </c>
      <c r="I137" s="455">
        <v>1</v>
      </c>
      <c r="J137" s="602">
        <v>0</v>
      </c>
      <c r="K137" s="506">
        <v>0</v>
      </c>
      <c r="L137" s="506">
        <v>0</v>
      </c>
      <c r="M137" s="506">
        <v>0</v>
      </c>
      <c r="N137" s="506">
        <v>0</v>
      </c>
      <c r="O137" s="506">
        <v>2</v>
      </c>
      <c r="P137" s="506">
        <v>2</v>
      </c>
      <c r="Q137" s="506">
        <v>0</v>
      </c>
      <c r="R137" s="506">
        <v>2</v>
      </c>
      <c r="S137" s="506">
        <v>3</v>
      </c>
      <c r="T137" s="64">
        <v>3</v>
      </c>
      <c r="U137" s="64">
        <v>0</v>
      </c>
      <c r="V137" s="64">
        <v>0</v>
      </c>
      <c r="W137" s="64">
        <v>0</v>
      </c>
      <c r="X137" s="64">
        <v>0</v>
      </c>
      <c r="Y137" s="64">
        <v>2</v>
      </c>
      <c r="Z137" s="64">
        <v>0</v>
      </c>
      <c r="AA137" s="64">
        <v>0</v>
      </c>
      <c r="AB137" s="64">
        <v>4</v>
      </c>
      <c r="AC137" s="305">
        <v>0</v>
      </c>
      <c r="AD137" s="64">
        <v>0</v>
      </c>
      <c r="AE137" s="64">
        <v>0</v>
      </c>
      <c r="AF137" s="64">
        <v>0</v>
      </c>
      <c r="AG137" s="64">
        <v>4</v>
      </c>
      <c r="AH137" s="507">
        <v>0</v>
      </c>
      <c r="AI137" s="64">
        <v>0</v>
      </c>
      <c r="AJ137" s="497">
        <f t="shared" si="12"/>
        <v>22</v>
      </c>
      <c r="AK137" s="498">
        <f t="shared" si="13"/>
        <v>8</v>
      </c>
      <c r="AL137" s="459">
        <v>0</v>
      </c>
      <c r="AM137" s="459">
        <v>0</v>
      </c>
    </row>
    <row r="138" spans="1:39" ht="14.25" customHeight="1">
      <c r="A138" s="49"/>
      <c r="B138" s="49" t="s">
        <v>1322</v>
      </c>
      <c r="C138" s="49" t="s">
        <v>1323</v>
      </c>
      <c r="D138" s="620" t="s">
        <v>1324</v>
      </c>
      <c r="E138" s="612">
        <v>45576</v>
      </c>
      <c r="F138" s="685" t="s">
        <v>1112</v>
      </c>
      <c r="G138" s="560" t="s">
        <v>987</v>
      </c>
      <c r="H138" s="541" t="s">
        <v>939</v>
      </c>
      <c r="I138" s="608">
        <v>1</v>
      </c>
      <c r="J138" s="602">
        <v>0</v>
      </c>
      <c r="K138" s="506">
        <v>0</v>
      </c>
      <c r="L138" s="506">
        <v>0</v>
      </c>
      <c r="M138" s="506">
        <v>0</v>
      </c>
      <c r="N138" s="506">
        <v>0</v>
      </c>
      <c r="O138" s="506">
        <v>0</v>
      </c>
      <c r="P138" s="506">
        <v>0</v>
      </c>
      <c r="Q138" s="506">
        <v>0</v>
      </c>
      <c r="R138" s="506">
        <v>0</v>
      </c>
      <c r="S138" s="506">
        <v>0</v>
      </c>
      <c r="T138" s="64">
        <v>0</v>
      </c>
      <c r="U138" s="64">
        <v>0</v>
      </c>
      <c r="V138" s="64">
        <v>0</v>
      </c>
      <c r="W138" s="64">
        <v>0</v>
      </c>
      <c r="X138" s="64">
        <v>0</v>
      </c>
      <c r="Y138" s="64">
        <v>0</v>
      </c>
      <c r="Z138" s="64">
        <v>0</v>
      </c>
      <c r="AA138" s="64">
        <v>0</v>
      </c>
      <c r="AB138" s="64">
        <v>0</v>
      </c>
      <c r="AC138" s="305">
        <v>0</v>
      </c>
      <c r="AD138" s="64">
        <v>0</v>
      </c>
      <c r="AE138" s="64">
        <v>0</v>
      </c>
      <c r="AF138" s="64">
        <v>0</v>
      </c>
      <c r="AG138" s="64">
        <v>0</v>
      </c>
      <c r="AH138" s="507">
        <v>0</v>
      </c>
      <c r="AI138" s="64">
        <v>0</v>
      </c>
      <c r="AJ138" s="497">
        <f t="shared" si="12"/>
        <v>0</v>
      </c>
      <c r="AK138" s="498">
        <f t="shared" si="13"/>
        <v>0</v>
      </c>
      <c r="AL138" s="459">
        <v>0</v>
      </c>
      <c r="AM138" s="459"/>
    </row>
    <row r="139" spans="1:39" ht="14.25" customHeight="1">
      <c r="A139" s="49" t="s">
        <v>1325</v>
      </c>
      <c r="B139" s="49" t="s">
        <v>1326</v>
      </c>
      <c r="C139" s="49" t="s">
        <v>1327</v>
      </c>
      <c r="D139" s="620" t="s">
        <v>1328</v>
      </c>
      <c r="E139" s="612">
        <v>45576</v>
      </c>
      <c r="F139" s="609" t="s">
        <v>1170</v>
      </c>
      <c r="G139" s="560" t="s">
        <v>938</v>
      </c>
      <c r="H139" s="541" t="s">
        <v>939</v>
      </c>
      <c r="I139" s="608">
        <v>1</v>
      </c>
      <c r="J139" s="602">
        <v>0</v>
      </c>
      <c r="K139" s="506">
        <v>0</v>
      </c>
      <c r="L139" s="506">
        <v>0</v>
      </c>
      <c r="M139" s="506">
        <v>0</v>
      </c>
      <c r="N139" s="506">
        <v>0</v>
      </c>
      <c r="O139" s="506">
        <v>3</v>
      </c>
      <c r="P139" s="506">
        <v>0</v>
      </c>
      <c r="Q139" s="506">
        <v>0</v>
      </c>
      <c r="R139" s="506">
        <v>0</v>
      </c>
      <c r="S139" s="506">
        <v>0</v>
      </c>
      <c r="T139" s="64">
        <v>0</v>
      </c>
      <c r="U139" s="64">
        <v>0</v>
      </c>
      <c r="V139" s="64">
        <v>0</v>
      </c>
      <c r="W139" s="64">
        <v>0</v>
      </c>
      <c r="X139" s="64">
        <v>0</v>
      </c>
      <c r="Y139" s="64">
        <v>0</v>
      </c>
      <c r="Z139" s="64">
        <v>0</v>
      </c>
      <c r="AA139" s="64">
        <v>0</v>
      </c>
      <c r="AB139" s="64">
        <v>0</v>
      </c>
      <c r="AC139" s="305">
        <v>0</v>
      </c>
      <c r="AD139" s="64">
        <v>0</v>
      </c>
      <c r="AE139" s="64">
        <v>0</v>
      </c>
      <c r="AF139" s="64">
        <v>0</v>
      </c>
      <c r="AG139" s="64">
        <v>0</v>
      </c>
      <c r="AH139" s="507">
        <v>0</v>
      </c>
      <c r="AI139" s="64">
        <v>0</v>
      </c>
      <c r="AJ139" s="497">
        <f t="shared" si="12"/>
        <v>3</v>
      </c>
      <c r="AK139" s="498">
        <f t="shared" si="13"/>
        <v>1</v>
      </c>
      <c r="AL139" s="459">
        <v>0</v>
      </c>
      <c r="AM139" s="459"/>
    </row>
    <row r="140" spans="1:39" ht="14.25" customHeight="1">
      <c r="A140" s="49"/>
      <c r="B140" s="49" t="s">
        <v>1143</v>
      </c>
      <c r="C140" s="49" t="s">
        <v>1329</v>
      </c>
      <c r="D140" s="620" t="s">
        <v>1330</v>
      </c>
      <c r="E140" s="612">
        <v>45576</v>
      </c>
      <c r="F140" s="685" t="s">
        <v>1112</v>
      </c>
      <c r="G140" s="560" t="s">
        <v>1113</v>
      </c>
      <c r="H140" s="541" t="s">
        <v>939</v>
      </c>
      <c r="I140" s="608">
        <v>1</v>
      </c>
      <c r="J140" s="602">
        <v>0</v>
      </c>
      <c r="K140" s="506">
        <v>0</v>
      </c>
      <c r="L140" s="506">
        <v>0</v>
      </c>
      <c r="M140" s="506">
        <v>0</v>
      </c>
      <c r="N140" s="506">
        <v>0</v>
      </c>
      <c r="O140" s="506">
        <v>0</v>
      </c>
      <c r="P140" s="506">
        <v>0</v>
      </c>
      <c r="Q140" s="506">
        <v>0</v>
      </c>
      <c r="R140" s="506">
        <v>0</v>
      </c>
      <c r="S140" s="506">
        <v>0</v>
      </c>
      <c r="T140" s="64">
        <v>0</v>
      </c>
      <c r="U140" s="64">
        <v>0</v>
      </c>
      <c r="V140" s="64">
        <v>0</v>
      </c>
      <c r="W140" s="64">
        <v>0</v>
      </c>
      <c r="X140" s="64">
        <v>0</v>
      </c>
      <c r="Y140" s="64">
        <v>0</v>
      </c>
      <c r="Z140" s="64">
        <v>0</v>
      </c>
      <c r="AA140" s="64">
        <v>0</v>
      </c>
      <c r="AB140" s="64">
        <v>0</v>
      </c>
      <c r="AC140" s="305">
        <v>0</v>
      </c>
      <c r="AD140" s="64">
        <v>0</v>
      </c>
      <c r="AE140" s="64">
        <v>0</v>
      </c>
      <c r="AF140" s="64">
        <v>0</v>
      </c>
      <c r="AG140" s="64">
        <v>0</v>
      </c>
      <c r="AH140" s="507">
        <v>0</v>
      </c>
      <c r="AI140" s="64">
        <v>0</v>
      </c>
      <c r="AJ140" s="497">
        <f t="shared" si="12"/>
        <v>0</v>
      </c>
      <c r="AK140" s="498">
        <f t="shared" si="13"/>
        <v>0</v>
      </c>
      <c r="AL140" s="459">
        <v>0</v>
      </c>
      <c r="AM140" s="459"/>
    </row>
    <row r="141" spans="1:39" ht="14.25" customHeight="1">
      <c r="A141" s="49" t="s">
        <v>1331</v>
      </c>
      <c r="B141" s="49" t="s">
        <v>1332</v>
      </c>
      <c r="C141" s="49" t="s">
        <v>1333</v>
      </c>
      <c r="D141" s="49" t="s">
        <v>365</v>
      </c>
      <c r="E141" s="600">
        <v>45576</v>
      </c>
      <c r="F141" s="544" t="s">
        <v>1125</v>
      </c>
      <c r="G141" s="541" t="s">
        <v>1001</v>
      </c>
      <c r="H141" s="311" t="s">
        <v>939</v>
      </c>
      <c r="I141" s="455">
        <v>1</v>
      </c>
      <c r="J141" s="602">
        <v>3</v>
      </c>
      <c r="K141" s="506">
        <v>0</v>
      </c>
      <c r="L141" s="506">
        <v>0</v>
      </c>
      <c r="M141" s="506">
        <v>0</v>
      </c>
      <c r="N141" s="506">
        <v>3</v>
      </c>
      <c r="O141" s="506">
        <v>4</v>
      </c>
      <c r="P141" s="506">
        <v>0</v>
      </c>
      <c r="Q141" s="506">
        <v>0</v>
      </c>
      <c r="R141" s="506">
        <v>0</v>
      </c>
      <c r="S141" s="506">
        <v>0</v>
      </c>
      <c r="T141" s="64">
        <v>2</v>
      </c>
      <c r="U141" s="64">
        <v>0</v>
      </c>
      <c r="V141" s="64">
        <v>0</v>
      </c>
      <c r="W141" s="64">
        <v>0</v>
      </c>
      <c r="X141" s="64">
        <v>0</v>
      </c>
      <c r="Y141" s="64">
        <v>3</v>
      </c>
      <c r="Z141" s="64">
        <v>0</v>
      </c>
      <c r="AA141" s="64">
        <v>0</v>
      </c>
      <c r="AB141" s="64">
        <v>4</v>
      </c>
      <c r="AC141" s="305">
        <v>0</v>
      </c>
      <c r="AD141" s="64">
        <v>0</v>
      </c>
      <c r="AE141" s="64">
        <v>0</v>
      </c>
      <c r="AF141" s="64">
        <v>0</v>
      </c>
      <c r="AG141" s="64">
        <v>4</v>
      </c>
      <c r="AH141" s="507">
        <v>0</v>
      </c>
      <c r="AI141" s="64">
        <v>0</v>
      </c>
      <c r="AJ141" s="497">
        <f t="shared" si="12"/>
        <v>23</v>
      </c>
      <c r="AK141" s="498">
        <f t="shared" si="13"/>
        <v>7</v>
      </c>
      <c r="AL141" s="459">
        <v>0</v>
      </c>
      <c r="AM141" s="459">
        <v>3</v>
      </c>
    </row>
    <row r="142" spans="1:39" ht="14.25" customHeight="1">
      <c r="A142" s="49" t="s">
        <v>1334</v>
      </c>
      <c r="B142" s="49" t="s">
        <v>1335</v>
      </c>
      <c r="C142" s="49" t="s">
        <v>1336</v>
      </c>
      <c r="D142" s="49" t="s">
        <v>1337</v>
      </c>
      <c r="E142" s="600">
        <v>45576</v>
      </c>
      <c r="F142" s="544" t="s">
        <v>1125</v>
      </c>
      <c r="G142" s="560" t="s">
        <v>979</v>
      </c>
      <c r="H142" s="311" t="s">
        <v>939</v>
      </c>
      <c r="I142" s="455">
        <v>1</v>
      </c>
      <c r="J142" s="602">
        <v>0</v>
      </c>
      <c r="K142" s="506">
        <v>0</v>
      </c>
      <c r="L142" s="506">
        <v>0</v>
      </c>
      <c r="M142" s="506">
        <v>0</v>
      </c>
      <c r="N142" s="506">
        <v>0</v>
      </c>
      <c r="O142" s="506">
        <v>2</v>
      </c>
      <c r="P142" s="506">
        <v>2</v>
      </c>
      <c r="Q142" s="506">
        <v>0</v>
      </c>
      <c r="R142" s="506">
        <v>2</v>
      </c>
      <c r="S142" s="506">
        <v>3</v>
      </c>
      <c r="T142" s="64">
        <v>3</v>
      </c>
      <c r="U142" s="64">
        <v>0</v>
      </c>
      <c r="V142" s="64">
        <v>0</v>
      </c>
      <c r="W142" s="64">
        <v>0</v>
      </c>
      <c r="X142" s="64">
        <v>0</v>
      </c>
      <c r="Y142" s="64">
        <v>2</v>
      </c>
      <c r="Z142" s="64">
        <v>0</v>
      </c>
      <c r="AA142" s="64">
        <v>0</v>
      </c>
      <c r="AB142" s="64">
        <v>3</v>
      </c>
      <c r="AC142" s="305">
        <v>0</v>
      </c>
      <c r="AD142" s="64">
        <v>0</v>
      </c>
      <c r="AE142" s="64">
        <v>0</v>
      </c>
      <c r="AF142" s="64">
        <v>0</v>
      </c>
      <c r="AG142" s="64">
        <v>4</v>
      </c>
      <c r="AH142" s="507">
        <v>0</v>
      </c>
      <c r="AI142" s="64">
        <v>0</v>
      </c>
      <c r="AJ142" s="497">
        <f t="shared" si="12"/>
        <v>21</v>
      </c>
      <c r="AK142" s="498">
        <f t="shared" si="13"/>
        <v>8</v>
      </c>
      <c r="AL142" s="459">
        <v>0</v>
      </c>
      <c r="AM142" s="459">
        <v>1</v>
      </c>
    </row>
    <row r="143" spans="1:39" ht="14.25" customHeight="1">
      <c r="A143" s="49" t="s">
        <v>1338</v>
      </c>
      <c r="B143" s="49" t="s">
        <v>1339</v>
      </c>
      <c r="C143" s="49" t="s">
        <v>965</v>
      </c>
      <c r="D143" s="620" t="s">
        <v>631</v>
      </c>
      <c r="E143" s="612">
        <v>45576</v>
      </c>
      <c r="F143" s="609" t="s">
        <v>1170</v>
      </c>
      <c r="G143" s="560" t="s">
        <v>938</v>
      </c>
      <c r="H143" s="541" t="s">
        <v>939</v>
      </c>
      <c r="I143" s="608">
        <v>1</v>
      </c>
      <c r="J143" s="602">
        <v>0</v>
      </c>
      <c r="K143" s="506">
        <v>0</v>
      </c>
      <c r="L143" s="506">
        <v>0</v>
      </c>
      <c r="M143" s="506">
        <v>0</v>
      </c>
      <c r="N143" s="506">
        <v>0</v>
      </c>
      <c r="O143" s="506">
        <v>3</v>
      </c>
      <c r="P143" s="506">
        <v>0</v>
      </c>
      <c r="Q143" s="506">
        <v>0</v>
      </c>
      <c r="R143" s="506">
        <v>0</v>
      </c>
      <c r="S143" s="506">
        <v>0</v>
      </c>
      <c r="T143" s="64">
        <v>0</v>
      </c>
      <c r="U143" s="64">
        <v>0</v>
      </c>
      <c r="V143" s="64">
        <v>0</v>
      </c>
      <c r="W143" s="64">
        <v>0</v>
      </c>
      <c r="X143" s="64">
        <v>0</v>
      </c>
      <c r="Y143" s="64">
        <v>0</v>
      </c>
      <c r="Z143" s="64">
        <v>0</v>
      </c>
      <c r="AA143" s="64">
        <v>0</v>
      </c>
      <c r="AB143" s="64">
        <v>0</v>
      </c>
      <c r="AC143" s="305">
        <v>0</v>
      </c>
      <c r="AD143" s="64">
        <v>0</v>
      </c>
      <c r="AE143" s="64">
        <v>0</v>
      </c>
      <c r="AF143" s="64">
        <v>0</v>
      </c>
      <c r="AG143" s="64">
        <v>0</v>
      </c>
      <c r="AH143" s="507">
        <v>0</v>
      </c>
      <c r="AI143" s="64">
        <v>0</v>
      </c>
      <c r="AJ143" s="497">
        <f t="shared" si="12"/>
        <v>3</v>
      </c>
      <c r="AK143" s="498">
        <f t="shared" si="13"/>
        <v>1</v>
      </c>
      <c r="AL143" s="459">
        <v>0</v>
      </c>
      <c r="AM143" s="459"/>
    </row>
    <row r="144" spans="1:39" ht="14.25" customHeight="1">
      <c r="A144" s="49" t="s">
        <v>1340</v>
      </c>
      <c r="B144" s="49" t="s">
        <v>1020</v>
      </c>
      <c r="C144" s="49" t="s">
        <v>1341</v>
      </c>
      <c r="D144" s="49" t="s">
        <v>1342</v>
      </c>
      <c r="E144" s="600">
        <v>45576</v>
      </c>
      <c r="F144" s="544" t="s">
        <v>1125</v>
      </c>
      <c r="G144" s="560" t="s">
        <v>979</v>
      </c>
      <c r="H144" s="311" t="s">
        <v>939</v>
      </c>
      <c r="I144" s="455">
        <v>1</v>
      </c>
      <c r="J144" s="602">
        <v>0</v>
      </c>
      <c r="K144" s="506">
        <v>0</v>
      </c>
      <c r="L144" s="506">
        <v>0</v>
      </c>
      <c r="M144" s="506">
        <v>0</v>
      </c>
      <c r="N144" s="506">
        <v>0</v>
      </c>
      <c r="O144" s="506">
        <v>0</v>
      </c>
      <c r="P144" s="506">
        <v>2</v>
      </c>
      <c r="Q144" s="506">
        <v>0</v>
      </c>
      <c r="R144" s="506">
        <v>2</v>
      </c>
      <c r="S144" s="506">
        <v>2</v>
      </c>
      <c r="T144" s="64">
        <v>3</v>
      </c>
      <c r="U144" s="64">
        <v>0</v>
      </c>
      <c r="V144" s="64">
        <v>0</v>
      </c>
      <c r="W144" s="64">
        <v>0</v>
      </c>
      <c r="X144" s="64">
        <v>0</v>
      </c>
      <c r="Y144" s="64">
        <v>2</v>
      </c>
      <c r="Z144" s="64">
        <v>0</v>
      </c>
      <c r="AA144" s="64">
        <v>0</v>
      </c>
      <c r="AB144" s="64">
        <v>4</v>
      </c>
      <c r="AC144" s="305">
        <v>0</v>
      </c>
      <c r="AD144" s="64">
        <v>0</v>
      </c>
      <c r="AE144" s="64">
        <v>0</v>
      </c>
      <c r="AF144" s="64">
        <v>0</v>
      </c>
      <c r="AG144" s="64">
        <v>4</v>
      </c>
      <c r="AH144" s="507">
        <v>0</v>
      </c>
      <c r="AI144" s="64">
        <v>0</v>
      </c>
      <c r="AJ144" s="497">
        <f t="shared" si="12"/>
        <v>19</v>
      </c>
      <c r="AK144" s="498">
        <f t="shared" si="13"/>
        <v>7</v>
      </c>
      <c r="AL144" s="459">
        <v>0</v>
      </c>
      <c r="AM144" s="459">
        <v>2</v>
      </c>
    </row>
    <row r="145" spans="1:39" ht="14.25" customHeight="1">
      <c r="A145" s="49" t="s">
        <v>1343</v>
      </c>
      <c r="B145" s="49" t="s">
        <v>1344</v>
      </c>
      <c r="C145" s="49" t="s">
        <v>1345</v>
      </c>
      <c r="D145" s="620" t="s">
        <v>1346</v>
      </c>
      <c r="E145" s="612">
        <v>45583</v>
      </c>
      <c r="F145" s="609" t="s">
        <v>1170</v>
      </c>
      <c r="G145" s="560" t="s">
        <v>938</v>
      </c>
      <c r="H145" s="541" t="s">
        <v>939</v>
      </c>
      <c r="I145" s="608">
        <v>1</v>
      </c>
      <c r="J145" s="602">
        <v>0</v>
      </c>
      <c r="K145" s="506">
        <v>0</v>
      </c>
      <c r="L145" s="506">
        <v>0</v>
      </c>
      <c r="M145" s="506">
        <v>0</v>
      </c>
      <c r="N145" s="506">
        <v>0</v>
      </c>
      <c r="O145" s="506">
        <v>1</v>
      </c>
      <c r="P145" s="506">
        <v>0</v>
      </c>
      <c r="Q145" s="506">
        <v>0</v>
      </c>
      <c r="R145" s="506">
        <v>0</v>
      </c>
      <c r="S145" s="506">
        <v>0</v>
      </c>
      <c r="T145" s="64">
        <v>0</v>
      </c>
      <c r="U145" s="64">
        <v>0</v>
      </c>
      <c r="V145" s="64">
        <v>0</v>
      </c>
      <c r="W145" s="64">
        <v>0</v>
      </c>
      <c r="X145" s="64">
        <v>0</v>
      </c>
      <c r="Y145" s="64">
        <v>0</v>
      </c>
      <c r="Z145" s="64">
        <v>0</v>
      </c>
      <c r="AA145" s="64">
        <v>0</v>
      </c>
      <c r="AB145" s="64">
        <v>0</v>
      </c>
      <c r="AC145" s="305">
        <v>0</v>
      </c>
      <c r="AD145" s="64">
        <v>0</v>
      </c>
      <c r="AE145" s="64">
        <v>0</v>
      </c>
      <c r="AF145" s="64">
        <v>0</v>
      </c>
      <c r="AG145" s="64">
        <v>0</v>
      </c>
      <c r="AH145" s="507">
        <v>0</v>
      </c>
      <c r="AI145" s="64">
        <v>0</v>
      </c>
      <c r="AJ145" s="497">
        <f t="shared" si="12"/>
        <v>1</v>
      </c>
      <c r="AK145" s="498">
        <f t="shared" si="13"/>
        <v>0</v>
      </c>
      <c r="AL145" s="459">
        <v>0</v>
      </c>
      <c r="AM145" s="459"/>
    </row>
    <row r="146" spans="1:39" ht="14.25" customHeight="1">
      <c r="A146" s="49" t="s">
        <v>1347</v>
      </c>
      <c r="B146" s="49" t="s">
        <v>1348</v>
      </c>
      <c r="C146" s="49" t="s">
        <v>1349</v>
      </c>
      <c r="D146" s="620" t="s">
        <v>1350</v>
      </c>
      <c r="E146" s="612">
        <v>45583</v>
      </c>
      <c r="F146" s="609" t="s">
        <v>1170</v>
      </c>
      <c r="G146" s="560" t="s">
        <v>938</v>
      </c>
      <c r="H146" s="541" t="s">
        <v>939</v>
      </c>
      <c r="I146" s="608">
        <v>1</v>
      </c>
      <c r="J146" s="602">
        <v>0</v>
      </c>
      <c r="K146" s="506">
        <v>0</v>
      </c>
      <c r="L146" s="506">
        <v>0</v>
      </c>
      <c r="M146" s="506">
        <v>0</v>
      </c>
      <c r="N146" s="506">
        <v>0</v>
      </c>
      <c r="O146" s="506">
        <v>3</v>
      </c>
      <c r="P146" s="506">
        <v>0</v>
      </c>
      <c r="Q146" s="506">
        <v>0</v>
      </c>
      <c r="R146" s="506">
        <v>0</v>
      </c>
      <c r="S146" s="506">
        <v>0</v>
      </c>
      <c r="T146" s="64">
        <v>0</v>
      </c>
      <c r="U146" s="64">
        <v>0</v>
      </c>
      <c r="V146" s="64">
        <v>0</v>
      </c>
      <c r="W146" s="64">
        <v>0</v>
      </c>
      <c r="X146" s="64">
        <v>0</v>
      </c>
      <c r="Y146" s="64">
        <v>0</v>
      </c>
      <c r="Z146" s="64">
        <v>0</v>
      </c>
      <c r="AA146" s="64">
        <v>0</v>
      </c>
      <c r="AB146" s="64">
        <v>0</v>
      </c>
      <c r="AC146" s="305">
        <v>0</v>
      </c>
      <c r="AD146" s="64">
        <v>0</v>
      </c>
      <c r="AE146" s="64">
        <v>0</v>
      </c>
      <c r="AF146" s="64">
        <v>0</v>
      </c>
      <c r="AG146" s="64">
        <v>0</v>
      </c>
      <c r="AH146" s="507">
        <v>0</v>
      </c>
      <c r="AI146" s="64">
        <v>0</v>
      </c>
      <c r="AJ146" s="497">
        <f t="shared" si="12"/>
        <v>3</v>
      </c>
      <c r="AK146" s="498">
        <f t="shared" si="13"/>
        <v>1</v>
      </c>
      <c r="AL146" s="459">
        <v>0</v>
      </c>
      <c r="AM146" s="459"/>
    </row>
    <row r="147" spans="1:39" ht="14.25" customHeight="1">
      <c r="A147" t="s">
        <v>1351</v>
      </c>
      <c r="B147" s="49" t="s">
        <v>1352</v>
      </c>
      <c r="C147" s="49" t="s">
        <v>1353</v>
      </c>
      <c r="D147" s="611" t="s">
        <v>1354</v>
      </c>
      <c r="E147" s="612">
        <v>45583</v>
      </c>
      <c r="F147" s="686" t="s">
        <v>1170</v>
      </c>
      <c r="G147" s="308" t="s">
        <v>938</v>
      </c>
      <c r="H147" s="541" t="s">
        <v>939</v>
      </c>
      <c r="I147" s="621">
        <v>1</v>
      </c>
      <c r="J147" s="602">
        <v>0</v>
      </c>
      <c r="K147" s="506">
        <v>0</v>
      </c>
      <c r="L147" s="506">
        <v>0</v>
      </c>
      <c r="M147" s="506">
        <v>0</v>
      </c>
      <c r="N147" s="506">
        <v>0</v>
      </c>
      <c r="O147" s="506">
        <v>2</v>
      </c>
      <c r="P147" s="506">
        <v>0</v>
      </c>
      <c r="Q147" s="506">
        <v>0</v>
      </c>
      <c r="R147" s="506">
        <v>0</v>
      </c>
      <c r="S147" s="506">
        <v>0</v>
      </c>
      <c r="T147" s="64">
        <v>0</v>
      </c>
      <c r="U147" s="64">
        <v>0</v>
      </c>
      <c r="V147" s="64">
        <v>0</v>
      </c>
      <c r="W147" s="64">
        <v>0</v>
      </c>
      <c r="X147" s="64">
        <v>0</v>
      </c>
      <c r="Y147" s="64">
        <v>0</v>
      </c>
      <c r="Z147" s="64">
        <v>0</v>
      </c>
      <c r="AA147" s="64">
        <v>0</v>
      </c>
      <c r="AB147" s="64">
        <v>0</v>
      </c>
      <c r="AC147" s="305">
        <v>0</v>
      </c>
      <c r="AD147" s="64">
        <v>0</v>
      </c>
      <c r="AE147" s="64">
        <v>0</v>
      </c>
      <c r="AF147" s="64">
        <v>0</v>
      </c>
      <c r="AG147" s="64">
        <v>0</v>
      </c>
      <c r="AH147" s="507">
        <v>0</v>
      </c>
      <c r="AI147" s="64">
        <v>0</v>
      </c>
      <c r="AJ147" s="497">
        <f t="shared" si="12"/>
        <v>2</v>
      </c>
      <c r="AK147" s="498">
        <f t="shared" si="13"/>
        <v>1</v>
      </c>
      <c r="AL147" s="459">
        <v>0</v>
      </c>
      <c r="AM147" s="459"/>
    </row>
    <row r="148" spans="1:39" ht="14.25" customHeight="1">
      <c r="A148" t="s">
        <v>1355</v>
      </c>
      <c r="B148" s="49" t="s">
        <v>1356</v>
      </c>
      <c r="C148" s="49" t="s">
        <v>1357</v>
      </c>
      <c r="D148" s="611" t="s">
        <v>1358</v>
      </c>
      <c r="E148" s="612">
        <v>45583</v>
      </c>
      <c r="F148" s="686" t="s">
        <v>1170</v>
      </c>
      <c r="G148" s="308" t="s">
        <v>938</v>
      </c>
      <c r="H148" s="541" t="s">
        <v>939</v>
      </c>
      <c r="I148" s="621">
        <v>1</v>
      </c>
      <c r="J148" s="602">
        <v>0</v>
      </c>
      <c r="K148" s="506">
        <v>0</v>
      </c>
      <c r="L148" s="506">
        <v>0</v>
      </c>
      <c r="M148" s="506">
        <v>0</v>
      </c>
      <c r="N148" s="506">
        <v>0</v>
      </c>
      <c r="O148" s="506">
        <v>2</v>
      </c>
      <c r="P148" s="506">
        <v>0</v>
      </c>
      <c r="Q148" s="506">
        <v>0</v>
      </c>
      <c r="R148" s="506">
        <v>0</v>
      </c>
      <c r="S148" s="506">
        <v>0</v>
      </c>
      <c r="T148" s="64">
        <v>0</v>
      </c>
      <c r="U148" s="64">
        <v>0</v>
      </c>
      <c r="V148" s="64">
        <v>0</v>
      </c>
      <c r="W148" s="64">
        <v>0</v>
      </c>
      <c r="X148" s="64">
        <v>0</v>
      </c>
      <c r="Y148" s="64">
        <v>0</v>
      </c>
      <c r="Z148" s="64">
        <v>0</v>
      </c>
      <c r="AA148" s="64">
        <v>0</v>
      </c>
      <c r="AB148" s="64">
        <v>0</v>
      </c>
      <c r="AC148" s="305">
        <v>0</v>
      </c>
      <c r="AD148" s="64">
        <v>0</v>
      </c>
      <c r="AE148" s="64">
        <v>0</v>
      </c>
      <c r="AF148" s="64">
        <v>0</v>
      </c>
      <c r="AG148" s="64">
        <v>0</v>
      </c>
      <c r="AH148" s="507">
        <v>0</v>
      </c>
      <c r="AI148" s="64">
        <v>0</v>
      </c>
      <c r="AJ148" s="497">
        <f t="shared" si="12"/>
        <v>2</v>
      </c>
      <c r="AK148" s="498">
        <f t="shared" si="13"/>
        <v>1</v>
      </c>
      <c r="AL148" s="459">
        <v>0</v>
      </c>
      <c r="AM148" s="459"/>
    </row>
    <row r="149" spans="1:39" ht="14.25" customHeight="1">
      <c r="A149" t="s">
        <v>1359</v>
      </c>
      <c r="B149" s="49" t="s">
        <v>1360</v>
      </c>
      <c r="C149" s="49" t="s">
        <v>1361</v>
      </c>
      <c r="D149" s="611" t="s">
        <v>1362</v>
      </c>
      <c r="E149" s="612">
        <v>45583</v>
      </c>
      <c r="F149" s="686" t="s">
        <v>1170</v>
      </c>
      <c r="G149" s="308" t="s">
        <v>938</v>
      </c>
      <c r="H149" s="541" t="s">
        <v>939</v>
      </c>
      <c r="I149" s="621">
        <v>1</v>
      </c>
      <c r="J149" s="602">
        <v>0</v>
      </c>
      <c r="K149" s="506">
        <v>0</v>
      </c>
      <c r="L149" s="506">
        <v>0</v>
      </c>
      <c r="M149" s="506">
        <v>0</v>
      </c>
      <c r="N149" s="506">
        <v>0</v>
      </c>
      <c r="O149" s="506">
        <v>1</v>
      </c>
      <c r="P149" s="506">
        <v>0</v>
      </c>
      <c r="Q149" s="506">
        <v>0</v>
      </c>
      <c r="R149" s="506">
        <v>0</v>
      </c>
      <c r="S149" s="506">
        <v>0</v>
      </c>
      <c r="T149" s="64">
        <v>0</v>
      </c>
      <c r="U149" s="64">
        <v>0</v>
      </c>
      <c r="V149" s="64">
        <v>0</v>
      </c>
      <c r="W149" s="64">
        <v>0</v>
      </c>
      <c r="X149" s="64">
        <v>0</v>
      </c>
      <c r="Y149" s="64">
        <v>0</v>
      </c>
      <c r="Z149" s="64">
        <v>0</v>
      </c>
      <c r="AA149" s="64">
        <v>0</v>
      </c>
      <c r="AB149" s="64">
        <v>0</v>
      </c>
      <c r="AC149" s="305">
        <v>0</v>
      </c>
      <c r="AD149" s="64">
        <v>0</v>
      </c>
      <c r="AE149" s="64">
        <v>0</v>
      </c>
      <c r="AF149" s="64">
        <v>0</v>
      </c>
      <c r="AG149" s="64">
        <v>0</v>
      </c>
      <c r="AH149" s="507">
        <v>0</v>
      </c>
      <c r="AI149" s="64">
        <v>0</v>
      </c>
      <c r="AJ149" s="497">
        <f t="shared" si="12"/>
        <v>1</v>
      </c>
      <c r="AK149" s="498">
        <f t="shared" si="13"/>
        <v>0</v>
      </c>
      <c r="AL149" s="459">
        <v>0</v>
      </c>
      <c r="AM149" s="459"/>
    </row>
    <row r="150" spans="1:39" ht="14.25" customHeight="1">
      <c r="A150" t="s">
        <v>1363</v>
      </c>
      <c r="B150" s="49" t="s">
        <v>1364</v>
      </c>
      <c r="C150" s="49" t="s">
        <v>1365</v>
      </c>
      <c r="D150" s="611" t="s">
        <v>1366</v>
      </c>
      <c r="E150" s="612">
        <v>45583</v>
      </c>
      <c r="F150" s="686" t="s">
        <v>1170</v>
      </c>
      <c r="G150" s="308" t="s">
        <v>938</v>
      </c>
      <c r="H150" s="541" t="s">
        <v>939</v>
      </c>
      <c r="I150" s="621">
        <v>1</v>
      </c>
      <c r="J150" s="602">
        <v>0</v>
      </c>
      <c r="K150" s="506">
        <v>0</v>
      </c>
      <c r="L150" s="506">
        <v>0</v>
      </c>
      <c r="M150" s="506">
        <v>0</v>
      </c>
      <c r="N150" s="506">
        <v>0</v>
      </c>
      <c r="O150" s="506">
        <v>1</v>
      </c>
      <c r="P150" s="506">
        <v>0</v>
      </c>
      <c r="Q150" s="506">
        <v>0</v>
      </c>
      <c r="R150" s="506">
        <v>0</v>
      </c>
      <c r="S150" s="506">
        <v>0</v>
      </c>
      <c r="T150" s="64">
        <v>0</v>
      </c>
      <c r="U150" s="64">
        <v>0</v>
      </c>
      <c r="V150" s="64">
        <v>0</v>
      </c>
      <c r="W150" s="64">
        <v>0</v>
      </c>
      <c r="X150" s="64">
        <v>0</v>
      </c>
      <c r="Y150" s="64">
        <v>0</v>
      </c>
      <c r="Z150" s="64">
        <v>0</v>
      </c>
      <c r="AA150" s="64">
        <v>0</v>
      </c>
      <c r="AB150" s="64">
        <v>0</v>
      </c>
      <c r="AC150" s="305">
        <v>0</v>
      </c>
      <c r="AD150" s="64">
        <v>0</v>
      </c>
      <c r="AE150" s="64">
        <v>0</v>
      </c>
      <c r="AF150" s="64">
        <v>0</v>
      </c>
      <c r="AG150" s="64">
        <v>0</v>
      </c>
      <c r="AH150" s="507">
        <v>0</v>
      </c>
      <c r="AI150" s="64">
        <v>0</v>
      </c>
      <c r="AJ150" s="497">
        <f t="shared" si="12"/>
        <v>1</v>
      </c>
      <c r="AK150" s="498">
        <f t="shared" si="13"/>
        <v>0</v>
      </c>
      <c r="AL150" s="459">
        <v>0</v>
      </c>
      <c r="AM150" s="459"/>
    </row>
    <row r="151" spans="1:39" ht="14.25" customHeight="1">
      <c r="A151" t="s">
        <v>1367</v>
      </c>
      <c r="B151" s="49" t="s">
        <v>1368</v>
      </c>
      <c r="C151" s="49" t="s">
        <v>1369</v>
      </c>
      <c r="D151" s="611" t="s">
        <v>1370</v>
      </c>
      <c r="E151" s="612">
        <v>45587</v>
      </c>
      <c r="F151" s="686" t="s">
        <v>1170</v>
      </c>
      <c r="G151" s="308" t="s">
        <v>938</v>
      </c>
      <c r="H151" s="541" t="s">
        <v>939</v>
      </c>
      <c r="I151" s="621">
        <v>1</v>
      </c>
      <c r="J151" s="602">
        <v>0</v>
      </c>
      <c r="K151" s="506">
        <v>0</v>
      </c>
      <c r="L151" s="506">
        <v>0</v>
      </c>
      <c r="M151" s="506">
        <v>0</v>
      </c>
      <c r="N151" s="506">
        <v>0</v>
      </c>
      <c r="O151" s="506">
        <v>2</v>
      </c>
      <c r="P151" s="506">
        <v>0</v>
      </c>
      <c r="Q151" s="506">
        <v>0</v>
      </c>
      <c r="R151" s="506">
        <v>0</v>
      </c>
      <c r="S151" s="506">
        <v>0</v>
      </c>
      <c r="T151" s="64">
        <v>0</v>
      </c>
      <c r="U151" s="64">
        <v>0</v>
      </c>
      <c r="V151" s="64">
        <v>0</v>
      </c>
      <c r="W151" s="64">
        <v>0</v>
      </c>
      <c r="X151" s="64">
        <v>0</v>
      </c>
      <c r="Y151" s="64">
        <v>0</v>
      </c>
      <c r="Z151" s="64">
        <v>0</v>
      </c>
      <c r="AA151" s="64">
        <v>0</v>
      </c>
      <c r="AB151" s="64">
        <v>0</v>
      </c>
      <c r="AC151" s="305">
        <v>0</v>
      </c>
      <c r="AD151" s="64">
        <v>0</v>
      </c>
      <c r="AE151" s="64">
        <v>0</v>
      </c>
      <c r="AF151" s="64">
        <v>0</v>
      </c>
      <c r="AG151" s="64">
        <v>0</v>
      </c>
      <c r="AH151" s="507">
        <v>0</v>
      </c>
      <c r="AI151" s="64">
        <v>0</v>
      </c>
      <c r="AJ151" s="497">
        <f t="shared" si="12"/>
        <v>2</v>
      </c>
      <c r="AK151" s="498">
        <f t="shared" si="13"/>
        <v>1</v>
      </c>
      <c r="AL151" s="459">
        <v>0</v>
      </c>
      <c r="AM151" s="459"/>
    </row>
    <row r="152" spans="1:39" ht="14.25" customHeight="1">
      <c r="A152" t="s">
        <v>1371</v>
      </c>
      <c r="B152" s="49" t="s">
        <v>1372</v>
      </c>
      <c r="C152" s="49" t="s">
        <v>1373</v>
      </c>
      <c r="D152" s="681" t="s">
        <v>400</v>
      </c>
      <c r="E152" s="600">
        <v>45587</v>
      </c>
      <c r="F152" s="687" t="s">
        <v>1125</v>
      </c>
      <c r="G152" s="690" t="s">
        <v>1001</v>
      </c>
      <c r="H152" s="311" t="s">
        <v>939</v>
      </c>
      <c r="I152" s="695">
        <v>1</v>
      </c>
      <c r="J152" s="602">
        <v>2</v>
      </c>
      <c r="K152" s="506">
        <v>0</v>
      </c>
      <c r="L152" s="506">
        <v>0</v>
      </c>
      <c r="M152" s="506">
        <v>0</v>
      </c>
      <c r="N152" s="506">
        <v>3</v>
      </c>
      <c r="O152" s="506">
        <v>3</v>
      </c>
      <c r="P152" s="506">
        <v>0</v>
      </c>
      <c r="Q152" s="506">
        <v>0</v>
      </c>
      <c r="R152" s="506">
        <v>2</v>
      </c>
      <c r="S152" s="506">
        <v>0</v>
      </c>
      <c r="T152" s="64">
        <v>0</v>
      </c>
      <c r="U152" s="64">
        <v>0</v>
      </c>
      <c r="V152" s="64">
        <v>0</v>
      </c>
      <c r="W152" s="64">
        <v>0</v>
      </c>
      <c r="X152" s="64">
        <v>0</v>
      </c>
      <c r="Y152" s="64">
        <v>3</v>
      </c>
      <c r="Z152" s="64">
        <v>0</v>
      </c>
      <c r="AA152" s="64">
        <v>0</v>
      </c>
      <c r="AB152" s="64">
        <v>4</v>
      </c>
      <c r="AC152" s="305">
        <v>0</v>
      </c>
      <c r="AD152" s="64">
        <v>0</v>
      </c>
      <c r="AE152" s="64">
        <v>0</v>
      </c>
      <c r="AF152" s="64">
        <v>0</v>
      </c>
      <c r="AG152" s="64">
        <v>4</v>
      </c>
      <c r="AH152" s="507">
        <v>0</v>
      </c>
      <c r="AI152" s="64">
        <v>0</v>
      </c>
      <c r="AJ152" s="497">
        <f t="shared" si="12"/>
        <v>21</v>
      </c>
      <c r="AK152" s="498">
        <f t="shared" si="13"/>
        <v>7</v>
      </c>
      <c r="AL152" s="459">
        <v>0</v>
      </c>
      <c r="AM152" s="459">
        <v>0</v>
      </c>
    </row>
    <row r="153" spans="1:39" ht="14.25" customHeight="1">
      <c r="A153" t="s">
        <v>1374</v>
      </c>
      <c r="B153" s="49" t="s">
        <v>1375</v>
      </c>
      <c r="C153" s="49" t="s">
        <v>1376</v>
      </c>
      <c r="D153" s="611" t="s">
        <v>1377</v>
      </c>
      <c r="E153" s="612">
        <v>45588</v>
      </c>
      <c r="F153" s="686" t="s">
        <v>1170</v>
      </c>
      <c r="G153" s="308" t="s">
        <v>938</v>
      </c>
      <c r="H153" s="541" t="s">
        <v>939</v>
      </c>
      <c r="I153" s="621">
        <v>1</v>
      </c>
      <c r="J153" s="602">
        <v>0</v>
      </c>
      <c r="K153" s="506">
        <v>0</v>
      </c>
      <c r="L153" s="506">
        <v>0</v>
      </c>
      <c r="M153" s="506">
        <v>0</v>
      </c>
      <c r="N153" s="506">
        <v>0</v>
      </c>
      <c r="O153" s="506">
        <v>2</v>
      </c>
      <c r="P153" s="506">
        <v>0</v>
      </c>
      <c r="Q153" s="506">
        <v>0</v>
      </c>
      <c r="R153" s="506">
        <v>0</v>
      </c>
      <c r="S153" s="506">
        <v>0</v>
      </c>
      <c r="T153" s="64">
        <v>0</v>
      </c>
      <c r="U153" s="64">
        <v>0</v>
      </c>
      <c r="V153" s="64">
        <v>0</v>
      </c>
      <c r="W153" s="64">
        <v>0</v>
      </c>
      <c r="X153" s="64">
        <v>0</v>
      </c>
      <c r="Y153" s="64">
        <v>0</v>
      </c>
      <c r="Z153" s="64">
        <v>0</v>
      </c>
      <c r="AA153" s="64">
        <v>0</v>
      </c>
      <c r="AB153" s="64">
        <v>0</v>
      </c>
      <c r="AC153" s="305">
        <v>0</v>
      </c>
      <c r="AD153" s="64">
        <v>0</v>
      </c>
      <c r="AE153" s="64">
        <v>0</v>
      </c>
      <c r="AF153" s="64">
        <v>0</v>
      </c>
      <c r="AG153" s="64">
        <v>0</v>
      </c>
      <c r="AH153" s="507">
        <v>0</v>
      </c>
      <c r="AI153" s="64">
        <v>0</v>
      </c>
      <c r="AJ153" s="497">
        <f t="shared" si="12"/>
        <v>2</v>
      </c>
      <c r="AK153" s="498">
        <f t="shared" si="13"/>
        <v>1</v>
      </c>
      <c r="AL153" s="459">
        <v>0</v>
      </c>
      <c r="AM153" s="459"/>
    </row>
    <row r="154" spans="1:39" ht="14.25" customHeight="1">
      <c r="A154" t="s">
        <v>1378</v>
      </c>
      <c r="B154" s="49" t="s">
        <v>1379</v>
      </c>
      <c r="C154" s="49" t="s">
        <v>1380</v>
      </c>
      <c r="D154" s="611" t="s">
        <v>813</v>
      </c>
      <c r="E154" s="612">
        <v>45590</v>
      </c>
      <c r="F154" s="686" t="s">
        <v>1170</v>
      </c>
      <c r="G154" s="308" t="s">
        <v>938</v>
      </c>
      <c r="H154" s="541" t="s">
        <v>939</v>
      </c>
      <c r="I154" s="621">
        <v>1</v>
      </c>
      <c r="J154" s="602">
        <v>0</v>
      </c>
      <c r="K154" s="506">
        <v>0</v>
      </c>
      <c r="L154" s="506">
        <v>0</v>
      </c>
      <c r="M154" s="506">
        <v>0</v>
      </c>
      <c r="N154" s="506">
        <v>0</v>
      </c>
      <c r="O154" s="506">
        <v>2</v>
      </c>
      <c r="P154" s="506">
        <v>0</v>
      </c>
      <c r="Q154" s="506">
        <v>0</v>
      </c>
      <c r="R154" s="506">
        <v>0</v>
      </c>
      <c r="S154" s="506">
        <v>0</v>
      </c>
      <c r="T154" s="64">
        <v>0</v>
      </c>
      <c r="U154" s="64">
        <v>0</v>
      </c>
      <c r="V154" s="64">
        <v>0</v>
      </c>
      <c r="W154" s="64">
        <v>0</v>
      </c>
      <c r="X154" s="64">
        <v>0</v>
      </c>
      <c r="Y154" s="64">
        <v>0</v>
      </c>
      <c r="Z154" s="64">
        <v>0</v>
      </c>
      <c r="AA154" s="64">
        <v>0</v>
      </c>
      <c r="AB154" s="64">
        <v>0</v>
      </c>
      <c r="AC154" s="305">
        <v>0</v>
      </c>
      <c r="AD154" s="64">
        <v>0</v>
      </c>
      <c r="AE154" s="64">
        <v>0</v>
      </c>
      <c r="AF154" s="64">
        <v>0</v>
      </c>
      <c r="AG154" s="64">
        <v>0</v>
      </c>
      <c r="AH154" s="507">
        <v>0</v>
      </c>
      <c r="AI154" s="64">
        <v>0</v>
      </c>
      <c r="AJ154" s="497">
        <f t="shared" si="12"/>
        <v>2</v>
      </c>
      <c r="AK154" s="498">
        <f t="shared" si="13"/>
        <v>1</v>
      </c>
      <c r="AL154" s="459">
        <v>0</v>
      </c>
      <c r="AM154" s="459"/>
    </row>
    <row r="155" spans="1:39" ht="14.25" customHeight="1">
      <c r="A155" t="s">
        <v>1381</v>
      </c>
      <c r="B155" s="49" t="s">
        <v>1382</v>
      </c>
      <c r="C155" s="49" t="s">
        <v>1120</v>
      </c>
      <c r="D155" s="681" t="s">
        <v>1383</v>
      </c>
      <c r="E155" s="600">
        <v>45590</v>
      </c>
      <c r="F155" s="687" t="s">
        <v>1125</v>
      </c>
      <c r="G155" s="308" t="s">
        <v>979</v>
      </c>
      <c r="H155" s="311" t="s">
        <v>939</v>
      </c>
      <c r="I155" s="695">
        <v>1</v>
      </c>
      <c r="J155" s="602">
        <v>0</v>
      </c>
      <c r="K155" s="506">
        <v>0</v>
      </c>
      <c r="L155" s="506">
        <v>0</v>
      </c>
      <c r="M155" s="506">
        <v>0</v>
      </c>
      <c r="N155" s="506">
        <v>2</v>
      </c>
      <c r="O155" s="506">
        <v>2</v>
      </c>
      <c r="P155" s="506">
        <v>0</v>
      </c>
      <c r="Q155" s="506">
        <v>0</v>
      </c>
      <c r="R155" s="506">
        <v>2</v>
      </c>
      <c r="S155" s="506">
        <v>2</v>
      </c>
      <c r="T155" s="64">
        <v>0</v>
      </c>
      <c r="U155" s="64">
        <v>0</v>
      </c>
      <c r="V155" s="64">
        <v>0</v>
      </c>
      <c r="W155" s="64">
        <v>0</v>
      </c>
      <c r="X155" s="64">
        <v>0</v>
      </c>
      <c r="Y155" s="64">
        <v>0</v>
      </c>
      <c r="Z155" s="64">
        <v>0</v>
      </c>
      <c r="AA155" s="64">
        <v>0</v>
      </c>
      <c r="AB155" s="64">
        <v>4</v>
      </c>
      <c r="AC155" s="305">
        <v>0</v>
      </c>
      <c r="AD155" s="64">
        <v>0</v>
      </c>
      <c r="AE155" s="64">
        <v>0</v>
      </c>
      <c r="AF155" s="64">
        <v>0</v>
      </c>
      <c r="AG155" s="64">
        <v>4</v>
      </c>
      <c r="AH155" s="507">
        <v>0</v>
      </c>
      <c r="AI155" s="64">
        <v>0</v>
      </c>
      <c r="AJ155" s="497">
        <f t="shared" si="12"/>
        <v>16</v>
      </c>
      <c r="AK155" s="498">
        <f t="shared" si="13"/>
        <v>6</v>
      </c>
      <c r="AL155" s="459">
        <v>0</v>
      </c>
      <c r="AM155" s="459">
        <v>0</v>
      </c>
    </row>
    <row r="156" spans="1:39" ht="14.25" customHeight="1">
      <c r="A156" t="s">
        <v>1384</v>
      </c>
      <c r="B156" s="49" t="s">
        <v>1385</v>
      </c>
      <c r="C156" s="49" t="s">
        <v>1120</v>
      </c>
      <c r="D156" s="682" t="s">
        <v>1386</v>
      </c>
      <c r="E156" s="612">
        <v>45590</v>
      </c>
      <c r="F156" s="686" t="s">
        <v>1170</v>
      </c>
      <c r="G156" s="308" t="s">
        <v>938</v>
      </c>
      <c r="H156" s="541" t="s">
        <v>939</v>
      </c>
      <c r="I156" s="621">
        <v>1</v>
      </c>
      <c r="J156" s="602">
        <v>0</v>
      </c>
      <c r="K156" s="506">
        <v>0</v>
      </c>
      <c r="L156" s="506">
        <v>0</v>
      </c>
      <c r="M156" s="506">
        <v>0</v>
      </c>
      <c r="N156" s="506">
        <v>0</v>
      </c>
      <c r="O156" s="506">
        <v>3</v>
      </c>
      <c r="P156" s="506">
        <v>0</v>
      </c>
      <c r="Q156" s="506">
        <v>0</v>
      </c>
      <c r="R156" s="506">
        <v>0</v>
      </c>
      <c r="S156" s="506">
        <v>0</v>
      </c>
      <c r="T156" s="64">
        <v>0</v>
      </c>
      <c r="U156" s="64">
        <v>0</v>
      </c>
      <c r="V156" s="64">
        <v>0</v>
      </c>
      <c r="W156" s="64">
        <v>0</v>
      </c>
      <c r="X156" s="64">
        <v>0</v>
      </c>
      <c r="Y156" s="64">
        <v>0</v>
      </c>
      <c r="Z156" s="64">
        <v>0</v>
      </c>
      <c r="AA156" s="64">
        <v>0</v>
      </c>
      <c r="AB156" s="64">
        <v>0</v>
      </c>
      <c r="AC156" s="305">
        <v>0</v>
      </c>
      <c r="AD156" s="64">
        <v>0</v>
      </c>
      <c r="AE156" s="64">
        <v>0</v>
      </c>
      <c r="AF156" s="64">
        <v>0</v>
      </c>
      <c r="AG156" s="64">
        <v>0</v>
      </c>
      <c r="AH156" s="507">
        <v>0</v>
      </c>
      <c r="AI156" s="64">
        <v>0</v>
      </c>
      <c r="AJ156" s="497">
        <f t="shared" si="12"/>
        <v>3</v>
      </c>
      <c r="AK156" s="498">
        <f t="shared" si="13"/>
        <v>1</v>
      </c>
      <c r="AL156" s="459">
        <v>0</v>
      </c>
      <c r="AM156" s="459"/>
    </row>
    <row r="157" spans="1:39" ht="14.25" customHeight="1">
      <c r="A157" t="s">
        <v>1387</v>
      </c>
      <c r="B157" s="49" t="s">
        <v>1388</v>
      </c>
      <c r="C157" s="49" t="s">
        <v>1389</v>
      </c>
      <c r="D157" s="611" t="s">
        <v>810</v>
      </c>
      <c r="E157" s="612">
        <v>45590</v>
      </c>
      <c r="F157" s="686" t="s">
        <v>1170</v>
      </c>
      <c r="G157" s="308" t="s">
        <v>938</v>
      </c>
      <c r="H157" s="541" t="s">
        <v>939</v>
      </c>
      <c r="I157" s="621">
        <v>1</v>
      </c>
      <c r="J157" s="602">
        <v>0</v>
      </c>
      <c r="K157" s="506">
        <v>0</v>
      </c>
      <c r="L157" s="506">
        <v>0</v>
      </c>
      <c r="M157" s="506">
        <v>0</v>
      </c>
      <c r="N157" s="506">
        <v>0</v>
      </c>
      <c r="O157" s="506">
        <v>2</v>
      </c>
      <c r="P157" s="506">
        <v>0</v>
      </c>
      <c r="Q157" s="506">
        <v>0</v>
      </c>
      <c r="R157" s="506">
        <v>0</v>
      </c>
      <c r="S157" s="506">
        <v>0</v>
      </c>
      <c r="T157" s="64">
        <v>0</v>
      </c>
      <c r="U157" s="64">
        <v>0</v>
      </c>
      <c r="V157" s="64">
        <v>0</v>
      </c>
      <c r="W157" s="64">
        <v>0</v>
      </c>
      <c r="X157" s="64">
        <v>0</v>
      </c>
      <c r="Y157" s="64">
        <v>0</v>
      </c>
      <c r="Z157" s="64">
        <v>0</v>
      </c>
      <c r="AA157" s="64">
        <v>0</v>
      </c>
      <c r="AB157" s="64">
        <v>0</v>
      </c>
      <c r="AC157" s="305">
        <v>0</v>
      </c>
      <c r="AD157" s="64">
        <v>0</v>
      </c>
      <c r="AE157" s="64">
        <v>0</v>
      </c>
      <c r="AF157" s="64">
        <v>0</v>
      </c>
      <c r="AG157" s="64">
        <v>0</v>
      </c>
      <c r="AH157" s="507">
        <v>0</v>
      </c>
      <c r="AI157" s="64">
        <v>0</v>
      </c>
      <c r="AJ157" s="497">
        <f t="shared" si="12"/>
        <v>2</v>
      </c>
      <c r="AK157" s="498">
        <f t="shared" si="13"/>
        <v>1</v>
      </c>
      <c r="AL157" s="459">
        <v>0</v>
      </c>
      <c r="AM157" s="459"/>
    </row>
    <row r="158" spans="1:39" ht="14.25" customHeight="1">
      <c r="A158" t="s">
        <v>1390</v>
      </c>
      <c r="B158" s="49" t="s">
        <v>1391</v>
      </c>
      <c r="C158" s="49" t="s">
        <v>1188</v>
      </c>
      <c r="D158" s="611" t="s">
        <v>806</v>
      </c>
      <c r="E158" s="612">
        <v>45590</v>
      </c>
      <c r="F158" s="686" t="s">
        <v>1170</v>
      </c>
      <c r="G158" s="308" t="s">
        <v>938</v>
      </c>
      <c r="H158" s="541" t="s">
        <v>939</v>
      </c>
      <c r="I158" s="621">
        <v>1</v>
      </c>
      <c r="J158" s="602">
        <v>0</v>
      </c>
      <c r="K158" s="506">
        <v>0</v>
      </c>
      <c r="L158" s="506">
        <v>0</v>
      </c>
      <c r="M158" s="506">
        <v>0</v>
      </c>
      <c r="N158" s="506">
        <v>0</v>
      </c>
      <c r="O158" s="506">
        <v>3</v>
      </c>
      <c r="P158" s="506">
        <v>0</v>
      </c>
      <c r="Q158" s="506">
        <v>0</v>
      </c>
      <c r="R158" s="506">
        <v>0</v>
      </c>
      <c r="S158" s="506">
        <v>0</v>
      </c>
      <c r="T158" s="64">
        <v>0</v>
      </c>
      <c r="U158" s="64">
        <v>0</v>
      </c>
      <c r="V158" s="64">
        <v>0</v>
      </c>
      <c r="W158" s="64">
        <v>0</v>
      </c>
      <c r="X158" s="64">
        <v>0</v>
      </c>
      <c r="Y158" s="64">
        <v>0</v>
      </c>
      <c r="Z158" s="64">
        <v>0</v>
      </c>
      <c r="AA158" s="64">
        <v>0</v>
      </c>
      <c r="AB158" s="64">
        <v>0</v>
      </c>
      <c r="AC158" s="305">
        <v>0</v>
      </c>
      <c r="AD158" s="64">
        <v>0</v>
      </c>
      <c r="AE158" s="64">
        <v>0</v>
      </c>
      <c r="AF158" s="64">
        <v>0</v>
      </c>
      <c r="AG158" s="64">
        <v>0</v>
      </c>
      <c r="AH158" s="507">
        <v>0</v>
      </c>
      <c r="AI158" s="64">
        <v>0</v>
      </c>
      <c r="AJ158" s="497">
        <f t="shared" si="12"/>
        <v>3</v>
      </c>
      <c r="AK158" s="498">
        <f t="shared" si="13"/>
        <v>1</v>
      </c>
      <c r="AL158" s="459">
        <v>0</v>
      </c>
      <c r="AM158" s="459"/>
    </row>
    <row r="159" spans="1:39" ht="14.25" customHeight="1">
      <c r="A159" t="s">
        <v>1392</v>
      </c>
      <c r="B159" s="49" t="s">
        <v>1393</v>
      </c>
      <c r="C159" s="49" t="s">
        <v>1394</v>
      </c>
      <c r="D159" s="681" t="s">
        <v>1395</v>
      </c>
      <c r="E159" s="600">
        <v>45590</v>
      </c>
      <c r="F159" s="687" t="s">
        <v>1125</v>
      </c>
      <c r="G159" s="308" t="s">
        <v>979</v>
      </c>
      <c r="H159" s="311" t="s">
        <v>939</v>
      </c>
      <c r="I159" s="695">
        <v>1</v>
      </c>
      <c r="J159" s="602">
        <v>0</v>
      </c>
      <c r="K159" s="506">
        <v>0</v>
      </c>
      <c r="L159" s="506">
        <v>0</v>
      </c>
      <c r="M159" s="506">
        <v>0</v>
      </c>
      <c r="N159" s="506">
        <v>0</v>
      </c>
      <c r="O159" s="506">
        <v>2</v>
      </c>
      <c r="P159" s="506">
        <v>0</v>
      </c>
      <c r="Q159" s="506">
        <v>0</v>
      </c>
      <c r="R159" s="506">
        <v>2</v>
      </c>
      <c r="S159" s="506">
        <v>3</v>
      </c>
      <c r="T159" s="64">
        <v>3</v>
      </c>
      <c r="U159" s="64">
        <v>0</v>
      </c>
      <c r="V159" s="64">
        <v>0</v>
      </c>
      <c r="W159" s="64">
        <v>0</v>
      </c>
      <c r="X159" s="64">
        <v>0</v>
      </c>
      <c r="Y159" s="64">
        <v>0</v>
      </c>
      <c r="Z159" s="64">
        <v>0</v>
      </c>
      <c r="AA159" s="64">
        <v>0</v>
      </c>
      <c r="AB159" s="64">
        <v>4</v>
      </c>
      <c r="AC159" s="305">
        <v>0</v>
      </c>
      <c r="AD159" s="64">
        <v>0</v>
      </c>
      <c r="AE159" s="64">
        <v>0</v>
      </c>
      <c r="AF159" s="64">
        <v>0</v>
      </c>
      <c r="AG159" s="64">
        <v>3</v>
      </c>
      <c r="AH159" s="507">
        <v>0</v>
      </c>
      <c r="AI159" s="64">
        <v>0</v>
      </c>
      <c r="AJ159" s="497">
        <f t="shared" si="12"/>
        <v>17</v>
      </c>
      <c r="AK159" s="498">
        <f t="shared" si="13"/>
        <v>6</v>
      </c>
      <c r="AL159" s="459">
        <v>0</v>
      </c>
      <c r="AM159" s="459">
        <v>0</v>
      </c>
    </row>
    <row r="160" spans="1:39" ht="14.25" customHeight="1">
      <c r="A160" t="s">
        <v>1396</v>
      </c>
      <c r="B160" s="49" t="s">
        <v>1397</v>
      </c>
      <c r="C160" s="49" t="s">
        <v>1398</v>
      </c>
      <c r="D160" s="611" t="s">
        <v>1399</v>
      </c>
      <c r="E160" s="612">
        <v>45590</v>
      </c>
      <c r="F160" s="686" t="s">
        <v>1170</v>
      </c>
      <c r="G160" s="308" t="s">
        <v>938</v>
      </c>
      <c r="H160" s="541" t="s">
        <v>939</v>
      </c>
      <c r="I160" s="621">
        <v>1</v>
      </c>
      <c r="J160" s="602">
        <v>0</v>
      </c>
      <c r="K160" s="506">
        <v>0</v>
      </c>
      <c r="L160" s="506">
        <v>0</v>
      </c>
      <c r="M160" s="506">
        <v>0</v>
      </c>
      <c r="N160" s="506">
        <v>0</v>
      </c>
      <c r="O160" s="506">
        <v>1</v>
      </c>
      <c r="P160" s="506">
        <v>0</v>
      </c>
      <c r="Q160" s="506">
        <v>0</v>
      </c>
      <c r="R160" s="506">
        <v>0</v>
      </c>
      <c r="S160" s="506">
        <v>0</v>
      </c>
      <c r="T160" s="64">
        <v>0</v>
      </c>
      <c r="U160" s="64">
        <v>0</v>
      </c>
      <c r="V160" s="64">
        <v>0</v>
      </c>
      <c r="W160" s="64">
        <v>0</v>
      </c>
      <c r="X160" s="64">
        <v>0</v>
      </c>
      <c r="Y160" s="64">
        <v>0</v>
      </c>
      <c r="Z160" s="64">
        <v>0</v>
      </c>
      <c r="AA160" s="64">
        <v>0</v>
      </c>
      <c r="AB160" s="64">
        <v>0</v>
      </c>
      <c r="AC160" s="305">
        <v>0</v>
      </c>
      <c r="AD160" s="64">
        <v>0</v>
      </c>
      <c r="AE160" s="64">
        <v>0</v>
      </c>
      <c r="AF160" s="64">
        <v>0</v>
      </c>
      <c r="AG160" s="64">
        <v>0</v>
      </c>
      <c r="AH160" s="507">
        <v>0</v>
      </c>
      <c r="AI160" s="64">
        <v>0</v>
      </c>
      <c r="AJ160" s="497">
        <f t="shared" si="12"/>
        <v>1</v>
      </c>
      <c r="AK160" s="498">
        <f t="shared" si="13"/>
        <v>0</v>
      </c>
      <c r="AL160" s="459">
        <v>0</v>
      </c>
      <c r="AM160" s="459"/>
    </row>
    <row r="161" spans="1:39" ht="14.25" customHeight="1">
      <c r="A161" s="661" t="s">
        <v>1400</v>
      </c>
      <c r="B161" s="647" t="s">
        <v>1401</v>
      </c>
      <c r="C161" s="647" t="s">
        <v>1402</v>
      </c>
      <c r="D161" s="683" t="s">
        <v>397</v>
      </c>
      <c r="E161" s="648">
        <v>45590</v>
      </c>
      <c r="F161" s="688" t="s">
        <v>1125</v>
      </c>
      <c r="G161" s="691" t="s">
        <v>1001</v>
      </c>
      <c r="H161" s="651" t="s">
        <v>939</v>
      </c>
      <c r="I161" s="696">
        <v>1</v>
      </c>
      <c r="J161" s="653">
        <v>0</v>
      </c>
      <c r="K161" s="654">
        <v>0</v>
      </c>
      <c r="L161" s="654">
        <v>0</v>
      </c>
      <c r="M161" s="654">
        <v>0</v>
      </c>
      <c r="N161" s="654">
        <v>0</v>
      </c>
      <c r="O161" s="654">
        <v>2</v>
      </c>
      <c r="P161" s="654">
        <v>0</v>
      </c>
      <c r="Q161" s="654">
        <v>0</v>
      </c>
      <c r="R161" s="654">
        <v>3</v>
      </c>
      <c r="S161" s="654">
        <v>0</v>
      </c>
      <c r="T161" s="655">
        <v>2</v>
      </c>
      <c r="U161" s="655">
        <v>0</v>
      </c>
      <c r="V161" s="655">
        <v>0</v>
      </c>
      <c r="W161" s="655">
        <v>0</v>
      </c>
      <c r="X161" s="655">
        <v>0</v>
      </c>
      <c r="Y161" s="655">
        <v>0</v>
      </c>
      <c r="Z161" s="655">
        <v>0</v>
      </c>
      <c r="AA161" s="655">
        <v>0</v>
      </c>
      <c r="AB161" s="655">
        <v>4</v>
      </c>
      <c r="AC161" s="656">
        <v>0</v>
      </c>
      <c r="AD161" s="655">
        <v>0</v>
      </c>
      <c r="AE161" s="655">
        <v>0</v>
      </c>
      <c r="AF161" s="655">
        <v>0</v>
      </c>
      <c r="AG161" s="655">
        <v>4</v>
      </c>
      <c r="AH161" s="657">
        <v>0</v>
      </c>
      <c r="AI161" s="655">
        <v>0</v>
      </c>
      <c r="AJ161" s="658">
        <f t="shared" si="12"/>
        <v>15</v>
      </c>
      <c r="AK161" s="659">
        <f t="shared" si="13"/>
        <v>5</v>
      </c>
      <c r="AL161" s="459">
        <v>0</v>
      </c>
      <c r="AM161" s="660">
        <v>0</v>
      </c>
    </row>
    <row r="162" spans="1:39" ht="14.25" customHeight="1">
      <c r="A162" t="s">
        <v>1403</v>
      </c>
      <c r="B162" s="49" t="s">
        <v>964</v>
      </c>
      <c r="C162" s="49" t="s">
        <v>1404</v>
      </c>
      <c r="D162" s="611" t="s">
        <v>803</v>
      </c>
      <c r="E162" s="612">
        <v>45590</v>
      </c>
      <c r="F162" s="686" t="s">
        <v>1170</v>
      </c>
      <c r="G162" s="308" t="s">
        <v>938</v>
      </c>
      <c r="H162" s="541" t="s">
        <v>939</v>
      </c>
      <c r="I162" s="621">
        <v>1</v>
      </c>
      <c r="J162" s="602">
        <v>0</v>
      </c>
      <c r="K162" s="506">
        <v>0</v>
      </c>
      <c r="L162" s="506">
        <v>0</v>
      </c>
      <c r="M162" s="506">
        <v>0</v>
      </c>
      <c r="N162" s="506">
        <v>0</v>
      </c>
      <c r="O162" s="506">
        <v>2</v>
      </c>
      <c r="P162" s="506">
        <v>0</v>
      </c>
      <c r="Q162" s="506">
        <v>0</v>
      </c>
      <c r="R162" s="506">
        <v>0</v>
      </c>
      <c r="S162" s="506">
        <v>0</v>
      </c>
      <c r="T162" s="64">
        <v>0</v>
      </c>
      <c r="U162" s="64">
        <v>0</v>
      </c>
      <c r="V162" s="64">
        <v>0</v>
      </c>
      <c r="W162" s="64">
        <v>0</v>
      </c>
      <c r="X162" s="64">
        <v>0</v>
      </c>
      <c r="Y162" s="64">
        <v>0</v>
      </c>
      <c r="Z162" s="64">
        <v>0</v>
      </c>
      <c r="AA162" s="64">
        <v>0</v>
      </c>
      <c r="AB162" s="64">
        <v>0</v>
      </c>
      <c r="AC162" s="305">
        <v>0</v>
      </c>
      <c r="AD162" s="64">
        <v>0</v>
      </c>
      <c r="AE162" s="64">
        <v>0</v>
      </c>
      <c r="AF162" s="64">
        <v>0</v>
      </c>
      <c r="AG162" s="64">
        <v>0</v>
      </c>
      <c r="AH162" s="507">
        <v>0</v>
      </c>
      <c r="AI162" s="64">
        <v>0</v>
      </c>
      <c r="AJ162" s="497">
        <f t="shared" si="12"/>
        <v>2</v>
      </c>
      <c r="AK162" s="498">
        <f t="shared" si="13"/>
        <v>1</v>
      </c>
      <c r="AL162" s="459">
        <v>0</v>
      </c>
      <c r="AM162" s="459"/>
    </row>
    <row r="163" spans="1:39" ht="14.25" customHeight="1">
      <c r="A163" t="s">
        <v>1405</v>
      </c>
      <c r="B163" s="49" t="s">
        <v>1406</v>
      </c>
      <c r="C163" s="49" t="s">
        <v>1029</v>
      </c>
      <c r="D163" s="681" t="s">
        <v>299</v>
      </c>
      <c r="E163" s="600">
        <v>45595</v>
      </c>
      <c r="F163" s="687" t="s">
        <v>1125</v>
      </c>
      <c r="G163" s="308" t="s">
        <v>979</v>
      </c>
      <c r="H163" s="311" t="s">
        <v>939</v>
      </c>
      <c r="I163" s="695">
        <v>1</v>
      </c>
      <c r="J163" s="602">
        <v>0</v>
      </c>
      <c r="K163" s="506">
        <v>0</v>
      </c>
      <c r="L163" s="506">
        <v>0</v>
      </c>
      <c r="M163" s="506">
        <v>0</v>
      </c>
      <c r="N163" s="506">
        <v>0</v>
      </c>
      <c r="O163" s="506">
        <v>2</v>
      </c>
      <c r="P163" s="506">
        <v>0</v>
      </c>
      <c r="Q163" s="506">
        <v>0</v>
      </c>
      <c r="R163" s="506">
        <v>3</v>
      </c>
      <c r="S163" s="506">
        <v>0</v>
      </c>
      <c r="T163" s="64">
        <v>4</v>
      </c>
      <c r="U163" s="64">
        <v>0</v>
      </c>
      <c r="V163" s="64">
        <v>0</v>
      </c>
      <c r="W163" s="64">
        <v>0</v>
      </c>
      <c r="X163" s="64">
        <v>0</v>
      </c>
      <c r="Y163" s="64">
        <v>0</v>
      </c>
      <c r="Z163" s="64">
        <v>0</v>
      </c>
      <c r="AA163" s="64">
        <v>0</v>
      </c>
      <c r="AB163" s="64">
        <v>4</v>
      </c>
      <c r="AC163" s="305">
        <v>0</v>
      </c>
      <c r="AD163" s="64">
        <v>0</v>
      </c>
      <c r="AE163" s="64">
        <v>0</v>
      </c>
      <c r="AF163" s="64">
        <v>0</v>
      </c>
      <c r="AG163" s="64">
        <v>3</v>
      </c>
      <c r="AH163" s="507">
        <v>0</v>
      </c>
      <c r="AI163" s="64">
        <v>0</v>
      </c>
      <c r="AJ163" s="497">
        <f t="shared" si="12"/>
        <v>16</v>
      </c>
      <c r="AK163" s="498">
        <f t="shared" si="13"/>
        <v>5</v>
      </c>
      <c r="AL163" s="459">
        <v>0</v>
      </c>
      <c r="AM163" s="459">
        <v>0</v>
      </c>
    </row>
    <row r="164" spans="1:39" ht="14.25" customHeight="1">
      <c r="A164" t="s">
        <v>1407</v>
      </c>
      <c r="B164" s="49" t="s">
        <v>1408</v>
      </c>
      <c r="C164" s="49" t="s">
        <v>264</v>
      </c>
      <c r="D164" s="611" t="s">
        <v>1409</v>
      </c>
      <c r="E164" s="612">
        <v>45595</v>
      </c>
      <c r="F164" s="686" t="s">
        <v>1170</v>
      </c>
      <c r="G164" s="308" t="s">
        <v>938</v>
      </c>
      <c r="H164" s="541" t="s">
        <v>939</v>
      </c>
      <c r="I164" s="621">
        <v>1</v>
      </c>
      <c r="J164" s="602">
        <v>0</v>
      </c>
      <c r="K164" s="506">
        <v>0</v>
      </c>
      <c r="L164" s="506">
        <v>0</v>
      </c>
      <c r="M164" s="506">
        <v>0</v>
      </c>
      <c r="N164" s="506">
        <v>0</v>
      </c>
      <c r="O164" s="506">
        <v>1</v>
      </c>
      <c r="P164" s="506">
        <v>0</v>
      </c>
      <c r="Q164" s="506">
        <v>0</v>
      </c>
      <c r="R164" s="506">
        <v>0</v>
      </c>
      <c r="S164" s="506">
        <v>0</v>
      </c>
      <c r="T164" s="64">
        <v>0</v>
      </c>
      <c r="U164" s="64">
        <v>0</v>
      </c>
      <c r="V164" s="64">
        <v>0</v>
      </c>
      <c r="W164" s="64">
        <v>0</v>
      </c>
      <c r="X164" s="64">
        <v>0</v>
      </c>
      <c r="Y164" s="64">
        <v>0</v>
      </c>
      <c r="Z164" s="64">
        <v>0</v>
      </c>
      <c r="AA164" s="64">
        <v>0</v>
      </c>
      <c r="AB164" s="64">
        <v>0</v>
      </c>
      <c r="AC164" s="305">
        <v>0</v>
      </c>
      <c r="AD164" s="64">
        <v>0</v>
      </c>
      <c r="AE164" s="64">
        <v>0</v>
      </c>
      <c r="AF164" s="64">
        <v>0</v>
      </c>
      <c r="AG164" s="64">
        <v>0</v>
      </c>
      <c r="AH164" s="507">
        <v>0</v>
      </c>
      <c r="AI164" s="64">
        <v>0</v>
      </c>
      <c r="AJ164" s="497">
        <f t="shared" si="12"/>
        <v>1</v>
      </c>
      <c r="AK164" s="498">
        <f t="shared" si="13"/>
        <v>0</v>
      </c>
      <c r="AL164" s="459">
        <v>0</v>
      </c>
      <c r="AM164" s="459"/>
    </row>
    <row r="165" spans="1:39" ht="14.25" customHeight="1">
      <c r="A165" t="s">
        <v>1410</v>
      </c>
      <c r="B165" s="49" t="s">
        <v>1411</v>
      </c>
      <c r="C165" s="49" t="s">
        <v>285</v>
      </c>
      <c r="D165" s="611" t="s">
        <v>713</v>
      </c>
      <c r="E165" s="612">
        <v>45595</v>
      </c>
      <c r="F165" s="686" t="s">
        <v>1170</v>
      </c>
      <c r="G165" s="308" t="s">
        <v>938</v>
      </c>
      <c r="H165" s="541" t="s">
        <v>939</v>
      </c>
      <c r="I165" s="621">
        <v>1</v>
      </c>
      <c r="J165" s="602">
        <v>0</v>
      </c>
      <c r="K165" s="506">
        <v>0</v>
      </c>
      <c r="L165" s="506">
        <v>0</v>
      </c>
      <c r="M165" s="506">
        <v>0</v>
      </c>
      <c r="N165" s="506">
        <v>0</v>
      </c>
      <c r="O165" s="506">
        <v>1</v>
      </c>
      <c r="P165" s="506">
        <v>0</v>
      </c>
      <c r="Q165" s="506">
        <v>0</v>
      </c>
      <c r="R165" s="506">
        <v>0</v>
      </c>
      <c r="S165" s="506">
        <v>0</v>
      </c>
      <c r="T165" s="64">
        <v>0</v>
      </c>
      <c r="U165" s="64">
        <v>0</v>
      </c>
      <c r="V165" s="64">
        <v>0</v>
      </c>
      <c r="W165" s="64">
        <v>0</v>
      </c>
      <c r="X165" s="64">
        <v>0</v>
      </c>
      <c r="Y165" s="64">
        <v>0</v>
      </c>
      <c r="Z165" s="64">
        <v>0</v>
      </c>
      <c r="AA165" s="64">
        <v>0</v>
      </c>
      <c r="AB165" s="64">
        <v>0</v>
      </c>
      <c r="AC165" s="305">
        <v>0</v>
      </c>
      <c r="AD165" s="64">
        <v>0</v>
      </c>
      <c r="AE165" s="64">
        <v>0</v>
      </c>
      <c r="AF165" s="64">
        <v>0</v>
      </c>
      <c r="AG165" s="64">
        <v>0</v>
      </c>
      <c r="AH165" s="507">
        <v>0</v>
      </c>
      <c r="AI165" s="64">
        <v>0</v>
      </c>
      <c r="AJ165" s="497">
        <f t="shared" si="12"/>
        <v>1</v>
      </c>
      <c r="AK165" s="498">
        <f t="shared" si="13"/>
        <v>0</v>
      </c>
      <c r="AL165" s="459">
        <v>0</v>
      </c>
      <c r="AM165" s="459"/>
    </row>
    <row r="166" spans="1:39" ht="14.25" customHeight="1">
      <c r="A166" t="s">
        <v>1412</v>
      </c>
      <c r="B166" s="49" t="s">
        <v>1413</v>
      </c>
      <c r="C166" s="49" t="s">
        <v>1414</v>
      </c>
      <c r="D166" s="681" t="s">
        <v>377</v>
      </c>
      <c r="E166" s="600">
        <v>45595</v>
      </c>
      <c r="F166" s="687" t="s">
        <v>1125</v>
      </c>
      <c r="G166" s="690" t="s">
        <v>1001</v>
      </c>
      <c r="H166" s="311" t="s">
        <v>939</v>
      </c>
      <c r="I166" s="695">
        <v>1</v>
      </c>
      <c r="J166" s="602">
        <v>0</v>
      </c>
      <c r="K166" s="506">
        <v>0</v>
      </c>
      <c r="L166" s="506">
        <v>0</v>
      </c>
      <c r="M166" s="506">
        <v>0</v>
      </c>
      <c r="N166" s="506">
        <v>0</v>
      </c>
      <c r="O166" s="506">
        <v>2</v>
      </c>
      <c r="P166" s="506">
        <v>2</v>
      </c>
      <c r="Q166" s="506">
        <v>0</v>
      </c>
      <c r="R166" s="506">
        <v>0</v>
      </c>
      <c r="S166" s="506">
        <v>4</v>
      </c>
      <c r="T166" s="64">
        <v>0</v>
      </c>
      <c r="U166" s="64">
        <v>0</v>
      </c>
      <c r="V166" s="64">
        <v>0</v>
      </c>
      <c r="W166" s="64">
        <v>4</v>
      </c>
      <c r="X166" s="64">
        <v>0</v>
      </c>
      <c r="Y166" s="64">
        <v>0</v>
      </c>
      <c r="Z166" s="64">
        <v>0</v>
      </c>
      <c r="AA166" s="64">
        <v>0</v>
      </c>
      <c r="AB166" s="64">
        <v>4</v>
      </c>
      <c r="AC166" s="305">
        <v>0</v>
      </c>
      <c r="AD166" s="64">
        <v>0</v>
      </c>
      <c r="AE166" s="64">
        <v>0</v>
      </c>
      <c r="AF166" s="64">
        <v>0</v>
      </c>
      <c r="AG166" s="64">
        <v>4</v>
      </c>
      <c r="AH166" s="507">
        <v>0</v>
      </c>
      <c r="AI166" s="64">
        <v>0</v>
      </c>
      <c r="AJ166" s="497">
        <f t="shared" si="12"/>
        <v>20</v>
      </c>
      <c r="AK166" s="498">
        <f t="shared" si="13"/>
        <v>6</v>
      </c>
      <c r="AL166" s="459">
        <v>0</v>
      </c>
      <c r="AM166" s="459">
        <v>0</v>
      </c>
    </row>
    <row r="167" spans="1:39" ht="14.25" customHeight="1">
      <c r="A167" t="s">
        <v>1415</v>
      </c>
      <c r="B167" s="49" t="s">
        <v>1416</v>
      </c>
      <c r="C167" s="49" t="s">
        <v>1417</v>
      </c>
      <c r="D167" s="681" t="s">
        <v>357</v>
      </c>
      <c r="E167" s="600">
        <v>45595</v>
      </c>
      <c r="F167" s="687" t="s">
        <v>1125</v>
      </c>
      <c r="G167" s="308" t="s">
        <v>979</v>
      </c>
      <c r="H167" s="311" t="s">
        <v>939</v>
      </c>
      <c r="I167" s="695">
        <v>1</v>
      </c>
      <c r="J167" s="602">
        <v>0</v>
      </c>
      <c r="K167" s="506">
        <v>0</v>
      </c>
      <c r="L167" s="506">
        <v>0</v>
      </c>
      <c r="M167" s="506">
        <v>0</v>
      </c>
      <c r="N167" s="506">
        <v>0</v>
      </c>
      <c r="O167" s="506">
        <v>2</v>
      </c>
      <c r="P167" s="506">
        <v>0</v>
      </c>
      <c r="Q167" s="506">
        <v>0</v>
      </c>
      <c r="R167" s="506">
        <v>2</v>
      </c>
      <c r="S167" s="506">
        <v>4</v>
      </c>
      <c r="T167" s="64">
        <v>3</v>
      </c>
      <c r="U167" s="64">
        <v>0</v>
      </c>
      <c r="V167" s="64">
        <v>0</v>
      </c>
      <c r="W167" s="64">
        <v>0</v>
      </c>
      <c r="X167" s="64">
        <v>0</v>
      </c>
      <c r="Y167" s="64">
        <v>0</v>
      </c>
      <c r="Z167" s="64">
        <v>0</v>
      </c>
      <c r="AA167" s="64">
        <v>0</v>
      </c>
      <c r="AB167" s="64">
        <v>4</v>
      </c>
      <c r="AC167" s="305">
        <v>0</v>
      </c>
      <c r="AD167" s="64">
        <v>0</v>
      </c>
      <c r="AE167" s="64">
        <v>0</v>
      </c>
      <c r="AF167" s="64">
        <v>0</v>
      </c>
      <c r="AG167" s="64">
        <v>2</v>
      </c>
      <c r="AH167" s="507">
        <v>0</v>
      </c>
      <c r="AI167" s="64">
        <v>0</v>
      </c>
      <c r="AJ167" s="497">
        <f t="shared" si="12"/>
        <v>17</v>
      </c>
      <c r="AK167" s="498">
        <f t="shared" si="13"/>
        <v>6</v>
      </c>
      <c r="AL167" s="459">
        <v>0</v>
      </c>
      <c r="AM167" s="459">
        <v>0.5</v>
      </c>
    </row>
    <row r="168" spans="1:39" ht="14.25" customHeight="1">
      <c r="A168" t="s">
        <v>1418</v>
      </c>
      <c r="B168" s="49" t="s">
        <v>1419</v>
      </c>
      <c r="C168" s="49" t="s">
        <v>1420</v>
      </c>
      <c r="D168" s="611" t="s">
        <v>1421</v>
      </c>
      <c r="E168" s="612">
        <v>45595</v>
      </c>
      <c r="F168" s="686" t="s">
        <v>1170</v>
      </c>
      <c r="G168" s="308" t="s">
        <v>938</v>
      </c>
      <c r="H168" s="541" t="s">
        <v>939</v>
      </c>
      <c r="I168" s="621">
        <v>1</v>
      </c>
      <c r="J168" s="602">
        <v>0</v>
      </c>
      <c r="K168" s="506">
        <v>0</v>
      </c>
      <c r="L168" s="506">
        <v>0</v>
      </c>
      <c r="M168" s="506">
        <v>0</v>
      </c>
      <c r="N168" s="506">
        <v>0</v>
      </c>
      <c r="O168" s="506">
        <v>2</v>
      </c>
      <c r="P168" s="506">
        <v>0</v>
      </c>
      <c r="Q168" s="506">
        <v>0</v>
      </c>
      <c r="R168" s="506">
        <v>0</v>
      </c>
      <c r="S168" s="506">
        <v>0</v>
      </c>
      <c r="T168" s="64">
        <v>0</v>
      </c>
      <c r="U168" s="64">
        <v>0</v>
      </c>
      <c r="V168" s="64">
        <v>0</v>
      </c>
      <c r="W168" s="64">
        <v>0</v>
      </c>
      <c r="X168" s="64">
        <v>0</v>
      </c>
      <c r="Y168" s="64">
        <v>0</v>
      </c>
      <c r="Z168" s="64">
        <v>0</v>
      </c>
      <c r="AA168" s="64">
        <v>0</v>
      </c>
      <c r="AB168" s="64">
        <v>0</v>
      </c>
      <c r="AC168" s="305">
        <v>0</v>
      </c>
      <c r="AD168" s="64">
        <v>0</v>
      </c>
      <c r="AE168" s="64">
        <v>0</v>
      </c>
      <c r="AF168" s="64">
        <v>0</v>
      </c>
      <c r="AG168" s="64">
        <v>0</v>
      </c>
      <c r="AH168" s="507">
        <v>0</v>
      </c>
      <c r="AI168" s="64">
        <v>0</v>
      </c>
      <c r="AJ168" s="497">
        <f t="shared" ref="AJ168:AJ184" si="14">SUM(J168:AI168)</f>
        <v>2</v>
      </c>
      <c r="AK168" s="498">
        <f t="shared" ref="AK168:AK184" si="15">COUNTIF(J168:AI168,"&gt;=2")</f>
        <v>1</v>
      </c>
      <c r="AL168" s="459">
        <v>0</v>
      </c>
      <c r="AM168" s="459"/>
    </row>
    <row r="169" spans="1:39" ht="14.25" customHeight="1">
      <c r="A169" s="636" t="s">
        <v>1422</v>
      </c>
      <c r="B169" s="622" t="s">
        <v>1423</v>
      </c>
      <c r="C169" s="622" t="s">
        <v>1424</v>
      </c>
      <c r="D169" s="684" t="s">
        <v>378</v>
      </c>
      <c r="E169" s="623">
        <v>45595</v>
      </c>
      <c r="F169" s="689" t="s">
        <v>1125</v>
      </c>
      <c r="G169" s="692" t="s">
        <v>1001</v>
      </c>
      <c r="H169" s="626" t="s">
        <v>939</v>
      </c>
      <c r="I169" s="697">
        <v>1</v>
      </c>
      <c r="J169" s="628">
        <v>3</v>
      </c>
      <c r="K169" s="629">
        <v>0</v>
      </c>
      <c r="L169" s="629">
        <v>0</v>
      </c>
      <c r="M169" s="629">
        <v>0</v>
      </c>
      <c r="N169" s="629">
        <v>3</v>
      </c>
      <c r="O169" s="629">
        <v>2</v>
      </c>
      <c r="P169" s="629">
        <v>0</v>
      </c>
      <c r="Q169" s="629">
        <v>0</v>
      </c>
      <c r="R169" s="629">
        <v>0</v>
      </c>
      <c r="S169" s="629">
        <v>0</v>
      </c>
      <c r="T169" s="630">
        <v>0</v>
      </c>
      <c r="U169" s="630">
        <v>0</v>
      </c>
      <c r="V169" s="630">
        <v>0</v>
      </c>
      <c r="W169" s="630">
        <v>0</v>
      </c>
      <c r="X169" s="630">
        <v>0</v>
      </c>
      <c r="Y169" s="630">
        <v>0</v>
      </c>
      <c r="Z169" s="630">
        <v>0</v>
      </c>
      <c r="AA169" s="630">
        <v>0</v>
      </c>
      <c r="AB169" s="630">
        <v>4</v>
      </c>
      <c r="AC169" s="631">
        <v>0</v>
      </c>
      <c r="AD169" s="630">
        <v>0</v>
      </c>
      <c r="AE169" s="630">
        <v>0</v>
      </c>
      <c r="AF169" s="630">
        <v>0</v>
      </c>
      <c r="AG169" s="630">
        <v>3</v>
      </c>
      <c r="AH169" s="632">
        <v>0</v>
      </c>
      <c r="AI169" s="630">
        <v>0</v>
      </c>
      <c r="AJ169" s="633">
        <f t="shared" si="14"/>
        <v>15</v>
      </c>
      <c r="AK169" s="634">
        <f t="shared" si="15"/>
        <v>5</v>
      </c>
      <c r="AL169" s="459">
        <v>0</v>
      </c>
      <c r="AM169" s="635">
        <v>0</v>
      </c>
    </row>
    <row r="170" spans="1:39" ht="14.25" customHeight="1">
      <c r="A170" t="s">
        <v>1425</v>
      </c>
      <c r="B170" s="49" t="s">
        <v>1426</v>
      </c>
      <c r="C170" s="49" t="s">
        <v>1427</v>
      </c>
      <c r="D170" s="611" t="s">
        <v>721</v>
      </c>
      <c r="E170" s="612">
        <v>45595</v>
      </c>
      <c r="F170" s="686" t="s">
        <v>1170</v>
      </c>
      <c r="G170" s="308" t="s">
        <v>938</v>
      </c>
      <c r="H170" s="541" t="s">
        <v>939</v>
      </c>
      <c r="I170" s="621">
        <v>1</v>
      </c>
      <c r="J170" s="602">
        <v>0</v>
      </c>
      <c r="K170" s="506">
        <v>0</v>
      </c>
      <c r="L170" s="506">
        <v>0</v>
      </c>
      <c r="M170" s="506">
        <v>0</v>
      </c>
      <c r="N170" s="506">
        <v>0</v>
      </c>
      <c r="O170" s="506">
        <v>1</v>
      </c>
      <c r="P170" s="506">
        <v>0</v>
      </c>
      <c r="Q170" s="506">
        <v>0</v>
      </c>
      <c r="R170" s="506">
        <v>0</v>
      </c>
      <c r="S170" s="506">
        <v>0</v>
      </c>
      <c r="T170" s="64">
        <v>0</v>
      </c>
      <c r="U170" s="64">
        <v>0</v>
      </c>
      <c r="V170" s="64">
        <v>0</v>
      </c>
      <c r="W170" s="64">
        <v>0</v>
      </c>
      <c r="X170" s="64">
        <v>0</v>
      </c>
      <c r="Y170" s="64">
        <v>0</v>
      </c>
      <c r="Z170" s="64">
        <v>0</v>
      </c>
      <c r="AA170" s="64">
        <v>0</v>
      </c>
      <c r="AB170" s="64">
        <v>0</v>
      </c>
      <c r="AC170" s="305">
        <v>0</v>
      </c>
      <c r="AD170" s="64">
        <v>0</v>
      </c>
      <c r="AE170" s="64">
        <v>0</v>
      </c>
      <c r="AF170" s="64">
        <v>0</v>
      </c>
      <c r="AG170" s="64">
        <v>0</v>
      </c>
      <c r="AH170" s="507">
        <v>0</v>
      </c>
      <c r="AI170" s="64">
        <v>0</v>
      </c>
      <c r="AJ170" s="497">
        <f t="shared" si="14"/>
        <v>1</v>
      </c>
      <c r="AK170" s="498">
        <f t="shared" si="15"/>
        <v>0</v>
      </c>
      <c r="AL170" s="459">
        <v>0</v>
      </c>
      <c r="AM170" s="459"/>
    </row>
    <row r="171" spans="1:39" ht="14.25" customHeight="1">
      <c r="A171" t="s">
        <v>1428</v>
      </c>
      <c r="B171" s="49" t="s">
        <v>1429</v>
      </c>
      <c r="C171" s="49" t="s">
        <v>1430</v>
      </c>
      <c r="D171" s="611" t="s">
        <v>1431</v>
      </c>
      <c r="E171" s="612">
        <v>45595</v>
      </c>
      <c r="F171" s="686" t="s">
        <v>1170</v>
      </c>
      <c r="G171" s="308" t="s">
        <v>938</v>
      </c>
      <c r="H171" s="541" t="s">
        <v>939</v>
      </c>
      <c r="I171" s="621">
        <v>1</v>
      </c>
      <c r="J171" s="602">
        <v>0</v>
      </c>
      <c r="K171" s="506">
        <v>0</v>
      </c>
      <c r="L171" s="506">
        <v>0</v>
      </c>
      <c r="M171" s="506">
        <v>0</v>
      </c>
      <c r="N171" s="506">
        <v>0</v>
      </c>
      <c r="O171" s="506">
        <v>1</v>
      </c>
      <c r="P171" s="506">
        <v>0</v>
      </c>
      <c r="Q171" s="506">
        <v>0</v>
      </c>
      <c r="R171" s="506">
        <v>0</v>
      </c>
      <c r="S171" s="506">
        <v>0</v>
      </c>
      <c r="T171" s="64">
        <v>0</v>
      </c>
      <c r="U171" s="64">
        <v>0</v>
      </c>
      <c r="V171" s="64">
        <v>0</v>
      </c>
      <c r="W171" s="64">
        <v>0</v>
      </c>
      <c r="X171" s="64">
        <v>0</v>
      </c>
      <c r="Y171" s="64">
        <v>0</v>
      </c>
      <c r="Z171" s="64">
        <v>0</v>
      </c>
      <c r="AA171" s="64">
        <v>0</v>
      </c>
      <c r="AB171" s="64">
        <v>0</v>
      </c>
      <c r="AC171" s="305">
        <v>0</v>
      </c>
      <c r="AD171" s="64">
        <v>0</v>
      </c>
      <c r="AE171" s="64">
        <v>0</v>
      </c>
      <c r="AF171" s="64">
        <v>0</v>
      </c>
      <c r="AG171" s="64">
        <v>0</v>
      </c>
      <c r="AH171" s="507">
        <v>0</v>
      </c>
      <c r="AI171" s="64">
        <v>0</v>
      </c>
      <c r="AJ171" s="497">
        <f t="shared" si="14"/>
        <v>1</v>
      </c>
      <c r="AK171" s="498">
        <f t="shared" si="15"/>
        <v>0</v>
      </c>
      <c r="AL171" s="459">
        <v>0</v>
      </c>
      <c r="AM171" s="459"/>
    </row>
    <row r="172" spans="1:39" ht="14.25" customHeight="1">
      <c r="A172" t="s">
        <v>1432</v>
      </c>
      <c r="B172" s="49" t="s">
        <v>1433</v>
      </c>
      <c r="C172" s="49" t="s">
        <v>1434</v>
      </c>
      <c r="D172" s="611" t="s">
        <v>731</v>
      </c>
      <c r="E172" s="612">
        <v>45595</v>
      </c>
      <c r="F172" s="686" t="s">
        <v>1170</v>
      </c>
      <c r="G172" s="308" t="s">
        <v>938</v>
      </c>
      <c r="H172" s="541" t="s">
        <v>939</v>
      </c>
      <c r="I172" s="621">
        <v>1</v>
      </c>
      <c r="J172" s="602">
        <v>0</v>
      </c>
      <c r="K172" s="506">
        <v>0</v>
      </c>
      <c r="L172" s="506">
        <v>0</v>
      </c>
      <c r="M172" s="506">
        <v>0</v>
      </c>
      <c r="N172" s="506">
        <v>0</v>
      </c>
      <c r="O172" s="506">
        <v>2</v>
      </c>
      <c r="P172" s="506">
        <v>0</v>
      </c>
      <c r="Q172" s="506">
        <v>0</v>
      </c>
      <c r="R172" s="506">
        <v>0</v>
      </c>
      <c r="S172" s="506">
        <v>0</v>
      </c>
      <c r="T172" s="64">
        <v>0</v>
      </c>
      <c r="U172" s="64">
        <v>0</v>
      </c>
      <c r="V172" s="64">
        <v>0</v>
      </c>
      <c r="W172" s="64">
        <v>0</v>
      </c>
      <c r="X172" s="64">
        <v>0</v>
      </c>
      <c r="Y172" s="64">
        <v>0</v>
      </c>
      <c r="Z172" s="64">
        <v>0</v>
      </c>
      <c r="AA172" s="64">
        <v>0</v>
      </c>
      <c r="AB172" s="64">
        <v>0</v>
      </c>
      <c r="AC172" s="305">
        <v>0</v>
      </c>
      <c r="AD172" s="64">
        <v>0</v>
      </c>
      <c r="AE172" s="64">
        <v>0</v>
      </c>
      <c r="AF172" s="64">
        <v>0</v>
      </c>
      <c r="AG172" s="64">
        <v>0</v>
      </c>
      <c r="AH172" s="507">
        <v>0</v>
      </c>
      <c r="AI172" s="64">
        <v>0</v>
      </c>
      <c r="AJ172" s="497">
        <f t="shared" si="14"/>
        <v>2</v>
      </c>
      <c r="AK172" s="498">
        <f t="shared" si="15"/>
        <v>1</v>
      </c>
      <c r="AL172" s="459">
        <v>0</v>
      </c>
      <c r="AM172" s="459"/>
    </row>
    <row r="173" spans="1:39" ht="14.25" customHeight="1">
      <c r="A173" s="636" t="s">
        <v>1435</v>
      </c>
      <c r="B173" s="622" t="s">
        <v>1436</v>
      </c>
      <c r="C173" s="622" t="s">
        <v>1437</v>
      </c>
      <c r="D173" s="684" t="s">
        <v>418</v>
      </c>
      <c r="E173" s="623">
        <v>45595</v>
      </c>
      <c r="F173" s="689" t="s">
        <v>1125</v>
      </c>
      <c r="G173" s="693" t="s">
        <v>979</v>
      </c>
      <c r="H173" s="626" t="s">
        <v>939</v>
      </c>
      <c r="I173" s="697">
        <v>1</v>
      </c>
      <c r="J173" s="628">
        <v>0</v>
      </c>
      <c r="K173" s="629">
        <v>0</v>
      </c>
      <c r="L173" s="629">
        <v>0</v>
      </c>
      <c r="M173" s="629">
        <v>0</v>
      </c>
      <c r="N173" s="629">
        <v>0</v>
      </c>
      <c r="O173" s="629">
        <v>4</v>
      </c>
      <c r="P173" s="629">
        <v>0</v>
      </c>
      <c r="Q173" s="629">
        <v>0</v>
      </c>
      <c r="R173" s="629">
        <v>2</v>
      </c>
      <c r="S173" s="629">
        <v>0</v>
      </c>
      <c r="T173" s="630">
        <v>4</v>
      </c>
      <c r="U173" s="630">
        <v>0</v>
      </c>
      <c r="V173" s="630">
        <v>0</v>
      </c>
      <c r="W173" s="630">
        <v>0</v>
      </c>
      <c r="X173" s="630">
        <v>0</v>
      </c>
      <c r="Y173" s="630">
        <v>0</v>
      </c>
      <c r="Z173" s="630">
        <v>0</v>
      </c>
      <c r="AA173" s="630">
        <v>0</v>
      </c>
      <c r="AB173" s="630">
        <v>4</v>
      </c>
      <c r="AC173" s="631">
        <v>0</v>
      </c>
      <c r="AD173" s="630">
        <v>0</v>
      </c>
      <c r="AE173" s="630">
        <v>0</v>
      </c>
      <c r="AF173" s="630">
        <v>0</v>
      </c>
      <c r="AG173" s="630">
        <v>0</v>
      </c>
      <c r="AH173" s="632">
        <v>0</v>
      </c>
      <c r="AI173" s="630">
        <v>0</v>
      </c>
      <c r="AJ173" s="633">
        <f t="shared" si="14"/>
        <v>14</v>
      </c>
      <c r="AK173" s="634">
        <f t="shared" si="15"/>
        <v>4</v>
      </c>
      <c r="AL173" s="459">
        <v>0</v>
      </c>
      <c r="AM173" s="635">
        <v>0</v>
      </c>
    </row>
    <row r="174" spans="1:39" ht="14.25" customHeight="1">
      <c r="A174" t="s">
        <v>1438</v>
      </c>
      <c r="B174" s="49" t="s">
        <v>1439</v>
      </c>
      <c r="C174" s="49" t="s">
        <v>1440</v>
      </c>
      <c r="D174" s="681" t="s">
        <v>430</v>
      </c>
      <c r="E174" s="600">
        <v>45595</v>
      </c>
      <c r="F174" s="687" t="s">
        <v>1125</v>
      </c>
      <c r="G174" s="690" t="s">
        <v>1001</v>
      </c>
      <c r="H174" s="311" t="s">
        <v>939</v>
      </c>
      <c r="I174" s="695">
        <v>1</v>
      </c>
      <c r="J174" s="602">
        <v>0</v>
      </c>
      <c r="K174" s="506">
        <v>0</v>
      </c>
      <c r="L174" s="506">
        <v>0</v>
      </c>
      <c r="M174" s="506">
        <v>0</v>
      </c>
      <c r="N174" s="506">
        <v>0</v>
      </c>
      <c r="O174" s="506">
        <v>2</v>
      </c>
      <c r="P174" s="506">
        <v>0</v>
      </c>
      <c r="Q174" s="506">
        <v>0</v>
      </c>
      <c r="R174" s="506">
        <v>0</v>
      </c>
      <c r="S174" s="506">
        <v>0</v>
      </c>
      <c r="T174" s="64">
        <v>0</v>
      </c>
      <c r="U174" s="64">
        <v>0</v>
      </c>
      <c r="V174" s="64">
        <v>0</v>
      </c>
      <c r="W174" s="64">
        <v>0</v>
      </c>
      <c r="X174" s="64">
        <v>0</v>
      </c>
      <c r="Y174" s="64">
        <v>0</v>
      </c>
      <c r="Z174" s="64">
        <v>0</v>
      </c>
      <c r="AA174" s="64">
        <v>0</v>
      </c>
      <c r="AB174" s="64">
        <v>4</v>
      </c>
      <c r="AC174" s="305">
        <v>0</v>
      </c>
      <c r="AD174" s="64">
        <v>0</v>
      </c>
      <c r="AE174" s="64">
        <v>0</v>
      </c>
      <c r="AF174" s="64">
        <v>0</v>
      </c>
      <c r="AG174" s="64">
        <v>4</v>
      </c>
      <c r="AH174" s="507">
        <v>0</v>
      </c>
      <c r="AI174" s="64">
        <v>0</v>
      </c>
      <c r="AJ174" s="497">
        <f t="shared" si="14"/>
        <v>10</v>
      </c>
      <c r="AK174" s="498">
        <f t="shared" si="15"/>
        <v>3</v>
      </c>
      <c r="AL174" s="459">
        <v>0</v>
      </c>
      <c r="AM174" s="459">
        <v>0.5</v>
      </c>
    </row>
    <row r="175" spans="1:39" ht="14.25" customHeight="1">
      <c r="A175" t="s">
        <v>1441</v>
      </c>
      <c r="B175" s="49" t="s">
        <v>1442</v>
      </c>
      <c r="C175" s="49" t="s">
        <v>1443</v>
      </c>
      <c r="D175" s="681" t="s">
        <v>436</v>
      </c>
      <c r="E175" s="600">
        <v>45595</v>
      </c>
      <c r="F175" s="687" t="s">
        <v>1125</v>
      </c>
      <c r="G175" s="308" t="s">
        <v>979</v>
      </c>
      <c r="H175" s="311" t="s">
        <v>939</v>
      </c>
      <c r="I175" s="695">
        <v>1</v>
      </c>
      <c r="J175" s="602">
        <v>0</v>
      </c>
      <c r="K175" s="506">
        <v>0</v>
      </c>
      <c r="L175" s="506">
        <v>0</v>
      </c>
      <c r="M175" s="506">
        <v>0</v>
      </c>
      <c r="N175" s="506">
        <v>0</v>
      </c>
      <c r="O175" s="506">
        <v>2</v>
      </c>
      <c r="P175" s="506">
        <v>0</v>
      </c>
      <c r="Q175" s="506">
        <v>0</v>
      </c>
      <c r="R175" s="506">
        <v>0</v>
      </c>
      <c r="S175" s="506">
        <v>0</v>
      </c>
      <c r="T175" s="64">
        <v>0</v>
      </c>
      <c r="U175" s="64">
        <v>0</v>
      </c>
      <c r="V175" s="64">
        <v>0</v>
      </c>
      <c r="W175" s="64">
        <v>0</v>
      </c>
      <c r="X175" s="64">
        <v>0</v>
      </c>
      <c r="Y175" s="64">
        <v>0</v>
      </c>
      <c r="Z175" s="64">
        <v>0</v>
      </c>
      <c r="AA175" s="64">
        <v>0</v>
      </c>
      <c r="AB175" s="64">
        <v>4</v>
      </c>
      <c r="AC175" s="305">
        <v>0</v>
      </c>
      <c r="AD175" s="64">
        <v>0</v>
      </c>
      <c r="AE175" s="64">
        <v>0</v>
      </c>
      <c r="AF175" s="64">
        <v>0</v>
      </c>
      <c r="AG175" s="64">
        <v>4</v>
      </c>
      <c r="AH175" s="507">
        <v>0</v>
      </c>
      <c r="AI175" s="64">
        <v>0</v>
      </c>
      <c r="AJ175" s="497">
        <f t="shared" si="14"/>
        <v>10</v>
      </c>
      <c r="AK175" s="498">
        <f t="shared" si="15"/>
        <v>3</v>
      </c>
      <c r="AL175" s="459">
        <v>0</v>
      </c>
      <c r="AM175" s="459">
        <v>0</v>
      </c>
    </row>
    <row r="176" spans="1:39" ht="14.25" customHeight="1">
      <c r="A176" s="636" t="s">
        <v>1444</v>
      </c>
      <c r="B176" s="622" t="s">
        <v>1445</v>
      </c>
      <c r="C176" s="622" t="s">
        <v>1446</v>
      </c>
      <c r="D176" s="684" t="s">
        <v>300</v>
      </c>
      <c r="E176" s="623">
        <v>45596</v>
      </c>
      <c r="F176" s="689" t="s">
        <v>1125</v>
      </c>
      <c r="G176" s="692" t="s">
        <v>1001</v>
      </c>
      <c r="H176" s="626" t="s">
        <v>939</v>
      </c>
      <c r="I176" s="697">
        <v>1</v>
      </c>
      <c r="J176" s="628">
        <v>2</v>
      </c>
      <c r="K176" s="629">
        <v>0</v>
      </c>
      <c r="L176" s="629">
        <v>0</v>
      </c>
      <c r="M176" s="629">
        <v>0</v>
      </c>
      <c r="N176" s="629">
        <v>4</v>
      </c>
      <c r="O176" s="629">
        <v>4</v>
      </c>
      <c r="P176" s="629">
        <v>2</v>
      </c>
      <c r="Q176" s="629">
        <v>0</v>
      </c>
      <c r="R176" s="629">
        <v>4</v>
      </c>
      <c r="S176" s="629">
        <v>4</v>
      </c>
      <c r="T176" s="630">
        <v>0</v>
      </c>
      <c r="U176" s="630">
        <v>0</v>
      </c>
      <c r="V176" s="630">
        <v>0</v>
      </c>
      <c r="W176" s="630">
        <v>0</v>
      </c>
      <c r="X176" s="630">
        <v>0</v>
      </c>
      <c r="Y176" s="630">
        <v>0</v>
      </c>
      <c r="Z176" s="630">
        <v>0</v>
      </c>
      <c r="AA176" s="630">
        <v>0</v>
      </c>
      <c r="AB176" s="630">
        <v>4</v>
      </c>
      <c r="AC176" s="631">
        <v>0</v>
      </c>
      <c r="AD176" s="630">
        <v>0</v>
      </c>
      <c r="AE176" s="630">
        <v>0</v>
      </c>
      <c r="AF176" s="630">
        <v>0</v>
      </c>
      <c r="AG176" s="630">
        <v>4</v>
      </c>
      <c r="AH176" s="632">
        <v>0</v>
      </c>
      <c r="AI176" s="630">
        <v>0</v>
      </c>
      <c r="AJ176" s="633">
        <f t="shared" si="14"/>
        <v>28</v>
      </c>
      <c r="AK176" s="634">
        <f t="shared" si="15"/>
        <v>8</v>
      </c>
      <c r="AL176" s="459">
        <v>0</v>
      </c>
      <c r="AM176" s="635">
        <v>0</v>
      </c>
    </row>
    <row r="177" spans="1:39" ht="14.25" customHeight="1">
      <c r="A177" t="s">
        <v>1447</v>
      </c>
      <c r="B177" s="49" t="s">
        <v>1448</v>
      </c>
      <c r="C177" s="49" t="s">
        <v>1449</v>
      </c>
      <c r="D177" s="681" t="s">
        <v>410</v>
      </c>
      <c r="E177" s="600">
        <v>45596</v>
      </c>
      <c r="F177" s="687" t="s">
        <v>1125</v>
      </c>
      <c r="G177" s="690" t="s">
        <v>1001</v>
      </c>
      <c r="H177" s="311" t="s">
        <v>939</v>
      </c>
      <c r="I177" s="695">
        <v>1</v>
      </c>
      <c r="J177" s="602">
        <v>0</v>
      </c>
      <c r="K177" s="506">
        <v>0</v>
      </c>
      <c r="L177" s="506">
        <v>0</v>
      </c>
      <c r="M177" s="506">
        <v>0</v>
      </c>
      <c r="N177" s="506">
        <v>0</v>
      </c>
      <c r="O177" s="506">
        <v>2</v>
      </c>
      <c r="P177" s="506">
        <v>0</v>
      </c>
      <c r="Q177" s="506">
        <v>0</v>
      </c>
      <c r="R177" s="506">
        <v>0</v>
      </c>
      <c r="S177" s="506">
        <v>0</v>
      </c>
      <c r="T177" s="64">
        <v>4</v>
      </c>
      <c r="U177" s="64">
        <v>0</v>
      </c>
      <c r="V177" s="64">
        <v>0</v>
      </c>
      <c r="W177" s="64">
        <v>0</v>
      </c>
      <c r="X177" s="64">
        <v>0</v>
      </c>
      <c r="Y177" s="64">
        <v>0</v>
      </c>
      <c r="Z177" s="64">
        <v>0</v>
      </c>
      <c r="AA177" s="64">
        <v>0</v>
      </c>
      <c r="AB177" s="64">
        <v>4</v>
      </c>
      <c r="AC177" s="305">
        <v>0</v>
      </c>
      <c r="AD177" s="64">
        <v>0</v>
      </c>
      <c r="AE177" s="64">
        <v>0</v>
      </c>
      <c r="AF177" s="64">
        <v>0</v>
      </c>
      <c r="AG177" s="64">
        <v>4</v>
      </c>
      <c r="AH177" s="507">
        <v>0</v>
      </c>
      <c r="AI177" s="64">
        <v>0</v>
      </c>
      <c r="AJ177" s="497">
        <f t="shared" si="14"/>
        <v>14</v>
      </c>
      <c r="AK177" s="498">
        <f t="shared" si="15"/>
        <v>4</v>
      </c>
      <c r="AL177" s="459">
        <v>0</v>
      </c>
      <c r="AM177" s="459">
        <v>0</v>
      </c>
    </row>
    <row r="178" spans="1:39" ht="14.25" customHeight="1">
      <c r="A178" t="s">
        <v>1450</v>
      </c>
      <c r="B178" s="49" t="s">
        <v>1451</v>
      </c>
      <c r="C178" s="49" t="s">
        <v>1452</v>
      </c>
      <c r="D178" s="681" t="s">
        <v>422</v>
      </c>
      <c r="E178" s="600">
        <v>45596</v>
      </c>
      <c r="F178" s="687" t="s">
        <v>1125</v>
      </c>
      <c r="G178" s="690" t="s">
        <v>1001</v>
      </c>
      <c r="H178" s="311" t="s">
        <v>939</v>
      </c>
      <c r="I178" s="695">
        <v>1</v>
      </c>
      <c r="J178" s="602">
        <v>0</v>
      </c>
      <c r="K178" s="506">
        <v>0</v>
      </c>
      <c r="L178" s="506">
        <v>0</v>
      </c>
      <c r="M178" s="506">
        <v>0</v>
      </c>
      <c r="N178" s="506">
        <v>0</v>
      </c>
      <c r="O178" s="506">
        <v>2</v>
      </c>
      <c r="P178" s="506">
        <v>0</v>
      </c>
      <c r="Q178" s="506">
        <v>0</v>
      </c>
      <c r="R178" s="506">
        <v>0</v>
      </c>
      <c r="S178" s="506">
        <v>0</v>
      </c>
      <c r="T178" s="64">
        <v>2</v>
      </c>
      <c r="U178" s="64">
        <v>0</v>
      </c>
      <c r="V178" s="64">
        <v>0</v>
      </c>
      <c r="W178" s="64">
        <v>0</v>
      </c>
      <c r="X178" s="64">
        <v>0</v>
      </c>
      <c r="Y178" s="64">
        <v>0</v>
      </c>
      <c r="Z178" s="64">
        <v>0</v>
      </c>
      <c r="AA178" s="64">
        <v>0</v>
      </c>
      <c r="AB178" s="64">
        <v>3</v>
      </c>
      <c r="AC178" s="305">
        <v>0</v>
      </c>
      <c r="AD178" s="64">
        <v>0</v>
      </c>
      <c r="AE178" s="64">
        <v>0</v>
      </c>
      <c r="AF178" s="64">
        <v>0</v>
      </c>
      <c r="AG178" s="64">
        <v>4</v>
      </c>
      <c r="AH178" s="507">
        <v>0</v>
      </c>
      <c r="AI178" s="64">
        <v>0</v>
      </c>
      <c r="AJ178" s="497">
        <f t="shared" si="14"/>
        <v>11</v>
      </c>
      <c r="AK178" s="498">
        <f t="shared" si="15"/>
        <v>4</v>
      </c>
      <c r="AL178" s="459">
        <v>0</v>
      </c>
      <c r="AM178" s="459">
        <v>0</v>
      </c>
    </row>
    <row r="179" spans="1:39" ht="14.25" customHeight="1">
      <c r="A179" t="s">
        <v>1453</v>
      </c>
      <c r="B179" s="49" t="s">
        <v>1454</v>
      </c>
      <c r="C179" s="49" t="s">
        <v>1455</v>
      </c>
      <c r="D179" s="611" t="s">
        <v>822</v>
      </c>
      <c r="E179" s="612">
        <v>45602</v>
      </c>
      <c r="F179" s="686" t="s">
        <v>1170</v>
      </c>
      <c r="G179" s="308" t="s">
        <v>938</v>
      </c>
      <c r="H179" s="541" t="s">
        <v>939</v>
      </c>
      <c r="I179" s="621">
        <v>1</v>
      </c>
      <c r="J179" s="602">
        <v>0</v>
      </c>
      <c r="K179" s="506">
        <v>0</v>
      </c>
      <c r="L179" s="506">
        <v>0</v>
      </c>
      <c r="M179" s="506">
        <v>0</v>
      </c>
      <c r="N179" s="506">
        <v>0</v>
      </c>
      <c r="O179" s="506">
        <v>1</v>
      </c>
      <c r="P179" s="506">
        <v>0</v>
      </c>
      <c r="Q179" s="506">
        <v>0</v>
      </c>
      <c r="R179" s="506">
        <v>0</v>
      </c>
      <c r="S179" s="506">
        <v>0</v>
      </c>
      <c r="T179" s="64">
        <v>0</v>
      </c>
      <c r="U179" s="64">
        <v>0</v>
      </c>
      <c r="V179" s="64">
        <v>0</v>
      </c>
      <c r="W179" s="64">
        <v>0</v>
      </c>
      <c r="X179" s="64">
        <v>0</v>
      </c>
      <c r="Y179" s="64">
        <v>0</v>
      </c>
      <c r="Z179" s="64">
        <v>0</v>
      </c>
      <c r="AA179" s="64">
        <v>0</v>
      </c>
      <c r="AB179" s="64">
        <v>0</v>
      </c>
      <c r="AC179" s="305">
        <v>0</v>
      </c>
      <c r="AD179" s="64">
        <v>0</v>
      </c>
      <c r="AE179" s="64">
        <v>0</v>
      </c>
      <c r="AF179" s="64">
        <v>0</v>
      </c>
      <c r="AG179" s="64">
        <v>0</v>
      </c>
      <c r="AH179" s="507">
        <v>0</v>
      </c>
      <c r="AI179" s="64">
        <v>0</v>
      </c>
      <c r="AJ179" s="497">
        <f t="shared" si="14"/>
        <v>1</v>
      </c>
      <c r="AK179" s="498">
        <f t="shared" si="15"/>
        <v>0</v>
      </c>
      <c r="AL179" s="459">
        <v>0</v>
      </c>
      <c r="AM179" s="459"/>
    </row>
    <row r="180" spans="1:39" ht="14.25" customHeight="1">
      <c r="A180" t="s">
        <v>1456</v>
      </c>
      <c r="B180" s="49" t="s">
        <v>1457</v>
      </c>
      <c r="C180" s="49" t="s">
        <v>1458</v>
      </c>
      <c r="D180" s="611" t="s">
        <v>828</v>
      </c>
      <c r="E180" s="612">
        <v>45602</v>
      </c>
      <c r="F180" s="686" t="s">
        <v>1170</v>
      </c>
      <c r="G180" s="308" t="s">
        <v>938</v>
      </c>
      <c r="H180" s="541" t="s">
        <v>939</v>
      </c>
      <c r="I180" s="621">
        <v>1</v>
      </c>
      <c r="J180" s="602">
        <v>0</v>
      </c>
      <c r="K180" s="506">
        <v>0</v>
      </c>
      <c r="L180" s="506">
        <v>0</v>
      </c>
      <c r="M180" s="506">
        <v>0</v>
      </c>
      <c r="N180" s="506">
        <v>0</v>
      </c>
      <c r="O180" s="506">
        <v>1</v>
      </c>
      <c r="P180" s="506">
        <v>0</v>
      </c>
      <c r="Q180" s="506">
        <v>0</v>
      </c>
      <c r="R180" s="506">
        <v>0</v>
      </c>
      <c r="S180" s="506">
        <v>0</v>
      </c>
      <c r="T180" s="64">
        <v>0</v>
      </c>
      <c r="U180" s="64">
        <v>0</v>
      </c>
      <c r="V180" s="64">
        <v>0</v>
      </c>
      <c r="W180" s="64">
        <v>0</v>
      </c>
      <c r="X180" s="64">
        <v>0</v>
      </c>
      <c r="Y180" s="64">
        <v>0</v>
      </c>
      <c r="Z180" s="64">
        <v>0</v>
      </c>
      <c r="AA180" s="64">
        <v>0</v>
      </c>
      <c r="AB180" s="64">
        <v>0</v>
      </c>
      <c r="AC180" s="305">
        <v>0</v>
      </c>
      <c r="AD180" s="64">
        <v>0</v>
      </c>
      <c r="AE180" s="64">
        <v>0</v>
      </c>
      <c r="AF180" s="64">
        <v>0</v>
      </c>
      <c r="AG180" s="64">
        <v>0</v>
      </c>
      <c r="AH180" s="507">
        <v>0</v>
      </c>
      <c r="AI180" s="64">
        <v>0</v>
      </c>
      <c r="AJ180" s="497">
        <f t="shared" si="14"/>
        <v>1</v>
      </c>
      <c r="AK180" s="498">
        <f t="shared" si="15"/>
        <v>0</v>
      </c>
      <c r="AL180" s="459">
        <v>0</v>
      </c>
      <c r="AM180" s="459"/>
    </row>
    <row r="181" spans="1:39" ht="14.25" customHeight="1">
      <c r="A181" t="s">
        <v>1459</v>
      </c>
      <c r="B181" s="49" t="s">
        <v>1460</v>
      </c>
      <c r="C181" s="49" t="s">
        <v>1188</v>
      </c>
      <c r="D181" s="611" t="s">
        <v>817</v>
      </c>
      <c r="E181" s="612">
        <v>45602</v>
      </c>
      <c r="F181" s="686" t="s">
        <v>1170</v>
      </c>
      <c r="G181" s="308" t="s">
        <v>938</v>
      </c>
      <c r="H181" s="541" t="s">
        <v>939</v>
      </c>
      <c r="I181" s="621">
        <v>1</v>
      </c>
      <c r="J181" s="602">
        <v>0</v>
      </c>
      <c r="K181" s="506">
        <v>0</v>
      </c>
      <c r="L181" s="506">
        <v>0</v>
      </c>
      <c r="M181" s="506">
        <v>0</v>
      </c>
      <c r="N181" s="506">
        <v>0</v>
      </c>
      <c r="O181" s="506">
        <v>1</v>
      </c>
      <c r="P181" s="506">
        <v>0</v>
      </c>
      <c r="Q181" s="506">
        <v>0</v>
      </c>
      <c r="R181" s="506">
        <v>0</v>
      </c>
      <c r="S181" s="506">
        <v>0</v>
      </c>
      <c r="T181" s="64">
        <v>0</v>
      </c>
      <c r="U181" s="64">
        <v>0</v>
      </c>
      <c r="V181" s="64">
        <v>0</v>
      </c>
      <c r="W181" s="64">
        <v>0</v>
      </c>
      <c r="X181" s="64">
        <v>0</v>
      </c>
      <c r="Y181" s="64">
        <v>0</v>
      </c>
      <c r="Z181" s="64">
        <v>0</v>
      </c>
      <c r="AA181" s="64">
        <v>0</v>
      </c>
      <c r="AB181" s="64">
        <v>0</v>
      </c>
      <c r="AC181" s="305">
        <v>0</v>
      </c>
      <c r="AD181" s="64">
        <v>0</v>
      </c>
      <c r="AE181" s="64">
        <v>0</v>
      </c>
      <c r="AF181" s="64">
        <v>0</v>
      </c>
      <c r="AG181" s="64">
        <v>0</v>
      </c>
      <c r="AH181" s="507">
        <v>0</v>
      </c>
      <c r="AI181" s="64">
        <v>0</v>
      </c>
      <c r="AJ181" s="497">
        <f t="shared" si="14"/>
        <v>1</v>
      </c>
      <c r="AK181" s="498">
        <f t="shared" si="15"/>
        <v>0</v>
      </c>
      <c r="AL181" s="459">
        <v>0</v>
      </c>
      <c r="AM181" s="459"/>
    </row>
    <row r="182" spans="1:39" ht="14.25" customHeight="1">
      <c r="A182" t="s">
        <v>1461</v>
      </c>
      <c r="B182" s="49" t="s">
        <v>1462</v>
      </c>
      <c r="C182" s="49" t="s">
        <v>1463</v>
      </c>
      <c r="D182" s="611" t="s">
        <v>1464</v>
      </c>
      <c r="E182" s="612">
        <v>45602</v>
      </c>
      <c r="F182" s="686" t="s">
        <v>1170</v>
      </c>
      <c r="G182" s="308" t="s">
        <v>938</v>
      </c>
      <c r="H182" s="541" t="s">
        <v>939</v>
      </c>
      <c r="I182" s="621">
        <v>1</v>
      </c>
      <c r="J182" s="602">
        <v>0</v>
      </c>
      <c r="K182" s="506">
        <v>0</v>
      </c>
      <c r="L182" s="506">
        <v>0</v>
      </c>
      <c r="M182" s="506">
        <v>0</v>
      </c>
      <c r="N182" s="506">
        <v>0</v>
      </c>
      <c r="O182" s="506">
        <v>1</v>
      </c>
      <c r="P182" s="506">
        <v>0</v>
      </c>
      <c r="Q182" s="506">
        <v>0</v>
      </c>
      <c r="R182" s="506">
        <v>0</v>
      </c>
      <c r="S182" s="506">
        <v>0</v>
      </c>
      <c r="T182" s="64">
        <v>0</v>
      </c>
      <c r="U182" s="64">
        <v>0</v>
      </c>
      <c r="V182" s="64">
        <v>0</v>
      </c>
      <c r="W182" s="64">
        <v>0</v>
      </c>
      <c r="X182" s="64">
        <v>0</v>
      </c>
      <c r="Y182" s="64">
        <v>0</v>
      </c>
      <c r="Z182" s="64">
        <v>0</v>
      </c>
      <c r="AA182" s="64">
        <v>0</v>
      </c>
      <c r="AB182" s="64">
        <v>0</v>
      </c>
      <c r="AC182" s="305">
        <v>0</v>
      </c>
      <c r="AD182" s="64">
        <v>0</v>
      </c>
      <c r="AE182" s="64">
        <v>0</v>
      </c>
      <c r="AF182" s="64">
        <v>0</v>
      </c>
      <c r="AG182" s="64">
        <v>0</v>
      </c>
      <c r="AH182" s="507">
        <v>0</v>
      </c>
      <c r="AI182" s="64">
        <v>0</v>
      </c>
      <c r="AJ182" s="497">
        <f t="shared" si="14"/>
        <v>1</v>
      </c>
      <c r="AK182" s="498">
        <f t="shared" si="15"/>
        <v>0</v>
      </c>
      <c r="AL182" s="459">
        <v>0</v>
      </c>
      <c r="AM182" s="459"/>
    </row>
    <row r="183" spans="1:39" ht="14.25" customHeight="1">
      <c r="B183" s="49" t="s">
        <v>1465</v>
      </c>
      <c r="C183" s="49" t="s">
        <v>1466</v>
      </c>
      <c r="D183" s="611" t="s">
        <v>1467</v>
      </c>
      <c r="E183" s="612">
        <v>45602</v>
      </c>
      <c r="F183" s="686" t="s">
        <v>1170</v>
      </c>
      <c r="G183" s="308" t="s">
        <v>938</v>
      </c>
      <c r="H183" s="541" t="s">
        <v>939</v>
      </c>
      <c r="I183" s="621">
        <v>1</v>
      </c>
      <c r="J183" s="602">
        <v>0</v>
      </c>
      <c r="K183" s="506">
        <v>0</v>
      </c>
      <c r="L183" s="506">
        <v>0</v>
      </c>
      <c r="M183" s="506">
        <v>0</v>
      </c>
      <c r="N183" s="506">
        <v>0</v>
      </c>
      <c r="O183" s="506">
        <v>1</v>
      </c>
      <c r="P183" s="506">
        <v>0</v>
      </c>
      <c r="Q183" s="506">
        <v>0</v>
      </c>
      <c r="R183" s="506">
        <v>0</v>
      </c>
      <c r="S183" s="506">
        <v>0</v>
      </c>
      <c r="T183" s="64">
        <v>0</v>
      </c>
      <c r="U183" s="64">
        <v>0</v>
      </c>
      <c r="V183" s="64">
        <v>0</v>
      </c>
      <c r="W183" s="64">
        <v>0</v>
      </c>
      <c r="X183" s="64">
        <v>0</v>
      </c>
      <c r="Y183" s="64">
        <v>0</v>
      </c>
      <c r="Z183" s="64">
        <v>0</v>
      </c>
      <c r="AA183" s="64">
        <v>0</v>
      </c>
      <c r="AB183" s="64">
        <v>0</v>
      </c>
      <c r="AC183" s="305">
        <v>0</v>
      </c>
      <c r="AD183" s="64">
        <v>0</v>
      </c>
      <c r="AE183" s="64">
        <v>0</v>
      </c>
      <c r="AF183" s="64">
        <v>0</v>
      </c>
      <c r="AG183" s="64">
        <v>0</v>
      </c>
      <c r="AH183" s="507">
        <v>0</v>
      </c>
      <c r="AI183" s="64">
        <v>0</v>
      </c>
      <c r="AJ183" s="497">
        <f t="shared" si="14"/>
        <v>1</v>
      </c>
      <c r="AK183" s="498">
        <f t="shared" si="15"/>
        <v>0</v>
      </c>
      <c r="AL183" s="459">
        <v>0</v>
      </c>
      <c r="AM183" s="459"/>
    </row>
    <row r="184" spans="1:39" ht="14.25" customHeight="1">
      <c r="A184" s="636" t="s">
        <v>1468</v>
      </c>
      <c r="B184" s="622" t="s">
        <v>1469</v>
      </c>
      <c r="C184" s="622" t="s">
        <v>1470</v>
      </c>
      <c r="D184" s="684" t="s">
        <v>1471</v>
      </c>
      <c r="E184" s="623"/>
      <c r="F184" s="689" t="s">
        <v>1125</v>
      </c>
      <c r="G184" s="692"/>
      <c r="H184" s="626" t="s">
        <v>939</v>
      </c>
      <c r="I184" s="697">
        <v>1</v>
      </c>
      <c r="J184" s="628">
        <v>3</v>
      </c>
      <c r="K184" s="629">
        <v>0</v>
      </c>
      <c r="L184" s="629">
        <v>0</v>
      </c>
      <c r="M184" s="629">
        <v>0</v>
      </c>
      <c r="N184" s="629">
        <v>3</v>
      </c>
      <c r="O184" s="629">
        <v>4</v>
      </c>
      <c r="P184" s="629">
        <v>2</v>
      </c>
      <c r="Q184" s="629">
        <v>0</v>
      </c>
      <c r="R184" s="629">
        <v>0</v>
      </c>
      <c r="S184" s="629">
        <v>3</v>
      </c>
      <c r="T184" s="630">
        <v>2</v>
      </c>
      <c r="U184" s="630">
        <v>0</v>
      </c>
      <c r="V184" s="630">
        <v>0</v>
      </c>
      <c r="W184" s="630">
        <v>0</v>
      </c>
      <c r="X184" s="630">
        <v>0</v>
      </c>
      <c r="Y184" s="630">
        <v>4</v>
      </c>
      <c r="Z184" s="630">
        <v>0</v>
      </c>
      <c r="AA184" s="630">
        <v>0</v>
      </c>
      <c r="AB184" s="630">
        <v>4</v>
      </c>
      <c r="AC184" s="631">
        <v>0</v>
      </c>
      <c r="AD184" s="630">
        <v>4</v>
      </c>
      <c r="AE184" s="630">
        <v>4</v>
      </c>
      <c r="AF184" s="630">
        <v>4</v>
      </c>
      <c r="AG184" s="630">
        <v>4</v>
      </c>
      <c r="AH184" s="632">
        <v>0</v>
      </c>
      <c r="AI184" s="630">
        <v>0</v>
      </c>
      <c r="AJ184" s="633">
        <f t="shared" si="14"/>
        <v>41</v>
      </c>
      <c r="AK184" s="634">
        <f t="shared" si="15"/>
        <v>12</v>
      </c>
      <c r="AL184" s="459"/>
      <c r="AM184" s="635">
        <v>0</v>
      </c>
    </row>
    <row r="185" spans="1:39" ht="14.25" customHeight="1">
      <c r="E185"/>
      <c r="I185" s="621"/>
      <c r="J185" s="417"/>
      <c r="K185" s="417"/>
      <c r="L185" s="417"/>
      <c r="M185" s="417"/>
      <c r="N185" s="417"/>
      <c r="O185" s="417"/>
      <c r="P185" s="417"/>
      <c r="Q185" s="417"/>
      <c r="R185" s="417"/>
      <c r="S185" s="417"/>
    </row>
    <row r="186" spans="1:39" ht="14.25" customHeight="1">
      <c r="I186" s="621"/>
      <c r="J186" s="417"/>
      <c r="K186" s="417"/>
      <c r="L186" s="417"/>
      <c r="M186" s="417"/>
      <c r="N186" s="417"/>
      <c r="O186" s="417"/>
      <c r="P186" s="417"/>
      <c r="Q186" s="417"/>
      <c r="R186" s="417"/>
      <c r="S186" s="417"/>
    </row>
    <row r="187" spans="1:39" ht="14.25" customHeight="1">
      <c r="I187" s="621"/>
      <c r="J187" s="417"/>
      <c r="K187" s="417"/>
      <c r="L187" s="417"/>
      <c r="M187" s="417"/>
      <c r="N187" s="417"/>
      <c r="O187" s="417"/>
      <c r="P187" s="417"/>
      <c r="Q187" s="417"/>
      <c r="R187" s="417"/>
      <c r="S187" s="417"/>
    </row>
    <row r="188" spans="1:39" ht="14.25" customHeight="1">
      <c r="I188" s="621"/>
      <c r="J188" s="417"/>
      <c r="K188" s="417"/>
      <c r="L188" s="417"/>
      <c r="M188" s="417"/>
      <c r="N188" s="417"/>
      <c r="O188" s="417"/>
      <c r="P188" s="417"/>
      <c r="Q188" s="417"/>
      <c r="R188" s="417"/>
      <c r="S188" s="417"/>
    </row>
    <row r="189" spans="1:39" ht="14.25" customHeight="1">
      <c r="I189" s="621"/>
      <c r="J189" s="417"/>
      <c r="K189" s="417"/>
      <c r="L189" s="417"/>
      <c r="M189" s="417"/>
      <c r="N189" s="417"/>
      <c r="O189" s="417"/>
      <c r="P189" s="417"/>
      <c r="Q189" s="417"/>
      <c r="R189" s="417"/>
      <c r="S189" s="417"/>
    </row>
    <row r="190" spans="1:39" ht="14.25" customHeight="1">
      <c r="I190" s="621"/>
      <c r="J190" s="417"/>
      <c r="K190" s="417"/>
      <c r="L190" s="417"/>
      <c r="M190" s="417"/>
      <c r="N190" s="417"/>
      <c r="O190" s="417"/>
      <c r="P190" s="417"/>
      <c r="Q190" s="417"/>
      <c r="R190" s="417"/>
      <c r="S190" s="417"/>
    </row>
    <row r="191" spans="1:39" ht="14.25" customHeight="1">
      <c r="I191" s="621"/>
      <c r="J191" s="417"/>
      <c r="K191" s="417"/>
      <c r="L191" s="417"/>
      <c r="M191" s="417"/>
      <c r="N191" s="417"/>
      <c r="O191" s="417"/>
      <c r="P191" s="417"/>
      <c r="Q191" s="417"/>
      <c r="R191" s="417"/>
      <c r="S191" s="417"/>
    </row>
    <row r="192" spans="1:39" ht="14.25" customHeight="1">
      <c r="I192" s="621"/>
      <c r="J192" s="417"/>
      <c r="K192" s="417"/>
      <c r="L192" s="417"/>
      <c r="M192" s="417"/>
      <c r="N192" s="417"/>
      <c r="O192" s="417"/>
      <c r="P192" s="417"/>
      <c r="Q192" s="417"/>
      <c r="R192" s="417"/>
      <c r="S192" s="417"/>
    </row>
  </sheetData>
  <sheetProtection sort="0"/>
  <protectedRanges>
    <protectedRange sqref="D169:E172 D174:E184" name="Range1"/>
  </protectedRanges>
  <autoFilter ref="A7:AM184" xr:uid="{34C7F095-7F37-46CF-9870-14F8400B68B9}">
    <filterColumn colId="4">
      <filters>
        <dateGroupItem year="2024" dateTimeGrouping="year"/>
      </filters>
    </filterColumn>
    <filterColumn colId="6">
      <filters>
        <filter val="Osmany"/>
      </filters>
    </filterColumn>
    <sortState xmlns:xlrd2="http://schemas.microsoft.com/office/spreadsheetml/2017/richdata2" ref="A8:AM184">
      <sortCondition ref="E7:E146"/>
    </sortState>
  </autoFilter>
  <sortState xmlns:xlrd2="http://schemas.microsoft.com/office/spreadsheetml/2017/richdata2" ref="B8:AM57">
    <sortCondition ref="B8:B57"/>
    <sortCondition ref="C8:C57"/>
  </sortState>
  <mergeCells count="4">
    <mergeCell ref="C4:K4"/>
    <mergeCell ref="C5:K5"/>
    <mergeCell ref="C2:K2"/>
    <mergeCell ref="C3:K3"/>
  </mergeCells>
  <conditionalFormatting sqref="J7:AI184">
    <cfRule type="cellIs" dxfId="48" priority="1" operator="equal">
      <formula>4</formula>
    </cfRule>
    <cfRule type="cellIs" dxfId="47" priority="2" operator="equal">
      <formula>3</formula>
    </cfRule>
    <cfRule type="cellIs" dxfId="46" priority="3" operator="equal">
      <formula>2</formula>
    </cfRule>
    <cfRule type="cellIs" dxfId="45" priority="4" operator="equal">
      <formula>1</formula>
    </cfRule>
  </conditionalFormatting>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446ADA-9344-4C44-8087-4A10EF3DF6D4}">
  <dimension ref="A1:E8"/>
  <sheetViews>
    <sheetView workbookViewId="0">
      <selection activeCell="A16" sqref="A16"/>
    </sheetView>
  </sheetViews>
  <sheetFormatPr defaultRowHeight="12.75"/>
  <cols>
    <col min="1" max="1" width="23.140625" customWidth="1"/>
    <col min="2" max="2" width="24.28515625" customWidth="1"/>
    <col min="3" max="3" width="28.28515625" customWidth="1"/>
    <col min="4" max="4" width="33.5703125" customWidth="1"/>
    <col min="5" max="5" width="19.5703125" customWidth="1"/>
  </cols>
  <sheetData>
    <row r="1" spans="1:5" ht="25.5">
      <c r="A1" s="1764" t="s">
        <v>1472</v>
      </c>
      <c r="B1" s="1764"/>
      <c r="C1" s="1764"/>
      <c r="D1" s="1764"/>
      <c r="E1" s="1764"/>
    </row>
    <row r="2" spans="1:5" ht="21" customHeight="1">
      <c r="A2" s="1523" t="s">
        <v>232</v>
      </c>
      <c r="B2" s="1523" t="s">
        <v>351</v>
      </c>
      <c r="C2" s="1523" t="s">
        <v>1473</v>
      </c>
      <c r="D2" s="1523" t="s">
        <v>1474</v>
      </c>
      <c r="E2" s="1523" t="s">
        <v>1475</v>
      </c>
    </row>
    <row r="3" spans="1:5">
      <c r="A3" s="1522" t="s">
        <v>1476</v>
      </c>
      <c r="B3" s="1522" t="s">
        <v>1477</v>
      </c>
      <c r="C3" s="1522" t="s">
        <v>1478</v>
      </c>
      <c r="D3" s="1522" t="s">
        <v>1479</v>
      </c>
      <c r="E3" t="s">
        <v>1480</v>
      </c>
    </row>
    <row r="4" spans="1:5">
      <c r="A4" s="1522" t="s">
        <v>1481</v>
      </c>
      <c r="B4" s="1522" t="s">
        <v>1482</v>
      </c>
      <c r="C4" s="1522" t="s">
        <v>1483</v>
      </c>
      <c r="D4" s="1522" t="s">
        <v>1484</v>
      </c>
      <c r="E4" t="s">
        <v>1480</v>
      </c>
    </row>
    <row r="5" spans="1:5">
      <c r="A5" s="1522" t="s">
        <v>1485</v>
      </c>
      <c r="C5" s="1522"/>
      <c r="D5" s="1522" t="s">
        <v>1486</v>
      </c>
      <c r="E5" t="s">
        <v>1487</v>
      </c>
    </row>
    <row r="6" spans="1:5">
      <c r="C6" s="1522"/>
      <c r="D6" s="1522" t="s">
        <v>1488</v>
      </c>
      <c r="E6" t="s">
        <v>1489</v>
      </c>
    </row>
    <row r="7" spans="1:5">
      <c r="C7" s="1522"/>
      <c r="D7" s="1522" t="s">
        <v>1490</v>
      </c>
      <c r="E7" t="s">
        <v>1491</v>
      </c>
    </row>
    <row r="8" spans="1:5">
      <c r="C8" s="1522"/>
      <c r="D8" s="1522" t="s">
        <v>1492</v>
      </c>
      <c r="E8" t="s">
        <v>1491</v>
      </c>
    </row>
  </sheetData>
  <mergeCells count="1">
    <mergeCell ref="A1:E1"/>
  </mergeCells>
  <hyperlinks>
    <hyperlink ref="A3" r:id="rId1" xr:uid="{D56FA580-6C05-43C5-A526-B15BD7D3C1A8}"/>
    <hyperlink ref="B3" r:id="rId2" xr:uid="{911FE1F0-1FB2-4B48-92A3-E87A0413D4C4}"/>
    <hyperlink ref="A4" r:id="rId3" xr:uid="{3C36495A-6C75-4B83-9133-0A45554D10C6}"/>
    <hyperlink ref="A5" r:id="rId4" xr:uid="{ADB8CC50-999D-4D60-BD3E-66049AD456F2}"/>
    <hyperlink ref="B4" r:id="rId5" xr:uid="{D9AE6B16-28D9-4440-B305-E9D365A74CD1}"/>
    <hyperlink ref="D3" r:id="rId6" xr:uid="{9DC90EEE-4F35-469B-9EA4-A33BB85D1C90}"/>
    <hyperlink ref="D4" r:id="rId7" xr:uid="{F25DE412-09F3-4ACF-87DE-461BA06E0214}"/>
    <hyperlink ref="D5" r:id="rId8" xr:uid="{8B2E2DE5-1C2C-484E-B8DD-8C0F364DF4DA}"/>
    <hyperlink ref="D7" r:id="rId9" xr:uid="{42147F36-08A6-4F95-A746-C4F146499CAE}"/>
    <hyperlink ref="D8" r:id="rId10" xr:uid="{3C002811-1D83-4D4B-9616-6A7FF4AD1D84}"/>
    <hyperlink ref="D6" r:id="rId11" xr:uid="{B8A46B88-5E05-4641-A801-4A28BD11C871}"/>
    <hyperlink ref="C3" r:id="rId12" xr:uid="{A2CDD74F-4908-4072-BDE1-E3AF1982A5F5}"/>
    <hyperlink ref="C4" r:id="rId13" xr:uid="{E245E889-462E-4563-9679-7B998233710C}"/>
  </hyperlink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53E0BE-6676-40A8-A0D7-EFD1976C291D}">
  <sheetPr>
    <tabColor rgb="FFF8CBAD"/>
  </sheetPr>
  <dimension ref="A1:AR450"/>
  <sheetViews>
    <sheetView topLeftCell="D1" workbookViewId="0">
      <selection activeCell="F19" sqref="F19:G19"/>
    </sheetView>
  </sheetViews>
  <sheetFormatPr defaultColWidth="9.140625" defaultRowHeight="0" customHeight="1" zeroHeight="1"/>
  <cols>
    <col min="1" max="1" width="13.42578125" style="49" hidden="1" customWidth="1"/>
    <col min="2" max="2" width="12.7109375" style="49" hidden="1" customWidth="1"/>
    <col min="3" max="3" width="9.140625" style="58" hidden="1" customWidth="1"/>
    <col min="4" max="4" width="29.5703125" customWidth="1"/>
    <col min="5" max="5" width="9.140625" customWidth="1"/>
    <col min="6" max="6" width="24.85546875" customWidth="1"/>
    <col min="7" max="7" width="6" customWidth="1"/>
    <col min="8" max="8" width="9.140625" customWidth="1"/>
    <col min="9" max="9" width="8" customWidth="1"/>
    <col min="10" max="10" width="18.5703125" customWidth="1"/>
    <col min="11" max="11" width="6.7109375" customWidth="1"/>
    <col min="12" max="12" width="6.85546875" customWidth="1"/>
    <col min="13" max="13" width="9.140625" customWidth="1"/>
    <col min="14" max="14" width="6.85546875" customWidth="1"/>
    <col min="15" max="15" width="24.5703125" customWidth="1"/>
    <col min="16" max="16" width="12.5703125" bestFit="1" customWidth="1"/>
    <col min="17" max="17" width="8" customWidth="1"/>
    <col min="18" max="18" width="10" customWidth="1"/>
    <col min="19" max="19" width="4.5703125" customWidth="1"/>
    <col min="20" max="20" width="20.5703125" customWidth="1"/>
    <col min="21" max="21" width="23.28515625" customWidth="1"/>
    <col min="22" max="22" width="16.28515625" customWidth="1"/>
    <col min="23" max="23" width="19.7109375" customWidth="1"/>
    <col min="24" max="24" width="18.85546875" customWidth="1"/>
    <col min="25" max="25" width="9.140625" customWidth="1"/>
    <col min="26" max="26" width="36.28515625" style="211" customWidth="1"/>
    <col min="27" max="27" width="34.140625" style="211" customWidth="1"/>
    <col min="28" max="28" width="21.7109375" style="211" customWidth="1"/>
    <col min="29" max="29" width="13.28515625" style="211" customWidth="1"/>
    <col min="30" max="30" width="30.28515625" style="211" customWidth="1"/>
    <col min="31" max="31" width="32.140625" style="211" customWidth="1"/>
    <col min="32" max="32" width="36.5703125" style="211" customWidth="1"/>
    <col min="33" max="33" width="24.5703125" customWidth="1"/>
    <col min="34" max="34" width="33.140625" customWidth="1"/>
    <col min="35" max="35" width="25.5703125" customWidth="1"/>
    <col min="43" max="43" width="17.140625" customWidth="1"/>
    <col min="44" max="44" width="39" customWidth="1"/>
    <col min="16384" max="16384" width="9.140625" bestFit="1" customWidth="1"/>
  </cols>
  <sheetData>
    <row r="1" spans="1:44" ht="15.75">
      <c r="A1" s="322" t="str" cm="1">
        <f t="array" ref="A1">IFERROR(_xlfn.IFS(D5=0,"",D5&gt;0,D5),"")</f>
        <v>Maria Carrasco- O&amp;T</v>
      </c>
      <c r="B1" s="322" t="str" cm="1">
        <f t="array" ref="B1">IFERROR(_xlfn.IFS(E5=0,"",E5&gt;0,E5),"")</f>
        <v>x</v>
      </c>
      <c r="D1" s="1725" t="s">
        <v>624</v>
      </c>
      <c r="E1" s="1726"/>
      <c r="F1" s="1726"/>
      <c r="G1" s="1726"/>
      <c r="H1" s="1726"/>
      <c r="I1" s="1726"/>
      <c r="J1" s="1726"/>
      <c r="K1" s="1726"/>
      <c r="L1" s="1797"/>
      <c r="M1" s="329"/>
      <c r="N1" s="1807" t="s">
        <v>1</v>
      </c>
      <c r="O1" s="1808"/>
      <c r="P1" s="1808"/>
      <c r="Q1" s="1808"/>
      <c r="R1" s="1809"/>
      <c r="S1" s="58"/>
      <c r="T1" s="1674">
        <f ca="1">TODAY()</f>
        <v>46189</v>
      </c>
      <c r="U1" s="1675"/>
      <c r="V1" s="381"/>
      <c r="W1" s="861"/>
      <c r="X1" s="58"/>
      <c r="Y1" s="1592" t="s">
        <v>232</v>
      </c>
      <c r="Z1" s="339" t="s">
        <v>233</v>
      </c>
      <c r="AA1" s="339" t="s">
        <v>234</v>
      </c>
      <c r="AB1" s="1805" t="s">
        <v>235</v>
      </c>
      <c r="AC1" s="1806"/>
      <c r="AD1" s="339" t="s">
        <v>236</v>
      </c>
      <c r="AE1" s="1008" t="s">
        <v>237</v>
      </c>
      <c r="AF1" s="1008" t="s">
        <v>238</v>
      </c>
      <c r="AG1" s="340" t="s">
        <v>115</v>
      </c>
      <c r="AH1" s="340" t="str">
        <f>"Picking"&amp;"  "&amp;COUNTA(AH2:AH37)-COUNTBLANK(AH2:AH37)</f>
        <v>Picking  -1</v>
      </c>
      <c r="AI1" s="340" t="str">
        <f>"Picking"&amp;"  "&amp;COUNTA(AI2:AI37)-COUNTBLANK(AI2:AI37)</f>
        <v>Picking  -9</v>
      </c>
      <c r="AJ1" s="331"/>
    </row>
    <row r="2" spans="1:44" ht="18">
      <c r="A2" s="322" t="str" cm="1">
        <f t="array" ref="A2">IFERROR(_xlfn.IFS(D6=0,"",D6&gt;0,D6),"")</f>
        <v>Brandee Foster- IL</v>
      </c>
      <c r="B2" s="322" t="str" cm="1">
        <f t="array" ref="B2">IFERROR(_xlfn.IFS(E6=0,"",E6&gt;0,E6),"")</f>
        <v>x</v>
      </c>
      <c r="D2" s="1727"/>
      <c r="E2" s="1728"/>
      <c r="F2" s="1728"/>
      <c r="G2" s="1728"/>
      <c r="H2" s="1728"/>
      <c r="I2" s="1728"/>
      <c r="J2" s="1728"/>
      <c r="K2" s="1728"/>
      <c r="L2" s="1798"/>
      <c r="M2" s="329"/>
      <c r="N2" s="150" t="s">
        <v>257</v>
      </c>
      <c r="O2" s="579" t="s">
        <v>636</v>
      </c>
      <c r="P2" s="580">
        <f ca="1">TODAY()</f>
        <v>46189</v>
      </c>
      <c r="Q2" s="581" t="s">
        <v>259</v>
      </c>
      <c r="R2" s="582" t="s">
        <v>260</v>
      </c>
      <c r="S2" s="58"/>
      <c r="T2" s="1676"/>
      <c r="U2" s="1677"/>
      <c r="V2" s="382"/>
      <c r="W2" s="807"/>
      <c r="X2" s="58"/>
      <c r="Y2" s="1592"/>
      <c r="Z2" s="334" t="str" cm="1">
        <f t="array" ref="Z2">IFERROR(INDEX($A$1:$A$271,SMALL(IF($N$3=$B$1:$B$271,ROW($B$1:$B$271)-MIN(ROW($A$1:$A$271))+1,""), ROW()-1)),"")</f>
        <v/>
      </c>
      <c r="AA2" s="334" t="str" cm="1">
        <f t="array" ref="AA2">IFERROR(INDEX($A$1:$A$271,SMALL(IF($N$10=$B$1:$B$271,ROW($B$1:$B$271)-MIN(ROW($A$1:$A$271))+1,""), ROW()-1)),"")</f>
        <v/>
      </c>
      <c r="AB2" s="1795" t="str" cm="1">
        <f t="array" ref="AB2">IFERROR(INDEX($A$1:$A$271,SMALL(IF($N$9=$B$1:$B$271,ROW($B$1:$B$271)-MIN(ROW($A$1:$A$271))+1,""), ROW()-1)),"")</f>
        <v/>
      </c>
      <c r="AC2" s="1796"/>
      <c r="AD2" s="367" t="str" cm="1">
        <f t="array" ref="AD2">IFERROR(INDEX($A$1:$A$271,SMALL(IF($N$6=$B$1:$B$271,ROW($B$1:$B$271)-MIN(ROW($A$1:$A$271))+1,""), ROW()-1)),"")</f>
        <v/>
      </c>
      <c r="AE2" s="336" t="str" cm="1">
        <f t="array" ref="AE2">IFERROR(INDEX($A$1:$A$271,SMALL(IF($N$8=$B$1:$B$271,ROW($B$1:$B$271)-MIN(ROW($A$1:$A$271))+1,""), ROW()-1)),"")</f>
        <v/>
      </c>
      <c r="AF2" s="336" t="str" cm="1">
        <f t="array" ref="AF2">IFERROR(INDEX($A$1:$A$271,SMALL(IF($N$31=$B$1:$B$271,ROW($B$1:$B$271)-MIN(ROW($A$1:$A$271))+1,""), ROW()-1)),"")</f>
        <v/>
      </c>
      <c r="AG2" s="334" t="str" cm="1">
        <f t="array" ref="AG2">IFERROR(INDEX($A$1:$A$271,SMALL(IF($N$21=$B$1:$B$271,ROW($B$1:$B$271)-MIN(ROW($A$1:$A$271))+1,""), ROW()-1)),"")</f>
        <v/>
      </c>
      <c r="AH2" s="1098" t="str" cm="1">
        <f t="array" ref="AH2">IFERROR(INDEX($A$1:$A$271,SMALL(IF($N$4=$B$1:$B$271,ROW($B$1:$B$271)-MIN(ROW($A$1:$A$271))+1,""), ROW()-1)),"")</f>
        <v/>
      </c>
      <c r="AI2" s="1099" t="str" cm="1">
        <f t="array" ref="AI2">IFERROR(INDEX($A$245:$A$645,SMALL(IF($N$4=$B$245:$B$645,ROW($B$245:$B$645)-MIN(ROW($A$245:$A$645))+1,""), ROW()-1)),"")</f>
        <v/>
      </c>
      <c r="AJ2" s="331"/>
      <c r="AK2" s="1692" t="s">
        <v>307</v>
      </c>
      <c r="AL2" s="1693"/>
      <c r="AM2" s="1693"/>
      <c r="AN2" s="1693"/>
      <c r="AO2" s="1693"/>
      <c r="AP2" s="1693"/>
      <c r="AQ2" s="1693"/>
      <c r="AR2" s="1693"/>
    </row>
    <row r="3" spans="1:44" ht="15.75">
      <c r="A3" s="322" t="str" cm="1">
        <f t="array" ref="A3">IFERROR(_xlfn.IFS(D7=0,"",D7&gt;0,D7),"")</f>
        <v>Chrissy Parisek</v>
      </c>
      <c r="B3" s="322" t="str" cm="1">
        <f t="array" ref="B3">IFERROR(_xlfn.IFS(E7=0,"",E7&gt;0,E7),"")</f>
        <v>rn</v>
      </c>
      <c r="C3" s="383"/>
      <c r="D3" s="1729" t="s">
        <v>244</v>
      </c>
      <c r="E3" s="1730"/>
      <c r="F3" s="1731"/>
      <c r="G3" s="1731"/>
      <c r="H3" s="1731"/>
      <c r="I3" s="1729" t="s">
        <v>245</v>
      </c>
      <c r="J3" s="1731"/>
      <c r="K3" s="1731"/>
      <c r="L3" s="1732"/>
      <c r="M3" s="329"/>
      <c r="N3" s="150" t="s">
        <v>268</v>
      </c>
      <c r="O3" s="176" t="s">
        <v>86</v>
      </c>
      <c r="P3" s="201">
        <f>COUNTIFS($E$5:$E$673,N3)+COUNTIFS($H$5:$H$673,N3)</f>
        <v>0</v>
      </c>
      <c r="Q3" s="389">
        <f>U7</f>
        <v>422</v>
      </c>
      <c r="R3" s="237">
        <f ca="1">LOOKUP(T1,'Deployment needs'!$2:$2,'Deployment needs'!57:57)</f>
        <v>0.39983164983164976</v>
      </c>
      <c r="S3" s="58"/>
      <c r="T3" s="384" t="s">
        <v>231</v>
      </c>
      <c r="U3" s="385">
        <f ca="1">LOOKUP(T1,'Deployment needs'!2:2,'Deployment needs'!5:5)</f>
        <v>5000</v>
      </c>
      <c r="V3" s="382"/>
      <c r="W3" s="807"/>
      <c r="X3" s="58"/>
      <c r="Y3" s="1592"/>
      <c r="Z3" s="334" t="str" cm="1">
        <f t="array" ref="Z3">IFERROR(INDEX($A$1:$A$271,SMALL(IF($N$3=$B$1:$B$271,ROW($B$1:$B$271)-MIN(ROW($A$1:$A$271))+1,""), ROW()-1)),"")</f>
        <v/>
      </c>
      <c r="AA3" s="334" t="str" cm="1">
        <f t="array" ref="AA3">IFERROR(INDEX($A$1:$A$271,SMALL(IF($N$10=$B$1:$B$271,ROW($B$1:$B$271)-MIN(ROW($A$1:$A$271))+1,""), ROW()-1)),"")</f>
        <v/>
      </c>
      <c r="AB3" s="1777" t="str" cm="1">
        <f t="array" ref="AB3">IFERROR(INDEX($A$1:$A$271,SMALL(IF($N$9=$B$1:$B$271,ROW($B$1:$B$271)-MIN(ROW($A$1:$A$271))+1,""), ROW()-1)),"")</f>
        <v/>
      </c>
      <c r="AC3" s="1778"/>
      <c r="AD3" s="367" t="str" cm="1">
        <f t="array" ref="AD3">IFERROR(INDEX($A$1:$A$271,SMALL(IF($N$6=$B$1:$B$271,ROW($B$1:$B$271)-MIN(ROW($A$1:$A$271))+1,""), ROW()-1)),"")</f>
        <v/>
      </c>
      <c r="AE3" s="336" t="str" cm="1">
        <f t="array" ref="AE3">IFERROR(INDEX($A$1:$A$271,SMALL(IF($N$8=$B$1:$B$271,ROW($B$1:$B$271)-MIN(ROW($A$1:$A$271))+1,""), ROW()-1)),"")</f>
        <v/>
      </c>
      <c r="AF3" s="336" t="str" cm="1">
        <f t="array" ref="AF3">IFERROR(INDEX($A$1:$A$271,SMALL(IF($N$31=$B$1:$B$271,ROW($B$1:$B$271)-MIN(ROW($A$1:$A$271))+1,""), ROW()-1)),"")</f>
        <v/>
      </c>
      <c r="AG3" s="334" t="str" cm="1">
        <f t="array" ref="AG3">IFERROR(INDEX($A$1:$A$271,SMALL(IF($N$21=$B$1:$B$271,ROW($B$1:$B$271)-MIN(ROW($A$1:$A$271))+1,""), ROW()-1)),"")</f>
        <v/>
      </c>
      <c r="AH3" s="1098" t="str" cm="1">
        <f t="array" ref="AH3">IFERROR(INDEX($A$1:$A$271,SMALL(IF($N$4=$B$1:$B$271,ROW($B$1:$B$271)-MIN(ROW($A$1:$A$271))+1,""), ROW()-1)),"")</f>
        <v/>
      </c>
      <c r="AI3" s="1099" t="str" cm="1">
        <f t="array" ref="AI3">IFERROR(INDEX($A$245:$A$645,SMALL(IF($N$4=$B$245:$B$645,ROW($B$245:$B$645)-MIN(ROW($A$245:$A$645))+1,""), ROW()-1)),"")</f>
        <v/>
      </c>
      <c r="AJ3" s="331"/>
      <c r="AK3" s="1016" t="s">
        <v>243</v>
      </c>
      <c r="AL3" s="387" t="s">
        <v>14</v>
      </c>
      <c r="AM3" s="387" t="s">
        <v>15</v>
      </c>
      <c r="AN3" s="387" t="s">
        <v>16</v>
      </c>
      <c r="AO3" s="387" t="s">
        <v>17</v>
      </c>
      <c r="AP3" s="387" t="s">
        <v>18</v>
      </c>
      <c r="AQ3" s="387" t="s">
        <v>19</v>
      </c>
      <c r="AR3" s="387" t="s">
        <v>20</v>
      </c>
    </row>
    <row r="4" spans="1:44" ht="15.75" customHeight="1">
      <c r="A4" s="322" t="str" cm="1">
        <f t="array" ref="A4">IFERROR(_xlfn.IFS(D8=0,"",D8&gt;0,D8),"")</f>
        <v>Yasmin Montero</v>
      </c>
      <c r="B4" s="322" t="str" cm="1">
        <f t="array" ref="B4">IFERROR(_xlfn.IFS(E8=0,"",E8&gt;0,E8),"")</f>
        <v>rn</v>
      </c>
      <c r="C4" s="383"/>
      <c r="D4" s="1004" t="s">
        <v>633</v>
      </c>
      <c r="E4" s="1003" t="s">
        <v>255</v>
      </c>
      <c r="F4" s="1733" t="s">
        <v>633</v>
      </c>
      <c r="G4" s="1733"/>
      <c r="H4" s="573" t="s">
        <v>255</v>
      </c>
      <c r="I4" s="1800" t="s">
        <v>254</v>
      </c>
      <c r="J4" s="1801"/>
      <c r="K4" s="1799" t="s">
        <v>255</v>
      </c>
      <c r="L4" s="1599"/>
      <c r="M4" s="329"/>
      <c r="N4" s="150" t="s">
        <v>273</v>
      </c>
      <c r="O4" s="176" t="s">
        <v>274</v>
      </c>
      <c r="P4" s="201">
        <f>COUNTIFS($E$5:$E$673,N4)+COUNTIFS($H$5:$H$673,N4)</f>
        <v>0</v>
      </c>
      <c r="Q4" s="1700">
        <f>U9</f>
        <v>0</v>
      </c>
      <c r="R4" s="1781">
        <f ca="1">LOOKUP(T1,'Deployment needs'!$2:$2,'Deployment needs'!53:53)+LOOKUP(T1,'Deployment needs'!$2:$2,'Deployment needs'!54:54)</f>
        <v>3.3375420875420869</v>
      </c>
      <c r="S4" s="58"/>
      <c r="T4" s="388" t="s">
        <v>617</v>
      </c>
      <c r="U4" s="710">
        <f ca="1">LOOKUP(T1,'Deployment needs'!$2:$2,'Deployment needs'!$52:$52)</f>
        <v>5000</v>
      </c>
      <c r="V4" s="488"/>
      <c r="W4" s="807"/>
      <c r="X4" s="58"/>
      <c r="Y4" s="1592"/>
      <c r="Z4" s="334" t="str" cm="1">
        <f t="array" ref="Z4">IFERROR(INDEX($A$1:$A$271,SMALL(IF($N$3=$B$1:$B$271,ROW($B$1:$B$271)-MIN(ROW($A$1:$A$271))+1,""), ROW()-1)),"")</f>
        <v/>
      </c>
      <c r="AA4" s="334" t="str" cm="1">
        <f t="array" ref="AA4">IFERROR(INDEX($A$1:$A$271,SMALL(IF($N$10=$B$1:$B$271,ROW($B$1:$B$271)-MIN(ROW($A$1:$A$271))+1,""), ROW()-1)),"")</f>
        <v/>
      </c>
      <c r="AB4" s="1777" t="str" cm="1">
        <f t="array" ref="AB4">IFERROR(INDEX($A$1:$A$271,SMALL(IF($N$9=$B$1:$B$271,ROW($B$1:$B$271)-MIN(ROW($A$1:$A$271))+1,""), ROW()-1)),"")</f>
        <v/>
      </c>
      <c r="AC4" s="1778"/>
      <c r="AD4" s="367" t="str" cm="1">
        <f t="array" ref="AD4">IFERROR(INDEX($A$1:$A$271,SMALL(IF($N$6=$B$1:$B$271,ROW($B$1:$B$271)-MIN(ROW($A$1:$A$271))+1,""), ROW()-1)),"")</f>
        <v/>
      </c>
      <c r="AE4" s="336" t="str" cm="1">
        <f t="array" ref="AE4">IFERROR(INDEX($A$1:$A$271,SMALL(IF($N$8=$B$1:$B$271,ROW($B$1:$B$271)-MIN(ROW($A$1:$A$271))+1,""), ROW()-1)),"")</f>
        <v/>
      </c>
      <c r="AF4" s="336" t="str" cm="1">
        <f t="array" ref="AF4">IFERROR(INDEX($A$1:$A$271,SMALL(IF($N$31=$B$1:$B$271,ROW($B$1:$B$271)-MIN(ROW($A$1:$A$271))+1,""), ROW()-1)),"")</f>
        <v/>
      </c>
      <c r="AG4" s="334" t="str" cm="1">
        <f t="array" ref="AG4">IFERROR(INDEX($A$1:$A$271,SMALL(IF($N$21=$B$1:$B$271,ROW($B$1:$B$271)-MIN(ROW($A$1:$A$271))+1,""), ROW()-1)),"")</f>
        <v/>
      </c>
      <c r="AH4" s="1098" t="str" cm="1">
        <f t="array" ref="AH4">IFERROR(INDEX($A$1:$A$271,SMALL(IF($N$4=$B$1:$B$271,ROW($B$1:$B$271)-MIN(ROW($A$1:$A$271))+1,""), ROW()-1)),"")</f>
        <v/>
      </c>
      <c r="AI4" s="1099" t="str" cm="1">
        <f t="array" ref="AI4">IFERROR(INDEX($A$245:$A$645,SMALL(IF($N$4=$B$245:$B$645,ROW($B$245:$B$645)-MIN(ROW($A$245:$A$645))+1,""), ROW()-1)),"")</f>
        <v/>
      </c>
      <c r="AJ4" s="331"/>
      <c r="AK4" s="1767" t="s">
        <v>249</v>
      </c>
      <c r="AL4" s="345"/>
      <c r="AM4" s="345" t="str" cm="1">
        <f t="array" ref="AM4">IFERROR(INDEX($A$1:$A$674,SMALL(IF($N$15=$B$1:$B$674,ROW($B$1:$B$674)-MIN(ROW($A$1:$A$674))+1,""), ROW()-12)),"")</f>
        <v/>
      </c>
      <c r="AN4" s="665"/>
      <c r="AO4" s="345"/>
      <c r="AP4" s="345"/>
      <c r="AQ4" s="345"/>
      <c r="AR4" s="345"/>
    </row>
    <row r="5" spans="1:44" ht="15.75" customHeight="1">
      <c r="A5" s="322" t="str" cm="1">
        <f t="array" ref="A5">IFERROR(_xlfn.IFS(D9=0,"",D9&gt;0,D9),"")</f>
        <v>Annaliet Rodriguez Perez</v>
      </c>
      <c r="B5" s="322" t="str" cm="1">
        <f t="array" ref="B5">IFERROR(_xlfn.IFS(E9=0,"",E9&gt;0,E9),"")</f>
        <v>x</v>
      </c>
      <c r="C5" s="331"/>
      <c r="D5" s="1006" t="s">
        <v>1493</v>
      </c>
      <c r="E5" s="906" t="s">
        <v>266</v>
      </c>
      <c r="F5" s="1734" t="s">
        <v>641</v>
      </c>
      <c r="G5" s="1734"/>
      <c r="H5" s="321" t="s">
        <v>266</v>
      </c>
      <c r="I5" s="1735" t="s">
        <v>643</v>
      </c>
      <c r="J5" s="881"/>
      <c r="K5" s="910"/>
      <c r="L5" s="230"/>
      <c r="M5" s="329"/>
      <c r="N5" s="150" t="s">
        <v>279</v>
      </c>
      <c r="O5" s="176" t="s">
        <v>280</v>
      </c>
      <c r="P5" s="201">
        <f>COUNTIFS($E$5:$E$673,N5)+COUNTIFS($H$5:$H$673,N5)</f>
        <v>0</v>
      </c>
      <c r="Q5" s="1700"/>
      <c r="R5" s="1782"/>
      <c r="S5" s="58"/>
      <c r="T5" s="969" t="s">
        <v>1494</v>
      </c>
      <c r="U5" s="451">
        <v>4620</v>
      </c>
      <c r="V5" s="537"/>
      <c r="W5" s="807"/>
      <c r="X5" s="58"/>
      <c r="Y5" s="1592"/>
      <c r="Z5" s="334" t="str" cm="1">
        <f t="array" ref="Z5">IFERROR(INDEX($A$1:$A$271,SMALL(IF($N$3=$B$1:$B$271,ROW($B$1:$B$271)-MIN(ROW($A$1:$A$271))+1,""), ROW()-1)),"")</f>
        <v/>
      </c>
      <c r="AA5" s="334" t="str" cm="1">
        <f t="array" ref="AA5">IFERROR(INDEX($A$1:$A$271,SMALL(IF($N$10=$B$1:$B$271,ROW($B$1:$B$271)-MIN(ROW($A$1:$A$271))+1,""), ROW()-1)),"")</f>
        <v/>
      </c>
      <c r="AB5" s="1777" t="str" cm="1">
        <f t="array" ref="AB5">IFERROR(INDEX($A$1:$A$271,SMALL(IF($N$9=$B$1:$B$271,ROW($B$1:$B$271)-MIN(ROW($A$1:$A$271))+1,""), ROW()-1)),"")</f>
        <v/>
      </c>
      <c r="AC5" s="1778"/>
      <c r="AD5" s="367" t="str" cm="1">
        <f t="array" ref="AD5">IFERROR(INDEX($A$1:$A$271,SMALL(IF($N$6=$B$1:$B$271,ROW($B$1:$B$271)-MIN(ROW($A$1:$A$271))+1,""), ROW()-1)),"")</f>
        <v/>
      </c>
      <c r="AE5" s="336" t="str" cm="1">
        <f t="array" ref="AE5">IFERROR(INDEX($A$1:$A$271,SMALL(IF($N$8=$B$1:$B$271,ROW($B$1:$B$271)-MIN(ROW($A$1:$A$271))+1,""), ROW()-1)),"")</f>
        <v/>
      </c>
      <c r="AF5" s="336" t="str" cm="1">
        <f t="array" ref="AF5">IFERROR(INDEX($A$1:$A$271,SMALL(IF($N$31=$B$1:$B$271,ROW($B$1:$B$271)-MIN(ROW($A$1:$A$271))+1,""), ROW()-1)),"")</f>
        <v/>
      </c>
      <c r="AG5" s="334" t="str" cm="1">
        <f t="array" ref="AG5">IFERROR(INDEX($A$1:$A$271,SMALL(IF($N$21=$B$1:$B$271,ROW($B$1:$B$271)-MIN(ROW($A$1:$A$271))+1,""), ROW()-1)),"")</f>
        <v/>
      </c>
      <c r="AH5" s="1098" t="str" cm="1">
        <f t="array" ref="AH5">IFERROR(INDEX($A$1:$A$271,SMALL(IF($N$4=$B$1:$B$271,ROW($B$1:$B$271)-MIN(ROW($A$1:$A$271))+1,""), ROW()-1)),"")</f>
        <v/>
      </c>
      <c r="AI5" s="1099" t="str" cm="1">
        <f t="array" ref="AI5">IFERROR(INDEX($A$245:$A$645,SMALL(IF($N$4=$B$245:$B$645,ROW($B$245:$B$645)-MIN(ROW($A$245:$A$645))+1,""), ROW()-1)),"")</f>
        <v/>
      </c>
      <c r="AJ5" s="331"/>
      <c r="AK5" s="1768"/>
      <c r="AL5" s="345"/>
      <c r="AM5" s="345"/>
      <c r="AN5" s="665"/>
      <c r="AO5" s="345"/>
      <c r="AP5" s="345"/>
      <c r="AQ5" s="345"/>
      <c r="AR5" s="345"/>
    </row>
    <row r="6" spans="1:44" ht="15.75" customHeight="1">
      <c r="A6" s="322" t="str" cm="1">
        <f t="array" ref="A6">IFERROR(_xlfn.IFS(D10=0,"",D10&gt;0,D10),"")</f>
        <v>Damaris Curbelo</v>
      </c>
      <c r="B6" s="322" t="str" cm="1">
        <f t="array" ref="B6">IFERROR(_xlfn.IFS(E10=0,"",E10&gt;0,E10),"")</f>
        <v>x</v>
      </c>
      <c r="D6" s="1007" t="s">
        <v>626</v>
      </c>
      <c r="E6" s="733" t="s">
        <v>266</v>
      </c>
      <c r="F6" s="1734" t="s">
        <v>651</v>
      </c>
      <c r="G6" s="1734"/>
      <c r="H6" s="318" t="s">
        <v>266</v>
      </c>
      <c r="I6" s="1736"/>
      <c r="J6" s="881"/>
      <c r="K6" s="910"/>
      <c r="L6" s="230"/>
      <c r="M6" s="329"/>
      <c r="N6" s="150" t="s">
        <v>289</v>
      </c>
      <c r="O6" s="176" t="s">
        <v>236</v>
      </c>
      <c r="P6" s="201">
        <f>COUNTIFS($E$5:$E$673,N6)+COUNTIFS($H$5:$H$673,N6)</f>
        <v>0</v>
      </c>
      <c r="Q6" s="1697"/>
      <c r="R6" s="237" cm="1">
        <f t="array" aca="1" ref="R6" ca="1">LOOKUP(T1,'Deployment needs'!$2:$2,('Deployment needs'!55:55+'Deployment needs'!56:56))</f>
        <v>0.85166688427557991</v>
      </c>
      <c r="S6" s="908"/>
      <c r="T6" s="968" t="s">
        <v>648</v>
      </c>
      <c r="U6" s="967">
        <v>5090</v>
      </c>
      <c r="V6" s="372"/>
      <c r="W6" s="876"/>
      <c r="X6" s="330"/>
      <c r="Y6" s="1592"/>
      <c r="Z6" s="334" t="str" cm="1">
        <f t="array" ref="Z6">IFERROR(INDEX($A$1:$A$271,SMALL(IF($N$3=$B$1:$B$271,ROW($B$1:$B$271)-MIN(ROW($A$1:$A$271))+1,""), ROW()-1)),"")</f>
        <v/>
      </c>
      <c r="AA6" s="334" t="str" cm="1">
        <f t="array" ref="AA6">IFERROR(INDEX($A$1:$A$271,SMALL(IF($N$10=$B$1:$B$271,ROW($B$1:$B$271)-MIN(ROW($A$1:$A$271))+1,""), ROW()-1)),"")</f>
        <v/>
      </c>
      <c r="AB6" s="1777" t="str" cm="1">
        <f t="array" ref="AB6">IFERROR(INDEX($A$1:$A$271,SMALL(IF($N$9=$B$1:$B$271,ROW($B$1:$B$271)-MIN(ROW($A$1:$A$271))+1,""), ROW()-1)),"")</f>
        <v/>
      </c>
      <c r="AC6" s="1778"/>
      <c r="AD6" s="367" t="str" cm="1">
        <f t="array" ref="AD6">IFERROR(INDEX($A$1:$A$271,SMALL(IF($N$6=$B$1:$B$271,ROW($B$1:$B$271)-MIN(ROW($A$1:$A$271))+1,""), ROW()-1)),"")</f>
        <v/>
      </c>
      <c r="AE6" s="1017" t="s">
        <v>276</v>
      </c>
      <c r="AF6" s="1008" t="s">
        <v>659</v>
      </c>
      <c r="AG6" s="334" t="str" cm="1">
        <f t="array" ref="AG6">IFERROR(INDEX($A$1:$A$271,SMALL(IF($N$21=$B$1:$B$271,ROW($B$1:$B$271)-MIN(ROW($A$1:$A$271))+1,""), ROW()-1)),"")</f>
        <v/>
      </c>
      <c r="AH6" s="1098" t="str" cm="1">
        <f t="array" ref="AH6">IFERROR(INDEX($A$1:$A$271,SMALL(IF($N$4=$B$1:$B$271,ROW($B$1:$B$271)-MIN(ROW($A$1:$A$271))+1,""), ROW()-1)),"")</f>
        <v/>
      </c>
      <c r="AI6" s="1099" t="str" cm="1">
        <f t="array" ref="AI6">IFERROR(INDEX($A$245:$A$645,SMALL(IF($N$4=$B$245:$B$645,ROW($B$245:$B$645)-MIN(ROW($A$245:$A$645))+1,""), ROW()-1)),"")</f>
        <v/>
      </c>
      <c r="AJ6" s="331"/>
      <c r="AK6" s="1768"/>
      <c r="AL6" s="345"/>
      <c r="AM6" s="345"/>
      <c r="AN6" s="665"/>
      <c r="AO6" s="345"/>
      <c r="AP6" s="345"/>
      <c r="AQ6" s="345"/>
      <c r="AR6" s="345"/>
    </row>
    <row r="7" spans="1:44" ht="15.75" customHeight="1">
      <c r="A7" s="322" t="str" cm="1">
        <f t="array" ref="A7">IFERROR(_xlfn.IFS(D11=0,"",D11&gt;0,D11),"")</f>
        <v>Dania Curbelo</v>
      </c>
      <c r="B7" s="322" t="str" cm="1">
        <f t="array" ref="B7">IFERROR(_xlfn.IFS(E11=0,"",E11&gt;0,E11),"")</f>
        <v>x</v>
      </c>
      <c r="D7" s="1051" t="s">
        <v>629</v>
      </c>
      <c r="E7" s="734" t="s">
        <v>672</v>
      </c>
      <c r="F7" s="1734" t="s">
        <v>663</v>
      </c>
      <c r="G7" s="1734"/>
      <c r="H7" s="318" t="s">
        <v>266</v>
      </c>
      <c r="I7" s="1736"/>
      <c r="J7" s="881"/>
      <c r="K7" s="910"/>
      <c r="L7" s="230"/>
      <c r="M7" s="329"/>
      <c r="N7" s="150" t="s">
        <v>297</v>
      </c>
      <c r="O7" s="176" t="s">
        <v>298</v>
      </c>
      <c r="P7" s="201">
        <f>COUNTIFS($E$5:$E$673,N7)+COUNTIFS($H$5:$H$673,N7)</f>
        <v>0</v>
      </c>
      <c r="Q7" s="1698"/>
      <c r="R7" s="237">
        <f ca="1">LOOKUP(T1,'Deployment needs'!$2:$2,'Deployment needs'!59:59)</f>
        <v>0.62018540279409839</v>
      </c>
      <c r="S7" s="231"/>
      <c r="T7" s="391" t="s">
        <v>658</v>
      </c>
      <c r="U7" s="967">
        <v>422</v>
      </c>
      <c r="V7" s="371"/>
      <c r="W7" s="807"/>
      <c r="X7" s="58"/>
      <c r="Y7" s="1592"/>
      <c r="Z7" s="334" t="str" cm="1">
        <f t="array" ref="Z7">IFERROR(INDEX($A$1:$A$271,SMALL(IF($N$3=$B$1:$B$271,ROW($B$1:$B$271)-MIN(ROW($A$1:$A$271))+1,""), ROW()-1)),"")</f>
        <v/>
      </c>
      <c r="AA7" s="1008" t="s">
        <v>270</v>
      </c>
      <c r="AB7" s="1777" t="str" cm="1">
        <f t="array" ref="AB7">IFERROR(INDEX($A$1:$A$271,SMALL(IF($N$9=$B$1:$B$271,ROW($B$1:$B$271)-MIN(ROW($A$1:$A$271))+1,""), ROW()-1)),"")</f>
        <v/>
      </c>
      <c r="AC7" s="1778"/>
      <c r="AD7" s="367" t="str" cm="1">
        <f t="array" ref="AD7">IFERROR(INDEX($A$1:$A$271,SMALL(IF($N$6=$B$1:$B$271,ROW($B$1:$B$271)-MIN(ROW($A$1:$A$271))+1,""), ROW()-1)),"")</f>
        <v/>
      </c>
      <c r="AE7" s="335" t="str" cm="1">
        <f t="array" ref="AE7">IFERROR(INDEX($A$1:$A$271,SMALL(IF($N$7=$B$1:$B$271,ROW($B$1:$B$271)-MIN(ROW($A$1:$A$271))+1,""), ROW()-6)),"")</f>
        <v/>
      </c>
      <c r="AF7" s="336" t="str" cm="1">
        <f t="array" ref="AF7">IFERROR(INDEX($A$1:$A$271,SMALL(IF($N$28=$B$1:$B$271,ROW($B$1:$B$271)-MIN(ROW($A$1:$A$271))+1,""), ROW()-6)),"")</f>
        <v/>
      </c>
      <c r="AG7" s="334" t="str" cm="1">
        <f t="array" ref="AG7">IFERROR(INDEX($A$1:$A$271,SMALL(IF($N$21=$B$1:$B$271,ROW($B$1:$B$271)-MIN(ROW($A$1:$A$271))+1,""), ROW()-1)),"")</f>
        <v/>
      </c>
      <c r="AH7" s="1098" t="str" cm="1">
        <f t="array" ref="AH7">IFERROR(INDEX($A$1:$A$271,SMALL(IF($N$4=$B$1:$B$271,ROW($B$1:$B$271)-MIN(ROW($A$1:$A$271))+1,""), ROW()-1)),"")</f>
        <v/>
      </c>
      <c r="AI7" s="1099" t="str" cm="1">
        <f t="array" ref="AI7">IFERROR(INDEX($A$245:$A$645,SMALL(IF($N$4=$B$245:$B$645,ROW($B$245:$B$645)-MIN(ROW($A$245:$A$645))+1,""), ROW()-1)),"")</f>
        <v/>
      </c>
      <c r="AJ7" s="331"/>
      <c r="AK7" s="1768"/>
      <c r="AL7" s="345"/>
      <c r="AM7" s="345"/>
      <c r="AN7" s="345"/>
      <c r="AO7" s="345"/>
      <c r="AP7" s="345"/>
      <c r="AQ7" s="345"/>
      <c r="AR7" s="345"/>
    </row>
    <row r="8" spans="1:44" ht="15.75" customHeight="1">
      <c r="A8" s="322" t="str" cm="1">
        <f t="array" ref="A8">IFERROR(_xlfn.IFS(D12=0,"",D12&gt;0,D12),"")</f>
        <v>Esther Fonseca</v>
      </c>
      <c r="B8" s="322" t="str" cm="1">
        <f t="array" ref="B8">IFERROR(_xlfn.IFS(E12=0,"",E12&gt;0,E12),"")</f>
        <v>x</v>
      </c>
      <c r="D8" s="1051" t="s">
        <v>632</v>
      </c>
      <c r="E8" s="734" t="s">
        <v>672</v>
      </c>
      <c r="F8" s="1734" t="s">
        <v>673</v>
      </c>
      <c r="G8" s="1734"/>
      <c r="H8" s="318" t="s">
        <v>266</v>
      </c>
      <c r="I8" s="1736"/>
      <c r="J8" s="881"/>
      <c r="K8" s="910"/>
      <c r="L8" s="230"/>
      <c r="M8" s="329"/>
      <c r="N8" s="150" t="s">
        <v>301</v>
      </c>
      <c r="O8" s="176" t="s">
        <v>302</v>
      </c>
      <c r="P8" s="201">
        <f>COUNTIFS($E$5:$E$673,N8)+COUNTIFS($H$5:$H$673,N8)</f>
        <v>0</v>
      </c>
      <c r="Q8" s="1699"/>
      <c r="R8" s="237" cm="1">
        <f t="array" aca="1" ref="R8" ca="1">LOOKUP(T1,'Deployment needs'!$2:$2,('Deployment needs'!58:58+'Deployment needs'!61:61))</f>
        <v>0.82018540279409846</v>
      </c>
      <c r="S8" s="915"/>
      <c r="T8" s="391" t="s">
        <v>669</v>
      </c>
      <c r="U8" s="967">
        <v>4236</v>
      </c>
      <c r="V8" s="372"/>
      <c r="W8" s="807"/>
      <c r="X8" s="58"/>
      <c r="Y8" s="1592"/>
      <c r="Z8" s="1017" t="s">
        <v>291</v>
      </c>
      <c r="AA8" s="577" t="str" cm="1">
        <f t="array" ref="AA8">IFERROR(INDEX($A$1:$A$271,SMALL(IF($N$5=$B$1:$B$271,ROW($B$1:$B$271)-MIN(ROW($A$1:$A$271))+1,""), ROW()-7)),"")</f>
        <v/>
      </c>
      <c r="AB8" s="1777" t="str" cm="1">
        <f t="array" ref="AB8">IFERROR(INDEX($A$1:$A$271,SMALL(IF($N$9=$B$1:$B$271,ROW($B$1:$B$271)-MIN(ROW($A$1:$A$271))+1,""), ROW()-1)),"")</f>
        <v/>
      </c>
      <c r="AC8" s="1778"/>
      <c r="AD8" s="334" t="str" cm="1">
        <f t="array" ref="AD8">IFERROR(INDEX($A$1:$A$271,SMALL(IF($N$6=$B$1:$B$271,ROW($B$1:$B$271)-MIN(ROW($A$1:$A$271))+1,""), ROW()-1)),"")</f>
        <v/>
      </c>
      <c r="AE8" s="335" t="str" cm="1">
        <f t="array" ref="AE8">IFERROR(INDEX($A$1:$A$271,SMALL(IF($N$7=$B$1:$B$10,ROW($B$1:$B$271)-MIN(ROW($A$1:$A$271))+1,""), ROW()-6)),"")</f>
        <v/>
      </c>
      <c r="AF8" s="336" t="str" cm="1">
        <f t="array" ref="AF8">IFERROR(INDEX($A$1:$A$271,SMALL(IF($N$28=$B$1:$B$271,ROW($B$1:$B$271)-MIN(ROW($A$1:$A$271))+1,""), ROW()-6)),"")</f>
        <v/>
      </c>
      <c r="AG8" s="334" t="str" cm="1">
        <f t="array" ref="AG8">IFERROR(INDEX($A$1:$A$271,SMALL(IF($N$21=$B$1:$B$271,ROW($B$1:$B$271)-MIN(ROW($A$1:$A$271))+1,""), ROW()-1)),"")</f>
        <v/>
      </c>
      <c r="AH8" s="1098" t="str" cm="1">
        <f t="array" ref="AH8">IFERROR(INDEX($A$1:$A$271,SMALL(IF($N$4=$B$1:$B$271,ROW($B$1:$B$271)-MIN(ROW($A$1:$A$271))+1,""), ROW()-1)),"")</f>
        <v/>
      </c>
      <c r="AI8" s="1099" t="str" cm="1">
        <f t="array" ref="AI8">IFERROR(INDEX($A$245:$A$645,SMALL(IF($N$4=$B$245:$B$645,ROW($B$245:$B$645)-MIN(ROW($A$245:$A$645))+1,""), ROW()-1)),"")</f>
        <v/>
      </c>
      <c r="AJ8" s="331"/>
      <c r="AK8" s="1768"/>
      <c r="AL8" s="345"/>
      <c r="AM8" s="345"/>
      <c r="AN8" s="345"/>
      <c r="AO8" s="345"/>
      <c r="AP8" s="345"/>
      <c r="AQ8" s="345"/>
      <c r="AR8" s="345"/>
    </row>
    <row r="9" spans="1:44" ht="15.75" customHeight="1">
      <c r="A9" s="322" t="str" cm="1">
        <f t="array" ref="A9">IFERROR(_xlfn.IFS(D13=0,"",D13&gt;0,D13),"")</f>
        <v>Yordanka Manzanares</v>
      </c>
      <c r="B9" s="322" t="str" cm="1">
        <f t="array" ref="B9">IFERROR(_xlfn.IFS(E13=0,"",E13&gt;0,E13),"")</f>
        <v>x</v>
      </c>
      <c r="D9" s="1051" t="s">
        <v>639</v>
      </c>
      <c r="E9" s="735" t="s">
        <v>266</v>
      </c>
      <c r="F9" s="1734" t="s">
        <v>683</v>
      </c>
      <c r="G9" s="1734"/>
      <c r="H9" s="318" t="s">
        <v>266</v>
      </c>
      <c r="I9" s="1736"/>
      <c r="J9" s="881"/>
      <c r="K9" s="910"/>
      <c r="L9" s="230"/>
      <c r="M9" s="329"/>
      <c r="N9" s="150" t="s">
        <v>306</v>
      </c>
      <c r="O9" s="176" t="s">
        <v>307</v>
      </c>
      <c r="P9" s="201">
        <f>COUNTIFS($E$5:$E$673,N9)+COUNTIFS($H$5:$H$673,N9)</f>
        <v>0</v>
      </c>
      <c r="Q9" s="1697"/>
      <c r="R9" s="237">
        <f ca="1">LOOKUP(T1,'Deployment needs'!$2:$2,'Deployment needs'!62:62)</f>
        <v>0.87587587587587579</v>
      </c>
      <c r="S9" s="231"/>
      <c r="T9" s="391" t="s">
        <v>679</v>
      </c>
      <c r="U9" s="967">
        <v>0</v>
      </c>
      <c r="V9" s="374"/>
      <c r="W9" s="807"/>
      <c r="X9" s="58"/>
      <c r="Y9" s="1592"/>
      <c r="Z9" s="334" t="str" cm="1">
        <f t="array" ref="Z9">IFERROR(INDEX($A$1:$A$271,SMALL(IF($N$30=$B$1:$B$271,ROW($B$1:$B$271)-MIN(ROW($A$1:$A$271))+1,""),ROW()-8)),"")</f>
        <v/>
      </c>
      <c r="AA9" s="577" t="str" cm="1">
        <f t="array" ref="AA9">IFERROR(INDEX($A$1:$A$271,SMALL(IF($N$5=$B$1:$B$271,ROW($B$1:$B$271)-MIN(ROW($A$1:$A$271))+1,""), ROW()-7)),"")</f>
        <v/>
      </c>
      <c r="AB9" s="1777" t="str" cm="1">
        <f t="array" ref="AB9">IFERROR(INDEX($A$1:$A$271,SMALL(IF($N$9=$B$1:$B$271,ROW($B$1:$B$271)-MIN(ROW($A$1:$A$271))+1,""), ROW()-1)),"")</f>
        <v/>
      </c>
      <c r="AC9" s="1778"/>
      <c r="AD9" s="334" t="str" cm="1">
        <f t="array" ref="AD9">IFERROR(INDEX($A$1:$A$271,SMALL(IF($N$6=$B$1:$B$271,ROW($B$1:$B$271)-MIN(ROW($A$1:$A$271))+1,""), ROW()-1)),"")</f>
        <v/>
      </c>
      <c r="AE9" s="335" t="str" cm="1">
        <f t="array" ref="AE9">IFERROR(INDEX($A$1:$A$271,SMALL(IF($N$7=$B$1:$B$10,ROW($B$1:$B$271)-MIN(ROW($A$1:$A$271))+1,""), ROW()-6)),"")</f>
        <v/>
      </c>
      <c r="AF9" s="336" t="str" cm="1">
        <f t="array" ref="AF9">IFERROR(INDEX($A$1:$A$271,SMALL(IF($N$28=$B$1:$B$271,ROW($B$1:$B$271)-MIN(ROW($A$1:$A$271))+1,""), ROW()-6)),"")</f>
        <v/>
      </c>
      <c r="AG9" s="334" t="str" cm="1">
        <f t="array" ref="AG9">IFERROR(INDEX($A$1:$A$271,SMALL(IF($N$21=$B$1:$B$271,ROW($B$1:$B$271)-MIN(ROW($A$1:$A$271))+1,""), ROW()-1)),"")</f>
        <v/>
      </c>
      <c r="AH9" s="1098" t="str" cm="1">
        <f t="array" ref="AH9">IFERROR(INDEX($A$1:$A$271,SMALL(IF($N$4=$B$1:$B$271,ROW($B$1:$B$271)-MIN(ROW($A$1:$A$271))+1,""), ROW()-1)),"")</f>
        <v/>
      </c>
      <c r="AI9" s="1099" t="str" cm="1">
        <f t="array" ref="AI9">IFERROR(INDEX($A$245:$A$645,SMALL(IF($N$4=$B$245:$B$645,ROW($B$245:$B$645)-MIN(ROW($A$245:$A$645))+1,""), ROW()-1)),"")</f>
        <v/>
      </c>
      <c r="AJ9" s="331"/>
      <c r="AK9" s="1769"/>
      <c r="AL9" s="345"/>
      <c r="AM9" s="345"/>
      <c r="AN9" s="345"/>
      <c r="AO9" s="345"/>
      <c r="AP9" s="345"/>
      <c r="AQ9" s="345"/>
      <c r="AR9" s="345"/>
    </row>
    <row r="10" spans="1:44" ht="15.75" customHeight="1">
      <c r="A10" s="322" t="str" cm="1">
        <f t="array" ref="A10">IFERROR(_xlfn.IFS(D14=0,"",D14&gt;0,D14),"")</f>
        <v>Jackie Gomez</v>
      </c>
      <c r="B10" s="322" t="str" cm="1">
        <f t="array" ref="B10">IFERROR(_xlfn.IFS(E14=0,"",E14&gt;0,E14),"")</f>
        <v>x</v>
      </c>
      <c r="D10" s="1051" t="s">
        <v>650</v>
      </c>
      <c r="E10" s="735" t="s">
        <v>266</v>
      </c>
      <c r="F10" s="1734" t="s">
        <v>691</v>
      </c>
      <c r="G10" s="1734"/>
      <c r="H10" s="318" t="s">
        <v>1495</v>
      </c>
      <c r="I10" s="1736"/>
      <c r="J10" s="881"/>
      <c r="K10" s="910"/>
      <c r="L10" s="230"/>
      <c r="M10" s="329"/>
      <c r="N10" s="150" t="s">
        <v>120</v>
      </c>
      <c r="O10" s="177" t="s">
        <v>311</v>
      </c>
      <c r="P10" s="201">
        <f>COUNTIFS($E$5:$E$673,N10)+COUNTIFS($H$5:$H$673,N10)</f>
        <v>0</v>
      </c>
      <c r="Q10" s="1698"/>
      <c r="R10" s="237">
        <f ca="1">LOOKUP(T1,'Deployment needs'!$2:$2,'Deployment needs'!63:63)</f>
        <v>1</v>
      </c>
      <c r="S10" s="231"/>
      <c r="T10" s="391" t="s">
        <v>1496</v>
      </c>
      <c r="U10" s="967">
        <v>40</v>
      </c>
      <c r="V10" s="300"/>
      <c r="W10" s="876"/>
      <c r="X10" s="58"/>
      <c r="Y10" s="1592"/>
      <c r="Z10" s="334" t="str" cm="1">
        <f t="array" ref="Z10">IFERROR(INDEX($A$1:$A$271,SMALL(IF($N$30=$B$1:$B$271,ROW($B$1:$B$271)-MIN(ROW($A$1:$A$271))+1,""),ROW()-8)),"")</f>
        <v/>
      </c>
      <c r="AA10" s="577" t="str" cm="1">
        <f t="array" ref="AA10">IFERROR(INDEX($A$1:$A$271,SMALL(IF($N$5=$B$1:$B$271,ROW($B$1:$B$271)-MIN(ROW($A$1:$A$271))+1,""), ROW()-7)),"")</f>
        <v/>
      </c>
      <c r="AB10" s="1777" t="str" cm="1">
        <f t="array" ref="AB10">IFERROR(INDEX($A$1:$A$271,SMALL(IF($N$9=$B$1:$B$271,ROW($B$1:$B$271)-MIN(ROW($A$1:$A$271))+1,""), ROW()-1)),"")</f>
        <v/>
      </c>
      <c r="AC10" s="1778"/>
      <c r="AD10" s="334" t="str" cm="1">
        <f t="array" ref="AD10">IFERROR(INDEX($A$1:$A$271,SMALL(IF($N$6=$B$1:$B$271,ROW($B$1:$B$271)-MIN(ROW($A$1:$A$271))+1,""), ROW()-1)),"")</f>
        <v/>
      </c>
      <c r="AE10" s="335" t="str" cm="1">
        <f t="array" ref="AE10">IFERROR(INDEX($A$1:$A$271,SMALL(IF($N$7=$B$1:$B$10,ROW($B$1:$B$271)-MIN(ROW($A$1:$A$271))+1,""), ROW()-6)),"")</f>
        <v/>
      </c>
      <c r="AF10" s="336" t="str" cm="1">
        <f t="array" ref="AF10">IFERROR(INDEX($A$1:$A$271,SMALL(IF($N$28=$B$1:$B$271,ROW($B$1:$B$271)-MIN(ROW($A$1:$A$271))+1,""), ROW()-6)),"")</f>
        <v/>
      </c>
      <c r="AG10" s="334" t="str" cm="1">
        <f t="array" ref="AG10">IFERROR(INDEX($A$1:$A$271,SMALL(IF($N$21=$B$1:$B$271,ROW($B$1:$B$271)-MIN(ROW($A$1:$A$271))+1,""), ROW()-1)),"")</f>
        <v/>
      </c>
      <c r="AH10" s="1098" t="str" cm="1">
        <f t="array" ref="AH10">IFERROR(INDEX($A$1:$A$271,SMALL(IF($N$4=$B$1:$B$271,ROW($B$1:$B$271)-MIN(ROW($A$1:$A$271))+1,""), ROW()-1)),"")</f>
        <v/>
      </c>
      <c r="AI10" s="1099" t="str" cm="1">
        <f t="array" ref="AI10">IFERROR(INDEX($A$245:$A$645,SMALL(IF($N$4=$B$245:$B$645,ROW($B$245:$B$645)-MIN(ROW($A$245:$A$645))+1,""), ROW()-1)),"")</f>
        <v/>
      </c>
      <c r="AJ10" s="331"/>
      <c r="AK10" s="1641" t="s">
        <v>282</v>
      </c>
      <c r="AL10" s="346"/>
      <c r="AM10" s="346"/>
      <c r="AN10" s="346"/>
      <c r="AO10" s="346"/>
      <c r="AP10" s="346"/>
      <c r="AQ10" s="346"/>
      <c r="AR10" s="346"/>
    </row>
    <row r="11" spans="1:44" ht="15.75" customHeight="1">
      <c r="A11" s="322" t="str" cm="1">
        <f t="array" ref="A11">IFERROR(_xlfn.IFS(D15=0,"",D15&gt;0,D15),"")</f>
        <v>Madelayne Oduardo</v>
      </c>
      <c r="B11" s="322" t="str" cm="1">
        <f t="array" ref="B11">IFERROR(_xlfn.IFS(E15=0,"",E15&gt;0,E15),"")</f>
        <v>x</v>
      </c>
      <c r="D11" s="1051" t="s">
        <v>661</v>
      </c>
      <c r="E11" s="735" t="s">
        <v>266</v>
      </c>
      <c r="F11" s="1775"/>
      <c r="G11" s="1775"/>
      <c r="H11" s="318"/>
      <c r="I11" s="1736"/>
      <c r="J11" s="881"/>
      <c r="K11" s="910"/>
      <c r="L11" s="230"/>
      <c r="M11" s="329"/>
      <c r="N11" s="150" t="s">
        <v>320</v>
      </c>
      <c r="O11" s="177" t="s">
        <v>114</v>
      </c>
      <c r="P11" s="201">
        <f>COUNTIFS($E$5:$E$673,N11)+COUNTIFS($H$5:$H$673,N11)</f>
        <v>0</v>
      </c>
      <c r="Q11" s="1699"/>
      <c r="R11" s="1781">
        <f ca="1">LOOKUP(T1,'Deployment needs'!$2:$2,'Deployment needs'!91:91)</f>
        <v>0.15015015015015012</v>
      </c>
      <c r="S11" s="231"/>
      <c r="T11" s="970" t="s">
        <v>688</v>
      </c>
      <c r="U11" s="1517">
        <v>6043</v>
      </c>
      <c r="V11" s="433"/>
      <c r="W11" s="807"/>
      <c r="X11" s="58"/>
      <c r="Y11" s="1592"/>
      <c r="Z11" s="334" t="str" cm="1">
        <f t="array" ref="Z11">IFERROR(INDEX($A$1:$A$271,SMALL(IF($N$30=$B$1:$B$271,ROW($B$1:$B$271)-MIN(ROW($A$1:$A$271))+1,""),ROW()-8)),"")</f>
        <v/>
      </c>
      <c r="AA11" s="577" t="str" cm="1">
        <f t="array" ref="AA11">IFERROR(INDEX($A$1:$A$271,SMALL(IF($N$5=$B$1:$B$271,ROW($B$1:$B$271)-MIN(ROW($A$1:$A$271))+1,""), ROW()-7)),"")</f>
        <v/>
      </c>
      <c r="AB11" s="1777" t="str" cm="1">
        <f t="array" ref="AB11">IFERROR(INDEX($A$1:$A$271,SMALL(IF($N$9=$B$1:$B$271,ROW($B$1:$B$271)-MIN(ROW($A$1:$A$271))+1,""), ROW()-1)),"")</f>
        <v/>
      </c>
      <c r="AC11" s="1778"/>
      <c r="AD11" s="334" t="str" cm="1">
        <f t="array" ref="AD11">IFERROR(INDEX($A$1:$A$271,SMALL(IF($N$6=$B$1:$B$271,ROW($B$1:$B$271)-MIN(ROW($A$1:$A$271))+1,""), ROW()-1)),"")</f>
        <v/>
      </c>
      <c r="AE11" s="342" t="str">
        <f ca="1">"Returns"&amp;"  "&amp;Q22&amp;"  "&amp;"orders"&amp;"   "&amp;COUNTA(AE12:AE26)-COUNTBLANK(AE12:AE26)</f>
        <v>Returns  4258  orders   2</v>
      </c>
      <c r="AF11" s="336" t="str" cm="1">
        <f t="array" ref="AF11">IFERROR(INDEX($A$1:$A$271,SMALL(IF($N$28=$B$1:$B$271,ROW($B$1:$B$271)-MIN(ROW($A$1:$A$271))+1,""), ROW()-6)),"")</f>
        <v/>
      </c>
      <c r="AG11" s="334" t="str" cm="1">
        <f t="array" ref="AG11">IFERROR(INDEX($A$1:$A$271,SMALL(IF($N$21=$B$1:$B$271,ROW($B$1:$B$271)-MIN(ROW($A$1:$A$271))+1,""), ROW()-1)),"")</f>
        <v/>
      </c>
      <c r="AH11" s="1098" t="str" cm="1">
        <f t="array" ref="AH11">IFERROR(INDEX($A$1:$A$271,SMALL(IF($N$4=$B$1:$B$271,ROW($B$1:$B$271)-MIN(ROW($A$1:$A$271))+1,""), ROW()-1)),"")</f>
        <v/>
      </c>
      <c r="AI11" s="1099" t="str" cm="1">
        <f t="array" ref="AI11">IFERROR(INDEX($A$245:$A$645,SMALL(IF($N$4=$B$245:$B$645,ROW($B$245:$B$645)-MIN(ROW($A$245:$A$645))+1,""), ROW()-1)),"")</f>
        <v/>
      </c>
      <c r="AJ11" s="331"/>
      <c r="AK11" s="1642"/>
      <c r="AL11" s="315"/>
      <c r="AM11" s="315"/>
      <c r="AN11" s="315"/>
      <c r="AO11" s="315"/>
      <c r="AP11" s="315"/>
      <c r="AQ11" s="315"/>
      <c r="AR11" s="315"/>
    </row>
    <row r="12" spans="1:44" ht="15.75" customHeight="1">
      <c r="A12" s="322" t="str" cm="1">
        <f t="array" ref="A12">IFERROR(_xlfn.IFS(D16=0,"",D16&gt;0,D16),"")</f>
        <v>Roxana Lloret</v>
      </c>
      <c r="B12" s="322" t="str" cm="1">
        <f t="array" ref="B12">IFERROR(_xlfn.IFS(E16=0,"",E16&gt;0,E16),"")</f>
        <v>x</v>
      </c>
      <c r="D12" s="1051" t="s">
        <v>671</v>
      </c>
      <c r="E12" s="735" t="s">
        <v>266</v>
      </c>
      <c r="F12" s="1775"/>
      <c r="G12" s="1775"/>
      <c r="H12" s="318"/>
      <c r="I12" s="1736"/>
      <c r="J12" s="881"/>
      <c r="K12" s="910"/>
      <c r="L12" s="230"/>
      <c r="M12" s="329"/>
      <c r="N12" s="375" t="s">
        <v>728</v>
      </c>
      <c r="O12" s="376" t="s">
        <v>729</v>
      </c>
      <c r="P12" s="201">
        <f>COUNTIFS($E$5:$E$673,N12)+COUNTIFS($H$5:$H$673,N12)</f>
        <v>0</v>
      </c>
      <c r="Q12" s="1251"/>
      <c r="R12" s="1783"/>
      <c r="S12" s="231"/>
      <c r="T12" s="971" t="s">
        <v>696</v>
      </c>
      <c r="U12" s="1517">
        <v>6284</v>
      </c>
      <c r="V12" s="501"/>
      <c r="W12" s="807"/>
      <c r="X12" s="58"/>
      <c r="Y12" s="1606" t="s">
        <v>183</v>
      </c>
      <c r="Z12" s="341" t="s">
        <v>313</v>
      </c>
      <c r="AA12" s="339" t="s">
        <v>1497</v>
      </c>
      <c r="AB12" s="1793" t="s">
        <v>315</v>
      </c>
      <c r="AC12" s="1794"/>
      <c r="AD12" s="539" t="s">
        <v>316</v>
      </c>
      <c r="AE12" s="334" t="str" cm="1">
        <f t="array" ref="AE12">IFERROR(INDEX($A$1:$A$271,SMALL(IF($B$1:$B$271=$N$22, ROW($A$1:$A$271)-ROW($A$1)+1),ROWS($AE$12:AE12)
        )
  ),
"")</f>
        <v>Chrissy Parisek</v>
      </c>
      <c r="AF12" s="340" t="s">
        <v>317</v>
      </c>
      <c r="AG12" s="342" t="s">
        <v>328</v>
      </c>
      <c r="AH12" s="1098" t="str" cm="1">
        <f t="array" ref="AH12">IFERROR(INDEX($A$1:$A$271,SMALL(IF($N$4=$B$1:$B$271,ROW($B$1:$B$271)-MIN(ROW($A$1:$A$271))+1,""), ROW()-1)),"")</f>
        <v/>
      </c>
      <c r="AI12" s="1099" t="str" cm="1">
        <f t="array" ref="AI12">IFERROR(INDEX($A$245:$A$645,SMALL(IF($N$4=$B$245:$B$645,ROW($B$245:$B$645)-MIN(ROW($A$245:$A$645))+1,""), ROW()-1)),"")</f>
        <v/>
      </c>
      <c r="AJ12" s="331"/>
      <c r="AK12" s="1642"/>
      <c r="AL12" s="315"/>
      <c r="AM12" s="315"/>
      <c r="AN12" s="315"/>
      <c r="AO12" s="315"/>
      <c r="AP12" s="315"/>
      <c r="AQ12" s="315"/>
      <c r="AR12" s="315"/>
    </row>
    <row r="13" spans="1:44" ht="15.75" customHeight="1">
      <c r="A13" s="322" t="str" cm="1">
        <f t="array" ref="A13">IFERROR(_xlfn.IFS(D17=0,"",D17&gt;0,D17),"")</f>
        <v xml:space="preserve">Shvodra Anderson </v>
      </c>
      <c r="B13" s="322" t="str" cm="1">
        <f t="array" ref="B13">IFERROR(_xlfn.IFS(E17=0,"",E17&gt;0,E17),"")</f>
        <v>x</v>
      </c>
      <c r="D13" s="1051" t="s">
        <v>682</v>
      </c>
      <c r="E13" s="735" t="s">
        <v>266</v>
      </c>
      <c r="F13" s="1775"/>
      <c r="G13" s="1775"/>
      <c r="H13" s="318"/>
      <c r="I13" s="1758" t="s">
        <v>747</v>
      </c>
      <c r="J13" s="718"/>
      <c r="K13" s="910"/>
      <c r="L13" s="230"/>
      <c r="N13" s="375" t="s">
        <v>736</v>
      </c>
      <c r="O13" s="376" t="s">
        <v>737</v>
      </c>
      <c r="P13" s="201">
        <f>COUNTIFS($E$5:$E$673,N13)+COUNTIFS($H$5:$H$673,N13)</f>
        <v>0</v>
      </c>
      <c r="Q13" s="663"/>
      <c r="R13" s="237"/>
      <c r="S13" s="58"/>
      <c r="T13" s="1010"/>
      <c r="U13" s="1518"/>
      <c r="V13" s="501"/>
      <c r="W13" s="807"/>
      <c r="X13" s="58"/>
      <c r="Y13" s="1606"/>
      <c r="Z13" s="367" t="str" cm="1">
        <f t="array" ref="Z13">IFERROR(INDEX($A$1:$A$271,SMALL(IF($N$11=$B$1:$B$271,ROW($B$1:$B$271)-MIN(ROW($A$1:$A$271))+1,""), ROW()-12)),"")</f>
        <v/>
      </c>
      <c r="AA13" s="334" t="str" cm="1">
        <f t="array" ref="AA13">IFERROR(INDEX($A$1:$A$271,SMALL(IF($N$16=$B$1:$B$271,ROW($B$1:$B$271)-MIN(ROW($A$1:$A$271))+1,""), ROW()-12)),"")</f>
        <v/>
      </c>
      <c r="AB13" s="1795" t="str" cm="1">
        <f t="array" ref="AB13">IFERROR(INDEX($A$1:$A$271,SMALL(IF($N$14=$B$1:$B$271,ROW($B$1:$B$271)-MIN(ROW($A$1:$A$271))+1,""), ROW()-12)),"")</f>
        <v/>
      </c>
      <c r="AC13" s="1796"/>
      <c r="AD13" s="707" t="s">
        <v>195</v>
      </c>
      <c r="AE13" s="334" t="str" cm="1">
        <f t="array" ref="AE13">IFERROR(INDEX($A$1:$A$271,SMALL(IF($B$1:$B$271=$N$22, ROW($A$1:$A$271)-ROW($A$1)+1),ROWS($AE$12:AE13)
        )
  ),
"")</f>
        <v>Yasmin Montero</v>
      </c>
      <c r="AF13" s="215" t="str" cm="1">
        <f t="array" ref="AF13">IFERROR(INDEX($A$1:$A$271,SMALL(IF($N$24=$B$1:$B$271,ROW($B$1:$B$271)-MIN(ROW($A$1:$A$271))+1,""), ROW()-12)),"")</f>
        <v/>
      </c>
      <c r="AG13" s="334" t="str" cm="1">
        <f t="array" ref="AG13">IFERROR(INDEX($A$1:$A$271,SMALL(IF($N$32=$B$1:$B$271,ROW($B$1:$B$271)-MIN(ROW($A$1:$A$271))+1,""), ROW()-12)),"")</f>
        <v/>
      </c>
      <c r="AH13" s="1098" t="str" cm="1">
        <f t="array" ref="AH13">IFERROR(INDEX($A$1:$A$271,SMALL(IF($N$4=$B$1:$B$271,ROW($B$1:$B$271)-MIN(ROW($A$1:$A$271))+1,""), ROW()-1)),"")</f>
        <v/>
      </c>
      <c r="AI13" s="1099" t="str" cm="1">
        <f t="array" ref="AI13">IFERROR(INDEX($A$245:$A$645,SMALL(IF($N$4=$B$245:$B$645,ROW($B$245:$B$645)-MIN(ROW($A$245:$A$645))+1,""), ROW()-1)),"")</f>
        <v/>
      </c>
      <c r="AJ13" s="331"/>
      <c r="AK13" s="1642"/>
      <c r="AL13" s="315"/>
      <c r="AM13" s="315"/>
      <c r="AN13" s="315"/>
      <c r="AO13" s="315"/>
      <c r="AP13" s="315"/>
      <c r="AQ13" s="315"/>
      <c r="AR13" s="315"/>
    </row>
    <row r="14" spans="1:44" ht="15.75" customHeight="1">
      <c r="A14" s="322" t="str" cm="1">
        <f t="array" ref="A14">IFERROR(_xlfn.IFS(D18=0,"",D18&gt;0,D18),"")</f>
        <v>Laura Gonzalez Bustamante</v>
      </c>
      <c r="B14" s="322" t="str" cm="1">
        <f t="array" ref="B14">IFERROR(_xlfn.IFS(E18=0,"",E18&gt;0,E18),"")</f>
        <v>x</v>
      </c>
      <c r="D14" s="1051" t="s">
        <v>690</v>
      </c>
      <c r="E14" s="735" t="s">
        <v>266</v>
      </c>
      <c r="F14" s="1775"/>
      <c r="G14" s="1775"/>
      <c r="H14" s="318"/>
      <c r="I14" s="1758"/>
      <c r="J14" s="718"/>
      <c r="K14" s="910"/>
      <c r="L14" s="230"/>
      <c r="M14" s="329"/>
      <c r="N14" s="150" t="s">
        <v>327</v>
      </c>
      <c r="O14" s="176" t="s">
        <v>315</v>
      </c>
      <c r="P14" s="201">
        <f>COUNTIFS($E$5:$E$673,N14)+COUNTIFS($H$5:$H$673,N14)</f>
        <v>0</v>
      </c>
      <c r="Q14" s="663"/>
      <c r="R14" s="237" cm="1">
        <f t="array" aca="1" ref="R14" ca="1">LOOKUP(T1,'Deployment needs'!$2:$2,('Deployment needs'!89:89+'Deployment needs'!90:90+'Deployment needs'!60:60))</f>
        <v>0.54629629629629628</v>
      </c>
      <c r="S14" s="58"/>
      <c r="T14" s="294" t="s">
        <v>248</v>
      </c>
      <c r="U14" s="398">
        <v>35</v>
      </c>
      <c r="V14" s="325"/>
      <c r="W14" s="807"/>
      <c r="X14" s="58"/>
      <c r="Y14" s="1606"/>
      <c r="Z14" s="367" t="str" cm="1">
        <f t="array" ref="Z14">IFERROR(INDEX($A$1:$A$271,SMALL(IF($N$11=$B$1:$B$271,ROW($B$1:$B$271)-MIN(ROW($A$1:$A$271))+1,""), ROW()-12)),"")</f>
        <v/>
      </c>
      <c r="AA14" s="334" t="str" cm="1">
        <f t="array" ref="AA14">IFERROR(INDEX($A$1:$A$271,SMALL(IF($N$16=$B$1:$B$271,ROW($B$1:$B$271)-MIN(ROW($A$1:$A$271))+1,""), ROW()-12)),"")</f>
        <v/>
      </c>
      <c r="AB14" s="1777" t="str" cm="1">
        <f t="array" ref="AB14">IFERROR(INDEX($A$1:$A$271,SMALL(IF($N$14=$B$1:$B$271,ROW($B$1:$B$271)-MIN(ROW($A$1:$A$271))+1,""), ROW()-12)),"")</f>
        <v/>
      </c>
      <c r="AC14" s="1778"/>
      <c r="AD14" s="707" t="s">
        <v>199</v>
      </c>
      <c r="AE14" s="334" t="str" cm="1">
        <f t="array" ref="AE14">IFERROR(INDEX($A$1:$A$271,SMALL(IF($B$1:$B$271=$N$22, ROW($A$1:$A$271)-ROW($A$1)+1),ROWS($AE$12:AE14)
        )
  ),
"")</f>
        <v/>
      </c>
      <c r="AF14" s="215" t="str" cm="1">
        <f t="array" ref="AF14">IFERROR(INDEX($A$1:$A$271,SMALL(IF($N$24=$B$1:$B$271,ROW($B$1:$B$271)-MIN(ROW($A$1:$A$271))+1,""), ROW()-12)),"")</f>
        <v/>
      </c>
      <c r="AG14" s="334" t="str" cm="1">
        <f t="array" ref="AG14">IFERROR(INDEX($A$1:$A$271,SMALL(IF($N$32=$B$1:$B$271,ROW($B$1:$B$271)-MIN(ROW($A$1:$A$271))+1,""), ROW()-12)),"")</f>
        <v/>
      </c>
      <c r="AH14" s="1098" t="str" cm="1">
        <f t="array" ref="AH14">IFERROR(INDEX($A$1:$A$271,SMALL(IF($N$4=$B$1:$B$271,ROW($B$1:$B$271)-MIN(ROW($A$1:$A$271))+1,""), ROW()-1)),"")</f>
        <v/>
      </c>
      <c r="AI14" s="1099" t="str" cm="1">
        <f t="array" ref="AI14">IFERROR(INDEX($A$245:$A$645,SMALL(IF($N$4=$B$245:$B$645,ROW($B$245:$B$645)-MIN(ROW($A$245:$A$645))+1,""), ROW()-1)),"")</f>
        <v/>
      </c>
      <c r="AJ14" s="331"/>
      <c r="AK14" s="1642"/>
      <c r="AL14" s="315"/>
      <c r="AM14" s="315"/>
      <c r="AN14" s="315"/>
      <c r="AO14" s="315"/>
      <c r="AP14" s="315"/>
      <c r="AQ14" s="315"/>
      <c r="AR14" s="315"/>
    </row>
    <row r="15" spans="1:44" ht="15.75">
      <c r="A15" s="322" t="str" cm="1">
        <f t="array" ref="A15">IFERROR(_xlfn.IFS(D19=0,"",D19&gt;0,D19),"")</f>
        <v>Mbaya Kapita</v>
      </c>
      <c r="B15" s="322" t="str" cm="1">
        <f t="array" ref="B15">IFERROR(_xlfn.IFS(E19=0,"",E19&gt;0,E19),"")</f>
        <v>x</v>
      </c>
      <c r="D15" s="1051" t="s">
        <v>699</v>
      </c>
      <c r="E15" s="735" t="s">
        <v>266</v>
      </c>
      <c r="F15" s="1775"/>
      <c r="G15" s="1775"/>
      <c r="H15" s="318"/>
      <c r="I15" s="1758"/>
      <c r="J15" s="718"/>
      <c r="K15" s="910"/>
      <c r="L15" s="230"/>
      <c r="M15" s="329"/>
      <c r="N15" s="150" t="s">
        <v>331</v>
      </c>
      <c r="O15" s="176" t="s">
        <v>332</v>
      </c>
      <c r="P15" s="201">
        <f>COUNTIFS($E$5:$E$673,N15)+COUNTIFS($H$5:$H$673,N15)</f>
        <v>0</v>
      </c>
      <c r="Q15" s="663"/>
      <c r="R15" s="237">
        <f ca="1">LOOKUP(T1,'Deployment needs'!$2:$2,'Deployment needs'!93:93)</f>
        <v>0.25</v>
      </c>
      <c r="S15" s="58"/>
      <c r="T15" s="291" t="s">
        <v>720</v>
      </c>
      <c r="U15" s="909">
        <v>46051</v>
      </c>
      <c r="V15" s="325"/>
      <c r="W15" s="807"/>
      <c r="X15" s="58"/>
      <c r="Y15" s="1606"/>
      <c r="Z15" s="367" t="str" cm="1">
        <f t="array" ref="Z15">IFERROR(INDEX($A$1:$A$271,SMALL(IF($N$11=$B$1:$B$271,ROW($B$1:$B$271)-MIN(ROW($A$1:$A$271))+1,""), ROW()-12)),"")</f>
        <v/>
      </c>
      <c r="AA15" s="334" t="str" cm="1">
        <f t="array" ref="AA15">IFERROR(INDEX($A$1:$A$271,SMALL(IF($N$16=$B$1:$B$271,ROW($B$1:$B$271)-MIN(ROW($A$1:$A$271))+1,""), ROW()-12)),"")</f>
        <v/>
      </c>
      <c r="AB15" s="1787" t="str" cm="1">
        <f t="array" ref="AB15">IFERROR(INDEX($A$1:$A$271,SMALL(IF($N$14=$B$1:$B$271,ROW($B$1:$B$271)-MIN(ROW($A$1:$A$271))+1,""), ROW()-12)),"")</f>
        <v/>
      </c>
      <c r="AC15" s="1788"/>
      <c r="AD15" s="250"/>
      <c r="AE15" s="334" t="str" cm="1">
        <f t="array" ref="AE15">IFERROR(INDEX($A$1:$A$271,SMALL(IF($B$1:$B$271=$N$22, ROW($A$1:$A$271)-ROW($A$1)+1),ROWS($AE$12:AE15)
        )
  ),
"")</f>
        <v/>
      </c>
      <c r="AF15" s="215" t="str" cm="1">
        <f t="array" ref="AF15">IFERROR(INDEX($A$1:$A$271,SMALL(IF($N$24=$B$1:$B$271,ROW($B$1:$B$271)-MIN(ROW($A$1:$A$271))+1,""), ROW()-12)),"")</f>
        <v/>
      </c>
      <c r="AG15" s="334" t="str" cm="1">
        <f t="array" ref="AG15">IFERROR(INDEX($A$1:$A$271,SMALL(IF($N$32=$B$1:$B$271,ROW($B$1:$B$271)-MIN(ROW($A$1:$A$271))+1,""), ROW()-12)),"")</f>
        <v/>
      </c>
      <c r="AH15" s="1098" t="str" cm="1">
        <f t="array" ref="AH15">IFERROR(INDEX($A$1:$A$271,SMALL(IF($N$4=$B$1:$B$271,ROW($B$1:$B$271)-MIN(ROW($A$1:$A$271))+1,""), ROW()-1)),"")</f>
        <v/>
      </c>
      <c r="AI15" s="1099" t="str" cm="1">
        <f t="array" ref="AI15">IFERROR(INDEX($A$245:$A$645,SMALL(IF($N$4=$B$245:$B$645,ROW($B$245:$B$645)-MIN(ROW($A$245:$A$645))+1,""), ROW()-1)),"")</f>
        <v/>
      </c>
      <c r="AJ15" s="331"/>
      <c r="AK15" s="1766"/>
      <c r="AL15" s="315"/>
      <c r="AM15" s="315"/>
      <c r="AN15" s="315"/>
      <c r="AO15" s="315"/>
      <c r="AP15" s="315"/>
      <c r="AQ15" s="315"/>
      <c r="AR15" s="315"/>
    </row>
    <row r="16" spans="1:44" ht="15.75" customHeight="1">
      <c r="A16" s="322" t="str" cm="1">
        <f t="array" ref="A16">IFERROR(_xlfn.IFS(D20=0,"",D20&gt;0,D20),"")</f>
        <v/>
      </c>
      <c r="B16" s="322" t="str" cm="1">
        <f t="array" ref="B16">IFERROR(_xlfn.IFS(E20=0,"",E20&gt;0,E20),"")</f>
        <v/>
      </c>
      <c r="D16" s="1051" t="s">
        <v>705</v>
      </c>
      <c r="E16" s="735" t="s">
        <v>266</v>
      </c>
      <c r="F16" s="1775"/>
      <c r="G16" s="1775"/>
      <c r="H16" s="318"/>
      <c r="I16" s="1758"/>
      <c r="J16" s="718"/>
      <c r="K16" s="910"/>
      <c r="L16" s="230"/>
      <c r="M16" s="329"/>
      <c r="N16" s="150" t="s">
        <v>337</v>
      </c>
      <c r="O16" s="176" t="s">
        <v>1498</v>
      </c>
      <c r="P16" s="201">
        <f>COUNTIFS($E$5:$E$673,N16)+COUNTIFS($H$5:$H$673,N16)</f>
        <v>0</v>
      </c>
      <c r="Q16" s="663"/>
      <c r="R16" s="237">
        <f ca="1">LOOKUP(T1,'Deployment needs'!$2:$2,'Deployment needs'!86:86)</f>
        <v>0.25</v>
      </c>
      <c r="S16" s="58"/>
      <c r="T16" s="291" t="s">
        <v>730</v>
      </c>
      <c r="U16" s="909">
        <v>46051</v>
      </c>
      <c r="V16" s="325"/>
      <c r="W16" s="300"/>
      <c r="X16" s="58"/>
      <c r="Y16" s="1606"/>
      <c r="Z16" s="367" t="str" cm="1">
        <f t="array" ref="Z16">IFERROR(INDEX($A$1:$A$271,SMALL(IF($N$11=$B$1:$B$271,ROW($B$1:$B$271)-MIN(ROW($A$1:$A$271))+1,""), ROW()-12)),"")</f>
        <v/>
      </c>
      <c r="AA16" s="334" t="str" cm="1">
        <f t="array" ref="AA16">IFERROR(INDEX($A$1:$A$271,SMALL(IF($N$16=$B$1:$B$271,ROW($B$1:$B$271)-MIN(ROW($A$1:$A$271))+1,""), ROW()-12)),"")</f>
        <v/>
      </c>
      <c r="AB16" s="1779" t="str">
        <f ca="1">"CubiScan - in / out"&amp;"  "&amp;Q27</f>
        <v>CubiScan - in / out  0</v>
      </c>
      <c r="AC16" s="1780"/>
      <c r="AD16" s="1018" t="s">
        <v>334</v>
      </c>
      <c r="AE16" s="334" t="str" cm="1">
        <f t="array" ref="AE16">IFERROR(INDEX($A$1:$A$271,SMALL(IF($B$1:$B$271=$N$22, ROW($A$1:$A$271)-ROW($A$1)+1),ROWS($AE$12:AE16)
        )
  ),
"")</f>
        <v/>
      </c>
      <c r="AF16" s="215" t="str" cm="1">
        <f t="array" ref="AF16">IFERROR(INDEX($A$1:$A$271,SMALL(IF($N$24=$B$1:$B$271,ROW($B$1:$B$271)-MIN(ROW($A$1:$A$271))+1,""), ROW()-12)),"")</f>
        <v/>
      </c>
      <c r="AG16" s="334" t="str" cm="1">
        <f t="array" ref="AG16">IFERROR(INDEX($A$1:$A$271,SMALL(IF($N$32=$B$1:$B$271,ROW($B$1:$B$271)-MIN(ROW($A$1:$A$271))+1,""), ROW()-12)),"")</f>
        <v/>
      </c>
      <c r="AH16" s="1098" t="str" cm="1">
        <f t="array" ref="AH16">IFERROR(INDEX($A$1:$A$271,SMALL(IF($N$4=$B$1:$B$271,ROW($B$1:$B$271)-MIN(ROW($A$1:$A$271))+1,""), ROW()-1)),"")</f>
        <v/>
      </c>
      <c r="AI16" s="1099" t="str" cm="1">
        <f t="array" ref="AI16">IFERROR(INDEX($A$245:$A$645,SMALL(IF($N$4=$B$245:$B$645,ROW($B$245:$B$645)-MIN(ROW($A$245:$A$645))+1,""), ROW()-1)),"")</f>
        <v/>
      </c>
      <c r="AJ16" s="331"/>
    </row>
    <row r="17" spans="1:44" ht="15.75" customHeight="1">
      <c r="A17" s="1570" t="str" cm="1">
        <f t="array" ref="A17">IFERROR(_xlfn.IFS(D21=0,"",D21&gt;0,D21),"")</f>
        <v/>
      </c>
      <c r="B17" s="1570" t="str" cm="1">
        <f t="array" ref="B17">IFERROR(_xlfn.IFS(E21=0,"",E21&gt;0,E21),"")</f>
        <v/>
      </c>
      <c r="D17" s="1051" t="s">
        <v>714</v>
      </c>
      <c r="E17" s="735" t="s">
        <v>266</v>
      </c>
      <c r="F17" s="1775"/>
      <c r="G17" s="1775"/>
      <c r="H17" s="318"/>
      <c r="I17" s="1758"/>
      <c r="J17" s="718"/>
      <c r="K17" s="910"/>
      <c r="L17" s="230"/>
      <c r="M17" s="329"/>
      <c r="N17" s="150" t="s">
        <v>341</v>
      </c>
      <c r="O17" s="1559" t="s">
        <v>342</v>
      </c>
      <c r="P17" s="201">
        <f>COUNTIFS($E$5:$E$673,N17)+COUNTIFS($H$5:$H$673,N17)</f>
        <v>0</v>
      </c>
      <c r="Q17" s="1252"/>
      <c r="R17" s="237">
        <f ca="1">LOOKUP(T1,'Deployment needs'!$2:$2,'Deployment needs'!74:74)</f>
        <v>0.25</v>
      </c>
      <c r="T17" s="426" t="s">
        <v>290</v>
      </c>
      <c r="U17" s="427" t="s">
        <v>1499</v>
      </c>
      <c r="V17" s="325"/>
      <c r="W17" s="300"/>
      <c r="X17" s="58"/>
      <c r="Y17" s="1606"/>
      <c r="Z17" s="367" t="str" cm="1">
        <f t="array" ref="Z17">IFERROR(INDEX($A$1:$A$271,SMALL(IF($N$11=$B$1:$B$271,ROW($B$1:$B$271)-MIN(ROW($A$1:$A$271))+1,""), ROW()-12)),"")</f>
        <v/>
      </c>
      <c r="AA17" s="334" t="str" cm="1">
        <f t="array" ref="AA17">IFERROR(INDEX($A$1:$A$271,SMALL(IF($N$16=$B$1:$B$271,ROW($B$1:$B$271)-MIN(ROW($A$1:$A$271))+1,""), ROW()-12)),"")</f>
        <v/>
      </c>
      <c r="AB17" s="1795" t="str" cm="1">
        <f t="array" ref="AB17">IFERROR(INDEX($A$1:$A$271,SMALL(IF($N$27=$B$1:$B$271,ROW($B$1:$B$271)-MIN(ROW($A$1:$A$271))+1,""), ROW()-16)),"")</f>
        <v/>
      </c>
      <c r="AC17" s="1796"/>
      <c r="AD17" s="575" t="str" cm="1">
        <f t="array" ref="AD17">IFERROR(INDEX($A$1:$A$271,SMALL(IF($N$15=$B$1:$B$271,ROW($B$1:$B$271)-MIN(ROW($A$1:$A$271))+1,""), ROW()-16)),"")</f>
        <v/>
      </c>
      <c r="AE17" s="334" t="str" cm="1">
        <f t="array" ref="AE17">IFERROR(INDEX($A$1:$A$271,SMALL(IF($B$1:$B$271=$N$22, ROW($A$1:$A$271)-ROW($A$1)+1),ROWS($AE$12:AE17)
        )
  ),
"")</f>
        <v/>
      </c>
      <c r="AF17" s="340" t="str">
        <f ca="1">"Returns Putaway"&amp;" "&amp;Q24</f>
        <v>Returns Putaway 2272</v>
      </c>
      <c r="AG17" s="334" t="str" cm="1">
        <f t="array" ref="AG17">IFERROR(INDEX($A$1:$A$271,SMALL(IF($N$32=$B$1:$B$271,ROW($B$1:$B$271)-MIN(ROW($A$1:$A$271))+1,""), ROW()-12)),"")</f>
        <v/>
      </c>
      <c r="AH17" s="1098" t="str" cm="1">
        <f t="array" ref="AH17">IFERROR(INDEX($A$1:$A$271,SMALL(IF($N$4=$B$1:$B$271,ROW($B$1:$B$271)-MIN(ROW($A$1:$A$271))+1,""), ROW()-1)),"")</f>
        <v/>
      </c>
      <c r="AI17" s="1099" t="str" cm="1">
        <f t="array" ref="AI17">IFERROR(INDEX($A$245:$A$645,SMALL(IF($N$4=$B$245:$B$645,ROW($B$245:$B$645)-MIN(ROW($A$245:$A$645))+1,""), ROW()-1)),"")</f>
        <v/>
      </c>
      <c r="AJ17" s="331"/>
      <c r="AK17" s="1692" t="s">
        <v>1500</v>
      </c>
      <c r="AL17" s="1693"/>
      <c r="AM17" s="1693"/>
      <c r="AN17" s="1693"/>
      <c r="AO17" s="1693"/>
      <c r="AP17" s="1693"/>
      <c r="AQ17" s="1693"/>
      <c r="AR17" s="1693"/>
    </row>
    <row r="18" spans="1:44" ht="15.75" customHeight="1">
      <c r="A18" s="322"/>
      <c r="B18" s="322"/>
      <c r="D18" s="1051" t="s">
        <v>722</v>
      </c>
      <c r="E18" s="734" t="s">
        <v>266</v>
      </c>
      <c r="F18" s="1775"/>
      <c r="G18" s="1775"/>
      <c r="H18" s="318"/>
      <c r="I18" s="1758"/>
      <c r="J18" s="718"/>
      <c r="K18" s="911"/>
      <c r="L18" s="230"/>
      <c r="M18" s="329"/>
      <c r="N18" s="150" t="s">
        <v>347</v>
      </c>
      <c r="O18" s="1559" t="s">
        <v>348</v>
      </c>
      <c r="P18" s="201">
        <f>COUNTIFS($E$5:$E$673,N18)+COUNTIFS($H$5:$H$673,N18)</f>
        <v>0</v>
      </c>
      <c r="Q18" s="1253">
        <f ca="1">LOOKUP($T$1-1,'Inbound SOS &amp; EOD'!$1:$1,'Inbound SOS &amp; EOD'!76:76)</f>
        <v>0</v>
      </c>
      <c r="R18" s="237">
        <f ca="1">LOOKUP(T1,'Deployment needs'!$2:$2,'Deployment needs'!71:71)</f>
        <v>0</v>
      </c>
      <c r="S18" s="58"/>
      <c r="T18" s="397" t="s">
        <v>114</v>
      </c>
      <c r="U18" s="398">
        <v>0</v>
      </c>
      <c r="V18" s="325"/>
      <c r="W18" s="300"/>
      <c r="X18" s="58"/>
      <c r="Y18" s="1606"/>
      <c r="Z18" s="367" t="str" cm="1">
        <f t="array" ref="Z18">IFERROR(INDEX($A$1:$A$271,SMALL(IF($N$11=$B$1:$B$271,ROW($B$1:$B$271)-MIN(ROW($A$1:$A$271))+1,""), ROW()-12)),"")</f>
        <v/>
      </c>
      <c r="AA18" s="334" t="str" cm="1">
        <f t="array" ref="AA18">IFERROR(INDEX($A$1:$A$271,SMALL(IF(N$16=$B$1:$B$271,ROW($B$1:$B$271)-MIN(ROW($A$1:$A$271))+1,""), ROW()-12)),"")</f>
        <v/>
      </c>
      <c r="AB18" s="1777" t="str" cm="1">
        <f t="array" ref="AB18">IFERROR(INDEX($A$1:$A$271,SMALL(IF($N$27=$B$1:$B$271,ROW($B$1:$B$271)-MIN(ROW($A$1:$A$271))+1,""), ROW()-16)),"")</f>
        <v/>
      </c>
      <c r="AC18" s="1778"/>
      <c r="AD18" s="575" t="str" cm="1">
        <f t="array" ref="AD18">IFERROR(INDEX($A$1:$A$271,SMALL(IF($N$15=$B$1:$B$271,ROW($B$1:$B$271)-MIN(ROW($A$1:$A$271))+1,""), ROW()-16)),"")</f>
        <v/>
      </c>
      <c r="AE18" s="334" t="str" cm="1">
        <f t="array" ref="AE18">IFERROR(INDEX($A$1:$A$271,SMALL(IF($B$1:$B$271=$N$22, ROW($A$1:$A$271)-ROW($A$1)+1),ROWS($AE$12:AE18)
        )
  ),
"")</f>
        <v/>
      </c>
      <c r="AF18" s="334" t="str" cm="1">
        <f t="array" ref="AF18">IFERROR(INDEX($A$1:$A$271,SMALL(IF($N$25=$B$1:$B$271,ROW($B$1:$B$271)-MIN(ROW($A$1:$A$271))+1,""), ROW()-17)),"")</f>
        <v/>
      </c>
      <c r="AG18" s="334" t="str" cm="1">
        <f t="array" ref="AG18">IFERROR(INDEX($A$1:$A$271,SMALL(IF($N$32=$B$1:$B$271,ROW($B$1:$B$271)-MIN(ROW($A$1:$A$271))+1,""), ROW()-12)),"")</f>
        <v/>
      </c>
      <c r="AH18" s="1098" t="str" cm="1">
        <f t="array" ref="AH18">IFERROR(INDEX($A$1:$A$271,SMALL(IF($N$4=$B$1:$B$271,ROW($B$1:$B$271)-MIN(ROW($A$1:$A$271))+1,""), ROW()-1)),"")</f>
        <v/>
      </c>
      <c r="AI18" s="1099" t="str" cm="1">
        <f t="array" ref="AI18">IFERROR(INDEX($A$245:$A$645,SMALL(IF($N$4=$B$245:$B$645,ROW($B$245:$B$645)-MIN(ROW($A$245:$A$645))+1,""), ROW()-1)),"")</f>
        <v/>
      </c>
      <c r="AJ18" s="331"/>
      <c r="AK18" s="1016" t="s">
        <v>243</v>
      </c>
      <c r="AL18" s="387" t="s">
        <v>14</v>
      </c>
      <c r="AM18" s="387" t="s">
        <v>15</v>
      </c>
      <c r="AN18" s="387" t="s">
        <v>16</v>
      </c>
      <c r="AO18" s="387" t="s">
        <v>17</v>
      </c>
      <c r="AP18" s="387" t="s">
        <v>18</v>
      </c>
      <c r="AQ18" s="387" t="s">
        <v>19</v>
      </c>
      <c r="AR18" s="387" t="s">
        <v>20</v>
      </c>
    </row>
    <row r="19" spans="1:44" ht="15.75" customHeight="1">
      <c r="A19" s="998"/>
      <c r="B19" s="322"/>
      <c r="D19" s="1069" t="s">
        <v>732</v>
      </c>
      <c r="E19" s="734" t="s">
        <v>266</v>
      </c>
      <c r="F19" s="1775"/>
      <c r="G19" s="1775"/>
      <c r="H19" s="318"/>
      <c r="I19" s="1758"/>
      <c r="J19" s="718"/>
      <c r="K19" s="911"/>
      <c r="L19" s="230"/>
      <c r="M19" s="329"/>
      <c r="N19" s="150" t="s">
        <v>354</v>
      </c>
      <c r="O19" s="1559" t="s">
        <v>355</v>
      </c>
      <c r="P19" s="201">
        <f>COUNTIFS($E$5:$E$673,N19)+COUNTIFS($H$5:$H$673,N19)</f>
        <v>0</v>
      </c>
      <c r="Q19" s="236">
        <f ca="1">LOOKUP($T$1-1,'Inbound SOS &amp; EOD'!$1:$1,'Inbound SOS &amp; EOD'!86:86)</f>
        <v>0</v>
      </c>
      <c r="R19" s="237">
        <f ca="1">LOOKUP(T1,'Deployment needs'!$2:$2,'Deployment needs'!69:69)</f>
        <v>0.1425925925925926</v>
      </c>
      <c r="S19" s="58"/>
      <c r="T19" s="290" t="s">
        <v>750</v>
      </c>
      <c r="U19" s="1034" t="s">
        <v>1501</v>
      </c>
      <c r="V19" s="325"/>
      <c r="W19" s="300"/>
      <c r="X19" s="58"/>
      <c r="Y19" s="1592" t="s">
        <v>351</v>
      </c>
      <c r="Z19" s="574" t="s">
        <v>764</v>
      </c>
      <c r="AA19" s="334"/>
      <c r="AB19" s="1072"/>
      <c r="AC19" s="1073"/>
      <c r="AD19" s="575" t="str" cm="1">
        <f t="array" ref="AD19">IFERROR(INDEX($A$1:$A$271,SMALL(IF($N$15=$B$1:$B$271,ROW($B$1:$B$271)-MIN(ROW($A$1:$A$271))+1,""), ROW()-16)),"")</f>
        <v/>
      </c>
      <c r="AE19" s="334" t="str" cm="1">
        <f t="array" ref="AE19">IFERROR(INDEX($A$1:$A$271,SMALL(IF($B$1:$B$271=$N$22, ROW($A$1:$A$271)-ROW($A$1)+1),ROWS($AE$12:AE19)
        )
  ),
"")</f>
        <v/>
      </c>
      <c r="AF19" s="334" t="str" cm="1">
        <f t="array" ref="AF19">IFERROR(INDEX($A$1:$A$271,SMALL(IF($N$25=$B$1:$B$271,ROW($B$1:$B$271)-MIN(ROW($A$1:$A$271))+1,""), ROW()-17)),"")</f>
        <v/>
      </c>
      <c r="AG19" s="334" t="str" cm="1">
        <f t="array" ref="AG19">IFERROR(INDEX($A$1:$A$271,SMALL(IF($N$32=$B$1:$B$271,ROW($B$1:$B$271)-MIN(ROW($A$1:$A$271))+1,""), ROW()-12)),"")</f>
        <v/>
      </c>
      <c r="AH19" s="1098" t="str" cm="1">
        <f t="array" ref="AH19">IFERROR(INDEX($A$1:$A$271,SMALL(IF($N$4=$B$1:$B$271,ROW($B$1:$B$271)-MIN(ROW($A$1:$A$271))+1,""), ROW()-1)),"")</f>
        <v/>
      </c>
      <c r="AI19" s="1099"/>
      <c r="AJ19" s="331"/>
      <c r="AK19" s="1074"/>
      <c r="AL19" s="387"/>
      <c r="AM19" s="387"/>
      <c r="AN19" s="387"/>
      <c r="AO19" s="387"/>
      <c r="AP19" s="387"/>
      <c r="AQ19" s="387"/>
      <c r="AR19" s="387"/>
    </row>
    <row r="20" spans="1:44" ht="15.75" customHeight="1">
      <c r="A20" s="1571"/>
      <c r="B20" s="322"/>
      <c r="D20" s="718"/>
      <c r="E20" s="734"/>
      <c r="F20" s="1775"/>
      <c r="G20" s="1775"/>
      <c r="H20" s="318"/>
      <c r="I20" s="1758"/>
      <c r="J20" s="718"/>
      <c r="K20" s="911"/>
      <c r="L20" s="230"/>
      <c r="M20" s="329"/>
      <c r="N20" s="150" t="s">
        <v>358</v>
      </c>
      <c r="O20" s="1559" t="s">
        <v>359</v>
      </c>
      <c r="P20" s="201">
        <f>COUNTIFS($E$5:$E$673,N20)+COUNTIFS($H$5:$H$673,N20)</f>
        <v>0</v>
      </c>
      <c r="Q20" s="236">
        <f ca="1">LOOKUP($T$1-1,'Inbound SOS &amp; EOD'!$1:$1,'Inbound SOS &amp; EOD'!87:87)</f>
        <v>0</v>
      </c>
      <c r="R20" s="237">
        <f ca="1">LOOKUP(T1,'Deployment needs'!$2:$2,'Deployment needs'!70:70)</f>
        <v>0.18333333333333335</v>
      </c>
      <c r="S20" s="58"/>
      <c r="T20" s="242" t="s">
        <v>757</v>
      </c>
      <c r="U20" s="399" t="s">
        <v>1502</v>
      </c>
      <c r="V20" s="325"/>
      <c r="W20" s="300"/>
      <c r="X20" s="58"/>
      <c r="Y20" s="1784"/>
      <c r="Z20" s="367" t="str" cm="1">
        <f t="array" ref="Z20">IFERROR(INDEX($A$1:$A$271,SMALL(IF($N$11=$B$1:$B$271,ROW($B$1:$B$271)-MIN(ROW($A$1:$A$271))+1,""), ROW()-12)),"")</f>
        <v/>
      </c>
      <c r="AA20" s="334"/>
      <c r="AB20" s="1072"/>
      <c r="AC20" s="1073"/>
      <c r="AD20" s="575" t="str" cm="1">
        <f t="array" ref="AD20">IFERROR(INDEX($A$1:$A$271,SMALL(IF($N$15=$B$1:$B$271,ROW($B$1:$B$271)-MIN(ROW($A$1:$A$271))+1,""), ROW()-16)),"")</f>
        <v/>
      </c>
      <c r="AE20" s="334" t="str" cm="1">
        <f t="array" ref="AE20">IFERROR(INDEX($A$1:$A$271,SMALL(IF($B$1:$B$271=$N$22, ROW($A$1:$A$271)-ROW($A$1)+1),ROWS($AE$12:AE20)
        )
  ),
"")</f>
        <v/>
      </c>
      <c r="AF20" s="334" t="str" cm="1">
        <f t="array" ref="AF20">IFERROR(INDEX($A$1:$A$271,SMALL(IF($N$25=$B$1:$B$271,ROW($B$1:$B$271)-MIN(ROW($A$1:$A$271))+1,""), ROW()-17)),"")</f>
        <v/>
      </c>
      <c r="AG20" s="334" t="str" cm="1">
        <f t="array" ref="AG20">IFERROR(INDEX($A$1:$A$271,SMALL(IF($N$32=$B$1:$B$271,ROW($B$1:$B$271)-MIN(ROW($A$1:$A$271))+1,""), ROW()-12)),"")</f>
        <v/>
      </c>
      <c r="AH20" s="1098" t="str" cm="1">
        <f t="array" ref="AH20">IFERROR(INDEX($A$1:$A$271,SMALL(IF($N$4=$B$1:$B$271,ROW($B$1:$B$271)-MIN(ROW($A$1:$A$271))+1,""), ROW()-1)),"")</f>
        <v/>
      </c>
      <c r="AI20" s="1099"/>
      <c r="AJ20" s="331"/>
      <c r="AK20" s="1074"/>
      <c r="AL20" s="387"/>
      <c r="AM20" s="387"/>
      <c r="AN20" s="387"/>
      <c r="AO20" s="387"/>
      <c r="AP20" s="387"/>
      <c r="AQ20" s="387"/>
      <c r="AR20" s="387"/>
    </row>
    <row r="21" spans="1:44" ht="15.75" customHeight="1">
      <c r="A21" s="322"/>
      <c r="B21" s="322"/>
      <c r="D21" s="718"/>
      <c r="E21" s="734"/>
      <c r="F21" s="1775"/>
      <c r="G21" s="1775"/>
      <c r="H21" s="318"/>
      <c r="I21" s="1758"/>
      <c r="J21" s="1574"/>
      <c r="K21" s="1575"/>
      <c r="L21" s="536"/>
      <c r="M21" s="329"/>
      <c r="N21" s="150" t="s">
        <v>362</v>
      </c>
      <c r="O21" s="1559" t="s">
        <v>115</v>
      </c>
      <c r="P21" s="201">
        <f>COUNTIFS($E$5:$E$673,N21)+COUNTIFS($H$5:$H$673,N21)</f>
        <v>0</v>
      </c>
      <c r="Q21" s="241">
        <v>0</v>
      </c>
      <c r="R21" s="237">
        <f ca="1">LOOKUP(T1,'Deployment needs'!$2:$2,'Deployment needs'!92:92)</f>
        <v>0</v>
      </c>
      <c r="S21" s="58"/>
      <c r="T21" s="1102" t="s">
        <v>763</v>
      </c>
      <c r="U21" s="399"/>
      <c r="V21" s="325"/>
      <c r="W21" s="300"/>
      <c r="X21" s="58"/>
      <c r="Y21" s="1784"/>
      <c r="Z21" s="367" t="str" cm="1">
        <f t="array" ref="Z21">IFERROR(INDEX($A$1:$A$271,SMALL(IF($N$11=$B$1:$B$271,ROW($B$1:$B$271)-MIN(ROW($A$1:$A$271))+1,""), ROW()-12)),"")</f>
        <v/>
      </c>
      <c r="AA21" s="334" t="str" cm="1">
        <f t="array" ref="AA21">IFERROR(INDEX($A$1:$A$271,SMALL(IF(N$16=$B$1:$B$271,ROW($B$1:$B$271)-MIN(ROW($A$1:$A$271))+1,""), ROW()-12)),"")</f>
        <v/>
      </c>
      <c r="AB21" s="1787" t="str" cm="1">
        <f t="array" ref="AB21">IFERROR(INDEX($A$1:$A$271,SMALL(IF($N$27=$B$1:$B$271,ROW($B$1:$B$271)-MIN(ROW($A$1:$A$271))+1,""), ROW()-16)),"")</f>
        <v/>
      </c>
      <c r="AC21" s="1788"/>
      <c r="AD21" s="575" t="str" cm="1">
        <f t="array" ref="AD21">IFERROR(INDEX($A$1:$A$271,SMALL(IF($N$15=$B$1:$B$271,ROW($B$1:$B$271)-MIN(ROW($A$1:$A$271))+1,""), ROW()-16)),"")</f>
        <v/>
      </c>
      <c r="AE21" s="334" t="str" cm="1">
        <f t="array" ref="AE21">IFERROR(INDEX($A$1:$A$271,SMALL(IF($B$1:$B$271=$N$22, ROW($A$1:$A$271)-ROW($A$1)+1),ROWS($AE$12:AE21)
        )
  ),
"")</f>
        <v/>
      </c>
      <c r="AF21" s="334" t="str" cm="1">
        <f t="array" ref="AF21">IFERROR(INDEX($A$1:$A$271,SMALL(IF($N$25=$B$1:$B$271,ROW($B$1:$B$271)-MIN(ROW($A$1:$A$271))+1,""), ROW()-17)),"")</f>
        <v/>
      </c>
      <c r="AG21" s="334" t="str" cm="1">
        <f t="array" ref="AG21">IFERROR(INDEX($A$1:$A$271,SMALL(IF($N$32=$B$1:$B$271,ROW($B$1:$B$271)-MIN(ROW($A$1:$A$271))+1,""), ROW()-12)),"")</f>
        <v/>
      </c>
      <c r="AH21" s="1098" t="str" cm="1">
        <f t="array" ref="AH21">IFERROR(INDEX($A$1:$A$271,SMALL(IF($N$4=$B$1:$B$271,ROW($B$1:$B$271)-MIN(ROW($A$1:$A$271))+1,""), ROW()-1)),"")</f>
        <v/>
      </c>
      <c r="AI21" s="1099"/>
      <c r="AJ21" s="331"/>
      <c r="AK21" s="1074"/>
      <c r="AL21" s="387"/>
      <c r="AM21" s="387"/>
      <c r="AN21" s="387"/>
      <c r="AO21" s="387"/>
      <c r="AP21" s="387"/>
      <c r="AQ21" s="387"/>
      <c r="AR21" s="387"/>
    </row>
    <row r="22" spans="1:44" ht="15.75" customHeight="1">
      <c r="A22" s="322"/>
      <c r="B22" s="322"/>
      <c r="D22" s="718"/>
      <c r="E22" s="734"/>
      <c r="F22" s="1775"/>
      <c r="G22" s="1775"/>
      <c r="H22" s="318"/>
      <c r="I22" s="1802"/>
      <c r="J22" s="718"/>
      <c r="K22" s="1573"/>
      <c r="L22" s="230"/>
      <c r="M22" s="329"/>
      <c r="N22" s="150" t="s">
        <v>366</v>
      </c>
      <c r="O22" s="1559" t="s">
        <v>367</v>
      </c>
      <c r="P22" s="201">
        <f>COUNTIFS($E$5:$E$673,N22)+COUNTIFS($H$5:$H$673,N22)</f>
        <v>2</v>
      </c>
      <c r="Q22" s="236">
        <f ca="1">LOOKUP($T$1-1,'Inbound SOS &amp; EOD'!$1:$1,'Inbound SOS &amp; EOD'!44:44)</f>
        <v>4258</v>
      </c>
      <c r="R22" s="237">
        <f ca="1">LOOKUP(T1,'Deployment needs'!$2:$2,'Deployment needs'!80:80)</f>
        <v>0.8379587758889534</v>
      </c>
      <c r="S22" s="58"/>
      <c r="T22" s="300"/>
      <c r="U22" s="300"/>
      <c r="V22" s="325"/>
      <c r="W22" s="300"/>
      <c r="X22" s="58"/>
      <c r="Y22" s="1784"/>
      <c r="Z22" s="367" t="str" cm="1">
        <f t="array" ref="Z22">IFERROR(INDEX($A$1:$A$271,SMALL(IF($N$11=$B$1:$B$271,ROW($B$1:$B$271)-MIN(ROW($A$1:$A$271))+1,""), ROW()-12)),"")</f>
        <v/>
      </c>
      <c r="AA22" s="334" t="str" cm="1">
        <f t="array" ref="AA22">IFERROR(INDEX($A$1:$A$271,SMALL(IF(N$16=$B$1:$B$271,ROW($B$1:$B$271)-MIN(ROW($A$1:$A$271))+1,""), ROW()-12)),"")</f>
        <v/>
      </c>
      <c r="AB22" s="339" t="str">
        <f ca="1">"Pull"&amp;"   "&amp;Q19</f>
        <v>Pull   0</v>
      </c>
      <c r="AC22" s="1008" t="s">
        <v>770</v>
      </c>
      <c r="AD22" s="575" t="str" cm="1">
        <f t="array" ref="AD22">IFERROR(INDEX($A$1:$A$271,SMALL(IF($N$15=$B$1:$B$271,ROW($B$1:$B$271)-MIN(ROW($A$1:$A$271))+1,""), ROW()-16)),"")</f>
        <v/>
      </c>
      <c r="AE22" s="334" t="str" cm="1">
        <f t="array" ref="AE22">IFERROR(INDEX($A$1:$A$271,SMALL(IF($B$1:$B$271=$N$22, ROW($A$1:$A$271)-ROW($A$1)+1),ROWS($AE$12:AE22)
        )
  ),
"")</f>
        <v/>
      </c>
      <c r="AF22" s="334" t="str" cm="1">
        <f t="array" ref="AF22">IFERROR(INDEX($A$1:$A$271,SMALL(IF($N$25=$B$1:$B$271,ROW($B$1:$B$271)-MIN(ROW($A$1:$A$271))+1,""), ROW()-17)),"")</f>
        <v/>
      </c>
      <c r="AG22" s="334" t="str" cm="1">
        <f t="array" ref="AG22">IFERROR(INDEX($A$1:$A$271,SMALL(IF($N$32=$B$1:$B$271,ROW($B$1:$B$271)-MIN(ROW($A$1:$A$271))+1,""), ROW()-12)),"")</f>
        <v/>
      </c>
      <c r="AH22" s="1098" t="str" cm="1">
        <f t="array" ref="AH22">IFERROR(INDEX($A$1:$A$271,SMALL(IF($N$4=$B$1:$B$271,ROW($B$1:$B$271)-MIN(ROW($A$1:$A$271))+1,""), ROW()-1)),"")</f>
        <v/>
      </c>
      <c r="AI22" s="1099"/>
      <c r="AJ22" s="331"/>
      <c r="AK22" s="1074"/>
      <c r="AL22" s="387"/>
      <c r="AM22" s="387"/>
      <c r="AN22" s="387"/>
      <c r="AO22" s="387"/>
      <c r="AP22" s="387"/>
      <c r="AQ22" s="387"/>
      <c r="AR22" s="387"/>
    </row>
    <row r="23" spans="1:44" ht="15.75" customHeight="1">
      <c r="A23" s="322"/>
      <c r="B23" s="322"/>
      <c r="D23" s="718"/>
      <c r="E23" s="734"/>
      <c r="F23" s="1775"/>
      <c r="G23" s="1775"/>
      <c r="H23" s="318"/>
      <c r="I23" s="1802"/>
      <c r="J23" s="718"/>
      <c r="K23" s="1573"/>
      <c r="L23" s="230"/>
      <c r="M23" s="329"/>
      <c r="N23" s="150" t="s">
        <v>371</v>
      </c>
      <c r="O23" s="1559" t="s">
        <v>372</v>
      </c>
      <c r="P23" s="201">
        <f>COUNTIFS($E$5:$E$673,N23)+COUNTIFS($H$5:$H$673,N23)</f>
        <v>0</v>
      </c>
      <c r="Q23" s="236">
        <f ca="1">LOOKUP($T$1-1,'Inbound SOS &amp; EOD'!$1:$1,'Inbound SOS &amp; EOD'!47:47)</f>
        <v>40</v>
      </c>
      <c r="R23" s="237">
        <f ca="1">LOOKUP(T1,'Deployment needs'!$2:$2,'Deployment needs'!81:81)</f>
        <v>7.4189518182104397E-2</v>
      </c>
      <c r="S23" s="58"/>
      <c r="T23" s="1536"/>
      <c r="U23" s="1537"/>
      <c r="V23" s="1538"/>
      <c r="W23" s="300"/>
      <c r="X23" s="58"/>
      <c r="Y23" s="1784"/>
      <c r="Z23" s="1009" t="str">
        <f>"Receiving"&amp;"  "&amp;Q32</f>
        <v xml:space="preserve">Receiving  </v>
      </c>
      <c r="AA23" s="1009" t="s">
        <v>787</v>
      </c>
      <c r="AB23" s="334" t="str" cm="1">
        <f t="array" ref="AB23">IFERROR(INDEX($A$1:$A$271,SMALL(IF($B$1:$B$271=$N$19, ROW($A$1:$A$271)-ROW($A$1)+1),ROWS($AB$23:AB23)
        )
  ),
"")</f>
        <v/>
      </c>
      <c r="AC23" s="538">
        <v>3</v>
      </c>
      <c r="AD23" s="575" t="str" cm="1">
        <f t="array" ref="AD23">IFERROR(INDEX($A$1:$A$271,SMALL(IF($N$15=$B$1:$B$271,ROW($B$1:$B$271)-MIN(ROW($A$1:$A$271))+1,""), ROW()-16)),"")</f>
        <v/>
      </c>
      <c r="AE23" s="334" t="str" cm="1">
        <f t="array" ref="AE23">IFERROR(INDEX($A$1:$A$271,SMALL(IF($B$1:$B$271=$N$22, ROW($A$1:$A$271)-ROW($A$1)+1),ROWS($AE$12:AE23)
        )
  ),
"")</f>
        <v/>
      </c>
      <c r="AF23" s="334" t="str" cm="1">
        <f t="array" ref="AF23">IFERROR(INDEX($A$1:$A$271,SMALL(IF($N$25=$B$1:$B$271,ROW($B$1:$B$271)-MIN(ROW($A$1:$A$271))+1,""), ROW()-17)),"")</f>
        <v/>
      </c>
      <c r="AG23" s="334" t="str" cm="1">
        <f t="array" ref="AG23">IFERROR(INDEX($A$1:$A$271,SMALL(IF($N$32=$B$1:$B$271,ROW($B$1:$B$271)-MIN(ROW($A$1:$A$271))+1,""), ROW()-12)),"")</f>
        <v/>
      </c>
      <c r="AH23" s="1098"/>
      <c r="AI23" s="1099"/>
      <c r="AJ23" s="331"/>
      <c r="AK23" s="1074"/>
      <c r="AL23" s="387"/>
      <c r="AM23" s="387"/>
      <c r="AN23" s="387"/>
      <c r="AO23" s="387"/>
      <c r="AP23" s="387"/>
      <c r="AQ23" s="387"/>
      <c r="AR23" s="387"/>
    </row>
    <row r="24" spans="1:44" ht="15.75" customHeight="1">
      <c r="A24" s="322"/>
      <c r="B24" s="322"/>
      <c r="D24" s="323"/>
      <c r="E24" s="734"/>
      <c r="F24" s="1775"/>
      <c r="G24" s="1775"/>
      <c r="H24" s="318"/>
      <c r="I24" s="1802"/>
      <c r="J24" s="718"/>
      <c r="K24" s="1573"/>
      <c r="L24" s="230"/>
      <c r="M24" s="329"/>
      <c r="N24" s="150" t="s">
        <v>379</v>
      </c>
      <c r="O24" s="1559" t="s">
        <v>380</v>
      </c>
      <c r="P24" s="201">
        <f>COUNTIFS($E$5:$E$673,N24)+COUNTIFS($H$5:$H$673,N24)</f>
        <v>0</v>
      </c>
      <c r="Q24" s="1066">
        <f ca="1">LOOKUP($T$1-1,'Inbound SOS &amp; EOD'!$1:$1,'Inbound SOS &amp; EOD'!61:61)</f>
        <v>2272</v>
      </c>
      <c r="R24" s="1781">
        <f ca="1">LOOKUP(T1,'Deployment needs'!$2:$2,'Deployment needs'!82:82)</f>
        <v>0.26496256493608705</v>
      </c>
      <c r="S24" s="58"/>
      <c r="T24" s="1539"/>
      <c r="U24" s="1540"/>
      <c r="V24" s="1538"/>
      <c r="W24" s="300"/>
      <c r="X24" s="58"/>
      <c r="Y24" s="1784"/>
      <c r="Z24" s="367" t="str" cm="1">
        <f t="array" ref="Z24">IFERROR(INDEX($A$1:$A$271,SMALL(IF($B$1:$B$271=$N$26, ROW($A$1:$A$271)-ROW($A$1)+1),ROWS($Z$24:Z24)
        )
  ),
"")</f>
        <v/>
      </c>
      <c r="AA24" s="538" t="s">
        <v>194</v>
      </c>
      <c r="AB24" s="334" t="str" cm="1">
        <f t="array" ref="AB24">IFERROR(INDEX($A$1:$A$271,SMALL(IF($B$1:$B$271=$N$19, ROW($A$1:$A$271)-ROW($A$1)+1),ROWS($AB$23:AB24)
        )
  ),
"")</f>
        <v/>
      </c>
      <c r="AC24" s="538"/>
      <c r="AD24" s="342" t="str">
        <f ca="1">"Throw"&amp;"   "&amp;Q20</f>
        <v>Throw   0</v>
      </c>
      <c r="AE24" s="334" t="str" cm="1">
        <f t="array" ref="AE24">IFERROR(INDEX($A$1:$A$271,SMALL(IF($B$1:$B$271=$N$22, ROW($A$1:$A$271)-ROW($A$1)+1),ROWS($AE$12:AE24)
        )
  ),
"")</f>
        <v/>
      </c>
      <c r="AF24" s="334" t="str" cm="1">
        <f t="array" ref="AF24">IFERROR(INDEX($A$1:$A$271,SMALL(IF($N$25=$B$1:$B$271,ROW($B$1:$B$271)-MIN(ROW($A$1:$A$271))+1,""), ROW()-17)),"")</f>
        <v/>
      </c>
      <c r="AG24" s="334" t="str" cm="1">
        <f t="array" ref="AG24">IFERROR(INDEX($A$1:$A$271,SMALL(IF($N$32=$B$1:$B$271,ROW($B$1:$B$271)-MIN(ROW($A$1:$A$271))+1,""), ROW()-12)),"")</f>
        <v/>
      </c>
      <c r="AH24" s="1098" t="str" cm="1">
        <f t="array" ref="AH24">IFERROR(INDEX($A$1:$A$271,SMALL(IF($N$4=$B$1:$B$271,ROW($B$1:$B$271)-MIN(ROW($A$1:$A$271))+1,""), ROW()-1)),"")</f>
        <v/>
      </c>
      <c r="AI24" s="1099"/>
      <c r="AJ24" s="331"/>
      <c r="AK24" s="1074"/>
      <c r="AL24" s="387"/>
      <c r="AM24" s="387"/>
      <c r="AN24" s="387"/>
      <c r="AO24" s="387"/>
      <c r="AP24" s="387"/>
      <c r="AQ24" s="387"/>
      <c r="AR24" s="387"/>
    </row>
    <row r="25" spans="1:44" ht="15.75" customHeight="1">
      <c r="A25" s="322"/>
      <c r="B25" s="322"/>
      <c r="D25" s="718"/>
      <c r="E25" s="734"/>
      <c r="F25" s="1775"/>
      <c r="G25" s="1775"/>
      <c r="H25" s="318"/>
      <c r="I25" s="1802"/>
      <c r="J25" s="718"/>
      <c r="K25" s="1573"/>
      <c r="L25" s="230"/>
      <c r="M25" s="329"/>
      <c r="N25" s="150" t="s">
        <v>383</v>
      </c>
      <c r="O25" s="1559" t="s">
        <v>175</v>
      </c>
      <c r="P25" s="201">
        <f>COUNTIFS($E$5:$E$673,N25)+COUNTIFS($H$5:$H$673,N25)</f>
        <v>0</v>
      </c>
      <c r="Q25" s="1066"/>
      <c r="R25" s="1782"/>
      <c r="S25" s="58"/>
      <c r="T25" s="1539"/>
      <c r="U25" s="1540"/>
      <c r="V25" s="1538"/>
      <c r="W25" s="300"/>
      <c r="X25" s="58"/>
      <c r="Y25" s="1784"/>
      <c r="Z25" s="367" t="str" cm="1">
        <f t="array" ref="Z25">IFERROR(INDEX($A$1:$A$271,SMALL(IF($B$1:$B$271=$N$26, ROW($A$1:$A$271)-ROW($A$1)+1),ROWS($Z$24:Z25)
        )
  ),
"")</f>
        <v/>
      </c>
      <c r="AA25" s="538" t="s">
        <v>207</v>
      </c>
      <c r="AB25" s="334" t="str" cm="1">
        <f t="array" ref="AB25">IFERROR(INDEX($A$1:$A$271,SMALL(IF($B$1:$B$271=$N$19, ROW($A$1:$A$271)-ROW($A$1)+1),ROWS($AB$23:AB25)
        )
  ),
"")</f>
        <v/>
      </c>
      <c r="AC25" s="538"/>
      <c r="AD25" s="334" t="str" cm="1">
        <f t="array" ref="AD25">IFERROR(INDEX($A$1:$A$271,SMALL(IF($B$1:$B$271=$N$20, ROW($A$1:$A$271)-ROW($A$1)+1),ROWS($AD$25:AD25)
        )
  ),
"")</f>
        <v/>
      </c>
      <c r="AE25" s="334" t="str" cm="1">
        <f t="array" ref="AE25">IFERROR(INDEX($A$1:$A$271,SMALL(IF($B$1:$B$271=$N$22, ROW($A$1:$A$271)-ROW($A$1)+1),ROWS($AE$12:AE25)
        )
  ),
"")</f>
        <v/>
      </c>
      <c r="AF25" s="334" t="str" cm="1">
        <f t="array" ref="AF25">IFERROR(INDEX($A$1:$A$271,SMALL(IF($N$25=$B$1:$B$271,ROW($B$1:$B$271)-MIN(ROW($A$1:$A$271))+1,""), ROW()-17)),"")</f>
        <v/>
      </c>
      <c r="AG25" s="334" t="str" cm="1">
        <f t="array" ref="AG25">IFERROR(INDEX($A$1:$A$271,SMALL(IF($N$32=$B$1:$B$271,ROW($B$1:$B$271)-MIN(ROW($A$1:$A$271))+1,""), ROW()-12)),"")</f>
        <v/>
      </c>
      <c r="AH25" s="1098" t="str" cm="1">
        <f t="array" ref="AH25">IFERROR(INDEX($A$1:$A$271,SMALL(IF($N$4=$B$1:$B$271,ROW($B$1:$B$271)-MIN(ROW($A$1:$A$271))+1,""), ROW()-1)),"")</f>
        <v/>
      </c>
      <c r="AI25" s="1099"/>
      <c r="AJ25" s="331"/>
      <c r="AK25" s="1074"/>
      <c r="AL25" s="387"/>
      <c r="AM25" s="387"/>
      <c r="AN25" s="387"/>
      <c r="AO25" s="387"/>
      <c r="AP25" s="387"/>
      <c r="AQ25" s="387"/>
      <c r="AR25" s="387"/>
    </row>
    <row r="26" spans="1:44" ht="15.75" customHeight="1">
      <c r="A26" s="322"/>
      <c r="B26" s="322"/>
      <c r="D26" s="1456"/>
      <c r="E26" s="734"/>
      <c r="F26" s="1775"/>
      <c r="G26" s="1775"/>
      <c r="H26" s="318"/>
      <c r="I26" s="1802"/>
      <c r="J26" s="718"/>
      <c r="K26" s="1573"/>
      <c r="L26" s="230"/>
      <c r="M26" s="329"/>
      <c r="N26" s="150" t="s">
        <v>388</v>
      </c>
      <c r="O26" s="1559" t="s">
        <v>99</v>
      </c>
      <c r="P26" s="201">
        <f>COUNTIFS($E$5:$E$673,N26)+COUNTIFS($H$5:$H$673,N26)</f>
        <v>0</v>
      </c>
      <c r="Q26" s="236">
        <f ca="1">LOOKUP($T$1-1,'Inbound SOS &amp; EOD'!$1:$1,'Inbound SOS &amp; EOD'!58:58)</f>
        <v>845</v>
      </c>
      <c r="R26" s="237">
        <f ca="1">LOOKUP(T1,'Deployment needs'!$2:$2,'Deployment needs'!72:72)</f>
        <v>0</v>
      </c>
      <c r="S26" s="58"/>
      <c r="T26" s="1539"/>
      <c r="U26" s="1540"/>
      <c r="V26" s="1538"/>
      <c r="W26" s="1572">
        <f>W29/U29</f>
        <v>618.75</v>
      </c>
      <c r="X26" s="58"/>
      <c r="Y26" s="1784"/>
      <c r="Z26" s="367" t="str" cm="1">
        <f t="array" ref="Z26">IFERROR(INDEX($A$1:$A$271,SMALL(IF($B$1:$B$271=$N$26, ROW($A$1:$A$271)-ROW($A$1)+1),ROWS($Z$24:Z26)
        )
  ),
"")</f>
        <v/>
      </c>
      <c r="AA26" s="538"/>
      <c r="AB26" s="334" t="str" cm="1">
        <f t="array" ref="AB26">IFERROR(INDEX($A$1:$A$271,SMALL(IF($B$1:$B$271=$N$19, ROW($A$1:$A$271)-ROW($A$1)+1),ROWS($AB$23:AB26)
        )
  ),
"")</f>
        <v/>
      </c>
      <c r="AC26" s="538"/>
      <c r="AD26" s="334" t="str" cm="1">
        <f t="array" ref="AD26">IFERROR(INDEX($A$1:$A$271,SMALL(IF($B$1:$B$271=$N$20, ROW($A$1:$A$271)-ROW($A$1)+1),ROWS($AD$25:AD26)
        )
  ),
"")</f>
        <v/>
      </c>
      <c r="AE26" s="334" t="str" cm="1">
        <f t="array" ref="AE26">IFERROR(INDEX($A$1:$A$271,SMALL(IF($B$1:$B$271=$N$22, ROW($A$1:$A$271)-ROW($A$1)+1),ROWS($AE$12:AE26)
        )
  ),
"")</f>
        <v/>
      </c>
      <c r="AF26" s="334" t="str" cm="1">
        <f t="array" ref="AF26">IFERROR(INDEX($A$1:$A$271,SMALL(IF($N$25=$B$1:$B$271,ROW($B$1:$B$271)-MIN(ROW($A$1:$A$271))+1,""), ROW()-17)),"")</f>
        <v/>
      </c>
      <c r="AG26" s="334" t="str" cm="1">
        <f t="array" ref="AG26">IFERROR(INDEX($A$1:$A$271,SMALL(IF($N$32=$B$1:$B$271,ROW($B$1:$B$271)-MIN(ROW($A$1:$A$271))+1,""), ROW()-12)),"")</f>
        <v/>
      </c>
      <c r="AH26" s="1098" t="str" cm="1">
        <f t="array" ref="AH26">IFERROR(INDEX($A$1:$A$271,SMALL(IF($N$4=$B$1:$B$271,ROW($B$1:$B$271)-MIN(ROW($A$1:$A$271))+1,""), ROW()-1)),"")</f>
        <v/>
      </c>
      <c r="AI26" s="1099"/>
      <c r="AJ26" s="331"/>
      <c r="AK26" s="1074"/>
      <c r="AL26" s="387"/>
      <c r="AM26" s="387"/>
      <c r="AN26" s="387"/>
      <c r="AO26" s="387"/>
      <c r="AP26" s="387"/>
      <c r="AQ26" s="387"/>
      <c r="AR26" s="387"/>
    </row>
    <row r="27" spans="1:44" ht="15.75" customHeight="1">
      <c r="A27" s="322"/>
      <c r="B27" s="322"/>
      <c r="D27" s="718"/>
      <c r="E27" s="734"/>
      <c r="F27" s="1775"/>
      <c r="G27" s="1775"/>
      <c r="H27" s="734"/>
      <c r="I27" s="1802"/>
      <c r="J27" s="718"/>
      <c r="K27" s="1573"/>
      <c r="L27" s="230"/>
      <c r="M27" s="329"/>
      <c r="N27" s="150" t="s">
        <v>391</v>
      </c>
      <c r="O27" s="1559" t="s">
        <v>100</v>
      </c>
      <c r="P27" s="201">
        <f>COUNTIFS($E$5:$E$673,N27)+COUNTIFS($H$5:$H$673,N27)</f>
        <v>0</v>
      </c>
      <c r="Q27" s="236">
        <f ca="1">LOOKUP($T$1-1,'Inbound SOS &amp; EOD'!$1:$1,'Inbound SOS &amp; EOD'!59:59)</f>
        <v>0</v>
      </c>
      <c r="R27" s="237">
        <f ca="1">LOOKUP(T1,'Deployment needs'!$2:$2,'Deployment needs'!73:73)</f>
        <v>0</v>
      </c>
      <c r="S27" s="58"/>
      <c r="T27" s="1541" t="s">
        <v>368</v>
      </c>
      <c r="U27" s="1542">
        <v>0</v>
      </c>
      <c r="V27" s="1542">
        <v>3.75</v>
      </c>
      <c r="W27" s="1543">
        <v>10</v>
      </c>
      <c r="X27" s="58"/>
      <c r="Y27" s="1784"/>
      <c r="Z27" s="367" t="str" cm="1">
        <f t="array" ref="Z27">IFERROR(INDEX($A$1:$A$271,SMALL(IF($B$1:$B$271=$N$26, ROW($A$1:$A$271)-ROW($A$1)+1),ROWS($Z$24:Z27)
        )
  ),
"")</f>
        <v/>
      </c>
      <c r="AA27" s="538"/>
      <c r="AB27" s="334" t="str" cm="1">
        <f t="array" ref="AB27">IFERROR(INDEX($A$1:$A$271,SMALL(IF($N$19=$B$1:$B$271,ROW($B$1:$B$271)-MIN(ROW($A$1:$A$271))+1,""), ROW()-21)),"")</f>
        <v/>
      </c>
      <c r="AC27" s="538"/>
      <c r="AD27" s="334" t="str" cm="1">
        <f t="array" ref="AD27">IFERROR(INDEX($A$1:$A$271,SMALL(IF($B$1:$B$271=$N$20, ROW($A$1:$A$271)-ROW($A$1)+1),ROWS($AD$25:AD27)
        )
  ),
"")</f>
        <v/>
      </c>
      <c r="AE27" s="342" t="str">
        <f>"Returns Exceptions"&amp;"   "&amp;$W$47</f>
        <v>Returns Exceptions   estimate</v>
      </c>
      <c r="AF27" s="334" t="str" cm="1">
        <f t="array" ref="AF27">IFERROR(INDEX($A$1:$A$271,SMALL(IF($N$25=$B$1:$B$271,ROW($B$1:$B$271)-MIN(ROW($A$1:$A$271))+1,""), ROW()-17)),"")</f>
        <v/>
      </c>
      <c r="AG27" s="334" t="str" cm="1">
        <f t="array" ref="AG27">IFERROR(INDEX($A$1:$A$271,SMALL(IF($N$32=$B$1:$B$271,ROW($B$1:$B$271)-MIN(ROW($A$1:$A$271))+1,""), ROW()-12)),"")</f>
        <v/>
      </c>
      <c r="AH27" s="1098" t="str" cm="1">
        <f t="array" ref="AH27">IFERROR(INDEX($A$1:$A$271,SMALL(IF($N$4=$B$1:$B$271,ROW($B$1:$B$271)-MIN(ROW($A$1:$A$271))+1,""), ROW()-1)),"")</f>
        <v/>
      </c>
      <c r="AI27" s="1099"/>
      <c r="AJ27" s="331"/>
      <c r="AK27" s="1074"/>
      <c r="AL27" s="387"/>
      <c r="AM27" s="387"/>
      <c r="AN27" s="387"/>
      <c r="AO27" s="387"/>
      <c r="AP27" s="387"/>
      <c r="AQ27" s="387"/>
      <c r="AR27" s="387"/>
    </row>
    <row r="28" spans="1:44" ht="15.75" customHeight="1">
      <c r="A28" s="322"/>
      <c r="B28" s="322"/>
      <c r="D28" s="718"/>
      <c r="E28" s="734"/>
      <c r="F28" s="1775"/>
      <c r="G28" s="1775"/>
      <c r="H28" s="318"/>
      <c r="I28" s="1802"/>
      <c r="J28" s="718"/>
      <c r="K28" s="1573"/>
      <c r="L28" s="230"/>
      <c r="M28" s="329"/>
      <c r="N28" s="150" t="s">
        <v>816</v>
      </c>
      <c r="O28" s="1559" t="s">
        <v>659</v>
      </c>
      <c r="P28" s="201">
        <f>COUNTIFS($E$5:$E$673,N28)+COUNTIFS($H$5:$H$673,N28)</f>
        <v>0</v>
      </c>
      <c r="Q28" s="1011">
        <f>'[2]2025 Progress tracker'!$D$15</f>
        <v>0</v>
      </c>
      <c r="R28" s="1781"/>
      <c r="S28" s="58"/>
      <c r="T28" s="220" t="s">
        <v>373</v>
      </c>
      <c r="U28" s="116" t="s">
        <v>374</v>
      </c>
      <c r="V28" s="116" t="s">
        <v>375</v>
      </c>
      <c r="W28" s="222" t="s">
        <v>376</v>
      </c>
      <c r="X28" s="58"/>
      <c r="Y28" s="1784"/>
      <c r="Z28" s="367" t="str" cm="1">
        <f t="array" ref="Z28">IFERROR(INDEX($A$1:$A$271,SMALL(IF($B$1:$B$271=$N$26, ROW($A$1:$A$271)-ROW($A$1)+1),ROWS($Z$24:Z28)
        )
  ),
"")</f>
        <v/>
      </c>
      <c r="AA28" s="538"/>
      <c r="AB28" s="1789" t="s">
        <v>385</v>
      </c>
      <c r="AC28" s="1790"/>
      <c r="AD28" s="334" t="str" cm="1">
        <f t="array" ref="AD28">IFERROR(INDEX($A$1:$A$271,SMALL(IF($B$1:$B$271=$N$20, ROW($A$1:$A$271)-ROW($A$1)+1),ROWS($AD$25:AD28)
        )
  ),
"")</f>
        <v/>
      </c>
      <c r="AE28" s="334" t="str" cm="1">
        <f t="array" ref="AE28">IFERROR(INDEX($A$1:$A$271,SMALL(IF($N$23=$B$1:$B$271,ROW($B$1:$B$271)-MIN(ROW($A$1:$A$271))+1,""), ROW()-26)),"")</f>
        <v/>
      </c>
      <c r="AF28" s="334" t="str" cm="1">
        <f t="array" ref="AF28">IFERROR(INDEX($A$1:$A$271,SMALL(IF($N$25=$B$1:$B$271,ROW($B$1:$B$271)-MIN(ROW($A$1:$A$271))+1,""), ROW()-17)),"")</f>
        <v/>
      </c>
      <c r="AG28" s="334" t="str" cm="1">
        <f t="array" ref="AG28">IFERROR(INDEX($A$1:$A$271,SMALL(IF($N$32=$B$1:$B$271,ROW($B$1:$B$271)-MIN(ROW($A$1:$A$271))+1,""), ROW()-12)),"")</f>
        <v/>
      </c>
      <c r="AH28" s="1098" t="str" cm="1">
        <f t="array" ref="AH28">IFERROR(INDEX($A$1:$A$271,SMALL(IF($N$4=$B$1:$B$271,ROW($B$1:$B$271)-MIN(ROW($A$1:$A$271))+1,""), ROW()-1)),"")</f>
        <v/>
      </c>
      <c r="AI28" s="1099" t="str" cm="1">
        <f t="array" ref="AI28">IFERROR(INDEX($A$245:$A$645,SMALL(IF($N$4=$B$245:$B$645,ROW($B$245:$B$645)-MIN(ROW($A$245:$A$645))+1,""), ROW()-1)),"")</f>
        <v/>
      </c>
      <c r="AJ28" s="331"/>
      <c r="AK28" s="1074"/>
      <c r="AL28" s="387"/>
      <c r="AM28" s="387"/>
      <c r="AN28" s="387"/>
      <c r="AO28" s="387"/>
      <c r="AP28" s="387"/>
      <c r="AQ28" s="387"/>
      <c r="AR28" s="387"/>
    </row>
    <row r="29" spans="1:44" ht="15.75" customHeight="1">
      <c r="A29" s="322"/>
      <c r="B29" s="322"/>
      <c r="D29" s="718"/>
      <c r="E29" s="734"/>
      <c r="F29" s="1775"/>
      <c r="G29" s="1775"/>
      <c r="H29" s="318"/>
      <c r="I29" s="1802"/>
      <c r="J29" s="718"/>
      <c r="K29" s="1573"/>
      <c r="L29" s="230"/>
      <c r="M29" s="329"/>
      <c r="N29" s="150" t="s">
        <v>820</v>
      </c>
      <c r="O29" s="177" t="s">
        <v>821</v>
      </c>
      <c r="P29" s="201">
        <f>COUNTIFS($E$5:$E$673,N29)+COUNTIFS($H$5:$H$673,N29)</f>
        <v>0</v>
      </c>
      <c r="Q29" s="1011"/>
      <c r="R29" s="1786"/>
      <c r="S29" s="58"/>
      <c r="T29" s="223" t="s">
        <v>274</v>
      </c>
      <c r="U29" s="115">
        <v>12</v>
      </c>
      <c r="V29" s="115">
        <v>165</v>
      </c>
      <c r="W29" s="353">
        <f>V29*U29*$V$27</f>
        <v>7425</v>
      </c>
      <c r="X29" s="58"/>
      <c r="Y29" s="1784"/>
      <c r="Z29" s="367" t="str" cm="1">
        <f t="array" ref="Z29">IFERROR(INDEX($A$1:$A$271,SMALL(IF($B$1:$B$271=$N$26, ROW($A$1:$A$271)-ROW($A$1)+1),ROWS($Z$24:Z29)
        )
  ),
"")</f>
        <v/>
      </c>
      <c r="AA29" s="538"/>
      <c r="AB29" s="1770" t="str" cm="1">
        <f t="array" ref="AB29">IFERROR(INDEX($A$1:$A$271,SMALL(IF($N$33=$B$1:$B$271,ROW($B$1:$B$271)-MIN(ROW($A$1:$A$271))+1,""), ROW()-26)),"")</f>
        <v/>
      </c>
      <c r="AC29" s="1771"/>
      <c r="AD29" s="334" t="str" cm="1">
        <f t="array" ref="AD29">IFERROR(INDEX($A$1:$A$271,SMALL(IF($B$1:$B$271=$N$20, ROW($A$1:$A$271)-ROW($A$1)+1),ROWS($AD$25:AD29)
        )
  ),
"")</f>
        <v/>
      </c>
      <c r="AE29" s="334" t="str" cm="1">
        <f t="array" ref="AE29">IFERROR(INDEX($A$1:$A$271,SMALL(IF($N$23=$B$1:$B$271,ROW($B$1:$B$271)-MIN(ROW($A$1:$A$271))+1,""), ROW()-26)),"")</f>
        <v/>
      </c>
      <c r="AF29" s="334" t="str" cm="1">
        <f t="array" ref="AF29">IFERROR(INDEX($A$1:$A$271,SMALL(IF($N$25=$B$1:$B$271,ROW($B$1:$B$271)-MIN(ROW($A$1:$A$271))+1,""), ROW()-17)),"")</f>
        <v/>
      </c>
      <c r="AG29" s="334" t="str" cm="1">
        <f t="array" ref="AG29">IFERROR(INDEX($A$1:$A$271,SMALL(IF($N$32=$B$1:$B$271,ROW($B$1:$B$271)-MIN(ROW($A$1:$A$271))+1,""), ROW()-12)),"")</f>
        <v/>
      </c>
      <c r="AH29" s="1098" t="str" cm="1">
        <f t="array" ref="AH29">IFERROR(INDEX($A$1:$A$271,SMALL(IF($N$4=$B$1:$B$271,ROW($B$1:$B$271)-MIN(ROW($A$1:$A$271))+1,""), ROW()-1)),"")</f>
        <v/>
      </c>
      <c r="AI29" s="1099" t="str" cm="1">
        <f t="array" ref="AI29">IFERROR(INDEX($A$245:$A$645,SMALL(IF($N$4=$B$245:$B$645,ROW($B$245:$B$645)-MIN(ROW($A$245:$A$645))+1,""), ROW()-1)),"")</f>
        <v/>
      </c>
      <c r="AJ29" s="331"/>
      <c r="AK29" s="1074"/>
      <c r="AL29" s="387"/>
      <c r="AM29" s="387"/>
      <c r="AN29" s="387"/>
      <c r="AO29" s="387"/>
      <c r="AP29" s="387"/>
      <c r="AQ29" s="387"/>
      <c r="AR29" s="387"/>
    </row>
    <row r="30" spans="1:44" ht="15.75" customHeight="1">
      <c r="A30" s="322"/>
      <c r="B30" s="322"/>
      <c r="D30" s="718"/>
      <c r="E30" s="734"/>
      <c r="F30" s="1775"/>
      <c r="G30" s="1775"/>
      <c r="H30" s="318"/>
      <c r="I30" s="1802"/>
      <c r="J30" s="718"/>
      <c r="K30" s="1573"/>
      <c r="L30" s="230"/>
      <c r="M30" s="329" t="s">
        <v>1503</v>
      </c>
      <c r="N30" s="150" t="s">
        <v>394</v>
      </c>
      <c r="O30" s="177" t="s">
        <v>395</v>
      </c>
      <c r="P30" s="201">
        <f>COUNTIFS($E$5:$E$673,N30)+COUNTIFS($H$5:$H$673,N30)</f>
        <v>0</v>
      </c>
      <c r="Q30" s="1070"/>
      <c r="R30" s="1782"/>
      <c r="S30" s="58"/>
      <c r="T30" s="223" t="s">
        <v>280</v>
      </c>
      <c r="U30" s="115">
        <v>1</v>
      </c>
      <c r="V30" s="115">
        <v>200</v>
      </c>
      <c r="W30" s="224">
        <f>V30*U30*$U$27</f>
        <v>0</v>
      </c>
      <c r="X30" s="58"/>
      <c r="Y30" s="1784"/>
      <c r="Z30" s="367" t="str" cm="1">
        <f t="array" ref="Z30">IFERROR(INDEX($A$1:$A$271,SMALL(IF($B$1:$B$271=$N$26, ROW($A$1:$A$271)-ROW($A$1)+1),ROWS($Z$24:Z30)
        )
  ),
"")</f>
        <v/>
      </c>
      <c r="AA30" s="538"/>
      <c r="AB30" s="1770" t="str" cm="1">
        <f t="array" ref="AB30">IFERROR(INDEX($A$1:$A$271,SMALL(IF($N$33=$B$1:$B$271,ROW($B$1:$B$271)-MIN(ROW($A$1:$A$271))+1,""), ROW()-26)),"")</f>
        <v/>
      </c>
      <c r="AC30" s="1771"/>
      <c r="AD30" s="334" t="str" cm="1">
        <f t="array" ref="AD30">IFERROR(INDEX($A$1:$A$271,SMALL(IF($B$1:$B$271=$N$20, ROW($A$1:$A$271)-ROW($A$1)+1),ROWS($AD$25:AD30)
        )
  ),
"")</f>
        <v/>
      </c>
      <c r="AE30" s="334" t="str" cm="1">
        <f t="array" ref="AE30">IFERROR(INDEX($A$1:$A$271,SMALL(IF($N$23=$B$1:$B$271,ROW($B$1:$B$271)-MIN(ROW($A$1:$A$271))+1,""), ROW()-26)),"")</f>
        <v/>
      </c>
      <c r="AF30" s="334" t="str" cm="1">
        <f t="array" ref="AF30">IFERROR(INDEX($A$1:$A$271,SMALL(IF($N$25=$B$1:$B$271,ROW($B$1:$B$271)-MIN(ROW($A$1:$A$271))+1,""), ROW()-17)),"")</f>
        <v/>
      </c>
      <c r="AG30" s="334" t="str" cm="1">
        <f t="array" ref="AG30">IFERROR(INDEX($A$1:$A$271,SMALL(IF($N$32=$B$1:$B$271,ROW($B$1:$B$271)-MIN(ROW($A$1:$A$271))+1,""), ROW()-12)),"")</f>
        <v/>
      </c>
      <c r="AH30" s="1098" t="str" cm="1">
        <f t="array" ref="AH30">IFERROR(INDEX($A$1:$A$271,SMALL(IF($N$4=$B$1:$B$271,ROW($B$1:$B$271)-MIN(ROW($A$1:$A$271))+1,""), ROW()-1)),"")</f>
        <v/>
      </c>
      <c r="AI30" s="1099" t="str" cm="1">
        <f t="array" ref="AI30">IFERROR(INDEX($A$245:$A$645,SMALL(IF($N$4=$B$245:$B$645,ROW($B$245:$B$645)-MIN(ROW($A$245:$A$645))+1,""), ROW()-1)),"")</f>
        <v/>
      </c>
      <c r="AJ30" s="331"/>
      <c r="AK30" s="1074"/>
      <c r="AL30" s="387"/>
      <c r="AM30" s="387"/>
      <c r="AN30" s="387"/>
      <c r="AO30" s="387"/>
      <c r="AP30" s="387"/>
      <c r="AQ30" s="387"/>
      <c r="AR30" s="387"/>
    </row>
    <row r="31" spans="1:44" ht="15.75" customHeight="1">
      <c r="A31" s="322" t="str" cm="1">
        <f t="array" ref="A31">IFERROR(_xlfn.IFS(F5=0,"",F5&gt;0,F5),"")</f>
        <v>Arnoldo Vega Pineiro</v>
      </c>
      <c r="B31" s="322" t="str" cm="1">
        <f t="array" ref="B31">IFERROR(_xlfn.IFS(H5=0,"",H5&gt;0,H5),"")</f>
        <v>x</v>
      </c>
      <c r="D31" s="718"/>
      <c r="E31" s="734"/>
      <c r="F31" s="1775"/>
      <c r="G31" s="1775"/>
      <c r="H31" s="318"/>
      <c r="I31" s="1802"/>
      <c r="J31" s="718"/>
      <c r="K31" s="1573"/>
      <c r="L31" s="230"/>
      <c r="M31" s="329"/>
      <c r="N31" s="150" t="s">
        <v>398</v>
      </c>
      <c r="O31" s="176" t="s">
        <v>238</v>
      </c>
      <c r="P31" s="201">
        <f>COUNTIFS($E$5:$E$673,N31)+COUNTIFS($H$5:$H$673,N31)</f>
        <v>0</v>
      </c>
      <c r="Q31" s="1070"/>
      <c r="R31" s="237">
        <f ca="1">LOOKUP(T1,'Deployment needs'!$2:$2,'Deployment needs'!94:94)</f>
        <v>0</v>
      </c>
      <c r="S31" s="58"/>
      <c r="T31" s="223"/>
      <c r="U31" s="115"/>
      <c r="V31" s="115"/>
      <c r="W31" s="224"/>
      <c r="X31" s="58"/>
      <c r="Y31" s="1784"/>
      <c r="Z31" s="1009" t="s">
        <v>101</v>
      </c>
      <c r="AA31" s="339" t="str">
        <f>"Overstock Putaway"&amp;"   "&amp;S36</f>
        <v xml:space="preserve">Overstock Putaway   </v>
      </c>
      <c r="AB31" s="1770" t="str" cm="1">
        <f t="array" ref="AB31">IFERROR(INDEX($A$1:$A$271,SMALL(IF($N$33=$B$1:$B$271,ROW($B$1:$B$271)-MIN(ROW($A$1:$A$271))+1,""), ROW()-26)),"")</f>
        <v/>
      </c>
      <c r="AC31" s="1771"/>
      <c r="AD31" s="334" t="str" cm="1">
        <f t="array" ref="AD31">IFERROR(INDEX($A$1:$A$271,SMALL(IF($B$1:$B$271=$N$20, ROW($A$1:$A$271)-ROW($A$1)+1),ROWS($AD$25:AD31)
        )
  ),
"")</f>
        <v/>
      </c>
      <c r="AE31" s="334" t="str" cm="1">
        <f t="array" ref="AE31">IFERROR(INDEX($A$1:$A$271,SMALL(IF($N$23=$B$1:$B$271,ROW($B$1:$B$271)-MIN(ROW($A$1:$A$271))+1,""), ROW()-26)),"")</f>
        <v/>
      </c>
      <c r="AF31" s="334" t="str" cm="1">
        <f t="array" ref="AF31">IFERROR(INDEX($A$1:$A$271,SMALL(IF($N$25=$B$1:$B$271,ROW($B$1:$B$271)-MIN(ROW($A$1:$A$271))+1,""), ROW()-17)),"")</f>
        <v/>
      </c>
      <c r="AG31" s="334" t="str" cm="1">
        <f t="array" ref="AG31">IFERROR(INDEX($A$1:$A$271,SMALL(IF($N$32=$B$1:$B$271,ROW($B$1:$B$271)-MIN(ROW($A$1:$A$271))+1,""), ROW()-12)),"")</f>
        <v/>
      </c>
      <c r="AH31" s="1098" t="str" cm="1">
        <f t="array" ref="AH31">IFERROR(INDEX($A$1:$A$271,SMALL(IF($N$4=$B$1:$B$271,ROW($B$1:$B$271)-MIN(ROW($A$1:$A$271))+1,""), ROW()-1)),"")</f>
        <v/>
      </c>
      <c r="AI31" s="1099" t="str" cm="1">
        <f t="array" ref="AI31">IFERROR(INDEX($A$245:$A$645,SMALL(IF($N$4=$B$245:$B$645,ROW($B$245:$B$645)-MIN(ROW($A$245:$A$645))+1,""), ROW()-1)),"")</f>
        <v/>
      </c>
      <c r="AJ31" s="331"/>
      <c r="AK31" s="1074"/>
      <c r="AL31" s="387"/>
      <c r="AM31" s="387"/>
      <c r="AN31" s="387"/>
      <c r="AO31" s="387"/>
      <c r="AP31" s="387"/>
      <c r="AQ31" s="387"/>
      <c r="AR31" s="387"/>
    </row>
    <row r="32" spans="1:44" ht="15.75" customHeight="1">
      <c r="A32" s="322" t="str" cm="1">
        <f t="array" ref="A32">IFERROR(_xlfn.IFS(F6=0,"",F6&gt;0,F6),"")</f>
        <v>Iraldo Rodriguez</v>
      </c>
      <c r="B32" s="322" t="str" cm="1">
        <f t="array" ref="B32">IFERROR(_xlfn.IFS(H6=0,"",H6&gt;0,H6),"")</f>
        <v>x</v>
      </c>
      <c r="D32" s="718"/>
      <c r="E32" s="734"/>
      <c r="F32" s="1714"/>
      <c r="G32" s="1714"/>
      <c r="H32" s="318"/>
      <c r="I32" s="1802"/>
      <c r="J32" s="718"/>
      <c r="K32" s="1573"/>
      <c r="L32" s="230"/>
      <c r="M32" s="329"/>
      <c r="N32" s="150" t="s">
        <v>402</v>
      </c>
      <c r="O32" s="176" t="s">
        <v>403</v>
      </c>
      <c r="P32" s="201">
        <f>COUNTIFS($E$5:$E$673,N32)+COUNTIFS($H$5:$H$673,N32)</f>
        <v>0</v>
      </c>
      <c r="Q32" s="1070"/>
      <c r="R32" s="237" cm="1">
        <f t="array" aca="1" ref="R32" ca="1">LOOKUP(T1,'Deployment needs'!$2:$2,('Deployment needs'!75:75+'Deployment needs'!87:87+'Deployment needs'!88:88))</f>
        <v>0.5</v>
      </c>
      <c r="S32" s="58"/>
      <c r="T32" s="1015" t="s">
        <v>93</v>
      </c>
      <c r="U32" s="377"/>
      <c r="V32" s="378"/>
      <c r="W32" s="225">
        <f>SUM(W29:W31)</f>
        <v>7425</v>
      </c>
      <c r="X32" s="58"/>
      <c r="Y32" s="1784"/>
      <c r="Z32" s="302" t="str" cm="1">
        <f t="array" ref="Z32">IFERROR(INDEX($A$1:$A$271,SMALL(IF($N$17=$B$1:$B$271,ROW($B$1:$B$271)-MIN(ROW($A$1:$A$271))+1,""), ROW()-31)),"")</f>
        <v/>
      </c>
      <c r="AA32" s="216" t="str" cm="1">
        <f t="array" ref="AA32">IFERROR(INDEX($A$1:$A$271,SMALL(IF($N$18=$B$1:$B$271,ROW($B$1:$B$271)-MIN(ROW($A$1:$A$271))+1,""), ROW()-31)),"")</f>
        <v/>
      </c>
      <c r="AB32" s="1770" t="str" cm="1">
        <f t="array" ref="AB32">IFERROR(INDEX($A$1:$A$271,SMALL(IF($N$33=$B$1:$B$271,ROW($B$1:$B$271)-MIN(ROW($A$1:$A$271))+1,""), ROW()-26)),"")</f>
        <v/>
      </c>
      <c r="AC32" s="1771"/>
      <c r="AD32" s="334" t="str" cm="1">
        <f t="array" ref="AD32">IFERROR(INDEX($A$1:$A$271,SMALL(IF($N$20=$B$1:$B$271,ROW($B$1:$B$271)-MIN(ROW($A$1:$A$271))+1,""), ROW()-20)),"")</f>
        <v/>
      </c>
      <c r="AE32" s="334" t="str" cm="1">
        <f t="array" ref="AE32">IFERROR(INDEX($A$1:$A$271,SMALL(IF($N$23=$B$1:$B$271,ROW($B$1:$B$271)-MIN(ROW($A$1:$A$271))+1,""), ROW()-26)),"")</f>
        <v/>
      </c>
      <c r="AF32" s="334" t="str" cm="1">
        <f t="array" ref="AF32">IFERROR(INDEX($A$1:$A$271,SMALL(IF($N$25=$B$1:$B$271,ROW($B$1:$B$271)-MIN(ROW($A$1:$A$271))+1,""), ROW()-17)),"")</f>
        <v/>
      </c>
      <c r="AG32" s="334" t="str" cm="1">
        <f t="array" ref="AG32">IFERROR(INDEX($A$1:$A$271,SMALL(IF($N$32=$B$1:$B$271,ROW($B$1:$B$271)-MIN(ROW($A$1:$A$271))+1,""), ROW()-12)),"")</f>
        <v/>
      </c>
      <c r="AH32" s="1098" t="str" cm="1">
        <f t="array" ref="AH32">IFERROR(INDEX($A$1:$A$271,SMALL(IF($N$4=$B$1:$B$271,ROW($B$1:$B$271)-MIN(ROW($A$1:$A$271))+1,""), ROW()-1)),"")</f>
        <v/>
      </c>
      <c r="AI32" s="1099" t="str" cm="1">
        <f t="array" ref="AI32">IFERROR(INDEX($A$245:$A$645,SMALL(IF($N$4=$B$245:$B$645,ROW($B$245:$B$645)-MIN(ROW($A$245:$A$645))+1,""), ROW()-1)),"")</f>
        <v/>
      </c>
      <c r="AJ32" s="331"/>
      <c r="AK32" s="1074"/>
      <c r="AL32" s="387"/>
      <c r="AM32" s="387"/>
      <c r="AN32" s="387"/>
      <c r="AO32" s="387"/>
      <c r="AP32" s="387"/>
      <c r="AQ32" s="387"/>
      <c r="AR32" s="387"/>
    </row>
    <row r="33" spans="1:44" ht="15.75" customHeight="1">
      <c r="A33" s="322" t="str" cm="1">
        <f t="array" ref="A33">IFERROR(_xlfn.IFS(F7=0,"",F7&gt;0,F7),"")</f>
        <v>Jose Miro Quintana</v>
      </c>
      <c r="B33" s="322" t="str" cm="1">
        <f t="array" ref="B33">IFERROR(_xlfn.IFS(H7=0,"",H7&gt;0,H7),"")</f>
        <v>x</v>
      </c>
      <c r="D33" s="718"/>
      <c r="E33" s="734"/>
      <c r="F33" s="1714"/>
      <c r="G33" s="1714"/>
      <c r="H33" s="318"/>
      <c r="I33" s="1802"/>
      <c r="J33" s="718"/>
      <c r="K33" s="1573"/>
      <c r="L33" s="230"/>
      <c r="M33" s="329"/>
      <c r="N33" s="151" t="s">
        <v>409</v>
      </c>
      <c r="O33" s="922" t="s">
        <v>103</v>
      </c>
      <c r="P33" s="201">
        <f>COUNTIFS($E$5:$E$673,N33)+COUNTIFS($H$5:$H$673,N33)</f>
        <v>0</v>
      </c>
      <c r="Q33" s="1071"/>
      <c r="R33" s="920">
        <f ca="1">LOOKUP(T1,'Deployment needs'!$2:$2,'Deployment needs'!76:76)</f>
        <v>1</v>
      </c>
      <c r="S33" s="58"/>
      <c r="T33" s="1013"/>
      <c r="U33" s="1013"/>
      <c r="V33" s="1013"/>
      <c r="W33" s="1013"/>
      <c r="X33" s="58"/>
      <c r="Y33" s="1784"/>
      <c r="Z33" s="302" t="str" cm="1">
        <f t="array" ref="Z33">IFERROR(INDEX($A$1:$A$271,SMALL(IF($N$17=$B$1:$B$271,ROW($B$1:$B$271)-MIN(ROW($A$1:$A$271))+1,""), ROW()-31)),"")</f>
        <v/>
      </c>
      <c r="AA33" s="216" t="str" cm="1">
        <f t="array" ref="AA33">IFERROR(INDEX($A$1:$A$271,SMALL(IF($N$18=$B$1:$B$271,ROW($B$1:$B$271)-MIN(ROW($A$1:$A$271))+1,""), ROW()-31)),"")</f>
        <v/>
      </c>
      <c r="AB33" s="1770" t="str" cm="1">
        <f t="array" ref="AB33">IFERROR(INDEX($A$1:$A$271,SMALL(IF($N$33=$B$1:$B$271,ROW($B$1:$B$271)-MIN(ROW($A$1:$A$271))+1,""), ROW()-26)),"")</f>
        <v/>
      </c>
      <c r="AC33" s="1771"/>
      <c r="AD33" s="1017" t="s">
        <v>821</v>
      </c>
      <c r="AE33" s="334" t="str" cm="1">
        <f t="array" ref="AE33">IFERROR(INDEX($A$1:$A$271,SMALL(IF($N$23=$B$1:$B$271,ROW($B$1:$B$271)-MIN(ROW($A$1:$A$271))+1,""), ROW()-26)),"")</f>
        <v/>
      </c>
      <c r="AF33" s="334" t="str" cm="1">
        <f t="array" ref="AF33">IFERROR(INDEX($A$1:$A$271,SMALL(IF($N$25=$B$1:$B$271,ROW($B$1:$B$271)-MIN(ROW($A$1:$A$271))+1,""), ROW()-17)),"")</f>
        <v/>
      </c>
      <c r="AG33" s="334" t="str" cm="1">
        <f t="array" ref="AG33">IFERROR(INDEX($A$1:$A$271,SMALL(IF($N$32=$B$1:$B$271,ROW($B$1:$B$271)-MIN(ROW($A$1:$A$271))+1,""), ROW()-12)),"")</f>
        <v/>
      </c>
      <c r="AH33" s="1098" t="str" cm="1">
        <f t="array" ref="AH33">IFERROR(INDEX($A$1:$A$271,SMALL(IF($N$4=$B$1:$B$271,ROW($B$1:$B$271)-MIN(ROW($A$1:$A$271))+1,""), ROW()-1)),"")</f>
        <v/>
      </c>
      <c r="AI33" s="1099" t="str" cm="1">
        <f t="array" ref="AI33">IFERROR(INDEX($A$245:$A$645,SMALL(IF($N$4=$B$245:$B$645,ROW($B$245:$B$645)-MIN(ROW($A$245:$A$645))+1,""), ROW()-1)),"")</f>
        <v/>
      </c>
      <c r="AJ33" s="331"/>
      <c r="AK33" s="1074"/>
      <c r="AL33" s="387"/>
      <c r="AM33" s="387"/>
      <c r="AN33" s="387"/>
      <c r="AO33" s="387"/>
      <c r="AP33" s="387"/>
      <c r="AQ33" s="387"/>
      <c r="AR33" s="387"/>
    </row>
    <row r="34" spans="1:44" ht="15.75" customHeight="1">
      <c r="A34" s="322" t="str" cm="1">
        <f t="array" ref="A34">IFERROR(_xlfn.IFS(F8=0,"",F8&gt;0,F8),"")</f>
        <v>Jose Posse</v>
      </c>
      <c r="B34" s="322" t="str" cm="1">
        <f t="array" ref="B34">IFERROR(_xlfn.IFS(H8=0,"",H8&gt;0,H8),"")</f>
        <v>x</v>
      </c>
      <c r="D34" s="49"/>
      <c r="E34" s="734"/>
      <c r="F34" s="1714"/>
      <c r="G34" s="1714"/>
      <c r="H34" s="318"/>
      <c r="I34" s="1758"/>
      <c r="J34" s="1576"/>
      <c r="K34" s="911"/>
      <c r="L34" s="1577"/>
      <c r="M34" s="329"/>
      <c r="N34" s="91"/>
      <c r="O34" s="255" t="s">
        <v>12</v>
      </c>
      <c r="P34" s="921">
        <f>SUM(P3:P33)</f>
        <v>2</v>
      </c>
      <c r="Q34" s="182"/>
      <c r="R34" s="919">
        <f ca="1">SUM(R3:R33)</f>
        <v>12.354770534492907</v>
      </c>
      <c r="S34" s="58"/>
      <c r="T34" s="1013"/>
      <c r="U34" s="1013"/>
      <c r="V34" s="1013"/>
      <c r="W34" s="1013"/>
      <c r="X34" s="58"/>
      <c r="Y34" s="1784"/>
      <c r="Z34" s="302" t="str" cm="1">
        <f t="array" ref="Z34">IFERROR(INDEX($A$1:$A$271,SMALL(IF($N$17=$B$1:$B$271,ROW($B$1:$B$271)-MIN(ROW($A$1:$A$271))+1,""), ROW()-31)),"")</f>
        <v/>
      </c>
      <c r="AA34" s="216" t="str" cm="1">
        <f t="array" ref="AA34">IFERROR(INDEX($A$1:$A$271,SMALL(IF($N$18=$B$1:$B$271,ROW($B$1:$B$271)-MIN(ROW($A$1:$A$271))+1,""), ROW()-31)),"")</f>
        <v/>
      </c>
      <c r="AB34" s="1770" t="str" cm="1">
        <f t="array" ref="AB34">IFERROR(INDEX($A$1:$A$271,SMALL(IF($N$33=$B$1:$B$271,ROW($B$1:$B$271)-MIN(ROW($A$1:$A$271))+1,""), ROW()-26)),"")</f>
        <v/>
      </c>
      <c r="AC34" s="1771"/>
      <c r="AD34" s="335" t="str" cm="1">
        <f t="array" ref="AD34">IFERROR(INDEX($A$1:$A$271,SMALL(IF($N$29=$B$1:$B$271,ROW($B$1:$B$271)-MIN(ROW($A$1:$A$271))+1,""), ROW()-33)),"")</f>
        <v/>
      </c>
      <c r="AE34" s="334" t="str" cm="1">
        <f t="array" ref="AE34">IFERROR(INDEX($A$1:$A$271,SMALL(IF($N$23=$B$1:$B$271,ROW($B$1:$B$271)-MIN(ROW($A$1:$A$271))+1,""), ROW()-26)),"")</f>
        <v/>
      </c>
      <c r="AF34" s="334" t="str" cm="1">
        <f t="array" ref="AF34">IFERROR(INDEX($A$1:$A$271,SMALL(IF($N$25=$B$1:$B$271,ROW($B$1:$B$271)-MIN(ROW($A$1:$A$271))+1,""), ROW()-17)),"")</f>
        <v/>
      </c>
      <c r="AG34" s="334" t="str" cm="1">
        <f t="array" ref="AG34">IFERROR(INDEX($A$1:$A$271,SMALL(IF($N$32=$B$1:$B$271,ROW($B$1:$B$271)-MIN(ROW($A$1:$A$271))+1,""), ROW()-12)),"")</f>
        <v/>
      </c>
      <c r="AH34" s="1098" t="str" cm="1">
        <f t="array" ref="AH34">IFERROR(INDEX($A$1:$A$271,SMALL(IF($N$4=$B$1:$B$271,ROW($B$1:$B$271)-MIN(ROW($A$1:$A$271))+1,""), ROW()-1)),"")</f>
        <v/>
      </c>
      <c r="AI34" s="1099" t="str" cm="1">
        <f t="array" ref="AI34">IFERROR(INDEX($A$245:$A$645,SMALL(IF($N$4=$B$245:$B$645,ROW($B$245:$B$645)-MIN(ROW($A$245:$A$645))+1,""), ROW()-1)),"")</f>
        <v/>
      </c>
      <c r="AJ34" s="331"/>
      <c r="AK34" s="1074"/>
      <c r="AL34" s="387"/>
      <c r="AM34" s="387"/>
      <c r="AN34" s="387"/>
      <c r="AO34" s="387"/>
      <c r="AP34" s="387"/>
      <c r="AQ34" s="387"/>
      <c r="AR34" s="387"/>
    </row>
    <row r="35" spans="1:44" ht="15.75" customHeight="1">
      <c r="A35" s="322" t="str" cm="1">
        <f t="array" ref="A35">IFERROR(_xlfn.IFS(F9=0,"",F9&gt;0,F9),"")</f>
        <v>Belisario Gonzalez Arevalo</v>
      </c>
      <c r="B35" s="322" t="str" cm="1">
        <f t="array" ref="B35">IFERROR(_xlfn.IFS(H9=0,"",H9&gt;0,H9),"")</f>
        <v>x</v>
      </c>
      <c r="D35" s="49"/>
      <c r="E35" s="734"/>
      <c r="H35" s="318"/>
      <c r="I35" s="1758"/>
      <c r="J35" s="718"/>
      <c r="K35" s="910"/>
      <c r="L35" s="230"/>
      <c r="N35" s="91"/>
      <c r="O35" s="179" t="s">
        <v>414</v>
      </c>
      <c r="P35" s="121">
        <f>E44</f>
        <v>21</v>
      </c>
      <c r="Q35" s="182"/>
      <c r="R35" s="207">
        <f ca="1">LOOKUP(T1,'Deployment needs'!$2:$2,'Deployment needs'!51:51)</f>
        <v>12.354770534492909</v>
      </c>
      <c r="S35" s="58"/>
      <c r="T35" s="1791" t="s">
        <v>399</v>
      </c>
      <c r="U35" s="1791"/>
      <c r="V35" s="1791"/>
      <c r="W35" s="1792"/>
      <c r="X35" s="58"/>
      <c r="Y35" s="1784"/>
      <c r="Z35" s="302" t="str" cm="1">
        <f t="array" ref="Z35">IFERROR(INDEX($A$1:$A$271,SMALL(IF($N$17=$B$1:$B$271,ROW($B$1:$B$271)-MIN(ROW($A$1:$A$271))+1,""), ROW()-31)),"")</f>
        <v/>
      </c>
      <c r="AA35" s="216" t="str" cm="1">
        <f t="array" ref="AA35">IFERROR(INDEX($A$1:$A$271,SMALL(IF($N$18=$B$1:$B$271,ROW($B$1:$B$271)-MIN(ROW($A$1:$A$271))+1,""), ROW()-31)),"")</f>
        <v/>
      </c>
      <c r="AB35" s="1770" t="str" cm="1">
        <f t="array" ref="AB35">IFERROR(INDEX($A$1:$A$271,SMALL(IF($N$33=$B$1:$B$271,ROW($B$1:$B$271)-MIN(ROW($A$1:$A$271))+1,""), ROW()-26)),"")</f>
        <v/>
      </c>
      <c r="AC35" s="1771"/>
      <c r="AD35" s="335" t="str" cm="1">
        <f t="array" ref="AD35">IFERROR(INDEX($A$1:$A$271,SMALL(IF($N$29=$B$1:$B$271,ROW($B$1:$B$271)-MIN(ROW($A$1:$A$271))+1,""), ROW()-33)),"")</f>
        <v/>
      </c>
      <c r="AE35" s="334" t="str" cm="1">
        <f t="array" ref="AE35">IFERROR(INDEX($A$1:$A$271,SMALL(IF($N$23=$B$1:$B$271,ROW($B$1:$B$271)-MIN(ROW($A$1:$A$271))+1,""), ROW()-26)),"")</f>
        <v/>
      </c>
      <c r="AF35" s="334" t="str" cm="1">
        <f t="array" ref="AF35">IFERROR(INDEX($A$1:$A$271,SMALL(IF($N$25=$B$1:$B$271,ROW($B$1:$B$271)-MIN(ROW($A$1:$A$271))+1,""), ROW()-17)),"")</f>
        <v/>
      </c>
      <c r="AG35" s="334" t="str" cm="1">
        <f t="array" ref="AG35">IFERROR(INDEX($A$1:$A$271,SMALL(IF($N$32=$B$1:$B$271,ROW($B$1:$B$271)-MIN(ROW($A$1:$A$271))+1,""), ROW()-12)),"")</f>
        <v/>
      </c>
      <c r="AH35" s="1098" t="str" cm="1">
        <f t="array" ref="AH35">IFERROR(INDEX($A$1:$A$271,SMALL(IF($N$4=$B$1:$B$271,ROW($B$1:$B$271)-MIN(ROW($A$1:$A$271))+1,""), ROW()-1)),"")</f>
        <v/>
      </c>
      <c r="AI35" s="1099" t="str" cm="1">
        <f t="array" ref="AI35">IFERROR(INDEX($A$245:$A$645,SMALL(IF($N$4=$B$245:$B$645,ROW($B$245:$B$645)-MIN(ROW($A$245:$A$645))+1,""), ROW()-1)),"")</f>
        <v/>
      </c>
      <c r="AJ35" s="331"/>
      <c r="AK35" s="1767" t="s">
        <v>249</v>
      </c>
      <c r="AL35" s="345"/>
      <c r="AM35" s="345"/>
      <c r="AN35" s="345"/>
      <c r="AO35" s="345"/>
      <c r="AP35" s="345"/>
      <c r="AQ35" s="345"/>
      <c r="AR35" s="345"/>
    </row>
    <row r="36" spans="1:44" ht="15.75" customHeight="1">
      <c r="A36" s="322" t="str" cm="1">
        <f t="array" ref="A36">IFERROR(_xlfn.IFS(F10=0,"",F10&gt;0,F10),"")</f>
        <v>Hector Rocha</v>
      </c>
      <c r="B36" s="322" t="str" cm="1">
        <f t="array" ref="B36">IFERROR(_xlfn.IFS(H10=0,"",H10&gt;0,H10),"")</f>
        <v>call</v>
      </c>
      <c r="D36" s="49"/>
      <c r="E36" s="734"/>
      <c r="F36" s="1714"/>
      <c r="G36" s="1714"/>
      <c r="H36" s="318"/>
      <c r="I36" s="1758"/>
      <c r="J36" s="718"/>
      <c r="K36" s="910"/>
      <c r="L36" s="230"/>
      <c r="M36" s="329"/>
      <c r="N36" s="91"/>
      <c r="O36" s="180" t="s">
        <v>420</v>
      </c>
      <c r="P36" s="181">
        <f>P35-P34</f>
        <v>19</v>
      </c>
      <c r="Q36" s="182"/>
      <c r="R36" s="182"/>
      <c r="S36" s="58"/>
      <c r="T36" s="220" t="s">
        <v>404</v>
      </c>
      <c r="U36" s="1552" t="s">
        <v>405</v>
      </c>
      <c r="V36" s="1552" t="s">
        <v>375</v>
      </c>
      <c r="W36" s="1553" t="s">
        <v>406</v>
      </c>
      <c r="X36" s="58"/>
      <c r="Y36" s="1784"/>
      <c r="Z36" s="302" t="str" cm="1">
        <f t="array" ref="Z36">IFERROR(INDEX($A$1:$A$271,SMALL(IF($N$17=$B$1:$B$271,ROW($B$1:$B$271)-MIN(ROW($A$1:$A$271))+1,""), ROW()-31)),"")</f>
        <v/>
      </c>
      <c r="AA36" s="216" t="str" cm="1">
        <f t="array" ref="AA36">IFERROR(INDEX($A$1:$A$271,SMALL(IF($N$18=$B$1:$B$271,ROW($B$1:$B$271)-MIN(ROW($A$1:$A$271))+1,""), ROW()-31)),"")</f>
        <v/>
      </c>
      <c r="AB36" s="1770" t="str" cm="1">
        <f t="array" ref="AB36">IFERROR(INDEX($A$1:$A$271,SMALL(IF($N$33=$B$1:$B$271,ROW($B$1:$B$271)-MIN(ROW($A$1:$A$271))+1,""), ROW()-26)),"")</f>
        <v/>
      </c>
      <c r="AC36" s="1771"/>
      <c r="AD36" s="335" t="str" cm="1">
        <f t="array" ref="AD36">IFERROR(INDEX($A$1:$A$271,SMALL(IF($N$29=$B$1:$B$271,ROW($B$1:$B$271)-MIN(ROW($A$1:$A$271))+1,""), ROW()-33)),"")</f>
        <v/>
      </c>
      <c r="AE36" s="334" t="str" cm="1">
        <f t="array" ref="AE36">IFERROR(INDEX($A$1:$A$271,SMALL(IF($N$23=$B$1:$B$271,ROW($B$1:$B$271)-MIN(ROW($A$1:$A$271))+1,""), ROW()-26)),"")</f>
        <v/>
      </c>
      <c r="AF36" s="334" t="str" cm="1">
        <f t="array" ref="AF36">IFERROR(INDEX($A$1:$A$271,SMALL(IF($N$25=$B$1:$B$271,ROW($B$1:$B$271)-MIN(ROW($A$1:$A$271))+1,""), ROW()-17)),"")</f>
        <v/>
      </c>
      <c r="AG36" s="334" t="str" cm="1">
        <f t="array" ref="AG36">IFERROR(INDEX($A$1:$A$271,SMALL(IF($N$32=$B$1:$B$271,ROW($B$1:$B$271)-MIN(ROW($A$1:$A$271))+1,""), ROW()-12)),"")</f>
        <v/>
      </c>
      <c r="AH36" s="1098" t="str" cm="1">
        <f t="array" ref="AH36">IFERROR(INDEX($A$1:$A$271,SMALL(IF($N$4=$B$1:$B$271,ROW($B$1:$B$271)-MIN(ROW($A$1:$A$271))+1,""), ROW()-1)),"")</f>
        <v/>
      </c>
      <c r="AI36" s="1099" t="str" cm="1">
        <f t="array" ref="AI36">IFERROR(INDEX($A$245:$A$645,SMALL(IF($N$4=$B$245:$B$645,ROW($B$245:$B$645)-MIN(ROW($A$245:$A$645))+1,""), ROW()-1)),"")</f>
        <v/>
      </c>
      <c r="AJ36" s="331"/>
      <c r="AK36" s="1768"/>
      <c r="AL36" s="345"/>
      <c r="AM36" s="345"/>
      <c r="AN36" s="345"/>
      <c r="AO36" s="345"/>
      <c r="AP36" s="345"/>
      <c r="AQ36" s="345"/>
      <c r="AR36" s="345"/>
    </row>
    <row r="37" spans="1:44" ht="15.75" customHeight="1">
      <c r="A37" s="322" t="str" cm="1">
        <f t="array" ref="A37">IFERROR(_xlfn.IFS(F11=0,"",F11&gt;0,F11),"")</f>
        <v/>
      </c>
      <c r="B37" s="322" t="str" cm="1">
        <f t="array" ref="B37">IFERROR(_xlfn.IFS(H11=0,"",H11&gt;0,H11),"")</f>
        <v/>
      </c>
      <c r="D37" s="49"/>
      <c r="E37" s="734"/>
      <c r="F37" s="1714"/>
      <c r="G37" s="1714"/>
      <c r="H37" s="318"/>
      <c r="I37" s="125">
        <f>COUNTIFS(K5:K36,"*")</f>
        <v>0</v>
      </c>
      <c r="J37" s="58"/>
      <c r="K37" s="132">
        <f ca="1">COUNTIFS(K5:K37,$N$77)+COUNTIFS(K5:K37,$N$78)+COUNTIFS(K5:K37,$N$194)+COUNTIFS(K5:K37,$N$195)+COUNTIFS(K5:K37,$N$196)+COUNTIFS(K5:K37,$N$197)+COUNTIFS(K5:K37,$N$199)+COUNTIFS(K5:K37,$N$200)</f>
        <v>0</v>
      </c>
      <c r="L37" s="58"/>
      <c r="M37" s="329"/>
      <c r="N37" s="91"/>
      <c r="O37" s="183" t="s">
        <v>1504</v>
      </c>
      <c r="P37" s="1563">
        <f>P34/P35</f>
        <v>9.5238095238095233E-2</v>
      </c>
      <c r="Q37" s="182"/>
      <c r="R37" s="182"/>
      <c r="S37" s="58"/>
      <c r="T37" s="143" t="s">
        <v>367</v>
      </c>
      <c r="U37" s="139">
        <f>P22-0.5</f>
        <v>1.5</v>
      </c>
      <c r="V37" s="139">
        <f>Narvar</f>
        <v>34</v>
      </c>
      <c r="W37" s="117">
        <f>(V37*U37*$X$27)</f>
        <v>0</v>
      </c>
      <c r="X37" s="58"/>
      <c r="Y37" s="1785"/>
      <c r="Z37" s="302" t="str" cm="1">
        <f t="array" ref="Z37">IFERROR(INDEX($A$1:$A$271,SMALL(IF($N$17=$B$1:$B$271,ROW($B$1:$B$271)-MIN(ROW($A$1:$A$271))+1,""), ROW()-31)),"")</f>
        <v/>
      </c>
      <c r="AA37" s="216" t="str" cm="1">
        <f t="array" ref="AA37">IFERROR(INDEX($A$1:$A$271,SMALL(IF($N$18=$B$1:$B$271,ROW($B$1:$B$271)-MIN(ROW($A$1:$A$271))+1,""), ROW()-31)),"")</f>
        <v/>
      </c>
      <c r="AB37" s="1770" t="str" cm="1">
        <f t="array" ref="AB37">IFERROR(INDEX($A$1:$A$271,SMALL(IF($N$33=$B$1:$B$271,ROW($B$1:$B$271)-MIN(ROW($A$1:$A$271))+1,""), ROW()-26)),"")</f>
        <v/>
      </c>
      <c r="AC37" s="1771"/>
      <c r="AD37" s="335" t="str" cm="1">
        <f t="array" ref="AD37">IFERROR(INDEX($A$1:$A$271,SMALL(IF($N$29=$B$1:$B$271,ROW($B$1:$B$271)-MIN(ROW($A$1:$A$271))+1,""), ROW()-33)),"")</f>
        <v/>
      </c>
      <c r="AE37" s="334" t="str" cm="1">
        <f t="array" ref="AE37">IFERROR(INDEX($A$1:$A$271,SMALL(IF($N$23=$B$1:$B$271,ROW($B$1:$B$271)-MIN(ROW($A$1:$A$271))+1,""), ROW()-26)),"")</f>
        <v/>
      </c>
      <c r="AF37" s="334" t="str" cm="1">
        <f t="array" ref="AF37">IFERROR(INDEX($A$1:$A$271,SMALL(IF($N$25=$B$1:$B$271,ROW($B$1:$B$271)-MIN(ROW($A$1:$A$271))+1,""), ROW()-17)),"")</f>
        <v/>
      </c>
      <c r="AG37" s="334" t="str" cm="1">
        <f t="array" ref="AG37">IFERROR(INDEX($A$1:$A$271,SMALL(IF($N$32=$B$1:$B$271,ROW($B$1:$B$271)-MIN(ROW($A$1:$A$271))+1,""), ROW()-12)),"")</f>
        <v/>
      </c>
      <c r="AH37" s="1098" t="str" cm="1">
        <f t="array" ref="AH37">IFERROR(INDEX($A$1:$A$271,SMALL(IF($N$4=$B$1:$B$271,ROW($B$1:$B$271)-MIN(ROW($A$1:$A$271))+1,""), ROW()-1)),"")</f>
        <v/>
      </c>
      <c r="AI37" s="1099" t="str" cm="1">
        <f t="array" ref="AI37">IFERROR(INDEX($A$245:$A$645,SMALL(IF($N$4=$B$245:$B$645,ROW($B$245:$B$645)-MIN(ROW($A$245:$A$645))+1,""), ROW()-1)),"")</f>
        <v/>
      </c>
      <c r="AJ37" s="331"/>
      <c r="AK37" s="1768"/>
      <c r="AL37" s="345"/>
      <c r="AM37" s="345"/>
      <c r="AN37" s="345"/>
      <c r="AO37" s="345"/>
      <c r="AP37" s="345"/>
      <c r="AQ37" s="345"/>
      <c r="AR37" s="345"/>
    </row>
    <row r="38" spans="1:44" ht="15.75" customHeight="1">
      <c r="A38" s="322" t="str" cm="1">
        <f t="array" ref="A38">IFERROR(_xlfn.IFS(F12=0,"",F12&gt;0,F12),"")</f>
        <v/>
      </c>
      <c r="B38" s="322" t="str" cm="1">
        <f t="array" ref="B38">IFERROR(_xlfn.IFS(H12=0,"",H12&gt;0,H12),"")</f>
        <v/>
      </c>
      <c r="D38" s="1300"/>
      <c r="E38" s="734"/>
      <c r="F38" s="1714"/>
      <c r="G38" s="1714"/>
      <c r="H38" s="318"/>
      <c r="I38" s="1299"/>
      <c r="J38" s="58"/>
      <c r="K38" s="1303"/>
      <c r="L38" s="58"/>
      <c r="M38" s="329"/>
      <c r="N38" s="127" t="s">
        <v>428</v>
      </c>
      <c r="O38" s="1117" t="s">
        <v>429</v>
      </c>
      <c r="P38" s="99">
        <f ca="1">COUNTIFS($E$5:$L$41,N38)</f>
        <v>0</v>
      </c>
      <c r="Q38" s="182"/>
      <c r="R38" s="182"/>
      <c r="S38" s="58"/>
      <c r="T38" s="143" t="s">
        <v>372</v>
      </c>
      <c r="U38" s="139">
        <f>P23</f>
        <v>0</v>
      </c>
      <c r="V38" s="139">
        <f>Exceptions</f>
        <v>25</v>
      </c>
      <c r="W38" s="117">
        <f>(V38*U38*(2))</f>
        <v>0</v>
      </c>
      <c r="X38" s="58"/>
      <c r="Z38" s="904"/>
      <c r="AA38" s="904"/>
      <c r="AB38" s="905"/>
      <c r="AC38" s="905"/>
      <c r="AD38" s="1304"/>
      <c r="AE38" s="1304"/>
      <c r="AF38" s="1304"/>
      <c r="AG38" s="1304"/>
      <c r="AH38" s="1305"/>
      <c r="AI38" s="1305"/>
      <c r="AJ38" s="331"/>
      <c r="AK38" s="1768"/>
      <c r="AL38" s="345"/>
      <c r="AM38" s="345"/>
      <c r="AN38" s="345"/>
      <c r="AO38" s="345"/>
      <c r="AP38" s="345"/>
      <c r="AQ38" s="345"/>
      <c r="AR38" s="345"/>
    </row>
    <row r="39" spans="1:44" ht="15.75" customHeight="1">
      <c r="A39" s="322" t="str" cm="1">
        <f t="array" ref="A39">IFERROR(_xlfn.IFS(F13=0,"",F13&gt;0,F13),"")</f>
        <v/>
      </c>
      <c r="B39" s="322" t="str" cm="1">
        <f t="array" ref="B39">IFERROR(_xlfn.IFS(H13=0,"",H13&gt;0,H13),"")</f>
        <v/>
      </c>
      <c r="D39" s="1300"/>
      <c r="E39" s="734"/>
      <c r="F39" s="1714"/>
      <c r="G39" s="1714"/>
      <c r="H39" s="318"/>
      <c r="I39" s="1299"/>
      <c r="J39" s="58"/>
      <c r="K39" s="1303"/>
      <c r="L39" s="58"/>
      <c r="M39" s="329"/>
      <c r="N39" s="127" t="s">
        <v>432</v>
      </c>
      <c r="O39" s="1117" t="s">
        <v>415</v>
      </c>
      <c r="P39" s="99">
        <f t="shared" ref="P39:P45" ca="1" si="0">COUNTIFS($E$5:$L$41,N39)</f>
        <v>0</v>
      </c>
      <c r="Q39" s="182"/>
      <c r="R39" s="182"/>
      <c r="S39" s="58"/>
      <c r="T39" s="143" t="s">
        <v>175</v>
      </c>
      <c r="U39" s="139">
        <f>P25</f>
        <v>0</v>
      </c>
      <c r="V39" s="139">
        <f>Returns_put_away</f>
        <v>100</v>
      </c>
      <c r="W39" s="117">
        <f>(V39*U39*($X$27-1))</f>
        <v>0</v>
      </c>
      <c r="X39" s="58"/>
      <c r="Z39" s="904"/>
      <c r="AA39" s="904"/>
      <c r="AB39" s="905"/>
      <c r="AC39" s="905"/>
      <c r="AD39" s="1304"/>
      <c r="AE39" s="1304"/>
      <c r="AF39" s="1304"/>
      <c r="AG39" s="1304"/>
      <c r="AH39" s="1305"/>
      <c r="AI39" s="1305"/>
      <c r="AJ39" s="331"/>
      <c r="AK39" s="1768"/>
      <c r="AL39" s="345"/>
      <c r="AM39" s="345"/>
      <c r="AN39" s="345"/>
      <c r="AO39" s="345"/>
      <c r="AP39" s="345"/>
      <c r="AQ39" s="345"/>
      <c r="AR39" s="345"/>
    </row>
    <row r="40" spans="1:44" ht="15.75" customHeight="1">
      <c r="A40" s="322" t="str" cm="1">
        <f t="array" ref="A40">IFERROR(_xlfn.IFS(F14=0,"",F14&gt;0,F14),"")</f>
        <v/>
      </c>
      <c r="B40" s="322" t="str" cm="1">
        <f t="array" ref="B40">IFERROR(_xlfn.IFS(H14=0,"",H14&gt;0,H14),"")</f>
        <v/>
      </c>
      <c r="D40" s="1300"/>
      <c r="E40" s="734"/>
      <c r="F40" s="1714"/>
      <c r="G40" s="1714"/>
      <c r="H40" s="318"/>
      <c r="I40" s="1299"/>
      <c r="J40" s="58"/>
      <c r="K40" s="1303"/>
      <c r="L40" s="58"/>
      <c r="M40" s="329"/>
      <c r="N40" s="127" t="s">
        <v>137</v>
      </c>
      <c r="O40" s="1117" t="s">
        <v>137</v>
      </c>
      <c r="P40" s="99">
        <f t="shared" ca="1" si="0"/>
        <v>0</v>
      </c>
      <c r="Q40" s="182"/>
      <c r="R40" s="182"/>
      <c r="S40" s="58"/>
      <c r="T40" s="143" t="s">
        <v>99</v>
      </c>
      <c r="U40" s="139">
        <f>P26</f>
        <v>0</v>
      </c>
      <c r="V40" s="139">
        <f>Receiving</f>
        <v>75</v>
      </c>
      <c r="W40" s="117">
        <f>(V40*U40*$X$27)/2.45</f>
        <v>0</v>
      </c>
      <c r="X40" s="58"/>
      <c r="Z40" s="904"/>
      <c r="AA40" s="904"/>
      <c r="AB40" s="905"/>
      <c r="AC40" s="905"/>
      <c r="AD40" s="1304"/>
      <c r="AE40" s="1304"/>
      <c r="AF40" s="1304"/>
      <c r="AG40" s="1304"/>
      <c r="AH40" s="1305"/>
      <c r="AI40" s="1305"/>
      <c r="AJ40" s="331"/>
      <c r="AK40" s="1768"/>
      <c r="AL40" s="345"/>
      <c r="AM40" s="345"/>
      <c r="AN40" s="345"/>
      <c r="AO40" s="345"/>
      <c r="AP40" s="345"/>
      <c r="AQ40" s="345"/>
      <c r="AR40" s="345"/>
    </row>
    <row r="41" spans="1:44" ht="15.75" customHeight="1">
      <c r="A41" s="322" t="str" cm="1">
        <f t="array" ref="A41">IFERROR(_xlfn.IFS(F15=0,"",F15&gt;0,F15),"")</f>
        <v/>
      </c>
      <c r="B41" s="322" t="str" cm="1">
        <f t="array" ref="B41">IFERROR(_xlfn.IFS(H15=0,"",H15&gt;0,H15),"")</f>
        <v/>
      </c>
      <c r="D41" s="1300"/>
      <c r="E41" s="734"/>
      <c r="F41" s="1714"/>
      <c r="G41" s="1714"/>
      <c r="H41" s="318"/>
      <c r="I41" s="1299"/>
      <c r="J41" s="58"/>
      <c r="K41" s="1303"/>
      <c r="L41" s="58"/>
      <c r="M41" s="329"/>
      <c r="N41" s="130" t="s">
        <v>135</v>
      </c>
      <c r="O41" s="1117" t="s">
        <v>135</v>
      </c>
      <c r="P41" s="99">
        <f t="shared" ca="1" si="0"/>
        <v>0</v>
      </c>
      <c r="Q41" s="182"/>
      <c r="R41" s="182"/>
      <c r="S41" s="58"/>
      <c r="T41" s="143" t="s">
        <v>114</v>
      </c>
      <c r="U41" s="139">
        <f>P11</f>
        <v>0</v>
      </c>
      <c r="V41" s="139">
        <f>Resets_per_hour</f>
        <v>15</v>
      </c>
      <c r="W41" s="117">
        <f t="shared" ref="W41:W46" si="1">(V41*U41*$X$27)</f>
        <v>0</v>
      </c>
      <c r="X41" s="58"/>
      <c r="Z41" s="904"/>
      <c r="AA41" s="904"/>
      <c r="AB41" s="905"/>
      <c r="AC41" s="905"/>
      <c r="AD41" s="1304"/>
      <c r="AE41" s="1304"/>
      <c r="AF41" s="1304"/>
      <c r="AG41" s="1304"/>
      <c r="AH41" s="1305"/>
      <c r="AI41" s="1305"/>
      <c r="AJ41" s="331"/>
      <c r="AK41" s="1768"/>
      <c r="AL41" s="345"/>
      <c r="AM41" s="345"/>
      <c r="AN41" s="345"/>
      <c r="AO41" s="345"/>
      <c r="AP41" s="345"/>
      <c r="AQ41" s="345"/>
      <c r="AR41" s="345"/>
    </row>
    <row r="42" spans="1:44" ht="15.75" customHeight="1">
      <c r="A42" s="322"/>
      <c r="B42" s="322"/>
      <c r="D42" s="125">
        <f>COUNTIFS(D5:D37,"*")</f>
        <v>15</v>
      </c>
      <c r="E42" s="132">
        <f>COUNTIFS(E5:E41,$N$38)+COUNTIFS(E5:E41,$N$39)+COUNTIFS(E5:E41,$N$40)+COUNTIFS(E5:E41,$N$41)+COUNTIFS(E5:E41,$N$42)+COUNTIFS(E5:E41,$N$43)+COUNTIFS(E5:E41,$N$44)+COUNTIFS(E5:E41,$N$45)+COUNTIFS(E5:E41,$N$198)</f>
        <v>13</v>
      </c>
      <c r="F42" s="1776">
        <f>COUNTIFS(F5:F37,"*")</f>
        <v>6</v>
      </c>
      <c r="G42" s="1776"/>
      <c r="H42" s="132">
        <f>COUNTIFS(H5:H41,$N$38)+COUNTIFS(H5:H41,$N$39)+COUNTIFS(H5:H41,$N$40)+COUNTIFS(H5:H41,$N$41)+COUNTIFS(H5:H41,$N$42)+COUNTIFS(H5:H41,$N$43)+COUNTIFS(H5:H41,$N$44)+COUNTIFS(H5:H41,$N$45)+COUNTIFS(E5:H41,$N$198)</f>
        <v>6</v>
      </c>
      <c r="I42" s="58"/>
      <c r="J42" s="58"/>
      <c r="L42" s="58"/>
      <c r="M42" s="329"/>
      <c r="N42" s="130" t="s">
        <v>845</v>
      </c>
      <c r="O42" s="1117" t="s">
        <v>846</v>
      </c>
      <c r="P42" s="99">
        <f t="shared" ca="1" si="0"/>
        <v>0</v>
      </c>
      <c r="Q42" s="182"/>
      <c r="R42" s="182"/>
      <c r="S42" s="58"/>
      <c r="T42" s="143" t="s">
        <v>307</v>
      </c>
      <c r="U42" s="139">
        <f>P9</f>
        <v>0</v>
      </c>
      <c r="V42" s="140">
        <f>Autobagger_Bander</f>
        <v>120</v>
      </c>
      <c r="W42" s="117">
        <f>(V42*U42*$X$27)/2</f>
        <v>0</v>
      </c>
      <c r="X42" s="58"/>
      <c r="Z42" s="1020" t="s">
        <v>1505</v>
      </c>
      <c r="AA42" s="214" t="s">
        <v>415</v>
      </c>
      <c r="AB42" s="1772" t="s">
        <v>439</v>
      </c>
      <c r="AC42" s="1773"/>
      <c r="AD42" s="1240" t="s">
        <v>135</v>
      </c>
      <c r="AE42" s="267" t="s">
        <v>137</v>
      </c>
      <c r="AF42" s="1020" t="s">
        <v>416</v>
      </c>
      <c r="AG42" s="1248" t="str" cm="1">
        <f t="array" ref="AG42">IFERROR(INDEX($A$252:$A$671,SMALL(IF($N$4=$B$252:$B$671,ROW($B$252:$B$671)-MIN(ROW($A$252:$A$671))+1,""), ROW()-1)),"")</f>
        <v/>
      </c>
      <c r="AH42" s="1249"/>
      <c r="AI42" s="331"/>
      <c r="AJ42" s="331"/>
      <c r="AK42" s="1768"/>
      <c r="AL42" s="345"/>
      <c r="AM42" s="345"/>
      <c r="AN42" s="345"/>
      <c r="AO42" s="345"/>
      <c r="AP42" s="345"/>
      <c r="AQ42" s="345"/>
      <c r="AR42" s="345"/>
    </row>
    <row r="43" spans="1:44" ht="15.75" customHeight="1">
      <c r="A43" s="322"/>
      <c r="B43" s="322"/>
      <c r="D43" s="58"/>
      <c r="E43" s="58"/>
      <c r="F43" s="58"/>
      <c r="G43" s="58"/>
      <c r="H43" s="58"/>
      <c r="I43" s="58"/>
      <c r="J43" s="1803" t="s">
        <v>1506</v>
      </c>
      <c r="K43" s="1803"/>
      <c r="L43" s="58"/>
      <c r="N43" s="131" t="s">
        <v>441</v>
      </c>
      <c r="O43" s="1117" t="s">
        <v>848</v>
      </c>
      <c r="P43" s="99">
        <f t="shared" ca="1" si="0"/>
        <v>0</v>
      </c>
      <c r="Q43" s="182"/>
      <c r="R43" s="182"/>
      <c r="S43" s="58"/>
      <c r="T43" s="143" t="s">
        <v>311</v>
      </c>
      <c r="U43" s="139">
        <f>P10</f>
        <v>0</v>
      </c>
      <c r="V43" s="140">
        <f>Autobagger_Operator</f>
        <v>600</v>
      </c>
      <c r="W43" s="117">
        <f t="shared" ref="W43:W46" si="2">(V43*U43*$X$27)</f>
        <v>0</v>
      </c>
      <c r="X43" s="58"/>
      <c r="Y43" s="58">
        <v>1</v>
      </c>
      <c r="Z43" s="215"/>
      <c r="AA43" s="215" t="s">
        <v>1507</v>
      </c>
      <c r="AB43" s="1774" t="str" cm="1">
        <f t="array" ref="AB43">IFERROR(INDEX($A$1:$A$106,SMALL(IF($O$45=$B$1:$B$104,ROW($B$1:$B$104)-MIN(ROW($A$1:$A$106))+1,""), ROW()-39)),"")</f>
        <v/>
      </c>
      <c r="AC43" s="1774"/>
      <c r="AD43" s="302" t="str" cm="1">
        <f t="array" ref="AD43">IFERROR(INDEX($A$1:$A$106,SMALL(IF($O$42=$B$1:$B$104,ROW($B$1:$B$104)-MIN(ROW($A$1:$A$106))+1,""), ROW()-39)),"")</f>
        <v/>
      </c>
      <c r="AE43" s="302" t="str" cm="1">
        <f t="array" ref="AE43">IFERROR(INDEX($A$1:$A$106,SMALL(IF($O$41=$B$1:$B$104,ROW($B$1:$B$104)-MIN(ROW($A$1:$A$106))+1,""), ROW()-39)),"")</f>
        <v/>
      </c>
      <c r="AF43" s="302" t="str" cm="1">
        <f t="array" ref="AF43">IFERROR(INDEX($A$1:$A$106,SMALL(IF($O$41=$B$1:$B$104,ROW($B$1:$B$104)-MIN(ROW($A$1:$A$106))+1,""), ROW()-39)),"")</f>
        <v/>
      </c>
      <c r="AG43" s="1246"/>
      <c r="AH43" s="1250"/>
      <c r="AI43" s="331"/>
      <c r="AJ43" s="331"/>
      <c r="AK43" s="1768"/>
      <c r="AL43" s="347"/>
      <c r="AM43" s="347"/>
      <c r="AN43" s="347"/>
      <c r="AO43" s="347"/>
      <c r="AP43" s="347"/>
      <c r="AQ43" s="347"/>
      <c r="AR43" s="347"/>
    </row>
    <row r="44" spans="1:44" ht="15.75" customHeight="1">
      <c r="A44" s="322"/>
      <c r="B44" s="322"/>
      <c r="D44" s="615" t="s">
        <v>1508</v>
      </c>
      <c r="E44" s="1075">
        <v>21</v>
      </c>
      <c r="F44" s="58"/>
      <c r="G44" s="58"/>
      <c r="H44" s="58"/>
      <c r="I44" s="58"/>
      <c r="J44" s="327" t="s">
        <v>1509</v>
      </c>
      <c r="K44" s="327">
        <v>0</v>
      </c>
      <c r="L44" s="58"/>
      <c r="M44" s="453"/>
      <c r="N44" s="131" t="s">
        <v>439</v>
      </c>
      <c r="O44" s="1117" t="s">
        <v>439</v>
      </c>
      <c r="P44" s="99">
        <f t="shared" ca="1" si="0"/>
        <v>0</v>
      </c>
      <c r="Q44" s="182"/>
      <c r="R44" s="182"/>
      <c r="S44" s="58"/>
      <c r="T44" s="175" t="s">
        <v>348</v>
      </c>
      <c r="U44" s="155">
        <f>P18</f>
        <v>0</v>
      </c>
      <c r="V44" s="140">
        <f>Overstock</f>
        <v>50</v>
      </c>
      <c r="W44" s="117">
        <f t="shared" si="2"/>
        <v>0</v>
      </c>
      <c r="X44" s="58"/>
      <c r="Y44" s="58">
        <v>2</v>
      </c>
      <c r="Z44" s="215"/>
      <c r="AA44" s="215"/>
      <c r="AB44" s="1765" t="str" cm="1">
        <f t="array" ref="AB44">IFERROR(INDEX($A$1:$A$106,SMALL(IF($O$45=$B$1:$B$104,ROW($B$1:$B$104)-MIN(ROW($A$1:$A$106))+1,""), ROW()-39)),"")</f>
        <v/>
      </c>
      <c r="AC44" s="1765" t="str" cm="1">
        <f t="array" ref="AC44">IFERROR(INDEX($A$1:$A$106,SMALL(IF($O$45=$B$1:$B$104,ROW($B$1:$B$104)-MIN(ROW($A$1:$A$106))+1,""), ROW()-39)),"")</f>
        <v/>
      </c>
      <c r="AD44" s="302" t="str" cm="1">
        <f t="array" ref="AD44">IFERROR(INDEX($A$1:$A$106,SMALL(IF($O$42=$B$1:$B$104,ROW($B$1:$B$104)-MIN(ROW($A$1:$A$106))+1,""), ROW()-39)),"")</f>
        <v/>
      </c>
      <c r="AE44" s="302" t="str" cm="1">
        <f t="array" ref="AE44">IFERROR(INDEX($A$1:$A$106,SMALL(IF($O$41=$B$1:$B$104,ROW($B$1:$B$104)-MIN(ROW($A$1:$A$106))+1,""), ROW()-39)),"")</f>
        <v/>
      </c>
      <c r="AF44" s="302" t="str" cm="1">
        <f t="array" ref="AF44">IFERROR(INDEX($A$1:$A$106,SMALL(IF($O$41=$B$1:$B$104,ROW($B$1:$B$104)-MIN(ROW($A$1:$A$106))+1,""), ROW()-39)),"")</f>
        <v/>
      </c>
      <c r="AG44" s="1246"/>
      <c r="AH44" s="1247"/>
      <c r="AI44" s="331"/>
      <c r="AJ44" s="331"/>
      <c r="AK44" s="1769"/>
      <c r="AL44" s="347"/>
      <c r="AM44" s="347"/>
      <c r="AN44" s="347"/>
      <c r="AO44" s="347"/>
      <c r="AP44" s="347"/>
      <c r="AQ44" s="347"/>
      <c r="AR44" s="347"/>
    </row>
    <row r="45" spans="1:44" ht="15.75" customHeight="1">
      <c r="A45" s="322"/>
      <c r="B45" s="322"/>
      <c r="D45" s="615" t="s">
        <v>917</v>
      </c>
      <c r="E45" s="717">
        <v>21</v>
      </c>
      <c r="F45" s="58"/>
      <c r="G45" s="58"/>
      <c r="H45" s="58"/>
      <c r="I45" s="58"/>
      <c r="J45" s="327" t="s">
        <v>1510</v>
      </c>
      <c r="K45" s="327">
        <v>0</v>
      </c>
      <c r="L45" s="58"/>
      <c r="M45" s="329"/>
      <c r="N45" s="131" t="s">
        <v>266</v>
      </c>
      <c r="O45" s="1117" t="s">
        <v>444</v>
      </c>
      <c r="P45" s="99">
        <f t="shared" ca="1" si="0"/>
        <v>0</v>
      </c>
      <c r="Q45" s="182"/>
      <c r="R45" s="182"/>
      <c r="S45" s="58"/>
      <c r="T45" s="175" t="s">
        <v>355</v>
      </c>
      <c r="U45" s="155">
        <f>P19</f>
        <v>0</v>
      </c>
      <c r="V45" s="140">
        <f>Replenishment_pull</f>
        <v>45</v>
      </c>
      <c r="W45" s="117">
        <f t="shared" si="2"/>
        <v>0</v>
      </c>
      <c r="X45" s="58"/>
      <c r="Y45" s="58">
        <v>3</v>
      </c>
      <c r="Z45" s="215"/>
      <c r="AA45" s="215"/>
      <c r="AB45" s="1765" t="str" cm="1">
        <f t="array" ref="AB45">IFERROR(INDEX($A$1:$A$106,SMALL(IF($O$45=$B$1:$B$104,ROW($B$1:$B$104)-MIN(ROW($A$1:$A$106))+1,""), ROW()-39)),"")</f>
        <v/>
      </c>
      <c r="AC45" s="1765" t="str" cm="1">
        <f t="array" ref="AC45">IFERROR(INDEX($A$1:$A$106,SMALL(IF($O$45=$B$1:$B$104,ROW($B$1:$B$104)-MIN(ROW($A$1:$A$106))+1,""), ROW()-39)),"")</f>
        <v/>
      </c>
      <c r="AD45" s="302" t="str" cm="1">
        <f t="array" ref="AD45">IFERROR(INDEX($A$1:$A$106,SMALL(IF($O$42=$B$1:$B$104,ROW($B$1:$B$104)-MIN(ROW($A$1:$A$106))+1,""), ROW()-39)),"")</f>
        <v/>
      </c>
      <c r="AE45" s="302" t="str" cm="1">
        <f t="array" ref="AE45">IFERROR(INDEX($A$1:$A$106,SMALL(IF($O$41=$B$1:$B$104,ROW($B$1:$B$104)-MIN(ROW($A$1:$A$106))+1,""), ROW()-39)),"")</f>
        <v/>
      </c>
      <c r="AF45" s="302" t="str" cm="1">
        <f t="array" ref="AF45">IFERROR(INDEX($A$1:$A$106,SMALL(IF($O$41=$B$1:$B$104,ROW($B$1:$B$104)-MIN(ROW($A$1:$A$106))+1,""), ROW()-39)),"")</f>
        <v/>
      </c>
      <c r="AG45" s="1246"/>
      <c r="AH45" s="1247"/>
      <c r="AI45" s="331"/>
      <c r="AJ45" s="331"/>
      <c r="AK45" s="1641" t="s">
        <v>282</v>
      </c>
      <c r="AL45" s="346"/>
      <c r="AM45" s="346"/>
      <c r="AN45" s="346"/>
      <c r="AO45" s="346"/>
      <c r="AP45" s="346"/>
      <c r="AQ45" s="346"/>
      <c r="AR45" s="346"/>
    </row>
    <row r="46" spans="1:44" ht="15.75" customHeight="1">
      <c r="A46" s="322"/>
      <c r="B46" s="322"/>
      <c r="D46" s="60"/>
      <c r="E46" s="58"/>
      <c r="F46" s="58"/>
      <c r="G46" s="58"/>
      <c r="H46" s="58"/>
      <c r="I46" s="331"/>
      <c r="J46" s="327" t="s">
        <v>1511</v>
      </c>
      <c r="K46" s="327">
        <v>0</v>
      </c>
      <c r="L46" s="331"/>
      <c r="M46" s="329"/>
      <c r="N46" s="91"/>
      <c r="O46" s="331"/>
      <c r="P46" s="331"/>
      <c r="Q46" s="182"/>
      <c r="R46" s="182"/>
      <c r="S46" s="58"/>
      <c r="T46" s="175" t="s">
        <v>359</v>
      </c>
      <c r="U46" s="155">
        <f>P20</f>
        <v>0</v>
      </c>
      <c r="V46" s="140">
        <f>Replenishment_throw</f>
        <v>35</v>
      </c>
      <c r="W46" s="117">
        <f t="shared" si="2"/>
        <v>0</v>
      </c>
      <c r="X46" s="58"/>
      <c r="Y46" s="58">
        <v>4</v>
      </c>
      <c r="Z46" s="215" t="str" cm="1">
        <f t="array" ref="Z46">IFERROR(INDEX($A$1:$A$106,SMALL(IF($O$39=$B$1:$B$104,ROW($B$1:$B$104)-MIN(ROW($A$1:$A$106))+1,""), ROW()-39)),"")</f>
        <v/>
      </c>
      <c r="AA46" s="532" t="str" cm="1">
        <f t="array" ref="AA46">IFERROR(INDEX($A$1:$A$106,SMALL(IF($O$40=$B$1:$B$104,ROW($B$1:$B$104)-MIN(ROW($A$1:$A$106))+1,""), ROW()-39)),"")</f>
        <v/>
      </c>
      <c r="AB46" s="1765" t="str" cm="1">
        <f t="array" ref="AB46">IFERROR(INDEX($A$1:$A$106,SMALL(IF($O$45=$B$1:$B$104,ROW($B$1:$B$104)-MIN(ROW($A$1:$A$106))+1,""), ROW()-39)),"")</f>
        <v/>
      </c>
      <c r="AC46" s="1765" t="str" cm="1">
        <f t="array" ref="AC46">IFERROR(INDEX($A$1:$A$106,SMALL(IF($O$45=$B$1:$B$104,ROW($B$1:$B$104)-MIN(ROW($A$1:$A$106))+1,""), ROW()-39)),"")</f>
        <v/>
      </c>
      <c r="AD46" s="302" t="str" cm="1">
        <f t="array" ref="AD46">IFERROR(INDEX($A$1:$A$106,SMALL(IF($O$42=$B$1:$B$104,ROW($B$1:$B$104)-MIN(ROW($A$1:$A$106))+1,""), ROW()-39)),"")</f>
        <v/>
      </c>
      <c r="AE46" s="302" t="str" cm="1">
        <f t="array" ref="AE46">IFERROR(INDEX($A$1:$A$106,SMALL(IF($O$41=$B$1:$B$104,ROW($B$1:$B$104)-MIN(ROW($A$1:$A$106))+1,""), ROW()-39)),"")</f>
        <v/>
      </c>
      <c r="AF46" s="302" t="str" cm="1">
        <f t="array" ref="AF46">IFERROR(INDEX($A$1:$A$106,SMALL(IF($O$41=$B$1:$B$104,ROW($B$1:$B$104)-MIN(ROW($A$1:$A$106))+1,""), ROW()-39)),"")</f>
        <v/>
      </c>
      <c r="AG46" s="1246"/>
      <c r="AH46" s="1247"/>
      <c r="AI46" s="331"/>
      <c r="AJ46" s="331"/>
      <c r="AK46" s="1642"/>
      <c r="AL46" s="315"/>
      <c r="AM46" s="315"/>
      <c r="AN46" s="315"/>
      <c r="AO46" s="315"/>
      <c r="AP46" s="315"/>
      <c r="AQ46" s="315"/>
      <c r="AR46" s="315"/>
    </row>
    <row r="47" spans="1:44" ht="15.75" customHeight="1">
      <c r="A47" s="322"/>
      <c r="B47" s="322"/>
      <c r="D47" s="383"/>
      <c r="E47" s="331"/>
      <c r="F47" s="331"/>
      <c r="G47" s="331"/>
      <c r="H47" s="331"/>
      <c r="I47" s="331"/>
      <c r="J47" s="327" t="s">
        <v>237</v>
      </c>
      <c r="K47" s="327">
        <v>0</v>
      </c>
      <c r="L47" s="331"/>
      <c r="M47" s="329"/>
      <c r="N47" s="91"/>
      <c r="O47" s="331"/>
      <c r="P47" s="331"/>
      <c r="Q47" s="182"/>
      <c r="R47" s="182"/>
      <c r="S47" s="58"/>
      <c r="T47" s="220" t="s">
        <v>373</v>
      </c>
      <c r="U47" s="116" t="s">
        <v>374</v>
      </c>
      <c r="V47" s="116" t="s">
        <v>375</v>
      </c>
      <c r="W47" s="222" t="s">
        <v>376</v>
      </c>
      <c r="X47" s="58"/>
      <c r="Y47" s="58">
        <v>5</v>
      </c>
      <c r="Z47" s="215" t="str" cm="1">
        <f t="array" ref="Z47">IFERROR(INDEX($A$1:$A$106,SMALL(IF($O$39=$B$1:$B$104,ROW($B$1:$B$104)-MIN(ROW($A$1:$A$106))+1,""), ROW()-39)),"")</f>
        <v/>
      </c>
      <c r="AA47" s="532" t="str" cm="1">
        <f t="array" ref="AA47">IFERROR(INDEX($A$1:$A$106,SMALL(IF($O$40=$B$1:$B$104,ROW($B$1:$B$104)-MIN(ROW($A$1:$A$106))+1,""), ROW()-39)),"")</f>
        <v/>
      </c>
      <c r="AB47" s="1765" t="str" cm="1">
        <f t="array" ref="AB47">IFERROR(INDEX($A$1:$A$106,SMALL(IF($O$45=$B$1:$B$104,ROW($B$1:$B$104)-MIN(ROW($A$1:$A$106))+1,""), ROW()-39)),"")</f>
        <v/>
      </c>
      <c r="AC47" s="1765" t="str" cm="1">
        <f t="array" ref="AC47">IFERROR(INDEX($A$1:$A$106,SMALL(IF($O$45=$B$1:$B$104,ROW($B$1:$B$104)-MIN(ROW($A$1:$A$106))+1,""), ROW()-39)),"")</f>
        <v/>
      </c>
      <c r="AD47" s="302" t="str" cm="1">
        <f t="array" ref="AD47">IFERROR(INDEX($A$1:$A$106,SMALL(IF($O$42=$B$1:$B$104,ROW($B$1:$B$104)-MIN(ROW($A$1:$A$106))+1,""), ROW()-39)),"")</f>
        <v/>
      </c>
      <c r="AE47" s="302" t="str" cm="1">
        <f t="array" ref="AE47">IFERROR(INDEX($A$1:$A$106,SMALL(IF($O$41=$B$1:$B$104,ROW($B$1:$B$104)-MIN(ROW($A$1:$A$106))+1,""), ROW()-39)),"")</f>
        <v/>
      </c>
      <c r="AF47" s="302" t="str" cm="1">
        <f t="array" ref="AF47">IFERROR(INDEX($A$1:$A$106,SMALL(IF($O$41=$B$1:$B$104,ROW($B$1:$B$104)-MIN(ROW($A$1:$A$106))+1,""), ROW()-39)),"")</f>
        <v/>
      </c>
      <c r="AG47" s="1246"/>
      <c r="AH47" s="1247"/>
      <c r="AI47" s="331"/>
      <c r="AJ47" s="331"/>
      <c r="AK47" s="1642"/>
      <c r="AL47" s="315"/>
      <c r="AM47" s="315"/>
      <c r="AN47" s="315"/>
      <c r="AO47" s="315"/>
      <c r="AP47" s="315"/>
      <c r="AQ47" s="315"/>
      <c r="AR47" s="315"/>
    </row>
    <row r="48" spans="1:44" ht="15.75" customHeight="1">
      <c r="A48" s="322"/>
      <c r="B48" s="322"/>
      <c r="D48" s="331"/>
      <c r="E48" s="331"/>
      <c r="F48" s="331"/>
      <c r="G48" s="331"/>
      <c r="H48" s="331"/>
      <c r="I48" s="331"/>
      <c r="J48" s="327" t="s">
        <v>276</v>
      </c>
      <c r="K48" s="327">
        <v>0</v>
      </c>
      <c r="L48" s="331"/>
      <c r="M48" s="329"/>
      <c r="N48" s="91"/>
      <c r="O48" s="331"/>
      <c r="P48" s="331"/>
      <c r="Q48" s="182"/>
      <c r="R48" s="182"/>
      <c r="S48" s="58"/>
      <c r="T48" s="223" t="s">
        <v>274</v>
      </c>
      <c r="U48" s="115">
        <f>P26</f>
        <v>0</v>
      </c>
      <c r="V48" s="115">
        <v>160</v>
      </c>
      <c r="W48" s="353">
        <f>V48*U48*$V$24</f>
        <v>0</v>
      </c>
      <c r="X48" s="58"/>
      <c r="Y48" s="58">
        <v>6</v>
      </c>
      <c r="Z48" s="215" t="str" cm="1">
        <f t="array" ref="Z48">IFERROR(INDEX($A$1:$A$106,SMALL(IF($O$39=$B$1:$B$104,ROW($B$1:$B$104)-MIN(ROW($A$1:$A$106))+1,""), ROW()-39)),"")</f>
        <v/>
      </c>
      <c r="AA48" s="532" t="str" cm="1">
        <f t="array" ref="AA48">IFERROR(INDEX($A$1:$A$106,SMALL(IF($O$40=$B$1:$B$104,ROW($B$1:$B$104)-MIN(ROW($A$1:$A$106))+1,""), ROW()-39)),"")</f>
        <v/>
      </c>
      <c r="AB48" s="1765" t="str" cm="1">
        <f t="array" ref="AB48">IFERROR(INDEX($A$1:$A$106,SMALL(IF($O$45=$B$1:$B$104,ROW($B$1:$B$104)-MIN(ROW($A$1:$A$106))+1,""), ROW()-39)),"")</f>
        <v/>
      </c>
      <c r="AC48" s="1765" t="str" cm="1">
        <f t="array" ref="AC48">IFERROR(INDEX($A$1:$A$106,SMALL(IF($O$45=$B$1:$B$104,ROW($B$1:$B$104)-MIN(ROW($A$1:$A$106))+1,""), ROW()-39)),"")</f>
        <v/>
      </c>
      <c r="AD48" s="302" t="str" cm="1">
        <f t="array" ref="AD48">IFERROR(INDEX($A$1:$A$106,SMALL(IF($O$42=$B$1:$B$104,ROW($B$1:$B$104)-MIN(ROW($A$1:$A$106))+1,""), ROW()-39)),"")</f>
        <v/>
      </c>
      <c r="AE48" s="302" t="str" cm="1">
        <f t="array" ref="AE48">IFERROR(INDEX($A$1:$A$106,SMALL(IF($O$41=$B$1:$B$104,ROW($B$1:$B$104)-MIN(ROW($A$1:$A$106))+1,""), ROW()-39)),"")</f>
        <v/>
      </c>
      <c r="AF48" s="302" t="str" cm="1">
        <f t="array" ref="AF48">IFERROR(INDEX($A$1:$A$106,SMALL(IF($O$41=$B$1:$B$104,ROW($B$1:$B$104)-MIN(ROW($A$1:$A$106))+1,""), ROW()-39)),"")</f>
        <v/>
      </c>
      <c r="AG48" s="1246"/>
      <c r="AH48" s="1247"/>
      <c r="AI48" s="331"/>
      <c r="AJ48" s="331"/>
      <c r="AK48" s="1642"/>
      <c r="AL48" s="315"/>
      <c r="AM48" s="315"/>
      <c r="AN48" s="315"/>
      <c r="AO48" s="315"/>
      <c r="AP48" s="315"/>
      <c r="AQ48" s="315"/>
      <c r="AR48" s="315"/>
    </row>
    <row r="49" spans="1:44" ht="15.75" customHeight="1">
      <c r="A49" s="322"/>
      <c r="B49" s="322"/>
      <c r="D49" s="331"/>
      <c r="E49" s="331"/>
      <c r="F49" s="331"/>
      <c r="G49" s="331"/>
      <c r="H49" s="331"/>
      <c r="I49" s="331"/>
      <c r="J49" s="327" t="s">
        <v>307</v>
      </c>
      <c r="K49" s="327">
        <v>4</v>
      </c>
      <c r="L49" s="331"/>
      <c r="M49" s="329"/>
      <c r="N49" s="91"/>
      <c r="O49" s="331"/>
      <c r="P49" s="331"/>
      <c r="Q49" s="182"/>
      <c r="R49" s="182"/>
      <c r="S49" s="58"/>
      <c r="T49" s="223" t="s">
        <v>280</v>
      </c>
      <c r="U49" s="115">
        <f>P27</f>
        <v>0</v>
      </c>
      <c r="V49" s="115">
        <v>200</v>
      </c>
      <c r="W49" s="224">
        <f>V49*U49*$X$24/2</f>
        <v>0</v>
      </c>
      <c r="X49" s="58"/>
      <c r="Y49" s="331">
        <v>7</v>
      </c>
      <c r="Z49" s="215" t="str" cm="1">
        <f t="array" ref="Z49">IFERROR(INDEX($A$1:$A$106,SMALL(IF($O$39=$B$1:$B$104,ROW($B$1:$B$104)-MIN(ROW($A$1:$A$106))+1,""), ROW()-39)),"")</f>
        <v/>
      </c>
      <c r="AA49" s="532" t="str" cm="1">
        <f t="array" ref="AA49">IFERROR(INDEX($A$1:$A$106,SMALL(IF($O$40=$B$1:$B$104,ROW($B$1:$B$104)-MIN(ROW($A$1:$A$106))+1,""), ROW()-39)),"")</f>
        <v/>
      </c>
      <c r="AB49" s="1765" t="str" cm="1">
        <f t="array" ref="AB49">IFERROR(INDEX($A$1:$A$106,SMALL(IF($O$45=$B$1:$B$104,ROW($B$1:$B$104)-MIN(ROW($A$1:$A$106))+1,""), ROW()-39)),"")</f>
        <v/>
      </c>
      <c r="AC49" s="1765" t="str" cm="1">
        <f t="array" ref="AC49">IFERROR(INDEX($A$1:$A$106,SMALL(IF($O$45=$B$1:$B$104,ROW($B$1:$B$104)-MIN(ROW($A$1:$A$106))+1,""), ROW()-39)),"")</f>
        <v/>
      </c>
      <c r="AD49" s="302" t="str" cm="1">
        <f t="array" ref="AD49">IFERROR(INDEX($A$1:$A$106,SMALL(IF($O$42=$B$1:$B$104,ROW($B$1:$B$104)-MIN(ROW($A$1:$A$106))+1,""), ROW()-39)),"")</f>
        <v/>
      </c>
      <c r="AE49" s="302" t="str" cm="1">
        <f t="array" ref="AE49">IFERROR(INDEX($A$1:$A$106,SMALL(IF($O$41=$B$1:$B$104,ROW($B$1:$B$104)-MIN(ROW($A$1:$A$106))+1,""), ROW()-39)),"")</f>
        <v/>
      </c>
      <c r="AF49" s="302" t="str" cm="1">
        <f t="array" ref="AF49">IFERROR(INDEX($A$1:$A$106,SMALL(IF($O$41=$B$1:$B$104,ROW($B$1:$B$104)-MIN(ROW($A$1:$A$106))+1,""), ROW()-39)),"")</f>
        <v/>
      </c>
      <c r="AG49" s="1246"/>
      <c r="AH49" s="1247"/>
      <c r="AI49" s="331"/>
      <c r="AJ49" s="331"/>
      <c r="AK49" s="1642"/>
      <c r="AL49" s="348"/>
      <c r="AM49" s="348"/>
      <c r="AN49" s="348"/>
      <c r="AO49" s="348"/>
      <c r="AP49" s="348"/>
      <c r="AQ49" s="348"/>
      <c r="AR49" s="348"/>
    </row>
    <row r="50" spans="1:44" ht="15.75" customHeight="1">
      <c r="A50" s="322"/>
      <c r="B50" s="322"/>
      <c r="D50" s="331"/>
      <c r="E50" s="331"/>
      <c r="F50" s="331"/>
      <c r="G50" s="331"/>
      <c r="H50" s="331"/>
      <c r="I50" s="331"/>
      <c r="J50" s="328" t="s">
        <v>12</v>
      </c>
      <c r="K50" s="328">
        <f>SUM(K44:K49)</f>
        <v>4</v>
      </c>
      <c r="L50" s="331"/>
      <c r="N50" s="91"/>
      <c r="O50" s="331"/>
      <c r="P50" s="331"/>
      <c r="Q50" s="182"/>
      <c r="R50" s="182"/>
      <c r="S50" s="58"/>
      <c r="T50" s="223"/>
      <c r="U50" s="115"/>
      <c r="V50" s="115"/>
      <c r="W50" s="224"/>
      <c r="X50" s="58"/>
      <c r="Y50" s="331">
        <v>8</v>
      </c>
      <c r="Z50" s="215" t="str" cm="1">
        <f t="array" ref="Z50">IFERROR(INDEX($A$1:$A$106,SMALL(IF($O$39=$B$1:$B$104,ROW($B$1:$B$104)-MIN(ROW($A$1:$A$106))+1,""), ROW()-39)),"")</f>
        <v/>
      </c>
      <c r="AA50" s="532" t="str" cm="1">
        <f t="array" ref="AA50">IFERROR(INDEX($A$1:$A$106,SMALL(IF($O$40=$B$1:$B$104,ROW($B$1:$B$104)-MIN(ROW($A$1:$A$106))+1,""), ROW()-39)),"")</f>
        <v/>
      </c>
      <c r="AB50" s="1765" t="str" cm="1">
        <f t="array" ref="AB50">IFERROR(INDEX($A$1:$A$106,SMALL(IF($O$45=$B$1:$B$104,ROW($B$1:$B$104)-MIN(ROW($A$1:$A$106))+1,""), ROW()-39)),"")</f>
        <v/>
      </c>
      <c r="AC50" s="1765" t="str" cm="1">
        <f t="array" ref="AC50">IFERROR(INDEX($A$1:$A$106,SMALL(IF($O$45=$B$1:$B$104,ROW($B$1:$B$104)-MIN(ROW($A$1:$A$106))+1,""), ROW()-39)),"")</f>
        <v/>
      </c>
      <c r="AD50" s="302" t="str" cm="1">
        <f t="array" ref="AD50">IFERROR(INDEX($A$1:$A$106,SMALL(IF($O$42=$B$1:$B$104,ROW($B$1:$B$104)-MIN(ROW($A$1:$A$106))+1,""), ROW()-39)),"")</f>
        <v/>
      </c>
      <c r="AE50" s="302" t="str" cm="1">
        <f t="array" ref="AE50">IFERROR(INDEX($A$1:$A$106,SMALL(IF($O$41=$B$1:$B$104,ROW($B$1:$B$104)-MIN(ROW($A$1:$A$106))+1,""), ROW()-39)),"")</f>
        <v/>
      </c>
      <c r="AF50" s="302" t="str" cm="1">
        <f t="array" ref="AF50">IFERROR(INDEX($A$1:$A$106,SMALL(IF($O$41=$B$1:$B$104,ROW($B$1:$B$104)-MIN(ROW($A$1:$A$106))+1,""), ROW()-39)),"")</f>
        <v/>
      </c>
      <c r="AG50" s="1246"/>
      <c r="AH50" s="1247"/>
      <c r="AI50" s="331"/>
      <c r="AJ50" s="331"/>
      <c r="AK50" s="1766"/>
      <c r="AL50" s="348"/>
      <c r="AM50" s="348"/>
      <c r="AN50" s="348"/>
      <c r="AO50" s="348"/>
      <c r="AP50" s="348"/>
      <c r="AQ50" s="348"/>
      <c r="AR50" s="348"/>
    </row>
    <row r="51" spans="1:44" ht="15.75" customHeight="1">
      <c r="A51" s="322"/>
      <c r="B51" s="322"/>
      <c r="D51" s="450"/>
      <c r="E51" s="331"/>
      <c r="F51" s="383"/>
      <c r="G51" s="1804"/>
      <c r="H51" s="1804"/>
      <c r="I51" s="331"/>
      <c r="J51" s="331"/>
      <c r="K51" s="331"/>
      <c r="L51" s="331"/>
      <c r="M51" s="329"/>
      <c r="N51" s="91"/>
      <c r="O51" s="331"/>
      <c r="P51" s="331"/>
      <c r="Q51" s="182"/>
      <c r="R51" s="182"/>
      <c r="S51" s="58"/>
      <c r="T51" s="1015" t="s">
        <v>93</v>
      </c>
      <c r="U51" s="377"/>
      <c r="V51" s="378"/>
      <c r="W51" s="225">
        <f>SUM(W48:W50)</f>
        <v>0</v>
      </c>
      <c r="X51" s="58"/>
      <c r="Y51" s="331">
        <v>9</v>
      </c>
      <c r="Z51" s="215" t="str" cm="1">
        <f t="array" ref="Z51">IFERROR(INDEX($A$1:$A$106,SMALL(IF($O$39=$B$1:$B$104,ROW($B$1:$B$104)-MIN(ROW($A$1:$A$106))+1,""), ROW()-39)),"")</f>
        <v/>
      </c>
      <c r="AA51" s="532" t="str" cm="1">
        <f t="array" ref="AA51">IFERROR(INDEX($A$1:$A$106,SMALL(IF($O$40=$B$1:$B$104,ROW($B$1:$B$104)-MIN(ROW($A$1:$A$106))+1,""), ROW()-39)),"")</f>
        <v/>
      </c>
      <c r="AB51" s="1765" t="str" cm="1">
        <f t="array" ref="AB51">IFERROR(INDEX($A$1:$A$106,SMALL(IF($O$45=$B$1:$B$104,ROW($B$1:$B$104)-MIN(ROW($A$1:$A$106))+1,""), ROW()-39)),"")</f>
        <v/>
      </c>
      <c r="AC51" s="1765" t="str" cm="1">
        <f t="array" ref="AC51">IFERROR(INDEX($A$1:$A$106,SMALL(IF($O$45=$B$1:$B$104,ROW($B$1:$B$104)-MIN(ROW($A$1:$A$106))+1,""), ROW()-39)),"")</f>
        <v/>
      </c>
      <c r="AD51" s="302" t="str" cm="1">
        <f t="array" ref="AD51">IFERROR(INDEX($A$1:$A$106,SMALL(IF($O$42=$B$1:$B$104,ROW($B$1:$B$104)-MIN(ROW($A$1:$A$106))+1,""), ROW()-39)),"")</f>
        <v/>
      </c>
      <c r="AE51" s="302" t="str" cm="1">
        <f t="array" ref="AE51">IFERROR(INDEX($A$1:$A$106,SMALL(IF($O$41=$B$1:$B$104,ROW($B$1:$B$104)-MIN(ROW($A$1:$A$106))+1,""), ROW()-39)),"")</f>
        <v/>
      </c>
      <c r="AF51" s="302" t="str" cm="1">
        <f t="array" ref="AF51">IFERROR(INDEX($A$1:$A$106,SMALL(IF($O$41=$B$1:$B$104,ROW($B$1:$B$104)-MIN(ROW($A$1:$A$106))+1,""), ROW()-39)),"")</f>
        <v/>
      </c>
      <c r="AG51" s="1246"/>
      <c r="AH51" s="1247"/>
      <c r="AI51" s="331"/>
      <c r="AJ51" s="331"/>
    </row>
    <row r="52" spans="1:44" ht="15.75" customHeight="1">
      <c r="A52" s="322"/>
      <c r="B52" s="322"/>
      <c r="D52" s="429"/>
      <c r="E52" s="331"/>
      <c r="F52" s="331"/>
      <c r="G52" s="1686"/>
      <c r="H52" s="1686"/>
      <c r="I52" s="331"/>
      <c r="J52" s="331"/>
      <c r="K52" s="331"/>
      <c r="L52" s="331"/>
      <c r="M52" s="329"/>
      <c r="N52" s="91"/>
      <c r="O52" s="331"/>
      <c r="P52" s="331"/>
      <c r="Q52" s="182"/>
      <c r="R52" s="182"/>
      <c r="S52" s="58"/>
      <c r="T52" s="1013"/>
      <c r="U52" s="1013"/>
      <c r="V52" s="1013"/>
      <c r="W52" s="1013"/>
      <c r="X52" s="58"/>
      <c r="Y52" s="331">
        <v>10</v>
      </c>
      <c r="Z52" s="215" t="str" cm="1">
        <f t="array" ref="Z52">IFERROR(INDEX($A$1:$A$106,SMALL(IF($O$39=$B$1:$B$104,ROW($B$1:$B$104)-MIN(ROW($A$1:$A$106))+1,""), ROW()-39)),"")</f>
        <v/>
      </c>
      <c r="AA52" s="532" t="str" cm="1">
        <f t="array" ref="AA52">IFERROR(INDEX($A$1:$A$106,SMALL(IF($O$40=$B$1:$B$104,ROW($B$1:$B$104)-MIN(ROW($A$1:$A$106))+1,""), ROW()-39)),"")</f>
        <v/>
      </c>
      <c r="AB52" s="1765" t="str" cm="1">
        <f t="array" ref="AB52">IFERROR(INDEX($A$1:$A$106,SMALL(IF($O$45=$B$1:$B$104,ROW($B$1:$B$104)-MIN(ROW($A$1:$A$106))+1,""), ROW()-39)),"")</f>
        <v/>
      </c>
      <c r="AC52" s="1765" t="str" cm="1">
        <f t="array" ref="AC52">IFERROR(INDEX($A$1:$A$106,SMALL(IF($O$45=$B$1:$B$104,ROW($B$1:$B$104)-MIN(ROW($A$1:$A$106))+1,""), ROW()-39)),"")</f>
        <v/>
      </c>
      <c r="AD52" s="302" t="str" cm="1">
        <f t="array" ref="AD52">IFERROR(INDEX($A$1:$A$106,SMALL(IF($O$42=$B$1:$B$104,ROW($B$1:$B$104)-MIN(ROW($A$1:$A$106))+1,""), ROW()-39)),"")</f>
        <v/>
      </c>
      <c r="AE52" s="302" t="str" cm="1">
        <f t="array" ref="AE52">IFERROR(INDEX($A$1:$A$106,SMALL(IF($O$41=$B$1:$B$104,ROW($B$1:$B$104)-MIN(ROW($A$1:$A$106))+1,""), ROW()-39)),"")</f>
        <v/>
      </c>
      <c r="AF52" s="302" t="str" cm="1">
        <f t="array" ref="AF52">IFERROR(INDEX($A$1:$A$106,SMALL(IF($O$41=$B$1:$B$104,ROW($B$1:$B$104)-MIN(ROW($A$1:$A$106))+1,""), ROW()-39)),"")</f>
        <v/>
      </c>
      <c r="AG52" s="1246"/>
      <c r="AH52" s="1247"/>
      <c r="AI52" s="331"/>
      <c r="AJ52" s="331"/>
      <c r="AK52" s="1692" t="s">
        <v>1512</v>
      </c>
      <c r="AL52" s="1693"/>
      <c r="AM52" s="1693"/>
      <c r="AN52" s="1693"/>
      <c r="AO52" s="1693"/>
      <c r="AP52" s="1693"/>
      <c r="AQ52" s="1693"/>
      <c r="AR52" s="1693"/>
    </row>
    <row r="53" spans="1:44" ht="15.75" customHeight="1">
      <c r="A53" s="322"/>
      <c r="B53" s="322"/>
      <c r="C53" s="58" t="s">
        <v>210</v>
      </c>
      <c r="D53" s="429"/>
      <c r="E53" s="331"/>
      <c r="F53" s="331"/>
      <c r="G53" s="1686"/>
      <c r="H53" s="1686"/>
      <c r="I53" s="331"/>
      <c r="J53" s="1033" t="s">
        <v>1513</v>
      </c>
      <c r="K53" s="1033"/>
      <c r="L53" s="331"/>
      <c r="M53" s="329"/>
      <c r="N53" s="91"/>
      <c r="O53" s="331"/>
      <c r="P53" s="331"/>
      <c r="Q53" s="182"/>
      <c r="R53" s="182"/>
      <c r="S53" s="58"/>
      <c r="T53" s="1013"/>
      <c r="U53" s="1013"/>
      <c r="V53" s="1013"/>
      <c r="W53" s="1013"/>
      <c r="X53" s="58"/>
      <c r="Y53" s="331">
        <v>11</v>
      </c>
      <c r="Z53" s="215" t="str" cm="1">
        <f t="array" ref="Z53">IFERROR(INDEX($A$1:$A$106,SMALL(IF($O$39=$B$1:$B$104,ROW($B$1:$B$104)-MIN(ROW($A$1:$A$106))+1,""), ROW()-39)),"")</f>
        <v/>
      </c>
      <c r="AA53" s="532" t="str" cm="1">
        <f t="array" ref="AA53">IFERROR(INDEX($A$1:$A$106,SMALL(IF($O$40=$B$1:$B$104,ROW($B$1:$B$104)-MIN(ROW($A$1:$A$106))+1,""), ROW()-39)),"")</f>
        <v/>
      </c>
      <c r="AB53" s="1765" t="str" cm="1">
        <f t="array" ref="AB53">IFERROR(INDEX($A$1:$A$106,SMALL(IF($O$45=$B$1:$B$104,ROW($B$1:$B$104)-MIN(ROW($A$1:$A$106))+1,""), ROW()-39)),"")</f>
        <v/>
      </c>
      <c r="AC53" s="1765" t="str" cm="1">
        <f t="array" ref="AC53">IFERROR(INDEX($A$1:$A$106,SMALL(IF($O$45=$B$1:$B$104,ROW($B$1:$B$104)-MIN(ROW($A$1:$A$106))+1,""), ROW()-39)),"")</f>
        <v/>
      </c>
      <c r="AD53" s="302" t="str" cm="1">
        <f t="array" ref="AD53">IFERROR(INDEX($A$1:$A$106,SMALL(IF($O$42=$B$1:$B$104,ROW($B$1:$B$104)-MIN(ROW($A$1:$A$106))+1,""), ROW()-39)),"")</f>
        <v/>
      </c>
      <c r="AE53" s="302" t="str" cm="1">
        <f t="array" ref="AE53">IFERROR(INDEX($A$1:$A$106,SMALL(IF($O$41=$B$1:$B$104,ROW($B$1:$B$104)-MIN(ROW($A$1:$A$106))+1,""), ROW()-39)),"")</f>
        <v/>
      </c>
      <c r="AF53" s="302" t="str" cm="1">
        <f t="array" ref="AF53">IFERROR(INDEX($A$1:$A$106,SMALL(IF($O$41=$B$1:$B$104,ROW($B$1:$B$104)-MIN(ROW($A$1:$A$106))+1,""), ROW()-39)),"")</f>
        <v/>
      </c>
      <c r="AG53" s="1246"/>
      <c r="AH53" s="1247"/>
      <c r="AI53" s="331"/>
      <c r="AJ53" s="331"/>
      <c r="AK53" s="1016" t="s">
        <v>243</v>
      </c>
      <c r="AL53" s="387" t="s">
        <v>14</v>
      </c>
      <c r="AM53" s="387" t="s">
        <v>15</v>
      </c>
      <c r="AN53" s="387" t="s">
        <v>16</v>
      </c>
      <c r="AO53" s="387" t="s">
        <v>17</v>
      </c>
      <c r="AP53" s="387" t="s">
        <v>18</v>
      </c>
      <c r="AQ53" s="387" t="s">
        <v>19</v>
      </c>
      <c r="AR53" s="387" t="s">
        <v>20</v>
      </c>
    </row>
    <row r="54" spans="1:44" ht="15.75" customHeight="1">
      <c r="A54" s="322"/>
      <c r="B54" s="322"/>
      <c r="C54" s="331"/>
      <c r="D54" s="429"/>
      <c r="E54" s="331"/>
      <c r="F54" s="331"/>
      <c r="G54" s="1686"/>
      <c r="H54" s="1686"/>
      <c r="I54" s="331"/>
      <c r="J54" s="1033" t="s">
        <v>1514</v>
      </c>
      <c r="K54" s="1033"/>
      <c r="L54" s="331"/>
      <c r="M54" s="584"/>
      <c r="N54" s="91"/>
      <c r="O54" s="331"/>
      <c r="P54" s="331"/>
      <c r="Q54" s="182"/>
      <c r="R54" s="182"/>
      <c r="S54" s="584"/>
      <c r="T54" s="68"/>
      <c r="U54" s="1544" t="s">
        <v>857</v>
      </c>
      <c r="V54" s="1545" t="s">
        <v>858</v>
      </c>
      <c r="W54" s="1545" t="s">
        <v>859</v>
      </c>
      <c r="X54" s="1545" t="s">
        <v>860</v>
      </c>
      <c r="Y54" s="331">
        <v>12</v>
      </c>
      <c r="Z54" s="215" t="str" cm="1">
        <f t="array" ref="Z54">IFERROR(INDEX($A$1:$A$106,SMALL(IF($O$39=$B$1:$B$104,ROW($B$1:$B$104)-MIN(ROW($A$1:$A$106))+1,""), ROW()-39)),"")</f>
        <v/>
      </c>
      <c r="AA54" s="532" t="str" cm="1">
        <f t="array" ref="AA54">IFERROR(INDEX($A$1:$A$106,SMALL(IF($O$40=$B$1:$B$104,ROW($B$1:$B$104)-MIN(ROW($A$1:$A$106))+1,""), ROW()-39)),"")</f>
        <v/>
      </c>
      <c r="AB54" s="1765" t="str" cm="1">
        <f t="array" ref="AB54">IFERROR(INDEX($A$1:$A$106,SMALL(IF($O$45=$B$1:$B$104,ROW($B$1:$B$104)-MIN(ROW($A$1:$A$106))+1,""), ROW()-39)),"")</f>
        <v/>
      </c>
      <c r="AC54" s="1765" t="str" cm="1">
        <f t="array" ref="AC54">IFERROR(INDEX($A$1:$A$106,SMALL(IF($O$45=$B$1:$B$104,ROW($B$1:$B$104)-MIN(ROW($A$1:$A$106))+1,""), ROW()-39)),"")</f>
        <v/>
      </c>
      <c r="AD54" s="302" t="str" cm="1">
        <f t="array" ref="AD54">IFERROR(INDEX($A$1:$A$106,SMALL(IF($O$42=$B$1:$B$104,ROW($B$1:$B$104)-MIN(ROW($A$1:$A$106))+1,""), ROW()-39)),"")</f>
        <v/>
      </c>
      <c r="AE54" s="302" t="str" cm="1">
        <f t="array" ref="AE54">IFERROR(INDEX($A$1:$A$106,SMALL(IF($O$41=$B$1:$B$104,ROW($B$1:$B$104)-MIN(ROW($A$1:$A$106))+1,""), ROW()-39)),"")</f>
        <v/>
      </c>
      <c r="AF54" s="302" t="str" cm="1">
        <f t="array" ref="AF54">IFERROR(INDEX($A$1:$A$106,SMALL(IF($O$41=$B$1:$B$104,ROW($B$1:$B$104)-MIN(ROW($A$1:$A$106))+1,""), ROW()-39)),"")</f>
        <v/>
      </c>
      <c r="AG54" s="1246"/>
      <c r="AH54" s="1247"/>
      <c r="AI54" s="331"/>
      <c r="AJ54" s="331"/>
      <c r="AK54" s="1767" t="s">
        <v>249</v>
      </c>
      <c r="AL54" s="345"/>
      <c r="AM54" s="345"/>
      <c r="AN54" s="345"/>
      <c r="AO54" s="345"/>
      <c r="AP54" s="345"/>
      <c r="AQ54" s="345"/>
      <c r="AR54" s="345"/>
    </row>
    <row r="55" spans="1:44" ht="15.75" customHeight="1">
      <c r="A55" s="322"/>
      <c r="B55" s="322"/>
      <c r="C55" s="331"/>
      <c r="D55" s="429"/>
      <c r="E55" s="331"/>
      <c r="F55" s="331"/>
      <c r="G55" s="1686"/>
      <c r="H55" s="1686"/>
      <c r="I55" s="331"/>
      <c r="J55" s="331"/>
      <c r="K55" s="331"/>
      <c r="L55" s="331"/>
      <c r="M55" s="331"/>
      <c r="N55" s="91"/>
      <c r="O55" s="331"/>
      <c r="P55" s="331"/>
      <c r="Q55" s="182"/>
      <c r="R55" s="182"/>
      <c r="S55" s="331"/>
      <c r="T55" s="1546" t="s">
        <v>865</v>
      </c>
      <c r="U55" s="588">
        <v>180</v>
      </c>
      <c r="V55" s="67">
        <v>0</v>
      </c>
      <c r="W55" s="67">
        <v>0</v>
      </c>
      <c r="X55" s="67">
        <f>U55*V55*W55</f>
        <v>0</v>
      </c>
      <c r="Y55" s="331">
        <v>13</v>
      </c>
      <c r="Z55" s="215" t="str" cm="1">
        <f t="array" ref="Z55">IFERROR(INDEX($A$1:$A$106,SMALL(IF($O$39=$B$1:$B$104,ROW($B$1:$B$104)-MIN(ROW($A$1:$A$106))+1,""), ROW()-39)),"")</f>
        <v/>
      </c>
      <c r="AA55" s="532"/>
      <c r="AB55" s="1765" t="str" cm="1">
        <f t="array" ref="AB55">IFERROR(INDEX($A$1:$A$106,SMALL(IF($O$45=$B$1:$B$104,ROW($B$1:$B$104)-MIN(ROW($A$1:$A$106))+1,""), ROW()-39)),"")</f>
        <v/>
      </c>
      <c r="AC55" s="1765"/>
      <c r="AD55" s="302" t="str" cm="1">
        <f t="array" ref="AD55">IFERROR(INDEX($A$1:$A$106,SMALL(IF($O$42=$B$1:$B$104,ROW($B$1:$B$104)-MIN(ROW($A$1:$A$106))+1,""), ROW()-39)),"")</f>
        <v/>
      </c>
      <c r="AE55" s="302" t="str" cm="1">
        <f t="array" ref="AE55">IFERROR(INDEX($A$1:$A$106,SMALL(IF($O$41=$B$1:$B$104,ROW($B$1:$B$104)-MIN(ROW($A$1:$A$106))+1,""), ROW()-39)),"")</f>
        <v/>
      </c>
      <c r="AF55" s="302" t="str" cm="1">
        <f t="array" ref="AF55">IFERROR(INDEX($A$1:$A$106,SMALL(IF($O$41=$B$1:$B$104,ROW($B$1:$B$104)-MIN(ROW($A$1:$A$106))+1,""), ROW()-39)),"")</f>
        <v/>
      </c>
      <c r="AG55" s="1246"/>
      <c r="AH55" s="1247"/>
      <c r="AI55" s="331"/>
      <c r="AJ55" s="331"/>
      <c r="AK55" s="1768"/>
      <c r="AL55" s="345"/>
      <c r="AM55" s="345"/>
      <c r="AN55" s="345"/>
      <c r="AO55" s="345"/>
      <c r="AP55" s="345"/>
      <c r="AQ55" s="345"/>
      <c r="AR55" s="345"/>
    </row>
    <row r="56" spans="1:44" ht="15.75" customHeight="1">
      <c r="A56" s="322"/>
      <c r="B56" s="322"/>
      <c r="C56" s="331"/>
      <c r="D56" s="429"/>
      <c r="E56" s="331"/>
      <c r="F56" s="331"/>
      <c r="G56" s="1686"/>
      <c r="H56" s="1686"/>
      <c r="I56" s="331"/>
      <c r="J56" s="331"/>
      <c r="K56" s="331"/>
      <c r="L56" s="331"/>
      <c r="M56" s="331"/>
      <c r="N56" s="91"/>
      <c r="O56" s="331"/>
      <c r="P56" s="331"/>
      <c r="Q56" s="182"/>
      <c r="R56" s="182"/>
      <c r="S56" s="331"/>
      <c r="T56" s="1546" t="s">
        <v>867</v>
      </c>
      <c r="U56" s="588">
        <v>150</v>
      </c>
      <c r="V56" s="67">
        <v>20</v>
      </c>
      <c r="W56" s="587">
        <v>8</v>
      </c>
      <c r="X56" s="587">
        <f>U56*V56*W56</f>
        <v>24000</v>
      </c>
      <c r="Y56" s="331">
        <v>14</v>
      </c>
      <c r="Z56" s="215" t="str" cm="1">
        <f t="array" ref="Z56">IFERROR(INDEX($A$1:$A$106,SMALL(IF($O$39=$B$1:$B$104,ROW($B$1:$B$104)-MIN(ROW($A$1:$A$106))+1,""), ROW()-39)),"")</f>
        <v/>
      </c>
      <c r="AA56" s="532" t="str" cm="1">
        <f t="array" ref="AA56">IFERROR(INDEX($A$1:$A$106,SMALL(IF($O$40=$B$1:$B$104,ROW($B$1:$B$104)-MIN(ROW($A$1:$A$106))+1,""), ROW()-39)),"")</f>
        <v/>
      </c>
      <c r="AB56" s="1765" t="str" cm="1">
        <f t="array" ref="AB56">IFERROR(INDEX($A$1:$A$106,SMALL(IF($O$45=$B$1:$B$104,ROW($B$1:$B$104)-MIN(ROW($A$1:$A$106))+1,""), ROW()-39)),"")</f>
        <v/>
      </c>
      <c r="AC56" s="1765"/>
      <c r="AD56" s="302" t="str" cm="1">
        <f t="array" ref="AD56">IFERROR(INDEX($A$1:$A$106,SMALL(IF($O$42=$B$1:$B$104,ROW($B$1:$B$104)-MIN(ROW($A$1:$A$106))+1,""), ROW()-39)),"")</f>
        <v/>
      </c>
      <c r="AE56" s="302"/>
      <c r="AF56" s="302"/>
      <c r="AG56" s="1246"/>
      <c r="AH56" s="1247"/>
      <c r="AI56" s="331"/>
      <c r="AJ56" s="331"/>
      <c r="AK56" s="1768"/>
      <c r="AL56" s="345"/>
      <c r="AM56" s="345"/>
      <c r="AN56" s="345"/>
      <c r="AO56" s="345"/>
      <c r="AP56" s="345"/>
      <c r="AQ56" s="345"/>
      <c r="AR56" s="345"/>
    </row>
    <row r="57" spans="1:44" ht="15.75" customHeight="1">
      <c r="A57" s="324" t="str">
        <f>'Wknd Shift'!A1</f>
        <v>Deja Andersson-O&amp;T Lead</v>
      </c>
      <c r="B57" s="324" t="s">
        <v>266</v>
      </c>
      <c r="C57" s="331"/>
      <c r="D57" s="429"/>
      <c r="E57" s="331"/>
      <c r="F57" s="331"/>
      <c r="G57" s="1686"/>
      <c r="H57" s="1686"/>
      <c r="I57" s="331"/>
      <c r="J57" s="331"/>
      <c r="K57" s="331"/>
      <c r="L57" s="331"/>
      <c r="M57" s="331"/>
      <c r="N57" s="91"/>
      <c r="O57" s="331"/>
      <c r="P57" s="331"/>
      <c r="Q57" s="182"/>
      <c r="R57" s="182"/>
      <c r="S57" s="331"/>
      <c r="T57" s="1523"/>
      <c r="U57" s="58"/>
      <c r="V57" s="58"/>
      <c r="W57" s="1549" t="s">
        <v>12</v>
      </c>
      <c r="X57" s="586">
        <f>SUM(X55:X56)</f>
        <v>24000</v>
      </c>
      <c r="Y57" s="331">
        <v>15</v>
      </c>
      <c r="Z57" s="215" t="str" cm="1">
        <f t="array" ref="Z57">IFERROR(INDEX($A$1:$A$106,SMALL(IF($O$39=$B$1:$B$104,ROW($B$1:$B$104)-MIN(ROW($A$1:$A$106))+1,""), ROW()-39)),"")</f>
        <v/>
      </c>
      <c r="AA57" s="532" t="str" cm="1">
        <f t="array" ref="AA57">IFERROR(INDEX($A$1:$A$106,SMALL(IF($O$40=$B$1:$B$104,ROW($B$1:$B$104)-MIN(ROW($A$1:$A$106))+1,""), ROW()-39)),"")</f>
        <v/>
      </c>
      <c r="AB57" s="1765" t="str" cm="1">
        <f t="array" ref="AB57">IFERROR(INDEX($A$1:$A$106,SMALL(IF($O$45=$B$1:$B$104,ROW($B$1:$B$104)-MIN(ROW($A$1:$A$106))+1,""), ROW()-39)),"")</f>
        <v/>
      </c>
      <c r="AC57" s="1765"/>
      <c r="AD57" s="302" t="str" cm="1">
        <f t="array" ref="AD57">IFERROR(INDEX($A$1:$A$106,SMALL(IF($O$42=$B$1:$B$104,ROW($B$1:$B$104)-MIN(ROW($A$1:$A$106))+1,""), ROW()-39)),"")</f>
        <v/>
      </c>
      <c r="AE57" s="302"/>
      <c r="AF57" s="302"/>
      <c r="AG57" s="1246"/>
      <c r="AH57" s="1247"/>
      <c r="AI57" s="331"/>
      <c r="AJ57" s="331"/>
      <c r="AK57" s="1768"/>
      <c r="AL57" s="345"/>
      <c r="AM57" s="345"/>
      <c r="AN57" s="345"/>
      <c r="AO57" s="345"/>
      <c r="AP57" s="345"/>
      <c r="AQ57" s="345"/>
      <c r="AR57" s="345"/>
    </row>
    <row r="58" spans="1:44" ht="15.75" customHeight="1">
      <c r="A58" s="324" t="str">
        <f>'Wknd Shift'!A2</f>
        <v>Eumary Quinones</v>
      </c>
      <c r="B58" s="324" t="s">
        <v>266</v>
      </c>
      <c r="C58" s="331"/>
      <c r="D58" s="429"/>
      <c r="E58" s="331"/>
      <c r="F58" s="331"/>
      <c r="G58" s="1686"/>
      <c r="H58" s="1686"/>
      <c r="I58" s="331"/>
      <c r="J58" s="331"/>
      <c r="K58" s="331"/>
      <c r="L58" s="331"/>
      <c r="M58" s="331"/>
      <c r="N58" s="91"/>
      <c r="O58" s="331"/>
      <c r="P58" s="331"/>
      <c r="Q58" s="182"/>
      <c r="R58" s="182"/>
      <c r="S58" s="331"/>
      <c r="T58" s="1547"/>
      <c r="U58" s="331"/>
      <c r="V58" s="331"/>
      <c r="Y58" s="331">
        <v>16</v>
      </c>
      <c r="Z58" s="215" t="str" cm="1">
        <f t="array" ref="Z58">IFERROR(INDEX($A$1:$A$106,SMALL(IF($O$39=$B$1:$B$104,ROW($B$1:$B$104)-MIN(ROW($A$1:$A$106))+1,""), ROW()-39)),"")</f>
        <v/>
      </c>
      <c r="AA58" s="532" t="str" cm="1">
        <f t="array" ref="AA58">IFERROR(INDEX($A$1:$A$106,SMALL(IF($O$40=$B$1:$B$104,ROW($B$1:$B$104)-MIN(ROW($A$1:$A$106))+1,""), ROW()-39)),"")</f>
        <v/>
      </c>
      <c r="AB58" s="1765" t="str" cm="1">
        <f t="array" ref="AB58">IFERROR(INDEX($A$1:$A$106,SMALL(IF($O$45=$B$1:$B$104,ROW($B$1:$B$104)-MIN(ROW($A$1:$A$106))+1,""), ROW()-39)),"")</f>
        <v/>
      </c>
      <c r="AC58" s="1765"/>
      <c r="AD58" s="302" t="str" cm="1">
        <f t="array" ref="AD58">IFERROR(INDEX($A$1:$A$106,SMALL(IF($O$42=$B$1:$B$104,ROW($B$1:$B$104)-MIN(ROW($A$1:$A$106))+1,""), ROW()-39)),"")</f>
        <v/>
      </c>
      <c r="AE58" s="302"/>
      <c r="AF58" s="302"/>
      <c r="AG58" s="1246"/>
      <c r="AH58" s="1247"/>
      <c r="AI58" s="331"/>
      <c r="AJ58" s="331"/>
      <c r="AK58" s="1768"/>
      <c r="AL58" s="345"/>
      <c r="AM58" s="345"/>
      <c r="AN58" s="345"/>
      <c r="AO58" s="345"/>
      <c r="AP58" s="345"/>
      <c r="AQ58" s="345"/>
      <c r="AR58" s="345"/>
    </row>
    <row r="59" spans="1:44" ht="15.75" customHeight="1">
      <c r="A59" s="324" t="str">
        <f>'Wknd Shift'!A3</f>
        <v>Sunia Hernandez</v>
      </c>
      <c r="B59" s="324" t="s">
        <v>266</v>
      </c>
      <c r="C59" s="331"/>
      <c r="D59" s="429"/>
      <c r="E59" s="331"/>
      <c r="F59" s="331"/>
      <c r="G59" s="429"/>
      <c r="H59" s="429"/>
      <c r="I59" s="331"/>
      <c r="J59" s="331"/>
      <c r="K59" s="331"/>
      <c r="L59" s="331"/>
      <c r="M59" s="331"/>
      <c r="N59" s="91"/>
      <c r="O59" s="331"/>
      <c r="P59" s="331"/>
      <c r="Q59" s="182"/>
      <c r="R59" s="182"/>
      <c r="S59" s="331"/>
      <c r="T59" s="1548" t="s">
        <v>873</v>
      </c>
      <c r="U59" s="379">
        <v>170</v>
      </c>
      <c r="V59" s="379">
        <v>0</v>
      </c>
      <c r="W59" s="63">
        <v>0</v>
      </c>
      <c r="X59" s="67">
        <f>U59*W59</f>
        <v>0</v>
      </c>
      <c r="Z59" s="215" t="str" cm="1">
        <f t="array" ref="Z59">IFERROR(INDEX($A$1:$A$106,SMALL(IF($O$39=$B$1:$B$104,ROW($B$1:$B$104)-MIN(ROW($A$1:$A$106))+1,""), ROW()-39)),"")</f>
        <v/>
      </c>
      <c r="AA59" s="532" t="str" cm="1">
        <f t="array" ref="AA59">IFERROR(INDEX($A$1:$A$106,SMALL(IF($O$40=$B$1:$B$104,ROW($B$1:$B$104)-MIN(ROW($A$1:$A$106))+1,""), ROW()-39)),"")</f>
        <v/>
      </c>
      <c r="AB59" s="1765" t="str" cm="1">
        <f t="array" ref="AB59">IFERROR(INDEX($A$1:$A$106,SMALL(IF($O$45=$B$1:$B$104,ROW($B$1:$B$104)-MIN(ROW($A$1:$A$106))+1,""), ROW()-39)),"")</f>
        <v/>
      </c>
      <c r="AC59" s="1765"/>
      <c r="AD59" s="302" t="str" cm="1">
        <f t="array" ref="AD59">IFERROR(INDEX($A$1:$A$106,SMALL(IF($O$42=$B$1:$B$104,ROW($B$1:$B$104)-MIN(ROW($A$1:$A$106))+1,""), ROW()-39)),"")</f>
        <v/>
      </c>
      <c r="AE59" s="302"/>
      <c r="AF59" s="302"/>
      <c r="AG59" s="1246"/>
      <c r="AH59" s="1247"/>
      <c r="AI59" s="331"/>
      <c r="AJ59" s="331"/>
      <c r="AK59" s="1768"/>
      <c r="AL59" s="345"/>
      <c r="AM59" s="345"/>
      <c r="AN59" s="345"/>
      <c r="AO59" s="345"/>
      <c r="AP59" s="345"/>
      <c r="AQ59" s="345"/>
      <c r="AR59" s="345"/>
    </row>
    <row r="60" spans="1:44" ht="15.75" customHeight="1">
      <c r="A60" s="324" t="str">
        <f>'Wknd Shift'!A4</f>
        <v>Richard Carpenter</v>
      </c>
      <c r="B60" s="324" t="s">
        <v>266</v>
      </c>
      <c r="C60" s="331"/>
      <c r="D60" s="429"/>
      <c r="E60" s="331"/>
      <c r="F60" s="331"/>
      <c r="G60" s="429"/>
      <c r="H60" s="429"/>
      <c r="I60" s="331"/>
      <c r="J60" s="331"/>
      <c r="K60" s="331"/>
      <c r="L60" s="331"/>
      <c r="M60" s="331"/>
      <c r="N60" s="91"/>
      <c r="O60" s="331"/>
      <c r="P60" s="331"/>
      <c r="Q60" s="182"/>
      <c r="R60" s="182"/>
      <c r="S60" s="331"/>
      <c r="T60" s="1548" t="s">
        <v>1515</v>
      </c>
      <c r="U60" s="379">
        <v>160</v>
      </c>
      <c r="V60" s="379">
        <v>5</v>
      </c>
      <c r="W60" s="265">
        <v>10</v>
      </c>
      <c r="X60" s="67">
        <f>U60*V60*W60</f>
        <v>8000</v>
      </c>
      <c r="Z60" s="215" t="str" cm="1">
        <f t="array" ref="Z60">IFERROR(INDEX($A$1:$A$106,SMALL(IF($O$39=$B$1:$B$104,ROW($B$1:$B$104)-MIN(ROW($A$1:$A$106))+1,""), ROW()-39)),"")</f>
        <v/>
      </c>
      <c r="AA60" s="532" t="str" cm="1">
        <f t="array" ref="AA60">IFERROR(INDEX($A$1:$A$106,SMALL(IF($O$40=$B$1:$B$104,ROW($B$1:$B$104)-MIN(ROW($A$1:$A$106))+1,""), ROW()-39)),"")</f>
        <v/>
      </c>
      <c r="AB60" s="1765" t="str" cm="1">
        <f t="array" ref="AB60">IFERROR(INDEX($A$1:$A$106,SMALL(IF($O$45=$B$1:$B$104,ROW($B$1:$B$104)-MIN(ROW($A$1:$A$106))+1,""), ROW()-39)),"")</f>
        <v/>
      </c>
      <c r="AC60" s="1765"/>
      <c r="AD60" s="302" t="str" cm="1">
        <f t="array" ref="AD60">IFERROR(INDEX($A$1:$A$106,SMALL(IF($O$42=$B$1:$B$104,ROW($B$1:$B$104)-MIN(ROW($A$1:$A$106))+1,""), ROW()-39)),"")</f>
        <v/>
      </c>
      <c r="AE60" s="302"/>
      <c r="AF60" s="302"/>
      <c r="AG60" s="1246"/>
      <c r="AH60" s="1247"/>
      <c r="AI60" s="331"/>
      <c r="AJ60" s="331"/>
      <c r="AK60" s="1768"/>
      <c r="AL60" s="345"/>
      <c r="AM60" s="345"/>
      <c r="AN60" s="345"/>
      <c r="AO60" s="345"/>
      <c r="AP60" s="345"/>
      <c r="AQ60" s="345"/>
      <c r="AR60" s="345"/>
    </row>
    <row r="61" spans="1:44" ht="15.75" customHeight="1">
      <c r="A61" s="324" t="str">
        <f>'Wknd Shift'!A5</f>
        <v xml:space="preserve">Rolexis Lopez Diaz </v>
      </c>
      <c r="B61" s="324" t="s">
        <v>266</v>
      </c>
      <c r="C61" s="331"/>
      <c r="D61" s="429"/>
      <c r="E61" s="331"/>
      <c r="F61" s="331"/>
      <c r="G61" s="429"/>
      <c r="H61" s="429"/>
      <c r="I61" s="331"/>
      <c r="J61" s="331"/>
      <c r="K61" s="331"/>
      <c r="L61" s="331"/>
      <c r="M61" s="331"/>
      <c r="N61" s="91"/>
      <c r="O61" s="331"/>
      <c r="P61" s="331"/>
      <c r="Q61" s="182"/>
      <c r="R61" s="182"/>
      <c r="S61" s="331"/>
      <c r="T61" s="1548" t="s">
        <v>874</v>
      </c>
      <c r="U61" s="379"/>
      <c r="V61" s="379"/>
      <c r="W61" s="265"/>
      <c r="X61" s="587">
        <f>U61*V61*W61</f>
        <v>0</v>
      </c>
      <c r="Z61" s="215" t="str" cm="1">
        <f t="array" ref="Z61">IFERROR(INDEX($A$1:$A$106,SMALL(IF($O$39=$B$1:$B$104,ROW($B$1:$B$104)-MIN(ROW($A$1:$A$106))+1,""), ROW()-39)),"")</f>
        <v/>
      </c>
      <c r="AA61" s="532" t="str" cm="1">
        <f t="array" ref="AA61">IFERROR(INDEX($A$1:$A$106,SMALL(IF($O$40=$B$1:$B$104,ROW($B$1:$B$104)-MIN(ROW($A$1:$A$106))+1,""), ROW()-39)),"")</f>
        <v/>
      </c>
      <c r="AB61" s="1765" t="str" cm="1">
        <f t="array" ref="AB61">IFERROR(INDEX($A$1:$A$106,SMALL(IF($O$45=$B$1:$B$104,ROW($B$1:$B$104)-MIN(ROW($A$1:$A$106))+1,""), ROW()-39)),"")</f>
        <v/>
      </c>
      <c r="AC61" s="1765"/>
      <c r="AD61" s="302" t="str" cm="1">
        <f t="array" ref="AD61">IFERROR(INDEX($A$1:$A$106,SMALL(IF($O$42=$B$1:$B$104,ROW($B$1:$B$104)-MIN(ROW($A$1:$A$106))+1,""), ROW()-39)),"")</f>
        <v/>
      </c>
      <c r="AE61" s="302"/>
      <c r="AF61" s="302"/>
      <c r="AG61" s="1246"/>
      <c r="AH61" s="1247"/>
      <c r="AI61" s="331"/>
      <c r="AJ61" s="331"/>
      <c r="AK61" s="1768"/>
      <c r="AL61" s="345"/>
      <c r="AM61" s="345"/>
      <c r="AN61" s="345"/>
      <c r="AO61" s="345"/>
      <c r="AP61" s="345"/>
      <c r="AQ61" s="345"/>
      <c r="AR61" s="345"/>
    </row>
    <row r="62" spans="1:44" ht="15.75" customHeight="1">
      <c r="A62" s="324" t="str">
        <f>'Wknd Shift'!A6</f>
        <v>Joaquin Lopez Enrique</v>
      </c>
      <c r="B62" s="324" t="s">
        <v>266</v>
      </c>
      <c r="C62" s="331"/>
      <c r="D62" s="429"/>
      <c r="E62" s="331"/>
      <c r="F62" s="331"/>
      <c r="G62" s="429"/>
      <c r="H62" s="429"/>
      <c r="I62" s="331"/>
      <c r="J62" s="331"/>
      <c r="K62" s="331"/>
      <c r="L62" s="331"/>
      <c r="M62" s="331"/>
      <c r="N62" s="91"/>
      <c r="O62" s="331"/>
      <c r="P62" s="331"/>
      <c r="Q62" s="182"/>
      <c r="R62" s="182"/>
      <c r="S62" s="331"/>
      <c r="T62" s="331"/>
      <c r="U62" s="331"/>
      <c r="V62" s="331"/>
      <c r="W62" s="1550" t="s">
        <v>875</v>
      </c>
      <c r="X62" s="591">
        <f>SUM(X59:X61)</f>
        <v>8000</v>
      </c>
      <c r="Z62" s="215" t="str" cm="1">
        <f t="array" ref="Z62">IFERROR(INDEX($A$1:$A$106,SMALL(IF($O$39=$B$1:$B$104,ROW($B$1:$B$104)-MIN(ROW($A$1:$A$106))+1,""), ROW()-39)),"")</f>
        <v/>
      </c>
      <c r="AA62" s="532" t="str" cm="1">
        <f t="array" ref="AA62">IFERROR(INDEX($A$1:$A$106,SMALL(IF($O$40=$B$1:$B$104,ROW($B$1:$B$104)-MIN(ROW($A$1:$A$106))+1,""), ROW()-39)),"")</f>
        <v/>
      </c>
      <c r="AB62" s="1765" t="str" cm="1">
        <f t="array" ref="AB62">IFERROR(INDEX($A$1:$A$106,SMALL(IF($O$45=$B$1:$B$104,ROW($B$1:$B$104)-MIN(ROW($A$1:$A$106))+1,""), ROW()-39)),"")</f>
        <v/>
      </c>
      <c r="AC62" s="1765"/>
      <c r="AD62" s="302" t="str" cm="1">
        <f t="array" ref="AD62">IFERROR(INDEX($A$1:$A$106,SMALL(IF($O$42=$B$1:$B$104,ROW($B$1:$B$104)-MIN(ROW($A$1:$A$106))+1,""), ROW()-39)),"")</f>
        <v/>
      </c>
      <c r="AE62" s="302"/>
      <c r="AF62" s="302"/>
      <c r="AG62" s="1246"/>
      <c r="AH62" s="1247"/>
      <c r="AI62" s="331"/>
      <c r="AJ62" s="331"/>
      <c r="AK62" s="1768"/>
      <c r="AL62" s="345"/>
      <c r="AM62" s="345"/>
      <c r="AN62" s="345"/>
      <c r="AO62" s="345"/>
      <c r="AP62" s="345"/>
      <c r="AQ62" s="345"/>
      <c r="AR62" s="345"/>
    </row>
    <row r="63" spans="1:44" ht="15.75" customHeight="1">
      <c r="A63" s="324" t="str">
        <f>'Wknd Shift'!A7</f>
        <v>Dora Lopez (Alicia)</v>
      </c>
      <c r="B63" s="324" t="s">
        <v>266</v>
      </c>
      <c r="C63" s="331"/>
      <c r="D63" s="429"/>
      <c r="E63" s="331"/>
      <c r="F63" s="331"/>
      <c r="G63" s="429"/>
      <c r="H63" s="429"/>
      <c r="I63" s="331"/>
      <c r="J63" s="331"/>
      <c r="K63" s="331"/>
      <c r="L63" s="331"/>
      <c r="M63" s="331"/>
      <c r="N63" s="91"/>
      <c r="O63" s="331"/>
      <c r="P63" s="331"/>
      <c r="Q63" s="182"/>
      <c r="R63" s="182"/>
      <c r="S63" s="331"/>
      <c r="T63" s="331"/>
      <c r="U63" s="331"/>
      <c r="V63" s="331"/>
      <c r="Z63" s="215" t="str" cm="1">
        <f t="array" ref="Z63">IFERROR(INDEX($A$1:$A$106,SMALL(IF($O$39=$B$1:$B$104,ROW($B$1:$B$104)-MIN(ROW($A$1:$A$106))+1,""), ROW()-39)),"")</f>
        <v/>
      </c>
      <c r="AA63" s="532" t="str" cm="1">
        <f t="array" ref="AA63">IFERROR(INDEX($A$1:$A$106,SMALL(IF($O$40=$B$1:$B$104,ROW($B$1:$B$104)-MIN(ROW($A$1:$A$106))+1,""), ROW()-39)),"")</f>
        <v/>
      </c>
      <c r="AB63" s="1765" t="str" cm="1">
        <f t="array" ref="AB63">IFERROR(INDEX($A$1:$A$106,SMALL(IF($O$45=$B$1:$B$104,ROW($B$1:$B$104)-MIN(ROW($A$1:$A$106))+1,""), ROW()-39)),"")</f>
        <v/>
      </c>
      <c r="AC63" s="1765"/>
      <c r="AD63" s="302" t="str" cm="1">
        <f t="array" ref="AD63">IFERROR(INDEX($A$1:$A$106,SMALL(IF($O$42=$B$1:$B$104,ROW($B$1:$B$104)-MIN(ROW($A$1:$A$106))+1,""), ROW()-39)),"")</f>
        <v/>
      </c>
      <c r="AE63" s="302"/>
      <c r="AF63" s="302"/>
      <c r="AG63" s="1246"/>
      <c r="AH63" s="1247"/>
      <c r="AI63" s="331"/>
      <c r="AJ63" s="331"/>
      <c r="AK63" s="1768"/>
      <c r="AL63" s="345"/>
      <c r="AM63" s="345"/>
      <c r="AN63" s="345"/>
      <c r="AO63" s="345"/>
      <c r="AP63" s="345"/>
      <c r="AQ63" s="345"/>
      <c r="AR63" s="345"/>
    </row>
    <row r="64" spans="1:44" ht="15.75" customHeight="1">
      <c r="A64" s="324" t="str">
        <f>'Wknd Shift'!A8</f>
        <v>Sonia Lopez Medina</v>
      </c>
      <c r="B64" s="324" t="s">
        <v>266</v>
      </c>
      <c r="C64" s="331"/>
      <c r="D64" s="429"/>
      <c r="E64" s="331"/>
      <c r="F64" s="331"/>
      <c r="G64" s="429"/>
      <c r="H64" s="429"/>
      <c r="I64" s="331"/>
      <c r="J64" s="331"/>
      <c r="K64" s="331"/>
      <c r="L64" s="331"/>
      <c r="M64" s="331"/>
      <c r="N64" s="91"/>
      <c r="O64" s="331"/>
      <c r="P64" s="331"/>
      <c r="Q64" s="182"/>
      <c r="R64" s="182"/>
      <c r="S64" s="331"/>
      <c r="T64" s="331"/>
      <c r="U64" s="331"/>
      <c r="V64" s="331"/>
      <c r="W64" s="1551" t="s">
        <v>877</v>
      </c>
      <c r="X64" s="617">
        <f>X57-X62</f>
        <v>16000</v>
      </c>
      <c r="Z64" s="215" t="str" cm="1">
        <f t="array" ref="Z64">IFERROR(INDEX($A$1:$A$106,SMALL(IF($O$39=$B$1:$B$104,ROW($B$1:$B$104)-MIN(ROW($A$1:$A$106))+1,""), ROW()-39)),"")</f>
        <v/>
      </c>
      <c r="AA64" s="532" t="str" cm="1">
        <f t="array" ref="AA64">IFERROR(INDEX($A$1:$A$106,SMALL(IF($O$40=$B$1:$B$104,ROW($B$1:$B$104)-MIN(ROW($A$1:$A$106))+1,""), ROW()-39)),"")</f>
        <v/>
      </c>
      <c r="AB64" s="1765" t="str" cm="1">
        <f t="array" ref="AB64">IFERROR(INDEX($A$1:$A$106,SMALL(IF($O$45=$B$1:$B$104,ROW($B$1:$B$104)-MIN(ROW($A$1:$A$106))+1,""), ROW()-39)),"")</f>
        <v/>
      </c>
      <c r="AC64" s="1765"/>
      <c r="AD64" s="302" t="str" cm="1">
        <f t="array" ref="AD64">IFERROR(INDEX($A$1:$A$106,SMALL(IF($O$42=$B$1:$B$104,ROW($B$1:$B$104)-MIN(ROW($A$1:$A$106))+1,""), ROW()-39)),"")</f>
        <v/>
      </c>
      <c r="AE64" s="302"/>
      <c r="AF64" s="302"/>
      <c r="AG64" s="1246"/>
      <c r="AH64" s="1247"/>
      <c r="AI64" s="331"/>
      <c r="AJ64" s="331"/>
      <c r="AK64" s="1768"/>
      <c r="AL64" s="345"/>
      <c r="AM64" s="345"/>
      <c r="AN64" s="345"/>
      <c r="AO64" s="345"/>
      <c r="AP64" s="345"/>
      <c r="AQ64" s="345"/>
      <c r="AR64" s="345"/>
    </row>
    <row r="65" spans="1:44" ht="15.75" customHeight="1">
      <c r="A65" s="324" t="str">
        <f>'Wknd Shift'!A9</f>
        <v>Josefa Martinez</v>
      </c>
      <c r="B65" s="324" t="s">
        <v>266</v>
      </c>
      <c r="C65" s="331"/>
      <c r="D65" s="429"/>
      <c r="E65" s="331"/>
      <c r="F65" s="331"/>
      <c r="G65" s="429"/>
      <c r="H65" s="429"/>
      <c r="I65" s="331"/>
      <c r="J65" s="331"/>
      <c r="K65" s="331"/>
      <c r="L65" s="331"/>
      <c r="M65" s="331"/>
      <c r="N65" s="91"/>
      <c r="O65" s="331"/>
      <c r="P65" s="331"/>
      <c r="Q65" s="182"/>
      <c r="R65" s="182"/>
      <c r="S65" s="331"/>
      <c r="T65" s="91"/>
      <c r="U65" s="331"/>
      <c r="V65" s="331"/>
      <c r="W65" s="182"/>
      <c r="X65" s="182"/>
      <c r="Z65" s="1243"/>
      <c r="AA65" s="1241"/>
      <c r="AB65" s="1241"/>
      <c r="AC65" s="1242"/>
      <c r="AD65" s="1243"/>
      <c r="AE65" s="1243"/>
      <c r="AF65" s="1243"/>
      <c r="AG65" s="1243"/>
      <c r="AH65" s="1243"/>
      <c r="AI65" s="1243"/>
      <c r="AJ65" s="331"/>
      <c r="AK65" s="1768"/>
      <c r="AL65" s="345"/>
      <c r="AM65" s="345"/>
      <c r="AN65" s="345"/>
      <c r="AO65" s="345"/>
      <c r="AP65" s="345"/>
      <c r="AQ65" s="345"/>
      <c r="AR65" s="345"/>
    </row>
    <row r="66" spans="1:44" ht="15.75" customHeight="1">
      <c r="A66" s="324" t="str">
        <f>'Wknd Shift'!A10</f>
        <v>Ernesto Reyes Perez</v>
      </c>
      <c r="B66" s="324" t="s">
        <v>266</v>
      </c>
      <c r="C66" s="331"/>
      <c r="D66" s="429"/>
      <c r="E66" s="331"/>
      <c r="F66" s="331"/>
      <c r="G66" s="429"/>
      <c r="H66" s="429"/>
      <c r="I66" s="331"/>
      <c r="J66" s="331"/>
      <c r="K66" s="331"/>
      <c r="L66" s="331"/>
      <c r="M66" s="331"/>
      <c r="N66" s="91"/>
      <c r="O66" s="331"/>
      <c r="P66" s="331"/>
      <c r="Q66" s="182"/>
      <c r="R66" s="182"/>
      <c r="S66" s="331"/>
      <c r="T66" s="91"/>
      <c r="U66" s="331"/>
      <c r="V66" s="331"/>
      <c r="W66" s="182"/>
      <c r="X66" s="182"/>
      <c r="Z66" s="1241"/>
      <c r="AA66" s="1241"/>
      <c r="AB66" s="1242"/>
      <c r="AC66" s="1242"/>
      <c r="AD66" s="1241"/>
      <c r="AE66" s="1241"/>
      <c r="AF66" s="1243"/>
      <c r="AG66" s="1243"/>
      <c r="AH66" s="1244"/>
      <c r="AI66" s="331"/>
      <c r="AJ66" s="331"/>
      <c r="AK66" s="1768"/>
      <c r="AL66" s="345"/>
      <c r="AM66" s="345"/>
      <c r="AN66" s="345"/>
      <c r="AO66" s="345"/>
      <c r="AP66" s="345"/>
      <c r="AQ66" s="345"/>
      <c r="AR66" s="345"/>
    </row>
    <row r="67" spans="1:44" ht="15.75" customHeight="1">
      <c r="A67" s="324" t="str">
        <f>'Wknd Shift'!A11</f>
        <v>Yodany Miranda</v>
      </c>
      <c r="B67" s="324" t="s">
        <v>266</v>
      </c>
      <c r="C67" s="331"/>
      <c r="D67" s="429"/>
      <c r="E67" s="331"/>
      <c r="F67" s="331"/>
      <c r="G67" s="429"/>
      <c r="H67" s="429"/>
      <c r="I67" s="331"/>
      <c r="J67" s="331"/>
      <c r="K67" s="331"/>
      <c r="L67" s="331"/>
      <c r="M67" s="331"/>
      <c r="N67" s="91"/>
      <c r="O67" s="331"/>
      <c r="P67" s="331"/>
      <c r="Q67" s="182"/>
      <c r="R67" s="182"/>
      <c r="S67" s="58"/>
      <c r="T67" s="331"/>
      <c r="U67" s="331"/>
      <c r="V67" s="331"/>
      <c r="W67" s="331"/>
      <c r="X67" s="58"/>
      <c r="Z67" s="1241"/>
      <c r="AA67" s="1241"/>
      <c r="AB67" s="1242"/>
      <c r="AC67" s="1242"/>
      <c r="AD67" s="1241"/>
      <c r="AE67" s="1241"/>
      <c r="AF67" s="1243"/>
      <c r="AG67" s="1243"/>
      <c r="AH67" s="1244"/>
      <c r="AI67" s="331"/>
      <c r="AJ67" s="331"/>
      <c r="AK67" s="1768"/>
      <c r="AL67" s="345"/>
      <c r="AM67" s="345"/>
      <c r="AN67" s="345"/>
      <c r="AO67" s="345"/>
      <c r="AP67" s="345"/>
      <c r="AQ67" s="345"/>
      <c r="AR67" s="345"/>
    </row>
    <row r="68" spans="1:44" ht="15.75" customHeight="1">
      <c r="A68" s="324" t="str">
        <f>'Wknd Shift'!A12</f>
        <v>Carlos Molina</v>
      </c>
      <c r="B68" s="324" t="s">
        <v>266</v>
      </c>
      <c r="C68" s="331"/>
      <c r="D68" s="429"/>
      <c r="E68" s="331"/>
      <c r="F68" s="331"/>
      <c r="G68" s="429"/>
      <c r="H68" s="429"/>
      <c r="I68" s="331"/>
      <c r="J68" s="331"/>
      <c r="K68" s="331"/>
      <c r="L68" s="331"/>
      <c r="M68" s="331"/>
      <c r="N68" s="91"/>
      <c r="O68" s="331"/>
      <c r="P68" s="331"/>
      <c r="Q68" s="182"/>
      <c r="R68" s="182"/>
      <c r="S68" s="58"/>
      <c r="T68" s="331"/>
      <c r="U68" s="331"/>
      <c r="V68" s="331"/>
      <c r="W68" s="331"/>
      <c r="X68" s="58"/>
      <c r="Z68" s="1241"/>
      <c r="AA68" s="1241"/>
      <c r="AB68" s="1242"/>
      <c r="AC68" s="1242"/>
      <c r="AD68" s="1241"/>
      <c r="AE68" s="1241"/>
      <c r="AF68" s="1243"/>
      <c r="AG68" s="1243"/>
      <c r="AH68" s="1244"/>
      <c r="AI68" s="331"/>
      <c r="AJ68" s="331"/>
      <c r="AK68" s="1768"/>
      <c r="AL68" s="345"/>
      <c r="AM68" s="345"/>
      <c r="AN68" s="345"/>
      <c r="AO68" s="345"/>
      <c r="AP68" s="345"/>
      <c r="AQ68" s="345"/>
      <c r="AR68" s="345"/>
    </row>
    <row r="69" spans="1:44" ht="15.75" customHeight="1">
      <c r="A69" s="324" t="str">
        <f>'Wknd Shift'!A13</f>
        <v>Orlis Daniel Zaldivar</v>
      </c>
      <c r="B69" s="324" t="s">
        <v>266</v>
      </c>
      <c r="C69" s="331"/>
      <c r="D69" s="429"/>
      <c r="E69" s="331"/>
      <c r="F69" s="331"/>
      <c r="G69" s="429"/>
      <c r="H69" s="429"/>
      <c r="I69" s="331"/>
      <c r="J69" s="331"/>
      <c r="K69" s="331"/>
      <c r="L69" s="331"/>
      <c r="M69" s="331"/>
      <c r="N69" s="91"/>
      <c r="O69" s="331"/>
      <c r="P69" s="331"/>
      <c r="Q69" s="182"/>
      <c r="R69" s="182"/>
      <c r="S69" s="58"/>
      <c r="T69" s="331"/>
      <c r="U69" s="331"/>
      <c r="V69" s="331"/>
      <c r="W69" s="331"/>
      <c r="X69" s="58"/>
      <c r="Z69" s="1241"/>
      <c r="AA69" s="1241"/>
      <c r="AB69" s="1242"/>
      <c r="AC69" s="1242"/>
      <c r="AD69" s="1241"/>
      <c r="AE69" s="1241"/>
      <c r="AF69" s="1243"/>
      <c r="AG69" s="1243"/>
      <c r="AH69" s="1244"/>
      <c r="AI69" s="331"/>
      <c r="AJ69" s="331"/>
      <c r="AK69" s="1768"/>
      <c r="AL69" s="345"/>
      <c r="AM69" s="345"/>
      <c r="AN69" s="345"/>
      <c r="AO69" s="345"/>
      <c r="AP69" s="345"/>
      <c r="AQ69" s="345"/>
      <c r="AR69" s="345"/>
    </row>
    <row r="70" spans="1:44" ht="15.75" customHeight="1">
      <c r="A70" s="324" t="str">
        <f>'Wknd Shift'!A14</f>
        <v/>
      </c>
      <c r="B70" s="324" t="s">
        <v>266</v>
      </c>
      <c r="C70" s="331"/>
      <c r="D70" s="429"/>
      <c r="E70" s="331"/>
      <c r="F70" s="331"/>
      <c r="G70" s="429"/>
      <c r="H70" s="429"/>
      <c r="I70" s="331"/>
      <c r="J70" s="331"/>
      <c r="K70" s="331"/>
      <c r="L70" s="331"/>
      <c r="M70" s="331"/>
      <c r="N70" s="91"/>
      <c r="O70" s="331"/>
      <c r="P70" s="331"/>
      <c r="Q70" s="182"/>
      <c r="R70" s="182"/>
      <c r="S70" s="58"/>
      <c r="T70" s="331"/>
      <c r="U70" s="331"/>
      <c r="V70" s="331"/>
      <c r="W70" s="331"/>
      <c r="X70" s="58"/>
      <c r="Z70" s="1241"/>
      <c r="AA70" s="1241"/>
      <c r="AB70" s="1242"/>
      <c r="AC70" s="1242"/>
      <c r="AD70" s="1241"/>
      <c r="AE70" s="1241"/>
      <c r="AF70" s="1243"/>
      <c r="AG70" s="1243"/>
      <c r="AH70" s="1244"/>
      <c r="AI70" s="331"/>
      <c r="AJ70" s="331"/>
      <c r="AK70" s="1768"/>
      <c r="AL70" s="345"/>
      <c r="AM70" s="345"/>
      <c r="AN70" s="345"/>
      <c r="AO70" s="345"/>
      <c r="AP70" s="345"/>
      <c r="AQ70" s="345"/>
      <c r="AR70" s="345"/>
    </row>
    <row r="71" spans="1:44" ht="15.75" customHeight="1">
      <c r="A71" s="324" t="str">
        <f>'Wknd Shift'!A15</f>
        <v/>
      </c>
      <c r="B71" s="324" t="s">
        <v>266</v>
      </c>
      <c r="C71" s="331"/>
      <c r="D71" s="429"/>
      <c r="E71" s="331"/>
      <c r="F71" s="331"/>
      <c r="G71" s="429"/>
      <c r="H71" s="429"/>
      <c r="I71" s="331"/>
      <c r="J71" s="331"/>
      <c r="K71" s="331"/>
      <c r="L71" s="331"/>
      <c r="M71" s="331"/>
      <c r="N71" s="91"/>
      <c r="O71" s="331"/>
      <c r="P71" s="331"/>
      <c r="Q71" s="182"/>
      <c r="R71" s="182"/>
      <c r="S71" s="58"/>
      <c r="T71" s="331"/>
      <c r="U71" s="331"/>
      <c r="V71" s="331"/>
      <c r="W71" s="331"/>
      <c r="X71" s="58"/>
      <c r="Z71" s="1241"/>
      <c r="AA71" s="1241"/>
      <c r="AB71" s="1242"/>
      <c r="AC71" s="1242"/>
      <c r="AD71" s="1241"/>
      <c r="AE71" s="1241"/>
      <c r="AF71" s="1243"/>
      <c r="AG71" s="1243"/>
      <c r="AH71" s="1244"/>
      <c r="AI71" s="331"/>
      <c r="AJ71" s="331"/>
      <c r="AK71" s="1768"/>
      <c r="AL71" s="345"/>
      <c r="AM71" s="345"/>
      <c r="AN71" s="345"/>
      <c r="AO71" s="345"/>
      <c r="AP71" s="345"/>
      <c r="AQ71" s="345"/>
      <c r="AR71" s="345"/>
    </row>
    <row r="72" spans="1:44" ht="15.75" customHeight="1">
      <c r="A72" s="324" t="str">
        <f>'Wknd Shift'!A45</f>
        <v>Liurys Rojas Pinto</v>
      </c>
      <c r="B72" s="324" t="s">
        <v>266</v>
      </c>
      <c r="C72" s="331"/>
      <c r="D72" s="429"/>
      <c r="E72" s="331"/>
      <c r="F72" s="331"/>
      <c r="G72" s="429"/>
      <c r="H72" s="429"/>
      <c r="I72" s="331"/>
      <c r="J72" s="331"/>
      <c r="K72" s="331"/>
      <c r="L72" s="331"/>
      <c r="M72" s="331"/>
      <c r="N72" s="91"/>
      <c r="O72" s="331"/>
      <c r="P72" s="331"/>
      <c r="Q72" s="182"/>
      <c r="R72" s="182"/>
      <c r="S72" s="58"/>
      <c r="T72" s="331"/>
      <c r="U72" s="331"/>
      <c r="V72" s="331"/>
      <c r="W72" s="331"/>
      <c r="X72" s="58"/>
      <c r="Z72" s="1241"/>
      <c r="AA72" s="1241"/>
      <c r="AB72" s="1242"/>
      <c r="AC72" s="1242"/>
      <c r="AD72" s="1241"/>
      <c r="AE72" s="1241"/>
      <c r="AF72" s="1243"/>
      <c r="AG72" s="1243"/>
      <c r="AH72" s="1244"/>
      <c r="AI72" s="331"/>
      <c r="AJ72" s="331"/>
      <c r="AK72" s="1768"/>
      <c r="AL72" s="345"/>
      <c r="AM72" s="345"/>
      <c r="AN72" s="345"/>
      <c r="AO72" s="345"/>
      <c r="AP72" s="345"/>
      <c r="AQ72" s="345"/>
      <c r="AR72" s="345"/>
    </row>
    <row r="73" spans="1:44" ht="15.75" customHeight="1">
      <c r="A73" s="324" t="str">
        <f>'Wknd Shift'!A46</f>
        <v>Tontalane Williams</v>
      </c>
      <c r="B73" s="324" t="s">
        <v>266</v>
      </c>
      <c r="C73" s="331"/>
      <c r="D73" s="429"/>
      <c r="E73" s="331"/>
      <c r="F73" s="331"/>
      <c r="G73" s="429"/>
      <c r="H73" s="429"/>
      <c r="I73" s="331"/>
      <c r="J73" s="331"/>
      <c r="K73" s="331"/>
      <c r="L73" s="331"/>
      <c r="M73" s="331"/>
      <c r="N73" s="91"/>
      <c r="O73" s="331"/>
      <c r="P73" s="331"/>
      <c r="Q73" s="182"/>
      <c r="R73" s="182"/>
      <c r="S73" s="58"/>
      <c r="T73" s="331"/>
      <c r="U73" s="331"/>
      <c r="V73" s="331"/>
      <c r="W73" s="331"/>
      <c r="X73" s="58"/>
      <c r="Z73" s="1241"/>
      <c r="AA73" s="1241"/>
      <c r="AB73" s="1242"/>
      <c r="AC73" s="1242"/>
      <c r="AD73" s="1241"/>
      <c r="AE73" s="1241"/>
      <c r="AF73" s="1243"/>
      <c r="AG73" s="1243"/>
      <c r="AH73" s="1244"/>
      <c r="AI73" s="331"/>
      <c r="AJ73" s="331"/>
      <c r="AK73" s="1768"/>
      <c r="AL73" s="345"/>
      <c r="AM73" s="345"/>
      <c r="AN73" s="345"/>
      <c r="AO73" s="345"/>
      <c r="AP73" s="345"/>
      <c r="AQ73" s="345"/>
      <c r="AR73" s="345"/>
    </row>
    <row r="74" spans="1:44" ht="15.75" customHeight="1">
      <c r="A74" s="324" t="str">
        <f>'Wknd Shift'!A47</f>
        <v>Mireles Casi Garcia</v>
      </c>
      <c r="B74" s="324" t="s">
        <v>266</v>
      </c>
      <c r="C74" s="331"/>
      <c r="D74" s="429"/>
      <c r="E74" s="331"/>
      <c r="F74" s="331"/>
      <c r="G74" s="429"/>
      <c r="H74" s="429"/>
      <c r="I74" s="331"/>
      <c r="J74" s="331"/>
      <c r="K74" s="331"/>
      <c r="L74" s="331"/>
      <c r="M74" s="331"/>
      <c r="N74" s="91"/>
      <c r="O74" s="331"/>
      <c r="P74" s="331"/>
      <c r="Q74" s="182"/>
      <c r="R74" s="182"/>
      <c r="S74" s="58"/>
      <c r="T74" s="331"/>
      <c r="U74" s="331"/>
      <c r="V74" s="331"/>
      <c r="W74" s="331"/>
      <c r="X74" s="58"/>
      <c r="Z74" s="1241"/>
      <c r="AA74" s="1241"/>
      <c r="AB74" s="1242"/>
      <c r="AC74" s="1242"/>
      <c r="AD74" s="1241"/>
      <c r="AE74" s="1241"/>
      <c r="AF74" s="1243"/>
      <c r="AG74" s="1243"/>
      <c r="AH74" s="1244"/>
      <c r="AI74" s="331"/>
      <c r="AJ74" s="331"/>
      <c r="AK74" s="1768"/>
      <c r="AL74" s="345"/>
      <c r="AM74" s="345"/>
      <c r="AN74" s="345"/>
      <c r="AO74" s="345"/>
      <c r="AP74" s="345"/>
      <c r="AQ74" s="345"/>
      <c r="AR74" s="345"/>
    </row>
    <row r="75" spans="1:44" ht="15.75" customHeight="1">
      <c r="A75" s="324" t="str">
        <f>'Wknd Shift'!A48</f>
        <v>Neldy Duquesne</v>
      </c>
      <c r="B75" s="324" t="s">
        <v>266</v>
      </c>
      <c r="C75" s="331"/>
      <c r="D75" s="429"/>
      <c r="E75" s="331"/>
      <c r="F75" s="331"/>
      <c r="G75" s="429"/>
      <c r="H75" s="429"/>
      <c r="I75" s="331"/>
      <c r="J75" s="331"/>
      <c r="K75" s="331"/>
      <c r="L75" s="331"/>
      <c r="M75" s="331"/>
      <c r="N75" s="91"/>
      <c r="O75" s="331"/>
      <c r="P75" s="331"/>
      <c r="Q75" s="182"/>
      <c r="R75" s="182"/>
      <c r="S75" s="58"/>
      <c r="T75" s="331"/>
      <c r="U75" s="331"/>
      <c r="V75" s="331"/>
      <c r="W75" s="331"/>
      <c r="X75" s="58"/>
      <c r="Z75" s="1241"/>
      <c r="AA75" s="1241"/>
      <c r="AB75" s="1242"/>
      <c r="AC75" s="1242"/>
      <c r="AD75" s="1241"/>
      <c r="AE75" s="1241"/>
      <c r="AF75" s="1243"/>
      <c r="AG75" s="1243"/>
      <c r="AH75" s="1244"/>
      <c r="AI75" s="331"/>
      <c r="AJ75" s="331"/>
      <c r="AK75" s="1768"/>
      <c r="AL75" s="345"/>
      <c r="AM75" s="345"/>
      <c r="AN75" s="345"/>
      <c r="AO75" s="345"/>
      <c r="AP75" s="345"/>
      <c r="AQ75" s="345"/>
      <c r="AR75" s="345"/>
    </row>
    <row r="76" spans="1:44" ht="15.75" customHeight="1">
      <c r="A76" s="324" t="str">
        <f>'Wknd Shift'!A49</f>
        <v>Kenia Rodriguez</v>
      </c>
      <c r="B76" s="324" t="s">
        <v>266</v>
      </c>
      <c r="C76" s="331"/>
      <c r="D76" s="429"/>
      <c r="E76" s="331"/>
      <c r="F76" s="331"/>
      <c r="G76" s="429"/>
      <c r="H76" s="429"/>
      <c r="I76" s="331"/>
      <c r="J76" s="331"/>
      <c r="K76" s="331"/>
      <c r="L76" s="331"/>
      <c r="M76" s="331"/>
      <c r="N76" s="91"/>
      <c r="O76" s="331"/>
      <c r="P76" s="331"/>
      <c r="Q76" s="182"/>
      <c r="R76" s="182"/>
      <c r="S76" s="58"/>
      <c r="T76" s="331"/>
      <c r="U76" s="331"/>
      <c r="V76" s="331"/>
      <c r="W76" s="331"/>
      <c r="X76" s="58"/>
      <c r="Z76" s="1241"/>
      <c r="AA76" s="1241"/>
      <c r="AB76" s="1242"/>
      <c r="AC76" s="1242"/>
      <c r="AD76" s="1241"/>
      <c r="AE76" s="1241"/>
      <c r="AF76" s="1243"/>
      <c r="AG76" s="1243"/>
      <c r="AH76" s="1244"/>
      <c r="AI76" s="331"/>
      <c r="AJ76" s="331"/>
      <c r="AK76" s="1768"/>
      <c r="AL76" s="345"/>
      <c r="AM76" s="345"/>
      <c r="AN76" s="345"/>
      <c r="AO76" s="345"/>
      <c r="AP76" s="345"/>
      <c r="AQ76" s="345"/>
      <c r="AR76" s="345"/>
    </row>
    <row r="77" spans="1:44" ht="15.75" customHeight="1">
      <c r="A77" s="324" t="str">
        <f>'Wknd Shift'!A50</f>
        <v>Lazaro Machado</v>
      </c>
      <c r="B77" s="324" t="s">
        <v>266</v>
      </c>
      <c r="C77" s="331"/>
      <c r="D77" s="429"/>
      <c r="E77" s="331"/>
      <c r="F77" s="331"/>
      <c r="G77" s="429"/>
      <c r="H77" s="429"/>
      <c r="I77" s="331"/>
      <c r="J77" s="331"/>
      <c r="K77" s="331"/>
      <c r="L77" s="331"/>
      <c r="M77" s="331"/>
      <c r="N77" s="91"/>
      <c r="O77" s="331"/>
      <c r="P77" s="331"/>
      <c r="Q77" s="182"/>
      <c r="R77" s="182"/>
      <c r="S77" s="58"/>
      <c r="T77" s="331"/>
      <c r="U77" s="331"/>
      <c r="V77" s="331"/>
      <c r="W77" s="331"/>
      <c r="X77" s="58"/>
      <c r="Z77" s="1241"/>
      <c r="AA77" s="1241"/>
      <c r="AB77" s="1242"/>
      <c r="AC77" s="1242"/>
      <c r="AD77" s="1241"/>
      <c r="AE77" s="1241"/>
      <c r="AF77" s="1243"/>
      <c r="AG77" s="1243"/>
      <c r="AH77" s="1244"/>
      <c r="AI77" s="331"/>
      <c r="AJ77" s="331"/>
      <c r="AK77" s="1768"/>
      <c r="AL77" s="345"/>
      <c r="AM77" s="345"/>
      <c r="AN77" s="345"/>
      <c r="AO77" s="345"/>
      <c r="AP77" s="345"/>
      <c r="AQ77" s="345"/>
      <c r="AR77" s="345"/>
    </row>
    <row r="78" spans="1:44" ht="15.75" customHeight="1">
      <c r="A78" s="324" t="str">
        <f>'Wknd Shift'!A51</f>
        <v>Ailin Reynaldo</v>
      </c>
      <c r="B78" s="324" t="s">
        <v>266</v>
      </c>
      <c r="C78" s="331"/>
      <c r="D78" s="429"/>
      <c r="E78" s="331"/>
      <c r="F78" s="331"/>
      <c r="G78" s="429"/>
      <c r="H78" s="429"/>
      <c r="I78" s="331"/>
      <c r="J78" s="331"/>
      <c r="K78" s="331"/>
      <c r="L78" s="331"/>
      <c r="M78" s="331"/>
      <c r="N78" s="91"/>
      <c r="O78" s="331"/>
      <c r="P78" s="331"/>
      <c r="Q78" s="182"/>
      <c r="R78" s="182"/>
      <c r="S78" s="58"/>
      <c r="T78" s="331"/>
      <c r="U78" s="331"/>
      <c r="V78" s="331"/>
      <c r="W78" s="331"/>
      <c r="X78" s="58"/>
      <c r="Z78" s="1241"/>
      <c r="AA78" s="1241"/>
      <c r="AB78" s="1242"/>
      <c r="AC78" s="1242"/>
      <c r="AD78" s="1241"/>
      <c r="AE78" s="1241"/>
      <c r="AF78" s="1243"/>
      <c r="AG78" s="1243"/>
      <c r="AH78" s="1244"/>
      <c r="AI78" s="331"/>
      <c r="AJ78" s="331"/>
      <c r="AK78" s="1768"/>
      <c r="AL78" s="345"/>
      <c r="AM78" s="345"/>
      <c r="AN78" s="345"/>
      <c r="AO78" s="345"/>
      <c r="AP78" s="345"/>
      <c r="AQ78" s="345"/>
      <c r="AR78" s="345"/>
    </row>
    <row r="79" spans="1:44" ht="15.75" customHeight="1">
      <c r="A79" s="324" t="str">
        <f>'Wknd Shift'!A52</f>
        <v>Juana Rosario Carela</v>
      </c>
      <c r="B79" s="324" t="s">
        <v>266</v>
      </c>
      <c r="C79" s="331"/>
      <c r="D79" s="429"/>
      <c r="E79" s="331"/>
      <c r="F79" s="331"/>
      <c r="G79" s="429"/>
      <c r="H79" s="429"/>
      <c r="I79" s="331"/>
      <c r="J79" s="331"/>
      <c r="K79" s="331"/>
      <c r="L79" s="331"/>
      <c r="M79" s="331"/>
      <c r="N79" s="91"/>
      <c r="O79" s="331"/>
      <c r="P79" s="331"/>
      <c r="Q79" s="182"/>
      <c r="R79" s="182"/>
      <c r="S79" s="58"/>
      <c r="T79" s="331"/>
      <c r="U79" s="331"/>
      <c r="V79" s="331"/>
      <c r="W79" s="331"/>
      <c r="X79" s="58"/>
      <c r="Z79" s="1241"/>
      <c r="AA79" s="1241"/>
      <c r="AB79" s="1242"/>
      <c r="AC79" s="1242"/>
      <c r="AD79" s="1241"/>
      <c r="AE79" s="1241"/>
      <c r="AF79" s="1243"/>
      <c r="AG79" s="1243"/>
      <c r="AH79" s="1244"/>
      <c r="AI79" s="331"/>
      <c r="AJ79" s="331"/>
      <c r="AK79" s="1768"/>
      <c r="AL79" s="345"/>
      <c r="AM79" s="345"/>
      <c r="AN79" s="345"/>
      <c r="AO79" s="345"/>
      <c r="AP79" s="345"/>
      <c r="AQ79" s="345"/>
      <c r="AR79" s="345"/>
    </row>
    <row r="80" spans="1:44" ht="15.75" customHeight="1">
      <c r="A80" s="324" t="str">
        <f>'Wknd Shift'!A53</f>
        <v/>
      </c>
      <c r="B80" s="324" t="s">
        <v>266</v>
      </c>
      <c r="C80" s="331"/>
      <c r="D80" s="429"/>
      <c r="E80" s="331"/>
      <c r="F80" s="331"/>
      <c r="G80" s="429"/>
      <c r="H80" s="429"/>
      <c r="I80" s="331"/>
      <c r="J80" s="331"/>
      <c r="K80" s="331"/>
      <c r="L80" s="331"/>
      <c r="M80" s="331"/>
      <c r="N80" s="91"/>
      <c r="O80" s="331"/>
      <c r="P80" s="331"/>
      <c r="Q80" s="182"/>
      <c r="R80" s="182"/>
      <c r="S80" s="58"/>
      <c r="T80" s="331"/>
      <c r="U80" s="331"/>
      <c r="V80" s="331"/>
      <c r="W80" s="331"/>
      <c r="X80" s="58"/>
      <c r="Z80" s="1241"/>
      <c r="AA80" s="1241"/>
      <c r="AB80" s="1242"/>
      <c r="AC80" s="1242"/>
      <c r="AD80" s="1241"/>
      <c r="AE80" s="1241"/>
      <c r="AF80" s="1243"/>
      <c r="AG80" s="1243"/>
      <c r="AH80" s="1244"/>
      <c r="AI80" s="331"/>
      <c r="AJ80" s="331"/>
      <c r="AK80" s="1768"/>
      <c r="AL80" s="347"/>
      <c r="AM80" s="347"/>
      <c r="AN80" s="347"/>
      <c r="AO80" s="347"/>
      <c r="AP80" s="347"/>
      <c r="AQ80" s="347"/>
      <c r="AR80" s="347"/>
    </row>
    <row r="81" spans="1:44" ht="15.75" customHeight="1">
      <c r="A81" s="324" t="str">
        <f>'Wknd Shift'!A54</f>
        <v/>
      </c>
      <c r="B81" s="324" t="s">
        <v>266</v>
      </c>
      <c r="C81" s="331"/>
      <c r="D81" s="429"/>
      <c r="E81" s="331"/>
      <c r="F81" s="331"/>
      <c r="G81" s="429"/>
      <c r="H81" s="429"/>
      <c r="I81" s="331"/>
      <c r="J81" s="331"/>
      <c r="K81" s="331"/>
      <c r="L81" s="331"/>
      <c r="M81" s="331"/>
      <c r="N81" s="91"/>
      <c r="O81" s="331"/>
      <c r="P81" s="331"/>
      <c r="Q81" s="182"/>
      <c r="R81" s="182"/>
      <c r="S81" s="58"/>
      <c r="T81" s="331"/>
      <c r="U81" s="331"/>
      <c r="V81" s="331"/>
      <c r="W81" s="331"/>
      <c r="X81" s="58"/>
      <c r="Z81" s="1241"/>
      <c r="AA81" s="1241"/>
      <c r="AB81" s="1242"/>
      <c r="AC81" s="1242"/>
      <c r="AD81" s="1241"/>
      <c r="AE81" s="1241"/>
      <c r="AF81" s="1243"/>
      <c r="AG81" s="1243"/>
      <c r="AH81" s="1244"/>
      <c r="AI81" s="331"/>
      <c r="AJ81" s="331"/>
      <c r="AK81" s="1768"/>
      <c r="AL81" s="347"/>
      <c r="AM81" s="347"/>
      <c r="AN81" s="347"/>
      <c r="AO81" s="347"/>
      <c r="AP81" s="347"/>
      <c r="AQ81" s="347"/>
      <c r="AR81" s="347"/>
    </row>
    <row r="82" spans="1:44" ht="15.75" customHeight="1">
      <c r="A82" s="324" t="str">
        <f>'Wknd Shift'!A55</f>
        <v/>
      </c>
      <c r="B82" s="324" t="s">
        <v>266</v>
      </c>
      <c r="C82" s="331"/>
      <c r="D82" s="429"/>
      <c r="E82" s="331"/>
      <c r="F82" s="331"/>
      <c r="G82" s="429"/>
      <c r="H82" s="429"/>
      <c r="I82" s="331"/>
      <c r="J82" s="331"/>
      <c r="K82" s="331"/>
      <c r="L82" s="331"/>
      <c r="M82" s="331"/>
      <c r="N82" s="91"/>
      <c r="O82" s="331"/>
      <c r="P82" s="331"/>
      <c r="Q82" s="182"/>
      <c r="R82" s="182"/>
      <c r="S82" s="58"/>
      <c r="T82" s="331"/>
      <c r="U82" s="331"/>
      <c r="V82" s="331"/>
      <c r="W82" s="331"/>
      <c r="X82" s="58"/>
      <c r="Z82" s="1241"/>
      <c r="AA82" s="1241"/>
      <c r="AB82" s="1242"/>
      <c r="AC82" s="1242"/>
      <c r="AD82" s="1241"/>
      <c r="AE82" s="1241"/>
      <c r="AF82" s="1243"/>
      <c r="AG82" s="1243"/>
      <c r="AH82" s="1244"/>
      <c r="AI82" s="331"/>
      <c r="AJ82" s="331"/>
      <c r="AK82" s="1768"/>
      <c r="AL82" s="1055"/>
      <c r="AM82" s="1055"/>
      <c r="AN82" s="1055"/>
      <c r="AO82" s="1055"/>
      <c r="AP82" s="1055"/>
      <c r="AQ82" s="1055"/>
      <c r="AR82" s="1055"/>
    </row>
    <row r="83" spans="1:44" ht="15.75" customHeight="1">
      <c r="A83" s="324" t="str">
        <f>'Wknd Shift'!A56</f>
        <v/>
      </c>
      <c r="B83" s="324" t="s">
        <v>266</v>
      </c>
      <c r="C83" s="331"/>
      <c r="D83" s="429"/>
      <c r="E83" s="331"/>
      <c r="F83" s="331"/>
      <c r="G83" s="429"/>
      <c r="H83" s="429"/>
      <c r="I83" s="331"/>
      <c r="J83" s="331"/>
      <c r="K83" s="331"/>
      <c r="L83" s="331"/>
      <c r="M83" s="331"/>
      <c r="N83" s="91"/>
      <c r="O83" s="331"/>
      <c r="P83" s="331"/>
      <c r="Q83" s="182"/>
      <c r="R83" s="182"/>
      <c r="S83" s="58"/>
      <c r="T83" s="331"/>
      <c r="U83" s="331"/>
      <c r="V83" s="331"/>
      <c r="W83" s="331"/>
      <c r="X83" s="58"/>
      <c r="Z83" s="1241"/>
      <c r="AA83" s="1241"/>
      <c r="AB83" s="1242"/>
      <c r="AC83" s="1242"/>
      <c r="AD83" s="1241"/>
      <c r="AE83" s="1241"/>
      <c r="AF83" s="1243"/>
      <c r="AG83" s="1243"/>
      <c r="AH83" s="1244"/>
      <c r="AI83" s="331"/>
      <c r="AJ83" s="331"/>
      <c r="AK83" s="1768"/>
      <c r="AL83" s="1055"/>
      <c r="AM83" s="1055"/>
      <c r="AN83" s="1055"/>
      <c r="AO83" s="1055"/>
      <c r="AP83" s="1055"/>
      <c r="AQ83" s="1055"/>
      <c r="AR83" s="1055"/>
    </row>
    <row r="84" spans="1:44" ht="15.75" customHeight="1">
      <c r="A84" s="324" t="str">
        <f>'Wknd Shift'!A57</f>
        <v/>
      </c>
      <c r="B84" s="324" t="s">
        <v>266</v>
      </c>
      <c r="C84" s="331"/>
      <c r="D84" s="429"/>
      <c r="E84" s="331"/>
      <c r="F84" s="331"/>
      <c r="G84" s="429"/>
      <c r="H84" s="429"/>
      <c r="I84" s="331"/>
      <c r="J84" s="331"/>
      <c r="K84" s="331"/>
      <c r="L84" s="331"/>
      <c r="M84" s="331"/>
      <c r="N84" s="91"/>
      <c r="O84" s="331"/>
      <c r="P84" s="331"/>
      <c r="Q84" s="182"/>
      <c r="R84" s="182"/>
      <c r="S84" s="58"/>
      <c r="T84" s="331"/>
      <c r="U84" s="331"/>
      <c r="V84" s="331"/>
      <c r="W84" s="331"/>
      <c r="X84" s="58"/>
      <c r="Z84" s="1241"/>
      <c r="AA84" s="1241"/>
      <c r="AB84" s="1242"/>
      <c r="AC84" s="1242"/>
      <c r="AD84" s="1241"/>
      <c r="AE84" s="1241"/>
      <c r="AF84" s="1243"/>
      <c r="AG84" s="1243"/>
      <c r="AH84" s="1244"/>
      <c r="AI84" s="331"/>
      <c r="AJ84" s="331"/>
      <c r="AK84" s="1768"/>
      <c r="AL84" s="1055"/>
      <c r="AM84" s="1055"/>
      <c r="AN84" s="1055"/>
      <c r="AO84" s="1055"/>
      <c r="AP84" s="1055"/>
      <c r="AQ84" s="1055"/>
      <c r="AR84" s="1055"/>
    </row>
    <row r="85" spans="1:44" ht="15.75" customHeight="1">
      <c r="A85" s="324" t="str">
        <f>'Wknd Shift'!A58</f>
        <v/>
      </c>
      <c r="B85" s="324" t="s">
        <v>266</v>
      </c>
      <c r="C85" s="331"/>
      <c r="D85" s="429"/>
      <c r="E85" s="331"/>
      <c r="F85" s="331"/>
      <c r="G85" s="429"/>
      <c r="H85" s="429"/>
      <c r="I85" s="331"/>
      <c r="J85" s="331"/>
      <c r="K85" s="331"/>
      <c r="L85" s="331"/>
      <c r="M85" s="331"/>
      <c r="N85" s="91"/>
      <c r="Q85" s="182"/>
      <c r="R85" s="182"/>
      <c r="S85" s="58"/>
      <c r="T85" s="331"/>
      <c r="U85" s="331"/>
      <c r="V85" s="331"/>
      <c r="W85" s="331"/>
      <c r="X85" s="58"/>
      <c r="Z85" s="1241"/>
      <c r="AA85" s="1241"/>
      <c r="AB85" s="1242"/>
      <c r="AC85" s="1242"/>
      <c r="AD85" s="1241"/>
      <c r="AE85" s="1241"/>
      <c r="AF85" s="1243"/>
      <c r="AG85" s="1243"/>
      <c r="AH85" s="1244"/>
      <c r="AI85" s="331"/>
      <c r="AJ85" s="331"/>
      <c r="AK85" s="1768"/>
      <c r="AL85" s="1055"/>
      <c r="AM85" s="1055"/>
      <c r="AN85" s="1055"/>
      <c r="AO85" s="1055"/>
      <c r="AP85" s="1055"/>
      <c r="AQ85" s="1055"/>
      <c r="AR85" s="1055"/>
    </row>
    <row r="86" spans="1:44" ht="15.75" customHeight="1">
      <c r="A86" s="322"/>
      <c r="B86" s="322"/>
      <c r="C86" s="331"/>
      <c r="D86" s="429"/>
      <c r="E86" s="331"/>
      <c r="F86" s="331"/>
      <c r="G86" s="429"/>
      <c r="H86" s="429"/>
      <c r="I86" s="331"/>
      <c r="J86" s="331"/>
      <c r="K86" s="331"/>
      <c r="L86" s="331"/>
      <c r="M86" s="331"/>
      <c r="N86" s="91"/>
      <c r="Q86" s="182"/>
      <c r="R86" s="182"/>
      <c r="S86" s="58"/>
      <c r="T86" s="331"/>
      <c r="U86" s="331"/>
      <c r="V86" s="331"/>
      <c r="W86" s="331"/>
      <c r="X86" s="58"/>
      <c r="Z86" s="1241"/>
      <c r="AA86" s="1241"/>
      <c r="AB86" s="1242"/>
      <c r="AC86" s="1242"/>
      <c r="AD86" s="1241"/>
      <c r="AE86" s="1241"/>
      <c r="AF86" s="1243"/>
      <c r="AG86" s="1243"/>
      <c r="AH86" s="1244"/>
      <c r="AI86" s="331"/>
      <c r="AJ86" s="331"/>
      <c r="AK86" s="1768"/>
      <c r="AL86" s="1055"/>
      <c r="AM86" s="1055"/>
      <c r="AN86" s="1055"/>
      <c r="AO86" s="1055"/>
      <c r="AP86" s="1055"/>
      <c r="AQ86" s="1055"/>
      <c r="AR86" s="1055"/>
    </row>
    <row r="87" spans="1:44" ht="15.75" customHeight="1">
      <c r="A87" s="322"/>
      <c r="B87" s="322"/>
      <c r="C87" s="331"/>
      <c r="D87" s="429"/>
      <c r="E87" s="331"/>
      <c r="F87" s="331"/>
      <c r="G87" s="429"/>
      <c r="H87" s="429"/>
      <c r="I87" s="331"/>
      <c r="J87" s="331"/>
      <c r="K87" s="331"/>
      <c r="L87" s="331"/>
      <c r="M87" s="331"/>
      <c r="N87" s="91"/>
      <c r="Q87" s="182"/>
      <c r="R87" s="182"/>
      <c r="S87" s="58"/>
      <c r="T87" s="331"/>
      <c r="U87" s="331"/>
      <c r="V87" s="331"/>
      <c r="W87" s="331"/>
      <c r="X87" s="58"/>
      <c r="Z87" s="1241"/>
      <c r="AA87" s="1241"/>
      <c r="AB87" s="1242"/>
      <c r="AC87" s="1242"/>
      <c r="AD87" s="1241"/>
      <c r="AE87" s="1241"/>
      <c r="AF87" s="1243"/>
      <c r="AG87" s="1243"/>
      <c r="AH87" s="1244"/>
      <c r="AI87" s="331"/>
      <c r="AJ87" s="331"/>
      <c r="AK87" s="1768"/>
      <c r="AL87" s="1055"/>
      <c r="AM87" s="1055"/>
      <c r="AN87" s="1055"/>
      <c r="AO87" s="1055"/>
      <c r="AP87" s="1055"/>
      <c r="AQ87" s="1055"/>
      <c r="AR87" s="1055"/>
    </row>
    <row r="88" spans="1:44" ht="15.75" customHeight="1">
      <c r="A88" s="322"/>
      <c r="B88" s="322"/>
      <c r="C88" s="331"/>
      <c r="D88" s="429"/>
      <c r="E88" s="331"/>
      <c r="F88" s="331"/>
      <c r="G88" s="429"/>
      <c r="H88" s="429"/>
      <c r="I88" s="331"/>
      <c r="J88" s="331"/>
      <c r="K88" s="331"/>
      <c r="L88" s="331"/>
      <c r="M88" s="331"/>
      <c r="N88" s="91"/>
      <c r="Q88" s="182"/>
      <c r="R88" s="182"/>
      <c r="S88" s="58"/>
      <c r="T88" s="331"/>
      <c r="U88" s="331"/>
      <c r="V88" s="331"/>
      <c r="W88" s="331"/>
      <c r="X88" s="58"/>
      <c r="Z88" s="1241"/>
      <c r="AA88" s="1241"/>
      <c r="AB88" s="1242"/>
      <c r="AC88" s="1242"/>
      <c r="AD88" s="1241"/>
      <c r="AE88" s="1241"/>
      <c r="AF88" s="1243"/>
      <c r="AG88" s="1243"/>
      <c r="AH88" s="1244"/>
      <c r="AI88" s="331"/>
      <c r="AJ88" s="331"/>
      <c r="AK88" s="1768"/>
      <c r="AL88" s="1055"/>
      <c r="AM88" s="1055"/>
      <c r="AN88" s="1055"/>
      <c r="AO88" s="1055"/>
      <c r="AP88" s="1055"/>
      <c r="AQ88" s="1055"/>
      <c r="AR88" s="1055"/>
    </row>
    <row r="89" spans="1:44" ht="15.75" customHeight="1">
      <c r="A89" s="322"/>
      <c r="B89" s="322"/>
      <c r="C89" s="331"/>
      <c r="D89" s="429"/>
      <c r="E89" s="331"/>
      <c r="F89" s="331"/>
      <c r="G89" s="429"/>
      <c r="H89" s="429"/>
      <c r="I89" s="331"/>
      <c r="J89" s="331"/>
      <c r="K89" s="331"/>
      <c r="L89" s="331"/>
      <c r="M89" s="331"/>
      <c r="N89" s="91"/>
      <c r="Q89" s="182"/>
      <c r="R89" s="182"/>
      <c r="S89" s="58"/>
      <c r="T89" s="331"/>
      <c r="U89" s="331"/>
      <c r="V89" s="331"/>
      <c r="W89" s="331"/>
      <c r="X89" s="58"/>
      <c r="Z89" s="1241"/>
      <c r="AA89" s="1241"/>
      <c r="AB89" s="1242"/>
      <c r="AC89" s="1242"/>
      <c r="AD89" s="1241"/>
      <c r="AE89" s="1241"/>
      <c r="AF89" s="1243"/>
      <c r="AG89" s="1243"/>
      <c r="AH89" s="1244"/>
      <c r="AI89" s="331"/>
      <c r="AJ89" s="331"/>
      <c r="AK89" s="1768"/>
      <c r="AL89" s="1055"/>
      <c r="AM89" s="1055"/>
      <c r="AN89" s="1055"/>
      <c r="AO89" s="1055"/>
      <c r="AP89" s="1055"/>
      <c r="AQ89" s="1055"/>
      <c r="AR89" s="1055"/>
    </row>
    <row r="90" spans="1:44" ht="15.75" customHeight="1">
      <c r="A90" s="322"/>
      <c r="B90" s="322"/>
      <c r="C90" s="331"/>
      <c r="D90" s="429"/>
      <c r="E90" s="331"/>
      <c r="F90" s="331"/>
      <c r="G90" s="429"/>
      <c r="H90" s="429"/>
      <c r="I90" s="331"/>
      <c r="J90" s="331"/>
      <c r="K90" s="331"/>
      <c r="L90" s="331"/>
      <c r="M90" s="331"/>
      <c r="N90" s="91"/>
      <c r="Q90" s="182"/>
      <c r="R90" s="182"/>
      <c r="S90" s="58"/>
      <c r="T90" s="331"/>
      <c r="U90" s="331"/>
      <c r="V90" s="331"/>
      <c r="W90" s="331"/>
      <c r="X90" s="58"/>
      <c r="Z90" s="1241"/>
      <c r="AA90" s="1241"/>
      <c r="AB90" s="1242"/>
      <c r="AC90" s="1242"/>
      <c r="AD90" s="1241"/>
      <c r="AE90" s="1241"/>
      <c r="AF90" s="1243"/>
      <c r="AG90" s="1243"/>
      <c r="AH90" s="1244"/>
      <c r="AI90" s="331"/>
      <c r="AJ90" s="331"/>
      <c r="AK90" s="1768"/>
      <c r="AL90" s="1055"/>
      <c r="AM90" s="1055"/>
      <c r="AN90" s="1055"/>
      <c r="AO90" s="1055"/>
      <c r="AP90" s="1055"/>
      <c r="AQ90" s="1055"/>
      <c r="AR90" s="1055"/>
    </row>
    <row r="91" spans="1:44" ht="15.75" customHeight="1">
      <c r="A91" s="322"/>
      <c r="B91" s="322"/>
      <c r="C91" s="331"/>
      <c r="D91" s="429"/>
      <c r="E91" s="331"/>
      <c r="F91" s="331"/>
      <c r="G91" s="429"/>
      <c r="H91" s="429"/>
      <c r="I91" s="331"/>
      <c r="J91" s="331"/>
      <c r="K91" s="331"/>
      <c r="L91" s="331"/>
      <c r="M91" s="331"/>
      <c r="N91" s="91"/>
      <c r="Q91" s="182"/>
      <c r="R91" s="182"/>
      <c r="S91" s="58"/>
      <c r="T91" s="331"/>
      <c r="U91" s="331"/>
      <c r="V91" s="331"/>
      <c r="W91" s="331"/>
      <c r="X91" s="58"/>
      <c r="Z91" s="1241"/>
      <c r="AA91" s="1241"/>
      <c r="AB91" s="1242"/>
      <c r="AC91" s="1242"/>
      <c r="AD91" s="1241"/>
      <c r="AE91" s="1241"/>
      <c r="AF91" s="1243"/>
      <c r="AG91" s="1243"/>
      <c r="AH91" s="1244"/>
      <c r="AI91" s="331"/>
      <c r="AJ91" s="331"/>
      <c r="AK91" s="1768"/>
      <c r="AL91" s="1055"/>
      <c r="AM91" s="1055"/>
      <c r="AN91" s="1055"/>
      <c r="AO91" s="1055"/>
      <c r="AP91" s="1055"/>
      <c r="AQ91" s="1055"/>
      <c r="AR91" s="1055"/>
    </row>
    <row r="92" spans="1:44" ht="15.75" customHeight="1">
      <c r="A92" s="322"/>
      <c r="B92" s="322"/>
      <c r="C92" s="331"/>
      <c r="D92" s="429"/>
      <c r="E92" s="331"/>
      <c r="F92" s="331"/>
      <c r="G92" s="429"/>
      <c r="H92" s="429"/>
      <c r="I92" s="331"/>
      <c r="J92" s="331"/>
      <c r="K92" s="331"/>
      <c r="L92" s="331"/>
      <c r="M92" s="331"/>
      <c r="N92" s="91"/>
      <c r="Q92" s="182"/>
      <c r="R92" s="182"/>
      <c r="S92" s="58"/>
      <c r="T92" s="331"/>
      <c r="U92" s="331"/>
      <c r="V92" s="331"/>
      <c r="W92" s="331"/>
      <c r="X92" s="58"/>
      <c r="Z92" s="1241"/>
      <c r="AA92" s="1241"/>
      <c r="AB92" s="1242"/>
      <c r="AC92" s="1242"/>
      <c r="AD92" s="1241"/>
      <c r="AE92" s="1241"/>
      <c r="AF92" s="1243"/>
      <c r="AG92" s="1243"/>
      <c r="AH92" s="1244"/>
      <c r="AI92" s="331"/>
      <c r="AJ92" s="331"/>
      <c r="AK92" s="1768"/>
      <c r="AL92" s="1055"/>
      <c r="AM92" s="1055"/>
      <c r="AN92" s="1055"/>
      <c r="AO92" s="1055"/>
      <c r="AP92" s="1055"/>
      <c r="AQ92" s="1055"/>
      <c r="AR92" s="1055"/>
    </row>
    <row r="93" spans="1:44" ht="15.75" customHeight="1">
      <c r="A93" s="322"/>
      <c r="B93" s="322"/>
      <c r="C93" s="331"/>
      <c r="D93" s="429"/>
      <c r="E93" s="331"/>
      <c r="F93" s="331"/>
      <c r="G93" s="429"/>
      <c r="H93" s="429"/>
      <c r="I93" s="331"/>
      <c r="J93" s="331"/>
      <c r="K93" s="331"/>
      <c r="L93" s="331"/>
      <c r="M93" s="331"/>
      <c r="N93" s="91"/>
      <c r="Q93" s="182"/>
      <c r="R93" s="182"/>
      <c r="S93" s="58"/>
      <c r="T93" s="331"/>
      <c r="U93" s="331"/>
      <c r="V93" s="331"/>
      <c r="W93" s="331"/>
      <c r="X93" s="58"/>
      <c r="Z93" s="1241"/>
      <c r="AA93" s="1241"/>
      <c r="AB93" s="1242"/>
      <c r="AC93" s="1242"/>
      <c r="AD93" s="1241"/>
      <c r="AE93" s="1241"/>
      <c r="AF93" s="1243"/>
      <c r="AG93" s="1243"/>
      <c r="AH93" s="1244"/>
      <c r="AI93" s="331"/>
      <c r="AJ93" s="331"/>
      <c r="AK93" s="1768"/>
      <c r="AL93" s="1055"/>
      <c r="AM93" s="1055"/>
      <c r="AN93" s="1055"/>
      <c r="AO93" s="1055"/>
      <c r="AP93" s="1055"/>
      <c r="AQ93" s="1055"/>
      <c r="AR93" s="1055"/>
    </row>
    <row r="94" spans="1:44" ht="15.75" customHeight="1">
      <c r="A94" s="322"/>
      <c r="B94" s="322"/>
      <c r="C94" s="331"/>
      <c r="D94" s="429"/>
      <c r="E94" s="331"/>
      <c r="F94" s="331"/>
      <c r="G94" s="429"/>
      <c r="H94" s="429"/>
      <c r="I94" s="331"/>
      <c r="J94" s="331"/>
      <c r="K94" s="331"/>
      <c r="L94" s="331"/>
      <c r="M94" s="331"/>
      <c r="N94" s="91"/>
      <c r="Q94" s="182"/>
      <c r="R94" s="182"/>
      <c r="S94" s="58"/>
      <c r="T94" s="331"/>
      <c r="U94" s="331"/>
      <c r="V94" s="331"/>
      <c r="W94" s="331"/>
      <c r="X94" s="58"/>
      <c r="Z94" s="1241"/>
      <c r="AA94" s="1241"/>
      <c r="AB94" s="1242"/>
      <c r="AC94" s="1242"/>
      <c r="AD94" s="1241"/>
      <c r="AE94" s="1241"/>
      <c r="AF94" s="1243"/>
      <c r="AG94" s="1243"/>
      <c r="AH94" s="1244"/>
      <c r="AI94" s="331"/>
      <c r="AJ94" s="331"/>
      <c r="AK94" s="1768"/>
      <c r="AL94" s="1055"/>
      <c r="AM94" s="1055"/>
      <c r="AN94" s="1055"/>
      <c r="AO94" s="1055"/>
      <c r="AP94" s="1055"/>
      <c r="AQ94" s="1055"/>
      <c r="AR94" s="1055"/>
    </row>
    <row r="95" spans="1:44" ht="15.75" customHeight="1">
      <c r="A95" s="322"/>
      <c r="B95" s="322"/>
      <c r="C95" s="331"/>
      <c r="D95" s="429"/>
      <c r="E95" s="331"/>
      <c r="F95" s="331"/>
      <c r="G95" s="429"/>
      <c r="H95" s="429"/>
      <c r="I95" s="331"/>
      <c r="J95" s="331"/>
      <c r="K95" s="331"/>
      <c r="L95" s="331"/>
      <c r="M95" s="331"/>
      <c r="N95" s="91"/>
      <c r="Q95" s="182"/>
      <c r="R95" s="182"/>
      <c r="S95" s="58"/>
      <c r="T95" s="331"/>
      <c r="U95" s="331"/>
      <c r="V95" s="331"/>
      <c r="W95" s="331"/>
      <c r="X95" s="58"/>
      <c r="Z95" s="1241"/>
      <c r="AA95" s="1241"/>
      <c r="AB95" s="1242"/>
      <c r="AC95" s="1242"/>
      <c r="AD95" s="1241"/>
      <c r="AE95" s="1241"/>
      <c r="AF95" s="1243"/>
      <c r="AG95" s="1243"/>
      <c r="AH95" s="1244"/>
      <c r="AI95" s="331"/>
      <c r="AJ95" s="331"/>
      <c r="AK95" s="1768"/>
      <c r="AL95" s="1055"/>
      <c r="AM95" s="1055"/>
      <c r="AN95" s="1055"/>
      <c r="AO95" s="1055"/>
      <c r="AP95" s="1055"/>
      <c r="AQ95" s="1055"/>
      <c r="AR95" s="1055"/>
    </row>
    <row r="96" spans="1:44" ht="15.75" customHeight="1">
      <c r="A96" s="322"/>
      <c r="B96" s="322"/>
      <c r="C96" s="331"/>
      <c r="D96" s="429"/>
      <c r="E96" s="331"/>
      <c r="F96" s="331"/>
      <c r="G96" s="1686"/>
      <c r="H96" s="1686"/>
      <c r="I96" s="331"/>
      <c r="J96" s="331"/>
      <c r="K96" s="331"/>
      <c r="L96" s="331"/>
      <c r="M96" s="331"/>
      <c r="N96" s="91"/>
      <c r="Q96" s="182"/>
      <c r="R96" s="182"/>
      <c r="S96" s="58"/>
      <c r="T96" s="331"/>
      <c r="U96" s="331"/>
      <c r="V96" s="331"/>
      <c r="W96" s="331"/>
      <c r="X96" s="58"/>
      <c r="Z96" s="1241"/>
      <c r="AA96" s="1241"/>
      <c r="AB96" s="1242"/>
      <c r="AC96" s="1242"/>
      <c r="AD96" s="1241"/>
      <c r="AE96" s="1241"/>
      <c r="AF96" s="1243"/>
      <c r="AG96" s="1243"/>
      <c r="AH96" s="1244"/>
      <c r="AI96" s="331"/>
      <c r="AJ96" s="331"/>
      <c r="AK96" s="1769"/>
      <c r="AL96" s="1055"/>
      <c r="AM96" s="1055"/>
      <c r="AN96" s="1055"/>
      <c r="AO96" s="1055"/>
      <c r="AP96" s="1055"/>
      <c r="AQ96" s="1055"/>
      <c r="AR96" s="1055"/>
    </row>
    <row r="97" spans="1:44" ht="15.75" customHeight="1">
      <c r="A97" s="322"/>
      <c r="B97" s="322"/>
      <c r="C97" s="331"/>
      <c r="D97" s="429"/>
      <c r="E97" s="331"/>
      <c r="F97" s="331"/>
      <c r="G97" s="1686"/>
      <c r="H97" s="1686"/>
      <c r="I97" s="331"/>
      <c r="J97" s="331"/>
      <c r="K97" s="331"/>
      <c r="L97" s="331"/>
      <c r="M97" s="331"/>
      <c r="N97" s="91"/>
      <c r="Q97" s="182"/>
      <c r="R97" s="182"/>
      <c r="S97" s="58"/>
      <c r="T97" s="331"/>
      <c r="U97" s="331"/>
      <c r="V97" s="331"/>
      <c r="W97" s="331"/>
      <c r="X97" s="58"/>
      <c r="Z97" s="1241"/>
      <c r="AA97" s="1241"/>
      <c r="AB97" s="1242"/>
      <c r="AC97" s="1242"/>
      <c r="AD97" s="1241"/>
      <c r="AE97" s="1241"/>
      <c r="AF97" s="1243"/>
      <c r="AG97" s="1243"/>
      <c r="AH97" s="1244"/>
      <c r="AI97" s="331"/>
      <c r="AJ97" s="331"/>
      <c r="AK97" s="1040"/>
      <c r="AL97" s="1055"/>
      <c r="AM97" s="1055"/>
      <c r="AN97" s="1055"/>
      <c r="AO97" s="1055"/>
      <c r="AP97" s="1055"/>
      <c r="AQ97" s="1055"/>
      <c r="AR97" s="1055"/>
    </row>
    <row r="98" spans="1:44" ht="15.75" customHeight="1">
      <c r="A98" s="322"/>
      <c r="B98" s="322"/>
      <c r="C98" s="331"/>
      <c r="D98" s="429"/>
      <c r="E98" s="331"/>
      <c r="F98" s="331"/>
      <c r="G98" s="429"/>
      <c r="H98" s="429"/>
      <c r="I98" s="331"/>
      <c r="J98" s="331"/>
      <c r="K98" s="331"/>
      <c r="L98" s="331"/>
      <c r="M98" s="331"/>
      <c r="N98" s="91"/>
      <c r="Q98" s="182"/>
      <c r="R98" s="182"/>
      <c r="S98" s="58"/>
      <c r="T98" s="331"/>
      <c r="U98" s="331"/>
      <c r="V98" s="331"/>
      <c r="W98" s="331"/>
      <c r="X98" s="58"/>
      <c r="Z98" s="1241"/>
      <c r="AA98" s="1241"/>
      <c r="AB98" s="1242"/>
      <c r="AC98" s="1242"/>
      <c r="AD98" s="1241"/>
      <c r="AE98" s="1241"/>
      <c r="AF98" s="1243"/>
      <c r="AG98" s="1243"/>
      <c r="AH98" s="1244"/>
      <c r="AI98" s="331"/>
      <c r="AJ98" s="331"/>
      <c r="AK98" s="1040"/>
      <c r="AL98" s="1055"/>
      <c r="AM98" s="1055"/>
      <c r="AN98" s="1055"/>
      <c r="AO98" s="1055"/>
      <c r="AP98" s="1055"/>
      <c r="AQ98" s="1055"/>
      <c r="AR98" s="1055"/>
    </row>
    <row r="99" spans="1:44" ht="15.75" customHeight="1">
      <c r="A99" s="322"/>
      <c r="B99" s="322"/>
      <c r="C99" s="331"/>
      <c r="D99" s="429"/>
      <c r="E99" s="331"/>
      <c r="F99" s="331"/>
      <c r="G99" s="429"/>
      <c r="H99" s="429"/>
      <c r="I99" s="331"/>
      <c r="J99" s="331"/>
      <c r="K99" s="331"/>
      <c r="L99" s="331"/>
      <c r="M99" s="331"/>
      <c r="N99" s="91"/>
      <c r="Q99" s="182"/>
      <c r="R99" s="182"/>
      <c r="S99" s="58"/>
      <c r="T99" s="331"/>
      <c r="U99" s="331"/>
      <c r="V99" s="331"/>
      <c r="W99" s="331"/>
      <c r="X99" s="58"/>
      <c r="Z99" s="1241"/>
      <c r="AA99" s="1241"/>
      <c r="AB99" s="1242"/>
      <c r="AC99" s="1242"/>
      <c r="AD99" s="1241"/>
      <c r="AE99" s="1241"/>
      <c r="AF99" s="1243"/>
      <c r="AG99" s="1243"/>
      <c r="AH99" s="1244"/>
      <c r="AI99" s="331"/>
      <c r="AJ99" s="331"/>
      <c r="AK99" s="1040"/>
      <c r="AL99" s="1055"/>
      <c r="AM99" s="1055"/>
      <c r="AN99" s="1055"/>
      <c r="AO99" s="1055"/>
      <c r="AP99" s="1055"/>
      <c r="AQ99" s="1055"/>
      <c r="AR99" s="1055"/>
    </row>
    <row r="100" spans="1:44" ht="15.75" customHeight="1">
      <c r="A100" s="322"/>
      <c r="B100" s="322"/>
      <c r="C100" s="331"/>
      <c r="D100" s="429"/>
      <c r="E100" s="331"/>
      <c r="F100" s="331"/>
      <c r="G100" s="429"/>
      <c r="H100" s="429"/>
      <c r="I100" s="331"/>
      <c r="J100" s="331"/>
      <c r="K100" s="331"/>
      <c r="L100" s="331"/>
      <c r="M100" s="331"/>
      <c r="N100" s="91"/>
      <c r="Q100" s="182"/>
      <c r="R100" s="182"/>
      <c r="S100" s="58"/>
      <c r="T100" s="331"/>
      <c r="U100" s="331"/>
      <c r="V100" s="331"/>
      <c r="W100" s="331"/>
      <c r="X100" s="58"/>
      <c r="Z100" s="1241"/>
      <c r="AA100" s="1241"/>
      <c r="AB100" s="1242"/>
      <c r="AC100" s="1242"/>
      <c r="AD100" s="1241"/>
      <c r="AE100" s="1241"/>
      <c r="AF100" s="1243"/>
      <c r="AG100" s="1243"/>
      <c r="AH100" s="1244"/>
      <c r="AI100" s="331"/>
      <c r="AJ100" s="331"/>
      <c r="AK100" s="1040"/>
      <c r="AL100" s="1055"/>
      <c r="AM100" s="1055"/>
      <c r="AN100" s="1055"/>
      <c r="AO100" s="1055"/>
      <c r="AP100" s="1055"/>
      <c r="AQ100" s="1055"/>
      <c r="AR100" s="1055"/>
    </row>
    <row r="101" spans="1:44" ht="15.75" customHeight="1">
      <c r="A101" s="322"/>
      <c r="B101" s="322"/>
      <c r="C101" s="331"/>
      <c r="D101" s="429"/>
      <c r="E101" s="331"/>
      <c r="F101" s="331"/>
      <c r="G101" s="429"/>
      <c r="H101" s="429"/>
      <c r="I101" s="331"/>
      <c r="J101" s="331"/>
      <c r="K101" s="331"/>
      <c r="L101" s="331"/>
      <c r="M101" s="331"/>
      <c r="N101" s="91"/>
      <c r="Q101" s="182"/>
      <c r="R101" s="182"/>
      <c r="S101" s="58"/>
      <c r="T101" s="331"/>
      <c r="U101" s="331"/>
      <c r="V101" s="331"/>
      <c r="W101" s="331"/>
      <c r="X101" s="58"/>
      <c r="Z101" s="1241"/>
      <c r="AA101" s="1241"/>
      <c r="AB101" s="1242"/>
      <c r="AC101" s="1242"/>
      <c r="AD101" s="1241"/>
      <c r="AE101" s="1241"/>
      <c r="AF101" s="1243"/>
      <c r="AG101" s="1243"/>
      <c r="AH101" s="1244"/>
      <c r="AI101" s="331"/>
      <c r="AJ101" s="331"/>
      <c r="AK101" s="1040"/>
      <c r="AL101" s="1055"/>
      <c r="AM101" s="1055"/>
      <c r="AN101" s="1055"/>
      <c r="AO101" s="1055"/>
      <c r="AP101" s="1055"/>
      <c r="AQ101" s="1055"/>
      <c r="AR101" s="1055"/>
    </row>
    <row r="102" spans="1:44" ht="15.75" customHeight="1">
      <c r="A102" s="322"/>
      <c r="B102" s="322"/>
      <c r="C102" s="331"/>
      <c r="D102" s="429"/>
      <c r="E102" s="331"/>
      <c r="F102" s="331"/>
      <c r="G102" s="429"/>
      <c r="H102" s="429"/>
      <c r="I102" s="331"/>
      <c r="J102" s="331"/>
      <c r="K102" s="331"/>
      <c r="L102" s="331"/>
      <c r="M102" s="331"/>
      <c r="N102" s="91"/>
      <c r="Q102" s="182"/>
      <c r="R102" s="182"/>
      <c r="S102" s="58"/>
      <c r="T102" s="331"/>
      <c r="U102" s="331"/>
      <c r="V102" s="331"/>
      <c r="W102" s="331"/>
      <c r="X102" s="58"/>
      <c r="Z102" s="1241"/>
      <c r="AA102" s="1241"/>
      <c r="AB102" s="1242"/>
      <c r="AC102" s="1242"/>
      <c r="AD102" s="1241"/>
      <c r="AE102" s="1241"/>
      <c r="AF102" s="1243"/>
      <c r="AG102" s="1243"/>
      <c r="AH102" s="1244"/>
      <c r="AI102" s="331"/>
      <c r="AJ102" s="331"/>
      <c r="AK102" s="1040"/>
      <c r="AL102" s="1055"/>
      <c r="AM102" s="1055"/>
      <c r="AN102" s="1055"/>
      <c r="AO102" s="1055"/>
      <c r="AP102" s="1055"/>
      <c r="AQ102" s="1055"/>
      <c r="AR102" s="1055"/>
    </row>
    <row r="103" spans="1:44" ht="15.75" customHeight="1">
      <c r="A103" s="322"/>
      <c r="B103" s="322"/>
      <c r="C103" s="331"/>
      <c r="D103" s="429"/>
      <c r="E103" s="331"/>
      <c r="F103" s="331"/>
      <c r="G103" s="429"/>
      <c r="H103" s="429"/>
      <c r="I103" s="331"/>
      <c r="J103" s="331"/>
      <c r="K103" s="331"/>
      <c r="L103" s="331"/>
      <c r="M103" s="331"/>
      <c r="N103" s="91"/>
      <c r="Q103" s="182"/>
      <c r="R103" s="182"/>
      <c r="S103" s="58"/>
      <c r="T103" s="331"/>
      <c r="U103" s="331"/>
      <c r="V103" s="331"/>
      <c r="W103" s="331"/>
      <c r="X103" s="58"/>
      <c r="Z103" s="1241"/>
      <c r="AA103" s="1241"/>
      <c r="AB103" s="1242"/>
      <c r="AC103" s="1242"/>
      <c r="AD103" s="1241"/>
      <c r="AE103" s="1241"/>
      <c r="AF103" s="1243"/>
      <c r="AG103" s="1243"/>
      <c r="AH103" s="1244"/>
      <c r="AI103" s="331"/>
      <c r="AJ103" s="331"/>
      <c r="AK103" s="1040"/>
      <c r="AL103" s="1055"/>
      <c r="AM103" s="1055"/>
      <c r="AN103" s="1055"/>
      <c r="AO103" s="1055"/>
      <c r="AP103" s="1055"/>
      <c r="AQ103" s="1055"/>
      <c r="AR103" s="1055"/>
    </row>
    <row r="104" spans="1:44" ht="15.75" customHeight="1">
      <c r="A104" s="322"/>
      <c r="B104" s="322"/>
      <c r="C104" s="331"/>
      <c r="D104" s="429"/>
      <c r="E104" s="331"/>
      <c r="F104" s="331"/>
      <c r="G104" s="429"/>
      <c r="H104" s="429"/>
      <c r="I104" s="331"/>
      <c r="J104" s="331"/>
      <c r="K104" s="331"/>
      <c r="L104" s="331"/>
      <c r="M104" s="331"/>
      <c r="N104" s="91"/>
      <c r="Q104" s="182"/>
      <c r="R104" s="182"/>
      <c r="S104" s="58"/>
      <c r="T104" s="331"/>
      <c r="U104" s="331"/>
      <c r="V104" s="331"/>
      <c r="W104" s="331"/>
      <c r="X104" s="58"/>
      <c r="Z104" s="1241"/>
      <c r="AA104" s="1241"/>
      <c r="AB104" s="1242"/>
      <c r="AC104" s="1242"/>
      <c r="AD104" s="1241"/>
      <c r="AE104" s="1241"/>
      <c r="AF104" s="1243"/>
      <c r="AG104" s="1243"/>
      <c r="AH104" s="1244"/>
      <c r="AI104" s="331"/>
      <c r="AJ104" s="331"/>
      <c r="AK104" s="1040"/>
      <c r="AL104" s="1055"/>
      <c r="AM104" s="1055"/>
      <c r="AN104" s="1055"/>
      <c r="AO104" s="1055"/>
      <c r="AP104" s="1055"/>
      <c r="AQ104" s="1055"/>
      <c r="AR104" s="1055"/>
    </row>
    <row r="105" spans="1:44" ht="15.75" customHeight="1">
      <c r="A105" s="322"/>
      <c r="B105" s="322"/>
      <c r="C105" s="331"/>
      <c r="D105" s="429"/>
      <c r="E105" s="331"/>
      <c r="F105" s="331"/>
      <c r="G105" s="429"/>
      <c r="H105" s="429"/>
      <c r="I105" s="331"/>
      <c r="J105" s="331"/>
      <c r="K105" s="331"/>
      <c r="L105" s="331"/>
      <c r="M105" s="331"/>
      <c r="N105" s="91"/>
      <c r="Q105" s="182"/>
      <c r="R105" s="182"/>
      <c r="S105" s="58"/>
      <c r="T105" s="331"/>
      <c r="U105" s="331"/>
      <c r="V105" s="331"/>
      <c r="W105" s="331"/>
      <c r="X105" s="58"/>
      <c r="Z105" s="1241"/>
      <c r="AA105" s="1241"/>
      <c r="AB105" s="1242"/>
      <c r="AC105" s="1242"/>
      <c r="AD105" s="1241"/>
      <c r="AE105" s="1241"/>
      <c r="AF105" s="1243"/>
      <c r="AG105" s="1243"/>
      <c r="AH105" s="1244"/>
      <c r="AI105" s="331"/>
      <c r="AJ105" s="331"/>
      <c r="AK105" s="1040"/>
      <c r="AL105" s="1055"/>
      <c r="AM105" s="1055"/>
      <c r="AN105" s="1055"/>
      <c r="AO105" s="1055"/>
      <c r="AP105" s="1055"/>
      <c r="AQ105" s="1055"/>
      <c r="AR105" s="1055"/>
    </row>
    <row r="106" spans="1:44" ht="15.75" customHeight="1">
      <c r="A106" s="322"/>
      <c r="B106" s="322"/>
      <c r="C106" s="331"/>
      <c r="D106" s="429"/>
      <c r="E106" s="331"/>
      <c r="F106" s="331"/>
      <c r="G106" s="429"/>
      <c r="H106" s="429"/>
      <c r="I106" s="331"/>
      <c r="J106" s="331"/>
      <c r="K106" s="331"/>
      <c r="L106" s="331"/>
      <c r="M106" s="331"/>
      <c r="N106" s="91"/>
      <c r="Q106" s="182"/>
      <c r="R106" s="182"/>
      <c r="S106" s="58"/>
      <c r="T106" s="331"/>
      <c r="U106" s="331"/>
      <c r="V106" s="331"/>
      <c r="W106" s="331"/>
      <c r="X106" s="58"/>
      <c r="Z106" s="1241"/>
      <c r="AA106" s="1241"/>
      <c r="AB106" s="1242"/>
      <c r="AC106" s="1242"/>
      <c r="AD106" s="1241"/>
      <c r="AE106" s="1241"/>
      <c r="AF106" s="1243"/>
      <c r="AG106" s="1243"/>
      <c r="AH106" s="1244"/>
      <c r="AI106" s="331"/>
      <c r="AJ106" s="331"/>
      <c r="AK106" s="1040"/>
      <c r="AL106" s="1055"/>
      <c r="AM106" s="1055"/>
      <c r="AN106" s="1055"/>
      <c r="AO106" s="1055"/>
      <c r="AP106" s="1055"/>
      <c r="AQ106" s="1055"/>
      <c r="AR106" s="1055"/>
    </row>
    <row r="107" spans="1:44" ht="15.75" customHeight="1">
      <c r="A107" s="322"/>
      <c r="B107" s="322"/>
      <c r="C107" s="331"/>
      <c r="D107" s="429"/>
      <c r="E107" s="331"/>
      <c r="F107" s="331"/>
      <c r="G107" s="429"/>
      <c r="H107" s="429"/>
      <c r="I107" s="331"/>
      <c r="J107" s="331"/>
      <c r="K107" s="331"/>
      <c r="L107" s="331"/>
      <c r="M107" s="331"/>
      <c r="N107" s="91"/>
      <c r="Q107" s="182"/>
      <c r="R107" s="182"/>
      <c r="S107" s="58"/>
      <c r="T107" s="331"/>
      <c r="U107" s="331"/>
      <c r="V107" s="331"/>
      <c r="W107" s="331"/>
      <c r="X107" s="58"/>
      <c r="Z107" s="1241"/>
      <c r="AA107" s="1241"/>
      <c r="AB107" s="1242"/>
      <c r="AC107" s="1242"/>
      <c r="AD107" s="1241"/>
      <c r="AE107" s="1241"/>
      <c r="AF107" s="1243"/>
      <c r="AG107" s="1243"/>
      <c r="AH107" s="1244"/>
      <c r="AI107" s="331"/>
      <c r="AJ107" s="331"/>
      <c r="AK107" s="1040"/>
      <c r="AL107" s="1055"/>
      <c r="AM107" s="1055"/>
      <c r="AN107" s="1055"/>
      <c r="AO107" s="1055"/>
      <c r="AP107" s="1055"/>
      <c r="AQ107" s="1055"/>
      <c r="AR107" s="1055"/>
    </row>
    <row r="108" spans="1:44" ht="15.75" customHeight="1">
      <c r="A108" s="322"/>
      <c r="B108" s="322"/>
      <c r="C108" s="331"/>
      <c r="D108" s="429"/>
      <c r="E108" s="331"/>
      <c r="F108" s="331"/>
      <c r="G108" s="429"/>
      <c r="H108" s="429"/>
      <c r="I108" s="331"/>
      <c r="J108" s="331"/>
      <c r="K108" s="331"/>
      <c r="L108" s="331"/>
      <c r="M108" s="331"/>
      <c r="N108" s="91"/>
      <c r="Q108" s="182"/>
      <c r="R108" s="182"/>
      <c r="S108" s="58"/>
      <c r="T108" s="331"/>
      <c r="U108" s="331"/>
      <c r="V108" s="331"/>
      <c r="W108" s="331"/>
      <c r="X108" s="58"/>
      <c r="Z108" s="1241"/>
      <c r="AA108" s="1241"/>
      <c r="AB108" s="1242"/>
      <c r="AC108" s="1242"/>
      <c r="AD108" s="1241"/>
      <c r="AE108" s="1241"/>
      <c r="AF108" s="1243"/>
      <c r="AG108" s="1243"/>
      <c r="AH108" s="1244"/>
      <c r="AI108" s="331"/>
      <c r="AJ108" s="331"/>
      <c r="AK108" s="1040"/>
      <c r="AL108" s="1055"/>
      <c r="AM108" s="1055"/>
      <c r="AN108" s="1055"/>
      <c r="AO108" s="1055"/>
      <c r="AP108" s="1055"/>
      <c r="AQ108" s="1055"/>
      <c r="AR108" s="1055"/>
    </row>
    <row r="109" spans="1:44" ht="15.75" customHeight="1">
      <c r="A109" s="322"/>
      <c r="B109" s="322"/>
      <c r="C109" s="331"/>
      <c r="D109" s="429"/>
      <c r="E109" s="331"/>
      <c r="F109" s="331"/>
      <c r="G109" s="429"/>
      <c r="H109" s="429"/>
      <c r="I109" s="331"/>
      <c r="J109" s="331"/>
      <c r="K109" s="331"/>
      <c r="L109" s="331"/>
      <c r="M109" s="331"/>
      <c r="N109" s="91"/>
      <c r="Q109" s="182"/>
      <c r="R109" s="182"/>
      <c r="S109" s="58"/>
      <c r="T109" s="331"/>
      <c r="U109" s="331"/>
      <c r="V109" s="331"/>
      <c r="W109" s="331"/>
      <c r="X109" s="58"/>
      <c r="Z109" s="1241"/>
      <c r="AA109" s="1241"/>
      <c r="AB109" s="1242"/>
      <c r="AC109" s="1242"/>
      <c r="AD109" s="1241"/>
      <c r="AE109" s="1241"/>
      <c r="AF109" s="1243"/>
      <c r="AG109" s="1243"/>
      <c r="AH109" s="1244"/>
      <c r="AI109" s="331"/>
      <c r="AJ109" s="331"/>
      <c r="AK109" s="1040"/>
      <c r="AL109" s="1055"/>
      <c r="AM109" s="1055"/>
      <c r="AN109" s="1055"/>
      <c r="AO109" s="1055"/>
      <c r="AP109" s="1055"/>
      <c r="AQ109" s="1055"/>
      <c r="AR109" s="1055"/>
    </row>
    <row r="110" spans="1:44" ht="15.75" customHeight="1">
      <c r="A110" s="322"/>
      <c r="B110" s="322"/>
      <c r="C110" s="331"/>
      <c r="D110" s="429"/>
      <c r="E110" s="331"/>
      <c r="F110" s="331"/>
      <c r="G110" s="429"/>
      <c r="H110" s="429"/>
      <c r="I110" s="331"/>
      <c r="J110" s="331"/>
      <c r="K110" s="331"/>
      <c r="L110" s="331"/>
      <c r="M110" s="331"/>
      <c r="N110" s="91"/>
      <c r="Q110" s="182"/>
      <c r="R110" s="182"/>
      <c r="S110" s="58"/>
      <c r="T110" s="331"/>
      <c r="U110" s="331"/>
      <c r="V110" s="331"/>
      <c r="W110" s="331"/>
      <c r="X110" s="58"/>
      <c r="Z110" s="1241"/>
      <c r="AA110" s="1241"/>
      <c r="AB110" s="1242"/>
      <c r="AC110" s="1242"/>
      <c r="AD110" s="1241"/>
      <c r="AE110" s="1241"/>
      <c r="AF110" s="1243"/>
      <c r="AG110" s="1243"/>
      <c r="AH110" s="1244"/>
      <c r="AI110" s="331"/>
      <c r="AJ110" s="331"/>
      <c r="AK110" s="1040"/>
      <c r="AL110" s="1055"/>
      <c r="AM110" s="1055"/>
      <c r="AN110" s="1055"/>
      <c r="AO110" s="1055"/>
      <c r="AP110" s="1055"/>
      <c r="AQ110" s="1055"/>
      <c r="AR110" s="1055"/>
    </row>
    <row r="111" spans="1:44" ht="15.75" customHeight="1">
      <c r="A111" s="322"/>
      <c r="B111" s="322"/>
      <c r="C111" s="331"/>
      <c r="D111" s="429"/>
      <c r="E111" s="331"/>
      <c r="F111" s="331"/>
      <c r="G111" s="429"/>
      <c r="H111" s="429"/>
      <c r="I111" s="331"/>
      <c r="J111" s="331"/>
      <c r="K111" s="331"/>
      <c r="L111" s="331"/>
      <c r="M111" s="331"/>
      <c r="N111" s="91"/>
      <c r="Q111" s="182"/>
      <c r="R111" s="182"/>
      <c r="S111" s="58"/>
      <c r="T111" s="331"/>
      <c r="U111" s="331"/>
      <c r="V111" s="331"/>
      <c r="W111" s="331"/>
      <c r="X111" s="58"/>
      <c r="Z111" s="1241"/>
      <c r="AA111" s="1241"/>
      <c r="AB111" s="1242"/>
      <c r="AC111" s="1242"/>
      <c r="AD111" s="1241"/>
      <c r="AE111" s="1241"/>
      <c r="AF111" s="1243"/>
      <c r="AG111" s="1243"/>
      <c r="AH111" s="1244"/>
      <c r="AI111" s="331"/>
      <c r="AJ111" s="331"/>
      <c r="AK111" s="1040"/>
      <c r="AL111" s="1055"/>
      <c r="AM111" s="1055"/>
      <c r="AN111" s="1055"/>
      <c r="AO111" s="1055"/>
      <c r="AP111" s="1055"/>
      <c r="AQ111" s="1055"/>
      <c r="AR111" s="1055"/>
    </row>
    <row r="112" spans="1:44" ht="15.75" customHeight="1">
      <c r="A112" s="322"/>
      <c r="B112" s="322"/>
      <c r="C112" s="331"/>
      <c r="D112" s="429"/>
      <c r="E112" s="331"/>
      <c r="F112" s="331"/>
      <c r="G112" s="429"/>
      <c r="H112" s="429"/>
      <c r="I112" s="331"/>
      <c r="J112" s="331"/>
      <c r="K112" s="331"/>
      <c r="L112" s="331"/>
      <c r="M112" s="331"/>
      <c r="N112" s="91"/>
      <c r="Q112" s="182"/>
      <c r="R112" s="182"/>
      <c r="S112" s="58"/>
      <c r="T112" s="331"/>
      <c r="U112" s="331"/>
      <c r="V112" s="331"/>
      <c r="W112" s="331"/>
      <c r="X112" s="58"/>
      <c r="Z112" s="1241"/>
      <c r="AA112" s="1241"/>
      <c r="AB112" s="1242"/>
      <c r="AC112" s="1242"/>
      <c r="AD112" s="1241"/>
      <c r="AE112" s="1241"/>
      <c r="AF112" s="1243"/>
      <c r="AG112" s="1243"/>
      <c r="AH112" s="1244"/>
      <c r="AI112" s="331"/>
      <c r="AJ112" s="331"/>
      <c r="AK112" s="1040"/>
      <c r="AL112" s="1055"/>
      <c r="AM112" s="1055"/>
      <c r="AN112" s="1055"/>
      <c r="AO112" s="1055"/>
      <c r="AP112" s="1055"/>
      <c r="AQ112" s="1055"/>
      <c r="AR112" s="1055"/>
    </row>
    <row r="113" spans="1:44" ht="15.75" customHeight="1">
      <c r="A113" s="322"/>
      <c r="B113" s="322"/>
      <c r="C113" s="331"/>
      <c r="D113" s="429"/>
      <c r="E113" s="331"/>
      <c r="F113" s="331"/>
      <c r="G113" s="429"/>
      <c r="H113" s="429"/>
      <c r="I113" s="331"/>
      <c r="J113" s="331"/>
      <c r="K113" s="331"/>
      <c r="L113" s="331"/>
      <c r="M113" s="331"/>
      <c r="N113" s="91"/>
      <c r="Q113" s="182"/>
      <c r="R113" s="182"/>
      <c r="S113" s="58"/>
      <c r="T113" s="331"/>
      <c r="U113" s="331"/>
      <c r="V113" s="331"/>
      <c r="W113" s="331"/>
      <c r="X113" s="58"/>
      <c r="Z113" s="1241"/>
      <c r="AA113" s="1241"/>
      <c r="AB113" s="1242"/>
      <c r="AC113" s="1242"/>
      <c r="AD113" s="1241"/>
      <c r="AE113" s="1241"/>
      <c r="AF113" s="1243"/>
      <c r="AG113" s="1243"/>
      <c r="AH113" s="1244"/>
      <c r="AI113" s="331"/>
      <c r="AJ113" s="331"/>
      <c r="AK113" s="1040"/>
      <c r="AL113" s="1055"/>
      <c r="AM113" s="1055"/>
      <c r="AN113" s="1055"/>
      <c r="AO113" s="1055"/>
      <c r="AP113" s="1055"/>
      <c r="AQ113" s="1055"/>
      <c r="AR113" s="1055"/>
    </row>
    <row r="114" spans="1:44" ht="15.75" customHeight="1">
      <c r="A114" s="322"/>
      <c r="B114" s="322"/>
      <c r="C114" s="331"/>
      <c r="D114" s="429"/>
      <c r="E114" s="331"/>
      <c r="F114" s="331"/>
      <c r="G114" s="429"/>
      <c r="H114" s="429"/>
      <c r="I114" s="331"/>
      <c r="J114" s="331"/>
      <c r="K114" s="331"/>
      <c r="L114" s="331"/>
      <c r="M114" s="331"/>
      <c r="N114" s="91"/>
      <c r="Q114" s="182"/>
      <c r="R114" s="182"/>
      <c r="S114" s="58"/>
      <c r="T114" s="331"/>
      <c r="U114" s="331"/>
      <c r="V114" s="331"/>
      <c r="W114" s="331"/>
      <c r="X114" s="58"/>
      <c r="Z114" s="1241"/>
      <c r="AA114" s="1241"/>
      <c r="AB114" s="1242"/>
      <c r="AC114" s="1242"/>
      <c r="AD114" s="1241"/>
      <c r="AE114" s="1241"/>
      <c r="AF114" s="1243"/>
      <c r="AG114" s="1243"/>
      <c r="AH114" s="1244"/>
      <c r="AI114" s="331"/>
      <c r="AJ114" s="331"/>
      <c r="AK114" s="1040"/>
      <c r="AL114" s="1055"/>
      <c r="AM114" s="1055"/>
      <c r="AN114" s="1055"/>
      <c r="AO114" s="1055"/>
      <c r="AP114" s="1055"/>
      <c r="AQ114" s="1055"/>
      <c r="AR114" s="1055"/>
    </row>
    <row r="115" spans="1:44" ht="15.75" customHeight="1">
      <c r="A115" s="322"/>
      <c r="B115" s="322"/>
      <c r="C115" s="331"/>
      <c r="D115" s="429"/>
      <c r="E115" s="331"/>
      <c r="F115" s="331"/>
      <c r="G115" s="429"/>
      <c r="H115" s="429"/>
      <c r="I115" s="331"/>
      <c r="J115" s="331"/>
      <c r="K115" s="331"/>
      <c r="L115" s="331"/>
      <c r="M115" s="331"/>
      <c r="N115" s="91"/>
      <c r="Q115" s="182"/>
      <c r="R115" s="182"/>
      <c r="S115" s="58"/>
      <c r="T115" s="331"/>
      <c r="U115" s="331"/>
      <c r="V115" s="331"/>
      <c r="W115" s="331"/>
      <c r="X115" s="58"/>
      <c r="Z115" s="1241"/>
      <c r="AA115" s="1241"/>
      <c r="AB115" s="1242"/>
      <c r="AC115" s="1242"/>
      <c r="AD115" s="1241"/>
      <c r="AE115" s="1241"/>
      <c r="AF115" s="1243"/>
      <c r="AG115" s="1243"/>
      <c r="AH115" s="1244"/>
      <c r="AI115" s="331"/>
      <c r="AJ115" s="331"/>
      <c r="AK115" s="1040"/>
      <c r="AL115" s="1055"/>
      <c r="AM115" s="1055"/>
      <c r="AN115" s="1055"/>
      <c r="AO115" s="1055"/>
      <c r="AP115" s="1055"/>
      <c r="AQ115" s="1055"/>
      <c r="AR115" s="1055"/>
    </row>
    <row r="116" spans="1:44" ht="15.75" customHeight="1">
      <c r="A116" s="322"/>
      <c r="B116" s="322"/>
      <c r="C116" s="331"/>
      <c r="D116" s="429"/>
      <c r="E116" s="331"/>
      <c r="F116" s="331"/>
      <c r="G116" s="429"/>
      <c r="H116" s="429"/>
      <c r="I116" s="331"/>
      <c r="J116" s="331"/>
      <c r="K116" s="331"/>
      <c r="L116" s="331"/>
      <c r="M116" s="331"/>
      <c r="N116" s="91"/>
      <c r="Q116" s="182"/>
      <c r="R116" s="182"/>
      <c r="S116" s="58"/>
      <c r="T116" s="331"/>
      <c r="U116" s="331"/>
      <c r="V116" s="331"/>
      <c r="W116" s="331"/>
      <c r="X116" s="58"/>
      <c r="Z116" s="1241"/>
      <c r="AA116" s="1241"/>
      <c r="AB116" s="1242"/>
      <c r="AC116" s="1242"/>
      <c r="AD116" s="1241"/>
      <c r="AE116" s="1241"/>
      <c r="AF116" s="1243"/>
      <c r="AG116" s="1243"/>
      <c r="AH116" s="1244"/>
      <c r="AI116" s="331"/>
      <c r="AJ116" s="331"/>
      <c r="AK116" s="1040"/>
      <c r="AL116" s="1055"/>
      <c r="AM116" s="1055"/>
      <c r="AN116" s="1055"/>
      <c r="AO116" s="1055"/>
      <c r="AP116" s="1055"/>
      <c r="AQ116" s="1055"/>
      <c r="AR116" s="1055"/>
    </row>
    <row r="117" spans="1:44" ht="15.75" customHeight="1">
      <c r="A117" s="322"/>
      <c r="B117" s="322"/>
      <c r="C117" s="331"/>
      <c r="D117" s="429"/>
      <c r="E117" s="331"/>
      <c r="F117" s="331"/>
      <c r="G117" s="429"/>
      <c r="H117" s="429"/>
      <c r="I117" s="331"/>
      <c r="J117" s="331"/>
      <c r="K117" s="331"/>
      <c r="L117" s="331"/>
      <c r="M117" s="331"/>
      <c r="N117" s="91"/>
      <c r="Q117" s="182"/>
      <c r="R117" s="182"/>
      <c r="S117" s="58"/>
      <c r="T117" s="331"/>
      <c r="U117" s="331"/>
      <c r="V117" s="331"/>
      <c r="W117" s="331"/>
      <c r="X117" s="58"/>
      <c r="Z117" s="1241"/>
      <c r="AA117" s="1241"/>
      <c r="AB117" s="1242"/>
      <c r="AC117" s="1242"/>
      <c r="AD117" s="1241"/>
      <c r="AE117" s="1241"/>
      <c r="AF117" s="1243"/>
      <c r="AG117" s="1243"/>
      <c r="AH117" s="1244"/>
      <c r="AI117" s="331"/>
      <c r="AJ117" s="331"/>
      <c r="AK117" s="1040"/>
      <c r="AL117" s="1055"/>
      <c r="AM117" s="1055"/>
      <c r="AN117" s="1055"/>
      <c r="AO117" s="1055"/>
      <c r="AP117" s="1055"/>
      <c r="AQ117" s="1055"/>
      <c r="AR117" s="1055"/>
    </row>
    <row r="118" spans="1:44" ht="15.75" customHeight="1">
      <c r="A118" s="322"/>
      <c r="B118" s="322"/>
      <c r="C118" s="331"/>
      <c r="D118" s="429"/>
      <c r="E118" s="331"/>
      <c r="F118" s="331"/>
      <c r="G118" s="429"/>
      <c r="H118" s="429"/>
      <c r="I118" s="331"/>
      <c r="J118" s="331"/>
      <c r="K118" s="331"/>
      <c r="L118" s="331"/>
      <c r="M118" s="331"/>
      <c r="N118" s="91"/>
      <c r="Q118" s="182"/>
      <c r="R118" s="182"/>
      <c r="S118" s="58"/>
      <c r="T118" s="331"/>
      <c r="U118" s="331"/>
      <c r="V118" s="331"/>
      <c r="W118" s="331"/>
      <c r="X118" s="58"/>
      <c r="Z118" s="1241"/>
      <c r="AA118" s="1241"/>
      <c r="AB118" s="1242"/>
      <c r="AC118" s="1242"/>
      <c r="AD118" s="1241"/>
      <c r="AE118" s="1241"/>
      <c r="AF118" s="1243"/>
      <c r="AG118" s="1243"/>
      <c r="AH118" s="1244"/>
      <c r="AI118" s="331"/>
      <c r="AJ118" s="331"/>
      <c r="AK118" s="1040"/>
      <c r="AL118" s="1055"/>
      <c r="AM118" s="1055"/>
      <c r="AN118" s="1055"/>
      <c r="AO118" s="1055"/>
      <c r="AP118" s="1055"/>
      <c r="AQ118" s="1055"/>
      <c r="AR118" s="1055"/>
    </row>
    <row r="119" spans="1:44" ht="15.75" customHeight="1">
      <c r="A119" s="322"/>
      <c r="B119" s="322"/>
      <c r="C119" s="331"/>
      <c r="D119" s="429"/>
      <c r="E119" s="331"/>
      <c r="F119" s="331"/>
      <c r="G119" s="429"/>
      <c r="H119" s="429"/>
      <c r="I119" s="331"/>
      <c r="J119" s="331"/>
      <c r="K119" s="331"/>
      <c r="L119" s="331"/>
      <c r="M119" s="331"/>
      <c r="N119" s="91"/>
      <c r="Q119" s="182"/>
      <c r="R119" s="182"/>
      <c r="S119" s="58"/>
      <c r="T119" s="331"/>
      <c r="U119" s="331"/>
      <c r="V119" s="331"/>
      <c r="W119" s="331"/>
      <c r="X119" s="58"/>
      <c r="Z119" s="1241"/>
      <c r="AA119" s="1241"/>
      <c r="AB119" s="1242"/>
      <c r="AC119" s="1242"/>
      <c r="AD119" s="1241"/>
      <c r="AE119" s="1241"/>
      <c r="AF119" s="1243"/>
      <c r="AG119" s="1243"/>
      <c r="AH119" s="1244"/>
      <c r="AI119" s="331"/>
      <c r="AJ119" s="331"/>
      <c r="AK119" s="1040"/>
      <c r="AL119" s="1055"/>
      <c r="AM119" s="1055"/>
      <c r="AN119" s="1055"/>
      <c r="AO119" s="1055"/>
      <c r="AP119" s="1055"/>
      <c r="AQ119" s="1055"/>
      <c r="AR119" s="1055"/>
    </row>
    <row r="120" spans="1:44" ht="15.75" customHeight="1">
      <c r="A120" s="322"/>
      <c r="B120" s="322"/>
      <c r="C120" s="331"/>
      <c r="D120" s="429"/>
      <c r="E120" s="331"/>
      <c r="F120" s="331"/>
      <c r="G120" s="429"/>
      <c r="H120" s="429"/>
      <c r="I120" s="331"/>
      <c r="J120" s="331"/>
      <c r="K120" s="331"/>
      <c r="L120" s="331"/>
      <c r="M120" s="331"/>
      <c r="N120" s="91"/>
      <c r="Q120" s="182"/>
      <c r="R120" s="182"/>
      <c r="S120" s="58"/>
      <c r="T120" s="331"/>
      <c r="U120" s="331"/>
      <c r="V120" s="331"/>
      <c r="W120" s="331"/>
      <c r="X120" s="58"/>
      <c r="Z120" s="1241"/>
      <c r="AA120" s="1241"/>
      <c r="AB120" s="1242"/>
      <c r="AC120" s="1242"/>
      <c r="AD120" s="1241"/>
      <c r="AE120" s="1241"/>
      <c r="AF120" s="1243"/>
      <c r="AG120" s="1243"/>
      <c r="AH120" s="1244"/>
      <c r="AI120" s="331"/>
      <c r="AJ120" s="331"/>
      <c r="AK120" s="1040"/>
      <c r="AL120" s="1055"/>
      <c r="AM120" s="1055"/>
      <c r="AN120" s="1055"/>
      <c r="AO120" s="1055"/>
      <c r="AP120" s="1055"/>
      <c r="AQ120" s="1055"/>
      <c r="AR120" s="1055"/>
    </row>
    <row r="121" spans="1:44" ht="15.75" customHeight="1">
      <c r="A121" s="322"/>
      <c r="B121" s="322"/>
      <c r="C121" s="331"/>
      <c r="D121" s="429"/>
      <c r="E121" s="331"/>
      <c r="F121" s="331"/>
      <c r="G121" s="429"/>
      <c r="H121" s="429"/>
      <c r="I121" s="331"/>
      <c r="J121" s="331"/>
      <c r="K121" s="331"/>
      <c r="L121" s="331"/>
      <c r="M121" s="331"/>
      <c r="N121" s="91"/>
      <c r="Q121" s="182"/>
      <c r="R121" s="182"/>
      <c r="S121" s="58"/>
      <c r="T121" s="331"/>
      <c r="U121" s="331"/>
      <c r="V121" s="331"/>
      <c r="W121" s="331"/>
      <c r="X121" s="58"/>
      <c r="Z121" s="1241"/>
      <c r="AA121" s="1241"/>
      <c r="AB121" s="1242"/>
      <c r="AC121" s="1242"/>
      <c r="AD121" s="1241"/>
      <c r="AE121" s="1241"/>
      <c r="AF121" s="1243"/>
      <c r="AG121" s="1243"/>
      <c r="AH121" s="1244"/>
      <c r="AI121" s="331"/>
      <c r="AJ121" s="331"/>
      <c r="AK121" s="1040"/>
      <c r="AL121" s="1055"/>
      <c r="AM121" s="1055"/>
      <c r="AN121" s="1055"/>
      <c r="AO121" s="1055"/>
      <c r="AP121" s="1055"/>
      <c r="AQ121" s="1055"/>
      <c r="AR121" s="1055"/>
    </row>
    <row r="122" spans="1:44" ht="15.75" customHeight="1">
      <c r="A122" s="322"/>
      <c r="B122" s="322"/>
      <c r="C122" s="331"/>
      <c r="D122" s="429"/>
      <c r="E122" s="331"/>
      <c r="F122" s="331"/>
      <c r="G122" s="429"/>
      <c r="H122" s="429"/>
      <c r="I122" s="331"/>
      <c r="J122" s="331"/>
      <c r="K122" s="331"/>
      <c r="L122" s="331"/>
      <c r="M122" s="331"/>
      <c r="N122" s="91"/>
      <c r="Q122" s="182"/>
      <c r="R122" s="182"/>
      <c r="S122" s="58"/>
      <c r="T122" s="331"/>
      <c r="U122" s="331"/>
      <c r="V122" s="331"/>
      <c r="W122" s="331"/>
      <c r="X122" s="58"/>
      <c r="Z122" s="1241"/>
      <c r="AA122" s="1241"/>
      <c r="AB122" s="1242"/>
      <c r="AC122" s="1242"/>
      <c r="AD122" s="1241"/>
      <c r="AE122" s="1241"/>
      <c r="AF122" s="1243"/>
      <c r="AG122" s="1243"/>
      <c r="AH122" s="1244"/>
      <c r="AI122" s="331"/>
      <c r="AJ122" s="331"/>
      <c r="AK122" s="1040"/>
      <c r="AL122" s="1055"/>
      <c r="AM122" s="1055"/>
      <c r="AN122" s="1055"/>
      <c r="AO122" s="1055"/>
      <c r="AP122" s="1055"/>
      <c r="AQ122" s="1055"/>
      <c r="AR122" s="1055"/>
    </row>
    <row r="123" spans="1:44" ht="15.75" customHeight="1">
      <c r="A123" s="322"/>
      <c r="B123" s="322"/>
      <c r="C123" s="331"/>
      <c r="D123" s="429"/>
      <c r="E123" s="331"/>
      <c r="F123" s="331"/>
      <c r="G123" s="429"/>
      <c r="H123" s="429"/>
      <c r="I123" s="331"/>
      <c r="J123" s="331"/>
      <c r="K123" s="331"/>
      <c r="L123" s="331"/>
      <c r="M123" s="331"/>
      <c r="N123" s="91"/>
      <c r="Q123" s="182"/>
      <c r="R123" s="182"/>
      <c r="S123" s="58"/>
      <c r="T123" s="331"/>
      <c r="U123" s="331"/>
      <c r="V123" s="331"/>
      <c r="W123" s="331"/>
      <c r="X123" s="58"/>
      <c r="Z123" s="1241"/>
      <c r="AA123" s="1241"/>
      <c r="AB123" s="1242"/>
      <c r="AC123" s="1242"/>
      <c r="AD123" s="1241"/>
      <c r="AE123" s="1241"/>
      <c r="AF123" s="1243"/>
      <c r="AG123" s="1243"/>
      <c r="AH123" s="1244"/>
      <c r="AI123" s="331"/>
      <c r="AJ123" s="331"/>
      <c r="AK123" s="1040"/>
      <c r="AL123" s="1055"/>
      <c r="AM123" s="1055"/>
      <c r="AN123" s="1055"/>
      <c r="AO123" s="1055"/>
      <c r="AP123" s="1055"/>
      <c r="AQ123" s="1055"/>
      <c r="AR123" s="1055"/>
    </row>
    <row r="124" spans="1:44" ht="15.75" customHeight="1">
      <c r="A124" s="322"/>
      <c r="B124" s="322"/>
      <c r="C124" s="331"/>
      <c r="D124" s="429"/>
      <c r="E124" s="331"/>
      <c r="F124" s="331"/>
      <c r="G124" s="429"/>
      <c r="H124" s="429"/>
      <c r="I124" s="331"/>
      <c r="J124" s="331"/>
      <c r="K124" s="331"/>
      <c r="L124" s="331"/>
      <c r="M124" s="331"/>
      <c r="N124" s="91"/>
      <c r="Q124" s="182"/>
      <c r="R124" s="182"/>
      <c r="S124" s="58"/>
      <c r="T124" s="331"/>
      <c r="U124" s="331"/>
      <c r="V124" s="331"/>
      <c r="W124" s="331"/>
      <c r="X124" s="58"/>
      <c r="Z124" s="1241"/>
      <c r="AA124" s="1241"/>
      <c r="AB124" s="1242"/>
      <c r="AC124" s="1242"/>
      <c r="AD124" s="1241"/>
      <c r="AE124" s="1241"/>
      <c r="AF124" s="1243"/>
      <c r="AG124" s="1243"/>
      <c r="AH124" s="1244"/>
      <c r="AI124" s="331"/>
      <c r="AJ124" s="331"/>
      <c r="AK124" s="1040"/>
      <c r="AL124" s="1055"/>
      <c r="AM124" s="1055"/>
      <c r="AN124" s="1055"/>
      <c r="AO124" s="1055"/>
      <c r="AP124" s="1055"/>
      <c r="AQ124" s="1055"/>
      <c r="AR124" s="1055"/>
    </row>
    <row r="125" spans="1:44" ht="15.75" customHeight="1">
      <c r="A125" s="322"/>
      <c r="B125" s="322"/>
      <c r="C125" s="331"/>
      <c r="D125" s="429"/>
      <c r="E125" s="331"/>
      <c r="F125" s="331"/>
      <c r="G125" s="429"/>
      <c r="H125" s="429"/>
      <c r="I125" s="331"/>
      <c r="J125" s="331"/>
      <c r="K125" s="331"/>
      <c r="L125" s="331"/>
      <c r="M125" s="331"/>
      <c r="N125" s="91"/>
      <c r="Q125" s="182"/>
      <c r="R125" s="182"/>
      <c r="S125" s="58"/>
      <c r="T125" s="331"/>
      <c r="U125" s="331"/>
      <c r="V125" s="331"/>
      <c r="W125" s="331"/>
      <c r="X125" s="58"/>
      <c r="Z125" s="1241"/>
      <c r="AA125" s="1241"/>
      <c r="AB125" s="1242"/>
      <c r="AC125" s="1242"/>
      <c r="AD125" s="1241"/>
      <c r="AE125" s="1241"/>
      <c r="AF125" s="1243"/>
      <c r="AG125" s="1243"/>
      <c r="AH125" s="1244"/>
      <c r="AI125" s="331"/>
      <c r="AJ125" s="331"/>
      <c r="AK125" s="1040"/>
      <c r="AL125" s="1055"/>
      <c r="AM125" s="1055"/>
      <c r="AN125" s="1055"/>
      <c r="AO125" s="1055"/>
      <c r="AP125" s="1055"/>
      <c r="AQ125" s="1055"/>
      <c r="AR125" s="1055"/>
    </row>
    <row r="126" spans="1:44" ht="15.75" customHeight="1">
      <c r="A126" s="322"/>
      <c r="B126" s="322"/>
      <c r="C126" s="331"/>
      <c r="D126" s="429"/>
      <c r="E126" s="331"/>
      <c r="F126" s="331"/>
      <c r="G126" s="429"/>
      <c r="H126" s="429"/>
      <c r="I126" s="331"/>
      <c r="J126" s="331"/>
      <c r="K126" s="331"/>
      <c r="L126" s="331"/>
      <c r="M126" s="331"/>
      <c r="N126" s="91"/>
      <c r="Q126" s="182"/>
      <c r="R126" s="182"/>
      <c r="S126" s="58"/>
      <c r="T126" s="331"/>
      <c r="U126" s="331"/>
      <c r="V126" s="331"/>
      <c r="W126" s="331"/>
      <c r="X126" s="58"/>
      <c r="Z126" s="1241"/>
      <c r="AA126" s="1241"/>
      <c r="AB126" s="1242"/>
      <c r="AC126" s="1242"/>
      <c r="AD126" s="1241"/>
      <c r="AE126" s="1241"/>
      <c r="AF126" s="1243"/>
      <c r="AG126" s="1243"/>
      <c r="AH126" s="1244"/>
      <c r="AI126" s="331"/>
      <c r="AJ126" s="331"/>
      <c r="AK126" s="1040"/>
      <c r="AL126" s="1055"/>
      <c r="AM126" s="1055"/>
      <c r="AN126" s="1055"/>
      <c r="AO126" s="1055"/>
      <c r="AP126" s="1055"/>
      <c r="AQ126" s="1055"/>
      <c r="AR126" s="1055"/>
    </row>
    <row r="127" spans="1:44" ht="15.75" customHeight="1">
      <c r="A127" s="322"/>
      <c r="B127" s="322"/>
      <c r="C127" s="331"/>
      <c r="D127" s="429"/>
      <c r="E127" s="331"/>
      <c r="F127" s="331"/>
      <c r="G127" s="429"/>
      <c r="H127" s="429"/>
      <c r="I127" s="331"/>
      <c r="J127" s="331"/>
      <c r="K127" s="331"/>
      <c r="L127" s="331"/>
      <c r="M127" s="331"/>
      <c r="N127" s="91"/>
      <c r="Q127" s="182"/>
      <c r="R127" s="182"/>
      <c r="S127" s="58"/>
      <c r="T127" s="331"/>
      <c r="U127" s="331"/>
      <c r="V127" s="331"/>
      <c r="W127" s="331"/>
      <c r="X127" s="58"/>
      <c r="Z127" s="1241"/>
      <c r="AA127" s="1241"/>
      <c r="AB127" s="1242"/>
      <c r="AC127" s="1242"/>
      <c r="AD127" s="1241"/>
      <c r="AE127" s="1241"/>
      <c r="AF127" s="1243"/>
      <c r="AG127" s="1243"/>
      <c r="AH127" s="1244"/>
      <c r="AI127" s="331"/>
      <c r="AJ127" s="331"/>
      <c r="AK127" s="1040"/>
      <c r="AL127" s="1055"/>
      <c r="AM127" s="1055"/>
      <c r="AN127" s="1055"/>
      <c r="AO127" s="1055"/>
      <c r="AP127" s="1055"/>
      <c r="AQ127" s="1055"/>
      <c r="AR127" s="1055"/>
    </row>
    <row r="128" spans="1:44" ht="15.75" customHeight="1">
      <c r="A128" s="322"/>
      <c r="B128" s="322"/>
      <c r="C128" s="331"/>
      <c r="D128" s="429"/>
      <c r="E128" s="331"/>
      <c r="F128" s="331"/>
      <c r="G128" s="429"/>
      <c r="H128" s="429"/>
      <c r="I128" s="331"/>
      <c r="J128" s="331"/>
      <c r="K128" s="331"/>
      <c r="L128" s="331"/>
      <c r="M128" s="331"/>
      <c r="N128" s="91"/>
      <c r="Q128" s="182"/>
      <c r="R128" s="182"/>
      <c r="S128" s="58"/>
      <c r="T128" s="331"/>
      <c r="U128" s="331"/>
      <c r="V128" s="331"/>
      <c r="W128" s="331"/>
      <c r="X128" s="58"/>
      <c r="Z128" s="1241"/>
      <c r="AA128" s="1241"/>
      <c r="AB128" s="1242"/>
      <c r="AC128" s="1242"/>
      <c r="AD128" s="1241"/>
      <c r="AE128" s="1241"/>
      <c r="AF128" s="1243"/>
      <c r="AG128" s="1243"/>
      <c r="AH128" s="1244"/>
      <c r="AI128" s="331"/>
      <c r="AJ128" s="331"/>
      <c r="AK128" s="1040"/>
      <c r="AL128" s="1055"/>
      <c r="AM128" s="1055"/>
      <c r="AN128" s="1055"/>
      <c r="AO128" s="1055"/>
      <c r="AP128" s="1055"/>
      <c r="AQ128" s="1055"/>
      <c r="AR128" s="1055"/>
    </row>
    <row r="129" spans="1:44" ht="15.75" customHeight="1">
      <c r="A129" s="322"/>
      <c r="B129" s="322"/>
      <c r="C129" s="331"/>
      <c r="D129" s="429"/>
      <c r="E129" s="331"/>
      <c r="F129" s="331"/>
      <c r="G129" s="429"/>
      <c r="H129" s="429"/>
      <c r="I129" s="331"/>
      <c r="J129" s="331"/>
      <c r="K129" s="331"/>
      <c r="L129" s="331"/>
      <c r="M129" s="331"/>
      <c r="N129" s="91"/>
      <c r="Q129" s="182"/>
      <c r="R129" s="182"/>
      <c r="S129" s="58"/>
      <c r="T129" s="331"/>
      <c r="U129" s="331"/>
      <c r="V129" s="331"/>
      <c r="W129" s="331"/>
      <c r="X129" s="58"/>
      <c r="Z129" s="1241"/>
      <c r="AA129" s="1241"/>
      <c r="AB129" s="1242"/>
      <c r="AC129" s="1242"/>
      <c r="AD129" s="1241"/>
      <c r="AE129" s="1241"/>
      <c r="AF129" s="1243"/>
      <c r="AG129" s="1243"/>
      <c r="AH129" s="1244"/>
      <c r="AI129" s="331"/>
      <c r="AJ129" s="331"/>
      <c r="AK129" s="1040"/>
      <c r="AL129" s="1055"/>
      <c r="AM129" s="1055"/>
      <c r="AN129" s="1055"/>
      <c r="AO129" s="1055"/>
      <c r="AP129" s="1055"/>
      <c r="AQ129" s="1055"/>
      <c r="AR129" s="1055"/>
    </row>
    <row r="130" spans="1:44" ht="15.75" customHeight="1">
      <c r="A130" s="322"/>
      <c r="B130" s="322"/>
      <c r="C130" s="331"/>
      <c r="D130" s="429"/>
      <c r="E130" s="331"/>
      <c r="F130" s="331"/>
      <c r="G130" s="429"/>
      <c r="H130" s="429"/>
      <c r="I130" s="331"/>
      <c r="J130" s="331"/>
      <c r="K130" s="331"/>
      <c r="L130" s="331"/>
      <c r="M130" s="331"/>
      <c r="N130" s="91"/>
      <c r="Q130" s="182"/>
      <c r="R130" s="182"/>
      <c r="S130" s="58"/>
      <c r="T130" s="331"/>
      <c r="U130" s="331"/>
      <c r="V130" s="331"/>
      <c r="W130" s="331"/>
      <c r="X130" s="58"/>
      <c r="Z130" s="1241"/>
      <c r="AA130" s="1241"/>
      <c r="AB130" s="1242"/>
      <c r="AC130" s="1242"/>
      <c r="AD130" s="1241"/>
      <c r="AE130" s="1241"/>
      <c r="AF130" s="1243"/>
      <c r="AG130" s="1243"/>
      <c r="AH130" s="1244"/>
      <c r="AI130" s="331"/>
      <c r="AJ130" s="331"/>
      <c r="AK130" s="1040"/>
      <c r="AL130" s="1055"/>
      <c r="AM130" s="1055"/>
      <c r="AN130" s="1055"/>
      <c r="AO130" s="1055"/>
      <c r="AP130" s="1055"/>
      <c r="AQ130" s="1055"/>
      <c r="AR130" s="1055"/>
    </row>
    <row r="131" spans="1:44" ht="15.75" customHeight="1">
      <c r="A131" s="322"/>
      <c r="B131" s="322"/>
      <c r="C131" s="331"/>
      <c r="D131" s="429"/>
      <c r="E131" s="331"/>
      <c r="F131" s="331"/>
      <c r="G131" s="429"/>
      <c r="H131" s="429"/>
      <c r="I131" s="331"/>
      <c r="J131" s="331"/>
      <c r="K131" s="331"/>
      <c r="L131" s="331"/>
      <c r="M131" s="331"/>
      <c r="N131" s="91"/>
      <c r="Q131" s="182"/>
      <c r="R131" s="182"/>
      <c r="S131" s="58"/>
      <c r="T131" s="331"/>
      <c r="U131" s="331"/>
      <c r="V131" s="331"/>
      <c r="W131" s="331"/>
      <c r="X131" s="58"/>
      <c r="Z131" s="1241"/>
      <c r="AA131" s="1241"/>
      <c r="AB131" s="1242"/>
      <c r="AC131" s="1242"/>
      <c r="AD131" s="1241"/>
      <c r="AE131" s="1241"/>
      <c r="AF131" s="1243"/>
      <c r="AG131" s="1243"/>
      <c r="AH131" s="1244"/>
      <c r="AI131" s="331"/>
      <c r="AJ131" s="331"/>
      <c r="AK131" s="1040"/>
      <c r="AL131" s="1055"/>
      <c r="AM131" s="1055"/>
      <c r="AN131" s="1055"/>
      <c r="AO131" s="1055"/>
      <c r="AP131" s="1055"/>
      <c r="AQ131" s="1055"/>
      <c r="AR131" s="1055"/>
    </row>
    <row r="132" spans="1:44" ht="15.75" customHeight="1">
      <c r="A132" s="322"/>
      <c r="B132" s="322"/>
      <c r="C132" s="331"/>
      <c r="D132" s="429"/>
      <c r="E132" s="331"/>
      <c r="F132" s="331"/>
      <c r="G132" s="429"/>
      <c r="H132" s="429"/>
      <c r="I132" s="331"/>
      <c r="J132" s="331"/>
      <c r="K132" s="331"/>
      <c r="L132" s="331"/>
      <c r="M132" s="331"/>
      <c r="N132" s="91"/>
      <c r="Q132" s="182"/>
      <c r="R132" s="182"/>
      <c r="S132" s="58"/>
      <c r="T132" s="331"/>
      <c r="U132" s="331"/>
      <c r="V132" s="331"/>
      <c r="W132" s="331"/>
      <c r="X132" s="58"/>
      <c r="Z132" s="1241"/>
      <c r="AA132" s="1241"/>
      <c r="AB132" s="1242"/>
      <c r="AC132" s="1242"/>
      <c r="AD132" s="1241"/>
      <c r="AE132" s="1241"/>
      <c r="AF132" s="1243"/>
      <c r="AG132" s="1243"/>
      <c r="AH132" s="1244"/>
      <c r="AI132" s="331"/>
      <c r="AJ132" s="331"/>
      <c r="AK132" s="1040"/>
      <c r="AL132" s="1055"/>
      <c r="AM132" s="1055"/>
      <c r="AN132" s="1055"/>
      <c r="AO132" s="1055"/>
      <c r="AP132" s="1055"/>
      <c r="AQ132" s="1055"/>
      <c r="AR132" s="1055"/>
    </row>
    <row r="133" spans="1:44" ht="15.75" customHeight="1">
      <c r="A133" s="322"/>
      <c r="B133" s="322"/>
      <c r="C133" s="331"/>
      <c r="D133" s="429"/>
      <c r="E133" s="331"/>
      <c r="F133" s="331"/>
      <c r="G133" s="429"/>
      <c r="H133" s="429"/>
      <c r="I133" s="331"/>
      <c r="J133" s="331"/>
      <c r="K133" s="331"/>
      <c r="L133" s="331"/>
      <c r="M133" s="331"/>
      <c r="N133" s="91"/>
      <c r="Q133" s="182"/>
      <c r="R133" s="182"/>
      <c r="S133" s="58"/>
      <c r="T133" s="331"/>
      <c r="U133" s="331"/>
      <c r="V133" s="331"/>
      <c r="W133" s="331"/>
      <c r="X133" s="58"/>
      <c r="Z133" s="1241"/>
      <c r="AA133" s="1241"/>
      <c r="AB133" s="1242"/>
      <c r="AC133" s="1242"/>
      <c r="AD133" s="1241"/>
      <c r="AE133" s="1241"/>
      <c r="AF133" s="1243"/>
      <c r="AG133" s="1243"/>
      <c r="AH133" s="1244"/>
      <c r="AI133" s="331"/>
      <c r="AJ133" s="331"/>
      <c r="AK133" s="1040"/>
      <c r="AL133" s="1055"/>
      <c r="AM133" s="1055"/>
      <c r="AN133" s="1055"/>
      <c r="AO133" s="1055"/>
      <c r="AP133" s="1055"/>
      <c r="AQ133" s="1055"/>
      <c r="AR133" s="1055"/>
    </row>
    <row r="134" spans="1:44" ht="15.75" customHeight="1">
      <c r="A134" s="322"/>
      <c r="B134" s="322"/>
      <c r="C134" s="331"/>
      <c r="D134" s="429"/>
      <c r="E134" s="331"/>
      <c r="F134" s="331"/>
      <c r="G134" s="429"/>
      <c r="H134" s="429"/>
      <c r="I134" s="331"/>
      <c r="J134" s="331"/>
      <c r="K134" s="331"/>
      <c r="L134" s="331"/>
      <c r="M134" s="331"/>
      <c r="N134" s="91"/>
      <c r="Q134" s="182"/>
      <c r="R134" s="182"/>
      <c r="S134" s="58"/>
      <c r="T134" s="331"/>
      <c r="U134" s="331"/>
      <c r="V134" s="331"/>
      <c r="W134" s="331"/>
      <c r="X134" s="58"/>
      <c r="Z134" s="1241"/>
      <c r="AA134" s="1241"/>
      <c r="AB134" s="1242"/>
      <c r="AC134" s="1242"/>
      <c r="AD134" s="1241"/>
      <c r="AE134" s="1241"/>
      <c r="AF134" s="1243"/>
      <c r="AG134" s="1243"/>
      <c r="AH134" s="1244"/>
      <c r="AI134" s="331"/>
      <c r="AJ134" s="331"/>
      <c r="AK134" s="1040"/>
      <c r="AL134" s="1055"/>
      <c r="AM134" s="1055"/>
      <c r="AN134" s="1055"/>
      <c r="AO134" s="1055"/>
      <c r="AP134" s="1055"/>
      <c r="AQ134" s="1055"/>
      <c r="AR134" s="1055"/>
    </row>
    <row r="135" spans="1:44" ht="15.75" customHeight="1">
      <c r="A135" s="322"/>
      <c r="B135" s="322"/>
      <c r="C135" s="331"/>
      <c r="D135" s="429"/>
      <c r="E135" s="331"/>
      <c r="F135" s="331"/>
      <c r="G135" s="429"/>
      <c r="H135" s="429"/>
      <c r="I135" s="331"/>
      <c r="J135" s="331"/>
      <c r="K135" s="331"/>
      <c r="L135" s="331"/>
      <c r="M135" s="331"/>
      <c r="N135" s="91"/>
      <c r="Q135" s="182"/>
      <c r="R135" s="182"/>
      <c r="S135" s="58"/>
      <c r="T135" s="331"/>
      <c r="U135" s="331"/>
      <c r="V135" s="331"/>
      <c r="W135" s="331"/>
      <c r="X135" s="58"/>
      <c r="Z135" s="1241"/>
      <c r="AA135" s="1241"/>
      <c r="AB135" s="1242"/>
      <c r="AC135" s="1242"/>
      <c r="AD135" s="1241"/>
      <c r="AE135" s="1241"/>
      <c r="AF135" s="1243"/>
      <c r="AG135" s="1243"/>
      <c r="AH135" s="1244"/>
      <c r="AI135" s="331"/>
      <c r="AJ135" s="331"/>
      <c r="AK135" s="1040"/>
      <c r="AL135" s="1055"/>
      <c r="AM135" s="1055"/>
      <c r="AN135" s="1055"/>
      <c r="AO135" s="1055"/>
      <c r="AP135" s="1055"/>
      <c r="AQ135" s="1055"/>
      <c r="AR135" s="1055"/>
    </row>
    <row r="136" spans="1:44" ht="15.75" customHeight="1">
      <c r="A136" s="322"/>
      <c r="B136" s="322"/>
      <c r="C136" s="331"/>
      <c r="D136" s="429"/>
      <c r="E136" s="331"/>
      <c r="F136" s="331"/>
      <c r="G136" s="429"/>
      <c r="H136" s="429"/>
      <c r="I136" s="331"/>
      <c r="J136" s="331"/>
      <c r="K136" s="331"/>
      <c r="L136" s="331"/>
      <c r="M136" s="331"/>
      <c r="N136" s="91"/>
      <c r="Q136" s="182"/>
      <c r="R136" s="182"/>
      <c r="S136" s="58"/>
      <c r="T136" s="331"/>
      <c r="U136" s="331"/>
      <c r="V136" s="331"/>
      <c r="W136" s="331"/>
      <c r="X136" s="58"/>
      <c r="Z136" s="1241"/>
      <c r="AA136" s="1241"/>
      <c r="AB136" s="1242"/>
      <c r="AC136" s="1242"/>
      <c r="AD136" s="1241"/>
      <c r="AE136" s="1241"/>
      <c r="AF136" s="1243"/>
      <c r="AG136" s="1243"/>
      <c r="AH136" s="1244"/>
      <c r="AI136" s="331"/>
      <c r="AJ136" s="331"/>
      <c r="AK136" s="1040"/>
      <c r="AL136" s="1055"/>
      <c r="AM136" s="1055"/>
      <c r="AN136" s="1055"/>
      <c r="AO136" s="1055"/>
      <c r="AP136" s="1055"/>
      <c r="AQ136" s="1055"/>
      <c r="AR136" s="1055"/>
    </row>
    <row r="137" spans="1:44" ht="15.75" customHeight="1">
      <c r="A137" s="322"/>
      <c r="B137" s="322"/>
      <c r="C137" s="331"/>
      <c r="D137" s="429"/>
      <c r="E137" s="331"/>
      <c r="F137" s="331"/>
      <c r="G137" s="429"/>
      <c r="H137" s="429"/>
      <c r="I137" s="331"/>
      <c r="J137" s="331"/>
      <c r="K137" s="331"/>
      <c r="L137" s="331"/>
      <c r="M137" s="331"/>
      <c r="N137" s="91"/>
      <c r="Q137" s="182"/>
      <c r="R137" s="182"/>
      <c r="S137" s="58"/>
      <c r="T137" s="331"/>
      <c r="U137" s="331"/>
      <c r="V137" s="331"/>
      <c r="W137" s="331"/>
      <c r="X137" s="58"/>
      <c r="Z137" s="1241"/>
      <c r="AA137" s="1241"/>
      <c r="AB137" s="1242"/>
      <c r="AC137" s="1242"/>
      <c r="AD137" s="1241"/>
      <c r="AE137" s="1241"/>
      <c r="AF137" s="1243"/>
      <c r="AG137" s="1243"/>
      <c r="AH137" s="1244"/>
      <c r="AI137" s="331"/>
      <c r="AJ137" s="331"/>
      <c r="AK137" s="1040"/>
      <c r="AL137" s="1055"/>
      <c r="AM137" s="1055"/>
      <c r="AN137" s="1055"/>
      <c r="AO137" s="1055"/>
      <c r="AP137" s="1055"/>
      <c r="AQ137" s="1055"/>
      <c r="AR137" s="1055"/>
    </row>
    <row r="138" spans="1:44" ht="15.75" customHeight="1">
      <c r="A138" s="322"/>
      <c r="B138" s="322"/>
      <c r="C138" s="331"/>
      <c r="D138" s="429"/>
      <c r="E138" s="331"/>
      <c r="F138" s="331"/>
      <c r="G138" s="429"/>
      <c r="H138" s="429"/>
      <c r="I138" s="331"/>
      <c r="J138" s="331"/>
      <c r="K138" s="331"/>
      <c r="L138" s="331"/>
      <c r="M138" s="331"/>
      <c r="N138" s="91"/>
      <c r="Q138" s="182"/>
      <c r="R138" s="182"/>
      <c r="S138" s="58"/>
      <c r="T138" s="331"/>
      <c r="U138" s="331"/>
      <c r="V138" s="331"/>
      <c r="W138" s="331"/>
      <c r="X138" s="58"/>
      <c r="Z138" s="1241"/>
      <c r="AA138" s="1241"/>
      <c r="AB138" s="1242"/>
      <c r="AC138" s="1242"/>
      <c r="AD138" s="1241"/>
      <c r="AE138" s="1241"/>
      <c r="AF138" s="1243"/>
      <c r="AG138" s="1243"/>
      <c r="AH138" s="1244"/>
      <c r="AI138" s="331"/>
      <c r="AJ138" s="331"/>
      <c r="AK138" s="1040"/>
      <c r="AL138" s="1055"/>
      <c r="AM138" s="1055"/>
      <c r="AN138" s="1055"/>
      <c r="AO138" s="1055"/>
      <c r="AP138" s="1055"/>
      <c r="AQ138" s="1055"/>
      <c r="AR138" s="1055"/>
    </row>
    <row r="139" spans="1:44" ht="15.75" customHeight="1">
      <c r="A139" s="322"/>
      <c r="B139" s="322"/>
      <c r="C139" s="331"/>
      <c r="D139" s="429"/>
      <c r="E139" s="331"/>
      <c r="F139" s="331"/>
      <c r="G139" s="429"/>
      <c r="H139" s="429"/>
      <c r="I139" s="331"/>
      <c r="J139" s="331"/>
      <c r="K139" s="331"/>
      <c r="L139" s="331"/>
      <c r="M139" s="331"/>
      <c r="N139" s="91"/>
      <c r="Q139" s="182"/>
      <c r="R139" s="182"/>
      <c r="S139" s="58"/>
      <c r="T139" s="331"/>
      <c r="U139" s="331"/>
      <c r="V139" s="331"/>
      <c r="W139" s="331"/>
      <c r="X139" s="58"/>
      <c r="Z139" s="1241"/>
      <c r="AA139" s="1241"/>
      <c r="AB139" s="1242"/>
      <c r="AC139" s="1242"/>
      <c r="AD139" s="1241"/>
      <c r="AE139" s="1241"/>
      <c r="AF139" s="1243"/>
      <c r="AG139" s="1243"/>
      <c r="AH139" s="1244"/>
      <c r="AI139" s="331"/>
      <c r="AJ139" s="331"/>
      <c r="AK139" s="1040"/>
      <c r="AL139" s="1055"/>
      <c r="AM139" s="1055"/>
      <c r="AN139" s="1055"/>
      <c r="AO139" s="1055"/>
      <c r="AP139" s="1055"/>
      <c r="AQ139" s="1055"/>
      <c r="AR139" s="1055"/>
    </row>
    <row r="140" spans="1:44" ht="15.75" customHeight="1">
      <c r="A140" s="322"/>
      <c r="B140" s="322"/>
      <c r="C140" s="331"/>
      <c r="D140" s="429"/>
      <c r="E140" s="331"/>
      <c r="F140" s="331"/>
      <c r="G140" s="429"/>
      <c r="H140" s="429"/>
      <c r="I140" s="331"/>
      <c r="J140" s="331"/>
      <c r="K140" s="331"/>
      <c r="L140" s="331"/>
      <c r="M140" s="331"/>
      <c r="N140" s="91"/>
      <c r="Q140" s="182"/>
      <c r="R140" s="182"/>
      <c r="S140" s="58"/>
      <c r="T140" s="331"/>
      <c r="U140" s="331"/>
      <c r="V140" s="331"/>
      <c r="W140" s="331"/>
      <c r="X140" s="58"/>
      <c r="Z140" s="1241"/>
      <c r="AA140" s="1241"/>
      <c r="AB140" s="1242"/>
      <c r="AC140" s="1242"/>
      <c r="AD140" s="1241"/>
      <c r="AE140" s="1241"/>
      <c r="AF140" s="1243"/>
      <c r="AG140" s="1243"/>
      <c r="AH140" s="1244"/>
      <c r="AI140" s="331"/>
      <c r="AJ140" s="331"/>
      <c r="AK140" s="1040"/>
      <c r="AL140" s="1055"/>
      <c r="AM140" s="1055"/>
      <c r="AN140" s="1055"/>
      <c r="AO140" s="1055"/>
      <c r="AP140" s="1055"/>
      <c r="AQ140" s="1055"/>
      <c r="AR140" s="1055"/>
    </row>
    <row r="141" spans="1:44" ht="15.75" customHeight="1">
      <c r="A141" s="322"/>
      <c r="B141" s="322"/>
      <c r="C141" s="331"/>
      <c r="D141" s="429"/>
      <c r="E141" s="331"/>
      <c r="F141" s="331"/>
      <c r="G141" s="429"/>
      <c r="H141" s="429"/>
      <c r="I141" s="331"/>
      <c r="J141" s="331"/>
      <c r="K141" s="331"/>
      <c r="L141" s="331"/>
      <c r="M141" s="331"/>
      <c r="N141" s="91"/>
      <c r="Q141" s="182"/>
      <c r="R141" s="182"/>
      <c r="S141" s="58"/>
      <c r="T141" s="331"/>
      <c r="U141" s="331"/>
      <c r="V141" s="331"/>
      <c r="W141" s="331"/>
      <c r="X141" s="58"/>
      <c r="Z141" s="1241"/>
      <c r="AA141" s="1241"/>
      <c r="AB141" s="1242"/>
      <c r="AC141" s="1242"/>
      <c r="AD141" s="1241"/>
      <c r="AE141" s="1241"/>
      <c r="AF141" s="1243"/>
      <c r="AG141" s="1243"/>
      <c r="AH141" s="1244"/>
      <c r="AI141" s="331"/>
      <c r="AJ141" s="331"/>
      <c r="AK141" s="1040"/>
      <c r="AL141" s="1055"/>
      <c r="AM141" s="1055"/>
      <c r="AN141" s="1055"/>
      <c r="AO141" s="1055"/>
      <c r="AP141" s="1055"/>
      <c r="AQ141" s="1055"/>
      <c r="AR141" s="1055"/>
    </row>
    <row r="142" spans="1:44" ht="15.75" customHeight="1">
      <c r="A142" s="322"/>
      <c r="B142" s="322"/>
      <c r="C142" s="331"/>
      <c r="D142" s="429"/>
      <c r="E142" s="331"/>
      <c r="F142" s="331"/>
      <c r="G142" s="429"/>
      <c r="H142" s="429"/>
      <c r="I142" s="331"/>
      <c r="J142" s="331"/>
      <c r="K142" s="331"/>
      <c r="L142" s="331"/>
      <c r="M142" s="331"/>
      <c r="N142" s="91"/>
      <c r="Q142" s="182"/>
      <c r="R142" s="182"/>
      <c r="S142" s="58"/>
      <c r="T142" s="331"/>
      <c r="U142" s="331"/>
      <c r="V142" s="331"/>
      <c r="W142" s="331"/>
      <c r="X142" s="58"/>
      <c r="Z142" s="1241"/>
      <c r="AA142" s="1241"/>
      <c r="AB142" s="1242"/>
      <c r="AC142" s="1242"/>
      <c r="AD142" s="1241"/>
      <c r="AE142" s="1241"/>
      <c r="AF142" s="1243"/>
      <c r="AG142" s="1243"/>
      <c r="AH142" s="1244"/>
      <c r="AI142" s="331"/>
      <c r="AJ142" s="331"/>
      <c r="AK142" s="1040"/>
      <c r="AL142" s="1055"/>
      <c r="AM142" s="1055"/>
      <c r="AN142" s="1055"/>
      <c r="AO142" s="1055"/>
      <c r="AP142" s="1055"/>
      <c r="AQ142" s="1055"/>
      <c r="AR142" s="1055"/>
    </row>
    <row r="143" spans="1:44" ht="15.75" customHeight="1">
      <c r="A143" s="322"/>
      <c r="B143" s="322"/>
      <c r="C143" s="331"/>
      <c r="D143" s="429"/>
      <c r="E143" s="331"/>
      <c r="F143" s="331"/>
      <c r="G143" s="429"/>
      <c r="H143" s="429"/>
      <c r="I143" s="331"/>
      <c r="J143" s="331"/>
      <c r="K143" s="331"/>
      <c r="L143" s="331"/>
      <c r="M143" s="331"/>
      <c r="N143" s="91"/>
      <c r="Q143" s="182"/>
      <c r="R143" s="182"/>
      <c r="S143" s="58"/>
      <c r="T143" s="331"/>
      <c r="U143" s="331"/>
      <c r="V143" s="331"/>
      <c r="W143" s="331"/>
      <c r="X143" s="58"/>
      <c r="Z143" s="1241"/>
      <c r="AA143" s="1241"/>
      <c r="AB143" s="1242"/>
      <c r="AC143" s="1242"/>
      <c r="AD143" s="1241"/>
      <c r="AE143" s="1241"/>
      <c r="AF143" s="1243"/>
      <c r="AG143" s="1243"/>
      <c r="AH143" s="1244"/>
      <c r="AI143" s="331"/>
      <c r="AJ143" s="331"/>
      <c r="AK143" s="1040"/>
      <c r="AL143" s="1055"/>
      <c r="AM143" s="1055"/>
      <c r="AN143" s="1055"/>
      <c r="AO143" s="1055"/>
      <c r="AP143" s="1055"/>
      <c r="AQ143" s="1055"/>
      <c r="AR143" s="1055"/>
    </row>
    <row r="144" spans="1:44" ht="15.75" customHeight="1">
      <c r="A144" s="322"/>
      <c r="B144" s="322"/>
      <c r="C144" s="331"/>
      <c r="D144" s="429"/>
      <c r="E144" s="331"/>
      <c r="F144" s="331"/>
      <c r="G144" s="429"/>
      <c r="H144" s="429"/>
      <c r="I144" s="331"/>
      <c r="J144" s="331"/>
      <c r="K144" s="331"/>
      <c r="L144" s="331"/>
      <c r="M144" s="331"/>
      <c r="N144" s="91"/>
      <c r="Q144" s="182"/>
      <c r="R144" s="182"/>
      <c r="S144" s="58"/>
      <c r="T144" s="331"/>
      <c r="U144" s="331"/>
      <c r="V144" s="331"/>
      <c r="W144" s="331"/>
      <c r="X144" s="58"/>
      <c r="Z144" s="1241"/>
      <c r="AA144" s="1241"/>
      <c r="AB144" s="1242"/>
      <c r="AC144" s="1242"/>
      <c r="AD144" s="1241"/>
      <c r="AE144" s="1241"/>
      <c r="AF144" s="1243"/>
      <c r="AG144" s="1243"/>
      <c r="AH144" s="1244"/>
      <c r="AI144" s="331"/>
      <c r="AJ144" s="331"/>
      <c r="AK144" s="1040"/>
      <c r="AL144" s="1055"/>
      <c r="AM144" s="1055"/>
      <c r="AN144" s="1055"/>
      <c r="AO144" s="1055"/>
      <c r="AP144" s="1055"/>
      <c r="AQ144" s="1055"/>
      <c r="AR144" s="1055"/>
    </row>
    <row r="145" spans="1:44" ht="15.75" customHeight="1">
      <c r="A145" s="322"/>
      <c r="B145" s="322"/>
      <c r="C145" s="331"/>
      <c r="D145" s="429"/>
      <c r="E145" s="331"/>
      <c r="F145" s="331"/>
      <c r="G145" s="429"/>
      <c r="H145" s="429"/>
      <c r="I145" s="331"/>
      <c r="J145" s="331"/>
      <c r="K145" s="331"/>
      <c r="L145" s="331"/>
      <c r="M145" s="331"/>
      <c r="N145" s="91"/>
      <c r="Q145" s="182"/>
      <c r="R145" s="182"/>
      <c r="S145" s="58"/>
      <c r="T145" s="331"/>
      <c r="U145" s="331"/>
      <c r="V145" s="331"/>
      <c r="W145" s="331"/>
      <c r="X145" s="58"/>
      <c r="Z145" s="1241"/>
      <c r="AA145" s="1241"/>
      <c r="AB145" s="1242"/>
      <c r="AC145" s="1242"/>
      <c r="AD145" s="1241"/>
      <c r="AE145" s="1241"/>
      <c r="AF145" s="1243"/>
      <c r="AG145" s="1243"/>
      <c r="AH145" s="1244"/>
      <c r="AI145" s="331"/>
      <c r="AJ145" s="331"/>
      <c r="AK145" s="1040"/>
      <c r="AL145" s="1055"/>
      <c r="AM145" s="1055"/>
      <c r="AN145" s="1055"/>
      <c r="AO145" s="1055"/>
      <c r="AP145" s="1055"/>
      <c r="AQ145" s="1055"/>
      <c r="AR145" s="1055"/>
    </row>
    <row r="146" spans="1:44" ht="15.75" customHeight="1">
      <c r="A146" s="322"/>
      <c r="B146" s="322"/>
      <c r="C146" s="331"/>
      <c r="D146" s="429"/>
      <c r="E146" s="331"/>
      <c r="F146" s="331"/>
      <c r="G146" s="429"/>
      <c r="H146" s="429"/>
      <c r="I146" s="331"/>
      <c r="J146" s="331"/>
      <c r="K146" s="331"/>
      <c r="L146" s="331"/>
      <c r="M146" s="331"/>
      <c r="N146" s="91"/>
      <c r="Q146" s="182"/>
      <c r="R146" s="182"/>
      <c r="S146" s="58"/>
      <c r="T146" s="331"/>
      <c r="U146" s="331"/>
      <c r="V146" s="331"/>
      <c r="W146" s="331"/>
      <c r="X146" s="58"/>
      <c r="Z146" s="1241"/>
      <c r="AA146" s="1241"/>
      <c r="AB146" s="1242"/>
      <c r="AC146" s="1242"/>
      <c r="AD146" s="1241"/>
      <c r="AE146" s="1241"/>
      <c r="AF146" s="1243"/>
      <c r="AG146" s="1243"/>
      <c r="AH146" s="1244"/>
      <c r="AI146" s="331"/>
      <c r="AJ146" s="331"/>
      <c r="AK146" s="1040"/>
      <c r="AL146" s="1055"/>
      <c r="AM146" s="1055"/>
      <c r="AN146" s="1055"/>
      <c r="AO146" s="1055"/>
      <c r="AP146" s="1055"/>
      <c r="AQ146" s="1055"/>
      <c r="AR146" s="1055"/>
    </row>
    <row r="147" spans="1:44" ht="15.75" customHeight="1">
      <c r="A147" s="322"/>
      <c r="B147" s="322"/>
      <c r="C147" s="331"/>
      <c r="D147" s="429"/>
      <c r="E147" s="331"/>
      <c r="F147" s="331"/>
      <c r="G147" s="429"/>
      <c r="H147" s="429"/>
      <c r="I147" s="331"/>
      <c r="J147" s="331"/>
      <c r="K147" s="331"/>
      <c r="L147" s="331"/>
      <c r="M147" s="331"/>
      <c r="N147" s="91"/>
      <c r="Q147" s="182"/>
      <c r="R147" s="182"/>
      <c r="S147" s="58"/>
      <c r="T147" s="331"/>
      <c r="U147" s="331"/>
      <c r="V147" s="331"/>
      <c r="W147" s="331"/>
      <c r="X147" s="58"/>
      <c r="Z147" s="1241"/>
      <c r="AA147" s="1241"/>
      <c r="AB147" s="1242"/>
      <c r="AC147" s="1242"/>
      <c r="AD147" s="1241"/>
      <c r="AE147" s="1241"/>
      <c r="AF147" s="1243"/>
      <c r="AG147" s="1243"/>
      <c r="AH147" s="1244"/>
      <c r="AI147" s="331"/>
      <c r="AJ147" s="331"/>
      <c r="AK147" s="1040"/>
      <c r="AL147" s="1055"/>
      <c r="AM147" s="1055"/>
      <c r="AN147" s="1055"/>
      <c r="AO147" s="1055"/>
      <c r="AP147" s="1055"/>
      <c r="AQ147" s="1055"/>
      <c r="AR147" s="1055"/>
    </row>
    <row r="148" spans="1:44" ht="15.75" customHeight="1">
      <c r="A148" s="322"/>
      <c r="B148" s="322"/>
      <c r="C148" s="331"/>
      <c r="D148" s="429"/>
      <c r="E148" s="331"/>
      <c r="F148" s="331"/>
      <c r="G148" s="429"/>
      <c r="H148" s="429"/>
      <c r="I148" s="331"/>
      <c r="J148" s="331"/>
      <c r="K148" s="331"/>
      <c r="L148" s="331"/>
      <c r="M148" s="331"/>
      <c r="N148" s="91"/>
      <c r="Q148" s="182"/>
      <c r="R148" s="182"/>
      <c r="S148" s="58"/>
      <c r="T148" s="331"/>
      <c r="U148" s="331"/>
      <c r="V148" s="331"/>
      <c r="W148" s="331"/>
      <c r="X148" s="58"/>
      <c r="Z148" s="1241"/>
      <c r="AA148" s="1241"/>
      <c r="AB148" s="1242"/>
      <c r="AC148" s="1242"/>
      <c r="AD148" s="1241"/>
      <c r="AE148" s="1241"/>
      <c r="AF148" s="1243"/>
      <c r="AG148" s="1243"/>
      <c r="AH148" s="1244"/>
      <c r="AI148" s="331"/>
      <c r="AJ148" s="331"/>
      <c r="AK148" s="1040"/>
      <c r="AL148" s="1055"/>
      <c r="AM148" s="1055"/>
      <c r="AN148" s="1055"/>
      <c r="AO148" s="1055"/>
      <c r="AP148" s="1055"/>
      <c r="AQ148" s="1055"/>
      <c r="AR148" s="1055"/>
    </row>
    <row r="149" spans="1:44" ht="15.75" customHeight="1">
      <c r="A149" s="322"/>
      <c r="B149" s="322"/>
      <c r="C149" s="331"/>
      <c r="D149" s="429"/>
      <c r="E149" s="331"/>
      <c r="F149" s="331"/>
      <c r="G149" s="429"/>
      <c r="H149" s="429"/>
      <c r="I149" s="331"/>
      <c r="J149" s="331"/>
      <c r="K149" s="331"/>
      <c r="L149" s="331"/>
      <c r="M149" s="331"/>
      <c r="N149" s="91"/>
      <c r="Q149" s="182"/>
      <c r="R149" s="182"/>
      <c r="S149" s="58"/>
      <c r="T149" s="331"/>
      <c r="U149" s="331"/>
      <c r="V149" s="331"/>
      <c r="W149" s="331"/>
      <c r="X149" s="58"/>
      <c r="Z149" s="1241"/>
      <c r="AA149" s="1241"/>
      <c r="AB149" s="1242"/>
      <c r="AC149" s="1242"/>
      <c r="AD149" s="1241"/>
      <c r="AE149" s="1241"/>
      <c r="AF149" s="1243"/>
      <c r="AG149" s="1243"/>
      <c r="AH149" s="1244"/>
      <c r="AI149" s="331"/>
      <c r="AJ149" s="331"/>
      <c r="AK149" s="1040"/>
      <c r="AL149" s="1055"/>
      <c r="AM149" s="1055"/>
      <c r="AN149" s="1055"/>
      <c r="AO149" s="1055"/>
      <c r="AP149" s="1055"/>
      <c r="AQ149" s="1055"/>
      <c r="AR149" s="1055"/>
    </row>
    <row r="150" spans="1:44" ht="15.75" customHeight="1">
      <c r="A150" s="322"/>
      <c r="B150" s="322"/>
      <c r="C150" s="331"/>
      <c r="D150" s="429"/>
      <c r="E150" s="331"/>
      <c r="F150" s="331"/>
      <c r="G150" s="429"/>
      <c r="H150" s="429"/>
      <c r="I150" s="331"/>
      <c r="J150" s="331"/>
      <c r="K150" s="331"/>
      <c r="L150" s="331"/>
      <c r="M150" s="331"/>
      <c r="N150" s="91"/>
      <c r="Q150" s="182"/>
      <c r="R150" s="182"/>
      <c r="S150" s="58"/>
      <c r="T150" s="331"/>
      <c r="U150" s="331"/>
      <c r="V150" s="331"/>
      <c r="W150" s="331"/>
      <c r="X150" s="58"/>
      <c r="Z150" s="1243"/>
      <c r="AA150" s="1243"/>
      <c r="AB150" s="1242"/>
      <c r="AC150" s="1242"/>
      <c r="AD150" s="1243"/>
      <c r="AE150" s="1241"/>
      <c r="AF150" s="1243"/>
      <c r="AG150" s="1243"/>
      <c r="AH150" s="1244"/>
      <c r="AI150" s="331"/>
      <c r="AJ150" s="331"/>
      <c r="AK150" s="1040"/>
      <c r="AL150" s="1055"/>
      <c r="AM150" s="1055"/>
      <c r="AN150" s="1055"/>
      <c r="AO150" s="1055"/>
      <c r="AP150" s="1055"/>
      <c r="AQ150" s="1055"/>
      <c r="AR150" s="1055"/>
    </row>
    <row r="151" spans="1:44" ht="15.75" customHeight="1">
      <c r="A151" s="322"/>
      <c r="B151" s="322"/>
      <c r="C151" s="331"/>
      <c r="D151" s="429"/>
      <c r="E151" s="331"/>
      <c r="F151" s="331"/>
      <c r="G151" s="429"/>
      <c r="H151" s="429"/>
      <c r="I151" s="331"/>
      <c r="J151" s="331"/>
      <c r="K151" s="331"/>
      <c r="L151" s="331"/>
      <c r="M151" s="331"/>
      <c r="N151" s="91"/>
      <c r="Q151" s="182"/>
      <c r="R151" s="182"/>
      <c r="S151" s="58"/>
      <c r="T151" s="331"/>
      <c r="U151" s="331"/>
      <c r="V151" s="331"/>
      <c r="W151" s="331"/>
      <c r="X151" s="58"/>
      <c r="Z151" s="1243"/>
      <c r="AA151" s="1243"/>
      <c r="AB151" s="1242"/>
      <c r="AC151" s="1242"/>
      <c r="AD151" s="1243"/>
      <c r="AE151" s="1241"/>
      <c r="AF151" s="1243"/>
      <c r="AG151" s="1243"/>
      <c r="AH151" s="1244"/>
      <c r="AI151" s="331"/>
      <c r="AJ151" s="331"/>
      <c r="AK151" s="1040"/>
      <c r="AL151" s="1055"/>
      <c r="AM151" s="1055"/>
      <c r="AN151" s="1055"/>
      <c r="AO151" s="1055"/>
      <c r="AP151" s="1055"/>
      <c r="AQ151" s="1055"/>
      <c r="AR151" s="1055"/>
    </row>
    <row r="152" spans="1:44" ht="15.75" customHeight="1">
      <c r="A152" s="322"/>
      <c r="B152" s="322"/>
      <c r="C152" s="331"/>
      <c r="D152" s="429"/>
      <c r="E152" s="331"/>
      <c r="F152" s="331"/>
      <c r="G152" s="429"/>
      <c r="H152" s="429"/>
      <c r="I152" s="331"/>
      <c r="J152" s="331"/>
      <c r="K152" s="331"/>
      <c r="L152" s="331"/>
      <c r="M152" s="331"/>
      <c r="N152" s="91"/>
      <c r="Q152" s="182"/>
      <c r="R152" s="182"/>
      <c r="S152" s="58"/>
      <c r="T152" s="331"/>
      <c r="U152" s="331"/>
      <c r="V152" s="331"/>
      <c r="W152" s="331"/>
      <c r="X152" s="58"/>
      <c r="Z152" s="1243"/>
      <c r="AA152" s="1243"/>
      <c r="AB152" s="1242"/>
      <c r="AC152" s="1242"/>
      <c r="AD152" s="1243"/>
      <c r="AE152" s="1241"/>
      <c r="AF152" s="1243"/>
      <c r="AG152" s="1243"/>
      <c r="AH152" s="1244"/>
      <c r="AI152" s="331"/>
      <c r="AJ152" s="331"/>
      <c r="AK152" s="1040"/>
      <c r="AL152" s="1055"/>
      <c r="AM152" s="1055"/>
      <c r="AN152" s="1055"/>
      <c r="AO152" s="1055"/>
      <c r="AP152" s="1055"/>
      <c r="AQ152" s="1055"/>
      <c r="AR152" s="1055"/>
    </row>
    <row r="153" spans="1:44" ht="15.75" customHeight="1">
      <c r="A153" s="322"/>
      <c r="B153" s="322"/>
      <c r="C153" s="331"/>
      <c r="D153" s="429"/>
      <c r="E153" s="331"/>
      <c r="F153" s="331"/>
      <c r="G153" s="429"/>
      <c r="H153" s="429"/>
      <c r="I153" s="331"/>
      <c r="J153" s="331"/>
      <c r="K153" s="331"/>
      <c r="L153" s="331"/>
      <c r="M153" s="331"/>
      <c r="N153" s="91"/>
      <c r="Q153" s="182"/>
      <c r="R153" s="182"/>
      <c r="S153" s="58"/>
      <c r="T153" s="331"/>
      <c r="U153" s="331"/>
      <c r="V153" s="331"/>
      <c r="W153" s="331"/>
      <c r="X153" s="58"/>
      <c r="Z153" s="1243"/>
      <c r="AA153" s="1243"/>
      <c r="AB153" s="1242"/>
      <c r="AC153" s="1242"/>
      <c r="AD153" s="1243"/>
      <c r="AE153" s="1241"/>
      <c r="AF153" s="1243"/>
      <c r="AG153" s="1243"/>
      <c r="AH153" s="1244"/>
      <c r="AI153" s="331"/>
      <c r="AJ153" s="331"/>
      <c r="AK153" s="1040"/>
      <c r="AL153" s="1055"/>
      <c r="AM153" s="1055"/>
      <c r="AN153" s="1055"/>
      <c r="AO153" s="1055"/>
      <c r="AP153" s="1055"/>
      <c r="AQ153" s="1055"/>
      <c r="AR153" s="1055"/>
    </row>
    <row r="154" spans="1:44" ht="15.75" customHeight="1">
      <c r="A154" s="322"/>
      <c r="B154" s="322"/>
      <c r="C154" s="331"/>
      <c r="D154" s="429"/>
      <c r="E154" s="331"/>
      <c r="F154" s="331"/>
      <c r="G154" s="429"/>
      <c r="H154" s="429"/>
      <c r="I154" s="331"/>
      <c r="J154" s="331"/>
      <c r="K154" s="331"/>
      <c r="L154" s="331"/>
      <c r="M154" s="331"/>
      <c r="N154" s="91"/>
      <c r="Q154" s="182"/>
      <c r="R154" s="182"/>
      <c r="S154" s="58"/>
      <c r="T154" s="331"/>
      <c r="U154" s="331"/>
      <c r="V154" s="331"/>
      <c r="W154" s="331"/>
      <c r="X154" s="58"/>
      <c r="Z154" s="1243"/>
      <c r="AA154" s="1243"/>
      <c r="AB154" s="1242"/>
      <c r="AC154" s="1242"/>
      <c r="AD154" s="1243"/>
      <c r="AE154" s="1241"/>
      <c r="AF154" s="1243"/>
      <c r="AG154" s="1243"/>
      <c r="AH154" s="1244"/>
      <c r="AI154" s="331"/>
      <c r="AJ154" s="331"/>
      <c r="AK154" s="1040"/>
      <c r="AL154" s="1055"/>
      <c r="AM154" s="1055"/>
      <c r="AN154" s="1055"/>
      <c r="AO154" s="1055"/>
      <c r="AP154" s="1055"/>
      <c r="AQ154" s="1055"/>
      <c r="AR154" s="1055"/>
    </row>
    <row r="155" spans="1:44" ht="15.75" customHeight="1">
      <c r="A155" s="322"/>
      <c r="B155" s="322"/>
      <c r="C155" s="331"/>
      <c r="D155" s="429"/>
      <c r="E155" s="331"/>
      <c r="F155" s="331"/>
      <c r="G155" s="429"/>
      <c r="H155" s="429"/>
      <c r="I155" s="331"/>
      <c r="J155" s="331"/>
      <c r="K155" s="331"/>
      <c r="L155" s="331"/>
      <c r="M155" s="331"/>
      <c r="N155" s="91"/>
      <c r="Q155" s="182"/>
      <c r="R155" s="182"/>
      <c r="S155" s="58"/>
      <c r="T155" s="331"/>
      <c r="U155" s="331"/>
      <c r="V155" s="331"/>
      <c r="W155" s="331"/>
      <c r="X155" s="58"/>
      <c r="Z155" s="1243"/>
      <c r="AA155" s="1243"/>
      <c r="AB155" s="1242"/>
      <c r="AC155" s="1242"/>
      <c r="AD155" s="1243"/>
      <c r="AE155" s="1241"/>
      <c r="AF155" s="1243"/>
      <c r="AG155" s="1243"/>
      <c r="AH155" s="1244"/>
      <c r="AI155" s="331"/>
      <c r="AJ155" s="331"/>
      <c r="AK155" s="1040"/>
      <c r="AL155" s="1055"/>
      <c r="AM155" s="1055"/>
      <c r="AN155" s="1055"/>
      <c r="AO155" s="1055"/>
      <c r="AP155" s="1055"/>
      <c r="AQ155" s="1055"/>
      <c r="AR155" s="1055"/>
    </row>
    <row r="156" spans="1:44" ht="15.75" customHeight="1">
      <c r="A156" s="322"/>
      <c r="B156" s="322"/>
      <c r="C156" s="331"/>
      <c r="D156" s="429"/>
      <c r="E156" s="331"/>
      <c r="F156" s="331"/>
      <c r="G156" s="429"/>
      <c r="H156" s="429"/>
      <c r="I156" s="331"/>
      <c r="J156" s="331"/>
      <c r="K156" s="331"/>
      <c r="L156" s="331"/>
      <c r="M156" s="331"/>
      <c r="N156" s="91"/>
      <c r="Q156" s="918"/>
      <c r="R156" s="182"/>
      <c r="S156" s="58"/>
      <c r="T156" s="331"/>
      <c r="U156" s="331"/>
      <c r="V156" s="331"/>
      <c r="W156" s="331"/>
      <c r="X156" s="58"/>
      <c r="Z156" s="1243"/>
      <c r="AA156" s="1243"/>
      <c r="AB156" s="1242"/>
      <c r="AC156" s="1242"/>
      <c r="AD156" s="1243"/>
      <c r="AE156" s="1241"/>
      <c r="AF156" s="1243"/>
      <c r="AG156" s="1243"/>
      <c r="AH156" s="1244"/>
      <c r="AI156" s="331"/>
      <c r="AJ156" s="331"/>
      <c r="AK156" s="1040"/>
      <c r="AL156" s="1055"/>
      <c r="AM156" s="1055"/>
      <c r="AN156" s="1055"/>
      <c r="AO156" s="1055"/>
      <c r="AP156" s="1055"/>
      <c r="AQ156" s="1055"/>
      <c r="AR156" s="1055"/>
    </row>
    <row r="157" spans="1:44" ht="15.75" customHeight="1">
      <c r="A157" s="322"/>
      <c r="B157" s="322"/>
      <c r="C157" s="331"/>
      <c r="D157" s="429"/>
      <c r="E157" s="331"/>
      <c r="F157" s="331"/>
      <c r="G157" s="429"/>
      <c r="H157" s="429"/>
      <c r="I157" s="331"/>
      <c r="J157" s="331"/>
      <c r="K157" s="331"/>
      <c r="L157" s="331"/>
      <c r="M157" s="331"/>
      <c r="N157" s="91"/>
      <c r="Q157" s="182" t="s">
        <v>210</v>
      </c>
      <c r="R157" s="182"/>
      <c r="S157" s="58"/>
      <c r="T157" s="331"/>
      <c r="U157" s="331"/>
      <c r="V157" s="331"/>
      <c r="W157" s="331"/>
      <c r="X157" s="58"/>
      <c r="Z157" s="1243"/>
      <c r="AA157" s="1243"/>
      <c r="AB157" s="1242"/>
      <c r="AC157" s="1242"/>
      <c r="AD157" s="1243"/>
      <c r="AE157" s="1241"/>
      <c r="AF157" s="1243"/>
      <c r="AG157" s="1243"/>
      <c r="AH157" s="1244"/>
      <c r="AI157" s="331"/>
      <c r="AJ157" s="331"/>
      <c r="AK157" s="1040"/>
      <c r="AL157" s="1055"/>
      <c r="AM157" s="1055"/>
      <c r="AN157" s="1055"/>
      <c r="AO157" s="1055"/>
      <c r="AP157" s="1055"/>
      <c r="AQ157" s="1055"/>
      <c r="AR157" s="1055"/>
    </row>
    <row r="158" spans="1:44" ht="15.75" customHeight="1">
      <c r="A158" s="322"/>
      <c r="B158" s="322"/>
      <c r="C158" s="331"/>
      <c r="D158" s="429"/>
      <c r="E158" s="331"/>
      <c r="F158" s="331"/>
      <c r="G158" s="429"/>
      <c r="H158" s="429"/>
      <c r="I158" s="331"/>
      <c r="J158" s="331"/>
      <c r="K158" s="331"/>
      <c r="L158" s="331"/>
      <c r="M158" s="331"/>
      <c r="N158" s="91"/>
      <c r="Q158" s="182"/>
      <c r="R158" s="182" t="s">
        <v>210</v>
      </c>
      <c r="S158" s="58"/>
      <c r="T158" s="331"/>
      <c r="U158" s="331"/>
      <c r="V158" s="331"/>
      <c r="W158" s="331"/>
      <c r="X158" s="58"/>
      <c r="Y158" s="58"/>
      <c r="Z158" s="1241"/>
      <c r="AA158" s="1241"/>
      <c r="AB158" s="1242"/>
      <c r="AC158" s="1242"/>
      <c r="AD158" s="1241"/>
      <c r="AE158" s="1241"/>
      <c r="AF158" s="1241"/>
      <c r="AG158" s="1241"/>
      <c r="AH158" s="1244"/>
      <c r="AI158" s="331"/>
      <c r="AJ158" s="331"/>
      <c r="AK158" s="1040"/>
      <c r="AL158" s="1055"/>
      <c r="AM158" s="1055"/>
      <c r="AN158" s="1055"/>
      <c r="AO158" s="1055"/>
      <c r="AP158" s="1055"/>
      <c r="AQ158" s="1055"/>
      <c r="AR158" s="1055"/>
    </row>
    <row r="159" spans="1:44" ht="15.75" customHeight="1">
      <c r="A159" s="322"/>
      <c r="B159" s="322"/>
      <c r="C159" s="331"/>
      <c r="D159" s="429"/>
      <c r="E159" s="331"/>
      <c r="F159" s="331"/>
      <c r="G159" s="429"/>
      <c r="H159" s="429"/>
      <c r="I159" s="331"/>
      <c r="J159" s="331"/>
      <c r="K159" s="331"/>
      <c r="L159" s="331"/>
      <c r="M159" s="331"/>
      <c r="N159" s="91"/>
      <c r="Q159" s="182"/>
      <c r="R159" s="182"/>
      <c r="S159" s="58"/>
      <c r="T159" s="331"/>
      <c r="U159" s="331"/>
      <c r="V159" s="331"/>
      <c r="W159" s="331"/>
      <c r="X159" s="58"/>
      <c r="Y159" s="58"/>
      <c r="Z159" s="1241"/>
      <c r="AA159" s="1241"/>
      <c r="AB159" s="1242"/>
      <c r="AC159" s="1242"/>
      <c r="AD159" s="1241"/>
      <c r="AE159" s="1241"/>
      <c r="AF159" s="1241"/>
      <c r="AG159" s="1241"/>
      <c r="AH159" s="1244"/>
      <c r="AI159" s="331"/>
      <c r="AJ159" s="331"/>
      <c r="AK159" s="1040"/>
      <c r="AL159" s="1055"/>
      <c r="AM159" s="1055"/>
      <c r="AN159" s="1055"/>
      <c r="AO159" s="1055"/>
      <c r="AP159" s="1055"/>
      <c r="AQ159" s="1055"/>
      <c r="AR159" s="1055"/>
    </row>
    <row r="160" spans="1:44" ht="15.75" customHeight="1">
      <c r="A160" s="322"/>
      <c r="B160" s="322"/>
      <c r="C160" s="331"/>
      <c r="D160" s="429"/>
      <c r="E160" s="331"/>
      <c r="F160" s="331"/>
      <c r="G160" s="429"/>
      <c r="H160" s="429"/>
      <c r="I160" s="331"/>
      <c r="J160" s="331"/>
      <c r="K160" s="331"/>
      <c r="L160" s="331"/>
      <c r="M160" s="331"/>
      <c r="N160" s="91"/>
      <c r="Q160" s="182"/>
      <c r="R160" s="182"/>
      <c r="S160" s="58"/>
      <c r="T160" s="331"/>
      <c r="U160" s="331"/>
      <c r="V160" s="331"/>
      <c r="W160" s="331"/>
      <c r="X160" s="58"/>
      <c r="Y160" s="58"/>
      <c r="Z160" s="1241"/>
      <c r="AA160" s="1241"/>
      <c r="AB160" s="1242"/>
      <c r="AC160" s="1242"/>
      <c r="AD160" s="1241"/>
      <c r="AE160" s="1241"/>
      <c r="AF160" s="1241"/>
      <c r="AG160" s="1241"/>
      <c r="AH160" s="1244"/>
      <c r="AI160" s="331"/>
      <c r="AJ160" s="331"/>
      <c r="AK160" s="1040"/>
      <c r="AL160" s="1055"/>
      <c r="AM160" s="1055"/>
      <c r="AN160" s="1055"/>
      <c r="AO160" s="1055"/>
      <c r="AP160" s="1055"/>
      <c r="AQ160" s="1055"/>
      <c r="AR160" s="1055"/>
    </row>
    <row r="161" spans="1:44" ht="15.75" customHeight="1">
      <c r="A161" s="322"/>
      <c r="B161" s="322"/>
      <c r="C161" s="331"/>
      <c r="D161" s="429"/>
      <c r="E161" s="331"/>
      <c r="F161" s="331"/>
      <c r="G161" s="429"/>
      <c r="H161" s="429"/>
      <c r="I161" s="331"/>
      <c r="J161" s="331"/>
      <c r="K161" s="331"/>
      <c r="L161" s="331"/>
      <c r="M161" s="331"/>
      <c r="N161" s="91"/>
      <c r="Q161" s="182"/>
      <c r="R161" s="182"/>
      <c r="S161" s="58"/>
      <c r="T161" s="331"/>
      <c r="U161" s="331"/>
      <c r="V161" s="331"/>
      <c r="W161" s="331"/>
      <c r="X161" s="58"/>
      <c r="Y161" s="58"/>
      <c r="Z161" s="1241"/>
      <c r="AA161" s="1241"/>
      <c r="AB161" s="1242"/>
      <c r="AC161" s="1242"/>
      <c r="AD161" s="1241"/>
      <c r="AE161" s="1241"/>
      <c r="AF161" s="1241"/>
      <c r="AG161" s="1241"/>
      <c r="AH161" s="1244"/>
      <c r="AI161" s="331"/>
      <c r="AJ161" s="331"/>
      <c r="AK161" s="1040"/>
      <c r="AL161" s="1055"/>
      <c r="AM161" s="1055"/>
      <c r="AN161" s="1055"/>
      <c r="AO161" s="1055"/>
      <c r="AP161" s="1055"/>
      <c r="AQ161" s="1055"/>
      <c r="AR161" s="1055"/>
    </row>
    <row r="162" spans="1:44" ht="15.75" customHeight="1">
      <c r="A162" s="322"/>
      <c r="B162" s="322"/>
      <c r="C162" s="331"/>
      <c r="D162" s="429"/>
      <c r="E162" s="331"/>
      <c r="F162" s="331"/>
      <c r="G162" s="429"/>
      <c r="H162" s="429"/>
      <c r="I162" s="331"/>
      <c r="J162" s="331"/>
      <c r="K162" s="331"/>
      <c r="L162" s="331"/>
      <c r="M162" s="331"/>
      <c r="N162" s="91"/>
      <c r="Q162" s="182"/>
      <c r="R162" s="182"/>
      <c r="S162" s="58"/>
      <c r="T162" s="331"/>
      <c r="U162" s="331"/>
      <c r="V162" s="331"/>
      <c r="W162" s="331"/>
      <c r="X162" s="58"/>
      <c r="Y162" s="58"/>
      <c r="Z162" s="1241"/>
      <c r="AA162" s="1241"/>
      <c r="AB162" s="1242"/>
      <c r="AC162" s="1242"/>
      <c r="AD162" s="1241"/>
      <c r="AE162" s="1241"/>
      <c r="AF162" s="1241"/>
      <c r="AG162" s="1241"/>
      <c r="AH162" s="1244"/>
      <c r="AI162" s="331"/>
      <c r="AJ162" s="331"/>
      <c r="AK162" s="1040"/>
      <c r="AL162" s="1055"/>
      <c r="AM162" s="1055"/>
      <c r="AN162" s="1055"/>
      <c r="AO162" s="1055"/>
      <c r="AP162" s="1055"/>
      <c r="AQ162" s="1055"/>
      <c r="AR162" s="1055"/>
    </row>
    <row r="163" spans="1:44" ht="15.75" customHeight="1">
      <c r="A163" s="322"/>
      <c r="B163" s="322"/>
      <c r="C163" s="331"/>
      <c r="D163" s="429"/>
      <c r="E163" s="331"/>
      <c r="F163" s="331"/>
      <c r="G163" s="429"/>
      <c r="H163" s="429"/>
      <c r="I163" s="331"/>
      <c r="J163" s="331"/>
      <c r="K163" s="331"/>
      <c r="L163" s="331"/>
      <c r="M163" s="331"/>
      <c r="N163" s="91"/>
      <c r="Q163" s="58"/>
      <c r="R163" s="182"/>
      <c r="S163" s="58"/>
      <c r="T163" s="331"/>
      <c r="U163" s="331"/>
      <c r="V163" s="331"/>
      <c r="W163" s="331"/>
      <c r="X163" s="58"/>
      <c r="Y163" s="58"/>
      <c r="Z163" s="1241"/>
      <c r="AA163" s="1241"/>
      <c r="AB163" s="1242"/>
      <c r="AC163" s="1242"/>
      <c r="AD163" s="1241"/>
      <c r="AE163" s="1241"/>
      <c r="AF163" s="1241"/>
      <c r="AG163" s="1241"/>
      <c r="AH163" s="1244"/>
      <c r="AI163" s="331"/>
      <c r="AJ163" s="331"/>
      <c r="AK163" s="1040"/>
      <c r="AL163" s="1055"/>
      <c r="AM163" s="1055"/>
      <c r="AN163" s="1055"/>
      <c r="AO163" s="1055"/>
      <c r="AP163" s="1055"/>
      <c r="AQ163" s="1055"/>
      <c r="AR163" s="1055"/>
    </row>
    <row r="164" spans="1:44" ht="15.75" customHeight="1">
      <c r="A164" s="322"/>
      <c r="B164" s="322"/>
      <c r="C164" s="331"/>
      <c r="D164" s="429"/>
      <c r="E164" s="331"/>
      <c r="F164" s="331"/>
      <c r="G164" s="429"/>
      <c r="H164" s="429"/>
      <c r="I164" s="331"/>
      <c r="J164" s="331"/>
      <c r="K164" s="331"/>
      <c r="L164" s="331"/>
      <c r="M164" s="331"/>
      <c r="N164" s="91"/>
      <c r="Q164" s="331"/>
      <c r="R164" s="58"/>
      <c r="S164" s="58"/>
      <c r="T164" s="331"/>
      <c r="U164" s="331"/>
      <c r="V164" s="331"/>
      <c r="W164" s="331"/>
      <c r="X164" s="58"/>
      <c r="Y164" s="331"/>
      <c r="Z164" s="1241"/>
      <c r="AA164" s="1241"/>
      <c r="AB164" s="1242"/>
      <c r="AC164" s="1242"/>
      <c r="AD164" s="1241"/>
      <c r="AE164" s="1241"/>
      <c r="AF164" s="1241"/>
      <c r="AG164" s="1241"/>
      <c r="AH164" s="1244"/>
      <c r="AI164" s="331"/>
      <c r="AJ164" s="331"/>
      <c r="AK164" s="1040"/>
      <c r="AL164" s="1055"/>
      <c r="AM164" s="1055"/>
      <c r="AN164" s="1055"/>
      <c r="AO164" s="1055"/>
      <c r="AP164" s="1055"/>
      <c r="AQ164" s="1055"/>
      <c r="AR164" s="1055"/>
    </row>
    <row r="165" spans="1:44" ht="15.75" customHeight="1">
      <c r="A165" s="322"/>
      <c r="B165" s="322"/>
      <c r="C165" s="331"/>
      <c r="D165" s="429"/>
      <c r="E165" s="331"/>
      <c r="F165" s="331"/>
      <c r="G165" s="429"/>
      <c r="H165" s="429"/>
      <c r="I165" s="331"/>
      <c r="J165" s="331"/>
      <c r="K165" s="331"/>
      <c r="L165" s="331"/>
      <c r="M165" s="331"/>
      <c r="N165" s="91"/>
      <c r="Q165" s="331"/>
      <c r="R165" s="331"/>
      <c r="S165" s="58"/>
      <c r="T165" s="331"/>
      <c r="U165" s="331"/>
      <c r="V165" s="331"/>
      <c r="W165" s="331"/>
      <c r="X165" s="58"/>
      <c r="Y165" s="331"/>
      <c r="Z165" s="1241"/>
      <c r="AA165" s="1241"/>
      <c r="AB165" s="1242"/>
      <c r="AC165" s="1242"/>
      <c r="AD165" s="1241"/>
      <c r="AE165" s="1241"/>
      <c r="AF165" s="1241"/>
      <c r="AG165" s="1241"/>
      <c r="AH165" s="1244"/>
      <c r="AI165" s="331"/>
      <c r="AJ165" s="331"/>
      <c r="AK165" s="1040"/>
      <c r="AL165" s="1055"/>
      <c r="AM165" s="1055"/>
      <c r="AN165" s="1055"/>
      <c r="AO165" s="1055"/>
      <c r="AP165" s="1055"/>
      <c r="AQ165" s="1055"/>
      <c r="AR165" s="1055"/>
    </row>
    <row r="166" spans="1:44" ht="15.75" customHeight="1">
      <c r="A166" s="322"/>
      <c r="B166" s="322"/>
      <c r="C166" s="331"/>
      <c r="D166" s="429"/>
      <c r="E166" s="331"/>
      <c r="F166" s="331"/>
      <c r="G166" s="429"/>
      <c r="H166" s="429"/>
      <c r="I166" s="331"/>
      <c r="J166" s="331"/>
      <c r="K166" s="331"/>
      <c r="L166" s="331"/>
      <c r="M166" s="331"/>
      <c r="N166" s="91"/>
      <c r="Q166" s="331"/>
      <c r="R166" s="331"/>
      <c r="S166" s="58"/>
      <c r="T166" s="331"/>
      <c r="U166" s="331"/>
      <c r="V166" s="331"/>
      <c r="W166" s="331"/>
      <c r="X166" s="58"/>
      <c r="Y166" s="331"/>
      <c r="Z166" s="1241"/>
      <c r="AA166" s="1241"/>
      <c r="AB166" s="1242"/>
      <c r="AC166" s="1242"/>
      <c r="AD166" s="1241"/>
      <c r="AE166" s="1241"/>
      <c r="AF166" s="1241"/>
      <c r="AG166" s="1241"/>
      <c r="AH166" s="1244"/>
      <c r="AI166" s="331"/>
      <c r="AJ166" s="331"/>
      <c r="AK166" s="1040"/>
      <c r="AL166" s="1055"/>
      <c r="AM166" s="1055"/>
      <c r="AN166" s="1055"/>
      <c r="AO166" s="1055"/>
      <c r="AP166" s="1055"/>
      <c r="AQ166" s="1055"/>
      <c r="AR166" s="1055"/>
    </row>
    <row r="167" spans="1:44" ht="15.75" customHeight="1">
      <c r="A167" s="322"/>
      <c r="B167" s="322"/>
      <c r="C167" s="331"/>
      <c r="D167" s="429"/>
      <c r="E167" s="331"/>
      <c r="F167" s="331"/>
      <c r="G167" s="429"/>
      <c r="H167" s="429"/>
      <c r="I167" s="331"/>
      <c r="J167" s="331"/>
      <c r="K167" s="331"/>
      <c r="L167" s="331"/>
      <c r="M167" s="331"/>
      <c r="N167" s="91"/>
      <c r="Q167" s="331"/>
      <c r="R167" s="331"/>
      <c r="S167" s="58"/>
      <c r="T167" s="331"/>
      <c r="U167" s="331"/>
      <c r="V167" s="331"/>
      <c r="W167" s="331"/>
      <c r="X167" s="58"/>
      <c r="Y167" s="331"/>
      <c r="Z167" s="1241"/>
      <c r="AA167" s="1241"/>
      <c r="AB167" s="1242"/>
      <c r="AC167" s="1242"/>
      <c r="AD167" s="1241"/>
      <c r="AE167" s="1241"/>
      <c r="AF167" s="1241"/>
      <c r="AG167" s="1241"/>
      <c r="AH167" s="1244"/>
      <c r="AI167" s="331"/>
      <c r="AJ167" s="331"/>
      <c r="AK167" s="1040"/>
      <c r="AL167" s="1055"/>
      <c r="AM167" s="1055"/>
      <c r="AN167" s="1055"/>
      <c r="AO167" s="1055"/>
      <c r="AP167" s="1055"/>
      <c r="AQ167" s="1055"/>
      <c r="AR167" s="1055"/>
    </row>
    <row r="168" spans="1:44" ht="15.75" customHeight="1">
      <c r="A168" s="322"/>
      <c r="B168" s="322"/>
      <c r="C168" s="331"/>
      <c r="D168" s="429"/>
      <c r="E168" s="331"/>
      <c r="F168" s="331"/>
      <c r="G168" s="429"/>
      <c r="H168" s="429"/>
      <c r="I168" s="331"/>
      <c r="J168" s="331"/>
      <c r="K168" s="331"/>
      <c r="L168" s="331"/>
      <c r="M168" s="331"/>
      <c r="N168" s="91"/>
      <c r="Q168" s="331"/>
      <c r="R168" s="331"/>
      <c r="S168" s="58"/>
      <c r="T168" s="331"/>
      <c r="U168" s="331"/>
      <c r="V168" s="331"/>
      <c r="W168" s="331"/>
      <c r="X168" s="58"/>
      <c r="Y168" s="331"/>
      <c r="Z168" s="1241"/>
      <c r="AA168" s="1241"/>
      <c r="AB168" s="1242"/>
      <c r="AC168" s="1242"/>
      <c r="AD168" s="1241"/>
      <c r="AE168" s="1241"/>
      <c r="AF168" s="1241"/>
      <c r="AG168" s="1241"/>
      <c r="AH168" s="1244"/>
      <c r="AI168" s="331"/>
      <c r="AJ168" s="331"/>
      <c r="AK168" s="1040"/>
      <c r="AL168" s="1055"/>
      <c r="AM168" s="1055"/>
      <c r="AN168" s="1055"/>
      <c r="AO168" s="1055"/>
      <c r="AP168" s="1055"/>
      <c r="AQ168" s="1055"/>
      <c r="AR168" s="1055"/>
    </row>
    <row r="169" spans="1:44" ht="15.75" customHeight="1">
      <c r="A169" s="322"/>
      <c r="B169" s="322"/>
      <c r="C169" s="331"/>
      <c r="D169" s="429"/>
      <c r="E169" s="331"/>
      <c r="F169" s="331"/>
      <c r="G169" s="429"/>
      <c r="H169" s="429"/>
      <c r="I169" s="331"/>
      <c r="J169" s="331"/>
      <c r="K169" s="331"/>
      <c r="L169" s="331"/>
      <c r="M169" s="331"/>
      <c r="N169" s="91"/>
      <c r="Q169" s="331"/>
      <c r="R169" s="331"/>
      <c r="S169" s="58"/>
      <c r="T169" s="331"/>
      <c r="U169" s="331"/>
      <c r="V169" s="331"/>
      <c r="W169" s="331"/>
      <c r="X169" s="58"/>
      <c r="Y169" s="331"/>
      <c r="Z169" s="1241"/>
      <c r="AA169" s="1241"/>
      <c r="AB169" s="1242"/>
      <c r="AC169" s="1242"/>
      <c r="AD169" s="1241"/>
      <c r="AE169" s="1241"/>
      <c r="AF169" s="1241"/>
      <c r="AG169" s="1241"/>
      <c r="AH169" s="1245"/>
      <c r="AI169" s="331"/>
      <c r="AJ169" s="331"/>
      <c r="AK169" s="1040"/>
      <c r="AL169" s="1055"/>
      <c r="AM169" s="1055"/>
      <c r="AN169" s="1055"/>
      <c r="AO169" s="1055"/>
      <c r="AP169" s="1055"/>
      <c r="AQ169" s="1055"/>
      <c r="AR169" s="1055"/>
    </row>
    <row r="170" spans="1:44" ht="15.75" customHeight="1">
      <c r="A170" s="322"/>
      <c r="B170" s="322"/>
      <c r="C170" s="331"/>
      <c r="D170" s="429"/>
      <c r="E170" s="331"/>
      <c r="F170" s="331"/>
      <c r="G170" s="429"/>
      <c r="H170" s="429"/>
      <c r="I170" s="331"/>
      <c r="J170" s="331"/>
      <c r="K170" s="331"/>
      <c r="L170" s="331"/>
      <c r="M170" s="331"/>
      <c r="N170" s="91"/>
      <c r="Q170" s="331"/>
      <c r="R170" s="331"/>
      <c r="S170" s="58"/>
      <c r="T170" s="331"/>
      <c r="U170" s="331"/>
      <c r="V170" s="331"/>
      <c r="W170" s="331"/>
      <c r="X170" s="58"/>
      <c r="Y170" s="331"/>
      <c r="Z170" s="1241"/>
      <c r="AA170" s="1241"/>
      <c r="AB170" s="1242"/>
      <c r="AC170" s="1242"/>
      <c r="AD170" s="1241"/>
      <c r="AE170" s="1241"/>
      <c r="AF170" s="1241"/>
      <c r="AG170" s="1241"/>
      <c r="AH170" s="1245"/>
      <c r="AI170" s="331"/>
      <c r="AJ170" s="331"/>
      <c r="AK170" s="1040"/>
      <c r="AL170" s="1055"/>
      <c r="AM170" s="1055"/>
      <c r="AN170" s="1055"/>
      <c r="AO170" s="1055"/>
      <c r="AP170" s="1055"/>
      <c r="AQ170" s="1055"/>
      <c r="AR170" s="1055"/>
    </row>
    <row r="171" spans="1:44" ht="15.75" customHeight="1">
      <c r="A171" s="322"/>
      <c r="B171" s="322"/>
      <c r="C171" s="331"/>
      <c r="D171" s="429"/>
      <c r="E171" s="331"/>
      <c r="F171" s="331"/>
      <c r="G171" s="429"/>
      <c r="H171" s="429"/>
      <c r="I171" s="331"/>
      <c r="J171" s="331"/>
      <c r="K171" s="331"/>
      <c r="L171" s="331"/>
      <c r="M171" s="331"/>
      <c r="N171" s="91"/>
      <c r="Q171" s="331"/>
      <c r="R171" s="331"/>
      <c r="S171" s="58"/>
      <c r="T171" s="331"/>
      <c r="U171" s="331"/>
      <c r="V171" s="331"/>
      <c r="W171" s="331"/>
      <c r="X171" s="58"/>
      <c r="Y171" s="331"/>
      <c r="Z171" s="1241"/>
      <c r="AA171" s="1241"/>
      <c r="AB171" s="1242"/>
      <c r="AC171" s="1242"/>
      <c r="AD171" s="1241"/>
      <c r="AE171" s="1241"/>
      <c r="AF171" s="1241"/>
      <c r="AG171" s="1241"/>
      <c r="AH171" s="1245"/>
      <c r="AI171" s="331"/>
      <c r="AJ171" s="331"/>
      <c r="AK171" s="1040"/>
      <c r="AL171" s="1055"/>
      <c r="AM171" s="1055"/>
      <c r="AN171" s="1055"/>
      <c r="AO171" s="1055"/>
      <c r="AP171" s="1055"/>
      <c r="AQ171" s="1055"/>
      <c r="AR171" s="1055"/>
    </row>
    <row r="172" spans="1:44" ht="15.75" customHeight="1">
      <c r="A172" s="322"/>
      <c r="B172" s="322"/>
      <c r="C172" s="331"/>
      <c r="D172" s="429"/>
      <c r="E172" s="331"/>
      <c r="F172" s="331"/>
      <c r="G172" s="429"/>
      <c r="H172" s="429"/>
      <c r="I172" s="331"/>
      <c r="J172" s="331"/>
      <c r="K172" s="331"/>
      <c r="L172" s="331"/>
      <c r="M172" s="331"/>
      <c r="N172" s="91"/>
      <c r="Q172" s="331"/>
      <c r="R172" s="331"/>
      <c r="S172" s="58"/>
      <c r="T172" s="331"/>
      <c r="U172" s="331"/>
      <c r="V172" s="331"/>
      <c r="W172" s="331"/>
      <c r="X172" s="58"/>
      <c r="Y172" s="331"/>
      <c r="Z172" s="1241"/>
      <c r="AA172" s="1241"/>
      <c r="AB172" s="1242"/>
      <c r="AC172" s="1242"/>
      <c r="AD172" s="1241"/>
      <c r="AE172" s="1241"/>
      <c r="AF172" s="1241"/>
      <c r="AG172" s="1241"/>
      <c r="AH172" s="1245"/>
      <c r="AI172" s="331"/>
      <c r="AJ172" s="331"/>
      <c r="AK172" s="1040"/>
      <c r="AL172" s="1055"/>
      <c r="AM172" s="1055"/>
      <c r="AN172" s="1055"/>
      <c r="AO172" s="1055"/>
      <c r="AP172" s="1055"/>
      <c r="AQ172" s="1055"/>
      <c r="AR172" s="1055"/>
    </row>
    <row r="173" spans="1:44" ht="15.75" customHeight="1">
      <c r="A173" s="322"/>
      <c r="B173" s="322"/>
      <c r="C173" s="331"/>
      <c r="D173" s="429"/>
      <c r="E173" s="331"/>
      <c r="F173" s="331"/>
      <c r="G173" s="429"/>
      <c r="H173" s="429"/>
      <c r="I173" s="331"/>
      <c r="J173" s="331"/>
      <c r="K173" s="331"/>
      <c r="L173" s="331"/>
      <c r="M173" s="331"/>
      <c r="N173" s="91"/>
      <c r="Q173" s="331"/>
      <c r="R173" s="331"/>
      <c r="S173" s="58"/>
      <c r="T173" s="331"/>
      <c r="U173" s="331"/>
      <c r="V173" s="331"/>
      <c r="W173" s="331"/>
      <c r="X173" s="58"/>
      <c r="Y173" s="331"/>
      <c r="Z173" s="904"/>
      <c r="AA173" s="904" cm="1">
        <f t="array" ref="AA173">IFERROR(INDEX($A$1:$A$271,SMALL(IF($N$195=$B$1:$B$271,ROW($B$1:$B$271)-MIN(ROW($A$1:$A$271))+1,""), ROW()-39)),"")</f>
        <v>0</v>
      </c>
      <c r="AB173" s="904" cm="1">
        <f t="array" ref="AB173">IFERROR(INDEX($A$1:$A$271,SMALL(IF($N$200=$B$1:$B$271,ROW($B$1:$B$271)-MIN(ROW($A$1:$A$271))+1,""), ROW()-39)),"")</f>
        <v>0</v>
      </c>
      <c r="AC173" s="904"/>
      <c r="AD173" s="904" cm="1">
        <f t="array" ref="AD173">IFERROR(INDEX($A$1:$A$271,SMALL(IF($N$197=$B$1:$B$271,ROW($B$1:$B$271)-MIN(ROW($A$1:$A$271))+1,""), ROW()-39)),"")</f>
        <v>0</v>
      </c>
      <c r="AE173" s="1241"/>
      <c r="AF173" s="1241" cm="1">
        <f t="array" ref="AF173">IFERROR(INDEX($A$1:$A$571,SMALL(IF($N$199=$B$1:$B$571,ROW($B$1:$B$571)-MIN(ROW($A$1:$A$571))+1,""), ROW()-39)),"")</f>
        <v>0</v>
      </c>
      <c r="AG173" s="1241" cm="1">
        <f t="array" ref="AG173">IFERROR(INDEX($A$1:$A$271,SMALL(IF($N$201=$B$1:$B$271,ROW($B$1:$B$271)-MIN(ROW($A$1:$A$271))+1,""), ROW()-39)),"")</f>
        <v>0</v>
      </c>
      <c r="AH173" s="1245"/>
      <c r="AI173" s="331"/>
      <c r="AJ173" s="331"/>
      <c r="AK173" s="1040"/>
      <c r="AL173" s="1055"/>
      <c r="AM173" s="1055"/>
      <c r="AN173" s="1055"/>
      <c r="AO173" s="1055"/>
      <c r="AP173" s="1055"/>
      <c r="AQ173" s="1055"/>
      <c r="AR173" s="1055"/>
    </row>
    <row r="174" spans="1:44" ht="15.75" customHeight="1">
      <c r="A174" s="322"/>
      <c r="B174" s="322"/>
      <c r="C174" s="331"/>
      <c r="D174" s="429"/>
      <c r="E174" s="331"/>
      <c r="F174" s="331"/>
      <c r="G174" s="429"/>
      <c r="H174" s="429"/>
      <c r="I174" s="331"/>
      <c r="J174" s="331"/>
      <c r="K174" s="331"/>
      <c r="L174" s="331"/>
      <c r="M174" s="331"/>
      <c r="N174" s="91"/>
      <c r="Q174" s="331"/>
      <c r="R174" s="331"/>
      <c r="S174" s="58"/>
      <c r="T174" s="331"/>
      <c r="U174" s="331"/>
      <c r="V174" s="331"/>
      <c r="W174" s="331"/>
      <c r="X174" s="58"/>
      <c r="Y174" s="331"/>
      <c r="Z174" s="331"/>
      <c r="AA174" s="331"/>
      <c r="AB174" s="331"/>
      <c r="AC174" s="331"/>
      <c r="AD174" s="331"/>
      <c r="AE174" s="1241"/>
      <c r="AF174" s="331"/>
      <c r="AG174" s="1241"/>
      <c r="AH174" s="585" cm="1">
        <f t="array" ref="AH174">IFERROR(INDEX($A$1:$A$278,SMALL(IF($Q$4=$B$1:$B$278,ROW($B$1:$B$278)-MIN(ROW($A$1:$A$278))+1,""), ROW()-1)),"")</f>
        <v>0</v>
      </c>
      <c r="AI174" s="331"/>
      <c r="AJ174" s="331"/>
      <c r="AK174" s="1040"/>
      <c r="AL174" s="1055"/>
      <c r="AM174" s="1055"/>
      <c r="AN174" s="1055"/>
      <c r="AO174" s="1055"/>
      <c r="AP174" s="1055"/>
      <c r="AQ174" s="1055"/>
      <c r="AR174" s="1055"/>
    </row>
    <row r="175" spans="1:44" ht="15.75" customHeight="1">
      <c r="A175" s="322"/>
      <c r="B175" s="322"/>
      <c r="C175" s="331"/>
      <c r="D175" s="429"/>
      <c r="E175" s="331"/>
      <c r="F175" s="331"/>
      <c r="G175" s="429"/>
      <c r="H175" s="429"/>
      <c r="I175" s="331"/>
      <c r="J175" s="331"/>
      <c r="K175" s="331"/>
      <c r="L175" s="331"/>
      <c r="M175" s="331"/>
      <c r="N175" s="91"/>
      <c r="Q175" s="331"/>
      <c r="R175" s="331"/>
      <c r="S175" s="58"/>
      <c r="T175" s="331"/>
      <c r="U175" s="331"/>
      <c r="V175" s="331"/>
      <c r="W175" s="331"/>
      <c r="X175" s="58"/>
      <c r="Y175" s="331"/>
      <c r="Z175" s="331"/>
      <c r="AA175" s="331"/>
      <c r="AB175" s="331"/>
      <c r="AC175" s="331"/>
      <c r="AD175" s="331"/>
      <c r="AE175" s="1241"/>
      <c r="AF175" s="331"/>
      <c r="AG175" s="1241"/>
      <c r="AH175" s="585" cm="1">
        <f t="array" ref="AH175">IFERROR(INDEX($A$1:$A$278,SMALL(IF($Q$4=$B$1:$B$278,ROW($B$1:$B$278)-MIN(ROW($A$1:$A$278))+1,""), ROW()-1)),"")</f>
        <v>0</v>
      </c>
      <c r="AI175" s="331"/>
      <c r="AJ175" s="331"/>
      <c r="AK175" s="1040"/>
      <c r="AL175" s="1055"/>
      <c r="AM175" s="1055"/>
      <c r="AN175" s="1055"/>
      <c r="AO175" s="1055"/>
      <c r="AP175" s="1055"/>
      <c r="AQ175" s="1055"/>
      <c r="AR175" s="1055"/>
    </row>
    <row r="176" spans="1:44" ht="15.75" customHeight="1">
      <c r="A176" s="322"/>
      <c r="B176" s="322"/>
      <c r="C176" s="331"/>
      <c r="D176" s="429"/>
      <c r="E176" s="331"/>
      <c r="F176" s="331"/>
      <c r="G176" s="429"/>
      <c r="H176" s="429"/>
      <c r="I176" s="331"/>
      <c r="J176" s="331"/>
      <c r="K176" s="331"/>
      <c r="L176" s="331"/>
      <c r="M176" s="331"/>
      <c r="N176" s="91"/>
      <c r="Q176" s="331"/>
      <c r="R176" s="331"/>
      <c r="S176" s="58"/>
      <c r="T176" s="331"/>
      <c r="U176" s="331"/>
      <c r="V176" s="331"/>
      <c r="W176" s="331"/>
      <c r="X176" s="58"/>
      <c r="Y176" s="331"/>
      <c r="Z176" s="331"/>
      <c r="AA176" s="331"/>
      <c r="AB176" s="331"/>
      <c r="AC176" s="331"/>
      <c r="AD176" s="331"/>
      <c r="AE176" s="1241"/>
      <c r="AF176" s="331"/>
      <c r="AG176" s="1241"/>
      <c r="AH176" s="585"/>
      <c r="AI176" s="331"/>
      <c r="AJ176" s="331"/>
      <c r="AK176" s="1040"/>
      <c r="AL176" s="1055"/>
      <c r="AM176" s="1055"/>
      <c r="AN176" s="1055"/>
      <c r="AO176" s="1055"/>
      <c r="AP176" s="1055"/>
      <c r="AQ176" s="1055"/>
      <c r="AR176" s="1055"/>
    </row>
    <row r="177" spans="1:44" ht="15.75" customHeight="1">
      <c r="A177" s="322"/>
      <c r="B177" s="322"/>
      <c r="C177" s="331"/>
      <c r="D177" s="429"/>
      <c r="E177" s="331"/>
      <c r="F177" s="331"/>
      <c r="G177" s="429"/>
      <c r="H177" s="429"/>
      <c r="I177" s="331"/>
      <c r="J177" s="331"/>
      <c r="K177" s="331"/>
      <c r="L177" s="331"/>
      <c r="M177" s="331"/>
      <c r="N177" s="91"/>
      <c r="Q177" s="331"/>
      <c r="R177" s="331"/>
      <c r="S177" s="58"/>
      <c r="T177" s="331"/>
      <c r="U177" s="331"/>
      <c r="V177" s="331"/>
      <c r="W177" s="331"/>
      <c r="X177" s="58"/>
      <c r="Y177" s="331"/>
      <c r="Z177" s="331"/>
      <c r="AA177" s="331"/>
      <c r="AB177" s="331"/>
      <c r="AC177" s="331"/>
      <c r="AD177" s="331"/>
      <c r="AE177" s="1241"/>
      <c r="AF177" s="331"/>
      <c r="AG177" s="1241"/>
      <c r="AH177" s="585"/>
      <c r="AI177" s="331"/>
      <c r="AJ177" s="331"/>
      <c r="AK177" s="1040"/>
      <c r="AL177" s="1055"/>
      <c r="AM177" s="1055"/>
      <c r="AN177" s="1055"/>
      <c r="AO177" s="1055"/>
      <c r="AP177" s="1055"/>
      <c r="AQ177" s="1055"/>
      <c r="AR177" s="1055"/>
    </row>
    <row r="178" spans="1:44" ht="15.75" customHeight="1">
      <c r="A178" s="322"/>
      <c r="B178" s="322"/>
      <c r="C178" s="331"/>
      <c r="D178" s="429"/>
      <c r="E178" s="331"/>
      <c r="F178" s="331"/>
      <c r="G178" s="429"/>
      <c r="H178" s="429"/>
      <c r="I178" s="331"/>
      <c r="J178" s="331"/>
      <c r="K178" s="331"/>
      <c r="L178" s="331"/>
      <c r="M178" s="331"/>
      <c r="N178" s="91"/>
      <c r="Q178" s="331"/>
      <c r="R178" s="331"/>
      <c r="S178" s="58"/>
      <c r="T178" s="331"/>
      <c r="U178" s="331"/>
      <c r="V178" s="331"/>
      <c r="W178" s="331"/>
      <c r="X178" s="58"/>
      <c r="Y178" s="331"/>
      <c r="Z178" s="331"/>
      <c r="AA178" s="331"/>
      <c r="AB178" s="331"/>
      <c r="AC178" s="331"/>
      <c r="AD178" s="331"/>
      <c r="AE178" s="1241"/>
      <c r="AF178" s="331"/>
      <c r="AG178" s="1241"/>
      <c r="AH178" s="331"/>
      <c r="AI178" s="331"/>
      <c r="AJ178" s="331"/>
      <c r="AK178" s="1040"/>
      <c r="AL178" s="1055"/>
      <c r="AM178" s="1055"/>
      <c r="AN178" s="1055"/>
      <c r="AO178" s="1055"/>
      <c r="AP178" s="1055"/>
      <c r="AQ178" s="1055"/>
      <c r="AR178" s="1055"/>
    </row>
    <row r="179" spans="1:44" ht="15.75" customHeight="1">
      <c r="A179" s="322"/>
      <c r="B179" s="322"/>
      <c r="C179" s="331"/>
      <c r="D179" s="429"/>
      <c r="E179" s="331"/>
      <c r="F179" s="331"/>
      <c r="G179" s="429"/>
      <c r="H179" s="429"/>
      <c r="I179" s="331"/>
      <c r="J179" s="331"/>
      <c r="K179" s="331"/>
      <c r="L179" s="331"/>
      <c r="M179" s="331"/>
      <c r="N179" s="91"/>
      <c r="Q179" s="331"/>
      <c r="R179" s="331"/>
      <c r="S179" s="58"/>
      <c r="T179" s="331"/>
      <c r="U179" s="331"/>
      <c r="V179" s="331"/>
      <c r="W179" s="331"/>
      <c r="X179" s="58"/>
      <c r="Y179" s="331"/>
      <c r="Z179" s="331"/>
      <c r="AA179" s="331"/>
      <c r="AB179" s="331"/>
      <c r="AC179" s="331"/>
      <c r="AD179" s="331"/>
      <c r="AE179" s="1241"/>
      <c r="AF179" s="331"/>
      <c r="AG179" s="1241"/>
      <c r="AH179" s="331"/>
      <c r="AI179" s="331"/>
      <c r="AJ179" s="331"/>
      <c r="AK179" s="1040"/>
      <c r="AL179" s="1055"/>
      <c r="AM179" s="1055"/>
      <c r="AN179" s="1055"/>
      <c r="AO179" s="1055"/>
      <c r="AP179" s="1055"/>
      <c r="AQ179" s="1055"/>
      <c r="AR179" s="1055"/>
    </row>
    <row r="180" spans="1:44" ht="15.75" customHeight="1">
      <c r="A180" s="322"/>
      <c r="B180" s="322"/>
      <c r="C180" s="331"/>
      <c r="D180" s="429"/>
      <c r="E180" s="331"/>
      <c r="F180" s="331"/>
      <c r="G180" s="429"/>
      <c r="H180" s="429"/>
      <c r="I180" s="331"/>
      <c r="J180" s="331"/>
      <c r="K180" s="331"/>
      <c r="L180" s="331"/>
      <c r="M180" s="331"/>
      <c r="N180" s="91"/>
      <c r="Q180" s="331"/>
      <c r="R180" s="331"/>
      <c r="S180" s="58"/>
      <c r="T180" s="331"/>
      <c r="U180" s="331"/>
      <c r="V180" s="331"/>
      <c r="W180" s="331"/>
      <c r="X180" s="58"/>
      <c r="Y180" s="331"/>
      <c r="Z180" s="331"/>
      <c r="AA180" s="331"/>
      <c r="AB180" s="331"/>
      <c r="AC180" s="331"/>
      <c r="AD180" s="331"/>
      <c r="AE180" s="1241"/>
      <c r="AF180" s="331"/>
      <c r="AG180" s="1241"/>
      <c r="AH180" s="331"/>
      <c r="AI180" s="331"/>
      <c r="AJ180" s="331"/>
      <c r="AK180" s="1040"/>
      <c r="AL180" s="1055"/>
      <c r="AM180" s="1055"/>
      <c r="AN180" s="1055"/>
      <c r="AO180" s="1055"/>
      <c r="AP180" s="1055"/>
      <c r="AQ180" s="1055"/>
      <c r="AR180" s="1055"/>
    </row>
    <row r="181" spans="1:44" ht="15.75" customHeight="1">
      <c r="A181" s="322"/>
      <c r="B181" s="322"/>
      <c r="C181" s="331"/>
      <c r="D181" s="429"/>
      <c r="E181" s="331"/>
      <c r="F181" s="331"/>
      <c r="G181" s="429"/>
      <c r="H181" s="429"/>
      <c r="I181" s="331"/>
      <c r="J181" s="331"/>
      <c r="K181" s="331"/>
      <c r="L181" s="331"/>
      <c r="M181" s="331"/>
      <c r="N181" s="91"/>
      <c r="Q181" s="331"/>
      <c r="R181" s="331"/>
      <c r="S181" s="58"/>
      <c r="T181" s="331"/>
      <c r="U181" s="331"/>
      <c r="V181" s="331"/>
      <c r="W181" s="331"/>
      <c r="X181" s="58"/>
      <c r="Y181" s="331"/>
      <c r="Z181" s="331"/>
      <c r="AA181" s="331"/>
      <c r="AB181" s="331"/>
      <c r="AC181" s="331"/>
      <c r="AD181" s="331"/>
      <c r="AE181" s="1241"/>
      <c r="AF181" s="331"/>
      <c r="AG181" s="1241"/>
      <c r="AH181" s="331"/>
      <c r="AI181" s="331"/>
      <c r="AJ181" s="331"/>
      <c r="AK181" s="1040"/>
      <c r="AL181" s="1055"/>
      <c r="AM181" s="1055"/>
      <c r="AN181" s="1055"/>
      <c r="AO181" s="1055"/>
      <c r="AP181" s="1055"/>
      <c r="AQ181" s="1055"/>
      <c r="AR181" s="1055"/>
    </row>
    <row r="182" spans="1:44" ht="15.75" customHeight="1">
      <c r="A182" s="322"/>
      <c r="B182" s="322"/>
      <c r="C182" s="331"/>
      <c r="D182" s="429"/>
      <c r="E182" s="331"/>
      <c r="F182" s="331"/>
      <c r="G182" s="429"/>
      <c r="H182" s="429"/>
      <c r="I182" s="331"/>
      <c r="J182" s="331"/>
      <c r="K182" s="331"/>
      <c r="L182" s="331"/>
      <c r="M182" s="331"/>
      <c r="N182" s="91"/>
      <c r="Q182" s="331"/>
      <c r="R182" s="331"/>
      <c r="S182" s="58"/>
      <c r="T182" s="331"/>
      <c r="U182" s="331"/>
      <c r="V182" s="331"/>
      <c r="W182" s="331"/>
      <c r="X182" s="58"/>
      <c r="Y182" s="331"/>
      <c r="Z182" s="331"/>
      <c r="AA182" s="331"/>
      <c r="AB182" s="331"/>
      <c r="AC182" s="331"/>
      <c r="AD182" s="331"/>
      <c r="AE182" s="1241"/>
      <c r="AF182" s="331"/>
      <c r="AG182" s="331"/>
      <c r="AH182" s="331"/>
      <c r="AI182" s="331"/>
      <c r="AJ182" s="331"/>
      <c r="AK182" s="1040"/>
      <c r="AL182" s="1055"/>
      <c r="AM182" s="1055"/>
      <c r="AN182" s="1055"/>
      <c r="AO182" s="1055"/>
      <c r="AP182" s="1055"/>
      <c r="AQ182" s="1055"/>
      <c r="AR182" s="1055"/>
    </row>
    <row r="183" spans="1:44" ht="15.75" customHeight="1">
      <c r="A183" s="322"/>
      <c r="B183" s="322"/>
      <c r="C183" s="331"/>
      <c r="D183" s="429"/>
      <c r="E183" s="331"/>
      <c r="F183" s="331"/>
      <c r="G183" s="429"/>
      <c r="H183" s="429"/>
      <c r="I183" s="331"/>
      <c r="J183" s="331"/>
      <c r="K183" s="331"/>
      <c r="L183" s="331"/>
      <c r="M183" s="331"/>
      <c r="N183" s="91"/>
      <c r="Q183" s="331"/>
      <c r="R183" s="331"/>
      <c r="S183" s="58"/>
      <c r="T183" s="331"/>
      <c r="U183" s="331"/>
      <c r="V183" s="331"/>
      <c r="W183" s="331"/>
      <c r="X183" s="58"/>
      <c r="Y183" s="331"/>
      <c r="Z183" s="331"/>
      <c r="AA183" s="331"/>
      <c r="AB183" s="331"/>
      <c r="AC183" s="331"/>
      <c r="AD183" s="331"/>
      <c r="AE183" s="1241"/>
      <c r="AF183" s="331"/>
      <c r="AG183" s="331"/>
      <c r="AH183" s="331"/>
      <c r="AI183" s="331"/>
      <c r="AJ183" s="331"/>
      <c r="AK183" s="1040"/>
      <c r="AL183" s="1055"/>
      <c r="AM183" s="1055"/>
      <c r="AN183" s="1055"/>
      <c r="AO183" s="1055"/>
      <c r="AP183" s="1055"/>
      <c r="AQ183" s="1055"/>
      <c r="AR183" s="1055"/>
    </row>
    <row r="184" spans="1:44" ht="15.75" customHeight="1">
      <c r="A184" s="322"/>
      <c r="B184" s="322"/>
      <c r="C184" s="331"/>
      <c r="D184" s="429"/>
      <c r="E184" s="331"/>
      <c r="F184" s="331"/>
      <c r="G184" s="429"/>
      <c r="H184" s="429"/>
      <c r="I184" s="331"/>
      <c r="J184" s="331"/>
      <c r="K184" s="331"/>
      <c r="L184" s="331"/>
      <c r="M184" s="331"/>
      <c r="N184" s="91"/>
      <c r="Q184" s="331"/>
      <c r="R184" s="331"/>
      <c r="S184" s="58"/>
      <c r="T184" s="331"/>
      <c r="U184" s="331"/>
      <c r="V184" s="331"/>
      <c r="W184" s="331"/>
      <c r="X184" s="58"/>
      <c r="Y184" s="331"/>
      <c r="Z184" s="331"/>
      <c r="AA184" s="331"/>
      <c r="AB184" s="331"/>
      <c r="AC184" s="331"/>
      <c r="AD184" s="331"/>
      <c r="AE184" s="1241"/>
      <c r="AF184" s="331"/>
      <c r="AG184" s="331"/>
      <c r="AH184" s="331"/>
      <c r="AI184" s="331"/>
      <c r="AJ184" s="331"/>
      <c r="AK184" s="1040"/>
      <c r="AL184" s="1055"/>
      <c r="AM184" s="1055"/>
      <c r="AN184" s="1055"/>
      <c r="AO184" s="1055"/>
      <c r="AP184" s="1055"/>
      <c r="AQ184" s="1055"/>
      <c r="AR184" s="1055"/>
    </row>
    <row r="185" spans="1:44" ht="15.75" customHeight="1">
      <c r="A185" s="322"/>
      <c r="B185" s="322"/>
      <c r="C185" s="331"/>
      <c r="D185" s="429"/>
      <c r="E185" s="331"/>
      <c r="F185" s="331"/>
      <c r="G185" s="429"/>
      <c r="H185" s="429"/>
      <c r="I185" s="331"/>
      <c r="J185" s="331"/>
      <c r="K185" s="331"/>
      <c r="L185" s="331"/>
      <c r="M185" s="331"/>
      <c r="N185" s="91"/>
      <c r="Q185" s="331"/>
      <c r="R185" s="331"/>
      <c r="S185" s="58"/>
      <c r="T185" s="331"/>
      <c r="U185" s="331"/>
      <c r="V185" s="331"/>
      <c r="W185" s="331"/>
      <c r="X185" s="58"/>
      <c r="Y185" s="331"/>
      <c r="Z185" s="331"/>
      <c r="AA185" s="331"/>
      <c r="AB185" s="331"/>
      <c r="AC185" s="331"/>
      <c r="AD185" s="331"/>
      <c r="AE185" s="1241"/>
      <c r="AF185" s="331"/>
      <c r="AG185" s="331"/>
      <c r="AH185" s="331"/>
      <c r="AI185" s="331"/>
      <c r="AJ185" s="331"/>
      <c r="AK185" s="1040"/>
      <c r="AL185" s="1055"/>
      <c r="AM185" s="1055"/>
      <c r="AN185" s="1055"/>
      <c r="AO185" s="1055"/>
      <c r="AP185" s="1055"/>
      <c r="AQ185" s="1055"/>
      <c r="AR185" s="1055"/>
    </row>
    <row r="186" spans="1:44" ht="15.75" customHeight="1">
      <c r="A186" s="322"/>
      <c r="B186" s="322"/>
      <c r="C186" s="331"/>
      <c r="D186" s="429"/>
      <c r="E186" s="331"/>
      <c r="F186" s="331"/>
      <c r="G186" s="429"/>
      <c r="H186" s="429"/>
      <c r="I186" s="331"/>
      <c r="J186" s="331"/>
      <c r="K186" s="331"/>
      <c r="L186" s="331"/>
      <c r="M186" s="331"/>
      <c r="N186" s="91"/>
      <c r="Q186" s="331"/>
      <c r="R186" s="331"/>
      <c r="S186" s="58"/>
      <c r="T186" s="331"/>
      <c r="U186" s="331"/>
      <c r="V186" s="331"/>
      <c r="W186" s="331"/>
      <c r="X186" s="58"/>
      <c r="Y186" s="331"/>
      <c r="Z186" s="331"/>
      <c r="AA186" s="331"/>
      <c r="AB186" s="331"/>
      <c r="AC186" s="331"/>
      <c r="AD186" s="331"/>
      <c r="AE186" s="1241"/>
      <c r="AF186" s="331"/>
      <c r="AG186" s="331"/>
      <c r="AH186" s="331"/>
      <c r="AI186" s="331"/>
      <c r="AJ186" s="331"/>
      <c r="AK186" s="1040"/>
      <c r="AL186" s="1055"/>
      <c r="AM186" s="1055"/>
      <c r="AN186" s="1055"/>
      <c r="AO186" s="1055"/>
      <c r="AP186" s="1055"/>
      <c r="AQ186" s="1055"/>
      <c r="AR186" s="1055"/>
    </row>
    <row r="187" spans="1:44" ht="15.75" customHeight="1">
      <c r="A187" s="322"/>
      <c r="B187" s="322"/>
      <c r="C187" s="331"/>
      <c r="D187" s="429"/>
      <c r="E187" s="331"/>
      <c r="F187" s="331"/>
      <c r="G187" s="429"/>
      <c r="H187" s="429"/>
      <c r="I187" s="331"/>
      <c r="J187" s="331"/>
      <c r="K187" s="331"/>
      <c r="L187" s="331"/>
      <c r="M187" s="331"/>
      <c r="N187" s="91"/>
      <c r="Q187" s="331"/>
      <c r="R187" s="331"/>
      <c r="S187" s="58"/>
      <c r="T187" s="331"/>
      <c r="U187" s="331"/>
      <c r="V187" s="331"/>
      <c r="W187" s="331"/>
      <c r="X187" s="58"/>
      <c r="Y187" s="331"/>
      <c r="Z187" s="331"/>
      <c r="AA187" s="331"/>
      <c r="AB187" s="331"/>
      <c r="AC187" s="331"/>
      <c r="AD187" s="331"/>
      <c r="AE187" s="1241"/>
      <c r="AF187" s="331"/>
      <c r="AG187" s="331"/>
      <c r="AH187" s="331"/>
      <c r="AI187" s="331"/>
      <c r="AJ187" s="331"/>
      <c r="AK187" s="1040"/>
      <c r="AL187" s="1055"/>
      <c r="AM187" s="1055"/>
      <c r="AN187" s="1055"/>
      <c r="AO187" s="1055"/>
      <c r="AP187" s="1055"/>
      <c r="AQ187" s="1055"/>
      <c r="AR187" s="1055"/>
    </row>
    <row r="188" spans="1:44" ht="15.75" customHeight="1">
      <c r="A188" s="322"/>
      <c r="B188" s="322"/>
      <c r="C188" s="331"/>
      <c r="D188" s="429"/>
      <c r="E188" s="331"/>
      <c r="F188" s="331"/>
      <c r="G188" s="429"/>
      <c r="H188" s="429"/>
      <c r="I188" s="331"/>
      <c r="J188" s="331"/>
      <c r="K188" s="331"/>
      <c r="L188" s="331"/>
      <c r="M188" s="331"/>
      <c r="N188" s="91"/>
      <c r="Q188" s="331"/>
      <c r="R188" s="331"/>
      <c r="S188" s="58"/>
      <c r="T188" s="331"/>
      <c r="U188" s="331"/>
      <c r="V188" s="331"/>
      <c r="W188" s="331"/>
      <c r="X188" s="58"/>
      <c r="Y188" s="331"/>
      <c r="Z188" s="331"/>
      <c r="AA188" s="331"/>
      <c r="AB188" s="331"/>
      <c r="AC188" s="331"/>
      <c r="AD188" s="331"/>
      <c r="AE188" s="1241"/>
      <c r="AF188" s="331"/>
      <c r="AG188" s="331"/>
      <c r="AH188" s="331"/>
      <c r="AI188" s="331"/>
      <c r="AJ188" s="331"/>
      <c r="AK188" s="1040"/>
      <c r="AL188" s="1055"/>
      <c r="AM188" s="1055"/>
      <c r="AN188" s="1055"/>
      <c r="AO188" s="1055"/>
      <c r="AP188" s="1055"/>
      <c r="AQ188" s="1055"/>
      <c r="AR188" s="1055"/>
    </row>
    <row r="189" spans="1:44" ht="15.75" customHeight="1">
      <c r="A189" s="322"/>
      <c r="B189" s="322"/>
      <c r="C189" s="331"/>
      <c r="D189" s="429"/>
      <c r="E189" s="331"/>
      <c r="F189" s="331"/>
      <c r="G189" s="429"/>
      <c r="H189" s="429"/>
      <c r="I189" s="331"/>
      <c r="J189" s="331"/>
      <c r="K189" s="331"/>
      <c r="L189" s="331"/>
      <c r="M189" s="331"/>
      <c r="N189" s="91"/>
      <c r="Q189" s="331"/>
      <c r="R189" s="331"/>
      <c r="S189" s="58"/>
      <c r="T189" s="331"/>
      <c r="U189" s="331"/>
      <c r="V189" s="331"/>
      <c r="W189" s="331"/>
      <c r="X189" s="58"/>
      <c r="Y189" s="331"/>
      <c r="Z189" s="331"/>
      <c r="AA189" s="331"/>
      <c r="AB189" s="331"/>
      <c r="AC189" s="331"/>
      <c r="AD189" s="331"/>
      <c r="AE189" s="1241"/>
      <c r="AF189" s="331"/>
      <c r="AG189" s="331"/>
      <c r="AH189" s="331"/>
      <c r="AI189" s="331"/>
      <c r="AJ189" s="331"/>
      <c r="AK189" s="1040"/>
      <c r="AL189" s="1055"/>
      <c r="AM189" s="1055"/>
      <c r="AN189" s="1055"/>
      <c r="AO189" s="1055"/>
      <c r="AP189" s="1055"/>
      <c r="AQ189" s="1055"/>
      <c r="AR189" s="1055"/>
    </row>
    <row r="190" spans="1:44" ht="15.75" customHeight="1">
      <c r="A190" s="322"/>
      <c r="B190" s="322"/>
      <c r="C190" s="331"/>
      <c r="D190" s="429"/>
      <c r="E190" s="331"/>
      <c r="F190" s="331"/>
      <c r="G190" s="429"/>
      <c r="H190" s="429"/>
      <c r="I190" s="331"/>
      <c r="J190" s="331"/>
      <c r="K190" s="331"/>
      <c r="L190" s="331"/>
      <c r="M190" s="331"/>
      <c r="N190" s="91"/>
      <c r="Q190" s="331"/>
      <c r="R190" s="331"/>
      <c r="S190" s="58"/>
      <c r="T190" s="331"/>
      <c r="U190" s="331"/>
      <c r="V190" s="331"/>
      <c r="W190" s="331"/>
      <c r="X190" s="58"/>
      <c r="Y190" s="331"/>
      <c r="Z190" s="331"/>
      <c r="AA190" s="331"/>
      <c r="AB190" s="331"/>
      <c r="AC190" s="331"/>
      <c r="AD190" s="331"/>
      <c r="AE190" s="1241"/>
      <c r="AF190" s="331"/>
      <c r="AG190" s="331"/>
      <c r="AH190" s="331"/>
      <c r="AI190" s="331"/>
      <c r="AJ190" s="331"/>
      <c r="AK190" s="1040"/>
      <c r="AL190" s="1055"/>
      <c r="AM190" s="1055"/>
      <c r="AN190" s="1055"/>
      <c r="AO190" s="1055"/>
      <c r="AP190" s="1055"/>
      <c r="AQ190" s="1055"/>
      <c r="AR190" s="1055"/>
    </row>
    <row r="191" spans="1:44" ht="15.75" customHeight="1">
      <c r="A191" s="322"/>
      <c r="B191" s="322"/>
      <c r="C191" s="331"/>
      <c r="D191" s="429"/>
      <c r="E191" s="331"/>
      <c r="F191" s="331"/>
      <c r="G191" s="429"/>
      <c r="H191" s="429"/>
      <c r="I191" s="331"/>
      <c r="J191" s="331"/>
      <c r="K191" s="331"/>
      <c r="L191" s="331"/>
      <c r="M191" s="331"/>
      <c r="N191" s="91"/>
      <c r="Q191" s="331"/>
      <c r="R191" s="331"/>
      <c r="S191" s="58"/>
      <c r="T191" s="331"/>
      <c r="U191" s="331"/>
      <c r="V191" s="331"/>
      <c r="W191" s="331"/>
      <c r="X191" s="58"/>
      <c r="Y191" s="331"/>
      <c r="Z191" s="331"/>
      <c r="AA191" s="585"/>
      <c r="AB191" s="585"/>
      <c r="AC191" s="585"/>
      <c r="AD191" s="585"/>
      <c r="AE191" s="1241"/>
      <c r="AF191" s="585"/>
      <c r="AG191" s="331"/>
      <c r="AH191" s="331"/>
      <c r="AI191" s="331"/>
      <c r="AJ191" s="331"/>
      <c r="AK191" s="1040"/>
      <c r="AL191" s="1055"/>
      <c r="AM191" s="1055"/>
      <c r="AN191" s="1055"/>
      <c r="AO191" s="1055"/>
      <c r="AP191" s="1055"/>
      <c r="AQ191" s="1055"/>
      <c r="AR191" s="1055"/>
    </row>
    <row r="192" spans="1:44" ht="15.75" customHeight="1">
      <c r="A192" s="322"/>
      <c r="B192" s="322"/>
      <c r="C192" s="331"/>
      <c r="D192" s="429"/>
      <c r="E192" s="331"/>
      <c r="F192" s="331"/>
      <c r="G192" s="429"/>
      <c r="H192" s="429"/>
      <c r="I192" s="331"/>
      <c r="J192" s="331"/>
      <c r="K192" s="331"/>
      <c r="L192" s="331"/>
      <c r="M192" s="331"/>
      <c r="N192" s="91"/>
      <c r="Q192" s="331"/>
      <c r="R192" s="331"/>
      <c r="S192" s="58"/>
      <c r="T192" s="331"/>
      <c r="U192" s="331"/>
      <c r="V192" s="331"/>
      <c r="W192" s="331"/>
      <c r="X192" s="58"/>
      <c r="Y192" s="331"/>
      <c r="Z192" s="331"/>
      <c r="AA192" s="585"/>
      <c r="AB192" s="585"/>
      <c r="AC192" s="585"/>
      <c r="AD192" s="585"/>
      <c r="AE192" s="1241"/>
      <c r="AF192" s="585"/>
      <c r="AG192" s="331"/>
      <c r="AH192" s="331"/>
      <c r="AI192" s="331"/>
      <c r="AJ192" s="331"/>
      <c r="AK192" s="1040"/>
      <c r="AL192" s="1055"/>
      <c r="AM192" s="1055"/>
      <c r="AN192" s="1055"/>
      <c r="AO192" s="1055"/>
      <c r="AP192" s="1055"/>
      <c r="AQ192" s="1055"/>
      <c r="AR192" s="1055"/>
    </row>
    <row r="193" spans="1:44" ht="15.75" customHeight="1">
      <c r="A193" s="322"/>
      <c r="B193" s="322"/>
      <c r="C193" s="331"/>
      <c r="D193" s="429"/>
      <c r="E193" s="331"/>
      <c r="F193" s="331"/>
      <c r="G193" s="429"/>
      <c r="H193" s="429"/>
      <c r="I193" s="331"/>
      <c r="J193" s="331"/>
      <c r="K193" s="331"/>
      <c r="L193" s="331"/>
      <c r="M193" s="331"/>
      <c r="N193" s="331"/>
      <c r="Q193" s="331"/>
      <c r="R193" s="331"/>
      <c r="S193" s="58"/>
      <c r="T193" s="331"/>
      <c r="U193" s="331"/>
      <c r="V193" s="331"/>
      <c r="W193" s="331"/>
      <c r="X193" s="58"/>
      <c r="Y193" s="331"/>
      <c r="Z193" s="331"/>
      <c r="AA193" s="585"/>
      <c r="AB193" s="585"/>
      <c r="AC193" s="585"/>
      <c r="AD193" s="585"/>
      <c r="AE193" s="1241"/>
      <c r="AF193" s="585"/>
      <c r="AG193" s="331"/>
      <c r="AH193" s="331"/>
      <c r="AI193" s="331"/>
      <c r="AJ193" s="331"/>
      <c r="AK193" s="1040"/>
      <c r="AL193" s="1055"/>
      <c r="AM193" s="1055"/>
      <c r="AN193" s="1055"/>
      <c r="AO193" s="1055"/>
      <c r="AP193" s="1055"/>
      <c r="AQ193" s="1055"/>
      <c r="AR193" s="1055"/>
    </row>
    <row r="194" spans="1:44" ht="15.75" customHeight="1">
      <c r="A194" s="322"/>
      <c r="B194" s="322"/>
      <c r="C194" s="331"/>
      <c r="D194" s="429"/>
      <c r="E194" s="331"/>
      <c r="F194" s="331"/>
      <c r="G194" s="429"/>
      <c r="H194" s="429"/>
      <c r="I194" s="331"/>
      <c r="J194" s="331"/>
      <c r="K194" s="331"/>
      <c r="L194" s="331"/>
      <c r="M194" s="331"/>
      <c r="N194" s="331"/>
      <c r="Q194" s="331"/>
      <c r="R194" s="331"/>
      <c r="S194" s="58"/>
      <c r="T194" s="331"/>
      <c r="U194" s="331"/>
      <c r="V194" s="331"/>
      <c r="W194" s="331"/>
      <c r="X194" s="58"/>
      <c r="Y194" s="331"/>
      <c r="Z194" s="331"/>
      <c r="AA194" s="585"/>
      <c r="AB194" s="585"/>
      <c r="AC194" s="585"/>
      <c r="AD194" s="585"/>
      <c r="AE194" s="1241"/>
      <c r="AF194" s="585"/>
      <c r="AG194" s="331"/>
      <c r="AH194" s="331"/>
      <c r="AI194" s="331"/>
      <c r="AJ194" s="331"/>
      <c r="AK194" s="1040"/>
      <c r="AL194" s="1055"/>
      <c r="AM194" s="1055"/>
      <c r="AN194" s="1055"/>
      <c r="AO194" s="1055"/>
      <c r="AP194" s="1055"/>
      <c r="AQ194" s="1055"/>
      <c r="AR194" s="1055"/>
    </row>
    <row r="195" spans="1:44" ht="15.75" customHeight="1">
      <c r="A195" s="322"/>
      <c r="B195" s="322"/>
      <c r="C195" s="331"/>
      <c r="D195" s="429"/>
      <c r="E195" s="331"/>
      <c r="F195" s="331"/>
      <c r="G195" s="429"/>
      <c r="H195" s="429"/>
      <c r="I195" s="331"/>
      <c r="J195" s="331"/>
      <c r="K195" s="331"/>
      <c r="L195" s="331"/>
      <c r="M195" s="331"/>
      <c r="N195" s="331"/>
      <c r="Q195" s="331"/>
      <c r="R195" s="331"/>
      <c r="S195" s="58"/>
      <c r="T195" s="331"/>
      <c r="U195" s="331"/>
      <c r="V195" s="331"/>
      <c r="W195" s="331"/>
      <c r="X195" s="58"/>
      <c r="Y195" s="331"/>
      <c r="Z195" s="331"/>
      <c r="AA195" s="585"/>
      <c r="AB195" s="585"/>
      <c r="AC195" s="585"/>
      <c r="AD195" s="585"/>
      <c r="AE195" s="1241"/>
      <c r="AF195" s="585"/>
      <c r="AG195" s="331"/>
      <c r="AH195" s="331"/>
      <c r="AI195" s="331"/>
      <c r="AJ195" s="331"/>
      <c r="AK195" s="1040"/>
      <c r="AL195" s="1055"/>
      <c r="AM195" s="1055"/>
      <c r="AN195" s="1055"/>
      <c r="AO195" s="1055"/>
      <c r="AP195" s="1055"/>
      <c r="AQ195" s="1055"/>
      <c r="AR195" s="1055"/>
    </row>
    <row r="196" spans="1:44" ht="15.75" customHeight="1">
      <c r="A196" s="322"/>
      <c r="B196" s="322"/>
      <c r="C196" s="331"/>
      <c r="D196" s="429"/>
      <c r="E196" s="331"/>
      <c r="F196" s="331"/>
      <c r="G196" s="429"/>
      <c r="H196" s="429"/>
      <c r="I196" s="331"/>
      <c r="J196" s="331"/>
      <c r="K196" s="331"/>
      <c r="L196" s="331"/>
      <c r="M196" s="331"/>
      <c r="N196" s="331"/>
      <c r="Q196" s="331"/>
      <c r="R196" s="331"/>
      <c r="S196" s="58"/>
      <c r="T196" s="331"/>
      <c r="U196" s="331"/>
      <c r="V196" s="331"/>
      <c r="W196" s="331"/>
      <c r="X196" s="58"/>
      <c r="Y196" s="331"/>
      <c r="Z196" s="331"/>
      <c r="AA196" s="585"/>
      <c r="AB196" s="585"/>
      <c r="AC196" s="585"/>
      <c r="AD196" s="585"/>
      <c r="AE196" s="1241"/>
      <c r="AF196" s="585"/>
      <c r="AG196" s="331"/>
      <c r="AH196" s="331"/>
      <c r="AI196" s="331"/>
      <c r="AJ196" s="331"/>
      <c r="AK196" s="1040"/>
      <c r="AL196" s="1055"/>
      <c r="AM196" s="1055"/>
      <c r="AN196" s="1055"/>
      <c r="AO196" s="1055"/>
      <c r="AP196" s="1055"/>
      <c r="AQ196" s="1055"/>
      <c r="AR196" s="1055"/>
    </row>
    <row r="197" spans="1:44" ht="15.75" customHeight="1">
      <c r="A197" s="322"/>
      <c r="B197" s="322"/>
      <c r="C197" s="331"/>
      <c r="D197" s="429"/>
      <c r="E197" s="331"/>
      <c r="F197" s="331"/>
      <c r="G197" s="429"/>
      <c r="H197" s="429"/>
      <c r="I197" s="331"/>
      <c r="J197" s="331"/>
      <c r="K197" s="331"/>
      <c r="L197" s="331"/>
      <c r="M197" s="331"/>
      <c r="N197" s="331"/>
      <c r="Q197" s="331"/>
      <c r="R197" s="331"/>
      <c r="S197" s="58"/>
      <c r="T197" s="331"/>
      <c r="U197" s="331"/>
      <c r="V197" s="331"/>
      <c r="W197" s="331"/>
      <c r="X197" s="58"/>
      <c r="Y197" s="331"/>
      <c r="Z197" s="331"/>
      <c r="AA197" s="585"/>
      <c r="AB197" s="585"/>
      <c r="AC197" s="585"/>
      <c r="AD197" s="585"/>
      <c r="AE197" s="1241"/>
      <c r="AF197" s="585"/>
      <c r="AG197" s="331"/>
      <c r="AH197" s="331"/>
      <c r="AI197" s="331"/>
      <c r="AJ197" s="331"/>
      <c r="AK197" s="1040"/>
      <c r="AL197" s="346"/>
      <c r="AM197" s="346"/>
      <c r="AN197" s="346"/>
      <c r="AO197" s="346"/>
      <c r="AP197" s="346"/>
      <c r="AQ197" s="346"/>
      <c r="AR197" s="346"/>
    </row>
    <row r="198" spans="1:44" ht="15.75" customHeight="1">
      <c r="A198" s="322"/>
      <c r="B198" s="322"/>
      <c r="C198" s="331"/>
      <c r="D198" s="429"/>
      <c r="E198" s="331"/>
      <c r="F198" s="331"/>
      <c r="G198" s="429"/>
      <c r="H198" s="429"/>
      <c r="I198" s="331"/>
      <c r="J198" s="331"/>
      <c r="K198" s="331"/>
      <c r="L198" s="331"/>
      <c r="M198" s="331"/>
      <c r="N198" s="331"/>
      <c r="Q198" s="331"/>
      <c r="R198" s="331"/>
      <c r="S198" s="58"/>
      <c r="T198" s="331"/>
      <c r="U198" s="331"/>
      <c r="V198" s="331"/>
      <c r="W198" s="331"/>
      <c r="X198" s="58"/>
      <c r="Y198" s="331"/>
      <c r="Z198" s="331"/>
      <c r="AA198" s="585"/>
      <c r="AB198" s="585"/>
      <c r="AC198" s="585"/>
      <c r="AD198" s="585"/>
      <c r="AE198" s="1241"/>
      <c r="AF198" s="585"/>
      <c r="AG198" s="331"/>
      <c r="AH198" s="331"/>
      <c r="AI198" s="331"/>
      <c r="AJ198" s="331"/>
      <c r="AK198" s="1040"/>
      <c r="AL198" s="315"/>
      <c r="AM198" s="315"/>
      <c r="AN198" s="315"/>
      <c r="AO198" s="315"/>
      <c r="AP198" s="315"/>
      <c r="AQ198" s="315"/>
      <c r="AR198" s="315"/>
    </row>
    <row r="199" spans="1:44" ht="15.75" customHeight="1">
      <c r="A199" s="322"/>
      <c r="B199" s="322"/>
      <c r="C199" s="331"/>
      <c r="D199" s="429"/>
      <c r="E199" s="331"/>
      <c r="F199" s="331"/>
      <c r="G199" s="429"/>
      <c r="H199" s="429"/>
      <c r="I199" s="331"/>
      <c r="J199" s="331"/>
      <c r="K199" s="331"/>
      <c r="L199" s="331"/>
      <c r="M199" s="331"/>
      <c r="N199" s="331"/>
      <c r="Q199" s="331"/>
      <c r="R199" s="331"/>
      <c r="S199" s="58"/>
      <c r="T199" s="331"/>
      <c r="U199" s="331"/>
      <c r="V199" s="331"/>
      <c r="W199" s="331"/>
      <c r="X199" s="58"/>
      <c r="Y199" s="331"/>
      <c r="Z199" s="585"/>
      <c r="AA199" s="585"/>
      <c r="AB199" s="585"/>
      <c r="AC199" s="585"/>
      <c r="AD199" s="585"/>
      <c r="AE199" s="1241"/>
      <c r="AF199" s="585"/>
      <c r="AG199" s="331"/>
      <c r="AH199" s="331"/>
      <c r="AI199" s="331"/>
      <c r="AJ199" s="331"/>
      <c r="AK199" s="1040"/>
      <c r="AL199" s="315"/>
      <c r="AM199" s="315"/>
      <c r="AN199" s="315"/>
      <c r="AO199" s="315"/>
      <c r="AP199" s="315"/>
      <c r="AQ199" s="315"/>
      <c r="AR199" s="315"/>
    </row>
    <row r="200" spans="1:44" ht="15.75" customHeight="1">
      <c r="A200" s="322"/>
      <c r="B200" s="322"/>
      <c r="C200" s="331"/>
      <c r="D200" s="429"/>
      <c r="E200" s="331"/>
      <c r="F200" s="331"/>
      <c r="G200" s="429"/>
      <c r="H200" s="429"/>
      <c r="I200" s="331"/>
      <c r="J200" s="331"/>
      <c r="K200" s="331"/>
      <c r="L200" s="331"/>
      <c r="M200" s="331"/>
      <c r="N200" s="331"/>
      <c r="Q200" s="331"/>
      <c r="R200" s="331"/>
      <c r="S200" s="58"/>
      <c r="T200" s="331"/>
      <c r="U200" s="331"/>
      <c r="V200" s="331"/>
      <c r="W200" s="331"/>
      <c r="X200" s="58"/>
      <c r="Y200" s="331"/>
      <c r="Z200" s="585"/>
      <c r="AA200" s="585"/>
      <c r="AB200" s="585"/>
      <c r="AC200" s="585"/>
      <c r="AD200" s="585"/>
      <c r="AE200" s="1241"/>
      <c r="AF200" s="585"/>
      <c r="AG200" s="331"/>
      <c r="AH200" s="331"/>
      <c r="AI200" s="331"/>
      <c r="AJ200" s="331"/>
      <c r="AK200" s="1040"/>
      <c r="AL200" s="315"/>
      <c r="AM200" s="315"/>
      <c r="AN200" s="315"/>
      <c r="AO200" s="315"/>
      <c r="AP200" s="315"/>
      <c r="AQ200" s="315"/>
      <c r="AR200" s="315"/>
    </row>
    <row r="201" spans="1:44" ht="15.75" customHeight="1">
      <c r="A201" s="322"/>
      <c r="B201" s="322"/>
      <c r="C201" s="331"/>
      <c r="D201" s="429"/>
      <c r="E201" s="331"/>
      <c r="F201" s="331"/>
      <c r="G201" s="429"/>
      <c r="H201" s="429"/>
      <c r="I201" s="331"/>
      <c r="J201" s="331"/>
      <c r="K201" s="331"/>
      <c r="L201" s="331"/>
      <c r="M201" s="331"/>
      <c r="N201" s="331"/>
      <c r="Q201" s="331"/>
      <c r="R201" s="331"/>
      <c r="S201" s="58"/>
      <c r="T201" s="331"/>
      <c r="U201" s="331"/>
      <c r="V201" s="331"/>
      <c r="W201" s="331"/>
      <c r="X201" s="58"/>
      <c r="Y201" s="331"/>
      <c r="Z201" s="585"/>
      <c r="AA201" s="585"/>
      <c r="AB201" s="585"/>
      <c r="AC201" s="585"/>
      <c r="AD201" s="585"/>
      <c r="AE201" s="1241"/>
      <c r="AF201" s="585"/>
      <c r="AG201" s="331"/>
      <c r="AH201" s="331"/>
      <c r="AI201" s="331"/>
      <c r="AJ201" s="331"/>
      <c r="AK201" s="1040"/>
      <c r="AL201" s="348"/>
      <c r="AM201" s="348"/>
      <c r="AN201" s="348"/>
      <c r="AO201" s="348"/>
      <c r="AP201" s="348"/>
      <c r="AQ201" s="348"/>
      <c r="AR201" s="348"/>
    </row>
    <row r="202" spans="1:44" ht="15.75" customHeight="1">
      <c r="A202" s="322"/>
      <c r="B202" s="322"/>
      <c r="C202" s="331"/>
      <c r="D202" s="429"/>
      <c r="E202" s="331"/>
      <c r="F202" s="331"/>
      <c r="G202" s="429"/>
      <c r="H202" s="429"/>
      <c r="I202" s="331"/>
      <c r="J202" s="331"/>
      <c r="K202" s="331"/>
      <c r="L202" s="331"/>
      <c r="M202" s="331"/>
      <c r="N202" s="331"/>
      <c r="Q202" s="331"/>
      <c r="R202" s="331"/>
      <c r="S202" s="58"/>
      <c r="T202" s="331"/>
      <c r="U202" s="331"/>
      <c r="V202" s="331"/>
      <c r="W202" s="331"/>
      <c r="X202" s="58"/>
      <c r="Y202" s="331"/>
      <c r="Z202" s="585"/>
      <c r="AA202" s="585"/>
      <c r="AB202" s="585"/>
      <c r="AC202" s="585"/>
      <c r="AD202" s="585"/>
      <c r="AE202" s="1241"/>
      <c r="AF202" s="585"/>
      <c r="AG202" s="331"/>
      <c r="AH202" s="331"/>
      <c r="AI202" s="331"/>
      <c r="AJ202" s="331"/>
      <c r="AK202" s="1040"/>
      <c r="AL202" s="348"/>
      <c r="AM202" s="348"/>
      <c r="AN202" s="348"/>
      <c r="AO202" s="348"/>
      <c r="AP202" s="348"/>
      <c r="AQ202" s="348"/>
      <c r="AR202" s="348"/>
    </row>
    <row r="203" spans="1:44" ht="15.75" customHeight="1">
      <c r="A203" s="322"/>
      <c r="B203" s="322"/>
      <c r="C203" s="331"/>
      <c r="D203" s="429"/>
      <c r="E203" s="331"/>
      <c r="F203" s="331"/>
      <c r="G203" s="429"/>
      <c r="H203" s="429"/>
      <c r="I203" s="331"/>
      <c r="J203" s="331"/>
      <c r="K203" s="331"/>
      <c r="L203" s="331"/>
      <c r="M203" s="331"/>
      <c r="N203" s="331"/>
      <c r="R203" s="331"/>
      <c r="S203" s="58"/>
      <c r="T203" s="331"/>
      <c r="U203" s="331"/>
      <c r="V203" s="331"/>
      <c r="W203" s="331"/>
      <c r="X203" s="58"/>
      <c r="Y203" s="331"/>
      <c r="Z203" s="585"/>
      <c r="AA203" s="585"/>
      <c r="AB203" s="585"/>
      <c r="AC203" s="585"/>
      <c r="AD203" s="585"/>
      <c r="AE203" s="1241"/>
      <c r="AF203" s="585"/>
      <c r="AG203" s="331"/>
      <c r="AH203" s="331"/>
      <c r="AI203" s="331"/>
      <c r="AJ203" s="331"/>
      <c r="AK203" s="1040"/>
    </row>
    <row r="204" spans="1:44" ht="15.75" customHeight="1">
      <c r="A204" s="322"/>
      <c r="B204" s="322"/>
      <c r="C204" s="331"/>
      <c r="D204" s="429"/>
      <c r="E204" s="331"/>
      <c r="F204" s="331"/>
      <c r="G204" s="429"/>
      <c r="H204" s="429"/>
      <c r="I204" s="331"/>
      <c r="J204" s="331"/>
      <c r="K204" s="331"/>
      <c r="L204" s="331"/>
      <c r="M204" s="331"/>
      <c r="N204" s="331"/>
      <c r="S204" s="58"/>
      <c r="T204" s="331"/>
      <c r="U204" s="331"/>
      <c r="V204" s="331"/>
      <c r="W204" s="331"/>
      <c r="X204" s="58"/>
      <c r="Y204" s="331"/>
      <c r="Z204" s="585"/>
      <c r="AA204" s="585"/>
      <c r="AB204" s="585"/>
      <c r="AC204" s="585"/>
      <c r="AD204" s="585"/>
      <c r="AE204" s="1241"/>
      <c r="AF204" s="585"/>
      <c r="AG204" s="331"/>
      <c r="AH204" s="331"/>
      <c r="AI204" s="331"/>
      <c r="AJ204" s="331"/>
      <c r="AK204" s="1040"/>
    </row>
    <row r="205" spans="1:44" ht="15.75" customHeight="1">
      <c r="A205" s="322"/>
      <c r="B205" s="322"/>
      <c r="C205" s="331"/>
      <c r="D205" s="429"/>
      <c r="E205" s="331"/>
      <c r="F205" s="331"/>
      <c r="G205" s="429"/>
      <c r="H205" s="429"/>
      <c r="I205" s="331"/>
      <c r="J205" s="331"/>
      <c r="K205" s="331"/>
      <c r="L205" s="331"/>
      <c r="M205" s="331"/>
      <c r="N205" s="331"/>
      <c r="S205" s="58"/>
      <c r="T205" s="331"/>
      <c r="U205" s="331"/>
      <c r="V205" s="331"/>
      <c r="W205" s="331"/>
      <c r="X205" s="58"/>
      <c r="AG205" s="211"/>
      <c r="AJ205" s="331"/>
      <c r="AK205" s="1040"/>
    </row>
    <row r="206" spans="1:44" ht="15.75" customHeight="1">
      <c r="A206" s="322"/>
      <c r="B206" s="322"/>
      <c r="C206" s="331"/>
      <c r="D206" s="429"/>
      <c r="E206" s="331"/>
      <c r="F206" s="331"/>
      <c r="G206" s="429"/>
      <c r="H206" s="429"/>
      <c r="I206" s="331"/>
      <c r="J206" s="331"/>
      <c r="K206" s="331"/>
      <c r="L206" s="331"/>
      <c r="M206" s="331"/>
      <c r="N206" s="331"/>
      <c r="S206" s="58"/>
      <c r="T206" s="331"/>
      <c r="U206" s="331"/>
      <c r="V206" s="331"/>
      <c r="W206" s="331"/>
      <c r="X206" s="58"/>
      <c r="AG206" s="211"/>
      <c r="AJ206" s="331"/>
      <c r="AK206" s="1040"/>
    </row>
    <row r="207" spans="1:44" ht="15.75" customHeight="1">
      <c r="A207" s="322"/>
      <c r="B207" s="322"/>
      <c r="C207" s="331"/>
      <c r="D207" s="429"/>
      <c r="E207" s="331"/>
      <c r="F207" s="331"/>
      <c r="G207" s="429"/>
      <c r="H207" s="429"/>
      <c r="I207" s="331"/>
      <c r="J207" s="331"/>
      <c r="K207" s="331"/>
      <c r="L207" s="331"/>
      <c r="M207" s="331"/>
      <c r="N207" s="331"/>
      <c r="S207" s="58"/>
      <c r="T207" s="331"/>
      <c r="U207" s="331"/>
      <c r="V207" s="331"/>
      <c r="W207" s="331"/>
      <c r="X207" s="58"/>
      <c r="AG207" s="211"/>
      <c r="AJ207" s="331"/>
      <c r="AK207" s="1040"/>
    </row>
    <row r="208" spans="1:44" ht="15.75" customHeight="1">
      <c r="A208" s="322"/>
      <c r="B208" s="322"/>
      <c r="C208" s="331"/>
      <c r="D208" s="429"/>
      <c r="E208" s="331"/>
      <c r="F208" s="331"/>
      <c r="G208" s="429"/>
      <c r="H208" s="429"/>
      <c r="I208" s="331"/>
      <c r="J208" s="331"/>
      <c r="K208" s="331"/>
      <c r="L208" s="331"/>
      <c r="M208" s="331"/>
      <c r="N208" s="331"/>
      <c r="S208" s="58"/>
      <c r="T208" s="331"/>
      <c r="U208" s="331"/>
      <c r="V208" s="331"/>
      <c r="W208" s="331"/>
      <c r="X208" s="58"/>
      <c r="AG208" s="211"/>
      <c r="AJ208" s="331"/>
      <c r="AK208" s="1040"/>
    </row>
    <row r="209" spans="1:37" ht="15.75" customHeight="1">
      <c r="A209" s="322"/>
      <c r="B209" s="322"/>
      <c r="C209" s="331"/>
      <c r="D209" s="429"/>
      <c r="E209" s="331"/>
      <c r="F209" s="331"/>
      <c r="G209" s="429"/>
      <c r="H209" s="429"/>
      <c r="I209" s="331"/>
      <c r="J209" s="331"/>
      <c r="K209" s="331"/>
      <c r="L209" s="331"/>
      <c r="M209" s="331"/>
      <c r="N209" s="331"/>
      <c r="S209" s="58"/>
      <c r="T209" s="331"/>
      <c r="U209" s="331"/>
      <c r="V209" s="331"/>
      <c r="W209" s="331"/>
      <c r="X209" s="58"/>
      <c r="AG209" s="211"/>
      <c r="AJ209" s="331"/>
      <c r="AK209" s="1040"/>
    </row>
    <row r="210" spans="1:37" ht="15.75" customHeight="1">
      <c r="A210" s="322"/>
      <c r="B210" s="322"/>
      <c r="C210" s="331"/>
      <c r="D210" s="429"/>
      <c r="E210" s="331"/>
      <c r="F210" s="331"/>
      <c r="G210" s="429"/>
      <c r="H210" s="429"/>
      <c r="I210" s="331"/>
      <c r="J210" s="331"/>
      <c r="K210" s="331"/>
      <c r="L210" s="331"/>
      <c r="M210" s="331"/>
      <c r="N210" s="331"/>
      <c r="S210" s="58"/>
      <c r="T210" s="331"/>
      <c r="U210" s="331"/>
      <c r="V210" s="331"/>
      <c r="W210" s="331"/>
      <c r="X210" s="58"/>
      <c r="AG210" s="211"/>
      <c r="AJ210" s="331"/>
      <c r="AK210" s="1040"/>
    </row>
    <row r="211" spans="1:37" ht="15.75" customHeight="1">
      <c r="A211" s="322"/>
      <c r="B211" s="322"/>
      <c r="C211" s="331"/>
      <c r="D211" s="429"/>
      <c r="E211" s="331"/>
      <c r="F211" s="331"/>
      <c r="G211" s="429"/>
      <c r="H211" s="429"/>
      <c r="I211" s="331"/>
      <c r="J211" s="331"/>
      <c r="K211" s="331"/>
      <c r="L211" s="331"/>
      <c r="M211" s="331"/>
      <c r="N211" s="331"/>
      <c r="S211" s="58"/>
      <c r="T211" s="331"/>
      <c r="U211" s="331"/>
      <c r="V211" s="331"/>
      <c r="W211" s="331"/>
      <c r="X211" s="58"/>
      <c r="AG211" s="211"/>
      <c r="AJ211" s="331"/>
      <c r="AK211" s="1040"/>
    </row>
    <row r="212" spans="1:37" ht="15.75" customHeight="1">
      <c r="A212" s="322"/>
      <c r="B212" s="322"/>
      <c r="C212" s="331"/>
      <c r="D212" s="429"/>
      <c r="E212" s="331"/>
      <c r="F212" s="331"/>
      <c r="G212" s="429"/>
      <c r="H212" s="429"/>
      <c r="I212" s="331"/>
      <c r="J212" s="331"/>
      <c r="K212" s="331"/>
      <c r="L212" s="331"/>
      <c r="M212" s="331"/>
      <c r="N212" s="331"/>
      <c r="S212" s="58"/>
      <c r="T212" s="331"/>
      <c r="U212" s="331"/>
      <c r="V212" s="331"/>
      <c r="W212" s="331"/>
      <c r="X212" s="58"/>
      <c r="AG212" s="211"/>
      <c r="AJ212" s="331"/>
      <c r="AK212" s="1641" t="s">
        <v>282</v>
      </c>
    </row>
    <row r="213" spans="1:37" ht="12.75">
      <c r="A213" s="322"/>
      <c r="B213" s="322"/>
      <c r="C213" s="331"/>
      <c r="D213" s="429"/>
      <c r="E213" s="331"/>
      <c r="F213" s="331"/>
      <c r="G213" s="1686"/>
      <c r="H213" s="1686"/>
      <c r="I213" s="331"/>
      <c r="J213" s="331"/>
      <c r="K213" s="331"/>
      <c r="L213" s="331"/>
      <c r="M213" s="331"/>
      <c r="N213" s="331"/>
      <c r="S213" s="58"/>
      <c r="T213" s="331"/>
      <c r="U213" s="331"/>
      <c r="V213" s="331"/>
      <c r="W213" s="331"/>
      <c r="X213" s="58"/>
      <c r="AG213" s="211"/>
      <c r="AJ213" s="331"/>
      <c r="AK213" s="1642"/>
    </row>
    <row r="214" spans="1:37" ht="12.75">
      <c r="A214" s="322"/>
      <c r="B214" s="322"/>
      <c r="C214" s="331"/>
      <c r="D214" s="429"/>
      <c r="E214" s="331"/>
      <c r="F214" s="331"/>
      <c r="G214" s="331"/>
      <c r="H214" s="331"/>
      <c r="I214" s="331"/>
      <c r="J214" s="331"/>
      <c r="K214" s="331"/>
      <c r="L214" s="331"/>
      <c r="M214" s="331"/>
      <c r="N214" s="331"/>
      <c r="S214" s="58"/>
      <c r="T214" s="331"/>
      <c r="U214" s="331"/>
      <c r="V214" s="331"/>
      <c r="W214" s="331"/>
      <c r="X214" s="58"/>
      <c r="AG214" s="211"/>
      <c r="AJ214" s="331"/>
      <c r="AK214" s="1642"/>
    </row>
    <row r="215" spans="1:37" ht="15.75" customHeight="1">
      <c r="A215" s="322"/>
      <c r="B215" s="322"/>
      <c r="C215" s="331"/>
      <c r="D215" s="331"/>
      <c r="E215" s="331"/>
      <c r="F215" s="331"/>
      <c r="G215" s="331"/>
      <c r="H215" s="331"/>
      <c r="I215" s="331"/>
      <c r="J215" s="331"/>
      <c r="K215" s="331"/>
      <c r="L215" s="331"/>
      <c r="M215" s="331"/>
      <c r="N215" s="331"/>
      <c r="S215" s="58"/>
      <c r="T215" s="331"/>
      <c r="U215" s="331"/>
      <c r="V215" s="331"/>
      <c r="W215" s="331"/>
      <c r="X215" s="58"/>
      <c r="AG215" s="211"/>
      <c r="AJ215" s="331"/>
      <c r="AK215" s="1642"/>
    </row>
    <row r="216" spans="1:37" ht="15.75" customHeight="1">
      <c r="A216" s="322"/>
      <c r="B216" s="322"/>
      <c r="C216" s="331"/>
      <c r="D216" s="331"/>
      <c r="E216" s="331"/>
      <c r="F216" s="331"/>
      <c r="G216" s="331"/>
      <c r="H216" s="331"/>
      <c r="I216" s="331"/>
      <c r="J216" s="331"/>
      <c r="K216" s="331"/>
      <c r="L216" s="331"/>
      <c r="M216" s="331"/>
      <c r="N216" s="331"/>
      <c r="S216" s="182"/>
      <c r="T216" s="331"/>
      <c r="U216" s="331"/>
      <c r="V216" s="331"/>
      <c r="W216" s="331"/>
      <c r="X216" s="58"/>
      <c r="AG216" s="211"/>
      <c r="AJ216" s="331"/>
      <c r="AK216" s="1642"/>
    </row>
    <row r="217" spans="1:37" ht="12.75">
      <c r="A217" s="323"/>
      <c r="B217" s="323"/>
      <c r="C217" s="331"/>
      <c r="D217" s="331"/>
      <c r="E217" s="331"/>
      <c r="F217" s="331"/>
      <c r="G217" s="331"/>
      <c r="H217" s="331"/>
      <c r="I217" s="331"/>
      <c r="J217" s="331"/>
      <c r="K217" s="331"/>
      <c r="L217" s="331"/>
      <c r="M217" s="331"/>
      <c r="N217" s="331"/>
      <c r="S217" s="58"/>
      <c r="T217" s="331"/>
      <c r="U217" s="331"/>
      <c r="V217" s="331"/>
      <c r="W217" s="331"/>
      <c r="X217" s="331"/>
      <c r="AG217" s="211"/>
      <c r="AJ217" s="331"/>
      <c r="AK217" s="1766"/>
    </row>
    <row r="218" spans="1:37" ht="12.75">
      <c r="A218" s="323"/>
      <c r="B218" s="323"/>
      <c r="C218" s="331"/>
      <c r="D218" s="331"/>
      <c r="E218" s="331"/>
      <c r="F218" s="331"/>
      <c r="G218" s="331"/>
      <c r="H218" s="331"/>
      <c r="I218" s="331"/>
      <c r="J218" s="331"/>
      <c r="K218" s="331"/>
      <c r="L218" s="331"/>
      <c r="M218" s="331"/>
      <c r="N218" s="331"/>
      <c r="S218" s="331"/>
      <c r="T218" s="331"/>
      <c r="U218" s="331"/>
      <c r="V218" s="331"/>
      <c r="W218" s="331"/>
      <c r="X218" s="331"/>
      <c r="AG218" s="211"/>
      <c r="AJ218" s="331"/>
    </row>
    <row r="219" spans="1:37" ht="12.75">
      <c r="A219" s="323"/>
      <c r="B219" s="323"/>
      <c r="C219" s="331"/>
      <c r="D219" s="331"/>
      <c r="E219" s="331"/>
      <c r="F219" s="331"/>
      <c r="G219" s="331"/>
      <c r="H219" s="331"/>
      <c r="I219" s="331"/>
      <c r="J219" s="331"/>
      <c r="K219" s="331"/>
      <c r="L219" s="331"/>
      <c r="M219" s="331"/>
      <c r="N219" s="331"/>
      <c r="S219" s="331"/>
      <c r="T219" s="331"/>
      <c r="U219" s="331"/>
      <c r="V219" s="331"/>
      <c r="W219" s="331"/>
      <c r="X219" s="331"/>
      <c r="AG219" s="211"/>
      <c r="AJ219" s="331"/>
    </row>
    <row r="220" spans="1:37" ht="15.75" customHeight="1">
      <c r="A220" s="323"/>
      <c r="B220" s="323"/>
      <c r="C220" s="331"/>
      <c r="D220" s="331"/>
      <c r="E220" s="331"/>
      <c r="F220" s="331"/>
      <c r="G220" s="331"/>
      <c r="H220" s="331"/>
      <c r="I220" s="331"/>
      <c r="J220" s="331"/>
      <c r="K220" s="331"/>
      <c r="L220" s="331"/>
      <c r="M220" s="331"/>
      <c r="N220" s="331"/>
      <c r="S220" s="331"/>
      <c r="T220" s="331"/>
      <c r="U220" s="331"/>
      <c r="V220" s="331"/>
      <c r="W220" s="331"/>
      <c r="X220" s="331"/>
      <c r="AG220" s="211"/>
      <c r="AJ220" s="331"/>
    </row>
    <row r="221" spans="1:37" ht="15.75" customHeight="1">
      <c r="A221" s="323"/>
      <c r="B221" s="323"/>
      <c r="C221" s="331"/>
      <c r="D221" s="331"/>
      <c r="E221" s="331"/>
      <c r="F221" s="331"/>
      <c r="G221" s="331"/>
      <c r="H221" s="331"/>
      <c r="I221" s="331"/>
      <c r="J221" s="331"/>
      <c r="K221" s="331"/>
      <c r="L221" s="331"/>
      <c r="M221" s="331"/>
      <c r="N221" s="331"/>
      <c r="S221" s="68"/>
      <c r="T221" s="588" t="s">
        <v>857</v>
      </c>
      <c r="U221" s="67" t="s">
        <v>858</v>
      </c>
      <c r="V221" s="67" t="s">
        <v>859</v>
      </c>
      <c r="W221" s="67" t="s">
        <v>860</v>
      </c>
      <c r="X221" s="331"/>
      <c r="AG221" s="211"/>
      <c r="AJ221" s="331"/>
    </row>
    <row r="222" spans="1:37" ht="15.75" customHeight="1">
      <c r="A222" s="323"/>
      <c r="B222" s="323"/>
      <c r="C222" s="331"/>
      <c r="D222" s="331"/>
      <c r="E222" s="331"/>
      <c r="F222" s="331"/>
      <c r="G222" s="331"/>
      <c r="H222" s="331"/>
      <c r="I222" s="331"/>
      <c r="J222" s="331"/>
      <c r="K222" s="331"/>
      <c r="L222" s="331"/>
      <c r="M222" s="331"/>
      <c r="N222" s="331"/>
      <c r="S222" s="68" t="s">
        <v>865</v>
      </c>
      <c r="T222" s="588">
        <v>180</v>
      </c>
      <c r="U222" s="67">
        <v>0</v>
      </c>
      <c r="V222" s="67">
        <v>0</v>
      </c>
      <c r="W222" s="67">
        <f>T222*U222*V222</f>
        <v>0</v>
      </c>
      <c r="X222" s="331"/>
      <c r="AG222" s="211"/>
      <c r="AJ222" s="331"/>
    </row>
    <row r="223" spans="1:37" ht="15.75" customHeight="1">
      <c r="A223" s="323"/>
      <c r="B223" s="323"/>
      <c r="C223" s="331"/>
      <c r="D223" s="331"/>
      <c r="E223" s="331"/>
      <c r="F223" s="331"/>
      <c r="G223" s="331"/>
      <c r="H223" s="331"/>
      <c r="I223" s="331"/>
      <c r="J223" s="331"/>
      <c r="K223" s="331"/>
      <c r="L223" s="331"/>
      <c r="M223" s="331"/>
      <c r="N223" s="331"/>
      <c r="S223" s="68" t="s">
        <v>867</v>
      </c>
      <c r="T223" s="588">
        <v>150</v>
      </c>
      <c r="U223" s="67">
        <v>20</v>
      </c>
      <c r="V223" s="587">
        <v>8</v>
      </c>
      <c r="W223" s="587">
        <f>T223*U223*V223</f>
        <v>24000</v>
      </c>
      <c r="X223" s="331"/>
      <c r="AG223" s="211"/>
      <c r="AJ223" s="331"/>
    </row>
    <row r="224" spans="1:37" ht="15.75" customHeight="1">
      <c r="A224" s="323"/>
      <c r="B224" s="323"/>
      <c r="C224" s="331"/>
      <c r="D224" s="331"/>
      <c r="E224" s="331"/>
      <c r="F224" s="331"/>
      <c r="G224" s="331"/>
      <c r="H224" s="331"/>
      <c r="I224" s="331"/>
      <c r="J224" s="331"/>
      <c r="K224" s="331"/>
      <c r="L224" s="331"/>
      <c r="M224" s="331"/>
      <c r="N224" s="331"/>
      <c r="T224" s="58"/>
      <c r="U224" s="58"/>
      <c r="V224" s="589" t="s">
        <v>12</v>
      </c>
      <c r="W224" s="586">
        <f>SUM(W222:W223)</f>
        <v>24000</v>
      </c>
      <c r="X224" s="331"/>
      <c r="AG224" s="211"/>
      <c r="AJ224" s="331"/>
    </row>
    <row r="225" spans="1:36" ht="15.75" customHeight="1">
      <c r="A225" s="323"/>
      <c r="B225" s="323"/>
      <c r="C225" s="331"/>
      <c r="D225" s="331"/>
      <c r="E225" s="331"/>
      <c r="F225" s="331"/>
      <c r="G225" s="331"/>
      <c r="H225" s="331"/>
      <c r="I225" s="331"/>
      <c r="J225" s="331"/>
      <c r="K225" s="331"/>
      <c r="L225" s="331"/>
      <c r="M225" s="331"/>
      <c r="N225" s="331"/>
      <c r="S225" s="331"/>
      <c r="T225" s="331"/>
      <c r="U225" s="331"/>
      <c r="X225" s="331"/>
      <c r="AG225" s="211"/>
      <c r="AJ225" s="331"/>
    </row>
    <row r="226" spans="1:36" ht="15.75" customHeight="1">
      <c r="A226" s="323"/>
      <c r="B226" s="323"/>
      <c r="C226" s="331"/>
      <c r="D226" s="331"/>
      <c r="E226" s="331"/>
      <c r="F226" s="331"/>
      <c r="G226" s="331"/>
      <c r="H226" s="331"/>
      <c r="I226" s="331"/>
      <c r="J226" s="331"/>
      <c r="K226" s="331"/>
      <c r="L226" s="331"/>
      <c r="M226" s="331"/>
      <c r="N226" s="331"/>
      <c r="S226" s="592" t="s">
        <v>873</v>
      </c>
      <c r="T226" s="379">
        <v>170</v>
      </c>
      <c r="U226" s="379">
        <v>0</v>
      </c>
      <c r="V226" s="63">
        <v>0</v>
      </c>
      <c r="W226" s="67">
        <f>T226*V226</f>
        <v>0</v>
      </c>
      <c r="X226" s="331"/>
      <c r="AG226" s="211"/>
      <c r="AJ226" s="331"/>
    </row>
    <row r="227" spans="1:36" ht="15.75" customHeight="1">
      <c r="A227" s="323"/>
      <c r="B227" s="323"/>
      <c r="C227" s="331"/>
      <c r="D227" s="331"/>
      <c r="E227" s="331"/>
      <c r="F227" s="331"/>
      <c r="G227" s="331"/>
      <c r="H227" s="331"/>
      <c r="I227" s="331"/>
      <c r="J227" s="331"/>
      <c r="K227" s="331"/>
      <c r="L227" s="331"/>
      <c r="M227" s="331"/>
      <c r="N227" s="331"/>
      <c r="S227" s="592" t="s">
        <v>1515</v>
      </c>
      <c r="T227" s="379">
        <v>160</v>
      </c>
      <c r="U227" s="379">
        <v>5</v>
      </c>
      <c r="V227" s="265">
        <v>10</v>
      </c>
      <c r="W227" s="67">
        <f>T227*U227*V227</f>
        <v>8000</v>
      </c>
      <c r="X227" s="331"/>
      <c r="AG227" s="211"/>
      <c r="AJ227" s="331"/>
    </row>
    <row r="228" spans="1:36" ht="15.75" customHeight="1">
      <c r="A228" s="323"/>
      <c r="B228" s="323"/>
      <c r="C228" s="331"/>
      <c r="D228" s="331"/>
      <c r="E228" s="331"/>
      <c r="F228" s="331"/>
      <c r="G228" s="331"/>
      <c r="H228" s="331"/>
      <c r="I228" s="331"/>
      <c r="J228" s="331"/>
      <c r="K228" s="331"/>
      <c r="L228" s="331"/>
      <c r="M228" s="331"/>
      <c r="N228" s="331"/>
      <c r="S228" s="592" t="s">
        <v>874</v>
      </c>
      <c r="T228" s="379"/>
      <c r="U228" s="379"/>
      <c r="V228" s="265"/>
      <c r="W228" s="587">
        <f>T228*U228*V228</f>
        <v>0</v>
      </c>
      <c r="X228" s="331"/>
      <c r="AG228" s="211"/>
      <c r="AJ228" s="331"/>
    </row>
    <row r="229" spans="1:36" ht="15.75" customHeight="1">
      <c r="A229" s="323"/>
      <c r="B229" s="323"/>
      <c r="C229" s="331"/>
      <c r="D229" s="331"/>
      <c r="E229" s="331"/>
      <c r="F229" s="331"/>
      <c r="G229" s="331"/>
      <c r="H229" s="331"/>
      <c r="I229" s="331"/>
      <c r="J229" s="331"/>
      <c r="K229" s="331"/>
      <c r="L229" s="331"/>
      <c r="M229" s="331"/>
      <c r="N229" s="331"/>
      <c r="S229" s="331"/>
      <c r="T229" s="331"/>
      <c r="U229" s="331"/>
      <c r="V229" s="590" t="s">
        <v>875</v>
      </c>
      <c r="W229" s="591">
        <f>SUM(W226:W228)</f>
        <v>8000</v>
      </c>
      <c r="X229" s="331"/>
      <c r="AG229" s="211"/>
      <c r="AJ229" s="331"/>
    </row>
    <row r="230" spans="1:36" ht="15.75" customHeight="1">
      <c r="A230" s="323"/>
      <c r="B230" s="323"/>
      <c r="C230" s="331"/>
      <c r="D230" s="331"/>
      <c r="E230" s="331"/>
      <c r="F230" s="331"/>
      <c r="G230" s="331"/>
      <c r="H230" s="331"/>
      <c r="I230" s="331"/>
      <c r="J230" s="331"/>
      <c r="K230" s="331"/>
      <c r="L230" s="331"/>
      <c r="M230" s="331"/>
      <c r="N230" s="331"/>
      <c r="S230" s="331"/>
      <c r="T230" s="331"/>
      <c r="U230" s="331"/>
      <c r="X230" s="331"/>
      <c r="AG230" s="211"/>
      <c r="AJ230" s="331"/>
    </row>
    <row r="231" spans="1:36" ht="15.75" customHeight="1">
      <c r="A231" s="323"/>
      <c r="B231" s="323"/>
      <c r="C231" s="331"/>
      <c r="D231" s="331"/>
      <c r="E231" s="331"/>
      <c r="F231" s="331"/>
      <c r="G231" s="331"/>
      <c r="H231" s="331"/>
      <c r="I231" s="331"/>
      <c r="J231" s="331"/>
      <c r="K231" s="331"/>
      <c r="L231" s="331"/>
      <c r="M231" s="331"/>
      <c r="N231" s="331"/>
      <c r="S231" s="331"/>
      <c r="T231" s="331"/>
      <c r="U231" s="331"/>
      <c r="V231" s="616" t="s">
        <v>877</v>
      </c>
      <c r="W231" s="617">
        <f>W224-W229</f>
        <v>16000</v>
      </c>
      <c r="X231" s="331"/>
      <c r="AG231" s="211"/>
      <c r="AJ231" s="331"/>
    </row>
    <row r="232" spans="1:36" ht="15.75" customHeight="1">
      <c r="A232" s="323"/>
      <c r="B232" s="323"/>
      <c r="C232" s="331"/>
      <c r="D232" s="331"/>
      <c r="E232" s="331"/>
      <c r="F232" s="331"/>
      <c r="G232" s="331"/>
      <c r="H232" s="331"/>
      <c r="I232" s="331"/>
      <c r="J232" s="331"/>
      <c r="K232" s="331"/>
      <c r="L232" s="331"/>
      <c r="M232" s="331"/>
      <c r="N232" s="331"/>
      <c r="S232" s="331"/>
      <c r="T232" s="331"/>
      <c r="U232" s="331"/>
      <c r="V232" s="331"/>
      <c r="W232" s="331"/>
      <c r="X232" s="331"/>
      <c r="AG232" s="211"/>
      <c r="AJ232" s="331"/>
    </row>
    <row r="233" spans="1:36" ht="15.75" customHeight="1">
      <c r="A233" s="323"/>
      <c r="B233" s="323"/>
      <c r="C233" s="331"/>
      <c r="D233" s="331"/>
      <c r="E233" s="331"/>
      <c r="F233" s="331"/>
      <c r="G233" s="331"/>
      <c r="H233" s="331"/>
      <c r="M233" s="331"/>
      <c r="N233" s="331"/>
      <c r="S233" s="331"/>
      <c r="T233" s="331"/>
      <c r="U233" s="331"/>
      <c r="V233" s="331"/>
      <c r="W233" s="331"/>
      <c r="X233" s="331"/>
      <c r="AG233" s="211"/>
      <c r="AJ233" s="331"/>
    </row>
    <row r="234" spans="1:36" ht="15.75" customHeight="1">
      <c r="A234" s="323"/>
      <c r="B234" s="323"/>
      <c r="C234" s="331"/>
      <c r="M234" s="331"/>
      <c r="N234" s="331"/>
      <c r="S234" s="331"/>
      <c r="T234" s="331"/>
      <c r="U234" s="331"/>
      <c r="V234" s="331"/>
      <c r="W234" s="331"/>
      <c r="X234" s="331"/>
      <c r="AG234" s="211"/>
      <c r="AJ234" s="331"/>
    </row>
    <row r="235" spans="1:36" ht="15.75" customHeight="1">
      <c r="A235" s="323"/>
      <c r="B235" s="323"/>
      <c r="C235" s="331"/>
      <c r="M235" s="331"/>
      <c r="N235" s="331"/>
      <c r="S235" s="331"/>
      <c r="T235" s="331"/>
      <c r="U235" s="331"/>
      <c r="V235" s="331"/>
      <c r="W235" s="331"/>
      <c r="X235" s="331"/>
      <c r="AG235" s="211"/>
      <c r="AJ235" s="331"/>
    </row>
    <row r="236" spans="1:36" ht="15.75" customHeight="1">
      <c r="A236" s="323"/>
      <c r="B236" s="323"/>
      <c r="C236" s="331"/>
      <c r="M236" s="331"/>
      <c r="N236" s="331"/>
      <c r="S236" s="331"/>
      <c r="T236" s="331"/>
      <c r="U236" s="331"/>
      <c r="V236" s="331"/>
      <c r="W236" s="331"/>
      <c r="X236" s="331"/>
      <c r="AG236" s="211"/>
      <c r="AJ236" s="331"/>
    </row>
    <row r="237" spans="1:36" ht="15.75" customHeight="1">
      <c r="A237" s="323"/>
      <c r="B237" s="323"/>
      <c r="C237" s="331"/>
      <c r="M237" s="331"/>
      <c r="N237" s="331"/>
      <c r="S237" s="331"/>
      <c r="T237" s="331"/>
      <c r="U237" s="331"/>
      <c r="V237" s="331"/>
      <c r="W237" s="331"/>
      <c r="X237" s="331"/>
      <c r="AG237" s="211"/>
      <c r="AJ237" s="331"/>
    </row>
    <row r="238" spans="1:36" ht="15.75" customHeight="1">
      <c r="A238" s="323"/>
      <c r="B238" s="323"/>
      <c r="C238" s="331"/>
      <c r="M238" s="331"/>
      <c r="N238" s="331"/>
      <c r="S238" s="331"/>
      <c r="T238" s="331"/>
      <c r="U238" s="331"/>
      <c r="V238" s="331"/>
      <c r="W238" s="331"/>
      <c r="X238" s="331"/>
      <c r="AG238" s="211"/>
      <c r="AJ238" s="331"/>
    </row>
    <row r="239" spans="1:36" ht="15.75" customHeight="1">
      <c r="A239" s="323"/>
      <c r="B239" s="323"/>
      <c r="C239" s="331"/>
      <c r="M239" s="331"/>
      <c r="N239" s="331"/>
      <c r="S239" s="331"/>
      <c r="T239" s="331"/>
      <c r="U239" s="331"/>
      <c r="V239" s="331"/>
      <c r="W239" s="331"/>
      <c r="X239" s="331"/>
      <c r="AG239" s="211"/>
      <c r="AJ239" s="331"/>
    </row>
    <row r="240" spans="1:36" ht="15.75" customHeight="1">
      <c r="A240" s="323"/>
      <c r="B240" s="323"/>
      <c r="C240" s="331"/>
      <c r="M240" s="331"/>
      <c r="N240" s="331"/>
      <c r="S240" s="331"/>
      <c r="T240" s="331"/>
      <c r="U240" s="331"/>
      <c r="V240" s="331"/>
      <c r="W240" s="331"/>
      <c r="X240" s="331"/>
      <c r="AG240" s="211"/>
      <c r="AJ240" s="331"/>
    </row>
    <row r="241" spans="1:36" ht="15.75" customHeight="1">
      <c r="A241" s="323"/>
      <c r="B241" s="323"/>
      <c r="C241"/>
      <c r="S241" s="331"/>
      <c r="T241" s="331"/>
      <c r="U241" s="331"/>
      <c r="V241" s="331"/>
      <c r="W241" s="331"/>
      <c r="X241" s="331"/>
      <c r="AG241" s="211"/>
      <c r="AJ241" s="331"/>
    </row>
    <row r="242" spans="1:36" ht="15.75" customHeight="1">
      <c r="A242" s="323"/>
      <c r="B242" s="323"/>
      <c r="C242"/>
      <c r="S242" s="331"/>
      <c r="T242" s="331"/>
      <c r="U242" s="331"/>
      <c r="V242" s="331"/>
      <c r="W242" s="331"/>
      <c r="X242" s="331"/>
      <c r="AG242" s="211"/>
      <c r="AJ242" s="331"/>
    </row>
    <row r="243" spans="1:36" ht="15.75" customHeight="1">
      <c r="A243" s="323"/>
      <c r="B243" s="323"/>
      <c r="C243"/>
      <c r="S243" s="331"/>
      <c r="T243" s="331"/>
      <c r="U243" s="331"/>
      <c r="V243" s="331"/>
      <c r="W243" s="331"/>
      <c r="X243" s="331"/>
      <c r="AG243" s="211"/>
      <c r="AJ243" s="331"/>
    </row>
    <row r="244" spans="1:36" ht="15.75" customHeight="1">
      <c r="A244" s="323"/>
      <c r="B244" s="323"/>
      <c r="C244"/>
      <c r="S244" s="331"/>
      <c r="T244" s="331"/>
      <c r="U244" s="331"/>
      <c r="V244" s="331"/>
      <c r="W244" s="331"/>
      <c r="X244" s="331"/>
      <c r="AG244" s="211"/>
      <c r="AJ244" s="331"/>
    </row>
    <row r="245" spans="1:36" ht="15.75" customHeight="1">
      <c r="A245" s="323"/>
      <c r="B245" s="323"/>
      <c r="C245"/>
      <c r="S245" s="331"/>
      <c r="T245" s="331"/>
      <c r="U245" s="331"/>
      <c r="V245" s="331"/>
      <c r="W245" s="331"/>
      <c r="X245" s="331"/>
      <c r="AG245" s="211"/>
      <c r="AJ245" s="331"/>
    </row>
    <row r="246" spans="1:36" ht="15.75" customHeight="1">
      <c r="A246" s="323"/>
      <c r="B246" s="323"/>
      <c r="C246"/>
      <c r="S246" s="331"/>
      <c r="T246" s="331"/>
      <c r="U246" s="331"/>
      <c r="V246" s="331"/>
      <c r="W246" s="331"/>
      <c r="X246" s="331"/>
      <c r="AG246" s="211"/>
    </row>
    <row r="247" spans="1:36" ht="15.75" customHeight="1">
      <c r="A247" s="323"/>
      <c r="B247" s="323"/>
      <c r="C247"/>
      <c r="S247" s="331"/>
      <c r="T247" s="331"/>
      <c r="U247" s="331"/>
      <c r="V247" s="331"/>
      <c r="W247" s="331"/>
      <c r="X247" s="331"/>
      <c r="AG247" s="211"/>
    </row>
    <row r="248" spans="1:36" ht="15.75" customHeight="1">
      <c r="A248" s="323"/>
      <c r="B248" s="323"/>
      <c r="C248"/>
      <c r="S248" s="331"/>
      <c r="T248" s="331"/>
      <c r="U248" s="331"/>
      <c r="V248" s="331"/>
      <c r="W248" s="331"/>
      <c r="X248" s="331"/>
      <c r="AG248" s="211"/>
    </row>
    <row r="249" spans="1:36" ht="15.75" customHeight="1">
      <c r="A249" s="323"/>
      <c r="B249" s="323"/>
      <c r="C249"/>
      <c r="S249" s="331"/>
      <c r="T249" s="331"/>
      <c r="U249" s="331"/>
      <c r="V249" s="331"/>
      <c r="W249" s="331"/>
      <c r="X249" s="331"/>
      <c r="AG249" s="211"/>
    </row>
    <row r="250" spans="1:36" ht="15.75" customHeight="1">
      <c r="A250" s="323"/>
      <c r="B250" s="323"/>
      <c r="C250"/>
      <c r="S250" s="331"/>
      <c r="T250" s="331"/>
      <c r="U250" s="331"/>
      <c r="V250" s="331"/>
      <c r="W250" s="331"/>
      <c r="X250" s="331"/>
      <c r="AG250" s="211"/>
    </row>
    <row r="251" spans="1:36" ht="15.75" customHeight="1">
      <c r="A251" s="323"/>
      <c r="B251" s="323"/>
      <c r="C251"/>
      <c r="S251" s="331"/>
      <c r="T251" s="331"/>
      <c r="U251" s="331"/>
      <c r="V251" s="331"/>
      <c r="W251" s="331"/>
      <c r="X251" s="331"/>
      <c r="AG251" s="211"/>
    </row>
    <row r="252" spans="1:36" ht="15.75" customHeight="1">
      <c r="A252" s="323"/>
      <c r="B252" s="323"/>
      <c r="C252"/>
      <c r="S252" s="331"/>
      <c r="T252" s="331"/>
      <c r="U252" s="331"/>
      <c r="V252" s="331"/>
      <c r="W252" s="331"/>
      <c r="X252" s="331"/>
      <c r="AG252" s="211"/>
    </row>
    <row r="253" spans="1:36" ht="15.75" customHeight="1">
      <c r="A253" s="323"/>
      <c r="B253" s="323"/>
      <c r="S253" s="331"/>
      <c r="T253" s="331"/>
      <c r="U253" s="331"/>
      <c r="V253" s="331"/>
      <c r="W253" s="331"/>
      <c r="X253" s="331"/>
      <c r="AG253" s="211"/>
    </row>
    <row r="254" spans="1:36" ht="15.75" customHeight="1">
      <c r="A254" s="323"/>
      <c r="B254" s="323"/>
      <c r="S254" s="331"/>
      <c r="T254" s="331"/>
      <c r="U254" s="331"/>
      <c r="V254" s="331"/>
      <c r="W254" s="331"/>
      <c r="X254" s="331"/>
      <c r="AG254" s="211"/>
    </row>
    <row r="255" spans="1:36" ht="15.75" customHeight="1">
      <c r="A255" s="323"/>
      <c r="B255" s="323"/>
      <c r="S255" s="331"/>
      <c r="T255" s="331"/>
      <c r="U255" s="331"/>
      <c r="V255" s="331"/>
      <c r="W255" s="331"/>
      <c r="X255" s="331"/>
      <c r="AG255" s="211"/>
    </row>
    <row r="256" spans="1:36" ht="15.75" customHeight="1">
      <c r="A256" s="323"/>
      <c r="B256" s="323"/>
      <c r="S256" s="331"/>
      <c r="T256" s="331"/>
      <c r="U256" s="331"/>
      <c r="V256" s="331"/>
      <c r="W256" s="331"/>
      <c r="X256" s="331"/>
      <c r="AG256" s="211"/>
    </row>
    <row r="257" spans="1:33" ht="15.75" customHeight="1">
      <c r="A257" s="323"/>
      <c r="B257" s="323"/>
      <c r="S257" s="331"/>
      <c r="T257" s="331"/>
      <c r="U257" s="331"/>
      <c r="V257" s="331"/>
      <c r="W257" s="331"/>
      <c r="X257" s="331"/>
      <c r="AG257" s="211"/>
    </row>
    <row r="258" spans="1:33" ht="15.75" customHeight="1">
      <c r="A258" s="323"/>
      <c r="B258" s="323"/>
      <c r="S258" s="331"/>
      <c r="T258" s="331"/>
      <c r="U258" s="331"/>
      <c r="V258" s="331"/>
      <c r="W258" s="331"/>
      <c r="AG258" s="211"/>
    </row>
    <row r="259" spans="1:33" ht="15.75" customHeight="1">
      <c r="A259" s="323"/>
      <c r="B259" s="323"/>
      <c r="S259" s="331"/>
      <c r="T259" s="331"/>
      <c r="U259" s="331"/>
      <c r="V259" s="331"/>
      <c r="W259" s="331"/>
      <c r="AG259" s="211"/>
    </row>
    <row r="260" spans="1:33" ht="15.75" customHeight="1">
      <c r="A260" s="323"/>
      <c r="B260" s="323"/>
      <c r="AG260" s="211"/>
    </row>
    <row r="261" spans="1:33" ht="15.75" customHeight="1">
      <c r="A261" s="323"/>
      <c r="B261" s="323"/>
      <c r="AG261" s="211"/>
    </row>
    <row r="262" spans="1:33" ht="15.75" customHeight="1">
      <c r="A262" s="323"/>
      <c r="B262" s="323"/>
      <c r="AG262" s="211"/>
    </row>
    <row r="263" spans="1:33" ht="15.75" customHeight="1">
      <c r="A263" s="323"/>
      <c r="B263" s="323"/>
      <c r="AG263" s="211"/>
    </row>
    <row r="264" spans="1:33" ht="15.75" customHeight="1">
      <c r="A264" s="323"/>
      <c r="B264" s="323"/>
      <c r="AG264" s="211"/>
    </row>
    <row r="265" spans="1:33" ht="15.75" customHeight="1">
      <c r="A265" s="323"/>
      <c r="B265" s="323"/>
      <c r="AG265" s="211"/>
    </row>
    <row r="266" spans="1:33" ht="15.75" customHeight="1">
      <c r="A266" s="323"/>
      <c r="B266" s="323"/>
      <c r="AG266" s="211"/>
    </row>
    <row r="267" spans="1:33" ht="15.75" customHeight="1">
      <c r="A267" s="323"/>
      <c r="B267" s="323"/>
      <c r="AG267" s="211"/>
    </row>
    <row r="268" spans="1:33" ht="15.75" customHeight="1">
      <c r="A268" s="323"/>
      <c r="B268" s="323"/>
      <c r="AG268" s="211"/>
    </row>
    <row r="269" spans="1:33" ht="15.75" customHeight="1">
      <c r="A269" s="323"/>
      <c r="B269" s="323"/>
      <c r="AG269" s="211"/>
    </row>
    <row r="270" spans="1:33" ht="15.75" customHeight="1">
      <c r="A270" s="323"/>
      <c r="B270" s="323"/>
      <c r="AG270" s="211"/>
    </row>
    <row r="271" spans="1:33" ht="15.75" customHeight="1">
      <c r="A271" s="323"/>
      <c r="B271" s="323"/>
      <c r="AG271" s="211"/>
    </row>
    <row r="272" spans="1:33" ht="15.75" customHeight="1">
      <c r="A272" s="323"/>
      <c r="B272" s="323"/>
      <c r="AG272" s="211"/>
    </row>
    <row r="273" spans="1:33" ht="15.75" customHeight="1">
      <c r="A273" s="323"/>
      <c r="B273" s="323"/>
      <c r="AG273" s="211"/>
    </row>
    <row r="274" spans="1:33" ht="15.75" customHeight="1">
      <c r="A274" s="333" t="str" cm="1">
        <f t="array" ref="A274">IFERROR(_xlfn.IFS(J5=0,"",J5&gt;0,J5),"")</f>
        <v/>
      </c>
      <c r="B274" s="333" t="str" cm="1">
        <f t="array" ref="B274">IFERROR(_xlfn.IFS(K5=0,"",K5&gt;0,K5),"")</f>
        <v/>
      </c>
      <c r="AG274" s="211"/>
    </row>
    <row r="275" spans="1:33" ht="15.75" customHeight="1">
      <c r="A275" s="333" t="str" cm="1">
        <f t="array" ref="A275">IFERROR(_xlfn.IFS(J6=0,"",J6&gt;0,J6),"")</f>
        <v/>
      </c>
      <c r="B275" s="333" t="str" cm="1">
        <f t="array" ref="B275">IFERROR(_xlfn.IFS(K6=0,"",K6&gt;0,K6),"")</f>
        <v/>
      </c>
      <c r="AG275" s="211"/>
    </row>
    <row r="276" spans="1:33" ht="15.75" customHeight="1">
      <c r="A276" s="333" t="str" cm="1">
        <f t="array" ref="A276">IFERROR(_xlfn.IFS(J7=0,"",J7&gt;0,J7),"")</f>
        <v/>
      </c>
      <c r="B276" s="333" t="str" cm="1">
        <f t="array" ref="B276">IFERROR(_xlfn.IFS(K7=0,"",K7&gt;0,K7),"")</f>
        <v/>
      </c>
      <c r="AG276" s="211"/>
    </row>
    <row r="277" spans="1:33" ht="15.75" customHeight="1">
      <c r="A277" s="333" t="str" cm="1">
        <f t="array" ref="A277">IFERROR(_xlfn.IFS(J8=0,"",J8&gt;0,J8),"")</f>
        <v/>
      </c>
      <c r="B277" s="333" t="str" cm="1">
        <f t="array" ref="B277">IFERROR(_xlfn.IFS(K8=0,"",K8&gt;0,K8),"")</f>
        <v/>
      </c>
      <c r="AG277" s="211"/>
    </row>
    <row r="278" spans="1:33" ht="15.75" customHeight="1">
      <c r="A278" s="333" t="str" cm="1">
        <f t="array" ref="A278">IFERROR(_xlfn.IFS(J9=0,"",J9&gt;0,J9),"")</f>
        <v/>
      </c>
      <c r="B278" s="333" t="str" cm="1">
        <f t="array" ref="B278">IFERROR(_xlfn.IFS(K9=0,"",K9&gt;0,K9),"")</f>
        <v/>
      </c>
      <c r="AG278" s="211"/>
    </row>
    <row r="279" spans="1:33" ht="15.75" customHeight="1">
      <c r="A279" s="333" t="str" cm="1">
        <f t="array" ref="A279">IFERROR(_xlfn.IFS(J10=0,"",J10&gt;0,J10),"")</f>
        <v/>
      </c>
      <c r="B279" s="333" t="str" cm="1">
        <f t="array" ref="B279">IFERROR(_xlfn.IFS(K10=0,"",K10&gt;0,K10),"")</f>
        <v/>
      </c>
      <c r="AG279" s="211"/>
    </row>
    <row r="280" spans="1:33" ht="15.75" customHeight="1">
      <c r="A280" s="333" t="str" cm="1">
        <f t="array" ref="A280">IFERROR(_xlfn.IFS(J11=0,"",J11&gt;0,J11),"")</f>
        <v/>
      </c>
      <c r="B280" s="333" t="str" cm="1">
        <f t="array" ref="B280">IFERROR(_xlfn.IFS(K11=0,"",K11&gt;0,K11),"")</f>
        <v/>
      </c>
      <c r="AG280" s="211"/>
    </row>
    <row r="281" spans="1:33" ht="15.75" customHeight="1">
      <c r="A281" s="333" t="str" cm="1">
        <f t="array" ref="A281">IFERROR(_xlfn.IFS(J12=0,"",J12&gt;0,J12),"")</f>
        <v/>
      </c>
      <c r="B281" s="333" t="str" cm="1">
        <f t="array" ref="B281">IFERROR(_xlfn.IFS(K12=0,"",K12&gt;0,K12),"")</f>
        <v/>
      </c>
      <c r="AG281" s="211"/>
    </row>
    <row r="282" spans="1:33" ht="15.75" customHeight="1">
      <c r="A282" s="333" t="str" cm="1">
        <f t="array" ref="A282">IFERROR(_xlfn.IFS(J13=0,"",J13&gt;0,J13),"")</f>
        <v/>
      </c>
      <c r="B282" s="333" t="str" cm="1">
        <f t="array" ref="B282">IFERROR(_xlfn.IFS(K13=0,"",K13&gt;0,K13),"")</f>
        <v/>
      </c>
      <c r="AG282" s="211"/>
    </row>
    <row r="283" spans="1:33" ht="15.75" customHeight="1">
      <c r="A283" s="333" t="str" cm="1">
        <f t="array" ref="A283">IFERROR(_xlfn.IFS(J14=0,"",J14&gt;0,J14),"")</f>
        <v/>
      </c>
      <c r="B283" s="333" t="str" cm="1">
        <f t="array" ref="B283">IFERROR(_xlfn.IFS(K14=0,"",K14&gt;0,K14),"")</f>
        <v/>
      </c>
      <c r="AG283" s="211"/>
    </row>
    <row r="284" spans="1:33" ht="15.75" customHeight="1">
      <c r="A284" s="333" t="str" cm="1">
        <f t="array" ref="A284">IFERROR(_xlfn.IFS(J15=0,"",J15&gt;0,J15),"")</f>
        <v/>
      </c>
      <c r="B284" s="333" t="str" cm="1">
        <f t="array" ref="B284">IFERROR(_xlfn.IFS(K15=0,"",K15&gt;0,K15),"")</f>
        <v/>
      </c>
      <c r="AG284" s="211"/>
    </row>
    <row r="285" spans="1:33" ht="15.75" customHeight="1">
      <c r="A285" s="333" t="str" cm="1">
        <f t="array" ref="A285">IFERROR(_xlfn.IFS(J16=0,"",J16&gt;0,J16),"")</f>
        <v/>
      </c>
      <c r="B285" s="333" t="str" cm="1">
        <f t="array" ref="B285">IFERROR(_xlfn.IFS(K16=0,"",K16&gt;0,K16),"")</f>
        <v/>
      </c>
      <c r="AG285" s="211"/>
    </row>
    <row r="286" spans="1:33" ht="15.75" customHeight="1">
      <c r="A286" s="333" t="str" cm="1">
        <f t="array" ref="A286">IFERROR(_xlfn.IFS(#REF!=0,"",#REF!&gt;0,#REF!),"")</f>
        <v/>
      </c>
      <c r="B286" s="333" t="str" cm="1">
        <f t="array" ref="B286">IFERROR(_xlfn.IFS(K17=0,"",K17&gt;0,K17),"")</f>
        <v/>
      </c>
      <c r="AG286" s="211"/>
    </row>
    <row r="287" spans="1:33" ht="15.75" customHeight="1">
      <c r="A287" s="333" t="str" cm="1">
        <f t="array" ref="A287">IFERROR(_xlfn.IFS(J17=0,"",J17&gt;0,J17),"")</f>
        <v/>
      </c>
      <c r="B287" s="333" t="str" cm="1">
        <f t="array" ref="B287">IFERROR(_xlfn.IFS(K18=0,"",K18&gt;0,K18),"")</f>
        <v/>
      </c>
      <c r="AG287" s="211"/>
    </row>
    <row r="288" spans="1:33" ht="15.75" customHeight="1">
      <c r="A288" s="333" t="str" cm="1">
        <f t="array" ref="A288">IFERROR(_xlfn.IFS(J35=0,"",J35&gt;0,J35),"")</f>
        <v/>
      </c>
      <c r="B288" s="333" t="str" cm="1">
        <f t="array" ref="B288">IFERROR(_xlfn.IFS(K35=0,"",K35&gt;0,K35),"")</f>
        <v/>
      </c>
      <c r="AG288" s="211"/>
    </row>
    <row r="289" spans="1:33" ht="15.75" customHeight="1">
      <c r="A289" s="333" t="str" cm="1">
        <f t="array" ref="A289">IFERROR(_xlfn.IFS(J36=0,"",J36&gt;0,J36),"")</f>
        <v/>
      </c>
      <c r="B289" s="333" t="str" cm="1">
        <f t="array" ref="B289">IFERROR(_xlfn.IFS(K36=0,"",K36&gt;0,K36),"")</f>
        <v/>
      </c>
      <c r="AG289" s="211"/>
    </row>
    <row r="290" spans="1:33" ht="15.75" customHeight="1">
      <c r="A290" s="333"/>
      <c r="B290" s="333"/>
      <c r="AG290" s="211"/>
    </row>
    <row r="291" spans="1:33" ht="15.75" customHeight="1">
      <c r="A291" s="333"/>
      <c r="B291" s="333"/>
      <c r="AG291" s="211"/>
    </row>
    <row r="292" spans="1:33" ht="15.75" customHeight="1">
      <c r="A292" s="333"/>
      <c r="B292" s="333"/>
      <c r="AG292" s="211"/>
    </row>
    <row r="293" spans="1:33" ht="15.75" customHeight="1">
      <c r="A293" s="333"/>
      <c r="B293" s="333"/>
      <c r="AG293" s="211"/>
    </row>
    <row r="294" spans="1:33" ht="15.75" customHeight="1">
      <c r="A294" s="333"/>
      <c r="B294" s="333"/>
      <c r="AG294" s="211"/>
    </row>
    <row r="295" spans="1:33" ht="15.75" customHeight="1">
      <c r="A295" s="333"/>
      <c r="B295" s="333"/>
      <c r="AG295" s="211"/>
    </row>
    <row r="296" spans="1:33" ht="15.75" customHeight="1">
      <c r="A296" s="333"/>
      <c r="B296" s="333"/>
      <c r="AG296" s="211"/>
    </row>
    <row r="297" spans="1:33" ht="15.75" customHeight="1">
      <c r="A297" s="333"/>
      <c r="B297" s="333"/>
      <c r="AG297" s="211"/>
    </row>
    <row r="298" spans="1:33" ht="15.75" customHeight="1">
      <c r="A298" s="333"/>
      <c r="B298" s="333"/>
      <c r="AG298" s="211"/>
    </row>
    <row r="299" spans="1:33" ht="15.75" customHeight="1">
      <c r="A299" s="333"/>
      <c r="B299" s="333"/>
      <c r="AG299" s="211"/>
    </row>
    <row r="300" spans="1:33" ht="15.75" customHeight="1">
      <c r="A300" s="333"/>
      <c r="B300" s="333"/>
      <c r="AG300" s="211"/>
    </row>
    <row r="301" spans="1:33" ht="15.75" customHeight="1">
      <c r="A301" s="333"/>
      <c r="B301" s="333"/>
      <c r="AG301" s="211"/>
    </row>
    <row r="302" spans="1:33" ht="15.75" customHeight="1">
      <c r="A302" s="333"/>
      <c r="B302" s="333"/>
      <c r="AG302" s="211"/>
    </row>
    <row r="303" spans="1:33" ht="15.75" customHeight="1">
      <c r="A303" s="333"/>
      <c r="B303" s="333"/>
      <c r="AG303" s="211"/>
    </row>
    <row r="304" spans="1:33" ht="15.75" customHeight="1">
      <c r="AG304" s="211"/>
    </row>
    <row r="305" spans="1:33" ht="15.75" customHeight="1">
      <c r="AG305" s="211"/>
    </row>
    <row r="306" spans="1:33" ht="15.75" customHeight="1">
      <c r="AG306" s="211"/>
    </row>
    <row r="307" spans="1:33" ht="15.75" customHeight="1">
      <c r="AG307" s="211"/>
    </row>
    <row r="308" spans="1:33" ht="15.75" customHeight="1">
      <c r="AG308" s="211"/>
    </row>
    <row r="309" spans="1:33" ht="15.75" customHeight="1">
      <c r="AG309" s="211"/>
    </row>
    <row r="310" spans="1:33" ht="15.75" customHeight="1">
      <c r="AG310" s="211"/>
    </row>
    <row r="311" spans="1:33" ht="15.75" customHeight="1">
      <c r="AG311" s="211"/>
    </row>
    <row r="312" spans="1:33" ht="15.75" customHeight="1">
      <c r="AG312" s="211"/>
    </row>
    <row r="313" spans="1:33" ht="15.75" customHeight="1">
      <c r="AG313" s="211"/>
    </row>
    <row r="314" spans="1:33" ht="15.75" customHeight="1">
      <c r="AG314" s="211"/>
    </row>
    <row r="315" spans="1:33" ht="15.75" customHeight="1">
      <c r="AG315" s="211"/>
    </row>
    <row r="316" spans="1:33" ht="15.75" customHeight="1">
      <c r="AG316" s="211"/>
    </row>
    <row r="317" spans="1:33" ht="15.75" customHeight="1">
      <c r="AG317" s="211"/>
    </row>
    <row r="318" spans="1:33" ht="15.75" customHeight="1">
      <c r="AG318" s="211"/>
    </row>
    <row r="319" spans="1:33" ht="15.75" customHeight="1">
      <c r="A319" s="324" t="str">
        <f>'Wknd Shift'!A16</f>
        <v/>
      </c>
      <c r="B319" s="324"/>
      <c r="AG319" s="211"/>
    </row>
    <row r="320" spans="1:33" ht="15.75" customHeight="1">
      <c r="A320" s="324" t="str">
        <f>'Wknd Shift'!A17</f>
        <v/>
      </c>
      <c r="B320" s="324"/>
      <c r="AG320" s="211"/>
    </row>
    <row r="321" spans="1:33" ht="15.75" customHeight="1">
      <c r="A321" s="324" t="str">
        <f>'Wknd Shift'!A18</f>
        <v/>
      </c>
      <c r="B321" s="324"/>
      <c r="AG321" s="211"/>
    </row>
    <row r="322" spans="1:33" ht="15.75" customHeight="1">
      <c r="A322" s="324" t="str">
        <f>'Wknd Shift'!A19</f>
        <v/>
      </c>
      <c r="B322" s="324"/>
      <c r="AG322" s="211"/>
    </row>
    <row r="323" spans="1:33" ht="15.75" customHeight="1">
      <c r="A323" s="324" t="str">
        <f>'Wknd Shift'!A20</f>
        <v/>
      </c>
      <c r="B323" s="324"/>
      <c r="AG323" s="211"/>
    </row>
    <row r="324" spans="1:33" ht="15.75" customHeight="1">
      <c r="A324" s="324" t="str">
        <f>'Wknd Shift'!A21</f>
        <v/>
      </c>
      <c r="B324" s="324"/>
      <c r="AG324" s="211"/>
    </row>
    <row r="325" spans="1:33" ht="15.75" customHeight="1">
      <c r="A325" s="324"/>
      <c r="B325" s="324"/>
      <c r="AG325" s="211"/>
    </row>
    <row r="326" spans="1:33" ht="15.75" customHeight="1">
      <c r="A326" s="324"/>
      <c r="B326" s="324"/>
      <c r="AG326" s="211"/>
    </row>
    <row r="327" spans="1:33" ht="15.75" customHeight="1">
      <c r="A327" s="324"/>
      <c r="B327" s="324"/>
      <c r="AG327" s="211"/>
    </row>
    <row r="328" spans="1:33" ht="15.75" customHeight="1">
      <c r="A328" s="324"/>
      <c r="B328" s="324"/>
      <c r="AG328" s="211"/>
    </row>
    <row r="329" spans="1:33" ht="15.75" customHeight="1">
      <c r="A329" s="324"/>
      <c r="B329" s="324"/>
      <c r="AG329" s="211"/>
    </row>
    <row r="330" spans="1:33" ht="15.75" customHeight="1">
      <c r="A330" s="324"/>
      <c r="B330" s="324"/>
      <c r="AG330" s="211"/>
    </row>
    <row r="331" spans="1:33" ht="15.75" customHeight="1">
      <c r="A331" s="324"/>
      <c r="B331" s="324"/>
      <c r="AG331" s="211"/>
    </row>
    <row r="332" spans="1:33" ht="15.75" customHeight="1">
      <c r="A332" s="324"/>
      <c r="B332" s="324"/>
      <c r="AG332" s="211"/>
    </row>
    <row r="333" spans="1:33" ht="15.75" customHeight="1">
      <c r="A333" s="324"/>
      <c r="B333" s="324"/>
      <c r="AG333" s="211"/>
    </row>
    <row r="334" spans="1:33" ht="15.75" customHeight="1">
      <c r="A334" s="324"/>
      <c r="B334" s="324"/>
      <c r="AG334" s="211"/>
    </row>
    <row r="335" spans="1:33" ht="15.75" customHeight="1">
      <c r="A335" s="324"/>
      <c r="B335" s="324"/>
      <c r="AG335" s="211"/>
    </row>
    <row r="336" spans="1:33" ht="15.75" customHeight="1">
      <c r="A336" s="324"/>
      <c r="B336" s="324"/>
      <c r="AG336" s="211"/>
    </row>
    <row r="337" spans="1:33" ht="15.75" customHeight="1">
      <c r="A337" s="324"/>
      <c r="B337" s="324"/>
      <c r="AG337" s="211"/>
    </row>
    <row r="338" spans="1:33" ht="15.75" customHeight="1">
      <c r="A338" s="324"/>
      <c r="B338" s="324"/>
      <c r="AG338" s="211"/>
    </row>
    <row r="339" spans="1:33" ht="15.75" customHeight="1">
      <c r="A339" s="324"/>
      <c r="B339" s="324"/>
      <c r="AG339" s="211"/>
    </row>
    <row r="340" spans="1:33" ht="15.75" customHeight="1">
      <c r="A340" s="324"/>
      <c r="B340" s="324"/>
      <c r="AG340" s="211"/>
    </row>
    <row r="341" spans="1:33" ht="15.75" customHeight="1">
      <c r="A341" s="324"/>
      <c r="B341" s="324"/>
      <c r="AG341" s="211"/>
    </row>
    <row r="342" spans="1:33" ht="15.75" customHeight="1">
      <c r="A342" s="324"/>
      <c r="B342" s="324"/>
      <c r="AG342" s="211"/>
    </row>
    <row r="343" spans="1:33" ht="15.75" customHeight="1">
      <c r="A343" s="324"/>
      <c r="B343" s="324"/>
      <c r="AG343" s="211"/>
    </row>
    <row r="344" spans="1:33" ht="15.75" customHeight="1">
      <c r="A344" s="324"/>
      <c r="B344" s="324"/>
      <c r="AG344" s="211"/>
    </row>
    <row r="345" spans="1:33" ht="15.75" customHeight="1">
      <c r="A345" s="324"/>
      <c r="B345" s="324"/>
      <c r="AG345" s="211"/>
    </row>
    <row r="346" spans="1:33" ht="15.75" customHeight="1">
      <c r="AG346" s="211"/>
    </row>
    <row r="347" spans="1:33" ht="15.75" customHeight="1">
      <c r="AG347" s="211"/>
    </row>
    <row r="348" spans="1:33" ht="15.75" customHeight="1">
      <c r="AG348" s="211"/>
    </row>
    <row r="349" spans="1:33" ht="15.75" customHeight="1">
      <c r="AG349" s="211"/>
    </row>
    <row r="350" spans="1:33" ht="15.75" customHeight="1">
      <c r="AG350" s="211"/>
    </row>
    <row r="351" spans="1:33" ht="15.75" customHeight="1">
      <c r="AG351" s="211"/>
    </row>
    <row r="352" spans="1:33" ht="15.75" customHeight="1">
      <c r="AG352" s="211"/>
    </row>
    <row r="353" spans="1:33" ht="15.75" customHeight="1">
      <c r="AG353" s="211"/>
    </row>
    <row r="354" spans="1:33" ht="15.75" customHeight="1">
      <c r="AG354" s="211"/>
    </row>
    <row r="355" spans="1:33" ht="15.75" customHeight="1">
      <c r="AG355" s="211"/>
    </row>
    <row r="356" spans="1:33" ht="15.75" customHeight="1">
      <c r="AG356" s="211"/>
    </row>
    <row r="357" spans="1:33" ht="15.75" customHeight="1">
      <c r="AG357" s="211"/>
    </row>
    <row r="358" spans="1:33" ht="15.75" customHeight="1">
      <c r="AG358" s="211"/>
    </row>
    <row r="359" spans="1:33" ht="15.75" customHeight="1">
      <c r="AG359" s="211"/>
    </row>
    <row r="360" spans="1:33" ht="15.75" customHeight="1">
      <c r="A360" s="324" t="str">
        <f>'Wknd Shift'!A59</f>
        <v/>
      </c>
      <c r="B360" s="324"/>
      <c r="AG360" s="211"/>
    </row>
    <row r="361" spans="1:33" ht="15.75" customHeight="1">
      <c r="A361" s="324" t="str">
        <f>'Wknd Shift'!A60</f>
        <v/>
      </c>
      <c r="B361" s="324"/>
      <c r="AG361" s="211"/>
    </row>
    <row r="362" spans="1:33" ht="15.75" customHeight="1">
      <c r="A362" s="324" t="str">
        <f>'Wknd Shift'!A61</f>
        <v/>
      </c>
      <c r="B362" s="324"/>
      <c r="AG362" s="211"/>
    </row>
    <row r="363" spans="1:33" ht="15.75" customHeight="1">
      <c r="A363" s="324" t="str">
        <f>'Wknd Shift'!A62</f>
        <v/>
      </c>
      <c r="B363" s="324"/>
      <c r="AG363" s="211"/>
    </row>
    <row r="364" spans="1:33" ht="15.75" customHeight="1">
      <c r="A364" s="324" t="str">
        <f>'Wknd Shift'!A63</f>
        <v/>
      </c>
      <c r="B364" s="324"/>
      <c r="AG364" s="211"/>
    </row>
    <row r="365" spans="1:33" ht="15.75" customHeight="1">
      <c r="A365" s="324" t="str">
        <f>'Wknd Shift'!A64</f>
        <v/>
      </c>
      <c r="B365" s="324"/>
      <c r="AG365" s="211"/>
    </row>
    <row r="366" spans="1:33" ht="15.75" customHeight="1">
      <c r="A366" s="324" t="str">
        <f>'Wknd Shift'!A65</f>
        <v/>
      </c>
      <c r="B366" s="324"/>
      <c r="AG366" s="211"/>
    </row>
    <row r="367" spans="1:33" ht="15.75" customHeight="1">
      <c r="A367" s="324"/>
      <c r="B367" s="324"/>
      <c r="AG367" s="211"/>
    </row>
    <row r="368" spans="1:33" ht="15.75" customHeight="1">
      <c r="A368" s="324"/>
      <c r="B368" s="324"/>
      <c r="AG368" s="211"/>
    </row>
    <row r="369" spans="1:33" ht="15.75" customHeight="1">
      <c r="A369" s="324"/>
      <c r="B369" s="324"/>
      <c r="AG369" s="211"/>
    </row>
    <row r="370" spans="1:33" ht="15.75" customHeight="1">
      <c r="A370" s="324"/>
      <c r="B370" s="324"/>
      <c r="AG370" s="211"/>
    </row>
    <row r="371" spans="1:33" ht="15.75" customHeight="1">
      <c r="A371" s="324"/>
      <c r="B371" s="324"/>
      <c r="AG371" s="211"/>
    </row>
    <row r="372" spans="1:33" ht="15.75" customHeight="1">
      <c r="A372" s="324"/>
      <c r="B372" s="324"/>
      <c r="AG372" s="211"/>
    </row>
    <row r="373" spans="1:33" ht="15.75" customHeight="1">
      <c r="A373" s="324"/>
      <c r="B373" s="324"/>
      <c r="AG373" s="211"/>
    </row>
    <row r="374" spans="1:33" ht="15.75" customHeight="1">
      <c r="A374" s="324"/>
      <c r="B374" s="324"/>
      <c r="AG374" s="211"/>
    </row>
    <row r="375" spans="1:33" ht="15.75" customHeight="1">
      <c r="A375" s="324"/>
      <c r="B375" s="324"/>
      <c r="AG375" s="211"/>
    </row>
    <row r="376" spans="1:33" ht="15.75" customHeight="1">
      <c r="A376" s="324"/>
      <c r="B376" s="324"/>
      <c r="AG376" s="211"/>
    </row>
    <row r="377" spans="1:33" ht="15.75" customHeight="1">
      <c r="A377" s="324"/>
      <c r="B377" s="324"/>
      <c r="AG377" s="211"/>
    </row>
    <row r="378" spans="1:33" ht="15.75" customHeight="1">
      <c r="A378" s="324"/>
      <c r="B378" s="324"/>
      <c r="AG378" s="211"/>
    </row>
    <row r="379" spans="1:33" ht="15.75" customHeight="1">
      <c r="A379" s="324"/>
      <c r="B379" s="324"/>
      <c r="AG379" s="211"/>
    </row>
    <row r="380" spans="1:33" ht="15.75" customHeight="1">
      <c r="A380" s="324"/>
      <c r="B380" s="324"/>
      <c r="AG380" s="211"/>
    </row>
    <row r="381" spans="1:33" ht="15.75" customHeight="1">
      <c r="A381" s="324"/>
      <c r="B381" s="324"/>
      <c r="AG381" s="211"/>
    </row>
    <row r="382" spans="1:33" ht="15.75" customHeight="1">
      <c r="A382" s="324"/>
      <c r="B382" s="324"/>
      <c r="AG382" s="211"/>
    </row>
    <row r="383" spans="1:33" ht="15.75" customHeight="1">
      <c r="A383" s="324"/>
      <c r="B383" s="324"/>
      <c r="AG383" s="211"/>
    </row>
    <row r="384" spans="1:33" ht="15.75" customHeight="1">
      <c r="A384" s="324"/>
      <c r="B384" s="324"/>
      <c r="AG384" s="211"/>
    </row>
    <row r="385" spans="1:33" ht="15.75" customHeight="1">
      <c r="A385" s="324"/>
      <c r="B385" s="324"/>
      <c r="AG385" s="211"/>
    </row>
    <row r="386" spans="1:33" ht="15.75" customHeight="1">
      <c r="A386" s="324"/>
      <c r="B386" s="324"/>
      <c r="AG386" s="211"/>
    </row>
    <row r="387" spans="1:33" ht="15.75" customHeight="1">
      <c r="A387" s="324"/>
      <c r="B387" s="324"/>
      <c r="AG387" s="211"/>
    </row>
    <row r="388" spans="1:33" ht="15.75" customHeight="1">
      <c r="A388" s="324"/>
      <c r="B388" s="324"/>
      <c r="AG388" s="211"/>
    </row>
    <row r="389" spans="1:33" ht="15.75" customHeight="1">
      <c r="A389" s="324"/>
      <c r="B389" s="324"/>
      <c r="AG389" s="211"/>
    </row>
    <row r="390" spans="1:33" ht="15.75" customHeight="1">
      <c r="A390" s="324"/>
      <c r="B390" s="324"/>
      <c r="AG390" s="211"/>
    </row>
    <row r="391" spans="1:33" ht="15.75" customHeight="1">
      <c r="A391" s="324"/>
      <c r="B391" s="324"/>
      <c r="AG391" s="211"/>
    </row>
    <row r="392" spans="1:33" ht="15.75" customHeight="1">
      <c r="A392" s="324"/>
      <c r="B392" s="324"/>
      <c r="AG392" s="211"/>
    </row>
    <row r="393" spans="1:33" ht="15.75" customHeight="1">
      <c r="A393" s="324"/>
      <c r="B393" s="324"/>
      <c r="AG393" s="211"/>
    </row>
    <row r="394" spans="1:33" ht="15.75" customHeight="1">
      <c r="A394" s="324"/>
      <c r="B394" s="324"/>
      <c r="AG394" s="211"/>
    </row>
    <row r="395" spans="1:33" ht="15.75" customHeight="1">
      <c r="A395" s="324"/>
      <c r="B395" s="324"/>
      <c r="AG395" s="211"/>
    </row>
    <row r="396" spans="1:33" ht="15.75" customHeight="1">
      <c r="A396" s="324"/>
      <c r="B396" s="324"/>
      <c r="AG396" s="211"/>
    </row>
    <row r="397" spans="1:33" ht="15.75" customHeight="1">
      <c r="A397" s="324"/>
      <c r="B397" s="324"/>
      <c r="AG397" s="211"/>
    </row>
    <row r="398" spans="1:33" ht="15.75" customHeight="1">
      <c r="A398" s="324"/>
      <c r="B398" s="324"/>
      <c r="AG398" s="211"/>
    </row>
    <row r="399" spans="1:33" ht="15.75" customHeight="1">
      <c r="A399" s="324"/>
      <c r="B399" s="324"/>
      <c r="AG399" s="211"/>
    </row>
    <row r="400" spans="1:33" ht="15.75" customHeight="1">
      <c r="A400" s="324"/>
      <c r="B400" s="324"/>
      <c r="AG400" s="211"/>
    </row>
    <row r="401" spans="1:33" ht="15.75" customHeight="1">
      <c r="A401" s="324"/>
      <c r="B401" s="324"/>
      <c r="AG401" s="211"/>
    </row>
    <row r="402" spans="1:33" ht="15.75" customHeight="1">
      <c r="A402" s="324"/>
      <c r="B402" s="324"/>
      <c r="AG402" s="211"/>
    </row>
    <row r="403" spans="1:33" ht="15.75" customHeight="1">
      <c r="A403" s="324"/>
      <c r="B403" s="324"/>
      <c r="AG403" s="211"/>
    </row>
    <row r="404" spans="1:33" ht="15.75" customHeight="1">
      <c r="A404" s="324"/>
      <c r="B404" s="324"/>
      <c r="AG404" s="211"/>
    </row>
    <row r="405" spans="1:33" ht="15.75" customHeight="1">
      <c r="A405" s="324"/>
      <c r="B405" s="324"/>
      <c r="AG405" s="211"/>
    </row>
    <row r="406" spans="1:33" ht="15.75" customHeight="1">
      <c r="A406" s="324"/>
      <c r="B406" s="324"/>
      <c r="AG406" s="211"/>
    </row>
    <row r="407" spans="1:33" ht="15.75" customHeight="1">
      <c r="A407" s="324"/>
      <c r="B407" s="324"/>
      <c r="AG407" s="211"/>
    </row>
    <row r="408" spans="1:33" ht="15.75" customHeight="1">
      <c r="A408" s="324"/>
      <c r="B408" s="324"/>
      <c r="AG408" s="211"/>
    </row>
    <row r="409" spans="1:33" ht="15.75" customHeight="1">
      <c r="A409" s="324"/>
      <c r="B409" s="324"/>
      <c r="AG409" s="211"/>
    </row>
    <row r="410" spans="1:33" ht="15.75" customHeight="1">
      <c r="A410" s="324"/>
      <c r="B410" s="324"/>
      <c r="AG410" s="211"/>
    </row>
    <row r="411" spans="1:33" ht="15.75" customHeight="1">
      <c r="A411" s="324"/>
      <c r="B411" s="324"/>
      <c r="AG411" s="211"/>
    </row>
    <row r="412" spans="1:33" ht="15.75" customHeight="1">
      <c r="A412" s="324"/>
      <c r="B412" s="324"/>
      <c r="AG412" s="211"/>
    </row>
    <row r="413" spans="1:33" ht="15.75" customHeight="1">
      <c r="A413" s="324"/>
      <c r="B413" s="324"/>
      <c r="AG413" s="211"/>
    </row>
    <row r="414" spans="1:33" ht="15.75" customHeight="1">
      <c r="A414" s="324"/>
      <c r="B414" s="324"/>
      <c r="AG414" s="211"/>
    </row>
    <row r="415" spans="1:33" ht="15.75" customHeight="1">
      <c r="A415" s="324"/>
      <c r="B415" s="324"/>
      <c r="AG415" s="211"/>
    </row>
    <row r="416" spans="1:33" ht="15.75" customHeight="1">
      <c r="A416" s="324"/>
      <c r="B416" s="324"/>
      <c r="AG416" s="211"/>
    </row>
    <row r="417" spans="1:33" ht="15.75" customHeight="1">
      <c r="A417" s="324"/>
      <c r="B417" s="324"/>
      <c r="AG417" s="211"/>
    </row>
    <row r="418" spans="1:33" ht="15.75" customHeight="1">
      <c r="A418" s="324"/>
      <c r="B418" s="324"/>
      <c r="AG418" s="211"/>
    </row>
    <row r="419" spans="1:33" ht="15.75" customHeight="1">
      <c r="A419" s="324"/>
      <c r="B419" s="324"/>
      <c r="AG419" s="211"/>
    </row>
    <row r="420" spans="1:33" ht="15.75" customHeight="1">
      <c r="A420" s="324"/>
      <c r="B420" s="324"/>
      <c r="AG420" s="211"/>
    </row>
    <row r="421" spans="1:33" ht="15.75" customHeight="1">
      <c r="A421" s="324"/>
      <c r="B421" s="324"/>
      <c r="AG421" s="211"/>
    </row>
    <row r="422" spans="1:33" ht="15.75" customHeight="1">
      <c r="A422" s="324"/>
      <c r="B422" s="324"/>
      <c r="AG422" s="211"/>
    </row>
    <row r="423" spans="1:33" ht="0" hidden="1" customHeight="1">
      <c r="A423" s="324"/>
      <c r="B423" s="324"/>
    </row>
    <row r="424" spans="1:33" ht="0" hidden="1" customHeight="1">
      <c r="A424" s="324"/>
      <c r="B424" s="324"/>
    </row>
    <row r="425" spans="1:33" ht="0" hidden="1" customHeight="1">
      <c r="A425" s="324">
        <f>'Wknd Shift'!A129</f>
        <v>0</v>
      </c>
      <c r="B425" s="324">
        <f>'Wknd Shift'!B126</f>
        <v>0</v>
      </c>
    </row>
    <row r="426" spans="1:33" ht="0" hidden="1" customHeight="1">
      <c r="A426" s="324">
        <f>'Wknd Shift'!A130</f>
        <v>0</v>
      </c>
      <c r="B426" s="324">
        <f>'Wknd Shift'!B127</f>
        <v>0</v>
      </c>
    </row>
    <row r="427" spans="1:33" ht="0" hidden="1" customHeight="1">
      <c r="A427" s="324">
        <f>'Wknd Shift'!A131</f>
        <v>0</v>
      </c>
      <c r="B427" s="324">
        <f>'Wknd Shift'!B128</f>
        <v>0</v>
      </c>
    </row>
    <row r="428" spans="1:33" ht="0" hidden="1" customHeight="1">
      <c r="A428" s="324">
        <f>'Wknd Shift'!A132</f>
        <v>0</v>
      </c>
      <c r="B428" s="324">
        <f>'Wknd Shift'!B129</f>
        <v>0</v>
      </c>
    </row>
    <row r="429" spans="1:33" ht="0" hidden="1" customHeight="1">
      <c r="A429" s="324">
        <f>'Wknd Shift'!A133</f>
        <v>0</v>
      </c>
      <c r="B429" s="324">
        <f>'Wknd Shift'!B130</f>
        <v>0</v>
      </c>
    </row>
    <row r="430" spans="1:33" ht="0" hidden="1" customHeight="1">
      <c r="A430" s="324">
        <f>'Wknd Shift'!A134</f>
        <v>0</v>
      </c>
      <c r="B430" s="324">
        <f>'Wknd Shift'!B131</f>
        <v>0</v>
      </c>
    </row>
    <row r="431" spans="1:33" ht="0" hidden="1" customHeight="1">
      <c r="A431" s="324">
        <f>'Wknd Shift'!A135</f>
        <v>0</v>
      </c>
      <c r="B431" s="324">
        <f>'Wknd Shift'!B132</f>
        <v>0</v>
      </c>
    </row>
    <row r="432" spans="1:33" ht="0" hidden="1" customHeight="1">
      <c r="A432" s="324">
        <f>'Wknd Shift'!A136</f>
        <v>0</v>
      </c>
      <c r="B432" s="324">
        <f>'Wknd Shift'!B133</f>
        <v>0</v>
      </c>
    </row>
    <row r="433" spans="1:2" ht="0" hidden="1" customHeight="1">
      <c r="A433" s="324">
        <f>'Wknd Shift'!A137</f>
        <v>0</v>
      </c>
      <c r="B433" s="324">
        <f>'Wknd Shift'!B134</f>
        <v>0</v>
      </c>
    </row>
    <row r="434" spans="1:2" ht="0" hidden="1" customHeight="1">
      <c r="A434" s="324">
        <f>'Wknd Shift'!A138</f>
        <v>0</v>
      </c>
      <c r="B434" s="324">
        <f>'Wknd Shift'!B135</f>
        <v>0</v>
      </c>
    </row>
    <row r="435" spans="1:2" ht="0" hidden="1" customHeight="1">
      <c r="A435" s="324">
        <f>'Wknd Shift'!A139</f>
        <v>0</v>
      </c>
      <c r="B435" s="324">
        <f>'Wknd Shift'!B136</f>
        <v>0</v>
      </c>
    </row>
    <row r="436" spans="1:2" ht="0" hidden="1" customHeight="1">
      <c r="A436" s="324">
        <f>'Wknd Shift'!A140</f>
        <v>0</v>
      </c>
      <c r="B436" s="324">
        <f>'Wknd Shift'!B137</f>
        <v>0</v>
      </c>
    </row>
    <row r="437" spans="1:2" ht="0" hidden="1" customHeight="1">
      <c r="A437" s="324">
        <f>'Wknd Shift'!A141</f>
        <v>0</v>
      </c>
      <c r="B437" s="324">
        <f>'Wknd Shift'!B138</f>
        <v>0</v>
      </c>
    </row>
    <row r="438" spans="1:2" ht="0" hidden="1" customHeight="1">
      <c r="A438" s="324">
        <f>'Wknd Shift'!A142</f>
        <v>0</v>
      </c>
      <c r="B438" s="324">
        <f>'Wknd Shift'!B139</f>
        <v>0</v>
      </c>
    </row>
    <row r="439" spans="1:2" ht="0" hidden="1" customHeight="1">
      <c r="A439" s="324">
        <f>'Wknd Shift'!A143</f>
        <v>0</v>
      </c>
      <c r="B439" s="324">
        <f>'Wknd Shift'!B140</f>
        <v>0</v>
      </c>
    </row>
    <row r="440" spans="1:2" ht="0" hidden="1" customHeight="1">
      <c r="A440" s="324">
        <f>'Wknd Shift'!A144</f>
        <v>0</v>
      </c>
      <c r="B440" s="324">
        <f>'Wknd Shift'!B141</f>
        <v>0</v>
      </c>
    </row>
    <row r="441" spans="1:2" ht="0" hidden="1" customHeight="1">
      <c r="A441" s="324">
        <f>'Wknd Shift'!A145</f>
        <v>0</v>
      </c>
      <c r="B441" s="324">
        <f>'Wknd Shift'!B142</f>
        <v>0</v>
      </c>
    </row>
    <row r="442" spans="1:2" ht="0" hidden="1" customHeight="1">
      <c r="A442" s="324">
        <f>'Wknd Shift'!A146</f>
        <v>0</v>
      </c>
      <c r="B442" s="324">
        <f>'Wknd Shift'!B143</f>
        <v>0</v>
      </c>
    </row>
    <row r="443" spans="1:2" ht="0" hidden="1" customHeight="1">
      <c r="A443" s="324">
        <f>'Wknd Shift'!A147</f>
        <v>0</v>
      </c>
      <c r="B443" s="324">
        <f>'Wknd Shift'!B144</f>
        <v>0</v>
      </c>
    </row>
    <row r="444" spans="1:2" ht="0" hidden="1" customHeight="1">
      <c r="A444" s="324">
        <f>'Wknd Shift'!A148</f>
        <v>0</v>
      </c>
      <c r="B444" s="324">
        <f>'Wknd Shift'!B145</f>
        <v>0</v>
      </c>
    </row>
    <row r="445" spans="1:2" ht="0" hidden="1" customHeight="1">
      <c r="A445" s="324">
        <f>'Wknd Shift'!A149</f>
        <v>0</v>
      </c>
      <c r="B445" s="324">
        <f>'Wknd Shift'!B146</f>
        <v>0</v>
      </c>
    </row>
    <row r="446" spans="1:2" ht="0" hidden="1" customHeight="1">
      <c r="A446" s="324">
        <f>'Wknd Shift'!A150</f>
        <v>0</v>
      </c>
      <c r="B446" s="324">
        <f>'Wknd Shift'!B147</f>
        <v>0</v>
      </c>
    </row>
    <row r="447" spans="1:2" ht="0" hidden="1" customHeight="1">
      <c r="A447" s="324">
        <f>'Wknd Shift'!A151</f>
        <v>0</v>
      </c>
      <c r="B447" s="324">
        <f>'Wknd Shift'!B148</f>
        <v>0</v>
      </c>
    </row>
    <row r="448" spans="1:2" ht="0" hidden="1" customHeight="1">
      <c r="A448" s="324">
        <f>'Wknd Shift'!A152</f>
        <v>0</v>
      </c>
      <c r="B448" s="324">
        <f>'Wknd Shift'!B149</f>
        <v>0</v>
      </c>
    </row>
    <row r="449" spans="1:2" ht="0" hidden="1" customHeight="1">
      <c r="A449" s="324">
        <f>'Wknd Shift'!A153</f>
        <v>0</v>
      </c>
      <c r="B449" s="324">
        <f>'Wknd Shift'!B150</f>
        <v>0</v>
      </c>
    </row>
    <row r="450" spans="1:2" ht="0" hidden="1" customHeight="1">
      <c r="A450" s="324">
        <f>'Wknd Shift'!A154</f>
        <v>0</v>
      </c>
      <c r="B450" s="324">
        <f>'Wknd Shift'!B151</f>
        <v>0</v>
      </c>
    </row>
  </sheetData>
  <protectedRanges>
    <protectedRange sqref="I36 I43:I46 L43:L45 G55:H212 D43:H43 D1:L4 D46:H47 F44:H45 J53:K54 G30 I37:L42 F36:G41 F32:G34 K5:K36 I5:I34 L13:L36 AA45 H28:H41 E42:H42 F12:G15 F5:H11 H12:H26" name="Range1"/>
    <protectedRange sqref="T1:U3 V1:W21 T4:T12 T22:W26 U5:U12 T14:U21" name="Range2"/>
    <protectedRange sqref="AK33:AK221 AL33:AR206 AK1:AR32" name="Range3"/>
    <protectedRange sqref="J13:J17 D20:D23 AA43 D25:D33" name="Range1_2_2"/>
    <protectedRange sqref="J35:J36" name="Range1_5"/>
    <protectedRange sqref="W221 X54" name="Range2_2"/>
    <protectedRange sqref="G54 G51:H53 D5:D19 F30 Z45 F26:G27 H27 E5:E41" name="Range1_1"/>
    <protectedRange sqref="J43:K50" name="Range1_3"/>
    <protectedRange sqref="U4" name="Range2_1_1"/>
    <protectedRange sqref="D44:E45" name="Range1_3_2"/>
    <protectedRange sqref="J5:J12" name="Range1_2"/>
    <protectedRange sqref="L5:L12" name="Range1_4"/>
    <protectedRange sqref="F16:G25" name="Range1_1_1"/>
    <protectedRange sqref="A19" name="Range1_6"/>
  </protectedRanges>
  <mergeCells count="131">
    <mergeCell ref="G97:H97"/>
    <mergeCell ref="G54:H54"/>
    <mergeCell ref="G213:H213"/>
    <mergeCell ref="G55:H55"/>
    <mergeCell ref="G56:H56"/>
    <mergeCell ref="G57:H57"/>
    <mergeCell ref="G58:H58"/>
    <mergeCell ref="AK2:AR2"/>
    <mergeCell ref="Y1:Y11"/>
    <mergeCell ref="T1:U2"/>
    <mergeCell ref="AK10:AK15"/>
    <mergeCell ref="AK17:AR17"/>
    <mergeCell ref="AB17:AC17"/>
    <mergeCell ref="AB2:AC2"/>
    <mergeCell ref="AB1:AC1"/>
    <mergeCell ref="AB3:AC3"/>
    <mergeCell ref="AB4:AC4"/>
    <mergeCell ref="AB5:AC5"/>
    <mergeCell ref="AB6:AC6"/>
    <mergeCell ref="AB7:AC7"/>
    <mergeCell ref="AB8:AC8"/>
    <mergeCell ref="AB9:AC9"/>
    <mergeCell ref="AK4:AK9"/>
    <mergeCell ref="N1:R1"/>
    <mergeCell ref="G96:H96"/>
    <mergeCell ref="F14:G14"/>
    <mergeCell ref="K4:L4"/>
    <mergeCell ref="D3:H3"/>
    <mergeCell ref="F7:G7"/>
    <mergeCell ref="F4:G4"/>
    <mergeCell ref="I4:J4"/>
    <mergeCell ref="F8:G8"/>
    <mergeCell ref="I3:L3"/>
    <mergeCell ref="I5:I12"/>
    <mergeCell ref="I13:I36"/>
    <mergeCell ref="F13:G13"/>
    <mergeCell ref="F10:G10"/>
    <mergeCell ref="F12:G12"/>
    <mergeCell ref="F16:G16"/>
    <mergeCell ref="F15:G15"/>
    <mergeCell ref="J43:K43"/>
    <mergeCell ref="G52:H52"/>
    <mergeCell ref="G53:H53"/>
    <mergeCell ref="G51:H51"/>
    <mergeCell ref="F37:G37"/>
    <mergeCell ref="F17:G17"/>
    <mergeCell ref="F34:G34"/>
    <mergeCell ref="F18:G18"/>
    <mergeCell ref="AB10:AC10"/>
    <mergeCell ref="AB11:AC11"/>
    <mergeCell ref="Q6:Q8"/>
    <mergeCell ref="F6:G6"/>
    <mergeCell ref="F9:G9"/>
    <mergeCell ref="F5:G5"/>
    <mergeCell ref="Q4:Q5"/>
    <mergeCell ref="R4:R5"/>
    <mergeCell ref="D1:L2"/>
    <mergeCell ref="Q9:Q11"/>
    <mergeCell ref="F11:G11"/>
    <mergeCell ref="AB14:AC14"/>
    <mergeCell ref="AB16:AC16"/>
    <mergeCell ref="AB29:AC29"/>
    <mergeCell ref="AB18:AC18"/>
    <mergeCell ref="R24:R25"/>
    <mergeCell ref="Y12:Y18"/>
    <mergeCell ref="R11:R12"/>
    <mergeCell ref="Y19:Y37"/>
    <mergeCell ref="R28:R30"/>
    <mergeCell ref="AB15:AC15"/>
    <mergeCell ref="AB28:AC28"/>
    <mergeCell ref="AB34:AC34"/>
    <mergeCell ref="AB35:AC35"/>
    <mergeCell ref="AB21:AC21"/>
    <mergeCell ref="T35:W35"/>
    <mergeCell ref="AB12:AC12"/>
    <mergeCell ref="AB13:AC13"/>
    <mergeCell ref="F19:G19"/>
    <mergeCell ref="F20:G20"/>
    <mergeCell ref="F33:G33"/>
    <mergeCell ref="F42:G42"/>
    <mergeCell ref="F22:G22"/>
    <mergeCell ref="F23:G23"/>
    <mergeCell ref="F24:G24"/>
    <mergeCell ref="F25:G25"/>
    <mergeCell ref="F31:G31"/>
    <mergeCell ref="F30:G30"/>
    <mergeCell ref="F32:G32"/>
    <mergeCell ref="F26:G26"/>
    <mergeCell ref="F27:G27"/>
    <mergeCell ref="F28:G28"/>
    <mergeCell ref="F29:G29"/>
    <mergeCell ref="F21:G21"/>
    <mergeCell ref="F38:G38"/>
    <mergeCell ref="F39:G39"/>
    <mergeCell ref="F40:G40"/>
    <mergeCell ref="F41:G41"/>
    <mergeCell ref="F36:G36"/>
    <mergeCell ref="AK212:AK217"/>
    <mergeCell ref="AK35:AK44"/>
    <mergeCell ref="AK52:AR52"/>
    <mergeCell ref="AK45:AK50"/>
    <mergeCell ref="AK54:AK96"/>
    <mergeCell ref="AB30:AC30"/>
    <mergeCell ref="AB31:AC31"/>
    <mergeCell ref="AB32:AC32"/>
    <mergeCell ref="AB33:AC33"/>
    <mergeCell ref="AB36:AC36"/>
    <mergeCell ref="AB37:AC37"/>
    <mergeCell ref="AB42:AC42"/>
    <mergeCell ref="AB43:AC43"/>
    <mergeCell ref="AB44:AC44"/>
    <mergeCell ref="AB45:AC45"/>
    <mergeCell ref="AB46:AC46"/>
    <mergeCell ref="AB47:AC47"/>
    <mergeCell ref="AB48:AC48"/>
    <mergeCell ref="AB49:AC49"/>
    <mergeCell ref="AB50:AC50"/>
    <mergeCell ref="AB51:AC51"/>
    <mergeCell ref="AB52:AC52"/>
    <mergeCell ref="AB62:AC62"/>
    <mergeCell ref="AB63:AC63"/>
    <mergeCell ref="AB64:AC64"/>
    <mergeCell ref="AB53:AC53"/>
    <mergeCell ref="AB54:AC54"/>
    <mergeCell ref="AB55:AC55"/>
    <mergeCell ref="AB56:AC56"/>
    <mergeCell ref="AB57:AC57"/>
    <mergeCell ref="AB58:AC58"/>
    <mergeCell ref="AB59:AC59"/>
    <mergeCell ref="AB60:AC60"/>
    <mergeCell ref="AB61:AC61"/>
  </mergeCells>
  <conditionalFormatting sqref="R3:R4 R6:R11 R13:R16 R26:R28">
    <cfRule type="cellIs" dxfId="44" priority="5" operator="lessThan">
      <formula>P3</formula>
    </cfRule>
    <cfRule type="cellIs" dxfId="43" priority="6" operator="greaterThan">
      <formula>P3</formula>
    </cfRule>
  </conditionalFormatting>
  <conditionalFormatting sqref="R17:R23">
    <cfRule type="cellIs" dxfId="42" priority="61" operator="lessThan">
      <formula>P33</formula>
    </cfRule>
    <cfRule type="cellIs" dxfId="41" priority="62" operator="greaterThan">
      <formula>P33</formula>
    </cfRule>
  </conditionalFormatting>
  <conditionalFormatting sqref="R24">
    <cfRule type="cellIs" dxfId="40" priority="53" operator="lessThan">
      <formula>P25</formula>
    </cfRule>
    <cfRule type="cellIs" dxfId="39" priority="54" operator="greaterThan">
      <formula>P25</formula>
    </cfRule>
  </conditionalFormatting>
  <conditionalFormatting sqref="R31:R33">
    <cfRule type="cellIs" dxfId="38" priority="57" operator="lessThan">
      <formula>P31</formula>
    </cfRule>
    <cfRule type="cellIs" dxfId="37" priority="58" operator="greaterThan">
      <formula>P31</formula>
    </cfRule>
  </conditionalFormatting>
  <conditionalFormatting sqref="U10:U12">
    <cfRule type="cellIs" dxfId="36" priority="9" operator="greaterThanOrEqual">
      <formula>$U$4</formula>
    </cfRule>
  </conditionalFormatting>
  <conditionalFormatting sqref="U15:U16">
    <cfRule type="cellIs" dxfId="35" priority="11" operator="lessThanOrEqual">
      <formula>TODAY()-2</formula>
    </cfRule>
    <cfRule type="cellIs" dxfId="34" priority="12" operator="greaterThanOrEqual">
      <formula>TODAY()-2</formula>
    </cfRule>
  </conditionalFormatting>
  <dataValidations count="3">
    <dataValidation type="list" allowBlank="1" showInputMessage="1" showErrorMessage="1" sqref="N1:R1" xr:uid="{79DD0B0C-4A23-4BB2-9CFD-875F02F68D02}">
      <formula1>"1st shift, Crossover"</formula1>
    </dataValidation>
    <dataValidation type="list" allowBlank="1" showInputMessage="1" showErrorMessage="1" sqref="AC23:AC27" xr:uid="{5E825E6A-2FAF-446F-9AD2-4FCE23530D7C}">
      <formula1>"0-1,1,2,3,4, All"</formula1>
    </dataValidation>
    <dataValidation type="list" allowBlank="1" showInputMessage="1" showErrorMessage="1" sqref="AA24:AA30" xr:uid="{1A7A1047-7E74-43FA-8E19-76A5769C1E1A}">
      <formula1>"On Dock, Door 2, Door 3, Door 4, Door 5, Door 6, Door 7, Door 8, Door 9, Door 10, On Dock"</formula1>
    </dataValidation>
  </dataValidations>
  <pageMargins left="0.7" right="0.7" top="0.75" bottom="0.75" header="0.3" footer="0.3"/>
  <pageSetup fitToWidth="0" fitToHeight="0" orientation="portrait"/>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DDE174-7816-4762-84A2-63BC953EDC70}">
  <sheetPr>
    <tabColor rgb="FFBDD7EE"/>
    <pageSetUpPr fitToPage="1"/>
  </sheetPr>
  <dimension ref="A1:BC126"/>
  <sheetViews>
    <sheetView topLeftCell="D1" workbookViewId="0">
      <selection activeCell="I10" sqref="I10"/>
    </sheetView>
  </sheetViews>
  <sheetFormatPr defaultColWidth="9.140625" defaultRowHeight="12.75"/>
  <cols>
    <col min="1" max="1" width="31.7109375" hidden="1" customWidth="1"/>
    <col min="2" max="2" width="29.7109375" hidden="1" customWidth="1"/>
    <col min="3" max="3" width="15" hidden="1" customWidth="1"/>
    <col min="4" max="4" width="9.140625" customWidth="1"/>
    <col min="5" max="5" width="18.5703125" customWidth="1"/>
    <col min="6" max="6" width="9" customWidth="1"/>
    <col min="7" max="7" width="6.42578125" customWidth="1"/>
    <col min="8" max="8" width="18" customWidth="1"/>
    <col min="9" max="10" width="9.140625" customWidth="1"/>
    <col min="11" max="11" width="24.42578125" customWidth="1"/>
    <col min="12" max="12" width="9.140625" customWidth="1"/>
    <col min="13" max="13" width="23.85546875" customWidth="1"/>
    <col min="14" max="14" width="14" customWidth="1"/>
    <col min="15" max="15" width="8.140625" customWidth="1"/>
    <col min="16" max="16" width="22" customWidth="1"/>
    <col min="17" max="17" width="10.7109375" customWidth="1"/>
    <col min="18" max="18" width="9.140625" customWidth="1"/>
    <col min="19" max="19" width="12.140625" customWidth="1"/>
    <col min="20" max="20" width="13.28515625" customWidth="1"/>
    <col min="21" max="21" width="21.28515625" customWidth="1"/>
    <col min="22" max="22" width="23.28515625" customWidth="1"/>
    <col min="23" max="23" width="22.5703125" bestFit="1" customWidth="1"/>
    <col min="24" max="24" width="15" bestFit="1" customWidth="1"/>
    <col min="25" max="26" width="9.140625" customWidth="1"/>
    <col min="27" max="27" width="28.42578125" style="264" customWidth="1"/>
    <col min="28" max="28" width="29.140625" style="264" customWidth="1"/>
    <col min="29" max="29" width="26" style="264" customWidth="1"/>
    <col min="30" max="30" width="12.42578125" style="264" customWidth="1"/>
    <col min="31" max="31" width="11.7109375" style="264" customWidth="1"/>
    <col min="32" max="32" width="32.28515625" style="264" customWidth="1"/>
    <col min="33" max="33" width="29.42578125" style="264" customWidth="1"/>
    <col min="34" max="34" width="31.28515625" style="264" customWidth="1"/>
    <col min="35" max="35" width="26.140625" style="264" customWidth="1"/>
    <col min="36" max="36" width="34.140625" style="264" customWidth="1"/>
    <col min="37" max="37" width="33" customWidth="1"/>
    <col min="41" max="41" width="14.85546875" customWidth="1"/>
    <col min="42" max="42" width="15.28515625" customWidth="1"/>
    <col min="43" max="43" width="13.5703125" customWidth="1"/>
    <col min="46" max="46" width="31.85546875" customWidth="1"/>
    <col min="16384" max="16384" width="9.140625" bestFit="1" customWidth="1"/>
  </cols>
  <sheetData>
    <row r="1" spans="1:46" ht="12.75" customHeight="1">
      <c r="A1" s="322" t="str" cm="1">
        <f t="array" ref="A1">_xlfn.IFS(D5=0,"",D5&gt;0,D5)</f>
        <v>Deja Andersson-O&amp;T Lead</v>
      </c>
      <c r="B1" s="322" t="str" cm="1">
        <f t="array" ref="B1">_xlfn.IFS(F5=0," ",F5&gt;0,F5)</f>
        <v>SL</v>
      </c>
      <c r="C1" s="58"/>
      <c r="D1" s="1747" t="s">
        <v>625</v>
      </c>
      <c r="E1" s="1747"/>
      <c r="F1" s="1747"/>
      <c r="G1" s="1747"/>
      <c r="H1" s="1747"/>
      <c r="I1" s="1747"/>
      <c r="J1" s="1747"/>
      <c r="K1" s="1747"/>
      <c r="L1" s="1747"/>
      <c r="M1" s="1747"/>
      <c r="N1" s="329"/>
      <c r="O1" s="110"/>
      <c r="P1" s="111" t="s">
        <v>210</v>
      </c>
      <c r="Q1" s="111" t="s">
        <v>210</v>
      </c>
      <c r="R1" s="111" t="s">
        <v>210</v>
      </c>
      <c r="S1" s="111" t="s">
        <v>210</v>
      </c>
      <c r="T1" s="58"/>
      <c r="U1" s="1822">
        <f ca="1">TODAY()</f>
        <v>46189</v>
      </c>
      <c r="V1" s="1822"/>
      <c r="W1" s="401" t="s">
        <v>1516</v>
      </c>
      <c r="X1" s="402" t="s">
        <v>1517</v>
      </c>
      <c r="Y1" s="58"/>
      <c r="Z1" s="1592" t="s">
        <v>232</v>
      </c>
      <c r="AA1" s="339" t="s">
        <v>233</v>
      </c>
      <c r="AB1" s="339" t="s">
        <v>234</v>
      </c>
      <c r="AC1" s="1805" t="s">
        <v>235</v>
      </c>
      <c r="AD1" s="1805"/>
      <c r="AE1" s="1444"/>
      <c r="AF1" s="1222" t="s">
        <v>236</v>
      </c>
      <c r="AG1" s="1008" t="s">
        <v>237</v>
      </c>
      <c r="AH1" s="1008" t="s">
        <v>238</v>
      </c>
      <c r="AI1" s="340" t="s">
        <v>115</v>
      </c>
      <c r="AJ1" s="340" t="str">
        <f>"Picking"&amp;"  "&amp;COUNTA(AJ2:AJ39)-COUNTBLANK(AJ2:AJ39)</f>
        <v>Picking  10</v>
      </c>
      <c r="AK1" s="340" t="str">
        <f>"Picking"&amp;"  "&amp;COUNTA(AK2:AK39)-COUNTBLANK(AK2:AK39)</f>
        <v>Picking  -38</v>
      </c>
    </row>
    <row r="2" spans="1:46" ht="15.75" customHeight="1">
      <c r="A2" s="322" t="str" cm="1">
        <f t="array" ref="A2">_xlfn.IFS(D6=0,"",D6&gt;0,D6)</f>
        <v>Eumary Quinones</v>
      </c>
      <c r="B2" s="322" t="str" cm="1">
        <f t="array" ref="B2">_xlfn.IFS(F6=0," ",F6&gt;0,F6)</f>
        <v>I</v>
      </c>
      <c r="C2" s="58"/>
      <c r="D2" s="1747"/>
      <c r="E2" s="1747"/>
      <c r="F2" s="1747"/>
      <c r="G2" s="1747"/>
      <c r="H2" s="1747"/>
      <c r="I2" s="1747"/>
      <c r="J2" s="1747"/>
      <c r="K2" s="1747"/>
      <c r="L2" s="1747"/>
      <c r="M2" s="1747"/>
      <c r="N2" s="329"/>
      <c r="O2" s="110" t="s">
        <v>210</v>
      </c>
      <c r="P2" s="111" t="s">
        <v>210</v>
      </c>
      <c r="Q2" s="111" t="s">
        <v>210</v>
      </c>
      <c r="R2" s="111" t="s">
        <v>210</v>
      </c>
      <c r="S2" s="111" t="s">
        <v>210</v>
      </c>
      <c r="T2" s="58"/>
      <c r="U2" s="1822"/>
      <c r="V2" s="1822"/>
      <c r="W2" s="403" t="s">
        <v>398</v>
      </c>
      <c r="X2" s="351">
        <v>0.2</v>
      </c>
      <c r="Y2" s="58"/>
      <c r="Z2" s="1592"/>
      <c r="AA2" s="334" t="str" cm="1">
        <f t="array" ref="AA2">IFERROR(INDEX($A$1:$A$107,SMALL(IF($O$5=$B$1:$B$104,ROW($B$1:$B$104)-MIN(ROW($A$1:$A$107))+1,""), ROW()-1)),"")</f>
        <v>Tontalane Williams</v>
      </c>
      <c r="AB2" s="334" t="str" cm="1">
        <f t="array" ref="AB2">IFERROR(INDEX($A$1:$A$107,SMALL(IF($O$12=$B$1:$B$104,ROW($B$1:$B$104)-MIN(ROW($A$1:$A$107))+1,""), ROW()-1)),"")</f>
        <v/>
      </c>
      <c r="AC2" s="1777" t="str" cm="1">
        <f t="array" ref="AC2">IFERROR(INDEX($A$1:$A$107,SMALL(IF($O$11=$B$1:$B$104,ROW($B$1:$B$104)-MIN(ROW($A$1:$A$107))+1,""), ROW()-1)),"")</f>
        <v>Mireles Casi Garcia</v>
      </c>
      <c r="AD2" s="1777"/>
      <c r="AE2" s="1442"/>
      <c r="AF2" s="1562" t="str" cm="1">
        <f t="array" ref="AF2">IFERROR(INDEX($A$1:$A$107,SMALL(IF($O$8=$B$1:$B$104,ROW($B$1:$B$104)-MIN(ROW($A$1:$A$107))+1,""), ROW()-1)),"")</f>
        <v>Ailin Reynaldo</v>
      </c>
      <c r="AG2" s="1220" t="str" cm="1">
        <f t="array" ref="AG2">IFERROR(INDEX($A$1:$A$107,SMALL(IF($O$10=$B$1:$B$104,ROW($B$1:$B$104)-MIN(ROW($A$1:$A$107))+1,""), ROW()-1)),"")</f>
        <v/>
      </c>
      <c r="AH2" s="336" t="str" cm="1">
        <f t="array" ref="AH2">IFERROR(INDEX($A$1:$A$107,SMALL(IF($O$33=$B$1:$B$104,ROW($B$1:$B$104)-MIN(ROW($A$1:$A$107))+1,""), ROW()-1)),"")</f>
        <v/>
      </c>
      <c r="AI2" s="334" t="str" cm="1">
        <f t="array" ref="AI2">IFERROR(INDEX($A$1:$A$107,SMALL(IF($O$23=$B$1:$B$104,ROW($B$1:$B$104)-MIN(ROW($A$1:$A$107))+1,""), ROW()-1)),"")</f>
        <v/>
      </c>
      <c r="AJ2" s="338" t="str" cm="1">
        <f t="array" ref="AJ2">IFERROR(INDEX($A$1:$A$107,SMALL(IF($O$6=$B$1:$B$104,ROW($B$1:$B$104)-MIN(ROW($A$1:$A$107))+1,""), ROW()-1)),"")</f>
        <v>Richard Carpenter</v>
      </c>
      <c r="AK2" s="576"/>
      <c r="AM2" s="1692" t="s">
        <v>307</v>
      </c>
      <c r="AN2" s="1692"/>
      <c r="AO2" s="1692"/>
      <c r="AP2" s="1692"/>
      <c r="AQ2" s="1692"/>
      <c r="AR2" s="1692"/>
      <c r="AS2" s="1692"/>
      <c r="AT2" s="1692"/>
    </row>
    <row r="3" spans="1:46" ht="15.75" customHeight="1">
      <c r="A3" s="322" t="str" cm="1">
        <f t="array" ref="A3">_xlfn.IFS(D7=0,"",D7&gt;0,D7)</f>
        <v>Sunia Hernandez</v>
      </c>
      <c r="B3" s="322" t="str" cm="1">
        <f t="array" ref="B3">_xlfn.IFS(F7=0," ",F7&gt;0,F7)</f>
        <v>ds</v>
      </c>
      <c r="C3" s="58"/>
      <c r="D3" s="1749" t="s">
        <v>244</v>
      </c>
      <c r="E3" s="1749"/>
      <c r="F3" s="1749"/>
      <c r="G3" s="1749"/>
      <c r="H3" s="1749"/>
      <c r="I3" s="1749"/>
      <c r="J3" s="1814" t="s">
        <v>1518</v>
      </c>
      <c r="K3" s="1814"/>
      <c r="L3" s="1814"/>
      <c r="M3" s="1814"/>
      <c r="N3" s="329"/>
      <c r="O3" s="1694" t="s">
        <v>258</v>
      </c>
      <c r="P3" s="1694"/>
      <c r="Q3" s="1694"/>
      <c r="R3" s="1694"/>
      <c r="S3" s="1694"/>
      <c r="T3" s="58"/>
      <c r="U3" s="384" t="s">
        <v>231</v>
      </c>
      <c r="V3" s="552">
        <f ca="1">LOOKUP(U1,'Deployment needs'!2:2,'Deployment needs'!5:5)</f>
        <v>5000</v>
      </c>
      <c r="W3" s="554" t="s">
        <v>1519</v>
      </c>
      <c r="X3" s="404">
        <v>0.8</v>
      </c>
      <c r="Y3" s="58"/>
      <c r="Z3" s="1592"/>
      <c r="AA3" s="334" t="str" cm="1">
        <f t="array" ref="AA3">IFERROR(INDEX($A$1:$A$107,SMALL(IF($O$5=$B$1:$B$104,ROW($B$1:$B$104)-MIN(ROW($A$1:$A$107))+1,""), ROW()-1)),"")</f>
        <v/>
      </c>
      <c r="AB3" s="367" t="str" cm="1">
        <f t="array" ref="AB3">IFERROR(INDEX($A$1:$A$107,SMALL(IF($O$12=$B$1:$B$104,ROW($B$1:$B$104)-MIN(ROW($A$1:$A$107))+1,""), ROW()-1)),"")</f>
        <v/>
      </c>
      <c r="AC3" s="1777" t="str" cm="1">
        <f t="array" ref="AC3">IFERROR(INDEX($A$1:$A$107,SMALL(IF($O$11=$B$1:$B$104,ROW($B$1:$B$104)-MIN(ROW($A$1:$A$107))+1,""), ROW()-1)),"")</f>
        <v/>
      </c>
      <c r="AD3" s="1777"/>
      <c r="AE3" s="1442"/>
      <c r="AF3" s="1497" t="str" cm="1">
        <f t="array" ref="AF3">IFERROR(INDEX($A$1:$A$107,SMALL(IF($O$8=$B$1:$B$104,ROW($B$1:$B$104)-MIN(ROW($A$1:$A$107))+1,""), ROW()-1)),"")</f>
        <v/>
      </c>
      <c r="AG3" s="1220" t="str" cm="1">
        <f t="array" ref="AG3">IFERROR(INDEX($A$1:$A$107,SMALL(IF($O$10=$B$1:$B$104,ROW($B$1:$B$104)-MIN(ROW($A$1:$A$107))+1,""), ROW()-1)),"")</f>
        <v/>
      </c>
      <c r="AH3" s="336" t="str" cm="1">
        <f t="array" ref="AH3">IFERROR(INDEX($A$1:$A$107,SMALL(IF($O$33=$B$1:$B$104,ROW($B$1:$B$104)-MIN(ROW($A$1:$A$107))+1,""), ROW()-1)),"")</f>
        <v/>
      </c>
      <c r="AI3" s="334" t="str" cm="1">
        <f t="array" ref="AI3">IFERROR(INDEX($A$1:$A$107,SMALL(IF($O$23=$B$1:$B$104,ROW($B$1:$B$104)-MIN(ROW($A$1:$A$107))+1,""), ROW()-1)),"")</f>
        <v/>
      </c>
      <c r="AJ3" s="338" t="str" cm="1">
        <f t="array" ref="AJ3">IFERROR(INDEX($A$1:$A$107,SMALL(IF($O$6=$B$1:$B$104,ROW($B$1:$B$104)-MIN(ROW($A$1:$A$107))+1,""), ROW()-1)),"")</f>
        <v xml:space="preserve">Rolexis Lopez Diaz </v>
      </c>
      <c r="AK3" s="576"/>
      <c r="AM3" s="1016" t="s">
        <v>243</v>
      </c>
      <c r="AN3" s="387" t="s">
        <v>14</v>
      </c>
      <c r="AO3" s="387" t="s">
        <v>15</v>
      </c>
      <c r="AP3" s="387" t="s">
        <v>16</v>
      </c>
      <c r="AQ3" s="387" t="s">
        <v>17</v>
      </c>
      <c r="AR3" s="387" t="s">
        <v>18</v>
      </c>
      <c r="AS3" s="387" t="s">
        <v>19</v>
      </c>
      <c r="AT3" s="387" t="s">
        <v>20</v>
      </c>
    </row>
    <row r="4" spans="1:46" ht="15.75" customHeight="1">
      <c r="A4" s="322" t="str" cm="1">
        <f t="array" ref="A4">_xlfn.IFS(D8=0,"",D8&gt;0,D8)</f>
        <v>Richard Carpenter</v>
      </c>
      <c r="B4" s="322" t="str" cm="1">
        <f t="array" ref="B4">_xlfn.IFS(F8=0," ",F8&gt;0,F8)</f>
        <v>p</v>
      </c>
      <c r="C4" s="58"/>
      <c r="D4" s="1815" t="s">
        <v>634</v>
      </c>
      <c r="E4" s="1815"/>
      <c r="F4" s="583" t="s">
        <v>255</v>
      </c>
      <c r="G4" s="1751" t="s">
        <v>1520</v>
      </c>
      <c r="H4" s="1751"/>
      <c r="I4" s="1002" t="s">
        <v>255</v>
      </c>
      <c r="J4" s="1751" t="s">
        <v>254</v>
      </c>
      <c r="K4" s="1751"/>
      <c r="L4" s="1817" t="s">
        <v>255</v>
      </c>
      <c r="M4" s="1817"/>
      <c r="N4" s="329"/>
      <c r="O4" s="150" t="s">
        <v>257</v>
      </c>
      <c r="P4" s="579" t="s">
        <v>636</v>
      </c>
      <c r="Q4" s="580">
        <f ca="1">TODAY()</f>
        <v>46189</v>
      </c>
      <c r="R4" s="581" t="s">
        <v>259</v>
      </c>
      <c r="S4" s="582" t="s">
        <v>260</v>
      </c>
      <c r="T4" s="58"/>
      <c r="U4" s="388" t="s">
        <v>1521</v>
      </c>
      <c r="V4" s="552">
        <f ca="1">LOOKUP(U1,'Deployment needs'!$2:$2,'Deployment needs'!$52:$52)</f>
        <v>5000</v>
      </c>
      <c r="W4" s="555" t="s">
        <v>1522</v>
      </c>
      <c r="X4" s="405">
        <v>0.1</v>
      </c>
      <c r="Y4" s="58"/>
      <c r="Z4" s="1592"/>
      <c r="AA4" s="334" t="str" cm="1">
        <f t="array" ref="AA4">IFERROR(INDEX($A$1:$A$107,SMALL(IF($O$5=$B$1:$B$104,ROW($B$1:$B$104)-MIN(ROW($A$1:$A$107))+1,""), ROW()-1)),"")</f>
        <v/>
      </c>
      <c r="AB4" s="334" t="str" cm="1">
        <f t="array" ref="AB4">IFERROR(INDEX($A$1:$A$107,SMALL(IF($O$12=$B$1:$B$104,ROW($B$1:$B$104)-MIN(ROW($A$1:$A$107))+1,""), ROW()-1)),"")</f>
        <v/>
      </c>
      <c r="AC4" s="1777" t="str" cm="1">
        <f t="array" ref="AC4">IFERROR(INDEX($A$1:$A$107,SMALL(IF($O$11=$B$1:$B$104,ROW($B$1:$B$104)-MIN(ROW($A$1:$A$107))+1,""), ROW()-1)),"")</f>
        <v/>
      </c>
      <c r="AD4" s="1777"/>
      <c r="AE4" s="1442"/>
      <c r="AF4" s="1497" t="str" cm="1">
        <f t="array" ref="AF4">IFERROR(INDEX($A$1:$A$107,SMALL(IF($O$8=$B$1:$B$104,ROW($B$1:$B$104)-MIN(ROW($A$1:$A$107))+1,""), ROW()-1)),"")</f>
        <v/>
      </c>
      <c r="AG4" s="1220" t="str" cm="1">
        <f t="array" ref="AG4">IFERROR(INDEX($A$1:$A$107,SMALL(IF($O$10=$B$1:$B$104,ROW($B$1:$B$104)-MIN(ROW($A$1:$A$107))+1,""), ROW()-1)),"")</f>
        <v/>
      </c>
      <c r="AH4" s="336" t="str" cm="1">
        <f t="array" ref="AH4">IFERROR(INDEX($A$1:$A$107,SMALL(IF($O$33=$B$1:$B$104,ROW($B$1:$B$104)-MIN(ROW($A$1:$A$107))+1,""), ROW()-1)),"")</f>
        <v/>
      </c>
      <c r="AI4" s="334" t="str" cm="1">
        <f t="array" ref="AI4">IFERROR(INDEX($A$1:$A$107,SMALL(IF($O$23=$B$1:$B$104,ROW($B$1:$B$104)-MIN(ROW($A$1:$A$107))+1,""), ROW()-1)),"")</f>
        <v/>
      </c>
      <c r="AJ4" s="338" t="str" cm="1">
        <f t="array" ref="AJ4">IFERROR(INDEX($A$1:$A$107,SMALL(IF($O$6=$B$1:$B$104,ROW($B$1:$B$104)-MIN(ROW($A$1:$A$107))+1,""), ROW()-1)),"")</f>
        <v>Sonia Lopez Medina</v>
      </c>
      <c r="AK4" s="576"/>
      <c r="AM4" s="1767" t="s">
        <v>249</v>
      </c>
      <c r="AN4" s="345"/>
      <c r="AO4" s="345"/>
      <c r="AP4" s="665"/>
      <c r="AQ4" s="345"/>
      <c r="AR4" s="345"/>
      <c r="AS4" s="345"/>
      <c r="AT4" s="345"/>
    </row>
    <row r="5" spans="1:46" ht="17.25" customHeight="1">
      <c r="A5" s="322" t="str" cm="1">
        <f t="array" ref="A5">_xlfn.IFS(D9=0,"",D9&gt;0,D9)</f>
        <v xml:space="preserve">Rolexis Lopez Diaz </v>
      </c>
      <c r="B5" s="322" t="str" cm="1">
        <f t="array" ref="B5">_xlfn.IFS(F9=0," ",F9&gt;0,F9)</f>
        <v>p</v>
      </c>
      <c r="C5" s="361"/>
      <c r="D5" s="1754" t="s">
        <v>1523</v>
      </c>
      <c r="E5" s="1754"/>
      <c r="F5" s="318" t="s">
        <v>394</v>
      </c>
      <c r="G5" s="1753" t="s">
        <v>646</v>
      </c>
      <c r="H5" s="1753"/>
      <c r="I5" s="321" t="s">
        <v>677</v>
      </c>
      <c r="J5" s="1818" t="s">
        <v>210</v>
      </c>
      <c r="K5" s="1560"/>
      <c r="L5" s="1498"/>
      <c r="M5" s="1569" t="str">
        <f>IF(L5&lt;&gt;0,_xlfn.XLOOKUP(L5,$O$5:$O$43,$P$5:$P$43),"")</f>
        <v/>
      </c>
      <c r="N5" s="329"/>
      <c r="O5" s="150" t="s">
        <v>268</v>
      </c>
      <c r="P5" s="176" t="s">
        <v>86</v>
      </c>
      <c r="Q5" s="201">
        <f>COUNTIFS($F$5:$L$20,O5)</f>
        <v>1</v>
      </c>
      <c r="R5" s="389">
        <v>16640</v>
      </c>
      <c r="S5" s="237">
        <f ca="1">LOOKUP(U1,'Deployment needs'!$2:$2,'Deployment needs'!57:57)</f>
        <v>0.39983164983164976</v>
      </c>
      <c r="T5" s="58"/>
      <c r="U5" s="391" t="s">
        <v>1524</v>
      </c>
      <c r="V5" s="451">
        <v>5500</v>
      </c>
      <c r="W5" s="300"/>
      <c r="X5" s="300"/>
      <c r="Y5" s="58"/>
      <c r="Z5" s="1592"/>
      <c r="AA5" s="334" t="str" cm="1">
        <f t="array" ref="AA5">IFERROR(INDEX($A$1:$A$107,SMALL(IF($O$5=$B$1:$B$104,ROW($B$1:$B$104)-MIN(ROW($A$1:$A$107))+1,""), ROW()-1)),"")</f>
        <v/>
      </c>
      <c r="AB5" s="334" t="str" cm="1">
        <f t="array" ref="AB5">IFERROR(INDEX($A$1:$A$107,SMALL(IF($O$12=$B$1:$B$104,ROW($B$1:$B$104)-MIN(ROW($A$1:$A$107))+1,""), ROW()-1)),"")</f>
        <v/>
      </c>
      <c r="AC5" s="1777" t="str" cm="1">
        <f t="array" ref="AC5">IFERROR(INDEX($A$1:$A$107,SMALL(IF($O$11=$B$1:$B$104,ROW($B$1:$B$104)-MIN(ROW($A$1:$A$107))+1,""), ROW()-1)),"")</f>
        <v/>
      </c>
      <c r="AD5" s="1777"/>
      <c r="AE5" s="1442"/>
      <c r="AF5" s="1497" t="str" cm="1">
        <f t="array" ref="AF5">IFERROR(INDEX($A$1:$A$107,SMALL(IF($O$8=$B$1:$B$104,ROW($B$1:$B$104)-MIN(ROW($A$1:$A$107))+1,""), ROW()-1)),"")</f>
        <v/>
      </c>
      <c r="AG5" s="1220" t="str" cm="1">
        <f t="array" ref="AG5">IFERROR(INDEX($A$1:$A$107,SMALL(IF($O$10=$B$1:$B$104,ROW($B$1:$B$104)-MIN(ROW($A$1:$A$107))+1,""), ROW()-1)),"")</f>
        <v/>
      </c>
      <c r="AH5" s="336" t="str" cm="1">
        <f t="array" ref="AH5">IFERROR(INDEX($A$1:$A$107,SMALL(IF($O$33=$B$1:$B$104,ROW($B$1:$B$104)-MIN(ROW($A$1:$A$107))+1,""), ROW()-1)),"")</f>
        <v/>
      </c>
      <c r="AI5" s="334" t="str" cm="1">
        <f t="array" ref="AI5">IFERROR(INDEX($A$1:$A$107,SMALL(IF($O$23=$B$1:$B$104,ROW($B$1:$B$104)-MIN(ROW($A$1:$A$107))+1,""), ROW()-1)),"")</f>
        <v/>
      </c>
      <c r="AJ5" s="338" t="str" cm="1">
        <f t="array" ref="AJ5">IFERROR(INDEX($A$1:$A$107,SMALL(IF($O$6=$B$1:$B$104,ROW($B$1:$B$104)-MIN(ROW($A$1:$A$107))+1,""), ROW()-1)),"")</f>
        <v>Ernesto Reyes Perez</v>
      </c>
      <c r="AK5" s="576"/>
      <c r="AM5" s="1767"/>
      <c r="AN5" s="345"/>
      <c r="AO5" s="345"/>
      <c r="AP5" s="665"/>
      <c r="AQ5" s="345"/>
      <c r="AR5" s="345"/>
      <c r="AS5" s="345"/>
      <c r="AT5" s="345"/>
    </row>
    <row r="6" spans="1:46" ht="19.5" customHeight="1">
      <c r="A6" s="322" t="str" cm="1">
        <f t="array" ref="A6">_xlfn.IFS(D10=0,"",D10&gt;0,D10)</f>
        <v>Joaquin Lopez Enrique</v>
      </c>
      <c r="B6" s="322" t="str" cm="1">
        <f t="array" ref="B6">_xlfn.IFS(F10=0," ",F10&gt;0,F10)</f>
        <v>pto</v>
      </c>
      <c r="C6" s="298" t="s">
        <v>1525</v>
      </c>
      <c r="D6" s="1754" t="s">
        <v>1526</v>
      </c>
      <c r="E6" s="1754"/>
      <c r="F6" s="318" t="s">
        <v>402</v>
      </c>
      <c r="G6" s="1755" t="s">
        <v>655</v>
      </c>
      <c r="H6" s="1755"/>
      <c r="I6" s="321" t="s">
        <v>706</v>
      </c>
      <c r="J6" s="1818"/>
      <c r="K6" s="1079"/>
      <c r="L6" s="1498"/>
      <c r="M6" s="1529" t="str">
        <f>IF(L6&lt;&gt;0,_xlfn.XLOOKUP(L6,$O$5:$O$43,$P$5:$P$43),"")</f>
        <v/>
      </c>
      <c r="N6" s="329"/>
      <c r="O6" s="150" t="s">
        <v>273</v>
      </c>
      <c r="P6" s="176" t="s">
        <v>274</v>
      </c>
      <c r="Q6" s="201">
        <f>COUNTIFS($F$5:$L$20,O6)</f>
        <v>10</v>
      </c>
      <c r="R6" s="1700">
        <f>V6</f>
        <v>1305</v>
      </c>
      <c r="S6" s="1781">
        <f ca="1">LOOKUP(U1,'Deployment needs'!$2:$2,'Deployment needs'!53:53)+LOOKUP(U1,'Deployment needs'!$2:$2,'Deployment needs'!54:54)</f>
        <v>3.3375420875420869</v>
      </c>
      <c r="T6" s="58"/>
      <c r="U6" s="391" t="s">
        <v>1527</v>
      </c>
      <c r="V6" s="1039">
        <v>1305</v>
      </c>
      <c r="W6" s="352"/>
      <c r="X6" s="300"/>
      <c r="Y6" s="330"/>
      <c r="Z6" s="1592"/>
      <c r="AA6" s="334" t="str" cm="1">
        <f t="array" ref="AA6">IFERROR(INDEX($A$1:$A$107,SMALL(IF($O$5=$B$1:$B$104,ROW($B$1:$B$104)-MIN(ROW($A$1:$A$107))+1,""), ROW()-1)),"")</f>
        <v/>
      </c>
      <c r="AB6" s="334" t="str" cm="1">
        <f t="array" ref="AB6">IFERROR(INDEX($A$1:$A$107,SMALL(IF($O$12=$B$1:$B$104,ROW($B$1:$B$104)-MIN(ROW($A$1:$A$107))+1,""), ROW()-1)),"")</f>
        <v/>
      </c>
      <c r="AC6" s="1777" t="str" cm="1">
        <f t="array" ref="AC6">IFERROR(INDEX($A$1:$A$107,SMALL(IF($O$11=$B$1:$B$104,ROW($B$1:$B$104)-MIN(ROW($A$1:$A$107))+1,""), ROW()-1)),"")</f>
        <v/>
      </c>
      <c r="AD6" s="1777"/>
      <c r="AE6" s="1442"/>
      <c r="AF6" s="1497" t="str" cm="1">
        <f t="array" ref="AF6">IFERROR(INDEX($A$1:$A$107,SMALL(IF($O$8=$B$1:$B$104,ROW($B$1:$B$104)-MIN(ROW($A$1:$A$107))+1,""), ROW()-1)),"")</f>
        <v/>
      </c>
      <c r="AG6" s="574" t="s">
        <v>276</v>
      </c>
      <c r="AH6" s="1008" t="s">
        <v>659</v>
      </c>
      <c r="AI6" s="334" t="str" cm="1">
        <f t="array" ref="AI6">IFERROR(INDEX($A$1:$A$107,SMALL(IF($O$23=$B$1:$B$104,ROW($B$1:$B$104)-MIN(ROW($A$1:$A$107))+1,""), ROW()-1)),"")</f>
        <v/>
      </c>
      <c r="AJ6" s="338" t="str" cm="1">
        <f t="array" ref="AJ6">IFERROR(INDEX($A$1:$A$107,SMALL(IF($O$6=$B$1:$B$104,ROW($B$1:$B$104)-MIN(ROW($A$1:$A$107))+1,""), ROW()-1)),"")</f>
        <v>Yodany Miranda</v>
      </c>
      <c r="AK6" s="576"/>
      <c r="AM6" s="1767"/>
      <c r="AN6" s="345"/>
      <c r="AO6" s="345"/>
      <c r="AP6" s="665"/>
      <c r="AQ6" s="345"/>
      <c r="AR6" s="345"/>
      <c r="AS6" s="345"/>
      <c r="AT6" s="345"/>
    </row>
    <row r="7" spans="1:46" ht="17.45" customHeight="1">
      <c r="A7" s="322" t="str" cm="1">
        <f t="array" ref="A7">_xlfn.IFS(D11=0,"",D11&gt;0,D11)</f>
        <v>Dora Lopez (Alicia)</v>
      </c>
      <c r="B7" s="322" t="str" cm="1">
        <f t="array" ref="B7">_xlfn.IFS(F11=0," ",F11&gt;0,F11)</f>
        <v>sn</v>
      </c>
      <c r="C7" s="362" t="s">
        <v>1528</v>
      </c>
      <c r="D7" s="1745" t="s">
        <v>653</v>
      </c>
      <c r="E7" s="1745"/>
      <c r="F7" s="318" t="s">
        <v>654</v>
      </c>
      <c r="G7" s="1816" t="s">
        <v>667</v>
      </c>
      <c r="H7" s="1816"/>
      <c r="I7" s="1036" t="s">
        <v>726</v>
      </c>
      <c r="J7" s="1818"/>
      <c r="K7" s="1079"/>
      <c r="L7" s="1498"/>
      <c r="M7" s="1529" t="str">
        <f>IF(L7&lt;&gt;0,_xlfn.XLOOKUP(L7,$O$5:$O$43,$P$5:$P$43),"")</f>
        <v/>
      </c>
      <c r="N7" s="329"/>
      <c r="O7" s="150" t="s">
        <v>279</v>
      </c>
      <c r="P7" s="176" t="s">
        <v>280</v>
      </c>
      <c r="Q7" s="201">
        <f>COUNTIFS($F$5:$L$20,O7)</f>
        <v>1</v>
      </c>
      <c r="R7" s="1700"/>
      <c r="S7" s="1781"/>
      <c r="T7" s="58"/>
      <c r="U7" s="391" t="s">
        <v>1529</v>
      </c>
      <c r="V7" s="392">
        <v>3487</v>
      </c>
      <c r="W7" s="300"/>
      <c r="Y7" s="58"/>
      <c r="Z7" s="1592"/>
      <c r="AA7" s="334" t="str" cm="1">
        <f t="array" ref="AA7">IFERROR(INDEX($A$1:$A$107,SMALL(IF($O$5=$B$1:$B$104,ROW($B$1:$B$104)-MIN(ROW($A$1:$A$107))+1,""), ROW()-1)),"")</f>
        <v/>
      </c>
      <c r="AB7" s="1008" t="s">
        <v>270</v>
      </c>
      <c r="AC7" s="1777" t="str" cm="1">
        <f t="array" ref="AC7">IFERROR(INDEX($A$1:$A$107,SMALL(IF($O$11=$B$1:$B$104,ROW($B$1:$B$104)-MIN(ROW($A$1:$A$107))+1,""), ROW()-1)),"")</f>
        <v/>
      </c>
      <c r="AD7" s="1777"/>
      <c r="AE7" s="1442"/>
      <c r="AF7" s="1497" t="str" cm="1">
        <f t="array" ref="AF7">IFERROR(INDEX($A$1:$A$107,SMALL(IF($O$8=$B$1:$B$104,ROW($B$1:$B$104)-MIN(ROW($A$1:$A$107))+1,""), ROW()-1)),"")</f>
        <v/>
      </c>
      <c r="AG7" s="1221" t="str" cm="1">
        <f t="array" ref="AG7">IFERROR(INDEX($A$1:$A$107,SMALL(IF($O$9=$B$1:$B$104,ROW($B$1:$B$104)-MIN(ROW($A$1:$A$107))+1,""), ROW()-6)),"")</f>
        <v/>
      </c>
      <c r="AH7" s="336" t="str" cm="1">
        <f t="array" ref="AH7">IFERROR(INDEX($A$1:$A$107,SMALL(IF($O$30=$B$1:$B$104,ROW($B$1:$B$104)-MIN(ROW($A$1:$A$107))+1,""), ROW()-6)),"")</f>
        <v/>
      </c>
      <c r="AI7" s="334" t="str" cm="1">
        <f t="array" ref="AI7">IFERROR(INDEX($A$1:$A$107,SMALL(IF($O$23=$B$1:$B$104,ROW($B$1:$B$104)-MIN(ROW($A$1:$A$107))+1,""), ROW()-1)),"")</f>
        <v/>
      </c>
      <c r="AJ7" s="338" t="str" cm="1">
        <f t="array" ref="AJ7">IFERROR(INDEX($A$1:$A$107,SMALL(IF($O$6=$B$1:$B$104,ROW($B$1:$B$104)-MIN(ROW($A$1:$A$107))+1,""), ROW()-1)),"")</f>
        <v>Carlos Molina</v>
      </c>
      <c r="AK7" s="576"/>
      <c r="AM7" s="1767"/>
      <c r="AN7" s="345"/>
      <c r="AO7" s="345"/>
      <c r="AP7" s="345"/>
      <c r="AQ7" s="345"/>
      <c r="AR7" s="345"/>
      <c r="AS7" s="345"/>
      <c r="AT7" s="345"/>
    </row>
    <row r="8" spans="1:46" ht="17.45" customHeight="1">
      <c r="A8" s="322" t="str" cm="1">
        <f t="array" ref="A8">_xlfn.IFS(D12=0,"",D12&gt;0,D12)</f>
        <v>Sonia Lopez Medina</v>
      </c>
      <c r="B8" s="322" t="str" cm="1">
        <f t="array" ref="B8">_xlfn.IFS(F12=0," ",F12&gt;0,F12)</f>
        <v>p</v>
      </c>
      <c r="C8" s="366" t="s">
        <v>1530</v>
      </c>
      <c r="D8" s="998" t="s">
        <v>674</v>
      </c>
      <c r="E8" s="1067"/>
      <c r="F8" s="318" t="s">
        <v>677</v>
      </c>
      <c r="G8" s="1739" t="s">
        <v>762</v>
      </c>
      <c r="H8" s="1739"/>
      <c r="I8" s="321" t="s">
        <v>677</v>
      </c>
      <c r="J8" s="1818"/>
      <c r="K8" s="1079"/>
      <c r="L8" s="1498"/>
      <c r="M8" s="1529" t="str">
        <f>IF(L8&lt;&gt;0,_xlfn.XLOOKUP(L8,$O$5:$O$43,$P$5:$P$43),"")</f>
        <v/>
      </c>
      <c r="N8" s="329"/>
      <c r="O8" s="150" t="s">
        <v>289</v>
      </c>
      <c r="P8" s="176" t="s">
        <v>236</v>
      </c>
      <c r="Q8" s="201">
        <f t="shared" ref="Q8:Q17" si="0">COUNTIFS($F$5:$L$20,O8)</f>
        <v>1</v>
      </c>
      <c r="R8" s="1697"/>
      <c r="S8" s="237" cm="1">
        <f t="array" aca="1" ref="S8" ca="1">LOOKUP(U1,'Deployment needs'!$2:$2,('Deployment needs'!55:55+'Deployment needs'!56:56))</f>
        <v>0.85166688427557991</v>
      </c>
      <c r="T8" s="297"/>
      <c r="U8" s="391" t="s">
        <v>679</v>
      </c>
      <c r="V8" s="393">
        <v>0</v>
      </c>
      <c r="W8" s="352"/>
      <c r="X8" s="300"/>
      <c r="Y8" s="58"/>
      <c r="Z8" s="1592"/>
      <c r="AA8" s="1017" t="s">
        <v>291</v>
      </c>
      <c r="AB8" s="577" t="str" cm="1">
        <f t="array" ref="AB8">IFERROR(INDEX($A$1:$A$107,SMALL(IF($O$7=$B$1:$B$104,ROW($B$1:$B$104)-MIN(ROW($A$1:$A$107))+1,""), ROW()-7)),"")</f>
        <v>Dora Lopez (Alicia)</v>
      </c>
      <c r="AC8" s="1777" t="str" cm="1">
        <f t="array" ref="AC8">IFERROR(INDEX($A$1:$A$107,SMALL(IF($O$11=$B$1:$B$104,ROW($B$1:$B$104)-MIN(ROW($A$1:$A$107))+1,""), ROW()-1)),"")</f>
        <v/>
      </c>
      <c r="AD8" s="1777"/>
      <c r="AE8" s="1442"/>
      <c r="AF8" s="336" t="str" cm="1">
        <f t="array" ref="AF8">IFERROR(INDEX($A$1:$A$107,SMALL(IF($O$8=$B$1:$B$104,ROW($B$1:$B$104)-MIN(ROW($A$1:$A$107))+1,""), ROW()-1)),"")</f>
        <v/>
      </c>
      <c r="AG8" s="1221" t="str" cm="1">
        <f t="array" ref="AG8">IFERROR(INDEX($A$1:$A$107,SMALL(IF($O$9=$B$1:$B$10,ROW($B$1:$B$104)-MIN(ROW($A$1:$A$107))+1,""), ROW()-6)),"")</f>
        <v/>
      </c>
      <c r="AH8" s="336" t="str" cm="1">
        <f t="array" ref="AH8">IFERROR(INDEX($A$1:$A$107,SMALL(IF($O$30=$B$1:$B$104,ROW($B$1:$B$104)-MIN(ROW($A$1:$A$107))+1,""), ROW()-6)),"")</f>
        <v/>
      </c>
      <c r="AI8" s="334" t="str" cm="1">
        <f t="array" ref="AI8">IFERROR(INDEX($A$1:$A$107,SMALL(IF($O$23=$B$1:$B$104,ROW($B$1:$B$104)-MIN(ROW($A$1:$A$107))+1,""), ROW()-1)),"")</f>
        <v/>
      </c>
      <c r="AJ8" s="338" t="str" cm="1">
        <f t="array" ref="AJ8">IFERROR(INDEX($A$1:$A$107,SMALL(IF($O$6=$B$1:$B$104,ROW($B$1:$B$104)-MIN(ROW($A$1:$A$107))+1,""), ROW()-1)),"")</f>
        <v>Orlis Daniel Zaldivar</v>
      </c>
      <c r="AK8" s="576"/>
      <c r="AM8" s="1767"/>
      <c r="AN8" s="345"/>
      <c r="AO8" s="345"/>
      <c r="AP8" s="345"/>
      <c r="AQ8" s="345"/>
      <c r="AR8" s="345"/>
      <c r="AS8" s="345"/>
      <c r="AT8" s="345"/>
    </row>
    <row r="9" spans="1:46" ht="16.899999999999999" customHeight="1">
      <c r="A9" s="322" t="str" cm="1">
        <f t="array" ref="A9">_xlfn.IFS(D13=0,"",D13&gt;0,D13)</f>
        <v>Josefa Martinez</v>
      </c>
      <c r="B9" s="322" t="str" cm="1">
        <f t="array" ref="B9">_xlfn.IFS(F13=0," ",F13&gt;0,F13)</f>
        <v>rn</v>
      </c>
      <c r="C9" s="58"/>
      <c r="D9" s="1745" t="s">
        <v>684</v>
      </c>
      <c r="E9" s="1745"/>
      <c r="F9" s="318" t="s">
        <v>677</v>
      </c>
      <c r="G9" s="1739" t="s">
        <v>1531</v>
      </c>
      <c r="H9" s="1739"/>
      <c r="I9" s="321" t="s">
        <v>677</v>
      </c>
      <c r="J9" s="1818"/>
      <c r="K9" s="1079"/>
      <c r="L9" s="1498"/>
      <c r="M9" s="1529" t="str">
        <f>IF(L9&lt;&gt;0,_xlfn.XLOOKUP(L9,$O$5:$O$43,$P$5:$P$43),"")</f>
        <v/>
      </c>
      <c r="N9" s="329"/>
      <c r="O9" s="150" t="s">
        <v>297</v>
      </c>
      <c r="P9" s="176" t="s">
        <v>298</v>
      </c>
      <c r="Q9" s="201">
        <f t="shared" si="0"/>
        <v>0</v>
      </c>
      <c r="R9" s="1697"/>
      <c r="S9" s="237">
        <f ca="1">LOOKUP(U1,'Deployment needs'!$2:$2,'Deployment needs'!59:59)</f>
        <v>0.62018540279409839</v>
      </c>
      <c r="T9" s="296"/>
      <c r="U9" s="1027" t="s">
        <v>1532</v>
      </c>
      <c r="V9" s="553">
        <v>5000</v>
      </c>
      <c r="W9" s="91" t="s">
        <v>210</v>
      </c>
      <c r="X9" s="91"/>
      <c r="Y9" s="58"/>
      <c r="Z9" s="1592"/>
      <c r="AA9" s="334" t="str" cm="1">
        <f t="array" ref="AA9">IFERROR(INDEX($A$1:$A$107,SMALL(IF($O$32=$B$1:$B$104,ROW($B$1:$B$104)-MIN(ROW($A$1:$A$107))+1,""),ROW()-8)),"")</f>
        <v>Deja Andersson-O&amp;T Lead</v>
      </c>
      <c r="AB9" s="577" t="str" cm="1">
        <f t="array" ref="AB9">IFERROR(INDEX($A$1:$A$107,SMALL(IF($O$7=$B$1:$B$104,ROW($B$1:$B$104)-MIN(ROW($A$1:$A$107))+1,""), ROW()-7)),"")</f>
        <v/>
      </c>
      <c r="AC9" s="1777" t="str" cm="1">
        <f t="array" ref="AC9">IFERROR(INDEX($A$1:$A$107,SMALL(IF($O$11=$B$1:$B$104,ROW($B$1:$B$104)-MIN(ROW($A$1:$A$107))+1,""), ROW()-1)),"")</f>
        <v/>
      </c>
      <c r="AD9" s="1777"/>
      <c r="AE9" s="1442"/>
      <c r="AF9" s="336" t="str" cm="1">
        <f t="array" ref="AF9">IFERROR(INDEX($A$1:$A$107,SMALL(IF($O$8=$B$1:$B$104,ROW($B$1:$B$104)-MIN(ROW($A$1:$A$107))+1,""), ROW()-1)),"")</f>
        <v/>
      </c>
      <c r="AG9" s="1221" t="str" cm="1">
        <f t="array" ref="AG9">IFERROR(INDEX($A$1:$A$107,SMALL(IF($O$9=$B$1:$B$10,ROW($B$1:$B$104)-MIN(ROW($A$1:$A$107))+1,""), ROW()-6)),"")</f>
        <v/>
      </c>
      <c r="AH9" s="336" t="str" cm="1">
        <f t="array" ref="AH9">IFERROR(INDEX($A$1:$A$107,SMALL(IF($O$30=$B$1:$B$104,ROW($B$1:$B$104)-MIN(ROW($A$1:$A$107))+1,""), ROW()-6)),"")</f>
        <v/>
      </c>
      <c r="AI9" s="334" t="str" cm="1">
        <f t="array" ref="AI9">IFERROR(INDEX($A$1:$A$107,SMALL(IF($O$23=$B$1:$B$104,ROW($B$1:$B$104)-MIN(ROW($A$1:$A$107))+1,""), ROW()-1)),"")</f>
        <v/>
      </c>
      <c r="AJ9" s="338" t="str" cm="1">
        <f t="array" ref="AJ9">IFERROR(INDEX($A$1:$A$107,SMALL(IF($O$6=$B$1:$B$104,ROW($B$1:$B$104)-MIN(ROW($A$1:$A$107))+1,""), ROW()-1)),"")</f>
        <v>Liurys Rojas Pinto</v>
      </c>
      <c r="AK9" s="576"/>
      <c r="AM9" s="1767"/>
      <c r="AN9" s="345"/>
      <c r="AO9" s="345"/>
      <c r="AP9" s="345"/>
      <c r="AQ9" s="345"/>
      <c r="AR9" s="345"/>
      <c r="AS9" s="345"/>
      <c r="AT9" s="345"/>
    </row>
    <row r="10" spans="1:46" ht="17.45" customHeight="1">
      <c r="A10" s="322" t="str" cm="1">
        <f t="array" ref="A10">_xlfn.IFS(D14=0,"",D14&gt;0,D14)</f>
        <v>Ernesto Reyes Perez</v>
      </c>
      <c r="B10" s="322" t="str" cm="1">
        <f t="array" ref="B10">_xlfn.IFS(F14=0," ",F14&gt;0,F14)</f>
        <v>p</v>
      </c>
      <c r="C10" s="58"/>
      <c r="D10" s="1745" t="s">
        <v>692</v>
      </c>
      <c r="E10" s="1745"/>
      <c r="F10" s="318" t="s">
        <v>1533</v>
      </c>
      <c r="G10" s="1739" t="s">
        <v>694</v>
      </c>
      <c r="H10" s="1739"/>
      <c r="I10" s="321" t="s">
        <v>441</v>
      </c>
      <c r="J10" s="1818"/>
      <c r="K10" s="1079"/>
      <c r="L10" s="1498"/>
      <c r="M10" s="1529" t="str">
        <f>IF(L10&lt;&gt;0,_xlfn.XLOOKUP(L10,$O$5:$O$43,$P$5:$P$43),"")</f>
        <v/>
      </c>
      <c r="N10" s="329"/>
      <c r="O10" s="150" t="s">
        <v>301</v>
      </c>
      <c r="P10" s="176" t="s">
        <v>302</v>
      </c>
      <c r="Q10" s="201">
        <f t="shared" si="0"/>
        <v>0</v>
      </c>
      <c r="R10" s="1697"/>
      <c r="S10" s="237" cm="1">
        <f t="array" aca="1" ref="S10" ca="1">LOOKUP(U1,'Deployment needs'!$2:$2,('Deployment needs'!58:58+'Deployment needs'!61:61))</f>
        <v>0.82018540279409846</v>
      </c>
      <c r="T10" s="296"/>
      <c r="U10" s="394" t="s">
        <v>688</v>
      </c>
      <c r="V10" s="395" t="s">
        <v>697</v>
      </c>
      <c r="W10" s="300"/>
      <c r="X10" s="300"/>
      <c r="Y10" s="58"/>
      <c r="Z10" s="1592"/>
      <c r="AA10" s="334" t="str" cm="1">
        <f t="array" ref="AA10">IFERROR(INDEX($A$1:$A$107,SMALL(IF($O$32=$B$1:$B$104,ROW($B$1:$B$104)-MIN(ROW($A$1:$A$107))+1,""),ROW()-8)),"")</f>
        <v/>
      </c>
      <c r="AB10" s="577" t="str" cm="1">
        <f t="array" ref="AB10">IFERROR(INDEX($A$1:$A$107,SMALL(IF($O$7=$B$1:$B$104,ROW($B$1:$B$104)-MIN(ROW($A$1:$A$107))+1,""), ROW()-7)),"")</f>
        <v/>
      </c>
      <c r="AC10" s="1777" t="str" cm="1">
        <f t="array" ref="AC10">IFERROR(INDEX($A$1:$A$107,SMALL(IF($O$11=$B$1:$B$104,ROW($B$1:$B$104)-MIN(ROW($A$1:$A$107))+1,""), ROW()-1)),"")</f>
        <v/>
      </c>
      <c r="AD10" s="1777"/>
      <c r="AE10" s="1442"/>
      <c r="AF10" s="336" t="str" cm="1">
        <f t="array" ref="AF10">IFERROR(INDEX($A$1:$A$107,SMALL(IF($O$8=$B$1:$B$104,ROW($B$1:$B$104)-MIN(ROW($A$1:$A$107))+1,""), ROW()-1)),"")</f>
        <v/>
      </c>
      <c r="AG10" s="1221" t="str" cm="1">
        <f t="array" ref="AG10">IFERROR(INDEX($A$1:$A$107,SMALL(IF($O$9=$B$1:$B$10,ROW($B$1:$B$104)-MIN(ROW($A$1:$A$107))+1,""), ROW()-6)),"")</f>
        <v/>
      </c>
      <c r="AH10" s="336" t="str" cm="1">
        <f t="array" ref="AH10">IFERROR(INDEX($A$1:$A$107,SMALL(IF($O$30=$B$1:$B$104,ROW($B$1:$B$104)-MIN(ROW($A$1:$A$107))+1,""), ROW()-6)),"")</f>
        <v/>
      </c>
      <c r="AI10" s="334" t="str" cm="1">
        <f t="array" ref="AI10">IFERROR(INDEX($A$1:$A$107,SMALL(IF($O$23=$B$1:$B$104,ROW($B$1:$B$104)-MIN(ROW($A$1:$A$107))+1,""), ROW()-1)),"")</f>
        <v/>
      </c>
      <c r="AJ10" s="338" t="str" cm="1">
        <f t="array" ref="AJ10">IFERROR(INDEX($A$1:$A$107,SMALL(IF($O$6=$B$1:$B$104,ROW($B$1:$B$104)-MIN(ROW($A$1:$A$107))+1,""), ROW()-1)),"")</f>
        <v>Neldy Duquesne</v>
      </c>
      <c r="AK10" s="576"/>
      <c r="AM10" s="1641" t="s">
        <v>1534</v>
      </c>
      <c r="AN10" s="346"/>
      <c r="AO10" s="346"/>
      <c r="AP10" s="346"/>
      <c r="AQ10" s="346"/>
      <c r="AR10" s="346"/>
      <c r="AS10" s="346"/>
      <c r="AT10" s="346"/>
    </row>
    <row r="11" spans="1:46" ht="17.45" customHeight="1">
      <c r="A11" s="322" t="str" cm="1">
        <f t="array" ref="A11">_xlfn.IFS(D15=0,"",D15&gt;0,D15)</f>
        <v>Yodany Miranda</v>
      </c>
      <c r="B11" s="322" t="str" cm="1">
        <f t="array" ref="B11">_xlfn.IFS(F15=0," ",F15&gt;0,F15)</f>
        <v>p</v>
      </c>
      <c r="D11" s="1738" t="s">
        <v>701</v>
      </c>
      <c r="E11" s="1738"/>
      <c r="F11" s="318" t="s">
        <v>754</v>
      </c>
      <c r="G11" s="1739" t="s">
        <v>709</v>
      </c>
      <c r="H11" s="1739"/>
      <c r="I11" s="318" t="s">
        <v>718</v>
      </c>
      <c r="J11" s="1818"/>
      <c r="K11" s="1079"/>
      <c r="L11" s="1498"/>
      <c r="M11" s="1529" t="str">
        <f>IF(L11&lt;&gt;0,_xlfn.XLOOKUP(L11,$O$5:$O$43,$P$5:$P$43),"")</f>
        <v/>
      </c>
      <c r="N11" s="329"/>
      <c r="O11" s="150" t="s">
        <v>306</v>
      </c>
      <c r="P11" s="176" t="s">
        <v>307</v>
      </c>
      <c r="Q11" s="201">
        <f t="shared" si="0"/>
        <v>1</v>
      </c>
      <c r="R11" s="1678">
        <f>V7</f>
        <v>3487</v>
      </c>
      <c r="S11" s="237">
        <f ca="1">LOOKUP(U1,'Deployment needs'!$2:$2,'Deployment needs'!62:62)</f>
        <v>0.87587587587587579</v>
      </c>
      <c r="T11" s="296"/>
      <c r="U11" s="396" t="s">
        <v>1535</v>
      </c>
      <c r="V11" s="1254" t="s">
        <v>697</v>
      </c>
      <c r="W11" s="300"/>
      <c r="X11" s="300"/>
      <c r="Y11" s="58"/>
      <c r="Z11" s="1592"/>
      <c r="AA11" s="334" t="str" cm="1">
        <f t="array" ref="AA11">IFERROR(INDEX($A$1:$A$107,SMALL(IF($O$32=$B$1:$B$104,ROW($B$1:$B$104)-MIN(ROW($A$1:$A$107))+1,""),ROW()-8)),"")</f>
        <v/>
      </c>
      <c r="AB11" s="577" t="str" cm="1">
        <f t="array" ref="AB11">IFERROR(INDEX($A$1:$A$107,SMALL(IF($O$7=$B$1:$B$104,ROW($B$1:$B$104)-MIN(ROW($A$1:$A$107))+1,""), ROW()-7)),"")</f>
        <v/>
      </c>
      <c r="AC11" s="1777" t="str" cm="1">
        <f t="array" ref="AC11">IFERROR(INDEX($A$1:$A$107,SMALL(IF($O$11=$B$1:$B$104,ROW($B$1:$B$104)-MIN(ROW($A$1:$A$107))+1,""), ROW()-1)),"")</f>
        <v/>
      </c>
      <c r="AD11" s="1777"/>
      <c r="AE11" s="1442"/>
      <c r="AF11" s="336" t="str" cm="1">
        <f t="array" ref="AF11">IFERROR(INDEX($A$1:$A$107,SMALL(IF($O$8=$B$1:$B$104,ROW($B$1:$B$104)-MIN(ROW($A$1:$A$107))+1,""), ROW()-1)),"")</f>
        <v/>
      </c>
      <c r="AG11" s="1018" t="str">
        <f>"Returns"&amp;"  "&amp;R24&amp;"  "&amp;"orders"&amp;"   "&amp;COUNTA(AG12:AG24)-COUNTBLANK(AG12:AG24)</f>
        <v>Returns  1352  orders   1</v>
      </c>
      <c r="AH11" s="336" t="str" cm="1">
        <f t="array" ref="AH11">IFERROR(INDEX($A$1:$A$107,SMALL(IF($O$30=$B$1:$B$104,ROW($B$1:$B$104)-MIN(ROW($A$1:$A$107))+1,""), ROW()-6)),"")</f>
        <v/>
      </c>
      <c r="AI11" s="334" t="str" cm="1">
        <f t="array" ref="AI11">IFERROR(INDEX($A$1:$A$107,SMALL(IF($O$23=$B$1:$B$104,ROW($B$1:$B$104)-MIN(ROW($A$1:$A$107))+1,""), ROW()-1)),"")</f>
        <v/>
      </c>
      <c r="AJ11" s="338" t="str" cm="1">
        <f t="array" ref="AJ11">IFERROR(INDEX($A$1:$A$107,SMALL(IF($O$6=$B$1:$B$104,ROW($B$1:$B$104)-MIN(ROW($A$1:$A$107))+1,""), ROW()-1)),"")</f>
        <v>Kenia Rodriguez</v>
      </c>
      <c r="AK11" s="576"/>
      <c r="AM11" s="1641"/>
      <c r="AN11" s="315"/>
      <c r="AO11" s="315"/>
      <c r="AP11" s="315"/>
      <c r="AQ11" s="315"/>
      <c r="AR11" s="315"/>
      <c r="AS11" s="315"/>
      <c r="AT11" s="315"/>
    </row>
    <row r="12" spans="1:46" ht="17.25" customHeight="1">
      <c r="A12" s="322" t="str" cm="1">
        <f t="array" ref="A12">_xlfn.IFS(D16=0,"",D16&gt;0,D16)</f>
        <v>Carlos Molina</v>
      </c>
      <c r="B12" s="322" t="str" cm="1">
        <f t="array" ref="B12">_xlfn.IFS(F16=0," ",F16&gt;0,F16)</f>
        <v>p</v>
      </c>
      <c r="C12" s="58"/>
      <c r="D12" s="1738" t="s">
        <v>708</v>
      </c>
      <c r="E12" s="1738"/>
      <c r="F12" s="318" t="s">
        <v>677</v>
      </c>
      <c r="G12" s="1739" t="s">
        <v>336</v>
      </c>
      <c r="H12" s="1739"/>
      <c r="I12" s="318" t="s">
        <v>1536</v>
      </c>
      <c r="J12" s="1818"/>
      <c r="K12" s="1079"/>
      <c r="L12" s="1498"/>
      <c r="M12" s="1529" t="str">
        <f>IF(L12&lt;&gt;0,_xlfn.XLOOKUP(L12,$O$5:$O$43,$P$5:$P$43),"")</f>
        <v/>
      </c>
      <c r="N12" s="329"/>
      <c r="O12" s="150" t="s">
        <v>120</v>
      </c>
      <c r="P12" s="177" t="s">
        <v>311</v>
      </c>
      <c r="Q12" s="201">
        <f t="shared" si="0"/>
        <v>0</v>
      </c>
      <c r="R12" s="1678"/>
      <c r="S12" s="237">
        <f ca="1">LOOKUP(U1,'Deployment needs'!$2:$2,'Deployment needs'!63:63)</f>
        <v>1</v>
      </c>
      <c r="T12" s="58"/>
      <c r="U12" s="1679"/>
      <c r="V12" s="1679"/>
      <c r="W12" s="300"/>
      <c r="X12" s="300"/>
      <c r="Y12" s="58"/>
      <c r="Z12" s="1606" t="s">
        <v>183</v>
      </c>
      <c r="AA12" s="341" t="s">
        <v>313</v>
      </c>
      <c r="AB12" s="339" t="s">
        <v>1497</v>
      </c>
      <c r="AC12" s="1793" t="s">
        <v>315</v>
      </c>
      <c r="AD12" s="1793"/>
      <c r="AE12" s="1445"/>
      <c r="AF12" s="1223" t="s">
        <v>316</v>
      </c>
      <c r="AG12" s="334" t="str" cm="1">
        <f t="array" ref="AG12">IFERROR(INDEX($A$1:$A$107,SMALL(IF($O$24=$B$1:$B$104,ROW($B$1:$B$104)-MIN(ROW($A$1:$A$107))+1,""), ROW()-12)),"")</f>
        <v/>
      </c>
      <c r="AH12" s="340" t="s">
        <v>317</v>
      </c>
      <c r="AI12" s="342" t="s">
        <v>328</v>
      </c>
      <c r="AJ12" s="338" t="str" cm="1">
        <f t="array" ref="AJ12">IFERROR(INDEX($A$1:$A$107,SMALL(IF($O$6=$B$1:$B$104,ROW($B$1:$B$104)-MIN(ROW($A$1:$A$107))+1,""), ROW()-1)),"")</f>
        <v/>
      </c>
      <c r="AK12" s="576"/>
      <c r="AM12" s="1641"/>
      <c r="AN12" s="315"/>
      <c r="AO12" s="315"/>
      <c r="AP12" s="315"/>
      <c r="AQ12" s="315"/>
      <c r="AR12" s="315"/>
      <c r="AS12" s="315"/>
      <c r="AT12" s="315"/>
    </row>
    <row r="13" spans="1:46" ht="18">
      <c r="A13" s="322" t="str" cm="1">
        <f t="array" ref="A13">_xlfn.IFS(D17=0,"",D17&gt;0,D17)</f>
        <v>Orlis Daniel Zaldivar</v>
      </c>
      <c r="B13" s="322" t="str" cm="1">
        <f t="array" ref="B13">_xlfn.IFS(F17=0," ",F17&gt;0,F17)</f>
        <v>p</v>
      </c>
      <c r="C13" s="58"/>
      <c r="D13" s="1738" t="s">
        <v>717</v>
      </c>
      <c r="E13" s="1738"/>
      <c r="F13" s="318" t="s">
        <v>672</v>
      </c>
      <c r="G13" s="1819"/>
      <c r="H13" s="1819"/>
      <c r="I13" s="1484"/>
      <c r="J13" s="1813"/>
      <c r="K13" s="1454"/>
      <c r="L13" s="1498"/>
      <c r="M13" s="1529" t="str">
        <f>IF(L13&lt;&gt;0,_xlfn.XLOOKUP(L13,$O$5:$O$43,$P$5:$P$43),"")</f>
        <v/>
      </c>
      <c r="N13" s="329"/>
      <c r="O13" s="150" t="s">
        <v>320</v>
      </c>
      <c r="P13" s="177" t="s">
        <v>114</v>
      </c>
      <c r="Q13" s="201">
        <f t="shared" si="0"/>
        <v>0</v>
      </c>
      <c r="R13" s="236">
        <v>97</v>
      </c>
      <c r="S13" s="1781">
        <f ca="1">LOOKUP(U1,'Deployment needs'!$2:$2,'Deployment needs'!91:91)</f>
        <v>0.15015015015015012</v>
      </c>
      <c r="T13" s="58"/>
      <c r="U13" s="294" t="s">
        <v>248</v>
      </c>
      <c r="V13" s="1255">
        <v>3</v>
      </c>
      <c r="W13" s="433"/>
      <c r="X13" s="300"/>
      <c r="Y13" s="58"/>
      <c r="Z13" s="1606"/>
      <c r="AA13" s="367" t="str" cm="1">
        <f t="array" ref="AA13">IFERROR(INDEX($A$1:$A$107,SMALL(IF($O$13=$B$1:$B$104,ROW($B$1:$B$104)-MIN(ROW($A$1:$A$107))+1,""), ROW()-12)),"")</f>
        <v/>
      </c>
      <c r="AB13" s="334" t="str" cm="1">
        <f t="array" ref="AB13">IFERROR(INDEX($A$1:$A$107,SMALL(IF(O$18=$B$1:$B$104,ROW($B$1:$B$104)-MIN(ROW($A$1:$A$107))+1,""), ROW()-12)),"")</f>
        <v>Juana Rosario Carela</v>
      </c>
      <c r="AC13" s="1795" t="str" cm="1">
        <f t="array" ref="AC13">IFERROR(INDEX($A$1:$A$107,SMALL(IF($O$16=$B$1:$B$104,ROW($B$1:$B$104)-MIN(ROW($A$1:$A$107))+1,""), ROW()-12)),"")</f>
        <v>Sunia Hernandez</v>
      </c>
      <c r="AD13" s="1795"/>
      <c r="AE13" s="1072"/>
      <c r="AF13" s="707" t="s">
        <v>195</v>
      </c>
      <c r="AG13" s="334" t="str" cm="1">
        <f t="array" ref="AG13">IFERROR(INDEX($A$1:$A$107,SMALL(IF($O$24=$B$1:$B$104,ROW($B$1:$B$104)-MIN(ROW($A$1:$A$107))+1,""), ROW()-12)),"")</f>
        <v>Josefa Martinez</v>
      </c>
      <c r="AH13" s="215" t="str" cm="1">
        <f t="array" ref="AH13">IFERROR(INDEX($A$1:$A$107,SMALL(IF($O$26=$B$1:$B$104,ROW($B$1:$B$104)-MIN(ROW($A$1:$A$107))+1,""), ROW()-12)),"")</f>
        <v/>
      </c>
      <c r="AI13" s="334" t="str" cm="1">
        <f t="array" ref="AI13">IFERROR(INDEX($A$1:$A$107,SMALL(IF($O$34=$B$1:$B$104,ROW($B$1:$B$104)-MIN(ROW($A$1:$A$107))+1,""), ROW()-12)),"")</f>
        <v>Eumary Quinones</v>
      </c>
      <c r="AJ13" s="338" t="str" cm="1">
        <f t="array" ref="AJ13">IFERROR(INDEX($A$1:$A$107,SMALL(IF($O$6=$B$1:$B$104,ROW($B$1:$B$104)-MIN(ROW($A$1:$A$107))+1,""), ROW()-1)),"")</f>
        <v/>
      </c>
      <c r="AK13" s="576"/>
      <c r="AM13" s="1641"/>
      <c r="AN13" s="315"/>
      <c r="AO13" s="315"/>
      <c r="AP13" s="315"/>
      <c r="AQ13" s="315"/>
      <c r="AR13" s="315"/>
      <c r="AS13" s="315"/>
      <c r="AT13" s="315"/>
    </row>
    <row r="14" spans="1:46" ht="17.45" customHeight="1">
      <c r="A14" s="322" t="str" cm="1">
        <f t="array" ref="A14">_xlfn.IFS(D18=0,"",D18&gt;0,D18)</f>
        <v/>
      </c>
      <c r="B14" s="322" t="str" cm="1">
        <f t="array" ref="B14">_xlfn.IFS(F18=0," ",F18&gt;0,F18)</f>
        <v xml:space="preserve"> </v>
      </c>
      <c r="C14" s="58"/>
      <c r="D14" s="1745" t="s">
        <v>665</v>
      </c>
      <c r="E14" s="1745"/>
      <c r="F14" s="321" t="s">
        <v>677</v>
      </c>
      <c r="G14" s="1742"/>
      <c r="H14" s="1742"/>
      <c r="I14" s="1484"/>
      <c r="J14" s="1813"/>
      <c r="K14" s="1079"/>
      <c r="L14" s="1498"/>
      <c r="M14" s="1529" t="str">
        <f t="shared" ref="M14:M23" si="1">IF(L14&lt;&gt;0,_xlfn.XLOOKUP(L14,$O$5:$O$43,$P$5:$P$43),"")</f>
        <v/>
      </c>
      <c r="N14" s="329"/>
      <c r="O14" s="375" t="s">
        <v>728</v>
      </c>
      <c r="P14" s="376" t="s">
        <v>729</v>
      </c>
      <c r="Q14" s="201">
        <f t="shared" si="0"/>
        <v>0</v>
      </c>
      <c r="R14" s="662"/>
      <c r="S14" s="1781"/>
      <c r="T14" s="58"/>
      <c r="U14" s="291" t="s">
        <v>720</v>
      </c>
      <c r="V14" s="452">
        <v>46053</v>
      </c>
      <c r="W14" s="325"/>
      <c r="X14" s="300"/>
      <c r="Y14" s="58"/>
      <c r="Z14" s="1606"/>
      <c r="AA14" s="367" t="str" cm="1">
        <f t="array" ref="AA14">IFERROR(INDEX($A$1:$A$107,SMALL(IF($O$13=$B$1:$B$104,ROW($B$1:$B$104)-MIN(ROW($A$1:$A$107))+1,""), ROW()-12)),"")</f>
        <v/>
      </c>
      <c r="AB14" s="334" t="str" cm="1">
        <f t="array" ref="AB14">IFERROR(INDEX($A$1:$A$107,SMALL(IF(O$18=$B$1:$B$104,ROW($B$1:$B$104)-MIN(ROW($A$1:$A$107))+1,""), ROW()-12)),"")</f>
        <v/>
      </c>
      <c r="AC14" s="1777" t="str" cm="1">
        <f t="array" ref="AC14">IFERROR(INDEX($A$1:$A$107,SMALL(IF($O$16=$B$1:$B$104,ROW($B$1:$B$104)-MIN(ROW($A$1:$A$107))+1,""), ROW()-12)),"")</f>
        <v/>
      </c>
      <c r="AD14" s="1777"/>
      <c r="AE14" s="1072"/>
      <c r="AF14" s="707" t="s">
        <v>199</v>
      </c>
      <c r="AG14" s="334" t="str" cm="1">
        <f t="array" ref="AG14">IFERROR(INDEX($A$1:$A$107,SMALL(IF($O$24=$B$1:$B$104,ROW($B$1:$B$104)-MIN(ROW($A$1:$A$107))+1,""), ROW()-12)),"")</f>
        <v/>
      </c>
      <c r="AH14" s="215" t="str" cm="1">
        <f t="array" ref="AH14">IFERROR(INDEX($A$1:$A$107,SMALL(IF($O$26=$B$1:$B$104,ROW($B$1:$B$104)-MIN(ROW($A$1:$A$107))+1,""), ROW()-12)),"")</f>
        <v/>
      </c>
      <c r="AI14" s="334" t="str" cm="1">
        <f t="array" ref="AI14">IFERROR(INDEX($A$1:$A$107,SMALL(IF($O$34=$B$1:$B$104,ROW($B$1:$B$104)-MIN(ROW($A$1:$A$107))+1,""), ROW()-12)),"")</f>
        <v/>
      </c>
      <c r="AJ14" s="338" t="str" cm="1">
        <f t="array" ref="AJ14">IFERROR(INDEX($A$1:$A$107,SMALL(IF($O$6=$B$1:$B$104,ROW($B$1:$B$104)-MIN(ROW($A$1:$A$107))+1,""), ROW()-1)),"")</f>
        <v/>
      </c>
      <c r="AK14" s="576"/>
      <c r="AM14" s="1641"/>
      <c r="AN14" s="315"/>
      <c r="AO14" s="315"/>
      <c r="AP14" s="315"/>
      <c r="AQ14" s="315"/>
      <c r="AR14" s="315"/>
      <c r="AS14" s="315"/>
      <c r="AT14" s="315"/>
    </row>
    <row r="15" spans="1:46" ht="17.45" customHeight="1">
      <c r="A15" s="322" t="str" cm="1">
        <f t="array" ref="A15">_xlfn.IFS(D19=0,"",D19&gt;0,D19)</f>
        <v/>
      </c>
      <c r="B15" s="322" t="str" cm="1">
        <f t="array" ref="B15">_xlfn.IFS(F19=0," ",F19&gt;0,F19)</f>
        <v xml:space="preserve"> </v>
      </c>
      <c r="C15" s="58"/>
      <c r="D15" s="1745" t="s">
        <v>1537</v>
      </c>
      <c r="E15" s="1745"/>
      <c r="F15" s="321" t="s">
        <v>677</v>
      </c>
      <c r="G15" s="1742"/>
      <c r="H15" s="1742"/>
      <c r="I15" s="1484"/>
      <c r="J15" s="1813"/>
      <c r="K15" s="1079"/>
      <c r="L15" s="1498"/>
      <c r="M15" s="1529" t="str">
        <f t="shared" si="1"/>
        <v/>
      </c>
      <c r="N15" s="329"/>
      <c r="O15" s="375" t="s">
        <v>736</v>
      </c>
      <c r="P15" s="376" t="s">
        <v>737</v>
      </c>
      <c r="Q15" s="201">
        <f t="shared" si="0"/>
        <v>0</v>
      </c>
      <c r="R15" s="663"/>
      <c r="S15" s="237"/>
      <c r="T15" s="58"/>
      <c r="U15" s="291" t="s">
        <v>730</v>
      </c>
      <c r="V15" s="452">
        <v>46053</v>
      </c>
      <c r="W15" s="325"/>
      <c r="X15" s="300"/>
      <c r="Y15" s="58"/>
      <c r="Z15" s="1606"/>
      <c r="AA15" s="367" t="str" cm="1">
        <f t="array" ref="AA15">IFERROR(INDEX($A$1:$A$107,SMALL(IF($O$13=$B$1:$B$104,ROW($B$1:$B$104)-MIN(ROW($A$1:$A$107))+1,""), ROW()-12)),"")</f>
        <v/>
      </c>
      <c r="AB15" s="577" t="str" cm="1">
        <f t="array" ref="AB15">IFERROR(INDEX($A$1:$A$107,SMALL(IF(O$18=$B$1:$B$104,ROW($B$1:$B$104)-MIN(ROW($A$1:$A$107))+1,""), ROW()-12)),"")</f>
        <v/>
      </c>
      <c r="AC15" s="1787" t="str" cm="1">
        <f t="array" ref="AC15">IFERROR(INDEX($A$1:$A$107,SMALL(IF($O$16=$B$1:$B$104,ROW($B$1:$B$104)-MIN(ROW($A$1:$A$107))+1,""), ROW()-12)),"")</f>
        <v/>
      </c>
      <c r="AD15" s="1787"/>
      <c r="AE15" s="1446"/>
      <c r="AF15" s="250"/>
      <c r="AG15" s="334" t="str" cm="1">
        <f t="array" ref="AG15">IFERROR(INDEX($A$1:$A$107,SMALL(IF($O$24=$B$1:$B$104,ROW($B$1:$B$104)-MIN(ROW($A$1:$A$107))+1,""), ROW()-12)),"")</f>
        <v/>
      </c>
      <c r="AH15" s="215" t="str" cm="1">
        <f t="array" ref="AH15">IFERROR(INDEX($A$1:$A$107,SMALL(IF($O$26=$B$1:$B$104,ROW($B$1:$B$104)-MIN(ROW($A$1:$A$107))+1,""), ROW()-12)),"")</f>
        <v/>
      </c>
      <c r="AI15" s="334" t="str" cm="1">
        <f t="array" ref="AI15">IFERROR(INDEX($A$1:$A$107,SMALL(IF($O$34=$B$1:$B$104,ROW($B$1:$B$104)-MIN(ROW($A$1:$A$107))+1,""), ROW()-12)),"")</f>
        <v/>
      </c>
      <c r="AJ15" s="338" t="str" cm="1">
        <f t="array" ref="AJ15">IFERROR(INDEX($A$1:$A$107,SMALL(IF($O$6=$B$1:$B$104,ROW($B$1:$B$104)-MIN(ROW($A$1:$A$107))+1,""), ROW()-1)),"")</f>
        <v/>
      </c>
      <c r="AK15" s="576"/>
      <c r="AM15" s="1641"/>
      <c r="AN15" s="315"/>
      <c r="AO15" s="315"/>
      <c r="AP15" s="315"/>
      <c r="AQ15" s="315"/>
      <c r="AR15" s="315"/>
      <c r="AS15" s="315"/>
      <c r="AT15" s="315"/>
    </row>
    <row r="16" spans="1:46" ht="17.45" customHeight="1">
      <c r="A16" s="322" t="str" cm="1">
        <f t="array" ref="A16">_xlfn.IFS(D20=0,"",D20&gt;0,D20)</f>
        <v/>
      </c>
      <c r="B16" s="322" t="str" cm="1">
        <f t="array" ref="B16">_xlfn.IFS(F20=0," ",F20&gt;0,F20)</f>
        <v xml:space="preserve"> </v>
      </c>
      <c r="C16" s="58"/>
      <c r="D16" s="1745" t="s">
        <v>1538</v>
      </c>
      <c r="E16" s="1745"/>
      <c r="F16" s="321" t="s">
        <v>677</v>
      </c>
      <c r="G16" s="1743"/>
      <c r="H16" s="1743"/>
      <c r="I16" s="1484"/>
      <c r="J16" s="1813"/>
      <c r="K16" s="1079"/>
      <c r="L16" s="1498"/>
      <c r="M16" s="1529" t="str">
        <f t="shared" si="1"/>
        <v/>
      </c>
      <c r="N16" s="329"/>
      <c r="O16" s="150" t="s">
        <v>327</v>
      </c>
      <c r="P16" s="176" t="s">
        <v>315</v>
      </c>
      <c r="Q16" s="201">
        <f t="shared" si="0"/>
        <v>1</v>
      </c>
      <c r="R16" s="663"/>
      <c r="S16" s="237" cm="1">
        <f t="array" aca="1" ref="S16" ca="1">LOOKUP(U1,'Deployment needs'!$2:$2,('Deployment needs'!89:89+'Deployment needs'!90:90+'Deployment needs'!60:60))</f>
        <v>0.54629629629629628</v>
      </c>
      <c r="T16" s="58"/>
      <c r="U16" s="291" t="s">
        <v>290</v>
      </c>
      <c r="V16" s="407">
        <v>2.2999999999999998</v>
      </c>
      <c r="W16" s="325"/>
      <c r="X16" s="300"/>
      <c r="Y16" s="58"/>
      <c r="Z16" s="1606"/>
      <c r="AA16" s="367" t="str" cm="1">
        <f t="array" ref="AA16">IFERROR(INDEX($A$1:$A$107,SMALL(IF($O$13=$B$1:$B$104,ROW($B$1:$B$104)-MIN(ROW($A$1:$A$107))+1,""), ROW()-12)),"")</f>
        <v/>
      </c>
      <c r="AB16" s="577" t="str" cm="1">
        <f t="array" ref="AB16">IFERROR(INDEX($A$1:$A$107,SMALL(IF(O$18=$B$1:$B$104,ROW($B$1:$B$104)-MIN(ROW($A$1:$A$107))+1,""), ROW()-12)),"")</f>
        <v/>
      </c>
      <c r="AC16" s="1779" t="str">
        <f ca="1">"CubiScan - in / out"&amp;"  "&amp;R29</f>
        <v>CubiScan - in / out  0</v>
      </c>
      <c r="AD16" s="1779"/>
      <c r="AE16" s="574"/>
      <c r="AF16" s="1478" t="s">
        <v>334</v>
      </c>
      <c r="AG16" s="334" t="str" cm="1">
        <f t="array" ref="AG16">IFERROR(INDEX($A$1:$A$107,SMALL(IF($O$24=$B$1:$B$104,ROW($B$1:$B$104)-MIN(ROW($A$1:$A$107))+1,""), ROW()-12)),"")</f>
        <v/>
      </c>
      <c r="AH16" s="215" t="str" cm="1">
        <f t="array" ref="AH16">IFERROR(INDEX($A$1:$A$107,SMALL(IF($O$26=$B$1:$B$104,ROW($B$1:$B$104)-MIN(ROW($A$1:$A$107))+1,""), ROW()-12)),"")</f>
        <v/>
      </c>
      <c r="AI16" s="334" t="str" cm="1">
        <f t="array" ref="AI16">IFERROR(INDEX($A$1:$A$107,SMALL(IF($O$34=$B$1:$B$104,ROW($B$1:$B$104)-MIN(ROW($A$1:$A$107))+1,""), ROW()-12)),"")</f>
        <v/>
      </c>
      <c r="AJ16" s="338" t="str" cm="1">
        <f t="array" ref="AJ16">IFERROR(INDEX($A$1:$A$107,SMALL(IF($O$6=$B$1:$B$104,ROW($B$1:$B$104)-MIN(ROW($A$1:$A$107))+1,""), ROW()-1)),"")</f>
        <v/>
      </c>
      <c r="AK16" s="576"/>
    </row>
    <row r="17" spans="1:55" ht="21" customHeight="1">
      <c r="A17" s="322" t="str" cm="1">
        <f t="array" ref="A17">_xlfn.IFS(D21=0,"",D21&gt;0,D21)</f>
        <v/>
      </c>
      <c r="B17" s="322" t="str" cm="1">
        <f t="array" ref="B17">_xlfn.IFS(F23=0," ",F23&gt;0,F23)</f>
        <v xml:space="preserve"> </v>
      </c>
      <c r="C17" s="58"/>
      <c r="D17" s="1745" t="s">
        <v>702</v>
      </c>
      <c r="E17" s="1745"/>
      <c r="F17" s="321" t="s">
        <v>677</v>
      </c>
      <c r="G17" s="1743"/>
      <c r="H17" s="1743"/>
      <c r="I17" s="1484"/>
      <c r="J17" s="1813"/>
      <c r="K17" s="1080"/>
      <c r="L17" s="1498"/>
      <c r="M17" s="1529" t="str">
        <f t="shared" si="1"/>
        <v/>
      </c>
      <c r="N17" s="329"/>
      <c r="O17" s="150" t="s">
        <v>331</v>
      </c>
      <c r="P17" s="176" t="s">
        <v>332</v>
      </c>
      <c r="Q17" s="201">
        <f t="shared" si="0"/>
        <v>0</v>
      </c>
      <c r="R17" s="663"/>
      <c r="S17" s="237">
        <f ca="1">LOOKUP(U1,'Deployment needs'!$2:$2,'Deployment needs'!93:93)</f>
        <v>0.25</v>
      </c>
      <c r="T17" s="58"/>
      <c r="U17" s="406" t="s">
        <v>114</v>
      </c>
      <c r="V17" s="407">
        <v>0</v>
      </c>
      <c r="W17" s="1113"/>
      <c r="X17" s="300"/>
      <c r="Y17" s="58"/>
      <c r="Z17" s="1606"/>
      <c r="AA17" s="367" t="str" cm="1">
        <f t="array" ref="AA17">IFERROR(INDEX($A$1:$A$107,SMALL(IF($O$13=$B$1:$B$104,ROW($B$1:$B$104)-MIN(ROW($A$1:$A$107))+1,""), ROW()-12)),"")</f>
        <v/>
      </c>
      <c r="AB17" s="334" t="str" cm="1">
        <f t="array" ref="AB17">IFERROR(INDEX($A$1:$A$107,SMALL(IF(O$18=$B$1:$B$104,ROW($B$1:$B$104)-MIN(ROW($A$1:$A$107))+1,""), ROW()-12)),"")</f>
        <v/>
      </c>
      <c r="AC17" s="1795" t="str" cm="1">
        <f t="array" ref="AC17">IFERROR(INDEX($A$1:$A$107,SMALL(IF($O$29=$B$1:$B$104,ROW($B$1:$B$104)-MIN(ROW($A$1:$A$107))+1,""), ROW()-16)),"")</f>
        <v/>
      </c>
      <c r="AD17" s="1795"/>
      <c r="AE17" s="1072"/>
      <c r="AF17" s="336" t="str" cm="1">
        <f t="array" ref="AF17">IFERROR(INDEX($A$1:$A$107,SMALL(IF($O$17=$B$1:$B$104,ROW($B$1:$B$104)-MIN(ROW($A$1:$A$107))+1,""), ROW()-16)),"")</f>
        <v/>
      </c>
      <c r="AG17" s="575" t="str" cm="1">
        <f t="array" ref="AG17">IFERROR(INDEX($A$1:$A$107,SMALL(IF($O$24=$B$1:$B$104,ROW($B$1:$B$104)-MIN(ROW($A$1:$A$107))+1,""), ROW()-12)),"")</f>
        <v/>
      </c>
      <c r="AH17" s="340" t="str">
        <f>"Returns Putaway"&amp;" "&amp;R26</f>
        <v>Returns Putaway 481</v>
      </c>
      <c r="AI17" s="334" t="str" cm="1">
        <f t="array" ref="AI17">IFERROR(INDEX($A$1:$A$107,SMALL(IF($O$34=$B$1:$B$104,ROW($B$1:$B$104)-MIN(ROW($A$1:$A$107))+1,""), ROW()-12)),"")</f>
        <v/>
      </c>
      <c r="AJ17" s="338" t="str" cm="1">
        <f t="array" ref="AJ17">IFERROR(INDEX($A$1:$A$107,SMALL(IF($O$6=$B$1:$B$104,ROW($B$1:$B$104)-MIN(ROW($A$1:$A$107))+1,""), ROW()-1)),"")</f>
        <v/>
      </c>
      <c r="AK17" s="576"/>
      <c r="AM17" s="1692" t="s">
        <v>1539</v>
      </c>
      <c r="AN17" s="1692"/>
      <c r="AO17" s="1692"/>
      <c r="AP17" s="1692"/>
      <c r="AQ17" s="1692"/>
      <c r="AR17" s="1692"/>
      <c r="AS17" s="1692"/>
      <c r="AT17" s="1692"/>
      <c r="BB17" t="s">
        <v>1540</v>
      </c>
      <c r="BC17">
        <v>41</v>
      </c>
    </row>
    <row r="18" spans="1:55" ht="17.45" customHeight="1">
      <c r="A18" s="322" t="str" cm="1">
        <f t="array" ref="A18">_xlfn.IFS(D22=0,"",D22&gt;0,D22)</f>
        <v/>
      </c>
      <c r="B18" s="322" t="str" cm="1">
        <f t="array" ref="B18">_xlfn.IFS(F24=0," ",F24&gt;0,F24)</f>
        <v xml:space="preserve"> </v>
      </c>
      <c r="C18" s="58"/>
      <c r="D18" s="1742"/>
      <c r="E18" s="1742"/>
      <c r="F18" s="1484"/>
      <c r="G18" s="1743"/>
      <c r="H18" s="1743"/>
      <c r="I18" s="1484"/>
      <c r="J18" s="1813"/>
      <c r="K18" s="1079"/>
      <c r="L18" s="1498"/>
      <c r="M18" s="1529" t="str">
        <f t="shared" si="1"/>
        <v/>
      </c>
      <c r="N18" s="329"/>
      <c r="O18" s="150" t="s">
        <v>337</v>
      </c>
      <c r="P18" s="176" t="s">
        <v>338</v>
      </c>
      <c r="Q18" s="201">
        <f>COUNTIFS($F$5:$L$20,O18)</f>
        <v>1</v>
      </c>
      <c r="R18" s="663"/>
      <c r="S18" s="237">
        <f ca="1">LOOKUP(U1,'Deployment needs'!$2:$2,'Deployment needs'!86:86)</f>
        <v>0.25</v>
      </c>
      <c r="T18" s="58"/>
      <c r="U18" s="350" t="s">
        <v>1541</v>
      </c>
      <c r="V18" s="408">
        <v>0</v>
      </c>
      <c r="W18" s="300"/>
      <c r="X18" s="300"/>
      <c r="Y18" s="58"/>
      <c r="Z18" s="1606"/>
      <c r="AA18" s="367" t="str" cm="1">
        <f t="array" ref="AA18">IFERROR(INDEX($A$1:$A$107,SMALL(IF($O$13=$B$1:$B$104,ROW($B$1:$B$104)-MIN(ROW($A$1:$A$107))+1,""), ROW()-12)),"")</f>
        <v/>
      </c>
      <c r="AB18" s="334" t="str" cm="1">
        <f t="array" ref="AB18">IFERROR(INDEX($A$1:$A$107,SMALL(IF(O$18=$B$1:$B$104,ROW($B$1:$B$104)-MIN(ROW($A$1:$A$107))+1,""), ROW()-12)),"")</f>
        <v/>
      </c>
      <c r="AC18" s="1795" t="str" cm="1">
        <f t="array" ref="AC18">IFERROR(INDEX($A$1:$A$107,SMALL(IF($O$29=$B$1:$B$104,ROW($B$1:$B$104)-MIN(ROW($A$1:$A$107))+1,""), ROW()-16)),"")</f>
        <v/>
      </c>
      <c r="AD18" s="1795"/>
      <c r="AE18" s="1072"/>
      <c r="AF18" s="336" t="str" cm="1">
        <f t="array" ref="AF18">IFERROR(INDEX($A$1:$A$107,SMALL(IF($O$17=$B$1:$B$104,ROW($B$1:$B$104)-MIN(ROW($A$1:$A$107))+1,""), ROW()-16)),"")</f>
        <v/>
      </c>
      <c r="AG18" s="575" t="str" cm="1">
        <f t="array" ref="AG18">IFERROR(INDEX($A$1:$A$107,SMALL(IF($O$24=$B$1:$B$104,ROW($B$1:$B$104)-MIN(ROW($A$1:$A$107))+1,""), ROW()-12)),"")</f>
        <v/>
      </c>
      <c r="AH18" s="334" t="str" cm="1">
        <f t="array" ref="AH18">IFERROR(INDEX($A$1:$A$107,SMALL(IF($O$27=$B$1:$B$104,ROW($B$1:$B$104)-MIN(ROW($A$1:$A$107))+1,""), ROW()-17)),"")</f>
        <v/>
      </c>
      <c r="AI18" s="334" t="str" cm="1">
        <f t="array" ref="AI18">IFERROR(INDEX($A$1:$A$107,SMALL(IF($O$34=$B$1:$B$104,ROW($B$1:$B$104)-MIN(ROW($A$1:$A$107))+1,""), ROW()-12)),"")</f>
        <v/>
      </c>
      <c r="AJ18" s="338" t="str" cm="1">
        <f t="array" ref="AJ18">IFERROR(INDEX($A$1:$A$107,SMALL(IF($O$6=$B$1:$B$104,ROW($B$1:$B$104)-MIN(ROW($A$1:$A$107))+1,""), ROW()-1)),"")</f>
        <v/>
      </c>
      <c r="AK18" s="576"/>
      <c r="AM18" s="1016" t="s">
        <v>243</v>
      </c>
      <c r="AN18" s="387" t="s">
        <v>14</v>
      </c>
      <c r="AO18" s="387" t="s">
        <v>15</v>
      </c>
      <c r="AP18" s="387" t="s">
        <v>16</v>
      </c>
      <c r="AQ18" s="387" t="s">
        <v>17</v>
      </c>
      <c r="AR18" s="387" t="s">
        <v>18</v>
      </c>
      <c r="AS18" s="387" t="s">
        <v>19</v>
      </c>
      <c r="AT18" s="387" t="s">
        <v>20</v>
      </c>
      <c r="BB18" t="s">
        <v>282</v>
      </c>
      <c r="BC18">
        <v>43</v>
      </c>
    </row>
    <row r="19" spans="1:55" ht="17.45" customHeight="1">
      <c r="A19" s="322" t="str" cm="1">
        <f t="array" ref="A19">_xlfn.IFS(D23=0,"",D23&gt;0,D23)</f>
        <v/>
      </c>
      <c r="B19" s="322" t="str" cm="1">
        <f t="array" ref="B19">_xlfn.IFS(F25=0," ",F25&gt;0,F25)</f>
        <v xml:space="preserve"> </v>
      </c>
      <c r="C19" s="58"/>
      <c r="D19" s="1742"/>
      <c r="E19" s="1742"/>
      <c r="F19" s="1484"/>
      <c r="G19" s="1743"/>
      <c r="H19" s="1743"/>
      <c r="I19" s="1484"/>
      <c r="J19" s="1813"/>
      <c r="K19" s="1079" t="s">
        <v>1542</v>
      </c>
      <c r="L19" s="1484"/>
      <c r="M19" s="1529" t="str">
        <f t="shared" si="1"/>
        <v/>
      </c>
      <c r="N19" s="329"/>
      <c r="O19" s="150" t="s">
        <v>341</v>
      </c>
      <c r="P19" s="176" t="s">
        <v>342</v>
      </c>
      <c r="Q19" s="201">
        <f>COUNTIFS($F$5:$L$20,O19)</f>
        <v>0</v>
      </c>
      <c r="R19" s="1253"/>
      <c r="S19" s="237">
        <f ca="1">LOOKUP(U1,'Deployment needs'!$2:$2,'Deployment needs'!74:74)</f>
        <v>0.25</v>
      </c>
      <c r="T19" s="58"/>
      <c r="U19" s="290" t="s">
        <v>750</v>
      </c>
      <c r="V19" s="1530" t="s">
        <v>697</v>
      </c>
      <c r="W19" s="300"/>
      <c r="X19" s="300"/>
      <c r="Y19" s="58"/>
      <c r="Z19" s="1592" t="s">
        <v>351</v>
      </c>
      <c r="AA19" s="574" t="s">
        <v>764</v>
      </c>
      <c r="AB19" s="334" t="str" cm="1">
        <f t="array" ref="AB19">IFERROR(INDEX($A$1:$A$107,SMALL(IF(O$18=$B$1:$B$104,ROW($B$1:$B$104)-MIN(ROW($A$1:$A$107))+1,""), ROW()-12)),"")</f>
        <v/>
      </c>
      <c r="AC19" s="1795" t="str" cm="1">
        <f t="array" ref="AC19">IFERROR(INDEX($A$1:$A$107,SMALL(IF($O$29=$B$1:$B$104,ROW($B$1:$B$104)-MIN(ROW($A$1:$A$107))+1,""), ROW()-16)),"")</f>
        <v/>
      </c>
      <c r="AD19" s="1795"/>
      <c r="AE19" s="1072"/>
      <c r="AF19" s="336" t="str" cm="1">
        <f t="array" ref="AF19">IFERROR(INDEX($A$1:$A$107,SMALL(IF($O$17=$B$1:$B$104,ROW($B$1:$B$104)-MIN(ROW($A$1:$A$107))+1,""), ROW()-16)),"")</f>
        <v/>
      </c>
      <c r="AG19" s="575" t="str" cm="1">
        <f t="array" ref="AG19">IFERROR(INDEX($A$1:$A$107,SMALL(IF($O$24=$B$1:$B$104,ROW($B$1:$B$104)-MIN(ROW($A$1:$A$107))+1,""), ROW()-12)),"")</f>
        <v/>
      </c>
      <c r="AH19" s="334" t="str" cm="1">
        <f t="array" ref="AH19">IFERROR(INDEX($A$1:$A$107,SMALL(IF($O$27=$B$1:$B$104,ROW($B$1:$B$104)-MIN(ROW($A$1:$A$107))+1,""), ROW()-17)),"")</f>
        <v/>
      </c>
      <c r="AI19" s="334" t="str" cm="1">
        <f t="array" ref="AI19">IFERROR(INDEX($A$1:$A$107,SMALL(IF($O$34=$B$1:$B$104,ROW($B$1:$B$104)-MIN(ROW($A$1:$A$107))+1,""), ROW()-12)),"")</f>
        <v/>
      </c>
      <c r="AJ19" s="338" t="str" cm="1">
        <f t="array" ref="AJ19">IFERROR(INDEX($A$1:$A$107,SMALL(IF($O$6=$B$1:$B$104,ROW($B$1:$B$104)-MIN(ROW($A$1:$A$107))+1,""), ROW()-1)),"")</f>
        <v/>
      </c>
      <c r="AK19" s="576"/>
      <c r="AM19" s="1767" t="s">
        <v>249</v>
      </c>
      <c r="AN19" s="345"/>
      <c r="AO19" s="345"/>
      <c r="AP19" s="345"/>
      <c r="AQ19" s="345"/>
      <c r="AR19" s="345"/>
      <c r="AS19" s="345"/>
      <c r="AT19" s="665" t="s">
        <v>695</v>
      </c>
      <c r="BB19" t="s">
        <v>3</v>
      </c>
      <c r="BC19">
        <v>35</v>
      </c>
    </row>
    <row r="20" spans="1:55" ht="17.45" customHeight="1">
      <c r="A20" s="322" t="str" cm="1">
        <f t="array" ref="A20">_xlfn.IFS(D24=0,"",D24&gt;0,D24)</f>
        <v/>
      </c>
      <c r="B20" s="322" t="str" cm="1">
        <f t="array" ref="B20">_xlfn.IFS(F26=0," ",F26&gt;0,F26)</f>
        <v xml:space="preserve"> </v>
      </c>
      <c r="C20" s="58"/>
      <c r="D20" s="1742"/>
      <c r="E20" s="1742"/>
      <c r="F20" s="1484"/>
      <c r="G20" s="1743"/>
      <c r="H20" s="1743"/>
      <c r="I20" s="1484"/>
      <c r="J20" s="1813"/>
      <c r="K20" s="1079"/>
      <c r="L20" s="1484"/>
      <c r="M20" s="1529" t="str">
        <f t="shared" si="1"/>
        <v/>
      </c>
      <c r="N20" s="329"/>
      <c r="O20" s="150" t="s">
        <v>347</v>
      </c>
      <c r="P20" s="177" t="s">
        <v>348</v>
      </c>
      <c r="Q20" s="201">
        <f>COUNTIFS($F$5:$L$20,O20)</f>
        <v>0</v>
      </c>
      <c r="R20" s="236">
        <v>18</v>
      </c>
      <c r="S20" s="237">
        <f ca="1">LOOKUP(U1,'Deployment needs'!$2:$2,'Deployment needs'!71:71)</f>
        <v>0</v>
      </c>
      <c r="T20" s="58"/>
      <c r="U20" s="242" t="s">
        <v>757</v>
      </c>
      <c r="V20" s="1530" t="s">
        <v>697</v>
      </c>
      <c r="W20" s="300"/>
      <c r="X20" s="300"/>
      <c r="Y20" s="58"/>
      <c r="Z20" s="1592"/>
      <c r="AA20" s="575" t="str" cm="1">
        <f t="array" ref="AA20">IFERROR(INDEX($A$1:$A$107,SMALL(IF($O$14=$B$1:$B$104,ROW($B$1:$B$104)-MIN(ROW($A$1:$A$107))+1,""), ROW()-19)),"")</f>
        <v/>
      </c>
      <c r="AB20" s="334" t="str" cm="1">
        <f t="array" ref="AB20">IFERROR(INDEX($A$1:$A$107,SMALL(IF(O$18=$B$1:$B$104,ROW($B$1:$B$104)-MIN(ROW($A$1:$A$107))+1,""), ROW()-12)),"")</f>
        <v/>
      </c>
      <c r="AC20" s="339" t="str">
        <f>"Pull"&amp;"   "&amp;R21</f>
        <v>Pull   58</v>
      </c>
      <c r="AD20" s="1008" t="s">
        <v>770</v>
      </c>
      <c r="AE20" s="1008"/>
      <c r="AF20" s="1479" t="str">
        <f>"Throw"&amp;"   "&amp;R22</f>
        <v>Throw   165</v>
      </c>
      <c r="AG20" s="334" t="str" cm="1">
        <f t="array" ref="AG20">IFERROR(INDEX($A$1:$A$107,SMALL(IF($O$24=$B$1:$B$104,ROW($B$1:$B$104)-MIN(ROW($A$1:$A$107))+1,""), ROW()-12)),"")</f>
        <v/>
      </c>
      <c r="AH20" s="334" t="str" cm="1">
        <f t="array" ref="AH20">IFERROR(INDEX($A$1:$A$107,SMALL(IF($O$27=$B$1:$B$104,ROW($B$1:$B$104)-MIN(ROW($A$1:$A$107))+1,""), ROW()-17)),"")</f>
        <v/>
      </c>
      <c r="AI20" s="334" t="str" cm="1">
        <f t="array" ref="AI20">IFERROR(INDEX($A$1:$A$107,SMALL(IF($O$34=$B$1:$B$104,ROW($B$1:$B$104)-MIN(ROW($A$1:$A$107))+1,""), ROW()-12)),"")</f>
        <v/>
      </c>
      <c r="AJ20" s="338" t="str" cm="1">
        <f t="array" ref="AJ20">IFERROR(INDEX($A$1:$A$107,SMALL(IF($O$6=$B$1:$B$104,ROW($B$1:$B$104)-MIN(ROW($A$1:$A$107))+1,""), ROW()-1)),"")</f>
        <v/>
      </c>
      <c r="AK20" s="576"/>
      <c r="AM20" s="1767"/>
      <c r="AN20" s="345"/>
      <c r="AO20" s="345"/>
      <c r="AP20" s="345"/>
      <c r="AQ20" s="345"/>
      <c r="AR20" s="345"/>
      <c r="AS20" s="345"/>
      <c r="AT20" s="1447"/>
    </row>
    <row r="21" spans="1:55" ht="17.45" customHeight="1">
      <c r="A21" s="322" t="str" cm="1">
        <f t="array" ref="A21">_xlfn.IFS(D25=0,"",D25&gt;0,D25)</f>
        <v/>
      </c>
      <c r="B21" s="322" t="str" cm="1">
        <f t="array" ref="B21">_xlfn.IFS(F27=0," ",F27&gt;0,F27)</f>
        <v xml:space="preserve"> </v>
      </c>
      <c r="C21" s="58"/>
      <c r="D21" s="1742"/>
      <c r="E21" s="1742"/>
      <c r="F21" s="1484"/>
      <c r="G21" s="1743"/>
      <c r="H21" s="1760"/>
      <c r="I21" s="1484"/>
      <c r="J21" s="1294"/>
      <c r="K21" s="1079"/>
      <c r="L21" s="1484"/>
      <c r="M21" s="1529" t="str">
        <f t="shared" si="1"/>
        <v/>
      </c>
      <c r="N21" s="329"/>
      <c r="O21" s="150" t="s">
        <v>354</v>
      </c>
      <c r="P21" s="177" t="s">
        <v>355</v>
      </c>
      <c r="Q21" s="201">
        <f>COUNTIFS($F$5:$L$23,O21)</f>
        <v>0</v>
      </c>
      <c r="R21" s="236">
        <v>58</v>
      </c>
      <c r="S21" s="237">
        <f ca="1">LOOKUP(U1,'Deployment needs'!$2:$2,'Deployment needs'!69:69)</f>
        <v>0.1425925925925926</v>
      </c>
      <c r="T21" s="58"/>
      <c r="U21" s="242" t="s">
        <v>763</v>
      </c>
      <c r="V21" s="395" t="s">
        <v>697</v>
      </c>
      <c r="W21" s="300"/>
      <c r="X21" s="300"/>
      <c r="Y21" s="58"/>
      <c r="Z21" s="1592"/>
      <c r="AA21" s="575" t="str" cm="1">
        <f t="array" ref="AA21">IFERROR(INDEX($A$1:$A$107,SMALL(IF($O$14=$B$1:$B$104,ROW($B$1:$B$104)-MIN(ROW($A$1:$A$107))+1,""), ROW()-19)),"")</f>
        <v/>
      </c>
      <c r="AB21" s="334" t="str" cm="1">
        <f t="array" ref="AB21">IFERROR(INDEX($A$1:$A$107,SMALL(IF(O$18=$B$1:$B$104,ROW($B$1:$B$104)-MIN(ROW($A$1:$A$107))+1,""), ROW()-12)),"")</f>
        <v/>
      </c>
      <c r="AC21" s="334" t="str" cm="1">
        <f t="array" ref="AC21">IFERROR(INDEX($A$1:$A$107,SMALL(IF($O$21=$B$1:$B$104,ROW($B$1:$B$104)-MIN(ROW($A$1:$A$107))+1,""), ROW()-20)),"")</f>
        <v/>
      </c>
      <c r="AD21" s="538">
        <v>3</v>
      </c>
      <c r="AE21" s="538"/>
      <c r="AF21" s="334" t="str" cm="1">
        <f t="array" ref="AF21">IFERROR(INDEX($A$1:$A$107,SMALL(IF($O$22=$B$1:$B$104,ROW($B$1:$B$104)-MIN(ROW($A$1:$A$107))+1,""), ROW()-20)),"")</f>
        <v/>
      </c>
      <c r="AG21" s="334" t="str" cm="1">
        <f t="array" ref="AG21">IFERROR(INDEX($A$1:$A$107,SMALL(IF($O$24=$B$1:$B$104,ROW($B$1:$B$104)-MIN(ROW($A$1:$A$107))+1,""), ROW()-12)),"")</f>
        <v/>
      </c>
      <c r="AH21" s="334" t="str" cm="1">
        <f t="array" ref="AH21">IFERROR(INDEX($A$1:$A$107,SMALL(IF($O$27=$B$1:$B$104,ROW($B$1:$B$104)-MIN(ROW($A$1:$A$107))+1,""), ROW()-17)),"")</f>
        <v/>
      </c>
      <c r="AI21" s="334" t="str" cm="1">
        <f t="array" ref="AI21">IFERROR(INDEX($A$1:$A$107,SMALL(IF($O$34=$B$1:$B$104,ROW($B$1:$B$104)-MIN(ROW($A$1:$A$107))+1,""), ROW()-12)),"")</f>
        <v/>
      </c>
      <c r="AJ21" s="338" t="str" cm="1">
        <f t="array" ref="AJ21">IFERROR(INDEX($A$1:$A$107,SMALL(IF($O$6=$B$1:$B$104,ROW($B$1:$B$104)-MIN(ROW($A$1:$A$107))+1,""), ROW()-1)),"")</f>
        <v/>
      </c>
      <c r="AK21" s="576"/>
      <c r="AM21" s="1767"/>
      <c r="AN21" s="345"/>
      <c r="AO21" s="345"/>
      <c r="AP21" s="345"/>
      <c r="AQ21" s="345"/>
      <c r="AR21" s="345"/>
      <c r="AS21" s="345"/>
      <c r="AT21" s="665" t="s">
        <v>1543</v>
      </c>
    </row>
    <row r="22" spans="1:55" ht="17.45" customHeight="1">
      <c r="A22" s="322" t="str" cm="1">
        <f t="array" ref="A22">_xlfn.IFS(D26=0,"",D26&gt;0,D26)</f>
        <v/>
      </c>
      <c r="B22" s="322"/>
      <c r="C22" s="58"/>
      <c r="D22" s="1742"/>
      <c r="E22" s="1742"/>
      <c r="F22" s="1484"/>
      <c r="G22" s="1743"/>
      <c r="H22" s="1760"/>
      <c r="I22" s="1484"/>
      <c r="J22" s="1294"/>
      <c r="K22" s="1079"/>
      <c r="L22" s="1484"/>
      <c r="M22" s="1529" t="str">
        <f t="shared" si="1"/>
        <v/>
      </c>
      <c r="N22" s="329"/>
      <c r="O22" s="150" t="s">
        <v>358</v>
      </c>
      <c r="P22" s="177" t="s">
        <v>359</v>
      </c>
      <c r="Q22" s="201">
        <f>COUNTIFS($F$5:$L$23,O22)</f>
        <v>0</v>
      </c>
      <c r="R22" s="236">
        <v>165</v>
      </c>
      <c r="S22" s="237">
        <f ca="1">LOOKUP(U1,'Deployment needs'!$2:$2,'Deployment needs'!70:70)</f>
        <v>0.18333333333333335</v>
      </c>
      <c r="T22" s="58"/>
      <c r="U22" s="58"/>
      <c r="V22" s="58"/>
      <c r="W22" s="300"/>
      <c r="X22" s="300"/>
      <c r="Y22" s="295"/>
      <c r="Z22" s="1592"/>
      <c r="AA22" s="575" t="str" cm="1">
        <f t="array" ref="AA22">IFERROR(INDEX($A$1:$A$107,SMALL(IF($O$14=$B$1:$B$104,ROW($B$1:$B$104)-MIN(ROW($A$1:$A$107))+1,""), ROW()-19)),"")</f>
        <v/>
      </c>
      <c r="AB22" s="334" t="str" cm="1">
        <f t="array" ref="AB22">IFERROR(INDEX($A$1:$A$107,SMALL(IF(O$18=$B$1:$B$104,ROW($B$1:$B$104)-MIN(ROW($A$1:$A$107))+1,""), ROW()-12)),"")</f>
        <v/>
      </c>
      <c r="AC22" s="334" t="str" cm="1">
        <f t="array" ref="AC22">IFERROR(INDEX($A$1:$A$107,SMALL(IF($O$21=$B$1:$B$104,ROW($B$1:$B$104)-MIN(ROW($A$1:$A$107))+1,""), ROW()-20)),"")</f>
        <v/>
      </c>
      <c r="AD22" s="538"/>
      <c r="AE22" s="538"/>
      <c r="AF22" s="334" t="str" cm="1">
        <f t="array" ref="AF22">IFERROR(INDEX($A$1:$A$107,SMALL(IF($O$22=$B$1:$B$104,ROW($B$1:$B$104)-MIN(ROW($A$1:$A$107))+1,""), ROW()-20)),"")</f>
        <v/>
      </c>
      <c r="AG22" s="334" t="str" cm="1">
        <f t="array" ref="AG22">IFERROR(INDEX($A$1:$A$107,SMALL(IF($O$24=$B$1:$B$104,ROW($B$1:$B$104)-MIN(ROW($A$1:$A$107))+1,""), ROW()-12)),"")</f>
        <v/>
      </c>
      <c r="AH22" s="334" t="str" cm="1">
        <f t="array" ref="AH22">IFERROR(INDEX($A$1:$A$107,SMALL(IF($O$27=$B$1:$B$104,ROW($B$1:$B$104)-MIN(ROW($A$1:$A$107))+1,""), ROW()-17)),"")</f>
        <v/>
      </c>
      <c r="AI22" s="334" t="str" cm="1">
        <f t="array" ref="AI22">IFERROR(INDEX($A$1:$A$107,SMALL(IF($O$34=$B$1:$B$104,ROW($B$1:$B$104)-MIN(ROW($A$1:$A$107))+1,""), ROW()-12)),"")</f>
        <v/>
      </c>
      <c r="AJ22" s="338" t="str" cm="1">
        <f t="array" ref="AJ22">IFERROR(INDEX($A$1:$A$107,SMALL(IF($O$6=$B$1:$B$104,ROW($B$1:$B$104)-MIN(ROW($A$1:$A$107))+1,""), ROW()-1)),"")</f>
        <v/>
      </c>
      <c r="AK22" s="576"/>
      <c r="AM22" s="1767"/>
      <c r="AN22" s="345"/>
      <c r="AO22" s="345"/>
      <c r="AP22" s="345"/>
      <c r="AQ22" s="345"/>
      <c r="AR22" s="345"/>
      <c r="AS22" s="345"/>
      <c r="AT22" s="345"/>
    </row>
    <row r="23" spans="1:55" ht="15" customHeight="1">
      <c r="A23" s="322" t="str" cm="1">
        <f t="array" ref="A23">_xlfn.IFS(D27=0,"",D27&gt;0,D27)</f>
        <v/>
      </c>
      <c r="B23" s="322" t="str" cm="1">
        <f t="array" ref="B23">_xlfn.IFS(F29=0,"",F29&gt;0,F29)</f>
        <v/>
      </c>
      <c r="C23" s="58"/>
      <c r="D23" s="1742"/>
      <c r="E23" s="1742"/>
      <c r="F23" s="1484"/>
      <c r="G23" s="1743"/>
      <c r="H23" s="1760"/>
      <c r="I23" s="1484"/>
      <c r="J23" s="1294"/>
      <c r="K23" s="1080"/>
      <c r="L23" s="1484"/>
      <c r="M23" s="1529" t="str">
        <f t="shared" si="1"/>
        <v/>
      </c>
      <c r="N23" s="329"/>
      <c r="O23" s="150" t="s">
        <v>362</v>
      </c>
      <c r="P23" s="177" t="s">
        <v>115</v>
      </c>
      <c r="Q23" s="201">
        <f t="shared" ref="Q23:Q35" si="2">COUNTIFS($F$5:$L$20,O23)</f>
        <v>0</v>
      </c>
      <c r="R23" s="241">
        <v>0</v>
      </c>
      <c r="S23" s="237">
        <f ca="1">LOOKUP(U1,'Deployment needs'!$2:$2,'Deployment needs'!92:92)</f>
        <v>0</v>
      </c>
      <c r="T23" s="58"/>
      <c r="U23" s="1701" t="s">
        <v>798</v>
      </c>
      <c r="V23" s="1701"/>
      <c r="W23" s="1701"/>
      <c r="X23" s="556">
        <f ca="1">V4</f>
        <v>5000</v>
      </c>
      <c r="Y23" s="58"/>
      <c r="Z23" s="1592"/>
      <c r="AA23" s="1009" t="str">
        <f>"Receiving"&amp;"  "&amp;R35</f>
        <v xml:space="preserve">Receiving  </v>
      </c>
      <c r="AB23" s="1009" t="s">
        <v>787</v>
      </c>
      <c r="AC23" s="334" t="str" cm="1">
        <f t="array" ref="AC23">IFERROR(INDEX($A$1:$A$107,SMALL(IF($O$21=$B$1:$B$104,ROW($B$1:$B$104)-MIN(ROW($A$1:$A$107))+1,""), ROW()-20)),"")</f>
        <v/>
      </c>
      <c r="AD23" s="538"/>
      <c r="AE23" s="538"/>
      <c r="AF23" s="334" t="str" cm="1">
        <f t="array" ref="AF23">IFERROR(INDEX($A$1:$A$107,SMALL(IF($O$22=$B$1:$B$104,ROW($B$1:$B$104)-MIN(ROW($A$1:$A$107))+1,""), ROW()-20)),"")</f>
        <v/>
      </c>
      <c r="AG23" s="334" t="str" cm="1">
        <f t="array" ref="AG23">IFERROR(INDEX($A$1:$A$107,SMALL(IF($O$24=$B$1:$B$104,ROW($B$1:$B$104)-MIN(ROW($A$1:$A$107))+1,""), ROW()-12)),"")</f>
        <v/>
      </c>
      <c r="AH23" s="334" t="str" cm="1">
        <f t="array" ref="AH23">IFERROR(INDEX($A$1:$A$107,SMALL(IF($O$27=$B$1:$B$104,ROW($B$1:$B$104)-MIN(ROW($A$1:$A$107))+1,""), ROW()-17)),"")</f>
        <v/>
      </c>
      <c r="AI23" s="334" t="str" cm="1">
        <f t="array" ref="AI23">IFERROR(INDEX($A$1:$A$107,SMALL(IF($O$34=$B$1:$B$104,ROW($B$1:$B$104)-MIN(ROW($A$1:$A$107))+1,""), ROW()-12)),"")</f>
        <v/>
      </c>
      <c r="AJ23" s="338" t="str" cm="1">
        <f t="array" ref="AJ23">IFERROR(INDEX($A$1:$A$107,SMALL(IF($O$6=$B$1:$B$104,ROW($B$1:$B$104)-MIN(ROW($A$1:$A$107))+1,""), ROW()-1)),"")</f>
        <v/>
      </c>
      <c r="AK23" s="576"/>
      <c r="AM23" s="1767"/>
      <c r="AN23" s="347"/>
      <c r="AO23" s="347"/>
      <c r="AP23" s="347"/>
      <c r="AQ23" s="347"/>
      <c r="AR23" s="347"/>
      <c r="AS23" s="347"/>
      <c r="AT23" s="347"/>
    </row>
    <row r="24" spans="1:55" ht="15" customHeight="1">
      <c r="A24" s="322"/>
      <c r="B24" s="322"/>
      <c r="C24" s="58"/>
      <c r="D24" s="1742"/>
      <c r="E24" s="1742"/>
      <c r="F24" s="1484"/>
      <c r="G24" s="1743"/>
      <c r="H24" s="1760"/>
      <c r="I24" s="1484"/>
      <c r="J24" s="125">
        <v>0</v>
      </c>
      <c r="K24" s="1080"/>
      <c r="L24" s="132">
        <f ca="1">COUNTIFS(L5:L24,$O$36)+COUNTIFS(L5:L24,$O$37)+COUNTIFS(L5:L24,$O$38)+COUNTIFS(L5:L24,$O$39)+COUNTIFS(L5:L24,$O$40)+COUNTIFS(L5:L24,$O$41)+COUNTIFS(L5:L24,$O$43)+COUNTIFS(L5:L24,$O$45)</f>
        <v>0</v>
      </c>
      <c r="M24" s="58"/>
      <c r="N24" s="329"/>
      <c r="O24" s="150" t="s">
        <v>366</v>
      </c>
      <c r="P24" s="177" t="s">
        <v>367</v>
      </c>
      <c r="Q24" s="201">
        <f t="shared" si="2"/>
        <v>1</v>
      </c>
      <c r="R24" s="236">
        <v>1352</v>
      </c>
      <c r="S24" s="237">
        <f ca="1">LOOKUP(U1,'Deployment needs'!$2:$2,'Deployment needs'!80:80)</f>
        <v>0.8379587758889534</v>
      </c>
      <c r="T24" s="58"/>
      <c r="U24" s="557" t="s">
        <v>368</v>
      </c>
      <c r="V24" s="558">
        <v>6</v>
      </c>
      <c r="W24" s="558">
        <v>2</v>
      </c>
      <c r="X24" s="559">
        <v>10</v>
      </c>
      <c r="Y24" s="58"/>
      <c r="Z24" s="1592"/>
      <c r="AA24" s="302" t="str" cm="1">
        <f t="array" ref="AA24">IFERROR(INDEX($A$1:$A$107,SMALL(IF($O$28=$B$1:$B$104,ROW($B$1:$B$104)-MIN(ROW($A$1:$A$107))+1,""), ROW()-23)),"")</f>
        <v/>
      </c>
      <c r="AB24" s="538"/>
      <c r="AC24" s="334" t="str" cm="1">
        <f t="array" ref="AC24">IFERROR(INDEX($A$1:$A$107,SMALL(IF($O$21=$B$1:$B$104,ROW($B$1:$B$104)-MIN(ROW($A$1:$A$107))+1,""), ROW()-20)),"")</f>
        <v/>
      </c>
      <c r="AD24" s="538"/>
      <c r="AE24" s="538"/>
      <c r="AF24" s="334" t="str" cm="1">
        <f t="array" ref="AF24">IFERROR(INDEX($A$1:$A$107,SMALL(IF($O$22=$B$1:$B$104,ROW($B$1:$B$104)-MIN(ROW($A$1:$A$107))+1,""), ROW()-20)),"")</f>
        <v/>
      </c>
      <c r="AG24" s="334" t="str" cm="1">
        <f t="array" ref="AG24">IFERROR(INDEX($A$1:$A$107,SMALL(IF($O$24=$B$1:$B$104,ROW($B$1:$B$104)-MIN(ROW($A$1:$A$107))+1,""), ROW()-12)),"")</f>
        <v/>
      </c>
      <c r="AH24" s="334" t="str" cm="1">
        <f t="array" ref="AH24">IFERROR(INDEX($A$1:$A$107,SMALL(IF($O$27=$B$1:$B$104,ROW($B$1:$B$104)-MIN(ROW($A$1:$A$107))+1,""), ROW()-17)),"")</f>
        <v/>
      </c>
      <c r="AI24" s="334" t="str" cm="1">
        <f t="array" ref="AI24">IFERROR(INDEX($A$1:$A$107,SMALL(IF($O$34=$B$1:$B$104,ROW($B$1:$B$104)-MIN(ROW($A$1:$A$107))+1,""), ROW()-12)),"")</f>
        <v/>
      </c>
      <c r="AJ24" s="338" t="str" cm="1">
        <f t="array" ref="AJ24">IFERROR(INDEX($A$1:$A$107,SMALL(IF($O$6=$B$1:$B$104,ROW($B$1:$B$104)-MIN(ROW($A$1:$A$107))+1,""), ROW()-1)),"")</f>
        <v/>
      </c>
      <c r="AK24" s="576"/>
      <c r="AM24" s="1767"/>
      <c r="AN24" s="347"/>
      <c r="AO24" s="347"/>
      <c r="AP24" s="347"/>
      <c r="AQ24" s="347"/>
      <c r="AR24" s="347"/>
      <c r="AS24" s="347"/>
      <c r="AT24" s="347"/>
    </row>
    <row r="25" spans="1:55" ht="15" customHeight="1">
      <c r="A25" s="322" t="str" cm="1">
        <f t="array" ref="A25">_xlfn.IFS(D29=0,"",D29&gt;0,D29)</f>
        <v/>
      </c>
      <c r="B25" s="322"/>
      <c r="C25" s="58"/>
      <c r="D25" s="1742"/>
      <c r="E25" s="1742"/>
      <c r="F25" s="1484"/>
      <c r="G25" s="1743"/>
      <c r="H25" s="1760"/>
      <c r="I25" s="1484"/>
      <c r="J25" s="58"/>
      <c r="K25" s="58"/>
      <c r="M25" s="58"/>
      <c r="N25" s="329"/>
      <c r="O25" s="150" t="s">
        <v>371</v>
      </c>
      <c r="P25" s="177" t="s">
        <v>372</v>
      </c>
      <c r="Q25" s="201">
        <f t="shared" si="2"/>
        <v>0</v>
      </c>
      <c r="R25" s="236">
        <v>10</v>
      </c>
      <c r="S25" s="237">
        <f ca="1">LOOKUP(U1,'Deployment needs'!$2:$2,'Deployment needs'!81:81)</f>
        <v>7.4189518182104397E-2</v>
      </c>
      <c r="T25" s="58"/>
      <c r="U25" s="220" t="s">
        <v>373</v>
      </c>
      <c r="V25" s="116" t="s">
        <v>374</v>
      </c>
      <c r="W25" s="116" t="s">
        <v>375</v>
      </c>
      <c r="X25" s="222" t="s">
        <v>376</v>
      </c>
      <c r="Y25" s="58"/>
      <c r="Z25" s="1592"/>
      <c r="AA25" s="302" t="str" cm="1">
        <f t="array" ref="AA25">IFERROR(INDEX($A$1:$A$107,SMALL(IF($O$28=$B$1:$B$104,ROW($B$1:$B$104)-MIN(ROW($A$1:$A$107))+1,""), ROW()-23)),"")</f>
        <v/>
      </c>
      <c r="AB25" s="538"/>
      <c r="AC25" s="334" t="str" cm="1">
        <f t="array" ref="AC25">IFERROR(INDEX($A$1:$A$107,SMALL(IF($O$21=$B$1:$B$104,ROW($B$1:$B$104)-MIN(ROW($A$1:$A$107))+1,""), ROW()-20)),"")</f>
        <v/>
      </c>
      <c r="AD25" s="538"/>
      <c r="AE25" s="538"/>
      <c r="AF25" s="334" t="str" cm="1">
        <f t="array" ref="AF25">IFERROR(INDEX($A$1:$A$107,SMALL(IF($O$22=$B$1:$B$104,ROW($B$1:$B$104)-MIN(ROW($A$1:$A$107))+1,""), ROW()-20)),"")</f>
        <v/>
      </c>
      <c r="AG25" s="342" t="str">
        <f>"Returns Exceptions"&amp;"   "&amp;$X$27</f>
        <v>Returns Exceptions   1000</v>
      </c>
      <c r="AH25" s="334" t="str" cm="1">
        <f t="array" ref="AH25">IFERROR(INDEX($A$1:$A$107,SMALL(IF($O$27=$B$1:$B$104,ROW($B$1:$B$104)-MIN(ROW($A$1:$A$107))+1,""), ROW()-17)),"")</f>
        <v/>
      </c>
      <c r="AI25" s="334" t="str" cm="1">
        <f t="array" ref="AI25">IFERROR(INDEX($A$1:$A$107,SMALL(IF($O$34=$B$1:$B$104,ROW($B$1:$B$104)-MIN(ROW($A$1:$A$107))+1,""), ROW()-12)),"")</f>
        <v/>
      </c>
      <c r="AJ25" s="338" t="str" cm="1">
        <f t="array" ref="AJ25">IFERROR(INDEX($A$1:$A$107,SMALL(IF($O$6=$B$1:$B$104,ROW($B$1:$B$104)-MIN(ROW($A$1:$A$107))+1,""), ROW()-1)),"")</f>
        <v/>
      </c>
      <c r="AK25" s="576"/>
      <c r="AM25" s="1641" t="s">
        <v>1544</v>
      </c>
      <c r="AN25" s="346"/>
      <c r="AO25" s="346"/>
      <c r="AP25" s="346"/>
      <c r="AQ25" s="346"/>
      <c r="AR25" s="346"/>
      <c r="AS25" s="346"/>
      <c r="AT25" s="346"/>
    </row>
    <row r="26" spans="1:55" ht="15" customHeight="1">
      <c r="A26" s="322" t="str" cm="1">
        <f t="array" ref="A26">_xlfn.IFS(D30=0,"",D30&gt;0,D30)</f>
        <v/>
      </c>
      <c r="B26" s="322"/>
      <c r="C26" s="58"/>
      <c r="D26" s="1742"/>
      <c r="E26" s="1742"/>
      <c r="F26" s="1484"/>
      <c r="G26" s="1743"/>
      <c r="H26" s="1760"/>
      <c r="I26" s="1484"/>
      <c r="J26" s="58"/>
      <c r="K26" s="58"/>
      <c r="L26" s="58"/>
      <c r="M26" s="58"/>
      <c r="N26" s="329"/>
      <c r="O26" s="150" t="s">
        <v>379</v>
      </c>
      <c r="P26" s="177" t="s">
        <v>380</v>
      </c>
      <c r="Q26" s="201">
        <f t="shared" si="2"/>
        <v>0</v>
      </c>
      <c r="R26" s="1612">
        <v>481</v>
      </c>
      <c r="S26" s="1781">
        <f ca="1">LOOKUP(U1,'Deployment needs'!$2:$2,'Deployment needs'!82:82)</f>
        <v>0.26496256493608705</v>
      </c>
      <c r="T26" s="58"/>
      <c r="U26" s="223" t="s">
        <v>274</v>
      </c>
      <c r="V26" s="115">
        <f>Q6</f>
        <v>10</v>
      </c>
      <c r="W26" s="115">
        <v>160</v>
      </c>
      <c r="X26" s="353">
        <f>W26*V26*$V$24</f>
        <v>9600</v>
      </c>
      <c r="Y26" s="58"/>
      <c r="Z26" s="1592"/>
      <c r="AA26" s="302" t="str" cm="1">
        <f t="array" ref="AA26">IFERROR(INDEX($A$1:$A$107,SMALL(IF($O$28=$B$1:$B$104,ROW($B$1:$B$104)-MIN(ROW($A$1:$A$107))+1,""), ROW()-23)),"")</f>
        <v/>
      </c>
      <c r="AB26" s="538"/>
      <c r="AC26" s="1821" t="s">
        <v>385</v>
      </c>
      <c r="AD26" s="1821"/>
      <c r="AE26" s="1443"/>
      <c r="AF26" s="334" t="str" cm="1">
        <f t="array" ref="AF26">IFERROR(INDEX($A$1:$A$107,SMALL(IF($O$22=$B$1:$B$104,ROW($B$1:$B$104)-MIN(ROW($A$1:$A$107))+1,""), ROW()-20)),"")</f>
        <v/>
      </c>
      <c r="AG26" s="334" t="str" cm="1">
        <f t="array" ref="AG26">IFERROR(INDEX($A$1:$A$107,SMALL(IF($O$25=$B$1:$B$104,ROW($B$1:$B$104)-MIN(ROW($A$1:$A$107))+1,""), ROW()-26)),"")</f>
        <v/>
      </c>
      <c r="AH26" s="334" t="str" cm="1">
        <f t="array" ref="AH26">IFERROR(INDEX($A$1:$A$107,SMALL(IF($O$27=$B$1:$B$104,ROW($B$1:$B$104)-MIN(ROW($A$1:$A$107))+1,""), ROW()-17)),"")</f>
        <v/>
      </c>
      <c r="AI26" s="334" t="str" cm="1">
        <f t="array" ref="AI26">IFERROR(INDEX($A$1:$A$107,SMALL(IF($O$34=$B$1:$B$104,ROW($B$1:$B$104)-MIN(ROW($A$1:$A$107))+1,""), ROW()-12)),"")</f>
        <v/>
      </c>
      <c r="AJ26" s="338" t="str" cm="1">
        <f t="array" ref="AJ26">IFERROR(INDEX($A$1:$A$107,SMALL(IF($O$6=$B$1:$B$104,ROW($B$1:$B$104)-MIN(ROW($A$1:$A$107))+1,""), ROW()-1)),"")</f>
        <v/>
      </c>
      <c r="AK26" s="576"/>
      <c r="AM26" s="1641"/>
      <c r="AN26" s="315"/>
      <c r="AO26" s="315"/>
      <c r="AP26" s="315"/>
      <c r="AQ26" s="315"/>
      <c r="AR26" s="315"/>
      <c r="AS26" s="315"/>
      <c r="AT26" s="315"/>
    </row>
    <row r="27" spans="1:55" ht="15.75" customHeight="1">
      <c r="A27" s="322" t="str" cm="1">
        <f t="array" ref="A27">_xlfn.IFS(D31=0,"",D31&gt;0,D31)</f>
        <v/>
      </c>
      <c r="B27" s="322"/>
      <c r="C27" s="58"/>
      <c r="D27" s="1742"/>
      <c r="E27" s="1742"/>
      <c r="F27" s="1484"/>
      <c r="G27" s="1743"/>
      <c r="H27" s="1760"/>
      <c r="I27" s="1484"/>
      <c r="J27" s="58"/>
      <c r="K27" s="1803" t="s">
        <v>1506</v>
      </c>
      <c r="L27" s="1803"/>
      <c r="M27" s="58"/>
      <c r="N27" s="329"/>
      <c r="O27" s="150" t="s">
        <v>383</v>
      </c>
      <c r="P27" s="177" t="s">
        <v>175</v>
      </c>
      <c r="Q27" s="201">
        <f t="shared" si="2"/>
        <v>0</v>
      </c>
      <c r="R27" s="1612"/>
      <c r="S27" s="1781"/>
      <c r="T27" s="58"/>
      <c r="U27" s="223" t="s">
        <v>280</v>
      </c>
      <c r="V27" s="115">
        <f>Q7</f>
        <v>1</v>
      </c>
      <c r="W27" s="115">
        <v>200</v>
      </c>
      <c r="X27" s="224">
        <f>W27*V27*$X$24/2</f>
        <v>1000</v>
      </c>
      <c r="Y27" s="58"/>
      <c r="Z27" s="1592"/>
      <c r="AA27" s="302" t="str" cm="1">
        <f t="array" ref="AA27">IFERROR(INDEX($A$1:$A$107,SMALL(IF($O$28=$B$1:$B$104,ROW($B$1:$B$104)-MIN(ROW($A$1:$A$107))+1,""), ROW()-23)),"")</f>
        <v/>
      </c>
      <c r="AB27" s="538"/>
      <c r="AC27" s="1820" t="str" cm="1">
        <f t="array" ref="AC27">IFERROR(INDEX($A$1:$A$107,SMALL(IF($O$35=$B$1:$B$104,ROW($B$1:$B$104)-MIN(ROW($A$1:$A$107))+1,""), ROW()-26)),"")</f>
        <v/>
      </c>
      <c r="AD27" s="1820"/>
      <c r="AE27" s="1001"/>
      <c r="AF27" s="334" t="str" cm="1">
        <f t="array" ref="AF27">IFERROR(INDEX($A$1:$A$107,SMALL(IF($O$22=$B$1:$B$104,ROW($B$1:$B$104)-MIN(ROW($A$1:$A$107))+1,""), ROW()-20)),"")</f>
        <v/>
      </c>
      <c r="AG27" s="334" t="str" cm="1">
        <f t="array" ref="AG27">IFERROR(INDEX($A$1:$A$107,SMALL(IF($O$25=$B$1:$B$104,ROW($B$1:$B$104)-MIN(ROW($A$1:$A$107))+1,""), ROW()-26)),"")</f>
        <v/>
      </c>
      <c r="AH27" s="334" t="str" cm="1">
        <f t="array" ref="AH27">IFERROR(INDEX($A$1:$A$107,SMALL(IF($O$27=$B$1:$B$104,ROW($B$1:$B$104)-MIN(ROW($A$1:$A$107))+1,""), ROW()-17)),"")</f>
        <v/>
      </c>
      <c r="AI27" s="334" t="str" cm="1">
        <f t="array" ref="AI27">IFERROR(INDEX($A$1:$A$107,SMALL(IF($O$34=$B$1:$B$104,ROW($B$1:$B$104)-MIN(ROW($A$1:$A$107))+1,""), ROW()-12)),"")</f>
        <v/>
      </c>
      <c r="AJ27" s="338" t="str" cm="1">
        <f t="array" ref="AJ27">IFERROR(INDEX($A$1:$A$107,SMALL(IF($O$6=$B$1:$B$104,ROW($B$1:$B$104)-MIN(ROW($A$1:$A$107))+1,""), ROW()-1)),"")</f>
        <v/>
      </c>
      <c r="AK27" s="576"/>
      <c r="AM27" s="1641"/>
      <c r="AN27" s="315"/>
      <c r="AO27" s="315"/>
      <c r="AP27" s="315"/>
      <c r="AQ27" s="315"/>
      <c r="AR27" s="315"/>
      <c r="AS27" s="315"/>
      <c r="AT27" s="315"/>
    </row>
    <row r="28" spans="1:55" ht="15.75" customHeight="1">
      <c r="A28" s="322" t="str" cm="1">
        <f t="array" ref="A28">_xlfn.IFS(D33=0,"",D33&gt;0,D33)</f>
        <v/>
      </c>
      <c r="B28" s="322"/>
      <c r="C28" s="58"/>
      <c r="D28" s="125">
        <f>COUNTIFS(D5:E27,"*")</f>
        <v>13</v>
      </c>
      <c r="E28" s="100"/>
      <c r="F28" s="132">
        <f>COUNTIFS(F5:F20,$O$36)+COUNTIFS(F5:F20,$O$37)+COUNTIFS(F5:F20,$O$38)+COUNTIFS(F5:F20,$O$39)+COUNTIFS(F5:F20,$O$40)+COUNTIFS(F5:F20,$O$41)+COUNTIFS(F5:F20,$O$43)+COUNTIFS(F5:F20,$O$45)</f>
        <v>1</v>
      </c>
      <c r="G28" s="125">
        <f>COUNTIFS(G5:H23,"*")</f>
        <v>8</v>
      </c>
      <c r="H28" s="902"/>
      <c r="I28" s="132">
        <f>COUNTIFS(I5:I27,$O$36)+COUNTIFS(I5:I27,$O$37)+COUNTIFS(I5:I27,$O$38)+COUNTIFS(I5:I27,$O$39)+COUNTIFS(I5:I27,$O$40)+COUNTIFS(I5:I27,$O$41)+COUNTIFS(I5:I27,$O$43)+COUNTIFS(I5:I27,$O$45)</f>
        <v>1</v>
      </c>
      <c r="J28" s="58"/>
      <c r="K28" s="327" t="s">
        <v>1509</v>
      </c>
      <c r="L28" s="327">
        <v>0</v>
      </c>
      <c r="M28" s="58"/>
      <c r="N28" s="329"/>
      <c r="O28" s="150" t="s">
        <v>388</v>
      </c>
      <c r="P28" s="177" t="s">
        <v>99</v>
      </c>
      <c r="Q28" s="201">
        <f t="shared" si="2"/>
        <v>0</v>
      </c>
      <c r="R28" s="236">
        <v>99</v>
      </c>
      <c r="S28" s="237">
        <f ca="1">LOOKUP(U1,'Deployment needs'!$2:$2,'Deployment needs'!72:72)</f>
        <v>0</v>
      </c>
      <c r="T28" s="58"/>
      <c r="U28" s="223"/>
      <c r="V28" s="115"/>
      <c r="W28" s="115"/>
      <c r="X28" s="224"/>
      <c r="Y28" s="58"/>
      <c r="Z28" s="1592"/>
      <c r="AA28" s="302" t="str" cm="1">
        <f t="array" ref="AA28">IFERROR(INDEX($A$1:$A$107,SMALL(IF($O$28=$B$1:$B$104,ROW($B$1:$B$104)-MIN(ROW($A$1:$A$107))+1,""), ROW()-23)),"")</f>
        <v/>
      </c>
      <c r="AB28" s="538"/>
      <c r="AC28" s="1820" t="str" cm="1">
        <f t="array" ref="AC28">IFERROR(INDEX($A$1:$A$107,SMALL(IF($O$35=$B$1:$B$104,ROW($B$1:$B$104)-MIN(ROW($A$1:$A$107))+1,""), ROW()-26)),"")</f>
        <v/>
      </c>
      <c r="AD28" s="1820"/>
      <c r="AE28" s="1001"/>
      <c r="AF28" s="334"/>
      <c r="AG28" s="334"/>
      <c r="AH28" s="334"/>
      <c r="AI28" s="334"/>
      <c r="AJ28" s="338" t="str" cm="1">
        <f t="array" ref="AJ28">IFERROR(INDEX($A$1:$A$107,SMALL(IF($O$6=$B$1:$B$104,ROW($B$1:$B$104)-MIN(ROW($A$1:$A$107))+1,""), ROW()-1)),"")</f>
        <v/>
      </c>
      <c r="AK28" s="576"/>
      <c r="AM28" s="1641"/>
      <c r="AN28" s="315"/>
      <c r="AO28" s="315"/>
      <c r="AP28" s="315"/>
      <c r="AQ28" s="315"/>
      <c r="AR28" s="315"/>
      <c r="AS28" s="315"/>
      <c r="AT28" s="315"/>
    </row>
    <row r="29" spans="1:55" ht="15.75" customHeight="1">
      <c r="A29" s="322" t="str" cm="1">
        <f t="array" ref="A29">_xlfn.IFS(D34=0,"",D34&gt;0,D34)</f>
        <v/>
      </c>
      <c r="B29" s="322"/>
      <c r="C29" s="58"/>
      <c r="D29" s="58"/>
      <c r="E29" s="58"/>
      <c r="F29" s="58"/>
      <c r="H29" s="58"/>
      <c r="I29" s="58"/>
      <c r="J29" s="58"/>
      <c r="K29" s="327" t="s">
        <v>1510</v>
      </c>
      <c r="L29" s="327">
        <v>0</v>
      </c>
      <c r="M29" s="58"/>
      <c r="N29" s="329"/>
      <c r="O29" s="150" t="s">
        <v>391</v>
      </c>
      <c r="P29" s="177" t="s">
        <v>100</v>
      </c>
      <c r="Q29" s="201">
        <f t="shared" si="2"/>
        <v>0</v>
      </c>
      <c r="R29" s="236">
        <f ca="1">LOOKUP($U$1-1,'Inbound SOS &amp; EOD'!$1:$1,'Inbound SOS &amp; EOD'!59:59)</f>
        <v>0</v>
      </c>
      <c r="S29" s="237">
        <f ca="1">LOOKUP(U1,'Deployment needs'!$2:$2,'Deployment needs'!73:73)</f>
        <v>0</v>
      </c>
      <c r="T29" s="58"/>
      <c r="U29" s="1015" t="s">
        <v>93</v>
      </c>
      <c r="V29" s="377"/>
      <c r="W29" s="378"/>
      <c r="X29" s="225">
        <f>SUM(X26:X28)</f>
        <v>10600</v>
      </c>
      <c r="Y29" s="58"/>
      <c r="Z29" s="1592"/>
      <c r="AA29" s="302" t="str" cm="1">
        <f t="array" ref="AA29">IFERROR(INDEX($A$1:$A$107,SMALL(IF($O$28=$B$1:$B$104,ROW($B$1:$B$104)-MIN(ROW($A$1:$A$107))+1,""), ROW()-23)),"")</f>
        <v/>
      </c>
      <c r="AB29" s="538"/>
      <c r="AC29" s="1820" t="str" cm="1">
        <f t="array" ref="AC29">IFERROR(INDEX($A$1:$A$107,SMALL(IF($O$35=$B$1:$B$104,ROW($B$1:$B$104)-MIN(ROW($A$1:$A$107))+1,""), ROW()-26)),"")</f>
        <v/>
      </c>
      <c r="AD29" s="1820"/>
      <c r="AE29" s="1001"/>
      <c r="AF29" s="334" t="str" cm="1">
        <f t="array" ref="AF29">IFERROR(INDEX($A$1:$A$107,SMALL(IF($O$22=$B$1:$B$104,ROW($B$1:$B$104)-MIN(ROW($A$1:$A$107))+1,""), ROW()-20)),"")</f>
        <v/>
      </c>
      <c r="AG29" s="334" t="str" cm="1">
        <f t="array" ref="AG29">IFERROR(INDEX($A$1:$A$107,SMALL(IF($O$25=$B$1:$B$104,ROW($B$1:$B$104)-MIN(ROW($A$1:$A$107))+1,""), ROW()-26)),"")</f>
        <v/>
      </c>
      <c r="AH29" s="334" t="str" cm="1">
        <f t="array" ref="AH29">IFERROR(INDEX($A$1:$A$107,SMALL(IF($O$27=$B$1:$B$104,ROW($B$1:$B$104)-MIN(ROW($A$1:$A$107))+1,""), ROW()-17)),"")</f>
        <v/>
      </c>
      <c r="AI29" s="334" t="str" cm="1">
        <f t="array" ref="AI29">IFERROR(INDEX($A$1:$A$107,SMALL(IF($O$34=$B$1:$B$104,ROW($B$1:$B$104)-MIN(ROW($A$1:$A$107))+1,""), ROW()-12)),"")</f>
        <v/>
      </c>
      <c r="AJ29" s="338" t="str" cm="1">
        <f t="array" ref="AJ29">IFERROR(INDEX($A$1:$A$107,SMALL(IF($O$6=$B$1:$B$104,ROW($B$1:$B$104)-MIN(ROW($A$1:$A$107))+1,""), ROW()-1)),"")</f>
        <v/>
      </c>
      <c r="AK29" s="576"/>
      <c r="AM29" s="1641"/>
      <c r="AN29" s="315"/>
      <c r="AO29" s="315"/>
      <c r="AP29" s="315"/>
      <c r="AQ29" s="315"/>
      <c r="AR29" s="315"/>
      <c r="AS29" s="315"/>
      <c r="AT29" s="315"/>
    </row>
    <row r="30" spans="1:55" ht="15.6" customHeight="1">
      <c r="A30" s="322" t="str" cm="1">
        <f t="array" ref="A30">_xlfn.IFS(D35=0,"",D35&gt;0,D35)</f>
        <v/>
      </c>
      <c r="B30" s="322"/>
      <c r="C30" s="58"/>
      <c r="D30" s="58"/>
      <c r="E30" s="615" t="s">
        <v>1508</v>
      </c>
      <c r="F30" s="717">
        <f>D28+G28+J24</f>
        <v>21</v>
      </c>
      <c r="G30" s="58"/>
      <c r="H30" s="58"/>
      <c r="I30" s="58"/>
      <c r="J30" s="58"/>
      <c r="K30" s="327" t="s">
        <v>1511</v>
      </c>
      <c r="L30" s="327">
        <v>4</v>
      </c>
      <c r="M30" s="58"/>
      <c r="N30" s="329"/>
      <c r="O30" s="150" t="s">
        <v>816</v>
      </c>
      <c r="P30" s="177" t="s">
        <v>659</v>
      </c>
      <c r="Q30" s="201">
        <f t="shared" si="2"/>
        <v>0</v>
      </c>
      <c r="R30" s="1011">
        <f>'[2]2025 Progress tracker'!$D$15</f>
        <v>0</v>
      </c>
      <c r="S30" s="1781"/>
      <c r="T30" s="58"/>
      <c r="U30" s="1013"/>
      <c r="V30" s="1013"/>
      <c r="W30" s="1013"/>
      <c r="X30" s="1013"/>
      <c r="Y30" s="58"/>
      <c r="Z30" s="1592"/>
      <c r="AA30" s="302" t="str" cm="1">
        <f t="array" ref="AA30">IFERROR(INDEX($A$1:$A$107,SMALL(IF($O$28=$B$1:$B$104,ROW($B$1:$B$104)-MIN(ROW($A$1:$A$107))+1,""), ROW()-23)),"")</f>
        <v/>
      </c>
      <c r="AB30" s="538"/>
      <c r="AC30" s="1820" t="str" cm="1">
        <f t="array" ref="AC30">IFERROR(INDEX($A$1:$A$107,SMALL(IF($O$35=$B$1:$B$104,ROW($B$1:$B$104)-MIN(ROW($A$1:$A$107))+1,""), ROW()-26)),"")</f>
        <v/>
      </c>
      <c r="AD30" s="1820"/>
      <c r="AE30" s="1001"/>
      <c r="AF30" s="334" t="str" cm="1">
        <f t="array" ref="AF30">IFERROR(INDEX($A$1:$A$107,SMALL(IF($O$22=$B$1:$B$104,ROW($B$1:$B$104)-MIN(ROW($A$1:$A$107))+1,""), ROW()-20)),"")</f>
        <v/>
      </c>
      <c r="AG30" s="334" t="str" cm="1">
        <f t="array" ref="AG30">IFERROR(INDEX($A$1:$A$107,SMALL(IF($O$25=$B$1:$B$104,ROW($B$1:$B$104)-MIN(ROW($A$1:$A$107))+1,""), ROW()-26)),"")</f>
        <v/>
      </c>
      <c r="AH30" s="334" t="str" cm="1">
        <f t="array" ref="AH30">IFERROR(INDEX($A$1:$A$107,SMALL(IF($O$27=$B$1:$B$104,ROW($B$1:$B$104)-MIN(ROW($A$1:$A$107))+1,""), ROW()-17)),"")</f>
        <v/>
      </c>
      <c r="AI30" s="334" t="str" cm="1">
        <f t="array" ref="AI30">IFERROR(INDEX($A$1:$A$107,SMALL(IF($O$34=$B$1:$B$104,ROW($B$1:$B$104)-MIN(ROW($A$1:$A$107))+1,""), ROW()-12)),"")</f>
        <v/>
      </c>
      <c r="AJ30" s="338" t="str" cm="1">
        <f t="array" ref="AJ30">IFERROR(INDEX($A$1:$A$107,SMALL(IF($O$6=$B$1:$B$104,ROW($B$1:$B$104)-MIN(ROW($A$1:$A$107))+1,""), ROW()-1)),"")</f>
        <v/>
      </c>
      <c r="AK30" s="576"/>
      <c r="AM30" s="1641"/>
      <c r="AN30" s="348"/>
      <c r="AO30" s="348"/>
      <c r="AP30" s="348"/>
      <c r="AQ30" s="348"/>
      <c r="AR30" s="348"/>
      <c r="AS30" s="348"/>
      <c r="AT30" s="348"/>
    </row>
    <row r="31" spans="1:55" ht="15.75" customHeight="1">
      <c r="A31" s="322" t="str" cm="1">
        <f t="array" ref="A31">_xlfn.IFS(D36=0,"",D36&gt;0,D36)</f>
        <v/>
      </c>
      <c r="B31" s="322"/>
      <c r="C31" s="58"/>
      <c r="D31" s="58"/>
      <c r="E31" s="615" t="s">
        <v>917</v>
      </c>
      <c r="F31" s="717">
        <v>27.5</v>
      </c>
      <c r="G31" s="58"/>
      <c r="H31" s="58"/>
      <c r="I31" s="58"/>
      <c r="J31" s="58"/>
      <c r="K31" s="327" t="s">
        <v>237</v>
      </c>
      <c r="L31" s="327">
        <v>2</v>
      </c>
      <c r="M31" s="58"/>
      <c r="N31" s="329"/>
      <c r="O31" s="150" t="s">
        <v>820</v>
      </c>
      <c r="P31" s="177" t="s">
        <v>821</v>
      </c>
      <c r="Q31" s="201">
        <f t="shared" si="2"/>
        <v>0</v>
      </c>
      <c r="R31" s="1709"/>
      <c r="S31" s="1781"/>
      <c r="T31" s="58"/>
      <c r="U31" s="1013"/>
      <c r="V31" s="1013"/>
      <c r="W31" s="1013"/>
      <c r="X31" s="1013"/>
      <c r="Y31" s="58"/>
      <c r="Z31" s="1592"/>
      <c r="AA31" s="302" t="str" cm="1">
        <f t="array" ref="AA31">IFERROR(INDEX($A$1:$A$107,SMALL(IF($O$28=$B$1:$B$104,ROW($B$1:$B$104)-MIN(ROW($A$1:$A$107))+1,""), ROW()-23)),"")</f>
        <v/>
      </c>
      <c r="AB31" s="538"/>
      <c r="AC31" s="1820" t="str" cm="1">
        <f t="array" ref="AC31">IFERROR(INDEX($A$1:$A$107,SMALL(IF($O$35=$B$1:$B$104,ROW($B$1:$B$104)-MIN(ROW($A$1:$A$107))+1,""), ROW()-26)),"")</f>
        <v/>
      </c>
      <c r="AD31" s="1820"/>
      <c r="AE31" s="1001"/>
      <c r="AF31" s="334" t="str" cm="1">
        <f t="array" ref="AF31">IFERROR(INDEX($A$1:$A$107,SMALL(IF($O$22=$B$1:$B$104,ROW($B$1:$B$104)-MIN(ROW($A$1:$A$107))+1,""), ROW()-20)),"")</f>
        <v/>
      </c>
      <c r="AG31" s="334" t="str" cm="1">
        <f t="array" ref="AG31">IFERROR(INDEX($A$1:$A$107,SMALL(IF($O$25=$B$1:$B$104,ROW($B$1:$B$104)-MIN(ROW($A$1:$A$107))+1,""), ROW()-26)),"")</f>
        <v/>
      </c>
      <c r="AH31" s="334" t="str" cm="1">
        <f t="array" ref="AH31">IFERROR(INDEX($A$1:$A$107,SMALL(IF($O$27=$B$1:$B$104,ROW($B$1:$B$104)-MIN(ROW($A$1:$A$107))+1,""), ROW()-17)),"")</f>
        <v/>
      </c>
      <c r="AI31" s="334" t="str" cm="1">
        <f t="array" ref="AI31">IFERROR(INDEX($A$1:$A$107,SMALL(IF($O$34=$B$1:$B$104,ROW($B$1:$B$104)-MIN(ROW($A$1:$A$107))+1,""), ROW()-12)),"")</f>
        <v/>
      </c>
      <c r="AJ31" s="338" t="str" cm="1">
        <f t="array" ref="AJ31">IFERROR(INDEX($A$1:$A$107,SMALL(IF($O$6=$B$1:$B$104,ROW($B$1:$B$104)-MIN(ROW($A$1:$A$107))+1,""), ROW()-1)),"")</f>
        <v/>
      </c>
      <c r="AK31" s="576"/>
      <c r="AM31" s="1641"/>
      <c r="AN31" s="348"/>
      <c r="AO31" s="348"/>
      <c r="AP31" s="348"/>
      <c r="AQ31" s="348"/>
      <c r="AR31" s="348"/>
      <c r="AS31" s="348"/>
      <c r="AT31" s="348"/>
    </row>
    <row r="32" spans="1:55" ht="15.75" customHeight="1">
      <c r="A32" s="322"/>
      <c r="B32" s="322"/>
      <c r="C32" s="58"/>
      <c r="D32" s="58"/>
      <c r="E32" s="615"/>
      <c r="F32" s="1524"/>
      <c r="G32" s="58"/>
      <c r="H32" s="58"/>
      <c r="I32" s="58"/>
      <c r="J32" s="58"/>
      <c r="K32" s="327" t="s">
        <v>276</v>
      </c>
      <c r="L32" s="327">
        <v>2</v>
      </c>
      <c r="M32" s="58"/>
      <c r="N32" s="329"/>
      <c r="O32" s="150" t="s">
        <v>394</v>
      </c>
      <c r="P32" s="177" t="s">
        <v>395</v>
      </c>
      <c r="Q32" s="201">
        <f t="shared" si="2"/>
        <v>1</v>
      </c>
      <c r="R32" s="1709"/>
      <c r="S32" s="1781"/>
      <c r="T32" s="58"/>
      <c r="U32" s="1608" t="s">
        <v>399</v>
      </c>
      <c r="V32" s="1608"/>
      <c r="W32" s="1608"/>
      <c r="X32" s="1608"/>
      <c r="Y32" s="58"/>
      <c r="Z32" s="1592"/>
      <c r="AA32" s="1000"/>
      <c r="AB32" s="1525"/>
      <c r="AC32" s="1820" t="str" cm="1">
        <f t="array" ref="AC32">IFERROR(INDEX($A$1:$A$107,SMALL(IF($O$35=$B$1:$B$104,ROW($B$1:$B$104)-MIN(ROW($A$1:$A$107))+1,""), ROW()-26)),"")</f>
        <v/>
      </c>
      <c r="AD32" s="1820"/>
      <c r="AE32" s="1001"/>
      <c r="AF32" s="334"/>
      <c r="AG32" s="334"/>
      <c r="AH32" s="334"/>
      <c r="AI32" s="334"/>
      <c r="AJ32" s="338" t="str" cm="1">
        <f t="array" ref="AJ32">IFERROR(INDEX($A$1:$A$107,SMALL(IF($O$6=$B$1:$B$104,ROW($B$1:$B$104)-MIN(ROW($A$1:$A$107))+1,""), ROW()-1)),"")</f>
        <v/>
      </c>
      <c r="AK32" s="576"/>
      <c r="AM32" s="1526"/>
      <c r="AN32" s="1527"/>
      <c r="AO32" s="1527"/>
      <c r="AP32" s="1527"/>
      <c r="AQ32" s="1527"/>
      <c r="AR32" s="1527"/>
      <c r="AS32" s="1527"/>
      <c r="AT32" s="1527"/>
    </row>
    <row r="33" spans="1:46" ht="15.6" customHeight="1">
      <c r="A33" s="322" t="str" cm="1">
        <f t="array" ref="A33">_xlfn.IFS(D37=0,"",D37&gt;0,D37)</f>
        <v/>
      </c>
      <c r="B33" s="322"/>
      <c r="C33" s="58"/>
      <c r="D33" s="60"/>
      <c r="E33" s="615"/>
      <c r="F33" s="58"/>
      <c r="G33" s="58"/>
      <c r="H33" s="58"/>
      <c r="I33" s="58"/>
      <c r="J33" s="58"/>
      <c r="K33" s="327" t="s">
        <v>307</v>
      </c>
      <c r="L33" s="327">
        <v>4</v>
      </c>
      <c r="M33" s="58"/>
      <c r="N33" s="329"/>
      <c r="O33" s="150" t="s">
        <v>398</v>
      </c>
      <c r="P33" s="176" t="s">
        <v>238</v>
      </c>
      <c r="Q33" s="201">
        <f t="shared" si="2"/>
        <v>0</v>
      </c>
      <c r="R33" s="1709"/>
      <c r="S33" s="1781"/>
      <c r="T33" s="58"/>
      <c r="U33" s="141" t="s">
        <v>404</v>
      </c>
      <c r="V33" s="138" t="s">
        <v>405</v>
      </c>
      <c r="W33" s="138" t="s">
        <v>375</v>
      </c>
      <c r="X33" s="142" t="s">
        <v>406</v>
      </c>
      <c r="Y33" s="58"/>
      <c r="Z33" s="1592"/>
      <c r="AA33" s="1009" t="s">
        <v>101</v>
      </c>
      <c r="AB33" s="339" t="str">
        <f>"Overstock Putaway"&amp;"   "&amp;T20</f>
        <v xml:space="preserve">Overstock Putaway   </v>
      </c>
      <c r="AC33" s="1820" t="str" cm="1">
        <f t="array" ref="AC33">IFERROR(INDEX($A$1:$A$107,SMALL(IF($O$35=$B$1:$B$104,ROW($B$1:$B$104)-MIN(ROW($A$1:$A$107))+1,""), ROW()-26)),"")</f>
        <v/>
      </c>
      <c r="AD33" s="1820"/>
      <c r="AE33" s="1001"/>
      <c r="AF33" s="334" t="str" cm="1">
        <f t="array" ref="AF33">IFERROR(INDEX($A$1:$A$107,SMALL(IF($O$22=$B$1:$B$104,ROW($B$1:$B$104)-MIN(ROW($A$1:$A$107))+1,""), ROW()-20)),"")</f>
        <v/>
      </c>
      <c r="AG33" s="334" t="str" cm="1">
        <f t="array" ref="AG33">IFERROR(INDEX($A$1:$A$107,SMALL(IF($O$25=$B$1:$B$104,ROW($B$1:$B$104)-MIN(ROW($A$1:$A$107))+1,""), ROW()-26)),"")</f>
        <v/>
      </c>
      <c r="AH33" s="334" t="str" cm="1">
        <f t="array" ref="AH33">IFERROR(INDEX($A$1:$A$107,SMALL(IF($O$27=$B$1:$B$104,ROW($B$1:$B$104)-MIN(ROW($A$1:$A$107))+1,""), ROW()-17)),"")</f>
        <v/>
      </c>
      <c r="AI33" s="334" t="str" cm="1">
        <f t="array" ref="AI33">IFERROR(INDEX($A$1:$A$107,SMALL(IF($O$34=$B$1:$B$104,ROW($B$1:$B$104)-MIN(ROW($A$1:$A$107))+1,""), ROW()-12)),"")</f>
        <v/>
      </c>
      <c r="AJ33" s="338" t="str" cm="1">
        <f t="array" ref="AJ33">IFERROR(INDEX($A$1:$A$107,SMALL(IF($O$6=$B$1:$B$104,ROW($B$1:$B$104)-MIN(ROW($A$1:$A$107))+1,""), ROW()-1)),"")</f>
        <v/>
      </c>
      <c r="AK33" s="576"/>
    </row>
    <row r="34" spans="1:46" ht="15.6" customHeight="1">
      <c r="A34" s="322" t="str" cm="1">
        <f t="array" ref="A34">_xlfn.IFS(D38=0,"",D38&gt;0,D38)</f>
        <v/>
      </c>
      <c r="B34" s="322"/>
      <c r="C34" s="58"/>
      <c r="E34" s="58"/>
      <c r="F34" s="58"/>
      <c r="G34" s="58"/>
      <c r="H34" s="58"/>
      <c r="I34" s="58"/>
      <c r="J34" s="58"/>
      <c r="K34" s="328" t="s">
        <v>12</v>
      </c>
      <c r="L34" s="328">
        <f>SUM(L28:L33)</f>
        <v>12</v>
      </c>
      <c r="M34" s="58"/>
      <c r="N34" s="329"/>
      <c r="O34" s="150" t="s">
        <v>402</v>
      </c>
      <c r="P34" s="176" t="s">
        <v>403</v>
      </c>
      <c r="Q34" s="201">
        <f t="shared" si="2"/>
        <v>1</v>
      </c>
      <c r="R34" s="1709"/>
      <c r="S34" s="237">
        <f ca="1">LOOKUP(U1,'Deployment needs'!$2:$2,'Deployment needs'!94:94)</f>
        <v>0</v>
      </c>
      <c r="T34" s="58"/>
      <c r="U34" s="143" t="s">
        <v>367</v>
      </c>
      <c r="V34" s="139">
        <f>Q21-0.5</f>
        <v>-0.5</v>
      </c>
      <c r="W34" s="139">
        <f>Narvar</f>
        <v>34</v>
      </c>
      <c r="X34" s="117">
        <f>(W34*V34*$X$27)</f>
        <v>-17000</v>
      </c>
      <c r="Y34" s="58"/>
      <c r="Z34" s="1592"/>
      <c r="AA34" s="302"/>
      <c r="AB34" s="216"/>
      <c r="AC34" s="1820" t="str" cm="1">
        <f t="array" ref="AC34">IFERROR(INDEX($A$1:$A$107,SMALL(IF($O$35=$B$1:$B$104,ROW($B$1:$B$104)-MIN(ROW($A$1:$A$107))+1,""), ROW()-26)),"")</f>
        <v/>
      </c>
      <c r="AD34" s="1820"/>
      <c r="AE34" s="1001"/>
      <c r="AF34" s="334" t="str" cm="1">
        <f t="array" ref="AF34">IFERROR(INDEX($A$1:$A$107,SMALL(IF($O$22=$B$1:$B$104,ROW($B$1:$B$104)-MIN(ROW($A$1:$A$107))+1,""), ROW()-20)),"")</f>
        <v/>
      </c>
      <c r="AG34" s="334" t="str" cm="1">
        <f t="array" ref="AG34">IFERROR(INDEX($A$1:$A$107,SMALL(IF($O$25=$B$1:$B$104,ROW($B$1:$B$104)-MIN(ROW($A$1:$A$107))+1,""), ROW()-26)),"")</f>
        <v/>
      </c>
      <c r="AH34" s="334" t="str" cm="1">
        <f t="array" ref="AH34">IFERROR(INDEX($A$1:$A$107,SMALL(IF($O$27=$B$1:$B$104,ROW($B$1:$B$104)-MIN(ROW($A$1:$A$107))+1,""), ROW()-17)),"")</f>
        <v/>
      </c>
      <c r="AI34" s="334" t="str" cm="1">
        <f t="array" ref="AI34">IFERROR(INDEX($A$1:$A$107,SMALL(IF($O$34=$B$1:$B$104,ROW($B$1:$B$104)-MIN(ROW($A$1:$A$107))+1,""), ROW()-12)),"")</f>
        <v/>
      </c>
      <c r="AJ34" s="338" t="str" cm="1">
        <f t="array" ref="AJ34">IFERROR(INDEX($A$1:$A$107,SMALL(IF($O$6=$B$1:$B$104,ROW($B$1:$B$104)-MIN(ROW($A$1:$A$107))+1,""), ROW()-1)),"")</f>
        <v/>
      </c>
      <c r="AK34" s="576"/>
      <c r="AM34" s="1692" t="s">
        <v>1545</v>
      </c>
      <c r="AN34" s="1692"/>
      <c r="AO34" s="1692"/>
      <c r="AP34" s="1692"/>
      <c r="AQ34" s="1692"/>
      <c r="AR34" s="1692"/>
      <c r="AS34" s="1692"/>
      <c r="AT34" s="1692"/>
    </row>
    <row r="35" spans="1:46" ht="14.45" customHeight="1">
      <c r="A35" s="322" t="str" cm="1">
        <f t="array" ref="A35">_xlfn.IFS(D39=0,"",D39&gt;0,D39)</f>
        <v/>
      </c>
      <c r="B35" s="322"/>
      <c r="C35" s="58"/>
      <c r="E35" s="58"/>
      <c r="F35" s="58"/>
      <c r="G35" s="58"/>
      <c r="H35" s="58"/>
      <c r="I35" s="58"/>
      <c r="J35" s="58"/>
      <c r="K35" s="58"/>
      <c r="L35" s="58"/>
      <c r="M35" s="58"/>
      <c r="N35" s="329"/>
      <c r="O35" s="151" t="s">
        <v>409</v>
      </c>
      <c r="P35" s="178" t="s">
        <v>103</v>
      </c>
      <c r="Q35" s="201">
        <f t="shared" si="2"/>
        <v>0</v>
      </c>
      <c r="R35" s="1709"/>
      <c r="S35" s="237" cm="1">
        <f t="array" aca="1" ref="S35" ca="1">LOOKUP(U1,'Deployment needs'!$2:$2,('Deployment needs'!75:75+'Deployment needs'!87:87+'Deployment needs'!88:88))</f>
        <v>0.5</v>
      </c>
      <c r="T35" s="58"/>
      <c r="U35" s="143" t="s">
        <v>372</v>
      </c>
      <c r="V35" s="139">
        <f>Q22</f>
        <v>0</v>
      </c>
      <c r="W35" s="139">
        <f>Exceptions</f>
        <v>25</v>
      </c>
      <c r="X35" s="117">
        <f>(W35*V35*(2))</f>
        <v>0</v>
      </c>
      <c r="Y35" s="58"/>
      <c r="Z35" s="1592"/>
      <c r="AA35" s="302" t="str" cm="1">
        <f t="array" ref="AA35">IFERROR(INDEX($A$1:$A$107,SMALL(IF($O$19=$B$1:$B$104,ROW($B$1:$B$104)-MIN(ROW($A$1:$A$107))+1,""), ROW()-31)),"")</f>
        <v/>
      </c>
      <c r="AB35" s="216"/>
      <c r="AC35" s="1820" t="str" cm="1">
        <f t="array" ref="AC35">IFERROR(INDEX($A$1:$A$107,SMALL(IF($O$35=$B$1:$B$104,ROW($B$1:$B$104)-MIN(ROW($A$1:$A$107))+1,""), ROW()-26)),"")</f>
        <v/>
      </c>
      <c r="AD35" s="1820"/>
      <c r="AE35" s="1001"/>
      <c r="AF35" s="1017" t="s">
        <v>821</v>
      </c>
      <c r="AG35" s="334" t="str" cm="1">
        <f t="array" ref="AG35">IFERROR(INDEX($A$1:$A$107,SMALL(IF($O$25=$B$1:$B$104,ROW($B$1:$B$104)-MIN(ROW($A$1:$A$107))+1,""), ROW()-26)),"")</f>
        <v/>
      </c>
      <c r="AH35" s="334" t="str" cm="1">
        <f t="array" ref="AH35">IFERROR(INDEX($A$1:$A$107,SMALL(IF($O$27=$B$1:$B$104,ROW($B$1:$B$104)-MIN(ROW($A$1:$A$107))+1,""), ROW()-17)),"")</f>
        <v/>
      </c>
      <c r="AI35" s="334" t="str" cm="1">
        <f t="array" ref="AI35">IFERROR(INDEX($A$1:$A$107,SMALL(IF($O$34=$B$1:$B$104,ROW($B$1:$B$104)-MIN(ROW($A$1:$A$107))+1,""), ROW()-12)),"")</f>
        <v/>
      </c>
      <c r="AJ35" s="338" t="str" cm="1">
        <f t="array" ref="AJ35">IFERROR(INDEX($A$1:$A$107,SMALL(IF($O$6=$B$1:$B$104,ROW($B$1:$B$104)-MIN(ROW($A$1:$A$107))+1,""), ROW()-1)),"")</f>
        <v/>
      </c>
      <c r="AK35" s="576"/>
      <c r="AM35" s="1016" t="s">
        <v>243</v>
      </c>
      <c r="AN35" s="387" t="s">
        <v>14</v>
      </c>
      <c r="AO35" s="387" t="s">
        <v>15</v>
      </c>
      <c r="AP35" s="387" t="s">
        <v>16</v>
      </c>
      <c r="AQ35" s="387" t="s">
        <v>17</v>
      </c>
      <c r="AR35" s="387" t="s">
        <v>18</v>
      </c>
      <c r="AS35" s="387" t="s">
        <v>19</v>
      </c>
      <c r="AT35" s="387" t="s">
        <v>20</v>
      </c>
    </row>
    <row r="36" spans="1:46" ht="14.45" customHeight="1">
      <c r="A36" s="322" t="str" cm="1">
        <f t="array" ref="A36">_xlfn.IFS(D40=0,"",D40&gt;0,D40)</f>
        <v/>
      </c>
      <c r="B36" s="322"/>
      <c r="C36" s="58"/>
      <c r="E36" s="58"/>
      <c r="F36" s="58"/>
      <c r="G36" s="288"/>
      <c r="H36" s="58"/>
      <c r="I36" s="58"/>
      <c r="J36" s="58"/>
      <c r="K36" s="58"/>
      <c r="L36" s="58"/>
      <c r="M36" s="58"/>
      <c r="N36" s="329"/>
      <c r="O36" s="91"/>
      <c r="P36" s="153" t="s">
        <v>12</v>
      </c>
      <c r="Q36" s="148">
        <f>SUM(Q5:Q35)</f>
        <v>19</v>
      </c>
      <c r="R36" s="1709"/>
      <c r="S36" s="920">
        <f ca="1">LOOKUP(U1,'Deployment needs'!$2:$2,'Deployment needs'!76:76)</f>
        <v>1</v>
      </c>
      <c r="T36" s="58"/>
      <c r="U36" s="143" t="s">
        <v>175</v>
      </c>
      <c r="V36" s="139">
        <f>Q24</f>
        <v>1</v>
      </c>
      <c r="W36" s="139">
        <f>Returns_put_away</f>
        <v>100</v>
      </c>
      <c r="X36" s="117">
        <f>(W36*V36*($X$27-1))</f>
        <v>99900</v>
      </c>
      <c r="Y36" s="58"/>
      <c r="Z36" s="1592"/>
      <c r="AA36" s="302" t="str" cm="1">
        <f t="array" ref="AA36">IFERROR(INDEX($A$1:$A$107,SMALL(IF($O$19=$B$1:$B$104,ROW($B$1:$B$104)-MIN(ROW($A$1:$A$107))+1,""), ROW()-31)),"")</f>
        <v/>
      </c>
      <c r="AB36" s="216" t="str" cm="1">
        <f t="array" ref="AB36">IFERROR(INDEX($A$1:$A$107,SMALL(IF($O$20=$B$1:$B$104,ROW($B$1:$B$104)-MIN(ROW($A$1:$A$107))+1,""), ROW()-31)),"")</f>
        <v/>
      </c>
      <c r="AC36" s="1820" t="str" cm="1">
        <f t="array" ref="AC36">IFERROR(INDEX($A$1:$A$107,SMALL(IF($O$35=$B$1:$B$104,ROW($B$1:$B$104)-MIN(ROW($A$1:$A$107))+1,""), ROW()-26)),"")</f>
        <v/>
      </c>
      <c r="AD36" s="1820"/>
      <c r="AE36" s="1001"/>
      <c r="AF36" s="335" t="str" cm="1">
        <f t="array" ref="AF36">IFERROR(INDEX($A$1:$A$107,SMALL(IF($O$31=$B$1:$B$104,ROW($B$1:$B$104)-MIN(ROW($A$1:$A$107))+1,""), ROW()-33)),"")</f>
        <v/>
      </c>
      <c r="AG36" s="334" t="str" cm="1">
        <f t="array" ref="AG36">IFERROR(INDEX($A$1:$A$107,SMALL(IF($O$25=$B$1:$B$104,ROW($B$1:$B$104)-MIN(ROW($A$1:$A$107))+1,""), ROW()-26)),"")</f>
        <v/>
      </c>
      <c r="AH36" s="334" t="str" cm="1">
        <f t="array" ref="AH36">IFERROR(INDEX($A$1:$A$107,SMALL(IF($O$27=$B$1:$B$104,ROW($B$1:$B$104)-MIN(ROW($A$1:$A$107))+1,""), ROW()-17)),"")</f>
        <v/>
      </c>
      <c r="AI36" s="334" t="str" cm="1">
        <f t="array" ref="AI36">IFERROR(INDEX($A$1:$A$107,SMALL(IF($O$34=$B$1:$B$104,ROW($B$1:$B$104)-MIN(ROW($A$1:$A$107))+1,""), ROW()-12)),"")</f>
        <v/>
      </c>
      <c r="AJ36" s="338" t="str" cm="1">
        <f t="array" ref="AJ36">IFERROR(INDEX($A$1:$A$107,SMALL(IF($O$6=$B$1:$B$104,ROW($B$1:$B$104)-MIN(ROW($A$1:$A$107))+1,""), ROW()-1)),"")</f>
        <v/>
      </c>
      <c r="AK36" s="576"/>
      <c r="AM36" s="1767" t="s">
        <v>249</v>
      </c>
      <c r="AN36" s="345"/>
      <c r="AO36" s="345"/>
      <c r="AP36" s="345"/>
      <c r="AQ36" s="345"/>
      <c r="AR36" s="345"/>
      <c r="AS36" s="345"/>
      <c r="AT36" s="345"/>
    </row>
    <row r="37" spans="1:46" ht="14.45" customHeight="1">
      <c r="A37" s="322" t="str" cm="1">
        <f t="array" ref="A37">_xlfn.IFS(D41=0,"",D41&gt;0,D41)</f>
        <v/>
      </c>
      <c r="B37" s="322"/>
      <c r="C37" s="58"/>
      <c r="E37" s="1824" t="s">
        <v>1546</v>
      </c>
      <c r="F37" s="1824"/>
      <c r="G37" s="289"/>
      <c r="H37" s="58"/>
      <c r="I37" s="58"/>
      <c r="J37" s="58"/>
      <c r="K37" s="58"/>
      <c r="L37" s="58"/>
      <c r="M37" s="58"/>
      <c r="N37" s="58"/>
      <c r="O37" s="91"/>
      <c r="P37" s="179" t="s">
        <v>414</v>
      </c>
      <c r="Q37" s="121">
        <f>SUM(D28+G28+J24)-Q47-Q43</f>
        <v>20</v>
      </c>
      <c r="R37" s="182"/>
      <c r="S37" s="919">
        <f ca="1">SUM(S5:S36)</f>
        <v>12.354770534492907</v>
      </c>
      <c r="T37" s="58"/>
      <c r="U37" s="143" t="s">
        <v>99</v>
      </c>
      <c r="V37" s="139">
        <f>Q25</f>
        <v>0</v>
      </c>
      <c r="W37" s="139">
        <f>Receiving</f>
        <v>75</v>
      </c>
      <c r="X37" s="117">
        <f>(W37*V37*$X$27)/2.45</f>
        <v>0</v>
      </c>
      <c r="Y37" s="58"/>
      <c r="Z37" s="1592"/>
      <c r="AA37" s="302" t="str" cm="1">
        <f t="array" ref="AA37">IFERROR(INDEX($A$1:$A$107,SMALL(IF($O$19=$B$1:$B$104,ROW($B$1:$B$104)-MIN(ROW($A$1:$A$107))+1,""), ROW()-31)),"")</f>
        <v/>
      </c>
      <c r="AB37" s="216" t="str" cm="1">
        <f t="array" ref="AB37">IFERROR(INDEX($A$1:$A$107,SMALL(IF($O$20=$B$1:$B$104,ROW($B$1:$B$104)-MIN(ROW($A$1:$A$107))+1,""), ROW()-31)),"")</f>
        <v/>
      </c>
      <c r="AC37" s="1820" t="str" cm="1">
        <f t="array" ref="AC37">IFERROR(INDEX($A$1:$A$107,SMALL(IF($O$35=$B$1:$B$104,ROW($B$1:$B$104)-MIN(ROW($A$1:$A$107))+1,""), ROW()-26)),"")</f>
        <v/>
      </c>
      <c r="AD37" s="1820"/>
      <c r="AE37" s="1001"/>
      <c r="AF37" s="335" t="str" cm="1">
        <f t="array" ref="AF37">IFERROR(INDEX($A$1:$A$107,SMALL(IF($O$31=$B$1:$B$104,ROW($B$1:$B$104)-MIN(ROW($A$1:$A$107))+1,""), ROW()-33)),"")</f>
        <v/>
      </c>
      <c r="AG37" s="334" t="str" cm="1">
        <f t="array" ref="AG37">IFERROR(INDEX($A$1:$A$107,SMALL(IF($O$25=$B$1:$B$104,ROW($B$1:$B$104)-MIN(ROW($A$1:$A$107))+1,""), ROW()-26)),"")</f>
        <v/>
      </c>
      <c r="AH37" s="334" t="str" cm="1">
        <f t="array" ref="AH37">IFERROR(INDEX($A$1:$A$107,SMALL(IF($O$27=$B$1:$B$104,ROW($B$1:$B$104)-MIN(ROW($A$1:$A$107))+1,""), ROW()-17)),"")</f>
        <v/>
      </c>
      <c r="AI37" s="334" t="str" cm="1">
        <f t="array" ref="AI37">IFERROR(INDEX($A$1:$A$107,SMALL(IF($O$34=$B$1:$B$104,ROW($B$1:$B$104)-MIN(ROW($A$1:$A$107))+1,""), ROW()-12)),"")</f>
        <v/>
      </c>
      <c r="AJ37" s="338" t="str" cm="1">
        <f t="array" ref="AJ37">IFERROR(INDEX($A$1:$A$107,SMALL(IF($O$6=$B$1:$B$104,ROW($B$1:$B$104)-MIN(ROW($A$1:$A$107))+1,""), ROW()-1)),"")</f>
        <v/>
      </c>
      <c r="AK37" s="576"/>
      <c r="AM37" s="1767"/>
      <c r="AN37" s="345"/>
      <c r="AO37" s="345"/>
      <c r="AP37" s="345"/>
      <c r="AQ37" s="345"/>
      <c r="AR37" s="345"/>
      <c r="AS37" s="345"/>
      <c r="AT37" s="345"/>
    </row>
    <row r="38" spans="1:46" ht="14.45" customHeight="1">
      <c r="A38" s="322" t="str" cm="1">
        <f t="array" ref="A38">_xlfn.IFS(D42=0,"",D42&gt;0,D42)</f>
        <v/>
      </c>
      <c r="B38" s="322"/>
      <c r="C38" s="58"/>
      <c r="E38" s="879" t="s">
        <v>1547</v>
      </c>
      <c r="F38" s="68"/>
      <c r="G38" s="289"/>
      <c r="H38" s="1824" t="s">
        <v>1548</v>
      </c>
      <c r="I38" s="1824"/>
      <c r="J38" s="58"/>
      <c r="K38" s="58"/>
      <c r="M38" s="58"/>
      <c r="N38" s="58"/>
      <c r="O38" s="91"/>
      <c r="P38" s="180" t="s">
        <v>420</v>
      </c>
      <c r="Q38" s="181">
        <f>SUM(Q40:Q47)-Q47</f>
        <v>2</v>
      </c>
      <c r="R38" s="182"/>
      <c r="S38" s="207">
        <f ca="1">LOOKUP(U1,'Deployment needs'!$2:$2,'Deployment needs'!51:51)</f>
        <v>12.354770534492909</v>
      </c>
      <c r="T38" s="58"/>
      <c r="U38" s="143" t="s">
        <v>114</v>
      </c>
      <c r="V38" s="139">
        <f>Q10</f>
        <v>0</v>
      </c>
      <c r="W38" s="139">
        <f>Resets_per_hour</f>
        <v>15</v>
      </c>
      <c r="X38" s="117">
        <f t="shared" ref="X38:X43" si="3">(W38*V38*$X$27)</f>
        <v>0</v>
      </c>
      <c r="Y38" s="58"/>
      <c r="Z38" s="1592"/>
      <c r="AA38" s="302" t="str" cm="1">
        <f t="array" ref="AA38">IFERROR(INDEX($A$1:$A$107,SMALL(IF($O$19=$B$1:$B$104,ROW($B$1:$B$104)-MIN(ROW($A$1:$A$107))+1,""), ROW()-31)),"")</f>
        <v/>
      </c>
      <c r="AB38" s="216" t="str" cm="1">
        <f t="array" ref="AB38">IFERROR(INDEX($A$1:$A$107,SMALL(IF($O$20=$B$1:$B$104,ROW($B$1:$B$104)-MIN(ROW($A$1:$A$107))+1,""), ROW()-31)),"")</f>
        <v/>
      </c>
      <c r="AC38" s="1820" t="str" cm="1">
        <f t="array" ref="AC38">IFERROR(INDEX($A$1:$A$107,SMALL(IF($O$35=$B$1:$B$104,ROW($B$1:$B$104)-MIN(ROW($A$1:$A$107))+1,""), ROW()-26)),"")</f>
        <v/>
      </c>
      <c r="AD38" s="1820"/>
      <c r="AE38" s="1001"/>
      <c r="AF38" s="335" t="str" cm="1">
        <f t="array" ref="AF38">IFERROR(INDEX($A$1:$A$107,SMALL(IF($O$31=$B$1:$B$104,ROW($B$1:$B$104)-MIN(ROW($A$1:$A$107))+1,""), ROW()-33)),"")</f>
        <v/>
      </c>
      <c r="AG38" s="334" t="str" cm="1">
        <f t="array" ref="AG38">IFERROR(INDEX($A$1:$A$107,SMALL(IF($O$25=$B$1:$B$104,ROW($B$1:$B$104)-MIN(ROW($A$1:$A$107))+1,""), ROW()-26)),"")</f>
        <v/>
      </c>
      <c r="AH38" s="334" t="str" cm="1">
        <f t="array" ref="AH38">IFERROR(INDEX($A$1:$A$107,SMALL(IF($O$27=$B$1:$B$104,ROW($B$1:$B$104)-MIN(ROW($A$1:$A$107))+1,""), ROW()-17)),"")</f>
        <v/>
      </c>
      <c r="AI38" s="334" t="str" cm="1">
        <f t="array" ref="AI38">IFERROR(INDEX($A$1:$A$107,SMALL(IF($O$34=$B$1:$B$104,ROW($B$1:$B$104)-MIN(ROW($A$1:$A$107))+1,""), ROW()-12)),"")</f>
        <v/>
      </c>
      <c r="AJ38" s="338" t="str" cm="1">
        <f t="array" ref="AJ38">IFERROR(INDEX($A$1:$A$107,SMALL(IF($O$6=$B$1:$B$104,ROW($B$1:$B$104)-MIN(ROW($A$1:$A$107))+1,""), ROW()-1)),"")</f>
        <v/>
      </c>
      <c r="AK38" s="576"/>
      <c r="AM38" s="1767"/>
      <c r="AN38" s="345"/>
      <c r="AO38" s="345"/>
      <c r="AP38" s="345"/>
      <c r="AQ38" s="345"/>
      <c r="AR38" s="345"/>
      <c r="AS38" s="345"/>
      <c r="AT38" s="345"/>
    </row>
    <row r="39" spans="1:46" ht="14.45" customHeight="1">
      <c r="A39" s="322" t="str" cm="1">
        <f t="array" ref="A39">_xlfn.IFS(D43=0,"",D43&gt;0,D43)</f>
        <v/>
      </c>
      <c r="B39" s="322"/>
      <c r="C39" s="58"/>
      <c r="E39" s="879" t="s">
        <v>1549</v>
      </c>
      <c r="F39" s="68"/>
      <c r="G39" s="289"/>
      <c r="H39" s="879" t="s">
        <v>674</v>
      </c>
      <c r="I39" s="68"/>
      <c r="J39" s="58"/>
      <c r="K39" s="58"/>
      <c r="M39" s="58"/>
      <c r="N39" s="58"/>
      <c r="O39" s="91"/>
      <c r="P39" s="183" t="s">
        <v>424</v>
      </c>
      <c r="Q39" s="184" t="s">
        <v>425</v>
      </c>
      <c r="R39" s="182"/>
      <c r="S39" s="182"/>
      <c r="T39" s="58"/>
      <c r="U39" s="143" t="s">
        <v>307</v>
      </c>
      <c r="V39" s="139">
        <f>Q8</f>
        <v>1</v>
      </c>
      <c r="W39" s="140">
        <f>Autobagger_Bander</f>
        <v>120</v>
      </c>
      <c r="X39" s="117">
        <f>(W39*V39*$X$27)/2</f>
        <v>60000</v>
      </c>
      <c r="Y39" s="58"/>
      <c r="Z39" s="1592"/>
      <c r="AA39" s="302" t="str" cm="1">
        <f t="array" ref="AA39">IFERROR(INDEX($A$1:$A$107,SMALL(IF($O$19=$B$1:$B$104,ROW($B$1:$B$104)-MIN(ROW($A$1:$A$107))+1,""), ROW()-31)),"")</f>
        <v/>
      </c>
      <c r="AB39" s="216" t="str" cm="1">
        <f t="array" ref="AB39">IFERROR(INDEX($A$1:$A$107,SMALL(IF($O$20=$B$1:$B$104,ROW($B$1:$B$104)-MIN(ROW($A$1:$A$107))+1,""), ROW()-31)),"")</f>
        <v/>
      </c>
      <c r="AC39" s="1820" t="str" cm="1">
        <f t="array" ref="AC39">IFERROR(INDEX($A$1:$A$107,SMALL(IF($O$35=$B$1:$B$104,ROW($B$1:$B$104)-MIN(ROW($A$1:$A$107))+1,""), ROW()-26)),"")</f>
        <v/>
      </c>
      <c r="AD39" s="1820"/>
      <c r="AE39" s="1001"/>
      <c r="AF39" s="335" t="str" cm="1">
        <f t="array" ref="AF39">IFERROR(INDEX($A$1:$A$107,SMALL(IF($O$31=$B$1:$B$104,ROW($B$1:$B$104)-MIN(ROW($A$1:$A$107))+1,""), ROW()-33)),"")</f>
        <v/>
      </c>
      <c r="AG39" s="58"/>
      <c r="AH39" s="334" t="str" cm="1">
        <f t="array" ref="AH39">IFERROR(INDEX($A$1:$A$107,SMALL(IF($O$27=$B$1:$B$104,ROW($B$1:$B$104)-MIN(ROW($A$1:$A$107))+1,""), ROW()-17)),"")</f>
        <v/>
      </c>
      <c r="AI39" s="334" t="str" cm="1">
        <f t="array" ref="AI39">IFERROR(INDEX($A$1:$A$107,SMALL(IF($O$34=$B$1:$B$104,ROW($B$1:$B$104)-MIN(ROW($A$1:$A$107))+1,""), ROW()-12)),"")</f>
        <v/>
      </c>
      <c r="AJ39" s="338" t="str" cm="1">
        <f t="array" ref="AJ39">IFERROR(INDEX($A$1:$A$107,SMALL(IF($O$6=$B$1:$B$104,ROW($B$1:$B$104)-MIN(ROW($A$1:$A$107))+1,""), ROW()-1)),"")</f>
        <v/>
      </c>
      <c r="AK39" s="576"/>
      <c r="AM39" s="1767"/>
      <c r="AN39" s="345"/>
      <c r="AO39" s="345"/>
      <c r="AP39" s="345"/>
      <c r="AQ39" s="345"/>
      <c r="AR39" s="345"/>
      <c r="AS39" s="345"/>
      <c r="AT39" s="345"/>
    </row>
    <row r="40" spans="1:46" ht="14.45" customHeight="1">
      <c r="A40" s="322"/>
      <c r="B40" s="322"/>
      <c r="C40" s="58"/>
      <c r="E40" s="879" t="s">
        <v>1550</v>
      </c>
      <c r="F40" s="68"/>
      <c r="G40" s="289"/>
      <c r="H40" s="879" t="s">
        <v>1551</v>
      </c>
      <c r="I40" s="68"/>
      <c r="J40" s="58"/>
      <c r="K40" s="58"/>
      <c r="N40" s="58"/>
      <c r="O40" s="127" t="s">
        <v>428</v>
      </c>
      <c r="P40" s="185" t="s">
        <v>429</v>
      </c>
      <c r="Q40" s="99">
        <f>COUNTIFS($F$5:$L$20,O40)</f>
        <v>0</v>
      </c>
      <c r="R40" s="182"/>
      <c r="S40" s="182"/>
      <c r="T40" s="58"/>
      <c r="U40" s="143" t="s">
        <v>311</v>
      </c>
      <c r="V40" s="139">
        <f>Q9</f>
        <v>0</v>
      </c>
      <c r="W40" s="140">
        <f>Autobagger_Operator</f>
        <v>600</v>
      </c>
      <c r="X40" s="117">
        <f t="shared" si="3"/>
        <v>0</v>
      </c>
      <c r="Y40" s="58"/>
      <c r="Z40" s="58"/>
      <c r="AA40" s="58"/>
      <c r="AB40" s="58"/>
      <c r="AC40" s="58"/>
      <c r="AD40" s="58"/>
      <c r="AE40" s="58"/>
      <c r="AF40" s="58"/>
      <c r="AG40" s="267" t="s">
        <v>137</v>
      </c>
      <c r="AH40" s="58"/>
      <c r="AI40" s="58"/>
      <c r="AJ40" s="338" t="str" cm="1">
        <f t="array" ref="AJ40">IFERROR(INDEX($A$1:$A$107,SMALL(IF($O$6=$B$1:$B$104,ROW($B$1:$B$104)-MIN(ROW($A$1:$A$107))+1,""), ROW()-1)),"")</f>
        <v/>
      </c>
      <c r="AK40" s="58"/>
      <c r="AM40" s="1767"/>
      <c r="AN40" s="347"/>
      <c r="AO40" s="347"/>
      <c r="AP40" s="347"/>
      <c r="AQ40" s="347"/>
      <c r="AR40" s="347"/>
      <c r="AS40" s="347"/>
      <c r="AT40" s="347"/>
    </row>
    <row r="41" spans="1:46" ht="14.45" customHeight="1">
      <c r="A41" s="322"/>
      <c r="B41" s="322"/>
      <c r="C41" s="58"/>
      <c r="E41" s="879" t="s">
        <v>1552</v>
      </c>
      <c r="F41" s="68"/>
      <c r="G41" s="289"/>
      <c r="H41" s="879" t="s">
        <v>1553</v>
      </c>
      <c r="I41" s="68"/>
      <c r="J41" s="58"/>
      <c r="K41" s="58"/>
      <c r="N41" s="58"/>
      <c r="O41" s="127" t="s">
        <v>432</v>
      </c>
      <c r="P41" s="185" t="s">
        <v>415</v>
      </c>
      <c r="Q41" s="99">
        <f>COUNTIFS($F$5:$L$20,O41)</f>
        <v>0</v>
      </c>
      <c r="R41" s="182"/>
      <c r="S41" s="182"/>
      <c r="T41" s="58"/>
      <c r="U41" s="175" t="s">
        <v>348</v>
      </c>
      <c r="V41" s="155">
        <f>Q17</f>
        <v>0</v>
      </c>
      <c r="W41" s="140">
        <f>Overstock</f>
        <v>50</v>
      </c>
      <c r="X41" s="117">
        <f t="shared" si="3"/>
        <v>0</v>
      </c>
      <c r="Y41" s="58"/>
      <c r="AA41" s="344" t="s">
        <v>1505</v>
      </c>
      <c r="AB41" s="344" t="s">
        <v>415</v>
      </c>
      <c r="AC41" s="267" t="s">
        <v>439</v>
      </c>
      <c r="AD41" s="267"/>
      <c r="AE41" s="267"/>
      <c r="AF41" s="267" t="s">
        <v>1533</v>
      </c>
      <c r="AG41" s="302" t="str" cm="1">
        <f t="array" ref="AG41">IFERROR(INDEX($A$1:$A$107,SMALL(IF($O$42=$B$1:$B$104,ROW($B$1:$B$104)-MIN(ROW($A$1:$A$107))+1,""), ROW()-39)),"")</f>
        <v/>
      </c>
      <c r="AH41" s="214" t="s">
        <v>416</v>
      </c>
      <c r="AI41" s="316" t="s">
        <v>1554</v>
      </c>
      <c r="AJ41" s="338" t="str" cm="1">
        <f t="array" ref="AJ41">IFERROR(INDEX($A$1:$A$107,SMALL(IF($O$6=$B$1:$B$104,ROW($B$1:$B$104)-MIN(ROW($A$1:$A$107))+1,""), ROW()-1)),"")</f>
        <v/>
      </c>
      <c r="AM41" s="1767"/>
      <c r="AN41" s="347"/>
      <c r="AO41" s="347"/>
      <c r="AP41" s="347"/>
      <c r="AQ41" s="347"/>
      <c r="AR41" s="347"/>
      <c r="AS41" s="347"/>
      <c r="AT41" s="347"/>
    </row>
    <row r="42" spans="1:46" ht="15.75" customHeight="1">
      <c r="A42" s="322"/>
      <c r="B42" s="322"/>
      <c r="C42" s="58"/>
      <c r="E42" s="879" t="s">
        <v>1555</v>
      </c>
      <c r="F42" s="68"/>
      <c r="G42" s="289"/>
      <c r="H42" s="879" t="s">
        <v>1556</v>
      </c>
      <c r="I42" s="68"/>
      <c r="J42" s="58"/>
      <c r="K42" s="58"/>
      <c r="N42" s="58"/>
      <c r="O42" s="127" t="s">
        <v>137</v>
      </c>
      <c r="P42" s="185" t="s">
        <v>137</v>
      </c>
      <c r="Q42" s="99">
        <f t="shared" ref="Q40:Q47" si="4">COUNTIFS($F$5:$L$20,O42)</f>
        <v>0</v>
      </c>
      <c r="R42" s="182" t="s">
        <v>210</v>
      </c>
      <c r="S42" s="182" t="s">
        <v>210</v>
      </c>
      <c r="T42" s="58"/>
      <c r="U42" s="175" t="s">
        <v>355</v>
      </c>
      <c r="V42" s="155">
        <f>Q18</f>
        <v>1</v>
      </c>
      <c r="W42" s="140">
        <f>Replenishment_pull</f>
        <v>45</v>
      </c>
      <c r="X42" s="117">
        <f t="shared" si="3"/>
        <v>45000</v>
      </c>
      <c r="Y42" s="58"/>
      <c r="Z42" s="58">
        <v>1</v>
      </c>
      <c r="AA42" s="215"/>
      <c r="AB42" s="302" t="str" cm="1">
        <f t="array" ref="AB42">IFERROR(INDEX($A$1:$A$107,SMALL(IF($O$41=$B$1:$B$104,ROW($B$1:$B$104)-MIN(ROW($A$1:$A$107))+1,""), ROW()-39)),"")</f>
        <v/>
      </c>
      <c r="AC42" s="302" t="str" cm="1">
        <f t="array" ref="AC42">IFERROR(INDEX($A$1:$A$107,SMALL(IF($O$46=$B$1:$B$104,ROW($B$1:$B$104)-MIN(ROW($A$1:$A$107))+1,""), ROW()-39)),"")</f>
        <v/>
      </c>
      <c r="AD42" s="302"/>
      <c r="AE42" s="302"/>
      <c r="AF42" s="302" t="str" cm="1">
        <f t="array" ref="AF42">IFERROR(INDEX($A$1:$A$107,SMALL(IF($O$43=$B$1:$B$104,ROW($B$1:$B$104)-MIN(ROW($A$1:$A$107))+1,""), ROW()-39)),"")</f>
        <v/>
      </c>
      <c r="AG42" s="302" t="str" cm="1">
        <f t="array" ref="AG42">IFERROR(INDEX($A$1:$A$107,SMALL(IF($O$42=$B$1:$B$104,ROW($B$1:$B$104)-MIN(ROW($A$1:$A$107))+1,""), ROW()-39)),"")</f>
        <v/>
      </c>
      <c r="AH42" s="302" t="str" cm="1">
        <f t="array" ref="AH42">IFERROR(INDEX($A$1:$A$107,SMALL(IF($O$42=$B$1:$B$104,ROW($B$1:$B$104)-MIN(ROW($A$1:$A$107))+1,""), ROW()-39)),"")</f>
        <v/>
      </c>
      <c r="AI42" s="302" t="str" cm="1">
        <f t="array" ref="AI42">IFERROR(INDEX($A$1:$A$107,SMALL(IF($O$47=$B$1:$B$104,ROW($B$1:$B$104)-MIN(ROW($A$1:$A$107))+1,""), ROW()-39)),"")</f>
        <v/>
      </c>
      <c r="AJ42" s="338" t="str" cm="1">
        <f t="array" ref="AJ42">IFERROR(INDEX($A$1:$A$107,SMALL(IF($O$6=$B$1:$B$104,ROW($B$1:$B$104)-MIN(ROW($A$1:$A$107))+1,""), ROW()-1)),"")</f>
        <v/>
      </c>
      <c r="AM42" s="1641" t="s">
        <v>282</v>
      </c>
      <c r="AN42" s="346"/>
      <c r="AO42" s="346"/>
      <c r="AP42" s="346"/>
      <c r="AQ42" s="346"/>
      <c r="AR42" s="346"/>
      <c r="AS42" s="346"/>
      <c r="AT42" s="346"/>
    </row>
    <row r="43" spans="1:46" ht="15.75" customHeight="1">
      <c r="A43" s="322"/>
      <c r="B43" s="322"/>
      <c r="C43" s="58"/>
      <c r="E43" s="879" t="s">
        <v>717</v>
      </c>
      <c r="F43" s="68"/>
      <c r="G43" s="58"/>
      <c r="H43" s="1228" t="s">
        <v>1557</v>
      </c>
      <c r="I43" s="68"/>
      <c r="J43" s="58"/>
      <c r="K43" s="58"/>
      <c r="N43" s="58"/>
      <c r="O43" s="130" t="s">
        <v>135</v>
      </c>
      <c r="P43" s="185" t="s">
        <v>135</v>
      </c>
      <c r="Q43" s="99">
        <f t="shared" si="4"/>
        <v>1</v>
      </c>
      <c r="R43" s="182"/>
      <c r="S43" s="182"/>
      <c r="T43" s="58"/>
      <c r="U43" s="175" t="s">
        <v>359</v>
      </c>
      <c r="V43" s="155">
        <f>Q19</f>
        <v>0</v>
      </c>
      <c r="W43" s="140">
        <f>Replenishment_throw</f>
        <v>35</v>
      </c>
      <c r="X43" s="117">
        <f t="shared" si="3"/>
        <v>0</v>
      </c>
      <c r="Y43" s="58"/>
      <c r="Z43" s="58">
        <v>2</v>
      </c>
      <c r="AA43" s="215" t="str" cm="1">
        <f t="array" ref="AA43">IFERROR(INDEX($A$1:$A$107,SMALL(IF($O$40=$B$1:$B$104,ROW($B$1:$B$104)-MIN(ROW($A$1:$A$107))+1,""), ROW()-39)),"")</f>
        <v/>
      </c>
      <c r="AB43" s="302"/>
      <c r="AC43" s="302" t="str" cm="1">
        <f t="array" ref="AC43">IFERROR(INDEX($A$1:$A$107,SMALL(IF($O$46=$B$1:$B$104,ROW($B$1:$B$104)-MIN(ROW($A$1:$A$107))+1,""), ROW()-39)),"")</f>
        <v/>
      </c>
      <c r="AD43" s="302"/>
      <c r="AE43" s="302"/>
      <c r="AF43" s="302"/>
      <c r="AG43" s="302" t="str" cm="1">
        <f t="array" ref="AG43">IFERROR(INDEX($A$1:$A$107,SMALL(IF($O$42=$B$1:$B$104,ROW($B$1:$B$104)-MIN(ROW($A$1:$A$107))+1,""), ROW()-39)),"")</f>
        <v/>
      </c>
      <c r="AH43" s="302" t="str" cm="1">
        <f t="array" ref="AH43">IFERROR(INDEX($A$1:$A$107,SMALL(IF($O$42=$B$1:$B$104,ROW($B$1:$B$104)-MIN(ROW($A$1:$A$107))+1,""), ROW()-39)),"")</f>
        <v/>
      </c>
      <c r="AI43" s="302" t="str" cm="1">
        <f t="array" ref="AI43">IFERROR(INDEX($A$1:$A$107,SMALL(IF($O$47=$B$1:$B$104,ROW($B$1:$B$104)-MIN(ROW($A$1:$A$107))+1,""), ROW()-39)),"")</f>
        <v/>
      </c>
      <c r="AJ43" s="338" t="str" cm="1">
        <f t="array" ref="AJ43">IFERROR(INDEX($A$1:$A$107,SMALL(IF($O$6=$B$1:$B$104,ROW($B$1:$B$104)-MIN(ROW($A$1:$A$107))+1,""), ROW()-1)),"")</f>
        <v/>
      </c>
      <c r="AM43" s="1641"/>
      <c r="AN43" s="315"/>
      <c r="AO43" s="315"/>
      <c r="AP43" s="315"/>
      <c r="AQ43" s="315"/>
      <c r="AR43" s="315"/>
      <c r="AS43" s="315"/>
      <c r="AT43" s="315"/>
    </row>
    <row r="44" spans="1:46" ht="15.75" customHeight="1">
      <c r="A44" s="322"/>
      <c r="B44" s="322"/>
      <c r="C44" s="58"/>
      <c r="E44" s="879" t="s">
        <v>1558</v>
      </c>
      <c r="F44" s="49"/>
      <c r="G44" s="58"/>
      <c r="H44" s="1228" t="s">
        <v>1538</v>
      </c>
      <c r="I44" s="68"/>
      <c r="J44" s="58"/>
      <c r="K44" s="58"/>
      <c r="N44" s="58"/>
      <c r="O44" s="130" t="s">
        <v>845</v>
      </c>
      <c r="P44" s="185" t="s">
        <v>846</v>
      </c>
      <c r="Q44" s="99">
        <f t="shared" si="4"/>
        <v>0</v>
      </c>
      <c r="R44" s="182"/>
      <c r="S44" s="182"/>
      <c r="T44" s="58"/>
      <c r="U44" s="58"/>
      <c r="V44" s="58"/>
      <c r="W44" s="58"/>
      <c r="X44" s="58"/>
      <c r="Y44" s="58"/>
      <c r="Z44" s="58">
        <v>3</v>
      </c>
      <c r="AA44" s="215" t="str" cm="1">
        <f t="array" ref="AA44">IFERROR(INDEX($A$1:$A$107,SMALL(IF($O$40=$B$1:$B$104,ROW($B$1:$B$104)-MIN(ROW($A$1:$A$107))+1,""), ROW()-39)),"")</f>
        <v/>
      </c>
      <c r="AB44" s="302" t="str" cm="1">
        <f t="array" ref="AB44">IFERROR(INDEX($A$1:$A$107,SMALL(IF($O$41=$B$1:$B$104,ROW($B$1:$B$104)-MIN(ROW($A$1:$A$107))+1,""), ROW()-39)),"")</f>
        <v/>
      </c>
      <c r="AC44" s="302" t="str" cm="1">
        <f t="array" ref="AC44">IFERROR(INDEX($A$1:$A$107,SMALL(IF($O$46=$B$1:$B$104,ROW($B$1:$B$104)-MIN(ROW($A$1:$A$107))+1,""), ROW()-39)),"")</f>
        <v/>
      </c>
      <c r="AD44" s="302"/>
      <c r="AE44" s="302"/>
      <c r="AF44" s="302"/>
      <c r="AG44" s="302" t="str" cm="1">
        <f t="array" ref="AG44">IFERROR(INDEX($A$1:$A$107,SMALL(IF($O$42=$B$1:$B$104,ROW($B$1:$B$104)-MIN(ROW($A$1:$A$107))+1,""), ROW()-39)),"")</f>
        <v/>
      </c>
      <c r="AH44" s="302" t="str" cm="1">
        <f t="array" ref="AH44">IFERROR(INDEX($A$1:$A$107,SMALL(IF($O$42=$B$1:$B$104,ROW($B$1:$B$104)-MIN(ROW($A$1:$A$107))+1,""), ROW()-39)),"")</f>
        <v/>
      </c>
      <c r="AI44" s="302" t="str" cm="1">
        <f t="array" ref="AI44">IFERROR(INDEX($A$1:$A$107,SMALL(IF($O$47=$B$1:$B$104,ROW($B$1:$B$104)-MIN(ROW($A$1:$A$107))+1,""), ROW()-39)),"")</f>
        <v/>
      </c>
      <c r="AJ44" s="338" t="str" cm="1">
        <f t="array" ref="AJ44">IFERROR(INDEX($A$1:$A$107,SMALL(IF($O$6=$B$1:$B$104,ROW($B$1:$B$104)-MIN(ROW($A$1:$A$107))+1,""), ROW()-1)),"")</f>
        <v/>
      </c>
      <c r="AM44" s="1641"/>
      <c r="AN44" s="315"/>
      <c r="AO44" s="315"/>
      <c r="AP44" s="315"/>
      <c r="AQ44" s="315"/>
      <c r="AR44" s="315"/>
      <c r="AS44" s="315"/>
      <c r="AT44" s="315"/>
    </row>
    <row r="45" spans="1:46" ht="15.75" customHeight="1">
      <c r="A45" s="323" t="str" cm="1">
        <f t="array" ref="A45">_xlfn.IFS(G5=0,"",G5&gt;0,G5)</f>
        <v>Liurys Rojas Pinto</v>
      </c>
      <c r="B45" s="322" t="str" cm="1">
        <f t="array" ref="B45">_xlfn.IFS(I5=0,"",I5&gt;0,I5)</f>
        <v>p</v>
      </c>
      <c r="C45" s="58"/>
      <c r="E45" s="879" t="s">
        <v>1559</v>
      </c>
      <c r="F45" s="49"/>
      <c r="H45" s="1228" t="s">
        <v>702</v>
      </c>
      <c r="I45" s="68"/>
      <c r="J45" s="58"/>
      <c r="K45" s="58"/>
      <c r="N45" s="58"/>
      <c r="O45" s="131" t="s">
        <v>441</v>
      </c>
      <c r="P45" s="185" t="s">
        <v>848</v>
      </c>
      <c r="Q45" s="99">
        <f>COUNTIFS($F$5:$L$20,O45)</f>
        <v>1</v>
      </c>
      <c r="R45" s="182"/>
      <c r="S45" s="182"/>
      <c r="T45" s="58"/>
      <c r="U45" s="58"/>
      <c r="V45" s="58"/>
      <c r="W45" s="58"/>
      <c r="X45" s="58"/>
      <c r="Y45" s="58"/>
      <c r="Z45" s="58">
        <v>4</v>
      </c>
      <c r="AA45" s="215" t="str" cm="1">
        <f t="array" ref="AA45">IFERROR(INDEX($A$1:$A$107,SMALL(IF($O$40=$B$1:$B$104,ROW($B$1:$B$104)-MIN(ROW($A$1:$A$107))+1,""), ROW()-39)),"")</f>
        <v/>
      </c>
      <c r="AB45" s="302"/>
      <c r="AC45" s="302" t="str" cm="1">
        <f t="array" ref="AC45">IFERROR(INDEX($A$1:$A$107,SMALL(IF($O$46=$B$1:$B$104,ROW($B$1:$B$104)-MIN(ROW($A$1:$A$107))+1,""), ROW()-39)),"")</f>
        <v/>
      </c>
      <c r="AD45" s="302"/>
      <c r="AE45" s="302"/>
      <c r="AF45" s="302"/>
      <c r="AG45" s="302" t="str" cm="1">
        <f t="array" ref="AG45">IFERROR(INDEX($A$1:$A$107,SMALL(IF($O$42=$B$1:$B$104,ROW($B$1:$B$104)-MIN(ROW($A$1:$A$107))+1,""), ROW()-39)),"")</f>
        <v/>
      </c>
      <c r="AH45" s="302" t="str" cm="1">
        <f t="array" ref="AH45">IFERROR(INDEX($A$1:$A$107,SMALL(IF($O$42=$B$1:$B$104,ROW($B$1:$B$104)-MIN(ROW($A$1:$A$107))+1,""), ROW()-39)),"")</f>
        <v/>
      </c>
      <c r="AI45" s="302" t="str" cm="1">
        <f t="array" ref="AI45">IFERROR(INDEX($A$1:$A$107,SMALL(IF($O$47=$B$1:$B$104,ROW($B$1:$B$104)-MIN(ROW($A$1:$A$107))+1,""), ROW()-39)),"")</f>
        <v/>
      </c>
      <c r="AJ45" s="338" t="str" cm="1">
        <f t="array" ref="AJ45">IFERROR(INDEX($A$1:$A$107,SMALL(IF($O$6=$B$1:$B$104,ROW($B$1:$B$104)-MIN(ROW($A$1:$A$107))+1,""), ROW()-1)),"")</f>
        <v/>
      </c>
      <c r="AM45" s="1641"/>
      <c r="AN45" s="315"/>
      <c r="AO45" s="315"/>
      <c r="AP45" s="315"/>
      <c r="AQ45" s="315"/>
      <c r="AR45" s="315"/>
      <c r="AS45" s="315"/>
      <c r="AT45" s="315"/>
    </row>
    <row r="46" spans="1:46" ht="15.75" customHeight="1">
      <c r="A46" s="323" t="str" cm="1">
        <f t="array" ref="A46">_xlfn.IFS(G6=0,"",G6&gt;0,G6)</f>
        <v>Tontalane Williams</v>
      </c>
      <c r="B46" s="322" t="str" cm="1">
        <f t="array" ref="B46">_xlfn.IFS(I6=0,"",I6&gt;0,I6)</f>
        <v>cb</v>
      </c>
      <c r="C46" s="58"/>
      <c r="E46" s="1227" t="s">
        <v>653</v>
      </c>
      <c r="F46" s="1812"/>
      <c r="G46" s="1812"/>
      <c r="H46" s="1228"/>
      <c r="I46" s="68"/>
      <c r="J46" s="58"/>
      <c r="K46" s="58"/>
      <c r="N46" s="58"/>
      <c r="O46" s="131" t="s">
        <v>439</v>
      </c>
      <c r="P46" s="185" t="s">
        <v>439</v>
      </c>
      <c r="Q46" s="99">
        <f t="shared" si="4"/>
        <v>0</v>
      </c>
      <c r="R46" s="182"/>
      <c r="S46" s="182"/>
      <c r="T46" s="58"/>
      <c r="U46" s="58"/>
      <c r="V46" s="58"/>
      <c r="W46" s="58"/>
      <c r="X46" s="58"/>
      <c r="Y46" s="58"/>
      <c r="Z46" s="58">
        <v>5</v>
      </c>
      <c r="AA46" s="215" t="str" cm="1">
        <f t="array" ref="AA46">IFERROR(INDEX($A$1:$A$107,SMALL(IF($O$40=$B$1:$B$104,ROW($B$1:$B$104)-MIN(ROW($A$1:$A$107))+1,""), ROW()-39)),"")</f>
        <v/>
      </c>
      <c r="AB46" s="302" t="str" cm="1">
        <f t="array" ref="AB46">IFERROR(INDEX($A$1:$A$107,SMALL(IF($O$41=$B$1:$B$104,ROW($B$1:$B$104)-MIN(ROW($A$1:$A$107))+1,""), ROW()-39)),"")</f>
        <v/>
      </c>
      <c r="AC46" s="302" t="str" cm="1">
        <f t="array" ref="AC46">IFERROR(INDEX($A$1:$A$107,SMALL(IF($O$46=$B$1:$B$104,ROW($B$1:$B$104)-MIN(ROW($A$1:$A$107))+1,""), ROW()-39)),"")</f>
        <v/>
      </c>
      <c r="AD46" s="302"/>
      <c r="AE46" s="302"/>
      <c r="AF46" s="302" t="str" cm="1">
        <f t="array" ref="AF46">IFERROR(INDEX($A$1:$A$107,SMALL(IF($O$43=$B$1:$B$104,ROW($B$1:$B$104)-MIN(ROW($A$1:$A$107))+1,""), ROW()-39)),"")</f>
        <v/>
      </c>
      <c r="AG46" s="302" t="str" cm="1">
        <f t="array" ref="AG46">IFERROR(INDEX($A$1:$A$107,SMALL(IF($O$42=$B$1:$B$104,ROW($B$1:$B$104)-MIN(ROW($A$1:$A$107))+1,""), ROW()-39)),"")</f>
        <v/>
      </c>
      <c r="AH46" s="302" t="str" cm="1">
        <f t="array" ref="AH46">IFERROR(INDEX($A$1:$A$107,SMALL(IF($O$42=$B$1:$B$104,ROW($B$1:$B$104)-MIN(ROW($A$1:$A$107))+1,""), ROW()-39)),"")</f>
        <v/>
      </c>
      <c r="AI46" s="302" t="str" cm="1">
        <f t="array" ref="AI46">IFERROR(INDEX($A$1:$A$107,SMALL(IF($O$47=$B$1:$B$104,ROW($B$1:$B$104)-MIN(ROW($A$1:$A$107))+1,""), ROW()-39)),"")</f>
        <v/>
      </c>
      <c r="AJ46" s="338" t="str" cm="1">
        <f t="array" ref="AJ46">IFERROR(INDEX($A$1:$A$107,SMALL(IF($O$6=$B$1:$B$104,ROW($B$1:$B$104)-MIN(ROW($A$1:$A$107))+1,""), ROW()-1)),"")</f>
        <v/>
      </c>
      <c r="AM46" s="1641"/>
      <c r="AN46" s="348"/>
      <c r="AO46" s="348"/>
      <c r="AP46" s="348"/>
      <c r="AQ46" s="348"/>
      <c r="AR46" s="348"/>
      <c r="AS46" s="348"/>
      <c r="AT46" s="348"/>
    </row>
    <row r="47" spans="1:46" ht="15.75" customHeight="1">
      <c r="A47" s="323" t="str" cm="1">
        <f t="array" ref="A47">_xlfn.IFS(G7=0,"",G7&gt;0,G7)</f>
        <v>Mireles Casi Garcia</v>
      </c>
      <c r="B47" s="322" t="str" cm="1">
        <f t="array" ref="B47">_xlfn.IFS(I7=0,"",I7&gt;0,I7)</f>
        <v>b</v>
      </c>
      <c r="C47" s="58"/>
      <c r="E47" s="1227" t="s">
        <v>655</v>
      </c>
      <c r="F47" s="1812"/>
      <c r="G47" s="1812"/>
      <c r="H47" s="1228"/>
      <c r="I47" s="68"/>
      <c r="J47" s="58"/>
      <c r="K47" s="58"/>
      <c r="N47" s="58"/>
      <c r="O47" s="131" t="s">
        <v>266</v>
      </c>
      <c r="P47" s="185" t="s">
        <v>444</v>
      </c>
      <c r="Q47" s="99">
        <f t="shared" si="4"/>
        <v>0</v>
      </c>
      <c r="R47" s="182"/>
      <c r="S47" s="182"/>
      <c r="T47" s="58"/>
      <c r="Y47" s="58"/>
      <c r="Z47" s="58">
        <v>6</v>
      </c>
      <c r="AA47" s="215" t="str" cm="1">
        <f t="array" ref="AA47">IFERROR(INDEX($A$1:$A$107,SMALL(IF($O$40=$B$1:$B$104,ROW($B$1:$B$104)-MIN(ROW($A$1:$A$107))+1,""), ROW()-39)),"")</f>
        <v/>
      </c>
      <c r="AB47" s="302" t="str" cm="1">
        <f t="array" ref="AB47">IFERROR(INDEX($A$1:$A$107,SMALL(IF($O$41=$B$1:$B$104,ROW($B$1:$B$104)-MIN(ROW($A$1:$A$107))+1,""), ROW()-39)),"")</f>
        <v/>
      </c>
      <c r="AC47" s="302" t="str" cm="1">
        <f t="array" ref="AC47">IFERROR(INDEX($A$1:$A$107,SMALL(IF($O$46=$B$1:$B$104,ROW($B$1:$B$104)-MIN(ROW($A$1:$A$107))+1,""), ROW()-39)),"")</f>
        <v/>
      </c>
      <c r="AD47" s="302"/>
      <c r="AE47" s="302"/>
      <c r="AF47" s="302" t="str" cm="1">
        <f t="array" ref="AF47">IFERROR(INDEX($A$1:$A$107,SMALL(IF($O$43=$B$1:$B$104,ROW($B$1:$B$104)-MIN(ROW($A$1:$A$107))+1,""), ROW()-39)),"")</f>
        <v/>
      </c>
      <c r="AG47" s="302" t="str" cm="1">
        <f t="array" ref="AG47">IFERROR(INDEX($A$1:$A$107,SMALL(IF($O$42=$B$1:$B$104,ROW($B$1:$B$104)-MIN(ROW($A$1:$A$107))+1,""), ROW()-39)),"")</f>
        <v/>
      </c>
      <c r="AH47" s="302" t="str" cm="1">
        <f t="array" ref="AH47">IFERROR(INDEX($A$1:$A$107,SMALL(IF($O$42=$B$1:$B$104,ROW($B$1:$B$104)-MIN(ROW($A$1:$A$107))+1,""), ROW()-39)),"")</f>
        <v/>
      </c>
      <c r="AI47" s="302" t="str" cm="1">
        <f t="array" ref="AI47">IFERROR(INDEX($A$1:$A$107,SMALL(IF($O$47=$B$1:$B$104,ROW($B$1:$B$104)-MIN(ROW($A$1:$A$107))+1,""), ROW()-39)),"")</f>
        <v/>
      </c>
      <c r="AJ47" s="338" t="str" cm="1">
        <f t="array" ref="AJ47">IFERROR(INDEX($A$1:$A$107,SMALL(IF($O$6=$B$1:$B$104,ROW($B$1:$B$104)-MIN(ROW($A$1:$A$107))+1,""), ROW()-1)),"")</f>
        <v/>
      </c>
      <c r="AM47" s="1641"/>
      <c r="AN47" s="348"/>
      <c r="AO47" s="348"/>
      <c r="AP47" s="348"/>
      <c r="AQ47" s="348"/>
      <c r="AR47" s="348"/>
      <c r="AS47" s="348"/>
      <c r="AT47" s="348"/>
    </row>
    <row r="48" spans="1:46" ht="15.75" customHeight="1">
      <c r="A48" s="323" t="str" cm="1">
        <f t="array" ref="A48">_xlfn.IFS(G8=0,"",G8&gt;0,G8)</f>
        <v>Neldy Duquesne</v>
      </c>
      <c r="B48" s="322" t="str" cm="1">
        <f t="array" ref="B48">_xlfn.IFS(I8=0,"",I8&gt;0,I8)</f>
        <v>p</v>
      </c>
      <c r="C48" s="58"/>
      <c r="E48" s="1227"/>
      <c r="F48" s="1812"/>
      <c r="G48" s="1812"/>
      <c r="H48" s="1228"/>
      <c r="I48" s="68"/>
      <c r="J48" s="58"/>
      <c r="K48" s="58"/>
      <c r="N48" s="58"/>
      <c r="O48" s="58"/>
      <c r="P48" s="58"/>
      <c r="Q48" s="58"/>
      <c r="R48" s="58"/>
      <c r="S48" s="58"/>
      <c r="Y48" s="58"/>
      <c r="Z48" s="331">
        <v>7</v>
      </c>
      <c r="AA48" s="215" t="str" cm="1">
        <f t="array" ref="AA48">IFERROR(INDEX($A$1:$A$107,SMALL(IF($O$40=$B$1:$B$104,ROW($B$1:$B$104)-MIN(ROW($A$1:$A$107))+1,""), ROW()-39)),"")</f>
        <v/>
      </c>
      <c r="AB48" s="302" t="str" cm="1">
        <f t="array" ref="AB48">IFERROR(INDEX($A$1:$A$107,SMALL(IF($O$41=$B$1:$B$104,ROW($B$1:$B$104)-MIN(ROW($A$1:$A$107))+1,""), ROW()-39)),"")</f>
        <v/>
      </c>
      <c r="AC48" s="302" t="str" cm="1">
        <f t="array" ref="AC48">IFERROR(INDEX($A$1:$A$107,SMALL(IF($O$46=$B$1:$B$104,ROW($B$1:$B$104)-MIN(ROW($A$1:$A$107))+1,""), ROW()-39)),"")</f>
        <v/>
      </c>
      <c r="AD48" s="302"/>
      <c r="AE48" s="302"/>
      <c r="AF48" s="302" t="str" cm="1">
        <f t="array" ref="AF48">IFERROR(INDEX($A$1:$A$107,SMALL(IF($O$43=$B$1:$B$104,ROW($B$1:$B$104)-MIN(ROW($A$1:$A$107))+1,""), ROW()-39)),"")</f>
        <v/>
      </c>
      <c r="AG48" s="302" t="str" cm="1">
        <f t="array" ref="AG48">IFERROR(INDEX($A$1:$A$107,SMALL(IF($O$42=$B$1:$B$104,ROW($B$1:$B$104)-MIN(ROW($A$1:$A$107))+1,""), ROW()-39)),"")</f>
        <v/>
      </c>
      <c r="AH48" s="302" t="str" cm="1">
        <f t="array" ref="AH48">IFERROR(INDEX($A$1:$A$107,SMALL(IF($O$42=$B$1:$B$104,ROW($B$1:$B$104)-MIN(ROW($A$1:$A$107))+1,""), ROW()-39)),"")</f>
        <v/>
      </c>
      <c r="AI48" s="302" t="str" cm="1">
        <f t="array" ref="AI48">IFERROR(INDEX($A$1:$A$107,SMALL(IF($O$47=$B$1:$B$104,ROW($B$1:$B$104)-MIN(ROW($A$1:$A$107))+1,""), ROW()-39)),"")</f>
        <v/>
      </c>
      <c r="AJ48" s="338" t="str" cm="1">
        <f t="array" ref="AJ48">IFERROR(INDEX($A$1:$A$107,SMALL(IF($O$6=$B$1:$B$104,ROW($B$1:$B$104)-MIN(ROW($A$1:$A$107))+1,""), ROW()-1)),"")</f>
        <v/>
      </c>
    </row>
    <row r="49" spans="1:46" ht="14.25">
      <c r="A49" s="323" t="str" cm="1">
        <f t="array" ref="A49">_xlfn.IFS(G9=0,"",G9&gt;0,G9)</f>
        <v>Kenia Rodriguez</v>
      </c>
      <c r="B49" s="322" t="str" cm="1">
        <f t="array" ref="B49">_xlfn.IFS(I9=0,"",I9&gt;0,I9)</f>
        <v>p</v>
      </c>
      <c r="C49" s="58"/>
      <c r="E49" s="1227"/>
      <c r="F49" s="1812"/>
      <c r="G49" s="1812"/>
      <c r="H49" s="1228"/>
      <c r="I49" s="68"/>
      <c r="J49" s="58"/>
      <c r="K49" s="58"/>
      <c r="N49" s="58"/>
      <c r="O49" s="58"/>
      <c r="P49" s="58"/>
      <c r="Q49" s="58"/>
      <c r="R49" s="58"/>
      <c r="S49" s="58"/>
      <c r="Y49" s="58"/>
      <c r="Z49" s="331">
        <v>8</v>
      </c>
      <c r="AA49" s="215" t="str" cm="1">
        <f t="array" ref="AA49">IFERROR(INDEX($A$1:$A$107,SMALL(IF($O$40=$B$1:$B$104,ROW($B$1:$B$104)-MIN(ROW($A$1:$A$107))+1,""), ROW()-39)),"")</f>
        <v/>
      </c>
      <c r="AB49" s="302" t="str" cm="1">
        <f t="array" ref="AB49">IFERROR(INDEX($A$1:$A$107,SMALL(IF($O$41=$B$1:$B$104,ROW($B$1:$B$104)-MIN(ROW($A$1:$A$107))+1,""), ROW()-39)),"")</f>
        <v/>
      </c>
      <c r="AC49" s="302" t="str" cm="1">
        <f t="array" ref="AC49">IFERROR(INDEX($A$1:$A$107,SMALL(IF($O$46=$B$1:$B$104,ROW($B$1:$B$104)-MIN(ROW($A$1:$A$107))+1,""), ROW()-39)),"")</f>
        <v/>
      </c>
      <c r="AD49" s="302"/>
      <c r="AE49" s="302"/>
      <c r="AF49" s="302" t="str" cm="1">
        <f t="array" ref="AF49">IFERROR(INDEX($A$1:$A$107,SMALL(IF($O$43=$B$1:$B$104,ROW($B$1:$B$104)-MIN(ROW($A$1:$A$107))+1,""), ROW()-39)),"")</f>
        <v/>
      </c>
      <c r="AG49" s="302" t="str" cm="1">
        <f t="array" ref="AG49">IFERROR(INDEX($A$1:$A$107,SMALL(IF($O$42=$B$1:$B$104,ROW($B$1:$B$104)-MIN(ROW($A$1:$A$107))+1,""), ROW()-39)),"")</f>
        <v/>
      </c>
      <c r="AH49" s="302" t="str" cm="1">
        <f t="array" ref="AH49">IFERROR(INDEX($A$1:$A$107,SMALL(IF($O$42=$B$1:$B$104,ROW($B$1:$B$104)-MIN(ROW($A$1:$A$107))+1,""), ROW()-39)),"")</f>
        <v/>
      </c>
      <c r="AI49" s="302" t="str" cm="1">
        <f t="array" ref="AI49">IFERROR(INDEX($A$1:$A$107,SMALL(IF($O$47=$B$1:$B$104,ROW($B$1:$B$104)-MIN(ROW($A$1:$A$107))+1,""), ROW()-39)),"")</f>
        <v/>
      </c>
      <c r="AJ49" s="338" t="str" cm="1">
        <f t="array" ref="AJ49">IFERROR(INDEX($A$1:$A$107,SMALL(IF($O$6=$B$1:$B$104,ROW($B$1:$B$104)-MIN(ROW($A$1:$A$107))+1,""), ROW()-1)),"")</f>
        <v/>
      </c>
      <c r="AM49" s="1692" t="s">
        <v>1500</v>
      </c>
      <c r="AN49" s="1692"/>
      <c r="AO49" s="1692"/>
      <c r="AP49" s="1692"/>
      <c r="AQ49" s="1692"/>
      <c r="AR49" s="1692"/>
      <c r="AS49" s="1692"/>
      <c r="AT49" s="1692"/>
    </row>
    <row r="50" spans="1:46" ht="15.75" customHeight="1">
      <c r="A50" s="323" t="str" cm="1">
        <f t="array" ref="A50">_xlfn.IFS(G10=0,"",G10&gt;0,G10)</f>
        <v>Lazaro Machado</v>
      </c>
      <c r="B50" s="322" t="str" cm="1">
        <f t="array" ref="B50">_xlfn.IFS(I10=0,"",I10&gt;0,I10)</f>
        <v>L</v>
      </c>
      <c r="C50" s="58"/>
      <c r="E50" s="1227"/>
      <c r="F50" s="1812"/>
      <c r="G50" s="1812"/>
      <c r="H50" s="1228"/>
      <c r="I50" s="68"/>
      <c r="J50" s="58"/>
      <c r="K50" s="58"/>
      <c r="N50" s="58"/>
      <c r="Y50" s="58"/>
      <c r="Z50" s="331">
        <v>9</v>
      </c>
      <c r="AA50" s="215" t="str" cm="1">
        <f t="array" ref="AA50">IFERROR(INDEX($A$1:$A$107,SMALL(IF($O$40=$B$1:$B$104,ROW($B$1:$B$104)-MIN(ROW($A$1:$A$107))+1,""), ROW()-39)),"")</f>
        <v/>
      </c>
      <c r="AB50" s="302" t="str" cm="1">
        <f t="array" ref="AB50">IFERROR(INDEX($A$1:$A$107,SMALL(IF($O$41=$B$1:$B$104,ROW($B$1:$B$104)-MIN(ROW($A$1:$A$107))+1,""), ROW()-39)),"")</f>
        <v/>
      </c>
      <c r="AC50" s="302" t="str" cm="1">
        <f t="array" ref="AC50">IFERROR(INDEX($A$1:$A$107,SMALL(IF($O$46=$B$1:$B$104,ROW($B$1:$B$104)-MIN(ROW($A$1:$A$107))+1,""), ROW()-39)),"")</f>
        <v/>
      </c>
      <c r="AD50" s="302"/>
      <c r="AE50" s="302"/>
      <c r="AF50" s="302" t="str" cm="1">
        <f t="array" ref="AF50">IFERROR(INDEX($A$1:$A$107,SMALL(IF($O$43=$B$1:$B$104,ROW($B$1:$B$104)-MIN(ROW($A$1:$A$107))+1,""), ROW()-39)),"")</f>
        <v/>
      </c>
      <c r="AG50" s="302" t="str" cm="1">
        <f t="array" ref="AG50">IFERROR(INDEX($A$1:$A$107,SMALL(IF($O$42=$B$1:$B$104,ROW($B$1:$B$104)-MIN(ROW($A$1:$A$107))+1,""), ROW()-39)),"")</f>
        <v/>
      </c>
      <c r="AH50" s="302" t="str" cm="1">
        <f t="array" ref="AH50">IFERROR(INDEX($A$1:$A$107,SMALL(IF($O$42=$B$1:$B$104,ROW($B$1:$B$104)-MIN(ROW($A$1:$A$107))+1,""), ROW()-39)),"")</f>
        <v/>
      </c>
      <c r="AI50" s="302" t="str" cm="1">
        <f t="array" ref="AI50">IFERROR(INDEX($A$1:$A$107,SMALL(IF($O$47=$B$1:$B$104,ROW($B$1:$B$104)-MIN(ROW($A$1:$A$107))+1,""), ROW()-39)),"")</f>
        <v/>
      </c>
      <c r="AJ50" s="338" t="str" cm="1">
        <f t="array" ref="AJ50">IFERROR(INDEX($A$1:$A$107,SMALL(IF($O$6=$B$1:$B$104,ROW($B$1:$B$104)-MIN(ROW($A$1:$A$107))+1,""), ROW()-1)),"")</f>
        <v/>
      </c>
      <c r="AM50" s="1016" t="s">
        <v>243</v>
      </c>
      <c r="AN50" s="387" t="s">
        <v>14</v>
      </c>
      <c r="AO50" s="387" t="s">
        <v>15</v>
      </c>
      <c r="AP50" s="387" t="s">
        <v>16</v>
      </c>
      <c r="AQ50" s="387" t="s">
        <v>17</v>
      </c>
      <c r="AR50" s="387" t="s">
        <v>18</v>
      </c>
      <c r="AS50" s="387" t="s">
        <v>19</v>
      </c>
      <c r="AT50" s="387" t="s">
        <v>20</v>
      </c>
    </row>
    <row r="51" spans="1:46" ht="19.5" customHeight="1">
      <c r="A51" s="323" t="str" cm="1">
        <f t="array" ref="A51">_xlfn.IFS(G11=0,"",G11&gt;0,G11)</f>
        <v>Ailin Reynaldo</v>
      </c>
      <c r="B51" s="322" t="str" cm="1">
        <f t="array" ref="B51">_xlfn.IFS(I11=0,"",I11&gt;0,I11)</f>
        <v>s</v>
      </c>
      <c r="C51" s="58"/>
      <c r="E51" s="1227"/>
      <c r="F51" s="1812"/>
      <c r="G51" s="1812"/>
      <c r="I51" s="58"/>
      <c r="J51" s="58"/>
      <c r="K51" s="58"/>
      <c r="Z51" s="331">
        <v>10</v>
      </c>
      <c r="AA51" s="215" t="str" cm="1">
        <f t="array" ref="AA51">IFERROR(INDEX($A$1:$A$107,SMALL(IF($O$40=$B$1:$B$104,ROW($B$1:$B$104)-MIN(ROW($A$1:$A$107))+1,""), ROW()-39)),"")</f>
        <v/>
      </c>
      <c r="AB51" s="302" t="str" cm="1">
        <f t="array" ref="AB51">IFERROR(INDEX($A$1:$A$107,SMALL(IF($O$41=$B$1:$B$104,ROW($B$1:$B$104)-MIN(ROW($A$1:$A$107))+1,""), ROW()-39)),"")</f>
        <v/>
      </c>
      <c r="AC51" s="302" t="str" cm="1">
        <f t="array" ref="AC51">IFERROR(INDEX($A$1:$A$107,SMALL(IF($O$46=$B$1:$B$104,ROW($B$1:$B$104)-MIN(ROW($A$1:$A$107))+1,""), ROW()-39)),"")</f>
        <v/>
      </c>
      <c r="AD51" s="302"/>
      <c r="AE51" s="302"/>
      <c r="AF51" s="302" t="str" cm="1">
        <f t="array" ref="AF51">IFERROR(INDEX($A$1:$A$107,SMALL(IF($O$43=$B$1:$B$104,ROW($B$1:$B$104)-MIN(ROW($A$1:$A$107))+1,""), ROW()-39)),"")</f>
        <v/>
      </c>
      <c r="AG51" s="302" t="str" cm="1">
        <f t="array" ref="AG51">IFERROR(INDEX($A$1:$A$107,SMALL(IF($O$42=$B$1:$B$104,ROW($B$1:$B$104)-MIN(ROW($A$1:$A$107))+1,""), ROW()-39)),"")</f>
        <v/>
      </c>
      <c r="AH51" s="302" t="str" cm="1">
        <f t="array" ref="AH51">IFERROR(INDEX($A$1:$A$107,SMALL(IF($O$42=$B$1:$B$104,ROW($B$1:$B$104)-MIN(ROW($A$1:$A$107))+1,""), ROW()-39)),"")</f>
        <v/>
      </c>
      <c r="AI51" s="302" t="str" cm="1">
        <f t="array" ref="AI51">IFERROR(INDEX($A$1:$A$107,SMALL(IF($O$47=$B$1:$B$104,ROW($B$1:$B$104)-MIN(ROW($A$1:$A$107))+1,""), ROW()-39)),"")</f>
        <v/>
      </c>
      <c r="AJ51" s="338" t="str" cm="1">
        <f t="array" ref="AJ51">IFERROR(INDEX($A$1:$A$107,SMALL(IF($O$6=$B$1:$B$104,ROW($B$1:$B$104)-MIN(ROW($A$1:$A$107))+1,""), ROW()-1)),"")</f>
        <v/>
      </c>
      <c r="AM51" s="1767" t="s">
        <v>249</v>
      </c>
      <c r="AN51" s="345"/>
      <c r="AO51" s="345"/>
      <c r="AP51" s="345"/>
      <c r="AQ51" s="345"/>
      <c r="AR51" s="345"/>
      <c r="AS51" s="345"/>
      <c r="AT51" s="345"/>
    </row>
    <row r="52" spans="1:46" ht="16.899999999999999" customHeight="1">
      <c r="A52" s="323" t="str" cm="1">
        <f t="array" ref="A52">_xlfn.IFS(G12=0,"",G12&gt;0,G12)</f>
        <v>Juana Rosario Carela</v>
      </c>
      <c r="B52" s="322" t="str" cm="1">
        <f t="array" ref="B52">_xlfn.IFS(I12=0,"",I12&gt;0,I12)</f>
        <v>pc</v>
      </c>
      <c r="C52" s="58"/>
      <c r="E52" s="1227"/>
      <c r="F52" s="1812"/>
      <c r="G52" s="1812"/>
      <c r="H52" s="58"/>
      <c r="I52" s="58"/>
      <c r="J52" s="58"/>
      <c r="K52" s="58"/>
      <c r="Z52" s="331">
        <v>11</v>
      </c>
      <c r="AA52" s="215" t="str" cm="1">
        <f t="array" ref="AA52">IFERROR(INDEX($A$1:$A$107,SMALL(IF($O$40=$B$1:$B$104,ROW($B$1:$B$104)-MIN(ROW($A$1:$A$107))+1,""), ROW()-39)),"")</f>
        <v/>
      </c>
      <c r="AB52" s="302" t="str" cm="1">
        <f t="array" ref="AB52">IFERROR(INDEX($A$1:$A$107,SMALL(IF($O$41=$B$1:$B$104,ROW($B$1:$B$104)-MIN(ROW($A$1:$A$107))+1,""), ROW()-39)),"")</f>
        <v/>
      </c>
      <c r="AC52" s="302" t="str" cm="1">
        <f t="array" ref="AC52">IFERROR(INDEX($A$1:$A$107,SMALL(IF($O$46=$B$1:$B$104,ROW($B$1:$B$104)-MIN(ROW($A$1:$A$107))+1,""), ROW()-39)),"")</f>
        <v/>
      </c>
      <c r="AD52" s="302"/>
      <c r="AE52" s="302"/>
      <c r="AF52" s="302" t="str" cm="1">
        <f t="array" ref="AF52">IFERROR(INDEX($A$1:$A$107,SMALL(IF($O$43=$B$1:$B$104,ROW($B$1:$B$104)-MIN(ROW($A$1:$A$107))+1,""), ROW()-39)),"")</f>
        <v/>
      </c>
      <c r="AG52" s="302" t="str" cm="1">
        <f t="array" ref="AG52">IFERROR(INDEX($A$1:$A$107,SMALL(IF($O$42=$B$1:$B$104,ROW($B$1:$B$104)-MIN(ROW($A$1:$A$107))+1,""), ROW()-39)),"")</f>
        <v/>
      </c>
      <c r="AH52" s="302" t="str" cm="1">
        <f t="array" ref="AH52">IFERROR(INDEX($A$1:$A$407,SMALL(IF($O$45=$B$1:$B$404,ROW($B$1:$B$404)-MIN(ROW($A$1:$A$407))+1,""), ROW()-39)),"")</f>
        <v/>
      </c>
      <c r="AI52" s="302" t="str" cm="1">
        <f t="array" ref="AI52">IFERROR(INDEX($A$1:$A$107,SMALL(IF($O$47=$B$1:$B$104,ROW($B$1:$B$104)-MIN(ROW($A$1:$A$107))+1,""), ROW()-39)),"")</f>
        <v/>
      </c>
      <c r="AJ52" s="338" t="str" cm="1">
        <f t="array" ref="AJ52">IFERROR(INDEX($A$1:$A$107,SMALL(IF($O$6=$B$1:$B$104,ROW($B$1:$B$104)-MIN(ROW($A$1:$A$107))+1,""), ROW()-1)),"")</f>
        <v/>
      </c>
      <c r="AM52" s="1767"/>
      <c r="AN52" s="345"/>
      <c r="AO52" s="345"/>
      <c r="AP52" s="345"/>
      <c r="AQ52" s="345"/>
      <c r="AR52" s="345"/>
      <c r="AS52" s="345"/>
      <c r="AT52" s="345"/>
    </row>
    <row r="53" spans="1:46" ht="16.899999999999999" customHeight="1">
      <c r="A53" s="323" t="str" cm="1">
        <f t="array" ref="A53">_xlfn.IFS(G13=0,"",G13&gt;0,G13)</f>
        <v/>
      </c>
      <c r="B53" s="322" t="str" cm="1">
        <f t="array" ref="B53">_xlfn.IFS(I13=0,"",I13&gt;0,I13)</f>
        <v/>
      </c>
      <c r="C53" s="58"/>
      <c r="E53" s="1227"/>
      <c r="F53" s="1812"/>
      <c r="G53" s="1812"/>
      <c r="I53" s="58"/>
      <c r="J53" s="58"/>
      <c r="K53" s="58"/>
      <c r="Z53" s="331">
        <v>12</v>
      </c>
      <c r="AA53" s="215" t="str" cm="1">
        <f t="array" ref="AA53">IFERROR(INDEX($A$1:$A$107,SMALL(IF($O$40=$B$1:$B$104,ROW($B$1:$B$104)-MIN(ROW($A$1:$A$107))+1,""), ROW()-39)),"")</f>
        <v/>
      </c>
      <c r="AB53" s="302" t="str" cm="1">
        <f t="array" ref="AB53">IFERROR(INDEX($A$1:$A$107,SMALL(IF($O$41=$B$1:$B$104,ROW($B$1:$B$104)-MIN(ROW($A$1:$A$107))+1,""), ROW()-39)),"")</f>
        <v/>
      </c>
      <c r="AC53" s="302" t="str" cm="1">
        <f t="array" ref="AC53">IFERROR(INDEX($A$1:$A$107,SMALL(IF($O$46=$B$1:$B$104,ROW($B$1:$B$104)-MIN(ROW($A$1:$A$107))+1,""), ROW()-39)),"")</f>
        <v/>
      </c>
      <c r="AD53" s="302"/>
      <c r="AE53" s="302"/>
      <c r="AF53" s="302" t="str" cm="1">
        <f t="array" ref="AF53">IFERROR(INDEX($A$1:$A$107,SMALL(IF($O$43=$B$1:$B$104,ROW($B$1:$B$104)-MIN(ROW($A$1:$A$107))+1,""), ROW()-39)),"")</f>
        <v/>
      </c>
      <c r="AG53" s="302" t="str" cm="1">
        <f t="array" ref="AG53">IFERROR(INDEX($A$1:$A$107,SMALL(IF($O$42=$B$1:$B$104,ROW($B$1:$B$104)-MIN(ROW($A$1:$A$107))+1,""), ROW()-39)),"")</f>
        <v/>
      </c>
      <c r="AH53" s="302" t="str" cm="1">
        <f t="array" ref="AH53">IFERROR(INDEX($A$1:$A$407,SMALL(IF($O$45=$B$1:$B$404,ROW($B$1:$B$404)-MIN(ROW($A$1:$A$407))+1,""), ROW()-39)),"")</f>
        <v/>
      </c>
      <c r="AI53" s="302" t="str" cm="1">
        <f t="array" ref="AI53">IFERROR(INDEX($A$1:$A$107,SMALL(IF($O$47=$B$1:$B$104,ROW($B$1:$B$104)-MIN(ROW($A$1:$A$107))+1,""), ROW()-39)),"")</f>
        <v/>
      </c>
      <c r="AM53" s="1767"/>
      <c r="AN53" s="345"/>
      <c r="AO53" s="345"/>
      <c r="AP53" s="345"/>
      <c r="AQ53" s="345"/>
      <c r="AR53" s="345"/>
      <c r="AS53" s="345"/>
      <c r="AT53" s="345"/>
    </row>
    <row r="54" spans="1:46" ht="16.899999999999999" customHeight="1">
      <c r="A54" s="323" t="str" cm="1">
        <f t="array" ref="A54">_xlfn.IFS(G14=0,"",G14&gt;0,G14)</f>
        <v/>
      </c>
      <c r="B54" s="322" t="str" cm="1">
        <f t="array" ref="B54">_xlfn.IFS(I14=0,"",I14&gt;0,I14)</f>
        <v/>
      </c>
      <c r="C54" s="58"/>
      <c r="E54" s="1227"/>
      <c r="F54" s="1825"/>
      <c r="G54" s="1825"/>
      <c r="H54" s="58"/>
      <c r="I54" s="58"/>
      <c r="J54" s="58"/>
      <c r="K54" s="58"/>
      <c r="Z54" s="331">
        <v>13</v>
      </c>
      <c r="AA54" s="215" t="str" cm="1">
        <f t="array" ref="AA54">IFERROR(INDEX($A$1:$A$107,SMALL(IF($O$40=$B$1:$B$104,ROW($B$1:$B$104)-MIN(ROW($A$1:$A$107))+1,""), ROW()-39)),"")</f>
        <v/>
      </c>
      <c r="AB54" s="302" t="str" cm="1">
        <f t="array" ref="AB54">IFERROR(INDEX($A$1:$A$107,SMALL(IF($O$41=$B$1:$B$104,ROW($B$1:$B$104)-MIN(ROW($A$1:$A$107))+1,""), ROW()-39)),"")</f>
        <v/>
      </c>
      <c r="AC54" s="302"/>
      <c r="AD54" s="302"/>
      <c r="AE54" s="302"/>
      <c r="AF54" s="302" t="str" cm="1">
        <f t="array" ref="AF54">IFERROR(INDEX($A$1:$A$107,SMALL(IF($O$43=$B$1:$B$104,ROW($B$1:$B$104)-MIN(ROW($A$1:$A$107))+1,""), ROW()-39)),"")</f>
        <v/>
      </c>
      <c r="AG54" s="302"/>
      <c r="AH54" s="302"/>
      <c r="AI54" s="302"/>
      <c r="AM54" s="1767"/>
      <c r="AN54" s="345"/>
      <c r="AO54" s="345"/>
      <c r="AP54" s="345"/>
      <c r="AQ54" s="345"/>
      <c r="AR54" s="345"/>
      <c r="AS54" s="345"/>
      <c r="AT54" s="345"/>
    </row>
    <row r="55" spans="1:46" ht="16.899999999999999" customHeight="1">
      <c r="A55" s="323" t="str" cm="1">
        <f t="array" ref="A55">_xlfn.IFS(G15=0,"",G15&gt;0,G15)</f>
        <v/>
      </c>
      <c r="B55" s="322" t="str" cm="1">
        <f t="array" ref="B55">_xlfn.IFS(I15=0,"",I15&gt;0,I15)</f>
        <v/>
      </c>
      <c r="C55" s="58"/>
      <c r="E55" s="1516"/>
      <c r="F55" s="1825"/>
      <c r="G55" s="1825"/>
      <c r="H55" s="58"/>
      <c r="I55" s="58"/>
      <c r="J55" s="58"/>
      <c r="K55" s="58"/>
      <c r="Z55" s="331">
        <v>14</v>
      </c>
      <c r="AA55" s="215" t="str" cm="1">
        <f t="array" ref="AA55">IFERROR(INDEX($A$1:$A$107,SMALL(IF($O$40=$B$1:$B$104,ROW($B$1:$B$104)-MIN(ROW($A$1:$A$107))+1,""), ROW()-39)),"")</f>
        <v/>
      </c>
      <c r="AB55" s="302" t="str" cm="1">
        <f t="array" ref="AB55">IFERROR(INDEX($A$1:$A$107,SMALL(IF($O$41=$B$1:$B$104,ROW($B$1:$B$104)-MIN(ROW($A$1:$A$107))+1,""), ROW()-39)),"")</f>
        <v/>
      </c>
      <c r="AC55" s="302" t="str" cm="1">
        <f t="array" ref="AC55">IFERROR(INDEX($A$1:$A$107,SMALL(IF($O$46=$B$1:$B$104,ROW($B$1:$B$104)-MIN(ROW($A$1:$A$107))+1,""), ROW()-39)),"")</f>
        <v/>
      </c>
      <c r="AD55" s="302"/>
      <c r="AE55" s="302"/>
      <c r="AF55" s="302" t="str" cm="1">
        <f t="array" ref="AF55">IFERROR(INDEX($A$1:$A$107,SMALL(IF($O$43=$B$1:$B$104,ROW($B$1:$B$104)-MIN(ROW($A$1:$A$107))+1,""), ROW()-39)),"")</f>
        <v/>
      </c>
      <c r="AG55" s="302" t="str" cm="1">
        <f t="array" ref="AG55">IFERROR(INDEX($A$1:$A$107,SMALL(IF($O$42=$B$1:$B$104,ROW($B$1:$B$104)-MIN(ROW($A$1:$A$107))+1,""), ROW()-39)),"")</f>
        <v/>
      </c>
      <c r="AH55" s="302" t="str" cm="1">
        <f t="array" ref="AH55">IFERROR(INDEX($A$1:$A$407,SMALL(IF($O$45=$B$1:$B$404,ROW($B$1:$B$404)-MIN(ROW($A$1:$A$407))+1,""), ROW()-39)),"")</f>
        <v/>
      </c>
      <c r="AI55" s="302" t="str" cm="1">
        <f t="array" ref="AI55">IFERROR(INDEX($A$1:$A$107,SMALL(IF($O$47=$B$1:$B$104,ROW($B$1:$B$104)-MIN(ROW($A$1:$A$107))+1,""), ROW()-39)),"")</f>
        <v/>
      </c>
      <c r="AM55" s="1767"/>
      <c r="AN55" s="347"/>
      <c r="AO55" s="347"/>
      <c r="AP55" s="347"/>
      <c r="AQ55" s="347"/>
      <c r="AR55" s="347"/>
      <c r="AS55" s="347"/>
      <c r="AT55" s="347"/>
    </row>
    <row r="56" spans="1:46" ht="16.899999999999999" customHeight="1">
      <c r="A56" s="323" t="str" cm="1">
        <f t="array" ref="A56">_xlfn.IFS(G16=0,"",G16&gt;0,G16)</f>
        <v/>
      </c>
      <c r="B56" s="322" t="str" cm="1">
        <f t="array" ref="B56">_xlfn.IFS(I16=0,"",I16&gt;0,I16)</f>
        <v/>
      </c>
      <c r="C56" s="58"/>
      <c r="E56" s="1516"/>
      <c r="F56" s="1825"/>
      <c r="G56" s="1825"/>
      <c r="H56" s="58"/>
      <c r="I56" s="58"/>
      <c r="J56" s="58"/>
      <c r="K56" s="58"/>
      <c r="Z56" s="331">
        <v>15</v>
      </c>
      <c r="AA56" s="215" t="str" cm="1">
        <f t="array" ref="AA56">IFERROR(INDEX($A$1:$A$107,SMALL(IF($O$40=$B$1:$B$104,ROW($B$1:$B$104)-MIN(ROW($A$1:$A$107))+1,""), ROW()-39)),"")</f>
        <v/>
      </c>
      <c r="AB56" s="302" t="str" cm="1">
        <f t="array" ref="AB56">IFERROR(INDEX($A$1:$A$107,SMALL(IF($O$41=$B$1:$B$104,ROW($B$1:$B$104)-MIN(ROW($A$1:$A$107))+1,""), ROW()-39)),"")</f>
        <v/>
      </c>
      <c r="AC56" s="302" t="str" cm="1">
        <f t="array" ref="AC56">IFERROR(INDEX($A$1:$A$107,SMALL(IF($O$46=$B$1:$B$104,ROW($B$1:$B$104)-MIN(ROW($A$1:$A$107))+1,""), ROW()-39)),"")</f>
        <v/>
      </c>
      <c r="AD56" s="302"/>
      <c r="AE56" s="302"/>
      <c r="AF56" s="302" t="str" cm="1">
        <f t="array" ref="AF56">IFERROR(INDEX($A$1:$A$107,SMALL(IF($O$43=$B$1:$B$104,ROW($B$1:$B$104)-MIN(ROW($A$1:$A$107))+1,""), ROW()-39)),"")</f>
        <v/>
      </c>
      <c r="AG56" s="302" t="str" cm="1">
        <f t="array" ref="AG56">IFERROR(INDEX($A$1:$A$107,SMALL(IF($O$42=$B$1:$B$104,ROW($B$1:$B$104)-MIN(ROW($A$1:$A$107))+1,""), ROW()-39)),"")</f>
        <v/>
      </c>
      <c r="AH56" s="302" t="str" cm="1">
        <f t="array" ref="AH56">IFERROR(INDEX($A$1:$A$407,SMALL(IF($O$45=$B$1:$B$404,ROW($B$1:$B$404)-MIN(ROW($A$1:$A$407))+1,""), ROW()-39)),"")</f>
        <v/>
      </c>
      <c r="AI56" s="302" t="str" cm="1">
        <f t="array" ref="AI56">IFERROR(INDEX($A$1:$A$107,SMALL(IF($O$47=$B$1:$B$104,ROW($B$1:$B$104)-MIN(ROW($A$1:$A$107))+1,""), ROW()-39)),"")</f>
        <v/>
      </c>
      <c r="AM56" s="1767"/>
      <c r="AN56" s="347"/>
      <c r="AO56" s="347"/>
      <c r="AP56" s="347"/>
      <c r="AQ56" s="347"/>
      <c r="AR56" s="347"/>
      <c r="AS56" s="347"/>
      <c r="AT56" s="347"/>
    </row>
    <row r="57" spans="1:46" ht="16.899999999999999" customHeight="1">
      <c r="A57" s="323" t="str" cm="1">
        <f t="array" ref="A57">_xlfn.IFS(G17=0,"",G17&gt;0,G17)</f>
        <v/>
      </c>
      <c r="B57" s="322" t="str" cm="1">
        <f t="array" ref="B57">_xlfn.IFS(I17=0,"",I17&gt;0,I17)</f>
        <v/>
      </c>
      <c r="C57" s="58"/>
      <c r="E57" s="1458"/>
      <c r="F57" s="1823"/>
      <c r="G57" s="1823"/>
      <c r="H57" s="1812"/>
      <c r="I57" s="1812"/>
      <c r="J57" s="58"/>
      <c r="K57" s="58"/>
      <c r="Z57" s="331">
        <v>16</v>
      </c>
      <c r="AA57" s="215" t="str" cm="1">
        <f t="array" ref="AA57">IFERROR(INDEX($A$1:$A$107,SMALL(IF($O$40=$B$1:$B$104,ROW($B$1:$B$104)-MIN(ROW($A$1:$A$107))+1,""), ROW()-39)),"")</f>
        <v/>
      </c>
      <c r="AB57" s="302" t="str" cm="1">
        <f t="array" ref="AB57">IFERROR(INDEX($A$1:$A$107,SMALL(IF($O$41=$B$1:$B$104,ROW($B$1:$B$104)-MIN(ROW($A$1:$A$107))+1,""), ROW()-39)),"")</f>
        <v/>
      </c>
      <c r="AC57" s="302" t="str" cm="1">
        <f t="array" ref="AC57">IFERROR(INDEX($A$1:$A$107,SMALL(IF($O$46=$B$1:$B$104,ROW($B$1:$B$104)-MIN(ROW($A$1:$A$107))+1,""), ROW()-39)),"")</f>
        <v/>
      </c>
      <c r="AD57" s="302"/>
      <c r="AE57" s="302"/>
      <c r="AF57" s="302" t="str" cm="1">
        <f t="array" ref="AF57">IFERROR(INDEX($A$1:$A$107,SMALL(IF($O$43=$B$1:$B$104,ROW($B$1:$B$104)-MIN(ROW($A$1:$A$107))+1,""), ROW()-39)),"")</f>
        <v/>
      </c>
      <c r="AG57" s="331"/>
      <c r="AH57" s="302" t="str" cm="1">
        <f t="array" ref="AH57">IFERROR(INDEX($A$1:$A$407,SMALL(IF($O$45=$B$1:$B$404,ROW($B$1:$B$404)-MIN(ROW($A$1:$A$407))+1,""), ROW()-39)),"")</f>
        <v/>
      </c>
      <c r="AI57" s="302" t="str" cm="1">
        <f t="array" ref="AI57">IFERROR(INDEX($A$1:$A$107,SMALL(IF($O$47=$B$1:$B$104,ROW($B$1:$B$104)-MIN(ROW($A$1:$A$107))+1,""), ROW()-39)),"")</f>
        <v/>
      </c>
      <c r="AM57" s="1641" t="s">
        <v>282</v>
      </c>
      <c r="AN57" s="346"/>
      <c r="AO57" s="346"/>
      <c r="AP57" s="346"/>
      <c r="AQ57" s="346"/>
      <c r="AR57" s="346"/>
      <c r="AS57" s="346"/>
      <c r="AT57" s="346"/>
    </row>
    <row r="58" spans="1:46" ht="16.899999999999999" customHeight="1">
      <c r="A58" s="323" t="str" cm="1">
        <f t="array" ref="A58">_xlfn.IFS(G18=0,"",G18&gt;0,G18)</f>
        <v/>
      </c>
      <c r="B58" s="322" t="str" cm="1">
        <f t="array" ref="B58">_xlfn.IFS(I18=0,"",I18&gt;0,I18)</f>
        <v/>
      </c>
      <c r="C58" s="58"/>
      <c r="E58" s="1458"/>
      <c r="F58" s="1823"/>
      <c r="G58" s="1823"/>
      <c r="H58" s="58"/>
      <c r="I58" s="58"/>
      <c r="J58" s="58"/>
      <c r="K58" s="58"/>
      <c r="Z58" s="331"/>
      <c r="AA58" s="331"/>
      <c r="AB58" s="331"/>
      <c r="AC58" s="331"/>
      <c r="AD58" s="211"/>
      <c r="AE58" s="211"/>
      <c r="AF58" s="331"/>
      <c r="AG58" s="331"/>
      <c r="AH58" s="331"/>
      <c r="AI58" s="302" t="str" cm="1">
        <f t="array" ref="AI58">IFERROR(INDEX($A$1:$A$107,SMALL(IF($O$47=$B$1:$B$104,ROW($B$1:$B$104)-MIN(ROW($A$1:$A$107))+1,""), ROW()-39)),"")</f>
        <v/>
      </c>
      <c r="AM58" s="1641"/>
      <c r="AN58" s="315"/>
      <c r="AO58" s="315"/>
      <c r="AP58" s="315"/>
      <c r="AQ58" s="315"/>
      <c r="AR58" s="315"/>
      <c r="AS58" s="315"/>
      <c r="AT58" s="315"/>
    </row>
    <row r="59" spans="1:46" ht="13.15" customHeight="1">
      <c r="A59" s="323" t="str" cm="1">
        <f t="array" ref="A59">_xlfn.IFS(G19=0,"",G19&gt;0,G19)</f>
        <v/>
      </c>
      <c r="B59" s="322" t="str" cm="1">
        <f t="array" ref="B59">_xlfn.IFS(I19=0,"",I19&gt;0,I19)</f>
        <v/>
      </c>
      <c r="C59" s="58"/>
      <c r="E59" s="1458"/>
      <c r="F59" s="1823"/>
      <c r="G59" s="1823"/>
      <c r="H59" s="58"/>
      <c r="I59" s="58"/>
      <c r="J59" s="58"/>
      <c r="K59" s="58"/>
      <c r="Z59" s="331"/>
      <c r="AA59" s="331"/>
      <c r="AB59" s="331"/>
      <c r="AC59" s="331"/>
      <c r="AD59" s="211"/>
      <c r="AE59" s="211"/>
      <c r="AF59" s="331"/>
      <c r="AG59" s="331"/>
      <c r="AH59" s="331"/>
      <c r="AI59" s="302" t="str" cm="1">
        <f t="array" ref="AI59">IFERROR(INDEX($A$1:$A$107,SMALL(IF($O$47=$B$1:$B$104,ROW($B$1:$B$104)-MIN(ROW($A$1:$A$107))+1,""), ROW()-39)),"")</f>
        <v/>
      </c>
      <c r="AM59" s="1641"/>
      <c r="AN59" s="315"/>
      <c r="AO59" s="315"/>
      <c r="AP59" s="315"/>
      <c r="AQ59" s="315"/>
      <c r="AR59" s="315"/>
      <c r="AS59" s="315"/>
      <c r="AT59" s="315"/>
    </row>
    <row r="60" spans="1:46" ht="15" customHeight="1">
      <c r="A60" s="323" t="str" cm="1">
        <f t="array" ref="A60">_xlfn.IFS(G20=0,"",G20&gt;0,G20)</f>
        <v/>
      </c>
      <c r="B60" s="322" t="str" cm="1">
        <f t="array" ref="B60">_xlfn.IFS(I20=0,"",I20&gt;0,I20)</f>
        <v/>
      </c>
      <c r="C60" s="58"/>
      <c r="E60" s="1458"/>
      <c r="F60" s="1823"/>
      <c r="G60" s="1823"/>
      <c r="H60" s="58"/>
      <c r="I60" s="58"/>
      <c r="J60" s="58"/>
      <c r="K60" s="58"/>
      <c r="Z60" s="331"/>
      <c r="AA60" s="331"/>
      <c r="AB60" s="331"/>
      <c r="AC60" s="331"/>
      <c r="AD60" s="211"/>
      <c r="AE60" s="211"/>
      <c r="AF60" s="331"/>
      <c r="AG60" s="331"/>
      <c r="AH60" s="331"/>
      <c r="AI60" s="302" t="str" cm="1">
        <f t="array" ref="AI60">IFERROR(INDEX($A$1:$A$107,SMALL(IF($O$47=$B$1:$B$104,ROW($B$1:$B$104)-MIN(ROW($A$1:$A$107))+1,""), ROW()-39)),"")</f>
        <v/>
      </c>
      <c r="AM60" s="1641"/>
      <c r="AN60" s="315"/>
      <c r="AO60" s="315"/>
      <c r="AP60" s="315"/>
      <c r="AQ60" s="315"/>
      <c r="AR60" s="315"/>
      <c r="AS60" s="315"/>
      <c r="AT60" s="315"/>
    </row>
    <row r="61" spans="1:46" ht="16.5" customHeight="1">
      <c r="A61" s="323" t="str" cm="1">
        <f t="array" ref="A61">_xlfn.IFS(G23=0,"",G23&gt;0,G23)</f>
        <v/>
      </c>
      <c r="B61" s="322" t="str" cm="1">
        <f t="array" ref="B61">_xlfn.IFS(I23=0,"",I23&gt;0,I23)</f>
        <v/>
      </c>
      <c r="C61" s="58"/>
      <c r="E61" s="1458"/>
      <c r="F61" s="1823"/>
      <c r="G61" s="1823"/>
      <c r="H61" s="58"/>
      <c r="I61" s="58"/>
      <c r="J61" s="58"/>
      <c r="K61" s="58"/>
      <c r="P61" s="317"/>
      <c r="Z61" s="331"/>
      <c r="AA61" s="331"/>
      <c r="AB61" s="331"/>
      <c r="AC61" s="331"/>
      <c r="AD61" s="211"/>
      <c r="AE61" s="211"/>
      <c r="AF61" s="331"/>
      <c r="AG61" s="331"/>
      <c r="AH61" s="331"/>
      <c r="AI61" s="302" t="str" cm="1">
        <f t="array" ref="AI61">IFERROR(INDEX($A$1:$A$107,SMALL(IF($O$47=$B$1:$B$104,ROW($B$1:$B$104)-MIN(ROW($A$1:$A$107))+1,""), ROW()-39)),"")</f>
        <v/>
      </c>
      <c r="AM61" s="1641"/>
      <c r="AN61" s="348"/>
      <c r="AO61" s="348"/>
      <c r="AP61" s="348"/>
      <c r="AQ61" s="348"/>
      <c r="AR61" s="348"/>
      <c r="AS61" s="348"/>
      <c r="AT61" s="348"/>
    </row>
    <row r="62" spans="1:46" ht="13.15" customHeight="1">
      <c r="A62" s="323" t="str" cm="1">
        <f t="array" ref="A62">_xlfn.IFS(G24=0,"",G24&gt;0,G24)</f>
        <v/>
      </c>
      <c r="B62" s="322" t="str" cm="1">
        <f t="array" ref="B62">_xlfn.IFS(I24=0,"",I24&gt;0,I24)</f>
        <v/>
      </c>
      <c r="C62" s="58"/>
      <c r="E62" s="1458"/>
      <c r="F62" s="1823"/>
      <c r="G62" s="1823"/>
      <c r="H62" s="58"/>
      <c r="I62" s="58"/>
      <c r="J62" s="58"/>
      <c r="K62" s="58"/>
      <c r="Z62" s="331"/>
      <c r="AA62" s="331"/>
      <c r="AB62" s="331"/>
      <c r="AC62" s="331"/>
      <c r="AD62" s="211"/>
      <c r="AE62" s="211"/>
      <c r="AF62" s="331"/>
      <c r="AG62" s="331"/>
      <c r="AH62" s="331"/>
      <c r="AI62" s="302" t="str" cm="1">
        <f t="array" ref="AI62">IFERROR(INDEX($A$1:$A$107,SMALL(IF($O$47=$B$1:$B$104,ROW($B$1:$B$104)-MIN(ROW($A$1:$A$107))+1,""), ROW()-39)),"")</f>
        <v/>
      </c>
      <c r="AM62" s="1641"/>
      <c r="AN62" s="348"/>
      <c r="AO62" s="348"/>
      <c r="AP62" s="348"/>
      <c r="AQ62" s="348"/>
      <c r="AR62" s="348"/>
      <c r="AS62" s="348"/>
      <c r="AT62" s="348"/>
    </row>
    <row r="63" spans="1:46" ht="14.45" customHeight="1">
      <c r="A63" s="323" t="str" cm="1">
        <f t="array" ref="A63">_xlfn.IFS(G25=0,"",G25&gt;0,G25)</f>
        <v/>
      </c>
      <c r="B63" s="322" t="str" cm="1">
        <f t="array" ref="B63">_xlfn.IFS(I25=0,"",I25&gt;0,I25)</f>
        <v/>
      </c>
      <c r="C63" s="58"/>
      <c r="E63" s="1458"/>
      <c r="F63" s="1823"/>
      <c r="G63" s="1823"/>
      <c r="H63" s="58"/>
      <c r="I63" s="58"/>
      <c r="J63" s="58"/>
      <c r="K63" s="58"/>
      <c r="Z63" s="331"/>
      <c r="AA63" s="331"/>
      <c r="AB63" s="331"/>
      <c r="AC63" s="331"/>
      <c r="AD63" s="211"/>
      <c r="AE63" s="211"/>
      <c r="AF63" s="331"/>
      <c r="AG63" s="331"/>
      <c r="AH63" s="331"/>
      <c r="AI63" s="302" t="str" cm="1">
        <f t="array" ref="AI63">IFERROR(INDEX($A$1:$A$107,SMALL(IF($O$47=$B$1:$B$104,ROW($B$1:$B$104)-MIN(ROW($A$1:$A$107))+1,""), ROW()-39)),"")</f>
        <v/>
      </c>
    </row>
    <row r="64" spans="1:46" ht="15" customHeight="1">
      <c r="A64" s="323" t="str" cm="1">
        <f t="array" ref="A64">_xlfn.IFS(G26=0,"",G26&gt;0,G26)</f>
        <v/>
      </c>
      <c r="B64" s="322" t="str" cm="1">
        <f t="array" ref="B64">_xlfn.IFS(I26=0,"",I26&gt;0,I26)</f>
        <v/>
      </c>
      <c r="C64" s="58"/>
      <c r="E64" s="1458"/>
      <c r="F64" s="1823"/>
      <c r="G64" s="1823"/>
      <c r="H64" s="58"/>
      <c r="I64" s="58"/>
      <c r="J64" s="58"/>
      <c r="K64" s="58"/>
      <c r="Z64" s="331"/>
      <c r="AA64" s="331"/>
      <c r="AB64" s="331"/>
      <c r="AC64" s="331"/>
      <c r="AD64" s="211"/>
      <c r="AE64" s="211"/>
      <c r="AF64" s="331"/>
      <c r="AG64" s="331"/>
      <c r="AH64" s="331"/>
      <c r="AI64" s="302" t="str" cm="1">
        <f t="array" ref="AI64">IFERROR(INDEX($A$1:$A$107,SMALL(IF($O$47=$B$1:$B$104,ROW($B$1:$B$104)-MIN(ROW($A$1:$A$107))+1,""), ROW()-39)),"")</f>
        <v/>
      </c>
    </row>
    <row r="65" spans="1:35" ht="14.25" customHeight="1">
      <c r="A65" s="323" t="str" cm="1">
        <f t="array" ref="A65">_xlfn.IFS(G27=0,"",G27&gt;0,G27)</f>
        <v/>
      </c>
      <c r="B65" s="322" t="str" cm="1">
        <f t="array" ref="B65">_xlfn.IFS(I27=0,"",I27&gt;0,I27)</f>
        <v/>
      </c>
      <c r="C65" s="58"/>
      <c r="E65" s="1458"/>
      <c r="F65" s="1823"/>
      <c r="G65" s="1823"/>
      <c r="H65" s="58"/>
      <c r="I65" s="58"/>
      <c r="J65" s="58"/>
      <c r="K65" s="58"/>
      <c r="Z65" s="331"/>
      <c r="AA65" s="331"/>
      <c r="AB65" s="331"/>
      <c r="AC65" s="331"/>
      <c r="AD65" s="211"/>
      <c r="AE65" s="211"/>
      <c r="AF65" s="331"/>
      <c r="AG65" s="331"/>
      <c r="AH65" s="331"/>
      <c r="AI65" s="302" t="str" cm="1">
        <f t="array" ref="AI65">IFERROR(INDEX($A$1:$A$107,SMALL(IF($O$47=$B$1:$B$104,ROW($B$1:$B$104)-MIN(ROW($A$1:$A$107))+1,""), ROW()-39)),"")</f>
        <v/>
      </c>
    </row>
    <row r="66" spans="1:35" ht="13.15" customHeight="1">
      <c r="A66" s="323"/>
      <c r="B66" s="322" t="str" cm="1">
        <f t="array" ref="B66">_xlfn.IFS(I29=0,"",I29&gt;0,I29)</f>
        <v/>
      </c>
      <c r="C66" s="58"/>
      <c r="E66" s="1458"/>
      <c r="F66" s="1810"/>
      <c r="G66" s="1810"/>
      <c r="H66" s="58"/>
      <c r="I66" s="58"/>
      <c r="J66" s="58"/>
      <c r="K66" s="58"/>
      <c r="Z66" s="331"/>
      <c r="AA66" s="331"/>
      <c r="AB66" s="331"/>
      <c r="AC66" s="331"/>
      <c r="AD66" s="211"/>
      <c r="AE66" s="211"/>
      <c r="AF66" s="331"/>
      <c r="AH66" s="331"/>
      <c r="AI66" s="302" t="str" cm="1">
        <f t="array" ref="AI66">IFERROR(INDEX($A$1:$A$107,SMALL(IF($O$47=$B$1:$B$104,ROW($B$1:$B$104)-MIN(ROW($A$1:$A$107))+1,""), ROW()-39)),"")</f>
        <v/>
      </c>
    </row>
    <row r="67" spans="1:35" ht="13.15" customHeight="1">
      <c r="A67" s="323"/>
      <c r="B67" s="322"/>
      <c r="C67" s="58"/>
      <c r="E67" s="1458"/>
      <c r="F67" s="1811"/>
      <c r="G67" s="1811"/>
      <c r="H67" s="58"/>
      <c r="I67" s="58"/>
      <c r="J67" s="58"/>
      <c r="K67" s="58"/>
    </row>
    <row r="68" spans="1:35" ht="13.15" customHeight="1">
      <c r="A68" s="323" t="str" cm="1">
        <f t="array" ref="A68">_xlfn.IFS(K5=0,"",K5&gt;0,K5)</f>
        <v/>
      </c>
      <c r="B68" s="322" t="str" cm="1">
        <f t="array" ref="B68">_xlfn.IFS(L5=0,"",L5&gt;0,L5)</f>
        <v/>
      </c>
      <c r="C68" s="58"/>
      <c r="E68" s="1227" t="s">
        <v>867</v>
      </c>
      <c r="F68" s="1811">
        <v>41</v>
      </c>
      <c r="G68" s="1811"/>
      <c r="H68" s="58"/>
      <c r="I68" s="58"/>
      <c r="J68" s="58"/>
      <c r="K68" s="58"/>
    </row>
    <row r="69" spans="1:35" ht="15" customHeight="1">
      <c r="A69" s="323" t="str" cm="1">
        <f t="array" ref="A69">_xlfn.IFS(K6=0,"",K6&gt;0,K6)</f>
        <v/>
      </c>
      <c r="B69" s="322" t="str" cm="1">
        <f t="array" ref="B69">_xlfn.IFS(L6=0,"",L6&gt;0,L6)</f>
        <v/>
      </c>
      <c r="C69" s="58"/>
      <c r="E69" s="1227" t="s">
        <v>1560</v>
      </c>
      <c r="H69" s="58"/>
      <c r="I69" s="58"/>
      <c r="J69" s="58"/>
      <c r="K69" s="58"/>
    </row>
    <row r="70" spans="1:35" ht="15.75" customHeight="1">
      <c r="A70" s="323" t="str" cm="1">
        <f t="array" ref="A70">_xlfn.IFS(K7=0,"",K7&gt;0,K7)</f>
        <v/>
      </c>
      <c r="B70" s="322" t="str" cm="1">
        <f t="array" ref="B70">_xlfn.IFS(L7=0,"",L7&gt;0,L7)</f>
        <v/>
      </c>
      <c r="C70" s="58"/>
      <c r="H70" s="58"/>
      <c r="I70" s="58"/>
      <c r="J70" s="58"/>
      <c r="K70" s="58"/>
    </row>
    <row r="71" spans="1:35" ht="15" customHeight="1">
      <c r="A71" s="323" t="str" cm="1">
        <f t="array" ref="A71">_xlfn.IFS(K8=0,"",K8&gt;0,K8)</f>
        <v/>
      </c>
      <c r="B71" s="322" t="str" cm="1">
        <f t="array" ref="B71">_xlfn.IFS(L8=0,"",L8&gt;0,L8)</f>
        <v/>
      </c>
      <c r="C71" s="58"/>
      <c r="H71" s="58"/>
      <c r="I71" s="58"/>
      <c r="J71" s="58"/>
    </row>
    <row r="72" spans="1:35" ht="16.5" customHeight="1">
      <c r="A72" s="323" t="str" cm="1">
        <f t="array" ref="A72">_xlfn.IFS(K9=0,"",K9&gt;0,K9)</f>
        <v/>
      </c>
      <c r="B72" s="322" t="str" cm="1">
        <f t="array" ref="B72">_xlfn.IFS(L9=0,"",L9&gt;0,L9)</f>
        <v/>
      </c>
      <c r="C72" s="58"/>
      <c r="H72" s="58"/>
      <c r="I72" s="58"/>
    </row>
    <row r="73" spans="1:35" ht="16.5" customHeight="1">
      <c r="A73" s="323" t="str" cm="1">
        <f t="array" ref="A73">_xlfn.IFS(K10=0,"",K10&gt;0,K10)</f>
        <v/>
      </c>
      <c r="B73" s="322" t="str" cm="1">
        <f t="array" ref="B73">_xlfn.IFS(L10=0,"",L10&gt;0,L10)</f>
        <v/>
      </c>
      <c r="C73" s="58"/>
      <c r="H73" s="58"/>
      <c r="I73" s="58"/>
    </row>
    <row r="74" spans="1:35" ht="16.5" customHeight="1">
      <c r="A74" s="323" t="str" cm="1">
        <f t="array" ref="A74">_xlfn.IFS(K11=0,"",K11&gt;0,K11)</f>
        <v/>
      </c>
      <c r="B74" s="322" t="str" cm="1">
        <f t="array" ref="B74">_xlfn.IFS(L11=0,"",L11&gt;0,L11)</f>
        <v/>
      </c>
      <c r="C74" s="58"/>
      <c r="I74" s="58"/>
    </row>
    <row r="75" spans="1:35" ht="17.25" customHeight="1">
      <c r="A75" s="323" t="str" cm="1">
        <f t="array" ref="A75">_xlfn.IFS(K12=0,"",K12&gt;0,K12)</f>
        <v/>
      </c>
      <c r="B75" s="322" t="str" cm="1">
        <f t="array" ref="B75">_xlfn.IFS(L12=0,"",L12&gt;0,L12)</f>
        <v/>
      </c>
      <c r="C75" s="58"/>
      <c r="I75" s="58"/>
    </row>
    <row r="76" spans="1:35" ht="17.25" customHeight="1">
      <c r="A76" s="323" t="str" cm="1">
        <f t="array" ref="A76">_xlfn.IFS(K13=0,"",K13&gt;0,K13)</f>
        <v/>
      </c>
      <c r="B76" s="322" t="str" cm="1">
        <f t="array" ref="B76">_xlfn.IFS(L13=0,"",L13&gt;0,L13)</f>
        <v/>
      </c>
      <c r="C76" s="58"/>
    </row>
    <row r="77" spans="1:35" ht="15" customHeight="1">
      <c r="A77" s="323" t="str" cm="1">
        <f t="array" ref="A77">_xlfn.IFS(K14=0,"",K14&gt;0,K14)</f>
        <v/>
      </c>
      <c r="B77" s="322" t="str" cm="1">
        <f t="array" ref="B77">_xlfn.IFS(L14=0,"",L14&gt;0,L14)</f>
        <v/>
      </c>
      <c r="C77" s="58"/>
    </row>
    <row r="78" spans="1:35" ht="17.25" customHeight="1">
      <c r="A78" s="323" t="str" cm="1">
        <f t="array" ref="A78">_xlfn.IFS(K15=0,"",K15&gt;0,K15)</f>
        <v/>
      </c>
      <c r="B78" s="322" t="str" cm="1">
        <f t="array" ref="B78">_xlfn.IFS(L15=0,"",L15&gt;0,L15)</f>
        <v/>
      </c>
      <c r="C78" s="58"/>
    </row>
    <row r="79" spans="1:35" ht="16.5" customHeight="1">
      <c r="A79" s="323" t="str" cm="1">
        <f t="array" ref="A79">_xlfn.IFS(K16=0,"",K16&gt;0,K16)</f>
        <v/>
      </c>
      <c r="B79" s="322" t="str" cm="1">
        <f t="array" ref="B79">_xlfn.IFS(L16=0,"",L16&gt;0,L16)</f>
        <v/>
      </c>
      <c r="C79" s="58"/>
    </row>
    <row r="80" spans="1:35" ht="18.75" customHeight="1">
      <c r="A80" s="323" t="str" cm="1">
        <f t="array" ref="A80">_xlfn.IFS(K17=0,"",K17&gt;0,K17)</f>
        <v/>
      </c>
      <c r="B80" s="322" t="str" cm="1">
        <f t="array" ref="B80">_xlfn.IFS(L17=0,"",L17&gt;0,L17)</f>
        <v/>
      </c>
      <c r="C80" s="58"/>
    </row>
    <row r="81" spans="1:3" ht="18" customHeight="1">
      <c r="A81" s="323" t="str" cm="1">
        <f t="array" ref="A81">_xlfn.IFS(K18=0,"",K18&gt;0,K18)</f>
        <v/>
      </c>
      <c r="B81" s="322" t="str" cm="1">
        <f t="array" ref="B81">_xlfn.IFS(L18=0,"",L18&gt;0,L18)</f>
        <v/>
      </c>
      <c r="C81" s="58"/>
    </row>
    <row r="82" spans="1:3">
      <c r="A82" s="323" t="str" cm="1">
        <f t="array" ref="A82">_xlfn.IFS(K19=0,"",K19&gt;0,K19)</f>
        <v xml:space="preserve">                     </v>
      </c>
      <c r="B82" s="322" t="str" cm="1">
        <f t="array" ref="B82">_xlfn.IFS(L19=0,"",L19&gt;0,L19)</f>
        <v/>
      </c>
      <c r="C82" s="58"/>
    </row>
    <row r="83" spans="1:3">
      <c r="A83" s="323" t="str" cm="1">
        <f t="array" ref="A83">_xlfn.IFS(K20=0,"",K20&gt;0,K20)</f>
        <v/>
      </c>
      <c r="B83" s="322" t="str" cm="1">
        <f t="array" ref="B83">_xlfn.IFS(L20=0,"",L20&gt;0,L20)</f>
        <v/>
      </c>
      <c r="C83" s="58"/>
    </row>
    <row r="84" spans="1:3">
      <c r="A84" s="323" t="str" cm="1">
        <f t="array" ref="A84">_xlfn.IFS(K21=0,"",K21&gt;0,K21)</f>
        <v/>
      </c>
      <c r="B84" s="322" t="str" cm="1">
        <f t="array" ref="B84">_xlfn.IFS(L21=0,"",L21&gt;0,L21)</f>
        <v/>
      </c>
      <c r="C84" s="58"/>
    </row>
    <row r="85" spans="1:3">
      <c r="A85" s="323" t="str" cm="1">
        <f t="array" ref="A85">_xlfn.IFS(K22=0,"",K22&gt;0,K22)</f>
        <v/>
      </c>
      <c r="B85" s="322" t="str" cm="1">
        <f t="array" ref="B85">_xlfn.IFS(L22=0,"",L22&gt;0,L22)</f>
        <v/>
      </c>
      <c r="C85" s="58"/>
    </row>
    <row r="86" spans="1:3">
      <c r="A86" s="323" t="str" cm="1">
        <f t="array" ref="A86">_xlfn.IFS(K23=0,"",K23&gt;0,K23)</f>
        <v/>
      </c>
      <c r="B86" s="322" t="str" cm="1">
        <f t="array" ref="B86">_xlfn.IFS(L23=0,"",L23&gt;0,L23)</f>
        <v/>
      </c>
      <c r="C86" s="58"/>
    </row>
    <row r="87" spans="1:3">
      <c r="A87" s="323" t="str" cm="1">
        <f t="array" ref="A87">_xlfn.IFS(K24=0,"",K24&gt;0,K24)</f>
        <v/>
      </c>
      <c r="B87" s="323"/>
      <c r="C87" s="58"/>
    </row>
    <row r="88" spans="1:3">
      <c r="A88" s="323" t="str" cm="1">
        <f t="array" ref="A88">_xlfn.IFS(K25=0,"",K25&gt;0,K25)</f>
        <v/>
      </c>
      <c r="B88" s="323"/>
      <c r="C88" s="58"/>
    </row>
    <row r="89" spans="1:3">
      <c r="A89" s="323" t="str" cm="1">
        <f t="array" ref="A89">_xlfn.IFS(K26=0,"",K26&gt;0,K26)</f>
        <v/>
      </c>
      <c r="B89" s="323"/>
      <c r="C89" s="58"/>
    </row>
    <row r="90" spans="1:3">
      <c r="A90" s="323"/>
      <c r="B90" s="323"/>
      <c r="C90" s="58"/>
    </row>
    <row r="91" spans="1:3">
      <c r="A91" s="323"/>
      <c r="B91" s="323"/>
      <c r="C91" s="58"/>
    </row>
    <row r="92" spans="1:3">
      <c r="A92" s="323"/>
      <c r="B92" s="323"/>
      <c r="C92" s="58"/>
    </row>
    <row r="93" spans="1:3">
      <c r="A93" s="323"/>
      <c r="B93" s="323"/>
      <c r="C93" s="58"/>
    </row>
    <row r="94" spans="1:3">
      <c r="A94" s="323"/>
      <c r="B94" s="323"/>
      <c r="C94" s="58"/>
    </row>
    <row r="95" spans="1:3">
      <c r="A95" s="323"/>
      <c r="B95" s="323"/>
      <c r="C95" s="58"/>
    </row>
    <row r="96" spans="1:3">
      <c r="A96" s="323"/>
      <c r="B96" s="323"/>
      <c r="C96" s="58"/>
    </row>
    <row r="97" spans="1:3">
      <c r="A97" s="323"/>
      <c r="B97" s="323"/>
      <c r="C97" s="58"/>
    </row>
    <row r="98" spans="1:3">
      <c r="A98" s="323"/>
      <c r="B98" s="323"/>
      <c r="C98" s="58"/>
    </row>
    <row r="99" spans="1:3">
      <c r="A99" s="323"/>
      <c r="B99" s="323"/>
      <c r="C99" s="58"/>
    </row>
    <row r="100" spans="1:3">
      <c r="A100" s="323"/>
      <c r="B100" s="323"/>
      <c r="C100" s="58"/>
    </row>
    <row r="101" spans="1:3">
      <c r="A101" s="323"/>
      <c r="B101" s="323"/>
      <c r="C101" s="58"/>
    </row>
    <row r="102" spans="1:3">
      <c r="A102" s="323"/>
      <c r="B102" s="323"/>
      <c r="C102" s="58"/>
    </row>
    <row r="103" spans="1:3">
      <c r="A103" s="323"/>
      <c r="B103" s="323"/>
      <c r="C103" s="58"/>
    </row>
    <row r="104" spans="1:3">
      <c r="A104" s="323"/>
      <c r="B104" s="333"/>
      <c r="C104" s="58"/>
    </row>
    <row r="105" spans="1:3">
      <c r="A105" s="323"/>
      <c r="B105" s="333"/>
      <c r="C105" s="58"/>
    </row>
    <row r="106" spans="1:3">
      <c r="A106" s="323"/>
      <c r="B106" s="333"/>
      <c r="C106" s="58"/>
    </row>
    <row r="107" spans="1:3">
      <c r="A107" s="333"/>
      <c r="B107" s="333"/>
      <c r="C107" s="58"/>
    </row>
    <row r="108" spans="1:3">
      <c r="A108" s="333"/>
      <c r="B108" s="333"/>
      <c r="C108" s="58"/>
    </row>
    <row r="109" spans="1:3">
      <c r="A109" s="333"/>
      <c r="B109" s="333"/>
      <c r="C109" s="58"/>
    </row>
    <row r="110" spans="1:3">
      <c r="A110" s="333"/>
      <c r="B110" s="333"/>
      <c r="C110" s="58"/>
    </row>
    <row r="111" spans="1:3">
      <c r="A111" s="333"/>
      <c r="B111" s="333"/>
      <c r="C111" s="58"/>
    </row>
    <row r="112" spans="1:3">
      <c r="A112" s="333"/>
      <c r="B112" s="333"/>
      <c r="C112" s="58"/>
    </row>
    <row r="113" spans="1:3">
      <c r="A113" s="333"/>
      <c r="B113" s="333"/>
      <c r="C113" s="58"/>
    </row>
    <row r="114" spans="1:3">
      <c r="A114" s="333"/>
      <c r="B114" s="333"/>
      <c r="C114" s="58"/>
    </row>
    <row r="115" spans="1:3">
      <c r="A115" s="333"/>
      <c r="B115" s="333"/>
      <c r="C115" s="58"/>
    </row>
    <row r="116" spans="1:3">
      <c r="A116" s="333"/>
      <c r="B116" s="333"/>
      <c r="C116" s="58"/>
    </row>
    <row r="117" spans="1:3">
      <c r="A117" s="333"/>
      <c r="B117" s="333"/>
      <c r="C117" s="58"/>
    </row>
    <row r="118" spans="1:3">
      <c r="A118" s="333"/>
      <c r="B118" s="333"/>
      <c r="C118" s="58"/>
    </row>
    <row r="119" spans="1:3">
      <c r="A119" s="333"/>
      <c r="B119" s="333"/>
      <c r="C119" s="58"/>
    </row>
    <row r="120" spans="1:3">
      <c r="A120" s="333"/>
      <c r="B120" s="333"/>
      <c r="C120" s="58"/>
    </row>
    <row r="121" spans="1:3">
      <c r="A121" s="333"/>
      <c r="B121" s="333"/>
      <c r="C121" s="58"/>
    </row>
    <row r="122" spans="1:3">
      <c r="A122" s="333"/>
      <c r="B122" s="333"/>
      <c r="C122" s="58"/>
    </row>
    <row r="123" spans="1:3">
      <c r="A123" s="333" t="str" cm="1">
        <f t="array" ref="A123">_xlfn.IFS(K24=0,"",K24&gt;0,K24)</f>
        <v/>
      </c>
      <c r="B123" s="333"/>
    </row>
    <row r="124" spans="1:3">
      <c r="A124" s="333" t="str" cm="1">
        <f t="array" ref="A124">_xlfn.IFS(K25=0,"",K25&gt;0,K25)</f>
        <v/>
      </c>
    </row>
    <row r="125" spans="1:3">
      <c r="A125" s="333" t="str" cm="1">
        <f t="array" ref="A125">_xlfn.IFS(K26=0,"",K26&gt;0,K26)</f>
        <v/>
      </c>
    </row>
    <row r="126" spans="1:3">
      <c r="A126" s="333"/>
    </row>
  </sheetData>
  <protectedRanges>
    <protectedRange sqref="D1:M4 D30:D33 I28:I40 G30:G41 G28 D14:F14 D28:E29 F33:F40 G14:H18 D15:E15 J5:J36 K18:K22 D34:E45 G21:H27 L17:L18 K25:K34 L24:L34 K14:L16 M14:M36 K5:M13 F20:F29 D16:F19 D46:D59 H28:H39" name="Range1"/>
    <protectedRange sqref="U1:X2 U12:X12 U3:U11 W3:X5 U22:X22 U13:U21 W13:X21 X6 W7:W11 X8:X11" name="Range2"/>
    <protectedRange sqref="V19:V21 V3:V11" name="Range2_1"/>
    <protectedRange sqref="V13:V18" name="Range2_2"/>
    <protectedRange sqref="W6" name="Range2_3"/>
    <protectedRange sqref="D5:E13 G5:H13" name="Range1_1"/>
    <protectedRange sqref="F5:F13 I11:I12" name="Range1_1_1_1"/>
    <protectedRange sqref="F15 L19:L23 I5:I10 I13:I27" name="Range1_1_2_1"/>
    <protectedRange sqref="E30:E33 F30:F32" name="Range1_3"/>
    <protectedRange sqref="U23:X24" name="Range2_4"/>
    <protectedRange sqref="AM2:AT47 AM49:AT62" name="Range3_1"/>
    <protectedRange sqref="D20:E27" name="Range1_2"/>
    <protectedRange sqref="G19:H20" name="Range1_4"/>
  </protectedRanges>
  <sortState xmlns:xlrd2="http://schemas.microsoft.com/office/spreadsheetml/2017/richdata2" ref="A2:B8">
    <sortCondition ref="A2:A8"/>
  </sortState>
  <mergeCells count="143">
    <mergeCell ref="AM2:AT2"/>
    <mergeCell ref="F62:G62"/>
    <mergeCell ref="F63:G63"/>
    <mergeCell ref="F64:G64"/>
    <mergeCell ref="F65:G65"/>
    <mergeCell ref="H38:I38"/>
    <mergeCell ref="E37:F37"/>
    <mergeCell ref="F46:G46"/>
    <mergeCell ref="F54:G54"/>
    <mergeCell ref="F55:G55"/>
    <mergeCell ref="F56:G56"/>
    <mergeCell ref="F57:G57"/>
    <mergeCell ref="F58:G58"/>
    <mergeCell ref="F59:G59"/>
    <mergeCell ref="F60:G60"/>
    <mergeCell ref="F61:G61"/>
    <mergeCell ref="F47:G47"/>
    <mergeCell ref="F48:G48"/>
    <mergeCell ref="F49:G49"/>
    <mergeCell ref="F50:G50"/>
    <mergeCell ref="G23:H23"/>
    <mergeCell ref="K27:L27"/>
    <mergeCell ref="AC39:AD39"/>
    <mergeCell ref="AM4:AM9"/>
    <mergeCell ref="AM10:AM15"/>
    <mergeCell ref="AM17:AT17"/>
    <mergeCell ref="AM19:AM24"/>
    <mergeCell ref="S26:S27"/>
    <mergeCell ref="S30:S33"/>
    <mergeCell ref="AC16:AD16"/>
    <mergeCell ref="AC17:AD17"/>
    <mergeCell ref="AC18:AD18"/>
    <mergeCell ref="AC7:AD7"/>
    <mergeCell ref="AC8:AD8"/>
    <mergeCell ref="AC9:AD9"/>
    <mergeCell ref="AC10:AD10"/>
    <mergeCell ref="U32:X32"/>
    <mergeCell ref="Z19:Z39"/>
    <mergeCell ref="AC30:AD30"/>
    <mergeCell ref="AC29:AD29"/>
    <mergeCell ref="AC28:AD28"/>
    <mergeCell ref="AC36:AD36"/>
    <mergeCell ref="AC32:AD32"/>
    <mergeCell ref="AC11:AD11"/>
    <mergeCell ref="AC12:AD12"/>
    <mergeCell ref="AC13:AD13"/>
    <mergeCell ref="AC14:AD14"/>
    <mergeCell ref="AC15:AD15"/>
    <mergeCell ref="J4:K4"/>
    <mergeCell ref="AC37:AD37"/>
    <mergeCell ref="AC38:AD38"/>
    <mergeCell ref="AC19:AD19"/>
    <mergeCell ref="AC26:AD26"/>
    <mergeCell ref="U23:W23"/>
    <mergeCell ref="Z1:Z11"/>
    <mergeCell ref="R8:R10"/>
    <mergeCell ref="Z12:Z18"/>
    <mergeCell ref="AC6:AD6"/>
    <mergeCell ref="S13:S14"/>
    <mergeCell ref="AC1:AD1"/>
    <mergeCell ref="AC2:AD2"/>
    <mergeCell ref="AC3:AD3"/>
    <mergeCell ref="AC4:AD4"/>
    <mergeCell ref="AC5:AD5"/>
    <mergeCell ref="U12:V12"/>
    <mergeCell ref="U1:V2"/>
    <mergeCell ref="R31:R36"/>
    <mergeCell ref="AC31:AD31"/>
    <mergeCell ref="AC33:AD33"/>
    <mergeCell ref="AC34:AD34"/>
    <mergeCell ref="AC35:AD35"/>
    <mergeCell ref="AC27:AD27"/>
    <mergeCell ref="D3:I3"/>
    <mergeCell ref="O3:S3"/>
    <mergeCell ref="J3:M3"/>
    <mergeCell ref="D1:M2"/>
    <mergeCell ref="G14:H14"/>
    <mergeCell ref="D5:E5"/>
    <mergeCell ref="D4:E4"/>
    <mergeCell ref="R6:R7"/>
    <mergeCell ref="G9:H9"/>
    <mergeCell ref="G10:H10"/>
    <mergeCell ref="G11:H11"/>
    <mergeCell ref="G7:H7"/>
    <mergeCell ref="R11:R12"/>
    <mergeCell ref="L4:M4"/>
    <mergeCell ref="S6:S7"/>
    <mergeCell ref="J5:J12"/>
    <mergeCell ref="G4:H4"/>
    <mergeCell ref="G5:H5"/>
    <mergeCell ref="G6:H6"/>
    <mergeCell ref="G8:H8"/>
    <mergeCell ref="G12:H12"/>
    <mergeCell ref="G13:H13"/>
    <mergeCell ref="D13:E13"/>
    <mergeCell ref="D7:E7"/>
    <mergeCell ref="D6:E6"/>
    <mergeCell ref="D11:E11"/>
    <mergeCell ref="G18:H18"/>
    <mergeCell ref="G15:H15"/>
    <mergeCell ref="G17:H17"/>
    <mergeCell ref="G16:H16"/>
    <mergeCell ref="D9:E9"/>
    <mergeCell ref="D10:E10"/>
    <mergeCell ref="D12:E12"/>
    <mergeCell ref="D17:E17"/>
    <mergeCell ref="D18:E18"/>
    <mergeCell ref="J13:J20"/>
    <mergeCell ref="D19:E19"/>
    <mergeCell ref="D20:E20"/>
    <mergeCell ref="D16:E16"/>
    <mergeCell ref="G19:H19"/>
    <mergeCell ref="G20:H20"/>
    <mergeCell ref="D14:E14"/>
    <mergeCell ref="D15:E15"/>
    <mergeCell ref="H57:I57"/>
    <mergeCell ref="D21:E21"/>
    <mergeCell ref="D22:E22"/>
    <mergeCell ref="G21:H21"/>
    <mergeCell ref="G22:H22"/>
    <mergeCell ref="F66:G66"/>
    <mergeCell ref="F67:G67"/>
    <mergeCell ref="F68:G68"/>
    <mergeCell ref="AM49:AT49"/>
    <mergeCell ref="AM51:AM56"/>
    <mergeCell ref="AM57:AM62"/>
    <mergeCell ref="G26:H26"/>
    <mergeCell ref="D23:E23"/>
    <mergeCell ref="D24:E24"/>
    <mergeCell ref="D25:E25"/>
    <mergeCell ref="D26:E26"/>
    <mergeCell ref="D27:E27"/>
    <mergeCell ref="F53:G53"/>
    <mergeCell ref="F51:G51"/>
    <mergeCell ref="F52:G52"/>
    <mergeCell ref="G27:H27"/>
    <mergeCell ref="AM25:AM31"/>
    <mergeCell ref="AM34:AT34"/>
    <mergeCell ref="AM36:AM41"/>
    <mergeCell ref="AM42:AM47"/>
    <mergeCell ref="R26:R27"/>
    <mergeCell ref="G24:H24"/>
    <mergeCell ref="G25:H25"/>
  </mergeCells>
  <conditionalFormatting sqref="S5:S6 S8:S13 S15:S25 S28:S30">
    <cfRule type="cellIs" dxfId="33" priority="7" operator="lessThan">
      <formula>Q5</formula>
    </cfRule>
    <cfRule type="cellIs" dxfId="32" priority="8" operator="greaterThan">
      <formula>Q5</formula>
    </cfRule>
  </conditionalFormatting>
  <conditionalFormatting sqref="S26">
    <cfRule type="cellIs" dxfId="31" priority="9" operator="lessThan">
      <formula>Q27</formula>
    </cfRule>
    <cfRule type="cellIs" dxfId="30" priority="10" operator="greaterThan">
      <formula>Q27</formula>
    </cfRule>
  </conditionalFormatting>
  <conditionalFormatting sqref="V10:V11">
    <cfRule type="cellIs" dxfId="29" priority="13" operator="greaterThanOrEqual">
      <formula>$V$4</formula>
    </cfRule>
    <cfRule type="cellIs" dxfId="28" priority="14" operator="lessThan">
      <formula>$V$4</formula>
    </cfRule>
  </conditionalFormatting>
  <conditionalFormatting sqref="V14:V15">
    <cfRule type="cellIs" dxfId="27" priority="15" operator="lessThanOrEqual">
      <formula>TODAY()-2</formula>
    </cfRule>
    <cfRule type="cellIs" dxfId="26" priority="16" operator="greaterThanOrEqual">
      <formula>TODAY()-2</formula>
    </cfRule>
  </conditionalFormatting>
  <conditionalFormatting sqref="V19:V21">
    <cfRule type="cellIs" dxfId="25" priority="1" operator="greaterThanOrEqual">
      <formula>$V$4</formula>
    </cfRule>
    <cfRule type="cellIs" dxfId="24" priority="2" operator="lessThan">
      <formula>$V$4</formula>
    </cfRule>
  </conditionalFormatting>
  <conditionalFormatting sqref="S34:S36">
    <cfRule type="cellIs" dxfId="23" priority="63" operator="lessThan">
      <formula>Q33</formula>
    </cfRule>
    <cfRule type="cellIs" dxfId="22" priority="64" operator="greaterThan">
      <formula>Q33</formula>
    </cfRule>
  </conditionalFormatting>
  <dataValidations count="3">
    <dataValidation type="list" allowBlank="1" showInputMessage="1" showErrorMessage="1" sqref="O3:S3" xr:uid="{C7614385-9C70-4308-88E4-C00612FFA05A}">
      <formula1>"1st shift, Crossover"</formula1>
    </dataValidation>
    <dataValidation type="list" allowBlank="1" showInputMessage="1" showErrorMessage="1" sqref="AB24:AB32" xr:uid="{7BA72426-3463-4ACD-9080-BFDCB320C692}">
      <formula1>"On Dock, Door 2, Door 3, Door 4, Door 5, Door 6, Door 7, Door 8, Door 9, Door 10, On Dock"</formula1>
    </dataValidation>
    <dataValidation type="list" allowBlank="1" showInputMessage="1" showErrorMessage="1" sqref="AD21:AE25" xr:uid="{92259733-9E17-4568-AB53-7FEE9BB5F817}">
      <formula1>"0-1,1,2,3,4, All"</formula1>
    </dataValidation>
  </dataValidations>
  <pageMargins left="0.7" right="0.7" top="0.75" bottom="0.75" header="0.3" footer="0.3"/>
  <pageSetup orientation="landscape"/>
  <legacyDrawing r:id="rId1"/>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8ED031-0576-4A9D-BA97-6C3E1904480B}">
  <sheetPr>
    <tabColor rgb="FF00B050"/>
    <pageSetUpPr fitToPage="1"/>
  </sheetPr>
  <dimension ref="A1:WPW127"/>
  <sheetViews>
    <sheetView topLeftCell="C1" zoomScale="114" zoomScaleNormal="115" workbookViewId="0">
      <selection activeCell="U12" sqref="U12"/>
    </sheetView>
  </sheetViews>
  <sheetFormatPr defaultColWidth="9.140625" defaultRowHeight="12.75"/>
  <cols>
    <col min="1" max="1" width="11.140625" hidden="1" customWidth="1"/>
    <col min="2" max="2" width="19" style="55" hidden="1" customWidth="1"/>
    <col min="3" max="3" width="9.140625" customWidth="1"/>
    <col min="4" max="4" width="14.42578125" customWidth="1"/>
    <col min="5" max="5" width="3.85546875" hidden="1" customWidth="1"/>
    <col min="6" max="6" width="9.140625" style="56" customWidth="1"/>
    <col min="7" max="7" width="21" customWidth="1"/>
    <col min="8" max="8" width="8.28515625" hidden="1" customWidth="1"/>
    <col min="9" max="9" width="9.140625" style="56" customWidth="1"/>
    <col min="10" max="10" width="4.42578125" hidden="1" customWidth="1"/>
    <col min="11" max="11" width="21.42578125" hidden="1" customWidth="1"/>
    <col min="12" max="12" width="5.85546875" style="106" hidden="1" customWidth="1"/>
    <col min="13" max="13" width="9.42578125" style="56" hidden="1" customWidth="1"/>
    <col min="14" max="14" width="9.140625" customWidth="1"/>
    <col min="15" max="15" width="5.5703125" style="57" bestFit="1" customWidth="1"/>
    <col min="16" max="16" width="19.140625" bestFit="1" customWidth="1"/>
    <col min="17" max="17" width="10.5703125" customWidth="1"/>
    <col min="18" max="18" width="11" customWidth="1"/>
    <col min="19" max="19" width="14" customWidth="1"/>
    <col min="20" max="20" width="1.85546875" style="58" bestFit="1" customWidth="1"/>
    <col min="21" max="21" width="17.7109375" style="58" bestFit="1" customWidth="1"/>
    <col min="22" max="22" width="15.42578125" style="58" bestFit="1" customWidth="1"/>
    <col min="23" max="23" width="8.28515625" style="58" bestFit="1" customWidth="1"/>
    <col min="24" max="24" width="12.140625" style="58" bestFit="1" customWidth="1"/>
    <col min="25" max="25" width="13.85546875" style="58" customWidth="1"/>
    <col min="26" max="26" width="5.85546875" style="58" bestFit="1" customWidth="1"/>
    <col min="27" max="27" width="23.5703125" style="58" bestFit="1" customWidth="1"/>
    <col min="28" max="28" width="31.42578125" bestFit="1" customWidth="1"/>
    <col min="29" max="29" width="26.5703125" customWidth="1"/>
    <col min="30" max="30" width="20" customWidth="1"/>
    <col min="31" max="31" width="33.42578125" customWidth="1"/>
    <col min="32" max="32" width="38" customWidth="1"/>
    <col min="33" max="33" width="26.140625" customWidth="1"/>
    <col min="34" max="34" width="35.42578125" bestFit="1" customWidth="1"/>
    <col min="35" max="35" width="36.7109375" bestFit="1" customWidth="1"/>
    <col min="36" max="36" width="15.28515625" customWidth="1"/>
    <col min="37" max="37" width="9.5703125" bestFit="1" customWidth="1"/>
    <col min="38" max="38" width="8" bestFit="1" customWidth="1"/>
    <col min="39" max="40" width="9.85546875" bestFit="1" customWidth="1"/>
    <col min="41" max="41" width="11.7109375" bestFit="1" customWidth="1"/>
    <col min="42" max="42" width="9.42578125" bestFit="1" customWidth="1"/>
    <col min="43" max="43" width="9.140625" customWidth="1"/>
    <col min="44" max="44" width="7.28515625" bestFit="1" customWidth="1"/>
    <col min="45" max="45" width="10" bestFit="1" customWidth="1"/>
    <col min="46" max="46" width="11.140625" bestFit="1" customWidth="1"/>
    <col min="47" max="47" width="11.42578125" bestFit="1" customWidth="1"/>
    <col min="48" max="48" width="31.85546875" customWidth="1"/>
    <col min="49" max="49" width="25.85546875" bestFit="1" customWidth="1"/>
    <col min="50" max="50" width="14.140625" customWidth="1"/>
    <col min="51" max="51" width="37.28515625" customWidth="1"/>
    <col min="52" max="16382" width="9.140625" customWidth="1"/>
  </cols>
  <sheetData>
    <row r="1" spans="1:51" ht="15.75" customHeight="1">
      <c r="A1" s="212" t="str" cm="1">
        <f t="array" ref="A1">_xlfn.IFS(C5=0,"",C5&gt;0,C5)</f>
        <v>Jonat Gordis- O&amp;T</v>
      </c>
      <c r="B1" s="1288" t="str" cm="1">
        <f t="array" ref="B1">_xlfn.IFS(F5=0,"",F5&gt;0,F5)</f>
        <v>sl</v>
      </c>
      <c r="C1" s="1840" t="s">
        <v>230</v>
      </c>
      <c r="D1" s="1840"/>
      <c r="E1" s="1840"/>
      <c r="F1" s="1840"/>
      <c r="G1" s="1840"/>
      <c r="H1" s="1286"/>
      <c r="I1" s="1286"/>
      <c r="J1" s="1842" t="s">
        <v>1561</v>
      </c>
      <c r="K1" s="1842"/>
      <c r="L1" s="1286"/>
      <c r="M1" s="1286"/>
      <c r="N1" s="1013"/>
      <c r="O1" s="110"/>
      <c r="P1" s="134" t="s">
        <v>231</v>
      </c>
      <c r="Q1" s="135">
        <f ca="1">LOOKUP(R1,'Deployment needs'!$2:$2,'Deployment needs'!$5:$5)</f>
        <v>5000</v>
      </c>
      <c r="R1" s="1841">
        <f ca="1">TODAY()</f>
        <v>46189</v>
      </c>
      <c r="S1" s="1841"/>
      <c r="T1" s="1013"/>
      <c r="U1" s="91"/>
      <c r="V1" s="91"/>
      <c r="W1" s="91"/>
      <c r="X1" s="1837" t="s">
        <v>1562</v>
      </c>
      <c r="Y1" s="1837"/>
      <c r="Z1" s="1835" t="s">
        <v>232</v>
      </c>
      <c r="AA1" s="339" t="s">
        <v>233</v>
      </c>
      <c r="AB1" s="339" t="s">
        <v>234</v>
      </c>
      <c r="AC1" s="1805" t="s">
        <v>235</v>
      </c>
      <c r="AD1" s="1805"/>
      <c r="AE1" s="1490" t="s">
        <v>236</v>
      </c>
      <c r="AF1" s="574" t="s">
        <v>237</v>
      </c>
      <c r="AG1" s="1008" t="s">
        <v>238</v>
      </c>
      <c r="AH1" s="340" t="s">
        <v>115</v>
      </c>
      <c r="AI1" s="340" t="str" cm="1">
        <f t="array" ref="AI1">"Picking "&amp;SUMPRODUCT(--(TRIM(AI2:AI38)&lt;&gt;""))</f>
        <v>Picking 8</v>
      </c>
      <c r="AJ1" s="340" t="str" cm="1">
        <f t="array" ref="AJ1">"Picking "&amp;SUMPRODUCT(--(TRIM(AJ2:AJ38)&lt;&gt;""))</f>
        <v>Picking 2</v>
      </c>
      <c r="AK1" s="1593" t="s">
        <v>239</v>
      </c>
      <c r="AL1" s="1593"/>
      <c r="AM1" s="1593"/>
      <c r="AN1" s="1593"/>
      <c r="AO1" s="1593"/>
      <c r="AP1" s="1593"/>
      <c r="AR1" s="1165" t="s">
        <v>1563</v>
      </c>
      <c r="AS1" s="1165" t="s">
        <v>1564</v>
      </c>
      <c r="AT1" s="1166" t="s">
        <v>1565</v>
      </c>
      <c r="AU1" s="1166" t="s">
        <v>1566</v>
      </c>
      <c r="AV1" s="1482" t="s">
        <v>1567</v>
      </c>
      <c r="AW1" s="1167" t="s">
        <v>1568</v>
      </c>
      <c r="AX1" s="1168" t="s">
        <v>1569</v>
      </c>
      <c r="AY1" s="1168" t="s">
        <v>1570</v>
      </c>
    </row>
    <row r="2" spans="1:51" ht="14.25" customHeight="1">
      <c r="A2" s="212" t="str" cm="1">
        <f t="array" ref="A2">_xlfn.IFS(C6=0,"",C6&gt;0,C6)</f>
        <v>Alma Mehic- IL</v>
      </c>
      <c r="B2" s="1288" t="str" cm="1">
        <f t="array" ref="B2">_xlfn.IFS(F6=0,"",F6&gt;0,F6)</f>
        <v>i</v>
      </c>
      <c r="C2" s="1840"/>
      <c r="D2" s="1840"/>
      <c r="E2" s="1840"/>
      <c r="F2" s="1840"/>
      <c r="G2" s="1840"/>
      <c r="H2" s="1286"/>
      <c r="I2" s="1286"/>
      <c r="J2" s="1842"/>
      <c r="K2" s="1842"/>
      <c r="L2" s="1286"/>
      <c r="M2" s="1286"/>
      <c r="O2" s="110" t="s">
        <v>210</v>
      </c>
      <c r="P2" s="101" t="s">
        <v>1571</v>
      </c>
      <c r="Q2" s="102">
        <f ca="1">LOOKUP(R1,'Deployment needs'!$2:$2,'Deployment needs'!$99:$99)</f>
        <v>0</v>
      </c>
      <c r="R2" s="1841"/>
      <c r="S2" s="1841"/>
      <c r="T2" s="1013"/>
      <c r="U2" s="1836" t="s">
        <v>1572</v>
      </c>
      <c r="V2" s="1836"/>
      <c r="W2" s="1347" t="s">
        <v>242</v>
      </c>
      <c r="X2" s="1348" t="s">
        <v>1573</v>
      </c>
      <c r="Y2" s="1346">
        <v>3880</v>
      </c>
      <c r="Z2" s="1835"/>
      <c r="AA2" s="334" t="str" cm="1">
        <f t="array" ref="AA2">IFERROR(INDEX($A$1:$A$108,SMALL(IF($O$5=$B$1:$B$108,ROW($B$1:$B$108)-MIN(ROW($A$1:$A$108))+1,""), ROW()-1)),"")</f>
        <v/>
      </c>
      <c r="AB2" s="334" t="str" cm="1">
        <f t="array" ref="AB2">IFERROR(INDEX($A$1:$A$101,SMALL(IF($O$12=$B$1:$B$101,ROW($B$1:$B$101)-MIN(ROW($A$1:$A$101))+1,""), ROW()-1)),"")</f>
        <v/>
      </c>
      <c r="AC2" s="1777" t="str" cm="1">
        <f t="array" ref="AC2">IFERROR(INDEX($A$1:$A$108,SMALL(IF($O$11=$B$1:$B$108,ROW($B$1:$B$108)-MIN(ROW($A$1:$A$108))+1,""), ROW()-1)),"")</f>
        <v/>
      </c>
      <c r="AD2" s="1777"/>
      <c r="AE2" s="336" t="str" cm="1">
        <f t="array" ref="AE2">IFERROR(INDEX($A$1:$A$108,SMALL(IF($O$8=$B$1:$B$108,ROW($B$1:$B$108)-MIN(ROW($A$1:$A$108))+1,""), ROW()-1)),"")</f>
        <v/>
      </c>
      <c r="AF2" s="1220" t="str" cm="1">
        <f t="array" ref="AF2">IFERROR(INDEX($A$1:$A$108,SMALL(IF($O$10=$B$1:$B$108,ROW($B$1:$B$108)-MIN(ROW($A$1:$A$108))+1,""), ROW()-1)),"")</f>
        <v/>
      </c>
      <c r="AG2" s="336" t="str" cm="1">
        <f t="array" ref="AG2">IFERROR(INDEX($A$1:$A$108,SMALL(IF($O$32=$B$1:$B$108,ROW($B$1:$B$108)-MIN(ROW($A$1:$A$108))+1,""), ROW()-1)),"")</f>
        <v>Elian Parra</v>
      </c>
      <c r="AH2" s="334" t="str" cm="1">
        <f t="array" ref="AH2">IFERROR(INDEX($A$1:$A$108,SMALL(IF($O$23=$B$1:$B$108,ROW($B$1:$B$108)-MIN(ROW($A$1:$A$108))+1,""), ROW()-1)),"")</f>
        <v/>
      </c>
      <c r="AI2" s="338" t="str" cm="1">
        <f t="array" ref="AI2">IFERROR(INDEX($A$1:$A$108,SMALL(IF($O$6=$B$1:$B$108,ROW($B$1:$B$108)-MIN(ROW($A$1:$A$108))+1,""), ROW()-1)),"")</f>
        <v>Ana Maria Suarez</v>
      </c>
      <c r="AJ2" s="338" t="str" cm="1">
        <f t="array" ref="AJ2">IFERROR(INDEX($A$72:$A$101,SMALL(IF($M$6=$B$72:$B$101,ROW($B$72:$B$101)-MIN(ROW($A$72:$A$101))+1,""), ROW()-1)),"")</f>
        <v/>
      </c>
      <c r="AK2" s="1016" t="s">
        <v>243</v>
      </c>
      <c r="AL2" s="1016" t="s">
        <v>14</v>
      </c>
      <c r="AM2" s="1016" t="s">
        <v>15</v>
      </c>
      <c r="AN2" s="1016" t="s">
        <v>16</v>
      </c>
      <c r="AO2" s="1016" t="s">
        <v>17</v>
      </c>
      <c r="AP2" s="1016" t="s">
        <v>18</v>
      </c>
      <c r="AR2" s="925">
        <v>45383</v>
      </c>
      <c r="AS2" s="750" t="s">
        <v>982</v>
      </c>
      <c r="AT2" s="1169" t="s">
        <v>1107</v>
      </c>
      <c r="AU2" s="884"/>
      <c r="AV2" s="64"/>
      <c r="AW2" s="997"/>
      <c r="AX2" s="694"/>
      <c r="AY2" s="994"/>
    </row>
    <row r="3" spans="1:51" ht="13.5" customHeight="1">
      <c r="A3" s="212" t="str" cm="1">
        <f t="array" ref="A3">_xlfn.IFS(C7=0,"",C7&gt;0,C7)</f>
        <v>Elian Parra</v>
      </c>
      <c r="B3" s="1288" t="str" cm="1">
        <f t="array" ref="B3">_xlfn.IFS(F7=0,"",F7&gt;0,F7)</f>
        <v>sp</v>
      </c>
      <c r="C3" s="1855" t="s">
        <v>244</v>
      </c>
      <c r="D3" s="1855"/>
      <c r="E3" s="1855"/>
      <c r="F3" s="1855"/>
      <c r="G3" s="1855"/>
      <c r="H3" s="1284"/>
      <c r="I3" s="1284"/>
      <c r="J3" s="1853" t="s">
        <v>1561</v>
      </c>
      <c r="K3" s="1853"/>
      <c r="L3" s="1284"/>
      <c r="M3" s="1284"/>
      <c r="N3" s="1013"/>
      <c r="O3" s="110"/>
      <c r="P3" s="152" t="s">
        <v>1574</v>
      </c>
      <c r="Q3" s="147">
        <f>'2nd Shift'!U9-'1st Shift'!U11</f>
        <v>-1043</v>
      </c>
      <c r="R3" s="1841"/>
      <c r="S3" s="1841"/>
      <c r="T3" s="113" t="s">
        <v>247</v>
      </c>
      <c r="U3" s="1345">
        <v>23</v>
      </c>
      <c r="V3" s="972" t="s">
        <v>248</v>
      </c>
      <c r="W3" s="91"/>
      <c r="X3" s="1344" t="s">
        <v>1575</v>
      </c>
      <c r="Y3" s="1343">
        <v>949</v>
      </c>
      <c r="Z3" s="1835"/>
      <c r="AA3" s="334" t="str" cm="1">
        <f t="array" ref="AA3">IFERROR(INDEX($A$1:$A$108,SMALL(IF($O$5=$B$1:$B$108,ROW($B$1:$B$108)-MIN(ROW($A$1:$A$108))+1,""), ROW()-1)),"")</f>
        <v/>
      </c>
      <c r="AB3" s="334" t="str" cm="1">
        <f t="array" ref="AB3">IFERROR(INDEX($A$1:$A$101,SMALL(IF($O$12=$B$1:$B$101,ROW($B$1:$B$101)-MIN(ROW($A$1:$A$101))+1,""), ROW()-1)),"")</f>
        <v/>
      </c>
      <c r="AC3" s="1777" t="str" cm="1">
        <f t="array" ref="AC3">IFERROR(INDEX($A$1:$A$108,SMALL(IF($O$11=$B$1:$B$108,ROW($B$1:$B$108)-MIN(ROW($A$1:$A$108))+1,""), ROW()-1)),"")</f>
        <v/>
      </c>
      <c r="AD3" s="1777"/>
      <c r="AE3" s="336" t="str" cm="1">
        <f t="array" ref="AE3">IFERROR(INDEX($A$1:$A$108,SMALL(IF($O$8=$B$1:$B$108,ROW($B$1:$B$108)-MIN(ROW($A$1:$A$108))+1,""), ROW()-1)),"")</f>
        <v/>
      </c>
      <c r="AF3" s="1220" t="str" cm="1">
        <f t="array" ref="AF3">IFERROR(INDEX($A$1:$A$108,SMALL(IF($O$10=$B$1:$B$108,ROW($B$1:$B$108)-MIN(ROW($A$1:$A$108))+1,""), ROW()-1)),"")</f>
        <v/>
      </c>
      <c r="AG3" s="336" t="str" cm="1">
        <f t="array" ref="AG3">IFERROR(INDEX($A$1:$A$108,SMALL(IF($O$32=$B$1:$B$108,ROW($B$1:$B$108)-MIN(ROW($A$1:$A$108))+1,""), ROW()-1)),"")</f>
        <v/>
      </c>
      <c r="AH3" s="334" t="str" cm="1">
        <f t="array" ref="AH3">IFERROR(INDEX($A$1:$A$108,SMALL(IF($O$23=$B$1:$B$108,ROW($B$1:$B$108)-MIN(ROW($A$1:$A$108))+1,""), ROW()-1)),"")</f>
        <v/>
      </c>
      <c r="AI3" s="338" t="str" cm="1">
        <f t="array" ref="AI3">IFERROR(INDEX($A$1:$A$108,SMALL(IF($O$6=$B$1:$B$108,ROW($B$1:$B$108)-MIN(ROW($A$1:$A$108))+1,""), ROW()-1)),"")</f>
        <v>Freddy Sossa</v>
      </c>
      <c r="AJ3" s="338" t="str" cm="1">
        <f t="array" ref="AJ3">IFERROR(INDEX($A$72:$A$101,SMALL(IF($M$6=$B$72:$B$101,ROW($B$72:$B$101)-MIN(ROW($A$72:$A$101))+1,""), ROW()-1)),"")</f>
        <v/>
      </c>
      <c r="AK3" s="1597"/>
      <c r="AL3" s="314" t="s">
        <v>250</v>
      </c>
      <c r="AM3" s="314" t="s">
        <v>251</v>
      </c>
      <c r="AN3" s="314" t="s">
        <v>252</v>
      </c>
      <c r="AO3" s="314" t="s">
        <v>253</v>
      </c>
      <c r="AP3" s="314"/>
      <c r="AR3" s="925">
        <v>45413</v>
      </c>
      <c r="AS3" s="1564"/>
      <c r="AT3" s="333"/>
      <c r="AU3" s="1565"/>
      <c r="AV3" s="64"/>
      <c r="AW3" s="997" t="s">
        <v>287</v>
      </c>
      <c r="AX3" s="995">
        <v>42666</v>
      </c>
      <c r="AY3" s="1290" t="str">
        <f ca="1">DATEDIF(AX3, TODAY(), "Y") &amp; " year(s) " &amp; DATEDIF(AX3, TODAY(), "YM") &amp; " month(s) " &amp; DATEDIF(AX3, TODAY(), "MD") &amp; " day(s)"</f>
        <v>9 year(s) 7 month(s) 24 day(s)</v>
      </c>
    </row>
    <row r="4" spans="1:51" ht="15.75" customHeight="1">
      <c r="A4" s="212" t="str" cm="1">
        <f t="array" ref="A4">_xlfn.IFS(C8=0,"",C8&gt;0,C8)</f>
        <v>Yulianela Gonzalez Sanchez</v>
      </c>
      <c r="B4" s="1288" t="str" cm="1">
        <f t="array" ref="B4">_xlfn.IFS(F8=0,"",F8&gt;0,F8)</f>
        <v>ds</v>
      </c>
      <c r="C4" s="1856" t="s">
        <v>633</v>
      </c>
      <c r="D4" s="1856"/>
      <c r="E4" s="1285"/>
      <c r="F4" s="1285" t="s">
        <v>255</v>
      </c>
      <c r="G4" s="1285" t="s">
        <v>633</v>
      </c>
      <c r="H4" s="1287"/>
      <c r="I4" s="1287" t="s">
        <v>255</v>
      </c>
      <c r="J4" s="1854" t="s">
        <v>1576</v>
      </c>
      <c r="K4" s="1854"/>
      <c r="L4" s="1287" t="s">
        <v>255</v>
      </c>
      <c r="M4" s="1287" t="s">
        <v>256</v>
      </c>
      <c r="N4" s="1013"/>
      <c r="O4" s="1263" t="s">
        <v>257</v>
      </c>
      <c r="P4" s="1845" t="s">
        <v>258</v>
      </c>
      <c r="Q4" s="1845"/>
      <c r="R4" s="1077" t="s">
        <v>259</v>
      </c>
      <c r="S4" s="1076" t="s">
        <v>260</v>
      </c>
      <c r="T4" s="113" t="s">
        <v>247</v>
      </c>
      <c r="U4" s="1342">
        <v>46057</v>
      </c>
      <c r="V4" s="114" t="s">
        <v>261</v>
      </c>
      <c r="W4" s="91">
        <v>1</v>
      </c>
      <c r="X4" s="1344" t="s">
        <v>1577</v>
      </c>
      <c r="Y4" s="1343">
        <v>137</v>
      </c>
      <c r="Z4" s="1835"/>
      <c r="AA4" s="334" t="str" cm="1">
        <f t="array" ref="AA4">IFERROR(INDEX($A$1:$A$108,SMALL(IF($O$5=$B$1:$B$108,ROW($B$1:$B$108)-MIN(ROW($A$1:$A$108))+1,""), ROW()-1)),"")</f>
        <v/>
      </c>
      <c r="AB4" s="334" t="str" cm="1">
        <f t="array" ref="AB4">IFERROR(INDEX($A$1:$A$101,SMALL(IF($O$12=$B$1:$B$101,ROW($B$1:$B$101)-MIN(ROW($A$1:$A$101))+1,""), ROW()-1)),"")</f>
        <v/>
      </c>
      <c r="AC4" s="1777" t="str" cm="1">
        <f t="array" ref="AC4">IFERROR(INDEX($A$1:$A$108,SMALL(IF($O$11=$B$1:$B$108,ROW($B$1:$B$108)-MIN(ROW($A$1:$A$108))+1,""), ROW()-1)),"")</f>
        <v/>
      </c>
      <c r="AD4" s="1777"/>
      <c r="AE4" s="336" t="str" cm="1">
        <f t="array" ref="AE4">IFERROR(INDEX($A$1:$A$108,SMALL(IF($O$8=$B$1:$B$108,ROW($B$1:$B$108)-MIN(ROW($A$1:$A$108))+1,""), ROW()-1)),"")</f>
        <v/>
      </c>
      <c r="AF4" s="1220" t="str" cm="1">
        <f t="array" ref="AF4">IFERROR(INDEX($A$1:$A$108,SMALL(IF($O$10=$B$1:$B$108,ROW($B$1:$B$108)-MIN(ROW($A$1:$A$108))+1,""), ROW()-1)),"")</f>
        <v/>
      </c>
      <c r="AG4" s="336" t="str" cm="1">
        <f t="array" ref="AG4">IFERROR(INDEX($A$1:$A$108,SMALL(IF($O$32=$B$1:$B$108,ROW($B$1:$B$108)-MIN(ROW($A$1:$A$108))+1,""), ROW()-1)),"")</f>
        <v/>
      </c>
      <c r="AH4" s="334" t="str" cm="1">
        <f t="array" ref="AH4">IFERROR(INDEX($A$1:$A$108,SMALL(IF($O$23=$B$1:$B$108,ROW($B$1:$B$108)-MIN(ROW($A$1:$A$108))+1,""), ROW()-1)),"")</f>
        <v/>
      </c>
      <c r="AI4" s="338" t="str" cm="1">
        <f t="array" ref="AI4">IFERROR(INDEX($A$1:$A$108,SMALL(IF($O$6=$B$1:$B$108,ROW($B$1:$B$108)-MIN(ROW($A$1:$A$108))+1,""), ROW()-1)),"")</f>
        <v>Jonathan Koerner</v>
      </c>
      <c r="AJ4" s="338" t="str" cm="1">
        <f t="array" ref="AJ4">IFERROR(INDEX($A$72:$A$101,SMALL(IF($M$6=$B$72:$B$101,ROW($B$72:$B$101)-MIN(ROW($A$72:$A$101))+1,""), ROW()-1)),"")</f>
        <v/>
      </c>
      <c r="AK4" s="1597"/>
      <c r="AL4" s="314" t="s">
        <v>262</v>
      </c>
      <c r="AM4" s="314" t="s">
        <v>263</v>
      </c>
      <c r="AN4" s="314" t="s">
        <v>264</v>
      </c>
      <c r="AO4" s="314" t="s">
        <v>250</v>
      </c>
      <c r="AP4" s="314"/>
      <c r="AR4" s="925">
        <v>45444</v>
      </c>
      <c r="AS4" s="1564" t="s">
        <v>1017</v>
      </c>
      <c r="AT4" s="333"/>
      <c r="AU4" s="1565"/>
      <c r="AV4" s="64"/>
      <c r="AW4" s="997" t="s">
        <v>271</v>
      </c>
      <c r="AX4" s="995">
        <v>43318</v>
      </c>
      <c r="AY4" s="994" t="str">
        <f t="shared" ref="AY4:AY22" ca="1" si="0">DATEDIF(AX4, TODAY(), "Y") &amp; " year(s) " &amp; DATEDIF(AX4, TODAY(), "YM") &amp; " month(s) " &amp; DATEDIF(AX4, TODAY(), "MD") &amp; " day(s)"</f>
        <v>7 year(s) 10 month(s) 10 day(s)</v>
      </c>
    </row>
    <row r="5" spans="1:51" ht="14.25" customHeight="1">
      <c r="A5" s="212" t="str" cm="1">
        <f t="array" ref="A5">_xlfn.IFS(C9=0,"",C9&gt;0,C9)</f>
        <v>Xiomara Castro Dominquez</v>
      </c>
      <c r="B5" s="1288" t="str" cm="1">
        <f t="array" ref="B5">_xlfn.IFS(F9=0,"",F9&gt;0,F9)</f>
        <v>rn</v>
      </c>
      <c r="C5" s="1830" t="s">
        <v>1578</v>
      </c>
      <c r="D5" s="1830"/>
      <c r="E5" s="932" t="s">
        <v>1579</v>
      </c>
      <c r="F5" s="1115" t="s">
        <v>640</v>
      </c>
      <c r="G5" s="1259" t="s">
        <v>1580</v>
      </c>
      <c r="H5" s="932" t="s">
        <v>1581</v>
      </c>
      <c r="I5" s="927" t="s">
        <v>273</v>
      </c>
      <c r="J5" s="1848" t="s">
        <v>1582</v>
      </c>
      <c r="K5" s="1219"/>
      <c r="L5" s="1239"/>
      <c r="M5" s="1174"/>
      <c r="N5" s="934"/>
      <c r="O5" s="928" t="s">
        <v>268</v>
      </c>
      <c r="P5" s="933" t="s">
        <v>86</v>
      </c>
      <c r="Q5" s="960">
        <f t="shared" ref="Q5:Q34" si="1">COUNTIFS($F$5:$L$35,O5)</f>
        <v>0</v>
      </c>
      <c r="R5" s="1265">
        <f>'1st Shift'!Q3</f>
        <v>422</v>
      </c>
      <c r="S5" s="1078">
        <f ca="1">LOOKUP(R1,'Deployment needs'!$2:$2,'Deployment needs'!104:104)</f>
        <v>0</v>
      </c>
      <c r="T5" s="113" t="s">
        <v>247</v>
      </c>
      <c r="U5" s="1342">
        <v>46057</v>
      </c>
      <c r="V5" s="114" t="s">
        <v>269</v>
      </c>
      <c r="W5" s="58">
        <v>1</v>
      </c>
      <c r="X5" s="1344" t="s">
        <v>1583</v>
      </c>
      <c r="Y5" s="1341">
        <v>210</v>
      </c>
      <c r="Z5" s="1835"/>
      <c r="AA5" s="334" t="str" cm="1">
        <f t="array" ref="AA5">IFERROR(INDEX($A$1:$A$108,SMALL(IF($O$5=$B$1:$B$108,ROW($B$1:$B$108)-MIN(ROW($A$1:$A$108))+1,""), ROW()-1)),"")</f>
        <v/>
      </c>
      <c r="AB5" s="334" t="str" cm="1">
        <f t="array" ref="AB5">IFERROR(INDEX($A$1:$A$101,SMALL(IF($O$12=$B$1:$B$101,ROW($B$1:$B$101)-MIN(ROW($A$1:$A$101))+1,""), ROW()-1)),"")</f>
        <v/>
      </c>
      <c r="AC5" s="1777" t="str" cm="1">
        <f t="array" ref="AC5">IFERROR(INDEX($A$1:$A$108,SMALL(IF($O$11=$B$1:$B$108,ROW($B$1:$B$108)-MIN(ROW($A$1:$A$108))+1,""), ROW()-1)),"")</f>
        <v/>
      </c>
      <c r="AD5" s="1777"/>
      <c r="AE5" s="336" t="str" cm="1">
        <f t="array" ref="AE5">IFERROR(INDEX($A$1:$A$108,SMALL(IF($O$8=$B$1:$B$108,ROW($B$1:$B$108)-MIN(ROW($A$1:$A$108))+1,""), ROW()-1)),"")</f>
        <v/>
      </c>
      <c r="AF5" s="1220" t="str" cm="1">
        <f t="array" ref="AF5">IFERROR(INDEX($A$1:$A$108,SMALL(IF($O$10=$B$1:$B$108,ROW($B$1:$B$108)-MIN(ROW($A$1:$A$108))+1,""), ROW()-1)),"")</f>
        <v/>
      </c>
      <c r="AG5" s="336" t="str" cm="1">
        <f t="array" ref="AG5">IFERROR(INDEX($A$1:$A$108,SMALL(IF($O$32=$B$1:$B$108,ROW($B$1:$B$108)-MIN(ROW($A$1:$A$108))+1,""), ROW()-1)),"")</f>
        <v/>
      </c>
      <c r="AH5" s="334" t="str" cm="1">
        <f t="array" ref="AH5">IFERROR(INDEX($A$1:$A$108,SMALL(IF($O$23=$B$1:$B$108,ROW($B$1:$B$108)-MIN(ROW($A$1:$A$108))+1,""), ROW()-1)),"")</f>
        <v/>
      </c>
      <c r="AI5" s="338" t="str" cm="1">
        <f t="array" ref="AI5">IFERROR(INDEX($A$1:$A$108,SMALL(IF($O$6=$B$1:$B$108,ROW($B$1:$B$108)-MIN(ROW($A$1:$A$108))+1,""), ROW()-1)),"")</f>
        <v xml:space="preserve">Leidy Laura Riera </v>
      </c>
      <c r="AJ5" s="338" t="str" cm="1">
        <f t="array" ref="AJ5">IFERROR(INDEX($A$72:$A$101,SMALL(IF($M$6=$B$72:$B$101,ROW($B$72:$B$101)-MIN(ROW($A$72:$A$101))+1,""), ROW()-1)),"")</f>
        <v/>
      </c>
      <c r="AK5" s="1597"/>
      <c r="AL5" s="314"/>
      <c r="AM5" s="314"/>
      <c r="AN5" s="314"/>
      <c r="AO5" s="314"/>
      <c r="AP5" s="314"/>
      <c r="AR5" s="925">
        <v>45474</v>
      </c>
      <c r="AS5" s="1564" t="s">
        <v>1032</v>
      </c>
      <c r="AT5" s="333" t="s">
        <v>1017</v>
      </c>
      <c r="AU5" s="1565"/>
      <c r="AV5" s="64"/>
      <c r="AW5" s="997" t="s">
        <v>296</v>
      </c>
      <c r="AX5" s="995">
        <v>43340</v>
      </c>
      <c r="AY5" s="994" t="str">
        <f t="shared" ca="1" si="0"/>
        <v>7 year(s) 9 month(s) 19 day(s)</v>
      </c>
    </row>
    <row r="6" spans="1:51" ht="14.25" customHeight="1">
      <c r="A6" s="212" t="str" cm="1">
        <f t="array" ref="A6">_xlfn.IFS(C10=0,"",C10&gt;0,C10)</f>
        <v>Aliuska Almira Mateo</v>
      </c>
      <c r="B6" s="1288" t="str" cm="1">
        <f t="array" ref="B6">_xlfn.IFS(F10=0,"",F10&gt;0,F10)</f>
        <v>rn</v>
      </c>
      <c r="C6" s="1830" t="s">
        <v>1584</v>
      </c>
      <c r="D6" s="1830"/>
      <c r="E6" s="932" t="s">
        <v>1579</v>
      </c>
      <c r="F6" s="1116" t="s">
        <v>710</v>
      </c>
      <c r="G6" s="1558" t="s">
        <v>1585</v>
      </c>
      <c r="H6" s="932" t="s">
        <v>1581</v>
      </c>
      <c r="I6" s="927" t="s">
        <v>273</v>
      </c>
      <c r="J6" s="1848"/>
      <c r="K6" s="1219"/>
      <c r="L6" s="1238"/>
      <c r="M6" s="1174"/>
      <c r="N6" s="934" t="s">
        <v>210</v>
      </c>
      <c r="O6" s="928" t="s">
        <v>273</v>
      </c>
      <c r="P6" s="933" t="s">
        <v>274</v>
      </c>
      <c r="Q6" s="960">
        <f t="shared" si="1"/>
        <v>8</v>
      </c>
      <c r="R6" s="1266">
        <f>'1st Shift'!Q4</f>
        <v>0</v>
      </c>
      <c r="S6" s="929">
        <f ca="1">LOOKUP(R1,'Deployment needs'!$2:$2,'Deployment needs'!100:100)</f>
        <v>0</v>
      </c>
      <c r="T6" s="113" t="s">
        <v>247</v>
      </c>
      <c r="U6" s="1342">
        <v>46057</v>
      </c>
      <c r="V6" s="114" t="s">
        <v>275</v>
      </c>
      <c r="W6" s="58">
        <v>1</v>
      </c>
      <c r="X6" s="1344" t="s">
        <v>1586</v>
      </c>
      <c r="Y6" s="1341">
        <v>760</v>
      </c>
      <c r="Z6" s="1835"/>
      <c r="AA6" s="334" t="str" cm="1">
        <f t="array" ref="AA6">IFERROR(INDEX($A$1:$A$108,SMALL(IF($O$5=$B$1:$B$108,ROW($B$1:$B$108)-MIN(ROW($A$1:$A$108))+1,""), ROW()-1)),"")</f>
        <v/>
      </c>
      <c r="AB6" s="334" t="str" cm="1">
        <f t="array" ref="AB6">IFERROR(INDEX($A$1:$A$101,SMALL(IF($O$12=$B$1:$B$101,ROW($B$1:$B$101)-MIN(ROW($A$1:$A$101))+1,""), ROW()-1)),"")</f>
        <v/>
      </c>
      <c r="AC6" s="1777" t="str" cm="1">
        <f t="array" ref="AC6">IFERROR(INDEX($A$1:$A$108,SMALL(IF($O$11=$B$1:$B$108,ROW($B$1:$B$108)-MIN(ROW($A$1:$A$108))+1,""), ROW()-1)),"")</f>
        <v/>
      </c>
      <c r="AD6" s="1777"/>
      <c r="AE6" s="336" t="str" cm="1">
        <f t="array" ref="AE6">IFERROR(INDEX($A$1:$A$108,SMALL(IF($O$8=$B$1:$B$108,ROW($B$1:$B$108)-MIN(ROW($A$1:$A$108))+1,""), ROW()-1)),"")</f>
        <v/>
      </c>
      <c r="AF6" s="574" t="s">
        <v>276</v>
      </c>
      <c r="AG6" s="1008" t="s">
        <v>659</v>
      </c>
      <c r="AH6" s="334" t="str" cm="1">
        <f t="array" ref="AH6">IFERROR(INDEX($A$1:$A$108,SMALL(IF($O$23=$B$1:$B$108,ROW($B$1:$B$108)-MIN(ROW($A$1:$A$108))+1,""), ROW()-1)),"")</f>
        <v/>
      </c>
      <c r="AI6" s="338" t="str" cm="1">
        <f t="array" ref="AI6">IFERROR(INDEX($A$1:$A$108,SMALL(IF($O$6=$B$1:$B$108,ROW($B$1:$B$108)-MIN(ROW($A$1:$A$108))+1,""), ROW()-1)),"")</f>
        <v>Lisandra Parache</v>
      </c>
      <c r="AJ6" s="338" cm="1">
        <f t="array" ref="AJ6">IFERROR(INDEX($A$72:$A$101,SMALL(IF($M$6=$B$72:$B$101,ROW($B$72:$B$101)-MIN(ROW($A$72:$A$101))+1,""), ROW()-1)),"")</f>
        <v>4</v>
      </c>
      <c r="AK6" s="1597"/>
      <c r="AL6" s="314"/>
      <c r="AM6" s="314"/>
      <c r="AN6" s="314"/>
      <c r="AO6" s="314"/>
      <c r="AP6" s="314"/>
      <c r="AR6" s="925">
        <v>45505</v>
      </c>
      <c r="AS6" s="1564" t="s">
        <v>292</v>
      </c>
      <c r="AT6" s="333" t="s">
        <v>1032</v>
      </c>
      <c r="AU6" s="1565"/>
      <c r="AV6" s="64"/>
      <c r="AW6" s="997" t="s">
        <v>381</v>
      </c>
      <c r="AX6" s="694">
        <v>43762</v>
      </c>
      <c r="AY6" s="994" t="str">
        <f t="shared" ca="1" si="0"/>
        <v>6 year(s) 7 month(s) 23 day(s)</v>
      </c>
    </row>
    <row r="7" spans="1:51" ht="14.25" customHeight="1">
      <c r="A7" s="212" t="str" cm="1">
        <f t="array" ref="A7">_xlfn.IFS(C11=0,"",C11&gt;0,C11)</f>
        <v>Ana Maria Suarez</v>
      </c>
      <c r="B7" s="1288" t="str" cm="1">
        <f t="array" ref="B7">_xlfn.IFS(F11=0,"",F11&gt;0,F11)</f>
        <v>p</v>
      </c>
      <c r="C7" s="1830" t="s">
        <v>345</v>
      </c>
      <c r="D7" s="1830"/>
      <c r="E7" s="932" t="s">
        <v>1579</v>
      </c>
      <c r="F7" s="1116" t="s">
        <v>1587</v>
      </c>
      <c r="G7" s="1259" t="s">
        <v>1588</v>
      </c>
      <c r="H7" s="932" t="s">
        <v>1581</v>
      </c>
      <c r="I7" s="927" t="s">
        <v>273</v>
      </c>
      <c r="J7" s="1848"/>
      <c r="K7" s="1219"/>
      <c r="L7" s="1238"/>
      <c r="M7" s="1174"/>
      <c r="N7" s="930"/>
      <c r="O7" s="928" t="s">
        <v>279</v>
      </c>
      <c r="P7" s="933" t="s">
        <v>280</v>
      </c>
      <c r="Q7" s="960">
        <f t="shared" si="1"/>
        <v>1</v>
      </c>
      <c r="R7" s="1267">
        <f>COUNTIFS($F$5:$L$53,P7)</f>
        <v>0</v>
      </c>
      <c r="S7" s="929">
        <f ca="1">LOOKUP(R1,'Deployment needs'!$2:$2,'Deployment needs'!101:101)</f>
        <v>0</v>
      </c>
      <c r="T7" s="113" t="s">
        <v>247</v>
      </c>
      <c r="U7" s="1342">
        <v>46057</v>
      </c>
      <c r="V7" s="114" t="s">
        <v>1589</v>
      </c>
      <c r="W7" s="58">
        <v>1</v>
      </c>
      <c r="X7" s="1344" t="s">
        <v>1590</v>
      </c>
      <c r="Y7" s="1340">
        <v>24</v>
      </c>
      <c r="Z7" s="1835"/>
      <c r="AA7" s="334" t="str" cm="1">
        <f t="array" ref="AA7">IFERROR(INDEX($A$1:$A$108,SMALL(IF($O$5=$B$1:$B$108,ROW($B$1:$B$108)-MIN(ROW($A$1:$A$108))+1,""), ROW()-1)),"")</f>
        <v/>
      </c>
      <c r="AB7" s="1008" t="s">
        <v>270</v>
      </c>
      <c r="AC7" s="1777" t="str" cm="1">
        <f t="array" ref="AC7">IFERROR(INDEX($A$1:$A$108,SMALL(IF($O$11=$B$1:$B$108,ROW($B$1:$B$108)-MIN(ROW($A$1:$A$108))+1,""), ROW()-1)),"")</f>
        <v/>
      </c>
      <c r="AD7" s="1777"/>
      <c r="AE7" s="336" t="str" cm="1">
        <f t="array" ref="AE7">IFERROR(INDEX($A$1:$A$108,SMALL(IF($O$8=$B$1:$B$108,ROW($B$1:$B$108)-MIN(ROW($A$1:$A$108))+1,""), ROW()-1)),"")</f>
        <v/>
      </c>
      <c r="AF7" s="1221"/>
      <c r="AG7" s="336" t="str" cm="1">
        <f t="array" ref="AG7">IFERROR(INDEX($A$1:$A$108,SMALL(IF($O$29=$B$1:$B$108,ROW($B$1:$B$108)-MIN(ROW($A$1:$A$108))+1,""), ROW()-6)),"")</f>
        <v/>
      </c>
      <c r="AH7" s="334" t="str" cm="1">
        <f t="array" ref="AH7">IFERROR(INDEX($A$1:$A$108,SMALL(IF($O$23=$B$1:$B$108,ROW($B$1:$B$108)-MIN(ROW($A$1:$A$108))+1,""), ROW()-1)),"")</f>
        <v/>
      </c>
      <c r="AI7" s="338" t="str" cm="1">
        <f t="array" ref="AI7">IFERROR(INDEX($A$1:$A$108,SMALL(IF($O$6=$B$1:$B$108,ROW($B$1:$B$108)-MIN(ROW($A$1:$A$108))+1,""), ROW()-1)),"")</f>
        <v>Liudmila Gonzalez Caballero</v>
      </c>
      <c r="AJ7" s="338" t="str" cm="1">
        <f t="array" ref="AJ7">IFERROR(INDEX($A$72:$A$101,SMALL(IF($M$6=$B$72:$B$101,ROW($B$72:$B$101)-MIN(ROW($A$72:$A$101))+1,""), ROW()-1)),"")</f>
        <v/>
      </c>
      <c r="AK7" s="1603" t="s">
        <v>282</v>
      </c>
      <c r="AL7" s="315" t="s">
        <v>283</v>
      </c>
      <c r="AM7" s="315" t="s">
        <v>284</v>
      </c>
      <c r="AN7" s="315" t="s">
        <v>285</v>
      </c>
      <c r="AO7" s="315" t="s">
        <v>286</v>
      </c>
      <c r="AP7" s="315"/>
      <c r="AR7" s="925">
        <v>45536</v>
      </c>
      <c r="AS7" s="1564" t="s">
        <v>1060</v>
      </c>
      <c r="AT7" s="333" t="s">
        <v>292</v>
      </c>
      <c r="AU7" s="1565"/>
      <c r="AV7" s="64"/>
      <c r="AW7" s="997" t="s">
        <v>326</v>
      </c>
      <c r="AX7" s="694">
        <v>43780</v>
      </c>
      <c r="AY7" s="994" t="str">
        <f t="shared" ca="1" si="0"/>
        <v>6 year(s) 7 month(s) 5 day(s)</v>
      </c>
    </row>
    <row r="8" spans="1:51" ht="14.25" customHeight="1">
      <c r="A8" s="212" t="str" cm="1">
        <f t="array" ref="A8">_xlfn.IFS(C12=0,"",C12&gt;0,C12)</f>
        <v>Freddy Sossa</v>
      </c>
      <c r="B8" s="1288" t="str" cm="1">
        <f t="array" ref="B8">_xlfn.IFS(F12=0,"",F12&gt;0,F12)</f>
        <v>P</v>
      </c>
      <c r="C8" s="1830" t="s">
        <v>431</v>
      </c>
      <c r="D8" s="1830"/>
      <c r="E8" s="932" t="s">
        <v>1579</v>
      </c>
      <c r="F8" s="927" t="s">
        <v>654</v>
      </c>
      <c r="G8" s="1259" t="s">
        <v>1591</v>
      </c>
      <c r="H8" s="932" t="s">
        <v>1581</v>
      </c>
      <c r="I8" s="927" t="s">
        <v>354</v>
      </c>
      <c r="J8" s="1848"/>
      <c r="K8" s="1219"/>
      <c r="L8" s="1238"/>
      <c r="M8" s="1174"/>
      <c r="N8" s="934"/>
      <c r="O8" s="928" t="s">
        <v>289</v>
      </c>
      <c r="P8" s="933" t="s">
        <v>236</v>
      </c>
      <c r="Q8" s="960">
        <f t="shared" si="1"/>
        <v>0</v>
      </c>
      <c r="R8" s="1850"/>
      <c r="S8" s="929" cm="1">
        <f t="array" aca="1" ref="S8" ca="1">LOOKUP(R1,'Deployment needs'!$2:$2,('Deployment needs'!103:103+'Deployment needs'!102:102))</f>
        <v>0</v>
      </c>
      <c r="T8" s="113" t="s">
        <v>247</v>
      </c>
      <c r="U8" s="1339">
        <v>2.9</v>
      </c>
      <c r="V8" s="114" t="s">
        <v>290</v>
      </c>
      <c r="W8" s="91"/>
      <c r="X8" s="1338" t="s">
        <v>1592</v>
      </c>
      <c r="Y8" s="1337">
        <f>SUM(Y2:Y7)</f>
        <v>5960</v>
      </c>
      <c r="Z8" s="1835"/>
      <c r="AA8" s="1017" t="s">
        <v>291</v>
      </c>
      <c r="AB8" s="577" t="str" cm="1">
        <f t="array" ref="AB8">IFERROR(INDEX($A$1:$A$108,SMALL(IF($O$7=$B$1:$B$108,ROW($B$1:$B$108)-MIN(ROW($A$1:$A$108))+1,""), ROW()-7)),"")</f>
        <v>Isabel Hernandez Garcia</v>
      </c>
      <c r="AC8" s="1777" t="str" cm="1">
        <f t="array" ref="AC8">IFERROR(INDEX($A$1:$A$108,SMALL(IF($O$11=$B$1:$B$108,ROW($B$1:$B$108)-MIN(ROW($A$1:$A$108))+1,""), ROW()-1)),"")</f>
        <v/>
      </c>
      <c r="AD8" s="1777"/>
      <c r="AE8" s="336" t="str" cm="1">
        <f t="array" ref="AE8">IFERROR(INDEX($A$1:$A$108,SMALL(IF($O$8=$B$1:$B$108,ROW($B$1:$B$108)-MIN(ROW($A$1:$A$108))+1,""), ROW()-1)),"")</f>
        <v/>
      </c>
      <c r="AF8" s="1221" t="str" cm="1">
        <f t="array" ref="AF8">IFERROR(INDEX($A$1:$A$108,SMALL(IF($O$9=$B$1:$B$108,ROW($B$1:$B$108)-MIN(ROW($A$1:$A$108))+1,""), ROW()-6)),"")</f>
        <v/>
      </c>
      <c r="AG8" s="336" t="str" cm="1">
        <f t="array" ref="AG8">IFERROR(INDEX($A$1:$A$108,SMALL(IF($O$29=$B$1:$B$108,ROW($B$1:$B$108)-MIN(ROW($A$1:$A$108))+1,""), ROW()-6)),"")</f>
        <v/>
      </c>
      <c r="AH8" s="334" t="str" cm="1">
        <f t="array" ref="AH8">IFERROR(INDEX($A$1:$A$108,SMALL(IF($O$23=$B$1:$B$108,ROW($B$1:$B$108)-MIN(ROW($A$1:$A$108))+1,""), ROW()-1)),"")</f>
        <v/>
      </c>
      <c r="AI8" s="338" t="str" cm="1">
        <f t="array" ref="AI8">IFERROR(INDEX($A$1:$A$108,SMALL(IF($O$6=$B$1:$B$108,ROW($B$1:$B$108)-MIN(ROW($A$1:$A$108))+1,""), ROW()-1)),"")</f>
        <v xml:space="preserve">Liacne </v>
      </c>
      <c r="AJ8" s="338" t="str" cm="1">
        <f t="array" ref="AJ8">IFERROR(INDEX($A$72:$A$101,SMALL(IF($M$6=$B$72:$B$101,ROW($B$72:$B$101)-MIN(ROW($A$72:$A$101))+1,""), ROW()-1)),"")</f>
        <v/>
      </c>
      <c r="AK8" s="1603"/>
      <c r="AL8" s="315" t="s">
        <v>292</v>
      </c>
      <c r="AM8" s="315" t="s">
        <v>293</v>
      </c>
      <c r="AN8" s="315" t="s">
        <v>294</v>
      </c>
      <c r="AO8" s="315" t="s">
        <v>262</v>
      </c>
      <c r="AP8" s="315"/>
      <c r="AR8" s="925">
        <v>45566</v>
      </c>
      <c r="AS8" s="1564" t="s">
        <v>1037</v>
      </c>
      <c r="AT8" s="333" t="s">
        <v>1060</v>
      </c>
      <c r="AU8" s="1565"/>
      <c r="AV8" s="64"/>
      <c r="AW8" s="997" t="s">
        <v>319</v>
      </c>
      <c r="AX8" s="694">
        <v>43796</v>
      </c>
      <c r="AY8" s="994" t="str">
        <f t="shared" ca="1" si="0"/>
        <v>6 year(s) 6 month(s) 20 day(s)</v>
      </c>
    </row>
    <row r="9" spans="1:51" ht="14.25" customHeight="1">
      <c r="A9" s="212" t="str" cm="1">
        <f t="array" ref="A9">_xlfn.IFS(C13=0,"",C13&gt;0,C13)</f>
        <v>Idelmis Infante Silva</v>
      </c>
      <c r="B9" s="1288" t="str" cm="1">
        <f t="array" ref="B9">_xlfn.IFS(F13=0,"",F13&gt;0,F13)</f>
        <v>rn</v>
      </c>
      <c r="C9" s="1830" t="s">
        <v>401</v>
      </c>
      <c r="D9" s="1830"/>
      <c r="E9" s="932" t="s">
        <v>1579</v>
      </c>
      <c r="F9" s="1116" t="s">
        <v>672</v>
      </c>
      <c r="G9" s="1259"/>
      <c r="H9" s="932"/>
      <c r="I9" s="927"/>
      <c r="J9" s="1848"/>
      <c r="K9" s="1219"/>
      <c r="L9" s="1238"/>
      <c r="M9" s="1174"/>
      <c r="N9" s="934"/>
      <c r="O9" s="928" t="s">
        <v>297</v>
      </c>
      <c r="P9" s="933" t="s">
        <v>298</v>
      </c>
      <c r="Q9" s="960">
        <f t="shared" si="1"/>
        <v>0</v>
      </c>
      <c r="R9" s="1850"/>
      <c r="S9" s="929">
        <f ca="1">LOOKUP(R1,'Deployment needs'!$2:$2,'Deployment needs'!106:106)</f>
        <v>0</v>
      </c>
      <c r="T9" s="113"/>
      <c r="U9" s="1336">
        <v>5000</v>
      </c>
      <c r="V9" s="114" t="s">
        <v>231</v>
      </c>
      <c r="W9" s="975"/>
      <c r="X9" s="1349" t="s">
        <v>1593</v>
      </c>
      <c r="Y9" s="1335">
        <f>(U10-U9)+Y7</f>
        <v>5361</v>
      </c>
      <c r="Z9" s="1835"/>
      <c r="AA9" s="334" t="str" cm="1">
        <f t="array" ref="AA9">IFERROR(INDEX($A$1:$A$108,SMALL(IF($O$31=$B$1:$B$108,ROW($B$1:$B$108)-MIN(ROW($A$1:$A$108))+1,""),ROW()-8)),"")</f>
        <v>Jonat Gordis- O&amp;T</v>
      </c>
      <c r="AB9" s="577" t="str" cm="1">
        <f t="array" ref="AB9">IFERROR(INDEX($A$1:$A$108,SMALL(IF($O$7=$B$1:$B$108,ROW($B$1:$B$108)-MIN(ROW($A$1:$A$108))+1,""), ROW()-7)),"")</f>
        <v/>
      </c>
      <c r="AC9" s="1777" t="str" cm="1">
        <f t="array" ref="AC9">IFERROR(INDEX($A$1:$A$108,SMALL(IF($O$11=$B$1:$B$108,ROW($B$1:$B$108)-MIN(ROW($A$1:$A$108))+1,""), ROW()-1)),"")</f>
        <v/>
      </c>
      <c r="AD9" s="1777"/>
      <c r="AE9" s="336" t="str" cm="1">
        <f t="array" ref="AE9">IFERROR(INDEX($A$1:$A$108,SMALL(IF($O$8=$B$1:$B$108,ROW($B$1:$B$108)-MIN(ROW($A$1:$A$108))+1,""), ROW()-1)),"")</f>
        <v/>
      </c>
      <c r="AF9" s="1221" t="str" cm="1">
        <f t="array" ref="AF9">IFERROR(INDEX($A$1:$A$108,SMALL(IF($O$9=$B$1:$B$108,ROW($B$1:$B$108)-MIN(ROW($A$1:$A$108))+1,""), ROW()-6)),"")</f>
        <v/>
      </c>
      <c r="AG9" s="336" t="str" cm="1">
        <f t="array" ref="AG9">IFERROR(INDEX($A$1:$A$108,SMALL(IF($O$29=$B$1:$B$108,ROW($B$1:$B$108)-MIN(ROW($A$1:$A$108))+1,""), ROW()-6)),"")</f>
        <v/>
      </c>
      <c r="AH9" s="334" t="str" cm="1">
        <f t="array" ref="AH9">IFERROR(INDEX($A$1:$A$108,SMALL(IF($O$23=$B$1:$B$108,ROW($B$1:$B$108)-MIN(ROW($A$1:$A$108))+1,""), ROW()-1)),"")</f>
        <v/>
      </c>
      <c r="AI9" s="338" t="str" cm="1">
        <f t="array" ref="AI9">IFERROR(INDEX($A$1:$A$108,SMALL(IF($O$6=$B$1:$B$108,ROW($B$1:$B$108)-MIN(ROW($A$1:$A$108))+1,""), ROW()-1)),"")</f>
        <v>Nolberto falcon</v>
      </c>
      <c r="AJ9" s="338" t="str" cm="1">
        <f t="array" ref="AJ9">IFERROR(INDEX($A$72:$A$101,SMALL(IF($M$6=$B$72:$B$101,ROW($B$72:$B$101)-MIN(ROW($A$72:$A$101))+1,""), ROW()-1)),"")</f>
        <v/>
      </c>
      <c r="AK9" s="1603"/>
      <c r="AL9" s="315"/>
      <c r="AM9" s="315"/>
      <c r="AN9" s="315"/>
      <c r="AO9" s="315"/>
      <c r="AP9" s="315"/>
      <c r="AR9" s="925">
        <v>45597</v>
      </c>
      <c r="AS9" s="1564" t="s">
        <v>262</v>
      </c>
      <c r="AT9" s="333" t="s">
        <v>1037</v>
      </c>
      <c r="AU9" s="1565"/>
      <c r="AV9" s="64"/>
      <c r="AW9" s="997" t="s">
        <v>392</v>
      </c>
      <c r="AX9" s="694">
        <v>43961</v>
      </c>
      <c r="AY9" s="994" t="str">
        <f t="shared" ca="1" si="0"/>
        <v>6 year(s) 1 month(s) 6 day(s)</v>
      </c>
    </row>
    <row r="10" spans="1:51" ht="14.25" customHeight="1">
      <c r="A10" s="212" t="str" cm="1">
        <f t="array" ref="A10">_xlfn.IFS(C14=0,"",C14&gt;0,C14)</f>
        <v>Isabel Hernandez Garcia</v>
      </c>
      <c r="B10" s="1288" t="str" cm="1">
        <f t="array" ref="B10">_xlfn.IFS(F14=0,"",F14&gt;0,F14)</f>
        <v>SN</v>
      </c>
      <c r="C10" s="1830" t="s">
        <v>296</v>
      </c>
      <c r="D10" s="1849"/>
      <c r="E10" s="932" t="s">
        <v>1579</v>
      </c>
      <c r="F10" s="1116" t="s">
        <v>672</v>
      </c>
      <c r="G10" s="1259"/>
      <c r="H10" s="932"/>
      <c r="I10" s="927"/>
      <c r="J10" s="1848"/>
      <c r="K10" s="1219"/>
      <c r="L10" s="1238"/>
      <c r="M10" s="1170"/>
      <c r="N10" s="934"/>
      <c r="O10" s="928" t="s">
        <v>301</v>
      </c>
      <c r="P10" s="933" t="s">
        <v>302</v>
      </c>
      <c r="Q10" s="960">
        <f t="shared" si="1"/>
        <v>0</v>
      </c>
      <c r="R10" s="1850"/>
      <c r="S10" s="929" cm="1">
        <f t="array" aca="1" ref="S10" ca="1">LOOKUP(R1,'Deployment needs'!$2:$2,('Deployment needs'!105:105+'Deployment needs'!108:108))</f>
        <v>0.3</v>
      </c>
      <c r="T10" s="113" t="s">
        <v>247</v>
      </c>
      <c r="U10" s="1334">
        <v>10337</v>
      </c>
      <c r="V10" s="114" t="s">
        <v>303</v>
      </c>
      <c r="W10" s="91"/>
      <c r="X10" s="1349"/>
      <c r="Y10" s="1340"/>
      <c r="Z10" s="1835"/>
      <c r="AA10" s="334" t="str" cm="1">
        <f t="array" ref="AA10">IFERROR(INDEX($A$1:$A$108,SMALL(IF($O$31=$B$1:$B$108,ROW($B$1:$B$108)-MIN(ROW($A$1:$A$108))+1,""),ROW()-8)),"")</f>
        <v/>
      </c>
      <c r="AB10" s="577" t="str" cm="1">
        <f t="array" ref="AB10">IFERROR(INDEX($A$1:$A$108,SMALL(IF($O$7=$B$1:$B$108,ROW($B$1:$B$108)-MIN(ROW($A$1:$A$108))+1,""), ROW()-7)),"")</f>
        <v/>
      </c>
      <c r="AC10" s="1777" t="str" cm="1">
        <f t="array" ref="AC10">IFERROR(INDEX($A$1:$A$108,SMALL(IF($O$11=$B$1:$B$108,ROW($B$1:$B$108)-MIN(ROW($A$1:$A$108))+1,""), ROW()-1)),"")</f>
        <v/>
      </c>
      <c r="AD10" s="1777"/>
      <c r="AE10" s="336" t="str" cm="1">
        <f t="array" ref="AE10">IFERROR(INDEX($A$1:$A$108,SMALL(IF($O$8=$B$1:$B$108,ROW($B$1:$B$108)-MIN(ROW($A$1:$A$108))+1,""), ROW()-1)),"")</f>
        <v/>
      </c>
      <c r="AF10" s="1221" t="str" cm="1">
        <f t="array" ref="AF10">IFERROR(INDEX($A$1:$A$108,SMALL(IF($O$9=$B$1:$B$108,ROW($B$1:$B$108)-MIN(ROW($A$1:$A$108))+1,""), ROW()-6)),"")</f>
        <v/>
      </c>
      <c r="AG10" s="336" t="str" cm="1">
        <f t="array" ref="AG10">IFERROR(INDEX($A$1:$A$108,SMALL(IF($O$29=$B$1:$B$108,ROW($B$1:$B$108)-MIN(ROW($A$1:$A$108))+1,""), ROW()-6)),"")</f>
        <v/>
      </c>
      <c r="AH10" s="334" t="str" cm="1">
        <f t="array" ref="AH10">IFERROR(INDEX($A$1:$A$108,SMALL(IF($O$23=$B$1:$B$108,ROW($B$1:$B$108)-MIN(ROW($A$1:$A$108))+1,""), ROW()-1)),"")</f>
        <v/>
      </c>
      <c r="AI10" s="338" t="str" cm="1">
        <f t="array" ref="AI10">IFERROR(INDEX($A$1:$A$108,SMALL(IF($O$6=$B$1:$B$108,ROW($B$1:$B$108)-MIN(ROW($A$1:$A$108))+1,""), ROW()-1)),"")</f>
        <v/>
      </c>
      <c r="AJ10" s="338" t="str" cm="1">
        <f t="array" ref="AJ10">IFERROR(INDEX($A$72:$A$101,SMALL(IF($M$6=$B$72:$B$101,ROW($B$72:$B$101)-MIN(ROW($A$72:$A$101))+1,""), ROW()-1)),"")</f>
        <v/>
      </c>
      <c r="AK10" s="1603"/>
      <c r="AL10" s="315"/>
      <c r="AM10" s="315"/>
      <c r="AN10" s="315"/>
      <c r="AO10" s="315"/>
      <c r="AP10" s="315"/>
      <c r="AR10" s="925">
        <v>45627</v>
      </c>
      <c r="AS10" s="1564"/>
      <c r="AT10" s="333" t="s">
        <v>262</v>
      </c>
      <c r="AU10" s="1565"/>
      <c r="AV10" s="64"/>
      <c r="AW10" s="997" t="s">
        <v>330</v>
      </c>
      <c r="AX10" s="694">
        <v>44159</v>
      </c>
      <c r="AY10" s="994" t="str">
        <f t="shared" ca="1" si="0"/>
        <v>5 year(s) 6 month(s) 23 day(s)</v>
      </c>
    </row>
    <row r="11" spans="1:51" ht="14.25" customHeight="1">
      <c r="A11" s="212" t="str" cm="1">
        <f t="array" ref="A11">_xlfn.IFS(C15=0,"",C15&gt;0,C15)</f>
        <v>Jacqueline Macias</v>
      </c>
      <c r="B11" s="1288" t="str" cm="1">
        <f t="array" ref="B11">_xlfn.IFS(F15=0,"",F15&gt;0,F15)</f>
        <v>rn</v>
      </c>
      <c r="C11" s="1830" t="s">
        <v>1594</v>
      </c>
      <c r="D11" s="1849"/>
      <c r="E11" s="932" t="s">
        <v>1579</v>
      </c>
      <c r="F11" s="1116" t="s">
        <v>677</v>
      </c>
      <c r="G11" s="1259"/>
      <c r="H11" s="932"/>
      <c r="I11" s="927"/>
      <c r="J11" s="1848"/>
      <c r="K11" s="1219"/>
      <c r="L11" s="1238"/>
      <c r="M11" s="1171"/>
      <c r="N11" s="934"/>
      <c r="O11" s="928" t="s">
        <v>306</v>
      </c>
      <c r="P11" s="933" t="s">
        <v>307</v>
      </c>
      <c r="Q11" s="960">
        <f t="shared" si="1"/>
        <v>0</v>
      </c>
      <c r="R11" s="1850"/>
      <c r="S11" s="929">
        <f ca="1">LOOKUP(R1,'Deployment needs'!$2:$2,'Deployment needs'!109:109)</f>
        <v>0</v>
      </c>
      <c r="T11" s="93"/>
      <c r="U11" s="1333">
        <v>5821</v>
      </c>
      <c r="V11" s="114" t="s">
        <v>308</v>
      </c>
      <c r="X11" s="1349"/>
      <c r="Y11" s="1340"/>
      <c r="Z11" s="1835"/>
      <c r="AA11" s="334" t="str" cm="1">
        <f t="array" ref="AA11">IFERROR(INDEX($A$1:$A$108,SMALL(IF($O$31=$B$1:$B$108,ROW($B$1:$B$108)-MIN(ROW($A$1:$A$108))+1,""),ROW()-8)),"")</f>
        <v/>
      </c>
      <c r="AB11" s="577" t="str" cm="1">
        <f t="array" ref="AB11">IFERROR(INDEX($A$1:$A$108,SMALL(IF($O$7=$B$1:$B$108,ROW($B$1:$B$108)-MIN(ROW($A$1:$A$108))+1,""), ROW()-7)),"")</f>
        <v/>
      </c>
      <c r="AC11" s="1777" t="str" cm="1">
        <f t="array" ref="AC11">IFERROR(INDEX($A$1:$A$108,SMALL(IF($O$11=$B$1:$B$108,ROW($B$1:$B$108)-MIN(ROW($A$1:$A$108))+1,""), ROW()-1)),"")</f>
        <v/>
      </c>
      <c r="AD11" s="1777"/>
      <c r="AE11" s="336" t="str" cm="1">
        <f t="array" ref="AE11">IFERROR(INDEX($A$1:$A$108,SMALL(IF($O$8=$B$1:$B$108,ROW($B$1:$B$108)-MIN(ROW($A$1:$A$108))+1,""), ROW()-1)),"")</f>
        <v/>
      </c>
      <c r="AF11" s="1221" t="str" cm="1">
        <f t="array" ref="AF11">IFERROR(INDEX($A$1:$A$108,SMALL(IF($O$9=$B$1:$B$108,ROW($B$1:$B$108)-MIN(ROW($A$1:$A$108))+1,""), ROW()-6)),"")</f>
        <v/>
      </c>
      <c r="AG11" s="336" t="str" cm="1">
        <f t="array" ref="AG11">IFERROR(INDEX($A$1:$A$108,SMALL(IF($O$29=$B$1:$B$108,ROW($B$1:$B$108)-MIN(ROW($A$1:$A$108))+1,""), ROW()-6)),"")</f>
        <v/>
      </c>
      <c r="AH11" s="334" t="str" cm="1">
        <f t="array" ref="AH11">IFERROR(INDEX($A$1:$A$108,SMALL(IF($O$23=$B$1:$B$108,ROW($B$1:$B$108)-MIN(ROW($A$1:$A$108))+1,""), ROW()-1)),"")</f>
        <v/>
      </c>
      <c r="AI11" s="338" t="str" cm="1">
        <f t="array" ref="AI11">IFERROR(INDEX($A$1:$A$108,SMALL(IF($O$6=$B$1:$B$108,ROW($B$1:$B$108)-MIN(ROW($A$1:$A$108))+1,""), ROW()-1)),"")</f>
        <v/>
      </c>
      <c r="AJ11" s="338" t="str" cm="1">
        <f t="array" ref="AJ11">IFERROR(INDEX($A$72:$A$101,SMALL(IF($M$6=$B$72:$B$101,ROW($B$72:$B$101)-MIN(ROW($A$72:$A$101))+1,""), ROW()-1)),"")</f>
        <v/>
      </c>
      <c r="AR11" s="925">
        <v>45658</v>
      </c>
      <c r="AS11" s="1564" t="s">
        <v>1029</v>
      </c>
      <c r="AT11" s="333"/>
      <c r="AU11" s="1565"/>
      <c r="AV11" s="64"/>
      <c r="AW11" s="997" t="s">
        <v>382</v>
      </c>
      <c r="AX11" s="694">
        <v>44221</v>
      </c>
      <c r="AY11" s="994" t="str">
        <f t="shared" ca="1" si="0"/>
        <v>5 year(s) 4 month(s) 22 day(s)</v>
      </c>
    </row>
    <row r="12" spans="1:51" ht="14.25" customHeight="1">
      <c r="A12" s="212" t="str" cm="1">
        <f t="array" ref="A12">_xlfn.IFS(C16=0,"",C16&gt;0,C16)</f>
        <v>Jonathan Koerner</v>
      </c>
      <c r="B12" s="1288" t="str" cm="1">
        <f t="array" ref="B12">_xlfn.IFS(F16=0,"",F16&gt;0,F16)</f>
        <v>p</v>
      </c>
      <c r="C12" s="1830" t="s">
        <v>1595</v>
      </c>
      <c r="D12" s="1849"/>
      <c r="E12" s="932" t="s">
        <v>1579</v>
      </c>
      <c r="F12" s="1116" t="s">
        <v>273</v>
      </c>
      <c r="G12" s="1556"/>
      <c r="H12" s="932"/>
      <c r="I12" s="927"/>
      <c r="J12" s="1848"/>
      <c r="K12" s="1219"/>
      <c r="L12" s="1238"/>
      <c r="M12" s="1171"/>
      <c r="N12" s="930"/>
      <c r="O12" s="928" t="s">
        <v>120</v>
      </c>
      <c r="P12" s="933" t="s">
        <v>311</v>
      </c>
      <c r="Q12" s="960">
        <f t="shared" si="1"/>
        <v>0</v>
      </c>
      <c r="R12" s="1850"/>
      <c r="S12" s="929">
        <f ca="1">LOOKUP(R1,'Deployment needs'!$2:$2,'Deployment needs'!110:110)</f>
        <v>1</v>
      </c>
      <c r="U12" s="1332">
        <v>4320</v>
      </c>
      <c r="V12" s="114" t="s">
        <v>312</v>
      </c>
      <c r="W12" s="973"/>
      <c r="X12" s="1331" t="s">
        <v>1596</v>
      </c>
      <c r="Y12" s="1330">
        <f>U12-Y7</f>
        <v>4296</v>
      </c>
      <c r="Z12" s="1844" t="s">
        <v>210</v>
      </c>
      <c r="AA12" s="341" t="s">
        <v>313</v>
      </c>
      <c r="AB12" s="339" t="s">
        <v>1497</v>
      </c>
      <c r="AC12" s="1793" t="s">
        <v>315</v>
      </c>
      <c r="AD12" s="1793"/>
      <c r="AE12" s="1491" t="s">
        <v>316</v>
      </c>
      <c r="AF12" s="1018" t="str">
        <f ca="1">"Returns"&amp;"  "&amp;R25&amp;"  "&amp;"orders"&amp;"   "&amp;COUNTA(AF13:AF26)-COUNTBLANK(AF13:AF26)</f>
        <v>Returns  0  orders   4</v>
      </c>
      <c r="AG12" s="340" t="s">
        <v>317</v>
      </c>
      <c r="AH12" s="342" t="s">
        <v>328</v>
      </c>
      <c r="AI12" s="338" t="str" cm="1">
        <f t="array" ref="AI12">IFERROR(INDEX($A$1:$A$108,SMALL(IF($O$6=$B$1:$B$108,ROW($B$1:$B$108)-MIN(ROW($A$1:$A$108))+1,""), ROW()-1)),"")</f>
        <v/>
      </c>
      <c r="AJ12" s="338" t="str" cm="1">
        <f t="array" ref="AJ12">IFERROR(INDEX($A$72:$A$101,SMALL(IF($M$6=$B$72:$B$101,ROW($B$72:$B$101)-MIN(ROW($A$72:$A$101))+1,""), ROW()-1)),"")</f>
        <v/>
      </c>
      <c r="AR12" s="925">
        <v>45689</v>
      </c>
      <c r="AS12" s="1564" t="s">
        <v>252</v>
      </c>
      <c r="AT12" s="333" t="s">
        <v>1029</v>
      </c>
      <c r="AU12" s="1565"/>
      <c r="AV12" s="64"/>
      <c r="AW12" s="997" t="s">
        <v>1594</v>
      </c>
      <c r="AX12" s="995">
        <v>44034</v>
      </c>
      <c r="AY12" s="994" t="str">
        <f t="shared" ca="1" si="0"/>
        <v>5 year(s) 10 month(s) 25 day(s)</v>
      </c>
    </row>
    <row r="13" spans="1:51" ht="14.25" customHeight="1">
      <c r="A13" s="212" t="str" cm="1">
        <f t="array" ref="A13">_xlfn.IFS(C17=0,"",C17&gt;0,C17)</f>
        <v xml:space="preserve">Leidy Laura Riera </v>
      </c>
      <c r="B13" s="1288" t="str" cm="1">
        <f t="array" ref="B13">_xlfn.IFS(F17=0,"",F17&gt;0,F17)</f>
        <v>P</v>
      </c>
      <c r="C13" s="1830" t="s">
        <v>364</v>
      </c>
      <c r="D13" s="1849"/>
      <c r="E13" s="932" t="s">
        <v>1579</v>
      </c>
      <c r="F13" s="1116" t="s">
        <v>672</v>
      </c>
      <c r="G13" s="1556"/>
      <c r="H13" s="1557"/>
      <c r="I13" s="1481"/>
      <c r="J13" s="1848"/>
      <c r="K13" s="1219"/>
      <c r="L13" s="1238"/>
      <c r="M13" s="1173"/>
      <c r="N13" s="934"/>
      <c r="O13" s="928" t="s">
        <v>320</v>
      </c>
      <c r="P13" s="933" t="s">
        <v>114</v>
      </c>
      <c r="Q13" s="960">
        <f t="shared" si="1"/>
        <v>0</v>
      </c>
      <c r="R13" s="1850"/>
      <c r="S13" s="929">
        <f ca="1">LOOKUP(R1,'Deployment needs'!$2:$2,'Deployment needs'!138:138)</f>
        <v>0.19305019305019305</v>
      </c>
      <c r="T13" s="113" t="s">
        <v>247</v>
      </c>
      <c r="U13" s="1329">
        <f>U10-U11</f>
        <v>4516</v>
      </c>
      <c r="V13" s="119" t="s">
        <v>321</v>
      </c>
      <c r="W13" s="974"/>
      <c r="X13" s="1328" t="s">
        <v>1597</v>
      </c>
      <c r="Y13" s="1327">
        <f>Y2+Y3</f>
        <v>4829</v>
      </c>
      <c r="Z13" s="1844"/>
      <c r="AA13" s="367" t="str" cm="1">
        <f t="array" ref="AA13">IFERROR(INDEX($A$1:$A$108,SMALL(IF($O$13=$B$1:$B$108,ROW($B$1:$B$108)-MIN(ROW($A$1:$A$108))+1,""), ROW()-12)),"")</f>
        <v/>
      </c>
      <c r="AB13" s="334" t="str" cm="1">
        <f t="array" ref="AB13">IFERROR(INDEX($A$1:$A$108,SMALL(IF(O$17=$B$1:$B$108,ROW($B$1:$B$108)-MIN(ROW($A$1:$A$108))+1,""), ROW()-12)),"")</f>
        <v/>
      </c>
      <c r="AC13" s="1843" t="str" cm="1">
        <f t="array" ref="AC13">IFERROR(INDEX($A$1:$A$108,SMALL(IF($O$15=$B$1:$B$108,ROW($B$1:$B$108)-MIN(ROW($A$1:$A$108))+1,""), ROW()-12)),"")</f>
        <v>Yulianela Gonzalez Sanchez</v>
      </c>
      <c r="AD13" s="1843"/>
      <c r="AE13" s="1492" t="s">
        <v>195</v>
      </c>
      <c r="AF13" s="575" t="str" cm="1">
        <f t="array" ref="AF13">IFERROR(INDEX($A$1:$A$108,SMALL(IF($O$24=$B$1:$B$108,ROW($B$1:$B$108)-MIN(ROW($A$1:$A$108))+1,""), ROW()-12)),"")</f>
        <v>Xiomara Castro Dominquez</v>
      </c>
      <c r="AG13" s="215" t="str" cm="1">
        <f t="array" ref="AG13">IFERROR(INDEX($A$1:$A$108,SMALL(IF($O$26=$B$1:$B$108,ROW($B$1:$B$108)-MIN(ROW($A$1:$A$108))+1,""), ROW()-12)),"")</f>
        <v/>
      </c>
      <c r="AH13" s="334" t="str" cm="1">
        <f t="array" ref="AH13">IFERROR(INDEX($A$1:$A$108,SMALL(IF($O$33=$B$1:$B$108,ROW($B$1:$B$108)-MIN(ROW($A$1:$A$108))+1,""), ROW()-12)),"")</f>
        <v>Alma Mehic- IL</v>
      </c>
      <c r="AI13" s="338" t="str" cm="1">
        <f t="array" ref="AI13">IFERROR(INDEX($A$1:$A$108,SMALL(IF($O$6=$B$1:$B$108,ROW($B$1:$B$108)-MIN(ROW($A$1:$A$108))+1,""), ROW()-1)),"")</f>
        <v/>
      </c>
      <c r="AJ13" s="338" t="str" cm="1">
        <f t="array" ref="AJ13">IFERROR(INDEX($A$72:$A$101,SMALL(IF($M$6=$B$72:$B$101,ROW($B$72:$B$101)-MIN(ROW($A$72:$A$101))+1,""), ROW()-1)),"")</f>
        <v/>
      </c>
      <c r="AR13" s="925">
        <v>45717</v>
      </c>
      <c r="AS13" s="1564" t="s">
        <v>1598</v>
      </c>
      <c r="AT13" s="333" t="s">
        <v>252</v>
      </c>
      <c r="AU13" s="1565"/>
      <c r="AV13" s="64"/>
      <c r="AW13" s="997" t="s">
        <v>401</v>
      </c>
      <c r="AX13" s="694">
        <v>44503</v>
      </c>
      <c r="AY13" s="994" t="str">
        <f t="shared" ca="1" si="0"/>
        <v>4 year(s) 7 month(s) 13 day(s)</v>
      </c>
    </row>
    <row r="14" spans="1:51" ht="14.25" customHeight="1">
      <c r="A14" s="212" t="str" cm="1">
        <f t="array" ref="A14">_xlfn.IFS(C19=0,"",C19&gt;0,C19)</f>
        <v>Lisbet Moro Valero</v>
      </c>
      <c r="B14" s="1288" t="str" cm="1">
        <f t="array" ref="B14">_xlfn.IFS(F19=0,"",F19&gt;0,F19)</f>
        <v>rn</v>
      </c>
      <c r="C14" s="1830" t="s">
        <v>319</v>
      </c>
      <c r="D14" s="1849"/>
      <c r="E14" s="932" t="s">
        <v>1579</v>
      </c>
      <c r="F14" s="1116" t="s">
        <v>279</v>
      </c>
      <c r="G14" s="1556"/>
      <c r="H14" s="1557"/>
      <c r="I14" s="1481"/>
      <c r="J14" s="1851" t="s">
        <v>1599</v>
      </c>
      <c r="K14" s="1219"/>
      <c r="L14" s="1282"/>
      <c r="M14" s="1281"/>
      <c r="N14" s="934"/>
      <c r="O14" s="928" t="s">
        <v>324</v>
      </c>
      <c r="P14" s="933" t="s">
        <v>314</v>
      </c>
      <c r="Q14" s="960">
        <f t="shared" si="1"/>
        <v>0</v>
      </c>
      <c r="R14" s="1268"/>
      <c r="S14" s="929" cm="1">
        <f t="array" aca="1" ref="S14" ca="1">LOOKUP(R1,'Deployment needs'!$2:$2,('Deployment needs'!107:107+'Deployment needs'!136:136+'Deployment needs'!137:137))</f>
        <v>0.5</v>
      </c>
      <c r="U14" s="562"/>
      <c r="V14" s="562"/>
      <c r="W14" s="562"/>
      <c r="X14" s="562"/>
      <c r="Y14" s="1350">
        <f>Y13-Y12</f>
        <v>533</v>
      </c>
      <c r="Z14" s="1844"/>
      <c r="AA14" s="367" t="str" cm="1">
        <f t="array" ref="AA14">IFERROR(INDEX($A$1:$A$108,SMALL(IF($O$13=$B$1:$B$108,ROW($B$1:$B$108)-MIN(ROW($A$1:$A$108))+1,""), ROW()-12)),"")</f>
        <v/>
      </c>
      <c r="AB14" s="334" t="str" cm="1">
        <f t="array" ref="AB14">IFERROR(INDEX($A$1:$A$108,SMALL(IF(O$17=$B$1:$B$108,ROW($B$1:$B$108)-MIN(ROW($A$1:$A$108))+1,""), ROW()-12)),"")</f>
        <v/>
      </c>
      <c r="AC14" s="1843" t="str" cm="1">
        <f t="array" ref="AC14">IFERROR(INDEX($A$1:$A$108,SMALL(IF($O$15=$B$1:$B$108,ROW($B$1:$B$108)-MIN(ROW($A$1:$A$108))+1,""), ROW()-12)),"")</f>
        <v/>
      </c>
      <c r="AD14" s="1843"/>
      <c r="AE14" s="1492" t="s">
        <v>199</v>
      </c>
      <c r="AF14" s="575" t="str" cm="1">
        <f t="array" ref="AF14">IFERROR(INDEX($A$1:$A$108,SMALL(IF($O$24=$B$1:$B$108,ROW($B$1:$B$108)-MIN(ROW($A$1:$A$108))+1,""), ROW()-12)),"")</f>
        <v>Aliuska Almira Mateo</v>
      </c>
      <c r="AG14" s="215" t="str" cm="1">
        <f t="array" ref="AG14">IFERROR(INDEX($A$1:$A$108,SMALL(IF($O$26=$B$1:$B$108,ROW($B$1:$B$108)-MIN(ROW($A$1:$A$108))+1,""), ROW()-12)),"")</f>
        <v/>
      </c>
      <c r="AH14" s="334" t="str" cm="1">
        <f t="array" ref="AH14">IFERROR(INDEX($A$1:$A$108,SMALL(IF($O$33=$B$1:$B$108,ROW($B$1:$B$108)-MIN(ROW($A$1:$A$108))+1,""), ROW()-12)),"")</f>
        <v/>
      </c>
      <c r="AI14" s="338" t="str" cm="1">
        <f t="array" ref="AI14">IFERROR(INDEX($A$1:$A$108,SMALL(IF($O$6=$B$1:$B$108,ROW($B$1:$B$108)-MIN(ROW($A$1:$A$108))+1,""), ROW()-1)),"")</f>
        <v/>
      </c>
      <c r="AJ14" s="338" t="str" cm="1">
        <f t="array" ref="AJ14">IFERROR(INDEX($A$72:$A$101,SMALL(IF($M$6=$B$72:$B$101,ROW($B$72:$B$101)-MIN(ROW($A$72:$A$101))+1,""), ROW()-1)),"")</f>
        <v/>
      </c>
      <c r="AR14" s="925">
        <v>45748</v>
      </c>
      <c r="AS14" s="1564" t="s">
        <v>1600</v>
      </c>
      <c r="AT14" s="333"/>
      <c r="AU14" s="1565"/>
      <c r="AV14" s="64"/>
      <c r="AW14" s="997" t="s">
        <v>345</v>
      </c>
      <c r="AX14" s="995">
        <v>44441</v>
      </c>
      <c r="AY14" s="994" t="str">
        <f t="shared" ca="1" si="0"/>
        <v>4 year(s) 9 month(s) 14 day(s)</v>
      </c>
    </row>
    <row r="15" spans="1:51" ht="14.25" customHeight="1">
      <c r="A15" s="212" t="str" cm="1">
        <f t="array" ref="A15">_xlfn.IFS(C20=0,"",C20&gt;0,C20)</f>
        <v>Lisandra Parache</v>
      </c>
      <c r="B15" s="1288" t="str" cm="1">
        <f t="array" ref="B15">_xlfn.IFS(F20=0,"",F20&gt;0,F20)</f>
        <v>P</v>
      </c>
      <c r="C15" s="1830" t="s">
        <v>1601</v>
      </c>
      <c r="D15" s="1849"/>
      <c r="E15" s="932" t="s">
        <v>1579</v>
      </c>
      <c r="F15" s="1116" t="s">
        <v>672</v>
      </c>
      <c r="G15" s="1035"/>
      <c r="H15" s="1480"/>
      <c r="I15" s="927"/>
      <c r="J15" s="1851"/>
      <c r="K15" s="1219"/>
      <c r="L15" s="1238"/>
      <c r="M15" s="1170"/>
      <c r="N15" s="934"/>
      <c r="O15" s="928" t="s">
        <v>327</v>
      </c>
      <c r="P15" s="933" t="s">
        <v>315</v>
      </c>
      <c r="Q15" s="960">
        <f t="shared" si="1"/>
        <v>1</v>
      </c>
      <c r="R15" s="1269"/>
      <c r="S15" s="929">
        <f ca="1">LOOKUP(R1,'Deployment needs'!$2:$2,'Deployment needs'!93:93)</f>
        <v>0.25</v>
      </c>
      <c r="W15" s="1326"/>
      <c r="X15" s="1326"/>
      <c r="Y15" s="91"/>
      <c r="Z15" s="1844"/>
      <c r="AA15" s="367" t="str" cm="1">
        <f t="array" ref="AA15">IFERROR(INDEX($A$1:$A$108,SMALL(IF($O$13=$B$1:$B$108,ROW($B$1:$B$108)-MIN(ROW($A$1:$A$108))+1,""), ROW()-12)),"")</f>
        <v/>
      </c>
      <c r="AB15" s="334" t="str" cm="1">
        <f t="array" ref="AB15">IFERROR(INDEX($A$1:$A$108,SMALL(IF(O$17=$B$1:$B$108,ROW($B$1:$B$108)-MIN(ROW($A$1:$A$108))+1,""), ROW()-12)),"")</f>
        <v/>
      </c>
      <c r="AC15" s="1843" t="str" cm="1">
        <f t="array" ref="AC15">IFERROR(INDEX($A$1:$A$108,SMALL(IF($O$15=$B$1:$B$108,ROW($B$1:$B$108)-MIN(ROW($A$1:$A$108))+1,""), ROW()-12)),"")</f>
        <v/>
      </c>
      <c r="AD15" s="1843"/>
      <c r="AE15" s="1493"/>
      <c r="AF15" s="575" t="str" cm="1">
        <f t="array" ref="AF15">IFERROR(INDEX($A$1:$A$108,SMALL(IF($O$24=$B$1:$B$108,ROW($B$1:$B$108)-MIN(ROW($A$1:$A$108))+1,""), ROW()-12)),"")</f>
        <v>Idelmis Infante Silva</v>
      </c>
      <c r="AG15" s="215" t="str" cm="1">
        <f t="array" ref="AG15">IFERROR(INDEX($A$1:$A$108,SMALL(IF($O$26=$B$1:$B$108,ROW($B$1:$B$108)-MIN(ROW($A$1:$A$108))+1,""), ROW()-12)),"")</f>
        <v/>
      </c>
      <c r="AH15" s="334" t="str" cm="1">
        <f t="array" ref="AH15">IFERROR(INDEX($A$1:$A$108,SMALL(IF($O$33=$B$1:$B$108,ROW($B$1:$B$108)-MIN(ROW($A$1:$A$108))+1,""), ROW()-12)),"")</f>
        <v/>
      </c>
      <c r="AI15" s="338" t="str" cm="1">
        <f t="array" ref="AI15">IFERROR(INDEX($A$1:$A$108,SMALL(IF($O$6=$B$1:$B$108,ROW($B$1:$B$108)-MIN(ROW($A$1:$A$108))+1,""), ROW()-1)),"")</f>
        <v/>
      </c>
      <c r="AJ15" s="338" t="str" cm="1">
        <f t="array" ref="AJ15">IFERROR(INDEX($A$72:$A$101,SMALL(IF($M$6=$B$72:$B$101,ROW($B$72:$B$101)-MIN(ROW($A$72:$A$101))+1,""), ROW()-1)),"")</f>
        <v/>
      </c>
      <c r="AR15" s="925">
        <v>45778</v>
      </c>
      <c r="AS15" s="1564" t="s">
        <v>1602</v>
      </c>
      <c r="AT15" s="333"/>
      <c r="AU15" s="1566"/>
      <c r="AV15" s="64"/>
      <c r="AW15" s="997" t="s">
        <v>364</v>
      </c>
      <c r="AX15" s="694">
        <v>44815</v>
      </c>
      <c r="AY15" s="994" t="str">
        <f t="shared" ca="1" si="0"/>
        <v>3 year(s) 9 month(s) 5 day(s)</v>
      </c>
    </row>
    <row r="16" spans="1:51" ht="14.25" customHeight="1">
      <c r="A16" s="212" t="str" cm="1">
        <f t="array" ref="A16">_xlfn.IFS(C21=0,"",C21&gt;0,C21)</f>
        <v/>
      </c>
      <c r="B16" s="1288" t="str" cm="1">
        <f t="array" ref="B16">_xlfn.IFS(F21=0,"",F21&gt;0,F21)</f>
        <v/>
      </c>
      <c r="C16" s="1830" t="s">
        <v>330</v>
      </c>
      <c r="D16" s="1849"/>
      <c r="E16" s="932" t="s">
        <v>1579</v>
      </c>
      <c r="F16" s="1116" t="s">
        <v>677</v>
      </c>
      <c r="G16" s="1259"/>
      <c r="H16" s="1480"/>
      <c r="I16" s="964"/>
      <c r="J16" s="1851"/>
      <c r="K16" s="1219"/>
      <c r="L16" s="1238"/>
      <c r="M16" s="1171"/>
      <c r="N16" s="934"/>
      <c r="O16" s="928" t="s">
        <v>331</v>
      </c>
      <c r="P16" s="933" t="s">
        <v>332</v>
      </c>
      <c r="Q16" s="960">
        <f t="shared" si="1"/>
        <v>0</v>
      </c>
      <c r="R16" s="1270"/>
      <c r="S16" s="929">
        <f ca="1">LOOKUP(R1,'Deployment needs'!$2:$2,'Deployment needs'!74:74)</f>
        <v>0.25</v>
      </c>
      <c r="T16" s="1013"/>
      <c r="U16" s="562"/>
      <c r="V16" s="562"/>
      <c r="W16" s="1326"/>
      <c r="X16" s="91"/>
      <c r="Y16" s="91"/>
      <c r="Z16" s="1844"/>
      <c r="AA16" s="367" t="str" cm="1">
        <f t="array" ref="AA16">IFERROR(INDEX($A$1:$A$108,SMALL(IF($O$13=$B$1:$B$108,ROW($B$1:$B$108)-MIN(ROW($A$1:$A$108))+1,""), ROW()-12)),"")</f>
        <v/>
      </c>
      <c r="AB16" s="334" t="str" cm="1">
        <f t="array" ref="AB16">IFERROR(INDEX($A$1:$A$108,SMALL(IF(O$17=$B$1:$B$108,ROW($B$1:$B$108)-MIN(ROW($A$1:$A$108))+1,""), ROW()-12)),"")</f>
        <v/>
      </c>
      <c r="AC16" s="1779" t="str">
        <f>"CubiScan - in / out"&amp;"  "&amp;R31</f>
        <v xml:space="preserve">CubiScan - in / out  </v>
      </c>
      <c r="AD16" s="1779"/>
      <c r="AE16" s="1490" t="s">
        <v>334</v>
      </c>
      <c r="AF16" s="575" t="str" cm="1">
        <f t="array" ref="AF16">IFERROR(INDEX($A$1:$A$108,SMALL(IF($O$24=$B$1:$B$108,ROW($B$1:$B$108)-MIN(ROW($A$1:$A$108))+1,""), ROW()-12)),"")</f>
        <v>Jacqueline Macias</v>
      </c>
      <c r="AG16" s="215" t="str" cm="1">
        <f t="array" ref="AG16">IFERROR(INDEX($A$1:$A$108,SMALL(IF($O$26=$B$1:$B$108,ROW($B$1:$B$108)-MIN(ROW($A$1:$A$108))+1,""), ROW()-12)),"")</f>
        <v/>
      </c>
      <c r="AH16" s="334" t="str" cm="1">
        <f t="array" ref="AH16">IFERROR(INDEX($A$1:$A$108,SMALL(IF($O$33=$B$1:$B$108,ROW($B$1:$B$108)-MIN(ROW($A$1:$A$108))+1,""), ROW()-12)),"")</f>
        <v/>
      </c>
      <c r="AI16" s="338" t="str" cm="1">
        <f t="array" ref="AI16">IFERROR(INDEX($A$1:$A$108,SMALL(IF($O$6=$B$1:$B$108,ROW($B$1:$B$108)-MIN(ROW($A$1:$A$108))+1,""), ROW()-1)),"")</f>
        <v/>
      </c>
      <c r="AJ16" s="338" t="str" cm="1">
        <f t="array" ref="AJ16">IFERROR(INDEX($A$72:$A$101,SMALL(IF($M$6=$B$72:$B$101,ROW($B$72:$B$101)-MIN(ROW($A$72:$A$101))+1,""), ROW()-1)),"")</f>
        <v/>
      </c>
      <c r="AR16" s="925">
        <v>45809</v>
      </c>
      <c r="AS16" s="1564" t="s">
        <v>1603</v>
      </c>
      <c r="AT16" s="333" t="s">
        <v>1602</v>
      </c>
      <c r="AU16" s="1566"/>
      <c r="AV16" s="64"/>
      <c r="AW16" s="997" t="s">
        <v>431</v>
      </c>
      <c r="AX16" s="694">
        <v>45114</v>
      </c>
      <c r="AY16" s="994" t="str">
        <f t="shared" ca="1" si="0"/>
        <v>2 year(s) 11 month(s) 9 day(s)</v>
      </c>
    </row>
    <row r="17" spans="1:54 15987:15987" ht="14.25" customHeight="1">
      <c r="A17" s="212" t="str" cm="1">
        <f t="array" ref="A17">_xlfn.IFS(C22=0,"",C22&gt;0,C22)</f>
        <v/>
      </c>
      <c r="B17" s="1288" t="str" cm="1">
        <f t="array" ref="B17">_xlfn.IFS(F22=0,"",F22&gt;0,F22)</f>
        <v/>
      </c>
      <c r="C17" s="1830" t="s">
        <v>346</v>
      </c>
      <c r="D17" s="1849"/>
      <c r="E17" s="932" t="s">
        <v>1579</v>
      </c>
      <c r="F17" s="1116" t="s">
        <v>273</v>
      </c>
      <c r="G17" s="1259"/>
      <c r="H17" s="1480"/>
      <c r="I17" s="927"/>
      <c r="J17" s="1851"/>
      <c r="K17" s="1219"/>
      <c r="L17" s="1238"/>
      <c r="M17" s="1171"/>
      <c r="N17" s="934"/>
      <c r="O17" s="928" t="s">
        <v>337</v>
      </c>
      <c r="P17" s="933" t="s">
        <v>338</v>
      </c>
      <c r="Q17" s="960">
        <f t="shared" si="1"/>
        <v>0</v>
      </c>
      <c r="R17" s="1270"/>
      <c r="S17" s="929">
        <f ca="1">LOOKUP(R1,'Deployment needs'!$2:$2,'Deployment needs'!87:87)</f>
        <v>0.25</v>
      </c>
      <c r="T17" s="1013"/>
      <c r="U17" s="1838"/>
      <c r="V17" s="1839"/>
      <c r="W17" s="91"/>
      <c r="X17" s="91" t="s">
        <v>210</v>
      </c>
      <c r="Y17" s="91"/>
      <c r="Z17" s="1844"/>
      <c r="AA17" s="367" t="str" cm="1">
        <f t="array" ref="AA17">IFERROR(INDEX($A$1:$A$108,SMALL(IF($O$13=$B$1:$B$108,ROW($B$1:$B$108)-MIN(ROW($A$1:$A$108))+1,""), ROW()-12)),"")</f>
        <v/>
      </c>
      <c r="AB17" s="334" t="str" cm="1">
        <f t="array" ref="AB17">IFERROR(INDEX($A$1:$A$108,SMALL(IF(O$17=$B$1:$B$108,ROW($B$1:$B$108)-MIN(ROW($A$1:$A$108))+1,""), ROW()-12)),"")</f>
        <v/>
      </c>
      <c r="AC17" s="1843" t="str" cm="1">
        <f t="array" ref="AC17">IFERROR(INDEX($A$1:$A$108,SMALL(IF($O$30=$B$1:$B$108,ROW($B$1:$B$108)-MIN(ROW($A$1:$A$108))+1,""), ROW()-16)),"")</f>
        <v/>
      </c>
      <c r="AD17" s="1843"/>
      <c r="AE17" s="336" t="str" cm="1">
        <f t="array" ref="AE17">IFERROR(INDEX($A$1:$A$108,SMALL(IF($O$16=$B$1:$B$108,ROW($B$1:$B$108)-MIN(ROW($A$1:$A$108))+1,""), ROW()-16)),"")</f>
        <v/>
      </c>
      <c r="AF17" s="575" t="str" cm="1">
        <f t="array" ref="AF17">IFERROR(INDEX($A$1:$A$108,SMALL(IF($O$24=$B$1:$B$108,ROW($B$1:$B$108)-MIN(ROW($A$1:$A$108))+1,""), ROW()-12)),"")</f>
        <v>Lisbet Moro Valero</v>
      </c>
      <c r="AG17" s="340" t="str">
        <f>"Returns Putaway"&amp;" "&amp;R27</f>
        <v xml:space="preserve">Returns Putaway </v>
      </c>
      <c r="AH17" s="334" t="str" cm="1">
        <f t="array" ref="AH17">IFERROR(INDEX($A$1:$A$108,SMALL(IF($O$33=$B$1:$B$108,ROW($B$1:$B$108)-MIN(ROW($A$1:$A$108))+1,""), ROW()-12)),"")</f>
        <v/>
      </c>
      <c r="AI17" s="338" t="str" cm="1">
        <f t="array" ref="AI17">IFERROR(INDEX($A$1:$A$108,SMALL(IF($O$6=$B$1:$B$108,ROW($B$1:$B$108)-MIN(ROW($A$1:$A$108))+1,""), ROW()-1)),"")</f>
        <v/>
      </c>
      <c r="AJ17" s="338" t="str" cm="1">
        <f t="array" ref="AJ17">IFERROR(INDEX($A$72:$A$101,SMALL(IF($M$6=$B$72:$B$101,ROW($B$72:$B$101)-MIN(ROW($A$72:$A$101))+1,""), ROW()-1)),"")</f>
        <v xml:space="preserve"> </v>
      </c>
      <c r="AR17" s="925">
        <v>45839</v>
      </c>
      <c r="AS17" s="750"/>
      <c r="AT17" s="355"/>
      <c r="AU17" s="885"/>
      <c r="AV17" s="64"/>
      <c r="AW17" s="997" t="s">
        <v>1595</v>
      </c>
      <c r="AX17" s="996">
        <v>45417</v>
      </c>
      <c r="AY17" s="994" t="str">
        <f t="shared" ca="1" si="0"/>
        <v>2 year(s) 1 month(s) 11 day(s)</v>
      </c>
    </row>
    <row r="18" spans="1:54 15987:15987" ht="14.25" customHeight="1">
      <c r="A18" s="212"/>
      <c r="B18" s="1288"/>
      <c r="C18" s="1830" t="s">
        <v>382</v>
      </c>
      <c r="D18" s="1849"/>
      <c r="E18" s="932"/>
      <c r="F18" s="1258" t="s">
        <v>672</v>
      </c>
      <c r="G18" s="1259"/>
      <c r="H18" s="1480"/>
      <c r="I18" s="927"/>
      <c r="J18" s="1852"/>
      <c r="K18" s="1219"/>
      <c r="L18" s="1238"/>
      <c r="M18" s="1171"/>
      <c r="N18" s="934"/>
      <c r="O18" s="928"/>
      <c r="P18" s="933"/>
      <c r="Q18" s="960"/>
      <c r="R18" s="1270"/>
      <c r="S18" s="929"/>
      <c r="T18" s="1013"/>
      <c r="U18" s="1578"/>
      <c r="V18" s="1579"/>
      <c r="W18" s="91"/>
      <c r="X18" s="91"/>
      <c r="Y18" s="91"/>
      <c r="Z18" s="1844"/>
      <c r="AA18" s="367"/>
      <c r="AB18" s="334"/>
      <c r="AC18" s="1072"/>
      <c r="AD18" s="1072"/>
      <c r="AE18" s="336"/>
      <c r="AF18" s="575"/>
      <c r="AG18" s="1580"/>
      <c r="AH18" s="334"/>
      <c r="AI18" s="338"/>
      <c r="AJ18" s="338"/>
      <c r="AR18" s="925"/>
      <c r="AS18" s="750"/>
      <c r="AT18" s="355"/>
      <c r="AU18" s="885"/>
      <c r="AV18" s="64"/>
      <c r="AW18" s="997"/>
      <c r="AX18" s="996"/>
      <c r="AY18" s="994"/>
    </row>
    <row r="19" spans="1:54 15987:15987" ht="14.25" customHeight="1">
      <c r="A19" s="212" t="str" cm="1">
        <f t="array" ref="A19">_xlfn.IFS(C23=0,"",C23&gt;0,C23)</f>
        <v/>
      </c>
      <c r="B19" s="1288" t="str" cm="1">
        <f t="array" ref="B19">_xlfn.IFS(F23=0,"",F23&gt;0,F23)</f>
        <v/>
      </c>
      <c r="C19" s="1830" t="s">
        <v>361</v>
      </c>
      <c r="D19" s="1849"/>
      <c r="E19" s="932" t="s">
        <v>1579</v>
      </c>
      <c r="F19" s="1258" t="s">
        <v>672</v>
      </c>
      <c r="G19" s="1259"/>
      <c r="H19" s="1480"/>
      <c r="I19" s="927"/>
      <c r="J19" s="1852"/>
      <c r="K19" s="1219"/>
      <c r="L19" s="1238"/>
      <c r="M19" s="1171"/>
      <c r="N19" s="934"/>
      <c r="O19" s="928" t="s">
        <v>341</v>
      </c>
      <c r="P19" s="933" t="s">
        <v>342</v>
      </c>
      <c r="Q19" s="960">
        <f t="shared" si="1"/>
        <v>0</v>
      </c>
      <c r="R19" s="1271"/>
      <c r="S19" s="929">
        <f ca="1">LOOKUP(R1,'Deployment needs'!$2:$2,'Deployment needs'!71:71)</f>
        <v>0</v>
      </c>
      <c r="T19" s="1013"/>
      <c r="U19" s="1325" t="s">
        <v>343</v>
      </c>
      <c r="V19" s="946" t="s">
        <v>344</v>
      </c>
      <c r="W19" s="91"/>
      <c r="Y19" s="1326"/>
      <c r="Z19" s="1844"/>
      <c r="AA19" s="367" t="str" cm="1">
        <f t="array" ref="AA19">IFERROR(INDEX($A$1:$A$108,SMALL(IF($O$13=$B$1:$B$108,ROW($B$1:$B$108)-MIN(ROW($A$1:$A$108))+1,""), ROW()-12)),"")</f>
        <v/>
      </c>
      <c r="AB19" s="334" t="str" cm="1">
        <f t="array" ref="AB19">IFERROR(INDEX($A$1:$A$108,SMALL(IF(O$17=$B$1:$B$108,ROW($B$1:$B$108)-MIN(ROW($A$1:$A$108))+1,""), ROW()-12)),"")</f>
        <v/>
      </c>
      <c r="AC19" s="1843" t="str" cm="1">
        <f t="array" ref="AC19">IFERROR(INDEX($A$1:$A$108,SMALL(IF($O$30=$B$1:$B$108,ROW($B$1:$B$108)-MIN(ROW($A$1:$A$108))+1,""), ROW()-16)),"")</f>
        <v/>
      </c>
      <c r="AD19" s="1843"/>
      <c r="AE19" s="336" t="str" cm="1">
        <f t="array" ref="AE19">IFERROR(INDEX($A$1:$A$108,SMALL(IF($O$16=$B$1:$B$108,ROW($B$1:$B$108)-MIN(ROW($A$1:$A$108))+1,""), ROW()-16)),"")</f>
        <v/>
      </c>
      <c r="AF19" s="575" t="str" cm="1">
        <f t="array" ref="AF19">IFERROR(INDEX($A$1:$A$108,SMALL(IF($O$24=$B$1:$B$108,ROW($B$1:$B$108)-MIN(ROW($A$1:$A$108))+1,""), ROW()-12)),"")</f>
        <v/>
      </c>
      <c r="AG19" s="334" t="str" cm="1">
        <f t="array" ref="AG19">IFERROR(INDEX($A$1:$A$108,SMALL(IF($O$27=$B$1:$B$108,ROW($B$1:$B$108)-MIN(ROW($A$1:$A$108))+1,""), ROW()-17)),"")</f>
        <v/>
      </c>
      <c r="AH19" s="334" t="str" cm="1">
        <f t="array" ref="AH19">IFERROR(INDEX($A$1:$A$108,SMALL(IF($O$33=$B$1:$B$108,ROW($B$1:$B$108)-MIN(ROW($A$1:$A$108))+1,""), ROW()-12)),"")</f>
        <v/>
      </c>
      <c r="AI19" s="338" t="str" cm="1">
        <f t="array" ref="AI19">IFERROR(INDEX($A$1:$A$108,SMALL(IF($O$6=$B$1:$B$108,ROW($B$1:$B$108)-MIN(ROW($A$1:$A$108))+1,""), ROW()-1)),"")</f>
        <v/>
      </c>
      <c r="AJ19" s="338" t="str" cm="1">
        <f t="array" ref="AJ19">IFERROR(INDEX($A$72:$A$101,SMALL(IF($M$6=$B$72:$B$101,ROW($B$72:$B$101)-MIN(ROW($A$72:$A$101))+1,""), ROW()-1)),"")</f>
        <v>Names:</v>
      </c>
      <c r="AR19" s="925">
        <v>45870</v>
      </c>
      <c r="AS19" s="750" t="s">
        <v>1067</v>
      </c>
      <c r="AT19" s="355"/>
      <c r="AU19" s="885"/>
      <c r="AV19" s="64"/>
      <c r="AW19" s="997" t="s">
        <v>1604</v>
      </c>
      <c r="AX19" s="995">
        <v>45124</v>
      </c>
      <c r="AY19" s="994" t="str">
        <f t="shared" ca="1" si="0"/>
        <v>2 year(s) 10 month(s) 30 day(s)</v>
      </c>
    </row>
    <row r="20" spans="1:54 15987:15987" ht="14.25" customHeight="1">
      <c r="A20" s="212" t="str" cm="1">
        <f t="array" ref="A20">_xlfn.IFS(C24=0,"",C24&gt;0,C24)</f>
        <v/>
      </c>
      <c r="B20" s="1288" t="str" cm="1">
        <f t="array" ref="B20">_xlfn.IFS(F24=0,"",F24&gt;0,F24)</f>
        <v/>
      </c>
      <c r="C20" s="1830" t="s">
        <v>392</v>
      </c>
      <c r="D20" s="1849"/>
      <c r="E20" s="932" t="s">
        <v>1579</v>
      </c>
      <c r="F20" s="1258" t="s">
        <v>273</v>
      </c>
      <c r="G20" s="1259"/>
      <c r="H20" s="1480"/>
      <c r="I20" s="927"/>
      <c r="J20" s="1852"/>
      <c r="K20" s="1219"/>
      <c r="L20" s="1238"/>
      <c r="M20" s="1171"/>
      <c r="N20" s="934"/>
      <c r="O20" s="928" t="s">
        <v>347</v>
      </c>
      <c r="P20" s="1172" t="s">
        <v>348</v>
      </c>
      <c r="Q20" s="960">
        <f t="shared" si="1"/>
        <v>0</v>
      </c>
      <c r="R20" s="1272">
        <f ca="1">_xlfn.IFNA(LOOKUP(TODAY(),'Inbound SOS &amp; EOD'!1:1,'Inbound SOS &amp; EOD'!53:53),0)</f>
        <v>136</v>
      </c>
      <c r="S20" s="929">
        <f ca="1">LOOKUP(R1,'Deployment needs'!$2:$2,'Deployment needs'!69:69)</f>
        <v>0.1425925925925926</v>
      </c>
      <c r="T20" s="1013"/>
      <c r="U20" s="564" t="s">
        <v>349</v>
      </c>
      <c r="V20" s="619" t="s">
        <v>350</v>
      </c>
      <c r="X20" s="58" t="s">
        <v>1605</v>
      </c>
      <c r="Y20" s="1326"/>
      <c r="Z20" s="1592" t="s">
        <v>351</v>
      </c>
      <c r="AA20" s="574" t="s">
        <v>764</v>
      </c>
      <c r="AB20" s="334" t="str" cm="1">
        <f t="array" ref="AB20">IFERROR(INDEX($A$1:$A$108,SMALL(IF(O$17=$B$1:$B$108,ROW($B$1:$B$108)-MIN(ROW($A$1:$A$108))+1,""), ROW()-12)),"")</f>
        <v/>
      </c>
      <c r="AC20" s="1843" t="str" cm="1">
        <f t="array" ref="AC20">IFERROR(INDEX($A$1:$A$108,SMALL(IF($O$30=$B$1:$B$108,ROW($B$1:$B$108)-MIN(ROW($A$1:$A$108))+1,""), ROW()-16)),"")</f>
        <v/>
      </c>
      <c r="AD20" s="1843"/>
      <c r="AE20" s="336" t="str" cm="1">
        <f t="array" ref="AE20">IFERROR(INDEX($A$1:$A$108,SMALL(IF($O$16=$B$1:$B$108,ROW($B$1:$B$108)-MIN(ROW($A$1:$A$108))+1,""), ROW()-16)),"")</f>
        <v/>
      </c>
      <c r="AF20" s="575" t="str" cm="1">
        <f t="array" ref="AF20">IFERROR(INDEX($A$1:$A$108,SMALL(IF($O$24=$B$1:$B$108,ROW($B$1:$B$108)-MIN(ROW($A$1:$A$108))+1,""), ROW()-12)),"")</f>
        <v/>
      </c>
      <c r="AG20" s="334" t="str" cm="1">
        <f t="array" ref="AG20">IFERROR(INDEX($A$1:$A$108,SMALL(IF($O$27=$B$1:$B$108,ROW($B$1:$B$108)-MIN(ROW($A$1:$A$108))+1,""), ROW()-17)),"")</f>
        <v/>
      </c>
      <c r="AH20" s="334" t="str" cm="1">
        <f t="array" ref="AH20">IFERROR(INDEX($A$1:$A$108,SMALL(IF($O$33=$B$1:$B$108,ROW($B$1:$B$108)-MIN(ROW($A$1:$A$108))+1,""), ROW()-12)),"")</f>
        <v/>
      </c>
      <c r="AI20" s="338" t="str" cm="1">
        <f t="array" ref="AI20">IFERROR(INDEX($A$1:$A$108,SMALL(IF($O$6=$B$1:$B$108,ROW($B$1:$B$108)-MIN(ROW($A$1:$A$108))+1,""), ROW()-1)),"")</f>
        <v/>
      </c>
      <c r="AJ20" s="338" t="str" cm="1">
        <f t="array" ref="AJ20">IFERROR(INDEX($A$72:$A$101,SMALL(IF($M$6=$B$72:$B$101,ROW($B$72:$B$101)-MIN(ROW($A$72:$A$101))+1,""), ROW()-1)),"")</f>
        <v/>
      </c>
      <c r="AR20" s="926">
        <v>45901</v>
      </c>
      <c r="AS20" s="323" t="s">
        <v>1606</v>
      </c>
      <c r="AT20" s="355"/>
      <c r="AU20" s="885"/>
      <c r="AV20" s="64"/>
      <c r="AW20" s="997" t="s">
        <v>346</v>
      </c>
      <c r="AX20" s="694">
        <v>45558</v>
      </c>
      <c r="AY20" s="994" t="str">
        <f t="shared" ca="1" si="0"/>
        <v>1 year(s) 8 month(s) 24 day(s)</v>
      </c>
    </row>
    <row r="21" spans="1:54 15987:15987" ht="14.25" customHeight="1">
      <c r="A21" s="212" t="str" cm="1">
        <f t="array" ref="A21">_xlfn.IFS(C25=0,"",C25&gt;0,C25)</f>
        <v/>
      </c>
      <c r="B21" s="1288" t="str" cm="1">
        <f t="array" ref="B21">_xlfn.IFS(F25=0,"",F25&gt;0,F25)</f>
        <v/>
      </c>
      <c r="C21" s="1830"/>
      <c r="D21" s="1849"/>
      <c r="E21" s="932"/>
      <c r="F21" s="927"/>
      <c r="G21" s="1259"/>
      <c r="H21" s="1480"/>
      <c r="I21" s="1531"/>
      <c r="J21" s="1851"/>
      <c r="K21" s="1219"/>
      <c r="L21" s="1238"/>
      <c r="M21" s="1171"/>
      <c r="N21" s="934"/>
      <c r="O21" s="928" t="s">
        <v>354</v>
      </c>
      <c r="P21" s="1172" t="s">
        <v>355</v>
      </c>
      <c r="Q21" s="960">
        <f t="shared" si="1"/>
        <v>1</v>
      </c>
      <c r="R21" s="1272">
        <f ca="1">_xlfn.IFNA(LOOKUP(TODAY(),'Inbound SOS &amp; EOD'!1:1,'Inbound SOS &amp; EOD'!63:63),0)</f>
        <v>81</v>
      </c>
      <c r="S21" s="929">
        <f ca="1">LOOKUP(R1,'Deployment needs'!$2:$2,'Deployment needs'!70:70)</f>
        <v>0.18333333333333335</v>
      </c>
      <c r="T21" s="1013"/>
      <c r="U21" s="91"/>
      <c r="W21" s="91"/>
      <c r="X21" s="91" t="s">
        <v>210</v>
      </c>
      <c r="Y21" s="91"/>
      <c r="Z21" s="1592"/>
      <c r="AA21" s="575" t="str" cm="1">
        <f t="array" ref="AA21">IFERROR(INDEX($A$1:$A$108,SMALL(IF($O$14=$B$1:$B$108,ROW($B$1:$B$108)-MIN(ROW($A$1:$A$108))+1,""), ROW()-19)),"")</f>
        <v/>
      </c>
      <c r="AB21" s="334" t="str" cm="1">
        <f t="array" ref="AB21">IFERROR(INDEX($A$1:$A$108,SMALL(IF(O$17=$B$1:$B$108,ROW($B$1:$B$108)-MIN(ROW($A$1:$A$108))+1,""), ROW()-12)),"")</f>
        <v/>
      </c>
      <c r="AC21" s="339" t="str">
        <f ca="1">"Pull"&amp;"   "&amp;R22</f>
        <v>Pull   18</v>
      </c>
      <c r="AD21" s="1008" t="s">
        <v>770</v>
      </c>
      <c r="AE21" s="1490" t="str">
        <f ca="1">"Throw"&amp;"   "&amp;R23</f>
        <v>Throw   18</v>
      </c>
      <c r="AF21" s="575" t="str" cm="1">
        <f t="array" ref="AF21">IFERROR(INDEX($A$1:$A$108,SMALL(IF($O$24=$B$1:$B$108,ROW($B$1:$B$108)-MIN(ROW($A$1:$A$108))+1,""), ROW()-12)),"")</f>
        <v/>
      </c>
      <c r="AG21" s="334" t="str" cm="1">
        <f t="array" ref="AG21">IFERROR(INDEX($A$1:$A$108,SMALL(IF($O$27=$B$1:$B$108,ROW($B$1:$B$108)-MIN(ROW($A$1:$A$108))+1,""), ROW()-17)),"")</f>
        <v/>
      </c>
      <c r="AH21" s="334" t="str" cm="1">
        <f t="array" ref="AH21">IFERROR(INDEX($A$1:$A$108,SMALL(IF($O$33=$B$1:$B$108,ROW($B$1:$B$108)-MIN(ROW($A$1:$A$108))+1,""), ROW()-12)),"")</f>
        <v/>
      </c>
      <c r="AI21" s="338" t="str" cm="1">
        <f t="array" ref="AI21">IFERROR(INDEX($A$1:$A$108,SMALL(IF($O$6=$B$1:$B$108,ROW($B$1:$B$108)-MIN(ROW($A$1:$A$108))+1,""), ROW()-1)),"")</f>
        <v/>
      </c>
      <c r="AJ21" s="338" t="str" cm="1">
        <f t="array" ref="AJ21">IFERROR(INDEX($A$72:$A$101,SMALL(IF($M$6=$B$72:$B$101,ROW($B$72:$B$101)-MIN(ROW($A$72:$A$101))+1,""), ROW()-1)),"")</f>
        <v/>
      </c>
      <c r="AR21" s="926">
        <v>45931</v>
      </c>
      <c r="AS21" s="323" t="s">
        <v>1157</v>
      </c>
      <c r="AT21" s="355"/>
      <c r="AU21" s="885"/>
      <c r="AV21" s="64"/>
      <c r="AW21" s="997" t="s">
        <v>1601</v>
      </c>
      <c r="AX21" s="694">
        <v>45568</v>
      </c>
      <c r="AY21" s="994" t="str">
        <f t="shared" ca="1" si="0"/>
        <v>1 year(s) 8 month(s) 13 day(s)</v>
      </c>
    </row>
    <row r="22" spans="1:54 15987:15987" ht="14.25" customHeight="1">
      <c r="A22" s="212" t="str" cm="1">
        <f t="array" ref="A22">_xlfn.IFS(C26=0,"",C26&gt;0,C26)</f>
        <v/>
      </c>
      <c r="B22" s="1288" t="str" cm="1">
        <f t="array" ref="B22">_xlfn.IFS(F26=0,"",F26&gt;0,F26)</f>
        <v/>
      </c>
      <c r="C22" s="1830"/>
      <c r="D22" s="1830"/>
      <c r="E22" s="932"/>
      <c r="F22" s="927"/>
      <c r="G22" s="1257"/>
      <c r="H22" s="1480"/>
      <c r="I22" s="927"/>
      <c r="J22" s="1851"/>
      <c r="K22" s="1219"/>
      <c r="L22" s="1238"/>
      <c r="M22" s="1171"/>
      <c r="N22" s="934"/>
      <c r="O22" s="928" t="s">
        <v>358</v>
      </c>
      <c r="P22" s="1172" t="s">
        <v>359</v>
      </c>
      <c r="Q22" s="960">
        <f t="shared" si="1"/>
        <v>0</v>
      </c>
      <c r="R22" s="1272">
        <f ca="1">_xlfn.IFNA(LOOKUP(TODAY(),'Inbound SOS &amp; EOD'!1:1,'Inbound SOS &amp; EOD'!64:64),0)+R23</f>
        <v>18</v>
      </c>
      <c r="S22" s="929">
        <f ca="1">LOOKUP(R1,'Deployment needs'!$2:$2,'Deployment needs'!92:92)</f>
        <v>0</v>
      </c>
      <c r="U22" s="91"/>
      <c r="W22" s="91"/>
      <c r="X22" s="91"/>
      <c r="Y22" s="91"/>
      <c r="Z22" s="1592"/>
      <c r="AA22" s="575" t="str" cm="1">
        <f t="array" ref="AA22">IFERROR(INDEX($A$1:$A$108,SMALL(IF($O$14=$B$1:$B$108,ROW($B$1:$B$108)-MIN(ROW($A$1:$A$108))+1,""), ROW()-19)),"")</f>
        <v/>
      </c>
      <c r="AB22" s="334" t="str" cm="1">
        <f t="array" ref="AB22">IFERROR(INDEX($A$1:$A$108,SMALL(IF(O$17=$B$1:$B$108,ROW($B$1:$B$108)-MIN(ROW($A$1:$A$108))+1,""), ROW()-12)),"")</f>
        <v/>
      </c>
      <c r="AC22" s="334" t="str" cm="1">
        <f t="array" ref="AC22">IFERROR(INDEX($A$1:$A$108,SMALL(IF($O$21=$B$1:$B$108,ROW($B$1:$B$108)-MIN(ROW($A$1:$A$108))+1,""), ROW()-20)),"")</f>
        <v/>
      </c>
      <c r="AD22" s="1494" t="s">
        <v>1607</v>
      </c>
      <c r="AE22" s="336" t="str" cm="1">
        <f t="array" ref="AE22">IFERROR(INDEX($A$1:$A$108,SMALL(IF($O$22=$B$1:$B$108,ROW($B$1:$B$108)-MIN(ROW($A$1:$A$108))+1,""), ROW()-20)),"")</f>
        <v/>
      </c>
      <c r="AF22" s="575" t="str" cm="1">
        <f t="array" ref="AF22">IFERROR(INDEX($A$1:$A$108,SMALL(IF($O$24=$B$1:$B$108,ROW($B$1:$B$108)-MIN(ROW($A$1:$A$108))+1,""), ROW()-12)),"")</f>
        <v/>
      </c>
      <c r="AG22" s="334" t="str" cm="1">
        <f t="array" ref="AG22">IFERROR(INDEX($A$1:$A$108,SMALL(IF($O$27=$B$1:$B$108,ROW($B$1:$B$108)-MIN(ROW($A$1:$A$108))+1,""), ROW()-17)),"")</f>
        <v/>
      </c>
      <c r="AH22" s="334" t="str" cm="1">
        <f t="array" ref="AH22">IFERROR(INDEX($A$1:$A$108,SMALL(IF($O$33=$B$1:$B$108,ROW($B$1:$B$108)-MIN(ROW($A$1:$A$108))+1,""), ROW()-12)),"")</f>
        <v/>
      </c>
      <c r="AI22" s="338" t="str" cm="1">
        <f t="array" ref="AI22">IFERROR(INDEX($A$1:$A$108,SMALL(IF($O$6=$B$1:$B$108,ROW($B$1:$B$108)-MIN(ROW($A$1:$A$108))+1,""), ROW()-1)),"")</f>
        <v/>
      </c>
      <c r="AJ22" s="338" t="str" cm="1">
        <f t="array" ref="AJ22">IFERROR(INDEX($A$72:$A$101,SMALL(IF($M$6=$B$72:$B$101,ROW($B$72:$B$101)-MIN(ROW($A$72:$A$101))+1,""), ROW()-1)),"")</f>
        <v/>
      </c>
      <c r="AR22" s="926">
        <v>45962</v>
      </c>
      <c r="AS22" s="323" t="s">
        <v>285</v>
      </c>
      <c r="AT22" s="355"/>
      <c r="AU22" s="885"/>
      <c r="AV22" s="64"/>
      <c r="AW22" s="997" t="s">
        <v>361</v>
      </c>
      <c r="AX22" s="694">
        <v>45520</v>
      </c>
      <c r="AY22" s="994" t="str">
        <f t="shared" ca="1" si="0"/>
        <v>1 year(s) 10 month(s) 0 day(s)</v>
      </c>
    </row>
    <row r="23" spans="1:54 15987:15987" ht="14.25" customHeight="1">
      <c r="A23" s="212" t="str" cm="1">
        <f t="array" ref="A23">_xlfn.IFS(C27=0,"",C27&gt;0,C27)</f>
        <v/>
      </c>
      <c r="B23" s="1288" t="str" cm="1">
        <f t="array" ref="B23">_xlfn.IFS(F27=0,"",F27&gt;0,F27)</f>
        <v/>
      </c>
      <c r="C23" s="1830"/>
      <c r="D23" s="1830"/>
      <c r="E23" s="932"/>
      <c r="F23" s="927"/>
      <c r="G23" s="1293"/>
      <c r="H23" s="1480"/>
      <c r="I23" s="927"/>
      <c r="J23" s="1851"/>
      <c r="K23" s="1219"/>
      <c r="L23" s="1238"/>
      <c r="M23" s="1171"/>
      <c r="N23" s="934"/>
      <c r="O23" s="928" t="s">
        <v>362</v>
      </c>
      <c r="P23" s="1172" t="s">
        <v>115</v>
      </c>
      <c r="Q23" s="960">
        <f t="shared" si="1"/>
        <v>0</v>
      </c>
      <c r="R23" s="1273">
        <f ca="1">_xlfn.IFNA(LOOKUP(TODAY(),'Inbound SOS &amp; EOD'!1:1,'Inbound SOS &amp; EOD'!54:54),0)</f>
        <v>18</v>
      </c>
      <c r="S23" s="929">
        <f ca="1">LOOKUP(R1,'Deployment needs'!$2:$2,'Deployment needs'!80:80)</f>
        <v>0.8379587758889534</v>
      </c>
      <c r="T23" s="1013"/>
      <c r="U23" s="1532" t="s">
        <v>1608</v>
      </c>
      <c r="V23" s="1533" t="s">
        <v>1609</v>
      </c>
      <c r="W23" s="1534">
        <v>2</v>
      </c>
      <c r="X23" s="227">
        <f ca="1">Q2</f>
        <v>0</v>
      </c>
      <c r="Y23" s="137"/>
      <c r="Z23" s="1592"/>
      <c r="AA23" s="575" t="str" cm="1">
        <f t="array" ref="AA23">IFERROR(INDEX($A$1:$A$108,SMALL(IF($O$14=$B$1:$B$108,ROW($B$1:$B$108)-MIN(ROW($A$1:$A$108))+1,""), ROW()-19)),"")</f>
        <v/>
      </c>
      <c r="AB23" s="334" t="str" cm="1">
        <f t="array" ref="AB23">IFERROR(INDEX($A$1:$A$108,SMALL(IF(O$17=$B$1:$B$108,ROW($B$1:$B$108)-MIN(ROW($A$1:$A$108))+1,""), ROW()-12)),"")</f>
        <v/>
      </c>
      <c r="AC23" s="334" t="str" cm="1">
        <f t="array" ref="AC23">IFERROR(INDEX($A$1:$A$108,SMALL(IF($O$21=$B$1:$B$108,ROW($B$1:$B$108)-MIN(ROW($A$1:$A$108))+1,""), ROW()-20)),"")</f>
        <v/>
      </c>
      <c r="AD23" s="1494"/>
      <c r="AE23" s="336" t="str" cm="1">
        <f t="array" ref="AE23">IFERROR(INDEX($A$1:$A$108,SMALL(IF($O$22=$B$1:$B$108,ROW($B$1:$B$108)-MIN(ROW($A$1:$A$108))+1,""), ROW()-20)),"")</f>
        <v/>
      </c>
      <c r="AF23" s="575" t="str" cm="1">
        <f t="array" ref="AF23">IFERROR(INDEX($A$1:$A$108,SMALL(IF($O$24=$B$1:$B$108,ROW($B$1:$B$108)-MIN(ROW($A$1:$A$108))+1,""), ROW()-12)),"")</f>
        <v/>
      </c>
      <c r="AG23" s="334" t="str" cm="1">
        <f t="array" ref="AG23">IFERROR(INDEX($A$1:$A$108,SMALL(IF($O$27=$B$1:$B$108,ROW($B$1:$B$108)-MIN(ROW($A$1:$A$108))+1,""), ROW()-17)),"")</f>
        <v/>
      </c>
      <c r="AH23" s="334" t="str" cm="1">
        <f t="array" ref="AH23">IFERROR(INDEX($A$1:$A$108,SMALL(IF($O$33=$B$1:$B$108,ROW($B$1:$B$108)-MIN(ROW($A$1:$A$108))+1,""), ROW()-12)),"")</f>
        <v/>
      </c>
      <c r="AI23" s="338" t="str" cm="1">
        <f t="array" ref="AI23">IFERROR(INDEX($A$1:$A$108,SMALL(IF($O$6=$B$1:$B$108,ROW($B$1:$B$108)-MIN(ROW($A$1:$A$108))+1,""), ROW()-1)),"")</f>
        <v/>
      </c>
      <c r="AJ23" s="338" t="str" cm="1">
        <f t="array" ref="AJ23">IFERROR(INDEX($A$72:$A$101,SMALL(IF($M$6=$B$72:$B$101,ROW($B$72:$B$101)-MIN(ROW($A$72:$A$101))+1,""), ROW()-1)),"")</f>
        <v/>
      </c>
      <c r="AR23" s="926">
        <v>45992</v>
      </c>
      <c r="AS23" s="323"/>
      <c r="AT23" s="355"/>
      <c r="AX23" s="33"/>
      <c r="AY23" s="907"/>
      <c r="WPW23" s="319"/>
    </row>
    <row r="24" spans="1:54 15987:15987" ht="14.25" customHeight="1">
      <c r="A24" s="212" t="str" cm="1">
        <f t="array" ref="A24">_xlfn.IFS(C28=0,"",C28&gt;0,C28)</f>
        <v/>
      </c>
      <c r="B24" s="1288" t="str" cm="1">
        <f t="array" ref="B24">_xlfn.IFS(F28=0,"",F28&gt;0,F28)</f>
        <v/>
      </c>
      <c r="C24" s="1830"/>
      <c r="D24" s="1830"/>
      <c r="E24" s="1256"/>
      <c r="F24" s="927"/>
      <c r="G24" s="1528"/>
      <c r="H24" s="1480"/>
      <c r="I24" s="927"/>
      <c r="J24" s="1851"/>
      <c r="K24" s="1219"/>
      <c r="L24" s="1238"/>
      <c r="M24" s="1171"/>
      <c r="N24" s="934"/>
      <c r="O24" s="928" t="s">
        <v>366</v>
      </c>
      <c r="P24" s="1172" t="s">
        <v>367</v>
      </c>
      <c r="Q24" s="960">
        <f t="shared" si="1"/>
        <v>6</v>
      </c>
      <c r="R24" s="1272">
        <f ca="1">_xlfn.IFNA(LOOKUP(TODAY(),'Inbound SOS &amp; EOD'!$1:$1,'Inbound SOS &amp; EOD'!44:44),0)</f>
        <v>4258</v>
      </c>
      <c r="S24" s="929">
        <f ca="1">LOOKUP(R1,'Deployment needs'!$2:$2,'Deployment needs'!81:81)</f>
        <v>7.4189518182104397E-2</v>
      </c>
      <c r="T24" s="1013" t="s">
        <v>210</v>
      </c>
      <c r="U24" s="220" t="s">
        <v>368</v>
      </c>
      <c r="V24" s="115">
        <v>4</v>
      </c>
      <c r="W24" s="749">
        <v>2</v>
      </c>
      <c r="X24" s="224">
        <v>8</v>
      </c>
      <c r="Z24" s="1592"/>
      <c r="AA24" s="1009" t="str">
        <f>"Receiving"&amp;"  "&amp;R36</f>
        <v xml:space="preserve">Receiving  </v>
      </c>
      <c r="AB24" s="1009" t="s">
        <v>787</v>
      </c>
      <c r="AC24" s="334" t="str" cm="1">
        <f t="array" ref="AC24">IFERROR(INDEX($A$1:$A$108,SMALL(IF($O$21=$B$1:$B$108,ROW($B$1:$B$108)-MIN(ROW($A$1:$A$108))+1,""), ROW()-20)),"")</f>
        <v/>
      </c>
      <c r="AD24" s="1494"/>
      <c r="AE24" s="336" t="str" cm="1">
        <f t="array" ref="AE24">IFERROR(INDEX($A$1:$A$108,SMALL(IF($O$22=$B$1:$B$108,ROW($B$1:$B$108)-MIN(ROW($A$1:$A$108))+1,""), ROW()-20)),"")</f>
        <v/>
      </c>
      <c r="AF24" s="575" t="str" cm="1">
        <f t="array" ref="AF24">IFERROR(INDEX($A$1:$A$108,SMALL(IF($O$24=$B$1:$B$108,ROW($B$1:$B$108)-MIN(ROW($A$1:$A$108))+1,""), ROW()-12)),"")</f>
        <v/>
      </c>
      <c r="AG24" s="334" t="str" cm="1">
        <f t="array" ref="AG24">IFERROR(INDEX($A$1:$A$108,SMALL(IF($O$27=$B$1:$B$108,ROW($B$1:$B$108)-MIN(ROW($A$1:$A$108))+1,""), ROW()-17)),"")</f>
        <v/>
      </c>
      <c r="AH24" s="334" t="str" cm="1">
        <f t="array" ref="AH24">IFERROR(INDEX($A$1:$A$108,SMALL(IF($O$33=$B$1:$B$108,ROW($B$1:$B$108)-MIN(ROW($A$1:$A$108))+1,""), ROW()-12)),"")</f>
        <v/>
      </c>
      <c r="AI24" s="338" t="str" cm="1">
        <f t="array" ref="AI24">IFERROR(INDEX($A$1:$A$108,SMALL(IF($O$6=$B$1:$B$108,ROW($B$1:$B$108)-MIN(ROW($A$1:$A$108))+1,""), ROW()-1)),"")</f>
        <v/>
      </c>
      <c r="AJ24" s="338" t="str" cm="1">
        <f t="array" ref="AJ24">IFERROR(INDEX($A$72:$A$101,SMALL(IF($M$6=$B$72:$B$101,ROW($B$72:$B$101)-MIN(ROW($A$72:$A$101))+1,""), ROW()-1)),"")</f>
        <v/>
      </c>
      <c r="AR24" s="926">
        <v>46023</v>
      </c>
      <c r="AS24" s="323" t="s">
        <v>982</v>
      </c>
      <c r="AT24" s="355"/>
    </row>
    <row r="25" spans="1:54 15987:15987" ht="14.25" customHeight="1">
      <c r="A25" s="212" t="str" cm="1">
        <f t="array" ref="A25">_xlfn.IFS(C29=0,"",C29&gt;0,C29)</f>
        <v/>
      </c>
      <c r="B25" s="1288" t="str" cm="1">
        <f t="array" ref="B25">_xlfn.IFS(F29=0,"",F29&gt;0,F29)</f>
        <v/>
      </c>
      <c r="C25" s="1830"/>
      <c r="D25" s="1830"/>
      <c r="E25" s="932"/>
      <c r="F25" s="927"/>
      <c r="G25" s="1259"/>
      <c r="H25" s="1480"/>
      <c r="I25" s="964"/>
      <c r="J25" s="1851"/>
      <c r="K25" s="1219"/>
      <c r="L25" s="1238"/>
      <c r="M25" s="1171"/>
      <c r="N25" s="934"/>
      <c r="O25" s="928" t="s">
        <v>371</v>
      </c>
      <c r="P25" s="1172" t="s">
        <v>372</v>
      </c>
      <c r="Q25" s="960">
        <f t="shared" si="1"/>
        <v>0</v>
      </c>
      <c r="R25" s="1272">
        <f ca="1">_xlfn.IFNA(LOOKUP(TODAY()+1,'Inbound SOS &amp; EOD'!$1:$1,'Inbound SOS &amp; EOD'!45:45),0)</f>
        <v>0</v>
      </c>
      <c r="S25" s="929">
        <f ca="1">LOOKUP(R1,'Deployment needs'!$2:$2,'Deployment needs'!82:82)*0.25</f>
        <v>6.6240641234021763E-2</v>
      </c>
      <c r="T25" s="1013"/>
      <c r="U25" s="220" t="s">
        <v>373</v>
      </c>
      <c r="V25" s="116">
        <v>1</v>
      </c>
      <c r="W25" s="116" t="s">
        <v>375</v>
      </c>
      <c r="X25" s="222" t="s">
        <v>376</v>
      </c>
      <c r="Z25" s="1592"/>
      <c r="AA25" s="575" t="str" cm="1">
        <f t="array" ref="AA25">IFERROR(INDEX($A$1:$A$108,SMALL(IF($O$28=$B$1:$B$108,ROW($B$1:$B$108)-MIN(ROW($A$1:$A$108))+1,""), ROW()-23)),"")</f>
        <v/>
      </c>
      <c r="AB25" s="538"/>
      <c r="AC25" s="334" t="str" cm="1">
        <f t="array" ref="AC25">IFERROR(INDEX($A$1:$A$108,SMALL(IF($O$21=$B$1:$B$108,ROW($B$1:$B$108)-MIN(ROW($A$1:$A$108))+1,""), ROW()-20)),"")</f>
        <v/>
      </c>
      <c r="AD25" s="1494"/>
      <c r="AE25" s="336" t="str" cm="1">
        <f t="array" ref="AE25">IFERROR(INDEX($A$1:$A$108,SMALL(IF($O$22=$B$1:$B$108,ROW($B$1:$B$108)-MIN(ROW($A$1:$A$108))+1,""), ROW()-20)),"")</f>
        <v/>
      </c>
      <c r="AF25" s="575" t="str" cm="1">
        <f t="array" ref="AF25">IFERROR(INDEX($A$1:$A$108,SMALL(IF($O$24=$B$1:$B$108,ROW($B$1:$B$108)-MIN(ROW($A$1:$A$108))+1,""), ROW()-12)),"")</f>
        <v/>
      </c>
      <c r="AG25" s="334" t="str" cm="1">
        <f t="array" ref="AG25">IFERROR(INDEX($A$1:$A$108,SMALL(IF($O$27=$B$1:$B$108,ROW($B$1:$B$108)-MIN(ROW($A$1:$A$108))+1,""), ROW()-17)),"")</f>
        <v/>
      </c>
      <c r="AH25" s="334" t="str" cm="1">
        <f t="array" ref="AH25">IFERROR(INDEX($A$1:$A$108,SMALL(IF($O$33=$B$1:$B$108,ROW($B$1:$B$108)-MIN(ROW($A$1:$A$108))+1,""), ROW()-12)),"")</f>
        <v/>
      </c>
      <c r="AI25" s="338" t="str" cm="1">
        <f t="array" ref="AI25">IFERROR(INDEX($A$1:$A$108,SMALL(IF($O$6=$B$1:$B$108,ROW($B$1:$B$108)-MIN(ROW($A$1:$A$108))+1,""), ROW()-1)),"")</f>
        <v/>
      </c>
      <c r="AJ25" s="338" t="str" cm="1">
        <f t="array" ref="AJ25">IFERROR(INDEX($A$72:$A$101,SMALL(IF($M$6=$B$72:$B$101,ROW($B$72:$B$101)-MIN(ROW($A$72:$A$101))+1,""), ROW()-1)),"")</f>
        <v/>
      </c>
      <c r="AR25" s="926">
        <v>46054</v>
      </c>
      <c r="AS25" s="323"/>
      <c r="AT25" s="355"/>
      <c r="BB25" s="924"/>
    </row>
    <row r="26" spans="1:54 15987:15987" ht="14.25" customHeight="1">
      <c r="A26" s="212" t="str" cm="1">
        <f t="array" ref="A26">_xlfn.IFS(C30=0,"",C30&gt;0,C30)</f>
        <v/>
      </c>
      <c r="B26" s="1288" t="str" cm="1">
        <f t="array" ref="B26">_xlfn.IFS(F30=0,"",F30&gt;0,F30)</f>
        <v/>
      </c>
      <c r="C26" s="1830"/>
      <c r="D26" s="1830"/>
      <c r="E26" s="932"/>
      <c r="F26" s="927"/>
      <c r="G26" s="1259"/>
      <c r="H26" s="1480"/>
      <c r="I26" s="964"/>
      <c r="J26" s="1851"/>
      <c r="K26" s="1219"/>
      <c r="L26" s="1238"/>
      <c r="M26" s="1171"/>
      <c r="N26" s="934"/>
      <c r="O26" s="928" t="s">
        <v>379</v>
      </c>
      <c r="P26" s="1172" t="s">
        <v>380</v>
      </c>
      <c r="Q26" s="960">
        <f t="shared" si="1"/>
        <v>0</v>
      </c>
      <c r="R26" s="1846">
        <f ca="1">_xlfn.IFNA(LOOKUP(TODAY(),'Inbound SOS &amp; EOD'!$1:$1,'Inbound SOS &amp; EOD'!61:61),0)</f>
        <v>2272</v>
      </c>
      <c r="S26" s="929">
        <f ca="1">LOOKUP(R1,'Deployment needs'!$2:$2,'Deployment needs'!82:82)</f>
        <v>0.26496256493608705</v>
      </c>
      <c r="U26" s="1324" t="s">
        <v>274</v>
      </c>
      <c r="V26" s="115">
        <v>13</v>
      </c>
      <c r="W26" s="115">
        <v>165</v>
      </c>
      <c r="X26" s="224">
        <f>W26*V26*$V$24</f>
        <v>8580</v>
      </c>
      <c r="Z26" s="1592"/>
      <c r="AA26" s="575" t="str" cm="1">
        <f t="array" ref="AA26">IFERROR(INDEX($A$1:$A$108,SMALL(IF($O$28=$B$1:$B$108,ROW($B$1:$B$108)-MIN(ROW($A$1:$A$108))+1,""), ROW()-23)),"")</f>
        <v/>
      </c>
      <c r="AB26" s="538"/>
      <c r="AC26" s="334" t="str" cm="1">
        <f t="array" ref="AC26">IFERROR(INDEX($A$1:$A$108,SMALL(IF($O$21=$B$1:$B$108,ROW($B$1:$B$108)-MIN(ROW($A$1:$A$108))+1,""), ROW()-20)),"")</f>
        <v/>
      </c>
      <c r="AD26" s="1494"/>
      <c r="AE26" s="336" t="str" cm="1">
        <f t="array" ref="AE26">IFERROR(INDEX($A$1:$A$108,SMALL(IF($O$22=$B$1:$B$108,ROW($B$1:$B$108)-MIN(ROW($A$1:$A$108))+1,""), ROW()-20)),"")</f>
        <v/>
      </c>
      <c r="AF26" s="575" t="str" cm="1">
        <f t="array" ref="AF26">IFERROR(INDEX($A$1:$A$108,SMALL(IF($O$24=$B$1:$B$108,ROW($B$1:$B$108)-MIN(ROW($A$1:$A$108))+1,""), ROW()-12)),"")</f>
        <v/>
      </c>
      <c r="AG26" s="334" t="str" cm="1">
        <f t="array" ref="AG26">IFERROR(INDEX($A$1:$A$108,SMALL(IF($O$27=$B$1:$B$108,ROW($B$1:$B$108)-MIN(ROW($A$1:$A$108))+1,""), ROW()-17)),"")</f>
        <v/>
      </c>
      <c r="AH26" s="334" t="str" cm="1">
        <f t="array" ref="AH26">IFERROR(INDEX($A$1:$A$108,SMALL(IF($O$33=$B$1:$B$108,ROW($B$1:$B$108)-MIN(ROW($A$1:$A$108))+1,""), ROW()-12)),"")</f>
        <v/>
      </c>
      <c r="AI26" s="338" t="str" cm="1">
        <f t="array" ref="AI26">IFERROR(INDEX($A$1:$A$108,SMALL(IF($O$6=$B$1:$B$108,ROW($B$1:$B$108)-MIN(ROW($A$1:$A$108))+1,""), ROW()-1)),"")</f>
        <v/>
      </c>
      <c r="AJ26" s="338" t="str" cm="1">
        <f t="array" ref="AJ26">IFERROR(INDEX($A$72:$A$101,SMALL(IF($M$6=$B$72:$B$101,ROW($B$72:$B$101)-MIN(ROW($A$72:$A$101))+1,""), ROW()-1)),"")</f>
        <v/>
      </c>
      <c r="AR26" s="926">
        <v>46082</v>
      </c>
      <c r="AS26" s="323"/>
      <c r="AT26" s="355"/>
    </row>
    <row r="27" spans="1:54 15987:15987" ht="14.25" customHeight="1">
      <c r="A27" s="212" t="str" cm="1">
        <f t="array" ref="A27">_xlfn.IFS(C31=0,"",C31&gt;0,C31)</f>
        <v/>
      </c>
      <c r="B27" s="1288" t="str" cm="1">
        <f t="array" ref="B27">_xlfn.IFS(F31=0,"",F31&gt;0,F31)</f>
        <v/>
      </c>
      <c r="C27" s="1830"/>
      <c r="D27" s="1830"/>
      <c r="E27" s="932"/>
      <c r="F27" s="927"/>
      <c r="G27" s="1114"/>
      <c r="H27" s="1480"/>
      <c r="I27" s="927"/>
      <c r="J27" s="1851"/>
      <c r="K27" s="1219"/>
      <c r="L27" s="1237"/>
      <c r="M27" s="1173"/>
      <c r="N27" s="934"/>
      <c r="O27" s="928" t="s">
        <v>383</v>
      </c>
      <c r="P27" s="1172" t="s">
        <v>175</v>
      </c>
      <c r="Q27" s="960">
        <f t="shared" si="1"/>
        <v>0</v>
      </c>
      <c r="R27" s="1846"/>
      <c r="S27" s="929">
        <f ca="1">LOOKUP(R1,'Deployment needs'!$2:$2,'Deployment needs'!72:72)</f>
        <v>0</v>
      </c>
      <c r="T27" s="1013"/>
      <c r="U27" s="1324" t="s">
        <v>280</v>
      </c>
      <c r="V27" s="115">
        <v>1</v>
      </c>
      <c r="W27" s="115">
        <v>200</v>
      </c>
      <c r="X27" s="224">
        <f>W27*V27*$W$23</f>
        <v>400</v>
      </c>
      <c r="Z27" s="1592"/>
      <c r="AA27" s="575" t="str" cm="1">
        <f t="array" ref="AA27">IFERROR(INDEX($A$1:$A$108,SMALL(IF($O$28=$B$1:$B$108,ROW($B$1:$B$108)-MIN(ROW($A$1:$A$108))+1,""), ROW()-23)),"")</f>
        <v/>
      </c>
      <c r="AB27" s="538"/>
      <c r="AC27" s="1821" t="s">
        <v>385</v>
      </c>
      <c r="AD27" s="1821"/>
      <c r="AE27" s="336" t="str" cm="1">
        <f t="array" ref="AE27">IFERROR(INDEX($A$1:$A$108,SMALL(IF($O$22=$B$1:$B$108,ROW($B$1:$B$108)-MIN(ROW($A$1:$A$108))+1,""), ROW()-20)),"")</f>
        <v/>
      </c>
      <c r="AF27" s="1018" t="str">
        <f>"Returns Exceptions"&amp;"   "&amp;$X$28</f>
        <v xml:space="preserve">Returns Exceptions   </v>
      </c>
      <c r="AG27" s="334" t="str" cm="1">
        <f t="array" ref="AG27">IFERROR(INDEX($A$1:$A$108,SMALL(IF($O$27=$B$1:$B$108,ROW($B$1:$B$108)-MIN(ROW($A$1:$A$108))+1,""), ROW()-17)),"")</f>
        <v/>
      </c>
      <c r="AH27" s="334" t="str" cm="1">
        <f t="array" ref="AH27">IFERROR(INDEX($A$1:$A$108,SMALL(IF($O$33=$B$1:$B$108,ROW($B$1:$B$108)-MIN(ROW($A$1:$A$108))+1,""), ROW()-12)),"")</f>
        <v/>
      </c>
      <c r="AI27" s="338" t="str" cm="1">
        <f t="array" ref="AI27">IFERROR(INDEX($A$1:$A$108,SMALL(IF($O$6=$B$1:$B$108,ROW($B$1:$B$108)-MIN(ROW($A$1:$A$108))+1,""), ROW()-1)),"")</f>
        <v/>
      </c>
      <c r="AJ27" s="338" t="str" cm="1">
        <f t="array" ref="AJ27">IFERROR(INDEX($A$72:$A$101,SMALL(IF($M$6=$B$72:$B$101,ROW($B$72:$B$101)-MIN(ROW($A$72:$A$101))+1,""), ROW()-1)),"")</f>
        <v/>
      </c>
      <c r="AR27" s="926">
        <v>46113</v>
      </c>
      <c r="AS27" s="323"/>
      <c r="AT27" s="355"/>
    </row>
    <row r="28" spans="1:54 15987:15987" ht="14.25" customHeight="1">
      <c r="A28" s="212" t="str" cm="1">
        <f t="array" ref="A28">_xlfn.IFS(C32=0,"",C32&gt;0,C32)</f>
        <v/>
      </c>
      <c r="B28" s="1288" t="str" cm="1">
        <f t="array" ref="B28">_xlfn.IFS(F32=0,"",F32&gt;0,F32)</f>
        <v/>
      </c>
      <c r="C28" s="1830"/>
      <c r="D28" s="1830"/>
      <c r="E28" s="932"/>
      <c r="F28" s="927"/>
      <c r="G28" s="1259"/>
      <c r="H28" s="1480"/>
      <c r="I28" s="964"/>
      <c r="J28" s="1851"/>
      <c r="K28" s="1219"/>
      <c r="L28" s="1238"/>
      <c r="M28" s="1174"/>
      <c r="N28" s="934"/>
      <c r="O28" s="928" t="s">
        <v>388</v>
      </c>
      <c r="P28" s="1172" t="s">
        <v>99</v>
      </c>
      <c r="Q28" s="960">
        <f t="shared" si="1"/>
        <v>0</v>
      </c>
      <c r="R28" s="1272">
        <f ca="1">_xlfn.IFNA(LOOKUP(TODAY(),'Inbound SOS &amp; EOD'!$1:$1,'Inbound SOS &amp; EOD'!58:58),0)</f>
        <v>845</v>
      </c>
      <c r="S28" s="929">
        <f ca="1">LOOKUP(R1,'Deployment needs'!$2:$2,'Deployment needs'!73:73)</f>
        <v>0</v>
      </c>
      <c r="T28" s="1013"/>
      <c r="U28" s="1324"/>
      <c r="V28" s="115"/>
      <c r="W28" s="115"/>
      <c r="X28" s="224"/>
      <c r="Y28" s="58">
        <v>0</v>
      </c>
      <c r="Z28" s="1592"/>
      <c r="AA28" s="575" t="str" cm="1">
        <f t="array" ref="AA28">IFERROR(INDEX($A$1:$A$108,SMALL(IF($O$28=$B$1:$B$108,ROW($B$1:$B$108)-MIN(ROW($A$1:$A$108))+1,""), ROW()-23)),"")</f>
        <v/>
      </c>
      <c r="AB28" s="538"/>
      <c r="AC28" s="1843" t="str" cm="1">
        <f t="array" ref="AC28">IFERROR(INDEX($A$1:$A$108,SMALL(IF($O$34=$B$1:$B$108,ROW($B$1:$B$108)-MIN(ROW($A$1:$A$108))+1,""), ROW()-26)),"")</f>
        <v/>
      </c>
      <c r="AD28" s="1843"/>
      <c r="AE28" s="336" t="str" cm="1">
        <f t="array" ref="AE28">IFERROR(INDEX($A$1:$A$108,SMALL(IF($O$22=$B$1:$B$108,ROW($B$1:$B$108)-MIN(ROW($A$1:$A$108))+1,""), ROW()-20)),"")</f>
        <v/>
      </c>
      <c r="AF28" s="575" t="str" cm="1">
        <f t="array" ref="AF28">IFERROR(INDEX($A$1:$A$108,SMALL(IF($O$25=$B$1:$B$108,ROW($B$1:$B$108)-MIN(ROW($A$1:$A$108))+1,""), ROW()-26)),"")</f>
        <v/>
      </c>
      <c r="AG28" s="334" t="str" cm="1">
        <f t="array" ref="AG28">IFERROR(INDEX($A$1:$A$108,SMALL(IF($O$27=$B$1:$B$108,ROW($B$1:$B$108)-MIN(ROW($A$1:$A$108))+1,""), ROW()-17)),"")</f>
        <v/>
      </c>
      <c r="AH28" s="334" t="str" cm="1">
        <f t="array" ref="AH28">IFERROR(INDEX($A$1:$A$108,SMALL(IF($O$33=$B$1:$B$108,ROW($B$1:$B$108)-MIN(ROW($A$1:$A$108))+1,""), ROW()-12)),"")</f>
        <v/>
      </c>
      <c r="AI28" s="338" t="str" cm="1">
        <f t="array" ref="AI28">IFERROR(INDEX($A$1:$A$108,SMALL(IF($O$6=$B$1:$B$108,ROW($B$1:$B$108)-MIN(ROW($A$1:$A$108))+1,""), ROW()-1)),"")</f>
        <v/>
      </c>
      <c r="AJ28" s="338" t="str" cm="1">
        <f t="array" ref="AJ28">IFERROR(INDEX($A$72:$A$101,SMALL(IF($M$6=$B$72:$B$101,ROW($B$72:$B$101)-MIN(ROW($A$72:$A$101))+1,""), ROW()-1)),"")</f>
        <v/>
      </c>
      <c r="AR28" s="926">
        <v>46143</v>
      </c>
      <c r="AS28" s="323"/>
      <c r="AT28" s="355"/>
      <c r="AX28" s="963"/>
    </row>
    <row r="29" spans="1:54 15987:15987" ht="14.25" customHeight="1">
      <c r="A29" s="212" t="str" cm="1">
        <f t="array" ref="A29">_xlfn.IFS(C33=0,"",C33&gt;0,C33)</f>
        <v/>
      </c>
      <c r="B29" s="1288" t="str" cm="1">
        <f t="array" ref="B29">_xlfn.IFS(F33=0,"",F33&gt;0,F33)</f>
        <v/>
      </c>
      <c r="C29" s="1830"/>
      <c r="D29" s="1830"/>
      <c r="E29" s="932"/>
      <c r="F29" s="927"/>
      <c r="G29" s="1259"/>
      <c r="H29" s="1480"/>
      <c r="I29" s="964"/>
      <c r="J29" s="1851"/>
      <c r="K29" s="1219"/>
      <c r="L29" s="1238"/>
      <c r="M29" s="1174"/>
      <c r="N29" s="934" t="s">
        <v>210</v>
      </c>
      <c r="O29" s="928" t="s">
        <v>816</v>
      </c>
      <c r="P29" s="1172" t="s">
        <v>1610</v>
      </c>
      <c r="Q29" s="960">
        <f t="shared" si="1"/>
        <v>0</v>
      </c>
      <c r="R29" s="1274"/>
      <c r="S29" s="929"/>
      <c r="T29" s="1013"/>
      <c r="U29" s="1613" t="s">
        <v>93</v>
      </c>
      <c r="V29" s="1613"/>
      <c r="W29" s="1613"/>
      <c r="X29" s="225">
        <f>SUM(X26:X28)</f>
        <v>8980</v>
      </c>
      <c r="Z29" s="1592"/>
      <c r="AA29" s="302" t="str" cm="1">
        <f t="array" ref="AA29">IFERROR(INDEX($A$1:$A$108,SMALL(IF($O$28=$B$1:$B$108,ROW($B$1:$B$108)-MIN(ROW($A$1:$A$108))+1,""), ROW()-23)),"")</f>
        <v/>
      </c>
      <c r="AB29" s="538"/>
      <c r="AC29" s="1843" t="str" cm="1">
        <f t="array" ref="AC29">IFERROR(INDEX($A$1:$A$108,SMALL(IF($O$34=$B$1:$B$108,ROW($B$1:$B$108)-MIN(ROW($A$1:$A$108))+1,""), ROW()-26)),"")</f>
        <v/>
      </c>
      <c r="AD29" s="1843"/>
      <c r="AE29" s="336" t="str" cm="1">
        <f t="array" ref="AE29">IFERROR(INDEX($A$1:$A$108,SMALL(IF($O$22=$B$1:$B$108,ROW($B$1:$B$108)-MIN(ROW($A$1:$A$108))+1,""), ROW()-20)),"")</f>
        <v/>
      </c>
      <c r="AF29" s="575" t="str" cm="1">
        <f t="array" ref="AF29">IFERROR(INDEX($A$1:$A$108,SMALL(IF($O$25=$B$1:$B$108,ROW($B$1:$B$108)-MIN(ROW($A$1:$A$108))+1,""), ROW()-26)),"")</f>
        <v/>
      </c>
      <c r="AG29" s="334" t="str" cm="1">
        <f t="array" ref="AG29">IFERROR(INDEX($A$1:$A$108,SMALL(IF($O$27=$B$1:$B$108,ROW($B$1:$B$108)-MIN(ROW($A$1:$A$108))+1,""), ROW()-17)),"")</f>
        <v/>
      </c>
      <c r="AH29" s="334" t="str" cm="1">
        <f t="array" ref="AH29">IFERROR(INDEX($A$1:$A$108,SMALL(IF($O$33=$B$1:$B$108,ROW($B$1:$B$108)-MIN(ROW($A$1:$A$108))+1,""), ROW()-12)),"")</f>
        <v/>
      </c>
      <c r="AI29" s="338" t="str" cm="1">
        <f t="array" ref="AI29">IFERROR(INDEX($A$1:$A$108,SMALL(IF($O$6=$B$1:$B$108,ROW($B$1:$B$108)-MIN(ROW($A$1:$A$108))+1,""), ROW()-1)),"")</f>
        <v/>
      </c>
      <c r="AJ29" s="338" t="str" cm="1">
        <f t="array" ref="AJ29">IFERROR(INDEX($A$72:$A$101,SMALL(IF($M$6=$B$72:$B$101,ROW($B$72:$B$101)-MIN(ROW($A$72:$A$101))+1,""), ROW()-1)),"")</f>
        <v/>
      </c>
      <c r="AR29" s="926">
        <v>46174</v>
      </c>
      <c r="AS29" s="323"/>
      <c r="AT29" s="355"/>
    </row>
    <row r="30" spans="1:54 15987:15987" ht="14.25" customHeight="1">
      <c r="A30" s="212" t="str" cm="1">
        <f t="array" ref="A30">_xlfn.IFS(C34=0,"",C34&gt;0,C34)</f>
        <v/>
      </c>
      <c r="B30" s="1288" t="str" cm="1">
        <f t="array" ref="B30">_xlfn.IFS(F34=0,"",F34&gt;0,F34)</f>
        <v/>
      </c>
      <c r="C30" s="1830"/>
      <c r="D30" s="1830"/>
      <c r="E30" s="932"/>
      <c r="F30" s="927"/>
      <c r="G30" s="1259"/>
      <c r="H30" s="1480"/>
      <c r="I30" s="964"/>
      <c r="J30" s="1851"/>
      <c r="K30" s="1219"/>
      <c r="L30" s="1238"/>
      <c r="M30" s="1174"/>
      <c r="N30" s="934"/>
      <c r="O30" s="928" t="s">
        <v>391</v>
      </c>
      <c r="P30" s="1172" t="s">
        <v>100</v>
      </c>
      <c r="Q30" s="960">
        <f t="shared" si="1"/>
        <v>0</v>
      </c>
      <c r="R30" s="1274" cm="1">
        <f t="array" aca="1" ref="R30" ca="1">_xlfn.IFNA(LOOKUP(TODAY(),'Inbound SOS &amp; EOD'!$1:$1,('Inbound SOS &amp; EOD'!59:59+'Inbound SOS &amp; EOD'!60:60)),0)</f>
        <v>0</v>
      </c>
      <c r="S30" s="929"/>
      <c r="T30" s="1013"/>
      <c r="U30" s="903"/>
      <c r="V30" s="903"/>
      <c r="W30" s="903"/>
      <c r="X30" s="672"/>
      <c r="Z30" s="1592"/>
      <c r="AA30" s="302" t="str" cm="1">
        <f t="array" ref="AA30">IFERROR(INDEX($A$1:$A$108,SMALL(IF($O$28=$B$1:$B$108,ROW($B$1:$B$108)-MIN(ROW($A$1:$A$108))+1,""), ROW()-23)),"")</f>
        <v/>
      </c>
      <c r="AB30" s="538"/>
      <c r="AC30" s="1001"/>
      <c r="AD30" s="1495"/>
      <c r="AE30" s="336"/>
      <c r="AF30" s="575"/>
      <c r="AG30" s="334"/>
      <c r="AH30" s="334"/>
      <c r="AI30" s="338" t="str" cm="1">
        <f t="array" ref="AI30">IFERROR(INDEX($A$1:$A$108,SMALL(IF($O$6=$B$1:$B$108,ROW($B$1:$B$108)-MIN(ROW($A$1:$A$108))+1,""), ROW()-1)),"")</f>
        <v/>
      </c>
      <c r="AJ30" s="338" t="str" cm="1">
        <f t="array" ref="AJ30">IFERROR(INDEX($A$72:$A$101,SMALL(IF($M$6=$B$72:$B$101,ROW($B$72:$B$101)-MIN(ROW($A$72:$A$101))+1,""), ROW()-1)),"")</f>
        <v/>
      </c>
      <c r="AR30" s="926">
        <v>46204</v>
      </c>
      <c r="AS30" s="323"/>
      <c r="AT30" s="355"/>
    </row>
    <row r="31" spans="1:54 15987:15987" ht="15" customHeight="1">
      <c r="A31" s="212" t="str" cm="1">
        <f t="array" ref="A31">_xlfn.IFS(C35=0,"",C35&gt;0,C35)</f>
        <v/>
      </c>
      <c r="B31" s="1288" t="str" cm="1">
        <f t="array" ref="B31">_xlfn.IFS(F35=0,"",F35&gt;0,F35)</f>
        <v/>
      </c>
      <c r="C31" s="1830"/>
      <c r="D31" s="1849"/>
      <c r="E31" s="1256"/>
      <c r="F31" s="927"/>
      <c r="G31" s="1035"/>
      <c r="H31" s="1480"/>
      <c r="I31" s="964"/>
      <c r="J31" s="1851"/>
      <c r="K31" s="1219"/>
      <c r="L31" s="1238"/>
      <c r="M31" s="1174"/>
      <c r="N31" s="934"/>
      <c r="O31" s="1118" t="s">
        <v>394</v>
      </c>
      <c r="P31" s="1172" t="s">
        <v>395</v>
      </c>
      <c r="Q31" s="960">
        <f t="shared" si="1"/>
        <v>1</v>
      </c>
      <c r="R31" s="1847"/>
      <c r="S31" s="929">
        <f ca="1">LOOKUP(R1,'Deployment needs'!$2:$2,'Deployment needs'!94:94)</f>
        <v>0</v>
      </c>
      <c r="T31" s="1013"/>
      <c r="U31" s="91"/>
      <c r="V31" s="91"/>
      <c r="W31" s="91"/>
      <c r="X31" s="91"/>
      <c r="Z31" s="1592"/>
      <c r="AA31" s="302" t="str" cm="1">
        <f t="array" ref="AA31">IFERROR(INDEX($A$1:$A$108,SMALL(IF($O$28=$B$1:$B$108,ROW($B$1:$B$108)-MIN(ROW($A$1:$A$108))+1,""), ROW()-23)),"")</f>
        <v/>
      </c>
      <c r="AB31" s="538"/>
      <c r="AC31" s="1820" t="str" cm="1">
        <f t="array" ref="AC31">IFERROR(INDEX($A$1:$A$108,SMALL(IF($O$34=$B$1:$B$108,ROW($B$1:$B$108)-MIN(ROW($A$1:$A$108))+1,""), ROW()-26)),"")</f>
        <v/>
      </c>
      <c r="AD31" s="1820"/>
      <c r="AE31" s="336" t="str" cm="1">
        <f t="array" ref="AE31">IFERROR(INDEX($A$1:$A$108,SMALL(IF($O$22=$B$1:$B$108,ROW($B$1:$B$108)-MIN(ROW($A$1:$A$108))+1,""), ROW()-20)),"")</f>
        <v/>
      </c>
      <c r="AF31" s="575" t="str" cm="1">
        <f t="array" ref="AF31">IFERROR(INDEX($A$1:$A$108,SMALL(IF($O$25=$B$1:$B$108,ROW($B$1:$B$108)-MIN(ROW($A$1:$A$108))+1,""), ROW()-26)),"")</f>
        <v/>
      </c>
      <c r="AG31" s="334" t="str" cm="1">
        <f t="array" ref="AG31">IFERROR(INDEX($A$1:$A$108,SMALL(IF($O$27=$B$1:$B$108,ROW($B$1:$B$108)-MIN(ROW($A$1:$A$108))+1,""), ROW()-17)),"")</f>
        <v/>
      </c>
      <c r="AH31" s="334" t="str" cm="1">
        <f t="array" ref="AH31">IFERROR(INDEX($A$1:$A$108,SMALL(IF($O$33=$B$1:$B$108,ROW($B$1:$B$108)-MIN(ROW($A$1:$A$108))+1,""), ROW()-12)),"")</f>
        <v/>
      </c>
      <c r="AI31" s="338" t="str" cm="1">
        <f t="array" ref="AI31">IFERROR(INDEX($A$1:$A$108,SMALL(IF($O$6=$B$1:$B$108,ROW($B$1:$B$108)-MIN(ROW($A$1:$A$108))+1,""), ROW()-1)),"")</f>
        <v/>
      </c>
      <c r="AJ31" s="338" t="str" cm="1">
        <f t="array" ref="AJ31">IFERROR(INDEX($A$72:$A$101,SMALL(IF($M$6=$B$72:$B$101,ROW($B$72:$B$101)-MIN(ROW($A$72:$A$101))+1,""), ROW()-1)),"")</f>
        <v/>
      </c>
      <c r="AR31" s="926">
        <v>46235</v>
      </c>
      <c r="AS31" s="323"/>
      <c r="AT31" s="355"/>
      <c r="AX31" s="963"/>
    </row>
    <row r="32" spans="1:54 15987:15987" ht="14.25" customHeight="1">
      <c r="A32" s="212" cm="1">
        <f t="array" ref="A32">_xlfn.IFS(C36=0,"",C36&gt;0,C36)</f>
        <v>16</v>
      </c>
      <c r="B32" s="1288" t="str" cm="1">
        <f t="array" ref="B32">_xlfn.IFS(F36=0,"",F36&gt;0,F36)</f>
        <v/>
      </c>
      <c r="C32" s="1830"/>
      <c r="D32" s="1849"/>
      <c r="E32" s="1256"/>
      <c r="F32" s="927"/>
      <c r="G32" s="1259"/>
      <c r="H32" s="1480"/>
      <c r="I32" s="964"/>
      <c r="J32" s="1851"/>
      <c r="K32" s="1219"/>
      <c r="L32" s="1238"/>
      <c r="M32" s="1174"/>
      <c r="N32" s="934"/>
      <c r="O32" s="1264" t="s">
        <v>398</v>
      </c>
      <c r="P32" s="1172" t="s">
        <v>238</v>
      </c>
      <c r="Q32" s="960">
        <f t="shared" si="1"/>
        <v>1</v>
      </c>
      <c r="R32" s="1847"/>
      <c r="S32" s="929">
        <f ca="1">LOOKUP(R1,'Deployment needs'!$2:$2,'Deployment needs'!41:41)</f>
        <v>0.5</v>
      </c>
      <c r="T32" s="1013" t="s">
        <v>210</v>
      </c>
      <c r="U32" s="1608" t="s">
        <v>399</v>
      </c>
      <c r="V32" s="1608"/>
      <c r="W32" s="1608"/>
      <c r="X32" s="1608"/>
      <c r="Z32" s="1592"/>
      <c r="AA32" s="302" t="str" cm="1">
        <f t="array" ref="AA32">IFERROR(INDEX($A$1:$A$108,SMALL(IF($O$28=$B$1:$B$108,ROW($B$1:$B$108)-MIN(ROW($A$1:$A$108))+1,""), ROW()-23)),"")</f>
        <v/>
      </c>
      <c r="AB32" s="538"/>
      <c r="AC32" s="1820" t="str" cm="1">
        <f t="array" ref="AC32">IFERROR(INDEX($A$1:$A$108,SMALL(IF($O$34=$B$1:$B$108,ROW($B$1:$B$108)-MIN(ROW($A$1:$A$108))+1,""), ROW()-26)),"")</f>
        <v/>
      </c>
      <c r="AD32" s="1820"/>
      <c r="AE32" s="336" t="str" cm="1">
        <f t="array" ref="AE32">IFERROR(INDEX($A$1:$A$108,SMALL(IF($O$22=$B$1:$B$108,ROW($B$1:$B$108)-MIN(ROW($A$1:$A$108))+1,""), ROW()-20)),"")</f>
        <v/>
      </c>
      <c r="AF32" s="575" t="str" cm="1">
        <f t="array" ref="AF32">IFERROR(INDEX($A$1:$A$108,SMALL(IF($O$25=$B$1:$B$108,ROW($B$1:$B$108)-MIN(ROW($A$1:$A$108))+1,""), ROW()-26)),"")</f>
        <v/>
      </c>
      <c r="AG32" s="334" t="str" cm="1">
        <f t="array" ref="AG32">IFERROR(INDEX($A$1:$A$108,SMALL(IF($O$27=$B$1:$B$108,ROW($B$1:$B$108)-MIN(ROW($A$1:$A$108))+1,""), ROW()-17)),"")</f>
        <v/>
      </c>
      <c r="AH32" s="334" t="str" cm="1">
        <f t="array" ref="AH32">IFERROR(INDEX($A$1:$A$108,SMALL(IF($O$33=$B$1:$B$108,ROW($B$1:$B$108)-MIN(ROW($A$1:$A$108))+1,""), ROW()-12)),"")</f>
        <v/>
      </c>
      <c r="AI32" s="338" t="str" cm="1">
        <f t="array" ref="AI32">IFERROR(INDEX($A$1:$A$108,SMALL(IF($O$6=$B$1:$B$108,ROW($B$1:$B$108)-MIN(ROW($A$1:$A$108))+1,""), ROW()-1)),"")</f>
        <v/>
      </c>
      <c r="AJ32" s="338" t="str" cm="1">
        <f t="array" ref="AJ32">IFERROR(INDEX($A$72:$A$101,SMALL(IF($M$6=$B$72:$B$101,ROW($B$72:$B$101)-MIN(ROW($A$72:$A$101))+1,""), ROW()-1)),"")</f>
        <v/>
      </c>
      <c r="AR32" s="926">
        <v>46266</v>
      </c>
      <c r="AS32" s="323"/>
      <c r="AT32" s="355"/>
    </row>
    <row r="33" spans="1:51" ht="14.25" customHeight="1">
      <c r="A33" s="212" t="str" cm="1">
        <f t="array" ref="A33">_xlfn.IFS(C37=0,"",C37&gt;0,C37)</f>
        <v/>
      </c>
      <c r="B33" s="1288" t="str" cm="1">
        <f t="array" ref="B33">_xlfn.IFS(F37=0,"",F37&gt;0,F37)</f>
        <v/>
      </c>
      <c r="C33" s="1830"/>
      <c r="D33" s="1849"/>
      <c r="E33" s="1256"/>
      <c r="F33" s="927"/>
      <c r="G33" s="1259"/>
      <c r="H33" s="1480"/>
      <c r="I33" s="964"/>
      <c r="J33" s="1851"/>
      <c r="K33" s="1219"/>
      <c r="L33" s="1238"/>
      <c r="M33" s="1174"/>
      <c r="N33" s="934"/>
      <c r="O33" s="1264" t="s">
        <v>402</v>
      </c>
      <c r="P33" s="933" t="s">
        <v>403</v>
      </c>
      <c r="Q33" s="960">
        <f t="shared" si="1"/>
        <v>1</v>
      </c>
      <c r="R33" s="1847"/>
      <c r="S33" s="939">
        <f ca="1">LOOKUP(R1,'Deployment needs'!$2:$2,'Deployment needs'!76:76)</f>
        <v>1</v>
      </c>
      <c r="T33" s="1013"/>
      <c r="U33" s="141" t="s">
        <v>404</v>
      </c>
      <c r="V33" s="138" t="s">
        <v>405</v>
      </c>
      <c r="W33" s="138" t="s">
        <v>375</v>
      </c>
      <c r="X33" s="142" t="s">
        <v>406</v>
      </c>
      <c r="Z33" s="1592"/>
      <c r="AA33" s="1009" t="s">
        <v>101</v>
      </c>
      <c r="AB33" s="339" t="str">
        <f>"Overstock Putaway"&amp;"   "&amp;T21</f>
        <v xml:space="preserve">Overstock Putaway   </v>
      </c>
      <c r="AC33" s="1820" t="str" cm="1">
        <f t="array" ref="AC33">IFERROR(INDEX($A$1:$A$108,SMALL(IF($O$34=$B$1:$B$108,ROW($B$1:$B$108)-MIN(ROW($A$1:$A$108))+1,""), ROW()-26)),"")</f>
        <v/>
      </c>
      <c r="AD33" s="1820"/>
      <c r="AE33" s="336" t="str" cm="1">
        <f t="array" ref="AE33">IFERROR(INDEX($A$1:$A$108,SMALL(IF($O$22=$B$1:$B$108,ROW($B$1:$B$108)-MIN(ROW($A$1:$A$108))+1,""), ROW()-20)),"")</f>
        <v/>
      </c>
      <c r="AF33" s="575" t="str" cm="1">
        <f t="array" ref="AF33">IFERROR(INDEX($A$1:$A$108,SMALL(IF($O$25=$B$1:$B$108,ROW($B$1:$B$108)-MIN(ROW($A$1:$A$108))+1,""), ROW()-26)),"")</f>
        <v/>
      </c>
      <c r="AG33" s="334" t="str" cm="1">
        <f t="array" ref="AG33">IFERROR(INDEX($A$1:$A$108,SMALL(IF($O$27=$B$1:$B$108,ROW($B$1:$B$108)-MIN(ROW($A$1:$A$108))+1,""), ROW()-17)),"")</f>
        <v/>
      </c>
      <c r="AH33" s="334" t="str" cm="1">
        <f t="array" ref="AH33">IFERROR(INDEX($A$1:$A$108,SMALL(IF($O$33=$B$1:$B$108,ROW($B$1:$B$108)-MIN(ROW($A$1:$A$108))+1,""), ROW()-12)),"")</f>
        <v/>
      </c>
      <c r="AI33" s="338" t="str" cm="1">
        <f t="array" ref="AI33">IFERROR(INDEX($A$1:$A$108,SMALL(IF($O$6=$B$1:$B$108,ROW($B$1:$B$108)-MIN(ROW($A$1:$A$108))+1,""), ROW()-1)),"")</f>
        <v/>
      </c>
      <c r="AJ33" s="338" t="str" cm="1">
        <f t="array" ref="AJ33">IFERROR(INDEX($A$72:$A$101,SMALL(IF($M$6=$B$72:$B$101,ROW($B$72:$B$101)-MIN(ROW($A$72:$A$101))+1,""), ROW()-1)),"")</f>
        <v/>
      </c>
      <c r="AR33" s="926">
        <v>46296</v>
      </c>
      <c r="AS33" s="323"/>
      <c r="AT33" s="355"/>
    </row>
    <row r="34" spans="1:51" ht="15.75" customHeight="1">
      <c r="A34" s="212" t="str" cm="1">
        <f t="array" ref="A34">_xlfn.IFS(C31=0,"",C31&gt;0,C31)</f>
        <v/>
      </c>
      <c r="B34" s="1288"/>
      <c r="C34" s="1830"/>
      <c r="D34" s="1849"/>
      <c r="E34" s="1256"/>
      <c r="F34" s="1258"/>
      <c r="G34" s="1035"/>
      <c r="H34" s="932"/>
      <c r="I34" s="964"/>
      <c r="J34" s="1851"/>
      <c r="K34" s="1219"/>
      <c r="L34" s="1238"/>
      <c r="M34" s="1174"/>
      <c r="N34" s="934"/>
      <c r="O34" s="1264" t="s">
        <v>409</v>
      </c>
      <c r="P34" s="1262" t="s">
        <v>103</v>
      </c>
      <c r="Q34" s="960">
        <f t="shared" si="1"/>
        <v>0</v>
      </c>
      <c r="R34" s="1847"/>
      <c r="S34" s="1176">
        <f ca="1">SUM(S5:S33)</f>
        <v>5.8123276192172852</v>
      </c>
      <c r="T34" s="1013"/>
      <c r="U34" s="1323" t="s">
        <v>367</v>
      </c>
      <c r="V34" s="139">
        <f>Q24</f>
        <v>6</v>
      </c>
      <c r="W34" s="139">
        <f>Narvar</f>
        <v>34</v>
      </c>
      <c r="X34" s="117">
        <f>(W34*V34*$V$24)/2.45</f>
        <v>333.0612244897959</v>
      </c>
      <c r="Z34" s="1592"/>
      <c r="AA34" s="575" t="str" cm="1">
        <f t="array" ref="AA34">IFERROR(INDEX($A$1:$A$108,SMALL(IF($O$19=$B$1:$B$108,ROW($B$1:$B$108)-MIN(ROW($A$1:$A$108))+1,""), ROW()-31)),"")</f>
        <v/>
      </c>
      <c r="AB34" s="216" t="str" cm="1">
        <f t="array" ref="AB34">IFERROR(INDEX($A$1:$A$108,SMALL(IF($O$20=$B$1:$B$108,ROW($B$1:$B$108)-MIN(ROW($A$1:$A$108))+1,""), ROW()-31)),"")</f>
        <v/>
      </c>
      <c r="AC34" s="1820" t="str" cm="1">
        <f t="array" ref="AC34">IFERROR(INDEX($A$1:$A$108,SMALL(IF($O$34=$B$1:$B$108,ROW($B$1:$B$108)-MIN(ROW($A$1:$A$108))+1,""), ROW()-26)),"")</f>
        <v/>
      </c>
      <c r="AD34" s="1820"/>
      <c r="AE34" s="336" t="str" cm="1">
        <f t="array" ref="AE34">IFERROR(INDEX($A$1:$A$108,SMALL(IF($O$22=$B$1:$B$108,ROW($B$1:$B$108)-MIN(ROW($A$1:$A$108))+1,""), ROW()-20)),"")</f>
        <v/>
      </c>
      <c r="AF34" s="575" t="str" cm="1">
        <f t="array" ref="AF34">IFERROR(INDEX($A$1:$A$108,SMALL(IF($O$25=$B$1:$B$108,ROW($B$1:$B$108)-MIN(ROW($A$1:$A$108))+1,""), ROW()-26)),"")</f>
        <v/>
      </c>
      <c r="AG34" s="334" t="str" cm="1">
        <f t="array" ref="AG34">IFERROR(INDEX($A$1:$A$108,SMALL(IF($O$27=$B$1:$B$108,ROW($B$1:$B$108)-MIN(ROW($A$1:$A$108))+1,""), ROW()-17)),"")</f>
        <v/>
      </c>
      <c r="AH34" s="334" t="str" cm="1">
        <f t="array" ref="AH34">IFERROR(INDEX($A$1:$A$108,SMALL(IF($O$33=$B$1:$B$108,ROW($B$1:$B$108)-MIN(ROW($A$1:$A$108))+1,""), ROW()-12)),"")</f>
        <v/>
      </c>
      <c r="AI34" s="338" t="str" cm="1">
        <f t="array" ref="AI34">IFERROR(INDEX($A$1:$A$108,SMALL(IF($O$6=$B$1:$B$108,ROW($B$1:$B$108)-MIN(ROW($A$1:$A$108))+1,""), ROW()-1)),"")</f>
        <v/>
      </c>
      <c r="AJ34" s="338" t="str" cm="1">
        <f t="array" ref="AJ34">IFERROR(INDEX($A$72:$A$101,SMALL(IF($M$6=$B$72:$B$101,ROW($B$72:$B$101)-MIN(ROW($A$72:$A$101))+1,""), ROW()-1)),"")</f>
        <v/>
      </c>
      <c r="AR34" s="926">
        <v>46327</v>
      </c>
      <c r="AS34" s="323"/>
      <c r="AT34" s="355"/>
    </row>
    <row r="35" spans="1:51" s="58" customFormat="1" ht="14.25" customHeight="1">
      <c r="A35" s="212" t="str" cm="1">
        <f t="array" ref="A35">_xlfn.IFS(C32=0,"",C32&gt;0,C32)</f>
        <v/>
      </c>
      <c r="B35" s="1288"/>
      <c r="C35" s="1830"/>
      <c r="D35" s="1830"/>
      <c r="E35" s="1256"/>
      <c r="F35" s="1258"/>
      <c r="G35" s="1035"/>
      <c r="H35" s="932"/>
      <c r="I35" s="964"/>
      <c r="J35" s="1851"/>
      <c r="K35" s="1219"/>
      <c r="L35" s="1238"/>
      <c r="M35" s="1174"/>
      <c r="N35" s="934"/>
      <c r="O35" s="934"/>
      <c r="P35" s="1275" t="s">
        <v>12</v>
      </c>
      <c r="Q35" s="1276">
        <f>SUM(Q5:Q34)</f>
        <v>20</v>
      </c>
      <c r="R35" s="941"/>
      <c r="S35" s="1178">
        <f ca="1">LOOKUP(R1,'Deployment needs'!2:2,'Deployment needs'!98:98)</f>
        <v>10.568188667955209</v>
      </c>
      <c r="T35" s="1013"/>
      <c r="U35" s="1323" t="s">
        <v>372</v>
      </c>
      <c r="V35" s="139">
        <f>Q25</f>
        <v>0</v>
      </c>
      <c r="W35" s="139">
        <f>Exceptions</f>
        <v>25</v>
      </c>
      <c r="X35" s="117">
        <f>W35*V35*$V$24</f>
        <v>0</v>
      </c>
      <c r="Y35" s="91"/>
      <c r="Z35" s="1592"/>
      <c r="AA35" s="575" t="str" cm="1">
        <f t="array" ref="AA35">IFERROR(INDEX($A$1:$A$108,SMALL(IF($O$19=$B$1:$B$108,ROW($B$1:$B$108)-MIN(ROW($A$1:$A$108))+1,""), ROW()-31)),"")</f>
        <v/>
      </c>
      <c r="AB35" s="216" t="str" cm="1">
        <f t="array" ref="AB35">IFERROR(INDEX($A$1:$A$108,SMALL(IF($O$20=$B$1:$B$108,ROW($B$1:$B$108)-MIN(ROW($A$1:$A$108))+1,""), ROW()-31)),"")</f>
        <v/>
      </c>
      <c r="AC35" s="1820" t="str" cm="1">
        <f t="array" ref="AC35">IFERROR(INDEX($A$1:$A$108,SMALL(IF($O$34=$B$1:$B$108,ROW($B$1:$B$108)-MIN(ROW($A$1:$A$108))+1,""), ROW()-26)),"")</f>
        <v/>
      </c>
      <c r="AD35" s="1820"/>
      <c r="AE35" s="336" t="str" cm="1">
        <f t="array" ref="AE35">IFERROR(INDEX($A$1:$A$108,SMALL(IF($O$22=$B$1:$B$108,ROW($B$1:$B$108)-MIN(ROW($A$1:$A$108))+1,""), ROW()-20)),"")</f>
        <v/>
      </c>
      <c r="AF35" s="575" t="str" cm="1">
        <f t="array" ref="AF35">IFERROR(INDEX($A$1:$A$108,SMALL(IF($O$25=$B$1:$B$108,ROW($B$1:$B$108)-MIN(ROW($A$1:$A$108))+1,""), ROW()-26)),"")</f>
        <v/>
      </c>
      <c r="AG35" s="334" t="str" cm="1">
        <f t="array" ref="AG35">IFERROR(INDEX($A$1:$A$108,SMALL(IF($O$27=$B$1:$B$108,ROW($B$1:$B$108)-MIN(ROW($A$1:$A$108))+1,""), ROW()-17)),"")</f>
        <v/>
      </c>
      <c r="AH35" s="334" t="str" cm="1">
        <f t="array" ref="AH35">IFERROR(INDEX($A$1:$A$108,SMALL(IF($O$33=$B$1:$B$108,ROW($B$1:$B$108)-MIN(ROW($A$1:$A$108))+1,""), ROW()-12)),"")</f>
        <v/>
      </c>
      <c r="AI35" s="338" t="str" cm="1">
        <f t="array" ref="AI35">IFERROR(INDEX($A$1:$A$108,SMALL(IF($O$6=$B$1:$B$108,ROW($B$1:$B$108)-MIN(ROW($A$1:$A$108))+1,""), ROW()-1)),"")</f>
        <v/>
      </c>
      <c r="AJ35" s="338" t="str" cm="1">
        <f t="array" ref="AJ35">IFERROR(INDEX($A$72:$A$101,SMALL(IF($M$6=$B$72:$B$101,ROW($B$72:$B$101)-MIN(ROW($A$72:$A$101))+1,""), ROW()-1)),"")</f>
        <v/>
      </c>
      <c r="AR35" s="926">
        <v>46357</v>
      </c>
      <c r="AS35" s="323"/>
      <c r="AT35" s="355"/>
      <c r="AU35"/>
      <c r="AV35"/>
      <c r="AW35"/>
      <c r="AX35"/>
      <c r="AY35"/>
    </row>
    <row r="36" spans="1:51" s="58" customFormat="1" ht="14.25" customHeight="1">
      <c r="A36" s="212" t="str" cm="1">
        <f t="array" ref="A36">_xlfn.IFS(C33=0,"",C33&gt;0,C33)</f>
        <v/>
      </c>
      <c r="B36" s="1288"/>
      <c r="C36" s="1833">
        <f>COUNTIFS(C5:D35,"*")</f>
        <v>16</v>
      </c>
      <c r="D36" s="1834"/>
      <c r="E36" s="934"/>
      <c r="F36" s="1180">
        <f>COUNTIFS(F5:F35,$O$41)+COUNTIFS(F5:F35,$O$42)+COUNTIFS(F5:F35,$O$43)+COUNTIFS(F5:F35,$O$44)+COUNTIFS(F5:F35,$O$45)+COUNTIFS(F5:F35,$O$46)+COUNTIFS(F5:F35,$O$48)+COUNTIFS(F5:F35,$O$59)+COUNTIFS(F5:F35,$O$47)</f>
        <v>0</v>
      </c>
      <c r="G36" s="1179">
        <f>COUNTIFS(G5:G35,"*")</f>
        <v>4</v>
      </c>
      <c r="H36" s="935"/>
      <c r="I36" s="1180">
        <f>COUNTIFS(I5:I35,$O$41)+COUNTIFS(I5:I35,$O$42)+COUNTIFS(I5:I35,$O$43)+COUNTIFS(I5:I35,$O$44)+COUNTIFS(I5:I35,$O$45)+COUNTIFS(I5:I35,$O$46)+COUNTIFS(I5:I35,$O$48)+COUNTIFS(I5:I35,$O$59)+COUNTIFS(I5:I35,$O$47)</f>
        <v>0</v>
      </c>
      <c r="J36" s="1181">
        <f>COUNTIFS(L5:L36,"*")</f>
        <v>0</v>
      </c>
      <c r="K36" s="936"/>
      <c r="L36" s="1182">
        <f>COUNTIFS(L5:L23,$O$41)+COUNTIFS(L5:L23,$O$42)+COUNTIFS(L5:L23,$O$43)+COUNTIFS(L5:L23,$O$44)+COUNTIFS(L5:L23,$O$45)+COUNTIFS(L5:L23,$O$46)+COUNTIFS(L5:L23,$O$48)+COUNTIFS(L5:L23,$O$59)+COUNTIFS(L5:L23,$O$47)</f>
        <v>0</v>
      </c>
      <c r="M36" s="937"/>
      <c r="N36" s="934"/>
      <c r="O36" s="934"/>
      <c r="P36" s="942" t="s">
        <v>1611</v>
      </c>
      <c r="Q36" s="1177">
        <f>C36+G36+J36</f>
        <v>20</v>
      </c>
      <c r="R36" s="940"/>
      <c r="S36" s="940"/>
      <c r="T36" s="1013"/>
      <c r="U36" s="1323" t="s">
        <v>175</v>
      </c>
      <c r="V36" s="139">
        <f>Q27</f>
        <v>0</v>
      </c>
      <c r="W36" s="139">
        <f>Returns_put_away</f>
        <v>100</v>
      </c>
      <c r="X36" s="117">
        <f>W36*V36*$V$24</f>
        <v>0</v>
      </c>
      <c r="Z36" s="1592"/>
      <c r="AA36" s="302" t="str" cm="1">
        <f t="array" ref="AA36">IFERROR(INDEX($A$1:$A$108,SMALL(IF($O$19=$B$1:$B$108,ROW($B$1:$B$108)-MIN(ROW($A$1:$A$108))+1,""), ROW()-31)),"")</f>
        <v/>
      </c>
      <c r="AB36" s="216" t="str" cm="1">
        <f t="array" ref="AB36">IFERROR(INDEX($A$1:$A$108,SMALL(IF($O$20=$B$1:$B$108,ROW($B$1:$B$108)-MIN(ROW($A$1:$A$108))+1,""), ROW()-31)),"")</f>
        <v/>
      </c>
      <c r="AC36" s="1820" t="str" cm="1">
        <f t="array" ref="AC36">IFERROR(INDEX($A$1:$A$108,SMALL(IF($O$34=$B$1:$B$108,ROW($B$1:$B$108)-MIN(ROW($A$1:$A$108))+1,""), ROW()-26)),"")</f>
        <v/>
      </c>
      <c r="AD36" s="1820"/>
      <c r="AE36" s="336" t="str" cm="1">
        <f t="array" ref="AE36">IFERROR(INDEX($A$1:$A$108,SMALL(IF($O$22=$B$1:$B$108,ROW($B$1:$B$108)-MIN(ROW($A$1:$A$108))+1,""), ROW()-20)),"")</f>
        <v/>
      </c>
      <c r="AF36" s="575" t="str" cm="1">
        <f t="array" ref="AF36">IFERROR(INDEX($A$1:$A$108,SMALL(IF($O$25=$B$1:$B$108,ROW($B$1:$B$108)-MIN(ROW($A$1:$A$108))+1,""), ROW()-26)),"")</f>
        <v/>
      </c>
      <c r="AG36" s="334" t="str" cm="1">
        <f t="array" ref="AG36">IFERROR(INDEX($A$1:$A$108,SMALL(IF($O$27=$B$1:$B$108,ROW($B$1:$B$108)-MIN(ROW($A$1:$A$108))+1,""), ROW()-17)),"")</f>
        <v/>
      </c>
      <c r="AH36" s="334" t="str" cm="1">
        <f t="array" ref="AH36">IFERROR(INDEX($A$1:$A$108,SMALL(IF($O$33=$B$1:$B$108,ROW($B$1:$B$108)-MIN(ROW($A$1:$A$108))+1,""), ROW()-12)),"")</f>
        <v/>
      </c>
      <c r="AI36" s="338" t="str" cm="1">
        <f t="array" ref="AI36">IFERROR(INDEX($A$1:$A$108,SMALL(IF($O$6=$B$1:$B$108,ROW($B$1:$B$108)-MIN(ROW($A$1:$A$108))+1,""), ROW()-1)),"")</f>
        <v/>
      </c>
      <c r="AJ36" s="338" t="str" cm="1">
        <f t="array" ref="AJ36">IFERROR(INDEX($A$72:$A$101,SMALL(IF($M$6=$B$72:$B$101,ROW($B$72:$B$101)-MIN(ROW($A$72:$A$101))+1,""), ROW()-1)),"")</f>
        <v/>
      </c>
    </row>
    <row r="37" spans="1:51" s="58" customFormat="1" ht="14.25" customHeight="1">
      <c r="A37" s="212" t="str" cm="1">
        <f t="array" ref="A37">_xlfn.IFS(C34=0,"",C34&gt;0,C34)</f>
        <v/>
      </c>
      <c r="B37" s="1288"/>
      <c r="C37" s="1175"/>
      <c r="D37" s="934"/>
      <c r="E37" s="934"/>
      <c r="F37" s="966"/>
      <c r="G37" s="966"/>
      <c r="H37" s="935"/>
      <c r="I37" s="966"/>
      <c r="J37" s="966"/>
      <c r="K37" s="930"/>
      <c r="L37" s="966"/>
      <c r="M37" s="937"/>
      <c r="N37" s="934"/>
      <c r="O37" s="934"/>
      <c r="P37" s="961" t="s">
        <v>420</v>
      </c>
      <c r="Q37" s="1183">
        <f>SUM(Q40:Q59)</f>
        <v>0</v>
      </c>
      <c r="R37" s="943"/>
      <c r="S37" s="940"/>
      <c r="U37" s="1323" t="s">
        <v>421</v>
      </c>
      <c r="V37" s="139">
        <f>Q28</f>
        <v>0</v>
      </c>
      <c r="W37" s="139">
        <f>Receiving</f>
        <v>75</v>
      </c>
      <c r="X37" s="117">
        <f>W37*V37*$V$24</f>
        <v>0</v>
      </c>
      <c r="Z37" s="1592"/>
      <c r="AA37" s="302" t="str" cm="1">
        <f t="array" ref="AA37">IFERROR(INDEX($A$1:$A$108,SMALL(IF($O$19=$B$1:$B$108,ROW($B$1:$B$108)-MIN(ROW($A$1:$A$108))+1,""), ROW()-31)),"")</f>
        <v/>
      </c>
      <c r="AB37" s="216" t="str" cm="1">
        <f t="array" ref="AB37">IFERROR(INDEX($A$1:$A$108,SMALL(IF($O$20=$B$1:$B$108,ROW($B$1:$B$108)-MIN(ROW($A$1:$A$108))+1,""), ROW()-31)),"")</f>
        <v/>
      </c>
      <c r="AC37" s="1820" t="str" cm="1">
        <f t="array" ref="AC37">IFERROR(INDEX($A$1:$A$108,SMALL(IF($O$34=$B$1:$B$108,ROW($B$1:$B$108)-MIN(ROW($A$1:$A$108))+1,""), ROW()-26)),"")</f>
        <v/>
      </c>
      <c r="AD37" s="1820"/>
      <c r="AE37" s="336" t="str" cm="1">
        <f t="array" ref="AE37">IFERROR(INDEX($A$1:$A$108,SMALL(IF($O$22=$B$1:$B$108,ROW($B$1:$B$108)-MIN(ROW($A$1:$A$108))+1,""), ROW()-20)),"")</f>
        <v/>
      </c>
      <c r="AF37" s="575" t="str" cm="1">
        <f t="array" ref="AF37">IFERROR(INDEX($A$1:$A$108,SMALL(IF($O$25=$B$1:$B$108,ROW($B$1:$B$108)-MIN(ROW($A$1:$A$108))+1,""), ROW()-26)),"")</f>
        <v/>
      </c>
      <c r="AG37" s="334" t="str" cm="1">
        <f t="array" ref="AG37">IFERROR(INDEX($A$1:$A$108,SMALL(IF($O$27=$B$1:$B$108,ROW($B$1:$B$108)-MIN(ROW($A$1:$A$108))+1,""), ROW()-17)),"")</f>
        <v/>
      </c>
      <c r="AH37" s="334" t="str" cm="1">
        <f t="array" ref="AH37">IFERROR(INDEX($A$1:$A$108,SMALL(IF($O$33=$B$1:$B$108,ROW($B$1:$B$108)-MIN(ROW($A$1:$A$108))+1,""), ROW()-12)),"")</f>
        <v/>
      </c>
      <c r="AI37" s="338" t="str" cm="1">
        <f t="array" ref="AI37">IFERROR(INDEX($A$1:$A$108,SMALL(IF($O$6=$B$1:$B$108,ROW($B$1:$B$108)-MIN(ROW($A$1:$A$108))+1,""), ROW()-1)),"")</f>
        <v/>
      </c>
      <c r="AJ37" s="338" t="str" cm="1">
        <f t="array" ref="AJ37">IFERROR(INDEX($A$72:$A$101,SMALL(IF($M$6=$B$72:$B$101,ROW($B$72:$B$101)-MIN(ROW($A$72:$A$101))+1,""), ROW()-1)),"")</f>
        <v/>
      </c>
    </row>
    <row r="38" spans="1:51" s="58" customFormat="1" ht="14.25" customHeight="1">
      <c r="A38" s="212" t="str" cm="1">
        <f t="array" ref="A38">_xlfn.IFS(C35=0,"",C35&gt;0,C35)</f>
        <v/>
      </c>
      <c r="B38" s="1288"/>
      <c r="C38" s="937"/>
      <c r="D38" s="937"/>
      <c r="E38" s="937"/>
      <c r="F38" s="937"/>
      <c r="G38" s="937"/>
      <c r="H38" s="937"/>
      <c r="I38" s="937"/>
      <c r="J38" s="937"/>
      <c r="K38" s="937"/>
      <c r="L38" s="937"/>
      <c r="M38" s="937"/>
      <c r="N38" s="936"/>
      <c r="O38" s="934"/>
      <c r="P38" s="962" t="s">
        <v>1612</v>
      </c>
      <c r="Q38" s="959">
        <f>Q35/Q36</f>
        <v>1</v>
      </c>
      <c r="R38" s="943"/>
      <c r="S38" s="940"/>
      <c r="U38" s="1323" t="s">
        <v>114</v>
      </c>
      <c r="V38" s="139">
        <v>1</v>
      </c>
      <c r="W38" s="139">
        <f>Resets_per_hour</f>
        <v>15</v>
      </c>
      <c r="X38" s="117">
        <f>W38*V38*$V$24</f>
        <v>60</v>
      </c>
      <c r="Z38" s="1592"/>
      <c r="AA38" s="302" t="str" cm="1">
        <f t="array" ref="AA38">IFERROR(INDEX($A$1:$A$108,SMALL(IF($O$19=$B$1:$B$108,ROW($B$1:$B$108)-MIN(ROW($A$1:$A$108))+1,""), ROW()-31)),"")</f>
        <v/>
      </c>
      <c r="AB38" s="216" t="str" cm="1">
        <f t="array" ref="AB38">IFERROR(INDEX($A$1:$A$108,SMALL(IF($O$20=$B$1:$B$108,ROW($B$1:$B$108)-MIN(ROW($A$1:$A$108))+1,""), ROW()-31)),"")</f>
        <v/>
      </c>
      <c r="AC38" s="1820" t="str" cm="1">
        <f t="array" ref="AC38">IFERROR(INDEX($A$1:$A$108,SMALL(IF($O$34=$B$1:$B$108,ROW($B$1:$B$108)-MIN(ROW($A$1:$A$108))+1,""), ROW()-26)),"")</f>
        <v/>
      </c>
      <c r="AD38" s="1820"/>
      <c r="AE38" s="336" t="str" cm="1">
        <f t="array" ref="AE38">IFERROR(INDEX($A$1:$A$108,SMALL(IF($O$22=$B$1:$B$108,ROW($B$1:$B$108)-MIN(ROW($A$1:$A$108))+1,""), ROW()-20)),"")</f>
        <v/>
      </c>
      <c r="AF38" s="575" t="str" cm="1">
        <f t="array" ref="AF38">IFERROR(INDEX($A$1:$A$108,SMALL(IF($O$25=$B$1:$B$108,ROW($B$1:$B$108)-MIN(ROW($A$1:$A$108))+1,""), ROW()-26)),"")</f>
        <v/>
      </c>
      <c r="AG38" s="334" t="str" cm="1">
        <f t="array" ref="AG38">IFERROR(INDEX($A$1:$A$108,SMALL(IF($O$27=$B$1:$B$108,ROW($B$1:$B$108)-MIN(ROW($A$1:$A$108))+1,""), ROW()-17)),"")</f>
        <v/>
      </c>
      <c r="AH38" s="334" t="str" cm="1">
        <f t="array" ref="AH38">IFERROR(INDEX($A$1:$A$108,SMALL(IF($O$33=$B$1:$B$108,ROW($B$1:$B$108)-MIN(ROW($A$1:$A$108))+1,""), ROW()-12)),"")</f>
        <v/>
      </c>
      <c r="AI38" s="338" t="str" cm="1">
        <f t="array" ref="AI38">IFERROR(INDEX($A$1:$A$108,SMALL(IF($O$6=$B$1:$B$108,ROW($B$1:$B$108)-MIN(ROW($A$1:$A$108))+1,""), ROW()-1)),"")</f>
        <v/>
      </c>
      <c r="AJ38" s="338" t="str" cm="1">
        <f t="array" ref="AJ38">IFERROR(INDEX($A$72:$A$101,SMALL(IF($M$6=$B$72:$B$101,ROW($B$72:$B$101)-MIN(ROW($A$72:$A$101))+1,""), ROW()-1)),"")</f>
        <v/>
      </c>
    </row>
    <row r="39" spans="1:51" s="58" customFormat="1" ht="14.25" customHeight="1">
      <c r="A39" s="251"/>
      <c r="B39" s="1288"/>
      <c r="C39" s="1233" t="s">
        <v>1508</v>
      </c>
      <c r="D39" s="1233">
        <f>C36+G36</f>
        <v>20</v>
      </c>
      <c r="E39" s="940"/>
      <c r="F39" s="936"/>
      <c r="G39" s="1295"/>
      <c r="H39" s="1296"/>
      <c r="I39" s="937"/>
      <c r="J39" s="936" t="s">
        <v>210</v>
      </c>
      <c r="K39" s="936"/>
      <c r="L39" s="938"/>
      <c r="M39" s="938"/>
      <c r="N39" s="936"/>
      <c r="O39" s="934"/>
      <c r="P39" s="1184" t="s">
        <v>424</v>
      </c>
      <c r="Q39" s="960">
        <f>COUNTIFS($F$5:$L$28,O39)</f>
        <v>0</v>
      </c>
      <c r="R39" s="940"/>
      <c r="S39" s="940"/>
      <c r="U39" s="1323"/>
      <c r="V39" s="139"/>
      <c r="W39" s="139"/>
      <c r="X39" s="117"/>
      <c r="Z39" s="1592"/>
      <c r="AA39" s="302"/>
      <c r="AB39" s="216"/>
      <c r="AC39" s="1820" t="str" cm="1">
        <f t="array" ref="AC39">IFERROR(INDEX($A$1:$A$108,SMALL(IF($O$34=$B$1:$B$108,ROW($B$1:$B$108)-MIN(ROW($A$1:$A$108))+1,""), ROW()-26)),"")</f>
        <v/>
      </c>
      <c r="AD39" s="1820"/>
      <c r="AE39" s="336"/>
      <c r="AF39" s="575"/>
      <c r="AG39" s="334"/>
      <c r="AH39" s="334"/>
      <c r="AI39" s="338" t="str" cm="1">
        <f t="array" ref="AI39">IFERROR(INDEX($A$1:$A$108,SMALL(IF($O$6=$B$1:$B$108,ROW($B$1:$B$108)-MIN(ROW($A$1:$A$108))+1,""), ROW()-1)),"")</f>
        <v/>
      </c>
      <c r="AJ39" s="338" t="str" cm="1">
        <f t="array" ref="AJ39">IFERROR(INDEX($A$72:$A$101,SMALL(IF($M$6=$B$72:$B$101,ROW($B$72:$B$101)-MIN(ROW($A$72:$A$101))+1,""), ROW()-1)),"")</f>
        <v/>
      </c>
    </row>
    <row r="40" spans="1:51" s="58" customFormat="1" ht="14.25" customHeight="1">
      <c r="A40" s="251"/>
      <c r="B40" s="1288"/>
      <c r="C40" s="1234" t="s">
        <v>917</v>
      </c>
      <c r="D40" s="1234">
        <f>COUNTIF(E5:E36,"FT") + COUNTIF(H5:H36,"FT")</f>
        <v>15</v>
      </c>
      <c r="E40" s="1185"/>
      <c r="F40" s="936"/>
      <c r="G40" s="936"/>
      <c r="H40" s="936"/>
      <c r="I40" s="938"/>
      <c r="J40" s="936"/>
      <c r="K40" s="936"/>
      <c r="L40" s="938"/>
      <c r="M40" s="938"/>
      <c r="N40" s="938"/>
      <c r="O40" s="944" t="s">
        <v>428</v>
      </c>
      <c r="P40" s="1186" t="s">
        <v>429</v>
      </c>
      <c r="Q40" s="931">
        <f>COUNTIFS($F$5:$L$28,O40)</f>
        <v>0</v>
      </c>
      <c r="R40" s="940" t="s">
        <v>210</v>
      </c>
      <c r="S40" s="940"/>
      <c r="U40" s="1323" t="s">
        <v>307</v>
      </c>
      <c r="V40" s="139">
        <f>Q11</f>
        <v>0</v>
      </c>
      <c r="W40" s="1322">
        <f>Autobagger_Bander</f>
        <v>120</v>
      </c>
      <c r="X40" s="117">
        <f>W40*V40*$V$24</f>
        <v>0</v>
      </c>
      <c r="Z40" s="1592"/>
      <c r="AA40" s="302" t="str" cm="1">
        <f t="array" ref="AA40">IFERROR(INDEX($A$1:$A$108,SMALL(IF($O$19=$B$1:$B$108,ROW($B$1:$B$108)-MIN(ROW($A$1:$A$108))+1,""), ROW()-31)),"")</f>
        <v/>
      </c>
      <c r="AB40" s="216" t="str" cm="1">
        <f t="array" ref="AB40">IFERROR(INDEX($A$1:$A$108,SMALL(IF($O$20=$B$1:$B$108,ROW($B$1:$B$108)-MIN(ROW($A$1:$A$108))+1,""), ROW()-31)),"")</f>
        <v/>
      </c>
      <c r="AC40" s="1820" t="str" cm="1">
        <f t="array" ref="AC40">IFERROR(INDEX($A$1:$A$108,SMALL(IF($O$34=$B$1:$B$108,ROW($B$1:$B$108)-MIN(ROW($A$1:$A$108))+1,""), ROW()-26)),"")</f>
        <v/>
      </c>
      <c r="AD40" s="1820"/>
      <c r="AE40" s="336" t="str" cm="1">
        <f t="array" ref="AE40">IFERROR(INDEX($A$1:$A$108,SMALL(IF($O$22=$B$1:$B$108,ROW($B$1:$B$108)-MIN(ROW($A$1:$A$108))+1,""), ROW()-20)),"")</f>
        <v/>
      </c>
      <c r="AF40" s="575" t="str" cm="1">
        <f t="array" ref="AF40">IFERROR(INDEX($A$1:$A$108,SMALL(IF($O$25=$B$1:$B$108,ROW($B$1:$B$108)-MIN(ROW($A$1:$A$108))+1,""), ROW()-26)),"")</f>
        <v/>
      </c>
      <c r="AG40" s="334" t="str" cm="1">
        <f t="array" ref="AG40">IFERROR(INDEX($A$1:$A$108,SMALL(IF($O$27=$B$1:$B$108,ROW($B$1:$B$108)-MIN(ROW($A$1:$A$108))+1,""), ROW()-17)),"")</f>
        <v/>
      </c>
      <c r="AH40" s="334" t="str" cm="1">
        <f t="array" ref="AH40">IFERROR(INDEX($A$1:$A$108,SMALL(IF($O$33=$B$1:$B$108,ROW($B$1:$B$108)-MIN(ROW($A$1:$A$108))+1,""), ROW()-12)),"")</f>
        <v/>
      </c>
      <c r="AI40" s="338" t="str" cm="1">
        <f t="array" ref="AI40">IFERROR(INDEX($A$1:$A$108,SMALL(IF($O$6=$B$1:$B$108,ROW($B$1:$B$108)-MIN(ROW($A$1:$A$108))+1,""), ROW()-1)),"")</f>
        <v/>
      </c>
      <c r="AJ40" s="338" t="str" cm="1">
        <f t="array" ref="AJ40">IFERROR(INDEX($A$72:$A$101,SMALL(IF($M$6=$B$72:$B$101,ROW($B$72:$B$101)-MIN(ROW($A$72:$A$101))+1,""), ROW()-1)),"")</f>
        <v/>
      </c>
    </row>
    <row r="41" spans="1:51" s="58" customFormat="1" ht="14.25" customHeight="1">
      <c r="A41" s="251"/>
      <c r="B41" s="1288"/>
      <c r="C41" s="1235" t="s">
        <v>1613</v>
      </c>
      <c r="D41" s="1235">
        <f>J36</f>
        <v>0</v>
      </c>
      <c r="E41" s="1185"/>
      <c r="F41" s="936"/>
      <c r="G41" s="936"/>
      <c r="H41" s="936"/>
      <c r="I41" s="938"/>
      <c r="J41" s="936"/>
      <c r="K41" s="936"/>
      <c r="L41" s="938" t="s">
        <v>1614</v>
      </c>
      <c r="M41" s="938"/>
      <c r="N41" s="936"/>
      <c r="O41" s="944" t="s">
        <v>432</v>
      </c>
      <c r="P41" s="1186" t="s">
        <v>415</v>
      </c>
      <c r="Q41" s="931">
        <f>COUNTIFS($F$5:$L$42,O41)</f>
        <v>0</v>
      </c>
      <c r="R41" s="940" t="s">
        <v>210</v>
      </c>
      <c r="S41" s="940"/>
      <c r="U41" s="1323" t="s">
        <v>311</v>
      </c>
      <c r="V41" s="139">
        <f>Q12</f>
        <v>0</v>
      </c>
      <c r="W41" s="1322">
        <f>Autobagger_Operator</f>
        <v>600</v>
      </c>
      <c r="X41" s="117">
        <f>W41*V41*$V$24</f>
        <v>0</v>
      </c>
      <c r="AE41" s="68"/>
      <c r="AI41" s="338" t="str" cm="1">
        <f t="array" ref="AI41">IFERROR(INDEX($A$1:$A$108,SMALL(IF($O$6=$B$1:$B$108,ROW($B$1:$B$108)-MIN(ROW($A$1:$A$108))+1,""), ROW()-1)),"")</f>
        <v/>
      </c>
      <c r="AJ41" s="338" t="str" cm="1">
        <f t="array" ref="AJ41">IFERROR(INDEX($A$72:$A$101,SMALL(IF($M$6=$B$72:$B$101,ROW($B$72:$B$101)-MIN(ROW($A$72:$A$101))+1,""), ROW()-1)),"")</f>
        <v/>
      </c>
    </row>
    <row r="42" spans="1:51" s="58" customFormat="1" ht="14.25" customHeight="1">
      <c r="A42" s="251"/>
      <c r="B42" s="1288"/>
      <c r="C42" s="1235"/>
      <c r="D42" s="1235"/>
      <c r="E42" s="1185"/>
      <c r="F42" s="936"/>
      <c r="G42" s="936"/>
      <c r="H42" s="936"/>
      <c r="I42" s="938"/>
      <c r="J42" s="936"/>
      <c r="K42" s="936"/>
      <c r="L42" s="938"/>
      <c r="M42" s="938"/>
      <c r="N42" s="936"/>
      <c r="O42" s="944" t="s">
        <v>137</v>
      </c>
      <c r="P42" s="1186" t="s">
        <v>137</v>
      </c>
      <c r="Q42" s="931">
        <f t="shared" ref="Q41:Q48" si="2">COUNTIFS($F$5:$L$42,O42)</f>
        <v>0</v>
      </c>
      <c r="R42" s="940"/>
      <c r="U42" s="177" t="s">
        <v>1615</v>
      </c>
      <c r="V42" s="99">
        <f>Q20</f>
        <v>0</v>
      </c>
      <c r="W42" s="1322">
        <f>Overstock</f>
        <v>50</v>
      </c>
      <c r="X42" s="117">
        <f>W42*V42*$V$24</f>
        <v>0</v>
      </c>
      <c r="Z42"/>
      <c r="AA42" s="344" t="s">
        <v>1505</v>
      </c>
      <c r="AB42" s="344" t="s">
        <v>415</v>
      </c>
      <c r="AC42" s="1831" t="s">
        <v>439</v>
      </c>
      <c r="AD42" s="1832"/>
      <c r="AE42" s="1496" t="s">
        <v>135</v>
      </c>
      <c r="AF42" s="267" t="s">
        <v>1616</v>
      </c>
      <c r="AG42" s="214" t="s">
        <v>416</v>
      </c>
      <c r="AH42" s="316" t="s">
        <v>1617</v>
      </c>
      <c r="AI42" s="338" t="str" cm="1">
        <f t="array" ref="AI42">IFERROR(INDEX($A$1:$A$108,SMALL(IF($O$6=$B$1:$B$108,ROW($B$1:$B$108)-MIN(ROW($A$1:$A$108))+1,""), ROW()-1)),"")</f>
        <v/>
      </c>
      <c r="AJ42" s="338" t="str" cm="1">
        <f t="array" ref="AJ42">IFERROR(INDEX($A$72:$A$101,SMALL(IF($M$6=$B$72:$B$101,ROW($B$72:$B$101)-MIN(ROW($A$72:$A$101))+1,""), ROW()-1)),"")</f>
        <v/>
      </c>
    </row>
    <row r="43" spans="1:51" s="58" customFormat="1" ht="12.75" customHeight="1">
      <c r="A43" s="251"/>
      <c r="B43" s="1288"/>
      <c r="C43" s="1236" t="s">
        <v>1618</v>
      </c>
      <c r="D43" s="1236">
        <f>D51+D40</f>
        <v>15</v>
      </c>
      <c r="E43" s="1185"/>
      <c r="F43" s="936"/>
      <c r="G43" s="936"/>
      <c r="H43" s="930"/>
      <c r="I43" s="938"/>
      <c r="J43" s="936"/>
      <c r="K43" s="936"/>
      <c r="L43" s="938"/>
      <c r="M43" s="938"/>
      <c r="N43" s="936"/>
      <c r="O43" s="944" t="s">
        <v>135</v>
      </c>
      <c r="P43" s="1186" t="s">
        <v>135</v>
      </c>
      <c r="Q43" s="931">
        <f t="shared" si="2"/>
        <v>0</v>
      </c>
      <c r="R43" s="940"/>
      <c r="S43" s="940"/>
      <c r="U43" s="177" t="s">
        <v>355</v>
      </c>
      <c r="V43" s="99">
        <f>Q21</f>
        <v>1</v>
      </c>
      <c r="W43" s="1322">
        <f>Replenishment_pull</f>
        <v>45</v>
      </c>
      <c r="X43" s="117">
        <f>W43*V43*$V$24</f>
        <v>180</v>
      </c>
      <c r="Z43" s="58">
        <v>1</v>
      </c>
      <c r="AA43" s="1035"/>
      <c r="AB43" s="1259"/>
      <c r="AC43" s="1830"/>
      <c r="AD43" s="1830"/>
      <c r="AE43" s="302"/>
      <c r="AF43" s="302"/>
      <c r="AG43" s="1114"/>
      <c r="AH43" s="302" t="str" cm="1">
        <f t="array" ref="AH43">IFERROR(INDEX($A$1:$A$108,SMALL(IF($O$46=$B$1:$B$108,ROW($B$1:$B$108)-MIN(ROW($A$1:$A$108))+1,""), ROW()-39)),"")</f>
        <v/>
      </c>
      <c r="AI43" s="338" t="str" cm="1">
        <f t="array" ref="AI43">IFERROR(INDEX($A$1:$A$108,SMALL(IF($O$6=$B$1:$B$108,ROW($B$1:$B$108)-MIN(ROW($A$1:$A$108))+1,""), ROW()-1)),"")</f>
        <v/>
      </c>
      <c r="AJ43" s="338" t="str" cm="1">
        <f t="array" ref="AJ43">IFERROR(INDEX($A$72:$A$101,SMALL(IF($M$6=$B$72:$B$101,ROW($B$72:$B$101)-MIN(ROW($A$72:$A$101))+1,""), ROW()-1)),"")</f>
        <v/>
      </c>
    </row>
    <row r="44" spans="1:51" s="58" customFormat="1" ht="12.75" customHeight="1">
      <c r="A44" s="251"/>
      <c r="B44" s="1288"/>
      <c r="G44" s="936"/>
      <c r="H44" s="936"/>
      <c r="I44" s="938"/>
      <c r="J44" s="936"/>
      <c r="K44" s="936"/>
      <c r="L44" s="938"/>
      <c r="M44" s="938"/>
      <c r="N44" s="936"/>
      <c r="O44" s="944" t="s">
        <v>439</v>
      </c>
      <c r="P44" s="1186" t="s">
        <v>440</v>
      </c>
      <c r="Q44" s="931">
        <f t="shared" si="2"/>
        <v>0</v>
      </c>
      <c r="R44" s="940"/>
      <c r="S44" s="940"/>
      <c r="U44" s="177" t="s">
        <v>359</v>
      </c>
      <c r="V44" s="99">
        <f>Q22</f>
        <v>0</v>
      </c>
      <c r="W44" s="1322">
        <f>Replenishment_throw</f>
        <v>35</v>
      </c>
      <c r="X44" s="117">
        <f>W44*V44*$V$24</f>
        <v>0</v>
      </c>
      <c r="Z44" s="58">
        <v>2</v>
      </c>
      <c r="AA44" s="215" t="str" cm="1">
        <f t="array" ref="AA44">IFERROR(INDEX($A$1:$A$108,SMALL(IF($O$40=$B$1:$B$108,ROW($B$1:$B$108)-MIN(ROW($A$1:$A$108))+1,""), ROW()-39)),"")</f>
        <v/>
      </c>
      <c r="AB44" s="1259"/>
      <c r="AC44" s="1765" t="str" cm="1">
        <f t="array" ref="AC44">IFERROR(INDEX($A$1:$A$108,SMALL(IF($O$44=$B$1:$B$108,ROW($B$1:$B$108)-MIN(ROW($A$1:$A$108))+1,""), ROW()-39)),"")</f>
        <v/>
      </c>
      <c r="AD44" s="1765"/>
      <c r="AE44" s="302" t="str" cm="1">
        <f t="array" ref="AE44">IFERROR(INDEX($A$1:$A$108,SMALL(IF($O$43=$B$1:$B$108,ROW($B$1:$B$108)-MIN(ROW($A$1:$A$108))+1,""), ROW()-39)),"")</f>
        <v/>
      </c>
      <c r="AF44" s="302"/>
      <c r="AG44" s="1280"/>
      <c r="AH44" s="302" t="str" cm="1">
        <f t="array" ref="AH44">IFERROR(INDEX($A$1:$A$108,SMALL(IF($O$46=$B$1:$B$108,ROW($B$1:$B$108)-MIN(ROW($A$1:$A$108))+1,""), ROW()-39)),"")</f>
        <v/>
      </c>
      <c r="AI44" s="338" t="str" cm="1">
        <f t="array" ref="AI44">IFERROR(INDEX($A$1:$A$108,SMALL(IF($O$6=$B$1:$B$108,ROW($B$1:$B$108)-MIN(ROW($A$1:$A$108))+1,""), ROW()-1)),"")</f>
        <v/>
      </c>
      <c r="AJ44" s="338" t="str" cm="1">
        <f t="array" ref="AJ44">IFERROR(INDEX($A$72:$A$101,SMALL(IF($M$6=$B$72:$B$101,ROW($B$72:$B$101)-MIN(ROW($A$72:$A$101))+1,""), ROW()-1)),"")</f>
        <v/>
      </c>
    </row>
    <row r="45" spans="1:51" s="58" customFormat="1" ht="12.75" customHeight="1">
      <c r="A45" s="251"/>
      <c r="B45" s="1288"/>
      <c r="D45" s="937"/>
      <c r="E45" s="937"/>
      <c r="F45" s="938"/>
      <c r="G45" s="936"/>
      <c r="H45" s="936"/>
      <c r="I45" s="938"/>
      <c r="J45" s="936"/>
      <c r="K45" s="936"/>
      <c r="L45" s="938"/>
      <c r="M45" s="938"/>
      <c r="N45" s="936"/>
      <c r="O45" s="944" t="s">
        <v>1619</v>
      </c>
      <c r="P45" s="1186" t="s">
        <v>873</v>
      </c>
      <c r="Q45" s="931">
        <f t="shared" si="2"/>
        <v>0</v>
      </c>
      <c r="R45" s="940"/>
      <c r="S45" s="940"/>
      <c r="U45" s="293"/>
      <c r="V45" s="1321"/>
      <c r="W45" s="182"/>
      <c r="X45" s="672"/>
      <c r="Z45" s="58">
        <v>3</v>
      </c>
      <c r="AA45" s="215" t="str" cm="1">
        <f t="array" ref="AA45">IFERROR(INDEX($A$1:$A$108,SMALL(IF($O$40=$B$1:$B$108,ROW($B$1:$B$108)-MIN(ROW($A$1:$A$108))+1,""), ROW()-39)),"")</f>
        <v/>
      </c>
      <c r="AB45" s="1114"/>
      <c r="AC45" s="1765" t="str" cm="1">
        <f t="array" ref="AC45">IFERROR(INDEX($A$1:$A$108,SMALL(IF($O$44=$B$1:$B$108,ROW($B$1:$B$108)-MIN(ROW($A$1:$A$108))+1,""), ROW()-39)),"")</f>
        <v/>
      </c>
      <c r="AD45" s="1765"/>
      <c r="AE45" s="302" t="str" cm="1">
        <f t="array" ref="AE45">IFERROR(INDEX($A$1:$A$108,SMALL(IF($O$43=$B$1:$B$108,ROW($B$1:$B$108)-MIN(ROW($A$1:$A$108))+1,""), ROW()-39)),"")</f>
        <v/>
      </c>
      <c r="AF45" s="302" t="str" cm="1">
        <f t="array" ref="AF45">IFERROR(INDEX($A$1:$A$108,SMALL(IF($O$42=$B$1:$B$108,ROW($B$1:$B$108)-MIN(ROW($A$1:$A$108))+1,""), ROW()-39)),"")</f>
        <v/>
      </c>
      <c r="AG45" s="302" t="str" cm="1">
        <f t="array" aca="1" ref="AG45" ca="1">IFERROR(INDEX($A$1:$A$408,SMALL(IF($O$45=$B$1:$B$408,ROW($B$1:$B$408)-MIN(ROW($A$1:$A$408))+1,""), ROW()-39)),"")</f>
        <v/>
      </c>
      <c r="AH45" s="302" t="str" cm="1">
        <f t="array" ref="AH45">IFERROR(INDEX($A$1:$A$108,SMALL(IF($O$46=$B$1:$B$108,ROW($B$1:$B$108)-MIN(ROW($A$1:$A$108))+1,""), ROW()-39)),"")</f>
        <v/>
      </c>
      <c r="AI45" s="338" t="str" cm="1">
        <f t="array" ref="AI45">IFERROR(INDEX($A$1:$A$108,SMALL(IF($O$6=$B$1:$B$108,ROW($B$1:$B$108)-MIN(ROW($A$1:$A$108))+1,""), ROW()-1)),"")</f>
        <v/>
      </c>
      <c r="AJ45" s="338" t="str" cm="1">
        <f t="array" ref="AJ45">IFERROR(INDEX($A$72:$A$101,SMALL(IF($M$6=$B$72:$B$101,ROW($B$72:$B$101)-MIN(ROW($A$72:$A$101))+1,""), ROW()-1)),"")</f>
        <v/>
      </c>
    </row>
    <row r="46" spans="1:51" s="58" customFormat="1" ht="12.75" customHeight="1">
      <c r="A46" s="212" t="str" cm="1">
        <f t="array" ref="A46">_xlfn.IFS(G5=0,"",G5&gt;0,G5)</f>
        <v>Liudmila Gonzalez Caballero</v>
      </c>
      <c r="B46" s="1288" t="str" cm="1">
        <f t="array" ref="B46">_xlfn.IFS(I5=0,"",I5&gt;0,I5)</f>
        <v>P</v>
      </c>
      <c r="D46" s="937"/>
      <c r="E46" s="937"/>
      <c r="F46" s="938"/>
      <c r="G46" s="936"/>
      <c r="H46" s="936"/>
      <c r="I46" s="938"/>
      <c r="J46" s="936"/>
      <c r="K46" s="936"/>
      <c r="L46" s="938"/>
      <c r="M46" s="938"/>
      <c r="N46" s="936" t="s">
        <v>210</v>
      </c>
      <c r="O46" s="944" t="s">
        <v>1620</v>
      </c>
      <c r="P46" s="1186" t="s">
        <v>1621</v>
      </c>
      <c r="Q46" s="931">
        <f t="shared" si="2"/>
        <v>0</v>
      </c>
      <c r="R46" s="940"/>
      <c r="S46" s="940"/>
      <c r="U46" s="91"/>
      <c r="Z46" s="58">
        <v>4</v>
      </c>
      <c r="AA46" s="215" t="str" cm="1">
        <f t="array" ref="AA46">IFERROR(INDEX($A$1:$A$108,SMALL(IF($O$40=$B$1:$B$108,ROW($B$1:$B$108)-MIN(ROW($A$1:$A$108))+1,""), ROW()-39)),"")</f>
        <v/>
      </c>
      <c r="AB46" s="1259"/>
      <c r="AC46" s="1765" t="str" cm="1">
        <f t="array" ref="AC46">IFERROR(INDEX($A$1:$A$108,SMALL(IF($O$44=$B$1:$B$108,ROW($B$1:$B$108)-MIN(ROW($A$1:$A$108))+1,""), ROW()-39)),"")</f>
        <v/>
      </c>
      <c r="AD46" s="1765"/>
      <c r="AE46" s="302" t="str" cm="1">
        <f t="array" ref="AE46">IFERROR(INDEX($A$1:$A$108,SMALL(IF($O$43=$B$1:$B$108,ROW($B$1:$B$108)-MIN(ROW($A$1:$A$108))+1,""), ROW()-39)),"")</f>
        <v/>
      </c>
      <c r="AF46" s="302" t="str" cm="1">
        <f t="array" ref="AF46">IFERROR(INDEX($A$1:$A$108,SMALL(IF($O$42=$B$1:$B$108,ROW($B$1:$B$108)-MIN(ROW($A$1:$A$108))+1,""), ROW()-39)),"")</f>
        <v/>
      </c>
      <c r="AG46" s="1280"/>
      <c r="AH46" s="302" t="str" cm="1">
        <f t="array" ref="AH46">IFERROR(INDEX($A$1:$A$108,SMALL(IF($O$46=$B$1:$B$108,ROW($B$1:$B$108)-MIN(ROW($A$1:$A$108))+1,""), ROW()-39)),"")</f>
        <v/>
      </c>
      <c r="AI46" s="338" t="str" cm="1">
        <f t="array" ref="AI46">IFERROR(INDEX($A$1:$A$108,SMALL(IF($O$6=$B$1:$B$108,ROW($B$1:$B$108)-MIN(ROW($A$1:$A$108))+1,""), ROW()-1)),"")</f>
        <v/>
      </c>
      <c r="AJ46" s="338" t="str" cm="1">
        <f t="array" ref="AJ46">IFERROR(INDEX($A$72:$A$101,SMALL(IF($M$6=$B$72:$B$101,ROW($B$72:$B$101)-MIN(ROW($A$72:$A$101))+1,""), ROW()-1)),"")</f>
        <v/>
      </c>
    </row>
    <row r="47" spans="1:51" s="58" customFormat="1" ht="12.75" customHeight="1">
      <c r="A47" s="212" t="str" cm="1">
        <f t="array" ref="A47">_xlfn.IFS(G6=0,"",G6&gt;0,G6)</f>
        <v xml:space="preserve">Liacne </v>
      </c>
      <c r="B47" s="1288" t="str" cm="1">
        <f t="array" ref="B47">_xlfn.IFS(I6=0,"",I6&gt;0,I6)</f>
        <v>P</v>
      </c>
      <c r="D47" s="937"/>
      <c r="E47" s="937"/>
      <c r="F47" s="938"/>
      <c r="G47" s="936" t="s">
        <v>210</v>
      </c>
      <c r="H47" s="936"/>
      <c r="I47" s="938"/>
      <c r="J47" s="936"/>
      <c r="K47" s="936"/>
      <c r="L47" s="938"/>
      <c r="M47" s="938"/>
      <c r="N47" s="936"/>
      <c r="O47" s="944" t="s">
        <v>443</v>
      </c>
      <c r="P47" s="1186" t="s">
        <v>1622</v>
      </c>
      <c r="Q47" s="931">
        <f t="shared" si="2"/>
        <v>0</v>
      </c>
      <c r="R47" s="940"/>
      <c r="S47" s="936"/>
      <c r="U47" s="91"/>
      <c r="Z47" s="58">
        <v>5</v>
      </c>
      <c r="AA47" s="215" t="str" cm="1">
        <f t="array" ref="AA47">IFERROR(INDEX($A$1:$A$108,SMALL(IF($O$40=$B$1:$B$108,ROW($B$1:$B$108)-MIN(ROW($A$1:$A$108))+1,""), ROW()-39)),"")</f>
        <v/>
      </c>
      <c r="AB47" s="1293"/>
      <c r="AC47" s="1765" t="str" cm="1">
        <f t="array" ref="AC47">IFERROR(INDEX($A$1:$A$108,SMALL(IF($O$44=$B$1:$B$108,ROW($B$1:$B$108)-MIN(ROW($A$1:$A$108))+1,""), ROW()-39)),"")</f>
        <v/>
      </c>
      <c r="AD47" s="1765"/>
      <c r="AE47" s="302" t="str" cm="1">
        <f t="array" ref="AE47">IFERROR(INDEX($A$1:$A$108,SMALL(IF($O$43=$B$1:$B$108,ROW($B$1:$B$108)-MIN(ROW($A$1:$A$108))+1,""), ROW()-39)),"")</f>
        <v/>
      </c>
      <c r="AF47" s="302" t="str" cm="1">
        <f t="array" ref="AF47">IFERROR(INDEX($A$1:$A$108,SMALL(IF($O$42=$B$1:$B$108,ROW($B$1:$B$108)-MIN(ROW($A$1:$A$108))+1,""), ROW()-39)),"")</f>
        <v/>
      </c>
      <c r="AG47" s="1280" t="str" cm="1">
        <f t="array" aca="1" ref="AG47" ca="1">IFERROR(INDEX($A$1:$A$408,SMALL(IF($O$45=$B$1:$B$408,ROW($B$1:$B$408)-MIN(ROW($A$1:$A$408))+1,""), ROW()-39)),"")</f>
        <v/>
      </c>
      <c r="AH47" s="302" t="str" cm="1">
        <f t="array" ref="AH47">IFERROR(INDEX($A$1:$A$108,SMALL(IF($O$46=$B$1:$B$108,ROW($B$1:$B$108)-MIN(ROW($A$1:$A$108))+1,""), ROW()-39)),"")</f>
        <v/>
      </c>
      <c r="AI47" s="338" t="str" cm="1">
        <f t="array" ref="AI47">IFERROR(INDEX($A$1:$A$108,SMALL(IF($O$6=$B$1:$B$108,ROW($B$1:$B$108)-MIN(ROW($A$1:$A$108))+1,""), ROW()-1)),"")</f>
        <v/>
      </c>
      <c r="AJ47" s="338" t="str" cm="1">
        <f t="array" ref="AJ47">IFERROR(INDEX($A$72:$A$101,SMALL(IF($M$6=$B$72:$B$101,ROW($B$72:$B$101)-MIN(ROW($A$72:$A$101))+1,""), ROW()-1)),"")</f>
        <v/>
      </c>
    </row>
    <row r="48" spans="1:51" s="58" customFormat="1" ht="12.75" customHeight="1">
      <c r="A48" s="212" t="str" cm="1">
        <f t="array" ref="A48">_xlfn.IFS(G7=0,"",G7&gt;0,G7)</f>
        <v>Nolberto falcon</v>
      </c>
      <c r="B48" s="1288" t="str" cm="1">
        <f t="array" ref="B48">_xlfn.IFS(I7=0,"",I7&gt;0,I7)</f>
        <v>P</v>
      </c>
      <c r="D48" s="937"/>
      <c r="E48" s="937"/>
      <c r="F48" s="937"/>
      <c r="G48" s="936"/>
      <c r="H48" s="936"/>
      <c r="I48" s="938"/>
      <c r="J48" s="936"/>
      <c r="K48" s="936"/>
      <c r="L48" s="938"/>
      <c r="M48" s="938"/>
      <c r="N48" s="936"/>
      <c r="O48" s="944" t="s">
        <v>445</v>
      </c>
      <c r="P48" s="1186" t="s">
        <v>446</v>
      </c>
      <c r="Q48" s="931">
        <f t="shared" si="2"/>
        <v>0</v>
      </c>
      <c r="R48" s="936"/>
      <c r="S48" s="936"/>
      <c r="U48" s="91"/>
      <c r="Z48" s="58">
        <v>6</v>
      </c>
      <c r="AA48" s="215" t="str" cm="1">
        <f t="array" ref="AA48">IFERROR(INDEX($A$1:$A$108,SMALL(IF($O$40=$B$1:$B$108,ROW($B$1:$B$108)-MIN(ROW($A$1:$A$108))+1,""), ROW()-39)),"")</f>
        <v/>
      </c>
      <c r="AB48" s="1259"/>
      <c r="AC48" s="1765" t="str" cm="1">
        <f t="array" ref="AC48">IFERROR(INDEX($A$1:$A$108,SMALL(IF($O$44=$B$1:$B$108,ROW($B$1:$B$108)-MIN(ROW($A$1:$A$108))+1,""), ROW()-39)),"")</f>
        <v/>
      </c>
      <c r="AD48" s="1765"/>
      <c r="AE48" s="302" t="str" cm="1">
        <f t="array" ref="AE48">IFERROR(INDEX($A$1:$A$108,SMALL(IF($O$43=$B$1:$B$108,ROW($B$1:$B$108)-MIN(ROW($A$1:$A$108))+1,""), ROW()-39)),"")</f>
        <v/>
      </c>
      <c r="AF48" s="302" t="str" cm="1">
        <f t="array" ref="AF48">IFERROR(INDEX($A$1:$A$108,SMALL(IF($O$42=$B$1:$B$108,ROW($B$1:$B$108)-MIN(ROW($A$1:$A$108))+1,""), ROW()-39)),"")</f>
        <v/>
      </c>
      <c r="AG48" s="1280" t="str" cm="1">
        <f t="array" aca="1" ref="AG48" ca="1">IFERROR(INDEX($A$1:$A$408,SMALL(IF($O$45=$B$1:$B$408,ROW($B$1:$B$408)-MIN(ROW($A$1:$A$408))+1,""), ROW()-39)),"")</f>
        <v/>
      </c>
      <c r="AH48" s="302" t="str" cm="1">
        <f t="array" ref="AH48">IFERROR(INDEX($A$1:$A$108,SMALL(IF($O$46=$B$1:$B$108,ROW($B$1:$B$108)-MIN(ROW($A$1:$A$108))+1,""), ROW()-39)),"")</f>
        <v/>
      </c>
      <c r="AI48" s="338" t="str" cm="1">
        <f t="array" ref="AI48">IFERROR(INDEX($A$1:$A$108,SMALL(IF($O$6=$B$1:$B$108,ROW($B$1:$B$108)-MIN(ROW($A$1:$A$108))+1,""), ROW()-1)),"")</f>
        <v/>
      </c>
      <c r="AJ48" s="338" t="str" cm="1">
        <f t="array" ref="AJ48">IFERROR(INDEX($A$72:$A$101,SMALL(IF($M$6=$B$72:$B$101,ROW($B$72:$B$101)-MIN(ROW($A$72:$A$101))+1,""), ROW()-1)),"")</f>
        <v/>
      </c>
    </row>
    <row r="49" spans="1:36" s="58" customFormat="1" ht="12.75" customHeight="1">
      <c r="A49" s="212" t="str" cm="1">
        <f t="array" ref="A49">_xlfn.IFS(G8=0,"",G8&gt;0,G8)</f>
        <v>Ernesto Hernandez</v>
      </c>
      <c r="B49" s="1288" t="str" cm="1">
        <f t="array" ref="B49">_xlfn.IFS(I8=0,"",I8&gt;0,I8)</f>
        <v>RP</v>
      </c>
      <c r="C49" s="1310" t="s">
        <v>1623</v>
      </c>
      <c r="D49" s="1829" t="s">
        <v>1624</v>
      </c>
      <c r="E49" s="1829"/>
      <c r="F49" s="1829"/>
      <c r="G49" s="1306" t="s">
        <v>1624</v>
      </c>
      <c r="H49" s="1307"/>
      <c r="I49" s="1308"/>
      <c r="J49" s="936"/>
      <c r="K49" s="936"/>
      <c r="L49" s="938"/>
      <c r="M49" s="938"/>
      <c r="N49" s="936"/>
      <c r="O49" s="965"/>
      <c r="P49" s="1187"/>
      <c r="Q49" s="966"/>
      <c r="R49" s="936"/>
      <c r="S49" s="936"/>
      <c r="Z49" s="331">
        <v>8</v>
      </c>
      <c r="AA49" s="215" t="str" cm="1">
        <f t="array" ref="AA49">IFERROR(INDEX($A$1:$A$108,SMALL(IF($O$40=$B$1:$B$108,ROW($B$1:$B$108)-MIN(ROW($A$1:$A$108))+1,""), ROW()-39)),"")</f>
        <v/>
      </c>
      <c r="AB49" s="1114"/>
      <c r="AC49" s="1765" t="str" cm="1">
        <f t="array" ref="AC49">IFERROR(INDEX($A$1:$A$108,SMALL(IF($O$44=$B$1:$B$108,ROW($B$1:$B$108)-MIN(ROW($A$1:$A$108))+1,""), ROW()-39)),"")</f>
        <v/>
      </c>
      <c r="AD49" s="1765"/>
      <c r="AE49" s="302" t="str" cm="1">
        <f t="array" ref="AE49">IFERROR(INDEX($A$1:$A$108,SMALL(IF($O$43=$B$1:$B$108,ROW($B$1:$B$108)-MIN(ROW($A$1:$A$108))+1,""), ROW()-39)),"")</f>
        <v/>
      </c>
      <c r="AF49" s="302" t="str" cm="1">
        <f t="array" ref="AF49">IFERROR(INDEX($A$1:$A$108,SMALL(IF($O$42=$B$1:$B$108,ROW($B$1:$B$108)-MIN(ROW($A$1:$A$108))+1,""), ROW()-39)),"")</f>
        <v/>
      </c>
      <c r="AG49" s="302" t="str" cm="1">
        <f t="array" aca="1" ref="AG49" ca="1">IFERROR(INDEX($A$1:$A$408,SMALL(IF($O$45=$B$1:$B$408,ROW($B$1:$B$408)-MIN(ROW($A$1:$A$408))+1,""), ROW()-39)),"")</f>
        <v/>
      </c>
      <c r="AH49" s="302" t="str" cm="1">
        <f t="array" ref="AH49">IFERROR(INDEX($A$1:$A$108,SMALL(IF($O$46=$B$1:$B$108,ROW($B$1:$B$108)-MIN(ROW($A$1:$A$108))+1,""), ROW()-39)),"")</f>
        <v/>
      </c>
      <c r="AI49" s="338" t="str" cm="1">
        <f t="array" ref="AI49">IFERROR(INDEX($A$1:$A$108,SMALL(IF($O$6=$B$1:$B$108,ROW($B$1:$B$108)-MIN(ROW($A$1:$A$108))+1,""), ROW()-1)),"")</f>
        <v/>
      </c>
      <c r="AJ49" s="338" t="str" cm="1">
        <f t="array" ref="AJ49">IFERROR(INDEX($A$72:$A$101,SMALL(IF($M$6=$B$72:$B$101,ROW($B$72:$B$101)-MIN(ROW($A$72:$A$101))+1,""), ROW()-1)),"")</f>
        <v/>
      </c>
    </row>
    <row r="50" spans="1:36" s="58" customFormat="1" ht="12.75" customHeight="1">
      <c r="A50" s="212" t="str" cm="1">
        <f t="array" ref="A50">_xlfn.IFS(G9=0,"",G9&gt;0,G9)</f>
        <v/>
      </c>
      <c r="B50" s="1288" t="str" cm="1">
        <f t="array" ref="B50">_xlfn.IFS(I9=0,"",I9&gt;0,I9)</f>
        <v/>
      </c>
      <c r="C50" s="1309" t="s">
        <v>1625</v>
      </c>
      <c r="D50" s="1826"/>
      <c r="E50" s="1826"/>
      <c r="F50" s="1826"/>
      <c r="G50" s="1311"/>
      <c r="H50" s="936"/>
      <c r="I50" s="938"/>
      <c r="J50" s="936"/>
      <c r="K50" s="936"/>
      <c r="L50" s="938"/>
      <c r="M50" s="938"/>
      <c r="N50" s="936"/>
      <c r="O50" s="965"/>
      <c r="P50" s="1187"/>
      <c r="Q50" s="966"/>
      <c r="R50" s="936"/>
      <c r="S50" s="936"/>
      <c r="Z50" s="331"/>
      <c r="AA50" s="215"/>
      <c r="AB50" s="1114"/>
      <c r="AC50" s="1483"/>
      <c r="AD50" s="1483"/>
      <c r="AE50" s="302"/>
      <c r="AF50" s="302"/>
      <c r="AG50" s="302"/>
      <c r="AH50" s="302"/>
      <c r="AI50" s="338" t="str" cm="1">
        <f t="array" ref="AI50">IFERROR(INDEX($A$1:$A$108,SMALL(IF($O$6=$B$1:$B$108,ROW($B$1:$B$108)-MIN(ROW($A$1:$A$108))+1,""), ROW()-1)),"")</f>
        <v/>
      </c>
      <c r="AJ50" s="338"/>
    </row>
    <row r="51" spans="1:36" s="58" customFormat="1" ht="12.75" customHeight="1">
      <c r="A51" s="212" t="str" cm="1">
        <f t="array" ref="A51">_xlfn.IFS(G10=0,"",G10&gt;0,G10)</f>
        <v/>
      </c>
      <c r="B51" s="1288" t="str" cm="1">
        <f t="array" ref="B51">_xlfn.IFS(I10=0,"",I10&gt;0,I10)</f>
        <v/>
      </c>
      <c r="C51" s="1309" t="s">
        <v>1626</v>
      </c>
      <c r="D51" s="1826"/>
      <c r="E51" s="1826"/>
      <c r="F51" s="1826"/>
      <c r="G51" s="1311"/>
      <c r="H51" s="936"/>
      <c r="I51" s="938"/>
      <c r="J51" s="936"/>
      <c r="K51" s="936"/>
      <c r="L51" s="938"/>
      <c r="M51" s="938"/>
      <c r="N51" s="936"/>
      <c r="O51" s="945"/>
      <c r="P51" s="936"/>
      <c r="Q51" s="936"/>
      <c r="R51" s="936"/>
      <c r="S51" s="936"/>
      <c r="Z51" s="331"/>
      <c r="AA51" s="215" t="str" cm="1">
        <f t="array" ref="AA51">IFERROR(INDEX($A$1:$A$108,SMALL(IF($O$40=$B$1:$B$108,ROW($B$1:$B$108)-MIN(ROW($A$1:$A$108))+1,""), ROW()-39)),"")</f>
        <v/>
      </c>
      <c r="AB51" s="1114"/>
      <c r="AC51" s="1765" t="str" cm="1">
        <f t="array" ref="AC51">IFERROR(INDEX($A$1:$A$108,SMALL(IF($O$44=$B$1:$B$108,ROW($B$1:$B$108)-MIN(ROW($A$1:$A$108))+1,""), ROW()-39)),"")</f>
        <v/>
      </c>
      <c r="AD51" s="1765"/>
      <c r="AE51" s="302" t="str" cm="1">
        <f t="array" ref="AE51">IFERROR(INDEX($A$1:$A$108,SMALL(IF($O$43=$B$1:$B$108,ROW($B$1:$B$108)-MIN(ROW($A$1:$A$108))+1,""), ROW()-39)),"")</f>
        <v/>
      </c>
      <c r="AF51" s="302" t="str" cm="1">
        <f t="array" ref="AF51">IFERROR(INDEX($A$1:$A$108,SMALL(IF($O$42=$B$1:$B$108,ROW($B$1:$B$108)-MIN(ROW($A$1:$A$108))+1,""), ROW()-39)),"")</f>
        <v/>
      </c>
      <c r="AG51" s="302"/>
      <c r="AH51" s="302" t="str" cm="1">
        <f t="array" ref="AH51">IFERROR(INDEX($A$1:$A$108,SMALL(IF($O$46=$B$1:$B$108,ROW($B$1:$B$108)-MIN(ROW($A$1:$A$108))+1,""), ROW()-39)),"")</f>
        <v/>
      </c>
      <c r="AI51" s="338" t="str" cm="1">
        <f t="array" ref="AI51">IFERROR(INDEX($A$1:$A$108,SMALL(IF($O$6=$B$1:$B$108,ROW($B$1:$B$108)-MIN(ROW($A$1:$A$108))+1,""), ROW()-1)),"")</f>
        <v/>
      </c>
      <c r="AJ51" s="338" t="str" cm="1">
        <f t="array" ref="AJ51">IFERROR(INDEX($A$72:$A$101,SMALL(IF($M$6=$B$72:$B$101,ROW($B$72:$B$101)-MIN(ROW($A$72:$A$101))+1,""), ROW()-1)),"")</f>
        <v/>
      </c>
    </row>
    <row r="52" spans="1:36" s="58" customFormat="1" ht="12.75" customHeight="1">
      <c r="A52" s="212" t="str" cm="1">
        <f t="array" ref="A52">_xlfn.IFS(G11=0,"",G11&gt;0,G11)</f>
        <v/>
      </c>
      <c r="B52" s="1288" t="str" cm="1">
        <f t="array" ref="B52">_xlfn.IFS(I11=0,"",I11&gt;0,I11)</f>
        <v/>
      </c>
      <c r="C52" s="1309" t="s">
        <v>1627</v>
      </c>
      <c r="D52" s="1826"/>
      <c r="E52" s="1826"/>
      <c r="F52" s="1826"/>
      <c r="G52" s="1311"/>
      <c r="H52" s="936"/>
      <c r="I52" s="938"/>
      <c r="J52" s="936"/>
      <c r="K52" s="936"/>
      <c r="L52" s="938"/>
      <c r="M52" s="938"/>
      <c r="N52" s="936"/>
      <c r="O52" s="60"/>
      <c r="Z52" s="331">
        <v>9</v>
      </c>
      <c r="AA52" s="215" t="str" cm="1">
        <f t="array" ref="AA52">IFERROR(INDEX($A$1:$A$108,SMALL(IF($O$40=$B$1:$B$108,ROW($B$1:$B$108)-MIN(ROW($A$1:$A$108))+1,""), ROW()-39)),"")</f>
        <v/>
      </c>
      <c r="AB52" s="1259"/>
      <c r="AC52" s="1765" t="str" cm="1">
        <f t="array" ref="AC52">IFERROR(INDEX($A$1:$A$108,SMALL(IF($O$44=$B$1:$B$108,ROW($B$1:$B$108)-MIN(ROW($A$1:$A$108))+1,""), ROW()-39)),"")</f>
        <v/>
      </c>
      <c r="AD52" s="1765"/>
      <c r="AE52" s="302" t="str" cm="1">
        <f t="array" ref="AE52">IFERROR(INDEX($A$1:$A$108,SMALL(IF($O$43=$B$1:$B$108,ROW($B$1:$B$108)-MIN(ROW($A$1:$A$108))+1,""), ROW()-39)),"")</f>
        <v/>
      </c>
      <c r="AF52" s="302" t="str" cm="1">
        <f t="array" ref="AF52">IFERROR(INDEX($A$1:$A$108,SMALL(IF($O$42=$B$1:$B$108,ROW($B$1:$B$108)-MIN(ROW($A$1:$A$108))+1,""), ROW()-39)),"")</f>
        <v/>
      </c>
      <c r="AG52" s="302" t="str" cm="1">
        <f t="array" aca="1" ref="AG52" ca="1">IFERROR(INDEX($A$1:$A$408,SMALL(IF($O$45=$B$1:$B$408,ROW($B$1:$B$408)-MIN(ROW($A$1:$A$408))+1,""), ROW()-39)),"")</f>
        <v/>
      </c>
      <c r="AH52" s="302" t="str" cm="1">
        <f t="array" ref="AH52">IFERROR(INDEX($A$1:$A$108,SMALL(IF($O$46=$B$1:$B$108,ROW($B$1:$B$108)-MIN(ROW($A$1:$A$108))+1,""), ROW()-39)),"")</f>
        <v/>
      </c>
      <c r="AI52" s="338" t="str" cm="1">
        <f t="array" ref="AI52">IFERROR(INDEX($A$1:$A$108,SMALL(IF($O$6=$B$1:$B$108,ROW($B$1:$B$108)-MIN(ROW($A$1:$A$108))+1,""), ROW()-1)),"")</f>
        <v/>
      </c>
      <c r="AJ52" s="338" t="str" cm="1">
        <f t="array" ref="AJ52">IFERROR(INDEX($A$72:$A$101,SMALL(IF($M$6=$B$72:$B$101,ROW($B$72:$B$101)-MIN(ROW($A$72:$A$101))+1,""), ROW()-1)),"")</f>
        <v/>
      </c>
    </row>
    <row r="53" spans="1:36" s="58" customFormat="1" ht="12.75" customHeight="1">
      <c r="A53" s="212" t="str" cm="1">
        <f t="array" ref="A53">_xlfn.IFS(G12=0,"",G12&gt;0,G12)</f>
        <v/>
      </c>
      <c r="B53" s="1288" t="str" cm="1">
        <f t="array" ref="B53">_xlfn.IFS(I12=0,"",I12&gt;0,I12)</f>
        <v/>
      </c>
      <c r="C53" s="1309" t="s">
        <v>1628</v>
      </c>
      <c r="D53" s="1826"/>
      <c r="E53" s="1826"/>
      <c r="F53" s="1826"/>
      <c r="G53" s="1311"/>
      <c r="H53" s="936"/>
      <c r="I53" s="938"/>
      <c r="J53" s="936"/>
      <c r="K53" s="936"/>
      <c r="L53" s="938"/>
      <c r="M53" s="938"/>
      <c r="O53" s="60"/>
      <c r="Z53" s="331">
        <v>10</v>
      </c>
      <c r="AA53" s="215" t="str" cm="1">
        <f t="array" ref="AA53">IFERROR(INDEX($A$1:$A$108,SMALL(IF($O$40=$B$1:$B$108,ROW($B$1:$B$108)-MIN(ROW($A$1:$A$108))+1,""), ROW()-39)),"")</f>
        <v/>
      </c>
      <c r="AB53" s="1114"/>
      <c r="AC53" s="1765" t="str" cm="1">
        <f t="array" ref="AC53">IFERROR(INDEX($A$1:$A$108,SMALL(IF($O$44=$B$1:$B$108,ROW($B$1:$B$108)-MIN(ROW($A$1:$A$108))+1,""), ROW()-39)),"")</f>
        <v/>
      </c>
      <c r="AD53" s="1765"/>
      <c r="AE53" s="302" t="str" cm="1">
        <f t="array" ref="AE53">IFERROR(INDEX($A$1:$A$108,SMALL(IF($O$43=$B$1:$B$108,ROW($B$1:$B$108)-MIN(ROW($A$1:$A$108))+1,""), ROW()-39)),"")</f>
        <v/>
      </c>
      <c r="AF53" s="302" t="str" cm="1">
        <f t="array" ref="AF53">IFERROR(INDEX($A$1:$A$108,SMALL(IF($O$42=$B$1:$B$108,ROW($B$1:$B$108)-MIN(ROW($A$1:$A$108))+1,""), ROW()-39)),"")</f>
        <v/>
      </c>
      <c r="AG53" s="302" t="str" cm="1">
        <f t="array" aca="1" ref="AG53" ca="1">IFERROR(INDEX($A$1:$A$408,SMALL(IF($O$45=$B$1:$B$408,ROW($B$1:$B$408)-MIN(ROW($A$1:$A$408))+1,""), ROW()-39)),"")</f>
        <v/>
      </c>
      <c r="AH53" s="302" t="str" cm="1">
        <f t="array" ref="AH53">IFERROR(INDEX($A$1:$A$108,SMALL(IF($O$46=$B$1:$B$108,ROW($B$1:$B$108)-MIN(ROW($A$1:$A$108))+1,""), ROW()-39)),"")</f>
        <v/>
      </c>
      <c r="AI53" s="338" t="str" cm="1">
        <f t="array" ref="AI53">IFERROR(INDEX($A$1:$A$108,SMALL(IF($O$6=$B$1:$B$108,ROW($B$1:$B$108)-MIN(ROW($A$1:$A$108))+1,""), ROW()-1)),"")</f>
        <v/>
      </c>
      <c r="AJ53" s="338" t="str" cm="1">
        <f t="array" ref="AJ53">IFERROR(INDEX($A$72:$A$101,SMALL(IF($M$6=$B$72:$B$101,ROW($B$72:$B$101)-MIN(ROW($A$72:$A$101))+1,""), ROW()-1)),"")</f>
        <v/>
      </c>
    </row>
    <row r="54" spans="1:36" s="58" customFormat="1" ht="12.75" customHeight="1">
      <c r="A54" s="212" t="str" cm="1">
        <f t="array" ref="A54">_xlfn.IFS(G13=0,"",G13&gt;0,G13)</f>
        <v/>
      </c>
      <c r="B54" s="1288" t="str" cm="1">
        <f t="array" ref="B54">_xlfn.IFS(I13=0,"",I13&gt;0,I13)</f>
        <v/>
      </c>
      <c r="C54" s="1309" t="s">
        <v>1629</v>
      </c>
      <c r="D54" s="1826"/>
      <c r="E54" s="1826"/>
      <c r="F54" s="1826"/>
      <c r="G54" s="1311"/>
      <c r="H54" s="936"/>
      <c r="I54" s="938"/>
      <c r="J54" s="936"/>
      <c r="K54" s="936"/>
      <c r="L54" s="938"/>
      <c r="M54" s="938"/>
      <c r="O54" s="60"/>
      <c r="Z54" s="331">
        <v>11</v>
      </c>
      <c r="AA54" s="215" t="str" cm="1">
        <f t="array" ref="AA54">IFERROR(INDEX($A$1:$A$108,SMALL(IF($O$40=$B$1:$B$108,ROW($B$1:$B$108)-MIN(ROW($A$1:$A$108))+1,""), ROW()-39)),"")</f>
        <v/>
      </c>
      <c r="AB54" s="1259"/>
      <c r="AC54" s="1765" t="str" cm="1">
        <f t="array" ref="AC54">IFERROR(INDEX($A$1:$A$108,SMALL(IF($O$44=$B$1:$B$108,ROW($B$1:$B$108)-MIN(ROW($A$1:$A$108))+1,""), ROW()-39)),"")</f>
        <v/>
      </c>
      <c r="AD54" s="1765"/>
      <c r="AE54" s="302" t="str" cm="1">
        <f t="array" ref="AE54">IFERROR(INDEX($A$1:$A$108,SMALL(IF($O$43=$B$1:$B$108,ROW($B$1:$B$108)-MIN(ROW($A$1:$A$108))+1,""), ROW()-39)),"")</f>
        <v/>
      </c>
      <c r="AF54" s="302" t="str" cm="1">
        <f t="array" ref="AF54">IFERROR(INDEX($A$1:$A$108,SMALL(IF($O$42=$B$1:$B$108,ROW($B$1:$B$108)-MIN(ROW($A$1:$A$108))+1,""), ROW()-39)),"")</f>
        <v/>
      </c>
      <c r="AG54" s="302" t="str" cm="1">
        <f t="array" aca="1" ref="AG54" ca="1">IFERROR(INDEX($A$1:$A$408,SMALL(IF($O$45=$B$1:$B$408,ROW($B$1:$B$408)-MIN(ROW($A$1:$A$408))+1,""), ROW()-39)),"")</f>
        <v/>
      </c>
      <c r="AH54" s="302" t="str" cm="1">
        <f t="array" ref="AH54">IFERROR(INDEX($A$1:$A$108,SMALL(IF($O$46=$B$1:$B$108,ROW($B$1:$B$108)-MIN(ROW($A$1:$A$108))+1,""), ROW()-39)),"")</f>
        <v/>
      </c>
      <c r="AI54" s="338" t="str" cm="1">
        <f t="array" ref="AI54">IFERROR(INDEX($A$1:$A$108,SMALL(IF($O$6=$B$1:$B$108,ROW($B$1:$B$108)-MIN(ROW($A$1:$A$108))+1,""), ROW()-1)),"")</f>
        <v/>
      </c>
      <c r="AJ54" s="338" t="str" cm="1">
        <f t="array" ref="AJ54">IFERROR(INDEX($A$72:$A$101,SMALL(IF($M$6=$B$72:$B$101,ROW($B$72:$B$101)-MIN(ROW($A$72:$A$101))+1,""), ROW()-1)),"")</f>
        <v/>
      </c>
    </row>
    <row r="55" spans="1:36" s="58" customFormat="1" ht="12.75" customHeight="1">
      <c r="A55" s="212" t="str" cm="1">
        <f t="array" ref="A55">_xlfn.IFS(G14=0,"",G14&gt;0,G14)</f>
        <v/>
      </c>
      <c r="B55" s="1288" t="str" cm="1">
        <f t="array" ref="B55">_xlfn.IFS(I14=0,"",I14&gt;0,I14)</f>
        <v/>
      </c>
      <c r="C55" s="1309" t="s">
        <v>1630</v>
      </c>
      <c r="D55" s="1826"/>
      <c r="E55" s="1826"/>
      <c r="F55" s="1826"/>
      <c r="G55" s="1311"/>
      <c r="H55" s="936"/>
      <c r="I55" s="938"/>
      <c r="J55" s="936"/>
      <c r="K55" s="936"/>
      <c r="L55" s="938"/>
      <c r="M55" s="938"/>
      <c r="O55" s="60"/>
      <c r="U55" s="68"/>
      <c r="V55" s="68"/>
      <c r="W55" s="68"/>
      <c r="X55" s="68"/>
      <c r="Y55" s="68"/>
      <c r="Z55" s="331">
        <v>12</v>
      </c>
      <c r="AA55" s="215" t="str" cm="1">
        <f t="array" ref="AA55">IFERROR(INDEX($A$1:$A$108,SMALL(IF($O$40=$B$1:$B$108,ROW($B$1:$B$108)-MIN(ROW($A$1:$A$108))+1,""), ROW()-39)),"")</f>
        <v/>
      </c>
      <c r="AB55" s="532" t="str" cm="1">
        <f t="array" ref="AB55">IFERROR(INDEX($A$1:$A$108,SMALL(IF($O$41=$B$1:$B$108,ROW($B$1:$B$108)-MIN(ROW($A$1:$A$108))+1,""), ROW()-39)),"")</f>
        <v/>
      </c>
      <c r="AC55" s="1765" t="str" cm="1">
        <f t="array" ref="AC55">IFERROR(INDEX($A$1:$A$108,SMALL(IF($O$44=$B$1:$B$108,ROW($B$1:$B$108)-MIN(ROW($A$1:$A$108))+1,""), ROW()-39)),"")</f>
        <v/>
      </c>
      <c r="AD55" s="1765"/>
      <c r="AE55" s="302" t="str" cm="1">
        <f t="array" ref="AE55">IFERROR(INDEX($A$1:$A$108,SMALL(IF($O$43=$B$1:$B$108,ROW($B$1:$B$108)-MIN(ROW($A$1:$A$108))+1,""), ROW()-39)),"")</f>
        <v/>
      </c>
      <c r="AF55" s="302" t="str" cm="1">
        <f t="array" ref="AF55">IFERROR(INDEX($A$1:$A$108,SMALL(IF($O$42=$B$1:$B$108,ROW($B$1:$B$108)-MIN(ROW($A$1:$A$108))+1,""), ROW()-39)),"")</f>
        <v/>
      </c>
      <c r="AG55" s="302" t="str" cm="1">
        <f t="array" aca="1" ref="AG55" ca="1">IFERROR(INDEX($A$1:$A$408,SMALL(IF($O$45=$B$1:$B$408,ROW($B$1:$B$408)-MIN(ROW($A$1:$A$408))+1,""), ROW()-39)),"")</f>
        <v/>
      </c>
      <c r="AH55" s="302" t="str" cm="1">
        <f t="array" ref="AH55">IFERROR(INDEX($A$1:$A$108,SMALL(IF($O$46=$B$1:$B$108,ROW($B$1:$B$108)-MIN(ROW($A$1:$A$108))+1,""), ROW()-39)),"")</f>
        <v/>
      </c>
      <c r="AI55" s="338" t="str" cm="1">
        <f t="array" ref="AI55">IFERROR(INDEX($A$1:$A$108,SMALL(IF($O$6=$B$1:$B$108,ROW($B$1:$B$108)-MIN(ROW($A$1:$A$108))+1,""), ROW()-1)),"")</f>
        <v/>
      </c>
      <c r="AJ55" s="338" t="str" cm="1">
        <f t="array" ref="AJ55">IFERROR(INDEX($A$72:$A$101,SMALL(IF($M$6=$B$72:$B$101,ROW($B$72:$B$101)-MIN(ROW($A$72:$A$101))+1,""), ROW()-1)),"")</f>
        <v/>
      </c>
    </row>
    <row r="56" spans="1:36" s="58" customFormat="1" ht="12.75" customHeight="1">
      <c r="A56" s="212" t="str" cm="1">
        <f t="array" ref="A56">_xlfn.IFS(G15=0,"",G15&gt;0,G15)</f>
        <v/>
      </c>
      <c r="B56" s="1288" t="str" cm="1">
        <f t="array" ref="B56">_xlfn.IFS(I15=0,"",I15&gt;0,I15)</f>
        <v/>
      </c>
      <c r="C56" s="1309" t="s">
        <v>1631</v>
      </c>
      <c r="D56" s="1826"/>
      <c r="E56" s="1826"/>
      <c r="F56" s="1826"/>
      <c r="G56" s="1311"/>
      <c r="H56" s="936"/>
      <c r="I56" s="938"/>
      <c r="J56" s="936"/>
      <c r="K56" s="936"/>
      <c r="L56" s="938"/>
      <c r="M56" s="938"/>
      <c r="O56" s="60"/>
      <c r="P56" s="1318" t="s">
        <v>1632</v>
      </c>
      <c r="Q56" s="1828" t="s">
        <v>1624</v>
      </c>
      <c r="R56" s="1828"/>
      <c r="U56" s="68"/>
      <c r="V56" s="68"/>
      <c r="W56" s="68"/>
      <c r="X56" s="879"/>
      <c r="Y56" s="68"/>
      <c r="Z56" s="331">
        <v>13</v>
      </c>
      <c r="AA56" s="215" t="str" cm="1">
        <f t="array" ref="AA56">IFERROR(INDEX($A$1:$A$108,SMALL(IF($O$40=$B$1:$B$108,ROW($B$1:$B$108)-MIN(ROW($A$1:$A$108))+1,""), ROW()-39)),"")</f>
        <v/>
      </c>
      <c r="AB56" s="532" t="str" cm="1">
        <f t="array" ref="AB56">IFERROR(INDEX($A$1:$A$108,SMALL(IF($O$41=$B$1:$B$108,ROW($B$1:$B$108)-MIN(ROW($A$1:$A$108))+1,""), ROW()-39)),"")</f>
        <v/>
      </c>
      <c r="AC56" s="1765" t="str" cm="1">
        <f t="array" ref="AC56">IFERROR(INDEX($A$1:$A$108,SMALL(IF($O$44=$B$1:$B$108,ROW($B$1:$B$108)-MIN(ROW($A$1:$A$108))+1,""), ROW()-39)),"")</f>
        <v/>
      </c>
      <c r="AD56" s="1765"/>
      <c r="AE56" s="302" t="str" cm="1">
        <f t="array" ref="AE56">IFERROR(INDEX($A$1:$A$108,SMALL(IF($O$43=$B$1:$B$108,ROW($B$1:$B$108)-MIN(ROW($A$1:$A$108))+1,""), ROW()-39)),"")</f>
        <v/>
      </c>
      <c r="AF56" s="302" t="str" cm="1">
        <f t="array" ref="AF56">IFERROR(INDEX($A$1:$A$108,SMALL(IF($O$42=$B$1:$B$108,ROW($B$1:$B$108)-MIN(ROW($A$1:$A$108))+1,""), ROW()-39)),"")</f>
        <v/>
      </c>
      <c r="AG56" s="302" t="str" cm="1">
        <f t="array" aca="1" ref="AG56" ca="1">IFERROR(INDEX($A$1:$A$408,SMALL(IF($O$45=$B$1:$B$408,ROW($B$1:$B$408)-MIN(ROW($A$1:$A$408))+1,""), ROW()-39)),"")</f>
        <v/>
      </c>
      <c r="AH56" s="302" t="str" cm="1">
        <f t="array" ref="AH56">IFERROR(INDEX($A$1:$A$108,SMALL(IF($O$46=$B$1:$B$108,ROW($B$1:$B$108)-MIN(ROW($A$1:$A$108))+1,""), ROW()-39)),"")</f>
        <v/>
      </c>
      <c r="AI56" s="338" t="str" cm="1">
        <f t="array" ref="AI56">IFERROR(INDEX($A$1:$A$108,SMALL(IF($O$6=$B$1:$B$108,ROW($B$1:$B$108)-MIN(ROW($A$1:$A$108))+1,""), ROW()-1)),"")</f>
        <v/>
      </c>
      <c r="AJ56" s="338" t="str" cm="1">
        <f t="array" ref="AJ56">IFERROR(INDEX($A$72:$A$101,SMALL(IF($M$6=$B$72:$B$101,ROW($B$72:$B$101)-MIN(ROW($A$72:$A$101))+1,""), ROW()-1)),"")</f>
        <v/>
      </c>
    </row>
    <row r="57" spans="1:36" s="58" customFormat="1" ht="12.75" customHeight="1">
      <c r="A57" s="212" t="str" cm="1">
        <f t="array" ref="A57">_xlfn.IFS(G16=0,"",G16&gt;0,G16)</f>
        <v/>
      </c>
      <c r="B57" s="1288" t="str" cm="1">
        <f t="array" ref="B57">_xlfn.IFS(I16=0,"",I16&gt;0,I16)</f>
        <v/>
      </c>
      <c r="C57" s="1309" t="s">
        <v>1633</v>
      </c>
      <c r="D57" s="1826"/>
      <c r="E57" s="1826"/>
      <c r="F57" s="1826"/>
      <c r="G57" s="1311"/>
      <c r="H57" s="936"/>
      <c r="I57" s="938"/>
      <c r="J57" s="936"/>
      <c r="K57" s="936"/>
      <c r="L57" s="938"/>
      <c r="M57" s="938"/>
      <c r="O57" s="60"/>
      <c r="P57" s="586" t="s">
        <v>1634</v>
      </c>
      <c r="Q57" s="1827"/>
      <c r="R57" s="1827"/>
      <c r="U57" s="68"/>
      <c r="V57" s="68"/>
      <c r="W57" s="68"/>
      <c r="X57" s="879"/>
      <c r="Y57" s="68"/>
      <c r="Z57" s="331">
        <v>14</v>
      </c>
      <c r="AA57" s="215" t="str" cm="1">
        <f t="array" ref="AA57">IFERROR(INDEX($A$1:$A$108,SMALL(IF($O$40=$B$1:$B$108,ROW($B$1:$B$108)-MIN(ROW($A$1:$A$108))+1,""), ROW()-39)),"")</f>
        <v/>
      </c>
      <c r="AB57" s="532" t="str" cm="1">
        <f t="array" ref="AB57">IFERROR(INDEX($A$1:$A$108,SMALL(IF($O$41=$B$1:$B$108,ROW($B$1:$B$108)-MIN(ROW($A$1:$A$108))+1,""), ROW()-39)),"")</f>
        <v/>
      </c>
      <c r="AC57" s="1765" t="str" cm="1">
        <f t="array" ref="AC57">IFERROR(INDEX($A$1:$A$108,SMALL(IF($O$44=$B$1:$B$108,ROW($B$1:$B$108)-MIN(ROW($A$1:$A$108))+1,""), ROW()-39)),"")</f>
        <v/>
      </c>
      <c r="AD57" s="1765"/>
      <c r="AE57" s="302" t="str" cm="1">
        <f t="array" ref="AE57">IFERROR(INDEX($A$1:$A$108,SMALL(IF($O$43=$B$1:$B$108,ROW($B$1:$B$108)-MIN(ROW($A$1:$A$108))+1,""), ROW()-39)),"")</f>
        <v/>
      </c>
      <c r="AF57" s="302" t="str" cm="1">
        <f t="array" ref="AF57">IFERROR(INDEX($A$1:$A$108,SMALL(IF($O$42=$B$1:$B$108,ROW($B$1:$B$108)-MIN(ROW($A$1:$A$108))+1,""), ROW()-39)),"")</f>
        <v/>
      </c>
      <c r="AG57" s="302" t="str" cm="1">
        <f t="array" aca="1" ref="AG57" ca="1">IFERROR(INDEX($A$1:$A$408,SMALL(IF($O$45=$B$1:$B$408,ROW($B$1:$B$408)-MIN(ROW($A$1:$A$408))+1,""), ROW()-39)),"")</f>
        <v/>
      </c>
      <c r="AH57" s="302" t="str" cm="1">
        <f t="array" ref="AH57">IFERROR(INDEX($A$1:$A$108,SMALL(IF($O$46=$B$1:$B$108,ROW($B$1:$B$108)-MIN(ROW($A$1:$A$108))+1,""), ROW()-39)),"")</f>
        <v/>
      </c>
      <c r="AI57" s="338" t="str" cm="1">
        <f t="array" ref="AI57">IFERROR(INDEX($A$1:$A$108,SMALL(IF($O$6=$B$1:$B$108,ROW($B$1:$B$108)-MIN(ROW($A$1:$A$108))+1,""), ROW()-1)),"")</f>
        <v/>
      </c>
      <c r="AJ57" s="338" t="str" cm="1">
        <f t="array" ref="AJ57">IFERROR(INDEX($A$72:$A$101,SMALL(IF($M$6=$B$72:$B$101,ROW($B$72:$B$101)-MIN(ROW($A$72:$A$101))+1,""), ROW()-1)),"")</f>
        <v/>
      </c>
    </row>
    <row r="58" spans="1:36" s="58" customFormat="1" ht="15.75" thickBot="1">
      <c r="A58" s="212" t="str" cm="1">
        <f t="array" ref="A58">_xlfn.IFS(G17=0,"",G17&gt;0,G17)</f>
        <v/>
      </c>
      <c r="B58" s="1288" t="str" cm="1">
        <f t="array" ref="B58">_xlfn.IFS(I17=0,"",I17&gt;0,I17)</f>
        <v/>
      </c>
      <c r="C58" s="1309" t="s">
        <v>1635</v>
      </c>
      <c r="D58" s="1826"/>
      <c r="E58" s="1826"/>
      <c r="F58" s="1826"/>
      <c r="G58" s="1311"/>
      <c r="H58" s="936"/>
      <c r="I58" s="938"/>
      <c r="J58" s="936"/>
      <c r="K58" s="936"/>
      <c r="L58" s="938"/>
      <c r="M58" s="938"/>
      <c r="O58" s="60"/>
      <c r="P58" s="586" t="s">
        <v>1636</v>
      </c>
      <c r="Q58" s="1827"/>
      <c r="R58" s="1827"/>
      <c r="U58" s="68"/>
      <c r="V58" s="68"/>
      <c r="W58" s="68"/>
      <c r="X58" s="879"/>
      <c r="Y58" s="68"/>
      <c r="Z58" s="331">
        <v>15</v>
      </c>
      <c r="AA58" s="215" t="str" cm="1">
        <f t="array" ref="AA58">IFERROR(INDEX($A$1:$A$108,SMALL(IF($O$40=$B$1:$B$108,ROW($B$1:$B$108)-MIN(ROW($A$1:$A$108))+1,""), ROW()-39)),"")</f>
        <v/>
      </c>
      <c r="AB58" s="532" t="str" cm="1">
        <f t="array" ref="AB58">IFERROR(INDEX($A$1:$A$108,SMALL(IF($O$41=$B$1:$B$108,ROW($B$1:$B$108)-MIN(ROW($A$1:$A$108))+1,""), ROW()-39)),"")</f>
        <v/>
      </c>
      <c r="AC58" s="1765" t="str" cm="1">
        <f t="array" ref="AC58">IFERROR(INDEX($A$1:$A$108,SMALL(IF($O$44=$B$1:$B$108,ROW($B$1:$B$108)-MIN(ROW($A$1:$A$108))+1,""), ROW()-39)),"")</f>
        <v/>
      </c>
      <c r="AD58" s="1765"/>
      <c r="AE58" s="302" t="str" cm="1">
        <f t="array" ref="AE58">IFERROR(INDEX($A$1:$A$108,SMALL(IF($O$43=$B$1:$B$108,ROW($B$1:$B$108)-MIN(ROW($A$1:$A$108))+1,""), ROW()-39)),"")</f>
        <v/>
      </c>
      <c r="AF58" s="302" t="str" cm="1">
        <f t="array" ref="AF58">IFERROR(INDEX($A$1:$A$108,SMALL(IF($O$42=$B$1:$B$108,ROW($B$1:$B$108)-MIN(ROW($A$1:$A$108))+1,""), ROW()-39)),"")</f>
        <v/>
      </c>
      <c r="AG58" s="302" t="str" cm="1">
        <f t="array" aca="1" ref="AG58" ca="1">IFERROR(INDEX($A$1:$A$408,SMALL(IF($O$45=$B$1:$B$408,ROW($B$1:$B$408)-MIN(ROW($A$1:$A$408))+1,""), ROW()-39)),"")</f>
        <v/>
      </c>
      <c r="AH58" s="302" t="str" cm="1">
        <f t="array" ref="AH58">IFERROR(INDEX($A$1:$A$108,SMALL(IF($O$46=$B$1:$B$108,ROW($B$1:$B$108)-MIN(ROW($A$1:$A$108))+1,""), ROW()-39)),"")</f>
        <v/>
      </c>
      <c r="AI58" s="338" t="str" cm="1">
        <f t="array" ref="AI58">IFERROR(INDEX($A$1:$A$108,SMALL(IF($O$6=$B$1:$B$108,ROW($B$1:$B$108)-MIN(ROW($A$1:$A$108))+1,""), ROW()-1)),"")</f>
        <v/>
      </c>
      <c r="AJ58" s="338" t="str" cm="1">
        <f t="array" ref="AJ58">IFERROR(INDEX($A$72:$A$101,SMALL(IF($M$6=$B$72:$B$101,ROW($B$72:$B$101)-MIN(ROW($A$72:$A$101))+1,""), ROW()-1)),"")</f>
        <v/>
      </c>
    </row>
    <row r="59" spans="1:36" s="58" customFormat="1" ht="12.75" customHeight="1" thickBot="1">
      <c r="A59" s="212" t="str" cm="1">
        <f t="array" ref="A59">_xlfn.IFS(G19=0,"",G19&gt;0,G19)</f>
        <v/>
      </c>
      <c r="B59" s="1288" t="str" cm="1">
        <f t="array" ref="B59">_xlfn.IFS(I19=0,"",I19&gt;0,I19)</f>
        <v/>
      </c>
      <c r="C59" s="1309" t="s">
        <v>1637</v>
      </c>
      <c r="D59" s="1826"/>
      <c r="E59" s="1826"/>
      <c r="F59" s="1826"/>
      <c r="G59" s="1311"/>
      <c r="H59" s="936"/>
      <c r="I59" s="938"/>
      <c r="J59" s="936"/>
      <c r="K59" s="936"/>
      <c r="L59" s="938"/>
      <c r="M59" s="938"/>
      <c r="N59" s="936"/>
      <c r="O59" s="60"/>
      <c r="P59" s="586" t="s">
        <v>1638</v>
      </c>
      <c r="Q59" s="1827"/>
      <c r="R59" s="1827"/>
      <c r="S59" s="936"/>
      <c r="Z59" s="331">
        <v>7</v>
      </c>
      <c r="AA59" s="215" t="str" cm="1">
        <f t="array" ref="AA59">IFERROR(INDEX($A$1:$A$108,SMALL(IF($O$40=$B$1:$B$108,ROW($B$1:$B$108)-MIN(ROW($A$1:$A$108))+1,""), ROW()-39)),"")</f>
        <v/>
      </c>
      <c r="AC59" s="1765" t="str" cm="1">
        <f t="array" ref="AC59">IFERROR(INDEX($A$1:$A$108,SMALL(IF($O$44=$B$1:$B$108,ROW($B$1:$B$108)-MIN(ROW($A$1:$A$108))+1,""), ROW()-39)),"")</f>
        <v/>
      </c>
      <c r="AD59" s="1765"/>
      <c r="AE59" s="302" t="str" cm="1">
        <f t="array" ref="AE59">IFERROR(INDEX($A$1:$A$108,SMALL(IF($O$43=$B$1:$B$108,ROW($B$1:$B$108)-MIN(ROW($A$1:$A$108))+1,""), ROW()-39)),"")</f>
        <v/>
      </c>
      <c r="AF59" s="302" t="str" cm="1">
        <f t="array" ref="AF59">IFERROR(INDEX($A$1:$A$108,SMALL(IF($O$42=$B$1:$B$108,ROW($B$1:$B$108)-MIN(ROW($A$1:$A$108))+1,""), ROW()-39)),"")</f>
        <v/>
      </c>
      <c r="AG59" s="302" t="str" cm="1">
        <f t="array" aca="1" ref="AG59" ca="1">IFERROR(INDEX($A$1:$A$408,SMALL(IF($O$45=$B$1:$B$408,ROW($B$1:$B$408)-MIN(ROW($A$1:$A$408))+1,""), ROW()-39)),"")</f>
        <v/>
      </c>
      <c r="AH59" s="302" t="str" cm="1">
        <f t="array" ref="AH59">IFERROR(INDEX($A$1:$A$108,SMALL(IF($O$46=$B$1:$B$108,ROW($B$1:$B$108)-MIN(ROW($A$1:$A$108))+1,""), ROW()-39)),"")</f>
        <v/>
      </c>
      <c r="AI59" s="338" t="str" cm="1">
        <f t="array" ref="AI59">IFERROR(INDEX($A$1:$A$108,SMALL(IF($O$6=$B$1:$B$108,ROW($B$1:$B$108)-MIN(ROW($A$1:$A$108))+1,""), ROW()-1)),"")</f>
        <v/>
      </c>
      <c r="AJ59" s="338" t="str" cm="1">
        <f t="array" ref="AJ59">IFERROR(INDEX($A$72:$A$101,SMALL(IF($M$6=$B$72:$B$101,ROW($B$72:$B$101)-MIN(ROW($A$72:$A$101))+1,""), ROW()-1)),"")</f>
        <v/>
      </c>
    </row>
    <row r="60" spans="1:36" s="58" customFormat="1" ht="15.75" customHeight="1" thickBot="1">
      <c r="A60" s="212" t="str" cm="1">
        <f t="array" ref="A60">_xlfn.IFS(G20=0,"",G20&gt;0,G20)</f>
        <v/>
      </c>
      <c r="B60" s="1288" t="str" cm="1">
        <f t="array" ref="B60">_xlfn.IFS(I20=0,"",I20&gt;0,I20)</f>
        <v/>
      </c>
      <c r="C60" s="1309" t="s">
        <v>1639</v>
      </c>
      <c r="D60" s="1826"/>
      <c r="E60" s="1826"/>
      <c r="F60" s="1826"/>
      <c r="G60" s="1311"/>
      <c r="H60" s="936"/>
      <c r="I60" s="938"/>
      <c r="J60" s="936"/>
      <c r="K60" s="936"/>
      <c r="L60" s="938"/>
      <c r="M60" s="938"/>
      <c r="O60" s="60"/>
      <c r="P60" s="586" t="s">
        <v>1640</v>
      </c>
      <c r="Q60" s="1827"/>
      <c r="R60" s="1827"/>
      <c r="U60" s="68"/>
      <c r="V60" s="68"/>
      <c r="W60" s="68"/>
      <c r="X60" s="879"/>
      <c r="Y60" s="68"/>
      <c r="Z60" s="331"/>
      <c r="AA60" s="904"/>
      <c r="AB60" s="904"/>
      <c r="AC60" s="905"/>
      <c r="AD60" s="905"/>
      <c r="AE60" s="904"/>
      <c r="AF60" s="904"/>
      <c r="AG60" s="904"/>
      <c r="AH60" s="904"/>
      <c r="AI60" s="904"/>
      <c r="AJ60" s="904"/>
    </row>
    <row r="61" spans="1:36" s="58" customFormat="1" ht="12.75" customHeight="1">
      <c r="A61" s="212" t="str" cm="1">
        <f t="array" ref="A61">_xlfn.IFS(G21=0,"",G21&gt;0,G21)</f>
        <v/>
      </c>
      <c r="B61" s="1288" t="str" cm="1">
        <f t="array" ref="B61">_xlfn.IFS(I21=0,"",I21&gt;0,I21)</f>
        <v/>
      </c>
      <c r="C61" s="937"/>
      <c r="D61" s="937"/>
      <c r="E61" s="937"/>
      <c r="F61" s="937"/>
      <c r="G61" s="936"/>
      <c r="H61" s="936"/>
      <c r="I61" s="938"/>
      <c r="L61" s="59"/>
      <c r="M61" s="59"/>
      <c r="O61" s="60"/>
      <c r="P61" s="586" t="s">
        <v>1641</v>
      </c>
      <c r="Q61" s="1827"/>
      <c r="R61" s="1827"/>
      <c r="U61" s="68"/>
      <c r="V61" s="68"/>
      <c r="W61" s="68"/>
      <c r="X61" s="879"/>
      <c r="Y61" s="68"/>
    </row>
    <row r="62" spans="1:36" s="58" customFormat="1" ht="12.75" customHeight="1">
      <c r="A62" s="212" t="str" cm="1">
        <f t="array" ref="A62">_xlfn.IFS(G22=0,"",G22&gt;0,G22)</f>
        <v/>
      </c>
      <c r="B62" s="1288" t="str" cm="1">
        <f t="array" ref="B62">_xlfn.IFS(I22=0,"",I22&gt;0,I22)</f>
        <v/>
      </c>
      <c r="C62" s="126"/>
      <c r="D62" s="126"/>
      <c r="E62" s="1012"/>
      <c r="F62" s="59"/>
      <c r="I62" s="59"/>
      <c r="L62" s="59"/>
      <c r="M62" s="59"/>
      <c r="O62" s="60"/>
      <c r="P62" s="586" t="s">
        <v>1642</v>
      </c>
      <c r="Q62" s="1827"/>
      <c r="R62" s="1827"/>
      <c r="U62" s="68"/>
      <c r="V62" s="68"/>
      <c r="W62" s="68"/>
      <c r="X62" s="879"/>
      <c r="Y62" s="68"/>
    </row>
    <row r="63" spans="1:36" s="58" customFormat="1" ht="15" customHeight="1">
      <c r="A63" s="212" t="str" cm="1">
        <f t="array" ref="A63">_xlfn.IFS(G23=0,"",G23&gt;0,G23)</f>
        <v/>
      </c>
      <c r="B63" s="1288" t="str" cm="1">
        <f t="array" ref="B63">_xlfn.IFS(I23=0,"",I23&gt;0,I23)</f>
        <v/>
      </c>
      <c r="C63" s="126"/>
      <c r="D63" s="126"/>
      <c r="E63" s="1012"/>
      <c r="F63" s="59"/>
      <c r="I63" s="59"/>
      <c r="L63" s="59"/>
      <c r="M63" s="59"/>
      <c r="O63" s="60"/>
      <c r="P63" s="586" t="s">
        <v>1643</v>
      </c>
      <c r="Q63" s="1827"/>
      <c r="R63" s="1827"/>
      <c r="U63" s="68"/>
      <c r="V63" s="68"/>
      <c r="W63" s="68"/>
      <c r="X63" s="879"/>
      <c r="Y63" s="68"/>
    </row>
    <row r="64" spans="1:36" s="58" customFormat="1" ht="15" customHeight="1">
      <c r="A64" s="212" t="str" cm="1">
        <f t="array" ref="A64">_xlfn.IFS(G24=0,"",G24&gt;0,G24)</f>
        <v/>
      </c>
      <c r="B64" s="1288" t="str" cm="1">
        <f t="array" ref="B64">_xlfn.IFS(I24=0,"",I24&gt;0,I24)</f>
        <v/>
      </c>
      <c r="C64" s="126"/>
      <c r="D64" s="126"/>
      <c r="E64" s="1012"/>
      <c r="F64" s="59"/>
      <c r="I64" s="59"/>
      <c r="L64" s="59"/>
      <c r="M64" s="59"/>
      <c r="O64" s="60"/>
      <c r="P64" s="586" t="s">
        <v>1644</v>
      </c>
      <c r="Q64" s="1827"/>
      <c r="R64" s="1827"/>
      <c r="U64" s="68"/>
      <c r="V64" s="68"/>
      <c r="W64" s="68"/>
      <c r="X64" s="879"/>
      <c r="Y64" s="68"/>
    </row>
    <row r="65" spans="1:33" s="58" customFormat="1" ht="12.75" customHeight="1" thickBot="1">
      <c r="A65" s="212" t="str" cm="1">
        <f t="array" ref="A65">_xlfn.IFS(G25=0,"",G25&gt;0,G25)</f>
        <v/>
      </c>
      <c r="B65" s="1288" t="str" cm="1">
        <f t="array" ref="B65">_xlfn.IFS(I25=0,"",I25&gt;0,I25)</f>
        <v/>
      </c>
      <c r="C65" s="126"/>
      <c r="D65" s="126"/>
      <c r="E65" s="1012"/>
      <c r="F65" s="59"/>
      <c r="I65" s="59"/>
      <c r="L65" s="59"/>
      <c r="M65" s="59"/>
      <c r="O65" s="60"/>
      <c r="P65" s="586" t="s">
        <v>1645</v>
      </c>
      <c r="Q65" s="1827"/>
      <c r="R65" s="1827"/>
      <c r="U65" s="68"/>
      <c r="V65" s="68"/>
      <c r="W65" s="68"/>
      <c r="X65" s="879"/>
      <c r="Y65" s="68"/>
      <c r="AG65" s="231"/>
    </row>
    <row r="66" spans="1:33" s="58" customFormat="1" ht="12.75" customHeight="1" thickBot="1">
      <c r="A66" s="212" t="str" cm="1">
        <f t="array" ref="A66">_xlfn.IFS(G26=0,"",G26&gt;0,G26)</f>
        <v/>
      </c>
      <c r="B66" s="1288" t="str" cm="1">
        <f t="array" ref="B66">_xlfn.IFS(I26=0,"",I26&gt;0,I26)</f>
        <v/>
      </c>
      <c r="C66" s="126"/>
      <c r="D66" s="126"/>
      <c r="E66" s="1012"/>
      <c r="F66" s="59"/>
      <c r="I66" s="59"/>
      <c r="L66" s="59"/>
      <c r="M66" s="59"/>
      <c r="O66" s="60"/>
      <c r="P66" s="586" t="s">
        <v>1646</v>
      </c>
      <c r="Q66" s="1827"/>
      <c r="R66" s="1827"/>
      <c r="U66" s="68"/>
      <c r="V66" s="68"/>
      <c r="W66" s="68"/>
      <c r="X66" s="879"/>
      <c r="Y66" s="68"/>
      <c r="AG66" s="231"/>
    </row>
    <row r="67" spans="1:33" s="58" customFormat="1" ht="12.75" customHeight="1" thickBot="1">
      <c r="A67" s="212" t="str" cm="1">
        <f t="array" ref="A67">_xlfn.IFS(G27=0,"",G27&gt;0,G27)</f>
        <v/>
      </c>
      <c r="B67" s="1288" t="str" cm="1">
        <f t="array" ref="B67">_xlfn.IFS(I27=0,"",I27&gt;0,I27)</f>
        <v/>
      </c>
      <c r="C67" s="126"/>
      <c r="D67" s="126"/>
      <c r="E67" s="1012"/>
      <c r="F67" s="59"/>
      <c r="I67" s="59"/>
      <c r="L67" s="59"/>
      <c r="M67" s="59"/>
      <c r="O67" s="60"/>
      <c r="P67" s="586" t="s">
        <v>1647</v>
      </c>
      <c r="Q67" s="1827"/>
      <c r="R67" s="1827"/>
      <c r="U67" s="68"/>
      <c r="V67" s="68"/>
      <c r="W67" s="68"/>
      <c r="X67" s="879"/>
      <c r="Y67" s="68"/>
    </row>
    <row r="68" spans="1:33" s="58" customFormat="1" ht="12.75" customHeight="1">
      <c r="A68" s="212" t="str" cm="1">
        <f t="array" ref="A68">_xlfn.IFS(G28=0,"",G28&gt;0,G28)</f>
        <v/>
      </c>
      <c r="B68" s="1288" t="str" cm="1">
        <f t="array" ref="B68">_xlfn.IFS(I28=0,"",I28&gt;0,I28)</f>
        <v/>
      </c>
      <c r="C68" s="126"/>
      <c r="D68" s="126"/>
      <c r="E68" s="1012"/>
      <c r="F68" s="59"/>
      <c r="I68" s="59"/>
      <c r="L68" s="59"/>
      <c r="M68" s="59"/>
      <c r="O68" s="60"/>
      <c r="U68" s="68"/>
      <c r="V68" s="68"/>
      <c r="W68" s="68"/>
      <c r="X68" s="879"/>
      <c r="Y68" s="68"/>
    </row>
    <row r="69" spans="1:33" s="58" customFormat="1" ht="12.75" customHeight="1">
      <c r="A69" s="212" t="str" cm="1">
        <f t="array" ref="A69">_xlfn.IFS(G29=0,"",G29&gt;0,G29)</f>
        <v/>
      </c>
      <c r="B69" s="1288" t="str" cm="1">
        <f t="array" ref="B69">_xlfn.IFS(I29=0,"",I29&gt;0,I29)</f>
        <v/>
      </c>
      <c r="C69" s="126"/>
      <c r="D69" s="126"/>
      <c r="E69" s="1012"/>
      <c r="F69" s="59"/>
      <c r="I69" s="59"/>
      <c r="L69" s="59"/>
      <c r="M69" s="59"/>
      <c r="O69" s="60"/>
    </row>
    <row r="70" spans="1:33" s="58" customFormat="1" ht="12.75" customHeight="1">
      <c r="A70" s="212" t="str" cm="1">
        <f t="array" ref="A70">_xlfn.IFS(G30=0,"",G30&gt;0,G30)</f>
        <v/>
      </c>
      <c r="B70" s="1288" t="str" cm="1">
        <f t="array" ref="B70">_xlfn.IFS(I30=0,"",I30&gt;0,I30)</f>
        <v/>
      </c>
      <c r="C70" s="126"/>
      <c r="D70" s="126"/>
      <c r="E70" s="1012"/>
      <c r="F70" s="59"/>
      <c r="I70" s="59"/>
      <c r="L70" s="59"/>
      <c r="M70" s="59"/>
      <c r="O70" s="60"/>
    </row>
    <row r="71" spans="1:33" s="58" customFormat="1" ht="12.75" customHeight="1">
      <c r="A71" s="212" t="str" cm="1">
        <f t="array" ref="A71">_xlfn.IFS(G31=0,"",G31&gt;0,G31)</f>
        <v/>
      </c>
      <c r="B71" s="1288" t="str" cm="1">
        <f t="array" ref="B71">_xlfn.IFS(I31=0,"",I31&gt;0,I31)</f>
        <v/>
      </c>
      <c r="C71" s="126"/>
      <c r="D71" s="126"/>
      <c r="E71" s="1012"/>
      <c r="F71" s="59"/>
      <c r="I71" s="59"/>
      <c r="L71" s="59"/>
      <c r="M71" s="59"/>
      <c r="O71" s="60"/>
    </row>
    <row r="72" spans="1:33" s="58" customFormat="1" ht="12.75" customHeight="1">
      <c r="A72" s="212" t="str" cm="1">
        <f t="array" ref="A72">_xlfn.IFS(G32=0,"",G32&gt;0,G32)</f>
        <v/>
      </c>
      <c r="B72" s="1288" t="str" cm="1">
        <f t="array" ref="B72">_xlfn.IFS(I32=0,"",I32&gt;0,I32)</f>
        <v/>
      </c>
      <c r="C72" s="126"/>
      <c r="D72" s="126"/>
      <c r="E72" s="1012"/>
      <c r="F72" s="59"/>
      <c r="I72" s="59"/>
      <c r="L72" s="59"/>
      <c r="M72" s="59"/>
      <c r="O72" s="60"/>
    </row>
    <row r="73" spans="1:33" s="58" customFormat="1" ht="12.75" customHeight="1">
      <c r="A73" s="212" t="str" cm="1">
        <f t="array" ref="A73">_xlfn.IFS(G33=0,"",G33&gt;0,G33)</f>
        <v/>
      </c>
      <c r="B73" s="1288" t="str" cm="1">
        <f t="array" ref="B73">_xlfn.IFS(I33=0,"",I33&gt;0,I33)</f>
        <v/>
      </c>
      <c r="C73" s="126"/>
      <c r="D73" s="126"/>
      <c r="E73" s="1012"/>
      <c r="F73" s="59"/>
      <c r="I73" s="59"/>
      <c r="L73" s="59"/>
      <c r="M73" s="59"/>
      <c r="O73" s="60"/>
    </row>
    <row r="74" spans="1:33" s="58" customFormat="1" ht="12.75" customHeight="1">
      <c r="A74" s="212" t="str" cm="1">
        <f t="array" ref="A74">_xlfn.IFS(G34=0,"",G34&gt;0,G34)</f>
        <v/>
      </c>
      <c r="B74" s="1288" t="str" cm="1">
        <f t="array" ref="B74">_xlfn.IFS(I34=0,"",I34&gt;0,I34)</f>
        <v/>
      </c>
      <c r="C74" s="126"/>
      <c r="D74" s="126"/>
      <c r="E74" s="1012"/>
      <c r="F74" s="59"/>
      <c r="I74" s="59"/>
      <c r="L74" s="59"/>
      <c r="M74" s="59"/>
      <c r="O74" s="60"/>
    </row>
    <row r="75" spans="1:33" s="58" customFormat="1" ht="12.75" customHeight="1">
      <c r="A75" s="212" t="str" cm="1">
        <f t="array" ref="A75">_xlfn.IFS(G35=0,"",G35&gt;0,G35)</f>
        <v/>
      </c>
      <c r="B75" s="1288" t="str" cm="1">
        <f t="array" ref="B75">_xlfn.IFS(I35=0,"",I35&gt;0,I35)</f>
        <v/>
      </c>
      <c r="C75" s="126"/>
      <c r="D75" s="126"/>
      <c r="E75" s="1012"/>
      <c r="F75" s="59"/>
      <c r="I75" s="59"/>
      <c r="L75" s="59"/>
      <c r="M75" s="59"/>
      <c r="O75" s="60"/>
    </row>
    <row r="76" spans="1:33" s="58" customFormat="1" ht="12.75" customHeight="1">
      <c r="A76" s="212" cm="1">
        <f t="array" ref="A76">_xlfn.IFS(G36=0,"",G36&gt;0,G36)</f>
        <v>4</v>
      </c>
      <c r="B76" s="1288" t="str" cm="1">
        <f t="array" ref="B76">_xlfn.IFS(I36=0,"",I36&gt;0,I36)</f>
        <v/>
      </c>
      <c r="C76" s="126"/>
      <c r="D76" s="126"/>
      <c r="E76" s="1012"/>
      <c r="F76" s="59"/>
      <c r="I76" s="59"/>
      <c r="L76" s="59"/>
      <c r="M76" s="59"/>
      <c r="O76" s="60"/>
    </row>
    <row r="77" spans="1:33" s="58" customFormat="1" ht="15" customHeight="1">
      <c r="A77" s="212" t="str" cm="1">
        <f t="array" ref="A77">_xlfn.IFS(G37=0,"",G37&gt;0,G37)</f>
        <v/>
      </c>
      <c r="B77" s="1288" t="str" cm="1">
        <f t="array" ref="B77">_xlfn.IFS(I36=0,"",I36&gt;0,I36)</f>
        <v/>
      </c>
      <c r="C77" s="126"/>
      <c r="D77" s="126"/>
      <c r="E77" s="1012"/>
      <c r="F77" s="59"/>
      <c r="I77" s="59"/>
      <c r="L77" s="59"/>
      <c r="M77" s="59"/>
      <c r="O77" s="60"/>
    </row>
    <row r="78" spans="1:33" s="58" customFormat="1" ht="12.75" customHeight="1">
      <c r="A78" s="212" t="str" cm="1">
        <f t="array" ref="A78">_xlfn.IFS(G38=0,"",G38&gt;0,G38)</f>
        <v/>
      </c>
      <c r="B78" s="1288" t="str" cm="1">
        <f t="array" ref="B78">_xlfn.IFS(I37=0,"",I37&gt;0,I37)</f>
        <v/>
      </c>
      <c r="C78" s="126"/>
      <c r="D78" s="126"/>
      <c r="E78" s="1012"/>
      <c r="F78" s="59"/>
      <c r="I78" s="59"/>
      <c r="L78" s="59"/>
      <c r="M78" s="59"/>
      <c r="O78" s="60"/>
    </row>
    <row r="79" spans="1:33" s="58" customFormat="1" ht="12.75" customHeight="1">
      <c r="A79" s="212" t="str" cm="1">
        <f t="array" ref="A79">_xlfn.IFS(G39=0,"",G39&gt;0,G39)</f>
        <v/>
      </c>
      <c r="B79" s="1288" t="str" cm="1">
        <f t="array" ref="B79">_xlfn.IFS(I38=0,"",I38&gt;0,I38)</f>
        <v/>
      </c>
      <c r="C79" s="126"/>
      <c r="D79" s="126"/>
      <c r="E79" s="1012"/>
      <c r="F79" s="59"/>
      <c r="I79" s="59"/>
      <c r="L79" s="59"/>
      <c r="M79" s="59"/>
      <c r="O79" s="60"/>
    </row>
    <row r="80" spans="1:33" s="58" customFormat="1" ht="12.75" customHeight="1">
      <c r="A80" s="212" t="str" cm="1">
        <f t="array" ref="A80">_xlfn.IFS(G40=0,"",G40&gt;0,G40)</f>
        <v/>
      </c>
      <c r="B80" s="1288" t="str" cm="1">
        <f t="array" ref="B80">_xlfn.IFS(I31=0,"",I31&gt;0,I31)</f>
        <v/>
      </c>
      <c r="C80" s="126"/>
      <c r="D80" s="126"/>
      <c r="E80" s="1012"/>
      <c r="F80" s="59"/>
      <c r="I80" s="59"/>
      <c r="L80" s="59"/>
      <c r="M80" s="59"/>
      <c r="O80" s="60"/>
    </row>
    <row r="81" spans="1:34" s="58" customFormat="1" ht="12.75" customHeight="1">
      <c r="A81" s="212" t="str" cm="1">
        <f t="array" ref="A81">_xlfn.IFS(G41=0,"",G41&gt;0,G41)</f>
        <v/>
      </c>
      <c r="B81" s="1288" t="str" cm="1">
        <f t="array" ref="B81">_xlfn.IFS(I32=0,"",I32&gt;0,I32)</f>
        <v/>
      </c>
      <c r="C81" s="126"/>
      <c r="D81" s="126"/>
      <c r="E81" s="1012"/>
      <c r="F81" s="59"/>
      <c r="I81" s="59"/>
      <c r="L81" s="59"/>
      <c r="M81" s="59"/>
      <c r="O81" s="60"/>
    </row>
    <row r="82" spans="1:34" s="58" customFormat="1" ht="12.75" customHeight="1">
      <c r="A82" s="212" t="str" cm="1">
        <f t="array" ref="A82">_xlfn.IFS(G42=0,"",G42&gt;0,G42)</f>
        <v/>
      </c>
      <c r="B82" s="1288" t="str" cm="1">
        <f t="array" ref="B82">_xlfn.IFS(I33=0,"",I33&gt;0,I33)</f>
        <v/>
      </c>
      <c r="C82" s="126"/>
      <c r="D82" s="126"/>
      <c r="E82" s="1012"/>
      <c r="F82" s="59"/>
      <c r="I82" s="59"/>
      <c r="L82" s="59"/>
      <c r="M82" s="59"/>
      <c r="O82" s="60"/>
    </row>
    <row r="83" spans="1:34" s="58" customFormat="1" ht="12.75" customHeight="1">
      <c r="A83" s="212" t="str" cm="1">
        <f t="array" ref="A83">_xlfn.IFS(G43=0,"",G43&gt;0,G43)</f>
        <v/>
      </c>
      <c r="B83" s="1288" t="str" cm="1">
        <f t="array" ref="B83">_xlfn.IFS(I34=0,"",I34&gt;0,I34)</f>
        <v/>
      </c>
      <c r="C83" s="126"/>
      <c r="D83" s="126"/>
      <c r="E83" s="1012"/>
      <c r="F83" s="59"/>
      <c r="I83" s="59"/>
      <c r="L83" s="59"/>
      <c r="M83" s="59"/>
      <c r="O83" s="60"/>
    </row>
    <row r="84" spans="1:34" ht="12.75" customHeight="1">
      <c r="A84" s="212" t="str" cm="1">
        <f t="array" ref="A84">_xlfn.IFS(G44=0,"",G44&gt;0,G44)</f>
        <v/>
      </c>
      <c r="B84" s="1288" t="str" cm="1">
        <f t="array" ref="B84">_xlfn.IFS(I35=0,"",I35&gt;0,I35)</f>
        <v/>
      </c>
      <c r="C84" s="126"/>
      <c r="D84" s="126"/>
      <c r="E84" s="1012"/>
      <c r="F84" s="59"/>
      <c r="G84" s="58"/>
      <c r="H84" s="58"/>
      <c r="I84" s="59"/>
      <c r="J84" s="58"/>
      <c r="K84" s="58"/>
      <c r="L84" s="59"/>
      <c r="M84" s="59"/>
      <c r="N84" s="58"/>
      <c r="O84" s="60"/>
      <c r="P84" s="58"/>
      <c r="Q84" s="58"/>
      <c r="R84" s="58"/>
      <c r="S84" s="58"/>
      <c r="AB84" s="58"/>
      <c r="AC84" s="58"/>
      <c r="AD84" s="58"/>
      <c r="AE84" s="58"/>
      <c r="AF84" s="58"/>
      <c r="AG84" s="58"/>
      <c r="AH84" s="58"/>
    </row>
    <row r="85" spans="1:34" ht="12.75" customHeight="1">
      <c r="A85" s="212" t="str" cm="1">
        <f t="array" ref="A85">_xlfn.IFS(G45=0,"",G45&gt;0,G45)</f>
        <v/>
      </c>
      <c r="B85" s="1289" t="str" cm="1">
        <f t="array" ref="B85">_xlfn.IFS(L11=0,"",L11&gt;0,L11)</f>
        <v/>
      </c>
      <c r="C85" s="126"/>
      <c r="D85" s="126"/>
      <c r="E85" s="1012"/>
      <c r="F85" s="59"/>
      <c r="G85" s="58"/>
      <c r="H85" s="58"/>
      <c r="I85" s="59"/>
      <c r="J85" s="58"/>
      <c r="K85" s="58"/>
      <c r="L85" s="59"/>
      <c r="M85" s="59"/>
      <c r="N85" s="58"/>
      <c r="O85" s="60"/>
      <c r="P85" s="58"/>
      <c r="Q85" s="58"/>
      <c r="R85" s="58"/>
      <c r="S85" s="58"/>
      <c r="AB85" s="58"/>
      <c r="AC85" s="58"/>
      <c r="AD85" s="58"/>
      <c r="AE85" s="58"/>
      <c r="AF85" s="58"/>
      <c r="AG85" s="58"/>
      <c r="AH85" s="58"/>
    </row>
    <row r="86" spans="1:34" ht="12.75" customHeight="1">
      <c r="A86" s="212" t="str" cm="1">
        <f t="array" ref="A86">_xlfn.IFS(G46=0,"",G46&gt;0,G46)</f>
        <v/>
      </c>
      <c r="B86" s="1289" t="str" cm="1">
        <f t="array" ref="B86">_xlfn.IFS(L12=0,"",L12&gt;0,L12)</f>
        <v/>
      </c>
      <c r="C86" s="126"/>
      <c r="D86" s="126"/>
      <c r="E86" s="1012"/>
      <c r="F86" s="59"/>
      <c r="G86" s="58"/>
      <c r="H86" s="58"/>
      <c r="I86" s="59"/>
      <c r="J86" s="58"/>
      <c r="K86" s="58"/>
      <c r="L86" s="59"/>
      <c r="M86" s="59"/>
      <c r="N86" s="58"/>
      <c r="O86" s="60"/>
      <c r="P86" s="58"/>
      <c r="Q86" s="58"/>
      <c r="R86" s="58"/>
      <c r="S86" s="58"/>
      <c r="AB86" s="58"/>
      <c r="AC86" s="58"/>
      <c r="AD86" s="58"/>
      <c r="AE86" s="58"/>
      <c r="AF86" s="58"/>
      <c r="AG86" s="58"/>
      <c r="AH86" s="58"/>
    </row>
    <row r="87" spans="1:34" ht="12.75" customHeight="1">
      <c r="A87" s="212" t="str" cm="1">
        <f t="array" ref="A87">_xlfn.IFS(G47=0,"",G47&gt;0,G47)</f>
        <v xml:space="preserve"> </v>
      </c>
      <c r="B87" s="1289" t="str" cm="1">
        <f t="array" ref="B87">_xlfn.IFS(L13=0,"",L13&gt;0,L13)</f>
        <v/>
      </c>
      <c r="C87" s="126"/>
      <c r="D87" s="126"/>
      <c r="E87" s="1012"/>
      <c r="F87" s="59"/>
      <c r="G87" s="58"/>
      <c r="H87" s="58"/>
      <c r="I87" s="59"/>
      <c r="J87" s="58"/>
      <c r="K87" s="58"/>
      <c r="L87" s="59"/>
      <c r="M87" s="59"/>
      <c r="N87" s="58"/>
      <c r="O87" s="60"/>
      <c r="P87" s="58"/>
      <c r="Q87" s="58"/>
      <c r="R87" s="58"/>
      <c r="S87" s="58"/>
      <c r="AB87" s="58"/>
      <c r="AC87" s="58"/>
      <c r="AD87" s="58"/>
      <c r="AE87" s="58"/>
      <c r="AF87" s="58"/>
      <c r="AG87" s="58"/>
      <c r="AH87" s="58"/>
    </row>
    <row r="88" spans="1:34" ht="12.75" customHeight="1">
      <c r="A88" s="212" t="str" cm="1">
        <f t="array" ref="A88">_xlfn.IFS(G48=0,"",G48&gt;0,G48)</f>
        <v/>
      </c>
      <c r="B88" s="1289" t="str" cm="1">
        <f t="array" ref="B88">_xlfn.IFS(L14=0,"",L14&gt;0,L14)</f>
        <v/>
      </c>
      <c r="C88" s="126"/>
      <c r="D88" s="126"/>
      <c r="E88" s="1012"/>
      <c r="F88" s="59"/>
      <c r="G88" s="58"/>
      <c r="H88" s="58"/>
      <c r="I88" s="59"/>
      <c r="J88" s="58"/>
      <c r="K88" s="58"/>
      <c r="L88" s="59"/>
      <c r="M88" s="59"/>
      <c r="N88" s="58"/>
      <c r="O88" s="60"/>
      <c r="P88" s="58"/>
      <c r="Q88" s="58"/>
      <c r="R88" s="58"/>
      <c r="S88" s="58"/>
      <c r="AB88" s="58"/>
      <c r="AC88" s="58"/>
      <c r="AD88" s="58"/>
      <c r="AE88" s="58"/>
      <c r="AF88" s="58"/>
      <c r="AG88" s="58"/>
      <c r="AH88" s="58"/>
    </row>
    <row r="89" spans="1:34" ht="12.75" customHeight="1">
      <c r="A89" s="212" t="str" cm="1">
        <f t="array" ref="A89">_xlfn.IFS(G49=0,"",G49&gt;0,G49)</f>
        <v>Names:</v>
      </c>
      <c r="B89" s="1289" t="str" cm="1">
        <f t="array" ref="B89">_xlfn.IFS(L15=0,"",L15&gt;0,L15)</f>
        <v/>
      </c>
      <c r="C89" s="126"/>
      <c r="D89" s="126"/>
      <c r="E89" s="1012"/>
      <c r="F89" s="59"/>
      <c r="G89" s="58"/>
      <c r="H89" s="58"/>
      <c r="I89" s="59"/>
      <c r="J89" s="58"/>
      <c r="K89" s="58"/>
      <c r="L89" s="59"/>
      <c r="M89" s="59"/>
      <c r="N89" s="58"/>
      <c r="O89" s="60"/>
      <c r="P89" s="58"/>
      <c r="Q89" s="58"/>
      <c r="R89" s="58"/>
      <c r="S89" s="58"/>
      <c r="AB89" s="58"/>
      <c r="AD89" s="58"/>
      <c r="AG89" s="58"/>
    </row>
    <row r="90" spans="1:34" ht="12.75" customHeight="1">
      <c r="A90" s="212" t="str" cm="1">
        <f t="array" ref="A90">_xlfn.IFS(G50=0,"",G50&gt;0,G50)</f>
        <v/>
      </c>
      <c r="B90" s="1289" t="str" cm="1">
        <f t="array" ref="B90">_xlfn.IFS(L16=0,"",L16&gt;0,L16)</f>
        <v/>
      </c>
      <c r="C90" s="126"/>
      <c r="D90" s="126"/>
      <c r="E90" s="1012"/>
      <c r="F90" s="59"/>
      <c r="G90" s="58"/>
      <c r="H90" s="58"/>
      <c r="I90" s="59"/>
      <c r="J90" s="58"/>
      <c r="K90" s="58"/>
      <c r="L90" s="59"/>
      <c r="M90" s="59"/>
      <c r="N90" s="58"/>
      <c r="O90" s="60"/>
      <c r="P90" s="58"/>
      <c r="Q90" s="58"/>
      <c r="R90" s="58"/>
      <c r="S90" s="58"/>
      <c r="AB90" s="58"/>
      <c r="AD90" s="58"/>
      <c r="AG90" s="58"/>
    </row>
    <row r="91" spans="1:34" ht="12.75" customHeight="1">
      <c r="A91" s="212" t="str" cm="1">
        <f t="array" ref="A91">_xlfn.IFS(G51=0,"",G51&gt;0,G51)</f>
        <v/>
      </c>
      <c r="B91" s="1289" t="str" cm="1">
        <f t="array" ref="B91">_xlfn.IFS(L17=0,"",L17&gt;0,L17)</f>
        <v/>
      </c>
      <c r="C91" s="126"/>
      <c r="D91" s="126"/>
      <c r="E91" s="1012"/>
      <c r="F91" s="59"/>
      <c r="G91" s="58"/>
      <c r="H91" s="58"/>
      <c r="I91" s="59"/>
      <c r="J91" s="58"/>
      <c r="K91" s="58"/>
      <c r="L91" s="59"/>
      <c r="M91" s="59"/>
      <c r="N91" s="58"/>
      <c r="O91" s="60"/>
      <c r="P91" s="58"/>
      <c r="Q91" s="58"/>
      <c r="R91" s="58"/>
      <c r="S91" s="58"/>
      <c r="AB91" s="58"/>
      <c r="AG91" s="58"/>
    </row>
    <row r="92" spans="1:34" ht="12.75" customHeight="1">
      <c r="A92" s="212" t="str" cm="1">
        <f t="array" ref="A92">_xlfn.IFS(G52=0,"",G52&gt;0,G52)</f>
        <v/>
      </c>
      <c r="B92" s="1289" t="str" cm="1">
        <f t="array" ref="B92">_xlfn.IFS(L19=0,"",L19&gt;0,L19)</f>
        <v/>
      </c>
      <c r="C92" s="126"/>
      <c r="D92" s="126"/>
      <c r="E92" s="1012"/>
      <c r="F92" s="59"/>
      <c r="G92" s="58"/>
      <c r="H92" s="58"/>
      <c r="I92" s="59"/>
      <c r="J92" s="58"/>
      <c r="K92" s="58"/>
      <c r="L92" s="59"/>
      <c r="M92" s="59"/>
      <c r="N92" s="58"/>
      <c r="O92" s="60"/>
      <c r="P92" s="58"/>
      <c r="Q92" s="58"/>
      <c r="R92" s="58"/>
      <c r="S92" s="58"/>
    </row>
    <row r="93" spans="1:34" ht="15" customHeight="1">
      <c r="A93" s="212" t="str" cm="1">
        <f t="array" ref="A93">_xlfn.IFS(G53=0,"",G53&gt;0,G53)</f>
        <v/>
      </c>
      <c r="B93" s="1289" t="str" cm="1">
        <f t="array" ref="B93">_xlfn.IFS(L20=0,"",L20&gt;0,L20)</f>
        <v/>
      </c>
      <c r="C93" s="126"/>
      <c r="D93" s="126"/>
      <c r="E93" s="1012"/>
      <c r="F93" s="59"/>
      <c r="G93" s="58"/>
      <c r="H93" s="58"/>
      <c r="I93" s="59"/>
      <c r="J93" s="58"/>
      <c r="K93" s="58"/>
      <c r="L93" s="59"/>
      <c r="M93" s="59"/>
      <c r="N93" s="58"/>
      <c r="O93" s="60"/>
      <c r="P93" s="58"/>
      <c r="Q93" s="58"/>
      <c r="R93" s="58"/>
      <c r="S93" s="58"/>
    </row>
    <row r="94" spans="1:34" ht="15" customHeight="1">
      <c r="A94" s="212" t="str" cm="1">
        <f t="array" ref="A94">_xlfn.IFS(G54=0,"",G54&gt;0,G54)</f>
        <v/>
      </c>
      <c r="B94" s="1289" t="str" cm="1">
        <f t="array" ref="B94">_xlfn.IFS(L21=0,"",L21&gt;0,L21)</f>
        <v/>
      </c>
      <c r="C94" s="126"/>
      <c r="D94" s="126"/>
      <c r="E94" s="1012"/>
      <c r="F94" s="59"/>
      <c r="G94" s="58"/>
      <c r="H94" s="58"/>
      <c r="I94" s="59"/>
      <c r="J94" s="58"/>
      <c r="K94" s="58"/>
      <c r="L94" s="59"/>
      <c r="M94" s="59"/>
      <c r="N94" s="58"/>
      <c r="O94" s="60"/>
      <c r="P94" s="58"/>
      <c r="Q94" s="58"/>
      <c r="R94" s="58"/>
      <c r="S94" s="58"/>
    </row>
    <row r="95" spans="1:34" ht="15" customHeight="1">
      <c r="A95" s="212" t="str" cm="1">
        <f t="array" ref="A95">_xlfn.IFS(G55=0,"",G55&gt;0,G55)</f>
        <v/>
      </c>
      <c r="B95" s="1289" t="str" cm="1">
        <f t="array" ref="B95">_xlfn.IFS(L22=0,"",L22&gt;0,L22)</f>
        <v/>
      </c>
      <c r="C95" s="126"/>
      <c r="D95" s="126"/>
      <c r="E95" s="1012"/>
      <c r="F95" s="59"/>
      <c r="G95" s="58"/>
      <c r="H95" s="58"/>
      <c r="I95" s="59"/>
      <c r="J95" s="58"/>
      <c r="K95" s="58"/>
      <c r="L95" s="59"/>
      <c r="M95" s="59"/>
      <c r="N95" s="58"/>
      <c r="O95" s="60"/>
      <c r="P95" s="58"/>
      <c r="Q95" s="58"/>
      <c r="R95" s="58"/>
      <c r="S95" s="58"/>
    </row>
    <row r="96" spans="1:34" ht="15" customHeight="1">
      <c r="A96" s="212" t="str" cm="1">
        <f t="array" ref="A96">_xlfn.IFS(G56=0,"",G56&gt;0,G56)</f>
        <v/>
      </c>
      <c r="B96" s="1289" t="str" cm="1">
        <f t="array" ref="B96">_xlfn.IFS(L23=0,"",L23&gt;0,L23)</f>
        <v/>
      </c>
      <c r="C96" s="126"/>
      <c r="D96" s="126"/>
      <c r="E96" s="1012"/>
      <c r="F96" s="59"/>
      <c r="G96" s="58"/>
      <c r="H96" s="58"/>
      <c r="I96" s="59"/>
      <c r="J96" s="58"/>
      <c r="K96" s="58"/>
      <c r="L96" s="59"/>
      <c r="M96" s="59"/>
      <c r="N96" s="58"/>
      <c r="O96" s="60"/>
      <c r="P96" s="58"/>
      <c r="Q96" s="58"/>
      <c r="R96" s="58"/>
      <c r="S96" s="58"/>
    </row>
    <row r="97" spans="1:19" ht="15" customHeight="1">
      <c r="A97" s="212" t="str" cm="1">
        <f t="array" ref="A97">_xlfn.IFS(G57=0,"",G57&gt;0,G57)</f>
        <v/>
      </c>
      <c r="B97" s="1289" t="str" cm="1">
        <f t="array" ref="B97">_xlfn.IFS(L36=0,"",L36&gt;0,L36)</f>
        <v/>
      </c>
      <c r="C97" s="126"/>
      <c r="D97" s="126"/>
      <c r="E97" s="1012"/>
      <c r="F97" s="59"/>
      <c r="G97" s="58"/>
      <c r="H97" s="58"/>
      <c r="I97" s="59"/>
      <c r="J97" s="58"/>
      <c r="K97" s="58"/>
      <c r="L97" s="59"/>
      <c r="M97" s="59"/>
      <c r="N97" s="58"/>
      <c r="O97" s="60"/>
      <c r="P97" s="58"/>
      <c r="Q97" s="58"/>
      <c r="R97" s="58"/>
      <c r="S97" s="58"/>
    </row>
    <row r="98" spans="1:19" ht="15" customHeight="1">
      <c r="A98" s="212" t="str" cm="1">
        <f t="array" ref="A98">_xlfn.IFS(G58=0,"",G58&gt;0,G58)</f>
        <v/>
      </c>
      <c r="B98" s="1289" t="str" cm="1">
        <f t="array" ref="B98">_xlfn.IFS(L38=0,"",L38&gt;0,L38)</f>
        <v/>
      </c>
      <c r="C98" s="126"/>
      <c r="D98" s="126"/>
      <c r="E98" s="1012"/>
      <c r="F98" s="59"/>
      <c r="G98" s="58"/>
      <c r="H98" s="58"/>
      <c r="I98" s="59"/>
      <c r="J98" s="58"/>
      <c r="K98" s="58"/>
      <c r="L98" s="59"/>
      <c r="M98" s="59"/>
      <c r="N98" s="58"/>
      <c r="O98" s="60"/>
      <c r="P98" s="58"/>
      <c r="Q98" s="58"/>
      <c r="R98" s="58"/>
      <c r="S98" s="58"/>
    </row>
    <row r="99" spans="1:19" ht="15" customHeight="1">
      <c r="A99" s="212" t="str" cm="1">
        <f t="array" ref="A99">_xlfn.IFS(G59=0,"",G59&gt;0,G59)</f>
        <v/>
      </c>
      <c r="B99" s="1289" t="str" cm="1">
        <f t="array" ref="B99">_xlfn.IFS(L39=0,"",L39&gt;0,L39)</f>
        <v/>
      </c>
      <c r="C99" s="126"/>
      <c r="D99" s="126"/>
      <c r="E99" s="1012"/>
      <c r="F99" s="59"/>
      <c r="G99" s="58"/>
      <c r="H99" s="58"/>
      <c r="I99" s="59"/>
      <c r="J99" s="58"/>
      <c r="K99" s="58"/>
      <c r="L99" s="59"/>
      <c r="M99" s="59"/>
      <c r="N99" s="58"/>
      <c r="O99" s="60"/>
      <c r="P99" s="58"/>
      <c r="Q99" s="58"/>
      <c r="R99" s="58"/>
      <c r="S99" s="58"/>
    </row>
    <row r="100" spans="1:19" ht="15" customHeight="1">
      <c r="A100" s="212" t="str" cm="1">
        <f t="array" ref="A100">_xlfn.IFS(G60=0,"",G60&gt;0,G60)</f>
        <v/>
      </c>
      <c r="B100" s="1289" t="str" cm="1">
        <f t="array" ref="B100">_xlfn.IFS(L40=0,"",L40&gt;0,L40)</f>
        <v/>
      </c>
      <c r="C100" s="126"/>
      <c r="D100" s="126"/>
      <c r="E100" s="1012"/>
      <c r="F100" s="59"/>
      <c r="G100" s="58"/>
      <c r="H100" s="58"/>
      <c r="I100" s="59"/>
      <c r="J100" s="58"/>
      <c r="K100" s="58"/>
      <c r="L100" s="59"/>
      <c r="M100" s="59"/>
      <c r="N100" s="58"/>
      <c r="O100" s="60"/>
      <c r="P100" s="58"/>
      <c r="Q100" s="58"/>
      <c r="R100" s="58"/>
      <c r="S100" s="58"/>
    </row>
    <row r="101" spans="1:19" ht="15" customHeight="1">
      <c r="A101" s="212" t="str" cm="1">
        <f t="array" ref="A101">_xlfn.IFS(G61=0,"",G61&gt;0,G61)</f>
        <v/>
      </c>
      <c r="B101" s="1289" t="str" cm="1">
        <f t="array" ref="B101">_xlfn.IFS(L41=0,"",L41&gt;0,L41)</f>
        <v>.</v>
      </c>
      <c r="C101" s="126"/>
      <c r="D101" s="126"/>
      <c r="E101" s="1012"/>
      <c r="F101" s="59"/>
      <c r="G101" s="58"/>
      <c r="H101" s="58"/>
      <c r="I101" s="59"/>
      <c r="J101" s="58"/>
      <c r="K101" s="58"/>
      <c r="L101" s="59"/>
      <c r="M101" s="59"/>
      <c r="N101" s="58"/>
      <c r="O101" s="60"/>
      <c r="P101" s="58"/>
      <c r="Q101" s="58"/>
      <c r="R101" s="58"/>
      <c r="S101" s="58"/>
    </row>
    <row r="102" spans="1:19" ht="15" customHeight="1">
      <c r="A102" s="212" t="str" cm="1">
        <f t="array" ref="A102">_xlfn.IFS(G62=0,"",G62&gt;0,G62)</f>
        <v/>
      </c>
      <c r="B102" s="1289" t="str" cm="1">
        <f t="array" ref="B102">_xlfn.IFS(L42=0,"",L42&gt;0,L42)</f>
        <v/>
      </c>
      <c r="C102" s="126"/>
      <c r="D102" s="126"/>
      <c r="E102" s="1012"/>
      <c r="F102" s="59"/>
      <c r="G102" s="58"/>
      <c r="H102" s="58"/>
      <c r="I102" s="59"/>
      <c r="J102" s="58"/>
      <c r="K102" s="58"/>
      <c r="L102" s="59"/>
      <c r="M102" s="59"/>
      <c r="N102" s="58"/>
      <c r="O102" s="60"/>
      <c r="P102" s="58"/>
      <c r="Q102" s="58"/>
      <c r="R102" s="58"/>
      <c r="S102" s="58"/>
    </row>
    <row r="103" spans="1:19" ht="15" customHeight="1">
      <c r="A103" s="212" t="str" cm="1">
        <f t="array" ref="A103">_xlfn.IFS(G63=0,"",G63&gt;0,G63)</f>
        <v/>
      </c>
      <c r="B103" s="1289" t="str" cm="1">
        <f t="array" ref="B103">_xlfn.IFS(L43=0,"",L43&gt;0,L43)</f>
        <v/>
      </c>
      <c r="C103" s="126"/>
      <c r="D103" s="126"/>
      <c r="E103" s="1012"/>
      <c r="F103" s="59"/>
      <c r="G103" s="58"/>
      <c r="H103" s="58"/>
      <c r="I103" s="59"/>
      <c r="J103" s="58"/>
      <c r="K103" s="58"/>
      <c r="L103" s="59"/>
      <c r="M103" s="59"/>
      <c r="N103" s="58"/>
      <c r="O103" s="60"/>
      <c r="P103" s="58"/>
      <c r="Q103" s="58"/>
      <c r="R103" s="58"/>
      <c r="S103" s="58"/>
    </row>
    <row r="104" spans="1:19" ht="15" customHeight="1">
      <c r="A104" s="212" t="str" cm="1">
        <f t="array" ref="A104">_xlfn.IFS(G64=0,"",G64&gt;0,G64)</f>
        <v/>
      </c>
      <c r="B104" s="1289" t="str" cm="1">
        <f t="array" ref="B104">_xlfn.IFS(L44=0,"",L44&gt;0,L44)</f>
        <v/>
      </c>
      <c r="C104" s="126"/>
      <c r="D104" s="126"/>
      <c r="E104" s="1012"/>
      <c r="F104" s="59"/>
      <c r="G104" s="58"/>
      <c r="H104" s="58"/>
      <c r="I104" s="59"/>
      <c r="J104" s="58"/>
      <c r="K104" s="58"/>
      <c r="L104" s="59"/>
      <c r="M104" s="59"/>
      <c r="O104" s="60"/>
      <c r="P104" s="58"/>
      <c r="Q104" s="58"/>
      <c r="R104" s="58"/>
    </row>
    <row r="105" spans="1:19" ht="15" customHeight="1">
      <c r="A105" s="212" t="str" cm="1">
        <f t="array" ref="A105">_xlfn.IFS(G65=0,"",G65&gt;0,G65)</f>
        <v/>
      </c>
      <c r="B105" s="1289" t="str" cm="1">
        <f t="array" ref="B105">_xlfn.IFS(L45=0,"",L45&gt;0,L45)</f>
        <v/>
      </c>
      <c r="C105" s="126"/>
      <c r="D105" s="126"/>
      <c r="E105" s="1012"/>
      <c r="F105" s="59"/>
      <c r="G105" s="58"/>
      <c r="H105" s="58"/>
      <c r="I105" s="59"/>
      <c r="J105" s="58"/>
      <c r="K105" s="58"/>
      <c r="L105" s="59"/>
      <c r="M105" s="59"/>
    </row>
    <row r="106" spans="1:19" ht="15" customHeight="1">
      <c r="A106" s="212" t="str" cm="1">
        <f t="array" ref="A106">_xlfn.IFS(G66=0,"",G66&gt;0,G66)</f>
        <v/>
      </c>
      <c r="B106" s="1288" t="str" cm="1">
        <f t="array" ref="B106">_xlfn.IFS(F98=0,"",F98&gt;0,F98)</f>
        <v/>
      </c>
      <c r="C106" s="126"/>
      <c r="D106" s="126"/>
      <c r="E106" s="1012"/>
      <c r="F106" s="59"/>
      <c r="G106" s="58"/>
      <c r="H106" s="58"/>
      <c r="I106" s="59"/>
      <c r="J106" s="58"/>
      <c r="K106" s="58"/>
      <c r="L106" s="59"/>
      <c r="M106" s="59"/>
    </row>
    <row r="107" spans="1:19" ht="15" customHeight="1">
      <c r="A107" s="212" t="str" cm="1">
        <f t="array" ref="A107">_xlfn.IFS(G67=0,"",G67&gt;0,G67)</f>
        <v/>
      </c>
      <c r="B107" s="1288" t="str" cm="1">
        <f t="array" ref="B107">_xlfn.IFS(F99=0,"",F99&gt;0,F99)</f>
        <v/>
      </c>
      <c r="C107" s="126"/>
      <c r="D107" s="126"/>
      <c r="E107" s="1012"/>
      <c r="F107" s="59"/>
      <c r="G107" s="58"/>
      <c r="H107" s="58"/>
      <c r="I107" s="59"/>
      <c r="J107" s="58"/>
      <c r="K107" s="58"/>
      <c r="L107" s="59"/>
      <c r="M107" s="59"/>
    </row>
    <row r="108" spans="1:19" ht="15" customHeight="1">
      <c r="A108" s="212" t="str" cm="1">
        <f t="array" ref="A108">_xlfn.IFS(G68=0,"",G68&gt;0,G68)</f>
        <v/>
      </c>
      <c r="B108" s="1288" t="str" cm="1">
        <f t="array" ref="B108">_xlfn.IFS(F100=0,"",F100&gt;0,F100)</f>
        <v/>
      </c>
      <c r="C108" s="126"/>
      <c r="D108" s="126"/>
      <c r="E108" s="1012"/>
      <c r="F108" s="59"/>
      <c r="G108" s="58"/>
      <c r="H108" s="58"/>
      <c r="I108" s="59"/>
      <c r="J108" s="58"/>
      <c r="K108" s="58"/>
      <c r="L108" s="59"/>
      <c r="M108" s="59"/>
    </row>
    <row r="109" spans="1:19" ht="15">
      <c r="A109" s="212"/>
      <c r="B109" s="1288" t="str" cm="1">
        <f t="array" ref="B109">_xlfn.IFS(F101=0,"",F101&gt;0,F101)</f>
        <v/>
      </c>
      <c r="C109" s="126"/>
      <c r="D109" s="126"/>
      <c r="E109" s="1012"/>
      <c r="F109" s="59"/>
      <c r="G109" s="58"/>
      <c r="H109" s="58"/>
      <c r="I109" s="59"/>
      <c r="J109" s="58"/>
      <c r="K109" s="58"/>
      <c r="L109" s="59"/>
      <c r="M109" s="59"/>
    </row>
    <row r="110" spans="1:19" ht="15">
      <c r="A110" s="212"/>
      <c r="B110" s="1288" t="str" cm="1">
        <f t="array" ref="B110">_xlfn.IFS(F102=0,"",F102&gt;0,F102)</f>
        <v/>
      </c>
      <c r="C110" s="126"/>
      <c r="D110" s="126"/>
      <c r="E110" s="1012"/>
      <c r="F110" s="59"/>
      <c r="G110" s="58"/>
      <c r="H110" s="58"/>
      <c r="I110" s="59"/>
      <c r="J110" s="58"/>
      <c r="K110" s="58"/>
      <c r="L110" s="59"/>
      <c r="M110" s="59"/>
    </row>
    <row r="111" spans="1:19" ht="15">
      <c r="A111" s="212"/>
      <c r="B111" s="1288" t="str" cm="1">
        <f t="array" ref="B111">_xlfn.IFS(F103=0,"",F103&gt;0,F103)</f>
        <v/>
      </c>
      <c r="C111" s="126"/>
      <c r="D111" s="126"/>
      <c r="E111" s="1012"/>
      <c r="F111" s="59"/>
      <c r="G111" s="58"/>
      <c r="H111" s="58"/>
      <c r="I111" s="59"/>
      <c r="J111" s="58"/>
      <c r="K111" s="58"/>
      <c r="L111" s="59"/>
      <c r="M111" s="59"/>
    </row>
    <row r="112" spans="1:19" ht="15">
      <c r="A112" s="212"/>
      <c r="B112" s="1289"/>
      <c r="C112" s="126"/>
      <c r="D112" s="126"/>
      <c r="E112" s="1012"/>
      <c r="F112" s="59"/>
      <c r="G112" s="58"/>
      <c r="H112" s="58"/>
      <c r="I112" s="59"/>
      <c r="J112" s="58"/>
      <c r="K112" s="58"/>
      <c r="L112" s="59"/>
      <c r="M112" s="59"/>
    </row>
    <row r="113" spans="1:13" ht="15">
      <c r="A113" s="212" t="str" cm="1">
        <f t="array" ref="A113">_xlfn.IFS(J38=0,"",J38&gt;0,J38)</f>
        <v/>
      </c>
      <c r="B113" s="1289" t="str" cm="1">
        <f t="array" aca="1" ref="B113" ca="1">_xlfn.IFS(L38=0,"",L38&gt;0,L5\)</f>
        <v/>
      </c>
      <c r="C113" s="126"/>
      <c r="D113" s="126"/>
      <c r="E113" s="1012"/>
      <c r="F113" s="59"/>
      <c r="G113" s="58"/>
      <c r="H113" s="58"/>
      <c r="I113" s="59"/>
      <c r="J113" s="58"/>
      <c r="K113" s="58"/>
      <c r="L113" s="59"/>
      <c r="M113" s="59"/>
    </row>
    <row r="114" spans="1:13">
      <c r="C114" s="126"/>
      <c r="D114" s="126"/>
      <c r="E114" s="1012"/>
      <c r="F114" s="59"/>
      <c r="G114" s="58"/>
      <c r="H114" s="58"/>
      <c r="I114" s="59"/>
      <c r="J114" s="58"/>
      <c r="K114" s="58"/>
      <c r="L114" s="59"/>
      <c r="M114" s="59"/>
    </row>
    <row r="115" spans="1:13">
      <c r="C115" s="126"/>
      <c r="D115" s="126"/>
      <c r="E115" s="1012"/>
      <c r="F115" s="59"/>
      <c r="G115" s="58"/>
      <c r="H115" s="58"/>
      <c r="I115" s="59"/>
      <c r="J115" s="58"/>
      <c r="K115" s="58"/>
      <c r="L115" s="59"/>
      <c r="M115" s="59"/>
    </row>
    <row r="116" spans="1:13">
      <c r="C116" s="126"/>
      <c r="D116" s="126"/>
      <c r="E116" s="1012"/>
      <c r="F116" s="59"/>
      <c r="G116" s="58"/>
      <c r="H116" s="58"/>
      <c r="I116" s="59"/>
      <c r="J116" s="58"/>
      <c r="K116" s="58"/>
      <c r="L116" s="59"/>
      <c r="M116" s="59"/>
    </row>
    <row r="117" spans="1:13">
      <c r="C117" s="126"/>
      <c r="D117" s="126"/>
      <c r="E117" s="1012"/>
      <c r="F117" s="59"/>
      <c r="G117" s="58"/>
      <c r="H117" s="58"/>
      <c r="I117" s="59"/>
      <c r="J117" s="58"/>
      <c r="K117" s="58"/>
      <c r="L117" s="59"/>
      <c r="M117" s="59"/>
    </row>
    <row r="118" spans="1:13">
      <c r="C118" s="126"/>
      <c r="D118" s="126"/>
      <c r="E118" s="1012"/>
      <c r="F118" s="59"/>
      <c r="G118" s="58"/>
      <c r="H118" s="58"/>
      <c r="I118" s="59"/>
      <c r="J118" s="58"/>
      <c r="K118" s="58"/>
      <c r="L118" s="59"/>
      <c r="M118" s="59"/>
    </row>
    <row r="119" spans="1:13">
      <c r="C119" s="126"/>
      <c r="D119" s="126"/>
      <c r="E119" s="1012"/>
      <c r="F119" s="59"/>
      <c r="G119" s="58"/>
      <c r="H119" s="58"/>
      <c r="I119" s="59"/>
      <c r="J119" s="58"/>
      <c r="K119" s="58"/>
      <c r="L119" s="59"/>
      <c r="M119" s="59"/>
    </row>
    <row r="120" spans="1:13">
      <c r="C120" s="126"/>
      <c r="D120" s="126"/>
      <c r="E120" s="1012"/>
      <c r="F120" s="59"/>
      <c r="G120" s="58"/>
      <c r="H120" s="58"/>
      <c r="I120" s="59"/>
      <c r="J120" s="58"/>
      <c r="K120" s="58"/>
      <c r="L120" s="59"/>
      <c r="M120" s="59"/>
    </row>
    <row r="121" spans="1:13">
      <c r="C121" s="126"/>
      <c r="D121" s="126"/>
      <c r="E121" s="1012"/>
      <c r="F121" s="59"/>
      <c r="G121" s="58"/>
      <c r="H121" s="58"/>
      <c r="I121" s="59"/>
      <c r="J121" s="58"/>
      <c r="K121" s="58"/>
      <c r="L121" s="59"/>
      <c r="M121" s="59"/>
    </row>
    <row r="122" spans="1:13">
      <c r="C122" s="126"/>
      <c r="D122" s="126"/>
      <c r="E122" s="1012"/>
      <c r="F122" s="59"/>
      <c r="G122" s="58"/>
      <c r="H122" s="58"/>
      <c r="I122" s="59"/>
      <c r="J122" s="58"/>
      <c r="K122" s="58"/>
      <c r="L122" s="59"/>
      <c r="M122" s="59"/>
    </row>
    <row r="123" spans="1:13">
      <c r="C123" s="126"/>
      <c r="D123" s="126"/>
      <c r="E123" s="1012"/>
      <c r="F123" s="59"/>
      <c r="G123" s="58"/>
      <c r="H123" s="58"/>
      <c r="I123" s="59"/>
      <c r="J123" s="58"/>
      <c r="K123" s="58"/>
      <c r="L123" s="59"/>
      <c r="M123" s="59"/>
    </row>
    <row r="124" spans="1:13">
      <c r="C124" s="126"/>
      <c r="D124" s="126"/>
      <c r="E124" s="1012"/>
      <c r="F124" s="59"/>
      <c r="G124" s="58"/>
      <c r="H124" s="58"/>
      <c r="I124" s="59"/>
      <c r="J124" s="58"/>
      <c r="K124" s="58"/>
      <c r="L124" s="59"/>
      <c r="M124" s="59"/>
    </row>
    <row r="125" spans="1:13">
      <c r="C125" s="126"/>
      <c r="D125" s="126"/>
      <c r="E125" s="1012"/>
      <c r="F125" s="59"/>
      <c r="G125" s="58"/>
      <c r="H125" s="58"/>
      <c r="I125" s="59"/>
      <c r="J125" s="58"/>
      <c r="K125" s="58"/>
      <c r="L125" s="59"/>
      <c r="M125" s="59"/>
    </row>
    <row r="126" spans="1:13">
      <c r="C126" s="126"/>
      <c r="D126" s="126"/>
      <c r="E126" s="1012"/>
      <c r="F126" s="59"/>
      <c r="G126" s="58"/>
      <c r="H126" s="58"/>
      <c r="I126" s="59"/>
      <c r="J126" s="58"/>
      <c r="K126" s="58"/>
      <c r="L126" s="59"/>
      <c r="M126" s="59"/>
    </row>
    <row r="127" spans="1:13">
      <c r="C127" s="126"/>
      <c r="D127" s="126"/>
      <c r="E127" s="1012"/>
      <c r="F127" s="59"/>
      <c r="G127" s="58"/>
      <c r="H127" s="58"/>
      <c r="I127" s="59"/>
      <c r="J127" s="58"/>
      <c r="K127" s="58"/>
      <c r="L127" s="59"/>
      <c r="M127" s="59"/>
    </row>
  </sheetData>
  <protectedRanges>
    <protectedRange sqref="L5:L35 M5:M13 M15:M35" name="Range1_1"/>
    <protectedRange sqref="C36:L37" name="Range1_2"/>
    <protectedRange sqref="C4:I4" name="Range1_3"/>
    <protectedRange sqref="AW2:AW4 C7:D7 C5:E6 E7:E35" name="Range1_1_1"/>
    <protectedRange sqref="C39:C40 D40:F40" name="Range1_4"/>
  </protectedRanges>
  <sortState xmlns:xlrd2="http://schemas.microsoft.com/office/spreadsheetml/2017/richdata2" ref="G5:I30">
    <sortCondition ref="G5:G30"/>
  </sortState>
  <mergeCells count="130">
    <mergeCell ref="J3:K3"/>
    <mergeCell ref="J4:K4"/>
    <mergeCell ref="C24:D24"/>
    <mergeCell ref="C3:G3"/>
    <mergeCell ref="C4:D4"/>
    <mergeCell ref="C28:D28"/>
    <mergeCell ref="C29:D29"/>
    <mergeCell ref="C30:D30"/>
    <mergeCell ref="C35:D35"/>
    <mergeCell ref="C12:D12"/>
    <mergeCell ref="C13:D13"/>
    <mergeCell ref="C14:D14"/>
    <mergeCell ref="C15:D15"/>
    <mergeCell ref="C16:D16"/>
    <mergeCell ref="C17:D17"/>
    <mergeCell ref="C19:D19"/>
    <mergeCell ref="C20:D20"/>
    <mergeCell ref="C21:D21"/>
    <mergeCell ref="C18:D18"/>
    <mergeCell ref="P4:Q4"/>
    <mergeCell ref="R26:R27"/>
    <mergeCell ref="R31:R34"/>
    <mergeCell ref="J5:J13"/>
    <mergeCell ref="C5:D5"/>
    <mergeCell ref="C26:D26"/>
    <mergeCell ref="C27:D27"/>
    <mergeCell ref="C31:D31"/>
    <mergeCell ref="R11:R13"/>
    <mergeCell ref="C32:D32"/>
    <mergeCell ref="C33:D33"/>
    <mergeCell ref="C34:D34"/>
    <mergeCell ref="R8:R10"/>
    <mergeCell ref="J14:J35"/>
    <mergeCell ref="C6:D6"/>
    <mergeCell ref="C7:D7"/>
    <mergeCell ref="C8:D8"/>
    <mergeCell ref="C9:D9"/>
    <mergeCell ref="C10:D10"/>
    <mergeCell ref="C11:D11"/>
    <mergeCell ref="AC57:AD57"/>
    <mergeCell ref="AC48:AD48"/>
    <mergeCell ref="AC19:AD19"/>
    <mergeCell ref="AC31:AD31"/>
    <mergeCell ref="AC27:AD27"/>
    <mergeCell ref="AC28:AD28"/>
    <mergeCell ref="AC29:AD29"/>
    <mergeCell ref="AC20:AD20"/>
    <mergeCell ref="Z12:Z19"/>
    <mergeCell ref="AC14:AD14"/>
    <mergeCell ref="AC16:AD16"/>
    <mergeCell ref="AC12:AD12"/>
    <mergeCell ref="AC13:AD13"/>
    <mergeCell ref="Z20:Z40"/>
    <mergeCell ref="AC17:AD17"/>
    <mergeCell ref="AC15:AD15"/>
    <mergeCell ref="U32:X32"/>
    <mergeCell ref="C36:D36"/>
    <mergeCell ref="AK1:AP1"/>
    <mergeCell ref="Z1:Z11"/>
    <mergeCell ref="U2:V2"/>
    <mergeCell ref="X1:Y1"/>
    <mergeCell ref="AC1:AD1"/>
    <mergeCell ref="AK3:AK6"/>
    <mergeCell ref="AC2:AD2"/>
    <mergeCell ref="AC3:AD3"/>
    <mergeCell ref="AC4:AD4"/>
    <mergeCell ref="AC6:AD6"/>
    <mergeCell ref="AK7:AK10"/>
    <mergeCell ref="AC7:AD7"/>
    <mergeCell ref="AC8:AD8"/>
    <mergeCell ref="AC9:AD9"/>
    <mergeCell ref="AC5:AD5"/>
    <mergeCell ref="AC11:AD11"/>
    <mergeCell ref="AC10:AD10"/>
    <mergeCell ref="U29:W29"/>
    <mergeCell ref="U17:V17"/>
    <mergeCell ref="C1:G2"/>
    <mergeCell ref="R1:S3"/>
    <mergeCell ref="J1:K2"/>
    <mergeCell ref="AC59:AD59"/>
    <mergeCell ref="AC49:AD49"/>
    <mergeCell ref="AC54:AD54"/>
    <mergeCell ref="AC32:AD32"/>
    <mergeCell ref="AC33:AD33"/>
    <mergeCell ref="AC34:AD34"/>
    <mergeCell ref="AC45:AD45"/>
    <mergeCell ref="AC44:AD44"/>
    <mergeCell ref="AC42:AD42"/>
    <mergeCell ref="AC40:AD40"/>
    <mergeCell ref="AC39:AD39"/>
    <mergeCell ref="AC37:AD37"/>
    <mergeCell ref="AC35:AD35"/>
    <mergeCell ref="AC38:AD38"/>
    <mergeCell ref="AC36:AD36"/>
    <mergeCell ref="AC47:AD47"/>
    <mergeCell ref="AC46:AD46"/>
    <mergeCell ref="AC43:AD43"/>
    <mergeCell ref="AC58:AD58"/>
    <mergeCell ref="AC51:AD51"/>
    <mergeCell ref="AC53:AD53"/>
    <mergeCell ref="AC52:AD52"/>
    <mergeCell ref="AC55:AD55"/>
    <mergeCell ref="AC56:AD56"/>
    <mergeCell ref="D49:F49"/>
    <mergeCell ref="D50:F50"/>
    <mergeCell ref="D52:F52"/>
    <mergeCell ref="D53:F53"/>
    <mergeCell ref="D54:F54"/>
    <mergeCell ref="D55:F55"/>
    <mergeCell ref="C22:D22"/>
    <mergeCell ref="D56:F56"/>
    <mergeCell ref="D57:F57"/>
    <mergeCell ref="D51:F51"/>
    <mergeCell ref="C23:D23"/>
    <mergeCell ref="C25:D25"/>
    <mergeCell ref="D58:F58"/>
    <mergeCell ref="Q67:R67"/>
    <mergeCell ref="Q56:R56"/>
    <mergeCell ref="Q57:R57"/>
    <mergeCell ref="Q58:R58"/>
    <mergeCell ref="Q60:R60"/>
    <mergeCell ref="Q61:R61"/>
    <mergeCell ref="Q62:R62"/>
    <mergeCell ref="Q63:R63"/>
    <mergeCell ref="Q64:R64"/>
    <mergeCell ref="Q65:R65"/>
    <mergeCell ref="Q59:R59"/>
    <mergeCell ref="Q66:R66"/>
    <mergeCell ref="D60:F60"/>
    <mergeCell ref="D59:F59"/>
  </mergeCells>
  <conditionalFormatting sqref="Q3">
    <cfRule type="expression" dxfId="21" priority="1">
      <formula>$Q$3&gt;$Q$2</formula>
    </cfRule>
    <cfRule type="expression" dxfId="20" priority="2">
      <formula>$Q$2&gt;$Q$3</formula>
    </cfRule>
  </conditionalFormatting>
  <conditionalFormatting sqref="S5:S33">
    <cfRule type="cellIs" dxfId="19" priority="6" operator="lessThan">
      <formula>Q5</formula>
    </cfRule>
    <cfRule type="cellIs" dxfId="18" priority="7" operator="greaterThan">
      <formula>Q5</formula>
    </cfRule>
  </conditionalFormatting>
  <conditionalFormatting sqref="U4:U7">
    <cfRule type="cellIs" dxfId="17" priority="28" operator="greaterThanOrEqual">
      <formula>TODAY()-2</formula>
    </cfRule>
    <cfRule type="cellIs" dxfId="16" priority="33" operator="lessThan">
      <formula>TODAY()-2</formula>
    </cfRule>
  </conditionalFormatting>
  <conditionalFormatting sqref="U10">
    <cfRule type="cellIs" dxfId="15" priority="45" operator="lessThan">
      <formula>$U$9</formula>
    </cfRule>
    <cfRule type="cellIs" dxfId="14" priority="46" operator="greaterThan">
      <formula>$U$9</formula>
    </cfRule>
  </conditionalFormatting>
  <conditionalFormatting sqref="U13">
    <cfRule type="cellIs" dxfId="13" priority="43" operator="lessThan">
      <formula>$U$12</formula>
    </cfRule>
    <cfRule type="cellIs" dxfId="12" priority="44" operator="greaterThan">
      <formula>$U$12</formula>
    </cfRule>
  </conditionalFormatting>
  <dataValidations count="3">
    <dataValidation type="list" allowBlank="1" showInputMessage="1" showErrorMessage="1" sqref="AD22:AD26" xr:uid="{3BC92629-DFB3-4ABF-86CC-0F4949649AE3}">
      <formula1>"0-1,1,2,3,4, All"</formula1>
    </dataValidation>
    <dataValidation type="list" allowBlank="1" showInputMessage="1" showErrorMessage="1" sqref="AB25:AB32" xr:uid="{323D9E57-7981-45C7-96BA-46C6A9A1CBB2}">
      <formula1>"Door 2, Door 3, Door 4, Door 5, Door 6, Door 7, Door 8, Door 9, Door 10, On Dock"</formula1>
    </dataValidation>
    <dataValidation type="date" operator="greaterThan" showInputMessage="1" showErrorMessage="1" sqref="U4:U7" xr:uid="{4A3506F4-16BB-420B-92C5-799911F7A38E}">
      <formula1>44737</formula1>
    </dataValidation>
  </dataValidations>
  <pageMargins left="0.25" right="0.25" top="0.75" bottom="0.75" header="0.3" footer="0.3"/>
  <pageSetup orientation="portrait"/>
  <legacyDrawing r:id="rId1"/>
  <extLst>
    <ext xmlns:x14="http://schemas.microsoft.com/office/spreadsheetml/2009/9/main" uri="{78C0D931-6437-407d-A8EE-F0AAD7539E65}">
      <x14:conditionalFormattings>
        <x14:conditionalFormatting xmlns:xm="http://schemas.microsoft.com/office/excel/2006/main">
          <x14:cfRule type="containsText" priority="32" operator="containsText" id="{5C7F1DEB-CC32-4B09-875A-4A4BEF7382A1}">
            <xm:f>NOT(ISERROR(SEARCH($U$19,U19)))</xm:f>
            <xm:f>$U$19</xm:f>
            <x14:dxf>
              <font>
                <color rgb="FF006100"/>
              </font>
              <fill>
                <patternFill>
                  <bgColor rgb="FFC6EFCE"/>
                </patternFill>
              </fill>
            </x14:dxf>
          </x14:cfRule>
          <xm:sqref>U19:U20</xm:sqref>
        </x14:conditionalFormatting>
        <x14:conditionalFormatting xmlns:xm="http://schemas.microsoft.com/office/excel/2006/main">
          <x14:cfRule type="containsText" priority="31" operator="containsText" id="{840F1E50-C6E1-4BB8-AC30-73650CC23993}">
            <xm:f>NOT(ISERROR(SEARCH($U$20,U20)))</xm:f>
            <xm:f>$U$20</xm:f>
            <x14:dxf>
              <font>
                <color rgb="FF006100"/>
              </font>
              <fill>
                <patternFill>
                  <bgColor rgb="FFC6EFCE"/>
                </patternFill>
              </fill>
            </x14:dxf>
          </x14:cfRule>
          <xm:sqref>U20</xm:sqref>
        </x14:conditionalFormatting>
        <x14:conditionalFormatting xmlns:xm="http://schemas.microsoft.com/office/excel/2006/main">
          <x14:cfRule type="containsText" priority="30" operator="containsText" id="{EEDCD0FD-25E9-4ED7-9B6F-FA0A2199EC32}">
            <xm:f>NOT(ISERROR(SEARCH($V$19,V19)))</xm:f>
            <xm:f>$V$19</xm:f>
            <x14:dxf>
              <font>
                <color rgb="FF9C0006"/>
              </font>
              <fill>
                <patternFill>
                  <bgColor rgb="FFFFC7CE"/>
                </patternFill>
              </fill>
            </x14:dxf>
          </x14:cfRule>
          <xm:sqref>V19</xm:sqref>
        </x14:conditionalFormatting>
        <x14:conditionalFormatting xmlns:xm="http://schemas.microsoft.com/office/excel/2006/main">
          <x14:cfRule type="containsText" priority="29" operator="containsText" id="{6BE0EF0E-03C3-4CA3-8517-2DA899576BF3}">
            <xm:f>NOT(ISERROR(SEARCH($V$20,V20)))</xm:f>
            <xm:f>$V$20</xm:f>
            <x14:dxf>
              <font>
                <color rgb="FF9C0006"/>
              </font>
              <fill>
                <patternFill>
                  <bgColor rgb="FFFFC7CE"/>
                </patternFill>
              </fill>
            </x14:dxf>
          </x14:cfRule>
          <xm:sqref>V20</xm:sqref>
        </x14:conditionalFormatting>
      </x14:conditionalFormattings>
    </ext>
  </extLst>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4C30DC-C5C1-4138-9B5A-6D6FC99E11EE}">
  <sheetPr>
    <tabColor rgb="FFFF4DA0"/>
    <pageSetUpPr fitToPage="1"/>
  </sheetPr>
  <dimension ref="A1:AS71"/>
  <sheetViews>
    <sheetView topLeftCell="AC1" workbookViewId="0">
      <selection activeCell="AR45" sqref="AR45"/>
    </sheetView>
  </sheetViews>
  <sheetFormatPr defaultColWidth="9.140625" defaultRowHeight="12.75"/>
  <cols>
    <col min="1" max="1" width="6.28515625" customWidth="1"/>
    <col min="2" max="2" width="11.85546875" customWidth="1"/>
    <col min="3" max="3" width="13.42578125" customWidth="1"/>
    <col min="4" max="4" width="15.28515625" customWidth="1"/>
    <col min="6" max="6" width="2.7109375" customWidth="1"/>
    <col min="7" max="7" width="9" style="55" customWidth="1"/>
    <col min="8" max="11" width="14" style="55" customWidth="1"/>
    <col min="13" max="13" width="9.140625" style="55"/>
    <col min="14" max="14" width="19.28515625" style="55" customWidth="1"/>
    <col min="15" max="15" width="21.140625" style="55" customWidth="1"/>
    <col min="16" max="16" width="15.5703125" style="55" customWidth="1"/>
    <col min="19" max="19" width="13.85546875" customWidth="1"/>
    <col min="20" max="20" width="17.140625" style="308" customWidth="1"/>
    <col min="21" max="21" width="14.7109375" style="308" bestFit="1" customWidth="1"/>
    <col min="22" max="22" width="13.140625" style="308" customWidth="1"/>
    <col min="23" max="23" width="27.5703125" customWidth="1"/>
    <col min="24" max="24" width="21.5703125" customWidth="1"/>
    <col min="27" max="27" width="28.85546875" customWidth="1"/>
    <col min="28" max="28" width="19.140625" customWidth="1"/>
    <col min="29" max="29" width="14.85546875" customWidth="1"/>
    <col min="30" max="30" width="30.42578125" customWidth="1"/>
    <col min="31" max="31" width="4.42578125" customWidth="1"/>
    <col min="32" max="32" width="27.42578125" customWidth="1"/>
    <col min="33" max="33" width="11.42578125" customWidth="1"/>
    <col min="34" max="34" width="18.7109375" customWidth="1"/>
    <col min="35" max="35" width="9.140625" bestFit="1" customWidth="1"/>
    <col min="36" max="36" width="13.5703125" customWidth="1"/>
    <col min="37" max="37" width="10.7109375" customWidth="1"/>
    <col min="38" max="38" width="4.42578125" customWidth="1"/>
    <col min="39" max="39" width="27.5703125" customWidth="1"/>
    <col min="40" max="40" width="10.7109375" customWidth="1"/>
    <col min="41" max="41" width="20.28515625" customWidth="1"/>
    <col min="42" max="42" width="20" customWidth="1"/>
    <col min="43" max="43" width="18.28515625" customWidth="1"/>
  </cols>
  <sheetData>
    <row r="1" spans="1:45" ht="18">
      <c r="A1" s="1876" t="s">
        <v>1648</v>
      </c>
      <c r="B1" s="1876"/>
      <c r="C1" s="1876"/>
      <c r="D1" s="1876"/>
      <c r="E1" s="1876"/>
      <c r="F1" s="1876"/>
      <c r="G1" s="1876"/>
      <c r="H1" s="1876"/>
      <c r="I1" s="1876"/>
      <c r="J1" s="1876"/>
      <c r="K1" s="1876"/>
      <c r="M1" s="1876" t="s">
        <v>1649</v>
      </c>
      <c r="N1" s="1876"/>
      <c r="O1" s="1876"/>
      <c r="P1" s="1876"/>
      <c r="Q1" s="1876"/>
      <c r="S1" s="1876" t="s">
        <v>1650</v>
      </c>
      <c r="T1" s="1876"/>
      <c r="U1" s="1876"/>
      <c r="V1" s="1876"/>
      <c r="W1" s="1876"/>
      <c r="X1" s="1145" t="s">
        <v>1651</v>
      </c>
      <c r="AA1" s="1889" t="s">
        <v>1652</v>
      </c>
      <c r="AB1" s="1877" t="s">
        <v>1653</v>
      </c>
      <c r="AC1" s="1891"/>
      <c r="AD1" s="1146">
        <f ca="1">TODAY()</f>
        <v>46189</v>
      </c>
      <c r="AE1" s="1147"/>
      <c r="AF1" s="1889" t="s">
        <v>1652</v>
      </c>
      <c r="AG1" s="1878" t="s">
        <v>1654</v>
      </c>
      <c r="AH1" s="1878"/>
      <c r="AI1" s="1894">
        <f ca="1">TODAY()</f>
        <v>46189</v>
      </c>
      <c r="AJ1" s="1894"/>
      <c r="AK1" s="1894"/>
      <c r="AL1" s="1148"/>
      <c r="AM1" s="1891" t="s">
        <v>1652</v>
      </c>
      <c r="AN1" s="1877" t="s">
        <v>1655</v>
      </c>
      <c r="AO1" s="1878"/>
      <c r="AP1" s="1885">
        <f ca="1">TODAY()</f>
        <v>46189</v>
      </c>
      <c r="AQ1" s="1886"/>
    </row>
    <row r="2" spans="1:45" ht="17.25" customHeight="1">
      <c r="A2" s="1875" t="s">
        <v>1656</v>
      </c>
      <c r="B2" s="1875"/>
      <c r="C2" s="1875"/>
      <c r="D2" s="1875"/>
      <c r="E2" s="1875"/>
      <c r="G2" s="1874" t="s">
        <v>1657</v>
      </c>
      <c r="H2" s="1874"/>
      <c r="I2" s="1874"/>
      <c r="J2" s="1874"/>
      <c r="K2" s="1874"/>
      <c r="AA2" s="1890"/>
      <c r="AB2" s="1892"/>
      <c r="AC2" s="1893"/>
      <c r="AD2" s="1149"/>
      <c r="AE2" s="1147"/>
      <c r="AF2" s="1890"/>
      <c r="AG2" s="1880"/>
      <c r="AH2" s="1880"/>
      <c r="AI2" s="1895"/>
      <c r="AJ2" s="1895"/>
      <c r="AK2" s="1895"/>
      <c r="AL2" s="1148"/>
      <c r="AM2" s="1893"/>
      <c r="AN2" s="1879"/>
      <c r="AO2" s="1880"/>
      <c r="AP2" s="1887"/>
      <c r="AQ2" s="1888"/>
    </row>
    <row r="3" spans="1:45" ht="36.75" customHeight="1">
      <c r="A3" s="823" t="s">
        <v>1658</v>
      </c>
      <c r="B3" s="825" t="s">
        <v>1659</v>
      </c>
      <c r="C3" s="825" t="s">
        <v>1660</v>
      </c>
      <c r="D3" s="825" t="s">
        <v>1661</v>
      </c>
      <c r="E3" s="826" t="s">
        <v>1662</v>
      </c>
      <c r="G3" s="818" t="s">
        <v>1658</v>
      </c>
      <c r="H3" s="820" t="s">
        <v>1659</v>
      </c>
      <c r="I3" s="820" t="s">
        <v>1660</v>
      </c>
      <c r="J3" s="820" t="s">
        <v>1661</v>
      </c>
      <c r="K3" s="821" t="s">
        <v>1662</v>
      </c>
      <c r="M3" s="1150" t="s">
        <v>1658</v>
      </c>
      <c r="N3" s="814" t="s">
        <v>1663</v>
      </c>
      <c r="O3" s="814" t="s">
        <v>1664</v>
      </c>
      <c r="P3" s="814" t="s">
        <v>1665</v>
      </c>
      <c r="Q3" s="1151" t="s">
        <v>1662</v>
      </c>
      <c r="S3" s="827" t="s">
        <v>1663</v>
      </c>
      <c r="T3" s="828" t="s">
        <v>1660</v>
      </c>
      <c r="U3" s="810" t="s">
        <v>1661</v>
      </c>
      <c r="V3" s="810" t="s">
        <v>1662</v>
      </c>
      <c r="W3" s="811" t="s">
        <v>1666</v>
      </c>
      <c r="X3" s="874" t="s">
        <v>1667</v>
      </c>
      <c r="AA3" s="1108" t="s">
        <v>1668</v>
      </c>
      <c r="AB3" s="1108" t="s">
        <v>1669</v>
      </c>
      <c r="AC3" s="1111" t="s">
        <v>1670</v>
      </c>
      <c r="AD3" s="1086" t="s">
        <v>1671</v>
      </c>
      <c r="AE3" s="1092"/>
      <c r="AF3" s="1110" t="s">
        <v>1668</v>
      </c>
      <c r="AG3" s="1053" t="s">
        <v>1669</v>
      </c>
      <c r="AH3" s="1109" t="s">
        <v>1670</v>
      </c>
      <c r="AI3" s="1883" t="s">
        <v>1671</v>
      </c>
      <c r="AJ3" s="1896"/>
      <c r="AK3" s="1896"/>
      <c r="AL3" s="1106"/>
      <c r="AM3" s="1109" t="s">
        <v>1668</v>
      </c>
      <c r="AN3" s="1053" t="s">
        <v>1669</v>
      </c>
      <c r="AO3" s="1108" t="s">
        <v>1670</v>
      </c>
      <c r="AP3" s="1883" t="s">
        <v>1671</v>
      </c>
      <c r="AQ3" s="1884"/>
    </row>
    <row r="4" spans="1:45" ht="20.25" customHeight="1">
      <c r="A4" s="822">
        <v>1</v>
      </c>
      <c r="B4" s="977">
        <v>1</v>
      </c>
      <c r="C4" s="977">
        <v>7621259688</v>
      </c>
      <c r="D4" s="824" t="s">
        <v>1672</v>
      </c>
      <c r="E4" s="824" t="s">
        <v>1673</v>
      </c>
      <c r="G4" s="817">
        <v>1</v>
      </c>
      <c r="H4" s="977">
        <v>25</v>
      </c>
      <c r="I4" s="977">
        <v>7422200027</v>
      </c>
      <c r="J4" s="819" t="s">
        <v>1674</v>
      </c>
      <c r="K4" s="819" t="s">
        <v>1675</v>
      </c>
      <c r="M4" s="812" t="s">
        <v>1676</v>
      </c>
      <c r="N4" s="813" t="s">
        <v>1677</v>
      </c>
      <c r="O4" s="813" t="s">
        <v>1678</v>
      </c>
      <c r="P4" s="815" t="s">
        <v>1679</v>
      </c>
      <c r="Q4" s="816"/>
      <c r="S4" s="809">
        <v>1</v>
      </c>
      <c r="T4" s="808">
        <v>7824400603</v>
      </c>
      <c r="U4" s="808" t="s">
        <v>1680</v>
      </c>
      <c r="V4" s="808" t="s">
        <v>1681</v>
      </c>
      <c r="W4" s="873" t="s">
        <v>1682</v>
      </c>
      <c r="X4" s="49"/>
      <c r="AA4" s="1152">
        <v>16</v>
      </c>
      <c r="AB4" s="1091" t="b">
        <v>1</v>
      </c>
      <c r="AC4" s="1091" t="b">
        <v>1</v>
      </c>
      <c r="AD4" s="1153" t="s">
        <v>1683</v>
      </c>
      <c r="AE4" s="1093"/>
      <c r="AF4" s="1154">
        <v>16</v>
      </c>
      <c r="AG4" s="1087" t="b">
        <v>1</v>
      </c>
      <c r="AH4" s="1057" t="b">
        <v>1</v>
      </c>
      <c r="AI4" s="1857" t="s">
        <v>1684</v>
      </c>
      <c r="AJ4" s="1857"/>
      <c r="AK4" s="1857"/>
      <c r="AL4" s="1107"/>
      <c r="AM4" s="1156">
        <v>16</v>
      </c>
      <c r="AN4" s="1087" t="b">
        <v>1</v>
      </c>
      <c r="AO4" s="1058" t="b">
        <v>1</v>
      </c>
      <c r="AP4" s="1881" t="s">
        <v>1142</v>
      </c>
      <c r="AQ4" s="1882"/>
    </row>
    <row r="5" spans="1:45" ht="20.25" customHeight="1">
      <c r="A5" s="721">
        <v>2</v>
      </c>
      <c r="B5" s="977">
        <v>2</v>
      </c>
      <c r="C5" s="977">
        <v>7422200048</v>
      </c>
      <c r="D5" s="722" t="s">
        <v>1674</v>
      </c>
      <c r="E5" s="722" t="s">
        <v>1673</v>
      </c>
      <c r="G5" s="723">
        <v>2</v>
      </c>
      <c r="H5" s="977">
        <v>26</v>
      </c>
      <c r="I5" s="977">
        <v>5917120131</v>
      </c>
      <c r="J5" s="724" t="s">
        <v>1674</v>
      </c>
      <c r="K5" s="724" t="s">
        <v>1675</v>
      </c>
      <c r="M5" s="730" t="s">
        <v>1676</v>
      </c>
      <c r="N5" s="728" t="s">
        <v>1685</v>
      </c>
      <c r="O5" s="728" t="s">
        <v>1678</v>
      </c>
      <c r="P5" s="729" t="s">
        <v>1679</v>
      </c>
      <c r="Q5" s="49"/>
      <c r="S5" s="809">
        <v>2</v>
      </c>
      <c r="T5" s="808">
        <v>7824400646</v>
      </c>
      <c r="U5" s="808" t="s">
        <v>1680</v>
      </c>
      <c r="V5" s="808" t="s">
        <v>1681</v>
      </c>
      <c r="W5" s="873" t="s">
        <v>1686</v>
      </c>
      <c r="X5" s="49"/>
      <c r="AA5" s="1154">
        <v>17</v>
      </c>
      <c r="AB5" s="1090" t="b">
        <v>1</v>
      </c>
      <c r="AC5" s="1090" t="b">
        <v>1</v>
      </c>
      <c r="AD5" s="1157" t="s">
        <v>1687</v>
      </c>
      <c r="AE5" s="1093"/>
      <c r="AF5" s="1154">
        <v>17</v>
      </c>
      <c r="AG5" s="1088" t="b">
        <v>1</v>
      </c>
      <c r="AH5" s="1057" t="b">
        <v>1</v>
      </c>
      <c r="AI5" s="1857" t="s">
        <v>266</v>
      </c>
      <c r="AJ5" s="1857"/>
      <c r="AK5" s="1857"/>
      <c r="AL5" s="1107"/>
      <c r="AM5" s="1156">
        <v>17</v>
      </c>
      <c r="AN5" s="1088" t="b">
        <v>1</v>
      </c>
      <c r="AO5" s="1056" t="b">
        <v>1</v>
      </c>
      <c r="AP5" s="1858" t="s">
        <v>1688</v>
      </c>
      <c r="AQ5" s="1859"/>
    </row>
    <row r="6" spans="1:45" ht="20.25" customHeight="1">
      <c r="A6" s="721">
        <v>3</v>
      </c>
      <c r="B6" s="977">
        <v>3</v>
      </c>
      <c r="C6" s="977">
        <v>7621310249</v>
      </c>
      <c r="D6" s="722" t="s">
        <v>1672</v>
      </c>
      <c r="E6" s="722" t="s">
        <v>1673</v>
      </c>
      <c r="G6" s="723">
        <v>3</v>
      </c>
      <c r="H6" s="977">
        <v>27</v>
      </c>
      <c r="I6" s="977">
        <v>7422200011</v>
      </c>
      <c r="J6" s="724" t="s">
        <v>1674</v>
      </c>
      <c r="K6" s="724" t="s">
        <v>1675</v>
      </c>
      <c r="M6" s="730" t="s">
        <v>1676</v>
      </c>
      <c r="N6" s="728" t="s">
        <v>1689</v>
      </c>
      <c r="O6" s="728" t="s">
        <v>1678</v>
      </c>
      <c r="P6" s="729" t="s">
        <v>1679</v>
      </c>
      <c r="Q6" s="49"/>
      <c r="S6" s="809">
        <v>3</v>
      </c>
      <c r="T6" s="808">
        <v>7824400606</v>
      </c>
      <c r="U6" s="808" t="s">
        <v>1680</v>
      </c>
      <c r="V6" s="808" t="s">
        <v>1681</v>
      </c>
      <c r="W6" s="873" t="s">
        <v>663</v>
      </c>
      <c r="X6" s="49"/>
      <c r="AA6" s="1154">
        <v>18</v>
      </c>
      <c r="AB6" s="1090" t="b">
        <v>1</v>
      </c>
      <c r="AC6" s="1090" t="b">
        <v>1</v>
      </c>
      <c r="AD6" s="1157" t="s">
        <v>1690</v>
      </c>
      <c r="AE6" s="1093"/>
      <c r="AF6" s="1154">
        <v>18</v>
      </c>
      <c r="AG6" s="1088" t="b">
        <v>1</v>
      </c>
      <c r="AH6" s="1057" t="b">
        <v>1</v>
      </c>
      <c r="AI6" s="1857" t="s">
        <v>1691</v>
      </c>
      <c r="AJ6" s="1857"/>
      <c r="AK6" s="1857"/>
      <c r="AL6" s="1107"/>
      <c r="AM6" s="1156">
        <v>18</v>
      </c>
      <c r="AN6" s="1088" t="b">
        <v>1</v>
      </c>
      <c r="AO6" s="1056" t="b">
        <v>1</v>
      </c>
      <c r="AP6" s="1869" t="s">
        <v>1692</v>
      </c>
      <c r="AQ6" s="1870"/>
    </row>
    <row r="7" spans="1:45" ht="20.25" customHeight="1">
      <c r="A7" s="721">
        <v>4</v>
      </c>
      <c r="B7" s="977">
        <v>4</v>
      </c>
      <c r="C7" s="977">
        <v>7422200031</v>
      </c>
      <c r="D7" s="722" t="s">
        <v>1674</v>
      </c>
      <c r="E7" s="722" t="s">
        <v>1673</v>
      </c>
      <c r="G7" s="723">
        <v>4</v>
      </c>
      <c r="H7" s="977">
        <v>28</v>
      </c>
      <c r="I7" s="977">
        <v>7621310262</v>
      </c>
      <c r="J7" s="724" t="s">
        <v>1674</v>
      </c>
      <c r="K7" s="724" t="s">
        <v>1675</v>
      </c>
      <c r="M7" s="730" t="s">
        <v>1676</v>
      </c>
      <c r="N7" s="728" t="s">
        <v>1693</v>
      </c>
      <c r="O7" s="728" t="s">
        <v>1678</v>
      </c>
      <c r="P7" s="729" t="s">
        <v>1679</v>
      </c>
      <c r="Q7" s="49"/>
      <c r="S7" s="809">
        <v>4</v>
      </c>
      <c r="T7" s="808">
        <v>7824400655</v>
      </c>
      <c r="U7" s="808" t="s">
        <v>1680</v>
      </c>
      <c r="V7" s="808" t="s">
        <v>1681</v>
      </c>
      <c r="W7" s="873" t="s">
        <v>694</v>
      </c>
      <c r="X7" s="49"/>
      <c r="AA7" s="1154">
        <v>19</v>
      </c>
      <c r="AB7" s="1090" t="b">
        <v>1</v>
      </c>
      <c r="AC7" s="1090" t="b">
        <v>1</v>
      </c>
      <c r="AD7" s="1155" t="s">
        <v>1694</v>
      </c>
      <c r="AE7" s="1093"/>
      <c r="AF7" s="1154">
        <v>19</v>
      </c>
      <c r="AG7" s="1088" t="b">
        <v>1</v>
      </c>
      <c r="AH7" s="1057" t="b">
        <v>1</v>
      </c>
      <c r="AI7" s="1857" t="s">
        <v>1341</v>
      </c>
      <c r="AJ7" s="1857"/>
      <c r="AK7" s="1857"/>
      <c r="AL7" s="1148"/>
      <c r="AM7" s="1156">
        <v>19</v>
      </c>
      <c r="AN7" s="1088" t="b">
        <v>1</v>
      </c>
      <c r="AO7" s="1056" t="b">
        <v>1</v>
      </c>
      <c r="AP7" s="1858" t="s">
        <v>1695</v>
      </c>
      <c r="AQ7" s="1859"/>
    </row>
    <row r="8" spans="1:45" ht="20.25" customHeight="1">
      <c r="A8" s="721">
        <v>5</v>
      </c>
      <c r="B8" s="977">
        <v>5</v>
      </c>
      <c r="C8" s="977">
        <v>7422200037</v>
      </c>
      <c r="D8" s="722" t="s">
        <v>1674</v>
      </c>
      <c r="E8" s="722" t="s">
        <v>1673</v>
      </c>
      <c r="G8" s="723">
        <v>5</v>
      </c>
      <c r="H8" s="977">
        <v>29</v>
      </c>
      <c r="I8" s="977">
        <v>7621310281</v>
      </c>
      <c r="J8" s="724" t="s">
        <v>1674</v>
      </c>
      <c r="K8" s="724" t="s">
        <v>1675</v>
      </c>
      <c r="M8" s="64" t="s">
        <v>1696</v>
      </c>
      <c r="N8" s="725" t="s">
        <v>1697</v>
      </c>
      <c r="O8" s="725" t="s">
        <v>1678</v>
      </c>
      <c r="P8" s="726" t="s">
        <v>1679</v>
      </c>
      <c r="Q8" s="49"/>
      <c r="S8" s="809">
        <v>5</v>
      </c>
      <c r="T8" s="808">
        <v>7824400616</v>
      </c>
      <c r="U8" s="808" t="s">
        <v>1680</v>
      </c>
      <c r="V8" s="808" t="s">
        <v>1681</v>
      </c>
      <c r="W8" s="873" t="s">
        <v>691</v>
      </c>
      <c r="X8" s="49"/>
      <c r="AA8" s="1154">
        <v>20</v>
      </c>
      <c r="AB8" s="1090" t="b">
        <v>1</v>
      </c>
      <c r="AC8" s="1090" t="b">
        <v>1</v>
      </c>
      <c r="AD8" s="1155" t="s">
        <v>1698</v>
      </c>
      <c r="AE8" s="1093"/>
      <c r="AF8" s="1154">
        <v>20</v>
      </c>
      <c r="AG8" s="1088" t="b">
        <v>1</v>
      </c>
      <c r="AH8" s="1057" t="b">
        <v>1</v>
      </c>
      <c r="AI8" s="1857" t="s">
        <v>1699</v>
      </c>
      <c r="AJ8" s="1857"/>
      <c r="AK8" s="1857"/>
      <c r="AL8" s="1148"/>
      <c r="AM8" s="1156">
        <v>20</v>
      </c>
      <c r="AN8" s="1088" t="b">
        <v>1</v>
      </c>
      <c r="AO8" s="1056" t="b">
        <v>1</v>
      </c>
      <c r="AP8" s="1858" t="s">
        <v>1040</v>
      </c>
      <c r="AQ8" s="1859"/>
      <c r="AR8" s="28"/>
    </row>
    <row r="9" spans="1:45" ht="20.25" customHeight="1">
      <c r="A9" s="721">
        <v>6</v>
      </c>
      <c r="B9" s="977">
        <v>6</v>
      </c>
      <c r="C9" s="977">
        <v>7621026502</v>
      </c>
      <c r="D9" s="722" t="s">
        <v>1672</v>
      </c>
      <c r="E9" s="722" t="s">
        <v>1673</v>
      </c>
      <c r="G9" s="723">
        <v>6</v>
      </c>
      <c r="H9" s="977">
        <v>30</v>
      </c>
      <c r="I9" s="977">
        <v>7621310288</v>
      </c>
      <c r="J9" s="724" t="s">
        <v>1674</v>
      </c>
      <c r="K9" s="724" t="s">
        <v>1675</v>
      </c>
      <c r="M9" s="64" t="s">
        <v>1700</v>
      </c>
      <c r="N9" s="725" t="s">
        <v>1701</v>
      </c>
      <c r="O9" s="725" t="s">
        <v>1678</v>
      </c>
      <c r="P9" s="726" t="s">
        <v>1679</v>
      </c>
      <c r="Q9" s="49"/>
      <c r="S9" s="809">
        <v>6</v>
      </c>
      <c r="T9" s="808">
        <v>7824400612</v>
      </c>
      <c r="U9" s="808" t="s">
        <v>1680</v>
      </c>
      <c r="V9" s="808" t="s">
        <v>1681</v>
      </c>
      <c r="W9" s="873" t="s">
        <v>692</v>
      </c>
      <c r="X9" s="49"/>
      <c r="AA9" s="1154">
        <v>21</v>
      </c>
      <c r="AB9" s="1090" t="b">
        <v>1</v>
      </c>
      <c r="AC9" s="1090" t="b">
        <v>1</v>
      </c>
      <c r="AD9" s="1157" t="s">
        <v>1702</v>
      </c>
      <c r="AE9" s="1093"/>
      <c r="AF9" s="1154">
        <v>21</v>
      </c>
      <c r="AG9" s="1088" t="b">
        <v>1</v>
      </c>
      <c r="AH9" s="1057" t="b">
        <v>1</v>
      </c>
      <c r="AI9" s="1857" t="s">
        <v>1703</v>
      </c>
      <c r="AJ9" s="1857"/>
      <c r="AK9" s="1857"/>
      <c r="AL9" s="1106"/>
      <c r="AM9" s="1156">
        <v>21</v>
      </c>
      <c r="AN9" s="1088" t="b">
        <v>1</v>
      </c>
      <c r="AO9" s="1056" t="b">
        <v>1</v>
      </c>
      <c r="AP9" s="1858" t="s">
        <v>1704</v>
      </c>
      <c r="AQ9" s="1859"/>
    </row>
    <row r="10" spans="1:45" ht="20.25" customHeight="1">
      <c r="A10" s="721">
        <v>7</v>
      </c>
      <c r="B10" s="977">
        <v>7</v>
      </c>
      <c r="C10" s="977">
        <v>7422200009</v>
      </c>
      <c r="D10" s="722" t="s">
        <v>1674</v>
      </c>
      <c r="E10" s="722" t="s">
        <v>1673</v>
      </c>
      <c r="G10" s="723">
        <v>7</v>
      </c>
      <c r="H10" s="977">
        <v>31</v>
      </c>
      <c r="I10" s="977">
        <v>7621310287</v>
      </c>
      <c r="J10" s="724" t="s">
        <v>1674</v>
      </c>
      <c r="K10" s="724" t="s">
        <v>1675</v>
      </c>
      <c r="M10" s="64" t="s">
        <v>1705</v>
      </c>
      <c r="N10" s="725" t="s">
        <v>1706</v>
      </c>
      <c r="O10" s="725" t="s">
        <v>1678</v>
      </c>
      <c r="P10" s="726" t="s">
        <v>1679</v>
      </c>
      <c r="Q10" s="49"/>
      <c r="S10" s="809">
        <v>7</v>
      </c>
      <c r="T10" s="808">
        <v>7824400626</v>
      </c>
      <c r="U10" s="808" t="s">
        <v>1680</v>
      </c>
      <c r="V10" s="808" t="s">
        <v>1675</v>
      </c>
      <c r="W10" s="873"/>
      <c r="X10" s="49"/>
      <c r="AA10" s="1154">
        <v>22</v>
      </c>
      <c r="AB10" s="1090" t="b">
        <v>1</v>
      </c>
      <c r="AC10" s="1090" t="b">
        <v>1</v>
      </c>
      <c r="AD10" s="1157" t="s">
        <v>1707</v>
      </c>
      <c r="AE10" s="1093"/>
      <c r="AF10" s="1154">
        <v>22</v>
      </c>
      <c r="AG10" s="1088" t="b">
        <v>1</v>
      </c>
      <c r="AH10" s="1057" t="b">
        <v>1</v>
      </c>
      <c r="AI10" s="1857" t="s">
        <v>1708</v>
      </c>
      <c r="AJ10" s="1857"/>
      <c r="AK10" s="1857"/>
      <c r="AL10" s="1107"/>
      <c r="AM10" s="1156">
        <v>22</v>
      </c>
      <c r="AN10" s="1088" t="b">
        <v>1</v>
      </c>
      <c r="AO10" s="1056" t="b">
        <v>1</v>
      </c>
      <c r="AP10" s="1858" t="s">
        <v>1709</v>
      </c>
      <c r="AQ10" s="1859"/>
    </row>
    <row r="11" spans="1:45" ht="20.25" customHeight="1">
      <c r="A11" s="721">
        <v>8</v>
      </c>
      <c r="B11" s="977">
        <v>8</v>
      </c>
      <c r="C11" s="977">
        <v>7620163965</v>
      </c>
      <c r="D11" s="722" t="s">
        <v>1672</v>
      </c>
      <c r="E11" s="722" t="s">
        <v>1673</v>
      </c>
      <c r="G11" s="723">
        <v>8</v>
      </c>
      <c r="H11" s="977">
        <v>32</v>
      </c>
      <c r="I11" s="977">
        <v>7621188354</v>
      </c>
      <c r="J11" s="724" t="s">
        <v>1674</v>
      </c>
      <c r="K11" s="724" t="s">
        <v>1675</v>
      </c>
      <c r="M11" s="64" t="s">
        <v>1710</v>
      </c>
      <c r="N11" s="725" t="s">
        <v>1711</v>
      </c>
      <c r="O11" s="725" t="s">
        <v>1678</v>
      </c>
      <c r="P11" s="726" t="s">
        <v>1679</v>
      </c>
      <c r="Q11" s="49"/>
      <c r="S11" s="809">
        <v>8</v>
      </c>
      <c r="T11" s="808">
        <v>7824400654</v>
      </c>
      <c r="U11" s="808" t="s">
        <v>1680</v>
      </c>
      <c r="V11" s="808" t="s">
        <v>1681</v>
      </c>
      <c r="W11" s="873" t="s">
        <v>722</v>
      </c>
      <c r="X11" s="49"/>
      <c r="AA11" s="1154">
        <v>23</v>
      </c>
      <c r="AB11" s="1090" t="b">
        <v>1</v>
      </c>
      <c r="AC11" s="1090" t="b">
        <v>1</v>
      </c>
      <c r="AD11" s="1157" t="s">
        <v>1712</v>
      </c>
      <c r="AE11" s="1093"/>
      <c r="AF11" s="1154">
        <v>23</v>
      </c>
      <c r="AG11" s="1088" t="b">
        <v>1</v>
      </c>
      <c r="AH11" s="1057" t="b">
        <v>1</v>
      </c>
      <c r="AI11" s="1857" t="s">
        <v>1713</v>
      </c>
      <c r="AJ11" s="1857"/>
      <c r="AK11" s="1857"/>
      <c r="AL11" s="1107"/>
      <c r="AM11" s="1156">
        <v>23</v>
      </c>
      <c r="AN11" s="1088" t="b">
        <v>1</v>
      </c>
      <c r="AO11" s="1056" t="b">
        <v>1</v>
      </c>
      <c r="AP11" s="1858" t="s">
        <v>1097</v>
      </c>
      <c r="AQ11" s="1859"/>
    </row>
    <row r="12" spans="1:45" ht="20.25" customHeight="1">
      <c r="A12" s="721">
        <v>9</v>
      </c>
      <c r="B12" s="978">
        <v>9</v>
      </c>
      <c r="C12" s="978">
        <v>5919260268</v>
      </c>
      <c r="D12" s="722" t="s">
        <v>1672</v>
      </c>
      <c r="E12" s="722" t="s">
        <v>1673</v>
      </c>
      <c r="G12" s="723">
        <v>9</v>
      </c>
      <c r="H12" s="977">
        <v>33</v>
      </c>
      <c r="I12" s="977">
        <v>7621310238</v>
      </c>
      <c r="J12" s="724" t="s">
        <v>1674</v>
      </c>
      <c r="K12" s="724" t="s">
        <v>1675</v>
      </c>
      <c r="M12" s="64" t="s">
        <v>1714</v>
      </c>
      <c r="N12" s="725" t="s">
        <v>1715</v>
      </c>
      <c r="O12" s="725" t="s">
        <v>1678</v>
      </c>
      <c r="P12" s="726" t="s">
        <v>1679</v>
      </c>
      <c r="Q12" s="49"/>
      <c r="S12" s="809">
        <v>9</v>
      </c>
      <c r="T12" s="808">
        <v>7824400640</v>
      </c>
      <c r="U12" s="808" t="s">
        <v>1680</v>
      </c>
      <c r="V12" s="808" t="s">
        <v>1681</v>
      </c>
      <c r="W12" s="873" t="s">
        <v>665</v>
      </c>
      <c r="X12" s="49"/>
      <c r="AA12" s="1154">
        <v>24</v>
      </c>
      <c r="AB12" s="1090" t="b">
        <v>1</v>
      </c>
      <c r="AC12" s="1090" t="b">
        <v>1</v>
      </c>
      <c r="AD12" s="1157" t="s">
        <v>1716</v>
      </c>
      <c r="AE12" s="1093"/>
      <c r="AF12" s="1154">
        <v>24</v>
      </c>
      <c r="AG12" s="1088" t="b">
        <v>1</v>
      </c>
      <c r="AH12" s="1057" t="b">
        <v>1</v>
      </c>
      <c r="AI12" s="1857" t="s">
        <v>266</v>
      </c>
      <c r="AJ12" s="1857"/>
      <c r="AK12" s="1857"/>
      <c r="AL12" s="1107"/>
      <c r="AM12" s="1156">
        <v>24</v>
      </c>
      <c r="AN12" s="1088" t="b">
        <v>1</v>
      </c>
      <c r="AO12" s="1056" t="b">
        <v>1</v>
      </c>
      <c r="AP12" s="1869" t="s">
        <v>1717</v>
      </c>
      <c r="AQ12" s="1870"/>
    </row>
    <row r="13" spans="1:45" ht="20.25" customHeight="1">
      <c r="A13" s="721">
        <v>10</v>
      </c>
      <c r="B13" s="977">
        <v>10</v>
      </c>
      <c r="C13" s="977">
        <v>7621310279</v>
      </c>
      <c r="D13" s="722" t="s">
        <v>1672</v>
      </c>
      <c r="E13" s="722" t="s">
        <v>1673</v>
      </c>
      <c r="G13" s="1312">
        <v>10</v>
      </c>
      <c r="H13" s="1313">
        <v>34</v>
      </c>
      <c r="I13" s="1313">
        <v>7620174333</v>
      </c>
      <c r="J13" s="1314" t="s">
        <v>1674</v>
      </c>
      <c r="K13" s="1314" t="s">
        <v>1675</v>
      </c>
      <c r="M13" s="64" t="s">
        <v>1718</v>
      </c>
      <c r="N13" s="725" t="s">
        <v>1719</v>
      </c>
      <c r="O13" s="725" t="s">
        <v>1678</v>
      </c>
      <c r="P13" s="726" t="s">
        <v>1679</v>
      </c>
      <c r="Q13" s="49"/>
      <c r="S13" s="809">
        <v>10</v>
      </c>
      <c r="T13" s="808">
        <v>7824400632</v>
      </c>
      <c r="U13" s="808" t="s">
        <v>1680</v>
      </c>
      <c r="V13" s="808" t="s">
        <v>1681</v>
      </c>
      <c r="W13" s="873" t="s">
        <v>295</v>
      </c>
      <c r="X13" s="49"/>
      <c r="AA13" s="1154">
        <v>25</v>
      </c>
      <c r="AB13" s="1090" t="b">
        <v>1</v>
      </c>
      <c r="AC13" s="1090" t="b">
        <v>1</v>
      </c>
      <c r="AD13" s="1319" t="s">
        <v>1720</v>
      </c>
      <c r="AE13" s="1093"/>
      <c r="AF13" s="1154">
        <v>25</v>
      </c>
      <c r="AG13" s="1088" t="b">
        <v>1</v>
      </c>
      <c r="AH13" s="1057" t="b">
        <v>1</v>
      </c>
      <c r="AI13" s="1857" t="s">
        <v>9</v>
      </c>
      <c r="AJ13" s="1857"/>
      <c r="AK13" s="1857"/>
      <c r="AL13" s="1148"/>
      <c r="AM13" s="1112">
        <v>25</v>
      </c>
      <c r="AN13" s="1476" t="b">
        <v>1</v>
      </c>
      <c r="AO13" s="1477" t="b">
        <v>1</v>
      </c>
      <c r="AP13" s="1897" t="s">
        <v>1573</v>
      </c>
      <c r="AQ13" s="1898"/>
    </row>
    <row r="14" spans="1:45" ht="20.25" customHeight="1">
      <c r="A14" s="721">
        <v>11</v>
      </c>
      <c r="B14" s="977">
        <v>11</v>
      </c>
      <c r="C14" s="977">
        <v>5918390037</v>
      </c>
      <c r="D14" s="722" t="s">
        <v>1672</v>
      </c>
      <c r="E14" s="722" t="s">
        <v>1673</v>
      </c>
      <c r="G14" s="723">
        <v>11</v>
      </c>
      <c r="H14" s="977">
        <v>35</v>
      </c>
      <c r="I14" s="977">
        <v>7621269850</v>
      </c>
      <c r="J14" s="724" t="s">
        <v>1674</v>
      </c>
      <c r="K14" s="724" t="s">
        <v>1675</v>
      </c>
      <c r="M14" s="64" t="s">
        <v>1721</v>
      </c>
      <c r="N14" s="725" t="s">
        <v>1722</v>
      </c>
      <c r="O14" s="725" t="s">
        <v>1678</v>
      </c>
      <c r="P14" s="726" t="s">
        <v>1679</v>
      </c>
      <c r="Q14" s="49"/>
      <c r="S14" s="809">
        <v>11</v>
      </c>
      <c r="T14" s="808">
        <v>7824400599</v>
      </c>
      <c r="U14" s="808" t="s">
        <v>1680</v>
      </c>
      <c r="V14" s="808" t="s">
        <v>1681</v>
      </c>
      <c r="W14" s="873" t="s">
        <v>671</v>
      </c>
      <c r="X14" s="49"/>
      <c r="AA14" s="1154">
        <v>29</v>
      </c>
      <c r="AB14" s="1090" t="b">
        <v>1</v>
      </c>
      <c r="AC14" s="1090" t="b">
        <v>1</v>
      </c>
      <c r="AD14" s="1157" t="s">
        <v>1723</v>
      </c>
      <c r="AE14" s="1093"/>
      <c r="AF14" s="1154">
        <v>29</v>
      </c>
      <c r="AG14" s="1088" t="b">
        <v>1</v>
      </c>
      <c r="AH14" s="1057" t="b">
        <v>1</v>
      </c>
      <c r="AI14" s="1857" t="s">
        <v>1724</v>
      </c>
      <c r="AJ14" s="1857"/>
      <c r="AK14" s="1857"/>
      <c r="AL14" s="1148"/>
      <c r="AM14" s="1156">
        <v>29</v>
      </c>
      <c r="AN14" s="1088" t="b">
        <v>1</v>
      </c>
      <c r="AO14" s="1056" t="b">
        <v>1</v>
      </c>
      <c r="AP14" s="1858" t="s">
        <v>262</v>
      </c>
      <c r="AQ14" s="1859"/>
    </row>
    <row r="15" spans="1:45" ht="20.25" customHeight="1">
      <c r="A15" s="721">
        <v>12</v>
      </c>
      <c r="B15" s="977">
        <v>12</v>
      </c>
      <c r="C15" s="977">
        <v>7621310247</v>
      </c>
      <c r="D15" s="722" t="s">
        <v>1672</v>
      </c>
      <c r="E15" s="722" t="s">
        <v>1673</v>
      </c>
      <c r="G15" s="723">
        <v>12</v>
      </c>
      <c r="H15" s="977">
        <v>36</v>
      </c>
      <c r="I15" s="977">
        <v>7422200067</v>
      </c>
      <c r="J15" s="724" t="s">
        <v>1674</v>
      </c>
      <c r="K15" s="724" t="s">
        <v>1675</v>
      </c>
      <c r="M15" s="64" t="s">
        <v>1725</v>
      </c>
      <c r="N15" s="725" t="s">
        <v>1726</v>
      </c>
      <c r="O15" s="725" t="s">
        <v>1678</v>
      </c>
      <c r="P15" s="726" t="s">
        <v>1679</v>
      </c>
      <c r="Q15" s="49"/>
      <c r="S15" s="809">
        <v>12</v>
      </c>
      <c r="T15" s="808">
        <v>7824400634</v>
      </c>
      <c r="U15" s="808" t="s">
        <v>1680</v>
      </c>
      <c r="V15" s="808" t="s">
        <v>1681</v>
      </c>
      <c r="W15" s="873" t="s">
        <v>336</v>
      </c>
      <c r="X15" s="49"/>
      <c r="AA15" s="1154">
        <v>31</v>
      </c>
      <c r="AB15" s="1090" t="b">
        <v>1</v>
      </c>
      <c r="AC15" s="1090" t="b">
        <v>1</v>
      </c>
      <c r="AD15" s="1157" t="s">
        <v>1727</v>
      </c>
      <c r="AE15" s="1093"/>
      <c r="AF15" s="1154">
        <v>31</v>
      </c>
      <c r="AG15" s="1088" t="b">
        <v>0</v>
      </c>
      <c r="AH15" s="1057" t="b">
        <v>0</v>
      </c>
      <c r="AI15" s="1857" t="s">
        <v>9</v>
      </c>
      <c r="AJ15" s="1857"/>
      <c r="AK15" s="1857"/>
      <c r="AL15" s="1106"/>
      <c r="AM15" s="1156">
        <v>31</v>
      </c>
      <c r="AN15" s="1088" t="b">
        <v>1</v>
      </c>
      <c r="AO15" s="1056" t="b">
        <v>1</v>
      </c>
      <c r="AP15" s="1869" t="s">
        <v>1728</v>
      </c>
      <c r="AQ15" s="1870"/>
    </row>
    <row r="16" spans="1:45" ht="20.25" customHeight="1">
      <c r="A16" s="721">
        <v>13</v>
      </c>
      <c r="B16" s="977">
        <v>13</v>
      </c>
      <c r="C16" s="977">
        <v>7621310294</v>
      </c>
      <c r="D16" s="722" t="s">
        <v>1672</v>
      </c>
      <c r="E16" s="722" t="s">
        <v>1673</v>
      </c>
      <c r="G16" s="723">
        <v>13</v>
      </c>
      <c r="H16" s="977">
        <v>37</v>
      </c>
      <c r="I16" s="977">
        <v>7422200038</v>
      </c>
      <c r="J16" s="724" t="s">
        <v>1674</v>
      </c>
      <c r="K16" s="724" t="s">
        <v>1675</v>
      </c>
      <c r="L16" t="s">
        <v>210</v>
      </c>
      <c r="M16" s="64" t="s">
        <v>1729</v>
      </c>
      <c r="N16" s="725" t="s">
        <v>1730</v>
      </c>
      <c r="O16" s="725" t="s">
        <v>1678</v>
      </c>
      <c r="P16" s="726" t="s">
        <v>1679</v>
      </c>
      <c r="Q16" s="49"/>
      <c r="S16" s="809">
        <v>13</v>
      </c>
      <c r="T16" s="808">
        <v>7824400641</v>
      </c>
      <c r="U16" s="808" t="s">
        <v>1680</v>
      </c>
      <c r="V16" s="808" t="s">
        <v>1681</v>
      </c>
      <c r="W16" s="873" t="s">
        <v>360</v>
      </c>
      <c r="X16" s="49"/>
      <c r="AA16" s="1154">
        <v>32</v>
      </c>
      <c r="AB16" s="1090" t="b">
        <v>1</v>
      </c>
      <c r="AC16" s="1090" t="b">
        <v>1</v>
      </c>
      <c r="AD16" s="1157" t="s">
        <v>1731</v>
      </c>
      <c r="AE16" s="1093"/>
      <c r="AF16" s="1154">
        <v>32</v>
      </c>
      <c r="AG16" s="1088" t="b">
        <v>1</v>
      </c>
      <c r="AH16" s="1057" t="b">
        <v>1</v>
      </c>
      <c r="AI16" s="1857" t="s">
        <v>1732</v>
      </c>
      <c r="AJ16" s="1857"/>
      <c r="AK16" s="1857"/>
      <c r="AL16" s="1107"/>
      <c r="AM16" s="1156">
        <v>32</v>
      </c>
      <c r="AN16" s="1088" t="b">
        <v>1</v>
      </c>
      <c r="AO16" s="1056" t="b">
        <v>1</v>
      </c>
      <c r="AP16" s="1869" t="s">
        <v>1733</v>
      </c>
      <c r="AQ16" s="1870"/>
      <c r="AS16" t="s">
        <v>210</v>
      </c>
    </row>
    <row r="17" spans="1:43" ht="20.25" customHeight="1">
      <c r="A17" s="721">
        <v>14</v>
      </c>
      <c r="B17" s="977">
        <v>14</v>
      </c>
      <c r="C17" s="977">
        <v>7620356073</v>
      </c>
      <c r="D17" s="722" t="s">
        <v>1672</v>
      </c>
      <c r="E17" s="722" t="s">
        <v>1673</v>
      </c>
      <c r="G17" s="723">
        <v>14</v>
      </c>
      <c r="H17" s="977">
        <v>38</v>
      </c>
      <c r="I17" s="977">
        <v>7422200028</v>
      </c>
      <c r="J17" s="724" t="s">
        <v>1674</v>
      </c>
      <c r="K17" s="724" t="s">
        <v>1675</v>
      </c>
      <c r="M17" s="64" t="s">
        <v>1734</v>
      </c>
      <c r="N17" s="725" t="s">
        <v>1735</v>
      </c>
      <c r="O17" s="725" t="s">
        <v>1678</v>
      </c>
      <c r="P17" s="726" t="s">
        <v>1679</v>
      </c>
      <c r="Q17" s="49"/>
      <c r="S17" s="809">
        <v>14</v>
      </c>
      <c r="T17" s="808">
        <v>7824400614</v>
      </c>
      <c r="U17" s="808" t="s">
        <v>1680</v>
      </c>
      <c r="V17" s="808" t="s">
        <v>1681</v>
      </c>
      <c r="W17" s="873" t="s">
        <v>1736</v>
      </c>
      <c r="X17" s="49"/>
      <c r="AA17" s="1154">
        <v>34</v>
      </c>
      <c r="AB17" s="1090" t="b">
        <v>1</v>
      </c>
      <c r="AC17" s="1090" t="b">
        <v>1</v>
      </c>
      <c r="AD17" s="1157" t="s">
        <v>1737</v>
      </c>
      <c r="AE17" s="1093"/>
      <c r="AF17" s="1154">
        <v>33</v>
      </c>
      <c r="AG17" s="1088" t="b">
        <v>1</v>
      </c>
      <c r="AH17" s="1057" t="b">
        <v>1</v>
      </c>
      <c r="AI17" s="1857" t="s">
        <v>266</v>
      </c>
      <c r="AJ17" s="1857"/>
      <c r="AK17" s="1857"/>
      <c r="AL17" s="1107"/>
      <c r="AM17" s="1156">
        <v>34</v>
      </c>
      <c r="AN17" s="1088" t="b">
        <v>1</v>
      </c>
      <c r="AO17" s="1056" t="b">
        <v>1</v>
      </c>
      <c r="AP17" s="1858" t="s">
        <v>1738</v>
      </c>
      <c r="AQ17" s="1859"/>
    </row>
    <row r="18" spans="1:43" ht="20.25" customHeight="1">
      <c r="A18" s="721">
        <v>15</v>
      </c>
      <c r="B18" s="977">
        <v>15</v>
      </c>
      <c r="C18" s="977">
        <v>7623445023</v>
      </c>
      <c r="D18" s="722" t="s">
        <v>1672</v>
      </c>
      <c r="E18" s="722" t="s">
        <v>1673</v>
      </c>
      <c r="G18" s="723">
        <v>15</v>
      </c>
      <c r="H18" s="977">
        <v>39</v>
      </c>
      <c r="I18" s="977">
        <v>7621310273</v>
      </c>
      <c r="J18" s="724" t="s">
        <v>1674</v>
      </c>
      <c r="K18" s="724" t="s">
        <v>1675</v>
      </c>
      <c r="M18" s="64" t="s">
        <v>1739</v>
      </c>
      <c r="N18" s="725" t="s">
        <v>1740</v>
      </c>
      <c r="O18" s="725" t="s">
        <v>1678</v>
      </c>
      <c r="P18" s="726" t="s">
        <v>1679</v>
      </c>
      <c r="Q18" s="49"/>
      <c r="S18" s="809">
        <v>15</v>
      </c>
      <c r="T18" s="808">
        <v>7824400597</v>
      </c>
      <c r="U18" s="808" t="s">
        <v>1680</v>
      </c>
      <c r="V18" s="808" t="s">
        <v>1681</v>
      </c>
      <c r="W18" s="873" t="s">
        <v>296</v>
      </c>
      <c r="X18" s="49"/>
      <c r="AA18" s="1154">
        <v>35</v>
      </c>
      <c r="AB18" s="1090" t="b">
        <v>1</v>
      </c>
      <c r="AC18" s="1090" t="b">
        <v>1</v>
      </c>
      <c r="AD18" s="1157" t="s">
        <v>1741</v>
      </c>
      <c r="AE18" s="1093"/>
      <c r="AF18" s="1154">
        <v>34</v>
      </c>
      <c r="AG18" s="1088" t="b">
        <v>1</v>
      </c>
      <c r="AH18" s="1057" t="b">
        <v>1</v>
      </c>
      <c r="AI18" s="1857" t="s">
        <v>266</v>
      </c>
      <c r="AJ18" s="1857"/>
      <c r="AK18" s="1857"/>
      <c r="AL18" s="1107"/>
      <c r="AM18" s="1156">
        <v>35</v>
      </c>
      <c r="AN18" s="1088" t="b">
        <v>1</v>
      </c>
      <c r="AO18" s="1056" t="b">
        <v>1</v>
      </c>
      <c r="AP18" s="1858" t="s">
        <v>1742</v>
      </c>
      <c r="AQ18" s="1859"/>
    </row>
    <row r="19" spans="1:43" ht="20.25" customHeight="1">
      <c r="A19" s="721">
        <v>16</v>
      </c>
      <c r="B19" s="977">
        <v>16</v>
      </c>
      <c r="C19" s="977">
        <v>7621310290</v>
      </c>
      <c r="D19" s="722" t="s">
        <v>1672</v>
      </c>
      <c r="E19" s="722" t="s">
        <v>1673</v>
      </c>
      <c r="G19" s="723">
        <v>16</v>
      </c>
      <c r="H19" s="977">
        <v>40</v>
      </c>
      <c r="I19" s="977">
        <v>7422200045</v>
      </c>
      <c r="J19" s="724" t="s">
        <v>1674</v>
      </c>
      <c r="K19" s="724" t="s">
        <v>1675</v>
      </c>
      <c r="M19" s="64" t="s">
        <v>1743</v>
      </c>
      <c r="N19" s="725" t="s">
        <v>1744</v>
      </c>
      <c r="O19" s="725" t="s">
        <v>1678</v>
      </c>
      <c r="P19" s="726" t="s">
        <v>1679</v>
      </c>
      <c r="Q19" s="49"/>
      <c r="S19" s="809">
        <v>26</v>
      </c>
      <c r="T19" s="808" t="s">
        <v>1745</v>
      </c>
      <c r="U19" s="808" t="s">
        <v>1746</v>
      </c>
      <c r="V19" s="808" t="s">
        <v>1681</v>
      </c>
      <c r="W19" s="873" t="s">
        <v>361</v>
      </c>
      <c r="X19" s="49"/>
      <c r="AA19" s="1154">
        <v>45</v>
      </c>
      <c r="AB19" s="1090" t="b">
        <v>1</v>
      </c>
      <c r="AC19" s="1090" t="b">
        <v>1</v>
      </c>
      <c r="AD19" s="1157" t="s">
        <v>1747</v>
      </c>
      <c r="AE19" s="1093"/>
      <c r="AF19" s="1154">
        <v>35</v>
      </c>
      <c r="AG19" s="1088" t="b">
        <v>1</v>
      </c>
      <c r="AH19" s="1057" t="b">
        <v>1</v>
      </c>
      <c r="AI19" s="1857" t="s">
        <v>266</v>
      </c>
      <c r="AJ19" s="1857"/>
      <c r="AK19" s="1857"/>
      <c r="AL19" s="1148"/>
      <c r="AM19" s="1156">
        <v>45</v>
      </c>
      <c r="AN19" s="1088" t="b">
        <v>1</v>
      </c>
      <c r="AO19" s="1056" t="b">
        <v>1</v>
      </c>
      <c r="AP19" s="1858" t="s">
        <v>1709</v>
      </c>
      <c r="AQ19" s="1859"/>
    </row>
    <row r="20" spans="1:43" ht="20.25" customHeight="1">
      <c r="A20" s="721">
        <v>17</v>
      </c>
      <c r="B20" s="977">
        <v>17</v>
      </c>
      <c r="C20" s="977">
        <v>7621310291</v>
      </c>
      <c r="D20" s="722" t="s">
        <v>1672</v>
      </c>
      <c r="E20" s="722" t="s">
        <v>1673</v>
      </c>
      <c r="G20" s="723">
        <v>17</v>
      </c>
      <c r="H20" s="977">
        <v>41</v>
      </c>
      <c r="I20" s="977">
        <v>7621310302</v>
      </c>
      <c r="J20" s="724" t="s">
        <v>1674</v>
      </c>
      <c r="K20" s="724" t="s">
        <v>1675</v>
      </c>
      <c r="M20" s="64" t="s">
        <v>1748</v>
      </c>
      <c r="N20" s="725" t="s">
        <v>1749</v>
      </c>
      <c r="O20" s="725" t="s">
        <v>1678</v>
      </c>
      <c r="P20" s="726" t="s">
        <v>1679</v>
      </c>
      <c r="Q20" s="49"/>
      <c r="S20" s="809">
        <v>27</v>
      </c>
      <c r="T20" s="808" t="s">
        <v>1745</v>
      </c>
      <c r="U20" s="808" t="s">
        <v>1746</v>
      </c>
      <c r="V20" s="808" t="s">
        <v>1681</v>
      </c>
      <c r="W20" s="873" t="s">
        <v>330</v>
      </c>
      <c r="X20" s="49"/>
      <c r="AA20" s="1154">
        <v>53</v>
      </c>
      <c r="AB20" s="1090" t="b">
        <v>1</v>
      </c>
      <c r="AC20" s="1090" t="b">
        <v>1</v>
      </c>
      <c r="AD20" s="1155" t="s">
        <v>1709</v>
      </c>
      <c r="AE20" s="1093"/>
      <c r="AF20" s="1154">
        <v>36</v>
      </c>
      <c r="AG20" s="1089" t="b">
        <v>1</v>
      </c>
      <c r="AH20" s="1057" t="b">
        <v>1</v>
      </c>
      <c r="AI20" s="1857" t="s">
        <v>965</v>
      </c>
      <c r="AJ20" s="1857"/>
      <c r="AK20" s="1857"/>
      <c r="AL20" s="1148"/>
      <c r="AM20" s="1156">
        <v>53</v>
      </c>
      <c r="AN20" s="1089" t="b">
        <v>1</v>
      </c>
      <c r="AO20" s="1059" t="b">
        <v>1</v>
      </c>
      <c r="AP20" s="1869" t="s">
        <v>1750</v>
      </c>
      <c r="AQ20" s="1870"/>
    </row>
    <row r="21" spans="1:43" ht="20.25" customHeight="1">
      <c r="A21" s="721">
        <v>18</v>
      </c>
      <c r="B21" s="977">
        <v>18</v>
      </c>
      <c r="C21" s="977">
        <v>7422200052</v>
      </c>
      <c r="D21" s="722" t="s">
        <v>1674</v>
      </c>
      <c r="E21" s="722" t="s">
        <v>1673</v>
      </c>
      <c r="G21" s="723">
        <v>18</v>
      </c>
      <c r="H21" s="977">
        <v>42</v>
      </c>
      <c r="I21" s="977">
        <v>7621310259</v>
      </c>
      <c r="J21" s="724" t="s">
        <v>1674</v>
      </c>
      <c r="K21" s="724" t="s">
        <v>1675</v>
      </c>
      <c r="M21" s="64" t="s">
        <v>1751</v>
      </c>
      <c r="N21" s="725" t="s">
        <v>1752</v>
      </c>
      <c r="O21" s="725" t="s">
        <v>1678</v>
      </c>
      <c r="P21" s="726" t="s">
        <v>1679</v>
      </c>
      <c r="Q21" s="49"/>
      <c r="S21" s="809">
        <v>28</v>
      </c>
      <c r="T21" s="808">
        <v>5814190792</v>
      </c>
      <c r="U21" s="808" t="s">
        <v>1746</v>
      </c>
      <c r="V21" s="808" t="s">
        <v>1681</v>
      </c>
      <c r="W21" s="873" t="s">
        <v>1753</v>
      </c>
      <c r="X21" s="49"/>
      <c r="AA21" s="1154">
        <v>54</v>
      </c>
      <c r="AB21" s="1090" t="b">
        <v>1</v>
      </c>
      <c r="AC21" s="1090" t="b">
        <v>1</v>
      </c>
      <c r="AD21" s="1155" t="s">
        <v>1709</v>
      </c>
      <c r="AE21" s="1093"/>
      <c r="AF21" s="1154">
        <v>37</v>
      </c>
      <c r="AG21" s="1089" t="b">
        <v>1</v>
      </c>
      <c r="AH21" s="1057" t="b">
        <v>1</v>
      </c>
      <c r="AI21" s="1857" t="s">
        <v>9</v>
      </c>
      <c r="AJ21" s="1857"/>
      <c r="AK21" s="1857"/>
      <c r="AL21" s="1106"/>
      <c r="AM21" s="1156">
        <v>54</v>
      </c>
      <c r="AN21" s="1089" t="b">
        <v>1</v>
      </c>
      <c r="AO21" s="1059" t="b">
        <v>1</v>
      </c>
      <c r="AP21" s="1872" t="s">
        <v>1754</v>
      </c>
      <c r="AQ21" s="1873"/>
    </row>
    <row r="22" spans="1:43" ht="20.25" customHeight="1">
      <c r="A22" s="721">
        <v>19</v>
      </c>
      <c r="B22" s="977">
        <v>19</v>
      </c>
      <c r="C22" s="977">
        <v>7622265127</v>
      </c>
      <c r="D22" s="722" t="s">
        <v>1672</v>
      </c>
      <c r="E22" s="722" t="s">
        <v>1673</v>
      </c>
      <c r="G22" s="723">
        <v>19</v>
      </c>
      <c r="H22" s="977">
        <v>43</v>
      </c>
      <c r="I22" s="977">
        <v>7422200016</v>
      </c>
      <c r="J22" s="724" t="s">
        <v>1674</v>
      </c>
      <c r="K22" s="724" t="s">
        <v>1675</v>
      </c>
      <c r="M22" s="64" t="s">
        <v>1755</v>
      </c>
      <c r="N22" s="725" t="s">
        <v>1756</v>
      </c>
      <c r="O22" s="725" t="s">
        <v>1678</v>
      </c>
      <c r="P22" s="726" t="s">
        <v>1679</v>
      </c>
      <c r="Q22" s="49"/>
      <c r="S22" s="809">
        <v>30</v>
      </c>
      <c r="T22" s="808">
        <v>5817290393</v>
      </c>
      <c r="U22" s="808" t="s">
        <v>1746</v>
      </c>
      <c r="V22" s="808" t="s">
        <v>1681</v>
      </c>
      <c r="W22" s="873" t="s">
        <v>661</v>
      </c>
      <c r="X22" s="49"/>
      <c r="AA22" s="1154">
        <v>55</v>
      </c>
      <c r="AB22" s="1090" t="b">
        <v>1</v>
      </c>
      <c r="AC22" s="1090" t="b">
        <v>1</v>
      </c>
      <c r="AD22" s="1155" t="s">
        <v>1757</v>
      </c>
      <c r="AE22" s="1093"/>
      <c r="AF22" s="1154">
        <v>40</v>
      </c>
      <c r="AG22" s="1089" t="b">
        <v>1</v>
      </c>
      <c r="AH22" s="1057" t="b">
        <v>1</v>
      </c>
      <c r="AI22" s="1857" t="s">
        <v>1758</v>
      </c>
      <c r="AJ22" s="1857"/>
      <c r="AK22" s="1857"/>
      <c r="AL22" s="1107"/>
      <c r="AM22" s="1156">
        <v>55</v>
      </c>
      <c r="AN22" s="1089" t="b">
        <v>1</v>
      </c>
      <c r="AO22" s="1059" t="b">
        <v>1</v>
      </c>
      <c r="AP22" s="1858" t="s">
        <v>1076</v>
      </c>
      <c r="AQ22" s="1859"/>
    </row>
    <row r="23" spans="1:43" ht="20.25" customHeight="1">
      <c r="A23" s="721">
        <v>20</v>
      </c>
      <c r="B23" s="977">
        <v>20</v>
      </c>
      <c r="C23" s="977">
        <v>7422200035</v>
      </c>
      <c r="D23" s="722" t="s">
        <v>1674</v>
      </c>
      <c r="E23" s="722" t="s">
        <v>1673</v>
      </c>
      <c r="G23" s="723">
        <v>20</v>
      </c>
      <c r="H23" s="977">
        <v>44</v>
      </c>
      <c r="I23" s="977">
        <v>7621310275</v>
      </c>
      <c r="J23" s="724" t="s">
        <v>1674</v>
      </c>
      <c r="K23" s="724" t="s">
        <v>1675</v>
      </c>
      <c r="M23" s="64" t="s">
        <v>1759</v>
      </c>
      <c r="N23" s="725" t="s">
        <v>1760</v>
      </c>
      <c r="O23" s="725" t="s">
        <v>1678</v>
      </c>
      <c r="P23" s="726" t="s">
        <v>1679</v>
      </c>
      <c r="Q23" s="49"/>
      <c r="S23" s="809">
        <v>36</v>
      </c>
      <c r="T23" s="808">
        <v>5820231061</v>
      </c>
      <c r="U23" s="808" t="s">
        <v>1746</v>
      </c>
      <c r="V23" s="808" t="s">
        <v>1681</v>
      </c>
      <c r="W23" s="873" t="s">
        <v>1761</v>
      </c>
      <c r="X23" s="49"/>
      <c r="AA23" s="1154">
        <v>56</v>
      </c>
      <c r="AB23" s="1090" t="b">
        <v>1</v>
      </c>
      <c r="AC23" s="1090" t="b">
        <v>1</v>
      </c>
      <c r="AD23" s="1155" t="s">
        <v>1709</v>
      </c>
      <c r="AE23" s="1093"/>
      <c r="AF23" s="1154">
        <v>41</v>
      </c>
      <c r="AG23" s="1089" t="b">
        <v>1</v>
      </c>
      <c r="AH23" s="1057" t="b">
        <v>1</v>
      </c>
      <c r="AI23" s="1857" t="s">
        <v>9</v>
      </c>
      <c r="AJ23" s="1857"/>
      <c r="AK23" s="1857"/>
      <c r="AL23" s="1107"/>
      <c r="AM23" s="1156">
        <v>56</v>
      </c>
      <c r="AN23" s="1089" t="b">
        <v>1</v>
      </c>
      <c r="AO23" s="1059" t="b">
        <v>1</v>
      </c>
      <c r="AP23" s="1869" t="s">
        <v>1762</v>
      </c>
      <c r="AQ23" s="1870"/>
    </row>
    <row r="24" spans="1:43" ht="20.25" customHeight="1">
      <c r="A24" s="721">
        <v>21</v>
      </c>
      <c r="B24" s="977">
        <v>21</v>
      </c>
      <c r="C24" s="977">
        <v>7422200024</v>
      </c>
      <c r="D24" s="722" t="s">
        <v>1674</v>
      </c>
      <c r="E24" s="722" t="s">
        <v>1673</v>
      </c>
      <c r="G24" s="723">
        <v>21</v>
      </c>
      <c r="H24" s="977">
        <v>45</v>
      </c>
      <c r="I24" s="977">
        <v>7621188417</v>
      </c>
      <c r="J24" s="724" t="s">
        <v>1674</v>
      </c>
      <c r="K24" s="724" t="s">
        <v>1675</v>
      </c>
      <c r="M24" s="64" t="s">
        <v>1763</v>
      </c>
      <c r="N24" s="725" t="s">
        <v>1764</v>
      </c>
      <c r="O24" s="725" t="s">
        <v>1678</v>
      </c>
      <c r="P24" s="726" t="s">
        <v>1679</v>
      </c>
      <c r="Q24" s="49"/>
      <c r="S24" s="809">
        <v>38</v>
      </c>
      <c r="T24" s="808" t="s">
        <v>1745</v>
      </c>
      <c r="U24" s="808" t="s">
        <v>1746</v>
      </c>
      <c r="V24" s="808" t="s">
        <v>1681</v>
      </c>
      <c r="W24" s="873" t="s">
        <v>401</v>
      </c>
      <c r="X24" s="49"/>
      <c r="AA24" s="1154">
        <v>58</v>
      </c>
      <c r="AB24" s="1090" t="b">
        <v>1</v>
      </c>
      <c r="AC24" s="1090" t="b">
        <v>1</v>
      </c>
      <c r="AD24" s="1157" t="s">
        <v>1709</v>
      </c>
      <c r="AE24" s="1094"/>
      <c r="AF24" s="1154">
        <v>42</v>
      </c>
      <c r="AG24" s="1057" t="b">
        <v>1</v>
      </c>
      <c r="AH24" s="1057" t="b">
        <v>1</v>
      </c>
      <c r="AI24" s="1857" t="s">
        <v>266</v>
      </c>
      <c r="AJ24" s="1857"/>
      <c r="AK24" s="1857"/>
      <c r="AL24" s="1107"/>
      <c r="AM24" s="1112">
        <v>58</v>
      </c>
      <c r="AN24" s="1158" t="b">
        <v>1</v>
      </c>
      <c r="AO24" s="1159" t="b">
        <v>1</v>
      </c>
      <c r="AP24" s="1858" t="s">
        <v>1765</v>
      </c>
      <c r="AQ24" s="1859"/>
    </row>
    <row r="25" spans="1:43" ht="20.25" customHeight="1">
      <c r="A25" s="721">
        <v>22</v>
      </c>
      <c r="B25" s="977">
        <v>22</v>
      </c>
      <c r="C25" s="977">
        <v>7422200057</v>
      </c>
      <c r="D25" s="722" t="s">
        <v>1674</v>
      </c>
      <c r="E25" s="722" t="s">
        <v>1673</v>
      </c>
      <c r="G25" s="723">
        <v>22</v>
      </c>
      <c r="H25" s="977">
        <v>46</v>
      </c>
      <c r="I25" s="979">
        <v>7621310242</v>
      </c>
      <c r="J25" s="724" t="s">
        <v>1674</v>
      </c>
      <c r="K25" s="724" t="s">
        <v>1675</v>
      </c>
      <c r="M25" s="64" t="s">
        <v>1766</v>
      </c>
      <c r="N25" s="725" t="s">
        <v>1767</v>
      </c>
      <c r="O25" s="725" t="s">
        <v>1678</v>
      </c>
      <c r="P25" s="726" t="s">
        <v>1679</v>
      </c>
      <c r="Q25" s="49"/>
      <c r="S25" s="809">
        <v>39</v>
      </c>
      <c r="T25" s="808">
        <v>5820231483</v>
      </c>
      <c r="U25" s="808" t="s">
        <v>1746</v>
      </c>
      <c r="V25" s="808" t="s">
        <v>1681</v>
      </c>
      <c r="W25" s="873" t="s">
        <v>650</v>
      </c>
      <c r="X25" s="49"/>
      <c r="AA25" s="1154">
        <v>59</v>
      </c>
      <c r="AB25" s="1090" t="b">
        <v>1</v>
      </c>
      <c r="AC25" s="1090" t="b">
        <v>1</v>
      </c>
      <c r="AD25" s="1155" t="s">
        <v>1768</v>
      </c>
      <c r="AE25" s="1093"/>
      <c r="AF25" s="1154">
        <v>44</v>
      </c>
      <c r="AG25" s="1089" t="b">
        <v>1</v>
      </c>
      <c r="AH25" s="1057" t="b">
        <v>1</v>
      </c>
      <c r="AI25" s="1857" t="s">
        <v>1769</v>
      </c>
      <c r="AJ25" s="1857"/>
      <c r="AK25" s="1857"/>
      <c r="AL25" s="1148"/>
      <c r="AM25" s="1156">
        <v>59</v>
      </c>
      <c r="AN25" s="1089" t="b">
        <v>1</v>
      </c>
      <c r="AO25" s="1059" t="b">
        <v>1</v>
      </c>
      <c r="AP25" s="1869" t="s">
        <v>1770</v>
      </c>
      <c r="AQ25" s="1870"/>
    </row>
    <row r="26" spans="1:43" ht="20.25" customHeight="1">
      <c r="A26" s="721">
        <v>23</v>
      </c>
      <c r="B26" s="977">
        <v>23</v>
      </c>
      <c r="C26" s="977">
        <v>7623485375</v>
      </c>
      <c r="D26" s="722" t="s">
        <v>1672</v>
      </c>
      <c r="E26" s="722" t="s">
        <v>1673</v>
      </c>
      <c r="G26" s="723">
        <v>23</v>
      </c>
      <c r="H26" s="977">
        <v>47</v>
      </c>
      <c r="I26" s="978">
        <v>7621310251</v>
      </c>
      <c r="J26" s="724" t="s">
        <v>1674</v>
      </c>
      <c r="K26" s="724" t="s">
        <v>1675</v>
      </c>
      <c r="M26" s="64" t="s">
        <v>1771</v>
      </c>
      <c r="N26" s="725" t="s">
        <v>1772</v>
      </c>
      <c r="O26" s="725" t="s">
        <v>1678</v>
      </c>
      <c r="P26" s="726" t="s">
        <v>1679</v>
      </c>
      <c r="Q26" s="49"/>
      <c r="S26" s="809">
        <v>40</v>
      </c>
      <c r="T26" s="808">
        <v>5819301253</v>
      </c>
      <c r="U26" s="808" t="s">
        <v>1746</v>
      </c>
      <c r="V26" s="808" t="s">
        <v>1681</v>
      </c>
      <c r="W26" s="873" t="s">
        <v>690</v>
      </c>
      <c r="X26" s="49"/>
      <c r="AA26" s="1154">
        <v>60</v>
      </c>
      <c r="AB26" s="1090" t="b">
        <v>1</v>
      </c>
      <c r="AC26" s="1090" t="b">
        <v>1</v>
      </c>
      <c r="AD26" s="1155" t="s">
        <v>1773</v>
      </c>
      <c r="AE26" s="1093"/>
      <c r="AF26" s="1154">
        <v>45</v>
      </c>
      <c r="AG26" s="1089" t="b">
        <v>1</v>
      </c>
      <c r="AH26" s="1057" t="b">
        <v>1</v>
      </c>
      <c r="AI26" s="1857" t="s">
        <v>266</v>
      </c>
      <c r="AJ26" s="1857"/>
      <c r="AK26" s="1857"/>
      <c r="AL26" s="1148"/>
      <c r="AM26" s="1156">
        <v>60</v>
      </c>
      <c r="AN26" s="1089" t="b">
        <v>1</v>
      </c>
      <c r="AO26" s="1059" t="b">
        <v>1</v>
      </c>
      <c r="AP26" s="1869" t="s">
        <v>1774</v>
      </c>
      <c r="AQ26" s="1870"/>
    </row>
    <row r="27" spans="1:43" ht="20.25" customHeight="1">
      <c r="A27" s="721">
        <v>24</v>
      </c>
      <c r="B27" s="977">
        <v>24</v>
      </c>
      <c r="C27" s="977">
        <v>7422200072</v>
      </c>
      <c r="D27" s="722" t="s">
        <v>1674</v>
      </c>
      <c r="E27" s="722" t="s">
        <v>1673</v>
      </c>
      <c r="G27" s="723">
        <v>24</v>
      </c>
      <c r="H27" s="977">
        <v>48</v>
      </c>
      <c r="I27" s="978">
        <v>7622220110</v>
      </c>
      <c r="J27" s="724" t="s">
        <v>1674</v>
      </c>
      <c r="K27" s="724" t="s">
        <v>1675</v>
      </c>
      <c r="M27" s="64" t="s">
        <v>1775</v>
      </c>
      <c r="N27" s="725" t="s">
        <v>1776</v>
      </c>
      <c r="O27" s="725" t="s">
        <v>1678</v>
      </c>
      <c r="P27" s="726" t="s">
        <v>1679</v>
      </c>
      <c r="Q27" s="49"/>
      <c r="S27" s="809">
        <v>41</v>
      </c>
      <c r="T27" s="808">
        <v>5816160178</v>
      </c>
      <c r="U27" s="808" t="s">
        <v>1746</v>
      </c>
      <c r="V27" s="808" t="s">
        <v>1681</v>
      </c>
      <c r="W27" s="873" t="s">
        <v>1777</v>
      </c>
      <c r="X27" s="49"/>
      <c r="AA27" s="1154">
        <v>61</v>
      </c>
      <c r="AB27" s="1090" t="b">
        <v>1</v>
      </c>
      <c r="AC27" s="1090" t="b">
        <v>1</v>
      </c>
      <c r="AD27" s="1155" t="s">
        <v>1778</v>
      </c>
      <c r="AE27" s="1093"/>
      <c r="AF27" s="1154">
        <v>49</v>
      </c>
      <c r="AG27" s="1089" t="b">
        <v>1</v>
      </c>
      <c r="AH27" s="1057" t="b">
        <v>1</v>
      </c>
      <c r="AI27" s="1857" t="s">
        <v>266</v>
      </c>
      <c r="AJ27" s="1857"/>
      <c r="AK27" s="1857"/>
      <c r="AL27" s="1106"/>
      <c r="AM27" s="1156">
        <v>61</v>
      </c>
      <c r="AN27" s="1089" t="b">
        <v>1</v>
      </c>
      <c r="AO27" s="1059" t="b">
        <v>1</v>
      </c>
      <c r="AP27" s="1858" t="s">
        <v>1779</v>
      </c>
      <c r="AQ27" s="1859"/>
    </row>
    <row r="28" spans="1:43" ht="20.25" customHeight="1">
      <c r="M28" s="64" t="s">
        <v>1780</v>
      </c>
      <c r="N28" s="725" t="s">
        <v>1781</v>
      </c>
      <c r="O28" s="725" t="s">
        <v>1678</v>
      </c>
      <c r="P28" s="726" t="s">
        <v>1679</v>
      </c>
      <c r="Q28" s="49"/>
      <c r="S28" s="809">
        <v>42</v>
      </c>
      <c r="T28" s="808">
        <v>5819291380</v>
      </c>
      <c r="U28" s="808" t="s">
        <v>1746</v>
      </c>
      <c r="V28" s="808" t="s">
        <v>1681</v>
      </c>
      <c r="W28" s="873" t="s">
        <v>1782</v>
      </c>
      <c r="X28" s="49"/>
      <c r="AA28" s="1154">
        <v>68</v>
      </c>
      <c r="AB28" s="1090" t="b">
        <v>1</v>
      </c>
      <c r="AC28" s="1090" t="b">
        <v>1</v>
      </c>
      <c r="AD28" s="1157" t="s">
        <v>1783</v>
      </c>
      <c r="AE28" s="1093"/>
      <c r="AF28" s="1154">
        <v>52</v>
      </c>
      <c r="AG28" s="1089" t="b">
        <v>1</v>
      </c>
      <c r="AH28" s="1057" t="b">
        <v>1</v>
      </c>
      <c r="AI28" s="1857" t="s">
        <v>266</v>
      </c>
      <c r="AJ28" s="1857"/>
      <c r="AK28" s="1857"/>
      <c r="AL28" s="1107"/>
      <c r="AM28" s="1156">
        <v>68</v>
      </c>
      <c r="AN28" s="1089" t="b">
        <v>1</v>
      </c>
      <c r="AO28" s="1059" t="b">
        <v>1</v>
      </c>
      <c r="AP28" s="1858" t="s">
        <v>1784</v>
      </c>
      <c r="AQ28" s="1859"/>
    </row>
    <row r="29" spans="1:43" ht="20.25" customHeight="1">
      <c r="M29" s="64" t="s">
        <v>1785</v>
      </c>
      <c r="N29" s="725" t="s">
        <v>1786</v>
      </c>
      <c r="O29" s="725" t="s">
        <v>1678</v>
      </c>
      <c r="P29" s="726" t="s">
        <v>1679</v>
      </c>
      <c r="Q29" s="49"/>
      <c r="S29" s="809">
        <v>43</v>
      </c>
      <c r="T29" s="808">
        <v>7821431083</v>
      </c>
      <c r="U29" s="808" t="s">
        <v>1680</v>
      </c>
      <c r="V29" s="808" t="s">
        <v>1681</v>
      </c>
      <c r="W29" s="873" t="s">
        <v>431</v>
      </c>
      <c r="X29" s="49"/>
      <c r="AA29" s="1154">
        <v>69</v>
      </c>
      <c r="AB29" s="1090" t="b">
        <v>1</v>
      </c>
      <c r="AC29" s="1090" t="b">
        <v>1</v>
      </c>
      <c r="AD29" s="1157" t="s">
        <v>1787</v>
      </c>
      <c r="AE29" s="1093"/>
      <c r="AF29" s="1154">
        <v>53</v>
      </c>
      <c r="AG29" s="1089" t="b">
        <v>1</v>
      </c>
      <c r="AH29" s="1057" t="b">
        <v>1</v>
      </c>
      <c r="AI29" s="1857" t="s">
        <v>266</v>
      </c>
      <c r="AJ29" s="1857"/>
      <c r="AK29" s="1857"/>
      <c r="AL29" s="1107"/>
      <c r="AM29" s="1156">
        <v>69</v>
      </c>
      <c r="AN29" s="1089" t="b">
        <v>1</v>
      </c>
      <c r="AO29" s="1059" t="b">
        <v>1</v>
      </c>
      <c r="AP29" s="1869" t="s">
        <v>1788</v>
      </c>
      <c r="AQ29" s="1870"/>
    </row>
    <row r="30" spans="1:43" ht="20.25" customHeight="1">
      <c r="M30" s="64" t="s">
        <v>1789</v>
      </c>
      <c r="N30" s="725" t="s">
        <v>1790</v>
      </c>
      <c r="O30" s="725" t="s">
        <v>1678</v>
      </c>
      <c r="P30" s="726" t="s">
        <v>1679</v>
      </c>
      <c r="Q30" s="49"/>
      <c r="S30" s="809">
        <v>44</v>
      </c>
      <c r="T30" s="808">
        <v>5818460294</v>
      </c>
      <c r="U30" s="808" t="s">
        <v>1746</v>
      </c>
      <c r="V30" s="808" t="s">
        <v>1681</v>
      </c>
      <c r="W30" s="873" t="s">
        <v>1299</v>
      </c>
      <c r="X30" s="49"/>
      <c r="AA30" s="1154">
        <v>79</v>
      </c>
      <c r="AB30" s="1090" t="b">
        <v>1</v>
      </c>
      <c r="AC30" s="1090" t="b">
        <v>1</v>
      </c>
      <c r="AD30" s="1155" t="s">
        <v>1791</v>
      </c>
      <c r="AE30" s="1093"/>
      <c r="AF30" s="1154">
        <v>54</v>
      </c>
      <c r="AG30" s="1089" t="b">
        <v>1</v>
      </c>
      <c r="AH30" s="1057" t="b">
        <v>1</v>
      </c>
      <c r="AI30" s="1857" t="s">
        <v>1792</v>
      </c>
      <c r="AJ30" s="1857"/>
      <c r="AK30" s="1857"/>
      <c r="AL30" s="1107"/>
      <c r="AM30" s="1156">
        <v>79</v>
      </c>
      <c r="AN30" s="1089" t="b">
        <v>1</v>
      </c>
      <c r="AO30" s="1059" t="b">
        <v>1</v>
      </c>
      <c r="AP30" s="1869" t="s">
        <v>1793</v>
      </c>
      <c r="AQ30" s="1870"/>
    </row>
    <row r="31" spans="1:43" ht="20.25" customHeight="1">
      <c r="M31" s="64" t="s">
        <v>1794</v>
      </c>
      <c r="N31" s="725" t="s">
        <v>1795</v>
      </c>
      <c r="O31" s="725" t="s">
        <v>1678</v>
      </c>
      <c r="P31" s="726" t="s">
        <v>1679</v>
      </c>
      <c r="Q31" s="49"/>
      <c r="S31" s="809">
        <v>46</v>
      </c>
      <c r="T31" s="808">
        <v>7821431102</v>
      </c>
      <c r="U31" s="808" t="s">
        <v>1680</v>
      </c>
      <c r="V31" s="808" t="s">
        <v>1681</v>
      </c>
      <c r="W31" s="873" t="s">
        <v>364</v>
      </c>
      <c r="X31" s="49"/>
      <c r="AA31" s="1154">
        <v>57</v>
      </c>
      <c r="AB31" s="1090" t="b">
        <v>1</v>
      </c>
      <c r="AC31" s="1090" t="b">
        <v>1</v>
      </c>
      <c r="AD31" s="1157" t="s">
        <v>1796</v>
      </c>
      <c r="AE31" s="1093"/>
      <c r="AF31" s="1154">
        <v>55</v>
      </c>
      <c r="AG31" s="1089" t="b">
        <v>1</v>
      </c>
      <c r="AH31" s="1057" t="b">
        <v>1</v>
      </c>
      <c r="AI31" s="1857" t="s">
        <v>1797</v>
      </c>
      <c r="AJ31" s="1857"/>
      <c r="AK31" s="1857"/>
      <c r="AL31" s="1148"/>
      <c r="AM31" s="1156">
        <v>57</v>
      </c>
      <c r="AN31" s="1089" t="b">
        <v>1</v>
      </c>
      <c r="AO31" s="1059" t="b">
        <v>1</v>
      </c>
      <c r="AP31" s="1858" t="s">
        <v>1120</v>
      </c>
      <c r="AQ31" s="1859"/>
    </row>
    <row r="32" spans="1:43" ht="20.25" customHeight="1">
      <c r="M32" s="64" t="s">
        <v>1798</v>
      </c>
      <c r="N32" s="725" t="s">
        <v>1799</v>
      </c>
      <c r="O32" s="725" t="s">
        <v>1678</v>
      </c>
      <c r="P32" s="726" t="s">
        <v>1679</v>
      </c>
      <c r="Q32" s="49"/>
      <c r="S32" s="809">
        <v>47</v>
      </c>
      <c r="T32" s="808">
        <v>7821431138</v>
      </c>
      <c r="U32" s="808" t="s">
        <v>1680</v>
      </c>
      <c r="V32" s="808" t="s">
        <v>1681</v>
      </c>
      <c r="W32" s="873" t="s">
        <v>1800</v>
      </c>
      <c r="X32" s="49"/>
      <c r="AA32" s="1154">
        <v>40</v>
      </c>
      <c r="AB32" s="1090" t="b">
        <v>1</v>
      </c>
      <c r="AC32" s="1090" t="b">
        <v>1</v>
      </c>
      <c r="AD32" s="1157" t="s">
        <v>1801</v>
      </c>
      <c r="AE32" s="1093"/>
      <c r="AF32" s="1154">
        <v>56</v>
      </c>
      <c r="AG32" s="1089" t="b">
        <v>1</v>
      </c>
      <c r="AH32" s="1057" t="b">
        <v>1</v>
      </c>
      <c r="AI32" s="1869" t="s">
        <v>1802</v>
      </c>
      <c r="AJ32" s="1871"/>
      <c r="AK32" s="1870"/>
      <c r="AL32" s="1148"/>
      <c r="AM32" s="1156">
        <v>40</v>
      </c>
      <c r="AN32" s="1089" t="b">
        <v>1</v>
      </c>
      <c r="AO32" s="1059" t="b">
        <v>1</v>
      </c>
      <c r="AP32" s="1858" t="s">
        <v>1803</v>
      </c>
      <c r="AQ32" s="1859"/>
    </row>
    <row r="33" spans="13:43" ht="20.25" customHeight="1">
      <c r="M33" s="64" t="s">
        <v>1804</v>
      </c>
      <c r="N33" s="725" t="s">
        <v>1805</v>
      </c>
      <c r="O33" s="725" t="s">
        <v>1678</v>
      </c>
      <c r="P33" s="726" t="s">
        <v>1679</v>
      </c>
      <c r="Q33" s="49"/>
      <c r="S33" s="809">
        <v>48</v>
      </c>
      <c r="T33" s="808">
        <v>7821431111</v>
      </c>
      <c r="U33" s="808" t="s">
        <v>1680</v>
      </c>
      <c r="V33" s="808" t="s">
        <v>1681</v>
      </c>
      <c r="W33" s="873" t="s">
        <v>699</v>
      </c>
      <c r="X33" s="49"/>
      <c r="AA33" s="1154">
        <v>74</v>
      </c>
      <c r="AB33" s="1090" t="b">
        <v>1</v>
      </c>
      <c r="AC33" s="1090" t="b">
        <v>1</v>
      </c>
      <c r="AD33" s="1157" t="s">
        <v>1806</v>
      </c>
      <c r="AE33" s="1093"/>
      <c r="AF33" s="1154">
        <v>57</v>
      </c>
      <c r="AG33" s="1089" t="b">
        <v>1</v>
      </c>
      <c r="AH33" s="1057" t="b">
        <v>1</v>
      </c>
      <c r="AI33" s="1869" t="s">
        <v>1807</v>
      </c>
      <c r="AJ33" s="1871"/>
      <c r="AK33" s="1870"/>
      <c r="AL33" s="1106"/>
      <c r="AM33" s="1156">
        <v>74</v>
      </c>
      <c r="AN33" s="1089" t="b">
        <v>1</v>
      </c>
      <c r="AO33" s="1059" t="b">
        <v>1</v>
      </c>
      <c r="AP33" s="1858" t="s">
        <v>1808</v>
      </c>
      <c r="AQ33" s="1859"/>
    </row>
    <row r="34" spans="13:43" ht="20.25" customHeight="1">
      <c r="M34" s="64" t="s">
        <v>1809</v>
      </c>
      <c r="N34" s="725" t="s">
        <v>1810</v>
      </c>
      <c r="O34" s="725" t="s">
        <v>1678</v>
      </c>
      <c r="P34" s="726" t="s">
        <v>1679</v>
      </c>
      <c r="Q34" s="49"/>
      <c r="S34" s="809">
        <v>49</v>
      </c>
      <c r="T34" s="808">
        <v>5814420265</v>
      </c>
      <c r="U34" s="808" t="s">
        <v>1746</v>
      </c>
      <c r="V34" s="808" t="s">
        <v>1681</v>
      </c>
      <c r="W34" s="873" t="s">
        <v>1604</v>
      </c>
      <c r="X34" s="49"/>
      <c r="AA34" s="1154">
        <v>36</v>
      </c>
      <c r="AB34" s="1090" t="b">
        <v>1</v>
      </c>
      <c r="AC34" s="1090" t="b">
        <v>1</v>
      </c>
      <c r="AD34" s="1155" t="s">
        <v>1811</v>
      </c>
      <c r="AE34" s="1093"/>
      <c r="AF34" s="1154">
        <v>58</v>
      </c>
      <c r="AG34" s="1089" t="b">
        <v>1</v>
      </c>
      <c r="AH34" s="1057" t="b">
        <v>1</v>
      </c>
      <c r="AI34" s="1869" t="s">
        <v>266</v>
      </c>
      <c r="AJ34" s="1871"/>
      <c r="AK34" s="1870"/>
      <c r="AL34" s="1107"/>
      <c r="AM34" s="1156">
        <v>36</v>
      </c>
      <c r="AN34" s="1089" t="b">
        <v>1</v>
      </c>
      <c r="AO34" s="1059" t="b">
        <v>1</v>
      </c>
      <c r="AP34" s="1858" t="s">
        <v>985</v>
      </c>
      <c r="AQ34" s="1859"/>
    </row>
    <row r="35" spans="13:43" ht="20.25" customHeight="1">
      <c r="M35" s="64" t="s">
        <v>1812</v>
      </c>
      <c r="N35" s="725" t="s">
        <v>1813</v>
      </c>
      <c r="O35" s="725" t="s">
        <v>1678</v>
      </c>
      <c r="P35" s="726" t="s">
        <v>1679</v>
      </c>
      <c r="Q35" s="49"/>
      <c r="S35" s="809">
        <v>50</v>
      </c>
      <c r="T35" s="808">
        <v>7821431080</v>
      </c>
      <c r="U35" s="808" t="s">
        <v>1680</v>
      </c>
      <c r="V35" s="808" t="s">
        <v>1681</v>
      </c>
      <c r="W35" s="873" t="s">
        <v>682</v>
      </c>
      <c r="X35" s="49"/>
      <c r="AA35" s="1154">
        <v>66</v>
      </c>
      <c r="AB35" s="1090" t="b">
        <v>1</v>
      </c>
      <c r="AC35" s="1090" t="b">
        <v>1</v>
      </c>
      <c r="AD35" s="1157" t="s">
        <v>1389</v>
      </c>
      <c r="AE35" s="1093"/>
      <c r="AF35" s="1154">
        <v>59</v>
      </c>
      <c r="AG35" s="1089" t="b">
        <v>1</v>
      </c>
      <c r="AH35" s="1057" t="b">
        <v>1</v>
      </c>
      <c r="AI35" s="1857" t="s">
        <v>1814</v>
      </c>
      <c r="AJ35" s="1857"/>
      <c r="AK35" s="1857"/>
      <c r="AL35" s="1107"/>
      <c r="AM35" s="1156">
        <v>66</v>
      </c>
      <c r="AN35" s="1089" t="b">
        <v>1</v>
      </c>
      <c r="AO35" s="1059" t="b">
        <v>1</v>
      </c>
      <c r="AP35" s="1858" t="s">
        <v>1815</v>
      </c>
      <c r="AQ35" s="1859"/>
    </row>
    <row r="36" spans="13:43" ht="20.25" customHeight="1">
      <c r="M36" s="64" t="s">
        <v>1816</v>
      </c>
      <c r="N36" s="725" t="s">
        <v>1817</v>
      </c>
      <c r="O36" s="725" t="s">
        <v>1678</v>
      </c>
      <c r="P36" s="726" t="s">
        <v>1679</v>
      </c>
      <c r="Q36" s="49"/>
      <c r="S36" s="809">
        <v>51</v>
      </c>
      <c r="T36" s="808">
        <v>7821431118</v>
      </c>
      <c r="U36" s="808" t="s">
        <v>1680</v>
      </c>
      <c r="V36" s="808" t="s">
        <v>1681</v>
      </c>
      <c r="W36" s="873" t="s">
        <v>1818</v>
      </c>
      <c r="X36" s="49"/>
      <c r="AA36" s="1154">
        <v>33</v>
      </c>
      <c r="AB36" s="1090" t="b">
        <v>1</v>
      </c>
      <c r="AC36" s="1090" t="b">
        <v>1</v>
      </c>
      <c r="AD36" s="1157" t="s">
        <v>1819</v>
      </c>
      <c r="AE36" s="1093"/>
      <c r="AF36" s="1154">
        <v>60</v>
      </c>
      <c r="AG36" s="1089" t="b">
        <v>1</v>
      </c>
      <c r="AH36" s="1057" t="b">
        <v>1</v>
      </c>
      <c r="AI36" s="1869" t="s">
        <v>266</v>
      </c>
      <c r="AJ36" s="1871"/>
      <c r="AK36" s="1870"/>
      <c r="AL36" s="1107"/>
      <c r="AM36" s="1156">
        <v>33</v>
      </c>
      <c r="AN36" s="1089" t="b">
        <v>1</v>
      </c>
      <c r="AO36" s="1059" t="b">
        <v>1</v>
      </c>
      <c r="AP36" s="1858" t="s">
        <v>1543</v>
      </c>
      <c r="AQ36" s="1859"/>
    </row>
    <row r="37" spans="13:43" ht="20.25" customHeight="1">
      <c r="M37" s="64" t="s">
        <v>1820</v>
      </c>
      <c r="N37" s="725" t="s">
        <v>1821</v>
      </c>
      <c r="O37" s="725" t="s">
        <v>1678</v>
      </c>
      <c r="P37" s="726" t="s">
        <v>1679</v>
      </c>
      <c r="Q37" s="49"/>
      <c r="S37" s="809">
        <v>52</v>
      </c>
      <c r="T37" s="808">
        <v>5814160039</v>
      </c>
      <c r="U37" s="808" t="s">
        <v>1746</v>
      </c>
      <c r="V37" s="808" t="s">
        <v>1681</v>
      </c>
      <c r="W37" s="873" t="s">
        <v>1822</v>
      </c>
      <c r="X37" s="49"/>
      <c r="AA37" s="1154">
        <v>72</v>
      </c>
      <c r="AB37" s="1090" t="b">
        <v>1</v>
      </c>
      <c r="AC37" s="1090" t="b">
        <v>1</v>
      </c>
      <c r="AD37" s="1157" t="s">
        <v>1823</v>
      </c>
      <c r="AE37" s="1093"/>
      <c r="AF37" s="1154">
        <v>61</v>
      </c>
      <c r="AG37" s="1089" t="b">
        <v>1</v>
      </c>
      <c r="AH37" s="1057" t="b">
        <v>1</v>
      </c>
      <c r="AI37" s="1857" t="s">
        <v>1824</v>
      </c>
      <c r="AJ37" s="1857"/>
      <c r="AK37" s="1857"/>
      <c r="AL37" s="1148"/>
      <c r="AM37" s="1156">
        <v>72</v>
      </c>
      <c r="AN37" s="1089" t="b">
        <v>1</v>
      </c>
      <c r="AO37" s="1059" t="b">
        <v>1</v>
      </c>
      <c r="AP37" s="1858" t="s">
        <v>1709</v>
      </c>
      <c r="AQ37" s="1859"/>
    </row>
    <row r="38" spans="13:43" ht="20.25" customHeight="1">
      <c r="M38" s="64" t="s">
        <v>1825</v>
      </c>
      <c r="N38" s="725" t="s">
        <v>1826</v>
      </c>
      <c r="O38" s="725" t="s">
        <v>1678</v>
      </c>
      <c r="P38" s="726" t="s">
        <v>1679</v>
      </c>
      <c r="Q38" s="49"/>
      <c r="S38" s="809">
        <v>60</v>
      </c>
      <c r="T38" s="808">
        <v>5814500741</v>
      </c>
      <c r="U38" s="808" t="s">
        <v>1746</v>
      </c>
      <c r="V38" s="808" t="s">
        <v>1681</v>
      </c>
      <c r="W38" s="873" t="s">
        <v>1538</v>
      </c>
      <c r="X38" s="49"/>
      <c r="AA38" s="1154">
        <v>37</v>
      </c>
      <c r="AB38" s="1090" t="b">
        <v>1</v>
      </c>
      <c r="AC38" s="1090" t="b">
        <v>1</v>
      </c>
      <c r="AD38" s="1155" t="s">
        <v>1827</v>
      </c>
      <c r="AE38" s="1093"/>
      <c r="AF38" s="1154">
        <v>62</v>
      </c>
      <c r="AG38" s="1089" t="b">
        <v>1</v>
      </c>
      <c r="AH38" s="1057" t="b">
        <v>1</v>
      </c>
      <c r="AI38" s="1857" t="s">
        <v>1060</v>
      </c>
      <c r="AJ38" s="1857"/>
      <c r="AK38" s="1857"/>
      <c r="AL38" s="1148"/>
      <c r="AM38" s="1156">
        <v>37</v>
      </c>
      <c r="AN38" s="1089" t="b">
        <v>1</v>
      </c>
      <c r="AO38" s="1059" t="b">
        <v>1</v>
      </c>
      <c r="AP38" s="1858" t="s">
        <v>1709</v>
      </c>
      <c r="AQ38" s="1859"/>
    </row>
    <row r="39" spans="13:43" ht="20.25" customHeight="1">
      <c r="M39" s="64" t="s">
        <v>1828</v>
      </c>
      <c r="N39" s="725" t="s">
        <v>1829</v>
      </c>
      <c r="O39" s="725" t="s">
        <v>1678</v>
      </c>
      <c r="P39" s="726" t="s">
        <v>1679</v>
      </c>
      <c r="Q39" s="49"/>
      <c r="S39" s="809">
        <v>62</v>
      </c>
      <c r="T39" s="808">
        <v>5817380369</v>
      </c>
      <c r="U39" s="808" t="s">
        <v>1746</v>
      </c>
      <c r="V39" s="808" t="s">
        <v>1681</v>
      </c>
      <c r="W39" s="873" t="s">
        <v>705</v>
      </c>
      <c r="X39" s="49"/>
      <c r="AA39" s="1154">
        <v>75</v>
      </c>
      <c r="AB39" s="1090" t="b">
        <v>1</v>
      </c>
      <c r="AC39" s="1090" t="b">
        <v>1</v>
      </c>
      <c r="AD39" s="1155" t="s">
        <v>1830</v>
      </c>
      <c r="AE39" s="1093"/>
      <c r="AF39" s="1154">
        <v>63</v>
      </c>
      <c r="AG39" s="1089" t="b">
        <v>1</v>
      </c>
      <c r="AH39" s="1057" t="b">
        <v>1</v>
      </c>
      <c r="AI39" s="1857" t="s">
        <v>1831</v>
      </c>
      <c r="AJ39" s="1857"/>
      <c r="AK39" s="1857"/>
      <c r="AL39" s="1106"/>
      <c r="AM39" s="1156">
        <v>75</v>
      </c>
      <c r="AN39" s="1089" t="b">
        <v>1</v>
      </c>
      <c r="AO39" s="1059" t="b">
        <v>1</v>
      </c>
      <c r="AP39" s="1858" t="s">
        <v>1832</v>
      </c>
      <c r="AQ39" s="1859"/>
    </row>
    <row r="40" spans="13:43" ht="20.25" customHeight="1">
      <c r="M40" s="64" t="s">
        <v>1833</v>
      </c>
      <c r="N40" s="725" t="s">
        <v>1834</v>
      </c>
      <c r="O40" s="725" t="s">
        <v>1678</v>
      </c>
      <c r="P40" s="726" t="s">
        <v>1679</v>
      </c>
      <c r="Q40" s="49"/>
      <c r="S40" s="809">
        <v>63</v>
      </c>
      <c r="T40" s="808">
        <v>5814490021</v>
      </c>
      <c r="U40" s="808" t="s">
        <v>1746</v>
      </c>
      <c r="V40" s="808" t="s">
        <v>1681</v>
      </c>
      <c r="W40" s="873" t="s">
        <v>708</v>
      </c>
      <c r="X40" s="49"/>
      <c r="AA40" s="1160">
        <v>42</v>
      </c>
      <c r="AB40" s="1090" t="b">
        <v>1</v>
      </c>
      <c r="AC40" s="1090" t="b">
        <v>1</v>
      </c>
      <c r="AD40" s="1155" t="s">
        <v>1835</v>
      </c>
      <c r="AE40" s="1093"/>
      <c r="AF40" s="1154">
        <v>64</v>
      </c>
      <c r="AG40" s="1057" t="b">
        <v>1</v>
      </c>
      <c r="AH40" s="1057" t="b">
        <v>1</v>
      </c>
      <c r="AI40" s="1857" t="s">
        <v>1836</v>
      </c>
      <c r="AJ40" s="1857"/>
      <c r="AK40" s="1857"/>
      <c r="AL40" s="1107"/>
      <c r="AM40" s="1156">
        <v>42</v>
      </c>
      <c r="AN40" s="1089" t="b">
        <v>1</v>
      </c>
      <c r="AO40" s="1054" t="b">
        <v>1</v>
      </c>
      <c r="AP40" s="1858" t="s">
        <v>1837</v>
      </c>
      <c r="AQ40" s="1859"/>
    </row>
    <row r="41" spans="13:43" ht="20.25">
      <c r="M41" s="64" t="s">
        <v>1838</v>
      </c>
      <c r="N41" s="725" t="s">
        <v>1839</v>
      </c>
      <c r="O41" s="725" t="s">
        <v>1678</v>
      </c>
      <c r="P41" s="726" t="s">
        <v>1679</v>
      </c>
      <c r="Q41" s="49"/>
      <c r="S41" s="809">
        <v>64</v>
      </c>
      <c r="T41" s="808">
        <v>5819171970</v>
      </c>
      <c r="U41" s="808" t="s">
        <v>1746</v>
      </c>
      <c r="V41" s="808" t="s">
        <v>1681</v>
      </c>
      <c r="W41" s="873" t="s">
        <v>717</v>
      </c>
      <c r="X41" s="49"/>
      <c r="AA41" s="1160">
        <v>73</v>
      </c>
      <c r="AB41" s="1090" t="b">
        <v>1</v>
      </c>
      <c r="AC41" s="1090" t="b">
        <v>1</v>
      </c>
      <c r="AD41" s="1157" t="s">
        <v>1840</v>
      </c>
      <c r="AE41" s="1095"/>
      <c r="AF41" s="1154">
        <v>65</v>
      </c>
      <c r="AG41" s="1057" t="b">
        <v>1</v>
      </c>
      <c r="AH41" s="1057" t="b">
        <v>1</v>
      </c>
      <c r="AI41" s="1857" t="s">
        <v>266</v>
      </c>
      <c r="AJ41" s="1857"/>
      <c r="AK41" s="1857"/>
      <c r="AL41" s="1107"/>
      <c r="AM41" s="1156">
        <v>73</v>
      </c>
      <c r="AN41" s="1089" t="b">
        <v>1</v>
      </c>
      <c r="AO41" s="1054" t="b">
        <v>1</v>
      </c>
      <c r="AP41" s="1858" t="s">
        <v>1841</v>
      </c>
      <c r="AQ41" s="1859"/>
    </row>
    <row r="42" spans="13:43" ht="20.25">
      <c r="M42" s="64" t="s">
        <v>1842</v>
      </c>
      <c r="N42" s="725" t="s">
        <v>1843</v>
      </c>
      <c r="O42" s="725" t="s">
        <v>1678</v>
      </c>
      <c r="P42" s="726" t="s">
        <v>1679</v>
      </c>
      <c r="Q42" s="49"/>
      <c r="S42" s="809">
        <v>65</v>
      </c>
      <c r="T42" s="808">
        <v>5814530212</v>
      </c>
      <c r="U42" s="808" t="s">
        <v>1746</v>
      </c>
      <c r="V42" s="808" t="s">
        <v>1681</v>
      </c>
      <c r="W42" s="873" t="s">
        <v>646</v>
      </c>
      <c r="X42" s="49"/>
      <c r="AA42" s="1160">
        <v>67</v>
      </c>
      <c r="AB42" s="1090" t="b">
        <v>1</v>
      </c>
      <c r="AC42" s="1090" t="b">
        <v>1</v>
      </c>
      <c r="AD42" s="1155" t="s">
        <v>1709</v>
      </c>
      <c r="AE42" s="1095"/>
      <c r="AF42" s="1154">
        <v>66</v>
      </c>
      <c r="AG42" s="1057" t="b">
        <v>1</v>
      </c>
      <c r="AH42" s="1057" t="b">
        <v>1</v>
      </c>
      <c r="AI42" s="1857" t="s">
        <v>1844</v>
      </c>
      <c r="AJ42" s="1857"/>
      <c r="AK42" s="1857"/>
      <c r="AL42" s="1107"/>
      <c r="AM42" s="1156">
        <v>67</v>
      </c>
      <c r="AN42" s="1089" t="b">
        <v>1</v>
      </c>
      <c r="AO42" s="1054" t="b">
        <v>1</v>
      </c>
      <c r="AP42" s="1858" t="s">
        <v>1845</v>
      </c>
      <c r="AQ42" s="1859"/>
    </row>
    <row r="43" spans="13:43" ht="20.25">
      <c r="M43" s="64" t="s">
        <v>1846</v>
      </c>
      <c r="N43" s="725" t="s">
        <v>1847</v>
      </c>
      <c r="O43" s="725" t="s">
        <v>1678</v>
      </c>
      <c r="P43" s="726" t="s">
        <v>1679</v>
      </c>
      <c r="Q43" s="49"/>
      <c r="S43" s="809">
        <v>66</v>
      </c>
      <c r="T43" s="808">
        <v>5816480534</v>
      </c>
      <c r="U43" s="808" t="s">
        <v>1746</v>
      </c>
      <c r="V43" s="808" t="s">
        <v>1681</v>
      </c>
      <c r="W43" s="873" t="s">
        <v>674</v>
      </c>
      <c r="X43" s="49"/>
      <c r="AA43" s="1160">
        <v>77</v>
      </c>
      <c r="AB43" s="1090" t="b">
        <v>1</v>
      </c>
      <c r="AC43" s="1090" t="b">
        <v>1</v>
      </c>
      <c r="AD43" s="1155" t="s">
        <v>1709</v>
      </c>
      <c r="AE43" s="1095"/>
      <c r="AF43" s="1154">
        <v>67</v>
      </c>
      <c r="AG43" s="1057" t="b">
        <v>1</v>
      </c>
      <c r="AH43" s="1057" t="b">
        <v>1</v>
      </c>
      <c r="AI43" s="1857" t="s">
        <v>1848</v>
      </c>
      <c r="AJ43" s="1857"/>
      <c r="AK43" s="1857"/>
      <c r="AL43" s="1107"/>
      <c r="AM43" s="1156">
        <v>77</v>
      </c>
      <c r="AN43" s="1089" t="b">
        <v>1</v>
      </c>
      <c r="AO43" s="1054" t="b">
        <v>1</v>
      </c>
      <c r="AP43" s="1858" t="s">
        <v>1101</v>
      </c>
      <c r="AQ43" s="1859"/>
    </row>
    <row r="44" spans="13:43" ht="20.25">
      <c r="M44" s="64" t="s">
        <v>1849</v>
      </c>
      <c r="N44" s="725" t="s">
        <v>1850</v>
      </c>
      <c r="O44" s="725" t="s">
        <v>1678</v>
      </c>
      <c r="P44" s="726" t="s">
        <v>1679</v>
      </c>
      <c r="Q44" s="49"/>
      <c r="S44" s="809">
        <v>67</v>
      </c>
      <c r="T44" s="808">
        <v>5818480577</v>
      </c>
      <c r="U44" s="808" t="s">
        <v>1746</v>
      </c>
      <c r="V44" s="808" t="s">
        <v>1681</v>
      </c>
      <c r="W44" s="873" t="s">
        <v>1851</v>
      </c>
      <c r="X44" s="49"/>
      <c r="AA44" s="1160">
        <v>62</v>
      </c>
      <c r="AB44" s="1090" t="b">
        <v>1</v>
      </c>
      <c r="AC44" s="1090" t="b">
        <v>1</v>
      </c>
      <c r="AD44" s="1155" t="s">
        <v>1852</v>
      </c>
      <c r="AE44" s="1095"/>
      <c r="AF44" s="1154">
        <v>68</v>
      </c>
      <c r="AG44" s="1057" t="b">
        <v>1</v>
      </c>
      <c r="AH44" s="1057" t="b">
        <v>1</v>
      </c>
      <c r="AI44" s="1857" t="s">
        <v>266</v>
      </c>
      <c r="AJ44" s="1857"/>
      <c r="AK44" s="1857"/>
      <c r="AL44" s="1107"/>
      <c r="AM44" s="1156">
        <v>62</v>
      </c>
      <c r="AN44" s="1089" t="b">
        <v>1</v>
      </c>
      <c r="AO44" s="1054" t="b">
        <v>1</v>
      </c>
      <c r="AP44" s="1858" t="s">
        <v>1690</v>
      </c>
      <c r="AQ44" s="1859"/>
    </row>
    <row r="45" spans="13:43" ht="20.25">
      <c r="M45" s="64" t="s">
        <v>1853</v>
      </c>
      <c r="N45" s="725" t="s">
        <v>1854</v>
      </c>
      <c r="O45" s="725" t="s">
        <v>1678</v>
      </c>
      <c r="P45" s="726" t="s">
        <v>1679</v>
      </c>
      <c r="Q45" s="49"/>
      <c r="S45" s="809">
        <v>70</v>
      </c>
      <c r="T45" s="808">
        <v>7821431130</v>
      </c>
      <c r="U45" s="808" t="s">
        <v>1680</v>
      </c>
      <c r="V45" s="808" t="s">
        <v>1681</v>
      </c>
      <c r="W45" s="873" t="s">
        <v>1855</v>
      </c>
      <c r="X45" s="49"/>
      <c r="AA45" s="1160">
        <v>41</v>
      </c>
      <c r="AB45" s="1090" t="b">
        <v>1</v>
      </c>
      <c r="AC45" s="1090" t="b">
        <v>1</v>
      </c>
      <c r="AD45" s="1157" t="s">
        <v>1856</v>
      </c>
      <c r="AE45" s="1095"/>
      <c r="AF45" s="1154">
        <v>69</v>
      </c>
      <c r="AG45" s="1057" t="b">
        <v>1</v>
      </c>
      <c r="AH45" s="1057" t="b">
        <v>1</v>
      </c>
      <c r="AI45" s="1857" t="s">
        <v>1857</v>
      </c>
      <c r="AJ45" s="1857"/>
      <c r="AK45" s="1857"/>
      <c r="AL45" s="1107"/>
      <c r="AM45" s="1156">
        <v>41</v>
      </c>
      <c r="AN45" s="1089" t="b">
        <v>1</v>
      </c>
      <c r="AO45" s="1054" t="b">
        <v>1</v>
      </c>
      <c r="AP45" s="1858" t="s">
        <v>1858</v>
      </c>
      <c r="AQ45" s="1859"/>
    </row>
    <row r="46" spans="13:43" ht="20.25">
      <c r="M46" s="64" t="s">
        <v>1859</v>
      </c>
      <c r="N46" s="725" t="s">
        <v>1860</v>
      </c>
      <c r="O46" s="725" t="s">
        <v>1678</v>
      </c>
      <c r="P46" s="726" t="s">
        <v>1679</v>
      </c>
      <c r="Q46" s="49"/>
      <c r="S46" s="809">
        <v>71</v>
      </c>
      <c r="T46" s="808">
        <v>5819080810</v>
      </c>
      <c r="U46" s="808" t="s">
        <v>1746</v>
      </c>
      <c r="V46" s="808" t="s">
        <v>1681</v>
      </c>
      <c r="W46" s="873" t="s">
        <v>319</v>
      </c>
      <c r="X46" s="49"/>
      <c r="AA46" s="1160">
        <v>49</v>
      </c>
      <c r="AB46" s="1090" t="b">
        <v>1</v>
      </c>
      <c r="AC46" s="1090" t="b">
        <v>1</v>
      </c>
      <c r="AD46" s="1155" t="s">
        <v>1709</v>
      </c>
      <c r="AE46" s="1095"/>
      <c r="AF46" s="1154">
        <v>72</v>
      </c>
      <c r="AG46" s="1057" t="b">
        <v>1</v>
      </c>
      <c r="AH46" s="1057" t="b">
        <v>1</v>
      </c>
      <c r="AI46" s="1857" t="s">
        <v>1861</v>
      </c>
      <c r="AJ46" s="1857"/>
      <c r="AK46" s="1857"/>
      <c r="AL46" s="1107"/>
      <c r="AM46" s="1156">
        <v>49</v>
      </c>
      <c r="AN46" s="1089" t="b">
        <v>1</v>
      </c>
      <c r="AO46" s="1054" t="b">
        <v>1</v>
      </c>
      <c r="AP46" s="1858" t="s">
        <v>1032</v>
      </c>
      <c r="AQ46" s="1859"/>
    </row>
    <row r="47" spans="13:43" ht="20.25" customHeight="1">
      <c r="M47" s="64" t="s">
        <v>1862</v>
      </c>
      <c r="N47" s="725" t="s">
        <v>1863</v>
      </c>
      <c r="O47" s="725" t="s">
        <v>1678</v>
      </c>
      <c r="P47" s="726" t="s">
        <v>1679</v>
      </c>
      <c r="Q47" s="49"/>
      <c r="S47" s="809">
        <v>73</v>
      </c>
      <c r="T47" s="808">
        <v>5820231740</v>
      </c>
      <c r="U47" s="808" t="s">
        <v>1746</v>
      </c>
      <c r="V47" s="808" t="s">
        <v>1681</v>
      </c>
      <c r="W47" s="873" t="s">
        <v>1864</v>
      </c>
      <c r="X47" s="49"/>
      <c r="AA47" s="1160">
        <v>64</v>
      </c>
      <c r="AB47" s="1090" t="b">
        <v>1</v>
      </c>
      <c r="AC47" s="1090" t="b">
        <v>1</v>
      </c>
      <c r="AD47" s="1155" t="s">
        <v>1709</v>
      </c>
      <c r="AE47" s="1095"/>
      <c r="AF47" s="1154">
        <v>73</v>
      </c>
      <c r="AG47" s="1057" t="b">
        <v>1</v>
      </c>
      <c r="AH47" s="1057" t="b">
        <v>1</v>
      </c>
      <c r="AI47" s="1867" t="s">
        <v>1865</v>
      </c>
      <c r="AJ47" s="1868"/>
      <c r="AK47" s="1868"/>
      <c r="AL47" s="1107"/>
      <c r="AM47" s="1156">
        <v>64</v>
      </c>
      <c r="AN47" s="1089" t="b">
        <v>1</v>
      </c>
      <c r="AO47" s="1054" t="b">
        <v>1</v>
      </c>
      <c r="AP47" s="1858" t="s">
        <v>1738</v>
      </c>
      <c r="AQ47" s="1859"/>
    </row>
    <row r="48" spans="13:43" ht="20.25" customHeight="1">
      <c r="M48" s="64" t="s">
        <v>1866</v>
      </c>
      <c r="N48" s="725" t="s">
        <v>1867</v>
      </c>
      <c r="O48" s="725" t="s">
        <v>1678</v>
      </c>
      <c r="P48" s="726" t="s">
        <v>1679</v>
      </c>
      <c r="Q48" s="49"/>
      <c r="S48" s="809">
        <v>74</v>
      </c>
      <c r="T48" s="808">
        <v>5820231486</v>
      </c>
      <c r="U48" s="808" t="s">
        <v>1746</v>
      </c>
      <c r="V48" s="808" t="s">
        <v>1681</v>
      </c>
      <c r="W48" s="873" t="s">
        <v>1868</v>
      </c>
      <c r="X48" s="49"/>
      <c r="AA48" s="1160">
        <v>78</v>
      </c>
      <c r="AB48" s="1090" t="b">
        <v>1</v>
      </c>
      <c r="AC48" s="1090" t="b">
        <v>1</v>
      </c>
      <c r="AD48" s="1157" t="s">
        <v>1869</v>
      </c>
      <c r="AE48" s="1095"/>
      <c r="AF48" s="1154">
        <v>74</v>
      </c>
      <c r="AG48" s="1057" t="b">
        <v>1</v>
      </c>
      <c r="AH48" s="1057" t="b">
        <v>1</v>
      </c>
      <c r="AI48" s="1857" t="s">
        <v>1870</v>
      </c>
      <c r="AJ48" s="1857"/>
      <c r="AK48" s="1857"/>
      <c r="AL48" s="1107"/>
      <c r="AM48" s="1156">
        <v>78</v>
      </c>
      <c r="AN48" s="1089" t="b">
        <v>1</v>
      </c>
      <c r="AO48" s="1054" t="b">
        <v>1</v>
      </c>
      <c r="AP48" s="1858" t="s">
        <v>293</v>
      </c>
      <c r="AQ48" s="1859"/>
    </row>
    <row r="49" spans="13:43" ht="20.25" customHeight="1">
      <c r="M49" s="64" t="s">
        <v>1871</v>
      </c>
      <c r="N49" s="725" t="s">
        <v>1872</v>
      </c>
      <c r="O49" s="725" t="s">
        <v>1678</v>
      </c>
      <c r="P49" s="726" t="s">
        <v>1679</v>
      </c>
      <c r="Q49" s="49"/>
      <c r="S49" s="809">
        <v>76</v>
      </c>
      <c r="T49" s="808">
        <v>5817121244</v>
      </c>
      <c r="U49" s="808" t="s">
        <v>1746</v>
      </c>
      <c r="V49" s="808" t="s">
        <v>1681</v>
      </c>
      <c r="W49" s="873" t="s">
        <v>1873</v>
      </c>
      <c r="X49" s="49"/>
      <c r="AA49" s="1160">
        <v>52</v>
      </c>
      <c r="AB49" s="1090" t="b">
        <v>1</v>
      </c>
      <c r="AC49" s="1090" t="b">
        <v>1</v>
      </c>
      <c r="AD49" s="1157" t="s">
        <v>965</v>
      </c>
      <c r="AE49" s="1095"/>
      <c r="AF49" s="1154">
        <v>75</v>
      </c>
      <c r="AG49" s="1057" t="b">
        <v>1</v>
      </c>
      <c r="AH49" s="1057" t="b">
        <v>1</v>
      </c>
      <c r="AI49" s="1857" t="s">
        <v>1874</v>
      </c>
      <c r="AJ49" s="1857"/>
      <c r="AK49" s="1857"/>
      <c r="AL49" s="1107"/>
      <c r="AM49" s="1156">
        <v>52</v>
      </c>
      <c r="AN49" s="1089" t="b">
        <v>1</v>
      </c>
      <c r="AO49" s="1054" t="b">
        <v>1</v>
      </c>
      <c r="AP49" s="1858" t="s">
        <v>1709</v>
      </c>
      <c r="AQ49" s="1859"/>
    </row>
    <row r="50" spans="13:43" ht="20.25" customHeight="1">
      <c r="M50" s="64" t="s">
        <v>1875</v>
      </c>
      <c r="N50" s="725" t="s">
        <v>1876</v>
      </c>
      <c r="O50" s="725" t="s">
        <v>1678</v>
      </c>
      <c r="P50" s="726" t="s">
        <v>1679</v>
      </c>
      <c r="Q50" s="49"/>
      <c r="S50" s="809">
        <v>77</v>
      </c>
      <c r="T50" s="808">
        <v>5815380145</v>
      </c>
      <c r="U50" s="808" t="s">
        <v>1746</v>
      </c>
      <c r="V50" s="808" t="s">
        <v>1681</v>
      </c>
      <c r="W50" s="873" t="s">
        <v>1877</v>
      </c>
      <c r="X50" s="49"/>
      <c r="AA50" s="1160">
        <v>63</v>
      </c>
      <c r="AB50" s="1090" t="b">
        <v>1</v>
      </c>
      <c r="AC50" s="1090" t="b">
        <v>1</v>
      </c>
      <c r="AD50" s="1155" t="s">
        <v>1878</v>
      </c>
      <c r="AE50" s="1095"/>
      <c r="AF50" s="1154">
        <v>76</v>
      </c>
      <c r="AG50" s="1057" t="b">
        <v>1</v>
      </c>
      <c r="AH50" s="1059" t="b">
        <v>1</v>
      </c>
      <c r="AI50" s="1857" t="s">
        <v>1879</v>
      </c>
      <c r="AJ50" s="1857"/>
      <c r="AK50" s="1857"/>
      <c r="AL50" s="1107"/>
      <c r="AM50" s="1156">
        <v>63</v>
      </c>
      <c r="AN50" s="1089" t="b">
        <v>1</v>
      </c>
      <c r="AO50" s="1054" t="b">
        <v>1</v>
      </c>
      <c r="AP50" s="1858" t="s">
        <v>1709</v>
      </c>
      <c r="AQ50" s="1859"/>
    </row>
    <row r="51" spans="13:43" ht="20.25">
      <c r="M51" s="64" t="s">
        <v>1880</v>
      </c>
      <c r="N51" s="725" t="s">
        <v>1881</v>
      </c>
      <c r="O51" s="725" t="s">
        <v>1678</v>
      </c>
      <c r="P51" s="726" t="s">
        <v>1679</v>
      </c>
      <c r="Q51" s="49"/>
      <c r="S51" s="809">
        <v>78</v>
      </c>
      <c r="T51" s="808">
        <v>5820231373</v>
      </c>
      <c r="U51" s="808" t="s">
        <v>1746</v>
      </c>
      <c r="V51" s="808" t="s">
        <v>1681</v>
      </c>
      <c r="W51" s="873" t="s">
        <v>382</v>
      </c>
      <c r="X51" s="49"/>
      <c r="AA51" s="1160">
        <v>44</v>
      </c>
      <c r="AB51" s="1090" t="b">
        <v>1</v>
      </c>
      <c r="AC51" s="1090" t="b">
        <v>1</v>
      </c>
      <c r="AD51" s="1157" t="s">
        <v>1882</v>
      </c>
      <c r="AE51" s="1095"/>
      <c r="AF51" s="1160">
        <v>77</v>
      </c>
      <c r="AG51" s="1057" t="b">
        <v>1</v>
      </c>
      <c r="AH51" s="1059" t="b">
        <v>1</v>
      </c>
      <c r="AI51" s="1857" t="s">
        <v>266</v>
      </c>
      <c r="AJ51" s="1857"/>
      <c r="AK51" s="1857"/>
      <c r="AL51" s="1107"/>
      <c r="AM51" s="1156">
        <v>44</v>
      </c>
      <c r="AN51" s="1089" t="b">
        <v>1</v>
      </c>
      <c r="AO51" s="1054" t="b">
        <v>1</v>
      </c>
      <c r="AP51" s="1858" t="s">
        <v>1883</v>
      </c>
      <c r="AQ51" s="1859"/>
    </row>
    <row r="52" spans="13:43" ht="20.25">
      <c r="M52" s="64" t="s">
        <v>1884</v>
      </c>
      <c r="N52" s="725" t="s">
        <v>1885</v>
      </c>
      <c r="O52" s="725" t="s">
        <v>1678</v>
      </c>
      <c r="P52" s="726" t="s">
        <v>1679</v>
      </c>
      <c r="Q52" s="49"/>
      <c r="S52" s="809"/>
      <c r="T52" s="808"/>
      <c r="U52" s="808"/>
      <c r="V52" s="808"/>
      <c r="W52" s="873"/>
      <c r="X52" s="49"/>
      <c r="AA52" s="1160">
        <v>65</v>
      </c>
      <c r="AB52" s="1090" t="b">
        <v>1</v>
      </c>
      <c r="AC52" s="1090" t="b">
        <v>1</v>
      </c>
      <c r="AD52" s="1317" t="s">
        <v>1886</v>
      </c>
      <c r="AE52" s="1095"/>
      <c r="AF52" s="1160">
        <v>78</v>
      </c>
      <c r="AG52" s="1057" t="b">
        <v>1</v>
      </c>
      <c r="AH52" s="1059" t="b">
        <v>1</v>
      </c>
      <c r="AI52" s="1857" t="s">
        <v>1887</v>
      </c>
      <c r="AJ52" s="1857"/>
      <c r="AK52" s="1857"/>
      <c r="AL52" s="1093"/>
      <c r="AM52" s="1156">
        <v>65</v>
      </c>
      <c r="AN52" s="1089" t="b">
        <v>1</v>
      </c>
      <c r="AO52" s="1054" t="b">
        <v>1</v>
      </c>
      <c r="AP52" s="1858"/>
      <c r="AQ52" s="1866"/>
    </row>
    <row r="53" spans="13:43" ht="20.25">
      <c r="M53" s="64"/>
      <c r="N53" s="725" t="s">
        <v>1888</v>
      </c>
      <c r="O53" s="725" t="s">
        <v>1678</v>
      </c>
      <c r="P53" s="726" t="s">
        <v>1679</v>
      </c>
      <c r="Q53" s="49"/>
      <c r="S53" s="809"/>
      <c r="T53" s="808"/>
      <c r="U53" s="808"/>
      <c r="V53" s="808"/>
      <c r="W53" s="873"/>
      <c r="X53" s="49"/>
      <c r="AA53" s="1160">
        <v>76</v>
      </c>
      <c r="AB53" s="1090" t="b">
        <v>1</v>
      </c>
      <c r="AC53" s="1090" t="b">
        <v>1</v>
      </c>
      <c r="AD53" s="1315" t="s">
        <v>1709</v>
      </c>
      <c r="AE53" s="1095"/>
      <c r="AF53" s="1160">
        <v>79</v>
      </c>
      <c r="AG53" s="1057" t="b">
        <v>1</v>
      </c>
      <c r="AH53" s="1059" t="b">
        <v>1</v>
      </c>
      <c r="AI53" s="1857" t="s">
        <v>1889</v>
      </c>
      <c r="AJ53" s="1857"/>
      <c r="AK53" s="1857"/>
      <c r="AL53" s="1093"/>
      <c r="AM53" s="1156">
        <v>76</v>
      </c>
      <c r="AN53" s="1089" t="b">
        <v>1</v>
      </c>
      <c r="AO53" s="1054" t="b">
        <v>1</v>
      </c>
      <c r="AP53" s="1316"/>
      <c r="AQ53" s="1316"/>
    </row>
    <row r="54" spans="13:43" ht="20.25">
      <c r="M54" s="64"/>
      <c r="N54" s="725"/>
      <c r="O54" s="725"/>
      <c r="P54" s="726"/>
      <c r="Q54" s="49"/>
      <c r="S54" s="809"/>
      <c r="T54" s="808"/>
      <c r="U54" s="808"/>
      <c r="V54" s="808"/>
      <c r="W54" s="873"/>
      <c r="X54" s="49"/>
      <c r="AA54" s="1161" t="s">
        <v>1890</v>
      </c>
      <c r="AB54" s="1863" t="s">
        <v>1891</v>
      </c>
      <c r="AC54" s="1864"/>
      <c r="AD54" s="1864"/>
      <c r="AE54" s="1095"/>
      <c r="AF54" s="1162" t="s">
        <v>1892</v>
      </c>
      <c r="AG54" s="1863" t="s">
        <v>1893</v>
      </c>
      <c r="AH54" s="1864"/>
      <c r="AI54" s="1864"/>
      <c r="AJ54" s="1864"/>
      <c r="AK54" s="1865"/>
      <c r="AL54" s="1093"/>
      <c r="AM54" s="1162" t="s">
        <v>1894</v>
      </c>
      <c r="AN54" s="1863" t="s">
        <v>1895</v>
      </c>
      <c r="AO54" s="1864"/>
      <c r="AP54" s="1864"/>
      <c r="AQ54" s="1864"/>
    </row>
    <row r="55" spans="13:43" ht="20.25">
      <c r="S55" s="809"/>
      <c r="T55" s="808"/>
      <c r="U55" s="808"/>
      <c r="V55" s="808"/>
      <c r="W55" s="873"/>
      <c r="X55" s="49"/>
      <c r="AA55" s="1163" t="s">
        <v>902</v>
      </c>
      <c r="AB55" s="1860"/>
      <c r="AC55" s="1861"/>
      <c r="AD55" s="1861"/>
      <c r="AF55" s="1161" t="s">
        <v>902</v>
      </c>
      <c r="AG55" s="1860"/>
      <c r="AH55" s="1861"/>
      <c r="AI55" s="1861"/>
      <c r="AJ55" s="1861"/>
      <c r="AK55" s="1862"/>
      <c r="AM55" s="1161" t="s">
        <v>902</v>
      </c>
      <c r="AN55" s="1860"/>
      <c r="AO55" s="1861"/>
      <c r="AP55" s="1861"/>
      <c r="AQ55" s="1862"/>
    </row>
    <row r="57" spans="13:43" ht="20.25" customHeight="1"/>
    <row r="58" spans="13:43" ht="20.25" customHeight="1">
      <c r="AI58" t="s">
        <v>1605</v>
      </c>
    </row>
    <row r="59" spans="13:43" ht="20.25" customHeight="1">
      <c r="AA59" s="1164" t="s">
        <v>1896</v>
      </c>
      <c r="AF59" s="1164" t="s">
        <v>1896</v>
      </c>
      <c r="AG59" s="1449"/>
      <c r="AI59" s="55"/>
      <c r="AM59" s="1164" t="s">
        <v>1896</v>
      </c>
    </row>
    <row r="60" spans="13:43" ht="20.25" customHeight="1">
      <c r="AA60" s="1096"/>
      <c r="AF60" s="1096"/>
      <c r="AM60" s="1096"/>
    </row>
    <row r="61" spans="13:43" ht="20.25" customHeight="1">
      <c r="AA61" s="1096"/>
      <c r="AF61" s="1096"/>
      <c r="AM61" s="1096"/>
    </row>
    <row r="62" spans="13:43" ht="20.25" customHeight="1">
      <c r="AA62" s="1097"/>
      <c r="AF62" s="1097"/>
      <c r="AM62" s="1097"/>
    </row>
    <row r="63" spans="13:43" ht="20.25" customHeight="1">
      <c r="AA63" s="1097"/>
      <c r="AF63" s="1097"/>
      <c r="AM63" s="1097"/>
    </row>
    <row r="64" spans="13:43" ht="20.25" customHeight="1">
      <c r="AA64" s="1097"/>
      <c r="AF64" s="1097"/>
      <c r="AM64" s="1097"/>
    </row>
    <row r="65" spans="27:39" ht="20.25" customHeight="1">
      <c r="AA65" s="1097"/>
      <c r="AF65" s="1097"/>
      <c r="AM65" s="1097"/>
    </row>
    <row r="66" spans="27:39" ht="20.25" customHeight="1">
      <c r="AA66" s="1097"/>
      <c r="AF66" s="1097"/>
      <c r="AM66" s="1097"/>
    </row>
    <row r="67" spans="27:39" ht="20.25" customHeight="1"/>
    <row r="68" spans="27:39" ht="20.25" customHeight="1"/>
    <row r="69" spans="27:39" ht="20.25" customHeight="1"/>
    <row r="70" spans="27:39" ht="20.25" customHeight="1"/>
    <row r="71" spans="27:39" ht="20.25" customHeight="1"/>
  </sheetData>
  <sortState xmlns:xlrd2="http://schemas.microsoft.com/office/spreadsheetml/2017/richdata2" ref="M8:P53">
    <sortCondition ref="M8:M53"/>
  </sortState>
  <mergeCells count="120">
    <mergeCell ref="AB55:AD55"/>
    <mergeCell ref="AM1:AM2"/>
    <mergeCell ref="AF1:AF2"/>
    <mergeCell ref="AI40:AK40"/>
    <mergeCell ref="AI31:AK31"/>
    <mergeCell ref="AI41:AK41"/>
    <mergeCell ref="AI42:AK42"/>
    <mergeCell ref="AI43:AK43"/>
    <mergeCell ref="AI44:AK44"/>
    <mergeCell ref="AI45:AK45"/>
    <mergeCell ref="AI51:AK51"/>
    <mergeCell ref="AI52:AK52"/>
    <mergeCell ref="AI53:AK53"/>
    <mergeCell ref="AB54:AD54"/>
    <mergeCell ref="AI12:AK12"/>
    <mergeCell ref="AI13:AK13"/>
    <mergeCell ref="AI21:AK21"/>
    <mergeCell ref="AI22:AK22"/>
    <mergeCell ref="AI23:AK23"/>
    <mergeCell ref="AI38:AK38"/>
    <mergeCell ref="AI8:AK8"/>
    <mergeCell ref="AI11:AK11"/>
    <mergeCell ref="AI7:AK7"/>
    <mergeCell ref="AI9:AK9"/>
    <mergeCell ref="AP7:AQ7"/>
    <mergeCell ref="AP8:AQ8"/>
    <mergeCell ref="AP9:AQ9"/>
    <mergeCell ref="AP10:AQ10"/>
    <mergeCell ref="AP11:AQ11"/>
    <mergeCell ref="AP12:AQ12"/>
    <mergeCell ref="AP13:AQ13"/>
    <mergeCell ref="AP14:AQ14"/>
    <mergeCell ref="AP18:AQ18"/>
    <mergeCell ref="G2:K2"/>
    <mergeCell ref="A2:E2"/>
    <mergeCell ref="S1:W1"/>
    <mergeCell ref="M1:Q1"/>
    <mergeCell ref="A1:K1"/>
    <mergeCell ref="AN1:AO2"/>
    <mergeCell ref="AP4:AQ4"/>
    <mergeCell ref="AP5:AQ5"/>
    <mergeCell ref="AP6:AQ6"/>
    <mergeCell ref="AP3:AQ3"/>
    <mergeCell ref="AP1:AQ2"/>
    <mergeCell ref="AA1:AA2"/>
    <mergeCell ref="AB1:AC2"/>
    <mergeCell ref="AG1:AH2"/>
    <mergeCell ref="AI1:AK2"/>
    <mergeCell ref="AI3:AK3"/>
    <mergeCell ref="AI4:AK4"/>
    <mergeCell ref="AI5:AK5"/>
    <mergeCell ref="AI6:AK6"/>
    <mergeCell ref="AP34:AQ34"/>
    <mergeCell ref="AP26:AQ26"/>
    <mergeCell ref="AI30:AK30"/>
    <mergeCell ref="AI20:AK20"/>
    <mergeCell ref="AP31:AQ31"/>
    <mergeCell ref="AP16:AQ16"/>
    <mergeCell ref="AI14:AK14"/>
    <mergeCell ref="AI15:AK15"/>
    <mergeCell ref="AI16:AK16"/>
    <mergeCell ref="AI17:AK17"/>
    <mergeCell ref="AP17:AQ17"/>
    <mergeCell ref="AP19:AQ19"/>
    <mergeCell ref="AP20:AQ20"/>
    <mergeCell ref="AP21:AQ21"/>
    <mergeCell ref="AI28:AK28"/>
    <mergeCell ref="AI29:AK29"/>
    <mergeCell ref="AP27:AQ27"/>
    <mergeCell ref="AP28:AQ28"/>
    <mergeCell ref="AP29:AQ29"/>
    <mergeCell ref="AP30:AQ30"/>
    <mergeCell ref="AP38:AQ38"/>
    <mergeCell ref="AI39:AK39"/>
    <mergeCell ref="AP15:AQ15"/>
    <mergeCell ref="AP41:AQ41"/>
    <mergeCell ref="AP42:AQ42"/>
    <mergeCell ref="AI18:AK18"/>
    <mergeCell ref="AI19:AK19"/>
    <mergeCell ref="AP39:AQ39"/>
    <mergeCell ref="AI35:AK35"/>
    <mergeCell ref="AP35:AQ35"/>
    <mergeCell ref="AI36:AK36"/>
    <mergeCell ref="AP36:AQ36"/>
    <mergeCell ref="AI37:AK37"/>
    <mergeCell ref="AP37:AQ37"/>
    <mergeCell ref="AI32:AK32"/>
    <mergeCell ref="AP32:AQ32"/>
    <mergeCell ref="AI33:AK33"/>
    <mergeCell ref="AP33:AQ33"/>
    <mergeCell ref="AI34:AK34"/>
    <mergeCell ref="AI26:AK26"/>
    <mergeCell ref="AP40:AQ40"/>
    <mergeCell ref="AP22:AQ22"/>
    <mergeCell ref="AP23:AQ23"/>
    <mergeCell ref="AP25:AQ25"/>
    <mergeCell ref="AI10:AK10"/>
    <mergeCell ref="AP24:AQ24"/>
    <mergeCell ref="AI24:AK24"/>
    <mergeCell ref="AI25:AK25"/>
    <mergeCell ref="AI27:AK27"/>
    <mergeCell ref="AN55:AQ55"/>
    <mergeCell ref="AG55:AK55"/>
    <mergeCell ref="AP43:AQ43"/>
    <mergeCell ref="AP44:AQ44"/>
    <mergeCell ref="AP45:AQ45"/>
    <mergeCell ref="AP46:AQ46"/>
    <mergeCell ref="AP47:AQ47"/>
    <mergeCell ref="AP48:AQ48"/>
    <mergeCell ref="AP49:AQ49"/>
    <mergeCell ref="AP51:AQ51"/>
    <mergeCell ref="AN54:AQ54"/>
    <mergeCell ref="AG54:AK54"/>
    <mergeCell ref="AP52:AQ52"/>
    <mergeCell ref="AI46:AK46"/>
    <mergeCell ref="AI47:AK47"/>
    <mergeCell ref="AI48:AK48"/>
    <mergeCell ref="AI49:AK49"/>
    <mergeCell ref="AI50:AK50"/>
    <mergeCell ref="AP50:AQ50"/>
  </mergeCells>
  <hyperlinks>
    <hyperlink ref="C27" r:id="rId1" display="http://vv-7422200024/" xr:uid="{850A4DCF-11FE-46A5-9651-CB6DCB0C1F6E}"/>
    <hyperlink ref="C23" r:id="rId2" display="http://vv-7422200024/" xr:uid="{E4EFF772-B2D0-4FE0-B5C3-236799134C7E}"/>
    <hyperlink ref="C24" r:id="rId3" display="http://vv-7422200024/" xr:uid="{5609CDDD-7BDE-4C38-B7B2-20ED60FD26E9}"/>
    <hyperlink ref="I9" r:id="rId4" display="http://vv-7422200024/" xr:uid="{37EC8A37-50F0-4957-95BA-65084F5493CC}"/>
    <hyperlink ref="I8" r:id="rId5" display="http://vv-7422200024/" xr:uid="{C795AE4D-45CB-47F7-8CB9-E184141764DA}"/>
  </hyperlinks>
  <pageMargins left="0.25" right="0.25" top="0.75" bottom="0.75" header="0.3" footer="0.3"/>
  <pageSetup orientation="portrait"/>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AE6B57-E265-442F-A894-A1CDD31E5311}">
  <sheetPr>
    <tabColor theme="4" tint="-0.249977111117893"/>
  </sheetPr>
  <dimension ref="A1:M147"/>
  <sheetViews>
    <sheetView workbookViewId="0">
      <selection activeCell="C27" sqref="C27"/>
    </sheetView>
  </sheetViews>
  <sheetFormatPr defaultRowHeight="12.75"/>
  <cols>
    <col min="1" max="1" width="16.42578125" customWidth="1"/>
    <col min="3" max="3" width="41" customWidth="1"/>
    <col min="4" max="4" width="17" customWidth="1"/>
    <col min="5" max="5" width="72.85546875" customWidth="1"/>
    <col min="6" max="6" width="9.28515625" customWidth="1"/>
    <col min="12" max="12" width="0" hidden="1" customWidth="1"/>
    <col min="13" max="13" width="13.5703125" hidden="1" customWidth="1"/>
  </cols>
  <sheetData>
    <row r="1" spans="1:13" ht="35.25" customHeight="1">
      <c r="A1" s="1440" t="s">
        <v>518</v>
      </c>
      <c r="B1" s="1440" t="s">
        <v>1897</v>
      </c>
      <c r="C1" s="1440" t="s">
        <v>1898</v>
      </c>
      <c r="D1" s="1441" t="s">
        <v>1899</v>
      </c>
      <c r="E1" s="1441" t="s">
        <v>902</v>
      </c>
    </row>
    <row r="2" spans="1:13" hidden="1">
      <c r="A2" s="1899">
        <v>45985</v>
      </c>
      <c r="B2" s="49">
        <v>1</v>
      </c>
      <c r="C2" s="49" t="s">
        <v>1900</v>
      </c>
      <c r="D2" s="49" t="s">
        <v>1901</v>
      </c>
      <c r="E2" s="49"/>
      <c r="L2">
        <v>1</v>
      </c>
      <c r="M2" t="s">
        <v>1901</v>
      </c>
    </row>
    <row r="3" spans="1:13" hidden="1">
      <c r="A3" s="1900"/>
      <c r="B3" s="49">
        <v>1</v>
      </c>
      <c r="C3" s="49" t="s">
        <v>1902</v>
      </c>
      <c r="D3" s="49" t="s">
        <v>1903</v>
      </c>
      <c r="E3" s="49"/>
      <c r="L3">
        <v>2</v>
      </c>
      <c r="M3" t="s">
        <v>1904</v>
      </c>
    </row>
    <row r="4" spans="1:13" hidden="1">
      <c r="A4" s="1900"/>
      <c r="B4" s="49">
        <v>1</v>
      </c>
      <c r="C4" s="49" t="s">
        <v>1905</v>
      </c>
      <c r="D4" s="49" t="s">
        <v>1901</v>
      </c>
      <c r="E4" s="49"/>
      <c r="L4">
        <v>3</v>
      </c>
      <c r="M4" t="s">
        <v>1906</v>
      </c>
    </row>
    <row r="5" spans="1:13" hidden="1">
      <c r="A5" s="1900"/>
      <c r="B5" s="49">
        <v>1</v>
      </c>
      <c r="C5" s="49" t="s">
        <v>1907</v>
      </c>
      <c r="D5" s="49" t="s">
        <v>1901</v>
      </c>
      <c r="E5" s="49"/>
      <c r="L5">
        <v>4</v>
      </c>
      <c r="M5" t="s">
        <v>1903</v>
      </c>
    </row>
    <row r="6" spans="1:13" hidden="1">
      <c r="A6" s="1900"/>
      <c r="B6" s="49">
        <v>1</v>
      </c>
      <c r="C6" s="49" t="s">
        <v>1908</v>
      </c>
      <c r="D6" s="49" t="s">
        <v>1901</v>
      </c>
      <c r="E6" s="49"/>
    </row>
    <row r="7" spans="1:13" hidden="1">
      <c r="A7" s="1900"/>
      <c r="B7" s="49">
        <v>2</v>
      </c>
      <c r="C7" s="49" t="s">
        <v>1907</v>
      </c>
      <c r="D7" s="49" t="s">
        <v>1901</v>
      </c>
      <c r="E7" s="49"/>
    </row>
    <row r="8" spans="1:13" hidden="1">
      <c r="A8" s="1900"/>
      <c r="B8" s="49">
        <v>2</v>
      </c>
      <c r="C8" s="49" t="s">
        <v>1900</v>
      </c>
      <c r="D8" s="49" t="s">
        <v>1901</v>
      </c>
      <c r="E8" s="49"/>
    </row>
    <row r="9" spans="1:13" hidden="1">
      <c r="A9" s="1900"/>
      <c r="B9" s="49">
        <v>2</v>
      </c>
      <c r="C9" s="49" t="s">
        <v>1909</v>
      </c>
      <c r="D9" s="49" t="s">
        <v>1901</v>
      </c>
      <c r="E9" s="49"/>
    </row>
    <row r="10" spans="1:13" hidden="1">
      <c r="A10" s="1900"/>
      <c r="B10" s="49">
        <v>2</v>
      </c>
      <c r="C10" s="49" t="s">
        <v>1910</v>
      </c>
      <c r="D10" s="49" t="s">
        <v>1904</v>
      </c>
      <c r="E10" s="49"/>
    </row>
    <row r="11" spans="1:13" hidden="1">
      <c r="A11" s="1900"/>
      <c r="B11" s="49">
        <v>2</v>
      </c>
      <c r="C11" s="49" t="s">
        <v>1911</v>
      </c>
      <c r="D11" s="49" t="s">
        <v>1901</v>
      </c>
      <c r="E11" s="49"/>
    </row>
    <row r="12" spans="1:13" hidden="1">
      <c r="A12" s="1900"/>
      <c r="B12" s="49">
        <v>3</v>
      </c>
      <c r="C12" s="49" t="s">
        <v>1910</v>
      </c>
      <c r="D12" s="49" t="s">
        <v>1901</v>
      </c>
      <c r="E12" s="49"/>
    </row>
    <row r="13" spans="1:13" hidden="1">
      <c r="A13" s="1900"/>
      <c r="B13" s="49">
        <v>3</v>
      </c>
      <c r="C13" s="49" t="s">
        <v>1900</v>
      </c>
      <c r="D13" s="49" t="s">
        <v>1901</v>
      </c>
      <c r="E13" s="49"/>
    </row>
    <row r="14" spans="1:13" hidden="1">
      <c r="A14" s="1900"/>
      <c r="B14" s="49">
        <v>3</v>
      </c>
      <c r="C14" s="49" t="s">
        <v>1907</v>
      </c>
      <c r="D14" s="49" t="s">
        <v>1901</v>
      </c>
      <c r="E14" s="49"/>
    </row>
    <row r="15" spans="1:13" hidden="1">
      <c r="A15" s="1900"/>
      <c r="B15" s="49">
        <v>3</v>
      </c>
      <c r="C15" s="49" t="s">
        <v>1912</v>
      </c>
      <c r="D15" s="49" t="s">
        <v>1901</v>
      </c>
      <c r="E15" s="49"/>
    </row>
    <row r="16" spans="1:13" hidden="1">
      <c r="A16" s="1900"/>
      <c r="B16" s="49">
        <v>3</v>
      </c>
      <c r="C16" s="49" t="s">
        <v>1913</v>
      </c>
      <c r="D16" s="49" t="s">
        <v>1901</v>
      </c>
      <c r="E16" s="49"/>
    </row>
    <row r="17" spans="1:5" hidden="1">
      <c r="A17" s="1900"/>
      <c r="B17" s="49">
        <v>3</v>
      </c>
      <c r="C17" t="s">
        <v>1914</v>
      </c>
      <c r="D17" s="49" t="s">
        <v>1901</v>
      </c>
      <c r="E17" s="49"/>
    </row>
    <row r="18" spans="1:5" hidden="1">
      <c r="A18" s="1900"/>
      <c r="B18" s="49">
        <v>3</v>
      </c>
      <c r="C18" s="49" t="s">
        <v>1915</v>
      </c>
      <c r="D18" s="49" t="s">
        <v>1901</v>
      </c>
      <c r="E18" s="49"/>
    </row>
    <row r="19" spans="1:5" hidden="1">
      <c r="A19" s="1900"/>
      <c r="B19" s="49">
        <v>4</v>
      </c>
      <c r="C19" s="49" t="s">
        <v>1916</v>
      </c>
      <c r="D19" s="49" t="s">
        <v>1901</v>
      </c>
      <c r="E19" s="49"/>
    </row>
    <row r="20" spans="1:5" hidden="1">
      <c r="A20" s="1900"/>
      <c r="B20" s="49">
        <v>4</v>
      </c>
      <c r="C20" s="49" t="s">
        <v>1917</v>
      </c>
      <c r="D20" s="49" t="s">
        <v>1901</v>
      </c>
      <c r="E20" s="49"/>
    </row>
    <row r="21" spans="1:5" hidden="1">
      <c r="A21" s="1900"/>
      <c r="B21" s="49">
        <v>4</v>
      </c>
      <c r="C21" s="49" t="s">
        <v>1918</v>
      </c>
      <c r="D21" s="49" t="s">
        <v>1901</v>
      </c>
      <c r="E21" s="49"/>
    </row>
    <row r="22" spans="1:5" hidden="1">
      <c r="A22" s="1900"/>
      <c r="B22" s="49">
        <v>4</v>
      </c>
      <c r="C22" s="49" t="s">
        <v>1909</v>
      </c>
      <c r="D22" s="49" t="s">
        <v>1901</v>
      </c>
      <c r="E22" s="49"/>
    </row>
    <row r="23" spans="1:5" hidden="1">
      <c r="A23" s="1900"/>
      <c r="B23" s="49">
        <v>4</v>
      </c>
      <c r="C23" s="49" t="s">
        <v>1915</v>
      </c>
      <c r="D23" s="49" t="s">
        <v>1901</v>
      </c>
      <c r="E23" s="49"/>
    </row>
    <row r="24" spans="1:5" hidden="1">
      <c r="A24" s="1900"/>
      <c r="B24" s="49">
        <v>4</v>
      </c>
      <c r="C24" s="49" t="s">
        <v>1902</v>
      </c>
      <c r="D24" s="49" t="s">
        <v>1901</v>
      </c>
      <c r="E24" s="49"/>
    </row>
    <row r="25" spans="1:5" hidden="1">
      <c r="A25" s="1901"/>
      <c r="B25" s="49">
        <v>4</v>
      </c>
      <c r="C25" s="49" t="s">
        <v>1919</v>
      </c>
      <c r="D25" s="49" t="s">
        <v>1901</v>
      </c>
      <c r="E25" s="49"/>
    </row>
    <row r="26" spans="1:5">
      <c r="A26" s="1488"/>
      <c r="B26" s="1489"/>
      <c r="C26" s="1489"/>
      <c r="D26" s="1489"/>
      <c r="E26" s="1489"/>
    </row>
    <row r="27" spans="1:5">
      <c r="A27" s="1899">
        <v>46007</v>
      </c>
      <c r="B27" s="49">
        <v>1</v>
      </c>
      <c r="C27" s="49" t="s">
        <v>1910</v>
      </c>
      <c r="D27" s="49" t="s">
        <v>1901</v>
      </c>
      <c r="E27" s="49"/>
    </row>
    <row r="28" spans="1:5">
      <c r="A28" s="1900"/>
      <c r="B28" s="49">
        <v>1</v>
      </c>
      <c r="C28" s="49" t="s">
        <v>1907</v>
      </c>
      <c r="D28" s="49" t="s">
        <v>1901</v>
      </c>
      <c r="E28" s="49"/>
    </row>
    <row r="29" spans="1:5">
      <c r="A29" s="1900"/>
      <c r="B29" s="49">
        <v>1</v>
      </c>
      <c r="C29" s="49" t="s">
        <v>1902</v>
      </c>
      <c r="D29" s="49" t="s">
        <v>1901</v>
      </c>
      <c r="E29" s="49"/>
    </row>
    <row r="30" spans="1:5">
      <c r="A30" s="1900"/>
      <c r="B30" s="49">
        <v>1</v>
      </c>
      <c r="C30" s="49" t="s">
        <v>1917</v>
      </c>
      <c r="D30" s="49" t="s">
        <v>1901</v>
      </c>
      <c r="E30" s="49"/>
    </row>
    <row r="31" spans="1:5">
      <c r="A31" s="1900"/>
      <c r="B31" s="49">
        <v>1</v>
      </c>
      <c r="C31" s="49" t="s">
        <v>1920</v>
      </c>
      <c r="D31" s="49" t="s">
        <v>1901</v>
      </c>
      <c r="E31" s="49"/>
    </row>
    <row r="32" spans="1:5">
      <c r="A32" s="1900"/>
      <c r="B32" s="49">
        <v>2</v>
      </c>
      <c r="C32" s="49" t="s">
        <v>1910</v>
      </c>
      <c r="D32" s="49" t="s">
        <v>1901</v>
      </c>
      <c r="E32" s="49"/>
    </row>
    <row r="33" spans="1:5">
      <c r="A33" s="1900"/>
      <c r="B33" s="49">
        <v>2</v>
      </c>
      <c r="C33" s="49" t="s">
        <v>1921</v>
      </c>
      <c r="D33" s="49" t="s">
        <v>1901</v>
      </c>
      <c r="E33" s="49"/>
    </row>
    <row r="34" spans="1:5">
      <c r="A34" s="1900"/>
      <c r="B34" s="49">
        <v>2</v>
      </c>
      <c r="C34" s="49" t="s">
        <v>1909</v>
      </c>
      <c r="D34" s="49" t="s">
        <v>1901</v>
      </c>
      <c r="E34" s="49"/>
    </row>
    <row r="35" spans="1:5">
      <c r="A35" s="1900"/>
      <c r="B35" s="49">
        <v>2</v>
      </c>
      <c r="C35" s="49" t="s">
        <v>1907</v>
      </c>
      <c r="D35" s="49" t="s">
        <v>1901</v>
      </c>
      <c r="E35" s="49"/>
    </row>
    <row r="36" spans="1:5">
      <c r="A36" s="1900"/>
      <c r="B36" s="49">
        <v>3</v>
      </c>
      <c r="C36" s="49" t="s">
        <v>1909</v>
      </c>
      <c r="D36" s="49" t="s">
        <v>1901</v>
      </c>
      <c r="E36" s="49"/>
    </row>
    <row r="37" spans="1:5">
      <c r="A37" s="1900"/>
      <c r="B37" s="49">
        <v>3</v>
      </c>
      <c r="C37" s="49" t="s">
        <v>1900</v>
      </c>
      <c r="D37" s="49" t="s">
        <v>1901</v>
      </c>
      <c r="E37" s="49"/>
    </row>
    <row r="38" spans="1:5">
      <c r="A38" s="1900"/>
      <c r="B38" s="49">
        <v>3</v>
      </c>
      <c r="C38" s="49" t="s">
        <v>1912</v>
      </c>
      <c r="D38" s="49" t="s">
        <v>1901</v>
      </c>
      <c r="E38" s="49"/>
    </row>
    <row r="39" spans="1:5">
      <c r="A39" s="1900"/>
      <c r="B39" s="49">
        <v>3</v>
      </c>
      <c r="C39" s="49" t="s">
        <v>1915</v>
      </c>
      <c r="D39" s="49" t="s">
        <v>1901</v>
      </c>
      <c r="E39" s="49"/>
    </row>
    <row r="40" spans="1:5">
      <c r="A40" s="1900"/>
      <c r="B40" s="49">
        <v>3</v>
      </c>
      <c r="C40" s="49" t="s">
        <v>1913</v>
      </c>
      <c r="D40" s="49" t="s">
        <v>1901</v>
      </c>
      <c r="E40" s="49"/>
    </row>
    <row r="41" spans="1:5">
      <c r="A41" s="1900"/>
      <c r="B41" s="49">
        <v>3</v>
      </c>
      <c r="C41" s="49" t="s">
        <v>1911</v>
      </c>
      <c r="D41" s="49" t="s">
        <v>1901</v>
      </c>
      <c r="E41" s="49"/>
    </row>
    <row r="42" spans="1:5">
      <c r="A42" s="1900"/>
      <c r="B42" s="49">
        <v>3</v>
      </c>
      <c r="C42" s="49" t="s">
        <v>1907</v>
      </c>
      <c r="D42" s="49" t="s">
        <v>1901</v>
      </c>
      <c r="E42" s="49"/>
    </row>
    <row r="43" spans="1:5">
      <c r="A43" s="1900"/>
      <c r="B43" s="49">
        <v>4</v>
      </c>
      <c r="C43" s="49" t="s">
        <v>1900</v>
      </c>
      <c r="D43" s="49" t="s">
        <v>1901</v>
      </c>
      <c r="E43" s="49"/>
    </row>
    <row r="44" spans="1:5">
      <c r="A44" s="1900"/>
      <c r="B44" s="49">
        <v>4</v>
      </c>
      <c r="C44" s="49" t="s">
        <v>1915</v>
      </c>
      <c r="D44" s="49" t="s">
        <v>1901</v>
      </c>
      <c r="E44" s="49"/>
    </row>
    <row r="45" spans="1:5">
      <c r="A45" s="1900"/>
      <c r="B45" s="49">
        <v>4</v>
      </c>
      <c r="C45" s="49" t="s">
        <v>1909</v>
      </c>
      <c r="D45" s="49" t="s">
        <v>1901</v>
      </c>
      <c r="E45" s="49"/>
    </row>
    <row r="46" spans="1:5">
      <c r="A46" s="1900"/>
      <c r="B46" s="49">
        <v>4</v>
      </c>
      <c r="C46" s="49" t="s">
        <v>1902</v>
      </c>
      <c r="D46" s="49" t="s">
        <v>1901</v>
      </c>
      <c r="E46" s="49"/>
    </row>
    <row r="47" spans="1:5">
      <c r="A47" s="1900"/>
      <c r="B47" s="49">
        <v>4</v>
      </c>
      <c r="C47" s="49" t="s">
        <v>1922</v>
      </c>
      <c r="D47" s="49" t="s">
        <v>1901</v>
      </c>
      <c r="E47" s="49"/>
    </row>
    <row r="48" spans="1:5">
      <c r="A48" s="1900"/>
      <c r="B48" s="49">
        <v>4</v>
      </c>
      <c r="C48" s="49" t="s">
        <v>1911</v>
      </c>
      <c r="D48" s="49" t="s">
        <v>1901</v>
      </c>
      <c r="E48" s="49"/>
    </row>
    <row r="49" spans="1:5">
      <c r="A49" s="1901"/>
      <c r="B49" s="49">
        <v>4</v>
      </c>
      <c r="C49" s="49" t="s">
        <v>1918</v>
      </c>
      <c r="D49" s="49" t="s">
        <v>1901</v>
      </c>
      <c r="E49" s="49"/>
    </row>
    <row r="50" spans="1:5">
      <c r="A50" s="1489"/>
      <c r="B50" s="1489"/>
      <c r="C50" s="1489"/>
      <c r="D50" s="1489"/>
      <c r="E50" s="1489"/>
    </row>
    <row r="51" spans="1:5">
      <c r="A51" s="1899">
        <v>46008</v>
      </c>
      <c r="B51" s="49">
        <v>2</v>
      </c>
      <c r="C51" s="49" t="s">
        <v>1923</v>
      </c>
      <c r="D51" s="49"/>
      <c r="E51" s="49"/>
    </row>
    <row r="52" spans="1:5">
      <c r="A52" s="1902"/>
      <c r="B52" s="49">
        <v>2</v>
      </c>
      <c r="C52" s="49" t="s">
        <v>1924</v>
      </c>
      <c r="D52" s="49"/>
      <c r="E52" s="49"/>
    </row>
    <row r="53" spans="1:5">
      <c r="A53" s="1902"/>
      <c r="B53" s="49">
        <v>2</v>
      </c>
      <c r="C53" s="49" t="s">
        <v>1909</v>
      </c>
      <c r="D53" s="49"/>
      <c r="E53" s="49"/>
    </row>
    <row r="54" spans="1:5">
      <c r="A54" s="1902"/>
      <c r="B54" s="49">
        <v>2</v>
      </c>
      <c r="C54" s="49" t="s">
        <v>1925</v>
      </c>
      <c r="D54" s="49"/>
      <c r="E54" s="49"/>
    </row>
    <row r="55" spans="1:5">
      <c r="A55" s="1902"/>
      <c r="B55" s="49">
        <v>2</v>
      </c>
      <c r="C55" s="49" t="s">
        <v>1926</v>
      </c>
      <c r="D55" s="49"/>
      <c r="E55" s="49"/>
    </row>
    <row r="56" spans="1:5">
      <c r="A56" s="1902"/>
      <c r="B56" s="49">
        <v>3</v>
      </c>
      <c r="C56" s="49" t="s">
        <v>1909</v>
      </c>
      <c r="D56" s="49"/>
      <c r="E56" s="49"/>
    </row>
    <row r="57" spans="1:5">
      <c r="A57" s="1903"/>
      <c r="B57" s="49">
        <v>3</v>
      </c>
      <c r="C57" s="49" t="s">
        <v>1912</v>
      </c>
      <c r="D57" s="49"/>
      <c r="E57" s="49"/>
    </row>
    <row r="58" spans="1:5">
      <c r="A58" s="49"/>
      <c r="B58" s="49"/>
      <c r="C58" s="49"/>
      <c r="D58" s="49"/>
      <c r="E58" s="49"/>
    </row>
    <row r="59" spans="1:5">
      <c r="A59" s="49"/>
      <c r="B59" s="49"/>
      <c r="C59" s="49"/>
      <c r="D59" s="49"/>
      <c r="E59" s="49"/>
    </row>
    <row r="60" spans="1:5">
      <c r="A60" s="49"/>
      <c r="B60" s="49"/>
      <c r="C60" s="49"/>
      <c r="D60" s="49"/>
      <c r="E60" s="49"/>
    </row>
    <row r="61" spans="1:5">
      <c r="A61" s="49"/>
      <c r="B61" s="49"/>
      <c r="C61" s="49"/>
      <c r="D61" s="49"/>
      <c r="E61" s="49"/>
    </row>
    <row r="62" spans="1:5">
      <c r="A62" s="49"/>
      <c r="B62" s="49"/>
      <c r="C62" s="49"/>
      <c r="D62" s="49"/>
      <c r="E62" s="49"/>
    </row>
    <row r="63" spans="1:5">
      <c r="A63" s="49"/>
      <c r="B63" s="49"/>
      <c r="C63" s="49"/>
      <c r="D63" s="49"/>
      <c r="E63" s="49"/>
    </row>
    <row r="64" spans="1:5">
      <c r="A64" s="49"/>
      <c r="B64" s="49"/>
      <c r="C64" s="49"/>
      <c r="D64" s="49"/>
      <c r="E64" s="49"/>
    </row>
    <row r="65" spans="1:5">
      <c r="A65" s="49"/>
      <c r="B65" s="49"/>
      <c r="C65" s="49"/>
      <c r="D65" s="49"/>
      <c r="E65" s="49"/>
    </row>
    <row r="66" spans="1:5">
      <c r="A66" s="49"/>
      <c r="B66" s="49"/>
      <c r="C66" s="49"/>
      <c r="D66" s="49"/>
      <c r="E66" s="49"/>
    </row>
    <row r="67" spans="1:5">
      <c r="A67" s="49"/>
      <c r="B67" s="49"/>
      <c r="C67" s="49"/>
      <c r="D67" s="49"/>
      <c r="E67" s="49"/>
    </row>
    <row r="68" spans="1:5">
      <c r="A68" s="49"/>
      <c r="B68" s="49"/>
      <c r="C68" s="49"/>
      <c r="D68" s="49"/>
      <c r="E68" s="49"/>
    </row>
    <row r="69" spans="1:5">
      <c r="A69" s="49"/>
      <c r="B69" s="49"/>
      <c r="C69" s="49"/>
      <c r="D69" s="49"/>
      <c r="E69" s="49"/>
    </row>
    <row r="70" spans="1:5">
      <c r="A70" s="49"/>
      <c r="B70" s="49"/>
      <c r="C70" s="49"/>
      <c r="D70" s="49"/>
      <c r="E70" s="49"/>
    </row>
    <row r="71" spans="1:5">
      <c r="A71" s="49"/>
      <c r="B71" s="49"/>
      <c r="C71" s="49"/>
      <c r="D71" s="49"/>
      <c r="E71" s="49"/>
    </row>
    <row r="72" spans="1:5">
      <c r="A72" s="49"/>
      <c r="B72" s="49"/>
      <c r="C72" s="49"/>
      <c r="D72" s="49"/>
      <c r="E72" s="49"/>
    </row>
    <row r="73" spans="1:5">
      <c r="A73" s="49"/>
      <c r="B73" s="49"/>
      <c r="C73" s="49"/>
      <c r="D73" s="49"/>
      <c r="E73" s="49"/>
    </row>
    <row r="74" spans="1:5">
      <c r="A74" s="49"/>
      <c r="B74" s="49"/>
      <c r="C74" s="49"/>
      <c r="D74" s="49"/>
      <c r="E74" s="49"/>
    </row>
    <row r="75" spans="1:5">
      <c r="A75" s="49"/>
      <c r="B75" s="49"/>
      <c r="C75" s="49"/>
      <c r="D75" s="49"/>
      <c r="E75" s="49"/>
    </row>
    <row r="76" spans="1:5">
      <c r="A76" s="49"/>
      <c r="B76" s="49"/>
      <c r="C76" s="49"/>
      <c r="D76" s="49"/>
      <c r="E76" s="49"/>
    </row>
    <row r="77" spans="1:5">
      <c r="A77" s="49"/>
      <c r="B77" s="49"/>
      <c r="C77" s="49"/>
      <c r="D77" s="49"/>
      <c r="E77" s="49"/>
    </row>
    <row r="78" spans="1:5">
      <c r="A78" s="49"/>
      <c r="B78" s="49"/>
      <c r="C78" s="49"/>
      <c r="D78" s="49"/>
      <c r="E78" s="49"/>
    </row>
    <row r="79" spans="1:5">
      <c r="A79" s="49"/>
      <c r="B79" s="49"/>
      <c r="C79" s="49"/>
      <c r="D79" s="49"/>
      <c r="E79" s="49"/>
    </row>
    <row r="80" spans="1:5">
      <c r="A80" s="49"/>
      <c r="B80" s="49"/>
      <c r="C80" s="49"/>
      <c r="D80" s="49"/>
      <c r="E80" s="49"/>
    </row>
    <row r="81" spans="1:5">
      <c r="A81" s="49"/>
      <c r="B81" s="49"/>
      <c r="C81" s="49"/>
      <c r="D81" s="49"/>
      <c r="E81" s="49"/>
    </row>
    <row r="82" spans="1:5">
      <c r="A82" s="49"/>
      <c r="B82" s="49"/>
      <c r="C82" s="49"/>
      <c r="D82" s="49"/>
      <c r="E82" s="49"/>
    </row>
    <row r="83" spans="1:5">
      <c r="A83" s="49"/>
      <c r="B83" s="49"/>
      <c r="C83" s="49"/>
      <c r="D83" s="49"/>
      <c r="E83" s="49"/>
    </row>
    <row r="84" spans="1:5">
      <c r="A84" s="49"/>
      <c r="B84" s="49"/>
      <c r="C84" s="49"/>
      <c r="D84" s="49"/>
      <c r="E84" s="49"/>
    </row>
    <row r="85" spans="1:5">
      <c r="A85" s="49"/>
      <c r="B85" s="49"/>
      <c r="C85" s="49"/>
      <c r="D85" s="49"/>
      <c r="E85" s="49"/>
    </row>
    <row r="86" spans="1:5">
      <c r="A86" s="49"/>
      <c r="B86" s="49"/>
      <c r="C86" s="49"/>
      <c r="D86" s="49"/>
      <c r="E86" s="49"/>
    </row>
    <row r="87" spans="1:5">
      <c r="A87" s="49"/>
      <c r="B87" s="49"/>
      <c r="C87" s="49"/>
      <c r="D87" s="49"/>
      <c r="E87" s="49"/>
    </row>
    <row r="88" spans="1:5">
      <c r="A88" s="49"/>
      <c r="B88" s="49"/>
      <c r="C88" s="49"/>
      <c r="D88" s="49"/>
      <c r="E88" s="49"/>
    </row>
    <row r="89" spans="1:5">
      <c r="A89" s="49"/>
      <c r="B89" s="49"/>
      <c r="C89" s="49"/>
      <c r="D89" s="49"/>
      <c r="E89" s="49"/>
    </row>
    <row r="90" spans="1:5">
      <c r="A90" s="49"/>
      <c r="B90" s="49"/>
      <c r="C90" s="49"/>
      <c r="D90" s="49"/>
      <c r="E90" s="49"/>
    </row>
    <row r="91" spans="1:5">
      <c r="A91" s="49"/>
      <c r="B91" s="49"/>
      <c r="C91" s="49"/>
      <c r="D91" s="49"/>
      <c r="E91" s="49"/>
    </row>
    <row r="92" spans="1:5">
      <c r="A92" s="49"/>
      <c r="B92" s="49"/>
      <c r="C92" s="49"/>
      <c r="D92" s="49"/>
      <c r="E92" s="49"/>
    </row>
    <row r="93" spans="1:5">
      <c r="A93" s="49"/>
      <c r="B93" s="49"/>
      <c r="C93" s="49"/>
      <c r="D93" s="49"/>
      <c r="E93" s="49"/>
    </row>
    <row r="94" spans="1:5">
      <c r="A94" s="49"/>
      <c r="B94" s="49"/>
      <c r="C94" s="49"/>
      <c r="D94" s="49"/>
      <c r="E94" s="49"/>
    </row>
    <row r="95" spans="1:5">
      <c r="A95" s="49"/>
      <c r="B95" s="49"/>
      <c r="C95" s="49"/>
      <c r="D95" s="49"/>
      <c r="E95" s="49"/>
    </row>
    <row r="96" spans="1:5">
      <c r="A96" s="49"/>
      <c r="B96" s="49"/>
      <c r="C96" s="49"/>
      <c r="D96" s="49"/>
      <c r="E96" s="49"/>
    </row>
    <row r="97" spans="1:5">
      <c r="A97" s="49"/>
      <c r="B97" s="49"/>
      <c r="C97" s="49"/>
      <c r="D97" s="49"/>
      <c r="E97" s="49"/>
    </row>
    <row r="98" spans="1:5">
      <c r="A98" s="49"/>
      <c r="B98" s="49"/>
      <c r="C98" s="49"/>
      <c r="D98" s="49"/>
      <c r="E98" s="49"/>
    </row>
    <row r="99" spans="1:5">
      <c r="A99" s="49"/>
      <c r="B99" s="49"/>
      <c r="C99" s="49"/>
      <c r="D99" s="49"/>
      <c r="E99" s="49"/>
    </row>
    <row r="100" spans="1:5">
      <c r="A100" s="49"/>
      <c r="B100" s="49"/>
      <c r="C100" s="49"/>
      <c r="D100" s="49"/>
      <c r="E100" s="49"/>
    </row>
    <row r="101" spans="1:5">
      <c r="A101" s="49"/>
      <c r="B101" s="49"/>
      <c r="C101" s="49"/>
      <c r="D101" s="49"/>
      <c r="E101" s="49"/>
    </row>
    <row r="102" spans="1:5">
      <c r="A102" s="49"/>
      <c r="B102" s="49"/>
      <c r="C102" s="49"/>
      <c r="D102" s="49"/>
      <c r="E102" s="49"/>
    </row>
    <row r="103" spans="1:5">
      <c r="A103" s="49"/>
      <c r="B103" s="49"/>
      <c r="C103" s="49"/>
      <c r="D103" s="49"/>
      <c r="E103" s="49"/>
    </row>
    <row r="104" spans="1:5">
      <c r="A104" s="49"/>
      <c r="B104" s="49"/>
      <c r="C104" s="49"/>
      <c r="D104" s="49"/>
      <c r="E104" s="49"/>
    </row>
    <row r="105" spans="1:5">
      <c r="A105" s="49"/>
      <c r="B105" s="49"/>
      <c r="C105" s="49"/>
      <c r="D105" s="49"/>
      <c r="E105" s="49"/>
    </row>
    <row r="106" spans="1:5">
      <c r="A106" s="49"/>
      <c r="B106" s="49"/>
      <c r="C106" s="49"/>
      <c r="D106" s="49"/>
      <c r="E106" s="49"/>
    </row>
    <row r="107" spans="1:5">
      <c r="A107" s="49"/>
      <c r="B107" s="49"/>
      <c r="C107" s="49"/>
      <c r="D107" s="49"/>
      <c r="E107" s="49"/>
    </row>
    <row r="108" spans="1:5">
      <c r="A108" s="49"/>
      <c r="B108" s="49"/>
      <c r="C108" s="49"/>
      <c r="D108" s="49"/>
      <c r="E108" s="49"/>
    </row>
    <row r="109" spans="1:5">
      <c r="A109" s="49"/>
      <c r="B109" s="49"/>
      <c r="C109" s="49"/>
      <c r="D109" s="49"/>
      <c r="E109" s="49"/>
    </row>
    <row r="110" spans="1:5">
      <c r="A110" s="49"/>
      <c r="B110" s="49"/>
      <c r="C110" s="49"/>
      <c r="D110" s="49"/>
      <c r="E110" s="49"/>
    </row>
    <row r="111" spans="1:5">
      <c r="A111" s="49"/>
      <c r="B111" s="49"/>
      <c r="C111" s="49"/>
      <c r="D111" s="49"/>
      <c r="E111" s="49"/>
    </row>
    <row r="112" spans="1:5">
      <c r="A112" s="49"/>
      <c r="B112" s="49"/>
      <c r="C112" s="49"/>
      <c r="D112" s="49"/>
      <c r="E112" s="49"/>
    </row>
    <row r="113" spans="1:5">
      <c r="A113" s="49"/>
      <c r="B113" s="49"/>
      <c r="C113" s="49"/>
      <c r="D113" s="49"/>
      <c r="E113" s="49"/>
    </row>
    <row r="114" spans="1:5">
      <c r="A114" s="49"/>
      <c r="B114" s="49"/>
      <c r="C114" s="49"/>
      <c r="D114" s="49"/>
      <c r="E114" s="49"/>
    </row>
    <row r="115" spans="1:5">
      <c r="A115" s="49"/>
      <c r="B115" s="49"/>
      <c r="C115" s="49"/>
      <c r="D115" s="49"/>
      <c r="E115" s="49"/>
    </row>
    <row r="116" spans="1:5">
      <c r="A116" s="49"/>
      <c r="B116" s="49"/>
      <c r="C116" s="49"/>
      <c r="D116" s="49"/>
      <c r="E116" s="49"/>
    </row>
    <row r="117" spans="1:5">
      <c r="A117" s="49"/>
      <c r="B117" s="49"/>
      <c r="C117" s="49"/>
      <c r="D117" s="49"/>
      <c r="E117" s="49"/>
    </row>
    <row r="118" spans="1:5">
      <c r="A118" s="49"/>
      <c r="B118" s="49"/>
      <c r="C118" s="49"/>
      <c r="D118" s="49"/>
      <c r="E118" s="49"/>
    </row>
    <row r="119" spans="1:5">
      <c r="A119" s="49"/>
      <c r="B119" s="49"/>
      <c r="C119" s="49"/>
      <c r="D119" s="49"/>
      <c r="E119" s="49"/>
    </row>
    <row r="120" spans="1:5">
      <c r="A120" s="49"/>
      <c r="B120" s="49"/>
      <c r="C120" s="49"/>
      <c r="D120" s="49"/>
      <c r="E120" s="49"/>
    </row>
    <row r="121" spans="1:5">
      <c r="A121" s="49"/>
      <c r="B121" s="49"/>
      <c r="C121" s="49"/>
      <c r="D121" s="49"/>
      <c r="E121" s="49"/>
    </row>
    <row r="122" spans="1:5">
      <c r="A122" s="49"/>
      <c r="B122" s="49"/>
      <c r="C122" s="49"/>
      <c r="D122" s="49"/>
      <c r="E122" s="49"/>
    </row>
    <row r="123" spans="1:5">
      <c r="A123" s="49"/>
      <c r="B123" s="49"/>
      <c r="C123" s="49"/>
      <c r="D123" s="49"/>
      <c r="E123" s="49"/>
    </row>
    <row r="124" spans="1:5">
      <c r="A124" s="49"/>
      <c r="B124" s="49"/>
      <c r="C124" s="49"/>
      <c r="D124" s="49"/>
      <c r="E124" s="49"/>
    </row>
    <row r="125" spans="1:5">
      <c r="A125" s="49"/>
      <c r="B125" s="49"/>
      <c r="C125" s="49"/>
      <c r="D125" s="49"/>
      <c r="E125" s="49"/>
    </row>
    <row r="126" spans="1:5">
      <c r="A126" s="49"/>
      <c r="B126" s="49"/>
      <c r="C126" s="49"/>
      <c r="D126" s="49"/>
      <c r="E126" s="49"/>
    </row>
    <row r="127" spans="1:5">
      <c r="A127" s="49"/>
      <c r="B127" s="49"/>
      <c r="C127" s="49"/>
      <c r="D127" s="49"/>
      <c r="E127" s="49"/>
    </row>
    <row r="128" spans="1:5">
      <c r="A128" s="49"/>
      <c r="B128" s="49"/>
      <c r="C128" s="49"/>
      <c r="D128" s="49"/>
      <c r="E128" s="49"/>
    </row>
    <row r="129" spans="1:5">
      <c r="A129" s="49"/>
      <c r="B129" s="49"/>
      <c r="C129" s="49"/>
      <c r="D129" s="49"/>
      <c r="E129" s="49"/>
    </row>
    <row r="130" spans="1:5">
      <c r="A130" s="49"/>
      <c r="B130" s="49"/>
      <c r="C130" s="49"/>
      <c r="D130" s="49"/>
      <c r="E130" s="49"/>
    </row>
    <row r="131" spans="1:5">
      <c r="A131" s="49"/>
      <c r="B131" s="49"/>
      <c r="C131" s="49"/>
      <c r="D131" s="49"/>
      <c r="E131" s="49"/>
    </row>
    <row r="132" spans="1:5">
      <c r="A132" s="49"/>
      <c r="B132" s="49"/>
      <c r="C132" s="49"/>
      <c r="D132" s="49"/>
      <c r="E132" s="49"/>
    </row>
    <row r="133" spans="1:5">
      <c r="A133" s="49"/>
      <c r="B133" s="49"/>
      <c r="C133" s="49"/>
      <c r="D133" s="49"/>
      <c r="E133" s="49"/>
    </row>
    <row r="134" spans="1:5">
      <c r="A134" s="49"/>
      <c r="B134" s="49"/>
      <c r="C134" s="49"/>
      <c r="D134" s="49"/>
      <c r="E134" s="49"/>
    </row>
    <row r="135" spans="1:5">
      <c r="A135" s="49"/>
      <c r="B135" s="49"/>
      <c r="C135" s="49"/>
      <c r="D135" s="49"/>
      <c r="E135" s="49"/>
    </row>
    <row r="136" spans="1:5">
      <c r="A136" s="49"/>
      <c r="B136" s="49"/>
      <c r="C136" s="49"/>
      <c r="D136" s="49"/>
      <c r="E136" s="49"/>
    </row>
    <row r="137" spans="1:5">
      <c r="A137" s="49"/>
      <c r="B137" s="49"/>
      <c r="C137" s="49"/>
      <c r="D137" s="49"/>
      <c r="E137" s="49"/>
    </row>
    <row r="138" spans="1:5">
      <c r="A138" s="49"/>
      <c r="B138" s="49"/>
      <c r="C138" s="49"/>
      <c r="D138" s="49"/>
      <c r="E138" s="49"/>
    </row>
    <row r="139" spans="1:5">
      <c r="A139" s="49"/>
      <c r="B139" s="49"/>
      <c r="C139" s="49"/>
      <c r="D139" s="49"/>
      <c r="E139" s="49"/>
    </row>
    <row r="140" spans="1:5">
      <c r="A140" s="49"/>
      <c r="B140" s="49"/>
      <c r="C140" s="49"/>
      <c r="D140" s="49"/>
      <c r="E140" s="49"/>
    </row>
    <row r="141" spans="1:5">
      <c r="A141" s="49"/>
      <c r="B141" s="49"/>
      <c r="C141" s="49"/>
      <c r="D141" s="49"/>
      <c r="E141" s="49"/>
    </row>
    <row r="142" spans="1:5">
      <c r="A142" s="49"/>
      <c r="B142" s="49"/>
      <c r="C142" s="49"/>
      <c r="D142" s="49"/>
      <c r="E142" s="49"/>
    </row>
    <row r="143" spans="1:5">
      <c r="A143" s="49"/>
      <c r="B143" s="49"/>
      <c r="C143" s="49"/>
      <c r="D143" s="49"/>
      <c r="E143" s="49"/>
    </row>
    <row r="144" spans="1:5">
      <c r="A144" s="49"/>
      <c r="B144" s="49"/>
      <c r="C144" s="49"/>
      <c r="D144" s="49"/>
      <c r="E144" s="49"/>
    </row>
    <row r="145" spans="1:5">
      <c r="A145" s="49"/>
      <c r="B145" s="49"/>
      <c r="C145" s="49"/>
      <c r="D145" s="49"/>
      <c r="E145" s="49"/>
    </row>
    <row r="146" spans="1:5">
      <c r="A146" s="49"/>
      <c r="B146" s="49"/>
      <c r="C146" s="49"/>
      <c r="D146" s="49"/>
      <c r="E146" s="49"/>
    </row>
    <row r="147" spans="1:5">
      <c r="A147" s="49"/>
      <c r="B147" s="49"/>
      <c r="C147" s="49"/>
      <c r="D147" s="49"/>
      <c r="E147" s="49"/>
    </row>
  </sheetData>
  <mergeCells count="3">
    <mergeCell ref="A2:A25"/>
    <mergeCell ref="A27:A49"/>
    <mergeCell ref="A51:A57"/>
  </mergeCells>
  <dataValidations count="2">
    <dataValidation type="list" allowBlank="1" showInputMessage="1" showErrorMessage="1" sqref="B2:B147" xr:uid="{471707E6-0474-4D5B-852D-2EE55514C3FF}">
      <formula1>$L$2:$L$5</formula1>
    </dataValidation>
    <dataValidation type="list" allowBlank="1" showInputMessage="1" showErrorMessage="1" sqref="D2:D147" xr:uid="{50987B7A-F2C2-4F71-AC4B-E3E2A5C61326}">
      <formula1>$M$2:$M$5</formula1>
    </dataValidation>
  </dataValidations>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0B3E3E-40B9-4D96-8FFC-5739BC1D16FF}">
  <sheetPr>
    <tabColor rgb="FFFFFF00"/>
  </sheetPr>
  <dimension ref="A1:EM106"/>
  <sheetViews>
    <sheetView workbookViewId="0">
      <selection activeCell="E7" sqref="E7"/>
    </sheetView>
  </sheetViews>
  <sheetFormatPr defaultRowHeight="12.75"/>
  <cols>
    <col min="1" max="1" width="23.85546875" customWidth="1"/>
    <col min="2" max="2" width="14.85546875" customWidth="1"/>
    <col min="3" max="3" width="14" style="55" customWidth="1"/>
    <col min="4" max="4" width="9.140625" style="55" bestFit="1" customWidth="1"/>
    <col min="5" max="5" width="9.140625" bestFit="1" customWidth="1"/>
    <col min="6" max="6" width="14.42578125" customWidth="1"/>
    <col min="7" max="7" width="24.28515625" customWidth="1"/>
    <col min="8" max="8" width="11.5703125" customWidth="1"/>
    <col min="9" max="16" width="9.140625" bestFit="1" customWidth="1"/>
    <col min="17" max="17" width="11.42578125" customWidth="1"/>
    <col min="18" max="18" width="9.140625" bestFit="1" customWidth="1"/>
    <col min="19" max="19" width="10.7109375" customWidth="1"/>
    <col min="20" max="21" width="9.140625" bestFit="1" customWidth="1"/>
    <col min="22" max="22" width="12.5703125" customWidth="1"/>
    <col min="23" max="26" width="9.140625" bestFit="1" customWidth="1"/>
    <col min="27" max="27" width="15.85546875" customWidth="1"/>
    <col min="28" max="28" width="11.5703125" customWidth="1"/>
    <col min="29" max="29" width="12.140625" customWidth="1"/>
    <col min="33" max="33" width="14.140625" customWidth="1"/>
    <col min="37" max="37" width="12.28515625" style="55" customWidth="1"/>
    <col min="42" max="42" width="9.140625" bestFit="1" customWidth="1"/>
    <col min="51" max="51" width="9.140625" bestFit="1" customWidth="1"/>
    <col min="53" max="53" width="9.140625" bestFit="1" customWidth="1"/>
    <col min="56" max="56" width="9.140625" bestFit="1" customWidth="1"/>
    <col min="59" max="59" width="9.140625" bestFit="1" customWidth="1"/>
    <col min="61" max="63" width="9.140625" bestFit="1" customWidth="1"/>
    <col min="67" max="67" width="9.140625" bestFit="1" customWidth="1"/>
  </cols>
  <sheetData>
    <row r="1" spans="1:68" ht="14.25">
      <c r="A1" s="415" t="s">
        <v>903</v>
      </c>
      <c r="B1" s="270"/>
      <c r="C1" s="310"/>
      <c r="D1" s="310"/>
      <c r="E1" s="307"/>
      <c r="F1" s="456"/>
      <c r="G1" s="270"/>
    </row>
    <row r="2" spans="1:68" ht="18">
      <c r="A2" s="416">
        <v>0</v>
      </c>
      <c r="B2" s="1762" t="s">
        <v>904</v>
      </c>
      <c r="C2" s="1905"/>
      <c r="D2" s="1762"/>
      <c r="E2" s="1762"/>
      <c r="F2" s="1762"/>
      <c r="G2" s="1762"/>
    </row>
    <row r="3" spans="1:68" ht="18">
      <c r="A3" s="416">
        <v>1</v>
      </c>
      <c r="B3" s="1762" t="s">
        <v>905</v>
      </c>
      <c r="C3" s="1905"/>
      <c r="D3" s="1762"/>
      <c r="E3" s="1762"/>
      <c r="F3" s="1762"/>
      <c r="G3" s="1762"/>
    </row>
    <row r="4" spans="1:68" ht="18">
      <c r="A4" s="416">
        <v>2</v>
      </c>
      <c r="B4" s="1762" t="s">
        <v>906</v>
      </c>
      <c r="C4" s="1905"/>
      <c r="D4" s="1762"/>
      <c r="E4" s="1762"/>
      <c r="F4" s="1762"/>
      <c r="G4" s="1762"/>
    </row>
    <row r="5" spans="1:68" ht="18">
      <c r="A5" s="416">
        <v>3</v>
      </c>
      <c r="B5" s="751" t="s">
        <v>1927</v>
      </c>
      <c r="C5" s="1021"/>
      <c r="D5" s="1021"/>
      <c r="E5" s="752"/>
      <c r="F5" s="752"/>
      <c r="G5" s="753"/>
    </row>
    <row r="6" spans="1:68" ht="20.25">
      <c r="A6" s="418">
        <v>4</v>
      </c>
      <c r="B6" s="1762" t="s">
        <v>1928</v>
      </c>
      <c r="C6" s="1906"/>
      <c r="D6" s="1907"/>
      <c r="E6" s="1907"/>
      <c r="F6" s="1907"/>
      <c r="G6" s="1908"/>
      <c r="H6" s="1909" t="s">
        <v>1929</v>
      </c>
      <c r="I6" s="1910"/>
      <c r="J6" s="1910"/>
      <c r="K6" s="1910"/>
      <c r="L6" s="1910"/>
      <c r="M6" s="1910"/>
      <c r="N6" s="1910"/>
      <c r="O6" s="1910"/>
      <c r="P6" s="1904" t="s">
        <v>1930</v>
      </c>
      <c r="Q6" s="1904"/>
      <c r="R6" s="1904"/>
      <c r="S6" s="1904"/>
      <c r="T6" s="1904"/>
      <c r="U6" s="1904"/>
      <c r="V6" s="1904"/>
      <c r="W6" s="1904"/>
      <c r="X6" s="1904"/>
      <c r="Y6" s="1904"/>
      <c r="Z6" s="1904"/>
      <c r="AA6" s="1904"/>
      <c r="AB6" s="1904"/>
      <c r="AC6" s="1904"/>
      <c r="AD6" s="1904"/>
      <c r="AE6" s="1904"/>
      <c r="AF6" s="1904"/>
      <c r="AG6" s="1904"/>
      <c r="AH6" s="1904"/>
    </row>
    <row r="7" spans="1:68" ht="141.75">
      <c r="A7" s="603" t="s">
        <v>910</v>
      </c>
      <c r="B7" s="603" t="s">
        <v>911</v>
      </c>
      <c r="C7" s="604" t="s">
        <v>913</v>
      </c>
      <c r="D7" s="605" t="s">
        <v>914</v>
      </c>
      <c r="E7" s="603" t="s">
        <v>915</v>
      </c>
      <c r="F7" s="606" t="s">
        <v>916</v>
      </c>
      <c r="G7" s="607" t="s">
        <v>917</v>
      </c>
      <c r="H7" s="365" t="s">
        <v>98</v>
      </c>
      <c r="I7" s="365" t="s">
        <v>355</v>
      </c>
      <c r="J7" s="365" t="s">
        <v>359</v>
      </c>
      <c r="K7" s="365" t="s">
        <v>918</v>
      </c>
      <c r="L7" s="304" t="s">
        <v>1931</v>
      </c>
      <c r="M7" s="365" t="s">
        <v>1932</v>
      </c>
      <c r="N7" s="304" t="s">
        <v>105</v>
      </c>
      <c r="O7" s="304" t="s">
        <v>924</v>
      </c>
      <c r="P7" s="365" t="s">
        <v>1933</v>
      </c>
      <c r="Q7" s="365" t="s">
        <v>919</v>
      </c>
      <c r="R7" s="365" t="s">
        <v>99</v>
      </c>
      <c r="S7" s="365" t="s">
        <v>7</v>
      </c>
      <c r="T7" s="365" t="s">
        <v>1934</v>
      </c>
      <c r="U7" s="365" t="s">
        <v>920</v>
      </c>
      <c r="V7" s="304" t="s">
        <v>1935</v>
      </c>
      <c r="W7" s="304" t="s">
        <v>234</v>
      </c>
      <c r="X7" s="304" t="s">
        <v>921</v>
      </c>
      <c r="Y7" s="304" t="s">
        <v>922</v>
      </c>
      <c r="Z7" s="304" t="s">
        <v>923</v>
      </c>
      <c r="AA7" s="304" t="s">
        <v>1936</v>
      </c>
      <c r="AB7" s="304" t="s">
        <v>372</v>
      </c>
      <c r="AC7" s="304" t="s">
        <v>925</v>
      </c>
      <c r="AD7" s="304" t="s">
        <v>926</v>
      </c>
      <c r="AE7" s="304" t="s">
        <v>927</v>
      </c>
      <c r="AF7" s="304" t="s">
        <v>928</v>
      </c>
      <c r="AG7" s="304" t="s">
        <v>1937</v>
      </c>
      <c r="AH7" s="304" t="s">
        <v>100</v>
      </c>
      <c r="AI7" s="304" t="s">
        <v>12</v>
      </c>
      <c r="AJ7" s="540" t="s">
        <v>1938</v>
      </c>
      <c r="AK7" s="803" t="s">
        <v>933</v>
      </c>
      <c r="AP7" s="365" t="s">
        <v>98</v>
      </c>
      <c r="AQ7" s="365" t="s">
        <v>355</v>
      </c>
      <c r="AR7" s="365" t="s">
        <v>359</v>
      </c>
      <c r="AS7" s="365" t="s">
        <v>918</v>
      </c>
      <c r="AT7" s="304" t="s">
        <v>1931</v>
      </c>
      <c r="AU7" s="365" t="s">
        <v>1932</v>
      </c>
      <c r="AV7" s="304" t="s">
        <v>105</v>
      </c>
      <c r="AW7" s="304" t="s">
        <v>924</v>
      </c>
      <c r="AX7" s="365" t="s">
        <v>1933</v>
      </c>
      <c r="AY7" s="365" t="s">
        <v>919</v>
      </c>
      <c r="AZ7" s="365" t="s">
        <v>99</v>
      </c>
      <c r="BA7" s="365" t="s">
        <v>7</v>
      </c>
      <c r="BB7" s="365" t="s">
        <v>1934</v>
      </c>
      <c r="BC7" s="365" t="s">
        <v>920</v>
      </c>
      <c r="BD7" s="304" t="s">
        <v>1935</v>
      </c>
      <c r="BE7" s="304" t="s">
        <v>234</v>
      </c>
      <c r="BF7" s="304" t="s">
        <v>921</v>
      </c>
      <c r="BG7" s="304" t="s">
        <v>922</v>
      </c>
      <c r="BH7" s="304" t="s">
        <v>923</v>
      </c>
      <c r="BI7" s="304" t="s">
        <v>1936</v>
      </c>
      <c r="BJ7" s="304" t="s">
        <v>372</v>
      </c>
      <c r="BK7" s="304" t="s">
        <v>925</v>
      </c>
      <c r="BL7" s="304" t="s">
        <v>926</v>
      </c>
      <c r="BM7" s="304" t="s">
        <v>927</v>
      </c>
      <c r="BN7" s="304" t="s">
        <v>928</v>
      </c>
      <c r="BO7" s="304" t="s">
        <v>1937</v>
      </c>
      <c r="BP7" s="304" t="s">
        <v>100</v>
      </c>
    </row>
    <row r="8" spans="1:68" ht="15">
      <c r="A8" s="541" t="s">
        <v>1003</v>
      </c>
      <c r="B8" s="541" t="s">
        <v>262</v>
      </c>
      <c r="C8" s="542">
        <v>43340</v>
      </c>
      <c r="D8" s="544" t="s">
        <v>978</v>
      </c>
      <c r="E8" s="541" t="s">
        <v>1001</v>
      </c>
      <c r="F8" s="541" t="s">
        <v>939</v>
      </c>
      <c r="G8" s="454">
        <v>1</v>
      </c>
      <c r="H8" s="305">
        <v>0</v>
      </c>
      <c r="I8" s="305">
        <v>0</v>
      </c>
      <c r="J8" s="305">
        <v>0</v>
      </c>
      <c r="K8" s="305">
        <v>3</v>
      </c>
      <c r="L8" s="305">
        <v>0</v>
      </c>
      <c r="M8" s="305">
        <v>2</v>
      </c>
      <c r="N8" s="305">
        <v>4</v>
      </c>
      <c r="O8" s="305">
        <v>3</v>
      </c>
      <c r="P8" s="305">
        <v>2</v>
      </c>
      <c r="Q8" s="305">
        <v>2</v>
      </c>
      <c r="R8" s="305">
        <v>0</v>
      </c>
      <c r="S8" s="305">
        <v>0</v>
      </c>
      <c r="T8" s="305">
        <v>0</v>
      </c>
      <c r="U8" s="305">
        <v>0</v>
      </c>
      <c r="V8" s="305">
        <v>2</v>
      </c>
      <c r="W8" s="305">
        <v>0</v>
      </c>
      <c r="X8" s="305">
        <v>3</v>
      </c>
      <c r="Y8" s="305">
        <v>0</v>
      </c>
      <c r="Z8" s="305">
        <v>0</v>
      </c>
      <c r="AA8" s="305">
        <v>0</v>
      </c>
      <c r="AB8" s="305">
        <v>3</v>
      </c>
      <c r="AC8" s="305">
        <v>0</v>
      </c>
      <c r="AD8" s="305">
        <v>0</v>
      </c>
      <c r="AE8" s="305">
        <v>0</v>
      </c>
      <c r="AF8" s="305">
        <v>0</v>
      </c>
      <c r="AG8" s="305">
        <v>2</v>
      </c>
      <c r="AH8" s="305">
        <v>0</v>
      </c>
      <c r="AI8" s="497">
        <f t="shared" ref="AI8:AI39" si="0">SUM(H8:AH8)</f>
        <v>26</v>
      </c>
      <c r="AJ8" s="498">
        <f t="shared" ref="AJ8:AJ39" si="1">COUNTIF(H8:AH8,"&gt;=2")</f>
        <v>10</v>
      </c>
      <c r="AK8" s="702">
        <v>0</v>
      </c>
      <c r="AO8" s="465" t="s">
        <v>937</v>
      </c>
      <c r="AP8">
        <v>5</v>
      </c>
      <c r="AQ8">
        <v>5</v>
      </c>
      <c r="AR8">
        <v>5</v>
      </c>
      <c r="AS8">
        <v>17</v>
      </c>
      <c r="AT8">
        <v>13</v>
      </c>
      <c r="AU8">
        <v>8</v>
      </c>
      <c r="AV8">
        <v>8</v>
      </c>
      <c r="AW8">
        <v>6</v>
      </c>
      <c r="AX8">
        <v>9</v>
      </c>
      <c r="AY8">
        <v>6</v>
      </c>
      <c r="AZ8">
        <v>5</v>
      </c>
      <c r="BA8">
        <v>1</v>
      </c>
      <c r="BB8">
        <v>6</v>
      </c>
      <c r="BC8">
        <v>16</v>
      </c>
      <c r="BD8">
        <v>10</v>
      </c>
      <c r="BE8">
        <v>2</v>
      </c>
      <c r="BF8">
        <v>11</v>
      </c>
      <c r="BG8">
        <v>5</v>
      </c>
      <c r="BH8">
        <v>11</v>
      </c>
      <c r="BI8">
        <v>4</v>
      </c>
      <c r="BJ8">
        <v>3</v>
      </c>
      <c r="BK8">
        <v>9</v>
      </c>
      <c r="BL8">
        <v>6</v>
      </c>
      <c r="BM8">
        <v>6</v>
      </c>
      <c r="BN8">
        <v>7</v>
      </c>
      <c r="BO8">
        <v>9</v>
      </c>
      <c r="BP8">
        <v>5</v>
      </c>
    </row>
    <row r="9" spans="1:68" ht="15">
      <c r="A9" s="541" t="s">
        <v>989</v>
      </c>
      <c r="B9" s="545" t="s">
        <v>990</v>
      </c>
      <c r="C9" s="542">
        <v>42940</v>
      </c>
      <c r="D9" s="465" t="s">
        <v>937</v>
      </c>
      <c r="E9" s="541" t="s">
        <v>943</v>
      </c>
      <c r="F9" s="541" t="s">
        <v>939</v>
      </c>
      <c r="G9" s="463">
        <v>1</v>
      </c>
      <c r="H9" s="305">
        <v>0</v>
      </c>
      <c r="I9" s="305">
        <v>0</v>
      </c>
      <c r="J9" s="305">
        <v>0</v>
      </c>
      <c r="K9" s="305">
        <v>4</v>
      </c>
      <c r="L9" s="305">
        <v>0</v>
      </c>
      <c r="M9" s="305">
        <v>1</v>
      </c>
      <c r="N9" s="305">
        <v>0</v>
      </c>
      <c r="O9" s="305">
        <v>1</v>
      </c>
      <c r="P9" s="305">
        <v>0</v>
      </c>
      <c r="Q9" s="305">
        <v>1</v>
      </c>
      <c r="R9" s="305">
        <v>0</v>
      </c>
      <c r="S9" s="305">
        <v>0</v>
      </c>
      <c r="T9" s="305">
        <v>0</v>
      </c>
      <c r="U9" s="305">
        <v>3</v>
      </c>
      <c r="V9" s="305">
        <v>4</v>
      </c>
      <c r="W9" s="305">
        <v>4</v>
      </c>
      <c r="X9" s="305">
        <v>3</v>
      </c>
      <c r="Y9" s="305">
        <v>3</v>
      </c>
      <c r="Z9" s="305">
        <v>3</v>
      </c>
      <c r="AA9" s="305">
        <v>1</v>
      </c>
      <c r="AB9" s="305">
        <v>0</v>
      </c>
      <c r="AC9" s="305">
        <v>0</v>
      </c>
      <c r="AD9" s="305">
        <v>0</v>
      </c>
      <c r="AE9" s="305">
        <v>0</v>
      </c>
      <c r="AF9" s="305">
        <v>0</v>
      </c>
      <c r="AG9" s="305">
        <v>4</v>
      </c>
      <c r="AH9" s="305">
        <v>0</v>
      </c>
      <c r="AI9" s="497">
        <f t="shared" si="0"/>
        <v>32</v>
      </c>
      <c r="AJ9" s="498">
        <f t="shared" si="1"/>
        <v>8</v>
      </c>
      <c r="AK9" s="702">
        <v>6</v>
      </c>
      <c r="AO9" s="544" t="s">
        <v>978</v>
      </c>
      <c r="AP9">
        <v>4</v>
      </c>
      <c r="AQ9">
        <v>4</v>
      </c>
      <c r="AR9">
        <v>4</v>
      </c>
      <c r="AS9">
        <v>16</v>
      </c>
      <c r="AT9">
        <v>6</v>
      </c>
      <c r="AU9">
        <v>5</v>
      </c>
      <c r="AV9">
        <v>7</v>
      </c>
      <c r="AW9">
        <v>14</v>
      </c>
      <c r="AX9">
        <v>7</v>
      </c>
      <c r="AY9">
        <v>5</v>
      </c>
      <c r="AZ9">
        <v>3</v>
      </c>
      <c r="BA9">
        <v>3</v>
      </c>
      <c r="BB9">
        <v>8</v>
      </c>
      <c r="BC9">
        <v>9</v>
      </c>
      <c r="BD9">
        <v>10</v>
      </c>
      <c r="BE9">
        <v>3</v>
      </c>
      <c r="BF9">
        <v>11</v>
      </c>
      <c r="BG9">
        <v>7</v>
      </c>
      <c r="BH9">
        <v>9</v>
      </c>
      <c r="BI9">
        <v>5</v>
      </c>
      <c r="BJ9">
        <v>2</v>
      </c>
      <c r="BK9">
        <v>3</v>
      </c>
      <c r="BL9">
        <v>4</v>
      </c>
      <c r="BM9">
        <v>4</v>
      </c>
      <c r="BN9">
        <v>4</v>
      </c>
      <c r="BO9">
        <v>12</v>
      </c>
      <c r="BP9">
        <v>3</v>
      </c>
    </row>
    <row r="10" spans="1:68" ht="15">
      <c r="A10" s="754" t="s">
        <v>989</v>
      </c>
      <c r="B10" s="754" t="s">
        <v>1048</v>
      </c>
      <c r="C10" s="755">
        <v>44510</v>
      </c>
      <c r="D10" s="756" t="s">
        <v>986</v>
      </c>
      <c r="E10" s="754" t="s">
        <v>987</v>
      </c>
      <c r="F10" s="754" t="s">
        <v>1018</v>
      </c>
      <c r="G10" s="1193">
        <v>1</v>
      </c>
      <c r="H10" s="756">
        <v>0</v>
      </c>
      <c r="I10" s="756">
        <v>0</v>
      </c>
      <c r="J10" s="756">
        <v>2</v>
      </c>
      <c r="K10" s="756">
        <v>4</v>
      </c>
      <c r="L10" s="756">
        <v>4</v>
      </c>
      <c r="M10" s="756">
        <v>4</v>
      </c>
      <c r="N10" s="756">
        <v>3</v>
      </c>
      <c r="O10" s="756">
        <v>4</v>
      </c>
      <c r="P10" s="756">
        <v>4</v>
      </c>
      <c r="Q10" s="756">
        <v>4</v>
      </c>
      <c r="R10" s="756">
        <v>3</v>
      </c>
      <c r="S10" s="756">
        <v>0</v>
      </c>
      <c r="T10" s="756">
        <v>2</v>
      </c>
      <c r="U10" s="756">
        <v>4</v>
      </c>
      <c r="V10" s="756">
        <v>4</v>
      </c>
      <c r="W10" s="756">
        <v>1</v>
      </c>
      <c r="X10" s="756">
        <v>4</v>
      </c>
      <c r="Y10" s="756">
        <v>4</v>
      </c>
      <c r="Z10" s="756">
        <v>4</v>
      </c>
      <c r="AA10" s="756">
        <v>4</v>
      </c>
      <c r="AB10" s="756">
        <v>0</v>
      </c>
      <c r="AC10" s="756">
        <v>3</v>
      </c>
      <c r="AD10" s="756">
        <v>0</v>
      </c>
      <c r="AE10" s="756">
        <v>0</v>
      </c>
      <c r="AF10" s="756">
        <v>0</v>
      </c>
      <c r="AG10" s="756">
        <v>4</v>
      </c>
      <c r="AH10" s="756">
        <v>2</v>
      </c>
      <c r="AI10" s="757">
        <f t="shared" si="0"/>
        <v>68</v>
      </c>
      <c r="AJ10" s="804">
        <f t="shared" si="1"/>
        <v>19</v>
      </c>
      <c r="AK10" s="805">
        <v>2.5</v>
      </c>
      <c r="AO10" s="462" t="s">
        <v>986</v>
      </c>
      <c r="AP10">
        <v>2</v>
      </c>
      <c r="AQ10">
        <v>2</v>
      </c>
      <c r="AR10">
        <v>4</v>
      </c>
      <c r="AS10">
        <v>10</v>
      </c>
      <c r="AT10">
        <v>6</v>
      </c>
      <c r="AU10">
        <v>8</v>
      </c>
      <c r="AV10">
        <v>4</v>
      </c>
      <c r="AW10">
        <v>5</v>
      </c>
      <c r="AX10">
        <v>4</v>
      </c>
      <c r="AY10">
        <v>2</v>
      </c>
      <c r="AZ10">
        <v>4</v>
      </c>
      <c r="BA10">
        <v>0</v>
      </c>
      <c r="BB10">
        <v>0</v>
      </c>
      <c r="BC10">
        <v>8</v>
      </c>
      <c r="BD10">
        <v>10</v>
      </c>
      <c r="BE10">
        <v>1</v>
      </c>
      <c r="BF10">
        <v>5</v>
      </c>
      <c r="BG10">
        <v>4</v>
      </c>
      <c r="BH10">
        <v>5</v>
      </c>
      <c r="BI10">
        <v>3</v>
      </c>
      <c r="BJ10">
        <v>1</v>
      </c>
      <c r="BK10">
        <v>7</v>
      </c>
      <c r="BL10">
        <v>2</v>
      </c>
      <c r="BM10">
        <v>2</v>
      </c>
      <c r="BN10">
        <v>2</v>
      </c>
      <c r="BO10">
        <v>10</v>
      </c>
      <c r="BP10">
        <v>4</v>
      </c>
    </row>
    <row r="11" spans="1:68" ht="15">
      <c r="A11" s="541" t="s">
        <v>1039</v>
      </c>
      <c r="B11" s="541" t="s">
        <v>1040</v>
      </c>
      <c r="C11" s="542">
        <v>44497</v>
      </c>
      <c r="D11" s="462" t="s">
        <v>986</v>
      </c>
      <c r="E11" s="541" t="s">
        <v>987</v>
      </c>
      <c r="F11" s="541" t="s">
        <v>939</v>
      </c>
      <c r="G11" s="1194">
        <v>1</v>
      </c>
      <c r="H11" s="459">
        <v>0</v>
      </c>
      <c r="I11" s="63">
        <v>0</v>
      </c>
      <c r="J11" s="305">
        <v>1</v>
      </c>
      <c r="K11" s="305">
        <v>4</v>
      </c>
      <c r="L11" s="305">
        <v>4</v>
      </c>
      <c r="M11" s="305">
        <v>2</v>
      </c>
      <c r="N11" s="305">
        <v>1</v>
      </c>
      <c r="O11" s="305">
        <v>1</v>
      </c>
      <c r="P11" s="305">
        <v>2</v>
      </c>
      <c r="Q11" s="305">
        <v>0</v>
      </c>
      <c r="R11" s="547">
        <v>3</v>
      </c>
      <c r="S11" s="305">
        <v>0</v>
      </c>
      <c r="T11" s="305">
        <v>2</v>
      </c>
      <c r="U11" s="305">
        <v>4</v>
      </c>
      <c r="V11" s="305">
        <v>4</v>
      </c>
      <c r="W11" s="305">
        <v>2</v>
      </c>
      <c r="X11" s="305">
        <v>2</v>
      </c>
      <c r="Y11" s="305">
        <v>2</v>
      </c>
      <c r="Z11" s="305">
        <v>3</v>
      </c>
      <c r="AA11" s="305">
        <v>0</v>
      </c>
      <c r="AB11" s="305">
        <v>0</v>
      </c>
      <c r="AC11" s="305">
        <v>3</v>
      </c>
      <c r="AD11" s="305">
        <v>0</v>
      </c>
      <c r="AE11" s="305">
        <v>0</v>
      </c>
      <c r="AF11" s="305">
        <v>0</v>
      </c>
      <c r="AG11" s="305">
        <v>4</v>
      </c>
      <c r="AH11" s="305">
        <v>0</v>
      </c>
      <c r="AI11" s="497">
        <f t="shared" si="0"/>
        <v>44</v>
      </c>
      <c r="AJ11" s="498">
        <f t="shared" si="1"/>
        <v>14</v>
      </c>
      <c r="AK11" s="702">
        <v>2</v>
      </c>
      <c r="AO11" s="462" t="s">
        <v>997</v>
      </c>
      <c r="AP11">
        <v>4</v>
      </c>
      <c r="AQ11">
        <v>4</v>
      </c>
      <c r="AR11">
        <v>4</v>
      </c>
      <c r="AS11">
        <v>8</v>
      </c>
      <c r="AT11">
        <v>6</v>
      </c>
      <c r="AU11">
        <v>5</v>
      </c>
      <c r="AV11">
        <v>3</v>
      </c>
      <c r="AW11">
        <v>7</v>
      </c>
      <c r="AX11">
        <v>2</v>
      </c>
      <c r="AY11">
        <v>1</v>
      </c>
      <c r="AZ11">
        <v>4</v>
      </c>
      <c r="BA11">
        <v>0</v>
      </c>
      <c r="BB11">
        <v>0</v>
      </c>
      <c r="BC11">
        <v>7</v>
      </c>
      <c r="BD11">
        <v>8</v>
      </c>
      <c r="BE11">
        <v>0</v>
      </c>
      <c r="BF11">
        <v>4</v>
      </c>
      <c r="BG11">
        <v>2</v>
      </c>
      <c r="BH11">
        <v>6</v>
      </c>
      <c r="BI11">
        <v>0</v>
      </c>
      <c r="BJ11">
        <v>1</v>
      </c>
      <c r="BK11">
        <v>4</v>
      </c>
      <c r="BL11">
        <v>4</v>
      </c>
      <c r="BM11">
        <v>4</v>
      </c>
      <c r="BN11">
        <v>4</v>
      </c>
      <c r="BO11">
        <v>8</v>
      </c>
      <c r="BP11">
        <v>4</v>
      </c>
    </row>
    <row r="12" spans="1:68" ht="15">
      <c r="A12" s="754" t="s">
        <v>970</v>
      </c>
      <c r="B12" s="754" t="s">
        <v>971</v>
      </c>
      <c r="C12" s="755">
        <v>42312</v>
      </c>
      <c r="D12" s="758" t="s">
        <v>937</v>
      </c>
      <c r="E12" s="754" t="s">
        <v>943</v>
      </c>
      <c r="F12" s="754" t="s">
        <v>1018</v>
      </c>
      <c r="G12" s="759">
        <v>1</v>
      </c>
      <c r="H12" s="756">
        <v>0</v>
      </c>
      <c r="I12" s="756">
        <v>0</v>
      </c>
      <c r="J12" s="756">
        <v>0</v>
      </c>
      <c r="K12" s="756">
        <v>4</v>
      </c>
      <c r="L12" s="756">
        <v>4</v>
      </c>
      <c r="M12" s="756">
        <v>4</v>
      </c>
      <c r="N12" s="756">
        <v>2</v>
      </c>
      <c r="O12" s="756">
        <v>4</v>
      </c>
      <c r="P12" s="756">
        <v>4</v>
      </c>
      <c r="Q12" s="756">
        <v>4</v>
      </c>
      <c r="R12" s="756">
        <v>0</v>
      </c>
      <c r="S12" s="756">
        <v>0</v>
      </c>
      <c r="T12" s="756">
        <v>4</v>
      </c>
      <c r="U12" s="756">
        <v>4</v>
      </c>
      <c r="V12" s="756">
        <v>4</v>
      </c>
      <c r="W12" s="756">
        <v>0</v>
      </c>
      <c r="X12" s="756">
        <v>4</v>
      </c>
      <c r="Y12" s="756">
        <v>4</v>
      </c>
      <c r="Z12" s="756">
        <v>4</v>
      </c>
      <c r="AA12" s="756">
        <v>4</v>
      </c>
      <c r="AB12" s="756">
        <v>0</v>
      </c>
      <c r="AC12" s="756">
        <v>2</v>
      </c>
      <c r="AD12" s="756">
        <v>0</v>
      </c>
      <c r="AE12" s="756">
        <v>0</v>
      </c>
      <c r="AF12" s="756">
        <v>0</v>
      </c>
      <c r="AG12" s="756">
        <v>4</v>
      </c>
      <c r="AH12" s="756">
        <v>4</v>
      </c>
      <c r="AI12" s="757">
        <f t="shared" si="0"/>
        <v>64</v>
      </c>
      <c r="AJ12" s="804">
        <f t="shared" si="1"/>
        <v>17</v>
      </c>
      <c r="AK12" s="805">
        <v>1</v>
      </c>
      <c r="AO12" s="543" t="s">
        <v>1077</v>
      </c>
      <c r="AP12">
        <v>0</v>
      </c>
      <c r="AQ12">
        <v>0</v>
      </c>
      <c r="AR12">
        <v>0</v>
      </c>
      <c r="AS12">
        <v>1</v>
      </c>
      <c r="AT12">
        <v>1</v>
      </c>
      <c r="AU12">
        <v>0</v>
      </c>
      <c r="AV12">
        <v>0</v>
      </c>
      <c r="AW12">
        <v>0</v>
      </c>
      <c r="AX12">
        <v>0</v>
      </c>
      <c r="AY12">
        <v>0</v>
      </c>
      <c r="AZ12">
        <v>0</v>
      </c>
      <c r="BA12">
        <v>0</v>
      </c>
      <c r="BB12">
        <v>0</v>
      </c>
      <c r="BC12">
        <v>1</v>
      </c>
      <c r="BD12">
        <v>1</v>
      </c>
      <c r="BE12">
        <v>0</v>
      </c>
      <c r="BF12">
        <v>1</v>
      </c>
      <c r="BG12">
        <v>0</v>
      </c>
      <c r="BH12">
        <v>0</v>
      </c>
      <c r="BI12">
        <v>0</v>
      </c>
      <c r="BJ12">
        <v>0</v>
      </c>
      <c r="BK12">
        <v>0</v>
      </c>
      <c r="BL12">
        <v>0</v>
      </c>
      <c r="BM12">
        <v>0</v>
      </c>
      <c r="BN12">
        <v>0</v>
      </c>
      <c r="BO12">
        <v>1</v>
      </c>
      <c r="BP12">
        <v>1</v>
      </c>
    </row>
    <row r="13" spans="1:68" ht="15">
      <c r="A13" s="541" t="s">
        <v>1075</v>
      </c>
      <c r="B13" s="541" t="s">
        <v>1076</v>
      </c>
      <c r="C13" s="542">
        <v>44751</v>
      </c>
      <c r="D13" s="543" t="s">
        <v>1077</v>
      </c>
      <c r="E13" s="541" t="s">
        <v>987</v>
      </c>
      <c r="F13" s="541" t="s">
        <v>939</v>
      </c>
      <c r="G13" s="1195">
        <v>0.5</v>
      </c>
      <c r="H13" s="459">
        <v>0</v>
      </c>
      <c r="I13" s="459">
        <v>0</v>
      </c>
      <c r="J13" s="305">
        <v>0</v>
      </c>
      <c r="K13" s="305">
        <v>3</v>
      </c>
      <c r="L13" s="305">
        <v>3</v>
      </c>
      <c r="M13" s="305">
        <v>3</v>
      </c>
      <c r="N13" s="305">
        <v>2</v>
      </c>
      <c r="O13" s="305">
        <v>4</v>
      </c>
      <c r="P13" s="305">
        <v>0</v>
      </c>
      <c r="Q13" s="305">
        <v>0</v>
      </c>
      <c r="R13" s="305">
        <v>0</v>
      </c>
      <c r="S13" s="305">
        <v>0</v>
      </c>
      <c r="T13" s="305">
        <v>0</v>
      </c>
      <c r="U13" s="305">
        <v>4</v>
      </c>
      <c r="V13" s="305">
        <v>4</v>
      </c>
      <c r="W13" s="305">
        <v>0</v>
      </c>
      <c r="X13" s="305">
        <v>3</v>
      </c>
      <c r="Y13" s="305">
        <v>0</v>
      </c>
      <c r="Z13" s="305">
        <v>3</v>
      </c>
      <c r="AA13" s="305">
        <v>0</v>
      </c>
      <c r="AB13" s="305">
        <v>0</v>
      </c>
      <c r="AC13" s="305">
        <v>0</v>
      </c>
      <c r="AD13" s="305">
        <v>0</v>
      </c>
      <c r="AE13" s="305">
        <v>0</v>
      </c>
      <c r="AF13" s="305">
        <v>0</v>
      </c>
      <c r="AG13" s="305">
        <v>3</v>
      </c>
      <c r="AH13" s="305">
        <v>0</v>
      </c>
      <c r="AI13" s="497">
        <f t="shared" si="0"/>
        <v>32</v>
      </c>
      <c r="AJ13" s="498">
        <f t="shared" si="1"/>
        <v>10</v>
      </c>
      <c r="AK13" s="702">
        <v>0.5</v>
      </c>
    </row>
    <row r="14" spans="1:68" ht="15">
      <c r="A14" s="541" t="s">
        <v>1046</v>
      </c>
      <c r="B14" s="541" t="s">
        <v>292</v>
      </c>
      <c r="C14" s="542">
        <v>44503</v>
      </c>
      <c r="D14" s="544" t="s">
        <v>978</v>
      </c>
      <c r="E14" s="541" t="s">
        <v>1001</v>
      </c>
      <c r="F14" s="541" t="s">
        <v>939</v>
      </c>
      <c r="G14" s="454">
        <v>1</v>
      </c>
      <c r="H14" s="459">
        <v>0</v>
      </c>
      <c r="I14" s="459">
        <v>0</v>
      </c>
      <c r="J14" s="305">
        <v>0</v>
      </c>
      <c r="K14" s="305">
        <v>3</v>
      </c>
      <c r="L14" s="305">
        <v>0</v>
      </c>
      <c r="M14" s="305">
        <v>0</v>
      </c>
      <c r="N14" s="305">
        <v>3</v>
      </c>
      <c r="O14" s="305">
        <v>3</v>
      </c>
      <c r="P14" s="305">
        <v>0</v>
      </c>
      <c r="Q14" s="305">
        <v>0</v>
      </c>
      <c r="R14" s="305">
        <v>0</v>
      </c>
      <c r="S14" s="305">
        <v>0</v>
      </c>
      <c r="T14" s="305">
        <v>2</v>
      </c>
      <c r="U14" s="305">
        <v>3</v>
      </c>
      <c r="V14" s="305">
        <v>2</v>
      </c>
      <c r="W14" s="305">
        <v>0</v>
      </c>
      <c r="X14" s="305">
        <v>2</v>
      </c>
      <c r="Y14" s="305">
        <v>2</v>
      </c>
      <c r="Z14" s="305">
        <v>0</v>
      </c>
      <c r="AA14" s="305">
        <v>0</v>
      </c>
      <c r="AB14" s="305">
        <v>1</v>
      </c>
      <c r="AC14" s="305">
        <v>0</v>
      </c>
      <c r="AD14" s="305">
        <v>0</v>
      </c>
      <c r="AE14" s="305">
        <v>0</v>
      </c>
      <c r="AF14" s="305">
        <v>0</v>
      </c>
      <c r="AG14" s="305">
        <v>2</v>
      </c>
      <c r="AH14" s="305">
        <v>0</v>
      </c>
      <c r="AI14" s="497">
        <f t="shared" si="0"/>
        <v>23</v>
      </c>
      <c r="AJ14" s="498">
        <f t="shared" si="1"/>
        <v>9</v>
      </c>
      <c r="AK14" s="702">
        <v>1</v>
      </c>
    </row>
    <row r="15" spans="1:68" ht="15">
      <c r="A15" s="541" t="s">
        <v>953</v>
      </c>
      <c r="B15" s="545" t="s">
        <v>954</v>
      </c>
      <c r="C15" s="542">
        <v>42214</v>
      </c>
      <c r="D15" s="465" t="s">
        <v>937</v>
      </c>
      <c r="E15" s="541" t="s">
        <v>943</v>
      </c>
      <c r="F15" s="541" t="s">
        <v>939</v>
      </c>
      <c r="G15" s="463">
        <v>1</v>
      </c>
      <c r="H15" s="305">
        <v>0</v>
      </c>
      <c r="I15" s="305">
        <v>0</v>
      </c>
      <c r="J15" s="305">
        <v>0</v>
      </c>
      <c r="K15" s="305">
        <v>3</v>
      </c>
      <c r="L15" s="305">
        <v>3</v>
      </c>
      <c r="M15" s="305">
        <v>2</v>
      </c>
      <c r="N15" s="305">
        <v>2</v>
      </c>
      <c r="O15" s="305">
        <v>0</v>
      </c>
      <c r="P15" s="305">
        <v>0</v>
      </c>
      <c r="Q15" s="305">
        <v>0</v>
      </c>
      <c r="R15" s="305">
        <v>0</v>
      </c>
      <c r="S15" s="305">
        <v>0</v>
      </c>
      <c r="T15" s="305">
        <v>0</v>
      </c>
      <c r="U15" s="305">
        <v>2</v>
      </c>
      <c r="V15" s="305">
        <v>0</v>
      </c>
      <c r="W15" s="305">
        <v>0</v>
      </c>
      <c r="X15" s="305">
        <v>0</v>
      </c>
      <c r="Y15" s="305">
        <v>0</v>
      </c>
      <c r="Z15" s="305">
        <v>2</v>
      </c>
      <c r="AA15" s="305">
        <v>0</v>
      </c>
      <c r="AB15" s="305">
        <v>0</v>
      </c>
      <c r="AC15" s="305">
        <v>0</v>
      </c>
      <c r="AD15" s="305">
        <v>0</v>
      </c>
      <c r="AE15" s="305">
        <v>0</v>
      </c>
      <c r="AF15" s="305">
        <v>0</v>
      </c>
      <c r="AG15" s="305">
        <v>0</v>
      </c>
      <c r="AH15" s="305">
        <v>0</v>
      </c>
      <c r="AI15" s="497">
        <f t="shared" si="0"/>
        <v>14</v>
      </c>
      <c r="AJ15" s="498">
        <f t="shared" si="1"/>
        <v>6</v>
      </c>
      <c r="AK15" s="702">
        <v>3.5</v>
      </c>
    </row>
    <row r="16" spans="1:68" ht="15">
      <c r="A16" s="541" t="s">
        <v>953</v>
      </c>
      <c r="B16" s="545" t="s">
        <v>956</v>
      </c>
      <c r="C16" s="542">
        <v>42214</v>
      </c>
      <c r="D16" s="465" t="s">
        <v>937</v>
      </c>
      <c r="E16" s="541" t="s">
        <v>943</v>
      </c>
      <c r="F16" s="541" t="s">
        <v>939</v>
      </c>
      <c r="G16" s="463">
        <v>1</v>
      </c>
      <c r="H16" s="305">
        <v>0</v>
      </c>
      <c r="I16" s="305">
        <v>0</v>
      </c>
      <c r="J16" s="305">
        <v>0</v>
      </c>
      <c r="K16" s="305">
        <v>3</v>
      </c>
      <c r="L16" s="305">
        <v>3</v>
      </c>
      <c r="M16" s="305">
        <v>3</v>
      </c>
      <c r="N16" s="305">
        <v>2</v>
      </c>
      <c r="O16" s="305">
        <v>0</v>
      </c>
      <c r="P16" s="305">
        <v>0</v>
      </c>
      <c r="Q16" s="305">
        <v>0</v>
      </c>
      <c r="R16" s="305">
        <v>0</v>
      </c>
      <c r="S16" s="305">
        <v>0</v>
      </c>
      <c r="T16" s="305">
        <v>0</v>
      </c>
      <c r="U16" s="305">
        <v>2</v>
      </c>
      <c r="V16" s="305">
        <v>0</v>
      </c>
      <c r="W16" s="305">
        <v>0</v>
      </c>
      <c r="X16" s="305">
        <v>0</v>
      </c>
      <c r="Y16" s="305">
        <v>0</v>
      </c>
      <c r="Z16" s="305">
        <v>2</v>
      </c>
      <c r="AA16" s="305">
        <v>0</v>
      </c>
      <c r="AB16" s="305">
        <v>0</v>
      </c>
      <c r="AC16" s="305">
        <v>0</v>
      </c>
      <c r="AD16" s="305">
        <v>0</v>
      </c>
      <c r="AE16" s="305">
        <v>0</v>
      </c>
      <c r="AF16" s="305">
        <v>0</v>
      </c>
      <c r="AG16" s="305">
        <v>0</v>
      </c>
      <c r="AH16" s="305">
        <v>0</v>
      </c>
      <c r="AI16" s="497">
        <f t="shared" si="0"/>
        <v>15</v>
      </c>
      <c r="AJ16" s="498">
        <f t="shared" si="1"/>
        <v>6</v>
      </c>
      <c r="AK16" s="702">
        <v>3.5</v>
      </c>
    </row>
    <row r="17" spans="1:37" ht="15">
      <c r="A17" s="541" t="s">
        <v>1005</v>
      </c>
      <c r="B17" s="545" t="s">
        <v>1006</v>
      </c>
      <c r="C17" s="542">
        <v>43401</v>
      </c>
      <c r="D17" s="465" t="s">
        <v>937</v>
      </c>
      <c r="E17" s="541" t="s">
        <v>938</v>
      </c>
      <c r="F17" s="541" t="s">
        <v>939</v>
      </c>
      <c r="G17" s="463">
        <v>1</v>
      </c>
      <c r="H17" s="305">
        <v>0</v>
      </c>
      <c r="I17" s="305">
        <v>0</v>
      </c>
      <c r="J17" s="305">
        <v>0</v>
      </c>
      <c r="K17" s="305">
        <v>3</v>
      </c>
      <c r="L17" s="305">
        <v>3</v>
      </c>
      <c r="M17" s="305">
        <v>2</v>
      </c>
      <c r="N17" s="305">
        <v>3</v>
      </c>
      <c r="O17" s="305">
        <v>0</v>
      </c>
      <c r="P17" s="305">
        <v>3</v>
      </c>
      <c r="Q17" s="305">
        <v>0</v>
      </c>
      <c r="R17" s="305">
        <v>0</v>
      </c>
      <c r="S17" s="305">
        <v>0</v>
      </c>
      <c r="T17" s="305">
        <v>4</v>
      </c>
      <c r="U17" s="305">
        <v>0</v>
      </c>
      <c r="V17" s="305">
        <v>0</v>
      </c>
      <c r="W17" s="305">
        <v>0</v>
      </c>
      <c r="X17" s="305">
        <v>3</v>
      </c>
      <c r="Y17" s="305">
        <v>0</v>
      </c>
      <c r="Z17" s="305">
        <v>2</v>
      </c>
      <c r="AA17" s="305">
        <v>0</v>
      </c>
      <c r="AB17" s="305">
        <v>0</v>
      </c>
      <c r="AC17" s="305">
        <v>3</v>
      </c>
      <c r="AD17" s="305">
        <v>0</v>
      </c>
      <c r="AE17" s="305">
        <v>0</v>
      </c>
      <c r="AF17" s="305">
        <v>0</v>
      </c>
      <c r="AG17" s="305">
        <v>0</v>
      </c>
      <c r="AH17" s="305">
        <v>0</v>
      </c>
      <c r="AI17" s="497">
        <f t="shared" si="0"/>
        <v>26</v>
      </c>
      <c r="AJ17" s="498">
        <f t="shared" si="1"/>
        <v>9</v>
      </c>
      <c r="AK17" s="702">
        <v>3</v>
      </c>
    </row>
    <row r="18" spans="1:37" ht="15">
      <c r="A18" s="541" t="s">
        <v>999</v>
      </c>
      <c r="B18" s="541" t="s">
        <v>1000</v>
      </c>
      <c r="C18" s="542">
        <v>43318</v>
      </c>
      <c r="D18" s="544" t="s">
        <v>978</v>
      </c>
      <c r="E18" s="541" t="s">
        <v>1001</v>
      </c>
      <c r="F18" s="541" t="s">
        <v>939</v>
      </c>
      <c r="G18" s="454">
        <v>1</v>
      </c>
      <c r="H18" s="459">
        <v>4</v>
      </c>
      <c r="I18" s="305">
        <v>3</v>
      </c>
      <c r="J18" s="305">
        <v>3</v>
      </c>
      <c r="K18" s="305">
        <v>0</v>
      </c>
      <c r="L18" s="305">
        <v>0</v>
      </c>
      <c r="M18" s="305">
        <v>0</v>
      </c>
      <c r="N18" s="305">
        <v>0</v>
      </c>
      <c r="O18" s="305">
        <v>2</v>
      </c>
      <c r="P18" s="305">
        <v>0</v>
      </c>
      <c r="Q18" s="305">
        <v>0</v>
      </c>
      <c r="R18" s="547">
        <v>0</v>
      </c>
      <c r="S18" s="305">
        <v>0</v>
      </c>
      <c r="T18" s="305">
        <v>0</v>
      </c>
      <c r="U18" s="305">
        <v>0</v>
      </c>
      <c r="V18" s="305">
        <v>0</v>
      </c>
      <c r="W18" s="305">
        <v>0</v>
      </c>
      <c r="X18" s="305">
        <v>0</v>
      </c>
      <c r="Y18" s="305">
        <v>0</v>
      </c>
      <c r="Z18" s="305">
        <v>0</v>
      </c>
      <c r="AA18" s="305">
        <v>0</v>
      </c>
      <c r="AB18" s="305">
        <v>0</v>
      </c>
      <c r="AC18" s="305">
        <v>1</v>
      </c>
      <c r="AD18" s="305">
        <v>3</v>
      </c>
      <c r="AE18" s="305">
        <v>3</v>
      </c>
      <c r="AF18" s="305">
        <v>3</v>
      </c>
      <c r="AG18" s="305">
        <v>3</v>
      </c>
      <c r="AH18" s="305">
        <v>0</v>
      </c>
      <c r="AI18" s="497">
        <f t="shared" si="0"/>
        <v>25</v>
      </c>
      <c r="AJ18" s="498">
        <f t="shared" si="1"/>
        <v>8</v>
      </c>
      <c r="AK18" s="702">
        <v>3</v>
      </c>
    </row>
    <row r="19" spans="1:37" ht="15">
      <c r="A19" s="541" t="s">
        <v>945</v>
      </c>
      <c r="B19" s="545" t="s">
        <v>285</v>
      </c>
      <c r="C19" s="542">
        <v>40113</v>
      </c>
      <c r="D19" s="465" t="s">
        <v>937</v>
      </c>
      <c r="E19" s="541" t="s">
        <v>943</v>
      </c>
      <c r="F19" s="541" t="s">
        <v>939</v>
      </c>
      <c r="G19" s="463">
        <v>1</v>
      </c>
      <c r="H19" s="305">
        <v>0</v>
      </c>
      <c r="I19" s="547">
        <v>0</v>
      </c>
      <c r="J19" s="547">
        <v>0</v>
      </c>
      <c r="K19" s="547">
        <v>3</v>
      </c>
      <c r="L19" s="547">
        <v>3</v>
      </c>
      <c r="M19" s="547">
        <v>0</v>
      </c>
      <c r="N19" s="547">
        <v>1</v>
      </c>
      <c r="O19" s="547">
        <v>1</v>
      </c>
      <c r="P19" s="547">
        <v>0</v>
      </c>
      <c r="Q19" s="547">
        <v>0</v>
      </c>
      <c r="R19" s="547">
        <v>0</v>
      </c>
      <c r="S19" s="547">
        <v>0</v>
      </c>
      <c r="T19" s="547">
        <v>0</v>
      </c>
      <c r="U19" s="547">
        <v>4</v>
      </c>
      <c r="V19" s="547">
        <v>2</v>
      </c>
      <c r="W19" s="547">
        <v>0</v>
      </c>
      <c r="X19" s="547">
        <v>4</v>
      </c>
      <c r="Y19" s="547">
        <v>4</v>
      </c>
      <c r="Z19" s="547">
        <v>3</v>
      </c>
      <c r="AA19" s="547">
        <v>2</v>
      </c>
      <c r="AB19" s="547">
        <v>0</v>
      </c>
      <c r="AC19" s="305">
        <v>0</v>
      </c>
      <c r="AD19" s="547">
        <v>0</v>
      </c>
      <c r="AE19" s="547">
        <v>0</v>
      </c>
      <c r="AF19" s="547">
        <v>0</v>
      </c>
      <c r="AG19" s="547">
        <v>0</v>
      </c>
      <c r="AH19" s="305">
        <v>0</v>
      </c>
      <c r="AI19" s="497">
        <f t="shared" si="0"/>
        <v>27</v>
      </c>
      <c r="AJ19" s="498">
        <f t="shared" si="1"/>
        <v>8</v>
      </c>
      <c r="AK19" s="702">
        <v>4</v>
      </c>
    </row>
    <row r="20" spans="1:37" ht="15">
      <c r="A20" s="541" t="s">
        <v>1053</v>
      </c>
      <c r="B20" s="541" t="s">
        <v>252</v>
      </c>
      <c r="C20" s="542">
        <v>45114</v>
      </c>
      <c r="D20" s="544" t="s">
        <v>978</v>
      </c>
      <c r="E20" s="541" t="s">
        <v>1001</v>
      </c>
      <c r="F20" s="541" t="s">
        <v>939</v>
      </c>
      <c r="G20" s="455">
        <v>1</v>
      </c>
      <c r="H20" s="459">
        <v>0</v>
      </c>
      <c r="I20" s="459">
        <v>0</v>
      </c>
      <c r="J20" s="459">
        <v>0</v>
      </c>
      <c r="K20" s="459">
        <v>3</v>
      </c>
      <c r="L20" s="459">
        <v>3</v>
      </c>
      <c r="M20" s="459">
        <v>3</v>
      </c>
      <c r="N20" s="459">
        <v>3</v>
      </c>
      <c r="O20" s="459">
        <v>3</v>
      </c>
      <c r="P20" s="459">
        <v>0</v>
      </c>
      <c r="Q20" s="459">
        <v>0</v>
      </c>
      <c r="R20" s="459">
        <v>0</v>
      </c>
      <c r="S20" s="459">
        <v>0</v>
      </c>
      <c r="T20" s="459">
        <v>2</v>
      </c>
      <c r="U20" s="459">
        <v>3</v>
      </c>
      <c r="V20" s="459">
        <v>2</v>
      </c>
      <c r="W20" s="459">
        <v>0</v>
      </c>
      <c r="X20" s="459">
        <v>3</v>
      </c>
      <c r="Y20" s="459">
        <v>3</v>
      </c>
      <c r="Z20" s="459">
        <v>3</v>
      </c>
      <c r="AA20" s="459">
        <v>2</v>
      </c>
      <c r="AB20" s="459">
        <v>0</v>
      </c>
      <c r="AC20" s="305">
        <v>0</v>
      </c>
      <c r="AD20" s="459">
        <v>0</v>
      </c>
      <c r="AE20" s="459">
        <v>0</v>
      </c>
      <c r="AF20" s="459">
        <v>0</v>
      </c>
      <c r="AG20" s="459">
        <v>0</v>
      </c>
      <c r="AH20" s="459">
        <v>0</v>
      </c>
      <c r="AI20" s="497">
        <f t="shared" si="0"/>
        <v>33</v>
      </c>
      <c r="AJ20" s="498">
        <f t="shared" si="1"/>
        <v>12</v>
      </c>
      <c r="AK20" s="702">
        <v>2.5</v>
      </c>
    </row>
    <row r="21" spans="1:37" ht="15">
      <c r="A21" s="311" t="s">
        <v>1053</v>
      </c>
      <c r="B21" s="312" t="s">
        <v>1067</v>
      </c>
      <c r="C21" s="364">
        <v>44617</v>
      </c>
      <c r="D21" s="465" t="s">
        <v>937</v>
      </c>
      <c r="E21" s="311" t="s">
        <v>1939</v>
      </c>
      <c r="F21" s="311" t="s">
        <v>939</v>
      </c>
      <c r="G21" s="455">
        <v>1</v>
      </c>
      <c r="H21" s="506">
        <v>0</v>
      </c>
      <c r="I21" s="506">
        <v>0</v>
      </c>
      <c r="J21" s="506">
        <v>0</v>
      </c>
      <c r="K21" s="506">
        <v>4</v>
      </c>
      <c r="L21" s="64">
        <v>4</v>
      </c>
      <c r="M21" s="506">
        <v>4</v>
      </c>
      <c r="N21" s="506">
        <v>0</v>
      </c>
      <c r="O21" s="64">
        <v>0</v>
      </c>
      <c r="P21" s="506">
        <v>4</v>
      </c>
      <c r="Q21" s="506">
        <v>4</v>
      </c>
      <c r="R21" s="506">
        <v>0</v>
      </c>
      <c r="S21" s="506">
        <v>0</v>
      </c>
      <c r="T21" s="506">
        <v>0</v>
      </c>
      <c r="U21" s="506">
        <v>0</v>
      </c>
      <c r="V21" s="64">
        <v>4</v>
      </c>
      <c r="W21" s="64">
        <v>1</v>
      </c>
      <c r="X21" s="64">
        <v>3</v>
      </c>
      <c r="Y21" s="64">
        <v>0</v>
      </c>
      <c r="Z21" s="64">
        <v>3</v>
      </c>
      <c r="AA21" s="64">
        <v>0</v>
      </c>
      <c r="AB21" s="64">
        <v>0</v>
      </c>
      <c r="AC21" s="305">
        <v>1</v>
      </c>
      <c r="AD21" s="64">
        <v>1</v>
      </c>
      <c r="AE21" s="64">
        <v>1</v>
      </c>
      <c r="AF21" s="64">
        <v>4</v>
      </c>
      <c r="AG21" s="64">
        <v>2</v>
      </c>
      <c r="AH21" s="64">
        <v>0</v>
      </c>
      <c r="AI21" s="497">
        <f t="shared" si="0"/>
        <v>40</v>
      </c>
      <c r="AJ21" s="498">
        <f t="shared" si="1"/>
        <v>10</v>
      </c>
      <c r="AK21" s="702">
        <v>2.5</v>
      </c>
    </row>
    <row r="22" spans="1:37" ht="15">
      <c r="A22" s="541" t="s">
        <v>1013</v>
      </c>
      <c r="B22" s="541" t="s">
        <v>1014</v>
      </c>
      <c r="C22" s="542">
        <v>43478</v>
      </c>
      <c r="D22" s="465" t="s">
        <v>937</v>
      </c>
      <c r="E22" s="541" t="s">
        <v>938</v>
      </c>
      <c r="F22" s="541" t="s">
        <v>939</v>
      </c>
      <c r="G22" s="454">
        <v>1</v>
      </c>
      <c r="H22" s="305">
        <v>4</v>
      </c>
      <c r="I22" s="305">
        <v>4</v>
      </c>
      <c r="J22" s="305">
        <v>4</v>
      </c>
      <c r="K22" s="305">
        <v>0</v>
      </c>
      <c r="L22" s="305">
        <v>0</v>
      </c>
      <c r="M22" s="305">
        <v>0</v>
      </c>
      <c r="N22" s="305">
        <v>0</v>
      </c>
      <c r="O22" s="305">
        <v>0</v>
      </c>
      <c r="P22" s="305">
        <v>0</v>
      </c>
      <c r="Q22" s="305">
        <v>0</v>
      </c>
      <c r="R22" s="547">
        <v>4</v>
      </c>
      <c r="S22" s="305">
        <v>0</v>
      </c>
      <c r="T22" s="305">
        <v>0</v>
      </c>
      <c r="U22" s="305">
        <v>2</v>
      </c>
      <c r="V22" s="305">
        <v>0</v>
      </c>
      <c r="W22" s="305">
        <v>0</v>
      </c>
      <c r="X22" s="305">
        <v>0</v>
      </c>
      <c r="Y22" s="305">
        <v>0</v>
      </c>
      <c r="Z22" s="305">
        <v>2</v>
      </c>
      <c r="AA22" s="305">
        <v>0</v>
      </c>
      <c r="AB22" s="305">
        <v>0</v>
      </c>
      <c r="AC22" s="305">
        <v>0</v>
      </c>
      <c r="AD22" s="305">
        <v>4</v>
      </c>
      <c r="AE22" s="305">
        <v>4</v>
      </c>
      <c r="AF22" s="305">
        <v>4</v>
      </c>
      <c r="AG22" s="305">
        <v>3</v>
      </c>
      <c r="AH22" s="305">
        <v>4</v>
      </c>
      <c r="AI22" s="497">
        <f t="shared" si="0"/>
        <v>39</v>
      </c>
      <c r="AJ22" s="498">
        <f t="shared" si="1"/>
        <v>11</v>
      </c>
      <c r="AK22" s="702">
        <v>4</v>
      </c>
    </row>
    <row r="23" spans="1:37" ht="15">
      <c r="A23" s="754" t="s">
        <v>1016</v>
      </c>
      <c r="B23" s="754" t="s">
        <v>1017</v>
      </c>
      <c r="C23" s="755">
        <v>43780</v>
      </c>
      <c r="D23" s="544" t="s">
        <v>978</v>
      </c>
      <c r="E23" s="754" t="s">
        <v>979</v>
      </c>
      <c r="F23" s="754" t="s">
        <v>1018</v>
      </c>
      <c r="G23" s="760">
        <v>1</v>
      </c>
      <c r="H23" s="756">
        <v>4</v>
      </c>
      <c r="I23" s="756">
        <v>4</v>
      </c>
      <c r="J23" s="761">
        <v>4</v>
      </c>
      <c r="K23" s="761">
        <v>4</v>
      </c>
      <c r="L23" s="761">
        <v>4</v>
      </c>
      <c r="M23" s="761">
        <v>4</v>
      </c>
      <c r="N23" s="761">
        <v>1</v>
      </c>
      <c r="O23" s="761">
        <v>4</v>
      </c>
      <c r="P23" s="761">
        <v>4</v>
      </c>
      <c r="Q23" s="761">
        <v>4</v>
      </c>
      <c r="R23" s="762">
        <v>4</v>
      </c>
      <c r="S23" s="761">
        <v>4</v>
      </c>
      <c r="T23" s="761">
        <v>3</v>
      </c>
      <c r="U23" s="761">
        <v>4</v>
      </c>
      <c r="V23" s="761">
        <v>3</v>
      </c>
      <c r="W23" s="761">
        <v>3</v>
      </c>
      <c r="X23" s="761">
        <v>4</v>
      </c>
      <c r="Y23" s="761">
        <v>4</v>
      </c>
      <c r="Z23" s="761">
        <v>4</v>
      </c>
      <c r="AA23" s="761">
        <v>4</v>
      </c>
      <c r="AB23" s="761">
        <v>0</v>
      </c>
      <c r="AC23" s="756">
        <v>3</v>
      </c>
      <c r="AD23" s="761">
        <v>4</v>
      </c>
      <c r="AE23" s="761">
        <v>4</v>
      </c>
      <c r="AF23" s="761">
        <v>4</v>
      </c>
      <c r="AG23" s="761">
        <v>4</v>
      </c>
      <c r="AH23" s="761">
        <v>3</v>
      </c>
      <c r="AI23" s="757">
        <f t="shared" si="0"/>
        <v>96</v>
      </c>
      <c r="AJ23" s="804">
        <f t="shared" si="1"/>
        <v>25</v>
      </c>
      <c r="AK23" s="805">
        <v>0</v>
      </c>
    </row>
    <row r="24" spans="1:37" ht="15">
      <c r="A24" s="541" t="s">
        <v>976</v>
      </c>
      <c r="B24" s="541" t="s">
        <v>977</v>
      </c>
      <c r="C24" s="542">
        <v>42337</v>
      </c>
      <c r="D24" s="544" t="s">
        <v>978</v>
      </c>
      <c r="E24" s="541" t="s">
        <v>979</v>
      </c>
      <c r="F24" s="541" t="s">
        <v>939</v>
      </c>
      <c r="G24" s="454">
        <v>1</v>
      </c>
      <c r="H24" s="459">
        <v>0</v>
      </c>
      <c r="I24" s="305">
        <v>0</v>
      </c>
      <c r="J24" s="305">
        <v>0</v>
      </c>
      <c r="K24" s="305">
        <v>3</v>
      </c>
      <c r="L24" s="305">
        <v>0</v>
      </c>
      <c r="M24" s="305">
        <v>0</v>
      </c>
      <c r="N24" s="305">
        <v>0</v>
      </c>
      <c r="O24" s="305">
        <v>3</v>
      </c>
      <c r="P24" s="305">
        <v>2</v>
      </c>
      <c r="Q24" s="305">
        <v>0</v>
      </c>
      <c r="R24" s="547">
        <v>0</v>
      </c>
      <c r="S24" s="305">
        <v>0</v>
      </c>
      <c r="T24" s="305">
        <v>0</v>
      </c>
      <c r="U24" s="305">
        <v>3</v>
      </c>
      <c r="V24" s="305">
        <v>0</v>
      </c>
      <c r="W24" s="305">
        <v>0</v>
      </c>
      <c r="X24" s="305">
        <v>4</v>
      </c>
      <c r="Y24" s="305">
        <v>3</v>
      </c>
      <c r="Z24" s="305">
        <v>4</v>
      </c>
      <c r="AA24" s="305">
        <v>4</v>
      </c>
      <c r="AB24" s="305">
        <v>0</v>
      </c>
      <c r="AC24" s="305">
        <v>0</v>
      </c>
      <c r="AD24" s="305">
        <v>0</v>
      </c>
      <c r="AE24" s="305">
        <v>0</v>
      </c>
      <c r="AF24" s="305">
        <v>0</v>
      </c>
      <c r="AG24" s="305">
        <v>1</v>
      </c>
      <c r="AH24" s="305">
        <v>2</v>
      </c>
      <c r="AI24" s="497">
        <f t="shared" si="0"/>
        <v>29</v>
      </c>
      <c r="AJ24" s="498">
        <f t="shared" si="1"/>
        <v>9</v>
      </c>
      <c r="AK24" s="702">
        <v>4</v>
      </c>
    </row>
    <row r="25" spans="1:37" ht="15">
      <c r="A25" s="541" t="s">
        <v>1106</v>
      </c>
      <c r="B25" s="541" t="s">
        <v>1107</v>
      </c>
      <c r="C25" s="542">
        <v>45025</v>
      </c>
      <c r="D25" s="544" t="s">
        <v>978</v>
      </c>
      <c r="E25" s="541" t="s">
        <v>1001</v>
      </c>
      <c r="F25" s="541" t="s">
        <v>939</v>
      </c>
      <c r="G25" s="454">
        <v>1</v>
      </c>
      <c r="H25" s="63">
        <v>0</v>
      </c>
      <c r="I25" s="63">
        <v>0</v>
      </c>
      <c r="J25" s="459">
        <v>0</v>
      </c>
      <c r="K25" s="459">
        <v>0</v>
      </c>
      <c r="L25" s="459">
        <v>3</v>
      </c>
      <c r="M25" s="459">
        <v>3</v>
      </c>
      <c r="N25" s="459">
        <v>0</v>
      </c>
      <c r="O25" s="459">
        <v>2</v>
      </c>
      <c r="P25" s="459">
        <v>2</v>
      </c>
      <c r="Q25" s="459">
        <v>2</v>
      </c>
      <c r="R25" s="459">
        <v>0</v>
      </c>
      <c r="S25" s="459">
        <v>0</v>
      </c>
      <c r="T25" s="459">
        <v>0</v>
      </c>
      <c r="U25" s="459">
        <v>2</v>
      </c>
      <c r="V25" s="305">
        <v>0</v>
      </c>
      <c r="W25" s="459">
        <v>0</v>
      </c>
      <c r="X25" s="459">
        <v>1</v>
      </c>
      <c r="Y25" s="459">
        <v>0</v>
      </c>
      <c r="Z25" s="459">
        <v>0</v>
      </c>
      <c r="AA25" s="459">
        <v>0</v>
      </c>
      <c r="AB25" s="459">
        <v>0</v>
      </c>
      <c r="AC25" s="305">
        <v>0</v>
      </c>
      <c r="AD25" s="459">
        <v>0</v>
      </c>
      <c r="AE25" s="459">
        <v>0</v>
      </c>
      <c r="AF25" s="459">
        <v>0</v>
      </c>
      <c r="AG25" s="459">
        <v>2</v>
      </c>
      <c r="AH25" s="459">
        <v>0</v>
      </c>
      <c r="AI25" s="497">
        <f t="shared" si="0"/>
        <v>17</v>
      </c>
      <c r="AJ25" s="498">
        <f t="shared" si="1"/>
        <v>7</v>
      </c>
      <c r="AK25" s="702">
        <v>3</v>
      </c>
    </row>
    <row r="26" spans="1:37" ht="15">
      <c r="A26" s="541" t="s">
        <v>1103</v>
      </c>
      <c r="B26" s="541" t="s">
        <v>1104</v>
      </c>
      <c r="C26" s="542">
        <v>44955</v>
      </c>
      <c r="D26" s="462" t="s">
        <v>986</v>
      </c>
      <c r="E26" s="541" t="s">
        <v>987</v>
      </c>
      <c r="F26" s="541" t="s">
        <v>939</v>
      </c>
      <c r="G26" s="1194">
        <v>1</v>
      </c>
      <c r="H26" s="306">
        <v>0</v>
      </c>
      <c r="I26" s="459">
        <v>0</v>
      </c>
      <c r="J26" s="459">
        <v>0</v>
      </c>
      <c r="K26" s="459">
        <v>4</v>
      </c>
      <c r="L26" s="459">
        <v>4</v>
      </c>
      <c r="M26" s="459">
        <v>4</v>
      </c>
      <c r="N26" s="459">
        <v>2</v>
      </c>
      <c r="O26" s="459">
        <v>4</v>
      </c>
      <c r="P26" s="459">
        <v>4</v>
      </c>
      <c r="Q26" s="459">
        <v>4</v>
      </c>
      <c r="R26" s="601">
        <v>0</v>
      </c>
      <c r="S26" s="459">
        <v>0</v>
      </c>
      <c r="T26" s="459">
        <v>3</v>
      </c>
      <c r="U26" s="459">
        <v>4</v>
      </c>
      <c r="V26" s="459">
        <v>4</v>
      </c>
      <c r="W26" s="459">
        <v>0</v>
      </c>
      <c r="X26" s="459">
        <v>4</v>
      </c>
      <c r="Y26" s="459">
        <v>4</v>
      </c>
      <c r="Z26" s="459">
        <v>2</v>
      </c>
      <c r="AA26" s="459">
        <v>2</v>
      </c>
      <c r="AB26" s="459">
        <v>0</v>
      </c>
      <c r="AC26" s="305">
        <v>4</v>
      </c>
      <c r="AD26" s="459">
        <v>0</v>
      </c>
      <c r="AE26" s="459">
        <v>0</v>
      </c>
      <c r="AF26" s="459">
        <v>0</v>
      </c>
      <c r="AG26" s="459">
        <v>4</v>
      </c>
      <c r="AH26" s="459">
        <v>3</v>
      </c>
      <c r="AI26" s="497">
        <f t="shared" si="0"/>
        <v>60</v>
      </c>
      <c r="AJ26" s="498">
        <f t="shared" si="1"/>
        <v>17</v>
      </c>
      <c r="AK26" s="702">
        <v>2</v>
      </c>
    </row>
    <row r="27" spans="1:37" ht="15">
      <c r="A27" s="49" t="s">
        <v>1062</v>
      </c>
      <c r="B27" s="49" t="s">
        <v>1063</v>
      </c>
      <c r="C27" s="364">
        <v>44617</v>
      </c>
      <c r="D27" s="544" t="s">
        <v>978</v>
      </c>
      <c r="E27" s="541" t="s">
        <v>979</v>
      </c>
      <c r="F27" s="311" t="s">
        <v>939</v>
      </c>
      <c r="G27" s="455">
        <v>1</v>
      </c>
      <c r="H27" s="506">
        <v>0</v>
      </c>
      <c r="I27" s="506">
        <v>0</v>
      </c>
      <c r="J27" s="506">
        <v>0</v>
      </c>
      <c r="K27" s="506">
        <v>3</v>
      </c>
      <c r="L27" s="64">
        <v>0</v>
      </c>
      <c r="M27" s="506">
        <v>0</v>
      </c>
      <c r="N27" s="506">
        <v>0</v>
      </c>
      <c r="O27" s="64">
        <v>0</v>
      </c>
      <c r="P27" s="506">
        <v>0</v>
      </c>
      <c r="Q27" s="506">
        <v>0</v>
      </c>
      <c r="R27" s="506">
        <v>0</v>
      </c>
      <c r="S27" s="506">
        <v>0</v>
      </c>
      <c r="T27" s="506">
        <v>2</v>
      </c>
      <c r="U27" s="506">
        <v>0</v>
      </c>
      <c r="V27" s="64">
        <v>4</v>
      </c>
      <c r="W27" s="64">
        <v>4</v>
      </c>
      <c r="X27" s="64">
        <v>0</v>
      </c>
      <c r="Y27" s="64">
        <v>0</v>
      </c>
      <c r="Z27" s="64">
        <v>3</v>
      </c>
      <c r="AA27" s="64">
        <v>0</v>
      </c>
      <c r="AB27" s="64">
        <v>0</v>
      </c>
      <c r="AC27" s="305">
        <v>0</v>
      </c>
      <c r="AD27" s="64">
        <v>0</v>
      </c>
      <c r="AE27" s="64">
        <v>0</v>
      </c>
      <c r="AF27" s="64">
        <v>0</v>
      </c>
      <c r="AG27" s="64">
        <v>2</v>
      </c>
      <c r="AH27" s="64">
        <v>0</v>
      </c>
      <c r="AI27" s="497">
        <f t="shared" si="0"/>
        <v>18</v>
      </c>
      <c r="AJ27" s="498">
        <f t="shared" si="1"/>
        <v>6</v>
      </c>
      <c r="AK27" s="702">
        <v>4.5</v>
      </c>
    </row>
    <row r="28" spans="1:37" ht="15">
      <c r="A28" s="541" t="s">
        <v>973</v>
      </c>
      <c r="B28" s="545" t="s">
        <v>974</v>
      </c>
      <c r="C28" s="542">
        <v>42325</v>
      </c>
      <c r="D28" s="465" t="s">
        <v>937</v>
      </c>
      <c r="E28" s="541" t="s">
        <v>943</v>
      </c>
      <c r="F28" s="541" t="s">
        <v>939</v>
      </c>
      <c r="G28" s="463">
        <v>1</v>
      </c>
      <c r="H28" s="305">
        <v>0</v>
      </c>
      <c r="I28" s="305">
        <v>0</v>
      </c>
      <c r="J28" s="305">
        <v>0</v>
      </c>
      <c r="K28" s="305">
        <v>2</v>
      </c>
      <c r="L28" s="305">
        <v>2</v>
      </c>
      <c r="M28" s="305">
        <v>2</v>
      </c>
      <c r="N28" s="305">
        <v>2</v>
      </c>
      <c r="O28" s="305">
        <v>2</v>
      </c>
      <c r="P28" s="305">
        <v>2</v>
      </c>
      <c r="Q28" s="305">
        <v>3</v>
      </c>
      <c r="R28" s="305">
        <v>0</v>
      </c>
      <c r="S28" s="305">
        <v>0</v>
      </c>
      <c r="T28" s="305">
        <v>0</v>
      </c>
      <c r="U28" s="305">
        <v>4</v>
      </c>
      <c r="V28" s="305">
        <v>2</v>
      </c>
      <c r="W28" s="305">
        <v>0</v>
      </c>
      <c r="X28" s="305">
        <v>3</v>
      </c>
      <c r="Y28" s="305">
        <v>2</v>
      </c>
      <c r="Z28" s="305">
        <v>4</v>
      </c>
      <c r="AA28" s="305">
        <v>4</v>
      </c>
      <c r="AB28" s="305">
        <v>0</v>
      </c>
      <c r="AC28" s="305">
        <v>0</v>
      </c>
      <c r="AD28" s="305">
        <v>0</v>
      </c>
      <c r="AE28" s="305">
        <v>0</v>
      </c>
      <c r="AF28" s="305">
        <v>0</v>
      </c>
      <c r="AG28" s="305">
        <v>0</v>
      </c>
      <c r="AH28" s="305">
        <v>0</v>
      </c>
      <c r="AI28" s="497">
        <f t="shared" si="0"/>
        <v>34</v>
      </c>
      <c r="AJ28" s="498">
        <f t="shared" si="1"/>
        <v>13</v>
      </c>
      <c r="AK28" s="702">
        <v>4.5</v>
      </c>
    </row>
    <row r="29" spans="1:37" ht="15">
      <c r="A29" s="541" t="s">
        <v>1031</v>
      </c>
      <c r="B29" s="541" t="s">
        <v>1032</v>
      </c>
      <c r="C29" s="542">
        <v>44159</v>
      </c>
      <c r="D29" s="544" t="s">
        <v>978</v>
      </c>
      <c r="E29" s="541" t="s">
        <v>979</v>
      </c>
      <c r="F29" s="541" t="s">
        <v>939</v>
      </c>
      <c r="G29" s="454">
        <v>1</v>
      </c>
      <c r="H29" s="305">
        <v>0</v>
      </c>
      <c r="I29" s="305">
        <v>0</v>
      </c>
      <c r="J29" s="459">
        <v>0</v>
      </c>
      <c r="K29" s="459">
        <v>3</v>
      </c>
      <c r="L29" s="459">
        <v>0</v>
      </c>
      <c r="M29" s="459">
        <v>0</v>
      </c>
      <c r="N29" s="459">
        <v>0</v>
      </c>
      <c r="O29" s="459">
        <v>1</v>
      </c>
      <c r="P29" s="459">
        <v>0</v>
      </c>
      <c r="Q29" s="459">
        <v>0</v>
      </c>
      <c r="R29" s="459">
        <v>0</v>
      </c>
      <c r="S29" s="459">
        <v>0</v>
      </c>
      <c r="T29" s="459">
        <v>0</v>
      </c>
      <c r="U29" s="459">
        <v>0</v>
      </c>
      <c r="V29" s="459">
        <v>0</v>
      </c>
      <c r="W29" s="459">
        <v>1</v>
      </c>
      <c r="X29" s="459">
        <v>0</v>
      </c>
      <c r="Y29" s="459">
        <v>0</v>
      </c>
      <c r="Z29" s="459">
        <v>0</v>
      </c>
      <c r="AA29" s="459">
        <v>0</v>
      </c>
      <c r="AB29" s="459">
        <v>0</v>
      </c>
      <c r="AC29" s="305">
        <v>0</v>
      </c>
      <c r="AD29" s="459">
        <v>0</v>
      </c>
      <c r="AE29" s="459">
        <v>0</v>
      </c>
      <c r="AF29" s="459">
        <v>0</v>
      </c>
      <c r="AG29" s="459">
        <v>2</v>
      </c>
      <c r="AH29" s="459">
        <v>0</v>
      </c>
      <c r="AI29" s="497">
        <f t="shared" si="0"/>
        <v>7</v>
      </c>
      <c r="AJ29" s="498">
        <f t="shared" si="1"/>
        <v>2</v>
      </c>
      <c r="AK29" s="702">
        <v>3.5</v>
      </c>
    </row>
    <row r="30" spans="1:37" ht="15">
      <c r="A30" s="541" t="s">
        <v>964</v>
      </c>
      <c r="B30" s="545" t="s">
        <v>965</v>
      </c>
      <c r="C30" s="542">
        <v>42235</v>
      </c>
      <c r="D30" s="465" t="s">
        <v>937</v>
      </c>
      <c r="E30" s="541" t="s">
        <v>943</v>
      </c>
      <c r="F30" s="541" t="s">
        <v>939</v>
      </c>
      <c r="G30" s="463">
        <v>1</v>
      </c>
      <c r="H30" s="305">
        <v>0</v>
      </c>
      <c r="I30" s="305">
        <v>0</v>
      </c>
      <c r="J30" s="305">
        <v>0</v>
      </c>
      <c r="K30" s="305">
        <v>3</v>
      </c>
      <c r="L30" s="305">
        <v>3</v>
      </c>
      <c r="M30" s="305">
        <v>3</v>
      </c>
      <c r="N30" s="305">
        <v>0</v>
      </c>
      <c r="O30" s="305">
        <v>1</v>
      </c>
      <c r="P30" s="305">
        <v>3</v>
      </c>
      <c r="Q30" s="305">
        <v>0</v>
      </c>
      <c r="R30" s="305">
        <v>0</v>
      </c>
      <c r="S30" s="305">
        <v>0</v>
      </c>
      <c r="T30" s="305">
        <v>4</v>
      </c>
      <c r="U30" s="305">
        <v>3</v>
      </c>
      <c r="V30" s="305">
        <v>2</v>
      </c>
      <c r="W30" s="305">
        <v>0</v>
      </c>
      <c r="X30" s="305">
        <v>3</v>
      </c>
      <c r="Y30" s="305">
        <v>0</v>
      </c>
      <c r="Z30" s="305">
        <v>0</v>
      </c>
      <c r="AA30" s="305">
        <v>0</v>
      </c>
      <c r="AB30" s="305">
        <v>0</v>
      </c>
      <c r="AC30" s="305">
        <v>2</v>
      </c>
      <c r="AD30" s="305">
        <v>0</v>
      </c>
      <c r="AE30" s="305">
        <v>0</v>
      </c>
      <c r="AF30" s="305">
        <v>0</v>
      </c>
      <c r="AG30" s="305">
        <v>0</v>
      </c>
      <c r="AH30" s="305">
        <v>0</v>
      </c>
      <c r="AI30" s="497">
        <f t="shared" si="0"/>
        <v>27</v>
      </c>
      <c r="AJ30" s="498">
        <f t="shared" si="1"/>
        <v>9</v>
      </c>
      <c r="AK30" s="702">
        <v>1</v>
      </c>
    </row>
    <row r="31" spans="1:37" ht="15">
      <c r="A31" s="541" t="s">
        <v>1100</v>
      </c>
      <c r="B31" s="541" t="s">
        <v>1101</v>
      </c>
      <c r="C31" s="542">
        <v>44955</v>
      </c>
      <c r="D31" s="462" t="s">
        <v>986</v>
      </c>
      <c r="E31" s="541" t="s">
        <v>987</v>
      </c>
      <c r="F31" s="541" t="s">
        <v>939</v>
      </c>
      <c r="G31" s="1195">
        <v>1</v>
      </c>
      <c r="H31" s="306">
        <v>2</v>
      </c>
      <c r="I31" s="305">
        <v>2</v>
      </c>
      <c r="J31" s="699">
        <v>2</v>
      </c>
      <c r="K31" s="699">
        <v>2</v>
      </c>
      <c r="L31" s="699">
        <v>2</v>
      </c>
      <c r="M31" s="699">
        <v>3</v>
      </c>
      <c r="N31" s="699">
        <v>0</v>
      </c>
      <c r="O31" s="699">
        <v>3</v>
      </c>
      <c r="P31" s="699">
        <v>0</v>
      </c>
      <c r="Q31" s="699">
        <v>0</v>
      </c>
      <c r="R31" s="546">
        <v>2</v>
      </c>
      <c r="S31" s="699">
        <v>0</v>
      </c>
      <c r="T31" s="699">
        <v>0</v>
      </c>
      <c r="U31" s="699">
        <v>3</v>
      </c>
      <c r="V31" s="699">
        <v>4</v>
      </c>
      <c r="W31" s="699">
        <v>4</v>
      </c>
      <c r="X31" s="699">
        <v>1</v>
      </c>
      <c r="Y31" s="699">
        <v>0</v>
      </c>
      <c r="Z31" s="699">
        <v>2</v>
      </c>
      <c r="AA31" s="699">
        <v>0</v>
      </c>
      <c r="AB31" s="699">
        <v>0</v>
      </c>
      <c r="AC31" s="305">
        <v>0</v>
      </c>
      <c r="AD31" s="699">
        <v>3</v>
      </c>
      <c r="AE31" s="699">
        <v>3</v>
      </c>
      <c r="AF31" s="699">
        <v>3</v>
      </c>
      <c r="AG31" s="699">
        <v>4</v>
      </c>
      <c r="AH31" s="699">
        <v>2</v>
      </c>
      <c r="AI31" s="497">
        <f t="shared" si="0"/>
        <v>47</v>
      </c>
      <c r="AJ31" s="498">
        <f t="shared" si="1"/>
        <v>17</v>
      </c>
      <c r="AK31" s="702">
        <v>2</v>
      </c>
    </row>
    <row r="32" spans="1:37" ht="15">
      <c r="A32" s="541" t="s">
        <v>1093</v>
      </c>
      <c r="B32" s="541" t="s">
        <v>1094</v>
      </c>
      <c r="C32" s="542">
        <v>44955</v>
      </c>
      <c r="D32" s="462" t="s">
        <v>986</v>
      </c>
      <c r="E32" s="541" t="s">
        <v>987</v>
      </c>
      <c r="F32" s="541" t="s">
        <v>939</v>
      </c>
      <c r="G32" s="1194">
        <v>1</v>
      </c>
      <c r="H32" s="306">
        <v>0</v>
      </c>
      <c r="I32" s="459">
        <v>2</v>
      </c>
      <c r="J32" s="305">
        <v>4</v>
      </c>
      <c r="K32" s="305">
        <v>3</v>
      </c>
      <c r="L32" s="305">
        <v>3</v>
      </c>
      <c r="M32" s="305">
        <v>2</v>
      </c>
      <c r="N32" s="305">
        <v>0</v>
      </c>
      <c r="O32" s="305">
        <v>3</v>
      </c>
      <c r="P32" s="305">
        <v>0</v>
      </c>
      <c r="Q32" s="305">
        <v>0</v>
      </c>
      <c r="R32" s="305">
        <v>4</v>
      </c>
      <c r="S32" s="305">
        <v>0</v>
      </c>
      <c r="T32" s="305">
        <v>0</v>
      </c>
      <c r="U32" s="305">
        <v>3</v>
      </c>
      <c r="V32" s="305">
        <v>3</v>
      </c>
      <c r="W32" s="305">
        <v>0</v>
      </c>
      <c r="X32" s="305">
        <v>0</v>
      </c>
      <c r="Y32" s="305">
        <v>0</v>
      </c>
      <c r="Z32" s="305">
        <v>0</v>
      </c>
      <c r="AA32" s="305">
        <v>0</v>
      </c>
      <c r="AB32" s="305">
        <v>0</v>
      </c>
      <c r="AC32" s="305">
        <v>3</v>
      </c>
      <c r="AD32" s="305">
        <v>1</v>
      </c>
      <c r="AE32" s="305">
        <v>1</v>
      </c>
      <c r="AF32" s="305">
        <v>1</v>
      </c>
      <c r="AG32" s="305">
        <v>4</v>
      </c>
      <c r="AH32" s="305">
        <v>0</v>
      </c>
      <c r="AI32" s="497">
        <f t="shared" si="0"/>
        <v>37</v>
      </c>
      <c r="AJ32" s="498">
        <f t="shared" si="1"/>
        <v>11</v>
      </c>
      <c r="AK32" s="702">
        <v>0</v>
      </c>
    </row>
    <row r="33" spans="1:37" ht="15">
      <c r="A33" s="541" t="s">
        <v>1087</v>
      </c>
      <c r="B33" s="541" t="s">
        <v>1088</v>
      </c>
      <c r="C33" s="542">
        <v>44955</v>
      </c>
      <c r="D33" s="462" t="s">
        <v>986</v>
      </c>
      <c r="E33" s="541" t="s">
        <v>987</v>
      </c>
      <c r="F33" s="541" t="s">
        <v>939</v>
      </c>
      <c r="G33" s="1194">
        <v>1</v>
      </c>
      <c r="H33" s="306">
        <v>0</v>
      </c>
      <c r="I33" s="306">
        <v>0</v>
      </c>
      <c r="J33" s="305">
        <v>0</v>
      </c>
      <c r="K33" s="305">
        <v>4</v>
      </c>
      <c r="L33" s="305">
        <v>4</v>
      </c>
      <c r="M33" s="305">
        <v>3</v>
      </c>
      <c r="N33" s="305">
        <v>3</v>
      </c>
      <c r="O33" s="305">
        <v>3</v>
      </c>
      <c r="P33" s="305">
        <v>1</v>
      </c>
      <c r="Q33" s="305">
        <v>0</v>
      </c>
      <c r="R33" s="305">
        <v>0</v>
      </c>
      <c r="S33" s="305">
        <v>0</v>
      </c>
      <c r="T33" s="305">
        <v>0</v>
      </c>
      <c r="U33" s="305">
        <v>4</v>
      </c>
      <c r="V33" s="305">
        <v>3</v>
      </c>
      <c r="W33" s="305">
        <v>0</v>
      </c>
      <c r="X33" s="305">
        <v>3</v>
      </c>
      <c r="Y33" s="305">
        <v>0</v>
      </c>
      <c r="Z33" s="305">
        <v>3</v>
      </c>
      <c r="AA33" s="305">
        <v>0</v>
      </c>
      <c r="AB33" s="305">
        <v>0</v>
      </c>
      <c r="AC33" s="305">
        <v>3</v>
      </c>
      <c r="AD33" s="305">
        <v>0</v>
      </c>
      <c r="AE33" s="305">
        <v>0</v>
      </c>
      <c r="AF33" s="305">
        <v>0</v>
      </c>
      <c r="AG33" s="305">
        <v>3</v>
      </c>
      <c r="AH33" s="305">
        <v>0</v>
      </c>
      <c r="AI33" s="497">
        <f t="shared" si="0"/>
        <v>37</v>
      </c>
      <c r="AJ33" s="498">
        <f t="shared" si="1"/>
        <v>11</v>
      </c>
      <c r="AK33" s="702">
        <v>0.5</v>
      </c>
    </row>
    <row r="34" spans="1:37" ht="15">
      <c r="A34" s="541" t="s">
        <v>984</v>
      </c>
      <c r="B34" s="541" t="s">
        <v>985</v>
      </c>
      <c r="C34" s="542">
        <v>42876</v>
      </c>
      <c r="D34" s="462" t="s">
        <v>986</v>
      </c>
      <c r="E34" s="541" t="s">
        <v>987</v>
      </c>
      <c r="F34" s="541" t="s">
        <v>939</v>
      </c>
      <c r="G34" s="1194">
        <v>1</v>
      </c>
      <c r="H34" s="459">
        <v>0</v>
      </c>
      <c r="I34" s="459">
        <v>0</v>
      </c>
      <c r="J34" s="305">
        <v>0</v>
      </c>
      <c r="K34" s="305">
        <v>4</v>
      </c>
      <c r="L34" s="305">
        <v>4</v>
      </c>
      <c r="M34" s="305">
        <v>4</v>
      </c>
      <c r="N34" s="305">
        <v>4</v>
      </c>
      <c r="O34" s="305">
        <v>4</v>
      </c>
      <c r="P34" s="432">
        <v>2</v>
      </c>
      <c r="Q34" s="305">
        <v>0</v>
      </c>
      <c r="R34" s="547">
        <v>0</v>
      </c>
      <c r="S34" s="305">
        <v>0</v>
      </c>
      <c r="T34" s="305">
        <v>0</v>
      </c>
      <c r="U34" s="305">
        <v>4</v>
      </c>
      <c r="V34" s="305">
        <v>4</v>
      </c>
      <c r="W34" s="305">
        <v>0</v>
      </c>
      <c r="X34" s="305">
        <v>4</v>
      </c>
      <c r="Y34" s="305">
        <v>4</v>
      </c>
      <c r="Z34" s="305">
        <v>3</v>
      </c>
      <c r="AA34" s="305">
        <v>0</v>
      </c>
      <c r="AB34" s="305">
        <v>4</v>
      </c>
      <c r="AC34" s="305">
        <v>3</v>
      </c>
      <c r="AD34" s="305">
        <v>0</v>
      </c>
      <c r="AE34" s="305">
        <v>0</v>
      </c>
      <c r="AF34" s="305">
        <v>0</v>
      </c>
      <c r="AG34" s="305">
        <v>2</v>
      </c>
      <c r="AH34" s="305">
        <v>0</v>
      </c>
      <c r="AI34" s="497">
        <f t="shared" si="0"/>
        <v>50</v>
      </c>
      <c r="AJ34" s="498">
        <f t="shared" si="1"/>
        <v>14</v>
      </c>
      <c r="AK34" s="702">
        <v>2</v>
      </c>
    </row>
    <row r="35" spans="1:37" ht="15">
      <c r="A35" s="549" t="s">
        <v>1023</v>
      </c>
      <c r="B35" s="545" t="s">
        <v>1024</v>
      </c>
      <c r="C35" s="542">
        <v>43949</v>
      </c>
      <c r="D35" s="465" t="s">
        <v>937</v>
      </c>
      <c r="E35" s="541" t="s">
        <v>943</v>
      </c>
      <c r="F35" s="541" t="s">
        <v>939</v>
      </c>
      <c r="G35" s="463">
        <v>1</v>
      </c>
      <c r="H35" s="305">
        <v>0</v>
      </c>
      <c r="I35" s="305">
        <v>0</v>
      </c>
      <c r="J35" s="305">
        <v>0</v>
      </c>
      <c r="K35" s="305">
        <v>4</v>
      </c>
      <c r="L35" s="305">
        <v>0</v>
      </c>
      <c r="M35" s="305">
        <v>0</v>
      </c>
      <c r="N35" s="305">
        <v>3</v>
      </c>
      <c r="O35" s="305">
        <v>1</v>
      </c>
      <c r="P35" s="305">
        <v>2</v>
      </c>
      <c r="Q35" s="305">
        <v>0</v>
      </c>
      <c r="R35" s="547">
        <v>0</v>
      </c>
      <c r="S35" s="305">
        <v>0</v>
      </c>
      <c r="T35" s="305">
        <v>0</v>
      </c>
      <c r="U35" s="305">
        <v>3</v>
      </c>
      <c r="V35" s="305">
        <v>3</v>
      </c>
      <c r="W35" s="305">
        <v>0</v>
      </c>
      <c r="X35" s="305">
        <v>3</v>
      </c>
      <c r="Y35" s="305">
        <v>0</v>
      </c>
      <c r="Z35" s="305">
        <v>0</v>
      </c>
      <c r="AA35" s="305">
        <v>0</v>
      </c>
      <c r="AB35" s="305">
        <v>3</v>
      </c>
      <c r="AC35" s="305">
        <v>2</v>
      </c>
      <c r="AD35" s="305">
        <v>0</v>
      </c>
      <c r="AE35" s="305">
        <v>0</v>
      </c>
      <c r="AF35" s="305">
        <v>0</v>
      </c>
      <c r="AG35" s="305">
        <v>0</v>
      </c>
      <c r="AH35" s="305">
        <v>0</v>
      </c>
      <c r="AI35" s="497">
        <f t="shared" si="0"/>
        <v>24</v>
      </c>
      <c r="AJ35" s="498">
        <f t="shared" si="1"/>
        <v>8</v>
      </c>
      <c r="AK35" s="702">
        <v>0</v>
      </c>
    </row>
    <row r="36" spans="1:37" ht="15">
      <c r="A36" s="541" t="s">
        <v>1043</v>
      </c>
      <c r="B36" s="541" t="s">
        <v>1044</v>
      </c>
      <c r="C36" s="542">
        <v>44503</v>
      </c>
      <c r="D36" s="462" t="s">
        <v>986</v>
      </c>
      <c r="E36" s="541" t="s">
        <v>1940</v>
      </c>
      <c r="F36" s="541" t="s">
        <v>939</v>
      </c>
      <c r="G36" s="454">
        <v>1</v>
      </c>
      <c r="H36" s="459">
        <v>0</v>
      </c>
      <c r="I36" s="305">
        <v>0</v>
      </c>
      <c r="J36" s="305">
        <v>0</v>
      </c>
      <c r="K36" s="305">
        <v>2</v>
      </c>
      <c r="L36" s="305">
        <v>0</v>
      </c>
      <c r="M36" s="305">
        <v>2</v>
      </c>
      <c r="N36" s="305">
        <v>3</v>
      </c>
      <c r="O36" s="305">
        <v>0</v>
      </c>
      <c r="P36" s="305">
        <v>4</v>
      </c>
      <c r="Q36" s="305">
        <v>0</v>
      </c>
      <c r="R36" s="547">
        <v>0</v>
      </c>
      <c r="S36" s="305">
        <v>0</v>
      </c>
      <c r="T36" s="305">
        <v>0</v>
      </c>
      <c r="U36" s="305">
        <v>0</v>
      </c>
      <c r="V36" s="305">
        <v>2</v>
      </c>
      <c r="W36" s="305">
        <v>0</v>
      </c>
      <c r="X36" s="305">
        <v>0</v>
      </c>
      <c r="Y36" s="305">
        <v>0</v>
      </c>
      <c r="Z36" s="305">
        <v>0</v>
      </c>
      <c r="AA36" s="305">
        <v>0</v>
      </c>
      <c r="AB36" s="305">
        <v>1</v>
      </c>
      <c r="AC36" s="305">
        <v>4</v>
      </c>
      <c r="AD36" s="305">
        <v>0</v>
      </c>
      <c r="AE36" s="305">
        <v>0</v>
      </c>
      <c r="AF36" s="305">
        <v>0</v>
      </c>
      <c r="AG36" s="305">
        <v>2</v>
      </c>
      <c r="AH36" s="305">
        <v>0</v>
      </c>
      <c r="AI36" s="497">
        <f t="shared" si="0"/>
        <v>20</v>
      </c>
      <c r="AJ36" s="498">
        <f t="shared" si="1"/>
        <v>7</v>
      </c>
      <c r="AK36" s="702">
        <v>1</v>
      </c>
    </row>
    <row r="37" spans="1:37" ht="15">
      <c r="A37" s="541" t="s">
        <v>981</v>
      </c>
      <c r="B37" s="541" t="s">
        <v>982</v>
      </c>
      <c r="C37" s="542">
        <v>42666</v>
      </c>
      <c r="D37" s="544" t="s">
        <v>978</v>
      </c>
      <c r="E37" s="541" t="s">
        <v>979</v>
      </c>
      <c r="F37" s="541" t="s">
        <v>1941</v>
      </c>
      <c r="G37" s="454">
        <v>1</v>
      </c>
      <c r="H37" s="459">
        <v>0</v>
      </c>
      <c r="I37" s="63">
        <v>0</v>
      </c>
      <c r="J37" s="459">
        <v>0</v>
      </c>
      <c r="K37" s="459">
        <v>3</v>
      </c>
      <c r="L37" s="459">
        <v>0</v>
      </c>
      <c r="M37" s="459">
        <v>0</v>
      </c>
      <c r="N37" s="459">
        <v>0</v>
      </c>
      <c r="O37" s="459">
        <v>3</v>
      </c>
      <c r="P37" s="459">
        <v>2</v>
      </c>
      <c r="Q37" s="459">
        <v>0</v>
      </c>
      <c r="R37" s="601">
        <v>0</v>
      </c>
      <c r="S37" s="459">
        <v>0</v>
      </c>
      <c r="T37" s="459">
        <v>0</v>
      </c>
      <c r="U37" s="459">
        <v>3</v>
      </c>
      <c r="V37" s="459">
        <v>0</v>
      </c>
      <c r="W37" s="459">
        <v>0</v>
      </c>
      <c r="X37" s="459">
        <v>4</v>
      </c>
      <c r="Y37" s="459">
        <v>3</v>
      </c>
      <c r="Z37" s="459">
        <v>4</v>
      </c>
      <c r="AA37" s="459">
        <v>4</v>
      </c>
      <c r="AB37" s="459">
        <v>0</v>
      </c>
      <c r="AC37" s="305">
        <v>0</v>
      </c>
      <c r="AD37" s="459">
        <v>0</v>
      </c>
      <c r="AE37" s="459">
        <v>0</v>
      </c>
      <c r="AF37" s="459">
        <v>0</v>
      </c>
      <c r="AG37" s="459">
        <v>1</v>
      </c>
      <c r="AH37" s="459">
        <v>3</v>
      </c>
      <c r="AI37" s="497">
        <f t="shared" si="0"/>
        <v>30</v>
      </c>
      <c r="AJ37" s="498">
        <f t="shared" si="1"/>
        <v>9</v>
      </c>
      <c r="AK37" s="702">
        <v>1</v>
      </c>
    </row>
    <row r="38" spans="1:37" ht="15">
      <c r="A38" s="49" t="s">
        <v>1153</v>
      </c>
      <c r="B38" s="49" t="s">
        <v>1154</v>
      </c>
      <c r="C38" s="600">
        <v>45471</v>
      </c>
      <c r="D38" s="462" t="s">
        <v>997</v>
      </c>
      <c r="E38" s="49" t="s">
        <v>987</v>
      </c>
      <c r="F38" s="49" t="s">
        <v>939</v>
      </c>
      <c r="G38" s="423">
        <v>0.75</v>
      </c>
      <c r="H38" s="601">
        <v>3</v>
      </c>
      <c r="I38" s="601">
        <v>3</v>
      </c>
      <c r="J38" s="547">
        <v>3</v>
      </c>
      <c r="K38" s="547">
        <v>3</v>
      </c>
      <c r="L38" s="547">
        <v>0</v>
      </c>
      <c r="M38" s="547">
        <v>0</v>
      </c>
      <c r="N38" s="547">
        <v>0</v>
      </c>
      <c r="O38" s="547">
        <v>1</v>
      </c>
      <c r="P38" s="547">
        <v>0</v>
      </c>
      <c r="Q38" s="547">
        <v>0</v>
      </c>
      <c r="R38" s="547">
        <v>3</v>
      </c>
      <c r="S38" s="547">
        <v>0</v>
      </c>
      <c r="T38" s="547">
        <v>0</v>
      </c>
      <c r="U38" s="547">
        <v>0</v>
      </c>
      <c r="V38" s="547">
        <v>3</v>
      </c>
      <c r="W38" s="547">
        <v>0</v>
      </c>
      <c r="X38" s="547">
        <v>0</v>
      </c>
      <c r="Y38" s="547">
        <v>0</v>
      </c>
      <c r="Z38" s="547">
        <v>0</v>
      </c>
      <c r="AA38" s="547">
        <v>0</v>
      </c>
      <c r="AB38" s="547">
        <v>0</v>
      </c>
      <c r="AC38" s="305">
        <v>0</v>
      </c>
      <c r="AD38" s="547">
        <v>3</v>
      </c>
      <c r="AE38" s="547">
        <v>3</v>
      </c>
      <c r="AF38" s="547">
        <v>3</v>
      </c>
      <c r="AG38" s="547">
        <v>3</v>
      </c>
      <c r="AH38" s="305">
        <v>2</v>
      </c>
      <c r="AI38" s="497">
        <f t="shared" si="0"/>
        <v>33</v>
      </c>
      <c r="AJ38" s="498">
        <f t="shared" si="1"/>
        <v>11</v>
      </c>
      <c r="AK38" s="702">
        <v>0</v>
      </c>
    </row>
    <row r="39" spans="1:37" ht="15">
      <c r="A39" s="541" t="s">
        <v>967</v>
      </c>
      <c r="B39" s="545" t="s">
        <v>968</v>
      </c>
      <c r="C39" s="542">
        <v>42312</v>
      </c>
      <c r="D39" s="465" t="s">
        <v>937</v>
      </c>
      <c r="E39" s="541" t="s">
        <v>938</v>
      </c>
      <c r="F39" s="541" t="s">
        <v>939</v>
      </c>
      <c r="G39" s="463">
        <v>1</v>
      </c>
      <c r="H39" s="305">
        <v>0</v>
      </c>
      <c r="I39" s="305">
        <v>0</v>
      </c>
      <c r="J39" s="305">
        <v>0</v>
      </c>
      <c r="K39" s="305">
        <v>3</v>
      </c>
      <c r="L39" s="305">
        <v>3</v>
      </c>
      <c r="M39" s="305">
        <v>0</v>
      </c>
      <c r="N39" s="305">
        <v>0</v>
      </c>
      <c r="O39" s="305">
        <v>4</v>
      </c>
      <c r="P39" s="305">
        <v>0</v>
      </c>
      <c r="Q39" s="305">
        <v>0</v>
      </c>
      <c r="R39" s="547">
        <v>0</v>
      </c>
      <c r="S39" s="305">
        <v>0</v>
      </c>
      <c r="T39" s="305">
        <v>0</v>
      </c>
      <c r="U39" s="305">
        <v>3</v>
      </c>
      <c r="V39" s="305">
        <v>4</v>
      </c>
      <c r="W39" s="305">
        <v>4</v>
      </c>
      <c r="X39" s="305">
        <v>0</v>
      </c>
      <c r="Y39" s="305">
        <v>0</v>
      </c>
      <c r="Z39" s="305">
        <v>0</v>
      </c>
      <c r="AA39" s="305">
        <v>0</v>
      </c>
      <c r="AB39" s="305">
        <v>0</v>
      </c>
      <c r="AC39" s="305">
        <v>2</v>
      </c>
      <c r="AD39" s="305">
        <v>3</v>
      </c>
      <c r="AE39" s="305">
        <v>3</v>
      </c>
      <c r="AF39" s="305">
        <v>3</v>
      </c>
      <c r="AG39" s="305">
        <v>2</v>
      </c>
      <c r="AH39" s="305">
        <v>0</v>
      </c>
      <c r="AI39" s="497">
        <f t="shared" si="0"/>
        <v>34</v>
      </c>
      <c r="AJ39" s="498">
        <f t="shared" si="1"/>
        <v>11</v>
      </c>
      <c r="AK39" s="702">
        <v>0.5</v>
      </c>
    </row>
    <row r="40" spans="1:37" ht="15">
      <c r="A40" s="541" t="s">
        <v>958</v>
      </c>
      <c r="B40" s="545" t="s">
        <v>959</v>
      </c>
      <c r="C40" s="542">
        <v>42214</v>
      </c>
      <c r="D40" s="465" t="s">
        <v>937</v>
      </c>
      <c r="E40" s="541" t="s">
        <v>943</v>
      </c>
      <c r="F40" s="541" t="s">
        <v>939</v>
      </c>
      <c r="G40" s="463">
        <v>1</v>
      </c>
      <c r="H40" s="305">
        <v>0</v>
      </c>
      <c r="I40" s="305">
        <v>0</v>
      </c>
      <c r="J40" s="305">
        <v>0</v>
      </c>
      <c r="K40" s="305">
        <v>3</v>
      </c>
      <c r="L40" s="305">
        <v>3</v>
      </c>
      <c r="M40" s="305">
        <v>1</v>
      </c>
      <c r="N40" s="305">
        <v>3</v>
      </c>
      <c r="O40" s="305">
        <v>0</v>
      </c>
      <c r="P40" s="305">
        <v>3</v>
      </c>
      <c r="Q40" s="305">
        <v>2</v>
      </c>
      <c r="R40" s="547">
        <v>0</v>
      </c>
      <c r="S40" s="305">
        <v>0</v>
      </c>
      <c r="T40" s="305">
        <v>3</v>
      </c>
      <c r="U40" s="305">
        <v>3</v>
      </c>
      <c r="V40" s="305">
        <v>2</v>
      </c>
      <c r="W40" s="305">
        <v>0</v>
      </c>
      <c r="X40" s="305">
        <v>3</v>
      </c>
      <c r="Y40" s="305">
        <v>1</v>
      </c>
      <c r="Z40" s="305">
        <v>0</v>
      </c>
      <c r="AA40" s="305">
        <v>1</v>
      </c>
      <c r="AB40" s="305">
        <v>0</v>
      </c>
      <c r="AC40" s="305">
        <v>0</v>
      </c>
      <c r="AD40" s="305">
        <v>0</v>
      </c>
      <c r="AE40" s="305">
        <v>0</v>
      </c>
      <c r="AF40" s="305">
        <v>0</v>
      </c>
      <c r="AG40" s="305">
        <v>0</v>
      </c>
      <c r="AH40" s="305">
        <v>0</v>
      </c>
      <c r="AI40" s="497">
        <f t="shared" ref="AI40:AI71" si="2">SUM(H40:AH40)</f>
        <v>28</v>
      </c>
      <c r="AJ40" s="498">
        <f t="shared" ref="AJ40:AJ71" si="3">COUNTIF(H40:AH40,"&gt;=2")</f>
        <v>9</v>
      </c>
      <c r="AK40" s="702">
        <v>1</v>
      </c>
    </row>
    <row r="41" spans="1:37" ht="15">
      <c r="A41" s="541" t="s">
        <v>941</v>
      </c>
      <c r="B41" s="545" t="s">
        <v>942</v>
      </c>
      <c r="C41" s="542">
        <v>39232</v>
      </c>
      <c r="D41" s="465" t="s">
        <v>937</v>
      </c>
      <c r="E41" s="541" t="s">
        <v>943</v>
      </c>
      <c r="F41" s="541" t="s">
        <v>1941</v>
      </c>
      <c r="G41" s="463">
        <v>1</v>
      </c>
      <c r="H41" s="305">
        <v>0</v>
      </c>
      <c r="I41" s="305">
        <v>0</v>
      </c>
      <c r="J41" s="305">
        <v>0</v>
      </c>
      <c r="K41" s="305">
        <v>3</v>
      </c>
      <c r="L41" s="305">
        <v>3</v>
      </c>
      <c r="M41" s="305">
        <v>0</v>
      </c>
      <c r="N41" s="305">
        <v>0</v>
      </c>
      <c r="O41" s="305">
        <v>4</v>
      </c>
      <c r="P41" s="305">
        <v>0</v>
      </c>
      <c r="Q41" s="305">
        <v>0</v>
      </c>
      <c r="R41" s="547">
        <v>0</v>
      </c>
      <c r="S41" s="305">
        <v>0</v>
      </c>
      <c r="T41" s="305">
        <v>0</v>
      </c>
      <c r="U41" s="305">
        <v>4</v>
      </c>
      <c r="V41" s="305">
        <v>0</v>
      </c>
      <c r="W41" s="305">
        <v>0</v>
      </c>
      <c r="X41" s="305">
        <v>3</v>
      </c>
      <c r="Y41" s="305">
        <v>3</v>
      </c>
      <c r="Z41" s="305">
        <v>4</v>
      </c>
      <c r="AA41" s="305">
        <v>4</v>
      </c>
      <c r="AB41" s="305">
        <v>0</v>
      </c>
      <c r="AC41" s="305">
        <v>0</v>
      </c>
      <c r="AD41" s="305">
        <v>0</v>
      </c>
      <c r="AE41" s="305">
        <v>0</v>
      </c>
      <c r="AF41" s="305">
        <v>0</v>
      </c>
      <c r="AG41" s="305">
        <v>0</v>
      </c>
      <c r="AH41" s="305">
        <v>0</v>
      </c>
      <c r="AI41" s="497">
        <f t="shared" si="2"/>
        <v>28</v>
      </c>
      <c r="AJ41" s="498">
        <f t="shared" si="3"/>
        <v>8</v>
      </c>
      <c r="AK41" s="702">
        <v>3.5</v>
      </c>
    </row>
    <row r="42" spans="1:37" ht="15">
      <c r="A42" s="541" t="s">
        <v>1034</v>
      </c>
      <c r="B42" s="541" t="s">
        <v>251</v>
      </c>
      <c r="C42" s="542">
        <v>44221</v>
      </c>
      <c r="D42" s="544" t="s">
        <v>978</v>
      </c>
      <c r="E42" s="541" t="s">
        <v>1001</v>
      </c>
      <c r="F42" s="541" t="s">
        <v>939</v>
      </c>
      <c r="G42" s="454">
        <v>1</v>
      </c>
      <c r="H42" s="305">
        <v>0</v>
      </c>
      <c r="I42" s="305">
        <v>0</v>
      </c>
      <c r="J42" s="305">
        <v>0</v>
      </c>
      <c r="K42" s="305">
        <v>3</v>
      </c>
      <c r="L42" s="305">
        <v>0</v>
      </c>
      <c r="M42" s="305">
        <v>2</v>
      </c>
      <c r="N42" s="305">
        <v>3</v>
      </c>
      <c r="O42" s="305">
        <v>3</v>
      </c>
      <c r="P42" s="305">
        <v>0</v>
      </c>
      <c r="Q42" s="305">
        <v>0</v>
      </c>
      <c r="R42" s="547">
        <v>0</v>
      </c>
      <c r="S42" s="305">
        <v>0</v>
      </c>
      <c r="T42" s="305">
        <v>2</v>
      </c>
      <c r="U42" s="305">
        <v>2</v>
      </c>
      <c r="V42" s="305">
        <v>2</v>
      </c>
      <c r="W42" s="305">
        <v>0</v>
      </c>
      <c r="X42" s="305">
        <v>2</v>
      </c>
      <c r="Y42" s="305">
        <v>1</v>
      </c>
      <c r="Z42" s="305">
        <v>0</v>
      </c>
      <c r="AA42" s="305">
        <v>0</v>
      </c>
      <c r="AB42" s="305">
        <v>0</v>
      </c>
      <c r="AC42" s="305">
        <v>0</v>
      </c>
      <c r="AD42" s="305">
        <v>0</v>
      </c>
      <c r="AE42" s="305">
        <v>0</v>
      </c>
      <c r="AF42" s="305">
        <v>0</v>
      </c>
      <c r="AG42" s="305">
        <v>0</v>
      </c>
      <c r="AH42" s="305">
        <v>0</v>
      </c>
      <c r="AI42" s="497">
        <f t="shared" si="2"/>
        <v>20</v>
      </c>
      <c r="AJ42" s="498">
        <f t="shared" si="3"/>
        <v>8</v>
      </c>
      <c r="AK42" s="702">
        <v>1.5</v>
      </c>
    </row>
    <row r="43" spans="1:37" ht="15">
      <c r="A43" s="541" t="s">
        <v>1010</v>
      </c>
      <c r="B43" s="545" t="s">
        <v>1011</v>
      </c>
      <c r="C43" s="542">
        <v>43468</v>
      </c>
      <c r="D43" s="465" t="s">
        <v>937</v>
      </c>
      <c r="E43" s="541" t="s">
        <v>943</v>
      </c>
      <c r="F43" s="541" t="s">
        <v>939</v>
      </c>
      <c r="G43" s="463">
        <v>1</v>
      </c>
      <c r="H43" s="305">
        <v>0</v>
      </c>
      <c r="I43" s="305">
        <v>0</v>
      </c>
      <c r="J43" s="305">
        <v>0</v>
      </c>
      <c r="K43" s="305">
        <v>4</v>
      </c>
      <c r="L43" s="305">
        <v>4</v>
      </c>
      <c r="M43" s="305">
        <v>3</v>
      </c>
      <c r="N43" s="305">
        <v>3</v>
      </c>
      <c r="O43" s="305">
        <v>0</v>
      </c>
      <c r="P43" s="305">
        <v>3</v>
      </c>
      <c r="Q43" s="305">
        <v>2</v>
      </c>
      <c r="R43" s="547">
        <v>0</v>
      </c>
      <c r="S43" s="305">
        <v>0</v>
      </c>
      <c r="T43" s="305">
        <v>0</v>
      </c>
      <c r="U43" s="305">
        <v>3</v>
      </c>
      <c r="V43" s="305">
        <v>1</v>
      </c>
      <c r="W43" s="305">
        <v>0</v>
      </c>
      <c r="X43" s="305">
        <v>4</v>
      </c>
      <c r="Y43" s="305">
        <v>4</v>
      </c>
      <c r="Z43" s="305">
        <v>0</v>
      </c>
      <c r="AA43" s="305">
        <v>0</v>
      </c>
      <c r="AB43" s="305">
        <v>3</v>
      </c>
      <c r="AC43" s="305">
        <v>2</v>
      </c>
      <c r="AD43" s="305">
        <v>0</v>
      </c>
      <c r="AE43" s="305">
        <v>0</v>
      </c>
      <c r="AF43" s="305">
        <v>0</v>
      </c>
      <c r="AG43" s="305">
        <v>2</v>
      </c>
      <c r="AH43" s="305">
        <v>0</v>
      </c>
      <c r="AI43" s="497">
        <f t="shared" si="2"/>
        <v>38</v>
      </c>
      <c r="AJ43" s="498">
        <f t="shared" si="3"/>
        <v>12</v>
      </c>
      <c r="AK43" s="702">
        <v>0</v>
      </c>
    </row>
    <row r="44" spans="1:37" ht="15">
      <c r="A44" s="549" t="s">
        <v>1026</v>
      </c>
      <c r="B44" s="541" t="s">
        <v>293</v>
      </c>
      <c r="C44" s="542">
        <v>43961</v>
      </c>
      <c r="D44" s="544" t="s">
        <v>978</v>
      </c>
      <c r="E44" s="541" t="s">
        <v>1001</v>
      </c>
      <c r="F44" s="541" t="s">
        <v>939</v>
      </c>
      <c r="G44" s="454">
        <v>1</v>
      </c>
      <c r="H44" s="459">
        <v>0</v>
      </c>
      <c r="I44" s="305">
        <v>0</v>
      </c>
      <c r="J44" s="305">
        <v>0</v>
      </c>
      <c r="K44" s="305">
        <v>3</v>
      </c>
      <c r="L44" s="305">
        <v>3</v>
      </c>
      <c r="M44" s="305">
        <v>0</v>
      </c>
      <c r="N44" s="305">
        <v>3</v>
      </c>
      <c r="O44" s="305">
        <v>3</v>
      </c>
      <c r="P44" s="305">
        <v>2</v>
      </c>
      <c r="Q44" s="305">
        <v>2</v>
      </c>
      <c r="R44" s="547">
        <v>0</v>
      </c>
      <c r="S44" s="305">
        <v>0</v>
      </c>
      <c r="T44" s="305">
        <v>1</v>
      </c>
      <c r="U44" s="305">
        <v>3</v>
      </c>
      <c r="V44" s="305">
        <v>2</v>
      </c>
      <c r="W44" s="305">
        <v>0</v>
      </c>
      <c r="X44" s="305">
        <v>3</v>
      </c>
      <c r="Y44" s="305">
        <v>3</v>
      </c>
      <c r="Z44" s="305">
        <v>2</v>
      </c>
      <c r="AA44" s="305">
        <v>1</v>
      </c>
      <c r="AB44" s="305">
        <v>3</v>
      </c>
      <c r="AC44" s="305">
        <v>0</v>
      </c>
      <c r="AD44" s="305">
        <v>0</v>
      </c>
      <c r="AE44" s="305">
        <v>0</v>
      </c>
      <c r="AF44" s="305">
        <v>0</v>
      </c>
      <c r="AG44" s="305">
        <v>2</v>
      </c>
      <c r="AH44" s="305">
        <v>0</v>
      </c>
      <c r="AI44" s="497">
        <f t="shared" si="2"/>
        <v>36</v>
      </c>
      <c r="AJ44" s="498">
        <f t="shared" si="3"/>
        <v>13</v>
      </c>
      <c r="AK44" s="702">
        <v>7</v>
      </c>
    </row>
    <row r="45" spans="1:37" ht="15">
      <c r="A45" s="541" t="s">
        <v>935</v>
      </c>
      <c r="B45" s="545" t="s">
        <v>936</v>
      </c>
      <c r="C45" s="542">
        <v>37837</v>
      </c>
      <c r="D45" s="465" t="s">
        <v>937</v>
      </c>
      <c r="E45" s="541" t="s">
        <v>938</v>
      </c>
      <c r="F45" s="541" t="s">
        <v>939</v>
      </c>
      <c r="G45" s="463">
        <v>0.75</v>
      </c>
      <c r="H45" s="305">
        <v>0</v>
      </c>
      <c r="I45" s="305">
        <v>0</v>
      </c>
      <c r="J45" s="305">
        <v>0</v>
      </c>
      <c r="K45" s="305">
        <v>0</v>
      </c>
      <c r="L45" s="305">
        <v>0</v>
      </c>
      <c r="M45" s="305">
        <v>0</v>
      </c>
      <c r="N45" s="305">
        <v>4</v>
      </c>
      <c r="O45" s="305">
        <v>3</v>
      </c>
      <c r="P45" s="305">
        <v>1</v>
      </c>
      <c r="Q45" s="305">
        <v>0</v>
      </c>
      <c r="R45" s="547">
        <v>0</v>
      </c>
      <c r="S45" s="305">
        <v>0</v>
      </c>
      <c r="T45" s="305">
        <v>2</v>
      </c>
      <c r="U45" s="305">
        <v>2</v>
      </c>
      <c r="V45" s="305">
        <v>2</v>
      </c>
      <c r="W45" s="305">
        <v>0</v>
      </c>
      <c r="X45" s="305">
        <v>0</v>
      </c>
      <c r="Y45" s="305">
        <v>0</v>
      </c>
      <c r="Z45" s="305">
        <v>0</v>
      </c>
      <c r="AA45" s="305">
        <v>0</v>
      </c>
      <c r="AB45" s="305">
        <v>4</v>
      </c>
      <c r="AC45" s="305">
        <v>0</v>
      </c>
      <c r="AD45" s="305">
        <v>0</v>
      </c>
      <c r="AE45" s="305">
        <v>0</v>
      </c>
      <c r="AF45" s="305">
        <v>0</v>
      </c>
      <c r="AG45" s="305">
        <v>0</v>
      </c>
      <c r="AH45" s="305">
        <v>0</v>
      </c>
      <c r="AI45" s="497">
        <f t="shared" si="2"/>
        <v>18</v>
      </c>
      <c r="AJ45" s="498">
        <f t="shared" si="3"/>
        <v>6</v>
      </c>
      <c r="AK45" s="702">
        <v>2</v>
      </c>
    </row>
    <row r="46" spans="1:37" ht="15">
      <c r="A46" s="541" t="s">
        <v>1036</v>
      </c>
      <c r="B46" s="541" t="s">
        <v>1037</v>
      </c>
      <c r="C46" s="542">
        <v>44441</v>
      </c>
      <c r="D46" s="544" t="s">
        <v>978</v>
      </c>
      <c r="E46" s="541" t="s">
        <v>1001</v>
      </c>
      <c r="F46" s="541" t="s">
        <v>939</v>
      </c>
      <c r="G46" s="454">
        <v>1</v>
      </c>
      <c r="H46" s="63">
        <v>4</v>
      </c>
      <c r="I46" s="63">
        <v>4</v>
      </c>
      <c r="J46" s="459">
        <v>4</v>
      </c>
      <c r="K46" s="459">
        <v>4</v>
      </c>
      <c r="L46" s="459">
        <v>0</v>
      </c>
      <c r="M46" s="459">
        <v>0</v>
      </c>
      <c r="N46" s="459">
        <v>0</v>
      </c>
      <c r="O46" s="459">
        <v>0</v>
      </c>
      <c r="P46" s="459">
        <v>0</v>
      </c>
      <c r="Q46" s="459">
        <v>0</v>
      </c>
      <c r="R46" s="601">
        <v>4</v>
      </c>
      <c r="S46" s="459">
        <v>4</v>
      </c>
      <c r="T46" s="459">
        <v>0</v>
      </c>
      <c r="U46" s="459">
        <v>0</v>
      </c>
      <c r="V46" s="459">
        <v>0</v>
      </c>
      <c r="W46" s="459">
        <v>0</v>
      </c>
      <c r="X46" s="459">
        <v>0</v>
      </c>
      <c r="Y46" s="459">
        <v>0</v>
      </c>
      <c r="Z46" s="459">
        <v>0</v>
      </c>
      <c r="AA46" s="459">
        <v>0</v>
      </c>
      <c r="AB46" s="459">
        <v>0</v>
      </c>
      <c r="AC46" s="305">
        <v>3</v>
      </c>
      <c r="AD46" s="459">
        <v>3</v>
      </c>
      <c r="AE46" s="459">
        <v>3</v>
      </c>
      <c r="AF46" s="459">
        <v>3</v>
      </c>
      <c r="AG46" s="459">
        <v>3</v>
      </c>
      <c r="AH46" s="459">
        <v>4</v>
      </c>
      <c r="AI46" s="497">
        <f t="shared" si="2"/>
        <v>43</v>
      </c>
      <c r="AJ46" s="498">
        <f t="shared" si="3"/>
        <v>12</v>
      </c>
      <c r="AK46" s="702">
        <v>1</v>
      </c>
    </row>
    <row r="47" spans="1:37" ht="15">
      <c r="A47" s="49" t="s">
        <v>1050</v>
      </c>
      <c r="B47" s="49" t="s">
        <v>1051</v>
      </c>
      <c r="C47" s="364">
        <v>44617</v>
      </c>
      <c r="D47" s="544" t="s">
        <v>978</v>
      </c>
      <c r="E47" s="541" t="s">
        <v>979</v>
      </c>
      <c r="F47" s="311" t="s">
        <v>939</v>
      </c>
      <c r="G47" s="455">
        <v>1</v>
      </c>
      <c r="H47" s="506">
        <v>0</v>
      </c>
      <c r="I47" s="506">
        <v>0</v>
      </c>
      <c r="J47" s="506">
        <v>0</v>
      </c>
      <c r="K47" s="506">
        <v>4</v>
      </c>
      <c r="L47" s="64">
        <v>0</v>
      </c>
      <c r="M47" s="506">
        <v>0</v>
      </c>
      <c r="N47" s="506">
        <v>3</v>
      </c>
      <c r="O47" s="64">
        <v>3</v>
      </c>
      <c r="P47" s="506">
        <v>0</v>
      </c>
      <c r="Q47" s="506">
        <v>0</v>
      </c>
      <c r="R47" s="602">
        <v>0</v>
      </c>
      <c r="S47" s="506">
        <v>0</v>
      </c>
      <c r="T47" s="506">
        <v>3</v>
      </c>
      <c r="U47" s="506">
        <v>2</v>
      </c>
      <c r="V47" s="64">
        <v>2</v>
      </c>
      <c r="W47" s="64">
        <v>2</v>
      </c>
      <c r="X47" s="64">
        <v>3</v>
      </c>
      <c r="Y47" s="64">
        <v>0</v>
      </c>
      <c r="Z47" s="64">
        <v>3</v>
      </c>
      <c r="AA47" s="64">
        <v>0</v>
      </c>
      <c r="AB47" s="64">
        <v>0</v>
      </c>
      <c r="AC47" s="305">
        <v>0</v>
      </c>
      <c r="AD47" s="64">
        <v>0</v>
      </c>
      <c r="AE47" s="64">
        <v>0</v>
      </c>
      <c r="AF47" s="64">
        <v>0</v>
      </c>
      <c r="AG47" s="64">
        <v>0</v>
      </c>
      <c r="AH47" s="64">
        <v>0</v>
      </c>
      <c r="AI47" s="497">
        <f t="shared" si="2"/>
        <v>25</v>
      </c>
      <c r="AJ47" s="498">
        <f t="shared" si="3"/>
        <v>9</v>
      </c>
      <c r="AK47" s="702">
        <v>4</v>
      </c>
    </row>
    <row r="48" spans="1:37" ht="15">
      <c r="A48" s="541" t="s">
        <v>1008</v>
      </c>
      <c r="B48" s="545" t="s">
        <v>968</v>
      </c>
      <c r="C48" s="542">
        <v>43401</v>
      </c>
      <c r="D48" s="465" t="s">
        <v>937</v>
      </c>
      <c r="E48" s="541" t="s">
        <v>938</v>
      </c>
      <c r="F48" s="541" t="s">
        <v>939</v>
      </c>
      <c r="G48" s="463">
        <v>1</v>
      </c>
      <c r="H48" s="305">
        <v>4</v>
      </c>
      <c r="I48" s="305">
        <v>4</v>
      </c>
      <c r="J48" s="305">
        <v>4</v>
      </c>
      <c r="K48" s="305">
        <v>2</v>
      </c>
      <c r="L48" s="305">
        <v>0</v>
      </c>
      <c r="M48" s="305">
        <v>0</v>
      </c>
      <c r="N48" s="305">
        <v>0</v>
      </c>
      <c r="O48" s="305">
        <v>0</v>
      </c>
      <c r="P48" s="305">
        <v>0</v>
      </c>
      <c r="Q48" s="305">
        <v>0</v>
      </c>
      <c r="R48" s="547">
        <v>4</v>
      </c>
      <c r="S48" s="305">
        <v>3</v>
      </c>
      <c r="T48" s="305">
        <v>4</v>
      </c>
      <c r="U48" s="305">
        <v>0</v>
      </c>
      <c r="V48" s="305">
        <v>0</v>
      </c>
      <c r="W48" s="305">
        <v>0</v>
      </c>
      <c r="X48" s="305">
        <v>0</v>
      </c>
      <c r="Y48" s="305">
        <v>0</v>
      </c>
      <c r="Z48" s="305">
        <v>0</v>
      </c>
      <c r="AA48" s="305">
        <v>0</v>
      </c>
      <c r="AB48" s="305">
        <v>0</v>
      </c>
      <c r="AC48" s="305">
        <v>0</v>
      </c>
      <c r="AD48" s="305">
        <v>4</v>
      </c>
      <c r="AE48" s="305">
        <v>4</v>
      </c>
      <c r="AF48" s="305">
        <v>4</v>
      </c>
      <c r="AG48" s="305">
        <v>2</v>
      </c>
      <c r="AH48" s="305">
        <v>4</v>
      </c>
      <c r="AI48" s="497">
        <f t="shared" si="2"/>
        <v>43</v>
      </c>
      <c r="AJ48" s="498">
        <f t="shared" si="3"/>
        <v>12</v>
      </c>
      <c r="AK48" s="702">
        <v>0.5</v>
      </c>
    </row>
    <row r="49" spans="1:37" ht="15">
      <c r="A49" s="311" t="s">
        <v>1056</v>
      </c>
      <c r="B49" s="312" t="s">
        <v>1057</v>
      </c>
      <c r="C49" s="364">
        <v>44617</v>
      </c>
      <c r="D49" s="462" t="s">
        <v>986</v>
      </c>
      <c r="E49" s="311" t="s">
        <v>1940</v>
      </c>
      <c r="F49" s="541" t="s">
        <v>1941</v>
      </c>
      <c r="G49" s="455">
        <v>0.75</v>
      </c>
      <c r="H49" s="506">
        <v>2</v>
      </c>
      <c r="I49" s="506">
        <v>2</v>
      </c>
      <c r="J49" s="506">
        <v>2</v>
      </c>
      <c r="K49" s="506">
        <v>4</v>
      </c>
      <c r="L49" s="64">
        <v>4</v>
      </c>
      <c r="M49" s="506">
        <v>4</v>
      </c>
      <c r="N49" s="506">
        <v>4</v>
      </c>
      <c r="O49" s="64">
        <v>4</v>
      </c>
      <c r="P49" s="506">
        <v>2</v>
      </c>
      <c r="Q49" s="506">
        <v>2</v>
      </c>
      <c r="R49" s="602">
        <v>4</v>
      </c>
      <c r="S49" s="506">
        <v>2</v>
      </c>
      <c r="T49" s="506">
        <v>4</v>
      </c>
      <c r="U49" s="506">
        <v>4</v>
      </c>
      <c r="V49" s="64">
        <v>4</v>
      </c>
      <c r="W49" s="64">
        <v>1</v>
      </c>
      <c r="X49" s="64">
        <v>4</v>
      </c>
      <c r="Y49" s="64">
        <v>4</v>
      </c>
      <c r="Z49" s="64">
        <v>4</v>
      </c>
      <c r="AA49" s="64">
        <v>4</v>
      </c>
      <c r="AB49" s="64">
        <v>0</v>
      </c>
      <c r="AC49" s="305">
        <v>0</v>
      </c>
      <c r="AD49" s="64">
        <v>2</v>
      </c>
      <c r="AE49" s="64">
        <v>2</v>
      </c>
      <c r="AF49" s="64">
        <v>3</v>
      </c>
      <c r="AG49" s="64">
        <v>3</v>
      </c>
      <c r="AH49" s="64">
        <v>4</v>
      </c>
      <c r="AI49" s="497">
        <f t="shared" si="2"/>
        <v>79</v>
      </c>
      <c r="AJ49" s="498">
        <f t="shared" si="3"/>
        <v>24</v>
      </c>
      <c r="AK49" s="702">
        <v>2</v>
      </c>
    </row>
    <row r="50" spans="1:37" ht="15">
      <c r="A50" s="541" t="s">
        <v>1090</v>
      </c>
      <c r="B50" s="541" t="s">
        <v>1091</v>
      </c>
      <c r="C50" s="542">
        <v>44955</v>
      </c>
      <c r="D50" s="462" t="s">
        <v>986</v>
      </c>
      <c r="E50" s="541" t="s">
        <v>1940</v>
      </c>
      <c r="F50" s="541" t="s">
        <v>939</v>
      </c>
      <c r="G50" s="454">
        <v>1</v>
      </c>
      <c r="H50" s="459">
        <v>4</v>
      </c>
      <c r="I50" s="459">
        <v>4</v>
      </c>
      <c r="J50" s="305">
        <v>4</v>
      </c>
      <c r="K50" s="305">
        <v>3</v>
      </c>
      <c r="L50" s="305">
        <v>0</v>
      </c>
      <c r="M50" s="305">
        <v>0</v>
      </c>
      <c r="N50" s="305">
        <v>0</v>
      </c>
      <c r="O50" s="305">
        <v>1</v>
      </c>
      <c r="P50" s="305">
        <v>0</v>
      </c>
      <c r="Q50" s="305">
        <v>0</v>
      </c>
      <c r="R50" s="305">
        <v>4</v>
      </c>
      <c r="S50" s="305">
        <v>0</v>
      </c>
      <c r="T50" s="305">
        <v>0</v>
      </c>
      <c r="U50" s="305">
        <v>4</v>
      </c>
      <c r="V50" s="305">
        <v>3</v>
      </c>
      <c r="W50" s="305">
        <v>1</v>
      </c>
      <c r="X50" s="305">
        <v>0</v>
      </c>
      <c r="Y50" s="305">
        <v>0</v>
      </c>
      <c r="Z50" s="305">
        <v>3</v>
      </c>
      <c r="AA50" s="305">
        <v>0</v>
      </c>
      <c r="AB50" s="305">
        <v>0</v>
      </c>
      <c r="AC50" s="305">
        <v>1</v>
      </c>
      <c r="AD50" s="305">
        <v>4</v>
      </c>
      <c r="AE50" s="305">
        <v>4</v>
      </c>
      <c r="AF50" s="305">
        <v>4</v>
      </c>
      <c r="AG50" s="305">
        <v>3</v>
      </c>
      <c r="AH50" s="305">
        <v>4</v>
      </c>
      <c r="AI50" s="497">
        <f t="shared" si="2"/>
        <v>51</v>
      </c>
      <c r="AJ50" s="498">
        <f t="shared" si="3"/>
        <v>13</v>
      </c>
      <c r="AK50" s="702">
        <v>1</v>
      </c>
    </row>
    <row r="51" spans="1:37" ht="15">
      <c r="A51" s="541" t="s">
        <v>1020</v>
      </c>
      <c r="B51" s="545" t="s">
        <v>1021</v>
      </c>
      <c r="C51" s="542">
        <v>43789</v>
      </c>
      <c r="D51" s="465" t="s">
        <v>937</v>
      </c>
      <c r="E51" s="541" t="s">
        <v>938</v>
      </c>
      <c r="F51" s="541" t="s">
        <v>939</v>
      </c>
      <c r="G51" s="463">
        <v>1</v>
      </c>
      <c r="H51" s="700">
        <v>4</v>
      </c>
      <c r="I51" s="700">
        <v>4</v>
      </c>
      <c r="J51" s="700">
        <v>4</v>
      </c>
      <c r="K51" s="700">
        <v>0</v>
      </c>
      <c r="L51" s="700">
        <v>0</v>
      </c>
      <c r="M51" s="700">
        <v>0</v>
      </c>
      <c r="N51" s="700">
        <v>0</v>
      </c>
      <c r="O51" s="700">
        <v>0</v>
      </c>
      <c r="P51" s="700">
        <v>0</v>
      </c>
      <c r="Q51" s="700">
        <v>0</v>
      </c>
      <c r="R51" s="698">
        <v>4</v>
      </c>
      <c r="S51" s="700">
        <v>1</v>
      </c>
      <c r="T51" s="700">
        <v>0</v>
      </c>
      <c r="U51" s="700">
        <v>3</v>
      </c>
      <c r="V51" s="700">
        <v>0</v>
      </c>
      <c r="W51" s="700">
        <v>0</v>
      </c>
      <c r="X51" s="700">
        <v>0</v>
      </c>
      <c r="Y51" s="700">
        <v>0</v>
      </c>
      <c r="Z51" s="700">
        <v>2</v>
      </c>
      <c r="AA51" s="700">
        <v>0</v>
      </c>
      <c r="AB51" s="700">
        <v>0</v>
      </c>
      <c r="AC51" s="305">
        <v>0</v>
      </c>
      <c r="AD51" s="700">
        <v>4</v>
      </c>
      <c r="AE51" s="700">
        <v>4</v>
      </c>
      <c r="AF51" s="700">
        <v>4</v>
      </c>
      <c r="AG51" s="700">
        <v>1</v>
      </c>
      <c r="AH51" s="700">
        <v>4</v>
      </c>
      <c r="AI51" s="497">
        <f t="shared" si="2"/>
        <v>39</v>
      </c>
      <c r="AJ51" s="498">
        <f t="shared" si="3"/>
        <v>10</v>
      </c>
      <c r="AK51" s="702">
        <v>1.5</v>
      </c>
    </row>
    <row r="52" spans="1:37" ht="15">
      <c r="A52" s="49" t="s">
        <v>1020</v>
      </c>
      <c r="B52" s="49" t="s">
        <v>1065</v>
      </c>
      <c r="C52" s="364">
        <v>44617</v>
      </c>
      <c r="D52" s="544" t="s">
        <v>978</v>
      </c>
      <c r="E52" s="541" t="s">
        <v>979</v>
      </c>
      <c r="F52" s="311" t="s">
        <v>939</v>
      </c>
      <c r="G52" s="455">
        <v>1</v>
      </c>
      <c r="H52" s="506">
        <v>0</v>
      </c>
      <c r="I52" s="506">
        <v>0</v>
      </c>
      <c r="J52" s="506">
        <v>0</v>
      </c>
      <c r="K52" s="506">
        <v>2</v>
      </c>
      <c r="L52" s="64">
        <v>0</v>
      </c>
      <c r="M52" s="506">
        <v>0</v>
      </c>
      <c r="N52" s="506">
        <v>0</v>
      </c>
      <c r="O52" s="64">
        <v>2</v>
      </c>
      <c r="P52" s="506">
        <v>4</v>
      </c>
      <c r="Q52" s="506">
        <v>4</v>
      </c>
      <c r="R52" s="602">
        <v>0</v>
      </c>
      <c r="S52" s="506">
        <v>0</v>
      </c>
      <c r="T52" s="506">
        <v>0</v>
      </c>
      <c r="U52" s="506">
        <v>0</v>
      </c>
      <c r="V52" s="64">
        <v>0</v>
      </c>
      <c r="W52" s="64">
        <v>0</v>
      </c>
      <c r="X52" s="64">
        <v>0</v>
      </c>
      <c r="Y52" s="64">
        <v>0</v>
      </c>
      <c r="Z52" s="64">
        <v>0</v>
      </c>
      <c r="AA52" s="64">
        <v>0</v>
      </c>
      <c r="AB52" s="64">
        <v>0</v>
      </c>
      <c r="AC52" s="305">
        <v>2</v>
      </c>
      <c r="AD52" s="64">
        <v>0</v>
      </c>
      <c r="AE52" s="64">
        <v>0</v>
      </c>
      <c r="AF52" s="64">
        <v>0</v>
      </c>
      <c r="AG52" s="64">
        <v>2</v>
      </c>
      <c r="AH52" s="64">
        <v>0</v>
      </c>
      <c r="AI52" s="497">
        <f t="shared" si="2"/>
        <v>16</v>
      </c>
      <c r="AJ52" s="498">
        <f t="shared" si="3"/>
        <v>6</v>
      </c>
      <c r="AK52" s="702">
        <v>5.5</v>
      </c>
    </row>
    <row r="53" spans="1:37" ht="15">
      <c r="A53" s="541" t="s">
        <v>992</v>
      </c>
      <c r="B53" s="545" t="s">
        <v>993</v>
      </c>
      <c r="C53" s="542">
        <v>43221</v>
      </c>
      <c r="D53" s="465" t="s">
        <v>937</v>
      </c>
      <c r="E53" s="541" t="s">
        <v>943</v>
      </c>
      <c r="F53" s="541" t="s">
        <v>939</v>
      </c>
      <c r="G53" s="463">
        <v>1</v>
      </c>
      <c r="H53" s="305">
        <v>0</v>
      </c>
      <c r="I53" s="305">
        <v>0</v>
      </c>
      <c r="J53" s="305">
        <v>0</v>
      </c>
      <c r="K53" s="305">
        <v>3</v>
      </c>
      <c r="L53" s="305">
        <v>2</v>
      </c>
      <c r="M53" s="305">
        <v>2</v>
      </c>
      <c r="N53" s="305">
        <v>0</v>
      </c>
      <c r="O53" s="305">
        <v>0</v>
      </c>
      <c r="P53" s="305">
        <v>4</v>
      </c>
      <c r="Q53" s="305">
        <v>4</v>
      </c>
      <c r="R53" s="547">
        <v>0</v>
      </c>
      <c r="S53" s="305">
        <v>0</v>
      </c>
      <c r="T53" s="305">
        <v>0</v>
      </c>
      <c r="U53" s="305">
        <v>0</v>
      </c>
      <c r="V53" s="305">
        <v>1</v>
      </c>
      <c r="W53" s="305">
        <v>0</v>
      </c>
      <c r="X53" s="305">
        <v>0</v>
      </c>
      <c r="Y53" s="305">
        <v>4</v>
      </c>
      <c r="Z53" s="305">
        <v>0</v>
      </c>
      <c r="AA53" s="305">
        <v>0</v>
      </c>
      <c r="AB53" s="305">
        <v>0</v>
      </c>
      <c r="AC53" s="305">
        <v>3</v>
      </c>
      <c r="AD53" s="305">
        <v>0</v>
      </c>
      <c r="AE53" s="305">
        <v>0</v>
      </c>
      <c r="AF53" s="305">
        <v>0</v>
      </c>
      <c r="AG53" s="305">
        <v>0</v>
      </c>
      <c r="AH53" s="305">
        <v>2</v>
      </c>
      <c r="AI53" s="497">
        <f t="shared" si="2"/>
        <v>25</v>
      </c>
      <c r="AJ53" s="498">
        <f t="shared" si="3"/>
        <v>8</v>
      </c>
      <c r="AK53" s="702">
        <v>1</v>
      </c>
    </row>
    <row r="54" spans="1:37" ht="15">
      <c r="A54" s="541" t="s">
        <v>995</v>
      </c>
      <c r="B54" s="541" t="s">
        <v>996</v>
      </c>
      <c r="C54" s="542">
        <v>43296</v>
      </c>
      <c r="D54" s="462" t="s">
        <v>997</v>
      </c>
      <c r="E54" s="541" t="s">
        <v>987</v>
      </c>
      <c r="F54" s="541" t="s">
        <v>939</v>
      </c>
      <c r="G54" s="1194">
        <v>0.75</v>
      </c>
      <c r="H54" s="459">
        <v>0</v>
      </c>
      <c r="I54" s="305">
        <v>0</v>
      </c>
      <c r="J54" s="305">
        <v>0</v>
      </c>
      <c r="K54" s="305">
        <v>4</v>
      </c>
      <c r="L54" s="305">
        <v>0</v>
      </c>
      <c r="M54" s="305">
        <v>4</v>
      </c>
      <c r="N54" s="305">
        <v>2</v>
      </c>
      <c r="O54" s="305">
        <v>2</v>
      </c>
      <c r="P54" s="305">
        <v>3</v>
      </c>
      <c r="Q54" s="305">
        <v>2</v>
      </c>
      <c r="R54" s="547">
        <v>0</v>
      </c>
      <c r="S54" s="305">
        <v>0</v>
      </c>
      <c r="T54" s="305">
        <v>0</v>
      </c>
      <c r="U54" s="305">
        <v>4</v>
      </c>
      <c r="V54" s="305">
        <v>4</v>
      </c>
      <c r="W54" s="305">
        <v>0</v>
      </c>
      <c r="X54" s="305">
        <v>4</v>
      </c>
      <c r="Y54" s="305">
        <v>0</v>
      </c>
      <c r="Z54" s="305">
        <v>0</v>
      </c>
      <c r="AA54" s="305">
        <v>0</v>
      </c>
      <c r="AB54" s="305">
        <v>2</v>
      </c>
      <c r="AC54" s="305">
        <v>3</v>
      </c>
      <c r="AD54" s="305">
        <v>0</v>
      </c>
      <c r="AE54" s="305">
        <v>0</v>
      </c>
      <c r="AF54" s="305">
        <v>0</v>
      </c>
      <c r="AG54" s="305">
        <v>3</v>
      </c>
      <c r="AH54" s="305">
        <v>0</v>
      </c>
      <c r="AI54" s="497">
        <f t="shared" si="2"/>
        <v>37</v>
      </c>
      <c r="AJ54" s="498">
        <f t="shared" si="3"/>
        <v>12</v>
      </c>
      <c r="AK54" s="702">
        <v>1</v>
      </c>
    </row>
    <row r="55" spans="1:37" ht="15">
      <c r="A55" s="541" t="s">
        <v>1079</v>
      </c>
      <c r="B55" s="541" t="s">
        <v>250</v>
      </c>
      <c r="C55" s="542">
        <v>44752</v>
      </c>
      <c r="D55" s="544" t="s">
        <v>978</v>
      </c>
      <c r="E55" s="541" t="s">
        <v>979</v>
      </c>
      <c r="F55" s="541" t="s">
        <v>939</v>
      </c>
      <c r="G55" s="454">
        <v>1</v>
      </c>
      <c r="H55" s="459">
        <v>0</v>
      </c>
      <c r="I55" s="305">
        <v>0</v>
      </c>
      <c r="J55" s="459">
        <v>0</v>
      </c>
      <c r="K55" s="459">
        <v>3</v>
      </c>
      <c r="L55" s="459">
        <v>0</v>
      </c>
      <c r="M55" s="459">
        <v>1</v>
      </c>
      <c r="N55" s="459">
        <v>3</v>
      </c>
      <c r="O55" s="459">
        <v>3</v>
      </c>
      <c r="P55" s="459">
        <v>0</v>
      </c>
      <c r="Q55" s="459">
        <v>0</v>
      </c>
      <c r="R55" s="601">
        <v>0</v>
      </c>
      <c r="S55" s="459">
        <v>0</v>
      </c>
      <c r="T55" s="459">
        <v>2</v>
      </c>
      <c r="U55" s="459">
        <v>0</v>
      </c>
      <c r="V55" s="459">
        <v>4</v>
      </c>
      <c r="W55" s="459">
        <v>0</v>
      </c>
      <c r="X55" s="459">
        <v>3</v>
      </c>
      <c r="Y55" s="459">
        <v>0</v>
      </c>
      <c r="Z55" s="459">
        <v>0</v>
      </c>
      <c r="AA55" s="459">
        <v>0</v>
      </c>
      <c r="AB55" s="459">
        <v>0</v>
      </c>
      <c r="AC55" s="305">
        <v>0</v>
      </c>
      <c r="AD55" s="459">
        <v>0</v>
      </c>
      <c r="AE55" s="459">
        <v>0</v>
      </c>
      <c r="AF55" s="459">
        <v>0</v>
      </c>
      <c r="AG55" s="459">
        <v>1</v>
      </c>
      <c r="AH55" s="459">
        <v>0</v>
      </c>
      <c r="AI55" s="497">
        <f t="shared" si="2"/>
        <v>20</v>
      </c>
      <c r="AJ55" s="498">
        <f t="shared" si="3"/>
        <v>6</v>
      </c>
      <c r="AK55" s="702">
        <v>0</v>
      </c>
    </row>
    <row r="56" spans="1:37" ht="15">
      <c r="A56" s="49" t="s">
        <v>1059</v>
      </c>
      <c r="B56" s="49" t="s">
        <v>1060</v>
      </c>
      <c r="C56" s="364">
        <v>44617</v>
      </c>
      <c r="D56" s="544" t="s">
        <v>978</v>
      </c>
      <c r="E56" s="541" t="s">
        <v>1001</v>
      </c>
      <c r="F56" s="311" t="s">
        <v>939</v>
      </c>
      <c r="G56" s="455">
        <v>1</v>
      </c>
      <c r="H56" s="506">
        <v>2</v>
      </c>
      <c r="I56" s="506">
        <v>2</v>
      </c>
      <c r="J56" s="506">
        <v>4</v>
      </c>
      <c r="K56" s="506">
        <v>3</v>
      </c>
      <c r="L56" s="64">
        <v>3</v>
      </c>
      <c r="M56" s="506">
        <v>0</v>
      </c>
      <c r="N56" s="506">
        <v>0</v>
      </c>
      <c r="O56" s="64">
        <v>3</v>
      </c>
      <c r="P56" s="506">
        <v>0</v>
      </c>
      <c r="Q56" s="506">
        <v>0</v>
      </c>
      <c r="R56" s="602">
        <v>2</v>
      </c>
      <c r="S56" s="506">
        <v>2</v>
      </c>
      <c r="T56" s="506">
        <v>0</v>
      </c>
      <c r="U56" s="506">
        <v>0</v>
      </c>
      <c r="V56" s="64">
        <v>0</v>
      </c>
      <c r="W56" s="64">
        <v>0</v>
      </c>
      <c r="X56" s="64">
        <v>0</v>
      </c>
      <c r="Y56" s="64">
        <v>0</v>
      </c>
      <c r="Z56" s="64">
        <v>3</v>
      </c>
      <c r="AA56" s="64">
        <v>0</v>
      </c>
      <c r="AB56" s="64">
        <v>0</v>
      </c>
      <c r="AC56" s="305">
        <v>1</v>
      </c>
      <c r="AD56" s="64">
        <v>3</v>
      </c>
      <c r="AE56" s="64">
        <v>3</v>
      </c>
      <c r="AF56" s="64">
        <v>3</v>
      </c>
      <c r="AG56" s="64">
        <v>3</v>
      </c>
      <c r="AH56" s="64">
        <v>0</v>
      </c>
      <c r="AI56" s="497">
        <f t="shared" si="2"/>
        <v>37</v>
      </c>
      <c r="AJ56" s="498">
        <f t="shared" si="3"/>
        <v>13</v>
      </c>
      <c r="AK56" s="702">
        <v>3</v>
      </c>
    </row>
    <row r="57" spans="1:37" ht="15">
      <c r="A57" s="541" t="s">
        <v>1028</v>
      </c>
      <c r="B57" s="541" t="s">
        <v>1029</v>
      </c>
      <c r="C57" s="542">
        <v>44034</v>
      </c>
      <c r="D57" s="544" t="s">
        <v>978</v>
      </c>
      <c r="E57" s="541" t="s">
        <v>1001</v>
      </c>
      <c r="F57" s="541" t="s">
        <v>939</v>
      </c>
      <c r="G57" s="455">
        <v>1</v>
      </c>
      <c r="H57" s="459">
        <v>0</v>
      </c>
      <c r="I57" s="459">
        <v>0</v>
      </c>
      <c r="J57" s="305">
        <v>0</v>
      </c>
      <c r="K57" s="305">
        <v>3</v>
      </c>
      <c r="L57" s="305">
        <v>3</v>
      </c>
      <c r="M57" s="305">
        <v>0</v>
      </c>
      <c r="N57" s="305">
        <v>0</v>
      </c>
      <c r="O57" s="305">
        <v>0</v>
      </c>
      <c r="P57" s="305">
        <v>0</v>
      </c>
      <c r="Q57" s="305">
        <v>0</v>
      </c>
      <c r="R57" s="547">
        <v>0</v>
      </c>
      <c r="S57" s="305">
        <v>0</v>
      </c>
      <c r="T57" s="305">
        <v>4</v>
      </c>
      <c r="U57" s="305">
        <v>0</v>
      </c>
      <c r="V57" s="305">
        <v>4</v>
      </c>
      <c r="W57" s="305">
        <v>4</v>
      </c>
      <c r="X57" s="305">
        <v>3</v>
      </c>
      <c r="Y57" s="305">
        <v>3</v>
      </c>
      <c r="Z57" s="305">
        <v>3</v>
      </c>
      <c r="AA57" s="305">
        <v>2</v>
      </c>
      <c r="AB57" s="305">
        <v>0</v>
      </c>
      <c r="AC57" s="305">
        <v>0</v>
      </c>
      <c r="AD57" s="305">
        <v>0</v>
      </c>
      <c r="AE57" s="305">
        <v>0</v>
      </c>
      <c r="AF57" s="305">
        <v>0</v>
      </c>
      <c r="AG57" s="305">
        <v>2</v>
      </c>
      <c r="AH57" s="305">
        <v>0</v>
      </c>
      <c r="AI57" s="497">
        <f t="shared" si="2"/>
        <v>31</v>
      </c>
      <c r="AJ57" s="498">
        <f t="shared" si="3"/>
        <v>10</v>
      </c>
      <c r="AK57" s="702">
        <v>3</v>
      </c>
    </row>
    <row r="58" spans="1:37" ht="15">
      <c r="A58" s="541" t="s">
        <v>950</v>
      </c>
      <c r="B58" s="764" t="s">
        <v>951</v>
      </c>
      <c r="C58" s="765">
        <v>42214</v>
      </c>
      <c r="D58" s="766" t="s">
        <v>937</v>
      </c>
      <c r="E58" s="763" t="s">
        <v>938</v>
      </c>
      <c r="F58" s="763" t="s">
        <v>939</v>
      </c>
      <c r="G58" s="767">
        <v>1</v>
      </c>
      <c r="H58" s="305">
        <v>4</v>
      </c>
      <c r="I58" s="305">
        <v>4</v>
      </c>
      <c r="J58" s="305">
        <v>4</v>
      </c>
      <c r="K58" s="305">
        <v>0</v>
      </c>
      <c r="L58" s="305">
        <v>0</v>
      </c>
      <c r="M58" s="305">
        <v>0</v>
      </c>
      <c r="N58" s="305">
        <v>0</v>
      </c>
      <c r="O58" s="305">
        <v>2</v>
      </c>
      <c r="P58" s="305">
        <v>0</v>
      </c>
      <c r="Q58" s="305">
        <v>0</v>
      </c>
      <c r="R58" s="305">
        <v>3</v>
      </c>
      <c r="S58" s="305">
        <v>0</v>
      </c>
      <c r="T58" s="305">
        <v>0</v>
      </c>
      <c r="U58" s="305">
        <v>2</v>
      </c>
      <c r="V58" s="305">
        <v>0</v>
      </c>
      <c r="W58" s="305">
        <v>0</v>
      </c>
      <c r="X58" s="305">
        <v>0</v>
      </c>
      <c r="Y58" s="305">
        <v>0</v>
      </c>
      <c r="Z58" s="305">
        <v>0</v>
      </c>
      <c r="AA58" s="305">
        <v>0</v>
      </c>
      <c r="AB58" s="305">
        <v>0</v>
      </c>
      <c r="AC58" s="305">
        <v>4</v>
      </c>
      <c r="AD58" s="305">
        <v>4</v>
      </c>
      <c r="AE58" s="305">
        <v>4</v>
      </c>
      <c r="AF58" s="305">
        <v>4</v>
      </c>
      <c r="AG58" s="305">
        <v>2</v>
      </c>
      <c r="AH58" s="305">
        <v>0</v>
      </c>
      <c r="AI58" s="497">
        <f t="shared" si="2"/>
        <v>37</v>
      </c>
      <c r="AJ58" s="498">
        <f t="shared" si="3"/>
        <v>11</v>
      </c>
      <c r="AK58" s="702">
        <v>1</v>
      </c>
    </row>
    <row r="59" spans="1:37" ht="15">
      <c r="A59" s="770" t="s">
        <v>1069</v>
      </c>
      <c r="B59" s="771" t="s">
        <v>1070</v>
      </c>
      <c r="C59" s="772">
        <v>44617</v>
      </c>
      <c r="D59" s="462" t="s">
        <v>997</v>
      </c>
      <c r="E59" s="541" t="s">
        <v>1940</v>
      </c>
      <c r="F59" s="311" t="s">
        <v>939</v>
      </c>
      <c r="G59" s="455">
        <v>0.75</v>
      </c>
      <c r="H59" s="503">
        <v>0</v>
      </c>
      <c r="I59" s="265">
        <v>0</v>
      </c>
      <c r="J59" s="265">
        <v>0</v>
      </c>
      <c r="K59" s="265">
        <v>4</v>
      </c>
      <c r="L59" s="265">
        <v>2</v>
      </c>
      <c r="M59" s="265">
        <v>3</v>
      </c>
      <c r="N59" s="265">
        <v>0</v>
      </c>
      <c r="O59" s="265">
        <v>3</v>
      </c>
      <c r="P59" s="265">
        <v>2</v>
      </c>
      <c r="Q59" s="265">
        <v>0</v>
      </c>
      <c r="R59" s="502">
        <v>0</v>
      </c>
      <c r="S59" s="265">
        <v>0</v>
      </c>
      <c r="T59" s="265">
        <v>0</v>
      </c>
      <c r="U59" s="265">
        <v>4</v>
      </c>
      <c r="V59" s="265">
        <v>2</v>
      </c>
      <c r="W59" s="265">
        <v>0</v>
      </c>
      <c r="X59" s="265">
        <v>4</v>
      </c>
      <c r="Y59" s="265">
        <v>4</v>
      </c>
      <c r="Z59" s="265">
        <v>3</v>
      </c>
      <c r="AA59" s="265">
        <v>0</v>
      </c>
      <c r="AB59" s="265">
        <v>0</v>
      </c>
      <c r="AC59" s="700">
        <v>0</v>
      </c>
      <c r="AD59" s="265">
        <v>0</v>
      </c>
      <c r="AE59" s="265">
        <v>0</v>
      </c>
      <c r="AF59" s="265">
        <v>0</v>
      </c>
      <c r="AG59" s="265">
        <v>3</v>
      </c>
      <c r="AH59" s="265">
        <v>0</v>
      </c>
      <c r="AI59" s="497">
        <f t="shared" si="2"/>
        <v>34</v>
      </c>
      <c r="AJ59" s="498">
        <f t="shared" si="3"/>
        <v>11</v>
      </c>
      <c r="AK59" s="702">
        <v>3.5</v>
      </c>
    </row>
    <row r="60" spans="1:37" ht="15">
      <c r="A60" s="311" t="s">
        <v>1141</v>
      </c>
      <c r="B60" s="49" t="s">
        <v>1142</v>
      </c>
      <c r="C60" s="600">
        <v>45534</v>
      </c>
      <c r="D60" s="769" t="s">
        <v>997</v>
      </c>
      <c r="E60" s="541" t="s">
        <v>1940</v>
      </c>
      <c r="F60" s="311" t="s">
        <v>939</v>
      </c>
      <c r="G60" s="768">
        <v>0.75</v>
      </c>
      <c r="H60" s="64">
        <v>3</v>
      </c>
      <c r="I60" s="64">
        <v>3</v>
      </c>
      <c r="J60" s="64">
        <v>3</v>
      </c>
      <c r="K60" s="64">
        <v>4</v>
      </c>
      <c r="L60" s="64">
        <v>3</v>
      </c>
      <c r="M60" s="64">
        <v>1</v>
      </c>
      <c r="N60" s="64">
        <v>0</v>
      </c>
      <c r="O60" s="64">
        <v>4</v>
      </c>
      <c r="P60" s="64">
        <v>0</v>
      </c>
      <c r="Q60" s="64">
        <v>0</v>
      </c>
      <c r="R60" s="64">
        <v>4</v>
      </c>
      <c r="S60" s="64">
        <v>0</v>
      </c>
      <c r="T60" s="64">
        <v>0</v>
      </c>
      <c r="U60" s="64">
        <v>4</v>
      </c>
      <c r="V60" s="64">
        <v>4</v>
      </c>
      <c r="W60" s="64">
        <v>0</v>
      </c>
      <c r="X60" s="64">
        <v>1</v>
      </c>
      <c r="Y60" s="64">
        <v>0</v>
      </c>
      <c r="Z60" s="64">
        <v>3</v>
      </c>
      <c r="AA60" s="64">
        <v>0</v>
      </c>
      <c r="AB60" s="64">
        <v>0</v>
      </c>
      <c r="AC60" s="64">
        <v>3</v>
      </c>
      <c r="AD60" s="64">
        <v>3</v>
      </c>
      <c r="AE60" s="64">
        <v>3</v>
      </c>
      <c r="AF60" s="64">
        <v>4</v>
      </c>
      <c r="AG60" s="64">
        <v>3</v>
      </c>
      <c r="AH60" s="64">
        <v>3</v>
      </c>
      <c r="AI60" s="497">
        <f t="shared" si="2"/>
        <v>56</v>
      </c>
      <c r="AJ60" s="498">
        <f t="shared" si="3"/>
        <v>16</v>
      </c>
      <c r="AK60" s="507">
        <v>1.5</v>
      </c>
    </row>
    <row r="61" spans="1:37" ht="15">
      <c r="A61" s="49" t="s">
        <v>1942</v>
      </c>
      <c r="B61" s="49" t="s">
        <v>1943</v>
      </c>
      <c r="C61" s="600">
        <v>45547</v>
      </c>
      <c r="D61" s="769" t="s">
        <v>997</v>
      </c>
      <c r="E61" s="541" t="s">
        <v>987</v>
      </c>
      <c r="F61" s="311" t="s">
        <v>939</v>
      </c>
      <c r="G61" s="768">
        <v>0.75</v>
      </c>
      <c r="H61" s="64">
        <v>3</v>
      </c>
      <c r="I61" s="64">
        <v>3</v>
      </c>
      <c r="J61" s="64">
        <v>3</v>
      </c>
      <c r="K61" s="64">
        <v>4</v>
      </c>
      <c r="L61" s="64">
        <v>3</v>
      </c>
      <c r="M61" s="64">
        <v>1</v>
      </c>
      <c r="N61" s="64">
        <v>0</v>
      </c>
      <c r="O61" s="64">
        <v>4</v>
      </c>
      <c r="P61" s="64">
        <v>0</v>
      </c>
      <c r="Q61" s="64">
        <v>0</v>
      </c>
      <c r="R61" s="64">
        <v>4</v>
      </c>
      <c r="S61" s="64">
        <v>0</v>
      </c>
      <c r="T61" s="64">
        <v>0</v>
      </c>
      <c r="U61" s="64">
        <v>4</v>
      </c>
      <c r="V61" s="64">
        <v>3</v>
      </c>
      <c r="W61" s="64">
        <v>0</v>
      </c>
      <c r="X61" s="64">
        <v>0</v>
      </c>
      <c r="Y61" s="64">
        <v>0</v>
      </c>
      <c r="Z61" s="64">
        <v>3</v>
      </c>
      <c r="AA61" s="64">
        <v>0</v>
      </c>
      <c r="AB61" s="64">
        <v>0</v>
      </c>
      <c r="AC61" s="64">
        <v>3</v>
      </c>
      <c r="AD61" s="64">
        <v>4</v>
      </c>
      <c r="AE61" s="64">
        <v>4</v>
      </c>
      <c r="AF61" s="64">
        <v>4</v>
      </c>
      <c r="AG61" s="64">
        <v>4</v>
      </c>
      <c r="AH61" s="64">
        <v>4</v>
      </c>
      <c r="AI61" s="497">
        <f t="shared" si="2"/>
        <v>58</v>
      </c>
      <c r="AJ61" s="498">
        <f t="shared" si="3"/>
        <v>16</v>
      </c>
      <c r="AK61" s="507">
        <v>2.5</v>
      </c>
    </row>
    <row r="62" spans="1:37" ht="15">
      <c r="A62" s="49" t="s">
        <v>1944</v>
      </c>
      <c r="B62" s="49" t="s">
        <v>285</v>
      </c>
      <c r="C62" s="600">
        <v>45568</v>
      </c>
      <c r="D62" s="769" t="s">
        <v>997</v>
      </c>
      <c r="E62" s="541" t="s">
        <v>1940</v>
      </c>
      <c r="F62" s="311" t="s">
        <v>939</v>
      </c>
      <c r="G62" s="768">
        <v>0.75</v>
      </c>
      <c r="H62" s="64">
        <v>0</v>
      </c>
      <c r="I62" s="64">
        <v>0</v>
      </c>
      <c r="J62" s="64">
        <v>0</v>
      </c>
      <c r="K62" s="64">
        <v>3</v>
      </c>
      <c r="L62" s="64">
        <v>3</v>
      </c>
      <c r="M62" s="64">
        <v>2</v>
      </c>
      <c r="N62" s="64">
        <v>3</v>
      </c>
      <c r="O62" s="64">
        <v>3</v>
      </c>
      <c r="P62" s="64">
        <v>0</v>
      </c>
      <c r="Q62" s="64">
        <v>0</v>
      </c>
      <c r="R62" s="64">
        <v>0</v>
      </c>
      <c r="S62" s="64">
        <v>0</v>
      </c>
      <c r="T62" s="64">
        <v>0</v>
      </c>
      <c r="U62" s="64">
        <v>4</v>
      </c>
      <c r="V62" s="64">
        <v>3</v>
      </c>
      <c r="W62" s="64">
        <v>0</v>
      </c>
      <c r="X62" s="64">
        <v>2</v>
      </c>
      <c r="Y62" s="64">
        <v>0</v>
      </c>
      <c r="Z62" s="64">
        <v>3</v>
      </c>
      <c r="AA62" s="64">
        <v>0</v>
      </c>
      <c r="AB62" s="64">
        <v>0</v>
      </c>
      <c r="AC62" s="64">
        <v>0</v>
      </c>
      <c r="AD62" s="64">
        <v>0</v>
      </c>
      <c r="AE62" s="64">
        <v>0</v>
      </c>
      <c r="AF62" s="64">
        <v>0</v>
      </c>
      <c r="AG62" s="64">
        <v>2</v>
      </c>
      <c r="AH62" s="64">
        <v>0</v>
      </c>
      <c r="AI62" s="497">
        <f t="shared" si="2"/>
        <v>28</v>
      </c>
      <c r="AJ62" s="498">
        <f t="shared" si="3"/>
        <v>10</v>
      </c>
      <c r="AK62" s="507">
        <v>3</v>
      </c>
    </row>
    <row r="63" spans="1:37" ht="15">
      <c r="A63" s="737" t="s">
        <v>1945</v>
      </c>
      <c r="B63" s="737" t="s">
        <v>1115</v>
      </c>
      <c r="C63" s="775">
        <v>45695</v>
      </c>
      <c r="D63" s="773" t="s">
        <v>997</v>
      </c>
      <c r="E63" s="763" t="s">
        <v>1940</v>
      </c>
      <c r="F63" s="770" t="s">
        <v>939</v>
      </c>
      <c r="G63" s="774">
        <v>0.75</v>
      </c>
      <c r="H63" s="82">
        <v>0</v>
      </c>
      <c r="I63" s="82">
        <v>0</v>
      </c>
      <c r="J63" s="82">
        <v>0</v>
      </c>
      <c r="K63" s="82">
        <v>3</v>
      </c>
      <c r="L63" s="82">
        <v>3</v>
      </c>
      <c r="M63" s="82">
        <v>3</v>
      </c>
      <c r="N63" s="82">
        <v>3</v>
      </c>
      <c r="O63" s="82">
        <v>3</v>
      </c>
      <c r="P63" s="82">
        <v>0</v>
      </c>
      <c r="Q63" s="82">
        <v>0</v>
      </c>
      <c r="R63" s="82">
        <v>0</v>
      </c>
      <c r="S63" s="82">
        <v>0</v>
      </c>
      <c r="T63" s="82">
        <v>0</v>
      </c>
      <c r="U63" s="82">
        <v>4</v>
      </c>
      <c r="V63" s="82">
        <v>4</v>
      </c>
      <c r="W63" s="82">
        <v>0</v>
      </c>
      <c r="X63" s="82">
        <v>4</v>
      </c>
      <c r="Y63" s="82">
        <v>4</v>
      </c>
      <c r="Z63" s="82">
        <v>4</v>
      </c>
      <c r="AA63" s="82">
        <v>3</v>
      </c>
      <c r="AB63" s="82">
        <v>2</v>
      </c>
      <c r="AC63" s="82">
        <v>0</v>
      </c>
      <c r="AD63" s="82">
        <v>0</v>
      </c>
      <c r="AE63" s="82">
        <v>0</v>
      </c>
      <c r="AF63" s="82">
        <v>2</v>
      </c>
      <c r="AG63" s="82">
        <v>2</v>
      </c>
      <c r="AH63" s="82">
        <v>3</v>
      </c>
      <c r="AI63" s="504">
        <f t="shared" si="2"/>
        <v>47</v>
      </c>
      <c r="AJ63" s="505">
        <f t="shared" si="3"/>
        <v>15</v>
      </c>
      <c r="AK63" s="780">
        <v>3</v>
      </c>
    </row>
    <row r="64" spans="1:37" ht="21" customHeight="1">
      <c r="A64" s="737" t="s">
        <v>1119</v>
      </c>
      <c r="B64" s="737" t="s">
        <v>1120</v>
      </c>
      <c r="C64" s="775">
        <v>45485</v>
      </c>
      <c r="D64" s="777" t="s">
        <v>997</v>
      </c>
      <c r="E64" s="763" t="s">
        <v>987</v>
      </c>
      <c r="F64" s="778" t="s">
        <v>939</v>
      </c>
      <c r="G64" s="774">
        <v>0.75</v>
      </c>
      <c r="H64" s="779">
        <v>3</v>
      </c>
      <c r="I64" s="82">
        <v>3</v>
      </c>
      <c r="J64" s="82">
        <v>3</v>
      </c>
      <c r="K64" s="82">
        <v>3</v>
      </c>
      <c r="L64" s="82">
        <v>2</v>
      </c>
      <c r="M64" s="82">
        <v>2</v>
      </c>
      <c r="N64" s="82">
        <v>0</v>
      </c>
      <c r="O64" s="82">
        <v>4</v>
      </c>
      <c r="P64" s="82">
        <v>0</v>
      </c>
      <c r="Q64" s="82">
        <v>0</v>
      </c>
      <c r="R64" s="82">
        <v>3</v>
      </c>
      <c r="S64" s="82">
        <v>0</v>
      </c>
      <c r="T64" s="82">
        <v>0</v>
      </c>
      <c r="U64" s="82">
        <v>4</v>
      </c>
      <c r="V64" s="82">
        <v>3</v>
      </c>
      <c r="W64" s="82">
        <v>0</v>
      </c>
      <c r="X64" s="82">
        <v>0</v>
      </c>
      <c r="Y64" s="82">
        <v>0</v>
      </c>
      <c r="Z64" s="82">
        <v>3</v>
      </c>
      <c r="AA64" s="82">
        <v>0</v>
      </c>
      <c r="AB64" s="82">
        <v>0</v>
      </c>
      <c r="AC64" s="82">
        <v>2</v>
      </c>
      <c r="AD64" s="82">
        <v>3</v>
      </c>
      <c r="AE64" s="82">
        <v>3</v>
      </c>
      <c r="AF64" s="82">
        <v>3</v>
      </c>
      <c r="AG64" s="82">
        <v>3</v>
      </c>
      <c r="AH64" s="780">
        <v>3</v>
      </c>
      <c r="AI64" s="781">
        <f t="shared" si="2"/>
        <v>50</v>
      </c>
      <c r="AJ64" s="505">
        <f t="shared" si="3"/>
        <v>17</v>
      </c>
      <c r="AK64" s="310">
        <v>0</v>
      </c>
    </row>
    <row r="65" spans="1:143" s="49" customFormat="1" ht="15">
      <c r="A65" s="541" t="s">
        <v>1168</v>
      </c>
      <c r="B65" s="764" t="s">
        <v>1169</v>
      </c>
      <c r="C65" s="542">
        <v>45531</v>
      </c>
      <c r="D65" s="465" t="s">
        <v>937</v>
      </c>
      <c r="E65" s="541" t="s">
        <v>938</v>
      </c>
      <c r="F65" s="763" t="s">
        <v>939</v>
      </c>
      <c r="G65" s="463">
        <v>1</v>
      </c>
      <c r="H65" s="305">
        <v>4</v>
      </c>
      <c r="I65" s="305">
        <v>4</v>
      </c>
      <c r="J65" s="305">
        <v>4</v>
      </c>
      <c r="K65" s="305">
        <v>4</v>
      </c>
      <c r="L65" s="305">
        <v>1</v>
      </c>
      <c r="M65" s="305">
        <v>0</v>
      </c>
      <c r="N65" s="305">
        <v>0</v>
      </c>
      <c r="O65" s="305">
        <v>2</v>
      </c>
      <c r="P65" s="305">
        <v>0</v>
      </c>
      <c r="Q65" s="305">
        <v>0</v>
      </c>
      <c r="R65" s="305">
        <v>2</v>
      </c>
      <c r="S65" s="305">
        <v>0</v>
      </c>
      <c r="T65" s="305">
        <v>0</v>
      </c>
      <c r="U65" s="305">
        <v>0</v>
      </c>
      <c r="V65" s="305">
        <v>0</v>
      </c>
      <c r="W65" s="305">
        <v>0</v>
      </c>
      <c r="X65" s="305">
        <v>0</v>
      </c>
      <c r="Y65" s="305">
        <v>0</v>
      </c>
      <c r="Z65" s="305">
        <v>0</v>
      </c>
      <c r="AA65" s="305">
        <v>0</v>
      </c>
      <c r="AB65" s="305">
        <v>0</v>
      </c>
      <c r="AC65" s="305">
        <v>4</v>
      </c>
      <c r="AD65" s="305">
        <v>4</v>
      </c>
      <c r="AE65" s="305">
        <v>4</v>
      </c>
      <c r="AF65" s="305">
        <v>4</v>
      </c>
      <c r="AG65" s="305">
        <v>4</v>
      </c>
      <c r="AH65" s="305">
        <v>0</v>
      </c>
      <c r="AI65" s="497">
        <f t="shared" si="2"/>
        <v>41</v>
      </c>
      <c r="AJ65" s="498">
        <f t="shared" si="3"/>
        <v>11</v>
      </c>
      <c r="AK65" s="702">
        <v>3.5</v>
      </c>
      <c r="AL65"/>
      <c r="AM65"/>
      <c r="AN65"/>
      <c r="AO65"/>
      <c r="AP65"/>
      <c r="AQ65"/>
      <c r="AR65"/>
      <c r="AS65"/>
      <c r="AT65"/>
      <c r="AU65"/>
      <c r="AV65"/>
      <c r="AW65"/>
      <c r="AX65"/>
      <c r="AY65"/>
      <c r="AZ65"/>
      <c r="BA65"/>
      <c r="BB65"/>
      <c r="BC65"/>
      <c r="BD65"/>
      <c r="BE65"/>
      <c r="BF65"/>
      <c r="BG65"/>
      <c r="BH65"/>
      <c r="BI65"/>
      <c r="BJ65"/>
      <c r="BK65"/>
      <c r="BL65"/>
      <c r="BM65"/>
      <c r="BN65"/>
      <c r="BO65"/>
      <c r="BP65"/>
      <c r="BQ65"/>
      <c r="BR65"/>
      <c r="BS65"/>
      <c r="BT65"/>
      <c r="BU65"/>
      <c r="BV65"/>
      <c r="BW65"/>
      <c r="BX65"/>
      <c r="BY65"/>
      <c r="BZ65"/>
      <c r="CA65"/>
      <c r="CB65"/>
      <c r="CC65"/>
      <c r="CD65"/>
      <c r="CE65"/>
      <c r="CF65"/>
      <c r="CG65"/>
      <c r="CH65"/>
      <c r="CI65"/>
      <c r="CJ65"/>
      <c r="CK65"/>
      <c r="CL65"/>
      <c r="CM65"/>
      <c r="CN65"/>
      <c r="CO65"/>
      <c r="CP65"/>
      <c r="CQ65"/>
      <c r="CR65"/>
      <c r="CS65"/>
      <c r="CT65"/>
      <c r="CU65"/>
      <c r="CV65"/>
      <c r="CW65"/>
      <c r="CX65"/>
      <c r="CY65"/>
      <c r="CZ65"/>
      <c r="DA65"/>
      <c r="DB65"/>
      <c r="DC65"/>
      <c r="DD65"/>
      <c r="DE65"/>
      <c r="DF65"/>
      <c r="DG65"/>
      <c r="DH65"/>
      <c r="DI65"/>
      <c r="DJ65"/>
      <c r="DK65"/>
      <c r="DL65"/>
      <c r="DM65"/>
      <c r="DN65"/>
      <c r="DO65"/>
      <c r="DP65"/>
      <c r="DQ65"/>
      <c r="DR65"/>
      <c r="DS65"/>
      <c r="DT65"/>
      <c r="DU65"/>
      <c r="DV65"/>
      <c r="DW65"/>
      <c r="DX65"/>
      <c r="DY65"/>
      <c r="DZ65"/>
      <c r="EA65"/>
      <c r="EB65"/>
      <c r="EC65"/>
      <c r="ED65"/>
      <c r="EE65"/>
      <c r="EF65"/>
      <c r="EG65"/>
      <c r="EH65"/>
      <c r="EI65"/>
      <c r="EJ65"/>
      <c r="EK65"/>
      <c r="EL65"/>
      <c r="EM65" s="782"/>
    </row>
    <row r="66" spans="1:143" ht="15">
      <c r="A66" s="49" t="s">
        <v>1946</v>
      </c>
      <c r="B66" s="49" t="s">
        <v>1947</v>
      </c>
      <c r="C66" s="1196">
        <v>45821</v>
      </c>
      <c r="D66" s="544" t="s">
        <v>1948</v>
      </c>
      <c r="E66" s="541" t="s">
        <v>979</v>
      </c>
      <c r="F66" s="541" t="s">
        <v>939</v>
      </c>
      <c r="G66" s="767">
        <v>1</v>
      </c>
      <c r="H66" s="459">
        <v>3</v>
      </c>
      <c r="I66" s="459">
        <v>3</v>
      </c>
      <c r="J66" s="305">
        <v>2</v>
      </c>
      <c r="K66" s="305">
        <v>3</v>
      </c>
      <c r="L66" s="305">
        <v>0</v>
      </c>
      <c r="M66" s="305">
        <v>0</v>
      </c>
      <c r="N66" s="305">
        <v>0</v>
      </c>
      <c r="O66" s="305">
        <v>1</v>
      </c>
      <c r="P66" s="305">
        <v>0</v>
      </c>
      <c r="Q66" s="305">
        <v>0</v>
      </c>
      <c r="R66" s="547">
        <v>2</v>
      </c>
      <c r="S66" s="305">
        <v>0</v>
      </c>
      <c r="T66" s="305">
        <v>0</v>
      </c>
      <c r="U66" s="305">
        <v>2</v>
      </c>
      <c r="V66" s="305">
        <v>0</v>
      </c>
      <c r="W66" s="305">
        <v>0</v>
      </c>
      <c r="X66" s="305">
        <v>0</v>
      </c>
      <c r="Y66" s="305">
        <v>0</v>
      </c>
      <c r="Z66" s="305">
        <v>3</v>
      </c>
      <c r="AA66" s="305">
        <v>0</v>
      </c>
      <c r="AB66" s="305">
        <v>0</v>
      </c>
      <c r="AC66" s="305">
        <v>0</v>
      </c>
      <c r="AD66" s="305">
        <v>0</v>
      </c>
      <c r="AE66" s="305">
        <v>0</v>
      </c>
      <c r="AF66" s="305">
        <v>3</v>
      </c>
      <c r="AG66" s="305">
        <v>0</v>
      </c>
      <c r="AH66" s="305">
        <v>0</v>
      </c>
      <c r="AI66" s="497">
        <f t="shared" si="2"/>
        <v>22</v>
      </c>
      <c r="AJ66" s="498">
        <f t="shared" si="3"/>
        <v>8</v>
      </c>
      <c r="AK66" s="55">
        <v>1</v>
      </c>
    </row>
    <row r="67" spans="1:143" ht="15">
      <c r="A67" s="49" t="s">
        <v>1949</v>
      </c>
      <c r="B67" s="49" t="s">
        <v>1870</v>
      </c>
      <c r="C67" s="1197">
        <v>45821</v>
      </c>
      <c r="D67" s="544" t="s">
        <v>1948</v>
      </c>
      <c r="E67" s="541" t="s">
        <v>979</v>
      </c>
      <c r="F67" s="1029" t="s">
        <v>939</v>
      </c>
      <c r="G67" s="463">
        <v>1</v>
      </c>
      <c r="H67" s="459">
        <v>0</v>
      </c>
      <c r="I67" s="459">
        <v>0</v>
      </c>
      <c r="J67" s="305">
        <v>0</v>
      </c>
      <c r="K67" s="305">
        <v>2</v>
      </c>
      <c r="L67" s="305">
        <v>1</v>
      </c>
      <c r="M67" s="305">
        <v>0</v>
      </c>
      <c r="N67" s="305">
        <v>0</v>
      </c>
      <c r="O67" s="305">
        <v>1</v>
      </c>
      <c r="P67" s="305">
        <v>1</v>
      </c>
      <c r="Q67" s="305">
        <v>0</v>
      </c>
      <c r="R67" s="547">
        <v>0</v>
      </c>
      <c r="S67" s="305">
        <v>0</v>
      </c>
      <c r="T67" s="305">
        <v>0</v>
      </c>
      <c r="U67" s="305">
        <v>0</v>
      </c>
      <c r="V67" s="305">
        <v>1</v>
      </c>
      <c r="W67" s="305">
        <v>0</v>
      </c>
      <c r="X67" s="305">
        <v>0</v>
      </c>
      <c r="Y67" s="305">
        <v>0</v>
      </c>
      <c r="Z67" s="305">
        <v>0</v>
      </c>
      <c r="AA67" s="305">
        <v>0</v>
      </c>
      <c r="AB67" s="305">
        <v>0</v>
      </c>
      <c r="AC67" s="305">
        <v>0</v>
      </c>
      <c r="AD67" s="305">
        <v>0</v>
      </c>
      <c r="AE67" s="305">
        <v>0</v>
      </c>
      <c r="AF67" s="305">
        <v>0</v>
      </c>
      <c r="AG67" s="305">
        <v>0</v>
      </c>
      <c r="AH67" s="305">
        <v>0</v>
      </c>
      <c r="AI67" s="497">
        <f t="shared" si="2"/>
        <v>6</v>
      </c>
      <c r="AJ67" s="498">
        <f t="shared" si="3"/>
        <v>1</v>
      </c>
      <c r="AK67" s="55">
        <v>0</v>
      </c>
    </row>
    <row r="68" spans="1:143" ht="15">
      <c r="A68" s="1031" t="s">
        <v>1950</v>
      </c>
      <c r="B68" s="1198" t="s">
        <v>1951</v>
      </c>
      <c r="C68" s="1197">
        <v>45828</v>
      </c>
      <c r="D68" s="544" t="s">
        <v>1948</v>
      </c>
      <c r="E68" s="541" t="s">
        <v>979</v>
      </c>
      <c r="F68" s="1029" t="s">
        <v>939</v>
      </c>
      <c r="G68" s="463">
        <v>1</v>
      </c>
      <c r="H68" s="459">
        <v>0</v>
      </c>
      <c r="I68" s="459">
        <v>0</v>
      </c>
      <c r="J68" s="305">
        <v>0</v>
      </c>
      <c r="K68" s="305">
        <v>2</v>
      </c>
      <c r="L68" s="305">
        <v>0</v>
      </c>
      <c r="M68" s="305">
        <v>0</v>
      </c>
      <c r="N68" s="305">
        <v>0</v>
      </c>
      <c r="O68" s="305">
        <v>0</v>
      </c>
      <c r="P68" s="305">
        <v>0</v>
      </c>
      <c r="Q68" s="305">
        <v>0</v>
      </c>
      <c r="R68" s="547">
        <v>0</v>
      </c>
      <c r="S68" s="305">
        <v>0</v>
      </c>
      <c r="T68" s="305">
        <v>0</v>
      </c>
      <c r="U68" s="305">
        <v>0</v>
      </c>
      <c r="V68" s="305">
        <v>0</v>
      </c>
      <c r="W68" s="305">
        <v>0</v>
      </c>
      <c r="X68" s="305">
        <v>0</v>
      </c>
      <c r="Y68" s="305">
        <v>0</v>
      </c>
      <c r="Z68" s="305">
        <v>0</v>
      </c>
      <c r="AA68" s="305">
        <v>0</v>
      </c>
      <c r="AB68" s="305">
        <v>0</v>
      </c>
      <c r="AC68" s="305">
        <v>0</v>
      </c>
      <c r="AD68" s="305">
        <v>0</v>
      </c>
      <c r="AE68" s="305">
        <v>0</v>
      </c>
      <c r="AF68" s="305">
        <v>0</v>
      </c>
      <c r="AG68" s="305">
        <v>0</v>
      </c>
      <c r="AH68" s="305">
        <v>0</v>
      </c>
      <c r="AI68" s="497">
        <f t="shared" si="2"/>
        <v>2</v>
      </c>
      <c r="AJ68" s="498">
        <f t="shared" si="3"/>
        <v>1</v>
      </c>
      <c r="AK68" s="55">
        <v>1</v>
      </c>
    </row>
    <row r="69" spans="1:143" ht="15">
      <c r="A69" s="1028" t="s">
        <v>1952</v>
      </c>
      <c r="B69" s="1199" t="s">
        <v>1815</v>
      </c>
      <c r="C69" s="1200">
        <v>45848</v>
      </c>
      <c r="D69" s="462" t="s">
        <v>1953</v>
      </c>
      <c r="E69" t="s">
        <v>1113</v>
      </c>
      <c r="F69" s="1029" t="s">
        <v>939</v>
      </c>
      <c r="G69" s="455">
        <v>0.75</v>
      </c>
      <c r="H69" s="459">
        <v>0</v>
      </c>
      <c r="I69" s="459">
        <v>0</v>
      </c>
      <c r="J69" s="305">
        <v>0</v>
      </c>
      <c r="K69" s="305">
        <v>3</v>
      </c>
      <c r="L69" s="305">
        <v>0</v>
      </c>
      <c r="M69" s="305">
        <v>0</v>
      </c>
      <c r="N69" s="305">
        <v>0</v>
      </c>
      <c r="O69" s="305">
        <v>0</v>
      </c>
      <c r="P69" s="305">
        <v>0</v>
      </c>
      <c r="Q69" s="305">
        <v>0</v>
      </c>
      <c r="R69" s="547">
        <v>0</v>
      </c>
      <c r="S69" s="305">
        <v>0</v>
      </c>
      <c r="T69" s="305">
        <v>0</v>
      </c>
      <c r="U69" s="305">
        <v>0</v>
      </c>
      <c r="V69" s="305">
        <v>0</v>
      </c>
      <c r="W69" s="305">
        <v>0</v>
      </c>
      <c r="X69" s="305">
        <v>2</v>
      </c>
      <c r="Y69" s="305">
        <v>2</v>
      </c>
      <c r="Z69" s="305">
        <v>2</v>
      </c>
      <c r="AA69" s="305">
        <v>0</v>
      </c>
      <c r="AB69" s="305">
        <v>0</v>
      </c>
      <c r="AC69" s="305">
        <v>0</v>
      </c>
      <c r="AD69" s="305">
        <v>0</v>
      </c>
      <c r="AE69" s="305">
        <v>0</v>
      </c>
      <c r="AF69" s="305">
        <v>0</v>
      </c>
      <c r="AG69" s="305">
        <v>0</v>
      </c>
      <c r="AH69" s="305">
        <v>0</v>
      </c>
      <c r="AI69" s="497">
        <f t="shared" si="2"/>
        <v>9</v>
      </c>
      <c r="AJ69" s="498">
        <f t="shared" si="3"/>
        <v>4</v>
      </c>
      <c r="AK69" s="55">
        <v>0</v>
      </c>
    </row>
    <row r="70" spans="1:143" ht="15">
      <c r="A70" s="1031" t="s">
        <v>1954</v>
      </c>
      <c r="B70" s="1198" t="s">
        <v>1955</v>
      </c>
      <c r="C70" s="1197">
        <v>45852</v>
      </c>
      <c r="D70" s="544" t="s">
        <v>1948</v>
      </c>
      <c r="E70" s="541" t="s">
        <v>979</v>
      </c>
      <c r="F70" s="1029" t="s">
        <v>939</v>
      </c>
      <c r="G70" s="463">
        <v>1</v>
      </c>
      <c r="H70" s="459">
        <v>0</v>
      </c>
      <c r="I70" s="459">
        <v>0</v>
      </c>
      <c r="J70" s="305">
        <v>0</v>
      </c>
      <c r="K70" s="305">
        <v>2</v>
      </c>
      <c r="L70" s="305">
        <v>0</v>
      </c>
      <c r="M70" s="305">
        <v>0</v>
      </c>
      <c r="N70" s="305">
        <v>0</v>
      </c>
      <c r="O70" s="305">
        <v>0</v>
      </c>
      <c r="P70" s="305">
        <v>0</v>
      </c>
      <c r="Q70" s="305">
        <v>0</v>
      </c>
      <c r="R70" s="547">
        <v>0</v>
      </c>
      <c r="S70" s="305">
        <v>0</v>
      </c>
      <c r="T70" s="305">
        <v>0</v>
      </c>
      <c r="U70" s="305">
        <v>0</v>
      </c>
      <c r="V70" s="305">
        <v>0</v>
      </c>
      <c r="W70" s="305">
        <v>0</v>
      </c>
      <c r="X70" s="305">
        <v>0</v>
      </c>
      <c r="Y70" s="305">
        <v>0</v>
      </c>
      <c r="Z70" s="305">
        <v>0</v>
      </c>
      <c r="AA70" s="305">
        <v>0</v>
      </c>
      <c r="AB70" s="305">
        <v>0</v>
      </c>
      <c r="AC70" s="305">
        <v>0</v>
      </c>
      <c r="AD70" s="305">
        <v>0</v>
      </c>
      <c r="AE70" s="305">
        <v>0</v>
      </c>
      <c r="AF70" s="305">
        <v>3</v>
      </c>
      <c r="AG70" s="305">
        <v>0</v>
      </c>
      <c r="AH70" s="305">
        <v>0</v>
      </c>
      <c r="AI70" s="497">
        <f t="shared" si="2"/>
        <v>5</v>
      </c>
      <c r="AJ70" s="498">
        <f t="shared" si="3"/>
        <v>2</v>
      </c>
      <c r="AK70" s="55">
        <v>1.5</v>
      </c>
    </row>
    <row r="71" spans="1:143" ht="15">
      <c r="A71" s="1031" t="s">
        <v>1956</v>
      </c>
      <c r="B71" s="1198" t="s">
        <v>1957</v>
      </c>
      <c r="C71" s="1197">
        <v>45856</v>
      </c>
      <c r="D71" s="544" t="s">
        <v>1948</v>
      </c>
      <c r="E71" s="541" t="s">
        <v>979</v>
      </c>
      <c r="F71" s="1029" t="s">
        <v>939</v>
      </c>
      <c r="G71" s="463">
        <v>1</v>
      </c>
      <c r="H71" s="459">
        <v>0</v>
      </c>
      <c r="I71" s="459">
        <v>0</v>
      </c>
      <c r="J71" s="305">
        <v>0</v>
      </c>
      <c r="K71" s="305">
        <v>1</v>
      </c>
      <c r="L71" s="305">
        <v>0</v>
      </c>
      <c r="M71" s="305">
        <v>0</v>
      </c>
      <c r="N71" s="305">
        <v>0</v>
      </c>
      <c r="O71" s="305">
        <v>0</v>
      </c>
      <c r="P71" s="305">
        <v>0</v>
      </c>
      <c r="Q71" s="305">
        <v>0</v>
      </c>
      <c r="R71" s="547">
        <v>0</v>
      </c>
      <c r="S71" s="305">
        <v>0</v>
      </c>
      <c r="T71" s="305">
        <v>0</v>
      </c>
      <c r="U71" s="305">
        <v>0</v>
      </c>
      <c r="V71" s="305">
        <v>0</v>
      </c>
      <c r="W71" s="305">
        <v>0</v>
      </c>
      <c r="X71" s="305">
        <v>0</v>
      </c>
      <c r="Y71" s="305">
        <v>0</v>
      </c>
      <c r="Z71" s="305">
        <v>0</v>
      </c>
      <c r="AA71" s="305">
        <v>0</v>
      </c>
      <c r="AB71" s="305">
        <v>0</v>
      </c>
      <c r="AC71" s="305">
        <v>0</v>
      </c>
      <c r="AD71" s="305">
        <v>0</v>
      </c>
      <c r="AE71" s="305">
        <v>0</v>
      </c>
      <c r="AF71" s="305">
        <v>0</v>
      </c>
      <c r="AG71" s="305">
        <v>0</v>
      </c>
      <c r="AH71" s="305">
        <v>0</v>
      </c>
      <c r="AI71" s="497">
        <f t="shared" si="2"/>
        <v>1</v>
      </c>
      <c r="AJ71" s="498">
        <f t="shared" si="3"/>
        <v>0</v>
      </c>
      <c r="AK71" s="55">
        <v>0</v>
      </c>
    </row>
    <row r="72" spans="1:143" ht="15">
      <c r="A72" s="1031" t="s">
        <v>1958</v>
      </c>
      <c r="B72" s="1198" t="s">
        <v>1959</v>
      </c>
      <c r="C72" s="1197">
        <v>45856</v>
      </c>
      <c r="D72" s="544" t="s">
        <v>1948</v>
      </c>
      <c r="E72" s="541" t="s">
        <v>979</v>
      </c>
      <c r="F72" s="1029" t="s">
        <v>939</v>
      </c>
      <c r="G72" s="463">
        <v>1</v>
      </c>
      <c r="H72" s="459">
        <v>0</v>
      </c>
      <c r="I72" s="459">
        <v>0</v>
      </c>
      <c r="J72" s="305">
        <v>0</v>
      </c>
      <c r="K72" s="305">
        <v>1</v>
      </c>
      <c r="L72" s="305">
        <v>0</v>
      </c>
      <c r="M72" s="305">
        <v>0</v>
      </c>
      <c r="N72" s="305">
        <v>0</v>
      </c>
      <c r="O72" s="305">
        <v>0</v>
      </c>
      <c r="P72" s="305">
        <v>0</v>
      </c>
      <c r="Q72" s="305">
        <v>0</v>
      </c>
      <c r="R72" s="547">
        <v>0</v>
      </c>
      <c r="S72" s="305">
        <v>0</v>
      </c>
      <c r="T72" s="305">
        <v>0</v>
      </c>
      <c r="U72" s="305">
        <v>0</v>
      </c>
      <c r="V72" s="305">
        <v>0</v>
      </c>
      <c r="W72" s="305">
        <v>0</v>
      </c>
      <c r="X72" s="305">
        <v>0</v>
      </c>
      <c r="Y72" s="305">
        <v>0</v>
      </c>
      <c r="Z72" s="305">
        <v>0</v>
      </c>
      <c r="AA72" s="305">
        <v>0</v>
      </c>
      <c r="AB72" s="305">
        <v>0</v>
      </c>
      <c r="AC72" s="305">
        <v>0</v>
      </c>
      <c r="AD72" s="305">
        <v>0</v>
      </c>
      <c r="AE72" s="305">
        <v>0</v>
      </c>
      <c r="AF72" s="305">
        <v>3</v>
      </c>
      <c r="AG72" s="305">
        <v>0</v>
      </c>
      <c r="AH72" s="305">
        <v>0</v>
      </c>
      <c r="AI72" s="497">
        <f t="shared" ref="AI72:AI99" si="4">SUM(H72:AH72)</f>
        <v>4</v>
      </c>
      <c r="AJ72" s="498">
        <f t="shared" ref="AJ72:AJ99" si="5">COUNTIF(H72:AH72,"&gt;=2")</f>
        <v>1</v>
      </c>
      <c r="AK72" s="55">
        <v>1</v>
      </c>
    </row>
    <row r="73" spans="1:143" ht="15">
      <c r="A73" s="1028" t="s">
        <v>1960</v>
      </c>
      <c r="B73" s="1201" t="s">
        <v>1961</v>
      </c>
      <c r="C73" s="1200">
        <v>45856</v>
      </c>
      <c r="D73" s="462" t="s">
        <v>1953</v>
      </c>
      <c r="E73" t="s">
        <v>1113</v>
      </c>
      <c r="F73" s="1029" t="s">
        <v>939</v>
      </c>
      <c r="G73" s="455">
        <v>0.75</v>
      </c>
      <c r="H73" s="459">
        <v>0</v>
      </c>
      <c r="I73" s="459">
        <v>0</v>
      </c>
      <c r="J73" s="305">
        <v>0</v>
      </c>
      <c r="K73" s="305">
        <v>0</v>
      </c>
      <c r="L73" s="305">
        <v>0</v>
      </c>
      <c r="M73" s="305">
        <v>0</v>
      </c>
      <c r="N73" s="305">
        <v>0</v>
      </c>
      <c r="O73" s="305">
        <v>0</v>
      </c>
      <c r="P73" s="305">
        <v>0</v>
      </c>
      <c r="Q73" s="305">
        <v>0</v>
      </c>
      <c r="R73" s="547">
        <v>0</v>
      </c>
      <c r="S73" s="305">
        <v>0</v>
      </c>
      <c r="T73" s="305">
        <v>0</v>
      </c>
      <c r="U73" s="305">
        <v>0</v>
      </c>
      <c r="V73" s="305">
        <v>0</v>
      </c>
      <c r="W73" s="305">
        <v>0</v>
      </c>
      <c r="X73" s="305">
        <v>0</v>
      </c>
      <c r="Y73" s="305">
        <v>0</v>
      </c>
      <c r="Z73" s="305">
        <v>0</v>
      </c>
      <c r="AA73" s="305">
        <v>0</v>
      </c>
      <c r="AB73" s="305">
        <v>0</v>
      </c>
      <c r="AC73" s="305">
        <v>0</v>
      </c>
      <c r="AD73" s="305">
        <v>0</v>
      </c>
      <c r="AE73" s="305">
        <v>0</v>
      </c>
      <c r="AF73" s="305">
        <v>0</v>
      </c>
      <c r="AG73" s="305">
        <v>0</v>
      </c>
      <c r="AH73" s="305">
        <v>0</v>
      </c>
      <c r="AI73" s="497">
        <f t="shared" si="4"/>
        <v>0</v>
      </c>
      <c r="AJ73" s="498">
        <f t="shared" si="5"/>
        <v>0</v>
      </c>
      <c r="AK73" s="55">
        <v>0</v>
      </c>
    </row>
    <row r="74" spans="1:143" ht="15">
      <c r="A74" s="1028" t="s">
        <v>1020</v>
      </c>
      <c r="B74" s="1202" t="s">
        <v>1585</v>
      </c>
      <c r="C74" s="1200">
        <v>45856</v>
      </c>
      <c r="D74" s="462" t="s">
        <v>1953</v>
      </c>
      <c r="E74" t="s">
        <v>1113</v>
      </c>
      <c r="F74" s="1030" t="s">
        <v>939</v>
      </c>
      <c r="G74" s="455">
        <v>0.75</v>
      </c>
      <c r="H74" s="459">
        <v>0</v>
      </c>
      <c r="I74" s="459">
        <v>0</v>
      </c>
      <c r="J74" s="305">
        <v>0</v>
      </c>
      <c r="K74" s="305">
        <v>0</v>
      </c>
      <c r="L74" s="305">
        <v>0</v>
      </c>
      <c r="M74" s="305">
        <v>0</v>
      </c>
      <c r="N74" s="305">
        <v>0</v>
      </c>
      <c r="O74" s="305">
        <v>0</v>
      </c>
      <c r="P74" s="305">
        <v>0</v>
      </c>
      <c r="Q74" s="305">
        <v>0</v>
      </c>
      <c r="R74" s="547">
        <v>0</v>
      </c>
      <c r="S74" s="305">
        <v>0</v>
      </c>
      <c r="T74" s="305">
        <v>0</v>
      </c>
      <c r="U74" s="305">
        <v>0</v>
      </c>
      <c r="V74" s="305">
        <v>0</v>
      </c>
      <c r="W74" s="305">
        <v>0</v>
      </c>
      <c r="X74" s="305">
        <v>0</v>
      </c>
      <c r="Y74" s="305">
        <v>0</v>
      </c>
      <c r="Z74" s="305">
        <v>0</v>
      </c>
      <c r="AA74" s="305">
        <v>0</v>
      </c>
      <c r="AB74" s="305">
        <v>0</v>
      </c>
      <c r="AC74" s="305">
        <v>0</v>
      </c>
      <c r="AD74" s="305">
        <v>0</v>
      </c>
      <c r="AE74" s="305">
        <v>0</v>
      </c>
      <c r="AF74" s="305">
        <v>0</v>
      </c>
      <c r="AG74" s="305">
        <v>0</v>
      </c>
      <c r="AH74" s="305">
        <v>0</v>
      </c>
      <c r="AI74" s="497">
        <f t="shared" si="4"/>
        <v>0</v>
      </c>
      <c r="AJ74" s="498">
        <f t="shared" si="5"/>
        <v>0</v>
      </c>
      <c r="AK74" s="55">
        <v>0</v>
      </c>
    </row>
    <row r="75" spans="1:143" ht="15">
      <c r="A75" s="1028" t="s">
        <v>1962</v>
      </c>
      <c r="B75" s="1202" t="s">
        <v>1963</v>
      </c>
      <c r="C75" s="1200">
        <v>45856</v>
      </c>
      <c r="D75" s="462" t="s">
        <v>1953</v>
      </c>
      <c r="E75" t="s">
        <v>1113</v>
      </c>
      <c r="F75" s="1029" t="s">
        <v>939</v>
      </c>
      <c r="G75" s="455">
        <v>0.75</v>
      </c>
      <c r="H75" s="459">
        <v>0</v>
      </c>
      <c r="I75" s="459">
        <v>0</v>
      </c>
      <c r="J75" s="305">
        <v>0</v>
      </c>
      <c r="K75" s="305">
        <v>0</v>
      </c>
      <c r="L75" s="305">
        <v>0</v>
      </c>
      <c r="M75" s="305">
        <v>0</v>
      </c>
      <c r="N75" s="305">
        <v>0</v>
      </c>
      <c r="O75" s="305">
        <v>0</v>
      </c>
      <c r="P75" s="305">
        <v>0</v>
      </c>
      <c r="Q75" s="305">
        <v>0</v>
      </c>
      <c r="R75" s="547">
        <v>0</v>
      </c>
      <c r="S75" s="305">
        <v>0</v>
      </c>
      <c r="T75" s="305">
        <v>0</v>
      </c>
      <c r="U75" s="305">
        <v>0</v>
      </c>
      <c r="V75" s="305">
        <v>0</v>
      </c>
      <c r="W75" s="305">
        <v>0</v>
      </c>
      <c r="X75" s="305">
        <v>0</v>
      </c>
      <c r="Y75" s="305">
        <v>0</v>
      </c>
      <c r="Z75" s="305">
        <v>0</v>
      </c>
      <c r="AA75" s="305">
        <v>0</v>
      </c>
      <c r="AB75" s="305">
        <v>0</v>
      </c>
      <c r="AC75" s="305">
        <v>0</v>
      </c>
      <c r="AD75" s="305">
        <v>0</v>
      </c>
      <c r="AE75" s="305">
        <v>0</v>
      </c>
      <c r="AF75" s="305">
        <v>0</v>
      </c>
      <c r="AG75" s="305">
        <v>0</v>
      </c>
      <c r="AH75" s="305">
        <v>0</v>
      </c>
      <c r="AI75" s="497">
        <f t="shared" si="4"/>
        <v>0</v>
      </c>
      <c r="AJ75" s="498">
        <f t="shared" si="5"/>
        <v>0</v>
      </c>
      <c r="AK75" s="55">
        <v>0.5</v>
      </c>
    </row>
    <row r="76" spans="1:143" ht="15">
      <c r="A76" s="1028" t="s">
        <v>1964</v>
      </c>
      <c r="B76" s="1202" t="s">
        <v>1965</v>
      </c>
      <c r="C76" s="1200">
        <v>45856</v>
      </c>
      <c r="D76" s="462" t="s">
        <v>1953</v>
      </c>
      <c r="E76" t="s">
        <v>1113</v>
      </c>
      <c r="F76" s="1029" t="s">
        <v>939</v>
      </c>
      <c r="G76" s="455">
        <v>0.75</v>
      </c>
      <c r="H76" s="459">
        <v>0</v>
      </c>
      <c r="I76" s="459">
        <v>0</v>
      </c>
      <c r="J76" s="305">
        <v>0</v>
      </c>
      <c r="K76" s="305">
        <v>0</v>
      </c>
      <c r="L76" s="305">
        <v>0</v>
      </c>
      <c r="M76" s="305">
        <v>0</v>
      </c>
      <c r="N76" s="305">
        <v>0</v>
      </c>
      <c r="O76" s="305">
        <v>0</v>
      </c>
      <c r="P76" s="305">
        <v>0</v>
      </c>
      <c r="Q76" s="305">
        <v>0</v>
      </c>
      <c r="R76" s="547">
        <v>0</v>
      </c>
      <c r="S76" s="305">
        <v>0</v>
      </c>
      <c r="T76" s="305">
        <v>0</v>
      </c>
      <c r="U76" s="305">
        <v>0</v>
      </c>
      <c r="V76" s="305">
        <v>0</v>
      </c>
      <c r="W76" s="305">
        <v>0</v>
      </c>
      <c r="X76" s="305">
        <v>0</v>
      </c>
      <c r="Y76" s="305">
        <v>0</v>
      </c>
      <c r="Z76" s="305">
        <v>0</v>
      </c>
      <c r="AA76" s="305">
        <v>0</v>
      </c>
      <c r="AB76" s="305">
        <v>0</v>
      </c>
      <c r="AC76" s="305">
        <v>0</v>
      </c>
      <c r="AD76" s="305">
        <v>0</v>
      </c>
      <c r="AE76" s="305">
        <v>0</v>
      </c>
      <c r="AF76" s="305">
        <v>0</v>
      </c>
      <c r="AG76" s="305">
        <v>0</v>
      </c>
      <c r="AH76" s="305">
        <v>0</v>
      </c>
      <c r="AI76" s="497">
        <f t="shared" si="4"/>
        <v>0</v>
      </c>
      <c r="AJ76" s="498">
        <f t="shared" si="5"/>
        <v>0</v>
      </c>
      <c r="AK76" s="55">
        <v>1.5</v>
      </c>
    </row>
    <row r="77" spans="1:143" ht="15">
      <c r="A77" s="1028" t="s">
        <v>1966</v>
      </c>
      <c r="B77" s="1203" t="s">
        <v>1029</v>
      </c>
      <c r="C77" s="1200">
        <v>45856</v>
      </c>
      <c r="D77" s="462" t="s">
        <v>1953</v>
      </c>
      <c r="E77" t="s">
        <v>1113</v>
      </c>
      <c r="F77" s="1029" t="s">
        <v>939</v>
      </c>
      <c r="G77" s="455">
        <v>0.75</v>
      </c>
      <c r="H77" s="459">
        <v>0</v>
      </c>
      <c r="I77" s="459">
        <v>0</v>
      </c>
      <c r="J77" s="305">
        <v>0</v>
      </c>
      <c r="K77" s="305">
        <v>0</v>
      </c>
      <c r="L77" s="305">
        <v>0</v>
      </c>
      <c r="M77" s="305">
        <v>0</v>
      </c>
      <c r="N77" s="305">
        <v>0</v>
      </c>
      <c r="O77" s="305">
        <v>0</v>
      </c>
      <c r="P77" s="305">
        <v>0</v>
      </c>
      <c r="Q77" s="305">
        <v>0</v>
      </c>
      <c r="R77" s="547">
        <v>0</v>
      </c>
      <c r="S77" s="305">
        <v>0</v>
      </c>
      <c r="T77" s="305">
        <v>0</v>
      </c>
      <c r="U77" s="305">
        <v>0</v>
      </c>
      <c r="V77" s="305">
        <v>0</v>
      </c>
      <c r="W77" s="305">
        <v>0</v>
      </c>
      <c r="X77" s="305">
        <v>0</v>
      </c>
      <c r="Y77" s="305">
        <v>0</v>
      </c>
      <c r="Z77" s="305">
        <v>0</v>
      </c>
      <c r="AA77" s="305">
        <v>0</v>
      </c>
      <c r="AB77" s="305">
        <v>0</v>
      </c>
      <c r="AC77" s="305">
        <v>0</v>
      </c>
      <c r="AD77" s="305">
        <v>0</v>
      </c>
      <c r="AE77" s="305">
        <v>0</v>
      </c>
      <c r="AF77" s="305">
        <v>0</v>
      </c>
      <c r="AG77" s="305">
        <v>0</v>
      </c>
      <c r="AH77" s="305">
        <v>0</v>
      </c>
      <c r="AI77" s="497">
        <f t="shared" si="4"/>
        <v>0</v>
      </c>
      <c r="AJ77" s="498">
        <f t="shared" si="5"/>
        <v>0</v>
      </c>
      <c r="AK77" s="55">
        <v>1</v>
      </c>
    </row>
    <row r="78" spans="1:143" ht="15">
      <c r="A78" s="1031" t="s">
        <v>1967</v>
      </c>
      <c r="B78" s="1198" t="s">
        <v>1968</v>
      </c>
      <c r="C78" s="1197">
        <v>45862</v>
      </c>
      <c r="D78" s="544" t="s">
        <v>1948</v>
      </c>
      <c r="E78" s="541" t="s">
        <v>979</v>
      </c>
      <c r="F78" s="1029" t="s">
        <v>939</v>
      </c>
      <c r="G78" s="463">
        <v>1</v>
      </c>
      <c r="H78" s="459">
        <v>0</v>
      </c>
      <c r="I78" s="459">
        <v>0</v>
      </c>
      <c r="J78" s="305">
        <v>0</v>
      </c>
      <c r="K78" s="305">
        <v>1</v>
      </c>
      <c r="L78" s="305">
        <v>0</v>
      </c>
      <c r="M78" s="305">
        <v>0</v>
      </c>
      <c r="N78" s="305">
        <v>0</v>
      </c>
      <c r="O78" s="305">
        <v>0</v>
      </c>
      <c r="P78" s="305">
        <v>0</v>
      </c>
      <c r="Q78" s="305">
        <v>0</v>
      </c>
      <c r="R78" s="547">
        <v>0</v>
      </c>
      <c r="S78" s="305">
        <v>0</v>
      </c>
      <c r="T78" s="305">
        <v>0</v>
      </c>
      <c r="U78" s="305">
        <v>0</v>
      </c>
      <c r="V78" s="305">
        <v>0</v>
      </c>
      <c r="W78" s="305">
        <v>0</v>
      </c>
      <c r="X78" s="305">
        <v>0</v>
      </c>
      <c r="Y78" s="305">
        <v>0</v>
      </c>
      <c r="Z78" s="305">
        <v>0</v>
      </c>
      <c r="AA78" s="305">
        <v>0</v>
      </c>
      <c r="AB78" s="305">
        <v>0</v>
      </c>
      <c r="AC78" s="305">
        <v>0</v>
      </c>
      <c r="AD78" s="305">
        <v>0</v>
      </c>
      <c r="AE78" s="305">
        <v>0</v>
      </c>
      <c r="AF78" s="305">
        <v>0</v>
      </c>
      <c r="AG78" s="305">
        <v>0</v>
      </c>
      <c r="AH78" s="305">
        <v>0</v>
      </c>
      <c r="AI78" s="497">
        <f t="shared" si="4"/>
        <v>1</v>
      </c>
      <c r="AJ78" s="498">
        <f t="shared" si="5"/>
        <v>0</v>
      </c>
    </row>
    <row r="79" spans="1:143" ht="15">
      <c r="A79" s="1028" t="s">
        <v>1969</v>
      </c>
      <c r="B79" s="1201" t="s">
        <v>1970</v>
      </c>
      <c r="C79" s="1200">
        <v>45870</v>
      </c>
      <c r="D79" s="462" t="s">
        <v>1953</v>
      </c>
      <c r="E79" t="s">
        <v>1113</v>
      </c>
      <c r="F79" s="1029" t="s">
        <v>939</v>
      </c>
      <c r="G79" s="455">
        <v>0.75</v>
      </c>
      <c r="H79" s="459">
        <v>0</v>
      </c>
      <c r="I79" s="459">
        <v>0</v>
      </c>
      <c r="J79" s="305">
        <v>0</v>
      </c>
      <c r="K79" s="305">
        <v>0</v>
      </c>
      <c r="L79" s="305">
        <v>0</v>
      </c>
      <c r="M79" s="305">
        <v>0</v>
      </c>
      <c r="N79" s="305">
        <v>0</v>
      </c>
      <c r="O79" s="305">
        <v>0</v>
      </c>
      <c r="P79" s="305">
        <v>0</v>
      </c>
      <c r="Q79" s="305">
        <v>0</v>
      </c>
      <c r="R79" s="547">
        <v>0</v>
      </c>
      <c r="S79" s="305">
        <v>0</v>
      </c>
      <c r="T79" s="305">
        <v>0</v>
      </c>
      <c r="U79" s="305">
        <v>0</v>
      </c>
      <c r="V79" s="305">
        <v>0</v>
      </c>
      <c r="W79" s="305">
        <v>0</v>
      </c>
      <c r="X79" s="305">
        <v>0</v>
      </c>
      <c r="Y79" s="305">
        <v>0</v>
      </c>
      <c r="Z79" s="305">
        <v>0</v>
      </c>
      <c r="AA79" s="305">
        <v>0</v>
      </c>
      <c r="AB79" s="305">
        <v>0</v>
      </c>
      <c r="AC79" s="305">
        <v>0</v>
      </c>
      <c r="AD79" s="305">
        <v>0</v>
      </c>
      <c r="AE79" s="305">
        <v>0</v>
      </c>
      <c r="AF79" s="305">
        <v>0</v>
      </c>
      <c r="AG79" s="305">
        <v>0</v>
      </c>
      <c r="AH79" s="305">
        <v>0</v>
      </c>
      <c r="AI79" s="497">
        <f t="shared" si="4"/>
        <v>0</v>
      </c>
      <c r="AJ79" s="498">
        <f t="shared" si="5"/>
        <v>0</v>
      </c>
      <c r="AK79" s="55">
        <v>0</v>
      </c>
    </row>
    <row r="80" spans="1:143" ht="15">
      <c r="A80" s="1028" t="s">
        <v>1971</v>
      </c>
      <c r="B80" s="1202" t="s">
        <v>1972</v>
      </c>
      <c r="C80" s="1200">
        <v>45870</v>
      </c>
      <c r="D80" s="462" t="s">
        <v>1953</v>
      </c>
      <c r="E80" t="s">
        <v>1113</v>
      </c>
      <c r="F80" s="1029" t="s">
        <v>939</v>
      </c>
      <c r="G80" s="455">
        <v>0.75</v>
      </c>
      <c r="H80" s="459">
        <v>0</v>
      </c>
      <c r="I80" s="459">
        <v>0</v>
      </c>
      <c r="J80" s="305">
        <v>0</v>
      </c>
      <c r="K80" s="305">
        <v>0</v>
      </c>
      <c r="L80" s="305">
        <v>0</v>
      </c>
      <c r="M80" s="305">
        <v>0</v>
      </c>
      <c r="N80" s="305">
        <v>0</v>
      </c>
      <c r="O80" s="305">
        <v>0</v>
      </c>
      <c r="P80" s="305">
        <v>0</v>
      </c>
      <c r="Q80" s="305">
        <v>0</v>
      </c>
      <c r="R80" s="547">
        <v>0</v>
      </c>
      <c r="S80" s="305">
        <v>0</v>
      </c>
      <c r="T80" s="305">
        <v>0</v>
      </c>
      <c r="U80" s="305">
        <v>0</v>
      </c>
      <c r="V80" s="305">
        <v>0</v>
      </c>
      <c r="W80" s="305">
        <v>0</v>
      </c>
      <c r="X80" s="305">
        <v>0</v>
      </c>
      <c r="Y80" s="305">
        <v>0</v>
      </c>
      <c r="Z80" s="305">
        <v>0</v>
      </c>
      <c r="AA80" s="305">
        <v>0</v>
      </c>
      <c r="AB80" s="305">
        <v>0</v>
      </c>
      <c r="AC80" s="305">
        <v>0</v>
      </c>
      <c r="AD80" s="305">
        <v>0</v>
      </c>
      <c r="AE80" s="305">
        <v>0</v>
      </c>
      <c r="AF80" s="305">
        <v>0</v>
      </c>
      <c r="AG80" s="305">
        <v>0</v>
      </c>
      <c r="AH80" s="305">
        <v>0</v>
      </c>
      <c r="AI80" s="497">
        <f t="shared" si="4"/>
        <v>0</v>
      </c>
      <c r="AJ80" s="498">
        <f t="shared" si="5"/>
        <v>0</v>
      </c>
      <c r="AK80" s="55">
        <v>0</v>
      </c>
    </row>
    <row r="81" spans="1:37" ht="15">
      <c r="A81" s="1028" t="s">
        <v>1973</v>
      </c>
      <c r="B81" s="1203" t="s">
        <v>1774</v>
      </c>
      <c r="C81" s="1200">
        <v>45870</v>
      </c>
      <c r="D81" s="462" t="s">
        <v>1953</v>
      </c>
      <c r="E81" t="s">
        <v>1113</v>
      </c>
      <c r="F81" s="1029" t="s">
        <v>939</v>
      </c>
      <c r="G81" s="455">
        <v>0.75</v>
      </c>
      <c r="H81" s="459">
        <v>0</v>
      </c>
      <c r="I81" s="459">
        <v>0</v>
      </c>
      <c r="J81" s="305">
        <v>0</v>
      </c>
      <c r="K81" s="305">
        <v>0</v>
      </c>
      <c r="L81" s="305">
        <v>0</v>
      </c>
      <c r="M81" s="305">
        <v>0</v>
      </c>
      <c r="N81" s="305">
        <v>0</v>
      </c>
      <c r="O81" s="305">
        <v>0</v>
      </c>
      <c r="P81" s="305">
        <v>0</v>
      </c>
      <c r="Q81" s="305">
        <v>0</v>
      </c>
      <c r="R81" s="547">
        <v>0</v>
      </c>
      <c r="S81" s="305">
        <v>0</v>
      </c>
      <c r="T81" s="305">
        <v>0</v>
      </c>
      <c r="U81" s="305">
        <v>0</v>
      </c>
      <c r="V81" s="305">
        <v>0</v>
      </c>
      <c r="W81" s="305">
        <v>0</v>
      </c>
      <c r="X81" s="305">
        <v>0</v>
      </c>
      <c r="Y81" s="305">
        <v>0</v>
      </c>
      <c r="Z81" s="305">
        <v>0</v>
      </c>
      <c r="AA81" s="305">
        <v>0</v>
      </c>
      <c r="AB81" s="305">
        <v>0</v>
      </c>
      <c r="AC81" s="305">
        <v>0</v>
      </c>
      <c r="AD81" s="305">
        <v>0</v>
      </c>
      <c r="AE81" s="305">
        <v>0</v>
      </c>
      <c r="AF81" s="305">
        <v>0</v>
      </c>
      <c r="AG81" s="305">
        <v>0</v>
      </c>
      <c r="AH81" s="305">
        <v>0</v>
      </c>
      <c r="AI81" s="497">
        <f t="shared" si="4"/>
        <v>0</v>
      </c>
      <c r="AJ81" s="498">
        <f t="shared" si="5"/>
        <v>0</v>
      </c>
      <c r="AK81" s="55">
        <v>0</v>
      </c>
    </row>
    <row r="82" spans="1:37" ht="15">
      <c r="A82" s="1031" t="s">
        <v>1974</v>
      </c>
      <c r="B82" s="1198" t="s">
        <v>1975</v>
      </c>
      <c r="C82" s="1197">
        <v>45874</v>
      </c>
      <c r="D82" s="544" t="s">
        <v>1948</v>
      </c>
      <c r="E82" t="s">
        <v>979</v>
      </c>
      <c r="F82" s="1029" t="s">
        <v>939</v>
      </c>
      <c r="G82" s="463">
        <v>1</v>
      </c>
      <c r="H82" s="459">
        <v>0</v>
      </c>
      <c r="I82" s="459">
        <v>0</v>
      </c>
      <c r="J82" s="305">
        <v>0</v>
      </c>
      <c r="K82" s="305">
        <v>2</v>
      </c>
      <c r="L82" s="305">
        <v>0</v>
      </c>
      <c r="M82" s="305">
        <v>0</v>
      </c>
      <c r="N82" s="305">
        <v>0</v>
      </c>
      <c r="O82" s="305">
        <v>0</v>
      </c>
      <c r="P82" s="305">
        <v>0</v>
      </c>
      <c r="Q82" s="305">
        <v>0</v>
      </c>
      <c r="R82" s="547">
        <v>0</v>
      </c>
      <c r="S82" s="305">
        <v>0</v>
      </c>
      <c r="T82" s="305">
        <v>0</v>
      </c>
      <c r="U82" s="305">
        <v>0</v>
      </c>
      <c r="V82" s="305">
        <v>0</v>
      </c>
      <c r="W82" s="305">
        <v>0</v>
      </c>
      <c r="X82" s="305">
        <v>0</v>
      </c>
      <c r="Y82" s="305">
        <v>0</v>
      </c>
      <c r="Z82" s="305">
        <v>0</v>
      </c>
      <c r="AA82" s="305">
        <v>0</v>
      </c>
      <c r="AB82" s="305">
        <v>0</v>
      </c>
      <c r="AC82" s="305">
        <v>0</v>
      </c>
      <c r="AD82" s="305">
        <v>0</v>
      </c>
      <c r="AE82" s="305">
        <v>0</v>
      </c>
      <c r="AF82" s="305">
        <v>0</v>
      </c>
      <c r="AG82" s="305">
        <v>0</v>
      </c>
      <c r="AH82" s="305">
        <v>0</v>
      </c>
      <c r="AI82" s="497">
        <f t="shared" si="4"/>
        <v>2</v>
      </c>
      <c r="AJ82" s="498">
        <f t="shared" si="5"/>
        <v>1</v>
      </c>
      <c r="AK82" s="55">
        <v>0</v>
      </c>
    </row>
    <row r="83" spans="1:37" ht="15">
      <c r="A83" s="1031" t="s">
        <v>1976</v>
      </c>
      <c r="B83" s="1198" t="s">
        <v>1977</v>
      </c>
      <c r="C83" s="1197">
        <v>45874</v>
      </c>
      <c r="D83" s="544" t="s">
        <v>1948</v>
      </c>
      <c r="E83" t="s">
        <v>979</v>
      </c>
      <c r="F83" s="1029" t="s">
        <v>939</v>
      </c>
      <c r="G83" s="463">
        <v>1</v>
      </c>
      <c r="H83" s="459">
        <v>0</v>
      </c>
      <c r="I83" s="459">
        <v>0</v>
      </c>
      <c r="J83" s="305">
        <v>0</v>
      </c>
      <c r="K83" s="305">
        <v>2</v>
      </c>
      <c r="L83" s="305">
        <v>0</v>
      </c>
      <c r="M83" s="305">
        <v>0</v>
      </c>
      <c r="N83" s="305">
        <v>0</v>
      </c>
      <c r="O83" s="305">
        <v>0</v>
      </c>
      <c r="P83" s="305">
        <v>0</v>
      </c>
      <c r="Q83" s="305">
        <v>0</v>
      </c>
      <c r="R83" s="547">
        <v>0</v>
      </c>
      <c r="S83" s="305">
        <v>0</v>
      </c>
      <c r="T83" s="305">
        <v>0</v>
      </c>
      <c r="U83" s="305">
        <v>0</v>
      </c>
      <c r="V83" s="305">
        <v>0</v>
      </c>
      <c r="W83" s="305">
        <v>0</v>
      </c>
      <c r="X83" s="305">
        <v>0</v>
      </c>
      <c r="Y83" s="305">
        <v>0</v>
      </c>
      <c r="Z83" s="305">
        <v>0</v>
      </c>
      <c r="AA83" s="305">
        <v>0</v>
      </c>
      <c r="AB83" s="305">
        <v>0</v>
      </c>
      <c r="AC83" s="305">
        <v>0</v>
      </c>
      <c r="AD83" s="305">
        <v>0</v>
      </c>
      <c r="AE83" s="305">
        <v>0</v>
      </c>
      <c r="AF83" s="305">
        <v>0</v>
      </c>
      <c r="AG83" s="305">
        <v>0</v>
      </c>
      <c r="AH83" s="305">
        <v>0</v>
      </c>
      <c r="AI83" s="497">
        <f t="shared" si="4"/>
        <v>2</v>
      </c>
      <c r="AJ83" s="498">
        <f t="shared" si="5"/>
        <v>1</v>
      </c>
      <c r="AK83" s="55">
        <v>0</v>
      </c>
    </row>
    <row r="84" spans="1:37" ht="15">
      <c r="A84" s="1031" t="s">
        <v>1978</v>
      </c>
      <c r="B84" s="1198" t="s">
        <v>1807</v>
      </c>
      <c r="C84" s="1197">
        <v>45875</v>
      </c>
      <c r="D84" s="544" t="s">
        <v>1948</v>
      </c>
      <c r="E84" s="541" t="s">
        <v>979</v>
      </c>
      <c r="F84" s="1030" t="s">
        <v>939</v>
      </c>
      <c r="G84" s="463">
        <v>1</v>
      </c>
      <c r="H84" s="459">
        <v>0</v>
      </c>
      <c r="I84" s="459">
        <v>0</v>
      </c>
      <c r="J84" s="305">
        <v>0</v>
      </c>
      <c r="K84" s="305">
        <v>1</v>
      </c>
      <c r="L84" s="305">
        <v>0</v>
      </c>
      <c r="M84" s="305">
        <v>0</v>
      </c>
      <c r="N84" s="305">
        <v>0</v>
      </c>
      <c r="O84" s="305">
        <v>0</v>
      </c>
      <c r="P84" s="305">
        <v>0</v>
      </c>
      <c r="Q84" s="305">
        <v>0</v>
      </c>
      <c r="R84" s="547">
        <v>0</v>
      </c>
      <c r="S84" s="305">
        <v>0</v>
      </c>
      <c r="T84" s="305">
        <v>0</v>
      </c>
      <c r="U84" s="305">
        <v>0</v>
      </c>
      <c r="V84" s="305">
        <v>0</v>
      </c>
      <c r="W84" s="305">
        <v>0</v>
      </c>
      <c r="X84" s="305">
        <v>0</v>
      </c>
      <c r="Y84" s="305">
        <v>0</v>
      </c>
      <c r="Z84" s="305">
        <v>0</v>
      </c>
      <c r="AA84" s="305">
        <v>0</v>
      </c>
      <c r="AB84" s="305">
        <v>0</v>
      </c>
      <c r="AC84" s="305">
        <v>0</v>
      </c>
      <c r="AD84" s="305">
        <v>0</v>
      </c>
      <c r="AE84" s="305">
        <v>0</v>
      </c>
      <c r="AF84" s="305">
        <v>0</v>
      </c>
      <c r="AG84" s="305">
        <v>0</v>
      </c>
      <c r="AH84" s="305">
        <v>0</v>
      </c>
      <c r="AI84" s="497">
        <f t="shared" si="4"/>
        <v>1</v>
      </c>
      <c r="AJ84" s="498">
        <f t="shared" si="5"/>
        <v>0</v>
      </c>
      <c r="AK84" s="55">
        <v>0</v>
      </c>
    </row>
    <row r="85" spans="1:37" ht="15">
      <c r="A85" s="1031" t="s">
        <v>1979</v>
      </c>
      <c r="B85" s="1198" t="s">
        <v>1691</v>
      </c>
      <c r="C85" s="1197">
        <v>45875</v>
      </c>
      <c r="D85" s="544" t="s">
        <v>1948</v>
      </c>
      <c r="E85" s="541" t="s">
        <v>979</v>
      </c>
      <c r="F85" s="1029" t="s">
        <v>939</v>
      </c>
      <c r="G85" s="463">
        <v>1</v>
      </c>
      <c r="H85" s="459">
        <v>0</v>
      </c>
      <c r="I85" s="459">
        <v>0</v>
      </c>
      <c r="J85" s="305">
        <v>0</v>
      </c>
      <c r="K85" s="305">
        <v>1</v>
      </c>
      <c r="L85" s="305">
        <v>0</v>
      </c>
      <c r="M85" s="305">
        <v>0</v>
      </c>
      <c r="N85" s="305">
        <v>0</v>
      </c>
      <c r="O85" s="305">
        <v>0</v>
      </c>
      <c r="P85" s="305">
        <v>0</v>
      </c>
      <c r="Q85" s="305">
        <v>0</v>
      </c>
      <c r="R85" s="547">
        <v>0</v>
      </c>
      <c r="S85" s="305">
        <v>0</v>
      </c>
      <c r="T85" s="305">
        <v>0</v>
      </c>
      <c r="U85" s="305">
        <v>0</v>
      </c>
      <c r="V85" s="305">
        <v>0</v>
      </c>
      <c r="W85" s="305">
        <v>0</v>
      </c>
      <c r="X85" s="305">
        <v>0</v>
      </c>
      <c r="Y85" s="305">
        <v>0</v>
      </c>
      <c r="Z85" s="305">
        <v>0</v>
      </c>
      <c r="AA85" s="305">
        <v>0</v>
      </c>
      <c r="AB85" s="305">
        <v>0</v>
      </c>
      <c r="AC85" s="305">
        <v>0</v>
      </c>
      <c r="AD85" s="305">
        <v>0</v>
      </c>
      <c r="AE85" s="305">
        <v>0</v>
      </c>
      <c r="AF85" s="305">
        <v>0</v>
      </c>
      <c r="AG85" s="305">
        <v>0</v>
      </c>
      <c r="AH85" s="305">
        <v>0</v>
      </c>
      <c r="AI85" s="497">
        <f t="shared" si="4"/>
        <v>1</v>
      </c>
      <c r="AJ85" s="498">
        <f t="shared" si="5"/>
        <v>0</v>
      </c>
      <c r="AK85" s="55">
        <v>0</v>
      </c>
    </row>
    <row r="86" spans="1:37" ht="15">
      <c r="A86" s="1031" t="s">
        <v>1980</v>
      </c>
      <c r="B86" s="1198" t="s">
        <v>1981</v>
      </c>
      <c r="C86" s="1197">
        <v>45875</v>
      </c>
      <c r="D86" s="544" t="s">
        <v>1948</v>
      </c>
      <c r="E86" s="541" t="s">
        <v>979</v>
      </c>
      <c r="F86" s="1029" t="s">
        <v>939</v>
      </c>
      <c r="G86" s="463">
        <v>1</v>
      </c>
      <c r="H86" s="459">
        <v>0</v>
      </c>
      <c r="I86" s="459">
        <v>0</v>
      </c>
      <c r="J86" s="305">
        <v>0</v>
      </c>
      <c r="K86" s="305">
        <v>2</v>
      </c>
      <c r="L86" s="305">
        <v>0</v>
      </c>
      <c r="M86" s="305">
        <v>0</v>
      </c>
      <c r="N86" s="305">
        <v>0</v>
      </c>
      <c r="O86" s="305">
        <v>0</v>
      </c>
      <c r="P86" s="305">
        <v>0</v>
      </c>
      <c r="Q86" s="305">
        <v>0</v>
      </c>
      <c r="R86" s="547">
        <v>0</v>
      </c>
      <c r="S86" s="305">
        <v>0</v>
      </c>
      <c r="T86" s="305">
        <v>0</v>
      </c>
      <c r="U86" s="305">
        <v>0</v>
      </c>
      <c r="V86" s="305">
        <v>0</v>
      </c>
      <c r="W86" s="305">
        <v>0</v>
      </c>
      <c r="X86" s="305">
        <v>0</v>
      </c>
      <c r="Y86" s="305">
        <v>0</v>
      </c>
      <c r="Z86" s="305">
        <v>0</v>
      </c>
      <c r="AA86" s="305">
        <v>0</v>
      </c>
      <c r="AB86" s="305">
        <v>0</v>
      </c>
      <c r="AC86" s="305">
        <v>0</v>
      </c>
      <c r="AD86" s="305">
        <v>0</v>
      </c>
      <c r="AE86" s="305">
        <v>0</v>
      </c>
      <c r="AF86" s="305">
        <v>0</v>
      </c>
      <c r="AG86" s="305">
        <v>0</v>
      </c>
      <c r="AH86" s="305">
        <v>0</v>
      </c>
      <c r="AI86" s="497">
        <f t="shared" si="4"/>
        <v>2</v>
      </c>
      <c r="AJ86" s="498">
        <f t="shared" si="5"/>
        <v>1</v>
      </c>
      <c r="AK86" s="55">
        <v>1</v>
      </c>
    </row>
    <row r="87" spans="1:37" ht="15">
      <c r="A87" s="1028" t="s">
        <v>1020</v>
      </c>
      <c r="B87" s="1199" t="s">
        <v>1982</v>
      </c>
      <c r="C87" s="1200">
        <v>45875</v>
      </c>
      <c r="D87" s="462" t="s">
        <v>1953</v>
      </c>
      <c r="E87" t="s">
        <v>1113</v>
      </c>
      <c r="F87" s="1029" t="s">
        <v>939</v>
      </c>
      <c r="G87" s="455">
        <v>0.75</v>
      </c>
      <c r="H87" s="459">
        <v>0</v>
      </c>
      <c r="I87" s="459">
        <v>0</v>
      </c>
      <c r="J87" s="305">
        <v>0</v>
      </c>
      <c r="K87" s="305">
        <v>0</v>
      </c>
      <c r="L87" s="305">
        <v>0</v>
      </c>
      <c r="M87" s="305">
        <v>0</v>
      </c>
      <c r="N87" s="305">
        <v>0</v>
      </c>
      <c r="O87" s="305">
        <v>0</v>
      </c>
      <c r="P87" s="305">
        <v>0</v>
      </c>
      <c r="Q87" s="305">
        <v>0</v>
      </c>
      <c r="R87" s="547">
        <v>0</v>
      </c>
      <c r="S87" s="305">
        <v>0</v>
      </c>
      <c r="T87" s="305">
        <v>0</v>
      </c>
      <c r="U87" s="305">
        <v>0</v>
      </c>
      <c r="V87" s="305">
        <v>0</v>
      </c>
      <c r="W87" s="305">
        <v>0</v>
      </c>
      <c r="X87" s="305">
        <v>0</v>
      </c>
      <c r="Y87" s="305">
        <v>0</v>
      </c>
      <c r="Z87" s="305">
        <v>0</v>
      </c>
      <c r="AA87" s="305">
        <v>0</v>
      </c>
      <c r="AB87" s="305">
        <v>0</v>
      </c>
      <c r="AC87" s="305">
        <v>0</v>
      </c>
      <c r="AD87" s="305">
        <v>0</v>
      </c>
      <c r="AE87" s="305">
        <v>0</v>
      </c>
      <c r="AF87" s="305">
        <v>0</v>
      </c>
      <c r="AG87" s="305">
        <v>0</v>
      </c>
      <c r="AH87" s="305">
        <v>0</v>
      </c>
      <c r="AI87" s="497">
        <f t="shared" si="4"/>
        <v>0</v>
      </c>
      <c r="AJ87" s="498">
        <f t="shared" si="5"/>
        <v>0</v>
      </c>
      <c r="AK87" s="55">
        <v>0</v>
      </c>
    </row>
    <row r="88" spans="1:37" ht="15">
      <c r="A88" s="1031" t="s">
        <v>1983</v>
      </c>
      <c r="B88" s="1198" t="s">
        <v>1984</v>
      </c>
      <c r="C88" s="1197">
        <v>45876</v>
      </c>
      <c r="D88" s="544" t="s">
        <v>1948</v>
      </c>
      <c r="E88" s="541" t="s">
        <v>979</v>
      </c>
      <c r="F88" s="1029" t="s">
        <v>939</v>
      </c>
      <c r="G88" s="463">
        <v>1</v>
      </c>
      <c r="H88" s="459">
        <v>0</v>
      </c>
      <c r="I88" s="459">
        <v>0</v>
      </c>
      <c r="J88" s="305">
        <v>0</v>
      </c>
      <c r="K88" s="305">
        <v>1</v>
      </c>
      <c r="L88" s="305">
        <v>0</v>
      </c>
      <c r="M88" s="305">
        <v>0</v>
      </c>
      <c r="N88" s="305">
        <v>0</v>
      </c>
      <c r="O88" s="305">
        <v>0</v>
      </c>
      <c r="P88" s="305">
        <v>0</v>
      </c>
      <c r="Q88" s="305">
        <v>0</v>
      </c>
      <c r="R88" s="547">
        <v>0</v>
      </c>
      <c r="S88" s="305">
        <v>0</v>
      </c>
      <c r="T88" s="305">
        <v>0</v>
      </c>
      <c r="U88" s="305">
        <v>0</v>
      </c>
      <c r="V88" s="305">
        <v>0</v>
      </c>
      <c r="W88" s="305">
        <v>0</v>
      </c>
      <c r="X88" s="305">
        <v>0</v>
      </c>
      <c r="Y88" s="305">
        <v>0</v>
      </c>
      <c r="Z88" s="305">
        <v>0</v>
      </c>
      <c r="AA88" s="305">
        <v>0</v>
      </c>
      <c r="AB88" s="305">
        <v>0</v>
      </c>
      <c r="AC88" s="305">
        <v>0</v>
      </c>
      <c r="AD88" s="305">
        <v>0</v>
      </c>
      <c r="AE88" s="305">
        <v>0</v>
      </c>
      <c r="AF88" s="305">
        <v>0</v>
      </c>
      <c r="AG88" s="305">
        <v>0</v>
      </c>
      <c r="AH88" s="305">
        <v>0</v>
      </c>
      <c r="AI88" s="497">
        <f t="shared" si="4"/>
        <v>1</v>
      </c>
      <c r="AJ88" s="498">
        <f t="shared" si="5"/>
        <v>0</v>
      </c>
      <c r="AK88" s="55">
        <v>0</v>
      </c>
    </row>
    <row r="89" spans="1:37" ht="15">
      <c r="A89" s="1028" t="s">
        <v>1985</v>
      </c>
      <c r="B89" s="1199" t="s">
        <v>1986</v>
      </c>
      <c r="C89" s="1200">
        <v>45876</v>
      </c>
      <c r="D89" s="462" t="s">
        <v>1953</v>
      </c>
      <c r="E89" t="s">
        <v>1113</v>
      </c>
      <c r="F89" s="1029" t="s">
        <v>939</v>
      </c>
      <c r="G89" s="455">
        <v>0.75</v>
      </c>
      <c r="H89" s="459">
        <v>0</v>
      </c>
      <c r="I89" s="459">
        <v>0</v>
      </c>
      <c r="J89" s="305">
        <v>0</v>
      </c>
      <c r="K89" s="305">
        <v>0</v>
      </c>
      <c r="L89" s="305">
        <v>0</v>
      </c>
      <c r="M89" s="305">
        <v>0</v>
      </c>
      <c r="N89" s="305">
        <v>0</v>
      </c>
      <c r="O89" s="305">
        <v>0</v>
      </c>
      <c r="P89" s="305">
        <v>0</v>
      </c>
      <c r="Q89" s="305">
        <v>0</v>
      </c>
      <c r="R89" s="547">
        <v>0</v>
      </c>
      <c r="S89" s="305">
        <v>0</v>
      </c>
      <c r="T89" s="305">
        <v>0</v>
      </c>
      <c r="U89" s="305">
        <v>0</v>
      </c>
      <c r="V89" s="305">
        <v>0</v>
      </c>
      <c r="W89" s="305">
        <v>0</v>
      </c>
      <c r="X89" s="305">
        <v>0</v>
      </c>
      <c r="Y89" s="305">
        <v>0</v>
      </c>
      <c r="Z89" s="305">
        <v>0</v>
      </c>
      <c r="AA89" s="305">
        <v>0</v>
      </c>
      <c r="AB89" s="305">
        <v>0</v>
      </c>
      <c r="AC89" s="305">
        <v>0</v>
      </c>
      <c r="AD89" s="305">
        <v>0</v>
      </c>
      <c r="AE89" s="305">
        <v>0</v>
      </c>
      <c r="AF89" s="305">
        <v>0</v>
      </c>
      <c r="AG89" s="305">
        <v>0</v>
      </c>
      <c r="AH89" s="305">
        <v>0</v>
      </c>
      <c r="AI89" s="497">
        <f t="shared" si="4"/>
        <v>0</v>
      </c>
      <c r="AJ89" s="498">
        <f t="shared" si="5"/>
        <v>0</v>
      </c>
      <c r="AK89" s="55">
        <v>0</v>
      </c>
    </row>
    <row r="90" spans="1:37" ht="15">
      <c r="A90" s="1031" t="s">
        <v>1987</v>
      </c>
      <c r="B90" s="1198" t="s">
        <v>1988</v>
      </c>
      <c r="C90" s="1197">
        <v>45884</v>
      </c>
      <c r="D90" s="544" t="s">
        <v>1948</v>
      </c>
      <c r="E90" s="541" t="s">
        <v>979</v>
      </c>
      <c r="F90" s="1029" t="s">
        <v>939</v>
      </c>
      <c r="G90" s="463">
        <v>1</v>
      </c>
      <c r="H90" s="459">
        <v>0</v>
      </c>
      <c r="I90" s="459">
        <v>0</v>
      </c>
      <c r="J90" s="305">
        <v>0</v>
      </c>
      <c r="K90" s="305">
        <v>1</v>
      </c>
      <c r="L90" s="305">
        <v>0</v>
      </c>
      <c r="M90" s="305">
        <v>0</v>
      </c>
      <c r="N90" s="305">
        <v>0</v>
      </c>
      <c r="O90" s="305">
        <v>0</v>
      </c>
      <c r="P90" s="305">
        <v>0</v>
      </c>
      <c r="Q90" s="305">
        <v>0</v>
      </c>
      <c r="R90" s="547">
        <v>0</v>
      </c>
      <c r="S90" s="305">
        <v>0</v>
      </c>
      <c r="T90" s="305">
        <v>0</v>
      </c>
      <c r="U90" s="305">
        <v>0</v>
      </c>
      <c r="V90" s="305">
        <v>0</v>
      </c>
      <c r="W90" s="305">
        <v>0</v>
      </c>
      <c r="X90" s="305">
        <v>0</v>
      </c>
      <c r="Y90" s="305">
        <v>0</v>
      </c>
      <c r="Z90" s="305">
        <v>0</v>
      </c>
      <c r="AA90" s="305">
        <v>0</v>
      </c>
      <c r="AB90" s="305">
        <v>0</v>
      </c>
      <c r="AC90" s="305">
        <v>0</v>
      </c>
      <c r="AD90" s="305">
        <v>0</v>
      </c>
      <c r="AE90" s="305">
        <v>0</v>
      </c>
      <c r="AF90" s="305">
        <v>0</v>
      </c>
      <c r="AG90" s="305">
        <v>0</v>
      </c>
      <c r="AH90" s="305">
        <v>0</v>
      </c>
      <c r="AI90" s="497">
        <f t="shared" si="4"/>
        <v>1</v>
      </c>
      <c r="AJ90" s="498">
        <f t="shared" si="5"/>
        <v>0</v>
      </c>
      <c r="AK90" s="55">
        <v>1</v>
      </c>
    </row>
    <row r="91" spans="1:37" ht="15">
      <c r="A91" s="1031" t="s">
        <v>1053</v>
      </c>
      <c r="B91" s="1198" t="s">
        <v>1989</v>
      </c>
      <c r="C91" s="1197">
        <v>45884</v>
      </c>
      <c r="D91" s="544" t="s">
        <v>1948</v>
      </c>
      <c r="E91" s="541" t="s">
        <v>979</v>
      </c>
      <c r="F91" s="1029" t="s">
        <v>939</v>
      </c>
      <c r="G91" s="463">
        <v>1</v>
      </c>
      <c r="H91" s="459">
        <v>0</v>
      </c>
      <c r="I91" s="459">
        <v>0</v>
      </c>
      <c r="J91" s="305">
        <v>0</v>
      </c>
      <c r="K91" s="305">
        <v>1</v>
      </c>
      <c r="L91" s="305">
        <v>0</v>
      </c>
      <c r="M91" s="305">
        <v>0</v>
      </c>
      <c r="N91" s="305">
        <v>0</v>
      </c>
      <c r="O91" s="305">
        <v>0</v>
      </c>
      <c r="P91" s="305">
        <v>0</v>
      </c>
      <c r="Q91" s="305">
        <v>0</v>
      </c>
      <c r="R91" s="547">
        <v>0</v>
      </c>
      <c r="S91" s="305">
        <v>0</v>
      </c>
      <c r="T91" s="305">
        <v>0</v>
      </c>
      <c r="U91" s="305">
        <v>0</v>
      </c>
      <c r="V91" s="305">
        <v>0</v>
      </c>
      <c r="W91" s="305">
        <v>0</v>
      </c>
      <c r="X91" s="305">
        <v>0</v>
      </c>
      <c r="Y91" s="305">
        <v>0</v>
      </c>
      <c r="Z91" s="305">
        <v>0</v>
      </c>
      <c r="AA91" s="305">
        <v>0</v>
      </c>
      <c r="AB91" s="305">
        <v>0</v>
      </c>
      <c r="AC91" s="305">
        <v>0</v>
      </c>
      <c r="AD91" s="305">
        <v>0</v>
      </c>
      <c r="AE91" s="305">
        <v>0</v>
      </c>
      <c r="AF91" s="305">
        <v>0</v>
      </c>
      <c r="AG91" s="305">
        <v>0</v>
      </c>
      <c r="AH91" s="305">
        <v>0</v>
      </c>
      <c r="AI91" s="497">
        <f t="shared" si="4"/>
        <v>1</v>
      </c>
      <c r="AJ91" s="498">
        <f t="shared" si="5"/>
        <v>0</v>
      </c>
      <c r="AK91" s="55">
        <v>1</v>
      </c>
    </row>
    <row r="92" spans="1:37" ht="15">
      <c r="A92" s="1031" t="s">
        <v>1990</v>
      </c>
      <c r="B92" s="1198" t="s">
        <v>1991</v>
      </c>
      <c r="C92" s="1197">
        <v>45886</v>
      </c>
      <c r="D92" s="544" t="s">
        <v>1948</v>
      </c>
      <c r="E92" s="541" t="s">
        <v>979</v>
      </c>
      <c r="F92" s="1029" t="s">
        <v>939</v>
      </c>
      <c r="G92" s="463">
        <v>1</v>
      </c>
      <c r="H92" s="459">
        <v>0</v>
      </c>
      <c r="I92" s="459">
        <v>0</v>
      </c>
      <c r="J92" s="305">
        <v>0</v>
      </c>
      <c r="K92" s="305">
        <v>2</v>
      </c>
      <c r="L92" s="305">
        <v>0</v>
      </c>
      <c r="M92" s="305">
        <v>0</v>
      </c>
      <c r="N92" s="305">
        <v>0</v>
      </c>
      <c r="O92" s="305">
        <v>0</v>
      </c>
      <c r="P92" s="305">
        <v>0</v>
      </c>
      <c r="Q92" s="305">
        <v>0</v>
      </c>
      <c r="R92" s="547">
        <v>0</v>
      </c>
      <c r="S92" s="305">
        <v>0</v>
      </c>
      <c r="T92" s="305">
        <v>0</v>
      </c>
      <c r="U92" s="305">
        <v>0</v>
      </c>
      <c r="V92" s="305">
        <v>0</v>
      </c>
      <c r="W92" s="305">
        <v>0</v>
      </c>
      <c r="X92" s="305">
        <v>0</v>
      </c>
      <c r="Y92" s="305">
        <v>0</v>
      </c>
      <c r="Z92" s="305">
        <v>0</v>
      </c>
      <c r="AA92" s="305">
        <v>0</v>
      </c>
      <c r="AB92" s="305">
        <v>0</v>
      </c>
      <c r="AC92" s="305">
        <v>0</v>
      </c>
      <c r="AD92" s="305">
        <v>0</v>
      </c>
      <c r="AE92" s="305">
        <v>0</v>
      </c>
      <c r="AF92" s="305">
        <v>0</v>
      </c>
      <c r="AG92" s="305">
        <v>0</v>
      </c>
      <c r="AH92" s="305">
        <v>0</v>
      </c>
      <c r="AI92" s="497">
        <f t="shared" si="4"/>
        <v>2</v>
      </c>
      <c r="AJ92" s="498">
        <f t="shared" si="5"/>
        <v>1</v>
      </c>
      <c r="AK92" s="55">
        <v>0</v>
      </c>
    </row>
    <row r="93" spans="1:37" ht="15">
      <c r="A93" s="1032" t="s">
        <v>1992</v>
      </c>
      <c r="B93" s="1204" t="s">
        <v>1993</v>
      </c>
      <c r="C93" s="1197">
        <v>45893</v>
      </c>
      <c r="D93" s="544" t="s">
        <v>1948</v>
      </c>
      <c r="E93" s="541" t="s">
        <v>979</v>
      </c>
      <c r="F93" s="1029" t="s">
        <v>939</v>
      </c>
      <c r="G93" s="463">
        <v>1</v>
      </c>
      <c r="H93" s="459">
        <v>0</v>
      </c>
      <c r="I93" s="459">
        <v>0</v>
      </c>
      <c r="J93" s="305">
        <v>0</v>
      </c>
      <c r="K93" s="305">
        <v>1</v>
      </c>
      <c r="L93" s="305">
        <v>0</v>
      </c>
      <c r="M93" s="305">
        <v>0</v>
      </c>
      <c r="N93" s="305">
        <v>0</v>
      </c>
      <c r="O93" s="305">
        <v>0</v>
      </c>
      <c r="P93" s="305">
        <v>0</v>
      </c>
      <c r="Q93" s="305">
        <v>0</v>
      </c>
      <c r="R93" s="547">
        <v>0</v>
      </c>
      <c r="S93" s="305">
        <v>0</v>
      </c>
      <c r="T93" s="305">
        <v>0</v>
      </c>
      <c r="U93" s="305">
        <v>0</v>
      </c>
      <c r="V93" s="305">
        <v>0</v>
      </c>
      <c r="W93" s="305">
        <v>0</v>
      </c>
      <c r="X93" s="305">
        <v>0</v>
      </c>
      <c r="Y93" s="305">
        <v>0</v>
      </c>
      <c r="Z93" s="305">
        <v>0</v>
      </c>
      <c r="AA93" s="305">
        <v>0</v>
      </c>
      <c r="AB93" s="305">
        <v>0</v>
      </c>
      <c r="AC93" s="305">
        <v>0</v>
      </c>
      <c r="AD93" s="305">
        <v>0</v>
      </c>
      <c r="AE93" s="305">
        <v>0</v>
      </c>
      <c r="AF93" s="305">
        <v>0</v>
      </c>
      <c r="AG93" s="305">
        <v>0</v>
      </c>
      <c r="AH93" s="305">
        <v>0</v>
      </c>
      <c r="AI93" s="497">
        <f t="shared" si="4"/>
        <v>1</v>
      </c>
      <c r="AJ93" s="498">
        <f t="shared" si="5"/>
        <v>0</v>
      </c>
      <c r="AK93" s="55">
        <v>1</v>
      </c>
    </row>
    <row r="94" spans="1:37" ht="15">
      <c r="A94" s="1031" t="s">
        <v>1994</v>
      </c>
      <c r="B94" s="1198" t="s">
        <v>1995</v>
      </c>
      <c r="C94" s="1197">
        <v>45893</v>
      </c>
      <c r="D94" s="544" t="s">
        <v>1948</v>
      </c>
      <c r="E94" s="541" t="s">
        <v>979</v>
      </c>
      <c r="F94" s="1030" t="s">
        <v>939</v>
      </c>
      <c r="G94" s="463">
        <v>1</v>
      </c>
      <c r="H94" s="459">
        <v>0</v>
      </c>
      <c r="I94" s="459">
        <v>0</v>
      </c>
      <c r="J94" s="305">
        <v>0</v>
      </c>
      <c r="K94" s="305">
        <v>1</v>
      </c>
      <c r="L94" s="305">
        <v>0</v>
      </c>
      <c r="M94" s="305">
        <v>0</v>
      </c>
      <c r="N94" s="305">
        <v>0</v>
      </c>
      <c r="O94" s="305">
        <v>0</v>
      </c>
      <c r="P94" s="305">
        <v>0</v>
      </c>
      <c r="Q94" s="305">
        <v>0</v>
      </c>
      <c r="R94" s="547">
        <v>0</v>
      </c>
      <c r="S94" s="305">
        <v>0</v>
      </c>
      <c r="T94" s="305">
        <v>0</v>
      </c>
      <c r="U94" s="305">
        <v>0</v>
      </c>
      <c r="V94" s="305">
        <v>0</v>
      </c>
      <c r="W94" s="305">
        <v>0</v>
      </c>
      <c r="X94" s="305">
        <v>0</v>
      </c>
      <c r="Y94" s="305">
        <v>0</v>
      </c>
      <c r="Z94" s="305">
        <v>0</v>
      </c>
      <c r="AA94" s="305">
        <v>0</v>
      </c>
      <c r="AB94" s="305">
        <v>0</v>
      </c>
      <c r="AC94" s="305">
        <v>0</v>
      </c>
      <c r="AD94" s="305">
        <v>0</v>
      </c>
      <c r="AE94" s="305">
        <v>0</v>
      </c>
      <c r="AF94" s="305">
        <v>0</v>
      </c>
      <c r="AG94" s="305">
        <v>0</v>
      </c>
      <c r="AH94" s="305">
        <v>0</v>
      </c>
      <c r="AI94" s="497">
        <f t="shared" si="4"/>
        <v>1</v>
      </c>
      <c r="AJ94" s="498">
        <f t="shared" si="5"/>
        <v>0</v>
      </c>
      <c r="AK94" s="55">
        <v>2.5</v>
      </c>
    </row>
    <row r="95" spans="1:37" ht="15">
      <c r="A95" s="1028" t="s">
        <v>1996</v>
      </c>
      <c r="B95" s="1052" t="s">
        <v>1997</v>
      </c>
      <c r="C95" s="1205">
        <v>45891</v>
      </c>
      <c r="D95" s="462" t="s">
        <v>1953</v>
      </c>
      <c r="E95" t="s">
        <v>1113</v>
      </c>
      <c r="F95" s="1029" t="s">
        <v>939</v>
      </c>
      <c r="G95" s="455">
        <v>0.75</v>
      </c>
      <c r="H95" s="459">
        <v>0</v>
      </c>
      <c r="I95" s="459">
        <v>0</v>
      </c>
      <c r="J95" s="305">
        <v>0</v>
      </c>
      <c r="K95" s="305">
        <v>0</v>
      </c>
      <c r="L95" s="305">
        <v>0</v>
      </c>
      <c r="M95" s="305">
        <v>0</v>
      </c>
      <c r="N95" s="305">
        <v>0</v>
      </c>
      <c r="O95" s="305">
        <v>0</v>
      </c>
      <c r="P95" s="305">
        <v>0</v>
      </c>
      <c r="Q95" s="305">
        <v>0</v>
      </c>
      <c r="R95" s="547">
        <v>0</v>
      </c>
      <c r="S95" s="305">
        <v>0</v>
      </c>
      <c r="T95" s="305">
        <v>0</v>
      </c>
      <c r="U95" s="305">
        <v>0</v>
      </c>
      <c r="V95" s="305">
        <v>0</v>
      </c>
      <c r="W95" s="305">
        <v>0</v>
      </c>
      <c r="X95" s="305">
        <v>0</v>
      </c>
      <c r="Y95" s="305">
        <v>0</v>
      </c>
      <c r="Z95" s="305">
        <v>0</v>
      </c>
      <c r="AA95" s="305">
        <v>0</v>
      </c>
      <c r="AB95" s="305">
        <v>0</v>
      </c>
      <c r="AC95" s="305">
        <v>0</v>
      </c>
      <c r="AD95" s="305">
        <v>0</v>
      </c>
      <c r="AE95" s="305">
        <v>0</v>
      </c>
      <c r="AF95" s="305">
        <v>0</v>
      </c>
      <c r="AG95" s="305">
        <v>0</v>
      </c>
      <c r="AH95" s="305">
        <v>0</v>
      </c>
      <c r="AI95" s="497">
        <f t="shared" si="4"/>
        <v>0</v>
      </c>
      <c r="AJ95" s="498">
        <f t="shared" si="5"/>
        <v>0</v>
      </c>
      <c r="AK95" s="55">
        <v>1.5</v>
      </c>
    </row>
    <row r="96" spans="1:37" ht="15">
      <c r="A96" s="1028" t="s">
        <v>1998</v>
      </c>
      <c r="B96" s="1052" t="s">
        <v>1999</v>
      </c>
      <c r="C96" s="1205">
        <v>45891</v>
      </c>
      <c r="D96" s="462" t="s">
        <v>1953</v>
      </c>
      <c r="E96" t="s">
        <v>1113</v>
      </c>
      <c r="F96" s="1029" t="s">
        <v>939</v>
      </c>
      <c r="G96" s="455">
        <v>0.75</v>
      </c>
      <c r="H96" s="459">
        <v>0</v>
      </c>
      <c r="I96" s="459">
        <v>0</v>
      </c>
      <c r="J96" s="305">
        <v>0</v>
      </c>
      <c r="K96" s="305">
        <v>0</v>
      </c>
      <c r="L96" s="305">
        <v>0</v>
      </c>
      <c r="M96" s="305">
        <v>0</v>
      </c>
      <c r="N96" s="305">
        <v>0</v>
      </c>
      <c r="O96" s="305">
        <v>0</v>
      </c>
      <c r="P96" s="305">
        <v>0</v>
      </c>
      <c r="Q96" s="305">
        <v>0</v>
      </c>
      <c r="R96" s="547">
        <v>0</v>
      </c>
      <c r="S96" s="305">
        <v>0</v>
      </c>
      <c r="T96" s="305">
        <v>0</v>
      </c>
      <c r="U96" s="305">
        <v>0</v>
      </c>
      <c r="V96" s="305">
        <v>0</v>
      </c>
      <c r="W96" s="305">
        <v>0</v>
      </c>
      <c r="X96" s="305">
        <v>0</v>
      </c>
      <c r="Y96" s="305">
        <v>0</v>
      </c>
      <c r="Z96" s="305">
        <v>0</v>
      </c>
      <c r="AA96" s="305">
        <v>0</v>
      </c>
      <c r="AB96" s="305">
        <v>0</v>
      </c>
      <c r="AC96" s="305">
        <v>0</v>
      </c>
      <c r="AD96" s="305">
        <v>0</v>
      </c>
      <c r="AE96" s="305">
        <v>0</v>
      </c>
      <c r="AF96" s="305">
        <v>0</v>
      </c>
      <c r="AG96" s="305">
        <v>0</v>
      </c>
      <c r="AH96" s="305">
        <v>0</v>
      </c>
      <c r="AI96" s="497">
        <f t="shared" si="4"/>
        <v>0</v>
      </c>
      <c r="AJ96" s="498">
        <f t="shared" si="5"/>
        <v>0</v>
      </c>
      <c r="AK96" s="55">
        <v>0</v>
      </c>
    </row>
    <row r="97" spans="1:37" ht="15">
      <c r="A97" s="1028" t="s">
        <v>2000</v>
      </c>
      <c r="B97" s="1052" t="s">
        <v>2001</v>
      </c>
      <c r="C97" s="1205">
        <v>45891</v>
      </c>
      <c r="D97" s="462" t="s">
        <v>1953</v>
      </c>
      <c r="E97" t="s">
        <v>1113</v>
      </c>
      <c r="F97" s="1030" t="s">
        <v>939</v>
      </c>
      <c r="G97" s="455">
        <v>0.75</v>
      </c>
      <c r="H97" s="459">
        <v>0</v>
      </c>
      <c r="I97" s="459">
        <v>0</v>
      </c>
      <c r="J97" s="305">
        <v>0</v>
      </c>
      <c r="K97" s="305">
        <v>0</v>
      </c>
      <c r="L97" s="305">
        <v>0</v>
      </c>
      <c r="M97" s="305">
        <v>0</v>
      </c>
      <c r="N97" s="305">
        <v>0</v>
      </c>
      <c r="O97" s="305">
        <v>0</v>
      </c>
      <c r="P97" s="305">
        <v>0</v>
      </c>
      <c r="Q97" s="305">
        <v>0</v>
      </c>
      <c r="R97" s="547">
        <v>0</v>
      </c>
      <c r="S97" s="305">
        <v>0</v>
      </c>
      <c r="T97" s="305">
        <v>0</v>
      </c>
      <c r="U97" s="305">
        <v>0</v>
      </c>
      <c r="V97" s="305">
        <v>0</v>
      </c>
      <c r="W97" s="305">
        <v>0</v>
      </c>
      <c r="X97" s="305">
        <v>0</v>
      </c>
      <c r="Y97" s="305">
        <v>0</v>
      </c>
      <c r="Z97" s="305">
        <v>0</v>
      </c>
      <c r="AA97" s="305">
        <v>0</v>
      </c>
      <c r="AB97" s="305">
        <v>0</v>
      </c>
      <c r="AC97" s="305">
        <v>0</v>
      </c>
      <c r="AD97" s="305">
        <v>0</v>
      </c>
      <c r="AE97" s="305">
        <v>0</v>
      </c>
      <c r="AF97" s="305">
        <v>0</v>
      </c>
      <c r="AG97" s="305">
        <v>0</v>
      </c>
      <c r="AH97" s="305">
        <v>0</v>
      </c>
      <c r="AI97" s="497">
        <f t="shared" si="4"/>
        <v>0</v>
      </c>
      <c r="AJ97" s="498">
        <f t="shared" si="5"/>
        <v>0</v>
      </c>
      <c r="AK97" s="55">
        <v>0</v>
      </c>
    </row>
    <row r="98" spans="1:37" ht="15">
      <c r="A98" s="1028" t="s">
        <v>2002</v>
      </c>
      <c r="B98" s="1052" t="s">
        <v>2003</v>
      </c>
      <c r="C98" s="1200">
        <v>45891</v>
      </c>
      <c r="D98" s="462" t="s">
        <v>1953</v>
      </c>
      <c r="E98" t="s">
        <v>1113</v>
      </c>
      <c r="F98" s="1029" t="s">
        <v>939</v>
      </c>
      <c r="G98" s="455">
        <v>0.75</v>
      </c>
      <c r="H98" s="459">
        <v>0</v>
      </c>
      <c r="I98" s="459">
        <v>0</v>
      </c>
      <c r="J98" s="305">
        <v>0</v>
      </c>
      <c r="K98" s="305">
        <v>0</v>
      </c>
      <c r="L98" s="305">
        <v>0</v>
      </c>
      <c r="M98" s="305">
        <v>0</v>
      </c>
      <c r="N98" s="305">
        <v>0</v>
      </c>
      <c r="O98" s="305">
        <v>0</v>
      </c>
      <c r="P98" s="305">
        <v>0</v>
      </c>
      <c r="Q98" s="305">
        <v>0</v>
      </c>
      <c r="R98" s="547">
        <v>0</v>
      </c>
      <c r="S98" s="305">
        <v>0</v>
      </c>
      <c r="T98" s="305">
        <v>0</v>
      </c>
      <c r="U98" s="305">
        <v>0</v>
      </c>
      <c r="V98" s="305">
        <v>0</v>
      </c>
      <c r="W98" s="305">
        <v>0</v>
      </c>
      <c r="X98" s="305">
        <v>0</v>
      </c>
      <c r="Y98" s="305">
        <v>0</v>
      </c>
      <c r="Z98" s="305">
        <v>0</v>
      </c>
      <c r="AA98" s="305">
        <v>0</v>
      </c>
      <c r="AB98" s="305">
        <v>0</v>
      </c>
      <c r="AC98" s="305">
        <v>0</v>
      </c>
      <c r="AD98" s="305">
        <v>0</v>
      </c>
      <c r="AE98" s="305">
        <v>0</v>
      </c>
      <c r="AF98" s="305">
        <v>0</v>
      </c>
      <c r="AG98" s="305">
        <v>0</v>
      </c>
      <c r="AH98" s="305">
        <v>0</v>
      </c>
      <c r="AI98" s="497">
        <f t="shared" si="4"/>
        <v>0</v>
      </c>
      <c r="AJ98" s="498">
        <f t="shared" si="5"/>
        <v>0</v>
      </c>
      <c r="AK98" s="55">
        <v>0</v>
      </c>
    </row>
    <row r="99" spans="1:37" ht="15">
      <c r="A99" s="1028" t="s">
        <v>2004</v>
      </c>
      <c r="B99" s="1052" t="s">
        <v>1298</v>
      </c>
      <c r="C99" s="282">
        <v>45558</v>
      </c>
      <c r="D99" s="544" t="s">
        <v>978</v>
      </c>
      <c r="E99" s="541" t="s">
        <v>979</v>
      </c>
      <c r="F99" s="1030" t="s">
        <v>939</v>
      </c>
      <c r="G99" s="463">
        <v>1</v>
      </c>
      <c r="H99" s="459">
        <v>0</v>
      </c>
      <c r="I99" s="459">
        <v>0</v>
      </c>
      <c r="J99" s="305">
        <v>0</v>
      </c>
      <c r="K99" s="305">
        <v>0</v>
      </c>
      <c r="L99" s="305">
        <v>0</v>
      </c>
      <c r="M99" s="305">
        <v>0</v>
      </c>
      <c r="N99" s="305">
        <v>0</v>
      </c>
      <c r="O99" s="305">
        <v>0</v>
      </c>
      <c r="P99" s="305">
        <v>0</v>
      </c>
      <c r="Q99" s="305">
        <v>0</v>
      </c>
      <c r="R99" s="547">
        <v>0</v>
      </c>
      <c r="S99" s="305">
        <v>0</v>
      </c>
      <c r="T99" s="305">
        <v>0</v>
      </c>
      <c r="U99" s="305">
        <v>0</v>
      </c>
      <c r="V99" s="305">
        <v>0</v>
      </c>
      <c r="W99" s="305">
        <v>3</v>
      </c>
      <c r="X99" s="305">
        <v>0</v>
      </c>
      <c r="Y99" s="305">
        <v>0</v>
      </c>
      <c r="Z99" s="305">
        <v>0</v>
      </c>
      <c r="AA99" s="305">
        <v>0</v>
      </c>
      <c r="AB99" s="305">
        <v>0</v>
      </c>
      <c r="AC99" s="305">
        <v>0</v>
      </c>
      <c r="AD99" s="305">
        <v>0</v>
      </c>
      <c r="AE99" s="305">
        <v>0</v>
      </c>
      <c r="AF99" s="305">
        <v>0</v>
      </c>
      <c r="AG99" s="305">
        <v>0</v>
      </c>
      <c r="AH99" s="305">
        <v>0</v>
      </c>
      <c r="AI99" s="497">
        <f t="shared" si="4"/>
        <v>3</v>
      </c>
      <c r="AJ99" s="498">
        <f t="shared" si="5"/>
        <v>1</v>
      </c>
      <c r="AK99" s="55">
        <v>0</v>
      </c>
    </row>
    <row r="100" spans="1:37" ht="15">
      <c r="A100" s="541" t="s">
        <v>2005</v>
      </c>
      <c r="B100" s="1052" t="s">
        <v>2006</v>
      </c>
      <c r="C100" s="282">
        <v>45898</v>
      </c>
      <c r="D100" s="465" t="s">
        <v>2007</v>
      </c>
      <c r="E100" t="s">
        <v>1001</v>
      </c>
      <c r="F100" s="763" t="s">
        <v>939</v>
      </c>
      <c r="G100" s="463">
        <v>1</v>
      </c>
      <c r="H100" s="305">
        <v>0</v>
      </c>
      <c r="I100" s="305">
        <v>0</v>
      </c>
      <c r="J100" s="305">
        <v>0</v>
      </c>
      <c r="K100" s="305">
        <v>1</v>
      </c>
      <c r="L100" s="305">
        <v>0</v>
      </c>
      <c r="M100" s="305">
        <v>0</v>
      </c>
      <c r="N100" s="305">
        <v>0</v>
      </c>
      <c r="O100" s="305">
        <v>0</v>
      </c>
      <c r="P100" s="305">
        <v>0</v>
      </c>
      <c r="Q100" s="305">
        <v>0</v>
      </c>
      <c r="R100" s="305">
        <v>0</v>
      </c>
      <c r="S100" s="305">
        <v>0</v>
      </c>
      <c r="T100" s="305">
        <v>0</v>
      </c>
      <c r="U100" s="305">
        <v>0</v>
      </c>
      <c r="V100" s="305">
        <v>0</v>
      </c>
      <c r="W100" s="305">
        <v>0</v>
      </c>
      <c r="X100" s="305">
        <v>0</v>
      </c>
      <c r="Y100" s="305">
        <v>0</v>
      </c>
      <c r="Z100" s="305">
        <v>0</v>
      </c>
      <c r="AA100" s="305">
        <v>0</v>
      </c>
      <c r="AB100" s="305">
        <v>0</v>
      </c>
      <c r="AC100" s="305">
        <v>0</v>
      </c>
      <c r="AD100" s="305">
        <v>0</v>
      </c>
      <c r="AE100" s="305">
        <v>0</v>
      </c>
      <c r="AF100" s="305">
        <v>0</v>
      </c>
      <c r="AG100" s="305">
        <v>0</v>
      </c>
      <c r="AH100" s="305">
        <v>0</v>
      </c>
      <c r="AI100" s="497">
        <f t="shared" ref="AI100:AI106" si="6">SUM(H100:AH100)</f>
        <v>1</v>
      </c>
      <c r="AJ100" s="498">
        <f t="shared" ref="AJ100:AJ106" si="7">COUNTIF(H100:AH100,"&gt;=2")</f>
        <v>0</v>
      </c>
    </row>
    <row r="101" spans="1:37" ht="15">
      <c r="A101" s="541" t="s">
        <v>2008</v>
      </c>
      <c r="B101" s="1052" t="s">
        <v>2009</v>
      </c>
      <c r="C101" s="282">
        <v>45905</v>
      </c>
      <c r="D101" s="465" t="s">
        <v>2007</v>
      </c>
      <c r="E101" t="s">
        <v>1001</v>
      </c>
      <c r="F101" s="763" t="s">
        <v>939</v>
      </c>
      <c r="G101" s="463">
        <v>1</v>
      </c>
      <c r="H101" s="305">
        <v>0</v>
      </c>
      <c r="I101" s="305">
        <v>0</v>
      </c>
      <c r="J101" s="305">
        <v>0</v>
      </c>
      <c r="K101" s="305">
        <v>1</v>
      </c>
      <c r="L101" s="305">
        <v>0</v>
      </c>
      <c r="M101" s="305">
        <v>0</v>
      </c>
      <c r="N101" s="305">
        <v>0</v>
      </c>
      <c r="O101" s="305">
        <v>0</v>
      </c>
      <c r="P101" s="305">
        <v>0</v>
      </c>
      <c r="Q101" s="305">
        <v>0</v>
      </c>
      <c r="R101" s="305">
        <v>0</v>
      </c>
      <c r="S101" s="305">
        <v>0</v>
      </c>
      <c r="T101" s="305">
        <v>0</v>
      </c>
      <c r="U101" s="305">
        <v>0</v>
      </c>
      <c r="V101" s="305">
        <v>0</v>
      </c>
      <c r="W101" s="305">
        <v>0</v>
      </c>
      <c r="X101" s="305">
        <v>0</v>
      </c>
      <c r="Y101" s="305">
        <v>0</v>
      </c>
      <c r="Z101" s="305">
        <v>0</v>
      </c>
      <c r="AA101" s="305">
        <v>0</v>
      </c>
      <c r="AB101" s="305">
        <v>0</v>
      </c>
      <c r="AC101" s="305">
        <v>0</v>
      </c>
      <c r="AD101" s="305">
        <v>0</v>
      </c>
      <c r="AE101" s="305">
        <v>0</v>
      </c>
      <c r="AF101" s="305">
        <v>0</v>
      </c>
      <c r="AG101" s="305">
        <v>0</v>
      </c>
      <c r="AH101" s="305">
        <v>0</v>
      </c>
      <c r="AI101" s="497">
        <f t="shared" si="6"/>
        <v>1</v>
      </c>
      <c r="AJ101" s="498">
        <f t="shared" si="7"/>
        <v>0</v>
      </c>
    </row>
    <row r="102" spans="1:37" ht="15">
      <c r="A102" s="541" t="s">
        <v>2010</v>
      </c>
      <c r="B102" s="1052" t="s">
        <v>1961</v>
      </c>
      <c r="C102" s="282">
        <v>45905</v>
      </c>
      <c r="D102" s="465" t="s">
        <v>2007</v>
      </c>
      <c r="E102" t="s">
        <v>1001</v>
      </c>
      <c r="F102" s="763" t="s">
        <v>939</v>
      </c>
      <c r="G102" s="463">
        <v>1</v>
      </c>
      <c r="H102" s="305">
        <v>0</v>
      </c>
      <c r="I102" s="305">
        <v>0</v>
      </c>
      <c r="J102" s="305">
        <v>0</v>
      </c>
      <c r="K102" s="305">
        <v>1</v>
      </c>
      <c r="L102" s="305">
        <v>0</v>
      </c>
      <c r="M102" s="305">
        <v>0</v>
      </c>
      <c r="N102" s="305">
        <v>0</v>
      </c>
      <c r="O102" s="305">
        <v>0</v>
      </c>
      <c r="P102" s="305">
        <v>0</v>
      </c>
      <c r="Q102" s="305">
        <v>0</v>
      </c>
      <c r="R102" s="305">
        <v>0</v>
      </c>
      <c r="S102" s="305">
        <v>0</v>
      </c>
      <c r="T102" s="305">
        <v>0</v>
      </c>
      <c r="U102" s="305">
        <v>0</v>
      </c>
      <c r="V102" s="305">
        <v>0</v>
      </c>
      <c r="W102" s="305">
        <v>0</v>
      </c>
      <c r="X102" s="305">
        <v>0</v>
      </c>
      <c r="Y102" s="305">
        <v>0</v>
      </c>
      <c r="Z102" s="305">
        <v>0</v>
      </c>
      <c r="AA102" s="305">
        <v>0</v>
      </c>
      <c r="AB102" s="305">
        <v>0</v>
      </c>
      <c r="AC102" s="305">
        <v>0</v>
      </c>
      <c r="AD102" s="305">
        <v>0</v>
      </c>
      <c r="AE102" s="305">
        <v>0</v>
      </c>
      <c r="AF102" s="305">
        <v>0</v>
      </c>
      <c r="AG102" s="305">
        <v>0</v>
      </c>
      <c r="AH102" s="305">
        <v>0</v>
      </c>
      <c r="AI102" s="497">
        <f t="shared" si="6"/>
        <v>1</v>
      </c>
      <c r="AJ102" s="498">
        <f t="shared" si="7"/>
        <v>0</v>
      </c>
    </row>
    <row r="103" spans="1:37" ht="15">
      <c r="A103" s="541" t="s">
        <v>2011</v>
      </c>
      <c r="B103" s="1052" t="s">
        <v>1741</v>
      </c>
      <c r="C103" s="282">
        <v>45905</v>
      </c>
      <c r="D103" s="465" t="s">
        <v>2007</v>
      </c>
      <c r="E103" t="s">
        <v>1001</v>
      </c>
      <c r="F103" s="763" t="s">
        <v>939</v>
      </c>
      <c r="G103" s="463">
        <v>1</v>
      </c>
      <c r="H103" s="305">
        <v>0</v>
      </c>
      <c r="I103" s="305">
        <v>0</v>
      </c>
      <c r="J103" s="305">
        <v>0</v>
      </c>
      <c r="K103" s="305">
        <v>1</v>
      </c>
      <c r="L103" s="305">
        <v>0</v>
      </c>
      <c r="M103" s="305">
        <v>0</v>
      </c>
      <c r="N103" s="305">
        <v>0</v>
      </c>
      <c r="O103" s="305">
        <v>0</v>
      </c>
      <c r="P103" s="305">
        <v>0</v>
      </c>
      <c r="Q103" s="305">
        <v>0</v>
      </c>
      <c r="R103" s="305">
        <v>0</v>
      </c>
      <c r="S103" s="305">
        <v>0</v>
      </c>
      <c r="T103" s="305">
        <v>0</v>
      </c>
      <c r="U103" s="305">
        <v>0</v>
      </c>
      <c r="V103" s="305">
        <v>0</v>
      </c>
      <c r="W103" s="305">
        <v>0</v>
      </c>
      <c r="X103" s="305">
        <v>0</v>
      </c>
      <c r="Y103" s="305">
        <v>0</v>
      </c>
      <c r="Z103" s="305">
        <v>0</v>
      </c>
      <c r="AA103" s="305">
        <v>0</v>
      </c>
      <c r="AB103" s="305">
        <v>0</v>
      </c>
      <c r="AC103" s="305">
        <v>0</v>
      </c>
      <c r="AD103" s="305">
        <v>0</v>
      </c>
      <c r="AE103" s="305">
        <v>0</v>
      </c>
      <c r="AF103" s="305">
        <v>0</v>
      </c>
      <c r="AG103" s="305">
        <v>0</v>
      </c>
      <c r="AH103" s="305">
        <v>0</v>
      </c>
      <c r="AI103" s="497">
        <f t="shared" si="6"/>
        <v>1</v>
      </c>
      <c r="AJ103" s="498">
        <f t="shared" si="7"/>
        <v>0</v>
      </c>
    </row>
    <row r="104" spans="1:37" ht="15">
      <c r="A104" s="541" t="s">
        <v>2012</v>
      </c>
      <c r="B104" s="1052" t="s">
        <v>2013</v>
      </c>
      <c r="C104" s="282">
        <v>45912</v>
      </c>
      <c r="D104" s="465" t="s">
        <v>2007</v>
      </c>
      <c r="E104" t="s">
        <v>1001</v>
      </c>
      <c r="F104" s="763" t="s">
        <v>939</v>
      </c>
      <c r="G104" s="463">
        <v>1</v>
      </c>
      <c r="H104" s="305">
        <v>0</v>
      </c>
      <c r="I104" s="305">
        <v>0</v>
      </c>
      <c r="J104" s="305">
        <v>0</v>
      </c>
      <c r="K104" s="305">
        <v>1</v>
      </c>
      <c r="L104" s="305">
        <v>0</v>
      </c>
      <c r="M104" s="305">
        <v>0</v>
      </c>
      <c r="N104" s="305">
        <v>0</v>
      </c>
      <c r="O104" s="305">
        <v>0</v>
      </c>
      <c r="P104" s="305">
        <v>0</v>
      </c>
      <c r="Q104" s="305">
        <v>0</v>
      </c>
      <c r="R104" s="305">
        <v>0</v>
      </c>
      <c r="S104" s="305">
        <v>0</v>
      </c>
      <c r="T104" s="305">
        <v>0</v>
      </c>
      <c r="U104" s="305">
        <v>0</v>
      </c>
      <c r="V104" s="305">
        <v>0</v>
      </c>
      <c r="W104" s="305">
        <v>0</v>
      </c>
      <c r="X104" s="305">
        <v>0</v>
      </c>
      <c r="Y104" s="305">
        <v>0</v>
      </c>
      <c r="Z104" s="305">
        <v>0</v>
      </c>
      <c r="AA104" s="305">
        <v>0</v>
      </c>
      <c r="AB104" s="305">
        <v>0</v>
      </c>
      <c r="AC104" s="305">
        <v>0</v>
      </c>
      <c r="AD104" s="305">
        <v>0</v>
      </c>
      <c r="AE104" s="305">
        <v>0</v>
      </c>
      <c r="AF104" s="305">
        <v>0</v>
      </c>
      <c r="AG104" s="305">
        <v>0</v>
      </c>
      <c r="AH104" s="305">
        <v>0</v>
      </c>
      <c r="AI104" s="497">
        <f t="shared" si="6"/>
        <v>1</v>
      </c>
      <c r="AJ104" s="498">
        <f t="shared" si="7"/>
        <v>0</v>
      </c>
    </row>
    <row r="105" spans="1:37" ht="15">
      <c r="A105" s="541" t="s">
        <v>2014</v>
      </c>
      <c r="B105" s="1052" t="s">
        <v>2015</v>
      </c>
      <c r="C105" s="282">
        <v>45915</v>
      </c>
      <c r="D105" s="465" t="s">
        <v>2007</v>
      </c>
      <c r="E105" t="s">
        <v>1001</v>
      </c>
      <c r="F105" s="763" t="s">
        <v>939</v>
      </c>
      <c r="G105" s="463">
        <v>1</v>
      </c>
      <c r="H105" s="305">
        <v>0</v>
      </c>
      <c r="I105" s="305">
        <v>0</v>
      </c>
      <c r="J105" s="305">
        <v>0</v>
      </c>
      <c r="K105" s="305">
        <v>1</v>
      </c>
      <c r="L105" s="305">
        <v>0</v>
      </c>
      <c r="M105" s="305">
        <v>0</v>
      </c>
      <c r="N105" s="305">
        <v>0</v>
      </c>
      <c r="O105" s="305">
        <v>0</v>
      </c>
      <c r="P105" s="305">
        <v>0</v>
      </c>
      <c r="Q105" s="305">
        <v>0</v>
      </c>
      <c r="R105" s="305">
        <v>0</v>
      </c>
      <c r="S105" s="305">
        <v>0</v>
      </c>
      <c r="T105" s="305">
        <v>0</v>
      </c>
      <c r="U105" s="305">
        <v>0</v>
      </c>
      <c r="V105" s="305">
        <v>0</v>
      </c>
      <c r="W105" s="305">
        <v>0</v>
      </c>
      <c r="X105" s="305">
        <v>0</v>
      </c>
      <c r="Y105" s="305">
        <v>0</v>
      </c>
      <c r="Z105" s="305">
        <v>0</v>
      </c>
      <c r="AA105" s="305">
        <v>0</v>
      </c>
      <c r="AB105" s="305">
        <v>0</v>
      </c>
      <c r="AC105" s="305">
        <v>0</v>
      </c>
      <c r="AD105" s="305">
        <v>0</v>
      </c>
      <c r="AE105" s="305">
        <v>0</v>
      </c>
      <c r="AF105" s="305">
        <v>0</v>
      </c>
      <c r="AG105" s="305">
        <v>0</v>
      </c>
      <c r="AH105" s="305">
        <v>0</v>
      </c>
      <c r="AI105" s="497">
        <f t="shared" si="6"/>
        <v>1</v>
      </c>
      <c r="AJ105" s="498">
        <f t="shared" si="7"/>
        <v>0</v>
      </c>
    </row>
    <row r="106" spans="1:37" ht="15">
      <c r="A106" s="541" t="s">
        <v>2016</v>
      </c>
      <c r="B106" t="s">
        <v>1773</v>
      </c>
      <c r="C106" s="282">
        <v>45916</v>
      </c>
      <c r="D106" s="465" t="s">
        <v>2007</v>
      </c>
      <c r="E106" t="s">
        <v>1001</v>
      </c>
      <c r="F106" s="763" t="s">
        <v>939</v>
      </c>
      <c r="G106" s="463">
        <v>1</v>
      </c>
      <c r="H106" s="305">
        <v>0</v>
      </c>
      <c r="I106" s="305">
        <v>0</v>
      </c>
      <c r="J106" s="305">
        <v>0</v>
      </c>
      <c r="K106" s="305">
        <v>1</v>
      </c>
      <c r="L106" s="305">
        <v>0</v>
      </c>
      <c r="M106" s="305">
        <v>0</v>
      </c>
      <c r="N106" s="305">
        <v>0</v>
      </c>
      <c r="O106" s="305">
        <v>0</v>
      </c>
      <c r="P106" s="305">
        <v>0</v>
      </c>
      <c r="Q106" s="305">
        <v>0</v>
      </c>
      <c r="R106" s="305">
        <v>0</v>
      </c>
      <c r="S106" s="305">
        <v>0</v>
      </c>
      <c r="T106" s="305">
        <v>0</v>
      </c>
      <c r="U106" s="305">
        <v>0</v>
      </c>
      <c r="V106" s="305">
        <v>0</v>
      </c>
      <c r="W106" s="305">
        <v>0</v>
      </c>
      <c r="X106" s="305">
        <v>0</v>
      </c>
      <c r="Y106" s="305">
        <v>0</v>
      </c>
      <c r="Z106" s="305">
        <v>0</v>
      </c>
      <c r="AA106" s="305">
        <v>0</v>
      </c>
      <c r="AB106" s="305">
        <v>0</v>
      </c>
      <c r="AC106" s="305">
        <v>0</v>
      </c>
      <c r="AD106" s="305">
        <v>0</v>
      </c>
      <c r="AE106" s="305">
        <v>0</v>
      </c>
      <c r="AF106" s="305">
        <v>0</v>
      </c>
      <c r="AG106" s="305">
        <v>0</v>
      </c>
      <c r="AH106" s="305">
        <v>0</v>
      </c>
      <c r="AI106" s="497">
        <f t="shared" si="6"/>
        <v>1</v>
      </c>
      <c r="AJ106" s="498">
        <f t="shared" si="7"/>
        <v>0</v>
      </c>
    </row>
  </sheetData>
  <autoFilter ref="A7:AK106" xr:uid="{1E0B3E3E-40B9-4D96-8FFC-5739BC1D16FF}"/>
  <mergeCells count="6">
    <mergeCell ref="P6:AH6"/>
    <mergeCell ref="B2:G2"/>
    <mergeCell ref="B3:G3"/>
    <mergeCell ref="B4:G4"/>
    <mergeCell ref="B6:G6"/>
    <mergeCell ref="H6:O6"/>
  </mergeCells>
  <conditionalFormatting sqref="H8:AH106">
    <cfRule type="cellIs" dxfId="7" priority="1" operator="equal">
      <formula>4</formula>
    </cfRule>
    <cfRule type="cellIs" dxfId="6" priority="2" operator="equal">
      <formula>3</formula>
    </cfRule>
    <cfRule type="cellIs" dxfId="5" priority="3" operator="equal">
      <formula>2</formula>
    </cfRule>
    <cfRule type="cellIs" dxfId="4" priority="4" operator="equal">
      <formula>1</formula>
    </cfRule>
  </conditionalFormatting>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WFV27"/>
  <sheetViews>
    <sheetView workbookViewId="0">
      <pane xSplit="1" topLeftCell="B1" activePane="topRight" state="frozen"/>
      <selection pane="topRight" activeCell="A3" sqref="A3"/>
      <selection activeCell="A3" sqref="A3"/>
    </sheetView>
  </sheetViews>
  <sheetFormatPr defaultColWidth="2.140625" defaultRowHeight="15.75" customHeight="1" zeroHeight="1"/>
  <cols>
    <col min="1" max="1" width="27.140625" customWidth="1"/>
    <col min="2" max="2" width="11" customWidth="1"/>
    <col min="3" max="3" width="11.7109375" customWidth="1"/>
    <col min="4" max="4" width="9.28515625" bestFit="1" customWidth="1"/>
    <col min="5" max="5" width="11.28515625" bestFit="1" customWidth="1"/>
    <col min="6" max="9" width="9.28515625" bestFit="1" customWidth="1"/>
    <col min="10" max="11" width="10.28515625" bestFit="1" customWidth="1"/>
    <col min="12" max="12" width="11.28515625" bestFit="1" customWidth="1"/>
    <col min="13" max="18" width="10.28515625" bestFit="1" customWidth="1"/>
    <col min="19" max="19" width="11.28515625" bestFit="1" customWidth="1"/>
    <col min="20" max="25" width="10.28515625" bestFit="1" customWidth="1"/>
    <col min="26" max="26" width="11.28515625" bestFit="1" customWidth="1"/>
    <col min="27" max="28" width="10.28515625" bestFit="1" customWidth="1"/>
    <col min="29" max="29" width="12.42578125" customWidth="1"/>
    <col min="30" max="30" width="12.5703125" customWidth="1"/>
    <col min="31" max="32" width="9.28515625" bestFit="1" customWidth="1"/>
    <col min="33" max="33" width="11.28515625" bestFit="1" customWidth="1"/>
    <col min="34" max="37" width="9.28515625" bestFit="1" customWidth="1"/>
    <col min="38" max="39" width="10.28515625" bestFit="1" customWidth="1"/>
    <col min="40" max="40" width="11.28515625" bestFit="1" customWidth="1"/>
    <col min="41" max="46" width="10.28515625" bestFit="1" customWidth="1"/>
    <col min="47" max="47" width="11.28515625" bestFit="1" customWidth="1"/>
    <col min="48" max="53" width="10.28515625" bestFit="1" customWidth="1"/>
    <col min="54" max="54" width="11.28515625" bestFit="1" customWidth="1"/>
    <col min="55" max="59" width="10.28515625" bestFit="1" customWidth="1"/>
    <col min="60" max="60" width="9.28515625" bestFit="1" customWidth="1"/>
    <col min="61" max="61" width="11.28515625" bestFit="1" customWidth="1"/>
    <col min="62" max="67" width="9.28515625" bestFit="1" customWidth="1"/>
    <col min="68" max="68" width="11.28515625" bestFit="1" customWidth="1"/>
    <col min="69" max="74" width="10.28515625" bestFit="1" customWidth="1"/>
    <col min="75" max="75" width="11.28515625" bestFit="1" customWidth="1"/>
    <col min="76" max="81" width="10.28515625" bestFit="1" customWidth="1"/>
    <col min="82" max="82" width="11.28515625" bestFit="1" customWidth="1"/>
    <col min="83" max="88" width="10.28515625" bestFit="1" customWidth="1"/>
    <col min="89" max="89" width="11.28515625" bestFit="1" customWidth="1"/>
    <col min="90" max="95" width="9.28515625" bestFit="1" customWidth="1"/>
    <col min="96" max="96" width="11.28515625" bestFit="1" customWidth="1"/>
    <col min="97" max="98" width="9.28515625" bestFit="1" customWidth="1"/>
    <col min="99" max="102" width="10.28515625" bestFit="1" customWidth="1"/>
    <col min="103" max="103" width="11.28515625" bestFit="1" customWidth="1"/>
    <col min="104" max="109" width="10.28515625" bestFit="1" customWidth="1"/>
    <col min="110" max="110" width="11.28515625" bestFit="1" customWidth="1"/>
    <col min="111" max="116" width="10.28515625" bestFit="1" customWidth="1"/>
    <col min="117" max="117" width="11.28515625" bestFit="1" customWidth="1"/>
    <col min="118" max="120" width="10.28515625" bestFit="1" customWidth="1"/>
    <col min="121" max="123" width="9.28515625" bestFit="1" customWidth="1"/>
    <col min="124" max="124" width="11.28515625" bestFit="1" customWidth="1"/>
    <col min="125" max="129" width="9.28515625" bestFit="1" customWidth="1"/>
    <col min="130" max="130" width="10.28515625" bestFit="1" customWidth="1"/>
    <col min="131" max="131" width="11.28515625" bestFit="1" customWidth="1"/>
    <col min="132" max="137" width="10.28515625" bestFit="1" customWidth="1"/>
    <col min="138" max="138" width="11.28515625" bestFit="1" customWidth="1"/>
    <col min="139" max="144" width="10.28515625" bestFit="1" customWidth="1"/>
    <col min="145" max="145" width="11.28515625" bestFit="1" customWidth="1"/>
    <col min="146" max="150" width="10.28515625" bestFit="1" customWidth="1"/>
    <col min="151" max="151" width="9.28515625" bestFit="1" customWidth="1"/>
    <col min="152" max="152" width="11.28515625" bestFit="1" customWidth="1"/>
    <col min="153" max="158" width="9.28515625" bestFit="1" customWidth="1"/>
    <col min="159" max="159" width="11.28515625" bestFit="1" customWidth="1"/>
    <col min="160" max="165" width="10.28515625" bestFit="1" customWidth="1"/>
    <col min="166" max="166" width="11.28515625" bestFit="1" customWidth="1"/>
    <col min="167" max="172" width="10.28515625" bestFit="1" customWidth="1"/>
    <col min="173" max="173" width="11.28515625" bestFit="1" customWidth="1"/>
    <col min="174" max="179" width="10.28515625" bestFit="1" customWidth="1"/>
    <col min="180" max="180" width="11.28515625" bestFit="1" customWidth="1"/>
    <col min="181" max="181" width="10.28515625" bestFit="1" customWidth="1"/>
    <col min="182" max="186" width="9.28515625" bestFit="1" customWidth="1"/>
    <col min="187" max="187" width="11.28515625" bestFit="1" customWidth="1"/>
    <col min="188" max="190" width="9.28515625" bestFit="1" customWidth="1"/>
    <col min="191" max="193" width="10.28515625" bestFit="1" customWidth="1"/>
    <col min="194" max="194" width="11.28515625" bestFit="1" customWidth="1"/>
    <col min="195" max="200" width="10.28515625" bestFit="1" customWidth="1"/>
    <col min="201" max="201" width="11.28515625" bestFit="1" customWidth="1"/>
    <col min="202" max="207" width="10.28515625" bestFit="1" customWidth="1"/>
    <col min="208" max="208" width="11.28515625" bestFit="1" customWidth="1"/>
    <col min="209" max="212" width="10.28515625" bestFit="1" customWidth="1"/>
    <col min="213" max="214" width="9.28515625" bestFit="1" customWidth="1"/>
    <col min="215" max="215" width="11.28515625" bestFit="1" customWidth="1"/>
    <col min="216" max="221" width="9.28515625" bestFit="1" customWidth="1"/>
    <col min="222" max="222" width="11.28515625" bestFit="1" customWidth="1"/>
    <col min="223" max="228" width="10.28515625" bestFit="1" customWidth="1"/>
    <col min="229" max="229" width="11.28515625" bestFit="1" customWidth="1"/>
    <col min="230" max="235" width="10.28515625" bestFit="1" customWidth="1"/>
    <col min="236" max="236" width="11.28515625" bestFit="1" customWidth="1"/>
    <col min="237" max="242" width="10.28515625" bestFit="1" customWidth="1"/>
    <col min="243" max="243" width="11.28515625" bestFit="1" customWidth="1"/>
    <col min="244" max="249" width="10.28515625" bestFit="1" customWidth="1"/>
    <col min="250" max="250" width="11.28515625" bestFit="1" customWidth="1"/>
    <col min="251" max="251" width="10.28515625" bestFit="1" customWidth="1"/>
    <col min="252" max="273" width="11.42578125" bestFit="1" customWidth="1"/>
    <col min="274" max="277" width="10.28515625" bestFit="1" customWidth="1"/>
    <col min="278" max="278" width="11.28515625" bestFit="1" customWidth="1"/>
    <col min="279" max="282" width="10.28515625" bestFit="1" customWidth="1"/>
    <col min="283" max="295" width="11.42578125" bestFit="1" customWidth="1"/>
    <col min="296" max="296" width="10.28515625" bestFit="1" customWidth="1"/>
    <col min="297" max="297" width="11.28515625" bestFit="1" customWidth="1"/>
    <col min="298" max="303" width="10.28515625" bestFit="1" customWidth="1"/>
    <col min="304" max="304" width="11.28515625" bestFit="1" customWidth="1"/>
    <col min="305" max="306" width="10.28515625" bestFit="1" customWidth="1"/>
    <col min="307" max="310" width="9.28515625" bestFit="1" customWidth="1"/>
    <col min="311" max="311" width="11.28515625" bestFit="1" customWidth="1"/>
    <col min="312" max="315" width="9.28515625" bestFit="1" customWidth="1"/>
    <col min="316" max="317" width="10.28515625" bestFit="1" customWidth="1"/>
    <col min="318" max="318" width="11.28515625" bestFit="1" customWidth="1"/>
    <col min="319" max="322" width="10.28515625" bestFit="1" customWidth="1"/>
    <col min="323" max="323" width="12.42578125" customWidth="1"/>
    <col min="324" max="324" width="10.28515625" bestFit="1" customWidth="1"/>
    <col min="325" max="325" width="11.28515625" bestFit="1" customWidth="1"/>
    <col min="326" max="328" width="10.28515625" bestFit="1" customWidth="1"/>
    <col min="329" max="329" width="12.7109375" customWidth="1"/>
    <col min="330" max="331" width="10.28515625" bestFit="1" customWidth="1"/>
    <col min="332" max="332" width="11.28515625" bestFit="1" customWidth="1"/>
    <col min="333" max="337" width="10.28515625" bestFit="1" customWidth="1"/>
    <col min="338" max="338" width="9.28515625" bestFit="1" customWidth="1"/>
    <col min="339" max="339" width="11.28515625" bestFit="1" customWidth="1"/>
    <col min="340" max="345" width="9.28515625" bestFit="1" customWidth="1"/>
    <col min="346" max="346" width="11.28515625" bestFit="1" customWidth="1"/>
    <col min="347" max="352" width="10.28515625" bestFit="1" customWidth="1"/>
    <col min="353" max="353" width="11.28515625" bestFit="1" customWidth="1"/>
    <col min="354" max="359" width="10.28515625" bestFit="1" customWidth="1"/>
    <col min="360" max="360" width="11.28515625" bestFit="1" customWidth="1"/>
    <col min="361" max="365" width="10.28515625" bestFit="1" customWidth="1"/>
  </cols>
  <sheetData>
    <row r="1" spans="1:15726" s="49" customFormat="1" ht="15.75" customHeight="1">
      <c r="A1" s="53" t="s">
        <v>210</v>
      </c>
      <c r="B1" s="54" t="s">
        <v>14</v>
      </c>
      <c r="C1" s="54" t="s">
        <v>15</v>
      </c>
      <c r="D1" s="54" t="s">
        <v>16</v>
      </c>
      <c r="E1" s="54" t="s">
        <v>17</v>
      </c>
      <c r="F1" s="54" t="s">
        <v>18</v>
      </c>
      <c r="G1" s="54" t="s">
        <v>19</v>
      </c>
      <c r="H1" s="54" t="s">
        <v>20</v>
      </c>
      <c r="I1" s="54" t="s">
        <v>14</v>
      </c>
      <c r="J1" s="54" t="s">
        <v>15</v>
      </c>
      <c r="K1" s="54" t="s">
        <v>16</v>
      </c>
      <c r="L1" s="54" t="s">
        <v>17</v>
      </c>
      <c r="M1" s="54" t="s">
        <v>18</v>
      </c>
      <c r="N1" s="54" t="s">
        <v>19</v>
      </c>
      <c r="O1" s="54" t="s">
        <v>20</v>
      </c>
      <c r="P1" s="54" t="s">
        <v>14</v>
      </c>
      <c r="Q1" s="54" t="s">
        <v>15</v>
      </c>
      <c r="R1" s="54" t="s">
        <v>16</v>
      </c>
      <c r="S1" s="54" t="s">
        <v>17</v>
      </c>
      <c r="T1" s="54" t="s">
        <v>18</v>
      </c>
      <c r="U1" s="54" t="s">
        <v>19</v>
      </c>
      <c r="V1" s="54" t="s">
        <v>20</v>
      </c>
      <c r="W1" s="54" t="s">
        <v>14</v>
      </c>
      <c r="X1" s="54" t="s">
        <v>15</v>
      </c>
      <c r="Y1" s="54" t="s">
        <v>16</v>
      </c>
      <c r="Z1" s="54" t="s">
        <v>17</v>
      </c>
      <c r="AA1" s="54" t="s">
        <v>18</v>
      </c>
      <c r="AB1" s="54" t="s">
        <v>19</v>
      </c>
      <c r="AC1" s="54" t="s">
        <v>20</v>
      </c>
      <c r="AD1" s="54" t="s">
        <v>14</v>
      </c>
      <c r="AE1" s="54" t="s">
        <v>15</v>
      </c>
      <c r="AF1" s="54" t="s">
        <v>16</v>
      </c>
      <c r="AG1" s="54" t="s">
        <v>17</v>
      </c>
      <c r="AH1" s="54" t="s">
        <v>18</v>
      </c>
      <c r="AI1" s="54" t="s">
        <v>19</v>
      </c>
      <c r="AJ1" s="54" t="s">
        <v>20</v>
      </c>
      <c r="AK1" s="54" t="s">
        <v>14</v>
      </c>
      <c r="AL1" s="54" t="s">
        <v>15</v>
      </c>
      <c r="AM1" s="54" t="s">
        <v>16</v>
      </c>
      <c r="AN1" s="54" t="s">
        <v>17</v>
      </c>
      <c r="AO1" s="54" t="s">
        <v>18</v>
      </c>
      <c r="AP1" s="54" t="s">
        <v>19</v>
      </c>
      <c r="AQ1" s="54" t="s">
        <v>20</v>
      </c>
      <c r="AR1" s="54" t="s">
        <v>14</v>
      </c>
      <c r="AS1" s="54" t="s">
        <v>15</v>
      </c>
      <c r="AT1" s="54" t="s">
        <v>16</v>
      </c>
      <c r="AU1" s="54" t="s">
        <v>17</v>
      </c>
      <c r="AV1" s="54" t="s">
        <v>18</v>
      </c>
      <c r="AW1" s="54" t="s">
        <v>19</v>
      </c>
      <c r="AX1" s="54" t="s">
        <v>20</v>
      </c>
      <c r="AY1" s="54" t="s">
        <v>14</v>
      </c>
      <c r="AZ1" s="54" t="s">
        <v>15</v>
      </c>
      <c r="BA1" s="54" t="s">
        <v>16</v>
      </c>
      <c r="BB1" s="54" t="s">
        <v>17</v>
      </c>
      <c r="BC1" s="54" t="s">
        <v>18</v>
      </c>
      <c r="BD1" s="54" t="s">
        <v>19</v>
      </c>
      <c r="BE1" s="54" t="s">
        <v>20</v>
      </c>
      <c r="BF1" s="54" t="s">
        <v>14</v>
      </c>
      <c r="BG1" s="54" t="s">
        <v>15</v>
      </c>
      <c r="BH1" s="54" t="s">
        <v>16</v>
      </c>
      <c r="BI1" s="54" t="s">
        <v>17</v>
      </c>
      <c r="BJ1" s="54" t="s">
        <v>18</v>
      </c>
      <c r="BK1" s="54" t="s">
        <v>19</v>
      </c>
      <c r="BL1" s="54" t="s">
        <v>20</v>
      </c>
      <c r="BM1" s="54" t="s">
        <v>14</v>
      </c>
      <c r="BN1" s="54" t="s">
        <v>15</v>
      </c>
      <c r="BO1" s="54" t="s">
        <v>16</v>
      </c>
      <c r="BP1" s="54" t="s">
        <v>17</v>
      </c>
      <c r="BQ1" s="54" t="s">
        <v>18</v>
      </c>
      <c r="BR1" s="54" t="s">
        <v>19</v>
      </c>
      <c r="BS1" s="54" t="s">
        <v>20</v>
      </c>
      <c r="BT1" s="54" t="s">
        <v>14</v>
      </c>
      <c r="BU1" s="54" t="s">
        <v>15</v>
      </c>
      <c r="BV1" s="54" t="s">
        <v>16</v>
      </c>
      <c r="BW1" s="54" t="s">
        <v>17</v>
      </c>
      <c r="BX1" s="54" t="s">
        <v>18</v>
      </c>
      <c r="BY1" s="54" t="s">
        <v>19</v>
      </c>
      <c r="BZ1" s="54" t="s">
        <v>20</v>
      </c>
      <c r="CA1" s="54" t="s">
        <v>14</v>
      </c>
      <c r="CB1" s="54" t="s">
        <v>15</v>
      </c>
      <c r="CC1" s="54" t="s">
        <v>16</v>
      </c>
      <c r="CD1" s="54" t="s">
        <v>17</v>
      </c>
      <c r="CE1" s="54" t="s">
        <v>18</v>
      </c>
      <c r="CF1" s="54" t="s">
        <v>19</v>
      </c>
      <c r="CG1" s="54" t="s">
        <v>20</v>
      </c>
      <c r="CH1" s="54" t="s">
        <v>14</v>
      </c>
      <c r="CI1" s="54" t="s">
        <v>15</v>
      </c>
      <c r="CJ1" s="54" t="s">
        <v>16</v>
      </c>
      <c r="CK1" s="54" t="s">
        <v>17</v>
      </c>
      <c r="CL1" s="54" t="s">
        <v>18</v>
      </c>
      <c r="CM1" s="54" t="s">
        <v>19</v>
      </c>
      <c r="CN1" s="54" t="s">
        <v>20</v>
      </c>
      <c r="CO1" s="54" t="s">
        <v>14</v>
      </c>
      <c r="CP1" s="54" t="s">
        <v>15</v>
      </c>
      <c r="CQ1" s="54" t="s">
        <v>16</v>
      </c>
      <c r="CR1" s="54" t="s">
        <v>17</v>
      </c>
      <c r="CS1" s="54" t="s">
        <v>18</v>
      </c>
      <c r="CT1" s="54" t="s">
        <v>19</v>
      </c>
      <c r="CU1" s="54" t="s">
        <v>20</v>
      </c>
      <c r="CV1" s="54" t="s">
        <v>14</v>
      </c>
      <c r="CW1" s="54" t="s">
        <v>15</v>
      </c>
      <c r="CX1" s="54" t="s">
        <v>16</v>
      </c>
      <c r="CY1" s="54" t="s">
        <v>17</v>
      </c>
      <c r="CZ1" s="54" t="s">
        <v>18</v>
      </c>
      <c r="DA1" s="54" t="s">
        <v>19</v>
      </c>
      <c r="DB1" s="54" t="s">
        <v>20</v>
      </c>
      <c r="DC1" s="54" t="s">
        <v>14</v>
      </c>
      <c r="DD1" s="54" t="s">
        <v>15</v>
      </c>
      <c r="DE1" s="54" t="s">
        <v>16</v>
      </c>
      <c r="DF1" s="54" t="s">
        <v>17</v>
      </c>
      <c r="DG1" s="54" t="s">
        <v>18</v>
      </c>
      <c r="DH1" s="54" t="s">
        <v>19</v>
      </c>
      <c r="DI1" s="54" t="s">
        <v>20</v>
      </c>
      <c r="DJ1" s="54" t="s">
        <v>14</v>
      </c>
      <c r="DK1" s="54" t="s">
        <v>15</v>
      </c>
      <c r="DL1" s="54" t="s">
        <v>16</v>
      </c>
      <c r="DM1" s="54" t="s">
        <v>17</v>
      </c>
      <c r="DN1" s="54" t="s">
        <v>18</v>
      </c>
      <c r="DO1" s="54" t="s">
        <v>19</v>
      </c>
      <c r="DP1" s="54" t="s">
        <v>20</v>
      </c>
      <c r="DQ1" s="54" t="s">
        <v>14</v>
      </c>
      <c r="DR1" s="54" t="s">
        <v>15</v>
      </c>
      <c r="DS1" s="54" t="s">
        <v>16</v>
      </c>
      <c r="DT1" s="54" t="s">
        <v>17</v>
      </c>
      <c r="DU1" s="54" t="s">
        <v>18</v>
      </c>
      <c r="DV1" s="54" t="s">
        <v>19</v>
      </c>
      <c r="DW1" s="54" t="s">
        <v>20</v>
      </c>
      <c r="DX1" s="54" t="s">
        <v>14</v>
      </c>
      <c r="DY1" s="54" t="s">
        <v>15</v>
      </c>
      <c r="DZ1" s="54" t="s">
        <v>16</v>
      </c>
      <c r="EA1" s="54" t="s">
        <v>17</v>
      </c>
      <c r="EB1" s="54" t="s">
        <v>18</v>
      </c>
      <c r="EC1" s="54" t="s">
        <v>19</v>
      </c>
      <c r="ED1" s="54" t="s">
        <v>20</v>
      </c>
      <c r="EE1" s="54" t="s">
        <v>14</v>
      </c>
      <c r="EF1" s="54" t="s">
        <v>15</v>
      </c>
      <c r="EG1" s="54" t="s">
        <v>16</v>
      </c>
      <c r="EH1" s="54" t="s">
        <v>17</v>
      </c>
      <c r="EI1" s="54" t="s">
        <v>18</v>
      </c>
      <c r="EJ1" s="54" t="s">
        <v>19</v>
      </c>
      <c r="EK1" s="54" t="s">
        <v>20</v>
      </c>
      <c r="EL1" s="54" t="s">
        <v>14</v>
      </c>
      <c r="EM1" s="54" t="s">
        <v>15</v>
      </c>
      <c r="EN1" s="54" t="s">
        <v>16</v>
      </c>
      <c r="EO1" s="54" t="s">
        <v>17</v>
      </c>
      <c r="EP1" s="54" t="s">
        <v>18</v>
      </c>
      <c r="EQ1" s="54" t="s">
        <v>19</v>
      </c>
      <c r="ER1" s="54" t="s">
        <v>20</v>
      </c>
      <c r="ES1" s="54" t="s">
        <v>14</v>
      </c>
      <c r="ET1" s="54" t="s">
        <v>15</v>
      </c>
      <c r="EU1" s="54" t="s">
        <v>16</v>
      </c>
      <c r="EV1" s="54" t="s">
        <v>17</v>
      </c>
      <c r="EW1" s="54" t="s">
        <v>18</v>
      </c>
      <c r="EX1" s="54" t="s">
        <v>19</v>
      </c>
      <c r="EY1" s="54" t="s">
        <v>20</v>
      </c>
      <c r="EZ1" s="54" t="s">
        <v>14</v>
      </c>
      <c r="FA1" s="54" t="s">
        <v>15</v>
      </c>
      <c r="FB1" s="54" t="s">
        <v>16</v>
      </c>
      <c r="FC1" s="54" t="s">
        <v>17</v>
      </c>
      <c r="FD1" s="54" t="s">
        <v>18</v>
      </c>
      <c r="FE1" s="54" t="s">
        <v>19</v>
      </c>
      <c r="FF1" s="54" t="s">
        <v>20</v>
      </c>
      <c r="FG1" s="54" t="s">
        <v>14</v>
      </c>
      <c r="FH1" s="54" t="s">
        <v>15</v>
      </c>
      <c r="FI1" s="54" t="s">
        <v>16</v>
      </c>
      <c r="FJ1" s="54" t="s">
        <v>17</v>
      </c>
      <c r="FK1" s="54" t="s">
        <v>18</v>
      </c>
      <c r="FL1" s="54" t="s">
        <v>19</v>
      </c>
      <c r="FM1" s="54" t="s">
        <v>20</v>
      </c>
      <c r="FN1" s="54" t="s">
        <v>14</v>
      </c>
      <c r="FO1" s="54" t="s">
        <v>15</v>
      </c>
      <c r="FP1" s="54" t="s">
        <v>16</v>
      </c>
      <c r="FQ1" s="54" t="s">
        <v>17</v>
      </c>
      <c r="FR1" s="54" t="s">
        <v>18</v>
      </c>
      <c r="FS1" s="54" t="s">
        <v>19</v>
      </c>
      <c r="FT1" s="54" t="s">
        <v>20</v>
      </c>
      <c r="FU1" s="54" t="s">
        <v>14</v>
      </c>
      <c r="FV1" s="54" t="s">
        <v>15</v>
      </c>
      <c r="FW1" s="54" t="s">
        <v>16</v>
      </c>
      <c r="FX1" s="54" t="s">
        <v>17</v>
      </c>
      <c r="FY1" s="54" t="s">
        <v>18</v>
      </c>
      <c r="FZ1" s="54" t="s">
        <v>19</v>
      </c>
      <c r="GA1" s="54" t="s">
        <v>20</v>
      </c>
      <c r="GB1" s="54" t="s">
        <v>14</v>
      </c>
      <c r="GC1" s="54" t="s">
        <v>15</v>
      </c>
      <c r="GD1" s="54" t="s">
        <v>16</v>
      </c>
      <c r="GE1" s="54" t="s">
        <v>17</v>
      </c>
      <c r="GF1" s="54" t="s">
        <v>18</v>
      </c>
      <c r="GG1" s="54" t="s">
        <v>19</v>
      </c>
      <c r="GH1" s="54" t="s">
        <v>20</v>
      </c>
      <c r="GI1" s="54" t="s">
        <v>14</v>
      </c>
      <c r="GJ1" s="54" t="s">
        <v>15</v>
      </c>
      <c r="GK1" s="54" t="s">
        <v>16</v>
      </c>
      <c r="GL1" s="54" t="s">
        <v>17</v>
      </c>
      <c r="GM1" s="54" t="s">
        <v>18</v>
      </c>
      <c r="GN1" s="54" t="s">
        <v>19</v>
      </c>
      <c r="GO1" s="54" t="s">
        <v>20</v>
      </c>
      <c r="GP1" s="54" t="s">
        <v>14</v>
      </c>
      <c r="GQ1" s="54" t="s">
        <v>15</v>
      </c>
      <c r="GR1" s="54" t="s">
        <v>16</v>
      </c>
      <c r="GS1" s="54" t="s">
        <v>17</v>
      </c>
      <c r="GT1" s="54" t="s">
        <v>18</v>
      </c>
      <c r="GU1" s="54" t="s">
        <v>19</v>
      </c>
      <c r="GV1" s="54" t="s">
        <v>20</v>
      </c>
      <c r="GW1" s="54" t="s">
        <v>14</v>
      </c>
      <c r="GX1" s="54" t="s">
        <v>15</v>
      </c>
      <c r="GY1" s="54" t="s">
        <v>16</v>
      </c>
      <c r="GZ1" s="54" t="s">
        <v>17</v>
      </c>
      <c r="HA1" s="54" t="s">
        <v>18</v>
      </c>
      <c r="HB1" s="54" t="s">
        <v>19</v>
      </c>
      <c r="HC1" s="54" t="s">
        <v>20</v>
      </c>
      <c r="HD1" s="54" t="s">
        <v>14</v>
      </c>
      <c r="HE1" s="54" t="s">
        <v>15</v>
      </c>
      <c r="HF1" s="54" t="s">
        <v>16</v>
      </c>
      <c r="HG1" s="54" t="s">
        <v>17</v>
      </c>
      <c r="HH1" s="54" t="s">
        <v>18</v>
      </c>
      <c r="HI1" s="54" t="s">
        <v>19</v>
      </c>
      <c r="HJ1" s="54" t="s">
        <v>20</v>
      </c>
      <c r="HK1" s="54" t="s">
        <v>14</v>
      </c>
      <c r="HL1" s="54" t="s">
        <v>15</v>
      </c>
      <c r="HM1" s="54" t="s">
        <v>16</v>
      </c>
      <c r="HN1" s="54" t="s">
        <v>17</v>
      </c>
      <c r="HO1" s="54" t="s">
        <v>18</v>
      </c>
      <c r="HP1" s="54" t="s">
        <v>19</v>
      </c>
      <c r="HQ1" s="54" t="s">
        <v>20</v>
      </c>
      <c r="HR1" s="54" t="s">
        <v>14</v>
      </c>
      <c r="HS1" s="54" t="s">
        <v>15</v>
      </c>
      <c r="HT1" s="54" t="s">
        <v>16</v>
      </c>
      <c r="HU1" s="54" t="s">
        <v>17</v>
      </c>
      <c r="HV1" s="54" t="s">
        <v>18</v>
      </c>
      <c r="HW1" s="54" t="s">
        <v>19</v>
      </c>
      <c r="HX1" s="54" t="s">
        <v>20</v>
      </c>
      <c r="HY1" s="54" t="s">
        <v>14</v>
      </c>
      <c r="HZ1" s="54" t="s">
        <v>15</v>
      </c>
      <c r="IA1" s="54" t="s">
        <v>16</v>
      </c>
      <c r="IB1" s="54" t="s">
        <v>17</v>
      </c>
      <c r="IC1" s="54" t="s">
        <v>18</v>
      </c>
      <c r="ID1" s="54" t="s">
        <v>19</v>
      </c>
      <c r="IE1" s="54" t="s">
        <v>20</v>
      </c>
      <c r="IF1" s="54" t="s">
        <v>14</v>
      </c>
      <c r="IG1" s="54" t="s">
        <v>15</v>
      </c>
      <c r="IH1" s="54" t="s">
        <v>16</v>
      </c>
      <c r="II1" s="54" t="s">
        <v>17</v>
      </c>
      <c r="IJ1" s="54" t="s">
        <v>18</v>
      </c>
      <c r="IK1" s="54" t="s">
        <v>19</v>
      </c>
      <c r="IL1" s="54" t="s">
        <v>20</v>
      </c>
      <c r="IM1" s="54" t="s">
        <v>14</v>
      </c>
      <c r="IN1" s="54" t="s">
        <v>15</v>
      </c>
      <c r="IO1" s="54" t="s">
        <v>16</v>
      </c>
      <c r="IP1" s="54" t="s">
        <v>17</v>
      </c>
      <c r="IQ1" s="54" t="s">
        <v>18</v>
      </c>
      <c r="IR1" s="54" t="s">
        <v>19</v>
      </c>
      <c r="IS1" s="54" t="s">
        <v>20</v>
      </c>
      <c r="IT1" s="54" t="s">
        <v>14</v>
      </c>
      <c r="IU1" s="54" t="s">
        <v>15</v>
      </c>
      <c r="IV1" s="54" t="s">
        <v>16</v>
      </c>
      <c r="IW1" s="54" t="s">
        <v>17</v>
      </c>
      <c r="IX1" s="54" t="s">
        <v>18</v>
      </c>
      <c r="IY1" s="54" t="s">
        <v>19</v>
      </c>
      <c r="IZ1" s="54" t="s">
        <v>20</v>
      </c>
      <c r="JA1" s="54" t="s">
        <v>14</v>
      </c>
      <c r="JB1" s="54" t="s">
        <v>15</v>
      </c>
      <c r="JC1" s="54" t="s">
        <v>16</v>
      </c>
      <c r="JD1" s="54" t="s">
        <v>17</v>
      </c>
      <c r="JE1" s="54" t="s">
        <v>18</v>
      </c>
      <c r="JF1" s="54" t="s">
        <v>19</v>
      </c>
      <c r="JG1" s="54" t="s">
        <v>20</v>
      </c>
      <c r="JH1" s="54" t="s">
        <v>14</v>
      </c>
      <c r="JI1" s="54" t="s">
        <v>15</v>
      </c>
      <c r="JJ1" s="54" t="s">
        <v>16</v>
      </c>
      <c r="JK1" s="54" t="s">
        <v>17</v>
      </c>
      <c r="JL1" s="54" t="s">
        <v>18</v>
      </c>
      <c r="JM1" s="54" t="s">
        <v>19</v>
      </c>
      <c r="JN1" s="54" t="s">
        <v>20</v>
      </c>
      <c r="JO1" s="54" t="s">
        <v>14</v>
      </c>
      <c r="JP1" s="54" t="s">
        <v>15</v>
      </c>
      <c r="JQ1" s="54" t="s">
        <v>16</v>
      </c>
      <c r="JR1" s="54" t="s">
        <v>17</v>
      </c>
      <c r="JS1" s="54" t="s">
        <v>18</v>
      </c>
      <c r="JT1" s="54" t="s">
        <v>19</v>
      </c>
      <c r="JU1" s="54" t="s">
        <v>20</v>
      </c>
      <c r="JV1" s="54" t="s">
        <v>14</v>
      </c>
      <c r="JW1" s="54" t="s">
        <v>15</v>
      </c>
      <c r="JX1" s="54" t="s">
        <v>16</v>
      </c>
      <c r="JY1" s="54" t="s">
        <v>17</v>
      </c>
      <c r="JZ1" s="54" t="s">
        <v>18</v>
      </c>
      <c r="KA1" s="54" t="s">
        <v>19</v>
      </c>
      <c r="KB1" s="54" t="s">
        <v>20</v>
      </c>
      <c r="KC1" s="54" t="s">
        <v>14</v>
      </c>
      <c r="KD1" s="54" t="s">
        <v>15</v>
      </c>
      <c r="KE1" s="54" t="s">
        <v>16</v>
      </c>
      <c r="KF1" s="54" t="s">
        <v>17</v>
      </c>
      <c r="KG1" s="54" t="s">
        <v>18</v>
      </c>
      <c r="KH1" s="54" t="s">
        <v>19</v>
      </c>
      <c r="KI1" s="54" t="s">
        <v>20</v>
      </c>
      <c r="KJ1" s="54" t="s">
        <v>14</v>
      </c>
      <c r="KK1" s="54" t="s">
        <v>15</v>
      </c>
      <c r="KL1" s="54" t="s">
        <v>16</v>
      </c>
      <c r="KM1" s="54" t="s">
        <v>17</v>
      </c>
      <c r="KN1" s="54" t="s">
        <v>18</v>
      </c>
      <c r="KO1" s="54" t="s">
        <v>19</v>
      </c>
      <c r="KP1" s="54" t="s">
        <v>20</v>
      </c>
      <c r="KQ1" s="54" t="s">
        <v>14</v>
      </c>
      <c r="KR1" s="54" t="s">
        <v>15</v>
      </c>
      <c r="KS1" s="54" t="s">
        <v>16</v>
      </c>
      <c r="KT1" s="54" t="s">
        <v>17</v>
      </c>
      <c r="KU1" s="54" t="s">
        <v>18</v>
      </c>
      <c r="KV1" s="54" t="s">
        <v>19</v>
      </c>
      <c r="KW1" s="54" t="s">
        <v>20</v>
      </c>
      <c r="KX1" s="54" t="s">
        <v>14</v>
      </c>
      <c r="KY1" s="54" t="s">
        <v>15</v>
      </c>
      <c r="KZ1" s="54" t="s">
        <v>16</v>
      </c>
      <c r="LA1" s="54" t="s">
        <v>17</v>
      </c>
      <c r="LB1" s="54" t="s">
        <v>18</v>
      </c>
      <c r="LC1" s="54" t="s">
        <v>19</v>
      </c>
      <c r="LD1" s="54" t="s">
        <v>20</v>
      </c>
      <c r="LE1" s="54" t="s">
        <v>14</v>
      </c>
      <c r="LF1" s="54" t="s">
        <v>15</v>
      </c>
      <c r="LG1" s="54" t="s">
        <v>16</v>
      </c>
      <c r="LH1" s="54" t="s">
        <v>17</v>
      </c>
      <c r="LI1" s="54" t="s">
        <v>18</v>
      </c>
      <c r="LJ1" s="54" t="s">
        <v>19</v>
      </c>
      <c r="LK1" s="54" t="s">
        <v>20</v>
      </c>
      <c r="LL1" s="54" t="s">
        <v>14</v>
      </c>
      <c r="LM1" s="54" t="s">
        <v>15</v>
      </c>
      <c r="LN1" s="54" t="s">
        <v>16</v>
      </c>
      <c r="LO1" s="54" t="s">
        <v>17</v>
      </c>
      <c r="LP1" s="54" t="s">
        <v>18</v>
      </c>
      <c r="LQ1" s="54" t="s">
        <v>19</v>
      </c>
      <c r="LR1" s="54" t="s">
        <v>20</v>
      </c>
      <c r="LS1" s="54" t="s">
        <v>14</v>
      </c>
      <c r="LT1" s="54" t="s">
        <v>15</v>
      </c>
      <c r="LU1" s="54" t="s">
        <v>16</v>
      </c>
      <c r="LV1" s="54" t="s">
        <v>17</v>
      </c>
      <c r="LW1" s="54" t="s">
        <v>18</v>
      </c>
      <c r="LX1" s="54" t="s">
        <v>19</v>
      </c>
      <c r="LY1" s="54" t="s">
        <v>20</v>
      </c>
      <c r="LZ1" s="54" t="s">
        <v>14</v>
      </c>
      <c r="MA1" s="54" t="s">
        <v>15</v>
      </c>
      <c r="MB1" s="54" t="s">
        <v>16</v>
      </c>
      <c r="MC1" s="54" t="s">
        <v>17</v>
      </c>
      <c r="MD1" s="54" t="s">
        <v>18</v>
      </c>
      <c r="ME1" s="54" t="s">
        <v>19</v>
      </c>
      <c r="MF1" s="54" t="s">
        <v>20</v>
      </c>
      <c r="MG1" s="54" t="s">
        <v>14</v>
      </c>
      <c r="MH1" s="54" t="s">
        <v>15</v>
      </c>
      <c r="MI1" s="54" t="s">
        <v>16</v>
      </c>
      <c r="MJ1" s="54" t="s">
        <v>17</v>
      </c>
      <c r="MK1" s="54" t="s">
        <v>18</v>
      </c>
      <c r="ML1" s="54" t="s">
        <v>19</v>
      </c>
      <c r="MM1" s="54" t="s">
        <v>20</v>
      </c>
      <c r="MN1" s="54" t="s">
        <v>14</v>
      </c>
      <c r="MO1" s="54" t="s">
        <v>15</v>
      </c>
      <c r="MP1" s="54" t="s">
        <v>16</v>
      </c>
      <c r="MQ1" s="54" t="s">
        <v>17</v>
      </c>
      <c r="MR1" s="54" t="s">
        <v>18</v>
      </c>
      <c r="MS1" s="54" t="s">
        <v>19</v>
      </c>
      <c r="MT1" s="54" t="s">
        <v>20</v>
      </c>
      <c r="MU1" s="54" t="s">
        <v>14</v>
      </c>
      <c r="MV1" s="54" t="s">
        <v>15</v>
      </c>
      <c r="MW1" s="54" t="s">
        <v>16</v>
      </c>
      <c r="MX1" s="54" t="s">
        <v>17</v>
      </c>
      <c r="MY1" s="54" t="s">
        <v>18</v>
      </c>
      <c r="MZ1" s="54" t="s">
        <v>19</v>
      </c>
      <c r="NA1" s="54" t="s">
        <v>20</v>
      </c>
    </row>
    <row r="2" spans="1:15726" s="49" customFormat="1" ht="15">
      <c r="A2" s="85"/>
      <c r="B2" s="86">
        <v>45690</v>
      </c>
      <c r="C2" s="86">
        <v>45691</v>
      </c>
      <c r="D2" s="86">
        <v>45692</v>
      </c>
      <c r="E2" s="86">
        <v>45693</v>
      </c>
      <c r="F2" s="86">
        <v>45694</v>
      </c>
      <c r="G2" s="86">
        <v>45695</v>
      </c>
      <c r="H2" s="86">
        <v>45696</v>
      </c>
      <c r="I2" s="86">
        <v>45697</v>
      </c>
      <c r="J2" s="86">
        <v>45698</v>
      </c>
      <c r="K2" s="86">
        <v>45699</v>
      </c>
      <c r="L2" s="86">
        <v>45700</v>
      </c>
      <c r="M2" s="86">
        <v>45701</v>
      </c>
      <c r="N2" s="86">
        <v>45702</v>
      </c>
      <c r="O2" s="86">
        <v>45703</v>
      </c>
      <c r="P2" s="86">
        <v>45704</v>
      </c>
      <c r="Q2" s="86">
        <v>45705</v>
      </c>
      <c r="R2" s="86">
        <v>45706</v>
      </c>
      <c r="S2" s="86">
        <v>45707</v>
      </c>
      <c r="T2" s="86">
        <v>45708</v>
      </c>
      <c r="U2" s="86">
        <v>45709</v>
      </c>
      <c r="V2" s="86">
        <v>45710</v>
      </c>
      <c r="W2" s="86">
        <v>45711</v>
      </c>
      <c r="X2" s="86">
        <v>45712</v>
      </c>
      <c r="Y2" s="86">
        <v>45713</v>
      </c>
      <c r="Z2" s="86">
        <v>45714</v>
      </c>
      <c r="AA2" s="86">
        <v>45715</v>
      </c>
      <c r="AB2" s="86">
        <v>45716</v>
      </c>
      <c r="AC2" s="86">
        <v>45717</v>
      </c>
      <c r="AD2" s="86">
        <v>45718</v>
      </c>
      <c r="AE2" s="86">
        <v>45719</v>
      </c>
      <c r="AF2" s="86">
        <v>45720</v>
      </c>
      <c r="AG2" s="86">
        <v>45721</v>
      </c>
      <c r="AH2" s="86">
        <v>45722</v>
      </c>
      <c r="AI2" s="86">
        <v>45723</v>
      </c>
      <c r="AJ2" s="86">
        <v>45724</v>
      </c>
      <c r="AK2" s="86">
        <v>45725</v>
      </c>
      <c r="AL2" s="86">
        <v>45726</v>
      </c>
      <c r="AM2" s="86">
        <v>45727</v>
      </c>
      <c r="AN2" s="86">
        <v>45728</v>
      </c>
      <c r="AO2" s="86">
        <v>45729</v>
      </c>
      <c r="AP2" s="86">
        <v>45730</v>
      </c>
      <c r="AQ2" s="86">
        <v>45731</v>
      </c>
      <c r="AR2" s="86">
        <v>45732</v>
      </c>
      <c r="AS2" s="86">
        <v>45733</v>
      </c>
      <c r="AT2" s="86">
        <v>45734</v>
      </c>
      <c r="AU2" s="86">
        <v>45735</v>
      </c>
      <c r="AV2" s="86">
        <v>45736</v>
      </c>
      <c r="AW2" s="86">
        <v>45737</v>
      </c>
      <c r="AX2" s="86">
        <v>45738</v>
      </c>
      <c r="AY2" s="86">
        <v>45739</v>
      </c>
      <c r="AZ2" s="86">
        <v>45740</v>
      </c>
      <c r="BA2" s="86">
        <v>45741</v>
      </c>
      <c r="BB2" s="86">
        <v>45742</v>
      </c>
      <c r="BC2" s="86">
        <v>45743</v>
      </c>
      <c r="BD2" s="86">
        <v>45744</v>
      </c>
      <c r="BE2" s="86">
        <v>45745</v>
      </c>
      <c r="BF2" s="86">
        <v>45746</v>
      </c>
      <c r="BG2" s="86">
        <v>45747</v>
      </c>
      <c r="BH2" s="86">
        <v>45748</v>
      </c>
      <c r="BI2" s="86">
        <v>45749</v>
      </c>
      <c r="BJ2" s="86">
        <v>45750</v>
      </c>
      <c r="BK2" s="86">
        <v>45751</v>
      </c>
      <c r="BL2" s="86">
        <v>45752</v>
      </c>
      <c r="BM2" s="86">
        <v>45753</v>
      </c>
      <c r="BN2" s="86">
        <v>45754</v>
      </c>
      <c r="BO2" s="86">
        <v>45755</v>
      </c>
      <c r="BP2" s="86">
        <v>45756</v>
      </c>
      <c r="BQ2" s="86">
        <v>45757</v>
      </c>
      <c r="BR2" s="86">
        <v>45758</v>
      </c>
      <c r="BS2" s="86">
        <v>45759</v>
      </c>
      <c r="BT2" s="86">
        <v>45760</v>
      </c>
      <c r="BU2" s="86">
        <v>45761</v>
      </c>
      <c r="BV2" s="86">
        <v>45762</v>
      </c>
      <c r="BW2" s="86">
        <v>45763</v>
      </c>
      <c r="BX2" s="86">
        <v>45764</v>
      </c>
      <c r="BY2" s="86">
        <v>45765</v>
      </c>
      <c r="BZ2" s="86">
        <v>45766</v>
      </c>
      <c r="CA2" s="86">
        <v>45767</v>
      </c>
      <c r="CB2" s="86">
        <v>45768</v>
      </c>
      <c r="CC2" s="86">
        <v>45769</v>
      </c>
      <c r="CD2" s="86">
        <v>45770</v>
      </c>
      <c r="CE2" s="86">
        <v>45771</v>
      </c>
      <c r="CF2" s="86">
        <v>45772</v>
      </c>
      <c r="CG2" s="86">
        <v>45773</v>
      </c>
      <c r="CH2" s="86">
        <v>45774</v>
      </c>
      <c r="CI2" s="86">
        <v>45775</v>
      </c>
      <c r="CJ2" s="86">
        <v>45776</v>
      </c>
      <c r="CK2" s="86">
        <v>45777</v>
      </c>
      <c r="CL2" s="86">
        <v>45778</v>
      </c>
      <c r="CM2" s="86">
        <v>45779</v>
      </c>
      <c r="CN2" s="86">
        <v>45780</v>
      </c>
      <c r="CO2" s="86">
        <v>45781</v>
      </c>
      <c r="CP2" s="86">
        <v>45782</v>
      </c>
      <c r="CQ2" s="86">
        <v>45783</v>
      </c>
      <c r="CR2" s="86">
        <v>45784</v>
      </c>
      <c r="CS2" s="86">
        <v>45785</v>
      </c>
      <c r="CT2" s="86">
        <v>45786</v>
      </c>
      <c r="CU2" s="86">
        <v>45787</v>
      </c>
      <c r="CV2" s="86">
        <v>45788</v>
      </c>
      <c r="CW2" s="86">
        <v>45789</v>
      </c>
      <c r="CX2" s="86">
        <v>45790</v>
      </c>
      <c r="CY2" s="86">
        <v>45791</v>
      </c>
      <c r="CZ2" s="86">
        <v>45792</v>
      </c>
      <c r="DA2" s="86">
        <v>45793</v>
      </c>
      <c r="DB2" s="86">
        <v>45794</v>
      </c>
      <c r="DC2" s="86">
        <v>45795</v>
      </c>
      <c r="DD2" s="86">
        <v>45796</v>
      </c>
      <c r="DE2" s="86">
        <v>45797</v>
      </c>
      <c r="DF2" s="86">
        <v>45798</v>
      </c>
      <c r="DG2" s="86">
        <v>45799</v>
      </c>
      <c r="DH2" s="86">
        <v>45800</v>
      </c>
      <c r="DI2" s="86">
        <v>45801</v>
      </c>
      <c r="DJ2" s="86">
        <v>45802</v>
      </c>
      <c r="DK2" s="86">
        <v>45803</v>
      </c>
      <c r="DL2" s="86">
        <v>45804</v>
      </c>
      <c r="DM2" s="86">
        <v>45805</v>
      </c>
      <c r="DN2" s="86">
        <v>45806</v>
      </c>
      <c r="DO2" s="86">
        <v>45807</v>
      </c>
      <c r="DP2" s="86">
        <v>45808</v>
      </c>
      <c r="DQ2" s="86">
        <v>45809</v>
      </c>
      <c r="DR2" s="86">
        <v>45810</v>
      </c>
      <c r="DS2" s="86">
        <v>45811</v>
      </c>
      <c r="DT2" s="86">
        <v>45812</v>
      </c>
      <c r="DU2" s="86">
        <v>45813</v>
      </c>
      <c r="DV2" s="86">
        <v>45814</v>
      </c>
      <c r="DW2" s="86">
        <v>45815</v>
      </c>
      <c r="DX2" s="86">
        <v>45816</v>
      </c>
      <c r="DY2" s="86">
        <v>45817</v>
      </c>
      <c r="DZ2" s="86">
        <v>45818</v>
      </c>
      <c r="EA2" s="86">
        <v>45819</v>
      </c>
      <c r="EB2" s="86">
        <v>45820</v>
      </c>
      <c r="EC2" s="86">
        <v>45821</v>
      </c>
      <c r="ED2" s="86">
        <v>45822</v>
      </c>
      <c r="EE2" s="86">
        <v>45823</v>
      </c>
      <c r="EF2" s="86">
        <v>45824</v>
      </c>
      <c r="EG2" s="86">
        <v>45825</v>
      </c>
      <c r="EH2" s="86">
        <v>45826</v>
      </c>
      <c r="EI2" s="86">
        <v>45827</v>
      </c>
      <c r="EJ2" s="86">
        <v>45828</v>
      </c>
      <c r="EK2" s="86">
        <v>45829</v>
      </c>
      <c r="EL2" s="86">
        <v>45830</v>
      </c>
      <c r="EM2" s="86">
        <v>45831</v>
      </c>
      <c r="EN2" s="86">
        <v>45832</v>
      </c>
      <c r="EO2" s="86">
        <v>45833</v>
      </c>
      <c r="EP2" s="86">
        <v>45834</v>
      </c>
      <c r="EQ2" s="86">
        <v>45835</v>
      </c>
      <c r="ER2" s="86">
        <v>45836</v>
      </c>
      <c r="ES2" s="86">
        <v>45837</v>
      </c>
      <c r="ET2" s="86">
        <v>45838</v>
      </c>
      <c r="EU2" s="86">
        <v>45839</v>
      </c>
      <c r="EV2" s="86">
        <v>45840</v>
      </c>
      <c r="EW2" s="86">
        <v>45841</v>
      </c>
      <c r="EX2" s="86">
        <v>45842</v>
      </c>
      <c r="EY2" s="86">
        <v>45843</v>
      </c>
      <c r="EZ2" s="86">
        <v>45844</v>
      </c>
      <c r="FA2" s="86">
        <v>45845</v>
      </c>
      <c r="FB2" s="86">
        <v>45846</v>
      </c>
      <c r="FC2" s="86">
        <v>45847</v>
      </c>
      <c r="FD2" s="86">
        <v>45848</v>
      </c>
      <c r="FE2" s="86">
        <v>45849</v>
      </c>
      <c r="FF2" s="86">
        <v>45850</v>
      </c>
      <c r="FG2" s="86">
        <v>45851</v>
      </c>
      <c r="FH2" s="86">
        <v>45852</v>
      </c>
      <c r="FI2" s="86">
        <v>45853</v>
      </c>
      <c r="FJ2" s="86">
        <v>45854</v>
      </c>
      <c r="FK2" s="86">
        <v>45855</v>
      </c>
      <c r="FL2" s="86">
        <v>45856</v>
      </c>
      <c r="FM2" s="86">
        <v>45857</v>
      </c>
      <c r="FN2" s="86">
        <v>45858</v>
      </c>
      <c r="FO2" s="86">
        <v>45859</v>
      </c>
      <c r="FP2" s="86">
        <v>45860</v>
      </c>
      <c r="FQ2" s="86">
        <v>45861</v>
      </c>
      <c r="FR2" s="86">
        <v>45862</v>
      </c>
      <c r="FS2" s="86">
        <v>45863</v>
      </c>
      <c r="FT2" s="86">
        <v>45864</v>
      </c>
      <c r="FU2" s="86">
        <v>45865</v>
      </c>
      <c r="FV2" s="86">
        <v>45866</v>
      </c>
      <c r="FW2" s="86">
        <v>45867</v>
      </c>
      <c r="FX2" s="86">
        <v>45868</v>
      </c>
      <c r="FY2" s="86">
        <v>45869</v>
      </c>
      <c r="FZ2" s="86">
        <v>45870</v>
      </c>
      <c r="GA2" s="86">
        <v>45871</v>
      </c>
      <c r="GB2" s="86">
        <v>45872</v>
      </c>
      <c r="GC2" s="86">
        <v>45873</v>
      </c>
      <c r="GD2" s="86">
        <v>45874</v>
      </c>
      <c r="GE2" s="86">
        <v>45875</v>
      </c>
      <c r="GF2" s="86">
        <v>45876</v>
      </c>
      <c r="GG2" s="86">
        <v>45877</v>
      </c>
      <c r="GH2" s="86">
        <v>45878</v>
      </c>
      <c r="GI2" s="86">
        <v>45879</v>
      </c>
      <c r="GJ2" s="86">
        <v>45880</v>
      </c>
      <c r="GK2" s="86">
        <v>45881</v>
      </c>
      <c r="GL2" s="86">
        <v>45882</v>
      </c>
      <c r="GM2" s="86">
        <v>45883</v>
      </c>
      <c r="GN2" s="86">
        <v>45884</v>
      </c>
      <c r="GO2" s="86">
        <v>45885</v>
      </c>
      <c r="GP2" s="86">
        <v>45886</v>
      </c>
      <c r="GQ2" s="86">
        <v>45887</v>
      </c>
      <c r="GR2" s="86">
        <v>45888</v>
      </c>
      <c r="GS2" s="86">
        <v>45889</v>
      </c>
      <c r="GT2" s="86">
        <v>45890</v>
      </c>
      <c r="GU2" s="86">
        <v>45891</v>
      </c>
      <c r="GV2" s="86">
        <v>45892</v>
      </c>
      <c r="GW2" s="86">
        <v>45893</v>
      </c>
      <c r="GX2" s="86">
        <v>45894</v>
      </c>
      <c r="GY2" s="86">
        <v>45895</v>
      </c>
      <c r="GZ2" s="86">
        <v>45896</v>
      </c>
      <c r="HA2" s="86">
        <v>45897</v>
      </c>
      <c r="HB2" s="86">
        <v>45898</v>
      </c>
      <c r="HC2" s="86">
        <v>45899</v>
      </c>
      <c r="HD2" s="86">
        <v>45900</v>
      </c>
      <c r="HE2" s="86">
        <v>45901</v>
      </c>
      <c r="HF2" s="86">
        <v>45902</v>
      </c>
      <c r="HG2" s="86">
        <v>45903</v>
      </c>
      <c r="HH2" s="86">
        <v>45904</v>
      </c>
      <c r="HI2" s="86">
        <v>45905</v>
      </c>
      <c r="HJ2" s="86">
        <v>45906</v>
      </c>
      <c r="HK2" s="86">
        <v>45907</v>
      </c>
      <c r="HL2" s="86">
        <v>45908</v>
      </c>
      <c r="HM2" s="86">
        <v>45909</v>
      </c>
      <c r="HN2" s="86">
        <v>45910</v>
      </c>
      <c r="HO2" s="86">
        <v>45911</v>
      </c>
      <c r="HP2" s="86">
        <v>45912</v>
      </c>
      <c r="HQ2" s="86">
        <v>45913</v>
      </c>
      <c r="HR2" s="86">
        <v>45914</v>
      </c>
      <c r="HS2" s="86">
        <v>45915</v>
      </c>
      <c r="HT2" s="86">
        <v>45916</v>
      </c>
      <c r="HU2" s="86">
        <v>45917</v>
      </c>
      <c r="HV2" s="86">
        <v>45918</v>
      </c>
      <c r="HW2" s="86">
        <v>45919</v>
      </c>
      <c r="HX2" s="86">
        <v>45920</v>
      </c>
      <c r="HY2" s="86">
        <v>45921</v>
      </c>
      <c r="HZ2" s="86">
        <v>45922</v>
      </c>
      <c r="IA2" s="86">
        <v>45923</v>
      </c>
      <c r="IB2" s="86">
        <v>45924</v>
      </c>
      <c r="IC2" s="86">
        <v>45925</v>
      </c>
      <c r="ID2" s="86">
        <v>45926</v>
      </c>
      <c r="IE2" s="86">
        <v>45927</v>
      </c>
      <c r="IF2" s="86">
        <v>45928</v>
      </c>
      <c r="IG2" s="86">
        <v>45929</v>
      </c>
      <c r="IH2" s="86">
        <v>45930</v>
      </c>
      <c r="II2" s="86">
        <v>45931</v>
      </c>
      <c r="IJ2" s="86">
        <v>45932</v>
      </c>
      <c r="IK2" s="86">
        <v>45933</v>
      </c>
      <c r="IL2" s="86">
        <v>45934</v>
      </c>
      <c r="IM2" s="86">
        <v>45935</v>
      </c>
      <c r="IN2" s="86">
        <v>45936</v>
      </c>
      <c r="IO2" s="86">
        <v>45937</v>
      </c>
      <c r="IP2" s="86">
        <v>45938</v>
      </c>
      <c r="IQ2" s="86">
        <v>45939</v>
      </c>
      <c r="IR2" s="86">
        <v>45940</v>
      </c>
      <c r="IS2" s="86">
        <v>45941</v>
      </c>
      <c r="IT2" s="86">
        <v>45942</v>
      </c>
      <c r="IU2" s="86">
        <v>45943</v>
      </c>
      <c r="IV2" s="86">
        <v>45944</v>
      </c>
      <c r="IW2" s="86">
        <v>45945</v>
      </c>
      <c r="IX2" s="86">
        <v>45946</v>
      </c>
      <c r="IY2" s="86">
        <v>45947</v>
      </c>
      <c r="IZ2" s="86">
        <v>45948</v>
      </c>
      <c r="JA2" s="86">
        <v>45949</v>
      </c>
      <c r="JB2" s="86">
        <v>45950</v>
      </c>
      <c r="JC2" s="86">
        <v>45951</v>
      </c>
      <c r="JD2" s="86">
        <v>45952</v>
      </c>
      <c r="JE2" s="86">
        <v>45953</v>
      </c>
      <c r="JF2" s="86">
        <v>45954</v>
      </c>
      <c r="JG2" s="86">
        <v>45955</v>
      </c>
      <c r="JH2" s="86">
        <v>45956</v>
      </c>
      <c r="JI2" s="86">
        <v>45957</v>
      </c>
      <c r="JJ2" s="86">
        <v>45958</v>
      </c>
      <c r="JK2" s="86">
        <v>45959</v>
      </c>
      <c r="JL2" s="86">
        <v>45960</v>
      </c>
      <c r="JM2" s="86">
        <v>45961</v>
      </c>
      <c r="JN2" s="86">
        <v>45962</v>
      </c>
      <c r="JO2" s="86">
        <v>45963</v>
      </c>
      <c r="JP2" s="86">
        <v>45964</v>
      </c>
      <c r="JQ2" s="86">
        <v>45965</v>
      </c>
      <c r="JR2" s="86">
        <v>45966</v>
      </c>
      <c r="JS2" s="86">
        <v>45967</v>
      </c>
      <c r="JT2" s="86">
        <v>45968</v>
      </c>
      <c r="JU2" s="86">
        <v>45969</v>
      </c>
      <c r="JV2" s="86">
        <v>45970</v>
      </c>
      <c r="JW2" s="86">
        <v>45971</v>
      </c>
      <c r="JX2" s="86">
        <v>45972</v>
      </c>
      <c r="JY2" s="86">
        <v>45973</v>
      </c>
      <c r="JZ2" s="86">
        <v>45974</v>
      </c>
      <c r="KA2" s="86">
        <v>45975</v>
      </c>
      <c r="KB2" s="86">
        <v>45976</v>
      </c>
      <c r="KC2" s="86">
        <v>45977</v>
      </c>
      <c r="KD2" s="86">
        <v>45978</v>
      </c>
      <c r="KE2" s="86">
        <v>45979</v>
      </c>
      <c r="KF2" s="86">
        <v>45980</v>
      </c>
      <c r="KG2" s="86">
        <v>45981</v>
      </c>
      <c r="KH2" s="86">
        <v>45982</v>
      </c>
      <c r="KI2" s="86">
        <v>45983</v>
      </c>
      <c r="KJ2" s="86">
        <v>45984</v>
      </c>
      <c r="KK2" s="86">
        <v>45985</v>
      </c>
      <c r="KL2" s="86">
        <v>45986</v>
      </c>
      <c r="KM2" s="86">
        <v>45987</v>
      </c>
      <c r="KN2" s="86">
        <v>45988</v>
      </c>
      <c r="KO2" s="86">
        <v>45989</v>
      </c>
      <c r="KP2" s="86">
        <v>45990</v>
      </c>
      <c r="KQ2" s="86">
        <v>45991</v>
      </c>
      <c r="KR2" s="86">
        <v>45992</v>
      </c>
      <c r="KS2" s="86">
        <v>45993</v>
      </c>
      <c r="KT2" s="86">
        <v>45994</v>
      </c>
      <c r="KU2" s="86">
        <v>45995</v>
      </c>
      <c r="KV2" s="86">
        <v>45996</v>
      </c>
      <c r="KW2" s="86">
        <v>45997</v>
      </c>
      <c r="KX2" s="86">
        <v>45998</v>
      </c>
      <c r="KY2" s="86">
        <v>45999</v>
      </c>
      <c r="KZ2" s="86">
        <v>46000</v>
      </c>
      <c r="LA2" s="86">
        <v>46001</v>
      </c>
      <c r="LB2" s="86">
        <v>46002</v>
      </c>
      <c r="LC2" s="86">
        <v>46003</v>
      </c>
      <c r="LD2" s="86">
        <v>46004</v>
      </c>
      <c r="LE2" s="86">
        <v>46005</v>
      </c>
      <c r="LF2" s="86">
        <v>46006</v>
      </c>
      <c r="LG2" s="86">
        <v>46007</v>
      </c>
      <c r="LH2" s="86">
        <v>46008</v>
      </c>
      <c r="LI2" s="86">
        <v>46009</v>
      </c>
      <c r="LJ2" s="86">
        <v>46010</v>
      </c>
      <c r="LK2" s="86">
        <v>46011</v>
      </c>
      <c r="LL2" s="86">
        <v>46012</v>
      </c>
      <c r="LM2" s="86">
        <v>46013</v>
      </c>
      <c r="LN2" s="86">
        <v>46014</v>
      </c>
      <c r="LO2" s="86">
        <v>46015</v>
      </c>
      <c r="LP2" s="86">
        <v>46016</v>
      </c>
      <c r="LQ2" s="86">
        <v>46017</v>
      </c>
      <c r="LR2" s="86">
        <v>46018</v>
      </c>
      <c r="LS2" s="86">
        <v>46019</v>
      </c>
      <c r="LT2" s="86">
        <v>46020</v>
      </c>
      <c r="LU2" s="86">
        <v>46021</v>
      </c>
      <c r="LV2" s="86">
        <v>46022</v>
      </c>
      <c r="LW2" s="86">
        <v>46023</v>
      </c>
      <c r="LX2" s="86">
        <v>46024</v>
      </c>
      <c r="LY2" s="86">
        <v>46025</v>
      </c>
      <c r="LZ2" s="86">
        <v>46026</v>
      </c>
      <c r="MA2" s="86">
        <v>46027</v>
      </c>
      <c r="MB2" s="86">
        <v>46028</v>
      </c>
      <c r="MC2" s="86">
        <v>46029</v>
      </c>
      <c r="MD2" s="86">
        <v>46030</v>
      </c>
      <c r="ME2" s="86">
        <v>46031</v>
      </c>
      <c r="MF2" s="86">
        <v>46032</v>
      </c>
      <c r="MG2" s="86">
        <v>46033</v>
      </c>
      <c r="MH2" s="86">
        <v>46034</v>
      </c>
      <c r="MI2" s="86">
        <v>46035</v>
      </c>
      <c r="MJ2" s="86">
        <v>46036</v>
      </c>
      <c r="MK2" s="86">
        <v>46037</v>
      </c>
      <c r="ML2" s="86">
        <v>46038</v>
      </c>
      <c r="MM2" s="86">
        <v>46039</v>
      </c>
      <c r="MN2" s="86">
        <v>46040</v>
      </c>
      <c r="MO2" s="86">
        <v>46041</v>
      </c>
      <c r="MP2" s="86">
        <v>46042</v>
      </c>
      <c r="MQ2" s="86">
        <v>46043</v>
      </c>
      <c r="MR2" s="86">
        <v>46044</v>
      </c>
      <c r="MS2" s="86">
        <v>46045</v>
      </c>
      <c r="MT2" s="86">
        <v>46046</v>
      </c>
      <c r="MU2" s="86">
        <v>46047</v>
      </c>
      <c r="MV2" s="86">
        <v>46048</v>
      </c>
      <c r="MW2" s="86">
        <v>46049</v>
      </c>
      <c r="MX2" s="86">
        <v>46050</v>
      </c>
      <c r="MY2" s="86">
        <v>46051</v>
      </c>
      <c r="MZ2" s="86">
        <v>46052</v>
      </c>
      <c r="NA2" s="86">
        <v>46053</v>
      </c>
    </row>
    <row r="3" spans="1:15726" s="68" customFormat="1" ht="15" customHeight="1">
      <c r="A3" s="320" t="s">
        <v>2017</v>
      </c>
      <c r="B3" s="86">
        <f>'Inbound SOS &amp; EOD'!B27</f>
        <v>45686</v>
      </c>
      <c r="C3" s="86">
        <f>'Inbound SOS &amp; EOD'!C27</f>
        <v>45688</v>
      </c>
      <c r="D3" s="86">
        <f>'Inbound SOS &amp; EOD'!D27</f>
        <v>45692</v>
      </c>
      <c r="E3" s="86">
        <f>'Inbound SOS &amp; EOD'!E27</f>
        <v>45692</v>
      </c>
      <c r="F3" s="86">
        <f>'Inbound SOS &amp; EOD'!F27</f>
        <v>45692</v>
      </c>
      <c r="G3" s="86">
        <f>'Inbound SOS &amp; EOD'!G27</f>
        <v>45693</v>
      </c>
      <c r="H3" s="86">
        <f>'Inbound SOS &amp; EOD'!H27</f>
        <v>45694</v>
      </c>
      <c r="I3" s="86">
        <f>'Inbound SOS &amp; EOD'!I27</f>
        <v>45696</v>
      </c>
      <c r="J3" s="86">
        <f>'Inbound SOS &amp; EOD'!J27</f>
        <v>45696</v>
      </c>
      <c r="K3" s="86">
        <f>'Inbound SOS &amp; EOD'!K27</f>
        <v>45696</v>
      </c>
      <c r="L3" s="86">
        <f>'Inbound SOS &amp; EOD'!L27</f>
        <v>45696</v>
      </c>
      <c r="M3" s="86">
        <f>'Inbound SOS &amp; EOD'!M27</f>
        <v>45700</v>
      </c>
      <c r="N3" s="86">
        <f>'Inbound SOS &amp; EOD'!N27</f>
        <v>45700</v>
      </c>
      <c r="O3" s="86">
        <f>'Inbound SOS &amp; EOD'!O27</f>
        <v>45700</v>
      </c>
      <c r="P3" s="86">
        <f>'Inbound SOS &amp; EOD'!P27</f>
        <v>45701</v>
      </c>
      <c r="Q3" s="86">
        <f>'Inbound SOS &amp; EOD'!Q27</f>
        <v>45701</v>
      </c>
      <c r="R3" s="86">
        <f>'Inbound SOS &amp; EOD'!R27</f>
        <v>45702</v>
      </c>
      <c r="S3" s="86">
        <v>45702</v>
      </c>
      <c r="T3" s="86">
        <f>'Inbound SOS &amp; EOD'!T27</f>
        <v>45702</v>
      </c>
      <c r="U3" s="86">
        <f>'Inbound SOS &amp; EOD'!U27</f>
        <v>45706</v>
      </c>
      <c r="V3" s="86">
        <f>'Inbound SOS &amp; EOD'!V27</f>
        <v>45706</v>
      </c>
      <c r="W3" s="86">
        <f>'Inbound SOS &amp; EOD'!W27</f>
        <v>45708</v>
      </c>
      <c r="X3" s="86">
        <f>'Inbound SOS &amp; EOD'!X27</f>
        <v>45708</v>
      </c>
      <c r="Y3" s="86">
        <f>'Inbound SOS &amp; EOD'!Y27</f>
        <v>45712</v>
      </c>
      <c r="Z3" s="86">
        <f>'Inbound SOS &amp; EOD'!Z27</f>
        <v>45714</v>
      </c>
      <c r="AA3" s="86">
        <f>'Inbound SOS &amp; EOD'!AA27</f>
        <v>45714</v>
      </c>
      <c r="AB3" s="86" t="str">
        <f>'Inbound SOS &amp; EOD'!AB27</f>
        <v>na</v>
      </c>
      <c r="AC3" s="86">
        <f>'Inbound SOS &amp; EOD'!AC27</f>
        <v>45716</v>
      </c>
      <c r="AD3" s="86">
        <f>'Inbound SOS &amp; EOD'!AD27</f>
        <v>45716</v>
      </c>
      <c r="AE3" s="86">
        <f>'Inbound SOS &amp; EOD'!AE27</f>
        <v>45719</v>
      </c>
      <c r="AF3" s="86">
        <f>'Inbound SOS &amp; EOD'!AF27</f>
        <v>45720</v>
      </c>
      <c r="AG3" s="86">
        <f>'Inbound SOS &amp; EOD'!AG27</f>
        <v>45721</v>
      </c>
      <c r="AH3" s="86">
        <f>'Inbound SOS &amp; EOD'!AH27</f>
        <v>45722</v>
      </c>
      <c r="AI3" s="86">
        <f>'Inbound SOS &amp; EOD'!AI27</f>
        <v>45721</v>
      </c>
      <c r="AJ3" s="86">
        <f>'Inbound SOS &amp; EOD'!AJ27</f>
        <v>45722</v>
      </c>
      <c r="AK3" s="86">
        <f>'Inbound SOS &amp; EOD'!AK27</f>
        <v>45725</v>
      </c>
      <c r="AL3" s="86">
        <f>'Inbound SOS &amp; EOD'!AL27</f>
        <v>45726</v>
      </c>
      <c r="AM3" s="86">
        <f>'Inbound SOS &amp; EOD'!AM27</f>
        <v>45727</v>
      </c>
      <c r="AN3" s="86">
        <f>'Inbound SOS &amp; EOD'!AN27</f>
        <v>45728</v>
      </c>
      <c r="AO3" s="86">
        <f>'Inbound SOS &amp; EOD'!AO27</f>
        <v>45729</v>
      </c>
      <c r="AP3" s="86">
        <f>'Inbound SOS &amp; EOD'!AP27</f>
        <v>45730</v>
      </c>
      <c r="AQ3" s="86">
        <f>'Inbound SOS &amp; EOD'!AQ27</f>
        <v>45729</v>
      </c>
      <c r="AR3" s="86">
        <f>'Inbound SOS &amp; EOD'!AR27</f>
        <v>45729</v>
      </c>
      <c r="AS3" s="86">
        <f>'Inbound SOS &amp; EOD'!AS27</f>
        <v>45730</v>
      </c>
      <c r="AT3" s="86">
        <f>'Inbound SOS &amp; EOD'!AT27</f>
        <v>45734</v>
      </c>
      <c r="AU3" s="86">
        <f>'Inbound SOS &amp; EOD'!AU27</f>
        <v>45735</v>
      </c>
      <c r="AV3" s="86">
        <f>'Inbound SOS &amp; EOD'!AV27</f>
        <v>45736</v>
      </c>
      <c r="AW3" s="86">
        <f>'Inbound SOS &amp; EOD'!AW27</f>
        <v>45736</v>
      </c>
      <c r="AX3" s="86">
        <f>'Inbound SOS &amp; EOD'!AX27</f>
        <v>45736</v>
      </c>
      <c r="AY3" s="86">
        <f>'Inbound SOS &amp; EOD'!AY27</f>
        <v>45736</v>
      </c>
      <c r="AZ3" s="86">
        <f>'Inbound SOS &amp; EOD'!AZ27</f>
        <v>45736</v>
      </c>
      <c r="BA3" s="86">
        <f>'Inbound SOS &amp; EOD'!BA27</f>
        <v>45741</v>
      </c>
      <c r="BB3" s="86">
        <f>'Inbound SOS &amp; EOD'!BB27</f>
        <v>45742</v>
      </c>
      <c r="BC3" s="86">
        <f>'Inbound SOS &amp; EOD'!BC27</f>
        <v>45743</v>
      </c>
      <c r="BD3" s="86">
        <f>'Inbound SOS &amp; EOD'!BD27</f>
        <v>45741</v>
      </c>
      <c r="BE3" s="86">
        <f>'Inbound SOS &amp; EOD'!BE27</f>
        <v>45741</v>
      </c>
      <c r="BF3" s="86">
        <f>'Inbound SOS &amp; EOD'!BF27</f>
        <v>45742</v>
      </c>
      <c r="BG3" s="86">
        <f>'Inbound SOS &amp; EOD'!BG27</f>
        <v>45743</v>
      </c>
      <c r="BH3" s="86">
        <f>'Inbound SOS &amp; EOD'!BH27</f>
        <v>45743</v>
      </c>
      <c r="BI3" s="86">
        <f>'Inbound SOS &amp; EOD'!BI27</f>
        <v>45749</v>
      </c>
      <c r="BJ3" s="86">
        <f>'Inbound SOS &amp; EOD'!BJ27</f>
        <v>45744</v>
      </c>
      <c r="BK3" s="86">
        <f>'Inbound SOS &amp; EOD'!BK27</f>
        <v>45745</v>
      </c>
      <c r="BL3" s="86">
        <f>'Inbound SOS &amp; EOD'!BL27</f>
        <v>45745</v>
      </c>
      <c r="BM3" s="86">
        <f>'Inbound SOS &amp; EOD'!BM27</f>
        <v>45745</v>
      </c>
      <c r="BN3" s="86">
        <f>'Inbound SOS &amp; EOD'!BN27</f>
        <v>45754</v>
      </c>
      <c r="BO3" s="86">
        <f>'Inbound SOS &amp; EOD'!BO27</f>
        <v>45755</v>
      </c>
      <c r="BP3" s="86">
        <f>'Inbound SOS &amp; EOD'!BP27</f>
        <v>45756</v>
      </c>
      <c r="BQ3" s="86">
        <f>'Inbound SOS &amp; EOD'!BQ27</f>
        <v>45754</v>
      </c>
      <c r="BR3" s="86">
        <f>'Inbound SOS &amp; EOD'!BR27</f>
        <v>45758</v>
      </c>
      <c r="BS3" s="86">
        <f>'Inbound SOS &amp; EOD'!BS27</f>
        <v>45756</v>
      </c>
      <c r="BT3" s="86">
        <f>'Inbound SOS &amp; EOD'!BT27</f>
        <v>45756</v>
      </c>
      <c r="BU3" s="86">
        <f>'Inbound SOS &amp; EOD'!BU27</f>
        <v>45761</v>
      </c>
      <c r="BV3" s="86">
        <f>'Inbound SOS &amp; EOD'!BV27</f>
        <v>45758</v>
      </c>
      <c r="BW3" s="86">
        <f>'Inbound SOS &amp; EOD'!BW27</f>
        <v>45761</v>
      </c>
      <c r="BX3" s="86">
        <f>'Inbound SOS &amp; EOD'!BX27</f>
        <v>45764</v>
      </c>
      <c r="BY3" s="86">
        <f>'Inbound SOS &amp; EOD'!BY27</f>
        <v>45762</v>
      </c>
      <c r="BZ3" s="86">
        <f>'Inbound SOS &amp; EOD'!BZ27</f>
        <v>45766</v>
      </c>
      <c r="CA3" s="86">
        <f>'Inbound SOS &amp; EOD'!CA27</f>
        <v>45767</v>
      </c>
      <c r="CB3" s="86">
        <f>'Inbound SOS &amp; EOD'!CB27</f>
        <v>45765</v>
      </c>
      <c r="CC3" s="86">
        <f>'Inbound SOS &amp; EOD'!CC27</f>
        <v>45768</v>
      </c>
      <c r="CD3" s="86">
        <f>'Inbound SOS &amp; EOD'!CD27</f>
        <v>45768</v>
      </c>
      <c r="CE3" s="86">
        <f>'Inbound SOS &amp; EOD'!CE27</f>
        <v>45769</v>
      </c>
      <c r="CF3" s="86">
        <f>'Inbound SOS &amp; EOD'!CF27</f>
        <v>45769</v>
      </c>
      <c r="CG3" s="86">
        <f>'Inbound SOS &amp; EOD'!CG27</f>
        <v>45769</v>
      </c>
      <c r="CH3" s="86">
        <f>'Inbound SOS &amp; EOD'!CH27</f>
        <v>45769</v>
      </c>
      <c r="CI3" s="86">
        <f>'Inbound SOS &amp; EOD'!CI27</f>
        <v>45769</v>
      </c>
      <c r="CJ3" s="86">
        <f>'Inbound SOS &amp; EOD'!CJ27</f>
        <v>45769</v>
      </c>
      <c r="CK3" s="86">
        <f>'Inbound SOS &amp; EOD'!CK27</f>
        <v>45771</v>
      </c>
      <c r="CL3" s="86">
        <f>'Inbound SOS &amp; EOD'!CL27</f>
        <v>45771</v>
      </c>
      <c r="CM3" s="86">
        <f>'Inbound SOS &amp; EOD'!CM27</f>
        <v>45775</v>
      </c>
      <c r="CN3" s="86">
        <f>'Inbound SOS &amp; EOD'!CN27</f>
        <v>45775</v>
      </c>
      <c r="CO3" s="86">
        <f>'Inbound SOS &amp; EOD'!CO27</f>
        <v>45775</v>
      </c>
      <c r="CP3" s="86">
        <f>'Inbound SOS &amp; EOD'!CP27</f>
        <v>45775</v>
      </c>
      <c r="CQ3" s="86">
        <f>'Inbound SOS &amp; EOD'!CQ27</f>
        <v>45776</v>
      </c>
      <c r="CR3" s="86">
        <f>'Inbound SOS &amp; EOD'!CR27</f>
        <v>45777</v>
      </c>
      <c r="CS3" s="86">
        <f>'Inbound SOS &amp; EOD'!CS27</f>
        <v>45778</v>
      </c>
      <c r="CT3" s="86">
        <f>'Inbound SOS &amp; EOD'!CT27</f>
        <v>45778</v>
      </c>
      <c r="CU3" s="86">
        <f>'Inbound SOS &amp; EOD'!CU27</f>
        <v>45778</v>
      </c>
      <c r="CV3" s="86">
        <f>'Inbound SOS &amp; EOD'!CV27</f>
        <v>45778</v>
      </c>
      <c r="CW3" s="86">
        <f>'Inbound SOS &amp; EOD'!CW27</f>
        <v>45778</v>
      </c>
      <c r="CX3" s="86">
        <f>'Inbound SOS &amp; EOD'!CX27</f>
        <v>45782</v>
      </c>
      <c r="CY3" s="86">
        <f>'Inbound SOS &amp; EOD'!CY27</f>
        <v>45783</v>
      </c>
      <c r="CZ3" s="86">
        <f>'Inbound SOS &amp; EOD'!CZ27</f>
        <v>45784</v>
      </c>
      <c r="DA3" s="86">
        <f>'Inbound SOS &amp; EOD'!DA27</f>
        <v>45789</v>
      </c>
      <c r="DB3" s="86">
        <f>'Inbound SOS &amp; EOD'!DB27</f>
        <v>45789</v>
      </c>
      <c r="DC3" s="86">
        <f>'Inbound SOS &amp; EOD'!DC27</f>
        <v>45789</v>
      </c>
      <c r="DD3" s="86">
        <f>'Inbound SOS &amp; EOD'!DD27</f>
        <v>45789</v>
      </c>
      <c r="DE3" s="86">
        <f>'Inbound SOS &amp; EOD'!DE27</f>
        <v>45790</v>
      </c>
      <c r="DF3" s="86">
        <f>'Inbound SOS &amp; EOD'!DF27</f>
        <v>45790</v>
      </c>
      <c r="DG3" s="86">
        <f>'Inbound SOS &amp; EOD'!DG27</f>
        <v>45790</v>
      </c>
      <c r="DH3" s="86">
        <f>'Inbound SOS &amp; EOD'!DH27</f>
        <v>45791</v>
      </c>
      <c r="DI3" s="86">
        <f>'Inbound SOS &amp; EOD'!DI27</f>
        <v>45791</v>
      </c>
      <c r="DJ3" s="86">
        <f>'Inbound SOS &amp; EOD'!DJ27</f>
        <v>45791</v>
      </c>
      <c r="DK3" s="86">
        <f>'Inbound SOS &amp; EOD'!DK27</f>
        <v>45792</v>
      </c>
      <c r="DL3" s="86">
        <f>'Inbound SOS &amp; EOD'!DL27</f>
        <v>45793</v>
      </c>
      <c r="DM3" s="86">
        <f>'Inbound SOS &amp; EOD'!DM27</f>
        <v>45797</v>
      </c>
      <c r="DN3" s="86">
        <f>'Inbound SOS &amp; EOD'!DN27</f>
        <v>45797</v>
      </c>
      <c r="DO3" s="86">
        <f>'Inbound SOS &amp; EOD'!DO27</f>
        <v>45797</v>
      </c>
      <c r="DP3" s="86">
        <f>'Inbound SOS &amp; EOD'!DP27</f>
        <v>45797</v>
      </c>
      <c r="DQ3" s="86">
        <f>'Inbound SOS &amp; EOD'!DQ27</f>
        <v>45797</v>
      </c>
      <c r="DR3" s="86">
        <f>'Inbound SOS &amp; EOD'!DR27</f>
        <v>45798</v>
      </c>
      <c r="DS3" s="86">
        <f>'Inbound SOS &amp; EOD'!DS27</f>
        <v>45799</v>
      </c>
      <c r="DT3" s="86">
        <f>'Inbound SOS &amp; EOD'!DT27</f>
        <v>45805</v>
      </c>
      <c r="DU3" s="86">
        <f>'Inbound SOS &amp; EOD'!DU27</f>
        <v>45806</v>
      </c>
      <c r="DV3" s="86">
        <f>'Inbound SOS &amp; EOD'!DV27</f>
        <v>45807</v>
      </c>
      <c r="DW3" s="86">
        <f>'Inbound SOS &amp; EOD'!DW27</f>
        <v>45810</v>
      </c>
      <c r="DX3" s="86">
        <f>'Inbound SOS &amp; EOD'!DX27</f>
        <v>45811</v>
      </c>
      <c r="DY3" s="86">
        <f>'Inbound SOS &amp; EOD'!DY27</f>
        <v>45812</v>
      </c>
      <c r="DZ3" s="86">
        <f>'Inbound SOS &amp; EOD'!DZ27</f>
        <v>45813</v>
      </c>
      <c r="EA3" s="86">
        <f>'Inbound SOS &amp; EOD'!EA27</f>
        <v>45818</v>
      </c>
      <c r="EB3" s="86">
        <f>'Inbound SOS &amp; EOD'!EB27</f>
        <v>45818</v>
      </c>
      <c r="EC3" s="86">
        <f>'Inbound SOS &amp; EOD'!EC27</f>
        <v>45819</v>
      </c>
      <c r="ED3" s="86">
        <f>'Inbound SOS &amp; EOD'!ED27</f>
        <v>45819</v>
      </c>
      <c r="EE3" s="86">
        <f>'Inbound SOS &amp; EOD'!EE27</f>
        <v>45819</v>
      </c>
      <c r="EF3" s="86">
        <f>'Inbound SOS &amp; EOD'!EF27</f>
        <v>45819</v>
      </c>
      <c r="EG3" s="86">
        <f>'Inbound SOS &amp; EOD'!EG27</f>
        <v>45819</v>
      </c>
      <c r="EH3" s="86">
        <f>'Inbound SOS &amp; EOD'!EH27</f>
        <v>45819</v>
      </c>
      <c r="EI3" s="86">
        <f>'Inbound SOS &amp; EOD'!EI27</f>
        <v>45819</v>
      </c>
      <c r="EJ3" s="86">
        <f>'Inbound SOS &amp; EOD'!EJ27</f>
        <v>45821</v>
      </c>
      <c r="EK3" s="86">
        <f>'Inbound SOS &amp; EOD'!EK27</f>
        <v>45824</v>
      </c>
      <c r="EL3" s="86">
        <f>'Inbound SOS &amp; EOD'!EL27</f>
        <v>45824</v>
      </c>
      <c r="EM3" s="86">
        <f>'Inbound SOS &amp; EOD'!EM27</f>
        <v>45825</v>
      </c>
      <c r="EN3" s="86">
        <f>'Inbound SOS &amp; EOD'!EN27</f>
        <v>45825</v>
      </c>
      <c r="EO3" s="86">
        <f>'Inbound SOS &amp; EOD'!EO27</f>
        <v>45825</v>
      </c>
      <c r="EP3" s="86">
        <f>'Inbound SOS &amp; EOD'!EP27</f>
        <v>45826</v>
      </c>
      <c r="EQ3" s="86">
        <f>'Inbound SOS &amp; EOD'!EQ27</f>
        <v>45828</v>
      </c>
      <c r="ER3" s="86">
        <f>'Inbound SOS &amp; EOD'!ER27</f>
        <v>45828</v>
      </c>
      <c r="ES3" s="86">
        <f>'Inbound SOS &amp; EOD'!ES27</f>
        <v>45831</v>
      </c>
      <c r="ET3" s="86">
        <f>'Inbound SOS &amp; EOD'!ET27</f>
        <v>45831</v>
      </c>
      <c r="EU3" s="86">
        <f>'Inbound SOS &amp; EOD'!EU27</f>
        <v>45831</v>
      </c>
      <c r="EV3" s="86">
        <f>'Inbound SOS &amp; EOD'!EV27</f>
        <v>45832</v>
      </c>
      <c r="EW3" s="86">
        <f>'Inbound SOS &amp; EOD'!EW27</f>
        <v>45834</v>
      </c>
      <c r="EX3" s="86">
        <f>'Inbound SOS &amp; EOD'!EX27</f>
        <v>45838</v>
      </c>
      <c r="EY3" s="86">
        <f>'Inbound SOS &amp; EOD'!EY27</f>
        <v>45839</v>
      </c>
      <c r="EZ3" s="86">
        <f>'Inbound SOS &amp; EOD'!EZ27</f>
        <v>45839</v>
      </c>
      <c r="FA3" s="86">
        <f>'Inbound SOS &amp; EOD'!FA27</f>
        <v>45839</v>
      </c>
      <c r="FB3" s="86">
        <f>'Inbound SOS &amp; EOD'!FB27</f>
        <v>45840</v>
      </c>
      <c r="FC3" s="86">
        <f>'Inbound SOS &amp; EOD'!FC27</f>
        <v>45841</v>
      </c>
      <c r="FD3" s="86">
        <f>'Inbound SOS &amp; EOD'!FD27</f>
        <v>45846</v>
      </c>
      <c r="FE3" s="86">
        <f>'Inbound SOS &amp; EOD'!FE27</f>
        <v>45846</v>
      </c>
      <c r="FF3" s="86">
        <f>'Inbound SOS &amp; EOD'!FF27</f>
        <v>45846</v>
      </c>
      <c r="FG3" s="86">
        <f>'Inbound SOS &amp; EOD'!FG27</f>
        <v>45846</v>
      </c>
      <c r="FH3" s="86">
        <f>'Inbound SOS &amp; EOD'!FH27</f>
        <v>45846</v>
      </c>
      <c r="FI3" s="86">
        <f>'Inbound SOS &amp; EOD'!FI27</f>
        <v>45846</v>
      </c>
      <c r="FJ3" s="86">
        <f>'Inbound SOS &amp; EOD'!FJ27</f>
        <v>46943</v>
      </c>
      <c r="FK3" s="86">
        <f>'Inbound SOS &amp; EOD'!FK27</f>
        <v>45848</v>
      </c>
      <c r="FL3" s="86">
        <f>'Inbound SOS &amp; EOD'!FL27</f>
        <v>45854</v>
      </c>
      <c r="FM3" s="86">
        <f>'Inbound SOS &amp; EOD'!FM27</f>
        <v>45854</v>
      </c>
      <c r="FN3" s="86">
        <f>'Inbound SOS &amp; EOD'!FN27</f>
        <v>45854</v>
      </c>
      <c r="FO3" s="86">
        <f>'Inbound SOS &amp; EOD'!FO27</f>
        <v>45854</v>
      </c>
      <c r="FP3" s="86">
        <f>'Inbound SOS &amp; EOD'!FP27</f>
        <v>38550</v>
      </c>
      <c r="FQ3" s="86">
        <f>'Inbound SOS &amp; EOD'!FQ27</f>
        <v>45856</v>
      </c>
      <c r="FR3" s="86">
        <f>'Inbound SOS &amp; EOD'!FR27</f>
        <v>1065</v>
      </c>
      <c r="FS3" s="86">
        <f>'Inbound SOS &amp; EOD'!FS27</f>
        <v>45860</v>
      </c>
      <c r="FT3" s="86">
        <f>'Inbound SOS &amp; EOD'!FT27</f>
        <v>45861</v>
      </c>
      <c r="FU3" s="86">
        <f>'Inbound SOS &amp; EOD'!FU27</f>
        <v>45862</v>
      </c>
      <c r="FV3" s="86">
        <f>'Inbound SOS &amp; EOD'!FV27</f>
        <v>45863</v>
      </c>
      <c r="FW3" s="86">
        <f>'Inbound SOS &amp; EOD'!FW27</f>
        <v>0</v>
      </c>
      <c r="FX3" s="86">
        <f>'Inbound SOS &amp; EOD'!FX27</f>
        <v>45866</v>
      </c>
      <c r="FY3" s="86">
        <f>'Inbound SOS &amp; EOD'!FY27</f>
        <v>45868</v>
      </c>
      <c r="FZ3" s="86" t="str">
        <f>'Inbound SOS &amp; EOD'!FZ27</f>
        <v>na</v>
      </c>
      <c r="GA3" s="86">
        <f>'Inbound SOS &amp; EOD'!GA27</f>
        <v>45870</v>
      </c>
      <c r="GB3" s="86">
        <f>'Inbound SOS &amp; EOD'!GB27</f>
        <v>0</v>
      </c>
      <c r="GC3" s="86">
        <f>'Inbound SOS &amp; EOD'!GC27</f>
        <v>45870</v>
      </c>
      <c r="GD3" s="86">
        <f>'Inbound SOS &amp; EOD'!GD27</f>
        <v>45874</v>
      </c>
      <c r="GE3" s="86">
        <f>'Inbound SOS &amp; EOD'!GE27</f>
        <v>45874</v>
      </c>
      <c r="GF3" s="86">
        <f>'Inbound SOS &amp; EOD'!GF27</f>
        <v>45874</v>
      </c>
      <c r="GG3" s="86">
        <f>'Inbound SOS &amp; EOD'!GG27</f>
        <v>45874</v>
      </c>
      <c r="GH3" s="86">
        <f>'Inbound SOS &amp; EOD'!GH27</f>
        <v>45874</v>
      </c>
      <c r="GI3" s="86">
        <f>'Inbound SOS &amp; EOD'!GI27</f>
        <v>45874</v>
      </c>
      <c r="GJ3" s="86">
        <f>'Inbound SOS &amp; EOD'!GJ27</f>
        <v>45874</v>
      </c>
      <c r="GK3" s="86" t="str">
        <f>'Inbound SOS &amp; EOD'!GK27</f>
        <v>NA</v>
      </c>
      <c r="GL3" s="86">
        <f>'Inbound SOS &amp; EOD'!GL27</f>
        <v>45881</v>
      </c>
      <c r="GM3" s="86">
        <f>'Inbound SOS &amp; EOD'!GM27</f>
        <v>45882</v>
      </c>
      <c r="GN3" s="86">
        <f>'Inbound SOS &amp; EOD'!GN27</f>
        <v>45882</v>
      </c>
      <c r="GO3" s="86">
        <f>'Inbound SOS &amp; EOD'!GO27</f>
        <v>45882</v>
      </c>
      <c r="GP3" s="86">
        <f>'Inbound SOS &amp; EOD'!GP27</f>
        <v>45882</v>
      </c>
      <c r="GQ3" s="86">
        <f>'Inbound SOS &amp; EOD'!GQ27</f>
        <v>45883</v>
      </c>
      <c r="GR3" s="86">
        <f>'Inbound SOS &amp; EOD'!GR27</f>
        <v>45887</v>
      </c>
      <c r="GS3" s="86">
        <f>'Inbound SOS &amp; EOD'!GS27</f>
        <v>45888</v>
      </c>
      <c r="GT3" s="86">
        <f>'Inbound SOS &amp; EOD'!GT27</f>
        <v>0</v>
      </c>
      <c r="GU3" s="86">
        <f>'Inbound SOS &amp; EOD'!GU27</f>
        <v>45890</v>
      </c>
      <c r="GV3" s="86">
        <f>'Inbound SOS &amp; EOD'!GV27</f>
        <v>45890</v>
      </c>
      <c r="GW3" s="86">
        <f>'Inbound SOS &amp; EOD'!GW27</f>
        <v>45890</v>
      </c>
      <c r="GX3" s="86">
        <f>'Inbound SOS &amp; EOD'!GX27</f>
        <v>45890</v>
      </c>
      <c r="GY3" s="86">
        <f>'Inbound SOS &amp; EOD'!GY27</f>
        <v>45891</v>
      </c>
      <c r="GZ3" s="86">
        <f>'Inbound SOS &amp; EOD'!GZ27</f>
        <v>45894</v>
      </c>
      <c r="HA3" s="86">
        <f>'Inbound SOS &amp; EOD'!HA27</f>
        <v>45894</v>
      </c>
      <c r="HB3" s="86">
        <f>'Inbound SOS &amp; EOD'!HB27</f>
        <v>45895</v>
      </c>
      <c r="HC3" s="86">
        <f>'Inbound SOS &amp; EOD'!HC27</f>
        <v>45895</v>
      </c>
      <c r="HD3" s="86">
        <f>'Inbound SOS &amp; EOD'!HD27</f>
        <v>45895</v>
      </c>
      <c r="HE3" s="86">
        <f>'Inbound SOS &amp; EOD'!HE27</f>
        <v>45895</v>
      </c>
      <c r="HF3" s="86">
        <f>'Inbound SOS &amp; EOD'!HF27</f>
        <v>45897</v>
      </c>
      <c r="HG3" s="86">
        <f>'Inbound SOS &amp; EOD'!HG27</f>
        <v>45892</v>
      </c>
      <c r="HH3" s="86">
        <f>'Inbound SOS &amp; EOD'!HH27</f>
        <v>45892</v>
      </c>
      <c r="HI3" s="86">
        <f>'Inbound SOS &amp; EOD'!HI27</f>
        <v>45904</v>
      </c>
      <c r="HJ3" s="86">
        <f>'Inbound SOS &amp; EOD'!HJ27</f>
        <v>45904</v>
      </c>
      <c r="HK3" s="86">
        <f>'Inbound SOS &amp; EOD'!HK27</f>
        <v>45904</v>
      </c>
      <c r="HL3" s="86">
        <f>'Inbound SOS &amp; EOD'!HL27</f>
        <v>45904</v>
      </c>
      <c r="HM3" s="86">
        <f>'Inbound SOS &amp; EOD'!HM27</f>
        <v>45904</v>
      </c>
      <c r="HN3" s="86">
        <f>'Inbound SOS &amp; EOD'!HN27</f>
        <v>0</v>
      </c>
      <c r="HO3" s="86">
        <f>'Inbound SOS &amp; EOD'!HO27</f>
        <v>45909</v>
      </c>
      <c r="HP3" s="86">
        <f>'Inbound SOS &amp; EOD'!HP27</f>
        <v>45910</v>
      </c>
      <c r="HQ3" s="86">
        <f>'Inbound SOS &amp; EOD'!HQ27</f>
        <v>45910</v>
      </c>
      <c r="HR3" s="86">
        <f>'Inbound SOS &amp; EOD'!HR27</f>
        <v>45910</v>
      </c>
      <c r="HS3" s="86">
        <f>'Inbound SOS &amp; EOD'!HS27</f>
        <v>45911</v>
      </c>
      <c r="HT3" s="86">
        <f>'Inbound SOS &amp; EOD'!HT27</f>
        <v>45911</v>
      </c>
      <c r="HU3" s="86">
        <f>'Inbound SOS &amp; EOD'!HU27</f>
        <v>45915</v>
      </c>
      <c r="HV3" s="86">
        <f>'Inbound SOS &amp; EOD'!HV27</f>
        <v>45917</v>
      </c>
      <c r="HW3" s="86">
        <f>'Inbound SOS &amp; EOD'!HW27</f>
        <v>45917</v>
      </c>
      <c r="HX3" s="86">
        <f>'Inbound SOS &amp; EOD'!HX27</f>
        <v>45917</v>
      </c>
      <c r="HY3" s="86">
        <f>'Inbound SOS &amp; EOD'!HY27</f>
        <v>45918</v>
      </c>
      <c r="HZ3" s="86">
        <f>'Inbound SOS &amp; EOD'!HZ27</f>
        <v>45918</v>
      </c>
      <c r="IA3" s="86">
        <f>'Inbound SOS &amp; EOD'!IA27</f>
        <v>45919</v>
      </c>
      <c r="IB3" s="86">
        <f>'Inbound SOS &amp; EOD'!IB27</f>
        <v>45922</v>
      </c>
      <c r="IC3" s="86">
        <f>'Inbound SOS &amp; EOD'!IC27</f>
        <v>45923</v>
      </c>
      <c r="ID3" s="86">
        <f>'Inbound SOS &amp; EOD'!ID27</f>
        <v>45923</v>
      </c>
      <c r="IE3" s="86">
        <f>'Inbound SOS &amp; EOD'!IE27</f>
        <v>45924</v>
      </c>
      <c r="IF3" s="86">
        <f>'Inbound SOS &amp; EOD'!IF27</f>
        <v>45924</v>
      </c>
      <c r="IG3" s="86">
        <f>'Inbound SOS &amp; EOD'!IG27</f>
        <v>45924</v>
      </c>
      <c r="IH3" s="86">
        <f>'Inbound SOS &amp; EOD'!IH27</f>
        <v>45925</v>
      </c>
      <c r="II3" s="86">
        <f>'Inbound SOS &amp; EOD'!II27</f>
        <v>45930</v>
      </c>
      <c r="IJ3" s="86">
        <f>'Inbound SOS &amp; EOD'!IJ27</f>
        <v>45930</v>
      </c>
      <c r="IK3" s="86">
        <f>'Inbound SOS &amp; EOD'!IK27</f>
        <v>45932</v>
      </c>
      <c r="IL3" s="86">
        <f>'Inbound SOS &amp; EOD'!IL27</f>
        <v>45933</v>
      </c>
      <c r="IM3" s="86">
        <f>'Inbound SOS &amp; EOD'!IM27</f>
        <v>45933</v>
      </c>
      <c r="IN3" s="86">
        <f>'Inbound SOS &amp; EOD'!IN27</f>
        <v>45933</v>
      </c>
      <c r="IO3" s="86">
        <f>'Inbound SOS &amp; EOD'!IO27</f>
        <v>45933</v>
      </c>
      <c r="IP3" s="86" t="str">
        <f>'Inbound SOS &amp; EOD'!IP27</f>
        <v>na</v>
      </c>
      <c r="IQ3" s="86">
        <f>'Inbound SOS &amp; EOD'!IQ27</f>
        <v>45938</v>
      </c>
      <c r="IR3" s="86">
        <f>'Inbound SOS &amp; EOD'!IR27</f>
        <v>45938</v>
      </c>
      <c r="IS3" s="86">
        <f>'Inbound SOS &amp; EOD'!IS27</f>
        <v>45938</v>
      </c>
      <c r="IT3" s="86">
        <f>'Inbound SOS &amp; EOD'!IT27</f>
        <v>45939</v>
      </c>
      <c r="IU3" s="86">
        <f>'Inbound SOS &amp; EOD'!IU27</f>
        <v>45939</v>
      </c>
      <c r="IV3" s="86" t="str">
        <f>'Inbound SOS &amp; EOD'!IV27</f>
        <v>NA</v>
      </c>
      <c r="IW3" s="86" t="str">
        <f>'Inbound SOS &amp; EOD'!IW27</f>
        <v>NA</v>
      </c>
      <c r="IX3" s="86">
        <f>'Inbound SOS &amp; EOD'!IX27</f>
        <v>45945</v>
      </c>
      <c r="IY3" s="86">
        <f>'Inbound SOS &amp; EOD'!IY27</f>
        <v>45945</v>
      </c>
      <c r="IZ3" s="86">
        <f>'Inbound SOS &amp; EOD'!IZ27</f>
        <v>45945</v>
      </c>
      <c r="JA3" s="86">
        <f>'Inbound SOS &amp; EOD'!JA27</f>
        <v>45945</v>
      </c>
      <c r="JB3" s="86">
        <f>'Inbound SOS &amp; EOD'!JB27</f>
        <v>45946</v>
      </c>
      <c r="JC3" s="86">
        <f>'Inbound SOS &amp; EOD'!JC27</f>
        <v>45946</v>
      </c>
      <c r="JD3" s="86">
        <f>'Inbound SOS &amp; EOD'!JD27</f>
        <v>45946</v>
      </c>
      <c r="JE3" s="86">
        <f>'Inbound SOS &amp; EOD'!JE27</f>
        <v>45947</v>
      </c>
      <c r="JF3" s="86">
        <f>'Inbound SOS &amp; EOD'!JF27</f>
        <v>45947</v>
      </c>
      <c r="JG3" s="86">
        <f>'Inbound SOS &amp; EOD'!JG27</f>
        <v>45952</v>
      </c>
      <c r="JH3" s="86">
        <f>'Inbound SOS &amp; EOD'!JH27</f>
        <v>45953</v>
      </c>
      <c r="JI3" s="86">
        <f>'Inbound SOS &amp; EOD'!JI27</f>
        <v>45953</v>
      </c>
      <c r="JJ3" s="86">
        <f>'Inbound SOS &amp; EOD'!JJ27</f>
        <v>45954</v>
      </c>
      <c r="JK3" s="86">
        <f>'Inbound SOS &amp; EOD'!JK27</f>
        <v>45959</v>
      </c>
      <c r="JL3" s="86">
        <f>'Inbound SOS &amp; EOD'!JL27</f>
        <v>45959</v>
      </c>
      <c r="JM3" s="86">
        <f>'Inbound SOS &amp; EOD'!JM27</f>
        <v>45958</v>
      </c>
      <c r="JN3" s="86">
        <f>'Inbound SOS &amp; EOD'!JN27</f>
        <v>45958</v>
      </c>
      <c r="JO3" s="86">
        <f>'Inbound SOS &amp; EOD'!JO27</f>
        <v>45958</v>
      </c>
      <c r="JP3" s="86">
        <f>'Inbound SOS &amp; EOD'!JP27</f>
        <v>45959</v>
      </c>
      <c r="JQ3" s="86">
        <f>'Inbound SOS &amp; EOD'!JQ27</f>
        <v>45960</v>
      </c>
      <c r="JR3" s="86">
        <f>'Inbound SOS &amp; EOD'!JR27</f>
        <v>45960</v>
      </c>
      <c r="JS3" s="86">
        <f>'Inbound SOS &amp; EOD'!JS27</f>
        <v>45960</v>
      </c>
      <c r="JT3" s="86">
        <f>'Inbound SOS &amp; EOD'!JT27</f>
        <v>45961</v>
      </c>
      <c r="JU3" s="86">
        <f>'Inbound SOS &amp; EOD'!JU27</f>
        <v>45961</v>
      </c>
      <c r="JV3" s="86">
        <f>'Inbound SOS &amp; EOD'!JV27</f>
        <v>45964</v>
      </c>
      <c r="JW3" s="86">
        <f>'Inbound SOS &amp; EOD'!JW27</f>
        <v>45964</v>
      </c>
      <c r="JX3" s="86">
        <f>'Inbound SOS &amp; EOD'!JX27</f>
        <v>45967</v>
      </c>
      <c r="JY3" s="86">
        <f>'Inbound SOS &amp; EOD'!JY27</f>
        <v>45967</v>
      </c>
      <c r="JZ3" s="86">
        <f>'Inbound SOS &amp; EOD'!JZ27</f>
        <v>45968</v>
      </c>
      <c r="KA3" s="86">
        <f>'Inbound SOS &amp; EOD'!KA27</f>
        <v>45971</v>
      </c>
      <c r="KB3" s="86">
        <f>'Inbound SOS &amp; EOD'!KB27</f>
        <v>45971</v>
      </c>
      <c r="KC3" s="86">
        <f>'Inbound SOS &amp; EOD'!KC27</f>
        <v>45972</v>
      </c>
      <c r="KD3" s="86">
        <f>'Inbound SOS &amp; EOD'!KD27</f>
        <v>45973</v>
      </c>
      <c r="KE3" s="86">
        <f>'Inbound SOS &amp; EOD'!KE27</f>
        <v>45974</v>
      </c>
      <c r="KF3" s="86">
        <f>'Inbound SOS &amp; EOD'!KF27</f>
        <v>45974</v>
      </c>
      <c r="KG3" s="86">
        <f>'Inbound SOS &amp; EOD'!KG27</f>
        <v>45944</v>
      </c>
      <c r="KH3" s="86">
        <f>'Inbound SOS &amp; EOD'!KH27</f>
        <v>45979</v>
      </c>
      <c r="KI3" s="86">
        <f>'Inbound SOS &amp; EOD'!KI27</f>
        <v>45980</v>
      </c>
      <c r="KJ3" s="86">
        <f>'Inbound SOS &amp; EOD'!KJ27</f>
        <v>45980</v>
      </c>
      <c r="KK3" s="86">
        <f>'Inbound SOS &amp; EOD'!KK27</f>
        <v>45982</v>
      </c>
      <c r="KL3" s="86">
        <f>'Inbound SOS &amp; EOD'!KL27</f>
        <v>45985</v>
      </c>
      <c r="KM3" s="86">
        <f>'Inbound SOS &amp; EOD'!KM27</f>
        <v>45986</v>
      </c>
      <c r="KN3" s="86">
        <f>'Inbound SOS &amp; EOD'!KN27</f>
        <v>45986</v>
      </c>
      <c r="KO3" s="86">
        <f>'Inbound SOS &amp; EOD'!KO27</f>
        <v>45986</v>
      </c>
      <c r="KP3" s="86">
        <f>'Inbound SOS &amp; EOD'!KP27</f>
        <v>45987</v>
      </c>
      <c r="KQ3" s="86">
        <f>'Inbound SOS &amp; EOD'!KQ27</f>
        <v>45989</v>
      </c>
      <c r="KR3" s="86">
        <f>'Inbound SOS &amp; EOD'!KR27</f>
        <v>45989</v>
      </c>
      <c r="KS3" s="86">
        <f>'Inbound SOS &amp; EOD'!KS27</f>
        <v>45992</v>
      </c>
      <c r="KT3" s="86">
        <f>'Inbound SOS &amp; EOD'!KT27</f>
        <v>45992</v>
      </c>
      <c r="KU3" s="86">
        <f>'Inbound SOS &amp; EOD'!KU27</f>
        <v>45992</v>
      </c>
      <c r="KV3" s="86">
        <f>'Inbound SOS &amp; EOD'!KV27</f>
        <v>45993</v>
      </c>
      <c r="KW3" s="86">
        <f>'Inbound SOS &amp; EOD'!KW27</f>
        <v>45993</v>
      </c>
      <c r="KX3" s="86">
        <f>'Inbound SOS &amp; EOD'!KX27</f>
        <v>45993</v>
      </c>
      <c r="KY3" s="86">
        <f>'Inbound SOS &amp; EOD'!KY27</f>
        <v>45994</v>
      </c>
      <c r="KZ3" s="86">
        <f>'Inbound SOS &amp; EOD'!KZ27</f>
        <v>45995</v>
      </c>
      <c r="LA3" s="86">
        <f>'Inbound SOS &amp; EOD'!LA27</f>
        <v>45995</v>
      </c>
      <c r="LB3" s="86">
        <f>'Inbound SOS &amp; EOD'!LB27</f>
        <v>45996</v>
      </c>
      <c r="LC3" s="86">
        <f>'Inbound SOS &amp; EOD'!LC27</f>
        <v>45999</v>
      </c>
      <c r="LD3" s="86">
        <f>'Inbound SOS &amp; EOD'!LD27</f>
        <v>46000</v>
      </c>
      <c r="LE3" s="86">
        <f>'Inbound SOS &amp; EOD'!LE27</f>
        <v>46000</v>
      </c>
      <c r="LF3" s="86">
        <f>'Inbound SOS &amp; EOD'!LF27</f>
        <v>46000</v>
      </c>
      <c r="LG3" s="86">
        <f>'Inbound SOS &amp; EOD'!LG27</f>
        <v>46000</v>
      </c>
      <c r="LH3" s="86">
        <f>'Inbound SOS &amp; EOD'!LH27</f>
        <v>46000</v>
      </c>
      <c r="LI3" s="86">
        <f>'Inbound SOS &amp; EOD'!LI27</f>
        <v>46001</v>
      </c>
      <c r="LJ3" s="86">
        <f>'Inbound SOS &amp; EOD'!LJ27</f>
        <v>46002</v>
      </c>
      <c r="LK3" s="86">
        <f>'Inbound SOS &amp; EOD'!LK27</f>
        <v>46002</v>
      </c>
      <c r="LL3" s="86">
        <f>'Inbound SOS &amp; EOD'!LL27</f>
        <v>46003</v>
      </c>
      <c r="LM3" s="86">
        <f>'Inbound SOS &amp; EOD'!LM27</f>
        <v>46006</v>
      </c>
      <c r="LN3" s="86">
        <f>'Inbound SOS &amp; EOD'!LN27</f>
        <v>46008</v>
      </c>
      <c r="LO3" s="86">
        <f>'Inbound SOS &amp; EOD'!LO27</f>
        <v>46008</v>
      </c>
      <c r="LP3" s="86">
        <f>'Inbound SOS &amp; EOD'!LP27</f>
        <v>46008</v>
      </c>
      <c r="LQ3" s="86">
        <f>'Inbound SOS &amp; EOD'!LQ27</f>
        <v>46008</v>
      </c>
      <c r="LR3" s="86">
        <f>'Inbound SOS &amp; EOD'!LR27</f>
        <v>46009</v>
      </c>
      <c r="LS3" s="86">
        <f>'Inbound SOS &amp; EOD'!LS27</f>
        <v>46010</v>
      </c>
      <c r="LT3" s="86">
        <f>'Inbound SOS &amp; EOD'!LT27</f>
        <v>46010</v>
      </c>
      <c r="LU3" s="86">
        <f>'Inbound SOS &amp; EOD'!LU27</f>
        <v>46020</v>
      </c>
      <c r="LV3" s="86">
        <f>'Inbound SOS &amp; EOD'!LV27</f>
        <v>46014</v>
      </c>
      <c r="LW3" s="86">
        <f>'Inbound SOS &amp; EOD'!LW27</f>
        <v>46014</v>
      </c>
      <c r="LX3" s="86">
        <f>'Inbound SOS &amp; EOD'!LX27</f>
        <v>46014</v>
      </c>
      <c r="LY3" s="86">
        <f>'Inbound SOS &amp; EOD'!LY27</f>
        <v>46017</v>
      </c>
      <c r="LZ3" s="86">
        <f>'Inbound SOS &amp; EOD'!LZ27</f>
        <v>46017</v>
      </c>
      <c r="MA3" s="86">
        <f>'Inbound SOS &amp; EOD'!MA27</f>
        <v>46020</v>
      </c>
      <c r="MB3" s="86">
        <f>'Inbound SOS &amp; EOD'!MB27</f>
        <v>46386</v>
      </c>
      <c r="MC3" s="86">
        <f>'Inbound SOS &amp; EOD'!MC27</f>
        <v>46386</v>
      </c>
      <c r="MD3" s="86">
        <f>'Inbound SOS &amp; EOD'!MD27</f>
        <v>46024</v>
      </c>
      <c r="ME3" s="86">
        <f>'Inbound SOS &amp; EOD'!ME27</f>
        <v>46027</v>
      </c>
      <c r="MF3" s="86">
        <f>'Inbound SOS &amp; EOD'!MF27</f>
        <v>46027</v>
      </c>
      <c r="MG3" s="86">
        <f>'Inbound SOS &amp; EOD'!MG27</f>
        <v>46027</v>
      </c>
      <c r="MH3" s="86">
        <f>'Inbound SOS &amp; EOD'!MH27</f>
        <v>46028</v>
      </c>
      <c r="MI3" s="86">
        <f>'Inbound SOS &amp; EOD'!MI27</f>
        <v>46028</v>
      </c>
      <c r="MJ3" s="86">
        <f>'Inbound SOS &amp; EOD'!MJ27</f>
        <v>46029</v>
      </c>
      <c r="MK3" s="86">
        <f>'Inbound SOS &amp; EOD'!MK27</f>
        <v>46031</v>
      </c>
      <c r="ML3" s="86">
        <f>'Inbound SOS &amp; EOD'!ML27</f>
        <v>46031</v>
      </c>
      <c r="MM3" s="86">
        <f>'Inbound SOS &amp; EOD'!MM27</f>
        <v>46031</v>
      </c>
      <c r="MN3" s="86">
        <f>'Inbound SOS &amp; EOD'!MN27</f>
        <v>46035</v>
      </c>
      <c r="MO3" s="86">
        <f>'Inbound SOS &amp; EOD'!MO27</f>
        <v>46035</v>
      </c>
      <c r="MP3" s="86">
        <f>'Inbound SOS &amp; EOD'!MP27</f>
        <v>46035</v>
      </c>
      <c r="MQ3" s="86">
        <f>'Inbound SOS &amp; EOD'!MQ27</f>
        <v>46036</v>
      </c>
      <c r="MR3" s="86">
        <f>'Inbound SOS &amp; EOD'!MR27</f>
        <v>46038</v>
      </c>
      <c r="MS3" s="86">
        <f>'Inbound SOS &amp; EOD'!MS27</f>
        <v>46042</v>
      </c>
      <c r="MT3" s="86">
        <f>'Inbound SOS &amp; EOD'!MT27</f>
        <v>46042</v>
      </c>
      <c r="MU3" s="86">
        <f>'Inbound SOS &amp; EOD'!MU27</f>
        <v>46042</v>
      </c>
      <c r="MV3" s="86">
        <f>'Inbound SOS &amp; EOD'!MV27</f>
        <v>46042</v>
      </c>
      <c r="MW3" s="86">
        <f>'Inbound SOS &amp; EOD'!MW27</f>
        <v>46042</v>
      </c>
      <c r="MX3" s="86">
        <f>'Inbound SOS &amp; EOD'!MX27</f>
        <v>46042</v>
      </c>
      <c r="MY3" s="86">
        <f>'Inbound SOS &amp; EOD'!MY27</f>
        <v>46042</v>
      </c>
      <c r="MZ3" s="86">
        <f>'Inbound SOS &amp; EOD'!MZ27</f>
        <v>46043</v>
      </c>
      <c r="NA3" s="86">
        <f>'Inbound SOS &amp; EOD'!NA27</f>
        <v>46043</v>
      </c>
    </row>
    <row r="4" spans="1:15726" s="245" customFormat="1" ht="16.5" customHeight="1">
      <c r="A4" s="244" t="s">
        <v>2018</v>
      </c>
      <c r="B4" s="190">
        <f t="shared" ref="B4:S4" si="0">IF((_xlfn.DAYS(B2,B3)-3)&lt;0,0,(_xlfn.DAYS(B2,B3)-3))</f>
        <v>1</v>
      </c>
      <c r="C4" s="190">
        <f t="shared" si="0"/>
        <v>0</v>
      </c>
      <c r="D4" s="190">
        <f t="shared" si="0"/>
        <v>0</v>
      </c>
      <c r="E4" s="190">
        <f t="shared" si="0"/>
        <v>0</v>
      </c>
      <c r="F4" s="190">
        <f t="shared" si="0"/>
        <v>0</v>
      </c>
      <c r="G4" s="190">
        <f t="shared" si="0"/>
        <v>0</v>
      </c>
      <c r="H4" s="190">
        <f t="shared" si="0"/>
        <v>0</v>
      </c>
      <c r="I4" s="190">
        <f t="shared" si="0"/>
        <v>0</v>
      </c>
      <c r="J4" s="190">
        <f t="shared" si="0"/>
        <v>0</v>
      </c>
      <c r="K4" s="190">
        <f t="shared" si="0"/>
        <v>0</v>
      </c>
      <c r="L4" s="190">
        <f t="shared" si="0"/>
        <v>1</v>
      </c>
      <c r="M4" s="190">
        <f t="shared" si="0"/>
        <v>0</v>
      </c>
      <c r="N4" s="190">
        <f t="shared" si="0"/>
        <v>0</v>
      </c>
      <c r="O4" s="190">
        <f t="shared" si="0"/>
        <v>0</v>
      </c>
      <c r="P4" s="190">
        <f t="shared" si="0"/>
        <v>0</v>
      </c>
      <c r="Q4" s="190">
        <f t="shared" si="0"/>
        <v>1</v>
      </c>
      <c r="R4" s="190">
        <f t="shared" si="0"/>
        <v>1</v>
      </c>
      <c r="S4" s="190">
        <f t="shared" si="0"/>
        <v>2</v>
      </c>
      <c r="T4" s="190">
        <f t="shared" ref="T4:AA4" si="1">IF((_xlfn.DAYS(T2,T3)-3)&lt;0,0,(_xlfn.DAYS(T2,T3)-3))</f>
        <v>3</v>
      </c>
      <c r="U4" s="190">
        <f t="shared" si="1"/>
        <v>0</v>
      </c>
      <c r="V4" s="190">
        <f t="shared" si="1"/>
        <v>1</v>
      </c>
      <c r="W4" s="190">
        <f t="shared" si="1"/>
        <v>0</v>
      </c>
      <c r="X4" s="190">
        <f t="shared" si="1"/>
        <v>1</v>
      </c>
      <c r="Y4" s="190">
        <f t="shared" si="1"/>
        <v>0</v>
      </c>
      <c r="Z4" s="190">
        <f t="shared" si="1"/>
        <v>0</v>
      </c>
      <c r="AA4" s="190">
        <f t="shared" si="1"/>
        <v>0</v>
      </c>
      <c r="AB4" s="190" t="e">
        <f t="shared" ref="AB4:CD4" si="2">IF((_xlfn.DAYS(AB2,AB3)-3)&lt;0,0,(_xlfn.DAYS(AB2,AB3)-3))</f>
        <v>#VALUE!</v>
      </c>
      <c r="AC4" s="190">
        <f t="shared" si="2"/>
        <v>0</v>
      </c>
      <c r="AD4" s="190">
        <f t="shared" si="2"/>
        <v>0</v>
      </c>
      <c r="AE4" s="190">
        <f t="shared" si="2"/>
        <v>0</v>
      </c>
      <c r="AF4" s="190">
        <f t="shared" si="2"/>
        <v>0</v>
      </c>
      <c r="AG4" s="190">
        <f t="shared" si="2"/>
        <v>0</v>
      </c>
      <c r="AH4" s="190">
        <f t="shared" si="2"/>
        <v>0</v>
      </c>
      <c r="AI4" s="190">
        <f t="shared" si="2"/>
        <v>0</v>
      </c>
      <c r="AJ4" s="190">
        <f t="shared" si="2"/>
        <v>0</v>
      </c>
      <c r="AK4" s="190">
        <f t="shared" si="2"/>
        <v>0</v>
      </c>
      <c r="AL4" s="190">
        <f t="shared" si="2"/>
        <v>0</v>
      </c>
      <c r="AM4" s="190">
        <f t="shared" si="2"/>
        <v>0</v>
      </c>
      <c r="AN4" s="190">
        <f t="shared" si="2"/>
        <v>0</v>
      </c>
      <c r="AO4" s="190">
        <f t="shared" si="2"/>
        <v>0</v>
      </c>
      <c r="AP4" s="190">
        <f t="shared" si="2"/>
        <v>0</v>
      </c>
      <c r="AQ4" s="190">
        <f t="shared" si="2"/>
        <v>0</v>
      </c>
      <c r="AR4" s="190">
        <f t="shared" si="2"/>
        <v>0</v>
      </c>
      <c r="AS4" s="190">
        <f t="shared" si="2"/>
        <v>0</v>
      </c>
      <c r="AT4" s="190">
        <f t="shared" si="2"/>
        <v>0</v>
      </c>
      <c r="AU4" s="190">
        <f t="shared" si="2"/>
        <v>0</v>
      </c>
      <c r="AV4" s="190">
        <f t="shared" si="2"/>
        <v>0</v>
      </c>
      <c r="AW4" s="190">
        <f t="shared" si="2"/>
        <v>0</v>
      </c>
      <c r="AX4" s="190">
        <f t="shared" si="2"/>
        <v>0</v>
      </c>
      <c r="AY4" s="190">
        <f t="shared" si="2"/>
        <v>0</v>
      </c>
      <c r="AZ4" s="190">
        <f t="shared" si="2"/>
        <v>1</v>
      </c>
      <c r="BA4" s="190">
        <f t="shared" si="2"/>
        <v>0</v>
      </c>
      <c r="BB4" s="190">
        <f t="shared" si="2"/>
        <v>0</v>
      </c>
      <c r="BC4" s="190">
        <f t="shared" si="2"/>
        <v>0</v>
      </c>
      <c r="BD4" s="190">
        <f t="shared" si="2"/>
        <v>0</v>
      </c>
      <c r="BE4" s="190">
        <f t="shared" si="2"/>
        <v>1</v>
      </c>
      <c r="BF4" s="190">
        <f t="shared" si="2"/>
        <v>1</v>
      </c>
      <c r="BG4" s="190">
        <f t="shared" si="2"/>
        <v>1</v>
      </c>
      <c r="BH4" s="190">
        <f t="shared" si="2"/>
        <v>2</v>
      </c>
      <c r="BI4" s="190">
        <f t="shared" si="2"/>
        <v>0</v>
      </c>
      <c r="BJ4" s="190">
        <f t="shared" si="2"/>
        <v>3</v>
      </c>
      <c r="BK4" s="190">
        <f t="shared" si="2"/>
        <v>3</v>
      </c>
      <c r="BL4" s="190">
        <f t="shared" si="2"/>
        <v>4</v>
      </c>
      <c r="BM4" s="190">
        <f t="shared" si="2"/>
        <v>5</v>
      </c>
      <c r="BN4" s="190">
        <f t="shared" si="2"/>
        <v>0</v>
      </c>
      <c r="BO4" s="190">
        <f t="shared" si="2"/>
        <v>0</v>
      </c>
      <c r="BP4" s="190">
        <f t="shared" si="2"/>
        <v>0</v>
      </c>
      <c r="BQ4" s="190">
        <f t="shared" si="2"/>
        <v>0</v>
      </c>
      <c r="BR4" s="190">
        <f t="shared" si="2"/>
        <v>0</v>
      </c>
      <c r="BS4" s="190">
        <f t="shared" si="2"/>
        <v>0</v>
      </c>
      <c r="BT4" s="190">
        <f t="shared" si="2"/>
        <v>1</v>
      </c>
      <c r="BU4" s="190">
        <f t="shared" si="2"/>
        <v>0</v>
      </c>
      <c r="BV4" s="190">
        <f t="shared" si="2"/>
        <v>1</v>
      </c>
      <c r="BW4" s="190">
        <f t="shared" si="2"/>
        <v>0</v>
      </c>
      <c r="BX4" s="190">
        <f t="shared" si="2"/>
        <v>0</v>
      </c>
      <c r="BY4" s="190">
        <f t="shared" si="2"/>
        <v>0</v>
      </c>
      <c r="BZ4" s="190">
        <f t="shared" si="2"/>
        <v>0</v>
      </c>
      <c r="CA4" s="190">
        <f t="shared" si="2"/>
        <v>0</v>
      </c>
      <c r="CB4" s="190">
        <f t="shared" si="2"/>
        <v>0</v>
      </c>
      <c r="CC4" s="190">
        <f t="shared" si="2"/>
        <v>0</v>
      </c>
      <c r="CD4" s="190">
        <f t="shared" si="2"/>
        <v>0</v>
      </c>
      <c r="CE4" s="190">
        <f t="shared" ref="CE4:EP4" si="3">IF((_xlfn.DAYS(CE2,CE3)-3)&lt;0,0,(_xlfn.DAYS(CE2,CE3)-3))</f>
        <v>0</v>
      </c>
      <c r="CF4" s="190">
        <f t="shared" si="3"/>
        <v>0</v>
      </c>
      <c r="CG4" s="190">
        <f t="shared" si="3"/>
        <v>1</v>
      </c>
      <c r="CH4" s="190">
        <f t="shared" si="3"/>
        <v>2</v>
      </c>
      <c r="CI4" s="190">
        <f t="shared" si="3"/>
        <v>3</v>
      </c>
      <c r="CJ4" s="190">
        <f t="shared" si="3"/>
        <v>4</v>
      </c>
      <c r="CK4" s="190">
        <f t="shared" si="3"/>
        <v>3</v>
      </c>
      <c r="CL4" s="190">
        <f t="shared" si="3"/>
        <v>4</v>
      </c>
      <c r="CM4" s="190">
        <f t="shared" si="3"/>
        <v>1</v>
      </c>
      <c r="CN4" s="190">
        <f t="shared" si="3"/>
        <v>2</v>
      </c>
      <c r="CO4" s="190">
        <f t="shared" si="3"/>
        <v>3</v>
      </c>
      <c r="CP4" s="190">
        <f t="shared" si="3"/>
        <v>4</v>
      </c>
      <c r="CQ4" s="190">
        <f t="shared" si="3"/>
        <v>4</v>
      </c>
      <c r="CR4" s="190">
        <f t="shared" si="3"/>
        <v>4</v>
      </c>
      <c r="CS4" s="190">
        <f t="shared" si="3"/>
        <v>4</v>
      </c>
      <c r="CT4" s="190">
        <f t="shared" si="3"/>
        <v>5</v>
      </c>
      <c r="CU4" s="190">
        <f t="shared" si="3"/>
        <v>6</v>
      </c>
      <c r="CV4" s="190">
        <f t="shared" si="3"/>
        <v>7</v>
      </c>
      <c r="CW4" s="190">
        <f t="shared" si="3"/>
        <v>8</v>
      </c>
      <c r="CX4" s="190">
        <f t="shared" si="3"/>
        <v>5</v>
      </c>
      <c r="CY4" s="190">
        <f t="shared" si="3"/>
        <v>5</v>
      </c>
      <c r="CZ4" s="190">
        <f t="shared" si="3"/>
        <v>5</v>
      </c>
      <c r="DA4" s="190">
        <f t="shared" si="3"/>
        <v>1</v>
      </c>
      <c r="DB4" s="190">
        <f t="shared" si="3"/>
        <v>2</v>
      </c>
      <c r="DC4" s="190">
        <f t="shared" si="3"/>
        <v>3</v>
      </c>
      <c r="DD4" s="190">
        <f t="shared" si="3"/>
        <v>4</v>
      </c>
      <c r="DE4" s="190">
        <f t="shared" si="3"/>
        <v>4</v>
      </c>
      <c r="DF4" s="190">
        <f t="shared" si="3"/>
        <v>5</v>
      </c>
      <c r="DG4" s="190">
        <f t="shared" si="3"/>
        <v>6</v>
      </c>
      <c r="DH4" s="190">
        <f t="shared" si="3"/>
        <v>6</v>
      </c>
      <c r="DI4" s="190">
        <f t="shared" si="3"/>
        <v>7</v>
      </c>
      <c r="DJ4" s="190">
        <f t="shared" si="3"/>
        <v>8</v>
      </c>
      <c r="DK4" s="190">
        <f t="shared" si="3"/>
        <v>8</v>
      </c>
      <c r="DL4" s="190">
        <f t="shared" si="3"/>
        <v>8</v>
      </c>
      <c r="DM4" s="190">
        <f t="shared" si="3"/>
        <v>5</v>
      </c>
      <c r="DN4" s="190">
        <f t="shared" si="3"/>
        <v>6</v>
      </c>
      <c r="DO4" s="190">
        <f t="shared" si="3"/>
        <v>7</v>
      </c>
      <c r="DP4" s="190">
        <f t="shared" si="3"/>
        <v>8</v>
      </c>
      <c r="DQ4" s="190">
        <f t="shared" si="3"/>
        <v>9</v>
      </c>
      <c r="DR4" s="190">
        <f t="shared" si="3"/>
        <v>9</v>
      </c>
      <c r="DS4" s="190">
        <f t="shared" si="3"/>
        <v>9</v>
      </c>
      <c r="DT4" s="190">
        <f t="shared" si="3"/>
        <v>4</v>
      </c>
      <c r="DU4" s="190">
        <f t="shared" si="3"/>
        <v>4</v>
      </c>
      <c r="DV4" s="190">
        <f t="shared" si="3"/>
        <v>4</v>
      </c>
      <c r="DW4" s="190">
        <f t="shared" si="3"/>
        <v>2</v>
      </c>
      <c r="DX4" s="190">
        <f t="shared" si="3"/>
        <v>2</v>
      </c>
      <c r="DY4" s="190">
        <f t="shared" si="3"/>
        <v>2</v>
      </c>
      <c r="DZ4" s="190">
        <f t="shared" si="3"/>
        <v>2</v>
      </c>
      <c r="EA4" s="190">
        <f t="shared" si="3"/>
        <v>0</v>
      </c>
      <c r="EB4" s="190">
        <f t="shared" si="3"/>
        <v>0</v>
      </c>
      <c r="EC4" s="190">
        <f t="shared" si="3"/>
        <v>0</v>
      </c>
      <c r="ED4" s="190">
        <f t="shared" si="3"/>
        <v>0</v>
      </c>
      <c r="EE4" s="190">
        <f t="shared" si="3"/>
        <v>1</v>
      </c>
      <c r="EF4" s="190">
        <f t="shared" si="3"/>
        <v>2</v>
      </c>
      <c r="EG4" s="190">
        <f t="shared" si="3"/>
        <v>3</v>
      </c>
      <c r="EH4" s="190">
        <f t="shared" si="3"/>
        <v>4</v>
      </c>
      <c r="EI4" s="190">
        <f t="shared" si="3"/>
        <v>5</v>
      </c>
      <c r="EJ4" s="190">
        <f t="shared" si="3"/>
        <v>4</v>
      </c>
      <c r="EK4" s="190">
        <f t="shared" si="3"/>
        <v>2</v>
      </c>
      <c r="EL4" s="190">
        <f t="shared" si="3"/>
        <v>3</v>
      </c>
      <c r="EM4" s="190">
        <f t="shared" si="3"/>
        <v>3</v>
      </c>
      <c r="EN4" s="190">
        <f t="shared" si="3"/>
        <v>4</v>
      </c>
      <c r="EO4" s="190">
        <f t="shared" si="3"/>
        <v>5</v>
      </c>
      <c r="EP4" s="190">
        <f t="shared" si="3"/>
        <v>5</v>
      </c>
      <c r="EQ4" s="190">
        <f t="shared" ref="EQ4:HB4" si="4">IF((_xlfn.DAYS(EQ2,EQ3)-3)&lt;0,0,(_xlfn.DAYS(EQ2,EQ3)-3))</f>
        <v>4</v>
      </c>
      <c r="ER4" s="190">
        <f t="shared" si="4"/>
        <v>5</v>
      </c>
      <c r="ES4" s="190">
        <f t="shared" si="4"/>
        <v>3</v>
      </c>
      <c r="ET4" s="190">
        <f t="shared" si="4"/>
        <v>4</v>
      </c>
      <c r="EU4" s="190">
        <f t="shared" si="4"/>
        <v>5</v>
      </c>
      <c r="EV4" s="190">
        <f t="shared" si="4"/>
        <v>5</v>
      </c>
      <c r="EW4" s="190">
        <f t="shared" si="4"/>
        <v>4</v>
      </c>
      <c r="EX4" s="190">
        <f t="shared" si="4"/>
        <v>1</v>
      </c>
      <c r="EY4" s="190">
        <f t="shared" si="4"/>
        <v>1</v>
      </c>
      <c r="EZ4" s="190">
        <f t="shared" si="4"/>
        <v>2</v>
      </c>
      <c r="FA4" s="190">
        <f t="shared" si="4"/>
        <v>3</v>
      </c>
      <c r="FB4" s="190">
        <f t="shared" si="4"/>
        <v>3</v>
      </c>
      <c r="FC4" s="190">
        <f t="shared" si="4"/>
        <v>3</v>
      </c>
      <c r="FD4" s="190">
        <f t="shared" si="4"/>
        <v>0</v>
      </c>
      <c r="FE4" s="190">
        <f t="shared" si="4"/>
        <v>0</v>
      </c>
      <c r="FF4" s="190">
        <f t="shared" si="4"/>
        <v>1</v>
      </c>
      <c r="FG4" s="190">
        <f t="shared" si="4"/>
        <v>2</v>
      </c>
      <c r="FH4" s="190">
        <f t="shared" si="4"/>
        <v>3</v>
      </c>
      <c r="FI4" s="190">
        <f t="shared" si="4"/>
        <v>4</v>
      </c>
      <c r="FJ4" s="190">
        <f t="shared" si="4"/>
        <v>0</v>
      </c>
      <c r="FK4" s="190">
        <f t="shared" si="4"/>
        <v>4</v>
      </c>
      <c r="FL4" s="190">
        <f t="shared" si="4"/>
        <v>0</v>
      </c>
      <c r="FM4" s="190">
        <f t="shared" si="4"/>
        <v>0</v>
      </c>
      <c r="FN4" s="190">
        <f t="shared" si="4"/>
        <v>1</v>
      </c>
      <c r="FO4" s="190">
        <f t="shared" si="4"/>
        <v>2</v>
      </c>
      <c r="FP4" s="190">
        <f t="shared" si="4"/>
        <v>7307</v>
      </c>
      <c r="FQ4" s="190">
        <f t="shared" si="4"/>
        <v>2</v>
      </c>
      <c r="FR4" s="190">
        <f t="shared" si="4"/>
        <v>44794</v>
      </c>
      <c r="FS4" s="190">
        <f t="shared" si="4"/>
        <v>0</v>
      </c>
      <c r="FT4" s="190">
        <f t="shared" si="4"/>
        <v>0</v>
      </c>
      <c r="FU4" s="190">
        <f t="shared" si="4"/>
        <v>0</v>
      </c>
      <c r="FV4" s="190">
        <f t="shared" si="4"/>
        <v>0</v>
      </c>
      <c r="FW4" s="190">
        <f t="shared" si="4"/>
        <v>45864</v>
      </c>
      <c r="FX4" s="190">
        <f t="shared" si="4"/>
        <v>0</v>
      </c>
      <c r="FY4" s="190">
        <f t="shared" si="4"/>
        <v>0</v>
      </c>
      <c r="FZ4" s="190" t="e">
        <f t="shared" si="4"/>
        <v>#VALUE!</v>
      </c>
      <c r="GA4" s="190">
        <f t="shared" si="4"/>
        <v>0</v>
      </c>
      <c r="GB4" s="190">
        <f t="shared" si="4"/>
        <v>45869</v>
      </c>
      <c r="GC4" s="190">
        <f t="shared" si="4"/>
        <v>0</v>
      </c>
      <c r="GD4" s="190">
        <f t="shared" si="4"/>
        <v>0</v>
      </c>
      <c r="GE4" s="190">
        <f t="shared" si="4"/>
        <v>0</v>
      </c>
      <c r="GF4" s="190">
        <f t="shared" si="4"/>
        <v>0</v>
      </c>
      <c r="GG4" s="190">
        <f t="shared" si="4"/>
        <v>0</v>
      </c>
      <c r="GH4" s="190">
        <f t="shared" si="4"/>
        <v>1</v>
      </c>
      <c r="GI4" s="190">
        <f t="shared" si="4"/>
        <v>2</v>
      </c>
      <c r="GJ4" s="190">
        <f t="shared" si="4"/>
        <v>3</v>
      </c>
      <c r="GK4" s="190" t="e">
        <f t="shared" si="4"/>
        <v>#VALUE!</v>
      </c>
      <c r="GL4" s="190">
        <f t="shared" si="4"/>
        <v>0</v>
      </c>
      <c r="GM4" s="190">
        <f t="shared" si="4"/>
        <v>0</v>
      </c>
      <c r="GN4" s="190">
        <f t="shared" si="4"/>
        <v>0</v>
      </c>
      <c r="GO4" s="190">
        <f t="shared" si="4"/>
        <v>0</v>
      </c>
      <c r="GP4" s="190">
        <f t="shared" si="4"/>
        <v>1</v>
      </c>
      <c r="GQ4" s="190">
        <f t="shared" si="4"/>
        <v>1</v>
      </c>
      <c r="GR4" s="190">
        <f t="shared" si="4"/>
        <v>0</v>
      </c>
      <c r="GS4" s="190">
        <f t="shared" si="4"/>
        <v>0</v>
      </c>
      <c r="GT4" s="190">
        <f t="shared" si="4"/>
        <v>45887</v>
      </c>
      <c r="GU4" s="190">
        <f t="shared" si="4"/>
        <v>0</v>
      </c>
      <c r="GV4" s="190">
        <f t="shared" si="4"/>
        <v>0</v>
      </c>
      <c r="GW4" s="190">
        <f t="shared" si="4"/>
        <v>0</v>
      </c>
      <c r="GX4" s="190">
        <f t="shared" si="4"/>
        <v>1</v>
      </c>
      <c r="GY4" s="190">
        <f t="shared" si="4"/>
        <v>1</v>
      </c>
      <c r="GZ4" s="190">
        <f t="shared" si="4"/>
        <v>0</v>
      </c>
      <c r="HA4" s="190">
        <f t="shared" si="4"/>
        <v>0</v>
      </c>
      <c r="HB4" s="190">
        <f t="shared" si="4"/>
        <v>0</v>
      </c>
      <c r="HC4" s="190">
        <f t="shared" ref="HC4:JN4" si="5">IF((_xlfn.DAYS(HC2,HC3)-3)&lt;0,0,(_xlfn.DAYS(HC2,HC3)-3))</f>
        <v>1</v>
      </c>
      <c r="HD4" s="190">
        <f t="shared" si="5"/>
        <v>2</v>
      </c>
      <c r="HE4" s="190">
        <f t="shared" si="5"/>
        <v>3</v>
      </c>
      <c r="HF4" s="190">
        <f t="shared" si="5"/>
        <v>2</v>
      </c>
      <c r="HG4" s="190">
        <f t="shared" si="5"/>
        <v>8</v>
      </c>
      <c r="HH4" s="190">
        <f t="shared" si="5"/>
        <v>9</v>
      </c>
      <c r="HI4" s="190">
        <f t="shared" si="5"/>
        <v>0</v>
      </c>
      <c r="HJ4" s="190">
        <f t="shared" si="5"/>
        <v>0</v>
      </c>
      <c r="HK4" s="190">
        <f t="shared" si="5"/>
        <v>0</v>
      </c>
      <c r="HL4" s="190">
        <f t="shared" si="5"/>
        <v>1</v>
      </c>
      <c r="HM4" s="190">
        <f t="shared" si="5"/>
        <v>2</v>
      </c>
      <c r="HN4" s="190">
        <f t="shared" si="5"/>
        <v>45907</v>
      </c>
      <c r="HO4" s="190">
        <f t="shared" si="5"/>
        <v>0</v>
      </c>
      <c r="HP4" s="190">
        <f t="shared" si="5"/>
        <v>0</v>
      </c>
      <c r="HQ4" s="190">
        <f t="shared" si="5"/>
        <v>0</v>
      </c>
      <c r="HR4" s="190">
        <f t="shared" si="5"/>
        <v>1</v>
      </c>
      <c r="HS4" s="190">
        <f t="shared" si="5"/>
        <v>1</v>
      </c>
      <c r="HT4" s="190">
        <f t="shared" si="5"/>
        <v>2</v>
      </c>
      <c r="HU4" s="190">
        <f t="shared" si="5"/>
        <v>0</v>
      </c>
      <c r="HV4" s="190">
        <f t="shared" si="5"/>
        <v>0</v>
      </c>
      <c r="HW4" s="190">
        <f t="shared" si="5"/>
        <v>0</v>
      </c>
      <c r="HX4" s="190">
        <f t="shared" si="5"/>
        <v>0</v>
      </c>
      <c r="HY4" s="190">
        <f t="shared" si="5"/>
        <v>0</v>
      </c>
      <c r="HZ4" s="190">
        <f t="shared" si="5"/>
        <v>1</v>
      </c>
      <c r="IA4" s="190">
        <f t="shared" si="5"/>
        <v>1</v>
      </c>
      <c r="IB4" s="190">
        <f t="shared" si="5"/>
        <v>0</v>
      </c>
      <c r="IC4" s="190">
        <f t="shared" si="5"/>
        <v>0</v>
      </c>
      <c r="ID4" s="190">
        <f t="shared" si="5"/>
        <v>0</v>
      </c>
      <c r="IE4" s="190">
        <f t="shared" si="5"/>
        <v>0</v>
      </c>
      <c r="IF4" s="190">
        <f t="shared" si="5"/>
        <v>1</v>
      </c>
      <c r="IG4" s="190">
        <f t="shared" si="5"/>
        <v>2</v>
      </c>
      <c r="IH4" s="190">
        <f t="shared" si="5"/>
        <v>2</v>
      </c>
      <c r="II4" s="190">
        <f t="shared" si="5"/>
        <v>0</v>
      </c>
      <c r="IJ4" s="190">
        <f t="shared" si="5"/>
        <v>0</v>
      </c>
      <c r="IK4" s="190">
        <f t="shared" si="5"/>
        <v>0</v>
      </c>
      <c r="IL4" s="190">
        <f t="shared" si="5"/>
        <v>0</v>
      </c>
      <c r="IM4" s="190">
        <f t="shared" si="5"/>
        <v>0</v>
      </c>
      <c r="IN4" s="190">
        <f t="shared" si="5"/>
        <v>0</v>
      </c>
      <c r="IO4" s="190">
        <f t="shared" si="5"/>
        <v>1</v>
      </c>
      <c r="IP4" s="190" t="e">
        <f t="shared" si="5"/>
        <v>#VALUE!</v>
      </c>
      <c r="IQ4" s="190">
        <f t="shared" si="5"/>
        <v>0</v>
      </c>
      <c r="IR4" s="190">
        <f t="shared" si="5"/>
        <v>0</v>
      </c>
      <c r="IS4" s="190">
        <f t="shared" si="5"/>
        <v>0</v>
      </c>
      <c r="IT4" s="190">
        <f t="shared" si="5"/>
        <v>0</v>
      </c>
      <c r="IU4" s="190">
        <f t="shared" si="5"/>
        <v>1</v>
      </c>
      <c r="IV4" s="190" t="e">
        <f t="shared" si="5"/>
        <v>#VALUE!</v>
      </c>
      <c r="IW4" s="190" t="e">
        <f t="shared" si="5"/>
        <v>#VALUE!</v>
      </c>
      <c r="IX4" s="190">
        <f t="shared" si="5"/>
        <v>0</v>
      </c>
      <c r="IY4" s="190">
        <f t="shared" si="5"/>
        <v>0</v>
      </c>
      <c r="IZ4" s="190">
        <f t="shared" si="5"/>
        <v>0</v>
      </c>
      <c r="JA4" s="190">
        <f t="shared" si="5"/>
        <v>1</v>
      </c>
      <c r="JB4" s="190">
        <f t="shared" si="5"/>
        <v>1</v>
      </c>
      <c r="JC4" s="190">
        <f t="shared" si="5"/>
        <v>2</v>
      </c>
      <c r="JD4" s="190">
        <f t="shared" si="5"/>
        <v>3</v>
      </c>
      <c r="JE4" s="190">
        <f t="shared" si="5"/>
        <v>3</v>
      </c>
      <c r="JF4" s="190">
        <f t="shared" si="5"/>
        <v>4</v>
      </c>
      <c r="JG4" s="190">
        <f t="shared" si="5"/>
        <v>0</v>
      </c>
      <c r="JH4" s="190">
        <f t="shared" si="5"/>
        <v>0</v>
      </c>
      <c r="JI4" s="190">
        <f t="shared" si="5"/>
        <v>1</v>
      </c>
      <c r="JJ4" s="190">
        <f t="shared" si="5"/>
        <v>1</v>
      </c>
      <c r="JK4" s="190">
        <f t="shared" si="5"/>
        <v>0</v>
      </c>
      <c r="JL4" s="190">
        <f t="shared" si="5"/>
        <v>0</v>
      </c>
      <c r="JM4" s="190">
        <f t="shared" si="5"/>
        <v>0</v>
      </c>
      <c r="JN4" s="190">
        <f t="shared" si="5"/>
        <v>1</v>
      </c>
      <c r="JO4" s="190">
        <f t="shared" ref="JO4:LZ4" si="6">IF((_xlfn.DAYS(JO2,JO3)-3)&lt;0,0,(_xlfn.DAYS(JO2,JO3)-3))</f>
        <v>2</v>
      </c>
      <c r="JP4" s="190">
        <f t="shared" si="6"/>
        <v>2</v>
      </c>
      <c r="JQ4" s="190">
        <f t="shared" si="6"/>
        <v>2</v>
      </c>
      <c r="JR4" s="190">
        <f t="shared" si="6"/>
        <v>3</v>
      </c>
      <c r="JS4" s="190">
        <f t="shared" si="6"/>
        <v>4</v>
      </c>
      <c r="JT4" s="190">
        <f t="shared" si="6"/>
        <v>4</v>
      </c>
      <c r="JU4" s="190">
        <f t="shared" si="6"/>
        <v>5</v>
      </c>
      <c r="JV4" s="190">
        <f t="shared" si="6"/>
        <v>3</v>
      </c>
      <c r="JW4" s="190">
        <f t="shared" si="6"/>
        <v>4</v>
      </c>
      <c r="JX4" s="190">
        <f t="shared" si="6"/>
        <v>2</v>
      </c>
      <c r="JY4" s="190">
        <f t="shared" si="6"/>
        <v>3</v>
      </c>
      <c r="JZ4" s="190">
        <f t="shared" si="6"/>
        <v>3</v>
      </c>
      <c r="KA4" s="190">
        <f t="shared" si="6"/>
        <v>1</v>
      </c>
      <c r="KB4" s="190">
        <f t="shared" si="6"/>
        <v>2</v>
      </c>
      <c r="KC4" s="190">
        <f t="shared" si="6"/>
        <v>2</v>
      </c>
      <c r="KD4" s="190">
        <f t="shared" si="6"/>
        <v>2</v>
      </c>
      <c r="KE4" s="190">
        <f t="shared" si="6"/>
        <v>2</v>
      </c>
      <c r="KF4" s="190">
        <f t="shared" si="6"/>
        <v>3</v>
      </c>
      <c r="KG4" s="190">
        <f t="shared" si="6"/>
        <v>34</v>
      </c>
      <c r="KH4" s="190">
        <f t="shared" si="6"/>
        <v>0</v>
      </c>
      <c r="KI4" s="190">
        <f t="shared" si="6"/>
        <v>0</v>
      </c>
      <c r="KJ4" s="190">
        <f t="shared" si="6"/>
        <v>1</v>
      </c>
      <c r="KK4" s="190">
        <f t="shared" si="6"/>
        <v>0</v>
      </c>
      <c r="KL4" s="190">
        <f t="shared" si="6"/>
        <v>0</v>
      </c>
      <c r="KM4" s="190">
        <f t="shared" si="6"/>
        <v>0</v>
      </c>
      <c r="KN4" s="190">
        <f t="shared" si="6"/>
        <v>0</v>
      </c>
      <c r="KO4" s="190">
        <f t="shared" si="6"/>
        <v>0</v>
      </c>
      <c r="KP4" s="190">
        <f t="shared" si="6"/>
        <v>0</v>
      </c>
      <c r="KQ4" s="190">
        <f t="shared" si="6"/>
        <v>0</v>
      </c>
      <c r="KR4" s="190">
        <f t="shared" si="6"/>
        <v>0</v>
      </c>
      <c r="KS4" s="190">
        <f t="shared" si="6"/>
        <v>0</v>
      </c>
      <c r="KT4" s="190">
        <f t="shared" si="6"/>
        <v>0</v>
      </c>
      <c r="KU4" s="190">
        <f t="shared" si="6"/>
        <v>0</v>
      </c>
      <c r="KV4" s="190">
        <f t="shared" si="6"/>
        <v>0</v>
      </c>
      <c r="KW4" s="190">
        <f t="shared" si="6"/>
        <v>1</v>
      </c>
      <c r="KX4" s="190">
        <f t="shared" si="6"/>
        <v>2</v>
      </c>
      <c r="KY4" s="190">
        <f t="shared" si="6"/>
        <v>2</v>
      </c>
      <c r="KZ4" s="190">
        <f t="shared" si="6"/>
        <v>2</v>
      </c>
      <c r="LA4" s="190">
        <f t="shared" si="6"/>
        <v>3</v>
      </c>
      <c r="LB4" s="190">
        <f t="shared" si="6"/>
        <v>3</v>
      </c>
      <c r="LC4" s="190">
        <f t="shared" si="6"/>
        <v>1</v>
      </c>
      <c r="LD4" s="190">
        <f t="shared" si="6"/>
        <v>1</v>
      </c>
      <c r="LE4" s="190">
        <f t="shared" si="6"/>
        <v>2</v>
      </c>
      <c r="LF4" s="190">
        <f t="shared" si="6"/>
        <v>3</v>
      </c>
      <c r="LG4" s="190">
        <f t="shared" si="6"/>
        <v>4</v>
      </c>
      <c r="LH4" s="190">
        <f t="shared" si="6"/>
        <v>5</v>
      </c>
      <c r="LI4" s="190">
        <f t="shared" si="6"/>
        <v>5</v>
      </c>
      <c r="LJ4" s="190">
        <f t="shared" si="6"/>
        <v>5</v>
      </c>
      <c r="LK4" s="190">
        <f t="shared" si="6"/>
        <v>6</v>
      </c>
      <c r="LL4" s="190">
        <f t="shared" si="6"/>
        <v>6</v>
      </c>
      <c r="LM4" s="190">
        <f t="shared" si="6"/>
        <v>4</v>
      </c>
      <c r="LN4" s="190">
        <f t="shared" si="6"/>
        <v>3</v>
      </c>
      <c r="LO4" s="190">
        <f t="shared" si="6"/>
        <v>4</v>
      </c>
      <c r="LP4" s="190">
        <f t="shared" si="6"/>
        <v>5</v>
      </c>
      <c r="LQ4" s="190">
        <f t="shared" si="6"/>
        <v>6</v>
      </c>
      <c r="LR4" s="190">
        <f t="shared" si="6"/>
        <v>6</v>
      </c>
      <c r="LS4" s="190">
        <f t="shared" si="6"/>
        <v>6</v>
      </c>
      <c r="LT4" s="190">
        <f t="shared" si="6"/>
        <v>7</v>
      </c>
      <c r="LU4" s="190">
        <f t="shared" si="6"/>
        <v>0</v>
      </c>
      <c r="LV4" s="190">
        <f t="shared" si="6"/>
        <v>5</v>
      </c>
      <c r="LW4" s="190">
        <f t="shared" si="6"/>
        <v>6</v>
      </c>
      <c r="LX4" s="190">
        <f t="shared" si="6"/>
        <v>7</v>
      </c>
      <c r="LY4" s="190">
        <f t="shared" si="6"/>
        <v>5</v>
      </c>
      <c r="LZ4" s="190">
        <f t="shared" si="6"/>
        <v>6</v>
      </c>
      <c r="MA4" s="190">
        <f t="shared" ref="MA4:NA4" si="7">IF((_xlfn.DAYS(MA2,MA3)-3)&lt;0,0,(_xlfn.DAYS(MA2,MA3)-3))</f>
        <v>4</v>
      </c>
      <c r="MB4" s="190">
        <f t="shared" si="7"/>
        <v>0</v>
      </c>
      <c r="MC4" s="190">
        <f t="shared" si="7"/>
        <v>0</v>
      </c>
      <c r="MD4" s="190">
        <f t="shared" si="7"/>
        <v>3</v>
      </c>
      <c r="ME4" s="190">
        <f t="shared" si="7"/>
        <v>1</v>
      </c>
      <c r="MF4" s="190">
        <f t="shared" si="7"/>
        <v>2</v>
      </c>
      <c r="MG4" s="190">
        <f t="shared" si="7"/>
        <v>3</v>
      </c>
      <c r="MH4" s="190">
        <f t="shared" si="7"/>
        <v>3</v>
      </c>
      <c r="MI4" s="190">
        <f t="shared" si="7"/>
        <v>4</v>
      </c>
      <c r="MJ4" s="190">
        <f t="shared" si="7"/>
        <v>4</v>
      </c>
      <c r="MK4" s="190">
        <f t="shared" si="7"/>
        <v>3</v>
      </c>
      <c r="ML4" s="190">
        <f t="shared" si="7"/>
        <v>4</v>
      </c>
      <c r="MM4" s="190">
        <f t="shared" si="7"/>
        <v>5</v>
      </c>
      <c r="MN4" s="190">
        <f t="shared" si="7"/>
        <v>2</v>
      </c>
      <c r="MO4" s="190">
        <f t="shared" si="7"/>
        <v>3</v>
      </c>
      <c r="MP4" s="190">
        <f t="shared" si="7"/>
        <v>4</v>
      </c>
      <c r="MQ4" s="190">
        <f t="shared" si="7"/>
        <v>4</v>
      </c>
      <c r="MR4" s="190">
        <f t="shared" si="7"/>
        <v>3</v>
      </c>
      <c r="MS4" s="190">
        <f t="shared" si="7"/>
        <v>0</v>
      </c>
      <c r="MT4" s="190">
        <f t="shared" si="7"/>
        <v>1</v>
      </c>
      <c r="MU4" s="190">
        <f t="shared" si="7"/>
        <v>2</v>
      </c>
      <c r="MV4" s="190">
        <f t="shared" si="7"/>
        <v>3</v>
      </c>
      <c r="MW4" s="190">
        <f t="shared" si="7"/>
        <v>4</v>
      </c>
      <c r="MX4" s="190">
        <f t="shared" si="7"/>
        <v>5</v>
      </c>
      <c r="MY4" s="190">
        <f t="shared" si="7"/>
        <v>6</v>
      </c>
      <c r="MZ4" s="190">
        <f t="shared" si="7"/>
        <v>6</v>
      </c>
      <c r="NA4" s="190">
        <f t="shared" si="7"/>
        <v>7</v>
      </c>
    </row>
    <row r="5" spans="1:15726" s="81" customFormat="1" ht="15">
      <c r="A5" s="103" t="s">
        <v>2019</v>
      </c>
      <c r="B5" s="243">
        <f>(((Outbound!B10*4.6)*0.01)/2.9)</f>
        <v>151.84758620689655</v>
      </c>
      <c r="C5" s="243">
        <f>(((Outbound!C10*4.6)*0.01)/2.9)</f>
        <v>143.61517241379309</v>
      </c>
      <c r="D5" s="243">
        <f>(((Outbound!D10*4.6)*0.01)/2.9)</f>
        <v>161.68206896551723</v>
      </c>
      <c r="E5" s="243">
        <f>(((Outbound!E10*4.6)*0.01)/2.9)</f>
        <v>151.60965517241377</v>
      </c>
      <c r="F5" s="243">
        <f>(((Outbound!F10*4.6)*0.01)/2.9)</f>
        <v>158.82689655172413</v>
      </c>
      <c r="G5" s="243">
        <f>(((Outbound!G10*4.6)*0.01)/2.9)</f>
        <v>131.35379310344828</v>
      </c>
      <c r="H5" s="243">
        <f>(((Outbound!H10*4.6)*0.01)/2.9)</f>
        <v>151.10206896551725</v>
      </c>
      <c r="I5" s="243">
        <f>(((Outbound!I10*4.6)*0.01)/2.9)</f>
        <v>163.41103448275862</v>
      </c>
      <c r="J5" s="243">
        <f>(((Outbound!J10*4.6)*0.01)/2.9)</f>
        <v>147.37448275862067</v>
      </c>
      <c r="K5" s="243">
        <f>(((Outbound!K10*4.6)*0.01)/2.9)</f>
        <v>135.03379310344826</v>
      </c>
      <c r="L5" s="243">
        <f>(((Outbound!L10*4.6)*0.01)/2.9)</f>
        <v>124.94551724137931</v>
      </c>
      <c r="M5" s="243">
        <f>(((Outbound!M10*4.6)*0.01)/2.9)</f>
        <v>118.47379310344826</v>
      </c>
      <c r="N5" s="243">
        <f>(((Outbound!N10*4.6)*0.01)/2.9)</f>
        <v>197.79999999999995</v>
      </c>
      <c r="O5" s="243">
        <f>(((Outbound!O10*4.6)*0.01)/2.9)</f>
        <v>251.09655172413795</v>
      </c>
      <c r="P5" s="243">
        <f>(((Outbound!P10*4.6)*0.01)/2.9)</f>
        <v>336.87862068965512</v>
      </c>
      <c r="Q5" s="243">
        <f>(((Outbound!Q10*4.6)*0.01)/2.9)</f>
        <v>356.35724137931032</v>
      </c>
      <c r="R5" s="243">
        <f>(((Outbound!R10*4.6)*0.01)/2.9)</f>
        <v>238.86689655172412</v>
      </c>
      <c r="S5" s="243">
        <f>(((Outbound!S10*4.6)*0.01)/2.9)</f>
        <v>133.85999999999999</v>
      </c>
      <c r="T5" s="243">
        <f>(((Outbound!T10*4.6)*0.01)/2.9)</f>
        <v>132.09931034482759</v>
      </c>
      <c r="U5" s="243">
        <f>(((Outbound!U10*4.6)*0.01)/2.9)</f>
        <v>138.39655172413794</v>
      </c>
      <c r="V5" s="243">
        <f>(((Outbound!V10*4.6)*0.01)/2.9)</f>
        <v>303.90137931034485</v>
      </c>
      <c r="W5" s="243">
        <f>(((Outbound!W10*4.6)*0.01)/2.9)</f>
        <v>319.9379310344828</v>
      </c>
      <c r="X5" s="243">
        <f>(((Outbound!X10*4.6)*0.01)/2.9)</f>
        <v>153.35448275862069</v>
      </c>
      <c r="Y5" s="243">
        <f>(((Outbound!Y10*4.6)*0.01)/2.9)</f>
        <v>154.16344827586207</v>
      </c>
      <c r="Z5" s="243">
        <f>(((Outbound!Z10*4.6)*0.01)/2.9)</f>
        <v>152.87862068965515</v>
      </c>
      <c r="AA5" s="243">
        <f>(((Outbound!AA10*4.6)*0.01)/2.9)</f>
        <v>144.88413793103447</v>
      </c>
      <c r="AB5" s="243">
        <f>(((Outbound!AB10*4.6)*0.01)/2.9)</f>
        <v>121.37655172413793</v>
      </c>
      <c r="AC5" s="243">
        <f>(((Outbound!AC10*4.6)*0.01)/2.9)</f>
        <v>250.98551724137931</v>
      </c>
      <c r="AD5" s="243">
        <f>(((Outbound!AD10*4.6)*0.01)/2.9)</f>
        <v>315.71862068965515</v>
      </c>
      <c r="AE5" s="243">
        <f>(((Outbound!AE10*4.6)*0.01)/2.9)</f>
        <v>155.05172413793105</v>
      </c>
      <c r="AF5" s="243">
        <f>(((Outbound!AF10*4.6)*0.01)/2.9)</f>
        <v>154.21103448275863</v>
      </c>
      <c r="AG5" s="243">
        <f>(((Outbound!AG10*4.6)*0.01)/2.9)</f>
        <v>157.60551724137932</v>
      </c>
      <c r="AH5" s="243">
        <f>(((Outbound!AH10*4.6)*0.01)/2.9)</f>
        <v>149.51586206896553</v>
      </c>
      <c r="AI5" s="243">
        <f>(((Outbound!AI10*4.6)*0.01)/2.9)</f>
        <v>149.1510344827586</v>
      </c>
      <c r="AJ5" s="243">
        <f>(((Outbound!AJ10*4.6)*0.01)/2.9)</f>
        <v>180.03448275862067</v>
      </c>
      <c r="AK5" s="243">
        <f>(((Outbound!AK10*4.6)*0.01)/2.9)</f>
        <v>209.37931034482756</v>
      </c>
      <c r="AL5" s="243">
        <f>(((Outbound!AL10*4.6)*0.01)/2.9)</f>
        <v>179.17793103448275</v>
      </c>
      <c r="AM5" s="243">
        <f>(((Outbound!AM10*4.6)*0.01)/2.9)</f>
        <v>183.54</v>
      </c>
      <c r="AN5" s="243">
        <f>(((Outbound!AN10*4.6)*0.01)/2.9)</f>
        <v>174.6096551724138</v>
      </c>
      <c r="AO5" s="243">
        <f>(((Outbound!AO10*4.6)*0.01)/2.9)</f>
        <v>342.74758620689653</v>
      </c>
      <c r="AP5" s="243">
        <f>(((Outbound!AP10*4.6)*0.01)/2.9)</f>
        <v>261.94620689655176</v>
      </c>
      <c r="AQ5" s="243">
        <f>(((Outbound!AQ10*4.6)*0.01)/2.9)</f>
        <v>309.35793103448276</v>
      </c>
      <c r="AR5" s="243">
        <f>(((Outbound!AR10*4.6)*0.01)/2.9)</f>
        <v>437.4441379310345</v>
      </c>
      <c r="AS5" s="243">
        <f>(((Outbound!AS10*4.6)*0.01)/2.9)</f>
        <v>160.49241379310342</v>
      </c>
      <c r="AT5" s="243">
        <f>(((Outbound!AT10*4.6)*0.01)/2.9)</f>
        <v>163.01448275862069</v>
      </c>
      <c r="AU5" s="243">
        <f>(((Outbound!AU10*4.6)*0.01)/2.9)</f>
        <v>159.38206896551725</v>
      </c>
      <c r="AV5" s="243">
        <f>(((Outbound!AV10*4.6)*0.01)/2.9)</f>
        <v>166.50413793103448</v>
      </c>
      <c r="AW5" s="243">
        <f>(((Outbound!AW10*4.6)*0.01)/2.9)</f>
        <v>293.36896551724141</v>
      </c>
      <c r="AX5" s="243">
        <f>(((Outbound!AX10*4.6)*0.01)/2.9)</f>
        <v>327.04413793103447</v>
      </c>
      <c r="AY5" s="243">
        <f>(((Outbound!AY10*4.6)*0.01)/2.9)</f>
        <v>445.70827586206894</v>
      </c>
      <c r="AZ5" s="243">
        <f>(((Outbound!AZ10*4.6)*0.01)/2.9)</f>
        <v>416.71241379310345</v>
      </c>
      <c r="BA5" s="243">
        <f>(((Outbound!BA10*4.6)*0.01)/2.9)</f>
        <v>202.6696551724138</v>
      </c>
      <c r="BB5" s="243">
        <f>(((Outbound!BB10*4.6)*0.01)/2.9)</f>
        <v>179.13034482758619</v>
      </c>
      <c r="BC5" s="243">
        <f>(((Outbound!BC10*4.6)*0.01)/2.9)</f>
        <v>172.07172413793103</v>
      </c>
      <c r="BD5" s="243">
        <f>(((Outbound!BD10*4.6)*0.01)/2.9)</f>
        <v>158.39862068965519</v>
      </c>
      <c r="BE5" s="243">
        <f>(((Outbound!BE10*4.6)*0.01)/2.9)</f>
        <v>208.79241379310344</v>
      </c>
      <c r="BF5" s="243">
        <f>(((Outbound!BF10*4.6)*0.01)/2.9)</f>
        <v>237.8358620689655</v>
      </c>
      <c r="BG5" s="243">
        <f>(((Outbound!BG10*4.6)*0.01)/2.9)</f>
        <v>208.04689655172416</v>
      </c>
      <c r="BH5" s="243">
        <f>(((Outbound!BH10*4.6)*0.01)/2.9)</f>
        <v>192.80344827586208</v>
      </c>
      <c r="BI5" s="243">
        <f>(((Outbound!BI10*4.6)*0.01)/2.9)</f>
        <v>172.02413793103446</v>
      </c>
      <c r="BJ5" s="243">
        <f>(((Outbound!BJ10*4.6)*0.01)/2.9)</f>
        <v>169.48620689655169</v>
      </c>
      <c r="BK5" s="243">
        <f>(((Outbound!BK10*4.6)*0.01)/2.9)</f>
        <v>291.21172413793107</v>
      </c>
      <c r="BL5" s="243">
        <f>(((Outbound!BL10*4.6)*0.01)/2.9)</f>
        <v>304.99586206896549</v>
      </c>
      <c r="BM5" s="243">
        <f>(((Outbound!BM10*4.6)*0.01)/2.9)</f>
        <v>335.78413793103448</v>
      </c>
      <c r="BN5" s="243">
        <f>(((Outbound!BN10*4.6)*0.01)/2.9)</f>
        <v>197.54620689655169</v>
      </c>
      <c r="BO5" s="243">
        <f>(((Outbound!BO10*4.6)*0.01)/2.9)</f>
        <v>181.28758620689652</v>
      </c>
      <c r="BP5" s="243">
        <f>(((Outbound!BP10*4.6)*0.01)/2.9)</f>
        <v>168.91517241379307</v>
      </c>
      <c r="BQ5" s="243">
        <f>(((Outbound!BQ10*4.6)*0.01)/2.9)</f>
        <v>163.99793103448275</v>
      </c>
      <c r="BR5" s="243">
        <f>(((Outbound!BR10*4.6)*0.01)/2.9)</f>
        <v>203.89103448275861</v>
      </c>
      <c r="BS5" s="243">
        <f>(((Outbound!BS10*4.6)*0.01)/2.9)</f>
        <v>206.58758620689653</v>
      </c>
      <c r="BT5" s="243">
        <f>(((Outbound!BT10*4.6)*0.01)/2.9)</f>
        <v>238.9303448275862</v>
      </c>
      <c r="BU5" s="243">
        <f>(((Outbound!BU10*4.6)*0.01)/2.9)</f>
        <v>155.32137931034481</v>
      </c>
      <c r="BV5" s="243">
        <f>(((Outbound!BV10*4.6)*0.01)/2.9)</f>
        <v>169.18482758620689</v>
      </c>
      <c r="BW5" s="243">
        <f>(((Outbound!BW10*4.6)*0.01)/2.9)</f>
        <v>138.04758620689654</v>
      </c>
      <c r="BX5" s="243">
        <f>(((Outbound!BX10*4.6)*0.01)/2.9)</f>
        <v>124.59655172413792</v>
      </c>
      <c r="BY5" s="243">
        <f>(((Outbound!BY10*4.6)*0.01)/2.9)</f>
        <v>135.68413793103446</v>
      </c>
      <c r="BZ5" s="243">
        <f>(((Outbound!BZ10*4.6)*0.01)/2.9)</f>
        <v>136.08068965517239</v>
      </c>
      <c r="CA5" s="243">
        <f>(((Outbound!CA10*4.6)*0.01)/2.9)</f>
        <v>170.86620689655172</v>
      </c>
      <c r="CB5" s="243">
        <f>(((Outbound!CB10*4.6)*0.01)/2.9)</f>
        <v>190.94758620689655</v>
      </c>
      <c r="CC5" s="243">
        <f>(((Outbound!CC10*4.6)*0.01)/2.9)</f>
        <v>172.8806896551724</v>
      </c>
      <c r="CD5" s="243">
        <f>(((Outbound!CD10*4.6)*0.01)/2.9)</f>
        <v>494.16689655172416</v>
      </c>
      <c r="CE5" s="243">
        <f>(((Outbound!CE10*4.6)*0.01)/2.9)</f>
        <v>378.21517241379314</v>
      </c>
      <c r="CF5" s="243">
        <f>(((Outbound!CF10*4.6)*0.01)/2.9)</f>
        <v>366.74689655172415</v>
      </c>
      <c r="CG5" s="243">
        <f>(((Outbound!CG10*4.6)*0.01)/2.9)</f>
        <v>406.7510344827586</v>
      </c>
      <c r="CH5" s="243">
        <f>(((Outbound!CH10*4.6)*0.01)/2.9)</f>
        <v>588.67310344827581</v>
      </c>
      <c r="CI5" s="243">
        <f>(((Outbound!CI10*4.6)*0.01)/2.9)</f>
        <v>341.58965517241376</v>
      </c>
      <c r="CJ5" s="243">
        <f>(((Outbound!CJ10*4.6)*0.01)/2.9)</f>
        <v>313.14896551724138</v>
      </c>
      <c r="CK5" s="243">
        <f>(((Outbound!CK10*4.6)*0.01)/2.9)</f>
        <v>820.43379310344824</v>
      </c>
      <c r="CL5" s="243">
        <f>(((Outbound!CL10*4.6)*0.01)/2.9)</f>
        <v>527.25517241379316</v>
      </c>
      <c r="CM5" s="243">
        <f>(((Outbound!CM10*4.6)*0.01)/2.9)</f>
        <v>469.64413793103444</v>
      </c>
      <c r="CN5" s="243">
        <f>(((Outbound!CN10*4.6)*0.01)/2.9)</f>
        <v>699.19999999999993</v>
      </c>
      <c r="CO5" s="243">
        <f>(((Outbound!CO10*4.6)*0.01)/2.9)</f>
        <v>372.10827586206898</v>
      </c>
      <c r="CP5" s="243">
        <f>(((Outbound!CP10*4.6)*0.01)/2.9)</f>
        <v>473.33999999999992</v>
      </c>
      <c r="CQ5" s="243">
        <f>(((Outbound!CQ10*4.6)*0.01)/2.9)</f>
        <v>387.51034482758621</v>
      </c>
      <c r="CR5" s="243">
        <f>(((Outbound!CR10*4.6)*0.01)/2.9)</f>
        <v>138.93586206896549</v>
      </c>
      <c r="CS5" s="243">
        <f>(((Outbound!CS10*4.6)*0.01)/2.9)</f>
        <v>134.20896551724138</v>
      </c>
      <c r="CT5" s="243">
        <f>(((Outbound!CT10*4.6)*0.01)/2.9)</f>
        <v>192.26398801003052</v>
      </c>
      <c r="CU5" s="243">
        <f>(((Outbound!CU10*4.6)*0.01)/2.9)</f>
        <v>163.91871440263714</v>
      </c>
      <c r="CV5" s="243">
        <f>(((Outbound!CV10*4.6)*0.01)/2.9)</f>
        <v>202.16185197208631</v>
      </c>
      <c r="CW5" s="243">
        <f>(((Outbound!CW10*4.6)*0.01)/2.9)</f>
        <v>164.45801549145446</v>
      </c>
      <c r="CX5" s="243">
        <f>(((Outbound!CX10*4.6)*0.01)/2.9)</f>
        <v>150.38827586206895</v>
      </c>
      <c r="CY5" s="243">
        <f>(((Outbound!CY10*4.6)*0.01)/2.9)</f>
        <v>165.14000000000001</v>
      </c>
      <c r="CZ5" s="243">
        <f>(((Outbound!CZ10*4.6)*0.01)/2.9)</f>
        <v>147.04137931034484</v>
      </c>
      <c r="DA5" s="243">
        <f>(((Outbound!DA10*4.6)*0.01)/2.9)</f>
        <v>453.43310344827586</v>
      </c>
      <c r="DB5" s="243">
        <f>(((Outbound!DB10*4.6)*0.01)/2.9)</f>
        <v>423.12068965517238</v>
      </c>
      <c r="DC5" s="243">
        <f>(((Outbound!DC10*4.6)*0.01)/2.9)</f>
        <v>492.43793103448274</v>
      </c>
      <c r="DD5" s="243">
        <f>(((Outbound!DD10*4.6)*0.01)/2.9)</f>
        <v>345.99931034482756</v>
      </c>
      <c r="DE5" s="243">
        <f>(((Outbound!DE10*4.6)*0.01)/2.9)</f>
        <v>418.77448275862065</v>
      </c>
      <c r="DF5" s="243">
        <f>(((Outbound!DF10*4.6)*0.01)/2.9)</f>
        <v>369.71310344827583</v>
      </c>
      <c r="DG5" s="243">
        <f>(((Outbound!DG10*4.6)*0.01)/2.9)</f>
        <v>333.46827586206894</v>
      </c>
      <c r="DH5" s="243">
        <f>(((Outbound!DH10*4.6)*0.01)/2.9)</f>
        <v>623.96620689655174</v>
      </c>
      <c r="DI5" s="243">
        <f>(((Outbound!DI10*4.6)*0.01)/2.9)</f>
        <v>561.16827586206898</v>
      </c>
      <c r="DJ5" s="243">
        <f>(((Outbound!DJ10*4.6)*0.01)/2.9)</f>
        <v>874.79310344827582</v>
      </c>
      <c r="DK5" s="243">
        <f>(((Outbound!DK10*4.6)*0.01)/2.9)</f>
        <v>827.61931034482757</v>
      </c>
      <c r="DL5" s="243">
        <f>(((Outbound!DL10*4.6)*0.01)/2.9)</f>
        <v>182.12827586206899</v>
      </c>
      <c r="DM5" s="243">
        <f>(((Outbound!DM10*4.6)*0.01)/2.9)</f>
        <v>140.83931034482757</v>
      </c>
      <c r="DN5" s="243">
        <f>(((Outbound!DN10*4.6)*0.01)/2.9)</f>
        <v>138.57103448275862</v>
      </c>
      <c r="DO5" s="243">
        <f>(((Outbound!DO10*4.6)*0.01)/2.9)</f>
        <v>127.32482758620689</v>
      </c>
      <c r="DP5" s="243">
        <f>(((Outbound!DP10*4.6)*0.01)/2.9)</f>
        <v>151.53034482758622</v>
      </c>
      <c r="DQ5" s="243">
        <f>(((Outbound!DQ10*4.6)*0.01)/2.9)</f>
        <v>183.52413793103446</v>
      </c>
      <c r="DR5" s="243">
        <f>(((Outbound!DR10*4.6)*0.01)/2.9)</f>
        <v>157.51034482758621</v>
      </c>
      <c r="DS5" s="243">
        <f>(((Outbound!DS10*4.6)*0.01)/2.9)</f>
        <v>152.32344827586206</v>
      </c>
      <c r="DT5" s="243">
        <f>(((Outbound!DT10*4.6)*0.01)/2.9)</f>
        <v>173.5310344827586</v>
      </c>
      <c r="DU5" s="243">
        <f>(((Outbound!DU10*4.6)*0.01)/2.9)</f>
        <v>154.38551724137929</v>
      </c>
      <c r="DV5" s="243">
        <f>(((Outbound!DV10*4.6)*0.01)/2.9)</f>
        <v>147.50137931034482</v>
      </c>
      <c r="DW5" s="243">
        <f>(((Outbound!DW10*4.6)*0.01)/2.9)</f>
        <v>169.62896551724137</v>
      </c>
      <c r="DX5" s="243">
        <f>(((Outbound!DX10*4.6)*0.01)/2.9)</f>
        <v>203.57379310344825</v>
      </c>
      <c r="DY5" s="243">
        <f>(((Outbound!DY10*4.6)*0.01)/2.9)</f>
        <v>179.09862068965518</v>
      </c>
      <c r="DZ5" s="243">
        <f>(((Outbound!DZ10*4.6)*0.01)/2.9)</f>
        <v>159.08068965517239</v>
      </c>
      <c r="EA5" s="243">
        <f>(((Outbound!EA10*4.6)*0.01)/2.9)</f>
        <v>156.08275862068965</v>
      </c>
      <c r="EB5" s="243">
        <f>(((Outbound!EB10*4.6)*0.01)/2.9)</f>
        <v>135.98551724137928</v>
      </c>
      <c r="EC5" s="243">
        <f>(((Outbound!EC10*4.6)*0.01)/2.9)</f>
        <v>134.38344827586207</v>
      </c>
      <c r="ED5" s="243">
        <f>(((Outbound!ED10*4.6)*0.01)/2.9)</f>
        <v>247.70206896551721</v>
      </c>
      <c r="EE5" s="243">
        <f>(((Outbound!EE10*4.6)*0.01)/2.9)</f>
        <v>245.05310344827586</v>
      </c>
      <c r="EF5" s="243">
        <f>(((Outbound!EF10*4.6)*0.01)/2.9)</f>
        <v>272.90689655172417</v>
      </c>
      <c r="EG5" s="243">
        <f>(((Outbound!EG10*4.6)*0.01)/2.9)</f>
        <v>160.60344827586206</v>
      </c>
      <c r="EH5" s="243">
        <f>(((Outbound!EH10*4.6)*0.01)/2.9)</f>
        <v>154.4806896551724</v>
      </c>
      <c r="EI5" s="243">
        <f>(((Outbound!EI10*4.6)*0.01)/2.9)</f>
        <v>165.94896551724136</v>
      </c>
      <c r="EJ5" s="243">
        <f>(((Outbound!EJ10*4.6)*0.01)/2.9)</f>
        <v>146.58137931034483</v>
      </c>
      <c r="EK5" s="243">
        <f>(((Outbound!EK10*4.6)*0.01)/2.9)</f>
        <v>639.97103448275857</v>
      </c>
      <c r="EL5" s="243">
        <f>(((Outbound!EL10*4.6)*0.01)/2.9)</f>
        <v>627.72551724137929</v>
      </c>
      <c r="EM5" s="243">
        <f>(((Outbound!EM10*4.6)*0.01)/2.9)</f>
        <v>566.64068965517231</v>
      </c>
      <c r="EN5" s="243">
        <f>(((Outbound!EN10*4.6)*0.01)/2.9)</f>
        <v>387.03448275862064</v>
      </c>
      <c r="EO5" s="243">
        <f>(((Outbound!EO10*4.6)*0.01)/2.9)</f>
        <v>608.61172413793099</v>
      </c>
      <c r="EP5" s="243">
        <f>(((Outbound!EP10*4.6)*0.01)/2.9)</f>
        <v>567.37034482758622</v>
      </c>
      <c r="EQ5" s="243">
        <f>(((Outbound!EQ10*4.6)*0.01)/2.9)</f>
        <v>691.74482758620684</v>
      </c>
      <c r="ER5" s="243">
        <f>(((Outbound!ER10*4.6)*0.01)/2.9)</f>
        <v>557.05999999999995</v>
      </c>
      <c r="ES5" s="243">
        <f>(((Outbound!ES10*4.6)*0.01)/2.9)</f>
        <v>646.15724137931034</v>
      </c>
      <c r="ET5" s="243">
        <f>(((Outbound!ET10*4.6)*0.01)/2.9)</f>
        <v>632.70620689655175</v>
      </c>
      <c r="EU5" s="243">
        <f>(((Outbound!EU10*4.6)*0.01)/2.9)</f>
        <v>450.68896551724134</v>
      </c>
      <c r="EV5" s="243">
        <f>(((Outbound!EV10*4.6)*0.01)/2.9)</f>
        <v>341.7641379310345</v>
      </c>
      <c r="EW5" s="243">
        <f>(((Outbound!EW10*4.6)*0.01)/2.9)</f>
        <v>263.21517241379308</v>
      </c>
      <c r="EX5" s="243">
        <f>(((Outbound!EX10*4.6)*0.01)/2.9)</f>
        <v>653.53310344827582</v>
      </c>
      <c r="EY5" s="243">
        <f>(((Outbound!EY10*4.6)*0.01)/2.9)</f>
        <v>588.49862068965513</v>
      </c>
      <c r="EZ5" s="243">
        <f>(((Outbound!EZ10*4.6)*0.01)/2.9)</f>
        <v>670.83862068965516</v>
      </c>
      <c r="FA5" s="243">
        <f>(((Outbound!FA10*4.6)*0.01)/2.9)</f>
        <v>553.80827586206897</v>
      </c>
      <c r="FB5" s="243">
        <f>(((Outbound!FB10*4.6)*0.01)/2.9)</f>
        <v>775.02068965517242</v>
      </c>
      <c r="FC5" s="243">
        <f>(((Outbound!FC10*4.6)*0.01)/2.9)</f>
        <v>342.60482758620691</v>
      </c>
      <c r="FD5" s="243">
        <f>(((Outbound!FD10*4.6)*0.01)/2.9)</f>
        <v>254.25310344827585</v>
      </c>
      <c r="FE5" s="243">
        <f>(((Outbound!FE10*4.6)*0.01)/2.9)</f>
        <v>291.81448275862067</v>
      </c>
      <c r="FF5" s="243">
        <f>(((Outbound!FF10*4.6)*0.01)/2.9)</f>
        <v>267.16482758620685</v>
      </c>
      <c r="FG5" s="243">
        <f>(((Outbound!FG10*4.6)*0.01)/2.9)</f>
        <v>231.57034482758621</v>
      </c>
      <c r="FH5" s="243">
        <f>(((Outbound!FH10*4.6)*0.01)/2.9)</f>
        <v>193.65999999999997</v>
      </c>
      <c r="FI5" s="243">
        <f>(((Outbound!FI10*4.6)*0.01)/2.9)</f>
        <v>176.25931034482758</v>
      </c>
      <c r="FJ5" s="243">
        <f>(((Outbound!FJ10*4.6)*0.01)/2.9)</f>
        <v>160.69862068965517</v>
      </c>
      <c r="FK5" s="243">
        <f>(((Outbound!FK10*4.6)*0.01)/2.9)</f>
        <v>169.69241379310344</v>
      </c>
      <c r="FL5" s="243">
        <f>(((Outbound!FL10*4.6)*0.01)/2.9)</f>
        <v>157.30413793103446</v>
      </c>
      <c r="FM5" s="243">
        <f>(((Outbound!FM10*4.6)*0.01)/2.9)</f>
        <v>158.19241379310344</v>
      </c>
      <c r="FN5" s="243">
        <f>(((Outbound!FN10*4.6)*0.01)/2.9)</f>
        <v>199.30689655172409</v>
      </c>
      <c r="FO5" s="243">
        <f>(((Outbound!FO10*4.6)*0.01)/2.9)</f>
        <v>201.22620689655173</v>
      </c>
      <c r="FP5" s="243">
        <f>(((Outbound!FP10*4.6)*0.01)/2.9)</f>
        <v>141.85448275862069</v>
      </c>
      <c r="FQ5" s="243">
        <f>(((Outbound!FQ10*4.6)*0.01)/2.9)</f>
        <v>150.83241379310343</v>
      </c>
      <c r="FR5" s="243">
        <f>(((Outbound!FR10*4.6)*0.01)/2.9)</f>
        <v>126.38896551724137</v>
      </c>
      <c r="FS5" s="243">
        <f>(((Outbound!FS10*4.6)*0.01)/2.9)</f>
        <v>130.24344827586208</v>
      </c>
      <c r="FT5" s="243">
        <f>(((Outbound!FT10*4.6)*0.01)/2.9)</f>
        <v>256.17241379310343</v>
      </c>
      <c r="FU5" s="243">
        <f>(((Outbound!FU10*4.6)*0.01)/2.9)</f>
        <v>269.71862068965515</v>
      </c>
      <c r="FV5" s="243">
        <f>(((Outbound!FV10*4.6)*0.01)/2.9)</f>
        <v>138.03172413793104</v>
      </c>
      <c r="FW5" s="243">
        <f>(((Outbound!FW10*4.6)*0.01)/2.9)</f>
        <v>135.66827586206895</v>
      </c>
      <c r="FX5" s="243">
        <f>(((Outbound!FX10*4.6)*0.01)/2.9)</f>
        <v>145.93103448275863</v>
      </c>
      <c r="FY5" s="243">
        <f>(((Outbound!FY10*4.6)*0.01)/2.9)</f>
        <v>136.04896551724138</v>
      </c>
      <c r="FZ5" s="243">
        <f>(((Outbound!FZ10*4.6)*0.01)/2.9)</f>
        <v>164.71172413793101</v>
      </c>
      <c r="GA5" s="243">
        <f>(((Outbound!GA10*4.6)*0.01)/2.9)</f>
        <v>173.68965517241378</v>
      </c>
      <c r="GB5" s="243">
        <f>(((Outbound!GB10*4.6)*0.01)/2.9)</f>
        <v>194.96068965517242</v>
      </c>
      <c r="GC5" s="243">
        <f>(((Outbound!GC10*4.6)*0.01)/2.9)</f>
        <v>195.24620689655171</v>
      </c>
      <c r="GD5" s="243">
        <f>(((Outbound!GD10*4.6)*0.01)/2.9)</f>
        <v>161.42827586206897</v>
      </c>
      <c r="GE5" s="243">
        <f>(((Outbound!GE10*4.6)*0.01)/2.9)</f>
        <v>165.23517241379309</v>
      </c>
      <c r="GF5" s="243">
        <f>(((Outbound!GF10*4.6)*0.01)/2.9)</f>
        <v>164.15655172413793</v>
      </c>
      <c r="GG5" s="243">
        <f>(((Outbound!GG10*4.6)*0.01)/2.9)</f>
        <v>162.79241379310344</v>
      </c>
      <c r="GH5" s="243">
        <f>(((Outbound!GH10*4.6)*0.01)/2.9)</f>
        <v>320.55655172413793</v>
      </c>
      <c r="GI5" s="243">
        <f>(((Outbound!GI10*4.6)*0.01)/2.9)</f>
        <v>343.57241379310341</v>
      </c>
      <c r="GJ5" s="243">
        <f>(((Outbound!GJ10*4.6)*0.01)/2.9)</f>
        <v>313.14896551724138</v>
      </c>
      <c r="GK5" s="243">
        <f>(((Outbound!GK10*4.6)*0.01)/2.9)</f>
        <v>184.8089655172414</v>
      </c>
      <c r="GL5" s="243">
        <f>(((Outbound!GL10*4.6)*0.01)/2.9)</f>
        <v>179.41586206896554</v>
      </c>
      <c r="GM5" s="243">
        <f>(((Outbound!GM10*4.6)*0.01)/2.9)</f>
        <v>170.3744827586207</v>
      </c>
      <c r="GN5" s="243">
        <f>(((Outbound!GN10*4.6)*0.01)/2.9)</f>
        <v>170.64413793103449</v>
      </c>
      <c r="GO5" s="243">
        <f>(((Outbound!GO10*4.6)*0.01)/2.9)</f>
        <v>194.0406896551724</v>
      </c>
      <c r="GP5" s="243">
        <f>(((Outbound!GP10*4.6)*0.01)/2.9)</f>
        <v>210.71172413793104</v>
      </c>
      <c r="GQ5" s="243">
        <f>(((Outbound!GQ10*4.6)*0.01)/2.9)</f>
        <v>244.27586206896552</v>
      </c>
      <c r="GR5" s="243">
        <f>(((Outbound!GR10*4.6)*0.01)/2.9)</f>
        <v>205.71517241379308</v>
      </c>
      <c r="GS5" s="243">
        <f>(((Outbound!GS10*4.6)*0.01)/2.9)</f>
        <v>268.25931034482761</v>
      </c>
      <c r="GT5" s="243">
        <f>(((Outbound!GT10*4.6)*0.01)/2.9)</f>
        <v>489.86827586206897</v>
      </c>
      <c r="GU5" s="243">
        <f>(((Outbound!GU10*4.6)*0.01)/2.9)</f>
        <v>383.59241379310345</v>
      </c>
      <c r="GV5" s="243">
        <f>(((Outbound!GV10*4.6)*0.01)/2.9)</f>
        <v>432.17793103448281</v>
      </c>
      <c r="GW5" s="243">
        <f>(((Outbound!GW10*4.6)*0.01)/2.9)</f>
        <v>547.11448275862062</v>
      </c>
      <c r="GX5" s="243">
        <f>(((Outbound!GX10*4.6)*0.01)/2.9)</f>
        <v>503.11310344827587</v>
      </c>
      <c r="GY5" s="243">
        <f>(((Outbound!GY10*4.6)*0.01)/2.9)</f>
        <v>401.40551724137936</v>
      </c>
      <c r="GZ5" s="243">
        <f>(((Outbound!GZ10*4.6)*0.01)/2.9)</f>
        <v>431.40068965517241</v>
      </c>
      <c r="HA5" s="243">
        <f>(((Outbound!HA10*4.6)*0.01)/2.9)</f>
        <v>776.03586206896546</v>
      </c>
      <c r="HB5" s="243">
        <f>(((Outbound!HB10*4.6)*0.01)/2.9)</f>
        <v>581.34482758620697</v>
      </c>
      <c r="HC5" s="243">
        <f>(((Outbound!HC10*4.6)*0.01)/2.9)</f>
        <v>637.63931034482755</v>
      </c>
      <c r="HD5" s="243">
        <f>(((Outbound!HD10*4.6)*0.01)/2.9)</f>
        <v>920.06344827586202</v>
      </c>
      <c r="HE5" s="243">
        <f>(((Outbound!HE10*4.6)*0.01)/2.9)</f>
        <v>941.3662068965516</v>
      </c>
      <c r="HF5" s="243">
        <f>(((Outbound!HF10*4.6)*0.01)/2.9)</f>
        <v>754.14620689655169</v>
      </c>
      <c r="HG5" s="243">
        <f>(((Outbound!HG10*4.6)*0.01)/2.9)</f>
        <v>213.78896551724137</v>
      </c>
      <c r="HH5" s="243">
        <f>(((Outbound!HH10*4.6)*0.01)/2.9)</f>
        <v>178.24206896551723</v>
      </c>
      <c r="HI5" s="243">
        <f>(((Outbound!HI10*4.6)*0.01)/2.9)</f>
        <v>183.06413793103448</v>
      </c>
      <c r="HJ5" s="243">
        <f>(((Outbound!HJ10*4.6)*0.01)/2.9)</f>
        <v>176.78275862068963</v>
      </c>
      <c r="HK5" s="243">
        <f>(((Outbound!HK10*4.6)*0.01)/2.9)</f>
        <v>267.22827586206898</v>
      </c>
      <c r="HL5" s="243">
        <f>(((Outbound!HL10*4.6)*0.01)/2.9)</f>
        <v>236.50344827586207</v>
      </c>
      <c r="HM5" s="243">
        <f>(((Outbound!HM10*4.6)*0.01)/2.9)</f>
        <v>191.31241379310347</v>
      </c>
      <c r="HN5" s="243">
        <f>(((Outbound!HN10*4.6)*0.01)/2.9)</f>
        <v>159.47724137931033</v>
      </c>
      <c r="HO5" s="243">
        <f>(((Outbound!HO10*4.6)*0.01)/2.9)</f>
        <v>228.06482758620689</v>
      </c>
      <c r="HP5" s="243">
        <f>(((Outbound!HP10*4.6)*0.01)/2.9)</f>
        <v>186.17310344827584</v>
      </c>
      <c r="HQ5" s="243">
        <f>(((Outbound!HQ10*4.6)*0.01)/2.9)</f>
        <v>198.21241379310345</v>
      </c>
      <c r="HR5" s="243">
        <f>(((Outbound!HR10*4.6)*0.01)/2.9)</f>
        <v>285.64413793103449</v>
      </c>
      <c r="HS5" s="243">
        <f>(((Outbound!HS10*4.6)*0.01)/2.9)</f>
        <v>165.53655172413792</v>
      </c>
      <c r="HT5" s="243">
        <f>(((Outbound!HT10*4.6)*0.01)/2.9)</f>
        <v>148.24689655172415</v>
      </c>
      <c r="HU5" s="243">
        <f>(((Outbound!HU10*4.6)*0.01)/2.9)</f>
        <v>152.48206896551724</v>
      </c>
      <c r="HV5" s="243">
        <f>(((Outbound!HV10*4.6)*0.01)/2.9)</f>
        <v>271.05103448275861</v>
      </c>
      <c r="HW5" s="243">
        <f>(((Outbound!HW10*4.6)*0.01)/2.9)</f>
        <v>264.02413793103449</v>
      </c>
      <c r="HX5" s="243">
        <f>(((Outbound!HX10*4.6)*0.01)/2.9)</f>
        <v>308.12068965517244</v>
      </c>
      <c r="HY5" s="243">
        <f>(((Outbound!HY10*4.6)*0.01)/2.9)</f>
        <v>485.37931034482767</v>
      </c>
      <c r="HZ5" s="243">
        <f>(((Outbound!HZ10*4.6)*0.01)/2.9)</f>
        <v>409.3841379310345</v>
      </c>
      <c r="IA5" s="243">
        <f>(((Outbound!IA10*4.6)*0.01)/2.9)</f>
        <v>549.12896551724134</v>
      </c>
      <c r="IB5" s="243">
        <f>(((Outbound!IB10*4.6)*0.01)/2.9)</f>
        <v>223.24275862068967</v>
      </c>
      <c r="IC5" s="243">
        <f>(((Outbound!IC10*4.6)*0.01)/2.9)</f>
        <v>219.11862068965516</v>
      </c>
      <c r="ID5" s="243">
        <f>(((Outbound!ID10*4.6)*0.01)/2.9)</f>
        <v>164.64827586206897</v>
      </c>
      <c r="IE5" s="243">
        <f>(((Outbound!IE10*4.6)*0.01)/2.9)</f>
        <v>219.92758620689654</v>
      </c>
      <c r="IF5" s="243">
        <f>(((Outbound!IF10*4.6)*0.01)/2.9)</f>
        <v>251.23931034482757</v>
      </c>
      <c r="IG5" s="243">
        <f>(((Outbound!IG10*4.6)*0.01)/2.9)</f>
        <v>257.88551724137932</v>
      </c>
      <c r="IH5" s="243">
        <f>(((Outbound!IH10*4.6)*0.01)/2.9)</f>
        <v>174.30827586206897</v>
      </c>
      <c r="II5" s="243">
        <f>(((Outbound!II10*4.6)*0.01)/2.9)</f>
        <v>223.89310344827587</v>
      </c>
      <c r="IJ5" s="243">
        <f>(((Outbound!IJ10*4.6)*0.01)/2.9)</f>
        <v>212.66275862068966</v>
      </c>
      <c r="IK5" s="243">
        <f>(((Outbound!IK10*4.6)*0.01)/2.9)</f>
        <v>193.23172413793102</v>
      </c>
      <c r="IL5" s="243">
        <f>(((Outbound!IL10*4.6)*0.01)/2.9)</f>
        <v>226.95448275862066</v>
      </c>
      <c r="IM5" s="243">
        <f>(((Outbound!IM10*4.6)*0.01)/2.9)</f>
        <v>252.58758620689653</v>
      </c>
      <c r="IN5" s="243">
        <f>(((Outbound!IN10*4.6)*0.01)/2.9)</f>
        <v>226.24068965517236</v>
      </c>
      <c r="IO5" s="243">
        <f>(((Outbound!IO10*4.6)*0.01)/2.9)</f>
        <v>794.45172413793102</v>
      </c>
      <c r="IP5" s="243">
        <f>(((Outbound!IP10*4.6)*0.01)/2.9)</f>
        <v>798.13172413793097</v>
      </c>
      <c r="IQ5" s="243">
        <f>(((Outbound!IQ10*4.6)*0.01)/2.9)</f>
        <v>979.22896551724125</v>
      </c>
      <c r="IR5" s="243">
        <f>(((Outbound!IR10*4.6)*0.01)/2.9)</f>
        <v>853.7441379310344</v>
      </c>
      <c r="IS5" s="243">
        <f>(((Outbound!IS10*4.6)*0.01)/2.9)</f>
        <v>714.87172413793098</v>
      </c>
      <c r="IT5" s="243">
        <f>(((Outbound!IT10*4.6)*0.01)/2.9)</f>
        <v>954.45241379310346</v>
      </c>
      <c r="IU5" s="243">
        <f>(((Outbound!IU10*4.6)*0.01)/2.9)</f>
        <v>857.5668965517242</v>
      </c>
      <c r="IV5" s="243">
        <f>(((Outbound!IV10*4.6)*0.01)/2.9)</f>
        <v>729.21103448275869</v>
      </c>
      <c r="IW5" s="243">
        <f>(((Outbound!IW10*4.6)*0.01)/2.9)</f>
        <v>648.79034482758618</v>
      </c>
      <c r="IX5" s="243">
        <f>(((Outbound!IX10*4.6)*0.01)/2.9)</f>
        <v>1114.1358620689655</v>
      </c>
      <c r="IY5" s="243">
        <f>(((Outbound!IY10*4.6)*0.01)/2.9)</f>
        <v>862.00827586206901</v>
      </c>
      <c r="IZ5" s="243">
        <f>(((Outbound!IZ10*4.6)*0.01)/2.9)</f>
        <v>802.20827586206894</v>
      </c>
      <c r="JA5" s="243">
        <f>(((Outbound!JA10*4.6)*0.01)/2.9)</f>
        <v>1305.4958620689656</v>
      </c>
      <c r="JB5" s="243">
        <f>(((Outbound!JB10*4.6)*0.01)/2.9)</f>
        <v>722.29517241379313</v>
      </c>
      <c r="JC5" s="243">
        <f>(((Outbound!JC10*4.6)*0.01)/2.9)</f>
        <v>624.80689655172421</v>
      </c>
      <c r="JD5" s="243">
        <f>(((Outbound!JD10*4.6)*0.01)/2.9)</f>
        <v>302.48965517241379</v>
      </c>
      <c r="JE5" s="243">
        <f>(((Outbound!JE10*4.6)*0.01)/2.9)</f>
        <v>280.28275862068966</v>
      </c>
      <c r="JF5" s="243">
        <f>(((Outbound!JF10*4.6)*0.01)/2.9)</f>
        <v>276.22206896551722</v>
      </c>
      <c r="JG5" s="243">
        <f>(((Outbound!JG10*4.6)*0.01)/2.9)</f>
        <v>328.18620689655171</v>
      </c>
      <c r="JH5" s="243">
        <f>(((Outbound!JH10*4.6)*0.01)/2.9)</f>
        <v>363.73310344827587</v>
      </c>
      <c r="JI5" s="243">
        <f>(((Outbound!JI10*4.6)*0.01)/2.9)</f>
        <v>291.33862068965516</v>
      </c>
      <c r="JJ5" s="243">
        <f>(((Outbound!JJ10*4.6)*0.01)/2.9)</f>
        <v>280.58413793103449</v>
      </c>
      <c r="JK5" s="243">
        <f>(((Outbound!JK10*4.6)*0.01)/2.9)</f>
        <v>299.25379310344823</v>
      </c>
      <c r="JL5" s="243">
        <f>(((Outbound!JL10*4.6)*0.01)/2.9)</f>
        <v>490.86758620689653</v>
      </c>
      <c r="JM5" s="243">
        <f>(((Outbound!JM10*4.6)*0.01)/2.9)</f>
        <v>320.68344827586208</v>
      </c>
      <c r="JN5" s="243">
        <f>(((Outbound!JN10*4.6)*0.01)/2.9)</f>
        <v>756.14482758620682</v>
      </c>
      <c r="JO5" s="243">
        <f>(((Outbound!JO10*4.6)*0.01)/2.9)</f>
        <v>1107.7275862068966</v>
      </c>
      <c r="JP5" s="243">
        <f>(((Outbound!JP10*4.6)*0.01)/2.9)</f>
        <v>693.04551724137934</v>
      </c>
      <c r="JQ5" s="243">
        <f>(((Outbound!JQ10*4.6)*0.01)/2.9)</f>
        <v>327.32965517241377</v>
      </c>
      <c r="JR5" s="243">
        <f>(((Outbound!JR10*4.6)*0.01)/2.9)</f>
        <v>302.02965517241381</v>
      </c>
      <c r="JS5" s="243">
        <f>(((Outbound!JS10*4.6)*0.01)/2.9)</f>
        <v>293.87655172413793</v>
      </c>
      <c r="JT5" s="243">
        <f>(((Outbound!JT10*4.6)*0.01)/2.9)</f>
        <v>281.91655172413789</v>
      </c>
      <c r="JU5" s="243">
        <f>(((Outbound!JU10*4.6)*0.01)/2.9)</f>
        <v>555.90206896551717</v>
      </c>
      <c r="JV5" s="243">
        <f>(((Outbound!JV10*4.6)*0.01)/2.9)</f>
        <v>772.05448275862079</v>
      </c>
      <c r="JW5" s="243">
        <f>(((Outbound!JW10*4.6)*0.01)/2.9)</f>
        <v>397.9</v>
      </c>
      <c r="JX5" s="243">
        <f>(((Outbound!JX10*4.6)*0.01)/2.9)</f>
        <v>388.22413793103448</v>
      </c>
      <c r="JY5" s="243">
        <f>(((Outbound!JY10*4.6)*0.01)/2.9)</f>
        <v>340.19379310344829</v>
      </c>
      <c r="JZ5" s="243">
        <f>(((Outbound!JZ10*4.6)*0.01)/2.9)</f>
        <v>566.46620689655174</v>
      </c>
      <c r="KA5" s="243">
        <f>(((Outbound!KA10*4.6)*0.01)/2.9)</f>
        <v>487.25103448275866</v>
      </c>
      <c r="KB5" s="243">
        <f>(((Outbound!KB10*4.6)*0.01)/2.9)</f>
        <v>693.31517241379311</v>
      </c>
      <c r="KC5" s="243">
        <f>(((Outbound!KC10*4.6)*0.01)/2.9)</f>
        <v>815.34206896551723</v>
      </c>
      <c r="KD5" s="243">
        <f>(((Outbound!KD10*4.6)*0.01)/2.9)</f>
        <v>550.81034482758628</v>
      </c>
      <c r="KE5" s="243">
        <f>(((Outbound!KE10*4.6)*0.01)/2.9)</f>
        <v>963.01793103448267</v>
      </c>
      <c r="KF5" s="243">
        <f>(((Outbound!KF10*4.6)*0.01)/2.9)</f>
        <v>729.19517241379299</v>
      </c>
      <c r="KG5" s="243">
        <f>(((Outbound!KG10*4.6)*0.01)/2.9)</f>
        <v>717.28275862068961</v>
      </c>
      <c r="KH5" s="243">
        <f>(((Outbound!KH10*4.6)*0.01)/2.9)</f>
        <v>714.45931034482749</v>
      </c>
      <c r="KI5" s="243">
        <f>(((Outbound!KI10*4.6)*0.01)/2.9)</f>
        <v>868.38482758620682</v>
      </c>
      <c r="KJ5" s="243">
        <f>(((Outbound!KJ10*4.6)*0.01)/2.9)</f>
        <v>965.39724137931023</v>
      </c>
      <c r="KK5" s="243">
        <f>(((Outbound!KK10*4.6)*0.01)/2.9)</f>
        <v>982.70275862068956</v>
      </c>
      <c r="KL5" s="243">
        <f>(((Outbound!KL10*4.6)*0.01)/2.9)</f>
        <v>816.15103448275852</v>
      </c>
      <c r="KM5" s="243">
        <f>(((Outbound!KM10*4.6)*0.01)/2.9)</f>
        <v>771.59448275862064</v>
      </c>
      <c r="KN5" s="243">
        <f>(((Outbound!KN10*4.6)*0.01)/2.9)</f>
        <v>823.14620689655169</v>
      </c>
      <c r="KO5" s="243">
        <f>(((Outbound!KO10*4.6)*0.01)/2.9)</f>
        <v>2115.08</v>
      </c>
      <c r="KP5" s="243">
        <f>(((Outbound!KP10*4.6)*0.01)/2.9)</f>
        <v>1572.3117241379309</v>
      </c>
      <c r="KQ5" s="243">
        <f>(((Outbound!KQ10*4.6)*0.01)/2.9)</f>
        <v>1613.4737931034481</v>
      </c>
      <c r="KR5" s="243">
        <f>(((Outbound!KR10*4.6)*0.01)/2.9)</f>
        <v>1906.6524137931033</v>
      </c>
      <c r="KS5" s="243">
        <f>(((Outbound!KS10*4.6)*0.01)/2.9)</f>
        <v>983.00413793103439</v>
      </c>
      <c r="KT5" s="243">
        <f>(((Outbound!KT10*4.6)*0.01)/2.9)</f>
        <v>463.42620689655161</v>
      </c>
      <c r="KU5" s="243">
        <f>(((Outbound!KU10*4.6)*0.01)/2.9)</f>
        <v>383.06896551724134</v>
      </c>
      <c r="KV5" s="243">
        <f>(((Outbound!KV10*4.6)*0.01)/2.9)</f>
        <v>400.80275862068964</v>
      </c>
      <c r="KW5" s="243">
        <f>(((Outbound!KW10*4.6)*0.01)/2.9)</f>
        <v>697.88344827586207</v>
      </c>
      <c r="KX5" s="243">
        <f>(((Outbound!KX10*4.6)*0.01)/2.9)</f>
        <v>886.26137931034486</v>
      </c>
      <c r="KY5" s="243">
        <f>(((Outbound!KY10*4.6)*0.01)/2.9)</f>
        <v>625.28275862068961</v>
      </c>
      <c r="KZ5" s="243">
        <f>(((Outbound!KZ10*4.6)*0.01)/2.9)</f>
        <v>556.07655172413786</v>
      </c>
      <c r="LA5" s="243">
        <f>(((Outbound!LA10*4.6)*0.01)/2.9)</f>
        <v>432.63793103448273</v>
      </c>
      <c r="LB5" s="243">
        <f>(((Outbound!LB10*4.6)*0.01)/2.9)</f>
        <v>405.3393103448276</v>
      </c>
      <c r="LC5" s="243">
        <f>(((Outbound!LC10*4.6)*0.01)/2.9)</f>
        <v>401.54827586206892</v>
      </c>
      <c r="LD5" s="243">
        <f>(((Outbound!LD10*4.6)*0.01)/2.9)</f>
        <v>559.1220689655172</v>
      </c>
      <c r="LE5" s="243">
        <f>(((Outbound!LE10*4.6)*0.01)/2.9)</f>
        <v>644.15862068965521</v>
      </c>
      <c r="LF5" s="243">
        <f>(((Outbound!LF10*4.6)*0.01)/2.9)</f>
        <v>499.36965517241373</v>
      </c>
      <c r="LG5" s="243">
        <f>(((Outbound!LG10*4.6)*0.01)/2.9)</f>
        <v>625.98068965517245</v>
      </c>
      <c r="LH5" s="243">
        <f>(((Outbound!LH10*4.6)*0.01)/2.9)</f>
        <v>320.69931034482755</v>
      </c>
      <c r="LI5" s="243">
        <f>(((Outbound!LI10*4.6)*0.01)/2.9)</f>
        <v>278.06206896551726</v>
      </c>
      <c r="LJ5" s="243">
        <f>(((Outbound!LJ10*4.6)*0.01)/2.9)</f>
        <v>261.45448275862066</v>
      </c>
      <c r="LK5" s="243">
        <f>(((Outbound!LK10*4.6)*0.01)/2.9)</f>
        <v>199.0848275862069</v>
      </c>
      <c r="LL5" s="243">
        <f>(((Outbound!LL10*4.6)*0.01)/2.9)</f>
        <v>198.14896551724138</v>
      </c>
      <c r="LM5" s="243">
        <f>(((Outbound!LM10*4.6)*0.01)/2.9)</f>
        <v>147.18413793103446</v>
      </c>
      <c r="LN5" s="243">
        <f>(((Outbound!LN10*4.6)*0.01)/2.9)</f>
        <v>111.66896551724138</v>
      </c>
      <c r="LO5" s="243">
        <f>(((Outbound!LO10*4.6)*0.01)/2.9)</f>
        <v>99.407586206896553</v>
      </c>
      <c r="LP5" s="243">
        <f>(((Outbound!LP10*4.6)*0.01)/2.9)</f>
        <v>149.32551724137929</v>
      </c>
      <c r="LQ5" s="243">
        <f>(((Outbound!LQ10*4.6)*0.01)/2.9)</f>
        <v>575.39655172413802</v>
      </c>
      <c r="LR5" s="243">
        <f>(((Outbound!LR10*4.6)*0.01)/2.9)</f>
        <v>424.96068965517242</v>
      </c>
      <c r="LS5" s="243">
        <f>(((Outbound!LS10*4.6)*0.01)/2.9)</f>
        <v>946.7275862068966</v>
      </c>
      <c r="LT5" s="243">
        <f>(((Outbound!LT10*4.6)*0.01)/2.9)</f>
        <v>627.5668965517242</v>
      </c>
      <c r="LU5" s="243">
        <f>(((Outbound!LU10*4.6)*0.01)/2.9)</f>
        <v>554.14137931034486</v>
      </c>
      <c r="LV5" s="243">
        <f>(((Outbound!LV10*4.6)*0.01)/2.9)</f>
        <v>377.54896551724141</v>
      </c>
      <c r="LW5" s="243">
        <f>(((Outbound!LW10*4.6)*0.01)/2.9)</f>
        <v>429.62413793103445</v>
      </c>
      <c r="LX5" s="243">
        <f>(((Outbound!LX10*4.6)*0.01)/2.9)</f>
        <v>432.98689655172416</v>
      </c>
      <c r="LY5" s="243">
        <f>(((Outbound!LY10*4.6)*0.01)/2.9)</f>
        <v>466.13862068965517</v>
      </c>
      <c r="LZ5" s="243">
        <f>(((Outbound!LZ10*4.6)*0.01)/2.9)</f>
        <v>469.65999999999997</v>
      </c>
      <c r="MA5" s="243">
        <f>(((Outbound!MA10*4.6)*0.01)/2.9)</f>
        <v>437.90413793103448</v>
      </c>
      <c r="MB5" s="243">
        <f>(((Outbound!MB10*4.6)*0.01)/2.9)</f>
        <v>357.84827586206887</v>
      </c>
      <c r="MC5" s="243">
        <f>(((Outbound!MC10*4.6)*0.01)/2.9)</f>
        <v>300.9034482758621</v>
      </c>
      <c r="MD5" s="243">
        <f>(((Outbound!MD10*4.6)*0.01)/2.9)</f>
        <v>265.62620689655171</v>
      </c>
      <c r="ME5" s="243">
        <f>(((Outbound!ME10*4.6)*0.01)/2.9)</f>
        <v>312.41931034482758</v>
      </c>
      <c r="MF5" s="243">
        <f>(((Outbound!MF10*4.6)*0.01)/2.9)</f>
        <v>304.12344827586202</v>
      </c>
      <c r="MG5" s="243">
        <f>(((Outbound!MG10*4.6)*0.01)/2.9)</f>
        <v>353.75586206896554</v>
      </c>
      <c r="MH5" s="243">
        <f>(((Outbound!MH10*4.6)*0.01)/2.9)</f>
        <v>236.83655172413791</v>
      </c>
      <c r="MI5" s="243">
        <f>(((Outbound!MI10*4.6)*0.01)/2.9)</f>
        <v>271.65379310344827</v>
      </c>
      <c r="MJ5" s="243">
        <f>(((Outbound!MJ10*4.6)*0.01)/2.9)</f>
        <v>171.65931034482759</v>
      </c>
      <c r="MK5" s="243">
        <f>(((Outbound!MK10*4.6)*0.01)/2.9)</f>
        <v>176.71931034482759</v>
      </c>
      <c r="ML5" s="243">
        <f>(((Outbound!ML10*4.6)*0.01)/2.9)</f>
        <v>145.47103448275863</v>
      </c>
      <c r="MM5" s="243">
        <f>(((Outbound!MM10*4.6)*0.01)/2.9)</f>
        <v>319.9379310344828</v>
      </c>
      <c r="MN5" s="243">
        <f>(((Outbound!MN10*4.6)*0.01)/2.9)</f>
        <v>317.76482758620688</v>
      </c>
      <c r="MO5" s="243">
        <f>(((Outbound!MO10*4.6)*0.01)/2.9)</f>
        <v>309.64344827586206</v>
      </c>
      <c r="MP5" s="243">
        <f>(((Outbound!MP10*4.6)*0.01)/2.9)</f>
        <v>120.07586206896553</v>
      </c>
      <c r="MQ5" s="243">
        <f>(((Outbound!MQ10*4.6)*0.01)/2.9)</f>
        <v>125.11999999999999</v>
      </c>
      <c r="MR5" s="243">
        <f>(((Outbound!MR10*4.6)*0.01)/2.9)</f>
        <v>105.92689655172414</v>
      </c>
      <c r="MS5" s="243">
        <f>(((Outbound!MS10*4.6)*0.01)/2.9)</f>
        <v>113.57241379310345</v>
      </c>
      <c r="MT5" s="243">
        <f>(((Outbound!MT10*4.6)*0.01)/2.9)</f>
        <v>222.32275862068965</v>
      </c>
      <c r="MU5" s="243">
        <f>(((Outbound!MU10*4.6)*0.01)/2.9)</f>
        <v>201.22620689655173</v>
      </c>
      <c r="MV5" s="243">
        <f>(((Outbound!MV10*4.6)*0.01)/2.9)</f>
        <v>178.46413793103451</v>
      </c>
      <c r="MW5" s="243">
        <f>(((Outbound!MW10*4.6)*0.01)/2.9)</f>
        <v>120.42482758620689</v>
      </c>
      <c r="MX5" s="243">
        <f>(((Outbound!MX10*4.6)*0.01)/2.9)</f>
        <v>125.34206896551723</v>
      </c>
      <c r="MY5" s="243">
        <f>(((Outbound!MY10*4.6)*0.01)/2.9)</f>
        <v>126.73793103448277</v>
      </c>
      <c r="MZ5" s="243">
        <f>(((Outbound!MZ10*4.6)*0.01)/2.9)</f>
        <v>107.95735390095921</v>
      </c>
      <c r="NA5" s="243">
        <f>(((Outbound!NA10*4.6)*0.01)/2.9)</f>
        <v>150.54691189550402</v>
      </c>
    </row>
    <row r="6" spans="1:15726" s="81" customFormat="1" ht="15.75" customHeight="1">
      <c r="A6" s="103" t="s">
        <v>2020</v>
      </c>
      <c r="B6" s="461">
        <f>'Inbound SOS &amp; EOD'!B29</f>
        <v>0</v>
      </c>
      <c r="C6" s="461">
        <f>'Inbound SOS &amp; EOD'!C29</f>
        <v>152</v>
      </c>
      <c r="D6" s="461">
        <f>'Inbound SOS &amp; EOD'!D29</f>
        <v>0</v>
      </c>
      <c r="E6" s="461">
        <f>'Inbound SOS &amp; EOD'!E29</f>
        <v>606</v>
      </c>
      <c r="F6" s="461">
        <f>'Inbound SOS &amp; EOD'!F29</f>
        <v>87</v>
      </c>
      <c r="G6" s="461">
        <f>'Inbound SOS &amp; EOD'!G29</f>
        <v>615</v>
      </c>
      <c r="H6" s="461">
        <f>'Inbound SOS &amp; EOD'!H29</f>
        <v>0</v>
      </c>
      <c r="I6" s="461">
        <f>'Inbound SOS &amp; EOD'!I29</f>
        <v>0</v>
      </c>
      <c r="J6" s="461">
        <f>'Inbound SOS &amp; EOD'!J29</f>
        <v>0</v>
      </c>
      <c r="K6" s="461">
        <f>'Inbound SOS &amp; EOD'!K29</f>
        <v>510</v>
      </c>
      <c r="L6" s="461">
        <f>'Inbound SOS &amp; EOD'!L29</f>
        <v>0</v>
      </c>
      <c r="M6" s="461">
        <f>'Inbound SOS &amp; EOD'!M29</f>
        <v>177</v>
      </c>
      <c r="N6" s="461">
        <f>'Inbound SOS &amp; EOD'!N29</f>
        <v>470</v>
      </c>
      <c r="O6" s="461">
        <f>'Inbound SOS &amp; EOD'!O29</f>
        <v>0</v>
      </c>
      <c r="P6" s="461">
        <f>'Inbound SOS &amp; EOD'!P29</f>
        <v>0</v>
      </c>
      <c r="Q6" s="461">
        <f>'Inbound SOS &amp; EOD'!Q29</f>
        <v>0</v>
      </c>
      <c r="R6" s="461">
        <f>'Inbound SOS &amp; EOD'!R29</f>
        <v>76</v>
      </c>
      <c r="S6" s="461">
        <f>'Inbound SOS &amp; EOD'!S29</f>
        <v>0</v>
      </c>
      <c r="T6" s="461">
        <f>'Inbound SOS &amp; EOD'!T29</f>
        <v>255</v>
      </c>
      <c r="U6" s="461">
        <f>'Inbound SOS &amp; EOD'!U29</f>
        <v>344</v>
      </c>
      <c r="V6" s="461">
        <f>'Inbound SOS &amp; EOD'!V29</f>
        <v>0</v>
      </c>
      <c r="W6" s="461">
        <f>'Inbound SOS &amp; EOD'!W29</f>
        <v>0</v>
      </c>
      <c r="X6" s="461">
        <f>'Inbound SOS &amp; EOD'!X29</f>
        <v>360</v>
      </c>
      <c r="Y6" s="461">
        <f>'Inbound SOS &amp; EOD'!Y29</f>
        <v>86</v>
      </c>
      <c r="Z6" s="461">
        <f>'Inbound SOS &amp; EOD'!Z29</f>
        <v>106</v>
      </c>
      <c r="AA6" s="461">
        <f>'Inbound SOS &amp; EOD'!AA29</f>
        <v>406</v>
      </c>
      <c r="AB6" s="461">
        <f>'Inbound SOS &amp; EOD'!AB29</f>
        <v>863</v>
      </c>
      <c r="AC6" s="461">
        <f>'Inbound SOS &amp; EOD'!AC29</f>
        <v>457</v>
      </c>
      <c r="AD6" s="461">
        <f>'Inbound SOS &amp; EOD'!AD29</f>
        <v>0</v>
      </c>
      <c r="AE6" s="461">
        <f>'Inbound SOS &amp; EOD'!AE29</f>
        <v>75</v>
      </c>
      <c r="AF6" s="461">
        <f>'Inbound SOS &amp; EOD'!AF29</f>
        <v>161</v>
      </c>
      <c r="AG6" s="461">
        <f>'Inbound SOS &amp; EOD'!AG29</f>
        <v>559</v>
      </c>
      <c r="AH6" s="461">
        <f>'Inbound SOS &amp; EOD'!AH29</f>
        <v>194</v>
      </c>
      <c r="AI6" s="461">
        <f>'Inbound SOS &amp; EOD'!AI29</f>
        <v>107</v>
      </c>
      <c r="AJ6" s="461">
        <f>'Inbound SOS &amp; EOD'!AJ29</f>
        <v>0</v>
      </c>
      <c r="AK6" s="461">
        <f>'Inbound SOS &amp; EOD'!AK29</f>
        <v>0</v>
      </c>
      <c r="AL6" s="461">
        <f>'Inbound SOS &amp; EOD'!AL29</f>
        <v>486</v>
      </c>
      <c r="AM6" s="461">
        <f>'Inbound SOS &amp; EOD'!AM29</f>
        <v>226</v>
      </c>
      <c r="AN6" s="461">
        <f>'Inbound SOS &amp; EOD'!AN29</f>
        <v>127</v>
      </c>
      <c r="AO6" s="461">
        <f>'Inbound SOS &amp; EOD'!AO29</f>
        <v>66</v>
      </c>
      <c r="AP6" s="461">
        <f>'Inbound SOS &amp; EOD'!AP29</f>
        <v>461</v>
      </c>
      <c r="AQ6" s="461">
        <f>'Inbound SOS &amp; EOD'!AQ29</f>
        <v>0</v>
      </c>
      <c r="AR6" s="461">
        <f>'Inbound SOS &amp; EOD'!AR29</f>
        <v>0</v>
      </c>
      <c r="AS6" s="461">
        <f>'Inbound SOS &amp; EOD'!AS29</f>
        <v>80</v>
      </c>
      <c r="AT6" s="461">
        <f>'Inbound SOS &amp; EOD'!AT29</f>
        <v>578</v>
      </c>
      <c r="AU6" s="461">
        <f>'Inbound SOS &amp; EOD'!AU29</f>
        <v>327</v>
      </c>
      <c r="AV6" s="461">
        <f>'Inbound SOS &amp; EOD'!AV29</f>
        <v>106</v>
      </c>
      <c r="AW6" s="461">
        <f>'Inbound SOS &amp; EOD'!AW29</f>
        <v>389</v>
      </c>
      <c r="AX6" s="461">
        <f>'Inbound SOS &amp; EOD'!AX29</f>
        <v>0</v>
      </c>
      <c r="AY6" s="461">
        <f>'Inbound SOS &amp; EOD'!AY29</f>
        <v>0</v>
      </c>
      <c r="AZ6" s="461">
        <f>'Inbound SOS &amp; EOD'!AZ29</f>
        <v>387</v>
      </c>
      <c r="BA6" s="461">
        <f>'Inbound SOS &amp; EOD'!BA29</f>
        <v>248</v>
      </c>
      <c r="BB6" s="461">
        <f>'Inbound SOS &amp; EOD'!BB29</f>
        <v>63</v>
      </c>
      <c r="BC6" s="461">
        <f>'Inbound SOS &amp; EOD'!BC29</f>
        <v>624</v>
      </c>
      <c r="BD6" s="461">
        <f>'Inbound SOS &amp; EOD'!BD29</f>
        <v>92</v>
      </c>
      <c r="BE6" s="461">
        <f>'Inbound SOS &amp; EOD'!BE29</f>
        <v>0</v>
      </c>
      <c r="BF6" s="461">
        <f>'Inbound SOS &amp; EOD'!BF29</f>
        <v>0</v>
      </c>
      <c r="BG6" s="461">
        <f>'Inbound SOS &amp; EOD'!BG29</f>
        <v>245</v>
      </c>
      <c r="BH6" s="461">
        <f>'Inbound SOS &amp; EOD'!BH29</f>
        <v>654</v>
      </c>
      <c r="BI6" s="461">
        <f>'Inbound SOS &amp; EOD'!BI29</f>
        <v>86</v>
      </c>
      <c r="BJ6" s="461">
        <f>'Inbound SOS &amp; EOD'!BJ29</f>
        <v>290</v>
      </c>
      <c r="BK6" s="461">
        <f>'Inbound SOS &amp; EOD'!BK29</f>
        <v>98</v>
      </c>
      <c r="BL6" s="461">
        <f>'Inbound SOS &amp; EOD'!BL29</f>
        <v>0</v>
      </c>
      <c r="BM6" s="461">
        <f>'Inbound SOS &amp; EOD'!BM29</f>
        <v>0</v>
      </c>
      <c r="BN6" s="461">
        <f>'Inbound SOS &amp; EOD'!BN29</f>
        <v>531</v>
      </c>
      <c r="BO6" s="461">
        <f>'Inbound SOS &amp; EOD'!BO29</f>
        <v>466</v>
      </c>
      <c r="BP6" s="461">
        <f>'Inbound SOS &amp; EOD'!BP29</f>
        <v>95</v>
      </c>
      <c r="BQ6" s="461">
        <f>'Inbound SOS &amp; EOD'!BQ29</f>
        <v>453</v>
      </c>
      <c r="BR6" s="461">
        <f>'Inbound SOS &amp; EOD'!BR29</f>
        <v>242</v>
      </c>
      <c r="BS6" s="461">
        <f>'Inbound SOS &amp; EOD'!BS29</f>
        <v>0</v>
      </c>
      <c r="BT6" s="461">
        <f>'Inbound SOS &amp; EOD'!BT29</f>
        <v>0</v>
      </c>
      <c r="BU6" s="461">
        <f>'Inbound SOS &amp; EOD'!BU29</f>
        <v>387</v>
      </c>
      <c r="BV6" s="461">
        <f>'Inbound SOS &amp; EOD'!BV29</f>
        <v>699</v>
      </c>
      <c r="BW6" s="461">
        <f>'Inbound SOS &amp; EOD'!BW29</f>
        <v>70</v>
      </c>
      <c r="BX6" s="461">
        <f>'Inbound SOS &amp; EOD'!BX29</f>
        <v>185</v>
      </c>
      <c r="BY6" s="461">
        <f>'Inbound SOS &amp; EOD'!BY29</f>
        <v>97</v>
      </c>
      <c r="BZ6" s="461">
        <f>'Inbound SOS &amp; EOD'!BZ29</f>
        <v>0</v>
      </c>
      <c r="CA6" s="461">
        <f>'Inbound SOS &amp; EOD'!CA29</f>
        <v>0</v>
      </c>
      <c r="CB6" s="461">
        <f>'Inbound SOS &amp; EOD'!CB29</f>
        <v>532</v>
      </c>
      <c r="CC6" s="461">
        <f>'Inbound SOS &amp; EOD'!CC29</f>
        <v>738</v>
      </c>
      <c r="CD6" s="461">
        <f>'Inbound SOS &amp; EOD'!CD29</f>
        <v>0</v>
      </c>
      <c r="CE6" s="461">
        <f>'Inbound SOS &amp; EOD'!CE29</f>
        <v>337</v>
      </c>
      <c r="CF6" s="461">
        <f>'Inbound SOS &amp; EOD'!CF29</f>
        <v>74</v>
      </c>
      <c r="CG6" s="461">
        <f>'Inbound SOS &amp; EOD'!CG29</f>
        <v>0</v>
      </c>
      <c r="CH6" s="461">
        <f>'Inbound SOS &amp; EOD'!CH29</f>
        <v>0</v>
      </c>
      <c r="CI6" s="461">
        <f>'Inbound SOS &amp; EOD'!CI29</f>
        <v>384</v>
      </c>
      <c r="CJ6" s="461">
        <f>'Inbound SOS &amp; EOD'!CJ29</f>
        <v>438</v>
      </c>
      <c r="CK6" s="461">
        <f>'Inbound SOS &amp; EOD'!CK29</f>
        <v>103</v>
      </c>
      <c r="CL6" s="461">
        <f>'Inbound SOS &amp; EOD'!CL29</f>
        <v>536</v>
      </c>
      <c r="CM6" s="461">
        <f>'Inbound SOS &amp; EOD'!CM29</f>
        <v>77</v>
      </c>
      <c r="CN6" s="461">
        <f>'Inbound SOS &amp; EOD'!CN29</f>
        <v>0</v>
      </c>
      <c r="CO6" s="461">
        <f>'Inbound SOS &amp; EOD'!CO29</f>
        <v>0</v>
      </c>
      <c r="CP6" s="461">
        <f>'Inbound SOS &amp; EOD'!CP29</f>
        <v>428</v>
      </c>
      <c r="CQ6" s="461">
        <f>'Inbound SOS &amp; EOD'!CQ29</f>
        <v>381</v>
      </c>
      <c r="CR6" s="461">
        <f>'Inbound SOS &amp; EOD'!CR29</f>
        <v>341</v>
      </c>
      <c r="CS6" s="461">
        <f>'Inbound SOS &amp; EOD'!CS29</f>
        <v>69</v>
      </c>
      <c r="CT6" s="461">
        <f>'Inbound SOS &amp; EOD'!CT29</f>
        <v>476</v>
      </c>
      <c r="CU6" s="461">
        <f>'Inbound SOS &amp; EOD'!CU29</f>
        <v>0</v>
      </c>
      <c r="CV6" s="461">
        <f>'Inbound SOS &amp; EOD'!CV29</f>
        <v>0</v>
      </c>
      <c r="CW6" s="461">
        <f>'Inbound SOS &amp; EOD'!CW29</f>
        <v>267</v>
      </c>
      <c r="CX6" s="461">
        <f>'Inbound SOS &amp; EOD'!CX29</f>
        <v>772</v>
      </c>
      <c r="CY6" s="461">
        <f>'Inbound SOS &amp; EOD'!CY29</f>
        <v>333</v>
      </c>
      <c r="CZ6" s="461">
        <f>'Inbound SOS &amp; EOD'!CZ29</f>
        <v>66</v>
      </c>
      <c r="DA6" s="461">
        <f>'Inbound SOS &amp; EOD'!DA29</f>
        <v>480</v>
      </c>
      <c r="DB6" s="461">
        <f>'Inbound SOS &amp; EOD'!DB29</f>
        <v>0</v>
      </c>
      <c r="DC6" s="461">
        <f>'Inbound SOS &amp; EOD'!DC29</f>
        <v>0</v>
      </c>
      <c r="DD6" s="461">
        <f>'Inbound SOS &amp; EOD'!DD29</f>
        <v>0</v>
      </c>
      <c r="DE6" s="461">
        <f>'Inbound SOS &amp; EOD'!DE29</f>
        <v>918</v>
      </c>
      <c r="DF6" s="461">
        <f>'Inbound SOS &amp; EOD'!DF29</f>
        <v>296</v>
      </c>
      <c r="DG6" s="461">
        <f>'Inbound SOS &amp; EOD'!DG29</f>
        <v>573</v>
      </c>
      <c r="DH6" s="461">
        <f>'Inbound SOS &amp; EOD'!DH29</f>
        <v>366</v>
      </c>
      <c r="DI6" s="461">
        <f>'Inbound SOS &amp; EOD'!DI29</f>
        <v>0</v>
      </c>
      <c r="DJ6" s="461">
        <f>'Inbound SOS &amp; EOD'!DJ29</f>
        <v>0</v>
      </c>
      <c r="DK6" s="461">
        <f>'Inbound SOS &amp; EOD'!DK29</f>
        <v>0</v>
      </c>
      <c r="DL6" s="461">
        <f>'Inbound SOS &amp; EOD'!DL29</f>
        <v>0</v>
      </c>
      <c r="DM6" s="461">
        <f>'Inbound SOS &amp; EOD'!DM29</f>
        <v>589</v>
      </c>
      <c r="DN6" s="461">
        <f>'Inbound SOS &amp; EOD'!DN29</f>
        <v>303</v>
      </c>
      <c r="DO6" s="461">
        <f>'Inbound SOS &amp; EOD'!DO29</f>
        <v>0</v>
      </c>
      <c r="DP6" s="461">
        <f>'Inbound SOS &amp; EOD'!DP29</f>
        <v>0</v>
      </c>
      <c r="DQ6" s="461">
        <f>'Inbound SOS &amp; EOD'!DQ29</f>
        <v>0</v>
      </c>
      <c r="DR6" s="461">
        <f>'Inbound SOS &amp; EOD'!DR29</f>
        <v>266</v>
      </c>
      <c r="DS6" s="461">
        <f>'Inbound SOS &amp; EOD'!DS29</f>
        <v>459</v>
      </c>
      <c r="DT6" s="461">
        <f>'Inbound SOS &amp; EOD'!DT29</f>
        <v>421</v>
      </c>
      <c r="DU6" s="461">
        <f>'Inbound SOS &amp; EOD'!DU29</f>
        <v>547</v>
      </c>
      <c r="DV6" s="461">
        <f>'Inbound SOS &amp; EOD'!DV29</f>
        <v>121</v>
      </c>
      <c r="DW6" s="461">
        <f>'Inbound SOS &amp; EOD'!DW29</f>
        <v>0</v>
      </c>
      <c r="DX6" s="461">
        <f>'Inbound SOS &amp; EOD'!DX29</f>
        <v>0</v>
      </c>
      <c r="DY6" s="461">
        <f>'Inbound SOS &amp; EOD'!DY29</f>
        <v>0</v>
      </c>
      <c r="DZ6" s="461">
        <f>'Inbound SOS &amp; EOD'!DZ29</f>
        <v>489</v>
      </c>
      <c r="EA6" s="461">
        <f>'Inbound SOS &amp; EOD'!EA29</f>
        <v>1060</v>
      </c>
      <c r="EB6" s="461">
        <f>'Inbound SOS &amp; EOD'!EB29</f>
        <v>0</v>
      </c>
      <c r="EC6" s="461">
        <f>'Inbound SOS &amp; EOD'!EC29</f>
        <v>417</v>
      </c>
      <c r="ED6" s="461">
        <f>'Inbound SOS &amp; EOD'!ED29</f>
        <v>0</v>
      </c>
      <c r="EE6" s="461">
        <f>'Inbound SOS &amp; EOD'!EE29</f>
        <v>0</v>
      </c>
      <c r="EF6" s="461">
        <f>'Inbound SOS &amp; EOD'!EF29</f>
        <v>0</v>
      </c>
      <c r="EG6" s="461">
        <f>'Inbound SOS &amp; EOD'!EG29</f>
        <v>714</v>
      </c>
      <c r="EH6" s="461">
        <f>'Inbound SOS &amp; EOD'!EH29</f>
        <v>161</v>
      </c>
      <c r="EI6" s="461">
        <f>'Inbound SOS &amp; EOD'!EI29</f>
        <v>0</v>
      </c>
      <c r="EJ6" s="461">
        <f>'Inbound SOS &amp; EOD'!EJ29</f>
        <v>328</v>
      </c>
      <c r="EK6" s="461">
        <f>'Inbound SOS &amp; EOD'!EK29</f>
        <v>0</v>
      </c>
      <c r="EL6" s="461">
        <f>'Inbound SOS &amp; EOD'!EL29</f>
        <v>0</v>
      </c>
      <c r="EM6" s="461">
        <f>'Inbound SOS &amp; EOD'!EM29</f>
        <v>364</v>
      </c>
      <c r="EN6" s="461">
        <f>'Inbound SOS &amp; EOD'!EN29</f>
        <v>466</v>
      </c>
      <c r="EO6" s="461">
        <f>'Inbound SOS &amp; EOD'!EO29</f>
        <v>99</v>
      </c>
      <c r="EP6" s="461">
        <f>'Inbound SOS &amp; EOD'!EP29</f>
        <v>378</v>
      </c>
      <c r="EQ6" s="461">
        <f>'Inbound SOS &amp; EOD'!EQ29</f>
        <v>85</v>
      </c>
      <c r="ER6" s="461">
        <f>'Inbound SOS &amp; EOD'!ER29</f>
        <v>0</v>
      </c>
      <c r="ES6" s="461">
        <f>'Inbound SOS &amp; EOD'!ES29</f>
        <v>0</v>
      </c>
      <c r="ET6" s="461">
        <f>'Inbound SOS &amp; EOD'!ET29</f>
        <v>339</v>
      </c>
      <c r="EU6" s="461">
        <f>'Inbound SOS &amp; EOD'!EU29</f>
        <v>467</v>
      </c>
      <c r="EV6" s="461">
        <f>'Inbound SOS &amp; EOD'!EV29</f>
        <v>571</v>
      </c>
      <c r="EW6" s="461">
        <f>'Inbound SOS &amp; EOD'!EW29</f>
        <v>331</v>
      </c>
      <c r="EX6" s="461">
        <f>'Inbound SOS &amp; EOD'!EX29</f>
        <v>0</v>
      </c>
      <c r="EY6" s="461">
        <f>'Inbound SOS &amp; EOD'!EY29</f>
        <v>0</v>
      </c>
      <c r="EZ6" s="461">
        <f>'Inbound SOS &amp; EOD'!EZ29</f>
        <v>0</v>
      </c>
      <c r="FA6" s="461">
        <f>'Inbound SOS &amp; EOD'!FA29</f>
        <v>85</v>
      </c>
      <c r="FB6" s="461">
        <f>'Inbound SOS &amp; EOD'!FB29</f>
        <v>540</v>
      </c>
      <c r="FC6" s="461">
        <f>'Inbound SOS &amp; EOD'!FC29</f>
        <v>385</v>
      </c>
      <c r="FD6" s="461">
        <f>'Inbound SOS &amp; EOD'!FD29</f>
        <v>228</v>
      </c>
      <c r="FE6" s="461">
        <f>'Inbound SOS &amp; EOD'!FE29</f>
        <v>229</v>
      </c>
      <c r="FF6" s="461">
        <f>'Inbound SOS &amp; EOD'!FF29</f>
        <v>0</v>
      </c>
      <c r="FG6" s="461">
        <f>'Inbound SOS &amp; EOD'!FG29</f>
        <v>0</v>
      </c>
      <c r="FH6" s="461">
        <f>'Inbound SOS &amp; EOD'!FH29</f>
        <v>192</v>
      </c>
      <c r="FI6" s="461">
        <f>'Inbound SOS &amp; EOD'!FI29</f>
        <v>0</v>
      </c>
      <c r="FJ6" s="461">
        <f>'Inbound SOS &amp; EOD'!FJ29</f>
        <v>476</v>
      </c>
      <c r="FK6" s="461">
        <f>'Inbound SOS &amp; EOD'!FK29</f>
        <v>504</v>
      </c>
      <c r="FL6" s="461">
        <f>'Inbound SOS &amp; EOD'!FL29</f>
        <v>287</v>
      </c>
      <c r="FM6" s="461">
        <f>'Inbound SOS &amp; EOD'!FM29</f>
        <v>0</v>
      </c>
      <c r="FN6" s="461">
        <f>'Inbound SOS &amp; EOD'!FN29</f>
        <v>0</v>
      </c>
      <c r="FO6" s="461">
        <f>'Inbound SOS &amp; EOD'!FO29</f>
        <v>82</v>
      </c>
      <c r="FP6" s="461">
        <f>'Inbound SOS &amp; EOD'!FP29</f>
        <v>577</v>
      </c>
      <c r="FQ6" s="461">
        <f>'Inbound SOS &amp; EOD'!FQ29</f>
        <v>463</v>
      </c>
      <c r="FR6" s="461">
        <f>'Inbound SOS &amp; EOD'!FR29</f>
        <v>299</v>
      </c>
      <c r="FS6" s="461">
        <f>'Inbound SOS &amp; EOD'!FS29</f>
        <v>341</v>
      </c>
      <c r="FT6" s="461">
        <f>'Inbound SOS &amp; EOD'!FT29</f>
        <v>0</v>
      </c>
      <c r="FU6" s="461">
        <f>'Inbound SOS &amp; EOD'!FU29</f>
        <v>0</v>
      </c>
      <c r="FV6" s="461">
        <f>'Inbound SOS &amp; EOD'!FV29</f>
        <v>305</v>
      </c>
      <c r="FW6" s="461">
        <f>'Inbound SOS &amp; EOD'!FW29</f>
        <v>0</v>
      </c>
      <c r="FX6" s="461">
        <f>'Inbound SOS &amp; EOD'!FX29</f>
        <v>248</v>
      </c>
      <c r="FY6" s="461">
        <f>'Inbound SOS &amp; EOD'!FY29</f>
        <v>0</v>
      </c>
      <c r="FZ6" s="461">
        <f>'Inbound SOS &amp; EOD'!FZ29</f>
        <v>95</v>
      </c>
      <c r="GA6" s="461">
        <f>'Inbound SOS &amp; EOD'!GA29</f>
        <v>0</v>
      </c>
      <c r="GB6" s="461">
        <f>'Inbound SOS &amp; EOD'!GB29</f>
        <v>0</v>
      </c>
      <c r="GC6" s="461">
        <f>'Inbound SOS &amp; EOD'!GC29</f>
        <v>50</v>
      </c>
      <c r="GD6" s="461">
        <f>'Inbound SOS &amp; EOD'!GD29</f>
        <v>540</v>
      </c>
      <c r="GE6" s="461">
        <f>'Inbound SOS &amp; EOD'!GE29</f>
        <v>0</v>
      </c>
      <c r="GF6" s="461">
        <f>'Inbound SOS &amp; EOD'!GF29</f>
        <v>0</v>
      </c>
      <c r="GG6" s="461">
        <f>'Inbound SOS &amp; EOD'!GG29</f>
        <v>67</v>
      </c>
      <c r="GH6" s="461">
        <f>'Inbound SOS &amp; EOD'!GH29</f>
        <v>0</v>
      </c>
      <c r="GI6" s="461">
        <f>'Inbound SOS &amp; EOD'!GI29</f>
        <v>0</v>
      </c>
      <c r="GJ6" s="461">
        <f>'Inbound SOS &amp; EOD'!GJ29</f>
        <v>0</v>
      </c>
      <c r="GK6" s="461">
        <f>'Inbound SOS &amp; EOD'!GK29</f>
        <v>491</v>
      </c>
      <c r="GL6" s="461">
        <f>'Inbound SOS &amp; EOD'!GL29</f>
        <v>53</v>
      </c>
      <c r="GM6" s="461">
        <f>'Inbound SOS &amp; EOD'!GM29</f>
        <v>60</v>
      </c>
      <c r="GN6" s="461">
        <f>'Inbound SOS &amp; EOD'!GN29</f>
        <v>338</v>
      </c>
      <c r="GO6" s="461">
        <f>'Inbound SOS &amp; EOD'!GO29</f>
        <v>0</v>
      </c>
      <c r="GP6" s="461">
        <f>'Inbound SOS &amp; EOD'!GP29</f>
        <v>0</v>
      </c>
      <c r="GQ6" s="461">
        <f>'Inbound SOS &amp; EOD'!GQ29</f>
        <v>214</v>
      </c>
      <c r="GR6" s="461">
        <f>'Inbound SOS &amp; EOD'!GR29</f>
        <v>0</v>
      </c>
      <c r="GS6" s="461">
        <f>'Inbound SOS &amp; EOD'!GS29</f>
        <v>0</v>
      </c>
      <c r="GT6" s="461">
        <f>'Inbound SOS &amp; EOD'!GT29</f>
        <v>276</v>
      </c>
      <c r="GU6" s="461">
        <f>'Inbound SOS &amp; EOD'!GU29</f>
        <v>190</v>
      </c>
      <c r="GV6" s="461">
        <f>'Inbound SOS &amp; EOD'!GV29</f>
        <v>0</v>
      </c>
      <c r="GW6" s="461">
        <f>'Inbound SOS &amp; EOD'!GW29</f>
        <v>0</v>
      </c>
      <c r="GX6" s="461">
        <f>'Inbound SOS &amp; EOD'!GX29</f>
        <v>238</v>
      </c>
      <c r="GY6" s="461">
        <f>'Inbound SOS &amp; EOD'!GY29</f>
        <v>355</v>
      </c>
      <c r="GZ6" s="461">
        <f>'Inbound SOS &amp; EOD'!GZ29</f>
        <v>252</v>
      </c>
      <c r="HA6" s="461">
        <f>'Inbound SOS &amp; EOD'!HA29</f>
        <v>76</v>
      </c>
      <c r="HB6" s="461">
        <f>'Inbound SOS &amp; EOD'!HB29</f>
        <v>341</v>
      </c>
      <c r="HC6" s="461">
        <f>'Inbound SOS &amp; EOD'!HC29</f>
        <v>0</v>
      </c>
      <c r="HD6" s="461">
        <f>'Inbound SOS &amp; EOD'!HD29</f>
        <v>0</v>
      </c>
      <c r="HE6" s="461">
        <f>'Inbound SOS &amp; EOD'!HE29</f>
        <v>0</v>
      </c>
      <c r="HF6" s="461">
        <f>'Inbound SOS &amp; EOD'!HF29</f>
        <v>0</v>
      </c>
      <c r="HG6" s="461">
        <f>'Inbound SOS &amp; EOD'!HG29</f>
        <v>743</v>
      </c>
      <c r="HH6" s="461">
        <f>'Inbound SOS &amp; EOD'!HH29</f>
        <v>1096</v>
      </c>
      <c r="HI6" s="461">
        <f>'Inbound SOS &amp; EOD'!HI29</f>
        <v>128</v>
      </c>
      <c r="HJ6" s="461">
        <f>'Inbound SOS &amp; EOD'!HJ29</f>
        <v>0</v>
      </c>
      <c r="HK6" s="461">
        <f>'Inbound SOS &amp; EOD'!HK29</f>
        <v>0</v>
      </c>
      <c r="HL6" s="461">
        <f>'Inbound SOS &amp; EOD'!HL29</f>
        <v>418</v>
      </c>
      <c r="HM6" s="461">
        <f>'Inbound SOS &amp; EOD'!HM29</f>
        <v>0</v>
      </c>
      <c r="HN6" s="461">
        <f>'Inbound SOS &amp; EOD'!HN29</f>
        <v>567</v>
      </c>
      <c r="HO6" s="461">
        <f>'Inbound SOS &amp; EOD'!HO29</f>
        <v>324</v>
      </c>
      <c r="HP6" s="461">
        <f>'Inbound SOS &amp; EOD'!HP29</f>
        <v>154</v>
      </c>
      <c r="HQ6" s="461">
        <f>'Inbound SOS &amp; EOD'!HQ29</f>
        <v>0</v>
      </c>
      <c r="HR6" s="461">
        <f>'Inbound SOS &amp; EOD'!HR29</f>
        <v>0</v>
      </c>
      <c r="HS6" s="461">
        <f>'Inbound SOS &amp; EOD'!HS29</f>
        <v>517</v>
      </c>
      <c r="HT6" s="461">
        <f>'Inbound SOS &amp; EOD'!HT29</f>
        <v>636</v>
      </c>
      <c r="HU6" s="461">
        <f>'Inbound SOS &amp; EOD'!HU29</f>
        <v>413</v>
      </c>
      <c r="HV6" s="461">
        <f>'Inbound SOS &amp; EOD'!HV29</f>
        <v>486</v>
      </c>
      <c r="HW6" s="461">
        <f>'Inbound SOS &amp; EOD'!HW29</f>
        <v>221</v>
      </c>
      <c r="HX6" s="461">
        <f>'Inbound SOS &amp; EOD'!HX29</f>
        <v>0</v>
      </c>
      <c r="HY6" s="461">
        <f>'Inbound SOS &amp; EOD'!HY29</f>
        <v>0</v>
      </c>
      <c r="HZ6" s="461">
        <f>'Inbound SOS &amp; EOD'!HZ29</f>
        <v>695</v>
      </c>
      <c r="IA6" s="461">
        <f>'Inbound SOS &amp; EOD'!IA29</f>
        <v>523</v>
      </c>
      <c r="IB6" s="461">
        <f>'Inbound SOS &amp; EOD'!IB29</f>
        <v>376</v>
      </c>
      <c r="IC6" s="461">
        <f>'Inbound SOS &amp; EOD'!IC29</f>
        <v>483</v>
      </c>
      <c r="ID6" s="461">
        <f>'Inbound SOS &amp; EOD'!ID29</f>
        <v>165</v>
      </c>
      <c r="IE6" s="461">
        <f>'Inbound SOS &amp; EOD'!IE29</f>
        <v>0</v>
      </c>
      <c r="IF6" s="461">
        <f>'Inbound SOS &amp; EOD'!IF29</f>
        <v>0</v>
      </c>
      <c r="IG6" s="461">
        <f>'Inbound SOS &amp; EOD'!IG29</f>
        <v>338</v>
      </c>
      <c r="IH6" s="461">
        <f>'Inbound SOS &amp; EOD'!IH29</f>
        <v>1086</v>
      </c>
      <c r="II6" s="461">
        <f>'Inbound SOS &amp; EOD'!II29</f>
        <v>66</v>
      </c>
      <c r="IJ6" s="461">
        <f>'Inbound SOS &amp; EOD'!IJ29</f>
        <v>486</v>
      </c>
      <c r="IK6" s="461">
        <f>'Inbound SOS &amp; EOD'!IK29</f>
        <v>308</v>
      </c>
      <c r="IL6" s="461">
        <f>'Inbound SOS &amp; EOD'!IL29</f>
        <v>0</v>
      </c>
      <c r="IM6" s="461">
        <f>'Inbound SOS &amp; EOD'!IM29</f>
        <v>0</v>
      </c>
      <c r="IN6" s="461">
        <f>'Inbound SOS &amp; EOD'!IN29</f>
        <v>472</v>
      </c>
      <c r="IO6" s="461">
        <f>'Inbound SOS &amp; EOD'!IO29</f>
        <v>151</v>
      </c>
      <c r="IP6" s="461">
        <f>'Inbound SOS &amp; EOD'!IP29</f>
        <v>468</v>
      </c>
      <c r="IQ6" s="461">
        <f>'Inbound SOS &amp; EOD'!IQ29</f>
        <v>160</v>
      </c>
      <c r="IR6" s="461">
        <f>'Inbound SOS &amp; EOD'!IR29</f>
        <v>528</v>
      </c>
      <c r="IS6" s="461">
        <f>'Inbound SOS &amp; EOD'!IS29</f>
        <v>0</v>
      </c>
      <c r="IT6" s="461">
        <f>'Inbound SOS &amp; EOD'!IT29</f>
        <v>0</v>
      </c>
      <c r="IU6" s="461">
        <f>'Inbound SOS &amp; EOD'!IU29</f>
        <v>528</v>
      </c>
      <c r="IV6" s="461">
        <f>'Inbound SOS &amp; EOD'!IV29</f>
        <v>1155</v>
      </c>
      <c r="IW6" s="461">
        <f>'Inbound SOS &amp; EOD'!IW29</f>
        <v>1217</v>
      </c>
      <c r="IX6" s="461">
        <f>'Inbound SOS &amp; EOD'!IX29</f>
        <v>1549</v>
      </c>
      <c r="IY6" s="461">
        <f>'Inbound SOS &amp; EOD'!IY29</f>
        <v>149</v>
      </c>
      <c r="IZ6" s="461">
        <f>'Inbound SOS &amp; EOD'!IZ29</f>
        <v>0</v>
      </c>
      <c r="JA6" s="461">
        <f>'Inbound SOS &amp; EOD'!JA29</f>
        <v>0</v>
      </c>
      <c r="JB6" s="461">
        <f>'Inbound SOS &amp; EOD'!JB29</f>
        <v>713</v>
      </c>
      <c r="JC6" s="461">
        <f>'Inbound SOS &amp; EOD'!JC29</f>
        <v>240</v>
      </c>
      <c r="JD6" s="461">
        <f>'Inbound SOS &amp; EOD'!JD29</f>
        <v>654</v>
      </c>
      <c r="JE6" s="461">
        <f>'Inbound SOS &amp; EOD'!JE29</f>
        <v>468</v>
      </c>
      <c r="JF6" s="461">
        <f>'Inbound SOS &amp; EOD'!JF29</f>
        <v>595</v>
      </c>
      <c r="JG6" s="461">
        <f>'Inbound SOS &amp; EOD'!JG29</f>
        <v>0</v>
      </c>
      <c r="JH6" s="461">
        <f>'Inbound SOS &amp; EOD'!JH29</f>
        <v>0</v>
      </c>
      <c r="JI6" s="461">
        <f>'Inbound SOS &amp; EOD'!JI29</f>
        <v>1197</v>
      </c>
      <c r="JJ6" s="461">
        <f>'Inbound SOS &amp; EOD'!JJ29</f>
        <v>471</v>
      </c>
      <c r="JK6" s="461">
        <f>'Inbound SOS &amp; EOD'!JK29</f>
        <v>462</v>
      </c>
      <c r="JL6" s="461">
        <f>'Inbound SOS &amp; EOD'!JL29</f>
        <v>1066</v>
      </c>
      <c r="JM6" s="461">
        <f>'Inbound SOS &amp; EOD'!JM29</f>
        <v>813</v>
      </c>
      <c r="JN6" s="461">
        <f>'Inbound SOS &amp; EOD'!JN29</f>
        <v>0</v>
      </c>
      <c r="JO6" s="461">
        <f>'Inbound SOS &amp; EOD'!JO29</f>
        <v>0</v>
      </c>
      <c r="JP6" s="461">
        <f>'Inbound SOS &amp; EOD'!JP29</f>
        <v>1155</v>
      </c>
      <c r="JQ6" s="461">
        <f>'Inbound SOS &amp; EOD'!JQ29</f>
        <v>601</v>
      </c>
      <c r="JR6" s="461">
        <f>'Inbound SOS &amp; EOD'!JR29</f>
        <v>994</v>
      </c>
      <c r="JS6" s="461">
        <f>'Inbound SOS &amp; EOD'!JS29</f>
        <v>359</v>
      </c>
      <c r="JT6" s="461">
        <f>'Inbound SOS &amp; EOD'!JT29</f>
        <v>1364</v>
      </c>
      <c r="JU6" s="461">
        <f>'Inbound SOS &amp; EOD'!JU29</f>
        <v>0</v>
      </c>
      <c r="JV6" s="461">
        <f>'Inbound SOS &amp; EOD'!JV29</f>
        <v>0</v>
      </c>
      <c r="JW6" s="461">
        <f>'Inbound SOS &amp; EOD'!JW29</f>
        <v>1744</v>
      </c>
      <c r="JX6" s="461">
        <f>'Inbound SOS &amp; EOD'!JX29</f>
        <v>1280</v>
      </c>
      <c r="JY6" s="461">
        <f>'Inbound SOS &amp; EOD'!JY29</f>
        <v>919</v>
      </c>
      <c r="JZ6" s="461">
        <f>'Inbound SOS &amp; EOD'!JZ29</f>
        <v>970</v>
      </c>
      <c r="KA6" s="461">
        <f>'Inbound SOS &amp; EOD'!KA29</f>
        <v>1130</v>
      </c>
      <c r="KB6" s="461">
        <f>'Inbound SOS &amp; EOD'!KB29</f>
        <v>0</v>
      </c>
      <c r="KC6" s="461">
        <f>'Inbound SOS &amp; EOD'!KC29</f>
        <v>0</v>
      </c>
      <c r="KD6" s="461">
        <f>'Inbound SOS &amp; EOD'!KD29</f>
        <v>0</v>
      </c>
      <c r="KE6" s="461">
        <f>'Inbound SOS &amp; EOD'!KE29</f>
        <v>1051</v>
      </c>
      <c r="KF6" s="461">
        <f>'Inbound SOS &amp; EOD'!KF29</f>
        <v>806</v>
      </c>
      <c r="KG6" s="461">
        <f>'Inbound SOS &amp; EOD'!KG29</f>
        <v>1219</v>
      </c>
      <c r="KH6" s="461" t="str">
        <f>'Inbound SOS &amp; EOD'!KH29</f>
        <v>?</v>
      </c>
      <c r="KI6" s="461">
        <f>'Inbound SOS &amp; EOD'!KI29</f>
        <v>0</v>
      </c>
      <c r="KJ6" s="461">
        <f>'Inbound SOS &amp; EOD'!KJ29</f>
        <v>0</v>
      </c>
      <c r="KK6" s="461">
        <f>'Inbound SOS &amp; EOD'!KK29</f>
        <v>1119</v>
      </c>
      <c r="KL6" s="461">
        <f>'Inbound SOS &amp; EOD'!KL29</f>
        <v>1725</v>
      </c>
      <c r="KM6" s="461">
        <f>'Inbound SOS &amp; EOD'!KM29</f>
        <v>753</v>
      </c>
      <c r="KN6" s="461">
        <f>'Inbound SOS &amp; EOD'!KN29</f>
        <v>0</v>
      </c>
      <c r="KO6" s="461">
        <f>'Inbound SOS &amp; EOD'!KO29</f>
        <v>854</v>
      </c>
      <c r="KP6" s="461">
        <f>'Inbound SOS &amp; EOD'!KP29</f>
        <v>0</v>
      </c>
      <c r="KQ6" s="461">
        <f>'Inbound SOS &amp; EOD'!KQ29</f>
        <v>0</v>
      </c>
      <c r="KR6" s="461">
        <f>'Inbound SOS &amp; EOD'!KR29</f>
        <v>1816</v>
      </c>
      <c r="KS6" s="461">
        <f>'Inbound SOS &amp; EOD'!KS29</f>
        <v>0</v>
      </c>
      <c r="KT6" s="461">
        <f>'Inbound SOS &amp; EOD'!KT29</f>
        <v>699</v>
      </c>
      <c r="KU6" s="461">
        <f>'Inbound SOS &amp; EOD'!KU29</f>
        <v>1280</v>
      </c>
      <c r="KV6" s="461">
        <f>'Inbound SOS &amp; EOD'!KV29</f>
        <v>824</v>
      </c>
      <c r="KW6" s="461">
        <f>'Inbound SOS &amp; EOD'!KW29</f>
        <v>0</v>
      </c>
      <c r="KX6" s="461">
        <f>'Inbound SOS &amp; EOD'!KX29</f>
        <v>0</v>
      </c>
      <c r="KY6" s="461">
        <f>'Inbound SOS &amp; EOD'!KY29</f>
        <v>1000</v>
      </c>
      <c r="KZ6" s="461">
        <f>'Inbound SOS &amp; EOD'!KZ29</f>
        <v>2333</v>
      </c>
      <c r="LA6" s="461">
        <f>'Inbound SOS &amp; EOD'!LA29</f>
        <v>1220</v>
      </c>
      <c r="LB6" s="461">
        <f>'Inbound SOS &amp; EOD'!LB29</f>
        <v>896</v>
      </c>
      <c r="LC6" s="461">
        <f>'Inbound SOS &amp; EOD'!LC29</f>
        <v>1380</v>
      </c>
      <c r="LD6" s="461">
        <f>'Inbound SOS &amp; EOD'!LD29</f>
        <v>0</v>
      </c>
      <c r="LE6" s="461">
        <f>'Inbound SOS &amp; EOD'!LE29</f>
        <v>0</v>
      </c>
      <c r="LF6" s="461">
        <f>'Inbound SOS &amp; EOD'!LF29</f>
        <v>948</v>
      </c>
      <c r="LG6" s="461">
        <f>'Inbound SOS &amp; EOD'!LG29</f>
        <v>1659</v>
      </c>
      <c r="LH6" s="461">
        <f>'Inbound SOS &amp; EOD'!LH29</f>
        <v>989</v>
      </c>
      <c r="LI6" s="461">
        <f>'Inbound SOS &amp; EOD'!LI29</f>
        <v>2015</v>
      </c>
      <c r="LJ6" s="461">
        <f>'Inbound SOS &amp; EOD'!LJ29</f>
        <v>1107</v>
      </c>
      <c r="LK6" s="461">
        <f>'Inbound SOS &amp; EOD'!LK29</f>
        <v>0</v>
      </c>
      <c r="LL6" s="461">
        <f>'Inbound SOS &amp; EOD'!LL29</f>
        <v>0</v>
      </c>
      <c r="LM6" s="461">
        <f>'Inbound SOS &amp; EOD'!LM29</f>
        <v>0</v>
      </c>
      <c r="LN6" s="461">
        <f>'Inbound SOS &amp; EOD'!LN29</f>
        <v>1672</v>
      </c>
      <c r="LO6" s="461">
        <f>'Inbound SOS &amp; EOD'!LO29</f>
        <v>0</v>
      </c>
      <c r="LP6" s="461">
        <f>'Inbound SOS &amp; EOD'!LP29</f>
        <v>0</v>
      </c>
      <c r="LQ6" s="461">
        <f>'Inbound SOS &amp; EOD'!LQ29</f>
        <v>1845</v>
      </c>
      <c r="LR6" s="461">
        <f>'Inbound SOS &amp; EOD'!LR29</f>
        <v>0</v>
      </c>
      <c r="LS6" s="461">
        <f>'Inbound SOS &amp; EOD'!LS29</f>
        <v>0</v>
      </c>
      <c r="LT6" s="461">
        <f>'Inbound SOS &amp; EOD'!LT29</f>
        <v>621</v>
      </c>
      <c r="LU6" s="461">
        <f>'Inbound SOS &amp; EOD'!LU29</f>
        <v>2198</v>
      </c>
      <c r="LV6" s="461">
        <f>'Inbound SOS &amp; EOD'!LV29</f>
        <v>0</v>
      </c>
      <c r="LW6" s="461">
        <f>'Inbound SOS &amp; EOD'!LW29</f>
        <v>0</v>
      </c>
      <c r="LX6" s="461">
        <f>'Inbound SOS &amp; EOD'!LX29</f>
        <v>1383</v>
      </c>
      <c r="LY6" s="461">
        <f>'Inbound SOS &amp; EOD'!LY29</f>
        <v>0</v>
      </c>
      <c r="LZ6" s="461">
        <f>'Inbound SOS &amp; EOD'!LZ29</f>
        <v>0</v>
      </c>
      <c r="MA6" s="461">
        <f>'Inbound SOS &amp; EOD'!MA29</f>
        <v>1994</v>
      </c>
      <c r="MB6" s="461">
        <f>'Inbound SOS &amp; EOD'!MB29</f>
        <v>1973</v>
      </c>
      <c r="MC6" s="461">
        <f>'Inbound SOS &amp; EOD'!MC29</f>
        <v>1646</v>
      </c>
      <c r="MD6" s="461">
        <f>'Inbound SOS &amp; EOD'!MD29</f>
        <v>625</v>
      </c>
      <c r="ME6" s="461">
        <f>'Inbound SOS &amp; EOD'!ME29</f>
        <v>941</v>
      </c>
      <c r="MF6" s="461">
        <f>'Inbound SOS &amp; EOD'!MF29</f>
        <v>0</v>
      </c>
      <c r="MG6" s="461">
        <f>'Inbound SOS &amp; EOD'!MG29</f>
        <v>0</v>
      </c>
      <c r="MH6" s="461">
        <f>'Inbound SOS &amp; EOD'!MH29</f>
        <v>0</v>
      </c>
      <c r="MI6" s="461">
        <f>'Inbound SOS &amp; EOD'!MI29</f>
        <v>0</v>
      </c>
      <c r="MJ6" s="461">
        <f>'Inbound SOS &amp; EOD'!MJ29</f>
        <v>0</v>
      </c>
      <c r="MK6" s="461">
        <f>'Inbound SOS &amp; EOD'!MK29</f>
        <v>0</v>
      </c>
      <c r="ML6" s="461">
        <f>'Inbound SOS &amp; EOD'!ML29</f>
        <v>0</v>
      </c>
      <c r="MM6" s="461">
        <f>'Inbound SOS &amp; EOD'!MM29</f>
        <v>0</v>
      </c>
      <c r="MN6" s="461">
        <f>'Inbound SOS &amp; EOD'!MN29</f>
        <v>0</v>
      </c>
      <c r="MO6" s="461">
        <f>'Inbound SOS &amp; EOD'!MO29</f>
        <v>0</v>
      </c>
      <c r="MP6" s="461">
        <f>'Inbound SOS &amp; EOD'!MP29</f>
        <v>2330</v>
      </c>
      <c r="MQ6" s="461">
        <f>'Inbound SOS &amp; EOD'!MQ29</f>
        <v>1303</v>
      </c>
      <c r="MR6" s="461">
        <f>'Inbound SOS &amp; EOD'!MR29</f>
        <v>647</v>
      </c>
      <c r="MS6" s="461">
        <f>'Inbound SOS &amp; EOD'!MS29</f>
        <v>713</v>
      </c>
      <c r="MT6" s="461">
        <f>'Inbound SOS &amp; EOD'!MT29</f>
        <v>0</v>
      </c>
      <c r="MU6" s="461">
        <f>'Inbound SOS &amp; EOD'!MU29</f>
        <v>0</v>
      </c>
      <c r="MV6" s="461">
        <f>'Inbound SOS &amp; EOD'!MV29</f>
        <v>0</v>
      </c>
      <c r="MW6" s="461">
        <f>'Inbound SOS &amp; EOD'!MW29</f>
        <v>589</v>
      </c>
      <c r="MX6" s="461">
        <f>'Inbound SOS &amp; EOD'!MX29</f>
        <v>86</v>
      </c>
      <c r="MY6" s="461">
        <f>'Inbound SOS &amp; EOD'!MY29</f>
        <v>519</v>
      </c>
      <c r="MZ6" s="461">
        <f>'Inbound SOS &amp; EOD'!MZ29</f>
        <v>1009</v>
      </c>
      <c r="NA6" s="461">
        <f>'Inbound SOS &amp; EOD'!NA29</f>
        <v>0</v>
      </c>
      <c r="NB6" s="243">
        <f>'Inbound SOS &amp; EOD'!KI29</f>
        <v>0</v>
      </c>
      <c r="NC6" s="243">
        <f>'Inbound SOS &amp; EOD'!KJ29</f>
        <v>0</v>
      </c>
      <c r="ND6" s="243">
        <f>'Inbound SOS &amp; EOD'!KK29</f>
        <v>1119</v>
      </c>
      <c r="NE6" s="243">
        <f>'Inbound SOS &amp; EOD'!KL29</f>
        <v>1725</v>
      </c>
      <c r="NF6" s="243">
        <f>'Inbound SOS &amp; EOD'!KM29</f>
        <v>753</v>
      </c>
      <c r="NG6" s="243">
        <f>'Inbound SOS &amp; EOD'!KN29</f>
        <v>0</v>
      </c>
      <c r="NH6" s="243">
        <f>'Inbound SOS &amp; EOD'!KO29</f>
        <v>854</v>
      </c>
      <c r="NI6" s="243">
        <f>'Inbound SOS &amp; EOD'!KP29</f>
        <v>0</v>
      </c>
      <c r="NJ6" s="243">
        <f>'Inbound SOS &amp; EOD'!KQ29</f>
        <v>0</v>
      </c>
      <c r="NK6" s="243">
        <f>'Inbound SOS &amp; EOD'!KR29</f>
        <v>1816</v>
      </c>
      <c r="NL6" s="243">
        <f>'Inbound SOS &amp; EOD'!KS29</f>
        <v>0</v>
      </c>
      <c r="NM6" s="243">
        <f>'Inbound SOS &amp; EOD'!KT29</f>
        <v>699</v>
      </c>
      <c r="NN6" s="243">
        <f>'Inbound SOS &amp; EOD'!KU29</f>
        <v>1280</v>
      </c>
      <c r="NO6" s="243">
        <f>'Inbound SOS &amp; EOD'!KV29</f>
        <v>824</v>
      </c>
      <c r="NP6" s="243">
        <f>'Inbound SOS &amp; EOD'!KW29</f>
        <v>0</v>
      </c>
      <c r="NQ6" s="243">
        <f>'Inbound SOS &amp; EOD'!KX29</f>
        <v>0</v>
      </c>
      <c r="NR6" s="243">
        <f>'Inbound SOS &amp; EOD'!KY29</f>
        <v>1000</v>
      </c>
      <c r="NS6" s="243">
        <f>'Inbound SOS &amp; EOD'!KZ29</f>
        <v>2333</v>
      </c>
      <c r="NT6" s="243">
        <f>'Inbound SOS &amp; EOD'!LA29</f>
        <v>1220</v>
      </c>
      <c r="NU6" s="243">
        <f>'Inbound SOS &amp; EOD'!LB29</f>
        <v>896</v>
      </c>
      <c r="NV6" s="243">
        <f>'Inbound SOS &amp; EOD'!LC29</f>
        <v>1380</v>
      </c>
      <c r="NW6" s="243">
        <f>'Inbound SOS &amp; EOD'!LD29</f>
        <v>0</v>
      </c>
      <c r="NX6" s="243">
        <f>'Inbound SOS &amp; EOD'!LE29</f>
        <v>0</v>
      </c>
      <c r="NY6" s="243">
        <f>'Inbound SOS &amp; EOD'!LF29</f>
        <v>948</v>
      </c>
      <c r="NZ6" s="243">
        <f>'Inbound SOS &amp; EOD'!LG29</f>
        <v>1659</v>
      </c>
      <c r="OA6" s="243">
        <f>'Inbound SOS &amp; EOD'!LH29</f>
        <v>989</v>
      </c>
      <c r="OB6" s="243">
        <f>'Inbound SOS &amp; EOD'!LI29</f>
        <v>2015</v>
      </c>
      <c r="OC6" s="243">
        <f>'Inbound SOS &amp; EOD'!LJ29</f>
        <v>1107</v>
      </c>
      <c r="OD6" s="243">
        <f>'Inbound SOS &amp; EOD'!LK29</f>
        <v>0</v>
      </c>
      <c r="OE6" s="243">
        <f>'Inbound SOS &amp; EOD'!LL29</f>
        <v>0</v>
      </c>
      <c r="OF6" s="243">
        <f>'Inbound SOS &amp; EOD'!LM29</f>
        <v>0</v>
      </c>
      <c r="OG6" s="243">
        <f>'Inbound SOS &amp; EOD'!LN29</f>
        <v>1672</v>
      </c>
      <c r="OH6" s="243">
        <f>'Inbound SOS &amp; EOD'!LO29</f>
        <v>0</v>
      </c>
      <c r="OI6" s="243">
        <f>'Inbound SOS &amp; EOD'!LP29</f>
        <v>0</v>
      </c>
      <c r="OJ6" s="243">
        <f>'Inbound SOS &amp; EOD'!LQ29</f>
        <v>1845</v>
      </c>
      <c r="OK6" s="243">
        <f>'Inbound SOS &amp; EOD'!LR29</f>
        <v>0</v>
      </c>
      <c r="OL6" s="243">
        <f>'Inbound SOS &amp; EOD'!LS29</f>
        <v>0</v>
      </c>
      <c r="OM6" s="243">
        <f>'Inbound SOS &amp; EOD'!LT29</f>
        <v>621</v>
      </c>
      <c r="ON6" s="243">
        <f>'Inbound SOS &amp; EOD'!LU29</f>
        <v>2198</v>
      </c>
      <c r="OO6" s="243">
        <f>'Inbound SOS &amp; EOD'!LV29</f>
        <v>0</v>
      </c>
      <c r="OP6" s="243">
        <f>'Inbound SOS &amp; EOD'!LW29</f>
        <v>0</v>
      </c>
      <c r="OQ6" s="243">
        <f>'Inbound SOS &amp; EOD'!LX29</f>
        <v>1383</v>
      </c>
      <c r="OR6" s="243">
        <f>'Inbound SOS &amp; EOD'!LY29</f>
        <v>0</v>
      </c>
      <c r="OS6" s="243">
        <f>'Inbound SOS &amp; EOD'!LZ29</f>
        <v>0</v>
      </c>
      <c r="OT6" s="243">
        <f>'Inbound SOS &amp; EOD'!MA29</f>
        <v>1994</v>
      </c>
      <c r="OU6" s="243">
        <f>'Inbound SOS &amp; EOD'!MB29</f>
        <v>1973</v>
      </c>
      <c r="OV6" s="243">
        <f>'Inbound SOS &amp; EOD'!MC29</f>
        <v>1646</v>
      </c>
      <c r="OW6" s="243">
        <f>'Inbound SOS &amp; EOD'!MD29</f>
        <v>625</v>
      </c>
      <c r="OX6" s="243">
        <f>'Inbound SOS &amp; EOD'!ME29</f>
        <v>941</v>
      </c>
      <c r="OY6" s="243">
        <f>'Inbound SOS &amp; EOD'!MF29</f>
        <v>0</v>
      </c>
      <c r="OZ6" s="243">
        <f>'Inbound SOS &amp; EOD'!MG29</f>
        <v>0</v>
      </c>
      <c r="PA6" s="243">
        <f>'Inbound SOS &amp; EOD'!MH29</f>
        <v>0</v>
      </c>
      <c r="PB6" s="243">
        <f>'Inbound SOS &amp; EOD'!MI29</f>
        <v>0</v>
      </c>
      <c r="PC6" s="243">
        <f>'Inbound SOS &amp; EOD'!MJ29</f>
        <v>0</v>
      </c>
      <c r="PD6" s="243">
        <f>'Inbound SOS &amp; EOD'!MK29</f>
        <v>0</v>
      </c>
      <c r="PE6" s="243">
        <f>'Inbound SOS &amp; EOD'!ML29</f>
        <v>0</v>
      </c>
      <c r="PF6" s="243">
        <f>'Inbound SOS &amp; EOD'!MM29</f>
        <v>0</v>
      </c>
      <c r="PG6" s="243">
        <f>'Inbound SOS &amp; EOD'!MN29</f>
        <v>0</v>
      </c>
      <c r="PH6" s="243">
        <f>'Inbound SOS &amp; EOD'!MO29</f>
        <v>0</v>
      </c>
      <c r="PI6" s="243">
        <f>'Inbound SOS &amp; EOD'!MP29</f>
        <v>2330</v>
      </c>
      <c r="PJ6" s="243">
        <f>'Inbound SOS &amp; EOD'!MQ29</f>
        <v>1303</v>
      </c>
      <c r="PK6" s="243">
        <f>'Inbound SOS &amp; EOD'!MR29</f>
        <v>647</v>
      </c>
      <c r="PL6" s="243">
        <f>'Inbound SOS &amp; EOD'!MS29</f>
        <v>713</v>
      </c>
      <c r="PM6" s="243">
        <f>'Inbound SOS &amp; EOD'!MT29</f>
        <v>0</v>
      </c>
      <c r="PN6" s="243">
        <f>'Inbound SOS &amp; EOD'!MU29</f>
        <v>0</v>
      </c>
      <c r="PO6" s="243">
        <f>'Inbound SOS &amp; EOD'!MV29</f>
        <v>0</v>
      </c>
      <c r="PP6" s="243">
        <f>'Inbound SOS &amp; EOD'!MW29</f>
        <v>589</v>
      </c>
      <c r="PQ6" s="243">
        <f>'Inbound SOS &amp; EOD'!MX29</f>
        <v>86</v>
      </c>
      <c r="PR6" s="243">
        <f>'Inbound SOS &amp; EOD'!MY29</f>
        <v>519</v>
      </c>
      <c r="PS6" s="243">
        <f>'Inbound SOS &amp; EOD'!MZ29</f>
        <v>1009</v>
      </c>
      <c r="PT6" s="243">
        <f>'Inbound SOS &amp; EOD'!NA29</f>
        <v>0</v>
      </c>
      <c r="PU6" s="243" t="e">
        <f>'Inbound SOS &amp; EOD'!#REF!</f>
        <v>#REF!</v>
      </c>
      <c r="PV6" s="243" t="e">
        <f>'Inbound SOS &amp; EOD'!#REF!</f>
        <v>#REF!</v>
      </c>
      <c r="PW6" s="243" t="e">
        <f>'Inbound SOS &amp; EOD'!#REF!</f>
        <v>#REF!</v>
      </c>
      <c r="PX6" s="243" t="e">
        <f>'Inbound SOS &amp; EOD'!#REF!</f>
        <v>#REF!</v>
      </c>
      <c r="PY6" s="243" t="e">
        <f>'Inbound SOS &amp; EOD'!#REF!</f>
        <v>#REF!</v>
      </c>
      <c r="PZ6" s="243" t="e">
        <f>'Inbound SOS &amp; EOD'!#REF!</f>
        <v>#REF!</v>
      </c>
      <c r="QA6" s="243" t="e">
        <f>'Inbound SOS &amp; EOD'!#REF!</f>
        <v>#REF!</v>
      </c>
      <c r="QB6" s="243" t="e">
        <f>'Inbound SOS &amp; EOD'!#REF!</f>
        <v>#REF!</v>
      </c>
      <c r="QC6" s="243" t="e">
        <f>'Inbound SOS &amp; EOD'!#REF!</f>
        <v>#REF!</v>
      </c>
      <c r="QD6" s="243" t="e">
        <f>'Inbound SOS &amp; EOD'!#REF!</f>
        <v>#REF!</v>
      </c>
      <c r="QE6" s="243" t="e">
        <f>'Inbound SOS &amp; EOD'!#REF!</f>
        <v>#REF!</v>
      </c>
      <c r="QF6" s="243" t="e">
        <f>'Inbound SOS &amp; EOD'!#REF!</f>
        <v>#REF!</v>
      </c>
      <c r="QG6" s="243" t="e">
        <f>'Inbound SOS &amp; EOD'!#REF!</f>
        <v>#REF!</v>
      </c>
      <c r="QH6" s="243" t="e">
        <f>'Inbound SOS &amp; EOD'!#REF!</f>
        <v>#REF!</v>
      </c>
      <c r="QI6" s="243" t="e">
        <f>'Inbound SOS &amp; EOD'!#REF!</f>
        <v>#REF!</v>
      </c>
      <c r="QJ6" s="243" t="e">
        <f>'Inbound SOS &amp; EOD'!#REF!</f>
        <v>#REF!</v>
      </c>
      <c r="QK6" s="243" t="e">
        <f>'Inbound SOS &amp; EOD'!#REF!</f>
        <v>#REF!</v>
      </c>
      <c r="QL6" s="243" t="e">
        <f>'Inbound SOS &amp; EOD'!#REF!</f>
        <v>#REF!</v>
      </c>
      <c r="QM6" s="243" t="e">
        <f>'Inbound SOS &amp; EOD'!#REF!</f>
        <v>#REF!</v>
      </c>
      <c r="QN6" s="243" t="e">
        <f>'Inbound SOS &amp; EOD'!#REF!</f>
        <v>#REF!</v>
      </c>
      <c r="QO6" s="243" t="e">
        <f>'Inbound SOS &amp; EOD'!#REF!</f>
        <v>#REF!</v>
      </c>
      <c r="QP6" s="243" t="e">
        <f>'Inbound SOS &amp; EOD'!#REF!</f>
        <v>#REF!</v>
      </c>
      <c r="QQ6" s="243" t="e">
        <f>'Inbound SOS &amp; EOD'!#REF!</f>
        <v>#REF!</v>
      </c>
      <c r="QR6" s="243" t="e">
        <f>'Inbound SOS &amp; EOD'!#REF!</f>
        <v>#REF!</v>
      </c>
      <c r="QS6" s="243">
        <f>'Inbound SOS &amp; EOD'!NB29</f>
        <v>0</v>
      </c>
      <c r="QT6" s="243">
        <f>'Inbound SOS &amp; EOD'!NC29</f>
        <v>0</v>
      </c>
      <c r="QU6" s="243">
        <f>'Inbound SOS &amp; EOD'!ND29</f>
        <v>0</v>
      </c>
      <c r="QV6" s="243">
        <f>'Inbound SOS &amp; EOD'!NE29</f>
        <v>0</v>
      </c>
      <c r="QW6" s="243">
        <f>'Inbound SOS &amp; EOD'!NF29</f>
        <v>0</v>
      </c>
      <c r="QX6" s="243">
        <f>'Inbound SOS &amp; EOD'!NG29</f>
        <v>0</v>
      </c>
      <c r="QY6" s="243">
        <f>'Inbound SOS &amp; EOD'!NH29</f>
        <v>0</v>
      </c>
      <c r="QZ6" s="243">
        <f>'Inbound SOS &amp; EOD'!NI29</f>
        <v>0</v>
      </c>
      <c r="RA6" s="243">
        <f>'Inbound SOS &amp; EOD'!NJ29</f>
        <v>0</v>
      </c>
      <c r="RB6" s="243">
        <f>'Inbound SOS &amp; EOD'!NK29</f>
        <v>0</v>
      </c>
      <c r="RC6" s="243">
        <f>'Inbound SOS &amp; EOD'!NL29</f>
        <v>0</v>
      </c>
      <c r="RD6" s="243">
        <f>'Inbound SOS &amp; EOD'!NM29</f>
        <v>0</v>
      </c>
      <c r="RE6" s="243">
        <f>'Inbound SOS &amp; EOD'!NN29</f>
        <v>0</v>
      </c>
      <c r="RF6" s="243">
        <f>'Inbound SOS &amp; EOD'!NO29</f>
        <v>0</v>
      </c>
      <c r="RG6" s="243">
        <f>'Inbound SOS &amp; EOD'!NP29</f>
        <v>0</v>
      </c>
      <c r="RH6" s="243">
        <f>'Inbound SOS &amp; EOD'!NQ29</f>
        <v>0</v>
      </c>
      <c r="RI6" s="243">
        <f>'Inbound SOS &amp; EOD'!NR29</f>
        <v>0</v>
      </c>
      <c r="RJ6" s="243">
        <f>'Inbound SOS &amp; EOD'!NS29</f>
        <v>0</v>
      </c>
      <c r="RK6" s="243">
        <f>'Inbound SOS &amp; EOD'!NT29</f>
        <v>0</v>
      </c>
      <c r="RL6" s="243">
        <f>'Inbound SOS &amp; EOD'!NU29</f>
        <v>0</v>
      </c>
      <c r="RM6" s="243">
        <f>'Inbound SOS &amp; EOD'!NV29</f>
        <v>0</v>
      </c>
      <c r="RN6" s="243">
        <f>'Inbound SOS &amp; EOD'!NW29</f>
        <v>0</v>
      </c>
      <c r="RO6" s="243">
        <f>'Inbound SOS &amp; EOD'!NX29</f>
        <v>0</v>
      </c>
      <c r="RP6" s="243">
        <f>'Inbound SOS &amp; EOD'!NY29</f>
        <v>0</v>
      </c>
      <c r="RQ6" s="243">
        <f>'Inbound SOS &amp; EOD'!NZ29</f>
        <v>0</v>
      </c>
      <c r="RR6" s="243">
        <f>'Inbound SOS &amp; EOD'!OA29</f>
        <v>0</v>
      </c>
      <c r="RS6" s="243">
        <f>'Inbound SOS &amp; EOD'!OB29</f>
        <v>0</v>
      </c>
      <c r="RT6" s="243">
        <f>'Inbound SOS &amp; EOD'!OC29</f>
        <v>0</v>
      </c>
      <c r="RU6" s="243">
        <f>'Inbound SOS &amp; EOD'!OD29</f>
        <v>0</v>
      </c>
      <c r="RV6" s="243">
        <f>'Inbound SOS &amp; EOD'!OE29</f>
        <v>0</v>
      </c>
      <c r="RW6" s="243">
        <f>'Inbound SOS &amp; EOD'!OF29</f>
        <v>0</v>
      </c>
      <c r="RX6" s="243">
        <f>'Inbound SOS &amp; EOD'!OG29</f>
        <v>0</v>
      </c>
      <c r="RY6" s="243">
        <f>'Inbound SOS &amp; EOD'!OH29</f>
        <v>0</v>
      </c>
      <c r="RZ6" s="243">
        <f>'Inbound SOS &amp; EOD'!OI29</f>
        <v>0</v>
      </c>
      <c r="SA6" s="243">
        <f>'Inbound SOS &amp; EOD'!OJ29</f>
        <v>0</v>
      </c>
      <c r="SB6" s="243">
        <f>'Inbound SOS &amp; EOD'!OK29</f>
        <v>0</v>
      </c>
      <c r="SC6" s="243">
        <f>'Inbound SOS &amp; EOD'!OL29</f>
        <v>0</v>
      </c>
      <c r="SD6" s="243">
        <f>'Inbound SOS &amp; EOD'!OM29</f>
        <v>0</v>
      </c>
      <c r="SE6" s="243">
        <f>'Inbound SOS &amp; EOD'!ON29</f>
        <v>0</v>
      </c>
      <c r="SF6" s="243">
        <f>'Inbound SOS &amp; EOD'!OO29</f>
        <v>0</v>
      </c>
      <c r="SG6" s="243">
        <f>'Inbound SOS &amp; EOD'!OP29</f>
        <v>0</v>
      </c>
      <c r="SH6" s="243">
        <f>'Inbound SOS &amp; EOD'!OQ29</f>
        <v>0</v>
      </c>
      <c r="SI6" s="243">
        <f>'Inbound SOS &amp; EOD'!OR29</f>
        <v>0</v>
      </c>
      <c r="SJ6" s="243">
        <f>'Inbound SOS &amp; EOD'!OS29</f>
        <v>0</v>
      </c>
      <c r="SK6" s="243">
        <f>'Inbound SOS &amp; EOD'!OT29</f>
        <v>0</v>
      </c>
      <c r="SL6" s="243">
        <f>'Inbound SOS &amp; EOD'!OU29</f>
        <v>0</v>
      </c>
      <c r="SM6" s="243">
        <f>'Inbound SOS &amp; EOD'!OV29</f>
        <v>0</v>
      </c>
      <c r="SN6" s="243">
        <f>'Inbound SOS &amp; EOD'!OW29</f>
        <v>0</v>
      </c>
      <c r="SO6" s="243">
        <f>'Inbound SOS &amp; EOD'!OX29</f>
        <v>0</v>
      </c>
      <c r="SP6" s="243">
        <f>'Inbound SOS &amp; EOD'!OY29</f>
        <v>0</v>
      </c>
      <c r="SQ6" s="243">
        <f>'Inbound SOS &amp; EOD'!OZ29</f>
        <v>0</v>
      </c>
      <c r="SR6" s="243">
        <f>'Inbound SOS &amp; EOD'!PA29</f>
        <v>0</v>
      </c>
      <c r="SS6" s="243">
        <f>'Inbound SOS &amp; EOD'!PB29</f>
        <v>0</v>
      </c>
      <c r="ST6" s="243">
        <f>'Inbound SOS &amp; EOD'!PC29</f>
        <v>0</v>
      </c>
      <c r="SU6" s="243">
        <f>'Inbound SOS &amp; EOD'!PD29</f>
        <v>0</v>
      </c>
      <c r="SV6" s="243">
        <f>'Inbound SOS &amp; EOD'!PE29</f>
        <v>0</v>
      </c>
      <c r="SW6" s="243">
        <f>'Inbound SOS &amp; EOD'!PF29</f>
        <v>0</v>
      </c>
      <c r="SX6" s="243">
        <f>'Inbound SOS &amp; EOD'!PG29</f>
        <v>0</v>
      </c>
      <c r="SY6" s="243">
        <f>'Inbound SOS &amp; EOD'!PH29</f>
        <v>0</v>
      </c>
      <c r="SZ6" s="243">
        <f>'Inbound SOS &amp; EOD'!PI29</f>
        <v>0</v>
      </c>
      <c r="TA6" s="243">
        <f>'Inbound SOS &amp; EOD'!PJ29</f>
        <v>0</v>
      </c>
      <c r="TB6" s="243">
        <f>'Inbound SOS &amp; EOD'!PK29</f>
        <v>0</v>
      </c>
      <c r="TC6" s="243">
        <f>'Inbound SOS &amp; EOD'!PL29</f>
        <v>0</v>
      </c>
      <c r="TD6" s="243">
        <f>'Inbound SOS &amp; EOD'!PM29</f>
        <v>0</v>
      </c>
      <c r="TE6" s="243">
        <f>'Inbound SOS &amp; EOD'!PN29</f>
        <v>0</v>
      </c>
      <c r="TF6" s="243">
        <f>'Inbound SOS &amp; EOD'!PO29</f>
        <v>0</v>
      </c>
      <c r="TG6" s="243">
        <f>'Inbound SOS &amp; EOD'!PP29</f>
        <v>0</v>
      </c>
      <c r="TH6" s="243">
        <f>'Inbound SOS &amp; EOD'!PQ29</f>
        <v>0</v>
      </c>
      <c r="TI6" s="243">
        <f>'Inbound SOS &amp; EOD'!PR29</f>
        <v>0</v>
      </c>
      <c r="TJ6" s="243">
        <f>'Inbound SOS &amp; EOD'!PS29</f>
        <v>0</v>
      </c>
      <c r="TK6" s="243">
        <f>'Inbound SOS &amp; EOD'!PT29</f>
        <v>0</v>
      </c>
      <c r="TL6" s="243">
        <f>'Inbound SOS &amp; EOD'!PU29</f>
        <v>0</v>
      </c>
      <c r="TM6" s="243">
        <f>'Inbound SOS &amp; EOD'!PV29</f>
        <v>0</v>
      </c>
      <c r="TN6" s="243">
        <f>'Inbound SOS &amp; EOD'!PW29</f>
        <v>0</v>
      </c>
      <c r="TO6" s="243">
        <f>'Inbound SOS &amp; EOD'!PX29</f>
        <v>0</v>
      </c>
      <c r="TP6" s="243">
        <f>'Inbound SOS &amp; EOD'!PY29</f>
        <v>0</v>
      </c>
      <c r="TQ6" s="243">
        <f>'Inbound SOS &amp; EOD'!PZ29</f>
        <v>0</v>
      </c>
      <c r="TR6" s="243">
        <f>'Inbound SOS &amp; EOD'!QA29</f>
        <v>0</v>
      </c>
      <c r="TS6" s="243">
        <f>'Inbound SOS &amp; EOD'!QB29</f>
        <v>0</v>
      </c>
      <c r="TT6" s="243">
        <f>'Inbound SOS &amp; EOD'!QC29</f>
        <v>0</v>
      </c>
      <c r="TU6" s="243">
        <f>'Inbound SOS &amp; EOD'!QD29</f>
        <v>0</v>
      </c>
      <c r="TV6" s="243">
        <f>'Inbound SOS &amp; EOD'!QE29</f>
        <v>0</v>
      </c>
      <c r="TW6" s="243">
        <f>'Inbound SOS &amp; EOD'!QF29</f>
        <v>0</v>
      </c>
      <c r="TX6" s="243">
        <f>'Inbound SOS &amp; EOD'!QG29</f>
        <v>0</v>
      </c>
      <c r="TY6" s="243">
        <f>'Inbound SOS &amp; EOD'!QH29</f>
        <v>0</v>
      </c>
      <c r="TZ6" s="243">
        <f>'Inbound SOS &amp; EOD'!QI29</f>
        <v>0</v>
      </c>
      <c r="UA6" s="243">
        <f>'Inbound SOS &amp; EOD'!QJ29</f>
        <v>0</v>
      </c>
      <c r="UB6" s="243">
        <f>'Inbound SOS &amp; EOD'!QK29</f>
        <v>0</v>
      </c>
      <c r="UC6" s="243">
        <f>'Inbound SOS &amp; EOD'!QL29</f>
        <v>0</v>
      </c>
      <c r="UD6" s="243">
        <f>'Inbound SOS &amp; EOD'!QM29</f>
        <v>0</v>
      </c>
      <c r="UE6" s="243">
        <f>'Inbound SOS &amp; EOD'!QN29</f>
        <v>0</v>
      </c>
      <c r="UF6" s="243">
        <f>'Inbound SOS &amp; EOD'!QO29</f>
        <v>0</v>
      </c>
      <c r="UG6" s="243">
        <f>'Inbound SOS &amp; EOD'!QP29</f>
        <v>0</v>
      </c>
      <c r="UH6" s="243">
        <f>'Inbound SOS &amp; EOD'!QQ29</f>
        <v>0</v>
      </c>
      <c r="UI6" s="243">
        <f>'Inbound SOS &amp; EOD'!QR29</f>
        <v>0</v>
      </c>
      <c r="UJ6" s="243">
        <f>'Inbound SOS &amp; EOD'!QS29</f>
        <v>0</v>
      </c>
      <c r="UK6" s="243">
        <f>'Inbound SOS &amp; EOD'!QT29</f>
        <v>0</v>
      </c>
      <c r="UL6" s="243">
        <f>'Inbound SOS &amp; EOD'!QU29</f>
        <v>0</v>
      </c>
      <c r="UM6" s="243">
        <f>'Inbound SOS &amp; EOD'!QV29</f>
        <v>0</v>
      </c>
      <c r="UN6" s="243">
        <f>'Inbound SOS &amp; EOD'!QW29</f>
        <v>0</v>
      </c>
      <c r="UO6" s="243">
        <f>'Inbound SOS &amp; EOD'!QX29</f>
        <v>0</v>
      </c>
      <c r="UP6" s="243">
        <f>'Inbound SOS &amp; EOD'!QY29</f>
        <v>0</v>
      </c>
      <c r="UQ6" s="243">
        <f>'Inbound SOS &amp; EOD'!QZ29</f>
        <v>0</v>
      </c>
      <c r="UR6" s="243">
        <f>'Inbound SOS &amp; EOD'!RA29</f>
        <v>0</v>
      </c>
      <c r="US6" s="243">
        <f>'Inbound SOS &amp; EOD'!RB29</f>
        <v>0</v>
      </c>
      <c r="UT6" s="243">
        <f>'Inbound SOS &amp; EOD'!RC29</f>
        <v>0</v>
      </c>
      <c r="UU6" s="243">
        <f>'Inbound SOS &amp; EOD'!RD29</f>
        <v>0</v>
      </c>
      <c r="UV6" s="243">
        <f>'Inbound SOS &amp; EOD'!RE29</f>
        <v>0</v>
      </c>
      <c r="UW6" s="243">
        <f>'Inbound SOS &amp; EOD'!RF29</f>
        <v>0</v>
      </c>
      <c r="UX6" s="243">
        <f>'Inbound SOS &amp; EOD'!RG29</f>
        <v>0</v>
      </c>
      <c r="UY6" s="243">
        <f>'Inbound SOS &amp; EOD'!RH29</f>
        <v>0</v>
      </c>
      <c r="UZ6" s="243">
        <f>'Inbound SOS &amp; EOD'!RI29</f>
        <v>0</v>
      </c>
      <c r="VA6" s="243">
        <f>'Inbound SOS &amp; EOD'!RJ29</f>
        <v>0</v>
      </c>
      <c r="VB6" s="243">
        <f>'Inbound SOS &amp; EOD'!RK29</f>
        <v>0</v>
      </c>
      <c r="VC6" s="243">
        <f>'Inbound SOS &amp; EOD'!RL29</f>
        <v>0</v>
      </c>
      <c r="VD6" s="243">
        <f>'Inbound SOS &amp; EOD'!RM29</f>
        <v>0</v>
      </c>
      <c r="VE6" s="243">
        <f>'Inbound SOS &amp; EOD'!RN29</f>
        <v>0</v>
      </c>
      <c r="VF6" s="243">
        <f>'Inbound SOS &amp; EOD'!RO29</f>
        <v>0</v>
      </c>
      <c r="VG6" s="243">
        <f>'Inbound SOS &amp; EOD'!RP29</f>
        <v>0</v>
      </c>
      <c r="VH6" s="243">
        <f>'Inbound SOS &amp; EOD'!RQ29</f>
        <v>0</v>
      </c>
      <c r="VI6" s="243">
        <f>'Inbound SOS &amp; EOD'!RR29</f>
        <v>0</v>
      </c>
      <c r="VJ6" s="243">
        <f>'Inbound SOS &amp; EOD'!RS29</f>
        <v>0</v>
      </c>
      <c r="VK6" s="243">
        <f>'Inbound SOS &amp; EOD'!RT29</f>
        <v>0</v>
      </c>
      <c r="VL6" s="243">
        <f>'Inbound SOS &amp; EOD'!RU29</f>
        <v>0</v>
      </c>
      <c r="VM6" s="243">
        <f>'Inbound SOS &amp; EOD'!RV29</f>
        <v>0</v>
      </c>
      <c r="VN6" s="243">
        <f>'Inbound SOS &amp; EOD'!RW29</f>
        <v>0</v>
      </c>
      <c r="VO6" s="243">
        <f>'Inbound SOS &amp; EOD'!RX29</f>
        <v>0</v>
      </c>
      <c r="VP6" s="243">
        <f>'Inbound SOS &amp; EOD'!RY29</f>
        <v>0</v>
      </c>
      <c r="VQ6" s="243">
        <f>'Inbound SOS &amp; EOD'!RZ29</f>
        <v>0</v>
      </c>
      <c r="VR6" s="243">
        <f>'Inbound SOS &amp; EOD'!SA29</f>
        <v>0</v>
      </c>
      <c r="VS6" s="243">
        <f>'Inbound SOS &amp; EOD'!SB29</f>
        <v>0</v>
      </c>
      <c r="VT6" s="243">
        <f>'Inbound SOS &amp; EOD'!SC29</f>
        <v>0</v>
      </c>
      <c r="VU6" s="243">
        <f>'Inbound SOS &amp; EOD'!SD29</f>
        <v>0</v>
      </c>
      <c r="VV6" s="243">
        <f>'Inbound SOS &amp; EOD'!SE29</f>
        <v>0</v>
      </c>
      <c r="VW6" s="243">
        <f>'Inbound SOS &amp; EOD'!SF29</f>
        <v>0</v>
      </c>
      <c r="VX6" s="243">
        <f>'Inbound SOS &amp; EOD'!SG29</f>
        <v>0</v>
      </c>
      <c r="VY6" s="243">
        <f>'Inbound SOS &amp; EOD'!SH29</f>
        <v>0</v>
      </c>
      <c r="VZ6" s="243">
        <f>'Inbound SOS &amp; EOD'!SI29</f>
        <v>0</v>
      </c>
      <c r="WA6" s="243">
        <f>'Inbound SOS &amp; EOD'!SJ29</f>
        <v>0</v>
      </c>
      <c r="WB6" s="243">
        <f>'Inbound SOS &amp; EOD'!SK29</f>
        <v>0</v>
      </c>
      <c r="WC6" s="243">
        <f>'Inbound SOS &amp; EOD'!SL29</f>
        <v>0</v>
      </c>
      <c r="WD6" s="243">
        <f>'Inbound SOS &amp; EOD'!SM29</f>
        <v>0</v>
      </c>
      <c r="WE6" s="243">
        <f>'Inbound SOS &amp; EOD'!SN29</f>
        <v>0</v>
      </c>
      <c r="WF6" s="243">
        <f>'Inbound SOS &amp; EOD'!SO29</f>
        <v>0</v>
      </c>
      <c r="WG6" s="243">
        <f>'Inbound SOS &amp; EOD'!SP29</f>
        <v>0</v>
      </c>
      <c r="WH6" s="243">
        <f>'Inbound SOS &amp; EOD'!SQ29</f>
        <v>0</v>
      </c>
      <c r="WI6" s="243">
        <f>'Inbound SOS &amp; EOD'!SR29</f>
        <v>0</v>
      </c>
      <c r="WJ6" s="243">
        <f>'Inbound SOS &amp; EOD'!SS29</f>
        <v>0</v>
      </c>
      <c r="WK6" s="243">
        <f>'Inbound SOS &amp; EOD'!ST29</f>
        <v>0</v>
      </c>
      <c r="WL6" s="243">
        <f>'Inbound SOS &amp; EOD'!SU29</f>
        <v>0</v>
      </c>
      <c r="WM6" s="243">
        <f>'Inbound SOS &amp; EOD'!SV29</f>
        <v>0</v>
      </c>
      <c r="WN6" s="243">
        <f>'Inbound SOS &amp; EOD'!SW29</f>
        <v>0</v>
      </c>
      <c r="WO6" s="243">
        <f>'Inbound SOS &amp; EOD'!SX29</f>
        <v>0</v>
      </c>
      <c r="WP6" s="243">
        <f>'Inbound SOS &amp; EOD'!SY29</f>
        <v>0</v>
      </c>
      <c r="WQ6" s="243">
        <f>'Inbound SOS &amp; EOD'!SZ29</f>
        <v>0</v>
      </c>
      <c r="WR6" s="243">
        <f>'Inbound SOS &amp; EOD'!TA29</f>
        <v>0</v>
      </c>
      <c r="WS6" s="243">
        <f>'Inbound SOS &amp; EOD'!TB29</f>
        <v>0</v>
      </c>
      <c r="WT6" s="243">
        <f>'Inbound SOS &amp; EOD'!TC29</f>
        <v>0</v>
      </c>
      <c r="WU6" s="243">
        <f>'Inbound SOS &amp; EOD'!TD29</f>
        <v>0</v>
      </c>
      <c r="WV6" s="243">
        <f>'Inbound SOS &amp; EOD'!TE29</f>
        <v>0</v>
      </c>
      <c r="WW6" s="243">
        <f>'Inbound SOS &amp; EOD'!TF29</f>
        <v>0</v>
      </c>
      <c r="WX6" s="243">
        <f>'Inbound SOS &amp; EOD'!TG29</f>
        <v>0</v>
      </c>
      <c r="WY6" s="243">
        <f>'Inbound SOS &amp; EOD'!TH29</f>
        <v>0</v>
      </c>
      <c r="WZ6" s="243">
        <f>'Inbound SOS &amp; EOD'!TI29</f>
        <v>0</v>
      </c>
      <c r="XA6" s="243">
        <f>'Inbound SOS &amp; EOD'!TJ29</f>
        <v>0</v>
      </c>
      <c r="XB6" s="243">
        <f>'Inbound SOS &amp; EOD'!TK29</f>
        <v>0</v>
      </c>
      <c r="XC6" s="243">
        <f>'Inbound SOS &amp; EOD'!TL29</f>
        <v>0</v>
      </c>
      <c r="XD6" s="243">
        <f>'Inbound SOS &amp; EOD'!TM29</f>
        <v>0</v>
      </c>
      <c r="XE6" s="243">
        <f>'Inbound SOS &amp; EOD'!TN29</f>
        <v>0</v>
      </c>
      <c r="XF6" s="243">
        <f>'Inbound SOS &amp; EOD'!TO29</f>
        <v>0</v>
      </c>
      <c r="XG6" s="243">
        <f>'Inbound SOS &amp; EOD'!TP29</f>
        <v>0</v>
      </c>
      <c r="XH6" s="243">
        <f>'Inbound SOS &amp; EOD'!TQ29</f>
        <v>0</v>
      </c>
      <c r="XI6" s="243">
        <f>'Inbound SOS &amp; EOD'!TR29</f>
        <v>0</v>
      </c>
      <c r="XJ6" s="243">
        <f>'Inbound SOS &amp; EOD'!TS29</f>
        <v>0</v>
      </c>
      <c r="XK6" s="243">
        <f>'Inbound SOS &amp; EOD'!TT29</f>
        <v>0</v>
      </c>
      <c r="XL6" s="243">
        <f>'Inbound SOS &amp; EOD'!TU29</f>
        <v>0</v>
      </c>
      <c r="XM6" s="243">
        <f>'Inbound SOS &amp; EOD'!TV29</f>
        <v>0</v>
      </c>
      <c r="XN6" s="243">
        <f>'Inbound SOS &amp; EOD'!TW29</f>
        <v>0</v>
      </c>
      <c r="XO6" s="243">
        <f>'Inbound SOS &amp; EOD'!TX29</f>
        <v>0</v>
      </c>
      <c r="XP6" s="243">
        <f>'Inbound SOS &amp; EOD'!TY29</f>
        <v>0</v>
      </c>
      <c r="XQ6" s="243">
        <f>'Inbound SOS &amp; EOD'!TZ29</f>
        <v>0</v>
      </c>
      <c r="XR6" s="243">
        <f>'Inbound SOS &amp; EOD'!UA29</f>
        <v>0</v>
      </c>
      <c r="XS6" s="243">
        <f>'Inbound SOS &amp; EOD'!UB29</f>
        <v>0</v>
      </c>
      <c r="XT6" s="243">
        <f>'Inbound SOS &amp; EOD'!UC29</f>
        <v>0</v>
      </c>
      <c r="XU6" s="243">
        <f>'Inbound SOS &amp; EOD'!UD29</f>
        <v>0</v>
      </c>
      <c r="XV6" s="243">
        <f>'Inbound SOS &amp; EOD'!UE29</f>
        <v>0</v>
      </c>
      <c r="XW6" s="243">
        <f>'Inbound SOS &amp; EOD'!UF29</f>
        <v>0</v>
      </c>
      <c r="XX6" s="243">
        <f>'Inbound SOS &amp; EOD'!UG29</f>
        <v>0</v>
      </c>
      <c r="XY6" s="243">
        <f>'Inbound SOS &amp; EOD'!UH29</f>
        <v>0</v>
      </c>
      <c r="XZ6" s="243">
        <f>'Inbound SOS &amp; EOD'!UI29</f>
        <v>0</v>
      </c>
      <c r="YA6" s="243">
        <f>'Inbound SOS &amp; EOD'!UJ29</f>
        <v>0</v>
      </c>
      <c r="YB6" s="243">
        <f>'Inbound SOS &amp; EOD'!UK29</f>
        <v>0</v>
      </c>
      <c r="YC6" s="243">
        <f>'Inbound SOS &amp; EOD'!UL29</f>
        <v>0</v>
      </c>
      <c r="YD6" s="243">
        <f>'Inbound SOS &amp; EOD'!UM29</f>
        <v>0</v>
      </c>
      <c r="YE6" s="243">
        <f>'Inbound SOS &amp; EOD'!UN29</f>
        <v>0</v>
      </c>
      <c r="YF6" s="243">
        <f>'Inbound SOS &amp; EOD'!UO29</f>
        <v>0</v>
      </c>
      <c r="YG6" s="243">
        <f>'Inbound SOS &amp; EOD'!UP29</f>
        <v>0</v>
      </c>
      <c r="YH6" s="243">
        <f>'Inbound SOS &amp; EOD'!UQ29</f>
        <v>0</v>
      </c>
      <c r="YI6" s="243">
        <f>'Inbound SOS &amp; EOD'!UR29</f>
        <v>0</v>
      </c>
      <c r="YJ6" s="243">
        <f>'Inbound SOS &amp; EOD'!US29</f>
        <v>0</v>
      </c>
      <c r="YK6" s="243">
        <f>'Inbound SOS &amp; EOD'!UT29</f>
        <v>0</v>
      </c>
      <c r="YL6" s="243">
        <f>'Inbound SOS &amp; EOD'!UU29</f>
        <v>0</v>
      </c>
      <c r="YM6" s="243">
        <f>'Inbound SOS &amp; EOD'!UV29</f>
        <v>0</v>
      </c>
      <c r="YN6" s="243">
        <f>'Inbound SOS &amp; EOD'!UW29</f>
        <v>0</v>
      </c>
      <c r="YO6" s="243">
        <f>'Inbound SOS &amp; EOD'!UX29</f>
        <v>0</v>
      </c>
      <c r="YP6" s="243">
        <f>'Inbound SOS &amp; EOD'!UY29</f>
        <v>0</v>
      </c>
      <c r="YQ6" s="243">
        <f>'Inbound SOS &amp; EOD'!UZ29</f>
        <v>0</v>
      </c>
      <c r="YR6" s="243">
        <f>'Inbound SOS &amp; EOD'!VA29</f>
        <v>0</v>
      </c>
      <c r="YS6" s="243">
        <f>'Inbound SOS &amp; EOD'!VB29</f>
        <v>0</v>
      </c>
      <c r="YT6" s="243">
        <f>'Inbound SOS &amp; EOD'!VC29</f>
        <v>0</v>
      </c>
      <c r="YU6" s="243">
        <f>'Inbound SOS &amp; EOD'!VD29</f>
        <v>0</v>
      </c>
      <c r="YV6" s="243">
        <f>'Inbound SOS &amp; EOD'!VE29</f>
        <v>0</v>
      </c>
      <c r="YW6" s="243">
        <f>'Inbound SOS &amp; EOD'!VF29</f>
        <v>0</v>
      </c>
      <c r="YX6" s="243">
        <f>'Inbound SOS &amp; EOD'!VG29</f>
        <v>0</v>
      </c>
      <c r="YY6" s="243">
        <f>'Inbound SOS &amp; EOD'!VH29</f>
        <v>0</v>
      </c>
      <c r="YZ6" s="243">
        <f>'Inbound SOS &amp; EOD'!VI29</f>
        <v>0</v>
      </c>
      <c r="ZA6" s="243">
        <f>'Inbound SOS &amp; EOD'!VJ29</f>
        <v>0</v>
      </c>
      <c r="ZB6" s="243">
        <f>'Inbound SOS &amp; EOD'!VK29</f>
        <v>0</v>
      </c>
      <c r="ZC6" s="243">
        <f>'Inbound SOS &amp; EOD'!VL29</f>
        <v>0</v>
      </c>
      <c r="ZD6" s="243">
        <f>'Inbound SOS &amp; EOD'!VM29</f>
        <v>0</v>
      </c>
      <c r="ZE6" s="243">
        <f>'Inbound SOS &amp; EOD'!VN29</f>
        <v>0</v>
      </c>
      <c r="ZF6" s="243">
        <f>'Inbound SOS &amp; EOD'!VO29</f>
        <v>0</v>
      </c>
      <c r="ZG6" s="243">
        <f>'Inbound SOS &amp; EOD'!VP29</f>
        <v>0</v>
      </c>
      <c r="ZH6" s="243">
        <f>'Inbound SOS &amp; EOD'!VQ29</f>
        <v>0</v>
      </c>
      <c r="ZI6" s="243">
        <f>'Inbound SOS &amp; EOD'!VR29</f>
        <v>0</v>
      </c>
      <c r="ZJ6" s="243">
        <f>'Inbound SOS &amp; EOD'!VS29</f>
        <v>0</v>
      </c>
      <c r="ZK6" s="243">
        <f>'Inbound SOS &amp; EOD'!VT29</f>
        <v>0</v>
      </c>
      <c r="ZL6" s="243">
        <f>'Inbound SOS &amp; EOD'!VU29</f>
        <v>0</v>
      </c>
      <c r="ZM6" s="243">
        <f>'Inbound SOS &amp; EOD'!VV29</f>
        <v>0</v>
      </c>
      <c r="ZN6" s="243">
        <f>'Inbound SOS &amp; EOD'!VW29</f>
        <v>0</v>
      </c>
      <c r="ZO6" s="243">
        <f>'Inbound SOS &amp; EOD'!VX29</f>
        <v>0</v>
      </c>
      <c r="ZP6" s="243">
        <f>'Inbound SOS &amp; EOD'!VY29</f>
        <v>0</v>
      </c>
      <c r="ZQ6" s="243">
        <f>'Inbound SOS &amp; EOD'!VZ29</f>
        <v>0</v>
      </c>
      <c r="ZR6" s="243">
        <f>'Inbound SOS &amp; EOD'!WA29</f>
        <v>0</v>
      </c>
      <c r="ZS6" s="243">
        <f>'Inbound SOS &amp; EOD'!WB29</f>
        <v>0</v>
      </c>
      <c r="ZT6" s="243">
        <f>'Inbound SOS &amp; EOD'!WC29</f>
        <v>0</v>
      </c>
      <c r="ZU6" s="243">
        <f>'Inbound SOS &amp; EOD'!WD29</f>
        <v>0</v>
      </c>
      <c r="ZV6" s="243">
        <f>'Inbound SOS &amp; EOD'!WE29</f>
        <v>0</v>
      </c>
      <c r="ZW6" s="243">
        <f>'Inbound SOS &amp; EOD'!WF29</f>
        <v>0</v>
      </c>
      <c r="ZX6" s="243">
        <f>'Inbound SOS &amp; EOD'!WG29</f>
        <v>0</v>
      </c>
      <c r="ZY6" s="243">
        <f>'Inbound SOS &amp; EOD'!WH29</f>
        <v>0</v>
      </c>
      <c r="ZZ6" s="243">
        <f>'Inbound SOS &amp; EOD'!WI29</f>
        <v>0</v>
      </c>
      <c r="AAA6" s="243">
        <f>'Inbound SOS &amp; EOD'!WJ29</f>
        <v>0</v>
      </c>
      <c r="AAB6" s="243">
        <f>'Inbound SOS &amp; EOD'!WK29</f>
        <v>0</v>
      </c>
      <c r="AAC6" s="243">
        <f>'Inbound SOS &amp; EOD'!WL29</f>
        <v>0</v>
      </c>
      <c r="AAD6" s="243">
        <f>'Inbound SOS &amp; EOD'!WM29</f>
        <v>0</v>
      </c>
      <c r="AAE6" s="243">
        <f>'Inbound SOS &amp; EOD'!WN29</f>
        <v>0</v>
      </c>
      <c r="AAF6" s="243">
        <f>'Inbound SOS &amp; EOD'!WO29</f>
        <v>0</v>
      </c>
      <c r="AAG6" s="243">
        <f>'Inbound SOS &amp; EOD'!WP29</f>
        <v>0</v>
      </c>
      <c r="AAH6" s="243">
        <f>'Inbound SOS &amp; EOD'!WQ29</f>
        <v>0</v>
      </c>
      <c r="AAI6" s="243">
        <f>'Inbound SOS &amp; EOD'!WR29</f>
        <v>0</v>
      </c>
      <c r="AAJ6" s="243">
        <f>'Inbound SOS &amp; EOD'!WS29</f>
        <v>0</v>
      </c>
      <c r="AAK6" s="243">
        <f>'Inbound SOS &amp; EOD'!WT29</f>
        <v>0</v>
      </c>
      <c r="AAL6" s="243">
        <f>'Inbound SOS &amp; EOD'!WU29</f>
        <v>0</v>
      </c>
      <c r="AAM6" s="243">
        <f>'Inbound SOS &amp; EOD'!WV29</f>
        <v>0</v>
      </c>
      <c r="AAN6" s="243">
        <f>'Inbound SOS &amp; EOD'!WW29</f>
        <v>0</v>
      </c>
      <c r="AAO6" s="243">
        <f>'Inbound SOS &amp; EOD'!WX29</f>
        <v>0</v>
      </c>
      <c r="AAP6" s="243">
        <f>'Inbound SOS &amp; EOD'!WY29</f>
        <v>0</v>
      </c>
      <c r="AAQ6" s="243">
        <f>'Inbound SOS &amp; EOD'!WZ29</f>
        <v>0</v>
      </c>
      <c r="AAR6" s="243">
        <f>'Inbound SOS &amp; EOD'!XA29</f>
        <v>0</v>
      </c>
      <c r="AAS6" s="243">
        <f>'Inbound SOS &amp; EOD'!XB29</f>
        <v>0</v>
      </c>
      <c r="AAT6" s="243">
        <f>'Inbound SOS &amp; EOD'!XC29</f>
        <v>0</v>
      </c>
      <c r="AAU6" s="243">
        <f>'Inbound SOS &amp; EOD'!XD29</f>
        <v>0</v>
      </c>
      <c r="AAV6" s="243">
        <f>'Inbound SOS &amp; EOD'!XE29</f>
        <v>0</v>
      </c>
      <c r="AAW6" s="243">
        <f>'Inbound SOS &amp; EOD'!XF29</f>
        <v>0</v>
      </c>
      <c r="AAX6" s="243">
        <f>'Inbound SOS &amp; EOD'!XG29</f>
        <v>0</v>
      </c>
      <c r="AAY6" s="243">
        <f>'Inbound SOS &amp; EOD'!XH29</f>
        <v>0</v>
      </c>
      <c r="AAZ6" s="243">
        <f>'Inbound SOS &amp; EOD'!XI29</f>
        <v>0</v>
      </c>
      <c r="ABA6" s="243">
        <f>'Inbound SOS &amp; EOD'!XJ29</f>
        <v>0</v>
      </c>
      <c r="ABB6" s="243">
        <f>'Inbound SOS &amp; EOD'!XK29</f>
        <v>0</v>
      </c>
      <c r="ABC6" s="243">
        <f>'Inbound SOS &amp; EOD'!XL29</f>
        <v>0</v>
      </c>
      <c r="ABD6" s="243">
        <f>'Inbound SOS &amp; EOD'!XM29</f>
        <v>0</v>
      </c>
      <c r="ABE6" s="243">
        <f>'Inbound SOS &amp; EOD'!XN29</f>
        <v>0</v>
      </c>
      <c r="ABF6" s="243">
        <f>'Inbound SOS &amp; EOD'!XO29</f>
        <v>0</v>
      </c>
      <c r="ABG6" s="243">
        <f>'Inbound SOS &amp; EOD'!XP29</f>
        <v>0</v>
      </c>
      <c r="ABH6" s="243">
        <f>'Inbound SOS &amp; EOD'!XQ29</f>
        <v>0</v>
      </c>
      <c r="ABI6" s="243">
        <f>'Inbound SOS &amp; EOD'!XR29</f>
        <v>0</v>
      </c>
      <c r="ABJ6" s="243">
        <f>'Inbound SOS &amp; EOD'!XS29</f>
        <v>0</v>
      </c>
      <c r="ABK6" s="243">
        <f>'Inbound SOS &amp; EOD'!XT29</f>
        <v>0</v>
      </c>
      <c r="ABL6" s="243">
        <f>'Inbound SOS &amp; EOD'!XU29</f>
        <v>0</v>
      </c>
      <c r="ABM6" s="243">
        <f>'Inbound SOS &amp; EOD'!XV29</f>
        <v>0</v>
      </c>
      <c r="ABN6" s="243">
        <f>'Inbound SOS &amp; EOD'!XW29</f>
        <v>0</v>
      </c>
      <c r="ABO6" s="243">
        <f>'Inbound SOS &amp; EOD'!XX29</f>
        <v>0</v>
      </c>
      <c r="ABP6" s="243">
        <f>'Inbound SOS &amp; EOD'!XY29</f>
        <v>0</v>
      </c>
      <c r="ABQ6" s="243">
        <f>'Inbound SOS &amp; EOD'!XZ29</f>
        <v>0</v>
      </c>
      <c r="ABR6" s="243">
        <f>'Inbound SOS &amp; EOD'!YA29</f>
        <v>0</v>
      </c>
      <c r="ABS6" s="243">
        <f>'Inbound SOS &amp; EOD'!YB29</f>
        <v>0</v>
      </c>
      <c r="ABT6" s="243">
        <f>'Inbound SOS &amp; EOD'!YC29</f>
        <v>0</v>
      </c>
      <c r="ABU6" s="243">
        <f>'Inbound SOS &amp; EOD'!YD29</f>
        <v>0</v>
      </c>
      <c r="ABV6" s="243">
        <f>'Inbound SOS &amp; EOD'!YE29</f>
        <v>0</v>
      </c>
      <c r="ABW6" s="243">
        <f>'Inbound SOS &amp; EOD'!YF29</f>
        <v>0</v>
      </c>
      <c r="ABX6" s="243">
        <f>'Inbound SOS &amp; EOD'!YG29</f>
        <v>0</v>
      </c>
      <c r="ABY6" s="243">
        <f>'Inbound SOS &amp; EOD'!YH29</f>
        <v>0</v>
      </c>
      <c r="ABZ6" s="243">
        <f>'Inbound SOS &amp; EOD'!YI29</f>
        <v>0</v>
      </c>
      <c r="ACA6" s="243">
        <f>'Inbound SOS &amp; EOD'!YJ29</f>
        <v>0</v>
      </c>
      <c r="ACB6" s="243">
        <f>'Inbound SOS &amp; EOD'!YK29</f>
        <v>0</v>
      </c>
      <c r="ACC6" s="243">
        <f>'Inbound SOS &amp; EOD'!YL29</f>
        <v>0</v>
      </c>
      <c r="ACD6" s="243">
        <f>'Inbound SOS &amp; EOD'!YM29</f>
        <v>0</v>
      </c>
      <c r="ACE6" s="243">
        <f>'Inbound SOS &amp; EOD'!YN29</f>
        <v>0</v>
      </c>
      <c r="ACF6" s="243">
        <f>'Inbound SOS &amp; EOD'!YO29</f>
        <v>0</v>
      </c>
      <c r="ACG6" s="243">
        <f>'Inbound SOS &amp; EOD'!YP29</f>
        <v>0</v>
      </c>
      <c r="ACH6" s="243">
        <f>'Inbound SOS &amp; EOD'!YQ29</f>
        <v>0</v>
      </c>
      <c r="ACI6" s="243">
        <f>'Inbound SOS &amp; EOD'!YR29</f>
        <v>0</v>
      </c>
      <c r="ACJ6" s="243">
        <f>'Inbound SOS &amp; EOD'!YS29</f>
        <v>0</v>
      </c>
      <c r="ACK6" s="243">
        <f>'Inbound SOS &amp; EOD'!YT29</f>
        <v>0</v>
      </c>
      <c r="ACL6" s="243">
        <f>'Inbound SOS &amp; EOD'!YU29</f>
        <v>0</v>
      </c>
      <c r="ACM6" s="243">
        <f>'Inbound SOS &amp; EOD'!YV29</f>
        <v>0</v>
      </c>
      <c r="ACN6" s="243">
        <f>'Inbound SOS &amp; EOD'!YW29</f>
        <v>0</v>
      </c>
      <c r="ACO6" s="243">
        <f>'Inbound SOS &amp; EOD'!YX29</f>
        <v>0</v>
      </c>
      <c r="ACP6" s="243">
        <f>'Inbound SOS &amp; EOD'!YY29</f>
        <v>0</v>
      </c>
      <c r="ACQ6" s="243">
        <f>'Inbound SOS &amp; EOD'!YZ29</f>
        <v>0</v>
      </c>
      <c r="ACR6" s="243">
        <f>'Inbound SOS &amp; EOD'!ZA29</f>
        <v>0</v>
      </c>
      <c r="ACS6" s="243">
        <f>'Inbound SOS &amp; EOD'!ZB29</f>
        <v>0</v>
      </c>
      <c r="ACT6" s="243">
        <f>'Inbound SOS &amp; EOD'!ZC29</f>
        <v>0</v>
      </c>
      <c r="ACU6" s="243">
        <f>'Inbound SOS &amp; EOD'!ZD29</f>
        <v>0</v>
      </c>
      <c r="ACV6" s="243">
        <f>'Inbound SOS &amp; EOD'!ZE29</f>
        <v>0</v>
      </c>
      <c r="ACW6" s="243">
        <f>'Inbound SOS &amp; EOD'!ZF29</f>
        <v>0</v>
      </c>
      <c r="ACX6" s="243">
        <f>'Inbound SOS &amp; EOD'!ZG29</f>
        <v>0</v>
      </c>
      <c r="ACY6" s="243">
        <f>'Inbound SOS &amp; EOD'!ZH29</f>
        <v>0</v>
      </c>
      <c r="ACZ6" s="243">
        <f>'Inbound SOS &amp; EOD'!ZI29</f>
        <v>0</v>
      </c>
      <c r="ADA6" s="243">
        <f>'Inbound SOS &amp; EOD'!ZJ29</f>
        <v>0</v>
      </c>
      <c r="ADB6" s="243">
        <f>'Inbound SOS &amp; EOD'!ZK29</f>
        <v>0</v>
      </c>
      <c r="ADC6" s="243">
        <f>'Inbound SOS &amp; EOD'!ZL29</f>
        <v>0</v>
      </c>
      <c r="ADD6" s="243">
        <f>'Inbound SOS &amp; EOD'!ZM29</f>
        <v>0</v>
      </c>
      <c r="ADE6" s="243">
        <f>'Inbound SOS &amp; EOD'!ZN29</f>
        <v>0</v>
      </c>
      <c r="ADF6" s="243">
        <f>'Inbound SOS &amp; EOD'!ZO29</f>
        <v>0</v>
      </c>
      <c r="ADG6" s="243">
        <f>'Inbound SOS &amp; EOD'!ZP29</f>
        <v>0</v>
      </c>
      <c r="ADH6" s="243">
        <f>'Inbound SOS &amp; EOD'!ZQ29</f>
        <v>0</v>
      </c>
      <c r="ADI6" s="243">
        <f>'Inbound SOS &amp; EOD'!ZR29</f>
        <v>0</v>
      </c>
      <c r="ADJ6" s="243">
        <f>'Inbound SOS &amp; EOD'!ZS29</f>
        <v>0</v>
      </c>
      <c r="ADK6" s="243">
        <f>'Inbound SOS &amp; EOD'!ZT29</f>
        <v>0</v>
      </c>
      <c r="ADL6" s="243">
        <f>'Inbound SOS &amp; EOD'!ZU29</f>
        <v>0</v>
      </c>
      <c r="ADM6" s="243">
        <f>'Inbound SOS &amp; EOD'!ZV29</f>
        <v>0</v>
      </c>
      <c r="ADN6" s="243">
        <f>'Inbound SOS &amp; EOD'!ZW29</f>
        <v>0</v>
      </c>
      <c r="ADO6" s="243">
        <f>'Inbound SOS &amp; EOD'!ZX29</f>
        <v>0</v>
      </c>
      <c r="ADP6" s="243">
        <f>'Inbound SOS &amp; EOD'!ZY29</f>
        <v>0</v>
      </c>
      <c r="ADQ6" s="243">
        <f>'Inbound SOS &amp; EOD'!ZZ29</f>
        <v>0</v>
      </c>
      <c r="ADR6" s="243">
        <f>'Inbound SOS &amp; EOD'!AAA29</f>
        <v>0</v>
      </c>
      <c r="ADS6" s="243">
        <f>'Inbound SOS &amp; EOD'!AAB29</f>
        <v>0</v>
      </c>
      <c r="ADT6" s="243">
        <f>'Inbound SOS &amp; EOD'!AAC29</f>
        <v>0</v>
      </c>
      <c r="ADU6" s="243">
        <f>'Inbound SOS &amp; EOD'!AAD29</f>
        <v>0</v>
      </c>
      <c r="ADV6" s="243">
        <f>'Inbound SOS &amp; EOD'!AAE29</f>
        <v>0</v>
      </c>
      <c r="ADW6" s="243">
        <f>'Inbound SOS &amp; EOD'!AAF29</f>
        <v>0</v>
      </c>
      <c r="ADX6" s="243">
        <f>'Inbound SOS &amp; EOD'!AAG29</f>
        <v>0</v>
      </c>
      <c r="ADY6" s="243">
        <f>'Inbound SOS &amp; EOD'!AAH29</f>
        <v>0</v>
      </c>
      <c r="ADZ6" s="243">
        <f>'Inbound SOS &amp; EOD'!AAI29</f>
        <v>0</v>
      </c>
      <c r="AEA6" s="243">
        <f>'Inbound SOS &amp; EOD'!AAJ29</f>
        <v>0</v>
      </c>
      <c r="AEB6" s="243">
        <f>'Inbound SOS &amp; EOD'!AAK29</f>
        <v>0</v>
      </c>
      <c r="AEC6" s="243">
        <f>'Inbound SOS &amp; EOD'!AAL29</f>
        <v>0</v>
      </c>
      <c r="AED6" s="243">
        <f>'Inbound SOS &amp; EOD'!AAM29</f>
        <v>0</v>
      </c>
      <c r="AEE6" s="243">
        <f>'Inbound SOS &amp; EOD'!AAN29</f>
        <v>0</v>
      </c>
      <c r="AEF6" s="243">
        <f>'Inbound SOS &amp; EOD'!AAO29</f>
        <v>0</v>
      </c>
      <c r="AEG6" s="243">
        <f>'Inbound SOS &amp; EOD'!AAP29</f>
        <v>0</v>
      </c>
      <c r="AEH6" s="243">
        <f>'Inbound SOS &amp; EOD'!AAQ29</f>
        <v>0</v>
      </c>
      <c r="AEI6" s="243">
        <f>'Inbound SOS &amp; EOD'!AAR29</f>
        <v>0</v>
      </c>
      <c r="AEJ6" s="243">
        <f>'Inbound SOS &amp; EOD'!AAS29</f>
        <v>0</v>
      </c>
      <c r="AEK6" s="243">
        <f>'Inbound SOS &amp; EOD'!AAT29</f>
        <v>0</v>
      </c>
      <c r="AEL6" s="243">
        <f>'Inbound SOS &amp; EOD'!AAU29</f>
        <v>0</v>
      </c>
      <c r="AEM6" s="243">
        <f>'Inbound SOS &amp; EOD'!AAV29</f>
        <v>0</v>
      </c>
      <c r="AEN6" s="243">
        <f>'Inbound SOS &amp; EOD'!AAW29</f>
        <v>0</v>
      </c>
      <c r="AEO6" s="243">
        <f>'Inbound SOS &amp; EOD'!AAX29</f>
        <v>0</v>
      </c>
      <c r="AEP6" s="243">
        <f>'Inbound SOS &amp; EOD'!AAY29</f>
        <v>0</v>
      </c>
      <c r="AEQ6" s="243">
        <f>'Inbound SOS &amp; EOD'!AAZ29</f>
        <v>0</v>
      </c>
      <c r="AER6" s="243">
        <f>'Inbound SOS &amp; EOD'!ABA29</f>
        <v>0</v>
      </c>
      <c r="AES6" s="243">
        <f>'Inbound SOS &amp; EOD'!ABB29</f>
        <v>0</v>
      </c>
      <c r="AET6" s="243">
        <f>'Inbound SOS &amp; EOD'!ABC29</f>
        <v>0</v>
      </c>
      <c r="AEU6" s="243">
        <f>'Inbound SOS &amp; EOD'!ABD29</f>
        <v>0</v>
      </c>
      <c r="AEV6" s="243">
        <f>'Inbound SOS &amp; EOD'!ABE29</f>
        <v>0</v>
      </c>
      <c r="AEW6" s="243">
        <f>'Inbound SOS &amp; EOD'!ABF29</f>
        <v>0</v>
      </c>
      <c r="AEX6" s="243">
        <f>'Inbound SOS &amp; EOD'!ABG29</f>
        <v>0</v>
      </c>
      <c r="AEY6" s="243">
        <f>'Inbound SOS &amp; EOD'!ABH29</f>
        <v>0</v>
      </c>
      <c r="AEZ6" s="243">
        <f>'Inbound SOS &amp; EOD'!ABI29</f>
        <v>0</v>
      </c>
      <c r="AFA6" s="243">
        <f>'Inbound SOS &amp; EOD'!ABJ29</f>
        <v>0</v>
      </c>
      <c r="AFB6" s="243">
        <f>'Inbound SOS &amp; EOD'!ABK29</f>
        <v>0</v>
      </c>
      <c r="AFC6" s="243">
        <f>'Inbound SOS &amp; EOD'!ABL29</f>
        <v>0</v>
      </c>
      <c r="AFD6" s="243">
        <f>'Inbound SOS &amp; EOD'!ABM29</f>
        <v>0</v>
      </c>
      <c r="AFE6" s="243">
        <f>'Inbound SOS &amp; EOD'!ABN29</f>
        <v>0</v>
      </c>
      <c r="AFF6" s="243">
        <f>'Inbound SOS &amp; EOD'!ABO29</f>
        <v>0</v>
      </c>
      <c r="AFG6" s="243">
        <f>'Inbound SOS &amp; EOD'!ABP29</f>
        <v>0</v>
      </c>
      <c r="AFH6" s="243">
        <f>'Inbound SOS &amp; EOD'!ABQ29</f>
        <v>0</v>
      </c>
      <c r="AFI6" s="243">
        <f>'Inbound SOS &amp; EOD'!ABR29</f>
        <v>0</v>
      </c>
      <c r="AFJ6" s="243">
        <f>'Inbound SOS &amp; EOD'!ABS29</f>
        <v>0</v>
      </c>
      <c r="AFK6" s="243">
        <f>'Inbound SOS &amp; EOD'!ABT29</f>
        <v>0</v>
      </c>
      <c r="AFL6" s="243">
        <f>'Inbound SOS &amp; EOD'!ABU29</f>
        <v>0</v>
      </c>
      <c r="AFM6" s="243">
        <f>'Inbound SOS &amp; EOD'!ABV29</f>
        <v>0</v>
      </c>
      <c r="AFN6" s="243">
        <f>'Inbound SOS &amp; EOD'!ABW29</f>
        <v>0</v>
      </c>
      <c r="AFO6" s="243">
        <f>'Inbound SOS &amp; EOD'!ABX29</f>
        <v>0</v>
      </c>
      <c r="AFP6" s="243">
        <f>'Inbound SOS &amp; EOD'!ABY29</f>
        <v>0</v>
      </c>
      <c r="AFQ6" s="243">
        <f>'Inbound SOS &amp; EOD'!ABZ29</f>
        <v>0</v>
      </c>
      <c r="AFR6" s="243">
        <f>'Inbound SOS &amp; EOD'!ACA29</f>
        <v>0</v>
      </c>
      <c r="AFS6" s="243">
        <f>'Inbound SOS &amp; EOD'!ACB29</f>
        <v>0</v>
      </c>
      <c r="AFT6" s="243">
        <f>'Inbound SOS &amp; EOD'!ACC29</f>
        <v>0</v>
      </c>
      <c r="AFU6" s="243">
        <f>'Inbound SOS &amp; EOD'!ACD29</f>
        <v>0</v>
      </c>
      <c r="AFV6" s="243">
        <f>'Inbound SOS &amp; EOD'!ACE29</f>
        <v>0</v>
      </c>
      <c r="AFW6" s="243">
        <f>'Inbound SOS &amp; EOD'!ACF29</f>
        <v>0</v>
      </c>
      <c r="AFX6" s="243">
        <f>'Inbound SOS &amp; EOD'!ACG29</f>
        <v>0</v>
      </c>
      <c r="AFY6" s="243">
        <f>'Inbound SOS &amp; EOD'!ACH29</f>
        <v>0</v>
      </c>
      <c r="AFZ6" s="243">
        <f>'Inbound SOS &amp; EOD'!ACI29</f>
        <v>0</v>
      </c>
      <c r="AGA6" s="243">
        <f>'Inbound SOS &amp; EOD'!ACJ29</f>
        <v>0</v>
      </c>
      <c r="AGB6" s="243">
        <f>'Inbound SOS &amp; EOD'!ACK29</f>
        <v>0</v>
      </c>
      <c r="AGC6" s="243">
        <f>'Inbound SOS &amp; EOD'!ACL29</f>
        <v>0</v>
      </c>
      <c r="AGD6" s="243">
        <f>'Inbound SOS &amp; EOD'!ACM29</f>
        <v>0</v>
      </c>
      <c r="AGE6" s="243">
        <f>'Inbound SOS &amp; EOD'!ACN29</f>
        <v>0</v>
      </c>
      <c r="AGF6" s="243">
        <f>'Inbound SOS &amp; EOD'!ACO29</f>
        <v>0</v>
      </c>
      <c r="AGG6" s="243">
        <f>'Inbound SOS &amp; EOD'!ACP29</f>
        <v>0</v>
      </c>
      <c r="AGH6" s="243">
        <f>'Inbound SOS &amp; EOD'!ACQ29</f>
        <v>0</v>
      </c>
      <c r="AGI6" s="243">
        <f>'Inbound SOS &amp; EOD'!ACR29</f>
        <v>0</v>
      </c>
      <c r="AGJ6" s="243">
        <f>'Inbound SOS &amp; EOD'!ACS29</f>
        <v>0</v>
      </c>
      <c r="AGK6" s="243">
        <f>'Inbound SOS &amp; EOD'!ACT29</f>
        <v>0</v>
      </c>
      <c r="AGL6" s="243">
        <f>'Inbound SOS &amp; EOD'!ACU29</f>
        <v>0</v>
      </c>
      <c r="AGM6" s="243">
        <f>'Inbound SOS &amp; EOD'!ACV29</f>
        <v>0</v>
      </c>
      <c r="AGN6" s="243">
        <f>'Inbound SOS &amp; EOD'!ACW29</f>
        <v>0</v>
      </c>
      <c r="AGO6" s="243">
        <f>'Inbound SOS &amp; EOD'!ACX29</f>
        <v>0</v>
      </c>
      <c r="AGP6" s="243">
        <f>'Inbound SOS &amp; EOD'!ACY29</f>
        <v>0</v>
      </c>
      <c r="AGQ6" s="243">
        <f>'Inbound SOS &amp; EOD'!ACZ29</f>
        <v>0</v>
      </c>
      <c r="AGR6" s="243">
        <f>'Inbound SOS &amp; EOD'!ADA29</f>
        <v>0</v>
      </c>
      <c r="AGS6" s="243">
        <f>'Inbound SOS &amp; EOD'!ADB29</f>
        <v>0</v>
      </c>
      <c r="AGT6" s="243">
        <f>'Inbound SOS &amp; EOD'!ADC29</f>
        <v>0</v>
      </c>
      <c r="AGU6" s="243">
        <f>'Inbound SOS &amp; EOD'!ADD29</f>
        <v>0</v>
      </c>
      <c r="AGV6" s="243">
        <f>'Inbound SOS &amp; EOD'!ADE29</f>
        <v>0</v>
      </c>
      <c r="AGW6" s="243">
        <f>'Inbound SOS &amp; EOD'!ADF29</f>
        <v>0</v>
      </c>
      <c r="AGX6" s="243">
        <f>'Inbound SOS &amp; EOD'!ADG29</f>
        <v>0</v>
      </c>
      <c r="AGY6" s="243">
        <f>'Inbound SOS &amp; EOD'!ADH29</f>
        <v>0</v>
      </c>
      <c r="AGZ6" s="243">
        <f>'Inbound SOS &amp; EOD'!ADI29</f>
        <v>0</v>
      </c>
      <c r="AHA6" s="243">
        <f>'Inbound SOS &amp; EOD'!ADJ29</f>
        <v>0</v>
      </c>
      <c r="AHB6" s="243">
        <f>'Inbound SOS &amp; EOD'!ADK29</f>
        <v>0</v>
      </c>
      <c r="AHC6" s="243">
        <f>'Inbound SOS &amp; EOD'!ADL29</f>
        <v>0</v>
      </c>
      <c r="AHD6" s="243">
        <f>'Inbound SOS &amp; EOD'!ADM29</f>
        <v>0</v>
      </c>
      <c r="AHE6" s="243">
        <f>'Inbound SOS &amp; EOD'!ADN29</f>
        <v>0</v>
      </c>
      <c r="AHF6" s="243">
        <f>'Inbound SOS &amp; EOD'!ADO29</f>
        <v>0</v>
      </c>
      <c r="AHG6" s="243">
        <f>'Inbound SOS &amp; EOD'!ADP29</f>
        <v>0</v>
      </c>
      <c r="AHH6" s="243">
        <f>'Inbound SOS &amp; EOD'!ADQ29</f>
        <v>0</v>
      </c>
      <c r="AHI6" s="243">
        <f>'Inbound SOS &amp; EOD'!ADR29</f>
        <v>0</v>
      </c>
      <c r="AHJ6" s="243">
        <f>'Inbound SOS &amp; EOD'!ADS29</f>
        <v>0</v>
      </c>
      <c r="AHK6" s="243">
        <f>'Inbound SOS &amp; EOD'!ADT29</f>
        <v>0</v>
      </c>
      <c r="AHL6" s="243">
        <f>'Inbound SOS &amp; EOD'!ADU29</f>
        <v>0</v>
      </c>
      <c r="AHM6" s="243">
        <f>'Inbound SOS &amp; EOD'!ADV29</f>
        <v>0</v>
      </c>
      <c r="AHN6" s="243">
        <f>'Inbound SOS &amp; EOD'!ADW29</f>
        <v>0</v>
      </c>
      <c r="AHO6" s="243">
        <f>'Inbound SOS &amp; EOD'!ADX29</f>
        <v>0</v>
      </c>
      <c r="AHP6" s="243">
        <f>'Inbound SOS &amp; EOD'!ADY29</f>
        <v>0</v>
      </c>
      <c r="AHQ6" s="243">
        <f>'Inbound SOS &amp; EOD'!ADZ29</f>
        <v>0</v>
      </c>
      <c r="AHR6" s="243">
        <f>'Inbound SOS &amp; EOD'!AEA29</f>
        <v>0</v>
      </c>
      <c r="AHS6" s="243">
        <f>'Inbound SOS &amp; EOD'!AEB29</f>
        <v>0</v>
      </c>
      <c r="AHT6" s="243">
        <f>'Inbound SOS &amp; EOD'!AEC29</f>
        <v>0</v>
      </c>
      <c r="AHU6" s="243">
        <f>'Inbound SOS &amp; EOD'!AED29</f>
        <v>0</v>
      </c>
      <c r="AHV6" s="243">
        <f>'Inbound SOS &amp; EOD'!AEE29</f>
        <v>0</v>
      </c>
      <c r="AHW6" s="243">
        <f>'Inbound SOS &amp; EOD'!AEF29</f>
        <v>0</v>
      </c>
      <c r="AHX6" s="243">
        <f>'Inbound SOS &amp; EOD'!AEG29</f>
        <v>0</v>
      </c>
      <c r="AHY6" s="243">
        <f>'Inbound SOS &amp; EOD'!AEH29</f>
        <v>0</v>
      </c>
      <c r="AHZ6" s="243">
        <f>'Inbound SOS &amp; EOD'!AEI29</f>
        <v>0</v>
      </c>
      <c r="AIA6" s="243">
        <f>'Inbound SOS &amp; EOD'!AEJ29</f>
        <v>0</v>
      </c>
      <c r="AIB6" s="243">
        <f>'Inbound SOS &amp; EOD'!AEK29</f>
        <v>0</v>
      </c>
      <c r="AIC6" s="243">
        <f>'Inbound SOS &amp; EOD'!AEL29</f>
        <v>0</v>
      </c>
      <c r="AID6" s="243">
        <f>'Inbound SOS &amp; EOD'!AEM29</f>
        <v>0</v>
      </c>
      <c r="AIE6" s="243">
        <f>'Inbound SOS &amp; EOD'!AEN29</f>
        <v>0</v>
      </c>
      <c r="AIF6" s="243">
        <f>'Inbound SOS &amp; EOD'!AEO29</f>
        <v>0</v>
      </c>
      <c r="AIG6" s="243">
        <f>'Inbound SOS &amp; EOD'!AEP29</f>
        <v>0</v>
      </c>
      <c r="AIH6" s="243">
        <f>'Inbound SOS &amp; EOD'!AEQ29</f>
        <v>0</v>
      </c>
      <c r="AII6" s="243">
        <f>'Inbound SOS &amp; EOD'!AER29</f>
        <v>0</v>
      </c>
      <c r="AIJ6" s="243">
        <f>'Inbound SOS &amp; EOD'!AES29</f>
        <v>0</v>
      </c>
      <c r="AIK6" s="243">
        <f>'Inbound SOS &amp; EOD'!AET29</f>
        <v>0</v>
      </c>
      <c r="AIL6" s="243">
        <f>'Inbound SOS &amp; EOD'!AEU29</f>
        <v>0</v>
      </c>
      <c r="AIM6" s="243">
        <f>'Inbound SOS &amp; EOD'!AEV29</f>
        <v>0</v>
      </c>
      <c r="AIN6" s="243">
        <f>'Inbound SOS &amp; EOD'!AEW29</f>
        <v>0</v>
      </c>
      <c r="AIO6" s="243">
        <f>'Inbound SOS &amp; EOD'!AEX29</f>
        <v>0</v>
      </c>
      <c r="AIP6" s="243">
        <f>'Inbound SOS &amp; EOD'!AEY29</f>
        <v>0</v>
      </c>
      <c r="AIQ6" s="243">
        <f>'Inbound SOS &amp; EOD'!AEZ29</f>
        <v>0</v>
      </c>
      <c r="AIR6" s="243">
        <f>'Inbound SOS &amp; EOD'!AFA29</f>
        <v>0</v>
      </c>
      <c r="AIS6" s="243">
        <f>'Inbound SOS &amp; EOD'!AFB29</f>
        <v>0</v>
      </c>
      <c r="AIT6" s="243">
        <f>'Inbound SOS &amp; EOD'!AFC29</f>
        <v>0</v>
      </c>
      <c r="AIU6" s="243">
        <f>'Inbound SOS &amp; EOD'!AFD29</f>
        <v>0</v>
      </c>
      <c r="AIV6" s="243">
        <f>'Inbound SOS &amp; EOD'!AFE29</f>
        <v>0</v>
      </c>
      <c r="AIW6" s="243">
        <f>'Inbound SOS &amp; EOD'!AFF29</f>
        <v>0</v>
      </c>
      <c r="AIX6" s="243">
        <f>'Inbound SOS &amp; EOD'!AFG29</f>
        <v>0</v>
      </c>
      <c r="AIY6" s="243">
        <f>'Inbound SOS &amp; EOD'!AFH29</f>
        <v>0</v>
      </c>
      <c r="AIZ6" s="243">
        <f>'Inbound SOS &amp; EOD'!AFI29</f>
        <v>0</v>
      </c>
      <c r="AJA6" s="243">
        <f>'Inbound SOS &amp; EOD'!AFJ29</f>
        <v>0</v>
      </c>
      <c r="AJB6" s="243">
        <f>'Inbound SOS &amp; EOD'!AFK29</f>
        <v>0</v>
      </c>
      <c r="AJC6" s="243">
        <f>'Inbound SOS &amp; EOD'!AFL29</f>
        <v>0</v>
      </c>
      <c r="AJD6" s="243">
        <f>'Inbound SOS &amp; EOD'!AFM29</f>
        <v>0</v>
      </c>
      <c r="AJE6" s="243">
        <f>'Inbound SOS &amp; EOD'!AFN29</f>
        <v>0</v>
      </c>
      <c r="AJF6" s="243">
        <f>'Inbound SOS &amp; EOD'!AFO29</f>
        <v>0</v>
      </c>
      <c r="AJG6" s="243">
        <f>'Inbound SOS &amp; EOD'!AFP29</f>
        <v>0</v>
      </c>
      <c r="AJH6" s="243">
        <f>'Inbound SOS &amp; EOD'!AFQ29</f>
        <v>0</v>
      </c>
      <c r="AJI6" s="243">
        <f>'Inbound SOS &amp; EOD'!AFR29</f>
        <v>0</v>
      </c>
      <c r="AJJ6" s="243">
        <f>'Inbound SOS &amp; EOD'!AFS29</f>
        <v>0</v>
      </c>
      <c r="AJK6" s="243">
        <f>'Inbound SOS &amp; EOD'!AFT29</f>
        <v>0</v>
      </c>
      <c r="AJL6" s="243">
        <f>'Inbound SOS &amp; EOD'!AFU29</f>
        <v>0</v>
      </c>
      <c r="AJM6" s="243">
        <f>'Inbound SOS &amp; EOD'!AFV29</f>
        <v>0</v>
      </c>
      <c r="AJN6" s="243">
        <f>'Inbound SOS &amp; EOD'!AFW29</f>
        <v>0</v>
      </c>
      <c r="AJO6" s="243">
        <f>'Inbound SOS &amp; EOD'!AFX29</f>
        <v>0</v>
      </c>
      <c r="AJP6" s="243">
        <f>'Inbound SOS &amp; EOD'!AFY29</f>
        <v>0</v>
      </c>
      <c r="AJQ6" s="243">
        <f>'Inbound SOS &amp; EOD'!AFZ29</f>
        <v>0</v>
      </c>
      <c r="AJR6" s="243">
        <f>'Inbound SOS &amp; EOD'!AGA29</f>
        <v>0</v>
      </c>
      <c r="AJS6" s="243">
        <f>'Inbound SOS &amp; EOD'!AGB29</f>
        <v>0</v>
      </c>
      <c r="AJT6" s="243">
        <f>'Inbound SOS &amp; EOD'!AGC29</f>
        <v>0</v>
      </c>
      <c r="AJU6" s="243">
        <f>'Inbound SOS &amp; EOD'!AGD29</f>
        <v>0</v>
      </c>
      <c r="AJV6" s="243">
        <f>'Inbound SOS &amp; EOD'!AGE29</f>
        <v>0</v>
      </c>
      <c r="AJW6" s="243">
        <f>'Inbound SOS &amp; EOD'!AGF29</f>
        <v>0</v>
      </c>
      <c r="AJX6" s="243">
        <f>'Inbound SOS &amp; EOD'!AGG29</f>
        <v>0</v>
      </c>
      <c r="AJY6" s="243">
        <f>'Inbound SOS &amp; EOD'!AGH29</f>
        <v>0</v>
      </c>
      <c r="AJZ6" s="243">
        <f>'Inbound SOS &amp; EOD'!AGI29</f>
        <v>0</v>
      </c>
      <c r="AKA6" s="243">
        <f>'Inbound SOS &amp; EOD'!AGJ29</f>
        <v>0</v>
      </c>
      <c r="AKB6" s="243">
        <f>'Inbound SOS &amp; EOD'!AGK29</f>
        <v>0</v>
      </c>
      <c r="AKC6" s="243">
        <f>'Inbound SOS &amp; EOD'!AGL29</f>
        <v>0</v>
      </c>
      <c r="AKD6" s="243">
        <f>'Inbound SOS &amp; EOD'!AGM29</f>
        <v>0</v>
      </c>
      <c r="AKE6" s="243">
        <f>'Inbound SOS &amp; EOD'!AGN29</f>
        <v>0</v>
      </c>
      <c r="AKF6" s="243">
        <f>'Inbound SOS &amp; EOD'!AGO29</f>
        <v>0</v>
      </c>
      <c r="AKG6" s="243">
        <f>'Inbound SOS &amp; EOD'!AGP29</f>
        <v>0</v>
      </c>
      <c r="AKH6" s="243">
        <f>'Inbound SOS &amp; EOD'!AGQ29</f>
        <v>0</v>
      </c>
      <c r="AKI6" s="243">
        <f>'Inbound SOS &amp; EOD'!AGR29</f>
        <v>0</v>
      </c>
      <c r="AKJ6" s="243">
        <f>'Inbound SOS &amp; EOD'!AGS29</f>
        <v>0</v>
      </c>
      <c r="AKK6" s="243">
        <f>'Inbound SOS &amp; EOD'!AGT29</f>
        <v>0</v>
      </c>
      <c r="AKL6" s="243">
        <f>'Inbound SOS &amp; EOD'!AGU29</f>
        <v>0</v>
      </c>
      <c r="AKM6" s="243">
        <f>'Inbound SOS &amp; EOD'!AGV29</f>
        <v>0</v>
      </c>
      <c r="AKN6" s="243">
        <f>'Inbound SOS &amp; EOD'!AGW29</f>
        <v>0</v>
      </c>
      <c r="AKO6" s="243">
        <f>'Inbound SOS &amp; EOD'!AGX29</f>
        <v>0</v>
      </c>
      <c r="AKP6" s="243">
        <f>'Inbound SOS &amp; EOD'!AGY29</f>
        <v>0</v>
      </c>
      <c r="AKQ6" s="243">
        <f>'Inbound SOS &amp; EOD'!AGZ29</f>
        <v>0</v>
      </c>
      <c r="AKR6" s="243">
        <f>'Inbound SOS &amp; EOD'!AHA29</f>
        <v>0</v>
      </c>
      <c r="AKS6" s="243">
        <f>'Inbound SOS &amp; EOD'!AHB29</f>
        <v>0</v>
      </c>
      <c r="AKT6" s="243">
        <f>'Inbound SOS &amp; EOD'!AHC29</f>
        <v>0</v>
      </c>
      <c r="AKU6" s="243">
        <f>'Inbound SOS &amp; EOD'!AHD29</f>
        <v>0</v>
      </c>
      <c r="AKV6" s="243">
        <f>'Inbound SOS &amp; EOD'!AHE29</f>
        <v>0</v>
      </c>
      <c r="AKW6" s="243">
        <f>'Inbound SOS &amp; EOD'!AHF29</f>
        <v>0</v>
      </c>
      <c r="AKX6" s="243">
        <f>'Inbound SOS &amp; EOD'!AHG29</f>
        <v>0</v>
      </c>
      <c r="AKY6" s="243">
        <f>'Inbound SOS &amp; EOD'!AHH29</f>
        <v>0</v>
      </c>
      <c r="AKZ6" s="243">
        <f>'Inbound SOS &amp; EOD'!AHI29</f>
        <v>0</v>
      </c>
      <c r="ALA6" s="243">
        <f>'Inbound SOS &amp; EOD'!AHJ29</f>
        <v>0</v>
      </c>
      <c r="ALB6" s="243">
        <f>'Inbound SOS &amp; EOD'!AHK29</f>
        <v>0</v>
      </c>
      <c r="ALC6" s="243">
        <f>'Inbound SOS &amp; EOD'!AHL29</f>
        <v>0</v>
      </c>
      <c r="ALD6" s="243">
        <f>'Inbound SOS &amp; EOD'!AHM29</f>
        <v>0</v>
      </c>
      <c r="ALE6" s="243">
        <f>'Inbound SOS &amp; EOD'!AHN29</f>
        <v>0</v>
      </c>
      <c r="ALF6" s="243">
        <f>'Inbound SOS &amp; EOD'!AHO29</f>
        <v>0</v>
      </c>
      <c r="ALG6" s="243">
        <f>'Inbound SOS &amp; EOD'!AHP29</f>
        <v>0</v>
      </c>
      <c r="ALH6" s="243">
        <f>'Inbound SOS &amp; EOD'!AHQ29</f>
        <v>0</v>
      </c>
      <c r="ALI6" s="243">
        <f>'Inbound SOS &amp; EOD'!AHR29</f>
        <v>0</v>
      </c>
      <c r="ALJ6" s="243">
        <f>'Inbound SOS &amp; EOD'!AHS29</f>
        <v>0</v>
      </c>
      <c r="ALK6" s="243">
        <f>'Inbound SOS &amp; EOD'!AHT29</f>
        <v>0</v>
      </c>
      <c r="ALL6" s="243">
        <f>'Inbound SOS &amp; EOD'!AHU29</f>
        <v>0</v>
      </c>
      <c r="ALM6" s="243">
        <f>'Inbound SOS &amp; EOD'!AHV29</f>
        <v>0</v>
      </c>
      <c r="ALN6" s="243">
        <f>'Inbound SOS &amp; EOD'!AHW29</f>
        <v>0</v>
      </c>
      <c r="ALO6" s="243">
        <f>'Inbound SOS &amp; EOD'!AHX29</f>
        <v>0</v>
      </c>
      <c r="ALP6" s="243">
        <f>'Inbound SOS &amp; EOD'!AHY29</f>
        <v>0</v>
      </c>
      <c r="ALQ6" s="243">
        <f>'Inbound SOS &amp; EOD'!AHZ29</f>
        <v>0</v>
      </c>
      <c r="ALR6" s="243">
        <f>'Inbound SOS &amp; EOD'!AIA29</f>
        <v>0</v>
      </c>
      <c r="ALS6" s="243">
        <f>'Inbound SOS &amp; EOD'!AIB29</f>
        <v>0</v>
      </c>
      <c r="ALT6" s="243">
        <f>'Inbound SOS &amp; EOD'!AIC29</f>
        <v>0</v>
      </c>
      <c r="ALU6" s="243">
        <f>'Inbound SOS &amp; EOD'!AID29</f>
        <v>0</v>
      </c>
      <c r="ALV6" s="243">
        <f>'Inbound SOS &amp; EOD'!AIE29</f>
        <v>0</v>
      </c>
      <c r="ALW6" s="243">
        <f>'Inbound SOS &amp; EOD'!AIF29</f>
        <v>0</v>
      </c>
      <c r="ALX6" s="243">
        <f>'Inbound SOS &amp; EOD'!AIG29</f>
        <v>0</v>
      </c>
      <c r="ALY6" s="243">
        <f>'Inbound SOS &amp; EOD'!AIH29</f>
        <v>0</v>
      </c>
      <c r="ALZ6" s="243">
        <f>'Inbound SOS &amp; EOD'!AII29</f>
        <v>0</v>
      </c>
      <c r="AMA6" s="243">
        <f>'Inbound SOS &amp; EOD'!AIJ29</f>
        <v>0</v>
      </c>
      <c r="AMB6" s="243">
        <f>'Inbound SOS &amp; EOD'!AIK29</f>
        <v>0</v>
      </c>
      <c r="AMC6" s="243">
        <f>'Inbound SOS &amp; EOD'!AIL29</f>
        <v>0</v>
      </c>
      <c r="AMD6" s="243">
        <f>'Inbound SOS &amp; EOD'!AIM29</f>
        <v>0</v>
      </c>
      <c r="AME6" s="243">
        <f>'Inbound SOS &amp; EOD'!AIN29</f>
        <v>0</v>
      </c>
      <c r="AMF6" s="243">
        <f>'Inbound SOS &amp; EOD'!AIO29</f>
        <v>0</v>
      </c>
      <c r="AMG6" s="243">
        <f>'Inbound SOS &amp; EOD'!AIP29</f>
        <v>0</v>
      </c>
      <c r="AMH6" s="243">
        <f>'Inbound SOS &amp; EOD'!AIQ29</f>
        <v>0</v>
      </c>
      <c r="AMI6" s="243">
        <f>'Inbound SOS &amp; EOD'!AIR29</f>
        <v>0</v>
      </c>
      <c r="AMJ6" s="243">
        <f>'Inbound SOS &amp; EOD'!AIS29</f>
        <v>0</v>
      </c>
      <c r="AMK6" s="243">
        <f>'Inbound SOS &amp; EOD'!AIT29</f>
        <v>0</v>
      </c>
      <c r="AML6" s="243">
        <f>'Inbound SOS &amp; EOD'!AIU29</f>
        <v>0</v>
      </c>
      <c r="AMM6" s="243">
        <f>'Inbound SOS &amp; EOD'!AIV29</f>
        <v>0</v>
      </c>
      <c r="AMN6" s="243">
        <f>'Inbound SOS &amp; EOD'!AIW29</f>
        <v>0</v>
      </c>
      <c r="AMO6" s="243">
        <f>'Inbound SOS &amp; EOD'!AIX29</f>
        <v>0</v>
      </c>
      <c r="AMP6" s="243">
        <f>'Inbound SOS &amp; EOD'!AIY29</f>
        <v>0</v>
      </c>
      <c r="AMQ6" s="243">
        <f>'Inbound SOS &amp; EOD'!AIZ29</f>
        <v>0</v>
      </c>
      <c r="AMR6" s="243">
        <f>'Inbound SOS &amp; EOD'!AJA29</f>
        <v>0</v>
      </c>
      <c r="AMS6" s="243">
        <f>'Inbound SOS &amp; EOD'!AJB29</f>
        <v>0</v>
      </c>
      <c r="AMT6" s="243">
        <f>'Inbound SOS &amp; EOD'!AJC29</f>
        <v>0</v>
      </c>
      <c r="AMU6" s="243">
        <f>'Inbound SOS &amp; EOD'!AJD29</f>
        <v>0</v>
      </c>
      <c r="AMV6" s="243">
        <f>'Inbound SOS &amp; EOD'!AJE29</f>
        <v>0</v>
      </c>
      <c r="AMW6" s="243">
        <f>'Inbound SOS &amp; EOD'!AJF29</f>
        <v>0</v>
      </c>
      <c r="AMX6" s="243">
        <f>'Inbound SOS &amp; EOD'!AJG29</f>
        <v>0</v>
      </c>
      <c r="AMY6" s="243">
        <f>'Inbound SOS &amp; EOD'!AJH29</f>
        <v>0</v>
      </c>
      <c r="AMZ6" s="243">
        <f>'Inbound SOS &amp; EOD'!AJI29</f>
        <v>0</v>
      </c>
      <c r="ANA6" s="243">
        <f>'Inbound SOS &amp; EOD'!AJJ29</f>
        <v>0</v>
      </c>
      <c r="ANB6" s="243">
        <f>'Inbound SOS &amp; EOD'!AJK29</f>
        <v>0</v>
      </c>
      <c r="ANC6" s="243">
        <f>'Inbound SOS &amp; EOD'!AJL29</f>
        <v>0</v>
      </c>
      <c r="AND6" s="243">
        <f>'Inbound SOS &amp; EOD'!AJM29</f>
        <v>0</v>
      </c>
      <c r="ANE6" s="243">
        <f>'Inbound SOS &amp; EOD'!AJN29</f>
        <v>0</v>
      </c>
      <c r="ANF6" s="243">
        <f>'Inbound SOS &amp; EOD'!AJO29</f>
        <v>0</v>
      </c>
      <c r="ANG6" s="243">
        <f>'Inbound SOS &amp; EOD'!AJP29</f>
        <v>0</v>
      </c>
      <c r="ANH6" s="243">
        <f>'Inbound SOS &amp; EOD'!AJQ29</f>
        <v>0</v>
      </c>
      <c r="ANI6" s="243">
        <f>'Inbound SOS &amp; EOD'!AJR29</f>
        <v>0</v>
      </c>
      <c r="ANJ6" s="243">
        <f>'Inbound SOS &amp; EOD'!AJS29</f>
        <v>0</v>
      </c>
      <c r="ANK6" s="243">
        <f>'Inbound SOS &amp; EOD'!AJT29</f>
        <v>0</v>
      </c>
      <c r="ANL6" s="243">
        <f>'Inbound SOS &amp; EOD'!AJU29</f>
        <v>0</v>
      </c>
      <c r="ANM6" s="243">
        <f>'Inbound SOS &amp; EOD'!AJV29</f>
        <v>0</v>
      </c>
      <c r="ANN6" s="243">
        <f>'Inbound SOS &amp; EOD'!AJW29</f>
        <v>0</v>
      </c>
      <c r="ANO6" s="243">
        <f>'Inbound SOS &amp; EOD'!AJX29</f>
        <v>0</v>
      </c>
      <c r="ANP6" s="243">
        <f>'Inbound SOS &amp; EOD'!AJY29</f>
        <v>0</v>
      </c>
      <c r="ANQ6" s="243">
        <f>'Inbound SOS &amp; EOD'!AJZ29</f>
        <v>0</v>
      </c>
      <c r="ANR6" s="243">
        <f>'Inbound SOS &amp; EOD'!AKA29</f>
        <v>0</v>
      </c>
      <c r="ANS6" s="243">
        <f>'Inbound SOS &amp; EOD'!AKB29</f>
        <v>0</v>
      </c>
      <c r="ANT6" s="243">
        <f>'Inbound SOS &amp; EOD'!AKC29</f>
        <v>0</v>
      </c>
      <c r="ANU6" s="243">
        <f>'Inbound SOS &amp; EOD'!AKD29</f>
        <v>0</v>
      </c>
      <c r="ANV6" s="243">
        <f>'Inbound SOS &amp; EOD'!AKE29</f>
        <v>0</v>
      </c>
      <c r="ANW6" s="243">
        <f>'Inbound SOS &amp; EOD'!AKF29</f>
        <v>0</v>
      </c>
      <c r="ANX6" s="243">
        <f>'Inbound SOS &amp; EOD'!AKG29</f>
        <v>0</v>
      </c>
      <c r="ANY6" s="243">
        <f>'Inbound SOS &amp; EOD'!AKH29</f>
        <v>0</v>
      </c>
      <c r="ANZ6" s="243">
        <f>'Inbound SOS &amp; EOD'!AKI29</f>
        <v>0</v>
      </c>
      <c r="AOA6" s="243">
        <f>'Inbound SOS &amp; EOD'!AKJ29</f>
        <v>0</v>
      </c>
      <c r="AOB6" s="243">
        <f>'Inbound SOS &amp; EOD'!AKK29</f>
        <v>0</v>
      </c>
      <c r="AOC6" s="243">
        <f>'Inbound SOS &amp; EOD'!AKL29</f>
        <v>0</v>
      </c>
      <c r="AOD6" s="243">
        <f>'Inbound SOS &amp; EOD'!AKM29</f>
        <v>0</v>
      </c>
      <c r="AOE6" s="243">
        <f>'Inbound SOS &amp; EOD'!AKN29</f>
        <v>0</v>
      </c>
      <c r="AOF6" s="243">
        <f>'Inbound SOS &amp; EOD'!AKO29</f>
        <v>0</v>
      </c>
      <c r="AOG6" s="243">
        <f>'Inbound SOS &amp; EOD'!AKP29</f>
        <v>0</v>
      </c>
      <c r="AOH6" s="243">
        <f>'Inbound SOS &amp; EOD'!AKQ29</f>
        <v>0</v>
      </c>
      <c r="AOI6" s="243">
        <f>'Inbound SOS &amp; EOD'!AKR29</f>
        <v>0</v>
      </c>
      <c r="AOJ6" s="243">
        <f>'Inbound SOS &amp; EOD'!AKS29</f>
        <v>0</v>
      </c>
      <c r="AOK6" s="243">
        <f>'Inbound SOS &amp; EOD'!AKT29</f>
        <v>0</v>
      </c>
      <c r="AOL6" s="243">
        <f>'Inbound SOS &amp; EOD'!AKU29</f>
        <v>0</v>
      </c>
      <c r="AOM6" s="243">
        <f>'Inbound SOS &amp; EOD'!AKV29</f>
        <v>0</v>
      </c>
      <c r="AON6" s="243">
        <f>'Inbound SOS &amp; EOD'!AKW29</f>
        <v>0</v>
      </c>
      <c r="AOO6" s="243">
        <f>'Inbound SOS &amp; EOD'!AKX29</f>
        <v>0</v>
      </c>
      <c r="AOP6" s="243">
        <f>'Inbound SOS &amp; EOD'!AKY29</f>
        <v>0</v>
      </c>
      <c r="AOQ6" s="243">
        <f>'Inbound SOS &amp; EOD'!AKZ29</f>
        <v>0</v>
      </c>
      <c r="AOR6" s="243">
        <f>'Inbound SOS &amp; EOD'!ALA29</f>
        <v>0</v>
      </c>
      <c r="AOS6" s="243">
        <f>'Inbound SOS &amp; EOD'!ALB29</f>
        <v>0</v>
      </c>
      <c r="AOT6" s="243">
        <f>'Inbound SOS &amp; EOD'!ALC29</f>
        <v>0</v>
      </c>
      <c r="AOU6" s="243">
        <f>'Inbound SOS &amp; EOD'!ALD29</f>
        <v>0</v>
      </c>
      <c r="AOV6" s="243">
        <f>'Inbound SOS &amp; EOD'!ALE29</f>
        <v>0</v>
      </c>
      <c r="AOW6" s="243">
        <f>'Inbound SOS &amp; EOD'!ALF29</f>
        <v>0</v>
      </c>
      <c r="AOX6" s="243">
        <f>'Inbound SOS &amp; EOD'!ALG29</f>
        <v>0</v>
      </c>
      <c r="AOY6" s="243">
        <f>'Inbound SOS &amp; EOD'!ALH29</f>
        <v>0</v>
      </c>
      <c r="AOZ6" s="243">
        <f>'Inbound SOS &amp; EOD'!ALI29</f>
        <v>0</v>
      </c>
      <c r="APA6" s="243">
        <f>'Inbound SOS &amp; EOD'!ALJ29</f>
        <v>0</v>
      </c>
      <c r="APB6" s="243">
        <f>'Inbound SOS &amp; EOD'!ALK29</f>
        <v>0</v>
      </c>
      <c r="APC6" s="243">
        <f>'Inbound SOS &amp; EOD'!ALL29</f>
        <v>0</v>
      </c>
      <c r="APD6" s="243">
        <f>'Inbound SOS &amp; EOD'!ALM29</f>
        <v>0</v>
      </c>
      <c r="APE6" s="243">
        <f>'Inbound SOS &amp; EOD'!ALN29</f>
        <v>0</v>
      </c>
      <c r="APF6" s="243">
        <f>'Inbound SOS &amp; EOD'!ALO29</f>
        <v>0</v>
      </c>
      <c r="APG6" s="243">
        <f>'Inbound SOS &amp; EOD'!ALP29</f>
        <v>0</v>
      </c>
      <c r="APH6" s="243">
        <f>'Inbound SOS &amp; EOD'!ALQ29</f>
        <v>0</v>
      </c>
      <c r="API6" s="243">
        <f>'Inbound SOS &amp; EOD'!ALR29</f>
        <v>0</v>
      </c>
      <c r="APJ6" s="243">
        <f>'Inbound SOS &amp; EOD'!ALS29</f>
        <v>0</v>
      </c>
      <c r="APK6" s="243">
        <f>'Inbound SOS &amp; EOD'!ALT29</f>
        <v>0</v>
      </c>
      <c r="APL6" s="243">
        <f>'Inbound SOS &amp; EOD'!ALU29</f>
        <v>0</v>
      </c>
      <c r="APM6" s="243">
        <f>'Inbound SOS &amp; EOD'!ALV29</f>
        <v>0</v>
      </c>
      <c r="APN6" s="243">
        <f>'Inbound SOS &amp; EOD'!ALW29</f>
        <v>0</v>
      </c>
      <c r="APO6" s="243">
        <f>'Inbound SOS &amp; EOD'!ALX29</f>
        <v>0</v>
      </c>
      <c r="APP6" s="243">
        <f>'Inbound SOS &amp; EOD'!ALY29</f>
        <v>0</v>
      </c>
      <c r="APQ6" s="243">
        <f>'Inbound SOS &amp; EOD'!ALZ29</f>
        <v>0</v>
      </c>
      <c r="APR6" s="243">
        <f>'Inbound SOS &amp; EOD'!AMA29</f>
        <v>0</v>
      </c>
      <c r="APS6" s="243">
        <f>'Inbound SOS &amp; EOD'!AMB29</f>
        <v>0</v>
      </c>
      <c r="APT6" s="243">
        <f>'Inbound SOS &amp; EOD'!AMC29</f>
        <v>0</v>
      </c>
      <c r="APU6" s="243">
        <f>'Inbound SOS &amp; EOD'!AMD29</f>
        <v>0</v>
      </c>
      <c r="APV6" s="243">
        <f>'Inbound SOS &amp; EOD'!AME29</f>
        <v>0</v>
      </c>
      <c r="APW6" s="243">
        <f>'Inbound SOS &amp; EOD'!AMF29</f>
        <v>0</v>
      </c>
      <c r="APX6" s="243">
        <f>'Inbound SOS &amp; EOD'!AMG29</f>
        <v>0</v>
      </c>
      <c r="APY6" s="243">
        <f>'Inbound SOS &amp; EOD'!AMH29</f>
        <v>0</v>
      </c>
      <c r="APZ6" s="243">
        <f>'Inbound SOS &amp; EOD'!AMI29</f>
        <v>0</v>
      </c>
      <c r="AQA6" s="243">
        <f>'Inbound SOS &amp; EOD'!AMJ29</f>
        <v>0</v>
      </c>
      <c r="AQB6" s="243">
        <f>'Inbound SOS &amp; EOD'!AMK29</f>
        <v>0</v>
      </c>
      <c r="AQC6" s="243">
        <f>'Inbound SOS &amp; EOD'!AML29</f>
        <v>0</v>
      </c>
      <c r="AQD6" s="243">
        <f>'Inbound SOS &amp; EOD'!AMM29</f>
        <v>0</v>
      </c>
      <c r="AQE6" s="243">
        <f>'Inbound SOS &amp; EOD'!AMN29</f>
        <v>0</v>
      </c>
      <c r="AQF6" s="243">
        <f>'Inbound SOS &amp; EOD'!AMO29</f>
        <v>0</v>
      </c>
      <c r="AQG6" s="243">
        <f>'Inbound SOS &amp; EOD'!AMP29</f>
        <v>0</v>
      </c>
      <c r="AQH6" s="243">
        <f>'Inbound SOS &amp; EOD'!AMQ29</f>
        <v>0</v>
      </c>
      <c r="AQI6" s="243">
        <f>'Inbound SOS &amp; EOD'!AMR29</f>
        <v>0</v>
      </c>
      <c r="AQJ6" s="243">
        <f>'Inbound SOS &amp; EOD'!AMS29</f>
        <v>0</v>
      </c>
      <c r="AQK6" s="243">
        <f>'Inbound SOS &amp; EOD'!AMT29</f>
        <v>0</v>
      </c>
      <c r="AQL6" s="243">
        <f>'Inbound SOS &amp; EOD'!AMU29</f>
        <v>0</v>
      </c>
      <c r="AQM6" s="243">
        <f>'Inbound SOS &amp; EOD'!AMV29</f>
        <v>0</v>
      </c>
      <c r="AQN6" s="243">
        <f>'Inbound SOS &amp; EOD'!AMW29</f>
        <v>0</v>
      </c>
      <c r="AQO6" s="243">
        <f>'Inbound SOS &amp; EOD'!AMX29</f>
        <v>0</v>
      </c>
      <c r="AQP6" s="243">
        <f>'Inbound SOS &amp; EOD'!AMY29</f>
        <v>0</v>
      </c>
      <c r="AQQ6" s="243">
        <f>'Inbound SOS &amp; EOD'!AMZ29</f>
        <v>0</v>
      </c>
      <c r="AQR6" s="243">
        <f>'Inbound SOS &amp; EOD'!ANA29</f>
        <v>0</v>
      </c>
      <c r="AQS6" s="243">
        <f>'Inbound SOS &amp; EOD'!ANB29</f>
        <v>0</v>
      </c>
      <c r="AQT6" s="243">
        <f>'Inbound SOS &amp; EOD'!ANC29</f>
        <v>0</v>
      </c>
      <c r="AQU6" s="243">
        <f>'Inbound SOS &amp; EOD'!AND29</f>
        <v>0</v>
      </c>
      <c r="AQV6" s="243">
        <f>'Inbound SOS &amp; EOD'!ANE29</f>
        <v>0</v>
      </c>
      <c r="AQW6" s="243">
        <f>'Inbound SOS &amp; EOD'!ANF29</f>
        <v>0</v>
      </c>
      <c r="AQX6" s="243">
        <f>'Inbound SOS &amp; EOD'!ANG29</f>
        <v>0</v>
      </c>
      <c r="AQY6" s="243">
        <f>'Inbound SOS &amp; EOD'!ANH29</f>
        <v>0</v>
      </c>
      <c r="AQZ6" s="243">
        <f>'Inbound SOS &amp; EOD'!ANI29</f>
        <v>0</v>
      </c>
      <c r="ARA6" s="243">
        <f>'Inbound SOS &amp; EOD'!ANJ29</f>
        <v>0</v>
      </c>
      <c r="ARB6" s="243">
        <f>'Inbound SOS &amp; EOD'!ANK29</f>
        <v>0</v>
      </c>
      <c r="ARC6" s="243">
        <f>'Inbound SOS &amp; EOD'!ANL29</f>
        <v>0</v>
      </c>
      <c r="ARD6" s="243">
        <f>'Inbound SOS &amp; EOD'!ANM29</f>
        <v>0</v>
      </c>
      <c r="ARE6" s="243">
        <f>'Inbound SOS &amp; EOD'!ANN29</f>
        <v>0</v>
      </c>
      <c r="ARF6" s="243">
        <f>'Inbound SOS &amp; EOD'!ANO29</f>
        <v>0</v>
      </c>
      <c r="ARG6" s="243">
        <f>'Inbound SOS &amp; EOD'!ANP29</f>
        <v>0</v>
      </c>
      <c r="ARH6" s="243">
        <f>'Inbound SOS &amp; EOD'!ANQ29</f>
        <v>0</v>
      </c>
      <c r="ARI6" s="243">
        <f>'Inbound SOS &amp; EOD'!ANR29</f>
        <v>0</v>
      </c>
      <c r="ARJ6" s="243">
        <f>'Inbound SOS &amp; EOD'!ANS29</f>
        <v>0</v>
      </c>
      <c r="ARK6" s="243">
        <f>'Inbound SOS &amp; EOD'!ANT29</f>
        <v>0</v>
      </c>
      <c r="ARL6" s="243">
        <f>'Inbound SOS &amp; EOD'!ANU29</f>
        <v>0</v>
      </c>
      <c r="ARM6" s="243">
        <f>'Inbound SOS &amp; EOD'!ANV29</f>
        <v>0</v>
      </c>
      <c r="ARN6" s="243">
        <f>'Inbound SOS &amp; EOD'!ANW29</f>
        <v>0</v>
      </c>
      <c r="ARO6" s="243">
        <f>'Inbound SOS &amp; EOD'!ANX29</f>
        <v>0</v>
      </c>
      <c r="ARP6" s="243">
        <f>'Inbound SOS &amp; EOD'!ANY29</f>
        <v>0</v>
      </c>
      <c r="ARQ6" s="243">
        <f>'Inbound SOS &amp; EOD'!ANZ29</f>
        <v>0</v>
      </c>
      <c r="ARR6" s="243">
        <f>'Inbound SOS &amp; EOD'!AOA29</f>
        <v>0</v>
      </c>
      <c r="ARS6" s="243">
        <f>'Inbound SOS &amp; EOD'!AOB29</f>
        <v>0</v>
      </c>
      <c r="ART6" s="243">
        <f>'Inbound SOS &amp; EOD'!AOC29</f>
        <v>0</v>
      </c>
      <c r="ARU6" s="243">
        <f>'Inbound SOS &amp; EOD'!AOD29</f>
        <v>0</v>
      </c>
      <c r="ARV6" s="243">
        <f>'Inbound SOS &amp; EOD'!AOE29</f>
        <v>0</v>
      </c>
      <c r="ARW6" s="243">
        <f>'Inbound SOS &amp; EOD'!AOF29</f>
        <v>0</v>
      </c>
      <c r="ARX6" s="243">
        <f>'Inbound SOS &amp; EOD'!AOG29</f>
        <v>0</v>
      </c>
      <c r="ARY6" s="243">
        <f>'Inbound SOS &amp; EOD'!AOH29</f>
        <v>0</v>
      </c>
      <c r="ARZ6" s="243">
        <f>'Inbound SOS &amp; EOD'!AOI29</f>
        <v>0</v>
      </c>
      <c r="ASA6" s="243">
        <f>'Inbound SOS &amp; EOD'!AOJ29</f>
        <v>0</v>
      </c>
      <c r="ASB6" s="243">
        <f>'Inbound SOS &amp; EOD'!AOK29</f>
        <v>0</v>
      </c>
      <c r="ASC6" s="243">
        <f>'Inbound SOS &amp; EOD'!AOL29</f>
        <v>0</v>
      </c>
      <c r="ASD6" s="243">
        <f>'Inbound SOS &amp; EOD'!AOM29</f>
        <v>0</v>
      </c>
      <c r="ASE6" s="243">
        <f>'Inbound SOS &amp; EOD'!AON29</f>
        <v>0</v>
      </c>
      <c r="ASF6" s="243">
        <f>'Inbound SOS &amp; EOD'!AOO29</f>
        <v>0</v>
      </c>
      <c r="ASG6" s="243">
        <f>'Inbound SOS &amp; EOD'!AOP29</f>
        <v>0</v>
      </c>
      <c r="ASH6" s="243">
        <f>'Inbound SOS &amp; EOD'!AOQ29</f>
        <v>0</v>
      </c>
      <c r="ASI6" s="243">
        <f>'Inbound SOS &amp; EOD'!AOR29</f>
        <v>0</v>
      </c>
      <c r="ASJ6" s="243">
        <f>'Inbound SOS &amp; EOD'!AOS29</f>
        <v>0</v>
      </c>
      <c r="ASK6" s="243">
        <f>'Inbound SOS &amp; EOD'!AOT29</f>
        <v>0</v>
      </c>
      <c r="ASL6" s="243">
        <f>'Inbound SOS &amp; EOD'!AOU29</f>
        <v>0</v>
      </c>
      <c r="ASM6" s="243">
        <f>'Inbound SOS &amp; EOD'!AOV29</f>
        <v>0</v>
      </c>
      <c r="ASN6" s="243">
        <f>'Inbound SOS &amp; EOD'!AOW29</f>
        <v>0</v>
      </c>
      <c r="ASO6" s="243">
        <f>'Inbound SOS &amp; EOD'!AOX29</f>
        <v>0</v>
      </c>
      <c r="ASP6" s="243">
        <f>'Inbound SOS &amp; EOD'!AOY29</f>
        <v>0</v>
      </c>
      <c r="ASQ6" s="243">
        <f>'Inbound SOS &amp; EOD'!AOZ29</f>
        <v>0</v>
      </c>
      <c r="ASR6" s="243">
        <f>'Inbound SOS &amp; EOD'!APA29</f>
        <v>0</v>
      </c>
      <c r="ASS6" s="243">
        <f>'Inbound SOS &amp; EOD'!APB29</f>
        <v>0</v>
      </c>
      <c r="AST6" s="243">
        <f>'Inbound SOS &amp; EOD'!APC29</f>
        <v>0</v>
      </c>
      <c r="ASU6" s="243">
        <f>'Inbound SOS &amp; EOD'!APD29</f>
        <v>0</v>
      </c>
      <c r="ASV6" s="243">
        <f>'Inbound SOS &amp; EOD'!APE29</f>
        <v>0</v>
      </c>
      <c r="ASW6" s="243">
        <f>'Inbound SOS &amp; EOD'!APF29</f>
        <v>0</v>
      </c>
      <c r="ASX6" s="243">
        <f>'Inbound SOS &amp; EOD'!APG29</f>
        <v>0</v>
      </c>
      <c r="ASY6" s="243">
        <f>'Inbound SOS &amp; EOD'!APH29</f>
        <v>0</v>
      </c>
      <c r="ASZ6" s="243">
        <f>'Inbound SOS &amp; EOD'!API29</f>
        <v>0</v>
      </c>
      <c r="ATA6" s="243">
        <f>'Inbound SOS &amp; EOD'!APJ29</f>
        <v>0</v>
      </c>
      <c r="ATB6" s="243">
        <f>'Inbound SOS &amp; EOD'!APK29</f>
        <v>0</v>
      </c>
      <c r="ATC6" s="243">
        <f>'Inbound SOS &amp; EOD'!APL29</f>
        <v>0</v>
      </c>
      <c r="ATD6" s="243">
        <f>'Inbound SOS &amp; EOD'!APM29</f>
        <v>0</v>
      </c>
      <c r="ATE6" s="243">
        <f>'Inbound SOS &amp; EOD'!APN29</f>
        <v>0</v>
      </c>
      <c r="ATF6" s="243">
        <f>'Inbound SOS &amp; EOD'!APO29</f>
        <v>0</v>
      </c>
      <c r="ATG6" s="243">
        <f>'Inbound SOS &amp; EOD'!APP29</f>
        <v>0</v>
      </c>
      <c r="ATH6" s="243">
        <f>'Inbound SOS &amp; EOD'!APQ29</f>
        <v>0</v>
      </c>
      <c r="ATI6" s="243">
        <f>'Inbound SOS &amp; EOD'!APR29</f>
        <v>0</v>
      </c>
      <c r="ATJ6" s="243">
        <f>'Inbound SOS &amp; EOD'!APS29</f>
        <v>0</v>
      </c>
      <c r="ATK6" s="243">
        <f>'Inbound SOS &amp; EOD'!APT29</f>
        <v>0</v>
      </c>
      <c r="ATL6" s="243">
        <f>'Inbound SOS &amp; EOD'!APU29</f>
        <v>0</v>
      </c>
      <c r="ATM6" s="243">
        <f>'Inbound SOS &amp; EOD'!APV29</f>
        <v>0</v>
      </c>
      <c r="ATN6" s="243">
        <f>'Inbound SOS &amp; EOD'!APW29</f>
        <v>0</v>
      </c>
      <c r="ATO6" s="243">
        <f>'Inbound SOS &amp; EOD'!APX29</f>
        <v>0</v>
      </c>
      <c r="ATP6" s="243">
        <f>'Inbound SOS &amp; EOD'!APY29</f>
        <v>0</v>
      </c>
      <c r="ATQ6" s="243">
        <f>'Inbound SOS &amp; EOD'!APZ29</f>
        <v>0</v>
      </c>
      <c r="ATR6" s="243">
        <f>'Inbound SOS &amp; EOD'!AQA29</f>
        <v>0</v>
      </c>
      <c r="ATS6" s="243">
        <f>'Inbound SOS &amp; EOD'!AQB29</f>
        <v>0</v>
      </c>
      <c r="ATT6" s="243">
        <f>'Inbound SOS &amp; EOD'!AQC29</f>
        <v>0</v>
      </c>
      <c r="ATU6" s="243">
        <f>'Inbound SOS &amp; EOD'!AQD29</f>
        <v>0</v>
      </c>
      <c r="ATV6" s="243">
        <f>'Inbound SOS &amp; EOD'!AQE29</f>
        <v>0</v>
      </c>
      <c r="ATW6" s="243">
        <f>'Inbound SOS &amp; EOD'!AQF29</f>
        <v>0</v>
      </c>
      <c r="ATX6" s="243">
        <f>'Inbound SOS &amp; EOD'!AQG29</f>
        <v>0</v>
      </c>
      <c r="ATY6" s="243">
        <f>'Inbound SOS &amp; EOD'!AQH29</f>
        <v>0</v>
      </c>
      <c r="ATZ6" s="243">
        <f>'Inbound SOS &amp; EOD'!AQI29</f>
        <v>0</v>
      </c>
      <c r="AUA6" s="243">
        <f>'Inbound SOS &amp; EOD'!AQJ29</f>
        <v>0</v>
      </c>
      <c r="AUB6" s="243">
        <f>'Inbound SOS &amp; EOD'!AQK29</f>
        <v>0</v>
      </c>
      <c r="AUC6" s="243">
        <f>'Inbound SOS &amp; EOD'!AQL29</f>
        <v>0</v>
      </c>
      <c r="AUD6" s="243">
        <f>'Inbound SOS &amp; EOD'!AQM29</f>
        <v>0</v>
      </c>
      <c r="AUE6" s="243">
        <f>'Inbound SOS &amp; EOD'!AQN29</f>
        <v>0</v>
      </c>
      <c r="AUF6" s="243">
        <f>'Inbound SOS &amp; EOD'!AQO29</f>
        <v>0</v>
      </c>
      <c r="AUG6" s="243">
        <f>'Inbound SOS &amp; EOD'!AQP29</f>
        <v>0</v>
      </c>
      <c r="AUH6" s="243">
        <f>'Inbound SOS &amp; EOD'!AQQ29</f>
        <v>0</v>
      </c>
      <c r="AUI6" s="243">
        <f>'Inbound SOS &amp; EOD'!AQR29</f>
        <v>0</v>
      </c>
      <c r="AUJ6" s="243">
        <f>'Inbound SOS &amp; EOD'!AQS29</f>
        <v>0</v>
      </c>
      <c r="AUK6" s="243">
        <f>'Inbound SOS &amp; EOD'!AQT29</f>
        <v>0</v>
      </c>
      <c r="AUL6" s="243">
        <f>'Inbound SOS &amp; EOD'!AQU29</f>
        <v>0</v>
      </c>
      <c r="AUM6" s="243">
        <f>'Inbound SOS &amp; EOD'!AQV29</f>
        <v>0</v>
      </c>
      <c r="AUN6" s="243">
        <f>'Inbound SOS &amp; EOD'!AQW29</f>
        <v>0</v>
      </c>
      <c r="AUO6" s="243">
        <f>'Inbound SOS &amp; EOD'!AQX29</f>
        <v>0</v>
      </c>
      <c r="AUP6" s="243">
        <f>'Inbound SOS &amp; EOD'!AQY29</f>
        <v>0</v>
      </c>
      <c r="AUQ6" s="243">
        <f>'Inbound SOS &amp; EOD'!AQZ29</f>
        <v>0</v>
      </c>
      <c r="AUR6" s="243">
        <f>'Inbound SOS &amp; EOD'!ARA29</f>
        <v>0</v>
      </c>
      <c r="AUS6" s="243">
        <f>'Inbound SOS &amp; EOD'!ARB29</f>
        <v>0</v>
      </c>
      <c r="AUT6" s="243">
        <f>'Inbound SOS &amp; EOD'!ARC29</f>
        <v>0</v>
      </c>
      <c r="AUU6" s="243">
        <f>'Inbound SOS &amp; EOD'!ARD29</f>
        <v>0</v>
      </c>
      <c r="AUV6" s="243">
        <f>'Inbound SOS &amp; EOD'!ARE29</f>
        <v>0</v>
      </c>
      <c r="AUW6" s="243">
        <f>'Inbound SOS &amp; EOD'!ARF29</f>
        <v>0</v>
      </c>
      <c r="AUX6" s="243">
        <f>'Inbound SOS &amp; EOD'!ARG29</f>
        <v>0</v>
      </c>
      <c r="AUY6" s="243">
        <f>'Inbound SOS &amp; EOD'!ARH29</f>
        <v>0</v>
      </c>
      <c r="AUZ6" s="243">
        <f>'Inbound SOS &amp; EOD'!ARI29</f>
        <v>0</v>
      </c>
      <c r="AVA6" s="243">
        <f>'Inbound SOS &amp; EOD'!ARJ29</f>
        <v>0</v>
      </c>
      <c r="AVB6" s="243">
        <f>'Inbound SOS &amp; EOD'!ARK29</f>
        <v>0</v>
      </c>
      <c r="AVC6" s="243">
        <f>'Inbound SOS &amp; EOD'!ARL29</f>
        <v>0</v>
      </c>
      <c r="AVD6" s="243">
        <f>'Inbound SOS &amp; EOD'!ARM29</f>
        <v>0</v>
      </c>
      <c r="AVE6" s="243">
        <f>'Inbound SOS &amp; EOD'!ARN29</f>
        <v>0</v>
      </c>
      <c r="AVF6" s="243">
        <f>'Inbound SOS &amp; EOD'!ARO29</f>
        <v>0</v>
      </c>
      <c r="AVG6" s="243">
        <f>'Inbound SOS &amp; EOD'!ARP29</f>
        <v>0</v>
      </c>
      <c r="AVH6" s="243">
        <f>'Inbound SOS &amp; EOD'!ARQ29</f>
        <v>0</v>
      </c>
      <c r="AVI6" s="243">
        <f>'Inbound SOS &amp; EOD'!ARR29</f>
        <v>0</v>
      </c>
      <c r="AVJ6" s="243">
        <f>'Inbound SOS &amp; EOD'!ARS29</f>
        <v>0</v>
      </c>
      <c r="AVK6" s="243">
        <f>'Inbound SOS &amp; EOD'!ART29</f>
        <v>0</v>
      </c>
      <c r="AVL6" s="243">
        <f>'Inbound SOS &amp; EOD'!ARU29</f>
        <v>0</v>
      </c>
      <c r="AVM6" s="243">
        <f>'Inbound SOS &amp; EOD'!ARV29</f>
        <v>0</v>
      </c>
      <c r="AVN6" s="243">
        <f>'Inbound SOS &amp; EOD'!ARW29</f>
        <v>0</v>
      </c>
      <c r="AVO6" s="243">
        <f>'Inbound SOS &amp; EOD'!ARX29</f>
        <v>0</v>
      </c>
      <c r="AVP6" s="243">
        <f>'Inbound SOS &amp; EOD'!ARY29</f>
        <v>0</v>
      </c>
      <c r="AVQ6" s="243">
        <f>'Inbound SOS &amp; EOD'!ARZ29</f>
        <v>0</v>
      </c>
      <c r="AVR6" s="243">
        <f>'Inbound SOS &amp; EOD'!ASA29</f>
        <v>0</v>
      </c>
      <c r="AVS6" s="243">
        <f>'Inbound SOS &amp; EOD'!ASB29</f>
        <v>0</v>
      </c>
      <c r="AVT6" s="243">
        <f>'Inbound SOS &amp; EOD'!ASC29</f>
        <v>0</v>
      </c>
      <c r="AVU6" s="243">
        <f>'Inbound SOS &amp; EOD'!ASD29</f>
        <v>0</v>
      </c>
      <c r="AVV6" s="243">
        <f>'Inbound SOS &amp; EOD'!ASE29</f>
        <v>0</v>
      </c>
      <c r="AVW6" s="243">
        <f>'Inbound SOS &amp; EOD'!ASF29</f>
        <v>0</v>
      </c>
      <c r="AVX6" s="243">
        <f>'Inbound SOS &amp; EOD'!ASG29</f>
        <v>0</v>
      </c>
      <c r="AVY6" s="243">
        <f>'Inbound SOS &amp; EOD'!ASH29</f>
        <v>0</v>
      </c>
      <c r="AVZ6" s="243">
        <f>'Inbound SOS &amp; EOD'!ASI29</f>
        <v>0</v>
      </c>
      <c r="AWA6" s="243">
        <f>'Inbound SOS &amp; EOD'!ASJ29</f>
        <v>0</v>
      </c>
      <c r="AWB6" s="243">
        <f>'Inbound SOS &amp; EOD'!ASK29</f>
        <v>0</v>
      </c>
      <c r="AWC6" s="243">
        <f>'Inbound SOS &amp; EOD'!ASL29</f>
        <v>0</v>
      </c>
      <c r="AWD6" s="243">
        <f>'Inbound SOS &amp; EOD'!ASM29</f>
        <v>0</v>
      </c>
      <c r="AWE6" s="243">
        <f>'Inbound SOS &amp; EOD'!ASN29</f>
        <v>0</v>
      </c>
      <c r="AWF6" s="243">
        <f>'Inbound SOS &amp; EOD'!ASO29</f>
        <v>0</v>
      </c>
      <c r="AWG6" s="243">
        <f>'Inbound SOS &amp; EOD'!ASP29</f>
        <v>0</v>
      </c>
      <c r="AWH6" s="243">
        <f>'Inbound SOS &amp; EOD'!ASQ29</f>
        <v>0</v>
      </c>
      <c r="AWI6" s="243">
        <f>'Inbound SOS &amp; EOD'!ASR29</f>
        <v>0</v>
      </c>
      <c r="AWJ6" s="243">
        <f>'Inbound SOS &amp; EOD'!ASS29</f>
        <v>0</v>
      </c>
      <c r="AWK6" s="243">
        <f>'Inbound SOS &amp; EOD'!AST29</f>
        <v>0</v>
      </c>
      <c r="AWL6" s="243">
        <f>'Inbound SOS &amp; EOD'!ASU29</f>
        <v>0</v>
      </c>
      <c r="AWM6" s="243">
        <f>'Inbound SOS &amp; EOD'!ASV29</f>
        <v>0</v>
      </c>
      <c r="AWN6" s="243">
        <f>'Inbound SOS &amp; EOD'!ASW29</f>
        <v>0</v>
      </c>
      <c r="AWO6" s="243">
        <f>'Inbound SOS &amp; EOD'!ASX29</f>
        <v>0</v>
      </c>
      <c r="AWP6" s="243">
        <f>'Inbound SOS &amp; EOD'!ASY29</f>
        <v>0</v>
      </c>
      <c r="AWQ6" s="243">
        <f>'Inbound SOS &amp; EOD'!ASZ29</f>
        <v>0</v>
      </c>
      <c r="AWR6" s="243">
        <f>'Inbound SOS &amp; EOD'!ATA29</f>
        <v>0</v>
      </c>
      <c r="AWS6" s="243">
        <f>'Inbound SOS &amp; EOD'!ATB29</f>
        <v>0</v>
      </c>
      <c r="AWT6" s="243">
        <f>'Inbound SOS &amp; EOD'!ATC29</f>
        <v>0</v>
      </c>
      <c r="AWU6" s="243">
        <f>'Inbound SOS &amp; EOD'!ATD29</f>
        <v>0</v>
      </c>
      <c r="AWV6" s="243">
        <f>'Inbound SOS &amp; EOD'!ATE29</f>
        <v>0</v>
      </c>
      <c r="AWW6" s="243">
        <f>'Inbound SOS &amp; EOD'!ATF29</f>
        <v>0</v>
      </c>
      <c r="AWX6" s="243">
        <f>'Inbound SOS &amp; EOD'!ATG29</f>
        <v>0</v>
      </c>
      <c r="AWY6" s="243">
        <f>'Inbound SOS &amp; EOD'!ATH29</f>
        <v>0</v>
      </c>
      <c r="AWZ6" s="243">
        <f>'Inbound SOS &amp; EOD'!ATI29</f>
        <v>0</v>
      </c>
      <c r="AXA6" s="243">
        <f>'Inbound SOS &amp; EOD'!ATJ29</f>
        <v>0</v>
      </c>
      <c r="AXB6" s="243">
        <f>'Inbound SOS &amp; EOD'!ATK29</f>
        <v>0</v>
      </c>
      <c r="AXC6" s="243">
        <f>'Inbound SOS &amp; EOD'!ATL29</f>
        <v>0</v>
      </c>
      <c r="AXD6" s="243">
        <f>'Inbound SOS &amp; EOD'!ATM29</f>
        <v>0</v>
      </c>
      <c r="AXE6" s="243">
        <f>'Inbound SOS &amp; EOD'!ATN29</f>
        <v>0</v>
      </c>
      <c r="AXF6" s="243">
        <f>'Inbound SOS &amp; EOD'!ATO29</f>
        <v>0</v>
      </c>
      <c r="AXG6" s="243">
        <f>'Inbound SOS &amp; EOD'!ATP29</f>
        <v>0</v>
      </c>
      <c r="AXH6" s="243">
        <f>'Inbound SOS &amp; EOD'!ATQ29</f>
        <v>0</v>
      </c>
      <c r="AXI6" s="243">
        <f>'Inbound SOS &amp; EOD'!ATR29</f>
        <v>0</v>
      </c>
      <c r="AXJ6" s="243">
        <f>'Inbound SOS &amp; EOD'!ATS29</f>
        <v>0</v>
      </c>
      <c r="AXK6" s="243">
        <f>'Inbound SOS &amp; EOD'!ATT29</f>
        <v>0</v>
      </c>
      <c r="AXL6" s="243">
        <f>'Inbound SOS &amp; EOD'!ATU29</f>
        <v>0</v>
      </c>
      <c r="AXM6" s="243">
        <f>'Inbound SOS &amp; EOD'!ATV29</f>
        <v>0</v>
      </c>
      <c r="AXN6" s="243">
        <f>'Inbound SOS &amp; EOD'!ATW29</f>
        <v>0</v>
      </c>
      <c r="AXO6" s="243">
        <f>'Inbound SOS &amp; EOD'!ATX29</f>
        <v>0</v>
      </c>
      <c r="AXP6" s="243">
        <f>'Inbound SOS &amp; EOD'!ATY29</f>
        <v>0</v>
      </c>
      <c r="AXQ6" s="243">
        <f>'Inbound SOS &amp; EOD'!ATZ29</f>
        <v>0</v>
      </c>
      <c r="AXR6" s="243">
        <f>'Inbound SOS &amp; EOD'!AUA29</f>
        <v>0</v>
      </c>
      <c r="AXS6" s="243">
        <f>'Inbound SOS &amp; EOD'!AUB29</f>
        <v>0</v>
      </c>
      <c r="AXT6" s="243">
        <f>'Inbound SOS &amp; EOD'!AUC29</f>
        <v>0</v>
      </c>
      <c r="AXU6" s="243">
        <f>'Inbound SOS &amp; EOD'!AUD29</f>
        <v>0</v>
      </c>
      <c r="AXV6" s="243">
        <f>'Inbound SOS &amp; EOD'!AUE29</f>
        <v>0</v>
      </c>
      <c r="AXW6" s="243">
        <f>'Inbound SOS &amp; EOD'!AUF29</f>
        <v>0</v>
      </c>
      <c r="AXX6" s="243">
        <f>'Inbound SOS &amp; EOD'!AUG29</f>
        <v>0</v>
      </c>
      <c r="AXY6" s="243">
        <f>'Inbound SOS &amp; EOD'!AUH29</f>
        <v>0</v>
      </c>
      <c r="AXZ6" s="243">
        <f>'Inbound SOS &amp; EOD'!AUI29</f>
        <v>0</v>
      </c>
      <c r="AYA6" s="243">
        <f>'Inbound SOS &amp; EOD'!AUJ29</f>
        <v>0</v>
      </c>
      <c r="AYB6" s="243">
        <f>'Inbound SOS &amp; EOD'!AUK29</f>
        <v>0</v>
      </c>
      <c r="AYC6" s="243">
        <f>'Inbound SOS &amp; EOD'!AUL29</f>
        <v>0</v>
      </c>
      <c r="AYD6" s="243">
        <f>'Inbound SOS &amp; EOD'!AUM29</f>
        <v>0</v>
      </c>
      <c r="AYE6" s="243">
        <f>'Inbound SOS &amp; EOD'!AUN29</f>
        <v>0</v>
      </c>
      <c r="AYF6" s="243">
        <f>'Inbound SOS &amp; EOD'!AUO29</f>
        <v>0</v>
      </c>
      <c r="AYG6" s="243">
        <f>'Inbound SOS &amp; EOD'!AUP29</f>
        <v>0</v>
      </c>
      <c r="AYH6" s="243">
        <f>'Inbound SOS &amp; EOD'!AUQ29</f>
        <v>0</v>
      </c>
      <c r="AYI6" s="243">
        <f>'Inbound SOS &amp; EOD'!AUR29</f>
        <v>0</v>
      </c>
      <c r="AYJ6" s="243">
        <f>'Inbound SOS &amp; EOD'!AUS29</f>
        <v>0</v>
      </c>
      <c r="AYK6" s="243">
        <f>'Inbound SOS &amp; EOD'!AUT29</f>
        <v>0</v>
      </c>
      <c r="AYL6" s="243">
        <f>'Inbound SOS &amp; EOD'!AUU29</f>
        <v>0</v>
      </c>
      <c r="AYM6" s="243">
        <f>'Inbound SOS &amp; EOD'!AUV29</f>
        <v>0</v>
      </c>
      <c r="AYN6" s="243">
        <f>'Inbound SOS &amp; EOD'!AUW29</f>
        <v>0</v>
      </c>
      <c r="AYO6" s="243">
        <f>'Inbound SOS &amp; EOD'!AUX29</f>
        <v>0</v>
      </c>
      <c r="AYP6" s="243">
        <f>'Inbound SOS &amp; EOD'!AUY29</f>
        <v>0</v>
      </c>
      <c r="AYQ6" s="243">
        <f>'Inbound SOS &amp; EOD'!AUZ29</f>
        <v>0</v>
      </c>
      <c r="AYR6" s="243">
        <f>'Inbound SOS &amp; EOD'!AVA29</f>
        <v>0</v>
      </c>
      <c r="AYS6" s="243">
        <f>'Inbound SOS &amp; EOD'!AVB29</f>
        <v>0</v>
      </c>
      <c r="AYT6" s="243">
        <f>'Inbound SOS &amp; EOD'!AVC29</f>
        <v>0</v>
      </c>
      <c r="AYU6" s="243">
        <f>'Inbound SOS &amp; EOD'!AVD29</f>
        <v>0</v>
      </c>
      <c r="AYV6" s="243">
        <f>'Inbound SOS &amp; EOD'!AVE29</f>
        <v>0</v>
      </c>
      <c r="AYW6" s="243">
        <f>'Inbound SOS &amp; EOD'!AVF29</f>
        <v>0</v>
      </c>
      <c r="AYX6" s="243">
        <f>'Inbound SOS &amp; EOD'!AVG29</f>
        <v>0</v>
      </c>
      <c r="AYY6" s="243">
        <f>'Inbound SOS &amp; EOD'!AVH29</f>
        <v>0</v>
      </c>
      <c r="AYZ6" s="243">
        <f>'Inbound SOS &amp; EOD'!AVI29</f>
        <v>0</v>
      </c>
      <c r="AZA6" s="243">
        <f>'Inbound SOS &amp; EOD'!AVJ29</f>
        <v>0</v>
      </c>
      <c r="AZB6" s="243">
        <f>'Inbound SOS &amp; EOD'!AVK29</f>
        <v>0</v>
      </c>
      <c r="AZC6" s="243">
        <f>'Inbound SOS &amp; EOD'!AVL29</f>
        <v>0</v>
      </c>
      <c r="AZD6" s="243">
        <f>'Inbound SOS &amp; EOD'!AVM29</f>
        <v>0</v>
      </c>
      <c r="AZE6" s="243">
        <f>'Inbound SOS &amp; EOD'!AVN29</f>
        <v>0</v>
      </c>
      <c r="AZF6" s="243">
        <f>'Inbound SOS &amp; EOD'!AVO29</f>
        <v>0</v>
      </c>
      <c r="AZG6" s="243">
        <f>'Inbound SOS &amp; EOD'!AVP29</f>
        <v>0</v>
      </c>
      <c r="AZH6" s="243">
        <f>'Inbound SOS &amp; EOD'!AVQ29</f>
        <v>0</v>
      </c>
      <c r="AZI6" s="243">
        <f>'Inbound SOS &amp; EOD'!AVR29</f>
        <v>0</v>
      </c>
      <c r="AZJ6" s="243">
        <f>'Inbound SOS &amp; EOD'!AVS29</f>
        <v>0</v>
      </c>
      <c r="AZK6" s="243">
        <f>'Inbound SOS &amp; EOD'!AVT29</f>
        <v>0</v>
      </c>
      <c r="AZL6" s="243">
        <f>'Inbound SOS &amp; EOD'!AVU29</f>
        <v>0</v>
      </c>
      <c r="AZM6" s="243">
        <f>'Inbound SOS &amp; EOD'!AVV29</f>
        <v>0</v>
      </c>
      <c r="AZN6" s="243">
        <f>'Inbound SOS &amp; EOD'!AVW29</f>
        <v>0</v>
      </c>
      <c r="AZO6" s="243">
        <f>'Inbound SOS &amp; EOD'!AVX29</f>
        <v>0</v>
      </c>
      <c r="AZP6" s="243">
        <f>'Inbound SOS &amp; EOD'!AVY29</f>
        <v>0</v>
      </c>
      <c r="AZQ6" s="243">
        <f>'Inbound SOS &amp; EOD'!AVZ29</f>
        <v>0</v>
      </c>
      <c r="AZR6" s="243">
        <f>'Inbound SOS &amp; EOD'!AWA29</f>
        <v>0</v>
      </c>
      <c r="AZS6" s="243">
        <f>'Inbound SOS &amp; EOD'!AWB29</f>
        <v>0</v>
      </c>
      <c r="AZT6" s="243">
        <f>'Inbound SOS &amp; EOD'!AWC29</f>
        <v>0</v>
      </c>
      <c r="AZU6" s="243">
        <f>'Inbound SOS &amp; EOD'!AWD29</f>
        <v>0</v>
      </c>
      <c r="AZV6" s="243">
        <f>'Inbound SOS &amp; EOD'!AWE29</f>
        <v>0</v>
      </c>
      <c r="AZW6" s="243">
        <f>'Inbound SOS &amp; EOD'!AWF29</f>
        <v>0</v>
      </c>
      <c r="AZX6" s="243">
        <f>'Inbound SOS &amp; EOD'!AWG29</f>
        <v>0</v>
      </c>
      <c r="AZY6" s="243">
        <f>'Inbound SOS &amp; EOD'!AWH29</f>
        <v>0</v>
      </c>
      <c r="AZZ6" s="243">
        <f>'Inbound SOS &amp; EOD'!AWI29</f>
        <v>0</v>
      </c>
      <c r="BAA6" s="243">
        <f>'Inbound SOS &amp; EOD'!AWJ29</f>
        <v>0</v>
      </c>
      <c r="BAB6" s="243">
        <f>'Inbound SOS &amp; EOD'!AWK29</f>
        <v>0</v>
      </c>
      <c r="BAC6" s="243">
        <f>'Inbound SOS &amp; EOD'!AWL29</f>
        <v>0</v>
      </c>
      <c r="BAD6" s="243">
        <f>'Inbound SOS &amp; EOD'!AWM29</f>
        <v>0</v>
      </c>
      <c r="BAE6" s="243">
        <f>'Inbound SOS &amp; EOD'!AWN29</f>
        <v>0</v>
      </c>
      <c r="BAF6" s="243">
        <f>'Inbound SOS &amp; EOD'!AWO29</f>
        <v>0</v>
      </c>
      <c r="BAG6" s="243">
        <f>'Inbound SOS &amp; EOD'!AWP29</f>
        <v>0</v>
      </c>
      <c r="BAH6" s="243">
        <f>'Inbound SOS &amp; EOD'!AWQ29</f>
        <v>0</v>
      </c>
      <c r="BAI6" s="243">
        <f>'Inbound SOS &amp; EOD'!AWR29</f>
        <v>0</v>
      </c>
      <c r="BAJ6" s="243">
        <f>'Inbound SOS &amp; EOD'!AWS29</f>
        <v>0</v>
      </c>
      <c r="BAK6" s="243">
        <f>'Inbound SOS &amp; EOD'!AWT29</f>
        <v>0</v>
      </c>
      <c r="BAL6" s="243">
        <f>'Inbound SOS &amp; EOD'!AWU29</f>
        <v>0</v>
      </c>
      <c r="BAM6" s="243">
        <f>'Inbound SOS &amp; EOD'!AWV29</f>
        <v>0</v>
      </c>
      <c r="BAN6" s="243">
        <f>'Inbound SOS &amp; EOD'!AWW29</f>
        <v>0</v>
      </c>
      <c r="BAO6" s="243">
        <f>'Inbound SOS &amp; EOD'!AWX29</f>
        <v>0</v>
      </c>
      <c r="BAP6" s="243">
        <f>'Inbound SOS &amp; EOD'!AWY29</f>
        <v>0</v>
      </c>
      <c r="BAQ6" s="243">
        <f>'Inbound SOS &amp; EOD'!AWZ29</f>
        <v>0</v>
      </c>
      <c r="BAR6" s="243">
        <f>'Inbound SOS &amp; EOD'!AXA29</f>
        <v>0</v>
      </c>
      <c r="BAS6" s="243">
        <f>'Inbound SOS &amp; EOD'!AXB29</f>
        <v>0</v>
      </c>
      <c r="BAT6" s="243">
        <f>'Inbound SOS &amp; EOD'!AXC29</f>
        <v>0</v>
      </c>
      <c r="BAU6" s="243">
        <f>'Inbound SOS &amp; EOD'!AXD29</f>
        <v>0</v>
      </c>
      <c r="BAV6" s="243">
        <f>'Inbound SOS &amp; EOD'!AXE29</f>
        <v>0</v>
      </c>
      <c r="BAW6" s="243">
        <f>'Inbound SOS &amp; EOD'!AXF29</f>
        <v>0</v>
      </c>
      <c r="BAX6" s="243">
        <f>'Inbound SOS &amp; EOD'!AXG29</f>
        <v>0</v>
      </c>
      <c r="BAY6" s="243">
        <f>'Inbound SOS &amp; EOD'!AXH29</f>
        <v>0</v>
      </c>
      <c r="BAZ6" s="243">
        <f>'Inbound SOS &amp; EOD'!AXI29</f>
        <v>0</v>
      </c>
      <c r="BBA6" s="243">
        <f>'Inbound SOS &amp; EOD'!AXJ29</f>
        <v>0</v>
      </c>
      <c r="BBB6" s="243">
        <f>'Inbound SOS &amp; EOD'!AXK29</f>
        <v>0</v>
      </c>
      <c r="BBC6" s="243">
        <f>'Inbound SOS &amp; EOD'!AXL29</f>
        <v>0</v>
      </c>
      <c r="BBD6" s="243">
        <f>'Inbound SOS &amp; EOD'!AXM29</f>
        <v>0</v>
      </c>
      <c r="BBE6" s="243">
        <f>'Inbound SOS &amp; EOD'!AXN29</f>
        <v>0</v>
      </c>
      <c r="BBF6" s="243">
        <f>'Inbound SOS &amp; EOD'!AXO29</f>
        <v>0</v>
      </c>
      <c r="BBG6" s="243">
        <f>'Inbound SOS &amp; EOD'!AXP29</f>
        <v>0</v>
      </c>
      <c r="BBH6" s="243">
        <f>'Inbound SOS &amp; EOD'!AXQ29</f>
        <v>0</v>
      </c>
      <c r="BBI6" s="243">
        <f>'Inbound SOS &amp; EOD'!AXR29</f>
        <v>0</v>
      </c>
      <c r="BBJ6" s="243">
        <f>'Inbound SOS &amp; EOD'!AXS29</f>
        <v>0</v>
      </c>
      <c r="BBK6" s="243">
        <f>'Inbound SOS &amp; EOD'!AXT29</f>
        <v>0</v>
      </c>
      <c r="BBL6" s="243">
        <f>'Inbound SOS &amp; EOD'!AXU29</f>
        <v>0</v>
      </c>
      <c r="BBM6" s="243">
        <f>'Inbound SOS &amp; EOD'!AXV29</f>
        <v>0</v>
      </c>
      <c r="BBN6" s="243">
        <f>'Inbound SOS &amp; EOD'!AXW29</f>
        <v>0</v>
      </c>
      <c r="BBO6" s="243">
        <f>'Inbound SOS &amp; EOD'!AXX29</f>
        <v>0</v>
      </c>
      <c r="BBP6" s="243">
        <f>'Inbound SOS &amp; EOD'!AXY29</f>
        <v>0</v>
      </c>
      <c r="BBQ6" s="243">
        <f>'Inbound SOS &amp; EOD'!AXZ29</f>
        <v>0</v>
      </c>
      <c r="BBR6" s="243">
        <f>'Inbound SOS &amp; EOD'!AYA29</f>
        <v>0</v>
      </c>
      <c r="BBS6" s="243">
        <f>'Inbound SOS &amp; EOD'!AYB29</f>
        <v>0</v>
      </c>
      <c r="BBT6" s="243">
        <f>'Inbound SOS &amp; EOD'!AYC29</f>
        <v>0</v>
      </c>
      <c r="BBU6" s="243">
        <f>'Inbound SOS &amp; EOD'!AYD29</f>
        <v>0</v>
      </c>
      <c r="BBV6" s="243">
        <f>'Inbound SOS &amp; EOD'!AYE29</f>
        <v>0</v>
      </c>
      <c r="BBW6" s="243">
        <f>'Inbound SOS &amp; EOD'!AYF29</f>
        <v>0</v>
      </c>
      <c r="BBX6" s="243">
        <f>'Inbound SOS &amp; EOD'!AYG29</f>
        <v>0</v>
      </c>
      <c r="BBY6" s="243">
        <f>'Inbound SOS &amp; EOD'!AYH29</f>
        <v>0</v>
      </c>
      <c r="BBZ6" s="243">
        <f>'Inbound SOS &amp; EOD'!AYI29</f>
        <v>0</v>
      </c>
      <c r="BCA6" s="243">
        <f>'Inbound SOS &amp; EOD'!AYJ29</f>
        <v>0</v>
      </c>
      <c r="BCB6" s="243">
        <f>'Inbound SOS &amp; EOD'!AYK29</f>
        <v>0</v>
      </c>
      <c r="BCC6" s="243">
        <f>'Inbound SOS &amp; EOD'!AYL29</f>
        <v>0</v>
      </c>
      <c r="BCD6" s="243">
        <f>'Inbound SOS &amp; EOD'!AYM29</f>
        <v>0</v>
      </c>
      <c r="BCE6" s="243">
        <f>'Inbound SOS &amp; EOD'!AYN29</f>
        <v>0</v>
      </c>
      <c r="BCF6" s="243">
        <f>'Inbound SOS &amp; EOD'!AYO29</f>
        <v>0</v>
      </c>
      <c r="BCG6" s="243">
        <f>'Inbound SOS &amp; EOD'!AYP29</f>
        <v>0</v>
      </c>
      <c r="BCH6" s="243">
        <f>'Inbound SOS &amp; EOD'!AYQ29</f>
        <v>0</v>
      </c>
      <c r="BCI6" s="243">
        <f>'Inbound SOS &amp; EOD'!AYR29</f>
        <v>0</v>
      </c>
      <c r="BCJ6" s="243">
        <f>'Inbound SOS &amp; EOD'!AYS29</f>
        <v>0</v>
      </c>
      <c r="BCK6" s="243">
        <f>'Inbound SOS &amp; EOD'!AYT29</f>
        <v>0</v>
      </c>
      <c r="BCL6" s="243">
        <f>'Inbound SOS &amp; EOD'!AYU29</f>
        <v>0</v>
      </c>
      <c r="BCM6" s="243">
        <f>'Inbound SOS &amp; EOD'!AYV29</f>
        <v>0</v>
      </c>
      <c r="BCN6" s="243">
        <f>'Inbound SOS &amp; EOD'!AYW29</f>
        <v>0</v>
      </c>
      <c r="BCO6" s="243">
        <f>'Inbound SOS &amp; EOD'!AYX29</f>
        <v>0</v>
      </c>
      <c r="BCP6" s="243">
        <f>'Inbound SOS &amp; EOD'!AYY29</f>
        <v>0</v>
      </c>
      <c r="BCQ6" s="243">
        <f>'Inbound SOS &amp; EOD'!AYZ29</f>
        <v>0</v>
      </c>
      <c r="BCR6" s="243">
        <f>'Inbound SOS &amp; EOD'!AZA29</f>
        <v>0</v>
      </c>
      <c r="BCS6" s="243">
        <f>'Inbound SOS &amp; EOD'!AZB29</f>
        <v>0</v>
      </c>
      <c r="BCT6" s="243">
        <f>'Inbound SOS &amp; EOD'!AZC29</f>
        <v>0</v>
      </c>
      <c r="BCU6" s="243">
        <f>'Inbound SOS &amp; EOD'!AZD29</f>
        <v>0</v>
      </c>
      <c r="BCV6" s="243">
        <f>'Inbound SOS &amp; EOD'!AZE29</f>
        <v>0</v>
      </c>
      <c r="BCW6" s="243">
        <f>'Inbound SOS &amp; EOD'!AZF29</f>
        <v>0</v>
      </c>
      <c r="BCX6" s="243">
        <f>'Inbound SOS &amp; EOD'!AZG29</f>
        <v>0</v>
      </c>
      <c r="BCY6" s="243">
        <f>'Inbound SOS &amp; EOD'!AZH29</f>
        <v>0</v>
      </c>
      <c r="BCZ6" s="243">
        <f>'Inbound SOS &amp; EOD'!AZI29</f>
        <v>0</v>
      </c>
      <c r="BDA6" s="243">
        <f>'Inbound SOS &amp; EOD'!AZJ29</f>
        <v>0</v>
      </c>
      <c r="BDB6" s="243">
        <f>'Inbound SOS &amp; EOD'!AZK29</f>
        <v>0</v>
      </c>
      <c r="BDC6" s="243">
        <f>'Inbound SOS &amp; EOD'!AZL29</f>
        <v>0</v>
      </c>
      <c r="BDD6" s="243">
        <f>'Inbound SOS &amp; EOD'!AZM29</f>
        <v>0</v>
      </c>
      <c r="BDE6" s="243">
        <f>'Inbound SOS &amp; EOD'!AZN29</f>
        <v>0</v>
      </c>
      <c r="BDF6" s="243">
        <f>'Inbound SOS &amp; EOD'!AZO29</f>
        <v>0</v>
      </c>
      <c r="BDG6" s="243">
        <f>'Inbound SOS &amp; EOD'!AZP29</f>
        <v>0</v>
      </c>
      <c r="BDH6" s="243">
        <f>'Inbound SOS &amp; EOD'!AZQ29</f>
        <v>0</v>
      </c>
      <c r="BDI6" s="243">
        <f>'Inbound SOS &amp; EOD'!AZR29</f>
        <v>0</v>
      </c>
      <c r="BDJ6" s="243">
        <f>'Inbound SOS &amp; EOD'!AZS29</f>
        <v>0</v>
      </c>
      <c r="BDK6" s="243">
        <f>'Inbound SOS &amp; EOD'!AZT29</f>
        <v>0</v>
      </c>
      <c r="BDL6" s="243">
        <f>'Inbound SOS &amp; EOD'!AZU29</f>
        <v>0</v>
      </c>
      <c r="BDM6" s="243">
        <f>'Inbound SOS &amp; EOD'!AZV29</f>
        <v>0</v>
      </c>
      <c r="BDN6" s="243">
        <f>'Inbound SOS &amp; EOD'!AZW29</f>
        <v>0</v>
      </c>
      <c r="BDO6" s="243">
        <f>'Inbound SOS &amp; EOD'!AZX29</f>
        <v>0</v>
      </c>
      <c r="BDP6" s="243">
        <f>'Inbound SOS &amp; EOD'!AZY29</f>
        <v>0</v>
      </c>
      <c r="BDQ6" s="243">
        <f>'Inbound SOS &amp; EOD'!AZZ29</f>
        <v>0</v>
      </c>
      <c r="BDR6" s="243">
        <f>'Inbound SOS &amp; EOD'!BAA29</f>
        <v>0</v>
      </c>
      <c r="BDS6" s="243">
        <f>'Inbound SOS &amp; EOD'!BAB29</f>
        <v>0</v>
      </c>
      <c r="BDT6" s="243">
        <f>'Inbound SOS &amp; EOD'!BAC29</f>
        <v>0</v>
      </c>
      <c r="BDU6" s="243">
        <f>'Inbound SOS &amp; EOD'!BAD29</f>
        <v>0</v>
      </c>
      <c r="BDV6" s="243">
        <f>'Inbound SOS &amp; EOD'!BAE29</f>
        <v>0</v>
      </c>
      <c r="BDW6" s="243">
        <f>'Inbound SOS &amp; EOD'!BAF29</f>
        <v>0</v>
      </c>
      <c r="BDX6" s="243">
        <f>'Inbound SOS &amp; EOD'!BAG29</f>
        <v>0</v>
      </c>
      <c r="BDY6" s="243">
        <f>'Inbound SOS &amp; EOD'!BAH29</f>
        <v>0</v>
      </c>
      <c r="BDZ6" s="243">
        <f>'Inbound SOS &amp; EOD'!BAI29</f>
        <v>0</v>
      </c>
      <c r="BEA6" s="243">
        <f>'Inbound SOS &amp; EOD'!BAJ29</f>
        <v>0</v>
      </c>
      <c r="BEB6" s="243">
        <f>'Inbound SOS &amp; EOD'!BAK29</f>
        <v>0</v>
      </c>
      <c r="BEC6" s="243">
        <f>'Inbound SOS &amp; EOD'!BAL29</f>
        <v>0</v>
      </c>
      <c r="BED6" s="243">
        <f>'Inbound SOS &amp; EOD'!BAM29</f>
        <v>0</v>
      </c>
      <c r="BEE6" s="243">
        <f>'Inbound SOS &amp; EOD'!BAN29</f>
        <v>0</v>
      </c>
      <c r="BEF6" s="243">
        <f>'Inbound SOS &amp; EOD'!BAO29</f>
        <v>0</v>
      </c>
      <c r="BEG6" s="243">
        <f>'Inbound SOS &amp; EOD'!BAP29</f>
        <v>0</v>
      </c>
      <c r="BEH6" s="243">
        <f>'Inbound SOS &amp; EOD'!BAQ29</f>
        <v>0</v>
      </c>
      <c r="BEI6" s="243">
        <f>'Inbound SOS &amp; EOD'!BAR29</f>
        <v>0</v>
      </c>
      <c r="BEJ6" s="243">
        <f>'Inbound SOS &amp; EOD'!BAS29</f>
        <v>0</v>
      </c>
      <c r="BEK6" s="243">
        <f>'Inbound SOS &amp; EOD'!BAT29</f>
        <v>0</v>
      </c>
      <c r="BEL6" s="243">
        <f>'Inbound SOS &amp; EOD'!BAU29</f>
        <v>0</v>
      </c>
      <c r="BEM6" s="243">
        <f>'Inbound SOS &amp; EOD'!BAV29</f>
        <v>0</v>
      </c>
      <c r="BEN6" s="243">
        <f>'Inbound SOS &amp; EOD'!BAW29</f>
        <v>0</v>
      </c>
      <c r="BEO6" s="243">
        <f>'Inbound SOS &amp; EOD'!BAX29</f>
        <v>0</v>
      </c>
      <c r="BEP6" s="243">
        <f>'Inbound SOS &amp; EOD'!BAY29</f>
        <v>0</v>
      </c>
      <c r="BEQ6" s="243">
        <f>'Inbound SOS &amp; EOD'!BAZ29</f>
        <v>0</v>
      </c>
      <c r="BER6" s="243">
        <f>'Inbound SOS &amp; EOD'!BBA29</f>
        <v>0</v>
      </c>
      <c r="BES6" s="243">
        <f>'Inbound SOS &amp; EOD'!BBB29</f>
        <v>0</v>
      </c>
      <c r="BET6" s="243">
        <f>'Inbound SOS &amp; EOD'!BBC29</f>
        <v>0</v>
      </c>
      <c r="BEU6" s="243">
        <f>'Inbound SOS &amp; EOD'!BBD29</f>
        <v>0</v>
      </c>
      <c r="BEV6" s="243">
        <f>'Inbound SOS &amp; EOD'!BBE29</f>
        <v>0</v>
      </c>
      <c r="BEW6" s="243">
        <f>'Inbound SOS &amp; EOD'!BBF29</f>
        <v>0</v>
      </c>
      <c r="BEX6" s="243">
        <f>'Inbound SOS &amp; EOD'!BBG29</f>
        <v>0</v>
      </c>
      <c r="BEY6" s="243">
        <f>'Inbound SOS &amp; EOD'!BBH29</f>
        <v>0</v>
      </c>
      <c r="BEZ6" s="243">
        <f>'Inbound SOS &amp; EOD'!BBI29</f>
        <v>0</v>
      </c>
      <c r="BFA6" s="243">
        <f>'Inbound SOS &amp; EOD'!BBJ29</f>
        <v>0</v>
      </c>
      <c r="BFB6" s="243">
        <f>'Inbound SOS &amp; EOD'!BBK29</f>
        <v>0</v>
      </c>
      <c r="BFC6" s="243">
        <f>'Inbound SOS &amp; EOD'!BBL29</f>
        <v>0</v>
      </c>
      <c r="BFD6" s="243">
        <f>'Inbound SOS &amp; EOD'!BBM29</f>
        <v>0</v>
      </c>
      <c r="BFE6" s="243">
        <f>'Inbound SOS &amp; EOD'!BBN29</f>
        <v>0</v>
      </c>
      <c r="BFF6" s="243">
        <f>'Inbound SOS &amp; EOD'!BBO29</f>
        <v>0</v>
      </c>
      <c r="BFG6" s="243">
        <f>'Inbound SOS &amp; EOD'!BBP29</f>
        <v>0</v>
      </c>
      <c r="BFH6" s="243">
        <f>'Inbound SOS &amp; EOD'!BBQ29</f>
        <v>0</v>
      </c>
      <c r="BFI6" s="243">
        <f>'Inbound SOS &amp; EOD'!BBR29</f>
        <v>0</v>
      </c>
      <c r="BFJ6" s="243">
        <f>'Inbound SOS &amp; EOD'!BBS29</f>
        <v>0</v>
      </c>
      <c r="BFK6" s="243">
        <f>'Inbound SOS &amp; EOD'!BBT29</f>
        <v>0</v>
      </c>
      <c r="BFL6" s="243">
        <f>'Inbound SOS &amp; EOD'!BBU29</f>
        <v>0</v>
      </c>
      <c r="BFM6" s="243">
        <f>'Inbound SOS &amp; EOD'!BBV29</f>
        <v>0</v>
      </c>
      <c r="BFN6" s="243">
        <f>'Inbound SOS &amp; EOD'!BBW29</f>
        <v>0</v>
      </c>
      <c r="BFO6" s="243">
        <f>'Inbound SOS &amp; EOD'!BBX29</f>
        <v>0</v>
      </c>
      <c r="BFP6" s="243">
        <f>'Inbound SOS &amp; EOD'!BBY29</f>
        <v>0</v>
      </c>
      <c r="BFQ6" s="243">
        <f>'Inbound SOS &amp; EOD'!BBZ29</f>
        <v>0</v>
      </c>
      <c r="BFR6" s="243">
        <f>'Inbound SOS &amp; EOD'!BCA29</f>
        <v>0</v>
      </c>
      <c r="BFS6" s="243">
        <f>'Inbound SOS &amp; EOD'!BCB29</f>
        <v>0</v>
      </c>
      <c r="BFT6" s="243">
        <f>'Inbound SOS &amp; EOD'!BCC29</f>
        <v>0</v>
      </c>
      <c r="BFU6" s="243">
        <f>'Inbound SOS &amp; EOD'!BCD29</f>
        <v>0</v>
      </c>
      <c r="BFV6" s="243">
        <f>'Inbound SOS &amp; EOD'!BCE29</f>
        <v>0</v>
      </c>
      <c r="BFW6" s="243">
        <f>'Inbound SOS &amp; EOD'!BCF29</f>
        <v>0</v>
      </c>
      <c r="BFX6" s="243">
        <f>'Inbound SOS &amp; EOD'!BCG29</f>
        <v>0</v>
      </c>
      <c r="BFY6" s="243">
        <f>'Inbound SOS &amp; EOD'!BCH29</f>
        <v>0</v>
      </c>
      <c r="BFZ6" s="243">
        <f>'Inbound SOS &amp; EOD'!BCI29</f>
        <v>0</v>
      </c>
      <c r="BGA6" s="243">
        <f>'Inbound SOS &amp; EOD'!BCJ29</f>
        <v>0</v>
      </c>
      <c r="BGB6" s="243">
        <f>'Inbound SOS &amp; EOD'!BCK29</f>
        <v>0</v>
      </c>
      <c r="BGC6" s="243">
        <f>'Inbound SOS &amp; EOD'!BCL29</f>
        <v>0</v>
      </c>
      <c r="BGD6" s="243">
        <f>'Inbound SOS &amp; EOD'!BCM29</f>
        <v>0</v>
      </c>
      <c r="BGE6" s="243">
        <f>'Inbound SOS &amp; EOD'!BCN29</f>
        <v>0</v>
      </c>
      <c r="BGF6" s="243">
        <f>'Inbound SOS &amp; EOD'!BCO29</f>
        <v>0</v>
      </c>
      <c r="BGG6" s="243">
        <f>'Inbound SOS &amp; EOD'!BCP29</f>
        <v>0</v>
      </c>
      <c r="BGH6" s="243">
        <f>'Inbound SOS &amp; EOD'!BCQ29</f>
        <v>0</v>
      </c>
      <c r="BGI6" s="243">
        <f>'Inbound SOS &amp; EOD'!BCR29</f>
        <v>0</v>
      </c>
      <c r="BGJ6" s="243">
        <f>'Inbound SOS &amp; EOD'!BCS29</f>
        <v>0</v>
      </c>
      <c r="BGK6" s="243">
        <f>'Inbound SOS &amp; EOD'!BCT29</f>
        <v>0</v>
      </c>
      <c r="BGL6" s="243">
        <f>'Inbound SOS &amp; EOD'!BCU29</f>
        <v>0</v>
      </c>
      <c r="BGM6" s="243">
        <f>'Inbound SOS &amp; EOD'!BCV29</f>
        <v>0</v>
      </c>
      <c r="BGN6" s="243">
        <f>'Inbound SOS &amp; EOD'!BCW29</f>
        <v>0</v>
      </c>
      <c r="BGO6" s="243">
        <f>'Inbound SOS &amp; EOD'!BCX29</f>
        <v>0</v>
      </c>
      <c r="BGP6" s="243">
        <f>'Inbound SOS &amp; EOD'!BCY29</f>
        <v>0</v>
      </c>
      <c r="BGQ6" s="243">
        <f>'Inbound SOS &amp; EOD'!BCZ29</f>
        <v>0</v>
      </c>
      <c r="BGR6" s="243">
        <f>'Inbound SOS &amp; EOD'!BDA29</f>
        <v>0</v>
      </c>
      <c r="BGS6" s="243">
        <f>'Inbound SOS &amp; EOD'!BDB29</f>
        <v>0</v>
      </c>
      <c r="BGT6" s="243">
        <f>'Inbound SOS &amp; EOD'!BDC29</f>
        <v>0</v>
      </c>
      <c r="BGU6" s="243">
        <f>'Inbound SOS &amp; EOD'!BDD29</f>
        <v>0</v>
      </c>
      <c r="BGV6" s="243">
        <f>'Inbound SOS &amp; EOD'!BDE29</f>
        <v>0</v>
      </c>
      <c r="BGW6" s="243">
        <f>'Inbound SOS &amp; EOD'!BDF29</f>
        <v>0</v>
      </c>
      <c r="BGX6" s="243">
        <f>'Inbound SOS &amp; EOD'!BDG29</f>
        <v>0</v>
      </c>
      <c r="BGY6" s="243">
        <f>'Inbound SOS &amp; EOD'!BDH29</f>
        <v>0</v>
      </c>
      <c r="BGZ6" s="243">
        <f>'Inbound SOS &amp; EOD'!BDI29</f>
        <v>0</v>
      </c>
      <c r="BHA6" s="243">
        <f>'Inbound SOS &amp; EOD'!BDJ29</f>
        <v>0</v>
      </c>
      <c r="BHB6" s="243">
        <f>'Inbound SOS &amp; EOD'!BDK29</f>
        <v>0</v>
      </c>
      <c r="BHC6" s="243">
        <f>'Inbound SOS &amp; EOD'!BDL29</f>
        <v>0</v>
      </c>
      <c r="BHD6" s="243">
        <f>'Inbound SOS &amp; EOD'!BDM29</f>
        <v>0</v>
      </c>
      <c r="BHE6" s="243">
        <f>'Inbound SOS &amp; EOD'!BDN29</f>
        <v>0</v>
      </c>
      <c r="BHF6" s="243">
        <f>'Inbound SOS &amp; EOD'!BDO29</f>
        <v>0</v>
      </c>
      <c r="BHG6" s="243">
        <f>'Inbound SOS &amp; EOD'!BDP29</f>
        <v>0</v>
      </c>
      <c r="BHH6" s="243">
        <f>'Inbound SOS &amp; EOD'!BDQ29</f>
        <v>0</v>
      </c>
      <c r="BHI6" s="243">
        <f>'Inbound SOS &amp; EOD'!BDR29</f>
        <v>0</v>
      </c>
      <c r="BHJ6" s="243">
        <f>'Inbound SOS &amp; EOD'!BDS29</f>
        <v>0</v>
      </c>
      <c r="BHK6" s="243">
        <f>'Inbound SOS &amp; EOD'!BDT29</f>
        <v>0</v>
      </c>
      <c r="BHL6" s="243">
        <f>'Inbound SOS &amp; EOD'!BDU29</f>
        <v>0</v>
      </c>
      <c r="BHM6" s="243">
        <f>'Inbound SOS &amp; EOD'!BDV29</f>
        <v>0</v>
      </c>
      <c r="BHN6" s="243">
        <f>'Inbound SOS &amp; EOD'!BDW29</f>
        <v>0</v>
      </c>
      <c r="BHO6" s="243">
        <f>'Inbound SOS &amp; EOD'!BDX29</f>
        <v>0</v>
      </c>
      <c r="BHP6" s="243">
        <f>'Inbound SOS &amp; EOD'!BDY29</f>
        <v>0</v>
      </c>
      <c r="BHQ6" s="243">
        <f>'Inbound SOS &amp; EOD'!BDZ29</f>
        <v>0</v>
      </c>
      <c r="BHR6" s="243">
        <f>'Inbound SOS &amp; EOD'!BEA29</f>
        <v>0</v>
      </c>
      <c r="BHS6" s="243">
        <f>'Inbound SOS &amp; EOD'!BEB29</f>
        <v>0</v>
      </c>
      <c r="BHT6" s="243">
        <f>'Inbound SOS &amp; EOD'!BEC29</f>
        <v>0</v>
      </c>
      <c r="BHU6" s="243">
        <f>'Inbound SOS &amp; EOD'!BED29</f>
        <v>0</v>
      </c>
      <c r="BHV6" s="243">
        <f>'Inbound SOS &amp; EOD'!BEE29</f>
        <v>0</v>
      </c>
      <c r="BHW6" s="243">
        <f>'Inbound SOS &amp; EOD'!BEF29</f>
        <v>0</v>
      </c>
      <c r="BHX6" s="243">
        <f>'Inbound SOS &amp; EOD'!BEG29</f>
        <v>0</v>
      </c>
      <c r="BHY6" s="243">
        <f>'Inbound SOS &amp; EOD'!BEH29</f>
        <v>0</v>
      </c>
      <c r="BHZ6" s="243">
        <f>'Inbound SOS &amp; EOD'!BEI29</f>
        <v>0</v>
      </c>
      <c r="BIA6" s="243">
        <f>'Inbound SOS &amp; EOD'!BEJ29</f>
        <v>0</v>
      </c>
      <c r="BIB6" s="243">
        <f>'Inbound SOS &amp; EOD'!BEK29</f>
        <v>0</v>
      </c>
      <c r="BIC6" s="243">
        <f>'Inbound SOS &amp; EOD'!BEL29</f>
        <v>0</v>
      </c>
      <c r="BID6" s="243">
        <f>'Inbound SOS &amp; EOD'!BEM29</f>
        <v>0</v>
      </c>
      <c r="BIE6" s="243">
        <f>'Inbound SOS &amp; EOD'!BEN29</f>
        <v>0</v>
      </c>
      <c r="BIF6" s="243">
        <f>'Inbound SOS &amp; EOD'!BEO29</f>
        <v>0</v>
      </c>
      <c r="BIG6" s="243">
        <f>'Inbound SOS &amp; EOD'!BEP29</f>
        <v>0</v>
      </c>
      <c r="BIH6" s="243">
        <f>'Inbound SOS &amp; EOD'!BEQ29</f>
        <v>0</v>
      </c>
      <c r="BII6" s="243">
        <f>'Inbound SOS &amp; EOD'!BER29</f>
        <v>0</v>
      </c>
      <c r="BIJ6" s="243">
        <f>'Inbound SOS &amp; EOD'!BES29</f>
        <v>0</v>
      </c>
      <c r="BIK6" s="243">
        <f>'Inbound SOS &amp; EOD'!BET29</f>
        <v>0</v>
      </c>
      <c r="BIL6" s="243">
        <f>'Inbound SOS &amp; EOD'!BEU29</f>
        <v>0</v>
      </c>
      <c r="BIM6" s="243">
        <f>'Inbound SOS &amp; EOD'!BEV29</f>
        <v>0</v>
      </c>
      <c r="BIN6" s="243">
        <f>'Inbound SOS &amp; EOD'!BEW29</f>
        <v>0</v>
      </c>
      <c r="BIO6" s="243">
        <f>'Inbound SOS &amp; EOD'!BEX29</f>
        <v>0</v>
      </c>
      <c r="BIP6" s="243">
        <f>'Inbound SOS &amp; EOD'!BEY29</f>
        <v>0</v>
      </c>
      <c r="BIQ6" s="243">
        <f>'Inbound SOS &amp; EOD'!BEZ29</f>
        <v>0</v>
      </c>
      <c r="BIR6" s="243">
        <f>'Inbound SOS &amp; EOD'!BFA29</f>
        <v>0</v>
      </c>
      <c r="BIS6" s="243">
        <f>'Inbound SOS &amp; EOD'!BFB29</f>
        <v>0</v>
      </c>
      <c r="BIT6" s="243">
        <f>'Inbound SOS &amp; EOD'!BFC29</f>
        <v>0</v>
      </c>
      <c r="BIU6" s="243">
        <f>'Inbound SOS &amp; EOD'!BFD29</f>
        <v>0</v>
      </c>
      <c r="BIV6" s="243">
        <f>'Inbound SOS &amp; EOD'!BFE29</f>
        <v>0</v>
      </c>
      <c r="BIW6" s="243">
        <f>'Inbound SOS &amp; EOD'!BFF29</f>
        <v>0</v>
      </c>
      <c r="BIX6" s="243">
        <f>'Inbound SOS &amp; EOD'!BFG29</f>
        <v>0</v>
      </c>
      <c r="BIY6" s="243">
        <f>'Inbound SOS &amp; EOD'!BFH29</f>
        <v>0</v>
      </c>
      <c r="BIZ6" s="243">
        <f>'Inbound SOS &amp; EOD'!BFI29</f>
        <v>0</v>
      </c>
      <c r="BJA6" s="243">
        <f>'Inbound SOS &amp; EOD'!BFJ29</f>
        <v>0</v>
      </c>
      <c r="BJB6" s="243">
        <f>'Inbound SOS &amp; EOD'!BFK29</f>
        <v>0</v>
      </c>
      <c r="BJC6" s="243">
        <f>'Inbound SOS &amp; EOD'!BFL29</f>
        <v>0</v>
      </c>
      <c r="BJD6" s="243">
        <f>'Inbound SOS &amp; EOD'!BFM29</f>
        <v>0</v>
      </c>
      <c r="BJE6" s="243">
        <f>'Inbound SOS &amp; EOD'!BFN29</f>
        <v>0</v>
      </c>
      <c r="BJF6" s="243">
        <f>'Inbound SOS &amp; EOD'!BFO29</f>
        <v>0</v>
      </c>
      <c r="BJG6" s="243">
        <f>'Inbound SOS &amp; EOD'!BFP29</f>
        <v>0</v>
      </c>
      <c r="BJH6" s="243">
        <f>'Inbound SOS &amp; EOD'!BFQ29</f>
        <v>0</v>
      </c>
      <c r="BJI6" s="243">
        <f>'Inbound SOS &amp; EOD'!BFR29</f>
        <v>0</v>
      </c>
      <c r="BJJ6" s="243">
        <f>'Inbound SOS &amp; EOD'!BFS29</f>
        <v>0</v>
      </c>
      <c r="BJK6" s="243">
        <f>'Inbound SOS &amp; EOD'!BFT29</f>
        <v>0</v>
      </c>
      <c r="BJL6" s="243">
        <f>'Inbound SOS &amp; EOD'!BFU29</f>
        <v>0</v>
      </c>
      <c r="BJM6" s="243">
        <f>'Inbound SOS &amp; EOD'!BFV29</f>
        <v>0</v>
      </c>
      <c r="BJN6" s="243">
        <f>'Inbound SOS &amp; EOD'!BFW29</f>
        <v>0</v>
      </c>
      <c r="BJO6" s="243">
        <f>'Inbound SOS &amp; EOD'!BFX29</f>
        <v>0</v>
      </c>
      <c r="BJP6" s="243">
        <f>'Inbound SOS &amp; EOD'!BFY29</f>
        <v>0</v>
      </c>
      <c r="BJQ6" s="243">
        <f>'Inbound SOS &amp; EOD'!BFZ29</f>
        <v>0</v>
      </c>
      <c r="BJR6" s="243">
        <f>'Inbound SOS &amp; EOD'!BGA29</f>
        <v>0</v>
      </c>
      <c r="BJS6" s="243">
        <f>'Inbound SOS &amp; EOD'!BGB29</f>
        <v>0</v>
      </c>
      <c r="BJT6" s="243">
        <f>'Inbound SOS &amp; EOD'!BGC29</f>
        <v>0</v>
      </c>
      <c r="BJU6" s="243">
        <f>'Inbound SOS &amp; EOD'!BGD29</f>
        <v>0</v>
      </c>
      <c r="BJV6" s="243">
        <f>'Inbound SOS &amp; EOD'!BGE29</f>
        <v>0</v>
      </c>
      <c r="BJW6" s="243">
        <f>'Inbound SOS &amp; EOD'!BGF29</f>
        <v>0</v>
      </c>
      <c r="BJX6" s="243">
        <f>'Inbound SOS &amp; EOD'!BGG29</f>
        <v>0</v>
      </c>
      <c r="BJY6" s="243">
        <f>'Inbound SOS &amp; EOD'!BGH29</f>
        <v>0</v>
      </c>
      <c r="BJZ6" s="243">
        <f>'Inbound SOS &amp; EOD'!BGI29</f>
        <v>0</v>
      </c>
      <c r="BKA6" s="243">
        <f>'Inbound SOS &amp; EOD'!BGJ29</f>
        <v>0</v>
      </c>
      <c r="BKB6" s="243">
        <f>'Inbound SOS &amp; EOD'!BGK29</f>
        <v>0</v>
      </c>
      <c r="BKC6" s="243">
        <f>'Inbound SOS &amp; EOD'!BGL29</f>
        <v>0</v>
      </c>
      <c r="BKD6" s="243">
        <f>'Inbound SOS &amp; EOD'!BGM29</f>
        <v>0</v>
      </c>
      <c r="BKE6" s="243">
        <f>'Inbound SOS &amp; EOD'!BGN29</f>
        <v>0</v>
      </c>
      <c r="BKF6" s="243">
        <f>'Inbound SOS &amp; EOD'!BGO29</f>
        <v>0</v>
      </c>
      <c r="BKG6" s="243">
        <f>'Inbound SOS &amp; EOD'!BGP29</f>
        <v>0</v>
      </c>
      <c r="BKH6" s="243">
        <f>'Inbound SOS &amp; EOD'!BGQ29</f>
        <v>0</v>
      </c>
      <c r="BKI6" s="243">
        <f>'Inbound SOS &amp; EOD'!BGR29</f>
        <v>0</v>
      </c>
      <c r="BKJ6" s="243">
        <f>'Inbound SOS &amp; EOD'!BGS29</f>
        <v>0</v>
      </c>
      <c r="BKK6" s="243">
        <f>'Inbound SOS &amp; EOD'!BGT29</f>
        <v>0</v>
      </c>
      <c r="BKL6" s="243">
        <f>'Inbound SOS &amp; EOD'!BGU29</f>
        <v>0</v>
      </c>
      <c r="BKM6" s="243">
        <f>'Inbound SOS &amp; EOD'!BGV29</f>
        <v>0</v>
      </c>
      <c r="BKN6" s="243">
        <f>'Inbound SOS &amp; EOD'!BGW29</f>
        <v>0</v>
      </c>
      <c r="BKO6" s="243">
        <f>'Inbound SOS &amp; EOD'!BGX29</f>
        <v>0</v>
      </c>
      <c r="BKP6" s="243">
        <f>'Inbound SOS &amp; EOD'!BGY29</f>
        <v>0</v>
      </c>
      <c r="BKQ6" s="243">
        <f>'Inbound SOS &amp; EOD'!BGZ29</f>
        <v>0</v>
      </c>
      <c r="BKR6" s="243">
        <f>'Inbound SOS &amp; EOD'!BHA29</f>
        <v>0</v>
      </c>
      <c r="BKS6" s="243">
        <f>'Inbound SOS &amp; EOD'!BHB29</f>
        <v>0</v>
      </c>
      <c r="BKT6" s="243">
        <f>'Inbound SOS &amp; EOD'!BHC29</f>
        <v>0</v>
      </c>
      <c r="BKU6" s="243">
        <f>'Inbound SOS &amp; EOD'!BHD29</f>
        <v>0</v>
      </c>
      <c r="BKV6" s="243">
        <f>'Inbound SOS &amp; EOD'!BHE29</f>
        <v>0</v>
      </c>
      <c r="BKW6" s="243">
        <f>'Inbound SOS &amp; EOD'!BHF29</f>
        <v>0</v>
      </c>
      <c r="BKX6" s="243">
        <f>'Inbound SOS &amp; EOD'!BHG29</f>
        <v>0</v>
      </c>
      <c r="BKY6" s="243">
        <f>'Inbound SOS &amp; EOD'!BHH29</f>
        <v>0</v>
      </c>
      <c r="BKZ6" s="243">
        <f>'Inbound SOS &amp; EOD'!BHI29</f>
        <v>0</v>
      </c>
      <c r="BLA6" s="243">
        <f>'Inbound SOS &amp; EOD'!BHJ29</f>
        <v>0</v>
      </c>
      <c r="BLB6" s="243">
        <f>'Inbound SOS &amp; EOD'!BHK29</f>
        <v>0</v>
      </c>
      <c r="BLC6" s="243">
        <f>'Inbound SOS &amp; EOD'!BHL29</f>
        <v>0</v>
      </c>
      <c r="BLD6" s="243">
        <f>'Inbound SOS &amp; EOD'!BHM29</f>
        <v>0</v>
      </c>
      <c r="BLE6" s="243">
        <f>'Inbound SOS &amp; EOD'!BHN29</f>
        <v>0</v>
      </c>
      <c r="BLF6" s="243">
        <f>'Inbound SOS &amp; EOD'!BHO29</f>
        <v>0</v>
      </c>
      <c r="BLG6" s="243">
        <f>'Inbound SOS &amp; EOD'!BHP29</f>
        <v>0</v>
      </c>
      <c r="BLH6" s="243">
        <f>'Inbound SOS &amp; EOD'!BHQ29</f>
        <v>0</v>
      </c>
      <c r="BLI6" s="243">
        <f>'Inbound SOS &amp; EOD'!BHR29</f>
        <v>0</v>
      </c>
      <c r="BLJ6" s="243">
        <f>'Inbound SOS &amp; EOD'!BHS29</f>
        <v>0</v>
      </c>
      <c r="BLK6" s="243">
        <f>'Inbound SOS &amp; EOD'!BHT29</f>
        <v>0</v>
      </c>
      <c r="BLL6" s="243">
        <f>'Inbound SOS &amp; EOD'!BHU29</f>
        <v>0</v>
      </c>
      <c r="BLM6" s="243">
        <f>'Inbound SOS &amp; EOD'!BHV29</f>
        <v>0</v>
      </c>
      <c r="BLN6" s="243">
        <f>'Inbound SOS &amp; EOD'!BHW29</f>
        <v>0</v>
      </c>
      <c r="BLO6" s="243">
        <f>'Inbound SOS &amp; EOD'!BHX29</f>
        <v>0</v>
      </c>
      <c r="BLP6" s="243">
        <f>'Inbound SOS &amp; EOD'!BHY29</f>
        <v>0</v>
      </c>
      <c r="BLQ6" s="243">
        <f>'Inbound SOS &amp; EOD'!BHZ29</f>
        <v>0</v>
      </c>
      <c r="BLR6" s="243">
        <f>'Inbound SOS &amp; EOD'!BIA29</f>
        <v>0</v>
      </c>
      <c r="BLS6" s="243">
        <f>'Inbound SOS &amp; EOD'!BIB29</f>
        <v>0</v>
      </c>
      <c r="BLT6" s="243">
        <f>'Inbound SOS &amp; EOD'!BIC29</f>
        <v>0</v>
      </c>
      <c r="BLU6" s="243">
        <f>'Inbound SOS &amp; EOD'!BID29</f>
        <v>0</v>
      </c>
      <c r="BLV6" s="243">
        <f>'Inbound SOS &amp; EOD'!BIE29</f>
        <v>0</v>
      </c>
      <c r="BLW6" s="243">
        <f>'Inbound SOS &amp; EOD'!BIF29</f>
        <v>0</v>
      </c>
      <c r="BLX6" s="243">
        <f>'Inbound SOS &amp; EOD'!BIG29</f>
        <v>0</v>
      </c>
      <c r="BLY6" s="243">
        <f>'Inbound SOS &amp; EOD'!BIH29</f>
        <v>0</v>
      </c>
      <c r="BLZ6" s="243">
        <f>'Inbound SOS &amp; EOD'!BII29</f>
        <v>0</v>
      </c>
      <c r="BMA6" s="243">
        <f>'Inbound SOS &amp; EOD'!BIJ29</f>
        <v>0</v>
      </c>
      <c r="BMB6" s="243">
        <f>'Inbound SOS &amp; EOD'!BIK29</f>
        <v>0</v>
      </c>
      <c r="BMC6" s="243">
        <f>'Inbound SOS &amp; EOD'!BIL29</f>
        <v>0</v>
      </c>
      <c r="BMD6" s="243">
        <f>'Inbound SOS &amp; EOD'!BIM29</f>
        <v>0</v>
      </c>
      <c r="BME6" s="243">
        <f>'Inbound SOS &amp; EOD'!BIN29</f>
        <v>0</v>
      </c>
      <c r="BMF6" s="243">
        <f>'Inbound SOS &amp; EOD'!BIO29</f>
        <v>0</v>
      </c>
      <c r="BMG6" s="243">
        <f>'Inbound SOS &amp; EOD'!BIP29</f>
        <v>0</v>
      </c>
      <c r="BMH6" s="243">
        <f>'Inbound SOS &amp; EOD'!BIQ29</f>
        <v>0</v>
      </c>
      <c r="BMI6" s="243">
        <f>'Inbound SOS &amp; EOD'!BIR29</f>
        <v>0</v>
      </c>
      <c r="BMJ6" s="243">
        <f>'Inbound SOS &amp; EOD'!BIS29</f>
        <v>0</v>
      </c>
      <c r="BMK6" s="243">
        <f>'Inbound SOS &amp; EOD'!BIT29</f>
        <v>0</v>
      </c>
      <c r="BML6" s="243">
        <f>'Inbound SOS &amp; EOD'!BIU29</f>
        <v>0</v>
      </c>
      <c r="BMM6" s="243">
        <f>'Inbound SOS &amp; EOD'!BIV29</f>
        <v>0</v>
      </c>
      <c r="BMN6" s="243">
        <f>'Inbound SOS &amp; EOD'!BIW29</f>
        <v>0</v>
      </c>
      <c r="BMO6" s="243">
        <f>'Inbound SOS &amp; EOD'!BIX29</f>
        <v>0</v>
      </c>
      <c r="BMP6" s="243">
        <f>'Inbound SOS &amp; EOD'!BIY29</f>
        <v>0</v>
      </c>
      <c r="BMQ6" s="243">
        <f>'Inbound SOS &amp; EOD'!BIZ29</f>
        <v>0</v>
      </c>
      <c r="BMR6" s="243">
        <f>'Inbound SOS &amp; EOD'!BJA29</f>
        <v>0</v>
      </c>
      <c r="BMS6" s="243">
        <f>'Inbound SOS &amp; EOD'!BJB29</f>
        <v>0</v>
      </c>
      <c r="BMT6" s="243">
        <f>'Inbound SOS &amp; EOD'!BJC29</f>
        <v>0</v>
      </c>
      <c r="BMU6" s="243">
        <f>'Inbound SOS &amp; EOD'!BJD29</f>
        <v>0</v>
      </c>
      <c r="BMV6" s="243">
        <f>'Inbound SOS &amp; EOD'!BJE29</f>
        <v>0</v>
      </c>
      <c r="BMW6" s="243">
        <f>'Inbound SOS &amp; EOD'!BJF29</f>
        <v>0</v>
      </c>
      <c r="BMX6" s="243">
        <f>'Inbound SOS &amp; EOD'!BJG29</f>
        <v>0</v>
      </c>
      <c r="BMY6" s="243">
        <f>'Inbound SOS &amp; EOD'!BJH29</f>
        <v>0</v>
      </c>
      <c r="BMZ6" s="243">
        <f>'Inbound SOS &amp; EOD'!BJI29</f>
        <v>0</v>
      </c>
      <c r="BNA6" s="243">
        <f>'Inbound SOS &amp; EOD'!BJJ29</f>
        <v>0</v>
      </c>
      <c r="BNB6" s="243">
        <f>'Inbound SOS &amp; EOD'!BJK29</f>
        <v>0</v>
      </c>
      <c r="BNC6" s="243">
        <f>'Inbound SOS &amp; EOD'!BJL29</f>
        <v>0</v>
      </c>
      <c r="BND6" s="243">
        <f>'Inbound SOS &amp; EOD'!BJM29</f>
        <v>0</v>
      </c>
      <c r="BNE6" s="243">
        <f>'Inbound SOS &amp; EOD'!BJN29</f>
        <v>0</v>
      </c>
      <c r="BNF6" s="243">
        <f>'Inbound SOS &amp; EOD'!BJO29</f>
        <v>0</v>
      </c>
      <c r="BNG6" s="243">
        <f>'Inbound SOS &amp; EOD'!BJP29</f>
        <v>0</v>
      </c>
      <c r="BNH6" s="243">
        <f>'Inbound SOS &amp; EOD'!BJQ29</f>
        <v>0</v>
      </c>
      <c r="BNI6" s="243">
        <f>'Inbound SOS &amp; EOD'!BJR29</f>
        <v>0</v>
      </c>
      <c r="BNJ6" s="243">
        <f>'Inbound SOS &amp; EOD'!BJS29</f>
        <v>0</v>
      </c>
      <c r="BNK6" s="243">
        <f>'Inbound SOS &amp; EOD'!BJT29</f>
        <v>0</v>
      </c>
      <c r="BNL6" s="243">
        <f>'Inbound SOS &amp; EOD'!BJU29</f>
        <v>0</v>
      </c>
      <c r="BNM6" s="243">
        <f>'Inbound SOS &amp; EOD'!BJV29</f>
        <v>0</v>
      </c>
      <c r="BNN6" s="243">
        <f>'Inbound SOS &amp; EOD'!BJW29</f>
        <v>0</v>
      </c>
      <c r="BNO6" s="243">
        <f>'Inbound SOS &amp; EOD'!BJX29</f>
        <v>0</v>
      </c>
      <c r="BNP6" s="243">
        <f>'Inbound SOS &amp; EOD'!BJY29</f>
        <v>0</v>
      </c>
      <c r="BNQ6" s="243">
        <f>'Inbound SOS &amp; EOD'!BJZ29</f>
        <v>0</v>
      </c>
      <c r="BNR6" s="243">
        <f>'Inbound SOS &amp; EOD'!BKA29</f>
        <v>0</v>
      </c>
      <c r="BNS6" s="243">
        <f>'Inbound SOS &amp; EOD'!BKB29</f>
        <v>0</v>
      </c>
      <c r="BNT6" s="243">
        <f>'Inbound SOS &amp; EOD'!BKC29</f>
        <v>0</v>
      </c>
      <c r="BNU6" s="243">
        <f>'Inbound SOS &amp; EOD'!BKD29</f>
        <v>0</v>
      </c>
      <c r="BNV6" s="243">
        <f>'Inbound SOS &amp; EOD'!BKE29</f>
        <v>0</v>
      </c>
      <c r="BNW6" s="243">
        <f>'Inbound SOS &amp; EOD'!BKF29</f>
        <v>0</v>
      </c>
      <c r="BNX6" s="243">
        <f>'Inbound SOS &amp; EOD'!BKG29</f>
        <v>0</v>
      </c>
      <c r="BNY6" s="243">
        <f>'Inbound SOS &amp; EOD'!BKH29</f>
        <v>0</v>
      </c>
      <c r="BNZ6" s="243">
        <f>'Inbound SOS &amp; EOD'!BKI29</f>
        <v>0</v>
      </c>
      <c r="BOA6" s="243">
        <f>'Inbound SOS &amp; EOD'!BKJ29</f>
        <v>0</v>
      </c>
      <c r="BOB6" s="243">
        <f>'Inbound SOS &amp; EOD'!BKK29</f>
        <v>0</v>
      </c>
      <c r="BOC6" s="243">
        <f>'Inbound SOS &amp; EOD'!BKL29</f>
        <v>0</v>
      </c>
      <c r="BOD6" s="243">
        <f>'Inbound SOS &amp; EOD'!BKM29</f>
        <v>0</v>
      </c>
      <c r="BOE6" s="243">
        <f>'Inbound SOS &amp; EOD'!BKN29</f>
        <v>0</v>
      </c>
      <c r="BOF6" s="243">
        <f>'Inbound SOS &amp; EOD'!BKO29</f>
        <v>0</v>
      </c>
      <c r="BOG6" s="243">
        <f>'Inbound SOS &amp; EOD'!BKP29</f>
        <v>0</v>
      </c>
      <c r="BOH6" s="243">
        <f>'Inbound SOS &amp; EOD'!BKQ29</f>
        <v>0</v>
      </c>
      <c r="BOI6" s="243">
        <f>'Inbound SOS &amp; EOD'!BKR29</f>
        <v>0</v>
      </c>
      <c r="BOJ6" s="243">
        <f>'Inbound SOS &amp; EOD'!BKS29</f>
        <v>0</v>
      </c>
      <c r="BOK6" s="243">
        <f>'Inbound SOS &amp; EOD'!BKT29</f>
        <v>0</v>
      </c>
      <c r="BOL6" s="243">
        <f>'Inbound SOS &amp; EOD'!BKU29</f>
        <v>0</v>
      </c>
      <c r="BOM6" s="243">
        <f>'Inbound SOS &amp; EOD'!BKV29</f>
        <v>0</v>
      </c>
      <c r="BON6" s="243">
        <f>'Inbound SOS &amp; EOD'!BKW29</f>
        <v>0</v>
      </c>
      <c r="BOO6" s="243">
        <f>'Inbound SOS &amp; EOD'!BKX29</f>
        <v>0</v>
      </c>
      <c r="BOP6" s="243">
        <f>'Inbound SOS &amp; EOD'!BKY29</f>
        <v>0</v>
      </c>
      <c r="BOQ6" s="243">
        <f>'Inbound SOS &amp; EOD'!BKZ29</f>
        <v>0</v>
      </c>
      <c r="BOR6" s="243">
        <f>'Inbound SOS &amp; EOD'!BLA29</f>
        <v>0</v>
      </c>
      <c r="BOS6" s="243">
        <f>'Inbound SOS &amp; EOD'!BLB29</f>
        <v>0</v>
      </c>
      <c r="BOT6" s="243">
        <f>'Inbound SOS &amp; EOD'!BLC29</f>
        <v>0</v>
      </c>
      <c r="BOU6" s="243">
        <f>'Inbound SOS &amp; EOD'!BLD29</f>
        <v>0</v>
      </c>
      <c r="BOV6" s="243">
        <f>'Inbound SOS &amp; EOD'!BLE29</f>
        <v>0</v>
      </c>
      <c r="BOW6" s="243">
        <f>'Inbound SOS &amp; EOD'!BLF29</f>
        <v>0</v>
      </c>
      <c r="BOX6" s="243">
        <f>'Inbound SOS &amp; EOD'!BLG29</f>
        <v>0</v>
      </c>
      <c r="BOY6" s="243">
        <f>'Inbound SOS &amp; EOD'!BLH29</f>
        <v>0</v>
      </c>
      <c r="BOZ6" s="243">
        <f>'Inbound SOS &amp; EOD'!BLI29</f>
        <v>0</v>
      </c>
      <c r="BPA6" s="243">
        <f>'Inbound SOS &amp; EOD'!BLJ29</f>
        <v>0</v>
      </c>
      <c r="BPB6" s="243">
        <f>'Inbound SOS &amp; EOD'!BLK29</f>
        <v>0</v>
      </c>
      <c r="BPC6" s="243">
        <f>'Inbound SOS &amp; EOD'!BLL29</f>
        <v>0</v>
      </c>
      <c r="BPD6" s="243">
        <f>'Inbound SOS &amp; EOD'!BLM29</f>
        <v>0</v>
      </c>
      <c r="BPE6" s="243">
        <f>'Inbound SOS &amp; EOD'!BLN29</f>
        <v>0</v>
      </c>
      <c r="BPF6" s="243">
        <f>'Inbound SOS &amp; EOD'!BLO29</f>
        <v>0</v>
      </c>
      <c r="BPG6" s="243">
        <f>'Inbound SOS &amp; EOD'!BLP29</f>
        <v>0</v>
      </c>
      <c r="BPH6" s="243">
        <f>'Inbound SOS &amp; EOD'!BLQ29</f>
        <v>0</v>
      </c>
      <c r="BPI6" s="243">
        <f>'Inbound SOS &amp; EOD'!BLR29</f>
        <v>0</v>
      </c>
      <c r="BPJ6" s="243">
        <f>'Inbound SOS &amp; EOD'!BLS29</f>
        <v>0</v>
      </c>
      <c r="BPK6" s="243">
        <f>'Inbound SOS &amp; EOD'!BLT29</f>
        <v>0</v>
      </c>
      <c r="BPL6" s="243">
        <f>'Inbound SOS &amp; EOD'!BLU29</f>
        <v>0</v>
      </c>
      <c r="BPM6" s="243">
        <f>'Inbound SOS &amp; EOD'!BLV29</f>
        <v>0</v>
      </c>
      <c r="BPN6" s="243">
        <f>'Inbound SOS &amp; EOD'!BLW29</f>
        <v>0</v>
      </c>
      <c r="BPO6" s="243">
        <f>'Inbound SOS &amp; EOD'!BLX29</f>
        <v>0</v>
      </c>
      <c r="BPP6" s="243">
        <f>'Inbound SOS &amp; EOD'!BLY29</f>
        <v>0</v>
      </c>
      <c r="BPQ6" s="243">
        <f>'Inbound SOS &amp; EOD'!BLZ29</f>
        <v>0</v>
      </c>
      <c r="BPR6" s="243">
        <f>'Inbound SOS &amp; EOD'!BMA29</f>
        <v>0</v>
      </c>
      <c r="BPS6" s="243">
        <f>'Inbound SOS &amp; EOD'!BMB29</f>
        <v>0</v>
      </c>
      <c r="BPT6" s="243">
        <f>'Inbound SOS &amp; EOD'!BMC29</f>
        <v>0</v>
      </c>
      <c r="BPU6" s="243">
        <f>'Inbound SOS &amp; EOD'!BMD29</f>
        <v>0</v>
      </c>
      <c r="BPV6" s="243">
        <f>'Inbound SOS &amp; EOD'!BME29</f>
        <v>0</v>
      </c>
      <c r="BPW6" s="243">
        <f>'Inbound SOS &amp; EOD'!BMF29</f>
        <v>0</v>
      </c>
      <c r="BPX6" s="243">
        <f>'Inbound SOS &amp; EOD'!BMG29</f>
        <v>0</v>
      </c>
      <c r="BPY6" s="243">
        <f>'Inbound SOS &amp; EOD'!BMH29</f>
        <v>0</v>
      </c>
      <c r="BPZ6" s="243">
        <f>'Inbound SOS &amp; EOD'!BMI29</f>
        <v>0</v>
      </c>
      <c r="BQA6" s="243">
        <f>'Inbound SOS &amp; EOD'!BMJ29</f>
        <v>0</v>
      </c>
      <c r="BQB6" s="243">
        <f>'Inbound SOS &amp; EOD'!BMK29</f>
        <v>0</v>
      </c>
      <c r="BQC6" s="243">
        <f>'Inbound SOS &amp; EOD'!BML29</f>
        <v>0</v>
      </c>
      <c r="BQD6" s="243">
        <f>'Inbound SOS &amp; EOD'!BMM29</f>
        <v>0</v>
      </c>
      <c r="BQE6" s="243">
        <f>'Inbound SOS &amp; EOD'!BMN29</f>
        <v>0</v>
      </c>
      <c r="BQF6" s="243">
        <f>'Inbound SOS &amp; EOD'!BMO29</f>
        <v>0</v>
      </c>
      <c r="BQG6" s="243">
        <f>'Inbound SOS &amp; EOD'!BMP29</f>
        <v>0</v>
      </c>
      <c r="BQH6" s="243">
        <f>'Inbound SOS &amp; EOD'!BMQ29</f>
        <v>0</v>
      </c>
      <c r="BQI6" s="243">
        <f>'Inbound SOS &amp; EOD'!BMR29</f>
        <v>0</v>
      </c>
      <c r="BQJ6" s="243">
        <f>'Inbound SOS &amp; EOD'!BMS29</f>
        <v>0</v>
      </c>
      <c r="BQK6" s="243">
        <f>'Inbound SOS &amp; EOD'!BMT29</f>
        <v>0</v>
      </c>
      <c r="BQL6" s="243">
        <f>'Inbound SOS &amp; EOD'!BMU29</f>
        <v>0</v>
      </c>
      <c r="BQM6" s="243">
        <f>'Inbound SOS &amp; EOD'!BMV29</f>
        <v>0</v>
      </c>
      <c r="BQN6" s="243">
        <f>'Inbound SOS &amp; EOD'!BMW29</f>
        <v>0</v>
      </c>
      <c r="BQO6" s="243">
        <f>'Inbound SOS &amp; EOD'!BMX29</f>
        <v>0</v>
      </c>
      <c r="BQP6" s="243">
        <f>'Inbound SOS &amp; EOD'!BMY29</f>
        <v>0</v>
      </c>
      <c r="BQQ6" s="243">
        <f>'Inbound SOS &amp; EOD'!BMZ29</f>
        <v>0</v>
      </c>
      <c r="BQR6" s="243">
        <f>'Inbound SOS &amp; EOD'!BNA29</f>
        <v>0</v>
      </c>
      <c r="BQS6" s="243">
        <f>'Inbound SOS &amp; EOD'!BNB29</f>
        <v>0</v>
      </c>
      <c r="BQT6" s="243">
        <f>'Inbound SOS &amp; EOD'!BNC29</f>
        <v>0</v>
      </c>
      <c r="BQU6" s="243">
        <f>'Inbound SOS &amp; EOD'!BND29</f>
        <v>0</v>
      </c>
      <c r="BQV6" s="243">
        <f>'Inbound SOS &amp; EOD'!BNE29</f>
        <v>0</v>
      </c>
      <c r="BQW6" s="243">
        <f>'Inbound SOS &amp; EOD'!BNF29</f>
        <v>0</v>
      </c>
      <c r="BQX6" s="243">
        <f>'Inbound SOS &amp; EOD'!BNG29</f>
        <v>0</v>
      </c>
      <c r="BQY6" s="243">
        <f>'Inbound SOS &amp; EOD'!BNH29</f>
        <v>0</v>
      </c>
      <c r="BQZ6" s="243">
        <f>'Inbound SOS &amp; EOD'!BNI29</f>
        <v>0</v>
      </c>
      <c r="BRA6" s="243">
        <f>'Inbound SOS &amp; EOD'!BNJ29</f>
        <v>0</v>
      </c>
      <c r="BRB6" s="243">
        <f>'Inbound SOS &amp; EOD'!BNK29</f>
        <v>0</v>
      </c>
      <c r="BRC6" s="243">
        <f>'Inbound SOS &amp; EOD'!BNL29</f>
        <v>0</v>
      </c>
      <c r="BRD6" s="243">
        <f>'Inbound SOS &amp; EOD'!BNM29</f>
        <v>0</v>
      </c>
      <c r="BRE6" s="243">
        <f>'Inbound SOS &amp; EOD'!BNN29</f>
        <v>0</v>
      </c>
      <c r="BRF6" s="243">
        <f>'Inbound SOS &amp; EOD'!BNO29</f>
        <v>0</v>
      </c>
      <c r="BRG6" s="243">
        <f>'Inbound SOS &amp; EOD'!BNP29</f>
        <v>0</v>
      </c>
      <c r="BRH6" s="243">
        <f>'Inbound SOS &amp; EOD'!BNQ29</f>
        <v>0</v>
      </c>
      <c r="BRI6" s="243">
        <f>'Inbound SOS &amp; EOD'!BNR29</f>
        <v>0</v>
      </c>
      <c r="BRJ6" s="243">
        <f>'Inbound SOS &amp; EOD'!BNS29</f>
        <v>0</v>
      </c>
      <c r="BRK6" s="243">
        <f>'Inbound SOS &amp; EOD'!BNT29</f>
        <v>0</v>
      </c>
      <c r="BRL6" s="243">
        <f>'Inbound SOS &amp; EOD'!BNU29</f>
        <v>0</v>
      </c>
      <c r="BRM6" s="243">
        <f>'Inbound SOS &amp; EOD'!BNV29</f>
        <v>0</v>
      </c>
      <c r="BRN6" s="243">
        <f>'Inbound SOS &amp; EOD'!BNW29</f>
        <v>0</v>
      </c>
      <c r="BRO6" s="243">
        <f>'Inbound SOS &amp; EOD'!BNX29</f>
        <v>0</v>
      </c>
      <c r="BRP6" s="243">
        <f>'Inbound SOS &amp; EOD'!BNY29</f>
        <v>0</v>
      </c>
      <c r="BRQ6" s="243">
        <f>'Inbound SOS &amp; EOD'!BNZ29</f>
        <v>0</v>
      </c>
      <c r="BRR6" s="243">
        <f>'Inbound SOS &amp; EOD'!BOA29</f>
        <v>0</v>
      </c>
      <c r="BRS6" s="243">
        <f>'Inbound SOS &amp; EOD'!BOB29</f>
        <v>0</v>
      </c>
      <c r="BRT6" s="243">
        <f>'Inbound SOS &amp; EOD'!BOC29</f>
        <v>0</v>
      </c>
      <c r="BRU6" s="243">
        <f>'Inbound SOS &amp; EOD'!BOD29</f>
        <v>0</v>
      </c>
      <c r="BRV6" s="243">
        <f>'Inbound SOS &amp; EOD'!BOE29</f>
        <v>0</v>
      </c>
      <c r="BRW6" s="243">
        <f>'Inbound SOS &amp; EOD'!BOF29</f>
        <v>0</v>
      </c>
      <c r="BRX6" s="243">
        <f>'Inbound SOS &amp; EOD'!BOG29</f>
        <v>0</v>
      </c>
      <c r="BRY6" s="243">
        <f>'Inbound SOS &amp; EOD'!BOH29</f>
        <v>0</v>
      </c>
      <c r="BRZ6" s="243">
        <f>'Inbound SOS &amp; EOD'!BOI29</f>
        <v>0</v>
      </c>
      <c r="BSA6" s="243">
        <f>'Inbound SOS &amp; EOD'!BOJ29</f>
        <v>0</v>
      </c>
      <c r="BSB6" s="243">
        <f>'Inbound SOS &amp; EOD'!BOK29</f>
        <v>0</v>
      </c>
      <c r="BSC6" s="243">
        <f>'Inbound SOS &amp; EOD'!BOL29</f>
        <v>0</v>
      </c>
      <c r="BSD6" s="243">
        <f>'Inbound SOS &amp; EOD'!BOM29</f>
        <v>0</v>
      </c>
      <c r="BSE6" s="243">
        <f>'Inbound SOS &amp; EOD'!BON29</f>
        <v>0</v>
      </c>
      <c r="BSF6" s="243">
        <f>'Inbound SOS &amp; EOD'!BOO29</f>
        <v>0</v>
      </c>
      <c r="BSG6" s="243">
        <f>'Inbound SOS &amp; EOD'!BOP29</f>
        <v>0</v>
      </c>
      <c r="BSH6" s="243">
        <f>'Inbound SOS &amp; EOD'!BOQ29</f>
        <v>0</v>
      </c>
      <c r="BSI6" s="243">
        <f>'Inbound SOS &amp; EOD'!BOR29</f>
        <v>0</v>
      </c>
      <c r="BSJ6" s="243">
        <f>'Inbound SOS &amp; EOD'!BOS29</f>
        <v>0</v>
      </c>
      <c r="BSK6" s="243">
        <f>'Inbound SOS &amp; EOD'!BOT29</f>
        <v>0</v>
      </c>
      <c r="BSL6" s="243">
        <f>'Inbound SOS &amp; EOD'!BOU29</f>
        <v>0</v>
      </c>
      <c r="BSM6" s="243">
        <f>'Inbound SOS &amp; EOD'!BOV29</f>
        <v>0</v>
      </c>
      <c r="BSN6" s="243">
        <f>'Inbound SOS &amp; EOD'!BOW29</f>
        <v>0</v>
      </c>
      <c r="BSO6" s="243">
        <f>'Inbound SOS &amp; EOD'!BOX29</f>
        <v>0</v>
      </c>
      <c r="BSP6" s="243">
        <f>'Inbound SOS &amp; EOD'!BOY29</f>
        <v>0</v>
      </c>
      <c r="BSQ6" s="243">
        <f>'Inbound SOS &amp; EOD'!BOZ29</f>
        <v>0</v>
      </c>
      <c r="BSR6" s="243">
        <f>'Inbound SOS &amp; EOD'!BPA29</f>
        <v>0</v>
      </c>
      <c r="BSS6" s="243">
        <f>'Inbound SOS &amp; EOD'!BPB29</f>
        <v>0</v>
      </c>
      <c r="BST6" s="243">
        <f>'Inbound SOS &amp; EOD'!BPC29</f>
        <v>0</v>
      </c>
      <c r="BSU6" s="243">
        <f>'Inbound SOS &amp; EOD'!BPD29</f>
        <v>0</v>
      </c>
      <c r="BSV6" s="243">
        <f>'Inbound SOS &amp; EOD'!BPE29</f>
        <v>0</v>
      </c>
      <c r="BSW6" s="243">
        <f>'Inbound SOS &amp; EOD'!BPF29</f>
        <v>0</v>
      </c>
      <c r="BSX6" s="243">
        <f>'Inbound SOS &amp; EOD'!BPG29</f>
        <v>0</v>
      </c>
      <c r="BSY6" s="243">
        <f>'Inbound SOS &amp; EOD'!BPH29</f>
        <v>0</v>
      </c>
      <c r="BSZ6" s="243">
        <f>'Inbound SOS &amp; EOD'!BPI29</f>
        <v>0</v>
      </c>
      <c r="BTA6" s="243">
        <f>'Inbound SOS &amp; EOD'!BPJ29</f>
        <v>0</v>
      </c>
      <c r="BTB6" s="243">
        <f>'Inbound SOS &amp; EOD'!BPK29</f>
        <v>0</v>
      </c>
      <c r="BTC6" s="243">
        <f>'Inbound SOS &amp; EOD'!BPL29</f>
        <v>0</v>
      </c>
      <c r="BTD6" s="243">
        <f>'Inbound SOS &amp; EOD'!BPM29</f>
        <v>0</v>
      </c>
      <c r="BTE6" s="243">
        <f>'Inbound SOS &amp; EOD'!BPN29</f>
        <v>0</v>
      </c>
      <c r="BTF6" s="243">
        <f>'Inbound SOS &amp; EOD'!BPO29</f>
        <v>0</v>
      </c>
      <c r="BTG6" s="243">
        <f>'Inbound SOS &amp; EOD'!BPP29</f>
        <v>0</v>
      </c>
      <c r="BTH6" s="243">
        <f>'Inbound SOS &amp; EOD'!BPQ29</f>
        <v>0</v>
      </c>
      <c r="BTI6" s="243">
        <f>'Inbound SOS &amp; EOD'!BPR29</f>
        <v>0</v>
      </c>
      <c r="BTJ6" s="243">
        <f>'Inbound SOS &amp; EOD'!BPS29</f>
        <v>0</v>
      </c>
      <c r="BTK6" s="243">
        <f>'Inbound SOS &amp; EOD'!BPT29</f>
        <v>0</v>
      </c>
      <c r="BTL6" s="243">
        <f>'Inbound SOS &amp; EOD'!BPU29</f>
        <v>0</v>
      </c>
      <c r="BTM6" s="243">
        <f>'Inbound SOS &amp; EOD'!BPV29</f>
        <v>0</v>
      </c>
      <c r="BTN6" s="243">
        <f>'Inbound SOS &amp; EOD'!BPW29</f>
        <v>0</v>
      </c>
      <c r="BTO6" s="243">
        <f>'Inbound SOS &amp; EOD'!BPX29</f>
        <v>0</v>
      </c>
      <c r="BTP6" s="243">
        <f>'Inbound SOS &amp; EOD'!BPY29</f>
        <v>0</v>
      </c>
      <c r="BTQ6" s="243">
        <f>'Inbound SOS &amp; EOD'!BPZ29</f>
        <v>0</v>
      </c>
      <c r="BTR6" s="243">
        <f>'Inbound SOS &amp; EOD'!BQA29</f>
        <v>0</v>
      </c>
      <c r="BTS6" s="243">
        <f>'Inbound SOS &amp; EOD'!BQB29</f>
        <v>0</v>
      </c>
      <c r="BTT6" s="243">
        <f>'Inbound SOS &amp; EOD'!BQC29</f>
        <v>0</v>
      </c>
      <c r="BTU6" s="243">
        <f>'Inbound SOS &amp; EOD'!BQD29</f>
        <v>0</v>
      </c>
      <c r="BTV6" s="243">
        <f>'Inbound SOS &amp; EOD'!BQE29</f>
        <v>0</v>
      </c>
      <c r="BTW6" s="243">
        <f>'Inbound SOS &amp; EOD'!BQF29</f>
        <v>0</v>
      </c>
      <c r="BTX6" s="243">
        <f>'Inbound SOS &amp; EOD'!BQG29</f>
        <v>0</v>
      </c>
      <c r="BTY6" s="243">
        <f>'Inbound SOS &amp; EOD'!BQH29</f>
        <v>0</v>
      </c>
      <c r="BTZ6" s="243">
        <f>'Inbound SOS &amp; EOD'!BQI29</f>
        <v>0</v>
      </c>
      <c r="BUA6" s="243">
        <f>'Inbound SOS &amp; EOD'!BQJ29</f>
        <v>0</v>
      </c>
      <c r="BUB6" s="243">
        <f>'Inbound SOS &amp; EOD'!BQK29</f>
        <v>0</v>
      </c>
      <c r="BUC6" s="243">
        <f>'Inbound SOS &amp; EOD'!BQL29</f>
        <v>0</v>
      </c>
      <c r="BUD6" s="243">
        <f>'Inbound SOS &amp; EOD'!BQM29</f>
        <v>0</v>
      </c>
      <c r="BUE6" s="243">
        <f>'Inbound SOS &amp; EOD'!BQN29</f>
        <v>0</v>
      </c>
      <c r="BUF6" s="243">
        <f>'Inbound SOS &amp; EOD'!BQO29</f>
        <v>0</v>
      </c>
      <c r="BUG6" s="243">
        <f>'Inbound SOS &amp; EOD'!BQP29</f>
        <v>0</v>
      </c>
      <c r="BUH6" s="243">
        <f>'Inbound SOS &amp; EOD'!BQQ29</f>
        <v>0</v>
      </c>
      <c r="BUI6" s="243">
        <f>'Inbound SOS &amp; EOD'!BQR29</f>
        <v>0</v>
      </c>
      <c r="BUJ6" s="243">
        <f>'Inbound SOS &amp; EOD'!BQS29</f>
        <v>0</v>
      </c>
      <c r="BUK6" s="243">
        <f>'Inbound SOS &amp; EOD'!BQT29</f>
        <v>0</v>
      </c>
      <c r="BUL6" s="243">
        <f>'Inbound SOS &amp; EOD'!BQU29</f>
        <v>0</v>
      </c>
      <c r="BUM6" s="243">
        <f>'Inbound SOS &amp; EOD'!BQV29</f>
        <v>0</v>
      </c>
      <c r="BUN6" s="243">
        <f>'Inbound SOS &amp; EOD'!BQW29</f>
        <v>0</v>
      </c>
      <c r="BUO6" s="243">
        <f>'Inbound SOS &amp; EOD'!BQX29</f>
        <v>0</v>
      </c>
      <c r="BUP6" s="243">
        <f>'Inbound SOS &amp; EOD'!BQY29</f>
        <v>0</v>
      </c>
      <c r="BUQ6" s="243">
        <f>'Inbound SOS &amp; EOD'!BQZ29</f>
        <v>0</v>
      </c>
      <c r="BUR6" s="243">
        <f>'Inbound SOS &amp; EOD'!BRA29</f>
        <v>0</v>
      </c>
      <c r="BUS6" s="243">
        <f>'Inbound SOS &amp; EOD'!BRB29</f>
        <v>0</v>
      </c>
      <c r="BUT6" s="243">
        <f>'Inbound SOS &amp; EOD'!BRC29</f>
        <v>0</v>
      </c>
      <c r="BUU6" s="243">
        <f>'Inbound SOS &amp; EOD'!BRD29</f>
        <v>0</v>
      </c>
      <c r="BUV6" s="243">
        <f>'Inbound SOS &amp; EOD'!BRE29</f>
        <v>0</v>
      </c>
      <c r="BUW6" s="243">
        <f>'Inbound SOS &amp; EOD'!BRF29</f>
        <v>0</v>
      </c>
      <c r="BUX6" s="243">
        <f>'Inbound SOS &amp; EOD'!BRG29</f>
        <v>0</v>
      </c>
      <c r="BUY6" s="243">
        <f>'Inbound SOS &amp; EOD'!BRH29</f>
        <v>0</v>
      </c>
      <c r="BUZ6" s="243">
        <f>'Inbound SOS &amp; EOD'!BRI29</f>
        <v>0</v>
      </c>
      <c r="BVA6" s="243">
        <f>'Inbound SOS &amp; EOD'!BRJ29</f>
        <v>0</v>
      </c>
      <c r="BVB6" s="243">
        <f>'Inbound SOS &amp; EOD'!BRK29</f>
        <v>0</v>
      </c>
      <c r="BVC6" s="243">
        <f>'Inbound SOS &amp; EOD'!BRL29</f>
        <v>0</v>
      </c>
      <c r="BVD6" s="243">
        <f>'Inbound SOS &amp; EOD'!BRM29</f>
        <v>0</v>
      </c>
      <c r="BVE6" s="243">
        <f>'Inbound SOS &amp; EOD'!BRN29</f>
        <v>0</v>
      </c>
      <c r="BVF6" s="243">
        <f>'Inbound SOS &amp; EOD'!BRO29</f>
        <v>0</v>
      </c>
      <c r="BVG6" s="243">
        <f>'Inbound SOS &amp; EOD'!BRP29</f>
        <v>0</v>
      </c>
      <c r="BVH6" s="243">
        <f>'Inbound SOS &amp; EOD'!BRQ29</f>
        <v>0</v>
      </c>
      <c r="BVI6" s="243">
        <f>'Inbound SOS &amp; EOD'!BRR29</f>
        <v>0</v>
      </c>
      <c r="BVJ6" s="243">
        <f>'Inbound SOS &amp; EOD'!BRS29</f>
        <v>0</v>
      </c>
      <c r="BVK6" s="243">
        <f>'Inbound SOS &amp; EOD'!BRT29</f>
        <v>0</v>
      </c>
      <c r="BVL6" s="243">
        <f>'Inbound SOS &amp; EOD'!BRU29</f>
        <v>0</v>
      </c>
      <c r="BVM6" s="243">
        <f>'Inbound SOS &amp; EOD'!BRV29</f>
        <v>0</v>
      </c>
      <c r="BVN6" s="243">
        <f>'Inbound SOS &amp; EOD'!BRW29</f>
        <v>0</v>
      </c>
      <c r="BVO6" s="243">
        <f>'Inbound SOS &amp; EOD'!BRX29</f>
        <v>0</v>
      </c>
      <c r="BVP6" s="243">
        <f>'Inbound SOS &amp; EOD'!BRY29</f>
        <v>0</v>
      </c>
      <c r="BVQ6" s="243">
        <f>'Inbound SOS &amp; EOD'!BRZ29</f>
        <v>0</v>
      </c>
      <c r="BVR6" s="243">
        <f>'Inbound SOS &amp; EOD'!BSA29</f>
        <v>0</v>
      </c>
      <c r="BVS6" s="243">
        <f>'Inbound SOS &amp; EOD'!BSB29</f>
        <v>0</v>
      </c>
      <c r="BVT6" s="243">
        <f>'Inbound SOS &amp; EOD'!BSC29</f>
        <v>0</v>
      </c>
      <c r="BVU6" s="243">
        <f>'Inbound SOS &amp; EOD'!BSD29</f>
        <v>0</v>
      </c>
      <c r="BVV6" s="243">
        <f>'Inbound SOS &amp; EOD'!BSE29</f>
        <v>0</v>
      </c>
      <c r="BVW6" s="243">
        <f>'Inbound SOS &amp; EOD'!BSF29</f>
        <v>0</v>
      </c>
      <c r="BVX6" s="243">
        <f>'Inbound SOS &amp; EOD'!BSG29</f>
        <v>0</v>
      </c>
      <c r="BVY6" s="243">
        <f>'Inbound SOS &amp; EOD'!BSH29</f>
        <v>0</v>
      </c>
      <c r="BVZ6" s="243">
        <f>'Inbound SOS &amp; EOD'!BSI29</f>
        <v>0</v>
      </c>
      <c r="BWA6" s="243">
        <f>'Inbound SOS &amp; EOD'!BSJ29</f>
        <v>0</v>
      </c>
      <c r="BWB6" s="243">
        <f>'Inbound SOS &amp; EOD'!BSK29</f>
        <v>0</v>
      </c>
      <c r="BWC6" s="243">
        <f>'Inbound SOS &amp; EOD'!BSL29</f>
        <v>0</v>
      </c>
      <c r="BWD6" s="243">
        <f>'Inbound SOS &amp; EOD'!BSM29</f>
        <v>0</v>
      </c>
      <c r="BWE6" s="243">
        <f>'Inbound SOS &amp; EOD'!BSN29</f>
        <v>0</v>
      </c>
      <c r="BWF6" s="243">
        <f>'Inbound SOS &amp; EOD'!BSO29</f>
        <v>0</v>
      </c>
      <c r="BWG6" s="243">
        <f>'Inbound SOS &amp; EOD'!BSP29</f>
        <v>0</v>
      </c>
      <c r="BWH6" s="243">
        <f>'Inbound SOS &amp; EOD'!BSQ29</f>
        <v>0</v>
      </c>
      <c r="BWI6" s="243">
        <f>'Inbound SOS &amp; EOD'!BSR29</f>
        <v>0</v>
      </c>
      <c r="BWJ6" s="243">
        <f>'Inbound SOS &amp; EOD'!BSS29</f>
        <v>0</v>
      </c>
      <c r="BWK6" s="243">
        <f>'Inbound SOS &amp; EOD'!BST29</f>
        <v>0</v>
      </c>
      <c r="BWL6" s="243">
        <f>'Inbound SOS &amp; EOD'!BSU29</f>
        <v>0</v>
      </c>
      <c r="BWM6" s="243">
        <f>'Inbound SOS &amp; EOD'!BSV29</f>
        <v>0</v>
      </c>
      <c r="BWN6" s="243">
        <f>'Inbound SOS &amp; EOD'!BSW29</f>
        <v>0</v>
      </c>
      <c r="BWO6" s="243">
        <f>'Inbound SOS &amp; EOD'!BSX29</f>
        <v>0</v>
      </c>
      <c r="BWP6" s="243">
        <f>'Inbound SOS &amp; EOD'!BSY29</f>
        <v>0</v>
      </c>
      <c r="BWQ6" s="243">
        <f>'Inbound SOS &amp; EOD'!BSZ29</f>
        <v>0</v>
      </c>
      <c r="BWR6" s="243">
        <f>'Inbound SOS &amp; EOD'!BTA29</f>
        <v>0</v>
      </c>
      <c r="BWS6" s="243">
        <f>'Inbound SOS &amp; EOD'!BTB29</f>
        <v>0</v>
      </c>
      <c r="BWT6" s="243">
        <f>'Inbound SOS &amp; EOD'!BTC29</f>
        <v>0</v>
      </c>
      <c r="BWU6" s="243">
        <f>'Inbound SOS &amp; EOD'!BTD29</f>
        <v>0</v>
      </c>
      <c r="BWV6" s="243">
        <f>'Inbound SOS &amp; EOD'!BTE29</f>
        <v>0</v>
      </c>
      <c r="BWW6" s="243">
        <f>'Inbound SOS &amp; EOD'!BTF29</f>
        <v>0</v>
      </c>
      <c r="BWX6" s="243">
        <f>'Inbound SOS &amp; EOD'!BTG29</f>
        <v>0</v>
      </c>
      <c r="BWY6" s="243">
        <f>'Inbound SOS &amp; EOD'!BTH29</f>
        <v>0</v>
      </c>
      <c r="BWZ6" s="243">
        <f>'Inbound SOS &amp; EOD'!BTI29</f>
        <v>0</v>
      </c>
      <c r="BXA6" s="243">
        <f>'Inbound SOS &amp; EOD'!BTJ29</f>
        <v>0</v>
      </c>
      <c r="BXB6" s="243">
        <f>'Inbound SOS &amp; EOD'!BTK29</f>
        <v>0</v>
      </c>
      <c r="BXC6" s="243">
        <f>'Inbound SOS &amp; EOD'!BTL29</f>
        <v>0</v>
      </c>
      <c r="BXD6" s="243">
        <f>'Inbound SOS &amp; EOD'!BTM29</f>
        <v>0</v>
      </c>
      <c r="BXE6" s="243">
        <f>'Inbound SOS &amp; EOD'!BTN29</f>
        <v>0</v>
      </c>
      <c r="BXF6" s="243">
        <f>'Inbound SOS &amp; EOD'!BTO29</f>
        <v>0</v>
      </c>
      <c r="BXG6" s="243">
        <f>'Inbound SOS &amp; EOD'!BTP29</f>
        <v>0</v>
      </c>
      <c r="BXH6" s="243">
        <f>'Inbound SOS &amp; EOD'!BTQ29</f>
        <v>0</v>
      </c>
      <c r="BXI6" s="243">
        <f>'Inbound SOS &amp; EOD'!BTR29</f>
        <v>0</v>
      </c>
      <c r="BXJ6" s="243">
        <f>'Inbound SOS &amp; EOD'!BTS29</f>
        <v>0</v>
      </c>
      <c r="BXK6" s="243">
        <f>'Inbound SOS &amp; EOD'!BTT29</f>
        <v>0</v>
      </c>
      <c r="BXL6" s="243">
        <f>'Inbound SOS &amp; EOD'!BTU29</f>
        <v>0</v>
      </c>
      <c r="BXM6" s="243">
        <f>'Inbound SOS &amp; EOD'!BTV29</f>
        <v>0</v>
      </c>
      <c r="BXN6" s="243">
        <f>'Inbound SOS &amp; EOD'!BTW29</f>
        <v>0</v>
      </c>
      <c r="BXO6" s="243">
        <f>'Inbound SOS &amp; EOD'!BTX29</f>
        <v>0</v>
      </c>
      <c r="BXP6" s="243">
        <f>'Inbound SOS &amp; EOD'!BTY29</f>
        <v>0</v>
      </c>
      <c r="BXQ6" s="243">
        <f>'Inbound SOS &amp; EOD'!BTZ29</f>
        <v>0</v>
      </c>
      <c r="BXR6" s="243">
        <f>'Inbound SOS &amp; EOD'!BUA29</f>
        <v>0</v>
      </c>
      <c r="BXS6" s="243">
        <f>'Inbound SOS &amp; EOD'!BUB29</f>
        <v>0</v>
      </c>
      <c r="BXT6" s="243">
        <f>'Inbound SOS &amp; EOD'!BUC29</f>
        <v>0</v>
      </c>
      <c r="BXU6" s="243">
        <f>'Inbound SOS &amp; EOD'!BUD29</f>
        <v>0</v>
      </c>
      <c r="BXV6" s="243">
        <f>'Inbound SOS &amp; EOD'!BUE29</f>
        <v>0</v>
      </c>
      <c r="BXW6" s="243">
        <f>'Inbound SOS &amp; EOD'!BUF29</f>
        <v>0</v>
      </c>
      <c r="BXX6" s="243">
        <f>'Inbound SOS &amp; EOD'!BUG29</f>
        <v>0</v>
      </c>
      <c r="BXY6" s="243">
        <f>'Inbound SOS &amp; EOD'!BUH29</f>
        <v>0</v>
      </c>
      <c r="BXZ6" s="243">
        <f>'Inbound SOS &amp; EOD'!BUI29</f>
        <v>0</v>
      </c>
      <c r="BYA6" s="243">
        <f>'Inbound SOS &amp; EOD'!BUJ29</f>
        <v>0</v>
      </c>
      <c r="BYB6" s="243">
        <f>'Inbound SOS &amp; EOD'!BUK29</f>
        <v>0</v>
      </c>
      <c r="BYC6" s="243">
        <f>'Inbound SOS &amp; EOD'!BUL29</f>
        <v>0</v>
      </c>
      <c r="BYD6" s="243">
        <f>'Inbound SOS &amp; EOD'!BUM29</f>
        <v>0</v>
      </c>
      <c r="BYE6" s="243">
        <f>'Inbound SOS &amp; EOD'!BUN29</f>
        <v>0</v>
      </c>
      <c r="BYF6" s="243">
        <f>'Inbound SOS &amp; EOD'!BUO29</f>
        <v>0</v>
      </c>
      <c r="BYG6" s="243">
        <f>'Inbound SOS &amp; EOD'!BUP29</f>
        <v>0</v>
      </c>
      <c r="BYH6" s="243">
        <f>'Inbound SOS &amp; EOD'!BUQ29</f>
        <v>0</v>
      </c>
      <c r="BYI6" s="243">
        <f>'Inbound SOS &amp; EOD'!BUR29</f>
        <v>0</v>
      </c>
      <c r="BYJ6" s="243">
        <f>'Inbound SOS &amp; EOD'!BUS29</f>
        <v>0</v>
      </c>
      <c r="BYK6" s="243">
        <f>'Inbound SOS &amp; EOD'!BUT29</f>
        <v>0</v>
      </c>
      <c r="BYL6" s="243">
        <f>'Inbound SOS &amp; EOD'!BUU29</f>
        <v>0</v>
      </c>
      <c r="BYM6" s="243">
        <f>'Inbound SOS &amp; EOD'!BUV29</f>
        <v>0</v>
      </c>
      <c r="BYN6" s="243">
        <f>'Inbound SOS &amp; EOD'!BUW29</f>
        <v>0</v>
      </c>
      <c r="BYO6" s="243">
        <f>'Inbound SOS &amp; EOD'!BUX29</f>
        <v>0</v>
      </c>
      <c r="BYP6" s="243">
        <f>'Inbound SOS &amp; EOD'!BUY29</f>
        <v>0</v>
      </c>
      <c r="BYQ6" s="243">
        <f>'Inbound SOS &amp; EOD'!BUZ29</f>
        <v>0</v>
      </c>
      <c r="BYR6" s="243">
        <f>'Inbound SOS &amp; EOD'!BVA29</f>
        <v>0</v>
      </c>
      <c r="BYS6" s="243">
        <f>'Inbound SOS &amp; EOD'!BVB29</f>
        <v>0</v>
      </c>
      <c r="BYT6" s="243">
        <f>'Inbound SOS &amp; EOD'!BVC29</f>
        <v>0</v>
      </c>
      <c r="BYU6" s="243">
        <f>'Inbound SOS &amp; EOD'!BVD29</f>
        <v>0</v>
      </c>
      <c r="BYV6" s="243">
        <f>'Inbound SOS &amp; EOD'!BVE29</f>
        <v>0</v>
      </c>
      <c r="BYW6" s="243">
        <f>'Inbound SOS &amp; EOD'!BVF29</f>
        <v>0</v>
      </c>
      <c r="BYX6" s="243">
        <f>'Inbound SOS &amp; EOD'!BVG29</f>
        <v>0</v>
      </c>
      <c r="BYY6" s="243">
        <f>'Inbound SOS &amp; EOD'!BVH29</f>
        <v>0</v>
      </c>
      <c r="BYZ6" s="243">
        <f>'Inbound SOS &amp; EOD'!BVI29</f>
        <v>0</v>
      </c>
      <c r="BZA6" s="243">
        <f>'Inbound SOS &amp; EOD'!BVJ29</f>
        <v>0</v>
      </c>
      <c r="BZB6" s="243">
        <f>'Inbound SOS &amp; EOD'!BVK29</f>
        <v>0</v>
      </c>
      <c r="BZC6" s="243">
        <f>'Inbound SOS &amp; EOD'!BVL29</f>
        <v>0</v>
      </c>
      <c r="BZD6" s="243">
        <f>'Inbound SOS &amp; EOD'!BVM29</f>
        <v>0</v>
      </c>
      <c r="BZE6" s="243">
        <f>'Inbound SOS &amp; EOD'!BVN29</f>
        <v>0</v>
      </c>
      <c r="BZF6" s="243">
        <f>'Inbound SOS &amp; EOD'!BVO29</f>
        <v>0</v>
      </c>
      <c r="BZG6" s="243">
        <f>'Inbound SOS &amp; EOD'!BVP29</f>
        <v>0</v>
      </c>
      <c r="BZH6" s="243">
        <f>'Inbound SOS &amp; EOD'!BVQ29</f>
        <v>0</v>
      </c>
      <c r="BZI6" s="243">
        <f>'Inbound SOS &amp; EOD'!BVR29</f>
        <v>0</v>
      </c>
      <c r="BZJ6" s="243">
        <f>'Inbound SOS &amp; EOD'!BVS29</f>
        <v>0</v>
      </c>
      <c r="BZK6" s="243">
        <f>'Inbound SOS &amp; EOD'!BVT29</f>
        <v>0</v>
      </c>
      <c r="BZL6" s="243">
        <f>'Inbound SOS &amp; EOD'!BVU29</f>
        <v>0</v>
      </c>
      <c r="BZM6" s="243">
        <f>'Inbound SOS &amp; EOD'!BVV29</f>
        <v>0</v>
      </c>
      <c r="BZN6" s="243">
        <f>'Inbound SOS &amp; EOD'!BVW29</f>
        <v>0</v>
      </c>
      <c r="BZO6" s="243">
        <f>'Inbound SOS &amp; EOD'!BVX29</f>
        <v>0</v>
      </c>
      <c r="BZP6" s="243">
        <f>'Inbound SOS &amp; EOD'!BVY29</f>
        <v>0</v>
      </c>
      <c r="BZQ6" s="243">
        <f>'Inbound SOS &amp; EOD'!BVZ29</f>
        <v>0</v>
      </c>
      <c r="BZR6" s="243">
        <f>'Inbound SOS &amp; EOD'!BWA29</f>
        <v>0</v>
      </c>
      <c r="BZS6" s="243">
        <f>'Inbound SOS &amp; EOD'!BWB29</f>
        <v>0</v>
      </c>
      <c r="BZT6" s="243">
        <f>'Inbound SOS &amp; EOD'!BWC29</f>
        <v>0</v>
      </c>
      <c r="BZU6" s="243">
        <f>'Inbound SOS &amp; EOD'!BWD29</f>
        <v>0</v>
      </c>
      <c r="BZV6" s="243">
        <f>'Inbound SOS &amp; EOD'!BWE29</f>
        <v>0</v>
      </c>
      <c r="BZW6" s="243">
        <f>'Inbound SOS &amp; EOD'!BWF29</f>
        <v>0</v>
      </c>
      <c r="BZX6" s="243">
        <f>'Inbound SOS &amp; EOD'!BWG29</f>
        <v>0</v>
      </c>
      <c r="BZY6" s="243">
        <f>'Inbound SOS &amp; EOD'!BWH29</f>
        <v>0</v>
      </c>
      <c r="BZZ6" s="243">
        <f>'Inbound SOS &amp; EOD'!BWI29</f>
        <v>0</v>
      </c>
      <c r="CAA6" s="243">
        <f>'Inbound SOS &amp; EOD'!BWJ29</f>
        <v>0</v>
      </c>
      <c r="CAB6" s="243">
        <f>'Inbound SOS &amp; EOD'!BWK29</f>
        <v>0</v>
      </c>
      <c r="CAC6" s="243">
        <f>'Inbound SOS &amp; EOD'!BWL29</f>
        <v>0</v>
      </c>
      <c r="CAD6" s="243">
        <f>'Inbound SOS &amp; EOD'!BWM29</f>
        <v>0</v>
      </c>
      <c r="CAE6" s="243">
        <f>'Inbound SOS &amp; EOD'!BWN29</f>
        <v>0</v>
      </c>
      <c r="CAF6" s="243">
        <f>'Inbound SOS &amp; EOD'!BWO29</f>
        <v>0</v>
      </c>
      <c r="CAG6" s="243">
        <f>'Inbound SOS &amp; EOD'!BWP29</f>
        <v>0</v>
      </c>
      <c r="CAH6" s="243">
        <f>'Inbound SOS &amp; EOD'!BWQ29</f>
        <v>0</v>
      </c>
      <c r="CAI6" s="243">
        <f>'Inbound SOS &amp; EOD'!BWR29</f>
        <v>0</v>
      </c>
      <c r="CAJ6" s="243">
        <f>'Inbound SOS &amp; EOD'!BWS29</f>
        <v>0</v>
      </c>
      <c r="CAK6" s="243">
        <f>'Inbound SOS &amp; EOD'!BWT29</f>
        <v>0</v>
      </c>
      <c r="CAL6" s="243">
        <f>'Inbound SOS &amp; EOD'!BWU29</f>
        <v>0</v>
      </c>
      <c r="CAM6" s="243">
        <f>'Inbound SOS &amp; EOD'!BWV29</f>
        <v>0</v>
      </c>
      <c r="CAN6" s="243">
        <f>'Inbound SOS &amp; EOD'!BWW29</f>
        <v>0</v>
      </c>
      <c r="CAO6" s="243">
        <f>'Inbound SOS &amp; EOD'!BWX29</f>
        <v>0</v>
      </c>
      <c r="CAP6" s="243">
        <f>'Inbound SOS &amp; EOD'!BWY29</f>
        <v>0</v>
      </c>
      <c r="CAQ6" s="243">
        <f>'Inbound SOS &amp; EOD'!BWZ29</f>
        <v>0</v>
      </c>
      <c r="CAR6" s="243">
        <f>'Inbound SOS &amp; EOD'!BXA29</f>
        <v>0</v>
      </c>
      <c r="CAS6" s="243">
        <f>'Inbound SOS &amp; EOD'!BXB29</f>
        <v>0</v>
      </c>
      <c r="CAT6" s="243">
        <f>'Inbound SOS &amp; EOD'!BXC29</f>
        <v>0</v>
      </c>
      <c r="CAU6" s="243">
        <f>'Inbound SOS &amp; EOD'!BXD29</f>
        <v>0</v>
      </c>
      <c r="CAV6" s="243">
        <f>'Inbound SOS &amp; EOD'!BXE29</f>
        <v>0</v>
      </c>
      <c r="CAW6" s="243">
        <f>'Inbound SOS &amp; EOD'!BXF29</f>
        <v>0</v>
      </c>
      <c r="CAX6" s="243">
        <f>'Inbound SOS &amp; EOD'!BXG29</f>
        <v>0</v>
      </c>
      <c r="CAY6" s="243">
        <f>'Inbound SOS &amp; EOD'!BXH29</f>
        <v>0</v>
      </c>
      <c r="CAZ6" s="243">
        <f>'Inbound SOS &amp; EOD'!BXI29</f>
        <v>0</v>
      </c>
      <c r="CBA6" s="243">
        <f>'Inbound SOS &amp; EOD'!BXJ29</f>
        <v>0</v>
      </c>
      <c r="CBB6" s="243">
        <f>'Inbound SOS &amp; EOD'!BXK29</f>
        <v>0</v>
      </c>
      <c r="CBC6" s="243">
        <f>'Inbound SOS &amp; EOD'!BXL29</f>
        <v>0</v>
      </c>
      <c r="CBD6" s="243">
        <f>'Inbound SOS &amp; EOD'!BXM29</f>
        <v>0</v>
      </c>
      <c r="CBE6" s="243">
        <f>'Inbound SOS &amp; EOD'!BXN29</f>
        <v>0</v>
      </c>
      <c r="CBF6" s="243">
        <f>'Inbound SOS &amp; EOD'!BXO29</f>
        <v>0</v>
      </c>
      <c r="CBG6" s="243">
        <f>'Inbound SOS &amp; EOD'!BXP29</f>
        <v>0</v>
      </c>
      <c r="CBH6" s="243">
        <f>'Inbound SOS &amp; EOD'!BXQ29</f>
        <v>0</v>
      </c>
      <c r="CBI6" s="243">
        <f>'Inbound SOS &amp; EOD'!BXR29</f>
        <v>0</v>
      </c>
      <c r="CBJ6" s="243">
        <f>'Inbound SOS &amp; EOD'!BXS29</f>
        <v>0</v>
      </c>
      <c r="CBK6" s="243">
        <f>'Inbound SOS &amp; EOD'!BXT29</f>
        <v>0</v>
      </c>
      <c r="CBL6" s="243">
        <f>'Inbound SOS &amp; EOD'!BXU29</f>
        <v>0</v>
      </c>
      <c r="CBM6" s="243">
        <f>'Inbound SOS &amp; EOD'!BXV29</f>
        <v>0</v>
      </c>
      <c r="CBN6" s="243">
        <f>'Inbound SOS &amp; EOD'!BXW29</f>
        <v>0</v>
      </c>
      <c r="CBO6" s="243">
        <f>'Inbound SOS &amp; EOD'!BXX29</f>
        <v>0</v>
      </c>
      <c r="CBP6" s="243">
        <f>'Inbound SOS &amp; EOD'!BXY29</f>
        <v>0</v>
      </c>
      <c r="CBQ6" s="243">
        <f>'Inbound SOS &amp; EOD'!BXZ29</f>
        <v>0</v>
      </c>
      <c r="CBR6" s="243">
        <f>'Inbound SOS &amp; EOD'!BYA29</f>
        <v>0</v>
      </c>
      <c r="CBS6" s="243">
        <f>'Inbound SOS &amp; EOD'!BYB29</f>
        <v>0</v>
      </c>
      <c r="CBT6" s="243">
        <f>'Inbound SOS &amp; EOD'!BYC29</f>
        <v>0</v>
      </c>
      <c r="CBU6" s="243">
        <f>'Inbound SOS &amp; EOD'!BYD29</f>
        <v>0</v>
      </c>
      <c r="CBV6" s="243">
        <f>'Inbound SOS &amp; EOD'!BYE29</f>
        <v>0</v>
      </c>
      <c r="CBW6" s="243">
        <f>'Inbound SOS &amp; EOD'!BYF29</f>
        <v>0</v>
      </c>
      <c r="CBX6" s="243">
        <f>'Inbound SOS &amp; EOD'!BYG29</f>
        <v>0</v>
      </c>
      <c r="CBY6" s="243">
        <f>'Inbound SOS &amp; EOD'!BYH29</f>
        <v>0</v>
      </c>
      <c r="CBZ6" s="243">
        <f>'Inbound SOS &amp; EOD'!BYI29</f>
        <v>0</v>
      </c>
      <c r="CCA6" s="243">
        <f>'Inbound SOS &amp; EOD'!BYJ29</f>
        <v>0</v>
      </c>
      <c r="CCB6" s="243">
        <f>'Inbound SOS &amp; EOD'!BYK29</f>
        <v>0</v>
      </c>
      <c r="CCC6" s="243">
        <f>'Inbound SOS &amp; EOD'!BYL29</f>
        <v>0</v>
      </c>
      <c r="CCD6" s="243">
        <f>'Inbound SOS &amp; EOD'!BYM29</f>
        <v>0</v>
      </c>
      <c r="CCE6" s="243">
        <f>'Inbound SOS &amp; EOD'!BYN29</f>
        <v>0</v>
      </c>
      <c r="CCF6" s="243">
        <f>'Inbound SOS &amp; EOD'!BYO29</f>
        <v>0</v>
      </c>
      <c r="CCG6" s="243">
        <f>'Inbound SOS &amp; EOD'!BYP29</f>
        <v>0</v>
      </c>
      <c r="CCH6" s="243">
        <f>'Inbound SOS &amp; EOD'!BYQ29</f>
        <v>0</v>
      </c>
      <c r="CCI6" s="243">
        <f>'Inbound SOS &amp; EOD'!BYR29</f>
        <v>0</v>
      </c>
      <c r="CCJ6" s="243">
        <f>'Inbound SOS &amp; EOD'!BYS29</f>
        <v>0</v>
      </c>
      <c r="CCK6" s="243">
        <f>'Inbound SOS &amp; EOD'!BYT29</f>
        <v>0</v>
      </c>
      <c r="CCL6" s="243">
        <f>'Inbound SOS &amp; EOD'!BYU29</f>
        <v>0</v>
      </c>
      <c r="CCM6" s="243">
        <f>'Inbound SOS &amp; EOD'!BYV29</f>
        <v>0</v>
      </c>
      <c r="CCN6" s="243">
        <f>'Inbound SOS &amp; EOD'!BYW29</f>
        <v>0</v>
      </c>
      <c r="CCO6" s="243">
        <f>'Inbound SOS &amp; EOD'!BYX29</f>
        <v>0</v>
      </c>
      <c r="CCP6" s="243">
        <f>'Inbound SOS &amp; EOD'!BYY29</f>
        <v>0</v>
      </c>
      <c r="CCQ6" s="243">
        <f>'Inbound SOS &amp; EOD'!BYZ29</f>
        <v>0</v>
      </c>
      <c r="CCR6" s="243">
        <f>'Inbound SOS &amp; EOD'!BZA29</f>
        <v>0</v>
      </c>
      <c r="CCS6" s="243">
        <f>'Inbound SOS &amp; EOD'!BZB29</f>
        <v>0</v>
      </c>
      <c r="CCT6" s="243">
        <f>'Inbound SOS &amp; EOD'!BZC29</f>
        <v>0</v>
      </c>
      <c r="CCU6" s="243">
        <f>'Inbound SOS &amp; EOD'!BZD29</f>
        <v>0</v>
      </c>
      <c r="CCV6" s="243">
        <f>'Inbound SOS &amp; EOD'!BZE29</f>
        <v>0</v>
      </c>
      <c r="CCW6" s="243">
        <f>'Inbound SOS &amp; EOD'!BZF29</f>
        <v>0</v>
      </c>
      <c r="CCX6" s="243">
        <f>'Inbound SOS &amp; EOD'!BZG29</f>
        <v>0</v>
      </c>
      <c r="CCY6" s="243">
        <f>'Inbound SOS &amp; EOD'!BZH29</f>
        <v>0</v>
      </c>
      <c r="CCZ6" s="243">
        <f>'Inbound SOS &amp; EOD'!BZI29</f>
        <v>0</v>
      </c>
      <c r="CDA6" s="243">
        <f>'Inbound SOS &amp; EOD'!BZJ29</f>
        <v>0</v>
      </c>
      <c r="CDB6" s="243">
        <f>'Inbound SOS &amp; EOD'!BZK29</f>
        <v>0</v>
      </c>
      <c r="CDC6" s="243">
        <f>'Inbound SOS &amp; EOD'!BZL29</f>
        <v>0</v>
      </c>
      <c r="CDD6" s="243">
        <f>'Inbound SOS &amp; EOD'!BZM29</f>
        <v>0</v>
      </c>
      <c r="CDE6" s="243">
        <f>'Inbound SOS &amp; EOD'!BZN29</f>
        <v>0</v>
      </c>
      <c r="CDF6" s="243">
        <f>'Inbound SOS &amp; EOD'!BZO29</f>
        <v>0</v>
      </c>
      <c r="CDG6" s="243">
        <f>'Inbound SOS &amp; EOD'!BZP29</f>
        <v>0</v>
      </c>
      <c r="CDH6" s="243">
        <f>'Inbound SOS &amp; EOD'!BZQ29</f>
        <v>0</v>
      </c>
      <c r="CDI6" s="243">
        <f>'Inbound SOS &amp; EOD'!BZR29</f>
        <v>0</v>
      </c>
      <c r="CDJ6" s="243">
        <f>'Inbound SOS &amp; EOD'!BZS29</f>
        <v>0</v>
      </c>
      <c r="CDK6" s="243">
        <f>'Inbound SOS &amp; EOD'!BZT29</f>
        <v>0</v>
      </c>
      <c r="CDL6" s="243">
        <f>'Inbound SOS &amp; EOD'!BZU29</f>
        <v>0</v>
      </c>
      <c r="CDM6" s="243">
        <f>'Inbound SOS &amp; EOD'!BZV29</f>
        <v>0</v>
      </c>
      <c r="CDN6" s="243">
        <f>'Inbound SOS &amp; EOD'!BZW29</f>
        <v>0</v>
      </c>
      <c r="CDO6" s="243">
        <f>'Inbound SOS &amp; EOD'!BZX29</f>
        <v>0</v>
      </c>
      <c r="CDP6" s="243">
        <f>'Inbound SOS &amp; EOD'!BZY29</f>
        <v>0</v>
      </c>
      <c r="CDQ6" s="243">
        <f>'Inbound SOS &amp; EOD'!BZZ29</f>
        <v>0</v>
      </c>
      <c r="CDR6" s="243">
        <f>'Inbound SOS &amp; EOD'!CAA29</f>
        <v>0</v>
      </c>
      <c r="CDS6" s="243">
        <f>'Inbound SOS &amp; EOD'!CAB29</f>
        <v>0</v>
      </c>
      <c r="CDT6" s="243">
        <f>'Inbound SOS &amp; EOD'!CAC29</f>
        <v>0</v>
      </c>
      <c r="CDU6" s="243">
        <f>'Inbound SOS &amp; EOD'!CAD29</f>
        <v>0</v>
      </c>
      <c r="CDV6" s="243">
        <f>'Inbound SOS &amp; EOD'!CAE29</f>
        <v>0</v>
      </c>
      <c r="CDW6" s="243">
        <f>'Inbound SOS &amp; EOD'!CAF29</f>
        <v>0</v>
      </c>
      <c r="CDX6" s="243">
        <f>'Inbound SOS &amp; EOD'!CAG29</f>
        <v>0</v>
      </c>
      <c r="CDY6" s="243">
        <f>'Inbound SOS &amp; EOD'!CAH29</f>
        <v>0</v>
      </c>
      <c r="CDZ6" s="243">
        <f>'Inbound SOS &amp; EOD'!CAI29</f>
        <v>0</v>
      </c>
      <c r="CEA6" s="243">
        <f>'Inbound SOS &amp; EOD'!CAJ29</f>
        <v>0</v>
      </c>
      <c r="CEB6" s="243">
        <f>'Inbound SOS &amp; EOD'!CAK29</f>
        <v>0</v>
      </c>
      <c r="CEC6" s="243">
        <f>'Inbound SOS &amp; EOD'!CAL29</f>
        <v>0</v>
      </c>
      <c r="CED6" s="243">
        <f>'Inbound SOS &amp; EOD'!CAM29</f>
        <v>0</v>
      </c>
      <c r="CEE6" s="243">
        <f>'Inbound SOS &amp; EOD'!CAN29</f>
        <v>0</v>
      </c>
      <c r="CEF6" s="243">
        <f>'Inbound SOS &amp; EOD'!CAO29</f>
        <v>0</v>
      </c>
      <c r="CEG6" s="243">
        <f>'Inbound SOS &amp; EOD'!CAP29</f>
        <v>0</v>
      </c>
      <c r="CEH6" s="243">
        <f>'Inbound SOS &amp; EOD'!CAQ29</f>
        <v>0</v>
      </c>
      <c r="CEI6" s="243">
        <f>'Inbound SOS &amp; EOD'!CAR29</f>
        <v>0</v>
      </c>
      <c r="CEJ6" s="243">
        <f>'Inbound SOS &amp; EOD'!CAS29</f>
        <v>0</v>
      </c>
      <c r="CEK6" s="243">
        <f>'Inbound SOS &amp; EOD'!CAT29</f>
        <v>0</v>
      </c>
      <c r="CEL6" s="243">
        <f>'Inbound SOS &amp; EOD'!CAU29</f>
        <v>0</v>
      </c>
      <c r="CEM6" s="243">
        <f>'Inbound SOS &amp; EOD'!CAV29</f>
        <v>0</v>
      </c>
      <c r="CEN6" s="243">
        <f>'Inbound SOS &amp; EOD'!CAW29</f>
        <v>0</v>
      </c>
      <c r="CEO6" s="243">
        <f>'Inbound SOS &amp; EOD'!CAX29</f>
        <v>0</v>
      </c>
      <c r="CEP6" s="243">
        <f>'Inbound SOS &amp; EOD'!CAY29</f>
        <v>0</v>
      </c>
      <c r="CEQ6" s="243">
        <f>'Inbound SOS &amp; EOD'!CAZ29</f>
        <v>0</v>
      </c>
      <c r="CER6" s="243">
        <f>'Inbound SOS &amp; EOD'!CBA29</f>
        <v>0</v>
      </c>
      <c r="CES6" s="243">
        <f>'Inbound SOS &amp; EOD'!CBB29</f>
        <v>0</v>
      </c>
      <c r="CET6" s="243">
        <f>'Inbound SOS &amp; EOD'!CBC29</f>
        <v>0</v>
      </c>
      <c r="CEU6" s="243">
        <f>'Inbound SOS &amp; EOD'!CBD29</f>
        <v>0</v>
      </c>
      <c r="CEV6" s="243">
        <f>'Inbound SOS &amp; EOD'!CBE29</f>
        <v>0</v>
      </c>
      <c r="CEW6" s="243">
        <f>'Inbound SOS &amp; EOD'!CBF29</f>
        <v>0</v>
      </c>
      <c r="CEX6" s="243">
        <f>'Inbound SOS &amp; EOD'!CBG29</f>
        <v>0</v>
      </c>
      <c r="CEY6" s="243">
        <f>'Inbound SOS &amp; EOD'!CBH29</f>
        <v>0</v>
      </c>
      <c r="CEZ6" s="243">
        <f>'Inbound SOS &amp; EOD'!CBI29</f>
        <v>0</v>
      </c>
      <c r="CFA6" s="243">
        <f>'Inbound SOS &amp; EOD'!CBJ29</f>
        <v>0</v>
      </c>
      <c r="CFB6" s="243">
        <f>'Inbound SOS &amp; EOD'!CBK29</f>
        <v>0</v>
      </c>
      <c r="CFC6" s="243">
        <f>'Inbound SOS &amp; EOD'!CBL29</f>
        <v>0</v>
      </c>
      <c r="CFD6" s="243">
        <f>'Inbound SOS &amp; EOD'!CBM29</f>
        <v>0</v>
      </c>
      <c r="CFE6" s="243">
        <f>'Inbound SOS &amp; EOD'!CBN29</f>
        <v>0</v>
      </c>
      <c r="CFF6" s="243">
        <f>'Inbound SOS &amp; EOD'!CBO29</f>
        <v>0</v>
      </c>
      <c r="CFG6" s="243">
        <f>'Inbound SOS &amp; EOD'!CBP29</f>
        <v>0</v>
      </c>
      <c r="CFH6" s="243">
        <f>'Inbound SOS &amp; EOD'!CBQ29</f>
        <v>0</v>
      </c>
      <c r="CFI6" s="243">
        <f>'Inbound SOS &amp; EOD'!CBR29</f>
        <v>0</v>
      </c>
      <c r="CFJ6" s="243">
        <f>'Inbound SOS &amp; EOD'!CBS29</f>
        <v>0</v>
      </c>
      <c r="CFK6" s="243">
        <f>'Inbound SOS &amp; EOD'!CBT29</f>
        <v>0</v>
      </c>
      <c r="CFL6" s="243">
        <f>'Inbound SOS &amp; EOD'!CBU29</f>
        <v>0</v>
      </c>
      <c r="CFM6" s="243">
        <f>'Inbound SOS &amp; EOD'!CBV29</f>
        <v>0</v>
      </c>
      <c r="CFN6" s="243">
        <f>'Inbound SOS &amp; EOD'!CBW29</f>
        <v>0</v>
      </c>
      <c r="CFO6" s="243">
        <f>'Inbound SOS &amp; EOD'!CBX29</f>
        <v>0</v>
      </c>
      <c r="CFP6" s="243">
        <f>'Inbound SOS &amp; EOD'!CBY29</f>
        <v>0</v>
      </c>
      <c r="CFQ6" s="243">
        <f>'Inbound SOS &amp; EOD'!CBZ29</f>
        <v>0</v>
      </c>
      <c r="CFR6" s="243">
        <f>'Inbound SOS &amp; EOD'!CCA29</f>
        <v>0</v>
      </c>
      <c r="CFS6" s="243">
        <f>'Inbound SOS &amp; EOD'!CCB29</f>
        <v>0</v>
      </c>
      <c r="CFT6" s="243">
        <f>'Inbound SOS &amp; EOD'!CCC29</f>
        <v>0</v>
      </c>
      <c r="CFU6" s="243">
        <f>'Inbound SOS &amp; EOD'!CCD29</f>
        <v>0</v>
      </c>
      <c r="CFV6" s="243">
        <f>'Inbound SOS &amp; EOD'!CCE29</f>
        <v>0</v>
      </c>
      <c r="CFW6" s="243">
        <f>'Inbound SOS &amp; EOD'!CCF29</f>
        <v>0</v>
      </c>
      <c r="CFX6" s="243">
        <f>'Inbound SOS &amp; EOD'!CCG29</f>
        <v>0</v>
      </c>
      <c r="CFY6" s="243">
        <f>'Inbound SOS &amp; EOD'!CCH29</f>
        <v>0</v>
      </c>
      <c r="CFZ6" s="243">
        <f>'Inbound SOS &amp; EOD'!CCI29</f>
        <v>0</v>
      </c>
      <c r="CGA6" s="243">
        <f>'Inbound SOS &amp; EOD'!CCJ29</f>
        <v>0</v>
      </c>
      <c r="CGB6" s="243">
        <f>'Inbound SOS &amp; EOD'!CCK29</f>
        <v>0</v>
      </c>
      <c r="CGC6" s="243">
        <f>'Inbound SOS &amp; EOD'!CCL29</f>
        <v>0</v>
      </c>
      <c r="CGD6" s="243">
        <f>'Inbound SOS &amp; EOD'!CCM29</f>
        <v>0</v>
      </c>
      <c r="CGE6" s="243">
        <f>'Inbound SOS &amp; EOD'!CCN29</f>
        <v>0</v>
      </c>
      <c r="CGF6" s="243">
        <f>'Inbound SOS &amp; EOD'!CCO29</f>
        <v>0</v>
      </c>
      <c r="CGG6" s="243">
        <f>'Inbound SOS &amp; EOD'!CCP29</f>
        <v>0</v>
      </c>
      <c r="CGH6" s="243">
        <f>'Inbound SOS &amp; EOD'!CCQ29</f>
        <v>0</v>
      </c>
      <c r="CGI6" s="243">
        <f>'Inbound SOS &amp; EOD'!CCR29</f>
        <v>0</v>
      </c>
      <c r="CGJ6" s="243">
        <f>'Inbound SOS &amp; EOD'!CCS29</f>
        <v>0</v>
      </c>
      <c r="CGK6" s="243">
        <f>'Inbound SOS &amp; EOD'!CCT29</f>
        <v>0</v>
      </c>
      <c r="CGL6" s="243">
        <f>'Inbound SOS &amp; EOD'!CCU29</f>
        <v>0</v>
      </c>
      <c r="CGM6" s="243">
        <f>'Inbound SOS &amp; EOD'!CCV29</f>
        <v>0</v>
      </c>
      <c r="CGN6" s="243">
        <f>'Inbound SOS &amp; EOD'!CCW29</f>
        <v>0</v>
      </c>
      <c r="CGO6" s="243">
        <f>'Inbound SOS &amp; EOD'!CCX29</f>
        <v>0</v>
      </c>
      <c r="CGP6" s="243">
        <f>'Inbound SOS &amp; EOD'!CCY29</f>
        <v>0</v>
      </c>
      <c r="CGQ6" s="243">
        <f>'Inbound SOS &amp; EOD'!CCZ29</f>
        <v>0</v>
      </c>
      <c r="CGR6" s="243">
        <f>'Inbound SOS &amp; EOD'!CDA29</f>
        <v>0</v>
      </c>
      <c r="CGS6" s="243">
        <f>'Inbound SOS &amp; EOD'!CDB29</f>
        <v>0</v>
      </c>
      <c r="CGT6" s="243">
        <f>'Inbound SOS &amp; EOD'!CDC29</f>
        <v>0</v>
      </c>
      <c r="CGU6" s="243">
        <f>'Inbound SOS &amp; EOD'!CDD29</f>
        <v>0</v>
      </c>
      <c r="CGV6" s="243">
        <f>'Inbound SOS &amp; EOD'!CDE29</f>
        <v>0</v>
      </c>
      <c r="CGW6" s="243">
        <f>'Inbound SOS &amp; EOD'!CDF29</f>
        <v>0</v>
      </c>
      <c r="CGX6" s="243">
        <f>'Inbound SOS &amp; EOD'!CDG29</f>
        <v>0</v>
      </c>
      <c r="CGY6" s="243">
        <f>'Inbound SOS &amp; EOD'!CDH29</f>
        <v>0</v>
      </c>
      <c r="CGZ6" s="243">
        <f>'Inbound SOS &amp; EOD'!CDI29</f>
        <v>0</v>
      </c>
      <c r="CHA6" s="243">
        <f>'Inbound SOS &amp; EOD'!CDJ29</f>
        <v>0</v>
      </c>
      <c r="CHB6" s="243">
        <f>'Inbound SOS &amp; EOD'!CDK29</f>
        <v>0</v>
      </c>
      <c r="CHC6" s="243">
        <f>'Inbound SOS &amp; EOD'!CDL29</f>
        <v>0</v>
      </c>
      <c r="CHD6" s="243">
        <f>'Inbound SOS &amp; EOD'!CDM29</f>
        <v>0</v>
      </c>
      <c r="CHE6" s="243">
        <f>'Inbound SOS &amp; EOD'!CDN29</f>
        <v>0</v>
      </c>
      <c r="CHF6" s="243">
        <f>'Inbound SOS &amp; EOD'!CDO29</f>
        <v>0</v>
      </c>
      <c r="CHG6" s="243">
        <f>'Inbound SOS &amp; EOD'!CDP29</f>
        <v>0</v>
      </c>
      <c r="CHH6" s="243">
        <f>'Inbound SOS &amp; EOD'!CDQ29</f>
        <v>0</v>
      </c>
      <c r="CHI6" s="243">
        <f>'Inbound SOS &amp; EOD'!CDR29</f>
        <v>0</v>
      </c>
      <c r="CHJ6" s="243">
        <f>'Inbound SOS &amp; EOD'!CDS29</f>
        <v>0</v>
      </c>
      <c r="CHK6" s="243">
        <f>'Inbound SOS &amp; EOD'!CDT29</f>
        <v>0</v>
      </c>
      <c r="CHL6" s="243">
        <f>'Inbound SOS &amp; EOD'!CDU29</f>
        <v>0</v>
      </c>
      <c r="CHM6" s="243">
        <f>'Inbound SOS &amp; EOD'!CDV29</f>
        <v>0</v>
      </c>
      <c r="CHN6" s="243">
        <f>'Inbound SOS &amp; EOD'!CDW29</f>
        <v>0</v>
      </c>
      <c r="CHO6" s="243">
        <f>'Inbound SOS &amp; EOD'!CDX29</f>
        <v>0</v>
      </c>
      <c r="CHP6" s="243">
        <f>'Inbound SOS &amp; EOD'!CDY29</f>
        <v>0</v>
      </c>
      <c r="CHQ6" s="243">
        <f>'Inbound SOS &amp; EOD'!CDZ29</f>
        <v>0</v>
      </c>
      <c r="CHR6" s="243">
        <f>'Inbound SOS &amp; EOD'!CEA29</f>
        <v>0</v>
      </c>
      <c r="CHS6" s="243">
        <f>'Inbound SOS &amp; EOD'!CEB29</f>
        <v>0</v>
      </c>
      <c r="CHT6" s="243">
        <f>'Inbound SOS &amp; EOD'!CEC29</f>
        <v>0</v>
      </c>
      <c r="CHU6" s="243">
        <f>'Inbound SOS &amp; EOD'!CED29</f>
        <v>0</v>
      </c>
      <c r="CHV6" s="243">
        <f>'Inbound SOS &amp; EOD'!CEE29</f>
        <v>0</v>
      </c>
      <c r="CHW6" s="243">
        <f>'Inbound SOS &amp; EOD'!CEF29</f>
        <v>0</v>
      </c>
      <c r="CHX6" s="243">
        <f>'Inbound SOS &amp; EOD'!CEG29</f>
        <v>0</v>
      </c>
      <c r="CHY6" s="243">
        <f>'Inbound SOS &amp; EOD'!CEH29</f>
        <v>0</v>
      </c>
      <c r="CHZ6" s="243">
        <f>'Inbound SOS &amp; EOD'!CEI29</f>
        <v>0</v>
      </c>
      <c r="CIA6" s="243">
        <f>'Inbound SOS &amp; EOD'!CEJ29</f>
        <v>0</v>
      </c>
      <c r="CIB6" s="243">
        <f>'Inbound SOS &amp; EOD'!CEK29</f>
        <v>0</v>
      </c>
      <c r="CIC6" s="243">
        <f>'Inbound SOS &amp; EOD'!CEL29</f>
        <v>0</v>
      </c>
      <c r="CID6" s="243">
        <f>'Inbound SOS &amp; EOD'!CEM29</f>
        <v>0</v>
      </c>
      <c r="CIE6" s="243">
        <f>'Inbound SOS &amp; EOD'!CEN29</f>
        <v>0</v>
      </c>
      <c r="CIF6" s="243">
        <f>'Inbound SOS &amp; EOD'!CEO29</f>
        <v>0</v>
      </c>
      <c r="CIG6" s="243">
        <f>'Inbound SOS &amp; EOD'!CEP29</f>
        <v>0</v>
      </c>
      <c r="CIH6" s="243">
        <f>'Inbound SOS &amp; EOD'!CEQ29</f>
        <v>0</v>
      </c>
      <c r="CII6" s="243">
        <f>'Inbound SOS &amp; EOD'!CER29</f>
        <v>0</v>
      </c>
      <c r="CIJ6" s="243">
        <f>'Inbound SOS &amp; EOD'!CES29</f>
        <v>0</v>
      </c>
      <c r="CIK6" s="243">
        <f>'Inbound SOS &amp; EOD'!CET29</f>
        <v>0</v>
      </c>
      <c r="CIL6" s="243">
        <f>'Inbound SOS &amp; EOD'!CEU29</f>
        <v>0</v>
      </c>
      <c r="CIM6" s="243">
        <f>'Inbound SOS &amp; EOD'!CEV29</f>
        <v>0</v>
      </c>
      <c r="CIN6" s="243">
        <f>'Inbound SOS &amp; EOD'!CEW29</f>
        <v>0</v>
      </c>
      <c r="CIO6" s="243">
        <f>'Inbound SOS &amp; EOD'!CEX29</f>
        <v>0</v>
      </c>
      <c r="CIP6" s="243">
        <f>'Inbound SOS &amp; EOD'!CEY29</f>
        <v>0</v>
      </c>
      <c r="CIQ6" s="243">
        <f>'Inbound SOS &amp; EOD'!CEZ29</f>
        <v>0</v>
      </c>
      <c r="CIR6" s="243">
        <f>'Inbound SOS &amp; EOD'!CFA29</f>
        <v>0</v>
      </c>
      <c r="CIS6" s="243">
        <f>'Inbound SOS &amp; EOD'!CFB29</f>
        <v>0</v>
      </c>
      <c r="CIT6" s="243">
        <f>'Inbound SOS &amp; EOD'!CFC29</f>
        <v>0</v>
      </c>
      <c r="CIU6" s="243">
        <f>'Inbound SOS &amp; EOD'!CFD29</f>
        <v>0</v>
      </c>
      <c r="CIV6" s="243">
        <f>'Inbound SOS &amp; EOD'!CFE29</f>
        <v>0</v>
      </c>
      <c r="CIW6" s="243">
        <f>'Inbound SOS &amp; EOD'!CFF29</f>
        <v>0</v>
      </c>
      <c r="CIX6" s="243">
        <f>'Inbound SOS &amp; EOD'!CFG29</f>
        <v>0</v>
      </c>
      <c r="CIY6" s="243">
        <f>'Inbound SOS &amp; EOD'!CFH29</f>
        <v>0</v>
      </c>
      <c r="CIZ6" s="243">
        <f>'Inbound SOS &amp; EOD'!CFI29</f>
        <v>0</v>
      </c>
      <c r="CJA6" s="243">
        <f>'Inbound SOS &amp; EOD'!CFJ29</f>
        <v>0</v>
      </c>
      <c r="CJB6" s="243">
        <f>'Inbound SOS &amp; EOD'!CFK29</f>
        <v>0</v>
      </c>
      <c r="CJC6" s="243">
        <f>'Inbound SOS &amp; EOD'!CFL29</f>
        <v>0</v>
      </c>
      <c r="CJD6" s="243">
        <f>'Inbound SOS &amp; EOD'!CFM29</f>
        <v>0</v>
      </c>
      <c r="CJE6" s="243">
        <f>'Inbound SOS &amp; EOD'!CFN29</f>
        <v>0</v>
      </c>
      <c r="CJF6" s="243">
        <f>'Inbound SOS &amp; EOD'!CFO29</f>
        <v>0</v>
      </c>
      <c r="CJG6" s="243">
        <f>'Inbound SOS &amp; EOD'!CFP29</f>
        <v>0</v>
      </c>
      <c r="CJH6" s="243">
        <f>'Inbound SOS &amp; EOD'!CFQ29</f>
        <v>0</v>
      </c>
      <c r="CJI6" s="243">
        <f>'Inbound SOS &amp; EOD'!CFR29</f>
        <v>0</v>
      </c>
      <c r="CJJ6" s="243">
        <f>'Inbound SOS &amp; EOD'!CFS29</f>
        <v>0</v>
      </c>
      <c r="CJK6" s="243">
        <f>'Inbound SOS &amp; EOD'!CFT29</f>
        <v>0</v>
      </c>
      <c r="CJL6" s="243">
        <f>'Inbound SOS &amp; EOD'!CFU29</f>
        <v>0</v>
      </c>
      <c r="CJM6" s="243">
        <f>'Inbound SOS &amp; EOD'!CFV29</f>
        <v>0</v>
      </c>
      <c r="CJN6" s="243">
        <f>'Inbound SOS &amp; EOD'!CFW29</f>
        <v>0</v>
      </c>
      <c r="CJO6" s="243">
        <f>'Inbound SOS &amp; EOD'!CFX29</f>
        <v>0</v>
      </c>
      <c r="CJP6" s="243">
        <f>'Inbound SOS &amp; EOD'!CFY29</f>
        <v>0</v>
      </c>
      <c r="CJQ6" s="243">
        <f>'Inbound SOS &amp; EOD'!CFZ29</f>
        <v>0</v>
      </c>
      <c r="CJR6" s="243">
        <f>'Inbound SOS &amp; EOD'!CGA29</f>
        <v>0</v>
      </c>
      <c r="CJS6" s="243">
        <f>'Inbound SOS &amp; EOD'!CGB29</f>
        <v>0</v>
      </c>
      <c r="CJT6" s="243">
        <f>'Inbound SOS &amp; EOD'!CGC29</f>
        <v>0</v>
      </c>
      <c r="CJU6" s="243">
        <f>'Inbound SOS &amp; EOD'!CGD29</f>
        <v>0</v>
      </c>
      <c r="CJV6" s="243">
        <f>'Inbound SOS &amp; EOD'!CGE29</f>
        <v>0</v>
      </c>
      <c r="CJW6" s="243">
        <f>'Inbound SOS &amp; EOD'!CGF29</f>
        <v>0</v>
      </c>
      <c r="CJX6" s="243">
        <f>'Inbound SOS &amp; EOD'!CGG29</f>
        <v>0</v>
      </c>
      <c r="CJY6" s="243">
        <f>'Inbound SOS &amp; EOD'!CGH29</f>
        <v>0</v>
      </c>
      <c r="CJZ6" s="243">
        <f>'Inbound SOS &amp; EOD'!CGI29</f>
        <v>0</v>
      </c>
      <c r="CKA6" s="243">
        <f>'Inbound SOS &amp; EOD'!CGJ29</f>
        <v>0</v>
      </c>
      <c r="CKB6" s="243">
        <f>'Inbound SOS &amp; EOD'!CGK29</f>
        <v>0</v>
      </c>
      <c r="CKC6" s="243">
        <f>'Inbound SOS &amp; EOD'!CGL29</f>
        <v>0</v>
      </c>
      <c r="CKD6" s="243">
        <f>'Inbound SOS &amp; EOD'!CGM29</f>
        <v>0</v>
      </c>
      <c r="CKE6" s="243">
        <f>'Inbound SOS &amp; EOD'!CGN29</f>
        <v>0</v>
      </c>
      <c r="CKF6" s="243">
        <f>'Inbound SOS &amp; EOD'!CGO29</f>
        <v>0</v>
      </c>
      <c r="CKG6" s="243">
        <f>'Inbound SOS &amp; EOD'!CGP29</f>
        <v>0</v>
      </c>
      <c r="CKH6" s="243">
        <f>'Inbound SOS &amp; EOD'!CGQ29</f>
        <v>0</v>
      </c>
      <c r="CKI6" s="243">
        <f>'Inbound SOS &amp; EOD'!CGR29</f>
        <v>0</v>
      </c>
      <c r="CKJ6" s="243">
        <f>'Inbound SOS &amp; EOD'!CGS29</f>
        <v>0</v>
      </c>
      <c r="CKK6" s="243">
        <f>'Inbound SOS &amp; EOD'!CGT29</f>
        <v>0</v>
      </c>
      <c r="CKL6" s="243">
        <f>'Inbound SOS &amp; EOD'!CGU29</f>
        <v>0</v>
      </c>
      <c r="CKM6" s="243">
        <f>'Inbound SOS &amp; EOD'!CGV29</f>
        <v>0</v>
      </c>
      <c r="CKN6" s="243">
        <f>'Inbound SOS &amp; EOD'!CGW29</f>
        <v>0</v>
      </c>
      <c r="CKO6" s="243">
        <f>'Inbound SOS &amp; EOD'!CGX29</f>
        <v>0</v>
      </c>
      <c r="CKP6" s="243">
        <f>'Inbound SOS &amp; EOD'!CGY29</f>
        <v>0</v>
      </c>
      <c r="CKQ6" s="243">
        <f>'Inbound SOS &amp; EOD'!CGZ29</f>
        <v>0</v>
      </c>
      <c r="CKR6" s="243">
        <f>'Inbound SOS &amp; EOD'!CHA29</f>
        <v>0</v>
      </c>
      <c r="CKS6" s="243">
        <f>'Inbound SOS &amp; EOD'!CHB29</f>
        <v>0</v>
      </c>
      <c r="CKT6" s="243">
        <f>'Inbound SOS &amp; EOD'!CHC29</f>
        <v>0</v>
      </c>
      <c r="CKU6" s="243">
        <f>'Inbound SOS &amp; EOD'!CHD29</f>
        <v>0</v>
      </c>
      <c r="CKV6" s="243">
        <f>'Inbound SOS &amp; EOD'!CHE29</f>
        <v>0</v>
      </c>
      <c r="CKW6" s="243">
        <f>'Inbound SOS &amp; EOD'!CHF29</f>
        <v>0</v>
      </c>
      <c r="CKX6" s="243">
        <f>'Inbound SOS &amp; EOD'!CHG29</f>
        <v>0</v>
      </c>
      <c r="CKY6" s="243">
        <f>'Inbound SOS &amp; EOD'!CHH29</f>
        <v>0</v>
      </c>
      <c r="CKZ6" s="243">
        <f>'Inbound SOS &amp; EOD'!CHI29</f>
        <v>0</v>
      </c>
      <c r="CLA6" s="243">
        <f>'Inbound SOS &amp; EOD'!CHJ29</f>
        <v>0</v>
      </c>
      <c r="CLB6" s="243">
        <f>'Inbound SOS &amp; EOD'!CHK29</f>
        <v>0</v>
      </c>
      <c r="CLC6" s="243">
        <f>'Inbound SOS &amp; EOD'!CHL29</f>
        <v>0</v>
      </c>
      <c r="CLD6" s="243">
        <f>'Inbound SOS &amp; EOD'!CHM29</f>
        <v>0</v>
      </c>
      <c r="CLE6" s="243">
        <f>'Inbound SOS &amp; EOD'!CHN29</f>
        <v>0</v>
      </c>
      <c r="CLF6" s="243">
        <f>'Inbound SOS &amp; EOD'!CHO29</f>
        <v>0</v>
      </c>
      <c r="CLG6" s="243">
        <f>'Inbound SOS &amp; EOD'!CHP29</f>
        <v>0</v>
      </c>
      <c r="CLH6" s="243">
        <f>'Inbound SOS &amp; EOD'!CHQ29</f>
        <v>0</v>
      </c>
      <c r="CLI6" s="243">
        <f>'Inbound SOS &amp; EOD'!CHR29</f>
        <v>0</v>
      </c>
      <c r="CLJ6" s="243">
        <f>'Inbound SOS &amp; EOD'!CHS29</f>
        <v>0</v>
      </c>
      <c r="CLK6" s="243">
        <f>'Inbound SOS &amp; EOD'!CHT29</f>
        <v>0</v>
      </c>
      <c r="CLL6" s="243">
        <f>'Inbound SOS &amp; EOD'!CHU29</f>
        <v>0</v>
      </c>
      <c r="CLM6" s="243">
        <f>'Inbound SOS &amp; EOD'!CHV29</f>
        <v>0</v>
      </c>
      <c r="CLN6" s="243">
        <f>'Inbound SOS &amp; EOD'!CHW29</f>
        <v>0</v>
      </c>
      <c r="CLO6" s="243">
        <f>'Inbound SOS &amp; EOD'!CHX29</f>
        <v>0</v>
      </c>
      <c r="CLP6" s="243">
        <f>'Inbound SOS &amp; EOD'!CHY29</f>
        <v>0</v>
      </c>
      <c r="CLQ6" s="243">
        <f>'Inbound SOS &amp; EOD'!CHZ29</f>
        <v>0</v>
      </c>
      <c r="CLR6" s="243">
        <f>'Inbound SOS &amp; EOD'!CIA29</f>
        <v>0</v>
      </c>
      <c r="CLS6" s="243">
        <f>'Inbound SOS &amp; EOD'!CIB29</f>
        <v>0</v>
      </c>
      <c r="CLT6" s="243">
        <f>'Inbound SOS &amp; EOD'!CIC29</f>
        <v>0</v>
      </c>
      <c r="CLU6" s="243">
        <f>'Inbound SOS &amp; EOD'!CID29</f>
        <v>0</v>
      </c>
      <c r="CLV6" s="243">
        <f>'Inbound SOS &amp; EOD'!CIE29</f>
        <v>0</v>
      </c>
      <c r="CLW6" s="243">
        <f>'Inbound SOS &amp; EOD'!CIF29</f>
        <v>0</v>
      </c>
      <c r="CLX6" s="243">
        <f>'Inbound SOS &amp; EOD'!CIG29</f>
        <v>0</v>
      </c>
      <c r="CLY6" s="243">
        <f>'Inbound SOS &amp; EOD'!CIH29</f>
        <v>0</v>
      </c>
      <c r="CLZ6" s="243">
        <f>'Inbound SOS &amp; EOD'!CII29</f>
        <v>0</v>
      </c>
      <c r="CMA6" s="243">
        <f>'Inbound SOS &amp; EOD'!CIJ29</f>
        <v>0</v>
      </c>
      <c r="CMB6" s="243">
        <f>'Inbound SOS &amp; EOD'!CIK29</f>
        <v>0</v>
      </c>
      <c r="CMC6" s="243">
        <f>'Inbound SOS &amp; EOD'!CIL29</f>
        <v>0</v>
      </c>
      <c r="CMD6" s="243">
        <f>'Inbound SOS &amp; EOD'!CIM29</f>
        <v>0</v>
      </c>
      <c r="CME6" s="243">
        <f>'Inbound SOS &amp; EOD'!CIN29</f>
        <v>0</v>
      </c>
      <c r="CMF6" s="243">
        <f>'Inbound SOS &amp; EOD'!CIO29</f>
        <v>0</v>
      </c>
      <c r="CMG6" s="243">
        <f>'Inbound SOS &amp; EOD'!CIP29</f>
        <v>0</v>
      </c>
      <c r="CMH6" s="243">
        <f>'Inbound SOS &amp; EOD'!CIQ29</f>
        <v>0</v>
      </c>
      <c r="CMI6" s="243">
        <f>'Inbound SOS &amp; EOD'!CIR29</f>
        <v>0</v>
      </c>
      <c r="CMJ6" s="243">
        <f>'Inbound SOS &amp; EOD'!CIS29</f>
        <v>0</v>
      </c>
      <c r="CMK6" s="243">
        <f>'Inbound SOS &amp; EOD'!CIT29</f>
        <v>0</v>
      </c>
      <c r="CML6" s="243">
        <f>'Inbound SOS &amp; EOD'!CIU29</f>
        <v>0</v>
      </c>
      <c r="CMM6" s="243">
        <f>'Inbound SOS &amp; EOD'!CIV29</f>
        <v>0</v>
      </c>
      <c r="CMN6" s="243">
        <f>'Inbound SOS &amp; EOD'!CIW29</f>
        <v>0</v>
      </c>
      <c r="CMO6" s="243">
        <f>'Inbound SOS &amp; EOD'!CIX29</f>
        <v>0</v>
      </c>
      <c r="CMP6" s="243">
        <f>'Inbound SOS &amp; EOD'!CIY29</f>
        <v>0</v>
      </c>
      <c r="CMQ6" s="243">
        <f>'Inbound SOS &amp; EOD'!CIZ29</f>
        <v>0</v>
      </c>
      <c r="CMR6" s="243">
        <f>'Inbound SOS &amp; EOD'!CJA29</f>
        <v>0</v>
      </c>
      <c r="CMS6" s="243">
        <f>'Inbound SOS &amp; EOD'!CJB29</f>
        <v>0</v>
      </c>
      <c r="CMT6" s="243">
        <f>'Inbound SOS &amp; EOD'!CJC29</f>
        <v>0</v>
      </c>
      <c r="CMU6" s="243">
        <f>'Inbound SOS &amp; EOD'!CJD29</f>
        <v>0</v>
      </c>
      <c r="CMV6" s="243">
        <f>'Inbound SOS &amp; EOD'!CJE29</f>
        <v>0</v>
      </c>
      <c r="CMW6" s="243">
        <f>'Inbound SOS &amp; EOD'!CJF29</f>
        <v>0</v>
      </c>
      <c r="CMX6" s="243">
        <f>'Inbound SOS &amp; EOD'!CJG29</f>
        <v>0</v>
      </c>
      <c r="CMY6" s="243">
        <f>'Inbound SOS &amp; EOD'!CJH29</f>
        <v>0</v>
      </c>
      <c r="CMZ6" s="243">
        <f>'Inbound SOS &amp; EOD'!CJI29</f>
        <v>0</v>
      </c>
      <c r="CNA6" s="243">
        <f>'Inbound SOS &amp; EOD'!CJJ29</f>
        <v>0</v>
      </c>
      <c r="CNB6" s="243">
        <f>'Inbound SOS &amp; EOD'!CJK29</f>
        <v>0</v>
      </c>
      <c r="CNC6" s="243">
        <f>'Inbound SOS &amp; EOD'!CJL29</f>
        <v>0</v>
      </c>
      <c r="CND6" s="243">
        <f>'Inbound SOS &amp; EOD'!CJM29</f>
        <v>0</v>
      </c>
      <c r="CNE6" s="243">
        <f>'Inbound SOS &amp; EOD'!CJN29</f>
        <v>0</v>
      </c>
      <c r="CNF6" s="243">
        <f>'Inbound SOS &amp; EOD'!CJO29</f>
        <v>0</v>
      </c>
      <c r="CNG6" s="243">
        <f>'Inbound SOS &amp; EOD'!CJP29</f>
        <v>0</v>
      </c>
      <c r="CNH6" s="243">
        <f>'Inbound SOS &amp; EOD'!CJQ29</f>
        <v>0</v>
      </c>
      <c r="CNI6" s="243">
        <f>'Inbound SOS &amp; EOD'!CJR29</f>
        <v>0</v>
      </c>
      <c r="CNJ6" s="243">
        <f>'Inbound SOS &amp; EOD'!CJS29</f>
        <v>0</v>
      </c>
      <c r="CNK6" s="243">
        <f>'Inbound SOS &amp; EOD'!CJT29</f>
        <v>0</v>
      </c>
      <c r="CNL6" s="243">
        <f>'Inbound SOS &amp; EOD'!CJU29</f>
        <v>0</v>
      </c>
      <c r="CNM6" s="243">
        <f>'Inbound SOS &amp; EOD'!CJV29</f>
        <v>0</v>
      </c>
      <c r="CNN6" s="243">
        <f>'Inbound SOS &amp; EOD'!CJW29</f>
        <v>0</v>
      </c>
      <c r="CNO6" s="243">
        <f>'Inbound SOS &amp; EOD'!CJX29</f>
        <v>0</v>
      </c>
      <c r="CNP6" s="243">
        <f>'Inbound SOS &amp; EOD'!CJY29</f>
        <v>0</v>
      </c>
      <c r="CNQ6" s="243">
        <f>'Inbound SOS &amp; EOD'!CJZ29</f>
        <v>0</v>
      </c>
      <c r="CNR6" s="243">
        <f>'Inbound SOS &amp; EOD'!CKA29</f>
        <v>0</v>
      </c>
      <c r="CNS6" s="243">
        <f>'Inbound SOS &amp; EOD'!CKB29</f>
        <v>0</v>
      </c>
      <c r="CNT6" s="243">
        <f>'Inbound SOS &amp; EOD'!CKC29</f>
        <v>0</v>
      </c>
      <c r="CNU6" s="243">
        <f>'Inbound SOS &amp; EOD'!CKD29</f>
        <v>0</v>
      </c>
      <c r="CNV6" s="243">
        <f>'Inbound SOS &amp; EOD'!CKE29</f>
        <v>0</v>
      </c>
      <c r="CNW6" s="243">
        <f>'Inbound SOS &amp; EOD'!CKF29</f>
        <v>0</v>
      </c>
      <c r="CNX6" s="243">
        <f>'Inbound SOS &amp; EOD'!CKG29</f>
        <v>0</v>
      </c>
      <c r="CNY6" s="243">
        <f>'Inbound SOS &amp; EOD'!CKH29</f>
        <v>0</v>
      </c>
      <c r="CNZ6" s="243">
        <f>'Inbound SOS &amp; EOD'!CKI29</f>
        <v>0</v>
      </c>
      <c r="COA6" s="243">
        <f>'Inbound SOS &amp; EOD'!CKJ29</f>
        <v>0</v>
      </c>
      <c r="COB6" s="243">
        <f>'Inbound SOS &amp; EOD'!CKK29</f>
        <v>0</v>
      </c>
      <c r="COC6" s="243">
        <f>'Inbound SOS &amp; EOD'!CKL29</f>
        <v>0</v>
      </c>
      <c r="COD6" s="243">
        <f>'Inbound SOS &amp; EOD'!CKM29</f>
        <v>0</v>
      </c>
      <c r="COE6" s="243">
        <f>'Inbound SOS &amp; EOD'!CKN29</f>
        <v>0</v>
      </c>
      <c r="COF6" s="243">
        <f>'Inbound SOS &amp; EOD'!CKO29</f>
        <v>0</v>
      </c>
      <c r="COG6" s="243">
        <f>'Inbound SOS &amp; EOD'!CKP29</f>
        <v>0</v>
      </c>
      <c r="COH6" s="243">
        <f>'Inbound SOS &amp; EOD'!CKQ29</f>
        <v>0</v>
      </c>
      <c r="COI6" s="243">
        <f>'Inbound SOS &amp; EOD'!CKR29</f>
        <v>0</v>
      </c>
      <c r="COJ6" s="243">
        <f>'Inbound SOS &amp; EOD'!CKS29</f>
        <v>0</v>
      </c>
      <c r="COK6" s="243">
        <f>'Inbound SOS &amp; EOD'!CKT29</f>
        <v>0</v>
      </c>
      <c r="COL6" s="243">
        <f>'Inbound SOS &amp; EOD'!CKU29</f>
        <v>0</v>
      </c>
      <c r="COM6" s="243">
        <f>'Inbound SOS &amp; EOD'!CKV29</f>
        <v>0</v>
      </c>
      <c r="CON6" s="243">
        <f>'Inbound SOS &amp; EOD'!CKW29</f>
        <v>0</v>
      </c>
      <c r="COO6" s="243">
        <f>'Inbound SOS &amp; EOD'!CKX29</f>
        <v>0</v>
      </c>
      <c r="COP6" s="243">
        <f>'Inbound SOS &amp; EOD'!CKY29</f>
        <v>0</v>
      </c>
      <c r="COQ6" s="243">
        <f>'Inbound SOS &amp; EOD'!CKZ29</f>
        <v>0</v>
      </c>
      <c r="COR6" s="243">
        <f>'Inbound SOS &amp; EOD'!CLA29</f>
        <v>0</v>
      </c>
      <c r="COS6" s="243">
        <f>'Inbound SOS &amp; EOD'!CLB29</f>
        <v>0</v>
      </c>
      <c r="COT6" s="243">
        <f>'Inbound SOS &amp; EOD'!CLC29</f>
        <v>0</v>
      </c>
      <c r="COU6" s="243">
        <f>'Inbound SOS &amp; EOD'!CLD29</f>
        <v>0</v>
      </c>
      <c r="COV6" s="243">
        <f>'Inbound SOS &amp; EOD'!CLE29</f>
        <v>0</v>
      </c>
      <c r="COW6" s="243">
        <f>'Inbound SOS &amp; EOD'!CLF29</f>
        <v>0</v>
      </c>
      <c r="COX6" s="243">
        <f>'Inbound SOS &amp; EOD'!CLG29</f>
        <v>0</v>
      </c>
      <c r="COY6" s="243">
        <f>'Inbound SOS &amp; EOD'!CLH29</f>
        <v>0</v>
      </c>
      <c r="COZ6" s="243">
        <f>'Inbound SOS &amp; EOD'!CLI29</f>
        <v>0</v>
      </c>
      <c r="CPA6" s="243">
        <f>'Inbound SOS &amp; EOD'!CLJ29</f>
        <v>0</v>
      </c>
      <c r="CPB6" s="243">
        <f>'Inbound SOS &amp; EOD'!CLK29</f>
        <v>0</v>
      </c>
      <c r="CPC6" s="243">
        <f>'Inbound SOS &amp; EOD'!CLL29</f>
        <v>0</v>
      </c>
      <c r="CPD6" s="243">
        <f>'Inbound SOS &amp; EOD'!CLM29</f>
        <v>0</v>
      </c>
      <c r="CPE6" s="243">
        <f>'Inbound SOS &amp; EOD'!CLN29</f>
        <v>0</v>
      </c>
      <c r="CPF6" s="243">
        <f>'Inbound SOS &amp; EOD'!CLO29</f>
        <v>0</v>
      </c>
      <c r="CPG6" s="243">
        <f>'Inbound SOS &amp; EOD'!CLP29</f>
        <v>0</v>
      </c>
      <c r="CPH6" s="243">
        <f>'Inbound SOS &amp; EOD'!CLQ29</f>
        <v>0</v>
      </c>
      <c r="CPI6" s="243">
        <f>'Inbound SOS &amp; EOD'!CLR29</f>
        <v>0</v>
      </c>
      <c r="CPJ6" s="243">
        <f>'Inbound SOS &amp; EOD'!CLS29</f>
        <v>0</v>
      </c>
      <c r="CPK6" s="243">
        <f>'Inbound SOS &amp; EOD'!CLT29</f>
        <v>0</v>
      </c>
      <c r="CPL6" s="243">
        <f>'Inbound SOS &amp; EOD'!CLU29</f>
        <v>0</v>
      </c>
      <c r="CPM6" s="243">
        <f>'Inbound SOS &amp; EOD'!CLV29</f>
        <v>0</v>
      </c>
      <c r="CPN6" s="243">
        <f>'Inbound SOS &amp; EOD'!CLW29</f>
        <v>0</v>
      </c>
      <c r="CPO6" s="243">
        <f>'Inbound SOS &amp; EOD'!CLX29</f>
        <v>0</v>
      </c>
      <c r="CPP6" s="243">
        <f>'Inbound SOS &amp; EOD'!CLY29</f>
        <v>0</v>
      </c>
      <c r="CPQ6" s="243">
        <f>'Inbound SOS &amp; EOD'!CLZ29</f>
        <v>0</v>
      </c>
      <c r="CPR6" s="243">
        <f>'Inbound SOS &amp; EOD'!CMA29</f>
        <v>0</v>
      </c>
      <c r="CPS6" s="243">
        <f>'Inbound SOS &amp; EOD'!CMB29</f>
        <v>0</v>
      </c>
      <c r="CPT6" s="243">
        <f>'Inbound SOS &amp; EOD'!CMC29</f>
        <v>0</v>
      </c>
      <c r="CPU6" s="243">
        <f>'Inbound SOS &amp; EOD'!CMD29</f>
        <v>0</v>
      </c>
      <c r="CPV6" s="243">
        <f>'Inbound SOS &amp; EOD'!CME29</f>
        <v>0</v>
      </c>
      <c r="CPW6" s="243">
        <f>'Inbound SOS &amp; EOD'!CMF29</f>
        <v>0</v>
      </c>
      <c r="CPX6" s="243">
        <f>'Inbound SOS &amp; EOD'!CMG29</f>
        <v>0</v>
      </c>
      <c r="CPY6" s="243">
        <f>'Inbound SOS &amp; EOD'!CMH29</f>
        <v>0</v>
      </c>
      <c r="CPZ6" s="243">
        <f>'Inbound SOS &amp; EOD'!CMI29</f>
        <v>0</v>
      </c>
      <c r="CQA6" s="243">
        <f>'Inbound SOS &amp; EOD'!CMJ29</f>
        <v>0</v>
      </c>
      <c r="CQB6" s="243">
        <f>'Inbound SOS &amp; EOD'!CMK29</f>
        <v>0</v>
      </c>
      <c r="CQC6" s="243">
        <f>'Inbound SOS &amp; EOD'!CML29</f>
        <v>0</v>
      </c>
      <c r="CQD6" s="243">
        <f>'Inbound SOS &amp; EOD'!CMM29</f>
        <v>0</v>
      </c>
      <c r="CQE6" s="243">
        <f>'Inbound SOS &amp; EOD'!CMN29</f>
        <v>0</v>
      </c>
      <c r="CQF6" s="243">
        <f>'Inbound SOS &amp; EOD'!CMO29</f>
        <v>0</v>
      </c>
      <c r="CQG6" s="243">
        <f>'Inbound SOS &amp; EOD'!CMP29</f>
        <v>0</v>
      </c>
      <c r="CQH6" s="243">
        <f>'Inbound SOS &amp; EOD'!CMQ29</f>
        <v>0</v>
      </c>
      <c r="CQI6" s="243">
        <f>'Inbound SOS &amp; EOD'!CMR29</f>
        <v>0</v>
      </c>
      <c r="CQJ6" s="243">
        <f>'Inbound SOS &amp; EOD'!CMS29</f>
        <v>0</v>
      </c>
      <c r="CQK6" s="243">
        <f>'Inbound SOS &amp; EOD'!CMT29</f>
        <v>0</v>
      </c>
      <c r="CQL6" s="243">
        <f>'Inbound SOS &amp; EOD'!CMU29</f>
        <v>0</v>
      </c>
      <c r="CQM6" s="243">
        <f>'Inbound SOS &amp; EOD'!CMV29</f>
        <v>0</v>
      </c>
      <c r="CQN6" s="243">
        <f>'Inbound SOS &amp; EOD'!CMW29</f>
        <v>0</v>
      </c>
      <c r="CQO6" s="243">
        <f>'Inbound SOS &amp; EOD'!CMX29</f>
        <v>0</v>
      </c>
      <c r="CQP6" s="243">
        <f>'Inbound SOS &amp; EOD'!CMY29</f>
        <v>0</v>
      </c>
      <c r="CQQ6" s="243">
        <f>'Inbound SOS &amp; EOD'!CMZ29</f>
        <v>0</v>
      </c>
      <c r="CQR6" s="243">
        <f>'Inbound SOS &amp; EOD'!CNA29</f>
        <v>0</v>
      </c>
      <c r="CQS6" s="243">
        <f>'Inbound SOS &amp; EOD'!CNB29</f>
        <v>0</v>
      </c>
      <c r="CQT6" s="243">
        <f>'Inbound SOS &amp; EOD'!CNC29</f>
        <v>0</v>
      </c>
      <c r="CQU6" s="243">
        <f>'Inbound SOS &amp; EOD'!CND29</f>
        <v>0</v>
      </c>
      <c r="CQV6" s="243">
        <f>'Inbound SOS &amp; EOD'!CNE29</f>
        <v>0</v>
      </c>
      <c r="CQW6" s="243">
        <f>'Inbound SOS &amp; EOD'!CNF29</f>
        <v>0</v>
      </c>
      <c r="CQX6" s="243">
        <f>'Inbound SOS &amp; EOD'!CNG29</f>
        <v>0</v>
      </c>
      <c r="CQY6" s="243">
        <f>'Inbound SOS &amp; EOD'!CNH29</f>
        <v>0</v>
      </c>
      <c r="CQZ6" s="243">
        <f>'Inbound SOS &amp; EOD'!CNI29</f>
        <v>0</v>
      </c>
      <c r="CRA6" s="243">
        <f>'Inbound SOS &amp; EOD'!CNJ29</f>
        <v>0</v>
      </c>
      <c r="CRB6" s="243">
        <f>'Inbound SOS &amp; EOD'!CNK29</f>
        <v>0</v>
      </c>
      <c r="CRC6" s="243">
        <f>'Inbound SOS &amp; EOD'!CNL29</f>
        <v>0</v>
      </c>
      <c r="CRD6" s="243">
        <f>'Inbound SOS &amp; EOD'!CNM29</f>
        <v>0</v>
      </c>
      <c r="CRE6" s="243">
        <f>'Inbound SOS &amp; EOD'!CNN29</f>
        <v>0</v>
      </c>
      <c r="CRF6" s="243">
        <f>'Inbound SOS &amp; EOD'!CNO29</f>
        <v>0</v>
      </c>
      <c r="CRG6" s="243">
        <f>'Inbound SOS &amp; EOD'!CNP29</f>
        <v>0</v>
      </c>
      <c r="CRH6" s="243">
        <f>'Inbound SOS &amp; EOD'!CNQ29</f>
        <v>0</v>
      </c>
      <c r="CRI6" s="243">
        <f>'Inbound SOS &amp; EOD'!CNR29</f>
        <v>0</v>
      </c>
      <c r="CRJ6" s="243">
        <f>'Inbound SOS &amp; EOD'!CNS29</f>
        <v>0</v>
      </c>
      <c r="CRK6" s="243">
        <f>'Inbound SOS &amp; EOD'!CNT29</f>
        <v>0</v>
      </c>
      <c r="CRL6" s="243">
        <f>'Inbound SOS &amp; EOD'!CNU29</f>
        <v>0</v>
      </c>
      <c r="CRM6" s="243">
        <f>'Inbound SOS &amp; EOD'!CNV29</f>
        <v>0</v>
      </c>
      <c r="CRN6" s="243">
        <f>'Inbound SOS &amp; EOD'!CNW29</f>
        <v>0</v>
      </c>
      <c r="CRO6" s="243">
        <f>'Inbound SOS &amp; EOD'!CNX29</f>
        <v>0</v>
      </c>
      <c r="CRP6" s="243">
        <f>'Inbound SOS &amp; EOD'!CNY29</f>
        <v>0</v>
      </c>
      <c r="CRQ6" s="243">
        <f>'Inbound SOS &amp; EOD'!CNZ29</f>
        <v>0</v>
      </c>
      <c r="CRR6" s="243">
        <f>'Inbound SOS &amp; EOD'!COA29</f>
        <v>0</v>
      </c>
      <c r="CRS6" s="243">
        <f>'Inbound SOS &amp; EOD'!COB29</f>
        <v>0</v>
      </c>
      <c r="CRT6" s="243">
        <f>'Inbound SOS &amp; EOD'!COC29</f>
        <v>0</v>
      </c>
      <c r="CRU6" s="243">
        <f>'Inbound SOS &amp; EOD'!COD29</f>
        <v>0</v>
      </c>
      <c r="CRV6" s="243">
        <f>'Inbound SOS &amp; EOD'!COE29</f>
        <v>0</v>
      </c>
      <c r="CRW6" s="243">
        <f>'Inbound SOS &amp; EOD'!COF29</f>
        <v>0</v>
      </c>
      <c r="CRX6" s="243">
        <f>'Inbound SOS &amp; EOD'!COG29</f>
        <v>0</v>
      </c>
      <c r="CRY6" s="243">
        <f>'Inbound SOS &amp; EOD'!COH29</f>
        <v>0</v>
      </c>
      <c r="CRZ6" s="243">
        <f>'Inbound SOS &amp; EOD'!COI29</f>
        <v>0</v>
      </c>
      <c r="CSA6" s="243">
        <f>'Inbound SOS &amp; EOD'!COJ29</f>
        <v>0</v>
      </c>
      <c r="CSB6" s="243">
        <f>'Inbound SOS &amp; EOD'!COK29</f>
        <v>0</v>
      </c>
      <c r="CSC6" s="243">
        <f>'Inbound SOS &amp; EOD'!COL29</f>
        <v>0</v>
      </c>
      <c r="CSD6" s="243">
        <f>'Inbound SOS &amp; EOD'!COM29</f>
        <v>0</v>
      </c>
      <c r="CSE6" s="243">
        <f>'Inbound SOS &amp; EOD'!CON29</f>
        <v>0</v>
      </c>
      <c r="CSF6" s="243">
        <f>'Inbound SOS &amp; EOD'!COO29</f>
        <v>0</v>
      </c>
      <c r="CSG6" s="243">
        <f>'Inbound SOS &amp; EOD'!COP29</f>
        <v>0</v>
      </c>
      <c r="CSH6" s="243">
        <f>'Inbound SOS &amp; EOD'!COQ29</f>
        <v>0</v>
      </c>
      <c r="CSI6" s="243">
        <f>'Inbound SOS &amp; EOD'!COR29</f>
        <v>0</v>
      </c>
      <c r="CSJ6" s="243">
        <f>'Inbound SOS &amp; EOD'!COS29</f>
        <v>0</v>
      </c>
      <c r="CSK6" s="243">
        <f>'Inbound SOS &amp; EOD'!COT29</f>
        <v>0</v>
      </c>
      <c r="CSL6" s="243">
        <f>'Inbound SOS &amp; EOD'!COU29</f>
        <v>0</v>
      </c>
      <c r="CSM6" s="243">
        <f>'Inbound SOS &amp; EOD'!COV29</f>
        <v>0</v>
      </c>
      <c r="CSN6" s="243">
        <f>'Inbound SOS &amp; EOD'!COW29</f>
        <v>0</v>
      </c>
      <c r="CSO6" s="243">
        <f>'Inbound SOS &amp; EOD'!COX29</f>
        <v>0</v>
      </c>
      <c r="CSP6" s="243">
        <f>'Inbound SOS &amp; EOD'!COY29</f>
        <v>0</v>
      </c>
      <c r="CSQ6" s="243">
        <f>'Inbound SOS &amp; EOD'!COZ29</f>
        <v>0</v>
      </c>
      <c r="CSR6" s="243">
        <f>'Inbound SOS &amp; EOD'!CPA29</f>
        <v>0</v>
      </c>
      <c r="CSS6" s="243">
        <f>'Inbound SOS &amp; EOD'!CPB29</f>
        <v>0</v>
      </c>
      <c r="CST6" s="243">
        <f>'Inbound SOS &amp; EOD'!CPC29</f>
        <v>0</v>
      </c>
      <c r="CSU6" s="243">
        <f>'Inbound SOS &amp; EOD'!CPD29</f>
        <v>0</v>
      </c>
      <c r="CSV6" s="243">
        <f>'Inbound SOS &amp; EOD'!CPE29</f>
        <v>0</v>
      </c>
      <c r="CSW6" s="243">
        <f>'Inbound SOS &amp; EOD'!CPF29</f>
        <v>0</v>
      </c>
      <c r="CSX6" s="243">
        <f>'Inbound SOS &amp; EOD'!CPG29</f>
        <v>0</v>
      </c>
      <c r="CSY6" s="243">
        <f>'Inbound SOS &amp; EOD'!CPH29</f>
        <v>0</v>
      </c>
      <c r="CSZ6" s="243">
        <f>'Inbound SOS &amp; EOD'!CPI29</f>
        <v>0</v>
      </c>
      <c r="CTA6" s="243">
        <f>'Inbound SOS &amp; EOD'!CPJ29</f>
        <v>0</v>
      </c>
      <c r="CTB6" s="243">
        <f>'Inbound SOS &amp; EOD'!CPK29</f>
        <v>0</v>
      </c>
      <c r="CTC6" s="243">
        <f>'Inbound SOS &amp; EOD'!CPL29</f>
        <v>0</v>
      </c>
      <c r="CTD6" s="243">
        <f>'Inbound SOS &amp; EOD'!CPM29</f>
        <v>0</v>
      </c>
      <c r="CTE6" s="243">
        <f>'Inbound SOS &amp; EOD'!CPN29</f>
        <v>0</v>
      </c>
      <c r="CTF6" s="243">
        <f>'Inbound SOS &amp; EOD'!CPO29</f>
        <v>0</v>
      </c>
      <c r="CTG6" s="243">
        <f>'Inbound SOS &amp; EOD'!CPP29</f>
        <v>0</v>
      </c>
      <c r="CTH6" s="243">
        <f>'Inbound SOS &amp; EOD'!CPQ29</f>
        <v>0</v>
      </c>
      <c r="CTI6" s="243">
        <f>'Inbound SOS &amp; EOD'!CPR29</f>
        <v>0</v>
      </c>
      <c r="CTJ6" s="243">
        <f>'Inbound SOS &amp; EOD'!CPS29</f>
        <v>0</v>
      </c>
      <c r="CTK6" s="243">
        <f>'Inbound SOS &amp; EOD'!CPT29</f>
        <v>0</v>
      </c>
      <c r="CTL6" s="243">
        <f>'Inbound SOS &amp; EOD'!CPU29</f>
        <v>0</v>
      </c>
      <c r="CTM6" s="243">
        <f>'Inbound SOS &amp; EOD'!CPV29</f>
        <v>0</v>
      </c>
      <c r="CTN6" s="243">
        <f>'Inbound SOS &amp; EOD'!CPW29</f>
        <v>0</v>
      </c>
      <c r="CTO6" s="243">
        <f>'Inbound SOS &amp; EOD'!CPX29</f>
        <v>0</v>
      </c>
      <c r="CTP6" s="243">
        <f>'Inbound SOS &amp; EOD'!CPY29</f>
        <v>0</v>
      </c>
      <c r="CTQ6" s="243">
        <f>'Inbound SOS &amp; EOD'!CPZ29</f>
        <v>0</v>
      </c>
      <c r="CTR6" s="243">
        <f>'Inbound SOS &amp; EOD'!CQA29</f>
        <v>0</v>
      </c>
      <c r="CTS6" s="243">
        <f>'Inbound SOS &amp; EOD'!CQB29</f>
        <v>0</v>
      </c>
      <c r="CTT6" s="243">
        <f>'Inbound SOS &amp; EOD'!CQC29</f>
        <v>0</v>
      </c>
      <c r="CTU6" s="243">
        <f>'Inbound SOS &amp; EOD'!CQD29</f>
        <v>0</v>
      </c>
      <c r="CTV6" s="243">
        <f>'Inbound SOS &amp; EOD'!CQE29</f>
        <v>0</v>
      </c>
      <c r="CTW6" s="243">
        <f>'Inbound SOS &amp; EOD'!CQF29</f>
        <v>0</v>
      </c>
      <c r="CTX6" s="243">
        <f>'Inbound SOS &amp; EOD'!CQG29</f>
        <v>0</v>
      </c>
      <c r="CTY6" s="243">
        <f>'Inbound SOS &amp; EOD'!CQH29</f>
        <v>0</v>
      </c>
      <c r="CTZ6" s="243">
        <f>'Inbound SOS &amp; EOD'!CQI29</f>
        <v>0</v>
      </c>
      <c r="CUA6" s="243">
        <f>'Inbound SOS &amp; EOD'!CQJ29</f>
        <v>0</v>
      </c>
      <c r="CUB6" s="243">
        <f>'Inbound SOS &amp; EOD'!CQK29</f>
        <v>0</v>
      </c>
      <c r="CUC6" s="243">
        <f>'Inbound SOS &amp; EOD'!CQL29</f>
        <v>0</v>
      </c>
      <c r="CUD6" s="243">
        <f>'Inbound SOS &amp; EOD'!CQM29</f>
        <v>0</v>
      </c>
      <c r="CUE6" s="243">
        <f>'Inbound SOS &amp; EOD'!CQN29</f>
        <v>0</v>
      </c>
      <c r="CUF6" s="243">
        <f>'Inbound SOS &amp; EOD'!CQO29</f>
        <v>0</v>
      </c>
      <c r="CUG6" s="243">
        <f>'Inbound SOS &amp; EOD'!CQP29</f>
        <v>0</v>
      </c>
      <c r="CUH6" s="243">
        <f>'Inbound SOS &amp; EOD'!CQQ29</f>
        <v>0</v>
      </c>
      <c r="CUI6" s="243">
        <f>'Inbound SOS &amp; EOD'!CQR29</f>
        <v>0</v>
      </c>
      <c r="CUJ6" s="243">
        <f>'Inbound SOS &amp; EOD'!CQS29</f>
        <v>0</v>
      </c>
      <c r="CUK6" s="243">
        <f>'Inbound SOS &amp; EOD'!CQT29</f>
        <v>0</v>
      </c>
      <c r="CUL6" s="243">
        <f>'Inbound SOS &amp; EOD'!CQU29</f>
        <v>0</v>
      </c>
      <c r="CUM6" s="243">
        <f>'Inbound SOS &amp; EOD'!CQV29</f>
        <v>0</v>
      </c>
      <c r="CUN6" s="243">
        <f>'Inbound SOS &amp; EOD'!CQW29</f>
        <v>0</v>
      </c>
      <c r="CUO6" s="243">
        <f>'Inbound SOS &amp; EOD'!CQX29</f>
        <v>0</v>
      </c>
      <c r="CUP6" s="243">
        <f>'Inbound SOS &amp; EOD'!CQY29</f>
        <v>0</v>
      </c>
      <c r="CUQ6" s="243">
        <f>'Inbound SOS &amp; EOD'!CQZ29</f>
        <v>0</v>
      </c>
      <c r="CUR6" s="243">
        <f>'Inbound SOS &amp; EOD'!CRA29</f>
        <v>0</v>
      </c>
      <c r="CUS6" s="243">
        <f>'Inbound SOS &amp; EOD'!CRB29</f>
        <v>0</v>
      </c>
      <c r="CUT6" s="243">
        <f>'Inbound SOS &amp; EOD'!CRC29</f>
        <v>0</v>
      </c>
      <c r="CUU6" s="243">
        <f>'Inbound SOS &amp; EOD'!CRD29</f>
        <v>0</v>
      </c>
      <c r="CUV6" s="243">
        <f>'Inbound SOS &amp; EOD'!CRE29</f>
        <v>0</v>
      </c>
      <c r="CUW6" s="243">
        <f>'Inbound SOS &amp; EOD'!CRF29</f>
        <v>0</v>
      </c>
      <c r="CUX6" s="243">
        <f>'Inbound SOS &amp; EOD'!CRG29</f>
        <v>0</v>
      </c>
      <c r="CUY6" s="243">
        <f>'Inbound SOS &amp; EOD'!CRH29</f>
        <v>0</v>
      </c>
      <c r="CUZ6" s="243">
        <f>'Inbound SOS &amp; EOD'!CRI29</f>
        <v>0</v>
      </c>
      <c r="CVA6" s="243">
        <f>'Inbound SOS &amp; EOD'!CRJ29</f>
        <v>0</v>
      </c>
      <c r="CVB6" s="243">
        <f>'Inbound SOS &amp; EOD'!CRK29</f>
        <v>0</v>
      </c>
      <c r="CVC6" s="243">
        <f>'Inbound SOS &amp; EOD'!CRL29</f>
        <v>0</v>
      </c>
      <c r="CVD6" s="243">
        <f>'Inbound SOS &amp; EOD'!CRM29</f>
        <v>0</v>
      </c>
      <c r="CVE6" s="243">
        <f>'Inbound SOS &amp; EOD'!CRN29</f>
        <v>0</v>
      </c>
      <c r="CVF6" s="243">
        <f>'Inbound SOS &amp; EOD'!CRO29</f>
        <v>0</v>
      </c>
      <c r="CVG6" s="243">
        <f>'Inbound SOS &amp; EOD'!CRP29</f>
        <v>0</v>
      </c>
      <c r="CVH6" s="243">
        <f>'Inbound SOS &amp; EOD'!CRQ29</f>
        <v>0</v>
      </c>
      <c r="CVI6" s="243">
        <f>'Inbound SOS &amp; EOD'!CRR29</f>
        <v>0</v>
      </c>
      <c r="CVJ6" s="243">
        <f>'Inbound SOS &amp; EOD'!CRS29</f>
        <v>0</v>
      </c>
      <c r="CVK6" s="243">
        <f>'Inbound SOS &amp; EOD'!CRT29</f>
        <v>0</v>
      </c>
      <c r="CVL6" s="243">
        <f>'Inbound SOS &amp; EOD'!CRU29</f>
        <v>0</v>
      </c>
      <c r="CVM6" s="243">
        <f>'Inbound SOS &amp; EOD'!CRV29</f>
        <v>0</v>
      </c>
      <c r="CVN6" s="243">
        <f>'Inbound SOS &amp; EOD'!CRW29</f>
        <v>0</v>
      </c>
      <c r="CVO6" s="243">
        <f>'Inbound SOS &amp; EOD'!CRX29</f>
        <v>0</v>
      </c>
      <c r="CVP6" s="243">
        <f>'Inbound SOS &amp; EOD'!CRY29</f>
        <v>0</v>
      </c>
      <c r="CVQ6" s="243">
        <f>'Inbound SOS &amp; EOD'!CRZ29</f>
        <v>0</v>
      </c>
      <c r="CVR6" s="243">
        <f>'Inbound SOS &amp; EOD'!CSA29</f>
        <v>0</v>
      </c>
      <c r="CVS6" s="243">
        <f>'Inbound SOS &amp; EOD'!CSB29</f>
        <v>0</v>
      </c>
      <c r="CVT6" s="243">
        <f>'Inbound SOS &amp; EOD'!CSC29</f>
        <v>0</v>
      </c>
      <c r="CVU6" s="243">
        <f>'Inbound SOS &amp; EOD'!CSD29</f>
        <v>0</v>
      </c>
      <c r="CVV6" s="243">
        <f>'Inbound SOS &amp; EOD'!CSE29</f>
        <v>0</v>
      </c>
      <c r="CVW6" s="243">
        <f>'Inbound SOS &amp; EOD'!CSF29</f>
        <v>0</v>
      </c>
      <c r="CVX6" s="243">
        <f>'Inbound SOS &amp; EOD'!CSG29</f>
        <v>0</v>
      </c>
      <c r="CVY6" s="243">
        <f>'Inbound SOS &amp; EOD'!CSH29</f>
        <v>0</v>
      </c>
      <c r="CVZ6" s="243">
        <f>'Inbound SOS &amp; EOD'!CSI29</f>
        <v>0</v>
      </c>
      <c r="CWA6" s="243">
        <f>'Inbound SOS &amp; EOD'!CSJ29</f>
        <v>0</v>
      </c>
      <c r="CWB6" s="243">
        <f>'Inbound SOS &amp; EOD'!CSK29</f>
        <v>0</v>
      </c>
      <c r="CWC6" s="243">
        <f>'Inbound SOS &amp; EOD'!CSL29</f>
        <v>0</v>
      </c>
      <c r="CWD6" s="243">
        <f>'Inbound SOS &amp; EOD'!CSM29</f>
        <v>0</v>
      </c>
      <c r="CWE6" s="243">
        <f>'Inbound SOS &amp; EOD'!CSN29</f>
        <v>0</v>
      </c>
      <c r="CWF6" s="243">
        <f>'Inbound SOS &amp; EOD'!CSO29</f>
        <v>0</v>
      </c>
      <c r="CWG6" s="243">
        <f>'Inbound SOS &amp; EOD'!CSP29</f>
        <v>0</v>
      </c>
      <c r="CWH6" s="243">
        <f>'Inbound SOS &amp; EOD'!CSQ29</f>
        <v>0</v>
      </c>
      <c r="CWI6" s="243">
        <f>'Inbound SOS &amp; EOD'!CSR29</f>
        <v>0</v>
      </c>
      <c r="CWJ6" s="243">
        <f>'Inbound SOS &amp; EOD'!CSS29</f>
        <v>0</v>
      </c>
      <c r="CWK6" s="243">
        <f>'Inbound SOS &amp; EOD'!CST29</f>
        <v>0</v>
      </c>
      <c r="CWL6" s="243">
        <f>'Inbound SOS &amp; EOD'!CSU29</f>
        <v>0</v>
      </c>
      <c r="CWM6" s="243">
        <f>'Inbound SOS &amp; EOD'!CSV29</f>
        <v>0</v>
      </c>
      <c r="CWN6" s="243">
        <f>'Inbound SOS &amp; EOD'!CSW29</f>
        <v>0</v>
      </c>
      <c r="CWO6" s="243">
        <f>'Inbound SOS &amp; EOD'!CSX29</f>
        <v>0</v>
      </c>
      <c r="CWP6" s="243">
        <f>'Inbound SOS &amp; EOD'!CSY29</f>
        <v>0</v>
      </c>
      <c r="CWQ6" s="243">
        <f>'Inbound SOS &amp; EOD'!CSZ29</f>
        <v>0</v>
      </c>
      <c r="CWR6" s="243">
        <f>'Inbound SOS &amp; EOD'!CTA29</f>
        <v>0</v>
      </c>
      <c r="CWS6" s="243">
        <f>'Inbound SOS &amp; EOD'!CTB29</f>
        <v>0</v>
      </c>
      <c r="CWT6" s="243">
        <f>'Inbound SOS &amp; EOD'!CTC29</f>
        <v>0</v>
      </c>
      <c r="CWU6" s="243">
        <f>'Inbound SOS &amp; EOD'!CTD29</f>
        <v>0</v>
      </c>
      <c r="CWV6" s="243">
        <f>'Inbound SOS &amp; EOD'!CTE29</f>
        <v>0</v>
      </c>
      <c r="CWW6" s="243">
        <f>'Inbound SOS &amp; EOD'!CTF29</f>
        <v>0</v>
      </c>
      <c r="CWX6" s="243">
        <f>'Inbound SOS &amp; EOD'!CTG29</f>
        <v>0</v>
      </c>
      <c r="CWY6" s="243">
        <f>'Inbound SOS &amp; EOD'!CTH29</f>
        <v>0</v>
      </c>
      <c r="CWZ6" s="243">
        <f>'Inbound SOS &amp; EOD'!CTI29</f>
        <v>0</v>
      </c>
      <c r="CXA6" s="243">
        <f>'Inbound SOS &amp; EOD'!CTJ29</f>
        <v>0</v>
      </c>
      <c r="CXB6" s="243">
        <f>'Inbound SOS &amp; EOD'!CTK29</f>
        <v>0</v>
      </c>
      <c r="CXC6" s="243">
        <f>'Inbound SOS &amp; EOD'!CTL29</f>
        <v>0</v>
      </c>
      <c r="CXD6" s="243">
        <f>'Inbound SOS &amp; EOD'!CTM29</f>
        <v>0</v>
      </c>
      <c r="CXE6" s="243">
        <f>'Inbound SOS &amp; EOD'!CTN29</f>
        <v>0</v>
      </c>
      <c r="CXF6" s="243">
        <f>'Inbound SOS &amp; EOD'!CTO29</f>
        <v>0</v>
      </c>
      <c r="CXG6" s="243">
        <f>'Inbound SOS &amp; EOD'!CTP29</f>
        <v>0</v>
      </c>
      <c r="CXH6" s="243">
        <f>'Inbound SOS &amp; EOD'!CTQ29</f>
        <v>0</v>
      </c>
      <c r="CXI6" s="243">
        <f>'Inbound SOS &amp; EOD'!CTR29</f>
        <v>0</v>
      </c>
      <c r="CXJ6" s="243">
        <f>'Inbound SOS &amp; EOD'!CTS29</f>
        <v>0</v>
      </c>
      <c r="CXK6" s="243">
        <f>'Inbound SOS &amp; EOD'!CTT29</f>
        <v>0</v>
      </c>
      <c r="CXL6" s="243">
        <f>'Inbound SOS &amp; EOD'!CTU29</f>
        <v>0</v>
      </c>
      <c r="CXM6" s="243">
        <f>'Inbound SOS &amp; EOD'!CTV29</f>
        <v>0</v>
      </c>
      <c r="CXN6" s="243">
        <f>'Inbound SOS &amp; EOD'!CTW29</f>
        <v>0</v>
      </c>
      <c r="CXO6" s="243">
        <f>'Inbound SOS &amp; EOD'!CTX29</f>
        <v>0</v>
      </c>
      <c r="CXP6" s="243">
        <f>'Inbound SOS &amp; EOD'!CTY29</f>
        <v>0</v>
      </c>
      <c r="CXQ6" s="243">
        <f>'Inbound SOS &amp; EOD'!CTZ29</f>
        <v>0</v>
      </c>
      <c r="CXR6" s="243">
        <f>'Inbound SOS &amp; EOD'!CUA29</f>
        <v>0</v>
      </c>
      <c r="CXS6" s="243">
        <f>'Inbound SOS &amp; EOD'!CUB29</f>
        <v>0</v>
      </c>
      <c r="CXT6" s="243">
        <f>'Inbound SOS &amp; EOD'!CUC29</f>
        <v>0</v>
      </c>
      <c r="CXU6" s="243">
        <f>'Inbound SOS &amp; EOD'!CUD29</f>
        <v>0</v>
      </c>
      <c r="CXV6" s="243">
        <f>'Inbound SOS &amp; EOD'!CUE29</f>
        <v>0</v>
      </c>
      <c r="CXW6" s="243">
        <f>'Inbound SOS &amp; EOD'!CUF29</f>
        <v>0</v>
      </c>
      <c r="CXX6" s="243">
        <f>'Inbound SOS &amp; EOD'!CUG29</f>
        <v>0</v>
      </c>
      <c r="CXY6" s="243">
        <f>'Inbound SOS &amp; EOD'!CUH29</f>
        <v>0</v>
      </c>
      <c r="CXZ6" s="243">
        <f>'Inbound SOS &amp; EOD'!CUI29</f>
        <v>0</v>
      </c>
      <c r="CYA6" s="243">
        <f>'Inbound SOS &amp; EOD'!CUJ29</f>
        <v>0</v>
      </c>
      <c r="CYB6" s="243">
        <f>'Inbound SOS &amp; EOD'!CUK29</f>
        <v>0</v>
      </c>
      <c r="CYC6" s="243">
        <f>'Inbound SOS &amp; EOD'!CUL29</f>
        <v>0</v>
      </c>
      <c r="CYD6" s="243">
        <f>'Inbound SOS &amp; EOD'!CUM29</f>
        <v>0</v>
      </c>
      <c r="CYE6" s="243">
        <f>'Inbound SOS &amp; EOD'!CUN29</f>
        <v>0</v>
      </c>
      <c r="CYF6" s="243">
        <f>'Inbound SOS &amp; EOD'!CUO29</f>
        <v>0</v>
      </c>
      <c r="CYG6" s="243">
        <f>'Inbound SOS &amp; EOD'!CUP29</f>
        <v>0</v>
      </c>
      <c r="CYH6" s="243">
        <f>'Inbound SOS &amp; EOD'!CUQ29</f>
        <v>0</v>
      </c>
      <c r="CYI6" s="243">
        <f>'Inbound SOS &amp; EOD'!CUR29</f>
        <v>0</v>
      </c>
      <c r="CYJ6" s="243">
        <f>'Inbound SOS &amp; EOD'!CUS29</f>
        <v>0</v>
      </c>
      <c r="CYK6" s="243">
        <f>'Inbound SOS &amp; EOD'!CUT29</f>
        <v>0</v>
      </c>
      <c r="CYL6" s="243">
        <f>'Inbound SOS &amp; EOD'!CUU29</f>
        <v>0</v>
      </c>
      <c r="CYM6" s="243">
        <f>'Inbound SOS &amp; EOD'!CUV29</f>
        <v>0</v>
      </c>
      <c r="CYN6" s="243">
        <f>'Inbound SOS &amp; EOD'!CUW29</f>
        <v>0</v>
      </c>
      <c r="CYO6" s="243">
        <f>'Inbound SOS &amp; EOD'!CUX29</f>
        <v>0</v>
      </c>
      <c r="CYP6" s="243">
        <f>'Inbound SOS &amp; EOD'!CUY29</f>
        <v>0</v>
      </c>
      <c r="CYQ6" s="243">
        <f>'Inbound SOS &amp; EOD'!CUZ29</f>
        <v>0</v>
      </c>
      <c r="CYR6" s="243">
        <f>'Inbound SOS &amp; EOD'!CVA29</f>
        <v>0</v>
      </c>
      <c r="CYS6" s="243">
        <f>'Inbound SOS &amp; EOD'!CVB29</f>
        <v>0</v>
      </c>
      <c r="CYT6" s="243">
        <f>'Inbound SOS &amp; EOD'!CVC29</f>
        <v>0</v>
      </c>
      <c r="CYU6" s="243">
        <f>'Inbound SOS &amp; EOD'!CVD29</f>
        <v>0</v>
      </c>
      <c r="CYV6" s="243">
        <f>'Inbound SOS &amp; EOD'!CVE29</f>
        <v>0</v>
      </c>
      <c r="CYW6" s="243">
        <f>'Inbound SOS &amp; EOD'!CVF29</f>
        <v>0</v>
      </c>
      <c r="CYX6" s="243">
        <f>'Inbound SOS &amp; EOD'!CVG29</f>
        <v>0</v>
      </c>
      <c r="CYY6" s="243">
        <f>'Inbound SOS &amp; EOD'!CVH29</f>
        <v>0</v>
      </c>
      <c r="CYZ6" s="243">
        <f>'Inbound SOS &amp; EOD'!CVI29</f>
        <v>0</v>
      </c>
      <c r="CZA6" s="243">
        <f>'Inbound SOS &amp; EOD'!CVJ29</f>
        <v>0</v>
      </c>
      <c r="CZB6" s="243">
        <f>'Inbound SOS &amp; EOD'!CVK29</f>
        <v>0</v>
      </c>
      <c r="CZC6" s="243">
        <f>'Inbound SOS &amp; EOD'!CVL29</f>
        <v>0</v>
      </c>
      <c r="CZD6" s="243">
        <f>'Inbound SOS &amp; EOD'!CVM29</f>
        <v>0</v>
      </c>
      <c r="CZE6" s="243">
        <f>'Inbound SOS &amp; EOD'!CVN29</f>
        <v>0</v>
      </c>
      <c r="CZF6" s="243">
        <f>'Inbound SOS &amp; EOD'!CVO29</f>
        <v>0</v>
      </c>
      <c r="CZG6" s="243">
        <f>'Inbound SOS &amp; EOD'!CVP29</f>
        <v>0</v>
      </c>
      <c r="CZH6" s="243">
        <f>'Inbound SOS &amp; EOD'!CVQ29</f>
        <v>0</v>
      </c>
      <c r="CZI6" s="243">
        <f>'Inbound SOS &amp; EOD'!CVR29</f>
        <v>0</v>
      </c>
      <c r="CZJ6" s="243">
        <f>'Inbound SOS &amp; EOD'!CVS29</f>
        <v>0</v>
      </c>
      <c r="CZK6" s="243">
        <f>'Inbound SOS &amp; EOD'!CVT29</f>
        <v>0</v>
      </c>
      <c r="CZL6" s="243">
        <f>'Inbound SOS &amp; EOD'!CVU29</f>
        <v>0</v>
      </c>
      <c r="CZM6" s="243">
        <f>'Inbound SOS &amp; EOD'!CVV29</f>
        <v>0</v>
      </c>
      <c r="CZN6" s="243">
        <f>'Inbound SOS &amp; EOD'!CVW29</f>
        <v>0</v>
      </c>
      <c r="CZO6" s="243">
        <f>'Inbound SOS &amp; EOD'!CVX29</f>
        <v>0</v>
      </c>
      <c r="CZP6" s="243">
        <f>'Inbound SOS &amp; EOD'!CVY29</f>
        <v>0</v>
      </c>
      <c r="CZQ6" s="243">
        <f>'Inbound SOS &amp; EOD'!CVZ29</f>
        <v>0</v>
      </c>
      <c r="CZR6" s="243">
        <f>'Inbound SOS &amp; EOD'!CWA29</f>
        <v>0</v>
      </c>
      <c r="CZS6" s="243">
        <f>'Inbound SOS &amp; EOD'!CWB29</f>
        <v>0</v>
      </c>
      <c r="CZT6" s="243">
        <f>'Inbound SOS &amp; EOD'!CWC29</f>
        <v>0</v>
      </c>
      <c r="CZU6" s="243">
        <f>'Inbound SOS &amp; EOD'!CWD29</f>
        <v>0</v>
      </c>
      <c r="CZV6" s="243">
        <f>'Inbound SOS &amp; EOD'!CWE29</f>
        <v>0</v>
      </c>
      <c r="CZW6" s="243">
        <f>'Inbound SOS &amp; EOD'!CWF29</f>
        <v>0</v>
      </c>
      <c r="CZX6" s="243">
        <f>'Inbound SOS &amp; EOD'!CWG29</f>
        <v>0</v>
      </c>
      <c r="CZY6" s="243">
        <f>'Inbound SOS &amp; EOD'!CWH29</f>
        <v>0</v>
      </c>
      <c r="CZZ6" s="243">
        <f>'Inbound SOS &amp; EOD'!CWI29</f>
        <v>0</v>
      </c>
      <c r="DAA6" s="243">
        <f>'Inbound SOS &amp; EOD'!CWJ29</f>
        <v>0</v>
      </c>
      <c r="DAB6" s="243">
        <f>'Inbound SOS &amp; EOD'!CWK29</f>
        <v>0</v>
      </c>
      <c r="DAC6" s="243">
        <f>'Inbound SOS &amp; EOD'!CWL29</f>
        <v>0</v>
      </c>
      <c r="DAD6" s="243">
        <f>'Inbound SOS &amp; EOD'!CWM29</f>
        <v>0</v>
      </c>
      <c r="DAE6" s="243">
        <f>'Inbound SOS &amp; EOD'!CWN29</f>
        <v>0</v>
      </c>
      <c r="DAF6" s="243">
        <f>'Inbound SOS &amp; EOD'!CWO29</f>
        <v>0</v>
      </c>
      <c r="DAG6" s="243">
        <f>'Inbound SOS &amp; EOD'!CWP29</f>
        <v>0</v>
      </c>
      <c r="DAH6" s="243">
        <f>'Inbound SOS &amp; EOD'!CWQ29</f>
        <v>0</v>
      </c>
      <c r="DAI6" s="243">
        <f>'Inbound SOS &amp; EOD'!CWR29</f>
        <v>0</v>
      </c>
      <c r="DAJ6" s="243">
        <f>'Inbound SOS &amp; EOD'!CWS29</f>
        <v>0</v>
      </c>
      <c r="DAK6" s="243">
        <f>'Inbound SOS &amp; EOD'!CWT29</f>
        <v>0</v>
      </c>
      <c r="DAL6" s="243">
        <f>'Inbound SOS &amp; EOD'!CWU29</f>
        <v>0</v>
      </c>
      <c r="DAM6" s="243">
        <f>'Inbound SOS &amp; EOD'!CWV29</f>
        <v>0</v>
      </c>
      <c r="DAN6" s="243">
        <f>'Inbound SOS &amp; EOD'!CWW29</f>
        <v>0</v>
      </c>
      <c r="DAO6" s="243">
        <f>'Inbound SOS &amp; EOD'!CWX29</f>
        <v>0</v>
      </c>
      <c r="DAP6" s="243">
        <f>'Inbound SOS &amp; EOD'!CWY29</f>
        <v>0</v>
      </c>
      <c r="DAQ6" s="243">
        <f>'Inbound SOS &amp; EOD'!CWZ29</f>
        <v>0</v>
      </c>
      <c r="DAR6" s="243">
        <f>'Inbound SOS &amp; EOD'!CXA29</f>
        <v>0</v>
      </c>
      <c r="DAS6" s="243">
        <f>'Inbound SOS &amp; EOD'!CXB29</f>
        <v>0</v>
      </c>
      <c r="DAT6" s="243">
        <f>'Inbound SOS &amp; EOD'!CXC29</f>
        <v>0</v>
      </c>
      <c r="DAU6" s="243">
        <f>'Inbound SOS &amp; EOD'!CXD29</f>
        <v>0</v>
      </c>
      <c r="DAV6" s="243">
        <f>'Inbound SOS &amp; EOD'!CXE29</f>
        <v>0</v>
      </c>
      <c r="DAW6" s="243">
        <f>'Inbound SOS &amp; EOD'!CXF29</f>
        <v>0</v>
      </c>
      <c r="DAX6" s="243">
        <f>'Inbound SOS &amp; EOD'!CXG29</f>
        <v>0</v>
      </c>
      <c r="DAY6" s="243">
        <f>'Inbound SOS &amp; EOD'!CXH29</f>
        <v>0</v>
      </c>
      <c r="DAZ6" s="243">
        <f>'Inbound SOS &amp; EOD'!CXI29</f>
        <v>0</v>
      </c>
      <c r="DBA6" s="243">
        <f>'Inbound SOS &amp; EOD'!CXJ29</f>
        <v>0</v>
      </c>
      <c r="DBB6" s="243">
        <f>'Inbound SOS &amp; EOD'!CXK29</f>
        <v>0</v>
      </c>
      <c r="DBC6" s="243">
        <f>'Inbound SOS &amp; EOD'!CXL29</f>
        <v>0</v>
      </c>
      <c r="DBD6" s="243">
        <f>'Inbound SOS &amp; EOD'!CXM29</f>
        <v>0</v>
      </c>
      <c r="DBE6" s="243">
        <f>'Inbound SOS &amp; EOD'!CXN29</f>
        <v>0</v>
      </c>
      <c r="DBF6" s="243">
        <f>'Inbound SOS &amp; EOD'!CXO29</f>
        <v>0</v>
      </c>
      <c r="DBG6" s="243">
        <f>'Inbound SOS &amp; EOD'!CXP29</f>
        <v>0</v>
      </c>
      <c r="DBH6" s="243">
        <f>'Inbound SOS &amp; EOD'!CXQ29</f>
        <v>0</v>
      </c>
      <c r="DBI6" s="243">
        <f>'Inbound SOS &amp; EOD'!CXR29</f>
        <v>0</v>
      </c>
      <c r="DBJ6" s="243">
        <f>'Inbound SOS &amp; EOD'!CXS29</f>
        <v>0</v>
      </c>
      <c r="DBK6" s="243">
        <f>'Inbound SOS &amp; EOD'!CXT29</f>
        <v>0</v>
      </c>
      <c r="DBL6" s="243">
        <f>'Inbound SOS &amp; EOD'!CXU29</f>
        <v>0</v>
      </c>
      <c r="DBM6" s="243">
        <f>'Inbound SOS &amp; EOD'!CXV29</f>
        <v>0</v>
      </c>
      <c r="DBN6" s="243">
        <f>'Inbound SOS &amp; EOD'!CXW29</f>
        <v>0</v>
      </c>
      <c r="DBO6" s="243">
        <f>'Inbound SOS &amp; EOD'!CXX29</f>
        <v>0</v>
      </c>
      <c r="DBP6" s="243">
        <f>'Inbound SOS &amp; EOD'!CXY29</f>
        <v>0</v>
      </c>
      <c r="DBQ6" s="243">
        <f>'Inbound SOS &amp; EOD'!CXZ29</f>
        <v>0</v>
      </c>
      <c r="DBR6" s="243">
        <f>'Inbound SOS &amp; EOD'!CYA29</f>
        <v>0</v>
      </c>
      <c r="DBS6" s="243">
        <f>'Inbound SOS &amp; EOD'!CYB29</f>
        <v>0</v>
      </c>
      <c r="DBT6" s="243">
        <f>'Inbound SOS &amp; EOD'!CYC29</f>
        <v>0</v>
      </c>
      <c r="DBU6" s="243">
        <f>'Inbound SOS &amp; EOD'!CYD29</f>
        <v>0</v>
      </c>
      <c r="DBV6" s="243">
        <f>'Inbound SOS &amp; EOD'!CYE29</f>
        <v>0</v>
      </c>
      <c r="DBW6" s="243">
        <f>'Inbound SOS &amp; EOD'!CYF29</f>
        <v>0</v>
      </c>
      <c r="DBX6" s="243">
        <f>'Inbound SOS &amp; EOD'!CYG29</f>
        <v>0</v>
      </c>
      <c r="DBY6" s="243">
        <f>'Inbound SOS &amp; EOD'!CYH29</f>
        <v>0</v>
      </c>
      <c r="DBZ6" s="243">
        <f>'Inbound SOS &amp; EOD'!CYI29</f>
        <v>0</v>
      </c>
      <c r="DCA6" s="243">
        <f>'Inbound SOS &amp; EOD'!CYJ29</f>
        <v>0</v>
      </c>
      <c r="DCB6" s="243">
        <f>'Inbound SOS &amp; EOD'!CYK29</f>
        <v>0</v>
      </c>
      <c r="DCC6" s="243">
        <f>'Inbound SOS &amp; EOD'!CYL29</f>
        <v>0</v>
      </c>
      <c r="DCD6" s="243">
        <f>'Inbound SOS &amp; EOD'!CYM29</f>
        <v>0</v>
      </c>
      <c r="DCE6" s="243">
        <f>'Inbound SOS &amp; EOD'!CYN29</f>
        <v>0</v>
      </c>
      <c r="DCF6" s="243">
        <f>'Inbound SOS &amp; EOD'!CYO29</f>
        <v>0</v>
      </c>
      <c r="DCG6" s="243">
        <f>'Inbound SOS &amp; EOD'!CYP29</f>
        <v>0</v>
      </c>
      <c r="DCH6" s="243">
        <f>'Inbound SOS &amp; EOD'!CYQ29</f>
        <v>0</v>
      </c>
      <c r="DCI6" s="243">
        <f>'Inbound SOS &amp; EOD'!CYR29</f>
        <v>0</v>
      </c>
      <c r="DCJ6" s="243">
        <f>'Inbound SOS &amp; EOD'!CYS29</f>
        <v>0</v>
      </c>
      <c r="DCK6" s="243">
        <f>'Inbound SOS &amp; EOD'!CYT29</f>
        <v>0</v>
      </c>
      <c r="DCL6" s="243">
        <f>'Inbound SOS &amp; EOD'!CYU29</f>
        <v>0</v>
      </c>
      <c r="DCM6" s="243">
        <f>'Inbound SOS &amp; EOD'!CYV29</f>
        <v>0</v>
      </c>
      <c r="DCN6" s="243">
        <f>'Inbound SOS &amp; EOD'!CYW29</f>
        <v>0</v>
      </c>
      <c r="DCO6" s="243">
        <f>'Inbound SOS &amp; EOD'!CYX29</f>
        <v>0</v>
      </c>
      <c r="DCP6" s="243">
        <f>'Inbound SOS &amp; EOD'!CYY29</f>
        <v>0</v>
      </c>
      <c r="DCQ6" s="243">
        <f>'Inbound SOS &amp; EOD'!CYZ29</f>
        <v>0</v>
      </c>
      <c r="DCR6" s="243">
        <f>'Inbound SOS &amp; EOD'!CZA29</f>
        <v>0</v>
      </c>
      <c r="DCS6" s="243">
        <f>'Inbound SOS &amp; EOD'!CZB29</f>
        <v>0</v>
      </c>
      <c r="DCT6" s="243">
        <f>'Inbound SOS &amp; EOD'!CZC29</f>
        <v>0</v>
      </c>
      <c r="DCU6" s="243">
        <f>'Inbound SOS &amp; EOD'!CZD29</f>
        <v>0</v>
      </c>
      <c r="DCV6" s="243">
        <f>'Inbound SOS &amp; EOD'!CZE29</f>
        <v>0</v>
      </c>
      <c r="DCW6" s="243">
        <f>'Inbound SOS &amp; EOD'!CZF29</f>
        <v>0</v>
      </c>
      <c r="DCX6" s="243">
        <f>'Inbound SOS &amp; EOD'!CZG29</f>
        <v>0</v>
      </c>
      <c r="DCY6" s="243">
        <f>'Inbound SOS &amp; EOD'!CZH29</f>
        <v>0</v>
      </c>
      <c r="DCZ6" s="243">
        <f>'Inbound SOS &amp; EOD'!CZI29</f>
        <v>0</v>
      </c>
      <c r="DDA6" s="243">
        <f>'Inbound SOS &amp; EOD'!CZJ29</f>
        <v>0</v>
      </c>
      <c r="DDB6" s="243">
        <f>'Inbound SOS &amp; EOD'!CZK29</f>
        <v>0</v>
      </c>
      <c r="DDC6" s="243">
        <f>'Inbound SOS &amp; EOD'!CZL29</f>
        <v>0</v>
      </c>
      <c r="DDD6" s="243">
        <f>'Inbound SOS &amp; EOD'!CZM29</f>
        <v>0</v>
      </c>
      <c r="DDE6" s="243">
        <f>'Inbound SOS &amp; EOD'!CZN29</f>
        <v>0</v>
      </c>
      <c r="DDF6" s="243">
        <f>'Inbound SOS &amp; EOD'!CZO29</f>
        <v>0</v>
      </c>
      <c r="DDG6" s="243">
        <f>'Inbound SOS &amp; EOD'!CZP29</f>
        <v>0</v>
      </c>
      <c r="DDH6" s="243">
        <f>'Inbound SOS &amp; EOD'!CZQ29</f>
        <v>0</v>
      </c>
      <c r="DDI6" s="243">
        <f>'Inbound SOS &amp; EOD'!CZR29</f>
        <v>0</v>
      </c>
      <c r="DDJ6" s="243">
        <f>'Inbound SOS &amp; EOD'!CZS29</f>
        <v>0</v>
      </c>
      <c r="DDK6" s="243">
        <f>'Inbound SOS &amp; EOD'!CZT29</f>
        <v>0</v>
      </c>
      <c r="DDL6" s="243">
        <f>'Inbound SOS &amp; EOD'!CZU29</f>
        <v>0</v>
      </c>
      <c r="DDM6" s="243">
        <f>'Inbound SOS &amp; EOD'!CZV29</f>
        <v>0</v>
      </c>
      <c r="DDN6" s="243">
        <f>'Inbound SOS &amp; EOD'!CZW29</f>
        <v>0</v>
      </c>
      <c r="DDO6" s="243">
        <f>'Inbound SOS &amp; EOD'!CZX29</f>
        <v>0</v>
      </c>
      <c r="DDP6" s="243">
        <f>'Inbound SOS &amp; EOD'!CZY29</f>
        <v>0</v>
      </c>
      <c r="DDQ6" s="243">
        <f>'Inbound SOS &amp; EOD'!CZZ29</f>
        <v>0</v>
      </c>
      <c r="DDR6" s="243">
        <f>'Inbound SOS &amp; EOD'!DAA29</f>
        <v>0</v>
      </c>
      <c r="DDS6" s="243">
        <f>'Inbound SOS &amp; EOD'!DAB29</f>
        <v>0</v>
      </c>
      <c r="DDT6" s="243">
        <f>'Inbound SOS &amp; EOD'!DAC29</f>
        <v>0</v>
      </c>
      <c r="DDU6" s="243">
        <f>'Inbound SOS &amp; EOD'!DAD29</f>
        <v>0</v>
      </c>
      <c r="DDV6" s="243">
        <f>'Inbound SOS &amp; EOD'!DAE29</f>
        <v>0</v>
      </c>
      <c r="DDW6" s="243">
        <f>'Inbound SOS &amp; EOD'!DAF29</f>
        <v>0</v>
      </c>
      <c r="DDX6" s="243">
        <f>'Inbound SOS &amp; EOD'!DAG29</f>
        <v>0</v>
      </c>
      <c r="DDY6" s="243">
        <f>'Inbound SOS &amp; EOD'!DAH29</f>
        <v>0</v>
      </c>
      <c r="DDZ6" s="243">
        <f>'Inbound SOS &amp; EOD'!DAI29</f>
        <v>0</v>
      </c>
      <c r="DEA6" s="243">
        <f>'Inbound SOS &amp; EOD'!DAJ29</f>
        <v>0</v>
      </c>
      <c r="DEB6" s="243">
        <f>'Inbound SOS &amp; EOD'!DAK29</f>
        <v>0</v>
      </c>
      <c r="DEC6" s="243">
        <f>'Inbound SOS &amp; EOD'!DAL29</f>
        <v>0</v>
      </c>
      <c r="DED6" s="243">
        <f>'Inbound SOS &amp; EOD'!DAM29</f>
        <v>0</v>
      </c>
      <c r="DEE6" s="243">
        <f>'Inbound SOS &amp; EOD'!DAN29</f>
        <v>0</v>
      </c>
      <c r="DEF6" s="243">
        <f>'Inbound SOS &amp; EOD'!DAO29</f>
        <v>0</v>
      </c>
      <c r="DEG6" s="243">
        <f>'Inbound SOS &amp; EOD'!DAP29</f>
        <v>0</v>
      </c>
      <c r="DEH6" s="243">
        <f>'Inbound SOS &amp; EOD'!DAQ29</f>
        <v>0</v>
      </c>
      <c r="DEI6" s="243">
        <f>'Inbound SOS &amp; EOD'!DAR29</f>
        <v>0</v>
      </c>
      <c r="DEJ6" s="243">
        <f>'Inbound SOS &amp; EOD'!DAS29</f>
        <v>0</v>
      </c>
      <c r="DEK6" s="243">
        <f>'Inbound SOS &amp; EOD'!DAT29</f>
        <v>0</v>
      </c>
      <c r="DEL6" s="243">
        <f>'Inbound SOS &amp; EOD'!DAU29</f>
        <v>0</v>
      </c>
      <c r="DEM6" s="243">
        <f>'Inbound SOS &amp; EOD'!DAV29</f>
        <v>0</v>
      </c>
      <c r="DEN6" s="243">
        <f>'Inbound SOS &amp; EOD'!DAW29</f>
        <v>0</v>
      </c>
      <c r="DEO6" s="243">
        <f>'Inbound SOS &amp; EOD'!DAX29</f>
        <v>0</v>
      </c>
      <c r="DEP6" s="243">
        <f>'Inbound SOS &amp; EOD'!DAY29</f>
        <v>0</v>
      </c>
      <c r="DEQ6" s="243">
        <f>'Inbound SOS &amp; EOD'!DAZ29</f>
        <v>0</v>
      </c>
      <c r="DER6" s="243">
        <f>'Inbound SOS &amp; EOD'!DBA29</f>
        <v>0</v>
      </c>
      <c r="DES6" s="243">
        <f>'Inbound SOS &amp; EOD'!DBB29</f>
        <v>0</v>
      </c>
      <c r="DET6" s="243">
        <f>'Inbound SOS &amp; EOD'!DBC29</f>
        <v>0</v>
      </c>
      <c r="DEU6" s="243">
        <f>'Inbound SOS &amp; EOD'!DBD29</f>
        <v>0</v>
      </c>
      <c r="DEV6" s="243">
        <f>'Inbound SOS &amp; EOD'!DBE29</f>
        <v>0</v>
      </c>
      <c r="DEW6" s="243">
        <f>'Inbound SOS &amp; EOD'!DBF29</f>
        <v>0</v>
      </c>
      <c r="DEX6" s="243">
        <f>'Inbound SOS &amp; EOD'!DBG29</f>
        <v>0</v>
      </c>
      <c r="DEY6" s="243">
        <f>'Inbound SOS &amp; EOD'!DBH29</f>
        <v>0</v>
      </c>
      <c r="DEZ6" s="243">
        <f>'Inbound SOS &amp; EOD'!DBI29</f>
        <v>0</v>
      </c>
      <c r="DFA6" s="243">
        <f>'Inbound SOS &amp; EOD'!DBJ29</f>
        <v>0</v>
      </c>
      <c r="DFB6" s="243">
        <f>'Inbound SOS &amp; EOD'!DBK29</f>
        <v>0</v>
      </c>
      <c r="DFC6" s="243">
        <f>'Inbound SOS &amp; EOD'!DBL29</f>
        <v>0</v>
      </c>
      <c r="DFD6" s="243">
        <f>'Inbound SOS &amp; EOD'!DBM29</f>
        <v>0</v>
      </c>
      <c r="DFE6" s="243">
        <f>'Inbound SOS &amp; EOD'!DBN29</f>
        <v>0</v>
      </c>
      <c r="DFF6" s="243">
        <f>'Inbound SOS &amp; EOD'!DBO29</f>
        <v>0</v>
      </c>
      <c r="DFG6" s="243">
        <f>'Inbound SOS &amp; EOD'!DBP29</f>
        <v>0</v>
      </c>
      <c r="DFH6" s="243">
        <f>'Inbound SOS &amp; EOD'!DBQ29</f>
        <v>0</v>
      </c>
      <c r="DFI6" s="243">
        <f>'Inbound SOS &amp; EOD'!DBR29</f>
        <v>0</v>
      </c>
      <c r="DFJ6" s="243">
        <f>'Inbound SOS &amp; EOD'!DBS29</f>
        <v>0</v>
      </c>
      <c r="DFK6" s="243">
        <f>'Inbound SOS &amp; EOD'!DBT29</f>
        <v>0</v>
      </c>
      <c r="DFL6" s="243">
        <f>'Inbound SOS &amp; EOD'!DBU29</f>
        <v>0</v>
      </c>
      <c r="DFM6" s="243">
        <f>'Inbound SOS &amp; EOD'!DBV29</f>
        <v>0</v>
      </c>
      <c r="DFN6" s="243">
        <f>'Inbound SOS &amp; EOD'!DBW29</f>
        <v>0</v>
      </c>
      <c r="DFO6" s="243">
        <f>'Inbound SOS &amp; EOD'!DBX29</f>
        <v>0</v>
      </c>
      <c r="DFP6" s="243">
        <f>'Inbound SOS &amp; EOD'!DBY29</f>
        <v>0</v>
      </c>
      <c r="DFQ6" s="243">
        <f>'Inbound SOS &amp; EOD'!DBZ29</f>
        <v>0</v>
      </c>
      <c r="DFR6" s="243">
        <f>'Inbound SOS &amp; EOD'!DCA29</f>
        <v>0</v>
      </c>
      <c r="DFS6" s="243">
        <f>'Inbound SOS &amp; EOD'!DCB29</f>
        <v>0</v>
      </c>
      <c r="DFT6" s="243">
        <f>'Inbound SOS &amp; EOD'!DCC29</f>
        <v>0</v>
      </c>
      <c r="DFU6" s="243">
        <f>'Inbound SOS &amp; EOD'!DCD29</f>
        <v>0</v>
      </c>
      <c r="DFV6" s="243">
        <f>'Inbound SOS &amp; EOD'!DCE29</f>
        <v>0</v>
      </c>
      <c r="DFW6" s="243">
        <f>'Inbound SOS &amp; EOD'!DCF29</f>
        <v>0</v>
      </c>
      <c r="DFX6" s="243">
        <f>'Inbound SOS &amp; EOD'!DCG29</f>
        <v>0</v>
      </c>
      <c r="DFY6" s="243">
        <f>'Inbound SOS &amp; EOD'!DCH29</f>
        <v>0</v>
      </c>
      <c r="DFZ6" s="243">
        <f>'Inbound SOS &amp; EOD'!DCI29</f>
        <v>0</v>
      </c>
      <c r="DGA6" s="243">
        <f>'Inbound SOS &amp; EOD'!DCJ29</f>
        <v>0</v>
      </c>
      <c r="DGB6" s="243">
        <f>'Inbound SOS &amp; EOD'!DCK29</f>
        <v>0</v>
      </c>
      <c r="DGC6" s="243">
        <f>'Inbound SOS &amp; EOD'!DCL29</f>
        <v>0</v>
      </c>
      <c r="DGD6" s="243">
        <f>'Inbound SOS &amp; EOD'!DCM29</f>
        <v>0</v>
      </c>
      <c r="DGE6" s="243">
        <f>'Inbound SOS &amp; EOD'!DCN29</f>
        <v>0</v>
      </c>
      <c r="DGF6" s="243">
        <f>'Inbound SOS &amp; EOD'!DCO29</f>
        <v>0</v>
      </c>
      <c r="DGG6" s="243">
        <f>'Inbound SOS &amp; EOD'!DCP29</f>
        <v>0</v>
      </c>
      <c r="DGH6" s="243">
        <f>'Inbound SOS &amp; EOD'!DCQ29</f>
        <v>0</v>
      </c>
      <c r="DGI6" s="243">
        <f>'Inbound SOS &amp; EOD'!DCR29</f>
        <v>0</v>
      </c>
      <c r="DGJ6" s="243">
        <f>'Inbound SOS &amp; EOD'!DCS29</f>
        <v>0</v>
      </c>
      <c r="DGK6" s="243">
        <f>'Inbound SOS &amp; EOD'!DCT29</f>
        <v>0</v>
      </c>
      <c r="DGL6" s="243">
        <f>'Inbound SOS &amp; EOD'!DCU29</f>
        <v>0</v>
      </c>
      <c r="DGM6" s="243">
        <f>'Inbound SOS &amp; EOD'!DCV29</f>
        <v>0</v>
      </c>
      <c r="DGN6" s="243">
        <f>'Inbound SOS &amp; EOD'!DCW29</f>
        <v>0</v>
      </c>
      <c r="DGO6" s="243">
        <f>'Inbound SOS &amp; EOD'!DCX29</f>
        <v>0</v>
      </c>
      <c r="DGP6" s="243">
        <f>'Inbound SOS &amp; EOD'!DCY29</f>
        <v>0</v>
      </c>
      <c r="DGQ6" s="243">
        <f>'Inbound SOS &amp; EOD'!DCZ29</f>
        <v>0</v>
      </c>
      <c r="DGR6" s="243">
        <f>'Inbound SOS &amp; EOD'!DDA29</f>
        <v>0</v>
      </c>
      <c r="DGS6" s="243">
        <f>'Inbound SOS &amp; EOD'!DDB29</f>
        <v>0</v>
      </c>
      <c r="DGT6" s="243">
        <f>'Inbound SOS &amp; EOD'!DDC29</f>
        <v>0</v>
      </c>
      <c r="DGU6" s="243">
        <f>'Inbound SOS &amp; EOD'!DDD29</f>
        <v>0</v>
      </c>
      <c r="DGV6" s="243">
        <f>'Inbound SOS &amp; EOD'!DDE29</f>
        <v>0</v>
      </c>
      <c r="DGW6" s="243">
        <f>'Inbound SOS &amp; EOD'!DDF29</f>
        <v>0</v>
      </c>
      <c r="DGX6" s="243">
        <f>'Inbound SOS &amp; EOD'!DDG29</f>
        <v>0</v>
      </c>
      <c r="DGY6" s="243">
        <f>'Inbound SOS &amp; EOD'!DDH29</f>
        <v>0</v>
      </c>
      <c r="DGZ6" s="243">
        <f>'Inbound SOS &amp; EOD'!DDI29</f>
        <v>0</v>
      </c>
      <c r="DHA6" s="243">
        <f>'Inbound SOS &amp; EOD'!DDJ29</f>
        <v>0</v>
      </c>
      <c r="DHB6" s="243">
        <f>'Inbound SOS &amp; EOD'!DDK29</f>
        <v>0</v>
      </c>
      <c r="DHC6" s="243">
        <f>'Inbound SOS &amp; EOD'!DDL29</f>
        <v>0</v>
      </c>
      <c r="DHD6" s="243">
        <f>'Inbound SOS &amp; EOD'!DDM29</f>
        <v>0</v>
      </c>
      <c r="DHE6" s="243">
        <f>'Inbound SOS &amp; EOD'!DDN29</f>
        <v>0</v>
      </c>
      <c r="DHF6" s="243">
        <f>'Inbound SOS &amp; EOD'!DDO29</f>
        <v>0</v>
      </c>
      <c r="DHG6" s="243">
        <f>'Inbound SOS &amp; EOD'!DDP29</f>
        <v>0</v>
      </c>
      <c r="DHH6" s="243">
        <f>'Inbound SOS &amp; EOD'!DDQ29</f>
        <v>0</v>
      </c>
      <c r="DHI6" s="243">
        <f>'Inbound SOS &amp; EOD'!DDR29</f>
        <v>0</v>
      </c>
      <c r="DHJ6" s="243">
        <f>'Inbound SOS &amp; EOD'!DDS29</f>
        <v>0</v>
      </c>
      <c r="DHK6" s="243">
        <f>'Inbound SOS &amp; EOD'!DDT29</f>
        <v>0</v>
      </c>
      <c r="DHL6" s="243">
        <f>'Inbound SOS &amp; EOD'!DDU29</f>
        <v>0</v>
      </c>
      <c r="DHM6" s="243">
        <f>'Inbound SOS &amp; EOD'!DDV29</f>
        <v>0</v>
      </c>
      <c r="DHN6" s="243">
        <f>'Inbound SOS &amp; EOD'!DDW29</f>
        <v>0</v>
      </c>
      <c r="DHO6" s="243">
        <f>'Inbound SOS &amp; EOD'!DDX29</f>
        <v>0</v>
      </c>
      <c r="DHP6" s="243">
        <f>'Inbound SOS &amp; EOD'!DDY29</f>
        <v>0</v>
      </c>
      <c r="DHQ6" s="243">
        <f>'Inbound SOS &amp; EOD'!DDZ29</f>
        <v>0</v>
      </c>
      <c r="DHR6" s="243">
        <f>'Inbound SOS &amp; EOD'!DEA29</f>
        <v>0</v>
      </c>
      <c r="DHS6" s="243">
        <f>'Inbound SOS &amp; EOD'!DEB29</f>
        <v>0</v>
      </c>
      <c r="DHT6" s="243">
        <f>'Inbound SOS &amp; EOD'!DEC29</f>
        <v>0</v>
      </c>
      <c r="DHU6" s="243">
        <f>'Inbound SOS &amp; EOD'!DED29</f>
        <v>0</v>
      </c>
      <c r="DHV6" s="243">
        <f>'Inbound SOS &amp; EOD'!DEE29</f>
        <v>0</v>
      </c>
      <c r="DHW6" s="243">
        <f>'Inbound SOS &amp; EOD'!DEF29</f>
        <v>0</v>
      </c>
      <c r="DHX6" s="243">
        <f>'Inbound SOS &amp; EOD'!DEG29</f>
        <v>0</v>
      </c>
      <c r="DHY6" s="243">
        <f>'Inbound SOS &amp; EOD'!DEH29</f>
        <v>0</v>
      </c>
      <c r="DHZ6" s="243">
        <f>'Inbound SOS &amp; EOD'!DEI29</f>
        <v>0</v>
      </c>
      <c r="DIA6" s="243">
        <f>'Inbound SOS &amp; EOD'!DEJ29</f>
        <v>0</v>
      </c>
      <c r="DIB6" s="243">
        <f>'Inbound SOS &amp; EOD'!DEK29</f>
        <v>0</v>
      </c>
      <c r="DIC6" s="243">
        <f>'Inbound SOS &amp; EOD'!DEL29</f>
        <v>0</v>
      </c>
      <c r="DID6" s="243">
        <f>'Inbound SOS &amp; EOD'!DEM29</f>
        <v>0</v>
      </c>
      <c r="DIE6" s="243">
        <f>'Inbound SOS &amp; EOD'!DEN29</f>
        <v>0</v>
      </c>
      <c r="DIF6" s="243">
        <f>'Inbound SOS &amp; EOD'!DEO29</f>
        <v>0</v>
      </c>
      <c r="DIG6" s="243">
        <f>'Inbound SOS &amp; EOD'!DEP29</f>
        <v>0</v>
      </c>
      <c r="DIH6" s="243">
        <f>'Inbound SOS &amp; EOD'!DEQ29</f>
        <v>0</v>
      </c>
      <c r="DII6" s="243">
        <f>'Inbound SOS &amp; EOD'!DER29</f>
        <v>0</v>
      </c>
      <c r="DIJ6" s="243">
        <f>'Inbound SOS &amp; EOD'!DES29</f>
        <v>0</v>
      </c>
      <c r="DIK6" s="243">
        <f>'Inbound SOS &amp; EOD'!DET29</f>
        <v>0</v>
      </c>
      <c r="DIL6" s="243">
        <f>'Inbound SOS &amp; EOD'!DEU29</f>
        <v>0</v>
      </c>
      <c r="DIM6" s="243">
        <f>'Inbound SOS &amp; EOD'!DEV29</f>
        <v>0</v>
      </c>
      <c r="DIN6" s="243">
        <f>'Inbound SOS &amp; EOD'!DEW29</f>
        <v>0</v>
      </c>
      <c r="DIO6" s="243">
        <f>'Inbound SOS &amp; EOD'!DEX29</f>
        <v>0</v>
      </c>
      <c r="DIP6" s="243">
        <f>'Inbound SOS &amp; EOD'!DEY29</f>
        <v>0</v>
      </c>
      <c r="DIQ6" s="243">
        <f>'Inbound SOS &amp; EOD'!DEZ29</f>
        <v>0</v>
      </c>
      <c r="DIR6" s="243">
        <f>'Inbound SOS &amp; EOD'!DFA29</f>
        <v>0</v>
      </c>
      <c r="DIS6" s="243">
        <f>'Inbound SOS &amp; EOD'!DFB29</f>
        <v>0</v>
      </c>
      <c r="DIT6" s="243">
        <f>'Inbound SOS &amp; EOD'!DFC29</f>
        <v>0</v>
      </c>
      <c r="DIU6" s="243">
        <f>'Inbound SOS &amp; EOD'!DFD29</f>
        <v>0</v>
      </c>
      <c r="DIV6" s="243">
        <f>'Inbound SOS &amp; EOD'!DFE29</f>
        <v>0</v>
      </c>
      <c r="DIW6" s="243">
        <f>'Inbound SOS &amp; EOD'!DFF29</f>
        <v>0</v>
      </c>
      <c r="DIX6" s="243">
        <f>'Inbound SOS &amp; EOD'!DFG29</f>
        <v>0</v>
      </c>
      <c r="DIY6" s="243">
        <f>'Inbound SOS &amp; EOD'!DFH29</f>
        <v>0</v>
      </c>
      <c r="DIZ6" s="243">
        <f>'Inbound SOS &amp; EOD'!DFI29</f>
        <v>0</v>
      </c>
      <c r="DJA6" s="243">
        <f>'Inbound SOS &amp; EOD'!DFJ29</f>
        <v>0</v>
      </c>
      <c r="DJB6" s="243">
        <f>'Inbound SOS &amp; EOD'!DFK29</f>
        <v>0</v>
      </c>
      <c r="DJC6" s="243">
        <f>'Inbound SOS &amp; EOD'!DFL29</f>
        <v>0</v>
      </c>
      <c r="DJD6" s="243">
        <f>'Inbound SOS &amp; EOD'!DFM29</f>
        <v>0</v>
      </c>
      <c r="DJE6" s="243">
        <f>'Inbound SOS &amp; EOD'!DFN29</f>
        <v>0</v>
      </c>
      <c r="DJF6" s="243">
        <f>'Inbound SOS &amp; EOD'!DFO29</f>
        <v>0</v>
      </c>
      <c r="DJG6" s="243">
        <f>'Inbound SOS &amp; EOD'!DFP29</f>
        <v>0</v>
      </c>
      <c r="DJH6" s="243">
        <f>'Inbound SOS &amp; EOD'!DFQ29</f>
        <v>0</v>
      </c>
      <c r="DJI6" s="243">
        <f>'Inbound SOS &amp; EOD'!DFR29</f>
        <v>0</v>
      </c>
      <c r="DJJ6" s="243">
        <f>'Inbound SOS &amp; EOD'!DFS29</f>
        <v>0</v>
      </c>
      <c r="DJK6" s="243">
        <f>'Inbound SOS &amp; EOD'!DFT29</f>
        <v>0</v>
      </c>
      <c r="DJL6" s="243">
        <f>'Inbound SOS &amp; EOD'!DFU29</f>
        <v>0</v>
      </c>
      <c r="DJM6" s="243">
        <f>'Inbound SOS &amp; EOD'!DFV29</f>
        <v>0</v>
      </c>
      <c r="DJN6" s="243">
        <f>'Inbound SOS &amp; EOD'!DFW29</f>
        <v>0</v>
      </c>
      <c r="DJO6" s="243">
        <f>'Inbound SOS &amp; EOD'!DFX29</f>
        <v>0</v>
      </c>
      <c r="DJP6" s="243">
        <f>'Inbound SOS &amp; EOD'!DFY29</f>
        <v>0</v>
      </c>
      <c r="DJQ6" s="243">
        <f>'Inbound SOS &amp; EOD'!DFZ29</f>
        <v>0</v>
      </c>
      <c r="DJR6" s="243">
        <f>'Inbound SOS &amp; EOD'!DGA29</f>
        <v>0</v>
      </c>
      <c r="DJS6" s="243">
        <f>'Inbound SOS &amp; EOD'!DGB29</f>
        <v>0</v>
      </c>
      <c r="DJT6" s="243">
        <f>'Inbound SOS &amp; EOD'!DGC29</f>
        <v>0</v>
      </c>
      <c r="DJU6" s="243">
        <f>'Inbound SOS &amp; EOD'!DGD29</f>
        <v>0</v>
      </c>
      <c r="DJV6" s="243">
        <f>'Inbound SOS &amp; EOD'!DGE29</f>
        <v>0</v>
      </c>
      <c r="DJW6" s="243">
        <f>'Inbound SOS &amp; EOD'!DGF29</f>
        <v>0</v>
      </c>
      <c r="DJX6" s="243">
        <f>'Inbound SOS &amp; EOD'!DGG29</f>
        <v>0</v>
      </c>
      <c r="DJY6" s="243">
        <f>'Inbound SOS &amp; EOD'!DGH29</f>
        <v>0</v>
      </c>
      <c r="DJZ6" s="243">
        <f>'Inbound SOS &amp; EOD'!DGI29</f>
        <v>0</v>
      </c>
      <c r="DKA6" s="243">
        <f>'Inbound SOS &amp; EOD'!DGJ29</f>
        <v>0</v>
      </c>
      <c r="DKB6" s="243">
        <f>'Inbound SOS &amp; EOD'!DGK29</f>
        <v>0</v>
      </c>
      <c r="DKC6" s="243">
        <f>'Inbound SOS &amp; EOD'!DGL29</f>
        <v>0</v>
      </c>
      <c r="DKD6" s="243">
        <f>'Inbound SOS &amp; EOD'!DGM29</f>
        <v>0</v>
      </c>
      <c r="DKE6" s="243">
        <f>'Inbound SOS &amp; EOD'!DGN29</f>
        <v>0</v>
      </c>
      <c r="DKF6" s="243">
        <f>'Inbound SOS &amp; EOD'!DGO29</f>
        <v>0</v>
      </c>
      <c r="DKG6" s="243">
        <f>'Inbound SOS &amp; EOD'!DGP29</f>
        <v>0</v>
      </c>
      <c r="DKH6" s="243">
        <f>'Inbound SOS &amp; EOD'!DGQ29</f>
        <v>0</v>
      </c>
      <c r="DKI6" s="243">
        <f>'Inbound SOS &amp; EOD'!DGR29</f>
        <v>0</v>
      </c>
      <c r="DKJ6" s="243">
        <f>'Inbound SOS &amp; EOD'!DGS29</f>
        <v>0</v>
      </c>
      <c r="DKK6" s="243">
        <f>'Inbound SOS &amp; EOD'!DGT29</f>
        <v>0</v>
      </c>
      <c r="DKL6" s="243">
        <f>'Inbound SOS &amp; EOD'!DGU29</f>
        <v>0</v>
      </c>
      <c r="DKM6" s="243">
        <f>'Inbound SOS &amp; EOD'!DGV29</f>
        <v>0</v>
      </c>
      <c r="DKN6" s="243">
        <f>'Inbound SOS &amp; EOD'!DGW29</f>
        <v>0</v>
      </c>
      <c r="DKO6" s="243">
        <f>'Inbound SOS &amp; EOD'!DGX29</f>
        <v>0</v>
      </c>
      <c r="DKP6" s="243">
        <f>'Inbound SOS &amp; EOD'!DGY29</f>
        <v>0</v>
      </c>
      <c r="DKQ6" s="243">
        <f>'Inbound SOS &amp; EOD'!DGZ29</f>
        <v>0</v>
      </c>
      <c r="DKR6" s="243">
        <f>'Inbound SOS &amp; EOD'!DHA29</f>
        <v>0</v>
      </c>
      <c r="DKS6" s="243">
        <f>'Inbound SOS &amp; EOD'!DHB29</f>
        <v>0</v>
      </c>
      <c r="DKT6" s="243">
        <f>'Inbound SOS &amp; EOD'!DHC29</f>
        <v>0</v>
      </c>
      <c r="DKU6" s="243">
        <f>'Inbound SOS &amp; EOD'!DHD29</f>
        <v>0</v>
      </c>
      <c r="DKV6" s="243">
        <f>'Inbound SOS &amp; EOD'!DHE29</f>
        <v>0</v>
      </c>
      <c r="DKW6" s="243">
        <f>'Inbound SOS &amp; EOD'!DHF29</f>
        <v>0</v>
      </c>
      <c r="DKX6" s="243">
        <f>'Inbound SOS &amp; EOD'!DHG29</f>
        <v>0</v>
      </c>
      <c r="DKY6" s="243">
        <f>'Inbound SOS &amp; EOD'!DHH29</f>
        <v>0</v>
      </c>
      <c r="DKZ6" s="243">
        <f>'Inbound SOS &amp; EOD'!DHI29</f>
        <v>0</v>
      </c>
      <c r="DLA6" s="243">
        <f>'Inbound SOS &amp; EOD'!DHJ29</f>
        <v>0</v>
      </c>
      <c r="DLB6" s="243">
        <f>'Inbound SOS &amp; EOD'!DHK29</f>
        <v>0</v>
      </c>
      <c r="DLC6" s="243">
        <f>'Inbound SOS &amp; EOD'!DHL29</f>
        <v>0</v>
      </c>
      <c r="DLD6" s="243">
        <f>'Inbound SOS &amp; EOD'!DHM29</f>
        <v>0</v>
      </c>
      <c r="DLE6" s="243">
        <f>'Inbound SOS &amp; EOD'!DHN29</f>
        <v>0</v>
      </c>
      <c r="DLF6" s="243">
        <f>'Inbound SOS &amp; EOD'!DHO29</f>
        <v>0</v>
      </c>
      <c r="DLG6" s="243">
        <f>'Inbound SOS &amp; EOD'!DHP29</f>
        <v>0</v>
      </c>
      <c r="DLH6" s="243">
        <f>'Inbound SOS &amp; EOD'!DHQ29</f>
        <v>0</v>
      </c>
      <c r="DLI6" s="243">
        <f>'Inbound SOS &amp; EOD'!DHR29</f>
        <v>0</v>
      </c>
      <c r="DLJ6" s="243">
        <f>'Inbound SOS &amp; EOD'!DHS29</f>
        <v>0</v>
      </c>
      <c r="DLK6" s="243">
        <f>'Inbound SOS &amp; EOD'!DHT29</f>
        <v>0</v>
      </c>
      <c r="DLL6" s="243">
        <f>'Inbound SOS &amp; EOD'!DHU29</f>
        <v>0</v>
      </c>
      <c r="DLM6" s="243">
        <f>'Inbound SOS &amp; EOD'!DHV29</f>
        <v>0</v>
      </c>
      <c r="DLN6" s="243">
        <f>'Inbound SOS &amp; EOD'!DHW29</f>
        <v>0</v>
      </c>
      <c r="DLO6" s="243">
        <f>'Inbound SOS &amp; EOD'!DHX29</f>
        <v>0</v>
      </c>
      <c r="DLP6" s="243">
        <f>'Inbound SOS &amp; EOD'!DHY29</f>
        <v>0</v>
      </c>
      <c r="DLQ6" s="243">
        <f>'Inbound SOS &amp; EOD'!DHZ29</f>
        <v>0</v>
      </c>
      <c r="DLR6" s="243">
        <f>'Inbound SOS &amp; EOD'!DIA29</f>
        <v>0</v>
      </c>
      <c r="DLS6" s="243">
        <f>'Inbound SOS &amp; EOD'!DIB29</f>
        <v>0</v>
      </c>
      <c r="DLT6" s="243">
        <f>'Inbound SOS &amp; EOD'!DIC29</f>
        <v>0</v>
      </c>
      <c r="DLU6" s="243">
        <f>'Inbound SOS &amp; EOD'!DID29</f>
        <v>0</v>
      </c>
      <c r="DLV6" s="243">
        <f>'Inbound SOS &amp; EOD'!DIE29</f>
        <v>0</v>
      </c>
      <c r="DLW6" s="243">
        <f>'Inbound SOS &amp; EOD'!DIF29</f>
        <v>0</v>
      </c>
      <c r="DLX6" s="243">
        <f>'Inbound SOS &amp; EOD'!DIG29</f>
        <v>0</v>
      </c>
      <c r="DLY6" s="243">
        <f>'Inbound SOS &amp; EOD'!DIH29</f>
        <v>0</v>
      </c>
      <c r="DLZ6" s="243">
        <f>'Inbound SOS &amp; EOD'!DII29</f>
        <v>0</v>
      </c>
      <c r="DMA6" s="243">
        <f>'Inbound SOS &amp; EOD'!DIJ29</f>
        <v>0</v>
      </c>
      <c r="DMB6" s="243">
        <f>'Inbound SOS &amp; EOD'!DIK29</f>
        <v>0</v>
      </c>
      <c r="DMC6" s="243">
        <f>'Inbound SOS &amp; EOD'!DIL29</f>
        <v>0</v>
      </c>
      <c r="DMD6" s="243">
        <f>'Inbound SOS &amp; EOD'!DIM29</f>
        <v>0</v>
      </c>
      <c r="DME6" s="243">
        <f>'Inbound SOS &amp; EOD'!DIN29</f>
        <v>0</v>
      </c>
      <c r="DMF6" s="243">
        <f>'Inbound SOS &amp; EOD'!DIO29</f>
        <v>0</v>
      </c>
      <c r="DMG6" s="243">
        <f>'Inbound SOS &amp; EOD'!DIP29</f>
        <v>0</v>
      </c>
      <c r="DMH6" s="243">
        <f>'Inbound SOS &amp; EOD'!DIQ29</f>
        <v>0</v>
      </c>
      <c r="DMI6" s="243">
        <f>'Inbound SOS &amp; EOD'!DIR29</f>
        <v>0</v>
      </c>
      <c r="DMJ6" s="243">
        <f>'Inbound SOS &amp; EOD'!DIS29</f>
        <v>0</v>
      </c>
      <c r="DMK6" s="243">
        <f>'Inbound SOS &amp; EOD'!DIT29</f>
        <v>0</v>
      </c>
      <c r="DML6" s="243">
        <f>'Inbound SOS &amp; EOD'!DIU29</f>
        <v>0</v>
      </c>
      <c r="DMM6" s="243">
        <f>'Inbound SOS &amp; EOD'!DIV29</f>
        <v>0</v>
      </c>
      <c r="DMN6" s="243">
        <f>'Inbound SOS &amp; EOD'!DIW29</f>
        <v>0</v>
      </c>
      <c r="DMO6" s="243">
        <f>'Inbound SOS &amp; EOD'!DIX29</f>
        <v>0</v>
      </c>
      <c r="DMP6" s="243">
        <f>'Inbound SOS &amp; EOD'!DIY29</f>
        <v>0</v>
      </c>
      <c r="DMQ6" s="243">
        <f>'Inbound SOS &amp; EOD'!DIZ29</f>
        <v>0</v>
      </c>
      <c r="DMR6" s="243">
        <f>'Inbound SOS &amp; EOD'!DJA29</f>
        <v>0</v>
      </c>
      <c r="DMS6" s="243">
        <f>'Inbound SOS &amp; EOD'!DJB29</f>
        <v>0</v>
      </c>
      <c r="DMT6" s="243">
        <f>'Inbound SOS &amp; EOD'!DJC29</f>
        <v>0</v>
      </c>
      <c r="DMU6" s="243">
        <f>'Inbound SOS &amp; EOD'!DJD29</f>
        <v>0</v>
      </c>
      <c r="DMV6" s="243">
        <f>'Inbound SOS &amp; EOD'!DJE29</f>
        <v>0</v>
      </c>
      <c r="DMW6" s="243">
        <f>'Inbound SOS &amp; EOD'!DJF29</f>
        <v>0</v>
      </c>
      <c r="DMX6" s="243">
        <f>'Inbound SOS &amp; EOD'!DJG29</f>
        <v>0</v>
      </c>
      <c r="DMY6" s="243">
        <f>'Inbound SOS &amp; EOD'!DJH29</f>
        <v>0</v>
      </c>
      <c r="DMZ6" s="243">
        <f>'Inbound SOS &amp; EOD'!DJI29</f>
        <v>0</v>
      </c>
      <c r="DNA6" s="243">
        <f>'Inbound SOS &amp; EOD'!DJJ29</f>
        <v>0</v>
      </c>
      <c r="DNB6" s="243">
        <f>'Inbound SOS &amp; EOD'!DJK29</f>
        <v>0</v>
      </c>
      <c r="DNC6" s="243">
        <f>'Inbound SOS &amp; EOD'!DJL29</f>
        <v>0</v>
      </c>
      <c r="DND6" s="243">
        <f>'Inbound SOS &amp; EOD'!DJM29</f>
        <v>0</v>
      </c>
      <c r="DNE6" s="243">
        <f>'Inbound SOS &amp; EOD'!DJN29</f>
        <v>0</v>
      </c>
      <c r="DNF6" s="243">
        <f>'Inbound SOS &amp; EOD'!DJO29</f>
        <v>0</v>
      </c>
      <c r="DNG6" s="243">
        <f>'Inbound SOS &amp; EOD'!DJP29</f>
        <v>0</v>
      </c>
      <c r="DNH6" s="243">
        <f>'Inbound SOS &amp; EOD'!DJQ29</f>
        <v>0</v>
      </c>
      <c r="DNI6" s="243">
        <f>'Inbound SOS &amp; EOD'!DJR29</f>
        <v>0</v>
      </c>
      <c r="DNJ6" s="243">
        <f>'Inbound SOS &amp; EOD'!DJS29</f>
        <v>0</v>
      </c>
      <c r="DNK6" s="243">
        <f>'Inbound SOS &amp; EOD'!DJT29</f>
        <v>0</v>
      </c>
      <c r="DNL6" s="243">
        <f>'Inbound SOS &amp; EOD'!DJU29</f>
        <v>0</v>
      </c>
      <c r="DNM6" s="243">
        <f>'Inbound SOS &amp; EOD'!DJV29</f>
        <v>0</v>
      </c>
      <c r="DNN6" s="243">
        <f>'Inbound SOS &amp; EOD'!DJW29</f>
        <v>0</v>
      </c>
      <c r="DNO6" s="243">
        <f>'Inbound SOS &amp; EOD'!DJX29</f>
        <v>0</v>
      </c>
      <c r="DNP6" s="243">
        <f>'Inbound SOS &amp; EOD'!DJY29</f>
        <v>0</v>
      </c>
      <c r="DNQ6" s="243">
        <f>'Inbound SOS &amp; EOD'!DJZ29</f>
        <v>0</v>
      </c>
      <c r="DNR6" s="243">
        <f>'Inbound SOS &amp; EOD'!DKA29</f>
        <v>0</v>
      </c>
      <c r="DNS6" s="243">
        <f>'Inbound SOS &amp; EOD'!DKB29</f>
        <v>0</v>
      </c>
      <c r="DNT6" s="243">
        <f>'Inbound SOS &amp; EOD'!DKC29</f>
        <v>0</v>
      </c>
      <c r="DNU6" s="243">
        <f>'Inbound SOS &amp; EOD'!DKD29</f>
        <v>0</v>
      </c>
      <c r="DNV6" s="243">
        <f>'Inbound SOS &amp; EOD'!DKE29</f>
        <v>0</v>
      </c>
      <c r="DNW6" s="243">
        <f>'Inbound SOS &amp; EOD'!DKF29</f>
        <v>0</v>
      </c>
      <c r="DNX6" s="243">
        <f>'Inbound SOS &amp; EOD'!DKG29</f>
        <v>0</v>
      </c>
      <c r="DNY6" s="243">
        <f>'Inbound SOS &amp; EOD'!DKH29</f>
        <v>0</v>
      </c>
      <c r="DNZ6" s="243">
        <f>'Inbound SOS &amp; EOD'!DKI29</f>
        <v>0</v>
      </c>
      <c r="DOA6" s="243">
        <f>'Inbound SOS &amp; EOD'!DKJ29</f>
        <v>0</v>
      </c>
      <c r="DOB6" s="243">
        <f>'Inbound SOS &amp; EOD'!DKK29</f>
        <v>0</v>
      </c>
      <c r="DOC6" s="243">
        <f>'Inbound SOS &amp; EOD'!DKL29</f>
        <v>0</v>
      </c>
      <c r="DOD6" s="243">
        <f>'Inbound SOS &amp; EOD'!DKM29</f>
        <v>0</v>
      </c>
      <c r="DOE6" s="243">
        <f>'Inbound SOS &amp; EOD'!DKN29</f>
        <v>0</v>
      </c>
      <c r="DOF6" s="243">
        <f>'Inbound SOS &amp; EOD'!DKO29</f>
        <v>0</v>
      </c>
      <c r="DOG6" s="243">
        <f>'Inbound SOS &amp; EOD'!DKP29</f>
        <v>0</v>
      </c>
      <c r="DOH6" s="243">
        <f>'Inbound SOS &amp; EOD'!DKQ29</f>
        <v>0</v>
      </c>
      <c r="DOI6" s="243">
        <f>'Inbound SOS &amp; EOD'!DKR29</f>
        <v>0</v>
      </c>
      <c r="DOJ6" s="243">
        <f>'Inbound SOS &amp; EOD'!DKS29</f>
        <v>0</v>
      </c>
      <c r="DOK6" s="243">
        <f>'Inbound SOS &amp; EOD'!DKT29</f>
        <v>0</v>
      </c>
      <c r="DOL6" s="243">
        <f>'Inbound SOS &amp; EOD'!DKU29</f>
        <v>0</v>
      </c>
      <c r="DOM6" s="243">
        <f>'Inbound SOS &amp; EOD'!DKV29</f>
        <v>0</v>
      </c>
      <c r="DON6" s="243">
        <f>'Inbound SOS &amp; EOD'!DKW29</f>
        <v>0</v>
      </c>
      <c r="DOO6" s="243">
        <f>'Inbound SOS &amp; EOD'!DKX29</f>
        <v>0</v>
      </c>
      <c r="DOP6" s="243">
        <f>'Inbound SOS &amp; EOD'!DKY29</f>
        <v>0</v>
      </c>
      <c r="DOQ6" s="243">
        <f>'Inbound SOS &amp; EOD'!DKZ29</f>
        <v>0</v>
      </c>
      <c r="DOR6" s="243">
        <f>'Inbound SOS &amp; EOD'!DLA29</f>
        <v>0</v>
      </c>
      <c r="DOS6" s="243">
        <f>'Inbound SOS &amp; EOD'!DLB29</f>
        <v>0</v>
      </c>
      <c r="DOT6" s="243">
        <f>'Inbound SOS &amp; EOD'!DLC29</f>
        <v>0</v>
      </c>
      <c r="DOU6" s="243">
        <f>'Inbound SOS &amp; EOD'!DLD29</f>
        <v>0</v>
      </c>
      <c r="DOV6" s="243">
        <f>'Inbound SOS &amp; EOD'!DLE29</f>
        <v>0</v>
      </c>
      <c r="DOW6" s="243">
        <f>'Inbound SOS &amp; EOD'!DLF29</f>
        <v>0</v>
      </c>
      <c r="DOX6" s="243">
        <f>'Inbound SOS &amp; EOD'!DLG29</f>
        <v>0</v>
      </c>
      <c r="DOY6" s="243">
        <f>'Inbound SOS &amp; EOD'!DLH29</f>
        <v>0</v>
      </c>
      <c r="DOZ6" s="243">
        <f>'Inbound SOS &amp; EOD'!DLI29</f>
        <v>0</v>
      </c>
      <c r="DPA6" s="243">
        <f>'Inbound SOS &amp; EOD'!DLJ29</f>
        <v>0</v>
      </c>
      <c r="DPB6" s="243">
        <f>'Inbound SOS &amp; EOD'!DLK29</f>
        <v>0</v>
      </c>
      <c r="DPC6" s="243">
        <f>'Inbound SOS &amp; EOD'!DLL29</f>
        <v>0</v>
      </c>
      <c r="DPD6" s="243">
        <f>'Inbound SOS &amp; EOD'!DLM29</f>
        <v>0</v>
      </c>
      <c r="DPE6" s="243">
        <f>'Inbound SOS &amp; EOD'!DLN29</f>
        <v>0</v>
      </c>
      <c r="DPF6" s="243">
        <f>'Inbound SOS &amp; EOD'!DLO29</f>
        <v>0</v>
      </c>
      <c r="DPG6" s="243">
        <f>'Inbound SOS &amp; EOD'!DLP29</f>
        <v>0</v>
      </c>
      <c r="DPH6" s="243">
        <f>'Inbound SOS &amp; EOD'!DLQ29</f>
        <v>0</v>
      </c>
      <c r="DPI6" s="243">
        <f>'Inbound SOS &amp; EOD'!DLR29</f>
        <v>0</v>
      </c>
      <c r="DPJ6" s="243">
        <f>'Inbound SOS &amp; EOD'!DLS29</f>
        <v>0</v>
      </c>
      <c r="DPK6" s="243">
        <f>'Inbound SOS &amp; EOD'!DLT29</f>
        <v>0</v>
      </c>
      <c r="DPL6" s="243">
        <f>'Inbound SOS &amp; EOD'!DLU29</f>
        <v>0</v>
      </c>
      <c r="DPM6" s="243">
        <f>'Inbound SOS &amp; EOD'!DLV29</f>
        <v>0</v>
      </c>
      <c r="DPN6" s="243">
        <f>'Inbound SOS &amp; EOD'!DLW29</f>
        <v>0</v>
      </c>
      <c r="DPO6" s="243">
        <f>'Inbound SOS &amp; EOD'!DLX29</f>
        <v>0</v>
      </c>
      <c r="DPP6" s="243">
        <f>'Inbound SOS &amp; EOD'!DLY29</f>
        <v>0</v>
      </c>
      <c r="DPQ6" s="243">
        <f>'Inbound SOS &amp; EOD'!DLZ29</f>
        <v>0</v>
      </c>
      <c r="DPR6" s="243">
        <f>'Inbound SOS &amp; EOD'!DMA29</f>
        <v>0</v>
      </c>
      <c r="DPS6" s="243">
        <f>'Inbound SOS &amp; EOD'!DMB29</f>
        <v>0</v>
      </c>
      <c r="DPT6" s="243">
        <f>'Inbound SOS &amp; EOD'!DMC29</f>
        <v>0</v>
      </c>
      <c r="DPU6" s="243">
        <f>'Inbound SOS &amp; EOD'!DMD29</f>
        <v>0</v>
      </c>
      <c r="DPV6" s="243">
        <f>'Inbound SOS &amp; EOD'!DME29</f>
        <v>0</v>
      </c>
      <c r="DPW6" s="243">
        <f>'Inbound SOS &amp; EOD'!DMF29</f>
        <v>0</v>
      </c>
      <c r="DPX6" s="243">
        <f>'Inbound SOS &amp; EOD'!DMG29</f>
        <v>0</v>
      </c>
      <c r="DPY6" s="243">
        <f>'Inbound SOS &amp; EOD'!DMH29</f>
        <v>0</v>
      </c>
      <c r="DPZ6" s="243">
        <f>'Inbound SOS &amp; EOD'!DMI29</f>
        <v>0</v>
      </c>
      <c r="DQA6" s="243">
        <f>'Inbound SOS &amp; EOD'!DMJ29</f>
        <v>0</v>
      </c>
      <c r="DQB6" s="243">
        <f>'Inbound SOS &amp; EOD'!DMK29</f>
        <v>0</v>
      </c>
      <c r="DQC6" s="243">
        <f>'Inbound SOS &amp; EOD'!DML29</f>
        <v>0</v>
      </c>
      <c r="DQD6" s="243">
        <f>'Inbound SOS &amp; EOD'!DMM29</f>
        <v>0</v>
      </c>
      <c r="DQE6" s="243">
        <f>'Inbound SOS &amp; EOD'!DMN29</f>
        <v>0</v>
      </c>
      <c r="DQF6" s="243">
        <f>'Inbound SOS &amp; EOD'!DMO29</f>
        <v>0</v>
      </c>
      <c r="DQG6" s="243">
        <f>'Inbound SOS &amp; EOD'!DMP29</f>
        <v>0</v>
      </c>
      <c r="DQH6" s="243">
        <f>'Inbound SOS &amp; EOD'!DMQ29</f>
        <v>0</v>
      </c>
      <c r="DQI6" s="243">
        <f>'Inbound SOS &amp; EOD'!DMR29</f>
        <v>0</v>
      </c>
      <c r="DQJ6" s="243">
        <f>'Inbound SOS &amp; EOD'!DMS29</f>
        <v>0</v>
      </c>
      <c r="DQK6" s="243">
        <f>'Inbound SOS &amp; EOD'!DMT29</f>
        <v>0</v>
      </c>
      <c r="DQL6" s="243">
        <f>'Inbound SOS &amp; EOD'!DMU29</f>
        <v>0</v>
      </c>
      <c r="DQM6" s="243">
        <f>'Inbound SOS &amp; EOD'!DMV29</f>
        <v>0</v>
      </c>
      <c r="DQN6" s="243">
        <f>'Inbound SOS &amp; EOD'!DMW29</f>
        <v>0</v>
      </c>
      <c r="DQO6" s="243">
        <f>'Inbound SOS &amp; EOD'!DMX29</f>
        <v>0</v>
      </c>
      <c r="DQP6" s="243">
        <f>'Inbound SOS &amp; EOD'!DMY29</f>
        <v>0</v>
      </c>
      <c r="DQQ6" s="243">
        <f>'Inbound SOS &amp; EOD'!DMZ29</f>
        <v>0</v>
      </c>
      <c r="DQR6" s="243">
        <f>'Inbound SOS &amp; EOD'!DNA29</f>
        <v>0</v>
      </c>
      <c r="DQS6" s="243">
        <f>'Inbound SOS &amp; EOD'!DNB29</f>
        <v>0</v>
      </c>
      <c r="DQT6" s="243">
        <f>'Inbound SOS &amp; EOD'!DNC29</f>
        <v>0</v>
      </c>
      <c r="DQU6" s="243">
        <f>'Inbound SOS &amp; EOD'!DND29</f>
        <v>0</v>
      </c>
      <c r="DQV6" s="243">
        <f>'Inbound SOS &amp; EOD'!DNE29</f>
        <v>0</v>
      </c>
      <c r="DQW6" s="243">
        <f>'Inbound SOS &amp; EOD'!DNF29</f>
        <v>0</v>
      </c>
      <c r="DQX6" s="243">
        <f>'Inbound SOS &amp; EOD'!DNG29</f>
        <v>0</v>
      </c>
      <c r="DQY6" s="243">
        <f>'Inbound SOS &amp; EOD'!DNH29</f>
        <v>0</v>
      </c>
      <c r="DQZ6" s="243">
        <f>'Inbound SOS &amp; EOD'!DNI29</f>
        <v>0</v>
      </c>
      <c r="DRA6" s="243">
        <f>'Inbound SOS &amp; EOD'!DNJ29</f>
        <v>0</v>
      </c>
      <c r="DRB6" s="243">
        <f>'Inbound SOS &amp; EOD'!DNK29</f>
        <v>0</v>
      </c>
      <c r="DRC6" s="243">
        <f>'Inbound SOS &amp; EOD'!DNL29</f>
        <v>0</v>
      </c>
      <c r="DRD6" s="243">
        <f>'Inbound SOS &amp; EOD'!DNM29</f>
        <v>0</v>
      </c>
      <c r="DRE6" s="243">
        <f>'Inbound SOS &amp; EOD'!DNN29</f>
        <v>0</v>
      </c>
      <c r="DRF6" s="243">
        <f>'Inbound SOS &amp; EOD'!DNO29</f>
        <v>0</v>
      </c>
      <c r="DRG6" s="243">
        <f>'Inbound SOS &amp; EOD'!DNP29</f>
        <v>0</v>
      </c>
      <c r="DRH6" s="243">
        <f>'Inbound SOS &amp; EOD'!DNQ29</f>
        <v>0</v>
      </c>
      <c r="DRI6" s="243">
        <f>'Inbound SOS &amp; EOD'!DNR29</f>
        <v>0</v>
      </c>
      <c r="DRJ6" s="243">
        <f>'Inbound SOS &amp; EOD'!DNS29</f>
        <v>0</v>
      </c>
      <c r="DRK6" s="243">
        <f>'Inbound SOS &amp; EOD'!DNT29</f>
        <v>0</v>
      </c>
      <c r="DRL6" s="243">
        <f>'Inbound SOS &amp; EOD'!DNU29</f>
        <v>0</v>
      </c>
      <c r="DRM6" s="243">
        <f>'Inbound SOS &amp; EOD'!DNV29</f>
        <v>0</v>
      </c>
      <c r="DRN6" s="243">
        <f>'Inbound SOS &amp; EOD'!DNW29</f>
        <v>0</v>
      </c>
      <c r="DRO6" s="243">
        <f>'Inbound SOS &amp; EOD'!DNX29</f>
        <v>0</v>
      </c>
      <c r="DRP6" s="243">
        <f>'Inbound SOS &amp; EOD'!DNY29</f>
        <v>0</v>
      </c>
      <c r="DRQ6" s="243">
        <f>'Inbound SOS &amp; EOD'!DNZ29</f>
        <v>0</v>
      </c>
      <c r="DRR6" s="243">
        <f>'Inbound SOS &amp; EOD'!DOA29</f>
        <v>0</v>
      </c>
      <c r="DRS6" s="243">
        <f>'Inbound SOS &amp; EOD'!DOB29</f>
        <v>0</v>
      </c>
      <c r="DRT6" s="243">
        <f>'Inbound SOS &amp; EOD'!DOC29</f>
        <v>0</v>
      </c>
      <c r="DRU6" s="243">
        <f>'Inbound SOS &amp; EOD'!DOD29</f>
        <v>0</v>
      </c>
      <c r="DRV6" s="243">
        <f>'Inbound SOS &amp; EOD'!DOE29</f>
        <v>0</v>
      </c>
      <c r="DRW6" s="243">
        <f>'Inbound SOS &amp; EOD'!DOF29</f>
        <v>0</v>
      </c>
      <c r="DRX6" s="243">
        <f>'Inbound SOS &amp; EOD'!DOG29</f>
        <v>0</v>
      </c>
      <c r="DRY6" s="243">
        <f>'Inbound SOS &amp; EOD'!DOH29</f>
        <v>0</v>
      </c>
      <c r="DRZ6" s="243">
        <f>'Inbound SOS &amp; EOD'!DOI29</f>
        <v>0</v>
      </c>
      <c r="DSA6" s="243">
        <f>'Inbound SOS &amp; EOD'!DOJ29</f>
        <v>0</v>
      </c>
      <c r="DSB6" s="243">
        <f>'Inbound SOS &amp; EOD'!DOK29</f>
        <v>0</v>
      </c>
      <c r="DSC6" s="243">
        <f>'Inbound SOS &amp; EOD'!DOL29</f>
        <v>0</v>
      </c>
      <c r="DSD6" s="243">
        <f>'Inbound SOS &amp; EOD'!DOM29</f>
        <v>0</v>
      </c>
      <c r="DSE6" s="243">
        <f>'Inbound SOS &amp; EOD'!DON29</f>
        <v>0</v>
      </c>
      <c r="DSF6" s="243">
        <f>'Inbound SOS &amp; EOD'!DOO29</f>
        <v>0</v>
      </c>
      <c r="DSG6" s="243">
        <f>'Inbound SOS &amp; EOD'!DOP29</f>
        <v>0</v>
      </c>
      <c r="DSH6" s="243">
        <f>'Inbound SOS &amp; EOD'!DOQ29</f>
        <v>0</v>
      </c>
      <c r="DSI6" s="243">
        <f>'Inbound SOS &amp; EOD'!DOR29</f>
        <v>0</v>
      </c>
      <c r="DSJ6" s="243">
        <f>'Inbound SOS &amp; EOD'!DOS29</f>
        <v>0</v>
      </c>
      <c r="DSK6" s="243">
        <f>'Inbound SOS &amp; EOD'!DOT29</f>
        <v>0</v>
      </c>
      <c r="DSL6" s="243">
        <f>'Inbound SOS &amp; EOD'!DOU29</f>
        <v>0</v>
      </c>
      <c r="DSM6" s="243">
        <f>'Inbound SOS &amp; EOD'!DOV29</f>
        <v>0</v>
      </c>
      <c r="DSN6" s="243">
        <f>'Inbound SOS &amp; EOD'!DOW29</f>
        <v>0</v>
      </c>
      <c r="DSO6" s="243">
        <f>'Inbound SOS &amp; EOD'!DOX29</f>
        <v>0</v>
      </c>
      <c r="DSP6" s="243">
        <f>'Inbound SOS &amp; EOD'!DOY29</f>
        <v>0</v>
      </c>
      <c r="DSQ6" s="243">
        <f>'Inbound SOS &amp; EOD'!DOZ29</f>
        <v>0</v>
      </c>
      <c r="DSR6" s="243">
        <f>'Inbound SOS &amp; EOD'!DPA29</f>
        <v>0</v>
      </c>
      <c r="DSS6" s="243">
        <f>'Inbound SOS &amp; EOD'!DPB29</f>
        <v>0</v>
      </c>
      <c r="DST6" s="243">
        <f>'Inbound SOS &amp; EOD'!DPC29</f>
        <v>0</v>
      </c>
      <c r="DSU6" s="243">
        <f>'Inbound SOS &amp; EOD'!DPD29</f>
        <v>0</v>
      </c>
      <c r="DSV6" s="243">
        <f>'Inbound SOS &amp; EOD'!DPE29</f>
        <v>0</v>
      </c>
      <c r="DSW6" s="243">
        <f>'Inbound SOS &amp; EOD'!DPF29</f>
        <v>0</v>
      </c>
      <c r="DSX6" s="243">
        <f>'Inbound SOS &amp; EOD'!DPG29</f>
        <v>0</v>
      </c>
      <c r="DSY6" s="243">
        <f>'Inbound SOS &amp; EOD'!DPH29</f>
        <v>0</v>
      </c>
      <c r="DSZ6" s="243">
        <f>'Inbound SOS &amp; EOD'!DPI29</f>
        <v>0</v>
      </c>
      <c r="DTA6" s="243">
        <f>'Inbound SOS &amp; EOD'!DPJ29</f>
        <v>0</v>
      </c>
      <c r="DTB6" s="243">
        <f>'Inbound SOS &amp; EOD'!DPK29</f>
        <v>0</v>
      </c>
      <c r="DTC6" s="243">
        <f>'Inbound SOS &amp; EOD'!DPL29</f>
        <v>0</v>
      </c>
      <c r="DTD6" s="243">
        <f>'Inbound SOS &amp; EOD'!DPM29</f>
        <v>0</v>
      </c>
      <c r="DTE6" s="243">
        <f>'Inbound SOS &amp; EOD'!DPN29</f>
        <v>0</v>
      </c>
      <c r="DTF6" s="243">
        <f>'Inbound SOS &amp; EOD'!DPO29</f>
        <v>0</v>
      </c>
      <c r="DTG6" s="243">
        <f>'Inbound SOS &amp; EOD'!DPP29</f>
        <v>0</v>
      </c>
      <c r="DTH6" s="243">
        <f>'Inbound SOS &amp; EOD'!DPQ29</f>
        <v>0</v>
      </c>
      <c r="DTI6" s="243">
        <f>'Inbound SOS &amp; EOD'!DPR29</f>
        <v>0</v>
      </c>
      <c r="DTJ6" s="243">
        <f>'Inbound SOS &amp; EOD'!DPS29</f>
        <v>0</v>
      </c>
      <c r="DTK6" s="243">
        <f>'Inbound SOS &amp; EOD'!DPT29</f>
        <v>0</v>
      </c>
      <c r="DTL6" s="243">
        <f>'Inbound SOS &amp; EOD'!DPU29</f>
        <v>0</v>
      </c>
      <c r="DTM6" s="243">
        <f>'Inbound SOS &amp; EOD'!DPV29</f>
        <v>0</v>
      </c>
      <c r="DTN6" s="243">
        <f>'Inbound SOS &amp; EOD'!DPW29</f>
        <v>0</v>
      </c>
      <c r="DTO6" s="243">
        <f>'Inbound SOS &amp; EOD'!DPX29</f>
        <v>0</v>
      </c>
      <c r="DTP6" s="243">
        <f>'Inbound SOS &amp; EOD'!DPY29</f>
        <v>0</v>
      </c>
      <c r="DTQ6" s="243">
        <f>'Inbound SOS &amp; EOD'!DPZ29</f>
        <v>0</v>
      </c>
      <c r="DTR6" s="243">
        <f>'Inbound SOS &amp; EOD'!DQA29</f>
        <v>0</v>
      </c>
      <c r="DTS6" s="243">
        <f>'Inbound SOS &amp; EOD'!DQB29</f>
        <v>0</v>
      </c>
      <c r="DTT6" s="243">
        <f>'Inbound SOS &amp; EOD'!DQC29</f>
        <v>0</v>
      </c>
      <c r="DTU6" s="243">
        <f>'Inbound SOS &amp; EOD'!DQD29</f>
        <v>0</v>
      </c>
      <c r="DTV6" s="243">
        <f>'Inbound SOS &amp; EOD'!DQE29</f>
        <v>0</v>
      </c>
      <c r="DTW6" s="243">
        <f>'Inbound SOS &amp; EOD'!DQF29</f>
        <v>0</v>
      </c>
      <c r="DTX6" s="243">
        <f>'Inbound SOS &amp; EOD'!DQG29</f>
        <v>0</v>
      </c>
      <c r="DTY6" s="243">
        <f>'Inbound SOS &amp; EOD'!DQH29</f>
        <v>0</v>
      </c>
      <c r="DTZ6" s="243">
        <f>'Inbound SOS &amp; EOD'!DQI29</f>
        <v>0</v>
      </c>
      <c r="DUA6" s="243">
        <f>'Inbound SOS &amp; EOD'!DQJ29</f>
        <v>0</v>
      </c>
      <c r="DUB6" s="243">
        <f>'Inbound SOS &amp; EOD'!DQK29</f>
        <v>0</v>
      </c>
      <c r="DUC6" s="243">
        <f>'Inbound SOS &amp; EOD'!DQL29</f>
        <v>0</v>
      </c>
      <c r="DUD6" s="243">
        <f>'Inbound SOS &amp; EOD'!DQM29</f>
        <v>0</v>
      </c>
      <c r="DUE6" s="243">
        <f>'Inbound SOS &amp; EOD'!DQN29</f>
        <v>0</v>
      </c>
      <c r="DUF6" s="243">
        <f>'Inbound SOS &amp; EOD'!DQO29</f>
        <v>0</v>
      </c>
      <c r="DUG6" s="243">
        <f>'Inbound SOS &amp; EOD'!DQP29</f>
        <v>0</v>
      </c>
      <c r="DUH6" s="243">
        <f>'Inbound SOS &amp; EOD'!DQQ29</f>
        <v>0</v>
      </c>
      <c r="DUI6" s="243">
        <f>'Inbound SOS &amp; EOD'!DQR29</f>
        <v>0</v>
      </c>
      <c r="DUJ6" s="243">
        <f>'Inbound SOS &amp; EOD'!DQS29</f>
        <v>0</v>
      </c>
      <c r="DUK6" s="243">
        <f>'Inbound SOS &amp; EOD'!DQT29</f>
        <v>0</v>
      </c>
      <c r="DUL6" s="243">
        <f>'Inbound SOS &amp; EOD'!DQU29</f>
        <v>0</v>
      </c>
      <c r="DUM6" s="243">
        <f>'Inbound SOS &amp; EOD'!DQV29</f>
        <v>0</v>
      </c>
      <c r="DUN6" s="243">
        <f>'Inbound SOS &amp; EOD'!DQW29</f>
        <v>0</v>
      </c>
      <c r="DUO6" s="243">
        <f>'Inbound SOS &amp; EOD'!DQX29</f>
        <v>0</v>
      </c>
      <c r="DUP6" s="243">
        <f>'Inbound SOS &amp; EOD'!DQY29</f>
        <v>0</v>
      </c>
      <c r="DUQ6" s="243">
        <f>'Inbound SOS &amp; EOD'!DQZ29</f>
        <v>0</v>
      </c>
      <c r="DUR6" s="243">
        <f>'Inbound SOS &amp; EOD'!DRA29</f>
        <v>0</v>
      </c>
      <c r="DUS6" s="243">
        <f>'Inbound SOS &amp; EOD'!DRB29</f>
        <v>0</v>
      </c>
      <c r="DUT6" s="243">
        <f>'Inbound SOS &amp; EOD'!DRC29</f>
        <v>0</v>
      </c>
      <c r="DUU6" s="243">
        <f>'Inbound SOS &amp; EOD'!DRD29</f>
        <v>0</v>
      </c>
      <c r="DUV6" s="243">
        <f>'Inbound SOS &amp; EOD'!DRE29</f>
        <v>0</v>
      </c>
      <c r="DUW6" s="243">
        <f>'Inbound SOS &amp; EOD'!DRF29</f>
        <v>0</v>
      </c>
      <c r="DUX6" s="243">
        <f>'Inbound SOS &amp; EOD'!DRG29</f>
        <v>0</v>
      </c>
      <c r="DUY6" s="243">
        <f>'Inbound SOS &amp; EOD'!DRH29</f>
        <v>0</v>
      </c>
      <c r="DUZ6" s="243">
        <f>'Inbound SOS &amp; EOD'!DRI29</f>
        <v>0</v>
      </c>
      <c r="DVA6" s="243">
        <f>'Inbound SOS &amp; EOD'!DRJ29</f>
        <v>0</v>
      </c>
      <c r="DVB6" s="243">
        <f>'Inbound SOS &amp; EOD'!DRK29</f>
        <v>0</v>
      </c>
      <c r="DVC6" s="243">
        <f>'Inbound SOS &amp; EOD'!DRL29</f>
        <v>0</v>
      </c>
      <c r="DVD6" s="243">
        <f>'Inbound SOS &amp; EOD'!DRM29</f>
        <v>0</v>
      </c>
      <c r="DVE6" s="243">
        <f>'Inbound SOS &amp; EOD'!DRN29</f>
        <v>0</v>
      </c>
      <c r="DVF6" s="243">
        <f>'Inbound SOS &amp; EOD'!DRO29</f>
        <v>0</v>
      </c>
      <c r="DVG6" s="243">
        <f>'Inbound SOS &amp; EOD'!DRP29</f>
        <v>0</v>
      </c>
      <c r="DVH6" s="243">
        <f>'Inbound SOS &amp; EOD'!DRQ29</f>
        <v>0</v>
      </c>
      <c r="DVI6" s="243">
        <f>'Inbound SOS &amp; EOD'!DRR29</f>
        <v>0</v>
      </c>
      <c r="DVJ6" s="243">
        <f>'Inbound SOS &amp; EOD'!DRS29</f>
        <v>0</v>
      </c>
      <c r="DVK6" s="243">
        <f>'Inbound SOS &amp; EOD'!DRT29</f>
        <v>0</v>
      </c>
      <c r="DVL6" s="243">
        <f>'Inbound SOS &amp; EOD'!DRU29</f>
        <v>0</v>
      </c>
      <c r="DVM6" s="243">
        <f>'Inbound SOS &amp; EOD'!DRV29</f>
        <v>0</v>
      </c>
      <c r="DVN6" s="243">
        <f>'Inbound SOS &amp; EOD'!DRW29</f>
        <v>0</v>
      </c>
      <c r="DVO6" s="243">
        <f>'Inbound SOS &amp; EOD'!DRX29</f>
        <v>0</v>
      </c>
      <c r="DVP6" s="243">
        <f>'Inbound SOS &amp; EOD'!DRY29</f>
        <v>0</v>
      </c>
      <c r="DVQ6" s="243">
        <f>'Inbound SOS &amp; EOD'!DRZ29</f>
        <v>0</v>
      </c>
      <c r="DVR6" s="243">
        <f>'Inbound SOS &amp; EOD'!DSA29</f>
        <v>0</v>
      </c>
      <c r="DVS6" s="243">
        <f>'Inbound SOS &amp; EOD'!DSB29</f>
        <v>0</v>
      </c>
      <c r="DVT6" s="243">
        <f>'Inbound SOS &amp; EOD'!DSC29</f>
        <v>0</v>
      </c>
      <c r="DVU6" s="243">
        <f>'Inbound SOS &amp; EOD'!DSD29</f>
        <v>0</v>
      </c>
      <c r="DVV6" s="243">
        <f>'Inbound SOS &amp; EOD'!DSE29</f>
        <v>0</v>
      </c>
      <c r="DVW6" s="243">
        <f>'Inbound SOS &amp; EOD'!DSF29</f>
        <v>0</v>
      </c>
      <c r="DVX6" s="243">
        <f>'Inbound SOS &amp; EOD'!DSG29</f>
        <v>0</v>
      </c>
      <c r="DVY6" s="243">
        <f>'Inbound SOS &amp; EOD'!DSH29</f>
        <v>0</v>
      </c>
      <c r="DVZ6" s="243">
        <f>'Inbound SOS &amp; EOD'!DSI29</f>
        <v>0</v>
      </c>
      <c r="DWA6" s="243">
        <f>'Inbound SOS &amp; EOD'!DSJ29</f>
        <v>0</v>
      </c>
      <c r="DWB6" s="243">
        <f>'Inbound SOS &amp; EOD'!DSK29</f>
        <v>0</v>
      </c>
      <c r="DWC6" s="243">
        <f>'Inbound SOS &amp; EOD'!DSL29</f>
        <v>0</v>
      </c>
      <c r="DWD6" s="243">
        <f>'Inbound SOS &amp; EOD'!DSM29</f>
        <v>0</v>
      </c>
      <c r="DWE6" s="243">
        <f>'Inbound SOS &amp; EOD'!DSN29</f>
        <v>0</v>
      </c>
      <c r="DWF6" s="243">
        <f>'Inbound SOS &amp; EOD'!DSO29</f>
        <v>0</v>
      </c>
      <c r="DWG6" s="243">
        <f>'Inbound SOS &amp; EOD'!DSP29</f>
        <v>0</v>
      </c>
      <c r="DWH6" s="243">
        <f>'Inbound SOS &amp; EOD'!DSQ29</f>
        <v>0</v>
      </c>
      <c r="DWI6" s="243">
        <f>'Inbound SOS &amp; EOD'!DSR29</f>
        <v>0</v>
      </c>
      <c r="DWJ6" s="243">
        <f>'Inbound SOS &amp; EOD'!DSS29</f>
        <v>0</v>
      </c>
      <c r="DWK6" s="243">
        <f>'Inbound SOS &amp; EOD'!DST29</f>
        <v>0</v>
      </c>
      <c r="DWL6" s="243">
        <f>'Inbound SOS &amp; EOD'!DSU29</f>
        <v>0</v>
      </c>
      <c r="DWM6" s="243">
        <f>'Inbound SOS &amp; EOD'!DSV29</f>
        <v>0</v>
      </c>
      <c r="DWN6" s="243">
        <f>'Inbound SOS &amp; EOD'!DSW29</f>
        <v>0</v>
      </c>
      <c r="DWO6" s="243">
        <f>'Inbound SOS &amp; EOD'!DSX29</f>
        <v>0</v>
      </c>
      <c r="DWP6" s="243">
        <f>'Inbound SOS &amp; EOD'!DSY29</f>
        <v>0</v>
      </c>
      <c r="DWQ6" s="243">
        <f>'Inbound SOS &amp; EOD'!DSZ29</f>
        <v>0</v>
      </c>
      <c r="DWR6" s="243">
        <f>'Inbound SOS &amp; EOD'!DTA29</f>
        <v>0</v>
      </c>
      <c r="DWS6" s="243">
        <f>'Inbound SOS &amp; EOD'!DTB29</f>
        <v>0</v>
      </c>
      <c r="DWT6" s="243">
        <f>'Inbound SOS &amp; EOD'!DTC29</f>
        <v>0</v>
      </c>
      <c r="DWU6" s="243">
        <f>'Inbound SOS &amp; EOD'!DTD29</f>
        <v>0</v>
      </c>
      <c r="DWV6" s="243">
        <f>'Inbound SOS &amp; EOD'!DTE29</f>
        <v>0</v>
      </c>
      <c r="DWW6" s="243">
        <f>'Inbound SOS &amp; EOD'!DTF29</f>
        <v>0</v>
      </c>
      <c r="DWX6" s="243">
        <f>'Inbound SOS &amp; EOD'!DTG29</f>
        <v>0</v>
      </c>
      <c r="DWY6" s="243">
        <f>'Inbound SOS &amp; EOD'!DTH29</f>
        <v>0</v>
      </c>
      <c r="DWZ6" s="243">
        <f>'Inbound SOS &amp; EOD'!DTI29</f>
        <v>0</v>
      </c>
      <c r="DXA6" s="243">
        <f>'Inbound SOS &amp; EOD'!DTJ29</f>
        <v>0</v>
      </c>
      <c r="DXB6" s="243">
        <f>'Inbound SOS &amp; EOD'!DTK29</f>
        <v>0</v>
      </c>
      <c r="DXC6" s="243">
        <f>'Inbound SOS &amp; EOD'!DTL29</f>
        <v>0</v>
      </c>
      <c r="DXD6" s="243">
        <f>'Inbound SOS &amp; EOD'!DTM29</f>
        <v>0</v>
      </c>
      <c r="DXE6" s="243">
        <f>'Inbound SOS &amp; EOD'!DTN29</f>
        <v>0</v>
      </c>
      <c r="DXF6" s="243">
        <f>'Inbound SOS &amp; EOD'!DTO29</f>
        <v>0</v>
      </c>
      <c r="DXG6" s="243">
        <f>'Inbound SOS &amp; EOD'!DTP29</f>
        <v>0</v>
      </c>
      <c r="DXH6" s="243">
        <f>'Inbound SOS &amp; EOD'!DTQ29</f>
        <v>0</v>
      </c>
      <c r="DXI6" s="243">
        <f>'Inbound SOS &amp; EOD'!DTR29</f>
        <v>0</v>
      </c>
      <c r="DXJ6" s="243">
        <f>'Inbound SOS &amp; EOD'!DTS29</f>
        <v>0</v>
      </c>
      <c r="DXK6" s="243">
        <f>'Inbound SOS &amp; EOD'!DTT29</f>
        <v>0</v>
      </c>
      <c r="DXL6" s="243">
        <f>'Inbound SOS &amp; EOD'!DTU29</f>
        <v>0</v>
      </c>
      <c r="DXM6" s="243">
        <f>'Inbound SOS &amp; EOD'!DTV29</f>
        <v>0</v>
      </c>
      <c r="DXN6" s="243">
        <f>'Inbound SOS &amp; EOD'!DTW29</f>
        <v>0</v>
      </c>
      <c r="DXO6" s="243">
        <f>'Inbound SOS &amp; EOD'!DTX29</f>
        <v>0</v>
      </c>
      <c r="DXP6" s="243">
        <f>'Inbound SOS &amp; EOD'!DTY29</f>
        <v>0</v>
      </c>
      <c r="DXQ6" s="243">
        <f>'Inbound SOS &amp; EOD'!DTZ29</f>
        <v>0</v>
      </c>
      <c r="DXR6" s="243">
        <f>'Inbound SOS &amp; EOD'!DUA29</f>
        <v>0</v>
      </c>
      <c r="DXS6" s="243">
        <f>'Inbound SOS &amp; EOD'!DUB29</f>
        <v>0</v>
      </c>
      <c r="DXT6" s="243">
        <f>'Inbound SOS &amp; EOD'!DUC29</f>
        <v>0</v>
      </c>
      <c r="DXU6" s="243">
        <f>'Inbound SOS &amp; EOD'!DUD29</f>
        <v>0</v>
      </c>
      <c r="DXV6" s="243">
        <f>'Inbound SOS &amp; EOD'!DUE29</f>
        <v>0</v>
      </c>
      <c r="DXW6" s="243">
        <f>'Inbound SOS &amp; EOD'!DUF29</f>
        <v>0</v>
      </c>
      <c r="DXX6" s="243">
        <f>'Inbound SOS &amp; EOD'!DUG29</f>
        <v>0</v>
      </c>
      <c r="DXY6" s="243">
        <f>'Inbound SOS &amp; EOD'!DUH29</f>
        <v>0</v>
      </c>
      <c r="DXZ6" s="243">
        <f>'Inbound SOS &amp; EOD'!DUI29</f>
        <v>0</v>
      </c>
      <c r="DYA6" s="243">
        <f>'Inbound SOS &amp; EOD'!DUJ29</f>
        <v>0</v>
      </c>
      <c r="DYB6" s="243">
        <f>'Inbound SOS &amp; EOD'!DUK29</f>
        <v>0</v>
      </c>
      <c r="DYC6" s="243">
        <f>'Inbound SOS &amp; EOD'!DUL29</f>
        <v>0</v>
      </c>
      <c r="DYD6" s="243">
        <f>'Inbound SOS &amp; EOD'!DUM29</f>
        <v>0</v>
      </c>
      <c r="DYE6" s="243">
        <f>'Inbound SOS &amp; EOD'!DUN29</f>
        <v>0</v>
      </c>
      <c r="DYF6" s="243">
        <f>'Inbound SOS &amp; EOD'!DUO29</f>
        <v>0</v>
      </c>
      <c r="DYG6" s="243">
        <f>'Inbound SOS &amp; EOD'!DUP29</f>
        <v>0</v>
      </c>
      <c r="DYH6" s="243">
        <f>'Inbound SOS &amp; EOD'!DUQ29</f>
        <v>0</v>
      </c>
      <c r="DYI6" s="243">
        <f>'Inbound SOS &amp; EOD'!DUR29</f>
        <v>0</v>
      </c>
      <c r="DYJ6" s="243">
        <f>'Inbound SOS &amp; EOD'!DUS29</f>
        <v>0</v>
      </c>
      <c r="DYK6" s="243">
        <f>'Inbound SOS &amp; EOD'!DUT29</f>
        <v>0</v>
      </c>
      <c r="DYL6" s="243">
        <f>'Inbound SOS &amp; EOD'!DUU29</f>
        <v>0</v>
      </c>
      <c r="DYM6" s="243">
        <f>'Inbound SOS &amp; EOD'!DUV29</f>
        <v>0</v>
      </c>
      <c r="DYN6" s="243">
        <f>'Inbound SOS &amp; EOD'!DUW29</f>
        <v>0</v>
      </c>
      <c r="DYO6" s="243">
        <f>'Inbound SOS &amp; EOD'!DUX29</f>
        <v>0</v>
      </c>
      <c r="DYP6" s="243">
        <f>'Inbound SOS &amp; EOD'!DUY29</f>
        <v>0</v>
      </c>
      <c r="DYQ6" s="243">
        <f>'Inbound SOS &amp; EOD'!DUZ29</f>
        <v>0</v>
      </c>
      <c r="DYR6" s="243">
        <f>'Inbound SOS &amp; EOD'!DVA29</f>
        <v>0</v>
      </c>
      <c r="DYS6" s="243">
        <f>'Inbound SOS &amp; EOD'!DVB29</f>
        <v>0</v>
      </c>
      <c r="DYT6" s="243">
        <f>'Inbound SOS &amp; EOD'!DVC29</f>
        <v>0</v>
      </c>
      <c r="DYU6" s="243">
        <f>'Inbound SOS &amp; EOD'!DVD29</f>
        <v>0</v>
      </c>
      <c r="DYV6" s="243">
        <f>'Inbound SOS &amp; EOD'!DVE29</f>
        <v>0</v>
      </c>
      <c r="DYW6" s="243">
        <f>'Inbound SOS &amp; EOD'!DVF29</f>
        <v>0</v>
      </c>
      <c r="DYX6" s="243">
        <f>'Inbound SOS &amp; EOD'!DVG29</f>
        <v>0</v>
      </c>
      <c r="DYY6" s="243">
        <f>'Inbound SOS &amp; EOD'!DVH29</f>
        <v>0</v>
      </c>
      <c r="DYZ6" s="243">
        <f>'Inbound SOS &amp; EOD'!DVI29</f>
        <v>0</v>
      </c>
      <c r="DZA6" s="243">
        <f>'Inbound SOS &amp; EOD'!DVJ29</f>
        <v>0</v>
      </c>
      <c r="DZB6" s="243">
        <f>'Inbound SOS &amp; EOD'!DVK29</f>
        <v>0</v>
      </c>
      <c r="DZC6" s="243">
        <f>'Inbound SOS &amp; EOD'!DVL29</f>
        <v>0</v>
      </c>
      <c r="DZD6" s="243">
        <f>'Inbound SOS &amp; EOD'!DVM29</f>
        <v>0</v>
      </c>
      <c r="DZE6" s="243">
        <f>'Inbound SOS &amp; EOD'!DVN29</f>
        <v>0</v>
      </c>
      <c r="DZF6" s="243">
        <f>'Inbound SOS &amp; EOD'!DVO29</f>
        <v>0</v>
      </c>
      <c r="DZG6" s="243">
        <f>'Inbound SOS &amp; EOD'!DVP29</f>
        <v>0</v>
      </c>
      <c r="DZH6" s="243">
        <f>'Inbound SOS &amp; EOD'!DVQ29</f>
        <v>0</v>
      </c>
      <c r="DZI6" s="243">
        <f>'Inbound SOS &amp; EOD'!DVR29</f>
        <v>0</v>
      </c>
      <c r="DZJ6" s="243">
        <f>'Inbound SOS &amp; EOD'!DVS29</f>
        <v>0</v>
      </c>
      <c r="DZK6" s="243">
        <f>'Inbound SOS &amp; EOD'!DVT29</f>
        <v>0</v>
      </c>
      <c r="DZL6" s="243">
        <f>'Inbound SOS &amp; EOD'!DVU29</f>
        <v>0</v>
      </c>
      <c r="DZM6" s="243">
        <f>'Inbound SOS &amp; EOD'!DVV29</f>
        <v>0</v>
      </c>
      <c r="DZN6" s="243">
        <f>'Inbound SOS &amp; EOD'!DVW29</f>
        <v>0</v>
      </c>
      <c r="DZO6" s="243">
        <f>'Inbound SOS &amp; EOD'!DVX29</f>
        <v>0</v>
      </c>
      <c r="DZP6" s="243">
        <f>'Inbound SOS &amp; EOD'!DVY29</f>
        <v>0</v>
      </c>
      <c r="DZQ6" s="243">
        <f>'Inbound SOS &amp; EOD'!DVZ29</f>
        <v>0</v>
      </c>
      <c r="DZR6" s="243">
        <f>'Inbound SOS &amp; EOD'!DWA29</f>
        <v>0</v>
      </c>
      <c r="DZS6" s="243">
        <f>'Inbound SOS &amp; EOD'!DWB29</f>
        <v>0</v>
      </c>
      <c r="DZT6" s="243">
        <f>'Inbound SOS &amp; EOD'!DWC29</f>
        <v>0</v>
      </c>
      <c r="DZU6" s="243">
        <f>'Inbound SOS &amp; EOD'!DWD29</f>
        <v>0</v>
      </c>
      <c r="DZV6" s="243">
        <f>'Inbound SOS &amp; EOD'!DWE29</f>
        <v>0</v>
      </c>
      <c r="DZW6" s="243">
        <f>'Inbound SOS &amp; EOD'!DWF29</f>
        <v>0</v>
      </c>
      <c r="DZX6" s="243">
        <f>'Inbound SOS &amp; EOD'!DWG29</f>
        <v>0</v>
      </c>
      <c r="DZY6" s="243">
        <f>'Inbound SOS &amp; EOD'!DWH29</f>
        <v>0</v>
      </c>
      <c r="DZZ6" s="243">
        <f>'Inbound SOS &amp; EOD'!DWI29</f>
        <v>0</v>
      </c>
      <c r="EAA6" s="243">
        <f>'Inbound SOS &amp; EOD'!DWJ29</f>
        <v>0</v>
      </c>
      <c r="EAB6" s="243">
        <f>'Inbound SOS &amp; EOD'!DWK29</f>
        <v>0</v>
      </c>
      <c r="EAC6" s="243">
        <f>'Inbound SOS &amp; EOD'!DWL29</f>
        <v>0</v>
      </c>
      <c r="EAD6" s="243">
        <f>'Inbound SOS &amp; EOD'!DWM29</f>
        <v>0</v>
      </c>
      <c r="EAE6" s="243">
        <f>'Inbound SOS &amp; EOD'!DWN29</f>
        <v>0</v>
      </c>
      <c r="EAF6" s="243">
        <f>'Inbound SOS &amp; EOD'!DWO29</f>
        <v>0</v>
      </c>
      <c r="EAG6" s="243">
        <f>'Inbound SOS &amp; EOD'!DWP29</f>
        <v>0</v>
      </c>
      <c r="EAH6" s="243">
        <f>'Inbound SOS &amp; EOD'!DWQ29</f>
        <v>0</v>
      </c>
      <c r="EAI6" s="243">
        <f>'Inbound SOS &amp; EOD'!DWR29</f>
        <v>0</v>
      </c>
      <c r="EAJ6" s="243">
        <f>'Inbound SOS &amp; EOD'!DWS29</f>
        <v>0</v>
      </c>
      <c r="EAK6" s="243">
        <f>'Inbound SOS &amp; EOD'!DWT29</f>
        <v>0</v>
      </c>
      <c r="EAL6" s="243">
        <f>'Inbound SOS &amp; EOD'!DWU29</f>
        <v>0</v>
      </c>
      <c r="EAM6" s="243">
        <f>'Inbound SOS &amp; EOD'!DWV29</f>
        <v>0</v>
      </c>
      <c r="EAN6" s="243">
        <f>'Inbound SOS &amp; EOD'!DWW29</f>
        <v>0</v>
      </c>
      <c r="EAO6" s="243">
        <f>'Inbound SOS &amp; EOD'!DWX29</f>
        <v>0</v>
      </c>
      <c r="EAP6" s="243">
        <f>'Inbound SOS &amp; EOD'!DWY29</f>
        <v>0</v>
      </c>
      <c r="EAQ6" s="243">
        <f>'Inbound SOS &amp; EOD'!DWZ29</f>
        <v>0</v>
      </c>
      <c r="EAR6" s="243">
        <f>'Inbound SOS &amp; EOD'!DXA29</f>
        <v>0</v>
      </c>
      <c r="EAS6" s="243">
        <f>'Inbound SOS &amp; EOD'!DXB29</f>
        <v>0</v>
      </c>
      <c r="EAT6" s="243">
        <f>'Inbound SOS &amp; EOD'!DXC29</f>
        <v>0</v>
      </c>
      <c r="EAU6" s="243">
        <f>'Inbound SOS &amp; EOD'!DXD29</f>
        <v>0</v>
      </c>
      <c r="EAV6" s="243">
        <f>'Inbound SOS &amp; EOD'!DXE29</f>
        <v>0</v>
      </c>
      <c r="EAW6" s="243">
        <f>'Inbound SOS &amp; EOD'!DXF29</f>
        <v>0</v>
      </c>
      <c r="EAX6" s="243">
        <f>'Inbound SOS &amp; EOD'!DXG29</f>
        <v>0</v>
      </c>
      <c r="EAY6" s="243">
        <f>'Inbound SOS &amp; EOD'!DXH29</f>
        <v>0</v>
      </c>
      <c r="EAZ6" s="243">
        <f>'Inbound SOS &amp; EOD'!DXI29</f>
        <v>0</v>
      </c>
      <c r="EBA6" s="243">
        <f>'Inbound SOS &amp; EOD'!DXJ29</f>
        <v>0</v>
      </c>
      <c r="EBB6" s="243">
        <f>'Inbound SOS &amp; EOD'!DXK29</f>
        <v>0</v>
      </c>
      <c r="EBC6" s="243">
        <f>'Inbound SOS &amp; EOD'!DXL29</f>
        <v>0</v>
      </c>
      <c r="EBD6" s="243">
        <f>'Inbound SOS &amp; EOD'!DXM29</f>
        <v>0</v>
      </c>
      <c r="EBE6" s="243">
        <f>'Inbound SOS &amp; EOD'!DXN29</f>
        <v>0</v>
      </c>
      <c r="EBF6" s="243">
        <f>'Inbound SOS &amp; EOD'!DXO29</f>
        <v>0</v>
      </c>
      <c r="EBG6" s="243">
        <f>'Inbound SOS &amp; EOD'!DXP29</f>
        <v>0</v>
      </c>
      <c r="EBH6" s="243">
        <f>'Inbound SOS &amp; EOD'!DXQ29</f>
        <v>0</v>
      </c>
      <c r="EBI6" s="243">
        <f>'Inbound SOS &amp; EOD'!DXR29</f>
        <v>0</v>
      </c>
      <c r="EBJ6" s="243">
        <f>'Inbound SOS &amp; EOD'!DXS29</f>
        <v>0</v>
      </c>
      <c r="EBK6" s="243">
        <f>'Inbound SOS &amp; EOD'!DXT29</f>
        <v>0</v>
      </c>
      <c r="EBL6" s="243">
        <f>'Inbound SOS &amp; EOD'!DXU29</f>
        <v>0</v>
      </c>
      <c r="EBM6" s="243">
        <f>'Inbound SOS &amp; EOD'!DXV29</f>
        <v>0</v>
      </c>
      <c r="EBN6" s="243">
        <f>'Inbound SOS &amp; EOD'!DXW29</f>
        <v>0</v>
      </c>
      <c r="EBO6" s="243">
        <f>'Inbound SOS &amp; EOD'!DXX29</f>
        <v>0</v>
      </c>
      <c r="EBP6" s="243">
        <f>'Inbound SOS &amp; EOD'!DXY29</f>
        <v>0</v>
      </c>
      <c r="EBQ6" s="243">
        <f>'Inbound SOS &amp; EOD'!DXZ29</f>
        <v>0</v>
      </c>
      <c r="EBR6" s="243">
        <f>'Inbound SOS &amp; EOD'!DYA29</f>
        <v>0</v>
      </c>
      <c r="EBS6" s="243">
        <f>'Inbound SOS &amp; EOD'!DYB29</f>
        <v>0</v>
      </c>
      <c r="EBT6" s="243">
        <f>'Inbound SOS &amp; EOD'!DYC29</f>
        <v>0</v>
      </c>
      <c r="EBU6" s="243">
        <f>'Inbound SOS &amp; EOD'!DYD29</f>
        <v>0</v>
      </c>
      <c r="EBV6" s="243">
        <f>'Inbound SOS &amp; EOD'!DYE29</f>
        <v>0</v>
      </c>
      <c r="EBW6" s="243">
        <f>'Inbound SOS &amp; EOD'!DYF29</f>
        <v>0</v>
      </c>
      <c r="EBX6" s="243">
        <f>'Inbound SOS &amp; EOD'!DYG29</f>
        <v>0</v>
      </c>
      <c r="EBY6" s="243">
        <f>'Inbound SOS &amp; EOD'!DYH29</f>
        <v>0</v>
      </c>
      <c r="EBZ6" s="243">
        <f>'Inbound SOS &amp; EOD'!DYI29</f>
        <v>0</v>
      </c>
      <c r="ECA6" s="243">
        <f>'Inbound SOS &amp; EOD'!DYJ29</f>
        <v>0</v>
      </c>
      <c r="ECB6" s="243">
        <f>'Inbound SOS &amp; EOD'!DYK29</f>
        <v>0</v>
      </c>
      <c r="ECC6" s="243">
        <f>'Inbound SOS &amp; EOD'!DYL29</f>
        <v>0</v>
      </c>
      <c r="ECD6" s="243">
        <f>'Inbound SOS &amp; EOD'!DYM29</f>
        <v>0</v>
      </c>
      <c r="ECE6" s="243">
        <f>'Inbound SOS &amp; EOD'!DYN29</f>
        <v>0</v>
      </c>
      <c r="ECF6" s="243">
        <f>'Inbound SOS &amp; EOD'!DYO29</f>
        <v>0</v>
      </c>
      <c r="ECG6" s="243">
        <f>'Inbound SOS &amp; EOD'!DYP29</f>
        <v>0</v>
      </c>
      <c r="ECH6" s="243">
        <f>'Inbound SOS &amp; EOD'!DYQ29</f>
        <v>0</v>
      </c>
      <c r="ECI6" s="243">
        <f>'Inbound SOS &amp; EOD'!DYR29</f>
        <v>0</v>
      </c>
      <c r="ECJ6" s="243">
        <f>'Inbound SOS &amp; EOD'!DYS29</f>
        <v>0</v>
      </c>
      <c r="ECK6" s="243">
        <f>'Inbound SOS &amp; EOD'!DYT29</f>
        <v>0</v>
      </c>
      <c r="ECL6" s="243">
        <f>'Inbound SOS &amp; EOD'!DYU29</f>
        <v>0</v>
      </c>
      <c r="ECM6" s="243">
        <f>'Inbound SOS &amp; EOD'!DYV29</f>
        <v>0</v>
      </c>
      <c r="ECN6" s="243">
        <f>'Inbound SOS &amp; EOD'!DYW29</f>
        <v>0</v>
      </c>
      <c r="ECO6" s="243">
        <f>'Inbound SOS &amp; EOD'!DYX29</f>
        <v>0</v>
      </c>
      <c r="ECP6" s="243">
        <f>'Inbound SOS &amp; EOD'!DYY29</f>
        <v>0</v>
      </c>
      <c r="ECQ6" s="243">
        <f>'Inbound SOS &amp; EOD'!DYZ29</f>
        <v>0</v>
      </c>
      <c r="ECR6" s="243">
        <f>'Inbound SOS &amp; EOD'!DZA29</f>
        <v>0</v>
      </c>
      <c r="ECS6" s="243">
        <f>'Inbound SOS &amp; EOD'!DZB29</f>
        <v>0</v>
      </c>
      <c r="ECT6" s="243">
        <f>'Inbound SOS &amp; EOD'!DZC29</f>
        <v>0</v>
      </c>
      <c r="ECU6" s="243">
        <f>'Inbound SOS &amp; EOD'!DZD29</f>
        <v>0</v>
      </c>
      <c r="ECV6" s="243">
        <f>'Inbound SOS &amp; EOD'!DZE29</f>
        <v>0</v>
      </c>
      <c r="ECW6" s="243">
        <f>'Inbound SOS &amp; EOD'!DZF29</f>
        <v>0</v>
      </c>
      <c r="ECX6" s="243">
        <f>'Inbound SOS &amp; EOD'!DZG29</f>
        <v>0</v>
      </c>
      <c r="ECY6" s="243">
        <f>'Inbound SOS &amp; EOD'!DZH29</f>
        <v>0</v>
      </c>
      <c r="ECZ6" s="243">
        <f>'Inbound SOS &amp; EOD'!DZI29</f>
        <v>0</v>
      </c>
      <c r="EDA6" s="243">
        <f>'Inbound SOS &amp; EOD'!DZJ29</f>
        <v>0</v>
      </c>
      <c r="EDB6" s="243">
        <f>'Inbound SOS &amp; EOD'!DZK29</f>
        <v>0</v>
      </c>
      <c r="EDC6" s="243">
        <f>'Inbound SOS &amp; EOD'!DZL29</f>
        <v>0</v>
      </c>
      <c r="EDD6" s="243">
        <f>'Inbound SOS &amp; EOD'!DZM29</f>
        <v>0</v>
      </c>
      <c r="EDE6" s="243">
        <f>'Inbound SOS &amp; EOD'!DZN29</f>
        <v>0</v>
      </c>
      <c r="EDF6" s="243">
        <f>'Inbound SOS &amp; EOD'!DZO29</f>
        <v>0</v>
      </c>
      <c r="EDG6" s="243">
        <f>'Inbound SOS &amp; EOD'!DZP29</f>
        <v>0</v>
      </c>
      <c r="EDH6" s="243">
        <f>'Inbound SOS &amp; EOD'!DZQ29</f>
        <v>0</v>
      </c>
      <c r="EDI6" s="243">
        <f>'Inbound SOS &amp; EOD'!DZR29</f>
        <v>0</v>
      </c>
      <c r="EDJ6" s="243">
        <f>'Inbound SOS &amp; EOD'!DZS29</f>
        <v>0</v>
      </c>
      <c r="EDK6" s="243">
        <f>'Inbound SOS &amp; EOD'!DZT29</f>
        <v>0</v>
      </c>
      <c r="EDL6" s="243">
        <f>'Inbound SOS &amp; EOD'!DZU29</f>
        <v>0</v>
      </c>
      <c r="EDM6" s="243">
        <f>'Inbound SOS &amp; EOD'!DZV29</f>
        <v>0</v>
      </c>
      <c r="EDN6" s="243">
        <f>'Inbound SOS &amp; EOD'!DZW29</f>
        <v>0</v>
      </c>
      <c r="EDO6" s="243">
        <f>'Inbound SOS &amp; EOD'!DZX29</f>
        <v>0</v>
      </c>
      <c r="EDP6" s="243">
        <f>'Inbound SOS &amp; EOD'!DZY29</f>
        <v>0</v>
      </c>
      <c r="EDQ6" s="243">
        <f>'Inbound SOS &amp; EOD'!DZZ29</f>
        <v>0</v>
      </c>
      <c r="EDR6" s="243">
        <f>'Inbound SOS &amp; EOD'!EAA29</f>
        <v>0</v>
      </c>
      <c r="EDS6" s="243">
        <f>'Inbound SOS &amp; EOD'!EAB29</f>
        <v>0</v>
      </c>
      <c r="EDT6" s="243">
        <f>'Inbound SOS &amp; EOD'!EAC29</f>
        <v>0</v>
      </c>
      <c r="EDU6" s="243">
        <f>'Inbound SOS &amp; EOD'!EAD29</f>
        <v>0</v>
      </c>
      <c r="EDV6" s="243">
        <f>'Inbound SOS &amp; EOD'!EAE29</f>
        <v>0</v>
      </c>
      <c r="EDW6" s="243">
        <f>'Inbound SOS &amp; EOD'!EAF29</f>
        <v>0</v>
      </c>
      <c r="EDX6" s="243">
        <f>'Inbound SOS &amp; EOD'!EAG29</f>
        <v>0</v>
      </c>
      <c r="EDY6" s="243">
        <f>'Inbound SOS &amp; EOD'!EAH29</f>
        <v>0</v>
      </c>
      <c r="EDZ6" s="243">
        <f>'Inbound SOS &amp; EOD'!EAI29</f>
        <v>0</v>
      </c>
      <c r="EEA6" s="243">
        <f>'Inbound SOS &amp; EOD'!EAJ29</f>
        <v>0</v>
      </c>
      <c r="EEB6" s="243">
        <f>'Inbound SOS &amp; EOD'!EAK29</f>
        <v>0</v>
      </c>
      <c r="EEC6" s="243">
        <f>'Inbound SOS &amp; EOD'!EAL29</f>
        <v>0</v>
      </c>
      <c r="EED6" s="243">
        <f>'Inbound SOS &amp; EOD'!EAM29</f>
        <v>0</v>
      </c>
      <c r="EEE6" s="243">
        <f>'Inbound SOS &amp; EOD'!EAN29</f>
        <v>0</v>
      </c>
      <c r="EEF6" s="243">
        <f>'Inbound SOS &amp; EOD'!EAO29</f>
        <v>0</v>
      </c>
      <c r="EEG6" s="243">
        <f>'Inbound SOS &amp; EOD'!EAP29</f>
        <v>0</v>
      </c>
      <c r="EEH6" s="243">
        <f>'Inbound SOS &amp; EOD'!EAQ29</f>
        <v>0</v>
      </c>
      <c r="EEI6" s="243">
        <f>'Inbound SOS &amp; EOD'!EAR29</f>
        <v>0</v>
      </c>
      <c r="EEJ6" s="243">
        <f>'Inbound SOS &amp; EOD'!EAS29</f>
        <v>0</v>
      </c>
      <c r="EEK6" s="243">
        <f>'Inbound SOS &amp; EOD'!EAT29</f>
        <v>0</v>
      </c>
      <c r="EEL6" s="243">
        <f>'Inbound SOS &amp; EOD'!EAU29</f>
        <v>0</v>
      </c>
      <c r="EEM6" s="243">
        <f>'Inbound SOS &amp; EOD'!EAV29</f>
        <v>0</v>
      </c>
      <c r="EEN6" s="243">
        <f>'Inbound SOS &amp; EOD'!EAW29</f>
        <v>0</v>
      </c>
      <c r="EEO6" s="243">
        <f>'Inbound SOS &amp; EOD'!EAX29</f>
        <v>0</v>
      </c>
      <c r="EEP6" s="243">
        <f>'Inbound SOS &amp; EOD'!EAY29</f>
        <v>0</v>
      </c>
      <c r="EEQ6" s="243">
        <f>'Inbound SOS &amp; EOD'!EAZ29</f>
        <v>0</v>
      </c>
      <c r="EER6" s="243">
        <f>'Inbound SOS &amp; EOD'!EBA29</f>
        <v>0</v>
      </c>
      <c r="EES6" s="243">
        <f>'Inbound SOS &amp; EOD'!EBB29</f>
        <v>0</v>
      </c>
      <c r="EET6" s="243">
        <f>'Inbound SOS &amp; EOD'!EBC29</f>
        <v>0</v>
      </c>
      <c r="EEU6" s="243">
        <f>'Inbound SOS &amp; EOD'!EBD29</f>
        <v>0</v>
      </c>
      <c r="EEV6" s="243">
        <f>'Inbound SOS &amp; EOD'!EBE29</f>
        <v>0</v>
      </c>
      <c r="EEW6" s="243">
        <f>'Inbound SOS &amp; EOD'!EBF29</f>
        <v>0</v>
      </c>
      <c r="EEX6" s="243">
        <f>'Inbound SOS &amp; EOD'!EBG29</f>
        <v>0</v>
      </c>
      <c r="EEY6" s="243">
        <f>'Inbound SOS &amp; EOD'!EBH29</f>
        <v>0</v>
      </c>
      <c r="EEZ6" s="243">
        <f>'Inbound SOS &amp; EOD'!EBI29</f>
        <v>0</v>
      </c>
      <c r="EFA6" s="243">
        <f>'Inbound SOS &amp; EOD'!EBJ29</f>
        <v>0</v>
      </c>
      <c r="EFB6" s="243">
        <f>'Inbound SOS &amp; EOD'!EBK29</f>
        <v>0</v>
      </c>
      <c r="EFC6" s="243">
        <f>'Inbound SOS &amp; EOD'!EBL29</f>
        <v>0</v>
      </c>
      <c r="EFD6" s="243">
        <f>'Inbound SOS &amp; EOD'!EBM29</f>
        <v>0</v>
      </c>
      <c r="EFE6" s="243">
        <f>'Inbound SOS &amp; EOD'!EBN29</f>
        <v>0</v>
      </c>
      <c r="EFF6" s="243">
        <f>'Inbound SOS &amp; EOD'!EBO29</f>
        <v>0</v>
      </c>
      <c r="EFG6" s="243">
        <f>'Inbound SOS &amp; EOD'!EBP29</f>
        <v>0</v>
      </c>
      <c r="EFH6" s="243">
        <f>'Inbound SOS &amp; EOD'!EBQ29</f>
        <v>0</v>
      </c>
      <c r="EFI6" s="243">
        <f>'Inbound SOS &amp; EOD'!EBR29</f>
        <v>0</v>
      </c>
      <c r="EFJ6" s="243">
        <f>'Inbound SOS &amp; EOD'!EBS29</f>
        <v>0</v>
      </c>
      <c r="EFK6" s="243">
        <f>'Inbound SOS &amp; EOD'!EBT29</f>
        <v>0</v>
      </c>
      <c r="EFL6" s="243">
        <f>'Inbound SOS &amp; EOD'!EBU29</f>
        <v>0</v>
      </c>
      <c r="EFM6" s="243">
        <f>'Inbound SOS &amp; EOD'!EBV29</f>
        <v>0</v>
      </c>
      <c r="EFN6" s="243">
        <f>'Inbound SOS &amp; EOD'!EBW29</f>
        <v>0</v>
      </c>
      <c r="EFO6" s="243">
        <f>'Inbound SOS &amp; EOD'!EBX29</f>
        <v>0</v>
      </c>
      <c r="EFP6" s="243">
        <f>'Inbound SOS &amp; EOD'!EBY29</f>
        <v>0</v>
      </c>
      <c r="EFQ6" s="243">
        <f>'Inbound SOS &amp; EOD'!EBZ29</f>
        <v>0</v>
      </c>
      <c r="EFR6" s="243">
        <f>'Inbound SOS &amp; EOD'!ECA29</f>
        <v>0</v>
      </c>
      <c r="EFS6" s="243">
        <f>'Inbound SOS &amp; EOD'!ECB29</f>
        <v>0</v>
      </c>
      <c r="EFT6" s="243">
        <f>'Inbound SOS &amp; EOD'!ECC29</f>
        <v>0</v>
      </c>
      <c r="EFU6" s="243">
        <f>'Inbound SOS &amp; EOD'!ECD29</f>
        <v>0</v>
      </c>
      <c r="EFV6" s="243">
        <f>'Inbound SOS &amp; EOD'!ECE29</f>
        <v>0</v>
      </c>
      <c r="EFW6" s="243">
        <f>'Inbound SOS &amp; EOD'!ECF29</f>
        <v>0</v>
      </c>
      <c r="EFX6" s="243">
        <f>'Inbound SOS &amp; EOD'!ECG29</f>
        <v>0</v>
      </c>
      <c r="EFY6" s="243">
        <f>'Inbound SOS &amp; EOD'!ECH29</f>
        <v>0</v>
      </c>
      <c r="EFZ6" s="243">
        <f>'Inbound SOS &amp; EOD'!ECI29</f>
        <v>0</v>
      </c>
      <c r="EGA6" s="243">
        <f>'Inbound SOS &amp; EOD'!ECJ29</f>
        <v>0</v>
      </c>
      <c r="EGB6" s="243">
        <f>'Inbound SOS &amp; EOD'!ECK29</f>
        <v>0</v>
      </c>
      <c r="EGC6" s="243">
        <f>'Inbound SOS &amp; EOD'!ECL29</f>
        <v>0</v>
      </c>
      <c r="EGD6" s="243">
        <f>'Inbound SOS &amp; EOD'!ECM29</f>
        <v>0</v>
      </c>
      <c r="EGE6" s="243">
        <f>'Inbound SOS &amp; EOD'!ECN29</f>
        <v>0</v>
      </c>
      <c r="EGF6" s="243">
        <f>'Inbound SOS &amp; EOD'!ECO29</f>
        <v>0</v>
      </c>
      <c r="EGG6" s="243">
        <f>'Inbound SOS &amp; EOD'!ECP29</f>
        <v>0</v>
      </c>
      <c r="EGH6" s="243">
        <f>'Inbound SOS &amp; EOD'!ECQ29</f>
        <v>0</v>
      </c>
      <c r="EGI6" s="243">
        <f>'Inbound SOS &amp; EOD'!ECR29</f>
        <v>0</v>
      </c>
      <c r="EGJ6" s="243">
        <f>'Inbound SOS &amp; EOD'!ECS29</f>
        <v>0</v>
      </c>
      <c r="EGK6" s="243">
        <f>'Inbound SOS &amp; EOD'!ECT29</f>
        <v>0</v>
      </c>
      <c r="EGL6" s="243">
        <f>'Inbound SOS &amp; EOD'!ECU29</f>
        <v>0</v>
      </c>
      <c r="EGM6" s="243">
        <f>'Inbound SOS &amp; EOD'!ECV29</f>
        <v>0</v>
      </c>
      <c r="EGN6" s="243">
        <f>'Inbound SOS &amp; EOD'!ECW29</f>
        <v>0</v>
      </c>
      <c r="EGO6" s="243">
        <f>'Inbound SOS &amp; EOD'!ECX29</f>
        <v>0</v>
      </c>
      <c r="EGP6" s="243">
        <f>'Inbound SOS &amp; EOD'!ECY29</f>
        <v>0</v>
      </c>
      <c r="EGQ6" s="243">
        <f>'Inbound SOS &amp; EOD'!ECZ29</f>
        <v>0</v>
      </c>
      <c r="EGR6" s="243">
        <f>'Inbound SOS &amp; EOD'!EDA29</f>
        <v>0</v>
      </c>
      <c r="EGS6" s="243">
        <f>'Inbound SOS &amp; EOD'!EDB29</f>
        <v>0</v>
      </c>
      <c r="EGT6" s="243">
        <f>'Inbound SOS &amp; EOD'!EDC29</f>
        <v>0</v>
      </c>
      <c r="EGU6" s="243">
        <f>'Inbound SOS &amp; EOD'!EDD29</f>
        <v>0</v>
      </c>
      <c r="EGV6" s="243">
        <f>'Inbound SOS &amp; EOD'!EDE29</f>
        <v>0</v>
      </c>
      <c r="EGW6" s="243">
        <f>'Inbound SOS &amp; EOD'!EDF29</f>
        <v>0</v>
      </c>
      <c r="EGX6" s="243">
        <f>'Inbound SOS &amp; EOD'!EDG29</f>
        <v>0</v>
      </c>
      <c r="EGY6" s="243">
        <f>'Inbound SOS &amp; EOD'!EDH29</f>
        <v>0</v>
      </c>
      <c r="EGZ6" s="243">
        <f>'Inbound SOS &amp; EOD'!EDI29</f>
        <v>0</v>
      </c>
      <c r="EHA6" s="243">
        <f>'Inbound SOS &amp; EOD'!EDJ29</f>
        <v>0</v>
      </c>
      <c r="EHB6" s="243">
        <f>'Inbound SOS &amp; EOD'!EDK29</f>
        <v>0</v>
      </c>
      <c r="EHC6" s="243">
        <f>'Inbound SOS &amp; EOD'!EDL29</f>
        <v>0</v>
      </c>
      <c r="EHD6" s="243">
        <f>'Inbound SOS &amp; EOD'!EDM29</f>
        <v>0</v>
      </c>
      <c r="EHE6" s="243">
        <f>'Inbound SOS &amp; EOD'!EDN29</f>
        <v>0</v>
      </c>
      <c r="EHF6" s="243">
        <f>'Inbound SOS &amp; EOD'!EDO29</f>
        <v>0</v>
      </c>
      <c r="EHG6" s="243">
        <f>'Inbound SOS &amp; EOD'!EDP29</f>
        <v>0</v>
      </c>
      <c r="EHH6" s="243">
        <f>'Inbound SOS &amp; EOD'!EDQ29</f>
        <v>0</v>
      </c>
      <c r="EHI6" s="243">
        <f>'Inbound SOS &amp; EOD'!EDR29</f>
        <v>0</v>
      </c>
      <c r="EHJ6" s="243">
        <f>'Inbound SOS &amp; EOD'!EDS29</f>
        <v>0</v>
      </c>
      <c r="EHK6" s="243">
        <f>'Inbound SOS &amp; EOD'!EDT29</f>
        <v>0</v>
      </c>
      <c r="EHL6" s="243">
        <f>'Inbound SOS &amp; EOD'!EDU29</f>
        <v>0</v>
      </c>
      <c r="EHM6" s="243">
        <f>'Inbound SOS &amp; EOD'!EDV29</f>
        <v>0</v>
      </c>
      <c r="EHN6" s="243">
        <f>'Inbound SOS &amp; EOD'!EDW29</f>
        <v>0</v>
      </c>
      <c r="EHO6" s="243">
        <f>'Inbound SOS &amp; EOD'!EDX29</f>
        <v>0</v>
      </c>
      <c r="EHP6" s="243">
        <f>'Inbound SOS &amp; EOD'!EDY29</f>
        <v>0</v>
      </c>
      <c r="EHQ6" s="243">
        <f>'Inbound SOS &amp; EOD'!EDZ29</f>
        <v>0</v>
      </c>
      <c r="EHR6" s="243">
        <f>'Inbound SOS &amp; EOD'!EEA29</f>
        <v>0</v>
      </c>
      <c r="EHS6" s="243">
        <f>'Inbound SOS &amp; EOD'!EEB29</f>
        <v>0</v>
      </c>
      <c r="EHT6" s="243">
        <f>'Inbound SOS &amp; EOD'!EEC29</f>
        <v>0</v>
      </c>
      <c r="EHU6" s="243">
        <f>'Inbound SOS &amp; EOD'!EED29</f>
        <v>0</v>
      </c>
      <c r="EHV6" s="243">
        <f>'Inbound SOS &amp; EOD'!EEE29</f>
        <v>0</v>
      </c>
      <c r="EHW6" s="243">
        <f>'Inbound SOS &amp; EOD'!EEF29</f>
        <v>0</v>
      </c>
      <c r="EHX6" s="243">
        <f>'Inbound SOS &amp; EOD'!EEG29</f>
        <v>0</v>
      </c>
      <c r="EHY6" s="243">
        <f>'Inbound SOS &amp; EOD'!EEH29</f>
        <v>0</v>
      </c>
      <c r="EHZ6" s="243">
        <f>'Inbound SOS &amp; EOD'!EEI29</f>
        <v>0</v>
      </c>
      <c r="EIA6" s="243">
        <f>'Inbound SOS &amp; EOD'!EEJ29</f>
        <v>0</v>
      </c>
      <c r="EIB6" s="243">
        <f>'Inbound SOS &amp; EOD'!EEK29</f>
        <v>0</v>
      </c>
      <c r="EIC6" s="243">
        <f>'Inbound SOS &amp; EOD'!EEL29</f>
        <v>0</v>
      </c>
      <c r="EID6" s="243">
        <f>'Inbound SOS &amp; EOD'!EEM29</f>
        <v>0</v>
      </c>
      <c r="EIE6" s="243">
        <f>'Inbound SOS &amp; EOD'!EEN29</f>
        <v>0</v>
      </c>
      <c r="EIF6" s="243">
        <f>'Inbound SOS &amp; EOD'!EEO29</f>
        <v>0</v>
      </c>
      <c r="EIG6" s="243">
        <f>'Inbound SOS &amp; EOD'!EEP29</f>
        <v>0</v>
      </c>
      <c r="EIH6" s="243">
        <f>'Inbound SOS &amp; EOD'!EEQ29</f>
        <v>0</v>
      </c>
      <c r="EII6" s="243">
        <f>'Inbound SOS &amp; EOD'!EER29</f>
        <v>0</v>
      </c>
      <c r="EIJ6" s="243">
        <f>'Inbound SOS &amp; EOD'!EES29</f>
        <v>0</v>
      </c>
      <c r="EIK6" s="243">
        <f>'Inbound SOS &amp; EOD'!EET29</f>
        <v>0</v>
      </c>
      <c r="EIL6" s="243">
        <f>'Inbound SOS &amp; EOD'!EEU29</f>
        <v>0</v>
      </c>
      <c r="EIM6" s="243">
        <f>'Inbound SOS &amp; EOD'!EEV29</f>
        <v>0</v>
      </c>
      <c r="EIN6" s="243">
        <f>'Inbound SOS &amp; EOD'!EEW29</f>
        <v>0</v>
      </c>
      <c r="EIO6" s="243">
        <f>'Inbound SOS &amp; EOD'!EEX29</f>
        <v>0</v>
      </c>
      <c r="EIP6" s="243">
        <f>'Inbound SOS &amp; EOD'!EEY29</f>
        <v>0</v>
      </c>
      <c r="EIQ6" s="243">
        <f>'Inbound SOS &amp; EOD'!EEZ29</f>
        <v>0</v>
      </c>
      <c r="EIR6" s="243">
        <f>'Inbound SOS &amp; EOD'!EFA29</f>
        <v>0</v>
      </c>
      <c r="EIS6" s="243">
        <f>'Inbound SOS &amp; EOD'!EFB29</f>
        <v>0</v>
      </c>
      <c r="EIT6" s="243">
        <f>'Inbound SOS &amp; EOD'!EFC29</f>
        <v>0</v>
      </c>
      <c r="EIU6" s="243">
        <f>'Inbound SOS &amp; EOD'!EFD29</f>
        <v>0</v>
      </c>
      <c r="EIV6" s="243">
        <f>'Inbound SOS &amp; EOD'!EFE29</f>
        <v>0</v>
      </c>
      <c r="EIW6" s="243">
        <f>'Inbound SOS &amp; EOD'!EFF29</f>
        <v>0</v>
      </c>
      <c r="EIX6" s="243">
        <f>'Inbound SOS &amp; EOD'!EFG29</f>
        <v>0</v>
      </c>
      <c r="EIY6" s="243">
        <f>'Inbound SOS &amp; EOD'!EFH29</f>
        <v>0</v>
      </c>
      <c r="EIZ6" s="243">
        <f>'Inbound SOS &amp; EOD'!EFI29</f>
        <v>0</v>
      </c>
      <c r="EJA6" s="243">
        <f>'Inbound SOS &amp; EOD'!EFJ29</f>
        <v>0</v>
      </c>
      <c r="EJB6" s="243">
        <f>'Inbound SOS &amp; EOD'!EFK29</f>
        <v>0</v>
      </c>
      <c r="EJC6" s="243">
        <f>'Inbound SOS &amp; EOD'!EFL29</f>
        <v>0</v>
      </c>
      <c r="EJD6" s="243">
        <f>'Inbound SOS &amp; EOD'!EFM29</f>
        <v>0</v>
      </c>
      <c r="EJE6" s="243">
        <f>'Inbound SOS &amp; EOD'!EFN29</f>
        <v>0</v>
      </c>
      <c r="EJF6" s="243">
        <f>'Inbound SOS &amp; EOD'!EFO29</f>
        <v>0</v>
      </c>
      <c r="EJG6" s="243">
        <f>'Inbound SOS &amp; EOD'!EFP29</f>
        <v>0</v>
      </c>
      <c r="EJH6" s="243">
        <f>'Inbound SOS &amp; EOD'!EFQ29</f>
        <v>0</v>
      </c>
      <c r="EJI6" s="243">
        <f>'Inbound SOS &amp; EOD'!EFR29</f>
        <v>0</v>
      </c>
      <c r="EJJ6" s="243">
        <f>'Inbound SOS &amp; EOD'!EFS29</f>
        <v>0</v>
      </c>
      <c r="EJK6" s="243">
        <f>'Inbound SOS &amp; EOD'!EFT29</f>
        <v>0</v>
      </c>
      <c r="EJL6" s="243">
        <f>'Inbound SOS &amp; EOD'!EFU29</f>
        <v>0</v>
      </c>
      <c r="EJM6" s="243">
        <f>'Inbound SOS &amp; EOD'!EFV29</f>
        <v>0</v>
      </c>
      <c r="EJN6" s="243">
        <f>'Inbound SOS &amp; EOD'!EFW29</f>
        <v>0</v>
      </c>
      <c r="EJO6" s="243">
        <f>'Inbound SOS &amp; EOD'!EFX29</f>
        <v>0</v>
      </c>
      <c r="EJP6" s="243">
        <f>'Inbound SOS &amp; EOD'!EFY29</f>
        <v>0</v>
      </c>
      <c r="EJQ6" s="243">
        <f>'Inbound SOS &amp; EOD'!EFZ29</f>
        <v>0</v>
      </c>
      <c r="EJR6" s="243">
        <f>'Inbound SOS &amp; EOD'!EGA29</f>
        <v>0</v>
      </c>
      <c r="EJS6" s="243">
        <f>'Inbound SOS &amp; EOD'!EGB29</f>
        <v>0</v>
      </c>
      <c r="EJT6" s="243">
        <f>'Inbound SOS &amp; EOD'!EGC29</f>
        <v>0</v>
      </c>
      <c r="EJU6" s="243">
        <f>'Inbound SOS &amp; EOD'!EGD29</f>
        <v>0</v>
      </c>
      <c r="EJV6" s="243">
        <f>'Inbound SOS &amp; EOD'!EGE29</f>
        <v>0</v>
      </c>
      <c r="EJW6" s="243">
        <f>'Inbound SOS &amp; EOD'!EGF29</f>
        <v>0</v>
      </c>
      <c r="EJX6" s="243">
        <f>'Inbound SOS &amp; EOD'!EGG29</f>
        <v>0</v>
      </c>
      <c r="EJY6" s="243">
        <f>'Inbound SOS &amp; EOD'!EGH29</f>
        <v>0</v>
      </c>
      <c r="EJZ6" s="243">
        <f>'Inbound SOS &amp; EOD'!EGI29</f>
        <v>0</v>
      </c>
      <c r="EKA6" s="243">
        <f>'Inbound SOS &amp; EOD'!EGJ29</f>
        <v>0</v>
      </c>
      <c r="EKB6" s="243">
        <f>'Inbound SOS &amp; EOD'!EGK29</f>
        <v>0</v>
      </c>
      <c r="EKC6" s="243">
        <f>'Inbound SOS &amp; EOD'!EGL29</f>
        <v>0</v>
      </c>
      <c r="EKD6" s="243">
        <f>'Inbound SOS &amp; EOD'!EGM29</f>
        <v>0</v>
      </c>
      <c r="EKE6" s="243">
        <f>'Inbound SOS &amp; EOD'!EGN29</f>
        <v>0</v>
      </c>
      <c r="EKF6" s="243">
        <f>'Inbound SOS &amp; EOD'!EGO29</f>
        <v>0</v>
      </c>
      <c r="EKG6" s="243">
        <f>'Inbound SOS &amp; EOD'!EGP29</f>
        <v>0</v>
      </c>
      <c r="EKH6" s="243">
        <f>'Inbound SOS &amp; EOD'!EGQ29</f>
        <v>0</v>
      </c>
      <c r="EKI6" s="243">
        <f>'Inbound SOS &amp; EOD'!EGR29</f>
        <v>0</v>
      </c>
      <c r="EKJ6" s="243">
        <f>'Inbound SOS &amp; EOD'!EGS29</f>
        <v>0</v>
      </c>
      <c r="EKK6" s="243">
        <f>'Inbound SOS &amp; EOD'!EGT29</f>
        <v>0</v>
      </c>
      <c r="EKL6" s="243">
        <f>'Inbound SOS &amp; EOD'!EGU29</f>
        <v>0</v>
      </c>
      <c r="EKM6" s="243">
        <f>'Inbound SOS &amp; EOD'!EGV29</f>
        <v>0</v>
      </c>
      <c r="EKN6" s="243">
        <f>'Inbound SOS &amp; EOD'!EGW29</f>
        <v>0</v>
      </c>
      <c r="EKO6" s="243">
        <f>'Inbound SOS &amp; EOD'!EGX29</f>
        <v>0</v>
      </c>
      <c r="EKP6" s="243">
        <f>'Inbound SOS &amp; EOD'!EGY29</f>
        <v>0</v>
      </c>
      <c r="EKQ6" s="243">
        <f>'Inbound SOS &amp; EOD'!EGZ29</f>
        <v>0</v>
      </c>
      <c r="EKR6" s="243">
        <f>'Inbound SOS &amp; EOD'!EHA29</f>
        <v>0</v>
      </c>
      <c r="EKS6" s="243">
        <f>'Inbound SOS &amp; EOD'!EHB29</f>
        <v>0</v>
      </c>
      <c r="EKT6" s="243">
        <f>'Inbound SOS &amp; EOD'!EHC29</f>
        <v>0</v>
      </c>
      <c r="EKU6" s="243">
        <f>'Inbound SOS &amp; EOD'!EHD29</f>
        <v>0</v>
      </c>
      <c r="EKV6" s="243">
        <f>'Inbound SOS &amp; EOD'!EHE29</f>
        <v>0</v>
      </c>
      <c r="EKW6" s="243">
        <f>'Inbound SOS &amp; EOD'!EHF29</f>
        <v>0</v>
      </c>
      <c r="EKX6" s="243">
        <f>'Inbound SOS &amp; EOD'!EHG29</f>
        <v>0</v>
      </c>
      <c r="EKY6" s="243">
        <f>'Inbound SOS &amp; EOD'!EHH29</f>
        <v>0</v>
      </c>
      <c r="EKZ6" s="243">
        <f>'Inbound SOS &amp; EOD'!EHI29</f>
        <v>0</v>
      </c>
      <c r="ELA6" s="243">
        <f>'Inbound SOS &amp; EOD'!EHJ29</f>
        <v>0</v>
      </c>
      <c r="ELB6" s="243">
        <f>'Inbound SOS &amp; EOD'!EHK29</f>
        <v>0</v>
      </c>
      <c r="ELC6" s="243">
        <f>'Inbound SOS &amp; EOD'!EHL29</f>
        <v>0</v>
      </c>
      <c r="ELD6" s="243">
        <f>'Inbound SOS &amp; EOD'!EHM29</f>
        <v>0</v>
      </c>
      <c r="ELE6" s="243">
        <f>'Inbound SOS &amp; EOD'!EHN29</f>
        <v>0</v>
      </c>
      <c r="ELF6" s="243">
        <f>'Inbound SOS &amp; EOD'!EHO29</f>
        <v>0</v>
      </c>
      <c r="ELG6" s="243">
        <f>'Inbound SOS &amp; EOD'!EHP29</f>
        <v>0</v>
      </c>
      <c r="ELH6" s="243">
        <f>'Inbound SOS &amp; EOD'!EHQ29</f>
        <v>0</v>
      </c>
      <c r="ELI6" s="243">
        <f>'Inbound SOS &amp; EOD'!EHR29</f>
        <v>0</v>
      </c>
      <c r="ELJ6" s="243">
        <f>'Inbound SOS &amp; EOD'!EHS29</f>
        <v>0</v>
      </c>
      <c r="ELK6" s="243">
        <f>'Inbound SOS &amp; EOD'!EHT29</f>
        <v>0</v>
      </c>
      <c r="ELL6" s="243">
        <f>'Inbound SOS &amp; EOD'!EHU29</f>
        <v>0</v>
      </c>
      <c r="ELM6" s="243">
        <f>'Inbound SOS &amp; EOD'!EHV29</f>
        <v>0</v>
      </c>
      <c r="ELN6" s="243">
        <f>'Inbound SOS &amp; EOD'!EHW29</f>
        <v>0</v>
      </c>
      <c r="ELO6" s="243">
        <f>'Inbound SOS &amp; EOD'!EHX29</f>
        <v>0</v>
      </c>
      <c r="ELP6" s="243">
        <f>'Inbound SOS &amp; EOD'!EHY29</f>
        <v>0</v>
      </c>
      <c r="ELQ6" s="243">
        <f>'Inbound SOS &amp; EOD'!EHZ29</f>
        <v>0</v>
      </c>
      <c r="ELR6" s="243">
        <f>'Inbound SOS &amp; EOD'!EIA29</f>
        <v>0</v>
      </c>
      <c r="ELS6" s="243">
        <f>'Inbound SOS &amp; EOD'!EIB29</f>
        <v>0</v>
      </c>
      <c r="ELT6" s="243">
        <f>'Inbound SOS &amp; EOD'!EIC29</f>
        <v>0</v>
      </c>
      <c r="ELU6" s="243">
        <f>'Inbound SOS &amp; EOD'!EID29</f>
        <v>0</v>
      </c>
      <c r="ELV6" s="243">
        <f>'Inbound SOS &amp; EOD'!EIE29</f>
        <v>0</v>
      </c>
      <c r="ELW6" s="243">
        <f>'Inbound SOS &amp; EOD'!EIF29</f>
        <v>0</v>
      </c>
      <c r="ELX6" s="243">
        <f>'Inbound SOS &amp; EOD'!EIG29</f>
        <v>0</v>
      </c>
      <c r="ELY6" s="243">
        <f>'Inbound SOS &amp; EOD'!EIH29</f>
        <v>0</v>
      </c>
      <c r="ELZ6" s="243">
        <f>'Inbound SOS &amp; EOD'!EII29</f>
        <v>0</v>
      </c>
      <c r="EMA6" s="243">
        <f>'Inbound SOS &amp; EOD'!EIJ29</f>
        <v>0</v>
      </c>
      <c r="EMB6" s="243">
        <f>'Inbound SOS &amp; EOD'!EIK29</f>
        <v>0</v>
      </c>
      <c r="EMC6" s="243">
        <f>'Inbound SOS &amp; EOD'!EIL29</f>
        <v>0</v>
      </c>
      <c r="EMD6" s="243">
        <f>'Inbound SOS &amp; EOD'!EIM29</f>
        <v>0</v>
      </c>
      <c r="EME6" s="243">
        <f>'Inbound SOS &amp; EOD'!EIN29</f>
        <v>0</v>
      </c>
      <c r="EMF6" s="243">
        <f>'Inbound SOS &amp; EOD'!EIO29</f>
        <v>0</v>
      </c>
      <c r="EMG6" s="243">
        <f>'Inbound SOS &amp; EOD'!EIP29</f>
        <v>0</v>
      </c>
      <c r="EMH6" s="243">
        <f>'Inbound SOS &amp; EOD'!EIQ29</f>
        <v>0</v>
      </c>
      <c r="EMI6" s="243">
        <f>'Inbound SOS &amp; EOD'!EIR29</f>
        <v>0</v>
      </c>
      <c r="EMJ6" s="243">
        <f>'Inbound SOS &amp; EOD'!EIS29</f>
        <v>0</v>
      </c>
      <c r="EMK6" s="243">
        <f>'Inbound SOS &amp; EOD'!EIT29</f>
        <v>0</v>
      </c>
      <c r="EML6" s="243">
        <f>'Inbound SOS &amp; EOD'!EIU29</f>
        <v>0</v>
      </c>
      <c r="EMM6" s="243">
        <f>'Inbound SOS &amp; EOD'!EIV29</f>
        <v>0</v>
      </c>
      <c r="EMN6" s="243">
        <f>'Inbound SOS &amp; EOD'!EIW29</f>
        <v>0</v>
      </c>
      <c r="EMO6" s="243">
        <f>'Inbound SOS &amp; EOD'!EIX29</f>
        <v>0</v>
      </c>
      <c r="EMP6" s="243">
        <f>'Inbound SOS &amp; EOD'!EIY29</f>
        <v>0</v>
      </c>
      <c r="EMQ6" s="243">
        <f>'Inbound SOS &amp; EOD'!EIZ29</f>
        <v>0</v>
      </c>
      <c r="EMR6" s="243">
        <f>'Inbound SOS &amp; EOD'!EJA29</f>
        <v>0</v>
      </c>
      <c r="EMS6" s="243">
        <f>'Inbound SOS &amp; EOD'!EJB29</f>
        <v>0</v>
      </c>
      <c r="EMT6" s="243">
        <f>'Inbound SOS &amp; EOD'!EJC29</f>
        <v>0</v>
      </c>
      <c r="EMU6" s="243">
        <f>'Inbound SOS &amp; EOD'!EJD29</f>
        <v>0</v>
      </c>
      <c r="EMV6" s="243">
        <f>'Inbound SOS &amp; EOD'!EJE29</f>
        <v>0</v>
      </c>
      <c r="EMW6" s="243">
        <f>'Inbound SOS &amp; EOD'!EJF29</f>
        <v>0</v>
      </c>
      <c r="EMX6" s="243">
        <f>'Inbound SOS &amp; EOD'!EJG29</f>
        <v>0</v>
      </c>
      <c r="EMY6" s="243">
        <f>'Inbound SOS &amp; EOD'!EJH29</f>
        <v>0</v>
      </c>
      <c r="EMZ6" s="243">
        <f>'Inbound SOS &amp; EOD'!EJI29</f>
        <v>0</v>
      </c>
      <c r="ENA6" s="243">
        <f>'Inbound SOS &amp; EOD'!EJJ29</f>
        <v>0</v>
      </c>
      <c r="ENB6" s="243">
        <f>'Inbound SOS &amp; EOD'!EJK29</f>
        <v>0</v>
      </c>
      <c r="ENC6" s="243">
        <f>'Inbound SOS &amp; EOD'!EJL29</f>
        <v>0</v>
      </c>
      <c r="END6" s="243">
        <f>'Inbound SOS &amp; EOD'!EJM29</f>
        <v>0</v>
      </c>
      <c r="ENE6" s="243">
        <f>'Inbound SOS &amp; EOD'!EJN29</f>
        <v>0</v>
      </c>
      <c r="ENF6" s="243">
        <f>'Inbound SOS &amp; EOD'!EJO29</f>
        <v>0</v>
      </c>
      <c r="ENG6" s="243">
        <f>'Inbound SOS &amp; EOD'!EJP29</f>
        <v>0</v>
      </c>
      <c r="ENH6" s="243">
        <f>'Inbound SOS &amp; EOD'!EJQ29</f>
        <v>0</v>
      </c>
      <c r="ENI6" s="243">
        <f>'Inbound SOS &amp; EOD'!EJR29</f>
        <v>0</v>
      </c>
      <c r="ENJ6" s="243">
        <f>'Inbound SOS &amp; EOD'!EJS29</f>
        <v>0</v>
      </c>
      <c r="ENK6" s="243">
        <f>'Inbound SOS &amp; EOD'!EJT29</f>
        <v>0</v>
      </c>
      <c r="ENL6" s="243">
        <f>'Inbound SOS &amp; EOD'!EJU29</f>
        <v>0</v>
      </c>
      <c r="ENM6" s="243">
        <f>'Inbound SOS &amp; EOD'!EJV29</f>
        <v>0</v>
      </c>
      <c r="ENN6" s="243">
        <f>'Inbound SOS &amp; EOD'!EJW29</f>
        <v>0</v>
      </c>
      <c r="ENO6" s="243">
        <f>'Inbound SOS &amp; EOD'!EJX29</f>
        <v>0</v>
      </c>
      <c r="ENP6" s="243">
        <f>'Inbound SOS &amp; EOD'!EJY29</f>
        <v>0</v>
      </c>
      <c r="ENQ6" s="243">
        <f>'Inbound SOS &amp; EOD'!EJZ29</f>
        <v>0</v>
      </c>
      <c r="ENR6" s="243">
        <f>'Inbound SOS &amp; EOD'!EKA29</f>
        <v>0</v>
      </c>
      <c r="ENS6" s="243">
        <f>'Inbound SOS &amp; EOD'!EKB29</f>
        <v>0</v>
      </c>
      <c r="ENT6" s="243">
        <f>'Inbound SOS &amp; EOD'!EKC29</f>
        <v>0</v>
      </c>
      <c r="ENU6" s="243">
        <f>'Inbound SOS &amp; EOD'!EKD29</f>
        <v>0</v>
      </c>
      <c r="ENV6" s="243">
        <f>'Inbound SOS &amp; EOD'!EKE29</f>
        <v>0</v>
      </c>
      <c r="ENW6" s="243">
        <f>'Inbound SOS &amp; EOD'!EKF29</f>
        <v>0</v>
      </c>
      <c r="ENX6" s="243">
        <f>'Inbound SOS &amp; EOD'!EKG29</f>
        <v>0</v>
      </c>
      <c r="ENY6" s="243">
        <f>'Inbound SOS &amp; EOD'!EKH29</f>
        <v>0</v>
      </c>
      <c r="ENZ6" s="243">
        <f>'Inbound SOS &amp; EOD'!EKI29</f>
        <v>0</v>
      </c>
      <c r="EOA6" s="243">
        <f>'Inbound SOS &amp; EOD'!EKJ29</f>
        <v>0</v>
      </c>
      <c r="EOB6" s="243">
        <f>'Inbound SOS &amp; EOD'!EKK29</f>
        <v>0</v>
      </c>
      <c r="EOC6" s="243">
        <f>'Inbound SOS &amp; EOD'!EKL29</f>
        <v>0</v>
      </c>
      <c r="EOD6" s="243">
        <f>'Inbound SOS &amp; EOD'!EKM29</f>
        <v>0</v>
      </c>
      <c r="EOE6" s="243">
        <f>'Inbound SOS &amp; EOD'!EKN29</f>
        <v>0</v>
      </c>
      <c r="EOF6" s="243">
        <f>'Inbound SOS &amp; EOD'!EKO29</f>
        <v>0</v>
      </c>
      <c r="EOG6" s="243">
        <f>'Inbound SOS &amp; EOD'!EKP29</f>
        <v>0</v>
      </c>
      <c r="EOH6" s="243">
        <f>'Inbound SOS &amp; EOD'!EKQ29</f>
        <v>0</v>
      </c>
      <c r="EOI6" s="243">
        <f>'Inbound SOS &amp; EOD'!EKR29</f>
        <v>0</v>
      </c>
      <c r="EOJ6" s="243">
        <f>'Inbound SOS &amp; EOD'!EKS29</f>
        <v>0</v>
      </c>
      <c r="EOK6" s="243">
        <f>'Inbound SOS &amp; EOD'!EKT29</f>
        <v>0</v>
      </c>
      <c r="EOL6" s="243">
        <f>'Inbound SOS &amp; EOD'!EKU29</f>
        <v>0</v>
      </c>
      <c r="EOM6" s="243">
        <f>'Inbound SOS &amp; EOD'!EKV29</f>
        <v>0</v>
      </c>
      <c r="EON6" s="243">
        <f>'Inbound SOS &amp; EOD'!EKW29</f>
        <v>0</v>
      </c>
      <c r="EOO6" s="243">
        <f>'Inbound SOS &amp; EOD'!EKX29</f>
        <v>0</v>
      </c>
      <c r="EOP6" s="243">
        <f>'Inbound SOS &amp; EOD'!EKY29</f>
        <v>0</v>
      </c>
      <c r="EOQ6" s="243">
        <f>'Inbound SOS &amp; EOD'!EKZ29</f>
        <v>0</v>
      </c>
      <c r="EOR6" s="243">
        <f>'Inbound SOS &amp; EOD'!ELA29</f>
        <v>0</v>
      </c>
      <c r="EOS6" s="243">
        <f>'Inbound SOS &amp; EOD'!ELB29</f>
        <v>0</v>
      </c>
      <c r="EOT6" s="243">
        <f>'Inbound SOS &amp; EOD'!ELC29</f>
        <v>0</v>
      </c>
      <c r="EOU6" s="243">
        <f>'Inbound SOS &amp; EOD'!ELD29</f>
        <v>0</v>
      </c>
      <c r="EOV6" s="243">
        <f>'Inbound SOS &amp; EOD'!ELE29</f>
        <v>0</v>
      </c>
      <c r="EOW6" s="243">
        <f>'Inbound SOS &amp; EOD'!ELF29</f>
        <v>0</v>
      </c>
      <c r="EOX6" s="243">
        <f>'Inbound SOS &amp; EOD'!ELG29</f>
        <v>0</v>
      </c>
      <c r="EOY6" s="243">
        <f>'Inbound SOS &amp; EOD'!ELH29</f>
        <v>0</v>
      </c>
      <c r="EOZ6" s="243">
        <f>'Inbound SOS &amp; EOD'!ELI29</f>
        <v>0</v>
      </c>
      <c r="EPA6" s="243">
        <f>'Inbound SOS &amp; EOD'!ELJ29</f>
        <v>0</v>
      </c>
      <c r="EPB6" s="243">
        <f>'Inbound SOS &amp; EOD'!ELK29</f>
        <v>0</v>
      </c>
      <c r="EPC6" s="243">
        <f>'Inbound SOS &amp; EOD'!ELL29</f>
        <v>0</v>
      </c>
      <c r="EPD6" s="243">
        <f>'Inbound SOS &amp; EOD'!ELM29</f>
        <v>0</v>
      </c>
      <c r="EPE6" s="243">
        <f>'Inbound SOS &amp; EOD'!ELN29</f>
        <v>0</v>
      </c>
      <c r="EPF6" s="243">
        <f>'Inbound SOS &amp; EOD'!ELO29</f>
        <v>0</v>
      </c>
      <c r="EPG6" s="243">
        <f>'Inbound SOS &amp; EOD'!ELP29</f>
        <v>0</v>
      </c>
      <c r="EPH6" s="243">
        <f>'Inbound SOS &amp; EOD'!ELQ29</f>
        <v>0</v>
      </c>
      <c r="EPI6" s="243">
        <f>'Inbound SOS &amp; EOD'!ELR29</f>
        <v>0</v>
      </c>
      <c r="EPJ6" s="243">
        <f>'Inbound SOS &amp; EOD'!ELS29</f>
        <v>0</v>
      </c>
      <c r="EPK6" s="243">
        <f>'Inbound SOS &amp; EOD'!ELT29</f>
        <v>0</v>
      </c>
      <c r="EPL6" s="243">
        <f>'Inbound SOS &amp; EOD'!ELU29</f>
        <v>0</v>
      </c>
      <c r="EPM6" s="243">
        <f>'Inbound SOS &amp; EOD'!ELV29</f>
        <v>0</v>
      </c>
      <c r="EPN6" s="243">
        <f>'Inbound SOS &amp; EOD'!ELW29</f>
        <v>0</v>
      </c>
      <c r="EPO6" s="243">
        <f>'Inbound SOS &amp; EOD'!ELX29</f>
        <v>0</v>
      </c>
      <c r="EPP6" s="243">
        <f>'Inbound SOS &amp; EOD'!ELY29</f>
        <v>0</v>
      </c>
      <c r="EPQ6" s="243">
        <f>'Inbound SOS &amp; EOD'!ELZ29</f>
        <v>0</v>
      </c>
      <c r="EPR6" s="243">
        <f>'Inbound SOS &amp; EOD'!EMA29</f>
        <v>0</v>
      </c>
      <c r="EPS6" s="243">
        <f>'Inbound SOS &amp; EOD'!EMB29</f>
        <v>0</v>
      </c>
      <c r="EPT6" s="243">
        <f>'Inbound SOS &amp; EOD'!EMC29</f>
        <v>0</v>
      </c>
      <c r="EPU6" s="243">
        <f>'Inbound SOS &amp; EOD'!EMD29</f>
        <v>0</v>
      </c>
      <c r="EPV6" s="243">
        <f>'Inbound SOS &amp; EOD'!EME29</f>
        <v>0</v>
      </c>
      <c r="EPW6" s="243">
        <f>'Inbound SOS &amp; EOD'!EMF29</f>
        <v>0</v>
      </c>
      <c r="EPX6" s="243">
        <f>'Inbound SOS &amp; EOD'!EMG29</f>
        <v>0</v>
      </c>
      <c r="EPY6" s="243">
        <f>'Inbound SOS &amp; EOD'!EMH29</f>
        <v>0</v>
      </c>
      <c r="EPZ6" s="243">
        <f>'Inbound SOS &amp; EOD'!EMI29</f>
        <v>0</v>
      </c>
      <c r="EQA6" s="243">
        <f>'Inbound SOS &amp; EOD'!EMJ29</f>
        <v>0</v>
      </c>
      <c r="EQB6" s="243">
        <f>'Inbound SOS &amp; EOD'!EMK29</f>
        <v>0</v>
      </c>
      <c r="EQC6" s="243">
        <f>'Inbound SOS &amp; EOD'!EML29</f>
        <v>0</v>
      </c>
      <c r="EQD6" s="243">
        <f>'Inbound SOS &amp; EOD'!EMM29</f>
        <v>0</v>
      </c>
      <c r="EQE6" s="243">
        <f>'Inbound SOS &amp; EOD'!EMN29</f>
        <v>0</v>
      </c>
      <c r="EQF6" s="243">
        <f>'Inbound SOS &amp; EOD'!EMO29</f>
        <v>0</v>
      </c>
      <c r="EQG6" s="243">
        <f>'Inbound SOS &amp; EOD'!EMP29</f>
        <v>0</v>
      </c>
      <c r="EQH6" s="243">
        <f>'Inbound SOS &amp; EOD'!EMQ29</f>
        <v>0</v>
      </c>
      <c r="EQI6" s="243">
        <f>'Inbound SOS &amp; EOD'!EMR29</f>
        <v>0</v>
      </c>
      <c r="EQJ6" s="243">
        <f>'Inbound SOS &amp; EOD'!EMS29</f>
        <v>0</v>
      </c>
      <c r="EQK6" s="243">
        <f>'Inbound SOS &amp; EOD'!EMT29</f>
        <v>0</v>
      </c>
      <c r="EQL6" s="243">
        <f>'Inbound SOS &amp; EOD'!EMU29</f>
        <v>0</v>
      </c>
      <c r="EQM6" s="243">
        <f>'Inbound SOS &amp; EOD'!EMV29</f>
        <v>0</v>
      </c>
      <c r="EQN6" s="243">
        <f>'Inbound SOS &amp; EOD'!EMW29</f>
        <v>0</v>
      </c>
      <c r="EQO6" s="243">
        <f>'Inbound SOS &amp; EOD'!EMX29</f>
        <v>0</v>
      </c>
      <c r="EQP6" s="243">
        <f>'Inbound SOS &amp; EOD'!EMY29</f>
        <v>0</v>
      </c>
      <c r="EQQ6" s="243">
        <f>'Inbound SOS &amp; EOD'!EMZ29</f>
        <v>0</v>
      </c>
      <c r="EQR6" s="243">
        <f>'Inbound SOS &amp; EOD'!ENA29</f>
        <v>0</v>
      </c>
      <c r="EQS6" s="243">
        <f>'Inbound SOS &amp; EOD'!ENB29</f>
        <v>0</v>
      </c>
      <c r="EQT6" s="243">
        <f>'Inbound SOS &amp; EOD'!ENC29</f>
        <v>0</v>
      </c>
      <c r="EQU6" s="243">
        <f>'Inbound SOS &amp; EOD'!END29</f>
        <v>0</v>
      </c>
      <c r="EQV6" s="243">
        <f>'Inbound SOS &amp; EOD'!ENE29</f>
        <v>0</v>
      </c>
      <c r="EQW6" s="243">
        <f>'Inbound SOS &amp; EOD'!ENF29</f>
        <v>0</v>
      </c>
      <c r="EQX6" s="243">
        <f>'Inbound SOS &amp; EOD'!ENG29</f>
        <v>0</v>
      </c>
      <c r="EQY6" s="243">
        <f>'Inbound SOS &amp; EOD'!ENH29</f>
        <v>0</v>
      </c>
      <c r="EQZ6" s="243">
        <f>'Inbound SOS &amp; EOD'!ENI29</f>
        <v>0</v>
      </c>
      <c r="ERA6" s="243">
        <f>'Inbound SOS &amp; EOD'!ENJ29</f>
        <v>0</v>
      </c>
      <c r="ERB6" s="243">
        <f>'Inbound SOS &amp; EOD'!ENK29</f>
        <v>0</v>
      </c>
      <c r="ERC6" s="243">
        <f>'Inbound SOS &amp; EOD'!ENL29</f>
        <v>0</v>
      </c>
      <c r="ERD6" s="243">
        <f>'Inbound SOS &amp; EOD'!ENM29</f>
        <v>0</v>
      </c>
      <c r="ERE6" s="243">
        <f>'Inbound SOS &amp; EOD'!ENN29</f>
        <v>0</v>
      </c>
      <c r="ERF6" s="243">
        <f>'Inbound SOS &amp; EOD'!ENO29</f>
        <v>0</v>
      </c>
      <c r="ERG6" s="243">
        <f>'Inbound SOS &amp; EOD'!ENP29</f>
        <v>0</v>
      </c>
      <c r="ERH6" s="243">
        <f>'Inbound SOS &amp; EOD'!ENQ29</f>
        <v>0</v>
      </c>
      <c r="ERI6" s="243">
        <f>'Inbound SOS &amp; EOD'!ENR29</f>
        <v>0</v>
      </c>
      <c r="ERJ6" s="243">
        <f>'Inbound SOS &amp; EOD'!ENS29</f>
        <v>0</v>
      </c>
      <c r="ERK6" s="243">
        <f>'Inbound SOS &amp; EOD'!ENT29</f>
        <v>0</v>
      </c>
      <c r="ERL6" s="243">
        <f>'Inbound SOS &amp; EOD'!ENU29</f>
        <v>0</v>
      </c>
      <c r="ERM6" s="243">
        <f>'Inbound SOS &amp; EOD'!ENV29</f>
        <v>0</v>
      </c>
      <c r="ERN6" s="243">
        <f>'Inbound SOS &amp; EOD'!ENW29</f>
        <v>0</v>
      </c>
      <c r="ERO6" s="243">
        <f>'Inbound SOS &amp; EOD'!ENX29</f>
        <v>0</v>
      </c>
      <c r="ERP6" s="243">
        <f>'Inbound SOS &amp; EOD'!ENY29</f>
        <v>0</v>
      </c>
      <c r="ERQ6" s="243">
        <f>'Inbound SOS &amp; EOD'!ENZ29</f>
        <v>0</v>
      </c>
      <c r="ERR6" s="243">
        <f>'Inbound SOS &amp; EOD'!EOA29</f>
        <v>0</v>
      </c>
      <c r="ERS6" s="243">
        <f>'Inbound SOS &amp; EOD'!EOB29</f>
        <v>0</v>
      </c>
      <c r="ERT6" s="243">
        <f>'Inbound SOS &amp; EOD'!EOC29</f>
        <v>0</v>
      </c>
      <c r="ERU6" s="243">
        <f>'Inbound SOS &amp; EOD'!EOD29</f>
        <v>0</v>
      </c>
      <c r="ERV6" s="243">
        <f>'Inbound SOS &amp; EOD'!EOE29</f>
        <v>0</v>
      </c>
      <c r="ERW6" s="243">
        <f>'Inbound SOS &amp; EOD'!EOF29</f>
        <v>0</v>
      </c>
      <c r="ERX6" s="243">
        <f>'Inbound SOS &amp; EOD'!EOG29</f>
        <v>0</v>
      </c>
      <c r="ERY6" s="243">
        <f>'Inbound SOS &amp; EOD'!EOH29</f>
        <v>0</v>
      </c>
      <c r="ERZ6" s="243">
        <f>'Inbound SOS &amp; EOD'!EOI29</f>
        <v>0</v>
      </c>
      <c r="ESA6" s="243">
        <f>'Inbound SOS &amp; EOD'!EOJ29</f>
        <v>0</v>
      </c>
      <c r="ESB6" s="243">
        <f>'Inbound SOS &amp; EOD'!EOK29</f>
        <v>0</v>
      </c>
      <c r="ESC6" s="243">
        <f>'Inbound SOS &amp; EOD'!EOL29</f>
        <v>0</v>
      </c>
      <c r="ESD6" s="243">
        <f>'Inbound SOS &amp; EOD'!EOM29</f>
        <v>0</v>
      </c>
      <c r="ESE6" s="243">
        <f>'Inbound SOS &amp; EOD'!EON29</f>
        <v>0</v>
      </c>
      <c r="ESF6" s="243">
        <f>'Inbound SOS &amp; EOD'!EOO29</f>
        <v>0</v>
      </c>
      <c r="ESG6" s="243">
        <f>'Inbound SOS &amp; EOD'!EOP29</f>
        <v>0</v>
      </c>
      <c r="ESH6" s="243">
        <f>'Inbound SOS &amp; EOD'!EOQ29</f>
        <v>0</v>
      </c>
      <c r="ESI6" s="243">
        <f>'Inbound SOS &amp; EOD'!EOR29</f>
        <v>0</v>
      </c>
      <c r="ESJ6" s="243">
        <f>'Inbound SOS &amp; EOD'!EOS29</f>
        <v>0</v>
      </c>
      <c r="ESK6" s="243">
        <f>'Inbound SOS &amp; EOD'!EOT29</f>
        <v>0</v>
      </c>
      <c r="ESL6" s="243">
        <f>'Inbound SOS &amp; EOD'!EOU29</f>
        <v>0</v>
      </c>
      <c r="ESM6" s="243">
        <f>'Inbound SOS &amp; EOD'!EOV29</f>
        <v>0</v>
      </c>
      <c r="ESN6" s="243">
        <f>'Inbound SOS &amp; EOD'!EOW29</f>
        <v>0</v>
      </c>
      <c r="ESO6" s="243">
        <f>'Inbound SOS &amp; EOD'!EOX29</f>
        <v>0</v>
      </c>
      <c r="ESP6" s="243">
        <f>'Inbound SOS &amp; EOD'!EOY29</f>
        <v>0</v>
      </c>
      <c r="ESQ6" s="243">
        <f>'Inbound SOS &amp; EOD'!EOZ29</f>
        <v>0</v>
      </c>
      <c r="ESR6" s="243">
        <f>'Inbound SOS &amp; EOD'!EPA29</f>
        <v>0</v>
      </c>
      <c r="ESS6" s="243">
        <f>'Inbound SOS &amp; EOD'!EPB29</f>
        <v>0</v>
      </c>
      <c r="EST6" s="243">
        <f>'Inbound SOS &amp; EOD'!EPC29</f>
        <v>0</v>
      </c>
      <c r="ESU6" s="243">
        <f>'Inbound SOS &amp; EOD'!EPD29</f>
        <v>0</v>
      </c>
      <c r="ESV6" s="243">
        <f>'Inbound SOS &amp; EOD'!EPE29</f>
        <v>0</v>
      </c>
      <c r="ESW6" s="243">
        <f>'Inbound SOS &amp; EOD'!EPF29</f>
        <v>0</v>
      </c>
      <c r="ESX6" s="243">
        <f>'Inbound SOS &amp; EOD'!EPG29</f>
        <v>0</v>
      </c>
      <c r="ESY6" s="243">
        <f>'Inbound SOS &amp; EOD'!EPH29</f>
        <v>0</v>
      </c>
      <c r="ESZ6" s="243">
        <f>'Inbound SOS &amp; EOD'!EPI29</f>
        <v>0</v>
      </c>
      <c r="ETA6" s="243">
        <f>'Inbound SOS &amp; EOD'!EPJ29</f>
        <v>0</v>
      </c>
      <c r="ETB6" s="243">
        <f>'Inbound SOS &amp; EOD'!EPK29</f>
        <v>0</v>
      </c>
      <c r="ETC6" s="243">
        <f>'Inbound SOS &amp; EOD'!EPL29</f>
        <v>0</v>
      </c>
      <c r="ETD6" s="243">
        <f>'Inbound SOS &amp; EOD'!EPM29</f>
        <v>0</v>
      </c>
      <c r="ETE6" s="243">
        <f>'Inbound SOS &amp; EOD'!EPN29</f>
        <v>0</v>
      </c>
      <c r="ETF6" s="243">
        <f>'Inbound SOS &amp; EOD'!EPO29</f>
        <v>0</v>
      </c>
      <c r="ETG6" s="243">
        <f>'Inbound SOS &amp; EOD'!EPP29</f>
        <v>0</v>
      </c>
      <c r="ETH6" s="243">
        <f>'Inbound SOS &amp; EOD'!EPQ29</f>
        <v>0</v>
      </c>
      <c r="ETI6" s="243">
        <f>'Inbound SOS &amp; EOD'!EPR29</f>
        <v>0</v>
      </c>
      <c r="ETJ6" s="243">
        <f>'Inbound SOS &amp; EOD'!EPS29</f>
        <v>0</v>
      </c>
      <c r="ETK6" s="243">
        <f>'Inbound SOS &amp; EOD'!EPT29</f>
        <v>0</v>
      </c>
      <c r="ETL6" s="243">
        <f>'Inbound SOS &amp; EOD'!EPU29</f>
        <v>0</v>
      </c>
      <c r="ETM6" s="243">
        <f>'Inbound SOS &amp; EOD'!EPV29</f>
        <v>0</v>
      </c>
      <c r="ETN6" s="243">
        <f>'Inbound SOS &amp; EOD'!EPW29</f>
        <v>0</v>
      </c>
      <c r="ETO6" s="243">
        <f>'Inbound SOS &amp; EOD'!EPX29</f>
        <v>0</v>
      </c>
      <c r="ETP6" s="243">
        <f>'Inbound SOS &amp; EOD'!EPY29</f>
        <v>0</v>
      </c>
      <c r="ETQ6" s="243">
        <f>'Inbound SOS &amp; EOD'!EPZ29</f>
        <v>0</v>
      </c>
      <c r="ETR6" s="243">
        <f>'Inbound SOS &amp; EOD'!EQA29</f>
        <v>0</v>
      </c>
      <c r="ETS6" s="243">
        <f>'Inbound SOS &amp; EOD'!EQB29</f>
        <v>0</v>
      </c>
      <c r="ETT6" s="243">
        <f>'Inbound SOS &amp; EOD'!EQC29</f>
        <v>0</v>
      </c>
      <c r="ETU6" s="243">
        <f>'Inbound SOS &amp; EOD'!EQD29</f>
        <v>0</v>
      </c>
      <c r="ETV6" s="243">
        <f>'Inbound SOS &amp; EOD'!EQE29</f>
        <v>0</v>
      </c>
      <c r="ETW6" s="243">
        <f>'Inbound SOS &amp; EOD'!EQF29</f>
        <v>0</v>
      </c>
      <c r="ETX6" s="243">
        <f>'Inbound SOS &amp; EOD'!EQG29</f>
        <v>0</v>
      </c>
      <c r="ETY6" s="243">
        <f>'Inbound SOS &amp; EOD'!EQH29</f>
        <v>0</v>
      </c>
      <c r="ETZ6" s="243">
        <f>'Inbound SOS &amp; EOD'!EQI29</f>
        <v>0</v>
      </c>
      <c r="EUA6" s="243">
        <f>'Inbound SOS &amp; EOD'!EQJ29</f>
        <v>0</v>
      </c>
      <c r="EUB6" s="243">
        <f>'Inbound SOS &amp; EOD'!EQK29</f>
        <v>0</v>
      </c>
      <c r="EUC6" s="243">
        <f>'Inbound SOS &amp; EOD'!EQL29</f>
        <v>0</v>
      </c>
      <c r="EUD6" s="243">
        <f>'Inbound SOS &amp; EOD'!EQM29</f>
        <v>0</v>
      </c>
      <c r="EUE6" s="243">
        <f>'Inbound SOS &amp; EOD'!EQN29</f>
        <v>0</v>
      </c>
      <c r="EUF6" s="243">
        <f>'Inbound SOS &amp; EOD'!EQO29</f>
        <v>0</v>
      </c>
      <c r="EUG6" s="243">
        <f>'Inbound SOS &amp; EOD'!EQP29</f>
        <v>0</v>
      </c>
      <c r="EUH6" s="243">
        <f>'Inbound SOS &amp; EOD'!EQQ29</f>
        <v>0</v>
      </c>
      <c r="EUI6" s="243">
        <f>'Inbound SOS &amp; EOD'!EQR29</f>
        <v>0</v>
      </c>
      <c r="EUJ6" s="243">
        <f>'Inbound SOS &amp; EOD'!EQS29</f>
        <v>0</v>
      </c>
      <c r="EUK6" s="243">
        <f>'Inbound SOS &amp; EOD'!EQT29</f>
        <v>0</v>
      </c>
      <c r="EUL6" s="243">
        <f>'Inbound SOS &amp; EOD'!EQU29</f>
        <v>0</v>
      </c>
      <c r="EUM6" s="243">
        <f>'Inbound SOS &amp; EOD'!EQV29</f>
        <v>0</v>
      </c>
      <c r="EUN6" s="243">
        <f>'Inbound SOS &amp; EOD'!EQW29</f>
        <v>0</v>
      </c>
      <c r="EUO6" s="243">
        <f>'Inbound SOS &amp; EOD'!EQX29</f>
        <v>0</v>
      </c>
      <c r="EUP6" s="243">
        <f>'Inbound SOS &amp; EOD'!EQY29</f>
        <v>0</v>
      </c>
      <c r="EUQ6" s="243">
        <f>'Inbound SOS &amp; EOD'!EQZ29</f>
        <v>0</v>
      </c>
      <c r="EUR6" s="243">
        <f>'Inbound SOS &amp; EOD'!ERA29</f>
        <v>0</v>
      </c>
      <c r="EUS6" s="243">
        <f>'Inbound SOS &amp; EOD'!ERB29</f>
        <v>0</v>
      </c>
      <c r="EUT6" s="243">
        <f>'Inbound SOS &amp; EOD'!ERC29</f>
        <v>0</v>
      </c>
      <c r="EUU6" s="243">
        <f>'Inbound SOS &amp; EOD'!ERD29</f>
        <v>0</v>
      </c>
      <c r="EUV6" s="243">
        <f>'Inbound SOS &amp; EOD'!ERE29</f>
        <v>0</v>
      </c>
      <c r="EUW6" s="243">
        <f>'Inbound SOS &amp; EOD'!ERF29</f>
        <v>0</v>
      </c>
      <c r="EUX6" s="243">
        <f>'Inbound SOS &amp; EOD'!ERG29</f>
        <v>0</v>
      </c>
      <c r="EUY6" s="243">
        <f>'Inbound SOS &amp; EOD'!ERH29</f>
        <v>0</v>
      </c>
      <c r="EUZ6" s="243">
        <f>'Inbound SOS &amp; EOD'!ERI29</f>
        <v>0</v>
      </c>
      <c r="EVA6" s="243">
        <f>'Inbound SOS &amp; EOD'!ERJ29</f>
        <v>0</v>
      </c>
      <c r="EVB6" s="243">
        <f>'Inbound SOS &amp; EOD'!ERK29</f>
        <v>0</v>
      </c>
      <c r="EVC6" s="243">
        <f>'Inbound SOS &amp; EOD'!ERL29</f>
        <v>0</v>
      </c>
      <c r="EVD6" s="243">
        <f>'Inbound SOS &amp; EOD'!ERM29</f>
        <v>0</v>
      </c>
      <c r="EVE6" s="243">
        <f>'Inbound SOS &amp; EOD'!ERN29</f>
        <v>0</v>
      </c>
      <c r="EVF6" s="243">
        <f>'Inbound SOS &amp; EOD'!ERO29</f>
        <v>0</v>
      </c>
      <c r="EVG6" s="243">
        <f>'Inbound SOS &amp; EOD'!ERP29</f>
        <v>0</v>
      </c>
      <c r="EVH6" s="243">
        <f>'Inbound SOS &amp; EOD'!ERQ29</f>
        <v>0</v>
      </c>
      <c r="EVI6" s="243">
        <f>'Inbound SOS &amp; EOD'!ERR29</f>
        <v>0</v>
      </c>
      <c r="EVJ6" s="243">
        <f>'Inbound SOS &amp; EOD'!ERS29</f>
        <v>0</v>
      </c>
      <c r="EVK6" s="243">
        <f>'Inbound SOS &amp; EOD'!ERT29</f>
        <v>0</v>
      </c>
      <c r="EVL6" s="243">
        <f>'Inbound SOS &amp; EOD'!ERU29</f>
        <v>0</v>
      </c>
      <c r="EVM6" s="243">
        <f>'Inbound SOS &amp; EOD'!ERV29</f>
        <v>0</v>
      </c>
      <c r="EVN6" s="243">
        <f>'Inbound SOS &amp; EOD'!ERW29</f>
        <v>0</v>
      </c>
      <c r="EVO6" s="243">
        <f>'Inbound SOS &amp; EOD'!ERX29</f>
        <v>0</v>
      </c>
      <c r="EVP6" s="243">
        <f>'Inbound SOS &amp; EOD'!ERY29</f>
        <v>0</v>
      </c>
      <c r="EVQ6" s="243">
        <f>'Inbound SOS &amp; EOD'!ERZ29</f>
        <v>0</v>
      </c>
      <c r="EVR6" s="243">
        <f>'Inbound SOS &amp; EOD'!ESA29</f>
        <v>0</v>
      </c>
      <c r="EVS6" s="243">
        <f>'Inbound SOS &amp; EOD'!ESB29</f>
        <v>0</v>
      </c>
      <c r="EVT6" s="243">
        <f>'Inbound SOS &amp; EOD'!ESC29</f>
        <v>0</v>
      </c>
      <c r="EVU6" s="243">
        <f>'Inbound SOS &amp; EOD'!ESD29</f>
        <v>0</v>
      </c>
      <c r="EVV6" s="243">
        <f>'Inbound SOS &amp; EOD'!ESE29</f>
        <v>0</v>
      </c>
      <c r="EVW6" s="243">
        <f>'Inbound SOS &amp; EOD'!ESF29</f>
        <v>0</v>
      </c>
      <c r="EVX6" s="243">
        <f>'Inbound SOS &amp; EOD'!ESG29</f>
        <v>0</v>
      </c>
      <c r="EVY6" s="243">
        <f>'Inbound SOS &amp; EOD'!ESH29</f>
        <v>0</v>
      </c>
      <c r="EVZ6" s="243">
        <f>'Inbound SOS &amp; EOD'!ESI29</f>
        <v>0</v>
      </c>
      <c r="EWA6" s="243">
        <f>'Inbound SOS &amp; EOD'!ESJ29</f>
        <v>0</v>
      </c>
      <c r="EWB6" s="243">
        <f>'Inbound SOS &amp; EOD'!ESK29</f>
        <v>0</v>
      </c>
      <c r="EWC6" s="243">
        <f>'Inbound SOS &amp; EOD'!ESL29</f>
        <v>0</v>
      </c>
      <c r="EWD6" s="243">
        <f>'Inbound SOS &amp; EOD'!ESM29</f>
        <v>0</v>
      </c>
      <c r="EWE6" s="243">
        <f>'Inbound SOS &amp; EOD'!ESN29</f>
        <v>0</v>
      </c>
      <c r="EWF6" s="243">
        <f>'Inbound SOS &amp; EOD'!ESO29</f>
        <v>0</v>
      </c>
      <c r="EWG6" s="243">
        <f>'Inbound SOS &amp; EOD'!ESP29</f>
        <v>0</v>
      </c>
      <c r="EWH6" s="243">
        <f>'Inbound SOS &amp; EOD'!ESQ29</f>
        <v>0</v>
      </c>
      <c r="EWI6" s="243">
        <f>'Inbound SOS &amp; EOD'!ESR29</f>
        <v>0</v>
      </c>
      <c r="EWJ6" s="243">
        <f>'Inbound SOS &amp; EOD'!ESS29</f>
        <v>0</v>
      </c>
      <c r="EWK6" s="243">
        <f>'Inbound SOS &amp; EOD'!EST29</f>
        <v>0</v>
      </c>
      <c r="EWL6" s="243">
        <f>'Inbound SOS &amp; EOD'!ESU29</f>
        <v>0</v>
      </c>
      <c r="EWM6" s="243">
        <f>'Inbound SOS &amp; EOD'!ESV29</f>
        <v>0</v>
      </c>
      <c r="EWN6" s="243">
        <f>'Inbound SOS &amp; EOD'!ESW29</f>
        <v>0</v>
      </c>
      <c r="EWO6" s="243">
        <f>'Inbound SOS &amp; EOD'!ESX29</f>
        <v>0</v>
      </c>
      <c r="EWP6" s="243">
        <f>'Inbound SOS &amp; EOD'!ESY29</f>
        <v>0</v>
      </c>
      <c r="EWQ6" s="243">
        <f>'Inbound SOS &amp; EOD'!ESZ29</f>
        <v>0</v>
      </c>
      <c r="EWR6" s="243">
        <f>'Inbound SOS &amp; EOD'!ETA29</f>
        <v>0</v>
      </c>
      <c r="EWS6" s="243">
        <f>'Inbound SOS &amp; EOD'!ETB29</f>
        <v>0</v>
      </c>
      <c r="EWT6" s="243">
        <f>'Inbound SOS &amp; EOD'!ETC29</f>
        <v>0</v>
      </c>
      <c r="EWU6" s="243">
        <f>'Inbound SOS &amp; EOD'!ETD29</f>
        <v>0</v>
      </c>
      <c r="EWV6" s="243">
        <f>'Inbound SOS &amp; EOD'!ETE29</f>
        <v>0</v>
      </c>
      <c r="EWW6" s="243">
        <f>'Inbound SOS &amp; EOD'!ETF29</f>
        <v>0</v>
      </c>
      <c r="EWX6" s="243">
        <f>'Inbound SOS &amp; EOD'!ETG29</f>
        <v>0</v>
      </c>
      <c r="EWY6" s="243">
        <f>'Inbound SOS &amp; EOD'!ETH29</f>
        <v>0</v>
      </c>
      <c r="EWZ6" s="243">
        <f>'Inbound SOS &amp; EOD'!ETI29</f>
        <v>0</v>
      </c>
      <c r="EXA6" s="243">
        <f>'Inbound SOS &amp; EOD'!ETJ29</f>
        <v>0</v>
      </c>
      <c r="EXB6" s="243">
        <f>'Inbound SOS &amp; EOD'!ETK29</f>
        <v>0</v>
      </c>
      <c r="EXC6" s="243">
        <f>'Inbound SOS &amp; EOD'!ETL29</f>
        <v>0</v>
      </c>
      <c r="EXD6" s="243">
        <f>'Inbound SOS &amp; EOD'!ETM29</f>
        <v>0</v>
      </c>
      <c r="EXE6" s="243">
        <f>'Inbound SOS &amp; EOD'!ETN29</f>
        <v>0</v>
      </c>
      <c r="EXF6" s="243">
        <f>'Inbound SOS &amp; EOD'!ETO29</f>
        <v>0</v>
      </c>
      <c r="EXG6" s="243">
        <f>'Inbound SOS &amp; EOD'!ETP29</f>
        <v>0</v>
      </c>
      <c r="EXH6" s="243">
        <f>'Inbound SOS &amp; EOD'!ETQ29</f>
        <v>0</v>
      </c>
      <c r="EXI6" s="243">
        <f>'Inbound SOS &amp; EOD'!ETR29</f>
        <v>0</v>
      </c>
      <c r="EXJ6" s="243">
        <f>'Inbound SOS &amp; EOD'!ETS29</f>
        <v>0</v>
      </c>
      <c r="EXK6" s="243">
        <f>'Inbound SOS &amp; EOD'!ETT29</f>
        <v>0</v>
      </c>
      <c r="EXL6" s="243">
        <f>'Inbound SOS &amp; EOD'!ETU29</f>
        <v>0</v>
      </c>
      <c r="EXM6" s="243">
        <f>'Inbound SOS &amp; EOD'!ETV29</f>
        <v>0</v>
      </c>
      <c r="EXN6" s="243">
        <f>'Inbound SOS &amp; EOD'!ETW29</f>
        <v>0</v>
      </c>
      <c r="EXO6" s="243">
        <f>'Inbound SOS &amp; EOD'!ETX29</f>
        <v>0</v>
      </c>
      <c r="EXP6" s="243">
        <f>'Inbound SOS &amp; EOD'!ETY29</f>
        <v>0</v>
      </c>
      <c r="EXQ6" s="243">
        <f>'Inbound SOS &amp; EOD'!ETZ29</f>
        <v>0</v>
      </c>
      <c r="EXR6" s="243">
        <f>'Inbound SOS &amp; EOD'!EUA29</f>
        <v>0</v>
      </c>
      <c r="EXS6" s="243">
        <f>'Inbound SOS &amp; EOD'!EUB29</f>
        <v>0</v>
      </c>
      <c r="EXT6" s="243">
        <f>'Inbound SOS &amp; EOD'!EUC29</f>
        <v>0</v>
      </c>
      <c r="EXU6" s="243">
        <f>'Inbound SOS &amp; EOD'!EUD29</f>
        <v>0</v>
      </c>
      <c r="EXV6" s="243">
        <f>'Inbound SOS &amp; EOD'!EUE29</f>
        <v>0</v>
      </c>
      <c r="EXW6" s="243">
        <f>'Inbound SOS &amp; EOD'!EUF29</f>
        <v>0</v>
      </c>
      <c r="EXX6" s="243">
        <f>'Inbound SOS &amp; EOD'!EUG29</f>
        <v>0</v>
      </c>
      <c r="EXY6" s="243">
        <f>'Inbound SOS &amp; EOD'!EUH29</f>
        <v>0</v>
      </c>
      <c r="EXZ6" s="243">
        <f>'Inbound SOS &amp; EOD'!EUI29</f>
        <v>0</v>
      </c>
      <c r="EYA6" s="243">
        <f>'Inbound SOS &amp; EOD'!EUJ29</f>
        <v>0</v>
      </c>
      <c r="EYB6" s="243">
        <f>'Inbound SOS &amp; EOD'!EUK29</f>
        <v>0</v>
      </c>
      <c r="EYC6" s="243">
        <f>'Inbound SOS &amp; EOD'!EUL29</f>
        <v>0</v>
      </c>
      <c r="EYD6" s="243">
        <f>'Inbound SOS &amp; EOD'!EUM29</f>
        <v>0</v>
      </c>
      <c r="EYE6" s="243">
        <f>'Inbound SOS &amp; EOD'!EUN29</f>
        <v>0</v>
      </c>
      <c r="EYF6" s="243">
        <f>'Inbound SOS &amp; EOD'!EUO29</f>
        <v>0</v>
      </c>
      <c r="EYG6" s="243">
        <f>'Inbound SOS &amp; EOD'!EUP29</f>
        <v>0</v>
      </c>
      <c r="EYH6" s="243">
        <f>'Inbound SOS &amp; EOD'!EUQ29</f>
        <v>0</v>
      </c>
      <c r="EYI6" s="243">
        <f>'Inbound SOS &amp; EOD'!EUR29</f>
        <v>0</v>
      </c>
      <c r="EYJ6" s="243">
        <f>'Inbound SOS &amp; EOD'!EUS29</f>
        <v>0</v>
      </c>
      <c r="EYK6" s="243">
        <f>'Inbound SOS &amp; EOD'!EUT29</f>
        <v>0</v>
      </c>
      <c r="EYL6" s="243">
        <f>'Inbound SOS &amp; EOD'!EUU29</f>
        <v>0</v>
      </c>
      <c r="EYM6" s="243">
        <f>'Inbound SOS &amp; EOD'!EUV29</f>
        <v>0</v>
      </c>
      <c r="EYN6" s="243">
        <f>'Inbound SOS &amp; EOD'!EUW29</f>
        <v>0</v>
      </c>
      <c r="EYO6" s="243">
        <f>'Inbound SOS &amp; EOD'!EUX29</f>
        <v>0</v>
      </c>
      <c r="EYP6" s="243">
        <f>'Inbound SOS &amp; EOD'!EUY29</f>
        <v>0</v>
      </c>
      <c r="EYQ6" s="243">
        <f>'Inbound SOS &amp; EOD'!EUZ29</f>
        <v>0</v>
      </c>
      <c r="EYR6" s="243">
        <f>'Inbound SOS &amp; EOD'!EVA29</f>
        <v>0</v>
      </c>
      <c r="EYS6" s="243">
        <f>'Inbound SOS &amp; EOD'!EVB29</f>
        <v>0</v>
      </c>
      <c r="EYT6" s="243">
        <f>'Inbound SOS &amp; EOD'!EVC29</f>
        <v>0</v>
      </c>
      <c r="EYU6" s="243">
        <f>'Inbound SOS &amp; EOD'!EVD29</f>
        <v>0</v>
      </c>
      <c r="EYV6" s="243">
        <f>'Inbound SOS &amp; EOD'!EVE29</f>
        <v>0</v>
      </c>
      <c r="EYW6" s="243">
        <f>'Inbound SOS &amp; EOD'!EVF29</f>
        <v>0</v>
      </c>
      <c r="EYX6" s="243">
        <f>'Inbound SOS &amp; EOD'!EVG29</f>
        <v>0</v>
      </c>
      <c r="EYY6" s="243">
        <f>'Inbound SOS &amp; EOD'!EVH29</f>
        <v>0</v>
      </c>
      <c r="EYZ6" s="243">
        <f>'Inbound SOS &amp; EOD'!EVI29</f>
        <v>0</v>
      </c>
      <c r="EZA6" s="243">
        <f>'Inbound SOS &amp; EOD'!EVJ29</f>
        <v>0</v>
      </c>
      <c r="EZB6" s="243">
        <f>'Inbound SOS &amp; EOD'!EVK29</f>
        <v>0</v>
      </c>
      <c r="EZC6" s="243">
        <f>'Inbound SOS &amp; EOD'!EVL29</f>
        <v>0</v>
      </c>
      <c r="EZD6" s="243">
        <f>'Inbound SOS &amp; EOD'!EVM29</f>
        <v>0</v>
      </c>
      <c r="EZE6" s="243">
        <f>'Inbound SOS &amp; EOD'!EVN29</f>
        <v>0</v>
      </c>
      <c r="EZF6" s="243">
        <f>'Inbound SOS &amp; EOD'!EVO29</f>
        <v>0</v>
      </c>
      <c r="EZG6" s="243">
        <f>'Inbound SOS &amp; EOD'!EVP29</f>
        <v>0</v>
      </c>
      <c r="EZH6" s="243">
        <f>'Inbound SOS &amp; EOD'!EVQ29</f>
        <v>0</v>
      </c>
      <c r="EZI6" s="243">
        <f>'Inbound SOS &amp; EOD'!EVR29</f>
        <v>0</v>
      </c>
      <c r="EZJ6" s="243">
        <f>'Inbound SOS &amp; EOD'!EVS29</f>
        <v>0</v>
      </c>
      <c r="EZK6" s="243">
        <f>'Inbound SOS &amp; EOD'!EVT29</f>
        <v>0</v>
      </c>
      <c r="EZL6" s="243">
        <f>'Inbound SOS &amp; EOD'!EVU29</f>
        <v>0</v>
      </c>
      <c r="EZM6" s="243">
        <f>'Inbound SOS &amp; EOD'!EVV29</f>
        <v>0</v>
      </c>
      <c r="EZN6" s="243">
        <f>'Inbound SOS &amp; EOD'!EVW29</f>
        <v>0</v>
      </c>
      <c r="EZO6" s="243">
        <f>'Inbound SOS &amp; EOD'!EVX29</f>
        <v>0</v>
      </c>
      <c r="EZP6" s="243">
        <f>'Inbound SOS &amp; EOD'!EVY29</f>
        <v>0</v>
      </c>
      <c r="EZQ6" s="243">
        <f>'Inbound SOS &amp; EOD'!EVZ29</f>
        <v>0</v>
      </c>
      <c r="EZR6" s="243">
        <f>'Inbound SOS &amp; EOD'!EWA29</f>
        <v>0</v>
      </c>
      <c r="EZS6" s="243">
        <f>'Inbound SOS &amp; EOD'!EWB29</f>
        <v>0</v>
      </c>
      <c r="EZT6" s="243">
        <f>'Inbound SOS &amp; EOD'!EWC29</f>
        <v>0</v>
      </c>
      <c r="EZU6" s="243">
        <f>'Inbound SOS &amp; EOD'!EWD29</f>
        <v>0</v>
      </c>
      <c r="EZV6" s="243">
        <f>'Inbound SOS &amp; EOD'!EWE29</f>
        <v>0</v>
      </c>
      <c r="EZW6" s="243">
        <f>'Inbound SOS &amp; EOD'!EWF29</f>
        <v>0</v>
      </c>
      <c r="EZX6" s="243">
        <f>'Inbound SOS &amp; EOD'!EWG29</f>
        <v>0</v>
      </c>
      <c r="EZY6" s="243">
        <f>'Inbound SOS &amp; EOD'!EWH29</f>
        <v>0</v>
      </c>
      <c r="EZZ6" s="243">
        <f>'Inbound SOS &amp; EOD'!EWI29</f>
        <v>0</v>
      </c>
      <c r="FAA6" s="243">
        <f>'Inbound SOS &amp; EOD'!EWJ29</f>
        <v>0</v>
      </c>
      <c r="FAB6" s="243">
        <f>'Inbound SOS &amp; EOD'!EWK29</f>
        <v>0</v>
      </c>
      <c r="FAC6" s="243">
        <f>'Inbound SOS &amp; EOD'!EWL29</f>
        <v>0</v>
      </c>
      <c r="FAD6" s="243">
        <f>'Inbound SOS &amp; EOD'!EWM29</f>
        <v>0</v>
      </c>
      <c r="FAE6" s="243">
        <f>'Inbound SOS &amp; EOD'!EWN29</f>
        <v>0</v>
      </c>
      <c r="FAF6" s="243">
        <f>'Inbound SOS &amp; EOD'!EWO29</f>
        <v>0</v>
      </c>
      <c r="FAG6" s="243">
        <f>'Inbound SOS &amp; EOD'!EWP29</f>
        <v>0</v>
      </c>
      <c r="FAH6" s="243">
        <f>'Inbound SOS &amp; EOD'!EWQ29</f>
        <v>0</v>
      </c>
      <c r="FAI6" s="243">
        <f>'Inbound SOS &amp; EOD'!EWR29</f>
        <v>0</v>
      </c>
      <c r="FAJ6" s="243">
        <f>'Inbound SOS &amp; EOD'!EWS29</f>
        <v>0</v>
      </c>
      <c r="FAK6" s="243">
        <f>'Inbound SOS &amp; EOD'!EWT29</f>
        <v>0</v>
      </c>
      <c r="FAL6" s="243">
        <f>'Inbound SOS &amp; EOD'!EWU29</f>
        <v>0</v>
      </c>
      <c r="FAM6" s="243">
        <f>'Inbound SOS &amp; EOD'!EWV29</f>
        <v>0</v>
      </c>
      <c r="FAN6" s="243">
        <f>'Inbound SOS &amp; EOD'!EWW29</f>
        <v>0</v>
      </c>
      <c r="FAO6" s="243">
        <f>'Inbound SOS &amp; EOD'!EWX29</f>
        <v>0</v>
      </c>
      <c r="FAP6" s="243">
        <f>'Inbound SOS &amp; EOD'!EWY29</f>
        <v>0</v>
      </c>
      <c r="FAQ6" s="243">
        <f>'Inbound SOS &amp; EOD'!EWZ29</f>
        <v>0</v>
      </c>
      <c r="FAR6" s="243">
        <f>'Inbound SOS &amp; EOD'!EXA29</f>
        <v>0</v>
      </c>
      <c r="FAS6" s="243">
        <f>'Inbound SOS &amp; EOD'!EXB29</f>
        <v>0</v>
      </c>
      <c r="FAT6" s="243">
        <f>'Inbound SOS &amp; EOD'!EXC29</f>
        <v>0</v>
      </c>
      <c r="FAU6" s="243">
        <f>'Inbound SOS &amp; EOD'!EXD29</f>
        <v>0</v>
      </c>
      <c r="FAV6" s="243">
        <f>'Inbound SOS &amp; EOD'!EXE29</f>
        <v>0</v>
      </c>
      <c r="FAW6" s="243">
        <f>'Inbound SOS &amp; EOD'!EXF29</f>
        <v>0</v>
      </c>
      <c r="FAX6" s="243">
        <f>'Inbound SOS &amp; EOD'!EXG29</f>
        <v>0</v>
      </c>
      <c r="FAY6" s="243">
        <f>'Inbound SOS &amp; EOD'!EXH29</f>
        <v>0</v>
      </c>
      <c r="FAZ6" s="243">
        <f>'Inbound SOS &amp; EOD'!EXI29</f>
        <v>0</v>
      </c>
      <c r="FBA6" s="243">
        <f>'Inbound SOS &amp; EOD'!EXJ29</f>
        <v>0</v>
      </c>
      <c r="FBB6" s="243">
        <f>'Inbound SOS &amp; EOD'!EXK29</f>
        <v>0</v>
      </c>
      <c r="FBC6" s="243">
        <f>'Inbound SOS &amp; EOD'!EXL29</f>
        <v>0</v>
      </c>
      <c r="FBD6" s="243">
        <f>'Inbound SOS &amp; EOD'!EXM29</f>
        <v>0</v>
      </c>
      <c r="FBE6" s="243">
        <f>'Inbound SOS &amp; EOD'!EXN29</f>
        <v>0</v>
      </c>
      <c r="FBF6" s="243">
        <f>'Inbound SOS &amp; EOD'!EXO29</f>
        <v>0</v>
      </c>
      <c r="FBG6" s="243">
        <f>'Inbound SOS &amp; EOD'!EXP29</f>
        <v>0</v>
      </c>
      <c r="FBH6" s="243">
        <f>'Inbound SOS &amp; EOD'!EXQ29</f>
        <v>0</v>
      </c>
      <c r="FBI6" s="243">
        <f>'Inbound SOS &amp; EOD'!EXR29</f>
        <v>0</v>
      </c>
      <c r="FBJ6" s="243">
        <f>'Inbound SOS &amp; EOD'!EXS29</f>
        <v>0</v>
      </c>
      <c r="FBK6" s="243">
        <f>'Inbound SOS &amp; EOD'!EXT29</f>
        <v>0</v>
      </c>
      <c r="FBL6" s="243">
        <f>'Inbound SOS &amp; EOD'!EXU29</f>
        <v>0</v>
      </c>
      <c r="FBM6" s="243">
        <f>'Inbound SOS &amp; EOD'!EXV29</f>
        <v>0</v>
      </c>
      <c r="FBN6" s="243">
        <f>'Inbound SOS &amp; EOD'!EXW29</f>
        <v>0</v>
      </c>
      <c r="FBO6" s="243">
        <f>'Inbound SOS &amp; EOD'!EXX29</f>
        <v>0</v>
      </c>
      <c r="FBP6" s="243">
        <f>'Inbound SOS &amp; EOD'!EXY29</f>
        <v>0</v>
      </c>
      <c r="FBQ6" s="243">
        <f>'Inbound SOS &amp; EOD'!EXZ29</f>
        <v>0</v>
      </c>
      <c r="FBR6" s="243">
        <f>'Inbound SOS &amp; EOD'!EYA29</f>
        <v>0</v>
      </c>
      <c r="FBS6" s="243">
        <f>'Inbound SOS &amp; EOD'!EYB29</f>
        <v>0</v>
      </c>
      <c r="FBT6" s="243">
        <f>'Inbound SOS &amp; EOD'!EYC29</f>
        <v>0</v>
      </c>
      <c r="FBU6" s="243">
        <f>'Inbound SOS &amp; EOD'!EYD29</f>
        <v>0</v>
      </c>
      <c r="FBV6" s="243">
        <f>'Inbound SOS &amp; EOD'!EYE29</f>
        <v>0</v>
      </c>
      <c r="FBW6" s="243">
        <f>'Inbound SOS &amp; EOD'!EYF29</f>
        <v>0</v>
      </c>
      <c r="FBX6" s="243">
        <f>'Inbound SOS &amp; EOD'!EYG29</f>
        <v>0</v>
      </c>
      <c r="FBY6" s="243">
        <f>'Inbound SOS &amp; EOD'!EYH29</f>
        <v>0</v>
      </c>
      <c r="FBZ6" s="243">
        <f>'Inbound SOS &amp; EOD'!EYI29</f>
        <v>0</v>
      </c>
      <c r="FCA6" s="243">
        <f>'Inbound SOS &amp; EOD'!EYJ29</f>
        <v>0</v>
      </c>
      <c r="FCB6" s="243">
        <f>'Inbound SOS &amp; EOD'!EYK29</f>
        <v>0</v>
      </c>
      <c r="FCC6" s="243">
        <f>'Inbound SOS &amp; EOD'!EYL29</f>
        <v>0</v>
      </c>
      <c r="FCD6" s="243">
        <f>'Inbound SOS &amp; EOD'!EYM29</f>
        <v>0</v>
      </c>
      <c r="FCE6" s="243">
        <f>'Inbound SOS &amp; EOD'!EYN29</f>
        <v>0</v>
      </c>
      <c r="FCF6" s="243">
        <f>'Inbound SOS &amp; EOD'!EYO29</f>
        <v>0</v>
      </c>
      <c r="FCG6" s="243">
        <f>'Inbound SOS &amp; EOD'!EYP29</f>
        <v>0</v>
      </c>
      <c r="FCH6" s="243">
        <f>'Inbound SOS &amp; EOD'!EYQ29</f>
        <v>0</v>
      </c>
      <c r="FCI6" s="243">
        <f>'Inbound SOS &amp; EOD'!EYR29</f>
        <v>0</v>
      </c>
      <c r="FCJ6" s="243">
        <f>'Inbound SOS &amp; EOD'!EYS29</f>
        <v>0</v>
      </c>
      <c r="FCK6" s="243">
        <f>'Inbound SOS &amp; EOD'!EYT29</f>
        <v>0</v>
      </c>
      <c r="FCL6" s="243">
        <f>'Inbound SOS &amp; EOD'!EYU29</f>
        <v>0</v>
      </c>
      <c r="FCM6" s="243">
        <f>'Inbound SOS &amp; EOD'!EYV29</f>
        <v>0</v>
      </c>
      <c r="FCN6" s="243">
        <f>'Inbound SOS &amp; EOD'!EYW29</f>
        <v>0</v>
      </c>
      <c r="FCO6" s="243">
        <f>'Inbound SOS &amp; EOD'!EYX29</f>
        <v>0</v>
      </c>
      <c r="FCP6" s="243">
        <f>'Inbound SOS &amp; EOD'!EYY29</f>
        <v>0</v>
      </c>
      <c r="FCQ6" s="243">
        <f>'Inbound SOS &amp; EOD'!EYZ29</f>
        <v>0</v>
      </c>
      <c r="FCR6" s="243">
        <f>'Inbound SOS &amp; EOD'!EZA29</f>
        <v>0</v>
      </c>
      <c r="FCS6" s="243">
        <f>'Inbound SOS &amp; EOD'!EZB29</f>
        <v>0</v>
      </c>
      <c r="FCT6" s="243">
        <f>'Inbound SOS &amp; EOD'!EZC29</f>
        <v>0</v>
      </c>
      <c r="FCU6" s="243">
        <f>'Inbound SOS &amp; EOD'!EZD29</f>
        <v>0</v>
      </c>
      <c r="FCV6" s="243">
        <f>'Inbound SOS &amp; EOD'!EZE29</f>
        <v>0</v>
      </c>
      <c r="FCW6" s="243">
        <f>'Inbound SOS &amp; EOD'!EZF29</f>
        <v>0</v>
      </c>
      <c r="FCX6" s="243">
        <f>'Inbound SOS &amp; EOD'!EZG29</f>
        <v>0</v>
      </c>
      <c r="FCY6" s="243">
        <f>'Inbound SOS &amp; EOD'!EZH29</f>
        <v>0</v>
      </c>
      <c r="FCZ6" s="243">
        <f>'Inbound SOS &amp; EOD'!EZI29</f>
        <v>0</v>
      </c>
      <c r="FDA6" s="243">
        <f>'Inbound SOS &amp; EOD'!EZJ29</f>
        <v>0</v>
      </c>
      <c r="FDB6" s="243">
        <f>'Inbound SOS &amp; EOD'!EZK29</f>
        <v>0</v>
      </c>
      <c r="FDC6" s="243">
        <f>'Inbound SOS &amp; EOD'!EZL29</f>
        <v>0</v>
      </c>
      <c r="FDD6" s="243">
        <f>'Inbound SOS &amp; EOD'!EZM29</f>
        <v>0</v>
      </c>
      <c r="FDE6" s="243">
        <f>'Inbound SOS &amp; EOD'!EZN29</f>
        <v>0</v>
      </c>
      <c r="FDF6" s="243">
        <f>'Inbound SOS &amp; EOD'!EZO29</f>
        <v>0</v>
      </c>
      <c r="FDG6" s="243">
        <f>'Inbound SOS &amp; EOD'!EZP29</f>
        <v>0</v>
      </c>
      <c r="FDH6" s="243">
        <f>'Inbound SOS &amp; EOD'!EZQ29</f>
        <v>0</v>
      </c>
      <c r="FDI6" s="243">
        <f>'Inbound SOS &amp; EOD'!EZR29</f>
        <v>0</v>
      </c>
      <c r="FDJ6" s="243">
        <f>'Inbound SOS &amp; EOD'!EZS29</f>
        <v>0</v>
      </c>
      <c r="FDK6" s="243">
        <f>'Inbound SOS &amp; EOD'!EZT29</f>
        <v>0</v>
      </c>
      <c r="FDL6" s="243">
        <f>'Inbound SOS &amp; EOD'!EZU29</f>
        <v>0</v>
      </c>
      <c r="FDM6" s="243">
        <f>'Inbound SOS &amp; EOD'!EZV29</f>
        <v>0</v>
      </c>
      <c r="FDN6" s="243">
        <f>'Inbound SOS &amp; EOD'!EZW29</f>
        <v>0</v>
      </c>
      <c r="FDO6" s="243">
        <f>'Inbound SOS &amp; EOD'!EZX29</f>
        <v>0</v>
      </c>
      <c r="FDP6" s="243">
        <f>'Inbound SOS &amp; EOD'!EZY29</f>
        <v>0</v>
      </c>
      <c r="FDQ6" s="243">
        <f>'Inbound SOS &amp; EOD'!EZZ29</f>
        <v>0</v>
      </c>
      <c r="FDR6" s="243">
        <f>'Inbound SOS &amp; EOD'!FAA29</f>
        <v>0</v>
      </c>
      <c r="FDS6" s="243">
        <f>'Inbound SOS &amp; EOD'!FAB29</f>
        <v>0</v>
      </c>
      <c r="FDT6" s="243">
        <f>'Inbound SOS &amp; EOD'!FAC29</f>
        <v>0</v>
      </c>
      <c r="FDU6" s="243">
        <f>'Inbound SOS &amp; EOD'!FAD29</f>
        <v>0</v>
      </c>
      <c r="FDV6" s="243">
        <f>'Inbound SOS &amp; EOD'!FAE29</f>
        <v>0</v>
      </c>
      <c r="FDW6" s="243">
        <f>'Inbound SOS &amp; EOD'!FAF29</f>
        <v>0</v>
      </c>
      <c r="FDX6" s="243">
        <f>'Inbound SOS &amp; EOD'!FAG29</f>
        <v>0</v>
      </c>
      <c r="FDY6" s="243">
        <f>'Inbound SOS &amp; EOD'!FAH29</f>
        <v>0</v>
      </c>
      <c r="FDZ6" s="243">
        <f>'Inbound SOS &amp; EOD'!FAI29</f>
        <v>0</v>
      </c>
      <c r="FEA6" s="243">
        <f>'Inbound SOS &amp; EOD'!FAJ29</f>
        <v>0</v>
      </c>
      <c r="FEB6" s="243">
        <f>'Inbound SOS &amp; EOD'!FAK29</f>
        <v>0</v>
      </c>
      <c r="FEC6" s="243">
        <f>'Inbound SOS &amp; EOD'!FAL29</f>
        <v>0</v>
      </c>
      <c r="FED6" s="243">
        <f>'Inbound SOS &amp; EOD'!FAM29</f>
        <v>0</v>
      </c>
      <c r="FEE6" s="243">
        <f>'Inbound SOS &amp; EOD'!FAN29</f>
        <v>0</v>
      </c>
      <c r="FEF6" s="243">
        <f>'Inbound SOS &amp; EOD'!FAO29</f>
        <v>0</v>
      </c>
      <c r="FEG6" s="243">
        <f>'Inbound SOS &amp; EOD'!FAP29</f>
        <v>0</v>
      </c>
      <c r="FEH6" s="243">
        <f>'Inbound SOS &amp; EOD'!FAQ29</f>
        <v>0</v>
      </c>
      <c r="FEI6" s="243">
        <f>'Inbound SOS &amp; EOD'!FAR29</f>
        <v>0</v>
      </c>
      <c r="FEJ6" s="243">
        <f>'Inbound SOS &amp; EOD'!FAS29</f>
        <v>0</v>
      </c>
      <c r="FEK6" s="243">
        <f>'Inbound SOS &amp; EOD'!FAT29</f>
        <v>0</v>
      </c>
      <c r="FEL6" s="243">
        <f>'Inbound SOS &amp; EOD'!FAU29</f>
        <v>0</v>
      </c>
      <c r="FEM6" s="243">
        <f>'Inbound SOS &amp; EOD'!FAV29</f>
        <v>0</v>
      </c>
      <c r="FEN6" s="243">
        <f>'Inbound SOS &amp; EOD'!FAW29</f>
        <v>0</v>
      </c>
      <c r="FEO6" s="243">
        <f>'Inbound SOS &amp; EOD'!FAX29</f>
        <v>0</v>
      </c>
      <c r="FEP6" s="243">
        <f>'Inbound SOS &amp; EOD'!FAY29</f>
        <v>0</v>
      </c>
      <c r="FEQ6" s="243">
        <f>'Inbound SOS &amp; EOD'!FAZ29</f>
        <v>0</v>
      </c>
      <c r="FER6" s="243">
        <f>'Inbound SOS &amp; EOD'!FBA29</f>
        <v>0</v>
      </c>
      <c r="FES6" s="243">
        <f>'Inbound SOS &amp; EOD'!FBB29</f>
        <v>0</v>
      </c>
      <c r="FET6" s="243">
        <f>'Inbound SOS &amp; EOD'!FBC29</f>
        <v>0</v>
      </c>
      <c r="FEU6" s="243">
        <f>'Inbound SOS &amp; EOD'!FBD29</f>
        <v>0</v>
      </c>
      <c r="FEV6" s="243">
        <f>'Inbound SOS &amp; EOD'!FBE29</f>
        <v>0</v>
      </c>
      <c r="FEW6" s="243">
        <f>'Inbound SOS &amp; EOD'!FBF29</f>
        <v>0</v>
      </c>
      <c r="FEX6" s="243">
        <f>'Inbound SOS &amp; EOD'!FBG29</f>
        <v>0</v>
      </c>
      <c r="FEY6" s="243">
        <f>'Inbound SOS &amp; EOD'!FBH29</f>
        <v>0</v>
      </c>
      <c r="FEZ6" s="243">
        <f>'Inbound SOS &amp; EOD'!FBI29</f>
        <v>0</v>
      </c>
      <c r="FFA6" s="243">
        <f>'Inbound SOS &amp; EOD'!FBJ29</f>
        <v>0</v>
      </c>
      <c r="FFB6" s="243">
        <f>'Inbound SOS &amp; EOD'!FBK29</f>
        <v>0</v>
      </c>
      <c r="FFC6" s="243">
        <f>'Inbound SOS &amp; EOD'!FBL29</f>
        <v>0</v>
      </c>
      <c r="FFD6" s="243">
        <f>'Inbound SOS &amp; EOD'!FBM29</f>
        <v>0</v>
      </c>
      <c r="FFE6" s="243">
        <f>'Inbound SOS &amp; EOD'!FBN29</f>
        <v>0</v>
      </c>
      <c r="FFF6" s="243">
        <f>'Inbound SOS &amp; EOD'!FBO29</f>
        <v>0</v>
      </c>
      <c r="FFG6" s="243">
        <f>'Inbound SOS &amp; EOD'!FBP29</f>
        <v>0</v>
      </c>
      <c r="FFH6" s="243">
        <f>'Inbound SOS &amp; EOD'!FBQ29</f>
        <v>0</v>
      </c>
      <c r="FFI6" s="243">
        <f>'Inbound SOS &amp; EOD'!FBR29</f>
        <v>0</v>
      </c>
      <c r="FFJ6" s="243">
        <f>'Inbound SOS &amp; EOD'!FBS29</f>
        <v>0</v>
      </c>
      <c r="FFK6" s="243">
        <f>'Inbound SOS &amp; EOD'!FBT29</f>
        <v>0</v>
      </c>
      <c r="FFL6" s="243">
        <f>'Inbound SOS &amp; EOD'!FBU29</f>
        <v>0</v>
      </c>
      <c r="FFM6" s="243">
        <f>'Inbound SOS &amp; EOD'!FBV29</f>
        <v>0</v>
      </c>
      <c r="FFN6" s="243">
        <f>'Inbound SOS &amp; EOD'!FBW29</f>
        <v>0</v>
      </c>
      <c r="FFO6" s="243">
        <f>'Inbound SOS &amp; EOD'!FBX29</f>
        <v>0</v>
      </c>
      <c r="FFP6" s="243">
        <f>'Inbound SOS &amp; EOD'!FBY29</f>
        <v>0</v>
      </c>
      <c r="FFQ6" s="243">
        <f>'Inbound SOS &amp; EOD'!FBZ29</f>
        <v>0</v>
      </c>
      <c r="FFR6" s="243">
        <f>'Inbound SOS &amp; EOD'!FCA29</f>
        <v>0</v>
      </c>
      <c r="FFS6" s="243">
        <f>'Inbound SOS &amp; EOD'!FCB29</f>
        <v>0</v>
      </c>
      <c r="FFT6" s="243">
        <f>'Inbound SOS &amp; EOD'!FCC29</f>
        <v>0</v>
      </c>
      <c r="FFU6" s="243">
        <f>'Inbound SOS &amp; EOD'!FCD29</f>
        <v>0</v>
      </c>
      <c r="FFV6" s="243">
        <f>'Inbound SOS &amp; EOD'!FCE29</f>
        <v>0</v>
      </c>
      <c r="FFW6" s="243">
        <f>'Inbound SOS &amp; EOD'!FCF29</f>
        <v>0</v>
      </c>
      <c r="FFX6" s="243">
        <f>'Inbound SOS &amp; EOD'!FCG29</f>
        <v>0</v>
      </c>
      <c r="FFY6" s="243">
        <f>'Inbound SOS &amp; EOD'!FCH29</f>
        <v>0</v>
      </c>
      <c r="FFZ6" s="243">
        <f>'Inbound SOS &amp; EOD'!FCI29</f>
        <v>0</v>
      </c>
      <c r="FGA6" s="243">
        <f>'Inbound SOS &amp; EOD'!FCJ29</f>
        <v>0</v>
      </c>
      <c r="FGB6" s="243">
        <f>'Inbound SOS &amp; EOD'!FCK29</f>
        <v>0</v>
      </c>
      <c r="FGC6" s="243">
        <f>'Inbound SOS &amp; EOD'!FCL29</f>
        <v>0</v>
      </c>
      <c r="FGD6" s="243">
        <f>'Inbound SOS &amp; EOD'!FCM29</f>
        <v>0</v>
      </c>
      <c r="FGE6" s="243">
        <f>'Inbound SOS &amp; EOD'!FCN29</f>
        <v>0</v>
      </c>
      <c r="FGF6" s="243">
        <f>'Inbound SOS &amp; EOD'!FCO29</f>
        <v>0</v>
      </c>
      <c r="FGG6" s="243">
        <f>'Inbound SOS &amp; EOD'!FCP29</f>
        <v>0</v>
      </c>
      <c r="FGH6" s="243">
        <f>'Inbound SOS &amp; EOD'!FCQ29</f>
        <v>0</v>
      </c>
      <c r="FGI6" s="243">
        <f>'Inbound SOS &amp; EOD'!FCR29</f>
        <v>0</v>
      </c>
      <c r="FGJ6" s="243">
        <f>'Inbound SOS &amp; EOD'!FCS29</f>
        <v>0</v>
      </c>
      <c r="FGK6" s="243">
        <f>'Inbound SOS &amp; EOD'!FCT29</f>
        <v>0</v>
      </c>
      <c r="FGL6" s="243">
        <f>'Inbound SOS &amp; EOD'!FCU29</f>
        <v>0</v>
      </c>
      <c r="FGM6" s="243">
        <f>'Inbound SOS &amp; EOD'!FCV29</f>
        <v>0</v>
      </c>
      <c r="FGN6" s="243">
        <f>'Inbound SOS &amp; EOD'!FCW29</f>
        <v>0</v>
      </c>
      <c r="FGO6" s="243">
        <f>'Inbound SOS &amp; EOD'!FCX29</f>
        <v>0</v>
      </c>
      <c r="FGP6" s="243">
        <f>'Inbound SOS &amp; EOD'!FCY29</f>
        <v>0</v>
      </c>
      <c r="FGQ6" s="243">
        <f>'Inbound SOS &amp; EOD'!FCZ29</f>
        <v>0</v>
      </c>
      <c r="FGR6" s="243">
        <f>'Inbound SOS &amp; EOD'!FDA29</f>
        <v>0</v>
      </c>
      <c r="FGS6" s="243">
        <f>'Inbound SOS &amp; EOD'!FDB29</f>
        <v>0</v>
      </c>
      <c r="FGT6" s="243">
        <f>'Inbound SOS &amp; EOD'!FDC29</f>
        <v>0</v>
      </c>
      <c r="FGU6" s="243">
        <f>'Inbound SOS &amp; EOD'!FDD29</f>
        <v>0</v>
      </c>
      <c r="FGV6" s="243">
        <f>'Inbound SOS &amp; EOD'!FDE29</f>
        <v>0</v>
      </c>
      <c r="FGW6" s="243">
        <f>'Inbound SOS &amp; EOD'!FDF29</f>
        <v>0</v>
      </c>
      <c r="FGX6" s="243">
        <f>'Inbound SOS &amp; EOD'!FDG29</f>
        <v>0</v>
      </c>
      <c r="FGY6" s="243">
        <f>'Inbound SOS &amp; EOD'!FDH29</f>
        <v>0</v>
      </c>
      <c r="FGZ6" s="243">
        <f>'Inbound SOS &amp; EOD'!FDI29</f>
        <v>0</v>
      </c>
      <c r="FHA6" s="243">
        <f>'Inbound SOS &amp; EOD'!FDJ29</f>
        <v>0</v>
      </c>
      <c r="FHB6" s="243">
        <f>'Inbound SOS &amp; EOD'!FDK29</f>
        <v>0</v>
      </c>
      <c r="FHC6" s="243">
        <f>'Inbound SOS &amp; EOD'!FDL29</f>
        <v>0</v>
      </c>
      <c r="FHD6" s="243">
        <f>'Inbound SOS &amp; EOD'!FDM29</f>
        <v>0</v>
      </c>
      <c r="FHE6" s="243">
        <f>'Inbound SOS &amp; EOD'!FDN29</f>
        <v>0</v>
      </c>
      <c r="FHF6" s="243">
        <f>'Inbound SOS &amp; EOD'!FDO29</f>
        <v>0</v>
      </c>
      <c r="FHG6" s="243">
        <f>'Inbound SOS &amp; EOD'!FDP29</f>
        <v>0</v>
      </c>
      <c r="FHH6" s="243">
        <f>'Inbound SOS &amp; EOD'!FDQ29</f>
        <v>0</v>
      </c>
      <c r="FHI6" s="243">
        <f>'Inbound SOS &amp; EOD'!FDR29</f>
        <v>0</v>
      </c>
      <c r="FHJ6" s="243">
        <f>'Inbound SOS &amp; EOD'!FDS29</f>
        <v>0</v>
      </c>
      <c r="FHK6" s="243">
        <f>'Inbound SOS &amp; EOD'!FDT29</f>
        <v>0</v>
      </c>
      <c r="FHL6" s="243">
        <f>'Inbound SOS &amp; EOD'!FDU29</f>
        <v>0</v>
      </c>
      <c r="FHM6" s="243">
        <f>'Inbound SOS &amp; EOD'!FDV29</f>
        <v>0</v>
      </c>
      <c r="FHN6" s="243">
        <f>'Inbound SOS &amp; EOD'!FDW29</f>
        <v>0</v>
      </c>
      <c r="FHO6" s="243">
        <f>'Inbound SOS &amp; EOD'!FDX29</f>
        <v>0</v>
      </c>
      <c r="FHP6" s="243">
        <f>'Inbound SOS &amp; EOD'!FDY29</f>
        <v>0</v>
      </c>
      <c r="FHQ6" s="243">
        <f>'Inbound SOS &amp; EOD'!FDZ29</f>
        <v>0</v>
      </c>
      <c r="FHR6" s="243">
        <f>'Inbound SOS &amp; EOD'!FEA29</f>
        <v>0</v>
      </c>
      <c r="FHS6" s="243">
        <f>'Inbound SOS &amp; EOD'!FEB29</f>
        <v>0</v>
      </c>
      <c r="FHT6" s="243">
        <f>'Inbound SOS &amp; EOD'!FEC29</f>
        <v>0</v>
      </c>
      <c r="FHU6" s="243">
        <f>'Inbound SOS &amp; EOD'!FED29</f>
        <v>0</v>
      </c>
      <c r="FHV6" s="243">
        <f>'Inbound SOS &amp; EOD'!FEE29</f>
        <v>0</v>
      </c>
      <c r="FHW6" s="243">
        <f>'Inbound SOS &amp; EOD'!FEF29</f>
        <v>0</v>
      </c>
      <c r="FHX6" s="243">
        <f>'Inbound SOS &amp; EOD'!FEG29</f>
        <v>0</v>
      </c>
      <c r="FHY6" s="243">
        <f>'Inbound SOS &amp; EOD'!FEH29</f>
        <v>0</v>
      </c>
      <c r="FHZ6" s="243">
        <f>'Inbound SOS &amp; EOD'!FEI29</f>
        <v>0</v>
      </c>
      <c r="FIA6" s="243">
        <f>'Inbound SOS &amp; EOD'!FEJ29</f>
        <v>0</v>
      </c>
      <c r="FIB6" s="243">
        <f>'Inbound SOS &amp; EOD'!FEK29</f>
        <v>0</v>
      </c>
      <c r="FIC6" s="243">
        <f>'Inbound SOS &amp; EOD'!FEL29</f>
        <v>0</v>
      </c>
      <c r="FID6" s="243">
        <f>'Inbound SOS &amp; EOD'!FEM29</f>
        <v>0</v>
      </c>
      <c r="FIE6" s="243">
        <f>'Inbound SOS &amp; EOD'!FEN29</f>
        <v>0</v>
      </c>
      <c r="FIF6" s="243">
        <f>'Inbound SOS &amp; EOD'!FEO29</f>
        <v>0</v>
      </c>
      <c r="FIG6" s="243">
        <f>'Inbound SOS &amp; EOD'!FEP29</f>
        <v>0</v>
      </c>
      <c r="FIH6" s="243">
        <f>'Inbound SOS &amp; EOD'!FEQ29</f>
        <v>0</v>
      </c>
      <c r="FII6" s="243">
        <f>'Inbound SOS &amp; EOD'!FER29</f>
        <v>0</v>
      </c>
      <c r="FIJ6" s="243">
        <f>'Inbound SOS &amp; EOD'!FES29</f>
        <v>0</v>
      </c>
      <c r="FIK6" s="243">
        <f>'Inbound SOS &amp; EOD'!FET29</f>
        <v>0</v>
      </c>
      <c r="FIL6" s="243">
        <f>'Inbound SOS &amp; EOD'!FEU29</f>
        <v>0</v>
      </c>
      <c r="FIM6" s="243">
        <f>'Inbound SOS &amp; EOD'!FEV29</f>
        <v>0</v>
      </c>
      <c r="FIN6" s="243">
        <f>'Inbound SOS &amp; EOD'!FEW29</f>
        <v>0</v>
      </c>
      <c r="FIO6" s="243">
        <f>'Inbound SOS &amp; EOD'!FEX29</f>
        <v>0</v>
      </c>
      <c r="FIP6" s="243">
        <f>'Inbound SOS &amp; EOD'!FEY29</f>
        <v>0</v>
      </c>
      <c r="FIQ6" s="243">
        <f>'Inbound SOS &amp; EOD'!FEZ29</f>
        <v>0</v>
      </c>
      <c r="FIR6" s="243">
        <f>'Inbound SOS &amp; EOD'!FFA29</f>
        <v>0</v>
      </c>
      <c r="FIS6" s="243">
        <f>'Inbound SOS &amp; EOD'!FFB29</f>
        <v>0</v>
      </c>
      <c r="FIT6" s="243">
        <f>'Inbound SOS &amp; EOD'!FFC29</f>
        <v>0</v>
      </c>
      <c r="FIU6" s="243">
        <f>'Inbound SOS &amp; EOD'!FFD29</f>
        <v>0</v>
      </c>
      <c r="FIV6" s="243">
        <f>'Inbound SOS &amp; EOD'!FFE29</f>
        <v>0</v>
      </c>
      <c r="FIW6" s="243">
        <f>'Inbound SOS &amp; EOD'!FFF29</f>
        <v>0</v>
      </c>
      <c r="FIX6" s="243">
        <f>'Inbound SOS &amp; EOD'!FFG29</f>
        <v>0</v>
      </c>
      <c r="FIY6" s="243">
        <f>'Inbound SOS &amp; EOD'!FFH29</f>
        <v>0</v>
      </c>
      <c r="FIZ6" s="243">
        <f>'Inbound SOS &amp; EOD'!FFI29</f>
        <v>0</v>
      </c>
      <c r="FJA6" s="243">
        <f>'Inbound SOS &amp; EOD'!FFJ29</f>
        <v>0</v>
      </c>
      <c r="FJB6" s="243">
        <f>'Inbound SOS &amp; EOD'!FFK29</f>
        <v>0</v>
      </c>
      <c r="FJC6" s="243">
        <f>'Inbound SOS &amp; EOD'!FFL29</f>
        <v>0</v>
      </c>
      <c r="FJD6" s="243">
        <f>'Inbound SOS &amp; EOD'!FFM29</f>
        <v>0</v>
      </c>
      <c r="FJE6" s="243">
        <f>'Inbound SOS &amp; EOD'!FFN29</f>
        <v>0</v>
      </c>
      <c r="FJF6" s="243">
        <f>'Inbound SOS &amp; EOD'!FFO29</f>
        <v>0</v>
      </c>
      <c r="FJG6" s="243">
        <f>'Inbound SOS &amp; EOD'!FFP29</f>
        <v>0</v>
      </c>
      <c r="FJH6" s="243">
        <f>'Inbound SOS &amp; EOD'!FFQ29</f>
        <v>0</v>
      </c>
      <c r="FJI6" s="243">
        <f>'Inbound SOS &amp; EOD'!FFR29</f>
        <v>0</v>
      </c>
      <c r="FJJ6" s="243">
        <f>'Inbound SOS &amp; EOD'!FFS29</f>
        <v>0</v>
      </c>
      <c r="FJK6" s="243">
        <f>'Inbound SOS &amp; EOD'!FFT29</f>
        <v>0</v>
      </c>
      <c r="FJL6" s="243">
        <f>'Inbound SOS &amp; EOD'!FFU29</f>
        <v>0</v>
      </c>
      <c r="FJM6" s="243">
        <f>'Inbound SOS &amp; EOD'!FFV29</f>
        <v>0</v>
      </c>
      <c r="FJN6" s="243">
        <f>'Inbound SOS &amp; EOD'!FFW29</f>
        <v>0</v>
      </c>
      <c r="FJO6" s="243">
        <f>'Inbound SOS &amp; EOD'!FFX29</f>
        <v>0</v>
      </c>
      <c r="FJP6" s="243">
        <f>'Inbound SOS &amp; EOD'!FFY29</f>
        <v>0</v>
      </c>
      <c r="FJQ6" s="243">
        <f>'Inbound SOS &amp; EOD'!FFZ29</f>
        <v>0</v>
      </c>
      <c r="FJR6" s="243">
        <f>'Inbound SOS &amp; EOD'!FGA29</f>
        <v>0</v>
      </c>
      <c r="FJS6" s="243">
        <f>'Inbound SOS &amp; EOD'!FGB29</f>
        <v>0</v>
      </c>
      <c r="FJT6" s="243">
        <f>'Inbound SOS &amp; EOD'!FGC29</f>
        <v>0</v>
      </c>
      <c r="FJU6" s="243">
        <f>'Inbound SOS &amp; EOD'!FGD29</f>
        <v>0</v>
      </c>
      <c r="FJV6" s="243">
        <f>'Inbound SOS &amp; EOD'!FGE29</f>
        <v>0</v>
      </c>
      <c r="FJW6" s="243">
        <f>'Inbound SOS &amp; EOD'!FGF29</f>
        <v>0</v>
      </c>
      <c r="FJX6" s="243">
        <f>'Inbound SOS &amp; EOD'!FGG29</f>
        <v>0</v>
      </c>
      <c r="FJY6" s="243">
        <f>'Inbound SOS &amp; EOD'!FGH29</f>
        <v>0</v>
      </c>
      <c r="FJZ6" s="243">
        <f>'Inbound SOS &amp; EOD'!FGI29</f>
        <v>0</v>
      </c>
      <c r="FKA6" s="243">
        <f>'Inbound SOS &amp; EOD'!FGJ29</f>
        <v>0</v>
      </c>
      <c r="FKB6" s="243">
        <f>'Inbound SOS &amp; EOD'!FGK29</f>
        <v>0</v>
      </c>
      <c r="FKC6" s="243">
        <f>'Inbound SOS &amp; EOD'!FGL29</f>
        <v>0</v>
      </c>
      <c r="FKD6" s="243">
        <f>'Inbound SOS &amp; EOD'!FGM29</f>
        <v>0</v>
      </c>
      <c r="FKE6" s="243">
        <f>'Inbound SOS &amp; EOD'!FGN29</f>
        <v>0</v>
      </c>
      <c r="FKF6" s="243">
        <f>'Inbound SOS &amp; EOD'!FGO29</f>
        <v>0</v>
      </c>
      <c r="FKG6" s="243">
        <f>'Inbound SOS &amp; EOD'!FGP29</f>
        <v>0</v>
      </c>
      <c r="FKH6" s="243">
        <f>'Inbound SOS &amp; EOD'!FGQ29</f>
        <v>0</v>
      </c>
      <c r="FKI6" s="243">
        <f>'Inbound SOS &amp; EOD'!FGR29</f>
        <v>0</v>
      </c>
      <c r="FKJ6" s="243">
        <f>'Inbound SOS &amp; EOD'!FGS29</f>
        <v>0</v>
      </c>
      <c r="FKK6" s="243">
        <f>'Inbound SOS &amp; EOD'!FGT29</f>
        <v>0</v>
      </c>
      <c r="FKL6" s="243">
        <f>'Inbound SOS &amp; EOD'!FGU29</f>
        <v>0</v>
      </c>
      <c r="FKM6" s="243">
        <f>'Inbound SOS &amp; EOD'!FGV29</f>
        <v>0</v>
      </c>
      <c r="FKN6" s="243">
        <f>'Inbound SOS &amp; EOD'!FGW29</f>
        <v>0</v>
      </c>
      <c r="FKO6" s="243">
        <f>'Inbound SOS &amp; EOD'!FGX29</f>
        <v>0</v>
      </c>
      <c r="FKP6" s="243">
        <f>'Inbound SOS &amp; EOD'!FGY29</f>
        <v>0</v>
      </c>
      <c r="FKQ6" s="243">
        <f>'Inbound SOS &amp; EOD'!FGZ29</f>
        <v>0</v>
      </c>
      <c r="FKR6" s="243">
        <f>'Inbound SOS &amp; EOD'!FHA29</f>
        <v>0</v>
      </c>
      <c r="FKS6" s="243">
        <f>'Inbound SOS &amp; EOD'!FHB29</f>
        <v>0</v>
      </c>
      <c r="FKT6" s="243">
        <f>'Inbound SOS &amp; EOD'!FHC29</f>
        <v>0</v>
      </c>
      <c r="FKU6" s="243">
        <f>'Inbound SOS &amp; EOD'!FHD29</f>
        <v>0</v>
      </c>
      <c r="FKV6" s="243">
        <f>'Inbound SOS &amp; EOD'!FHE29</f>
        <v>0</v>
      </c>
      <c r="FKW6" s="243">
        <f>'Inbound SOS &amp; EOD'!FHF29</f>
        <v>0</v>
      </c>
      <c r="FKX6" s="243">
        <f>'Inbound SOS &amp; EOD'!FHG29</f>
        <v>0</v>
      </c>
      <c r="FKY6" s="243">
        <f>'Inbound SOS &amp; EOD'!FHH29</f>
        <v>0</v>
      </c>
      <c r="FKZ6" s="243">
        <f>'Inbound SOS &amp; EOD'!FHI29</f>
        <v>0</v>
      </c>
      <c r="FLA6" s="243">
        <f>'Inbound SOS &amp; EOD'!FHJ29</f>
        <v>0</v>
      </c>
      <c r="FLB6" s="243">
        <f>'Inbound SOS &amp; EOD'!FHK29</f>
        <v>0</v>
      </c>
      <c r="FLC6" s="243">
        <f>'Inbound SOS &amp; EOD'!FHL29</f>
        <v>0</v>
      </c>
      <c r="FLD6" s="243">
        <f>'Inbound SOS &amp; EOD'!FHM29</f>
        <v>0</v>
      </c>
      <c r="FLE6" s="243">
        <f>'Inbound SOS &amp; EOD'!FHN29</f>
        <v>0</v>
      </c>
      <c r="FLF6" s="243">
        <f>'Inbound SOS &amp; EOD'!FHO29</f>
        <v>0</v>
      </c>
      <c r="FLG6" s="243">
        <f>'Inbound SOS &amp; EOD'!FHP29</f>
        <v>0</v>
      </c>
      <c r="FLH6" s="243">
        <f>'Inbound SOS &amp; EOD'!FHQ29</f>
        <v>0</v>
      </c>
      <c r="FLI6" s="243">
        <f>'Inbound SOS &amp; EOD'!FHR29</f>
        <v>0</v>
      </c>
      <c r="FLJ6" s="243">
        <f>'Inbound SOS &amp; EOD'!FHS29</f>
        <v>0</v>
      </c>
      <c r="FLK6" s="243">
        <f>'Inbound SOS &amp; EOD'!FHT29</f>
        <v>0</v>
      </c>
      <c r="FLL6" s="243">
        <f>'Inbound SOS &amp; EOD'!FHU29</f>
        <v>0</v>
      </c>
      <c r="FLM6" s="243">
        <f>'Inbound SOS &amp; EOD'!FHV29</f>
        <v>0</v>
      </c>
      <c r="FLN6" s="243">
        <f>'Inbound SOS &amp; EOD'!FHW29</f>
        <v>0</v>
      </c>
      <c r="FLO6" s="243">
        <f>'Inbound SOS &amp; EOD'!FHX29</f>
        <v>0</v>
      </c>
      <c r="FLP6" s="243">
        <f>'Inbound SOS &amp; EOD'!FHY29</f>
        <v>0</v>
      </c>
      <c r="FLQ6" s="243">
        <f>'Inbound SOS &amp; EOD'!FHZ29</f>
        <v>0</v>
      </c>
      <c r="FLR6" s="243">
        <f>'Inbound SOS &amp; EOD'!FIA29</f>
        <v>0</v>
      </c>
      <c r="FLS6" s="243">
        <f>'Inbound SOS &amp; EOD'!FIB29</f>
        <v>0</v>
      </c>
      <c r="FLT6" s="243">
        <f>'Inbound SOS &amp; EOD'!FIC29</f>
        <v>0</v>
      </c>
      <c r="FLU6" s="243">
        <f>'Inbound SOS &amp; EOD'!FID29</f>
        <v>0</v>
      </c>
      <c r="FLV6" s="243">
        <f>'Inbound SOS &amp; EOD'!FIE29</f>
        <v>0</v>
      </c>
      <c r="FLW6" s="243">
        <f>'Inbound SOS &amp; EOD'!FIF29</f>
        <v>0</v>
      </c>
      <c r="FLX6" s="243">
        <f>'Inbound SOS &amp; EOD'!FIG29</f>
        <v>0</v>
      </c>
      <c r="FLY6" s="243">
        <f>'Inbound SOS &amp; EOD'!FIH29</f>
        <v>0</v>
      </c>
      <c r="FLZ6" s="243">
        <f>'Inbound SOS &amp; EOD'!FII29</f>
        <v>0</v>
      </c>
      <c r="FMA6" s="243">
        <f>'Inbound SOS &amp; EOD'!FIJ29</f>
        <v>0</v>
      </c>
      <c r="FMB6" s="243">
        <f>'Inbound SOS &amp; EOD'!FIK29</f>
        <v>0</v>
      </c>
      <c r="FMC6" s="243">
        <f>'Inbound SOS &amp; EOD'!FIL29</f>
        <v>0</v>
      </c>
      <c r="FMD6" s="243">
        <f>'Inbound SOS &amp; EOD'!FIM29</f>
        <v>0</v>
      </c>
      <c r="FME6" s="243">
        <f>'Inbound SOS &amp; EOD'!FIN29</f>
        <v>0</v>
      </c>
      <c r="FMF6" s="243">
        <f>'Inbound SOS &amp; EOD'!FIO29</f>
        <v>0</v>
      </c>
      <c r="FMG6" s="243">
        <f>'Inbound SOS &amp; EOD'!FIP29</f>
        <v>0</v>
      </c>
      <c r="FMH6" s="243">
        <f>'Inbound SOS &amp; EOD'!FIQ29</f>
        <v>0</v>
      </c>
      <c r="FMI6" s="243">
        <f>'Inbound SOS &amp; EOD'!FIR29</f>
        <v>0</v>
      </c>
      <c r="FMJ6" s="243">
        <f>'Inbound SOS &amp; EOD'!FIS29</f>
        <v>0</v>
      </c>
      <c r="FMK6" s="243">
        <f>'Inbound SOS &amp; EOD'!FIT29</f>
        <v>0</v>
      </c>
      <c r="FML6" s="243">
        <f>'Inbound SOS &amp; EOD'!FIU29</f>
        <v>0</v>
      </c>
      <c r="FMM6" s="243">
        <f>'Inbound SOS &amp; EOD'!FIV29</f>
        <v>0</v>
      </c>
      <c r="FMN6" s="243">
        <f>'Inbound SOS &amp; EOD'!FIW29</f>
        <v>0</v>
      </c>
      <c r="FMO6" s="243">
        <f>'Inbound SOS &amp; EOD'!FIX29</f>
        <v>0</v>
      </c>
      <c r="FMP6" s="243">
        <f>'Inbound SOS &amp; EOD'!FIY29</f>
        <v>0</v>
      </c>
      <c r="FMQ6" s="243">
        <f>'Inbound SOS &amp; EOD'!FIZ29</f>
        <v>0</v>
      </c>
      <c r="FMR6" s="243">
        <f>'Inbound SOS &amp; EOD'!FJA29</f>
        <v>0</v>
      </c>
      <c r="FMS6" s="243">
        <f>'Inbound SOS &amp; EOD'!FJB29</f>
        <v>0</v>
      </c>
      <c r="FMT6" s="243">
        <f>'Inbound SOS &amp; EOD'!FJC29</f>
        <v>0</v>
      </c>
      <c r="FMU6" s="243">
        <f>'Inbound SOS &amp; EOD'!FJD29</f>
        <v>0</v>
      </c>
      <c r="FMV6" s="243">
        <f>'Inbound SOS &amp; EOD'!FJE29</f>
        <v>0</v>
      </c>
      <c r="FMW6" s="243">
        <f>'Inbound SOS &amp; EOD'!FJF29</f>
        <v>0</v>
      </c>
      <c r="FMX6" s="243">
        <f>'Inbound SOS &amp; EOD'!FJG29</f>
        <v>0</v>
      </c>
      <c r="FMY6" s="243">
        <f>'Inbound SOS &amp; EOD'!FJH29</f>
        <v>0</v>
      </c>
      <c r="FMZ6" s="243">
        <f>'Inbound SOS &amp; EOD'!FJI29</f>
        <v>0</v>
      </c>
      <c r="FNA6" s="243">
        <f>'Inbound SOS &amp; EOD'!FJJ29</f>
        <v>0</v>
      </c>
      <c r="FNB6" s="243">
        <f>'Inbound SOS &amp; EOD'!FJK29</f>
        <v>0</v>
      </c>
      <c r="FNC6" s="243">
        <f>'Inbound SOS &amp; EOD'!FJL29</f>
        <v>0</v>
      </c>
      <c r="FND6" s="243">
        <f>'Inbound SOS &amp; EOD'!FJM29</f>
        <v>0</v>
      </c>
      <c r="FNE6" s="243">
        <f>'Inbound SOS &amp; EOD'!FJN29</f>
        <v>0</v>
      </c>
      <c r="FNF6" s="243">
        <f>'Inbound SOS &amp; EOD'!FJO29</f>
        <v>0</v>
      </c>
      <c r="FNG6" s="243">
        <f>'Inbound SOS &amp; EOD'!FJP29</f>
        <v>0</v>
      </c>
      <c r="FNH6" s="243">
        <f>'Inbound SOS &amp; EOD'!FJQ29</f>
        <v>0</v>
      </c>
      <c r="FNI6" s="243">
        <f>'Inbound SOS &amp; EOD'!FJR29</f>
        <v>0</v>
      </c>
      <c r="FNJ6" s="243">
        <f>'Inbound SOS &amp; EOD'!FJS29</f>
        <v>0</v>
      </c>
      <c r="FNK6" s="243">
        <f>'Inbound SOS &amp; EOD'!FJT29</f>
        <v>0</v>
      </c>
      <c r="FNL6" s="243">
        <f>'Inbound SOS &amp; EOD'!FJU29</f>
        <v>0</v>
      </c>
      <c r="FNM6" s="243">
        <f>'Inbound SOS &amp; EOD'!FJV29</f>
        <v>0</v>
      </c>
      <c r="FNN6" s="243">
        <f>'Inbound SOS &amp; EOD'!FJW29</f>
        <v>0</v>
      </c>
      <c r="FNO6" s="243">
        <f>'Inbound SOS &amp; EOD'!FJX29</f>
        <v>0</v>
      </c>
      <c r="FNP6" s="243">
        <f>'Inbound SOS &amp; EOD'!FJY29</f>
        <v>0</v>
      </c>
      <c r="FNQ6" s="243">
        <f>'Inbound SOS &amp; EOD'!FJZ29</f>
        <v>0</v>
      </c>
      <c r="FNR6" s="243">
        <f>'Inbound SOS &amp; EOD'!FKA29</f>
        <v>0</v>
      </c>
      <c r="FNS6" s="243">
        <f>'Inbound SOS &amp; EOD'!FKB29</f>
        <v>0</v>
      </c>
      <c r="FNT6" s="243">
        <f>'Inbound SOS &amp; EOD'!FKC29</f>
        <v>0</v>
      </c>
      <c r="FNU6" s="243">
        <f>'Inbound SOS &amp; EOD'!FKD29</f>
        <v>0</v>
      </c>
      <c r="FNV6" s="243">
        <f>'Inbound SOS &amp; EOD'!FKE29</f>
        <v>0</v>
      </c>
      <c r="FNW6" s="243">
        <f>'Inbound SOS &amp; EOD'!FKF29</f>
        <v>0</v>
      </c>
      <c r="FNX6" s="243">
        <f>'Inbound SOS &amp; EOD'!FKG29</f>
        <v>0</v>
      </c>
      <c r="FNY6" s="243">
        <f>'Inbound SOS &amp; EOD'!FKH29</f>
        <v>0</v>
      </c>
      <c r="FNZ6" s="243">
        <f>'Inbound SOS &amp; EOD'!FKI29</f>
        <v>0</v>
      </c>
      <c r="FOA6" s="243">
        <f>'Inbound SOS &amp; EOD'!FKJ29</f>
        <v>0</v>
      </c>
      <c r="FOB6" s="243">
        <f>'Inbound SOS &amp; EOD'!FKK29</f>
        <v>0</v>
      </c>
      <c r="FOC6" s="243">
        <f>'Inbound SOS &amp; EOD'!FKL29</f>
        <v>0</v>
      </c>
      <c r="FOD6" s="243">
        <f>'Inbound SOS &amp; EOD'!FKM29</f>
        <v>0</v>
      </c>
      <c r="FOE6" s="243">
        <f>'Inbound SOS &amp; EOD'!FKN29</f>
        <v>0</v>
      </c>
      <c r="FOF6" s="243">
        <f>'Inbound SOS &amp; EOD'!FKO29</f>
        <v>0</v>
      </c>
      <c r="FOG6" s="243">
        <f>'Inbound SOS &amp; EOD'!FKP29</f>
        <v>0</v>
      </c>
      <c r="FOH6" s="243">
        <f>'Inbound SOS &amp; EOD'!FKQ29</f>
        <v>0</v>
      </c>
      <c r="FOI6" s="243">
        <f>'Inbound SOS &amp; EOD'!FKR29</f>
        <v>0</v>
      </c>
      <c r="FOJ6" s="243">
        <f>'Inbound SOS &amp; EOD'!FKS29</f>
        <v>0</v>
      </c>
      <c r="FOK6" s="243">
        <f>'Inbound SOS &amp; EOD'!FKT29</f>
        <v>0</v>
      </c>
      <c r="FOL6" s="243">
        <f>'Inbound SOS &amp; EOD'!FKU29</f>
        <v>0</v>
      </c>
      <c r="FOM6" s="243">
        <f>'Inbound SOS &amp; EOD'!FKV29</f>
        <v>0</v>
      </c>
      <c r="FON6" s="243">
        <f>'Inbound SOS &amp; EOD'!FKW29</f>
        <v>0</v>
      </c>
      <c r="FOO6" s="243">
        <f>'Inbound SOS &amp; EOD'!FKX29</f>
        <v>0</v>
      </c>
      <c r="FOP6" s="243">
        <f>'Inbound SOS &amp; EOD'!FKY29</f>
        <v>0</v>
      </c>
      <c r="FOQ6" s="243">
        <f>'Inbound SOS &amp; EOD'!FKZ29</f>
        <v>0</v>
      </c>
      <c r="FOR6" s="243">
        <f>'Inbound SOS &amp; EOD'!FLA29</f>
        <v>0</v>
      </c>
      <c r="FOS6" s="243">
        <f>'Inbound SOS &amp; EOD'!FLB29</f>
        <v>0</v>
      </c>
      <c r="FOT6" s="243">
        <f>'Inbound SOS &amp; EOD'!FLC29</f>
        <v>0</v>
      </c>
      <c r="FOU6" s="243">
        <f>'Inbound SOS &amp; EOD'!FLD29</f>
        <v>0</v>
      </c>
      <c r="FOV6" s="243">
        <f>'Inbound SOS &amp; EOD'!FLE29</f>
        <v>0</v>
      </c>
      <c r="FOW6" s="243">
        <f>'Inbound SOS &amp; EOD'!FLF29</f>
        <v>0</v>
      </c>
      <c r="FOX6" s="243">
        <f>'Inbound SOS &amp; EOD'!FLG29</f>
        <v>0</v>
      </c>
      <c r="FOY6" s="243">
        <f>'Inbound SOS &amp; EOD'!FLH29</f>
        <v>0</v>
      </c>
      <c r="FOZ6" s="243">
        <f>'Inbound SOS &amp; EOD'!FLI29</f>
        <v>0</v>
      </c>
      <c r="FPA6" s="243">
        <f>'Inbound SOS &amp; EOD'!FLJ29</f>
        <v>0</v>
      </c>
      <c r="FPB6" s="243">
        <f>'Inbound SOS &amp; EOD'!FLK29</f>
        <v>0</v>
      </c>
      <c r="FPC6" s="243">
        <f>'Inbound SOS &amp; EOD'!FLL29</f>
        <v>0</v>
      </c>
      <c r="FPD6" s="243">
        <f>'Inbound SOS &amp; EOD'!FLM29</f>
        <v>0</v>
      </c>
      <c r="FPE6" s="243">
        <f>'Inbound SOS &amp; EOD'!FLN29</f>
        <v>0</v>
      </c>
      <c r="FPF6" s="243">
        <f>'Inbound SOS &amp; EOD'!FLO29</f>
        <v>0</v>
      </c>
      <c r="FPG6" s="243">
        <f>'Inbound SOS &amp; EOD'!FLP29</f>
        <v>0</v>
      </c>
      <c r="FPH6" s="243">
        <f>'Inbound SOS &amp; EOD'!FLQ29</f>
        <v>0</v>
      </c>
      <c r="FPI6" s="243">
        <f>'Inbound SOS &amp; EOD'!FLR29</f>
        <v>0</v>
      </c>
      <c r="FPJ6" s="243">
        <f>'Inbound SOS &amp; EOD'!FLS29</f>
        <v>0</v>
      </c>
      <c r="FPK6" s="243">
        <f>'Inbound SOS &amp; EOD'!FLT29</f>
        <v>0</v>
      </c>
      <c r="FPL6" s="243">
        <f>'Inbound SOS &amp; EOD'!FLU29</f>
        <v>0</v>
      </c>
      <c r="FPM6" s="243">
        <f>'Inbound SOS &amp; EOD'!FLV29</f>
        <v>0</v>
      </c>
      <c r="FPN6" s="243">
        <f>'Inbound SOS &amp; EOD'!FLW29</f>
        <v>0</v>
      </c>
      <c r="FPO6" s="243">
        <f>'Inbound SOS &amp; EOD'!FLX29</f>
        <v>0</v>
      </c>
      <c r="FPP6" s="243">
        <f>'Inbound SOS &amp; EOD'!FLY29</f>
        <v>0</v>
      </c>
      <c r="FPQ6" s="243">
        <f>'Inbound SOS &amp; EOD'!FLZ29</f>
        <v>0</v>
      </c>
      <c r="FPR6" s="243">
        <f>'Inbound SOS &amp; EOD'!FMA29</f>
        <v>0</v>
      </c>
      <c r="FPS6" s="243">
        <f>'Inbound SOS &amp; EOD'!FMB29</f>
        <v>0</v>
      </c>
      <c r="FPT6" s="243">
        <f>'Inbound SOS &amp; EOD'!FMC29</f>
        <v>0</v>
      </c>
      <c r="FPU6" s="243">
        <f>'Inbound SOS &amp; EOD'!FMD29</f>
        <v>0</v>
      </c>
      <c r="FPV6" s="243">
        <f>'Inbound SOS &amp; EOD'!FME29</f>
        <v>0</v>
      </c>
      <c r="FPW6" s="243">
        <f>'Inbound SOS &amp; EOD'!FMF29</f>
        <v>0</v>
      </c>
      <c r="FPX6" s="243">
        <f>'Inbound SOS &amp; EOD'!FMG29</f>
        <v>0</v>
      </c>
      <c r="FPY6" s="243">
        <f>'Inbound SOS &amp; EOD'!FMH29</f>
        <v>0</v>
      </c>
      <c r="FPZ6" s="243">
        <f>'Inbound SOS &amp; EOD'!FMI29</f>
        <v>0</v>
      </c>
      <c r="FQA6" s="243">
        <f>'Inbound SOS &amp; EOD'!FMJ29</f>
        <v>0</v>
      </c>
      <c r="FQB6" s="243">
        <f>'Inbound SOS &amp; EOD'!FMK29</f>
        <v>0</v>
      </c>
      <c r="FQC6" s="243">
        <f>'Inbound SOS &amp; EOD'!FML29</f>
        <v>0</v>
      </c>
      <c r="FQD6" s="243">
        <f>'Inbound SOS &amp; EOD'!FMM29</f>
        <v>0</v>
      </c>
      <c r="FQE6" s="243">
        <f>'Inbound SOS &amp; EOD'!FMN29</f>
        <v>0</v>
      </c>
      <c r="FQF6" s="243">
        <f>'Inbound SOS &amp; EOD'!FMO29</f>
        <v>0</v>
      </c>
      <c r="FQG6" s="243">
        <f>'Inbound SOS &amp; EOD'!FMP29</f>
        <v>0</v>
      </c>
      <c r="FQH6" s="243">
        <f>'Inbound SOS &amp; EOD'!FMQ29</f>
        <v>0</v>
      </c>
      <c r="FQI6" s="243">
        <f>'Inbound SOS &amp; EOD'!FMR29</f>
        <v>0</v>
      </c>
      <c r="FQJ6" s="243">
        <f>'Inbound SOS &amp; EOD'!FMS29</f>
        <v>0</v>
      </c>
      <c r="FQK6" s="243">
        <f>'Inbound SOS &amp; EOD'!FMT29</f>
        <v>0</v>
      </c>
      <c r="FQL6" s="243">
        <f>'Inbound SOS &amp; EOD'!FMU29</f>
        <v>0</v>
      </c>
      <c r="FQM6" s="243">
        <f>'Inbound SOS &amp; EOD'!FMV29</f>
        <v>0</v>
      </c>
      <c r="FQN6" s="243">
        <f>'Inbound SOS &amp; EOD'!FMW29</f>
        <v>0</v>
      </c>
      <c r="FQO6" s="243">
        <f>'Inbound SOS &amp; EOD'!FMX29</f>
        <v>0</v>
      </c>
      <c r="FQP6" s="243">
        <f>'Inbound SOS &amp; EOD'!FMY29</f>
        <v>0</v>
      </c>
      <c r="FQQ6" s="243">
        <f>'Inbound SOS &amp; EOD'!FMZ29</f>
        <v>0</v>
      </c>
      <c r="FQR6" s="243">
        <f>'Inbound SOS &amp; EOD'!FNA29</f>
        <v>0</v>
      </c>
      <c r="FQS6" s="243">
        <f>'Inbound SOS &amp; EOD'!FNB29</f>
        <v>0</v>
      </c>
      <c r="FQT6" s="243">
        <f>'Inbound SOS &amp; EOD'!FNC29</f>
        <v>0</v>
      </c>
      <c r="FQU6" s="243">
        <f>'Inbound SOS &amp; EOD'!FND29</f>
        <v>0</v>
      </c>
      <c r="FQV6" s="243">
        <f>'Inbound SOS &amp; EOD'!FNE29</f>
        <v>0</v>
      </c>
      <c r="FQW6" s="243">
        <f>'Inbound SOS &amp; EOD'!FNF29</f>
        <v>0</v>
      </c>
      <c r="FQX6" s="243">
        <f>'Inbound SOS &amp; EOD'!FNG29</f>
        <v>0</v>
      </c>
      <c r="FQY6" s="243">
        <f>'Inbound SOS &amp; EOD'!FNH29</f>
        <v>0</v>
      </c>
      <c r="FQZ6" s="243">
        <f>'Inbound SOS &amp; EOD'!FNI29</f>
        <v>0</v>
      </c>
      <c r="FRA6" s="243">
        <f>'Inbound SOS &amp; EOD'!FNJ29</f>
        <v>0</v>
      </c>
      <c r="FRB6" s="243">
        <f>'Inbound SOS &amp; EOD'!FNK29</f>
        <v>0</v>
      </c>
      <c r="FRC6" s="243">
        <f>'Inbound SOS &amp; EOD'!FNL29</f>
        <v>0</v>
      </c>
      <c r="FRD6" s="243">
        <f>'Inbound SOS &amp; EOD'!FNM29</f>
        <v>0</v>
      </c>
      <c r="FRE6" s="243">
        <f>'Inbound SOS &amp; EOD'!FNN29</f>
        <v>0</v>
      </c>
      <c r="FRF6" s="243">
        <f>'Inbound SOS &amp; EOD'!FNO29</f>
        <v>0</v>
      </c>
      <c r="FRG6" s="243">
        <f>'Inbound SOS &amp; EOD'!FNP29</f>
        <v>0</v>
      </c>
      <c r="FRH6" s="243">
        <f>'Inbound SOS &amp; EOD'!FNQ29</f>
        <v>0</v>
      </c>
      <c r="FRI6" s="243">
        <f>'Inbound SOS &amp; EOD'!FNR29</f>
        <v>0</v>
      </c>
      <c r="FRJ6" s="243">
        <f>'Inbound SOS &amp; EOD'!FNS29</f>
        <v>0</v>
      </c>
      <c r="FRK6" s="243">
        <f>'Inbound SOS &amp; EOD'!FNT29</f>
        <v>0</v>
      </c>
      <c r="FRL6" s="243">
        <f>'Inbound SOS &amp; EOD'!FNU29</f>
        <v>0</v>
      </c>
      <c r="FRM6" s="243">
        <f>'Inbound SOS &amp; EOD'!FNV29</f>
        <v>0</v>
      </c>
      <c r="FRN6" s="243">
        <f>'Inbound SOS &amp; EOD'!FNW29</f>
        <v>0</v>
      </c>
      <c r="FRO6" s="243">
        <f>'Inbound SOS &amp; EOD'!FNX29</f>
        <v>0</v>
      </c>
      <c r="FRP6" s="243">
        <f>'Inbound SOS &amp; EOD'!FNY29</f>
        <v>0</v>
      </c>
      <c r="FRQ6" s="243">
        <f>'Inbound SOS &amp; EOD'!FNZ29</f>
        <v>0</v>
      </c>
      <c r="FRR6" s="243">
        <f>'Inbound SOS &amp; EOD'!FOA29</f>
        <v>0</v>
      </c>
      <c r="FRS6" s="243">
        <f>'Inbound SOS &amp; EOD'!FOB29</f>
        <v>0</v>
      </c>
      <c r="FRT6" s="243">
        <f>'Inbound SOS &amp; EOD'!FOC29</f>
        <v>0</v>
      </c>
      <c r="FRU6" s="243">
        <f>'Inbound SOS &amp; EOD'!FOD29</f>
        <v>0</v>
      </c>
      <c r="FRV6" s="243">
        <f>'Inbound SOS &amp; EOD'!FOE29</f>
        <v>0</v>
      </c>
      <c r="FRW6" s="243">
        <f>'Inbound SOS &amp; EOD'!FOF29</f>
        <v>0</v>
      </c>
      <c r="FRX6" s="243">
        <f>'Inbound SOS &amp; EOD'!FOG29</f>
        <v>0</v>
      </c>
      <c r="FRY6" s="243">
        <f>'Inbound SOS &amp; EOD'!FOH29</f>
        <v>0</v>
      </c>
      <c r="FRZ6" s="243">
        <f>'Inbound SOS &amp; EOD'!FOI29</f>
        <v>0</v>
      </c>
      <c r="FSA6" s="243">
        <f>'Inbound SOS &amp; EOD'!FOJ29</f>
        <v>0</v>
      </c>
      <c r="FSB6" s="243">
        <f>'Inbound SOS &amp; EOD'!FOK29</f>
        <v>0</v>
      </c>
      <c r="FSC6" s="243">
        <f>'Inbound SOS &amp; EOD'!FOL29</f>
        <v>0</v>
      </c>
      <c r="FSD6" s="243">
        <f>'Inbound SOS &amp; EOD'!FOM29</f>
        <v>0</v>
      </c>
      <c r="FSE6" s="243">
        <f>'Inbound SOS &amp; EOD'!FON29</f>
        <v>0</v>
      </c>
      <c r="FSF6" s="243">
        <f>'Inbound SOS &amp; EOD'!FOO29</f>
        <v>0</v>
      </c>
      <c r="FSG6" s="243">
        <f>'Inbound SOS &amp; EOD'!FOP29</f>
        <v>0</v>
      </c>
      <c r="FSH6" s="243">
        <f>'Inbound SOS &amp; EOD'!FOQ29</f>
        <v>0</v>
      </c>
      <c r="FSI6" s="243">
        <f>'Inbound SOS &amp; EOD'!FOR29</f>
        <v>0</v>
      </c>
      <c r="FSJ6" s="243">
        <f>'Inbound SOS &amp; EOD'!FOS29</f>
        <v>0</v>
      </c>
      <c r="FSK6" s="243">
        <f>'Inbound SOS &amp; EOD'!FOT29</f>
        <v>0</v>
      </c>
      <c r="FSL6" s="243">
        <f>'Inbound SOS &amp; EOD'!FOU29</f>
        <v>0</v>
      </c>
      <c r="FSM6" s="243">
        <f>'Inbound SOS &amp; EOD'!FOV29</f>
        <v>0</v>
      </c>
      <c r="FSN6" s="243">
        <f>'Inbound SOS &amp; EOD'!FOW29</f>
        <v>0</v>
      </c>
      <c r="FSO6" s="243">
        <f>'Inbound SOS &amp; EOD'!FOX29</f>
        <v>0</v>
      </c>
      <c r="FSP6" s="243">
        <f>'Inbound SOS &amp; EOD'!FOY29</f>
        <v>0</v>
      </c>
      <c r="FSQ6" s="243">
        <f>'Inbound SOS &amp; EOD'!FOZ29</f>
        <v>0</v>
      </c>
      <c r="FSR6" s="243">
        <f>'Inbound SOS &amp; EOD'!FPA29</f>
        <v>0</v>
      </c>
      <c r="FSS6" s="243">
        <f>'Inbound SOS &amp; EOD'!FPB29</f>
        <v>0</v>
      </c>
      <c r="FST6" s="243">
        <f>'Inbound SOS &amp; EOD'!FPC29</f>
        <v>0</v>
      </c>
      <c r="FSU6" s="243">
        <f>'Inbound SOS &amp; EOD'!FPD29</f>
        <v>0</v>
      </c>
      <c r="FSV6" s="243">
        <f>'Inbound SOS &amp; EOD'!FPE29</f>
        <v>0</v>
      </c>
      <c r="FSW6" s="243">
        <f>'Inbound SOS &amp; EOD'!FPF29</f>
        <v>0</v>
      </c>
      <c r="FSX6" s="243">
        <f>'Inbound SOS &amp; EOD'!FPG29</f>
        <v>0</v>
      </c>
      <c r="FSY6" s="243">
        <f>'Inbound SOS &amp; EOD'!FPH29</f>
        <v>0</v>
      </c>
      <c r="FSZ6" s="243">
        <f>'Inbound SOS &amp; EOD'!FPI29</f>
        <v>0</v>
      </c>
      <c r="FTA6" s="243">
        <f>'Inbound SOS &amp; EOD'!FPJ29</f>
        <v>0</v>
      </c>
      <c r="FTB6" s="243">
        <f>'Inbound SOS &amp; EOD'!FPK29</f>
        <v>0</v>
      </c>
      <c r="FTC6" s="243">
        <f>'Inbound SOS &amp; EOD'!FPL29</f>
        <v>0</v>
      </c>
      <c r="FTD6" s="243">
        <f>'Inbound SOS &amp; EOD'!FPM29</f>
        <v>0</v>
      </c>
      <c r="FTE6" s="243">
        <f>'Inbound SOS &amp; EOD'!FPN29</f>
        <v>0</v>
      </c>
      <c r="FTF6" s="243">
        <f>'Inbound SOS &amp; EOD'!FPO29</f>
        <v>0</v>
      </c>
      <c r="FTG6" s="243">
        <f>'Inbound SOS &amp; EOD'!FPP29</f>
        <v>0</v>
      </c>
      <c r="FTH6" s="243">
        <f>'Inbound SOS &amp; EOD'!FPQ29</f>
        <v>0</v>
      </c>
      <c r="FTI6" s="243">
        <f>'Inbound SOS &amp; EOD'!FPR29</f>
        <v>0</v>
      </c>
      <c r="FTJ6" s="243">
        <f>'Inbound SOS &amp; EOD'!FPS29</f>
        <v>0</v>
      </c>
      <c r="FTK6" s="243">
        <f>'Inbound SOS &amp; EOD'!FPT29</f>
        <v>0</v>
      </c>
      <c r="FTL6" s="243">
        <f>'Inbound SOS &amp; EOD'!FPU29</f>
        <v>0</v>
      </c>
      <c r="FTM6" s="243">
        <f>'Inbound SOS &amp; EOD'!FPV29</f>
        <v>0</v>
      </c>
      <c r="FTN6" s="243">
        <f>'Inbound SOS &amp; EOD'!FPW29</f>
        <v>0</v>
      </c>
      <c r="FTO6" s="243">
        <f>'Inbound SOS &amp; EOD'!FPX29</f>
        <v>0</v>
      </c>
      <c r="FTP6" s="243">
        <f>'Inbound SOS &amp; EOD'!FPY29</f>
        <v>0</v>
      </c>
      <c r="FTQ6" s="243">
        <f>'Inbound SOS &amp; EOD'!FPZ29</f>
        <v>0</v>
      </c>
      <c r="FTR6" s="243">
        <f>'Inbound SOS &amp; EOD'!FQA29</f>
        <v>0</v>
      </c>
      <c r="FTS6" s="243">
        <f>'Inbound SOS &amp; EOD'!FQB29</f>
        <v>0</v>
      </c>
      <c r="FTT6" s="243">
        <f>'Inbound SOS &amp; EOD'!FQC29</f>
        <v>0</v>
      </c>
      <c r="FTU6" s="243">
        <f>'Inbound SOS &amp; EOD'!FQD29</f>
        <v>0</v>
      </c>
      <c r="FTV6" s="243">
        <f>'Inbound SOS &amp; EOD'!FQE29</f>
        <v>0</v>
      </c>
      <c r="FTW6" s="243">
        <f>'Inbound SOS &amp; EOD'!FQF29</f>
        <v>0</v>
      </c>
      <c r="FTX6" s="243">
        <f>'Inbound SOS &amp; EOD'!FQG29</f>
        <v>0</v>
      </c>
      <c r="FTY6" s="243">
        <f>'Inbound SOS &amp; EOD'!FQH29</f>
        <v>0</v>
      </c>
      <c r="FTZ6" s="243">
        <f>'Inbound SOS &amp; EOD'!FQI29</f>
        <v>0</v>
      </c>
      <c r="FUA6" s="243">
        <f>'Inbound SOS &amp; EOD'!FQJ29</f>
        <v>0</v>
      </c>
      <c r="FUB6" s="243">
        <f>'Inbound SOS &amp; EOD'!FQK29</f>
        <v>0</v>
      </c>
      <c r="FUC6" s="243">
        <f>'Inbound SOS &amp; EOD'!FQL29</f>
        <v>0</v>
      </c>
      <c r="FUD6" s="243">
        <f>'Inbound SOS &amp; EOD'!FQM29</f>
        <v>0</v>
      </c>
      <c r="FUE6" s="243">
        <f>'Inbound SOS &amp; EOD'!FQN29</f>
        <v>0</v>
      </c>
      <c r="FUF6" s="243">
        <f>'Inbound SOS &amp; EOD'!FQO29</f>
        <v>0</v>
      </c>
      <c r="FUG6" s="243">
        <f>'Inbound SOS &amp; EOD'!FQP29</f>
        <v>0</v>
      </c>
      <c r="FUH6" s="243">
        <f>'Inbound SOS &amp; EOD'!FQQ29</f>
        <v>0</v>
      </c>
      <c r="FUI6" s="243">
        <f>'Inbound SOS &amp; EOD'!FQR29</f>
        <v>0</v>
      </c>
      <c r="FUJ6" s="243">
        <f>'Inbound SOS &amp; EOD'!FQS29</f>
        <v>0</v>
      </c>
      <c r="FUK6" s="243">
        <f>'Inbound SOS &amp; EOD'!FQT29</f>
        <v>0</v>
      </c>
      <c r="FUL6" s="243">
        <f>'Inbound SOS &amp; EOD'!FQU29</f>
        <v>0</v>
      </c>
      <c r="FUM6" s="243">
        <f>'Inbound SOS &amp; EOD'!FQV29</f>
        <v>0</v>
      </c>
      <c r="FUN6" s="243">
        <f>'Inbound SOS &amp; EOD'!FQW29</f>
        <v>0</v>
      </c>
      <c r="FUO6" s="243">
        <f>'Inbound SOS &amp; EOD'!FQX29</f>
        <v>0</v>
      </c>
      <c r="FUP6" s="243">
        <f>'Inbound SOS &amp; EOD'!FQY29</f>
        <v>0</v>
      </c>
      <c r="FUQ6" s="243">
        <f>'Inbound SOS &amp; EOD'!FQZ29</f>
        <v>0</v>
      </c>
      <c r="FUR6" s="243">
        <f>'Inbound SOS &amp; EOD'!FRA29</f>
        <v>0</v>
      </c>
      <c r="FUS6" s="243">
        <f>'Inbound SOS &amp; EOD'!FRB29</f>
        <v>0</v>
      </c>
      <c r="FUT6" s="243">
        <f>'Inbound SOS &amp; EOD'!FRC29</f>
        <v>0</v>
      </c>
      <c r="FUU6" s="243">
        <f>'Inbound SOS &amp; EOD'!FRD29</f>
        <v>0</v>
      </c>
      <c r="FUV6" s="243">
        <f>'Inbound SOS &amp; EOD'!FRE29</f>
        <v>0</v>
      </c>
      <c r="FUW6" s="243">
        <f>'Inbound SOS &amp; EOD'!FRF29</f>
        <v>0</v>
      </c>
      <c r="FUX6" s="243">
        <f>'Inbound SOS &amp; EOD'!FRG29</f>
        <v>0</v>
      </c>
      <c r="FUY6" s="243">
        <f>'Inbound SOS &amp; EOD'!FRH29</f>
        <v>0</v>
      </c>
      <c r="FUZ6" s="243">
        <f>'Inbound SOS &amp; EOD'!FRI29</f>
        <v>0</v>
      </c>
      <c r="FVA6" s="243">
        <f>'Inbound SOS &amp; EOD'!FRJ29</f>
        <v>0</v>
      </c>
      <c r="FVB6" s="243">
        <f>'Inbound SOS &amp; EOD'!FRK29</f>
        <v>0</v>
      </c>
      <c r="FVC6" s="243">
        <f>'Inbound SOS &amp; EOD'!FRL29</f>
        <v>0</v>
      </c>
      <c r="FVD6" s="243">
        <f>'Inbound SOS &amp; EOD'!FRM29</f>
        <v>0</v>
      </c>
      <c r="FVE6" s="243">
        <f>'Inbound SOS &amp; EOD'!FRN29</f>
        <v>0</v>
      </c>
      <c r="FVF6" s="243">
        <f>'Inbound SOS &amp; EOD'!FRO29</f>
        <v>0</v>
      </c>
      <c r="FVG6" s="243">
        <f>'Inbound SOS &amp; EOD'!FRP29</f>
        <v>0</v>
      </c>
      <c r="FVH6" s="243">
        <f>'Inbound SOS &amp; EOD'!FRQ29</f>
        <v>0</v>
      </c>
      <c r="FVI6" s="243">
        <f>'Inbound SOS &amp; EOD'!FRR29</f>
        <v>0</v>
      </c>
      <c r="FVJ6" s="243">
        <f>'Inbound SOS &amp; EOD'!FRS29</f>
        <v>0</v>
      </c>
      <c r="FVK6" s="243">
        <f>'Inbound SOS &amp; EOD'!FRT29</f>
        <v>0</v>
      </c>
      <c r="FVL6" s="243">
        <f>'Inbound SOS &amp; EOD'!FRU29</f>
        <v>0</v>
      </c>
      <c r="FVM6" s="243">
        <f>'Inbound SOS &amp; EOD'!FRV29</f>
        <v>0</v>
      </c>
      <c r="FVN6" s="243">
        <f>'Inbound SOS &amp; EOD'!FRW29</f>
        <v>0</v>
      </c>
      <c r="FVO6" s="243">
        <f>'Inbound SOS &amp; EOD'!FRX29</f>
        <v>0</v>
      </c>
      <c r="FVP6" s="243">
        <f>'Inbound SOS &amp; EOD'!FRY29</f>
        <v>0</v>
      </c>
      <c r="FVQ6" s="243">
        <f>'Inbound SOS &amp; EOD'!FRZ29</f>
        <v>0</v>
      </c>
      <c r="FVR6" s="243">
        <f>'Inbound SOS &amp; EOD'!FSA29</f>
        <v>0</v>
      </c>
      <c r="FVS6" s="243">
        <f>'Inbound SOS &amp; EOD'!FSB29</f>
        <v>0</v>
      </c>
      <c r="FVT6" s="243">
        <f>'Inbound SOS &amp; EOD'!FSC29</f>
        <v>0</v>
      </c>
      <c r="FVU6" s="243">
        <f>'Inbound SOS &amp; EOD'!FSD29</f>
        <v>0</v>
      </c>
      <c r="FVV6" s="243">
        <f>'Inbound SOS &amp; EOD'!FSE29</f>
        <v>0</v>
      </c>
      <c r="FVW6" s="243">
        <f>'Inbound SOS &amp; EOD'!FSF29</f>
        <v>0</v>
      </c>
      <c r="FVX6" s="243">
        <f>'Inbound SOS &amp; EOD'!FSG29</f>
        <v>0</v>
      </c>
      <c r="FVY6" s="243">
        <f>'Inbound SOS &amp; EOD'!FSH29</f>
        <v>0</v>
      </c>
      <c r="FVZ6" s="243">
        <f>'Inbound SOS &amp; EOD'!FSI29</f>
        <v>0</v>
      </c>
      <c r="FWA6" s="243">
        <f>'Inbound SOS &amp; EOD'!FSJ29</f>
        <v>0</v>
      </c>
      <c r="FWB6" s="243">
        <f>'Inbound SOS &amp; EOD'!FSK29</f>
        <v>0</v>
      </c>
      <c r="FWC6" s="243">
        <f>'Inbound SOS &amp; EOD'!FSL29</f>
        <v>0</v>
      </c>
      <c r="FWD6" s="243">
        <f>'Inbound SOS &amp; EOD'!FSM29</f>
        <v>0</v>
      </c>
      <c r="FWE6" s="243">
        <f>'Inbound SOS &amp; EOD'!FSN29</f>
        <v>0</v>
      </c>
      <c r="FWF6" s="243">
        <f>'Inbound SOS &amp; EOD'!FSO29</f>
        <v>0</v>
      </c>
      <c r="FWG6" s="243">
        <f>'Inbound SOS &amp; EOD'!FSP29</f>
        <v>0</v>
      </c>
      <c r="FWH6" s="243">
        <f>'Inbound SOS &amp; EOD'!FSQ29</f>
        <v>0</v>
      </c>
      <c r="FWI6" s="243">
        <f>'Inbound SOS &amp; EOD'!FSR29</f>
        <v>0</v>
      </c>
      <c r="FWJ6" s="243">
        <f>'Inbound SOS &amp; EOD'!FSS29</f>
        <v>0</v>
      </c>
      <c r="FWK6" s="243">
        <f>'Inbound SOS &amp; EOD'!FST29</f>
        <v>0</v>
      </c>
      <c r="FWL6" s="243">
        <f>'Inbound SOS &amp; EOD'!FSU29</f>
        <v>0</v>
      </c>
      <c r="FWM6" s="243">
        <f>'Inbound SOS &amp; EOD'!FSV29</f>
        <v>0</v>
      </c>
      <c r="FWN6" s="243">
        <f>'Inbound SOS &amp; EOD'!FSW29</f>
        <v>0</v>
      </c>
      <c r="FWO6" s="243">
        <f>'Inbound SOS &amp; EOD'!FSX29</f>
        <v>0</v>
      </c>
      <c r="FWP6" s="243">
        <f>'Inbound SOS &amp; EOD'!FSY29</f>
        <v>0</v>
      </c>
      <c r="FWQ6" s="243">
        <f>'Inbound SOS &amp; EOD'!FSZ29</f>
        <v>0</v>
      </c>
      <c r="FWR6" s="243">
        <f>'Inbound SOS &amp; EOD'!FTA29</f>
        <v>0</v>
      </c>
      <c r="FWS6" s="243">
        <f>'Inbound SOS &amp; EOD'!FTB29</f>
        <v>0</v>
      </c>
      <c r="FWT6" s="243">
        <f>'Inbound SOS &amp; EOD'!FTC29</f>
        <v>0</v>
      </c>
      <c r="FWU6" s="243">
        <f>'Inbound SOS &amp; EOD'!FTD29</f>
        <v>0</v>
      </c>
      <c r="FWV6" s="243">
        <f>'Inbound SOS &amp; EOD'!FTE29</f>
        <v>0</v>
      </c>
      <c r="FWW6" s="243">
        <f>'Inbound SOS &amp; EOD'!FTF29</f>
        <v>0</v>
      </c>
      <c r="FWX6" s="243">
        <f>'Inbound SOS &amp; EOD'!FTG29</f>
        <v>0</v>
      </c>
      <c r="FWY6" s="243">
        <f>'Inbound SOS &amp; EOD'!FTH29</f>
        <v>0</v>
      </c>
      <c r="FWZ6" s="243">
        <f>'Inbound SOS &amp; EOD'!FTI29</f>
        <v>0</v>
      </c>
      <c r="FXA6" s="243">
        <f>'Inbound SOS &amp; EOD'!FTJ29</f>
        <v>0</v>
      </c>
      <c r="FXB6" s="243">
        <f>'Inbound SOS &amp; EOD'!FTK29</f>
        <v>0</v>
      </c>
      <c r="FXC6" s="243">
        <f>'Inbound SOS &amp; EOD'!FTL29</f>
        <v>0</v>
      </c>
      <c r="FXD6" s="243">
        <f>'Inbound SOS &amp; EOD'!FTM29</f>
        <v>0</v>
      </c>
      <c r="FXE6" s="243">
        <f>'Inbound SOS &amp; EOD'!FTN29</f>
        <v>0</v>
      </c>
      <c r="FXF6" s="243">
        <f>'Inbound SOS &amp; EOD'!FTO29</f>
        <v>0</v>
      </c>
      <c r="FXG6" s="243">
        <f>'Inbound SOS &amp; EOD'!FTP29</f>
        <v>0</v>
      </c>
      <c r="FXH6" s="243">
        <f>'Inbound SOS &amp; EOD'!FTQ29</f>
        <v>0</v>
      </c>
      <c r="FXI6" s="243">
        <f>'Inbound SOS &amp; EOD'!FTR29</f>
        <v>0</v>
      </c>
      <c r="FXJ6" s="243">
        <f>'Inbound SOS &amp; EOD'!FTS29</f>
        <v>0</v>
      </c>
      <c r="FXK6" s="243">
        <f>'Inbound SOS &amp; EOD'!FTT29</f>
        <v>0</v>
      </c>
      <c r="FXL6" s="243">
        <f>'Inbound SOS &amp; EOD'!FTU29</f>
        <v>0</v>
      </c>
      <c r="FXM6" s="243">
        <f>'Inbound SOS &amp; EOD'!FTV29</f>
        <v>0</v>
      </c>
      <c r="FXN6" s="243">
        <f>'Inbound SOS &amp; EOD'!FTW29</f>
        <v>0</v>
      </c>
      <c r="FXO6" s="243">
        <f>'Inbound SOS &amp; EOD'!FTX29</f>
        <v>0</v>
      </c>
      <c r="FXP6" s="243">
        <f>'Inbound SOS &amp; EOD'!FTY29</f>
        <v>0</v>
      </c>
      <c r="FXQ6" s="243">
        <f>'Inbound SOS &amp; EOD'!FTZ29</f>
        <v>0</v>
      </c>
      <c r="FXR6" s="243">
        <f>'Inbound SOS &amp; EOD'!FUA29</f>
        <v>0</v>
      </c>
      <c r="FXS6" s="243">
        <f>'Inbound SOS &amp; EOD'!FUB29</f>
        <v>0</v>
      </c>
      <c r="FXT6" s="243">
        <f>'Inbound SOS &amp; EOD'!FUC29</f>
        <v>0</v>
      </c>
      <c r="FXU6" s="243">
        <f>'Inbound SOS &amp; EOD'!FUD29</f>
        <v>0</v>
      </c>
      <c r="FXV6" s="243">
        <f>'Inbound SOS &amp; EOD'!FUE29</f>
        <v>0</v>
      </c>
      <c r="FXW6" s="243">
        <f>'Inbound SOS &amp; EOD'!FUF29</f>
        <v>0</v>
      </c>
      <c r="FXX6" s="243">
        <f>'Inbound SOS &amp; EOD'!FUG29</f>
        <v>0</v>
      </c>
      <c r="FXY6" s="243">
        <f>'Inbound SOS &amp; EOD'!FUH29</f>
        <v>0</v>
      </c>
      <c r="FXZ6" s="243">
        <f>'Inbound SOS &amp; EOD'!FUI29</f>
        <v>0</v>
      </c>
      <c r="FYA6" s="243">
        <f>'Inbound SOS &amp; EOD'!FUJ29</f>
        <v>0</v>
      </c>
      <c r="FYB6" s="243">
        <f>'Inbound SOS &amp; EOD'!FUK29</f>
        <v>0</v>
      </c>
      <c r="FYC6" s="243">
        <f>'Inbound SOS &amp; EOD'!FUL29</f>
        <v>0</v>
      </c>
      <c r="FYD6" s="243">
        <f>'Inbound SOS &amp; EOD'!FUM29</f>
        <v>0</v>
      </c>
      <c r="FYE6" s="243">
        <f>'Inbound SOS &amp; EOD'!FUN29</f>
        <v>0</v>
      </c>
      <c r="FYF6" s="243">
        <f>'Inbound SOS &amp; EOD'!FUO29</f>
        <v>0</v>
      </c>
      <c r="FYG6" s="243">
        <f>'Inbound SOS &amp; EOD'!FUP29</f>
        <v>0</v>
      </c>
      <c r="FYH6" s="243">
        <f>'Inbound SOS &amp; EOD'!FUQ29</f>
        <v>0</v>
      </c>
      <c r="FYI6" s="243">
        <f>'Inbound SOS &amp; EOD'!FUR29</f>
        <v>0</v>
      </c>
      <c r="FYJ6" s="243">
        <f>'Inbound SOS &amp; EOD'!FUS29</f>
        <v>0</v>
      </c>
      <c r="FYK6" s="243">
        <f>'Inbound SOS &amp; EOD'!FUT29</f>
        <v>0</v>
      </c>
      <c r="FYL6" s="243">
        <f>'Inbound SOS &amp; EOD'!FUU29</f>
        <v>0</v>
      </c>
      <c r="FYM6" s="243">
        <f>'Inbound SOS &amp; EOD'!FUV29</f>
        <v>0</v>
      </c>
      <c r="FYN6" s="243">
        <f>'Inbound SOS &amp; EOD'!FUW29</f>
        <v>0</v>
      </c>
      <c r="FYO6" s="243">
        <f>'Inbound SOS &amp; EOD'!FUX29</f>
        <v>0</v>
      </c>
      <c r="FYP6" s="243">
        <f>'Inbound SOS &amp; EOD'!FUY29</f>
        <v>0</v>
      </c>
      <c r="FYQ6" s="243">
        <f>'Inbound SOS &amp; EOD'!FUZ29</f>
        <v>0</v>
      </c>
      <c r="FYR6" s="243">
        <f>'Inbound SOS &amp; EOD'!FVA29</f>
        <v>0</v>
      </c>
      <c r="FYS6" s="243">
        <f>'Inbound SOS &amp; EOD'!FVB29</f>
        <v>0</v>
      </c>
      <c r="FYT6" s="243">
        <f>'Inbound SOS &amp; EOD'!FVC29</f>
        <v>0</v>
      </c>
      <c r="FYU6" s="243">
        <f>'Inbound SOS &amp; EOD'!FVD29</f>
        <v>0</v>
      </c>
      <c r="FYV6" s="243">
        <f>'Inbound SOS &amp; EOD'!FVE29</f>
        <v>0</v>
      </c>
      <c r="FYW6" s="243">
        <f>'Inbound SOS &amp; EOD'!FVF29</f>
        <v>0</v>
      </c>
      <c r="FYX6" s="243">
        <f>'Inbound SOS &amp; EOD'!FVG29</f>
        <v>0</v>
      </c>
      <c r="FYY6" s="243">
        <f>'Inbound SOS &amp; EOD'!FVH29</f>
        <v>0</v>
      </c>
      <c r="FYZ6" s="243">
        <f>'Inbound SOS &amp; EOD'!FVI29</f>
        <v>0</v>
      </c>
      <c r="FZA6" s="243">
        <f>'Inbound SOS &amp; EOD'!FVJ29</f>
        <v>0</v>
      </c>
      <c r="FZB6" s="243">
        <f>'Inbound SOS &amp; EOD'!FVK29</f>
        <v>0</v>
      </c>
      <c r="FZC6" s="243">
        <f>'Inbound SOS &amp; EOD'!FVL29</f>
        <v>0</v>
      </c>
      <c r="FZD6" s="243">
        <f>'Inbound SOS &amp; EOD'!FVM29</f>
        <v>0</v>
      </c>
      <c r="FZE6" s="243">
        <f>'Inbound SOS &amp; EOD'!FVN29</f>
        <v>0</v>
      </c>
      <c r="FZF6" s="243">
        <f>'Inbound SOS &amp; EOD'!FVO29</f>
        <v>0</v>
      </c>
      <c r="FZG6" s="243">
        <f>'Inbound SOS &amp; EOD'!FVP29</f>
        <v>0</v>
      </c>
      <c r="FZH6" s="243">
        <f>'Inbound SOS &amp; EOD'!FVQ29</f>
        <v>0</v>
      </c>
      <c r="FZI6" s="243">
        <f>'Inbound SOS &amp; EOD'!FVR29</f>
        <v>0</v>
      </c>
      <c r="FZJ6" s="243">
        <f>'Inbound SOS &amp; EOD'!FVS29</f>
        <v>0</v>
      </c>
      <c r="FZK6" s="243">
        <f>'Inbound SOS &amp; EOD'!FVT29</f>
        <v>0</v>
      </c>
      <c r="FZL6" s="243">
        <f>'Inbound SOS &amp; EOD'!FVU29</f>
        <v>0</v>
      </c>
      <c r="FZM6" s="243">
        <f>'Inbound SOS &amp; EOD'!FVV29</f>
        <v>0</v>
      </c>
      <c r="FZN6" s="243">
        <f>'Inbound SOS &amp; EOD'!FVW29</f>
        <v>0</v>
      </c>
      <c r="FZO6" s="243">
        <f>'Inbound SOS &amp; EOD'!FVX29</f>
        <v>0</v>
      </c>
      <c r="FZP6" s="243">
        <f>'Inbound SOS &amp; EOD'!FVY29</f>
        <v>0</v>
      </c>
      <c r="FZQ6" s="243">
        <f>'Inbound SOS &amp; EOD'!FVZ29</f>
        <v>0</v>
      </c>
      <c r="FZR6" s="243">
        <f>'Inbound SOS &amp; EOD'!FWA29</f>
        <v>0</v>
      </c>
      <c r="FZS6" s="243">
        <f>'Inbound SOS &amp; EOD'!FWB29</f>
        <v>0</v>
      </c>
      <c r="FZT6" s="243">
        <f>'Inbound SOS &amp; EOD'!FWC29</f>
        <v>0</v>
      </c>
      <c r="FZU6" s="243">
        <f>'Inbound SOS &amp; EOD'!FWD29</f>
        <v>0</v>
      </c>
      <c r="FZV6" s="243">
        <f>'Inbound SOS &amp; EOD'!FWE29</f>
        <v>0</v>
      </c>
      <c r="FZW6" s="243">
        <f>'Inbound SOS &amp; EOD'!FWF29</f>
        <v>0</v>
      </c>
      <c r="FZX6" s="243">
        <f>'Inbound SOS &amp; EOD'!FWG29</f>
        <v>0</v>
      </c>
      <c r="FZY6" s="243">
        <f>'Inbound SOS &amp; EOD'!FWH29</f>
        <v>0</v>
      </c>
      <c r="FZZ6" s="243">
        <f>'Inbound SOS &amp; EOD'!FWI29</f>
        <v>0</v>
      </c>
      <c r="GAA6" s="243">
        <f>'Inbound SOS &amp; EOD'!FWJ29</f>
        <v>0</v>
      </c>
      <c r="GAB6" s="243">
        <f>'Inbound SOS &amp; EOD'!FWK29</f>
        <v>0</v>
      </c>
      <c r="GAC6" s="243">
        <f>'Inbound SOS &amp; EOD'!FWL29</f>
        <v>0</v>
      </c>
      <c r="GAD6" s="243">
        <f>'Inbound SOS &amp; EOD'!FWM29</f>
        <v>0</v>
      </c>
      <c r="GAE6" s="243">
        <f>'Inbound SOS &amp; EOD'!FWN29</f>
        <v>0</v>
      </c>
      <c r="GAF6" s="243">
        <f>'Inbound SOS &amp; EOD'!FWO29</f>
        <v>0</v>
      </c>
      <c r="GAG6" s="243">
        <f>'Inbound SOS &amp; EOD'!FWP29</f>
        <v>0</v>
      </c>
      <c r="GAH6" s="243">
        <f>'Inbound SOS &amp; EOD'!FWQ29</f>
        <v>0</v>
      </c>
      <c r="GAI6" s="243">
        <f>'Inbound SOS &amp; EOD'!FWR29</f>
        <v>0</v>
      </c>
      <c r="GAJ6" s="243">
        <f>'Inbound SOS &amp; EOD'!FWS29</f>
        <v>0</v>
      </c>
      <c r="GAK6" s="243">
        <f>'Inbound SOS &amp; EOD'!FWT29</f>
        <v>0</v>
      </c>
      <c r="GAL6" s="243">
        <f>'Inbound SOS &amp; EOD'!FWU29</f>
        <v>0</v>
      </c>
      <c r="GAM6" s="243">
        <f>'Inbound SOS &amp; EOD'!FWV29</f>
        <v>0</v>
      </c>
      <c r="GAN6" s="243">
        <f>'Inbound SOS &amp; EOD'!FWW29</f>
        <v>0</v>
      </c>
      <c r="GAO6" s="243">
        <f>'Inbound SOS &amp; EOD'!FWX29</f>
        <v>0</v>
      </c>
      <c r="GAP6" s="243">
        <f>'Inbound SOS &amp; EOD'!FWY29</f>
        <v>0</v>
      </c>
      <c r="GAQ6" s="243">
        <f>'Inbound SOS &amp; EOD'!FWZ29</f>
        <v>0</v>
      </c>
      <c r="GAR6" s="243">
        <f>'Inbound SOS &amp; EOD'!FXA29</f>
        <v>0</v>
      </c>
      <c r="GAS6" s="243">
        <f>'Inbound SOS &amp; EOD'!FXB29</f>
        <v>0</v>
      </c>
      <c r="GAT6" s="243">
        <f>'Inbound SOS &amp; EOD'!FXC29</f>
        <v>0</v>
      </c>
      <c r="GAU6" s="243">
        <f>'Inbound SOS &amp; EOD'!FXD29</f>
        <v>0</v>
      </c>
      <c r="GAV6" s="243">
        <f>'Inbound SOS &amp; EOD'!FXE29</f>
        <v>0</v>
      </c>
      <c r="GAW6" s="243">
        <f>'Inbound SOS &amp; EOD'!FXF29</f>
        <v>0</v>
      </c>
      <c r="GAX6" s="243">
        <f>'Inbound SOS &amp; EOD'!FXG29</f>
        <v>0</v>
      </c>
      <c r="GAY6" s="243">
        <f>'Inbound SOS &amp; EOD'!FXH29</f>
        <v>0</v>
      </c>
      <c r="GAZ6" s="243">
        <f>'Inbound SOS &amp; EOD'!FXI29</f>
        <v>0</v>
      </c>
      <c r="GBA6" s="243">
        <f>'Inbound SOS &amp; EOD'!FXJ29</f>
        <v>0</v>
      </c>
      <c r="GBB6" s="243">
        <f>'Inbound SOS &amp; EOD'!FXK29</f>
        <v>0</v>
      </c>
      <c r="GBC6" s="243">
        <f>'Inbound SOS &amp; EOD'!FXL29</f>
        <v>0</v>
      </c>
      <c r="GBD6" s="243">
        <f>'Inbound SOS &amp; EOD'!FXM29</f>
        <v>0</v>
      </c>
      <c r="GBE6" s="243">
        <f>'Inbound SOS &amp; EOD'!FXN29</f>
        <v>0</v>
      </c>
      <c r="GBF6" s="243">
        <f>'Inbound SOS &amp; EOD'!FXO29</f>
        <v>0</v>
      </c>
      <c r="GBG6" s="243">
        <f>'Inbound SOS &amp; EOD'!FXP29</f>
        <v>0</v>
      </c>
      <c r="GBH6" s="243">
        <f>'Inbound SOS &amp; EOD'!FXQ29</f>
        <v>0</v>
      </c>
      <c r="GBI6" s="243">
        <f>'Inbound SOS &amp; EOD'!FXR29</f>
        <v>0</v>
      </c>
      <c r="GBJ6" s="243">
        <f>'Inbound SOS &amp; EOD'!FXS29</f>
        <v>0</v>
      </c>
      <c r="GBK6" s="243">
        <f>'Inbound SOS &amp; EOD'!FXT29</f>
        <v>0</v>
      </c>
      <c r="GBL6" s="243">
        <f>'Inbound SOS &amp; EOD'!FXU29</f>
        <v>0</v>
      </c>
      <c r="GBM6" s="243">
        <f>'Inbound SOS &amp; EOD'!FXV29</f>
        <v>0</v>
      </c>
      <c r="GBN6" s="243">
        <f>'Inbound SOS &amp; EOD'!FXW29</f>
        <v>0</v>
      </c>
      <c r="GBO6" s="243">
        <f>'Inbound SOS &amp; EOD'!FXX29</f>
        <v>0</v>
      </c>
      <c r="GBP6" s="243">
        <f>'Inbound SOS &amp; EOD'!FXY29</f>
        <v>0</v>
      </c>
      <c r="GBQ6" s="243">
        <f>'Inbound SOS &amp; EOD'!FXZ29</f>
        <v>0</v>
      </c>
      <c r="GBR6" s="243">
        <f>'Inbound SOS &amp; EOD'!FYA29</f>
        <v>0</v>
      </c>
      <c r="GBS6" s="243">
        <f>'Inbound SOS &amp; EOD'!FYB29</f>
        <v>0</v>
      </c>
      <c r="GBT6" s="243">
        <f>'Inbound SOS &amp; EOD'!FYC29</f>
        <v>0</v>
      </c>
      <c r="GBU6" s="243">
        <f>'Inbound SOS &amp; EOD'!FYD29</f>
        <v>0</v>
      </c>
      <c r="GBV6" s="243">
        <f>'Inbound SOS &amp; EOD'!FYE29</f>
        <v>0</v>
      </c>
      <c r="GBW6" s="243">
        <f>'Inbound SOS &amp; EOD'!FYF29</f>
        <v>0</v>
      </c>
      <c r="GBX6" s="243">
        <f>'Inbound SOS &amp; EOD'!FYG29</f>
        <v>0</v>
      </c>
      <c r="GBY6" s="243">
        <f>'Inbound SOS &amp; EOD'!FYH29</f>
        <v>0</v>
      </c>
      <c r="GBZ6" s="243">
        <f>'Inbound SOS &amp; EOD'!FYI29</f>
        <v>0</v>
      </c>
      <c r="GCA6" s="243">
        <f>'Inbound SOS &amp; EOD'!FYJ29</f>
        <v>0</v>
      </c>
      <c r="GCB6" s="243">
        <f>'Inbound SOS &amp; EOD'!FYK29</f>
        <v>0</v>
      </c>
      <c r="GCC6" s="243">
        <f>'Inbound SOS &amp; EOD'!FYL29</f>
        <v>0</v>
      </c>
      <c r="GCD6" s="243">
        <f>'Inbound SOS &amp; EOD'!FYM29</f>
        <v>0</v>
      </c>
      <c r="GCE6" s="243">
        <f>'Inbound SOS &amp; EOD'!FYN29</f>
        <v>0</v>
      </c>
      <c r="GCF6" s="243">
        <f>'Inbound SOS &amp; EOD'!FYO29</f>
        <v>0</v>
      </c>
      <c r="GCG6" s="243">
        <f>'Inbound SOS &amp; EOD'!FYP29</f>
        <v>0</v>
      </c>
      <c r="GCH6" s="243">
        <f>'Inbound SOS &amp; EOD'!FYQ29</f>
        <v>0</v>
      </c>
      <c r="GCI6" s="243">
        <f>'Inbound SOS &amp; EOD'!FYR29</f>
        <v>0</v>
      </c>
      <c r="GCJ6" s="243">
        <f>'Inbound SOS &amp; EOD'!FYS29</f>
        <v>0</v>
      </c>
      <c r="GCK6" s="243">
        <f>'Inbound SOS &amp; EOD'!FYT29</f>
        <v>0</v>
      </c>
      <c r="GCL6" s="243">
        <f>'Inbound SOS &amp; EOD'!FYU29</f>
        <v>0</v>
      </c>
      <c r="GCM6" s="243">
        <f>'Inbound SOS &amp; EOD'!FYV29</f>
        <v>0</v>
      </c>
      <c r="GCN6" s="243">
        <f>'Inbound SOS &amp; EOD'!FYW29</f>
        <v>0</v>
      </c>
      <c r="GCO6" s="243">
        <f>'Inbound SOS &amp; EOD'!FYX29</f>
        <v>0</v>
      </c>
      <c r="GCP6" s="243">
        <f>'Inbound SOS &amp; EOD'!FYY29</f>
        <v>0</v>
      </c>
      <c r="GCQ6" s="243">
        <f>'Inbound SOS &amp; EOD'!FYZ29</f>
        <v>0</v>
      </c>
      <c r="GCR6" s="243">
        <f>'Inbound SOS &amp; EOD'!FZA29</f>
        <v>0</v>
      </c>
      <c r="GCS6" s="243">
        <f>'Inbound SOS &amp; EOD'!FZB29</f>
        <v>0</v>
      </c>
      <c r="GCT6" s="243">
        <f>'Inbound SOS &amp; EOD'!FZC29</f>
        <v>0</v>
      </c>
      <c r="GCU6" s="243">
        <f>'Inbound SOS &amp; EOD'!FZD29</f>
        <v>0</v>
      </c>
      <c r="GCV6" s="243">
        <f>'Inbound SOS &amp; EOD'!FZE29</f>
        <v>0</v>
      </c>
      <c r="GCW6" s="243">
        <f>'Inbound SOS &amp; EOD'!FZF29</f>
        <v>0</v>
      </c>
      <c r="GCX6" s="243">
        <f>'Inbound SOS &amp; EOD'!FZG29</f>
        <v>0</v>
      </c>
      <c r="GCY6" s="243">
        <f>'Inbound SOS &amp; EOD'!FZH29</f>
        <v>0</v>
      </c>
      <c r="GCZ6" s="243">
        <f>'Inbound SOS &amp; EOD'!FZI29</f>
        <v>0</v>
      </c>
      <c r="GDA6" s="243">
        <f>'Inbound SOS &amp; EOD'!FZJ29</f>
        <v>0</v>
      </c>
      <c r="GDB6" s="243">
        <f>'Inbound SOS &amp; EOD'!FZK29</f>
        <v>0</v>
      </c>
      <c r="GDC6" s="243">
        <f>'Inbound SOS &amp; EOD'!FZL29</f>
        <v>0</v>
      </c>
      <c r="GDD6" s="243">
        <f>'Inbound SOS &amp; EOD'!FZM29</f>
        <v>0</v>
      </c>
      <c r="GDE6" s="243">
        <f>'Inbound SOS &amp; EOD'!FZN29</f>
        <v>0</v>
      </c>
      <c r="GDF6" s="243">
        <f>'Inbound SOS &amp; EOD'!FZO29</f>
        <v>0</v>
      </c>
      <c r="GDG6" s="243">
        <f>'Inbound SOS &amp; EOD'!FZP29</f>
        <v>0</v>
      </c>
      <c r="GDH6" s="243">
        <f>'Inbound SOS &amp; EOD'!FZQ29</f>
        <v>0</v>
      </c>
      <c r="GDI6" s="243">
        <f>'Inbound SOS &amp; EOD'!FZR29</f>
        <v>0</v>
      </c>
      <c r="GDJ6" s="243">
        <f>'Inbound SOS &amp; EOD'!FZS29</f>
        <v>0</v>
      </c>
      <c r="GDK6" s="243">
        <f>'Inbound SOS &amp; EOD'!FZT29</f>
        <v>0</v>
      </c>
      <c r="GDL6" s="243">
        <f>'Inbound SOS &amp; EOD'!FZU29</f>
        <v>0</v>
      </c>
      <c r="GDM6" s="243">
        <f>'Inbound SOS &amp; EOD'!FZV29</f>
        <v>0</v>
      </c>
      <c r="GDN6" s="243">
        <f>'Inbound SOS &amp; EOD'!FZW29</f>
        <v>0</v>
      </c>
      <c r="GDO6" s="243">
        <f>'Inbound SOS &amp; EOD'!FZX29</f>
        <v>0</v>
      </c>
      <c r="GDP6" s="243">
        <f>'Inbound SOS &amp; EOD'!FZY29</f>
        <v>0</v>
      </c>
      <c r="GDQ6" s="243">
        <f>'Inbound SOS &amp; EOD'!FZZ29</f>
        <v>0</v>
      </c>
      <c r="GDR6" s="243">
        <f>'Inbound SOS &amp; EOD'!GAA29</f>
        <v>0</v>
      </c>
      <c r="GDS6" s="243">
        <f>'Inbound SOS &amp; EOD'!GAB29</f>
        <v>0</v>
      </c>
      <c r="GDT6" s="243">
        <f>'Inbound SOS &amp; EOD'!GAC29</f>
        <v>0</v>
      </c>
      <c r="GDU6" s="243">
        <f>'Inbound SOS &amp; EOD'!GAD29</f>
        <v>0</v>
      </c>
      <c r="GDV6" s="243">
        <f>'Inbound SOS &amp; EOD'!GAE29</f>
        <v>0</v>
      </c>
      <c r="GDW6" s="243">
        <f>'Inbound SOS &amp; EOD'!GAF29</f>
        <v>0</v>
      </c>
      <c r="GDX6" s="243">
        <f>'Inbound SOS &amp; EOD'!GAG29</f>
        <v>0</v>
      </c>
      <c r="GDY6" s="243">
        <f>'Inbound SOS &amp; EOD'!GAH29</f>
        <v>0</v>
      </c>
      <c r="GDZ6" s="243">
        <f>'Inbound SOS &amp; EOD'!GAI29</f>
        <v>0</v>
      </c>
      <c r="GEA6" s="243">
        <f>'Inbound SOS &amp; EOD'!GAJ29</f>
        <v>0</v>
      </c>
      <c r="GEB6" s="243">
        <f>'Inbound SOS &amp; EOD'!GAK29</f>
        <v>0</v>
      </c>
      <c r="GEC6" s="243">
        <f>'Inbound SOS &amp; EOD'!GAL29</f>
        <v>0</v>
      </c>
      <c r="GED6" s="243">
        <f>'Inbound SOS &amp; EOD'!GAM29</f>
        <v>0</v>
      </c>
      <c r="GEE6" s="243">
        <f>'Inbound SOS &amp; EOD'!GAN29</f>
        <v>0</v>
      </c>
      <c r="GEF6" s="243">
        <f>'Inbound SOS &amp; EOD'!GAO29</f>
        <v>0</v>
      </c>
      <c r="GEG6" s="243">
        <f>'Inbound SOS &amp; EOD'!GAP29</f>
        <v>0</v>
      </c>
      <c r="GEH6" s="243">
        <f>'Inbound SOS &amp; EOD'!GAQ29</f>
        <v>0</v>
      </c>
      <c r="GEI6" s="243">
        <f>'Inbound SOS &amp; EOD'!GAR29</f>
        <v>0</v>
      </c>
      <c r="GEJ6" s="243">
        <f>'Inbound SOS &amp; EOD'!GAS29</f>
        <v>0</v>
      </c>
      <c r="GEK6" s="243">
        <f>'Inbound SOS &amp; EOD'!GAT29</f>
        <v>0</v>
      </c>
      <c r="GEL6" s="243">
        <f>'Inbound SOS &amp; EOD'!GAU29</f>
        <v>0</v>
      </c>
      <c r="GEM6" s="243">
        <f>'Inbound SOS &amp; EOD'!GAV29</f>
        <v>0</v>
      </c>
      <c r="GEN6" s="243">
        <f>'Inbound SOS &amp; EOD'!GAW29</f>
        <v>0</v>
      </c>
      <c r="GEO6" s="243">
        <f>'Inbound SOS &amp; EOD'!GAX29</f>
        <v>0</v>
      </c>
      <c r="GEP6" s="243">
        <f>'Inbound SOS &amp; EOD'!GAY29</f>
        <v>0</v>
      </c>
      <c r="GEQ6" s="243">
        <f>'Inbound SOS &amp; EOD'!GAZ29</f>
        <v>0</v>
      </c>
      <c r="GER6" s="243">
        <f>'Inbound SOS &amp; EOD'!GBA29</f>
        <v>0</v>
      </c>
      <c r="GES6" s="243">
        <f>'Inbound SOS &amp; EOD'!GBB29</f>
        <v>0</v>
      </c>
      <c r="GET6" s="243">
        <f>'Inbound SOS &amp; EOD'!GBC29</f>
        <v>0</v>
      </c>
      <c r="GEU6" s="243">
        <f>'Inbound SOS &amp; EOD'!GBD29</f>
        <v>0</v>
      </c>
      <c r="GEV6" s="243">
        <f>'Inbound SOS &amp; EOD'!GBE29</f>
        <v>0</v>
      </c>
      <c r="GEW6" s="243">
        <f>'Inbound SOS &amp; EOD'!GBF29</f>
        <v>0</v>
      </c>
      <c r="GEX6" s="243">
        <f>'Inbound SOS &amp; EOD'!GBG29</f>
        <v>0</v>
      </c>
      <c r="GEY6" s="243">
        <f>'Inbound SOS &amp; EOD'!GBH29</f>
        <v>0</v>
      </c>
      <c r="GEZ6" s="243">
        <f>'Inbound SOS &amp; EOD'!GBI29</f>
        <v>0</v>
      </c>
      <c r="GFA6" s="243">
        <f>'Inbound SOS &amp; EOD'!GBJ29</f>
        <v>0</v>
      </c>
      <c r="GFB6" s="243">
        <f>'Inbound SOS &amp; EOD'!GBK29</f>
        <v>0</v>
      </c>
      <c r="GFC6" s="243">
        <f>'Inbound SOS &amp; EOD'!GBL29</f>
        <v>0</v>
      </c>
      <c r="GFD6" s="243">
        <f>'Inbound SOS &amp; EOD'!GBM29</f>
        <v>0</v>
      </c>
      <c r="GFE6" s="243">
        <f>'Inbound SOS &amp; EOD'!GBN29</f>
        <v>0</v>
      </c>
      <c r="GFF6" s="243">
        <f>'Inbound SOS &amp; EOD'!GBO29</f>
        <v>0</v>
      </c>
      <c r="GFG6" s="243">
        <f>'Inbound SOS &amp; EOD'!GBP29</f>
        <v>0</v>
      </c>
      <c r="GFH6" s="243">
        <f>'Inbound SOS &amp; EOD'!GBQ29</f>
        <v>0</v>
      </c>
      <c r="GFI6" s="243">
        <f>'Inbound SOS &amp; EOD'!GBR29</f>
        <v>0</v>
      </c>
      <c r="GFJ6" s="243">
        <f>'Inbound SOS &amp; EOD'!GBS29</f>
        <v>0</v>
      </c>
      <c r="GFK6" s="243">
        <f>'Inbound SOS &amp; EOD'!GBT29</f>
        <v>0</v>
      </c>
      <c r="GFL6" s="243">
        <f>'Inbound SOS &amp; EOD'!GBU29</f>
        <v>0</v>
      </c>
      <c r="GFM6" s="243">
        <f>'Inbound SOS &amp; EOD'!GBV29</f>
        <v>0</v>
      </c>
      <c r="GFN6" s="243">
        <f>'Inbound SOS &amp; EOD'!GBW29</f>
        <v>0</v>
      </c>
      <c r="GFO6" s="243">
        <f>'Inbound SOS &amp; EOD'!GBX29</f>
        <v>0</v>
      </c>
      <c r="GFP6" s="243">
        <f>'Inbound SOS &amp; EOD'!GBY29</f>
        <v>0</v>
      </c>
      <c r="GFQ6" s="243">
        <f>'Inbound SOS &amp; EOD'!GBZ29</f>
        <v>0</v>
      </c>
      <c r="GFR6" s="243">
        <f>'Inbound SOS &amp; EOD'!GCA29</f>
        <v>0</v>
      </c>
      <c r="GFS6" s="243">
        <f>'Inbound SOS &amp; EOD'!GCB29</f>
        <v>0</v>
      </c>
      <c r="GFT6" s="243">
        <f>'Inbound SOS &amp; EOD'!GCC29</f>
        <v>0</v>
      </c>
      <c r="GFU6" s="243">
        <f>'Inbound SOS &amp; EOD'!GCD29</f>
        <v>0</v>
      </c>
      <c r="GFV6" s="243">
        <f>'Inbound SOS &amp; EOD'!GCE29</f>
        <v>0</v>
      </c>
      <c r="GFW6" s="243">
        <f>'Inbound SOS &amp; EOD'!GCF29</f>
        <v>0</v>
      </c>
      <c r="GFX6" s="243">
        <f>'Inbound SOS &amp; EOD'!GCG29</f>
        <v>0</v>
      </c>
      <c r="GFY6" s="243">
        <f>'Inbound SOS &amp; EOD'!GCH29</f>
        <v>0</v>
      </c>
      <c r="GFZ6" s="243">
        <f>'Inbound SOS &amp; EOD'!GCI29</f>
        <v>0</v>
      </c>
      <c r="GGA6" s="243">
        <f>'Inbound SOS &amp; EOD'!GCJ29</f>
        <v>0</v>
      </c>
      <c r="GGB6" s="243">
        <f>'Inbound SOS &amp; EOD'!GCK29</f>
        <v>0</v>
      </c>
      <c r="GGC6" s="243">
        <f>'Inbound SOS &amp; EOD'!GCL29</f>
        <v>0</v>
      </c>
      <c r="GGD6" s="243">
        <f>'Inbound SOS &amp; EOD'!GCM29</f>
        <v>0</v>
      </c>
      <c r="GGE6" s="243">
        <f>'Inbound SOS &amp; EOD'!GCN29</f>
        <v>0</v>
      </c>
      <c r="GGF6" s="243">
        <f>'Inbound SOS &amp; EOD'!GCO29</f>
        <v>0</v>
      </c>
      <c r="GGG6" s="243">
        <f>'Inbound SOS &amp; EOD'!GCP29</f>
        <v>0</v>
      </c>
      <c r="GGH6" s="243">
        <f>'Inbound SOS &amp; EOD'!GCQ29</f>
        <v>0</v>
      </c>
      <c r="GGI6" s="243">
        <f>'Inbound SOS &amp; EOD'!GCR29</f>
        <v>0</v>
      </c>
      <c r="GGJ6" s="243">
        <f>'Inbound SOS &amp; EOD'!GCS29</f>
        <v>0</v>
      </c>
      <c r="GGK6" s="243">
        <f>'Inbound SOS &amp; EOD'!GCT29</f>
        <v>0</v>
      </c>
      <c r="GGL6" s="243">
        <f>'Inbound SOS &amp; EOD'!GCU29</f>
        <v>0</v>
      </c>
      <c r="GGM6" s="243">
        <f>'Inbound SOS &amp; EOD'!GCV29</f>
        <v>0</v>
      </c>
      <c r="GGN6" s="243">
        <f>'Inbound SOS &amp; EOD'!GCW29</f>
        <v>0</v>
      </c>
      <c r="GGO6" s="243">
        <f>'Inbound SOS &amp; EOD'!GCX29</f>
        <v>0</v>
      </c>
      <c r="GGP6" s="243">
        <f>'Inbound SOS &amp; EOD'!GCY29</f>
        <v>0</v>
      </c>
      <c r="GGQ6" s="243">
        <f>'Inbound SOS &amp; EOD'!GCZ29</f>
        <v>0</v>
      </c>
      <c r="GGR6" s="243">
        <f>'Inbound SOS &amp; EOD'!GDA29</f>
        <v>0</v>
      </c>
      <c r="GGS6" s="243">
        <f>'Inbound SOS &amp; EOD'!GDB29</f>
        <v>0</v>
      </c>
      <c r="GGT6" s="243">
        <f>'Inbound SOS &amp; EOD'!GDC29</f>
        <v>0</v>
      </c>
      <c r="GGU6" s="243">
        <f>'Inbound SOS &amp; EOD'!GDD29</f>
        <v>0</v>
      </c>
      <c r="GGV6" s="243">
        <f>'Inbound SOS &amp; EOD'!GDE29</f>
        <v>0</v>
      </c>
      <c r="GGW6" s="243">
        <f>'Inbound SOS &amp; EOD'!GDF29</f>
        <v>0</v>
      </c>
      <c r="GGX6" s="243">
        <f>'Inbound SOS &amp; EOD'!GDG29</f>
        <v>0</v>
      </c>
      <c r="GGY6" s="243">
        <f>'Inbound SOS &amp; EOD'!GDH29</f>
        <v>0</v>
      </c>
      <c r="GGZ6" s="243">
        <f>'Inbound SOS &amp; EOD'!GDI29</f>
        <v>0</v>
      </c>
      <c r="GHA6" s="243">
        <f>'Inbound SOS &amp; EOD'!GDJ29</f>
        <v>0</v>
      </c>
      <c r="GHB6" s="243">
        <f>'Inbound SOS &amp; EOD'!GDK29</f>
        <v>0</v>
      </c>
      <c r="GHC6" s="243">
        <f>'Inbound SOS &amp; EOD'!GDL29</f>
        <v>0</v>
      </c>
      <c r="GHD6" s="243">
        <f>'Inbound SOS &amp; EOD'!GDM29</f>
        <v>0</v>
      </c>
      <c r="GHE6" s="243">
        <f>'Inbound SOS &amp; EOD'!GDN29</f>
        <v>0</v>
      </c>
      <c r="GHF6" s="243">
        <f>'Inbound SOS &amp; EOD'!GDO29</f>
        <v>0</v>
      </c>
      <c r="GHG6" s="243">
        <f>'Inbound SOS &amp; EOD'!GDP29</f>
        <v>0</v>
      </c>
      <c r="GHH6" s="243">
        <f>'Inbound SOS &amp; EOD'!GDQ29</f>
        <v>0</v>
      </c>
      <c r="GHI6" s="243">
        <f>'Inbound SOS &amp; EOD'!GDR29</f>
        <v>0</v>
      </c>
      <c r="GHJ6" s="243">
        <f>'Inbound SOS &amp; EOD'!GDS29</f>
        <v>0</v>
      </c>
      <c r="GHK6" s="243">
        <f>'Inbound SOS &amp; EOD'!GDT29</f>
        <v>0</v>
      </c>
      <c r="GHL6" s="243">
        <f>'Inbound SOS &amp; EOD'!GDU29</f>
        <v>0</v>
      </c>
      <c r="GHM6" s="243">
        <f>'Inbound SOS &amp; EOD'!GDV29</f>
        <v>0</v>
      </c>
      <c r="GHN6" s="243">
        <f>'Inbound SOS &amp; EOD'!GDW29</f>
        <v>0</v>
      </c>
      <c r="GHO6" s="243">
        <f>'Inbound SOS &amp; EOD'!GDX29</f>
        <v>0</v>
      </c>
      <c r="GHP6" s="243">
        <f>'Inbound SOS &amp; EOD'!GDY29</f>
        <v>0</v>
      </c>
      <c r="GHQ6" s="243">
        <f>'Inbound SOS &amp; EOD'!GDZ29</f>
        <v>0</v>
      </c>
      <c r="GHR6" s="243">
        <f>'Inbound SOS &amp; EOD'!GEA29</f>
        <v>0</v>
      </c>
      <c r="GHS6" s="243">
        <f>'Inbound SOS &amp; EOD'!GEB29</f>
        <v>0</v>
      </c>
      <c r="GHT6" s="243">
        <f>'Inbound SOS &amp; EOD'!GEC29</f>
        <v>0</v>
      </c>
      <c r="GHU6" s="243">
        <f>'Inbound SOS &amp; EOD'!GED29</f>
        <v>0</v>
      </c>
      <c r="GHV6" s="243">
        <f>'Inbound SOS &amp; EOD'!GEE29</f>
        <v>0</v>
      </c>
      <c r="GHW6" s="243">
        <f>'Inbound SOS &amp; EOD'!GEF29</f>
        <v>0</v>
      </c>
      <c r="GHX6" s="243">
        <f>'Inbound SOS &amp; EOD'!GEG29</f>
        <v>0</v>
      </c>
      <c r="GHY6" s="243">
        <f>'Inbound SOS &amp; EOD'!GEH29</f>
        <v>0</v>
      </c>
      <c r="GHZ6" s="243">
        <f>'Inbound SOS &amp; EOD'!GEI29</f>
        <v>0</v>
      </c>
      <c r="GIA6" s="243">
        <f>'Inbound SOS &amp; EOD'!GEJ29</f>
        <v>0</v>
      </c>
      <c r="GIB6" s="243">
        <f>'Inbound SOS &amp; EOD'!GEK29</f>
        <v>0</v>
      </c>
      <c r="GIC6" s="243">
        <f>'Inbound SOS &amp; EOD'!GEL29</f>
        <v>0</v>
      </c>
      <c r="GID6" s="243">
        <f>'Inbound SOS &amp; EOD'!GEM29</f>
        <v>0</v>
      </c>
      <c r="GIE6" s="243">
        <f>'Inbound SOS &amp; EOD'!GEN29</f>
        <v>0</v>
      </c>
      <c r="GIF6" s="243">
        <f>'Inbound SOS &amp; EOD'!GEO29</f>
        <v>0</v>
      </c>
      <c r="GIG6" s="243">
        <f>'Inbound SOS &amp; EOD'!GEP29</f>
        <v>0</v>
      </c>
      <c r="GIH6" s="243">
        <f>'Inbound SOS &amp; EOD'!GEQ29</f>
        <v>0</v>
      </c>
      <c r="GII6" s="243">
        <f>'Inbound SOS &amp; EOD'!GER29</f>
        <v>0</v>
      </c>
      <c r="GIJ6" s="243">
        <f>'Inbound SOS &amp; EOD'!GES29</f>
        <v>0</v>
      </c>
      <c r="GIK6" s="243">
        <f>'Inbound SOS &amp; EOD'!GET29</f>
        <v>0</v>
      </c>
      <c r="GIL6" s="243">
        <f>'Inbound SOS &amp; EOD'!GEU29</f>
        <v>0</v>
      </c>
      <c r="GIM6" s="243">
        <f>'Inbound SOS &amp; EOD'!GEV29</f>
        <v>0</v>
      </c>
      <c r="GIN6" s="243">
        <f>'Inbound SOS &amp; EOD'!GEW29</f>
        <v>0</v>
      </c>
      <c r="GIO6" s="243">
        <f>'Inbound SOS &amp; EOD'!GEX29</f>
        <v>0</v>
      </c>
      <c r="GIP6" s="243">
        <f>'Inbound SOS &amp; EOD'!GEY29</f>
        <v>0</v>
      </c>
      <c r="GIQ6" s="243">
        <f>'Inbound SOS &amp; EOD'!GEZ29</f>
        <v>0</v>
      </c>
      <c r="GIR6" s="243">
        <f>'Inbound SOS &amp; EOD'!GFA29</f>
        <v>0</v>
      </c>
      <c r="GIS6" s="243">
        <f>'Inbound SOS &amp; EOD'!GFB29</f>
        <v>0</v>
      </c>
      <c r="GIT6" s="243">
        <f>'Inbound SOS &amp; EOD'!GFC29</f>
        <v>0</v>
      </c>
      <c r="GIU6" s="243">
        <f>'Inbound SOS &amp; EOD'!GFD29</f>
        <v>0</v>
      </c>
      <c r="GIV6" s="243">
        <f>'Inbound SOS &amp; EOD'!GFE29</f>
        <v>0</v>
      </c>
      <c r="GIW6" s="243">
        <f>'Inbound SOS &amp; EOD'!GFF29</f>
        <v>0</v>
      </c>
      <c r="GIX6" s="243">
        <f>'Inbound SOS &amp; EOD'!GFG29</f>
        <v>0</v>
      </c>
      <c r="GIY6" s="243">
        <f>'Inbound SOS &amp; EOD'!GFH29</f>
        <v>0</v>
      </c>
      <c r="GIZ6" s="243">
        <f>'Inbound SOS &amp; EOD'!GFI29</f>
        <v>0</v>
      </c>
      <c r="GJA6" s="243">
        <f>'Inbound SOS &amp; EOD'!GFJ29</f>
        <v>0</v>
      </c>
      <c r="GJB6" s="243">
        <f>'Inbound SOS &amp; EOD'!GFK29</f>
        <v>0</v>
      </c>
      <c r="GJC6" s="243">
        <f>'Inbound SOS &amp; EOD'!GFL29</f>
        <v>0</v>
      </c>
      <c r="GJD6" s="243">
        <f>'Inbound SOS &amp; EOD'!GFM29</f>
        <v>0</v>
      </c>
      <c r="GJE6" s="243">
        <f>'Inbound SOS &amp; EOD'!GFN29</f>
        <v>0</v>
      </c>
      <c r="GJF6" s="243">
        <f>'Inbound SOS &amp; EOD'!GFO29</f>
        <v>0</v>
      </c>
      <c r="GJG6" s="243">
        <f>'Inbound SOS &amp; EOD'!GFP29</f>
        <v>0</v>
      </c>
      <c r="GJH6" s="243">
        <f>'Inbound SOS &amp; EOD'!GFQ29</f>
        <v>0</v>
      </c>
      <c r="GJI6" s="243">
        <f>'Inbound SOS &amp; EOD'!GFR29</f>
        <v>0</v>
      </c>
      <c r="GJJ6" s="243">
        <f>'Inbound SOS &amp; EOD'!GFS29</f>
        <v>0</v>
      </c>
      <c r="GJK6" s="243">
        <f>'Inbound SOS &amp; EOD'!GFT29</f>
        <v>0</v>
      </c>
      <c r="GJL6" s="243">
        <f>'Inbound SOS &amp; EOD'!GFU29</f>
        <v>0</v>
      </c>
      <c r="GJM6" s="243">
        <f>'Inbound SOS &amp; EOD'!GFV29</f>
        <v>0</v>
      </c>
      <c r="GJN6" s="243">
        <f>'Inbound SOS &amp; EOD'!GFW29</f>
        <v>0</v>
      </c>
      <c r="GJO6" s="243">
        <f>'Inbound SOS &amp; EOD'!GFX29</f>
        <v>0</v>
      </c>
      <c r="GJP6" s="243">
        <f>'Inbound SOS &amp; EOD'!GFY29</f>
        <v>0</v>
      </c>
      <c r="GJQ6" s="243">
        <f>'Inbound SOS &amp; EOD'!GFZ29</f>
        <v>0</v>
      </c>
      <c r="GJR6" s="243">
        <f>'Inbound SOS &amp; EOD'!GGA29</f>
        <v>0</v>
      </c>
      <c r="GJS6" s="243">
        <f>'Inbound SOS &amp; EOD'!GGB29</f>
        <v>0</v>
      </c>
      <c r="GJT6" s="243">
        <f>'Inbound SOS &amp; EOD'!GGC29</f>
        <v>0</v>
      </c>
      <c r="GJU6" s="243">
        <f>'Inbound SOS &amp; EOD'!GGD29</f>
        <v>0</v>
      </c>
      <c r="GJV6" s="243">
        <f>'Inbound SOS &amp; EOD'!GGE29</f>
        <v>0</v>
      </c>
      <c r="GJW6" s="243">
        <f>'Inbound SOS &amp; EOD'!GGF29</f>
        <v>0</v>
      </c>
      <c r="GJX6" s="243">
        <f>'Inbound SOS &amp; EOD'!GGG29</f>
        <v>0</v>
      </c>
      <c r="GJY6" s="243">
        <f>'Inbound SOS &amp; EOD'!GGH29</f>
        <v>0</v>
      </c>
      <c r="GJZ6" s="243">
        <f>'Inbound SOS &amp; EOD'!GGI29</f>
        <v>0</v>
      </c>
      <c r="GKA6" s="243">
        <f>'Inbound SOS &amp; EOD'!GGJ29</f>
        <v>0</v>
      </c>
      <c r="GKB6" s="243">
        <f>'Inbound SOS &amp; EOD'!GGK29</f>
        <v>0</v>
      </c>
      <c r="GKC6" s="243">
        <f>'Inbound SOS &amp; EOD'!GGL29</f>
        <v>0</v>
      </c>
      <c r="GKD6" s="243">
        <f>'Inbound SOS &amp; EOD'!GGM29</f>
        <v>0</v>
      </c>
      <c r="GKE6" s="243">
        <f>'Inbound SOS &amp; EOD'!GGN29</f>
        <v>0</v>
      </c>
      <c r="GKF6" s="243">
        <f>'Inbound SOS &amp; EOD'!GGO29</f>
        <v>0</v>
      </c>
      <c r="GKG6" s="243">
        <f>'Inbound SOS &amp; EOD'!GGP29</f>
        <v>0</v>
      </c>
      <c r="GKH6" s="243">
        <f>'Inbound SOS &amp; EOD'!GGQ29</f>
        <v>0</v>
      </c>
      <c r="GKI6" s="243">
        <f>'Inbound SOS &amp; EOD'!GGR29</f>
        <v>0</v>
      </c>
      <c r="GKJ6" s="243">
        <f>'Inbound SOS &amp; EOD'!GGS29</f>
        <v>0</v>
      </c>
      <c r="GKK6" s="243">
        <f>'Inbound SOS &amp; EOD'!GGT29</f>
        <v>0</v>
      </c>
      <c r="GKL6" s="243">
        <f>'Inbound SOS &amp; EOD'!GGU29</f>
        <v>0</v>
      </c>
      <c r="GKM6" s="243">
        <f>'Inbound SOS &amp; EOD'!GGV29</f>
        <v>0</v>
      </c>
      <c r="GKN6" s="243">
        <f>'Inbound SOS &amp; EOD'!GGW29</f>
        <v>0</v>
      </c>
      <c r="GKO6" s="243">
        <f>'Inbound SOS &amp; EOD'!GGX29</f>
        <v>0</v>
      </c>
      <c r="GKP6" s="243">
        <f>'Inbound SOS &amp; EOD'!GGY29</f>
        <v>0</v>
      </c>
      <c r="GKQ6" s="243">
        <f>'Inbound SOS &amp; EOD'!GGZ29</f>
        <v>0</v>
      </c>
      <c r="GKR6" s="243">
        <f>'Inbound SOS &amp; EOD'!GHA29</f>
        <v>0</v>
      </c>
      <c r="GKS6" s="243">
        <f>'Inbound SOS &amp; EOD'!GHB29</f>
        <v>0</v>
      </c>
      <c r="GKT6" s="243">
        <f>'Inbound SOS &amp; EOD'!GHC29</f>
        <v>0</v>
      </c>
      <c r="GKU6" s="243">
        <f>'Inbound SOS &amp; EOD'!GHD29</f>
        <v>0</v>
      </c>
      <c r="GKV6" s="243">
        <f>'Inbound SOS &amp; EOD'!GHE29</f>
        <v>0</v>
      </c>
      <c r="GKW6" s="243">
        <f>'Inbound SOS &amp; EOD'!GHF29</f>
        <v>0</v>
      </c>
      <c r="GKX6" s="243">
        <f>'Inbound SOS &amp; EOD'!GHG29</f>
        <v>0</v>
      </c>
      <c r="GKY6" s="243">
        <f>'Inbound SOS &amp; EOD'!GHH29</f>
        <v>0</v>
      </c>
      <c r="GKZ6" s="243">
        <f>'Inbound SOS &amp; EOD'!GHI29</f>
        <v>0</v>
      </c>
      <c r="GLA6" s="243">
        <f>'Inbound SOS &amp; EOD'!GHJ29</f>
        <v>0</v>
      </c>
      <c r="GLB6" s="243">
        <f>'Inbound SOS &amp; EOD'!GHK29</f>
        <v>0</v>
      </c>
      <c r="GLC6" s="243">
        <f>'Inbound SOS &amp; EOD'!GHL29</f>
        <v>0</v>
      </c>
      <c r="GLD6" s="243">
        <f>'Inbound SOS &amp; EOD'!GHM29</f>
        <v>0</v>
      </c>
      <c r="GLE6" s="243">
        <f>'Inbound SOS &amp; EOD'!GHN29</f>
        <v>0</v>
      </c>
      <c r="GLF6" s="243">
        <f>'Inbound SOS &amp; EOD'!GHO29</f>
        <v>0</v>
      </c>
      <c r="GLG6" s="243">
        <f>'Inbound SOS &amp; EOD'!GHP29</f>
        <v>0</v>
      </c>
      <c r="GLH6" s="243">
        <f>'Inbound SOS &amp; EOD'!GHQ29</f>
        <v>0</v>
      </c>
      <c r="GLI6" s="243">
        <f>'Inbound SOS &amp; EOD'!GHR29</f>
        <v>0</v>
      </c>
      <c r="GLJ6" s="243">
        <f>'Inbound SOS &amp; EOD'!GHS29</f>
        <v>0</v>
      </c>
      <c r="GLK6" s="243">
        <f>'Inbound SOS &amp; EOD'!GHT29</f>
        <v>0</v>
      </c>
      <c r="GLL6" s="243">
        <f>'Inbound SOS &amp; EOD'!GHU29</f>
        <v>0</v>
      </c>
      <c r="GLM6" s="243">
        <f>'Inbound SOS &amp; EOD'!GHV29</f>
        <v>0</v>
      </c>
      <c r="GLN6" s="243">
        <f>'Inbound SOS &amp; EOD'!GHW29</f>
        <v>0</v>
      </c>
      <c r="GLO6" s="243">
        <f>'Inbound SOS &amp; EOD'!GHX29</f>
        <v>0</v>
      </c>
      <c r="GLP6" s="243">
        <f>'Inbound SOS &amp; EOD'!GHY29</f>
        <v>0</v>
      </c>
      <c r="GLQ6" s="243">
        <f>'Inbound SOS &amp; EOD'!GHZ29</f>
        <v>0</v>
      </c>
      <c r="GLR6" s="243">
        <f>'Inbound SOS &amp; EOD'!GIA29</f>
        <v>0</v>
      </c>
      <c r="GLS6" s="243">
        <f>'Inbound SOS &amp; EOD'!GIB29</f>
        <v>0</v>
      </c>
      <c r="GLT6" s="243">
        <f>'Inbound SOS &amp; EOD'!GIC29</f>
        <v>0</v>
      </c>
      <c r="GLU6" s="243">
        <f>'Inbound SOS &amp; EOD'!GID29</f>
        <v>0</v>
      </c>
      <c r="GLV6" s="243">
        <f>'Inbound SOS &amp; EOD'!GIE29</f>
        <v>0</v>
      </c>
      <c r="GLW6" s="243">
        <f>'Inbound SOS &amp; EOD'!GIF29</f>
        <v>0</v>
      </c>
      <c r="GLX6" s="243">
        <f>'Inbound SOS &amp; EOD'!GIG29</f>
        <v>0</v>
      </c>
      <c r="GLY6" s="243">
        <f>'Inbound SOS &amp; EOD'!GIH29</f>
        <v>0</v>
      </c>
      <c r="GLZ6" s="243">
        <f>'Inbound SOS &amp; EOD'!GII29</f>
        <v>0</v>
      </c>
      <c r="GMA6" s="243">
        <f>'Inbound SOS &amp; EOD'!GIJ29</f>
        <v>0</v>
      </c>
      <c r="GMB6" s="243">
        <f>'Inbound SOS &amp; EOD'!GIK29</f>
        <v>0</v>
      </c>
      <c r="GMC6" s="243">
        <f>'Inbound SOS &amp; EOD'!GIL29</f>
        <v>0</v>
      </c>
      <c r="GMD6" s="243">
        <f>'Inbound SOS &amp; EOD'!GIM29</f>
        <v>0</v>
      </c>
      <c r="GME6" s="243">
        <f>'Inbound SOS &amp; EOD'!GIN29</f>
        <v>0</v>
      </c>
      <c r="GMF6" s="243">
        <f>'Inbound SOS &amp; EOD'!GIO29</f>
        <v>0</v>
      </c>
      <c r="GMG6" s="243">
        <f>'Inbound SOS &amp; EOD'!GIP29</f>
        <v>0</v>
      </c>
      <c r="GMH6" s="243">
        <f>'Inbound SOS &amp; EOD'!GIQ29</f>
        <v>0</v>
      </c>
      <c r="GMI6" s="243">
        <f>'Inbound SOS &amp; EOD'!GIR29</f>
        <v>0</v>
      </c>
      <c r="GMJ6" s="243">
        <f>'Inbound SOS &amp; EOD'!GIS29</f>
        <v>0</v>
      </c>
      <c r="GMK6" s="243">
        <f>'Inbound SOS &amp; EOD'!GIT29</f>
        <v>0</v>
      </c>
      <c r="GML6" s="243">
        <f>'Inbound SOS &amp; EOD'!GIU29</f>
        <v>0</v>
      </c>
      <c r="GMM6" s="243">
        <f>'Inbound SOS &amp; EOD'!GIV29</f>
        <v>0</v>
      </c>
      <c r="GMN6" s="243">
        <f>'Inbound SOS &amp; EOD'!GIW29</f>
        <v>0</v>
      </c>
      <c r="GMO6" s="243">
        <f>'Inbound SOS &amp; EOD'!GIX29</f>
        <v>0</v>
      </c>
      <c r="GMP6" s="243">
        <f>'Inbound SOS &amp; EOD'!GIY29</f>
        <v>0</v>
      </c>
      <c r="GMQ6" s="243">
        <f>'Inbound SOS &amp; EOD'!GIZ29</f>
        <v>0</v>
      </c>
      <c r="GMR6" s="243">
        <f>'Inbound SOS &amp; EOD'!GJA29</f>
        <v>0</v>
      </c>
      <c r="GMS6" s="243">
        <f>'Inbound SOS &amp; EOD'!GJB29</f>
        <v>0</v>
      </c>
      <c r="GMT6" s="243">
        <f>'Inbound SOS &amp; EOD'!GJC29</f>
        <v>0</v>
      </c>
      <c r="GMU6" s="243">
        <f>'Inbound SOS &amp; EOD'!GJD29</f>
        <v>0</v>
      </c>
      <c r="GMV6" s="243">
        <f>'Inbound SOS &amp; EOD'!GJE29</f>
        <v>0</v>
      </c>
      <c r="GMW6" s="243">
        <f>'Inbound SOS &amp; EOD'!GJF29</f>
        <v>0</v>
      </c>
      <c r="GMX6" s="243">
        <f>'Inbound SOS &amp; EOD'!GJG29</f>
        <v>0</v>
      </c>
      <c r="GMY6" s="243">
        <f>'Inbound SOS &amp; EOD'!GJH29</f>
        <v>0</v>
      </c>
      <c r="GMZ6" s="243">
        <f>'Inbound SOS &amp; EOD'!GJI29</f>
        <v>0</v>
      </c>
      <c r="GNA6" s="243">
        <f>'Inbound SOS &amp; EOD'!GJJ29</f>
        <v>0</v>
      </c>
      <c r="GNB6" s="243">
        <f>'Inbound SOS &amp; EOD'!GJK29</f>
        <v>0</v>
      </c>
      <c r="GNC6" s="243">
        <f>'Inbound SOS &amp; EOD'!GJL29</f>
        <v>0</v>
      </c>
      <c r="GND6" s="243">
        <f>'Inbound SOS &amp; EOD'!GJM29</f>
        <v>0</v>
      </c>
      <c r="GNE6" s="243">
        <f>'Inbound SOS &amp; EOD'!GJN29</f>
        <v>0</v>
      </c>
      <c r="GNF6" s="243">
        <f>'Inbound SOS &amp; EOD'!GJO29</f>
        <v>0</v>
      </c>
      <c r="GNG6" s="243">
        <f>'Inbound SOS &amp; EOD'!GJP29</f>
        <v>0</v>
      </c>
      <c r="GNH6" s="243">
        <f>'Inbound SOS &amp; EOD'!GJQ29</f>
        <v>0</v>
      </c>
      <c r="GNI6" s="243">
        <f>'Inbound SOS &amp; EOD'!GJR29</f>
        <v>0</v>
      </c>
      <c r="GNJ6" s="243">
        <f>'Inbound SOS &amp; EOD'!GJS29</f>
        <v>0</v>
      </c>
      <c r="GNK6" s="243">
        <f>'Inbound SOS &amp; EOD'!GJT29</f>
        <v>0</v>
      </c>
      <c r="GNL6" s="243">
        <f>'Inbound SOS &amp; EOD'!GJU29</f>
        <v>0</v>
      </c>
      <c r="GNM6" s="243">
        <f>'Inbound SOS &amp; EOD'!GJV29</f>
        <v>0</v>
      </c>
      <c r="GNN6" s="243">
        <f>'Inbound SOS &amp; EOD'!GJW29</f>
        <v>0</v>
      </c>
      <c r="GNO6" s="243">
        <f>'Inbound SOS &amp; EOD'!GJX29</f>
        <v>0</v>
      </c>
      <c r="GNP6" s="243">
        <f>'Inbound SOS &amp; EOD'!GJY29</f>
        <v>0</v>
      </c>
      <c r="GNQ6" s="243">
        <f>'Inbound SOS &amp; EOD'!GJZ29</f>
        <v>0</v>
      </c>
      <c r="GNR6" s="243">
        <f>'Inbound SOS &amp; EOD'!GKA29</f>
        <v>0</v>
      </c>
      <c r="GNS6" s="243">
        <f>'Inbound SOS &amp; EOD'!GKB29</f>
        <v>0</v>
      </c>
      <c r="GNT6" s="243">
        <f>'Inbound SOS &amp; EOD'!GKC29</f>
        <v>0</v>
      </c>
      <c r="GNU6" s="243">
        <f>'Inbound SOS &amp; EOD'!GKD29</f>
        <v>0</v>
      </c>
      <c r="GNV6" s="243">
        <f>'Inbound SOS &amp; EOD'!GKE29</f>
        <v>0</v>
      </c>
      <c r="GNW6" s="243">
        <f>'Inbound SOS &amp; EOD'!GKF29</f>
        <v>0</v>
      </c>
      <c r="GNX6" s="243">
        <f>'Inbound SOS &amp; EOD'!GKG29</f>
        <v>0</v>
      </c>
      <c r="GNY6" s="243">
        <f>'Inbound SOS &amp; EOD'!GKH29</f>
        <v>0</v>
      </c>
      <c r="GNZ6" s="243">
        <f>'Inbound SOS &amp; EOD'!GKI29</f>
        <v>0</v>
      </c>
      <c r="GOA6" s="243">
        <f>'Inbound SOS &amp; EOD'!GKJ29</f>
        <v>0</v>
      </c>
      <c r="GOB6" s="243">
        <f>'Inbound SOS &amp; EOD'!GKK29</f>
        <v>0</v>
      </c>
      <c r="GOC6" s="243">
        <f>'Inbound SOS &amp; EOD'!GKL29</f>
        <v>0</v>
      </c>
      <c r="GOD6" s="243">
        <f>'Inbound SOS &amp; EOD'!GKM29</f>
        <v>0</v>
      </c>
      <c r="GOE6" s="243">
        <f>'Inbound SOS &amp; EOD'!GKN29</f>
        <v>0</v>
      </c>
      <c r="GOF6" s="243">
        <f>'Inbound SOS &amp; EOD'!GKO29</f>
        <v>0</v>
      </c>
      <c r="GOG6" s="243">
        <f>'Inbound SOS &amp; EOD'!GKP29</f>
        <v>0</v>
      </c>
      <c r="GOH6" s="243">
        <f>'Inbound SOS &amp; EOD'!GKQ29</f>
        <v>0</v>
      </c>
      <c r="GOI6" s="243">
        <f>'Inbound SOS &amp; EOD'!GKR29</f>
        <v>0</v>
      </c>
      <c r="GOJ6" s="243">
        <f>'Inbound SOS &amp; EOD'!GKS29</f>
        <v>0</v>
      </c>
      <c r="GOK6" s="243">
        <f>'Inbound SOS &amp; EOD'!GKT29</f>
        <v>0</v>
      </c>
      <c r="GOL6" s="243">
        <f>'Inbound SOS &amp; EOD'!GKU29</f>
        <v>0</v>
      </c>
      <c r="GOM6" s="243">
        <f>'Inbound SOS &amp; EOD'!GKV29</f>
        <v>0</v>
      </c>
      <c r="GON6" s="243">
        <f>'Inbound SOS &amp; EOD'!GKW29</f>
        <v>0</v>
      </c>
      <c r="GOO6" s="243">
        <f>'Inbound SOS &amp; EOD'!GKX29</f>
        <v>0</v>
      </c>
      <c r="GOP6" s="243">
        <f>'Inbound SOS &amp; EOD'!GKY29</f>
        <v>0</v>
      </c>
      <c r="GOQ6" s="243">
        <f>'Inbound SOS &amp; EOD'!GKZ29</f>
        <v>0</v>
      </c>
      <c r="GOR6" s="243">
        <f>'Inbound SOS &amp; EOD'!GLA29</f>
        <v>0</v>
      </c>
      <c r="GOS6" s="243">
        <f>'Inbound SOS &amp; EOD'!GLB29</f>
        <v>0</v>
      </c>
      <c r="GOT6" s="243">
        <f>'Inbound SOS &amp; EOD'!GLC29</f>
        <v>0</v>
      </c>
      <c r="GOU6" s="243">
        <f>'Inbound SOS &amp; EOD'!GLD29</f>
        <v>0</v>
      </c>
      <c r="GOV6" s="243">
        <f>'Inbound SOS &amp; EOD'!GLE29</f>
        <v>0</v>
      </c>
      <c r="GOW6" s="243">
        <f>'Inbound SOS &amp; EOD'!GLF29</f>
        <v>0</v>
      </c>
      <c r="GOX6" s="243">
        <f>'Inbound SOS &amp; EOD'!GLG29</f>
        <v>0</v>
      </c>
      <c r="GOY6" s="243">
        <f>'Inbound SOS &amp; EOD'!GLH29</f>
        <v>0</v>
      </c>
      <c r="GOZ6" s="243">
        <f>'Inbound SOS &amp; EOD'!GLI29</f>
        <v>0</v>
      </c>
      <c r="GPA6" s="243">
        <f>'Inbound SOS &amp; EOD'!GLJ29</f>
        <v>0</v>
      </c>
      <c r="GPB6" s="243">
        <f>'Inbound SOS &amp; EOD'!GLK29</f>
        <v>0</v>
      </c>
      <c r="GPC6" s="243">
        <f>'Inbound SOS &amp; EOD'!GLL29</f>
        <v>0</v>
      </c>
      <c r="GPD6" s="243">
        <f>'Inbound SOS &amp; EOD'!GLM29</f>
        <v>0</v>
      </c>
      <c r="GPE6" s="243">
        <f>'Inbound SOS &amp; EOD'!GLN29</f>
        <v>0</v>
      </c>
      <c r="GPF6" s="243">
        <f>'Inbound SOS &amp; EOD'!GLO29</f>
        <v>0</v>
      </c>
      <c r="GPG6" s="243">
        <f>'Inbound SOS &amp; EOD'!GLP29</f>
        <v>0</v>
      </c>
      <c r="GPH6" s="243">
        <f>'Inbound SOS &amp; EOD'!GLQ29</f>
        <v>0</v>
      </c>
      <c r="GPI6" s="243">
        <f>'Inbound SOS &amp; EOD'!GLR29</f>
        <v>0</v>
      </c>
      <c r="GPJ6" s="243">
        <f>'Inbound SOS &amp; EOD'!GLS29</f>
        <v>0</v>
      </c>
      <c r="GPK6" s="243">
        <f>'Inbound SOS &amp; EOD'!GLT29</f>
        <v>0</v>
      </c>
      <c r="GPL6" s="243">
        <f>'Inbound SOS &amp; EOD'!GLU29</f>
        <v>0</v>
      </c>
      <c r="GPM6" s="243">
        <f>'Inbound SOS &amp; EOD'!GLV29</f>
        <v>0</v>
      </c>
      <c r="GPN6" s="243">
        <f>'Inbound SOS &amp; EOD'!GLW29</f>
        <v>0</v>
      </c>
      <c r="GPO6" s="243">
        <f>'Inbound SOS &amp; EOD'!GLX29</f>
        <v>0</v>
      </c>
      <c r="GPP6" s="243">
        <f>'Inbound SOS &amp; EOD'!GLY29</f>
        <v>0</v>
      </c>
      <c r="GPQ6" s="243">
        <f>'Inbound SOS &amp; EOD'!GLZ29</f>
        <v>0</v>
      </c>
      <c r="GPR6" s="243">
        <f>'Inbound SOS &amp; EOD'!GMA29</f>
        <v>0</v>
      </c>
      <c r="GPS6" s="243">
        <f>'Inbound SOS &amp; EOD'!GMB29</f>
        <v>0</v>
      </c>
      <c r="GPT6" s="243">
        <f>'Inbound SOS &amp; EOD'!GMC29</f>
        <v>0</v>
      </c>
      <c r="GPU6" s="243">
        <f>'Inbound SOS &amp; EOD'!GMD29</f>
        <v>0</v>
      </c>
      <c r="GPV6" s="243">
        <f>'Inbound SOS &amp; EOD'!GME29</f>
        <v>0</v>
      </c>
      <c r="GPW6" s="243">
        <f>'Inbound SOS &amp; EOD'!GMF29</f>
        <v>0</v>
      </c>
      <c r="GPX6" s="243">
        <f>'Inbound SOS &amp; EOD'!GMG29</f>
        <v>0</v>
      </c>
      <c r="GPY6" s="243">
        <f>'Inbound SOS &amp; EOD'!GMH29</f>
        <v>0</v>
      </c>
      <c r="GPZ6" s="243">
        <f>'Inbound SOS &amp; EOD'!GMI29</f>
        <v>0</v>
      </c>
      <c r="GQA6" s="243">
        <f>'Inbound SOS &amp; EOD'!GMJ29</f>
        <v>0</v>
      </c>
      <c r="GQB6" s="243">
        <f>'Inbound SOS &amp; EOD'!GMK29</f>
        <v>0</v>
      </c>
      <c r="GQC6" s="243">
        <f>'Inbound SOS &amp; EOD'!GML29</f>
        <v>0</v>
      </c>
      <c r="GQD6" s="243">
        <f>'Inbound SOS &amp; EOD'!GMM29</f>
        <v>0</v>
      </c>
      <c r="GQE6" s="243">
        <f>'Inbound SOS &amp; EOD'!GMN29</f>
        <v>0</v>
      </c>
      <c r="GQF6" s="243">
        <f>'Inbound SOS &amp; EOD'!GMO29</f>
        <v>0</v>
      </c>
      <c r="GQG6" s="243">
        <f>'Inbound SOS &amp; EOD'!GMP29</f>
        <v>0</v>
      </c>
      <c r="GQH6" s="243">
        <f>'Inbound SOS &amp; EOD'!GMQ29</f>
        <v>0</v>
      </c>
      <c r="GQI6" s="243">
        <f>'Inbound SOS &amp; EOD'!GMR29</f>
        <v>0</v>
      </c>
      <c r="GQJ6" s="243">
        <f>'Inbound SOS &amp; EOD'!GMS29</f>
        <v>0</v>
      </c>
      <c r="GQK6" s="243">
        <f>'Inbound SOS &amp; EOD'!GMT29</f>
        <v>0</v>
      </c>
      <c r="GQL6" s="243">
        <f>'Inbound SOS &amp; EOD'!GMU29</f>
        <v>0</v>
      </c>
      <c r="GQM6" s="243">
        <f>'Inbound SOS &amp; EOD'!GMV29</f>
        <v>0</v>
      </c>
      <c r="GQN6" s="243">
        <f>'Inbound SOS &amp; EOD'!GMW29</f>
        <v>0</v>
      </c>
      <c r="GQO6" s="243">
        <f>'Inbound SOS &amp; EOD'!GMX29</f>
        <v>0</v>
      </c>
      <c r="GQP6" s="243">
        <f>'Inbound SOS &amp; EOD'!GMY29</f>
        <v>0</v>
      </c>
      <c r="GQQ6" s="243">
        <f>'Inbound SOS &amp; EOD'!GMZ29</f>
        <v>0</v>
      </c>
      <c r="GQR6" s="243">
        <f>'Inbound SOS &amp; EOD'!GNA29</f>
        <v>0</v>
      </c>
      <c r="GQS6" s="243">
        <f>'Inbound SOS &amp; EOD'!GNB29</f>
        <v>0</v>
      </c>
      <c r="GQT6" s="243">
        <f>'Inbound SOS &amp; EOD'!GNC29</f>
        <v>0</v>
      </c>
      <c r="GQU6" s="243">
        <f>'Inbound SOS &amp; EOD'!GND29</f>
        <v>0</v>
      </c>
      <c r="GQV6" s="243">
        <f>'Inbound SOS &amp; EOD'!GNE29</f>
        <v>0</v>
      </c>
      <c r="GQW6" s="243">
        <f>'Inbound SOS &amp; EOD'!GNF29</f>
        <v>0</v>
      </c>
      <c r="GQX6" s="243">
        <f>'Inbound SOS &amp; EOD'!GNG29</f>
        <v>0</v>
      </c>
      <c r="GQY6" s="243">
        <f>'Inbound SOS &amp; EOD'!GNH29</f>
        <v>0</v>
      </c>
      <c r="GQZ6" s="243">
        <f>'Inbound SOS &amp; EOD'!GNI29</f>
        <v>0</v>
      </c>
      <c r="GRA6" s="243">
        <f>'Inbound SOS &amp; EOD'!GNJ29</f>
        <v>0</v>
      </c>
      <c r="GRB6" s="243">
        <f>'Inbound SOS &amp; EOD'!GNK29</f>
        <v>0</v>
      </c>
      <c r="GRC6" s="243">
        <f>'Inbound SOS &amp; EOD'!GNL29</f>
        <v>0</v>
      </c>
      <c r="GRD6" s="243">
        <f>'Inbound SOS &amp; EOD'!GNM29</f>
        <v>0</v>
      </c>
      <c r="GRE6" s="243">
        <f>'Inbound SOS &amp; EOD'!GNN29</f>
        <v>0</v>
      </c>
      <c r="GRF6" s="243">
        <f>'Inbound SOS &amp; EOD'!GNO29</f>
        <v>0</v>
      </c>
      <c r="GRG6" s="243">
        <f>'Inbound SOS &amp; EOD'!GNP29</f>
        <v>0</v>
      </c>
      <c r="GRH6" s="243">
        <f>'Inbound SOS &amp; EOD'!GNQ29</f>
        <v>0</v>
      </c>
      <c r="GRI6" s="243">
        <f>'Inbound SOS &amp; EOD'!GNR29</f>
        <v>0</v>
      </c>
      <c r="GRJ6" s="243">
        <f>'Inbound SOS &amp; EOD'!GNS29</f>
        <v>0</v>
      </c>
      <c r="GRK6" s="243">
        <f>'Inbound SOS &amp; EOD'!GNT29</f>
        <v>0</v>
      </c>
      <c r="GRL6" s="243">
        <f>'Inbound SOS &amp; EOD'!GNU29</f>
        <v>0</v>
      </c>
      <c r="GRM6" s="243">
        <f>'Inbound SOS &amp; EOD'!GNV29</f>
        <v>0</v>
      </c>
      <c r="GRN6" s="243">
        <f>'Inbound SOS &amp; EOD'!GNW29</f>
        <v>0</v>
      </c>
      <c r="GRO6" s="243">
        <f>'Inbound SOS &amp; EOD'!GNX29</f>
        <v>0</v>
      </c>
      <c r="GRP6" s="243">
        <f>'Inbound SOS &amp; EOD'!GNY29</f>
        <v>0</v>
      </c>
      <c r="GRQ6" s="243">
        <f>'Inbound SOS &amp; EOD'!GNZ29</f>
        <v>0</v>
      </c>
      <c r="GRR6" s="243">
        <f>'Inbound SOS &amp; EOD'!GOA29</f>
        <v>0</v>
      </c>
      <c r="GRS6" s="243">
        <f>'Inbound SOS &amp; EOD'!GOB29</f>
        <v>0</v>
      </c>
      <c r="GRT6" s="243">
        <f>'Inbound SOS &amp; EOD'!GOC29</f>
        <v>0</v>
      </c>
      <c r="GRU6" s="243">
        <f>'Inbound SOS &amp; EOD'!GOD29</f>
        <v>0</v>
      </c>
      <c r="GRV6" s="243">
        <f>'Inbound SOS &amp; EOD'!GOE29</f>
        <v>0</v>
      </c>
      <c r="GRW6" s="243">
        <f>'Inbound SOS &amp; EOD'!GOF29</f>
        <v>0</v>
      </c>
      <c r="GRX6" s="243">
        <f>'Inbound SOS &amp; EOD'!GOG29</f>
        <v>0</v>
      </c>
      <c r="GRY6" s="243">
        <f>'Inbound SOS &amp; EOD'!GOH29</f>
        <v>0</v>
      </c>
      <c r="GRZ6" s="243">
        <f>'Inbound SOS &amp; EOD'!GOI29</f>
        <v>0</v>
      </c>
      <c r="GSA6" s="243">
        <f>'Inbound SOS &amp; EOD'!GOJ29</f>
        <v>0</v>
      </c>
      <c r="GSB6" s="243">
        <f>'Inbound SOS &amp; EOD'!GOK29</f>
        <v>0</v>
      </c>
      <c r="GSC6" s="243">
        <f>'Inbound SOS &amp; EOD'!GOL29</f>
        <v>0</v>
      </c>
      <c r="GSD6" s="243">
        <f>'Inbound SOS &amp; EOD'!GOM29</f>
        <v>0</v>
      </c>
      <c r="GSE6" s="243">
        <f>'Inbound SOS &amp; EOD'!GON29</f>
        <v>0</v>
      </c>
      <c r="GSF6" s="243">
        <f>'Inbound SOS &amp; EOD'!GOO29</f>
        <v>0</v>
      </c>
      <c r="GSG6" s="243">
        <f>'Inbound SOS &amp; EOD'!GOP29</f>
        <v>0</v>
      </c>
      <c r="GSH6" s="243">
        <f>'Inbound SOS &amp; EOD'!GOQ29</f>
        <v>0</v>
      </c>
      <c r="GSI6" s="243">
        <f>'Inbound SOS &amp; EOD'!GOR29</f>
        <v>0</v>
      </c>
      <c r="GSJ6" s="243">
        <f>'Inbound SOS &amp; EOD'!GOS29</f>
        <v>0</v>
      </c>
      <c r="GSK6" s="243">
        <f>'Inbound SOS &amp; EOD'!GOT29</f>
        <v>0</v>
      </c>
      <c r="GSL6" s="243">
        <f>'Inbound SOS &amp; EOD'!GOU29</f>
        <v>0</v>
      </c>
      <c r="GSM6" s="243">
        <f>'Inbound SOS &amp; EOD'!GOV29</f>
        <v>0</v>
      </c>
      <c r="GSN6" s="243">
        <f>'Inbound SOS &amp; EOD'!GOW29</f>
        <v>0</v>
      </c>
      <c r="GSO6" s="243">
        <f>'Inbound SOS &amp; EOD'!GOX29</f>
        <v>0</v>
      </c>
      <c r="GSP6" s="243">
        <f>'Inbound SOS &amp; EOD'!GOY29</f>
        <v>0</v>
      </c>
      <c r="GSQ6" s="243">
        <f>'Inbound SOS &amp; EOD'!GOZ29</f>
        <v>0</v>
      </c>
      <c r="GSR6" s="243">
        <f>'Inbound SOS &amp; EOD'!GPA29</f>
        <v>0</v>
      </c>
      <c r="GSS6" s="243">
        <f>'Inbound SOS &amp; EOD'!GPB29</f>
        <v>0</v>
      </c>
      <c r="GST6" s="243">
        <f>'Inbound SOS &amp; EOD'!GPC29</f>
        <v>0</v>
      </c>
      <c r="GSU6" s="243">
        <f>'Inbound SOS &amp; EOD'!GPD29</f>
        <v>0</v>
      </c>
      <c r="GSV6" s="243">
        <f>'Inbound SOS &amp; EOD'!GPE29</f>
        <v>0</v>
      </c>
      <c r="GSW6" s="243">
        <f>'Inbound SOS &amp; EOD'!GPF29</f>
        <v>0</v>
      </c>
      <c r="GSX6" s="243">
        <f>'Inbound SOS &amp; EOD'!GPG29</f>
        <v>0</v>
      </c>
      <c r="GSY6" s="243">
        <f>'Inbound SOS &amp; EOD'!GPH29</f>
        <v>0</v>
      </c>
      <c r="GSZ6" s="243">
        <f>'Inbound SOS &amp; EOD'!GPI29</f>
        <v>0</v>
      </c>
      <c r="GTA6" s="243">
        <f>'Inbound SOS &amp; EOD'!GPJ29</f>
        <v>0</v>
      </c>
      <c r="GTB6" s="243">
        <f>'Inbound SOS &amp; EOD'!GPK29</f>
        <v>0</v>
      </c>
      <c r="GTC6" s="243">
        <f>'Inbound SOS &amp; EOD'!GPL29</f>
        <v>0</v>
      </c>
      <c r="GTD6" s="243">
        <f>'Inbound SOS &amp; EOD'!GPM29</f>
        <v>0</v>
      </c>
      <c r="GTE6" s="243">
        <f>'Inbound SOS &amp; EOD'!GPN29</f>
        <v>0</v>
      </c>
      <c r="GTF6" s="243">
        <f>'Inbound SOS &amp; EOD'!GPO29</f>
        <v>0</v>
      </c>
      <c r="GTG6" s="243">
        <f>'Inbound SOS &amp; EOD'!GPP29</f>
        <v>0</v>
      </c>
      <c r="GTH6" s="243">
        <f>'Inbound SOS &amp; EOD'!GPQ29</f>
        <v>0</v>
      </c>
      <c r="GTI6" s="243">
        <f>'Inbound SOS &amp; EOD'!GPR29</f>
        <v>0</v>
      </c>
      <c r="GTJ6" s="243">
        <f>'Inbound SOS &amp; EOD'!GPS29</f>
        <v>0</v>
      </c>
      <c r="GTK6" s="243">
        <f>'Inbound SOS &amp; EOD'!GPT29</f>
        <v>0</v>
      </c>
      <c r="GTL6" s="243">
        <f>'Inbound SOS &amp; EOD'!GPU29</f>
        <v>0</v>
      </c>
      <c r="GTM6" s="243">
        <f>'Inbound SOS &amp; EOD'!GPV29</f>
        <v>0</v>
      </c>
      <c r="GTN6" s="243">
        <f>'Inbound SOS &amp; EOD'!GPW29</f>
        <v>0</v>
      </c>
      <c r="GTO6" s="243">
        <f>'Inbound SOS &amp; EOD'!GPX29</f>
        <v>0</v>
      </c>
      <c r="GTP6" s="243">
        <f>'Inbound SOS &amp; EOD'!GPY29</f>
        <v>0</v>
      </c>
      <c r="GTQ6" s="243">
        <f>'Inbound SOS &amp; EOD'!GPZ29</f>
        <v>0</v>
      </c>
      <c r="GTR6" s="243">
        <f>'Inbound SOS &amp; EOD'!GQA29</f>
        <v>0</v>
      </c>
      <c r="GTS6" s="243">
        <f>'Inbound SOS &amp; EOD'!GQB29</f>
        <v>0</v>
      </c>
      <c r="GTT6" s="243">
        <f>'Inbound SOS &amp; EOD'!GQC29</f>
        <v>0</v>
      </c>
      <c r="GTU6" s="243">
        <f>'Inbound SOS &amp; EOD'!GQD29</f>
        <v>0</v>
      </c>
      <c r="GTV6" s="243">
        <f>'Inbound SOS &amp; EOD'!GQE29</f>
        <v>0</v>
      </c>
      <c r="GTW6" s="243">
        <f>'Inbound SOS &amp; EOD'!GQF29</f>
        <v>0</v>
      </c>
      <c r="GTX6" s="243">
        <f>'Inbound SOS &amp; EOD'!GQG29</f>
        <v>0</v>
      </c>
      <c r="GTY6" s="243">
        <f>'Inbound SOS &amp; EOD'!GQH29</f>
        <v>0</v>
      </c>
      <c r="GTZ6" s="243">
        <f>'Inbound SOS &amp; EOD'!GQI29</f>
        <v>0</v>
      </c>
      <c r="GUA6" s="243">
        <f>'Inbound SOS &amp; EOD'!GQJ29</f>
        <v>0</v>
      </c>
      <c r="GUB6" s="243">
        <f>'Inbound SOS &amp; EOD'!GQK29</f>
        <v>0</v>
      </c>
      <c r="GUC6" s="243">
        <f>'Inbound SOS &amp; EOD'!GQL29</f>
        <v>0</v>
      </c>
      <c r="GUD6" s="243">
        <f>'Inbound SOS &amp; EOD'!GQM29</f>
        <v>0</v>
      </c>
      <c r="GUE6" s="243">
        <f>'Inbound SOS &amp; EOD'!GQN29</f>
        <v>0</v>
      </c>
      <c r="GUF6" s="243">
        <f>'Inbound SOS &amp; EOD'!GQO29</f>
        <v>0</v>
      </c>
      <c r="GUG6" s="243">
        <f>'Inbound SOS &amp; EOD'!GQP29</f>
        <v>0</v>
      </c>
      <c r="GUH6" s="243">
        <f>'Inbound SOS &amp; EOD'!GQQ29</f>
        <v>0</v>
      </c>
      <c r="GUI6" s="243">
        <f>'Inbound SOS &amp; EOD'!GQR29</f>
        <v>0</v>
      </c>
      <c r="GUJ6" s="243">
        <f>'Inbound SOS &amp; EOD'!GQS29</f>
        <v>0</v>
      </c>
      <c r="GUK6" s="243">
        <f>'Inbound SOS &amp; EOD'!GQT29</f>
        <v>0</v>
      </c>
      <c r="GUL6" s="243">
        <f>'Inbound SOS &amp; EOD'!GQU29</f>
        <v>0</v>
      </c>
      <c r="GUM6" s="243">
        <f>'Inbound SOS &amp; EOD'!GQV29</f>
        <v>0</v>
      </c>
      <c r="GUN6" s="243">
        <f>'Inbound SOS &amp; EOD'!GQW29</f>
        <v>0</v>
      </c>
      <c r="GUO6" s="243">
        <f>'Inbound SOS &amp; EOD'!GQX29</f>
        <v>0</v>
      </c>
      <c r="GUP6" s="243">
        <f>'Inbound SOS &amp; EOD'!GQY29</f>
        <v>0</v>
      </c>
      <c r="GUQ6" s="243">
        <f>'Inbound SOS &amp; EOD'!GQZ29</f>
        <v>0</v>
      </c>
      <c r="GUR6" s="243">
        <f>'Inbound SOS &amp; EOD'!GRA29</f>
        <v>0</v>
      </c>
      <c r="GUS6" s="243">
        <f>'Inbound SOS &amp; EOD'!GRB29</f>
        <v>0</v>
      </c>
      <c r="GUT6" s="243">
        <f>'Inbound SOS &amp; EOD'!GRC29</f>
        <v>0</v>
      </c>
      <c r="GUU6" s="243">
        <f>'Inbound SOS &amp; EOD'!GRD29</f>
        <v>0</v>
      </c>
      <c r="GUV6" s="243">
        <f>'Inbound SOS &amp; EOD'!GRE29</f>
        <v>0</v>
      </c>
      <c r="GUW6" s="243">
        <f>'Inbound SOS &amp; EOD'!GRF29</f>
        <v>0</v>
      </c>
      <c r="GUX6" s="243">
        <f>'Inbound SOS &amp; EOD'!GRG29</f>
        <v>0</v>
      </c>
      <c r="GUY6" s="243">
        <f>'Inbound SOS &amp; EOD'!GRH29</f>
        <v>0</v>
      </c>
      <c r="GUZ6" s="243">
        <f>'Inbound SOS &amp; EOD'!GRI29</f>
        <v>0</v>
      </c>
      <c r="GVA6" s="243">
        <f>'Inbound SOS &amp; EOD'!GRJ29</f>
        <v>0</v>
      </c>
      <c r="GVB6" s="243">
        <f>'Inbound SOS &amp; EOD'!GRK29</f>
        <v>0</v>
      </c>
      <c r="GVC6" s="243">
        <f>'Inbound SOS &amp; EOD'!GRL29</f>
        <v>0</v>
      </c>
      <c r="GVD6" s="243">
        <f>'Inbound SOS &amp; EOD'!GRM29</f>
        <v>0</v>
      </c>
      <c r="GVE6" s="243">
        <f>'Inbound SOS &amp; EOD'!GRN29</f>
        <v>0</v>
      </c>
      <c r="GVF6" s="243">
        <f>'Inbound SOS &amp; EOD'!GRO29</f>
        <v>0</v>
      </c>
      <c r="GVG6" s="243">
        <f>'Inbound SOS &amp; EOD'!GRP29</f>
        <v>0</v>
      </c>
      <c r="GVH6" s="243">
        <f>'Inbound SOS &amp; EOD'!GRQ29</f>
        <v>0</v>
      </c>
      <c r="GVI6" s="243">
        <f>'Inbound SOS &amp; EOD'!GRR29</f>
        <v>0</v>
      </c>
      <c r="GVJ6" s="243">
        <f>'Inbound SOS &amp; EOD'!GRS29</f>
        <v>0</v>
      </c>
      <c r="GVK6" s="243">
        <f>'Inbound SOS &amp; EOD'!GRT29</f>
        <v>0</v>
      </c>
      <c r="GVL6" s="243">
        <f>'Inbound SOS &amp; EOD'!GRU29</f>
        <v>0</v>
      </c>
      <c r="GVM6" s="243">
        <f>'Inbound SOS &amp; EOD'!GRV29</f>
        <v>0</v>
      </c>
      <c r="GVN6" s="243">
        <f>'Inbound SOS &amp; EOD'!GRW29</f>
        <v>0</v>
      </c>
      <c r="GVO6" s="243">
        <f>'Inbound SOS &amp; EOD'!GRX29</f>
        <v>0</v>
      </c>
      <c r="GVP6" s="243">
        <f>'Inbound SOS &amp; EOD'!GRY29</f>
        <v>0</v>
      </c>
      <c r="GVQ6" s="243">
        <f>'Inbound SOS &amp; EOD'!GRZ29</f>
        <v>0</v>
      </c>
      <c r="GVR6" s="243">
        <f>'Inbound SOS &amp; EOD'!GSA29</f>
        <v>0</v>
      </c>
      <c r="GVS6" s="243">
        <f>'Inbound SOS &amp; EOD'!GSB29</f>
        <v>0</v>
      </c>
      <c r="GVT6" s="243">
        <f>'Inbound SOS &amp; EOD'!GSC29</f>
        <v>0</v>
      </c>
      <c r="GVU6" s="243">
        <f>'Inbound SOS &amp; EOD'!GSD29</f>
        <v>0</v>
      </c>
      <c r="GVV6" s="243">
        <f>'Inbound SOS &amp; EOD'!GSE29</f>
        <v>0</v>
      </c>
      <c r="GVW6" s="243">
        <f>'Inbound SOS &amp; EOD'!GSF29</f>
        <v>0</v>
      </c>
      <c r="GVX6" s="243">
        <f>'Inbound SOS &amp; EOD'!GSG29</f>
        <v>0</v>
      </c>
      <c r="GVY6" s="243">
        <f>'Inbound SOS &amp; EOD'!GSH29</f>
        <v>0</v>
      </c>
      <c r="GVZ6" s="243">
        <f>'Inbound SOS &amp; EOD'!GSI29</f>
        <v>0</v>
      </c>
      <c r="GWA6" s="243">
        <f>'Inbound SOS &amp; EOD'!GSJ29</f>
        <v>0</v>
      </c>
      <c r="GWB6" s="243">
        <f>'Inbound SOS &amp; EOD'!GSK29</f>
        <v>0</v>
      </c>
      <c r="GWC6" s="243">
        <f>'Inbound SOS &amp; EOD'!GSL29</f>
        <v>0</v>
      </c>
      <c r="GWD6" s="243">
        <f>'Inbound SOS &amp; EOD'!GSM29</f>
        <v>0</v>
      </c>
      <c r="GWE6" s="243">
        <f>'Inbound SOS &amp; EOD'!GSN29</f>
        <v>0</v>
      </c>
      <c r="GWF6" s="243">
        <f>'Inbound SOS &amp; EOD'!GSO29</f>
        <v>0</v>
      </c>
      <c r="GWG6" s="243">
        <f>'Inbound SOS &amp; EOD'!GSP29</f>
        <v>0</v>
      </c>
      <c r="GWH6" s="243">
        <f>'Inbound SOS &amp; EOD'!GSQ29</f>
        <v>0</v>
      </c>
      <c r="GWI6" s="243">
        <f>'Inbound SOS &amp; EOD'!GSR29</f>
        <v>0</v>
      </c>
      <c r="GWJ6" s="243">
        <f>'Inbound SOS &amp; EOD'!GSS29</f>
        <v>0</v>
      </c>
      <c r="GWK6" s="243">
        <f>'Inbound SOS &amp; EOD'!GST29</f>
        <v>0</v>
      </c>
      <c r="GWL6" s="243">
        <f>'Inbound SOS &amp; EOD'!GSU29</f>
        <v>0</v>
      </c>
      <c r="GWM6" s="243">
        <f>'Inbound SOS &amp; EOD'!GSV29</f>
        <v>0</v>
      </c>
      <c r="GWN6" s="243">
        <f>'Inbound SOS &amp; EOD'!GSW29</f>
        <v>0</v>
      </c>
      <c r="GWO6" s="243">
        <f>'Inbound SOS &amp; EOD'!GSX29</f>
        <v>0</v>
      </c>
      <c r="GWP6" s="243">
        <f>'Inbound SOS &amp; EOD'!GSY29</f>
        <v>0</v>
      </c>
      <c r="GWQ6" s="243">
        <f>'Inbound SOS &amp; EOD'!GSZ29</f>
        <v>0</v>
      </c>
      <c r="GWR6" s="243">
        <f>'Inbound SOS &amp; EOD'!GTA29</f>
        <v>0</v>
      </c>
      <c r="GWS6" s="243">
        <f>'Inbound SOS &amp; EOD'!GTB29</f>
        <v>0</v>
      </c>
      <c r="GWT6" s="243">
        <f>'Inbound SOS &amp; EOD'!GTC29</f>
        <v>0</v>
      </c>
      <c r="GWU6" s="243">
        <f>'Inbound SOS &amp; EOD'!GTD29</f>
        <v>0</v>
      </c>
      <c r="GWV6" s="243">
        <f>'Inbound SOS &amp; EOD'!GTE29</f>
        <v>0</v>
      </c>
      <c r="GWW6" s="243">
        <f>'Inbound SOS &amp; EOD'!GTF29</f>
        <v>0</v>
      </c>
      <c r="GWX6" s="243">
        <f>'Inbound SOS &amp; EOD'!GTG29</f>
        <v>0</v>
      </c>
      <c r="GWY6" s="243">
        <f>'Inbound SOS &amp; EOD'!GTH29</f>
        <v>0</v>
      </c>
      <c r="GWZ6" s="243">
        <f>'Inbound SOS &amp; EOD'!GTI29</f>
        <v>0</v>
      </c>
      <c r="GXA6" s="243">
        <f>'Inbound SOS &amp; EOD'!GTJ29</f>
        <v>0</v>
      </c>
      <c r="GXB6" s="243">
        <f>'Inbound SOS &amp; EOD'!GTK29</f>
        <v>0</v>
      </c>
      <c r="GXC6" s="243">
        <f>'Inbound SOS &amp; EOD'!GTL29</f>
        <v>0</v>
      </c>
      <c r="GXD6" s="243">
        <f>'Inbound SOS &amp; EOD'!GTM29</f>
        <v>0</v>
      </c>
      <c r="GXE6" s="243">
        <f>'Inbound SOS &amp; EOD'!GTN29</f>
        <v>0</v>
      </c>
      <c r="GXF6" s="243">
        <f>'Inbound SOS &amp; EOD'!GTO29</f>
        <v>0</v>
      </c>
      <c r="GXG6" s="243">
        <f>'Inbound SOS &amp; EOD'!GTP29</f>
        <v>0</v>
      </c>
      <c r="GXH6" s="243">
        <f>'Inbound SOS &amp; EOD'!GTQ29</f>
        <v>0</v>
      </c>
      <c r="GXI6" s="243">
        <f>'Inbound SOS &amp; EOD'!GTR29</f>
        <v>0</v>
      </c>
      <c r="GXJ6" s="243">
        <f>'Inbound SOS &amp; EOD'!GTS29</f>
        <v>0</v>
      </c>
      <c r="GXK6" s="243">
        <f>'Inbound SOS &amp; EOD'!GTT29</f>
        <v>0</v>
      </c>
      <c r="GXL6" s="243">
        <f>'Inbound SOS &amp; EOD'!GTU29</f>
        <v>0</v>
      </c>
      <c r="GXM6" s="243">
        <f>'Inbound SOS &amp; EOD'!GTV29</f>
        <v>0</v>
      </c>
      <c r="GXN6" s="243">
        <f>'Inbound SOS &amp; EOD'!GTW29</f>
        <v>0</v>
      </c>
      <c r="GXO6" s="243">
        <f>'Inbound SOS &amp; EOD'!GTX29</f>
        <v>0</v>
      </c>
      <c r="GXP6" s="243">
        <f>'Inbound SOS &amp; EOD'!GTY29</f>
        <v>0</v>
      </c>
      <c r="GXQ6" s="243">
        <f>'Inbound SOS &amp; EOD'!GTZ29</f>
        <v>0</v>
      </c>
      <c r="GXR6" s="243">
        <f>'Inbound SOS &amp; EOD'!GUA29</f>
        <v>0</v>
      </c>
      <c r="GXS6" s="243">
        <f>'Inbound SOS &amp; EOD'!GUB29</f>
        <v>0</v>
      </c>
      <c r="GXT6" s="243">
        <f>'Inbound SOS &amp; EOD'!GUC29</f>
        <v>0</v>
      </c>
      <c r="GXU6" s="243">
        <f>'Inbound SOS &amp; EOD'!GUD29</f>
        <v>0</v>
      </c>
      <c r="GXV6" s="243">
        <f>'Inbound SOS &amp; EOD'!GUE29</f>
        <v>0</v>
      </c>
      <c r="GXW6" s="243">
        <f>'Inbound SOS &amp; EOD'!GUF29</f>
        <v>0</v>
      </c>
      <c r="GXX6" s="243">
        <f>'Inbound SOS &amp; EOD'!GUG29</f>
        <v>0</v>
      </c>
      <c r="GXY6" s="243">
        <f>'Inbound SOS &amp; EOD'!GUH29</f>
        <v>0</v>
      </c>
      <c r="GXZ6" s="243">
        <f>'Inbound SOS &amp; EOD'!GUI29</f>
        <v>0</v>
      </c>
      <c r="GYA6" s="243">
        <f>'Inbound SOS &amp; EOD'!GUJ29</f>
        <v>0</v>
      </c>
      <c r="GYB6" s="243">
        <f>'Inbound SOS &amp; EOD'!GUK29</f>
        <v>0</v>
      </c>
      <c r="GYC6" s="243">
        <f>'Inbound SOS &amp; EOD'!GUL29</f>
        <v>0</v>
      </c>
      <c r="GYD6" s="243">
        <f>'Inbound SOS &amp; EOD'!GUM29</f>
        <v>0</v>
      </c>
      <c r="GYE6" s="243">
        <f>'Inbound SOS &amp; EOD'!GUN29</f>
        <v>0</v>
      </c>
      <c r="GYF6" s="243">
        <f>'Inbound SOS &amp; EOD'!GUO29</f>
        <v>0</v>
      </c>
      <c r="GYG6" s="243">
        <f>'Inbound SOS &amp; EOD'!GUP29</f>
        <v>0</v>
      </c>
      <c r="GYH6" s="243">
        <f>'Inbound SOS &amp; EOD'!GUQ29</f>
        <v>0</v>
      </c>
      <c r="GYI6" s="243">
        <f>'Inbound SOS &amp; EOD'!GUR29</f>
        <v>0</v>
      </c>
      <c r="GYJ6" s="243">
        <f>'Inbound SOS &amp; EOD'!GUS29</f>
        <v>0</v>
      </c>
      <c r="GYK6" s="243">
        <f>'Inbound SOS &amp; EOD'!GUT29</f>
        <v>0</v>
      </c>
      <c r="GYL6" s="243">
        <f>'Inbound SOS &amp; EOD'!GUU29</f>
        <v>0</v>
      </c>
      <c r="GYM6" s="243">
        <f>'Inbound SOS &amp; EOD'!GUV29</f>
        <v>0</v>
      </c>
      <c r="GYN6" s="243">
        <f>'Inbound SOS &amp; EOD'!GUW29</f>
        <v>0</v>
      </c>
      <c r="GYO6" s="243">
        <f>'Inbound SOS &amp; EOD'!GUX29</f>
        <v>0</v>
      </c>
      <c r="GYP6" s="243">
        <f>'Inbound SOS &amp; EOD'!GUY29</f>
        <v>0</v>
      </c>
      <c r="GYQ6" s="243">
        <f>'Inbound SOS &amp; EOD'!GUZ29</f>
        <v>0</v>
      </c>
      <c r="GYR6" s="243">
        <f>'Inbound SOS &amp; EOD'!GVA29</f>
        <v>0</v>
      </c>
      <c r="GYS6" s="243">
        <f>'Inbound SOS &amp; EOD'!GVB29</f>
        <v>0</v>
      </c>
      <c r="GYT6" s="243">
        <f>'Inbound SOS &amp; EOD'!GVC29</f>
        <v>0</v>
      </c>
      <c r="GYU6" s="243">
        <f>'Inbound SOS &amp; EOD'!GVD29</f>
        <v>0</v>
      </c>
      <c r="GYV6" s="243">
        <f>'Inbound SOS &amp; EOD'!GVE29</f>
        <v>0</v>
      </c>
      <c r="GYW6" s="243">
        <f>'Inbound SOS &amp; EOD'!GVF29</f>
        <v>0</v>
      </c>
      <c r="GYX6" s="243">
        <f>'Inbound SOS &amp; EOD'!GVG29</f>
        <v>0</v>
      </c>
      <c r="GYY6" s="243">
        <f>'Inbound SOS &amp; EOD'!GVH29</f>
        <v>0</v>
      </c>
      <c r="GYZ6" s="243">
        <f>'Inbound SOS &amp; EOD'!GVI29</f>
        <v>0</v>
      </c>
      <c r="GZA6" s="243">
        <f>'Inbound SOS &amp; EOD'!GVJ29</f>
        <v>0</v>
      </c>
      <c r="GZB6" s="243">
        <f>'Inbound SOS &amp; EOD'!GVK29</f>
        <v>0</v>
      </c>
      <c r="GZC6" s="243">
        <f>'Inbound SOS &amp; EOD'!GVL29</f>
        <v>0</v>
      </c>
      <c r="GZD6" s="243">
        <f>'Inbound SOS &amp; EOD'!GVM29</f>
        <v>0</v>
      </c>
      <c r="GZE6" s="243">
        <f>'Inbound SOS &amp; EOD'!GVN29</f>
        <v>0</v>
      </c>
      <c r="GZF6" s="243">
        <f>'Inbound SOS &amp; EOD'!GVO29</f>
        <v>0</v>
      </c>
      <c r="GZG6" s="243">
        <f>'Inbound SOS &amp; EOD'!GVP29</f>
        <v>0</v>
      </c>
      <c r="GZH6" s="243">
        <f>'Inbound SOS &amp; EOD'!GVQ29</f>
        <v>0</v>
      </c>
      <c r="GZI6" s="243">
        <f>'Inbound SOS &amp; EOD'!GVR29</f>
        <v>0</v>
      </c>
      <c r="GZJ6" s="243">
        <f>'Inbound SOS &amp; EOD'!GVS29</f>
        <v>0</v>
      </c>
      <c r="GZK6" s="243">
        <f>'Inbound SOS &amp; EOD'!GVT29</f>
        <v>0</v>
      </c>
      <c r="GZL6" s="243">
        <f>'Inbound SOS &amp; EOD'!GVU29</f>
        <v>0</v>
      </c>
      <c r="GZM6" s="243">
        <f>'Inbound SOS &amp; EOD'!GVV29</f>
        <v>0</v>
      </c>
      <c r="GZN6" s="243">
        <f>'Inbound SOS &amp; EOD'!GVW29</f>
        <v>0</v>
      </c>
      <c r="GZO6" s="243">
        <f>'Inbound SOS &amp; EOD'!GVX29</f>
        <v>0</v>
      </c>
      <c r="GZP6" s="243">
        <f>'Inbound SOS &amp; EOD'!GVY29</f>
        <v>0</v>
      </c>
      <c r="GZQ6" s="243">
        <f>'Inbound SOS &amp; EOD'!GVZ29</f>
        <v>0</v>
      </c>
      <c r="GZR6" s="243">
        <f>'Inbound SOS &amp; EOD'!GWA29</f>
        <v>0</v>
      </c>
      <c r="GZS6" s="243">
        <f>'Inbound SOS &amp; EOD'!GWB29</f>
        <v>0</v>
      </c>
      <c r="GZT6" s="243">
        <f>'Inbound SOS &amp; EOD'!GWC29</f>
        <v>0</v>
      </c>
      <c r="GZU6" s="243">
        <f>'Inbound SOS &amp; EOD'!GWD29</f>
        <v>0</v>
      </c>
      <c r="GZV6" s="243">
        <f>'Inbound SOS &amp; EOD'!GWE29</f>
        <v>0</v>
      </c>
      <c r="GZW6" s="243">
        <f>'Inbound SOS &amp; EOD'!GWF29</f>
        <v>0</v>
      </c>
      <c r="GZX6" s="243">
        <f>'Inbound SOS &amp; EOD'!GWG29</f>
        <v>0</v>
      </c>
      <c r="GZY6" s="243">
        <f>'Inbound SOS &amp; EOD'!GWH29</f>
        <v>0</v>
      </c>
      <c r="GZZ6" s="243">
        <f>'Inbound SOS &amp; EOD'!GWI29</f>
        <v>0</v>
      </c>
      <c r="HAA6" s="243">
        <f>'Inbound SOS &amp; EOD'!GWJ29</f>
        <v>0</v>
      </c>
      <c r="HAB6" s="243">
        <f>'Inbound SOS &amp; EOD'!GWK29</f>
        <v>0</v>
      </c>
      <c r="HAC6" s="243">
        <f>'Inbound SOS &amp; EOD'!GWL29</f>
        <v>0</v>
      </c>
      <c r="HAD6" s="243">
        <f>'Inbound SOS &amp; EOD'!GWM29</f>
        <v>0</v>
      </c>
      <c r="HAE6" s="243">
        <f>'Inbound SOS &amp; EOD'!GWN29</f>
        <v>0</v>
      </c>
      <c r="HAF6" s="243">
        <f>'Inbound SOS &amp; EOD'!GWO29</f>
        <v>0</v>
      </c>
      <c r="HAG6" s="243">
        <f>'Inbound SOS &amp; EOD'!GWP29</f>
        <v>0</v>
      </c>
      <c r="HAH6" s="243">
        <f>'Inbound SOS &amp; EOD'!GWQ29</f>
        <v>0</v>
      </c>
      <c r="HAI6" s="243">
        <f>'Inbound SOS &amp; EOD'!GWR29</f>
        <v>0</v>
      </c>
      <c r="HAJ6" s="243">
        <f>'Inbound SOS &amp; EOD'!GWS29</f>
        <v>0</v>
      </c>
      <c r="HAK6" s="243">
        <f>'Inbound SOS &amp; EOD'!GWT29</f>
        <v>0</v>
      </c>
      <c r="HAL6" s="243">
        <f>'Inbound SOS &amp; EOD'!GWU29</f>
        <v>0</v>
      </c>
      <c r="HAM6" s="243">
        <f>'Inbound SOS &amp; EOD'!GWV29</f>
        <v>0</v>
      </c>
      <c r="HAN6" s="243">
        <f>'Inbound SOS &amp; EOD'!GWW29</f>
        <v>0</v>
      </c>
      <c r="HAO6" s="243">
        <f>'Inbound SOS &amp; EOD'!GWX29</f>
        <v>0</v>
      </c>
      <c r="HAP6" s="243">
        <f>'Inbound SOS &amp; EOD'!GWY29</f>
        <v>0</v>
      </c>
      <c r="HAQ6" s="243">
        <f>'Inbound SOS &amp; EOD'!GWZ29</f>
        <v>0</v>
      </c>
      <c r="HAR6" s="243">
        <f>'Inbound SOS &amp; EOD'!GXA29</f>
        <v>0</v>
      </c>
      <c r="HAS6" s="243">
        <f>'Inbound SOS &amp; EOD'!GXB29</f>
        <v>0</v>
      </c>
      <c r="HAT6" s="243">
        <f>'Inbound SOS &amp; EOD'!GXC29</f>
        <v>0</v>
      </c>
      <c r="HAU6" s="243">
        <f>'Inbound SOS &amp; EOD'!GXD29</f>
        <v>0</v>
      </c>
      <c r="HAV6" s="243">
        <f>'Inbound SOS &amp; EOD'!GXE29</f>
        <v>0</v>
      </c>
      <c r="HAW6" s="243">
        <f>'Inbound SOS &amp; EOD'!GXF29</f>
        <v>0</v>
      </c>
      <c r="HAX6" s="243">
        <f>'Inbound SOS &amp; EOD'!GXG29</f>
        <v>0</v>
      </c>
      <c r="HAY6" s="243">
        <f>'Inbound SOS &amp; EOD'!GXH29</f>
        <v>0</v>
      </c>
      <c r="HAZ6" s="243">
        <f>'Inbound SOS &amp; EOD'!GXI29</f>
        <v>0</v>
      </c>
      <c r="HBA6" s="243">
        <f>'Inbound SOS &amp; EOD'!GXJ29</f>
        <v>0</v>
      </c>
      <c r="HBB6" s="243">
        <f>'Inbound SOS &amp; EOD'!GXK29</f>
        <v>0</v>
      </c>
      <c r="HBC6" s="243">
        <f>'Inbound SOS &amp; EOD'!GXL29</f>
        <v>0</v>
      </c>
      <c r="HBD6" s="243">
        <f>'Inbound SOS &amp; EOD'!GXM29</f>
        <v>0</v>
      </c>
      <c r="HBE6" s="243">
        <f>'Inbound SOS &amp; EOD'!GXN29</f>
        <v>0</v>
      </c>
      <c r="HBF6" s="243">
        <f>'Inbound SOS &amp; EOD'!GXO29</f>
        <v>0</v>
      </c>
      <c r="HBG6" s="243">
        <f>'Inbound SOS &amp; EOD'!GXP29</f>
        <v>0</v>
      </c>
      <c r="HBH6" s="243">
        <f>'Inbound SOS &amp; EOD'!GXQ29</f>
        <v>0</v>
      </c>
      <c r="HBI6" s="243">
        <f>'Inbound SOS &amp; EOD'!GXR29</f>
        <v>0</v>
      </c>
      <c r="HBJ6" s="243">
        <f>'Inbound SOS &amp; EOD'!GXS29</f>
        <v>0</v>
      </c>
      <c r="HBK6" s="243">
        <f>'Inbound SOS &amp; EOD'!GXT29</f>
        <v>0</v>
      </c>
      <c r="HBL6" s="243">
        <f>'Inbound SOS &amp; EOD'!GXU29</f>
        <v>0</v>
      </c>
      <c r="HBM6" s="243">
        <f>'Inbound SOS &amp; EOD'!GXV29</f>
        <v>0</v>
      </c>
      <c r="HBN6" s="243">
        <f>'Inbound SOS &amp; EOD'!GXW29</f>
        <v>0</v>
      </c>
      <c r="HBO6" s="243">
        <f>'Inbound SOS &amp; EOD'!GXX29</f>
        <v>0</v>
      </c>
      <c r="HBP6" s="243">
        <f>'Inbound SOS &amp; EOD'!GXY29</f>
        <v>0</v>
      </c>
      <c r="HBQ6" s="243">
        <f>'Inbound SOS &amp; EOD'!GXZ29</f>
        <v>0</v>
      </c>
      <c r="HBR6" s="243">
        <f>'Inbound SOS &amp; EOD'!GYA29</f>
        <v>0</v>
      </c>
      <c r="HBS6" s="243">
        <f>'Inbound SOS &amp; EOD'!GYB29</f>
        <v>0</v>
      </c>
      <c r="HBT6" s="243">
        <f>'Inbound SOS &amp; EOD'!GYC29</f>
        <v>0</v>
      </c>
      <c r="HBU6" s="243">
        <f>'Inbound SOS &amp; EOD'!GYD29</f>
        <v>0</v>
      </c>
      <c r="HBV6" s="243">
        <f>'Inbound SOS &amp; EOD'!GYE29</f>
        <v>0</v>
      </c>
      <c r="HBW6" s="243">
        <f>'Inbound SOS &amp; EOD'!GYF29</f>
        <v>0</v>
      </c>
      <c r="HBX6" s="243">
        <f>'Inbound SOS &amp; EOD'!GYG29</f>
        <v>0</v>
      </c>
      <c r="HBY6" s="243">
        <f>'Inbound SOS &amp; EOD'!GYH29</f>
        <v>0</v>
      </c>
      <c r="HBZ6" s="243">
        <f>'Inbound SOS &amp; EOD'!GYI29</f>
        <v>0</v>
      </c>
      <c r="HCA6" s="243">
        <f>'Inbound SOS &amp; EOD'!GYJ29</f>
        <v>0</v>
      </c>
      <c r="HCB6" s="243">
        <f>'Inbound SOS &amp; EOD'!GYK29</f>
        <v>0</v>
      </c>
      <c r="HCC6" s="243">
        <f>'Inbound SOS &amp; EOD'!GYL29</f>
        <v>0</v>
      </c>
      <c r="HCD6" s="243">
        <f>'Inbound SOS &amp; EOD'!GYM29</f>
        <v>0</v>
      </c>
      <c r="HCE6" s="243">
        <f>'Inbound SOS &amp; EOD'!GYN29</f>
        <v>0</v>
      </c>
      <c r="HCF6" s="243">
        <f>'Inbound SOS &amp; EOD'!GYO29</f>
        <v>0</v>
      </c>
      <c r="HCG6" s="243">
        <f>'Inbound SOS &amp; EOD'!GYP29</f>
        <v>0</v>
      </c>
      <c r="HCH6" s="243">
        <f>'Inbound SOS &amp; EOD'!GYQ29</f>
        <v>0</v>
      </c>
      <c r="HCI6" s="243">
        <f>'Inbound SOS &amp; EOD'!GYR29</f>
        <v>0</v>
      </c>
      <c r="HCJ6" s="243">
        <f>'Inbound SOS &amp; EOD'!GYS29</f>
        <v>0</v>
      </c>
      <c r="HCK6" s="243">
        <f>'Inbound SOS &amp; EOD'!GYT29</f>
        <v>0</v>
      </c>
      <c r="HCL6" s="243">
        <f>'Inbound SOS &amp; EOD'!GYU29</f>
        <v>0</v>
      </c>
      <c r="HCM6" s="243">
        <f>'Inbound SOS &amp; EOD'!GYV29</f>
        <v>0</v>
      </c>
      <c r="HCN6" s="243">
        <f>'Inbound SOS &amp; EOD'!GYW29</f>
        <v>0</v>
      </c>
      <c r="HCO6" s="243">
        <f>'Inbound SOS &amp; EOD'!GYX29</f>
        <v>0</v>
      </c>
      <c r="HCP6" s="243">
        <f>'Inbound SOS &amp; EOD'!GYY29</f>
        <v>0</v>
      </c>
      <c r="HCQ6" s="243">
        <f>'Inbound SOS &amp; EOD'!GYZ29</f>
        <v>0</v>
      </c>
      <c r="HCR6" s="243">
        <f>'Inbound SOS &amp; EOD'!GZA29</f>
        <v>0</v>
      </c>
      <c r="HCS6" s="243">
        <f>'Inbound SOS &amp; EOD'!GZB29</f>
        <v>0</v>
      </c>
      <c r="HCT6" s="243">
        <f>'Inbound SOS &amp; EOD'!GZC29</f>
        <v>0</v>
      </c>
      <c r="HCU6" s="243">
        <f>'Inbound SOS &amp; EOD'!GZD29</f>
        <v>0</v>
      </c>
      <c r="HCV6" s="243">
        <f>'Inbound SOS &amp; EOD'!GZE29</f>
        <v>0</v>
      </c>
      <c r="HCW6" s="243">
        <f>'Inbound SOS &amp; EOD'!GZF29</f>
        <v>0</v>
      </c>
      <c r="HCX6" s="243">
        <f>'Inbound SOS &amp; EOD'!GZG29</f>
        <v>0</v>
      </c>
      <c r="HCY6" s="243">
        <f>'Inbound SOS &amp; EOD'!GZH29</f>
        <v>0</v>
      </c>
      <c r="HCZ6" s="243">
        <f>'Inbound SOS &amp; EOD'!GZI29</f>
        <v>0</v>
      </c>
      <c r="HDA6" s="243">
        <f>'Inbound SOS &amp; EOD'!GZJ29</f>
        <v>0</v>
      </c>
      <c r="HDB6" s="243">
        <f>'Inbound SOS &amp; EOD'!GZK29</f>
        <v>0</v>
      </c>
      <c r="HDC6" s="243">
        <f>'Inbound SOS &amp; EOD'!GZL29</f>
        <v>0</v>
      </c>
      <c r="HDD6" s="243">
        <f>'Inbound SOS &amp; EOD'!GZM29</f>
        <v>0</v>
      </c>
      <c r="HDE6" s="243">
        <f>'Inbound SOS &amp; EOD'!GZN29</f>
        <v>0</v>
      </c>
      <c r="HDF6" s="243">
        <f>'Inbound SOS &amp; EOD'!GZO29</f>
        <v>0</v>
      </c>
      <c r="HDG6" s="243">
        <f>'Inbound SOS &amp; EOD'!GZP29</f>
        <v>0</v>
      </c>
      <c r="HDH6" s="243">
        <f>'Inbound SOS &amp; EOD'!GZQ29</f>
        <v>0</v>
      </c>
      <c r="HDI6" s="243">
        <f>'Inbound SOS &amp; EOD'!GZR29</f>
        <v>0</v>
      </c>
      <c r="HDJ6" s="243">
        <f>'Inbound SOS &amp; EOD'!GZS29</f>
        <v>0</v>
      </c>
      <c r="HDK6" s="243">
        <f>'Inbound SOS &amp; EOD'!GZT29</f>
        <v>0</v>
      </c>
      <c r="HDL6" s="243">
        <f>'Inbound SOS &amp; EOD'!GZU29</f>
        <v>0</v>
      </c>
      <c r="HDM6" s="243">
        <f>'Inbound SOS &amp; EOD'!GZV29</f>
        <v>0</v>
      </c>
      <c r="HDN6" s="243">
        <f>'Inbound SOS &amp; EOD'!GZW29</f>
        <v>0</v>
      </c>
      <c r="HDO6" s="243">
        <f>'Inbound SOS &amp; EOD'!GZX29</f>
        <v>0</v>
      </c>
      <c r="HDP6" s="243">
        <f>'Inbound SOS &amp; EOD'!GZY29</f>
        <v>0</v>
      </c>
      <c r="HDQ6" s="243">
        <f>'Inbound SOS &amp; EOD'!GZZ29</f>
        <v>0</v>
      </c>
      <c r="HDR6" s="243">
        <f>'Inbound SOS &amp; EOD'!HAA29</f>
        <v>0</v>
      </c>
      <c r="HDS6" s="243">
        <f>'Inbound SOS &amp; EOD'!HAB29</f>
        <v>0</v>
      </c>
      <c r="HDT6" s="243">
        <f>'Inbound SOS &amp; EOD'!HAC29</f>
        <v>0</v>
      </c>
      <c r="HDU6" s="243">
        <f>'Inbound SOS &amp; EOD'!HAD29</f>
        <v>0</v>
      </c>
      <c r="HDV6" s="243">
        <f>'Inbound SOS &amp; EOD'!HAE29</f>
        <v>0</v>
      </c>
      <c r="HDW6" s="243">
        <f>'Inbound SOS &amp; EOD'!HAF29</f>
        <v>0</v>
      </c>
      <c r="HDX6" s="243">
        <f>'Inbound SOS &amp; EOD'!HAG29</f>
        <v>0</v>
      </c>
      <c r="HDY6" s="243">
        <f>'Inbound SOS &amp; EOD'!HAH29</f>
        <v>0</v>
      </c>
      <c r="HDZ6" s="243">
        <f>'Inbound SOS &amp; EOD'!HAI29</f>
        <v>0</v>
      </c>
      <c r="HEA6" s="243">
        <f>'Inbound SOS &amp; EOD'!HAJ29</f>
        <v>0</v>
      </c>
      <c r="HEB6" s="243">
        <f>'Inbound SOS &amp; EOD'!HAK29</f>
        <v>0</v>
      </c>
      <c r="HEC6" s="243">
        <f>'Inbound SOS &amp; EOD'!HAL29</f>
        <v>0</v>
      </c>
      <c r="HED6" s="243">
        <f>'Inbound SOS &amp; EOD'!HAM29</f>
        <v>0</v>
      </c>
      <c r="HEE6" s="243">
        <f>'Inbound SOS &amp; EOD'!HAN29</f>
        <v>0</v>
      </c>
      <c r="HEF6" s="243">
        <f>'Inbound SOS &amp; EOD'!HAO29</f>
        <v>0</v>
      </c>
      <c r="HEG6" s="243">
        <f>'Inbound SOS &amp; EOD'!HAP29</f>
        <v>0</v>
      </c>
      <c r="HEH6" s="243">
        <f>'Inbound SOS &amp; EOD'!HAQ29</f>
        <v>0</v>
      </c>
      <c r="HEI6" s="243">
        <f>'Inbound SOS &amp; EOD'!HAR29</f>
        <v>0</v>
      </c>
      <c r="HEJ6" s="243">
        <f>'Inbound SOS &amp; EOD'!HAS29</f>
        <v>0</v>
      </c>
      <c r="HEK6" s="243">
        <f>'Inbound SOS &amp; EOD'!HAT29</f>
        <v>0</v>
      </c>
      <c r="HEL6" s="243">
        <f>'Inbound SOS &amp; EOD'!HAU29</f>
        <v>0</v>
      </c>
      <c r="HEM6" s="243">
        <f>'Inbound SOS &amp; EOD'!HAV29</f>
        <v>0</v>
      </c>
      <c r="HEN6" s="243">
        <f>'Inbound SOS &amp; EOD'!HAW29</f>
        <v>0</v>
      </c>
      <c r="HEO6" s="243">
        <f>'Inbound SOS &amp; EOD'!HAX29</f>
        <v>0</v>
      </c>
      <c r="HEP6" s="243">
        <f>'Inbound SOS &amp; EOD'!HAY29</f>
        <v>0</v>
      </c>
      <c r="HEQ6" s="243">
        <f>'Inbound SOS &amp; EOD'!HAZ29</f>
        <v>0</v>
      </c>
      <c r="HER6" s="243">
        <f>'Inbound SOS &amp; EOD'!HBA29</f>
        <v>0</v>
      </c>
      <c r="HES6" s="243">
        <f>'Inbound SOS &amp; EOD'!HBB29</f>
        <v>0</v>
      </c>
      <c r="HET6" s="243">
        <f>'Inbound SOS &amp; EOD'!HBC29</f>
        <v>0</v>
      </c>
      <c r="HEU6" s="243">
        <f>'Inbound SOS &amp; EOD'!HBD29</f>
        <v>0</v>
      </c>
      <c r="HEV6" s="243">
        <f>'Inbound SOS &amp; EOD'!HBE29</f>
        <v>0</v>
      </c>
      <c r="HEW6" s="243">
        <f>'Inbound SOS &amp; EOD'!HBF29</f>
        <v>0</v>
      </c>
      <c r="HEX6" s="243">
        <f>'Inbound SOS &amp; EOD'!HBG29</f>
        <v>0</v>
      </c>
      <c r="HEY6" s="243">
        <f>'Inbound SOS &amp; EOD'!HBH29</f>
        <v>0</v>
      </c>
      <c r="HEZ6" s="243">
        <f>'Inbound SOS &amp; EOD'!HBI29</f>
        <v>0</v>
      </c>
      <c r="HFA6" s="243">
        <f>'Inbound SOS &amp; EOD'!HBJ29</f>
        <v>0</v>
      </c>
      <c r="HFB6" s="243">
        <f>'Inbound SOS &amp; EOD'!HBK29</f>
        <v>0</v>
      </c>
      <c r="HFC6" s="243">
        <f>'Inbound SOS &amp; EOD'!HBL29</f>
        <v>0</v>
      </c>
      <c r="HFD6" s="243">
        <f>'Inbound SOS &amp; EOD'!HBM29</f>
        <v>0</v>
      </c>
      <c r="HFE6" s="243">
        <f>'Inbound SOS &amp; EOD'!HBN29</f>
        <v>0</v>
      </c>
      <c r="HFF6" s="243">
        <f>'Inbound SOS &amp; EOD'!HBO29</f>
        <v>0</v>
      </c>
      <c r="HFG6" s="243">
        <f>'Inbound SOS &amp; EOD'!HBP29</f>
        <v>0</v>
      </c>
      <c r="HFH6" s="243">
        <f>'Inbound SOS &amp; EOD'!HBQ29</f>
        <v>0</v>
      </c>
      <c r="HFI6" s="243">
        <f>'Inbound SOS &amp; EOD'!HBR29</f>
        <v>0</v>
      </c>
      <c r="HFJ6" s="243">
        <f>'Inbound SOS &amp; EOD'!HBS29</f>
        <v>0</v>
      </c>
      <c r="HFK6" s="243">
        <f>'Inbound SOS &amp; EOD'!HBT29</f>
        <v>0</v>
      </c>
      <c r="HFL6" s="243">
        <f>'Inbound SOS &amp; EOD'!HBU29</f>
        <v>0</v>
      </c>
      <c r="HFM6" s="243">
        <f>'Inbound SOS &amp; EOD'!HBV29</f>
        <v>0</v>
      </c>
      <c r="HFN6" s="243">
        <f>'Inbound SOS &amp; EOD'!HBW29</f>
        <v>0</v>
      </c>
      <c r="HFO6" s="243">
        <f>'Inbound SOS &amp; EOD'!HBX29</f>
        <v>0</v>
      </c>
      <c r="HFP6" s="243">
        <f>'Inbound SOS &amp; EOD'!HBY29</f>
        <v>0</v>
      </c>
      <c r="HFQ6" s="243">
        <f>'Inbound SOS &amp; EOD'!HBZ29</f>
        <v>0</v>
      </c>
      <c r="HFR6" s="243">
        <f>'Inbound SOS &amp; EOD'!HCA29</f>
        <v>0</v>
      </c>
      <c r="HFS6" s="243">
        <f>'Inbound SOS &amp; EOD'!HCB29</f>
        <v>0</v>
      </c>
      <c r="HFT6" s="243">
        <f>'Inbound SOS &amp; EOD'!HCC29</f>
        <v>0</v>
      </c>
      <c r="HFU6" s="243">
        <f>'Inbound SOS &amp; EOD'!HCD29</f>
        <v>0</v>
      </c>
      <c r="HFV6" s="243">
        <f>'Inbound SOS &amp; EOD'!HCE29</f>
        <v>0</v>
      </c>
      <c r="HFW6" s="243">
        <f>'Inbound SOS &amp; EOD'!HCF29</f>
        <v>0</v>
      </c>
      <c r="HFX6" s="243">
        <f>'Inbound SOS &amp; EOD'!HCG29</f>
        <v>0</v>
      </c>
      <c r="HFY6" s="243">
        <f>'Inbound SOS &amp; EOD'!HCH29</f>
        <v>0</v>
      </c>
      <c r="HFZ6" s="243">
        <f>'Inbound SOS &amp; EOD'!HCI29</f>
        <v>0</v>
      </c>
      <c r="HGA6" s="243">
        <f>'Inbound SOS &amp; EOD'!HCJ29</f>
        <v>0</v>
      </c>
      <c r="HGB6" s="243">
        <f>'Inbound SOS &amp; EOD'!HCK29</f>
        <v>0</v>
      </c>
      <c r="HGC6" s="243">
        <f>'Inbound SOS &amp; EOD'!HCL29</f>
        <v>0</v>
      </c>
      <c r="HGD6" s="243">
        <f>'Inbound SOS &amp; EOD'!HCM29</f>
        <v>0</v>
      </c>
      <c r="HGE6" s="243">
        <f>'Inbound SOS &amp; EOD'!HCN29</f>
        <v>0</v>
      </c>
      <c r="HGF6" s="243">
        <f>'Inbound SOS &amp; EOD'!HCO29</f>
        <v>0</v>
      </c>
      <c r="HGG6" s="243">
        <f>'Inbound SOS &amp; EOD'!HCP29</f>
        <v>0</v>
      </c>
      <c r="HGH6" s="243">
        <f>'Inbound SOS &amp; EOD'!HCQ29</f>
        <v>0</v>
      </c>
      <c r="HGI6" s="243">
        <f>'Inbound SOS &amp; EOD'!HCR29</f>
        <v>0</v>
      </c>
      <c r="HGJ6" s="243">
        <f>'Inbound SOS &amp; EOD'!HCS29</f>
        <v>0</v>
      </c>
      <c r="HGK6" s="243">
        <f>'Inbound SOS &amp; EOD'!HCT29</f>
        <v>0</v>
      </c>
      <c r="HGL6" s="243">
        <f>'Inbound SOS &amp; EOD'!HCU29</f>
        <v>0</v>
      </c>
      <c r="HGM6" s="243">
        <f>'Inbound SOS &amp; EOD'!HCV29</f>
        <v>0</v>
      </c>
      <c r="HGN6" s="243">
        <f>'Inbound SOS &amp; EOD'!HCW29</f>
        <v>0</v>
      </c>
      <c r="HGO6" s="243">
        <f>'Inbound SOS &amp; EOD'!HCX29</f>
        <v>0</v>
      </c>
      <c r="HGP6" s="243">
        <f>'Inbound SOS &amp; EOD'!HCY29</f>
        <v>0</v>
      </c>
      <c r="HGQ6" s="243">
        <f>'Inbound SOS &amp; EOD'!HCZ29</f>
        <v>0</v>
      </c>
      <c r="HGR6" s="243">
        <f>'Inbound SOS &amp; EOD'!HDA29</f>
        <v>0</v>
      </c>
      <c r="HGS6" s="243">
        <f>'Inbound SOS &amp; EOD'!HDB29</f>
        <v>0</v>
      </c>
      <c r="HGT6" s="243">
        <f>'Inbound SOS &amp; EOD'!HDC29</f>
        <v>0</v>
      </c>
      <c r="HGU6" s="243">
        <f>'Inbound SOS &amp; EOD'!HDD29</f>
        <v>0</v>
      </c>
      <c r="HGV6" s="243">
        <f>'Inbound SOS &amp; EOD'!HDE29</f>
        <v>0</v>
      </c>
      <c r="HGW6" s="243">
        <f>'Inbound SOS &amp; EOD'!HDF29</f>
        <v>0</v>
      </c>
      <c r="HGX6" s="243">
        <f>'Inbound SOS &amp; EOD'!HDG29</f>
        <v>0</v>
      </c>
      <c r="HGY6" s="243">
        <f>'Inbound SOS &amp; EOD'!HDH29</f>
        <v>0</v>
      </c>
      <c r="HGZ6" s="243">
        <f>'Inbound SOS &amp; EOD'!HDI29</f>
        <v>0</v>
      </c>
      <c r="HHA6" s="243">
        <f>'Inbound SOS &amp; EOD'!HDJ29</f>
        <v>0</v>
      </c>
      <c r="HHB6" s="243">
        <f>'Inbound SOS &amp; EOD'!HDK29</f>
        <v>0</v>
      </c>
      <c r="HHC6" s="243">
        <f>'Inbound SOS &amp; EOD'!HDL29</f>
        <v>0</v>
      </c>
      <c r="HHD6" s="243">
        <f>'Inbound SOS &amp; EOD'!HDM29</f>
        <v>0</v>
      </c>
      <c r="HHE6" s="243">
        <f>'Inbound SOS &amp; EOD'!HDN29</f>
        <v>0</v>
      </c>
      <c r="HHF6" s="243">
        <f>'Inbound SOS &amp; EOD'!HDO29</f>
        <v>0</v>
      </c>
      <c r="HHG6" s="243">
        <f>'Inbound SOS &amp; EOD'!HDP29</f>
        <v>0</v>
      </c>
      <c r="HHH6" s="243">
        <f>'Inbound SOS &amp; EOD'!HDQ29</f>
        <v>0</v>
      </c>
      <c r="HHI6" s="243">
        <f>'Inbound SOS &amp; EOD'!HDR29</f>
        <v>0</v>
      </c>
      <c r="HHJ6" s="243">
        <f>'Inbound SOS &amp; EOD'!HDS29</f>
        <v>0</v>
      </c>
      <c r="HHK6" s="243">
        <f>'Inbound SOS &amp; EOD'!HDT29</f>
        <v>0</v>
      </c>
      <c r="HHL6" s="243">
        <f>'Inbound SOS &amp; EOD'!HDU29</f>
        <v>0</v>
      </c>
      <c r="HHM6" s="243">
        <f>'Inbound SOS &amp; EOD'!HDV29</f>
        <v>0</v>
      </c>
      <c r="HHN6" s="243">
        <f>'Inbound SOS &amp; EOD'!HDW29</f>
        <v>0</v>
      </c>
      <c r="HHO6" s="243">
        <f>'Inbound SOS &amp; EOD'!HDX29</f>
        <v>0</v>
      </c>
      <c r="HHP6" s="243">
        <f>'Inbound SOS &amp; EOD'!HDY29</f>
        <v>0</v>
      </c>
      <c r="HHQ6" s="243">
        <f>'Inbound SOS &amp; EOD'!HDZ29</f>
        <v>0</v>
      </c>
      <c r="HHR6" s="243">
        <f>'Inbound SOS &amp; EOD'!HEA29</f>
        <v>0</v>
      </c>
      <c r="HHS6" s="243">
        <f>'Inbound SOS &amp; EOD'!HEB29</f>
        <v>0</v>
      </c>
      <c r="HHT6" s="243">
        <f>'Inbound SOS &amp; EOD'!HEC29</f>
        <v>0</v>
      </c>
      <c r="HHU6" s="243">
        <f>'Inbound SOS &amp; EOD'!HED29</f>
        <v>0</v>
      </c>
      <c r="HHV6" s="243">
        <f>'Inbound SOS &amp; EOD'!HEE29</f>
        <v>0</v>
      </c>
      <c r="HHW6" s="243">
        <f>'Inbound SOS &amp; EOD'!HEF29</f>
        <v>0</v>
      </c>
      <c r="HHX6" s="243">
        <f>'Inbound SOS &amp; EOD'!HEG29</f>
        <v>0</v>
      </c>
      <c r="HHY6" s="243">
        <f>'Inbound SOS &amp; EOD'!HEH29</f>
        <v>0</v>
      </c>
      <c r="HHZ6" s="243">
        <f>'Inbound SOS &amp; EOD'!HEI29</f>
        <v>0</v>
      </c>
      <c r="HIA6" s="243">
        <f>'Inbound SOS &amp; EOD'!HEJ29</f>
        <v>0</v>
      </c>
      <c r="HIB6" s="243">
        <f>'Inbound SOS &amp; EOD'!HEK29</f>
        <v>0</v>
      </c>
      <c r="HIC6" s="243">
        <f>'Inbound SOS &amp; EOD'!HEL29</f>
        <v>0</v>
      </c>
      <c r="HID6" s="243">
        <f>'Inbound SOS &amp; EOD'!HEM29</f>
        <v>0</v>
      </c>
      <c r="HIE6" s="243">
        <f>'Inbound SOS &amp; EOD'!HEN29</f>
        <v>0</v>
      </c>
      <c r="HIF6" s="243">
        <f>'Inbound SOS &amp; EOD'!HEO29</f>
        <v>0</v>
      </c>
      <c r="HIG6" s="243">
        <f>'Inbound SOS &amp; EOD'!HEP29</f>
        <v>0</v>
      </c>
      <c r="HIH6" s="243">
        <f>'Inbound SOS &amp; EOD'!HEQ29</f>
        <v>0</v>
      </c>
      <c r="HII6" s="243">
        <f>'Inbound SOS &amp; EOD'!HER29</f>
        <v>0</v>
      </c>
      <c r="HIJ6" s="243">
        <f>'Inbound SOS &amp; EOD'!HES29</f>
        <v>0</v>
      </c>
      <c r="HIK6" s="243">
        <f>'Inbound SOS &amp; EOD'!HET29</f>
        <v>0</v>
      </c>
      <c r="HIL6" s="243">
        <f>'Inbound SOS &amp; EOD'!HEU29</f>
        <v>0</v>
      </c>
      <c r="HIM6" s="243">
        <f>'Inbound SOS &amp; EOD'!HEV29</f>
        <v>0</v>
      </c>
      <c r="HIN6" s="243">
        <f>'Inbound SOS &amp; EOD'!HEW29</f>
        <v>0</v>
      </c>
      <c r="HIO6" s="243">
        <f>'Inbound SOS &amp; EOD'!HEX29</f>
        <v>0</v>
      </c>
      <c r="HIP6" s="243">
        <f>'Inbound SOS &amp; EOD'!HEY29</f>
        <v>0</v>
      </c>
      <c r="HIQ6" s="243">
        <f>'Inbound SOS &amp; EOD'!HEZ29</f>
        <v>0</v>
      </c>
      <c r="HIR6" s="243">
        <f>'Inbound SOS &amp; EOD'!HFA29</f>
        <v>0</v>
      </c>
      <c r="HIS6" s="243">
        <f>'Inbound SOS &amp; EOD'!HFB29</f>
        <v>0</v>
      </c>
      <c r="HIT6" s="243">
        <f>'Inbound SOS &amp; EOD'!HFC29</f>
        <v>0</v>
      </c>
      <c r="HIU6" s="243">
        <f>'Inbound SOS &amp; EOD'!HFD29</f>
        <v>0</v>
      </c>
      <c r="HIV6" s="243">
        <f>'Inbound SOS &amp; EOD'!HFE29</f>
        <v>0</v>
      </c>
      <c r="HIW6" s="243">
        <f>'Inbound SOS &amp; EOD'!HFF29</f>
        <v>0</v>
      </c>
      <c r="HIX6" s="243">
        <f>'Inbound SOS &amp; EOD'!HFG29</f>
        <v>0</v>
      </c>
      <c r="HIY6" s="243">
        <f>'Inbound SOS &amp; EOD'!HFH29</f>
        <v>0</v>
      </c>
      <c r="HIZ6" s="243">
        <f>'Inbound SOS &amp; EOD'!HFI29</f>
        <v>0</v>
      </c>
      <c r="HJA6" s="243">
        <f>'Inbound SOS &amp; EOD'!HFJ29</f>
        <v>0</v>
      </c>
      <c r="HJB6" s="243">
        <f>'Inbound SOS &amp; EOD'!HFK29</f>
        <v>0</v>
      </c>
      <c r="HJC6" s="243">
        <f>'Inbound SOS &amp; EOD'!HFL29</f>
        <v>0</v>
      </c>
      <c r="HJD6" s="243">
        <f>'Inbound SOS &amp; EOD'!HFM29</f>
        <v>0</v>
      </c>
      <c r="HJE6" s="243">
        <f>'Inbound SOS &amp; EOD'!HFN29</f>
        <v>0</v>
      </c>
      <c r="HJF6" s="243">
        <f>'Inbound SOS &amp; EOD'!HFO29</f>
        <v>0</v>
      </c>
      <c r="HJG6" s="243">
        <f>'Inbound SOS &amp; EOD'!HFP29</f>
        <v>0</v>
      </c>
      <c r="HJH6" s="243">
        <f>'Inbound SOS &amp; EOD'!HFQ29</f>
        <v>0</v>
      </c>
      <c r="HJI6" s="243">
        <f>'Inbound SOS &amp; EOD'!HFR29</f>
        <v>0</v>
      </c>
      <c r="HJJ6" s="243">
        <f>'Inbound SOS &amp; EOD'!HFS29</f>
        <v>0</v>
      </c>
      <c r="HJK6" s="243">
        <f>'Inbound SOS &amp; EOD'!HFT29</f>
        <v>0</v>
      </c>
      <c r="HJL6" s="243">
        <f>'Inbound SOS &amp; EOD'!HFU29</f>
        <v>0</v>
      </c>
      <c r="HJM6" s="243">
        <f>'Inbound SOS &amp; EOD'!HFV29</f>
        <v>0</v>
      </c>
      <c r="HJN6" s="243">
        <f>'Inbound SOS &amp; EOD'!HFW29</f>
        <v>0</v>
      </c>
      <c r="HJO6" s="243">
        <f>'Inbound SOS &amp; EOD'!HFX29</f>
        <v>0</v>
      </c>
      <c r="HJP6" s="243">
        <f>'Inbound SOS &amp; EOD'!HFY29</f>
        <v>0</v>
      </c>
      <c r="HJQ6" s="243">
        <f>'Inbound SOS &amp; EOD'!HFZ29</f>
        <v>0</v>
      </c>
      <c r="HJR6" s="243">
        <f>'Inbound SOS &amp; EOD'!HGA29</f>
        <v>0</v>
      </c>
      <c r="HJS6" s="243">
        <f>'Inbound SOS &amp; EOD'!HGB29</f>
        <v>0</v>
      </c>
      <c r="HJT6" s="243">
        <f>'Inbound SOS &amp; EOD'!HGC29</f>
        <v>0</v>
      </c>
      <c r="HJU6" s="243">
        <f>'Inbound SOS &amp; EOD'!HGD29</f>
        <v>0</v>
      </c>
      <c r="HJV6" s="243">
        <f>'Inbound SOS &amp; EOD'!HGE29</f>
        <v>0</v>
      </c>
      <c r="HJW6" s="243">
        <f>'Inbound SOS &amp; EOD'!HGF29</f>
        <v>0</v>
      </c>
      <c r="HJX6" s="243">
        <f>'Inbound SOS &amp; EOD'!HGG29</f>
        <v>0</v>
      </c>
      <c r="HJY6" s="243">
        <f>'Inbound SOS &amp; EOD'!HGH29</f>
        <v>0</v>
      </c>
      <c r="HJZ6" s="243">
        <f>'Inbound SOS &amp; EOD'!HGI29</f>
        <v>0</v>
      </c>
      <c r="HKA6" s="243">
        <f>'Inbound SOS &amp; EOD'!HGJ29</f>
        <v>0</v>
      </c>
      <c r="HKB6" s="243">
        <f>'Inbound SOS &amp; EOD'!HGK29</f>
        <v>0</v>
      </c>
      <c r="HKC6" s="243">
        <f>'Inbound SOS &amp; EOD'!HGL29</f>
        <v>0</v>
      </c>
      <c r="HKD6" s="243">
        <f>'Inbound SOS &amp; EOD'!HGM29</f>
        <v>0</v>
      </c>
      <c r="HKE6" s="243">
        <f>'Inbound SOS &amp; EOD'!HGN29</f>
        <v>0</v>
      </c>
      <c r="HKF6" s="243">
        <f>'Inbound SOS &amp; EOD'!HGO29</f>
        <v>0</v>
      </c>
      <c r="HKG6" s="243">
        <f>'Inbound SOS &amp; EOD'!HGP29</f>
        <v>0</v>
      </c>
      <c r="HKH6" s="243">
        <f>'Inbound SOS &amp; EOD'!HGQ29</f>
        <v>0</v>
      </c>
      <c r="HKI6" s="243">
        <f>'Inbound SOS &amp; EOD'!HGR29</f>
        <v>0</v>
      </c>
      <c r="HKJ6" s="243">
        <f>'Inbound SOS &amp; EOD'!HGS29</f>
        <v>0</v>
      </c>
      <c r="HKK6" s="243">
        <f>'Inbound SOS &amp; EOD'!HGT29</f>
        <v>0</v>
      </c>
      <c r="HKL6" s="243">
        <f>'Inbound SOS &amp; EOD'!HGU29</f>
        <v>0</v>
      </c>
      <c r="HKM6" s="243">
        <f>'Inbound SOS &amp; EOD'!HGV29</f>
        <v>0</v>
      </c>
      <c r="HKN6" s="243">
        <f>'Inbound SOS &amp; EOD'!HGW29</f>
        <v>0</v>
      </c>
      <c r="HKO6" s="243">
        <f>'Inbound SOS &amp; EOD'!HGX29</f>
        <v>0</v>
      </c>
      <c r="HKP6" s="243">
        <f>'Inbound SOS &amp; EOD'!HGY29</f>
        <v>0</v>
      </c>
      <c r="HKQ6" s="243">
        <f>'Inbound SOS &amp; EOD'!HGZ29</f>
        <v>0</v>
      </c>
      <c r="HKR6" s="243">
        <f>'Inbound SOS &amp; EOD'!HHA29</f>
        <v>0</v>
      </c>
      <c r="HKS6" s="243">
        <f>'Inbound SOS &amp; EOD'!HHB29</f>
        <v>0</v>
      </c>
      <c r="HKT6" s="243">
        <f>'Inbound SOS &amp; EOD'!HHC29</f>
        <v>0</v>
      </c>
      <c r="HKU6" s="243">
        <f>'Inbound SOS &amp; EOD'!HHD29</f>
        <v>0</v>
      </c>
      <c r="HKV6" s="243">
        <f>'Inbound SOS &amp; EOD'!HHE29</f>
        <v>0</v>
      </c>
      <c r="HKW6" s="243">
        <f>'Inbound SOS &amp; EOD'!HHF29</f>
        <v>0</v>
      </c>
      <c r="HKX6" s="243">
        <f>'Inbound SOS &amp; EOD'!HHG29</f>
        <v>0</v>
      </c>
      <c r="HKY6" s="243">
        <f>'Inbound SOS &amp; EOD'!HHH29</f>
        <v>0</v>
      </c>
      <c r="HKZ6" s="243">
        <f>'Inbound SOS &amp; EOD'!HHI29</f>
        <v>0</v>
      </c>
      <c r="HLA6" s="243">
        <f>'Inbound SOS &amp; EOD'!HHJ29</f>
        <v>0</v>
      </c>
      <c r="HLB6" s="243">
        <f>'Inbound SOS &amp; EOD'!HHK29</f>
        <v>0</v>
      </c>
      <c r="HLC6" s="243">
        <f>'Inbound SOS &amp; EOD'!HHL29</f>
        <v>0</v>
      </c>
      <c r="HLD6" s="243">
        <f>'Inbound SOS &amp; EOD'!HHM29</f>
        <v>0</v>
      </c>
      <c r="HLE6" s="243">
        <f>'Inbound SOS &amp; EOD'!HHN29</f>
        <v>0</v>
      </c>
      <c r="HLF6" s="243">
        <f>'Inbound SOS &amp; EOD'!HHO29</f>
        <v>0</v>
      </c>
      <c r="HLG6" s="243">
        <f>'Inbound SOS &amp; EOD'!HHP29</f>
        <v>0</v>
      </c>
      <c r="HLH6" s="243">
        <f>'Inbound SOS &amp; EOD'!HHQ29</f>
        <v>0</v>
      </c>
      <c r="HLI6" s="243">
        <f>'Inbound SOS &amp; EOD'!HHR29</f>
        <v>0</v>
      </c>
      <c r="HLJ6" s="243">
        <f>'Inbound SOS &amp; EOD'!HHS29</f>
        <v>0</v>
      </c>
      <c r="HLK6" s="243">
        <f>'Inbound SOS &amp; EOD'!HHT29</f>
        <v>0</v>
      </c>
      <c r="HLL6" s="243">
        <f>'Inbound SOS &amp; EOD'!HHU29</f>
        <v>0</v>
      </c>
      <c r="HLM6" s="243">
        <f>'Inbound SOS &amp; EOD'!HHV29</f>
        <v>0</v>
      </c>
      <c r="HLN6" s="243">
        <f>'Inbound SOS &amp; EOD'!HHW29</f>
        <v>0</v>
      </c>
      <c r="HLO6" s="243">
        <f>'Inbound SOS &amp; EOD'!HHX29</f>
        <v>0</v>
      </c>
      <c r="HLP6" s="243">
        <f>'Inbound SOS &amp; EOD'!HHY29</f>
        <v>0</v>
      </c>
      <c r="HLQ6" s="243">
        <f>'Inbound SOS &amp; EOD'!HHZ29</f>
        <v>0</v>
      </c>
      <c r="HLR6" s="243">
        <f>'Inbound SOS &amp; EOD'!HIA29</f>
        <v>0</v>
      </c>
      <c r="HLS6" s="243">
        <f>'Inbound SOS &amp; EOD'!HIB29</f>
        <v>0</v>
      </c>
      <c r="HLT6" s="243">
        <f>'Inbound SOS &amp; EOD'!HIC29</f>
        <v>0</v>
      </c>
      <c r="HLU6" s="243">
        <f>'Inbound SOS &amp; EOD'!HID29</f>
        <v>0</v>
      </c>
      <c r="HLV6" s="243">
        <f>'Inbound SOS &amp; EOD'!HIE29</f>
        <v>0</v>
      </c>
      <c r="HLW6" s="243">
        <f>'Inbound SOS &amp; EOD'!HIF29</f>
        <v>0</v>
      </c>
      <c r="HLX6" s="243">
        <f>'Inbound SOS &amp; EOD'!HIG29</f>
        <v>0</v>
      </c>
      <c r="HLY6" s="243">
        <f>'Inbound SOS &amp; EOD'!HIH29</f>
        <v>0</v>
      </c>
      <c r="HLZ6" s="243">
        <f>'Inbound SOS &amp; EOD'!HII29</f>
        <v>0</v>
      </c>
      <c r="HMA6" s="243">
        <f>'Inbound SOS &amp; EOD'!HIJ29</f>
        <v>0</v>
      </c>
      <c r="HMB6" s="243">
        <f>'Inbound SOS &amp; EOD'!HIK29</f>
        <v>0</v>
      </c>
      <c r="HMC6" s="243">
        <f>'Inbound SOS &amp; EOD'!HIL29</f>
        <v>0</v>
      </c>
      <c r="HMD6" s="243">
        <f>'Inbound SOS &amp; EOD'!HIM29</f>
        <v>0</v>
      </c>
      <c r="HME6" s="243">
        <f>'Inbound SOS &amp; EOD'!HIN29</f>
        <v>0</v>
      </c>
      <c r="HMF6" s="243">
        <f>'Inbound SOS &amp; EOD'!HIO29</f>
        <v>0</v>
      </c>
      <c r="HMG6" s="243">
        <f>'Inbound SOS &amp; EOD'!HIP29</f>
        <v>0</v>
      </c>
      <c r="HMH6" s="243">
        <f>'Inbound SOS &amp; EOD'!HIQ29</f>
        <v>0</v>
      </c>
      <c r="HMI6" s="243">
        <f>'Inbound SOS &amp; EOD'!HIR29</f>
        <v>0</v>
      </c>
      <c r="HMJ6" s="243">
        <f>'Inbound SOS &amp; EOD'!HIS29</f>
        <v>0</v>
      </c>
      <c r="HMK6" s="243">
        <f>'Inbound SOS &amp; EOD'!HIT29</f>
        <v>0</v>
      </c>
      <c r="HML6" s="243">
        <f>'Inbound SOS &amp; EOD'!HIU29</f>
        <v>0</v>
      </c>
      <c r="HMM6" s="243">
        <f>'Inbound SOS &amp; EOD'!HIV29</f>
        <v>0</v>
      </c>
      <c r="HMN6" s="243">
        <f>'Inbound SOS &amp; EOD'!HIW29</f>
        <v>0</v>
      </c>
      <c r="HMO6" s="243">
        <f>'Inbound SOS &amp; EOD'!HIX29</f>
        <v>0</v>
      </c>
      <c r="HMP6" s="243">
        <f>'Inbound SOS &amp; EOD'!HIY29</f>
        <v>0</v>
      </c>
      <c r="HMQ6" s="243">
        <f>'Inbound SOS &amp; EOD'!HIZ29</f>
        <v>0</v>
      </c>
      <c r="HMR6" s="243">
        <f>'Inbound SOS &amp; EOD'!HJA29</f>
        <v>0</v>
      </c>
      <c r="HMS6" s="243">
        <f>'Inbound SOS &amp; EOD'!HJB29</f>
        <v>0</v>
      </c>
      <c r="HMT6" s="243">
        <f>'Inbound SOS &amp; EOD'!HJC29</f>
        <v>0</v>
      </c>
      <c r="HMU6" s="243">
        <f>'Inbound SOS &amp; EOD'!HJD29</f>
        <v>0</v>
      </c>
      <c r="HMV6" s="243">
        <f>'Inbound SOS &amp; EOD'!HJE29</f>
        <v>0</v>
      </c>
      <c r="HMW6" s="243">
        <f>'Inbound SOS &amp; EOD'!HJF29</f>
        <v>0</v>
      </c>
      <c r="HMX6" s="243">
        <f>'Inbound SOS &amp; EOD'!HJG29</f>
        <v>0</v>
      </c>
      <c r="HMY6" s="243">
        <f>'Inbound SOS &amp; EOD'!HJH29</f>
        <v>0</v>
      </c>
      <c r="HMZ6" s="243">
        <f>'Inbound SOS &amp; EOD'!HJI29</f>
        <v>0</v>
      </c>
      <c r="HNA6" s="243">
        <f>'Inbound SOS &amp; EOD'!HJJ29</f>
        <v>0</v>
      </c>
      <c r="HNB6" s="243">
        <f>'Inbound SOS &amp; EOD'!HJK29</f>
        <v>0</v>
      </c>
      <c r="HNC6" s="243">
        <f>'Inbound SOS &amp; EOD'!HJL29</f>
        <v>0</v>
      </c>
      <c r="HND6" s="243">
        <f>'Inbound SOS &amp; EOD'!HJM29</f>
        <v>0</v>
      </c>
      <c r="HNE6" s="243">
        <f>'Inbound SOS &amp; EOD'!HJN29</f>
        <v>0</v>
      </c>
      <c r="HNF6" s="243">
        <f>'Inbound SOS &amp; EOD'!HJO29</f>
        <v>0</v>
      </c>
      <c r="HNG6" s="243">
        <f>'Inbound SOS &amp; EOD'!HJP29</f>
        <v>0</v>
      </c>
      <c r="HNH6" s="243">
        <f>'Inbound SOS &amp; EOD'!HJQ29</f>
        <v>0</v>
      </c>
      <c r="HNI6" s="243">
        <f>'Inbound SOS &amp; EOD'!HJR29</f>
        <v>0</v>
      </c>
      <c r="HNJ6" s="243">
        <f>'Inbound SOS &amp; EOD'!HJS29</f>
        <v>0</v>
      </c>
      <c r="HNK6" s="243">
        <f>'Inbound SOS &amp; EOD'!HJT29</f>
        <v>0</v>
      </c>
      <c r="HNL6" s="243">
        <f>'Inbound SOS &amp; EOD'!HJU29</f>
        <v>0</v>
      </c>
      <c r="HNM6" s="243">
        <f>'Inbound SOS &amp; EOD'!HJV29</f>
        <v>0</v>
      </c>
      <c r="HNN6" s="243">
        <f>'Inbound SOS &amp; EOD'!HJW29</f>
        <v>0</v>
      </c>
      <c r="HNO6" s="243">
        <f>'Inbound SOS &amp; EOD'!HJX29</f>
        <v>0</v>
      </c>
      <c r="HNP6" s="243">
        <f>'Inbound SOS &amp; EOD'!HJY29</f>
        <v>0</v>
      </c>
      <c r="HNQ6" s="243">
        <f>'Inbound SOS &amp; EOD'!HJZ29</f>
        <v>0</v>
      </c>
      <c r="HNR6" s="243">
        <f>'Inbound SOS &amp; EOD'!HKA29</f>
        <v>0</v>
      </c>
      <c r="HNS6" s="243">
        <f>'Inbound SOS &amp; EOD'!HKB29</f>
        <v>0</v>
      </c>
      <c r="HNT6" s="243">
        <f>'Inbound SOS &amp; EOD'!HKC29</f>
        <v>0</v>
      </c>
      <c r="HNU6" s="243">
        <f>'Inbound SOS &amp; EOD'!HKD29</f>
        <v>0</v>
      </c>
      <c r="HNV6" s="243">
        <f>'Inbound SOS &amp; EOD'!HKE29</f>
        <v>0</v>
      </c>
      <c r="HNW6" s="243">
        <f>'Inbound SOS &amp; EOD'!HKF29</f>
        <v>0</v>
      </c>
      <c r="HNX6" s="243">
        <f>'Inbound SOS &amp; EOD'!HKG29</f>
        <v>0</v>
      </c>
      <c r="HNY6" s="243">
        <f>'Inbound SOS &amp; EOD'!HKH29</f>
        <v>0</v>
      </c>
      <c r="HNZ6" s="243">
        <f>'Inbound SOS &amp; EOD'!HKI29</f>
        <v>0</v>
      </c>
      <c r="HOA6" s="243">
        <f>'Inbound SOS &amp; EOD'!HKJ29</f>
        <v>0</v>
      </c>
      <c r="HOB6" s="243">
        <f>'Inbound SOS &amp; EOD'!HKK29</f>
        <v>0</v>
      </c>
      <c r="HOC6" s="243">
        <f>'Inbound SOS &amp; EOD'!HKL29</f>
        <v>0</v>
      </c>
      <c r="HOD6" s="243">
        <f>'Inbound SOS &amp; EOD'!HKM29</f>
        <v>0</v>
      </c>
      <c r="HOE6" s="243">
        <f>'Inbound SOS &amp; EOD'!HKN29</f>
        <v>0</v>
      </c>
      <c r="HOF6" s="243">
        <f>'Inbound SOS &amp; EOD'!HKO29</f>
        <v>0</v>
      </c>
      <c r="HOG6" s="243">
        <f>'Inbound SOS &amp; EOD'!HKP29</f>
        <v>0</v>
      </c>
      <c r="HOH6" s="243">
        <f>'Inbound SOS &amp; EOD'!HKQ29</f>
        <v>0</v>
      </c>
      <c r="HOI6" s="243">
        <f>'Inbound SOS &amp; EOD'!HKR29</f>
        <v>0</v>
      </c>
      <c r="HOJ6" s="243">
        <f>'Inbound SOS &amp; EOD'!HKS29</f>
        <v>0</v>
      </c>
      <c r="HOK6" s="243">
        <f>'Inbound SOS &amp; EOD'!HKT29</f>
        <v>0</v>
      </c>
      <c r="HOL6" s="243">
        <f>'Inbound SOS &amp; EOD'!HKU29</f>
        <v>0</v>
      </c>
      <c r="HOM6" s="243">
        <f>'Inbound SOS &amp; EOD'!HKV29</f>
        <v>0</v>
      </c>
      <c r="HON6" s="243">
        <f>'Inbound SOS &amp; EOD'!HKW29</f>
        <v>0</v>
      </c>
      <c r="HOO6" s="243">
        <f>'Inbound SOS &amp; EOD'!HKX29</f>
        <v>0</v>
      </c>
      <c r="HOP6" s="243">
        <f>'Inbound SOS &amp; EOD'!HKY29</f>
        <v>0</v>
      </c>
      <c r="HOQ6" s="243">
        <f>'Inbound SOS &amp; EOD'!HKZ29</f>
        <v>0</v>
      </c>
      <c r="HOR6" s="243">
        <f>'Inbound SOS &amp; EOD'!HLA29</f>
        <v>0</v>
      </c>
      <c r="HOS6" s="243">
        <f>'Inbound SOS &amp; EOD'!HLB29</f>
        <v>0</v>
      </c>
      <c r="HOT6" s="243">
        <f>'Inbound SOS &amp; EOD'!HLC29</f>
        <v>0</v>
      </c>
      <c r="HOU6" s="243">
        <f>'Inbound SOS &amp; EOD'!HLD29</f>
        <v>0</v>
      </c>
      <c r="HOV6" s="243">
        <f>'Inbound SOS &amp; EOD'!HLE29</f>
        <v>0</v>
      </c>
      <c r="HOW6" s="243">
        <f>'Inbound SOS &amp; EOD'!HLF29</f>
        <v>0</v>
      </c>
      <c r="HOX6" s="243">
        <f>'Inbound SOS &amp; EOD'!HLG29</f>
        <v>0</v>
      </c>
      <c r="HOY6" s="243">
        <f>'Inbound SOS &amp; EOD'!HLH29</f>
        <v>0</v>
      </c>
      <c r="HOZ6" s="243">
        <f>'Inbound SOS &amp; EOD'!HLI29</f>
        <v>0</v>
      </c>
      <c r="HPA6" s="243">
        <f>'Inbound SOS &amp; EOD'!HLJ29</f>
        <v>0</v>
      </c>
      <c r="HPB6" s="243">
        <f>'Inbound SOS &amp; EOD'!HLK29</f>
        <v>0</v>
      </c>
      <c r="HPC6" s="243">
        <f>'Inbound SOS &amp; EOD'!HLL29</f>
        <v>0</v>
      </c>
      <c r="HPD6" s="243">
        <f>'Inbound SOS &amp; EOD'!HLM29</f>
        <v>0</v>
      </c>
      <c r="HPE6" s="243">
        <f>'Inbound SOS &amp; EOD'!HLN29</f>
        <v>0</v>
      </c>
      <c r="HPF6" s="243">
        <f>'Inbound SOS &amp; EOD'!HLO29</f>
        <v>0</v>
      </c>
      <c r="HPG6" s="243">
        <f>'Inbound SOS &amp; EOD'!HLP29</f>
        <v>0</v>
      </c>
      <c r="HPH6" s="243">
        <f>'Inbound SOS &amp; EOD'!HLQ29</f>
        <v>0</v>
      </c>
      <c r="HPI6" s="243">
        <f>'Inbound SOS &amp; EOD'!HLR29</f>
        <v>0</v>
      </c>
      <c r="HPJ6" s="243">
        <f>'Inbound SOS &amp; EOD'!HLS29</f>
        <v>0</v>
      </c>
      <c r="HPK6" s="243">
        <f>'Inbound SOS &amp; EOD'!HLT29</f>
        <v>0</v>
      </c>
      <c r="HPL6" s="243">
        <f>'Inbound SOS &amp; EOD'!HLU29</f>
        <v>0</v>
      </c>
      <c r="HPM6" s="243">
        <f>'Inbound SOS &amp; EOD'!HLV29</f>
        <v>0</v>
      </c>
      <c r="HPN6" s="243">
        <f>'Inbound SOS &amp; EOD'!HLW29</f>
        <v>0</v>
      </c>
      <c r="HPO6" s="243">
        <f>'Inbound SOS &amp; EOD'!HLX29</f>
        <v>0</v>
      </c>
      <c r="HPP6" s="243">
        <f>'Inbound SOS &amp; EOD'!HLY29</f>
        <v>0</v>
      </c>
      <c r="HPQ6" s="243">
        <f>'Inbound SOS &amp; EOD'!HLZ29</f>
        <v>0</v>
      </c>
      <c r="HPR6" s="243">
        <f>'Inbound SOS &amp; EOD'!HMA29</f>
        <v>0</v>
      </c>
      <c r="HPS6" s="243">
        <f>'Inbound SOS &amp; EOD'!HMB29</f>
        <v>0</v>
      </c>
      <c r="HPT6" s="243">
        <f>'Inbound SOS &amp; EOD'!HMC29</f>
        <v>0</v>
      </c>
      <c r="HPU6" s="243">
        <f>'Inbound SOS &amp; EOD'!HMD29</f>
        <v>0</v>
      </c>
      <c r="HPV6" s="243">
        <f>'Inbound SOS &amp; EOD'!HME29</f>
        <v>0</v>
      </c>
      <c r="HPW6" s="243">
        <f>'Inbound SOS &amp; EOD'!HMF29</f>
        <v>0</v>
      </c>
      <c r="HPX6" s="243">
        <f>'Inbound SOS &amp; EOD'!HMG29</f>
        <v>0</v>
      </c>
      <c r="HPY6" s="243">
        <f>'Inbound SOS &amp; EOD'!HMH29</f>
        <v>0</v>
      </c>
      <c r="HPZ6" s="243">
        <f>'Inbound SOS &amp; EOD'!HMI29</f>
        <v>0</v>
      </c>
      <c r="HQA6" s="243">
        <f>'Inbound SOS &amp; EOD'!HMJ29</f>
        <v>0</v>
      </c>
      <c r="HQB6" s="243">
        <f>'Inbound SOS &amp; EOD'!HMK29</f>
        <v>0</v>
      </c>
      <c r="HQC6" s="243">
        <f>'Inbound SOS &amp; EOD'!HML29</f>
        <v>0</v>
      </c>
      <c r="HQD6" s="243">
        <f>'Inbound SOS &amp; EOD'!HMM29</f>
        <v>0</v>
      </c>
      <c r="HQE6" s="243">
        <f>'Inbound SOS &amp; EOD'!HMN29</f>
        <v>0</v>
      </c>
      <c r="HQF6" s="243">
        <f>'Inbound SOS &amp; EOD'!HMO29</f>
        <v>0</v>
      </c>
      <c r="HQG6" s="243">
        <f>'Inbound SOS &amp; EOD'!HMP29</f>
        <v>0</v>
      </c>
      <c r="HQH6" s="243">
        <f>'Inbound SOS &amp; EOD'!HMQ29</f>
        <v>0</v>
      </c>
      <c r="HQI6" s="243">
        <f>'Inbound SOS &amp; EOD'!HMR29</f>
        <v>0</v>
      </c>
      <c r="HQJ6" s="243">
        <f>'Inbound SOS &amp; EOD'!HMS29</f>
        <v>0</v>
      </c>
      <c r="HQK6" s="243">
        <f>'Inbound SOS &amp; EOD'!HMT29</f>
        <v>0</v>
      </c>
      <c r="HQL6" s="243">
        <f>'Inbound SOS &amp; EOD'!HMU29</f>
        <v>0</v>
      </c>
      <c r="HQM6" s="243">
        <f>'Inbound SOS &amp; EOD'!HMV29</f>
        <v>0</v>
      </c>
      <c r="HQN6" s="243">
        <f>'Inbound SOS &amp; EOD'!HMW29</f>
        <v>0</v>
      </c>
      <c r="HQO6" s="243">
        <f>'Inbound SOS &amp; EOD'!HMX29</f>
        <v>0</v>
      </c>
      <c r="HQP6" s="243">
        <f>'Inbound SOS &amp; EOD'!HMY29</f>
        <v>0</v>
      </c>
      <c r="HQQ6" s="243">
        <f>'Inbound SOS &amp; EOD'!HMZ29</f>
        <v>0</v>
      </c>
      <c r="HQR6" s="243">
        <f>'Inbound SOS &amp; EOD'!HNA29</f>
        <v>0</v>
      </c>
      <c r="HQS6" s="243">
        <f>'Inbound SOS &amp; EOD'!HNB29</f>
        <v>0</v>
      </c>
      <c r="HQT6" s="243">
        <f>'Inbound SOS &amp; EOD'!HNC29</f>
        <v>0</v>
      </c>
      <c r="HQU6" s="243">
        <f>'Inbound SOS &amp; EOD'!HND29</f>
        <v>0</v>
      </c>
      <c r="HQV6" s="243">
        <f>'Inbound SOS &amp; EOD'!HNE29</f>
        <v>0</v>
      </c>
      <c r="HQW6" s="243">
        <f>'Inbound SOS &amp; EOD'!HNF29</f>
        <v>0</v>
      </c>
      <c r="HQX6" s="243">
        <f>'Inbound SOS &amp; EOD'!HNG29</f>
        <v>0</v>
      </c>
      <c r="HQY6" s="243">
        <f>'Inbound SOS &amp; EOD'!HNH29</f>
        <v>0</v>
      </c>
      <c r="HQZ6" s="243">
        <f>'Inbound SOS &amp; EOD'!HNI29</f>
        <v>0</v>
      </c>
      <c r="HRA6" s="243">
        <f>'Inbound SOS &amp; EOD'!HNJ29</f>
        <v>0</v>
      </c>
      <c r="HRB6" s="243">
        <f>'Inbound SOS &amp; EOD'!HNK29</f>
        <v>0</v>
      </c>
      <c r="HRC6" s="243">
        <f>'Inbound SOS &amp; EOD'!HNL29</f>
        <v>0</v>
      </c>
      <c r="HRD6" s="243">
        <f>'Inbound SOS &amp; EOD'!HNM29</f>
        <v>0</v>
      </c>
      <c r="HRE6" s="243">
        <f>'Inbound SOS &amp; EOD'!HNN29</f>
        <v>0</v>
      </c>
      <c r="HRF6" s="243">
        <f>'Inbound SOS &amp; EOD'!HNO29</f>
        <v>0</v>
      </c>
      <c r="HRG6" s="243">
        <f>'Inbound SOS &amp; EOD'!HNP29</f>
        <v>0</v>
      </c>
      <c r="HRH6" s="243">
        <f>'Inbound SOS &amp; EOD'!HNQ29</f>
        <v>0</v>
      </c>
      <c r="HRI6" s="243">
        <f>'Inbound SOS &amp; EOD'!HNR29</f>
        <v>0</v>
      </c>
      <c r="HRJ6" s="243">
        <f>'Inbound SOS &amp; EOD'!HNS29</f>
        <v>0</v>
      </c>
      <c r="HRK6" s="243">
        <f>'Inbound SOS &amp; EOD'!HNT29</f>
        <v>0</v>
      </c>
      <c r="HRL6" s="243">
        <f>'Inbound SOS &amp; EOD'!HNU29</f>
        <v>0</v>
      </c>
      <c r="HRM6" s="243">
        <f>'Inbound SOS &amp; EOD'!HNV29</f>
        <v>0</v>
      </c>
      <c r="HRN6" s="243">
        <f>'Inbound SOS &amp; EOD'!HNW29</f>
        <v>0</v>
      </c>
      <c r="HRO6" s="243">
        <f>'Inbound SOS &amp; EOD'!HNX29</f>
        <v>0</v>
      </c>
      <c r="HRP6" s="243">
        <f>'Inbound SOS &amp; EOD'!HNY29</f>
        <v>0</v>
      </c>
      <c r="HRQ6" s="243">
        <f>'Inbound SOS &amp; EOD'!HNZ29</f>
        <v>0</v>
      </c>
      <c r="HRR6" s="243">
        <f>'Inbound SOS &amp; EOD'!HOA29</f>
        <v>0</v>
      </c>
      <c r="HRS6" s="243">
        <f>'Inbound SOS &amp; EOD'!HOB29</f>
        <v>0</v>
      </c>
      <c r="HRT6" s="243">
        <f>'Inbound SOS &amp; EOD'!HOC29</f>
        <v>0</v>
      </c>
      <c r="HRU6" s="243">
        <f>'Inbound SOS &amp; EOD'!HOD29</f>
        <v>0</v>
      </c>
      <c r="HRV6" s="243">
        <f>'Inbound SOS &amp; EOD'!HOE29</f>
        <v>0</v>
      </c>
      <c r="HRW6" s="243">
        <f>'Inbound SOS &amp; EOD'!HOF29</f>
        <v>0</v>
      </c>
      <c r="HRX6" s="243">
        <f>'Inbound SOS &amp; EOD'!HOG29</f>
        <v>0</v>
      </c>
      <c r="HRY6" s="243">
        <f>'Inbound SOS &amp; EOD'!HOH29</f>
        <v>0</v>
      </c>
      <c r="HRZ6" s="243">
        <f>'Inbound SOS &amp; EOD'!HOI29</f>
        <v>0</v>
      </c>
      <c r="HSA6" s="243">
        <f>'Inbound SOS &amp; EOD'!HOJ29</f>
        <v>0</v>
      </c>
      <c r="HSB6" s="243">
        <f>'Inbound SOS &amp; EOD'!HOK29</f>
        <v>0</v>
      </c>
      <c r="HSC6" s="243">
        <f>'Inbound SOS &amp; EOD'!HOL29</f>
        <v>0</v>
      </c>
      <c r="HSD6" s="243">
        <f>'Inbound SOS &amp; EOD'!HOM29</f>
        <v>0</v>
      </c>
      <c r="HSE6" s="243">
        <f>'Inbound SOS &amp; EOD'!HON29</f>
        <v>0</v>
      </c>
      <c r="HSF6" s="243">
        <f>'Inbound SOS &amp; EOD'!HOO29</f>
        <v>0</v>
      </c>
      <c r="HSG6" s="243">
        <f>'Inbound SOS &amp; EOD'!HOP29</f>
        <v>0</v>
      </c>
      <c r="HSH6" s="243">
        <f>'Inbound SOS &amp; EOD'!HOQ29</f>
        <v>0</v>
      </c>
      <c r="HSI6" s="243">
        <f>'Inbound SOS &amp; EOD'!HOR29</f>
        <v>0</v>
      </c>
      <c r="HSJ6" s="243">
        <f>'Inbound SOS &amp; EOD'!HOS29</f>
        <v>0</v>
      </c>
      <c r="HSK6" s="243">
        <f>'Inbound SOS &amp; EOD'!HOT29</f>
        <v>0</v>
      </c>
      <c r="HSL6" s="243">
        <f>'Inbound SOS &amp; EOD'!HOU29</f>
        <v>0</v>
      </c>
      <c r="HSM6" s="243">
        <f>'Inbound SOS &amp; EOD'!HOV29</f>
        <v>0</v>
      </c>
      <c r="HSN6" s="243">
        <f>'Inbound SOS &amp; EOD'!HOW29</f>
        <v>0</v>
      </c>
      <c r="HSO6" s="243">
        <f>'Inbound SOS &amp; EOD'!HOX29</f>
        <v>0</v>
      </c>
      <c r="HSP6" s="243">
        <f>'Inbound SOS &amp; EOD'!HOY29</f>
        <v>0</v>
      </c>
      <c r="HSQ6" s="243">
        <f>'Inbound SOS &amp; EOD'!HOZ29</f>
        <v>0</v>
      </c>
      <c r="HSR6" s="243">
        <f>'Inbound SOS &amp; EOD'!HPA29</f>
        <v>0</v>
      </c>
      <c r="HSS6" s="243">
        <f>'Inbound SOS &amp; EOD'!HPB29</f>
        <v>0</v>
      </c>
      <c r="HST6" s="243">
        <f>'Inbound SOS &amp; EOD'!HPC29</f>
        <v>0</v>
      </c>
      <c r="HSU6" s="243">
        <f>'Inbound SOS &amp; EOD'!HPD29</f>
        <v>0</v>
      </c>
      <c r="HSV6" s="243">
        <f>'Inbound SOS &amp; EOD'!HPE29</f>
        <v>0</v>
      </c>
      <c r="HSW6" s="243">
        <f>'Inbound SOS &amp; EOD'!HPF29</f>
        <v>0</v>
      </c>
      <c r="HSX6" s="243">
        <f>'Inbound SOS &amp; EOD'!HPG29</f>
        <v>0</v>
      </c>
      <c r="HSY6" s="243">
        <f>'Inbound SOS &amp; EOD'!HPH29</f>
        <v>0</v>
      </c>
      <c r="HSZ6" s="243">
        <f>'Inbound SOS &amp; EOD'!HPI29</f>
        <v>0</v>
      </c>
      <c r="HTA6" s="243">
        <f>'Inbound SOS &amp; EOD'!HPJ29</f>
        <v>0</v>
      </c>
      <c r="HTB6" s="243">
        <f>'Inbound SOS &amp; EOD'!HPK29</f>
        <v>0</v>
      </c>
      <c r="HTC6" s="243">
        <f>'Inbound SOS &amp; EOD'!HPL29</f>
        <v>0</v>
      </c>
      <c r="HTD6" s="243">
        <f>'Inbound SOS &amp; EOD'!HPM29</f>
        <v>0</v>
      </c>
      <c r="HTE6" s="243">
        <f>'Inbound SOS &amp; EOD'!HPN29</f>
        <v>0</v>
      </c>
      <c r="HTF6" s="243">
        <f>'Inbound SOS &amp; EOD'!HPO29</f>
        <v>0</v>
      </c>
      <c r="HTG6" s="243">
        <f>'Inbound SOS &amp; EOD'!HPP29</f>
        <v>0</v>
      </c>
      <c r="HTH6" s="243">
        <f>'Inbound SOS &amp; EOD'!HPQ29</f>
        <v>0</v>
      </c>
      <c r="HTI6" s="243">
        <f>'Inbound SOS &amp; EOD'!HPR29</f>
        <v>0</v>
      </c>
      <c r="HTJ6" s="243">
        <f>'Inbound SOS &amp; EOD'!HPS29</f>
        <v>0</v>
      </c>
      <c r="HTK6" s="243">
        <f>'Inbound SOS &amp; EOD'!HPT29</f>
        <v>0</v>
      </c>
      <c r="HTL6" s="243">
        <f>'Inbound SOS &amp; EOD'!HPU29</f>
        <v>0</v>
      </c>
      <c r="HTM6" s="243">
        <f>'Inbound SOS &amp; EOD'!HPV29</f>
        <v>0</v>
      </c>
      <c r="HTN6" s="243">
        <f>'Inbound SOS &amp; EOD'!HPW29</f>
        <v>0</v>
      </c>
      <c r="HTO6" s="243">
        <f>'Inbound SOS &amp; EOD'!HPX29</f>
        <v>0</v>
      </c>
      <c r="HTP6" s="243">
        <f>'Inbound SOS &amp; EOD'!HPY29</f>
        <v>0</v>
      </c>
      <c r="HTQ6" s="243">
        <f>'Inbound SOS &amp; EOD'!HPZ29</f>
        <v>0</v>
      </c>
      <c r="HTR6" s="243">
        <f>'Inbound SOS &amp; EOD'!HQA29</f>
        <v>0</v>
      </c>
      <c r="HTS6" s="243">
        <f>'Inbound SOS &amp; EOD'!HQB29</f>
        <v>0</v>
      </c>
      <c r="HTT6" s="243">
        <f>'Inbound SOS &amp; EOD'!HQC29</f>
        <v>0</v>
      </c>
      <c r="HTU6" s="243">
        <f>'Inbound SOS &amp; EOD'!HQD29</f>
        <v>0</v>
      </c>
      <c r="HTV6" s="243">
        <f>'Inbound SOS &amp; EOD'!HQE29</f>
        <v>0</v>
      </c>
      <c r="HTW6" s="243">
        <f>'Inbound SOS &amp; EOD'!HQF29</f>
        <v>0</v>
      </c>
      <c r="HTX6" s="243">
        <f>'Inbound SOS &amp; EOD'!HQG29</f>
        <v>0</v>
      </c>
      <c r="HTY6" s="243">
        <f>'Inbound SOS &amp; EOD'!HQH29</f>
        <v>0</v>
      </c>
      <c r="HTZ6" s="243">
        <f>'Inbound SOS &amp; EOD'!HQI29</f>
        <v>0</v>
      </c>
      <c r="HUA6" s="243">
        <f>'Inbound SOS &amp; EOD'!HQJ29</f>
        <v>0</v>
      </c>
      <c r="HUB6" s="243">
        <f>'Inbound SOS &amp; EOD'!HQK29</f>
        <v>0</v>
      </c>
      <c r="HUC6" s="243">
        <f>'Inbound SOS &amp; EOD'!HQL29</f>
        <v>0</v>
      </c>
      <c r="HUD6" s="243">
        <f>'Inbound SOS &amp; EOD'!HQM29</f>
        <v>0</v>
      </c>
      <c r="HUE6" s="243">
        <f>'Inbound SOS &amp; EOD'!HQN29</f>
        <v>0</v>
      </c>
      <c r="HUF6" s="243">
        <f>'Inbound SOS &amp; EOD'!HQO29</f>
        <v>0</v>
      </c>
      <c r="HUG6" s="243">
        <f>'Inbound SOS &amp; EOD'!HQP29</f>
        <v>0</v>
      </c>
      <c r="HUH6" s="243">
        <f>'Inbound SOS &amp; EOD'!HQQ29</f>
        <v>0</v>
      </c>
      <c r="HUI6" s="243">
        <f>'Inbound SOS &amp; EOD'!HQR29</f>
        <v>0</v>
      </c>
      <c r="HUJ6" s="243">
        <f>'Inbound SOS &amp; EOD'!HQS29</f>
        <v>0</v>
      </c>
      <c r="HUK6" s="243">
        <f>'Inbound SOS &amp; EOD'!HQT29</f>
        <v>0</v>
      </c>
      <c r="HUL6" s="243">
        <f>'Inbound SOS &amp; EOD'!HQU29</f>
        <v>0</v>
      </c>
      <c r="HUM6" s="243">
        <f>'Inbound SOS &amp; EOD'!HQV29</f>
        <v>0</v>
      </c>
      <c r="HUN6" s="243">
        <f>'Inbound SOS &amp; EOD'!HQW29</f>
        <v>0</v>
      </c>
      <c r="HUO6" s="243">
        <f>'Inbound SOS &amp; EOD'!HQX29</f>
        <v>0</v>
      </c>
      <c r="HUP6" s="243">
        <f>'Inbound SOS &amp; EOD'!HQY29</f>
        <v>0</v>
      </c>
      <c r="HUQ6" s="243">
        <f>'Inbound SOS &amp; EOD'!HQZ29</f>
        <v>0</v>
      </c>
      <c r="HUR6" s="243">
        <f>'Inbound SOS &amp; EOD'!HRA29</f>
        <v>0</v>
      </c>
      <c r="HUS6" s="243">
        <f>'Inbound SOS &amp; EOD'!HRB29</f>
        <v>0</v>
      </c>
      <c r="HUT6" s="243">
        <f>'Inbound SOS &amp; EOD'!HRC29</f>
        <v>0</v>
      </c>
      <c r="HUU6" s="243">
        <f>'Inbound SOS &amp; EOD'!HRD29</f>
        <v>0</v>
      </c>
      <c r="HUV6" s="243">
        <f>'Inbound SOS &amp; EOD'!HRE29</f>
        <v>0</v>
      </c>
      <c r="HUW6" s="243">
        <f>'Inbound SOS &amp; EOD'!HRF29</f>
        <v>0</v>
      </c>
      <c r="HUX6" s="243">
        <f>'Inbound SOS &amp; EOD'!HRG29</f>
        <v>0</v>
      </c>
      <c r="HUY6" s="243">
        <f>'Inbound SOS &amp; EOD'!HRH29</f>
        <v>0</v>
      </c>
      <c r="HUZ6" s="243">
        <f>'Inbound SOS &amp; EOD'!HRI29</f>
        <v>0</v>
      </c>
      <c r="HVA6" s="243">
        <f>'Inbound SOS &amp; EOD'!HRJ29</f>
        <v>0</v>
      </c>
      <c r="HVB6" s="243">
        <f>'Inbound SOS &amp; EOD'!HRK29</f>
        <v>0</v>
      </c>
      <c r="HVC6" s="243">
        <f>'Inbound SOS &amp; EOD'!HRL29</f>
        <v>0</v>
      </c>
      <c r="HVD6" s="243">
        <f>'Inbound SOS &amp; EOD'!HRM29</f>
        <v>0</v>
      </c>
      <c r="HVE6" s="243">
        <f>'Inbound SOS &amp; EOD'!HRN29</f>
        <v>0</v>
      </c>
      <c r="HVF6" s="243">
        <f>'Inbound SOS &amp; EOD'!HRO29</f>
        <v>0</v>
      </c>
      <c r="HVG6" s="243">
        <f>'Inbound SOS &amp; EOD'!HRP29</f>
        <v>0</v>
      </c>
      <c r="HVH6" s="243">
        <f>'Inbound SOS &amp; EOD'!HRQ29</f>
        <v>0</v>
      </c>
      <c r="HVI6" s="243">
        <f>'Inbound SOS &amp; EOD'!HRR29</f>
        <v>0</v>
      </c>
      <c r="HVJ6" s="243">
        <f>'Inbound SOS &amp; EOD'!HRS29</f>
        <v>0</v>
      </c>
      <c r="HVK6" s="243">
        <f>'Inbound SOS &amp; EOD'!HRT29</f>
        <v>0</v>
      </c>
      <c r="HVL6" s="243">
        <f>'Inbound SOS &amp; EOD'!HRU29</f>
        <v>0</v>
      </c>
      <c r="HVM6" s="243">
        <f>'Inbound SOS &amp; EOD'!HRV29</f>
        <v>0</v>
      </c>
      <c r="HVN6" s="243">
        <f>'Inbound SOS &amp; EOD'!HRW29</f>
        <v>0</v>
      </c>
      <c r="HVO6" s="243">
        <f>'Inbound SOS &amp; EOD'!HRX29</f>
        <v>0</v>
      </c>
      <c r="HVP6" s="243">
        <f>'Inbound SOS &amp; EOD'!HRY29</f>
        <v>0</v>
      </c>
      <c r="HVQ6" s="243">
        <f>'Inbound SOS &amp; EOD'!HRZ29</f>
        <v>0</v>
      </c>
      <c r="HVR6" s="243">
        <f>'Inbound SOS &amp; EOD'!HSA29</f>
        <v>0</v>
      </c>
      <c r="HVS6" s="243">
        <f>'Inbound SOS &amp; EOD'!HSB29</f>
        <v>0</v>
      </c>
      <c r="HVT6" s="243">
        <f>'Inbound SOS &amp; EOD'!HSC29</f>
        <v>0</v>
      </c>
      <c r="HVU6" s="243">
        <f>'Inbound SOS &amp; EOD'!HSD29</f>
        <v>0</v>
      </c>
      <c r="HVV6" s="243">
        <f>'Inbound SOS &amp; EOD'!HSE29</f>
        <v>0</v>
      </c>
      <c r="HVW6" s="243">
        <f>'Inbound SOS &amp; EOD'!HSF29</f>
        <v>0</v>
      </c>
      <c r="HVX6" s="243">
        <f>'Inbound SOS &amp; EOD'!HSG29</f>
        <v>0</v>
      </c>
      <c r="HVY6" s="243">
        <f>'Inbound SOS &amp; EOD'!HSH29</f>
        <v>0</v>
      </c>
      <c r="HVZ6" s="243">
        <f>'Inbound SOS &amp; EOD'!HSI29</f>
        <v>0</v>
      </c>
      <c r="HWA6" s="243">
        <f>'Inbound SOS &amp; EOD'!HSJ29</f>
        <v>0</v>
      </c>
      <c r="HWB6" s="243">
        <f>'Inbound SOS &amp; EOD'!HSK29</f>
        <v>0</v>
      </c>
      <c r="HWC6" s="243">
        <f>'Inbound SOS &amp; EOD'!HSL29</f>
        <v>0</v>
      </c>
      <c r="HWD6" s="243">
        <f>'Inbound SOS &amp; EOD'!HSM29</f>
        <v>0</v>
      </c>
      <c r="HWE6" s="243">
        <f>'Inbound SOS &amp; EOD'!HSN29</f>
        <v>0</v>
      </c>
      <c r="HWF6" s="243">
        <f>'Inbound SOS &amp; EOD'!HSO29</f>
        <v>0</v>
      </c>
      <c r="HWG6" s="243">
        <f>'Inbound SOS &amp; EOD'!HSP29</f>
        <v>0</v>
      </c>
      <c r="HWH6" s="243">
        <f>'Inbound SOS &amp; EOD'!HSQ29</f>
        <v>0</v>
      </c>
      <c r="HWI6" s="243">
        <f>'Inbound SOS &amp; EOD'!HSR29</f>
        <v>0</v>
      </c>
      <c r="HWJ6" s="243">
        <f>'Inbound SOS &amp; EOD'!HSS29</f>
        <v>0</v>
      </c>
      <c r="HWK6" s="243">
        <f>'Inbound SOS &amp; EOD'!HST29</f>
        <v>0</v>
      </c>
      <c r="HWL6" s="243">
        <f>'Inbound SOS &amp; EOD'!HSU29</f>
        <v>0</v>
      </c>
      <c r="HWM6" s="243">
        <f>'Inbound SOS &amp; EOD'!HSV29</f>
        <v>0</v>
      </c>
      <c r="HWN6" s="243">
        <f>'Inbound SOS &amp; EOD'!HSW29</f>
        <v>0</v>
      </c>
      <c r="HWO6" s="243">
        <f>'Inbound SOS &amp; EOD'!HSX29</f>
        <v>0</v>
      </c>
      <c r="HWP6" s="243">
        <f>'Inbound SOS &amp; EOD'!HSY29</f>
        <v>0</v>
      </c>
      <c r="HWQ6" s="243">
        <f>'Inbound SOS &amp; EOD'!HSZ29</f>
        <v>0</v>
      </c>
      <c r="HWR6" s="243">
        <f>'Inbound SOS &amp; EOD'!HTA29</f>
        <v>0</v>
      </c>
      <c r="HWS6" s="243">
        <f>'Inbound SOS &amp; EOD'!HTB29</f>
        <v>0</v>
      </c>
      <c r="HWT6" s="243">
        <f>'Inbound SOS &amp; EOD'!HTC29</f>
        <v>0</v>
      </c>
      <c r="HWU6" s="243">
        <f>'Inbound SOS &amp; EOD'!HTD29</f>
        <v>0</v>
      </c>
      <c r="HWV6" s="243">
        <f>'Inbound SOS &amp; EOD'!HTE29</f>
        <v>0</v>
      </c>
      <c r="HWW6" s="243">
        <f>'Inbound SOS &amp; EOD'!HTF29</f>
        <v>0</v>
      </c>
      <c r="HWX6" s="243">
        <f>'Inbound SOS &amp; EOD'!HTG29</f>
        <v>0</v>
      </c>
      <c r="HWY6" s="243">
        <f>'Inbound SOS &amp; EOD'!HTH29</f>
        <v>0</v>
      </c>
      <c r="HWZ6" s="243">
        <f>'Inbound SOS &amp; EOD'!HTI29</f>
        <v>0</v>
      </c>
      <c r="HXA6" s="243">
        <f>'Inbound SOS &amp; EOD'!HTJ29</f>
        <v>0</v>
      </c>
      <c r="HXB6" s="243">
        <f>'Inbound SOS &amp; EOD'!HTK29</f>
        <v>0</v>
      </c>
      <c r="HXC6" s="243">
        <f>'Inbound SOS &amp; EOD'!HTL29</f>
        <v>0</v>
      </c>
      <c r="HXD6" s="243">
        <f>'Inbound SOS &amp; EOD'!HTM29</f>
        <v>0</v>
      </c>
      <c r="HXE6" s="243">
        <f>'Inbound SOS &amp; EOD'!HTN29</f>
        <v>0</v>
      </c>
      <c r="HXF6" s="243">
        <f>'Inbound SOS &amp; EOD'!HTO29</f>
        <v>0</v>
      </c>
      <c r="HXG6" s="243">
        <f>'Inbound SOS &amp; EOD'!HTP29</f>
        <v>0</v>
      </c>
      <c r="HXH6" s="243">
        <f>'Inbound SOS &amp; EOD'!HTQ29</f>
        <v>0</v>
      </c>
      <c r="HXI6" s="243">
        <f>'Inbound SOS &amp; EOD'!HTR29</f>
        <v>0</v>
      </c>
      <c r="HXJ6" s="243">
        <f>'Inbound SOS &amp; EOD'!HTS29</f>
        <v>0</v>
      </c>
      <c r="HXK6" s="243">
        <f>'Inbound SOS &amp; EOD'!HTT29</f>
        <v>0</v>
      </c>
      <c r="HXL6" s="243">
        <f>'Inbound SOS &amp; EOD'!HTU29</f>
        <v>0</v>
      </c>
      <c r="HXM6" s="243">
        <f>'Inbound SOS &amp; EOD'!HTV29</f>
        <v>0</v>
      </c>
      <c r="HXN6" s="243">
        <f>'Inbound SOS &amp; EOD'!HTW29</f>
        <v>0</v>
      </c>
      <c r="HXO6" s="243">
        <f>'Inbound SOS &amp; EOD'!HTX29</f>
        <v>0</v>
      </c>
      <c r="HXP6" s="243">
        <f>'Inbound SOS &amp; EOD'!HTY29</f>
        <v>0</v>
      </c>
      <c r="HXQ6" s="243">
        <f>'Inbound SOS &amp; EOD'!HTZ29</f>
        <v>0</v>
      </c>
      <c r="HXR6" s="243">
        <f>'Inbound SOS &amp; EOD'!HUA29</f>
        <v>0</v>
      </c>
      <c r="HXS6" s="243">
        <f>'Inbound SOS &amp; EOD'!HUB29</f>
        <v>0</v>
      </c>
      <c r="HXT6" s="243">
        <f>'Inbound SOS &amp; EOD'!HUC29</f>
        <v>0</v>
      </c>
      <c r="HXU6" s="243">
        <f>'Inbound SOS &amp; EOD'!HUD29</f>
        <v>0</v>
      </c>
      <c r="HXV6" s="243">
        <f>'Inbound SOS &amp; EOD'!HUE29</f>
        <v>0</v>
      </c>
      <c r="HXW6" s="243">
        <f>'Inbound SOS &amp; EOD'!HUF29</f>
        <v>0</v>
      </c>
      <c r="HXX6" s="243">
        <f>'Inbound SOS &amp; EOD'!HUG29</f>
        <v>0</v>
      </c>
      <c r="HXY6" s="243">
        <f>'Inbound SOS &amp; EOD'!HUH29</f>
        <v>0</v>
      </c>
      <c r="HXZ6" s="243">
        <f>'Inbound SOS &amp; EOD'!HUI29</f>
        <v>0</v>
      </c>
      <c r="HYA6" s="243">
        <f>'Inbound SOS &amp; EOD'!HUJ29</f>
        <v>0</v>
      </c>
      <c r="HYB6" s="243">
        <f>'Inbound SOS &amp; EOD'!HUK29</f>
        <v>0</v>
      </c>
      <c r="HYC6" s="243">
        <f>'Inbound SOS &amp; EOD'!HUL29</f>
        <v>0</v>
      </c>
      <c r="HYD6" s="243">
        <f>'Inbound SOS &amp; EOD'!HUM29</f>
        <v>0</v>
      </c>
      <c r="HYE6" s="243">
        <f>'Inbound SOS &amp; EOD'!HUN29</f>
        <v>0</v>
      </c>
      <c r="HYF6" s="243">
        <f>'Inbound SOS &amp; EOD'!HUO29</f>
        <v>0</v>
      </c>
      <c r="HYG6" s="243">
        <f>'Inbound SOS &amp; EOD'!HUP29</f>
        <v>0</v>
      </c>
      <c r="HYH6" s="243">
        <f>'Inbound SOS &amp; EOD'!HUQ29</f>
        <v>0</v>
      </c>
      <c r="HYI6" s="243">
        <f>'Inbound SOS &amp; EOD'!HUR29</f>
        <v>0</v>
      </c>
      <c r="HYJ6" s="243">
        <f>'Inbound SOS &amp; EOD'!HUS29</f>
        <v>0</v>
      </c>
      <c r="HYK6" s="243">
        <f>'Inbound SOS &amp; EOD'!HUT29</f>
        <v>0</v>
      </c>
      <c r="HYL6" s="243">
        <f>'Inbound SOS &amp; EOD'!HUU29</f>
        <v>0</v>
      </c>
      <c r="HYM6" s="243">
        <f>'Inbound SOS &amp; EOD'!HUV29</f>
        <v>0</v>
      </c>
      <c r="HYN6" s="243">
        <f>'Inbound SOS &amp; EOD'!HUW29</f>
        <v>0</v>
      </c>
      <c r="HYO6" s="243">
        <f>'Inbound SOS &amp; EOD'!HUX29</f>
        <v>0</v>
      </c>
      <c r="HYP6" s="243">
        <f>'Inbound SOS &amp; EOD'!HUY29</f>
        <v>0</v>
      </c>
      <c r="HYQ6" s="243">
        <f>'Inbound SOS &amp; EOD'!HUZ29</f>
        <v>0</v>
      </c>
      <c r="HYR6" s="243">
        <f>'Inbound SOS &amp; EOD'!HVA29</f>
        <v>0</v>
      </c>
      <c r="HYS6" s="243">
        <f>'Inbound SOS &amp; EOD'!HVB29</f>
        <v>0</v>
      </c>
      <c r="HYT6" s="243">
        <f>'Inbound SOS &amp; EOD'!HVC29</f>
        <v>0</v>
      </c>
      <c r="HYU6" s="243">
        <f>'Inbound SOS &amp; EOD'!HVD29</f>
        <v>0</v>
      </c>
      <c r="HYV6" s="243">
        <f>'Inbound SOS &amp; EOD'!HVE29</f>
        <v>0</v>
      </c>
      <c r="HYW6" s="243">
        <f>'Inbound SOS &amp; EOD'!HVF29</f>
        <v>0</v>
      </c>
      <c r="HYX6" s="243">
        <f>'Inbound SOS &amp; EOD'!HVG29</f>
        <v>0</v>
      </c>
      <c r="HYY6" s="243">
        <f>'Inbound SOS &amp; EOD'!HVH29</f>
        <v>0</v>
      </c>
      <c r="HYZ6" s="243">
        <f>'Inbound SOS &amp; EOD'!HVI29</f>
        <v>0</v>
      </c>
      <c r="HZA6" s="243">
        <f>'Inbound SOS &amp; EOD'!HVJ29</f>
        <v>0</v>
      </c>
      <c r="HZB6" s="243">
        <f>'Inbound SOS &amp; EOD'!HVK29</f>
        <v>0</v>
      </c>
      <c r="HZC6" s="243">
        <f>'Inbound SOS &amp; EOD'!HVL29</f>
        <v>0</v>
      </c>
      <c r="HZD6" s="243">
        <f>'Inbound SOS &amp; EOD'!HVM29</f>
        <v>0</v>
      </c>
      <c r="HZE6" s="243">
        <f>'Inbound SOS &amp; EOD'!HVN29</f>
        <v>0</v>
      </c>
      <c r="HZF6" s="243">
        <f>'Inbound SOS &amp; EOD'!HVO29</f>
        <v>0</v>
      </c>
      <c r="HZG6" s="243">
        <f>'Inbound SOS &amp; EOD'!HVP29</f>
        <v>0</v>
      </c>
      <c r="HZH6" s="243">
        <f>'Inbound SOS &amp; EOD'!HVQ29</f>
        <v>0</v>
      </c>
      <c r="HZI6" s="243">
        <f>'Inbound SOS &amp; EOD'!HVR29</f>
        <v>0</v>
      </c>
      <c r="HZJ6" s="243">
        <f>'Inbound SOS &amp; EOD'!HVS29</f>
        <v>0</v>
      </c>
      <c r="HZK6" s="243">
        <f>'Inbound SOS &amp; EOD'!HVT29</f>
        <v>0</v>
      </c>
      <c r="HZL6" s="243">
        <f>'Inbound SOS &amp; EOD'!HVU29</f>
        <v>0</v>
      </c>
      <c r="HZM6" s="243">
        <f>'Inbound SOS &amp; EOD'!HVV29</f>
        <v>0</v>
      </c>
      <c r="HZN6" s="243">
        <f>'Inbound SOS &amp; EOD'!HVW29</f>
        <v>0</v>
      </c>
      <c r="HZO6" s="243">
        <f>'Inbound SOS &amp; EOD'!HVX29</f>
        <v>0</v>
      </c>
      <c r="HZP6" s="243">
        <f>'Inbound SOS &amp; EOD'!HVY29</f>
        <v>0</v>
      </c>
      <c r="HZQ6" s="243">
        <f>'Inbound SOS &amp; EOD'!HVZ29</f>
        <v>0</v>
      </c>
      <c r="HZR6" s="243">
        <f>'Inbound SOS &amp; EOD'!HWA29</f>
        <v>0</v>
      </c>
      <c r="HZS6" s="243">
        <f>'Inbound SOS &amp; EOD'!HWB29</f>
        <v>0</v>
      </c>
      <c r="HZT6" s="243">
        <f>'Inbound SOS &amp; EOD'!HWC29</f>
        <v>0</v>
      </c>
      <c r="HZU6" s="243">
        <f>'Inbound SOS &amp; EOD'!HWD29</f>
        <v>0</v>
      </c>
      <c r="HZV6" s="243">
        <f>'Inbound SOS &amp; EOD'!HWE29</f>
        <v>0</v>
      </c>
      <c r="HZW6" s="243">
        <f>'Inbound SOS &amp; EOD'!HWF29</f>
        <v>0</v>
      </c>
      <c r="HZX6" s="243">
        <f>'Inbound SOS &amp; EOD'!HWG29</f>
        <v>0</v>
      </c>
      <c r="HZY6" s="243">
        <f>'Inbound SOS &amp; EOD'!HWH29</f>
        <v>0</v>
      </c>
      <c r="HZZ6" s="243">
        <f>'Inbound SOS &amp; EOD'!HWI29</f>
        <v>0</v>
      </c>
      <c r="IAA6" s="243">
        <f>'Inbound SOS &amp; EOD'!HWJ29</f>
        <v>0</v>
      </c>
      <c r="IAB6" s="243">
        <f>'Inbound SOS &amp; EOD'!HWK29</f>
        <v>0</v>
      </c>
      <c r="IAC6" s="243">
        <f>'Inbound SOS &amp; EOD'!HWL29</f>
        <v>0</v>
      </c>
      <c r="IAD6" s="243">
        <f>'Inbound SOS &amp; EOD'!HWM29</f>
        <v>0</v>
      </c>
      <c r="IAE6" s="243">
        <f>'Inbound SOS &amp; EOD'!HWN29</f>
        <v>0</v>
      </c>
      <c r="IAF6" s="243">
        <f>'Inbound SOS &amp; EOD'!HWO29</f>
        <v>0</v>
      </c>
      <c r="IAG6" s="243">
        <f>'Inbound SOS &amp; EOD'!HWP29</f>
        <v>0</v>
      </c>
      <c r="IAH6" s="243">
        <f>'Inbound SOS &amp; EOD'!HWQ29</f>
        <v>0</v>
      </c>
      <c r="IAI6" s="243">
        <f>'Inbound SOS &amp; EOD'!HWR29</f>
        <v>0</v>
      </c>
      <c r="IAJ6" s="243">
        <f>'Inbound SOS &amp; EOD'!HWS29</f>
        <v>0</v>
      </c>
      <c r="IAK6" s="243">
        <f>'Inbound SOS &amp; EOD'!HWT29</f>
        <v>0</v>
      </c>
      <c r="IAL6" s="243">
        <f>'Inbound SOS &amp; EOD'!HWU29</f>
        <v>0</v>
      </c>
      <c r="IAM6" s="243">
        <f>'Inbound SOS &amp; EOD'!HWV29</f>
        <v>0</v>
      </c>
      <c r="IAN6" s="243">
        <f>'Inbound SOS &amp; EOD'!HWW29</f>
        <v>0</v>
      </c>
      <c r="IAO6" s="243">
        <f>'Inbound SOS &amp; EOD'!HWX29</f>
        <v>0</v>
      </c>
      <c r="IAP6" s="243">
        <f>'Inbound SOS &amp; EOD'!HWY29</f>
        <v>0</v>
      </c>
      <c r="IAQ6" s="243">
        <f>'Inbound SOS &amp; EOD'!HWZ29</f>
        <v>0</v>
      </c>
      <c r="IAR6" s="243">
        <f>'Inbound SOS &amp; EOD'!HXA29</f>
        <v>0</v>
      </c>
      <c r="IAS6" s="243">
        <f>'Inbound SOS &amp; EOD'!HXB29</f>
        <v>0</v>
      </c>
      <c r="IAT6" s="243">
        <f>'Inbound SOS &amp; EOD'!HXC29</f>
        <v>0</v>
      </c>
      <c r="IAU6" s="243">
        <f>'Inbound SOS &amp; EOD'!HXD29</f>
        <v>0</v>
      </c>
      <c r="IAV6" s="243">
        <f>'Inbound SOS &amp; EOD'!HXE29</f>
        <v>0</v>
      </c>
      <c r="IAW6" s="243">
        <f>'Inbound SOS &amp; EOD'!HXF29</f>
        <v>0</v>
      </c>
      <c r="IAX6" s="243">
        <f>'Inbound SOS &amp; EOD'!HXG29</f>
        <v>0</v>
      </c>
      <c r="IAY6" s="243">
        <f>'Inbound SOS &amp; EOD'!HXH29</f>
        <v>0</v>
      </c>
      <c r="IAZ6" s="243">
        <f>'Inbound SOS &amp; EOD'!HXI29</f>
        <v>0</v>
      </c>
      <c r="IBA6" s="243">
        <f>'Inbound SOS &amp; EOD'!HXJ29</f>
        <v>0</v>
      </c>
      <c r="IBB6" s="243">
        <f>'Inbound SOS &amp; EOD'!HXK29</f>
        <v>0</v>
      </c>
      <c r="IBC6" s="243">
        <f>'Inbound SOS &amp; EOD'!HXL29</f>
        <v>0</v>
      </c>
      <c r="IBD6" s="243">
        <f>'Inbound SOS &amp; EOD'!HXM29</f>
        <v>0</v>
      </c>
      <c r="IBE6" s="243">
        <f>'Inbound SOS &amp; EOD'!HXN29</f>
        <v>0</v>
      </c>
      <c r="IBF6" s="243">
        <f>'Inbound SOS &amp; EOD'!HXO29</f>
        <v>0</v>
      </c>
      <c r="IBG6" s="243">
        <f>'Inbound SOS &amp; EOD'!HXP29</f>
        <v>0</v>
      </c>
      <c r="IBH6" s="243">
        <f>'Inbound SOS &amp; EOD'!HXQ29</f>
        <v>0</v>
      </c>
      <c r="IBI6" s="243">
        <f>'Inbound SOS &amp; EOD'!HXR29</f>
        <v>0</v>
      </c>
      <c r="IBJ6" s="243">
        <f>'Inbound SOS &amp; EOD'!HXS29</f>
        <v>0</v>
      </c>
      <c r="IBK6" s="243">
        <f>'Inbound SOS &amp; EOD'!HXT29</f>
        <v>0</v>
      </c>
      <c r="IBL6" s="243">
        <f>'Inbound SOS &amp; EOD'!HXU29</f>
        <v>0</v>
      </c>
      <c r="IBM6" s="243">
        <f>'Inbound SOS &amp; EOD'!HXV29</f>
        <v>0</v>
      </c>
      <c r="IBN6" s="243">
        <f>'Inbound SOS &amp; EOD'!HXW29</f>
        <v>0</v>
      </c>
      <c r="IBO6" s="243">
        <f>'Inbound SOS &amp; EOD'!HXX29</f>
        <v>0</v>
      </c>
      <c r="IBP6" s="243">
        <f>'Inbound SOS &amp; EOD'!HXY29</f>
        <v>0</v>
      </c>
      <c r="IBQ6" s="243">
        <f>'Inbound SOS &amp; EOD'!HXZ29</f>
        <v>0</v>
      </c>
      <c r="IBR6" s="243">
        <f>'Inbound SOS &amp; EOD'!HYA29</f>
        <v>0</v>
      </c>
      <c r="IBS6" s="243">
        <f>'Inbound SOS &amp; EOD'!HYB29</f>
        <v>0</v>
      </c>
      <c r="IBT6" s="243">
        <f>'Inbound SOS &amp; EOD'!HYC29</f>
        <v>0</v>
      </c>
      <c r="IBU6" s="243">
        <f>'Inbound SOS &amp; EOD'!HYD29</f>
        <v>0</v>
      </c>
      <c r="IBV6" s="243">
        <f>'Inbound SOS &amp; EOD'!HYE29</f>
        <v>0</v>
      </c>
      <c r="IBW6" s="243">
        <f>'Inbound SOS &amp; EOD'!HYF29</f>
        <v>0</v>
      </c>
      <c r="IBX6" s="243">
        <f>'Inbound SOS &amp; EOD'!HYG29</f>
        <v>0</v>
      </c>
      <c r="IBY6" s="243">
        <f>'Inbound SOS &amp; EOD'!HYH29</f>
        <v>0</v>
      </c>
      <c r="IBZ6" s="243">
        <f>'Inbound SOS &amp; EOD'!HYI29</f>
        <v>0</v>
      </c>
      <c r="ICA6" s="243">
        <f>'Inbound SOS &amp; EOD'!HYJ29</f>
        <v>0</v>
      </c>
      <c r="ICB6" s="243">
        <f>'Inbound SOS &amp; EOD'!HYK29</f>
        <v>0</v>
      </c>
      <c r="ICC6" s="243">
        <f>'Inbound SOS &amp; EOD'!HYL29</f>
        <v>0</v>
      </c>
      <c r="ICD6" s="243">
        <f>'Inbound SOS &amp; EOD'!HYM29</f>
        <v>0</v>
      </c>
      <c r="ICE6" s="243">
        <f>'Inbound SOS &amp; EOD'!HYN29</f>
        <v>0</v>
      </c>
      <c r="ICF6" s="243">
        <f>'Inbound SOS &amp; EOD'!HYO29</f>
        <v>0</v>
      </c>
      <c r="ICG6" s="243">
        <f>'Inbound SOS &amp; EOD'!HYP29</f>
        <v>0</v>
      </c>
      <c r="ICH6" s="243">
        <f>'Inbound SOS &amp; EOD'!HYQ29</f>
        <v>0</v>
      </c>
      <c r="ICI6" s="243">
        <f>'Inbound SOS &amp; EOD'!HYR29</f>
        <v>0</v>
      </c>
      <c r="ICJ6" s="243">
        <f>'Inbound SOS &amp; EOD'!HYS29</f>
        <v>0</v>
      </c>
      <c r="ICK6" s="243">
        <f>'Inbound SOS &amp; EOD'!HYT29</f>
        <v>0</v>
      </c>
      <c r="ICL6" s="243">
        <f>'Inbound SOS &amp; EOD'!HYU29</f>
        <v>0</v>
      </c>
      <c r="ICM6" s="243">
        <f>'Inbound SOS &amp; EOD'!HYV29</f>
        <v>0</v>
      </c>
      <c r="ICN6" s="243">
        <f>'Inbound SOS &amp; EOD'!HYW29</f>
        <v>0</v>
      </c>
      <c r="ICO6" s="243">
        <f>'Inbound SOS &amp; EOD'!HYX29</f>
        <v>0</v>
      </c>
      <c r="ICP6" s="243">
        <f>'Inbound SOS &amp; EOD'!HYY29</f>
        <v>0</v>
      </c>
      <c r="ICQ6" s="243">
        <f>'Inbound SOS &amp; EOD'!HYZ29</f>
        <v>0</v>
      </c>
      <c r="ICR6" s="243">
        <f>'Inbound SOS &amp; EOD'!HZA29</f>
        <v>0</v>
      </c>
      <c r="ICS6" s="243">
        <f>'Inbound SOS &amp; EOD'!HZB29</f>
        <v>0</v>
      </c>
      <c r="ICT6" s="243">
        <f>'Inbound SOS &amp; EOD'!HZC29</f>
        <v>0</v>
      </c>
      <c r="ICU6" s="243">
        <f>'Inbound SOS &amp; EOD'!HZD29</f>
        <v>0</v>
      </c>
      <c r="ICV6" s="243">
        <f>'Inbound SOS &amp; EOD'!HZE29</f>
        <v>0</v>
      </c>
      <c r="ICW6" s="243">
        <f>'Inbound SOS &amp; EOD'!HZF29</f>
        <v>0</v>
      </c>
      <c r="ICX6" s="243">
        <f>'Inbound SOS &amp; EOD'!HZG29</f>
        <v>0</v>
      </c>
      <c r="ICY6" s="243">
        <f>'Inbound SOS &amp; EOD'!HZH29</f>
        <v>0</v>
      </c>
      <c r="ICZ6" s="243">
        <f>'Inbound SOS &amp; EOD'!HZI29</f>
        <v>0</v>
      </c>
      <c r="IDA6" s="243">
        <f>'Inbound SOS &amp; EOD'!HZJ29</f>
        <v>0</v>
      </c>
      <c r="IDB6" s="243">
        <f>'Inbound SOS &amp; EOD'!HZK29</f>
        <v>0</v>
      </c>
      <c r="IDC6" s="243">
        <f>'Inbound SOS &amp; EOD'!HZL29</f>
        <v>0</v>
      </c>
      <c r="IDD6" s="243">
        <f>'Inbound SOS &amp; EOD'!HZM29</f>
        <v>0</v>
      </c>
      <c r="IDE6" s="243">
        <f>'Inbound SOS &amp; EOD'!HZN29</f>
        <v>0</v>
      </c>
      <c r="IDF6" s="243">
        <f>'Inbound SOS &amp; EOD'!HZO29</f>
        <v>0</v>
      </c>
      <c r="IDG6" s="243">
        <f>'Inbound SOS &amp; EOD'!HZP29</f>
        <v>0</v>
      </c>
      <c r="IDH6" s="243">
        <f>'Inbound SOS &amp; EOD'!HZQ29</f>
        <v>0</v>
      </c>
      <c r="IDI6" s="243">
        <f>'Inbound SOS &amp; EOD'!HZR29</f>
        <v>0</v>
      </c>
      <c r="IDJ6" s="243">
        <f>'Inbound SOS &amp; EOD'!HZS29</f>
        <v>0</v>
      </c>
      <c r="IDK6" s="243">
        <f>'Inbound SOS &amp; EOD'!HZT29</f>
        <v>0</v>
      </c>
      <c r="IDL6" s="243">
        <f>'Inbound SOS &amp; EOD'!HZU29</f>
        <v>0</v>
      </c>
      <c r="IDM6" s="243">
        <f>'Inbound SOS &amp; EOD'!HZV29</f>
        <v>0</v>
      </c>
      <c r="IDN6" s="243">
        <f>'Inbound SOS &amp; EOD'!HZW29</f>
        <v>0</v>
      </c>
      <c r="IDO6" s="243">
        <f>'Inbound SOS &amp; EOD'!HZX29</f>
        <v>0</v>
      </c>
      <c r="IDP6" s="243">
        <f>'Inbound SOS &amp; EOD'!HZY29</f>
        <v>0</v>
      </c>
      <c r="IDQ6" s="243">
        <f>'Inbound SOS &amp; EOD'!HZZ29</f>
        <v>0</v>
      </c>
      <c r="IDR6" s="243">
        <f>'Inbound SOS &amp; EOD'!IAA29</f>
        <v>0</v>
      </c>
      <c r="IDS6" s="243">
        <f>'Inbound SOS &amp; EOD'!IAB29</f>
        <v>0</v>
      </c>
      <c r="IDT6" s="243">
        <f>'Inbound SOS &amp; EOD'!IAC29</f>
        <v>0</v>
      </c>
      <c r="IDU6" s="243">
        <f>'Inbound SOS &amp; EOD'!IAD29</f>
        <v>0</v>
      </c>
      <c r="IDV6" s="243">
        <f>'Inbound SOS &amp; EOD'!IAE29</f>
        <v>0</v>
      </c>
      <c r="IDW6" s="243">
        <f>'Inbound SOS &amp; EOD'!IAF29</f>
        <v>0</v>
      </c>
      <c r="IDX6" s="243">
        <f>'Inbound SOS &amp; EOD'!IAG29</f>
        <v>0</v>
      </c>
      <c r="IDY6" s="243">
        <f>'Inbound SOS &amp; EOD'!IAH29</f>
        <v>0</v>
      </c>
      <c r="IDZ6" s="243">
        <f>'Inbound SOS &amp; EOD'!IAI29</f>
        <v>0</v>
      </c>
      <c r="IEA6" s="243">
        <f>'Inbound SOS &amp; EOD'!IAJ29</f>
        <v>0</v>
      </c>
      <c r="IEB6" s="243">
        <f>'Inbound SOS &amp; EOD'!IAK29</f>
        <v>0</v>
      </c>
      <c r="IEC6" s="243">
        <f>'Inbound SOS &amp; EOD'!IAL29</f>
        <v>0</v>
      </c>
      <c r="IED6" s="243">
        <f>'Inbound SOS &amp; EOD'!IAM29</f>
        <v>0</v>
      </c>
      <c r="IEE6" s="243">
        <f>'Inbound SOS &amp; EOD'!IAN29</f>
        <v>0</v>
      </c>
      <c r="IEF6" s="243">
        <f>'Inbound SOS &amp; EOD'!IAO29</f>
        <v>0</v>
      </c>
      <c r="IEG6" s="243">
        <f>'Inbound SOS &amp; EOD'!IAP29</f>
        <v>0</v>
      </c>
      <c r="IEH6" s="243">
        <f>'Inbound SOS &amp; EOD'!IAQ29</f>
        <v>0</v>
      </c>
      <c r="IEI6" s="243">
        <f>'Inbound SOS &amp; EOD'!IAR29</f>
        <v>0</v>
      </c>
      <c r="IEJ6" s="243">
        <f>'Inbound SOS &amp; EOD'!IAS29</f>
        <v>0</v>
      </c>
      <c r="IEK6" s="243">
        <f>'Inbound SOS &amp; EOD'!IAT29</f>
        <v>0</v>
      </c>
      <c r="IEL6" s="243">
        <f>'Inbound SOS &amp; EOD'!IAU29</f>
        <v>0</v>
      </c>
      <c r="IEM6" s="243">
        <f>'Inbound SOS &amp; EOD'!IAV29</f>
        <v>0</v>
      </c>
      <c r="IEN6" s="243">
        <f>'Inbound SOS &amp; EOD'!IAW29</f>
        <v>0</v>
      </c>
      <c r="IEO6" s="243">
        <f>'Inbound SOS &amp; EOD'!IAX29</f>
        <v>0</v>
      </c>
      <c r="IEP6" s="243">
        <f>'Inbound SOS &amp; EOD'!IAY29</f>
        <v>0</v>
      </c>
      <c r="IEQ6" s="243">
        <f>'Inbound SOS &amp; EOD'!IAZ29</f>
        <v>0</v>
      </c>
      <c r="IER6" s="243">
        <f>'Inbound SOS &amp; EOD'!IBA29</f>
        <v>0</v>
      </c>
      <c r="IES6" s="243">
        <f>'Inbound SOS &amp; EOD'!IBB29</f>
        <v>0</v>
      </c>
      <c r="IET6" s="243">
        <f>'Inbound SOS &amp; EOD'!IBC29</f>
        <v>0</v>
      </c>
      <c r="IEU6" s="243">
        <f>'Inbound SOS &amp; EOD'!IBD29</f>
        <v>0</v>
      </c>
      <c r="IEV6" s="243">
        <f>'Inbound SOS &amp; EOD'!IBE29</f>
        <v>0</v>
      </c>
      <c r="IEW6" s="243">
        <f>'Inbound SOS &amp; EOD'!IBF29</f>
        <v>0</v>
      </c>
      <c r="IEX6" s="243">
        <f>'Inbound SOS &amp; EOD'!IBG29</f>
        <v>0</v>
      </c>
      <c r="IEY6" s="243">
        <f>'Inbound SOS &amp; EOD'!IBH29</f>
        <v>0</v>
      </c>
      <c r="IEZ6" s="243">
        <f>'Inbound SOS &amp; EOD'!IBI29</f>
        <v>0</v>
      </c>
      <c r="IFA6" s="243">
        <f>'Inbound SOS &amp; EOD'!IBJ29</f>
        <v>0</v>
      </c>
      <c r="IFB6" s="243">
        <f>'Inbound SOS &amp; EOD'!IBK29</f>
        <v>0</v>
      </c>
      <c r="IFC6" s="243">
        <f>'Inbound SOS &amp; EOD'!IBL29</f>
        <v>0</v>
      </c>
      <c r="IFD6" s="243">
        <f>'Inbound SOS &amp; EOD'!IBM29</f>
        <v>0</v>
      </c>
      <c r="IFE6" s="243">
        <f>'Inbound SOS &amp; EOD'!IBN29</f>
        <v>0</v>
      </c>
      <c r="IFF6" s="243">
        <f>'Inbound SOS &amp; EOD'!IBO29</f>
        <v>0</v>
      </c>
      <c r="IFG6" s="243">
        <f>'Inbound SOS &amp; EOD'!IBP29</f>
        <v>0</v>
      </c>
      <c r="IFH6" s="243">
        <f>'Inbound SOS &amp; EOD'!IBQ29</f>
        <v>0</v>
      </c>
      <c r="IFI6" s="243">
        <f>'Inbound SOS &amp; EOD'!IBR29</f>
        <v>0</v>
      </c>
      <c r="IFJ6" s="243">
        <f>'Inbound SOS &amp; EOD'!IBS29</f>
        <v>0</v>
      </c>
      <c r="IFK6" s="243">
        <f>'Inbound SOS &amp; EOD'!IBT29</f>
        <v>0</v>
      </c>
      <c r="IFL6" s="243">
        <f>'Inbound SOS &amp; EOD'!IBU29</f>
        <v>0</v>
      </c>
      <c r="IFM6" s="243">
        <f>'Inbound SOS &amp; EOD'!IBV29</f>
        <v>0</v>
      </c>
      <c r="IFN6" s="243">
        <f>'Inbound SOS &amp; EOD'!IBW29</f>
        <v>0</v>
      </c>
      <c r="IFO6" s="243">
        <f>'Inbound SOS &amp; EOD'!IBX29</f>
        <v>0</v>
      </c>
      <c r="IFP6" s="243">
        <f>'Inbound SOS &amp; EOD'!IBY29</f>
        <v>0</v>
      </c>
      <c r="IFQ6" s="243">
        <f>'Inbound SOS &amp; EOD'!IBZ29</f>
        <v>0</v>
      </c>
      <c r="IFR6" s="243">
        <f>'Inbound SOS &amp; EOD'!ICA29</f>
        <v>0</v>
      </c>
      <c r="IFS6" s="243">
        <f>'Inbound SOS &amp; EOD'!ICB29</f>
        <v>0</v>
      </c>
      <c r="IFT6" s="243">
        <f>'Inbound SOS &amp; EOD'!ICC29</f>
        <v>0</v>
      </c>
      <c r="IFU6" s="243">
        <f>'Inbound SOS &amp; EOD'!ICD29</f>
        <v>0</v>
      </c>
      <c r="IFV6" s="243">
        <f>'Inbound SOS &amp; EOD'!ICE29</f>
        <v>0</v>
      </c>
      <c r="IFW6" s="243">
        <f>'Inbound SOS &amp; EOD'!ICF29</f>
        <v>0</v>
      </c>
      <c r="IFX6" s="243">
        <f>'Inbound SOS &amp; EOD'!ICG29</f>
        <v>0</v>
      </c>
      <c r="IFY6" s="243">
        <f>'Inbound SOS &amp; EOD'!ICH29</f>
        <v>0</v>
      </c>
      <c r="IFZ6" s="243">
        <f>'Inbound SOS &amp; EOD'!ICI29</f>
        <v>0</v>
      </c>
      <c r="IGA6" s="243">
        <f>'Inbound SOS &amp; EOD'!ICJ29</f>
        <v>0</v>
      </c>
      <c r="IGB6" s="243">
        <f>'Inbound SOS &amp; EOD'!ICK29</f>
        <v>0</v>
      </c>
      <c r="IGC6" s="243">
        <f>'Inbound SOS &amp; EOD'!ICL29</f>
        <v>0</v>
      </c>
      <c r="IGD6" s="243">
        <f>'Inbound SOS &amp; EOD'!ICM29</f>
        <v>0</v>
      </c>
      <c r="IGE6" s="243">
        <f>'Inbound SOS &amp; EOD'!ICN29</f>
        <v>0</v>
      </c>
      <c r="IGF6" s="243">
        <f>'Inbound SOS &amp; EOD'!ICO29</f>
        <v>0</v>
      </c>
      <c r="IGG6" s="243">
        <f>'Inbound SOS &amp; EOD'!ICP29</f>
        <v>0</v>
      </c>
      <c r="IGH6" s="243">
        <f>'Inbound SOS &amp; EOD'!ICQ29</f>
        <v>0</v>
      </c>
      <c r="IGI6" s="243">
        <f>'Inbound SOS &amp; EOD'!ICR29</f>
        <v>0</v>
      </c>
      <c r="IGJ6" s="243">
        <f>'Inbound SOS &amp; EOD'!ICS29</f>
        <v>0</v>
      </c>
      <c r="IGK6" s="243">
        <f>'Inbound SOS &amp; EOD'!ICT29</f>
        <v>0</v>
      </c>
      <c r="IGL6" s="243">
        <f>'Inbound SOS &amp; EOD'!ICU29</f>
        <v>0</v>
      </c>
      <c r="IGM6" s="243">
        <f>'Inbound SOS &amp; EOD'!ICV29</f>
        <v>0</v>
      </c>
      <c r="IGN6" s="243">
        <f>'Inbound SOS &amp; EOD'!ICW29</f>
        <v>0</v>
      </c>
      <c r="IGO6" s="243">
        <f>'Inbound SOS &amp; EOD'!ICX29</f>
        <v>0</v>
      </c>
      <c r="IGP6" s="243">
        <f>'Inbound SOS &amp; EOD'!ICY29</f>
        <v>0</v>
      </c>
      <c r="IGQ6" s="243">
        <f>'Inbound SOS &amp; EOD'!ICZ29</f>
        <v>0</v>
      </c>
      <c r="IGR6" s="243">
        <f>'Inbound SOS &amp; EOD'!IDA29</f>
        <v>0</v>
      </c>
      <c r="IGS6" s="243">
        <f>'Inbound SOS &amp; EOD'!IDB29</f>
        <v>0</v>
      </c>
      <c r="IGT6" s="243">
        <f>'Inbound SOS &amp; EOD'!IDC29</f>
        <v>0</v>
      </c>
      <c r="IGU6" s="243">
        <f>'Inbound SOS &amp; EOD'!IDD29</f>
        <v>0</v>
      </c>
      <c r="IGV6" s="243">
        <f>'Inbound SOS &amp; EOD'!IDE29</f>
        <v>0</v>
      </c>
      <c r="IGW6" s="243">
        <f>'Inbound SOS &amp; EOD'!IDF29</f>
        <v>0</v>
      </c>
      <c r="IGX6" s="243">
        <f>'Inbound SOS &amp; EOD'!IDG29</f>
        <v>0</v>
      </c>
      <c r="IGY6" s="243">
        <f>'Inbound SOS &amp; EOD'!IDH29</f>
        <v>0</v>
      </c>
      <c r="IGZ6" s="243">
        <f>'Inbound SOS &amp; EOD'!IDI29</f>
        <v>0</v>
      </c>
      <c r="IHA6" s="243">
        <f>'Inbound SOS &amp; EOD'!IDJ29</f>
        <v>0</v>
      </c>
      <c r="IHB6" s="243">
        <f>'Inbound SOS &amp; EOD'!IDK29</f>
        <v>0</v>
      </c>
      <c r="IHC6" s="243">
        <f>'Inbound SOS &amp; EOD'!IDL29</f>
        <v>0</v>
      </c>
      <c r="IHD6" s="243">
        <f>'Inbound SOS &amp; EOD'!IDM29</f>
        <v>0</v>
      </c>
      <c r="IHE6" s="243">
        <f>'Inbound SOS &amp; EOD'!IDN29</f>
        <v>0</v>
      </c>
      <c r="IHF6" s="243">
        <f>'Inbound SOS &amp; EOD'!IDO29</f>
        <v>0</v>
      </c>
      <c r="IHG6" s="243">
        <f>'Inbound SOS &amp; EOD'!IDP29</f>
        <v>0</v>
      </c>
      <c r="IHH6" s="243">
        <f>'Inbound SOS &amp; EOD'!IDQ29</f>
        <v>0</v>
      </c>
      <c r="IHI6" s="243">
        <f>'Inbound SOS &amp; EOD'!IDR29</f>
        <v>0</v>
      </c>
      <c r="IHJ6" s="243">
        <f>'Inbound SOS &amp; EOD'!IDS29</f>
        <v>0</v>
      </c>
      <c r="IHK6" s="243">
        <f>'Inbound SOS &amp; EOD'!IDT29</f>
        <v>0</v>
      </c>
      <c r="IHL6" s="243">
        <f>'Inbound SOS &amp; EOD'!IDU29</f>
        <v>0</v>
      </c>
      <c r="IHM6" s="243">
        <f>'Inbound SOS &amp; EOD'!IDV29</f>
        <v>0</v>
      </c>
      <c r="IHN6" s="243">
        <f>'Inbound SOS &amp; EOD'!IDW29</f>
        <v>0</v>
      </c>
      <c r="IHO6" s="243">
        <f>'Inbound SOS &amp; EOD'!IDX29</f>
        <v>0</v>
      </c>
      <c r="IHP6" s="243">
        <f>'Inbound SOS &amp; EOD'!IDY29</f>
        <v>0</v>
      </c>
      <c r="IHQ6" s="243">
        <f>'Inbound SOS &amp; EOD'!IDZ29</f>
        <v>0</v>
      </c>
      <c r="IHR6" s="243">
        <f>'Inbound SOS &amp; EOD'!IEA29</f>
        <v>0</v>
      </c>
      <c r="IHS6" s="243">
        <f>'Inbound SOS &amp; EOD'!IEB29</f>
        <v>0</v>
      </c>
      <c r="IHT6" s="243">
        <f>'Inbound SOS &amp; EOD'!IEC29</f>
        <v>0</v>
      </c>
      <c r="IHU6" s="243">
        <f>'Inbound SOS &amp; EOD'!IED29</f>
        <v>0</v>
      </c>
      <c r="IHV6" s="243">
        <f>'Inbound SOS &amp; EOD'!IEE29</f>
        <v>0</v>
      </c>
      <c r="IHW6" s="243">
        <f>'Inbound SOS &amp; EOD'!IEF29</f>
        <v>0</v>
      </c>
      <c r="IHX6" s="243">
        <f>'Inbound SOS &amp; EOD'!IEG29</f>
        <v>0</v>
      </c>
      <c r="IHY6" s="243">
        <f>'Inbound SOS &amp; EOD'!IEH29</f>
        <v>0</v>
      </c>
      <c r="IHZ6" s="243">
        <f>'Inbound SOS &amp; EOD'!IEI29</f>
        <v>0</v>
      </c>
      <c r="IIA6" s="243">
        <f>'Inbound SOS &amp; EOD'!IEJ29</f>
        <v>0</v>
      </c>
      <c r="IIB6" s="243">
        <f>'Inbound SOS &amp; EOD'!IEK29</f>
        <v>0</v>
      </c>
      <c r="IIC6" s="243">
        <f>'Inbound SOS &amp; EOD'!IEL29</f>
        <v>0</v>
      </c>
      <c r="IID6" s="243">
        <f>'Inbound SOS &amp; EOD'!IEM29</f>
        <v>0</v>
      </c>
      <c r="IIE6" s="243">
        <f>'Inbound SOS &amp; EOD'!IEN29</f>
        <v>0</v>
      </c>
      <c r="IIF6" s="243">
        <f>'Inbound SOS &amp; EOD'!IEO29</f>
        <v>0</v>
      </c>
      <c r="IIG6" s="243">
        <f>'Inbound SOS &amp; EOD'!IEP29</f>
        <v>0</v>
      </c>
      <c r="IIH6" s="243">
        <f>'Inbound SOS &amp; EOD'!IEQ29</f>
        <v>0</v>
      </c>
      <c r="III6" s="243">
        <f>'Inbound SOS &amp; EOD'!IER29</f>
        <v>0</v>
      </c>
      <c r="IIJ6" s="243">
        <f>'Inbound SOS &amp; EOD'!IES29</f>
        <v>0</v>
      </c>
      <c r="IIK6" s="243">
        <f>'Inbound SOS &amp; EOD'!IET29</f>
        <v>0</v>
      </c>
      <c r="IIL6" s="243">
        <f>'Inbound SOS &amp; EOD'!IEU29</f>
        <v>0</v>
      </c>
      <c r="IIM6" s="243">
        <f>'Inbound SOS &amp; EOD'!IEV29</f>
        <v>0</v>
      </c>
      <c r="IIN6" s="243">
        <f>'Inbound SOS &amp; EOD'!IEW29</f>
        <v>0</v>
      </c>
      <c r="IIO6" s="243">
        <f>'Inbound SOS &amp; EOD'!IEX29</f>
        <v>0</v>
      </c>
      <c r="IIP6" s="243">
        <f>'Inbound SOS &amp; EOD'!IEY29</f>
        <v>0</v>
      </c>
      <c r="IIQ6" s="243">
        <f>'Inbound SOS &amp; EOD'!IEZ29</f>
        <v>0</v>
      </c>
      <c r="IIR6" s="243">
        <f>'Inbound SOS &amp; EOD'!IFA29</f>
        <v>0</v>
      </c>
      <c r="IIS6" s="243">
        <f>'Inbound SOS &amp; EOD'!IFB29</f>
        <v>0</v>
      </c>
      <c r="IIT6" s="243">
        <f>'Inbound SOS &amp; EOD'!IFC29</f>
        <v>0</v>
      </c>
      <c r="IIU6" s="243">
        <f>'Inbound SOS &amp; EOD'!IFD29</f>
        <v>0</v>
      </c>
      <c r="IIV6" s="243">
        <f>'Inbound SOS &amp; EOD'!IFE29</f>
        <v>0</v>
      </c>
      <c r="IIW6" s="243">
        <f>'Inbound SOS &amp; EOD'!IFF29</f>
        <v>0</v>
      </c>
      <c r="IIX6" s="243">
        <f>'Inbound SOS &amp; EOD'!IFG29</f>
        <v>0</v>
      </c>
      <c r="IIY6" s="243">
        <f>'Inbound SOS &amp; EOD'!IFH29</f>
        <v>0</v>
      </c>
      <c r="IIZ6" s="243">
        <f>'Inbound SOS &amp; EOD'!IFI29</f>
        <v>0</v>
      </c>
      <c r="IJA6" s="243">
        <f>'Inbound SOS &amp; EOD'!IFJ29</f>
        <v>0</v>
      </c>
      <c r="IJB6" s="243">
        <f>'Inbound SOS &amp; EOD'!IFK29</f>
        <v>0</v>
      </c>
      <c r="IJC6" s="243">
        <f>'Inbound SOS &amp; EOD'!IFL29</f>
        <v>0</v>
      </c>
      <c r="IJD6" s="243">
        <f>'Inbound SOS &amp; EOD'!IFM29</f>
        <v>0</v>
      </c>
      <c r="IJE6" s="243">
        <f>'Inbound SOS &amp; EOD'!IFN29</f>
        <v>0</v>
      </c>
      <c r="IJF6" s="243">
        <f>'Inbound SOS &amp; EOD'!IFO29</f>
        <v>0</v>
      </c>
      <c r="IJG6" s="243">
        <f>'Inbound SOS &amp; EOD'!IFP29</f>
        <v>0</v>
      </c>
      <c r="IJH6" s="243">
        <f>'Inbound SOS &amp; EOD'!IFQ29</f>
        <v>0</v>
      </c>
      <c r="IJI6" s="243">
        <f>'Inbound SOS &amp; EOD'!IFR29</f>
        <v>0</v>
      </c>
      <c r="IJJ6" s="243">
        <f>'Inbound SOS &amp; EOD'!IFS29</f>
        <v>0</v>
      </c>
      <c r="IJK6" s="243">
        <f>'Inbound SOS &amp; EOD'!IFT29</f>
        <v>0</v>
      </c>
      <c r="IJL6" s="243">
        <f>'Inbound SOS &amp; EOD'!IFU29</f>
        <v>0</v>
      </c>
      <c r="IJM6" s="243">
        <f>'Inbound SOS &amp; EOD'!IFV29</f>
        <v>0</v>
      </c>
      <c r="IJN6" s="243">
        <f>'Inbound SOS &amp; EOD'!IFW29</f>
        <v>0</v>
      </c>
      <c r="IJO6" s="243">
        <f>'Inbound SOS &amp; EOD'!IFX29</f>
        <v>0</v>
      </c>
      <c r="IJP6" s="243">
        <f>'Inbound SOS &amp; EOD'!IFY29</f>
        <v>0</v>
      </c>
      <c r="IJQ6" s="243">
        <f>'Inbound SOS &amp; EOD'!IFZ29</f>
        <v>0</v>
      </c>
      <c r="IJR6" s="243">
        <f>'Inbound SOS &amp; EOD'!IGA29</f>
        <v>0</v>
      </c>
      <c r="IJS6" s="243">
        <f>'Inbound SOS &amp; EOD'!IGB29</f>
        <v>0</v>
      </c>
      <c r="IJT6" s="243">
        <f>'Inbound SOS &amp; EOD'!IGC29</f>
        <v>0</v>
      </c>
      <c r="IJU6" s="243">
        <f>'Inbound SOS &amp; EOD'!IGD29</f>
        <v>0</v>
      </c>
      <c r="IJV6" s="243">
        <f>'Inbound SOS &amp; EOD'!IGE29</f>
        <v>0</v>
      </c>
      <c r="IJW6" s="243">
        <f>'Inbound SOS &amp; EOD'!IGF29</f>
        <v>0</v>
      </c>
      <c r="IJX6" s="243">
        <f>'Inbound SOS &amp; EOD'!IGG29</f>
        <v>0</v>
      </c>
      <c r="IJY6" s="243">
        <f>'Inbound SOS &amp; EOD'!IGH29</f>
        <v>0</v>
      </c>
      <c r="IJZ6" s="243">
        <f>'Inbound SOS &amp; EOD'!IGI29</f>
        <v>0</v>
      </c>
      <c r="IKA6" s="243">
        <f>'Inbound SOS &amp; EOD'!IGJ29</f>
        <v>0</v>
      </c>
      <c r="IKB6" s="243">
        <f>'Inbound SOS &amp; EOD'!IGK29</f>
        <v>0</v>
      </c>
      <c r="IKC6" s="243">
        <f>'Inbound SOS &amp; EOD'!IGL29</f>
        <v>0</v>
      </c>
      <c r="IKD6" s="243">
        <f>'Inbound SOS &amp; EOD'!IGM29</f>
        <v>0</v>
      </c>
      <c r="IKE6" s="243">
        <f>'Inbound SOS &amp; EOD'!IGN29</f>
        <v>0</v>
      </c>
      <c r="IKF6" s="243">
        <f>'Inbound SOS &amp; EOD'!IGO29</f>
        <v>0</v>
      </c>
      <c r="IKG6" s="243">
        <f>'Inbound SOS &amp; EOD'!IGP29</f>
        <v>0</v>
      </c>
      <c r="IKH6" s="243">
        <f>'Inbound SOS &amp; EOD'!IGQ29</f>
        <v>0</v>
      </c>
      <c r="IKI6" s="243">
        <f>'Inbound SOS &amp; EOD'!IGR29</f>
        <v>0</v>
      </c>
      <c r="IKJ6" s="243">
        <f>'Inbound SOS &amp; EOD'!IGS29</f>
        <v>0</v>
      </c>
      <c r="IKK6" s="243">
        <f>'Inbound SOS &amp; EOD'!IGT29</f>
        <v>0</v>
      </c>
      <c r="IKL6" s="243">
        <f>'Inbound SOS &amp; EOD'!IGU29</f>
        <v>0</v>
      </c>
      <c r="IKM6" s="243">
        <f>'Inbound SOS &amp; EOD'!IGV29</f>
        <v>0</v>
      </c>
      <c r="IKN6" s="243">
        <f>'Inbound SOS &amp; EOD'!IGW29</f>
        <v>0</v>
      </c>
      <c r="IKO6" s="243">
        <f>'Inbound SOS &amp; EOD'!IGX29</f>
        <v>0</v>
      </c>
      <c r="IKP6" s="243">
        <f>'Inbound SOS &amp; EOD'!IGY29</f>
        <v>0</v>
      </c>
      <c r="IKQ6" s="243">
        <f>'Inbound SOS &amp; EOD'!IGZ29</f>
        <v>0</v>
      </c>
      <c r="IKR6" s="243">
        <f>'Inbound SOS &amp; EOD'!IHA29</f>
        <v>0</v>
      </c>
      <c r="IKS6" s="243">
        <f>'Inbound SOS &amp; EOD'!IHB29</f>
        <v>0</v>
      </c>
      <c r="IKT6" s="243">
        <f>'Inbound SOS &amp; EOD'!IHC29</f>
        <v>0</v>
      </c>
      <c r="IKU6" s="243">
        <f>'Inbound SOS &amp; EOD'!IHD29</f>
        <v>0</v>
      </c>
      <c r="IKV6" s="243">
        <f>'Inbound SOS &amp; EOD'!IHE29</f>
        <v>0</v>
      </c>
      <c r="IKW6" s="243">
        <f>'Inbound SOS &amp; EOD'!IHF29</f>
        <v>0</v>
      </c>
      <c r="IKX6" s="243">
        <f>'Inbound SOS &amp; EOD'!IHG29</f>
        <v>0</v>
      </c>
      <c r="IKY6" s="243">
        <f>'Inbound SOS &amp; EOD'!IHH29</f>
        <v>0</v>
      </c>
      <c r="IKZ6" s="243">
        <f>'Inbound SOS &amp; EOD'!IHI29</f>
        <v>0</v>
      </c>
      <c r="ILA6" s="243">
        <f>'Inbound SOS &amp; EOD'!IHJ29</f>
        <v>0</v>
      </c>
      <c r="ILB6" s="243">
        <f>'Inbound SOS &amp; EOD'!IHK29</f>
        <v>0</v>
      </c>
      <c r="ILC6" s="243">
        <f>'Inbound SOS &amp; EOD'!IHL29</f>
        <v>0</v>
      </c>
      <c r="ILD6" s="243">
        <f>'Inbound SOS &amp; EOD'!IHM29</f>
        <v>0</v>
      </c>
      <c r="ILE6" s="243">
        <f>'Inbound SOS &amp; EOD'!IHN29</f>
        <v>0</v>
      </c>
      <c r="ILF6" s="243">
        <f>'Inbound SOS &amp; EOD'!IHO29</f>
        <v>0</v>
      </c>
      <c r="ILG6" s="243">
        <f>'Inbound SOS &amp; EOD'!IHP29</f>
        <v>0</v>
      </c>
      <c r="ILH6" s="243">
        <f>'Inbound SOS &amp; EOD'!IHQ29</f>
        <v>0</v>
      </c>
      <c r="ILI6" s="243">
        <f>'Inbound SOS &amp; EOD'!IHR29</f>
        <v>0</v>
      </c>
      <c r="ILJ6" s="243">
        <f>'Inbound SOS &amp; EOD'!IHS29</f>
        <v>0</v>
      </c>
      <c r="ILK6" s="243">
        <f>'Inbound SOS &amp; EOD'!IHT29</f>
        <v>0</v>
      </c>
      <c r="ILL6" s="243">
        <f>'Inbound SOS &amp; EOD'!IHU29</f>
        <v>0</v>
      </c>
      <c r="ILM6" s="243">
        <f>'Inbound SOS &amp; EOD'!IHV29</f>
        <v>0</v>
      </c>
      <c r="ILN6" s="243">
        <f>'Inbound SOS &amp; EOD'!IHW29</f>
        <v>0</v>
      </c>
      <c r="ILO6" s="243">
        <f>'Inbound SOS &amp; EOD'!IHX29</f>
        <v>0</v>
      </c>
      <c r="ILP6" s="243">
        <f>'Inbound SOS &amp; EOD'!IHY29</f>
        <v>0</v>
      </c>
      <c r="ILQ6" s="243">
        <f>'Inbound SOS &amp; EOD'!IHZ29</f>
        <v>0</v>
      </c>
      <c r="ILR6" s="243">
        <f>'Inbound SOS &amp; EOD'!IIA29</f>
        <v>0</v>
      </c>
      <c r="ILS6" s="243">
        <f>'Inbound SOS &amp; EOD'!IIB29</f>
        <v>0</v>
      </c>
      <c r="ILT6" s="243">
        <f>'Inbound SOS &amp; EOD'!IIC29</f>
        <v>0</v>
      </c>
      <c r="ILU6" s="243">
        <f>'Inbound SOS &amp; EOD'!IID29</f>
        <v>0</v>
      </c>
      <c r="ILV6" s="243">
        <f>'Inbound SOS &amp; EOD'!IIE29</f>
        <v>0</v>
      </c>
      <c r="ILW6" s="243">
        <f>'Inbound SOS &amp; EOD'!IIF29</f>
        <v>0</v>
      </c>
      <c r="ILX6" s="243">
        <f>'Inbound SOS &amp; EOD'!IIG29</f>
        <v>0</v>
      </c>
      <c r="ILY6" s="243">
        <f>'Inbound SOS &amp; EOD'!IIH29</f>
        <v>0</v>
      </c>
      <c r="ILZ6" s="243">
        <f>'Inbound SOS &amp; EOD'!III29</f>
        <v>0</v>
      </c>
      <c r="IMA6" s="243">
        <f>'Inbound SOS &amp; EOD'!IIJ29</f>
        <v>0</v>
      </c>
      <c r="IMB6" s="243">
        <f>'Inbound SOS &amp; EOD'!IIK29</f>
        <v>0</v>
      </c>
      <c r="IMC6" s="243">
        <f>'Inbound SOS &amp; EOD'!IIL29</f>
        <v>0</v>
      </c>
      <c r="IMD6" s="243">
        <f>'Inbound SOS &amp; EOD'!IIM29</f>
        <v>0</v>
      </c>
      <c r="IME6" s="243">
        <f>'Inbound SOS &amp; EOD'!IIN29</f>
        <v>0</v>
      </c>
      <c r="IMF6" s="243">
        <f>'Inbound SOS &amp; EOD'!IIO29</f>
        <v>0</v>
      </c>
      <c r="IMG6" s="243">
        <f>'Inbound SOS &amp; EOD'!IIP29</f>
        <v>0</v>
      </c>
      <c r="IMH6" s="243">
        <f>'Inbound SOS &amp; EOD'!IIQ29</f>
        <v>0</v>
      </c>
      <c r="IMI6" s="243">
        <f>'Inbound SOS &amp; EOD'!IIR29</f>
        <v>0</v>
      </c>
      <c r="IMJ6" s="243">
        <f>'Inbound SOS &amp; EOD'!IIS29</f>
        <v>0</v>
      </c>
      <c r="IMK6" s="243">
        <f>'Inbound SOS &amp; EOD'!IIT29</f>
        <v>0</v>
      </c>
      <c r="IML6" s="243">
        <f>'Inbound SOS &amp; EOD'!IIU29</f>
        <v>0</v>
      </c>
      <c r="IMM6" s="243">
        <f>'Inbound SOS &amp; EOD'!IIV29</f>
        <v>0</v>
      </c>
      <c r="IMN6" s="243">
        <f>'Inbound SOS &amp; EOD'!IIW29</f>
        <v>0</v>
      </c>
      <c r="IMO6" s="243">
        <f>'Inbound SOS &amp; EOD'!IIX29</f>
        <v>0</v>
      </c>
      <c r="IMP6" s="243">
        <f>'Inbound SOS &amp; EOD'!IIY29</f>
        <v>0</v>
      </c>
      <c r="IMQ6" s="243">
        <f>'Inbound SOS &amp; EOD'!IIZ29</f>
        <v>0</v>
      </c>
      <c r="IMR6" s="243">
        <f>'Inbound SOS &amp; EOD'!IJA29</f>
        <v>0</v>
      </c>
      <c r="IMS6" s="243">
        <f>'Inbound SOS &amp; EOD'!IJB29</f>
        <v>0</v>
      </c>
      <c r="IMT6" s="243">
        <f>'Inbound SOS &amp; EOD'!IJC29</f>
        <v>0</v>
      </c>
      <c r="IMU6" s="243">
        <f>'Inbound SOS &amp; EOD'!IJD29</f>
        <v>0</v>
      </c>
      <c r="IMV6" s="243">
        <f>'Inbound SOS &amp; EOD'!IJE29</f>
        <v>0</v>
      </c>
      <c r="IMW6" s="243">
        <f>'Inbound SOS &amp; EOD'!IJF29</f>
        <v>0</v>
      </c>
      <c r="IMX6" s="243">
        <f>'Inbound SOS &amp; EOD'!IJG29</f>
        <v>0</v>
      </c>
      <c r="IMY6" s="243">
        <f>'Inbound SOS &amp; EOD'!IJH29</f>
        <v>0</v>
      </c>
      <c r="IMZ6" s="243">
        <f>'Inbound SOS &amp; EOD'!IJI29</f>
        <v>0</v>
      </c>
      <c r="INA6" s="243">
        <f>'Inbound SOS &amp; EOD'!IJJ29</f>
        <v>0</v>
      </c>
      <c r="INB6" s="243">
        <f>'Inbound SOS &amp; EOD'!IJK29</f>
        <v>0</v>
      </c>
      <c r="INC6" s="243">
        <f>'Inbound SOS &amp; EOD'!IJL29</f>
        <v>0</v>
      </c>
      <c r="IND6" s="243">
        <f>'Inbound SOS &amp; EOD'!IJM29</f>
        <v>0</v>
      </c>
      <c r="INE6" s="243">
        <f>'Inbound SOS &amp; EOD'!IJN29</f>
        <v>0</v>
      </c>
      <c r="INF6" s="243">
        <f>'Inbound SOS &amp; EOD'!IJO29</f>
        <v>0</v>
      </c>
      <c r="ING6" s="243">
        <f>'Inbound SOS &amp; EOD'!IJP29</f>
        <v>0</v>
      </c>
      <c r="INH6" s="243">
        <f>'Inbound SOS &amp; EOD'!IJQ29</f>
        <v>0</v>
      </c>
      <c r="INI6" s="243">
        <f>'Inbound SOS &amp; EOD'!IJR29</f>
        <v>0</v>
      </c>
      <c r="INJ6" s="243">
        <f>'Inbound SOS &amp; EOD'!IJS29</f>
        <v>0</v>
      </c>
      <c r="INK6" s="243">
        <f>'Inbound SOS &amp; EOD'!IJT29</f>
        <v>0</v>
      </c>
      <c r="INL6" s="243">
        <f>'Inbound SOS &amp; EOD'!IJU29</f>
        <v>0</v>
      </c>
      <c r="INM6" s="243">
        <f>'Inbound SOS &amp; EOD'!IJV29</f>
        <v>0</v>
      </c>
      <c r="INN6" s="243">
        <f>'Inbound SOS &amp; EOD'!IJW29</f>
        <v>0</v>
      </c>
      <c r="INO6" s="243">
        <f>'Inbound SOS &amp; EOD'!IJX29</f>
        <v>0</v>
      </c>
      <c r="INP6" s="243">
        <f>'Inbound SOS &amp; EOD'!IJY29</f>
        <v>0</v>
      </c>
      <c r="INQ6" s="243">
        <f>'Inbound SOS &amp; EOD'!IJZ29</f>
        <v>0</v>
      </c>
      <c r="INR6" s="243">
        <f>'Inbound SOS &amp; EOD'!IKA29</f>
        <v>0</v>
      </c>
      <c r="INS6" s="243">
        <f>'Inbound SOS &amp; EOD'!IKB29</f>
        <v>0</v>
      </c>
      <c r="INT6" s="243">
        <f>'Inbound SOS &amp; EOD'!IKC29</f>
        <v>0</v>
      </c>
      <c r="INU6" s="243">
        <f>'Inbound SOS &amp; EOD'!IKD29</f>
        <v>0</v>
      </c>
      <c r="INV6" s="243">
        <f>'Inbound SOS &amp; EOD'!IKE29</f>
        <v>0</v>
      </c>
      <c r="INW6" s="243">
        <f>'Inbound SOS &amp; EOD'!IKF29</f>
        <v>0</v>
      </c>
      <c r="INX6" s="243">
        <f>'Inbound SOS &amp; EOD'!IKG29</f>
        <v>0</v>
      </c>
      <c r="INY6" s="243">
        <f>'Inbound SOS &amp; EOD'!IKH29</f>
        <v>0</v>
      </c>
      <c r="INZ6" s="243">
        <f>'Inbound SOS &amp; EOD'!IKI29</f>
        <v>0</v>
      </c>
      <c r="IOA6" s="243">
        <f>'Inbound SOS &amp; EOD'!IKJ29</f>
        <v>0</v>
      </c>
      <c r="IOB6" s="243">
        <f>'Inbound SOS &amp; EOD'!IKK29</f>
        <v>0</v>
      </c>
      <c r="IOC6" s="243">
        <f>'Inbound SOS &amp; EOD'!IKL29</f>
        <v>0</v>
      </c>
      <c r="IOD6" s="243">
        <f>'Inbound SOS &amp; EOD'!IKM29</f>
        <v>0</v>
      </c>
      <c r="IOE6" s="243">
        <f>'Inbound SOS &amp; EOD'!IKN29</f>
        <v>0</v>
      </c>
      <c r="IOF6" s="243">
        <f>'Inbound SOS &amp; EOD'!IKO29</f>
        <v>0</v>
      </c>
      <c r="IOG6" s="243">
        <f>'Inbound SOS &amp; EOD'!IKP29</f>
        <v>0</v>
      </c>
      <c r="IOH6" s="243">
        <f>'Inbound SOS &amp; EOD'!IKQ29</f>
        <v>0</v>
      </c>
      <c r="IOI6" s="243">
        <f>'Inbound SOS &amp; EOD'!IKR29</f>
        <v>0</v>
      </c>
      <c r="IOJ6" s="243">
        <f>'Inbound SOS &amp; EOD'!IKS29</f>
        <v>0</v>
      </c>
      <c r="IOK6" s="243">
        <f>'Inbound SOS &amp; EOD'!IKT29</f>
        <v>0</v>
      </c>
      <c r="IOL6" s="243">
        <f>'Inbound SOS &amp; EOD'!IKU29</f>
        <v>0</v>
      </c>
      <c r="IOM6" s="243">
        <f>'Inbound SOS &amp; EOD'!IKV29</f>
        <v>0</v>
      </c>
      <c r="ION6" s="243">
        <f>'Inbound SOS &amp; EOD'!IKW29</f>
        <v>0</v>
      </c>
      <c r="IOO6" s="243">
        <f>'Inbound SOS &amp; EOD'!IKX29</f>
        <v>0</v>
      </c>
      <c r="IOP6" s="243">
        <f>'Inbound SOS &amp; EOD'!IKY29</f>
        <v>0</v>
      </c>
      <c r="IOQ6" s="243">
        <f>'Inbound SOS &amp; EOD'!IKZ29</f>
        <v>0</v>
      </c>
      <c r="IOR6" s="243">
        <f>'Inbound SOS &amp; EOD'!ILA29</f>
        <v>0</v>
      </c>
      <c r="IOS6" s="243">
        <f>'Inbound SOS &amp; EOD'!ILB29</f>
        <v>0</v>
      </c>
      <c r="IOT6" s="243">
        <f>'Inbound SOS &amp; EOD'!ILC29</f>
        <v>0</v>
      </c>
      <c r="IOU6" s="243">
        <f>'Inbound SOS &amp; EOD'!ILD29</f>
        <v>0</v>
      </c>
      <c r="IOV6" s="243">
        <f>'Inbound SOS &amp; EOD'!ILE29</f>
        <v>0</v>
      </c>
      <c r="IOW6" s="243">
        <f>'Inbound SOS &amp; EOD'!ILF29</f>
        <v>0</v>
      </c>
      <c r="IOX6" s="243">
        <f>'Inbound SOS &amp; EOD'!ILG29</f>
        <v>0</v>
      </c>
      <c r="IOY6" s="243">
        <f>'Inbound SOS &amp; EOD'!ILH29</f>
        <v>0</v>
      </c>
      <c r="IOZ6" s="243">
        <f>'Inbound SOS &amp; EOD'!ILI29</f>
        <v>0</v>
      </c>
      <c r="IPA6" s="243">
        <f>'Inbound SOS &amp; EOD'!ILJ29</f>
        <v>0</v>
      </c>
      <c r="IPB6" s="243">
        <f>'Inbound SOS &amp; EOD'!ILK29</f>
        <v>0</v>
      </c>
      <c r="IPC6" s="243">
        <f>'Inbound SOS &amp; EOD'!ILL29</f>
        <v>0</v>
      </c>
      <c r="IPD6" s="243">
        <f>'Inbound SOS &amp; EOD'!ILM29</f>
        <v>0</v>
      </c>
      <c r="IPE6" s="243">
        <f>'Inbound SOS &amp; EOD'!ILN29</f>
        <v>0</v>
      </c>
      <c r="IPF6" s="243">
        <f>'Inbound SOS &amp; EOD'!ILO29</f>
        <v>0</v>
      </c>
      <c r="IPG6" s="243">
        <f>'Inbound SOS &amp; EOD'!ILP29</f>
        <v>0</v>
      </c>
      <c r="IPH6" s="243">
        <f>'Inbound SOS &amp; EOD'!ILQ29</f>
        <v>0</v>
      </c>
      <c r="IPI6" s="243">
        <f>'Inbound SOS &amp; EOD'!ILR29</f>
        <v>0</v>
      </c>
      <c r="IPJ6" s="243">
        <f>'Inbound SOS &amp; EOD'!ILS29</f>
        <v>0</v>
      </c>
      <c r="IPK6" s="243">
        <f>'Inbound SOS &amp; EOD'!ILT29</f>
        <v>0</v>
      </c>
      <c r="IPL6" s="243">
        <f>'Inbound SOS &amp; EOD'!ILU29</f>
        <v>0</v>
      </c>
      <c r="IPM6" s="243">
        <f>'Inbound SOS &amp; EOD'!ILV29</f>
        <v>0</v>
      </c>
      <c r="IPN6" s="243">
        <f>'Inbound SOS &amp; EOD'!ILW29</f>
        <v>0</v>
      </c>
      <c r="IPO6" s="243">
        <f>'Inbound SOS &amp; EOD'!ILX29</f>
        <v>0</v>
      </c>
      <c r="IPP6" s="243">
        <f>'Inbound SOS &amp; EOD'!ILY29</f>
        <v>0</v>
      </c>
      <c r="IPQ6" s="243">
        <f>'Inbound SOS &amp; EOD'!ILZ29</f>
        <v>0</v>
      </c>
      <c r="IPR6" s="243">
        <f>'Inbound SOS &amp; EOD'!IMA29</f>
        <v>0</v>
      </c>
      <c r="IPS6" s="243">
        <f>'Inbound SOS &amp; EOD'!IMB29</f>
        <v>0</v>
      </c>
      <c r="IPT6" s="243">
        <f>'Inbound SOS &amp; EOD'!IMC29</f>
        <v>0</v>
      </c>
      <c r="IPU6" s="243">
        <f>'Inbound SOS &amp; EOD'!IMD29</f>
        <v>0</v>
      </c>
      <c r="IPV6" s="243">
        <f>'Inbound SOS &amp; EOD'!IME29</f>
        <v>0</v>
      </c>
      <c r="IPW6" s="243">
        <f>'Inbound SOS &amp; EOD'!IMF29</f>
        <v>0</v>
      </c>
      <c r="IPX6" s="243">
        <f>'Inbound SOS &amp; EOD'!IMG29</f>
        <v>0</v>
      </c>
      <c r="IPY6" s="243">
        <f>'Inbound SOS &amp; EOD'!IMH29</f>
        <v>0</v>
      </c>
      <c r="IPZ6" s="243">
        <f>'Inbound SOS &amp; EOD'!IMI29</f>
        <v>0</v>
      </c>
      <c r="IQA6" s="243">
        <f>'Inbound SOS &amp; EOD'!IMJ29</f>
        <v>0</v>
      </c>
      <c r="IQB6" s="243">
        <f>'Inbound SOS &amp; EOD'!IMK29</f>
        <v>0</v>
      </c>
      <c r="IQC6" s="243">
        <f>'Inbound SOS &amp; EOD'!IML29</f>
        <v>0</v>
      </c>
      <c r="IQD6" s="243">
        <f>'Inbound SOS &amp; EOD'!IMM29</f>
        <v>0</v>
      </c>
      <c r="IQE6" s="243">
        <f>'Inbound SOS &amp; EOD'!IMN29</f>
        <v>0</v>
      </c>
      <c r="IQF6" s="243">
        <f>'Inbound SOS &amp; EOD'!IMO29</f>
        <v>0</v>
      </c>
      <c r="IQG6" s="243">
        <f>'Inbound SOS &amp; EOD'!IMP29</f>
        <v>0</v>
      </c>
      <c r="IQH6" s="243">
        <f>'Inbound SOS &amp; EOD'!IMQ29</f>
        <v>0</v>
      </c>
      <c r="IQI6" s="243">
        <f>'Inbound SOS &amp; EOD'!IMR29</f>
        <v>0</v>
      </c>
      <c r="IQJ6" s="243">
        <f>'Inbound SOS &amp; EOD'!IMS29</f>
        <v>0</v>
      </c>
      <c r="IQK6" s="243">
        <f>'Inbound SOS &amp; EOD'!IMT29</f>
        <v>0</v>
      </c>
      <c r="IQL6" s="243">
        <f>'Inbound SOS &amp; EOD'!IMU29</f>
        <v>0</v>
      </c>
      <c r="IQM6" s="243">
        <f>'Inbound SOS &amp; EOD'!IMV29</f>
        <v>0</v>
      </c>
      <c r="IQN6" s="243">
        <f>'Inbound SOS &amp; EOD'!IMW29</f>
        <v>0</v>
      </c>
      <c r="IQO6" s="243">
        <f>'Inbound SOS &amp; EOD'!IMX29</f>
        <v>0</v>
      </c>
      <c r="IQP6" s="243">
        <f>'Inbound SOS &amp; EOD'!IMY29</f>
        <v>0</v>
      </c>
      <c r="IQQ6" s="243">
        <f>'Inbound SOS &amp; EOD'!IMZ29</f>
        <v>0</v>
      </c>
      <c r="IQR6" s="243">
        <f>'Inbound SOS &amp; EOD'!INA29</f>
        <v>0</v>
      </c>
      <c r="IQS6" s="243">
        <f>'Inbound SOS &amp; EOD'!INB29</f>
        <v>0</v>
      </c>
      <c r="IQT6" s="243">
        <f>'Inbound SOS &amp; EOD'!INC29</f>
        <v>0</v>
      </c>
      <c r="IQU6" s="243">
        <f>'Inbound SOS &amp; EOD'!IND29</f>
        <v>0</v>
      </c>
      <c r="IQV6" s="243">
        <f>'Inbound SOS &amp; EOD'!INE29</f>
        <v>0</v>
      </c>
      <c r="IQW6" s="243">
        <f>'Inbound SOS &amp; EOD'!INF29</f>
        <v>0</v>
      </c>
      <c r="IQX6" s="243">
        <f>'Inbound SOS &amp; EOD'!ING29</f>
        <v>0</v>
      </c>
      <c r="IQY6" s="243">
        <f>'Inbound SOS &amp; EOD'!INH29</f>
        <v>0</v>
      </c>
      <c r="IQZ6" s="243">
        <f>'Inbound SOS &amp; EOD'!INI29</f>
        <v>0</v>
      </c>
      <c r="IRA6" s="243">
        <f>'Inbound SOS &amp; EOD'!INJ29</f>
        <v>0</v>
      </c>
      <c r="IRB6" s="243">
        <f>'Inbound SOS &amp; EOD'!INK29</f>
        <v>0</v>
      </c>
      <c r="IRC6" s="243">
        <f>'Inbound SOS &amp; EOD'!INL29</f>
        <v>0</v>
      </c>
      <c r="IRD6" s="243">
        <f>'Inbound SOS &amp; EOD'!INM29</f>
        <v>0</v>
      </c>
      <c r="IRE6" s="243">
        <f>'Inbound SOS &amp; EOD'!INN29</f>
        <v>0</v>
      </c>
      <c r="IRF6" s="243">
        <f>'Inbound SOS &amp; EOD'!INO29</f>
        <v>0</v>
      </c>
      <c r="IRG6" s="243">
        <f>'Inbound SOS &amp; EOD'!INP29</f>
        <v>0</v>
      </c>
      <c r="IRH6" s="243">
        <f>'Inbound SOS &amp; EOD'!INQ29</f>
        <v>0</v>
      </c>
      <c r="IRI6" s="243">
        <f>'Inbound SOS &amp; EOD'!INR29</f>
        <v>0</v>
      </c>
      <c r="IRJ6" s="243">
        <f>'Inbound SOS &amp; EOD'!INS29</f>
        <v>0</v>
      </c>
      <c r="IRK6" s="243">
        <f>'Inbound SOS &amp; EOD'!INT29</f>
        <v>0</v>
      </c>
      <c r="IRL6" s="243">
        <f>'Inbound SOS &amp; EOD'!INU29</f>
        <v>0</v>
      </c>
      <c r="IRM6" s="243">
        <f>'Inbound SOS &amp; EOD'!INV29</f>
        <v>0</v>
      </c>
      <c r="IRN6" s="243">
        <f>'Inbound SOS &amp; EOD'!INW29</f>
        <v>0</v>
      </c>
      <c r="IRO6" s="243">
        <f>'Inbound SOS &amp; EOD'!INX29</f>
        <v>0</v>
      </c>
      <c r="IRP6" s="243">
        <f>'Inbound SOS &amp; EOD'!INY29</f>
        <v>0</v>
      </c>
      <c r="IRQ6" s="243">
        <f>'Inbound SOS &amp; EOD'!INZ29</f>
        <v>0</v>
      </c>
      <c r="IRR6" s="243">
        <f>'Inbound SOS &amp; EOD'!IOA29</f>
        <v>0</v>
      </c>
      <c r="IRS6" s="243">
        <f>'Inbound SOS &amp; EOD'!IOB29</f>
        <v>0</v>
      </c>
      <c r="IRT6" s="243">
        <f>'Inbound SOS &amp; EOD'!IOC29</f>
        <v>0</v>
      </c>
      <c r="IRU6" s="243">
        <f>'Inbound SOS &amp; EOD'!IOD29</f>
        <v>0</v>
      </c>
      <c r="IRV6" s="243">
        <f>'Inbound SOS &amp; EOD'!IOE29</f>
        <v>0</v>
      </c>
      <c r="IRW6" s="243">
        <f>'Inbound SOS &amp; EOD'!IOF29</f>
        <v>0</v>
      </c>
      <c r="IRX6" s="243">
        <f>'Inbound SOS &amp; EOD'!IOG29</f>
        <v>0</v>
      </c>
      <c r="IRY6" s="243">
        <f>'Inbound SOS &amp; EOD'!IOH29</f>
        <v>0</v>
      </c>
      <c r="IRZ6" s="243">
        <f>'Inbound SOS &amp; EOD'!IOI29</f>
        <v>0</v>
      </c>
      <c r="ISA6" s="243">
        <f>'Inbound SOS &amp; EOD'!IOJ29</f>
        <v>0</v>
      </c>
      <c r="ISB6" s="243">
        <f>'Inbound SOS &amp; EOD'!IOK29</f>
        <v>0</v>
      </c>
      <c r="ISC6" s="243">
        <f>'Inbound SOS &amp; EOD'!IOL29</f>
        <v>0</v>
      </c>
      <c r="ISD6" s="243">
        <f>'Inbound SOS &amp; EOD'!IOM29</f>
        <v>0</v>
      </c>
      <c r="ISE6" s="243">
        <f>'Inbound SOS &amp; EOD'!ION29</f>
        <v>0</v>
      </c>
      <c r="ISF6" s="243">
        <f>'Inbound SOS &amp; EOD'!IOO29</f>
        <v>0</v>
      </c>
      <c r="ISG6" s="243">
        <f>'Inbound SOS &amp; EOD'!IOP29</f>
        <v>0</v>
      </c>
      <c r="ISH6" s="243">
        <f>'Inbound SOS &amp; EOD'!IOQ29</f>
        <v>0</v>
      </c>
      <c r="ISI6" s="243">
        <f>'Inbound SOS &amp; EOD'!IOR29</f>
        <v>0</v>
      </c>
      <c r="ISJ6" s="243">
        <f>'Inbound SOS &amp; EOD'!IOS29</f>
        <v>0</v>
      </c>
      <c r="ISK6" s="243">
        <f>'Inbound SOS &amp; EOD'!IOT29</f>
        <v>0</v>
      </c>
      <c r="ISL6" s="243">
        <f>'Inbound SOS &amp; EOD'!IOU29</f>
        <v>0</v>
      </c>
      <c r="ISM6" s="243">
        <f>'Inbound SOS &amp; EOD'!IOV29</f>
        <v>0</v>
      </c>
      <c r="ISN6" s="243">
        <f>'Inbound SOS &amp; EOD'!IOW29</f>
        <v>0</v>
      </c>
      <c r="ISO6" s="243">
        <f>'Inbound SOS &amp; EOD'!IOX29</f>
        <v>0</v>
      </c>
      <c r="ISP6" s="243">
        <f>'Inbound SOS &amp; EOD'!IOY29</f>
        <v>0</v>
      </c>
      <c r="ISQ6" s="243">
        <f>'Inbound SOS &amp; EOD'!IOZ29</f>
        <v>0</v>
      </c>
      <c r="ISR6" s="243">
        <f>'Inbound SOS &amp; EOD'!IPA29</f>
        <v>0</v>
      </c>
      <c r="ISS6" s="243">
        <f>'Inbound SOS &amp; EOD'!IPB29</f>
        <v>0</v>
      </c>
      <c r="IST6" s="243">
        <f>'Inbound SOS &amp; EOD'!IPC29</f>
        <v>0</v>
      </c>
      <c r="ISU6" s="243">
        <f>'Inbound SOS &amp; EOD'!IPD29</f>
        <v>0</v>
      </c>
      <c r="ISV6" s="243">
        <f>'Inbound SOS &amp; EOD'!IPE29</f>
        <v>0</v>
      </c>
      <c r="ISW6" s="243">
        <f>'Inbound SOS &amp; EOD'!IPF29</f>
        <v>0</v>
      </c>
      <c r="ISX6" s="243">
        <f>'Inbound SOS &amp; EOD'!IPG29</f>
        <v>0</v>
      </c>
      <c r="ISY6" s="243">
        <f>'Inbound SOS &amp; EOD'!IPH29</f>
        <v>0</v>
      </c>
      <c r="ISZ6" s="243">
        <f>'Inbound SOS &amp; EOD'!IPI29</f>
        <v>0</v>
      </c>
      <c r="ITA6" s="243">
        <f>'Inbound SOS &amp; EOD'!IPJ29</f>
        <v>0</v>
      </c>
      <c r="ITB6" s="243">
        <f>'Inbound SOS &amp; EOD'!IPK29</f>
        <v>0</v>
      </c>
      <c r="ITC6" s="243">
        <f>'Inbound SOS &amp; EOD'!IPL29</f>
        <v>0</v>
      </c>
      <c r="ITD6" s="243">
        <f>'Inbound SOS &amp; EOD'!IPM29</f>
        <v>0</v>
      </c>
      <c r="ITE6" s="243">
        <f>'Inbound SOS &amp; EOD'!IPN29</f>
        <v>0</v>
      </c>
      <c r="ITF6" s="243">
        <f>'Inbound SOS &amp; EOD'!IPO29</f>
        <v>0</v>
      </c>
      <c r="ITG6" s="243">
        <f>'Inbound SOS &amp; EOD'!IPP29</f>
        <v>0</v>
      </c>
      <c r="ITH6" s="243">
        <f>'Inbound SOS &amp; EOD'!IPQ29</f>
        <v>0</v>
      </c>
      <c r="ITI6" s="243">
        <f>'Inbound SOS &amp; EOD'!IPR29</f>
        <v>0</v>
      </c>
      <c r="ITJ6" s="243">
        <f>'Inbound SOS &amp; EOD'!IPS29</f>
        <v>0</v>
      </c>
      <c r="ITK6" s="243">
        <f>'Inbound SOS &amp; EOD'!IPT29</f>
        <v>0</v>
      </c>
      <c r="ITL6" s="243">
        <f>'Inbound SOS &amp; EOD'!IPU29</f>
        <v>0</v>
      </c>
      <c r="ITM6" s="243">
        <f>'Inbound SOS &amp; EOD'!IPV29</f>
        <v>0</v>
      </c>
      <c r="ITN6" s="243">
        <f>'Inbound SOS &amp; EOD'!IPW29</f>
        <v>0</v>
      </c>
      <c r="ITO6" s="243">
        <f>'Inbound SOS &amp; EOD'!IPX29</f>
        <v>0</v>
      </c>
      <c r="ITP6" s="243">
        <f>'Inbound SOS &amp; EOD'!IPY29</f>
        <v>0</v>
      </c>
      <c r="ITQ6" s="243">
        <f>'Inbound SOS &amp; EOD'!IPZ29</f>
        <v>0</v>
      </c>
      <c r="ITR6" s="243">
        <f>'Inbound SOS &amp; EOD'!IQA29</f>
        <v>0</v>
      </c>
      <c r="ITS6" s="243">
        <f>'Inbound SOS &amp; EOD'!IQB29</f>
        <v>0</v>
      </c>
      <c r="ITT6" s="243">
        <f>'Inbound SOS &amp; EOD'!IQC29</f>
        <v>0</v>
      </c>
      <c r="ITU6" s="243">
        <f>'Inbound SOS &amp; EOD'!IQD29</f>
        <v>0</v>
      </c>
      <c r="ITV6" s="243">
        <f>'Inbound SOS &amp; EOD'!IQE29</f>
        <v>0</v>
      </c>
      <c r="ITW6" s="243">
        <f>'Inbound SOS &amp; EOD'!IQF29</f>
        <v>0</v>
      </c>
      <c r="ITX6" s="243">
        <f>'Inbound SOS &amp; EOD'!IQG29</f>
        <v>0</v>
      </c>
      <c r="ITY6" s="243">
        <f>'Inbound SOS &amp; EOD'!IQH29</f>
        <v>0</v>
      </c>
      <c r="ITZ6" s="243">
        <f>'Inbound SOS &amp; EOD'!IQI29</f>
        <v>0</v>
      </c>
      <c r="IUA6" s="243">
        <f>'Inbound SOS &amp; EOD'!IQJ29</f>
        <v>0</v>
      </c>
      <c r="IUB6" s="243">
        <f>'Inbound SOS &amp; EOD'!IQK29</f>
        <v>0</v>
      </c>
      <c r="IUC6" s="243">
        <f>'Inbound SOS &amp; EOD'!IQL29</f>
        <v>0</v>
      </c>
      <c r="IUD6" s="243">
        <f>'Inbound SOS &amp; EOD'!IQM29</f>
        <v>0</v>
      </c>
      <c r="IUE6" s="243">
        <f>'Inbound SOS &amp; EOD'!IQN29</f>
        <v>0</v>
      </c>
      <c r="IUF6" s="243">
        <f>'Inbound SOS &amp; EOD'!IQO29</f>
        <v>0</v>
      </c>
      <c r="IUG6" s="243">
        <f>'Inbound SOS &amp; EOD'!IQP29</f>
        <v>0</v>
      </c>
      <c r="IUH6" s="243">
        <f>'Inbound SOS &amp; EOD'!IQQ29</f>
        <v>0</v>
      </c>
      <c r="IUI6" s="243">
        <f>'Inbound SOS &amp; EOD'!IQR29</f>
        <v>0</v>
      </c>
      <c r="IUJ6" s="243">
        <f>'Inbound SOS &amp; EOD'!IQS29</f>
        <v>0</v>
      </c>
      <c r="IUK6" s="243">
        <f>'Inbound SOS &amp; EOD'!IQT29</f>
        <v>0</v>
      </c>
      <c r="IUL6" s="243">
        <f>'Inbound SOS &amp; EOD'!IQU29</f>
        <v>0</v>
      </c>
      <c r="IUM6" s="243">
        <f>'Inbound SOS &amp; EOD'!IQV29</f>
        <v>0</v>
      </c>
      <c r="IUN6" s="243">
        <f>'Inbound SOS &amp; EOD'!IQW29</f>
        <v>0</v>
      </c>
      <c r="IUO6" s="243">
        <f>'Inbound SOS &amp; EOD'!IQX29</f>
        <v>0</v>
      </c>
      <c r="IUP6" s="243">
        <f>'Inbound SOS &amp; EOD'!IQY29</f>
        <v>0</v>
      </c>
      <c r="IUQ6" s="243">
        <f>'Inbound SOS &amp; EOD'!IQZ29</f>
        <v>0</v>
      </c>
      <c r="IUR6" s="243">
        <f>'Inbound SOS &amp; EOD'!IRA29</f>
        <v>0</v>
      </c>
      <c r="IUS6" s="243">
        <f>'Inbound SOS &amp; EOD'!IRB29</f>
        <v>0</v>
      </c>
      <c r="IUT6" s="243">
        <f>'Inbound SOS &amp; EOD'!IRC29</f>
        <v>0</v>
      </c>
      <c r="IUU6" s="243">
        <f>'Inbound SOS &amp; EOD'!IRD29</f>
        <v>0</v>
      </c>
      <c r="IUV6" s="243">
        <f>'Inbound SOS &amp; EOD'!IRE29</f>
        <v>0</v>
      </c>
      <c r="IUW6" s="243">
        <f>'Inbound SOS &amp; EOD'!IRF29</f>
        <v>0</v>
      </c>
      <c r="IUX6" s="243">
        <f>'Inbound SOS &amp; EOD'!IRG29</f>
        <v>0</v>
      </c>
      <c r="IUY6" s="243">
        <f>'Inbound SOS &amp; EOD'!IRH29</f>
        <v>0</v>
      </c>
      <c r="IUZ6" s="243">
        <f>'Inbound SOS &amp; EOD'!IRI29</f>
        <v>0</v>
      </c>
      <c r="IVA6" s="243">
        <f>'Inbound SOS &amp; EOD'!IRJ29</f>
        <v>0</v>
      </c>
      <c r="IVB6" s="243">
        <f>'Inbound SOS &amp; EOD'!IRK29</f>
        <v>0</v>
      </c>
      <c r="IVC6" s="243">
        <f>'Inbound SOS &amp; EOD'!IRL29</f>
        <v>0</v>
      </c>
      <c r="IVD6" s="243">
        <f>'Inbound SOS &amp; EOD'!IRM29</f>
        <v>0</v>
      </c>
      <c r="IVE6" s="243">
        <f>'Inbound SOS &amp; EOD'!IRN29</f>
        <v>0</v>
      </c>
      <c r="IVF6" s="243">
        <f>'Inbound SOS &amp; EOD'!IRO29</f>
        <v>0</v>
      </c>
      <c r="IVG6" s="243">
        <f>'Inbound SOS &amp; EOD'!IRP29</f>
        <v>0</v>
      </c>
      <c r="IVH6" s="243">
        <f>'Inbound SOS &amp; EOD'!IRQ29</f>
        <v>0</v>
      </c>
      <c r="IVI6" s="243">
        <f>'Inbound SOS &amp; EOD'!IRR29</f>
        <v>0</v>
      </c>
      <c r="IVJ6" s="243">
        <f>'Inbound SOS &amp; EOD'!IRS29</f>
        <v>0</v>
      </c>
      <c r="IVK6" s="243">
        <f>'Inbound SOS &amp; EOD'!IRT29</f>
        <v>0</v>
      </c>
      <c r="IVL6" s="243">
        <f>'Inbound SOS &amp; EOD'!IRU29</f>
        <v>0</v>
      </c>
      <c r="IVM6" s="243">
        <f>'Inbound SOS &amp; EOD'!IRV29</f>
        <v>0</v>
      </c>
      <c r="IVN6" s="243">
        <f>'Inbound SOS &amp; EOD'!IRW29</f>
        <v>0</v>
      </c>
      <c r="IVO6" s="243">
        <f>'Inbound SOS &amp; EOD'!IRX29</f>
        <v>0</v>
      </c>
      <c r="IVP6" s="243">
        <f>'Inbound SOS &amp; EOD'!IRY29</f>
        <v>0</v>
      </c>
      <c r="IVQ6" s="243">
        <f>'Inbound SOS &amp; EOD'!IRZ29</f>
        <v>0</v>
      </c>
      <c r="IVR6" s="243">
        <f>'Inbound SOS &amp; EOD'!ISA29</f>
        <v>0</v>
      </c>
      <c r="IVS6" s="243">
        <f>'Inbound SOS &amp; EOD'!ISB29</f>
        <v>0</v>
      </c>
      <c r="IVT6" s="243">
        <f>'Inbound SOS &amp; EOD'!ISC29</f>
        <v>0</v>
      </c>
      <c r="IVU6" s="243">
        <f>'Inbound SOS &amp; EOD'!ISD29</f>
        <v>0</v>
      </c>
      <c r="IVV6" s="243">
        <f>'Inbound SOS &amp; EOD'!ISE29</f>
        <v>0</v>
      </c>
      <c r="IVW6" s="243">
        <f>'Inbound SOS &amp; EOD'!ISF29</f>
        <v>0</v>
      </c>
      <c r="IVX6" s="243">
        <f>'Inbound SOS &amp; EOD'!ISG29</f>
        <v>0</v>
      </c>
      <c r="IVY6" s="243">
        <f>'Inbound SOS &amp; EOD'!ISH29</f>
        <v>0</v>
      </c>
      <c r="IVZ6" s="243">
        <f>'Inbound SOS &amp; EOD'!ISI29</f>
        <v>0</v>
      </c>
      <c r="IWA6" s="243">
        <f>'Inbound SOS &amp; EOD'!ISJ29</f>
        <v>0</v>
      </c>
      <c r="IWB6" s="243">
        <f>'Inbound SOS &amp; EOD'!ISK29</f>
        <v>0</v>
      </c>
      <c r="IWC6" s="243">
        <f>'Inbound SOS &amp; EOD'!ISL29</f>
        <v>0</v>
      </c>
      <c r="IWD6" s="243">
        <f>'Inbound SOS &amp; EOD'!ISM29</f>
        <v>0</v>
      </c>
      <c r="IWE6" s="243">
        <f>'Inbound SOS &amp; EOD'!ISN29</f>
        <v>0</v>
      </c>
      <c r="IWF6" s="243">
        <f>'Inbound SOS &amp; EOD'!ISO29</f>
        <v>0</v>
      </c>
      <c r="IWG6" s="243">
        <f>'Inbound SOS &amp; EOD'!ISP29</f>
        <v>0</v>
      </c>
      <c r="IWH6" s="243">
        <f>'Inbound SOS &amp; EOD'!ISQ29</f>
        <v>0</v>
      </c>
      <c r="IWI6" s="243">
        <f>'Inbound SOS &amp; EOD'!ISR29</f>
        <v>0</v>
      </c>
      <c r="IWJ6" s="243">
        <f>'Inbound SOS &amp; EOD'!ISS29</f>
        <v>0</v>
      </c>
      <c r="IWK6" s="243">
        <f>'Inbound SOS &amp; EOD'!IST29</f>
        <v>0</v>
      </c>
      <c r="IWL6" s="243">
        <f>'Inbound SOS &amp; EOD'!ISU29</f>
        <v>0</v>
      </c>
      <c r="IWM6" s="243">
        <f>'Inbound SOS &amp; EOD'!ISV29</f>
        <v>0</v>
      </c>
      <c r="IWN6" s="243">
        <f>'Inbound SOS &amp; EOD'!ISW29</f>
        <v>0</v>
      </c>
      <c r="IWO6" s="243">
        <f>'Inbound SOS &amp; EOD'!ISX29</f>
        <v>0</v>
      </c>
      <c r="IWP6" s="243">
        <f>'Inbound SOS &amp; EOD'!ISY29</f>
        <v>0</v>
      </c>
      <c r="IWQ6" s="243">
        <f>'Inbound SOS &amp; EOD'!ISZ29</f>
        <v>0</v>
      </c>
      <c r="IWR6" s="243">
        <f>'Inbound SOS &amp; EOD'!ITA29</f>
        <v>0</v>
      </c>
      <c r="IWS6" s="243">
        <f>'Inbound SOS &amp; EOD'!ITB29</f>
        <v>0</v>
      </c>
      <c r="IWT6" s="243">
        <f>'Inbound SOS &amp; EOD'!ITC29</f>
        <v>0</v>
      </c>
      <c r="IWU6" s="243">
        <f>'Inbound SOS &amp; EOD'!ITD29</f>
        <v>0</v>
      </c>
      <c r="IWV6" s="243">
        <f>'Inbound SOS &amp; EOD'!ITE29</f>
        <v>0</v>
      </c>
      <c r="IWW6" s="243">
        <f>'Inbound SOS &amp; EOD'!ITF29</f>
        <v>0</v>
      </c>
      <c r="IWX6" s="243">
        <f>'Inbound SOS &amp; EOD'!ITG29</f>
        <v>0</v>
      </c>
      <c r="IWY6" s="243">
        <f>'Inbound SOS &amp; EOD'!ITH29</f>
        <v>0</v>
      </c>
      <c r="IWZ6" s="243">
        <f>'Inbound SOS &amp; EOD'!ITI29</f>
        <v>0</v>
      </c>
      <c r="IXA6" s="243">
        <f>'Inbound SOS &amp; EOD'!ITJ29</f>
        <v>0</v>
      </c>
      <c r="IXB6" s="243">
        <f>'Inbound SOS &amp; EOD'!ITK29</f>
        <v>0</v>
      </c>
      <c r="IXC6" s="243">
        <f>'Inbound SOS &amp; EOD'!ITL29</f>
        <v>0</v>
      </c>
      <c r="IXD6" s="243">
        <f>'Inbound SOS &amp; EOD'!ITM29</f>
        <v>0</v>
      </c>
      <c r="IXE6" s="243">
        <f>'Inbound SOS &amp; EOD'!ITN29</f>
        <v>0</v>
      </c>
      <c r="IXF6" s="243">
        <f>'Inbound SOS &amp; EOD'!ITO29</f>
        <v>0</v>
      </c>
      <c r="IXG6" s="243">
        <f>'Inbound SOS &amp; EOD'!ITP29</f>
        <v>0</v>
      </c>
      <c r="IXH6" s="243">
        <f>'Inbound SOS &amp; EOD'!ITQ29</f>
        <v>0</v>
      </c>
      <c r="IXI6" s="243">
        <f>'Inbound SOS &amp; EOD'!ITR29</f>
        <v>0</v>
      </c>
      <c r="IXJ6" s="243">
        <f>'Inbound SOS &amp; EOD'!ITS29</f>
        <v>0</v>
      </c>
      <c r="IXK6" s="243">
        <f>'Inbound SOS &amp; EOD'!ITT29</f>
        <v>0</v>
      </c>
      <c r="IXL6" s="243">
        <f>'Inbound SOS &amp; EOD'!ITU29</f>
        <v>0</v>
      </c>
      <c r="IXM6" s="243">
        <f>'Inbound SOS &amp; EOD'!ITV29</f>
        <v>0</v>
      </c>
      <c r="IXN6" s="243">
        <f>'Inbound SOS &amp; EOD'!ITW29</f>
        <v>0</v>
      </c>
      <c r="IXO6" s="243">
        <f>'Inbound SOS &amp; EOD'!ITX29</f>
        <v>0</v>
      </c>
      <c r="IXP6" s="243">
        <f>'Inbound SOS &amp; EOD'!ITY29</f>
        <v>0</v>
      </c>
      <c r="IXQ6" s="243">
        <f>'Inbound SOS &amp; EOD'!ITZ29</f>
        <v>0</v>
      </c>
      <c r="IXR6" s="243">
        <f>'Inbound SOS &amp; EOD'!IUA29</f>
        <v>0</v>
      </c>
      <c r="IXS6" s="243">
        <f>'Inbound SOS &amp; EOD'!IUB29</f>
        <v>0</v>
      </c>
      <c r="IXT6" s="243">
        <f>'Inbound SOS &amp; EOD'!IUC29</f>
        <v>0</v>
      </c>
      <c r="IXU6" s="243">
        <f>'Inbound SOS &amp; EOD'!IUD29</f>
        <v>0</v>
      </c>
      <c r="IXV6" s="243">
        <f>'Inbound SOS &amp; EOD'!IUE29</f>
        <v>0</v>
      </c>
      <c r="IXW6" s="243">
        <f>'Inbound SOS &amp; EOD'!IUF29</f>
        <v>0</v>
      </c>
      <c r="IXX6" s="243">
        <f>'Inbound SOS &amp; EOD'!IUG29</f>
        <v>0</v>
      </c>
      <c r="IXY6" s="243">
        <f>'Inbound SOS &amp; EOD'!IUH29</f>
        <v>0</v>
      </c>
      <c r="IXZ6" s="243">
        <f>'Inbound SOS &amp; EOD'!IUI29</f>
        <v>0</v>
      </c>
      <c r="IYA6" s="243">
        <f>'Inbound SOS &amp; EOD'!IUJ29</f>
        <v>0</v>
      </c>
      <c r="IYB6" s="243">
        <f>'Inbound SOS &amp; EOD'!IUK29</f>
        <v>0</v>
      </c>
      <c r="IYC6" s="243">
        <f>'Inbound SOS &amp; EOD'!IUL29</f>
        <v>0</v>
      </c>
      <c r="IYD6" s="243">
        <f>'Inbound SOS &amp; EOD'!IUM29</f>
        <v>0</v>
      </c>
      <c r="IYE6" s="243">
        <f>'Inbound SOS &amp; EOD'!IUN29</f>
        <v>0</v>
      </c>
      <c r="IYF6" s="243">
        <f>'Inbound SOS &amp; EOD'!IUO29</f>
        <v>0</v>
      </c>
      <c r="IYG6" s="243">
        <f>'Inbound SOS &amp; EOD'!IUP29</f>
        <v>0</v>
      </c>
      <c r="IYH6" s="243">
        <f>'Inbound SOS &amp; EOD'!IUQ29</f>
        <v>0</v>
      </c>
      <c r="IYI6" s="243">
        <f>'Inbound SOS &amp; EOD'!IUR29</f>
        <v>0</v>
      </c>
      <c r="IYJ6" s="243">
        <f>'Inbound SOS &amp; EOD'!IUS29</f>
        <v>0</v>
      </c>
      <c r="IYK6" s="243">
        <f>'Inbound SOS &amp; EOD'!IUT29</f>
        <v>0</v>
      </c>
      <c r="IYL6" s="243">
        <f>'Inbound SOS &amp; EOD'!IUU29</f>
        <v>0</v>
      </c>
      <c r="IYM6" s="243">
        <f>'Inbound SOS &amp; EOD'!IUV29</f>
        <v>0</v>
      </c>
      <c r="IYN6" s="243">
        <f>'Inbound SOS &amp; EOD'!IUW29</f>
        <v>0</v>
      </c>
      <c r="IYO6" s="243">
        <f>'Inbound SOS &amp; EOD'!IUX29</f>
        <v>0</v>
      </c>
      <c r="IYP6" s="243">
        <f>'Inbound SOS &amp; EOD'!IUY29</f>
        <v>0</v>
      </c>
      <c r="IYQ6" s="243">
        <f>'Inbound SOS &amp; EOD'!IUZ29</f>
        <v>0</v>
      </c>
      <c r="IYR6" s="243">
        <f>'Inbound SOS &amp; EOD'!IVA29</f>
        <v>0</v>
      </c>
      <c r="IYS6" s="243">
        <f>'Inbound SOS &amp; EOD'!IVB29</f>
        <v>0</v>
      </c>
      <c r="IYT6" s="243">
        <f>'Inbound SOS &amp; EOD'!IVC29</f>
        <v>0</v>
      </c>
      <c r="IYU6" s="243">
        <f>'Inbound SOS &amp; EOD'!IVD29</f>
        <v>0</v>
      </c>
      <c r="IYV6" s="243">
        <f>'Inbound SOS &amp; EOD'!IVE29</f>
        <v>0</v>
      </c>
      <c r="IYW6" s="243">
        <f>'Inbound SOS &amp; EOD'!IVF29</f>
        <v>0</v>
      </c>
      <c r="IYX6" s="243">
        <f>'Inbound SOS &amp; EOD'!IVG29</f>
        <v>0</v>
      </c>
      <c r="IYY6" s="243">
        <f>'Inbound SOS &amp; EOD'!IVH29</f>
        <v>0</v>
      </c>
      <c r="IYZ6" s="243">
        <f>'Inbound SOS &amp; EOD'!IVI29</f>
        <v>0</v>
      </c>
      <c r="IZA6" s="243">
        <f>'Inbound SOS &amp; EOD'!IVJ29</f>
        <v>0</v>
      </c>
      <c r="IZB6" s="243">
        <f>'Inbound SOS &amp; EOD'!IVK29</f>
        <v>0</v>
      </c>
      <c r="IZC6" s="243">
        <f>'Inbound SOS &amp; EOD'!IVL29</f>
        <v>0</v>
      </c>
      <c r="IZD6" s="243">
        <f>'Inbound SOS &amp; EOD'!IVM29</f>
        <v>0</v>
      </c>
      <c r="IZE6" s="243">
        <f>'Inbound SOS &amp; EOD'!IVN29</f>
        <v>0</v>
      </c>
      <c r="IZF6" s="243">
        <f>'Inbound SOS &amp; EOD'!IVO29</f>
        <v>0</v>
      </c>
      <c r="IZG6" s="243">
        <f>'Inbound SOS &amp; EOD'!IVP29</f>
        <v>0</v>
      </c>
      <c r="IZH6" s="243">
        <f>'Inbound SOS &amp; EOD'!IVQ29</f>
        <v>0</v>
      </c>
      <c r="IZI6" s="243">
        <f>'Inbound SOS &amp; EOD'!IVR29</f>
        <v>0</v>
      </c>
      <c r="IZJ6" s="243">
        <f>'Inbound SOS &amp; EOD'!IVS29</f>
        <v>0</v>
      </c>
      <c r="IZK6" s="243">
        <f>'Inbound SOS &amp; EOD'!IVT29</f>
        <v>0</v>
      </c>
      <c r="IZL6" s="243">
        <f>'Inbound SOS &amp; EOD'!IVU29</f>
        <v>0</v>
      </c>
      <c r="IZM6" s="243">
        <f>'Inbound SOS &amp; EOD'!IVV29</f>
        <v>0</v>
      </c>
      <c r="IZN6" s="243">
        <f>'Inbound SOS &amp; EOD'!IVW29</f>
        <v>0</v>
      </c>
      <c r="IZO6" s="243">
        <f>'Inbound SOS &amp; EOD'!IVX29</f>
        <v>0</v>
      </c>
      <c r="IZP6" s="243">
        <f>'Inbound SOS &amp; EOD'!IVY29</f>
        <v>0</v>
      </c>
      <c r="IZQ6" s="243">
        <f>'Inbound SOS &amp; EOD'!IVZ29</f>
        <v>0</v>
      </c>
      <c r="IZR6" s="243">
        <f>'Inbound SOS &amp; EOD'!IWA29</f>
        <v>0</v>
      </c>
      <c r="IZS6" s="243">
        <f>'Inbound SOS &amp; EOD'!IWB29</f>
        <v>0</v>
      </c>
      <c r="IZT6" s="243">
        <f>'Inbound SOS &amp; EOD'!IWC29</f>
        <v>0</v>
      </c>
      <c r="IZU6" s="243">
        <f>'Inbound SOS &amp; EOD'!IWD29</f>
        <v>0</v>
      </c>
      <c r="IZV6" s="243">
        <f>'Inbound SOS &amp; EOD'!IWE29</f>
        <v>0</v>
      </c>
      <c r="IZW6" s="243">
        <f>'Inbound SOS &amp; EOD'!IWF29</f>
        <v>0</v>
      </c>
      <c r="IZX6" s="243">
        <f>'Inbound SOS &amp; EOD'!IWG29</f>
        <v>0</v>
      </c>
      <c r="IZY6" s="243">
        <f>'Inbound SOS &amp; EOD'!IWH29</f>
        <v>0</v>
      </c>
      <c r="IZZ6" s="243">
        <f>'Inbound SOS &amp; EOD'!IWI29</f>
        <v>0</v>
      </c>
      <c r="JAA6" s="243">
        <f>'Inbound SOS &amp; EOD'!IWJ29</f>
        <v>0</v>
      </c>
      <c r="JAB6" s="243">
        <f>'Inbound SOS &amp; EOD'!IWK29</f>
        <v>0</v>
      </c>
      <c r="JAC6" s="243">
        <f>'Inbound SOS &amp; EOD'!IWL29</f>
        <v>0</v>
      </c>
      <c r="JAD6" s="243">
        <f>'Inbound SOS &amp; EOD'!IWM29</f>
        <v>0</v>
      </c>
      <c r="JAE6" s="243">
        <f>'Inbound SOS &amp; EOD'!IWN29</f>
        <v>0</v>
      </c>
      <c r="JAF6" s="243">
        <f>'Inbound SOS &amp; EOD'!IWO29</f>
        <v>0</v>
      </c>
      <c r="JAG6" s="243">
        <f>'Inbound SOS &amp; EOD'!IWP29</f>
        <v>0</v>
      </c>
      <c r="JAH6" s="243">
        <f>'Inbound SOS &amp; EOD'!IWQ29</f>
        <v>0</v>
      </c>
      <c r="JAI6" s="243">
        <f>'Inbound SOS &amp; EOD'!IWR29</f>
        <v>0</v>
      </c>
      <c r="JAJ6" s="243">
        <f>'Inbound SOS &amp; EOD'!IWS29</f>
        <v>0</v>
      </c>
      <c r="JAK6" s="243">
        <f>'Inbound SOS &amp; EOD'!IWT29</f>
        <v>0</v>
      </c>
      <c r="JAL6" s="243">
        <f>'Inbound SOS &amp; EOD'!IWU29</f>
        <v>0</v>
      </c>
      <c r="JAM6" s="243">
        <f>'Inbound SOS &amp; EOD'!IWV29</f>
        <v>0</v>
      </c>
      <c r="JAN6" s="243">
        <f>'Inbound SOS &amp; EOD'!IWW29</f>
        <v>0</v>
      </c>
      <c r="JAO6" s="243">
        <f>'Inbound SOS &amp; EOD'!IWX29</f>
        <v>0</v>
      </c>
      <c r="JAP6" s="243">
        <f>'Inbound SOS &amp; EOD'!IWY29</f>
        <v>0</v>
      </c>
      <c r="JAQ6" s="243">
        <f>'Inbound SOS &amp; EOD'!IWZ29</f>
        <v>0</v>
      </c>
      <c r="JAR6" s="243">
        <f>'Inbound SOS &amp; EOD'!IXA29</f>
        <v>0</v>
      </c>
      <c r="JAS6" s="243">
        <f>'Inbound SOS &amp; EOD'!IXB29</f>
        <v>0</v>
      </c>
      <c r="JAT6" s="243">
        <f>'Inbound SOS &amp; EOD'!IXC29</f>
        <v>0</v>
      </c>
      <c r="JAU6" s="243">
        <f>'Inbound SOS &amp; EOD'!IXD29</f>
        <v>0</v>
      </c>
      <c r="JAV6" s="243">
        <f>'Inbound SOS &amp; EOD'!IXE29</f>
        <v>0</v>
      </c>
      <c r="JAW6" s="243">
        <f>'Inbound SOS &amp; EOD'!IXF29</f>
        <v>0</v>
      </c>
      <c r="JAX6" s="243">
        <f>'Inbound SOS &amp; EOD'!IXG29</f>
        <v>0</v>
      </c>
      <c r="JAY6" s="243">
        <f>'Inbound SOS &amp; EOD'!IXH29</f>
        <v>0</v>
      </c>
      <c r="JAZ6" s="243">
        <f>'Inbound SOS &amp; EOD'!IXI29</f>
        <v>0</v>
      </c>
      <c r="JBA6" s="243">
        <f>'Inbound SOS &amp; EOD'!IXJ29</f>
        <v>0</v>
      </c>
      <c r="JBB6" s="243">
        <f>'Inbound SOS &amp; EOD'!IXK29</f>
        <v>0</v>
      </c>
      <c r="JBC6" s="243">
        <f>'Inbound SOS &amp; EOD'!IXL29</f>
        <v>0</v>
      </c>
      <c r="JBD6" s="243">
        <f>'Inbound SOS &amp; EOD'!IXM29</f>
        <v>0</v>
      </c>
      <c r="JBE6" s="243">
        <f>'Inbound SOS &amp; EOD'!IXN29</f>
        <v>0</v>
      </c>
      <c r="JBF6" s="243">
        <f>'Inbound SOS &amp; EOD'!IXO29</f>
        <v>0</v>
      </c>
      <c r="JBG6" s="243">
        <f>'Inbound SOS &amp; EOD'!IXP29</f>
        <v>0</v>
      </c>
      <c r="JBH6" s="243">
        <f>'Inbound SOS &amp; EOD'!IXQ29</f>
        <v>0</v>
      </c>
      <c r="JBI6" s="243">
        <f>'Inbound SOS &amp; EOD'!IXR29</f>
        <v>0</v>
      </c>
      <c r="JBJ6" s="243">
        <f>'Inbound SOS &amp; EOD'!IXS29</f>
        <v>0</v>
      </c>
      <c r="JBK6" s="243">
        <f>'Inbound SOS &amp; EOD'!IXT29</f>
        <v>0</v>
      </c>
      <c r="JBL6" s="243">
        <f>'Inbound SOS &amp; EOD'!IXU29</f>
        <v>0</v>
      </c>
      <c r="JBM6" s="243">
        <f>'Inbound SOS &amp; EOD'!IXV29</f>
        <v>0</v>
      </c>
      <c r="JBN6" s="243">
        <f>'Inbound SOS &amp; EOD'!IXW29</f>
        <v>0</v>
      </c>
      <c r="JBO6" s="243">
        <f>'Inbound SOS &amp; EOD'!IXX29</f>
        <v>0</v>
      </c>
      <c r="JBP6" s="243">
        <f>'Inbound SOS &amp; EOD'!IXY29</f>
        <v>0</v>
      </c>
      <c r="JBQ6" s="243">
        <f>'Inbound SOS &amp; EOD'!IXZ29</f>
        <v>0</v>
      </c>
      <c r="JBR6" s="243">
        <f>'Inbound SOS &amp; EOD'!IYA29</f>
        <v>0</v>
      </c>
      <c r="JBS6" s="243">
        <f>'Inbound SOS &amp; EOD'!IYB29</f>
        <v>0</v>
      </c>
      <c r="JBT6" s="243">
        <f>'Inbound SOS &amp; EOD'!IYC29</f>
        <v>0</v>
      </c>
      <c r="JBU6" s="243">
        <f>'Inbound SOS &amp; EOD'!IYD29</f>
        <v>0</v>
      </c>
      <c r="JBV6" s="243">
        <f>'Inbound SOS &amp; EOD'!IYE29</f>
        <v>0</v>
      </c>
      <c r="JBW6" s="243">
        <f>'Inbound SOS &amp; EOD'!IYF29</f>
        <v>0</v>
      </c>
      <c r="JBX6" s="243">
        <f>'Inbound SOS &amp; EOD'!IYG29</f>
        <v>0</v>
      </c>
      <c r="JBY6" s="243">
        <f>'Inbound SOS &amp; EOD'!IYH29</f>
        <v>0</v>
      </c>
      <c r="JBZ6" s="243">
        <f>'Inbound SOS &amp; EOD'!IYI29</f>
        <v>0</v>
      </c>
      <c r="JCA6" s="243">
        <f>'Inbound SOS &amp; EOD'!IYJ29</f>
        <v>0</v>
      </c>
      <c r="JCB6" s="243">
        <f>'Inbound SOS &amp; EOD'!IYK29</f>
        <v>0</v>
      </c>
      <c r="JCC6" s="243">
        <f>'Inbound SOS &amp; EOD'!IYL29</f>
        <v>0</v>
      </c>
      <c r="JCD6" s="243">
        <f>'Inbound SOS &amp; EOD'!IYM29</f>
        <v>0</v>
      </c>
      <c r="JCE6" s="243">
        <f>'Inbound SOS &amp; EOD'!IYN29</f>
        <v>0</v>
      </c>
      <c r="JCF6" s="243">
        <f>'Inbound SOS &amp; EOD'!IYO29</f>
        <v>0</v>
      </c>
      <c r="JCG6" s="243">
        <f>'Inbound SOS &amp; EOD'!IYP29</f>
        <v>0</v>
      </c>
      <c r="JCH6" s="243">
        <f>'Inbound SOS &amp; EOD'!IYQ29</f>
        <v>0</v>
      </c>
      <c r="JCI6" s="243">
        <f>'Inbound SOS &amp; EOD'!IYR29</f>
        <v>0</v>
      </c>
      <c r="JCJ6" s="243">
        <f>'Inbound SOS &amp; EOD'!IYS29</f>
        <v>0</v>
      </c>
      <c r="JCK6" s="243">
        <f>'Inbound SOS &amp; EOD'!IYT29</f>
        <v>0</v>
      </c>
      <c r="JCL6" s="243">
        <f>'Inbound SOS &amp; EOD'!IYU29</f>
        <v>0</v>
      </c>
      <c r="JCM6" s="243">
        <f>'Inbound SOS &amp; EOD'!IYV29</f>
        <v>0</v>
      </c>
      <c r="JCN6" s="243">
        <f>'Inbound SOS &amp; EOD'!IYW29</f>
        <v>0</v>
      </c>
      <c r="JCO6" s="243">
        <f>'Inbound SOS &amp; EOD'!IYX29</f>
        <v>0</v>
      </c>
      <c r="JCP6" s="243">
        <f>'Inbound SOS &amp; EOD'!IYY29</f>
        <v>0</v>
      </c>
      <c r="JCQ6" s="243">
        <f>'Inbound SOS &amp; EOD'!IYZ29</f>
        <v>0</v>
      </c>
      <c r="JCR6" s="243">
        <f>'Inbound SOS &amp; EOD'!IZA29</f>
        <v>0</v>
      </c>
      <c r="JCS6" s="243">
        <f>'Inbound SOS &amp; EOD'!IZB29</f>
        <v>0</v>
      </c>
      <c r="JCT6" s="243">
        <f>'Inbound SOS &amp; EOD'!IZC29</f>
        <v>0</v>
      </c>
      <c r="JCU6" s="243">
        <f>'Inbound SOS &amp; EOD'!IZD29</f>
        <v>0</v>
      </c>
      <c r="JCV6" s="243">
        <f>'Inbound SOS &amp; EOD'!IZE29</f>
        <v>0</v>
      </c>
      <c r="JCW6" s="243">
        <f>'Inbound SOS &amp; EOD'!IZF29</f>
        <v>0</v>
      </c>
      <c r="JCX6" s="243">
        <f>'Inbound SOS &amp; EOD'!IZG29</f>
        <v>0</v>
      </c>
      <c r="JCY6" s="243">
        <f>'Inbound SOS &amp; EOD'!IZH29</f>
        <v>0</v>
      </c>
      <c r="JCZ6" s="243">
        <f>'Inbound SOS &amp; EOD'!IZI29</f>
        <v>0</v>
      </c>
      <c r="JDA6" s="243">
        <f>'Inbound SOS &amp; EOD'!IZJ29</f>
        <v>0</v>
      </c>
      <c r="JDB6" s="243">
        <f>'Inbound SOS &amp; EOD'!IZK29</f>
        <v>0</v>
      </c>
      <c r="JDC6" s="243">
        <f>'Inbound SOS &amp; EOD'!IZL29</f>
        <v>0</v>
      </c>
      <c r="JDD6" s="243">
        <f>'Inbound SOS &amp; EOD'!IZM29</f>
        <v>0</v>
      </c>
      <c r="JDE6" s="243">
        <f>'Inbound SOS &amp; EOD'!IZN29</f>
        <v>0</v>
      </c>
      <c r="JDF6" s="243">
        <f>'Inbound SOS &amp; EOD'!IZO29</f>
        <v>0</v>
      </c>
      <c r="JDG6" s="243">
        <f>'Inbound SOS &amp; EOD'!IZP29</f>
        <v>0</v>
      </c>
      <c r="JDH6" s="243">
        <f>'Inbound SOS &amp; EOD'!IZQ29</f>
        <v>0</v>
      </c>
      <c r="JDI6" s="243">
        <f>'Inbound SOS &amp; EOD'!IZR29</f>
        <v>0</v>
      </c>
      <c r="JDJ6" s="243">
        <f>'Inbound SOS &amp; EOD'!IZS29</f>
        <v>0</v>
      </c>
      <c r="JDK6" s="243">
        <f>'Inbound SOS &amp; EOD'!IZT29</f>
        <v>0</v>
      </c>
      <c r="JDL6" s="243">
        <f>'Inbound SOS &amp; EOD'!IZU29</f>
        <v>0</v>
      </c>
      <c r="JDM6" s="243">
        <f>'Inbound SOS &amp; EOD'!IZV29</f>
        <v>0</v>
      </c>
      <c r="JDN6" s="243">
        <f>'Inbound SOS &amp; EOD'!IZW29</f>
        <v>0</v>
      </c>
      <c r="JDO6" s="243">
        <f>'Inbound SOS &amp; EOD'!IZX29</f>
        <v>0</v>
      </c>
      <c r="JDP6" s="243">
        <f>'Inbound SOS &amp; EOD'!IZY29</f>
        <v>0</v>
      </c>
      <c r="JDQ6" s="243">
        <f>'Inbound SOS &amp; EOD'!IZZ29</f>
        <v>0</v>
      </c>
      <c r="JDR6" s="243">
        <f>'Inbound SOS &amp; EOD'!JAA29</f>
        <v>0</v>
      </c>
      <c r="JDS6" s="243">
        <f>'Inbound SOS &amp; EOD'!JAB29</f>
        <v>0</v>
      </c>
      <c r="JDT6" s="243">
        <f>'Inbound SOS &amp; EOD'!JAC29</f>
        <v>0</v>
      </c>
      <c r="JDU6" s="243">
        <f>'Inbound SOS &amp; EOD'!JAD29</f>
        <v>0</v>
      </c>
      <c r="JDV6" s="243">
        <f>'Inbound SOS &amp; EOD'!JAE29</f>
        <v>0</v>
      </c>
      <c r="JDW6" s="243">
        <f>'Inbound SOS &amp; EOD'!JAF29</f>
        <v>0</v>
      </c>
      <c r="JDX6" s="243">
        <f>'Inbound SOS &amp; EOD'!JAG29</f>
        <v>0</v>
      </c>
      <c r="JDY6" s="243">
        <f>'Inbound SOS &amp; EOD'!JAH29</f>
        <v>0</v>
      </c>
      <c r="JDZ6" s="243">
        <f>'Inbound SOS &amp; EOD'!JAI29</f>
        <v>0</v>
      </c>
      <c r="JEA6" s="243">
        <f>'Inbound SOS &amp; EOD'!JAJ29</f>
        <v>0</v>
      </c>
      <c r="JEB6" s="243">
        <f>'Inbound SOS &amp; EOD'!JAK29</f>
        <v>0</v>
      </c>
      <c r="JEC6" s="243">
        <f>'Inbound SOS &amp; EOD'!JAL29</f>
        <v>0</v>
      </c>
      <c r="JED6" s="243">
        <f>'Inbound SOS &amp; EOD'!JAM29</f>
        <v>0</v>
      </c>
      <c r="JEE6" s="243">
        <f>'Inbound SOS &amp; EOD'!JAN29</f>
        <v>0</v>
      </c>
      <c r="JEF6" s="243">
        <f>'Inbound SOS &amp; EOD'!JAO29</f>
        <v>0</v>
      </c>
      <c r="JEG6" s="243">
        <f>'Inbound SOS &amp; EOD'!JAP29</f>
        <v>0</v>
      </c>
      <c r="JEH6" s="243">
        <f>'Inbound SOS &amp; EOD'!JAQ29</f>
        <v>0</v>
      </c>
      <c r="JEI6" s="243">
        <f>'Inbound SOS &amp; EOD'!JAR29</f>
        <v>0</v>
      </c>
      <c r="JEJ6" s="243">
        <f>'Inbound SOS &amp; EOD'!JAS29</f>
        <v>0</v>
      </c>
      <c r="JEK6" s="243">
        <f>'Inbound SOS &amp; EOD'!JAT29</f>
        <v>0</v>
      </c>
      <c r="JEL6" s="243">
        <f>'Inbound SOS &amp; EOD'!JAU29</f>
        <v>0</v>
      </c>
      <c r="JEM6" s="243">
        <f>'Inbound SOS &amp; EOD'!JAV29</f>
        <v>0</v>
      </c>
      <c r="JEN6" s="243">
        <f>'Inbound SOS &amp; EOD'!JAW29</f>
        <v>0</v>
      </c>
      <c r="JEO6" s="243">
        <f>'Inbound SOS &amp; EOD'!JAX29</f>
        <v>0</v>
      </c>
      <c r="JEP6" s="243">
        <f>'Inbound SOS &amp; EOD'!JAY29</f>
        <v>0</v>
      </c>
      <c r="JEQ6" s="243">
        <f>'Inbound SOS &amp; EOD'!JAZ29</f>
        <v>0</v>
      </c>
      <c r="JER6" s="243">
        <f>'Inbound SOS &amp; EOD'!JBA29</f>
        <v>0</v>
      </c>
      <c r="JES6" s="243">
        <f>'Inbound SOS &amp; EOD'!JBB29</f>
        <v>0</v>
      </c>
      <c r="JET6" s="243">
        <f>'Inbound SOS &amp; EOD'!JBC29</f>
        <v>0</v>
      </c>
      <c r="JEU6" s="243">
        <f>'Inbound SOS &amp; EOD'!JBD29</f>
        <v>0</v>
      </c>
      <c r="JEV6" s="243">
        <f>'Inbound SOS &amp; EOD'!JBE29</f>
        <v>0</v>
      </c>
      <c r="JEW6" s="243">
        <f>'Inbound SOS &amp; EOD'!JBF29</f>
        <v>0</v>
      </c>
      <c r="JEX6" s="243">
        <f>'Inbound SOS &amp; EOD'!JBG29</f>
        <v>0</v>
      </c>
      <c r="JEY6" s="243">
        <f>'Inbound SOS &amp; EOD'!JBH29</f>
        <v>0</v>
      </c>
      <c r="JEZ6" s="243">
        <f>'Inbound SOS &amp; EOD'!JBI29</f>
        <v>0</v>
      </c>
      <c r="JFA6" s="243">
        <f>'Inbound SOS &amp; EOD'!JBJ29</f>
        <v>0</v>
      </c>
      <c r="JFB6" s="243">
        <f>'Inbound SOS &amp; EOD'!JBK29</f>
        <v>0</v>
      </c>
      <c r="JFC6" s="243">
        <f>'Inbound SOS &amp; EOD'!JBL29</f>
        <v>0</v>
      </c>
      <c r="JFD6" s="243">
        <f>'Inbound SOS &amp; EOD'!JBM29</f>
        <v>0</v>
      </c>
      <c r="JFE6" s="243">
        <f>'Inbound SOS &amp; EOD'!JBN29</f>
        <v>0</v>
      </c>
      <c r="JFF6" s="243">
        <f>'Inbound SOS &amp; EOD'!JBO29</f>
        <v>0</v>
      </c>
      <c r="JFG6" s="243">
        <f>'Inbound SOS &amp; EOD'!JBP29</f>
        <v>0</v>
      </c>
      <c r="JFH6" s="243">
        <f>'Inbound SOS &amp; EOD'!JBQ29</f>
        <v>0</v>
      </c>
      <c r="JFI6" s="243">
        <f>'Inbound SOS &amp; EOD'!JBR29</f>
        <v>0</v>
      </c>
      <c r="JFJ6" s="243">
        <f>'Inbound SOS &amp; EOD'!JBS29</f>
        <v>0</v>
      </c>
      <c r="JFK6" s="243">
        <f>'Inbound SOS &amp; EOD'!JBT29</f>
        <v>0</v>
      </c>
      <c r="JFL6" s="243">
        <f>'Inbound SOS &amp; EOD'!JBU29</f>
        <v>0</v>
      </c>
      <c r="JFM6" s="243">
        <f>'Inbound SOS &amp; EOD'!JBV29</f>
        <v>0</v>
      </c>
      <c r="JFN6" s="243">
        <f>'Inbound SOS &amp; EOD'!JBW29</f>
        <v>0</v>
      </c>
      <c r="JFO6" s="243">
        <f>'Inbound SOS &amp; EOD'!JBX29</f>
        <v>0</v>
      </c>
      <c r="JFP6" s="243">
        <f>'Inbound SOS &amp; EOD'!JBY29</f>
        <v>0</v>
      </c>
      <c r="JFQ6" s="243">
        <f>'Inbound SOS &amp; EOD'!JBZ29</f>
        <v>0</v>
      </c>
      <c r="JFR6" s="243">
        <f>'Inbound SOS &amp; EOD'!JCA29</f>
        <v>0</v>
      </c>
      <c r="JFS6" s="243">
        <f>'Inbound SOS &amp; EOD'!JCB29</f>
        <v>0</v>
      </c>
      <c r="JFT6" s="243">
        <f>'Inbound SOS &amp; EOD'!JCC29</f>
        <v>0</v>
      </c>
      <c r="JFU6" s="243">
        <f>'Inbound SOS &amp; EOD'!JCD29</f>
        <v>0</v>
      </c>
      <c r="JFV6" s="243">
        <f>'Inbound SOS &amp; EOD'!JCE29</f>
        <v>0</v>
      </c>
      <c r="JFW6" s="243">
        <f>'Inbound SOS &amp; EOD'!JCF29</f>
        <v>0</v>
      </c>
      <c r="JFX6" s="243">
        <f>'Inbound SOS &amp; EOD'!JCG29</f>
        <v>0</v>
      </c>
      <c r="JFY6" s="243">
        <f>'Inbound SOS &amp; EOD'!JCH29</f>
        <v>0</v>
      </c>
      <c r="JFZ6" s="243">
        <f>'Inbound SOS &amp; EOD'!JCI29</f>
        <v>0</v>
      </c>
      <c r="JGA6" s="243">
        <f>'Inbound SOS &amp; EOD'!JCJ29</f>
        <v>0</v>
      </c>
      <c r="JGB6" s="243">
        <f>'Inbound SOS &amp; EOD'!JCK29</f>
        <v>0</v>
      </c>
      <c r="JGC6" s="243">
        <f>'Inbound SOS &amp; EOD'!JCL29</f>
        <v>0</v>
      </c>
      <c r="JGD6" s="243">
        <f>'Inbound SOS &amp; EOD'!JCM29</f>
        <v>0</v>
      </c>
      <c r="JGE6" s="243">
        <f>'Inbound SOS &amp; EOD'!JCN29</f>
        <v>0</v>
      </c>
      <c r="JGF6" s="243">
        <f>'Inbound SOS &amp; EOD'!JCO29</f>
        <v>0</v>
      </c>
      <c r="JGG6" s="243">
        <f>'Inbound SOS &amp; EOD'!JCP29</f>
        <v>0</v>
      </c>
      <c r="JGH6" s="243">
        <f>'Inbound SOS &amp; EOD'!JCQ29</f>
        <v>0</v>
      </c>
      <c r="JGI6" s="243">
        <f>'Inbound SOS &amp; EOD'!JCR29</f>
        <v>0</v>
      </c>
      <c r="JGJ6" s="243">
        <f>'Inbound SOS &amp; EOD'!JCS29</f>
        <v>0</v>
      </c>
      <c r="JGK6" s="243">
        <f>'Inbound SOS &amp; EOD'!JCT29</f>
        <v>0</v>
      </c>
      <c r="JGL6" s="243">
        <f>'Inbound SOS &amp; EOD'!JCU29</f>
        <v>0</v>
      </c>
      <c r="JGM6" s="243">
        <f>'Inbound SOS &amp; EOD'!JCV29</f>
        <v>0</v>
      </c>
      <c r="JGN6" s="243">
        <f>'Inbound SOS &amp; EOD'!JCW29</f>
        <v>0</v>
      </c>
      <c r="JGO6" s="243">
        <f>'Inbound SOS &amp; EOD'!JCX29</f>
        <v>0</v>
      </c>
      <c r="JGP6" s="243">
        <f>'Inbound SOS &amp; EOD'!JCY29</f>
        <v>0</v>
      </c>
      <c r="JGQ6" s="243">
        <f>'Inbound SOS &amp; EOD'!JCZ29</f>
        <v>0</v>
      </c>
      <c r="JGR6" s="243">
        <f>'Inbound SOS &amp; EOD'!JDA29</f>
        <v>0</v>
      </c>
      <c r="JGS6" s="243">
        <f>'Inbound SOS &amp; EOD'!JDB29</f>
        <v>0</v>
      </c>
      <c r="JGT6" s="243">
        <f>'Inbound SOS &amp; EOD'!JDC29</f>
        <v>0</v>
      </c>
      <c r="JGU6" s="243">
        <f>'Inbound SOS &amp; EOD'!JDD29</f>
        <v>0</v>
      </c>
      <c r="JGV6" s="243">
        <f>'Inbound SOS &amp; EOD'!JDE29</f>
        <v>0</v>
      </c>
      <c r="JGW6" s="243">
        <f>'Inbound SOS &amp; EOD'!JDF29</f>
        <v>0</v>
      </c>
      <c r="JGX6" s="243">
        <f>'Inbound SOS &amp; EOD'!JDG29</f>
        <v>0</v>
      </c>
      <c r="JGY6" s="243">
        <f>'Inbound SOS &amp; EOD'!JDH29</f>
        <v>0</v>
      </c>
      <c r="JGZ6" s="243">
        <f>'Inbound SOS &amp; EOD'!JDI29</f>
        <v>0</v>
      </c>
      <c r="JHA6" s="243">
        <f>'Inbound SOS &amp; EOD'!JDJ29</f>
        <v>0</v>
      </c>
      <c r="JHB6" s="243">
        <f>'Inbound SOS &amp; EOD'!JDK29</f>
        <v>0</v>
      </c>
      <c r="JHC6" s="243">
        <f>'Inbound SOS &amp; EOD'!JDL29</f>
        <v>0</v>
      </c>
      <c r="JHD6" s="243">
        <f>'Inbound SOS &amp; EOD'!JDM29</f>
        <v>0</v>
      </c>
      <c r="JHE6" s="243">
        <f>'Inbound SOS &amp; EOD'!JDN29</f>
        <v>0</v>
      </c>
      <c r="JHF6" s="243">
        <f>'Inbound SOS &amp; EOD'!JDO29</f>
        <v>0</v>
      </c>
      <c r="JHG6" s="243">
        <f>'Inbound SOS &amp; EOD'!JDP29</f>
        <v>0</v>
      </c>
      <c r="JHH6" s="243">
        <f>'Inbound SOS &amp; EOD'!JDQ29</f>
        <v>0</v>
      </c>
      <c r="JHI6" s="243">
        <f>'Inbound SOS &amp; EOD'!JDR29</f>
        <v>0</v>
      </c>
      <c r="JHJ6" s="243">
        <f>'Inbound SOS &amp; EOD'!JDS29</f>
        <v>0</v>
      </c>
      <c r="JHK6" s="243">
        <f>'Inbound SOS &amp; EOD'!JDT29</f>
        <v>0</v>
      </c>
      <c r="JHL6" s="243">
        <f>'Inbound SOS &amp; EOD'!JDU29</f>
        <v>0</v>
      </c>
      <c r="JHM6" s="243">
        <f>'Inbound SOS &amp; EOD'!JDV29</f>
        <v>0</v>
      </c>
      <c r="JHN6" s="243">
        <f>'Inbound SOS &amp; EOD'!JDW29</f>
        <v>0</v>
      </c>
      <c r="JHO6" s="243">
        <f>'Inbound SOS &amp; EOD'!JDX29</f>
        <v>0</v>
      </c>
      <c r="JHP6" s="243">
        <f>'Inbound SOS &amp; EOD'!JDY29</f>
        <v>0</v>
      </c>
      <c r="JHQ6" s="243">
        <f>'Inbound SOS &amp; EOD'!JDZ29</f>
        <v>0</v>
      </c>
      <c r="JHR6" s="243">
        <f>'Inbound SOS &amp; EOD'!JEA29</f>
        <v>0</v>
      </c>
      <c r="JHS6" s="243">
        <f>'Inbound SOS &amp; EOD'!JEB29</f>
        <v>0</v>
      </c>
      <c r="JHT6" s="243">
        <f>'Inbound SOS &amp; EOD'!JEC29</f>
        <v>0</v>
      </c>
      <c r="JHU6" s="243">
        <f>'Inbound SOS &amp; EOD'!JED29</f>
        <v>0</v>
      </c>
      <c r="JHV6" s="243">
        <f>'Inbound SOS &amp; EOD'!JEE29</f>
        <v>0</v>
      </c>
      <c r="JHW6" s="243">
        <f>'Inbound SOS &amp; EOD'!JEF29</f>
        <v>0</v>
      </c>
      <c r="JHX6" s="243">
        <f>'Inbound SOS &amp; EOD'!JEG29</f>
        <v>0</v>
      </c>
      <c r="JHY6" s="243">
        <f>'Inbound SOS &amp; EOD'!JEH29</f>
        <v>0</v>
      </c>
      <c r="JHZ6" s="243">
        <f>'Inbound SOS &amp; EOD'!JEI29</f>
        <v>0</v>
      </c>
      <c r="JIA6" s="243">
        <f>'Inbound SOS &amp; EOD'!JEJ29</f>
        <v>0</v>
      </c>
      <c r="JIB6" s="243">
        <f>'Inbound SOS &amp; EOD'!JEK29</f>
        <v>0</v>
      </c>
      <c r="JIC6" s="243">
        <f>'Inbound SOS &amp; EOD'!JEL29</f>
        <v>0</v>
      </c>
      <c r="JID6" s="243">
        <f>'Inbound SOS &amp; EOD'!JEM29</f>
        <v>0</v>
      </c>
      <c r="JIE6" s="243">
        <f>'Inbound SOS &amp; EOD'!JEN29</f>
        <v>0</v>
      </c>
      <c r="JIF6" s="243">
        <f>'Inbound SOS &amp; EOD'!JEO29</f>
        <v>0</v>
      </c>
      <c r="JIG6" s="243">
        <f>'Inbound SOS &amp; EOD'!JEP29</f>
        <v>0</v>
      </c>
      <c r="JIH6" s="243">
        <f>'Inbound SOS &amp; EOD'!JEQ29</f>
        <v>0</v>
      </c>
      <c r="JII6" s="243">
        <f>'Inbound SOS &amp; EOD'!JER29</f>
        <v>0</v>
      </c>
      <c r="JIJ6" s="243">
        <f>'Inbound SOS &amp; EOD'!JES29</f>
        <v>0</v>
      </c>
      <c r="JIK6" s="243">
        <f>'Inbound SOS &amp; EOD'!JET29</f>
        <v>0</v>
      </c>
      <c r="JIL6" s="243">
        <f>'Inbound SOS &amp; EOD'!JEU29</f>
        <v>0</v>
      </c>
      <c r="JIM6" s="243">
        <f>'Inbound SOS &amp; EOD'!JEV29</f>
        <v>0</v>
      </c>
      <c r="JIN6" s="243">
        <f>'Inbound SOS &amp; EOD'!JEW29</f>
        <v>0</v>
      </c>
      <c r="JIO6" s="243">
        <f>'Inbound SOS &amp; EOD'!JEX29</f>
        <v>0</v>
      </c>
      <c r="JIP6" s="243">
        <f>'Inbound SOS &amp; EOD'!JEY29</f>
        <v>0</v>
      </c>
      <c r="JIQ6" s="243">
        <f>'Inbound SOS &amp; EOD'!JEZ29</f>
        <v>0</v>
      </c>
      <c r="JIR6" s="243">
        <f>'Inbound SOS &amp; EOD'!JFA29</f>
        <v>0</v>
      </c>
      <c r="JIS6" s="243">
        <f>'Inbound SOS &amp; EOD'!JFB29</f>
        <v>0</v>
      </c>
      <c r="JIT6" s="243">
        <f>'Inbound SOS &amp; EOD'!JFC29</f>
        <v>0</v>
      </c>
      <c r="JIU6" s="243">
        <f>'Inbound SOS &amp; EOD'!JFD29</f>
        <v>0</v>
      </c>
      <c r="JIV6" s="243">
        <f>'Inbound SOS &amp; EOD'!JFE29</f>
        <v>0</v>
      </c>
      <c r="JIW6" s="243">
        <f>'Inbound SOS &amp; EOD'!JFF29</f>
        <v>0</v>
      </c>
      <c r="JIX6" s="243">
        <f>'Inbound SOS &amp; EOD'!JFG29</f>
        <v>0</v>
      </c>
      <c r="JIY6" s="243">
        <f>'Inbound SOS &amp; EOD'!JFH29</f>
        <v>0</v>
      </c>
      <c r="JIZ6" s="243">
        <f>'Inbound SOS &amp; EOD'!JFI29</f>
        <v>0</v>
      </c>
      <c r="JJA6" s="243">
        <f>'Inbound SOS &amp; EOD'!JFJ29</f>
        <v>0</v>
      </c>
      <c r="JJB6" s="243">
        <f>'Inbound SOS &amp; EOD'!JFK29</f>
        <v>0</v>
      </c>
      <c r="JJC6" s="243">
        <f>'Inbound SOS &amp; EOD'!JFL29</f>
        <v>0</v>
      </c>
      <c r="JJD6" s="243">
        <f>'Inbound SOS &amp; EOD'!JFM29</f>
        <v>0</v>
      </c>
      <c r="JJE6" s="243">
        <f>'Inbound SOS &amp; EOD'!JFN29</f>
        <v>0</v>
      </c>
      <c r="JJF6" s="243">
        <f>'Inbound SOS &amp; EOD'!JFO29</f>
        <v>0</v>
      </c>
      <c r="JJG6" s="243">
        <f>'Inbound SOS &amp; EOD'!JFP29</f>
        <v>0</v>
      </c>
      <c r="JJH6" s="243">
        <f>'Inbound SOS &amp; EOD'!JFQ29</f>
        <v>0</v>
      </c>
      <c r="JJI6" s="243">
        <f>'Inbound SOS &amp; EOD'!JFR29</f>
        <v>0</v>
      </c>
      <c r="JJJ6" s="243">
        <f>'Inbound SOS &amp; EOD'!JFS29</f>
        <v>0</v>
      </c>
      <c r="JJK6" s="243">
        <f>'Inbound SOS &amp; EOD'!JFT29</f>
        <v>0</v>
      </c>
      <c r="JJL6" s="243">
        <f>'Inbound SOS &amp; EOD'!JFU29</f>
        <v>0</v>
      </c>
      <c r="JJM6" s="243">
        <f>'Inbound SOS &amp; EOD'!JFV29</f>
        <v>0</v>
      </c>
      <c r="JJN6" s="243">
        <f>'Inbound SOS &amp; EOD'!JFW29</f>
        <v>0</v>
      </c>
      <c r="JJO6" s="243">
        <f>'Inbound SOS &amp; EOD'!JFX29</f>
        <v>0</v>
      </c>
      <c r="JJP6" s="243">
        <f>'Inbound SOS &amp; EOD'!JFY29</f>
        <v>0</v>
      </c>
      <c r="JJQ6" s="243">
        <f>'Inbound SOS &amp; EOD'!JFZ29</f>
        <v>0</v>
      </c>
      <c r="JJR6" s="243">
        <f>'Inbound SOS &amp; EOD'!JGA29</f>
        <v>0</v>
      </c>
      <c r="JJS6" s="243">
        <f>'Inbound SOS &amp; EOD'!JGB29</f>
        <v>0</v>
      </c>
      <c r="JJT6" s="243">
        <f>'Inbound SOS &amp; EOD'!JGC29</f>
        <v>0</v>
      </c>
      <c r="JJU6" s="243">
        <f>'Inbound SOS &amp; EOD'!JGD29</f>
        <v>0</v>
      </c>
      <c r="JJV6" s="243">
        <f>'Inbound SOS &amp; EOD'!JGE29</f>
        <v>0</v>
      </c>
      <c r="JJW6" s="243">
        <f>'Inbound SOS &amp; EOD'!JGF29</f>
        <v>0</v>
      </c>
      <c r="JJX6" s="243">
        <f>'Inbound SOS &amp; EOD'!JGG29</f>
        <v>0</v>
      </c>
      <c r="JJY6" s="243">
        <f>'Inbound SOS &amp; EOD'!JGH29</f>
        <v>0</v>
      </c>
      <c r="JJZ6" s="243">
        <f>'Inbound SOS &amp; EOD'!JGI29</f>
        <v>0</v>
      </c>
      <c r="JKA6" s="243">
        <f>'Inbound SOS &amp; EOD'!JGJ29</f>
        <v>0</v>
      </c>
      <c r="JKB6" s="243">
        <f>'Inbound SOS &amp; EOD'!JGK29</f>
        <v>0</v>
      </c>
      <c r="JKC6" s="243">
        <f>'Inbound SOS &amp; EOD'!JGL29</f>
        <v>0</v>
      </c>
      <c r="JKD6" s="243">
        <f>'Inbound SOS &amp; EOD'!JGM29</f>
        <v>0</v>
      </c>
      <c r="JKE6" s="243">
        <f>'Inbound SOS &amp; EOD'!JGN29</f>
        <v>0</v>
      </c>
      <c r="JKF6" s="243">
        <f>'Inbound SOS &amp; EOD'!JGO29</f>
        <v>0</v>
      </c>
      <c r="JKG6" s="243">
        <f>'Inbound SOS &amp; EOD'!JGP29</f>
        <v>0</v>
      </c>
      <c r="JKH6" s="243">
        <f>'Inbound SOS &amp; EOD'!JGQ29</f>
        <v>0</v>
      </c>
      <c r="JKI6" s="243">
        <f>'Inbound SOS &amp; EOD'!JGR29</f>
        <v>0</v>
      </c>
      <c r="JKJ6" s="243">
        <f>'Inbound SOS &amp; EOD'!JGS29</f>
        <v>0</v>
      </c>
      <c r="JKK6" s="243">
        <f>'Inbound SOS &amp; EOD'!JGT29</f>
        <v>0</v>
      </c>
      <c r="JKL6" s="243">
        <f>'Inbound SOS &amp; EOD'!JGU29</f>
        <v>0</v>
      </c>
      <c r="JKM6" s="243">
        <f>'Inbound SOS &amp; EOD'!JGV29</f>
        <v>0</v>
      </c>
      <c r="JKN6" s="243">
        <f>'Inbound SOS &amp; EOD'!JGW29</f>
        <v>0</v>
      </c>
      <c r="JKO6" s="243">
        <f>'Inbound SOS &amp; EOD'!JGX29</f>
        <v>0</v>
      </c>
      <c r="JKP6" s="243">
        <f>'Inbound SOS &amp; EOD'!JGY29</f>
        <v>0</v>
      </c>
      <c r="JKQ6" s="243">
        <f>'Inbound SOS &amp; EOD'!JGZ29</f>
        <v>0</v>
      </c>
      <c r="JKR6" s="243">
        <f>'Inbound SOS &amp; EOD'!JHA29</f>
        <v>0</v>
      </c>
      <c r="JKS6" s="243">
        <f>'Inbound SOS &amp; EOD'!JHB29</f>
        <v>0</v>
      </c>
      <c r="JKT6" s="243">
        <f>'Inbound SOS &amp; EOD'!JHC29</f>
        <v>0</v>
      </c>
      <c r="JKU6" s="243">
        <f>'Inbound SOS &amp; EOD'!JHD29</f>
        <v>0</v>
      </c>
      <c r="JKV6" s="243">
        <f>'Inbound SOS &amp; EOD'!JHE29</f>
        <v>0</v>
      </c>
      <c r="JKW6" s="243">
        <f>'Inbound SOS &amp; EOD'!JHF29</f>
        <v>0</v>
      </c>
      <c r="JKX6" s="243">
        <f>'Inbound SOS &amp; EOD'!JHG29</f>
        <v>0</v>
      </c>
      <c r="JKY6" s="243">
        <f>'Inbound SOS &amp; EOD'!JHH29</f>
        <v>0</v>
      </c>
      <c r="JKZ6" s="243">
        <f>'Inbound SOS &amp; EOD'!JHI29</f>
        <v>0</v>
      </c>
      <c r="JLA6" s="243">
        <f>'Inbound SOS &amp; EOD'!JHJ29</f>
        <v>0</v>
      </c>
      <c r="JLB6" s="243">
        <f>'Inbound SOS &amp; EOD'!JHK29</f>
        <v>0</v>
      </c>
      <c r="JLC6" s="243">
        <f>'Inbound SOS &amp; EOD'!JHL29</f>
        <v>0</v>
      </c>
      <c r="JLD6" s="243">
        <f>'Inbound SOS &amp; EOD'!JHM29</f>
        <v>0</v>
      </c>
      <c r="JLE6" s="243">
        <f>'Inbound SOS &amp; EOD'!JHN29</f>
        <v>0</v>
      </c>
      <c r="JLF6" s="243">
        <f>'Inbound SOS &amp; EOD'!JHO29</f>
        <v>0</v>
      </c>
      <c r="JLG6" s="243">
        <f>'Inbound SOS &amp; EOD'!JHP29</f>
        <v>0</v>
      </c>
      <c r="JLH6" s="243">
        <f>'Inbound SOS &amp; EOD'!JHQ29</f>
        <v>0</v>
      </c>
      <c r="JLI6" s="243">
        <f>'Inbound SOS &amp; EOD'!JHR29</f>
        <v>0</v>
      </c>
      <c r="JLJ6" s="243">
        <f>'Inbound SOS &amp; EOD'!JHS29</f>
        <v>0</v>
      </c>
      <c r="JLK6" s="243">
        <f>'Inbound SOS &amp; EOD'!JHT29</f>
        <v>0</v>
      </c>
      <c r="JLL6" s="243">
        <f>'Inbound SOS &amp; EOD'!JHU29</f>
        <v>0</v>
      </c>
      <c r="JLM6" s="243">
        <f>'Inbound SOS &amp; EOD'!JHV29</f>
        <v>0</v>
      </c>
      <c r="JLN6" s="243">
        <f>'Inbound SOS &amp; EOD'!JHW29</f>
        <v>0</v>
      </c>
      <c r="JLO6" s="243">
        <f>'Inbound SOS &amp; EOD'!JHX29</f>
        <v>0</v>
      </c>
      <c r="JLP6" s="243">
        <f>'Inbound SOS &amp; EOD'!JHY29</f>
        <v>0</v>
      </c>
      <c r="JLQ6" s="243">
        <f>'Inbound SOS &amp; EOD'!JHZ29</f>
        <v>0</v>
      </c>
      <c r="JLR6" s="243">
        <f>'Inbound SOS &amp; EOD'!JIA29</f>
        <v>0</v>
      </c>
      <c r="JLS6" s="243">
        <f>'Inbound SOS &amp; EOD'!JIB29</f>
        <v>0</v>
      </c>
      <c r="JLT6" s="243">
        <f>'Inbound SOS &amp; EOD'!JIC29</f>
        <v>0</v>
      </c>
      <c r="JLU6" s="243">
        <f>'Inbound SOS &amp; EOD'!JID29</f>
        <v>0</v>
      </c>
      <c r="JLV6" s="243">
        <f>'Inbound SOS &amp; EOD'!JIE29</f>
        <v>0</v>
      </c>
      <c r="JLW6" s="243">
        <f>'Inbound SOS &amp; EOD'!JIF29</f>
        <v>0</v>
      </c>
      <c r="JLX6" s="243">
        <f>'Inbound SOS &amp; EOD'!JIG29</f>
        <v>0</v>
      </c>
      <c r="JLY6" s="243">
        <f>'Inbound SOS &amp; EOD'!JIH29</f>
        <v>0</v>
      </c>
      <c r="JLZ6" s="243">
        <f>'Inbound SOS &amp; EOD'!JII29</f>
        <v>0</v>
      </c>
      <c r="JMA6" s="243">
        <f>'Inbound SOS &amp; EOD'!JIJ29</f>
        <v>0</v>
      </c>
      <c r="JMB6" s="243">
        <f>'Inbound SOS &amp; EOD'!JIK29</f>
        <v>0</v>
      </c>
      <c r="JMC6" s="243">
        <f>'Inbound SOS &amp; EOD'!JIL29</f>
        <v>0</v>
      </c>
      <c r="JMD6" s="243">
        <f>'Inbound SOS &amp; EOD'!JIM29</f>
        <v>0</v>
      </c>
      <c r="JME6" s="243">
        <f>'Inbound SOS &amp; EOD'!JIN29</f>
        <v>0</v>
      </c>
      <c r="JMF6" s="243">
        <f>'Inbound SOS &amp; EOD'!JIO29</f>
        <v>0</v>
      </c>
      <c r="JMG6" s="243">
        <f>'Inbound SOS &amp; EOD'!JIP29</f>
        <v>0</v>
      </c>
      <c r="JMH6" s="243">
        <f>'Inbound SOS &amp; EOD'!JIQ29</f>
        <v>0</v>
      </c>
      <c r="JMI6" s="243">
        <f>'Inbound SOS &amp; EOD'!JIR29</f>
        <v>0</v>
      </c>
      <c r="JMJ6" s="243">
        <f>'Inbound SOS &amp; EOD'!JIS29</f>
        <v>0</v>
      </c>
      <c r="JMK6" s="243">
        <f>'Inbound SOS &amp; EOD'!JIT29</f>
        <v>0</v>
      </c>
      <c r="JML6" s="243">
        <f>'Inbound SOS &amp; EOD'!JIU29</f>
        <v>0</v>
      </c>
      <c r="JMM6" s="243">
        <f>'Inbound SOS &amp; EOD'!JIV29</f>
        <v>0</v>
      </c>
      <c r="JMN6" s="243">
        <f>'Inbound SOS &amp; EOD'!JIW29</f>
        <v>0</v>
      </c>
      <c r="JMO6" s="243">
        <f>'Inbound SOS &amp; EOD'!JIX29</f>
        <v>0</v>
      </c>
      <c r="JMP6" s="243">
        <f>'Inbound SOS &amp; EOD'!JIY29</f>
        <v>0</v>
      </c>
      <c r="JMQ6" s="243">
        <f>'Inbound SOS &amp; EOD'!JIZ29</f>
        <v>0</v>
      </c>
      <c r="JMR6" s="243">
        <f>'Inbound SOS &amp; EOD'!JJA29</f>
        <v>0</v>
      </c>
      <c r="JMS6" s="243">
        <f>'Inbound SOS &amp; EOD'!JJB29</f>
        <v>0</v>
      </c>
      <c r="JMT6" s="243">
        <f>'Inbound SOS &amp; EOD'!JJC29</f>
        <v>0</v>
      </c>
      <c r="JMU6" s="243">
        <f>'Inbound SOS &amp; EOD'!JJD29</f>
        <v>0</v>
      </c>
      <c r="JMV6" s="243">
        <f>'Inbound SOS &amp; EOD'!JJE29</f>
        <v>0</v>
      </c>
      <c r="JMW6" s="243">
        <f>'Inbound SOS &amp; EOD'!JJF29</f>
        <v>0</v>
      </c>
      <c r="JMX6" s="243">
        <f>'Inbound SOS &amp; EOD'!JJG29</f>
        <v>0</v>
      </c>
      <c r="JMY6" s="243">
        <f>'Inbound SOS &amp; EOD'!JJH29</f>
        <v>0</v>
      </c>
      <c r="JMZ6" s="243">
        <f>'Inbound SOS &amp; EOD'!JJI29</f>
        <v>0</v>
      </c>
      <c r="JNA6" s="243">
        <f>'Inbound SOS &amp; EOD'!JJJ29</f>
        <v>0</v>
      </c>
      <c r="JNB6" s="243">
        <f>'Inbound SOS &amp; EOD'!JJK29</f>
        <v>0</v>
      </c>
      <c r="JNC6" s="243">
        <f>'Inbound SOS &amp; EOD'!JJL29</f>
        <v>0</v>
      </c>
      <c r="JND6" s="243">
        <f>'Inbound SOS &amp; EOD'!JJM29</f>
        <v>0</v>
      </c>
      <c r="JNE6" s="243">
        <f>'Inbound SOS &amp; EOD'!JJN29</f>
        <v>0</v>
      </c>
      <c r="JNF6" s="243">
        <f>'Inbound SOS &amp; EOD'!JJO29</f>
        <v>0</v>
      </c>
      <c r="JNG6" s="243">
        <f>'Inbound SOS &amp; EOD'!JJP29</f>
        <v>0</v>
      </c>
      <c r="JNH6" s="243">
        <f>'Inbound SOS &amp; EOD'!JJQ29</f>
        <v>0</v>
      </c>
      <c r="JNI6" s="243">
        <f>'Inbound SOS &amp; EOD'!JJR29</f>
        <v>0</v>
      </c>
      <c r="JNJ6" s="243">
        <f>'Inbound SOS &amp; EOD'!JJS29</f>
        <v>0</v>
      </c>
      <c r="JNK6" s="243">
        <f>'Inbound SOS &amp; EOD'!JJT29</f>
        <v>0</v>
      </c>
      <c r="JNL6" s="243">
        <f>'Inbound SOS &amp; EOD'!JJU29</f>
        <v>0</v>
      </c>
      <c r="JNM6" s="243">
        <f>'Inbound SOS &amp; EOD'!JJV29</f>
        <v>0</v>
      </c>
      <c r="JNN6" s="243">
        <f>'Inbound SOS &amp; EOD'!JJW29</f>
        <v>0</v>
      </c>
      <c r="JNO6" s="243">
        <f>'Inbound SOS &amp; EOD'!JJX29</f>
        <v>0</v>
      </c>
      <c r="JNP6" s="243">
        <f>'Inbound SOS &amp; EOD'!JJY29</f>
        <v>0</v>
      </c>
      <c r="JNQ6" s="243">
        <f>'Inbound SOS &amp; EOD'!JJZ29</f>
        <v>0</v>
      </c>
      <c r="JNR6" s="243">
        <f>'Inbound SOS &amp; EOD'!JKA29</f>
        <v>0</v>
      </c>
      <c r="JNS6" s="243">
        <f>'Inbound SOS &amp; EOD'!JKB29</f>
        <v>0</v>
      </c>
      <c r="JNT6" s="243">
        <f>'Inbound SOS &amp; EOD'!JKC29</f>
        <v>0</v>
      </c>
      <c r="JNU6" s="243">
        <f>'Inbound SOS &amp; EOD'!JKD29</f>
        <v>0</v>
      </c>
      <c r="JNV6" s="243">
        <f>'Inbound SOS &amp; EOD'!JKE29</f>
        <v>0</v>
      </c>
      <c r="JNW6" s="243">
        <f>'Inbound SOS &amp; EOD'!JKF29</f>
        <v>0</v>
      </c>
      <c r="JNX6" s="243">
        <f>'Inbound SOS &amp; EOD'!JKG29</f>
        <v>0</v>
      </c>
      <c r="JNY6" s="243">
        <f>'Inbound SOS &amp; EOD'!JKH29</f>
        <v>0</v>
      </c>
      <c r="JNZ6" s="243">
        <f>'Inbound SOS &amp; EOD'!JKI29</f>
        <v>0</v>
      </c>
      <c r="JOA6" s="243">
        <f>'Inbound SOS &amp; EOD'!JKJ29</f>
        <v>0</v>
      </c>
      <c r="JOB6" s="243">
        <f>'Inbound SOS &amp; EOD'!JKK29</f>
        <v>0</v>
      </c>
      <c r="JOC6" s="243">
        <f>'Inbound SOS &amp; EOD'!JKL29</f>
        <v>0</v>
      </c>
      <c r="JOD6" s="243">
        <f>'Inbound SOS &amp; EOD'!JKM29</f>
        <v>0</v>
      </c>
      <c r="JOE6" s="243">
        <f>'Inbound SOS &amp; EOD'!JKN29</f>
        <v>0</v>
      </c>
      <c r="JOF6" s="243">
        <f>'Inbound SOS &amp; EOD'!JKO29</f>
        <v>0</v>
      </c>
      <c r="JOG6" s="243">
        <f>'Inbound SOS &amp; EOD'!JKP29</f>
        <v>0</v>
      </c>
      <c r="JOH6" s="243">
        <f>'Inbound SOS &amp; EOD'!JKQ29</f>
        <v>0</v>
      </c>
      <c r="JOI6" s="243">
        <f>'Inbound SOS &amp; EOD'!JKR29</f>
        <v>0</v>
      </c>
      <c r="JOJ6" s="243">
        <f>'Inbound SOS &amp; EOD'!JKS29</f>
        <v>0</v>
      </c>
      <c r="JOK6" s="243">
        <f>'Inbound SOS &amp; EOD'!JKT29</f>
        <v>0</v>
      </c>
      <c r="JOL6" s="243">
        <f>'Inbound SOS &amp; EOD'!JKU29</f>
        <v>0</v>
      </c>
      <c r="JOM6" s="243">
        <f>'Inbound SOS &amp; EOD'!JKV29</f>
        <v>0</v>
      </c>
      <c r="JON6" s="243">
        <f>'Inbound SOS &amp; EOD'!JKW29</f>
        <v>0</v>
      </c>
      <c r="JOO6" s="243">
        <f>'Inbound SOS &amp; EOD'!JKX29</f>
        <v>0</v>
      </c>
      <c r="JOP6" s="243">
        <f>'Inbound SOS &amp; EOD'!JKY29</f>
        <v>0</v>
      </c>
      <c r="JOQ6" s="243">
        <f>'Inbound SOS &amp; EOD'!JKZ29</f>
        <v>0</v>
      </c>
      <c r="JOR6" s="243">
        <f>'Inbound SOS &amp; EOD'!JLA29</f>
        <v>0</v>
      </c>
      <c r="JOS6" s="243">
        <f>'Inbound SOS &amp; EOD'!JLB29</f>
        <v>0</v>
      </c>
      <c r="JOT6" s="243">
        <f>'Inbound SOS &amp; EOD'!JLC29</f>
        <v>0</v>
      </c>
      <c r="JOU6" s="243">
        <f>'Inbound SOS &amp; EOD'!JLD29</f>
        <v>0</v>
      </c>
      <c r="JOV6" s="243">
        <f>'Inbound SOS &amp; EOD'!JLE29</f>
        <v>0</v>
      </c>
      <c r="JOW6" s="243">
        <f>'Inbound SOS &amp; EOD'!JLF29</f>
        <v>0</v>
      </c>
      <c r="JOX6" s="243">
        <f>'Inbound SOS &amp; EOD'!JLG29</f>
        <v>0</v>
      </c>
      <c r="JOY6" s="243">
        <f>'Inbound SOS &amp; EOD'!JLH29</f>
        <v>0</v>
      </c>
      <c r="JOZ6" s="243">
        <f>'Inbound SOS &amp; EOD'!JLI29</f>
        <v>0</v>
      </c>
      <c r="JPA6" s="243">
        <f>'Inbound SOS &amp; EOD'!JLJ29</f>
        <v>0</v>
      </c>
      <c r="JPB6" s="243">
        <f>'Inbound SOS &amp; EOD'!JLK29</f>
        <v>0</v>
      </c>
      <c r="JPC6" s="243">
        <f>'Inbound SOS &amp; EOD'!JLL29</f>
        <v>0</v>
      </c>
      <c r="JPD6" s="243">
        <f>'Inbound SOS &amp; EOD'!JLM29</f>
        <v>0</v>
      </c>
      <c r="JPE6" s="243">
        <f>'Inbound SOS &amp; EOD'!JLN29</f>
        <v>0</v>
      </c>
      <c r="JPF6" s="243">
        <f>'Inbound SOS &amp; EOD'!JLO29</f>
        <v>0</v>
      </c>
      <c r="JPG6" s="243">
        <f>'Inbound SOS &amp; EOD'!JLP29</f>
        <v>0</v>
      </c>
      <c r="JPH6" s="243">
        <f>'Inbound SOS &amp; EOD'!JLQ29</f>
        <v>0</v>
      </c>
      <c r="JPI6" s="243">
        <f>'Inbound SOS &amp; EOD'!JLR29</f>
        <v>0</v>
      </c>
      <c r="JPJ6" s="243">
        <f>'Inbound SOS &amp; EOD'!JLS29</f>
        <v>0</v>
      </c>
      <c r="JPK6" s="243">
        <f>'Inbound SOS &amp; EOD'!JLT29</f>
        <v>0</v>
      </c>
      <c r="JPL6" s="243">
        <f>'Inbound SOS &amp; EOD'!JLU29</f>
        <v>0</v>
      </c>
      <c r="JPM6" s="243">
        <f>'Inbound SOS &amp; EOD'!JLV29</f>
        <v>0</v>
      </c>
      <c r="JPN6" s="243">
        <f>'Inbound SOS &amp; EOD'!JLW29</f>
        <v>0</v>
      </c>
      <c r="JPO6" s="243">
        <f>'Inbound SOS &amp; EOD'!JLX29</f>
        <v>0</v>
      </c>
      <c r="JPP6" s="243">
        <f>'Inbound SOS &amp; EOD'!JLY29</f>
        <v>0</v>
      </c>
      <c r="JPQ6" s="243">
        <f>'Inbound SOS &amp; EOD'!JLZ29</f>
        <v>0</v>
      </c>
      <c r="JPR6" s="243">
        <f>'Inbound SOS &amp; EOD'!JMA29</f>
        <v>0</v>
      </c>
      <c r="JPS6" s="243">
        <f>'Inbound SOS &amp; EOD'!JMB29</f>
        <v>0</v>
      </c>
      <c r="JPT6" s="243">
        <f>'Inbound SOS &amp; EOD'!JMC29</f>
        <v>0</v>
      </c>
      <c r="JPU6" s="243">
        <f>'Inbound SOS &amp; EOD'!JMD29</f>
        <v>0</v>
      </c>
      <c r="JPV6" s="243">
        <f>'Inbound SOS &amp; EOD'!JME29</f>
        <v>0</v>
      </c>
      <c r="JPW6" s="243">
        <f>'Inbound SOS &amp; EOD'!JMF29</f>
        <v>0</v>
      </c>
      <c r="JPX6" s="243">
        <f>'Inbound SOS &amp; EOD'!JMG29</f>
        <v>0</v>
      </c>
      <c r="JPY6" s="243">
        <f>'Inbound SOS &amp; EOD'!JMH29</f>
        <v>0</v>
      </c>
      <c r="JPZ6" s="243">
        <f>'Inbound SOS &amp; EOD'!JMI29</f>
        <v>0</v>
      </c>
      <c r="JQA6" s="243">
        <f>'Inbound SOS &amp; EOD'!JMJ29</f>
        <v>0</v>
      </c>
      <c r="JQB6" s="243">
        <f>'Inbound SOS &amp; EOD'!JMK29</f>
        <v>0</v>
      </c>
      <c r="JQC6" s="243">
        <f>'Inbound SOS &amp; EOD'!JML29</f>
        <v>0</v>
      </c>
      <c r="JQD6" s="243">
        <f>'Inbound SOS &amp; EOD'!JMM29</f>
        <v>0</v>
      </c>
      <c r="JQE6" s="243">
        <f>'Inbound SOS &amp; EOD'!JMN29</f>
        <v>0</v>
      </c>
      <c r="JQF6" s="243">
        <f>'Inbound SOS &amp; EOD'!JMO29</f>
        <v>0</v>
      </c>
      <c r="JQG6" s="243">
        <f>'Inbound SOS &amp; EOD'!JMP29</f>
        <v>0</v>
      </c>
      <c r="JQH6" s="243">
        <f>'Inbound SOS &amp; EOD'!JMQ29</f>
        <v>0</v>
      </c>
      <c r="JQI6" s="243">
        <f>'Inbound SOS &amp; EOD'!JMR29</f>
        <v>0</v>
      </c>
      <c r="JQJ6" s="243">
        <f>'Inbound SOS &amp; EOD'!JMS29</f>
        <v>0</v>
      </c>
      <c r="JQK6" s="243">
        <f>'Inbound SOS &amp; EOD'!JMT29</f>
        <v>0</v>
      </c>
      <c r="JQL6" s="243">
        <f>'Inbound SOS &amp; EOD'!JMU29</f>
        <v>0</v>
      </c>
      <c r="JQM6" s="243">
        <f>'Inbound SOS &amp; EOD'!JMV29</f>
        <v>0</v>
      </c>
      <c r="JQN6" s="243">
        <f>'Inbound SOS &amp; EOD'!JMW29</f>
        <v>0</v>
      </c>
      <c r="JQO6" s="243">
        <f>'Inbound SOS &amp; EOD'!JMX29</f>
        <v>0</v>
      </c>
      <c r="JQP6" s="243">
        <f>'Inbound SOS &amp; EOD'!JMY29</f>
        <v>0</v>
      </c>
      <c r="JQQ6" s="243">
        <f>'Inbound SOS &amp; EOD'!JMZ29</f>
        <v>0</v>
      </c>
      <c r="JQR6" s="243">
        <f>'Inbound SOS &amp; EOD'!JNA29</f>
        <v>0</v>
      </c>
      <c r="JQS6" s="243">
        <f>'Inbound SOS &amp; EOD'!JNB29</f>
        <v>0</v>
      </c>
      <c r="JQT6" s="243">
        <f>'Inbound SOS &amp; EOD'!JNC29</f>
        <v>0</v>
      </c>
      <c r="JQU6" s="243">
        <f>'Inbound SOS &amp; EOD'!JND29</f>
        <v>0</v>
      </c>
      <c r="JQV6" s="243">
        <f>'Inbound SOS &amp; EOD'!JNE29</f>
        <v>0</v>
      </c>
      <c r="JQW6" s="243">
        <f>'Inbound SOS &amp; EOD'!JNF29</f>
        <v>0</v>
      </c>
      <c r="JQX6" s="243">
        <f>'Inbound SOS &amp; EOD'!JNG29</f>
        <v>0</v>
      </c>
      <c r="JQY6" s="243">
        <f>'Inbound SOS &amp; EOD'!JNH29</f>
        <v>0</v>
      </c>
      <c r="JQZ6" s="243">
        <f>'Inbound SOS &amp; EOD'!JNI29</f>
        <v>0</v>
      </c>
      <c r="JRA6" s="243">
        <f>'Inbound SOS &amp; EOD'!JNJ29</f>
        <v>0</v>
      </c>
      <c r="JRB6" s="243">
        <f>'Inbound SOS &amp; EOD'!JNK29</f>
        <v>0</v>
      </c>
      <c r="JRC6" s="243">
        <f>'Inbound SOS &amp; EOD'!JNL29</f>
        <v>0</v>
      </c>
      <c r="JRD6" s="243">
        <f>'Inbound SOS &amp; EOD'!JNM29</f>
        <v>0</v>
      </c>
      <c r="JRE6" s="243">
        <f>'Inbound SOS &amp; EOD'!JNN29</f>
        <v>0</v>
      </c>
      <c r="JRF6" s="243">
        <f>'Inbound SOS &amp; EOD'!JNO29</f>
        <v>0</v>
      </c>
      <c r="JRG6" s="243">
        <f>'Inbound SOS &amp; EOD'!JNP29</f>
        <v>0</v>
      </c>
      <c r="JRH6" s="243">
        <f>'Inbound SOS &amp; EOD'!JNQ29</f>
        <v>0</v>
      </c>
      <c r="JRI6" s="243">
        <f>'Inbound SOS &amp; EOD'!JNR29</f>
        <v>0</v>
      </c>
      <c r="JRJ6" s="243">
        <f>'Inbound SOS &amp; EOD'!JNS29</f>
        <v>0</v>
      </c>
      <c r="JRK6" s="243">
        <f>'Inbound SOS &amp; EOD'!JNT29</f>
        <v>0</v>
      </c>
      <c r="JRL6" s="243">
        <f>'Inbound SOS &amp; EOD'!JNU29</f>
        <v>0</v>
      </c>
      <c r="JRM6" s="243">
        <f>'Inbound SOS &amp; EOD'!JNV29</f>
        <v>0</v>
      </c>
      <c r="JRN6" s="243">
        <f>'Inbound SOS &amp; EOD'!JNW29</f>
        <v>0</v>
      </c>
      <c r="JRO6" s="243">
        <f>'Inbound SOS &amp; EOD'!JNX29</f>
        <v>0</v>
      </c>
      <c r="JRP6" s="243">
        <f>'Inbound SOS &amp; EOD'!JNY29</f>
        <v>0</v>
      </c>
      <c r="JRQ6" s="243">
        <f>'Inbound SOS &amp; EOD'!JNZ29</f>
        <v>0</v>
      </c>
      <c r="JRR6" s="243">
        <f>'Inbound SOS &amp; EOD'!JOA29</f>
        <v>0</v>
      </c>
      <c r="JRS6" s="243">
        <f>'Inbound SOS &amp; EOD'!JOB29</f>
        <v>0</v>
      </c>
      <c r="JRT6" s="243">
        <f>'Inbound SOS &amp; EOD'!JOC29</f>
        <v>0</v>
      </c>
      <c r="JRU6" s="243">
        <f>'Inbound SOS &amp; EOD'!JOD29</f>
        <v>0</v>
      </c>
      <c r="JRV6" s="243">
        <f>'Inbound SOS &amp; EOD'!JOE29</f>
        <v>0</v>
      </c>
      <c r="JRW6" s="243">
        <f>'Inbound SOS &amp; EOD'!JOF29</f>
        <v>0</v>
      </c>
      <c r="JRX6" s="243">
        <f>'Inbound SOS &amp; EOD'!JOG29</f>
        <v>0</v>
      </c>
      <c r="JRY6" s="243">
        <f>'Inbound SOS &amp; EOD'!JOH29</f>
        <v>0</v>
      </c>
      <c r="JRZ6" s="243">
        <f>'Inbound SOS &amp; EOD'!JOI29</f>
        <v>0</v>
      </c>
      <c r="JSA6" s="243">
        <f>'Inbound SOS &amp; EOD'!JOJ29</f>
        <v>0</v>
      </c>
      <c r="JSB6" s="243">
        <f>'Inbound SOS &amp; EOD'!JOK29</f>
        <v>0</v>
      </c>
      <c r="JSC6" s="243">
        <f>'Inbound SOS &amp; EOD'!JOL29</f>
        <v>0</v>
      </c>
      <c r="JSD6" s="243">
        <f>'Inbound SOS &amp; EOD'!JOM29</f>
        <v>0</v>
      </c>
      <c r="JSE6" s="243">
        <f>'Inbound SOS &amp; EOD'!JON29</f>
        <v>0</v>
      </c>
      <c r="JSF6" s="243">
        <f>'Inbound SOS &amp; EOD'!JOO29</f>
        <v>0</v>
      </c>
      <c r="JSG6" s="243">
        <f>'Inbound SOS &amp; EOD'!JOP29</f>
        <v>0</v>
      </c>
      <c r="JSH6" s="243">
        <f>'Inbound SOS &amp; EOD'!JOQ29</f>
        <v>0</v>
      </c>
      <c r="JSI6" s="243">
        <f>'Inbound SOS &amp; EOD'!JOR29</f>
        <v>0</v>
      </c>
      <c r="JSJ6" s="243">
        <f>'Inbound SOS &amp; EOD'!JOS29</f>
        <v>0</v>
      </c>
      <c r="JSK6" s="243">
        <f>'Inbound SOS &amp; EOD'!JOT29</f>
        <v>0</v>
      </c>
      <c r="JSL6" s="243">
        <f>'Inbound SOS &amp; EOD'!JOU29</f>
        <v>0</v>
      </c>
      <c r="JSM6" s="243">
        <f>'Inbound SOS &amp; EOD'!JOV29</f>
        <v>0</v>
      </c>
      <c r="JSN6" s="243">
        <f>'Inbound SOS &amp; EOD'!JOW29</f>
        <v>0</v>
      </c>
      <c r="JSO6" s="243">
        <f>'Inbound SOS &amp; EOD'!JOX29</f>
        <v>0</v>
      </c>
      <c r="JSP6" s="243">
        <f>'Inbound SOS &amp; EOD'!JOY29</f>
        <v>0</v>
      </c>
      <c r="JSQ6" s="243">
        <f>'Inbound SOS &amp; EOD'!JOZ29</f>
        <v>0</v>
      </c>
      <c r="JSR6" s="243">
        <f>'Inbound SOS &amp; EOD'!JPA29</f>
        <v>0</v>
      </c>
      <c r="JSS6" s="243">
        <f>'Inbound SOS &amp; EOD'!JPB29</f>
        <v>0</v>
      </c>
      <c r="JST6" s="243">
        <f>'Inbound SOS &amp; EOD'!JPC29</f>
        <v>0</v>
      </c>
      <c r="JSU6" s="243">
        <f>'Inbound SOS &amp; EOD'!JPD29</f>
        <v>0</v>
      </c>
      <c r="JSV6" s="243">
        <f>'Inbound SOS &amp; EOD'!JPE29</f>
        <v>0</v>
      </c>
      <c r="JSW6" s="243">
        <f>'Inbound SOS &amp; EOD'!JPF29</f>
        <v>0</v>
      </c>
      <c r="JSX6" s="243">
        <f>'Inbound SOS &amp; EOD'!JPG29</f>
        <v>0</v>
      </c>
      <c r="JSY6" s="243">
        <f>'Inbound SOS &amp; EOD'!JPH29</f>
        <v>0</v>
      </c>
      <c r="JSZ6" s="243">
        <f>'Inbound SOS &amp; EOD'!JPI29</f>
        <v>0</v>
      </c>
      <c r="JTA6" s="243">
        <f>'Inbound SOS &amp; EOD'!JPJ29</f>
        <v>0</v>
      </c>
      <c r="JTB6" s="243">
        <f>'Inbound SOS &amp; EOD'!JPK29</f>
        <v>0</v>
      </c>
      <c r="JTC6" s="243">
        <f>'Inbound SOS &amp; EOD'!JPL29</f>
        <v>0</v>
      </c>
      <c r="JTD6" s="243">
        <f>'Inbound SOS &amp; EOD'!JPM29</f>
        <v>0</v>
      </c>
      <c r="JTE6" s="243">
        <f>'Inbound SOS &amp; EOD'!JPN29</f>
        <v>0</v>
      </c>
      <c r="JTF6" s="243">
        <f>'Inbound SOS &amp; EOD'!JPO29</f>
        <v>0</v>
      </c>
      <c r="JTG6" s="243">
        <f>'Inbound SOS &amp; EOD'!JPP29</f>
        <v>0</v>
      </c>
      <c r="JTH6" s="243">
        <f>'Inbound SOS &amp; EOD'!JPQ29</f>
        <v>0</v>
      </c>
      <c r="JTI6" s="243">
        <f>'Inbound SOS &amp; EOD'!JPR29</f>
        <v>0</v>
      </c>
      <c r="JTJ6" s="243">
        <f>'Inbound SOS &amp; EOD'!JPS29</f>
        <v>0</v>
      </c>
      <c r="JTK6" s="243">
        <f>'Inbound SOS &amp; EOD'!JPT29</f>
        <v>0</v>
      </c>
      <c r="JTL6" s="243">
        <f>'Inbound SOS &amp; EOD'!JPU29</f>
        <v>0</v>
      </c>
      <c r="JTM6" s="243">
        <f>'Inbound SOS &amp; EOD'!JPV29</f>
        <v>0</v>
      </c>
      <c r="JTN6" s="243">
        <f>'Inbound SOS &amp; EOD'!JPW29</f>
        <v>0</v>
      </c>
      <c r="JTO6" s="243">
        <f>'Inbound SOS &amp; EOD'!JPX29</f>
        <v>0</v>
      </c>
      <c r="JTP6" s="243">
        <f>'Inbound SOS &amp; EOD'!JPY29</f>
        <v>0</v>
      </c>
      <c r="JTQ6" s="243">
        <f>'Inbound SOS &amp; EOD'!JPZ29</f>
        <v>0</v>
      </c>
      <c r="JTR6" s="243">
        <f>'Inbound SOS &amp; EOD'!JQA29</f>
        <v>0</v>
      </c>
      <c r="JTS6" s="243">
        <f>'Inbound SOS &amp; EOD'!JQB29</f>
        <v>0</v>
      </c>
      <c r="JTT6" s="243">
        <f>'Inbound SOS &amp; EOD'!JQC29</f>
        <v>0</v>
      </c>
      <c r="JTU6" s="243">
        <f>'Inbound SOS &amp; EOD'!JQD29</f>
        <v>0</v>
      </c>
      <c r="JTV6" s="243">
        <f>'Inbound SOS &amp; EOD'!JQE29</f>
        <v>0</v>
      </c>
      <c r="JTW6" s="243">
        <f>'Inbound SOS &amp; EOD'!JQF29</f>
        <v>0</v>
      </c>
      <c r="JTX6" s="243">
        <f>'Inbound SOS &amp; EOD'!JQG29</f>
        <v>0</v>
      </c>
      <c r="JTY6" s="243">
        <f>'Inbound SOS &amp; EOD'!JQH29</f>
        <v>0</v>
      </c>
      <c r="JTZ6" s="243">
        <f>'Inbound SOS &amp; EOD'!JQI29</f>
        <v>0</v>
      </c>
      <c r="JUA6" s="243">
        <f>'Inbound SOS &amp; EOD'!JQJ29</f>
        <v>0</v>
      </c>
      <c r="JUB6" s="243">
        <f>'Inbound SOS &amp; EOD'!JQK29</f>
        <v>0</v>
      </c>
      <c r="JUC6" s="243">
        <f>'Inbound SOS &amp; EOD'!JQL29</f>
        <v>0</v>
      </c>
      <c r="JUD6" s="243">
        <f>'Inbound SOS &amp; EOD'!JQM29</f>
        <v>0</v>
      </c>
      <c r="JUE6" s="243">
        <f>'Inbound SOS &amp; EOD'!JQN29</f>
        <v>0</v>
      </c>
      <c r="JUF6" s="243">
        <f>'Inbound SOS &amp; EOD'!JQO29</f>
        <v>0</v>
      </c>
      <c r="JUG6" s="243">
        <f>'Inbound SOS &amp; EOD'!JQP29</f>
        <v>0</v>
      </c>
      <c r="JUH6" s="243">
        <f>'Inbound SOS &amp; EOD'!JQQ29</f>
        <v>0</v>
      </c>
      <c r="JUI6" s="243">
        <f>'Inbound SOS &amp; EOD'!JQR29</f>
        <v>0</v>
      </c>
      <c r="JUJ6" s="243">
        <f>'Inbound SOS &amp; EOD'!JQS29</f>
        <v>0</v>
      </c>
      <c r="JUK6" s="243">
        <f>'Inbound SOS &amp; EOD'!JQT29</f>
        <v>0</v>
      </c>
      <c r="JUL6" s="243">
        <f>'Inbound SOS &amp; EOD'!JQU29</f>
        <v>0</v>
      </c>
      <c r="JUM6" s="243">
        <f>'Inbound SOS &amp; EOD'!JQV29</f>
        <v>0</v>
      </c>
      <c r="JUN6" s="243">
        <f>'Inbound SOS &amp; EOD'!JQW29</f>
        <v>0</v>
      </c>
      <c r="JUO6" s="243">
        <f>'Inbound SOS &amp; EOD'!JQX29</f>
        <v>0</v>
      </c>
      <c r="JUP6" s="243">
        <f>'Inbound SOS &amp; EOD'!JQY29</f>
        <v>0</v>
      </c>
      <c r="JUQ6" s="243">
        <f>'Inbound SOS &amp; EOD'!JQZ29</f>
        <v>0</v>
      </c>
      <c r="JUR6" s="243">
        <f>'Inbound SOS &amp; EOD'!JRA29</f>
        <v>0</v>
      </c>
      <c r="JUS6" s="243">
        <f>'Inbound SOS &amp; EOD'!JRB29</f>
        <v>0</v>
      </c>
      <c r="JUT6" s="243">
        <f>'Inbound SOS &amp; EOD'!JRC29</f>
        <v>0</v>
      </c>
      <c r="JUU6" s="243">
        <f>'Inbound SOS &amp; EOD'!JRD29</f>
        <v>0</v>
      </c>
      <c r="JUV6" s="243">
        <f>'Inbound SOS &amp; EOD'!JRE29</f>
        <v>0</v>
      </c>
      <c r="JUW6" s="243">
        <f>'Inbound SOS &amp; EOD'!JRF29</f>
        <v>0</v>
      </c>
      <c r="JUX6" s="243">
        <f>'Inbound SOS &amp; EOD'!JRG29</f>
        <v>0</v>
      </c>
      <c r="JUY6" s="243">
        <f>'Inbound SOS &amp; EOD'!JRH29</f>
        <v>0</v>
      </c>
      <c r="JUZ6" s="243">
        <f>'Inbound SOS &amp; EOD'!JRI29</f>
        <v>0</v>
      </c>
      <c r="JVA6" s="243">
        <f>'Inbound SOS &amp; EOD'!JRJ29</f>
        <v>0</v>
      </c>
      <c r="JVB6" s="243">
        <f>'Inbound SOS &amp; EOD'!JRK29</f>
        <v>0</v>
      </c>
      <c r="JVC6" s="243">
        <f>'Inbound SOS &amp; EOD'!JRL29</f>
        <v>0</v>
      </c>
      <c r="JVD6" s="243">
        <f>'Inbound SOS &amp; EOD'!JRM29</f>
        <v>0</v>
      </c>
      <c r="JVE6" s="243">
        <f>'Inbound SOS &amp; EOD'!JRN29</f>
        <v>0</v>
      </c>
      <c r="JVF6" s="243">
        <f>'Inbound SOS &amp; EOD'!JRO29</f>
        <v>0</v>
      </c>
      <c r="JVG6" s="243">
        <f>'Inbound SOS &amp; EOD'!JRP29</f>
        <v>0</v>
      </c>
      <c r="JVH6" s="243">
        <f>'Inbound SOS &amp; EOD'!JRQ29</f>
        <v>0</v>
      </c>
      <c r="JVI6" s="243">
        <f>'Inbound SOS &amp; EOD'!JRR29</f>
        <v>0</v>
      </c>
      <c r="JVJ6" s="243">
        <f>'Inbound SOS &amp; EOD'!JRS29</f>
        <v>0</v>
      </c>
      <c r="JVK6" s="243">
        <f>'Inbound SOS &amp; EOD'!JRT29</f>
        <v>0</v>
      </c>
      <c r="JVL6" s="243">
        <f>'Inbound SOS &amp; EOD'!JRU29</f>
        <v>0</v>
      </c>
      <c r="JVM6" s="243">
        <f>'Inbound SOS &amp; EOD'!JRV29</f>
        <v>0</v>
      </c>
      <c r="JVN6" s="243">
        <f>'Inbound SOS &amp; EOD'!JRW29</f>
        <v>0</v>
      </c>
      <c r="JVO6" s="243">
        <f>'Inbound SOS &amp; EOD'!JRX29</f>
        <v>0</v>
      </c>
      <c r="JVP6" s="243">
        <f>'Inbound SOS &amp; EOD'!JRY29</f>
        <v>0</v>
      </c>
      <c r="JVQ6" s="243">
        <f>'Inbound SOS &amp; EOD'!JRZ29</f>
        <v>0</v>
      </c>
      <c r="JVR6" s="243">
        <f>'Inbound SOS &amp; EOD'!JSA29</f>
        <v>0</v>
      </c>
      <c r="JVS6" s="243">
        <f>'Inbound SOS &amp; EOD'!JSB29</f>
        <v>0</v>
      </c>
      <c r="JVT6" s="243">
        <f>'Inbound SOS &amp; EOD'!JSC29</f>
        <v>0</v>
      </c>
      <c r="JVU6" s="243">
        <f>'Inbound SOS &amp; EOD'!JSD29</f>
        <v>0</v>
      </c>
      <c r="JVV6" s="243">
        <f>'Inbound SOS &amp; EOD'!JSE29</f>
        <v>0</v>
      </c>
      <c r="JVW6" s="243">
        <f>'Inbound SOS &amp; EOD'!JSF29</f>
        <v>0</v>
      </c>
      <c r="JVX6" s="243">
        <f>'Inbound SOS &amp; EOD'!JSG29</f>
        <v>0</v>
      </c>
      <c r="JVY6" s="243">
        <f>'Inbound SOS &amp; EOD'!JSH29</f>
        <v>0</v>
      </c>
      <c r="JVZ6" s="243">
        <f>'Inbound SOS &amp; EOD'!JSI29</f>
        <v>0</v>
      </c>
      <c r="JWA6" s="243">
        <f>'Inbound SOS &amp; EOD'!JSJ29</f>
        <v>0</v>
      </c>
      <c r="JWB6" s="243">
        <f>'Inbound SOS &amp; EOD'!JSK29</f>
        <v>0</v>
      </c>
      <c r="JWC6" s="243">
        <f>'Inbound SOS &amp; EOD'!JSL29</f>
        <v>0</v>
      </c>
      <c r="JWD6" s="243">
        <f>'Inbound SOS &amp; EOD'!JSM29</f>
        <v>0</v>
      </c>
      <c r="JWE6" s="243">
        <f>'Inbound SOS &amp; EOD'!JSN29</f>
        <v>0</v>
      </c>
      <c r="JWF6" s="243">
        <f>'Inbound SOS &amp; EOD'!JSO29</f>
        <v>0</v>
      </c>
      <c r="JWG6" s="243">
        <f>'Inbound SOS &amp; EOD'!JSP29</f>
        <v>0</v>
      </c>
      <c r="JWH6" s="243">
        <f>'Inbound SOS &amp; EOD'!JSQ29</f>
        <v>0</v>
      </c>
      <c r="JWI6" s="243">
        <f>'Inbound SOS &amp; EOD'!JSR29</f>
        <v>0</v>
      </c>
      <c r="JWJ6" s="243">
        <f>'Inbound SOS &amp; EOD'!JSS29</f>
        <v>0</v>
      </c>
      <c r="JWK6" s="243">
        <f>'Inbound SOS &amp; EOD'!JST29</f>
        <v>0</v>
      </c>
      <c r="JWL6" s="243">
        <f>'Inbound SOS &amp; EOD'!JSU29</f>
        <v>0</v>
      </c>
      <c r="JWM6" s="243">
        <f>'Inbound SOS &amp; EOD'!JSV29</f>
        <v>0</v>
      </c>
      <c r="JWN6" s="243">
        <f>'Inbound SOS &amp; EOD'!JSW29</f>
        <v>0</v>
      </c>
      <c r="JWO6" s="243">
        <f>'Inbound SOS &amp; EOD'!JSX29</f>
        <v>0</v>
      </c>
      <c r="JWP6" s="243">
        <f>'Inbound SOS &amp; EOD'!JSY29</f>
        <v>0</v>
      </c>
      <c r="JWQ6" s="243">
        <f>'Inbound SOS &amp; EOD'!JSZ29</f>
        <v>0</v>
      </c>
      <c r="JWR6" s="243">
        <f>'Inbound SOS &amp; EOD'!JTA29</f>
        <v>0</v>
      </c>
      <c r="JWS6" s="243">
        <f>'Inbound SOS &amp; EOD'!JTB29</f>
        <v>0</v>
      </c>
      <c r="JWT6" s="243">
        <f>'Inbound SOS &amp; EOD'!JTC29</f>
        <v>0</v>
      </c>
      <c r="JWU6" s="243">
        <f>'Inbound SOS &amp; EOD'!JTD29</f>
        <v>0</v>
      </c>
      <c r="JWV6" s="243">
        <f>'Inbound SOS &amp; EOD'!JTE29</f>
        <v>0</v>
      </c>
      <c r="JWW6" s="243">
        <f>'Inbound SOS &amp; EOD'!JTF29</f>
        <v>0</v>
      </c>
      <c r="JWX6" s="243">
        <f>'Inbound SOS &amp; EOD'!JTG29</f>
        <v>0</v>
      </c>
      <c r="JWY6" s="243">
        <f>'Inbound SOS &amp; EOD'!JTH29</f>
        <v>0</v>
      </c>
      <c r="JWZ6" s="243">
        <f>'Inbound SOS &amp; EOD'!JTI29</f>
        <v>0</v>
      </c>
      <c r="JXA6" s="243">
        <f>'Inbound SOS &amp; EOD'!JTJ29</f>
        <v>0</v>
      </c>
      <c r="JXB6" s="243">
        <f>'Inbound SOS &amp; EOD'!JTK29</f>
        <v>0</v>
      </c>
      <c r="JXC6" s="243">
        <f>'Inbound SOS &amp; EOD'!JTL29</f>
        <v>0</v>
      </c>
      <c r="JXD6" s="243">
        <f>'Inbound SOS &amp; EOD'!JTM29</f>
        <v>0</v>
      </c>
      <c r="JXE6" s="243">
        <f>'Inbound SOS &amp; EOD'!JTN29</f>
        <v>0</v>
      </c>
      <c r="JXF6" s="243">
        <f>'Inbound SOS &amp; EOD'!JTO29</f>
        <v>0</v>
      </c>
      <c r="JXG6" s="243">
        <f>'Inbound SOS &amp; EOD'!JTP29</f>
        <v>0</v>
      </c>
      <c r="JXH6" s="243">
        <f>'Inbound SOS &amp; EOD'!JTQ29</f>
        <v>0</v>
      </c>
      <c r="JXI6" s="243">
        <f>'Inbound SOS &amp; EOD'!JTR29</f>
        <v>0</v>
      </c>
      <c r="JXJ6" s="243">
        <f>'Inbound SOS &amp; EOD'!JTS29</f>
        <v>0</v>
      </c>
      <c r="JXK6" s="243">
        <f>'Inbound SOS &amp; EOD'!JTT29</f>
        <v>0</v>
      </c>
      <c r="JXL6" s="243">
        <f>'Inbound SOS &amp; EOD'!JTU29</f>
        <v>0</v>
      </c>
      <c r="JXM6" s="243">
        <f>'Inbound SOS &amp; EOD'!JTV29</f>
        <v>0</v>
      </c>
      <c r="JXN6" s="243">
        <f>'Inbound SOS &amp; EOD'!JTW29</f>
        <v>0</v>
      </c>
      <c r="JXO6" s="243">
        <f>'Inbound SOS &amp; EOD'!JTX29</f>
        <v>0</v>
      </c>
      <c r="JXP6" s="243">
        <f>'Inbound SOS &amp; EOD'!JTY29</f>
        <v>0</v>
      </c>
      <c r="JXQ6" s="243">
        <f>'Inbound SOS &amp; EOD'!JTZ29</f>
        <v>0</v>
      </c>
      <c r="JXR6" s="243">
        <f>'Inbound SOS &amp; EOD'!JUA29</f>
        <v>0</v>
      </c>
      <c r="JXS6" s="243">
        <f>'Inbound SOS &amp; EOD'!JUB29</f>
        <v>0</v>
      </c>
      <c r="JXT6" s="243">
        <f>'Inbound SOS &amp; EOD'!JUC29</f>
        <v>0</v>
      </c>
      <c r="JXU6" s="243">
        <f>'Inbound SOS &amp; EOD'!JUD29</f>
        <v>0</v>
      </c>
      <c r="JXV6" s="243">
        <f>'Inbound SOS &amp; EOD'!JUE29</f>
        <v>0</v>
      </c>
      <c r="JXW6" s="243">
        <f>'Inbound SOS &amp; EOD'!JUF29</f>
        <v>0</v>
      </c>
      <c r="JXX6" s="243">
        <f>'Inbound SOS &amp; EOD'!JUG29</f>
        <v>0</v>
      </c>
      <c r="JXY6" s="243">
        <f>'Inbound SOS &amp; EOD'!JUH29</f>
        <v>0</v>
      </c>
      <c r="JXZ6" s="243">
        <f>'Inbound SOS &amp; EOD'!JUI29</f>
        <v>0</v>
      </c>
      <c r="JYA6" s="243">
        <f>'Inbound SOS &amp; EOD'!JUJ29</f>
        <v>0</v>
      </c>
      <c r="JYB6" s="243">
        <f>'Inbound SOS &amp; EOD'!JUK29</f>
        <v>0</v>
      </c>
      <c r="JYC6" s="243">
        <f>'Inbound SOS &amp; EOD'!JUL29</f>
        <v>0</v>
      </c>
      <c r="JYD6" s="243">
        <f>'Inbound SOS &amp; EOD'!JUM29</f>
        <v>0</v>
      </c>
      <c r="JYE6" s="243">
        <f>'Inbound SOS &amp; EOD'!JUN29</f>
        <v>0</v>
      </c>
      <c r="JYF6" s="243">
        <f>'Inbound SOS &amp; EOD'!JUO29</f>
        <v>0</v>
      </c>
      <c r="JYG6" s="243">
        <f>'Inbound SOS &amp; EOD'!JUP29</f>
        <v>0</v>
      </c>
      <c r="JYH6" s="243">
        <f>'Inbound SOS &amp; EOD'!JUQ29</f>
        <v>0</v>
      </c>
      <c r="JYI6" s="243">
        <f>'Inbound SOS &amp; EOD'!JUR29</f>
        <v>0</v>
      </c>
      <c r="JYJ6" s="243">
        <f>'Inbound SOS &amp; EOD'!JUS29</f>
        <v>0</v>
      </c>
      <c r="JYK6" s="243">
        <f>'Inbound SOS &amp; EOD'!JUT29</f>
        <v>0</v>
      </c>
      <c r="JYL6" s="243">
        <f>'Inbound SOS &amp; EOD'!JUU29</f>
        <v>0</v>
      </c>
      <c r="JYM6" s="243">
        <f>'Inbound SOS &amp; EOD'!JUV29</f>
        <v>0</v>
      </c>
      <c r="JYN6" s="243">
        <f>'Inbound SOS &amp; EOD'!JUW29</f>
        <v>0</v>
      </c>
      <c r="JYO6" s="243">
        <f>'Inbound SOS &amp; EOD'!JUX29</f>
        <v>0</v>
      </c>
      <c r="JYP6" s="243">
        <f>'Inbound SOS &amp; EOD'!JUY29</f>
        <v>0</v>
      </c>
      <c r="JYQ6" s="243">
        <f>'Inbound SOS &amp; EOD'!JUZ29</f>
        <v>0</v>
      </c>
      <c r="JYR6" s="243">
        <f>'Inbound SOS &amp; EOD'!JVA29</f>
        <v>0</v>
      </c>
      <c r="JYS6" s="243">
        <f>'Inbound SOS &amp; EOD'!JVB29</f>
        <v>0</v>
      </c>
      <c r="JYT6" s="243">
        <f>'Inbound SOS &amp; EOD'!JVC29</f>
        <v>0</v>
      </c>
      <c r="JYU6" s="243">
        <f>'Inbound SOS &amp; EOD'!JVD29</f>
        <v>0</v>
      </c>
      <c r="JYV6" s="243">
        <f>'Inbound SOS &amp; EOD'!JVE29</f>
        <v>0</v>
      </c>
      <c r="JYW6" s="243">
        <f>'Inbound SOS &amp; EOD'!JVF29</f>
        <v>0</v>
      </c>
      <c r="JYX6" s="243">
        <f>'Inbound SOS &amp; EOD'!JVG29</f>
        <v>0</v>
      </c>
      <c r="JYY6" s="243">
        <f>'Inbound SOS &amp; EOD'!JVH29</f>
        <v>0</v>
      </c>
      <c r="JYZ6" s="243">
        <f>'Inbound SOS &amp; EOD'!JVI29</f>
        <v>0</v>
      </c>
      <c r="JZA6" s="243">
        <f>'Inbound SOS &amp; EOD'!JVJ29</f>
        <v>0</v>
      </c>
      <c r="JZB6" s="243">
        <f>'Inbound SOS &amp; EOD'!JVK29</f>
        <v>0</v>
      </c>
      <c r="JZC6" s="243">
        <f>'Inbound SOS &amp; EOD'!JVL29</f>
        <v>0</v>
      </c>
      <c r="JZD6" s="243">
        <f>'Inbound SOS &amp; EOD'!JVM29</f>
        <v>0</v>
      </c>
      <c r="JZE6" s="243">
        <f>'Inbound SOS &amp; EOD'!JVN29</f>
        <v>0</v>
      </c>
      <c r="JZF6" s="243">
        <f>'Inbound SOS &amp; EOD'!JVO29</f>
        <v>0</v>
      </c>
      <c r="JZG6" s="243">
        <f>'Inbound SOS &amp; EOD'!JVP29</f>
        <v>0</v>
      </c>
      <c r="JZH6" s="243">
        <f>'Inbound SOS &amp; EOD'!JVQ29</f>
        <v>0</v>
      </c>
      <c r="JZI6" s="243">
        <f>'Inbound SOS &amp; EOD'!JVR29</f>
        <v>0</v>
      </c>
      <c r="JZJ6" s="243">
        <f>'Inbound SOS &amp; EOD'!JVS29</f>
        <v>0</v>
      </c>
      <c r="JZK6" s="243">
        <f>'Inbound SOS &amp; EOD'!JVT29</f>
        <v>0</v>
      </c>
      <c r="JZL6" s="243">
        <f>'Inbound SOS &amp; EOD'!JVU29</f>
        <v>0</v>
      </c>
      <c r="JZM6" s="243">
        <f>'Inbound SOS &amp; EOD'!JVV29</f>
        <v>0</v>
      </c>
      <c r="JZN6" s="243">
        <f>'Inbound SOS &amp; EOD'!JVW29</f>
        <v>0</v>
      </c>
      <c r="JZO6" s="243">
        <f>'Inbound SOS &amp; EOD'!JVX29</f>
        <v>0</v>
      </c>
      <c r="JZP6" s="243">
        <f>'Inbound SOS &amp; EOD'!JVY29</f>
        <v>0</v>
      </c>
      <c r="JZQ6" s="243">
        <f>'Inbound SOS &amp; EOD'!JVZ29</f>
        <v>0</v>
      </c>
      <c r="JZR6" s="243">
        <f>'Inbound SOS &amp; EOD'!JWA29</f>
        <v>0</v>
      </c>
      <c r="JZS6" s="243">
        <f>'Inbound SOS &amp; EOD'!JWB29</f>
        <v>0</v>
      </c>
      <c r="JZT6" s="243">
        <f>'Inbound SOS &amp; EOD'!JWC29</f>
        <v>0</v>
      </c>
      <c r="JZU6" s="243">
        <f>'Inbound SOS &amp; EOD'!JWD29</f>
        <v>0</v>
      </c>
      <c r="JZV6" s="243">
        <f>'Inbound SOS &amp; EOD'!JWE29</f>
        <v>0</v>
      </c>
      <c r="JZW6" s="243">
        <f>'Inbound SOS &amp; EOD'!JWF29</f>
        <v>0</v>
      </c>
      <c r="JZX6" s="243">
        <f>'Inbound SOS &amp; EOD'!JWG29</f>
        <v>0</v>
      </c>
      <c r="JZY6" s="243">
        <f>'Inbound SOS &amp; EOD'!JWH29</f>
        <v>0</v>
      </c>
      <c r="JZZ6" s="243">
        <f>'Inbound SOS &amp; EOD'!JWI29</f>
        <v>0</v>
      </c>
      <c r="KAA6" s="243">
        <f>'Inbound SOS &amp; EOD'!JWJ29</f>
        <v>0</v>
      </c>
      <c r="KAB6" s="243">
        <f>'Inbound SOS &amp; EOD'!JWK29</f>
        <v>0</v>
      </c>
      <c r="KAC6" s="243">
        <f>'Inbound SOS &amp; EOD'!JWL29</f>
        <v>0</v>
      </c>
      <c r="KAD6" s="243">
        <f>'Inbound SOS &amp; EOD'!JWM29</f>
        <v>0</v>
      </c>
      <c r="KAE6" s="243">
        <f>'Inbound SOS &amp; EOD'!JWN29</f>
        <v>0</v>
      </c>
      <c r="KAF6" s="243">
        <f>'Inbound SOS &amp; EOD'!JWO29</f>
        <v>0</v>
      </c>
      <c r="KAG6" s="243">
        <f>'Inbound SOS &amp; EOD'!JWP29</f>
        <v>0</v>
      </c>
      <c r="KAH6" s="243">
        <f>'Inbound SOS &amp; EOD'!JWQ29</f>
        <v>0</v>
      </c>
      <c r="KAI6" s="243">
        <f>'Inbound SOS &amp; EOD'!JWR29</f>
        <v>0</v>
      </c>
      <c r="KAJ6" s="243">
        <f>'Inbound SOS &amp; EOD'!JWS29</f>
        <v>0</v>
      </c>
      <c r="KAK6" s="243">
        <f>'Inbound SOS &amp; EOD'!JWT29</f>
        <v>0</v>
      </c>
      <c r="KAL6" s="243">
        <f>'Inbound SOS &amp; EOD'!JWU29</f>
        <v>0</v>
      </c>
      <c r="KAM6" s="243">
        <f>'Inbound SOS &amp; EOD'!JWV29</f>
        <v>0</v>
      </c>
      <c r="KAN6" s="243">
        <f>'Inbound SOS &amp; EOD'!JWW29</f>
        <v>0</v>
      </c>
      <c r="KAO6" s="243">
        <f>'Inbound SOS &amp; EOD'!JWX29</f>
        <v>0</v>
      </c>
      <c r="KAP6" s="243">
        <f>'Inbound SOS &amp; EOD'!JWY29</f>
        <v>0</v>
      </c>
      <c r="KAQ6" s="243">
        <f>'Inbound SOS &amp; EOD'!JWZ29</f>
        <v>0</v>
      </c>
      <c r="KAR6" s="243">
        <f>'Inbound SOS &amp; EOD'!JXA29</f>
        <v>0</v>
      </c>
      <c r="KAS6" s="243">
        <f>'Inbound SOS &amp; EOD'!JXB29</f>
        <v>0</v>
      </c>
      <c r="KAT6" s="243">
        <f>'Inbound SOS &amp; EOD'!JXC29</f>
        <v>0</v>
      </c>
      <c r="KAU6" s="243">
        <f>'Inbound SOS &amp; EOD'!JXD29</f>
        <v>0</v>
      </c>
      <c r="KAV6" s="243">
        <f>'Inbound SOS &amp; EOD'!JXE29</f>
        <v>0</v>
      </c>
      <c r="KAW6" s="243">
        <f>'Inbound SOS &amp; EOD'!JXF29</f>
        <v>0</v>
      </c>
      <c r="KAX6" s="243">
        <f>'Inbound SOS &amp; EOD'!JXG29</f>
        <v>0</v>
      </c>
      <c r="KAY6" s="243">
        <f>'Inbound SOS &amp; EOD'!JXH29</f>
        <v>0</v>
      </c>
      <c r="KAZ6" s="243">
        <f>'Inbound SOS &amp; EOD'!JXI29</f>
        <v>0</v>
      </c>
      <c r="KBA6" s="243">
        <f>'Inbound SOS &amp; EOD'!JXJ29</f>
        <v>0</v>
      </c>
      <c r="KBB6" s="243">
        <f>'Inbound SOS &amp; EOD'!JXK29</f>
        <v>0</v>
      </c>
      <c r="KBC6" s="243">
        <f>'Inbound SOS &amp; EOD'!JXL29</f>
        <v>0</v>
      </c>
      <c r="KBD6" s="243">
        <f>'Inbound SOS &amp; EOD'!JXM29</f>
        <v>0</v>
      </c>
      <c r="KBE6" s="243">
        <f>'Inbound SOS &amp; EOD'!JXN29</f>
        <v>0</v>
      </c>
      <c r="KBF6" s="243">
        <f>'Inbound SOS &amp; EOD'!JXO29</f>
        <v>0</v>
      </c>
      <c r="KBG6" s="243">
        <f>'Inbound SOS &amp; EOD'!JXP29</f>
        <v>0</v>
      </c>
      <c r="KBH6" s="243">
        <f>'Inbound SOS &amp; EOD'!JXQ29</f>
        <v>0</v>
      </c>
      <c r="KBI6" s="243">
        <f>'Inbound SOS &amp; EOD'!JXR29</f>
        <v>0</v>
      </c>
      <c r="KBJ6" s="243">
        <f>'Inbound SOS &amp; EOD'!JXS29</f>
        <v>0</v>
      </c>
      <c r="KBK6" s="243">
        <f>'Inbound SOS &amp; EOD'!JXT29</f>
        <v>0</v>
      </c>
      <c r="KBL6" s="243">
        <f>'Inbound SOS &amp; EOD'!JXU29</f>
        <v>0</v>
      </c>
      <c r="KBM6" s="243">
        <f>'Inbound SOS &amp; EOD'!JXV29</f>
        <v>0</v>
      </c>
      <c r="KBN6" s="243">
        <f>'Inbound SOS &amp; EOD'!JXW29</f>
        <v>0</v>
      </c>
      <c r="KBO6" s="243">
        <f>'Inbound SOS &amp; EOD'!JXX29</f>
        <v>0</v>
      </c>
      <c r="KBP6" s="243">
        <f>'Inbound SOS &amp; EOD'!JXY29</f>
        <v>0</v>
      </c>
      <c r="KBQ6" s="243">
        <f>'Inbound SOS &amp; EOD'!JXZ29</f>
        <v>0</v>
      </c>
      <c r="KBR6" s="243">
        <f>'Inbound SOS &amp; EOD'!JYA29</f>
        <v>0</v>
      </c>
      <c r="KBS6" s="243">
        <f>'Inbound SOS &amp; EOD'!JYB29</f>
        <v>0</v>
      </c>
      <c r="KBT6" s="243">
        <f>'Inbound SOS &amp; EOD'!JYC29</f>
        <v>0</v>
      </c>
      <c r="KBU6" s="243">
        <f>'Inbound SOS &amp; EOD'!JYD29</f>
        <v>0</v>
      </c>
      <c r="KBV6" s="243">
        <f>'Inbound SOS &amp; EOD'!JYE29</f>
        <v>0</v>
      </c>
      <c r="KBW6" s="243">
        <f>'Inbound SOS &amp; EOD'!JYF29</f>
        <v>0</v>
      </c>
      <c r="KBX6" s="243">
        <f>'Inbound SOS &amp; EOD'!JYG29</f>
        <v>0</v>
      </c>
      <c r="KBY6" s="243">
        <f>'Inbound SOS &amp; EOD'!JYH29</f>
        <v>0</v>
      </c>
      <c r="KBZ6" s="243">
        <f>'Inbound SOS &amp; EOD'!JYI29</f>
        <v>0</v>
      </c>
      <c r="KCA6" s="243">
        <f>'Inbound SOS &amp; EOD'!JYJ29</f>
        <v>0</v>
      </c>
      <c r="KCB6" s="243">
        <f>'Inbound SOS &amp; EOD'!JYK29</f>
        <v>0</v>
      </c>
      <c r="KCC6" s="243">
        <f>'Inbound SOS &amp; EOD'!JYL29</f>
        <v>0</v>
      </c>
      <c r="KCD6" s="243">
        <f>'Inbound SOS &amp; EOD'!JYM29</f>
        <v>0</v>
      </c>
      <c r="KCE6" s="243">
        <f>'Inbound SOS &amp; EOD'!JYN29</f>
        <v>0</v>
      </c>
      <c r="KCF6" s="243">
        <f>'Inbound SOS &amp; EOD'!JYO29</f>
        <v>0</v>
      </c>
      <c r="KCG6" s="243">
        <f>'Inbound SOS &amp; EOD'!JYP29</f>
        <v>0</v>
      </c>
      <c r="KCH6" s="243">
        <f>'Inbound SOS &amp; EOD'!JYQ29</f>
        <v>0</v>
      </c>
      <c r="KCI6" s="243">
        <f>'Inbound SOS &amp; EOD'!JYR29</f>
        <v>0</v>
      </c>
      <c r="KCJ6" s="243">
        <f>'Inbound SOS &amp; EOD'!JYS29</f>
        <v>0</v>
      </c>
      <c r="KCK6" s="243">
        <f>'Inbound SOS &amp; EOD'!JYT29</f>
        <v>0</v>
      </c>
      <c r="KCL6" s="243">
        <f>'Inbound SOS &amp; EOD'!JYU29</f>
        <v>0</v>
      </c>
      <c r="KCM6" s="243">
        <f>'Inbound SOS &amp; EOD'!JYV29</f>
        <v>0</v>
      </c>
      <c r="KCN6" s="243">
        <f>'Inbound SOS &amp; EOD'!JYW29</f>
        <v>0</v>
      </c>
      <c r="KCO6" s="243">
        <f>'Inbound SOS &amp; EOD'!JYX29</f>
        <v>0</v>
      </c>
      <c r="KCP6" s="243">
        <f>'Inbound SOS &amp; EOD'!JYY29</f>
        <v>0</v>
      </c>
      <c r="KCQ6" s="243">
        <f>'Inbound SOS &amp; EOD'!JYZ29</f>
        <v>0</v>
      </c>
      <c r="KCR6" s="243">
        <f>'Inbound SOS &amp; EOD'!JZA29</f>
        <v>0</v>
      </c>
      <c r="KCS6" s="243">
        <f>'Inbound SOS &amp; EOD'!JZB29</f>
        <v>0</v>
      </c>
      <c r="KCT6" s="243">
        <f>'Inbound SOS &amp; EOD'!JZC29</f>
        <v>0</v>
      </c>
      <c r="KCU6" s="243">
        <f>'Inbound SOS &amp; EOD'!JZD29</f>
        <v>0</v>
      </c>
      <c r="KCV6" s="243">
        <f>'Inbound SOS &amp; EOD'!JZE29</f>
        <v>0</v>
      </c>
      <c r="KCW6" s="243">
        <f>'Inbound SOS &amp; EOD'!JZF29</f>
        <v>0</v>
      </c>
      <c r="KCX6" s="243">
        <f>'Inbound SOS &amp; EOD'!JZG29</f>
        <v>0</v>
      </c>
      <c r="KCY6" s="243">
        <f>'Inbound SOS &amp; EOD'!JZH29</f>
        <v>0</v>
      </c>
      <c r="KCZ6" s="243">
        <f>'Inbound SOS &amp; EOD'!JZI29</f>
        <v>0</v>
      </c>
      <c r="KDA6" s="243">
        <f>'Inbound SOS &amp; EOD'!JZJ29</f>
        <v>0</v>
      </c>
      <c r="KDB6" s="243">
        <f>'Inbound SOS &amp; EOD'!JZK29</f>
        <v>0</v>
      </c>
      <c r="KDC6" s="243">
        <f>'Inbound SOS &amp; EOD'!JZL29</f>
        <v>0</v>
      </c>
      <c r="KDD6" s="243">
        <f>'Inbound SOS &amp; EOD'!JZM29</f>
        <v>0</v>
      </c>
      <c r="KDE6" s="243">
        <f>'Inbound SOS &amp; EOD'!JZN29</f>
        <v>0</v>
      </c>
      <c r="KDF6" s="243">
        <f>'Inbound SOS &amp; EOD'!JZO29</f>
        <v>0</v>
      </c>
      <c r="KDG6" s="243">
        <f>'Inbound SOS &amp; EOD'!JZP29</f>
        <v>0</v>
      </c>
      <c r="KDH6" s="243">
        <f>'Inbound SOS &amp; EOD'!JZQ29</f>
        <v>0</v>
      </c>
      <c r="KDI6" s="243">
        <f>'Inbound SOS &amp; EOD'!JZR29</f>
        <v>0</v>
      </c>
      <c r="KDJ6" s="243">
        <f>'Inbound SOS &amp; EOD'!JZS29</f>
        <v>0</v>
      </c>
      <c r="KDK6" s="243">
        <f>'Inbound SOS &amp; EOD'!JZT29</f>
        <v>0</v>
      </c>
      <c r="KDL6" s="243">
        <f>'Inbound SOS &amp; EOD'!JZU29</f>
        <v>0</v>
      </c>
      <c r="KDM6" s="243">
        <f>'Inbound SOS &amp; EOD'!JZV29</f>
        <v>0</v>
      </c>
      <c r="KDN6" s="243">
        <f>'Inbound SOS &amp; EOD'!JZW29</f>
        <v>0</v>
      </c>
      <c r="KDO6" s="243">
        <f>'Inbound SOS &amp; EOD'!JZX29</f>
        <v>0</v>
      </c>
      <c r="KDP6" s="243">
        <f>'Inbound SOS &amp; EOD'!JZY29</f>
        <v>0</v>
      </c>
      <c r="KDQ6" s="243">
        <f>'Inbound SOS &amp; EOD'!JZZ29</f>
        <v>0</v>
      </c>
      <c r="KDR6" s="243">
        <f>'Inbound SOS &amp; EOD'!KAA29</f>
        <v>0</v>
      </c>
      <c r="KDS6" s="243">
        <f>'Inbound SOS &amp; EOD'!KAB29</f>
        <v>0</v>
      </c>
      <c r="KDT6" s="243">
        <f>'Inbound SOS &amp; EOD'!KAC29</f>
        <v>0</v>
      </c>
      <c r="KDU6" s="243">
        <f>'Inbound SOS &amp; EOD'!KAD29</f>
        <v>0</v>
      </c>
      <c r="KDV6" s="243">
        <f>'Inbound SOS &amp; EOD'!KAE29</f>
        <v>0</v>
      </c>
      <c r="KDW6" s="243">
        <f>'Inbound SOS &amp; EOD'!KAF29</f>
        <v>0</v>
      </c>
      <c r="KDX6" s="243">
        <f>'Inbound SOS &amp; EOD'!KAG29</f>
        <v>0</v>
      </c>
      <c r="KDY6" s="243">
        <f>'Inbound SOS &amp; EOD'!KAH29</f>
        <v>0</v>
      </c>
      <c r="KDZ6" s="243">
        <f>'Inbound SOS &amp; EOD'!KAI29</f>
        <v>0</v>
      </c>
      <c r="KEA6" s="243">
        <f>'Inbound SOS &amp; EOD'!KAJ29</f>
        <v>0</v>
      </c>
      <c r="KEB6" s="243">
        <f>'Inbound SOS &amp; EOD'!KAK29</f>
        <v>0</v>
      </c>
      <c r="KEC6" s="243">
        <f>'Inbound SOS &amp; EOD'!KAL29</f>
        <v>0</v>
      </c>
      <c r="KED6" s="243">
        <f>'Inbound SOS &amp; EOD'!KAM29</f>
        <v>0</v>
      </c>
      <c r="KEE6" s="243">
        <f>'Inbound SOS &amp; EOD'!KAN29</f>
        <v>0</v>
      </c>
      <c r="KEF6" s="243">
        <f>'Inbound SOS &amp; EOD'!KAO29</f>
        <v>0</v>
      </c>
      <c r="KEG6" s="243">
        <f>'Inbound SOS &amp; EOD'!KAP29</f>
        <v>0</v>
      </c>
      <c r="KEH6" s="243">
        <f>'Inbound SOS &amp; EOD'!KAQ29</f>
        <v>0</v>
      </c>
      <c r="KEI6" s="243">
        <f>'Inbound SOS &amp; EOD'!KAR29</f>
        <v>0</v>
      </c>
      <c r="KEJ6" s="243">
        <f>'Inbound SOS &amp; EOD'!KAS29</f>
        <v>0</v>
      </c>
      <c r="KEK6" s="243">
        <f>'Inbound SOS &amp; EOD'!KAT29</f>
        <v>0</v>
      </c>
      <c r="KEL6" s="243">
        <f>'Inbound SOS &amp; EOD'!KAU29</f>
        <v>0</v>
      </c>
      <c r="KEM6" s="243">
        <f>'Inbound SOS &amp; EOD'!KAV29</f>
        <v>0</v>
      </c>
      <c r="KEN6" s="243">
        <f>'Inbound SOS &amp; EOD'!KAW29</f>
        <v>0</v>
      </c>
      <c r="KEO6" s="243">
        <f>'Inbound SOS &amp; EOD'!KAX29</f>
        <v>0</v>
      </c>
      <c r="KEP6" s="243">
        <f>'Inbound SOS &amp; EOD'!KAY29</f>
        <v>0</v>
      </c>
      <c r="KEQ6" s="243">
        <f>'Inbound SOS &amp; EOD'!KAZ29</f>
        <v>0</v>
      </c>
      <c r="KER6" s="243">
        <f>'Inbound SOS &amp; EOD'!KBA29</f>
        <v>0</v>
      </c>
      <c r="KES6" s="243">
        <f>'Inbound SOS &amp; EOD'!KBB29</f>
        <v>0</v>
      </c>
      <c r="KET6" s="243">
        <f>'Inbound SOS &amp; EOD'!KBC29</f>
        <v>0</v>
      </c>
      <c r="KEU6" s="243">
        <f>'Inbound SOS &amp; EOD'!KBD29</f>
        <v>0</v>
      </c>
      <c r="KEV6" s="243">
        <f>'Inbound SOS &amp; EOD'!KBE29</f>
        <v>0</v>
      </c>
      <c r="KEW6" s="243">
        <f>'Inbound SOS &amp; EOD'!KBF29</f>
        <v>0</v>
      </c>
      <c r="KEX6" s="243">
        <f>'Inbound SOS &amp; EOD'!KBG29</f>
        <v>0</v>
      </c>
      <c r="KEY6" s="243">
        <f>'Inbound SOS &amp; EOD'!KBH29</f>
        <v>0</v>
      </c>
      <c r="KEZ6" s="243">
        <f>'Inbound SOS &amp; EOD'!KBI29</f>
        <v>0</v>
      </c>
      <c r="KFA6" s="243">
        <f>'Inbound SOS &amp; EOD'!KBJ29</f>
        <v>0</v>
      </c>
      <c r="KFB6" s="243">
        <f>'Inbound SOS &amp; EOD'!KBK29</f>
        <v>0</v>
      </c>
      <c r="KFC6" s="243">
        <f>'Inbound SOS &amp; EOD'!KBL29</f>
        <v>0</v>
      </c>
      <c r="KFD6" s="243">
        <f>'Inbound SOS &amp; EOD'!KBM29</f>
        <v>0</v>
      </c>
      <c r="KFE6" s="243">
        <f>'Inbound SOS &amp; EOD'!KBN29</f>
        <v>0</v>
      </c>
      <c r="KFF6" s="243">
        <f>'Inbound SOS &amp; EOD'!KBO29</f>
        <v>0</v>
      </c>
      <c r="KFG6" s="243">
        <f>'Inbound SOS &amp; EOD'!KBP29</f>
        <v>0</v>
      </c>
      <c r="KFH6" s="243">
        <f>'Inbound SOS &amp; EOD'!KBQ29</f>
        <v>0</v>
      </c>
      <c r="KFI6" s="243">
        <f>'Inbound SOS &amp; EOD'!KBR29</f>
        <v>0</v>
      </c>
      <c r="KFJ6" s="243">
        <f>'Inbound SOS &amp; EOD'!KBS29</f>
        <v>0</v>
      </c>
      <c r="KFK6" s="243">
        <f>'Inbound SOS &amp; EOD'!KBT29</f>
        <v>0</v>
      </c>
      <c r="KFL6" s="243">
        <f>'Inbound SOS &amp; EOD'!KBU29</f>
        <v>0</v>
      </c>
      <c r="KFM6" s="243">
        <f>'Inbound SOS &amp; EOD'!KBV29</f>
        <v>0</v>
      </c>
      <c r="KFN6" s="243">
        <f>'Inbound SOS &amp; EOD'!KBW29</f>
        <v>0</v>
      </c>
      <c r="KFO6" s="243">
        <f>'Inbound SOS &amp; EOD'!KBX29</f>
        <v>0</v>
      </c>
      <c r="KFP6" s="243">
        <f>'Inbound SOS &amp; EOD'!KBY29</f>
        <v>0</v>
      </c>
      <c r="KFQ6" s="243">
        <f>'Inbound SOS &amp; EOD'!KBZ29</f>
        <v>0</v>
      </c>
      <c r="KFR6" s="243">
        <f>'Inbound SOS &amp; EOD'!KCA29</f>
        <v>0</v>
      </c>
      <c r="KFS6" s="243">
        <f>'Inbound SOS &amp; EOD'!KCB29</f>
        <v>0</v>
      </c>
      <c r="KFT6" s="243">
        <f>'Inbound SOS &amp; EOD'!KCC29</f>
        <v>0</v>
      </c>
      <c r="KFU6" s="243">
        <f>'Inbound SOS &amp; EOD'!KCD29</f>
        <v>0</v>
      </c>
      <c r="KFV6" s="243">
        <f>'Inbound SOS &amp; EOD'!KCE29</f>
        <v>0</v>
      </c>
      <c r="KFW6" s="243">
        <f>'Inbound SOS &amp; EOD'!KCF29</f>
        <v>0</v>
      </c>
      <c r="KFX6" s="243">
        <f>'Inbound SOS &amp; EOD'!KCG29</f>
        <v>0</v>
      </c>
      <c r="KFY6" s="243">
        <f>'Inbound SOS &amp; EOD'!KCH29</f>
        <v>0</v>
      </c>
      <c r="KFZ6" s="243">
        <f>'Inbound SOS &amp; EOD'!KCI29</f>
        <v>0</v>
      </c>
      <c r="KGA6" s="243">
        <f>'Inbound SOS &amp; EOD'!KCJ29</f>
        <v>0</v>
      </c>
      <c r="KGB6" s="243">
        <f>'Inbound SOS &amp; EOD'!KCK29</f>
        <v>0</v>
      </c>
      <c r="KGC6" s="243">
        <f>'Inbound SOS &amp; EOD'!KCL29</f>
        <v>0</v>
      </c>
      <c r="KGD6" s="243">
        <f>'Inbound SOS &amp; EOD'!KCM29</f>
        <v>0</v>
      </c>
      <c r="KGE6" s="243">
        <f>'Inbound SOS &amp; EOD'!KCN29</f>
        <v>0</v>
      </c>
      <c r="KGF6" s="243">
        <f>'Inbound SOS &amp; EOD'!KCO29</f>
        <v>0</v>
      </c>
      <c r="KGG6" s="243">
        <f>'Inbound SOS &amp; EOD'!KCP29</f>
        <v>0</v>
      </c>
      <c r="KGH6" s="243">
        <f>'Inbound SOS &amp; EOD'!KCQ29</f>
        <v>0</v>
      </c>
      <c r="KGI6" s="243">
        <f>'Inbound SOS &amp; EOD'!KCR29</f>
        <v>0</v>
      </c>
      <c r="KGJ6" s="243">
        <f>'Inbound SOS &amp; EOD'!KCS29</f>
        <v>0</v>
      </c>
      <c r="KGK6" s="243">
        <f>'Inbound SOS &amp; EOD'!KCT29</f>
        <v>0</v>
      </c>
      <c r="KGL6" s="243">
        <f>'Inbound SOS &amp; EOD'!KCU29</f>
        <v>0</v>
      </c>
      <c r="KGM6" s="243">
        <f>'Inbound SOS &amp; EOD'!KCV29</f>
        <v>0</v>
      </c>
      <c r="KGN6" s="243">
        <f>'Inbound SOS &amp; EOD'!KCW29</f>
        <v>0</v>
      </c>
      <c r="KGO6" s="243">
        <f>'Inbound SOS &amp; EOD'!KCX29</f>
        <v>0</v>
      </c>
      <c r="KGP6" s="243">
        <f>'Inbound SOS &amp; EOD'!KCY29</f>
        <v>0</v>
      </c>
      <c r="KGQ6" s="243">
        <f>'Inbound SOS &amp; EOD'!KCZ29</f>
        <v>0</v>
      </c>
      <c r="KGR6" s="243">
        <f>'Inbound SOS &amp; EOD'!KDA29</f>
        <v>0</v>
      </c>
      <c r="KGS6" s="243">
        <f>'Inbound SOS &amp; EOD'!KDB29</f>
        <v>0</v>
      </c>
      <c r="KGT6" s="243">
        <f>'Inbound SOS &amp; EOD'!KDC29</f>
        <v>0</v>
      </c>
      <c r="KGU6" s="243">
        <f>'Inbound SOS &amp; EOD'!KDD29</f>
        <v>0</v>
      </c>
      <c r="KGV6" s="243">
        <f>'Inbound SOS &amp; EOD'!KDE29</f>
        <v>0</v>
      </c>
      <c r="KGW6" s="243">
        <f>'Inbound SOS &amp; EOD'!KDF29</f>
        <v>0</v>
      </c>
      <c r="KGX6" s="243">
        <f>'Inbound SOS &amp; EOD'!KDG29</f>
        <v>0</v>
      </c>
      <c r="KGY6" s="243">
        <f>'Inbound SOS &amp; EOD'!KDH29</f>
        <v>0</v>
      </c>
      <c r="KGZ6" s="243">
        <f>'Inbound SOS &amp; EOD'!KDI29</f>
        <v>0</v>
      </c>
      <c r="KHA6" s="243">
        <f>'Inbound SOS &amp; EOD'!KDJ29</f>
        <v>0</v>
      </c>
      <c r="KHB6" s="243">
        <f>'Inbound SOS &amp; EOD'!KDK29</f>
        <v>0</v>
      </c>
      <c r="KHC6" s="243">
        <f>'Inbound SOS &amp; EOD'!KDL29</f>
        <v>0</v>
      </c>
      <c r="KHD6" s="243">
        <f>'Inbound SOS &amp; EOD'!KDM29</f>
        <v>0</v>
      </c>
      <c r="KHE6" s="243">
        <f>'Inbound SOS &amp; EOD'!KDN29</f>
        <v>0</v>
      </c>
      <c r="KHF6" s="243">
        <f>'Inbound SOS &amp; EOD'!KDO29</f>
        <v>0</v>
      </c>
      <c r="KHG6" s="243">
        <f>'Inbound SOS &amp; EOD'!KDP29</f>
        <v>0</v>
      </c>
      <c r="KHH6" s="243">
        <f>'Inbound SOS &amp; EOD'!KDQ29</f>
        <v>0</v>
      </c>
      <c r="KHI6" s="243">
        <f>'Inbound SOS &amp; EOD'!KDR29</f>
        <v>0</v>
      </c>
      <c r="KHJ6" s="243">
        <f>'Inbound SOS &amp; EOD'!KDS29</f>
        <v>0</v>
      </c>
      <c r="KHK6" s="243">
        <f>'Inbound SOS &amp; EOD'!KDT29</f>
        <v>0</v>
      </c>
      <c r="KHL6" s="243">
        <f>'Inbound SOS &amp; EOD'!KDU29</f>
        <v>0</v>
      </c>
      <c r="KHM6" s="243">
        <f>'Inbound SOS &amp; EOD'!KDV29</f>
        <v>0</v>
      </c>
      <c r="KHN6" s="243">
        <f>'Inbound SOS &amp; EOD'!KDW29</f>
        <v>0</v>
      </c>
      <c r="KHO6" s="243">
        <f>'Inbound SOS &amp; EOD'!KDX29</f>
        <v>0</v>
      </c>
      <c r="KHP6" s="243">
        <f>'Inbound SOS &amp; EOD'!KDY29</f>
        <v>0</v>
      </c>
      <c r="KHQ6" s="243">
        <f>'Inbound SOS &amp; EOD'!KDZ29</f>
        <v>0</v>
      </c>
      <c r="KHR6" s="243">
        <f>'Inbound SOS &amp; EOD'!KEA29</f>
        <v>0</v>
      </c>
      <c r="KHS6" s="243">
        <f>'Inbound SOS &amp; EOD'!KEB29</f>
        <v>0</v>
      </c>
      <c r="KHT6" s="243">
        <f>'Inbound SOS &amp; EOD'!KEC29</f>
        <v>0</v>
      </c>
      <c r="KHU6" s="243">
        <f>'Inbound SOS &amp; EOD'!KED29</f>
        <v>0</v>
      </c>
      <c r="KHV6" s="243">
        <f>'Inbound SOS &amp; EOD'!KEE29</f>
        <v>0</v>
      </c>
      <c r="KHW6" s="243">
        <f>'Inbound SOS &amp; EOD'!KEF29</f>
        <v>0</v>
      </c>
      <c r="KHX6" s="243">
        <f>'Inbound SOS &amp; EOD'!KEG29</f>
        <v>0</v>
      </c>
      <c r="KHY6" s="243">
        <f>'Inbound SOS &amp; EOD'!KEH29</f>
        <v>0</v>
      </c>
      <c r="KHZ6" s="243">
        <f>'Inbound SOS &amp; EOD'!KEI29</f>
        <v>0</v>
      </c>
      <c r="KIA6" s="243">
        <f>'Inbound SOS &amp; EOD'!KEJ29</f>
        <v>0</v>
      </c>
      <c r="KIB6" s="243">
        <f>'Inbound SOS &amp; EOD'!KEK29</f>
        <v>0</v>
      </c>
      <c r="KIC6" s="243">
        <f>'Inbound SOS &amp; EOD'!KEL29</f>
        <v>0</v>
      </c>
      <c r="KID6" s="243">
        <f>'Inbound SOS &amp; EOD'!KEM29</f>
        <v>0</v>
      </c>
      <c r="KIE6" s="243">
        <f>'Inbound SOS &amp; EOD'!KEN29</f>
        <v>0</v>
      </c>
      <c r="KIF6" s="243">
        <f>'Inbound SOS &amp; EOD'!KEO29</f>
        <v>0</v>
      </c>
      <c r="KIG6" s="243">
        <f>'Inbound SOS &amp; EOD'!KEP29</f>
        <v>0</v>
      </c>
      <c r="KIH6" s="243">
        <f>'Inbound SOS &amp; EOD'!KEQ29</f>
        <v>0</v>
      </c>
      <c r="KII6" s="243">
        <f>'Inbound SOS &amp; EOD'!KER29</f>
        <v>0</v>
      </c>
      <c r="KIJ6" s="243">
        <f>'Inbound SOS &amp; EOD'!KES29</f>
        <v>0</v>
      </c>
      <c r="KIK6" s="243">
        <f>'Inbound SOS &amp; EOD'!KET29</f>
        <v>0</v>
      </c>
      <c r="KIL6" s="243">
        <f>'Inbound SOS &amp; EOD'!KEU29</f>
        <v>0</v>
      </c>
      <c r="KIM6" s="243">
        <f>'Inbound SOS &amp; EOD'!KEV29</f>
        <v>0</v>
      </c>
      <c r="KIN6" s="243">
        <f>'Inbound SOS &amp; EOD'!KEW29</f>
        <v>0</v>
      </c>
      <c r="KIO6" s="243">
        <f>'Inbound SOS &amp; EOD'!KEX29</f>
        <v>0</v>
      </c>
      <c r="KIP6" s="243">
        <f>'Inbound SOS &amp; EOD'!KEY29</f>
        <v>0</v>
      </c>
      <c r="KIQ6" s="243">
        <f>'Inbound SOS &amp; EOD'!KEZ29</f>
        <v>0</v>
      </c>
      <c r="KIR6" s="243">
        <f>'Inbound SOS &amp; EOD'!KFA29</f>
        <v>0</v>
      </c>
      <c r="KIS6" s="243">
        <f>'Inbound SOS &amp; EOD'!KFB29</f>
        <v>0</v>
      </c>
      <c r="KIT6" s="243">
        <f>'Inbound SOS &amp; EOD'!KFC29</f>
        <v>0</v>
      </c>
      <c r="KIU6" s="243">
        <f>'Inbound SOS &amp; EOD'!KFD29</f>
        <v>0</v>
      </c>
      <c r="KIV6" s="243">
        <f>'Inbound SOS &amp; EOD'!KFE29</f>
        <v>0</v>
      </c>
      <c r="KIW6" s="243">
        <f>'Inbound SOS &amp; EOD'!KFF29</f>
        <v>0</v>
      </c>
      <c r="KIX6" s="243">
        <f>'Inbound SOS &amp; EOD'!KFG29</f>
        <v>0</v>
      </c>
      <c r="KIY6" s="243">
        <f>'Inbound SOS &amp; EOD'!KFH29</f>
        <v>0</v>
      </c>
      <c r="KIZ6" s="243">
        <f>'Inbound SOS &amp; EOD'!KFI29</f>
        <v>0</v>
      </c>
      <c r="KJA6" s="243">
        <f>'Inbound SOS &amp; EOD'!KFJ29</f>
        <v>0</v>
      </c>
      <c r="KJB6" s="243">
        <f>'Inbound SOS &amp; EOD'!KFK29</f>
        <v>0</v>
      </c>
      <c r="KJC6" s="243">
        <f>'Inbound SOS &amp; EOD'!KFL29</f>
        <v>0</v>
      </c>
      <c r="KJD6" s="243">
        <f>'Inbound SOS &amp; EOD'!KFM29</f>
        <v>0</v>
      </c>
      <c r="KJE6" s="243">
        <f>'Inbound SOS &amp; EOD'!KFN29</f>
        <v>0</v>
      </c>
      <c r="KJF6" s="243">
        <f>'Inbound SOS &amp; EOD'!KFO29</f>
        <v>0</v>
      </c>
      <c r="KJG6" s="243">
        <f>'Inbound SOS &amp; EOD'!KFP29</f>
        <v>0</v>
      </c>
      <c r="KJH6" s="243">
        <f>'Inbound SOS &amp; EOD'!KFQ29</f>
        <v>0</v>
      </c>
      <c r="KJI6" s="243">
        <f>'Inbound SOS &amp; EOD'!KFR29</f>
        <v>0</v>
      </c>
      <c r="KJJ6" s="243">
        <f>'Inbound SOS &amp; EOD'!KFS29</f>
        <v>0</v>
      </c>
      <c r="KJK6" s="243">
        <f>'Inbound SOS &amp; EOD'!KFT29</f>
        <v>0</v>
      </c>
      <c r="KJL6" s="243">
        <f>'Inbound SOS &amp; EOD'!KFU29</f>
        <v>0</v>
      </c>
      <c r="KJM6" s="243">
        <f>'Inbound SOS &amp; EOD'!KFV29</f>
        <v>0</v>
      </c>
      <c r="KJN6" s="243">
        <f>'Inbound SOS &amp; EOD'!KFW29</f>
        <v>0</v>
      </c>
      <c r="KJO6" s="243">
        <f>'Inbound SOS &amp; EOD'!KFX29</f>
        <v>0</v>
      </c>
      <c r="KJP6" s="243">
        <f>'Inbound SOS &amp; EOD'!KFY29</f>
        <v>0</v>
      </c>
      <c r="KJQ6" s="243">
        <f>'Inbound SOS &amp; EOD'!KFZ29</f>
        <v>0</v>
      </c>
      <c r="KJR6" s="243">
        <f>'Inbound SOS &amp; EOD'!KGA29</f>
        <v>0</v>
      </c>
      <c r="KJS6" s="243">
        <f>'Inbound SOS &amp; EOD'!KGB29</f>
        <v>0</v>
      </c>
      <c r="KJT6" s="243">
        <f>'Inbound SOS &amp; EOD'!KGC29</f>
        <v>0</v>
      </c>
      <c r="KJU6" s="243">
        <f>'Inbound SOS &amp; EOD'!KGD29</f>
        <v>0</v>
      </c>
      <c r="KJV6" s="243">
        <f>'Inbound SOS &amp; EOD'!KGE29</f>
        <v>0</v>
      </c>
      <c r="KJW6" s="243">
        <f>'Inbound SOS &amp; EOD'!KGF29</f>
        <v>0</v>
      </c>
      <c r="KJX6" s="243">
        <f>'Inbound SOS &amp; EOD'!KGG29</f>
        <v>0</v>
      </c>
      <c r="KJY6" s="243">
        <f>'Inbound SOS &amp; EOD'!KGH29</f>
        <v>0</v>
      </c>
      <c r="KJZ6" s="243">
        <f>'Inbound SOS &amp; EOD'!KGI29</f>
        <v>0</v>
      </c>
      <c r="KKA6" s="243">
        <f>'Inbound SOS &amp; EOD'!KGJ29</f>
        <v>0</v>
      </c>
      <c r="KKB6" s="243">
        <f>'Inbound SOS &amp; EOD'!KGK29</f>
        <v>0</v>
      </c>
      <c r="KKC6" s="243">
        <f>'Inbound SOS &amp; EOD'!KGL29</f>
        <v>0</v>
      </c>
      <c r="KKD6" s="243">
        <f>'Inbound SOS &amp; EOD'!KGM29</f>
        <v>0</v>
      </c>
      <c r="KKE6" s="243">
        <f>'Inbound SOS &amp; EOD'!KGN29</f>
        <v>0</v>
      </c>
      <c r="KKF6" s="243">
        <f>'Inbound SOS &amp; EOD'!KGO29</f>
        <v>0</v>
      </c>
      <c r="KKG6" s="243">
        <f>'Inbound SOS &amp; EOD'!KGP29</f>
        <v>0</v>
      </c>
      <c r="KKH6" s="243">
        <f>'Inbound SOS &amp; EOD'!KGQ29</f>
        <v>0</v>
      </c>
      <c r="KKI6" s="243">
        <f>'Inbound SOS &amp; EOD'!KGR29</f>
        <v>0</v>
      </c>
      <c r="KKJ6" s="243">
        <f>'Inbound SOS &amp; EOD'!KGS29</f>
        <v>0</v>
      </c>
      <c r="KKK6" s="243">
        <f>'Inbound SOS &amp; EOD'!KGT29</f>
        <v>0</v>
      </c>
      <c r="KKL6" s="243">
        <f>'Inbound SOS &amp; EOD'!KGU29</f>
        <v>0</v>
      </c>
      <c r="KKM6" s="243">
        <f>'Inbound SOS &amp; EOD'!KGV29</f>
        <v>0</v>
      </c>
      <c r="KKN6" s="243">
        <f>'Inbound SOS &amp; EOD'!KGW29</f>
        <v>0</v>
      </c>
      <c r="KKO6" s="243">
        <f>'Inbound SOS &amp; EOD'!KGX29</f>
        <v>0</v>
      </c>
      <c r="KKP6" s="243">
        <f>'Inbound SOS &amp; EOD'!KGY29</f>
        <v>0</v>
      </c>
      <c r="KKQ6" s="243">
        <f>'Inbound SOS &amp; EOD'!KGZ29</f>
        <v>0</v>
      </c>
      <c r="KKR6" s="243">
        <f>'Inbound SOS &amp; EOD'!KHA29</f>
        <v>0</v>
      </c>
      <c r="KKS6" s="243">
        <f>'Inbound SOS &amp; EOD'!KHB29</f>
        <v>0</v>
      </c>
      <c r="KKT6" s="243">
        <f>'Inbound SOS &amp; EOD'!KHC29</f>
        <v>0</v>
      </c>
      <c r="KKU6" s="243">
        <f>'Inbound SOS &amp; EOD'!KHD29</f>
        <v>0</v>
      </c>
      <c r="KKV6" s="243">
        <f>'Inbound SOS &amp; EOD'!KHE29</f>
        <v>0</v>
      </c>
      <c r="KKW6" s="243">
        <f>'Inbound SOS &amp; EOD'!KHF29</f>
        <v>0</v>
      </c>
      <c r="KKX6" s="243">
        <f>'Inbound SOS &amp; EOD'!KHG29</f>
        <v>0</v>
      </c>
      <c r="KKY6" s="243">
        <f>'Inbound SOS &amp; EOD'!KHH29</f>
        <v>0</v>
      </c>
      <c r="KKZ6" s="243">
        <f>'Inbound SOS &amp; EOD'!KHI29</f>
        <v>0</v>
      </c>
      <c r="KLA6" s="243">
        <f>'Inbound SOS &amp; EOD'!KHJ29</f>
        <v>0</v>
      </c>
      <c r="KLB6" s="243">
        <f>'Inbound SOS &amp; EOD'!KHK29</f>
        <v>0</v>
      </c>
      <c r="KLC6" s="243">
        <f>'Inbound SOS &amp; EOD'!KHL29</f>
        <v>0</v>
      </c>
      <c r="KLD6" s="243">
        <f>'Inbound SOS &amp; EOD'!KHM29</f>
        <v>0</v>
      </c>
      <c r="KLE6" s="243">
        <f>'Inbound SOS &amp; EOD'!KHN29</f>
        <v>0</v>
      </c>
      <c r="KLF6" s="243">
        <f>'Inbound SOS &amp; EOD'!KHO29</f>
        <v>0</v>
      </c>
      <c r="KLG6" s="243">
        <f>'Inbound SOS &amp; EOD'!KHP29</f>
        <v>0</v>
      </c>
      <c r="KLH6" s="243">
        <f>'Inbound SOS &amp; EOD'!KHQ29</f>
        <v>0</v>
      </c>
      <c r="KLI6" s="243">
        <f>'Inbound SOS &amp; EOD'!KHR29</f>
        <v>0</v>
      </c>
      <c r="KLJ6" s="243">
        <f>'Inbound SOS &amp; EOD'!KHS29</f>
        <v>0</v>
      </c>
      <c r="KLK6" s="243">
        <f>'Inbound SOS &amp; EOD'!KHT29</f>
        <v>0</v>
      </c>
      <c r="KLL6" s="243">
        <f>'Inbound SOS &amp; EOD'!KHU29</f>
        <v>0</v>
      </c>
      <c r="KLM6" s="243">
        <f>'Inbound SOS &amp; EOD'!KHV29</f>
        <v>0</v>
      </c>
      <c r="KLN6" s="243">
        <f>'Inbound SOS &amp; EOD'!KHW29</f>
        <v>0</v>
      </c>
      <c r="KLO6" s="243">
        <f>'Inbound SOS &amp; EOD'!KHX29</f>
        <v>0</v>
      </c>
      <c r="KLP6" s="243">
        <f>'Inbound SOS &amp; EOD'!KHY29</f>
        <v>0</v>
      </c>
      <c r="KLQ6" s="243">
        <f>'Inbound SOS &amp; EOD'!KHZ29</f>
        <v>0</v>
      </c>
      <c r="KLR6" s="243">
        <f>'Inbound SOS &amp; EOD'!KIA29</f>
        <v>0</v>
      </c>
      <c r="KLS6" s="243">
        <f>'Inbound SOS &amp; EOD'!KIB29</f>
        <v>0</v>
      </c>
      <c r="KLT6" s="243">
        <f>'Inbound SOS &amp; EOD'!KIC29</f>
        <v>0</v>
      </c>
      <c r="KLU6" s="243">
        <f>'Inbound SOS &amp; EOD'!KID29</f>
        <v>0</v>
      </c>
      <c r="KLV6" s="243">
        <f>'Inbound SOS &amp; EOD'!KIE29</f>
        <v>0</v>
      </c>
      <c r="KLW6" s="243">
        <f>'Inbound SOS &amp; EOD'!KIF29</f>
        <v>0</v>
      </c>
      <c r="KLX6" s="243">
        <f>'Inbound SOS &amp; EOD'!KIG29</f>
        <v>0</v>
      </c>
      <c r="KLY6" s="243">
        <f>'Inbound SOS &amp; EOD'!KIH29</f>
        <v>0</v>
      </c>
      <c r="KLZ6" s="243">
        <f>'Inbound SOS &amp; EOD'!KII29</f>
        <v>0</v>
      </c>
      <c r="KMA6" s="243">
        <f>'Inbound SOS &amp; EOD'!KIJ29</f>
        <v>0</v>
      </c>
      <c r="KMB6" s="243">
        <f>'Inbound SOS &amp; EOD'!KIK29</f>
        <v>0</v>
      </c>
      <c r="KMC6" s="243">
        <f>'Inbound SOS &amp; EOD'!KIL29</f>
        <v>0</v>
      </c>
      <c r="KMD6" s="243">
        <f>'Inbound SOS &amp; EOD'!KIM29</f>
        <v>0</v>
      </c>
      <c r="KME6" s="243">
        <f>'Inbound SOS &amp; EOD'!KIN29</f>
        <v>0</v>
      </c>
      <c r="KMF6" s="243">
        <f>'Inbound SOS &amp; EOD'!KIO29</f>
        <v>0</v>
      </c>
      <c r="KMG6" s="243">
        <f>'Inbound SOS &amp; EOD'!KIP29</f>
        <v>0</v>
      </c>
      <c r="KMH6" s="243">
        <f>'Inbound SOS &amp; EOD'!KIQ29</f>
        <v>0</v>
      </c>
      <c r="KMI6" s="243">
        <f>'Inbound SOS &amp; EOD'!KIR29</f>
        <v>0</v>
      </c>
      <c r="KMJ6" s="243">
        <f>'Inbound SOS &amp; EOD'!KIS29</f>
        <v>0</v>
      </c>
      <c r="KMK6" s="243">
        <f>'Inbound SOS &amp; EOD'!KIT29</f>
        <v>0</v>
      </c>
      <c r="KML6" s="243">
        <f>'Inbound SOS &amp; EOD'!KIU29</f>
        <v>0</v>
      </c>
      <c r="KMM6" s="243">
        <f>'Inbound SOS &amp; EOD'!KIV29</f>
        <v>0</v>
      </c>
      <c r="KMN6" s="243">
        <f>'Inbound SOS &amp; EOD'!KIW29</f>
        <v>0</v>
      </c>
      <c r="KMO6" s="243">
        <f>'Inbound SOS &amp; EOD'!KIX29</f>
        <v>0</v>
      </c>
      <c r="KMP6" s="243">
        <f>'Inbound SOS &amp; EOD'!KIY29</f>
        <v>0</v>
      </c>
      <c r="KMQ6" s="243">
        <f>'Inbound SOS &amp; EOD'!KIZ29</f>
        <v>0</v>
      </c>
      <c r="KMR6" s="243">
        <f>'Inbound SOS &amp; EOD'!KJA29</f>
        <v>0</v>
      </c>
      <c r="KMS6" s="243">
        <f>'Inbound SOS &amp; EOD'!KJB29</f>
        <v>0</v>
      </c>
      <c r="KMT6" s="243">
        <f>'Inbound SOS &amp; EOD'!KJC29</f>
        <v>0</v>
      </c>
      <c r="KMU6" s="243">
        <f>'Inbound SOS &amp; EOD'!KJD29</f>
        <v>0</v>
      </c>
      <c r="KMV6" s="243">
        <f>'Inbound SOS &amp; EOD'!KJE29</f>
        <v>0</v>
      </c>
      <c r="KMW6" s="243">
        <f>'Inbound SOS &amp; EOD'!KJF29</f>
        <v>0</v>
      </c>
      <c r="KMX6" s="243">
        <f>'Inbound SOS &amp; EOD'!KJG29</f>
        <v>0</v>
      </c>
      <c r="KMY6" s="243">
        <f>'Inbound SOS &amp; EOD'!KJH29</f>
        <v>0</v>
      </c>
      <c r="KMZ6" s="243">
        <f>'Inbound SOS &amp; EOD'!KJI29</f>
        <v>0</v>
      </c>
      <c r="KNA6" s="243">
        <f>'Inbound SOS &amp; EOD'!KJJ29</f>
        <v>0</v>
      </c>
      <c r="KNB6" s="243">
        <f>'Inbound SOS &amp; EOD'!KJK29</f>
        <v>0</v>
      </c>
      <c r="KNC6" s="243">
        <f>'Inbound SOS &amp; EOD'!KJL29</f>
        <v>0</v>
      </c>
      <c r="KND6" s="243">
        <f>'Inbound SOS &amp; EOD'!KJM29</f>
        <v>0</v>
      </c>
      <c r="KNE6" s="243">
        <f>'Inbound SOS &amp; EOD'!KJN29</f>
        <v>0</v>
      </c>
      <c r="KNF6" s="243">
        <f>'Inbound SOS &amp; EOD'!KJO29</f>
        <v>0</v>
      </c>
      <c r="KNG6" s="243">
        <f>'Inbound SOS &amp; EOD'!KJP29</f>
        <v>0</v>
      </c>
      <c r="KNH6" s="243">
        <f>'Inbound SOS &amp; EOD'!KJQ29</f>
        <v>0</v>
      </c>
      <c r="KNI6" s="243">
        <f>'Inbound SOS &amp; EOD'!KJR29</f>
        <v>0</v>
      </c>
      <c r="KNJ6" s="243">
        <f>'Inbound SOS &amp; EOD'!KJS29</f>
        <v>0</v>
      </c>
      <c r="KNK6" s="243">
        <f>'Inbound SOS &amp; EOD'!KJT29</f>
        <v>0</v>
      </c>
      <c r="KNL6" s="243">
        <f>'Inbound SOS &amp; EOD'!KJU29</f>
        <v>0</v>
      </c>
      <c r="KNM6" s="243">
        <f>'Inbound SOS &amp; EOD'!KJV29</f>
        <v>0</v>
      </c>
      <c r="KNN6" s="243">
        <f>'Inbound SOS &amp; EOD'!KJW29</f>
        <v>0</v>
      </c>
      <c r="KNO6" s="243">
        <f>'Inbound SOS &amp; EOD'!KJX29</f>
        <v>0</v>
      </c>
      <c r="KNP6" s="243">
        <f>'Inbound SOS &amp; EOD'!KJY29</f>
        <v>0</v>
      </c>
      <c r="KNQ6" s="243">
        <f>'Inbound SOS &amp; EOD'!KJZ29</f>
        <v>0</v>
      </c>
      <c r="KNR6" s="243">
        <f>'Inbound SOS &amp; EOD'!KKA29</f>
        <v>0</v>
      </c>
      <c r="KNS6" s="243">
        <f>'Inbound SOS &amp; EOD'!KKB29</f>
        <v>0</v>
      </c>
      <c r="KNT6" s="243">
        <f>'Inbound SOS &amp; EOD'!KKC29</f>
        <v>0</v>
      </c>
      <c r="KNU6" s="243">
        <f>'Inbound SOS &amp; EOD'!KKD29</f>
        <v>0</v>
      </c>
      <c r="KNV6" s="243">
        <f>'Inbound SOS &amp; EOD'!KKE29</f>
        <v>0</v>
      </c>
      <c r="KNW6" s="243">
        <f>'Inbound SOS &amp; EOD'!KKF29</f>
        <v>0</v>
      </c>
      <c r="KNX6" s="243">
        <f>'Inbound SOS &amp; EOD'!KKG29</f>
        <v>0</v>
      </c>
      <c r="KNY6" s="243">
        <f>'Inbound SOS &amp; EOD'!KKH29</f>
        <v>0</v>
      </c>
      <c r="KNZ6" s="243">
        <f>'Inbound SOS &amp; EOD'!KKI29</f>
        <v>0</v>
      </c>
      <c r="KOA6" s="243">
        <f>'Inbound SOS &amp; EOD'!KKJ29</f>
        <v>0</v>
      </c>
      <c r="KOB6" s="243">
        <f>'Inbound SOS &amp; EOD'!KKK29</f>
        <v>0</v>
      </c>
      <c r="KOC6" s="243">
        <f>'Inbound SOS &amp; EOD'!KKL29</f>
        <v>0</v>
      </c>
      <c r="KOD6" s="243">
        <f>'Inbound SOS &amp; EOD'!KKM29</f>
        <v>0</v>
      </c>
      <c r="KOE6" s="243">
        <f>'Inbound SOS &amp; EOD'!KKN29</f>
        <v>0</v>
      </c>
      <c r="KOF6" s="243">
        <f>'Inbound SOS &amp; EOD'!KKO29</f>
        <v>0</v>
      </c>
      <c r="KOG6" s="243">
        <f>'Inbound SOS &amp; EOD'!KKP29</f>
        <v>0</v>
      </c>
      <c r="KOH6" s="243">
        <f>'Inbound SOS &amp; EOD'!KKQ29</f>
        <v>0</v>
      </c>
      <c r="KOI6" s="243">
        <f>'Inbound SOS &amp; EOD'!KKR29</f>
        <v>0</v>
      </c>
      <c r="KOJ6" s="243">
        <f>'Inbound SOS &amp; EOD'!KKS29</f>
        <v>0</v>
      </c>
      <c r="KOK6" s="243">
        <f>'Inbound SOS &amp; EOD'!KKT29</f>
        <v>0</v>
      </c>
      <c r="KOL6" s="243">
        <f>'Inbound SOS &amp; EOD'!KKU29</f>
        <v>0</v>
      </c>
      <c r="KOM6" s="243">
        <f>'Inbound SOS &amp; EOD'!KKV29</f>
        <v>0</v>
      </c>
      <c r="KON6" s="243">
        <f>'Inbound SOS &amp; EOD'!KKW29</f>
        <v>0</v>
      </c>
      <c r="KOO6" s="243">
        <f>'Inbound SOS &amp; EOD'!KKX29</f>
        <v>0</v>
      </c>
      <c r="KOP6" s="243">
        <f>'Inbound SOS &amp; EOD'!KKY29</f>
        <v>0</v>
      </c>
      <c r="KOQ6" s="243">
        <f>'Inbound SOS &amp; EOD'!KKZ29</f>
        <v>0</v>
      </c>
      <c r="KOR6" s="243">
        <f>'Inbound SOS &amp; EOD'!KLA29</f>
        <v>0</v>
      </c>
      <c r="KOS6" s="243">
        <f>'Inbound SOS &amp; EOD'!KLB29</f>
        <v>0</v>
      </c>
      <c r="KOT6" s="243">
        <f>'Inbound SOS &amp; EOD'!KLC29</f>
        <v>0</v>
      </c>
      <c r="KOU6" s="243">
        <f>'Inbound SOS &amp; EOD'!KLD29</f>
        <v>0</v>
      </c>
      <c r="KOV6" s="243">
        <f>'Inbound SOS &amp; EOD'!KLE29</f>
        <v>0</v>
      </c>
      <c r="KOW6" s="243">
        <f>'Inbound SOS &amp; EOD'!KLF29</f>
        <v>0</v>
      </c>
      <c r="KOX6" s="243">
        <f>'Inbound SOS &amp; EOD'!KLG29</f>
        <v>0</v>
      </c>
      <c r="KOY6" s="243">
        <f>'Inbound SOS &amp; EOD'!KLH29</f>
        <v>0</v>
      </c>
      <c r="KOZ6" s="243">
        <f>'Inbound SOS &amp; EOD'!KLI29</f>
        <v>0</v>
      </c>
      <c r="KPA6" s="243">
        <f>'Inbound SOS &amp; EOD'!KLJ29</f>
        <v>0</v>
      </c>
      <c r="KPB6" s="243">
        <f>'Inbound SOS &amp; EOD'!KLK29</f>
        <v>0</v>
      </c>
      <c r="KPC6" s="243">
        <f>'Inbound SOS &amp; EOD'!KLL29</f>
        <v>0</v>
      </c>
      <c r="KPD6" s="243">
        <f>'Inbound SOS &amp; EOD'!KLM29</f>
        <v>0</v>
      </c>
      <c r="KPE6" s="243">
        <f>'Inbound SOS &amp; EOD'!KLN29</f>
        <v>0</v>
      </c>
      <c r="KPF6" s="243">
        <f>'Inbound SOS &amp; EOD'!KLO29</f>
        <v>0</v>
      </c>
      <c r="KPG6" s="243">
        <f>'Inbound SOS &amp; EOD'!KLP29</f>
        <v>0</v>
      </c>
      <c r="KPH6" s="243">
        <f>'Inbound SOS &amp; EOD'!KLQ29</f>
        <v>0</v>
      </c>
      <c r="KPI6" s="243">
        <f>'Inbound SOS &amp; EOD'!KLR29</f>
        <v>0</v>
      </c>
      <c r="KPJ6" s="243">
        <f>'Inbound SOS &amp; EOD'!KLS29</f>
        <v>0</v>
      </c>
      <c r="KPK6" s="243">
        <f>'Inbound SOS &amp; EOD'!KLT29</f>
        <v>0</v>
      </c>
      <c r="KPL6" s="243">
        <f>'Inbound SOS &amp; EOD'!KLU29</f>
        <v>0</v>
      </c>
      <c r="KPM6" s="243">
        <f>'Inbound SOS &amp; EOD'!KLV29</f>
        <v>0</v>
      </c>
      <c r="KPN6" s="243">
        <f>'Inbound SOS &amp; EOD'!KLW29</f>
        <v>0</v>
      </c>
      <c r="KPO6" s="243">
        <f>'Inbound SOS &amp; EOD'!KLX29</f>
        <v>0</v>
      </c>
      <c r="KPP6" s="243">
        <f>'Inbound SOS &amp; EOD'!KLY29</f>
        <v>0</v>
      </c>
      <c r="KPQ6" s="243">
        <f>'Inbound SOS &amp; EOD'!KLZ29</f>
        <v>0</v>
      </c>
      <c r="KPR6" s="243">
        <f>'Inbound SOS &amp; EOD'!KMA29</f>
        <v>0</v>
      </c>
      <c r="KPS6" s="243">
        <f>'Inbound SOS &amp; EOD'!KMB29</f>
        <v>0</v>
      </c>
      <c r="KPT6" s="243">
        <f>'Inbound SOS &amp; EOD'!KMC29</f>
        <v>0</v>
      </c>
      <c r="KPU6" s="243">
        <f>'Inbound SOS &amp; EOD'!KMD29</f>
        <v>0</v>
      </c>
      <c r="KPV6" s="243">
        <f>'Inbound SOS &amp; EOD'!KME29</f>
        <v>0</v>
      </c>
      <c r="KPW6" s="243">
        <f>'Inbound SOS &amp; EOD'!KMF29</f>
        <v>0</v>
      </c>
      <c r="KPX6" s="243">
        <f>'Inbound SOS &amp; EOD'!KMG29</f>
        <v>0</v>
      </c>
      <c r="KPY6" s="243">
        <f>'Inbound SOS &amp; EOD'!KMH29</f>
        <v>0</v>
      </c>
      <c r="KPZ6" s="243">
        <f>'Inbound SOS &amp; EOD'!KMI29</f>
        <v>0</v>
      </c>
      <c r="KQA6" s="243">
        <f>'Inbound SOS &amp; EOD'!KMJ29</f>
        <v>0</v>
      </c>
      <c r="KQB6" s="243">
        <f>'Inbound SOS &amp; EOD'!KMK29</f>
        <v>0</v>
      </c>
      <c r="KQC6" s="243">
        <f>'Inbound SOS &amp; EOD'!KML29</f>
        <v>0</v>
      </c>
      <c r="KQD6" s="243">
        <f>'Inbound SOS &amp; EOD'!KMM29</f>
        <v>0</v>
      </c>
      <c r="KQE6" s="243">
        <f>'Inbound SOS &amp; EOD'!KMN29</f>
        <v>0</v>
      </c>
      <c r="KQF6" s="243">
        <f>'Inbound SOS &amp; EOD'!KMO29</f>
        <v>0</v>
      </c>
      <c r="KQG6" s="243">
        <f>'Inbound SOS &amp; EOD'!KMP29</f>
        <v>0</v>
      </c>
      <c r="KQH6" s="243">
        <f>'Inbound SOS &amp; EOD'!KMQ29</f>
        <v>0</v>
      </c>
      <c r="KQI6" s="243">
        <f>'Inbound SOS &amp; EOD'!KMR29</f>
        <v>0</v>
      </c>
      <c r="KQJ6" s="243">
        <f>'Inbound SOS &amp; EOD'!KMS29</f>
        <v>0</v>
      </c>
      <c r="KQK6" s="243">
        <f>'Inbound SOS &amp; EOD'!KMT29</f>
        <v>0</v>
      </c>
      <c r="KQL6" s="243">
        <f>'Inbound SOS &amp; EOD'!KMU29</f>
        <v>0</v>
      </c>
      <c r="KQM6" s="243">
        <f>'Inbound SOS &amp; EOD'!KMV29</f>
        <v>0</v>
      </c>
      <c r="KQN6" s="243">
        <f>'Inbound SOS &amp; EOD'!KMW29</f>
        <v>0</v>
      </c>
      <c r="KQO6" s="243">
        <f>'Inbound SOS &amp; EOD'!KMX29</f>
        <v>0</v>
      </c>
      <c r="KQP6" s="243">
        <f>'Inbound SOS &amp; EOD'!KMY29</f>
        <v>0</v>
      </c>
      <c r="KQQ6" s="243">
        <f>'Inbound SOS &amp; EOD'!KMZ29</f>
        <v>0</v>
      </c>
      <c r="KQR6" s="243">
        <f>'Inbound SOS &amp; EOD'!KNA29</f>
        <v>0</v>
      </c>
      <c r="KQS6" s="243">
        <f>'Inbound SOS &amp; EOD'!KNB29</f>
        <v>0</v>
      </c>
      <c r="KQT6" s="243">
        <f>'Inbound SOS &amp; EOD'!KNC29</f>
        <v>0</v>
      </c>
      <c r="KQU6" s="243">
        <f>'Inbound SOS &amp; EOD'!KND29</f>
        <v>0</v>
      </c>
      <c r="KQV6" s="243">
        <f>'Inbound SOS &amp; EOD'!KNE29</f>
        <v>0</v>
      </c>
      <c r="KQW6" s="243">
        <f>'Inbound SOS &amp; EOD'!KNF29</f>
        <v>0</v>
      </c>
      <c r="KQX6" s="243">
        <f>'Inbound SOS &amp; EOD'!KNG29</f>
        <v>0</v>
      </c>
      <c r="KQY6" s="243">
        <f>'Inbound SOS &amp; EOD'!KNH29</f>
        <v>0</v>
      </c>
      <c r="KQZ6" s="243">
        <f>'Inbound SOS &amp; EOD'!KNI29</f>
        <v>0</v>
      </c>
      <c r="KRA6" s="243">
        <f>'Inbound SOS &amp; EOD'!KNJ29</f>
        <v>0</v>
      </c>
      <c r="KRB6" s="243">
        <f>'Inbound SOS &amp; EOD'!KNK29</f>
        <v>0</v>
      </c>
      <c r="KRC6" s="243">
        <f>'Inbound SOS &amp; EOD'!KNL29</f>
        <v>0</v>
      </c>
      <c r="KRD6" s="243">
        <f>'Inbound SOS &amp; EOD'!KNM29</f>
        <v>0</v>
      </c>
      <c r="KRE6" s="243">
        <f>'Inbound SOS &amp; EOD'!KNN29</f>
        <v>0</v>
      </c>
      <c r="KRF6" s="243">
        <f>'Inbound SOS &amp; EOD'!KNO29</f>
        <v>0</v>
      </c>
      <c r="KRG6" s="243">
        <f>'Inbound SOS &amp; EOD'!KNP29</f>
        <v>0</v>
      </c>
      <c r="KRH6" s="243">
        <f>'Inbound SOS &amp; EOD'!KNQ29</f>
        <v>0</v>
      </c>
      <c r="KRI6" s="243">
        <f>'Inbound SOS &amp; EOD'!KNR29</f>
        <v>0</v>
      </c>
      <c r="KRJ6" s="243">
        <f>'Inbound SOS &amp; EOD'!KNS29</f>
        <v>0</v>
      </c>
      <c r="KRK6" s="243">
        <f>'Inbound SOS &amp; EOD'!KNT29</f>
        <v>0</v>
      </c>
      <c r="KRL6" s="243">
        <f>'Inbound SOS &amp; EOD'!KNU29</f>
        <v>0</v>
      </c>
      <c r="KRM6" s="243">
        <f>'Inbound SOS &amp; EOD'!KNV29</f>
        <v>0</v>
      </c>
      <c r="KRN6" s="243">
        <f>'Inbound SOS &amp; EOD'!KNW29</f>
        <v>0</v>
      </c>
      <c r="KRO6" s="243">
        <f>'Inbound SOS &amp; EOD'!KNX29</f>
        <v>0</v>
      </c>
      <c r="KRP6" s="243">
        <f>'Inbound SOS &amp; EOD'!KNY29</f>
        <v>0</v>
      </c>
      <c r="KRQ6" s="243">
        <f>'Inbound SOS &amp; EOD'!KNZ29</f>
        <v>0</v>
      </c>
      <c r="KRR6" s="243">
        <f>'Inbound SOS &amp; EOD'!KOA29</f>
        <v>0</v>
      </c>
      <c r="KRS6" s="243">
        <f>'Inbound SOS &amp; EOD'!KOB29</f>
        <v>0</v>
      </c>
      <c r="KRT6" s="243">
        <f>'Inbound SOS &amp; EOD'!KOC29</f>
        <v>0</v>
      </c>
      <c r="KRU6" s="243">
        <f>'Inbound SOS &amp; EOD'!KOD29</f>
        <v>0</v>
      </c>
      <c r="KRV6" s="243">
        <f>'Inbound SOS &amp; EOD'!KOE29</f>
        <v>0</v>
      </c>
      <c r="KRW6" s="243">
        <f>'Inbound SOS &amp; EOD'!KOF29</f>
        <v>0</v>
      </c>
      <c r="KRX6" s="243">
        <f>'Inbound SOS &amp; EOD'!KOG29</f>
        <v>0</v>
      </c>
      <c r="KRY6" s="243">
        <f>'Inbound SOS &amp; EOD'!KOH29</f>
        <v>0</v>
      </c>
      <c r="KRZ6" s="243">
        <f>'Inbound SOS &amp; EOD'!KOI29</f>
        <v>0</v>
      </c>
      <c r="KSA6" s="243">
        <f>'Inbound SOS &amp; EOD'!KOJ29</f>
        <v>0</v>
      </c>
      <c r="KSB6" s="243">
        <f>'Inbound SOS &amp; EOD'!KOK29</f>
        <v>0</v>
      </c>
      <c r="KSC6" s="243">
        <f>'Inbound SOS &amp; EOD'!KOL29</f>
        <v>0</v>
      </c>
      <c r="KSD6" s="243">
        <f>'Inbound SOS &amp; EOD'!KOM29</f>
        <v>0</v>
      </c>
      <c r="KSE6" s="243">
        <f>'Inbound SOS &amp; EOD'!KON29</f>
        <v>0</v>
      </c>
      <c r="KSF6" s="243">
        <f>'Inbound SOS &amp; EOD'!KOO29</f>
        <v>0</v>
      </c>
      <c r="KSG6" s="243">
        <f>'Inbound SOS &amp; EOD'!KOP29</f>
        <v>0</v>
      </c>
      <c r="KSH6" s="243">
        <f>'Inbound SOS &amp; EOD'!KOQ29</f>
        <v>0</v>
      </c>
      <c r="KSI6" s="243">
        <f>'Inbound SOS &amp; EOD'!KOR29</f>
        <v>0</v>
      </c>
      <c r="KSJ6" s="243">
        <f>'Inbound SOS &amp; EOD'!KOS29</f>
        <v>0</v>
      </c>
      <c r="KSK6" s="243">
        <f>'Inbound SOS &amp; EOD'!KOT29</f>
        <v>0</v>
      </c>
      <c r="KSL6" s="243">
        <f>'Inbound SOS &amp; EOD'!KOU29</f>
        <v>0</v>
      </c>
      <c r="KSM6" s="243">
        <f>'Inbound SOS &amp; EOD'!KOV29</f>
        <v>0</v>
      </c>
      <c r="KSN6" s="243">
        <f>'Inbound SOS &amp; EOD'!KOW29</f>
        <v>0</v>
      </c>
      <c r="KSO6" s="243">
        <f>'Inbound SOS &amp; EOD'!KOX29</f>
        <v>0</v>
      </c>
      <c r="KSP6" s="243">
        <f>'Inbound SOS &amp; EOD'!KOY29</f>
        <v>0</v>
      </c>
      <c r="KSQ6" s="243">
        <f>'Inbound SOS &amp; EOD'!KOZ29</f>
        <v>0</v>
      </c>
      <c r="KSR6" s="243">
        <f>'Inbound SOS &amp; EOD'!KPA29</f>
        <v>0</v>
      </c>
      <c r="KSS6" s="243">
        <f>'Inbound SOS &amp; EOD'!KPB29</f>
        <v>0</v>
      </c>
      <c r="KST6" s="243">
        <f>'Inbound SOS &amp; EOD'!KPC29</f>
        <v>0</v>
      </c>
      <c r="KSU6" s="243">
        <f>'Inbound SOS &amp; EOD'!KPD29</f>
        <v>0</v>
      </c>
      <c r="KSV6" s="243">
        <f>'Inbound SOS &amp; EOD'!KPE29</f>
        <v>0</v>
      </c>
      <c r="KSW6" s="243">
        <f>'Inbound SOS &amp; EOD'!KPF29</f>
        <v>0</v>
      </c>
      <c r="KSX6" s="243">
        <f>'Inbound SOS &amp; EOD'!KPG29</f>
        <v>0</v>
      </c>
      <c r="KSY6" s="243">
        <f>'Inbound SOS &amp; EOD'!KPH29</f>
        <v>0</v>
      </c>
      <c r="KSZ6" s="243">
        <f>'Inbound SOS &amp; EOD'!KPI29</f>
        <v>0</v>
      </c>
      <c r="KTA6" s="243">
        <f>'Inbound SOS &amp; EOD'!KPJ29</f>
        <v>0</v>
      </c>
      <c r="KTB6" s="243">
        <f>'Inbound SOS &amp; EOD'!KPK29</f>
        <v>0</v>
      </c>
      <c r="KTC6" s="243">
        <f>'Inbound SOS &amp; EOD'!KPL29</f>
        <v>0</v>
      </c>
      <c r="KTD6" s="243">
        <f>'Inbound SOS &amp; EOD'!KPM29</f>
        <v>0</v>
      </c>
      <c r="KTE6" s="243">
        <f>'Inbound SOS &amp; EOD'!KPN29</f>
        <v>0</v>
      </c>
      <c r="KTF6" s="243">
        <f>'Inbound SOS &amp; EOD'!KPO29</f>
        <v>0</v>
      </c>
      <c r="KTG6" s="243">
        <f>'Inbound SOS &amp; EOD'!KPP29</f>
        <v>0</v>
      </c>
      <c r="KTH6" s="243">
        <f>'Inbound SOS &amp; EOD'!KPQ29</f>
        <v>0</v>
      </c>
      <c r="KTI6" s="243">
        <f>'Inbound SOS &amp; EOD'!KPR29</f>
        <v>0</v>
      </c>
      <c r="KTJ6" s="243">
        <f>'Inbound SOS &amp; EOD'!KPS29</f>
        <v>0</v>
      </c>
      <c r="KTK6" s="243">
        <f>'Inbound SOS &amp; EOD'!KPT29</f>
        <v>0</v>
      </c>
      <c r="KTL6" s="243">
        <f>'Inbound SOS &amp; EOD'!KPU29</f>
        <v>0</v>
      </c>
      <c r="KTM6" s="243">
        <f>'Inbound SOS &amp; EOD'!KPV29</f>
        <v>0</v>
      </c>
      <c r="KTN6" s="243">
        <f>'Inbound SOS &amp; EOD'!KPW29</f>
        <v>0</v>
      </c>
      <c r="KTO6" s="243">
        <f>'Inbound SOS &amp; EOD'!KPX29</f>
        <v>0</v>
      </c>
      <c r="KTP6" s="243">
        <f>'Inbound SOS &amp; EOD'!KPY29</f>
        <v>0</v>
      </c>
      <c r="KTQ6" s="243">
        <f>'Inbound SOS &amp; EOD'!KPZ29</f>
        <v>0</v>
      </c>
      <c r="KTR6" s="243">
        <f>'Inbound SOS &amp; EOD'!KQA29</f>
        <v>0</v>
      </c>
      <c r="KTS6" s="243">
        <f>'Inbound SOS &amp; EOD'!KQB29</f>
        <v>0</v>
      </c>
      <c r="KTT6" s="243">
        <f>'Inbound SOS &amp; EOD'!KQC29</f>
        <v>0</v>
      </c>
      <c r="KTU6" s="243">
        <f>'Inbound SOS &amp; EOD'!KQD29</f>
        <v>0</v>
      </c>
      <c r="KTV6" s="243">
        <f>'Inbound SOS &amp; EOD'!KQE29</f>
        <v>0</v>
      </c>
      <c r="KTW6" s="243">
        <f>'Inbound SOS &amp; EOD'!KQF29</f>
        <v>0</v>
      </c>
      <c r="KTX6" s="243">
        <f>'Inbound SOS &amp; EOD'!KQG29</f>
        <v>0</v>
      </c>
      <c r="KTY6" s="243">
        <f>'Inbound SOS &amp; EOD'!KQH29</f>
        <v>0</v>
      </c>
      <c r="KTZ6" s="243">
        <f>'Inbound SOS &amp; EOD'!KQI29</f>
        <v>0</v>
      </c>
      <c r="KUA6" s="243">
        <f>'Inbound SOS &amp; EOD'!KQJ29</f>
        <v>0</v>
      </c>
      <c r="KUB6" s="243">
        <f>'Inbound SOS &amp; EOD'!KQK29</f>
        <v>0</v>
      </c>
      <c r="KUC6" s="243">
        <f>'Inbound SOS &amp; EOD'!KQL29</f>
        <v>0</v>
      </c>
      <c r="KUD6" s="243">
        <f>'Inbound SOS &amp; EOD'!KQM29</f>
        <v>0</v>
      </c>
      <c r="KUE6" s="243">
        <f>'Inbound SOS &amp; EOD'!KQN29</f>
        <v>0</v>
      </c>
      <c r="KUF6" s="243">
        <f>'Inbound SOS &amp; EOD'!KQO29</f>
        <v>0</v>
      </c>
      <c r="KUG6" s="243">
        <f>'Inbound SOS &amp; EOD'!KQP29</f>
        <v>0</v>
      </c>
      <c r="KUH6" s="243">
        <f>'Inbound SOS &amp; EOD'!KQQ29</f>
        <v>0</v>
      </c>
      <c r="KUI6" s="243">
        <f>'Inbound SOS &amp; EOD'!KQR29</f>
        <v>0</v>
      </c>
      <c r="KUJ6" s="243">
        <f>'Inbound SOS &amp; EOD'!KQS29</f>
        <v>0</v>
      </c>
      <c r="KUK6" s="243">
        <f>'Inbound SOS &amp; EOD'!KQT29</f>
        <v>0</v>
      </c>
      <c r="KUL6" s="243">
        <f>'Inbound SOS &amp; EOD'!KQU29</f>
        <v>0</v>
      </c>
      <c r="KUM6" s="243">
        <f>'Inbound SOS &amp; EOD'!KQV29</f>
        <v>0</v>
      </c>
      <c r="KUN6" s="243">
        <f>'Inbound SOS &amp; EOD'!KQW29</f>
        <v>0</v>
      </c>
      <c r="KUO6" s="243">
        <f>'Inbound SOS &amp; EOD'!KQX29</f>
        <v>0</v>
      </c>
      <c r="KUP6" s="243">
        <f>'Inbound SOS &amp; EOD'!KQY29</f>
        <v>0</v>
      </c>
      <c r="KUQ6" s="243">
        <f>'Inbound SOS &amp; EOD'!KQZ29</f>
        <v>0</v>
      </c>
      <c r="KUR6" s="243">
        <f>'Inbound SOS &amp; EOD'!KRA29</f>
        <v>0</v>
      </c>
      <c r="KUS6" s="243">
        <f>'Inbound SOS &amp; EOD'!KRB29</f>
        <v>0</v>
      </c>
      <c r="KUT6" s="243">
        <f>'Inbound SOS &amp; EOD'!KRC29</f>
        <v>0</v>
      </c>
      <c r="KUU6" s="243">
        <f>'Inbound SOS &amp; EOD'!KRD29</f>
        <v>0</v>
      </c>
      <c r="KUV6" s="243">
        <f>'Inbound SOS &amp; EOD'!KRE29</f>
        <v>0</v>
      </c>
      <c r="KUW6" s="243">
        <f>'Inbound SOS &amp; EOD'!KRF29</f>
        <v>0</v>
      </c>
      <c r="KUX6" s="243">
        <f>'Inbound SOS &amp; EOD'!KRG29</f>
        <v>0</v>
      </c>
      <c r="KUY6" s="243">
        <f>'Inbound SOS &amp; EOD'!KRH29</f>
        <v>0</v>
      </c>
      <c r="KUZ6" s="243">
        <f>'Inbound SOS &amp; EOD'!KRI29</f>
        <v>0</v>
      </c>
      <c r="KVA6" s="243">
        <f>'Inbound SOS &amp; EOD'!KRJ29</f>
        <v>0</v>
      </c>
      <c r="KVB6" s="243">
        <f>'Inbound SOS &amp; EOD'!KRK29</f>
        <v>0</v>
      </c>
      <c r="KVC6" s="243">
        <f>'Inbound SOS &amp; EOD'!KRL29</f>
        <v>0</v>
      </c>
      <c r="KVD6" s="243">
        <f>'Inbound SOS &amp; EOD'!KRM29</f>
        <v>0</v>
      </c>
      <c r="KVE6" s="243">
        <f>'Inbound SOS &amp; EOD'!KRN29</f>
        <v>0</v>
      </c>
      <c r="KVF6" s="243">
        <f>'Inbound SOS &amp; EOD'!KRO29</f>
        <v>0</v>
      </c>
      <c r="KVG6" s="243">
        <f>'Inbound SOS &amp; EOD'!KRP29</f>
        <v>0</v>
      </c>
      <c r="KVH6" s="243">
        <f>'Inbound SOS &amp; EOD'!KRQ29</f>
        <v>0</v>
      </c>
      <c r="KVI6" s="243">
        <f>'Inbound SOS &amp; EOD'!KRR29</f>
        <v>0</v>
      </c>
      <c r="KVJ6" s="243">
        <f>'Inbound SOS &amp; EOD'!KRS29</f>
        <v>0</v>
      </c>
      <c r="KVK6" s="243">
        <f>'Inbound SOS &amp; EOD'!KRT29</f>
        <v>0</v>
      </c>
      <c r="KVL6" s="243">
        <f>'Inbound SOS &amp; EOD'!KRU29</f>
        <v>0</v>
      </c>
      <c r="KVM6" s="243">
        <f>'Inbound SOS &amp; EOD'!KRV29</f>
        <v>0</v>
      </c>
      <c r="KVN6" s="243">
        <f>'Inbound SOS &amp; EOD'!KRW29</f>
        <v>0</v>
      </c>
      <c r="KVO6" s="243">
        <f>'Inbound SOS &amp; EOD'!KRX29</f>
        <v>0</v>
      </c>
      <c r="KVP6" s="243">
        <f>'Inbound SOS &amp; EOD'!KRY29</f>
        <v>0</v>
      </c>
      <c r="KVQ6" s="243">
        <f>'Inbound SOS &amp; EOD'!KRZ29</f>
        <v>0</v>
      </c>
      <c r="KVR6" s="243">
        <f>'Inbound SOS &amp; EOD'!KSA29</f>
        <v>0</v>
      </c>
      <c r="KVS6" s="243">
        <f>'Inbound SOS &amp; EOD'!KSB29</f>
        <v>0</v>
      </c>
      <c r="KVT6" s="243">
        <f>'Inbound SOS &amp; EOD'!KSC29</f>
        <v>0</v>
      </c>
      <c r="KVU6" s="243">
        <f>'Inbound SOS &amp; EOD'!KSD29</f>
        <v>0</v>
      </c>
      <c r="KVV6" s="243">
        <f>'Inbound SOS &amp; EOD'!KSE29</f>
        <v>0</v>
      </c>
      <c r="KVW6" s="243">
        <f>'Inbound SOS &amp; EOD'!KSF29</f>
        <v>0</v>
      </c>
      <c r="KVX6" s="243">
        <f>'Inbound SOS &amp; EOD'!KSG29</f>
        <v>0</v>
      </c>
      <c r="KVY6" s="243">
        <f>'Inbound SOS &amp; EOD'!KSH29</f>
        <v>0</v>
      </c>
      <c r="KVZ6" s="243">
        <f>'Inbound SOS &amp; EOD'!KSI29</f>
        <v>0</v>
      </c>
      <c r="KWA6" s="243">
        <f>'Inbound SOS &amp; EOD'!KSJ29</f>
        <v>0</v>
      </c>
      <c r="KWB6" s="243">
        <f>'Inbound SOS &amp; EOD'!KSK29</f>
        <v>0</v>
      </c>
      <c r="KWC6" s="243">
        <f>'Inbound SOS &amp; EOD'!KSL29</f>
        <v>0</v>
      </c>
      <c r="KWD6" s="243">
        <f>'Inbound SOS &amp; EOD'!KSM29</f>
        <v>0</v>
      </c>
      <c r="KWE6" s="243">
        <f>'Inbound SOS &amp; EOD'!KSN29</f>
        <v>0</v>
      </c>
      <c r="KWF6" s="243">
        <f>'Inbound SOS &amp; EOD'!KSO29</f>
        <v>0</v>
      </c>
      <c r="KWG6" s="243">
        <f>'Inbound SOS &amp; EOD'!KSP29</f>
        <v>0</v>
      </c>
      <c r="KWH6" s="243">
        <f>'Inbound SOS &amp; EOD'!KSQ29</f>
        <v>0</v>
      </c>
      <c r="KWI6" s="243">
        <f>'Inbound SOS &amp; EOD'!KSR29</f>
        <v>0</v>
      </c>
      <c r="KWJ6" s="243">
        <f>'Inbound SOS &amp; EOD'!KSS29</f>
        <v>0</v>
      </c>
      <c r="KWK6" s="243">
        <f>'Inbound SOS &amp; EOD'!KST29</f>
        <v>0</v>
      </c>
      <c r="KWL6" s="243">
        <f>'Inbound SOS &amp; EOD'!KSU29</f>
        <v>0</v>
      </c>
      <c r="KWM6" s="243">
        <f>'Inbound SOS &amp; EOD'!KSV29</f>
        <v>0</v>
      </c>
      <c r="KWN6" s="243">
        <f>'Inbound SOS &amp; EOD'!KSW29</f>
        <v>0</v>
      </c>
      <c r="KWO6" s="243">
        <f>'Inbound SOS &amp; EOD'!KSX29</f>
        <v>0</v>
      </c>
      <c r="KWP6" s="243">
        <f>'Inbound SOS &amp; EOD'!KSY29</f>
        <v>0</v>
      </c>
      <c r="KWQ6" s="243">
        <f>'Inbound SOS &amp; EOD'!KSZ29</f>
        <v>0</v>
      </c>
      <c r="KWR6" s="243">
        <f>'Inbound SOS &amp; EOD'!KTA29</f>
        <v>0</v>
      </c>
      <c r="KWS6" s="243">
        <f>'Inbound SOS &amp; EOD'!KTB29</f>
        <v>0</v>
      </c>
      <c r="KWT6" s="243">
        <f>'Inbound SOS &amp; EOD'!KTC29</f>
        <v>0</v>
      </c>
      <c r="KWU6" s="243">
        <f>'Inbound SOS &amp; EOD'!KTD29</f>
        <v>0</v>
      </c>
      <c r="KWV6" s="243">
        <f>'Inbound SOS &amp; EOD'!KTE29</f>
        <v>0</v>
      </c>
      <c r="KWW6" s="243">
        <f>'Inbound SOS &amp; EOD'!KTF29</f>
        <v>0</v>
      </c>
      <c r="KWX6" s="243">
        <f>'Inbound SOS &amp; EOD'!KTG29</f>
        <v>0</v>
      </c>
      <c r="KWY6" s="243">
        <f>'Inbound SOS &amp; EOD'!KTH29</f>
        <v>0</v>
      </c>
      <c r="KWZ6" s="243">
        <f>'Inbound SOS &amp; EOD'!KTI29</f>
        <v>0</v>
      </c>
      <c r="KXA6" s="243">
        <f>'Inbound SOS &amp; EOD'!KTJ29</f>
        <v>0</v>
      </c>
      <c r="KXB6" s="243">
        <f>'Inbound SOS &amp; EOD'!KTK29</f>
        <v>0</v>
      </c>
      <c r="KXC6" s="243">
        <f>'Inbound SOS &amp; EOD'!KTL29</f>
        <v>0</v>
      </c>
      <c r="KXD6" s="243">
        <f>'Inbound SOS &amp; EOD'!KTM29</f>
        <v>0</v>
      </c>
      <c r="KXE6" s="243">
        <f>'Inbound SOS &amp; EOD'!KTN29</f>
        <v>0</v>
      </c>
      <c r="KXF6" s="243">
        <f>'Inbound SOS &amp; EOD'!KTO29</f>
        <v>0</v>
      </c>
      <c r="KXG6" s="243">
        <f>'Inbound SOS &amp; EOD'!KTP29</f>
        <v>0</v>
      </c>
      <c r="KXH6" s="243">
        <f>'Inbound SOS &amp; EOD'!KTQ29</f>
        <v>0</v>
      </c>
      <c r="KXI6" s="243">
        <f>'Inbound SOS &amp; EOD'!KTR29</f>
        <v>0</v>
      </c>
      <c r="KXJ6" s="243">
        <f>'Inbound SOS &amp; EOD'!KTS29</f>
        <v>0</v>
      </c>
      <c r="KXK6" s="243">
        <f>'Inbound SOS &amp; EOD'!KTT29</f>
        <v>0</v>
      </c>
      <c r="KXL6" s="243">
        <f>'Inbound SOS &amp; EOD'!KTU29</f>
        <v>0</v>
      </c>
      <c r="KXM6" s="243">
        <f>'Inbound SOS &amp; EOD'!KTV29</f>
        <v>0</v>
      </c>
      <c r="KXN6" s="243">
        <f>'Inbound SOS &amp; EOD'!KTW29</f>
        <v>0</v>
      </c>
      <c r="KXO6" s="243">
        <f>'Inbound SOS &amp; EOD'!KTX29</f>
        <v>0</v>
      </c>
      <c r="KXP6" s="243">
        <f>'Inbound SOS &amp; EOD'!KTY29</f>
        <v>0</v>
      </c>
      <c r="KXQ6" s="243">
        <f>'Inbound SOS &amp; EOD'!KTZ29</f>
        <v>0</v>
      </c>
      <c r="KXR6" s="243">
        <f>'Inbound SOS &amp; EOD'!KUA29</f>
        <v>0</v>
      </c>
      <c r="KXS6" s="243">
        <f>'Inbound SOS &amp; EOD'!KUB29</f>
        <v>0</v>
      </c>
      <c r="KXT6" s="243">
        <f>'Inbound SOS &amp; EOD'!KUC29</f>
        <v>0</v>
      </c>
      <c r="KXU6" s="243">
        <f>'Inbound SOS &amp; EOD'!KUD29</f>
        <v>0</v>
      </c>
      <c r="KXV6" s="243">
        <f>'Inbound SOS &amp; EOD'!KUE29</f>
        <v>0</v>
      </c>
      <c r="KXW6" s="243">
        <f>'Inbound SOS &amp; EOD'!KUF29</f>
        <v>0</v>
      </c>
      <c r="KXX6" s="243">
        <f>'Inbound SOS &amp; EOD'!KUG29</f>
        <v>0</v>
      </c>
      <c r="KXY6" s="243">
        <f>'Inbound SOS &amp; EOD'!KUH29</f>
        <v>0</v>
      </c>
      <c r="KXZ6" s="243">
        <f>'Inbound SOS &amp; EOD'!KUI29</f>
        <v>0</v>
      </c>
      <c r="KYA6" s="243">
        <f>'Inbound SOS &amp; EOD'!KUJ29</f>
        <v>0</v>
      </c>
      <c r="KYB6" s="243">
        <f>'Inbound SOS &amp; EOD'!KUK29</f>
        <v>0</v>
      </c>
      <c r="KYC6" s="243">
        <f>'Inbound SOS &amp; EOD'!KUL29</f>
        <v>0</v>
      </c>
      <c r="KYD6" s="243">
        <f>'Inbound SOS &amp; EOD'!KUM29</f>
        <v>0</v>
      </c>
      <c r="KYE6" s="243">
        <f>'Inbound SOS &amp; EOD'!KUN29</f>
        <v>0</v>
      </c>
      <c r="KYF6" s="243">
        <f>'Inbound SOS &amp; EOD'!KUO29</f>
        <v>0</v>
      </c>
      <c r="KYG6" s="243">
        <f>'Inbound SOS &amp; EOD'!KUP29</f>
        <v>0</v>
      </c>
      <c r="KYH6" s="243">
        <f>'Inbound SOS &amp; EOD'!KUQ29</f>
        <v>0</v>
      </c>
      <c r="KYI6" s="243">
        <f>'Inbound SOS &amp; EOD'!KUR29</f>
        <v>0</v>
      </c>
      <c r="KYJ6" s="243">
        <f>'Inbound SOS &amp; EOD'!KUS29</f>
        <v>0</v>
      </c>
      <c r="KYK6" s="243">
        <f>'Inbound SOS &amp; EOD'!KUT29</f>
        <v>0</v>
      </c>
      <c r="KYL6" s="243">
        <f>'Inbound SOS &amp; EOD'!KUU29</f>
        <v>0</v>
      </c>
      <c r="KYM6" s="243">
        <f>'Inbound SOS &amp; EOD'!KUV29</f>
        <v>0</v>
      </c>
      <c r="KYN6" s="243">
        <f>'Inbound SOS &amp; EOD'!KUW29</f>
        <v>0</v>
      </c>
      <c r="KYO6" s="243">
        <f>'Inbound SOS &amp; EOD'!KUX29</f>
        <v>0</v>
      </c>
      <c r="KYP6" s="243">
        <f>'Inbound SOS &amp; EOD'!KUY29</f>
        <v>0</v>
      </c>
      <c r="KYQ6" s="243">
        <f>'Inbound SOS &amp; EOD'!KUZ29</f>
        <v>0</v>
      </c>
      <c r="KYR6" s="243">
        <f>'Inbound SOS &amp; EOD'!KVA29</f>
        <v>0</v>
      </c>
      <c r="KYS6" s="243">
        <f>'Inbound SOS &amp; EOD'!KVB29</f>
        <v>0</v>
      </c>
      <c r="KYT6" s="243">
        <f>'Inbound SOS &amp; EOD'!KVC29</f>
        <v>0</v>
      </c>
      <c r="KYU6" s="243">
        <f>'Inbound SOS &amp; EOD'!KVD29</f>
        <v>0</v>
      </c>
      <c r="KYV6" s="243">
        <f>'Inbound SOS &amp; EOD'!KVE29</f>
        <v>0</v>
      </c>
      <c r="KYW6" s="243">
        <f>'Inbound SOS &amp; EOD'!KVF29</f>
        <v>0</v>
      </c>
      <c r="KYX6" s="243">
        <f>'Inbound SOS &amp; EOD'!KVG29</f>
        <v>0</v>
      </c>
      <c r="KYY6" s="243">
        <f>'Inbound SOS &amp; EOD'!KVH29</f>
        <v>0</v>
      </c>
      <c r="KYZ6" s="243">
        <f>'Inbound SOS &amp; EOD'!KVI29</f>
        <v>0</v>
      </c>
      <c r="KZA6" s="243">
        <f>'Inbound SOS &amp; EOD'!KVJ29</f>
        <v>0</v>
      </c>
      <c r="KZB6" s="243">
        <f>'Inbound SOS &amp; EOD'!KVK29</f>
        <v>0</v>
      </c>
      <c r="KZC6" s="243">
        <f>'Inbound SOS &amp; EOD'!KVL29</f>
        <v>0</v>
      </c>
      <c r="KZD6" s="243">
        <f>'Inbound SOS &amp; EOD'!KVM29</f>
        <v>0</v>
      </c>
      <c r="KZE6" s="243">
        <f>'Inbound SOS &amp; EOD'!KVN29</f>
        <v>0</v>
      </c>
      <c r="KZF6" s="243">
        <f>'Inbound SOS &amp; EOD'!KVO29</f>
        <v>0</v>
      </c>
      <c r="KZG6" s="243">
        <f>'Inbound SOS &amp; EOD'!KVP29</f>
        <v>0</v>
      </c>
      <c r="KZH6" s="243">
        <f>'Inbound SOS &amp; EOD'!KVQ29</f>
        <v>0</v>
      </c>
      <c r="KZI6" s="243">
        <f>'Inbound SOS &amp; EOD'!KVR29</f>
        <v>0</v>
      </c>
      <c r="KZJ6" s="243">
        <f>'Inbound SOS &amp; EOD'!KVS29</f>
        <v>0</v>
      </c>
      <c r="KZK6" s="243">
        <f>'Inbound SOS &amp; EOD'!KVT29</f>
        <v>0</v>
      </c>
      <c r="KZL6" s="243">
        <f>'Inbound SOS &amp; EOD'!KVU29</f>
        <v>0</v>
      </c>
      <c r="KZM6" s="243">
        <f>'Inbound SOS &amp; EOD'!KVV29</f>
        <v>0</v>
      </c>
      <c r="KZN6" s="243">
        <f>'Inbound SOS &amp; EOD'!KVW29</f>
        <v>0</v>
      </c>
      <c r="KZO6" s="243">
        <f>'Inbound SOS &amp; EOD'!KVX29</f>
        <v>0</v>
      </c>
      <c r="KZP6" s="243">
        <f>'Inbound SOS &amp; EOD'!KVY29</f>
        <v>0</v>
      </c>
      <c r="KZQ6" s="243">
        <f>'Inbound SOS &amp; EOD'!KVZ29</f>
        <v>0</v>
      </c>
      <c r="KZR6" s="243">
        <f>'Inbound SOS &amp; EOD'!KWA29</f>
        <v>0</v>
      </c>
      <c r="KZS6" s="243">
        <f>'Inbound SOS &amp; EOD'!KWB29</f>
        <v>0</v>
      </c>
      <c r="KZT6" s="243">
        <f>'Inbound SOS &amp; EOD'!KWC29</f>
        <v>0</v>
      </c>
      <c r="KZU6" s="243">
        <f>'Inbound SOS &amp; EOD'!KWD29</f>
        <v>0</v>
      </c>
      <c r="KZV6" s="243">
        <f>'Inbound SOS &amp; EOD'!KWE29</f>
        <v>0</v>
      </c>
      <c r="KZW6" s="243">
        <f>'Inbound SOS &amp; EOD'!KWF29</f>
        <v>0</v>
      </c>
      <c r="KZX6" s="243">
        <f>'Inbound SOS &amp; EOD'!KWG29</f>
        <v>0</v>
      </c>
      <c r="KZY6" s="243">
        <f>'Inbound SOS &amp; EOD'!KWH29</f>
        <v>0</v>
      </c>
      <c r="KZZ6" s="243">
        <f>'Inbound SOS &amp; EOD'!KWI29</f>
        <v>0</v>
      </c>
      <c r="LAA6" s="243">
        <f>'Inbound SOS &amp; EOD'!KWJ29</f>
        <v>0</v>
      </c>
      <c r="LAB6" s="243">
        <f>'Inbound SOS &amp; EOD'!KWK29</f>
        <v>0</v>
      </c>
      <c r="LAC6" s="243">
        <f>'Inbound SOS &amp; EOD'!KWL29</f>
        <v>0</v>
      </c>
      <c r="LAD6" s="243">
        <f>'Inbound SOS &amp; EOD'!KWM29</f>
        <v>0</v>
      </c>
      <c r="LAE6" s="243">
        <f>'Inbound SOS &amp; EOD'!KWN29</f>
        <v>0</v>
      </c>
      <c r="LAF6" s="243">
        <f>'Inbound SOS &amp; EOD'!KWO29</f>
        <v>0</v>
      </c>
      <c r="LAG6" s="243">
        <f>'Inbound SOS &amp; EOD'!KWP29</f>
        <v>0</v>
      </c>
      <c r="LAH6" s="243">
        <f>'Inbound SOS &amp; EOD'!KWQ29</f>
        <v>0</v>
      </c>
      <c r="LAI6" s="243">
        <f>'Inbound SOS &amp; EOD'!KWR29</f>
        <v>0</v>
      </c>
      <c r="LAJ6" s="243">
        <f>'Inbound SOS &amp; EOD'!KWS29</f>
        <v>0</v>
      </c>
      <c r="LAK6" s="243">
        <f>'Inbound SOS &amp; EOD'!KWT29</f>
        <v>0</v>
      </c>
      <c r="LAL6" s="243">
        <f>'Inbound SOS &amp; EOD'!KWU29</f>
        <v>0</v>
      </c>
      <c r="LAM6" s="243">
        <f>'Inbound SOS &amp; EOD'!KWV29</f>
        <v>0</v>
      </c>
      <c r="LAN6" s="243">
        <f>'Inbound SOS &amp; EOD'!KWW29</f>
        <v>0</v>
      </c>
      <c r="LAO6" s="243">
        <f>'Inbound SOS &amp; EOD'!KWX29</f>
        <v>0</v>
      </c>
      <c r="LAP6" s="243">
        <f>'Inbound SOS &amp; EOD'!KWY29</f>
        <v>0</v>
      </c>
      <c r="LAQ6" s="243">
        <f>'Inbound SOS &amp; EOD'!KWZ29</f>
        <v>0</v>
      </c>
      <c r="LAR6" s="243">
        <f>'Inbound SOS &amp; EOD'!KXA29</f>
        <v>0</v>
      </c>
      <c r="LAS6" s="243">
        <f>'Inbound SOS &amp; EOD'!KXB29</f>
        <v>0</v>
      </c>
      <c r="LAT6" s="243">
        <f>'Inbound SOS &amp; EOD'!KXC29</f>
        <v>0</v>
      </c>
      <c r="LAU6" s="243">
        <f>'Inbound SOS &amp; EOD'!KXD29</f>
        <v>0</v>
      </c>
      <c r="LAV6" s="243">
        <f>'Inbound SOS &amp; EOD'!KXE29</f>
        <v>0</v>
      </c>
      <c r="LAW6" s="243">
        <f>'Inbound SOS &amp; EOD'!KXF29</f>
        <v>0</v>
      </c>
      <c r="LAX6" s="243">
        <f>'Inbound SOS &amp; EOD'!KXG29</f>
        <v>0</v>
      </c>
      <c r="LAY6" s="243">
        <f>'Inbound SOS &amp; EOD'!KXH29</f>
        <v>0</v>
      </c>
      <c r="LAZ6" s="243">
        <f>'Inbound SOS &amp; EOD'!KXI29</f>
        <v>0</v>
      </c>
      <c r="LBA6" s="243">
        <f>'Inbound SOS &amp; EOD'!KXJ29</f>
        <v>0</v>
      </c>
      <c r="LBB6" s="243">
        <f>'Inbound SOS &amp; EOD'!KXK29</f>
        <v>0</v>
      </c>
      <c r="LBC6" s="243">
        <f>'Inbound SOS &amp; EOD'!KXL29</f>
        <v>0</v>
      </c>
      <c r="LBD6" s="243">
        <f>'Inbound SOS &amp; EOD'!KXM29</f>
        <v>0</v>
      </c>
      <c r="LBE6" s="243">
        <f>'Inbound SOS &amp; EOD'!KXN29</f>
        <v>0</v>
      </c>
      <c r="LBF6" s="243">
        <f>'Inbound SOS &amp; EOD'!KXO29</f>
        <v>0</v>
      </c>
      <c r="LBG6" s="243">
        <f>'Inbound SOS &amp; EOD'!KXP29</f>
        <v>0</v>
      </c>
      <c r="LBH6" s="243">
        <f>'Inbound SOS &amp; EOD'!KXQ29</f>
        <v>0</v>
      </c>
      <c r="LBI6" s="243">
        <f>'Inbound SOS &amp; EOD'!KXR29</f>
        <v>0</v>
      </c>
      <c r="LBJ6" s="243">
        <f>'Inbound SOS &amp; EOD'!KXS29</f>
        <v>0</v>
      </c>
      <c r="LBK6" s="243">
        <f>'Inbound SOS &amp; EOD'!KXT29</f>
        <v>0</v>
      </c>
      <c r="LBL6" s="243">
        <f>'Inbound SOS &amp; EOD'!KXU29</f>
        <v>0</v>
      </c>
      <c r="LBM6" s="243">
        <f>'Inbound SOS &amp; EOD'!KXV29</f>
        <v>0</v>
      </c>
      <c r="LBN6" s="243">
        <f>'Inbound SOS &amp; EOD'!KXW29</f>
        <v>0</v>
      </c>
      <c r="LBO6" s="243">
        <f>'Inbound SOS &amp; EOD'!KXX29</f>
        <v>0</v>
      </c>
      <c r="LBP6" s="243">
        <f>'Inbound SOS &amp; EOD'!KXY29</f>
        <v>0</v>
      </c>
      <c r="LBQ6" s="243">
        <f>'Inbound SOS &amp; EOD'!KXZ29</f>
        <v>0</v>
      </c>
      <c r="LBR6" s="243">
        <f>'Inbound SOS &amp; EOD'!KYA29</f>
        <v>0</v>
      </c>
      <c r="LBS6" s="243">
        <f>'Inbound SOS &amp; EOD'!KYB29</f>
        <v>0</v>
      </c>
      <c r="LBT6" s="243">
        <f>'Inbound SOS &amp; EOD'!KYC29</f>
        <v>0</v>
      </c>
      <c r="LBU6" s="243">
        <f>'Inbound SOS &amp; EOD'!KYD29</f>
        <v>0</v>
      </c>
      <c r="LBV6" s="243">
        <f>'Inbound SOS &amp; EOD'!KYE29</f>
        <v>0</v>
      </c>
      <c r="LBW6" s="243">
        <f>'Inbound SOS &amp; EOD'!KYF29</f>
        <v>0</v>
      </c>
      <c r="LBX6" s="243">
        <f>'Inbound SOS &amp; EOD'!KYG29</f>
        <v>0</v>
      </c>
      <c r="LBY6" s="243">
        <f>'Inbound SOS &amp; EOD'!KYH29</f>
        <v>0</v>
      </c>
      <c r="LBZ6" s="243">
        <f>'Inbound SOS &amp; EOD'!KYI29</f>
        <v>0</v>
      </c>
      <c r="LCA6" s="243">
        <f>'Inbound SOS &amp; EOD'!KYJ29</f>
        <v>0</v>
      </c>
      <c r="LCB6" s="243">
        <f>'Inbound SOS &amp; EOD'!KYK29</f>
        <v>0</v>
      </c>
      <c r="LCC6" s="243">
        <f>'Inbound SOS &amp; EOD'!KYL29</f>
        <v>0</v>
      </c>
      <c r="LCD6" s="243">
        <f>'Inbound SOS &amp; EOD'!KYM29</f>
        <v>0</v>
      </c>
      <c r="LCE6" s="243">
        <f>'Inbound SOS &amp; EOD'!KYN29</f>
        <v>0</v>
      </c>
      <c r="LCF6" s="243">
        <f>'Inbound SOS &amp; EOD'!KYO29</f>
        <v>0</v>
      </c>
      <c r="LCG6" s="243">
        <f>'Inbound SOS &amp; EOD'!KYP29</f>
        <v>0</v>
      </c>
      <c r="LCH6" s="243">
        <f>'Inbound SOS &amp; EOD'!KYQ29</f>
        <v>0</v>
      </c>
      <c r="LCI6" s="243">
        <f>'Inbound SOS &amp; EOD'!KYR29</f>
        <v>0</v>
      </c>
      <c r="LCJ6" s="243">
        <f>'Inbound SOS &amp; EOD'!KYS29</f>
        <v>0</v>
      </c>
      <c r="LCK6" s="243">
        <f>'Inbound SOS &amp; EOD'!KYT29</f>
        <v>0</v>
      </c>
      <c r="LCL6" s="243">
        <f>'Inbound SOS &amp; EOD'!KYU29</f>
        <v>0</v>
      </c>
      <c r="LCM6" s="243">
        <f>'Inbound SOS &amp; EOD'!KYV29</f>
        <v>0</v>
      </c>
      <c r="LCN6" s="243">
        <f>'Inbound SOS &amp; EOD'!KYW29</f>
        <v>0</v>
      </c>
      <c r="LCO6" s="243">
        <f>'Inbound SOS &amp; EOD'!KYX29</f>
        <v>0</v>
      </c>
      <c r="LCP6" s="243">
        <f>'Inbound SOS &amp; EOD'!KYY29</f>
        <v>0</v>
      </c>
      <c r="LCQ6" s="243">
        <f>'Inbound SOS &amp; EOD'!KYZ29</f>
        <v>0</v>
      </c>
      <c r="LCR6" s="243">
        <f>'Inbound SOS &amp; EOD'!KZA29</f>
        <v>0</v>
      </c>
      <c r="LCS6" s="243">
        <f>'Inbound SOS &amp; EOD'!KZB29</f>
        <v>0</v>
      </c>
      <c r="LCT6" s="243">
        <f>'Inbound SOS &amp; EOD'!KZC29</f>
        <v>0</v>
      </c>
      <c r="LCU6" s="243">
        <f>'Inbound SOS &amp; EOD'!KZD29</f>
        <v>0</v>
      </c>
      <c r="LCV6" s="243">
        <f>'Inbound SOS &amp; EOD'!KZE29</f>
        <v>0</v>
      </c>
      <c r="LCW6" s="243">
        <f>'Inbound SOS &amp; EOD'!KZF29</f>
        <v>0</v>
      </c>
      <c r="LCX6" s="243">
        <f>'Inbound SOS &amp; EOD'!KZG29</f>
        <v>0</v>
      </c>
      <c r="LCY6" s="243">
        <f>'Inbound SOS &amp; EOD'!KZH29</f>
        <v>0</v>
      </c>
      <c r="LCZ6" s="243">
        <f>'Inbound SOS &amp; EOD'!KZI29</f>
        <v>0</v>
      </c>
      <c r="LDA6" s="243">
        <f>'Inbound SOS &amp; EOD'!KZJ29</f>
        <v>0</v>
      </c>
      <c r="LDB6" s="243">
        <f>'Inbound SOS &amp; EOD'!KZK29</f>
        <v>0</v>
      </c>
      <c r="LDC6" s="243">
        <f>'Inbound SOS &amp; EOD'!KZL29</f>
        <v>0</v>
      </c>
      <c r="LDD6" s="243">
        <f>'Inbound SOS &amp; EOD'!KZM29</f>
        <v>0</v>
      </c>
      <c r="LDE6" s="243">
        <f>'Inbound SOS &amp; EOD'!KZN29</f>
        <v>0</v>
      </c>
      <c r="LDF6" s="243">
        <f>'Inbound SOS &amp; EOD'!KZO29</f>
        <v>0</v>
      </c>
      <c r="LDG6" s="243">
        <f>'Inbound SOS &amp; EOD'!KZP29</f>
        <v>0</v>
      </c>
      <c r="LDH6" s="243">
        <f>'Inbound SOS &amp; EOD'!KZQ29</f>
        <v>0</v>
      </c>
      <c r="LDI6" s="243">
        <f>'Inbound SOS &amp; EOD'!KZR29</f>
        <v>0</v>
      </c>
      <c r="LDJ6" s="243">
        <f>'Inbound SOS &amp; EOD'!KZS29</f>
        <v>0</v>
      </c>
      <c r="LDK6" s="243">
        <f>'Inbound SOS &amp; EOD'!KZT29</f>
        <v>0</v>
      </c>
      <c r="LDL6" s="243">
        <f>'Inbound SOS &amp; EOD'!KZU29</f>
        <v>0</v>
      </c>
      <c r="LDM6" s="243">
        <f>'Inbound SOS &amp; EOD'!KZV29</f>
        <v>0</v>
      </c>
      <c r="LDN6" s="243">
        <f>'Inbound SOS &amp; EOD'!KZW29</f>
        <v>0</v>
      </c>
      <c r="LDO6" s="243">
        <f>'Inbound SOS &amp; EOD'!KZX29</f>
        <v>0</v>
      </c>
      <c r="LDP6" s="243">
        <f>'Inbound SOS &amp; EOD'!KZY29</f>
        <v>0</v>
      </c>
      <c r="LDQ6" s="243">
        <f>'Inbound SOS &amp; EOD'!KZZ29</f>
        <v>0</v>
      </c>
      <c r="LDR6" s="243">
        <f>'Inbound SOS &amp; EOD'!LAA29</f>
        <v>0</v>
      </c>
      <c r="LDS6" s="243">
        <f>'Inbound SOS &amp; EOD'!LAB29</f>
        <v>0</v>
      </c>
      <c r="LDT6" s="243">
        <f>'Inbound SOS &amp; EOD'!LAC29</f>
        <v>0</v>
      </c>
      <c r="LDU6" s="243">
        <f>'Inbound SOS &amp; EOD'!LAD29</f>
        <v>0</v>
      </c>
      <c r="LDV6" s="243">
        <f>'Inbound SOS &amp; EOD'!LAE29</f>
        <v>0</v>
      </c>
      <c r="LDW6" s="243">
        <f>'Inbound SOS &amp; EOD'!LAF29</f>
        <v>0</v>
      </c>
      <c r="LDX6" s="243">
        <f>'Inbound SOS &amp; EOD'!LAG29</f>
        <v>0</v>
      </c>
      <c r="LDY6" s="243">
        <f>'Inbound SOS &amp; EOD'!LAH29</f>
        <v>0</v>
      </c>
      <c r="LDZ6" s="243">
        <f>'Inbound SOS &amp; EOD'!LAI29</f>
        <v>0</v>
      </c>
      <c r="LEA6" s="243">
        <f>'Inbound SOS &amp; EOD'!LAJ29</f>
        <v>0</v>
      </c>
      <c r="LEB6" s="243">
        <f>'Inbound SOS &amp; EOD'!LAK29</f>
        <v>0</v>
      </c>
      <c r="LEC6" s="243">
        <f>'Inbound SOS &amp; EOD'!LAL29</f>
        <v>0</v>
      </c>
      <c r="LED6" s="243">
        <f>'Inbound SOS &amp; EOD'!LAM29</f>
        <v>0</v>
      </c>
      <c r="LEE6" s="243">
        <f>'Inbound SOS &amp; EOD'!LAN29</f>
        <v>0</v>
      </c>
      <c r="LEF6" s="243">
        <f>'Inbound SOS &amp; EOD'!LAO29</f>
        <v>0</v>
      </c>
      <c r="LEG6" s="243">
        <f>'Inbound SOS &amp; EOD'!LAP29</f>
        <v>0</v>
      </c>
      <c r="LEH6" s="243">
        <f>'Inbound SOS &amp; EOD'!LAQ29</f>
        <v>0</v>
      </c>
      <c r="LEI6" s="243">
        <f>'Inbound SOS &amp; EOD'!LAR29</f>
        <v>0</v>
      </c>
      <c r="LEJ6" s="243">
        <f>'Inbound SOS &amp; EOD'!LAS29</f>
        <v>0</v>
      </c>
      <c r="LEK6" s="243">
        <f>'Inbound SOS &amp; EOD'!LAT29</f>
        <v>0</v>
      </c>
      <c r="LEL6" s="243">
        <f>'Inbound SOS &amp; EOD'!LAU29</f>
        <v>0</v>
      </c>
      <c r="LEM6" s="243">
        <f>'Inbound SOS &amp; EOD'!LAV29</f>
        <v>0</v>
      </c>
      <c r="LEN6" s="243">
        <f>'Inbound SOS &amp; EOD'!LAW29</f>
        <v>0</v>
      </c>
      <c r="LEO6" s="243">
        <f>'Inbound SOS &amp; EOD'!LAX29</f>
        <v>0</v>
      </c>
      <c r="LEP6" s="243">
        <f>'Inbound SOS &amp; EOD'!LAY29</f>
        <v>0</v>
      </c>
      <c r="LEQ6" s="243">
        <f>'Inbound SOS &amp; EOD'!LAZ29</f>
        <v>0</v>
      </c>
      <c r="LER6" s="243">
        <f>'Inbound SOS &amp; EOD'!LBA29</f>
        <v>0</v>
      </c>
      <c r="LES6" s="243">
        <f>'Inbound SOS &amp; EOD'!LBB29</f>
        <v>0</v>
      </c>
      <c r="LET6" s="243">
        <f>'Inbound SOS &amp; EOD'!LBC29</f>
        <v>0</v>
      </c>
      <c r="LEU6" s="243">
        <f>'Inbound SOS &amp; EOD'!LBD29</f>
        <v>0</v>
      </c>
      <c r="LEV6" s="243">
        <f>'Inbound SOS &amp; EOD'!LBE29</f>
        <v>0</v>
      </c>
      <c r="LEW6" s="243">
        <f>'Inbound SOS &amp; EOD'!LBF29</f>
        <v>0</v>
      </c>
      <c r="LEX6" s="243">
        <f>'Inbound SOS &amp; EOD'!LBG29</f>
        <v>0</v>
      </c>
      <c r="LEY6" s="243">
        <f>'Inbound SOS &amp; EOD'!LBH29</f>
        <v>0</v>
      </c>
      <c r="LEZ6" s="243">
        <f>'Inbound SOS &amp; EOD'!LBI29</f>
        <v>0</v>
      </c>
      <c r="LFA6" s="243">
        <f>'Inbound SOS &amp; EOD'!LBJ29</f>
        <v>0</v>
      </c>
      <c r="LFB6" s="243">
        <f>'Inbound SOS &amp; EOD'!LBK29</f>
        <v>0</v>
      </c>
      <c r="LFC6" s="243">
        <f>'Inbound SOS &amp; EOD'!LBL29</f>
        <v>0</v>
      </c>
      <c r="LFD6" s="243">
        <f>'Inbound SOS &amp; EOD'!LBM29</f>
        <v>0</v>
      </c>
      <c r="LFE6" s="243">
        <f>'Inbound SOS &amp; EOD'!LBN29</f>
        <v>0</v>
      </c>
      <c r="LFF6" s="243">
        <f>'Inbound SOS &amp; EOD'!LBO29</f>
        <v>0</v>
      </c>
      <c r="LFG6" s="243">
        <f>'Inbound SOS &amp; EOD'!LBP29</f>
        <v>0</v>
      </c>
      <c r="LFH6" s="243">
        <f>'Inbound SOS &amp; EOD'!LBQ29</f>
        <v>0</v>
      </c>
      <c r="LFI6" s="243">
        <f>'Inbound SOS &amp; EOD'!LBR29</f>
        <v>0</v>
      </c>
      <c r="LFJ6" s="243">
        <f>'Inbound SOS &amp; EOD'!LBS29</f>
        <v>0</v>
      </c>
      <c r="LFK6" s="243">
        <f>'Inbound SOS &amp; EOD'!LBT29</f>
        <v>0</v>
      </c>
      <c r="LFL6" s="243">
        <f>'Inbound SOS &amp; EOD'!LBU29</f>
        <v>0</v>
      </c>
      <c r="LFM6" s="243">
        <f>'Inbound SOS &amp; EOD'!LBV29</f>
        <v>0</v>
      </c>
      <c r="LFN6" s="243">
        <f>'Inbound SOS &amp; EOD'!LBW29</f>
        <v>0</v>
      </c>
      <c r="LFO6" s="243">
        <f>'Inbound SOS &amp; EOD'!LBX29</f>
        <v>0</v>
      </c>
      <c r="LFP6" s="243">
        <f>'Inbound SOS &amp; EOD'!LBY29</f>
        <v>0</v>
      </c>
      <c r="LFQ6" s="243">
        <f>'Inbound SOS &amp; EOD'!LBZ29</f>
        <v>0</v>
      </c>
      <c r="LFR6" s="243">
        <f>'Inbound SOS &amp; EOD'!LCA29</f>
        <v>0</v>
      </c>
      <c r="LFS6" s="243">
        <f>'Inbound SOS &amp; EOD'!LCB29</f>
        <v>0</v>
      </c>
      <c r="LFT6" s="243">
        <f>'Inbound SOS &amp; EOD'!LCC29</f>
        <v>0</v>
      </c>
      <c r="LFU6" s="243">
        <f>'Inbound SOS &amp; EOD'!LCD29</f>
        <v>0</v>
      </c>
      <c r="LFV6" s="243">
        <f>'Inbound SOS &amp; EOD'!LCE29</f>
        <v>0</v>
      </c>
      <c r="LFW6" s="243">
        <f>'Inbound SOS &amp; EOD'!LCF29</f>
        <v>0</v>
      </c>
      <c r="LFX6" s="243">
        <f>'Inbound SOS &amp; EOD'!LCG29</f>
        <v>0</v>
      </c>
      <c r="LFY6" s="243">
        <f>'Inbound SOS &amp; EOD'!LCH29</f>
        <v>0</v>
      </c>
      <c r="LFZ6" s="243">
        <f>'Inbound SOS &amp; EOD'!LCI29</f>
        <v>0</v>
      </c>
      <c r="LGA6" s="243">
        <f>'Inbound SOS &amp; EOD'!LCJ29</f>
        <v>0</v>
      </c>
      <c r="LGB6" s="243">
        <f>'Inbound SOS &amp; EOD'!LCK29</f>
        <v>0</v>
      </c>
      <c r="LGC6" s="243">
        <f>'Inbound SOS &amp; EOD'!LCL29</f>
        <v>0</v>
      </c>
      <c r="LGD6" s="243">
        <f>'Inbound SOS &amp; EOD'!LCM29</f>
        <v>0</v>
      </c>
      <c r="LGE6" s="243">
        <f>'Inbound SOS &amp; EOD'!LCN29</f>
        <v>0</v>
      </c>
      <c r="LGF6" s="243">
        <f>'Inbound SOS &amp; EOD'!LCO29</f>
        <v>0</v>
      </c>
      <c r="LGG6" s="243">
        <f>'Inbound SOS &amp; EOD'!LCP29</f>
        <v>0</v>
      </c>
      <c r="LGH6" s="243">
        <f>'Inbound SOS &amp; EOD'!LCQ29</f>
        <v>0</v>
      </c>
      <c r="LGI6" s="243">
        <f>'Inbound SOS &amp; EOD'!LCR29</f>
        <v>0</v>
      </c>
      <c r="LGJ6" s="243">
        <f>'Inbound SOS &amp; EOD'!LCS29</f>
        <v>0</v>
      </c>
      <c r="LGK6" s="243">
        <f>'Inbound SOS &amp; EOD'!LCT29</f>
        <v>0</v>
      </c>
      <c r="LGL6" s="243">
        <f>'Inbound SOS &amp; EOD'!LCU29</f>
        <v>0</v>
      </c>
      <c r="LGM6" s="243">
        <f>'Inbound SOS &amp; EOD'!LCV29</f>
        <v>0</v>
      </c>
      <c r="LGN6" s="243">
        <f>'Inbound SOS &amp; EOD'!LCW29</f>
        <v>0</v>
      </c>
      <c r="LGO6" s="243">
        <f>'Inbound SOS &amp; EOD'!LCX29</f>
        <v>0</v>
      </c>
      <c r="LGP6" s="243">
        <f>'Inbound SOS &amp; EOD'!LCY29</f>
        <v>0</v>
      </c>
      <c r="LGQ6" s="243">
        <f>'Inbound SOS &amp; EOD'!LCZ29</f>
        <v>0</v>
      </c>
      <c r="LGR6" s="243">
        <f>'Inbound SOS &amp; EOD'!LDA29</f>
        <v>0</v>
      </c>
      <c r="LGS6" s="243">
        <f>'Inbound SOS &amp; EOD'!LDB29</f>
        <v>0</v>
      </c>
      <c r="LGT6" s="243">
        <f>'Inbound SOS &amp; EOD'!LDC29</f>
        <v>0</v>
      </c>
      <c r="LGU6" s="243">
        <f>'Inbound SOS &amp; EOD'!LDD29</f>
        <v>0</v>
      </c>
      <c r="LGV6" s="243">
        <f>'Inbound SOS &amp; EOD'!LDE29</f>
        <v>0</v>
      </c>
      <c r="LGW6" s="243">
        <f>'Inbound SOS &amp; EOD'!LDF29</f>
        <v>0</v>
      </c>
      <c r="LGX6" s="243">
        <f>'Inbound SOS &amp; EOD'!LDG29</f>
        <v>0</v>
      </c>
      <c r="LGY6" s="243">
        <f>'Inbound SOS &amp; EOD'!LDH29</f>
        <v>0</v>
      </c>
      <c r="LGZ6" s="243">
        <f>'Inbound SOS &amp; EOD'!LDI29</f>
        <v>0</v>
      </c>
      <c r="LHA6" s="243">
        <f>'Inbound SOS &amp; EOD'!LDJ29</f>
        <v>0</v>
      </c>
      <c r="LHB6" s="243">
        <f>'Inbound SOS &amp; EOD'!LDK29</f>
        <v>0</v>
      </c>
      <c r="LHC6" s="243">
        <f>'Inbound SOS &amp; EOD'!LDL29</f>
        <v>0</v>
      </c>
      <c r="LHD6" s="243">
        <f>'Inbound SOS &amp; EOD'!LDM29</f>
        <v>0</v>
      </c>
      <c r="LHE6" s="243">
        <f>'Inbound SOS &amp; EOD'!LDN29</f>
        <v>0</v>
      </c>
      <c r="LHF6" s="243">
        <f>'Inbound SOS &amp; EOD'!LDO29</f>
        <v>0</v>
      </c>
      <c r="LHG6" s="243">
        <f>'Inbound SOS &amp; EOD'!LDP29</f>
        <v>0</v>
      </c>
      <c r="LHH6" s="243">
        <f>'Inbound SOS &amp; EOD'!LDQ29</f>
        <v>0</v>
      </c>
      <c r="LHI6" s="243">
        <f>'Inbound SOS &amp; EOD'!LDR29</f>
        <v>0</v>
      </c>
      <c r="LHJ6" s="243">
        <f>'Inbound SOS &amp; EOD'!LDS29</f>
        <v>0</v>
      </c>
      <c r="LHK6" s="243">
        <f>'Inbound SOS &amp; EOD'!LDT29</f>
        <v>0</v>
      </c>
      <c r="LHL6" s="243">
        <f>'Inbound SOS &amp; EOD'!LDU29</f>
        <v>0</v>
      </c>
      <c r="LHM6" s="243">
        <f>'Inbound SOS &amp; EOD'!LDV29</f>
        <v>0</v>
      </c>
      <c r="LHN6" s="243">
        <f>'Inbound SOS &amp; EOD'!LDW29</f>
        <v>0</v>
      </c>
      <c r="LHO6" s="243">
        <f>'Inbound SOS &amp; EOD'!LDX29</f>
        <v>0</v>
      </c>
      <c r="LHP6" s="243">
        <f>'Inbound SOS &amp; EOD'!LDY29</f>
        <v>0</v>
      </c>
      <c r="LHQ6" s="243">
        <f>'Inbound SOS &amp; EOD'!LDZ29</f>
        <v>0</v>
      </c>
      <c r="LHR6" s="243">
        <f>'Inbound SOS &amp; EOD'!LEA29</f>
        <v>0</v>
      </c>
      <c r="LHS6" s="243">
        <f>'Inbound SOS &amp; EOD'!LEB29</f>
        <v>0</v>
      </c>
      <c r="LHT6" s="243">
        <f>'Inbound SOS &amp; EOD'!LEC29</f>
        <v>0</v>
      </c>
      <c r="LHU6" s="243">
        <f>'Inbound SOS &amp; EOD'!LED29</f>
        <v>0</v>
      </c>
      <c r="LHV6" s="243">
        <f>'Inbound SOS &amp; EOD'!LEE29</f>
        <v>0</v>
      </c>
      <c r="LHW6" s="243">
        <f>'Inbound SOS &amp; EOD'!LEF29</f>
        <v>0</v>
      </c>
      <c r="LHX6" s="243">
        <f>'Inbound SOS &amp; EOD'!LEG29</f>
        <v>0</v>
      </c>
      <c r="LHY6" s="243">
        <f>'Inbound SOS &amp; EOD'!LEH29</f>
        <v>0</v>
      </c>
      <c r="LHZ6" s="243">
        <f>'Inbound SOS &amp; EOD'!LEI29</f>
        <v>0</v>
      </c>
      <c r="LIA6" s="243">
        <f>'Inbound SOS &amp; EOD'!LEJ29</f>
        <v>0</v>
      </c>
      <c r="LIB6" s="243">
        <f>'Inbound SOS &amp; EOD'!LEK29</f>
        <v>0</v>
      </c>
      <c r="LIC6" s="243">
        <f>'Inbound SOS &amp; EOD'!LEL29</f>
        <v>0</v>
      </c>
      <c r="LID6" s="243">
        <f>'Inbound SOS &amp; EOD'!LEM29</f>
        <v>0</v>
      </c>
      <c r="LIE6" s="243">
        <f>'Inbound SOS &amp; EOD'!LEN29</f>
        <v>0</v>
      </c>
      <c r="LIF6" s="243">
        <f>'Inbound SOS &amp; EOD'!LEO29</f>
        <v>0</v>
      </c>
      <c r="LIG6" s="243">
        <f>'Inbound SOS &amp; EOD'!LEP29</f>
        <v>0</v>
      </c>
      <c r="LIH6" s="243">
        <f>'Inbound SOS &amp; EOD'!LEQ29</f>
        <v>0</v>
      </c>
      <c r="LII6" s="243">
        <f>'Inbound SOS &amp; EOD'!LER29</f>
        <v>0</v>
      </c>
      <c r="LIJ6" s="243">
        <f>'Inbound SOS &amp; EOD'!LES29</f>
        <v>0</v>
      </c>
      <c r="LIK6" s="243">
        <f>'Inbound SOS &amp; EOD'!LET29</f>
        <v>0</v>
      </c>
      <c r="LIL6" s="243">
        <f>'Inbound SOS &amp; EOD'!LEU29</f>
        <v>0</v>
      </c>
      <c r="LIM6" s="243">
        <f>'Inbound SOS &amp; EOD'!LEV29</f>
        <v>0</v>
      </c>
      <c r="LIN6" s="243">
        <f>'Inbound SOS &amp; EOD'!LEW29</f>
        <v>0</v>
      </c>
      <c r="LIO6" s="243">
        <f>'Inbound SOS &amp; EOD'!LEX29</f>
        <v>0</v>
      </c>
      <c r="LIP6" s="243">
        <f>'Inbound SOS &amp; EOD'!LEY29</f>
        <v>0</v>
      </c>
      <c r="LIQ6" s="243">
        <f>'Inbound SOS &amp; EOD'!LEZ29</f>
        <v>0</v>
      </c>
      <c r="LIR6" s="243">
        <f>'Inbound SOS &amp; EOD'!LFA29</f>
        <v>0</v>
      </c>
      <c r="LIS6" s="243">
        <f>'Inbound SOS &amp; EOD'!LFB29</f>
        <v>0</v>
      </c>
      <c r="LIT6" s="243">
        <f>'Inbound SOS &amp; EOD'!LFC29</f>
        <v>0</v>
      </c>
      <c r="LIU6" s="243">
        <f>'Inbound SOS &amp; EOD'!LFD29</f>
        <v>0</v>
      </c>
      <c r="LIV6" s="243">
        <f>'Inbound SOS &amp; EOD'!LFE29</f>
        <v>0</v>
      </c>
      <c r="LIW6" s="243">
        <f>'Inbound SOS &amp; EOD'!LFF29</f>
        <v>0</v>
      </c>
      <c r="LIX6" s="243">
        <f>'Inbound SOS &amp; EOD'!LFG29</f>
        <v>0</v>
      </c>
      <c r="LIY6" s="243">
        <f>'Inbound SOS &amp; EOD'!LFH29</f>
        <v>0</v>
      </c>
      <c r="LIZ6" s="243">
        <f>'Inbound SOS &amp; EOD'!LFI29</f>
        <v>0</v>
      </c>
      <c r="LJA6" s="243">
        <f>'Inbound SOS &amp; EOD'!LFJ29</f>
        <v>0</v>
      </c>
      <c r="LJB6" s="243">
        <f>'Inbound SOS &amp; EOD'!LFK29</f>
        <v>0</v>
      </c>
      <c r="LJC6" s="243">
        <f>'Inbound SOS &amp; EOD'!LFL29</f>
        <v>0</v>
      </c>
      <c r="LJD6" s="243">
        <f>'Inbound SOS &amp; EOD'!LFM29</f>
        <v>0</v>
      </c>
      <c r="LJE6" s="243">
        <f>'Inbound SOS &amp; EOD'!LFN29</f>
        <v>0</v>
      </c>
      <c r="LJF6" s="243">
        <f>'Inbound SOS &amp; EOD'!LFO29</f>
        <v>0</v>
      </c>
      <c r="LJG6" s="243">
        <f>'Inbound SOS &amp; EOD'!LFP29</f>
        <v>0</v>
      </c>
      <c r="LJH6" s="243">
        <f>'Inbound SOS &amp; EOD'!LFQ29</f>
        <v>0</v>
      </c>
      <c r="LJI6" s="243">
        <f>'Inbound SOS &amp; EOD'!LFR29</f>
        <v>0</v>
      </c>
      <c r="LJJ6" s="243">
        <f>'Inbound SOS &amp; EOD'!LFS29</f>
        <v>0</v>
      </c>
      <c r="LJK6" s="243">
        <f>'Inbound SOS &amp; EOD'!LFT29</f>
        <v>0</v>
      </c>
      <c r="LJL6" s="243">
        <f>'Inbound SOS &amp; EOD'!LFU29</f>
        <v>0</v>
      </c>
      <c r="LJM6" s="243">
        <f>'Inbound SOS &amp; EOD'!LFV29</f>
        <v>0</v>
      </c>
      <c r="LJN6" s="243">
        <f>'Inbound SOS &amp; EOD'!LFW29</f>
        <v>0</v>
      </c>
      <c r="LJO6" s="243">
        <f>'Inbound SOS &amp; EOD'!LFX29</f>
        <v>0</v>
      </c>
      <c r="LJP6" s="243">
        <f>'Inbound SOS &amp; EOD'!LFY29</f>
        <v>0</v>
      </c>
      <c r="LJQ6" s="243">
        <f>'Inbound SOS &amp; EOD'!LFZ29</f>
        <v>0</v>
      </c>
      <c r="LJR6" s="243">
        <f>'Inbound SOS &amp; EOD'!LGA29</f>
        <v>0</v>
      </c>
      <c r="LJS6" s="243">
        <f>'Inbound SOS &amp; EOD'!LGB29</f>
        <v>0</v>
      </c>
      <c r="LJT6" s="243">
        <f>'Inbound SOS &amp; EOD'!LGC29</f>
        <v>0</v>
      </c>
      <c r="LJU6" s="243">
        <f>'Inbound SOS &amp; EOD'!LGD29</f>
        <v>0</v>
      </c>
      <c r="LJV6" s="243">
        <f>'Inbound SOS &amp; EOD'!LGE29</f>
        <v>0</v>
      </c>
      <c r="LJW6" s="243">
        <f>'Inbound SOS &amp; EOD'!LGF29</f>
        <v>0</v>
      </c>
      <c r="LJX6" s="243">
        <f>'Inbound SOS &amp; EOD'!LGG29</f>
        <v>0</v>
      </c>
      <c r="LJY6" s="243">
        <f>'Inbound SOS &amp; EOD'!LGH29</f>
        <v>0</v>
      </c>
      <c r="LJZ6" s="243">
        <f>'Inbound SOS &amp; EOD'!LGI29</f>
        <v>0</v>
      </c>
      <c r="LKA6" s="243">
        <f>'Inbound SOS &amp; EOD'!LGJ29</f>
        <v>0</v>
      </c>
      <c r="LKB6" s="243">
        <f>'Inbound SOS &amp; EOD'!LGK29</f>
        <v>0</v>
      </c>
      <c r="LKC6" s="243">
        <f>'Inbound SOS &amp; EOD'!LGL29</f>
        <v>0</v>
      </c>
      <c r="LKD6" s="243">
        <f>'Inbound SOS &amp; EOD'!LGM29</f>
        <v>0</v>
      </c>
      <c r="LKE6" s="243">
        <f>'Inbound SOS &amp; EOD'!LGN29</f>
        <v>0</v>
      </c>
      <c r="LKF6" s="243">
        <f>'Inbound SOS &amp; EOD'!LGO29</f>
        <v>0</v>
      </c>
      <c r="LKG6" s="243">
        <f>'Inbound SOS &amp; EOD'!LGP29</f>
        <v>0</v>
      </c>
      <c r="LKH6" s="243">
        <f>'Inbound SOS &amp; EOD'!LGQ29</f>
        <v>0</v>
      </c>
      <c r="LKI6" s="243">
        <f>'Inbound SOS &amp; EOD'!LGR29</f>
        <v>0</v>
      </c>
      <c r="LKJ6" s="243">
        <f>'Inbound SOS &amp; EOD'!LGS29</f>
        <v>0</v>
      </c>
      <c r="LKK6" s="243">
        <f>'Inbound SOS &amp; EOD'!LGT29</f>
        <v>0</v>
      </c>
      <c r="LKL6" s="243">
        <f>'Inbound SOS &amp; EOD'!LGU29</f>
        <v>0</v>
      </c>
      <c r="LKM6" s="243">
        <f>'Inbound SOS &amp; EOD'!LGV29</f>
        <v>0</v>
      </c>
      <c r="LKN6" s="243">
        <f>'Inbound SOS &amp; EOD'!LGW29</f>
        <v>0</v>
      </c>
      <c r="LKO6" s="243">
        <f>'Inbound SOS &amp; EOD'!LGX29</f>
        <v>0</v>
      </c>
      <c r="LKP6" s="243">
        <f>'Inbound SOS &amp; EOD'!LGY29</f>
        <v>0</v>
      </c>
      <c r="LKQ6" s="243">
        <f>'Inbound SOS &amp; EOD'!LGZ29</f>
        <v>0</v>
      </c>
      <c r="LKR6" s="243">
        <f>'Inbound SOS &amp; EOD'!LHA29</f>
        <v>0</v>
      </c>
      <c r="LKS6" s="243">
        <f>'Inbound SOS &amp; EOD'!LHB29</f>
        <v>0</v>
      </c>
      <c r="LKT6" s="243">
        <f>'Inbound SOS &amp; EOD'!LHC29</f>
        <v>0</v>
      </c>
      <c r="LKU6" s="243">
        <f>'Inbound SOS &amp; EOD'!LHD29</f>
        <v>0</v>
      </c>
      <c r="LKV6" s="243">
        <f>'Inbound SOS &amp; EOD'!LHE29</f>
        <v>0</v>
      </c>
      <c r="LKW6" s="243">
        <f>'Inbound SOS &amp; EOD'!LHF29</f>
        <v>0</v>
      </c>
      <c r="LKX6" s="243">
        <f>'Inbound SOS &amp; EOD'!LHG29</f>
        <v>0</v>
      </c>
      <c r="LKY6" s="243">
        <f>'Inbound SOS &amp; EOD'!LHH29</f>
        <v>0</v>
      </c>
      <c r="LKZ6" s="243">
        <f>'Inbound SOS &amp; EOD'!LHI29</f>
        <v>0</v>
      </c>
      <c r="LLA6" s="243">
        <f>'Inbound SOS &amp; EOD'!LHJ29</f>
        <v>0</v>
      </c>
      <c r="LLB6" s="243">
        <f>'Inbound SOS &amp; EOD'!LHK29</f>
        <v>0</v>
      </c>
      <c r="LLC6" s="243">
        <f>'Inbound SOS &amp; EOD'!LHL29</f>
        <v>0</v>
      </c>
      <c r="LLD6" s="243">
        <f>'Inbound SOS &amp; EOD'!LHM29</f>
        <v>0</v>
      </c>
      <c r="LLE6" s="243">
        <f>'Inbound SOS &amp; EOD'!LHN29</f>
        <v>0</v>
      </c>
      <c r="LLF6" s="243">
        <f>'Inbound SOS &amp; EOD'!LHO29</f>
        <v>0</v>
      </c>
      <c r="LLG6" s="243">
        <f>'Inbound SOS &amp; EOD'!LHP29</f>
        <v>0</v>
      </c>
      <c r="LLH6" s="243">
        <f>'Inbound SOS &amp; EOD'!LHQ29</f>
        <v>0</v>
      </c>
      <c r="LLI6" s="243">
        <f>'Inbound SOS &amp; EOD'!LHR29</f>
        <v>0</v>
      </c>
      <c r="LLJ6" s="243">
        <f>'Inbound SOS &amp; EOD'!LHS29</f>
        <v>0</v>
      </c>
      <c r="LLK6" s="243">
        <f>'Inbound SOS &amp; EOD'!LHT29</f>
        <v>0</v>
      </c>
      <c r="LLL6" s="243">
        <f>'Inbound SOS &amp; EOD'!LHU29</f>
        <v>0</v>
      </c>
      <c r="LLM6" s="243">
        <f>'Inbound SOS &amp; EOD'!LHV29</f>
        <v>0</v>
      </c>
      <c r="LLN6" s="243">
        <f>'Inbound SOS &amp; EOD'!LHW29</f>
        <v>0</v>
      </c>
      <c r="LLO6" s="243">
        <f>'Inbound SOS &amp; EOD'!LHX29</f>
        <v>0</v>
      </c>
      <c r="LLP6" s="243">
        <f>'Inbound SOS &amp; EOD'!LHY29</f>
        <v>0</v>
      </c>
      <c r="LLQ6" s="243">
        <f>'Inbound SOS &amp; EOD'!LHZ29</f>
        <v>0</v>
      </c>
      <c r="LLR6" s="243">
        <f>'Inbound SOS &amp; EOD'!LIA29</f>
        <v>0</v>
      </c>
      <c r="LLS6" s="243">
        <f>'Inbound SOS &amp; EOD'!LIB29</f>
        <v>0</v>
      </c>
      <c r="LLT6" s="243">
        <f>'Inbound SOS &amp; EOD'!LIC29</f>
        <v>0</v>
      </c>
      <c r="LLU6" s="243">
        <f>'Inbound SOS &amp; EOD'!LID29</f>
        <v>0</v>
      </c>
      <c r="LLV6" s="243">
        <f>'Inbound SOS &amp; EOD'!LIE29</f>
        <v>0</v>
      </c>
      <c r="LLW6" s="243">
        <f>'Inbound SOS &amp; EOD'!LIF29</f>
        <v>0</v>
      </c>
      <c r="LLX6" s="243">
        <f>'Inbound SOS &amp; EOD'!LIG29</f>
        <v>0</v>
      </c>
      <c r="LLY6" s="243">
        <f>'Inbound SOS &amp; EOD'!LIH29</f>
        <v>0</v>
      </c>
      <c r="LLZ6" s="243">
        <f>'Inbound SOS &amp; EOD'!LII29</f>
        <v>0</v>
      </c>
      <c r="LMA6" s="243">
        <f>'Inbound SOS &amp; EOD'!LIJ29</f>
        <v>0</v>
      </c>
      <c r="LMB6" s="243">
        <f>'Inbound SOS &amp; EOD'!LIK29</f>
        <v>0</v>
      </c>
      <c r="LMC6" s="243">
        <f>'Inbound SOS &amp; EOD'!LIL29</f>
        <v>0</v>
      </c>
      <c r="LMD6" s="243">
        <f>'Inbound SOS &amp; EOD'!LIM29</f>
        <v>0</v>
      </c>
      <c r="LME6" s="243">
        <f>'Inbound SOS &amp; EOD'!LIN29</f>
        <v>0</v>
      </c>
      <c r="LMF6" s="243">
        <f>'Inbound SOS &amp; EOD'!LIO29</f>
        <v>0</v>
      </c>
      <c r="LMG6" s="243">
        <f>'Inbound SOS &amp; EOD'!LIP29</f>
        <v>0</v>
      </c>
      <c r="LMH6" s="243">
        <f>'Inbound SOS &amp; EOD'!LIQ29</f>
        <v>0</v>
      </c>
      <c r="LMI6" s="243">
        <f>'Inbound SOS &amp; EOD'!LIR29</f>
        <v>0</v>
      </c>
      <c r="LMJ6" s="243">
        <f>'Inbound SOS &amp; EOD'!LIS29</f>
        <v>0</v>
      </c>
      <c r="LMK6" s="243">
        <f>'Inbound SOS &amp; EOD'!LIT29</f>
        <v>0</v>
      </c>
      <c r="LML6" s="243">
        <f>'Inbound SOS &amp; EOD'!LIU29</f>
        <v>0</v>
      </c>
      <c r="LMM6" s="243">
        <f>'Inbound SOS &amp; EOD'!LIV29</f>
        <v>0</v>
      </c>
      <c r="LMN6" s="243">
        <f>'Inbound SOS &amp; EOD'!LIW29</f>
        <v>0</v>
      </c>
      <c r="LMO6" s="243">
        <f>'Inbound SOS &amp; EOD'!LIX29</f>
        <v>0</v>
      </c>
      <c r="LMP6" s="243">
        <f>'Inbound SOS &amp; EOD'!LIY29</f>
        <v>0</v>
      </c>
      <c r="LMQ6" s="243">
        <f>'Inbound SOS &amp; EOD'!LIZ29</f>
        <v>0</v>
      </c>
      <c r="LMR6" s="243">
        <f>'Inbound SOS &amp; EOD'!LJA29</f>
        <v>0</v>
      </c>
      <c r="LMS6" s="243">
        <f>'Inbound SOS &amp; EOD'!LJB29</f>
        <v>0</v>
      </c>
      <c r="LMT6" s="243">
        <f>'Inbound SOS &amp; EOD'!LJC29</f>
        <v>0</v>
      </c>
      <c r="LMU6" s="243">
        <f>'Inbound SOS &amp; EOD'!LJD29</f>
        <v>0</v>
      </c>
      <c r="LMV6" s="243">
        <f>'Inbound SOS &amp; EOD'!LJE29</f>
        <v>0</v>
      </c>
      <c r="LMW6" s="243">
        <f>'Inbound SOS &amp; EOD'!LJF29</f>
        <v>0</v>
      </c>
      <c r="LMX6" s="243">
        <f>'Inbound SOS &amp; EOD'!LJG29</f>
        <v>0</v>
      </c>
      <c r="LMY6" s="243">
        <f>'Inbound SOS &amp; EOD'!LJH29</f>
        <v>0</v>
      </c>
      <c r="LMZ6" s="243">
        <f>'Inbound SOS &amp; EOD'!LJI29</f>
        <v>0</v>
      </c>
      <c r="LNA6" s="243">
        <f>'Inbound SOS &amp; EOD'!LJJ29</f>
        <v>0</v>
      </c>
      <c r="LNB6" s="243">
        <f>'Inbound SOS &amp; EOD'!LJK29</f>
        <v>0</v>
      </c>
      <c r="LNC6" s="243">
        <f>'Inbound SOS &amp; EOD'!LJL29</f>
        <v>0</v>
      </c>
      <c r="LND6" s="243">
        <f>'Inbound SOS &amp; EOD'!LJM29</f>
        <v>0</v>
      </c>
      <c r="LNE6" s="243">
        <f>'Inbound SOS &amp; EOD'!LJN29</f>
        <v>0</v>
      </c>
      <c r="LNF6" s="243">
        <f>'Inbound SOS &amp; EOD'!LJO29</f>
        <v>0</v>
      </c>
      <c r="LNG6" s="243">
        <f>'Inbound SOS &amp; EOD'!LJP29</f>
        <v>0</v>
      </c>
      <c r="LNH6" s="243">
        <f>'Inbound SOS &amp; EOD'!LJQ29</f>
        <v>0</v>
      </c>
      <c r="LNI6" s="243">
        <f>'Inbound SOS &amp; EOD'!LJR29</f>
        <v>0</v>
      </c>
      <c r="LNJ6" s="243">
        <f>'Inbound SOS &amp; EOD'!LJS29</f>
        <v>0</v>
      </c>
      <c r="LNK6" s="243">
        <f>'Inbound SOS &amp; EOD'!LJT29</f>
        <v>0</v>
      </c>
      <c r="LNL6" s="243">
        <f>'Inbound SOS &amp; EOD'!LJU29</f>
        <v>0</v>
      </c>
      <c r="LNM6" s="243">
        <f>'Inbound SOS &amp; EOD'!LJV29</f>
        <v>0</v>
      </c>
      <c r="LNN6" s="243">
        <f>'Inbound SOS &amp; EOD'!LJW29</f>
        <v>0</v>
      </c>
      <c r="LNO6" s="243">
        <f>'Inbound SOS &amp; EOD'!LJX29</f>
        <v>0</v>
      </c>
      <c r="LNP6" s="243">
        <f>'Inbound SOS &amp; EOD'!LJY29</f>
        <v>0</v>
      </c>
      <c r="LNQ6" s="243">
        <f>'Inbound SOS &amp; EOD'!LJZ29</f>
        <v>0</v>
      </c>
      <c r="LNR6" s="243">
        <f>'Inbound SOS &amp; EOD'!LKA29</f>
        <v>0</v>
      </c>
      <c r="LNS6" s="243">
        <f>'Inbound SOS &amp; EOD'!LKB29</f>
        <v>0</v>
      </c>
      <c r="LNT6" s="243">
        <f>'Inbound SOS &amp; EOD'!LKC29</f>
        <v>0</v>
      </c>
      <c r="LNU6" s="243">
        <f>'Inbound SOS &amp; EOD'!LKD29</f>
        <v>0</v>
      </c>
      <c r="LNV6" s="243">
        <f>'Inbound SOS &amp; EOD'!LKE29</f>
        <v>0</v>
      </c>
      <c r="LNW6" s="243">
        <f>'Inbound SOS &amp; EOD'!LKF29</f>
        <v>0</v>
      </c>
      <c r="LNX6" s="243">
        <f>'Inbound SOS &amp; EOD'!LKG29</f>
        <v>0</v>
      </c>
      <c r="LNY6" s="243">
        <f>'Inbound SOS &amp; EOD'!LKH29</f>
        <v>0</v>
      </c>
      <c r="LNZ6" s="243">
        <f>'Inbound SOS &amp; EOD'!LKI29</f>
        <v>0</v>
      </c>
      <c r="LOA6" s="243">
        <f>'Inbound SOS &amp; EOD'!LKJ29</f>
        <v>0</v>
      </c>
      <c r="LOB6" s="243">
        <f>'Inbound SOS &amp; EOD'!LKK29</f>
        <v>0</v>
      </c>
      <c r="LOC6" s="243">
        <f>'Inbound SOS &amp; EOD'!LKL29</f>
        <v>0</v>
      </c>
      <c r="LOD6" s="243">
        <f>'Inbound SOS &amp; EOD'!LKM29</f>
        <v>0</v>
      </c>
      <c r="LOE6" s="243">
        <f>'Inbound SOS &amp; EOD'!LKN29</f>
        <v>0</v>
      </c>
      <c r="LOF6" s="243">
        <f>'Inbound SOS &amp; EOD'!LKO29</f>
        <v>0</v>
      </c>
      <c r="LOG6" s="243">
        <f>'Inbound SOS &amp; EOD'!LKP29</f>
        <v>0</v>
      </c>
      <c r="LOH6" s="243">
        <f>'Inbound SOS &amp; EOD'!LKQ29</f>
        <v>0</v>
      </c>
      <c r="LOI6" s="243">
        <f>'Inbound SOS &amp; EOD'!LKR29</f>
        <v>0</v>
      </c>
      <c r="LOJ6" s="243">
        <f>'Inbound SOS &amp; EOD'!LKS29</f>
        <v>0</v>
      </c>
      <c r="LOK6" s="243">
        <f>'Inbound SOS &amp; EOD'!LKT29</f>
        <v>0</v>
      </c>
      <c r="LOL6" s="243">
        <f>'Inbound SOS &amp; EOD'!LKU29</f>
        <v>0</v>
      </c>
      <c r="LOM6" s="243">
        <f>'Inbound SOS &amp; EOD'!LKV29</f>
        <v>0</v>
      </c>
      <c r="LON6" s="243">
        <f>'Inbound SOS &amp; EOD'!LKW29</f>
        <v>0</v>
      </c>
      <c r="LOO6" s="243">
        <f>'Inbound SOS &amp; EOD'!LKX29</f>
        <v>0</v>
      </c>
      <c r="LOP6" s="243">
        <f>'Inbound SOS &amp; EOD'!LKY29</f>
        <v>0</v>
      </c>
      <c r="LOQ6" s="243">
        <f>'Inbound SOS &amp; EOD'!LKZ29</f>
        <v>0</v>
      </c>
      <c r="LOR6" s="243">
        <f>'Inbound SOS &amp; EOD'!LLA29</f>
        <v>0</v>
      </c>
      <c r="LOS6" s="243">
        <f>'Inbound SOS &amp; EOD'!LLB29</f>
        <v>0</v>
      </c>
      <c r="LOT6" s="243">
        <f>'Inbound SOS &amp; EOD'!LLC29</f>
        <v>0</v>
      </c>
      <c r="LOU6" s="243">
        <f>'Inbound SOS &amp; EOD'!LLD29</f>
        <v>0</v>
      </c>
      <c r="LOV6" s="243">
        <f>'Inbound SOS &amp; EOD'!LLE29</f>
        <v>0</v>
      </c>
      <c r="LOW6" s="243">
        <f>'Inbound SOS &amp; EOD'!LLF29</f>
        <v>0</v>
      </c>
      <c r="LOX6" s="243">
        <f>'Inbound SOS &amp; EOD'!LLG29</f>
        <v>0</v>
      </c>
      <c r="LOY6" s="243">
        <f>'Inbound SOS &amp; EOD'!LLH29</f>
        <v>0</v>
      </c>
      <c r="LOZ6" s="243">
        <f>'Inbound SOS &amp; EOD'!LLI29</f>
        <v>0</v>
      </c>
      <c r="LPA6" s="243">
        <f>'Inbound SOS &amp; EOD'!LLJ29</f>
        <v>0</v>
      </c>
      <c r="LPB6" s="243">
        <f>'Inbound SOS &amp; EOD'!LLK29</f>
        <v>0</v>
      </c>
      <c r="LPC6" s="243">
        <f>'Inbound SOS &amp; EOD'!LLL29</f>
        <v>0</v>
      </c>
      <c r="LPD6" s="243">
        <f>'Inbound SOS &amp; EOD'!LLM29</f>
        <v>0</v>
      </c>
      <c r="LPE6" s="243">
        <f>'Inbound SOS &amp; EOD'!LLN29</f>
        <v>0</v>
      </c>
      <c r="LPF6" s="243">
        <f>'Inbound SOS &amp; EOD'!LLO29</f>
        <v>0</v>
      </c>
      <c r="LPG6" s="243">
        <f>'Inbound SOS &amp; EOD'!LLP29</f>
        <v>0</v>
      </c>
      <c r="LPH6" s="243">
        <f>'Inbound SOS &amp; EOD'!LLQ29</f>
        <v>0</v>
      </c>
      <c r="LPI6" s="243">
        <f>'Inbound SOS &amp; EOD'!LLR29</f>
        <v>0</v>
      </c>
      <c r="LPJ6" s="243">
        <f>'Inbound SOS &amp; EOD'!LLS29</f>
        <v>0</v>
      </c>
      <c r="LPK6" s="243">
        <f>'Inbound SOS &amp; EOD'!LLT29</f>
        <v>0</v>
      </c>
      <c r="LPL6" s="243">
        <f>'Inbound SOS &amp; EOD'!LLU29</f>
        <v>0</v>
      </c>
      <c r="LPM6" s="243">
        <f>'Inbound SOS &amp; EOD'!LLV29</f>
        <v>0</v>
      </c>
      <c r="LPN6" s="243">
        <f>'Inbound SOS &amp; EOD'!LLW29</f>
        <v>0</v>
      </c>
      <c r="LPO6" s="243">
        <f>'Inbound SOS &amp; EOD'!LLX29</f>
        <v>0</v>
      </c>
      <c r="LPP6" s="243">
        <f>'Inbound SOS &amp; EOD'!LLY29</f>
        <v>0</v>
      </c>
      <c r="LPQ6" s="243">
        <f>'Inbound SOS &amp; EOD'!LLZ29</f>
        <v>0</v>
      </c>
      <c r="LPR6" s="243">
        <f>'Inbound SOS &amp; EOD'!LMA29</f>
        <v>0</v>
      </c>
      <c r="LPS6" s="243">
        <f>'Inbound SOS &amp; EOD'!LMB29</f>
        <v>0</v>
      </c>
      <c r="LPT6" s="243">
        <f>'Inbound SOS &amp; EOD'!LMC29</f>
        <v>0</v>
      </c>
      <c r="LPU6" s="243">
        <f>'Inbound SOS &amp; EOD'!LMD29</f>
        <v>0</v>
      </c>
      <c r="LPV6" s="243">
        <f>'Inbound SOS &amp; EOD'!LME29</f>
        <v>0</v>
      </c>
      <c r="LPW6" s="243">
        <f>'Inbound SOS &amp; EOD'!LMF29</f>
        <v>0</v>
      </c>
      <c r="LPX6" s="243">
        <f>'Inbound SOS &amp; EOD'!LMG29</f>
        <v>0</v>
      </c>
      <c r="LPY6" s="243">
        <f>'Inbound SOS &amp; EOD'!LMH29</f>
        <v>0</v>
      </c>
      <c r="LPZ6" s="243">
        <f>'Inbound SOS &amp; EOD'!LMI29</f>
        <v>0</v>
      </c>
      <c r="LQA6" s="243">
        <f>'Inbound SOS &amp; EOD'!LMJ29</f>
        <v>0</v>
      </c>
      <c r="LQB6" s="243">
        <f>'Inbound SOS &amp; EOD'!LMK29</f>
        <v>0</v>
      </c>
      <c r="LQC6" s="243">
        <f>'Inbound SOS &amp; EOD'!LML29</f>
        <v>0</v>
      </c>
      <c r="LQD6" s="243">
        <f>'Inbound SOS &amp; EOD'!LMM29</f>
        <v>0</v>
      </c>
      <c r="LQE6" s="243">
        <f>'Inbound SOS &amp; EOD'!LMN29</f>
        <v>0</v>
      </c>
      <c r="LQF6" s="243">
        <f>'Inbound SOS &amp; EOD'!LMO29</f>
        <v>0</v>
      </c>
      <c r="LQG6" s="243">
        <f>'Inbound SOS &amp; EOD'!LMP29</f>
        <v>0</v>
      </c>
      <c r="LQH6" s="243">
        <f>'Inbound SOS &amp; EOD'!LMQ29</f>
        <v>0</v>
      </c>
      <c r="LQI6" s="243">
        <f>'Inbound SOS &amp; EOD'!LMR29</f>
        <v>0</v>
      </c>
      <c r="LQJ6" s="243">
        <f>'Inbound SOS &amp; EOD'!LMS29</f>
        <v>0</v>
      </c>
      <c r="LQK6" s="243">
        <f>'Inbound SOS &amp; EOD'!LMT29</f>
        <v>0</v>
      </c>
      <c r="LQL6" s="243">
        <f>'Inbound SOS &amp; EOD'!LMU29</f>
        <v>0</v>
      </c>
      <c r="LQM6" s="243">
        <f>'Inbound SOS &amp; EOD'!LMV29</f>
        <v>0</v>
      </c>
      <c r="LQN6" s="243">
        <f>'Inbound SOS &amp; EOD'!LMW29</f>
        <v>0</v>
      </c>
      <c r="LQO6" s="243">
        <f>'Inbound SOS &amp; EOD'!LMX29</f>
        <v>0</v>
      </c>
      <c r="LQP6" s="243">
        <f>'Inbound SOS &amp; EOD'!LMY29</f>
        <v>0</v>
      </c>
      <c r="LQQ6" s="243">
        <f>'Inbound SOS &amp; EOD'!LMZ29</f>
        <v>0</v>
      </c>
      <c r="LQR6" s="243">
        <f>'Inbound SOS &amp; EOD'!LNA29</f>
        <v>0</v>
      </c>
      <c r="LQS6" s="243">
        <f>'Inbound SOS &amp; EOD'!LNB29</f>
        <v>0</v>
      </c>
      <c r="LQT6" s="243">
        <f>'Inbound SOS &amp; EOD'!LNC29</f>
        <v>0</v>
      </c>
      <c r="LQU6" s="243">
        <f>'Inbound SOS &amp; EOD'!LND29</f>
        <v>0</v>
      </c>
      <c r="LQV6" s="243">
        <f>'Inbound SOS &amp; EOD'!LNE29</f>
        <v>0</v>
      </c>
      <c r="LQW6" s="243">
        <f>'Inbound SOS &amp; EOD'!LNF29</f>
        <v>0</v>
      </c>
      <c r="LQX6" s="243">
        <f>'Inbound SOS &amp; EOD'!LNG29</f>
        <v>0</v>
      </c>
      <c r="LQY6" s="243">
        <f>'Inbound SOS &amp; EOD'!LNH29</f>
        <v>0</v>
      </c>
      <c r="LQZ6" s="243">
        <f>'Inbound SOS &amp; EOD'!LNI29</f>
        <v>0</v>
      </c>
      <c r="LRA6" s="243">
        <f>'Inbound SOS &amp; EOD'!LNJ29</f>
        <v>0</v>
      </c>
      <c r="LRB6" s="243">
        <f>'Inbound SOS &amp; EOD'!LNK29</f>
        <v>0</v>
      </c>
      <c r="LRC6" s="243">
        <f>'Inbound SOS &amp; EOD'!LNL29</f>
        <v>0</v>
      </c>
      <c r="LRD6" s="243">
        <f>'Inbound SOS &amp; EOD'!LNM29</f>
        <v>0</v>
      </c>
      <c r="LRE6" s="243">
        <f>'Inbound SOS &amp; EOD'!LNN29</f>
        <v>0</v>
      </c>
      <c r="LRF6" s="243">
        <f>'Inbound SOS &amp; EOD'!LNO29</f>
        <v>0</v>
      </c>
      <c r="LRG6" s="243">
        <f>'Inbound SOS &amp; EOD'!LNP29</f>
        <v>0</v>
      </c>
      <c r="LRH6" s="243">
        <f>'Inbound SOS &amp; EOD'!LNQ29</f>
        <v>0</v>
      </c>
      <c r="LRI6" s="243">
        <f>'Inbound SOS &amp; EOD'!LNR29</f>
        <v>0</v>
      </c>
      <c r="LRJ6" s="243">
        <f>'Inbound SOS &amp; EOD'!LNS29</f>
        <v>0</v>
      </c>
      <c r="LRK6" s="243">
        <f>'Inbound SOS &amp; EOD'!LNT29</f>
        <v>0</v>
      </c>
      <c r="LRL6" s="243">
        <f>'Inbound SOS &amp; EOD'!LNU29</f>
        <v>0</v>
      </c>
      <c r="LRM6" s="243">
        <f>'Inbound SOS &amp; EOD'!LNV29</f>
        <v>0</v>
      </c>
      <c r="LRN6" s="243">
        <f>'Inbound SOS &amp; EOD'!LNW29</f>
        <v>0</v>
      </c>
      <c r="LRO6" s="243">
        <f>'Inbound SOS &amp; EOD'!LNX29</f>
        <v>0</v>
      </c>
      <c r="LRP6" s="243">
        <f>'Inbound SOS &amp; EOD'!LNY29</f>
        <v>0</v>
      </c>
      <c r="LRQ6" s="243">
        <f>'Inbound SOS &amp; EOD'!LNZ29</f>
        <v>0</v>
      </c>
      <c r="LRR6" s="243">
        <f>'Inbound SOS &amp; EOD'!LOA29</f>
        <v>0</v>
      </c>
      <c r="LRS6" s="243">
        <f>'Inbound SOS &amp; EOD'!LOB29</f>
        <v>0</v>
      </c>
      <c r="LRT6" s="243">
        <f>'Inbound SOS &amp; EOD'!LOC29</f>
        <v>0</v>
      </c>
      <c r="LRU6" s="243">
        <f>'Inbound SOS &amp; EOD'!LOD29</f>
        <v>0</v>
      </c>
      <c r="LRV6" s="243">
        <f>'Inbound SOS &amp; EOD'!LOE29</f>
        <v>0</v>
      </c>
      <c r="LRW6" s="243">
        <f>'Inbound SOS &amp; EOD'!LOF29</f>
        <v>0</v>
      </c>
      <c r="LRX6" s="243">
        <f>'Inbound SOS &amp; EOD'!LOG29</f>
        <v>0</v>
      </c>
      <c r="LRY6" s="243">
        <f>'Inbound SOS &amp; EOD'!LOH29</f>
        <v>0</v>
      </c>
      <c r="LRZ6" s="243">
        <f>'Inbound SOS &amp; EOD'!LOI29</f>
        <v>0</v>
      </c>
      <c r="LSA6" s="243">
        <f>'Inbound SOS &amp; EOD'!LOJ29</f>
        <v>0</v>
      </c>
      <c r="LSB6" s="243">
        <f>'Inbound SOS &amp; EOD'!LOK29</f>
        <v>0</v>
      </c>
      <c r="LSC6" s="243">
        <f>'Inbound SOS &amp; EOD'!LOL29</f>
        <v>0</v>
      </c>
      <c r="LSD6" s="243">
        <f>'Inbound SOS &amp; EOD'!LOM29</f>
        <v>0</v>
      </c>
      <c r="LSE6" s="243">
        <f>'Inbound SOS &amp; EOD'!LON29</f>
        <v>0</v>
      </c>
      <c r="LSF6" s="243">
        <f>'Inbound SOS &amp; EOD'!LOO29</f>
        <v>0</v>
      </c>
      <c r="LSG6" s="243">
        <f>'Inbound SOS &amp; EOD'!LOP29</f>
        <v>0</v>
      </c>
      <c r="LSH6" s="243">
        <f>'Inbound SOS &amp; EOD'!LOQ29</f>
        <v>0</v>
      </c>
      <c r="LSI6" s="243">
        <f>'Inbound SOS &amp; EOD'!LOR29</f>
        <v>0</v>
      </c>
      <c r="LSJ6" s="243">
        <f>'Inbound SOS &amp; EOD'!LOS29</f>
        <v>0</v>
      </c>
      <c r="LSK6" s="243">
        <f>'Inbound SOS &amp; EOD'!LOT29</f>
        <v>0</v>
      </c>
      <c r="LSL6" s="243">
        <f>'Inbound SOS &amp; EOD'!LOU29</f>
        <v>0</v>
      </c>
      <c r="LSM6" s="243">
        <f>'Inbound SOS &amp; EOD'!LOV29</f>
        <v>0</v>
      </c>
      <c r="LSN6" s="243">
        <f>'Inbound SOS &amp; EOD'!LOW29</f>
        <v>0</v>
      </c>
      <c r="LSO6" s="243">
        <f>'Inbound SOS &amp; EOD'!LOX29</f>
        <v>0</v>
      </c>
      <c r="LSP6" s="243">
        <f>'Inbound SOS &amp; EOD'!LOY29</f>
        <v>0</v>
      </c>
      <c r="LSQ6" s="243">
        <f>'Inbound SOS &amp; EOD'!LOZ29</f>
        <v>0</v>
      </c>
      <c r="LSR6" s="243">
        <f>'Inbound SOS &amp; EOD'!LPA29</f>
        <v>0</v>
      </c>
      <c r="LSS6" s="243">
        <f>'Inbound SOS &amp; EOD'!LPB29</f>
        <v>0</v>
      </c>
      <c r="LST6" s="243">
        <f>'Inbound SOS &amp; EOD'!LPC29</f>
        <v>0</v>
      </c>
      <c r="LSU6" s="243">
        <f>'Inbound SOS &amp; EOD'!LPD29</f>
        <v>0</v>
      </c>
      <c r="LSV6" s="243">
        <f>'Inbound SOS &amp; EOD'!LPE29</f>
        <v>0</v>
      </c>
      <c r="LSW6" s="243">
        <f>'Inbound SOS &amp; EOD'!LPF29</f>
        <v>0</v>
      </c>
      <c r="LSX6" s="243">
        <f>'Inbound SOS &amp; EOD'!LPG29</f>
        <v>0</v>
      </c>
      <c r="LSY6" s="243">
        <f>'Inbound SOS &amp; EOD'!LPH29</f>
        <v>0</v>
      </c>
      <c r="LSZ6" s="243">
        <f>'Inbound SOS &amp; EOD'!LPI29</f>
        <v>0</v>
      </c>
      <c r="LTA6" s="243">
        <f>'Inbound SOS &amp; EOD'!LPJ29</f>
        <v>0</v>
      </c>
      <c r="LTB6" s="243">
        <f>'Inbound SOS &amp; EOD'!LPK29</f>
        <v>0</v>
      </c>
      <c r="LTC6" s="243">
        <f>'Inbound SOS &amp; EOD'!LPL29</f>
        <v>0</v>
      </c>
      <c r="LTD6" s="243">
        <f>'Inbound SOS &amp; EOD'!LPM29</f>
        <v>0</v>
      </c>
      <c r="LTE6" s="243">
        <f>'Inbound SOS &amp; EOD'!LPN29</f>
        <v>0</v>
      </c>
      <c r="LTF6" s="243">
        <f>'Inbound SOS &amp; EOD'!LPO29</f>
        <v>0</v>
      </c>
      <c r="LTG6" s="243">
        <f>'Inbound SOS &amp; EOD'!LPP29</f>
        <v>0</v>
      </c>
      <c r="LTH6" s="243">
        <f>'Inbound SOS &amp; EOD'!LPQ29</f>
        <v>0</v>
      </c>
      <c r="LTI6" s="243">
        <f>'Inbound SOS &amp; EOD'!LPR29</f>
        <v>0</v>
      </c>
      <c r="LTJ6" s="243">
        <f>'Inbound SOS &amp; EOD'!LPS29</f>
        <v>0</v>
      </c>
      <c r="LTK6" s="243">
        <f>'Inbound SOS &amp; EOD'!LPT29</f>
        <v>0</v>
      </c>
      <c r="LTL6" s="243">
        <f>'Inbound SOS &amp; EOD'!LPU29</f>
        <v>0</v>
      </c>
      <c r="LTM6" s="243">
        <f>'Inbound SOS &amp; EOD'!LPV29</f>
        <v>0</v>
      </c>
      <c r="LTN6" s="243">
        <f>'Inbound SOS &amp; EOD'!LPW29</f>
        <v>0</v>
      </c>
      <c r="LTO6" s="243">
        <f>'Inbound SOS &amp; EOD'!LPX29</f>
        <v>0</v>
      </c>
      <c r="LTP6" s="243">
        <f>'Inbound SOS &amp; EOD'!LPY29</f>
        <v>0</v>
      </c>
      <c r="LTQ6" s="243">
        <f>'Inbound SOS &amp; EOD'!LPZ29</f>
        <v>0</v>
      </c>
      <c r="LTR6" s="243">
        <f>'Inbound SOS &amp; EOD'!LQA29</f>
        <v>0</v>
      </c>
      <c r="LTS6" s="243">
        <f>'Inbound SOS &amp; EOD'!LQB29</f>
        <v>0</v>
      </c>
      <c r="LTT6" s="243">
        <f>'Inbound SOS &amp; EOD'!LQC29</f>
        <v>0</v>
      </c>
      <c r="LTU6" s="243">
        <f>'Inbound SOS &amp; EOD'!LQD29</f>
        <v>0</v>
      </c>
      <c r="LTV6" s="243">
        <f>'Inbound SOS &amp; EOD'!LQE29</f>
        <v>0</v>
      </c>
      <c r="LTW6" s="243">
        <f>'Inbound SOS &amp; EOD'!LQF29</f>
        <v>0</v>
      </c>
      <c r="LTX6" s="243">
        <f>'Inbound SOS &amp; EOD'!LQG29</f>
        <v>0</v>
      </c>
      <c r="LTY6" s="243">
        <f>'Inbound SOS &amp; EOD'!LQH29</f>
        <v>0</v>
      </c>
      <c r="LTZ6" s="243">
        <f>'Inbound SOS &amp; EOD'!LQI29</f>
        <v>0</v>
      </c>
      <c r="LUA6" s="243">
        <f>'Inbound SOS &amp; EOD'!LQJ29</f>
        <v>0</v>
      </c>
      <c r="LUB6" s="243">
        <f>'Inbound SOS &amp; EOD'!LQK29</f>
        <v>0</v>
      </c>
      <c r="LUC6" s="243">
        <f>'Inbound SOS &amp; EOD'!LQL29</f>
        <v>0</v>
      </c>
      <c r="LUD6" s="243">
        <f>'Inbound SOS &amp; EOD'!LQM29</f>
        <v>0</v>
      </c>
      <c r="LUE6" s="243">
        <f>'Inbound SOS &amp; EOD'!LQN29</f>
        <v>0</v>
      </c>
      <c r="LUF6" s="243">
        <f>'Inbound SOS &amp; EOD'!LQO29</f>
        <v>0</v>
      </c>
      <c r="LUG6" s="243">
        <f>'Inbound SOS &amp; EOD'!LQP29</f>
        <v>0</v>
      </c>
      <c r="LUH6" s="243">
        <f>'Inbound SOS &amp; EOD'!LQQ29</f>
        <v>0</v>
      </c>
      <c r="LUI6" s="243">
        <f>'Inbound SOS &amp; EOD'!LQR29</f>
        <v>0</v>
      </c>
      <c r="LUJ6" s="243">
        <f>'Inbound SOS &amp; EOD'!LQS29</f>
        <v>0</v>
      </c>
      <c r="LUK6" s="243">
        <f>'Inbound SOS &amp; EOD'!LQT29</f>
        <v>0</v>
      </c>
      <c r="LUL6" s="243">
        <f>'Inbound SOS &amp; EOD'!LQU29</f>
        <v>0</v>
      </c>
      <c r="LUM6" s="243">
        <f>'Inbound SOS &amp; EOD'!LQV29</f>
        <v>0</v>
      </c>
      <c r="LUN6" s="243">
        <f>'Inbound SOS &amp; EOD'!LQW29</f>
        <v>0</v>
      </c>
      <c r="LUO6" s="243">
        <f>'Inbound SOS &amp; EOD'!LQX29</f>
        <v>0</v>
      </c>
      <c r="LUP6" s="243">
        <f>'Inbound SOS &amp; EOD'!LQY29</f>
        <v>0</v>
      </c>
      <c r="LUQ6" s="243">
        <f>'Inbound SOS &amp; EOD'!LQZ29</f>
        <v>0</v>
      </c>
      <c r="LUR6" s="243">
        <f>'Inbound SOS &amp; EOD'!LRA29</f>
        <v>0</v>
      </c>
      <c r="LUS6" s="243">
        <f>'Inbound SOS &amp; EOD'!LRB29</f>
        <v>0</v>
      </c>
      <c r="LUT6" s="243">
        <f>'Inbound SOS &amp; EOD'!LRC29</f>
        <v>0</v>
      </c>
      <c r="LUU6" s="243">
        <f>'Inbound SOS &amp; EOD'!LRD29</f>
        <v>0</v>
      </c>
      <c r="LUV6" s="243">
        <f>'Inbound SOS &amp; EOD'!LRE29</f>
        <v>0</v>
      </c>
      <c r="LUW6" s="243">
        <f>'Inbound SOS &amp; EOD'!LRF29</f>
        <v>0</v>
      </c>
      <c r="LUX6" s="243">
        <f>'Inbound SOS &amp; EOD'!LRG29</f>
        <v>0</v>
      </c>
      <c r="LUY6" s="243">
        <f>'Inbound SOS &amp; EOD'!LRH29</f>
        <v>0</v>
      </c>
      <c r="LUZ6" s="243">
        <f>'Inbound SOS &amp; EOD'!LRI29</f>
        <v>0</v>
      </c>
      <c r="LVA6" s="243">
        <f>'Inbound SOS &amp; EOD'!LRJ29</f>
        <v>0</v>
      </c>
      <c r="LVB6" s="243">
        <f>'Inbound SOS &amp; EOD'!LRK29</f>
        <v>0</v>
      </c>
      <c r="LVC6" s="243">
        <f>'Inbound SOS &amp; EOD'!LRL29</f>
        <v>0</v>
      </c>
      <c r="LVD6" s="243">
        <f>'Inbound SOS &amp; EOD'!LRM29</f>
        <v>0</v>
      </c>
      <c r="LVE6" s="243">
        <f>'Inbound SOS &amp; EOD'!LRN29</f>
        <v>0</v>
      </c>
      <c r="LVF6" s="243">
        <f>'Inbound SOS &amp; EOD'!LRO29</f>
        <v>0</v>
      </c>
      <c r="LVG6" s="243">
        <f>'Inbound SOS &amp; EOD'!LRP29</f>
        <v>0</v>
      </c>
      <c r="LVH6" s="243">
        <f>'Inbound SOS &amp; EOD'!LRQ29</f>
        <v>0</v>
      </c>
      <c r="LVI6" s="243">
        <f>'Inbound SOS &amp; EOD'!LRR29</f>
        <v>0</v>
      </c>
      <c r="LVJ6" s="243">
        <f>'Inbound SOS &amp; EOD'!LRS29</f>
        <v>0</v>
      </c>
      <c r="LVK6" s="243">
        <f>'Inbound SOS &amp; EOD'!LRT29</f>
        <v>0</v>
      </c>
      <c r="LVL6" s="243">
        <f>'Inbound SOS &amp; EOD'!LRU29</f>
        <v>0</v>
      </c>
      <c r="LVM6" s="243">
        <f>'Inbound SOS &amp; EOD'!LRV29</f>
        <v>0</v>
      </c>
      <c r="LVN6" s="243">
        <f>'Inbound SOS &amp; EOD'!LRW29</f>
        <v>0</v>
      </c>
      <c r="LVO6" s="243">
        <f>'Inbound SOS &amp; EOD'!LRX29</f>
        <v>0</v>
      </c>
      <c r="LVP6" s="243">
        <f>'Inbound SOS &amp; EOD'!LRY29</f>
        <v>0</v>
      </c>
      <c r="LVQ6" s="243">
        <f>'Inbound SOS &amp; EOD'!LRZ29</f>
        <v>0</v>
      </c>
      <c r="LVR6" s="243">
        <f>'Inbound SOS &amp; EOD'!LSA29</f>
        <v>0</v>
      </c>
      <c r="LVS6" s="243">
        <f>'Inbound SOS &amp; EOD'!LSB29</f>
        <v>0</v>
      </c>
      <c r="LVT6" s="243">
        <f>'Inbound SOS &amp; EOD'!LSC29</f>
        <v>0</v>
      </c>
      <c r="LVU6" s="243">
        <f>'Inbound SOS &amp; EOD'!LSD29</f>
        <v>0</v>
      </c>
      <c r="LVV6" s="243">
        <f>'Inbound SOS &amp; EOD'!LSE29</f>
        <v>0</v>
      </c>
      <c r="LVW6" s="243">
        <f>'Inbound SOS &amp; EOD'!LSF29</f>
        <v>0</v>
      </c>
      <c r="LVX6" s="243">
        <f>'Inbound SOS &amp; EOD'!LSG29</f>
        <v>0</v>
      </c>
      <c r="LVY6" s="243">
        <f>'Inbound SOS &amp; EOD'!LSH29</f>
        <v>0</v>
      </c>
      <c r="LVZ6" s="243">
        <f>'Inbound SOS &amp; EOD'!LSI29</f>
        <v>0</v>
      </c>
      <c r="LWA6" s="243">
        <f>'Inbound SOS &amp; EOD'!LSJ29</f>
        <v>0</v>
      </c>
      <c r="LWB6" s="243">
        <f>'Inbound SOS &amp; EOD'!LSK29</f>
        <v>0</v>
      </c>
      <c r="LWC6" s="243">
        <f>'Inbound SOS &amp; EOD'!LSL29</f>
        <v>0</v>
      </c>
      <c r="LWD6" s="243">
        <f>'Inbound SOS &amp; EOD'!LSM29</f>
        <v>0</v>
      </c>
      <c r="LWE6" s="243">
        <f>'Inbound SOS &amp; EOD'!LSN29</f>
        <v>0</v>
      </c>
      <c r="LWF6" s="243">
        <f>'Inbound SOS &amp; EOD'!LSO29</f>
        <v>0</v>
      </c>
      <c r="LWG6" s="243">
        <f>'Inbound SOS &amp; EOD'!LSP29</f>
        <v>0</v>
      </c>
      <c r="LWH6" s="243">
        <f>'Inbound SOS &amp; EOD'!LSQ29</f>
        <v>0</v>
      </c>
      <c r="LWI6" s="243">
        <f>'Inbound SOS &amp; EOD'!LSR29</f>
        <v>0</v>
      </c>
      <c r="LWJ6" s="243">
        <f>'Inbound SOS &amp; EOD'!LSS29</f>
        <v>0</v>
      </c>
      <c r="LWK6" s="243">
        <f>'Inbound SOS &amp; EOD'!LST29</f>
        <v>0</v>
      </c>
      <c r="LWL6" s="243">
        <f>'Inbound SOS &amp; EOD'!LSU29</f>
        <v>0</v>
      </c>
      <c r="LWM6" s="243">
        <f>'Inbound SOS &amp; EOD'!LSV29</f>
        <v>0</v>
      </c>
      <c r="LWN6" s="243">
        <f>'Inbound SOS &amp; EOD'!LSW29</f>
        <v>0</v>
      </c>
      <c r="LWO6" s="243">
        <f>'Inbound SOS &amp; EOD'!LSX29</f>
        <v>0</v>
      </c>
      <c r="LWP6" s="243">
        <f>'Inbound SOS &amp; EOD'!LSY29</f>
        <v>0</v>
      </c>
      <c r="LWQ6" s="243">
        <f>'Inbound SOS &amp; EOD'!LSZ29</f>
        <v>0</v>
      </c>
      <c r="LWR6" s="243">
        <f>'Inbound SOS &amp; EOD'!LTA29</f>
        <v>0</v>
      </c>
      <c r="LWS6" s="243">
        <f>'Inbound SOS &amp; EOD'!LTB29</f>
        <v>0</v>
      </c>
      <c r="LWT6" s="243">
        <f>'Inbound SOS &amp; EOD'!LTC29</f>
        <v>0</v>
      </c>
      <c r="LWU6" s="243">
        <f>'Inbound SOS &amp; EOD'!LTD29</f>
        <v>0</v>
      </c>
      <c r="LWV6" s="243">
        <f>'Inbound SOS &amp; EOD'!LTE29</f>
        <v>0</v>
      </c>
      <c r="LWW6" s="243">
        <f>'Inbound SOS &amp; EOD'!LTF29</f>
        <v>0</v>
      </c>
      <c r="LWX6" s="243">
        <f>'Inbound SOS &amp; EOD'!LTG29</f>
        <v>0</v>
      </c>
      <c r="LWY6" s="243">
        <f>'Inbound SOS &amp; EOD'!LTH29</f>
        <v>0</v>
      </c>
      <c r="LWZ6" s="243">
        <f>'Inbound SOS &amp; EOD'!LTI29</f>
        <v>0</v>
      </c>
      <c r="LXA6" s="243">
        <f>'Inbound SOS &amp; EOD'!LTJ29</f>
        <v>0</v>
      </c>
      <c r="LXB6" s="243">
        <f>'Inbound SOS &amp; EOD'!LTK29</f>
        <v>0</v>
      </c>
      <c r="LXC6" s="243">
        <f>'Inbound SOS &amp; EOD'!LTL29</f>
        <v>0</v>
      </c>
      <c r="LXD6" s="243">
        <f>'Inbound SOS &amp; EOD'!LTM29</f>
        <v>0</v>
      </c>
      <c r="LXE6" s="243">
        <f>'Inbound SOS &amp; EOD'!LTN29</f>
        <v>0</v>
      </c>
      <c r="LXF6" s="243">
        <f>'Inbound SOS &amp; EOD'!LTO29</f>
        <v>0</v>
      </c>
      <c r="LXG6" s="243">
        <f>'Inbound SOS &amp; EOD'!LTP29</f>
        <v>0</v>
      </c>
      <c r="LXH6" s="243">
        <f>'Inbound SOS &amp; EOD'!LTQ29</f>
        <v>0</v>
      </c>
      <c r="LXI6" s="243">
        <f>'Inbound SOS &amp; EOD'!LTR29</f>
        <v>0</v>
      </c>
      <c r="LXJ6" s="243">
        <f>'Inbound SOS &amp; EOD'!LTS29</f>
        <v>0</v>
      </c>
      <c r="LXK6" s="243">
        <f>'Inbound SOS &amp; EOD'!LTT29</f>
        <v>0</v>
      </c>
      <c r="LXL6" s="243">
        <f>'Inbound SOS &amp; EOD'!LTU29</f>
        <v>0</v>
      </c>
      <c r="LXM6" s="243">
        <f>'Inbound SOS &amp; EOD'!LTV29</f>
        <v>0</v>
      </c>
      <c r="LXN6" s="243">
        <f>'Inbound SOS &amp; EOD'!LTW29</f>
        <v>0</v>
      </c>
      <c r="LXO6" s="243">
        <f>'Inbound SOS &amp; EOD'!LTX29</f>
        <v>0</v>
      </c>
      <c r="LXP6" s="243">
        <f>'Inbound SOS &amp; EOD'!LTY29</f>
        <v>0</v>
      </c>
      <c r="LXQ6" s="243">
        <f>'Inbound SOS &amp; EOD'!LTZ29</f>
        <v>0</v>
      </c>
      <c r="LXR6" s="243">
        <f>'Inbound SOS &amp; EOD'!LUA29</f>
        <v>0</v>
      </c>
      <c r="LXS6" s="243">
        <f>'Inbound SOS &amp; EOD'!LUB29</f>
        <v>0</v>
      </c>
      <c r="LXT6" s="243">
        <f>'Inbound SOS &amp; EOD'!LUC29</f>
        <v>0</v>
      </c>
      <c r="LXU6" s="243">
        <f>'Inbound SOS &amp; EOD'!LUD29</f>
        <v>0</v>
      </c>
      <c r="LXV6" s="243">
        <f>'Inbound SOS &amp; EOD'!LUE29</f>
        <v>0</v>
      </c>
      <c r="LXW6" s="243">
        <f>'Inbound SOS &amp; EOD'!LUF29</f>
        <v>0</v>
      </c>
      <c r="LXX6" s="243">
        <f>'Inbound SOS &amp; EOD'!LUG29</f>
        <v>0</v>
      </c>
      <c r="LXY6" s="243">
        <f>'Inbound SOS &amp; EOD'!LUH29</f>
        <v>0</v>
      </c>
      <c r="LXZ6" s="243">
        <f>'Inbound SOS &amp; EOD'!LUI29</f>
        <v>0</v>
      </c>
      <c r="LYA6" s="243">
        <f>'Inbound SOS &amp; EOD'!LUJ29</f>
        <v>0</v>
      </c>
      <c r="LYB6" s="243">
        <f>'Inbound SOS &amp; EOD'!LUK29</f>
        <v>0</v>
      </c>
      <c r="LYC6" s="243">
        <f>'Inbound SOS &amp; EOD'!LUL29</f>
        <v>0</v>
      </c>
      <c r="LYD6" s="243">
        <f>'Inbound SOS &amp; EOD'!LUM29</f>
        <v>0</v>
      </c>
      <c r="LYE6" s="243">
        <f>'Inbound SOS &amp; EOD'!LUN29</f>
        <v>0</v>
      </c>
      <c r="LYF6" s="243">
        <f>'Inbound SOS &amp; EOD'!LUO29</f>
        <v>0</v>
      </c>
      <c r="LYG6" s="243">
        <f>'Inbound SOS &amp; EOD'!LUP29</f>
        <v>0</v>
      </c>
      <c r="LYH6" s="243">
        <f>'Inbound SOS &amp; EOD'!LUQ29</f>
        <v>0</v>
      </c>
      <c r="LYI6" s="243">
        <f>'Inbound SOS &amp; EOD'!LUR29</f>
        <v>0</v>
      </c>
      <c r="LYJ6" s="243">
        <f>'Inbound SOS &amp; EOD'!LUS29</f>
        <v>0</v>
      </c>
      <c r="LYK6" s="243">
        <f>'Inbound SOS &amp; EOD'!LUT29</f>
        <v>0</v>
      </c>
      <c r="LYL6" s="243">
        <f>'Inbound SOS &amp; EOD'!LUU29</f>
        <v>0</v>
      </c>
      <c r="LYM6" s="243">
        <f>'Inbound SOS &amp; EOD'!LUV29</f>
        <v>0</v>
      </c>
      <c r="LYN6" s="243">
        <f>'Inbound SOS &amp; EOD'!LUW29</f>
        <v>0</v>
      </c>
      <c r="LYO6" s="243">
        <f>'Inbound SOS &amp; EOD'!LUX29</f>
        <v>0</v>
      </c>
      <c r="LYP6" s="243">
        <f>'Inbound SOS &amp; EOD'!LUY29</f>
        <v>0</v>
      </c>
      <c r="LYQ6" s="243">
        <f>'Inbound SOS &amp; EOD'!LUZ29</f>
        <v>0</v>
      </c>
      <c r="LYR6" s="243">
        <f>'Inbound SOS &amp; EOD'!LVA29</f>
        <v>0</v>
      </c>
      <c r="LYS6" s="243">
        <f>'Inbound SOS &amp; EOD'!LVB29</f>
        <v>0</v>
      </c>
      <c r="LYT6" s="243">
        <f>'Inbound SOS &amp; EOD'!LVC29</f>
        <v>0</v>
      </c>
      <c r="LYU6" s="243">
        <f>'Inbound SOS &amp; EOD'!LVD29</f>
        <v>0</v>
      </c>
      <c r="LYV6" s="243">
        <f>'Inbound SOS &amp; EOD'!LVE29</f>
        <v>0</v>
      </c>
      <c r="LYW6" s="243">
        <f>'Inbound SOS &amp; EOD'!LVF29</f>
        <v>0</v>
      </c>
      <c r="LYX6" s="243">
        <f>'Inbound SOS &amp; EOD'!LVG29</f>
        <v>0</v>
      </c>
      <c r="LYY6" s="243">
        <f>'Inbound SOS &amp; EOD'!LVH29</f>
        <v>0</v>
      </c>
      <c r="LYZ6" s="243">
        <f>'Inbound SOS &amp; EOD'!LVI29</f>
        <v>0</v>
      </c>
      <c r="LZA6" s="243">
        <f>'Inbound SOS &amp; EOD'!LVJ29</f>
        <v>0</v>
      </c>
      <c r="LZB6" s="243">
        <f>'Inbound SOS &amp; EOD'!LVK29</f>
        <v>0</v>
      </c>
      <c r="LZC6" s="243">
        <f>'Inbound SOS &amp; EOD'!LVL29</f>
        <v>0</v>
      </c>
      <c r="LZD6" s="243">
        <f>'Inbound SOS &amp; EOD'!LVM29</f>
        <v>0</v>
      </c>
      <c r="LZE6" s="243">
        <f>'Inbound SOS &amp; EOD'!LVN29</f>
        <v>0</v>
      </c>
      <c r="LZF6" s="243">
        <f>'Inbound SOS &amp; EOD'!LVO29</f>
        <v>0</v>
      </c>
      <c r="LZG6" s="243">
        <f>'Inbound SOS &amp; EOD'!LVP29</f>
        <v>0</v>
      </c>
      <c r="LZH6" s="243">
        <f>'Inbound SOS &amp; EOD'!LVQ29</f>
        <v>0</v>
      </c>
      <c r="LZI6" s="243">
        <f>'Inbound SOS &amp; EOD'!LVR29</f>
        <v>0</v>
      </c>
      <c r="LZJ6" s="243">
        <f>'Inbound SOS &amp; EOD'!LVS29</f>
        <v>0</v>
      </c>
      <c r="LZK6" s="243">
        <f>'Inbound SOS &amp; EOD'!LVT29</f>
        <v>0</v>
      </c>
      <c r="LZL6" s="243">
        <f>'Inbound SOS &amp; EOD'!LVU29</f>
        <v>0</v>
      </c>
      <c r="LZM6" s="243">
        <f>'Inbound SOS &amp; EOD'!LVV29</f>
        <v>0</v>
      </c>
      <c r="LZN6" s="243">
        <f>'Inbound SOS &amp; EOD'!LVW29</f>
        <v>0</v>
      </c>
      <c r="LZO6" s="243">
        <f>'Inbound SOS &amp; EOD'!LVX29</f>
        <v>0</v>
      </c>
      <c r="LZP6" s="243">
        <f>'Inbound SOS &amp; EOD'!LVY29</f>
        <v>0</v>
      </c>
      <c r="LZQ6" s="243">
        <f>'Inbound SOS &amp; EOD'!LVZ29</f>
        <v>0</v>
      </c>
      <c r="LZR6" s="243">
        <f>'Inbound SOS &amp; EOD'!LWA29</f>
        <v>0</v>
      </c>
      <c r="LZS6" s="243">
        <f>'Inbound SOS &amp; EOD'!LWB29</f>
        <v>0</v>
      </c>
      <c r="LZT6" s="243">
        <f>'Inbound SOS &amp; EOD'!LWC29</f>
        <v>0</v>
      </c>
      <c r="LZU6" s="243">
        <f>'Inbound SOS &amp; EOD'!LWD29</f>
        <v>0</v>
      </c>
      <c r="LZV6" s="243">
        <f>'Inbound SOS &amp; EOD'!LWE29</f>
        <v>0</v>
      </c>
      <c r="LZW6" s="243">
        <f>'Inbound SOS &amp; EOD'!LWF29</f>
        <v>0</v>
      </c>
      <c r="LZX6" s="243">
        <f>'Inbound SOS &amp; EOD'!LWG29</f>
        <v>0</v>
      </c>
      <c r="LZY6" s="243">
        <f>'Inbound SOS &amp; EOD'!LWH29</f>
        <v>0</v>
      </c>
      <c r="LZZ6" s="243">
        <f>'Inbound SOS &amp; EOD'!LWI29</f>
        <v>0</v>
      </c>
      <c r="MAA6" s="243">
        <f>'Inbound SOS &amp; EOD'!LWJ29</f>
        <v>0</v>
      </c>
      <c r="MAB6" s="243">
        <f>'Inbound SOS &amp; EOD'!LWK29</f>
        <v>0</v>
      </c>
      <c r="MAC6" s="243">
        <f>'Inbound SOS &amp; EOD'!LWL29</f>
        <v>0</v>
      </c>
      <c r="MAD6" s="243">
        <f>'Inbound SOS &amp; EOD'!LWM29</f>
        <v>0</v>
      </c>
      <c r="MAE6" s="243">
        <f>'Inbound SOS &amp; EOD'!LWN29</f>
        <v>0</v>
      </c>
      <c r="MAF6" s="243">
        <f>'Inbound SOS &amp; EOD'!LWO29</f>
        <v>0</v>
      </c>
      <c r="MAG6" s="243">
        <f>'Inbound SOS &amp; EOD'!LWP29</f>
        <v>0</v>
      </c>
      <c r="MAH6" s="243">
        <f>'Inbound SOS &amp; EOD'!LWQ29</f>
        <v>0</v>
      </c>
      <c r="MAI6" s="243">
        <f>'Inbound SOS &amp; EOD'!LWR29</f>
        <v>0</v>
      </c>
      <c r="MAJ6" s="243">
        <f>'Inbound SOS &amp; EOD'!LWS29</f>
        <v>0</v>
      </c>
      <c r="MAK6" s="243">
        <f>'Inbound SOS &amp; EOD'!LWT29</f>
        <v>0</v>
      </c>
      <c r="MAL6" s="243">
        <f>'Inbound SOS &amp; EOD'!LWU29</f>
        <v>0</v>
      </c>
      <c r="MAM6" s="243">
        <f>'Inbound SOS &amp; EOD'!LWV29</f>
        <v>0</v>
      </c>
      <c r="MAN6" s="243">
        <f>'Inbound SOS &amp; EOD'!LWW29</f>
        <v>0</v>
      </c>
      <c r="MAO6" s="243">
        <f>'Inbound SOS &amp; EOD'!LWX29</f>
        <v>0</v>
      </c>
      <c r="MAP6" s="243">
        <f>'Inbound SOS &amp; EOD'!LWY29</f>
        <v>0</v>
      </c>
      <c r="MAQ6" s="243">
        <f>'Inbound SOS &amp; EOD'!LWZ29</f>
        <v>0</v>
      </c>
      <c r="MAR6" s="243">
        <f>'Inbound SOS &amp; EOD'!LXA29</f>
        <v>0</v>
      </c>
      <c r="MAS6" s="243">
        <f>'Inbound SOS &amp; EOD'!LXB29</f>
        <v>0</v>
      </c>
      <c r="MAT6" s="243">
        <f>'Inbound SOS &amp; EOD'!LXC29</f>
        <v>0</v>
      </c>
      <c r="MAU6" s="243">
        <f>'Inbound SOS &amp; EOD'!LXD29</f>
        <v>0</v>
      </c>
      <c r="MAV6" s="243">
        <f>'Inbound SOS &amp; EOD'!LXE29</f>
        <v>0</v>
      </c>
      <c r="MAW6" s="243">
        <f>'Inbound SOS &amp; EOD'!LXF29</f>
        <v>0</v>
      </c>
      <c r="MAX6" s="243">
        <f>'Inbound SOS &amp; EOD'!LXG29</f>
        <v>0</v>
      </c>
      <c r="MAY6" s="243">
        <f>'Inbound SOS &amp; EOD'!LXH29</f>
        <v>0</v>
      </c>
      <c r="MAZ6" s="243">
        <f>'Inbound SOS &amp; EOD'!LXI29</f>
        <v>0</v>
      </c>
      <c r="MBA6" s="243">
        <f>'Inbound SOS &amp; EOD'!LXJ29</f>
        <v>0</v>
      </c>
      <c r="MBB6" s="243">
        <f>'Inbound SOS &amp; EOD'!LXK29</f>
        <v>0</v>
      </c>
      <c r="MBC6" s="243">
        <f>'Inbound SOS &amp; EOD'!LXL29</f>
        <v>0</v>
      </c>
      <c r="MBD6" s="243">
        <f>'Inbound SOS &amp; EOD'!LXM29</f>
        <v>0</v>
      </c>
      <c r="MBE6" s="243">
        <f>'Inbound SOS &amp; EOD'!LXN29</f>
        <v>0</v>
      </c>
      <c r="MBF6" s="243">
        <f>'Inbound SOS &amp; EOD'!LXO29</f>
        <v>0</v>
      </c>
      <c r="MBG6" s="243">
        <f>'Inbound SOS &amp; EOD'!LXP29</f>
        <v>0</v>
      </c>
      <c r="MBH6" s="243">
        <f>'Inbound SOS &amp; EOD'!LXQ29</f>
        <v>0</v>
      </c>
      <c r="MBI6" s="243">
        <f>'Inbound SOS &amp; EOD'!LXR29</f>
        <v>0</v>
      </c>
      <c r="MBJ6" s="243">
        <f>'Inbound SOS &amp; EOD'!LXS29</f>
        <v>0</v>
      </c>
      <c r="MBK6" s="243">
        <f>'Inbound SOS &amp; EOD'!LXT29</f>
        <v>0</v>
      </c>
      <c r="MBL6" s="243">
        <f>'Inbound SOS &amp; EOD'!LXU29</f>
        <v>0</v>
      </c>
      <c r="MBM6" s="243">
        <f>'Inbound SOS &amp; EOD'!LXV29</f>
        <v>0</v>
      </c>
      <c r="MBN6" s="243">
        <f>'Inbound SOS &amp; EOD'!LXW29</f>
        <v>0</v>
      </c>
      <c r="MBO6" s="243">
        <f>'Inbound SOS &amp; EOD'!LXX29</f>
        <v>0</v>
      </c>
      <c r="MBP6" s="243">
        <f>'Inbound SOS &amp; EOD'!LXY29</f>
        <v>0</v>
      </c>
      <c r="MBQ6" s="243">
        <f>'Inbound SOS &amp; EOD'!LXZ29</f>
        <v>0</v>
      </c>
      <c r="MBR6" s="243">
        <f>'Inbound SOS &amp; EOD'!LYA29</f>
        <v>0</v>
      </c>
      <c r="MBS6" s="243">
        <f>'Inbound SOS &amp; EOD'!LYB29</f>
        <v>0</v>
      </c>
      <c r="MBT6" s="243">
        <f>'Inbound SOS &amp; EOD'!LYC29</f>
        <v>0</v>
      </c>
      <c r="MBU6" s="243">
        <f>'Inbound SOS &amp; EOD'!LYD29</f>
        <v>0</v>
      </c>
      <c r="MBV6" s="243">
        <f>'Inbound SOS &amp; EOD'!LYE29</f>
        <v>0</v>
      </c>
      <c r="MBW6" s="243">
        <f>'Inbound SOS &amp; EOD'!LYF29</f>
        <v>0</v>
      </c>
      <c r="MBX6" s="243">
        <f>'Inbound SOS &amp; EOD'!LYG29</f>
        <v>0</v>
      </c>
      <c r="MBY6" s="243">
        <f>'Inbound SOS &amp; EOD'!LYH29</f>
        <v>0</v>
      </c>
      <c r="MBZ6" s="243">
        <f>'Inbound SOS &amp; EOD'!LYI29</f>
        <v>0</v>
      </c>
      <c r="MCA6" s="243">
        <f>'Inbound SOS &amp; EOD'!LYJ29</f>
        <v>0</v>
      </c>
      <c r="MCB6" s="243">
        <f>'Inbound SOS &amp; EOD'!LYK29</f>
        <v>0</v>
      </c>
      <c r="MCC6" s="243">
        <f>'Inbound SOS &amp; EOD'!LYL29</f>
        <v>0</v>
      </c>
      <c r="MCD6" s="243">
        <f>'Inbound SOS &amp; EOD'!LYM29</f>
        <v>0</v>
      </c>
      <c r="MCE6" s="243">
        <f>'Inbound SOS &amp; EOD'!LYN29</f>
        <v>0</v>
      </c>
      <c r="MCF6" s="243">
        <f>'Inbound SOS &amp; EOD'!LYO29</f>
        <v>0</v>
      </c>
      <c r="MCG6" s="243">
        <f>'Inbound SOS &amp; EOD'!LYP29</f>
        <v>0</v>
      </c>
      <c r="MCH6" s="243">
        <f>'Inbound SOS &amp; EOD'!LYQ29</f>
        <v>0</v>
      </c>
      <c r="MCI6" s="243">
        <f>'Inbound SOS &amp; EOD'!LYR29</f>
        <v>0</v>
      </c>
      <c r="MCJ6" s="243">
        <f>'Inbound SOS &amp; EOD'!LYS29</f>
        <v>0</v>
      </c>
      <c r="MCK6" s="243">
        <f>'Inbound SOS &amp; EOD'!LYT29</f>
        <v>0</v>
      </c>
      <c r="MCL6" s="243">
        <f>'Inbound SOS &amp; EOD'!LYU29</f>
        <v>0</v>
      </c>
      <c r="MCM6" s="243">
        <f>'Inbound SOS &amp; EOD'!LYV29</f>
        <v>0</v>
      </c>
      <c r="MCN6" s="243">
        <f>'Inbound SOS &amp; EOD'!LYW29</f>
        <v>0</v>
      </c>
      <c r="MCO6" s="243">
        <f>'Inbound SOS &amp; EOD'!LYX29</f>
        <v>0</v>
      </c>
      <c r="MCP6" s="243">
        <f>'Inbound SOS &amp; EOD'!LYY29</f>
        <v>0</v>
      </c>
      <c r="MCQ6" s="243">
        <f>'Inbound SOS &amp; EOD'!LYZ29</f>
        <v>0</v>
      </c>
      <c r="MCR6" s="243">
        <f>'Inbound SOS &amp; EOD'!LZA29</f>
        <v>0</v>
      </c>
      <c r="MCS6" s="243">
        <f>'Inbound SOS &amp; EOD'!LZB29</f>
        <v>0</v>
      </c>
      <c r="MCT6" s="243">
        <f>'Inbound SOS &amp; EOD'!LZC29</f>
        <v>0</v>
      </c>
      <c r="MCU6" s="243">
        <f>'Inbound SOS &amp; EOD'!LZD29</f>
        <v>0</v>
      </c>
      <c r="MCV6" s="243">
        <f>'Inbound SOS &amp; EOD'!LZE29</f>
        <v>0</v>
      </c>
      <c r="MCW6" s="243">
        <f>'Inbound SOS &amp; EOD'!LZF29</f>
        <v>0</v>
      </c>
      <c r="MCX6" s="243">
        <f>'Inbound SOS &amp; EOD'!LZG29</f>
        <v>0</v>
      </c>
      <c r="MCY6" s="243">
        <f>'Inbound SOS &amp; EOD'!LZH29</f>
        <v>0</v>
      </c>
      <c r="MCZ6" s="243">
        <f>'Inbound SOS &amp; EOD'!LZI29</f>
        <v>0</v>
      </c>
      <c r="MDA6" s="243">
        <f>'Inbound SOS &amp; EOD'!LZJ29</f>
        <v>0</v>
      </c>
      <c r="MDB6" s="243">
        <f>'Inbound SOS &amp; EOD'!LZK29</f>
        <v>0</v>
      </c>
      <c r="MDC6" s="243">
        <f>'Inbound SOS &amp; EOD'!LZL29</f>
        <v>0</v>
      </c>
      <c r="MDD6" s="243">
        <f>'Inbound SOS &amp; EOD'!LZM29</f>
        <v>0</v>
      </c>
      <c r="MDE6" s="243">
        <f>'Inbound SOS &amp; EOD'!LZN29</f>
        <v>0</v>
      </c>
      <c r="MDF6" s="243">
        <f>'Inbound SOS &amp; EOD'!LZO29</f>
        <v>0</v>
      </c>
      <c r="MDG6" s="243">
        <f>'Inbound SOS &amp; EOD'!LZP29</f>
        <v>0</v>
      </c>
      <c r="MDH6" s="243">
        <f>'Inbound SOS &amp; EOD'!LZQ29</f>
        <v>0</v>
      </c>
      <c r="MDI6" s="243">
        <f>'Inbound SOS &amp; EOD'!LZR29</f>
        <v>0</v>
      </c>
      <c r="MDJ6" s="243">
        <f>'Inbound SOS &amp; EOD'!LZS29</f>
        <v>0</v>
      </c>
      <c r="MDK6" s="243">
        <f>'Inbound SOS &amp; EOD'!LZT29</f>
        <v>0</v>
      </c>
      <c r="MDL6" s="243">
        <f>'Inbound SOS &amp; EOD'!LZU29</f>
        <v>0</v>
      </c>
      <c r="MDM6" s="243">
        <f>'Inbound SOS &amp; EOD'!LZV29</f>
        <v>0</v>
      </c>
      <c r="MDN6" s="243">
        <f>'Inbound SOS &amp; EOD'!LZW29</f>
        <v>0</v>
      </c>
      <c r="MDO6" s="243">
        <f>'Inbound SOS &amp; EOD'!LZX29</f>
        <v>0</v>
      </c>
      <c r="MDP6" s="243">
        <f>'Inbound SOS &amp; EOD'!LZY29</f>
        <v>0</v>
      </c>
      <c r="MDQ6" s="243">
        <f>'Inbound SOS &amp; EOD'!LZZ29</f>
        <v>0</v>
      </c>
      <c r="MDR6" s="243">
        <f>'Inbound SOS &amp; EOD'!MAA29</f>
        <v>0</v>
      </c>
      <c r="MDS6" s="243">
        <f>'Inbound SOS &amp; EOD'!MAB29</f>
        <v>0</v>
      </c>
      <c r="MDT6" s="243">
        <f>'Inbound SOS &amp; EOD'!MAC29</f>
        <v>0</v>
      </c>
      <c r="MDU6" s="243">
        <f>'Inbound SOS &amp; EOD'!MAD29</f>
        <v>0</v>
      </c>
      <c r="MDV6" s="243">
        <f>'Inbound SOS &amp; EOD'!MAE29</f>
        <v>0</v>
      </c>
      <c r="MDW6" s="243">
        <f>'Inbound SOS &amp; EOD'!MAF29</f>
        <v>0</v>
      </c>
      <c r="MDX6" s="243">
        <f>'Inbound SOS &amp; EOD'!MAG29</f>
        <v>0</v>
      </c>
      <c r="MDY6" s="243">
        <f>'Inbound SOS &amp; EOD'!MAH29</f>
        <v>0</v>
      </c>
      <c r="MDZ6" s="243">
        <f>'Inbound SOS &amp; EOD'!MAI29</f>
        <v>0</v>
      </c>
      <c r="MEA6" s="243">
        <f>'Inbound SOS &amp; EOD'!MAJ29</f>
        <v>0</v>
      </c>
      <c r="MEB6" s="243">
        <f>'Inbound SOS &amp; EOD'!MAK29</f>
        <v>0</v>
      </c>
      <c r="MEC6" s="243">
        <f>'Inbound SOS &amp; EOD'!MAL29</f>
        <v>0</v>
      </c>
      <c r="MED6" s="243">
        <f>'Inbound SOS &amp; EOD'!MAM29</f>
        <v>0</v>
      </c>
      <c r="MEE6" s="243">
        <f>'Inbound SOS &amp; EOD'!MAN29</f>
        <v>0</v>
      </c>
      <c r="MEF6" s="243">
        <f>'Inbound SOS &amp; EOD'!MAO29</f>
        <v>0</v>
      </c>
      <c r="MEG6" s="243">
        <f>'Inbound SOS &amp; EOD'!MAP29</f>
        <v>0</v>
      </c>
      <c r="MEH6" s="243">
        <f>'Inbound SOS &amp; EOD'!MAQ29</f>
        <v>0</v>
      </c>
      <c r="MEI6" s="243">
        <f>'Inbound SOS &amp; EOD'!MAR29</f>
        <v>0</v>
      </c>
      <c r="MEJ6" s="243">
        <f>'Inbound SOS &amp; EOD'!MAS29</f>
        <v>0</v>
      </c>
      <c r="MEK6" s="243">
        <f>'Inbound SOS &amp; EOD'!MAT29</f>
        <v>0</v>
      </c>
      <c r="MEL6" s="243">
        <f>'Inbound SOS &amp; EOD'!MAU29</f>
        <v>0</v>
      </c>
      <c r="MEM6" s="243">
        <f>'Inbound SOS &amp; EOD'!MAV29</f>
        <v>0</v>
      </c>
      <c r="MEN6" s="243">
        <f>'Inbound SOS &amp; EOD'!MAW29</f>
        <v>0</v>
      </c>
      <c r="MEO6" s="243">
        <f>'Inbound SOS &amp; EOD'!MAX29</f>
        <v>0</v>
      </c>
      <c r="MEP6" s="243">
        <f>'Inbound SOS &amp; EOD'!MAY29</f>
        <v>0</v>
      </c>
      <c r="MEQ6" s="243">
        <f>'Inbound SOS &amp; EOD'!MAZ29</f>
        <v>0</v>
      </c>
      <c r="MER6" s="243">
        <f>'Inbound SOS &amp; EOD'!MBA29</f>
        <v>0</v>
      </c>
      <c r="MES6" s="243">
        <f>'Inbound SOS &amp; EOD'!MBB29</f>
        <v>0</v>
      </c>
      <c r="MET6" s="243">
        <f>'Inbound SOS &amp; EOD'!MBC29</f>
        <v>0</v>
      </c>
      <c r="MEU6" s="243">
        <f>'Inbound SOS &amp; EOD'!MBD29</f>
        <v>0</v>
      </c>
      <c r="MEV6" s="243">
        <f>'Inbound SOS &amp; EOD'!MBE29</f>
        <v>0</v>
      </c>
      <c r="MEW6" s="243">
        <f>'Inbound SOS &amp; EOD'!MBF29</f>
        <v>0</v>
      </c>
      <c r="MEX6" s="243">
        <f>'Inbound SOS &amp; EOD'!MBG29</f>
        <v>0</v>
      </c>
      <c r="MEY6" s="243">
        <f>'Inbound SOS &amp; EOD'!MBH29</f>
        <v>0</v>
      </c>
      <c r="MEZ6" s="243">
        <f>'Inbound SOS &amp; EOD'!MBI29</f>
        <v>0</v>
      </c>
      <c r="MFA6" s="243">
        <f>'Inbound SOS &amp; EOD'!MBJ29</f>
        <v>0</v>
      </c>
      <c r="MFB6" s="243">
        <f>'Inbound SOS &amp; EOD'!MBK29</f>
        <v>0</v>
      </c>
      <c r="MFC6" s="243">
        <f>'Inbound SOS &amp; EOD'!MBL29</f>
        <v>0</v>
      </c>
      <c r="MFD6" s="243">
        <f>'Inbound SOS &amp; EOD'!MBM29</f>
        <v>0</v>
      </c>
      <c r="MFE6" s="243">
        <f>'Inbound SOS &amp; EOD'!MBN29</f>
        <v>0</v>
      </c>
      <c r="MFF6" s="243">
        <f>'Inbound SOS &amp; EOD'!MBO29</f>
        <v>0</v>
      </c>
      <c r="MFG6" s="243">
        <f>'Inbound SOS &amp; EOD'!MBP29</f>
        <v>0</v>
      </c>
      <c r="MFH6" s="243">
        <f>'Inbound SOS &amp; EOD'!MBQ29</f>
        <v>0</v>
      </c>
      <c r="MFI6" s="243">
        <f>'Inbound SOS &amp; EOD'!MBR29</f>
        <v>0</v>
      </c>
      <c r="MFJ6" s="243">
        <f>'Inbound SOS &amp; EOD'!MBS29</f>
        <v>0</v>
      </c>
      <c r="MFK6" s="243">
        <f>'Inbound SOS &amp; EOD'!MBT29</f>
        <v>0</v>
      </c>
      <c r="MFL6" s="243">
        <f>'Inbound SOS &amp; EOD'!MBU29</f>
        <v>0</v>
      </c>
      <c r="MFM6" s="243">
        <f>'Inbound SOS &amp; EOD'!MBV29</f>
        <v>0</v>
      </c>
      <c r="MFN6" s="243">
        <f>'Inbound SOS &amp; EOD'!MBW29</f>
        <v>0</v>
      </c>
      <c r="MFO6" s="243">
        <f>'Inbound SOS &amp; EOD'!MBX29</f>
        <v>0</v>
      </c>
      <c r="MFP6" s="243">
        <f>'Inbound SOS &amp; EOD'!MBY29</f>
        <v>0</v>
      </c>
      <c r="MFQ6" s="243">
        <f>'Inbound SOS &amp; EOD'!MBZ29</f>
        <v>0</v>
      </c>
      <c r="MFR6" s="243">
        <f>'Inbound SOS &amp; EOD'!MCA29</f>
        <v>0</v>
      </c>
      <c r="MFS6" s="243">
        <f>'Inbound SOS &amp; EOD'!MCB29</f>
        <v>0</v>
      </c>
      <c r="MFT6" s="243">
        <f>'Inbound SOS &amp; EOD'!MCC29</f>
        <v>0</v>
      </c>
      <c r="MFU6" s="243">
        <f>'Inbound SOS &amp; EOD'!MCD29</f>
        <v>0</v>
      </c>
      <c r="MFV6" s="243">
        <f>'Inbound SOS &amp; EOD'!MCE29</f>
        <v>0</v>
      </c>
      <c r="MFW6" s="243">
        <f>'Inbound SOS &amp; EOD'!MCF29</f>
        <v>0</v>
      </c>
      <c r="MFX6" s="243">
        <f>'Inbound SOS &amp; EOD'!MCG29</f>
        <v>0</v>
      </c>
      <c r="MFY6" s="243">
        <f>'Inbound SOS &amp; EOD'!MCH29</f>
        <v>0</v>
      </c>
      <c r="MFZ6" s="243">
        <f>'Inbound SOS &amp; EOD'!MCI29</f>
        <v>0</v>
      </c>
      <c r="MGA6" s="243">
        <f>'Inbound SOS &amp; EOD'!MCJ29</f>
        <v>0</v>
      </c>
      <c r="MGB6" s="243">
        <f>'Inbound SOS &amp; EOD'!MCK29</f>
        <v>0</v>
      </c>
      <c r="MGC6" s="243">
        <f>'Inbound SOS &amp; EOD'!MCL29</f>
        <v>0</v>
      </c>
      <c r="MGD6" s="243">
        <f>'Inbound SOS &amp; EOD'!MCM29</f>
        <v>0</v>
      </c>
      <c r="MGE6" s="243">
        <f>'Inbound SOS &amp; EOD'!MCN29</f>
        <v>0</v>
      </c>
      <c r="MGF6" s="243">
        <f>'Inbound SOS &amp; EOD'!MCO29</f>
        <v>0</v>
      </c>
      <c r="MGG6" s="243">
        <f>'Inbound SOS &amp; EOD'!MCP29</f>
        <v>0</v>
      </c>
      <c r="MGH6" s="243">
        <f>'Inbound SOS &amp; EOD'!MCQ29</f>
        <v>0</v>
      </c>
      <c r="MGI6" s="243">
        <f>'Inbound SOS &amp; EOD'!MCR29</f>
        <v>0</v>
      </c>
      <c r="MGJ6" s="243">
        <f>'Inbound SOS &amp; EOD'!MCS29</f>
        <v>0</v>
      </c>
      <c r="MGK6" s="243">
        <f>'Inbound SOS &amp; EOD'!MCT29</f>
        <v>0</v>
      </c>
      <c r="MGL6" s="243">
        <f>'Inbound SOS &amp; EOD'!MCU29</f>
        <v>0</v>
      </c>
      <c r="MGM6" s="243">
        <f>'Inbound SOS &amp; EOD'!MCV29</f>
        <v>0</v>
      </c>
      <c r="MGN6" s="243">
        <f>'Inbound SOS &amp; EOD'!MCW29</f>
        <v>0</v>
      </c>
      <c r="MGO6" s="243">
        <f>'Inbound SOS &amp; EOD'!MCX29</f>
        <v>0</v>
      </c>
      <c r="MGP6" s="243">
        <f>'Inbound SOS &amp; EOD'!MCY29</f>
        <v>0</v>
      </c>
      <c r="MGQ6" s="243">
        <f>'Inbound SOS &amp; EOD'!MCZ29</f>
        <v>0</v>
      </c>
      <c r="MGR6" s="243">
        <f>'Inbound SOS &amp; EOD'!MDA29</f>
        <v>0</v>
      </c>
      <c r="MGS6" s="243">
        <f>'Inbound SOS &amp; EOD'!MDB29</f>
        <v>0</v>
      </c>
      <c r="MGT6" s="243">
        <f>'Inbound SOS &amp; EOD'!MDC29</f>
        <v>0</v>
      </c>
      <c r="MGU6" s="243">
        <f>'Inbound SOS &amp; EOD'!MDD29</f>
        <v>0</v>
      </c>
      <c r="MGV6" s="243">
        <f>'Inbound SOS &amp; EOD'!MDE29</f>
        <v>0</v>
      </c>
      <c r="MGW6" s="243">
        <f>'Inbound SOS &amp; EOD'!MDF29</f>
        <v>0</v>
      </c>
      <c r="MGX6" s="243">
        <f>'Inbound SOS &amp; EOD'!MDG29</f>
        <v>0</v>
      </c>
      <c r="MGY6" s="243">
        <f>'Inbound SOS &amp; EOD'!MDH29</f>
        <v>0</v>
      </c>
      <c r="MGZ6" s="243">
        <f>'Inbound SOS &amp; EOD'!MDI29</f>
        <v>0</v>
      </c>
      <c r="MHA6" s="243">
        <f>'Inbound SOS &amp; EOD'!MDJ29</f>
        <v>0</v>
      </c>
      <c r="MHB6" s="243">
        <f>'Inbound SOS &amp; EOD'!MDK29</f>
        <v>0</v>
      </c>
      <c r="MHC6" s="243">
        <f>'Inbound SOS &amp; EOD'!MDL29</f>
        <v>0</v>
      </c>
      <c r="MHD6" s="243">
        <f>'Inbound SOS &amp; EOD'!MDM29</f>
        <v>0</v>
      </c>
      <c r="MHE6" s="243">
        <f>'Inbound SOS &amp; EOD'!MDN29</f>
        <v>0</v>
      </c>
      <c r="MHF6" s="243">
        <f>'Inbound SOS &amp; EOD'!MDO29</f>
        <v>0</v>
      </c>
      <c r="MHG6" s="243">
        <f>'Inbound SOS &amp; EOD'!MDP29</f>
        <v>0</v>
      </c>
      <c r="MHH6" s="243">
        <f>'Inbound SOS &amp; EOD'!MDQ29</f>
        <v>0</v>
      </c>
      <c r="MHI6" s="243">
        <f>'Inbound SOS &amp; EOD'!MDR29</f>
        <v>0</v>
      </c>
      <c r="MHJ6" s="243">
        <f>'Inbound SOS &amp; EOD'!MDS29</f>
        <v>0</v>
      </c>
      <c r="MHK6" s="243">
        <f>'Inbound SOS &amp; EOD'!MDT29</f>
        <v>0</v>
      </c>
      <c r="MHL6" s="243">
        <f>'Inbound SOS &amp; EOD'!MDU29</f>
        <v>0</v>
      </c>
      <c r="MHM6" s="243">
        <f>'Inbound SOS &amp; EOD'!MDV29</f>
        <v>0</v>
      </c>
      <c r="MHN6" s="243">
        <f>'Inbound SOS &amp; EOD'!MDW29</f>
        <v>0</v>
      </c>
      <c r="MHO6" s="243">
        <f>'Inbound SOS &amp; EOD'!MDX29</f>
        <v>0</v>
      </c>
      <c r="MHP6" s="243">
        <f>'Inbound SOS &amp; EOD'!MDY29</f>
        <v>0</v>
      </c>
      <c r="MHQ6" s="243">
        <f>'Inbound SOS &amp; EOD'!MDZ29</f>
        <v>0</v>
      </c>
      <c r="MHR6" s="243">
        <f>'Inbound SOS &amp; EOD'!MEA29</f>
        <v>0</v>
      </c>
      <c r="MHS6" s="243">
        <f>'Inbound SOS &amp; EOD'!MEB29</f>
        <v>0</v>
      </c>
      <c r="MHT6" s="243">
        <f>'Inbound SOS &amp; EOD'!MEC29</f>
        <v>0</v>
      </c>
      <c r="MHU6" s="243">
        <f>'Inbound SOS &amp; EOD'!MED29</f>
        <v>0</v>
      </c>
      <c r="MHV6" s="243">
        <f>'Inbound SOS &amp; EOD'!MEE29</f>
        <v>0</v>
      </c>
      <c r="MHW6" s="243">
        <f>'Inbound SOS &amp; EOD'!MEF29</f>
        <v>0</v>
      </c>
      <c r="MHX6" s="243">
        <f>'Inbound SOS &amp; EOD'!MEG29</f>
        <v>0</v>
      </c>
      <c r="MHY6" s="243">
        <f>'Inbound SOS &amp; EOD'!MEH29</f>
        <v>0</v>
      </c>
      <c r="MHZ6" s="243">
        <f>'Inbound SOS &amp; EOD'!MEI29</f>
        <v>0</v>
      </c>
      <c r="MIA6" s="243">
        <f>'Inbound SOS &amp; EOD'!MEJ29</f>
        <v>0</v>
      </c>
      <c r="MIB6" s="243">
        <f>'Inbound SOS &amp; EOD'!MEK29</f>
        <v>0</v>
      </c>
      <c r="MIC6" s="243">
        <f>'Inbound SOS &amp; EOD'!MEL29</f>
        <v>0</v>
      </c>
      <c r="MID6" s="243">
        <f>'Inbound SOS &amp; EOD'!MEM29</f>
        <v>0</v>
      </c>
      <c r="MIE6" s="243">
        <f>'Inbound SOS &amp; EOD'!MEN29</f>
        <v>0</v>
      </c>
      <c r="MIF6" s="243">
        <f>'Inbound SOS &amp; EOD'!MEO29</f>
        <v>0</v>
      </c>
      <c r="MIG6" s="243">
        <f>'Inbound SOS &amp; EOD'!MEP29</f>
        <v>0</v>
      </c>
      <c r="MIH6" s="243">
        <f>'Inbound SOS &amp; EOD'!MEQ29</f>
        <v>0</v>
      </c>
      <c r="MII6" s="243">
        <f>'Inbound SOS &amp; EOD'!MER29</f>
        <v>0</v>
      </c>
      <c r="MIJ6" s="243">
        <f>'Inbound SOS &amp; EOD'!MES29</f>
        <v>0</v>
      </c>
      <c r="MIK6" s="243">
        <f>'Inbound SOS &amp; EOD'!MET29</f>
        <v>0</v>
      </c>
      <c r="MIL6" s="243">
        <f>'Inbound SOS &amp; EOD'!MEU29</f>
        <v>0</v>
      </c>
      <c r="MIM6" s="243">
        <f>'Inbound SOS &amp; EOD'!MEV29</f>
        <v>0</v>
      </c>
      <c r="MIN6" s="243">
        <f>'Inbound SOS &amp; EOD'!MEW29</f>
        <v>0</v>
      </c>
      <c r="MIO6" s="243">
        <f>'Inbound SOS &amp; EOD'!MEX29</f>
        <v>0</v>
      </c>
      <c r="MIP6" s="243">
        <f>'Inbound SOS &amp; EOD'!MEY29</f>
        <v>0</v>
      </c>
      <c r="MIQ6" s="243">
        <f>'Inbound SOS &amp; EOD'!MEZ29</f>
        <v>0</v>
      </c>
      <c r="MIR6" s="243">
        <f>'Inbound SOS &amp; EOD'!MFA29</f>
        <v>0</v>
      </c>
      <c r="MIS6" s="243">
        <f>'Inbound SOS &amp; EOD'!MFB29</f>
        <v>0</v>
      </c>
      <c r="MIT6" s="243">
        <f>'Inbound SOS &amp; EOD'!MFC29</f>
        <v>0</v>
      </c>
      <c r="MIU6" s="243">
        <f>'Inbound SOS &amp; EOD'!MFD29</f>
        <v>0</v>
      </c>
      <c r="MIV6" s="243">
        <f>'Inbound SOS &amp; EOD'!MFE29</f>
        <v>0</v>
      </c>
      <c r="MIW6" s="243">
        <f>'Inbound SOS &amp; EOD'!MFF29</f>
        <v>0</v>
      </c>
      <c r="MIX6" s="243">
        <f>'Inbound SOS &amp; EOD'!MFG29</f>
        <v>0</v>
      </c>
      <c r="MIY6" s="243">
        <f>'Inbound SOS &amp; EOD'!MFH29</f>
        <v>0</v>
      </c>
      <c r="MIZ6" s="243">
        <f>'Inbound SOS &amp; EOD'!MFI29</f>
        <v>0</v>
      </c>
      <c r="MJA6" s="243">
        <f>'Inbound SOS &amp; EOD'!MFJ29</f>
        <v>0</v>
      </c>
      <c r="MJB6" s="243">
        <f>'Inbound SOS &amp; EOD'!MFK29</f>
        <v>0</v>
      </c>
      <c r="MJC6" s="243">
        <f>'Inbound SOS &amp; EOD'!MFL29</f>
        <v>0</v>
      </c>
      <c r="MJD6" s="243">
        <f>'Inbound SOS &amp; EOD'!MFM29</f>
        <v>0</v>
      </c>
      <c r="MJE6" s="243">
        <f>'Inbound SOS &amp; EOD'!MFN29</f>
        <v>0</v>
      </c>
      <c r="MJF6" s="243">
        <f>'Inbound SOS &amp; EOD'!MFO29</f>
        <v>0</v>
      </c>
      <c r="MJG6" s="243">
        <f>'Inbound SOS &amp; EOD'!MFP29</f>
        <v>0</v>
      </c>
      <c r="MJH6" s="243">
        <f>'Inbound SOS &amp; EOD'!MFQ29</f>
        <v>0</v>
      </c>
      <c r="MJI6" s="243">
        <f>'Inbound SOS &amp; EOD'!MFR29</f>
        <v>0</v>
      </c>
      <c r="MJJ6" s="243">
        <f>'Inbound SOS &amp; EOD'!MFS29</f>
        <v>0</v>
      </c>
      <c r="MJK6" s="243">
        <f>'Inbound SOS &amp; EOD'!MFT29</f>
        <v>0</v>
      </c>
      <c r="MJL6" s="243">
        <f>'Inbound SOS &amp; EOD'!MFU29</f>
        <v>0</v>
      </c>
      <c r="MJM6" s="243">
        <f>'Inbound SOS &amp; EOD'!MFV29</f>
        <v>0</v>
      </c>
      <c r="MJN6" s="243">
        <f>'Inbound SOS &amp; EOD'!MFW29</f>
        <v>0</v>
      </c>
      <c r="MJO6" s="243">
        <f>'Inbound SOS &amp; EOD'!MFX29</f>
        <v>0</v>
      </c>
      <c r="MJP6" s="243">
        <f>'Inbound SOS &amp; EOD'!MFY29</f>
        <v>0</v>
      </c>
      <c r="MJQ6" s="243">
        <f>'Inbound SOS &amp; EOD'!MFZ29</f>
        <v>0</v>
      </c>
      <c r="MJR6" s="243">
        <f>'Inbound SOS &amp; EOD'!MGA29</f>
        <v>0</v>
      </c>
      <c r="MJS6" s="243">
        <f>'Inbound SOS &amp; EOD'!MGB29</f>
        <v>0</v>
      </c>
      <c r="MJT6" s="243">
        <f>'Inbound SOS &amp; EOD'!MGC29</f>
        <v>0</v>
      </c>
      <c r="MJU6" s="243">
        <f>'Inbound SOS &amp; EOD'!MGD29</f>
        <v>0</v>
      </c>
      <c r="MJV6" s="243">
        <f>'Inbound SOS &amp; EOD'!MGE29</f>
        <v>0</v>
      </c>
      <c r="MJW6" s="243">
        <f>'Inbound SOS &amp; EOD'!MGF29</f>
        <v>0</v>
      </c>
      <c r="MJX6" s="243">
        <f>'Inbound SOS &amp; EOD'!MGG29</f>
        <v>0</v>
      </c>
      <c r="MJY6" s="243">
        <f>'Inbound SOS &amp; EOD'!MGH29</f>
        <v>0</v>
      </c>
      <c r="MJZ6" s="243">
        <f>'Inbound SOS &amp; EOD'!MGI29</f>
        <v>0</v>
      </c>
      <c r="MKA6" s="243">
        <f>'Inbound SOS &amp; EOD'!MGJ29</f>
        <v>0</v>
      </c>
      <c r="MKB6" s="243">
        <f>'Inbound SOS &amp; EOD'!MGK29</f>
        <v>0</v>
      </c>
      <c r="MKC6" s="243">
        <f>'Inbound SOS &amp; EOD'!MGL29</f>
        <v>0</v>
      </c>
      <c r="MKD6" s="243">
        <f>'Inbound SOS &amp; EOD'!MGM29</f>
        <v>0</v>
      </c>
      <c r="MKE6" s="243">
        <f>'Inbound SOS &amp; EOD'!MGN29</f>
        <v>0</v>
      </c>
      <c r="MKF6" s="243">
        <f>'Inbound SOS &amp; EOD'!MGO29</f>
        <v>0</v>
      </c>
      <c r="MKG6" s="243">
        <f>'Inbound SOS &amp; EOD'!MGP29</f>
        <v>0</v>
      </c>
      <c r="MKH6" s="243">
        <f>'Inbound SOS &amp; EOD'!MGQ29</f>
        <v>0</v>
      </c>
      <c r="MKI6" s="243">
        <f>'Inbound SOS &amp; EOD'!MGR29</f>
        <v>0</v>
      </c>
      <c r="MKJ6" s="243">
        <f>'Inbound SOS &amp; EOD'!MGS29</f>
        <v>0</v>
      </c>
      <c r="MKK6" s="243">
        <f>'Inbound SOS &amp; EOD'!MGT29</f>
        <v>0</v>
      </c>
      <c r="MKL6" s="243">
        <f>'Inbound SOS &amp; EOD'!MGU29</f>
        <v>0</v>
      </c>
      <c r="MKM6" s="243">
        <f>'Inbound SOS &amp; EOD'!MGV29</f>
        <v>0</v>
      </c>
      <c r="MKN6" s="243">
        <f>'Inbound SOS &amp; EOD'!MGW29</f>
        <v>0</v>
      </c>
      <c r="MKO6" s="243">
        <f>'Inbound SOS &amp; EOD'!MGX29</f>
        <v>0</v>
      </c>
      <c r="MKP6" s="243">
        <f>'Inbound SOS &amp; EOD'!MGY29</f>
        <v>0</v>
      </c>
      <c r="MKQ6" s="243">
        <f>'Inbound SOS &amp; EOD'!MGZ29</f>
        <v>0</v>
      </c>
      <c r="MKR6" s="243">
        <f>'Inbound SOS &amp; EOD'!MHA29</f>
        <v>0</v>
      </c>
      <c r="MKS6" s="243">
        <f>'Inbound SOS &amp; EOD'!MHB29</f>
        <v>0</v>
      </c>
      <c r="MKT6" s="243">
        <f>'Inbound SOS &amp; EOD'!MHC29</f>
        <v>0</v>
      </c>
      <c r="MKU6" s="243">
        <f>'Inbound SOS &amp; EOD'!MHD29</f>
        <v>0</v>
      </c>
      <c r="MKV6" s="243">
        <f>'Inbound SOS &amp; EOD'!MHE29</f>
        <v>0</v>
      </c>
      <c r="MKW6" s="243">
        <f>'Inbound SOS &amp; EOD'!MHF29</f>
        <v>0</v>
      </c>
      <c r="MKX6" s="243">
        <f>'Inbound SOS &amp; EOD'!MHG29</f>
        <v>0</v>
      </c>
      <c r="MKY6" s="243">
        <f>'Inbound SOS &amp; EOD'!MHH29</f>
        <v>0</v>
      </c>
      <c r="MKZ6" s="243">
        <f>'Inbound SOS &amp; EOD'!MHI29</f>
        <v>0</v>
      </c>
      <c r="MLA6" s="243">
        <f>'Inbound SOS &amp; EOD'!MHJ29</f>
        <v>0</v>
      </c>
      <c r="MLB6" s="243">
        <f>'Inbound SOS &amp; EOD'!MHK29</f>
        <v>0</v>
      </c>
      <c r="MLC6" s="243">
        <f>'Inbound SOS &amp; EOD'!MHL29</f>
        <v>0</v>
      </c>
      <c r="MLD6" s="243">
        <f>'Inbound SOS &amp; EOD'!MHM29</f>
        <v>0</v>
      </c>
      <c r="MLE6" s="243">
        <f>'Inbound SOS &amp; EOD'!MHN29</f>
        <v>0</v>
      </c>
      <c r="MLF6" s="243">
        <f>'Inbound SOS &amp; EOD'!MHO29</f>
        <v>0</v>
      </c>
      <c r="MLG6" s="243">
        <f>'Inbound SOS &amp; EOD'!MHP29</f>
        <v>0</v>
      </c>
      <c r="MLH6" s="243">
        <f>'Inbound SOS &amp; EOD'!MHQ29</f>
        <v>0</v>
      </c>
      <c r="MLI6" s="243">
        <f>'Inbound SOS &amp; EOD'!MHR29</f>
        <v>0</v>
      </c>
      <c r="MLJ6" s="243">
        <f>'Inbound SOS &amp; EOD'!MHS29</f>
        <v>0</v>
      </c>
      <c r="MLK6" s="243">
        <f>'Inbound SOS &amp; EOD'!MHT29</f>
        <v>0</v>
      </c>
      <c r="MLL6" s="243">
        <f>'Inbound SOS &amp; EOD'!MHU29</f>
        <v>0</v>
      </c>
      <c r="MLM6" s="243">
        <f>'Inbound SOS &amp; EOD'!MHV29</f>
        <v>0</v>
      </c>
      <c r="MLN6" s="243">
        <f>'Inbound SOS &amp; EOD'!MHW29</f>
        <v>0</v>
      </c>
      <c r="MLO6" s="243">
        <f>'Inbound SOS &amp; EOD'!MHX29</f>
        <v>0</v>
      </c>
      <c r="MLP6" s="243">
        <f>'Inbound SOS &amp; EOD'!MHY29</f>
        <v>0</v>
      </c>
      <c r="MLQ6" s="243">
        <f>'Inbound SOS &amp; EOD'!MHZ29</f>
        <v>0</v>
      </c>
      <c r="MLR6" s="243">
        <f>'Inbound SOS &amp; EOD'!MIA29</f>
        <v>0</v>
      </c>
      <c r="MLS6" s="243">
        <f>'Inbound SOS &amp; EOD'!MIB29</f>
        <v>0</v>
      </c>
      <c r="MLT6" s="243">
        <f>'Inbound SOS &amp; EOD'!MIC29</f>
        <v>0</v>
      </c>
      <c r="MLU6" s="243">
        <f>'Inbound SOS &amp; EOD'!MID29</f>
        <v>0</v>
      </c>
      <c r="MLV6" s="243">
        <f>'Inbound SOS &amp; EOD'!MIE29</f>
        <v>0</v>
      </c>
      <c r="MLW6" s="243">
        <f>'Inbound SOS &amp; EOD'!MIF29</f>
        <v>0</v>
      </c>
      <c r="MLX6" s="243">
        <f>'Inbound SOS &amp; EOD'!MIG29</f>
        <v>0</v>
      </c>
      <c r="MLY6" s="243">
        <f>'Inbound SOS &amp; EOD'!MIH29</f>
        <v>0</v>
      </c>
      <c r="MLZ6" s="243">
        <f>'Inbound SOS &amp; EOD'!MII29</f>
        <v>0</v>
      </c>
      <c r="MMA6" s="243">
        <f>'Inbound SOS &amp; EOD'!MIJ29</f>
        <v>0</v>
      </c>
      <c r="MMB6" s="243">
        <f>'Inbound SOS &amp; EOD'!MIK29</f>
        <v>0</v>
      </c>
      <c r="MMC6" s="243">
        <f>'Inbound SOS &amp; EOD'!MIL29</f>
        <v>0</v>
      </c>
      <c r="MMD6" s="243">
        <f>'Inbound SOS &amp; EOD'!MIM29</f>
        <v>0</v>
      </c>
      <c r="MME6" s="243">
        <f>'Inbound SOS &amp; EOD'!MIN29</f>
        <v>0</v>
      </c>
      <c r="MMF6" s="243">
        <f>'Inbound SOS &amp; EOD'!MIO29</f>
        <v>0</v>
      </c>
      <c r="MMG6" s="243">
        <f>'Inbound SOS &amp; EOD'!MIP29</f>
        <v>0</v>
      </c>
      <c r="MMH6" s="243">
        <f>'Inbound SOS &amp; EOD'!MIQ29</f>
        <v>0</v>
      </c>
      <c r="MMI6" s="243">
        <f>'Inbound SOS &amp; EOD'!MIR29</f>
        <v>0</v>
      </c>
      <c r="MMJ6" s="243">
        <f>'Inbound SOS &amp; EOD'!MIS29</f>
        <v>0</v>
      </c>
      <c r="MMK6" s="243">
        <f>'Inbound SOS &amp; EOD'!MIT29</f>
        <v>0</v>
      </c>
      <c r="MML6" s="243">
        <f>'Inbound SOS &amp; EOD'!MIU29</f>
        <v>0</v>
      </c>
      <c r="MMM6" s="243">
        <f>'Inbound SOS &amp; EOD'!MIV29</f>
        <v>0</v>
      </c>
      <c r="MMN6" s="243">
        <f>'Inbound SOS &amp; EOD'!MIW29</f>
        <v>0</v>
      </c>
      <c r="MMO6" s="243">
        <f>'Inbound SOS &amp; EOD'!MIX29</f>
        <v>0</v>
      </c>
      <c r="MMP6" s="243">
        <f>'Inbound SOS &amp; EOD'!MIY29</f>
        <v>0</v>
      </c>
      <c r="MMQ6" s="243">
        <f>'Inbound SOS &amp; EOD'!MIZ29</f>
        <v>0</v>
      </c>
      <c r="MMR6" s="243">
        <f>'Inbound SOS &amp; EOD'!MJA29</f>
        <v>0</v>
      </c>
      <c r="MMS6" s="243">
        <f>'Inbound SOS &amp; EOD'!MJB29</f>
        <v>0</v>
      </c>
      <c r="MMT6" s="243">
        <f>'Inbound SOS &amp; EOD'!MJC29</f>
        <v>0</v>
      </c>
      <c r="MMU6" s="243">
        <f>'Inbound SOS &amp; EOD'!MJD29</f>
        <v>0</v>
      </c>
      <c r="MMV6" s="243">
        <f>'Inbound SOS &amp; EOD'!MJE29</f>
        <v>0</v>
      </c>
      <c r="MMW6" s="243">
        <f>'Inbound SOS &amp; EOD'!MJF29</f>
        <v>0</v>
      </c>
      <c r="MMX6" s="243">
        <f>'Inbound SOS &amp; EOD'!MJG29</f>
        <v>0</v>
      </c>
      <c r="MMY6" s="243">
        <f>'Inbound SOS &amp; EOD'!MJH29</f>
        <v>0</v>
      </c>
      <c r="MMZ6" s="243">
        <f>'Inbound SOS &amp; EOD'!MJI29</f>
        <v>0</v>
      </c>
      <c r="MNA6" s="243">
        <f>'Inbound SOS &amp; EOD'!MJJ29</f>
        <v>0</v>
      </c>
      <c r="MNB6" s="243">
        <f>'Inbound SOS &amp; EOD'!MJK29</f>
        <v>0</v>
      </c>
      <c r="MNC6" s="243">
        <f>'Inbound SOS &amp; EOD'!MJL29</f>
        <v>0</v>
      </c>
      <c r="MND6" s="243">
        <f>'Inbound SOS &amp; EOD'!MJM29</f>
        <v>0</v>
      </c>
      <c r="MNE6" s="243">
        <f>'Inbound SOS &amp; EOD'!MJN29</f>
        <v>0</v>
      </c>
      <c r="MNF6" s="243">
        <f>'Inbound SOS &amp; EOD'!MJO29</f>
        <v>0</v>
      </c>
      <c r="MNG6" s="243">
        <f>'Inbound SOS &amp; EOD'!MJP29</f>
        <v>0</v>
      </c>
      <c r="MNH6" s="243">
        <f>'Inbound SOS &amp; EOD'!MJQ29</f>
        <v>0</v>
      </c>
      <c r="MNI6" s="243">
        <f>'Inbound SOS &amp; EOD'!MJR29</f>
        <v>0</v>
      </c>
      <c r="MNJ6" s="243">
        <f>'Inbound SOS &amp; EOD'!MJS29</f>
        <v>0</v>
      </c>
      <c r="MNK6" s="243">
        <f>'Inbound SOS &amp; EOD'!MJT29</f>
        <v>0</v>
      </c>
      <c r="MNL6" s="243">
        <f>'Inbound SOS &amp; EOD'!MJU29</f>
        <v>0</v>
      </c>
      <c r="MNM6" s="243">
        <f>'Inbound SOS &amp; EOD'!MJV29</f>
        <v>0</v>
      </c>
      <c r="MNN6" s="243">
        <f>'Inbound SOS &amp; EOD'!MJW29</f>
        <v>0</v>
      </c>
      <c r="MNO6" s="243">
        <f>'Inbound SOS &amp; EOD'!MJX29</f>
        <v>0</v>
      </c>
      <c r="MNP6" s="243">
        <f>'Inbound SOS &amp; EOD'!MJY29</f>
        <v>0</v>
      </c>
      <c r="MNQ6" s="243">
        <f>'Inbound SOS &amp; EOD'!MJZ29</f>
        <v>0</v>
      </c>
      <c r="MNR6" s="243">
        <f>'Inbound SOS &amp; EOD'!MKA29</f>
        <v>0</v>
      </c>
      <c r="MNS6" s="243">
        <f>'Inbound SOS &amp; EOD'!MKB29</f>
        <v>0</v>
      </c>
      <c r="MNT6" s="243">
        <f>'Inbound SOS &amp; EOD'!MKC29</f>
        <v>0</v>
      </c>
      <c r="MNU6" s="243">
        <f>'Inbound SOS &amp; EOD'!MKD29</f>
        <v>0</v>
      </c>
      <c r="MNV6" s="243">
        <f>'Inbound SOS &amp; EOD'!MKE29</f>
        <v>0</v>
      </c>
      <c r="MNW6" s="243">
        <f>'Inbound SOS &amp; EOD'!MKF29</f>
        <v>0</v>
      </c>
      <c r="MNX6" s="243">
        <f>'Inbound SOS &amp; EOD'!MKG29</f>
        <v>0</v>
      </c>
      <c r="MNY6" s="243">
        <f>'Inbound SOS &amp; EOD'!MKH29</f>
        <v>0</v>
      </c>
      <c r="MNZ6" s="243">
        <f>'Inbound SOS &amp; EOD'!MKI29</f>
        <v>0</v>
      </c>
      <c r="MOA6" s="243">
        <f>'Inbound SOS &amp; EOD'!MKJ29</f>
        <v>0</v>
      </c>
      <c r="MOB6" s="243">
        <f>'Inbound SOS &amp; EOD'!MKK29</f>
        <v>0</v>
      </c>
      <c r="MOC6" s="243">
        <f>'Inbound SOS &amp; EOD'!MKL29</f>
        <v>0</v>
      </c>
      <c r="MOD6" s="243">
        <f>'Inbound SOS &amp; EOD'!MKM29</f>
        <v>0</v>
      </c>
      <c r="MOE6" s="243">
        <f>'Inbound SOS &amp; EOD'!MKN29</f>
        <v>0</v>
      </c>
      <c r="MOF6" s="243">
        <f>'Inbound SOS &amp; EOD'!MKO29</f>
        <v>0</v>
      </c>
      <c r="MOG6" s="243">
        <f>'Inbound SOS &amp; EOD'!MKP29</f>
        <v>0</v>
      </c>
      <c r="MOH6" s="243">
        <f>'Inbound SOS &amp; EOD'!MKQ29</f>
        <v>0</v>
      </c>
      <c r="MOI6" s="243">
        <f>'Inbound SOS &amp; EOD'!MKR29</f>
        <v>0</v>
      </c>
      <c r="MOJ6" s="243">
        <f>'Inbound SOS &amp; EOD'!MKS29</f>
        <v>0</v>
      </c>
      <c r="MOK6" s="243">
        <f>'Inbound SOS &amp; EOD'!MKT29</f>
        <v>0</v>
      </c>
      <c r="MOL6" s="243">
        <f>'Inbound SOS &amp; EOD'!MKU29</f>
        <v>0</v>
      </c>
      <c r="MOM6" s="243">
        <f>'Inbound SOS &amp; EOD'!MKV29</f>
        <v>0</v>
      </c>
      <c r="MON6" s="243">
        <f>'Inbound SOS &amp; EOD'!MKW29</f>
        <v>0</v>
      </c>
      <c r="MOO6" s="243">
        <f>'Inbound SOS &amp; EOD'!MKX29</f>
        <v>0</v>
      </c>
      <c r="MOP6" s="243">
        <f>'Inbound SOS &amp; EOD'!MKY29</f>
        <v>0</v>
      </c>
      <c r="MOQ6" s="243">
        <f>'Inbound SOS &amp; EOD'!MKZ29</f>
        <v>0</v>
      </c>
      <c r="MOR6" s="243">
        <f>'Inbound SOS &amp; EOD'!MLA29</f>
        <v>0</v>
      </c>
      <c r="MOS6" s="243">
        <f>'Inbound SOS &amp; EOD'!MLB29</f>
        <v>0</v>
      </c>
      <c r="MOT6" s="243">
        <f>'Inbound SOS &amp; EOD'!MLC29</f>
        <v>0</v>
      </c>
      <c r="MOU6" s="243">
        <f>'Inbound SOS &amp; EOD'!MLD29</f>
        <v>0</v>
      </c>
      <c r="MOV6" s="243">
        <f>'Inbound SOS &amp; EOD'!MLE29</f>
        <v>0</v>
      </c>
      <c r="MOW6" s="243">
        <f>'Inbound SOS &amp; EOD'!MLF29</f>
        <v>0</v>
      </c>
      <c r="MOX6" s="243">
        <f>'Inbound SOS &amp; EOD'!MLG29</f>
        <v>0</v>
      </c>
      <c r="MOY6" s="243">
        <f>'Inbound SOS &amp; EOD'!MLH29</f>
        <v>0</v>
      </c>
      <c r="MOZ6" s="243">
        <f>'Inbound SOS &amp; EOD'!MLI29</f>
        <v>0</v>
      </c>
      <c r="MPA6" s="243">
        <f>'Inbound SOS &amp; EOD'!MLJ29</f>
        <v>0</v>
      </c>
      <c r="MPB6" s="243">
        <f>'Inbound SOS &amp; EOD'!MLK29</f>
        <v>0</v>
      </c>
      <c r="MPC6" s="243">
        <f>'Inbound SOS &amp; EOD'!MLL29</f>
        <v>0</v>
      </c>
      <c r="MPD6" s="243">
        <f>'Inbound SOS &amp; EOD'!MLM29</f>
        <v>0</v>
      </c>
      <c r="MPE6" s="243">
        <f>'Inbound SOS &amp; EOD'!MLN29</f>
        <v>0</v>
      </c>
      <c r="MPF6" s="243">
        <f>'Inbound SOS &amp; EOD'!MLO29</f>
        <v>0</v>
      </c>
      <c r="MPG6" s="243">
        <f>'Inbound SOS &amp; EOD'!MLP29</f>
        <v>0</v>
      </c>
      <c r="MPH6" s="243">
        <f>'Inbound SOS &amp; EOD'!MLQ29</f>
        <v>0</v>
      </c>
      <c r="MPI6" s="243">
        <f>'Inbound SOS &amp; EOD'!MLR29</f>
        <v>0</v>
      </c>
      <c r="MPJ6" s="243">
        <f>'Inbound SOS &amp; EOD'!MLS29</f>
        <v>0</v>
      </c>
      <c r="MPK6" s="243">
        <f>'Inbound SOS &amp; EOD'!MLT29</f>
        <v>0</v>
      </c>
      <c r="MPL6" s="243">
        <f>'Inbound SOS &amp; EOD'!MLU29</f>
        <v>0</v>
      </c>
      <c r="MPM6" s="243">
        <f>'Inbound SOS &amp; EOD'!MLV29</f>
        <v>0</v>
      </c>
      <c r="MPN6" s="243">
        <f>'Inbound SOS &amp; EOD'!MLW29</f>
        <v>0</v>
      </c>
      <c r="MPO6" s="243">
        <f>'Inbound SOS &amp; EOD'!MLX29</f>
        <v>0</v>
      </c>
      <c r="MPP6" s="243">
        <f>'Inbound SOS &amp; EOD'!MLY29</f>
        <v>0</v>
      </c>
      <c r="MPQ6" s="243">
        <f>'Inbound SOS &amp; EOD'!MLZ29</f>
        <v>0</v>
      </c>
      <c r="MPR6" s="243">
        <f>'Inbound SOS &amp; EOD'!MMA29</f>
        <v>0</v>
      </c>
      <c r="MPS6" s="243">
        <f>'Inbound SOS &amp; EOD'!MMB29</f>
        <v>0</v>
      </c>
      <c r="MPT6" s="243">
        <f>'Inbound SOS &amp; EOD'!MMC29</f>
        <v>0</v>
      </c>
      <c r="MPU6" s="243">
        <f>'Inbound SOS &amp; EOD'!MMD29</f>
        <v>0</v>
      </c>
      <c r="MPV6" s="243">
        <f>'Inbound SOS &amp; EOD'!MME29</f>
        <v>0</v>
      </c>
      <c r="MPW6" s="243">
        <f>'Inbound SOS &amp; EOD'!MMF29</f>
        <v>0</v>
      </c>
      <c r="MPX6" s="243">
        <f>'Inbound SOS &amp; EOD'!MMG29</f>
        <v>0</v>
      </c>
      <c r="MPY6" s="243">
        <f>'Inbound SOS &amp; EOD'!MMH29</f>
        <v>0</v>
      </c>
      <c r="MPZ6" s="243">
        <f>'Inbound SOS &amp; EOD'!MMI29</f>
        <v>0</v>
      </c>
      <c r="MQA6" s="243">
        <f>'Inbound SOS &amp; EOD'!MMJ29</f>
        <v>0</v>
      </c>
      <c r="MQB6" s="243">
        <f>'Inbound SOS &amp; EOD'!MMK29</f>
        <v>0</v>
      </c>
      <c r="MQC6" s="243">
        <f>'Inbound SOS &amp; EOD'!MML29</f>
        <v>0</v>
      </c>
      <c r="MQD6" s="243">
        <f>'Inbound SOS &amp; EOD'!MMM29</f>
        <v>0</v>
      </c>
      <c r="MQE6" s="243">
        <f>'Inbound SOS &amp; EOD'!MMN29</f>
        <v>0</v>
      </c>
      <c r="MQF6" s="243">
        <f>'Inbound SOS &amp; EOD'!MMO29</f>
        <v>0</v>
      </c>
      <c r="MQG6" s="243">
        <f>'Inbound SOS &amp; EOD'!MMP29</f>
        <v>0</v>
      </c>
      <c r="MQH6" s="243">
        <f>'Inbound SOS &amp; EOD'!MMQ29</f>
        <v>0</v>
      </c>
      <c r="MQI6" s="243">
        <f>'Inbound SOS &amp; EOD'!MMR29</f>
        <v>0</v>
      </c>
      <c r="MQJ6" s="243">
        <f>'Inbound SOS &amp; EOD'!MMS29</f>
        <v>0</v>
      </c>
      <c r="MQK6" s="243">
        <f>'Inbound SOS &amp; EOD'!MMT29</f>
        <v>0</v>
      </c>
      <c r="MQL6" s="243">
        <f>'Inbound SOS &amp; EOD'!MMU29</f>
        <v>0</v>
      </c>
      <c r="MQM6" s="243">
        <f>'Inbound SOS &amp; EOD'!MMV29</f>
        <v>0</v>
      </c>
      <c r="MQN6" s="243">
        <f>'Inbound SOS &amp; EOD'!MMW29</f>
        <v>0</v>
      </c>
      <c r="MQO6" s="243">
        <f>'Inbound SOS &amp; EOD'!MMX29</f>
        <v>0</v>
      </c>
      <c r="MQP6" s="243">
        <f>'Inbound SOS &amp; EOD'!MMY29</f>
        <v>0</v>
      </c>
      <c r="MQQ6" s="243">
        <f>'Inbound SOS &amp; EOD'!MMZ29</f>
        <v>0</v>
      </c>
      <c r="MQR6" s="243">
        <f>'Inbound SOS &amp; EOD'!MNA29</f>
        <v>0</v>
      </c>
      <c r="MQS6" s="243">
        <f>'Inbound SOS &amp; EOD'!MNB29</f>
        <v>0</v>
      </c>
      <c r="MQT6" s="243">
        <f>'Inbound SOS &amp; EOD'!MNC29</f>
        <v>0</v>
      </c>
      <c r="MQU6" s="243">
        <f>'Inbound SOS &amp; EOD'!MND29</f>
        <v>0</v>
      </c>
      <c r="MQV6" s="243">
        <f>'Inbound SOS &amp; EOD'!MNE29</f>
        <v>0</v>
      </c>
      <c r="MQW6" s="243">
        <f>'Inbound SOS &amp; EOD'!MNF29</f>
        <v>0</v>
      </c>
      <c r="MQX6" s="243">
        <f>'Inbound SOS &amp; EOD'!MNG29</f>
        <v>0</v>
      </c>
      <c r="MQY6" s="243">
        <f>'Inbound SOS &amp; EOD'!MNH29</f>
        <v>0</v>
      </c>
      <c r="MQZ6" s="243">
        <f>'Inbound SOS &amp; EOD'!MNI29</f>
        <v>0</v>
      </c>
      <c r="MRA6" s="243">
        <f>'Inbound SOS &amp; EOD'!MNJ29</f>
        <v>0</v>
      </c>
      <c r="MRB6" s="243">
        <f>'Inbound SOS &amp; EOD'!MNK29</f>
        <v>0</v>
      </c>
      <c r="MRC6" s="243">
        <f>'Inbound SOS &amp; EOD'!MNL29</f>
        <v>0</v>
      </c>
      <c r="MRD6" s="243">
        <f>'Inbound SOS &amp; EOD'!MNM29</f>
        <v>0</v>
      </c>
      <c r="MRE6" s="243">
        <f>'Inbound SOS &amp; EOD'!MNN29</f>
        <v>0</v>
      </c>
      <c r="MRF6" s="243">
        <f>'Inbound SOS &amp; EOD'!MNO29</f>
        <v>0</v>
      </c>
      <c r="MRG6" s="243">
        <f>'Inbound SOS &amp; EOD'!MNP29</f>
        <v>0</v>
      </c>
      <c r="MRH6" s="243">
        <f>'Inbound SOS &amp; EOD'!MNQ29</f>
        <v>0</v>
      </c>
      <c r="MRI6" s="243">
        <f>'Inbound SOS &amp; EOD'!MNR29</f>
        <v>0</v>
      </c>
      <c r="MRJ6" s="243">
        <f>'Inbound SOS &amp; EOD'!MNS29</f>
        <v>0</v>
      </c>
      <c r="MRK6" s="243">
        <f>'Inbound SOS &amp; EOD'!MNT29</f>
        <v>0</v>
      </c>
      <c r="MRL6" s="243">
        <f>'Inbound SOS &amp; EOD'!MNU29</f>
        <v>0</v>
      </c>
      <c r="MRM6" s="243">
        <f>'Inbound SOS &amp; EOD'!MNV29</f>
        <v>0</v>
      </c>
      <c r="MRN6" s="243">
        <f>'Inbound SOS &amp; EOD'!MNW29</f>
        <v>0</v>
      </c>
      <c r="MRO6" s="243">
        <f>'Inbound SOS &amp; EOD'!MNX29</f>
        <v>0</v>
      </c>
      <c r="MRP6" s="243">
        <f>'Inbound SOS &amp; EOD'!MNY29</f>
        <v>0</v>
      </c>
      <c r="MRQ6" s="243">
        <f>'Inbound SOS &amp; EOD'!MNZ29</f>
        <v>0</v>
      </c>
      <c r="MRR6" s="243">
        <f>'Inbound SOS &amp; EOD'!MOA29</f>
        <v>0</v>
      </c>
      <c r="MRS6" s="243">
        <f>'Inbound SOS &amp; EOD'!MOB29</f>
        <v>0</v>
      </c>
      <c r="MRT6" s="243">
        <f>'Inbound SOS &amp; EOD'!MOC29</f>
        <v>0</v>
      </c>
      <c r="MRU6" s="243">
        <f>'Inbound SOS &amp; EOD'!MOD29</f>
        <v>0</v>
      </c>
      <c r="MRV6" s="243">
        <f>'Inbound SOS &amp; EOD'!MOE29</f>
        <v>0</v>
      </c>
      <c r="MRW6" s="243">
        <f>'Inbound SOS &amp; EOD'!MOF29</f>
        <v>0</v>
      </c>
      <c r="MRX6" s="243">
        <f>'Inbound SOS &amp; EOD'!MOG29</f>
        <v>0</v>
      </c>
      <c r="MRY6" s="243">
        <f>'Inbound SOS &amp; EOD'!MOH29</f>
        <v>0</v>
      </c>
      <c r="MRZ6" s="243">
        <f>'Inbound SOS &amp; EOD'!MOI29</f>
        <v>0</v>
      </c>
      <c r="MSA6" s="243">
        <f>'Inbound SOS &amp; EOD'!MOJ29</f>
        <v>0</v>
      </c>
      <c r="MSB6" s="243">
        <f>'Inbound SOS &amp; EOD'!MOK29</f>
        <v>0</v>
      </c>
      <c r="MSC6" s="243">
        <f>'Inbound SOS &amp; EOD'!MOL29</f>
        <v>0</v>
      </c>
      <c r="MSD6" s="243">
        <f>'Inbound SOS &amp; EOD'!MOM29</f>
        <v>0</v>
      </c>
      <c r="MSE6" s="243">
        <f>'Inbound SOS &amp; EOD'!MON29</f>
        <v>0</v>
      </c>
      <c r="MSF6" s="243">
        <f>'Inbound SOS &amp; EOD'!MOO29</f>
        <v>0</v>
      </c>
      <c r="MSG6" s="243">
        <f>'Inbound SOS &amp; EOD'!MOP29</f>
        <v>0</v>
      </c>
      <c r="MSH6" s="243">
        <f>'Inbound SOS &amp; EOD'!MOQ29</f>
        <v>0</v>
      </c>
      <c r="MSI6" s="243">
        <f>'Inbound SOS &amp; EOD'!MOR29</f>
        <v>0</v>
      </c>
      <c r="MSJ6" s="243">
        <f>'Inbound SOS &amp; EOD'!MOS29</f>
        <v>0</v>
      </c>
      <c r="MSK6" s="243">
        <f>'Inbound SOS &amp; EOD'!MOT29</f>
        <v>0</v>
      </c>
      <c r="MSL6" s="243">
        <f>'Inbound SOS &amp; EOD'!MOU29</f>
        <v>0</v>
      </c>
      <c r="MSM6" s="243">
        <f>'Inbound SOS &amp; EOD'!MOV29</f>
        <v>0</v>
      </c>
      <c r="MSN6" s="243">
        <f>'Inbound SOS &amp; EOD'!MOW29</f>
        <v>0</v>
      </c>
      <c r="MSO6" s="243">
        <f>'Inbound SOS &amp; EOD'!MOX29</f>
        <v>0</v>
      </c>
      <c r="MSP6" s="243">
        <f>'Inbound SOS &amp; EOD'!MOY29</f>
        <v>0</v>
      </c>
      <c r="MSQ6" s="243">
        <f>'Inbound SOS &amp; EOD'!MOZ29</f>
        <v>0</v>
      </c>
      <c r="MSR6" s="243">
        <f>'Inbound SOS &amp; EOD'!MPA29</f>
        <v>0</v>
      </c>
      <c r="MSS6" s="243">
        <f>'Inbound SOS &amp; EOD'!MPB29</f>
        <v>0</v>
      </c>
      <c r="MST6" s="243">
        <f>'Inbound SOS &amp; EOD'!MPC29</f>
        <v>0</v>
      </c>
      <c r="MSU6" s="243">
        <f>'Inbound SOS &amp; EOD'!MPD29</f>
        <v>0</v>
      </c>
      <c r="MSV6" s="243">
        <f>'Inbound SOS &amp; EOD'!MPE29</f>
        <v>0</v>
      </c>
      <c r="MSW6" s="243">
        <f>'Inbound SOS &amp; EOD'!MPF29</f>
        <v>0</v>
      </c>
      <c r="MSX6" s="243">
        <f>'Inbound SOS &amp; EOD'!MPG29</f>
        <v>0</v>
      </c>
      <c r="MSY6" s="243">
        <f>'Inbound SOS &amp; EOD'!MPH29</f>
        <v>0</v>
      </c>
      <c r="MSZ6" s="243">
        <f>'Inbound SOS &amp; EOD'!MPI29</f>
        <v>0</v>
      </c>
      <c r="MTA6" s="243">
        <f>'Inbound SOS &amp; EOD'!MPJ29</f>
        <v>0</v>
      </c>
      <c r="MTB6" s="243">
        <f>'Inbound SOS &amp; EOD'!MPK29</f>
        <v>0</v>
      </c>
      <c r="MTC6" s="243">
        <f>'Inbound SOS &amp; EOD'!MPL29</f>
        <v>0</v>
      </c>
      <c r="MTD6" s="243">
        <f>'Inbound SOS &amp; EOD'!MPM29</f>
        <v>0</v>
      </c>
      <c r="MTE6" s="243">
        <f>'Inbound SOS &amp; EOD'!MPN29</f>
        <v>0</v>
      </c>
      <c r="MTF6" s="243">
        <f>'Inbound SOS &amp; EOD'!MPO29</f>
        <v>0</v>
      </c>
      <c r="MTG6" s="243">
        <f>'Inbound SOS &amp; EOD'!MPP29</f>
        <v>0</v>
      </c>
      <c r="MTH6" s="243">
        <f>'Inbound SOS &amp; EOD'!MPQ29</f>
        <v>0</v>
      </c>
      <c r="MTI6" s="243">
        <f>'Inbound SOS &amp; EOD'!MPR29</f>
        <v>0</v>
      </c>
      <c r="MTJ6" s="243">
        <f>'Inbound SOS &amp; EOD'!MPS29</f>
        <v>0</v>
      </c>
      <c r="MTK6" s="243">
        <f>'Inbound SOS &amp; EOD'!MPT29</f>
        <v>0</v>
      </c>
      <c r="MTL6" s="243">
        <f>'Inbound SOS &amp; EOD'!MPU29</f>
        <v>0</v>
      </c>
      <c r="MTM6" s="243">
        <f>'Inbound SOS &amp; EOD'!MPV29</f>
        <v>0</v>
      </c>
      <c r="MTN6" s="243">
        <f>'Inbound SOS &amp; EOD'!MPW29</f>
        <v>0</v>
      </c>
      <c r="MTO6" s="243">
        <f>'Inbound SOS &amp; EOD'!MPX29</f>
        <v>0</v>
      </c>
      <c r="MTP6" s="243">
        <f>'Inbound SOS &amp; EOD'!MPY29</f>
        <v>0</v>
      </c>
      <c r="MTQ6" s="243">
        <f>'Inbound SOS &amp; EOD'!MPZ29</f>
        <v>0</v>
      </c>
      <c r="MTR6" s="243">
        <f>'Inbound SOS &amp; EOD'!MQA29</f>
        <v>0</v>
      </c>
      <c r="MTS6" s="243">
        <f>'Inbound SOS &amp; EOD'!MQB29</f>
        <v>0</v>
      </c>
      <c r="MTT6" s="243">
        <f>'Inbound SOS &amp; EOD'!MQC29</f>
        <v>0</v>
      </c>
      <c r="MTU6" s="243">
        <f>'Inbound SOS &amp; EOD'!MQD29</f>
        <v>0</v>
      </c>
      <c r="MTV6" s="243">
        <f>'Inbound SOS &amp; EOD'!MQE29</f>
        <v>0</v>
      </c>
      <c r="MTW6" s="243">
        <f>'Inbound SOS &amp; EOD'!MQF29</f>
        <v>0</v>
      </c>
      <c r="MTX6" s="243">
        <f>'Inbound SOS &amp; EOD'!MQG29</f>
        <v>0</v>
      </c>
      <c r="MTY6" s="243">
        <f>'Inbound SOS &amp; EOD'!MQH29</f>
        <v>0</v>
      </c>
      <c r="MTZ6" s="243">
        <f>'Inbound SOS &amp; EOD'!MQI29</f>
        <v>0</v>
      </c>
      <c r="MUA6" s="243">
        <f>'Inbound SOS &amp; EOD'!MQJ29</f>
        <v>0</v>
      </c>
      <c r="MUB6" s="243">
        <f>'Inbound SOS &amp; EOD'!MQK29</f>
        <v>0</v>
      </c>
      <c r="MUC6" s="243">
        <f>'Inbound SOS &amp; EOD'!MQL29</f>
        <v>0</v>
      </c>
      <c r="MUD6" s="243">
        <f>'Inbound SOS &amp; EOD'!MQM29</f>
        <v>0</v>
      </c>
      <c r="MUE6" s="243">
        <f>'Inbound SOS &amp; EOD'!MQN29</f>
        <v>0</v>
      </c>
      <c r="MUF6" s="243">
        <f>'Inbound SOS &amp; EOD'!MQO29</f>
        <v>0</v>
      </c>
      <c r="MUG6" s="243">
        <f>'Inbound SOS &amp; EOD'!MQP29</f>
        <v>0</v>
      </c>
      <c r="MUH6" s="243">
        <f>'Inbound SOS &amp; EOD'!MQQ29</f>
        <v>0</v>
      </c>
      <c r="MUI6" s="243">
        <f>'Inbound SOS &amp; EOD'!MQR29</f>
        <v>0</v>
      </c>
      <c r="MUJ6" s="243">
        <f>'Inbound SOS &amp; EOD'!MQS29</f>
        <v>0</v>
      </c>
      <c r="MUK6" s="243">
        <f>'Inbound SOS &amp; EOD'!MQT29</f>
        <v>0</v>
      </c>
      <c r="MUL6" s="243">
        <f>'Inbound SOS &amp; EOD'!MQU29</f>
        <v>0</v>
      </c>
      <c r="MUM6" s="243">
        <f>'Inbound SOS &amp; EOD'!MQV29</f>
        <v>0</v>
      </c>
      <c r="MUN6" s="243">
        <f>'Inbound SOS &amp; EOD'!MQW29</f>
        <v>0</v>
      </c>
      <c r="MUO6" s="243">
        <f>'Inbound SOS &amp; EOD'!MQX29</f>
        <v>0</v>
      </c>
      <c r="MUP6" s="243">
        <f>'Inbound SOS &amp; EOD'!MQY29</f>
        <v>0</v>
      </c>
      <c r="MUQ6" s="243">
        <f>'Inbound SOS &amp; EOD'!MQZ29</f>
        <v>0</v>
      </c>
      <c r="MUR6" s="243">
        <f>'Inbound SOS &amp; EOD'!MRA29</f>
        <v>0</v>
      </c>
      <c r="MUS6" s="243">
        <f>'Inbound SOS &amp; EOD'!MRB29</f>
        <v>0</v>
      </c>
      <c r="MUT6" s="243">
        <f>'Inbound SOS &amp; EOD'!MRC29</f>
        <v>0</v>
      </c>
      <c r="MUU6" s="243">
        <f>'Inbound SOS &amp; EOD'!MRD29</f>
        <v>0</v>
      </c>
      <c r="MUV6" s="243">
        <f>'Inbound SOS &amp; EOD'!MRE29</f>
        <v>0</v>
      </c>
      <c r="MUW6" s="243">
        <f>'Inbound SOS &amp; EOD'!MRF29</f>
        <v>0</v>
      </c>
      <c r="MUX6" s="243">
        <f>'Inbound SOS &amp; EOD'!MRG29</f>
        <v>0</v>
      </c>
      <c r="MUY6" s="243">
        <f>'Inbound SOS &amp; EOD'!MRH29</f>
        <v>0</v>
      </c>
      <c r="MUZ6" s="243">
        <f>'Inbound SOS &amp; EOD'!MRI29</f>
        <v>0</v>
      </c>
      <c r="MVA6" s="243">
        <f>'Inbound SOS &amp; EOD'!MRJ29</f>
        <v>0</v>
      </c>
      <c r="MVB6" s="243">
        <f>'Inbound SOS &amp; EOD'!MRK29</f>
        <v>0</v>
      </c>
      <c r="MVC6" s="243">
        <f>'Inbound SOS &amp; EOD'!MRL29</f>
        <v>0</v>
      </c>
      <c r="MVD6" s="243">
        <f>'Inbound SOS &amp; EOD'!MRM29</f>
        <v>0</v>
      </c>
      <c r="MVE6" s="243">
        <f>'Inbound SOS &amp; EOD'!MRN29</f>
        <v>0</v>
      </c>
      <c r="MVF6" s="243">
        <f>'Inbound SOS &amp; EOD'!MRO29</f>
        <v>0</v>
      </c>
      <c r="MVG6" s="243">
        <f>'Inbound SOS &amp; EOD'!MRP29</f>
        <v>0</v>
      </c>
      <c r="MVH6" s="243">
        <f>'Inbound SOS &amp; EOD'!MRQ29</f>
        <v>0</v>
      </c>
      <c r="MVI6" s="243">
        <f>'Inbound SOS &amp; EOD'!MRR29</f>
        <v>0</v>
      </c>
      <c r="MVJ6" s="243">
        <f>'Inbound SOS &amp; EOD'!MRS29</f>
        <v>0</v>
      </c>
      <c r="MVK6" s="243">
        <f>'Inbound SOS &amp; EOD'!MRT29</f>
        <v>0</v>
      </c>
      <c r="MVL6" s="243">
        <f>'Inbound SOS &amp; EOD'!MRU29</f>
        <v>0</v>
      </c>
      <c r="MVM6" s="243">
        <f>'Inbound SOS &amp; EOD'!MRV29</f>
        <v>0</v>
      </c>
      <c r="MVN6" s="243">
        <f>'Inbound SOS &amp; EOD'!MRW29</f>
        <v>0</v>
      </c>
      <c r="MVO6" s="243">
        <f>'Inbound SOS &amp; EOD'!MRX29</f>
        <v>0</v>
      </c>
      <c r="MVP6" s="243">
        <f>'Inbound SOS &amp; EOD'!MRY29</f>
        <v>0</v>
      </c>
      <c r="MVQ6" s="243">
        <f>'Inbound SOS &amp; EOD'!MRZ29</f>
        <v>0</v>
      </c>
      <c r="MVR6" s="243">
        <f>'Inbound SOS &amp; EOD'!MSA29</f>
        <v>0</v>
      </c>
      <c r="MVS6" s="243">
        <f>'Inbound SOS &amp; EOD'!MSB29</f>
        <v>0</v>
      </c>
      <c r="MVT6" s="243">
        <f>'Inbound SOS &amp; EOD'!MSC29</f>
        <v>0</v>
      </c>
      <c r="MVU6" s="243">
        <f>'Inbound SOS &amp; EOD'!MSD29</f>
        <v>0</v>
      </c>
      <c r="MVV6" s="243">
        <f>'Inbound SOS &amp; EOD'!MSE29</f>
        <v>0</v>
      </c>
      <c r="MVW6" s="243">
        <f>'Inbound SOS &amp; EOD'!MSF29</f>
        <v>0</v>
      </c>
      <c r="MVX6" s="243">
        <f>'Inbound SOS &amp; EOD'!MSG29</f>
        <v>0</v>
      </c>
      <c r="MVY6" s="243">
        <f>'Inbound SOS &amp; EOD'!MSH29</f>
        <v>0</v>
      </c>
      <c r="MVZ6" s="243">
        <f>'Inbound SOS &amp; EOD'!MSI29</f>
        <v>0</v>
      </c>
      <c r="MWA6" s="243">
        <f>'Inbound SOS &amp; EOD'!MSJ29</f>
        <v>0</v>
      </c>
      <c r="MWB6" s="243">
        <f>'Inbound SOS &amp; EOD'!MSK29</f>
        <v>0</v>
      </c>
      <c r="MWC6" s="243">
        <f>'Inbound SOS &amp; EOD'!MSL29</f>
        <v>0</v>
      </c>
      <c r="MWD6" s="243">
        <f>'Inbound SOS &amp; EOD'!MSM29</f>
        <v>0</v>
      </c>
      <c r="MWE6" s="243">
        <f>'Inbound SOS &amp; EOD'!MSN29</f>
        <v>0</v>
      </c>
      <c r="MWF6" s="243">
        <f>'Inbound SOS &amp; EOD'!MSO29</f>
        <v>0</v>
      </c>
      <c r="MWG6" s="243">
        <f>'Inbound SOS &amp; EOD'!MSP29</f>
        <v>0</v>
      </c>
      <c r="MWH6" s="243">
        <f>'Inbound SOS &amp; EOD'!MSQ29</f>
        <v>0</v>
      </c>
      <c r="MWI6" s="243">
        <f>'Inbound SOS &amp; EOD'!MSR29</f>
        <v>0</v>
      </c>
      <c r="MWJ6" s="243">
        <f>'Inbound SOS &amp; EOD'!MSS29</f>
        <v>0</v>
      </c>
      <c r="MWK6" s="243">
        <f>'Inbound SOS &amp; EOD'!MST29</f>
        <v>0</v>
      </c>
      <c r="MWL6" s="243">
        <f>'Inbound SOS &amp; EOD'!MSU29</f>
        <v>0</v>
      </c>
      <c r="MWM6" s="243">
        <f>'Inbound SOS &amp; EOD'!MSV29</f>
        <v>0</v>
      </c>
      <c r="MWN6" s="243">
        <f>'Inbound SOS &amp; EOD'!MSW29</f>
        <v>0</v>
      </c>
      <c r="MWO6" s="243">
        <f>'Inbound SOS &amp; EOD'!MSX29</f>
        <v>0</v>
      </c>
      <c r="MWP6" s="243">
        <f>'Inbound SOS &amp; EOD'!MSY29</f>
        <v>0</v>
      </c>
      <c r="MWQ6" s="243">
        <f>'Inbound SOS &amp; EOD'!MSZ29</f>
        <v>0</v>
      </c>
      <c r="MWR6" s="243">
        <f>'Inbound SOS &amp; EOD'!MTA29</f>
        <v>0</v>
      </c>
      <c r="MWS6" s="243">
        <f>'Inbound SOS &amp; EOD'!MTB29</f>
        <v>0</v>
      </c>
      <c r="MWT6" s="243">
        <f>'Inbound SOS &amp; EOD'!MTC29</f>
        <v>0</v>
      </c>
      <c r="MWU6" s="243">
        <f>'Inbound SOS &amp; EOD'!MTD29</f>
        <v>0</v>
      </c>
      <c r="MWV6" s="243">
        <f>'Inbound SOS &amp; EOD'!MTE29</f>
        <v>0</v>
      </c>
      <c r="MWW6" s="243">
        <f>'Inbound SOS &amp; EOD'!MTF29</f>
        <v>0</v>
      </c>
      <c r="MWX6" s="243">
        <f>'Inbound SOS &amp; EOD'!MTG29</f>
        <v>0</v>
      </c>
      <c r="MWY6" s="243">
        <f>'Inbound SOS &amp; EOD'!MTH29</f>
        <v>0</v>
      </c>
      <c r="MWZ6" s="243">
        <f>'Inbound SOS &amp; EOD'!MTI29</f>
        <v>0</v>
      </c>
      <c r="MXA6" s="243">
        <f>'Inbound SOS &amp; EOD'!MTJ29</f>
        <v>0</v>
      </c>
      <c r="MXB6" s="243">
        <f>'Inbound SOS &amp; EOD'!MTK29</f>
        <v>0</v>
      </c>
      <c r="MXC6" s="243">
        <f>'Inbound SOS &amp; EOD'!MTL29</f>
        <v>0</v>
      </c>
      <c r="MXD6" s="243">
        <f>'Inbound SOS &amp; EOD'!MTM29</f>
        <v>0</v>
      </c>
      <c r="MXE6" s="243">
        <f>'Inbound SOS &amp; EOD'!MTN29</f>
        <v>0</v>
      </c>
      <c r="MXF6" s="243">
        <f>'Inbound SOS &amp; EOD'!MTO29</f>
        <v>0</v>
      </c>
      <c r="MXG6" s="243">
        <f>'Inbound SOS &amp; EOD'!MTP29</f>
        <v>0</v>
      </c>
      <c r="MXH6" s="243">
        <f>'Inbound SOS &amp; EOD'!MTQ29</f>
        <v>0</v>
      </c>
      <c r="MXI6" s="243">
        <f>'Inbound SOS &amp; EOD'!MTR29</f>
        <v>0</v>
      </c>
      <c r="MXJ6" s="243">
        <f>'Inbound SOS &amp; EOD'!MTS29</f>
        <v>0</v>
      </c>
      <c r="MXK6" s="243">
        <f>'Inbound SOS &amp; EOD'!MTT29</f>
        <v>0</v>
      </c>
      <c r="MXL6" s="243">
        <f>'Inbound SOS &amp; EOD'!MTU29</f>
        <v>0</v>
      </c>
      <c r="MXM6" s="243">
        <f>'Inbound SOS &amp; EOD'!MTV29</f>
        <v>0</v>
      </c>
      <c r="MXN6" s="243">
        <f>'Inbound SOS &amp; EOD'!MTW29</f>
        <v>0</v>
      </c>
      <c r="MXO6" s="243">
        <f>'Inbound SOS &amp; EOD'!MTX29</f>
        <v>0</v>
      </c>
      <c r="MXP6" s="243">
        <f>'Inbound SOS &amp; EOD'!MTY29</f>
        <v>0</v>
      </c>
      <c r="MXQ6" s="243">
        <f>'Inbound SOS &amp; EOD'!MTZ29</f>
        <v>0</v>
      </c>
      <c r="MXR6" s="243">
        <f>'Inbound SOS &amp; EOD'!MUA29</f>
        <v>0</v>
      </c>
      <c r="MXS6" s="243">
        <f>'Inbound SOS &amp; EOD'!MUB29</f>
        <v>0</v>
      </c>
      <c r="MXT6" s="243">
        <f>'Inbound SOS &amp; EOD'!MUC29</f>
        <v>0</v>
      </c>
      <c r="MXU6" s="243">
        <f>'Inbound SOS &amp; EOD'!MUD29</f>
        <v>0</v>
      </c>
      <c r="MXV6" s="243">
        <f>'Inbound SOS &amp; EOD'!MUE29</f>
        <v>0</v>
      </c>
      <c r="MXW6" s="243">
        <f>'Inbound SOS &amp; EOD'!MUF29</f>
        <v>0</v>
      </c>
      <c r="MXX6" s="243">
        <f>'Inbound SOS &amp; EOD'!MUG29</f>
        <v>0</v>
      </c>
      <c r="MXY6" s="243">
        <f>'Inbound SOS &amp; EOD'!MUH29</f>
        <v>0</v>
      </c>
      <c r="MXZ6" s="243">
        <f>'Inbound SOS &amp; EOD'!MUI29</f>
        <v>0</v>
      </c>
      <c r="MYA6" s="243">
        <f>'Inbound SOS &amp; EOD'!MUJ29</f>
        <v>0</v>
      </c>
      <c r="MYB6" s="243">
        <f>'Inbound SOS &amp; EOD'!MUK29</f>
        <v>0</v>
      </c>
      <c r="MYC6" s="243">
        <f>'Inbound SOS &amp; EOD'!MUL29</f>
        <v>0</v>
      </c>
      <c r="MYD6" s="243">
        <f>'Inbound SOS &amp; EOD'!MUM29</f>
        <v>0</v>
      </c>
      <c r="MYE6" s="243">
        <f>'Inbound SOS &amp; EOD'!MUN29</f>
        <v>0</v>
      </c>
      <c r="MYF6" s="243">
        <f>'Inbound SOS &amp; EOD'!MUO29</f>
        <v>0</v>
      </c>
      <c r="MYG6" s="243">
        <f>'Inbound SOS &amp; EOD'!MUP29</f>
        <v>0</v>
      </c>
      <c r="MYH6" s="243">
        <f>'Inbound SOS &amp; EOD'!MUQ29</f>
        <v>0</v>
      </c>
      <c r="MYI6" s="243">
        <f>'Inbound SOS &amp; EOD'!MUR29</f>
        <v>0</v>
      </c>
      <c r="MYJ6" s="243">
        <f>'Inbound SOS &amp; EOD'!MUS29</f>
        <v>0</v>
      </c>
      <c r="MYK6" s="243">
        <f>'Inbound SOS &amp; EOD'!MUT29</f>
        <v>0</v>
      </c>
      <c r="MYL6" s="243">
        <f>'Inbound SOS &amp; EOD'!MUU29</f>
        <v>0</v>
      </c>
      <c r="MYM6" s="243">
        <f>'Inbound SOS &amp; EOD'!MUV29</f>
        <v>0</v>
      </c>
      <c r="MYN6" s="243">
        <f>'Inbound SOS &amp; EOD'!MUW29</f>
        <v>0</v>
      </c>
      <c r="MYO6" s="243">
        <f>'Inbound SOS &amp; EOD'!MUX29</f>
        <v>0</v>
      </c>
      <c r="MYP6" s="243">
        <f>'Inbound SOS &amp; EOD'!MUY29</f>
        <v>0</v>
      </c>
      <c r="MYQ6" s="243">
        <f>'Inbound SOS &amp; EOD'!MUZ29</f>
        <v>0</v>
      </c>
      <c r="MYR6" s="243">
        <f>'Inbound SOS &amp; EOD'!MVA29</f>
        <v>0</v>
      </c>
      <c r="MYS6" s="243">
        <f>'Inbound SOS &amp; EOD'!MVB29</f>
        <v>0</v>
      </c>
      <c r="MYT6" s="243">
        <f>'Inbound SOS &amp; EOD'!MVC29</f>
        <v>0</v>
      </c>
      <c r="MYU6" s="243">
        <f>'Inbound SOS &amp; EOD'!MVD29</f>
        <v>0</v>
      </c>
      <c r="MYV6" s="243">
        <f>'Inbound SOS &amp; EOD'!MVE29</f>
        <v>0</v>
      </c>
      <c r="MYW6" s="243">
        <f>'Inbound SOS &amp; EOD'!MVF29</f>
        <v>0</v>
      </c>
      <c r="MYX6" s="243">
        <f>'Inbound SOS &amp; EOD'!MVG29</f>
        <v>0</v>
      </c>
      <c r="MYY6" s="243">
        <f>'Inbound SOS &amp; EOD'!MVH29</f>
        <v>0</v>
      </c>
      <c r="MYZ6" s="243">
        <f>'Inbound SOS &amp; EOD'!MVI29</f>
        <v>0</v>
      </c>
      <c r="MZA6" s="243">
        <f>'Inbound SOS &amp; EOD'!MVJ29</f>
        <v>0</v>
      </c>
      <c r="MZB6" s="243">
        <f>'Inbound SOS &amp; EOD'!MVK29</f>
        <v>0</v>
      </c>
      <c r="MZC6" s="243">
        <f>'Inbound SOS &amp; EOD'!MVL29</f>
        <v>0</v>
      </c>
      <c r="MZD6" s="243">
        <f>'Inbound SOS &amp; EOD'!MVM29</f>
        <v>0</v>
      </c>
      <c r="MZE6" s="243">
        <f>'Inbound SOS &amp; EOD'!MVN29</f>
        <v>0</v>
      </c>
      <c r="MZF6" s="243">
        <f>'Inbound SOS &amp; EOD'!MVO29</f>
        <v>0</v>
      </c>
      <c r="MZG6" s="243">
        <f>'Inbound SOS &amp; EOD'!MVP29</f>
        <v>0</v>
      </c>
      <c r="MZH6" s="243">
        <f>'Inbound SOS &amp; EOD'!MVQ29</f>
        <v>0</v>
      </c>
      <c r="MZI6" s="243">
        <f>'Inbound SOS &amp; EOD'!MVR29</f>
        <v>0</v>
      </c>
      <c r="MZJ6" s="243">
        <f>'Inbound SOS &amp; EOD'!MVS29</f>
        <v>0</v>
      </c>
      <c r="MZK6" s="243">
        <f>'Inbound SOS &amp; EOD'!MVT29</f>
        <v>0</v>
      </c>
      <c r="MZL6" s="243">
        <f>'Inbound SOS &amp; EOD'!MVU29</f>
        <v>0</v>
      </c>
      <c r="MZM6" s="243">
        <f>'Inbound SOS &amp; EOD'!MVV29</f>
        <v>0</v>
      </c>
      <c r="MZN6" s="243">
        <f>'Inbound SOS &amp; EOD'!MVW29</f>
        <v>0</v>
      </c>
      <c r="MZO6" s="243">
        <f>'Inbound SOS &amp; EOD'!MVX29</f>
        <v>0</v>
      </c>
      <c r="MZP6" s="243">
        <f>'Inbound SOS &amp; EOD'!MVY29</f>
        <v>0</v>
      </c>
      <c r="MZQ6" s="243">
        <f>'Inbound SOS &amp; EOD'!MVZ29</f>
        <v>0</v>
      </c>
      <c r="MZR6" s="243">
        <f>'Inbound SOS &amp; EOD'!MWA29</f>
        <v>0</v>
      </c>
      <c r="MZS6" s="243">
        <f>'Inbound SOS &amp; EOD'!MWB29</f>
        <v>0</v>
      </c>
      <c r="MZT6" s="243">
        <f>'Inbound SOS &amp; EOD'!MWC29</f>
        <v>0</v>
      </c>
      <c r="MZU6" s="243">
        <f>'Inbound SOS &amp; EOD'!MWD29</f>
        <v>0</v>
      </c>
      <c r="MZV6" s="243">
        <f>'Inbound SOS &amp; EOD'!MWE29</f>
        <v>0</v>
      </c>
      <c r="MZW6" s="243">
        <f>'Inbound SOS &amp; EOD'!MWF29</f>
        <v>0</v>
      </c>
      <c r="MZX6" s="243">
        <f>'Inbound SOS &amp; EOD'!MWG29</f>
        <v>0</v>
      </c>
      <c r="MZY6" s="243">
        <f>'Inbound SOS &amp; EOD'!MWH29</f>
        <v>0</v>
      </c>
      <c r="MZZ6" s="243">
        <f>'Inbound SOS &amp; EOD'!MWI29</f>
        <v>0</v>
      </c>
      <c r="NAA6" s="243">
        <f>'Inbound SOS &amp; EOD'!MWJ29</f>
        <v>0</v>
      </c>
      <c r="NAB6" s="243">
        <f>'Inbound SOS &amp; EOD'!MWK29</f>
        <v>0</v>
      </c>
      <c r="NAC6" s="243">
        <f>'Inbound SOS &amp; EOD'!MWL29</f>
        <v>0</v>
      </c>
      <c r="NAD6" s="243">
        <f>'Inbound SOS &amp; EOD'!MWM29</f>
        <v>0</v>
      </c>
      <c r="NAE6" s="243">
        <f>'Inbound SOS &amp; EOD'!MWN29</f>
        <v>0</v>
      </c>
      <c r="NAF6" s="243">
        <f>'Inbound SOS &amp; EOD'!MWO29</f>
        <v>0</v>
      </c>
      <c r="NAG6" s="243">
        <f>'Inbound SOS &amp; EOD'!MWP29</f>
        <v>0</v>
      </c>
      <c r="NAH6" s="243">
        <f>'Inbound SOS &amp; EOD'!MWQ29</f>
        <v>0</v>
      </c>
      <c r="NAI6" s="243">
        <f>'Inbound SOS &amp; EOD'!MWR29</f>
        <v>0</v>
      </c>
      <c r="NAJ6" s="243">
        <f>'Inbound SOS &amp; EOD'!MWS29</f>
        <v>0</v>
      </c>
      <c r="NAK6" s="243">
        <f>'Inbound SOS &amp; EOD'!MWT29</f>
        <v>0</v>
      </c>
      <c r="NAL6" s="243">
        <f>'Inbound SOS &amp; EOD'!MWU29</f>
        <v>0</v>
      </c>
      <c r="NAM6" s="243">
        <f>'Inbound SOS &amp; EOD'!MWV29</f>
        <v>0</v>
      </c>
      <c r="NAN6" s="243">
        <f>'Inbound SOS &amp; EOD'!MWW29</f>
        <v>0</v>
      </c>
      <c r="NAO6" s="243">
        <f>'Inbound SOS &amp; EOD'!MWX29</f>
        <v>0</v>
      </c>
      <c r="NAP6" s="243">
        <f>'Inbound SOS &amp; EOD'!MWY29</f>
        <v>0</v>
      </c>
      <c r="NAQ6" s="243">
        <f>'Inbound SOS &amp; EOD'!MWZ29</f>
        <v>0</v>
      </c>
      <c r="NAR6" s="243">
        <f>'Inbound SOS &amp; EOD'!MXA29</f>
        <v>0</v>
      </c>
      <c r="NAS6" s="243">
        <f>'Inbound SOS &amp; EOD'!MXB29</f>
        <v>0</v>
      </c>
      <c r="NAT6" s="243">
        <f>'Inbound SOS &amp; EOD'!MXC29</f>
        <v>0</v>
      </c>
      <c r="NAU6" s="243">
        <f>'Inbound SOS &amp; EOD'!MXD29</f>
        <v>0</v>
      </c>
      <c r="NAV6" s="243">
        <f>'Inbound SOS &amp; EOD'!MXE29</f>
        <v>0</v>
      </c>
      <c r="NAW6" s="243">
        <f>'Inbound SOS &amp; EOD'!MXF29</f>
        <v>0</v>
      </c>
      <c r="NAX6" s="243">
        <f>'Inbound SOS &amp; EOD'!MXG29</f>
        <v>0</v>
      </c>
      <c r="NAY6" s="243">
        <f>'Inbound SOS &amp; EOD'!MXH29</f>
        <v>0</v>
      </c>
      <c r="NAZ6" s="243">
        <f>'Inbound SOS &amp; EOD'!MXI29</f>
        <v>0</v>
      </c>
      <c r="NBA6" s="243">
        <f>'Inbound SOS &amp; EOD'!MXJ29</f>
        <v>0</v>
      </c>
      <c r="NBB6" s="243">
        <f>'Inbound SOS &amp; EOD'!MXK29</f>
        <v>0</v>
      </c>
      <c r="NBC6" s="243">
        <f>'Inbound SOS &amp; EOD'!MXL29</f>
        <v>0</v>
      </c>
      <c r="NBD6" s="243">
        <f>'Inbound SOS &amp; EOD'!MXM29</f>
        <v>0</v>
      </c>
      <c r="NBE6" s="243">
        <f>'Inbound SOS &amp; EOD'!MXN29</f>
        <v>0</v>
      </c>
      <c r="NBF6" s="243">
        <f>'Inbound SOS &amp; EOD'!MXO29</f>
        <v>0</v>
      </c>
      <c r="NBG6" s="243">
        <f>'Inbound SOS &amp; EOD'!MXP29</f>
        <v>0</v>
      </c>
      <c r="NBH6" s="243">
        <f>'Inbound SOS &amp; EOD'!MXQ29</f>
        <v>0</v>
      </c>
      <c r="NBI6" s="243">
        <f>'Inbound SOS &amp; EOD'!MXR29</f>
        <v>0</v>
      </c>
      <c r="NBJ6" s="243">
        <f>'Inbound SOS &amp; EOD'!MXS29</f>
        <v>0</v>
      </c>
      <c r="NBK6" s="243">
        <f>'Inbound SOS &amp; EOD'!MXT29</f>
        <v>0</v>
      </c>
      <c r="NBL6" s="243">
        <f>'Inbound SOS &amp; EOD'!MXU29</f>
        <v>0</v>
      </c>
      <c r="NBM6" s="243">
        <f>'Inbound SOS &amp; EOD'!MXV29</f>
        <v>0</v>
      </c>
      <c r="NBN6" s="243">
        <f>'Inbound SOS &amp; EOD'!MXW29</f>
        <v>0</v>
      </c>
      <c r="NBO6" s="243">
        <f>'Inbound SOS &amp; EOD'!MXX29</f>
        <v>0</v>
      </c>
      <c r="NBP6" s="243">
        <f>'Inbound SOS &amp; EOD'!MXY29</f>
        <v>0</v>
      </c>
      <c r="NBQ6" s="243">
        <f>'Inbound SOS &amp; EOD'!MXZ29</f>
        <v>0</v>
      </c>
      <c r="NBR6" s="243">
        <f>'Inbound SOS &amp; EOD'!MYA29</f>
        <v>0</v>
      </c>
      <c r="NBS6" s="243">
        <f>'Inbound SOS &amp; EOD'!MYB29</f>
        <v>0</v>
      </c>
      <c r="NBT6" s="243">
        <f>'Inbound SOS &amp; EOD'!MYC29</f>
        <v>0</v>
      </c>
      <c r="NBU6" s="243">
        <f>'Inbound SOS &amp; EOD'!MYD29</f>
        <v>0</v>
      </c>
      <c r="NBV6" s="243">
        <f>'Inbound SOS &amp; EOD'!MYE29</f>
        <v>0</v>
      </c>
      <c r="NBW6" s="243">
        <f>'Inbound SOS &amp; EOD'!MYF29</f>
        <v>0</v>
      </c>
      <c r="NBX6" s="243">
        <f>'Inbound SOS &amp; EOD'!MYG29</f>
        <v>0</v>
      </c>
      <c r="NBY6" s="243">
        <f>'Inbound SOS &amp; EOD'!MYH29</f>
        <v>0</v>
      </c>
      <c r="NBZ6" s="243">
        <f>'Inbound SOS &amp; EOD'!MYI29</f>
        <v>0</v>
      </c>
      <c r="NCA6" s="243">
        <f>'Inbound SOS &amp; EOD'!MYJ29</f>
        <v>0</v>
      </c>
      <c r="NCB6" s="243">
        <f>'Inbound SOS &amp; EOD'!MYK29</f>
        <v>0</v>
      </c>
      <c r="NCC6" s="243">
        <f>'Inbound SOS &amp; EOD'!MYL29</f>
        <v>0</v>
      </c>
      <c r="NCD6" s="243">
        <f>'Inbound SOS &amp; EOD'!MYM29</f>
        <v>0</v>
      </c>
      <c r="NCE6" s="243">
        <f>'Inbound SOS &amp; EOD'!MYN29</f>
        <v>0</v>
      </c>
      <c r="NCF6" s="243">
        <f>'Inbound SOS &amp; EOD'!MYO29</f>
        <v>0</v>
      </c>
      <c r="NCG6" s="243">
        <f>'Inbound SOS &amp; EOD'!MYP29</f>
        <v>0</v>
      </c>
      <c r="NCH6" s="243">
        <f>'Inbound SOS &amp; EOD'!MYQ29</f>
        <v>0</v>
      </c>
      <c r="NCI6" s="243">
        <f>'Inbound SOS &amp; EOD'!MYR29</f>
        <v>0</v>
      </c>
      <c r="NCJ6" s="243">
        <f>'Inbound SOS &amp; EOD'!MYS29</f>
        <v>0</v>
      </c>
      <c r="NCK6" s="243">
        <f>'Inbound SOS &amp; EOD'!MYT29</f>
        <v>0</v>
      </c>
      <c r="NCL6" s="243">
        <f>'Inbound SOS &amp; EOD'!MYU29</f>
        <v>0</v>
      </c>
      <c r="NCM6" s="243">
        <f>'Inbound SOS &amp; EOD'!MYV29</f>
        <v>0</v>
      </c>
      <c r="NCN6" s="243">
        <f>'Inbound SOS &amp; EOD'!MYW29</f>
        <v>0</v>
      </c>
      <c r="NCO6" s="243">
        <f>'Inbound SOS &amp; EOD'!MYX29</f>
        <v>0</v>
      </c>
      <c r="NCP6" s="243">
        <f>'Inbound SOS &amp; EOD'!MYY29</f>
        <v>0</v>
      </c>
      <c r="NCQ6" s="243">
        <f>'Inbound SOS &amp; EOD'!MYZ29</f>
        <v>0</v>
      </c>
      <c r="NCR6" s="243">
        <f>'Inbound SOS &amp; EOD'!MZA29</f>
        <v>0</v>
      </c>
      <c r="NCS6" s="243">
        <f>'Inbound SOS &amp; EOD'!MZB29</f>
        <v>0</v>
      </c>
      <c r="NCT6" s="243">
        <f>'Inbound SOS &amp; EOD'!MZC29</f>
        <v>0</v>
      </c>
      <c r="NCU6" s="243">
        <f>'Inbound SOS &amp; EOD'!MZD29</f>
        <v>0</v>
      </c>
      <c r="NCV6" s="243">
        <f>'Inbound SOS &amp; EOD'!MZE29</f>
        <v>0</v>
      </c>
      <c r="NCW6" s="243">
        <f>'Inbound SOS &amp; EOD'!MZF29</f>
        <v>0</v>
      </c>
      <c r="NCX6" s="243">
        <f>'Inbound SOS &amp; EOD'!MZG29</f>
        <v>0</v>
      </c>
      <c r="NCY6" s="243">
        <f>'Inbound SOS &amp; EOD'!MZH29</f>
        <v>0</v>
      </c>
      <c r="NCZ6" s="243">
        <f>'Inbound SOS &amp; EOD'!MZI29</f>
        <v>0</v>
      </c>
      <c r="NDA6" s="243">
        <f>'Inbound SOS &amp; EOD'!MZJ29</f>
        <v>0</v>
      </c>
      <c r="NDB6" s="243">
        <f>'Inbound SOS &amp; EOD'!MZK29</f>
        <v>0</v>
      </c>
      <c r="NDC6" s="243">
        <f>'Inbound SOS &amp; EOD'!MZL29</f>
        <v>0</v>
      </c>
      <c r="NDD6" s="243">
        <f>'Inbound SOS &amp; EOD'!MZM29</f>
        <v>0</v>
      </c>
      <c r="NDE6" s="243">
        <f>'Inbound SOS &amp; EOD'!MZN29</f>
        <v>0</v>
      </c>
      <c r="NDF6" s="243">
        <f>'Inbound SOS &amp; EOD'!MZO29</f>
        <v>0</v>
      </c>
      <c r="NDG6" s="243">
        <f>'Inbound SOS &amp; EOD'!MZP29</f>
        <v>0</v>
      </c>
      <c r="NDH6" s="243">
        <f>'Inbound SOS &amp; EOD'!MZQ29</f>
        <v>0</v>
      </c>
      <c r="NDI6" s="243">
        <f>'Inbound SOS &amp; EOD'!MZR29</f>
        <v>0</v>
      </c>
      <c r="NDJ6" s="243">
        <f>'Inbound SOS &amp; EOD'!MZS29</f>
        <v>0</v>
      </c>
      <c r="NDK6" s="243">
        <f>'Inbound SOS &amp; EOD'!MZT29</f>
        <v>0</v>
      </c>
      <c r="NDL6" s="243">
        <f>'Inbound SOS &amp; EOD'!MZU29</f>
        <v>0</v>
      </c>
      <c r="NDM6" s="243">
        <f>'Inbound SOS &amp; EOD'!MZV29</f>
        <v>0</v>
      </c>
      <c r="NDN6" s="243">
        <f>'Inbound SOS &amp; EOD'!MZW29</f>
        <v>0</v>
      </c>
      <c r="NDO6" s="243">
        <f>'Inbound SOS &amp; EOD'!MZX29</f>
        <v>0</v>
      </c>
      <c r="NDP6" s="243">
        <f>'Inbound SOS &amp; EOD'!MZY29</f>
        <v>0</v>
      </c>
      <c r="NDQ6" s="243">
        <f>'Inbound SOS &amp; EOD'!MZZ29</f>
        <v>0</v>
      </c>
      <c r="NDR6" s="243">
        <f>'Inbound SOS &amp; EOD'!NAA29</f>
        <v>0</v>
      </c>
      <c r="NDS6" s="243">
        <f>'Inbound SOS &amp; EOD'!NAB29</f>
        <v>0</v>
      </c>
      <c r="NDT6" s="243">
        <f>'Inbound SOS &amp; EOD'!NAC29</f>
        <v>0</v>
      </c>
      <c r="NDU6" s="243">
        <f>'Inbound SOS &amp; EOD'!NAD29</f>
        <v>0</v>
      </c>
      <c r="NDV6" s="243">
        <f>'Inbound SOS &amp; EOD'!NAE29</f>
        <v>0</v>
      </c>
      <c r="NDW6" s="243">
        <f>'Inbound SOS &amp; EOD'!NAF29</f>
        <v>0</v>
      </c>
      <c r="NDX6" s="243">
        <f>'Inbound SOS &amp; EOD'!NAG29</f>
        <v>0</v>
      </c>
      <c r="NDY6" s="243">
        <f>'Inbound SOS &amp; EOD'!NAH29</f>
        <v>0</v>
      </c>
      <c r="NDZ6" s="243">
        <f>'Inbound SOS &amp; EOD'!NAI29</f>
        <v>0</v>
      </c>
      <c r="NEA6" s="243">
        <f>'Inbound SOS &amp; EOD'!NAJ29</f>
        <v>0</v>
      </c>
      <c r="NEB6" s="243">
        <f>'Inbound SOS &amp; EOD'!NAK29</f>
        <v>0</v>
      </c>
      <c r="NEC6" s="243">
        <f>'Inbound SOS &amp; EOD'!NAL29</f>
        <v>0</v>
      </c>
      <c r="NED6" s="243">
        <f>'Inbound SOS &amp; EOD'!NAM29</f>
        <v>0</v>
      </c>
      <c r="NEE6" s="243">
        <f>'Inbound SOS &amp; EOD'!NAN29</f>
        <v>0</v>
      </c>
      <c r="NEF6" s="243">
        <f>'Inbound SOS &amp; EOD'!NAO29</f>
        <v>0</v>
      </c>
      <c r="NEG6" s="243">
        <f>'Inbound SOS &amp; EOD'!NAP29</f>
        <v>0</v>
      </c>
      <c r="NEH6" s="243">
        <f>'Inbound SOS &amp; EOD'!NAQ29</f>
        <v>0</v>
      </c>
      <c r="NEI6" s="243">
        <f>'Inbound SOS &amp; EOD'!NAR29</f>
        <v>0</v>
      </c>
      <c r="NEJ6" s="243">
        <f>'Inbound SOS &amp; EOD'!NAS29</f>
        <v>0</v>
      </c>
      <c r="NEK6" s="243">
        <f>'Inbound SOS &amp; EOD'!NAT29</f>
        <v>0</v>
      </c>
      <c r="NEL6" s="243">
        <f>'Inbound SOS &amp; EOD'!NAU29</f>
        <v>0</v>
      </c>
      <c r="NEM6" s="243">
        <f>'Inbound SOS &amp; EOD'!NAV29</f>
        <v>0</v>
      </c>
      <c r="NEN6" s="243">
        <f>'Inbound SOS &amp; EOD'!NAW29</f>
        <v>0</v>
      </c>
      <c r="NEO6" s="243">
        <f>'Inbound SOS &amp; EOD'!NAX29</f>
        <v>0</v>
      </c>
      <c r="NEP6" s="243">
        <f>'Inbound SOS &amp; EOD'!NAY29</f>
        <v>0</v>
      </c>
      <c r="NEQ6" s="243">
        <f>'Inbound SOS &amp; EOD'!NAZ29</f>
        <v>0</v>
      </c>
      <c r="NER6" s="243">
        <f>'Inbound SOS &amp; EOD'!NBA29</f>
        <v>0</v>
      </c>
      <c r="NES6" s="243">
        <f>'Inbound SOS &amp; EOD'!NBB29</f>
        <v>0</v>
      </c>
      <c r="NET6" s="243">
        <f>'Inbound SOS &amp; EOD'!NBC29</f>
        <v>0</v>
      </c>
      <c r="NEU6" s="243">
        <f>'Inbound SOS &amp; EOD'!NBD29</f>
        <v>0</v>
      </c>
      <c r="NEV6" s="243">
        <f>'Inbound SOS &amp; EOD'!NBE29</f>
        <v>0</v>
      </c>
      <c r="NEW6" s="243">
        <f>'Inbound SOS &amp; EOD'!NBF29</f>
        <v>0</v>
      </c>
      <c r="NEX6" s="243">
        <f>'Inbound SOS &amp; EOD'!NBG29</f>
        <v>0</v>
      </c>
      <c r="NEY6" s="243">
        <f>'Inbound SOS &amp; EOD'!NBH29</f>
        <v>0</v>
      </c>
      <c r="NEZ6" s="243">
        <f>'Inbound SOS &amp; EOD'!NBI29</f>
        <v>0</v>
      </c>
      <c r="NFA6" s="243">
        <f>'Inbound SOS &amp; EOD'!NBJ29</f>
        <v>0</v>
      </c>
      <c r="NFB6" s="243">
        <f>'Inbound SOS &amp; EOD'!NBK29</f>
        <v>0</v>
      </c>
      <c r="NFC6" s="243">
        <f>'Inbound SOS &amp; EOD'!NBL29</f>
        <v>0</v>
      </c>
      <c r="NFD6" s="243">
        <f>'Inbound SOS &amp; EOD'!NBM29</f>
        <v>0</v>
      </c>
      <c r="NFE6" s="243">
        <f>'Inbound SOS &amp; EOD'!NBN29</f>
        <v>0</v>
      </c>
      <c r="NFF6" s="243">
        <f>'Inbound SOS &amp; EOD'!NBO29</f>
        <v>0</v>
      </c>
      <c r="NFG6" s="243">
        <f>'Inbound SOS &amp; EOD'!NBP29</f>
        <v>0</v>
      </c>
      <c r="NFH6" s="243">
        <f>'Inbound SOS &amp; EOD'!NBQ29</f>
        <v>0</v>
      </c>
      <c r="NFI6" s="243">
        <f>'Inbound SOS &amp; EOD'!NBR29</f>
        <v>0</v>
      </c>
      <c r="NFJ6" s="243">
        <f>'Inbound SOS &amp; EOD'!NBS29</f>
        <v>0</v>
      </c>
      <c r="NFK6" s="243">
        <f>'Inbound SOS &amp; EOD'!NBT29</f>
        <v>0</v>
      </c>
      <c r="NFL6" s="243">
        <f>'Inbound SOS &amp; EOD'!NBU29</f>
        <v>0</v>
      </c>
      <c r="NFM6" s="243">
        <f>'Inbound SOS &amp; EOD'!NBV29</f>
        <v>0</v>
      </c>
      <c r="NFN6" s="243">
        <f>'Inbound SOS &amp; EOD'!NBW29</f>
        <v>0</v>
      </c>
      <c r="NFO6" s="243">
        <f>'Inbound SOS &amp; EOD'!NBX29</f>
        <v>0</v>
      </c>
      <c r="NFP6" s="243">
        <f>'Inbound SOS &amp; EOD'!NBY29</f>
        <v>0</v>
      </c>
      <c r="NFQ6" s="243">
        <f>'Inbound SOS &amp; EOD'!NBZ29</f>
        <v>0</v>
      </c>
      <c r="NFR6" s="243">
        <f>'Inbound SOS &amp; EOD'!NCA29</f>
        <v>0</v>
      </c>
      <c r="NFS6" s="243">
        <f>'Inbound SOS &amp; EOD'!NCB29</f>
        <v>0</v>
      </c>
      <c r="NFT6" s="243">
        <f>'Inbound SOS &amp; EOD'!NCC29</f>
        <v>0</v>
      </c>
      <c r="NFU6" s="243">
        <f>'Inbound SOS &amp; EOD'!NCD29</f>
        <v>0</v>
      </c>
      <c r="NFV6" s="243">
        <f>'Inbound SOS &amp; EOD'!NCE29</f>
        <v>0</v>
      </c>
      <c r="NFW6" s="243">
        <f>'Inbound SOS &amp; EOD'!NCF29</f>
        <v>0</v>
      </c>
      <c r="NFX6" s="243">
        <f>'Inbound SOS &amp; EOD'!NCG29</f>
        <v>0</v>
      </c>
      <c r="NFY6" s="243">
        <f>'Inbound SOS &amp; EOD'!NCH29</f>
        <v>0</v>
      </c>
      <c r="NFZ6" s="243">
        <f>'Inbound SOS &amp; EOD'!NCI29</f>
        <v>0</v>
      </c>
      <c r="NGA6" s="243">
        <f>'Inbound SOS &amp; EOD'!NCJ29</f>
        <v>0</v>
      </c>
      <c r="NGB6" s="243">
        <f>'Inbound SOS &amp; EOD'!NCK29</f>
        <v>0</v>
      </c>
      <c r="NGC6" s="243">
        <f>'Inbound SOS &amp; EOD'!NCL29</f>
        <v>0</v>
      </c>
      <c r="NGD6" s="243">
        <f>'Inbound SOS &amp; EOD'!NCM29</f>
        <v>0</v>
      </c>
      <c r="NGE6" s="243">
        <f>'Inbound SOS &amp; EOD'!NCN29</f>
        <v>0</v>
      </c>
      <c r="NGF6" s="243">
        <f>'Inbound SOS &amp; EOD'!NCO29</f>
        <v>0</v>
      </c>
      <c r="NGG6" s="243">
        <f>'Inbound SOS &amp; EOD'!NCP29</f>
        <v>0</v>
      </c>
      <c r="NGH6" s="243">
        <f>'Inbound SOS &amp; EOD'!NCQ29</f>
        <v>0</v>
      </c>
      <c r="NGI6" s="243">
        <f>'Inbound SOS &amp; EOD'!NCR29</f>
        <v>0</v>
      </c>
      <c r="NGJ6" s="243">
        <f>'Inbound SOS &amp; EOD'!NCS29</f>
        <v>0</v>
      </c>
      <c r="NGK6" s="243">
        <f>'Inbound SOS &amp; EOD'!NCT29</f>
        <v>0</v>
      </c>
      <c r="NGL6" s="243">
        <f>'Inbound SOS &amp; EOD'!NCU29</f>
        <v>0</v>
      </c>
      <c r="NGM6" s="243">
        <f>'Inbound SOS &amp; EOD'!NCV29</f>
        <v>0</v>
      </c>
      <c r="NGN6" s="243">
        <f>'Inbound SOS &amp; EOD'!NCW29</f>
        <v>0</v>
      </c>
      <c r="NGO6" s="243">
        <f>'Inbound SOS &amp; EOD'!NCX29</f>
        <v>0</v>
      </c>
      <c r="NGP6" s="243">
        <f>'Inbound SOS &amp; EOD'!NCY29</f>
        <v>0</v>
      </c>
      <c r="NGQ6" s="243">
        <f>'Inbound SOS &amp; EOD'!NCZ29</f>
        <v>0</v>
      </c>
      <c r="NGR6" s="243">
        <f>'Inbound SOS &amp; EOD'!NDA29</f>
        <v>0</v>
      </c>
      <c r="NGS6" s="243">
        <f>'Inbound SOS &amp; EOD'!NDB29</f>
        <v>0</v>
      </c>
      <c r="NGT6" s="243">
        <f>'Inbound SOS &amp; EOD'!NDC29</f>
        <v>0</v>
      </c>
      <c r="NGU6" s="243">
        <f>'Inbound SOS &amp; EOD'!NDD29</f>
        <v>0</v>
      </c>
      <c r="NGV6" s="243">
        <f>'Inbound SOS &amp; EOD'!NDE29</f>
        <v>0</v>
      </c>
      <c r="NGW6" s="243">
        <f>'Inbound SOS &amp; EOD'!NDF29</f>
        <v>0</v>
      </c>
      <c r="NGX6" s="243">
        <f>'Inbound SOS &amp; EOD'!NDG29</f>
        <v>0</v>
      </c>
      <c r="NGY6" s="243">
        <f>'Inbound SOS &amp; EOD'!NDH29</f>
        <v>0</v>
      </c>
      <c r="NGZ6" s="243">
        <f>'Inbound SOS &amp; EOD'!NDI29</f>
        <v>0</v>
      </c>
      <c r="NHA6" s="243">
        <f>'Inbound SOS &amp; EOD'!NDJ29</f>
        <v>0</v>
      </c>
      <c r="NHB6" s="243">
        <f>'Inbound SOS &amp; EOD'!NDK29</f>
        <v>0</v>
      </c>
      <c r="NHC6" s="243">
        <f>'Inbound SOS &amp; EOD'!NDL29</f>
        <v>0</v>
      </c>
      <c r="NHD6" s="243">
        <f>'Inbound SOS &amp; EOD'!NDM29</f>
        <v>0</v>
      </c>
      <c r="NHE6" s="243">
        <f>'Inbound SOS &amp; EOD'!NDN29</f>
        <v>0</v>
      </c>
      <c r="NHF6" s="243">
        <f>'Inbound SOS &amp; EOD'!NDO29</f>
        <v>0</v>
      </c>
      <c r="NHG6" s="243">
        <f>'Inbound SOS &amp; EOD'!NDP29</f>
        <v>0</v>
      </c>
      <c r="NHH6" s="243">
        <f>'Inbound SOS &amp; EOD'!NDQ29</f>
        <v>0</v>
      </c>
      <c r="NHI6" s="243">
        <f>'Inbound SOS &amp; EOD'!NDR29</f>
        <v>0</v>
      </c>
      <c r="NHJ6" s="243">
        <f>'Inbound SOS &amp; EOD'!NDS29</f>
        <v>0</v>
      </c>
      <c r="NHK6" s="243">
        <f>'Inbound SOS &amp; EOD'!NDT29</f>
        <v>0</v>
      </c>
      <c r="NHL6" s="243">
        <f>'Inbound SOS &amp; EOD'!NDU29</f>
        <v>0</v>
      </c>
      <c r="NHM6" s="243">
        <f>'Inbound SOS &amp; EOD'!NDV29</f>
        <v>0</v>
      </c>
      <c r="NHN6" s="243">
        <f>'Inbound SOS &amp; EOD'!NDW29</f>
        <v>0</v>
      </c>
      <c r="NHO6" s="243">
        <f>'Inbound SOS &amp; EOD'!NDX29</f>
        <v>0</v>
      </c>
      <c r="NHP6" s="243">
        <f>'Inbound SOS &amp; EOD'!NDY29</f>
        <v>0</v>
      </c>
      <c r="NHQ6" s="243">
        <f>'Inbound SOS &amp; EOD'!NDZ29</f>
        <v>0</v>
      </c>
      <c r="NHR6" s="243">
        <f>'Inbound SOS &amp; EOD'!NEA29</f>
        <v>0</v>
      </c>
      <c r="NHS6" s="243">
        <f>'Inbound SOS &amp; EOD'!NEB29</f>
        <v>0</v>
      </c>
      <c r="NHT6" s="243">
        <f>'Inbound SOS &amp; EOD'!NEC29</f>
        <v>0</v>
      </c>
      <c r="NHU6" s="243">
        <f>'Inbound SOS &amp; EOD'!NED29</f>
        <v>0</v>
      </c>
      <c r="NHV6" s="243">
        <f>'Inbound SOS &amp; EOD'!NEE29</f>
        <v>0</v>
      </c>
      <c r="NHW6" s="243">
        <f>'Inbound SOS &amp; EOD'!NEF29</f>
        <v>0</v>
      </c>
      <c r="NHX6" s="243">
        <f>'Inbound SOS &amp; EOD'!NEG29</f>
        <v>0</v>
      </c>
      <c r="NHY6" s="243">
        <f>'Inbound SOS &amp; EOD'!NEH29</f>
        <v>0</v>
      </c>
      <c r="NHZ6" s="243">
        <f>'Inbound SOS &amp; EOD'!NEI29</f>
        <v>0</v>
      </c>
      <c r="NIA6" s="243">
        <f>'Inbound SOS &amp; EOD'!NEJ29</f>
        <v>0</v>
      </c>
      <c r="NIB6" s="243">
        <f>'Inbound SOS &amp; EOD'!NEK29</f>
        <v>0</v>
      </c>
      <c r="NIC6" s="243">
        <f>'Inbound SOS &amp; EOD'!NEL29</f>
        <v>0</v>
      </c>
      <c r="NID6" s="243">
        <f>'Inbound SOS &amp; EOD'!NEM29</f>
        <v>0</v>
      </c>
      <c r="NIE6" s="243">
        <f>'Inbound SOS &amp; EOD'!NEN29</f>
        <v>0</v>
      </c>
      <c r="NIF6" s="243">
        <f>'Inbound SOS &amp; EOD'!NEO29</f>
        <v>0</v>
      </c>
      <c r="NIG6" s="243">
        <f>'Inbound SOS &amp; EOD'!NEP29</f>
        <v>0</v>
      </c>
      <c r="NIH6" s="243">
        <f>'Inbound SOS &amp; EOD'!NEQ29</f>
        <v>0</v>
      </c>
      <c r="NII6" s="243">
        <f>'Inbound SOS &amp; EOD'!NER29</f>
        <v>0</v>
      </c>
      <c r="NIJ6" s="243">
        <f>'Inbound SOS &amp; EOD'!NES29</f>
        <v>0</v>
      </c>
      <c r="NIK6" s="243">
        <f>'Inbound SOS &amp; EOD'!NET29</f>
        <v>0</v>
      </c>
      <c r="NIL6" s="243">
        <f>'Inbound SOS &amp; EOD'!NEU29</f>
        <v>0</v>
      </c>
      <c r="NIM6" s="243">
        <f>'Inbound SOS &amp; EOD'!NEV29</f>
        <v>0</v>
      </c>
      <c r="NIN6" s="243">
        <f>'Inbound SOS &amp; EOD'!NEW29</f>
        <v>0</v>
      </c>
      <c r="NIO6" s="243">
        <f>'Inbound SOS &amp; EOD'!NEX29</f>
        <v>0</v>
      </c>
      <c r="NIP6" s="243">
        <f>'Inbound SOS &amp; EOD'!NEY29</f>
        <v>0</v>
      </c>
      <c r="NIQ6" s="243">
        <f>'Inbound SOS &amp; EOD'!NEZ29</f>
        <v>0</v>
      </c>
      <c r="NIR6" s="243">
        <f>'Inbound SOS &amp; EOD'!NFA29</f>
        <v>0</v>
      </c>
      <c r="NIS6" s="243">
        <f>'Inbound SOS &amp; EOD'!NFB29</f>
        <v>0</v>
      </c>
      <c r="NIT6" s="243">
        <f>'Inbound SOS &amp; EOD'!NFC29</f>
        <v>0</v>
      </c>
      <c r="NIU6" s="243">
        <f>'Inbound SOS &amp; EOD'!NFD29</f>
        <v>0</v>
      </c>
      <c r="NIV6" s="243">
        <f>'Inbound SOS &amp; EOD'!NFE29</f>
        <v>0</v>
      </c>
      <c r="NIW6" s="243">
        <f>'Inbound SOS &amp; EOD'!NFF29</f>
        <v>0</v>
      </c>
      <c r="NIX6" s="243">
        <f>'Inbound SOS &amp; EOD'!NFG29</f>
        <v>0</v>
      </c>
      <c r="NIY6" s="243">
        <f>'Inbound SOS &amp; EOD'!NFH29</f>
        <v>0</v>
      </c>
      <c r="NIZ6" s="243">
        <f>'Inbound SOS &amp; EOD'!NFI29</f>
        <v>0</v>
      </c>
      <c r="NJA6" s="243">
        <f>'Inbound SOS &amp; EOD'!NFJ29</f>
        <v>0</v>
      </c>
      <c r="NJB6" s="243">
        <f>'Inbound SOS &amp; EOD'!NFK29</f>
        <v>0</v>
      </c>
      <c r="NJC6" s="243">
        <f>'Inbound SOS &amp; EOD'!NFL29</f>
        <v>0</v>
      </c>
      <c r="NJD6" s="243">
        <f>'Inbound SOS &amp; EOD'!NFM29</f>
        <v>0</v>
      </c>
      <c r="NJE6" s="243">
        <f>'Inbound SOS &amp; EOD'!NFN29</f>
        <v>0</v>
      </c>
      <c r="NJF6" s="243">
        <f>'Inbound SOS &amp; EOD'!NFO29</f>
        <v>0</v>
      </c>
      <c r="NJG6" s="243">
        <f>'Inbound SOS &amp; EOD'!NFP29</f>
        <v>0</v>
      </c>
      <c r="NJH6" s="243">
        <f>'Inbound SOS &amp; EOD'!NFQ29</f>
        <v>0</v>
      </c>
      <c r="NJI6" s="243">
        <f>'Inbound SOS &amp; EOD'!NFR29</f>
        <v>0</v>
      </c>
      <c r="NJJ6" s="243">
        <f>'Inbound SOS &amp; EOD'!NFS29</f>
        <v>0</v>
      </c>
      <c r="NJK6" s="243">
        <f>'Inbound SOS &amp; EOD'!NFT29</f>
        <v>0</v>
      </c>
      <c r="NJL6" s="243">
        <f>'Inbound SOS &amp; EOD'!NFU29</f>
        <v>0</v>
      </c>
      <c r="NJM6" s="243">
        <f>'Inbound SOS &amp; EOD'!NFV29</f>
        <v>0</v>
      </c>
      <c r="NJN6" s="243">
        <f>'Inbound SOS &amp; EOD'!NFW29</f>
        <v>0</v>
      </c>
      <c r="NJO6" s="243">
        <f>'Inbound SOS &amp; EOD'!NFX29</f>
        <v>0</v>
      </c>
      <c r="NJP6" s="243">
        <f>'Inbound SOS &amp; EOD'!NFY29</f>
        <v>0</v>
      </c>
      <c r="NJQ6" s="243">
        <f>'Inbound SOS &amp; EOD'!NFZ29</f>
        <v>0</v>
      </c>
      <c r="NJR6" s="243">
        <f>'Inbound SOS &amp; EOD'!NGA29</f>
        <v>0</v>
      </c>
      <c r="NJS6" s="243">
        <f>'Inbound SOS &amp; EOD'!NGB29</f>
        <v>0</v>
      </c>
      <c r="NJT6" s="243">
        <f>'Inbound SOS &amp; EOD'!NGC29</f>
        <v>0</v>
      </c>
      <c r="NJU6" s="243">
        <f>'Inbound SOS &amp; EOD'!NGD29</f>
        <v>0</v>
      </c>
      <c r="NJV6" s="243">
        <f>'Inbound SOS &amp; EOD'!NGE29</f>
        <v>0</v>
      </c>
      <c r="NJW6" s="243">
        <f>'Inbound SOS &amp; EOD'!NGF29</f>
        <v>0</v>
      </c>
      <c r="NJX6" s="243">
        <f>'Inbound SOS &amp; EOD'!NGG29</f>
        <v>0</v>
      </c>
      <c r="NJY6" s="243">
        <f>'Inbound SOS &amp; EOD'!NGH29</f>
        <v>0</v>
      </c>
      <c r="NJZ6" s="243">
        <f>'Inbound SOS &amp; EOD'!NGI29</f>
        <v>0</v>
      </c>
      <c r="NKA6" s="243">
        <f>'Inbound SOS &amp; EOD'!NGJ29</f>
        <v>0</v>
      </c>
      <c r="NKB6" s="243">
        <f>'Inbound SOS &amp; EOD'!NGK29</f>
        <v>0</v>
      </c>
      <c r="NKC6" s="243">
        <f>'Inbound SOS &amp; EOD'!NGL29</f>
        <v>0</v>
      </c>
      <c r="NKD6" s="243">
        <f>'Inbound SOS &amp; EOD'!NGM29</f>
        <v>0</v>
      </c>
      <c r="NKE6" s="243">
        <f>'Inbound SOS &amp; EOD'!NGN29</f>
        <v>0</v>
      </c>
      <c r="NKF6" s="243">
        <f>'Inbound SOS &amp; EOD'!NGO29</f>
        <v>0</v>
      </c>
      <c r="NKG6" s="243">
        <f>'Inbound SOS &amp; EOD'!NGP29</f>
        <v>0</v>
      </c>
      <c r="NKH6" s="243">
        <f>'Inbound SOS &amp; EOD'!NGQ29</f>
        <v>0</v>
      </c>
      <c r="NKI6" s="243">
        <f>'Inbound SOS &amp; EOD'!NGR29</f>
        <v>0</v>
      </c>
      <c r="NKJ6" s="243">
        <f>'Inbound SOS &amp; EOD'!NGS29</f>
        <v>0</v>
      </c>
      <c r="NKK6" s="243">
        <f>'Inbound SOS &amp; EOD'!NGT29</f>
        <v>0</v>
      </c>
      <c r="NKL6" s="243">
        <f>'Inbound SOS &amp; EOD'!NGU29</f>
        <v>0</v>
      </c>
      <c r="NKM6" s="243">
        <f>'Inbound SOS &amp; EOD'!NGV29</f>
        <v>0</v>
      </c>
      <c r="NKN6" s="243">
        <f>'Inbound SOS &amp; EOD'!NGW29</f>
        <v>0</v>
      </c>
      <c r="NKO6" s="243">
        <f>'Inbound SOS &amp; EOD'!NGX29</f>
        <v>0</v>
      </c>
      <c r="NKP6" s="243">
        <f>'Inbound SOS &amp; EOD'!NGY29</f>
        <v>0</v>
      </c>
      <c r="NKQ6" s="243">
        <f>'Inbound SOS &amp; EOD'!NGZ29</f>
        <v>0</v>
      </c>
      <c r="NKR6" s="243">
        <f>'Inbound SOS &amp; EOD'!NHA29</f>
        <v>0</v>
      </c>
      <c r="NKS6" s="243">
        <f>'Inbound SOS &amp; EOD'!NHB29</f>
        <v>0</v>
      </c>
      <c r="NKT6" s="243">
        <f>'Inbound SOS &amp; EOD'!NHC29</f>
        <v>0</v>
      </c>
      <c r="NKU6" s="243">
        <f>'Inbound SOS &amp; EOD'!NHD29</f>
        <v>0</v>
      </c>
      <c r="NKV6" s="243">
        <f>'Inbound SOS &amp; EOD'!NHE29</f>
        <v>0</v>
      </c>
      <c r="NKW6" s="243">
        <f>'Inbound SOS &amp; EOD'!NHF29</f>
        <v>0</v>
      </c>
      <c r="NKX6" s="243">
        <f>'Inbound SOS &amp; EOD'!NHG29</f>
        <v>0</v>
      </c>
      <c r="NKY6" s="243">
        <f>'Inbound SOS &amp; EOD'!NHH29</f>
        <v>0</v>
      </c>
      <c r="NKZ6" s="243">
        <f>'Inbound SOS &amp; EOD'!NHI29</f>
        <v>0</v>
      </c>
      <c r="NLA6" s="243">
        <f>'Inbound SOS &amp; EOD'!NHJ29</f>
        <v>0</v>
      </c>
      <c r="NLB6" s="243">
        <f>'Inbound SOS &amp; EOD'!NHK29</f>
        <v>0</v>
      </c>
      <c r="NLC6" s="243">
        <f>'Inbound SOS &amp; EOD'!NHL29</f>
        <v>0</v>
      </c>
      <c r="NLD6" s="243">
        <f>'Inbound SOS &amp; EOD'!NHM29</f>
        <v>0</v>
      </c>
      <c r="NLE6" s="243">
        <f>'Inbound SOS &amp; EOD'!NHN29</f>
        <v>0</v>
      </c>
      <c r="NLF6" s="243">
        <f>'Inbound SOS &amp; EOD'!NHO29</f>
        <v>0</v>
      </c>
      <c r="NLG6" s="243">
        <f>'Inbound SOS &amp; EOD'!NHP29</f>
        <v>0</v>
      </c>
      <c r="NLH6" s="243">
        <f>'Inbound SOS &amp; EOD'!NHQ29</f>
        <v>0</v>
      </c>
      <c r="NLI6" s="243">
        <f>'Inbound SOS &amp; EOD'!NHR29</f>
        <v>0</v>
      </c>
      <c r="NLJ6" s="243">
        <f>'Inbound SOS &amp; EOD'!NHS29</f>
        <v>0</v>
      </c>
      <c r="NLK6" s="243">
        <f>'Inbound SOS &amp; EOD'!NHT29</f>
        <v>0</v>
      </c>
      <c r="NLL6" s="243">
        <f>'Inbound SOS &amp; EOD'!NHU29</f>
        <v>0</v>
      </c>
      <c r="NLM6" s="243">
        <f>'Inbound SOS &amp; EOD'!NHV29</f>
        <v>0</v>
      </c>
      <c r="NLN6" s="243">
        <f>'Inbound SOS &amp; EOD'!NHW29</f>
        <v>0</v>
      </c>
      <c r="NLO6" s="243">
        <f>'Inbound SOS &amp; EOD'!NHX29</f>
        <v>0</v>
      </c>
      <c r="NLP6" s="243">
        <f>'Inbound SOS &amp; EOD'!NHY29</f>
        <v>0</v>
      </c>
      <c r="NLQ6" s="243">
        <f>'Inbound SOS &amp; EOD'!NHZ29</f>
        <v>0</v>
      </c>
      <c r="NLR6" s="243">
        <f>'Inbound SOS &amp; EOD'!NIA29</f>
        <v>0</v>
      </c>
      <c r="NLS6" s="243">
        <f>'Inbound SOS &amp; EOD'!NIB29</f>
        <v>0</v>
      </c>
      <c r="NLT6" s="243">
        <f>'Inbound SOS &amp; EOD'!NIC29</f>
        <v>0</v>
      </c>
      <c r="NLU6" s="243">
        <f>'Inbound SOS &amp; EOD'!NID29</f>
        <v>0</v>
      </c>
      <c r="NLV6" s="243">
        <f>'Inbound SOS &amp; EOD'!NIE29</f>
        <v>0</v>
      </c>
      <c r="NLW6" s="243">
        <f>'Inbound SOS &amp; EOD'!NIF29</f>
        <v>0</v>
      </c>
      <c r="NLX6" s="243">
        <f>'Inbound SOS &amp; EOD'!NIG29</f>
        <v>0</v>
      </c>
      <c r="NLY6" s="243">
        <f>'Inbound SOS &amp; EOD'!NIH29</f>
        <v>0</v>
      </c>
      <c r="NLZ6" s="243">
        <f>'Inbound SOS &amp; EOD'!NII29</f>
        <v>0</v>
      </c>
      <c r="NMA6" s="243">
        <f>'Inbound SOS &amp; EOD'!NIJ29</f>
        <v>0</v>
      </c>
      <c r="NMB6" s="243">
        <f>'Inbound SOS &amp; EOD'!NIK29</f>
        <v>0</v>
      </c>
      <c r="NMC6" s="243">
        <f>'Inbound SOS &amp; EOD'!NIL29</f>
        <v>0</v>
      </c>
      <c r="NMD6" s="243">
        <f>'Inbound SOS &amp; EOD'!NIM29</f>
        <v>0</v>
      </c>
      <c r="NME6" s="243">
        <f>'Inbound SOS &amp; EOD'!NIN29</f>
        <v>0</v>
      </c>
      <c r="NMF6" s="243">
        <f>'Inbound SOS &amp; EOD'!NIO29</f>
        <v>0</v>
      </c>
      <c r="NMG6" s="243">
        <f>'Inbound SOS &amp; EOD'!NIP29</f>
        <v>0</v>
      </c>
      <c r="NMH6" s="243">
        <f>'Inbound SOS &amp; EOD'!NIQ29</f>
        <v>0</v>
      </c>
      <c r="NMI6" s="243">
        <f>'Inbound SOS &amp; EOD'!NIR29</f>
        <v>0</v>
      </c>
      <c r="NMJ6" s="243">
        <f>'Inbound SOS &amp; EOD'!NIS29</f>
        <v>0</v>
      </c>
      <c r="NMK6" s="243">
        <f>'Inbound SOS &amp; EOD'!NIT29</f>
        <v>0</v>
      </c>
      <c r="NML6" s="243">
        <f>'Inbound SOS &amp; EOD'!NIU29</f>
        <v>0</v>
      </c>
      <c r="NMM6" s="243">
        <f>'Inbound SOS &amp; EOD'!NIV29</f>
        <v>0</v>
      </c>
      <c r="NMN6" s="243">
        <f>'Inbound SOS &amp; EOD'!NIW29</f>
        <v>0</v>
      </c>
      <c r="NMO6" s="243">
        <f>'Inbound SOS &amp; EOD'!NIX29</f>
        <v>0</v>
      </c>
      <c r="NMP6" s="243">
        <f>'Inbound SOS &amp; EOD'!NIY29</f>
        <v>0</v>
      </c>
      <c r="NMQ6" s="243">
        <f>'Inbound SOS &amp; EOD'!NIZ29</f>
        <v>0</v>
      </c>
      <c r="NMR6" s="243">
        <f>'Inbound SOS &amp; EOD'!NJA29</f>
        <v>0</v>
      </c>
      <c r="NMS6" s="243">
        <f>'Inbound SOS &amp; EOD'!NJB29</f>
        <v>0</v>
      </c>
      <c r="NMT6" s="243">
        <f>'Inbound SOS &amp; EOD'!NJC29</f>
        <v>0</v>
      </c>
      <c r="NMU6" s="243">
        <f>'Inbound SOS &amp; EOD'!NJD29</f>
        <v>0</v>
      </c>
      <c r="NMV6" s="243">
        <f>'Inbound SOS &amp; EOD'!NJE29</f>
        <v>0</v>
      </c>
      <c r="NMW6" s="243">
        <f>'Inbound SOS &amp; EOD'!NJF29</f>
        <v>0</v>
      </c>
      <c r="NMX6" s="243">
        <f>'Inbound SOS &amp; EOD'!NJG29</f>
        <v>0</v>
      </c>
      <c r="NMY6" s="243">
        <f>'Inbound SOS &amp; EOD'!NJH29</f>
        <v>0</v>
      </c>
      <c r="NMZ6" s="243">
        <f>'Inbound SOS &amp; EOD'!NJI29</f>
        <v>0</v>
      </c>
      <c r="NNA6" s="243">
        <f>'Inbound SOS &amp; EOD'!NJJ29</f>
        <v>0</v>
      </c>
      <c r="NNB6" s="243">
        <f>'Inbound SOS &amp; EOD'!NJK29</f>
        <v>0</v>
      </c>
      <c r="NNC6" s="243">
        <f>'Inbound SOS &amp; EOD'!NJL29</f>
        <v>0</v>
      </c>
      <c r="NND6" s="243">
        <f>'Inbound SOS &amp; EOD'!NJM29</f>
        <v>0</v>
      </c>
      <c r="NNE6" s="243">
        <f>'Inbound SOS &amp; EOD'!NJN29</f>
        <v>0</v>
      </c>
      <c r="NNF6" s="243">
        <f>'Inbound SOS &amp; EOD'!NJO29</f>
        <v>0</v>
      </c>
      <c r="NNG6" s="243">
        <f>'Inbound SOS &amp; EOD'!NJP29</f>
        <v>0</v>
      </c>
      <c r="NNH6" s="243">
        <f>'Inbound SOS &amp; EOD'!NJQ29</f>
        <v>0</v>
      </c>
      <c r="NNI6" s="243">
        <f>'Inbound SOS &amp; EOD'!NJR29</f>
        <v>0</v>
      </c>
      <c r="NNJ6" s="243">
        <f>'Inbound SOS &amp; EOD'!NJS29</f>
        <v>0</v>
      </c>
      <c r="NNK6" s="243">
        <f>'Inbound SOS &amp; EOD'!NJT29</f>
        <v>0</v>
      </c>
      <c r="NNL6" s="243">
        <f>'Inbound SOS &amp; EOD'!NJU29</f>
        <v>0</v>
      </c>
      <c r="NNM6" s="243">
        <f>'Inbound SOS &amp; EOD'!NJV29</f>
        <v>0</v>
      </c>
      <c r="NNN6" s="243">
        <f>'Inbound SOS &amp; EOD'!NJW29</f>
        <v>0</v>
      </c>
      <c r="NNO6" s="243">
        <f>'Inbound SOS &amp; EOD'!NJX29</f>
        <v>0</v>
      </c>
      <c r="NNP6" s="243">
        <f>'Inbound SOS &amp; EOD'!NJY29</f>
        <v>0</v>
      </c>
      <c r="NNQ6" s="243">
        <f>'Inbound SOS &amp; EOD'!NJZ29</f>
        <v>0</v>
      </c>
      <c r="NNR6" s="243">
        <f>'Inbound SOS &amp; EOD'!NKA29</f>
        <v>0</v>
      </c>
      <c r="NNS6" s="243">
        <f>'Inbound SOS &amp; EOD'!NKB29</f>
        <v>0</v>
      </c>
      <c r="NNT6" s="243">
        <f>'Inbound SOS &amp; EOD'!NKC29</f>
        <v>0</v>
      </c>
      <c r="NNU6" s="243">
        <f>'Inbound SOS &amp; EOD'!NKD29</f>
        <v>0</v>
      </c>
      <c r="NNV6" s="243">
        <f>'Inbound SOS &amp; EOD'!NKE29</f>
        <v>0</v>
      </c>
      <c r="NNW6" s="243">
        <f>'Inbound SOS &amp; EOD'!NKF29</f>
        <v>0</v>
      </c>
      <c r="NNX6" s="243">
        <f>'Inbound SOS &amp; EOD'!NKG29</f>
        <v>0</v>
      </c>
      <c r="NNY6" s="243">
        <f>'Inbound SOS &amp; EOD'!NKH29</f>
        <v>0</v>
      </c>
      <c r="NNZ6" s="243">
        <f>'Inbound SOS &amp; EOD'!NKI29</f>
        <v>0</v>
      </c>
      <c r="NOA6" s="243">
        <f>'Inbound SOS &amp; EOD'!NKJ29</f>
        <v>0</v>
      </c>
      <c r="NOB6" s="243">
        <f>'Inbound SOS &amp; EOD'!NKK29</f>
        <v>0</v>
      </c>
      <c r="NOC6" s="243">
        <f>'Inbound SOS &amp; EOD'!NKL29</f>
        <v>0</v>
      </c>
      <c r="NOD6" s="243">
        <f>'Inbound SOS &amp; EOD'!NKM29</f>
        <v>0</v>
      </c>
      <c r="NOE6" s="243">
        <f>'Inbound SOS &amp; EOD'!NKN29</f>
        <v>0</v>
      </c>
      <c r="NOF6" s="243">
        <f>'Inbound SOS &amp; EOD'!NKO29</f>
        <v>0</v>
      </c>
      <c r="NOG6" s="243">
        <f>'Inbound SOS &amp; EOD'!NKP29</f>
        <v>0</v>
      </c>
      <c r="NOH6" s="243">
        <f>'Inbound SOS &amp; EOD'!NKQ29</f>
        <v>0</v>
      </c>
      <c r="NOI6" s="243">
        <f>'Inbound SOS &amp; EOD'!NKR29</f>
        <v>0</v>
      </c>
      <c r="NOJ6" s="243">
        <f>'Inbound SOS &amp; EOD'!NKS29</f>
        <v>0</v>
      </c>
      <c r="NOK6" s="243">
        <f>'Inbound SOS &amp; EOD'!NKT29</f>
        <v>0</v>
      </c>
      <c r="NOL6" s="243">
        <f>'Inbound SOS &amp; EOD'!NKU29</f>
        <v>0</v>
      </c>
      <c r="NOM6" s="243">
        <f>'Inbound SOS &amp; EOD'!NKV29</f>
        <v>0</v>
      </c>
      <c r="NON6" s="243">
        <f>'Inbound SOS &amp; EOD'!NKW29</f>
        <v>0</v>
      </c>
      <c r="NOO6" s="243">
        <f>'Inbound SOS &amp; EOD'!NKX29</f>
        <v>0</v>
      </c>
      <c r="NOP6" s="243">
        <f>'Inbound SOS &amp; EOD'!NKY29</f>
        <v>0</v>
      </c>
      <c r="NOQ6" s="243">
        <f>'Inbound SOS &amp; EOD'!NKZ29</f>
        <v>0</v>
      </c>
      <c r="NOR6" s="243">
        <f>'Inbound SOS &amp; EOD'!NLA29</f>
        <v>0</v>
      </c>
      <c r="NOS6" s="243">
        <f>'Inbound SOS &amp; EOD'!NLB29</f>
        <v>0</v>
      </c>
      <c r="NOT6" s="243">
        <f>'Inbound SOS &amp; EOD'!NLC29</f>
        <v>0</v>
      </c>
      <c r="NOU6" s="243">
        <f>'Inbound SOS &amp; EOD'!NLD29</f>
        <v>0</v>
      </c>
      <c r="NOV6" s="243">
        <f>'Inbound SOS &amp; EOD'!NLE29</f>
        <v>0</v>
      </c>
      <c r="NOW6" s="243">
        <f>'Inbound SOS &amp; EOD'!NLF29</f>
        <v>0</v>
      </c>
      <c r="NOX6" s="243">
        <f>'Inbound SOS &amp; EOD'!NLG29</f>
        <v>0</v>
      </c>
      <c r="NOY6" s="243">
        <f>'Inbound SOS &amp; EOD'!NLH29</f>
        <v>0</v>
      </c>
      <c r="NOZ6" s="243">
        <f>'Inbound SOS &amp; EOD'!NLI29</f>
        <v>0</v>
      </c>
      <c r="NPA6" s="243">
        <f>'Inbound SOS &amp; EOD'!NLJ29</f>
        <v>0</v>
      </c>
      <c r="NPB6" s="243">
        <f>'Inbound SOS &amp; EOD'!NLK29</f>
        <v>0</v>
      </c>
      <c r="NPC6" s="243">
        <f>'Inbound SOS &amp; EOD'!NLL29</f>
        <v>0</v>
      </c>
      <c r="NPD6" s="243">
        <f>'Inbound SOS &amp; EOD'!NLM29</f>
        <v>0</v>
      </c>
      <c r="NPE6" s="243">
        <f>'Inbound SOS &amp; EOD'!NLN29</f>
        <v>0</v>
      </c>
      <c r="NPF6" s="243">
        <f>'Inbound SOS &amp; EOD'!NLO29</f>
        <v>0</v>
      </c>
      <c r="NPG6" s="243">
        <f>'Inbound SOS &amp; EOD'!NLP29</f>
        <v>0</v>
      </c>
      <c r="NPH6" s="243">
        <f>'Inbound SOS &amp; EOD'!NLQ29</f>
        <v>0</v>
      </c>
      <c r="NPI6" s="243">
        <f>'Inbound SOS &amp; EOD'!NLR29</f>
        <v>0</v>
      </c>
      <c r="NPJ6" s="243">
        <f>'Inbound SOS &amp; EOD'!NLS29</f>
        <v>0</v>
      </c>
      <c r="NPK6" s="243">
        <f>'Inbound SOS &amp; EOD'!NLT29</f>
        <v>0</v>
      </c>
      <c r="NPL6" s="243">
        <f>'Inbound SOS &amp; EOD'!NLU29</f>
        <v>0</v>
      </c>
      <c r="NPM6" s="243">
        <f>'Inbound SOS &amp; EOD'!NLV29</f>
        <v>0</v>
      </c>
      <c r="NPN6" s="243">
        <f>'Inbound SOS &amp; EOD'!NLW29</f>
        <v>0</v>
      </c>
      <c r="NPO6" s="243">
        <f>'Inbound SOS &amp; EOD'!NLX29</f>
        <v>0</v>
      </c>
      <c r="NPP6" s="243">
        <f>'Inbound SOS &amp; EOD'!NLY29</f>
        <v>0</v>
      </c>
      <c r="NPQ6" s="243">
        <f>'Inbound SOS &amp; EOD'!NLZ29</f>
        <v>0</v>
      </c>
      <c r="NPR6" s="243">
        <f>'Inbound SOS &amp; EOD'!NMA29</f>
        <v>0</v>
      </c>
      <c r="NPS6" s="243">
        <f>'Inbound SOS &amp; EOD'!NMB29</f>
        <v>0</v>
      </c>
      <c r="NPT6" s="243">
        <f>'Inbound SOS &amp; EOD'!NMC29</f>
        <v>0</v>
      </c>
      <c r="NPU6" s="243">
        <f>'Inbound SOS &amp; EOD'!NMD29</f>
        <v>0</v>
      </c>
      <c r="NPV6" s="243">
        <f>'Inbound SOS &amp; EOD'!NME29</f>
        <v>0</v>
      </c>
      <c r="NPW6" s="243">
        <f>'Inbound SOS &amp; EOD'!NMF29</f>
        <v>0</v>
      </c>
      <c r="NPX6" s="243">
        <f>'Inbound SOS &amp; EOD'!NMG29</f>
        <v>0</v>
      </c>
      <c r="NPY6" s="243">
        <f>'Inbound SOS &amp; EOD'!NMH29</f>
        <v>0</v>
      </c>
      <c r="NPZ6" s="243">
        <f>'Inbound SOS &amp; EOD'!NMI29</f>
        <v>0</v>
      </c>
      <c r="NQA6" s="243">
        <f>'Inbound SOS &amp; EOD'!NMJ29</f>
        <v>0</v>
      </c>
      <c r="NQB6" s="243">
        <f>'Inbound SOS &amp; EOD'!NMK29</f>
        <v>0</v>
      </c>
      <c r="NQC6" s="243">
        <f>'Inbound SOS &amp; EOD'!NML29</f>
        <v>0</v>
      </c>
      <c r="NQD6" s="243">
        <f>'Inbound SOS &amp; EOD'!NMM29</f>
        <v>0</v>
      </c>
      <c r="NQE6" s="243">
        <f>'Inbound SOS &amp; EOD'!NMN29</f>
        <v>0</v>
      </c>
      <c r="NQF6" s="243">
        <f>'Inbound SOS &amp; EOD'!NMO29</f>
        <v>0</v>
      </c>
      <c r="NQG6" s="243">
        <f>'Inbound SOS &amp; EOD'!NMP29</f>
        <v>0</v>
      </c>
      <c r="NQH6" s="243">
        <f>'Inbound SOS &amp; EOD'!NMQ29</f>
        <v>0</v>
      </c>
      <c r="NQI6" s="243">
        <f>'Inbound SOS &amp; EOD'!NMR29</f>
        <v>0</v>
      </c>
      <c r="NQJ6" s="243">
        <f>'Inbound SOS &amp; EOD'!NMS29</f>
        <v>0</v>
      </c>
      <c r="NQK6" s="243">
        <f>'Inbound SOS &amp; EOD'!NMT29</f>
        <v>0</v>
      </c>
      <c r="NQL6" s="243">
        <f>'Inbound SOS &amp; EOD'!NMU29</f>
        <v>0</v>
      </c>
      <c r="NQM6" s="243">
        <f>'Inbound SOS &amp; EOD'!NMV29</f>
        <v>0</v>
      </c>
      <c r="NQN6" s="243">
        <f>'Inbound SOS &amp; EOD'!NMW29</f>
        <v>0</v>
      </c>
      <c r="NQO6" s="243">
        <f>'Inbound SOS &amp; EOD'!NMX29</f>
        <v>0</v>
      </c>
      <c r="NQP6" s="243">
        <f>'Inbound SOS &amp; EOD'!NMY29</f>
        <v>0</v>
      </c>
      <c r="NQQ6" s="243">
        <f>'Inbound SOS &amp; EOD'!NMZ29</f>
        <v>0</v>
      </c>
      <c r="NQR6" s="243">
        <f>'Inbound SOS &amp; EOD'!NNA29</f>
        <v>0</v>
      </c>
      <c r="NQS6" s="243">
        <f>'Inbound SOS &amp; EOD'!NNB29</f>
        <v>0</v>
      </c>
      <c r="NQT6" s="243">
        <f>'Inbound SOS &amp; EOD'!NNC29</f>
        <v>0</v>
      </c>
      <c r="NQU6" s="243">
        <f>'Inbound SOS &amp; EOD'!NND29</f>
        <v>0</v>
      </c>
      <c r="NQV6" s="243">
        <f>'Inbound SOS &amp; EOD'!NNE29</f>
        <v>0</v>
      </c>
      <c r="NQW6" s="243">
        <f>'Inbound SOS &amp; EOD'!NNF29</f>
        <v>0</v>
      </c>
      <c r="NQX6" s="243">
        <f>'Inbound SOS &amp; EOD'!NNG29</f>
        <v>0</v>
      </c>
      <c r="NQY6" s="243">
        <f>'Inbound SOS &amp; EOD'!NNH29</f>
        <v>0</v>
      </c>
      <c r="NQZ6" s="243">
        <f>'Inbound SOS &amp; EOD'!NNI29</f>
        <v>0</v>
      </c>
      <c r="NRA6" s="243">
        <f>'Inbound SOS &amp; EOD'!NNJ29</f>
        <v>0</v>
      </c>
      <c r="NRB6" s="243">
        <f>'Inbound SOS &amp; EOD'!NNK29</f>
        <v>0</v>
      </c>
      <c r="NRC6" s="243">
        <f>'Inbound SOS &amp; EOD'!NNL29</f>
        <v>0</v>
      </c>
      <c r="NRD6" s="243">
        <f>'Inbound SOS &amp; EOD'!NNM29</f>
        <v>0</v>
      </c>
      <c r="NRE6" s="243">
        <f>'Inbound SOS &amp; EOD'!NNN29</f>
        <v>0</v>
      </c>
      <c r="NRF6" s="243">
        <f>'Inbound SOS &amp; EOD'!NNO29</f>
        <v>0</v>
      </c>
      <c r="NRG6" s="243">
        <f>'Inbound SOS &amp; EOD'!NNP29</f>
        <v>0</v>
      </c>
      <c r="NRH6" s="243">
        <f>'Inbound SOS &amp; EOD'!NNQ29</f>
        <v>0</v>
      </c>
      <c r="NRI6" s="243">
        <f>'Inbound SOS &amp; EOD'!NNR29</f>
        <v>0</v>
      </c>
      <c r="NRJ6" s="243">
        <f>'Inbound SOS &amp; EOD'!NNS29</f>
        <v>0</v>
      </c>
      <c r="NRK6" s="243">
        <f>'Inbound SOS &amp; EOD'!NNT29</f>
        <v>0</v>
      </c>
      <c r="NRL6" s="243">
        <f>'Inbound SOS &amp; EOD'!NNU29</f>
        <v>0</v>
      </c>
      <c r="NRM6" s="243">
        <f>'Inbound SOS &amp; EOD'!NNV29</f>
        <v>0</v>
      </c>
      <c r="NRN6" s="243">
        <f>'Inbound SOS &amp; EOD'!NNW29</f>
        <v>0</v>
      </c>
      <c r="NRO6" s="243">
        <f>'Inbound SOS &amp; EOD'!NNX29</f>
        <v>0</v>
      </c>
      <c r="NRP6" s="243">
        <f>'Inbound SOS &amp; EOD'!NNY29</f>
        <v>0</v>
      </c>
      <c r="NRQ6" s="243">
        <f>'Inbound SOS &amp; EOD'!NNZ29</f>
        <v>0</v>
      </c>
      <c r="NRR6" s="243">
        <f>'Inbound SOS &amp; EOD'!NOA29</f>
        <v>0</v>
      </c>
      <c r="NRS6" s="243">
        <f>'Inbound SOS &amp; EOD'!NOB29</f>
        <v>0</v>
      </c>
      <c r="NRT6" s="243">
        <f>'Inbound SOS &amp; EOD'!NOC29</f>
        <v>0</v>
      </c>
      <c r="NRU6" s="243">
        <f>'Inbound SOS &amp; EOD'!NOD29</f>
        <v>0</v>
      </c>
      <c r="NRV6" s="243">
        <f>'Inbound SOS &amp; EOD'!NOE29</f>
        <v>0</v>
      </c>
      <c r="NRW6" s="243">
        <f>'Inbound SOS &amp; EOD'!NOF29</f>
        <v>0</v>
      </c>
      <c r="NRX6" s="243">
        <f>'Inbound SOS &amp; EOD'!NOG29</f>
        <v>0</v>
      </c>
      <c r="NRY6" s="243">
        <f>'Inbound SOS &amp; EOD'!NOH29</f>
        <v>0</v>
      </c>
      <c r="NRZ6" s="243">
        <f>'Inbound SOS &amp; EOD'!NOI29</f>
        <v>0</v>
      </c>
      <c r="NSA6" s="243">
        <f>'Inbound SOS &amp; EOD'!NOJ29</f>
        <v>0</v>
      </c>
      <c r="NSB6" s="243">
        <f>'Inbound SOS &amp; EOD'!NOK29</f>
        <v>0</v>
      </c>
      <c r="NSC6" s="243">
        <f>'Inbound SOS &amp; EOD'!NOL29</f>
        <v>0</v>
      </c>
      <c r="NSD6" s="243">
        <f>'Inbound SOS &amp; EOD'!NOM29</f>
        <v>0</v>
      </c>
      <c r="NSE6" s="243">
        <f>'Inbound SOS &amp; EOD'!NON29</f>
        <v>0</v>
      </c>
      <c r="NSF6" s="243">
        <f>'Inbound SOS &amp; EOD'!NOO29</f>
        <v>0</v>
      </c>
      <c r="NSG6" s="243">
        <f>'Inbound SOS &amp; EOD'!NOP29</f>
        <v>0</v>
      </c>
      <c r="NSH6" s="243">
        <f>'Inbound SOS &amp; EOD'!NOQ29</f>
        <v>0</v>
      </c>
      <c r="NSI6" s="243">
        <f>'Inbound SOS &amp; EOD'!NOR29</f>
        <v>0</v>
      </c>
      <c r="NSJ6" s="243">
        <f>'Inbound SOS &amp; EOD'!NOS29</f>
        <v>0</v>
      </c>
      <c r="NSK6" s="243">
        <f>'Inbound SOS &amp; EOD'!NOT29</f>
        <v>0</v>
      </c>
      <c r="NSL6" s="243">
        <f>'Inbound SOS &amp; EOD'!NOU29</f>
        <v>0</v>
      </c>
      <c r="NSM6" s="243">
        <f>'Inbound SOS &amp; EOD'!NOV29</f>
        <v>0</v>
      </c>
      <c r="NSN6" s="243">
        <f>'Inbound SOS &amp; EOD'!NOW29</f>
        <v>0</v>
      </c>
      <c r="NSO6" s="243">
        <f>'Inbound SOS &amp; EOD'!NOX29</f>
        <v>0</v>
      </c>
      <c r="NSP6" s="243">
        <f>'Inbound SOS &amp; EOD'!NOY29</f>
        <v>0</v>
      </c>
      <c r="NSQ6" s="243">
        <f>'Inbound SOS &amp; EOD'!NOZ29</f>
        <v>0</v>
      </c>
      <c r="NSR6" s="243">
        <f>'Inbound SOS &amp; EOD'!NPA29</f>
        <v>0</v>
      </c>
      <c r="NSS6" s="243">
        <f>'Inbound SOS &amp; EOD'!NPB29</f>
        <v>0</v>
      </c>
      <c r="NST6" s="243">
        <f>'Inbound SOS &amp; EOD'!NPC29</f>
        <v>0</v>
      </c>
      <c r="NSU6" s="243">
        <f>'Inbound SOS &amp; EOD'!NPD29</f>
        <v>0</v>
      </c>
      <c r="NSV6" s="243">
        <f>'Inbound SOS &amp; EOD'!NPE29</f>
        <v>0</v>
      </c>
      <c r="NSW6" s="243">
        <f>'Inbound SOS &amp; EOD'!NPF29</f>
        <v>0</v>
      </c>
      <c r="NSX6" s="243">
        <f>'Inbound SOS &amp; EOD'!NPG29</f>
        <v>0</v>
      </c>
      <c r="NSY6" s="243">
        <f>'Inbound SOS &amp; EOD'!NPH29</f>
        <v>0</v>
      </c>
      <c r="NSZ6" s="243">
        <f>'Inbound SOS &amp; EOD'!NPI29</f>
        <v>0</v>
      </c>
      <c r="NTA6" s="243">
        <f>'Inbound SOS &amp; EOD'!NPJ29</f>
        <v>0</v>
      </c>
      <c r="NTB6" s="243">
        <f>'Inbound SOS &amp; EOD'!NPK29</f>
        <v>0</v>
      </c>
      <c r="NTC6" s="243">
        <f>'Inbound SOS &amp; EOD'!NPL29</f>
        <v>0</v>
      </c>
      <c r="NTD6" s="243">
        <f>'Inbound SOS &amp; EOD'!NPM29</f>
        <v>0</v>
      </c>
      <c r="NTE6" s="243">
        <f>'Inbound SOS &amp; EOD'!NPN29</f>
        <v>0</v>
      </c>
      <c r="NTF6" s="243">
        <f>'Inbound SOS &amp; EOD'!NPO29</f>
        <v>0</v>
      </c>
      <c r="NTG6" s="243">
        <f>'Inbound SOS &amp; EOD'!NPP29</f>
        <v>0</v>
      </c>
      <c r="NTH6" s="243">
        <f>'Inbound SOS &amp; EOD'!NPQ29</f>
        <v>0</v>
      </c>
      <c r="NTI6" s="243">
        <f>'Inbound SOS &amp; EOD'!NPR29</f>
        <v>0</v>
      </c>
      <c r="NTJ6" s="243">
        <f>'Inbound SOS &amp; EOD'!NPS29</f>
        <v>0</v>
      </c>
      <c r="NTK6" s="243">
        <f>'Inbound SOS &amp; EOD'!NPT29</f>
        <v>0</v>
      </c>
      <c r="NTL6" s="243">
        <f>'Inbound SOS &amp; EOD'!NPU29</f>
        <v>0</v>
      </c>
      <c r="NTM6" s="243">
        <f>'Inbound SOS &amp; EOD'!NPV29</f>
        <v>0</v>
      </c>
      <c r="NTN6" s="243">
        <f>'Inbound SOS &amp; EOD'!NPW29</f>
        <v>0</v>
      </c>
      <c r="NTO6" s="243">
        <f>'Inbound SOS &amp; EOD'!NPX29</f>
        <v>0</v>
      </c>
      <c r="NTP6" s="243">
        <f>'Inbound SOS &amp; EOD'!NPY29</f>
        <v>0</v>
      </c>
      <c r="NTQ6" s="243">
        <f>'Inbound SOS &amp; EOD'!NPZ29</f>
        <v>0</v>
      </c>
      <c r="NTR6" s="243">
        <f>'Inbound SOS &amp; EOD'!NQA29</f>
        <v>0</v>
      </c>
      <c r="NTS6" s="243">
        <f>'Inbound SOS &amp; EOD'!NQB29</f>
        <v>0</v>
      </c>
      <c r="NTT6" s="243">
        <f>'Inbound SOS &amp; EOD'!NQC29</f>
        <v>0</v>
      </c>
      <c r="NTU6" s="243">
        <f>'Inbound SOS &amp; EOD'!NQD29</f>
        <v>0</v>
      </c>
      <c r="NTV6" s="243">
        <f>'Inbound SOS &amp; EOD'!NQE29</f>
        <v>0</v>
      </c>
      <c r="NTW6" s="243">
        <f>'Inbound SOS &amp; EOD'!NQF29</f>
        <v>0</v>
      </c>
      <c r="NTX6" s="243">
        <f>'Inbound SOS &amp; EOD'!NQG29</f>
        <v>0</v>
      </c>
      <c r="NTY6" s="243">
        <f>'Inbound SOS &amp; EOD'!NQH29</f>
        <v>0</v>
      </c>
      <c r="NTZ6" s="243">
        <f>'Inbound SOS &amp; EOD'!NQI29</f>
        <v>0</v>
      </c>
      <c r="NUA6" s="243">
        <f>'Inbound SOS &amp; EOD'!NQJ29</f>
        <v>0</v>
      </c>
      <c r="NUB6" s="243">
        <f>'Inbound SOS &amp; EOD'!NQK29</f>
        <v>0</v>
      </c>
      <c r="NUC6" s="243">
        <f>'Inbound SOS &amp; EOD'!NQL29</f>
        <v>0</v>
      </c>
      <c r="NUD6" s="243">
        <f>'Inbound SOS &amp; EOD'!NQM29</f>
        <v>0</v>
      </c>
      <c r="NUE6" s="243">
        <f>'Inbound SOS &amp; EOD'!NQN29</f>
        <v>0</v>
      </c>
      <c r="NUF6" s="243">
        <f>'Inbound SOS &amp; EOD'!NQO29</f>
        <v>0</v>
      </c>
      <c r="NUG6" s="243">
        <f>'Inbound SOS &amp; EOD'!NQP29</f>
        <v>0</v>
      </c>
      <c r="NUH6" s="243">
        <f>'Inbound SOS &amp; EOD'!NQQ29</f>
        <v>0</v>
      </c>
      <c r="NUI6" s="243">
        <f>'Inbound SOS &amp; EOD'!NQR29</f>
        <v>0</v>
      </c>
      <c r="NUJ6" s="243">
        <f>'Inbound SOS &amp; EOD'!NQS29</f>
        <v>0</v>
      </c>
      <c r="NUK6" s="243">
        <f>'Inbound SOS &amp; EOD'!NQT29</f>
        <v>0</v>
      </c>
      <c r="NUL6" s="243">
        <f>'Inbound SOS &amp; EOD'!NQU29</f>
        <v>0</v>
      </c>
      <c r="NUM6" s="243">
        <f>'Inbound SOS &amp; EOD'!NQV29</f>
        <v>0</v>
      </c>
      <c r="NUN6" s="243">
        <f>'Inbound SOS &amp; EOD'!NQW29</f>
        <v>0</v>
      </c>
      <c r="NUO6" s="243">
        <f>'Inbound SOS &amp; EOD'!NQX29</f>
        <v>0</v>
      </c>
      <c r="NUP6" s="243">
        <f>'Inbound SOS &amp; EOD'!NQY29</f>
        <v>0</v>
      </c>
      <c r="NUQ6" s="243">
        <f>'Inbound SOS &amp; EOD'!NQZ29</f>
        <v>0</v>
      </c>
      <c r="NUR6" s="243">
        <f>'Inbound SOS &amp; EOD'!NRA29</f>
        <v>0</v>
      </c>
      <c r="NUS6" s="243">
        <f>'Inbound SOS &amp; EOD'!NRB29</f>
        <v>0</v>
      </c>
      <c r="NUT6" s="243">
        <f>'Inbound SOS &amp; EOD'!NRC29</f>
        <v>0</v>
      </c>
      <c r="NUU6" s="243">
        <f>'Inbound SOS &amp; EOD'!NRD29</f>
        <v>0</v>
      </c>
      <c r="NUV6" s="243">
        <f>'Inbound SOS &amp; EOD'!NRE29</f>
        <v>0</v>
      </c>
      <c r="NUW6" s="243">
        <f>'Inbound SOS &amp; EOD'!NRF29</f>
        <v>0</v>
      </c>
      <c r="NUX6" s="243">
        <f>'Inbound SOS &amp; EOD'!NRG29</f>
        <v>0</v>
      </c>
      <c r="NUY6" s="243">
        <f>'Inbound SOS &amp; EOD'!NRH29</f>
        <v>0</v>
      </c>
      <c r="NUZ6" s="243">
        <f>'Inbound SOS &amp; EOD'!NRI29</f>
        <v>0</v>
      </c>
      <c r="NVA6" s="243">
        <f>'Inbound SOS &amp; EOD'!NRJ29</f>
        <v>0</v>
      </c>
      <c r="NVB6" s="243">
        <f>'Inbound SOS &amp; EOD'!NRK29</f>
        <v>0</v>
      </c>
      <c r="NVC6" s="243">
        <f>'Inbound SOS &amp; EOD'!NRL29</f>
        <v>0</v>
      </c>
      <c r="NVD6" s="243">
        <f>'Inbound SOS &amp; EOD'!NRM29</f>
        <v>0</v>
      </c>
      <c r="NVE6" s="243">
        <f>'Inbound SOS &amp; EOD'!NRN29</f>
        <v>0</v>
      </c>
      <c r="NVF6" s="243">
        <f>'Inbound SOS &amp; EOD'!NRO29</f>
        <v>0</v>
      </c>
      <c r="NVG6" s="243">
        <f>'Inbound SOS &amp; EOD'!NRP29</f>
        <v>0</v>
      </c>
      <c r="NVH6" s="243">
        <f>'Inbound SOS &amp; EOD'!NRQ29</f>
        <v>0</v>
      </c>
      <c r="NVI6" s="243">
        <f>'Inbound SOS &amp; EOD'!NRR29</f>
        <v>0</v>
      </c>
      <c r="NVJ6" s="243">
        <f>'Inbound SOS &amp; EOD'!NRS29</f>
        <v>0</v>
      </c>
      <c r="NVK6" s="243">
        <f>'Inbound SOS &amp; EOD'!NRT29</f>
        <v>0</v>
      </c>
      <c r="NVL6" s="243">
        <f>'Inbound SOS &amp; EOD'!NRU29</f>
        <v>0</v>
      </c>
      <c r="NVM6" s="243">
        <f>'Inbound SOS &amp; EOD'!NRV29</f>
        <v>0</v>
      </c>
      <c r="NVN6" s="243">
        <f>'Inbound SOS &amp; EOD'!NRW29</f>
        <v>0</v>
      </c>
      <c r="NVO6" s="243">
        <f>'Inbound SOS &amp; EOD'!NRX29</f>
        <v>0</v>
      </c>
      <c r="NVP6" s="243">
        <f>'Inbound SOS &amp; EOD'!NRY29</f>
        <v>0</v>
      </c>
      <c r="NVQ6" s="243">
        <f>'Inbound SOS &amp; EOD'!NRZ29</f>
        <v>0</v>
      </c>
      <c r="NVR6" s="243">
        <f>'Inbound SOS &amp; EOD'!NSA29</f>
        <v>0</v>
      </c>
      <c r="NVS6" s="243">
        <f>'Inbound SOS &amp; EOD'!NSB29</f>
        <v>0</v>
      </c>
      <c r="NVT6" s="243">
        <f>'Inbound SOS &amp; EOD'!NSC29</f>
        <v>0</v>
      </c>
      <c r="NVU6" s="243">
        <f>'Inbound SOS &amp; EOD'!NSD29</f>
        <v>0</v>
      </c>
      <c r="NVV6" s="243">
        <f>'Inbound SOS &amp; EOD'!NSE29</f>
        <v>0</v>
      </c>
      <c r="NVW6" s="243">
        <f>'Inbound SOS &amp; EOD'!NSF29</f>
        <v>0</v>
      </c>
      <c r="NVX6" s="243">
        <f>'Inbound SOS &amp; EOD'!NSG29</f>
        <v>0</v>
      </c>
      <c r="NVY6" s="243">
        <f>'Inbound SOS &amp; EOD'!NSH29</f>
        <v>0</v>
      </c>
      <c r="NVZ6" s="243">
        <f>'Inbound SOS &amp; EOD'!NSI29</f>
        <v>0</v>
      </c>
      <c r="NWA6" s="243">
        <f>'Inbound SOS &amp; EOD'!NSJ29</f>
        <v>0</v>
      </c>
      <c r="NWB6" s="243">
        <f>'Inbound SOS &amp; EOD'!NSK29</f>
        <v>0</v>
      </c>
      <c r="NWC6" s="243">
        <f>'Inbound SOS &amp; EOD'!NSL29</f>
        <v>0</v>
      </c>
      <c r="NWD6" s="243">
        <f>'Inbound SOS &amp; EOD'!NSM29</f>
        <v>0</v>
      </c>
      <c r="NWE6" s="243">
        <f>'Inbound SOS &amp; EOD'!NSN29</f>
        <v>0</v>
      </c>
      <c r="NWF6" s="243">
        <f>'Inbound SOS &amp; EOD'!NSO29</f>
        <v>0</v>
      </c>
      <c r="NWG6" s="243">
        <f>'Inbound SOS &amp; EOD'!NSP29</f>
        <v>0</v>
      </c>
      <c r="NWH6" s="243">
        <f>'Inbound SOS &amp; EOD'!NSQ29</f>
        <v>0</v>
      </c>
      <c r="NWI6" s="243">
        <f>'Inbound SOS &amp; EOD'!NSR29</f>
        <v>0</v>
      </c>
      <c r="NWJ6" s="243">
        <f>'Inbound SOS &amp; EOD'!NSS29</f>
        <v>0</v>
      </c>
      <c r="NWK6" s="243">
        <f>'Inbound SOS &amp; EOD'!NST29</f>
        <v>0</v>
      </c>
      <c r="NWL6" s="243">
        <f>'Inbound SOS &amp; EOD'!NSU29</f>
        <v>0</v>
      </c>
      <c r="NWM6" s="243">
        <f>'Inbound SOS &amp; EOD'!NSV29</f>
        <v>0</v>
      </c>
      <c r="NWN6" s="243">
        <f>'Inbound SOS &amp; EOD'!NSW29</f>
        <v>0</v>
      </c>
      <c r="NWO6" s="243">
        <f>'Inbound SOS &amp; EOD'!NSX29</f>
        <v>0</v>
      </c>
      <c r="NWP6" s="243">
        <f>'Inbound SOS &amp; EOD'!NSY29</f>
        <v>0</v>
      </c>
      <c r="NWQ6" s="243">
        <f>'Inbound SOS &amp; EOD'!NSZ29</f>
        <v>0</v>
      </c>
      <c r="NWR6" s="243">
        <f>'Inbound SOS &amp; EOD'!NTA29</f>
        <v>0</v>
      </c>
      <c r="NWS6" s="243">
        <f>'Inbound SOS &amp; EOD'!NTB29</f>
        <v>0</v>
      </c>
      <c r="NWT6" s="243">
        <f>'Inbound SOS &amp; EOD'!NTC29</f>
        <v>0</v>
      </c>
      <c r="NWU6" s="243">
        <f>'Inbound SOS &amp; EOD'!NTD29</f>
        <v>0</v>
      </c>
      <c r="NWV6" s="243">
        <f>'Inbound SOS &amp; EOD'!NTE29</f>
        <v>0</v>
      </c>
      <c r="NWW6" s="243">
        <f>'Inbound SOS &amp; EOD'!NTF29</f>
        <v>0</v>
      </c>
      <c r="NWX6" s="243">
        <f>'Inbound SOS &amp; EOD'!NTG29</f>
        <v>0</v>
      </c>
      <c r="NWY6" s="243">
        <f>'Inbound SOS &amp; EOD'!NTH29</f>
        <v>0</v>
      </c>
      <c r="NWZ6" s="243">
        <f>'Inbound SOS &amp; EOD'!NTI29</f>
        <v>0</v>
      </c>
      <c r="NXA6" s="243">
        <f>'Inbound SOS &amp; EOD'!NTJ29</f>
        <v>0</v>
      </c>
      <c r="NXB6" s="243">
        <f>'Inbound SOS &amp; EOD'!NTK29</f>
        <v>0</v>
      </c>
      <c r="NXC6" s="243">
        <f>'Inbound SOS &amp; EOD'!NTL29</f>
        <v>0</v>
      </c>
      <c r="NXD6" s="243">
        <f>'Inbound SOS &amp; EOD'!NTM29</f>
        <v>0</v>
      </c>
      <c r="NXE6" s="243">
        <f>'Inbound SOS &amp; EOD'!NTN29</f>
        <v>0</v>
      </c>
      <c r="NXF6" s="243">
        <f>'Inbound SOS &amp; EOD'!NTO29</f>
        <v>0</v>
      </c>
      <c r="NXG6" s="243">
        <f>'Inbound SOS &amp; EOD'!NTP29</f>
        <v>0</v>
      </c>
      <c r="NXH6" s="243">
        <f>'Inbound SOS &amp; EOD'!NTQ29</f>
        <v>0</v>
      </c>
      <c r="NXI6" s="243">
        <f>'Inbound SOS &amp; EOD'!NTR29</f>
        <v>0</v>
      </c>
      <c r="NXJ6" s="243">
        <f>'Inbound SOS &amp; EOD'!NTS29</f>
        <v>0</v>
      </c>
      <c r="NXK6" s="243">
        <f>'Inbound SOS &amp; EOD'!NTT29</f>
        <v>0</v>
      </c>
      <c r="NXL6" s="243">
        <f>'Inbound SOS &amp; EOD'!NTU29</f>
        <v>0</v>
      </c>
      <c r="NXM6" s="243">
        <f>'Inbound SOS &amp; EOD'!NTV29</f>
        <v>0</v>
      </c>
      <c r="NXN6" s="243">
        <f>'Inbound SOS &amp; EOD'!NTW29</f>
        <v>0</v>
      </c>
      <c r="NXO6" s="243">
        <f>'Inbound SOS &amp; EOD'!NTX29</f>
        <v>0</v>
      </c>
      <c r="NXP6" s="243">
        <f>'Inbound SOS &amp; EOD'!NTY29</f>
        <v>0</v>
      </c>
      <c r="NXQ6" s="243">
        <f>'Inbound SOS &amp; EOD'!NTZ29</f>
        <v>0</v>
      </c>
      <c r="NXR6" s="243">
        <f>'Inbound SOS &amp; EOD'!NUA29</f>
        <v>0</v>
      </c>
      <c r="NXS6" s="243">
        <f>'Inbound SOS &amp; EOD'!NUB29</f>
        <v>0</v>
      </c>
      <c r="NXT6" s="243">
        <f>'Inbound SOS &amp; EOD'!NUC29</f>
        <v>0</v>
      </c>
      <c r="NXU6" s="243">
        <f>'Inbound SOS &amp; EOD'!NUD29</f>
        <v>0</v>
      </c>
      <c r="NXV6" s="243">
        <f>'Inbound SOS &amp; EOD'!NUE29</f>
        <v>0</v>
      </c>
      <c r="NXW6" s="243">
        <f>'Inbound SOS &amp; EOD'!NUF29</f>
        <v>0</v>
      </c>
      <c r="NXX6" s="243">
        <f>'Inbound SOS &amp; EOD'!NUG29</f>
        <v>0</v>
      </c>
      <c r="NXY6" s="243">
        <f>'Inbound SOS &amp; EOD'!NUH29</f>
        <v>0</v>
      </c>
      <c r="NXZ6" s="243">
        <f>'Inbound SOS &amp; EOD'!NUI29</f>
        <v>0</v>
      </c>
      <c r="NYA6" s="243">
        <f>'Inbound SOS &amp; EOD'!NUJ29</f>
        <v>0</v>
      </c>
      <c r="NYB6" s="243">
        <f>'Inbound SOS &amp; EOD'!NUK29</f>
        <v>0</v>
      </c>
      <c r="NYC6" s="243">
        <f>'Inbound SOS &amp; EOD'!NUL29</f>
        <v>0</v>
      </c>
      <c r="NYD6" s="243">
        <f>'Inbound SOS &amp; EOD'!NUM29</f>
        <v>0</v>
      </c>
      <c r="NYE6" s="243">
        <f>'Inbound SOS &amp; EOD'!NUN29</f>
        <v>0</v>
      </c>
      <c r="NYF6" s="243">
        <f>'Inbound SOS &amp; EOD'!NUO29</f>
        <v>0</v>
      </c>
      <c r="NYG6" s="243">
        <f>'Inbound SOS &amp; EOD'!NUP29</f>
        <v>0</v>
      </c>
      <c r="NYH6" s="243">
        <f>'Inbound SOS &amp; EOD'!NUQ29</f>
        <v>0</v>
      </c>
      <c r="NYI6" s="243">
        <f>'Inbound SOS &amp; EOD'!NUR29</f>
        <v>0</v>
      </c>
      <c r="NYJ6" s="243">
        <f>'Inbound SOS &amp; EOD'!NUS29</f>
        <v>0</v>
      </c>
      <c r="NYK6" s="243">
        <f>'Inbound SOS &amp; EOD'!NUT29</f>
        <v>0</v>
      </c>
      <c r="NYL6" s="243">
        <f>'Inbound SOS &amp; EOD'!NUU29</f>
        <v>0</v>
      </c>
      <c r="NYM6" s="243">
        <f>'Inbound SOS &amp; EOD'!NUV29</f>
        <v>0</v>
      </c>
      <c r="NYN6" s="243">
        <f>'Inbound SOS &amp; EOD'!NUW29</f>
        <v>0</v>
      </c>
      <c r="NYO6" s="243">
        <f>'Inbound SOS &amp; EOD'!NUX29</f>
        <v>0</v>
      </c>
      <c r="NYP6" s="243">
        <f>'Inbound SOS &amp; EOD'!NUY29</f>
        <v>0</v>
      </c>
      <c r="NYQ6" s="243">
        <f>'Inbound SOS &amp; EOD'!NUZ29</f>
        <v>0</v>
      </c>
      <c r="NYR6" s="243">
        <f>'Inbound SOS &amp; EOD'!NVA29</f>
        <v>0</v>
      </c>
      <c r="NYS6" s="243">
        <f>'Inbound SOS &amp; EOD'!NVB29</f>
        <v>0</v>
      </c>
      <c r="NYT6" s="243">
        <f>'Inbound SOS &amp; EOD'!NVC29</f>
        <v>0</v>
      </c>
      <c r="NYU6" s="243">
        <f>'Inbound SOS &amp; EOD'!NVD29</f>
        <v>0</v>
      </c>
      <c r="NYV6" s="243">
        <f>'Inbound SOS &amp; EOD'!NVE29</f>
        <v>0</v>
      </c>
      <c r="NYW6" s="243">
        <f>'Inbound SOS &amp; EOD'!NVF29</f>
        <v>0</v>
      </c>
      <c r="NYX6" s="243">
        <f>'Inbound SOS &amp; EOD'!NVG29</f>
        <v>0</v>
      </c>
      <c r="NYY6" s="243">
        <f>'Inbound SOS &amp; EOD'!NVH29</f>
        <v>0</v>
      </c>
      <c r="NYZ6" s="243">
        <f>'Inbound SOS &amp; EOD'!NVI29</f>
        <v>0</v>
      </c>
      <c r="NZA6" s="243">
        <f>'Inbound SOS &amp; EOD'!NVJ29</f>
        <v>0</v>
      </c>
      <c r="NZB6" s="243">
        <f>'Inbound SOS &amp; EOD'!NVK29</f>
        <v>0</v>
      </c>
      <c r="NZC6" s="243">
        <f>'Inbound SOS &amp; EOD'!NVL29</f>
        <v>0</v>
      </c>
      <c r="NZD6" s="243">
        <f>'Inbound SOS &amp; EOD'!NVM29</f>
        <v>0</v>
      </c>
      <c r="NZE6" s="243">
        <f>'Inbound SOS &amp; EOD'!NVN29</f>
        <v>0</v>
      </c>
      <c r="NZF6" s="243">
        <f>'Inbound SOS &amp; EOD'!NVO29</f>
        <v>0</v>
      </c>
      <c r="NZG6" s="243">
        <f>'Inbound SOS &amp; EOD'!NVP29</f>
        <v>0</v>
      </c>
      <c r="NZH6" s="243">
        <f>'Inbound SOS &amp; EOD'!NVQ29</f>
        <v>0</v>
      </c>
      <c r="NZI6" s="243">
        <f>'Inbound SOS &amp; EOD'!NVR29</f>
        <v>0</v>
      </c>
      <c r="NZJ6" s="243">
        <f>'Inbound SOS &amp; EOD'!NVS29</f>
        <v>0</v>
      </c>
      <c r="NZK6" s="243">
        <f>'Inbound SOS &amp; EOD'!NVT29</f>
        <v>0</v>
      </c>
      <c r="NZL6" s="243">
        <f>'Inbound SOS &amp; EOD'!NVU29</f>
        <v>0</v>
      </c>
      <c r="NZM6" s="243">
        <f>'Inbound SOS &amp; EOD'!NVV29</f>
        <v>0</v>
      </c>
      <c r="NZN6" s="243">
        <f>'Inbound SOS &amp; EOD'!NVW29</f>
        <v>0</v>
      </c>
      <c r="NZO6" s="243">
        <f>'Inbound SOS &amp; EOD'!NVX29</f>
        <v>0</v>
      </c>
      <c r="NZP6" s="243">
        <f>'Inbound SOS &amp; EOD'!NVY29</f>
        <v>0</v>
      </c>
      <c r="NZQ6" s="243">
        <f>'Inbound SOS &amp; EOD'!NVZ29</f>
        <v>0</v>
      </c>
      <c r="NZR6" s="243">
        <f>'Inbound SOS &amp; EOD'!NWA29</f>
        <v>0</v>
      </c>
      <c r="NZS6" s="243">
        <f>'Inbound SOS &amp; EOD'!NWB29</f>
        <v>0</v>
      </c>
      <c r="NZT6" s="243">
        <f>'Inbound SOS &amp; EOD'!NWC29</f>
        <v>0</v>
      </c>
      <c r="NZU6" s="243">
        <f>'Inbound SOS &amp; EOD'!NWD29</f>
        <v>0</v>
      </c>
      <c r="NZV6" s="243">
        <f>'Inbound SOS &amp; EOD'!NWE29</f>
        <v>0</v>
      </c>
      <c r="NZW6" s="243">
        <f>'Inbound SOS &amp; EOD'!NWF29</f>
        <v>0</v>
      </c>
      <c r="NZX6" s="243">
        <f>'Inbound SOS &amp; EOD'!NWG29</f>
        <v>0</v>
      </c>
      <c r="NZY6" s="243">
        <f>'Inbound SOS &amp; EOD'!NWH29</f>
        <v>0</v>
      </c>
      <c r="NZZ6" s="243">
        <f>'Inbound SOS &amp; EOD'!NWI29</f>
        <v>0</v>
      </c>
      <c r="OAA6" s="243">
        <f>'Inbound SOS &amp; EOD'!NWJ29</f>
        <v>0</v>
      </c>
      <c r="OAB6" s="243">
        <f>'Inbound SOS &amp; EOD'!NWK29</f>
        <v>0</v>
      </c>
      <c r="OAC6" s="243">
        <f>'Inbound SOS &amp; EOD'!NWL29</f>
        <v>0</v>
      </c>
      <c r="OAD6" s="243">
        <f>'Inbound SOS &amp; EOD'!NWM29</f>
        <v>0</v>
      </c>
      <c r="OAE6" s="243">
        <f>'Inbound SOS &amp; EOD'!NWN29</f>
        <v>0</v>
      </c>
      <c r="OAF6" s="243">
        <f>'Inbound SOS &amp; EOD'!NWO29</f>
        <v>0</v>
      </c>
      <c r="OAG6" s="243">
        <f>'Inbound SOS &amp; EOD'!NWP29</f>
        <v>0</v>
      </c>
      <c r="OAH6" s="243">
        <f>'Inbound SOS &amp; EOD'!NWQ29</f>
        <v>0</v>
      </c>
      <c r="OAI6" s="243">
        <f>'Inbound SOS &amp; EOD'!NWR29</f>
        <v>0</v>
      </c>
      <c r="OAJ6" s="243">
        <f>'Inbound SOS &amp; EOD'!NWS29</f>
        <v>0</v>
      </c>
      <c r="OAK6" s="243">
        <f>'Inbound SOS &amp; EOD'!NWT29</f>
        <v>0</v>
      </c>
      <c r="OAL6" s="243">
        <f>'Inbound SOS &amp; EOD'!NWU29</f>
        <v>0</v>
      </c>
      <c r="OAM6" s="243">
        <f>'Inbound SOS &amp; EOD'!NWV29</f>
        <v>0</v>
      </c>
      <c r="OAN6" s="243">
        <f>'Inbound SOS &amp; EOD'!NWW29</f>
        <v>0</v>
      </c>
      <c r="OAO6" s="243">
        <f>'Inbound SOS &amp; EOD'!NWX29</f>
        <v>0</v>
      </c>
      <c r="OAP6" s="243">
        <f>'Inbound SOS &amp; EOD'!NWY29</f>
        <v>0</v>
      </c>
      <c r="OAQ6" s="243">
        <f>'Inbound SOS &amp; EOD'!NWZ29</f>
        <v>0</v>
      </c>
      <c r="OAR6" s="243">
        <f>'Inbound SOS &amp; EOD'!NXA29</f>
        <v>0</v>
      </c>
      <c r="OAS6" s="243">
        <f>'Inbound SOS &amp; EOD'!NXB29</f>
        <v>0</v>
      </c>
      <c r="OAT6" s="243">
        <f>'Inbound SOS &amp; EOD'!NXC29</f>
        <v>0</v>
      </c>
      <c r="OAU6" s="243">
        <f>'Inbound SOS &amp; EOD'!NXD29</f>
        <v>0</v>
      </c>
      <c r="OAV6" s="243">
        <f>'Inbound SOS &amp; EOD'!NXE29</f>
        <v>0</v>
      </c>
      <c r="OAW6" s="243">
        <f>'Inbound SOS &amp; EOD'!NXF29</f>
        <v>0</v>
      </c>
      <c r="OAX6" s="243">
        <f>'Inbound SOS &amp; EOD'!NXG29</f>
        <v>0</v>
      </c>
      <c r="OAY6" s="243">
        <f>'Inbound SOS &amp; EOD'!NXH29</f>
        <v>0</v>
      </c>
      <c r="OAZ6" s="243">
        <f>'Inbound SOS &amp; EOD'!NXI29</f>
        <v>0</v>
      </c>
      <c r="OBA6" s="243">
        <f>'Inbound SOS &amp; EOD'!NXJ29</f>
        <v>0</v>
      </c>
      <c r="OBB6" s="243">
        <f>'Inbound SOS &amp; EOD'!NXK29</f>
        <v>0</v>
      </c>
      <c r="OBC6" s="243">
        <f>'Inbound SOS &amp; EOD'!NXL29</f>
        <v>0</v>
      </c>
      <c r="OBD6" s="243">
        <f>'Inbound SOS &amp; EOD'!NXM29</f>
        <v>0</v>
      </c>
      <c r="OBE6" s="243">
        <f>'Inbound SOS &amp; EOD'!NXN29</f>
        <v>0</v>
      </c>
      <c r="OBF6" s="243">
        <f>'Inbound SOS &amp; EOD'!NXO29</f>
        <v>0</v>
      </c>
      <c r="OBG6" s="243">
        <f>'Inbound SOS &amp; EOD'!NXP29</f>
        <v>0</v>
      </c>
      <c r="OBH6" s="243">
        <f>'Inbound SOS &amp; EOD'!NXQ29</f>
        <v>0</v>
      </c>
      <c r="OBI6" s="243">
        <f>'Inbound SOS &amp; EOD'!NXR29</f>
        <v>0</v>
      </c>
      <c r="OBJ6" s="243">
        <f>'Inbound SOS &amp; EOD'!NXS29</f>
        <v>0</v>
      </c>
      <c r="OBK6" s="243">
        <f>'Inbound SOS &amp; EOD'!NXT29</f>
        <v>0</v>
      </c>
      <c r="OBL6" s="243">
        <f>'Inbound SOS &amp; EOD'!NXU29</f>
        <v>0</v>
      </c>
      <c r="OBM6" s="243">
        <f>'Inbound SOS &amp; EOD'!NXV29</f>
        <v>0</v>
      </c>
      <c r="OBN6" s="243">
        <f>'Inbound SOS &amp; EOD'!NXW29</f>
        <v>0</v>
      </c>
      <c r="OBO6" s="243">
        <f>'Inbound SOS &amp; EOD'!NXX29</f>
        <v>0</v>
      </c>
      <c r="OBP6" s="243">
        <f>'Inbound SOS &amp; EOD'!NXY29</f>
        <v>0</v>
      </c>
      <c r="OBQ6" s="243">
        <f>'Inbound SOS &amp; EOD'!NXZ29</f>
        <v>0</v>
      </c>
      <c r="OBR6" s="243">
        <f>'Inbound SOS &amp; EOD'!NYA29</f>
        <v>0</v>
      </c>
      <c r="OBS6" s="243">
        <f>'Inbound SOS &amp; EOD'!NYB29</f>
        <v>0</v>
      </c>
      <c r="OBT6" s="243">
        <f>'Inbound SOS &amp; EOD'!NYC29</f>
        <v>0</v>
      </c>
      <c r="OBU6" s="243">
        <f>'Inbound SOS &amp; EOD'!NYD29</f>
        <v>0</v>
      </c>
      <c r="OBV6" s="243">
        <f>'Inbound SOS &amp; EOD'!NYE29</f>
        <v>0</v>
      </c>
      <c r="OBW6" s="243">
        <f>'Inbound SOS &amp; EOD'!NYF29</f>
        <v>0</v>
      </c>
      <c r="OBX6" s="243">
        <f>'Inbound SOS &amp; EOD'!NYG29</f>
        <v>0</v>
      </c>
      <c r="OBY6" s="243">
        <f>'Inbound SOS &amp; EOD'!NYH29</f>
        <v>0</v>
      </c>
      <c r="OBZ6" s="243">
        <f>'Inbound SOS &amp; EOD'!NYI29</f>
        <v>0</v>
      </c>
      <c r="OCA6" s="243">
        <f>'Inbound SOS &amp; EOD'!NYJ29</f>
        <v>0</v>
      </c>
      <c r="OCB6" s="243">
        <f>'Inbound SOS &amp; EOD'!NYK29</f>
        <v>0</v>
      </c>
      <c r="OCC6" s="243">
        <f>'Inbound SOS &amp; EOD'!NYL29</f>
        <v>0</v>
      </c>
      <c r="OCD6" s="243">
        <f>'Inbound SOS &amp; EOD'!NYM29</f>
        <v>0</v>
      </c>
      <c r="OCE6" s="243">
        <f>'Inbound SOS &amp; EOD'!NYN29</f>
        <v>0</v>
      </c>
      <c r="OCF6" s="243">
        <f>'Inbound SOS &amp; EOD'!NYO29</f>
        <v>0</v>
      </c>
      <c r="OCG6" s="243">
        <f>'Inbound SOS &amp; EOD'!NYP29</f>
        <v>0</v>
      </c>
      <c r="OCH6" s="243">
        <f>'Inbound SOS &amp; EOD'!NYQ29</f>
        <v>0</v>
      </c>
      <c r="OCI6" s="243">
        <f>'Inbound SOS &amp; EOD'!NYR29</f>
        <v>0</v>
      </c>
      <c r="OCJ6" s="243">
        <f>'Inbound SOS &amp; EOD'!NYS29</f>
        <v>0</v>
      </c>
      <c r="OCK6" s="243">
        <f>'Inbound SOS &amp; EOD'!NYT29</f>
        <v>0</v>
      </c>
      <c r="OCL6" s="243">
        <f>'Inbound SOS &amp; EOD'!NYU29</f>
        <v>0</v>
      </c>
      <c r="OCM6" s="243">
        <f>'Inbound SOS &amp; EOD'!NYV29</f>
        <v>0</v>
      </c>
      <c r="OCN6" s="243">
        <f>'Inbound SOS &amp; EOD'!NYW29</f>
        <v>0</v>
      </c>
      <c r="OCO6" s="243">
        <f>'Inbound SOS &amp; EOD'!NYX29</f>
        <v>0</v>
      </c>
      <c r="OCP6" s="243">
        <f>'Inbound SOS &amp; EOD'!NYY29</f>
        <v>0</v>
      </c>
      <c r="OCQ6" s="243">
        <f>'Inbound SOS &amp; EOD'!NYZ29</f>
        <v>0</v>
      </c>
      <c r="OCR6" s="243">
        <f>'Inbound SOS &amp; EOD'!NZA29</f>
        <v>0</v>
      </c>
      <c r="OCS6" s="243">
        <f>'Inbound SOS &amp; EOD'!NZB29</f>
        <v>0</v>
      </c>
      <c r="OCT6" s="243">
        <f>'Inbound SOS &amp; EOD'!NZC29</f>
        <v>0</v>
      </c>
      <c r="OCU6" s="243">
        <f>'Inbound SOS &amp; EOD'!NZD29</f>
        <v>0</v>
      </c>
      <c r="OCV6" s="243">
        <f>'Inbound SOS &amp; EOD'!NZE29</f>
        <v>0</v>
      </c>
      <c r="OCW6" s="243">
        <f>'Inbound SOS &amp; EOD'!NZF29</f>
        <v>0</v>
      </c>
      <c r="OCX6" s="243">
        <f>'Inbound SOS &amp; EOD'!NZG29</f>
        <v>0</v>
      </c>
      <c r="OCY6" s="243">
        <f>'Inbound SOS &amp; EOD'!NZH29</f>
        <v>0</v>
      </c>
      <c r="OCZ6" s="243">
        <f>'Inbound SOS &amp; EOD'!NZI29</f>
        <v>0</v>
      </c>
      <c r="ODA6" s="243">
        <f>'Inbound SOS &amp; EOD'!NZJ29</f>
        <v>0</v>
      </c>
      <c r="ODB6" s="243">
        <f>'Inbound SOS &amp; EOD'!NZK29</f>
        <v>0</v>
      </c>
      <c r="ODC6" s="243">
        <f>'Inbound SOS &amp; EOD'!NZL29</f>
        <v>0</v>
      </c>
      <c r="ODD6" s="243">
        <f>'Inbound SOS &amp; EOD'!NZM29</f>
        <v>0</v>
      </c>
      <c r="ODE6" s="243">
        <f>'Inbound SOS &amp; EOD'!NZN29</f>
        <v>0</v>
      </c>
      <c r="ODF6" s="243">
        <f>'Inbound SOS &amp; EOD'!NZO29</f>
        <v>0</v>
      </c>
      <c r="ODG6" s="243">
        <f>'Inbound SOS &amp; EOD'!NZP29</f>
        <v>0</v>
      </c>
      <c r="ODH6" s="243">
        <f>'Inbound SOS &amp; EOD'!NZQ29</f>
        <v>0</v>
      </c>
      <c r="ODI6" s="243">
        <f>'Inbound SOS &amp; EOD'!NZR29</f>
        <v>0</v>
      </c>
      <c r="ODJ6" s="243">
        <f>'Inbound SOS &amp; EOD'!NZS29</f>
        <v>0</v>
      </c>
      <c r="ODK6" s="243">
        <f>'Inbound SOS &amp; EOD'!NZT29</f>
        <v>0</v>
      </c>
      <c r="ODL6" s="243">
        <f>'Inbound SOS &amp; EOD'!NZU29</f>
        <v>0</v>
      </c>
      <c r="ODM6" s="243">
        <f>'Inbound SOS &amp; EOD'!NZV29</f>
        <v>0</v>
      </c>
      <c r="ODN6" s="243">
        <f>'Inbound SOS &amp; EOD'!NZW29</f>
        <v>0</v>
      </c>
      <c r="ODO6" s="243">
        <f>'Inbound SOS &amp; EOD'!NZX29</f>
        <v>0</v>
      </c>
      <c r="ODP6" s="243">
        <f>'Inbound SOS &amp; EOD'!NZY29</f>
        <v>0</v>
      </c>
      <c r="ODQ6" s="243">
        <f>'Inbound SOS &amp; EOD'!NZZ29</f>
        <v>0</v>
      </c>
      <c r="ODR6" s="243">
        <f>'Inbound SOS &amp; EOD'!OAA29</f>
        <v>0</v>
      </c>
      <c r="ODS6" s="243">
        <f>'Inbound SOS &amp; EOD'!OAB29</f>
        <v>0</v>
      </c>
      <c r="ODT6" s="243">
        <f>'Inbound SOS &amp; EOD'!OAC29</f>
        <v>0</v>
      </c>
      <c r="ODU6" s="243">
        <f>'Inbound SOS &amp; EOD'!OAD29</f>
        <v>0</v>
      </c>
      <c r="ODV6" s="243">
        <f>'Inbound SOS &amp; EOD'!OAE29</f>
        <v>0</v>
      </c>
      <c r="ODW6" s="243">
        <f>'Inbound SOS &amp; EOD'!OAF29</f>
        <v>0</v>
      </c>
      <c r="ODX6" s="243">
        <f>'Inbound SOS &amp; EOD'!OAG29</f>
        <v>0</v>
      </c>
      <c r="ODY6" s="243">
        <f>'Inbound SOS &amp; EOD'!OAH29</f>
        <v>0</v>
      </c>
      <c r="ODZ6" s="243">
        <f>'Inbound SOS &amp; EOD'!OAI29</f>
        <v>0</v>
      </c>
      <c r="OEA6" s="243">
        <f>'Inbound SOS &amp; EOD'!OAJ29</f>
        <v>0</v>
      </c>
      <c r="OEB6" s="243">
        <f>'Inbound SOS &amp; EOD'!OAK29</f>
        <v>0</v>
      </c>
      <c r="OEC6" s="243">
        <f>'Inbound SOS &amp; EOD'!OAL29</f>
        <v>0</v>
      </c>
      <c r="OED6" s="243">
        <f>'Inbound SOS &amp; EOD'!OAM29</f>
        <v>0</v>
      </c>
      <c r="OEE6" s="243">
        <f>'Inbound SOS &amp; EOD'!OAN29</f>
        <v>0</v>
      </c>
      <c r="OEF6" s="243">
        <f>'Inbound SOS &amp; EOD'!OAO29</f>
        <v>0</v>
      </c>
      <c r="OEG6" s="243">
        <f>'Inbound SOS &amp; EOD'!OAP29</f>
        <v>0</v>
      </c>
      <c r="OEH6" s="243">
        <f>'Inbound SOS &amp; EOD'!OAQ29</f>
        <v>0</v>
      </c>
      <c r="OEI6" s="243">
        <f>'Inbound SOS &amp; EOD'!OAR29</f>
        <v>0</v>
      </c>
      <c r="OEJ6" s="243">
        <f>'Inbound SOS &amp; EOD'!OAS29</f>
        <v>0</v>
      </c>
      <c r="OEK6" s="243">
        <f>'Inbound SOS &amp; EOD'!OAT29</f>
        <v>0</v>
      </c>
      <c r="OEL6" s="243">
        <f>'Inbound SOS &amp; EOD'!OAU29</f>
        <v>0</v>
      </c>
      <c r="OEM6" s="243">
        <f>'Inbound SOS &amp; EOD'!OAV29</f>
        <v>0</v>
      </c>
      <c r="OEN6" s="243">
        <f>'Inbound SOS &amp; EOD'!OAW29</f>
        <v>0</v>
      </c>
      <c r="OEO6" s="243">
        <f>'Inbound SOS &amp; EOD'!OAX29</f>
        <v>0</v>
      </c>
      <c r="OEP6" s="243">
        <f>'Inbound SOS &amp; EOD'!OAY29</f>
        <v>0</v>
      </c>
      <c r="OEQ6" s="243">
        <f>'Inbound SOS &amp; EOD'!OAZ29</f>
        <v>0</v>
      </c>
      <c r="OER6" s="243">
        <f>'Inbound SOS &amp; EOD'!OBA29</f>
        <v>0</v>
      </c>
      <c r="OES6" s="243">
        <f>'Inbound SOS &amp; EOD'!OBB29</f>
        <v>0</v>
      </c>
      <c r="OET6" s="243">
        <f>'Inbound SOS &amp; EOD'!OBC29</f>
        <v>0</v>
      </c>
      <c r="OEU6" s="243">
        <f>'Inbound SOS &amp; EOD'!OBD29</f>
        <v>0</v>
      </c>
      <c r="OEV6" s="243">
        <f>'Inbound SOS &amp; EOD'!OBE29</f>
        <v>0</v>
      </c>
      <c r="OEW6" s="243">
        <f>'Inbound SOS &amp; EOD'!OBF29</f>
        <v>0</v>
      </c>
      <c r="OEX6" s="243">
        <f>'Inbound SOS &amp; EOD'!OBG29</f>
        <v>0</v>
      </c>
      <c r="OEY6" s="243">
        <f>'Inbound SOS &amp; EOD'!OBH29</f>
        <v>0</v>
      </c>
      <c r="OEZ6" s="243">
        <f>'Inbound SOS &amp; EOD'!OBI29</f>
        <v>0</v>
      </c>
      <c r="OFA6" s="243">
        <f>'Inbound SOS &amp; EOD'!OBJ29</f>
        <v>0</v>
      </c>
      <c r="OFB6" s="243">
        <f>'Inbound SOS &amp; EOD'!OBK29</f>
        <v>0</v>
      </c>
      <c r="OFC6" s="243">
        <f>'Inbound SOS &amp; EOD'!OBL29</f>
        <v>0</v>
      </c>
      <c r="OFD6" s="243">
        <f>'Inbound SOS &amp; EOD'!OBM29</f>
        <v>0</v>
      </c>
      <c r="OFE6" s="243">
        <f>'Inbound SOS &amp; EOD'!OBN29</f>
        <v>0</v>
      </c>
      <c r="OFF6" s="243">
        <f>'Inbound SOS &amp; EOD'!OBO29</f>
        <v>0</v>
      </c>
      <c r="OFG6" s="243">
        <f>'Inbound SOS &amp; EOD'!OBP29</f>
        <v>0</v>
      </c>
      <c r="OFH6" s="243">
        <f>'Inbound SOS &amp; EOD'!OBQ29</f>
        <v>0</v>
      </c>
      <c r="OFI6" s="243">
        <f>'Inbound SOS &amp; EOD'!OBR29</f>
        <v>0</v>
      </c>
      <c r="OFJ6" s="243">
        <f>'Inbound SOS &amp; EOD'!OBS29</f>
        <v>0</v>
      </c>
      <c r="OFK6" s="243">
        <f>'Inbound SOS &amp; EOD'!OBT29</f>
        <v>0</v>
      </c>
      <c r="OFL6" s="243">
        <f>'Inbound SOS &amp; EOD'!OBU29</f>
        <v>0</v>
      </c>
      <c r="OFM6" s="243">
        <f>'Inbound SOS &amp; EOD'!OBV29</f>
        <v>0</v>
      </c>
      <c r="OFN6" s="243">
        <f>'Inbound SOS &amp; EOD'!OBW29</f>
        <v>0</v>
      </c>
      <c r="OFO6" s="243">
        <f>'Inbound SOS &amp; EOD'!OBX29</f>
        <v>0</v>
      </c>
      <c r="OFP6" s="243">
        <f>'Inbound SOS &amp; EOD'!OBY29</f>
        <v>0</v>
      </c>
      <c r="OFQ6" s="243">
        <f>'Inbound SOS &amp; EOD'!OBZ29</f>
        <v>0</v>
      </c>
      <c r="OFR6" s="243">
        <f>'Inbound SOS &amp; EOD'!OCA29</f>
        <v>0</v>
      </c>
      <c r="OFS6" s="243">
        <f>'Inbound SOS &amp; EOD'!OCB29</f>
        <v>0</v>
      </c>
      <c r="OFT6" s="243">
        <f>'Inbound SOS &amp; EOD'!OCC29</f>
        <v>0</v>
      </c>
      <c r="OFU6" s="243">
        <f>'Inbound SOS &amp; EOD'!OCD29</f>
        <v>0</v>
      </c>
      <c r="OFV6" s="243">
        <f>'Inbound SOS &amp; EOD'!OCE29</f>
        <v>0</v>
      </c>
      <c r="OFW6" s="243">
        <f>'Inbound SOS &amp; EOD'!OCF29</f>
        <v>0</v>
      </c>
      <c r="OFX6" s="243">
        <f>'Inbound SOS &amp; EOD'!OCG29</f>
        <v>0</v>
      </c>
      <c r="OFY6" s="243">
        <f>'Inbound SOS &amp; EOD'!OCH29</f>
        <v>0</v>
      </c>
      <c r="OFZ6" s="243">
        <f>'Inbound SOS &amp; EOD'!OCI29</f>
        <v>0</v>
      </c>
      <c r="OGA6" s="243">
        <f>'Inbound SOS &amp; EOD'!OCJ29</f>
        <v>0</v>
      </c>
      <c r="OGB6" s="243">
        <f>'Inbound SOS &amp; EOD'!OCK29</f>
        <v>0</v>
      </c>
      <c r="OGC6" s="243">
        <f>'Inbound SOS &amp; EOD'!OCL29</f>
        <v>0</v>
      </c>
      <c r="OGD6" s="243">
        <f>'Inbound SOS &amp; EOD'!OCM29</f>
        <v>0</v>
      </c>
      <c r="OGE6" s="243">
        <f>'Inbound SOS &amp; EOD'!OCN29</f>
        <v>0</v>
      </c>
      <c r="OGF6" s="243">
        <f>'Inbound SOS &amp; EOD'!OCO29</f>
        <v>0</v>
      </c>
      <c r="OGG6" s="243">
        <f>'Inbound SOS &amp; EOD'!OCP29</f>
        <v>0</v>
      </c>
      <c r="OGH6" s="243">
        <f>'Inbound SOS &amp; EOD'!OCQ29</f>
        <v>0</v>
      </c>
      <c r="OGI6" s="243">
        <f>'Inbound SOS &amp; EOD'!OCR29</f>
        <v>0</v>
      </c>
      <c r="OGJ6" s="243">
        <f>'Inbound SOS &amp; EOD'!OCS29</f>
        <v>0</v>
      </c>
      <c r="OGK6" s="243">
        <f>'Inbound SOS &amp; EOD'!OCT29</f>
        <v>0</v>
      </c>
      <c r="OGL6" s="243">
        <f>'Inbound SOS &amp; EOD'!OCU29</f>
        <v>0</v>
      </c>
      <c r="OGM6" s="243">
        <f>'Inbound SOS &amp; EOD'!OCV29</f>
        <v>0</v>
      </c>
      <c r="OGN6" s="243">
        <f>'Inbound SOS &amp; EOD'!OCW29</f>
        <v>0</v>
      </c>
      <c r="OGO6" s="243">
        <f>'Inbound SOS &amp; EOD'!OCX29</f>
        <v>0</v>
      </c>
      <c r="OGP6" s="243">
        <f>'Inbound SOS &amp; EOD'!OCY29</f>
        <v>0</v>
      </c>
      <c r="OGQ6" s="243">
        <f>'Inbound SOS &amp; EOD'!OCZ29</f>
        <v>0</v>
      </c>
      <c r="OGR6" s="243">
        <f>'Inbound SOS &amp; EOD'!ODA29</f>
        <v>0</v>
      </c>
      <c r="OGS6" s="243">
        <f>'Inbound SOS &amp; EOD'!ODB29</f>
        <v>0</v>
      </c>
      <c r="OGT6" s="243">
        <f>'Inbound SOS &amp; EOD'!ODC29</f>
        <v>0</v>
      </c>
      <c r="OGU6" s="243">
        <f>'Inbound SOS &amp; EOD'!ODD29</f>
        <v>0</v>
      </c>
      <c r="OGV6" s="243">
        <f>'Inbound SOS &amp; EOD'!ODE29</f>
        <v>0</v>
      </c>
      <c r="OGW6" s="243">
        <f>'Inbound SOS &amp; EOD'!ODF29</f>
        <v>0</v>
      </c>
      <c r="OGX6" s="243">
        <f>'Inbound SOS &amp; EOD'!ODG29</f>
        <v>0</v>
      </c>
      <c r="OGY6" s="243">
        <f>'Inbound SOS &amp; EOD'!ODH29</f>
        <v>0</v>
      </c>
      <c r="OGZ6" s="243">
        <f>'Inbound SOS &amp; EOD'!ODI29</f>
        <v>0</v>
      </c>
      <c r="OHA6" s="243">
        <f>'Inbound SOS &amp; EOD'!ODJ29</f>
        <v>0</v>
      </c>
      <c r="OHB6" s="243">
        <f>'Inbound SOS &amp; EOD'!ODK29</f>
        <v>0</v>
      </c>
      <c r="OHC6" s="243">
        <f>'Inbound SOS &amp; EOD'!ODL29</f>
        <v>0</v>
      </c>
      <c r="OHD6" s="243">
        <f>'Inbound SOS &amp; EOD'!ODM29</f>
        <v>0</v>
      </c>
      <c r="OHE6" s="243">
        <f>'Inbound SOS &amp; EOD'!ODN29</f>
        <v>0</v>
      </c>
      <c r="OHF6" s="243">
        <f>'Inbound SOS &amp; EOD'!ODO29</f>
        <v>0</v>
      </c>
      <c r="OHG6" s="243">
        <f>'Inbound SOS &amp; EOD'!ODP29</f>
        <v>0</v>
      </c>
      <c r="OHH6" s="243">
        <f>'Inbound SOS &amp; EOD'!ODQ29</f>
        <v>0</v>
      </c>
      <c r="OHI6" s="243">
        <f>'Inbound SOS &amp; EOD'!ODR29</f>
        <v>0</v>
      </c>
      <c r="OHJ6" s="243">
        <f>'Inbound SOS &amp; EOD'!ODS29</f>
        <v>0</v>
      </c>
      <c r="OHK6" s="243">
        <f>'Inbound SOS &amp; EOD'!ODT29</f>
        <v>0</v>
      </c>
      <c r="OHL6" s="243">
        <f>'Inbound SOS &amp; EOD'!ODU29</f>
        <v>0</v>
      </c>
      <c r="OHM6" s="243">
        <f>'Inbound SOS &amp; EOD'!ODV29</f>
        <v>0</v>
      </c>
      <c r="OHN6" s="243">
        <f>'Inbound SOS &amp; EOD'!ODW29</f>
        <v>0</v>
      </c>
      <c r="OHO6" s="243">
        <f>'Inbound SOS &amp; EOD'!ODX29</f>
        <v>0</v>
      </c>
      <c r="OHP6" s="243">
        <f>'Inbound SOS &amp; EOD'!ODY29</f>
        <v>0</v>
      </c>
      <c r="OHQ6" s="243">
        <f>'Inbound SOS &amp; EOD'!ODZ29</f>
        <v>0</v>
      </c>
      <c r="OHR6" s="243">
        <f>'Inbound SOS &amp; EOD'!OEA29</f>
        <v>0</v>
      </c>
      <c r="OHS6" s="243">
        <f>'Inbound SOS &amp; EOD'!OEB29</f>
        <v>0</v>
      </c>
      <c r="OHT6" s="243">
        <f>'Inbound SOS &amp; EOD'!OEC29</f>
        <v>0</v>
      </c>
      <c r="OHU6" s="243">
        <f>'Inbound SOS &amp; EOD'!OED29</f>
        <v>0</v>
      </c>
      <c r="OHV6" s="243">
        <f>'Inbound SOS &amp; EOD'!OEE29</f>
        <v>0</v>
      </c>
      <c r="OHW6" s="243">
        <f>'Inbound SOS &amp; EOD'!OEF29</f>
        <v>0</v>
      </c>
      <c r="OHX6" s="243">
        <f>'Inbound SOS &amp; EOD'!OEG29</f>
        <v>0</v>
      </c>
      <c r="OHY6" s="243">
        <f>'Inbound SOS &amp; EOD'!OEH29</f>
        <v>0</v>
      </c>
      <c r="OHZ6" s="243">
        <f>'Inbound SOS &amp; EOD'!OEI29</f>
        <v>0</v>
      </c>
      <c r="OIA6" s="243">
        <f>'Inbound SOS &amp; EOD'!OEJ29</f>
        <v>0</v>
      </c>
      <c r="OIB6" s="243">
        <f>'Inbound SOS &amp; EOD'!OEK29</f>
        <v>0</v>
      </c>
      <c r="OIC6" s="243">
        <f>'Inbound SOS &amp; EOD'!OEL29</f>
        <v>0</v>
      </c>
      <c r="OID6" s="243">
        <f>'Inbound SOS &amp; EOD'!OEM29</f>
        <v>0</v>
      </c>
      <c r="OIE6" s="243">
        <f>'Inbound SOS &amp; EOD'!OEN29</f>
        <v>0</v>
      </c>
      <c r="OIF6" s="243">
        <f>'Inbound SOS &amp; EOD'!OEO29</f>
        <v>0</v>
      </c>
      <c r="OIG6" s="243">
        <f>'Inbound SOS &amp; EOD'!OEP29</f>
        <v>0</v>
      </c>
      <c r="OIH6" s="243">
        <f>'Inbound SOS &amp; EOD'!OEQ29</f>
        <v>0</v>
      </c>
      <c r="OII6" s="243">
        <f>'Inbound SOS &amp; EOD'!OER29</f>
        <v>0</v>
      </c>
      <c r="OIJ6" s="243">
        <f>'Inbound SOS &amp; EOD'!OES29</f>
        <v>0</v>
      </c>
      <c r="OIK6" s="243">
        <f>'Inbound SOS &amp; EOD'!OET29</f>
        <v>0</v>
      </c>
      <c r="OIL6" s="243">
        <f>'Inbound SOS &amp; EOD'!OEU29</f>
        <v>0</v>
      </c>
      <c r="OIM6" s="243">
        <f>'Inbound SOS &amp; EOD'!OEV29</f>
        <v>0</v>
      </c>
      <c r="OIN6" s="243">
        <f>'Inbound SOS &amp; EOD'!OEW29</f>
        <v>0</v>
      </c>
      <c r="OIO6" s="243">
        <f>'Inbound SOS &amp; EOD'!OEX29</f>
        <v>0</v>
      </c>
      <c r="OIP6" s="243">
        <f>'Inbound SOS &amp; EOD'!OEY29</f>
        <v>0</v>
      </c>
      <c r="OIQ6" s="243">
        <f>'Inbound SOS &amp; EOD'!OEZ29</f>
        <v>0</v>
      </c>
      <c r="OIR6" s="243">
        <f>'Inbound SOS &amp; EOD'!OFA29</f>
        <v>0</v>
      </c>
      <c r="OIS6" s="243">
        <f>'Inbound SOS &amp; EOD'!OFB29</f>
        <v>0</v>
      </c>
      <c r="OIT6" s="243">
        <f>'Inbound SOS &amp; EOD'!OFC29</f>
        <v>0</v>
      </c>
      <c r="OIU6" s="243">
        <f>'Inbound SOS &amp; EOD'!OFD29</f>
        <v>0</v>
      </c>
      <c r="OIV6" s="243">
        <f>'Inbound SOS &amp; EOD'!OFE29</f>
        <v>0</v>
      </c>
      <c r="OIW6" s="243">
        <f>'Inbound SOS &amp; EOD'!OFF29</f>
        <v>0</v>
      </c>
      <c r="OIX6" s="243">
        <f>'Inbound SOS &amp; EOD'!OFG29</f>
        <v>0</v>
      </c>
      <c r="OIY6" s="243">
        <f>'Inbound SOS &amp; EOD'!OFH29</f>
        <v>0</v>
      </c>
      <c r="OIZ6" s="243">
        <f>'Inbound SOS &amp; EOD'!OFI29</f>
        <v>0</v>
      </c>
      <c r="OJA6" s="243">
        <f>'Inbound SOS &amp; EOD'!OFJ29</f>
        <v>0</v>
      </c>
      <c r="OJB6" s="243">
        <f>'Inbound SOS &amp; EOD'!OFK29</f>
        <v>0</v>
      </c>
      <c r="OJC6" s="243">
        <f>'Inbound SOS &amp; EOD'!OFL29</f>
        <v>0</v>
      </c>
      <c r="OJD6" s="243">
        <f>'Inbound SOS &amp; EOD'!OFM29</f>
        <v>0</v>
      </c>
      <c r="OJE6" s="243">
        <f>'Inbound SOS &amp; EOD'!OFN29</f>
        <v>0</v>
      </c>
      <c r="OJF6" s="243">
        <f>'Inbound SOS &amp; EOD'!OFO29</f>
        <v>0</v>
      </c>
      <c r="OJG6" s="243">
        <f>'Inbound SOS &amp; EOD'!OFP29</f>
        <v>0</v>
      </c>
      <c r="OJH6" s="243">
        <f>'Inbound SOS &amp; EOD'!OFQ29</f>
        <v>0</v>
      </c>
      <c r="OJI6" s="243">
        <f>'Inbound SOS &amp; EOD'!OFR29</f>
        <v>0</v>
      </c>
      <c r="OJJ6" s="243">
        <f>'Inbound SOS &amp; EOD'!OFS29</f>
        <v>0</v>
      </c>
      <c r="OJK6" s="243">
        <f>'Inbound SOS &amp; EOD'!OFT29</f>
        <v>0</v>
      </c>
      <c r="OJL6" s="243">
        <f>'Inbound SOS &amp; EOD'!OFU29</f>
        <v>0</v>
      </c>
      <c r="OJM6" s="243">
        <f>'Inbound SOS &amp; EOD'!OFV29</f>
        <v>0</v>
      </c>
      <c r="OJN6" s="243">
        <f>'Inbound SOS &amp; EOD'!OFW29</f>
        <v>0</v>
      </c>
      <c r="OJO6" s="243">
        <f>'Inbound SOS &amp; EOD'!OFX29</f>
        <v>0</v>
      </c>
      <c r="OJP6" s="243">
        <f>'Inbound SOS &amp; EOD'!OFY29</f>
        <v>0</v>
      </c>
      <c r="OJQ6" s="243">
        <f>'Inbound SOS &amp; EOD'!OFZ29</f>
        <v>0</v>
      </c>
      <c r="OJR6" s="243">
        <f>'Inbound SOS &amp; EOD'!OGA29</f>
        <v>0</v>
      </c>
      <c r="OJS6" s="243">
        <f>'Inbound SOS &amp; EOD'!OGB29</f>
        <v>0</v>
      </c>
      <c r="OJT6" s="243">
        <f>'Inbound SOS &amp; EOD'!OGC29</f>
        <v>0</v>
      </c>
      <c r="OJU6" s="243">
        <f>'Inbound SOS &amp; EOD'!OGD29</f>
        <v>0</v>
      </c>
      <c r="OJV6" s="243">
        <f>'Inbound SOS &amp; EOD'!OGE29</f>
        <v>0</v>
      </c>
      <c r="OJW6" s="243">
        <f>'Inbound SOS &amp; EOD'!OGF29</f>
        <v>0</v>
      </c>
      <c r="OJX6" s="243">
        <f>'Inbound SOS &amp; EOD'!OGG29</f>
        <v>0</v>
      </c>
      <c r="OJY6" s="243">
        <f>'Inbound SOS &amp; EOD'!OGH29</f>
        <v>0</v>
      </c>
      <c r="OJZ6" s="243">
        <f>'Inbound SOS &amp; EOD'!OGI29</f>
        <v>0</v>
      </c>
      <c r="OKA6" s="243">
        <f>'Inbound SOS &amp; EOD'!OGJ29</f>
        <v>0</v>
      </c>
      <c r="OKB6" s="243">
        <f>'Inbound SOS &amp; EOD'!OGK29</f>
        <v>0</v>
      </c>
      <c r="OKC6" s="243">
        <f>'Inbound SOS &amp; EOD'!OGL29</f>
        <v>0</v>
      </c>
      <c r="OKD6" s="243">
        <f>'Inbound SOS &amp; EOD'!OGM29</f>
        <v>0</v>
      </c>
      <c r="OKE6" s="243">
        <f>'Inbound SOS &amp; EOD'!OGN29</f>
        <v>0</v>
      </c>
      <c r="OKF6" s="243">
        <f>'Inbound SOS &amp; EOD'!OGO29</f>
        <v>0</v>
      </c>
      <c r="OKG6" s="243">
        <f>'Inbound SOS &amp; EOD'!OGP29</f>
        <v>0</v>
      </c>
      <c r="OKH6" s="243">
        <f>'Inbound SOS &amp; EOD'!OGQ29</f>
        <v>0</v>
      </c>
      <c r="OKI6" s="243">
        <f>'Inbound SOS &amp; EOD'!OGR29</f>
        <v>0</v>
      </c>
      <c r="OKJ6" s="243">
        <f>'Inbound SOS &amp; EOD'!OGS29</f>
        <v>0</v>
      </c>
      <c r="OKK6" s="243">
        <f>'Inbound SOS &amp; EOD'!OGT29</f>
        <v>0</v>
      </c>
      <c r="OKL6" s="243">
        <f>'Inbound SOS &amp; EOD'!OGU29</f>
        <v>0</v>
      </c>
      <c r="OKM6" s="243">
        <f>'Inbound SOS &amp; EOD'!OGV29</f>
        <v>0</v>
      </c>
      <c r="OKN6" s="243">
        <f>'Inbound SOS &amp; EOD'!OGW29</f>
        <v>0</v>
      </c>
      <c r="OKO6" s="243">
        <f>'Inbound SOS &amp; EOD'!OGX29</f>
        <v>0</v>
      </c>
      <c r="OKP6" s="243">
        <f>'Inbound SOS &amp; EOD'!OGY29</f>
        <v>0</v>
      </c>
      <c r="OKQ6" s="243">
        <f>'Inbound SOS &amp; EOD'!OGZ29</f>
        <v>0</v>
      </c>
      <c r="OKR6" s="243">
        <f>'Inbound SOS &amp; EOD'!OHA29</f>
        <v>0</v>
      </c>
      <c r="OKS6" s="243">
        <f>'Inbound SOS &amp; EOD'!OHB29</f>
        <v>0</v>
      </c>
      <c r="OKT6" s="243">
        <f>'Inbound SOS &amp; EOD'!OHC29</f>
        <v>0</v>
      </c>
      <c r="OKU6" s="243">
        <f>'Inbound SOS &amp; EOD'!OHD29</f>
        <v>0</v>
      </c>
      <c r="OKV6" s="243">
        <f>'Inbound SOS &amp; EOD'!OHE29</f>
        <v>0</v>
      </c>
      <c r="OKW6" s="243">
        <f>'Inbound SOS &amp; EOD'!OHF29</f>
        <v>0</v>
      </c>
      <c r="OKX6" s="243">
        <f>'Inbound SOS &amp; EOD'!OHG29</f>
        <v>0</v>
      </c>
      <c r="OKY6" s="243">
        <f>'Inbound SOS &amp; EOD'!OHH29</f>
        <v>0</v>
      </c>
      <c r="OKZ6" s="243">
        <f>'Inbound SOS &amp; EOD'!OHI29</f>
        <v>0</v>
      </c>
      <c r="OLA6" s="243">
        <f>'Inbound SOS &amp; EOD'!OHJ29</f>
        <v>0</v>
      </c>
      <c r="OLB6" s="243">
        <f>'Inbound SOS &amp; EOD'!OHK29</f>
        <v>0</v>
      </c>
      <c r="OLC6" s="243">
        <f>'Inbound SOS &amp; EOD'!OHL29</f>
        <v>0</v>
      </c>
      <c r="OLD6" s="243">
        <f>'Inbound SOS &amp; EOD'!OHM29</f>
        <v>0</v>
      </c>
      <c r="OLE6" s="243">
        <f>'Inbound SOS &amp; EOD'!OHN29</f>
        <v>0</v>
      </c>
      <c r="OLF6" s="243">
        <f>'Inbound SOS &amp; EOD'!OHO29</f>
        <v>0</v>
      </c>
      <c r="OLG6" s="243">
        <f>'Inbound SOS &amp; EOD'!OHP29</f>
        <v>0</v>
      </c>
      <c r="OLH6" s="243">
        <f>'Inbound SOS &amp; EOD'!OHQ29</f>
        <v>0</v>
      </c>
      <c r="OLI6" s="243">
        <f>'Inbound SOS &amp; EOD'!OHR29</f>
        <v>0</v>
      </c>
      <c r="OLJ6" s="243">
        <f>'Inbound SOS &amp; EOD'!OHS29</f>
        <v>0</v>
      </c>
      <c r="OLK6" s="243">
        <f>'Inbound SOS &amp; EOD'!OHT29</f>
        <v>0</v>
      </c>
      <c r="OLL6" s="243">
        <f>'Inbound SOS &amp; EOD'!OHU29</f>
        <v>0</v>
      </c>
      <c r="OLM6" s="243">
        <f>'Inbound SOS &amp; EOD'!OHV29</f>
        <v>0</v>
      </c>
      <c r="OLN6" s="243">
        <f>'Inbound SOS &amp; EOD'!OHW29</f>
        <v>0</v>
      </c>
      <c r="OLO6" s="243">
        <f>'Inbound SOS &amp; EOD'!OHX29</f>
        <v>0</v>
      </c>
      <c r="OLP6" s="243">
        <f>'Inbound SOS &amp; EOD'!OHY29</f>
        <v>0</v>
      </c>
      <c r="OLQ6" s="243">
        <f>'Inbound SOS &amp; EOD'!OHZ29</f>
        <v>0</v>
      </c>
      <c r="OLR6" s="243">
        <f>'Inbound SOS &amp; EOD'!OIA29</f>
        <v>0</v>
      </c>
      <c r="OLS6" s="243">
        <f>'Inbound SOS &amp; EOD'!OIB29</f>
        <v>0</v>
      </c>
      <c r="OLT6" s="243">
        <f>'Inbound SOS &amp; EOD'!OIC29</f>
        <v>0</v>
      </c>
      <c r="OLU6" s="243">
        <f>'Inbound SOS &amp; EOD'!OID29</f>
        <v>0</v>
      </c>
      <c r="OLV6" s="243">
        <f>'Inbound SOS &amp; EOD'!OIE29</f>
        <v>0</v>
      </c>
      <c r="OLW6" s="243">
        <f>'Inbound SOS &amp; EOD'!OIF29</f>
        <v>0</v>
      </c>
      <c r="OLX6" s="243">
        <f>'Inbound SOS &amp; EOD'!OIG29</f>
        <v>0</v>
      </c>
      <c r="OLY6" s="243">
        <f>'Inbound SOS &amp; EOD'!OIH29</f>
        <v>0</v>
      </c>
      <c r="OLZ6" s="243">
        <f>'Inbound SOS &amp; EOD'!OII29</f>
        <v>0</v>
      </c>
      <c r="OMA6" s="243">
        <f>'Inbound SOS &amp; EOD'!OIJ29</f>
        <v>0</v>
      </c>
      <c r="OMB6" s="243">
        <f>'Inbound SOS &amp; EOD'!OIK29</f>
        <v>0</v>
      </c>
      <c r="OMC6" s="243">
        <f>'Inbound SOS &amp; EOD'!OIL29</f>
        <v>0</v>
      </c>
      <c r="OMD6" s="243">
        <f>'Inbound SOS &amp; EOD'!OIM29</f>
        <v>0</v>
      </c>
      <c r="OME6" s="243">
        <f>'Inbound SOS &amp; EOD'!OIN29</f>
        <v>0</v>
      </c>
      <c r="OMF6" s="243">
        <f>'Inbound SOS &amp; EOD'!OIO29</f>
        <v>0</v>
      </c>
      <c r="OMG6" s="243">
        <f>'Inbound SOS &amp; EOD'!OIP29</f>
        <v>0</v>
      </c>
      <c r="OMH6" s="243">
        <f>'Inbound SOS &amp; EOD'!OIQ29</f>
        <v>0</v>
      </c>
      <c r="OMI6" s="243">
        <f>'Inbound SOS &amp; EOD'!OIR29</f>
        <v>0</v>
      </c>
      <c r="OMJ6" s="243">
        <f>'Inbound SOS &amp; EOD'!OIS29</f>
        <v>0</v>
      </c>
      <c r="OMK6" s="243">
        <f>'Inbound SOS &amp; EOD'!OIT29</f>
        <v>0</v>
      </c>
      <c r="OML6" s="243">
        <f>'Inbound SOS &amp; EOD'!OIU29</f>
        <v>0</v>
      </c>
      <c r="OMM6" s="243">
        <f>'Inbound SOS &amp; EOD'!OIV29</f>
        <v>0</v>
      </c>
      <c r="OMN6" s="243">
        <f>'Inbound SOS &amp; EOD'!OIW29</f>
        <v>0</v>
      </c>
      <c r="OMO6" s="243">
        <f>'Inbound SOS &amp; EOD'!OIX29</f>
        <v>0</v>
      </c>
      <c r="OMP6" s="243">
        <f>'Inbound SOS &amp; EOD'!OIY29</f>
        <v>0</v>
      </c>
      <c r="OMQ6" s="243">
        <f>'Inbound SOS &amp; EOD'!OIZ29</f>
        <v>0</v>
      </c>
      <c r="OMR6" s="243">
        <f>'Inbound SOS &amp; EOD'!OJA29</f>
        <v>0</v>
      </c>
      <c r="OMS6" s="243">
        <f>'Inbound SOS &amp; EOD'!OJB29</f>
        <v>0</v>
      </c>
      <c r="OMT6" s="243">
        <f>'Inbound SOS &amp; EOD'!OJC29</f>
        <v>0</v>
      </c>
      <c r="OMU6" s="243">
        <f>'Inbound SOS &amp; EOD'!OJD29</f>
        <v>0</v>
      </c>
      <c r="OMV6" s="243">
        <f>'Inbound SOS &amp; EOD'!OJE29</f>
        <v>0</v>
      </c>
      <c r="OMW6" s="243">
        <f>'Inbound SOS &amp; EOD'!OJF29</f>
        <v>0</v>
      </c>
      <c r="OMX6" s="243">
        <f>'Inbound SOS &amp; EOD'!OJG29</f>
        <v>0</v>
      </c>
      <c r="OMY6" s="243">
        <f>'Inbound SOS &amp; EOD'!OJH29</f>
        <v>0</v>
      </c>
      <c r="OMZ6" s="243">
        <f>'Inbound SOS &amp; EOD'!OJI29</f>
        <v>0</v>
      </c>
      <c r="ONA6" s="243">
        <f>'Inbound SOS &amp; EOD'!OJJ29</f>
        <v>0</v>
      </c>
      <c r="ONB6" s="243">
        <f>'Inbound SOS &amp; EOD'!OJK29</f>
        <v>0</v>
      </c>
      <c r="ONC6" s="243">
        <f>'Inbound SOS &amp; EOD'!OJL29</f>
        <v>0</v>
      </c>
      <c r="OND6" s="243">
        <f>'Inbound SOS &amp; EOD'!OJM29</f>
        <v>0</v>
      </c>
      <c r="ONE6" s="243">
        <f>'Inbound SOS &amp; EOD'!OJN29</f>
        <v>0</v>
      </c>
      <c r="ONF6" s="243">
        <f>'Inbound SOS &amp; EOD'!OJO29</f>
        <v>0</v>
      </c>
      <c r="ONG6" s="243">
        <f>'Inbound SOS &amp; EOD'!OJP29</f>
        <v>0</v>
      </c>
      <c r="ONH6" s="243">
        <f>'Inbound SOS &amp; EOD'!OJQ29</f>
        <v>0</v>
      </c>
      <c r="ONI6" s="243">
        <f>'Inbound SOS &amp; EOD'!OJR29</f>
        <v>0</v>
      </c>
      <c r="ONJ6" s="243">
        <f>'Inbound SOS &amp; EOD'!OJS29</f>
        <v>0</v>
      </c>
      <c r="ONK6" s="243">
        <f>'Inbound SOS &amp; EOD'!OJT29</f>
        <v>0</v>
      </c>
      <c r="ONL6" s="243">
        <f>'Inbound SOS &amp; EOD'!OJU29</f>
        <v>0</v>
      </c>
      <c r="ONM6" s="243">
        <f>'Inbound SOS &amp; EOD'!OJV29</f>
        <v>0</v>
      </c>
      <c r="ONN6" s="243">
        <f>'Inbound SOS &amp; EOD'!OJW29</f>
        <v>0</v>
      </c>
      <c r="ONO6" s="243">
        <f>'Inbound SOS &amp; EOD'!OJX29</f>
        <v>0</v>
      </c>
      <c r="ONP6" s="243">
        <f>'Inbound SOS &amp; EOD'!OJY29</f>
        <v>0</v>
      </c>
      <c r="ONQ6" s="243">
        <f>'Inbound SOS &amp; EOD'!OJZ29</f>
        <v>0</v>
      </c>
      <c r="ONR6" s="243">
        <f>'Inbound SOS &amp; EOD'!OKA29</f>
        <v>0</v>
      </c>
      <c r="ONS6" s="243">
        <f>'Inbound SOS &amp; EOD'!OKB29</f>
        <v>0</v>
      </c>
      <c r="ONT6" s="243">
        <f>'Inbound SOS &amp; EOD'!OKC29</f>
        <v>0</v>
      </c>
      <c r="ONU6" s="243">
        <f>'Inbound SOS &amp; EOD'!OKD29</f>
        <v>0</v>
      </c>
      <c r="ONV6" s="243">
        <f>'Inbound SOS &amp; EOD'!OKE29</f>
        <v>0</v>
      </c>
      <c r="ONW6" s="243">
        <f>'Inbound SOS &amp; EOD'!OKF29</f>
        <v>0</v>
      </c>
      <c r="ONX6" s="243">
        <f>'Inbound SOS &amp; EOD'!OKG29</f>
        <v>0</v>
      </c>
      <c r="ONY6" s="243">
        <f>'Inbound SOS &amp; EOD'!OKH29</f>
        <v>0</v>
      </c>
      <c r="ONZ6" s="243">
        <f>'Inbound SOS &amp; EOD'!OKI29</f>
        <v>0</v>
      </c>
      <c r="OOA6" s="243">
        <f>'Inbound SOS &amp; EOD'!OKJ29</f>
        <v>0</v>
      </c>
      <c r="OOB6" s="243">
        <f>'Inbound SOS &amp; EOD'!OKK29</f>
        <v>0</v>
      </c>
      <c r="OOC6" s="243">
        <f>'Inbound SOS &amp; EOD'!OKL29</f>
        <v>0</v>
      </c>
      <c r="OOD6" s="243">
        <f>'Inbound SOS &amp; EOD'!OKM29</f>
        <v>0</v>
      </c>
      <c r="OOE6" s="243">
        <f>'Inbound SOS &amp; EOD'!OKN29</f>
        <v>0</v>
      </c>
      <c r="OOF6" s="243">
        <f>'Inbound SOS &amp; EOD'!OKO29</f>
        <v>0</v>
      </c>
      <c r="OOG6" s="243">
        <f>'Inbound SOS &amp; EOD'!OKP29</f>
        <v>0</v>
      </c>
      <c r="OOH6" s="243">
        <f>'Inbound SOS &amp; EOD'!OKQ29</f>
        <v>0</v>
      </c>
      <c r="OOI6" s="243">
        <f>'Inbound SOS &amp; EOD'!OKR29</f>
        <v>0</v>
      </c>
      <c r="OOJ6" s="243">
        <f>'Inbound SOS &amp; EOD'!OKS29</f>
        <v>0</v>
      </c>
      <c r="OOK6" s="243">
        <f>'Inbound SOS &amp; EOD'!OKT29</f>
        <v>0</v>
      </c>
      <c r="OOL6" s="243">
        <f>'Inbound SOS &amp; EOD'!OKU29</f>
        <v>0</v>
      </c>
      <c r="OOM6" s="243">
        <f>'Inbound SOS &amp; EOD'!OKV29</f>
        <v>0</v>
      </c>
      <c r="OON6" s="243">
        <f>'Inbound SOS &amp; EOD'!OKW29</f>
        <v>0</v>
      </c>
      <c r="OOO6" s="243">
        <f>'Inbound SOS &amp; EOD'!OKX29</f>
        <v>0</v>
      </c>
      <c r="OOP6" s="243">
        <f>'Inbound SOS &amp; EOD'!OKY29</f>
        <v>0</v>
      </c>
      <c r="OOQ6" s="243">
        <f>'Inbound SOS &amp; EOD'!OKZ29</f>
        <v>0</v>
      </c>
      <c r="OOR6" s="243">
        <f>'Inbound SOS &amp; EOD'!OLA29</f>
        <v>0</v>
      </c>
      <c r="OOS6" s="243">
        <f>'Inbound SOS &amp; EOD'!OLB29</f>
        <v>0</v>
      </c>
      <c r="OOT6" s="243">
        <f>'Inbound SOS &amp; EOD'!OLC29</f>
        <v>0</v>
      </c>
      <c r="OOU6" s="243">
        <f>'Inbound SOS &amp; EOD'!OLD29</f>
        <v>0</v>
      </c>
      <c r="OOV6" s="243">
        <f>'Inbound SOS &amp; EOD'!OLE29</f>
        <v>0</v>
      </c>
      <c r="OOW6" s="243">
        <f>'Inbound SOS &amp; EOD'!OLF29</f>
        <v>0</v>
      </c>
      <c r="OOX6" s="243">
        <f>'Inbound SOS &amp; EOD'!OLG29</f>
        <v>0</v>
      </c>
      <c r="OOY6" s="243">
        <f>'Inbound SOS &amp; EOD'!OLH29</f>
        <v>0</v>
      </c>
      <c r="OOZ6" s="243">
        <f>'Inbound SOS &amp; EOD'!OLI29</f>
        <v>0</v>
      </c>
      <c r="OPA6" s="243">
        <f>'Inbound SOS &amp; EOD'!OLJ29</f>
        <v>0</v>
      </c>
      <c r="OPB6" s="243">
        <f>'Inbound SOS &amp; EOD'!OLK29</f>
        <v>0</v>
      </c>
      <c r="OPC6" s="243">
        <f>'Inbound SOS &amp; EOD'!OLL29</f>
        <v>0</v>
      </c>
      <c r="OPD6" s="243">
        <f>'Inbound SOS &amp; EOD'!OLM29</f>
        <v>0</v>
      </c>
      <c r="OPE6" s="243">
        <f>'Inbound SOS &amp; EOD'!OLN29</f>
        <v>0</v>
      </c>
      <c r="OPF6" s="243">
        <f>'Inbound SOS &amp; EOD'!OLO29</f>
        <v>0</v>
      </c>
      <c r="OPG6" s="243">
        <f>'Inbound SOS &amp; EOD'!OLP29</f>
        <v>0</v>
      </c>
      <c r="OPH6" s="243">
        <f>'Inbound SOS &amp; EOD'!OLQ29</f>
        <v>0</v>
      </c>
      <c r="OPI6" s="243">
        <f>'Inbound SOS &amp; EOD'!OLR29</f>
        <v>0</v>
      </c>
      <c r="OPJ6" s="243">
        <f>'Inbound SOS &amp; EOD'!OLS29</f>
        <v>0</v>
      </c>
      <c r="OPK6" s="243">
        <f>'Inbound SOS &amp; EOD'!OLT29</f>
        <v>0</v>
      </c>
      <c r="OPL6" s="243">
        <f>'Inbound SOS &amp; EOD'!OLU29</f>
        <v>0</v>
      </c>
      <c r="OPM6" s="243">
        <f>'Inbound SOS &amp; EOD'!OLV29</f>
        <v>0</v>
      </c>
      <c r="OPN6" s="243">
        <f>'Inbound SOS &amp; EOD'!OLW29</f>
        <v>0</v>
      </c>
      <c r="OPO6" s="243">
        <f>'Inbound SOS &amp; EOD'!OLX29</f>
        <v>0</v>
      </c>
      <c r="OPP6" s="243">
        <f>'Inbound SOS &amp; EOD'!OLY29</f>
        <v>0</v>
      </c>
      <c r="OPQ6" s="243">
        <f>'Inbound SOS &amp; EOD'!OLZ29</f>
        <v>0</v>
      </c>
      <c r="OPR6" s="243">
        <f>'Inbound SOS &amp; EOD'!OMA29</f>
        <v>0</v>
      </c>
      <c r="OPS6" s="243">
        <f>'Inbound SOS &amp; EOD'!OMB29</f>
        <v>0</v>
      </c>
      <c r="OPT6" s="243">
        <f>'Inbound SOS &amp; EOD'!OMC29</f>
        <v>0</v>
      </c>
      <c r="OPU6" s="243">
        <f>'Inbound SOS &amp; EOD'!OMD29</f>
        <v>0</v>
      </c>
      <c r="OPV6" s="243">
        <f>'Inbound SOS &amp; EOD'!OME29</f>
        <v>0</v>
      </c>
      <c r="OPW6" s="243">
        <f>'Inbound SOS &amp; EOD'!OMF29</f>
        <v>0</v>
      </c>
      <c r="OPX6" s="243">
        <f>'Inbound SOS &amp; EOD'!OMG29</f>
        <v>0</v>
      </c>
      <c r="OPY6" s="243">
        <f>'Inbound SOS &amp; EOD'!OMH29</f>
        <v>0</v>
      </c>
      <c r="OPZ6" s="243">
        <f>'Inbound SOS &amp; EOD'!OMI29</f>
        <v>0</v>
      </c>
      <c r="OQA6" s="243">
        <f>'Inbound SOS &amp; EOD'!OMJ29</f>
        <v>0</v>
      </c>
      <c r="OQB6" s="243">
        <f>'Inbound SOS &amp; EOD'!OMK29</f>
        <v>0</v>
      </c>
      <c r="OQC6" s="243">
        <f>'Inbound SOS &amp; EOD'!OML29</f>
        <v>0</v>
      </c>
      <c r="OQD6" s="243">
        <f>'Inbound SOS &amp; EOD'!OMM29</f>
        <v>0</v>
      </c>
      <c r="OQE6" s="243">
        <f>'Inbound SOS &amp; EOD'!OMN29</f>
        <v>0</v>
      </c>
      <c r="OQF6" s="243">
        <f>'Inbound SOS &amp; EOD'!OMO29</f>
        <v>0</v>
      </c>
      <c r="OQG6" s="243">
        <f>'Inbound SOS &amp; EOD'!OMP29</f>
        <v>0</v>
      </c>
      <c r="OQH6" s="243">
        <f>'Inbound SOS &amp; EOD'!OMQ29</f>
        <v>0</v>
      </c>
      <c r="OQI6" s="243">
        <f>'Inbound SOS &amp; EOD'!OMR29</f>
        <v>0</v>
      </c>
      <c r="OQJ6" s="243">
        <f>'Inbound SOS &amp; EOD'!OMS29</f>
        <v>0</v>
      </c>
      <c r="OQK6" s="243">
        <f>'Inbound SOS &amp; EOD'!OMT29</f>
        <v>0</v>
      </c>
      <c r="OQL6" s="243">
        <f>'Inbound SOS &amp; EOD'!OMU29</f>
        <v>0</v>
      </c>
      <c r="OQM6" s="243">
        <f>'Inbound SOS &amp; EOD'!OMV29</f>
        <v>0</v>
      </c>
      <c r="OQN6" s="243">
        <f>'Inbound SOS &amp; EOD'!OMW29</f>
        <v>0</v>
      </c>
      <c r="OQO6" s="243">
        <f>'Inbound SOS &amp; EOD'!OMX29</f>
        <v>0</v>
      </c>
      <c r="OQP6" s="243">
        <f>'Inbound SOS &amp; EOD'!OMY29</f>
        <v>0</v>
      </c>
      <c r="OQQ6" s="243">
        <f>'Inbound SOS &amp; EOD'!OMZ29</f>
        <v>0</v>
      </c>
      <c r="OQR6" s="243">
        <f>'Inbound SOS &amp; EOD'!ONA29</f>
        <v>0</v>
      </c>
      <c r="OQS6" s="243">
        <f>'Inbound SOS &amp; EOD'!ONB29</f>
        <v>0</v>
      </c>
      <c r="OQT6" s="243">
        <f>'Inbound SOS &amp; EOD'!ONC29</f>
        <v>0</v>
      </c>
      <c r="OQU6" s="243">
        <f>'Inbound SOS &amp; EOD'!OND29</f>
        <v>0</v>
      </c>
      <c r="OQV6" s="243">
        <f>'Inbound SOS &amp; EOD'!ONE29</f>
        <v>0</v>
      </c>
      <c r="OQW6" s="243">
        <f>'Inbound SOS &amp; EOD'!ONF29</f>
        <v>0</v>
      </c>
      <c r="OQX6" s="243">
        <f>'Inbound SOS &amp; EOD'!ONG29</f>
        <v>0</v>
      </c>
      <c r="OQY6" s="243">
        <f>'Inbound SOS &amp; EOD'!ONH29</f>
        <v>0</v>
      </c>
      <c r="OQZ6" s="243">
        <f>'Inbound SOS &amp; EOD'!ONI29</f>
        <v>0</v>
      </c>
      <c r="ORA6" s="243">
        <f>'Inbound SOS &amp; EOD'!ONJ29</f>
        <v>0</v>
      </c>
      <c r="ORB6" s="243">
        <f>'Inbound SOS &amp; EOD'!ONK29</f>
        <v>0</v>
      </c>
      <c r="ORC6" s="243">
        <f>'Inbound SOS &amp; EOD'!ONL29</f>
        <v>0</v>
      </c>
      <c r="ORD6" s="243">
        <f>'Inbound SOS &amp; EOD'!ONM29</f>
        <v>0</v>
      </c>
      <c r="ORE6" s="243">
        <f>'Inbound SOS &amp; EOD'!ONN29</f>
        <v>0</v>
      </c>
      <c r="ORF6" s="243">
        <f>'Inbound SOS &amp; EOD'!ONO29</f>
        <v>0</v>
      </c>
      <c r="ORG6" s="243">
        <f>'Inbound SOS &amp; EOD'!ONP29</f>
        <v>0</v>
      </c>
      <c r="ORH6" s="243">
        <f>'Inbound SOS &amp; EOD'!ONQ29</f>
        <v>0</v>
      </c>
      <c r="ORI6" s="243">
        <f>'Inbound SOS &amp; EOD'!ONR29</f>
        <v>0</v>
      </c>
      <c r="ORJ6" s="243">
        <f>'Inbound SOS &amp; EOD'!ONS29</f>
        <v>0</v>
      </c>
      <c r="ORK6" s="243">
        <f>'Inbound SOS &amp; EOD'!ONT29</f>
        <v>0</v>
      </c>
      <c r="ORL6" s="243">
        <f>'Inbound SOS &amp; EOD'!ONU29</f>
        <v>0</v>
      </c>
      <c r="ORM6" s="243">
        <f>'Inbound SOS &amp; EOD'!ONV29</f>
        <v>0</v>
      </c>
      <c r="ORN6" s="243">
        <f>'Inbound SOS &amp; EOD'!ONW29</f>
        <v>0</v>
      </c>
      <c r="ORO6" s="243">
        <f>'Inbound SOS &amp; EOD'!ONX29</f>
        <v>0</v>
      </c>
      <c r="ORP6" s="243">
        <f>'Inbound SOS &amp; EOD'!ONY29</f>
        <v>0</v>
      </c>
      <c r="ORQ6" s="243">
        <f>'Inbound SOS &amp; EOD'!ONZ29</f>
        <v>0</v>
      </c>
      <c r="ORR6" s="243">
        <f>'Inbound SOS &amp; EOD'!OOA29</f>
        <v>0</v>
      </c>
      <c r="ORS6" s="243">
        <f>'Inbound SOS &amp; EOD'!OOB29</f>
        <v>0</v>
      </c>
      <c r="ORT6" s="243">
        <f>'Inbound SOS &amp; EOD'!OOC29</f>
        <v>0</v>
      </c>
      <c r="ORU6" s="243">
        <f>'Inbound SOS &amp; EOD'!OOD29</f>
        <v>0</v>
      </c>
      <c r="ORV6" s="243">
        <f>'Inbound SOS &amp; EOD'!OOE29</f>
        <v>0</v>
      </c>
      <c r="ORW6" s="243">
        <f>'Inbound SOS &amp; EOD'!OOF29</f>
        <v>0</v>
      </c>
      <c r="ORX6" s="243">
        <f>'Inbound SOS &amp; EOD'!OOG29</f>
        <v>0</v>
      </c>
      <c r="ORY6" s="243">
        <f>'Inbound SOS &amp; EOD'!OOH29</f>
        <v>0</v>
      </c>
      <c r="ORZ6" s="243">
        <f>'Inbound SOS &amp; EOD'!OOI29</f>
        <v>0</v>
      </c>
      <c r="OSA6" s="243">
        <f>'Inbound SOS &amp; EOD'!OOJ29</f>
        <v>0</v>
      </c>
      <c r="OSB6" s="243">
        <f>'Inbound SOS &amp; EOD'!OOK29</f>
        <v>0</v>
      </c>
      <c r="OSC6" s="243">
        <f>'Inbound SOS &amp; EOD'!OOL29</f>
        <v>0</v>
      </c>
      <c r="OSD6" s="243">
        <f>'Inbound SOS &amp; EOD'!OOM29</f>
        <v>0</v>
      </c>
      <c r="OSE6" s="243">
        <f>'Inbound SOS &amp; EOD'!OON29</f>
        <v>0</v>
      </c>
      <c r="OSF6" s="243">
        <f>'Inbound SOS &amp; EOD'!OOO29</f>
        <v>0</v>
      </c>
      <c r="OSG6" s="243">
        <f>'Inbound SOS &amp; EOD'!OOP29</f>
        <v>0</v>
      </c>
      <c r="OSH6" s="243">
        <f>'Inbound SOS &amp; EOD'!OOQ29</f>
        <v>0</v>
      </c>
      <c r="OSI6" s="243">
        <f>'Inbound SOS &amp; EOD'!OOR29</f>
        <v>0</v>
      </c>
      <c r="OSJ6" s="243">
        <f>'Inbound SOS &amp; EOD'!OOS29</f>
        <v>0</v>
      </c>
      <c r="OSK6" s="243">
        <f>'Inbound SOS &amp; EOD'!OOT29</f>
        <v>0</v>
      </c>
      <c r="OSL6" s="243">
        <f>'Inbound SOS &amp; EOD'!OOU29</f>
        <v>0</v>
      </c>
      <c r="OSM6" s="243">
        <f>'Inbound SOS &amp; EOD'!OOV29</f>
        <v>0</v>
      </c>
      <c r="OSN6" s="243">
        <f>'Inbound SOS &amp; EOD'!OOW29</f>
        <v>0</v>
      </c>
      <c r="OSO6" s="243">
        <f>'Inbound SOS &amp; EOD'!OOX29</f>
        <v>0</v>
      </c>
      <c r="OSP6" s="243">
        <f>'Inbound SOS &amp; EOD'!OOY29</f>
        <v>0</v>
      </c>
      <c r="OSQ6" s="243">
        <f>'Inbound SOS &amp; EOD'!OOZ29</f>
        <v>0</v>
      </c>
      <c r="OSR6" s="243">
        <f>'Inbound SOS &amp; EOD'!OPA29</f>
        <v>0</v>
      </c>
      <c r="OSS6" s="243">
        <f>'Inbound SOS &amp; EOD'!OPB29</f>
        <v>0</v>
      </c>
      <c r="OST6" s="243">
        <f>'Inbound SOS &amp; EOD'!OPC29</f>
        <v>0</v>
      </c>
      <c r="OSU6" s="243">
        <f>'Inbound SOS &amp; EOD'!OPD29</f>
        <v>0</v>
      </c>
      <c r="OSV6" s="243">
        <f>'Inbound SOS &amp; EOD'!OPE29</f>
        <v>0</v>
      </c>
      <c r="OSW6" s="243">
        <f>'Inbound SOS &amp; EOD'!OPF29</f>
        <v>0</v>
      </c>
      <c r="OSX6" s="243">
        <f>'Inbound SOS &amp; EOD'!OPG29</f>
        <v>0</v>
      </c>
      <c r="OSY6" s="243">
        <f>'Inbound SOS &amp; EOD'!OPH29</f>
        <v>0</v>
      </c>
      <c r="OSZ6" s="243">
        <f>'Inbound SOS &amp; EOD'!OPI29</f>
        <v>0</v>
      </c>
      <c r="OTA6" s="243">
        <f>'Inbound SOS &amp; EOD'!OPJ29</f>
        <v>0</v>
      </c>
      <c r="OTB6" s="243">
        <f>'Inbound SOS &amp; EOD'!OPK29</f>
        <v>0</v>
      </c>
      <c r="OTC6" s="243">
        <f>'Inbound SOS &amp; EOD'!OPL29</f>
        <v>0</v>
      </c>
      <c r="OTD6" s="243">
        <f>'Inbound SOS &amp; EOD'!OPM29</f>
        <v>0</v>
      </c>
      <c r="OTE6" s="243">
        <f>'Inbound SOS &amp; EOD'!OPN29</f>
        <v>0</v>
      </c>
      <c r="OTF6" s="243">
        <f>'Inbound SOS &amp; EOD'!OPO29</f>
        <v>0</v>
      </c>
      <c r="OTG6" s="243">
        <f>'Inbound SOS &amp; EOD'!OPP29</f>
        <v>0</v>
      </c>
      <c r="OTH6" s="243">
        <f>'Inbound SOS &amp; EOD'!OPQ29</f>
        <v>0</v>
      </c>
      <c r="OTI6" s="243">
        <f>'Inbound SOS &amp; EOD'!OPR29</f>
        <v>0</v>
      </c>
      <c r="OTJ6" s="243">
        <f>'Inbound SOS &amp; EOD'!OPS29</f>
        <v>0</v>
      </c>
      <c r="OTK6" s="243">
        <f>'Inbound SOS &amp; EOD'!OPT29</f>
        <v>0</v>
      </c>
      <c r="OTL6" s="243">
        <f>'Inbound SOS &amp; EOD'!OPU29</f>
        <v>0</v>
      </c>
      <c r="OTM6" s="243">
        <f>'Inbound SOS &amp; EOD'!OPV29</f>
        <v>0</v>
      </c>
      <c r="OTN6" s="243">
        <f>'Inbound SOS &amp; EOD'!OPW29</f>
        <v>0</v>
      </c>
      <c r="OTO6" s="243">
        <f>'Inbound SOS &amp; EOD'!OPX29</f>
        <v>0</v>
      </c>
      <c r="OTP6" s="243">
        <f>'Inbound SOS &amp; EOD'!OPY29</f>
        <v>0</v>
      </c>
      <c r="OTQ6" s="243">
        <f>'Inbound SOS &amp; EOD'!OPZ29</f>
        <v>0</v>
      </c>
      <c r="OTR6" s="243">
        <f>'Inbound SOS &amp; EOD'!OQA29</f>
        <v>0</v>
      </c>
      <c r="OTS6" s="243">
        <f>'Inbound SOS &amp; EOD'!OQB29</f>
        <v>0</v>
      </c>
      <c r="OTT6" s="243">
        <f>'Inbound SOS &amp; EOD'!OQC29</f>
        <v>0</v>
      </c>
      <c r="OTU6" s="243">
        <f>'Inbound SOS &amp; EOD'!OQD29</f>
        <v>0</v>
      </c>
      <c r="OTV6" s="243">
        <f>'Inbound SOS &amp; EOD'!OQE29</f>
        <v>0</v>
      </c>
      <c r="OTW6" s="243">
        <f>'Inbound SOS &amp; EOD'!OQF29</f>
        <v>0</v>
      </c>
      <c r="OTX6" s="243">
        <f>'Inbound SOS &amp; EOD'!OQG29</f>
        <v>0</v>
      </c>
      <c r="OTY6" s="243">
        <f>'Inbound SOS &amp; EOD'!OQH29</f>
        <v>0</v>
      </c>
      <c r="OTZ6" s="243">
        <f>'Inbound SOS &amp; EOD'!OQI29</f>
        <v>0</v>
      </c>
      <c r="OUA6" s="243">
        <f>'Inbound SOS &amp; EOD'!OQJ29</f>
        <v>0</v>
      </c>
      <c r="OUB6" s="243">
        <f>'Inbound SOS &amp; EOD'!OQK29</f>
        <v>0</v>
      </c>
      <c r="OUC6" s="243">
        <f>'Inbound SOS &amp; EOD'!OQL29</f>
        <v>0</v>
      </c>
      <c r="OUD6" s="243">
        <f>'Inbound SOS &amp; EOD'!OQM29</f>
        <v>0</v>
      </c>
      <c r="OUE6" s="243">
        <f>'Inbound SOS &amp; EOD'!OQN29</f>
        <v>0</v>
      </c>
      <c r="OUF6" s="243">
        <f>'Inbound SOS &amp; EOD'!OQO29</f>
        <v>0</v>
      </c>
      <c r="OUG6" s="243">
        <f>'Inbound SOS &amp; EOD'!OQP29</f>
        <v>0</v>
      </c>
      <c r="OUH6" s="243">
        <f>'Inbound SOS &amp; EOD'!OQQ29</f>
        <v>0</v>
      </c>
      <c r="OUI6" s="243">
        <f>'Inbound SOS &amp; EOD'!OQR29</f>
        <v>0</v>
      </c>
      <c r="OUJ6" s="243">
        <f>'Inbound SOS &amp; EOD'!OQS29</f>
        <v>0</v>
      </c>
      <c r="OUK6" s="243">
        <f>'Inbound SOS &amp; EOD'!OQT29</f>
        <v>0</v>
      </c>
      <c r="OUL6" s="243">
        <f>'Inbound SOS &amp; EOD'!OQU29</f>
        <v>0</v>
      </c>
      <c r="OUM6" s="243">
        <f>'Inbound SOS &amp; EOD'!OQV29</f>
        <v>0</v>
      </c>
      <c r="OUN6" s="243">
        <f>'Inbound SOS &amp; EOD'!OQW29</f>
        <v>0</v>
      </c>
      <c r="OUO6" s="243">
        <f>'Inbound SOS &amp; EOD'!OQX29</f>
        <v>0</v>
      </c>
      <c r="OUP6" s="243">
        <f>'Inbound SOS &amp; EOD'!OQY29</f>
        <v>0</v>
      </c>
      <c r="OUQ6" s="243">
        <f>'Inbound SOS &amp; EOD'!OQZ29</f>
        <v>0</v>
      </c>
      <c r="OUR6" s="243">
        <f>'Inbound SOS &amp; EOD'!ORA29</f>
        <v>0</v>
      </c>
      <c r="OUS6" s="243">
        <f>'Inbound SOS &amp; EOD'!ORB29</f>
        <v>0</v>
      </c>
      <c r="OUT6" s="243">
        <f>'Inbound SOS &amp; EOD'!ORC29</f>
        <v>0</v>
      </c>
      <c r="OUU6" s="243">
        <f>'Inbound SOS &amp; EOD'!ORD29</f>
        <v>0</v>
      </c>
      <c r="OUV6" s="243">
        <f>'Inbound SOS &amp; EOD'!ORE29</f>
        <v>0</v>
      </c>
      <c r="OUW6" s="243">
        <f>'Inbound SOS &amp; EOD'!ORF29</f>
        <v>0</v>
      </c>
      <c r="OUX6" s="243">
        <f>'Inbound SOS &amp; EOD'!ORG29</f>
        <v>0</v>
      </c>
      <c r="OUY6" s="243">
        <f>'Inbound SOS &amp; EOD'!ORH29</f>
        <v>0</v>
      </c>
      <c r="OUZ6" s="243">
        <f>'Inbound SOS &amp; EOD'!ORI29</f>
        <v>0</v>
      </c>
      <c r="OVA6" s="243">
        <f>'Inbound SOS &amp; EOD'!ORJ29</f>
        <v>0</v>
      </c>
      <c r="OVB6" s="243">
        <f>'Inbound SOS &amp; EOD'!ORK29</f>
        <v>0</v>
      </c>
      <c r="OVC6" s="243">
        <f>'Inbound SOS &amp; EOD'!ORL29</f>
        <v>0</v>
      </c>
      <c r="OVD6" s="243">
        <f>'Inbound SOS &amp; EOD'!ORM29</f>
        <v>0</v>
      </c>
      <c r="OVE6" s="243">
        <f>'Inbound SOS &amp; EOD'!ORN29</f>
        <v>0</v>
      </c>
      <c r="OVF6" s="243">
        <f>'Inbound SOS &amp; EOD'!ORO29</f>
        <v>0</v>
      </c>
      <c r="OVG6" s="243">
        <f>'Inbound SOS &amp; EOD'!ORP29</f>
        <v>0</v>
      </c>
      <c r="OVH6" s="243">
        <f>'Inbound SOS &amp; EOD'!ORQ29</f>
        <v>0</v>
      </c>
      <c r="OVI6" s="243">
        <f>'Inbound SOS &amp; EOD'!ORR29</f>
        <v>0</v>
      </c>
      <c r="OVJ6" s="243">
        <f>'Inbound SOS &amp; EOD'!ORS29</f>
        <v>0</v>
      </c>
      <c r="OVK6" s="243">
        <f>'Inbound SOS &amp; EOD'!ORT29</f>
        <v>0</v>
      </c>
      <c r="OVL6" s="243">
        <f>'Inbound SOS &amp; EOD'!ORU29</f>
        <v>0</v>
      </c>
      <c r="OVM6" s="243">
        <f>'Inbound SOS &amp; EOD'!ORV29</f>
        <v>0</v>
      </c>
      <c r="OVN6" s="243">
        <f>'Inbound SOS &amp; EOD'!ORW29</f>
        <v>0</v>
      </c>
      <c r="OVO6" s="243">
        <f>'Inbound SOS &amp; EOD'!ORX29</f>
        <v>0</v>
      </c>
      <c r="OVP6" s="243">
        <f>'Inbound SOS &amp; EOD'!ORY29</f>
        <v>0</v>
      </c>
      <c r="OVQ6" s="243">
        <f>'Inbound SOS &amp; EOD'!ORZ29</f>
        <v>0</v>
      </c>
      <c r="OVR6" s="243">
        <f>'Inbound SOS &amp; EOD'!OSA29</f>
        <v>0</v>
      </c>
      <c r="OVS6" s="243">
        <f>'Inbound SOS &amp; EOD'!OSB29</f>
        <v>0</v>
      </c>
      <c r="OVT6" s="243">
        <f>'Inbound SOS &amp; EOD'!OSC29</f>
        <v>0</v>
      </c>
      <c r="OVU6" s="243">
        <f>'Inbound SOS &amp; EOD'!OSD29</f>
        <v>0</v>
      </c>
      <c r="OVV6" s="243">
        <f>'Inbound SOS &amp; EOD'!OSE29</f>
        <v>0</v>
      </c>
      <c r="OVW6" s="243">
        <f>'Inbound SOS &amp; EOD'!OSF29</f>
        <v>0</v>
      </c>
      <c r="OVX6" s="243">
        <f>'Inbound SOS &amp; EOD'!OSG29</f>
        <v>0</v>
      </c>
      <c r="OVY6" s="243">
        <f>'Inbound SOS &amp; EOD'!OSH29</f>
        <v>0</v>
      </c>
      <c r="OVZ6" s="243">
        <f>'Inbound SOS &amp; EOD'!OSI29</f>
        <v>0</v>
      </c>
      <c r="OWA6" s="243">
        <f>'Inbound SOS &amp; EOD'!OSJ29</f>
        <v>0</v>
      </c>
      <c r="OWB6" s="243">
        <f>'Inbound SOS &amp; EOD'!OSK29</f>
        <v>0</v>
      </c>
      <c r="OWC6" s="243">
        <f>'Inbound SOS &amp; EOD'!OSL29</f>
        <v>0</v>
      </c>
      <c r="OWD6" s="243">
        <f>'Inbound SOS &amp; EOD'!OSM29</f>
        <v>0</v>
      </c>
      <c r="OWE6" s="243">
        <f>'Inbound SOS &amp; EOD'!OSN29</f>
        <v>0</v>
      </c>
      <c r="OWF6" s="243">
        <f>'Inbound SOS &amp; EOD'!OSO29</f>
        <v>0</v>
      </c>
      <c r="OWG6" s="243">
        <f>'Inbound SOS &amp; EOD'!OSP29</f>
        <v>0</v>
      </c>
      <c r="OWH6" s="243">
        <f>'Inbound SOS &amp; EOD'!OSQ29</f>
        <v>0</v>
      </c>
      <c r="OWI6" s="243">
        <f>'Inbound SOS &amp; EOD'!OSR29</f>
        <v>0</v>
      </c>
      <c r="OWJ6" s="243">
        <f>'Inbound SOS &amp; EOD'!OSS29</f>
        <v>0</v>
      </c>
      <c r="OWK6" s="243">
        <f>'Inbound SOS &amp; EOD'!OST29</f>
        <v>0</v>
      </c>
      <c r="OWL6" s="243">
        <f>'Inbound SOS &amp; EOD'!OSU29</f>
        <v>0</v>
      </c>
      <c r="OWM6" s="243">
        <f>'Inbound SOS &amp; EOD'!OSV29</f>
        <v>0</v>
      </c>
      <c r="OWN6" s="243">
        <f>'Inbound SOS &amp; EOD'!OSW29</f>
        <v>0</v>
      </c>
      <c r="OWO6" s="243">
        <f>'Inbound SOS &amp; EOD'!OSX29</f>
        <v>0</v>
      </c>
      <c r="OWP6" s="243">
        <f>'Inbound SOS &amp; EOD'!OSY29</f>
        <v>0</v>
      </c>
      <c r="OWQ6" s="243">
        <f>'Inbound SOS &amp; EOD'!OSZ29</f>
        <v>0</v>
      </c>
      <c r="OWR6" s="243">
        <f>'Inbound SOS &amp; EOD'!OTA29</f>
        <v>0</v>
      </c>
      <c r="OWS6" s="243">
        <f>'Inbound SOS &amp; EOD'!OTB29</f>
        <v>0</v>
      </c>
      <c r="OWT6" s="243">
        <f>'Inbound SOS &amp; EOD'!OTC29</f>
        <v>0</v>
      </c>
      <c r="OWU6" s="243">
        <f>'Inbound SOS &amp; EOD'!OTD29</f>
        <v>0</v>
      </c>
      <c r="OWV6" s="243">
        <f>'Inbound SOS &amp; EOD'!OTE29</f>
        <v>0</v>
      </c>
      <c r="OWW6" s="243">
        <f>'Inbound SOS &amp; EOD'!OTF29</f>
        <v>0</v>
      </c>
      <c r="OWX6" s="243">
        <f>'Inbound SOS &amp; EOD'!OTG29</f>
        <v>0</v>
      </c>
      <c r="OWY6" s="243">
        <f>'Inbound SOS &amp; EOD'!OTH29</f>
        <v>0</v>
      </c>
      <c r="OWZ6" s="243">
        <f>'Inbound SOS &amp; EOD'!OTI29</f>
        <v>0</v>
      </c>
      <c r="OXA6" s="243">
        <f>'Inbound SOS &amp; EOD'!OTJ29</f>
        <v>0</v>
      </c>
      <c r="OXB6" s="243">
        <f>'Inbound SOS &amp; EOD'!OTK29</f>
        <v>0</v>
      </c>
      <c r="OXC6" s="243">
        <f>'Inbound SOS &amp; EOD'!OTL29</f>
        <v>0</v>
      </c>
      <c r="OXD6" s="243">
        <f>'Inbound SOS &amp; EOD'!OTM29</f>
        <v>0</v>
      </c>
      <c r="OXE6" s="243">
        <f>'Inbound SOS &amp; EOD'!OTN29</f>
        <v>0</v>
      </c>
      <c r="OXF6" s="243">
        <f>'Inbound SOS &amp; EOD'!OTO29</f>
        <v>0</v>
      </c>
      <c r="OXG6" s="243">
        <f>'Inbound SOS &amp; EOD'!OTP29</f>
        <v>0</v>
      </c>
      <c r="OXH6" s="243">
        <f>'Inbound SOS &amp; EOD'!OTQ29</f>
        <v>0</v>
      </c>
      <c r="OXI6" s="243">
        <f>'Inbound SOS &amp; EOD'!OTR29</f>
        <v>0</v>
      </c>
      <c r="OXJ6" s="243">
        <f>'Inbound SOS &amp; EOD'!OTS29</f>
        <v>0</v>
      </c>
      <c r="OXK6" s="243">
        <f>'Inbound SOS &amp; EOD'!OTT29</f>
        <v>0</v>
      </c>
      <c r="OXL6" s="243">
        <f>'Inbound SOS &amp; EOD'!OTU29</f>
        <v>0</v>
      </c>
      <c r="OXM6" s="243">
        <f>'Inbound SOS &amp; EOD'!OTV29</f>
        <v>0</v>
      </c>
      <c r="OXN6" s="243">
        <f>'Inbound SOS &amp; EOD'!OTW29</f>
        <v>0</v>
      </c>
      <c r="OXO6" s="243">
        <f>'Inbound SOS &amp; EOD'!OTX29</f>
        <v>0</v>
      </c>
      <c r="OXP6" s="243">
        <f>'Inbound SOS &amp; EOD'!OTY29</f>
        <v>0</v>
      </c>
      <c r="OXQ6" s="243">
        <f>'Inbound SOS &amp; EOD'!OTZ29</f>
        <v>0</v>
      </c>
      <c r="OXR6" s="243">
        <f>'Inbound SOS &amp; EOD'!OUA29</f>
        <v>0</v>
      </c>
      <c r="OXS6" s="243">
        <f>'Inbound SOS &amp; EOD'!OUB29</f>
        <v>0</v>
      </c>
      <c r="OXT6" s="243">
        <f>'Inbound SOS &amp; EOD'!OUC29</f>
        <v>0</v>
      </c>
      <c r="OXU6" s="243">
        <f>'Inbound SOS &amp; EOD'!OUD29</f>
        <v>0</v>
      </c>
      <c r="OXV6" s="243">
        <f>'Inbound SOS &amp; EOD'!OUE29</f>
        <v>0</v>
      </c>
      <c r="OXW6" s="243">
        <f>'Inbound SOS &amp; EOD'!OUF29</f>
        <v>0</v>
      </c>
      <c r="OXX6" s="243">
        <f>'Inbound SOS &amp; EOD'!OUG29</f>
        <v>0</v>
      </c>
      <c r="OXY6" s="243">
        <f>'Inbound SOS &amp; EOD'!OUH29</f>
        <v>0</v>
      </c>
      <c r="OXZ6" s="243">
        <f>'Inbound SOS &amp; EOD'!OUI29</f>
        <v>0</v>
      </c>
      <c r="OYA6" s="243">
        <f>'Inbound SOS &amp; EOD'!OUJ29</f>
        <v>0</v>
      </c>
      <c r="OYB6" s="243">
        <f>'Inbound SOS &amp; EOD'!OUK29</f>
        <v>0</v>
      </c>
      <c r="OYC6" s="243">
        <f>'Inbound SOS &amp; EOD'!OUL29</f>
        <v>0</v>
      </c>
      <c r="OYD6" s="243">
        <f>'Inbound SOS &amp; EOD'!OUM29</f>
        <v>0</v>
      </c>
      <c r="OYE6" s="243">
        <f>'Inbound SOS &amp; EOD'!OUN29</f>
        <v>0</v>
      </c>
      <c r="OYF6" s="243">
        <f>'Inbound SOS &amp; EOD'!OUO29</f>
        <v>0</v>
      </c>
      <c r="OYG6" s="243">
        <f>'Inbound SOS &amp; EOD'!OUP29</f>
        <v>0</v>
      </c>
      <c r="OYH6" s="243">
        <f>'Inbound SOS &amp; EOD'!OUQ29</f>
        <v>0</v>
      </c>
      <c r="OYI6" s="243">
        <f>'Inbound SOS &amp; EOD'!OUR29</f>
        <v>0</v>
      </c>
      <c r="OYJ6" s="243">
        <f>'Inbound SOS &amp; EOD'!OUS29</f>
        <v>0</v>
      </c>
      <c r="OYK6" s="243">
        <f>'Inbound SOS &amp; EOD'!OUT29</f>
        <v>0</v>
      </c>
      <c r="OYL6" s="243">
        <f>'Inbound SOS &amp; EOD'!OUU29</f>
        <v>0</v>
      </c>
      <c r="OYM6" s="243">
        <f>'Inbound SOS &amp; EOD'!OUV29</f>
        <v>0</v>
      </c>
      <c r="OYN6" s="243">
        <f>'Inbound SOS &amp; EOD'!OUW29</f>
        <v>0</v>
      </c>
      <c r="OYO6" s="243">
        <f>'Inbound SOS &amp; EOD'!OUX29</f>
        <v>0</v>
      </c>
      <c r="OYP6" s="243">
        <f>'Inbound SOS &amp; EOD'!OUY29</f>
        <v>0</v>
      </c>
      <c r="OYQ6" s="243">
        <f>'Inbound SOS &amp; EOD'!OUZ29</f>
        <v>0</v>
      </c>
      <c r="OYR6" s="243">
        <f>'Inbound SOS &amp; EOD'!OVA29</f>
        <v>0</v>
      </c>
      <c r="OYS6" s="243">
        <f>'Inbound SOS &amp; EOD'!OVB29</f>
        <v>0</v>
      </c>
      <c r="OYT6" s="243">
        <f>'Inbound SOS &amp; EOD'!OVC29</f>
        <v>0</v>
      </c>
      <c r="OYU6" s="243">
        <f>'Inbound SOS &amp; EOD'!OVD29</f>
        <v>0</v>
      </c>
      <c r="OYV6" s="243">
        <f>'Inbound SOS &amp; EOD'!OVE29</f>
        <v>0</v>
      </c>
      <c r="OYW6" s="243">
        <f>'Inbound SOS &amp; EOD'!OVF29</f>
        <v>0</v>
      </c>
      <c r="OYX6" s="243">
        <f>'Inbound SOS &amp; EOD'!OVG29</f>
        <v>0</v>
      </c>
      <c r="OYY6" s="243">
        <f>'Inbound SOS &amp; EOD'!OVH29</f>
        <v>0</v>
      </c>
      <c r="OYZ6" s="243">
        <f>'Inbound SOS &amp; EOD'!OVI29</f>
        <v>0</v>
      </c>
      <c r="OZA6" s="243">
        <f>'Inbound SOS &amp; EOD'!OVJ29</f>
        <v>0</v>
      </c>
      <c r="OZB6" s="243">
        <f>'Inbound SOS &amp; EOD'!OVK29</f>
        <v>0</v>
      </c>
      <c r="OZC6" s="243">
        <f>'Inbound SOS &amp; EOD'!OVL29</f>
        <v>0</v>
      </c>
      <c r="OZD6" s="243">
        <f>'Inbound SOS &amp; EOD'!OVM29</f>
        <v>0</v>
      </c>
      <c r="OZE6" s="243">
        <f>'Inbound SOS &amp; EOD'!OVN29</f>
        <v>0</v>
      </c>
      <c r="OZF6" s="243">
        <f>'Inbound SOS &amp; EOD'!OVO29</f>
        <v>0</v>
      </c>
      <c r="OZG6" s="243">
        <f>'Inbound SOS &amp; EOD'!OVP29</f>
        <v>0</v>
      </c>
      <c r="OZH6" s="243">
        <f>'Inbound SOS &amp; EOD'!OVQ29</f>
        <v>0</v>
      </c>
      <c r="OZI6" s="243">
        <f>'Inbound SOS &amp; EOD'!OVR29</f>
        <v>0</v>
      </c>
      <c r="OZJ6" s="243">
        <f>'Inbound SOS &amp; EOD'!OVS29</f>
        <v>0</v>
      </c>
      <c r="OZK6" s="243">
        <f>'Inbound SOS &amp; EOD'!OVT29</f>
        <v>0</v>
      </c>
      <c r="OZL6" s="243">
        <f>'Inbound SOS &amp; EOD'!OVU29</f>
        <v>0</v>
      </c>
      <c r="OZM6" s="243">
        <f>'Inbound SOS &amp; EOD'!OVV29</f>
        <v>0</v>
      </c>
      <c r="OZN6" s="243">
        <f>'Inbound SOS &amp; EOD'!OVW29</f>
        <v>0</v>
      </c>
      <c r="OZO6" s="243">
        <f>'Inbound SOS &amp; EOD'!OVX29</f>
        <v>0</v>
      </c>
      <c r="OZP6" s="243">
        <f>'Inbound SOS &amp; EOD'!OVY29</f>
        <v>0</v>
      </c>
      <c r="OZQ6" s="243">
        <f>'Inbound SOS &amp; EOD'!OVZ29</f>
        <v>0</v>
      </c>
      <c r="OZR6" s="243">
        <f>'Inbound SOS &amp; EOD'!OWA29</f>
        <v>0</v>
      </c>
      <c r="OZS6" s="243">
        <f>'Inbound SOS &amp; EOD'!OWB29</f>
        <v>0</v>
      </c>
      <c r="OZT6" s="243">
        <f>'Inbound SOS &amp; EOD'!OWC29</f>
        <v>0</v>
      </c>
      <c r="OZU6" s="243">
        <f>'Inbound SOS &amp; EOD'!OWD29</f>
        <v>0</v>
      </c>
      <c r="OZV6" s="243">
        <f>'Inbound SOS &amp; EOD'!OWE29</f>
        <v>0</v>
      </c>
      <c r="OZW6" s="243">
        <f>'Inbound SOS &amp; EOD'!OWF29</f>
        <v>0</v>
      </c>
      <c r="OZX6" s="243">
        <f>'Inbound SOS &amp; EOD'!OWG29</f>
        <v>0</v>
      </c>
      <c r="OZY6" s="243">
        <f>'Inbound SOS &amp; EOD'!OWH29</f>
        <v>0</v>
      </c>
      <c r="OZZ6" s="243">
        <f>'Inbound SOS &amp; EOD'!OWI29</f>
        <v>0</v>
      </c>
      <c r="PAA6" s="243">
        <f>'Inbound SOS &amp; EOD'!OWJ29</f>
        <v>0</v>
      </c>
      <c r="PAB6" s="243">
        <f>'Inbound SOS &amp; EOD'!OWK29</f>
        <v>0</v>
      </c>
      <c r="PAC6" s="243">
        <f>'Inbound SOS &amp; EOD'!OWL29</f>
        <v>0</v>
      </c>
      <c r="PAD6" s="243">
        <f>'Inbound SOS &amp; EOD'!OWM29</f>
        <v>0</v>
      </c>
      <c r="PAE6" s="243">
        <f>'Inbound SOS &amp; EOD'!OWN29</f>
        <v>0</v>
      </c>
      <c r="PAF6" s="243">
        <f>'Inbound SOS &amp; EOD'!OWO29</f>
        <v>0</v>
      </c>
      <c r="PAG6" s="243">
        <f>'Inbound SOS &amp; EOD'!OWP29</f>
        <v>0</v>
      </c>
      <c r="PAH6" s="243">
        <f>'Inbound SOS &amp; EOD'!OWQ29</f>
        <v>0</v>
      </c>
      <c r="PAI6" s="243">
        <f>'Inbound SOS &amp; EOD'!OWR29</f>
        <v>0</v>
      </c>
      <c r="PAJ6" s="243">
        <f>'Inbound SOS &amp; EOD'!OWS29</f>
        <v>0</v>
      </c>
      <c r="PAK6" s="243">
        <f>'Inbound SOS &amp; EOD'!OWT29</f>
        <v>0</v>
      </c>
      <c r="PAL6" s="243">
        <f>'Inbound SOS &amp; EOD'!OWU29</f>
        <v>0</v>
      </c>
      <c r="PAM6" s="243">
        <f>'Inbound SOS &amp; EOD'!OWV29</f>
        <v>0</v>
      </c>
      <c r="PAN6" s="243">
        <f>'Inbound SOS &amp; EOD'!OWW29</f>
        <v>0</v>
      </c>
      <c r="PAO6" s="243">
        <f>'Inbound SOS &amp; EOD'!OWX29</f>
        <v>0</v>
      </c>
      <c r="PAP6" s="243">
        <f>'Inbound SOS &amp; EOD'!OWY29</f>
        <v>0</v>
      </c>
      <c r="PAQ6" s="243">
        <f>'Inbound SOS &amp; EOD'!OWZ29</f>
        <v>0</v>
      </c>
      <c r="PAR6" s="243">
        <f>'Inbound SOS &amp; EOD'!OXA29</f>
        <v>0</v>
      </c>
      <c r="PAS6" s="243">
        <f>'Inbound SOS &amp; EOD'!OXB29</f>
        <v>0</v>
      </c>
      <c r="PAT6" s="243">
        <f>'Inbound SOS &amp; EOD'!OXC29</f>
        <v>0</v>
      </c>
      <c r="PAU6" s="243">
        <f>'Inbound SOS &amp; EOD'!OXD29</f>
        <v>0</v>
      </c>
      <c r="PAV6" s="243">
        <f>'Inbound SOS &amp; EOD'!OXE29</f>
        <v>0</v>
      </c>
      <c r="PAW6" s="243">
        <f>'Inbound SOS &amp; EOD'!OXF29</f>
        <v>0</v>
      </c>
      <c r="PAX6" s="243">
        <f>'Inbound SOS &amp; EOD'!OXG29</f>
        <v>0</v>
      </c>
      <c r="PAY6" s="243">
        <f>'Inbound SOS &amp; EOD'!OXH29</f>
        <v>0</v>
      </c>
      <c r="PAZ6" s="243">
        <f>'Inbound SOS &amp; EOD'!OXI29</f>
        <v>0</v>
      </c>
      <c r="PBA6" s="243">
        <f>'Inbound SOS &amp; EOD'!OXJ29</f>
        <v>0</v>
      </c>
      <c r="PBB6" s="243">
        <f>'Inbound SOS &amp; EOD'!OXK29</f>
        <v>0</v>
      </c>
      <c r="PBC6" s="243">
        <f>'Inbound SOS &amp; EOD'!OXL29</f>
        <v>0</v>
      </c>
      <c r="PBD6" s="243">
        <f>'Inbound SOS &amp; EOD'!OXM29</f>
        <v>0</v>
      </c>
      <c r="PBE6" s="243">
        <f>'Inbound SOS &amp; EOD'!OXN29</f>
        <v>0</v>
      </c>
      <c r="PBF6" s="243">
        <f>'Inbound SOS &amp; EOD'!OXO29</f>
        <v>0</v>
      </c>
      <c r="PBG6" s="243">
        <f>'Inbound SOS &amp; EOD'!OXP29</f>
        <v>0</v>
      </c>
      <c r="PBH6" s="243">
        <f>'Inbound SOS &amp; EOD'!OXQ29</f>
        <v>0</v>
      </c>
      <c r="PBI6" s="243">
        <f>'Inbound SOS &amp; EOD'!OXR29</f>
        <v>0</v>
      </c>
      <c r="PBJ6" s="243">
        <f>'Inbound SOS &amp; EOD'!OXS29</f>
        <v>0</v>
      </c>
      <c r="PBK6" s="243">
        <f>'Inbound SOS &amp; EOD'!OXT29</f>
        <v>0</v>
      </c>
      <c r="PBL6" s="243">
        <f>'Inbound SOS &amp; EOD'!OXU29</f>
        <v>0</v>
      </c>
      <c r="PBM6" s="243">
        <f>'Inbound SOS &amp; EOD'!OXV29</f>
        <v>0</v>
      </c>
      <c r="PBN6" s="243">
        <f>'Inbound SOS &amp; EOD'!OXW29</f>
        <v>0</v>
      </c>
      <c r="PBO6" s="243">
        <f>'Inbound SOS &amp; EOD'!OXX29</f>
        <v>0</v>
      </c>
      <c r="PBP6" s="243">
        <f>'Inbound SOS &amp; EOD'!OXY29</f>
        <v>0</v>
      </c>
      <c r="PBQ6" s="243">
        <f>'Inbound SOS &amp; EOD'!OXZ29</f>
        <v>0</v>
      </c>
      <c r="PBR6" s="243">
        <f>'Inbound SOS &amp; EOD'!OYA29</f>
        <v>0</v>
      </c>
      <c r="PBS6" s="243">
        <f>'Inbound SOS &amp; EOD'!OYB29</f>
        <v>0</v>
      </c>
      <c r="PBT6" s="243">
        <f>'Inbound SOS &amp; EOD'!OYC29</f>
        <v>0</v>
      </c>
      <c r="PBU6" s="243">
        <f>'Inbound SOS &amp; EOD'!OYD29</f>
        <v>0</v>
      </c>
      <c r="PBV6" s="243">
        <f>'Inbound SOS &amp; EOD'!OYE29</f>
        <v>0</v>
      </c>
      <c r="PBW6" s="243">
        <f>'Inbound SOS &amp; EOD'!OYF29</f>
        <v>0</v>
      </c>
      <c r="PBX6" s="243">
        <f>'Inbound SOS &amp; EOD'!OYG29</f>
        <v>0</v>
      </c>
      <c r="PBY6" s="243">
        <f>'Inbound SOS &amp; EOD'!OYH29</f>
        <v>0</v>
      </c>
      <c r="PBZ6" s="243">
        <f>'Inbound SOS &amp; EOD'!OYI29</f>
        <v>0</v>
      </c>
      <c r="PCA6" s="243">
        <f>'Inbound SOS &amp; EOD'!OYJ29</f>
        <v>0</v>
      </c>
      <c r="PCB6" s="243">
        <f>'Inbound SOS &amp; EOD'!OYK29</f>
        <v>0</v>
      </c>
      <c r="PCC6" s="243">
        <f>'Inbound SOS &amp; EOD'!OYL29</f>
        <v>0</v>
      </c>
      <c r="PCD6" s="243">
        <f>'Inbound SOS &amp; EOD'!OYM29</f>
        <v>0</v>
      </c>
      <c r="PCE6" s="243">
        <f>'Inbound SOS &amp; EOD'!OYN29</f>
        <v>0</v>
      </c>
      <c r="PCF6" s="243">
        <f>'Inbound SOS &amp; EOD'!OYO29</f>
        <v>0</v>
      </c>
      <c r="PCG6" s="243">
        <f>'Inbound SOS &amp; EOD'!OYP29</f>
        <v>0</v>
      </c>
      <c r="PCH6" s="243">
        <f>'Inbound SOS &amp; EOD'!OYQ29</f>
        <v>0</v>
      </c>
      <c r="PCI6" s="243">
        <f>'Inbound SOS &amp; EOD'!OYR29</f>
        <v>0</v>
      </c>
      <c r="PCJ6" s="243">
        <f>'Inbound SOS &amp; EOD'!OYS29</f>
        <v>0</v>
      </c>
      <c r="PCK6" s="243">
        <f>'Inbound SOS &amp; EOD'!OYT29</f>
        <v>0</v>
      </c>
      <c r="PCL6" s="243">
        <f>'Inbound SOS &amp; EOD'!OYU29</f>
        <v>0</v>
      </c>
      <c r="PCM6" s="243">
        <f>'Inbound SOS &amp; EOD'!OYV29</f>
        <v>0</v>
      </c>
      <c r="PCN6" s="243">
        <f>'Inbound SOS &amp; EOD'!OYW29</f>
        <v>0</v>
      </c>
      <c r="PCO6" s="243">
        <f>'Inbound SOS &amp; EOD'!OYX29</f>
        <v>0</v>
      </c>
      <c r="PCP6" s="243">
        <f>'Inbound SOS &amp; EOD'!OYY29</f>
        <v>0</v>
      </c>
      <c r="PCQ6" s="243">
        <f>'Inbound SOS &amp; EOD'!OYZ29</f>
        <v>0</v>
      </c>
      <c r="PCR6" s="243">
        <f>'Inbound SOS &amp; EOD'!OZA29</f>
        <v>0</v>
      </c>
      <c r="PCS6" s="243">
        <f>'Inbound SOS &amp; EOD'!OZB29</f>
        <v>0</v>
      </c>
      <c r="PCT6" s="243">
        <f>'Inbound SOS &amp; EOD'!OZC29</f>
        <v>0</v>
      </c>
      <c r="PCU6" s="243">
        <f>'Inbound SOS &amp; EOD'!OZD29</f>
        <v>0</v>
      </c>
      <c r="PCV6" s="243">
        <f>'Inbound SOS &amp; EOD'!OZE29</f>
        <v>0</v>
      </c>
      <c r="PCW6" s="243">
        <f>'Inbound SOS &amp; EOD'!OZF29</f>
        <v>0</v>
      </c>
      <c r="PCX6" s="243">
        <f>'Inbound SOS &amp; EOD'!OZG29</f>
        <v>0</v>
      </c>
      <c r="PCY6" s="243">
        <f>'Inbound SOS &amp; EOD'!OZH29</f>
        <v>0</v>
      </c>
      <c r="PCZ6" s="243">
        <f>'Inbound SOS &amp; EOD'!OZI29</f>
        <v>0</v>
      </c>
      <c r="PDA6" s="243">
        <f>'Inbound SOS &amp; EOD'!OZJ29</f>
        <v>0</v>
      </c>
      <c r="PDB6" s="243">
        <f>'Inbound SOS &amp; EOD'!OZK29</f>
        <v>0</v>
      </c>
      <c r="PDC6" s="243">
        <f>'Inbound SOS &amp; EOD'!OZL29</f>
        <v>0</v>
      </c>
      <c r="PDD6" s="243">
        <f>'Inbound SOS &amp; EOD'!OZM29</f>
        <v>0</v>
      </c>
      <c r="PDE6" s="243">
        <f>'Inbound SOS &amp; EOD'!OZN29</f>
        <v>0</v>
      </c>
      <c r="PDF6" s="243">
        <f>'Inbound SOS &amp; EOD'!OZO29</f>
        <v>0</v>
      </c>
      <c r="PDG6" s="243">
        <f>'Inbound SOS &amp; EOD'!OZP29</f>
        <v>0</v>
      </c>
      <c r="PDH6" s="243">
        <f>'Inbound SOS &amp; EOD'!OZQ29</f>
        <v>0</v>
      </c>
      <c r="PDI6" s="243">
        <f>'Inbound SOS &amp; EOD'!OZR29</f>
        <v>0</v>
      </c>
      <c r="PDJ6" s="243">
        <f>'Inbound SOS &amp; EOD'!OZS29</f>
        <v>0</v>
      </c>
      <c r="PDK6" s="243">
        <f>'Inbound SOS &amp; EOD'!OZT29</f>
        <v>0</v>
      </c>
      <c r="PDL6" s="243">
        <f>'Inbound SOS &amp; EOD'!OZU29</f>
        <v>0</v>
      </c>
      <c r="PDM6" s="243">
        <f>'Inbound SOS &amp; EOD'!OZV29</f>
        <v>0</v>
      </c>
      <c r="PDN6" s="243">
        <f>'Inbound SOS &amp; EOD'!OZW29</f>
        <v>0</v>
      </c>
      <c r="PDO6" s="243">
        <f>'Inbound SOS &amp; EOD'!OZX29</f>
        <v>0</v>
      </c>
      <c r="PDP6" s="243">
        <f>'Inbound SOS &amp; EOD'!OZY29</f>
        <v>0</v>
      </c>
      <c r="PDQ6" s="243">
        <f>'Inbound SOS &amp; EOD'!OZZ29</f>
        <v>0</v>
      </c>
      <c r="PDR6" s="243">
        <f>'Inbound SOS &amp; EOD'!PAA29</f>
        <v>0</v>
      </c>
      <c r="PDS6" s="243">
        <f>'Inbound SOS &amp; EOD'!PAB29</f>
        <v>0</v>
      </c>
      <c r="PDT6" s="243">
        <f>'Inbound SOS &amp; EOD'!PAC29</f>
        <v>0</v>
      </c>
      <c r="PDU6" s="243">
        <f>'Inbound SOS &amp; EOD'!PAD29</f>
        <v>0</v>
      </c>
      <c r="PDV6" s="243">
        <f>'Inbound SOS &amp; EOD'!PAE29</f>
        <v>0</v>
      </c>
      <c r="PDW6" s="243">
        <f>'Inbound SOS &amp; EOD'!PAF29</f>
        <v>0</v>
      </c>
      <c r="PDX6" s="243">
        <f>'Inbound SOS &amp; EOD'!PAG29</f>
        <v>0</v>
      </c>
      <c r="PDY6" s="243">
        <f>'Inbound SOS &amp; EOD'!PAH29</f>
        <v>0</v>
      </c>
      <c r="PDZ6" s="243">
        <f>'Inbound SOS &amp; EOD'!PAI29</f>
        <v>0</v>
      </c>
      <c r="PEA6" s="243">
        <f>'Inbound SOS &amp; EOD'!PAJ29</f>
        <v>0</v>
      </c>
      <c r="PEB6" s="243">
        <f>'Inbound SOS &amp; EOD'!PAK29</f>
        <v>0</v>
      </c>
      <c r="PEC6" s="243">
        <f>'Inbound SOS &amp; EOD'!PAL29</f>
        <v>0</v>
      </c>
      <c r="PED6" s="243">
        <f>'Inbound SOS &amp; EOD'!PAM29</f>
        <v>0</v>
      </c>
      <c r="PEE6" s="243">
        <f>'Inbound SOS &amp; EOD'!PAN29</f>
        <v>0</v>
      </c>
      <c r="PEF6" s="243">
        <f>'Inbound SOS &amp; EOD'!PAO29</f>
        <v>0</v>
      </c>
      <c r="PEG6" s="243">
        <f>'Inbound SOS &amp; EOD'!PAP29</f>
        <v>0</v>
      </c>
      <c r="PEH6" s="243">
        <f>'Inbound SOS &amp; EOD'!PAQ29</f>
        <v>0</v>
      </c>
      <c r="PEI6" s="243">
        <f>'Inbound SOS &amp; EOD'!PAR29</f>
        <v>0</v>
      </c>
      <c r="PEJ6" s="243">
        <f>'Inbound SOS &amp; EOD'!PAS29</f>
        <v>0</v>
      </c>
      <c r="PEK6" s="243">
        <f>'Inbound SOS &amp; EOD'!PAT29</f>
        <v>0</v>
      </c>
      <c r="PEL6" s="243">
        <f>'Inbound SOS &amp; EOD'!PAU29</f>
        <v>0</v>
      </c>
      <c r="PEM6" s="243">
        <f>'Inbound SOS &amp; EOD'!PAV29</f>
        <v>0</v>
      </c>
      <c r="PEN6" s="243">
        <f>'Inbound SOS &amp; EOD'!PAW29</f>
        <v>0</v>
      </c>
      <c r="PEO6" s="243">
        <f>'Inbound SOS &amp; EOD'!PAX29</f>
        <v>0</v>
      </c>
      <c r="PEP6" s="243">
        <f>'Inbound SOS &amp; EOD'!PAY29</f>
        <v>0</v>
      </c>
      <c r="PEQ6" s="243">
        <f>'Inbound SOS &amp; EOD'!PAZ29</f>
        <v>0</v>
      </c>
      <c r="PER6" s="243">
        <f>'Inbound SOS &amp; EOD'!PBA29</f>
        <v>0</v>
      </c>
      <c r="PES6" s="243">
        <f>'Inbound SOS &amp; EOD'!PBB29</f>
        <v>0</v>
      </c>
      <c r="PET6" s="243">
        <f>'Inbound SOS &amp; EOD'!PBC29</f>
        <v>0</v>
      </c>
      <c r="PEU6" s="243">
        <f>'Inbound SOS &amp; EOD'!PBD29</f>
        <v>0</v>
      </c>
      <c r="PEV6" s="243">
        <f>'Inbound SOS &amp; EOD'!PBE29</f>
        <v>0</v>
      </c>
      <c r="PEW6" s="243">
        <f>'Inbound SOS &amp; EOD'!PBF29</f>
        <v>0</v>
      </c>
      <c r="PEX6" s="243">
        <f>'Inbound SOS &amp; EOD'!PBG29</f>
        <v>0</v>
      </c>
      <c r="PEY6" s="243">
        <f>'Inbound SOS &amp; EOD'!PBH29</f>
        <v>0</v>
      </c>
      <c r="PEZ6" s="243">
        <f>'Inbound SOS &amp; EOD'!PBI29</f>
        <v>0</v>
      </c>
      <c r="PFA6" s="243">
        <f>'Inbound SOS &amp; EOD'!PBJ29</f>
        <v>0</v>
      </c>
      <c r="PFB6" s="243">
        <f>'Inbound SOS &amp; EOD'!PBK29</f>
        <v>0</v>
      </c>
      <c r="PFC6" s="243">
        <f>'Inbound SOS &amp; EOD'!PBL29</f>
        <v>0</v>
      </c>
      <c r="PFD6" s="243">
        <f>'Inbound SOS &amp; EOD'!PBM29</f>
        <v>0</v>
      </c>
      <c r="PFE6" s="243">
        <f>'Inbound SOS &amp; EOD'!PBN29</f>
        <v>0</v>
      </c>
      <c r="PFF6" s="243">
        <f>'Inbound SOS &amp; EOD'!PBO29</f>
        <v>0</v>
      </c>
      <c r="PFG6" s="243">
        <f>'Inbound SOS &amp; EOD'!PBP29</f>
        <v>0</v>
      </c>
      <c r="PFH6" s="243">
        <f>'Inbound SOS &amp; EOD'!PBQ29</f>
        <v>0</v>
      </c>
      <c r="PFI6" s="243">
        <f>'Inbound SOS &amp; EOD'!PBR29</f>
        <v>0</v>
      </c>
      <c r="PFJ6" s="243">
        <f>'Inbound SOS &amp; EOD'!PBS29</f>
        <v>0</v>
      </c>
      <c r="PFK6" s="243">
        <f>'Inbound SOS &amp; EOD'!PBT29</f>
        <v>0</v>
      </c>
      <c r="PFL6" s="243">
        <f>'Inbound SOS &amp; EOD'!PBU29</f>
        <v>0</v>
      </c>
      <c r="PFM6" s="243">
        <f>'Inbound SOS &amp; EOD'!PBV29</f>
        <v>0</v>
      </c>
      <c r="PFN6" s="243">
        <f>'Inbound SOS &amp; EOD'!PBW29</f>
        <v>0</v>
      </c>
      <c r="PFO6" s="243">
        <f>'Inbound SOS &amp; EOD'!PBX29</f>
        <v>0</v>
      </c>
      <c r="PFP6" s="243">
        <f>'Inbound SOS &amp; EOD'!PBY29</f>
        <v>0</v>
      </c>
      <c r="PFQ6" s="243">
        <f>'Inbound SOS &amp; EOD'!PBZ29</f>
        <v>0</v>
      </c>
      <c r="PFR6" s="243">
        <f>'Inbound SOS &amp; EOD'!PCA29</f>
        <v>0</v>
      </c>
      <c r="PFS6" s="243">
        <f>'Inbound SOS &amp; EOD'!PCB29</f>
        <v>0</v>
      </c>
      <c r="PFT6" s="243">
        <f>'Inbound SOS &amp; EOD'!PCC29</f>
        <v>0</v>
      </c>
      <c r="PFU6" s="243">
        <f>'Inbound SOS &amp; EOD'!PCD29</f>
        <v>0</v>
      </c>
      <c r="PFV6" s="243">
        <f>'Inbound SOS &amp; EOD'!PCE29</f>
        <v>0</v>
      </c>
      <c r="PFW6" s="243">
        <f>'Inbound SOS &amp; EOD'!PCF29</f>
        <v>0</v>
      </c>
      <c r="PFX6" s="243">
        <f>'Inbound SOS &amp; EOD'!PCG29</f>
        <v>0</v>
      </c>
      <c r="PFY6" s="243">
        <f>'Inbound SOS &amp; EOD'!PCH29</f>
        <v>0</v>
      </c>
      <c r="PFZ6" s="243">
        <f>'Inbound SOS &amp; EOD'!PCI29</f>
        <v>0</v>
      </c>
      <c r="PGA6" s="243">
        <f>'Inbound SOS &amp; EOD'!PCJ29</f>
        <v>0</v>
      </c>
      <c r="PGB6" s="243">
        <f>'Inbound SOS &amp; EOD'!PCK29</f>
        <v>0</v>
      </c>
      <c r="PGC6" s="243">
        <f>'Inbound SOS &amp; EOD'!PCL29</f>
        <v>0</v>
      </c>
      <c r="PGD6" s="243">
        <f>'Inbound SOS &amp; EOD'!PCM29</f>
        <v>0</v>
      </c>
      <c r="PGE6" s="243">
        <f>'Inbound SOS &amp; EOD'!PCN29</f>
        <v>0</v>
      </c>
      <c r="PGF6" s="243">
        <f>'Inbound SOS &amp; EOD'!PCO29</f>
        <v>0</v>
      </c>
      <c r="PGG6" s="243">
        <f>'Inbound SOS &amp; EOD'!PCP29</f>
        <v>0</v>
      </c>
      <c r="PGH6" s="243">
        <f>'Inbound SOS &amp; EOD'!PCQ29</f>
        <v>0</v>
      </c>
      <c r="PGI6" s="243">
        <f>'Inbound SOS &amp; EOD'!PCR29</f>
        <v>0</v>
      </c>
      <c r="PGJ6" s="243">
        <f>'Inbound SOS &amp; EOD'!PCS29</f>
        <v>0</v>
      </c>
      <c r="PGK6" s="243">
        <f>'Inbound SOS &amp; EOD'!PCT29</f>
        <v>0</v>
      </c>
      <c r="PGL6" s="243">
        <f>'Inbound SOS &amp; EOD'!PCU29</f>
        <v>0</v>
      </c>
      <c r="PGM6" s="243">
        <f>'Inbound SOS &amp; EOD'!PCV29</f>
        <v>0</v>
      </c>
      <c r="PGN6" s="243">
        <f>'Inbound SOS &amp; EOD'!PCW29</f>
        <v>0</v>
      </c>
      <c r="PGO6" s="243">
        <f>'Inbound SOS &amp; EOD'!PCX29</f>
        <v>0</v>
      </c>
      <c r="PGP6" s="243">
        <f>'Inbound SOS &amp; EOD'!PCY29</f>
        <v>0</v>
      </c>
      <c r="PGQ6" s="243">
        <f>'Inbound SOS &amp; EOD'!PCZ29</f>
        <v>0</v>
      </c>
      <c r="PGR6" s="243">
        <f>'Inbound SOS &amp; EOD'!PDA29</f>
        <v>0</v>
      </c>
      <c r="PGS6" s="243">
        <f>'Inbound SOS &amp; EOD'!PDB29</f>
        <v>0</v>
      </c>
      <c r="PGT6" s="243">
        <f>'Inbound SOS &amp; EOD'!PDC29</f>
        <v>0</v>
      </c>
      <c r="PGU6" s="243">
        <f>'Inbound SOS &amp; EOD'!PDD29</f>
        <v>0</v>
      </c>
      <c r="PGV6" s="243">
        <f>'Inbound SOS &amp; EOD'!PDE29</f>
        <v>0</v>
      </c>
      <c r="PGW6" s="243">
        <f>'Inbound SOS &amp; EOD'!PDF29</f>
        <v>0</v>
      </c>
      <c r="PGX6" s="243">
        <f>'Inbound SOS &amp; EOD'!PDG29</f>
        <v>0</v>
      </c>
      <c r="PGY6" s="243">
        <f>'Inbound SOS &amp; EOD'!PDH29</f>
        <v>0</v>
      </c>
      <c r="PGZ6" s="243">
        <f>'Inbound SOS &amp; EOD'!PDI29</f>
        <v>0</v>
      </c>
      <c r="PHA6" s="243">
        <f>'Inbound SOS &amp; EOD'!PDJ29</f>
        <v>0</v>
      </c>
      <c r="PHB6" s="243">
        <f>'Inbound SOS &amp; EOD'!PDK29</f>
        <v>0</v>
      </c>
      <c r="PHC6" s="243">
        <f>'Inbound SOS &amp; EOD'!PDL29</f>
        <v>0</v>
      </c>
      <c r="PHD6" s="243">
        <f>'Inbound SOS &amp; EOD'!PDM29</f>
        <v>0</v>
      </c>
      <c r="PHE6" s="243">
        <f>'Inbound SOS &amp; EOD'!PDN29</f>
        <v>0</v>
      </c>
      <c r="PHF6" s="243">
        <f>'Inbound SOS &amp; EOD'!PDO29</f>
        <v>0</v>
      </c>
      <c r="PHG6" s="243">
        <f>'Inbound SOS &amp; EOD'!PDP29</f>
        <v>0</v>
      </c>
      <c r="PHH6" s="243">
        <f>'Inbound SOS &amp; EOD'!PDQ29</f>
        <v>0</v>
      </c>
      <c r="PHI6" s="243">
        <f>'Inbound SOS &amp; EOD'!PDR29</f>
        <v>0</v>
      </c>
      <c r="PHJ6" s="243">
        <f>'Inbound SOS &amp; EOD'!PDS29</f>
        <v>0</v>
      </c>
      <c r="PHK6" s="243">
        <f>'Inbound SOS &amp; EOD'!PDT29</f>
        <v>0</v>
      </c>
      <c r="PHL6" s="243">
        <f>'Inbound SOS &amp; EOD'!PDU29</f>
        <v>0</v>
      </c>
      <c r="PHM6" s="243">
        <f>'Inbound SOS &amp; EOD'!PDV29</f>
        <v>0</v>
      </c>
      <c r="PHN6" s="243">
        <f>'Inbound SOS &amp; EOD'!PDW29</f>
        <v>0</v>
      </c>
      <c r="PHO6" s="243">
        <f>'Inbound SOS &amp; EOD'!PDX29</f>
        <v>0</v>
      </c>
      <c r="PHP6" s="243">
        <f>'Inbound SOS &amp; EOD'!PDY29</f>
        <v>0</v>
      </c>
      <c r="PHQ6" s="243">
        <f>'Inbound SOS &amp; EOD'!PDZ29</f>
        <v>0</v>
      </c>
      <c r="PHR6" s="243">
        <f>'Inbound SOS &amp; EOD'!PEA29</f>
        <v>0</v>
      </c>
      <c r="PHS6" s="243">
        <f>'Inbound SOS &amp; EOD'!PEB29</f>
        <v>0</v>
      </c>
      <c r="PHT6" s="243">
        <f>'Inbound SOS &amp; EOD'!PEC29</f>
        <v>0</v>
      </c>
      <c r="PHU6" s="243">
        <f>'Inbound SOS &amp; EOD'!PED29</f>
        <v>0</v>
      </c>
      <c r="PHV6" s="243">
        <f>'Inbound SOS &amp; EOD'!PEE29</f>
        <v>0</v>
      </c>
      <c r="PHW6" s="243">
        <f>'Inbound SOS &amp; EOD'!PEF29</f>
        <v>0</v>
      </c>
      <c r="PHX6" s="243">
        <f>'Inbound SOS &amp; EOD'!PEG29</f>
        <v>0</v>
      </c>
      <c r="PHY6" s="243">
        <f>'Inbound SOS &amp; EOD'!PEH29</f>
        <v>0</v>
      </c>
      <c r="PHZ6" s="243">
        <f>'Inbound SOS &amp; EOD'!PEI29</f>
        <v>0</v>
      </c>
      <c r="PIA6" s="243">
        <f>'Inbound SOS &amp; EOD'!PEJ29</f>
        <v>0</v>
      </c>
      <c r="PIB6" s="243">
        <f>'Inbound SOS &amp; EOD'!PEK29</f>
        <v>0</v>
      </c>
      <c r="PIC6" s="243">
        <f>'Inbound SOS &amp; EOD'!PEL29</f>
        <v>0</v>
      </c>
      <c r="PID6" s="243">
        <f>'Inbound SOS &amp; EOD'!PEM29</f>
        <v>0</v>
      </c>
      <c r="PIE6" s="243">
        <f>'Inbound SOS &amp; EOD'!PEN29</f>
        <v>0</v>
      </c>
      <c r="PIF6" s="243">
        <f>'Inbound SOS &amp; EOD'!PEO29</f>
        <v>0</v>
      </c>
      <c r="PIG6" s="243">
        <f>'Inbound SOS &amp; EOD'!PEP29</f>
        <v>0</v>
      </c>
      <c r="PIH6" s="243">
        <f>'Inbound SOS &amp; EOD'!PEQ29</f>
        <v>0</v>
      </c>
      <c r="PII6" s="243">
        <f>'Inbound SOS &amp; EOD'!PER29</f>
        <v>0</v>
      </c>
      <c r="PIJ6" s="243">
        <f>'Inbound SOS &amp; EOD'!PES29</f>
        <v>0</v>
      </c>
      <c r="PIK6" s="243">
        <f>'Inbound SOS &amp; EOD'!PET29</f>
        <v>0</v>
      </c>
      <c r="PIL6" s="243">
        <f>'Inbound SOS &amp; EOD'!PEU29</f>
        <v>0</v>
      </c>
      <c r="PIM6" s="243">
        <f>'Inbound SOS &amp; EOD'!PEV29</f>
        <v>0</v>
      </c>
      <c r="PIN6" s="243">
        <f>'Inbound SOS &amp; EOD'!PEW29</f>
        <v>0</v>
      </c>
      <c r="PIO6" s="243">
        <f>'Inbound SOS &amp; EOD'!PEX29</f>
        <v>0</v>
      </c>
      <c r="PIP6" s="243">
        <f>'Inbound SOS &amp; EOD'!PEY29</f>
        <v>0</v>
      </c>
      <c r="PIQ6" s="243">
        <f>'Inbound SOS &amp; EOD'!PEZ29</f>
        <v>0</v>
      </c>
      <c r="PIR6" s="243">
        <f>'Inbound SOS &amp; EOD'!PFA29</f>
        <v>0</v>
      </c>
      <c r="PIS6" s="243">
        <f>'Inbound SOS &amp; EOD'!PFB29</f>
        <v>0</v>
      </c>
      <c r="PIT6" s="243">
        <f>'Inbound SOS &amp; EOD'!PFC29</f>
        <v>0</v>
      </c>
      <c r="PIU6" s="243">
        <f>'Inbound SOS &amp; EOD'!PFD29</f>
        <v>0</v>
      </c>
      <c r="PIV6" s="243">
        <f>'Inbound SOS &amp; EOD'!PFE29</f>
        <v>0</v>
      </c>
      <c r="PIW6" s="243">
        <f>'Inbound SOS &amp; EOD'!PFF29</f>
        <v>0</v>
      </c>
      <c r="PIX6" s="243">
        <f>'Inbound SOS &amp; EOD'!PFG29</f>
        <v>0</v>
      </c>
      <c r="PIY6" s="243">
        <f>'Inbound SOS &amp; EOD'!PFH29</f>
        <v>0</v>
      </c>
      <c r="PIZ6" s="243">
        <f>'Inbound SOS &amp; EOD'!PFI29</f>
        <v>0</v>
      </c>
      <c r="PJA6" s="243">
        <f>'Inbound SOS &amp; EOD'!PFJ29</f>
        <v>0</v>
      </c>
      <c r="PJB6" s="243">
        <f>'Inbound SOS &amp; EOD'!PFK29</f>
        <v>0</v>
      </c>
      <c r="PJC6" s="243">
        <f>'Inbound SOS &amp; EOD'!PFL29</f>
        <v>0</v>
      </c>
      <c r="PJD6" s="243">
        <f>'Inbound SOS &amp; EOD'!PFM29</f>
        <v>0</v>
      </c>
      <c r="PJE6" s="243">
        <f>'Inbound SOS &amp; EOD'!PFN29</f>
        <v>0</v>
      </c>
      <c r="PJF6" s="243">
        <f>'Inbound SOS &amp; EOD'!PFO29</f>
        <v>0</v>
      </c>
      <c r="PJG6" s="243">
        <f>'Inbound SOS &amp; EOD'!PFP29</f>
        <v>0</v>
      </c>
      <c r="PJH6" s="243">
        <f>'Inbound SOS &amp; EOD'!PFQ29</f>
        <v>0</v>
      </c>
      <c r="PJI6" s="243">
        <f>'Inbound SOS &amp; EOD'!PFR29</f>
        <v>0</v>
      </c>
      <c r="PJJ6" s="243">
        <f>'Inbound SOS &amp; EOD'!PFS29</f>
        <v>0</v>
      </c>
      <c r="PJK6" s="243">
        <f>'Inbound SOS &amp; EOD'!PFT29</f>
        <v>0</v>
      </c>
      <c r="PJL6" s="243">
        <f>'Inbound SOS &amp; EOD'!PFU29</f>
        <v>0</v>
      </c>
      <c r="PJM6" s="243">
        <f>'Inbound SOS &amp; EOD'!PFV29</f>
        <v>0</v>
      </c>
      <c r="PJN6" s="243">
        <f>'Inbound SOS &amp; EOD'!PFW29</f>
        <v>0</v>
      </c>
      <c r="PJO6" s="243">
        <f>'Inbound SOS &amp; EOD'!PFX29</f>
        <v>0</v>
      </c>
      <c r="PJP6" s="243">
        <f>'Inbound SOS &amp; EOD'!PFY29</f>
        <v>0</v>
      </c>
      <c r="PJQ6" s="243">
        <f>'Inbound SOS &amp; EOD'!PFZ29</f>
        <v>0</v>
      </c>
      <c r="PJR6" s="243">
        <f>'Inbound SOS &amp; EOD'!PGA29</f>
        <v>0</v>
      </c>
      <c r="PJS6" s="243">
        <f>'Inbound SOS &amp; EOD'!PGB29</f>
        <v>0</v>
      </c>
      <c r="PJT6" s="243">
        <f>'Inbound SOS &amp; EOD'!PGC29</f>
        <v>0</v>
      </c>
      <c r="PJU6" s="243">
        <f>'Inbound SOS &amp; EOD'!PGD29</f>
        <v>0</v>
      </c>
      <c r="PJV6" s="243">
        <f>'Inbound SOS &amp; EOD'!PGE29</f>
        <v>0</v>
      </c>
      <c r="PJW6" s="243">
        <f>'Inbound SOS &amp; EOD'!PGF29</f>
        <v>0</v>
      </c>
      <c r="PJX6" s="243">
        <f>'Inbound SOS &amp; EOD'!PGG29</f>
        <v>0</v>
      </c>
      <c r="PJY6" s="243">
        <f>'Inbound SOS &amp; EOD'!PGH29</f>
        <v>0</v>
      </c>
      <c r="PJZ6" s="243">
        <f>'Inbound SOS &amp; EOD'!PGI29</f>
        <v>0</v>
      </c>
      <c r="PKA6" s="243">
        <f>'Inbound SOS &amp; EOD'!PGJ29</f>
        <v>0</v>
      </c>
      <c r="PKB6" s="243">
        <f>'Inbound SOS &amp; EOD'!PGK29</f>
        <v>0</v>
      </c>
      <c r="PKC6" s="243">
        <f>'Inbound SOS &amp; EOD'!PGL29</f>
        <v>0</v>
      </c>
      <c r="PKD6" s="243">
        <f>'Inbound SOS &amp; EOD'!PGM29</f>
        <v>0</v>
      </c>
      <c r="PKE6" s="243">
        <f>'Inbound SOS &amp; EOD'!PGN29</f>
        <v>0</v>
      </c>
      <c r="PKF6" s="243">
        <f>'Inbound SOS &amp; EOD'!PGO29</f>
        <v>0</v>
      </c>
      <c r="PKG6" s="243">
        <f>'Inbound SOS &amp; EOD'!PGP29</f>
        <v>0</v>
      </c>
      <c r="PKH6" s="243">
        <f>'Inbound SOS &amp; EOD'!PGQ29</f>
        <v>0</v>
      </c>
      <c r="PKI6" s="243">
        <f>'Inbound SOS &amp; EOD'!PGR29</f>
        <v>0</v>
      </c>
      <c r="PKJ6" s="243">
        <f>'Inbound SOS &amp; EOD'!PGS29</f>
        <v>0</v>
      </c>
      <c r="PKK6" s="243">
        <f>'Inbound SOS &amp; EOD'!PGT29</f>
        <v>0</v>
      </c>
      <c r="PKL6" s="243">
        <f>'Inbound SOS &amp; EOD'!PGU29</f>
        <v>0</v>
      </c>
      <c r="PKM6" s="243">
        <f>'Inbound SOS &amp; EOD'!PGV29</f>
        <v>0</v>
      </c>
      <c r="PKN6" s="243">
        <f>'Inbound SOS &amp; EOD'!PGW29</f>
        <v>0</v>
      </c>
      <c r="PKO6" s="243">
        <f>'Inbound SOS &amp; EOD'!PGX29</f>
        <v>0</v>
      </c>
      <c r="PKP6" s="243">
        <f>'Inbound SOS &amp; EOD'!PGY29</f>
        <v>0</v>
      </c>
      <c r="PKQ6" s="243">
        <f>'Inbound SOS &amp; EOD'!PGZ29</f>
        <v>0</v>
      </c>
      <c r="PKR6" s="243">
        <f>'Inbound SOS &amp; EOD'!PHA29</f>
        <v>0</v>
      </c>
      <c r="PKS6" s="243">
        <f>'Inbound SOS &amp; EOD'!PHB29</f>
        <v>0</v>
      </c>
      <c r="PKT6" s="243">
        <f>'Inbound SOS &amp; EOD'!PHC29</f>
        <v>0</v>
      </c>
      <c r="PKU6" s="243">
        <f>'Inbound SOS &amp; EOD'!PHD29</f>
        <v>0</v>
      </c>
      <c r="PKV6" s="243">
        <f>'Inbound SOS &amp; EOD'!PHE29</f>
        <v>0</v>
      </c>
      <c r="PKW6" s="243">
        <f>'Inbound SOS &amp; EOD'!PHF29</f>
        <v>0</v>
      </c>
      <c r="PKX6" s="243">
        <f>'Inbound SOS &amp; EOD'!PHG29</f>
        <v>0</v>
      </c>
      <c r="PKY6" s="243">
        <f>'Inbound SOS &amp; EOD'!PHH29</f>
        <v>0</v>
      </c>
      <c r="PKZ6" s="243">
        <f>'Inbound SOS &amp; EOD'!PHI29</f>
        <v>0</v>
      </c>
      <c r="PLA6" s="243">
        <f>'Inbound SOS &amp; EOD'!PHJ29</f>
        <v>0</v>
      </c>
      <c r="PLB6" s="243">
        <f>'Inbound SOS &amp; EOD'!PHK29</f>
        <v>0</v>
      </c>
      <c r="PLC6" s="243">
        <f>'Inbound SOS &amp; EOD'!PHL29</f>
        <v>0</v>
      </c>
      <c r="PLD6" s="243">
        <f>'Inbound SOS &amp; EOD'!PHM29</f>
        <v>0</v>
      </c>
      <c r="PLE6" s="243">
        <f>'Inbound SOS &amp; EOD'!PHN29</f>
        <v>0</v>
      </c>
      <c r="PLF6" s="243">
        <f>'Inbound SOS &amp; EOD'!PHO29</f>
        <v>0</v>
      </c>
      <c r="PLG6" s="243">
        <f>'Inbound SOS &amp; EOD'!PHP29</f>
        <v>0</v>
      </c>
      <c r="PLH6" s="243">
        <f>'Inbound SOS &amp; EOD'!PHQ29</f>
        <v>0</v>
      </c>
      <c r="PLI6" s="243">
        <f>'Inbound SOS &amp; EOD'!PHR29</f>
        <v>0</v>
      </c>
      <c r="PLJ6" s="243">
        <f>'Inbound SOS &amp; EOD'!PHS29</f>
        <v>0</v>
      </c>
      <c r="PLK6" s="243">
        <f>'Inbound SOS &amp; EOD'!PHT29</f>
        <v>0</v>
      </c>
      <c r="PLL6" s="243">
        <f>'Inbound SOS &amp; EOD'!PHU29</f>
        <v>0</v>
      </c>
      <c r="PLM6" s="243">
        <f>'Inbound SOS &amp; EOD'!PHV29</f>
        <v>0</v>
      </c>
      <c r="PLN6" s="243">
        <f>'Inbound SOS &amp; EOD'!PHW29</f>
        <v>0</v>
      </c>
      <c r="PLO6" s="243">
        <f>'Inbound SOS &amp; EOD'!PHX29</f>
        <v>0</v>
      </c>
      <c r="PLP6" s="243">
        <f>'Inbound SOS &amp; EOD'!PHY29</f>
        <v>0</v>
      </c>
      <c r="PLQ6" s="243">
        <f>'Inbound SOS &amp; EOD'!PHZ29</f>
        <v>0</v>
      </c>
      <c r="PLR6" s="243">
        <f>'Inbound SOS &amp; EOD'!PIA29</f>
        <v>0</v>
      </c>
      <c r="PLS6" s="243">
        <f>'Inbound SOS &amp; EOD'!PIB29</f>
        <v>0</v>
      </c>
      <c r="PLT6" s="243">
        <f>'Inbound SOS &amp; EOD'!PIC29</f>
        <v>0</v>
      </c>
      <c r="PLU6" s="243">
        <f>'Inbound SOS &amp; EOD'!PID29</f>
        <v>0</v>
      </c>
      <c r="PLV6" s="243">
        <f>'Inbound SOS &amp; EOD'!PIE29</f>
        <v>0</v>
      </c>
      <c r="PLW6" s="243">
        <f>'Inbound SOS &amp; EOD'!PIF29</f>
        <v>0</v>
      </c>
      <c r="PLX6" s="243">
        <f>'Inbound SOS &amp; EOD'!PIG29</f>
        <v>0</v>
      </c>
      <c r="PLY6" s="243">
        <f>'Inbound SOS &amp; EOD'!PIH29</f>
        <v>0</v>
      </c>
      <c r="PLZ6" s="243">
        <f>'Inbound SOS &amp; EOD'!PII29</f>
        <v>0</v>
      </c>
      <c r="PMA6" s="243">
        <f>'Inbound SOS &amp; EOD'!PIJ29</f>
        <v>0</v>
      </c>
      <c r="PMB6" s="243">
        <f>'Inbound SOS &amp; EOD'!PIK29</f>
        <v>0</v>
      </c>
      <c r="PMC6" s="243">
        <f>'Inbound SOS &amp; EOD'!PIL29</f>
        <v>0</v>
      </c>
      <c r="PMD6" s="243">
        <f>'Inbound SOS &amp; EOD'!PIM29</f>
        <v>0</v>
      </c>
      <c r="PME6" s="243">
        <f>'Inbound SOS &amp; EOD'!PIN29</f>
        <v>0</v>
      </c>
      <c r="PMF6" s="243">
        <f>'Inbound SOS &amp; EOD'!PIO29</f>
        <v>0</v>
      </c>
      <c r="PMG6" s="243">
        <f>'Inbound SOS &amp; EOD'!PIP29</f>
        <v>0</v>
      </c>
      <c r="PMH6" s="243">
        <f>'Inbound SOS &amp; EOD'!PIQ29</f>
        <v>0</v>
      </c>
      <c r="PMI6" s="243">
        <f>'Inbound SOS &amp; EOD'!PIR29</f>
        <v>0</v>
      </c>
      <c r="PMJ6" s="243">
        <f>'Inbound SOS &amp; EOD'!PIS29</f>
        <v>0</v>
      </c>
      <c r="PMK6" s="243">
        <f>'Inbound SOS &amp; EOD'!PIT29</f>
        <v>0</v>
      </c>
      <c r="PML6" s="243">
        <f>'Inbound SOS &amp; EOD'!PIU29</f>
        <v>0</v>
      </c>
      <c r="PMM6" s="243">
        <f>'Inbound SOS &amp; EOD'!PIV29</f>
        <v>0</v>
      </c>
      <c r="PMN6" s="243">
        <f>'Inbound SOS &amp; EOD'!PIW29</f>
        <v>0</v>
      </c>
      <c r="PMO6" s="243">
        <f>'Inbound SOS &amp; EOD'!PIX29</f>
        <v>0</v>
      </c>
      <c r="PMP6" s="243">
        <f>'Inbound SOS &amp; EOD'!PIY29</f>
        <v>0</v>
      </c>
      <c r="PMQ6" s="243">
        <f>'Inbound SOS &amp; EOD'!PIZ29</f>
        <v>0</v>
      </c>
      <c r="PMR6" s="243">
        <f>'Inbound SOS &amp; EOD'!PJA29</f>
        <v>0</v>
      </c>
      <c r="PMS6" s="243">
        <f>'Inbound SOS &amp; EOD'!PJB29</f>
        <v>0</v>
      </c>
      <c r="PMT6" s="243">
        <f>'Inbound SOS &amp; EOD'!PJC29</f>
        <v>0</v>
      </c>
      <c r="PMU6" s="243">
        <f>'Inbound SOS &amp; EOD'!PJD29</f>
        <v>0</v>
      </c>
      <c r="PMV6" s="243">
        <f>'Inbound SOS &amp; EOD'!PJE29</f>
        <v>0</v>
      </c>
      <c r="PMW6" s="243">
        <f>'Inbound SOS &amp; EOD'!PJF29</f>
        <v>0</v>
      </c>
      <c r="PMX6" s="243">
        <f>'Inbound SOS &amp; EOD'!PJG29</f>
        <v>0</v>
      </c>
      <c r="PMY6" s="243">
        <f>'Inbound SOS &amp; EOD'!PJH29</f>
        <v>0</v>
      </c>
      <c r="PMZ6" s="243">
        <f>'Inbound SOS &amp; EOD'!PJI29</f>
        <v>0</v>
      </c>
      <c r="PNA6" s="243">
        <f>'Inbound SOS &amp; EOD'!PJJ29</f>
        <v>0</v>
      </c>
      <c r="PNB6" s="243">
        <f>'Inbound SOS &amp; EOD'!PJK29</f>
        <v>0</v>
      </c>
      <c r="PNC6" s="243">
        <f>'Inbound SOS &amp; EOD'!PJL29</f>
        <v>0</v>
      </c>
      <c r="PND6" s="243">
        <f>'Inbound SOS &amp; EOD'!PJM29</f>
        <v>0</v>
      </c>
      <c r="PNE6" s="243">
        <f>'Inbound SOS &amp; EOD'!PJN29</f>
        <v>0</v>
      </c>
      <c r="PNF6" s="243">
        <f>'Inbound SOS &amp; EOD'!PJO29</f>
        <v>0</v>
      </c>
      <c r="PNG6" s="243">
        <f>'Inbound SOS &amp; EOD'!PJP29</f>
        <v>0</v>
      </c>
      <c r="PNH6" s="243">
        <f>'Inbound SOS &amp; EOD'!PJQ29</f>
        <v>0</v>
      </c>
      <c r="PNI6" s="243">
        <f>'Inbound SOS &amp; EOD'!PJR29</f>
        <v>0</v>
      </c>
      <c r="PNJ6" s="243">
        <f>'Inbound SOS &amp; EOD'!PJS29</f>
        <v>0</v>
      </c>
      <c r="PNK6" s="243">
        <f>'Inbound SOS &amp; EOD'!PJT29</f>
        <v>0</v>
      </c>
      <c r="PNL6" s="243">
        <f>'Inbound SOS &amp; EOD'!PJU29</f>
        <v>0</v>
      </c>
      <c r="PNM6" s="243">
        <f>'Inbound SOS &amp; EOD'!PJV29</f>
        <v>0</v>
      </c>
      <c r="PNN6" s="243">
        <f>'Inbound SOS &amp; EOD'!PJW29</f>
        <v>0</v>
      </c>
      <c r="PNO6" s="243">
        <f>'Inbound SOS &amp; EOD'!PJX29</f>
        <v>0</v>
      </c>
      <c r="PNP6" s="243">
        <f>'Inbound SOS &amp; EOD'!PJY29</f>
        <v>0</v>
      </c>
      <c r="PNQ6" s="243">
        <f>'Inbound SOS &amp; EOD'!PJZ29</f>
        <v>0</v>
      </c>
      <c r="PNR6" s="243">
        <f>'Inbound SOS &amp; EOD'!PKA29</f>
        <v>0</v>
      </c>
      <c r="PNS6" s="243">
        <f>'Inbound SOS &amp; EOD'!PKB29</f>
        <v>0</v>
      </c>
      <c r="PNT6" s="243">
        <f>'Inbound SOS &amp; EOD'!PKC29</f>
        <v>0</v>
      </c>
      <c r="PNU6" s="243">
        <f>'Inbound SOS &amp; EOD'!PKD29</f>
        <v>0</v>
      </c>
      <c r="PNV6" s="243">
        <f>'Inbound SOS &amp; EOD'!PKE29</f>
        <v>0</v>
      </c>
      <c r="PNW6" s="243">
        <f>'Inbound SOS &amp; EOD'!PKF29</f>
        <v>0</v>
      </c>
      <c r="PNX6" s="243">
        <f>'Inbound SOS &amp; EOD'!PKG29</f>
        <v>0</v>
      </c>
      <c r="PNY6" s="243">
        <f>'Inbound SOS &amp; EOD'!PKH29</f>
        <v>0</v>
      </c>
      <c r="PNZ6" s="243">
        <f>'Inbound SOS &amp; EOD'!PKI29</f>
        <v>0</v>
      </c>
      <c r="POA6" s="243">
        <f>'Inbound SOS &amp; EOD'!PKJ29</f>
        <v>0</v>
      </c>
      <c r="POB6" s="243">
        <f>'Inbound SOS &amp; EOD'!PKK29</f>
        <v>0</v>
      </c>
      <c r="POC6" s="243">
        <f>'Inbound SOS &amp; EOD'!PKL29</f>
        <v>0</v>
      </c>
      <c r="POD6" s="243">
        <f>'Inbound SOS &amp; EOD'!PKM29</f>
        <v>0</v>
      </c>
      <c r="POE6" s="243">
        <f>'Inbound SOS &amp; EOD'!PKN29</f>
        <v>0</v>
      </c>
      <c r="POF6" s="243">
        <f>'Inbound SOS &amp; EOD'!PKO29</f>
        <v>0</v>
      </c>
      <c r="POG6" s="243">
        <f>'Inbound SOS &amp; EOD'!PKP29</f>
        <v>0</v>
      </c>
      <c r="POH6" s="243">
        <f>'Inbound SOS &amp; EOD'!PKQ29</f>
        <v>0</v>
      </c>
      <c r="POI6" s="243">
        <f>'Inbound SOS &amp; EOD'!PKR29</f>
        <v>0</v>
      </c>
      <c r="POJ6" s="243">
        <f>'Inbound SOS &amp; EOD'!PKS29</f>
        <v>0</v>
      </c>
      <c r="POK6" s="243">
        <f>'Inbound SOS &amp; EOD'!PKT29</f>
        <v>0</v>
      </c>
      <c r="POL6" s="243">
        <f>'Inbound SOS &amp; EOD'!PKU29</f>
        <v>0</v>
      </c>
      <c r="POM6" s="243">
        <f>'Inbound SOS &amp; EOD'!PKV29</f>
        <v>0</v>
      </c>
      <c r="PON6" s="243">
        <f>'Inbound SOS &amp; EOD'!PKW29</f>
        <v>0</v>
      </c>
      <c r="POO6" s="243">
        <f>'Inbound SOS &amp; EOD'!PKX29</f>
        <v>0</v>
      </c>
      <c r="POP6" s="243">
        <f>'Inbound SOS &amp; EOD'!PKY29</f>
        <v>0</v>
      </c>
      <c r="POQ6" s="243">
        <f>'Inbound SOS &amp; EOD'!PKZ29</f>
        <v>0</v>
      </c>
      <c r="POR6" s="243">
        <f>'Inbound SOS &amp; EOD'!PLA29</f>
        <v>0</v>
      </c>
      <c r="POS6" s="243">
        <f>'Inbound SOS &amp; EOD'!PLB29</f>
        <v>0</v>
      </c>
      <c r="POT6" s="243">
        <f>'Inbound SOS &amp; EOD'!PLC29</f>
        <v>0</v>
      </c>
      <c r="POU6" s="243">
        <f>'Inbound SOS &amp; EOD'!PLD29</f>
        <v>0</v>
      </c>
      <c r="POV6" s="243">
        <f>'Inbound SOS &amp; EOD'!PLE29</f>
        <v>0</v>
      </c>
      <c r="POW6" s="243">
        <f>'Inbound SOS &amp; EOD'!PLF29</f>
        <v>0</v>
      </c>
      <c r="POX6" s="243">
        <f>'Inbound SOS &amp; EOD'!PLG29</f>
        <v>0</v>
      </c>
      <c r="POY6" s="243">
        <f>'Inbound SOS &amp; EOD'!PLH29</f>
        <v>0</v>
      </c>
      <c r="POZ6" s="243">
        <f>'Inbound SOS &amp; EOD'!PLI29</f>
        <v>0</v>
      </c>
      <c r="PPA6" s="243">
        <f>'Inbound SOS &amp; EOD'!PLJ29</f>
        <v>0</v>
      </c>
      <c r="PPB6" s="243">
        <f>'Inbound SOS &amp; EOD'!PLK29</f>
        <v>0</v>
      </c>
      <c r="PPC6" s="243">
        <f>'Inbound SOS &amp; EOD'!PLL29</f>
        <v>0</v>
      </c>
      <c r="PPD6" s="243">
        <f>'Inbound SOS &amp; EOD'!PLM29</f>
        <v>0</v>
      </c>
      <c r="PPE6" s="243">
        <f>'Inbound SOS &amp; EOD'!PLN29</f>
        <v>0</v>
      </c>
      <c r="PPF6" s="243">
        <f>'Inbound SOS &amp; EOD'!PLO29</f>
        <v>0</v>
      </c>
      <c r="PPG6" s="243">
        <f>'Inbound SOS &amp; EOD'!PLP29</f>
        <v>0</v>
      </c>
      <c r="PPH6" s="243">
        <f>'Inbound SOS &amp; EOD'!PLQ29</f>
        <v>0</v>
      </c>
      <c r="PPI6" s="243">
        <f>'Inbound SOS &amp; EOD'!PLR29</f>
        <v>0</v>
      </c>
      <c r="PPJ6" s="243">
        <f>'Inbound SOS &amp; EOD'!PLS29</f>
        <v>0</v>
      </c>
      <c r="PPK6" s="243">
        <f>'Inbound SOS &amp; EOD'!PLT29</f>
        <v>0</v>
      </c>
      <c r="PPL6" s="243">
        <f>'Inbound SOS &amp; EOD'!PLU29</f>
        <v>0</v>
      </c>
      <c r="PPM6" s="243">
        <f>'Inbound SOS &amp; EOD'!PLV29</f>
        <v>0</v>
      </c>
      <c r="PPN6" s="243">
        <f>'Inbound SOS &amp; EOD'!PLW29</f>
        <v>0</v>
      </c>
      <c r="PPO6" s="243">
        <f>'Inbound SOS &amp; EOD'!PLX29</f>
        <v>0</v>
      </c>
      <c r="PPP6" s="243">
        <f>'Inbound SOS &amp; EOD'!PLY29</f>
        <v>0</v>
      </c>
      <c r="PPQ6" s="243">
        <f>'Inbound SOS &amp; EOD'!PLZ29</f>
        <v>0</v>
      </c>
      <c r="PPR6" s="243">
        <f>'Inbound SOS &amp; EOD'!PMA29</f>
        <v>0</v>
      </c>
      <c r="PPS6" s="243">
        <f>'Inbound SOS &amp; EOD'!PMB29</f>
        <v>0</v>
      </c>
      <c r="PPT6" s="243">
        <f>'Inbound SOS &amp; EOD'!PMC29</f>
        <v>0</v>
      </c>
      <c r="PPU6" s="243">
        <f>'Inbound SOS &amp; EOD'!PMD29</f>
        <v>0</v>
      </c>
      <c r="PPV6" s="243">
        <f>'Inbound SOS &amp; EOD'!PME29</f>
        <v>0</v>
      </c>
      <c r="PPW6" s="243">
        <f>'Inbound SOS &amp; EOD'!PMF29</f>
        <v>0</v>
      </c>
      <c r="PPX6" s="243">
        <f>'Inbound SOS &amp; EOD'!PMG29</f>
        <v>0</v>
      </c>
      <c r="PPY6" s="243">
        <f>'Inbound SOS &amp; EOD'!PMH29</f>
        <v>0</v>
      </c>
      <c r="PPZ6" s="243">
        <f>'Inbound SOS &amp; EOD'!PMI29</f>
        <v>0</v>
      </c>
      <c r="PQA6" s="243">
        <f>'Inbound SOS &amp; EOD'!PMJ29</f>
        <v>0</v>
      </c>
      <c r="PQB6" s="243">
        <f>'Inbound SOS &amp; EOD'!PMK29</f>
        <v>0</v>
      </c>
      <c r="PQC6" s="243">
        <f>'Inbound SOS &amp; EOD'!PML29</f>
        <v>0</v>
      </c>
      <c r="PQD6" s="243">
        <f>'Inbound SOS &amp; EOD'!PMM29</f>
        <v>0</v>
      </c>
      <c r="PQE6" s="243">
        <f>'Inbound SOS &amp; EOD'!PMN29</f>
        <v>0</v>
      </c>
      <c r="PQF6" s="243">
        <f>'Inbound SOS &amp; EOD'!PMO29</f>
        <v>0</v>
      </c>
      <c r="PQG6" s="243">
        <f>'Inbound SOS &amp; EOD'!PMP29</f>
        <v>0</v>
      </c>
      <c r="PQH6" s="243">
        <f>'Inbound SOS &amp; EOD'!PMQ29</f>
        <v>0</v>
      </c>
      <c r="PQI6" s="243">
        <f>'Inbound SOS &amp; EOD'!PMR29</f>
        <v>0</v>
      </c>
      <c r="PQJ6" s="243">
        <f>'Inbound SOS &amp; EOD'!PMS29</f>
        <v>0</v>
      </c>
      <c r="PQK6" s="243">
        <f>'Inbound SOS &amp; EOD'!PMT29</f>
        <v>0</v>
      </c>
      <c r="PQL6" s="243">
        <f>'Inbound SOS &amp; EOD'!PMU29</f>
        <v>0</v>
      </c>
      <c r="PQM6" s="243">
        <f>'Inbound SOS &amp; EOD'!PMV29</f>
        <v>0</v>
      </c>
      <c r="PQN6" s="243">
        <f>'Inbound SOS &amp; EOD'!PMW29</f>
        <v>0</v>
      </c>
      <c r="PQO6" s="243">
        <f>'Inbound SOS &amp; EOD'!PMX29</f>
        <v>0</v>
      </c>
      <c r="PQP6" s="243">
        <f>'Inbound SOS &amp; EOD'!PMY29</f>
        <v>0</v>
      </c>
      <c r="PQQ6" s="243">
        <f>'Inbound SOS &amp; EOD'!PMZ29</f>
        <v>0</v>
      </c>
      <c r="PQR6" s="243">
        <f>'Inbound SOS &amp; EOD'!PNA29</f>
        <v>0</v>
      </c>
      <c r="PQS6" s="243">
        <f>'Inbound SOS &amp; EOD'!PNB29</f>
        <v>0</v>
      </c>
      <c r="PQT6" s="243">
        <f>'Inbound SOS &amp; EOD'!PNC29</f>
        <v>0</v>
      </c>
      <c r="PQU6" s="243">
        <f>'Inbound SOS &amp; EOD'!PND29</f>
        <v>0</v>
      </c>
      <c r="PQV6" s="243">
        <f>'Inbound SOS &amp; EOD'!PNE29</f>
        <v>0</v>
      </c>
      <c r="PQW6" s="243">
        <f>'Inbound SOS &amp; EOD'!PNF29</f>
        <v>0</v>
      </c>
      <c r="PQX6" s="243">
        <f>'Inbound SOS &amp; EOD'!PNG29</f>
        <v>0</v>
      </c>
      <c r="PQY6" s="243">
        <f>'Inbound SOS &amp; EOD'!PNH29</f>
        <v>0</v>
      </c>
      <c r="PQZ6" s="243">
        <f>'Inbound SOS &amp; EOD'!PNI29</f>
        <v>0</v>
      </c>
      <c r="PRA6" s="243">
        <f>'Inbound SOS &amp; EOD'!PNJ29</f>
        <v>0</v>
      </c>
      <c r="PRB6" s="243">
        <f>'Inbound SOS &amp; EOD'!PNK29</f>
        <v>0</v>
      </c>
      <c r="PRC6" s="243">
        <f>'Inbound SOS &amp; EOD'!PNL29</f>
        <v>0</v>
      </c>
      <c r="PRD6" s="243">
        <f>'Inbound SOS &amp; EOD'!PNM29</f>
        <v>0</v>
      </c>
      <c r="PRE6" s="243">
        <f>'Inbound SOS &amp; EOD'!PNN29</f>
        <v>0</v>
      </c>
      <c r="PRF6" s="243">
        <f>'Inbound SOS &amp; EOD'!PNO29</f>
        <v>0</v>
      </c>
      <c r="PRG6" s="243">
        <f>'Inbound SOS &amp; EOD'!PNP29</f>
        <v>0</v>
      </c>
      <c r="PRH6" s="243">
        <f>'Inbound SOS &amp; EOD'!PNQ29</f>
        <v>0</v>
      </c>
      <c r="PRI6" s="243">
        <f>'Inbound SOS &amp; EOD'!PNR29</f>
        <v>0</v>
      </c>
      <c r="PRJ6" s="243">
        <f>'Inbound SOS &amp; EOD'!PNS29</f>
        <v>0</v>
      </c>
      <c r="PRK6" s="243">
        <f>'Inbound SOS &amp; EOD'!PNT29</f>
        <v>0</v>
      </c>
      <c r="PRL6" s="243">
        <f>'Inbound SOS &amp; EOD'!PNU29</f>
        <v>0</v>
      </c>
      <c r="PRM6" s="243">
        <f>'Inbound SOS &amp; EOD'!PNV29</f>
        <v>0</v>
      </c>
      <c r="PRN6" s="243">
        <f>'Inbound SOS &amp; EOD'!PNW29</f>
        <v>0</v>
      </c>
      <c r="PRO6" s="243">
        <f>'Inbound SOS &amp; EOD'!PNX29</f>
        <v>0</v>
      </c>
      <c r="PRP6" s="243">
        <f>'Inbound SOS &amp; EOD'!PNY29</f>
        <v>0</v>
      </c>
      <c r="PRQ6" s="243">
        <f>'Inbound SOS &amp; EOD'!PNZ29</f>
        <v>0</v>
      </c>
      <c r="PRR6" s="243">
        <f>'Inbound SOS &amp; EOD'!POA29</f>
        <v>0</v>
      </c>
      <c r="PRS6" s="243">
        <f>'Inbound SOS &amp; EOD'!POB29</f>
        <v>0</v>
      </c>
      <c r="PRT6" s="243">
        <f>'Inbound SOS &amp; EOD'!POC29</f>
        <v>0</v>
      </c>
      <c r="PRU6" s="243">
        <f>'Inbound SOS &amp; EOD'!POD29</f>
        <v>0</v>
      </c>
      <c r="PRV6" s="243">
        <f>'Inbound SOS &amp; EOD'!POE29</f>
        <v>0</v>
      </c>
      <c r="PRW6" s="243">
        <f>'Inbound SOS &amp; EOD'!POF29</f>
        <v>0</v>
      </c>
      <c r="PRX6" s="243">
        <f>'Inbound SOS &amp; EOD'!POG29</f>
        <v>0</v>
      </c>
      <c r="PRY6" s="243">
        <f>'Inbound SOS &amp; EOD'!POH29</f>
        <v>0</v>
      </c>
      <c r="PRZ6" s="243">
        <f>'Inbound SOS &amp; EOD'!POI29</f>
        <v>0</v>
      </c>
      <c r="PSA6" s="243">
        <f>'Inbound SOS &amp; EOD'!POJ29</f>
        <v>0</v>
      </c>
      <c r="PSB6" s="243">
        <f>'Inbound SOS &amp; EOD'!POK29</f>
        <v>0</v>
      </c>
      <c r="PSC6" s="243">
        <f>'Inbound SOS &amp; EOD'!POL29</f>
        <v>0</v>
      </c>
      <c r="PSD6" s="243">
        <f>'Inbound SOS &amp; EOD'!POM29</f>
        <v>0</v>
      </c>
      <c r="PSE6" s="243">
        <f>'Inbound SOS &amp; EOD'!PON29</f>
        <v>0</v>
      </c>
      <c r="PSF6" s="243">
        <f>'Inbound SOS &amp; EOD'!POO29</f>
        <v>0</v>
      </c>
      <c r="PSG6" s="243">
        <f>'Inbound SOS &amp; EOD'!POP29</f>
        <v>0</v>
      </c>
      <c r="PSH6" s="243">
        <f>'Inbound SOS &amp; EOD'!POQ29</f>
        <v>0</v>
      </c>
      <c r="PSI6" s="243">
        <f>'Inbound SOS &amp; EOD'!POR29</f>
        <v>0</v>
      </c>
      <c r="PSJ6" s="243">
        <f>'Inbound SOS &amp; EOD'!POS29</f>
        <v>0</v>
      </c>
      <c r="PSK6" s="243">
        <f>'Inbound SOS &amp; EOD'!POT29</f>
        <v>0</v>
      </c>
      <c r="PSL6" s="243">
        <f>'Inbound SOS &amp; EOD'!POU29</f>
        <v>0</v>
      </c>
      <c r="PSM6" s="243">
        <f>'Inbound SOS &amp; EOD'!POV29</f>
        <v>0</v>
      </c>
      <c r="PSN6" s="243">
        <f>'Inbound SOS &amp; EOD'!POW29</f>
        <v>0</v>
      </c>
      <c r="PSO6" s="243">
        <f>'Inbound SOS &amp; EOD'!POX29</f>
        <v>0</v>
      </c>
      <c r="PSP6" s="243">
        <f>'Inbound SOS &amp; EOD'!POY29</f>
        <v>0</v>
      </c>
      <c r="PSQ6" s="243">
        <f>'Inbound SOS &amp; EOD'!POZ29</f>
        <v>0</v>
      </c>
      <c r="PSR6" s="243">
        <f>'Inbound SOS &amp; EOD'!PPA29</f>
        <v>0</v>
      </c>
      <c r="PSS6" s="243">
        <f>'Inbound SOS &amp; EOD'!PPB29</f>
        <v>0</v>
      </c>
      <c r="PST6" s="243">
        <f>'Inbound SOS &amp; EOD'!PPC29</f>
        <v>0</v>
      </c>
      <c r="PSU6" s="243">
        <f>'Inbound SOS &amp; EOD'!PPD29</f>
        <v>0</v>
      </c>
      <c r="PSV6" s="243">
        <f>'Inbound SOS &amp; EOD'!PPE29</f>
        <v>0</v>
      </c>
      <c r="PSW6" s="243">
        <f>'Inbound SOS &amp; EOD'!PPF29</f>
        <v>0</v>
      </c>
      <c r="PSX6" s="243">
        <f>'Inbound SOS &amp; EOD'!PPG29</f>
        <v>0</v>
      </c>
      <c r="PSY6" s="243">
        <f>'Inbound SOS &amp; EOD'!PPH29</f>
        <v>0</v>
      </c>
      <c r="PSZ6" s="243">
        <f>'Inbound SOS &amp; EOD'!PPI29</f>
        <v>0</v>
      </c>
      <c r="PTA6" s="243">
        <f>'Inbound SOS &amp; EOD'!PPJ29</f>
        <v>0</v>
      </c>
      <c r="PTB6" s="243">
        <f>'Inbound SOS &amp; EOD'!PPK29</f>
        <v>0</v>
      </c>
      <c r="PTC6" s="243">
        <f>'Inbound SOS &amp; EOD'!PPL29</f>
        <v>0</v>
      </c>
      <c r="PTD6" s="243">
        <f>'Inbound SOS &amp; EOD'!PPM29</f>
        <v>0</v>
      </c>
      <c r="PTE6" s="243">
        <f>'Inbound SOS &amp; EOD'!PPN29</f>
        <v>0</v>
      </c>
      <c r="PTF6" s="243">
        <f>'Inbound SOS &amp; EOD'!PPO29</f>
        <v>0</v>
      </c>
      <c r="PTG6" s="243">
        <f>'Inbound SOS &amp; EOD'!PPP29</f>
        <v>0</v>
      </c>
      <c r="PTH6" s="243">
        <f>'Inbound SOS &amp; EOD'!PPQ29</f>
        <v>0</v>
      </c>
      <c r="PTI6" s="243">
        <f>'Inbound SOS &amp; EOD'!PPR29</f>
        <v>0</v>
      </c>
      <c r="PTJ6" s="243">
        <f>'Inbound SOS &amp; EOD'!PPS29</f>
        <v>0</v>
      </c>
      <c r="PTK6" s="243">
        <f>'Inbound SOS &amp; EOD'!PPT29</f>
        <v>0</v>
      </c>
      <c r="PTL6" s="243">
        <f>'Inbound SOS &amp; EOD'!PPU29</f>
        <v>0</v>
      </c>
      <c r="PTM6" s="243">
        <f>'Inbound SOS &amp; EOD'!PPV29</f>
        <v>0</v>
      </c>
      <c r="PTN6" s="243">
        <f>'Inbound SOS &amp; EOD'!PPW29</f>
        <v>0</v>
      </c>
      <c r="PTO6" s="243">
        <f>'Inbound SOS &amp; EOD'!PPX29</f>
        <v>0</v>
      </c>
      <c r="PTP6" s="243">
        <f>'Inbound SOS &amp; EOD'!PPY29</f>
        <v>0</v>
      </c>
      <c r="PTQ6" s="243">
        <f>'Inbound SOS &amp; EOD'!PPZ29</f>
        <v>0</v>
      </c>
      <c r="PTR6" s="243">
        <f>'Inbound SOS &amp; EOD'!PQA29</f>
        <v>0</v>
      </c>
      <c r="PTS6" s="243">
        <f>'Inbound SOS &amp; EOD'!PQB29</f>
        <v>0</v>
      </c>
      <c r="PTT6" s="243">
        <f>'Inbound SOS &amp; EOD'!PQC29</f>
        <v>0</v>
      </c>
      <c r="PTU6" s="243">
        <f>'Inbound SOS &amp; EOD'!PQD29</f>
        <v>0</v>
      </c>
      <c r="PTV6" s="243">
        <f>'Inbound SOS &amp; EOD'!PQE29</f>
        <v>0</v>
      </c>
      <c r="PTW6" s="243">
        <f>'Inbound SOS &amp; EOD'!PQF29</f>
        <v>0</v>
      </c>
      <c r="PTX6" s="243">
        <f>'Inbound SOS &amp; EOD'!PQG29</f>
        <v>0</v>
      </c>
      <c r="PTY6" s="243">
        <f>'Inbound SOS &amp; EOD'!PQH29</f>
        <v>0</v>
      </c>
      <c r="PTZ6" s="243">
        <f>'Inbound SOS &amp; EOD'!PQI29</f>
        <v>0</v>
      </c>
      <c r="PUA6" s="243">
        <f>'Inbound SOS &amp; EOD'!PQJ29</f>
        <v>0</v>
      </c>
      <c r="PUB6" s="243">
        <f>'Inbound SOS &amp; EOD'!PQK29</f>
        <v>0</v>
      </c>
      <c r="PUC6" s="243">
        <f>'Inbound SOS &amp; EOD'!PQL29</f>
        <v>0</v>
      </c>
      <c r="PUD6" s="243">
        <f>'Inbound SOS &amp; EOD'!PQM29</f>
        <v>0</v>
      </c>
      <c r="PUE6" s="243">
        <f>'Inbound SOS &amp; EOD'!PQN29</f>
        <v>0</v>
      </c>
      <c r="PUF6" s="243">
        <f>'Inbound SOS &amp; EOD'!PQO29</f>
        <v>0</v>
      </c>
      <c r="PUG6" s="243">
        <f>'Inbound SOS &amp; EOD'!PQP29</f>
        <v>0</v>
      </c>
      <c r="PUH6" s="243">
        <f>'Inbound SOS &amp; EOD'!PQQ29</f>
        <v>0</v>
      </c>
      <c r="PUI6" s="243">
        <f>'Inbound SOS &amp; EOD'!PQR29</f>
        <v>0</v>
      </c>
      <c r="PUJ6" s="243">
        <f>'Inbound SOS &amp; EOD'!PQS29</f>
        <v>0</v>
      </c>
      <c r="PUK6" s="243">
        <f>'Inbound SOS &amp; EOD'!PQT29</f>
        <v>0</v>
      </c>
      <c r="PUL6" s="243">
        <f>'Inbound SOS &amp; EOD'!PQU29</f>
        <v>0</v>
      </c>
      <c r="PUM6" s="243">
        <f>'Inbound SOS &amp; EOD'!PQV29</f>
        <v>0</v>
      </c>
      <c r="PUN6" s="243">
        <f>'Inbound SOS &amp; EOD'!PQW29</f>
        <v>0</v>
      </c>
      <c r="PUO6" s="243">
        <f>'Inbound SOS &amp; EOD'!PQX29</f>
        <v>0</v>
      </c>
      <c r="PUP6" s="243">
        <f>'Inbound SOS &amp; EOD'!PQY29</f>
        <v>0</v>
      </c>
      <c r="PUQ6" s="243">
        <f>'Inbound SOS &amp; EOD'!PQZ29</f>
        <v>0</v>
      </c>
      <c r="PUR6" s="243">
        <f>'Inbound SOS &amp; EOD'!PRA29</f>
        <v>0</v>
      </c>
      <c r="PUS6" s="243">
        <f>'Inbound SOS &amp; EOD'!PRB29</f>
        <v>0</v>
      </c>
      <c r="PUT6" s="243">
        <f>'Inbound SOS &amp; EOD'!PRC29</f>
        <v>0</v>
      </c>
      <c r="PUU6" s="243">
        <f>'Inbound SOS &amp; EOD'!PRD29</f>
        <v>0</v>
      </c>
      <c r="PUV6" s="243">
        <f>'Inbound SOS &amp; EOD'!PRE29</f>
        <v>0</v>
      </c>
      <c r="PUW6" s="243">
        <f>'Inbound SOS &amp; EOD'!PRF29</f>
        <v>0</v>
      </c>
      <c r="PUX6" s="243">
        <f>'Inbound SOS &amp; EOD'!PRG29</f>
        <v>0</v>
      </c>
      <c r="PUY6" s="243">
        <f>'Inbound SOS &amp; EOD'!PRH29</f>
        <v>0</v>
      </c>
      <c r="PUZ6" s="243">
        <f>'Inbound SOS &amp; EOD'!PRI29</f>
        <v>0</v>
      </c>
      <c r="PVA6" s="243">
        <f>'Inbound SOS &amp; EOD'!PRJ29</f>
        <v>0</v>
      </c>
      <c r="PVB6" s="243">
        <f>'Inbound SOS &amp; EOD'!PRK29</f>
        <v>0</v>
      </c>
      <c r="PVC6" s="243">
        <f>'Inbound SOS &amp; EOD'!PRL29</f>
        <v>0</v>
      </c>
      <c r="PVD6" s="243">
        <f>'Inbound SOS &amp; EOD'!PRM29</f>
        <v>0</v>
      </c>
      <c r="PVE6" s="243">
        <f>'Inbound SOS &amp; EOD'!PRN29</f>
        <v>0</v>
      </c>
      <c r="PVF6" s="243">
        <f>'Inbound SOS &amp; EOD'!PRO29</f>
        <v>0</v>
      </c>
      <c r="PVG6" s="243">
        <f>'Inbound SOS &amp; EOD'!PRP29</f>
        <v>0</v>
      </c>
      <c r="PVH6" s="243">
        <f>'Inbound SOS &amp; EOD'!PRQ29</f>
        <v>0</v>
      </c>
      <c r="PVI6" s="243">
        <f>'Inbound SOS &amp; EOD'!PRR29</f>
        <v>0</v>
      </c>
      <c r="PVJ6" s="243">
        <f>'Inbound SOS &amp; EOD'!PRS29</f>
        <v>0</v>
      </c>
      <c r="PVK6" s="243">
        <f>'Inbound SOS &amp; EOD'!PRT29</f>
        <v>0</v>
      </c>
      <c r="PVL6" s="243">
        <f>'Inbound SOS &amp; EOD'!PRU29</f>
        <v>0</v>
      </c>
      <c r="PVM6" s="243">
        <f>'Inbound SOS &amp; EOD'!PRV29</f>
        <v>0</v>
      </c>
      <c r="PVN6" s="243">
        <f>'Inbound SOS &amp; EOD'!PRW29</f>
        <v>0</v>
      </c>
      <c r="PVO6" s="243">
        <f>'Inbound SOS &amp; EOD'!PRX29</f>
        <v>0</v>
      </c>
      <c r="PVP6" s="243">
        <f>'Inbound SOS &amp; EOD'!PRY29</f>
        <v>0</v>
      </c>
      <c r="PVQ6" s="243">
        <f>'Inbound SOS &amp; EOD'!PRZ29</f>
        <v>0</v>
      </c>
      <c r="PVR6" s="243">
        <f>'Inbound SOS &amp; EOD'!PSA29</f>
        <v>0</v>
      </c>
      <c r="PVS6" s="243">
        <f>'Inbound SOS &amp; EOD'!PSB29</f>
        <v>0</v>
      </c>
      <c r="PVT6" s="243">
        <f>'Inbound SOS &amp; EOD'!PSC29</f>
        <v>0</v>
      </c>
      <c r="PVU6" s="243">
        <f>'Inbound SOS &amp; EOD'!PSD29</f>
        <v>0</v>
      </c>
      <c r="PVV6" s="243">
        <f>'Inbound SOS &amp; EOD'!PSE29</f>
        <v>0</v>
      </c>
      <c r="PVW6" s="243">
        <f>'Inbound SOS &amp; EOD'!PSF29</f>
        <v>0</v>
      </c>
      <c r="PVX6" s="243">
        <f>'Inbound SOS &amp; EOD'!PSG29</f>
        <v>0</v>
      </c>
      <c r="PVY6" s="243">
        <f>'Inbound SOS &amp; EOD'!PSH29</f>
        <v>0</v>
      </c>
      <c r="PVZ6" s="243">
        <f>'Inbound SOS &amp; EOD'!PSI29</f>
        <v>0</v>
      </c>
      <c r="PWA6" s="243">
        <f>'Inbound SOS &amp; EOD'!PSJ29</f>
        <v>0</v>
      </c>
      <c r="PWB6" s="243">
        <f>'Inbound SOS &amp; EOD'!PSK29</f>
        <v>0</v>
      </c>
      <c r="PWC6" s="243">
        <f>'Inbound SOS &amp; EOD'!PSL29</f>
        <v>0</v>
      </c>
      <c r="PWD6" s="243">
        <f>'Inbound SOS &amp; EOD'!PSM29</f>
        <v>0</v>
      </c>
      <c r="PWE6" s="243">
        <f>'Inbound SOS &amp; EOD'!PSN29</f>
        <v>0</v>
      </c>
      <c r="PWF6" s="243">
        <f>'Inbound SOS &amp; EOD'!PSO29</f>
        <v>0</v>
      </c>
      <c r="PWG6" s="243">
        <f>'Inbound SOS &amp; EOD'!PSP29</f>
        <v>0</v>
      </c>
      <c r="PWH6" s="243">
        <f>'Inbound SOS &amp; EOD'!PSQ29</f>
        <v>0</v>
      </c>
      <c r="PWI6" s="243">
        <f>'Inbound SOS &amp; EOD'!PSR29</f>
        <v>0</v>
      </c>
      <c r="PWJ6" s="243">
        <f>'Inbound SOS &amp; EOD'!PSS29</f>
        <v>0</v>
      </c>
      <c r="PWK6" s="243">
        <f>'Inbound SOS &amp; EOD'!PST29</f>
        <v>0</v>
      </c>
      <c r="PWL6" s="243">
        <f>'Inbound SOS &amp; EOD'!PSU29</f>
        <v>0</v>
      </c>
      <c r="PWM6" s="243">
        <f>'Inbound SOS &amp; EOD'!PSV29</f>
        <v>0</v>
      </c>
      <c r="PWN6" s="243">
        <f>'Inbound SOS &amp; EOD'!PSW29</f>
        <v>0</v>
      </c>
      <c r="PWO6" s="243">
        <f>'Inbound SOS &amp; EOD'!PSX29</f>
        <v>0</v>
      </c>
      <c r="PWP6" s="243">
        <f>'Inbound SOS &amp; EOD'!PSY29</f>
        <v>0</v>
      </c>
      <c r="PWQ6" s="243">
        <f>'Inbound SOS &amp; EOD'!PSZ29</f>
        <v>0</v>
      </c>
      <c r="PWR6" s="243">
        <f>'Inbound SOS &amp; EOD'!PTA29</f>
        <v>0</v>
      </c>
      <c r="PWS6" s="243">
        <f>'Inbound SOS &amp; EOD'!PTB29</f>
        <v>0</v>
      </c>
      <c r="PWT6" s="243">
        <f>'Inbound SOS &amp; EOD'!PTC29</f>
        <v>0</v>
      </c>
      <c r="PWU6" s="243">
        <f>'Inbound SOS &amp; EOD'!PTD29</f>
        <v>0</v>
      </c>
      <c r="PWV6" s="243">
        <f>'Inbound SOS &amp; EOD'!PTE29</f>
        <v>0</v>
      </c>
      <c r="PWW6" s="243">
        <f>'Inbound SOS &amp; EOD'!PTF29</f>
        <v>0</v>
      </c>
      <c r="PWX6" s="243">
        <f>'Inbound SOS &amp; EOD'!PTG29</f>
        <v>0</v>
      </c>
      <c r="PWY6" s="243">
        <f>'Inbound SOS &amp; EOD'!PTH29</f>
        <v>0</v>
      </c>
      <c r="PWZ6" s="243">
        <f>'Inbound SOS &amp; EOD'!PTI29</f>
        <v>0</v>
      </c>
      <c r="PXA6" s="243">
        <f>'Inbound SOS &amp; EOD'!PTJ29</f>
        <v>0</v>
      </c>
      <c r="PXB6" s="243">
        <f>'Inbound SOS &amp; EOD'!PTK29</f>
        <v>0</v>
      </c>
      <c r="PXC6" s="243">
        <f>'Inbound SOS &amp; EOD'!PTL29</f>
        <v>0</v>
      </c>
      <c r="PXD6" s="243">
        <f>'Inbound SOS &amp; EOD'!PTM29</f>
        <v>0</v>
      </c>
      <c r="PXE6" s="243">
        <f>'Inbound SOS &amp; EOD'!PTN29</f>
        <v>0</v>
      </c>
      <c r="PXF6" s="243">
        <f>'Inbound SOS &amp; EOD'!PTO29</f>
        <v>0</v>
      </c>
      <c r="PXG6" s="243">
        <f>'Inbound SOS &amp; EOD'!PTP29</f>
        <v>0</v>
      </c>
      <c r="PXH6" s="243">
        <f>'Inbound SOS &amp; EOD'!PTQ29</f>
        <v>0</v>
      </c>
      <c r="PXI6" s="243">
        <f>'Inbound SOS &amp; EOD'!PTR29</f>
        <v>0</v>
      </c>
      <c r="PXJ6" s="243">
        <f>'Inbound SOS &amp; EOD'!PTS29</f>
        <v>0</v>
      </c>
      <c r="PXK6" s="243">
        <f>'Inbound SOS &amp; EOD'!PTT29</f>
        <v>0</v>
      </c>
      <c r="PXL6" s="243">
        <f>'Inbound SOS &amp; EOD'!PTU29</f>
        <v>0</v>
      </c>
      <c r="PXM6" s="243">
        <f>'Inbound SOS &amp; EOD'!PTV29</f>
        <v>0</v>
      </c>
      <c r="PXN6" s="243">
        <f>'Inbound SOS &amp; EOD'!PTW29</f>
        <v>0</v>
      </c>
      <c r="PXO6" s="243">
        <f>'Inbound SOS &amp; EOD'!PTX29</f>
        <v>0</v>
      </c>
      <c r="PXP6" s="243">
        <f>'Inbound SOS &amp; EOD'!PTY29</f>
        <v>0</v>
      </c>
      <c r="PXQ6" s="243">
        <f>'Inbound SOS &amp; EOD'!PTZ29</f>
        <v>0</v>
      </c>
      <c r="PXR6" s="243">
        <f>'Inbound SOS &amp; EOD'!PUA29</f>
        <v>0</v>
      </c>
      <c r="PXS6" s="243">
        <f>'Inbound SOS &amp; EOD'!PUB29</f>
        <v>0</v>
      </c>
      <c r="PXT6" s="243">
        <f>'Inbound SOS &amp; EOD'!PUC29</f>
        <v>0</v>
      </c>
      <c r="PXU6" s="243">
        <f>'Inbound SOS &amp; EOD'!PUD29</f>
        <v>0</v>
      </c>
      <c r="PXV6" s="243">
        <f>'Inbound SOS &amp; EOD'!PUE29</f>
        <v>0</v>
      </c>
      <c r="PXW6" s="243">
        <f>'Inbound SOS &amp; EOD'!PUF29</f>
        <v>0</v>
      </c>
      <c r="PXX6" s="243">
        <f>'Inbound SOS &amp; EOD'!PUG29</f>
        <v>0</v>
      </c>
      <c r="PXY6" s="243">
        <f>'Inbound SOS &amp; EOD'!PUH29</f>
        <v>0</v>
      </c>
      <c r="PXZ6" s="243">
        <f>'Inbound SOS &amp; EOD'!PUI29</f>
        <v>0</v>
      </c>
      <c r="PYA6" s="243">
        <f>'Inbound SOS &amp; EOD'!PUJ29</f>
        <v>0</v>
      </c>
      <c r="PYB6" s="243">
        <f>'Inbound SOS &amp; EOD'!PUK29</f>
        <v>0</v>
      </c>
      <c r="PYC6" s="243">
        <f>'Inbound SOS &amp; EOD'!PUL29</f>
        <v>0</v>
      </c>
      <c r="PYD6" s="243">
        <f>'Inbound SOS &amp; EOD'!PUM29</f>
        <v>0</v>
      </c>
      <c r="PYE6" s="243">
        <f>'Inbound SOS &amp; EOD'!PUN29</f>
        <v>0</v>
      </c>
      <c r="PYF6" s="243">
        <f>'Inbound SOS &amp; EOD'!PUO29</f>
        <v>0</v>
      </c>
      <c r="PYG6" s="243">
        <f>'Inbound SOS &amp; EOD'!PUP29</f>
        <v>0</v>
      </c>
      <c r="PYH6" s="243">
        <f>'Inbound SOS &amp; EOD'!PUQ29</f>
        <v>0</v>
      </c>
      <c r="PYI6" s="243">
        <f>'Inbound SOS &amp; EOD'!PUR29</f>
        <v>0</v>
      </c>
      <c r="PYJ6" s="243">
        <f>'Inbound SOS &amp; EOD'!PUS29</f>
        <v>0</v>
      </c>
      <c r="PYK6" s="243">
        <f>'Inbound SOS &amp; EOD'!PUT29</f>
        <v>0</v>
      </c>
      <c r="PYL6" s="243">
        <f>'Inbound SOS &amp; EOD'!PUU29</f>
        <v>0</v>
      </c>
      <c r="PYM6" s="243">
        <f>'Inbound SOS &amp; EOD'!PUV29</f>
        <v>0</v>
      </c>
      <c r="PYN6" s="243">
        <f>'Inbound SOS &amp; EOD'!PUW29</f>
        <v>0</v>
      </c>
      <c r="PYO6" s="243">
        <f>'Inbound SOS &amp; EOD'!PUX29</f>
        <v>0</v>
      </c>
      <c r="PYP6" s="243">
        <f>'Inbound SOS &amp; EOD'!PUY29</f>
        <v>0</v>
      </c>
      <c r="PYQ6" s="243">
        <f>'Inbound SOS &amp; EOD'!PUZ29</f>
        <v>0</v>
      </c>
      <c r="PYR6" s="243">
        <f>'Inbound SOS &amp; EOD'!PVA29</f>
        <v>0</v>
      </c>
      <c r="PYS6" s="243">
        <f>'Inbound SOS &amp; EOD'!PVB29</f>
        <v>0</v>
      </c>
      <c r="PYT6" s="243">
        <f>'Inbound SOS &amp; EOD'!PVC29</f>
        <v>0</v>
      </c>
      <c r="PYU6" s="243">
        <f>'Inbound SOS &amp; EOD'!PVD29</f>
        <v>0</v>
      </c>
      <c r="PYV6" s="243">
        <f>'Inbound SOS &amp; EOD'!PVE29</f>
        <v>0</v>
      </c>
      <c r="PYW6" s="243">
        <f>'Inbound SOS &amp; EOD'!PVF29</f>
        <v>0</v>
      </c>
      <c r="PYX6" s="243">
        <f>'Inbound SOS &amp; EOD'!PVG29</f>
        <v>0</v>
      </c>
      <c r="PYY6" s="243">
        <f>'Inbound SOS &amp; EOD'!PVH29</f>
        <v>0</v>
      </c>
      <c r="PYZ6" s="243">
        <f>'Inbound SOS &amp; EOD'!PVI29</f>
        <v>0</v>
      </c>
      <c r="PZA6" s="243">
        <f>'Inbound SOS &amp; EOD'!PVJ29</f>
        <v>0</v>
      </c>
      <c r="PZB6" s="243">
        <f>'Inbound SOS &amp; EOD'!PVK29</f>
        <v>0</v>
      </c>
      <c r="PZC6" s="243">
        <f>'Inbound SOS &amp; EOD'!PVL29</f>
        <v>0</v>
      </c>
      <c r="PZD6" s="243">
        <f>'Inbound SOS &amp; EOD'!PVM29</f>
        <v>0</v>
      </c>
      <c r="PZE6" s="243">
        <f>'Inbound SOS &amp; EOD'!PVN29</f>
        <v>0</v>
      </c>
      <c r="PZF6" s="243">
        <f>'Inbound SOS &amp; EOD'!PVO29</f>
        <v>0</v>
      </c>
      <c r="PZG6" s="243">
        <f>'Inbound SOS &amp; EOD'!PVP29</f>
        <v>0</v>
      </c>
      <c r="PZH6" s="243">
        <f>'Inbound SOS &amp; EOD'!PVQ29</f>
        <v>0</v>
      </c>
      <c r="PZI6" s="243">
        <f>'Inbound SOS &amp; EOD'!PVR29</f>
        <v>0</v>
      </c>
      <c r="PZJ6" s="243">
        <f>'Inbound SOS &amp; EOD'!PVS29</f>
        <v>0</v>
      </c>
      <c r="PZK6" s="243">
        <f>'Inbound SOS &amp; EOD'!PVT29</f>
        <v>0</v>
      </c>
      <c r="PZL6" s="243">
        <f>'Inbound SOS &amp; EOD'!PVU29</f>
        <v>0</v>
      </c>
      <c r="PZM6" s="243">
        <f>'Inbound SOS &amp; EOD'!PVV29</f>
        <v>0</v>
      </c>
      <c r="PZN6" s="243">
        <f>'Inbound SOS &amp; EOD'!PVW29</f>
        <v>0</v>
      </c>
      <c r="PZO6" s="243">
        <f>'Inbound SOS &amp; EOD'!PVX29</f>
        <v>0</v>
      </c>
      <c r="PZP6" s="243">
        <f>'Inbound SOS &amp; EOD'!PVY29</f>
        <v>0</v>
      </c>
      <c r="PZQ6" s="243">
        <f>'Inbound SOS &amp; EOD'!PVZ29</f>
        <v>0</v>
      </c>
      <c r="PZR6" s="243">
        <f>'Inbound SOS &amp; EOD'!PWA29</f>
        <v>0</v>
      </c>
      <c r="PZS6" s="243">
        <f>'Inbound SOS &amp; EOD'!PWB29</f>
        <v>0</v>
      </c>
      <c r="PZT6" s="243">
        <f>'Inbound SOS &amp; EOD'!PWC29</f>
        <v>0</v>
      </c>
      <c r="PZU6" s="243">
        <f>'Inbound SOS &amp; EOD'!PWD29</f>
        <v>0</v>
      </c>
      <c r="PZV6" s="243">
        <f>'Inbound SOS &amp; EOD'!PWE29</f>
        <v>0</v>
      </c>
      <c r="PZW6" s="243">
        <f>'Inbound SOS &amp; EOD'!PWF29</f>
        <v>0</v>
      </c>
      <c r="PZX6" s="243">
        <f>'Inbound SOS &amp; EOD'!PWG29</f>
        <v>0</v>
      </c>
      <c r="PZY6" s="243">
        <f>'Inbound SOS &amp; EOD'!PWH29</f>
        <v>0</v>
      </c>
      <c r="PZZ6" s="243">
        <f>'Inbound SOS &amp; EOD'!PWI29</f>
        <v>0</v>
      </c>
      <c r="QAA6" s="243">
        <f>'Inbound SOS &amp; EOD'!PWJ29</f>
        <v>0</v>
      </c>
      <c r="QAB6" s="243">
        <f>'Inbound SOS &amp; EOD'!PWK29</f>
        <v>0</v>
      </c>
      <c r="QAC6" s="243">
        <f>'Inbound SOS &amp; EOD'!PWL29</f>
        <v>0</v>
      </c>
      <c r="QAD6" s="243">
        <f>'Inbound SOS &amp; EOD'!PWM29</f>
        <v>0</v>
      </c>
      <c r="QAE6" s="243">
        <f>'Inbound SOS &amp; EOD'!PWN29</f>
        <v>0</v>
      </c>
      <c r="QAF6" s="243">
        <f>'Inbound SOS &amp; EOD'!PWO29</f>
        <v>0</v>
      </c>
      <c r="QAG6" s="243">
        <f>'Inbound SOS &amp; EOD'!PWP29</f>
        <v>0</v>
      </c>
      <c r="QAH6" s="243">
        <f>'Inbound SOS &amp; EOD'!PWQ29</f>
        <v>0</v>
      </c>
      <c r="QAI6" s="243">
        <f>'Inbound SOS &amp; EOD'!PWR29</f>
        <v>0</v>
      </c>
      <c r="QAJ6" s="243">
        <f>'Inbound SOS &amp; EOD'!PWS29</f>
        <v>0</v>
      </c>
      <c r="QAK6" s="243">
        <f>'Inbound SOS &amp; EOD'!PWT29</f>
        <v>0</v>
      </c>
      <c r="QAL6" s="243">
        <f>'Inbound SOS &amp; EOD'!PWU29</f>
        <v>0</v>
      </c>
      <c r="QAM6" s="243">
        <f>'Inbound SOS &amp; EOD'!PWV29</f>
        <v>0</v>
      </c>
      <c r="QAN6" s="243">
        <f>'Inbound SOS &amp; EOD'!PWW29</f>
        <v>0</v>
      </c>
      <c r="QAO6" s="243">
        <f>'Inbound SOS &amp; EOD'!PWX29</f>
        <v>0</v>
      </c>
      <c r="QAP6" s="243">
        <f>'Inbound SOS &amp; EOD'!PWY29</f>
        <v>0</v>
      </c>
      <c r="QAQ6" s="243">
        <f>'Inbound SOS &amp; EOD'!PWZ29</f>
        <v>0</v>
      </c>
      <c r="QAR6" s="243">
        <f>'Inbound SOS &amp; EOD'!PXA29</f>
        <v>0</v>
      </c>
      <c r="QAS6" s="243">
        <f>'Inbound SOS &amp; EOD'!PXB29</f>
        <v>0</v>
      </c>
      <c r="QAT6" s="243">
        <f>'Inbound SOS &amp; EOD'!PXC29</f>
        <v>0</v>
      </c>
      <c r="QAU6" s="243">
        <f>'Inbound SOS &amp; EOD'!PXD29</f>
        <v>0</v>
      </c>
      <c r="QAV6" s="243">
        <f>'Inbound SOS &amp; EOD'!PXE29</f>
        <v>0</v>
      </c>
      <c r="QAW6" s="243">
        <f>'Inbound SOS &amp; EOD'!PXF29</f>
        <v>0</v>
      </c>
      <c r="QAX6" s="243">
        <f>'Inbound SOS &amp; EOD'!PXG29</f>
        <v>0</v>
      </c>
      <c r="QAY6" s="243">
        <f>'Inbound SOS &amp; EOD'!PXH29</f>
        <v>0</v>
      </c>
      <c r="QAZ6" s="243">
        <f>'Inbound SOS &amp; EOD'!PXI29</f>
        <v>0</v>
      </c>
      <c r="QBA6" s="243">
        <f>'Inbound SOS &amp; EOD'!PXJ29</f>
        <v>0</v>
      </c>
      <c r="QBB6" s="243">
        <f>'Inbound SOS &amp; EOD'!PXK29</f>
        <v>0</v>
      </c>
      <c r="QBC6" s="243">
        <f>'Inbound SOS &amp; EOD'!PXL29</f>
        <v>0</v>
      </c>
      <c r="QBD6" s="243">
        <f>'Inbound SOS &amp; EOD'!PXM29</f>
        <v>0</v>
      </c>
      <c r="QBE6" s="243">
        <f>'Inbound SOS &amp; EOD'!PXN29</f>
        <v>0</v>
      </c>
      <c r="QBF6" s="243">
        <f>'Inbound SOS &amp; EOD'!PXO29</f>
        <v>0</v>
      </c>
      <c r="QBG6" s="243">
        <f>'Inbound SOS &amp; EOD'!PXP29</f>
        <v>0</v>
      </c>
      <c r="QBH6" s="243">
        <f>'Inbound SOS &amp; EOD'!PXQ29</f>
        <v>0</v>
      </c>
      <c r="QBI6" s="243">
        <f>'Inbound SOS &amp; EOD'!PXR29</f>
        <v>0</v>
      </c>
      <c r="QBJ6" s="243">
        <f>'Inbound SOS &amp; EOD'!PXS29</f>
        <v>0</v>
      </c>
      <c r="QBK6" s="243">
        <f>'Inbound SOS &amp; EOD'!PXT29</f>
        <v>0</v>
      </c>
      <c r="QBL6" s="243">
        <f>'Inbound SOS &amp; EOD'!PXU29</f>
        <v>0</v>
      </c>
      <c r="QBM6" s="243">
        <f>'Inbound SOS &amp; EOD'!PXV29</f>
        <v>0</v>
      </c>
      <c r="QBN6" s="243">
        <f>'Inbound SOS &amp; EOD'!PXW29</f>
        <v>0</v>
      </c>
      <c r="QBO6" s="243">
        <f>'Inbound SOS &amp; EOD'!PXX29</f>
        <v>0</v>
      </c>
      <c r="QBP6" s="243">
        <f>'Inbound SOS &amp; EOD'!PXY29</f>
        <v>0</v>
      </c>
      <c r="QBQ6" s="243">
        <f>'Inbound SOS &amp; EOD'!PXZ29</f>
        <v>0</v>
      </c>
      <c r="QBR6" s="243">
        <f>'Inbound SOS &amp; EOD'!PYA29</f>
        <v>0</v>
      </c>
      <c r="QBS6" s="243">
        <f>'Inbound SOS &amp; EOD'!PYB29</f>
        <v>0</v>
      </c>
      <c r="QBT6" s="243">
        <f>'Inbound SOS &amp; EOD'!PYC29</f>
        <v>0</v>
      </c>
      <c r="QBU6" s="243">
        <f>'Inbound SOS &amp; EOD'!PYD29</f>
        <v>0</v>
      </c>
      <c r="QBV6" s="243">
        <f>'Inbound SOS &amp; EOD'!PYE29</f>
        <v>0</v>
      </c>
      <c r="QBW6" s="243">
        <f>'Inbound SOS &amp; EOD'!PYF29</f>
        <v>0</v>
      </c>
      <c r="QBX6" s="243">
        <f>'Inbound SOS &amp; EOD'!PYG29</f>
        <v>0</v>
      </c>
      <c r="QBY6" s="243">
        <f>'Inbound SOS &amp; EOD'!PYH29</f>
        <v>0</v>
      </c>
      <c r="QBZ6" s="243">
        <f>'Inbound SOS &amp; EOD'!PYI29</f>
        <v>0</v>
      </c>
      <c r="QCA6" s="243">
        <f>'Inbound SOS &amp; EOD'!PYJ29</f>
        <v>0</v>
      </c>
      <c r="QCB6" s="243">
        <f>'Inbound SOS &amp; EOD'!PYK29</f>
        <v>0</v>
      </c>
      <c r="QCC6" s="243">
        <f>'Inbound SOS &amp; EOD'!PYL29</f>
        <v>0</v>
      </c>
      <c r="QCD6" s="243">
        <f>'Inbound SOS &amp; EOD'!PYM29</f>
        <v>0</v>
      </c>
      <c r="QCE6" s="243">
        <f>'Inbound SOS &amp; EOD'!PYN29</f>
        <v>0</v>
      </c>
      <c r="QCF6" s="243">
        <f>'Inbound SOS &amp; EOD'!PYO29</f>
        <v>0</v>
      </c>
      <c r="QCG6" s="243">
        <f>'Inbound SOS &amp; EOD'!PYP29</f>
        <v>0</v>
      </c>
      <c r="QCH6" s="243">
        <f>'Inbound SOS &amp; EOD'!PYQ29</f>
        <v>0</v>
      </c>
      <c r="QCI6" s="243">
        <f>'Inbound SOS &amp; EOD'!PYR29</f>
        <v>0</v>
      </c>
      <c r="QCJ6" s="243">
        <f>'Inbound SOS &amp; EOD'!PYS29</f>
        <v>0</v>
      </c>
      <c r="QCK6" s="243">
        <f>'Inbound SOS &amp; EOD'!PYT29</f>
        <v>0</v>
      </c>
      <c r="QCL6" s="243">
        <f>'Inbound SOS &amp; EOD'!PYU29</f>
        <v>0</v>
      </c>
      <c r="QCM6" s="243">
        <f>'Inbound SOS &amp; EOD'!PYV29</f>
        <v>0</v>
      </c>
      <c r="QCN6" s="243">
        <f>'Inbound SOS &amp; EOD'!PYW29</f>
        <v>0</v>
      </c>
      <c r="QCO6" s="243">
        <f>'Inbound SOS &amp; EOD'!PYX29</f>
        <v>0</v>
      </c>
      <c r="QCP6" s="243">
        <f>'Inbound SOS &amp; EOD'!PYY29</f>
        <v>0</v>
      </c>
      <c r="QCQ6" s="243">
        <f>'Inbound SOS &amp; EOD'!PYZ29</f>
        <v>0</v>
      </c>
      <c r="QCR6" s="243">
        <f>'Inbound SOS &amp; EOD'!PZA29</f>
        <v>0</v>
      </c>
      <c r="QCS6" s="243">
        <f>'Inbound SOS &amp; EOD'!PZB29</f>
        <v>0</v>
      </c>
      <c r="QCT6" s="243">
        <f>'Inbound SOS &amp; EOD'!PZC29</f>
        <v>0</v>
      </c>
      <c r="QCU6" s="243">
        <f>'Inbound SOS &amp; EOD'!PZD29</f>
        <v>0</v>
      </c>
      <c r="QCV6" s="243">
        <f>'Inbound SOS &amp; EOD'!PZE29</f>
        <v>0</v>
      </c>
      <c r="QCW6" s="243">
        <f>'Inbound SOS &amp; EOD'!PZF29</f>
        <v>0</v>
      </c>
      <c r="QCX6" s="243">
        <f>'Inbound SOS &amp; EOD'!PZG29</f>
        <v>0</v>
      </c>
      <c r="QCY6" s="243">
        <f>'Inbound SOS &amp; EOD'!PZH29</f>
        <v>0</v>
      </c>
      <c r="QCZ6" s="243">
        <f>'Inbound SOS &amp; EOD'!PZI29</f>
        <v>0</v>
      </c>
      <c r="QDA6" s="243">
        <f>'Inbound SOS &amp; EOD'!PZJ29</f>
        <v>0</v>
      </c>
      <c r="QDB6" s="243">
        <f>'Inbound SOS &amp; EOD'!PZK29</f>
        <v>0</v>
      </c>
      <c r="QDC6" s="243">
        <f>'Inbound SOS &amp; EOD'!PZL29</f>
        <v>0</v>
      </c>
      <c r="QDD6" s="243">
        <f>'Inbound SOS &amp; EOD'!PZM29</f>
        <v>0</v>
      </c>
      <c r="QDE6" s="243">
        <f>'Inbound SOS &amp; EOD'!PZN29</f>
        <v>0</v>
      </c>
      <c r="QDF6" s="243">
        <f>'Inbound SOS &amp; EOD'!PZO29</f>
        <v>0</v>
      </c>
      <c r="QDG6" s="243">
        <f>'Inbound SOS &amp; EOD'!PZP29</f>
        <v>0</v>
      </c>
      <c r="QDH6" s="243">
        <f>'Inbound SOS &amp; EOD'!PZQ29</f>
        <v>0</v>
      </c>
      <c r="QDI6" s="243">
        <f>'Inbound SOS &amp; EOD'!PZR29</f>
        <v>0</v>
      </c>
      <c r="QDJ6" s="243">
        <f>'Inbound SOS &amp; EOD'!PZS29</f>
        <v>0</v>
      </c>
      <c r="QDK6" s="243">
        <f>'Inbound SOS &amp; EOD'!PZT29</f>
        <v>0</v>
      </c>
      <c r="QDL6" s="243">
        <f>'Inbound SOS &amp; EOD'!PZU29</f>
        <v>0</v>
      </c>
      <c r="QDM6" s="243">
        <f>'Inbound SOS &amp; EOD'!PZV29</f>
        <v>0</v>
      </c>
      <c r="QDN6" s="243">
        <f>'Inbound SOS &amp; EOD'!PZW29</f>
        <v>0</v>
      </c>
      <c r="QDO6" s="243">
        <f>'Inbound SOS &amp; EOD'!PZX29</f>
        <v>0</v>
      </c>
      <c r="QDP6" s="243">
        <f>'Inbound SOS &amp; EOD'!PZY29</f>
        <v>0</v>
      </c>
      <c r="QDQ6" s="243">
        <f>'Inbound SOS &amp; EOD'!PZZ29</f>
        <v>0</v>
      </c>
      <c r="QDR6" s="243">
        <f>'Inbound SOS &amp; EOD'!QAA29</f>
        <v>0</v>
      </c>
      <c r="QDS6" s="243">
        <f>'Inbound SOS &amp; EOD'!QAB29</f>
        <v>0</v>
      </c>
      <c r="QDT6" s="243">
        <f>'Inbound SOS &amp; EOD'!QAC29</f>
        <v>0</v>
      </c>
      <c r="QDU6" s="243">
        <f>'Inbound SOS &amp; EOD'!QAD29</f>
        <v>0</v>
      </c>
      <c r="QDV6" s="243">
        <f>'Inbound SOS &amp; EOD'!QAE29</f>
        <v>0</v>
      </c>
      <c r="QDW6" s="243">
        <f>'Inbound SOS &amp; EOD'!QAF29</f>
        <v>0</v>
      </c>
      <c r="QDX6" s="243">
        <f>'Inbound SOS &amp; EOD'!QAG29</f>
        <v>0</v>
      </c>
      <c r="QDY6" s="243">
        <f>'Inbound SOS &amp; EOD'!QAH29</f>
        <v>0</v>
      </c>
      <c r="QDZ6" s="243">
        <f>'Inbound SOS &amp; EOD'!QAI29</f>
        <v>0</v>
      </c>
      <c r="QEA6" s="243">
        <f>'Inbound SOS &amp; EOD'!QAJ29</f>
        <v>0</v>
      </c>
      <c r="QEB6" s="243">
        <f>'Inbound SOS &amp; EOD'!QAK29</f>
        <v>0</v>
      </c>
      <c r="QEC6" s="243">
        <f>'Inbound SOS &amp; EOD'!QAL29</f>
        <v>0</v>
      </c>
      <c r="QED6" s="243">
        <f>'Inbound SOS &amp; EOD'!QAM29</f>
        <v>0</v>
      </c>
      <c r="QEE6" s="243">
        <f>'Inbound SOS &amp; EOD'!QAN29</f>
        <v>0</v>
      </c>
      <c r="QEF6" s="243">
        <f>'Inbound SOS &amp; EOD'!QAO29</f>
        <v>0</v>
      </c>
      <c r="QEG6" s="243">
        <f>'Inbound SOS &amp; EOD'!QAP29</f>
        <v>0</v>
      </c>
      <c r="QEH6" s="243">
        <f>'Inbound SOS &amp; EOD'!QAQ29</f>
        <v>0</v>
      </c>
      <c r="QEI6" s="243">
        <f>'Inbound SOS &amp; EOD'!QAR29</f>
        <v>0</v>
      </c>
      <c r="QEJ6" s="243">
        <f>'Inbound SOS &amp; EOD'!QAS29</f>
        <v>0</v>
      </c>
      <c r="QEK6" s="243">
        <f>'Inbound SOS &amp; EOD'!QAT29</f>
        <v>0</v>
      </c>
      <c r="QEL6" s="243">
        <f>'Inbound SOS &amp; EOD'!QAU29</f>
        <v>0</v>
      </c>
      <c r="QEM6" s="243">
        <f>'Inbound SOS &amp; EOD'!QAV29</f>
        <v>0</v>
      </c>
      <c r="QEN6" s="243">
        <f>'Inbound SOS &amp; EOD'!QAW29</f>
        <v>0</v>
      </c>
      <c r="QEO6" s="243">
        <f>'Inbound SOS &amp; EOD'!QAX29</f>
        <v>0</v>
      </c>
      <c r="QEP6" s="243">
        <f>'Inbound SOS &amp; EOD'!QAY29</f>
        <v>0</v>
      </c>
      <c r="QEQ6" s="243">
        <f>'Inbound SOS &amp; EOD'!QAZ29</f>
        <v>0</v>
      </c>
      <c r="QER6" s="243">
        <f>'Inbound SOS &amp; EOD'!QBA29</f>
        <v>0</v>
      </c>
      <c r="QES6" s="243">
        <f>'Inbound SOS &amp; EOD'!QBB29</f>
        <v>0</v>
      </c>
      <c r="QET6" s="243">
        <f>'Inbound SOS &amp; EOD'!QBC29</f>
        <v>0</v>
      </c>
      <c r="QEU6" s="243">
        <f>'Inbound SOS &amp; EOD'!QBD29</f>
        <v>0</v>
      </c>
      <c r="QEV6" s="243">
        <f>'Inbound SOS &amp; EOD'!QBE29</f>
        <v>0</v>
      </c>
      <c r="QEW6" s="243">
        <f>'Inbound SOS &amp; EOD'!QBF29</f>
        <v>0</v>
      </c>
      <c r="QEX6" s="243">
        <f>'Inbound SOS &amp; EOD'!QBG29</f>
        <v>0</v>
      </c>
      <c r="QEY6" s="243">
        <f>'Inbound SOS &amp; EOD'!QBH29</f>
        <v>0</v>
      </c>
      <c r="QEZ6" s="243">
        <f>'Inbound SOS &amp; EOD'!QBI29</f>
        <v>0</v>
      </c>
      <c r="QFA6" s="243">
        <f>'Inbound SOS &amp; EOD'!QBJ29</f>
        <v>0</v>
      </c>
      <c r="QFB6" s="243">
        <f>'Inbound SOS &amp; EOD'!QBK29</f>
        <v>0</v>
      </c>
      <c r="QFC6" s="243">
        <f>'Inbound SOS &amp; EOD'!QBL29</f>
        <v>0</v>
      </c>
      <c r="QFD6" s="243">
        <f>'Inbound SOS &amp; EOD'!QBM29</f>
        <v>0</v>
      </c>
      <c r="QFE6" s="243">
        <f>'Inbound SOS &amp; EOD'!QBN29</f>
        <v>0</v>
      </c>
      <c r="QFF6" s="243">
        <f>'Inbound SOS &amp; EOD'!QBO29</f>
        <v>0</v>
      </c>
      <c r="QFG6" s="243">
        <f>'Inbound SOS &amp; EOD'!QBP29</f>
        <v>0</v>
      </c>
      <c r="QFH6" s="243">
        <f>'Inbound SOS &amp; EOD'!QBQ29</f>
        <v>0</v>
      </c>
      <c r="QFI6" s="243">
        <f>'Inbound SOS &amp; EOD'!QBR29</f>
        <v>0</v>
      </c>
      <c r="QFJ6" s="243">
        <f>'Inbound SOS &amp; EOD'!QBS29</f>
        <v>0</v>
      </c>
      <c r="QFK6" s="243">
        <f>'Inbound SOS &amp; EOD'!QBT29</f>
        <v>0</v>
      </c>
      <c r="QFL6" s="243">
        <f>'Inbound SOS &amp; EOD'!QBU29</f>
        <v>0</v>
      </c>
      <c r="QFM6" s="243">
        <f>'Inbound SOS &amp; EOD'!QBV29</f>
        <v>0</v>
      </c>
      <c r="QFN6" s="243">
        <f>'Inbound SOS &amp; EOD'!QBW29</f>
        <v>0</v>
      </c>
      <c r="QFO6" s="243">
        <f>'Inbound SOS &amp; EOD'!QBX29</f>
        <v>0</v>
      </c>
      <c r="QFP6" s="243">
        <f>'Inbound SOS &amp; EOD'!QBY29</f>
        <v>0</v>
      </c>
      <c r="QFQ6" s="243">
        <f>'Inbound SOS &amp; EOD'!QBZ29</f>
        <v>0</v>
      </c>
      <c r="QFR6" s="243">
        <f>'Inbound SOS &amp; EOD'!QCA29</f>
        <v>0</v>
      </c>
      <c r="QFS6" s="243">
        <f>'Inbound SOS &amp; EOD'!QCB29</f>
        <v>0</v>
      </c>
      <c r="QFT6" s="243">
        <f>'Inbound SOS &amp; EOD'!QCC29</f>
        <v>0</v>
      </c>
      <c r="QFU6" s="243">
        <f>'Inbound SOS &amp; EOD'!QCD29</f>
        <v>0</v>
      </c>
      <c r="QFV6" s="243">
        <f>'Inbound SOS &amp; EOD'!QCE29</f>
        <v>0</v>
      </c>
      <c r="QFW6" s="243">
        <f>'Inbound SOS &amp; EOD'!QCF29</f>
        <v>0</v>
      </c>
      <c r="QFX6" s="243">
        <f>'Inbound SOS &amp; EOD'!QCG29</f>
        <v>0</v>
      </c>
      <c r="QFY6" s="243">
        <f>'Inbound SOS &amp; EOD'!QCH29</f>
        <v>0</v>
      </c>
      <c r="QFZ6" s="243">
        <f>'Inbound SOS &amp; EOD'!QCI29</f>
        <v>0</v>
      </c>
      <c r="QGA6" s="243">
        <f>'Inbound SOS &amp; EOD'!QCJ29</f>
        <v>0</v>
      </c>
      <c r="QGB6" s="243">
        <f>'Inbound SOS &amp; EOD'!QCK29</f>
        <v>0</v>
      </c>
      <c r="QGC6" s="243">
        <f>'Inbound SOS &amp; EOD'!QCL29</f>
        <v>0</v>
      </c>
      <c r="QGD6" s="243">
        <f>'Inbound SOS &amp; EOD'!QCM29</f>
        <v>0</v>
      </c>
      <c r="QGE6" s="243">
        <f>'Inbound SOS &amp; EOD'!QCN29</f>
        <v>0</v>
      </c>
      <c r="QGF6" s="243">
        <f>'Inbound SOS &amp; EOD'!QCO29</f>
        <v>0</v>
      </c>
      <c r="QGG6" s="243">
        <f>'Inbound SOS &amp; EOD'!QCP29</f>
        <v>0</v>
      </c>
      <c r="QGH6" s="243">
        <f>'Inbound SOS &amp; EOD'!QCQ29</f>
        <v>0</v>
      </c>
      <c r="QGI6" s="243">
        <f>'Inbound SOS &amp; EOD'!QCR29</f>
        <v>0</v>
      </c>
      <c r="QGJ6" s="243">
        <f>'Inbound SOS &amp; EOD'!QCS29</f>
        <v>0</v>
      </c>
      <c r="QGK6" s="243">
        <f>'Inbound SOS &amp; EOD'!QCT29</f>
        <v>0</v>
      </c>
      <c r="QGL6" s="243">
        <f>'Inbound SOS &amp; EOD'!QCU29</f>
        <v>0</v>
      </c>
      <c r="QGM6" s="243">
        <f>'Inbound SOS &amp; EOD'!QCV29</f>
        <v>0</v>
      </c>
      <c r="QGN6" s="243">
        <f>'Inbound SOS &amp; EOD'!QCW29</f>
        <v>0</v>
      </c>
      <c r="QGO6" s="243">
        <f>'Inbound SOS &amp; EOD'!QCX29</f>
        <v>0</v>
      </c>
      <c r="QGP6" s="243">
        <f>'Inbound SOS &amp; EOD'!QCY29</f>
        <v>0</v>
      </c>
      <c r="QGQ6" s="243">
        <f>'Inbound SOS &amp; EOD'!QCZ29</f>
        <v>0</v>
      </c>
      <c r="QGR6" s="243">
        <f>'Inbound SOS &amp; EOD'!QDA29</f>
        <v>0</v>
      </c>
      <c r="QGS6" s="243">
        <f>'Inbound SOS &amp; EOD'!QDB29</f>
        <v>0</v>
      </c>
      <c r="QGT6" s="243">
        <f>'Inbound SOS &amp; EOD'!QDC29</f>
        <v>0</v>
      </c>
      <c r="QGU6" s="243">
        <f>'Inbound SOS &amp; EOD'!QDD29</f>
        <v>0</v>
      </c>
      <c r="QGV6" s="243">
        <f>'Inbound SOS &amp; EOD'!QDE29</f>
        <v>0</v>
      </c>
      <c r="QGW6" s="243">
        <f>'Inbound SOS &amp; EOD'!QDF29</f>
        <v>0</v>
      </c>
      <c r="QGX6" s="243">
        <f>'Inbound SOS &amp; EOD'!QDG29</f>
        <v>0</v>
      </c>
      <c r="QGY6" s="243">
        <f>'Inbound SOS &amp; EOD'!QDH29</f>
        <v>0</v>
      </c>
      <c r="QGZ6" s="243">
        <f>'Inbound SOS &amp; EOD'!QDI29</f>
        <v>0</v>
      </c>
      <c r="QHA6" s="243">
        <f>'Inbound SOS &amp; EOD'!QDJ29</f>
        <v>0</v>
      </c>
      <c r="QHB6" s="243">
        <f>'Inbound SOS &amp; EOD'!QDK29</f>
        <v>0</v>
      </c>
      <c r="QHC6" s="243">
        <f>'Inbound SOS &amp; EOD'!QDL29</f>
        <v>0</v>
      </c>
      <c r="QHD6" s="243">
        <f>'Inbound SOS &amp; EOD'!QDM29</f>
        <v>0</v>
      </c>
      <c r="QHE6" s="243">
        <f>'Inbound SOS &amp; EOD'!QDN29</f>
        <v>0</v>
      </c>
      <c r="QHF6" s="243">
        <f>'Inbound SOS &amp; EOD'!QDO29</f>
        <v>0</v>
      </c>
      <c r="QHG6" s="243">
        <f>'Inbound SOS &amp; EOD'!QDP29</f>
        <v>0</v>
      </c>
      <c r="QHH6" s="243">
        <f>'Inbound SOS &amp; EOD'!QDQ29</f>
        <v>0</v>
      </c>
      <c r="QHI6" s="243">
        <f>'Inbound SOS &amp; EOD'!QDR29</f>
        <v>0</v>
      </c>
      <c r="QHJ6" s="243">
        <f>'Inbound SOS &amp; EOD'!QDS29</f>
        <v>0</v>
      </c>
      <c r="QHK6" s="243">
        <f>'Inbound SOS &amp; EOD'!QDT29</f>
        <v>0</v>
      </c>
      <c r="QHL6" s="243">
        <f>'Inbound SOS &amp; EOD'!QDU29</f>
        <v>0</v>
      </c>
      <c r="QHM6" s="243">
        <f>'Inbound SOS &amp; EOD'!QDV29</f>
        <v>0</v>
      </c>
      <c r="QHN6" s="243">
        <f>'Inbound SOS &amp; EOD'!QDW29</f>
        <v>0</v>
      </c>
      <c r="QHO6" s="243">
        <f>'Inbound SOS &amp; EOD'!QDX29</f>
        <v>0</v>
      </c>
      <c r="QHP6" s="243">
        <f>'Inbound SOS &amp; EOD'!QDY29</f>
        <v>0</v>
      </c>
      <c r="QHQ6" s="243">
        <f>'Inbound SOS &amp; EOD'!QDZ29</f>
        <v>0</v>
      </c>
      <c r="QHR6" s="243">
        <f>'Inbound SOS &amp; EOD'!QEA29</f>
        <v>0</v>
      </c>
      <c r="QHS6" s="243">
        <f>'Inbound SOS &amp; EOD'!QEB29</f>
        <v>0</v>
      </c>
      <c r="QHT6" s="243">
        <f>'Inbound SOS &amp; EOD'!QEC29</f>
        <v>0</v>
      </c>
      <c r="QHU6" s="243">
        <f>'Inbound SOS &amp; EOD'!QED29</f>
        <v>0</v>
      </c>
      <c r="QHV6" s="243">
        <f>'Inbound SOS &amp; EOD'!QEE29</f>
        <v>0</v>
      </c>
      <c r="QHW6" s="243">
        <f>'Inbound SOS &amp; EOD'!QEF29</f>
        <v>0</v>
      </c>
      <c r="QHX6" s="243">
        <f>'Inbound SOS &amp; EOD'!QEG29</f>
        <v>0</v>
      </c>
      <c r="QHY6" s="243">
        <f>'Inbound SOS &amp; EOD'!QEH29</f>
        <v>0</v>
      </c>
      <c r="QHZ6" s="243">
        <f>'Inbound SOS &amp; EOD'!QEI29</f>
        <v>0</v>
      </c>
      <c r="QIA6" s="243">
        <f>'Inbound SOS &amp; EOD'!QEJ29</f>
        <v>0</v>
      </c>
      <c r="QIB6" s="243">
        <f>'Inbound SOS &amp; EOD'!QEK29</f>
        <v>0</v>
      </c>
      <c r="QIC6" s="243">
        <f>'Inbound SOS &amp; EOD'!QEL29</f>
        <v>0</v>
      </c>
      <c r="QID6" s="243">
        <f>'Inbound SOS &amp; EOD'!QEM29</f>
        <v>0</v>
      </c>
      <c r="QIE6" s="243">
        <f>'Inbound SOS &amp; EOD'!QEN29</f>
        <v>0</v>
      </c>
      <c r="QIF6" s="243">
        <f>'Inbound SOS &amp; EOD'!QEO29</f>
        <v>0</v>
      </c>
      <c r="QIG6" s="243">
        <f>'Inbound SOS &amp; EOD'!QEP29</f>
        <v>0</v>
      </c>
      <c r="QIH6" s="243">
        <f>'Inbound SOS &amp; EOD'!QEQ29</f>
        <v>0</v>
      </c>
      <c r="QII6" s="243">
        <f>'Inbound SOS &amp; EOD'!QER29</f>
        <v>0</v>
      </c>
      <c r="QIJ6" s="243">
        <f>'Inbound SOS &amp; EOD'!QES29</f>
        <v>0</v>
      </c>
      <c r="QIK6" s="243">
        <f>'Inbound SOS &amp; EOD'!QET29</f>
        <v>0</v>
      </c>
      <c r="QIL6" s="243">
        <f>'Inbound SOS &amp; EOD'!QEU29</f>
        <v>0</v>
      </c>
      <c r="QIM6" s="243">
        <f>'Inbound SOS &amp; EOD'!QEV29</f>
        <v>0</v>
      </c>
      <c r="QIN6" s="243">
        <f>'Inbound SOS &amp; EOD'!QEW29</f>
        <v>0</v>
      </c>
      <c r="QIO6" s="243">
        <f>'Inbound SOS &amp; EOD'!QEX29</f>
        <v>0</v>
      </c>
      <c r="QIP6" s="243">
        <f>'Inbound SOS &amp; EOD'!QEY29</f>
        <v>0</v>
      </c>
      <c r="QIQ6" s="243">
        <f>'Inbound SOS &amp; EOD'!QEZ29</f>
        <v>0</v>
      </c>
      <c r="QIR6" s="243">
        <f>'Inbound SOS &amp; EOD'!QFA29</f>
        <v>0</v>
      </c>
      <c r="QIS6" s="243">
        <f>'Inbound SOS &amp; EOD'!QFB29</f>
        <v>0</v>
      </c>
      <c r="QIT6" s="243">
        <f>'Inbound SOS &amp; EOD'!QFC29</f>
        <v>0</v>
      </c>
      <c r="QIU6" s="243">
        <f>'Inbound SOS &amp; EOD'!QFD29</f>
        <v>0</v>
      </c>
      <c r="QIV6" s="243">
        <f>'Inbound SOS &amp; EOD'!QFE29</f>
        <v>0</v>
      </c>
      <c r="QIW6" s="243">
        <f>'Inbound SOS &amp; EOD'!QFF29</f>
        <v>0</v>
      </c>
      <c r="QIX6" s="243">
        <f>'Inbound SOS &amp; EOD'!QFG29</f>
        <v>0</v>
      </c>
      <c r="QIY6" s="243">
        <f>'Inbound SOS &amp; EOD'!QFH29</f>
        <v>0</v>
      </c>
      <c r="QIZ6" s="243">
        <f>'Inbound SOS &amp; EOD'!QFI29</f>
        <v>0</v>
      </c>
      <c r="QJA6" s="243">
        <f>'Inbound SOS &amp; EOD'!QFJ29</f>
        <v>0</v>
      </c>
      <c r="QJB6" s="243">
        <f>'Inbound SOS &amp; EOD'!QFK29</f>
        <v>0</v>
      </c>
      <c r="QJC6" s="243">
        <f>'Inbound SOS &amp; EOD'!QFL29</f>
        <v>0</v>
      </c>
      <c r="QJD6" s="243">
        <f>'Inbound SOS &amp; EOD'!QFM29</f>
        <v>0</v>
      </c>
      <c r="QJE6" s="243">
        <f>'Inbound SOS &amp; EOD'!QFN29</f>
        <v>0</v>
      </c>
      <c r="QJF6" s="243">
        <f>'Inbound SOS &amp; EOD'!QFO29</f>
        <v>0</v>
      </c>
      <c r="QJG6" s="243">
        <f>'Inbound SOS &amp; EOD'!QFP29</f>
        <v>0</v>
      </c>
      <c r="QJH6" s="243">
        <f>'Inbound SOS &amp; EOD'!QFQ29</f>
        <v>0</v>
      </c>
      <c r="QJI6" s="243">
        <f>'Inbound SOS &amp; EOD'!QFR29</f>
        <v>0</v>
      </c>
      <c r="QJJ6" s="243">
        <f>'Inbound SOS &amp; EOD'!QFS29</f>
        <v>0</v>
      </c>
      <c r="QJK6" s="243">
        <f>'Inbound SOS &amp; EOD'!QFT29</f>
        <v>0</v>
      </c>
      <c r="QJL6" s="243">
        <f>'Inbound SOS &amp; EOD'!QFU29</f>
        <v>0</v>
      </c>
      <c r="QJM6" s="243">
        <f>'Inbound SOS &amp; EOD'!QFV29</f>
        <v>0</v>
      </c>
      <c r="QJN6" s="243">
        <f>'Inbound SOS &amp; EOD'!QFW29</f>
        <v>0</v>
      </c>
      <c r="QJO6" s="243">
        <f>'Inbound SOS &amp; EOD'!QFX29</f>
        <v>0</v>
      </c>
      <c r="QJP6" s="243">
        <f>'Inbound SOS &amp; EOD'!QFY29</f>
        <v>0</v>
      </c>
      <c r="QJQ6" s="243">
        <f>'Inbound SOS &amp; EOD'!QFZ29</f>
        <v>0</v>
      </c>
      <c r="QJR6" s="243">
        <f>'Inbound SOS &amp; EOD'!QGA29</f>
        <v>0</v>
      </c>
      <c r="QJS6" s="243">
        <f>'Inbound SOS &amp; EOD'!QGB29</f>
        <v>0</v>
      </c>
      <c r="QJT6" s="243">
        <f>'Inbound SOS &amp; EOD'!QGC29</f>
        <v>0</v>
      </c>
      <c r="QJU6" s="243">
        <f>'Inbound SOS &amp; EOD'!QGD29</f>
        <v>0</v>
      </c>
      <c r="QJV6" s="243">
        <f>'Inbound SOS &amp; EOD'!QGE29</f>
        <v>0</v>
      </c>
      <c r="QJW6" s="243">
        <f>'Inbound SOS &amp; EOD'!QGF29</f>
        <v>0</v>
      </c>
      <c r="QJX6" s="243">
        <f>'Inbound SOS &amp; EOD'!QGG29</f>
        <v>0</v>
      </c>
      <c r="QJY6" s="243">
        <f>'Inbound SOS &amp; EOD'!QGH29</f>
        <v>0</v>
      </c>
      <c r="QJZ6" s="243">
        <f>'Inbound SOS &amp; EOD'!QGI29</f>
        <v>0</v>
      </c>
      <c r="QKA6" s="243">
        <f>'Inbound SOS &amp; EOD'!QGJ29</f>
        <v>0</v>
      </c>
      <c r="QKB6" s="243">
        <f>'Inbound SOS &amp; EOD'!QGK29</f>
        <v>0</v>
      </c>
      <c r="QKC6" s="243">
        <f>'Inbound SOS &amp; EOD'!QGL29</f>
        <v>0</v>
      </c>
      <c r="QKD6" s="243">
        <f>'Inbound SOS &amp; EOD'!QGM29</f>
        <v>0</v>
      </c>
      <c r="QKE6" s="243">
        <f>'Inbound SOS &amp; EOD'!QGN29</f>
        <v>0</v>
      </c>
      <c r="QKF6" s="243">
        <f>'Inbound SOS &amp; EOD'!QGO29</f>
        <v>0</v>
      </c>
      <c r="QKG6" s="243">
        <f>'Inbound SOS &amp; EOD'!QGP29</f>
        <v>0</v>
      </c>
      <c r="QKH6" s="243">
        <f>'Inbound SOS &amp; EOD'!QGQ29</f>
        <v>0</v>
      </c>
      <c r="QKI6" s="243">
        <f>'Inbound SOS &amp; EOD'!QGR29</f>
        <v>0</v>
      </c>
      <c r="QKJ6" s="243">
        <f>'Inbound SOS &amp; EOD'!QGS29</f>
        <v>0</v>
      </c>
      <c r="QKK6" s="243">
        <f>'Inbound SOS &amp; EOD'!QGT29</f>
        <v>0</v>
      </c>
      <c r="QKL6" s="243">
        <f>'Inbound SOS &amp; EOD'!QGU29</f>
        <v>0</v>
      </c>
      <c r="QKM6" s="243">
        <f>'Inbound SOS &amp; EOD'!QGV29</f>
        <v>0</v>
      </c>
      <c r="QKN6" s="243">
        <f>'Inbound SOS &amp; EOD'!QGW29</f>
        <v>0</v>
      </c>
      <c r="QKO6" s="243">
        <f>'Inbound SOS &amp; EOD'!QGX29</f>
        <v>0</v>
      </c>
      <c r="QKP6" s="243">
        <f>'Inbound SOS &amp; EOD'!QGY29</f>
        <v>0</v>
      </c>
      <c r="QKQ6" s="243">
        <f>'Inbound SOS &amp; EOD'!QGZ29</f>
        <v>0</v>
      </c>
      <c r="QKR6" s="243">
        <f>'Inbound SOS &amp; EOD'!QHA29</f>
        <v>0</v>
      </c>
      <c r="QKS6" s="243">
        <f>'Inbound SOS &amp; EOD'!QHB29</f>
        <v>0</v>
      </c>
      <c r="QKT6" s="243">
        <f>'Inbound SOS &amp; EOD'!QHC29</f>
        <v>0</v>
      </c>
      <c r="QKU6" s="243">
        <f>'Inbound SOS &amp; EOD'!QHD29</f>
        <v>0</v>
      </c>
      <c r="QKV6" s="243">
        <f>'Inbound SOS &amp; EOD'!QHE29</f>
        <v>0</v>
      </c>
      <c r="QKW6" s="243">
        <f>'Inbound SOS &amp; EOD'!QHF29</f>
        <v>0</v>
      </c>
      <c r="QKX6" s="243">
        <f>'Inbound SOS &amp; EOD'!QHG29</f>
        <v>0</v>
      </c>
      <c r="QKY6" s="243">
        <f>'Inbound SOS &amp; EOD'!QHH29</f>
        <v>0</v>
      </c>
      <c r="QKZ6" s="243">
        <f>'Inbound SOS &amp; EOD'!QHI29</f>
        <v>0</v>
      </c>
      <c r="QLA6" s="243">
        <f>'Inbound SOS &amp; EOD'!QHJ29</f>
        <v>0</v>
      </c>
      <c r="QLB6" s="243">
        <f>'Inbound SOS &amp; EOD'!QHK29</f>
        <v>0</v>
      </c>
      <c r="QLC6" s="243">
        <f>'Inbound SOS &amp; EOD'!QHL29</f>
        <v>0</v>
      </c>
      <c r="QLD6" s="243">
        <f>'Inbound SOS &amp; EOD'!QHM29</f>
        <v>0</v>
      </c>
      <c r="QLE6" s="243">
        <f>'Inbound SOS &amp; EOD'!QHN29</f>
        <v>0</v>
      </c>
      <c r="QLF6" s="243">
        <f>'Inbound SOS &amp; EOD'!QHO29</f>
        <v>0</v>
      </c>
      <c r="QLG6" s="243">
        <f>'Inbound SOS &amp; EOD'!QHP29</f>
        <v>0</v>
      </c>
      <c r="QLH6" s="243">
        <f>'Inbound SOS &amp; EOD'!QHQ29</f>
        <v>0</v>
      </c>
      <c r="QLI6" s="243">
        <f>'Inbound SOS &amp; EOD'!QHR29</f>
        <v>0</v>
      </c>
      <c r="QLJ6" s="243">
        <f>'Inbound SOS &amp; EOD'!QHS29</f>
        <v>0</v>
      </c>
      <c r="QLK6" s="243">
        <f>'Inbound SOS &amp; EOD'!QHT29</f>
        <v>0</v>
      </c>
      <c r="QLL6" s="243">
        <f>'Inbound SOS &amp; EOD'!QHU29</f>
        <v>0</v>
      </c>
      <c r="QLM6" s="243">
        <f>'Inbound SOS &amp; EOD'!QHV29</f>
        <v>0</v>
      </c>
      <c r="QLN6" s="243">
        <f>'Inbound SOS &amp; EOD'!QHW29</f>
        <v>0</v>
      </c>
      <c r="QLO6" s="243">
        <f>'Inbound SOS &amp; EOD'!QHX29</f>
        <v>0</v>
      </c>
      <c r="QLP6" s="243">
        <f>'Inbound SOS &amp; EOD'!QHY29</f>
        <v>0</v>
      </c>
      <c r="QLQ6" s="243">
        <f>'Inbound SOS &amp; EOD'!QHZ29</f>
        <v>0</v>
      </c>
      <c r="QLR6" s="243">
        <f>'Inbound SOS &amp; EOD'!QIA29</f>
        <v>0</v>
      </c>
      <c r="QLS6" s="243">
        <f>'Inbound SOS &amp; EOD'!QIB29</f>
        <v>0</v>
      </c>
      <c r="QLT6" s="243">
        <f>'Inbound SOS &amp; EOD'!QIC29</f>
        <v>0</v>
      </c>
      <c r="QLU6" s="243">
        <f>'Inbound SOS &amp; EOD'!QID29</f>
        <v>0</v>
      </c>
      <c r="QLV6" s="243">
        <f>'Inbound SOS &amp; EOD'!QIE29</f>
        <v>0</v>
      </c>
      <c r="QLW6" s="243">
        <f>'Inbound SOS &amp; EOD'!QIF29</f>
        <v>0</v>
      </c>
      <c r="QLX6" s="243">
        <f>'Inbound SOS &amp; EOD'!QIG29</f>
        <v>0</v>
      </c>
      <c r="QLY6" s="243">
        <f>'Inbound SOS &amp; EOD'!QIH29</f>
        <v>0</v>
      </c>
      <c r="QLZ6" s="243">
        <f>'Inbound SOS &amp; EOD'!QII29</f>
        <v>0</v>
      </c>
      <c r="QMA6" s="243">
        <f>'Inbound SOS &amp; EOD'!QIJ29</f>
        <v>0</v>
      </c>
      <c r="QMB6" s="243">
        <f>'Inbound SOS &amp; EOD'!QIK29</f>
        <v>0</v>
      </c>
      <c r="QMC6" s="243">
        <f>'Inbound SOS &amp; EOD'!QIL29</f>
        <v>0</v>
      </c>
      <c r="QMD6" s="243">
        <f>'Inbound SOS &amp; EOD'!QIM29</f>
        <v>0</v>
      </c>
      <c r="QME6" s="243">
        <f>'Inbound SOS &amp; EOD'!QIN29</f>
        <v>0</v>
      </c>
      <c r="QMF6" s="243">
        <f>'Inbound SOS &amp; EOD'!QIO29</f>
        <v>0</v>
      </c>
      <c r="QMG6" s="243">
        <f>'Inbound SOS &amp; EOD'!QIP29</f>
        <v>0</v>
      </c>
      <c r="QMH6" s="243">
        <f>'Inbound SOS &amp; EOD'!QIQ29</f>
        <v>0</v>
      </c>
      <c r="QMI6" s="243">
        <f>'Inbound SOS &amp; EOD'!QIR29</f>
        <v>0</v>
      </c>
      <c r="QMJ6" s="243">
        <f>'Inbound SOS &amp; EOD'!QIS29</f>
        <v>0</v>
      </c>
      <c r="QMK6" s="243">
        <f>'Inbound SOS &amp; EOD'!QIT29</f>
        <v>0</v>
      </c>
      <c r="QML6" s="243">
        <f>'Inbound SOS &amp; EOD'!QIU29</f>
        <v>0</v>
      </c>
      <c r="QMM6" s="243">
        <f>'Inbound SOS &amp; EOD'!QIV29</f>
        <v>0</v>
      </c>
      <c r="QMN6" s="243">
        <f>'Inbound SOS &amp; EOD'!QIW29</f>
        <v>0</v>
      </c>
      <c r="QMO6" s="243">
        <f>'Inbound SOS &amp; EOD'!QIX29</f>
        <v>0</v>
      </c>
      <c r="QMP6" s="243">
        <f>'Inbound SOS &amp; EOD'!QIY29</f>
        <v>0</v>
      </c>
      <c r="QMQ6" s="243">
        <f>'Inbound SOS &amp; EOD'!QIZ29</f>
        <v>0</v>
      </c>
      <c r="QMR6" s="243">
        <f>'Inbound SOS &amp; EOD'!QJA29</f>
        <v>0</v>
      </c>
      <c r="QMS6" s="243">
        <f>'Inbound SOS &amp; EOD'!QJB29</f>
        <v>0</v>
      </c>
      <c r="QMT6" s="243">
        <f>'Inbound SOS &amp; EOD'!QJC29</f>
        <v>0</v>
      </c>
      <c r="QMU6" s="243">
        <f>'Inbound SOS &amp; EOD'!QJD29</f>
        <v>0</v>
      </c>
      <c r="QMV6" s="243">
        <f>'Inbound SOS &amp; EOD'!QJE29</f>
        <v>0</v>
      </c>
      <c r="QMW6" s="243">
        <f>'Inbound SOS &amp; EOD'!QJF29</f>
        <v>0</v>
      </c>
      <c r="QMX6" s="243">
        <f>'Inbound SOS &amp; EOD'!QJG29</f>
        <v>0</v>
      </c>
      <c r="QMY6" s="243">
        <f>'Inbound SOS &amp; EOD'!QJH29</f>
        <v>0</v>
      </c>
      <c r="QMZ6" s="243">
        <f>'Inbound SOS &amp; EOD'!QJI29</f>
        <v>0</v>
      </c>
      <c r="QNA6" s="243">
        <f>'Inbound SOS &amp; EOD'!QJJ29</f>
        <v>0</v>
      </c>
      <c r="QNB6" s="243">
        <f>'Inbound SOS &amp; EOD'!QJK29</f>
        <v>0</v>
      </c>
      <c r="QNC6" s="243">
        <f>'Inbound SOS &amp; EOD'!QJL29</f>
        <v>0</v>
      </c>
      <c r="QND6" s="243">
        <f>'Inbound SOS &amp; EOD'!QJM29</f>
        <v>0</v>
      </c>
      <c r="QNE6" s="243">
        <f>'Inbound SOS &amp; EOD'!QJN29</f>
        <v>0</v>
      </c>
      <c r="QNF6" s="243">
        <f>'Inbound SOS &amp; EOD'!QJO29</f>
        <v>0</v>
      </c>
      <c r="QNG6" s="243">
        <f>'Inbound SOS &amp; EOD'!QJP29</f>
        <v>0</v>
      </c>
      <c r="QNH6" s="243">
        <f>'Inbound SOS &amp; EOD'!QJQ29</f>
        <v>0</v>
      </c>
      <c r="QNI6" s="243">
        <f>'Inbound SOS &amp; EOD'!QJR29</f>
        <v>0</v>
      </c>
      <c r="QNJ6" s="243">
        <f>'Inbound SOS &amp; EOD'!QJS29</f>
        <v>0</v>
      </c>
      <c r="QNK6" s="243">
        <f>'Inbound SOS &amp; EOD'!QJT29</f>
        <v>0</v>
      </c>
      <c r="QNL6" s="243">
        <f>'Inbound SOS &amp; EOD'!QJU29</f>
        <v>0</v>
      </c>
      <c r="QNM6" s="243">
        <f>'Inbound SOS &amp; EOD'!QJV29</f>
        <v>0</v>
      </c>
      <c r="QNN6" s="243">
        <f>'Inbound SOS &amp; EOD'!QJW29</f>
        <v>0</v>
      </c>
      <c r="QNO6" s="243">
        <f>'Inbound SOS &amp; EOD'!QJX29</f>
        <v>0</v>
      </c>
      <c r="QNP6" s="243">
        <f>'Inbound SOS &amp; EOD'!QJY29</f>
        <v>0</v>
      </c>
      <c r="QNQ6" s="243">
        <f>'Inbound SOS &amp; EOD'!QJZ29</f>
        <v>0</v>
      </c>
      <c r="QNR6" s="243">
        <f>'Inbound SOS &amp; EOD'!QKA29</f>
        <v>0</v>
      </c>
      <c r="QNS6" s="243">
        <f>'Inbound SOS &amp; EOD'!QKB29</f>
        <v>0</v>
      </c>
      <c r="QNT6" s="243">
        <f>'Inbound SOS &amp; EOD'!QKC29</f>
        <v>0</v>
      </c>
      <c r="QNU6" s="243">
        <f>'Inbound SOS &amp; EOD'!QKD29</f>
        <v>0</v>
      </c>
      <c r="QNV6" s="243">
        <f>'Inbound SOS &amp; EOD'!QKE29</f>
        <v>0</v>
      </c>
      <c r="QNW6" s="243">
        <f>'Inbound SOS &amp; EOD'!QKF29</f>
        <v>0</v>
      </c>
      <c r="QNX6" s="243">
        <f>'Inbound SOS &amp; EOD'!QKG29</f>
        <v>0</v>
      </c>
      <c r="QNY6" s="243">
        <f>'Inbound SOS &amp; EOD'!QKH29</f>
        <v>0</v>
      </c>
      <c r="QNZ6" s="243">
        <f>'Inbound SOS &amp; EOD'!QKI29</f>
        <v>0</v>
      </c>
      <c r="QOA6" s="243">
        <f>'Inbound SOS &amp; EOD'!QKJ29</f>
        <v>0</v>
      </c>
      <c r="QOB6" s="243">
        <f>'Inbound SOS &amp; EOD'!QKK29</f>
        <v>0</v>
      </c>
      <c r="QOC6" s="243">
        <f>'Inbound SOS &amp; EOD'!QKL29</f>
        <v>0</v>
      </c>
      <c r="QOD6" s="243">
        <f>'Inbound SOS &amp; EOD'!QKM29</f>
        <v>0</v>
      </c>
      <c r="QOE6" s="243">
        <f>'Inbound SOS &amp; EOD'!QKN29</f>
        <v>0</v>
      </c>
      <c r="QOF6" s="243">
        <f>'Inbound SOS &amp; EOD'!QKO29</f>
        <v>0</v>
      </c>
      <c r="QOG6" s="243">
        <f>'Inbound SOS &amp; EOD'!QKP29</f>
        <v>0</v>
      </c>
      <c r="QOH6" s="243">
        <f>'Inbound SOS &amp; EOD'!QKQ29</f>
        <v>0</v>
      </c>
      <c r="QOI6" s="243">
        <f>'Inbound SOS &amp; EOD'!QKR29</f>
        <v>0</v>
      </c>
      <c r="QOJ6" s="243">
        <f>'Inbound SOS &amp; EOD'!QKS29</f>
        <v>0</v>
      </c>
      <c r="QOK6" s="243">
        <f>'Inbound SOS &amp; EOD'!QKT29</f>
        <v>0</v>
      </c>
      <c r="QOL6" s="243">
        <f>'Inbound SOS &amp; EOD'!QKU29</f>
        <v>0</v>
      </c>
      <c r="QOM6" s="243">
        <f>'Inbound SOS &amp; EOD'!QKV29</f>
        <v>0</v>
      </c>
      <c r="QON6" s="243">
        <f>'Inbound SOS &amp; EOD'!QKW29</f>
        <v>0</v>
      </c>
      <c r="QOO6" s="243">
        <f>'Inbound SOS &amp; EOD'!QKX29</f>
        <v>0</v>
      </c>
      <c r="QOP6" s="243">
        <f>'Inbound SOS &amp; EOD'!QKY29</f>
        <v>0</v>
      </c>
      <c r="QOQ6" s="243">
        <f>'Inbound SOS &amp; EOD'!QKZ29</f>
        <v>0</v>
      </c>
      <c r="QOR6" s="243">
        <f>'Inbound SOS &amp; EOD'!QLA29</f>
        <v>0</v>
      </c>
      <c r="QOS6" s="243">
        <f>'Inbound SOS &amp; EOD'!QLB29</f>
        <v>0</v>
      </c>
      <c r="QOT6" s="243">
        <f>'Inbound SOS &amp; EOD'!QLC29</f>
        <v>0</v>
      </c>
      <c r="QOU6" s="243">
        <f>'Inbound SOS &amp; EOD'!QLD29</f>
        <v>0</v>
      </c>
      <c r="QOV6" s="243">
        <f>'Inbound SOS &amp; EOD'!QLE29</f>
        <v>0</v>
      </c>
      <c r="QOW6" s="243">
        <f>'Inbound SOS &amp; EOD'!QLF29</f>
        <v>0</v>
      </c>
      <c r="QOX6" s="243">
        <f>'Inbound SOS &amp; EOD'!QLG29</f>
        <v>0</v>
      </c>
      <c r="QOY6" s="243">
        <f>'Inbound SOS &amp; EOD'!QLH29</f>
        <v>0</v>
      </c>
      <c r="QOZ6" s="243">
        <f>'Inbound SOS &amp; EOD'!QLI29</f>
        <v>0</v>
      </c>
      <c r="QPA6" s="243">
        <f>'Inbound SOS &amp; EOD'!QLJ29</f>
        <v>0</v>
      </c>
      <c r="QPB6" s="243">
        <f>'Inbound SOS &amp; EOD'!QLK29</f>
        <v>0</v>
      </c>
      <c r="QPC6" s="243">
        <f>'Inbound SOS &amp; EOD'!QLL29</f>
        <v>0</v>
      </c>
      <c r="QPD6" s="243">
        <f>'Inbound SOS &amp; EOD'!QLM29</f>
        <v>0</v>
      </c>
      <c r="QPE6" s="243">
        <f>'Inbound SOS &amp; EOD'!QLN29</f>
        <v>0</v>
      </c>
      <c r="QPF6" s="243">
        <f>'Inbound SOS &amp; EOD'!QLO29</f>
        <v>0</v>
      </c>
      <c r="QPG6" s="243">
        <f>'Inbound SOS &amp; EOD'!QLP29</f>
        <v>0</v>
      </c>
      <c r="QPH6" s="243">
        <f>'Inbound SOS &amp; EOD'!QLQ29</f>
        <v>0</v>
      </c>
      <c r="QPI6" s="243">
        <f>'Inbound SOS &amp; EOD'!QLR29</f>
        <v>0</v>
      </c>
      <c r="QPJ6" s="243">
        <f>'Inbound SOS &amp; EOD'!QLS29</f>
        <v>0</v>
      </c>
      <c r="QPK6" s="243">
        <f>'Inbound SOS &amp; EOD'!QLT29</f>
        <v>0</v>
      </c>
      <c r="QPL6" s="243">
        <f>'Inbound SOS &amp; EOD'!QLU29</f>
        <v>0</v>
      </c>
      <c r="QPM6" s="243">
        <f>'Inbound SOS &amp; EOD'!QLV29</f>
        <v>0</v>
      </c>
      <c r="QPN6" s="243">
        <f>'Inbound SOS &amp; EOD'!QLW29</f>
        <v>0</v>
      </c>
      <c r="QPO6" s="243">
        <f>'Inbound SOS &amp; EOD'!QLX29</f>
        <v>0</v>
      </c>
      <c r="QPP6" s="243">
        <f>'Inbound SOS &amp; EOD'!QLY29</f>
        <v>0</v>
      </c>
      <c r="QPQ6" s="243">
        <f>'Inbound SOS &amp; EOD'!QLZ29</f>
        <v>0</v>
      </c>
      <c r="QPR6" s="243">
        <f>'Inbound SOS &amp; EOD'!QMA29</f>
        <v>0</v>
      </c>
      <c r="QPS6" s="243">
        <f>'Inbound SOS &amp; EOD'!QMB29</f>
        <v>0</v>
      </c>
      <c r="QPT6" s="243">
        <f>'Inbound SOS &amp; EOD'!QMC29</f>
        <v>0</v>
      </c>
      <c r="QPU6" s="243">
        <f>'Inbound SOS &amp; EOD'!QMD29</f>
        <v>0</v>
      </c>
      <c r="QPV6" s="243">
        <f>'Inbound SOS &amp; EOD'!QME29</f>
        <v>0</v>
      </c>
      <c r="QPW6" s="243">
        <f>'Inbound SOS &amp; EOD'!QMF29</f>
        <v>0</v>
      </c>
      <c r="QPX6" s="243">
        <f>'Inbound SOS &amp; EOD'!QMG29</f>
        <v>0</v>
      </c>
      <c r="QPY6" s="243">
        <f>'Inbound SOS &amp; EOD'!QMH29</f>
        <v>0</v>
      </c>
      <c r="QPZ6" s="243">
        <f>'Inbound SOS &amp; EOD'!QMI29</f>
        <v>0</v>
      </c>
      <c r="QQA6" s="243">
        <f>'Inbound SOS &amp; EOD'!QMJ29</f>
        <v>0</v>
      </c>
      <c r="QQB6" s="243">
        <f>'Inbound SOS &amp; EOD'!QMK29</f>
        <v>0</v>
      </c>
      <c r="QQC6" s="243">
        <f>'Inbound SOS &amp; EOD'!QML29</f>
        <v>0</v>
      </c>
      <c r="QQD6" s="243">
        <f>'Inbound SOS &amp; EOD'!QMM29</f>
        <v>0</v>
      </c>
      <c r="QQE6" s="243">
        <f>'Inbound SOS &amp; EOD'!QMN29</f>
        <v>0</v>
      </c>
      <c r="QQF6" s="243">
        <f>'Inbound SOS &amp; EOD'!QMO29</f>
        <v>0</v>
      </c>
      <c r="QQG6" s="243">
        <f>'Inbound SOS &amp; EOD'!QMP29</f>
        <v>0</v>
      </c>
      <c r="QQH6" s="243">
        <f>'Inbound SOS &amp; EOD'!QMQ29</f>
        <v>0</v>
      </c>
      <c r="QQI6" s="243">
        <f>'Inbound SOS &amp; EOD'!QMR29</f>
        <v>0</v>
      </c>
      <c r="QQJ6" s="243">
        <f>'Inbound SOS &amp; EOD'!QMS29</f>
        <v>0</v>
      </c>
      <c r="QQK6" s="243">
        <f>'Inbound SOS &amp; EOD'!QMT29</f>
        <v>0</v>
      </c>
      <c r="QQL6" s="243">
        <f>'Inbound SOS &amp; EOD'!QMU29</f>
        <v>0</v>
      </c>
      <c r="QQM6" s="243">
        <f>'Inbound SOS &amp; EOD'!QMV29</f>
        <v>0</v>
      </c>
      <c r="QQN6" s="243">
        <f>'Inbound SOS &amp; EOD'!QMW29</f>
        <v>0</v>
      </c>
      <c r="QQO6" s="243">
        <f>'Inbound SOS &amp; EOD'!QMX29</f>
        <v>0</v>
      </c>
      <c r="QQP6" s="243">
        <f>'Inbound SOS &amp; EOD'!QMY29</f>
        <v>0</v>
      </c>
      <c r="QQQ6" s="243">
        <f>'Inbound SOS &amp; EOD'!QMZ29</f>
        <v>0</v>
      </c>
      <c r="QQR6" s="243">
        <f>'Inbound SOS &amp; EOD'!QNA29</f>
        <v>0</v>
      </c>
      <c r="QQS6" s="243">
        <f>'Inbound SOS &amp; EOD'!QNB29</f>
        <v>0</v>
      </c>
      <c r="QQT6" s="243">
        <f>'Inbound SOS &amp; EOD'!QNC29</f>
        <v>0</v>
      </c>
      <c r="QQU6" s="243">
        <f>'Inbound SOS &amp; EOD'!QND29</f>
        <v>0</v>
      </c>
      <c r="QQV6" s="243">
        <f>'Inbound SOS &amp; EOD'!QNE29</f>
        <v>0</v>
      </c>
      <c r="QQW6" s="243">
        <f>'Inbound SOS &amp; EOD'!QNF29</f>
        <v>0</v>
      </c>
      <c r="QQX6" s="243">
        <f>'Inbound SOS &amp; EOD'!QNG29</f>
        <v>0</v>
      </c>
      <c r="QQY6" s="243">
        <f>'Inbound SOS &amp; EOD'!QNH29</f>
        <v>0</v>
      </c>
      <c r="QQZ6" s="243">
        <f>'Inbound SOS &amp; EOD'!QNI29</f>
        <v>0</v>
      </c>
      <c r="QRA6" s="243">
        <f>'Inbound SOS &amp; EOD'!QNJ29</f>
        <v>0</v>
      </c>
      <c r="QRB6" s="243">
        <f>'Inbound SOS &amp; EOD'!QNK29</f>
        <v>0</v>
      </c>
      <c r="QRC6" s="243">
        <f>'Inbound SOS &amp; EOD'!QNL29</f>
        <v>0</v>
      </c>
      <c r="QRD6" s="243">
        <f>'Inbound SOS &amp; EOD'!QNM29</f>
        <v>0</v>
      </c>
      <c r="QRE6" s="243">
        <f>'Inbound SOS &amp; EOD'!QNN29</f>
        <v>0</v>
      </c>
      <c r="QRF6" s="243">
        <f>'Inbound SOS &amp; EOD'!QNO29</f>
        <v>0</v>
      </c>
      <c r="QRG6" s="243">
        <f>'Inbound SOS &amp; EOD'!QNP29</f>
        <v>0</v>
      </c>
      <c r="QRH6" s="243">
        <f>'Inbound SOS &amp; EOD'!QNQ29</f>
        <v>0</v>
      </c>
      <c r="QRI6" s="243">
        <f>'Inbound SOS &amp; EOD'!QNR29</f>
        <v>0</v>
      </c>
      <c r="QRJ6" s="243">
        <f>'Inbound SOS &amp; EOD'!QNS29</f>
        <v>0</v>
      </c>
      <c r="QRK6" s="243">
        <f>'Inbound SOS &amp; EOD'!QNT29</f>
        <v>0</v>
      </c>
      <c r="QRL6" s="243">
        <f>'Inbound SOS &amp; EOD'!QNU29</f>
        <v>0</v>
      </c>
      <c r="QRM6" s="243">
        <f>'Inbound SOS &amp; EOD'!QNV29</f>
        <v>0</v>
      </c>
      <c r="QRN6" s="243">
        <f>'Inbound SOS &amp; EOD'!QNW29</f>
        <v>0</v>
      </c>
      <c r="QRO6" s="243">
        <f>'Inbound SOS &amp; EOD'!QNX29</f>
        <v>0</v>
      </c>
      <c r="QRP6" s="243">
        <f>'Inbound SOS &amp; EOD'!QNY29</f>
        <v>0</v>
      </c>
      <c r="QRQ6" s="243">
        <f>'Inbound SOS &amp; EOD'!QNZ29</f>
        <v>0</v>
      </c>
      <c r="QRR6" s="243">
        <f>'Inbound SOS &amp; EOD'!QOA29</f>
        <v>0</v>
      </c>
      <c r="QRS6" s="243">
        <f>'Inbound SOS &amp; EOD'!QOB29</f>
        <v>0</v>
      </c>
      <c r="QRT6" s="243">
        <f>'Inbound SOS &amp; EOD'!QOC29</f>
        <v>0</v>
      </c>
      <c r="QRU6" s="243">
        <f>'Inbound SOS &amp; EOD'!QOD29</f>
        <v>0</v>
      </c>
      <c r="QRV6" s="243">
        <f>'Inbound SOS &amp; EOD'!QOE29</f>
        <v>0</v>
      </c>
      <c r="QRW6" s="243">
        <f>'Inbound SOS &amp; EOD'!QOF29</f>
        <v>0</v>
      </c>
      <c r="QRX6" s="243">
        <f>'Inbound SOS &amp; EOD'!QOG29</f>
        <v>0</v>
      </c>
      <c r="QRY6" s="243">
        <f>'Inbound SOS &amp; EOD'!QOH29</f>
        <v>0</v>
      </c>
      <c r="QRZ6" s="243">
        <f>'Inbound SOS &amp; EOD'!QOI29</f>
        <v>0</v>
      </c>
      <c r="QSA6" s="243">
        <f>'Inbound SOS &amp; EOD'!QOJ29</f>
        <v>0</v>
      </c>
      <c r="QSB6" s="243">
        <f>'Inbound SOS &amp; EOD'!QOK29</f>
        <v>0</v>
      </c>
      <c r="QSC6" s="243">
        <f>'Inbound SOS &amp; EOD'!QOL29</f>
        <v>0</v>
      </c>
      <c r="QSD6" s="243">
        <f>'Inbound SOS &amp; EOD'!QOM29</f>
        <v>0</v>
      </c>
      <c r="QSE6" s="243">
        <f>'Inbound SOS &amp; EOD'!QON29</f>
        <v>0</v>
      </c>
      <c r="QSF6" s="243">
        <f>'Inbound SOS &amp; EOD'!QOO29</f>
        <v>0</v>
      </c>
      <c r="QSG6" s="243">
        <f>'Inbound SOS &amp; EOD'!QOP29</f>
        <v>0</v>
      </c>
      <c r="QSH6" s="243">
        <f>'Inbound SOS &amp; EOD'!QOQ29</f>
        <v>0</v>
      </c>
      <c r="QSI6" s="243">
        <f>'Inbound SOS &amp; EOD'!QOR29</f>
        <v>0</v>
      </c>
      <c r="QSJ6" s="243">
        <f>'Inbound SOS &amp; EOD'!QOS29</f>
        <v>0</v>
      </c>
      <c r="QSK6" s="243">
        <f>'Inbound SOS &amp; EOD'!QOT29</f>
        <v>0</v>
      </c>
      <c r="QSL6" s="243">
        <f>'Inbound SOS &amp; EOD'!QOU29</f>
        <v>0</v>
      </c>
      <c r="QSM6" s="243">
        <f>'Inbound SOS &amp; EOD'!QOV29</f>
        <v>0</v>
      </c>
      <c r="QSN6" s="243">
        <f>'Inbound SOS &amp; EOD'!QOW29</f>
        <v>0</v>
      </c>
      <c r="QSO6" s="243">
        <f>'Inbound SOS &amp; EOD'!QOX29</f>
        <v>0</v>
      </c>
      <c r="QSP6" s="243">
        <f>'Inbound SOS &amp; EOD'!QOY29</f>
        <v>0</v>
      </c>
      <c r="QSQ6" s="243">
        <f>'Inbound SOS &amp; EOD'!QOZ29</f>
        <v>0</v>
      </c>
      <c r="QSR6" s="243">
        <f>'Inbound SOS &amp; EOD'!QPA29</f>
        <v>0</v>
      </c>
      <c r="QSS6" s="243">
        <f>'Inbound SOS &amp; EOD'!QPB29</f>
        <v>0</v>
      </c>
      <c r="QST6" s="243">
        <f>'Inbound SOS &amp; EOD'!QPC29</f>
        <v>0</v>
      </c>
      <c r="QSU6" s="243">
        <f>'Inbound SOS &amp; EOD'!QPD29</f>
        <v>0</v>
      </c>
      <c r="QSV6" s="243">
        <f>'Inbound SOS &amp; EOD'!QPE29</f>
        <v>0</v>
      </c>
      <c r="QSW6" s="243">
        <f>'Inbound SOS &amp; EOD'!QPF29</f>
        <v>0</v>
      </c>
      <c r="QSX6" s="243">
        <f>'Inbound SOS &amp; EOD'!QPG29</f>
        <v>0</v>
      </c>
      <c r="QSY6" s="243">
        <f>'Inbound SOS &amp; EOD'!QPH29</f>
        <v>0</v>
      </c>
      <c r="QSZ6" s="243">
        <f>'Inbound SOS &amp; EOD'!QPI29</f>
        <v>0</v>
      </c>
      <c r="QTA6" s="243">
        <f>'Inbound SOS &amp; EOD'!QPJ29</f>
        <v>0</v>
      </c>
      <c r="QTB6" s="243">
        <f>'Inbound SOS &amp; EOD'!QPK29</f>
        <v>0</v>
      </c>
      <c r="QTC6" s="243">
        <f>'Inbound SOS &amp; EOD'!QPL29</f>
        <v>0</v>
      </c>
      <c r="QTD6" s="243">
        <f>'Inbound SOS &amp; EOD'!QPM29</f>
        <v>0</v>
      </c>
      <c r="QTE6" s="243">
        <f>'Inbound SOS &amp; EOD'!QPN29</f>
        <v>0</v>
      </c>
      <c r="QTF6" s="243">
        <f>'Inbound SOS &amp; EOD'!QPO29</f>
        <v>0</v>
      </c>
      <c r="QTG6" s="243">
        <f>'Inbound SOS &amp; EOD'!QPP29</f>
        <v>0</v>
      </c>
      <c r="QTH6" s="243">
        <f>'Inbound SOS &amp; EOD'!QPQ29</f>
        <v>0</v>
      </c>
      <c r="QTI6" s="243">
        <f>'Inbound SOS &amp; EOD'!QPR29</f>
        <v>0</v>
      </c>
      <c r="QTJ6" s="243">
        <f>'Inbound SOS &amp; EOD'!QPS29</f>
        <v>0</v>
      </c>
      <c r="QTK6" s="243">
        <f>'Inbound SOS &amp; EOD'!QPT29</f>
        <v>0</v>
      </c>
      <c r="QTL6" s="243">
        <f>'Inbound SOS &amp; EOD'!QPU29</f>
        <v>0</v>
      </c>
      <c r="QTM6" s="243">
        <f>'Inbound SOS &amp; EOD'!QPV29</f>
        <v>0</v>
      </c>
      <c r="QTN6" s="243">
        <f>'Inbound SOS &amp; EOD'!QPW29</f>
        <v>0</v>
      </c>
      <c r="QTO6" s="243">
        <f>'Inbound SOS &amp; EOD'!QPX29</f>
        <v>0</v>
      </c>
      <c r="QTP6" s="243">
        <f>'Inbound SOS &amp; EOD'!QPY29</f>
        <v>0</v>
      </c>
      <c r="QTQ6" s="243">
        <f>'Inbound SOS &amp; EOD'!QPZ29</f>
        <v>0</v>
      </c>
      <c r="QTR6" s="243">
        <f>'Inbound SOS &amp; EOD'!QQA29</f>
        <v>0</v>
      </c>
      <c r="QTS6" s="243">
        <f>'Inbound SOS &amp; EOD'!QQB29</f>
        <v>0</v>
      </c>
      <c r="QTT6" s="243">
        <f>'Inbound SOS &amp; EOD'!QQC29</f>
        <v>0</v>
      </c>
      <c r="QTU6" s="243">
        <f>'Inbound SOS &amp; EOD'!QQD29</f>
        <v>0</v>
      </c>
      <c r="QTV6" s="243">
        <f>'Inbound SOS &amp; EOD'!QQE29</f>
        <v>0</v>
      </c>
      <c r="QTW6" s="243">
        <f>'Inbound SOS &amp; EOD'!QQF29</f>
        <v>0</v>
      </c>
      <c r="QTX6" s="243">
        <f>'Inbound SOS &amp; EOD'!QQG29</f>
        <v>0</v>
      </c>
      <c r="QTY6" s="243">
        <f>'Inbound SOS &amp; EOD'!QQH29</f>
        <v>0</v>
      </c>
      <c r="QTZ6" s="243">
        <f>'Inbound SOS &amp; EOD'!QQI29</f>
        <v>0</v>
      </c>
      <c r="QUA6" s="243">
        <f>'Inbound SOS &amp; EOD'!QQJ29</f>
        <v>0</v>
      </c>
      <c r="QUB6" s="243">
        <f>'Inbound SOS &amp; EOD'!QQK29</f>
        <v>0</v>
      </c>
      <c r="QUC6" s="243">
        <f>'Inbound SOS &amp; EOD'!QQL29</f>
        <v>0</v>
      </c>
      <c r="QUD6" s="243">
        <f>'Inbound SOS &amp; EOD'!QQM29</f>
        <v>0</v>
      </c>
      <c r="QUE6" s="243">
        <f>'Inbound SOS &amp; EOD'!QQN29</f>
        <v>0</v>
      </c>
      <c r="QUF6" s="243">
        <f>'Inbound SOS &amp; EOD'!QQO29</f>
        <v>0</v>
      </c>
      <c r="QUG6" s="243">
        <f>'Inbound SOS &amp; EOD'!QQP29</f>
        <v>0</v>
      </c>
      <c r="QUH6" s="243">
        <f>'Inbound SOS &amp; EOD'!QQQ29</f>
        <v>0</v>
      </c>
      <c r="QUI6" s="243">
        <f>'Inbound SOS &amp; EOD'!QQR29</f>
        <v>0</v>
      </c>
      <c r="QUJ6" s="243">
        <f>'Inbound SOS &amp; EOD'!QQS29</f>
        <v>0</v>
      </c>
      <c r="QUK6" s="243">
        <f>'Inbound SOS &amp; EOD'!QQT29</f>
        <v>0</v>
      </c>
      <c r="QUL6" s="243">
        <f>'Inbound SOS &amp; EOD'!QQU29</f>
        <v>0</v>
      </c>
      <c r="QUM6" s="243">
        <f>'Inbound SOS &amp; EOD'!QQV29</f>
        <v>0</v>
      </c>
      <c r="QUN6" s="243">
        <f>'Inbound SOS &amp; EOD'!QQW29</f>
        <v>0</v>
      </c>
      <c r="QUO6" s="243">
        <f>'Inbound SOS &amp; EOD'!QQX29</f>
        <v>0</v>
      </c>
      <c r="QUP6" s="243">
        <f>'Inbound SOS &amp; EOD'!QQY29</f>
        <v>0</v>
      </c>
      <c r="QUQ6" s="243">
        <f>'Inbound SOS &amp; EOD'!QQZ29</f>
        <v>0</v>
      </c>
      <c r="QUR6" s="243">
        <f>'Inbound SOS &amp; EOD'!QRA29</f>
        <v>0</v>
      </c>
      <c r="QUS6" s="243">
        <f>'Inbound SOS &amp; EOD'!QRB29</f>
        <v>0</v>
      </c>
      <c r="QUT6" s="243">
        <f>'Inbound SOS &amp; EOD'!QRC29</f>
        <v>0</v>
      </c>
      <c r="QUU6" s="243">
        <f>'Inbound SOS &amp; EOD'!QRD29</f>
        <v>0</v>
      </c>
      <c r="QUV6" s="243">
        <f>'Inbound SOS &amp; EOD'!QRE29</f>
        <v>0</v>
      </c>
      <c r="QUW6" s="243">
        <f>'Inbound SOS &amp; EOD'!QRF29</f>
        <v>0</v>
      </c>
      <c r="QUX6" s="243">
        <f>'Inbound SOS &amp; EOD'!QRG29</f>
        <v>0</v>
      </c>
      <c r="QUY6" s="243">
        <f>'Inbound SOS &amp; EOD'!QRH29</f>
        <v>0</v>
      </c>
      <c r="QUZ6" s="243">
        <f>'Inbound SOS &amp; EOD'!QRI29</f>
        <v>0</v>
      </c>
      <c r="QVA6" s="243">
        <f>'Inbound SOS &amp; EOD'!QRJ29</f>
        <v>0</v>
      </c>
      <c r="QVB6" s="243">
        <f>'Inbound SOS &amp; EOD'!QRK29</f>
        <v>0</v>
      </c>
      <c r="QVC6" s="243">
        <f>'Inbound SOS &amp; EOD'!QRL29</f>
        <v>0</v>
      </c>
      <c r="QVD6" s="243">
        <f>'Inbound SOS &amp; EOD'!QRM29</f>
        <v>0</v>
      </c>
      <c r="QVE6" s="243">
        <f>'Inbound SOS &amp; EOD'!QRN29</f>
        <v>0</v>
      </c>
      <c r="QVF6" s="243">
        <f>'Inbound SOS &amp; EOD'!QRO29</f>
        <v>0</v>
      </c>
      <c r="QVG6" s="243">
        <f>'Inbound SOS &amp; EOD'!QRP29</f>
        <v>0</v>
      </c>
      <c r="QVH6" s="243">
        <f>'Inbound SOS &amp; EOD'!QRQ29</f>
        <v>0</v>
      </c>
      <c r="QVI6" s="243">
        <f>'Inbound SOS &amp; EOD'!QRR29</f>
        <v>0</v>
      </c>
      <c r="QVJ6" s="243">
        <f>'Inbound SOS &amp; EOD'!QRS29</f>
        <v>0</v>
      </c>
      <c r="QVK6" s="243">
        <f>'Inbound SOS &amp; EOD'!QRT29</f>
        <v>0</v>
      </c>
      <c r="QVL6" s="243">
        <f>'Inbound SOS &amp; EOD'!QRU29</f>
        <v>0</v>
      </c>
      <c r="QVM6" s="243">
        <f>'Inbound SOS &amp; EOD'!QRV29</f>
        <v>0</v>
      </c>
      <c r="QVN6" s="243">
        <f>'Inbound SOS &amp; EOD'!QRW29</f>
        <v>0</v>
      </c>
      <c r="QVO6" s="243">
        <f>'Inbound SOS &amp; EOD'!QRX29</f>
        <v>0</v>
      </c>
      <c r="QVP6" s="243">
        <f>'Inbound SOS &amp; EOD'!QRY29</f>
        <v>0</v>
      </c>
      <c r="QVQ6" s="243">
        <f>'Inbound SOS &amp; EOD'!QRZ29</f>
        <v>0</v>
      </c>
      <c r="QVR6" s="243">
        <f>'Inbound SOS &amp; EOD'!QSA29</f>
        <v>0</v>
      </c>
      <c r="QVS6" s="243">
        <f>'Inbound SOS &amp; EOD'!QSB29</f>
        <v>0</v>
      </c>
      <c r="QVT6" s="243">
        <f>'Inbound SOS &amp; EOD'!QSC29</f>
        <v>0</v>
      </c>
      <c r="QVU6" s="243">
        <f>'Inbound SOS &amp; EOD'!QSD29</f>
        <v>0</v>
      </c>
      <c r="QVV6" s="243">
        <f>'Inbound SOS &amp; EOD'!QSE29</f>
        <v>0</v>
      </c>
      <c r="QVW6" s="243">
        <f>'Inbound SOS &amp; EOD'!QSF29</f>
        <v>0</v>
      </c>
      <c r="QVX6" s="243">
        <f>'Inbound SOS &amp; EOD'!QSG29</f>
        <v>0</v>
      </c>
      <c r="QVY6" s="243">
        <f>'Inbound SOS &amp; EOD'!QSH29</f>
        <v>0</v>
      </c>
      <c r="QVZ6" s="243">
        <f>'Inbound SOS &amp; EOD'!QSI29</f>
        <v>0</v>
      </c>
      <c r="QWA6" s="243">
        <f>'Inbound SOS &amp; EOD'!QSJ29</f>
        <v>0</v>
      </c>
      <c r="QWB6" s="243">
        <f>'Inbound SOS &amp; EOD'!QSK29</f>
        <v>0</v>
      </c>
      <c r="QWC6" s="243">
        <f>'Inbound SOS &amp; EOD'!QSL29</f>
        <v>0</v>
      </c>
      <c r="QWD6" s="243">
        <f>'Inbound SOS &amp; EOD'!QSM29</f>
        <v>0</v>
      </c>
      <c r="QWE6" s="243">
        <f>'Inbound SOS &amp; EOD'!QSN29</f>
        <v>0</v>
      </c>
      <c r="QWF6" s="243">
        <f>'Inbound SOS &amp; EOD'!QSO29</f>
        <v>0</v>
      </c>
      <c r="QWG6" s="243">
        <f>'Inbound SOS &amp; EOD'!QSP29</f>
        <v>0</v>
      </c>
      <c r="QWH6" s="243">
        <f>'Inbound SOS &amp; EOD'!QSQ29</f>
        <v>0</v>
      </c>
      <c r="QWI6" s="243">
        <f>'Inbound SOS &amp; EOD'!QSR29</f>
        <v>0</v>
      </c>
      <c r="QWJ6" s="243">
        <f>'Inbound SOS &amp; EOD'!QSS29</f>
        <v>0</v>
      </c>
      <c r="QWK6" s="243">
        <f>'Inbound SOS &amp; EOD'!QST29</f>
        <v>0</v>
      </c>
      <c r="QWL6" s="243">
        <f>'Inbound SOS &amp; EOD'!QSU29</f>
        <v>0</v>
      </c>
      <c r="QWM6" s="243">
        <f>'Inbound SOS &amp; EOD'!QSV29</f>
        <v>0</v>
      </c>
      <c r="QWN6" s="243">
        <f>'Inbound SOS &amp; EOD'!QSW29</f>
        <v>0</v>
      </c>
      <c r="QWO6" s="243">
        <f>'Inbound SOS &amp; EOD'!QSX29</f>
        <v>0</v>
      </c>
      <c r="QWP6" s="243">
        <f>'Inbound SOS &amp; EOD'!QSY29</f>
        <v>0</v>
      </c>
      <c r="QWQ6" s="243">
        <f>'Inbound SOS &amp; EOD'!QSZ29</f>
        <v>0</v>
      </c>
      <c r="QWR6" s="243">
        <f>'Inbound SOS &amp; EOD'!QTA29</f>
        <v>0</v>
      </c>
      <c r="QWS6" s="243">
        <f>'Inbound SOS &amp; EOD'!QTB29</f>
        <v>0</v>
      </c>
      <c r="QWT6" s="243">
        <f>'Inbound SOS &amp; EOD'!QTC29</f>
        <v>0</v>
      </c>
      <c r="QWU6" s="243">
        <f>'Inbound SOS &amp; EOD'!QTD29</f>
        <v>0</v>
      </c>
      <c r="QWV6" s="243">
        <f>'Inbound SOS &amp; EOD'!QTE29</f>
        <v>0</v>
      </c>
      <c r="QWW6" s="243">
        <f>'Inbound SOS &amp; EOD'!QTF29</f>
        <v>0</v>
      </c>
      <c r="QWX6" s="243">
        <f>'Inbound SOS &amp; EOD'!QTG29</f>
        <v>0</v>
      </c>
      <c r="QWY6" s="243">
        <f>'Inbound SOS &amp; EOD'!QTH29</f>
        <v>0</v>
      </c>
      <c r="QWZ6" s="243">
        <f>'Inbound SOS &amp; EOD'!QTI29</f>
        <v>0</v>
      </c>
      <c r="QXA6" s="243">
        <f>'Inbound SOS &amp; EOD'!QTJ29</f>
        <v>0</v>
      </c>
      <c r="QXB6" s="243">
        <f>'Inbound SOS &amp; EOD'!QTK29</f>
        <v>0</v>
      </c>
      <c r="QXC6" s="243">
        <f>'Inbound SOS &amp; EOD'!QTL29</f>
        <v>0</v>
      </c>
      <c r="QXD6" s="243">
        <f>'Inbound SOS &amp; EOD'!QTM29</f>
        <v>0</v>
      </c>
      <c r="QXE6" s="243">
        <f>'Inbound SOS &amp; EOD'!QTN29</f>
        <v>0</v>
      </c>
      <c r="QXF6" s="243">
        <f>'Inbound SOS &amp; EOD'!QTO29</f>
        <v>0</v>
      </c>
      <c r="QXG6" s="243">
        <f>'Inbound SOS &amp; EOD'!QTP29</f>
        <v>0</v>
      </c>
      <c r="QXH6" s="243">
        <f>'Inbound SOS &amp; EOD'!QTQ29</f>
        <v>0</v>
      </c>
      <c r="QXI6" s="243">
        <f>'Inbound SOS &amp; EOD'!QTR29</f>
        <v>0</v>
      </c>
      <c r="QXJ6" s="243">
        <f>'Inbound SOS &amp; EOD'!QTS29</f>
        <v>0</v>
      </c>
      <c r="QXK6" s="243">
        <f>'Inbound SOS &amp; EOD'!QTT29</f>
        <v>0</v>
      </c>
      <c r="QXL6" s="243">
        <f>'Inbound SOS &amp; EOD'!QTU29</f>
        <v>0</v>
      </c>
      <c r="QXM6" s="243">
        <f>'Inbound SOS &amp; EOD'!QTV29</f>
        <v>0</v>
      </c>
      <c r="QXN6" s="243">
        <f>'Inbound SOS &amp; EOD'!QTW29</f>
        <v>0</v>
      </c>
      <c r="QXO6" s="243">
        <f>'Inbound SOS &amp; EOD'!QTX29</f>
        <v>0</v>
      </c>
      <c r="QXP6" s="243">
        <f>'Inbound SOS &amp; EOD'!QTY29</f>
        <v>0</v>
      </c>
      <c r="QXQ6" s="243">
        <f>'Inbound SOS &amp; EOD'!QTZ29</f>
        <v>0</v>
      </c>
      <c r="QXR6" s="243">
        <f>'Inbound SOS &amp; EOD'!QUA29</f>
        <v>0</v>
      </c>
      <c r="QXS6" s="243">
        <f>'Inbound SOS &amp; EOD'!QUB29</f>
        <v>0</v>
      </c>
      <c r="QXT6" s="243">
        <f>'Inbound SOS &amp; EOD'!QUC29</f>
        <v>0</v>
      </c>
      <c r="QXU6" s="243">
        <f>'Inbound SOS &amp; EOD'!QUD29</f>
        <v>0</v>
      </c>
      <c r="QXV6" s="243">
        <f>'Inbound SOS &amp; EOD'!QUE29</f>
        <v>0</v>
      </c>
      <c r="QXW6" s="243">
        <f>'Inbound SOS &amp; EOD'!QUF29</f>
        <v>0</v>
      </c>
      <c r="QXX6" s="243">
        <f>'Inbound SOS &amp; EOD'!QUG29</f>
        <v>0</v>
      </c>
      <c r="QXY6" s="243">
        <f>'Inbound SOS &amp; EOD'!QUH29</f>
        <v>0</v>
      </c>
      <c r="QXZ6" s="243">
        <f>'Inbound SOS &amp; EOD'!QUI29</f>
        <v>0</v>
      </c>
      <c r="QYA6" s="243">
        <f>'Inbound SOS &amp; EOD'!QUJ29</f>
        <v>0</v>
      </c>
      <c r="QYB6" s="243">
        <f>'Inbound SOS &amp; EOD'!QUK29</f>
        <v>0</v>
      </c>
      <c r="QYC6" s="243">
        <f>'Inbound SOS &amp; EOD'!QUL29</f>
        <v>0</v>
      </c>
      <c r="QYD6" s="243">
        <f>'Inbound SOS &amp; EOD'!QUM29</f>
        <v>0</v>
      </c>
      <c r="QYE6" s="243">
        <f>'Inbound SOS &amp; EOD'!QUN29</f>
        <v>0</v>
      </c>
      <c r="QYF6" s="243">
        <f>'Inbound SOS &amp; EOD'!QUO29</f>
        <v>0</v>
      </c>
      <c r="QYG6" s="243">
        <f>'Inbound SOS &amp; EOD'!QUP29</f>
        <v>0</v>
      </c>
      <c r="QYH6" s="243">
        <f>'Inbound SOS &amp; EOD'!QUQ29</f>
        <v>0</v>
      </c>
      <c r="QYI6" s="243">
        <f>'Inbound SOS &amp; EOD'!QUR29</f>
        <v>0</v>
      </c>
      <c r="QYJ6" s="243">
        <f>'Inbound SOS &amp; EOD'!QUS29</f>
        <v>0</v>
      </c>
      <c r="QYK6" s="243">
        <f>'Inbound SOS &amp; EOD'!QUT29</f>
        <v>0</v>
      </c>
      <c r="QYL6" s="243">
        <f>'Inbound SOS &amp; EOD'!QUU29</f>
        <v>0</v>
      </c>
      <c r="QYM6" s="243">
        <f>'Inbound SOS &amp; EOD'!QUV29</f>
        <v>0</v>
      </c>
      <c r="QYN6" s="243">
        <f>'Inbound SOS &amp; EOD'!QUW29</f>
        <v>0</v>
      </c>
      <c r="QYO6" s="243">
        <f>'Inbound SOS &amp; EOD'!QUX29</f>
        <v>0</v>
      </c>
      <c r="QYP6" s="243">
        <f>'Inbound SOS &amp; EOD'!QUY29</f>
        <v>0</v>
      </c>
      <c r="QYQ6" s="243">
        <f>'Inbound SOS &amp; EOD'!QUZ29</f>
        <v>0</v>
      </c>
      <c r="QYR6" s="243">
        <f>'Inbound SOS &amp; EOD'!QVA29</f>
        <v>0</v>
      </c>
      <c r="QYS6" s="243">
        <f>'Inbound SOS &amp; EOD'!QVB29</f>
        <v>0</v>
      </c>
      <c r="QYT6" s="243">
        <f>'Inbound SOS &amp; EOD'!QVC29</f>
        <v>0</v>
      </c>
      <c r="QYU6" s="243">
        <f>'Inbound SOS &amp; EOD'!QVD29</f>
        <v>0</v>
      </c>
      <c r="QYV6" s="243">
        <f>'Inbound SOS &amp; EOD'!QVE29</f>
        <v>0</v>
      </c>
      <c r="QYW6" s="243">
        <f>'Inbound SOS &amp; EOD'!QVF29</f>
        <v>0</v>
      </c>
      <c r="QYX6" s="243">
        <f>'Inbound SOS &amp; EOD'!QVG29</f>
        <v>0</v>
      </c>
      <c r="QYY6" s="243">
        <f>'Inbound SOS &amp; EOD'!QVH29</f>
        <v>0</v>
      </c>
      <c r="QYZ6" s="243">
        <f>'Inbound SOS &amp; EOD'!QVI29</f>
        <v>0</v>
      </c>
      <c r="QZA6" s="243">
        <f>'Inbound SOS &amp; EOD'!QVJ29</f>
        <v>0</v>
      </c>
      <c r="QZB6" s="243">
        <f>'Inbound SOS &amp; EOD'!QVK29</f>
        <v>0</v>
      </c>
      <c r="QZC6" s="243">
        <f>'Inbound SOS &amp; EOD'!QVL29</f>
        <v>0</v>
      </c>
      <c r="QZD6" s="243">
        <f>'Inbound SOS &amp; EOD'!QVM29</f>
        <v>0</v>
      </c>
      <c r="QZE6" s="243">
        <f>'Inbound SOS &amp; EOD'!QVN29</f>
        <v>0</v>
      </c>
      <c r="QZF6" s="243">
        <f>'Inbound SOS &amp; EOD'!QVO29</f>
        <v>0</v>
      </c>
      <c r="QZG6" s="243">
        <f>'Inbound SOS &amp; EOD'!QVP29</f>
        <v>0</v>
      </c>
      <c r="QZH6" s="243">
        <f>'Inbound SOS &amp; EOD'!QVQ29</f>
        <v>0</v>
      </c>
      <c r="QZI6" s="243">
        <f>'Inbound SOS &amp; EOD'!QVR29</f>
        <v>0</v>
      </c>
      <c r="QZJ6" s="243">
        <f>'Inbound SOS &amp; EOD'!QVS29</f>
        <v>0</v>
      </c>
      <c r="QZK6" s="243">
        <f>'Inbound SOS &amp; EOD'!QVT29</f>
        <v>0</v>
      </c>
      <c r="QZL6" s="243">
        <f>'Inbound SOS &amp; EOD'!QVU29</f>
        <v>0</v>
      </c>
      <c r="QZM6" s="243">
        <f>'Inbound SOS &amp; EOD'!QVV29</f>
        <v>0</v>
      </c>
      <c r="QZN6" s="243">
        <f>'Inbound SOS &amp; EOD'!QVW29</f>
        <v>0</v>
      </c>
      <c r="QZO6" s="243">
        <f>'Inbound SOS &amp; EOD'!QVX29</f>
        <v>0</v>
      </c>
      <c r="QZP6" s="243">
        <f>'Inbound SOS &amp; EOD'!QVY29</f>
        <v>0</v>
      </c>
      <c r="QZQ6" s="243">
        <f>'Inbound SOS &amp; EOD'!QVZ29</f>
        <v>0</v>
      </c>
      <c r="QZR6" s="243">
        <f>'Inbound SOS &amp; EOD'!QWA29</f>
        <v>0</v>
      </c>
      <c r="QZS6" s="243">
        <f>'Inbound SOS &amp; EOD'!QWB29</f>
        <v>0</v>
      </c>
      <c r="QZT6" s="243">
        <f>'Inbound SOS &amp; EOD'!QWC29</f>
        <v>0</v>
      </c>
      <c r="QZU6" s="243">
        <f>'Inbound SOS &amp; EOD'!QWD29</f>
        <v>0</v>
      </c>
      <c r="QZV6" s="243">
        <f>'Inbound SOS &amp; EOD'!QWE29</f>
        <v>0</v>
      </c>
      <c r="QZW6" s="243">
        <f>'Inbound SOS &amp; EOD'!QWF29</f>
        <v>0</v>
      </c>
      <c r="QZX6" s="243">
        <f>'Inbound SOS &amp; EOD'!QWG29</f>
        <v>0</v>
      </c>
      <c r="QZY6" s="243">
        <f>'Inbound SOS &amp; EOD'!QWH29</f>
        <v>0</v>
      </c>
      <c r="QZZ6" s="243">
        <f>'Inbound SOS &amp; EOD'!QWI29</f>
        <v>0</v>
      </c>
      <c r="RAA6" s="243">
        <f>'Inbound SOS &amp; EOD'!QWJ29</f>
        <v>0</v>
      </c>
      <c r="RAB6" s="243">
        <f>'Inbound SOS &amp; EOD'!QWK29</f>
        <v>0</v>
      </c>
      <c r="RAC6" s="243">
        <f>'Inbound SOS &amp; EOD'!QWL29</f>
        <v>0</v>
      </c>
      <c r="RAD6" s="243">
        <f>'Inbound SOS &amp; EOD'!QWM29</f>
        <v>0</v>
      </c>
      <c r="RAE6" s="243">
        <f>'Inbound SOS &amp; EOD'!QWN29</f>
        <v>0</v>
      </c>
      <c r="RAF6" s="243">
        <f>'Inbound SOS &amp; EOD'!QWO29</f>
        <v>0</v>
      </c>
      <c r="RAG6" s="243">
        <f>'Inbound SOS &amp; EOD'!QWP29</f>
        <v>0</v>
      </c>
      <c r="RAH6" s="243">
        <f>'Inbound SOS &amp; EOD'!QWQ29</f>
        <v>0</v>
      </c>
      <c r="RAI6" s="243">
        <f>'Inbound SOS &amp; EOD'!QWR29</f>
        <v>0</v>
      </c>
      <c r="RAJ6" s="243">
        <f>'Inbound SOS &amp; EOD'!QWS29</f>
        <v>0</v>
      </c>
      <c r="RAK6" s="243">
        <f>'Inbound SOS &amp; EOD'!QWT29</f>
        <v>0</v>
      </c>
      <c r="RAL6" s="243">
        <f>'Inbound SOS &amp; EOD'!QWU29</f>
        <v>0</v>
      </c>
      <c r="RAM6" s="243">
        <f>'Inbound SOS &amp; EOD'!QWV29</f>
        <v>0</v>
      </c>
      <c r="RAN6" s="243">
        <f>'Inbound SOS &amp; EOD'!QWW29</f>
        <v>0</v>
      </c>
      <c r="RAO6" s="243">
        <f>'Inbound SOS &amp; EOD'!QWX29</f>
        <v>0</v>
      </c>
      <c r="RAP6" s="243">
        <f>'Inbound SOS &amp; EOD'!QWY29</f>
        <v>0</v>
      </c>
      <c r="RAQ6" s="243">
        <f>'Inbound SOS &amp; EOD'!QWZ29</f>
        <v>0</v>
      </c>
      <c r="RAR6" s="243">
        <f>'Inbound SOS &amp; EOD'!QXA29</f>
        <v>0</v>
      </c>
      <c r="RAS6" s="243">
        <f>'Inbound SOS &amp; EOD'!QXB29</f>
        <v>0</v>
      </c>
      <c r="RAT6" s="243">
        <f>'Inbound SOS &amp; EOD'!QXC29</f>
        <v>0</v>
      </c>
      <c r="RAU6" s="243">
        <f>'Inbound SOS &amp; EOD'!QXD29</f>
        <v>0</v>
      </c>
      <c r="RAV6" s="243">
        <f>'Inbound SOS &amp; EOD'!QXE29</f>
        <v>0</v>
      </c>
      <c r="RAW6" s="243">
        <f>'Inbound SOS &amp; EOD'!QXF29</f>
        <v>0</v>
      </c>
      <c r="RAX6" s="243">
        <f>'Inbound SOS &amp; EOD'!QXG29</f>
        <v>0</v>
      </c>
      <c r="RAY6" s="243">
        <f>'Inbound SOS &amp; EOD'!QXH29</f>
        <v>0</v>
      </c>
      <c r="RAZ6" s="243">
        <f>'Inbound SOS &amp; EOD'!QXI29</f>
        <v>0</v>
      </c>
      <c r="RBA6" s="243">
        <f>'Inbound SOS &amp; EOD'!QXJ29</f>
        <v>0</v>
      </c>
      <c r="RBB6" s="243">
        <f>'Inbound SOS &amp; EOD'!QXK29</f>
        <v>0</v>
      </c>
      <c r="RBC6" s="243">
        <f>'Inbound SOS &amp; EOD'!QXL29</f>
        <v>0</v>
      </c>
      <c r="RBD6" s="243">
        <f>'Inbound SOS &amp; EOD'!QXM29</f>
        <v>0</v>
      </c>
      <c r="RBE6" s="243">
        <f>'Inbound SOS &amp; EOD'!QXN29</f>
        <v>0</v>
      </c>
      <c r="RBF6" s="243">
        <f>'Inbound SOS &amp; EOD'!QXO29</f>
        <v>0</v>
      </c>
      <c r="RBG6" s="243">
        <f>'Inbound SOS &amp; EOD'!QXP29</f>
        <v>0</v>
      </c>
      <c r="RBH6" s="243">
        <f>'Inbound SOS &amp; EOD'!QXQ29</f>
        <v>0</v>
      </c>
      <c r="RBI6" s="243">
        <f>'Inbound SOS &amp; EOD'!QXR29</f>
        <v>0</v>
      </c>
      <c r="RBJ6" s="243">
        <f>'Inbound SOS &amp; EOD'!QXS29</f>
        <v>0</v>
      </c>
      <c r="RBK6" s="243">
        <f>'Inbound SOS &amp; EOD'!QXT29</f>
        <v>0</v>
      </c>
      <c r="RBL6" s="243">
        <f>'Inbound SOS &amp; EOD'!QXU29</f>
        <v>0</v>
      </c>
      <c r="RBM6" s="243">
        <f>'Inbound SOS &amp; EOD'!QXV29</f>
        <v>0</v>
      </c>
      <c r="RBN6" s="243">
        <f>'Inbound SOS &amp; EOD'!QXW29</f>
        <v>0</v>
      </c>
      <c r="RBO6" s="243">
        <f>'Inbound SOS &amp; EOD'!QXX29</f>
        <v>0</v>
      </c>
      <c r="RBP6" s="243">
        <f>'Inbound SOS &amp; EOD'!QXY29</f>
        <v>0</v>
      </c>
      <c r="RBQ6" s="243">
        <f>'Inbound SOS &amp; EOD'!QXZ29</f>
        <v>0</v>
      </c>
      <c r="RBR6" s="243">
        <f>'Inbound SOS &amp; EOD'!QYA29</f>
        <v>0</v>
      </c>
      <c r="RBS6" s="243">
        <f>'Inbound SOS &amp; EOD'!QYB29</f>
        <v>0</v>
      </c>
      <c r="RBT6" s="243">
        <f>'Inbound SOS &amp; EOD'!QYC29</f>
        <v>0</v>
      </c>
      <c r="RBU6" s="243">
        <f>'Inbound SOS &amp; EOD'!QYD29</f>
        <v>0</v>
      </c>
      <c r="RBV6" s="243">
        <f>'Inbound SOS &amp; EOD'!QYE29</f>
        <v>0</v>
      </c>
      <c r="RBW6" s="243">
        <f>'Inbound SOS &amp; EOD'!QYF29</f>
        <v>0</v>
      </c>
      <c r="RBX6" s="243">
        <f>'Inbound SOS &amp; EOD'!QYG29</f>
        <v>0</v>
      </c>
      <c r="RBY6" s="243">
        <f>'Inbound SOS &amp; EOD'!QYH29</f>
        <v>0</v>
      </c>
      <c r="RBZ6" s="243">
        <f>'Inbound SOS &amp; EOD'!QYI29</f>
        <v>0</v>
      </c>
      <c r="RCA6" s="243">
        <f>'Inbound SOS &amp; EOD'!QYJ29</f>
        <v>0</v>
      </c>
      <c r="RCB6" s="243">
        <f>'Inbound SOS &amp; EOD'!QYK29</f>
        <v>0</v>
      </c>
      <c r="RCC6" s="243">
        <f>'Inbound SOS &amp; EOD'!QYL29</f>
        <v>0</v>
      </c>
      <c r="RCD6" s="243">
        <f>'Inbound SOS &amp; EOD'!QYM29</f>
        <v>0</v>
      </c>
      <c r="RCE6" s="243">
        <f>'Inbound SOS &amp; EOD'!QYN29</f>
        <v>0</v>
      </c>
      <c r="RCF6" s="243">
        <f>'Inbound SOS &amp; EOD'!QYO29</f>
        <v>0</v>
      </c>
      <c r="RCG6" s="243">
        <f>'Inbound SOS &amp; EOD'!QYP29</f>
        <v>0</v>
      </c>
      <c r="RCH6" s="243">
        <f>'Inbound SOS &amp; EOD'!QYQ29</f>
        <v>0</v>
      </c>
      <c r="RCI6" s="243">
        <f>'Inbound SOS &amp; EOD'!QYR29</f>
        <v>0</v>
      </c>
      <c r="RCJ6" s="243">
        <f>'Inbound SOS &amp; EOD'!QYS29</f>
        <v>0</v>
      </c>
      <c r="RCK6" s="243">
        <f>'Inbound SOS &amp; EOD'!QYT29</f>
        <v>0</v>
      </c>
      <c r="RCL6" s="243">
        <f>'Inbound SOS &amp; EOD'!QYU29</f>
        <v>0</v>
      </c>
      <c r="RCM6" s="243">
        <f>'Inbound SOS &amp; EOD'!QYV29</f>
        <v>0</v>
      </c>
      <c r="RCN6" s="243">
        <f>'Inbound SOS &amp; EOD'!QYW29</f>
        <v>0</v>
      </c>
      <c r="RCO6" s="243">
        <f>'Inbound SOS &amp; EOD'!QYX29</f>
        <v>0</v>
      </c>
      <c r="RCP6" s="243">
        <f>'Inbound SOS &amp; EOD'!QYY29</f>
        <v>0</v>
      </c>
      <c r="RCQ6" s="243">
        <f>'Inbound SOS &amp; EOD'!QYZ29</f>
        <v>0</v>
      </c>
      <c r="RCR6" s="243">
        <f>'Inbound SOS &amp; EOD'!QZA29</f>
        <v>0</v>
      </c>
      <c r="RCS6" s="243">
        <f>'Inbound SOS &amp; EOD'!QZB29</f>
        <v>0</v>
      </c>
      <c r="RCT6" s="243">
        <f>'Inbound SOS &amp; EOD'!QZC29</f>
        <v>0</v>
      </c>
      <c r="RCU6" s="243">
        <f>'Inbound SOS &amp; EOD'!QZD29</f>
        <v>0</v>
      </c>
      <c r="RCV6" s="243">
        <f>'Inbound SOS &amp; EOD'!QZE29</f>
        <v>0</v>
      </c>
      <c r="RCW6" s="243">
        <f>'Inbound SOS &amp; EOD'!QZF29</f>
        <v>0</v>
      </c>
      <c r="RCX6" s="243">
        <f>'Inbound SOS &amp; EOD'!QZG29</f>
        <v>0</v>
      </c>
      <c r="RCY6" s="243">
        <f>'Inbound SOS &amp; EOD'!QZH29</f>
        <v>0</v>
      </c>
      <c r="RCZ6" s="243">
        <f>'Inbound SOS &amp; EOD'!QZI29</f>
        <v>0</v>
      </c>
      <c r="RDA6" s="243">
        <f>'Inbound SOS &amp; EOD'!QZJ29</f>
        <v>0</v>
      </c>
      <c r="RDB6" s="243">
        <f>'Inbound SOS &amp; EOD'!QZK29</f>
        <v>0</v>
      </c>
      <c r="RDC6" s="243">
        <f>'Inbound SOS &amp; EOD'!QZL29</f>
        <v>0</v>
      </c>
      <c r="RDD6" s="243">
        <f>'Inbound SOS &amp; EOD'!QZM29</f>
        <v>0</v>
      </c>
      <c r="RDE6" s="243">
        <f>'Inbound SOS &amp; EOD'!QZN29</f>
        <v>0</v>
      </c>
      <c r="RDF6" s="243">
        <f>'Inbound SOS &amp; EOD'!QZO29</f>
        <v>0</v>
      </c>
      <c r="RDG6" s="243">
        <f>'Inbound SOS &amp; EOD'!QZP29</f>
        <v>0</v>
      </c>
      <c r="RDH6" s="243">
        <f>'Inbound SOS &amp; EOD'!QZQ29</f>
        <v>0</v>
      </c>
      <c r="RDI6" s="243">
        <f>'Inbound SOS &amp; EOD'!QZR29</f>
        <v>0</v>
      </c>
      <c r="RDJ6" s="243">
        <f>'Inbound SOS &amp; EOD'!QZS29</f>
        <v>0</v>
      </c>
      <c r="RDK6" s="243">
        <f>'Inbound SOS &amp; EOD'!QZT29</f>
        <v>0</v>
      </c>
      <c r="RDL6" s="243">
        <f>'Inbound SOS &amp; EOD'!QZU29</f>
        <v>0</v>
      </c>
      <c r="RDM6" s="243">
        <f>'Inbound SOS &amp; EOD'!QZV29</f>
        <v>0</v>
      </c>
      <c r="RDN6" s="243">
        <f>'Inbound SOS &amp; EOD'!QZW29</f>
        <v>0</v>
      </c>
      <c r="RDO6" s="243">
        <f>'Inbound SOS &amp; EOD'!QZX29</f>
        <v>0</v>
      </c>
      <c r="RDP6" s="243">
        <f>'Inbound SOS &amp; EOD'!QZY29</f>
        <v>0</v>
      </c>
      <c r="RDQ6" s="243">
        <f>'Inbound SOS &amp; EOD'!QZZ29</f>
        <v>0</v>
      </c>
      <c r="RDR6" s="243">
        <f>'Inbound SOS &amp; EOD'!RAA29</f>
        <v>0</v>
      </c>
      <c r="RDS6" s="243">
        <f>'Inbound SOS &amp; EOD'!RAB29</f>
        <v>0</v>
      </c>
      <c r="RDT6" s="243">
        <f>'Inbound SOS &amp; EOD'!RAC29</f>
        <v>0</v>
      </c>
      <c r="RDU6" s="243">
        <f>'Inbound SOS &amp; EOD'!RAD29</f>
        <v>0</v>
      </c>
      <c r="RDV6" s="243">
        <f>'Inbound SOS &amp; EOD'!RAE29</f>
        <v>0</v>
      </c>
      <c r="RDW6" s="243">
        <f>'Inbound SOS &amp; EOD'!RAF29</f>
        <v>0</v>
      </c>
      <c r="RDX6" s="243">
        <f>'Inbound SOS &amp; EOD'!RAG29</f>
        <v>0</v>
      </c>
      <c r="RDY6" s="243">
        <f>'Inbound SOS &amp; EOD'!RAH29</f>
        <v>0</v>
      </c>
      <c r="RDZ6" s="243">
        <f>'Inbound SOS &amp; EOD'!RAI29</f>
        <v>0</v>
      </c>
      <c r="REA6" s="243">
        <f>'Inbound SOS &amp; EOD'!RAJ29</f>
        <v>0</v>
      </c>
      <c r="REB6" s="243">
        <f>'Inbound SOS &amp; EOD'!RAK29</f>
        <v>0</v>
      </c>
      <c r="REC6" s="243">
        <f>'Inbound SOS &amp; EOD'!RAL29</f>
        <v>0</v>
      </c>
      <c r="RED6" s="243">
        <f>'Inbound SOS &amp; EOD'!RAM29</f>
        <v>0</v>
      </c>
      <c r="REE6" s="243">
        <f>'Inbound SOS &amp; EOD'!RAN29</f>
        <v>0</v>
      </c>
      <c r="REF6" s="243">
        <f>'Inbound SOS &amp; EOD'!RAO29</f>
        <v>0</v>
      </c>
      <c r="REG6" s="243">
        <f>'Inbound SOS &amp; EOD'!RAP29</f>
        <v>0</v>
      </c>
      <c r="REH6" s="243">
        <f>'Inbound SOS &amp; EOD'!RAQ29</f>
        <v>0</v>
      </c>
      <c r="REI6" s="243">
        <f>'Inbound SOS &amp; EOD'!RAR29</f>
        <v>0</v>
      </c>
      <c r="REJ6" s="243">
        <f>'Inbound SOS &amp; EOD'!RAS29</f>
        <v>0</v>
      </c>
      <c r="REK6" s="243">
        <f>'Inbound SOS &amp; EOD'!RAT29</f>
        <v>0</v>
      </c>
      <c r="REL6" s="243">
        <f>'Inbound SOS &amp; EOD'!RAU29</f>
        <v>0</v>
      </c>
      <c r="REM6" s="243">
        <f>'Inbound SOS &amp; EOD'!RAV29</f>
        <v>0</v>
      </c>
      <c r="REN6" s="243">
        <f>'Inbound SOS &amp; EOD'!RAW29</f>
        <v>0</v>
      </c>
      <c r="REO6" s="243">
        <f>'Inbound SOS &amp; EOD'!RAX29</f>
        <v>0</v>
      </c>
      <c r="REP6" s="243">
        <f>'Inbound SOS &amp; EOD'!RAY29</f>
        <v>0</v>
      </c>
      <c r="REQ6" s="243">
        <f>'Inbound SOS &amp; EOD'!RAZ29</f>
        <v>0</v>
      </c>
      <c r="RER6" s="243">
        <f>'Inbound SOS &amp; EOD'!RBA29</f>
        <v>0</v>
      </c>
      <c r="RES6" s="243">
        <f>'Inbound SOS &amp; EOD'!RBB29</f>
        <v>0</v>
      </c>
      <c r="RET6" s="243">
        <f>'Inbound SOS &amp; EOD'!RBC29</f>
        <v>0</v>
      </c>
      <c r="REU6" s="243">
        <f>'Inbound SOS &amp; EOD'!RBD29</f>
        <v>0</v>
      </c>
      <c r="REV6" s="243">
        <f>'Inbound SOS &amp; EOD'!RBE29</f>
        <v>0</v>
      </c>
      <c r="REW6" s="243">
        <f>'Inbound SOS &amp; EOD'!RBF29</f>
        <v>0</v>
      </c>
      <c r="REX6" s="243">
        <f>'Inbound SOS &amp; EOD'!RBG29</f>
        <v>0</v>
      </c>
      <c r="REY6" s="243">
        <f>'Inbound SOS &amp; EOD'!RBH29</f>
        <v>0</v>
      </c>
      <c r="REZ6" s="243">
        <f>'Inbound SOS &amp; EOD'!RBI29</f>
        <v>0</v>
      </c>
      <c r="RFA6" s="243">
        <f>'Inbound SOS &amp; EOD'!RBJ29</f>
        <v>0</v>
      </c>
      <c r="RFB6" s="243">
        <f>'Inbound SOS &amp; EOD'!RBK29</f>
        <v>0</v>
      </c>
      <c r="RFC6" s="243">
        <f>'Inbound SOS &amp; EOD'!RBL29</f>
        <v>0</v>
      </c>
      <c r="RFD6" s="243">
        <f>'Inbound SOS &amp; EOD'!RBM29</f>
        <v>0</v>
      </c>
      <c r="RFE6" s="243">
        <f>'Inbound SOS &amp; EOD'!RBN29</f>
        <v>0</v>
      </c>
      <c r="RFF6" s="243">
        <f>'Inbound SOS &amp; EOD'!RBO29</f>
        <v>0</v>
      </c>
      <c r="RFG6" s="243">
        <f>'Inbound SOS &amp; EOD'!RBP29</f>
        <v>0</v>
      </c>
      <c r="RFH6" s="243">
        <f>'Inbound SOS &amp; EOD'!RBQ29</f>
        <v>0</v>
      </c>
      <c r="RFI6" s="243">
        <f>'Inbound SOS &amp; EOD'!RBR29</f>
        <v>0</v>
      </c>
      <c r="RFJ6" s="243">
        <f>'Inbound SOS &amp; EOD'!RBS29</f>
        <v>0</v>
      </c>
      <c r="RFK6" s="243">
        <f>'Inbound SOS &amp; EOD'!RBT29</f>
        <v>0</v>
      </c>
      <c r="RFL6" s="243">
        <f>'Inbound SOS &amp; EOD'!RBU29</f>
        <v>0</v>
      </c>
      <c r="RFM6" s="243">
        <f>'Inbound SOS &amp; EOD'!RBV29</f>
        <v>0</v>
      </c>
      <c r="RFN6" s="243">
        <f>'Inbound SOS &amp; EOD'!RBW29</f>
        <v>0</v>
      </c>
      <c r="RFO6" s="243">
        <f>'Inbound SOS &amp; EOD'!RBX29</f>
        <v>0</v>
      </c>
      <c r="RFP6" s="243">
        <f>'Inbound SOS &amp; EOD'!RBY29</f>
        <v>0</v>
      </c>
      <c r="RFQ6" s="243">
        <f>'Inbound SOS &amp; EOD'!RBZ29</f>
        <v>0</v>
      </c>
      <c r="RFR6" s="243">
        <f>'Inbound SOS &amp; EOD'!RCA29</f>
        <v>0</v>
      </c>
      <c r="RFS6" s="243">
        <f>'Inbound SOS &amp; EOD'!RCB29</f>
        <v>0</v>
      </c>
      <c r="RFT6" s="243">
        <f>'Inbound SOS &amp; EOD'!RCC29</f>
        <v>0</v>
      </c>
      <c r="RFU6" s="243">
        <f>'Inbound SOS &amp; EOD'!RCD29</f>
        <v>0</v>
      </c>
      <c r="RFV6" s="243">
        <f>'Inbound SOS &amp; EOD'!RCE29</f>
        <v>0</v>
      </c>
      <c r="RFW6" s="243">
        <f>'Inbound SOS &amp; EOD'!RCF29</f>
        <v>0</v>
      </c>
      <c r="RFX6" s="243">
        <f>'Inbound SOS &amp; EOD'!RCG29</f>
        <v>0</v>
      </c>
      <c r="RFY6" s="243">
        <f>'Inbound SOS &amp; EOD'!RCH29</f>
        <v>0</v>
      </c>
      <c r="RFZ6" s="243">
        <f>'Inbound SOS &amp; EOD'!RCI29</f>
        <v>0</v>
      </c>
      <c r="RGA6" s="243">
        <f>'Inbound SOS &amp; EOD'!RCJ29</f>
        <v>0</v>
      </c>
      <c r="RGB6" s="243">
        <f>'Inbound SOS &amp; EOD'!RCK29</f>
        <v>0</v>
      </c>
      <c r="RGC6" s="243">
        <f>'Inbound SOS &amp; EOD'!RCL29</f>
        <v>0</v>
      </c>
      <c r="RGD6" s="243">
        <f>'Inbound SOS &amp; EOD'!RCM29</f>
        <v>0</v>
      </c>
      <c r="RGE6" s="243">
        <f>'Inbound SOS &amp; EOD'!RCN29</f>
        <v>0</v>
      </c>
      <c r="RGF6" s="243">
        <f>'Inbound SOS &amp; EOD'!RCO29</f>
        <v>0</v>
      </c>
      <c r="RGG6" s="243">
        <f>'Inbound SOS &amp; EOD'!RCP29</f>
        <v>0</v>
      </c>
      <c r="RGH6" s="243">
        <f>'Inbound SOS &amp; EOD'!RCQ29</f>
        <v>0</v>
      </c>
      <c r="RGI6" s="243">
        <f>'Inbound SOS &amp; EOD'!RCR29</f>
        <v>0</v>
      </c>
      <c r="RGJ6" s="243">
        <f>'Inbound SOS &amp; EOD'!RCS29</f>
        <v>0</v>
      </c>
      <c r="RGK6" s="243">
        <f>'Inbound SOS &amp; EOD'!RCT29</f>
        <v>0</v>
      </c>
      <c r="RGL6" s="243">
        <f>'Inbound SOS &amp; EOD'!RCU29</f>
        <v>0</v>
      </c>
      <c r="RGM6" s="243">
        <f>'Inbound SOS &amp; EOD'!RCV29</f>
        <v>0</v>
      </c>
      <c r="RGN6" s="243">
        <f>'Inbound SOS &amp; EOD'!RCW29</f>
        <v>0</v>
      </c>
      <c r="RGO6" s="243">
        <f>'Inbound SOS &amp; EOD'!RCX29</f>
        <v>0</v>
      </c>
      <c r="RGP6" s="243">
        <f>'Inbound SOS &amp; EOD'!RCY29</f>
        <v>0</v>
      </c>
      <c r="RGQ6" s="243">
        <f>'Inbound SOS &amp; EOD'!RCZ29</f>
        <v>0</v>
      </c>
      <c r="RGR6" s="243">
        <f>'Inbound SOS &amp; EOD'!RDA29</f>
        <v>0</v>
      </c>
      <c r="RGS6" s="243">
        <f>'Inbound SOS &amp; EOD'!RDB29</f>
        <v>0</v>
      </c>
      <c r="RGT6" s="243">
        <f>'Inbound SOS &amp; EOD'!RDC29</f>
        <v>0</v>
      </c>
      <c r="RGU6" s="243">
        <f>'Inbound SOS &amp; EOD'!RDD29</f>
        <v>0</v>
      </c>
      <c r="RGV6" s="243">
        <f>'Inbound SOS &amp; EOD'!RDE29</f>
        <v>0</v>
      </c>
      <c r="RGW6" s="243">
        <f>'Inbound SOS &amp; EOD'!RDF29</f>
        <v>0</v>
      </c>
      <c r="RGX6" s="243">
        <f>'Inbound SOS &amp; EOD'!RDG29</f>
        <v>0</v>
      </c>
      <c r="RGY6" s="243">
        <f>'Inbound SOS &amp; EOD'!RDH29</f>
        <v>0</v>
      </c>
      <c r="RGZ6" s="243">
        <f>'Inbound SOS &amp; EOD'!RDI29</f>
        <v>0</v>
      </c>
      <c r="RHA6" s="243">
        <f>'Inbound SOS &amp; EOD'!RDJ29</f>
        <v>0</v>
      </c>
      <c r="RHB6" s="243">
        <f>'Inbound SOS &amp; EOD'!RDK29</f>
        <v>0</v>
      </c>
      <c r="RHC6" s="243">
        <f>'Inbound SOS &amp; EOD'!RDL29</f>
        <v>0</v>
      </c>
      <c r="RHD6" s="243">
        <f>'Inbound SOS &amp; EOD'!RDM29</f>
        <v>0</v>
      </c>
      <c r="RHE6" s="243">
        <f>'Inbound SOS &amp; EOD'!RDN29</f>
        <v>0</v>
      </c>
      <c r="RHF6" s="243">
        <f>'Inbound SOS &amp; EOD'!RDO29</f>
        <v>0</v>
      </c>
      <c r="RHG6" s="243">
        <f>'Inbound SOS &amp; EOD'!RDP29</f>
        <v>0</v>
      </c>
      <c r="RHH6" s="243">
        <f>'Inbound SOS &amp; EOD'!RDQ29</f>
        <v>0</v>
      </c>
      <c r="RHI6" s="243">
        <f>'Inbound SOS &amp; EOD'!RDR29</f>
        <v>0</v>
      </c>
      <c r="RHJ6" s="243">
        <f>'Inbound SOS &amp; EOD'!RDS29</f>
        <v>0</v>
      </c>
      <c r="RHK6" s="243">
        <f>'Inbound SOS &amp; EOD'!RDT29</f>
        <v>0</v>
      </c>
      <c r="RHL6" s="243">
        <f>'Inbound SOS &amp; EOD'!RDU29</f>
        <v>0</v>
      </c>
      <c r="RHM6" s="243">
        <f>'Inbound SOS &amp; EOD'!RDV29</f>
        <v>0</v>
      </c>
      <c r="RHN6" s="243">
        <f>'Inbound SOS &amp; EOD'!RDW29</f>
        <v>0</v>
      </c>
      <c r="RHO6" s="243">
        <f>'Inbound SOS &amp; EOD'!RDX29</f>
        <v>0</v>
      </c>
      <c r="RHP6" s="243">
        <f>'Inbound SOS &amp; EOD'!RDY29</f>
        <v>0</v>
      </c>
      <c r="RHQ6" s="243">
        <f>'Inbound SOS &amp; EOD'!RDZ29</f>
        <v>0</v>
      </c>
      <c r="RHR6" s="243">
        <f>'Inbound SOS &amp; EOD'!REA29</f>
        <v>0</v>
      </c>
      <c r="RHS6" s="243">
        <f>'Inbound SOS &amp; EOD'!REB29</f>
        <v>0</v>
      </c>
      <c r="RHT6" s="243">
        <f>'Inbound SOS &amp; EOD'!REC29</f>
        <v>0</v>
      </c>
      <c r="RHU6" s="243">
        <f>'Inbound SOS &amp; EOD'!RED29</f>
        <v>0</v>
      </c>
      <c r="RHV6" s="243">
        <f>'Inbound SOS &amp; EOD'!REE29</f>
        <v>0</v>
      </c>
      <c r="RHW6" s="243">
        <f>'Inbound SOS &amp; EOD'!REF29</f>
        <v>0</v>
      </c>
      <c r="RHX6" s="243">
        <f>'Inbound SOS &amp; EOD'!REG29</f>
        <v>0</v>
      </c>
      <c r="RHY6" s="243">
        <f>'Inbound SOS &amp; EOD'!REH29</f>
        <v>0</v>
      </c>
      <c r="RHZ6" s="243">
        <f>'Inbound SOS &amp; EOD'!REI29</f>
        <v>0</v>
      </c>
      <c r="RIA6" s="243">
        <f>'Inbound SOS &amp; EOD'!REJ29</f>
        <v>0</v>
      </c>
      <c r="RIB6" s="243">
        <f>'Inbound SOS &amp; EOD'!REK29</f>
        <v>0</v>
      </c>
      <c r="RIC6" s="243">
        <f>'Inbound SOS &amp; EOD'!REL29</f>
        <v>0</v>
      </c>
      <c r="RID6" s="243">
        <f>'Inbound SOS &amp; EOD'!REM29</f>
        <v>0</v>
      </c>
      <c r="RIE6" s="243">
        <f>'Inbound SOS &amp; EOD'!REN29</f>
        <v>0</v>
      </c>
      <c r="RIF6" s="243">
        <f>'Inbound SOS &amp; EOD'!REO29</f>
        <v>0</v>
      </c>
      <c r="RIG6" s="243">
        <f>'Inbound SOS &amp; EOD'!REP29</f>
        <v>0</v>
      </c>
      <c r="RIH6" s="243">
        <f>'Inbound SOS &amp; EOD'!REQ29</f>
        <v>0</v>
      </c>
      <c r="RII6" s="243">
        <f>'Inbound SOS &amp; EOD'!RER29</f>
        <v>0</v>
      </c>
      <c r="RIJ6" s="243">
        <f>'Inbound SOS &amp; EOD'!RES29</f>
        <v>0</v>
      </c>
      <c r="RIK6" s="243">
        <f>'Inbound SOS &amp; EOD'!RET29</f>
        <v>0</v>
      </c>
      <c r="RIL6" s="243">
        <f>'Inbound SOS &amp; EOD'!REU29</f>
        <v>0</v>
      </c>
      <c r="RIM6" s="243">
        <f>'Inbound SOS &amp; EOD'!REV29</f>
        <v>0</v>
      </c>
      <c r="RIN6" s="243">
        <f>'Inbound SOS &amp; EOD'!REW29</f>
        <v>0</v>
      </c>
      <c r="RIO6" s="243">
        <f>'Inbound SOS &amp; EOD'!REX29</f>
        <v>0</v>
      </c>
      <c r="RIP6" s="243">
        <f>'Inbound SOS &amp; EOD'!REY29</f>
        <v>0</v>
      </c>
      <c r="RIQ6" s="243">
        <f>'Inbound SOS &amp; EOD'!REZ29</f>
        <v>0</v>
      </c>
      <c r="RIR6" s="243">
        <f>'Inbound SOS &amp; EOD'!RFA29</f>
        <v>0</v>
      </c>
      <c r="RIS6" s="243">
        <f>'Inbound SOS &amp; EOD'!RFB29</f>
        <v>0</v>
      </c>
      <c r="RIT6" s="243">
        <f>'Inbound SOS &amp; EOD'!RFC29</f>
        <v>0</v>
      </c>
      <c r="RIU6" s="243">
        <f>'Inbound SOS &amp; EOD'!RFD29</f>
        <v>0</v>
      </c>
      <c r="RIV6" s="243">
        <f>'Inbound SOS &amp; EOD'!RFE29</f>
        <v>0</v>
      </c>
      <c r="RIW6" s="243">
        <f>'Inbound SOS &amp; EOD'!RFF29</f>
        <v>0</v>
      </c>
      <c r="RIX6" s="243">
        <f>'Inbound SOS &amp; EOD'!RFG29</f>
        <v>0</v>
      </c>
      <c r="RIY6" s="243">
        <f>'Inbound SOS &amp; EOD'!RFH29</f>
        <v>0</v>
      </c>
      <c r="RIZ6" s="243">
        <f>'Inbound SOS &amp; EOD'!RFI29</f>
        <v>0</v>
      </c>
      <c r="RJA6" s="243">
        <f>'Inbound SOS &amp; EOD'!RFJ29</f>
        <v>0</v>
      </c>
      <c r="RJB6" s="243">
        <f>'Inbound SOS &amp; EOD'!RFK29</f>
        <v>0</v>
      </c>
      <c r="RJC6" s="243">
        <f>'Inbound SOS &amp; EOD'!RFL29</f>
        <v>0</v>
      </c>
      <c r="RJD6" s="243">
        <f>'Inbound SOS &amp; EOD'!RFM29</f>
        <v>0</v>
      </c>
      <c r="RJE6" s="243">
        <f>'Inbound SOS &amp; EOD'!RFN29</f>
        <v>0</v>
      </c>
      <c r="RJF6" s="243">
        <f>'Inbound SOS &amp; EOD'!RFO29</f>
        <v>0</v>
      </c>
      <c r="RJG6" s="243">
        <f>'Inbound SOS &amp; EOD'!RFP29</f>
        <v>0</v>
      </c>
      <c r="RJH6" s="243">
        <f>'Inbound SOS &amp; EOD'!RFQ29</f>
        <v>0</v>
      </c>
      <c r="RJI6" s="243">
        <f>'Inbound SOS &amp; EOD'!RFR29</f>
        <v>0</v>
      </c>
      <c r="RJJ6" s="243">
        <f>'Inbound SOS &amp; EOD'!RFS29</f>
        <v>0</v>
      </c>
      <c r="RJK6" s="243">
        <f>'Inbound SOS &amp; EOD'!RFT29</f>
        <v>0</v>
      </c>
      <c r="RJL6" s="243">
        <f>'Inbound SOS &amp; EOD'!RFU29</f>
        <v>0</v>
      </c>
      <c r="RJM6" s="243">
        <f>'Inbound SOS &amp; EOD'!RFV29</f>
        <v>0</v>
      </c>
      <c r="RJN6" s="243">
        <f>'Inbound SOS &amp; EOD'!RFW29</f>
        <v>0</v>
      </c>
      <c r="RJO6" s="243">
        <f>'Inbound SOS &amp; EOD'!RFX29</f>
        <v>0</v>
      </c>
      <c r="RJP6" s="243">
        <f>'Inbound SOS &amp; EOD'!RFY29</f>
        <v>0</v>
      </c>
      <c r="RJQ6" s="243">
        <f>'Inbound SOS &amp; EOD'!RFZ29</f>
        <v>0</v>
      </c>
      <c r="RJR6" s="243">
        <f>'Inbound SOS &amp; EOD'!RGA29</f>
        <v>0</v>
      </c>
      <c r="RJS6" s="243">
        <f>'Inbound SOS &amp; EOD'!RGB29</f>
        <v>0</v>
      </c>
      <c r="RJT6" s="243">
        <f>'Inbound SOS &amp; EOD'!RGC29</f>
        <v>0</v>
      </c>
      <c r="RJU6" s="243">
        <f>'Inbound SOS &amp; EOD'!RGD29</f>
        <v>0</v>
      </c>
      <c r="RJV6" s="243">
        <f>'Inbound SOS &amp; EOD'!RGE29</f>
        <v>0</v>
      </c>
      <c r="RJW6" s="243">
        <f>'Inbound SOS &amp; EOD'!RGF29</f>
        <v>0</v>
      </c>
      <c r="RJX6" s="243">
        <f>'Inbound SOS &amp; EOD'!RGG29</f>
        <v>0</v>
      </c>
      <c r="RJY6" s="243">
        <f>'Inbound SOS &amp; EOD'!RGH29</f>
        <v>0</v>
      </c>
      <c r="RJZ6" s="243">
        <f>'Inbound SOS &amp; EOD'!RGI29</f>
        <v>0</v>
      </c>
      <c r="RKA6" s="243">
        <f>'Inbound SOS &amp; EOD'!RGJ29</f>
        <v>0</v>
      </c>
      <c r="RKB6" s="243">
        <f>'Inbound SOS &amp; EOD'!RGK29</f>
        <v>0</v>
      </c>
      <c r="RKC6" s="243">
        <f>'Inbound SOS &amp; EOD'!RGL29</f>
        <v>0</v>
      </c>
      <c r="RKD6" s="243">
        <f>'Inbound SOS &amp; EOD'!RGM29</f>
        <v>0</v>
      </c>
      <c r="RKE6" s="243">
        <f>'Inbound SOS &amp; EOD'!RGN29</f>
        <v>0</v>
      </c>
      <c r="RKF6" s="243">
        <f>'Inbound SOS &amp; EOD'!RGO29</f>
        <v>0</v>
      </c>
      <c r="RKG6" s="243">
        <f>'Inbound SOS &amp; EOD'!RGP29</f>
        <v>0</v>
      </c>
      <c r="RKH6" s="243">
        <f>'Inbound SOS &amp; EOD'!RGQ29</f>
        <v>0</v>
      </c>
      <c r="RKI6" s="243">
        <f>'Inbound SOS &amp; EOD'!RGR29</f>
        <v>0</v>
      </c>
      <c r="RKJ6" s="243">
        <f>'Inbound SOS &amp; EOD'!RGS29</f>
        <v>0</v>
      </c>
      <c r="RKK6" s="243">
        <f>'Inbound SOS &amp; EOD'!RGT29</f>
        <v>0</v>
      </c>
      <c r="RKL6" s="243">
        <f>'Inbound SOS &amp; EOD'!RGU29</f>
        <v>0</v>
      </c>
      <c r="RKM6" s="243">
        <f>'Inbound SOS &amp; EOD'!RGV29</f>
        <v>0</v>
      </c>
      <c r="RKN6" s="243">
        <f>'Inbound SOS &amp; EOD'!RGW29</f>
        <v>0</v>
      </c>
      <c r="RKO6" s="243">
        <f>'Inbound SOS &amp; EOD'!RGX29</f>
        <v>0</v>
      </c>
      <c r="RKP6" s="243">
        <f>'Inbound SOS &amp; EOD'!RGY29</f>
        <v>0</v>
      </c>
      <c r="RKQ6" s="243">
        <f>'Inbound SOS &amp; EOD'!RGZ29</f>
        <v>0</v>
      </c>
      <c r="RKR6" s="243">
        <f>'Inbound SOS &amp; EOD'!RHA29</f>
        <v>0</v>
      </c>
      <c r="RKS6" s="243">
        <f>'Inbound SOS &amp; EOD'!RHB29</f>
        <v>0</v>
      </c>
      <c r="RKT6" s="243">
        <f>'Inbound SOS &amp; EOD'!RHC29</f>
        <v>0</v>
      </c>
      <c r="RKU6" s="243">
        <f>'Inbound SOS &amp; EOD'!RHD29</f>
        <v>0</v>
      </c>
      <c r="RKV6" s="243">
        <f>'Inbound SOS &amp; EOD'!RHE29</f>
        <v>0</v>
      </c>
      <c r="RKW6" s="243">
        <f>'Inbound SOS &amp; EOD'!RHF29</f>
        <v>0</v>
      </c>
      <c r="RKX6" s="243">
        <f>'Inbound SOS &amp; EOD'!RHG29</f>
        <v>0</v>
      </c>
      <c r="RKY6" s="243">
        <f>'Inbound SOS &amp; EOD'!RHH29</f>
        <v>0</v>
      </c>
      <c r="RKZ6" s="243">
        <f>'Inbound SOS &amp; EOD'!RHI29</f>
        <v>0</v>
      </c>
      <c r="RLA6" s="243">
        <f>'Inbound SOS &amp; EOD'!RHJ29</f>
        <v>0</v>
      </c>
      <c r="RLB6" s="243">
        <f>'Inbound SOS &amp; EOD'!RHK29</f>
        <v>0</v>
      </c>
      <c r="RLC6" s="243">
        <f>'Inbound SOS &amp; EOD'!RHL29</f>
        <v>0</v>
      </c>
      <c r="RLD6" s="243">
        <f>'Inbound SOS &amp; EOD'!RHM29</f>
        <v>0</v>
      </c>
      <c r="RLE6" s="243">
        <f>'Inbound SOS &amp; EOD'!RHN29</f>
        <v>0</v>
      </c>
      <c r="RLF6" s="243">
        <f>'Inbound SOS &amp; EOD'!RHO29</f>
        <v>0</v>
      </c>
      <c r="RLG6" s="243">
        <f>'Inbound SOS &amp; EOD'!RHP29</f>
        <v>0</v>
      </c>
      <c r="RLH6" s="243">
        <f>'Inbound SOS &amp; EOD'!RHQ29</f>
        <v>0</v>
      </c>
      <c r="RLI6" s="243">
        <f>'Inbound SOS &amp; EOD'!RHR29</f>
        <v>0</v>
      </c>
      <c r="RLJ6" s="243">
        <f>'Inbound SOS &amp; EOD'!RHS29</f>
        <v>0</v>
      </c>
      <c r="RLK6" s="243">
        <f>'Inbound SOS &amp; EOD'!RHT29</f>
        <v>0</v>
      </c>
      <c r="RLL6" s="243">
        <f>'Inbound SOS &amp; EOD'!RHU29</f>
        <v>0</v>
      </c>
      <c r="RLM6" s="243">
        <f>'Inbound SOS &amp; EOD'!RHV29</f>
        <v>0</v>
      </c>
      <c r="RLN6" s="243">
        <f>'Inbound SOS &amp; EOD'!RHW29</f>
        <v>0</v>
      </c>
      <c r="RLO6" s="243">
        <f>'Inbound SOS &amp; EOD'!RHX29</f>
        <v>0</v>
      </c>
      <c r="RLP6" s="243">
        <f>'Inbound SOS &amp; EOD'!RHY29</f>
        <v>0</v>
      </c>
      <c r="RLQ6" s="243">
        <f>'Inbound SOS &amp; EOD'!RHZ29</f>
        <v>0</v>
      </c>
      <c r="RLR6" s="243">
        <f>'Inbound SOS &amp; EOD'!RIA29</f>
        <v>0</v>
      </c>
      <c r="RLS6" s="243">
        <f>'Inbound SOS &amp; EOD'!RIB29</f>
        <v>0</v>
      </c>
      <c r="RLT6" s="243">
        <f>'Inbound SOS &amp; EOD'!RIC29</f>
        <v>0</v>
      </c>
      <c r="RLU6" s="243">
        <f>'Inbound SOS &amp; EOD'!RID29</f>
        <v>0</v>
      </c>
      <c r="RLV6" s="243">
        <f>'Inbound SOS &amp; EOD'!RIE29</f>
        <v>0</v>
      </c>
      <c r="RLW6" s="243">
        <f>'Inbound SOS &amp; EOD'!RIF29</f>
        <v>0</v>
      </c>
      <c r="RLX6" s="243">
        <f>'Inbound SOS &amp; EOD'!RIG29</f>
        <v>0</v>
      </c>
      <c r="RLY6" s="243">
        <f>'Inbound SOS &amp; EOD'!RIH29</f>
        <v>0</v>
      </c>
      <c r="RLZ6" s="243">
        <f>'Inbound SOS &amp; EOD'!RII29</f>
        <v>0</v>
      </c>
      <c r="RMA6" s="243">
        <f>'Inbound SOS &amp; EOD'!RIJ29</f>
        <v>0</v>
      </c>
      <c r="RMB6" s="243">
        <f>'Inbound SOS &amp; EOD'!RIK29</f>
        <v>0</v>
      </c>
      <c r="RMC6" s="243">
        <f>'Inbound SOS &amp; EOD'!RIL29</f>
        <v>0</v>
      </c>
      <c r="RMD6" s="243">
        <f>'Inbound SOS &amp; EOD'!RIM29</f>
        <v>0</v>
      </c>
      <c r="RME6" s="243">
        <f>'Inbound SOS &amp; EOD'!RIN29</f>
        <v>0</v>
      </c>
      <c r="RMF6" s="243">
        <f>'Inbound SOS &amp; EOD'!RIO29</f>
        <v>0</v>
      </c>
      <c r="RMG6" s="243">
        <f>'Inbound SOS &amp; EOD'!RIP29</f>
        <v>0</v>
      </c>
      <c r="RMH6" s="243">
        <f>'Inbound SOS &amp; EOD'!RIQ29</f>
        <v>0</v>
      </c>
      <c r="RMI6" s="243">
        <f>'Inbound SOS &amp; EOD'!RIR29</f>
        <v>0</v>
      </c>
      <c r="RMJ6" s="243">
        <f>'Inbound SOS &amp; EOD'!RIS29</f>
        <v>0</v>
      </c>
      <c r="RMK6" s="243">
        <f>'Inbound SOS &amp; EOD'!RIT29</f>
        <v>0</v>
      </c>
      <c r="RML6" s="243">
        <f>'Inbound SOS &amp; EOD'!RIU29</f>
        <v>0</v>
      </c>
      <c r="RMM6" s="243">
        <f>'Inbound SOS &amp; EOD'!RIV29</f>
        <v>0</v>
      </c>
      <c r="RMN6" s="243">
        <f>'Inbound SOS &amp; EOD'!RIW29</f>
        <v>0</v>
      </c>
      <c r="RMO6" s="243">
        <f>'Inbound SOS &amp; EOD'!RIX29</f>
        <v>0</v>
      </c>
      <c r="RMP6" s="243">
        <f>'Inbound SOS &amp; EOD'!RIY29</f>
        <v>0</v>
      </c>
      <c r="RMQ6" s="243">
        <f>'Inbound SOS &amp; EOD'!RIZ29</f>
        <v>0</v>
      </c>
      <c r="RMR6" s="243">
        <f>'Inbound SOS &amp; EOD'!RJA29</f>
        <v>0</v>
      </c>
      <c r="RMS6" s="243">
        <f>'Inbound SOS &amp; EOD'!RJB29</f>
        <v>0</v>
      </c>
      <c r="RMT6" s="243">
        <f>'Inbound SOS &amp; EOD'!RJC29</f>
        <v>0</v>
      </c>
      <c r="RMU6" s="243">
        <f>'Inbound SOS &amp; EOD'!RJD29</f>
        <v>0</v>
      </c>
      <c r="RMV6" s="243">
        <f>'Inbound SOS &amp; EOD'!RJE29</f>
        <v>0</v>
      </c>
      <c r="RMW6" s="243">
        <f>'Inbound SOS &amp; EOD'!RJF29</f>
        <v>0</v>
      </c>
      <c r="RMX6" s="243">
        <f>'Inbound SOS &amp; EOD'!RJG29</f>
        <v>0</v>
      </c>
      <c r="RMY6" s="243">
        <f>'Inbound SOS &amp; EOD'!RJH29</f>
        <v>0</v>
      </c>
      <c r="RMZ6" s="243">
        <f>'Inbound SOS &amp; EOD'!RJI29</f>
        <v>0</v>
      </c>
      <c r="RNA6" s="243">
        <f>'Inbound SOS &amp; EOD'!RJJ29</f>
        <v>0</v>
      </c>
      <c r="RNB6" s="243">
        <f>'Inbound SOS &amp; EOD'!RJK29</f>
        <v>0</v>
      </c>
      <c r="RNC6" s="243">
        <f>'Inbound SOS &amp; EOD'!RJL29</f>
        <v>0</v>
      </c>
      <c r="RND6" s="243">
        <f>'Inbound SOS &amp; EOD'!RJM29</f>
        <v>0</v>
      </c>
      <c r="RNE6" s="243">
        <f>'Inbound SOS &amp; EOD'!RJN29</f>
        <v>0</v>
      </c>
      <c r="RNF6" s="243">
        <f>'Inbound SOS &amp; EOD'!RJO29</f>
        <v>0</v>
      </c>
      <c r="RNG6" s="243">
        <f>'Inbound SOS &amp; EOD'!RJP29</f>
        <v>0</v>
      </c>
      <c r="RNH6" s="243">
        <f>'Inbound SOS &amp; EOD'!RJQ29</f>
        <v>0</v>
      </c>
      <c r="RNI6" s="243">
        <f>'Inbound SOS &amp; EOD'!RJR29</f>
        <v>0</v>
      </c>
      <c r="RNJ6" s="243">
        <f>'Inbound SOS &amp; EOD'!RJS29</f>
        <v>0</v>
      </c>
      <c r="RNK6" s="243">
        <f>'Inbound SOS &amp; EOD'!RJT29</f>
        <v>0</v>
      </c>
      <c r="RNL6" s="243">
        <f>'Inbound SOS &amp; EOD'!RJU29</f>
        <v>0</v>
      </c>
      <c r="RNM6" s="243">
        <f>'Inbound SOS &amp; EOD'!RJV29</f>
        <v>0</v>
      </c>
      <c r="RNN6" s="243">
        <f>'Inbound SOS &amp; EOD'!RJW29</f>
        <v>0</v>
      </c>
      <c r="RNO6" s="243">
        <f>'Inbound SOS &amp; EOD'!RJX29</f>
        <v>0</v>
      </c>
      <c r="RNP6" s="243">
        <f>'Inbound SOS &amp; EOD'!RJY29</f>
        <v>0</v>
      </c>
      <c r="RNQ6" s="243">
        <f>'Inbound SOS &amp; EOD'!RJZ29</f>
        <v>0</v>
      </c>
      <c r="RNR6" s="243">
        <f>'Inbound SOS &amp; EOD'!RKA29</f>
        <v>0</v>
      </c>
      <c r="RNS6" s="243">
        <f>'Inbound SOS &amp; EOD'!RKB29</f>
        <v>0</v>
      </c>
      <c r="RNT6" s="243">
        <f>'Inbound SOS &amp; EOD'!RKC29</f>
        <v>0</v>
      </c>
      <c r="RNU6" s="243">
        <f>'Inbound SOS &amp; EOD'!RKD29</f>
        <v>0</v>
      </c>
      <c r="RNV6" s="243">
        <f>'Inbound SOS &amp; EOD'!RKE29</f>
        <v>0</v>
      </c>
      <c r="RNW6" s="243">
        <f>'Inbound SOS &amp; EOD'!RKF29</f>
        <v>0</v>
      </c>
      <c r="RNX6" s="243">
        <f>'Inbound SOS &amp; EOD'!RKG29</f>
        <v>0</v>
      </c>
      <c r="RNY6" s="243">
        <f>'Inbound SOS &amp; EOD'!RKH29</f>
        <v>0</v>
      </c>
      <c r="RNZ6" s="243">
        <f>'Inbound SOS &amp; EOD'!RKI29</f>
        <v>0</v>
      </c>
      <c r="ROA6" s="243">
        <f>'Inbound SOS &amp; EOD'!RKJ29</f>
        <v>0</v>
      </c>
      <c r="ROB6" s="243">
        <f>'Inbound SOS &amp; EOD'!RKK29</f>
        <v>0</v>
      </c>
      <c r="ROC6" s="243">
        <f>'Inbound SOS &amp; EOD'!RKL29</f>
        <v>0</v>
      </c>
      <c r="ROD6" s="243">
        <f>'Inbound SOS &amp; EOD'!RKM29</f>
        <v>0</v>
      </c>
      <c r="ROE6" s="243">
        <f>'Inbound SOS &amp; EOD'!RKN29</f>
        <v>0</v>
      </c>
      <c r="ROF6" s="243">
        <f>'Inbound SOS &amp; EOD'!RKO29</f>
        <v>0</v>
      </c>
      <c r="ROG6" s="243">
        <f>'Inbound SOS &amp; EOD'!RKP29</f>
        <v>0</v>
      </c>
      <c r="ROH6" s="243">
        <f>'Inbound SOS &amp; EOD'!RKQ29</f>
        <v>0</v>
      </c>
      <c r="ROI6" s="243">
        <f>'Inbound SOS &amp; EOD'!RKR29</f>
        <v>0</v>
      </c>
      <c r="ROJ6" s="243">
        <f>'Inbound SOS &amp; EOD'!RKS29</f>
        <v>0</v>
      </c>
      <c r="ROK6" s="243">
        <f>'Inbound SOS &amp; EOD'!RKT29</f>
        <v>0</v>
      </c>
      <c r="ROL6" s="243">
        <f>'Inbound SOS &amp; EOD'!RKU29</f>
        <v>0</v>
      </c>
      <c r="ROM6" s="243">
        <f>'Inbound SOS &amp; EOD'!RKV29</f>
        <v>0</v>
      </c>
      <c r="RON6" s="243">
        <f>'Inbound SOS &amp; EOD'!RKW29</f>
        <v>0</v>
      </c>
      <c r="ROO6" s="243">
        <f>'Inbound SOS &amp; EOD'!RKX29</f>
        <v>0</v>
      </c>
      <c r="ROP6" s="243">
        <f>'Inbound SOS &amp; EOD'!RKY29</f>
        <v>0</v>
      </c>
      <c r="ROQ6" s="243">
        <f>'Inbound SOS &amp; EOD'!RKZ29</f>
        <v>0</v>
      </c>
      <c r="ROR6" s="243">
        <f>'Inbound SOS &amp; EOD'!RLA29</f>
        <v>0</v>
      </c>
      <c r="ROS6" s="243">
        <f>'Inbound SOS &amp; EOD'!RLB29</f>
        <v>0</v>
      </c>
      <c r="ROT6" s="243">
        <f>'Inbound SOS &amp; EOD'!RLC29</f>
        <v>0</v>
      </c>
      <c r="ROU6" s="243">
        <f>'Inbound SOS &amp; EOD'!RLD29</f>
        <v>0</v>
      </c>
      <c r="ROV6" s="243">
        <f>'Inbound SOS &amp; EOD'!RLE29</f>
        <v>0</v>
      </c>
      <c r="ROW6" s="243">
        <f>'Inbound SOS &amp; EOD'!RLF29</f>
        <v>0</v>
      </c>
      <c r="ROX6" s="243">
        <f>'Inbound SOS &amp; EOD'!RLG29</f>
        <v>0</v>
      </c>
      <c r="ROY6" s="243">
        <f>'Inbound SOS &amp; EOD'!RLH29</f>
        <v>0</v>
      </c>
      <c r="ROZ6" s="243">
        <f>'Inbound SOS &amp; EOD'!RLI29</f>
        <v>0</v>
      </c>
      <c r="RPA6" s="243">
        <f>'Inbound SOS &amp; EOD'!RLJ29</f>
        <v>0</v>
      </c>
      <c r="RPB6" s="243">
        <f>'Inbound SOS &amp; EOD'!RLK29</f>
        <v>0</v>
      </c>
      <c r="RPC6" s="243">
        <f>'Inbound SOS &amp; EOD'!RLL29</f>
        <v>0</v>
      </c>
      <c r="RPD6" s="243">
        <f>'Inbound SOS &amp; EOD'!RLM29</f>
        <v>0</v>
      </c>
      <c r="RPE6" s="243">
        <f>'Inbound SOS &amp; EOD'!RLN29</f>
        <v>0</v>
      </c>
      <c r="RPF6" s="243">
        <f>'Inbound SOS &amp; EOD'!RLO29</f>
        <v>0</v>
      </c>
      <c r="RPG6" s="243">
        <f>'Inbound SOS &amp; EOD'!RLP29</f>
        <v>0</v>
      </c>
      <c r="RPH6" s="243">
        <f>'Inbound SOS &amp; EOD'!RLQ29</f>
        <v>0</v>
      </c>
      <c r="RPI6" s="243">
        <f>'Inbound SOS &amp; EOD'!RLR29</f>
        <v>0</v>
      </c>
      <c r="RPJ6" s="243">
        <f>'Inbound SOS &amp; EOD'!RLS29</f>
        <v>0</v>
      </c>
      <c r="RPK6" s="243">
        <f>'Inbound SOS &amp; EOD'!RLT29</f>
        <v>0</v>
      </c>
      <c r="RPL6" s="243">
        <f>'Inbound SOS &amp; EOD'!RLU29</f>
        <v>0</v>
      </c>
      <c r="RPM6" s="243">
        <f>'Inbound SOS &amp; EOD'!RLV29</f>
        <v>0</v>
      </c>
      <c r="RPN6" s="243">
        <f>'Inbound SOS &amp; EOD'!RLW29</f>
        <v>0</v>
      </c>
      <c r="RPO6" s="243">
        <f>'Inbound SOS &amp; EOD'!RLX29</f>
        <v>0</v>
      </c>
      <c r="RPP6" s="243">
        <f>'Inbound SOS &amp; EOD'!RLY29</f>
        <v>0</v>
      </c>
      <c r="RPQ6" s="243">
        <f>'Inbound SOS &amp; EOD'!RLZ29</f>
        <v>0</v>
      </c>
      <c r="RPR6" s="243">
        <f>'Inbound SOS &amp; EOD'!RMA29</f>
        <v>0</v>
      </c>
      <c r="RPS6" s="243">
        <f>'Inbound SOS &amp; EOD'!RMB29</f>
        <v>0</v>
      </c>
      <c r="RPT6" s="243">
        <f>'Inbound SOS &amp; EOD'!RMC29</f>
        <v>0</v>
      </c>
      <c r="RPU6" s="243">
        <f>'Inbound SOS &amp; EOD'!RMD29</f>
        <v>0</v>
      </c>
      <c r="RPV6" s="243">
        <f>'Inbound SOS &amp; EOD'!RME29</f>
        <v>0</v>
      </c>
      <c r="RPW6" s="243">
        <f>'Inbound SOS &amp; EOD'!RMF29</f>
        <v>0</v>
      </c>
      <c r="RPX6" s="243">
        <f>'Inbound SOS &amp; EOD'!RMG29</f>
        <v>0</v>
      </c>
      <c r="RPY6" s="243">
        <f>'Inbound SOS &amp; EOD'!RMH29</f>
        <v>0</v>
      </c>
      <c r="RPZ6" s="243">
        <f>'Inbound SOS &amp; EOD'!RMI29</f>
        <v>0</v>
      </c>
      <c r="RQA6" s="243">
        <f>'Inbound SOS &amp; EOD'!RMJ29</f>
        <v>0</v>
      </c>
      <c r="RQB6" s="243">
        <f>'Inbound SOS &amp; EOD'!RMK29</f>
        <v>0</v>
      </c>
      <c r="RQC6" s="243">
        <f>'Inbound SOS &amp; EOD'!RML29</f>
        <v>0</v>
      </c>
      <c r="RQD6" s="243">
        <f>'Inbound SOS &amp; EOD'!RMM29</f>
        <v>0</v>
      </c>
      <c r="RQE6" s="243">
        <f>'Inbound SOS &amp; EOD'!RMN29</f>
        <v>0</v>
      </c>
      <c r="RQF6" s="243">
        <f>'Inbound SOS &amp; EOD'!RMO29</f>
        <v>0</v>
      </c>
      <c r="RQG6" s="243">
        <f>'Inbound SOS &amp; EOD'!RMP29</f>
        <v>0</v>
      </c>
      <c r="RQH6" s="243">
        <f>'Inbound SOS &amp; EOD'!RMQ29</f>
        <v>0</v>
      </c>
      <c r="RQI6" s="243">
        <f>'Inbound SOS &amp; EOD'!RMR29</f>
        <v>0</v>
      </c>
      <c r="RQJ6" s="243">
        <f>'Inbound SOS &amp; EOD'!RMS29</f>
        <v>0</v>
      </c>
      <c r="RQK6" s="243">
        <f>'Inbound SOS &amp; EOD'!RMT29</f>
        <v>0</v>
      </c>
      <c r="RQL6" s="243">
        <f>'Inbound SOS &amp; EOD'!RMU29</f>
        <v>0</v>
      </c>
      <c r="RQM6" s="243">
        <f>'Inbound SOS &amp; EOD'!RMV29</f>
        <v>0</v>
      </c>
      <c r="RQN6" s="243">
        <f>'Inbound SOS &amp; EOD'!RMW29</f>
        <v>0</v>
      </c>
      <c r="RQO6" s="243">
        <f>'Inbound SOS &amp; EOD'!RMX29</f>
        <v>0</v>
      </c>
      <c r="RQP6" s="243">
        <f>'Inbound SOS &amp; EOD'!RMY29</f>
        <v>0</v>
      </c>
      <c r="RQQ6" s="243">
        <f>'Inbound SOS &amp; EOD'!RMZ29</f>
        <v>0</v>
      </c>
      <c r="RQR6" s="243">
        <f>'Inbound SOS &amp; EOD'!RNA29</f>
        <v>0</v>
      </c>
      <c r="RQS6" s="243">
        <f>'Inbound SOS &amp; EOD'!RNB29</f>
        <v>0</v>
      </c>
      <c r="RQT6" s="243">
        <f>'Inbound SOS &amp; EOD'!RNC29</f>
        <v>0</v>
      </c>
      <c r="RQU6" s="243">
        <f>'Inbound SOS &amp; EOD'!RND29</f>
        <v>0</v>
      </c>
      <c r="RQV6" s="243">
        <f>'Inbound SOS &amp; EOD'!RNE29</f>
        <v>0</v>
      </c>
      <c r="RQW6" s="243">
        <f>'Inbound SOS &amp; EOD'!RNF29</f>
        <v>0</v>
      </c>
      <c r="RQX6" s="243">
        <f>'Inbound SOS &amp; EOD'!RNG29</f>
        <v>0</v>
      </c>
      <c r="RQY6" s="243">
        <f>'Inbound SOS &amp; EOD'!RNH29</f>
        <v>0</v>
      </c>
      <c r="RQZ6" s="243">
        <f>'Inbound SOS &amp; EOD'!RNI29</f>
        <v>0</v>
      </c>
      <c r="RRA6" s="243">
        <f>'Inbound SOS &amp; EOD'!RNJ29</f>
        <v>0</v>
      </c>
      <c r="RRB6" s="243">
        <f>'Inbound SOS &amp; EOD'!RNK29</f>
        <v>0</v>
      </c>
      <c r="RRC6" s="243">
        <f>'Inbound SOS &amp; EOD'!RNL29</f>
        <v>0</v>
      </c>
      <c r="RRD6" s="243">
        <f>'Inbound SOS &amp; EOD'!RNM29</f>
        <v>0</v>
      </c>
      <c r="RRE6" s="243">
        <f>'Inbound SOS &amp; EOD'!RNN29</f>
        <v>0</v>
      </c>
      <c r="RRF6" s="243">
        <f>'Inbound SOS &amp; EOD'!RNO29</f>
        <v>0</v>
      </c>
      <c r="RRG6" s="243">
        <f>'Inbound SOS &amp; EOD'!RNP29</f>
        <v>0</v>
      </c>
      <c r="RRH6" s="243">
        <f>'Inbound SOS &amp; EOD'!RNQ29</f>
        <v>0</v>
      </c>
      <c r="RRI6" s="243">
        <f>'Inbound SOS &amp; EOD'!RNR29</f>
        <v>0</v>
      </c>
      <c r="RRJ6" s="243">
        <f>'Inbound SOS &amp; EOD'!RNS29</f>
        <v>0</v>
      </c>
      <c r="RRK6" s="243">
        <f>'Inbound SOS &amp; EOD'!RNT29</f>
        <v>0</v>
      </c>
      <c r="RRL6" s="243">
        <f>'Inbound SOS &amp; EOD'!RNU29</f>
        <v>0</v>
      </c>
      <c r="RRM6" s="243">
        <f>'Inbound SOS &amp; EOD'!RNV29</f>
        <v>0</v>
      </c>
      <c r="RRN6" s="243">
        <f>'Inbound SOS &amp; EOD'!RNW29</f>
        <v>0</v>
      </c>
      <c r="RRO6" s="243">
        <f>'Inbound SOS &amp; EOD'!RNX29</f>
        <v>0</v>
      </c>
      <c r="RRP6" s="243">
        <f>'Inbound SOS &amp; EOD'!RNY29</f>
        <v>0</v>
      </c>
      <c r="RRQ6" s="243">
        <f>'Inbound SOS &amp; EOD'!RNZ29</f>
        <v>0</v>
      </c>
      <c r="RRR6" s="243">
        <f>'Inbound SOS &amp; EOD'!ROA29</f>
        <v>0</v>
      </c>
      <c r="RRS6" s="243">
        <f>'Inbound SOS &amp; EOD'!ROB29</f>
        <v>0</v>
      </c>
      <c r="RRT6" s="243">
        <f>'Inbound SOS &amp; EOD'!ROC29</f>
        <v>0</v>
      </c>
      <c r="RRU6" s="243">
        <f>'Inbound SOS &amp; EOD'!ROD29</f>
        <v>0</v>
      </c>
      <c r="RRV6" s="243">
        <f>'Inbound SOS &amp; EOD'!ROE29</f>
        <v>0</v>
      </c>
      <c r="RRW6" s="243">
        <f>'Inbound SOS &amp; EOD'!ROF29</f>
        <v>0</v>
      </c>
      <c r="RRX6" s="243">
        <f>'Inbound SOS &amp; EOD'!ROG29</f>
        <v>0</v>
      </c>
      <c r="RRY6" s="243">
        <f>'Inbound SOS &amp; EOD'!ROH29</f>
        <v>0</v>
      </c>
      <c r="RRZ6" s="243">
        <f>'Inbound SOS &amp; EOD'!ROI29</f>
        <v>0</v>
      </c>
      <c r="RSA6" s="243">
        <f>'Inbound SOS &amp; EOD'!ROJ29</f>
        <v>0</v>
      </c>
      <c r="RSB6" s="243">
        <f>'Inbound SOS &amp; EOD'!ROK29</f>
        <v>0</v>
      </c>
      <c r="RSC6" s="243">
        <f>'Inbound SOS &amp; EOD'!ROL29</f>
        <v>0</v>
      </c>
      <c r="RSD6" s="243">
        <f>'Inbound SOS &amp; EOD'!ROM29</f>
        <v>0</v>
      </c>
      <c r="RSE6" s="243">
        <f>'Inbound SOS &amp; EOD'!RON29</f>
        <v>0</v>
      </c>
      <c r="RSF6" s="243">
        <f>'Inbound SOS &amp; EOD'!ROO29</f>
        <v>0</v>
      </c>
      <c r="RSG6" s="243">
        <f>'Inbound SOS &amp; EOD'!ROP29</f>
        <v>0</v>
      </c>
      <c r="RSH6" s="243">
        <f>'Inbound SOS &amp; EOD'!ROQ29</f>
        <v>0</v>
      </c>
      <c r="RSI6" s="243">
        <f>'Inbound SOS &amp; EOD'!ROR29</f>
        <v>0</v>
      </c>
      <c r="RSJ6" s="243">
        <f>'Inbound SOS &amp; EOD'!ROS29</f>
        <v>0</v>
      </c>
      <c r="RSK6" s="243">
        <f>'Inbound SOS &amp; EOD'!ROT29</f>
        <v>0</v>
      </c>
      <c r="RSL6" s="243">
        <f>'Inbound SOS &amp; EOD'!ROU29</f>
        <v>0</v>
      </c>
      <c r="RSM6" s="243">
        <f>'Inbound SOS &amp; EOD'!ROV29</f>
        <v>0</v>
      </c>
      <c r="RSN6" s="243">
        <f>'Inbound SOS &amp; EOD'!ROW29</f>
        <v>0</v>
      </c>
      <c r="RSO6" s="243">
        <f>'Inbound SOS &amp; EOD'!ROX29</f>
        <v>0</v>
      </c>
      <c r="RSP6" s="243">
        <f>'Inbound SOS &amp; EOD'!ROY29</f>
        <v>0</v>
      </c>
      <c r="RSQ6" s="243">
        <f>'Inbound SOS &amp; EOD'!ROZ29</f>
        <v>0</v>
      </c>
      <c r="RSR6" s="243">
        <f>'Inbound SOS &amp; EOD'!RPA29</f>
        <v>0</v>
      </c>
      <c r="RSS6" s="243">
        <f>'Inbound SOS &amp; EOD'!RPB29</f>
        <v>0</v>
      </c>
      <c r="RST6" s="243">
        <f>'Inbound SOS &amp; EOD'!RPC29</f>
        <v>0</v>
      </c>
      <c r="RSU6" s="243">
        <f>'Inbound SOS &amp; EOD'!RPD29</f>
        <v>0</v>
      </c>
      <c r="RSV6" s="243">
        <f>'Inbound SOS &amp; EOD'!RPE29</f>
        <v>0</v>
      </c>
      <c r="RSW6" s="243">
        <f>'Inbound SOS &amp; EOD'!RPF29</f>
        <v>0</v>
      </c>
      <c r="RSX6" s="243">
        <f>'Inbound SOS &amp; EOD'!RPG29</f>
        <v>0</v>
      </c>
      <c r="RSY6" s="243">
        <f>'Inbound SOS &amp; EOD'!RPH29</f>
        <v>0</v>
      </c>
      <c r="RSZ6" s="243">
        <f>'Inbound SOS &amp; EOD'!RPI29</f>
        <v>0</v>
      </c>
      <c r="RTA6" s="243">
        <f>'Inbound SOS &amp; EOD'!RPJ29</f>
        <v>0</v>
      </c>
      <c r="RTB6" s="243">
        <f>'Inbound SOS &amp; EOD'!RPK29</f>
        <v>0</v>
      </c>
      <c r="RTC6" s="243">
        <f>'Inbound SOS &amp; EOD'!RPL29</f>
        <v>0</v>
      </c>
      <c r="RTD6" s="243">
        <f>'Inbound SOS &amp; EOD'!RPM29</f>
        <v>0</v>
      </c>
      <c r="RTE6" s="243">
        <f>'Inbound SOS &amp; EOD'!RPN29</f>
        <v>0</v>
      </c>
      <c r="RTF6" s="243">
        <f>'Inbound SOS &amp; EOD'!RPO29</f>
        <v>0</v>
      </c>
      <c r="RTG6" s="243">
        <f>'Inbound SOS &amp; EOD'!RPP29</f>
        <v>0</v>
      </c>
      <c r="RTH6" s="243">
        <f>'Inbound SOS &amp; EOD'!RPQ29</f>
        <v>0</v>
      </c>
      <c r="RTI6" s="243">
        <f>'Inbound SOS &amp; EOD'!RPR29</f>
        <v>0</v>
      </c>
      <c r="RTJ6" s="243">
        <f>'Inbound SOS &amp; EOD'!RPS29</f>
        <v>0</v>
      </c>
      <c r="RTK6" s="243">
        <f>'Inbound SOS &amp; EOD'!RPT29</f>
        <v>0</v>
      </c>
      <c r="RTL6" s="243">
        <f>'Inbound SOS &amp; EOD'!RPU29</f>
        <v>0</v>
      </c>
      <c r="RTM6" s="243">
        <f>'Inbound SOS &amp; EOD'!RPV29</f>
        <v>0</v>
      </c>
      <c r="RTN6" s="243">
        <f>'Inbound SOS &amp; EOD'!RPW29</f>
        <v>0</v>
      </c>
      <c r="RTO6" s="243">
        <f>'Inbound SOS &amp; EOD'!RPX29</f>
        <v>0</v>
      </c>
      <c r="RTP6" s="243">
        <f>'Inbound SOS &amp; EOD'!RPY29</f>
        <v>0</v>
      </c>
      <c r="RTQ6" s="243">
        <f>'Inbound SOS &amp; EOD'!RPZ29</f>
        <v>0</v>
      </c>
      <c r="RTR6" s="243">
        <f>'Inbound SOS &amp; EOD'!RQA29</f>
        <v>0</v>
      </c>
      <c r="RTS6" s="243">
        <f>'Inbound SOS &amp; EOD'!RQB29</f>
        <v>0</v>
      </c>
      <c r="RTT6" s="243">
        <f>'Inbound SOS &amp; EOD'!RQC29</f>
        <v>0</v>
      </c>
      <c r="RTU6" s="243">
        <f>'Inbound SOS &amp; EOD'!RQD29</f>
        <v>0</v>
      </c>
      <c r="RTV6" s="243">
        <f>'Inbound SOS &amp; EOD'!RQE29</f>
        <v>0</v>
      </c>
      <c r="RTW6" s="243">
        <f>'Inbound SOS &amp; EOD'!RQF29</f>
        <v>0</v>
      </c>
      <c r="RTX6" s="243">
        <f>'Inbound SOS &amp; EOD'!RQG29</f>
        <v>0</v>
      </c>
      <c r="RTY6" s="243">
        <f>'Inbound SOS &amp; EOD'!RQH29</f>
        <v>0</v>
      </c>
      <c r="RTZ6" s="243">
        <f>'Inbound SOS &amp; EOD'!RQI29</f>
        <v>0</v>
      </c>
      <c r="RUA6" s="243">
        <f>'Inbound SOS &amp; EOD'!RQJ29</f>
        <v>0</v>
      </c>
      <c r="RUB6" s="243">
        <f>'Inbound SOS &amp; EOD'!RQK29</f>
        <v>0</v>
      </c>
      <c r="RUC6" s="243">
        <f>'Inbound SOS &amp; EOD'!RQL29</f>
        <v>0</v>
      </c>
      <c r="RUD6" s="243">
        <f>'Inbound SOS &amp; EOD'!RQM29</f>
        <v>0</v>
      </c>
      <c r="RUE6" s="243">
        <f>'Inbound SOS &amp; EOD'!RQN29</f>
        <v>0</v>
      </c>
      <c r="RUF6" s="243">
        <f>'Inbound SOS &amp; EOD'!RQO29</f>
        <v>0</v>
      </c>
      <c r="RUG6" s="243">
        <f>'Inbound SOS &amp; EOD'!RQP29</f>
        <v>0</v>
      </c>
      <c r="RUH6" s="243">
        <f>'Inbound SOS &amp; EOD'!RQQ29</f>
        <v>0</v>
      </c>
      <c r="RUI6" s="243">
        <f>'Inbound SOS &amp; EOD'!RQR29</f>
        <v>0</v>
      </c>
      <c r="RUJ6" s="243">
        <f>'Inbound SOS &amp; EOD'!RQS29</f>
        <v>0</v>
      </c>
      <c r="RUK6" s="243">
        <f>'Inbound SOS &amp; EOD'!RQT29</f>
        <v>0</v>
      </c>
      <c r="RUL6" s="243">
        <f>'Inbound SOS &amp; EOD'!RQU29</f>
        <v>0</v>
      </c>
      <c r="RUM6" s="243">
        <f>'Inbound SOS &amp; EOD'!RQV29</f>
        <v>0</v>
      </c>
      <c r="RUN6" s="243">
        <f>'Inbound SOS &amp; EOD'!RQW29</f>
        <v>0</v>
      </c>
      <c r="RUO6" s="243">
        <f>'Inbound SOS &amp; EOD'!RQX29</f>
        <v>0</v>
      </c>
      <c r="RUP6" s="243">
        <f>'Inbound SOS &amp; EOD'!RQY29</f>
        <v>0</v>
      </c>
      <c r="RUQ6" s="243">
        <f>'Inbound SOS &amp; EOD'!RQZ29</f>
        <v>0</v>
      </c>
      <c r="RUR6" s="243">
        <f>'Inbound SOS &amp; EOD'!RRA29</f>
        <v>0</v>
      </c>
      <c r="RUS6" s="243">
        <f>'Inbound SOS &amp; EOD'!RRB29</f>
        <v>0</v>
      </c>
      <c r="RUT6" s="243">
        <f>'Inbound SOS &amp; EOD'!RRC29</f>
        <v>0</v>
      </c>
      <c r="RUU6" s="243">
        <f>'Inbound SOS &amp; EOD'!RRD29</f>
        <v>0</v>
      </c>
      <c r="RUV6" s="243">
        <f>'Inbound SOS &amp; EOD'!RRE29</f>
        <v>0</v>
      </c>
      <c r="RUW6" s="243">
        <f>'Inbound SOS &amp; EOD'!RRF29</f>
        <v>0</v>
      </c>
      <c r="RUX6" s="243">
        <f>'Inbound SOS &amp; EOD'!RRG29</f>
        <v>0</v>
      </c>
      <c r="RUY6" s="243">
        <f>'Inbound SOS &amp; EOD'!RRH29</f>
        <v>0</v>
      </c>
      <c r="RUZ6" s="243">
        <f>'Inbound SOS &amp; EOD'!RRI29</f>
        <v>0</v>
      </c>
      <c r="RVA6" s="243">
        <f>'Inbound SOS &amp; EOD'!RRJ29</f>
        <v>0</v>
      </c>
      <c r="RVB6" s="243">
        <f>'Inbound SOS &amp; EOD'!RRK29</f>
        <v>0</v>
      </c>
      <c r="RVC6" s="243">
        <f>'Inbound SOS &amp; EOD'!RRL29</f>
        <v>0</v>
      </c>
      <c r="RVD6" s="243">
        <f>'Inbound SOS &amp; EOD'!RRM29</f>
        <v>0</v>
      </c>
      <c r="RVE6" s="243">
        <f>'Inbound SOS &amp; EOD'!RRN29</f>
        <v>0</v>
      </c>
      <c r="RVF6" s="243">
        <f>'Inbound SOS &amp; EOD'!RRO29</f>
        <v>0</v>
      </c>
      <c r="RVG6" s="243">
        <f>'Inbound SOS &amp; EOD'!RRP29</f>
        <v>0</v>
      </c>
      <c r="RVH6" s="243">
        <f>'Inbound SOS &amp; EOD'!RRQ29</f>
        <v>0</v>
      </c>
      <c r="RVI6" s="243">
        <f>'Inbound SOS &amp; EOD'!RRR29</f>
        <v>0</v>
      </c>
      <c r="RVJ6" s="243">
        <f>'Inbound SOS &amp; EOD'!RRS29</f>
        <v>0</v>
      </c>
      <c r="RVK6" s="243">
        <f>'Inbound SOS &amp; EOD'!RRT29</f>
        <v>0</v>
      </c>
      <c r="RVL6" s="243">
        <f>'Inbound SOS &amp; EOD'!RRU29</f>
        <v>0</v>
      </c>
      <c r="RVM6" s="243">
        <f>'Inbound SOS &amp; EOD'!RRV29</f>
        <v>0</v>
      </c>
      <c r="RVN6" s="243">
        <f>'Inbound SOS &amp; EOD'!RRW29</f>
        <v>0</v>
      </c>
      <c r="RVO6" s="243">
        <f>'Inbound SOS &amp; EOD'!RRX29</f>
        <v>0</v>
      </c>
      <c r="RVP6" s="243">
        <f>'Inbound SOS &amp; EOD'!RRY29</f>
        <v>0</v>
      </c>
      <c r="RVQ6" s="243">
        <f>'Inbound SOS &amp; EOD'!RRZ29</f>
        <v>0</v>
      </c>
      <c r="RVR6" s="243">
        <f>'Inbound SOS &amp; EOD'!RSA29</f>
        <v>0</v>
      </c>
      <c r="RVS6" s="243">
        <f>'Inbound SOS &amp; EOD'!RSB29</f>
        <v>0</v>
      </c>
      <c r="RVT6" s="243">
        <f>'Inbound SOS &amp; EOD'!RSC29</f>
        <v>0</v>
      </c>
      <c r="RVU6" s="243">
        <f>'Inbound SOS &amp; EOD'!RSD29</f>
        <v>0</v>
      </c>
      <c r="RVV6" s="243">
        <f>'Inbound SOS &amp; EOD'!RSE29</f>
        <v>0</v>
      </c>
      <c r="RVW6" s="243">
        <f>'Inbound SOS &amp; EOD'!RSF29</f>
        <v>0</v>
      </c>
      <c r="RVX6" s="243">
        <f>'Inbound SOS &amp; EOD'!RSG29</f>
        <v>0</v>
      </c>
      <c r="RVY6" s="243">
        <f>'Inbound SOS &amp; EOD'!RSH29</f>
        <v>0</v>
      </c>
      <c r="RVZ6" s="243">
        <f>'Inbound SOS &amp; EOD'!RSI29</f>
        <v>0</v>
      </c>
      <c r="RWA6" s="243">
        <f>'Inbound SOS &amp; EOD'!RSJ29</f>
        <v>0</v>
      </c>
      <c r="RWB6" s="243">
        <f>'Inbound SOS &amp; EOD'!RSK29</f>
        <v>0</v>
      </c>
      <c r="RWC6" s="243">
        <f>'Inbound SOS &amp; EOD'!RSL29</f>
        <v>0</v>
      </c>
      <c r="RWD6" s="243">
        <f>'Inbound SOS &amp; EOD'!RSM29</f>
        <v>0</v>
      </c>
      <c r="RWE6" s="243">
        <f>'Inbound SOS &amp; EOD'!RSN29</f>
        <v>0</v>
      </c>
      <c r="RWF6" s="243">
        <f>'Inbound SOS &amp; EOD'!RSO29</f>
        <v>0</v>
      </c>
      <c r="RWG6" s="243">
        <f>'Inbound SOS &amp; EOD'!RSP29</f>
        <v>0</v>
      </c>
      <c r="RWH6" s="243">
        <f>'Inbound SOS &amp; EOD'!RSQ29</f>
        <v>0</v>
      </c>
      <c r="RWI6" s="243">
        <f>'Inbound SOS &amp; EOD'!RSR29</f>
        <v>0</v>
      </c>
      <c r="RWJ6" s="243">
        <f>'Inbound SOS &amp; EOD'!RSS29</f>
        <v>0</v>
      </c>
      <c r="RWK6" s="243">
        <f>'Inbound SOS &amp; EOD'!RST29</f>
        <v>0</v>
      </c>
      <c r="RWL6" s="243">
        <f>'Inbound SOS &amp; EOD'!RSU29</f>
        <v>0</v>
      </c>
      <c r="RWM6" s="243">
        <f>'Inbound SOS &amp; EOD'!RSV29</f>
        <v>0</v>
      </c>
      <c r="RWN6" s="243">
        <f>'Inbound SOS &amp; EOD'!RSW29</f>
        <v>0</v>
      </c>
      <c r="RWO6" s="243">
        <f>'Inbound SOS &amp; EOD'!RSX29</f>
        <v>0</v>
      </c>
      <c r="RWP6" s="243">
        <f>'Inbound SOS &amp; EOD'!RSY29</f>
        <v>0</v>
      </c>
      <c r="RWQ6" s="243">
        <f>'Inbound SOS &amp; EOD'!RSZ29</f>
        <v>0</v>
      </c>
      <c r="RWR6" s="243">
        <f>'Inbound SOS &amp; EOD'!RTA29</f>
        <v>0</v>
      </c>
      <c r="RWS6" s="243">
        <f>'Inbound SOS &amp; EOD'!RTB29</f>
        <v>0</v>
      </c>
      <c r="RWT6" s="243">
        <f>'Inbound SOS &amp; EOD'!RTC29</f>
        <v>0</v>
      </c>
      <c r="RWU6" s="243">
        <f>'Inbound SOS &amp; EOD'!RTD29</f>
        <v>0</v>
      </c>
      <c r="RWV6" s="243">
        <f>'Inbound SOS &amp; EOD'!RTE29</f>
        <v>0</v>
      </c>
      <c r="RWW6" s="243">
        <f>'Inbound SOS &amp; EOD'!RTF29</f>
        <v>0</v>
      </c>
      <c r="RWX6" s="243">
        <f>'Inbound SOS &amp; EOD'!RTG29</f>
        <v>0</v>
      </c>
      <c r="RWY6" s="243">
        <f>'Inbound SOS &amp; EOD'!RTH29</f>
        <v>0</v>
      </c>
      <c r="RWZ6" s="243">
        <f>'Inbound SOS &amp; EOD'!RTI29</f>
        <v>0</v>
      </c>
      <c r="RXA6" s="243">
        <f>'Inbound SOS &amp; EOD'!RTJ29</f>
        <v>0</v>
      </c>
      <c r="RXB6" s="243">
        <f>'Inbound SOS &amp; EOD'!RTK29</f>
        <v>0</v>
      </c>
      <c r="RXC6" s="243">
        <f>'Inbound SOS &amp; EOD'!RTL29</f>
        <v>0</v>
      </c>
      <c r="RXD6" s="243">
        <f>'Inbound SOS &amp; EOD'!RTM29</f>
        <v>0</v>
      </c>
      <c r="RXE6" s="243">
        <f>'Inbound SOS &amp; EOD'!RTN29</f>
        <v>0</v>
      </c>
      <c r="RXF6" s="243">
        <f>'Inbound SOS &amp; EOD'!RTO29</f>
        <v>0</v>
      </c>
      <c r="RXG6" s="243">
        <f>'Inbound SOS &amp; EOD'!RTP29</f>
        <v>0</v>
      </c>
      <c r="RXH6" s="243">
        <f>'Inbound SOS &amp; EOD'!RTQ29</f>
        <v>0</v>
      </c>
      <c r="RXI6" s="243">
        <f>'Inbound SOS &amp; EOD'!RTR29</f>
        <v>0</v>
      </c>
      <c r="RXJ6" s="243">
        <f>'Inbound SOS &amp; EOD'!RTS29</f>
        <v>0</v>
      </c>
      <c r="RXK6" s="243">
        <f>'Inbound SOS &amp; EOD'!RTT29</f>
        <v>0</v>
      </c>
      <c r="RXL6" s="243">
        <f>'Inbound SOS &amp; EOD'!RTU29</f>
        <v>0</v>
      </c>
      <c r="RXM6" s="243">
        <f>'Inbound SOS &amp; EOD'!RTV29</f>
        <v>0</v>
      </c>
      <c r="RXN6" s="243">
        <f>'Inbound SOS &amp; EOD'!RTW29</f>
        <v>0</v>
      </c>
      <c r="RXO6" s="243">
        <f>'Inbound SOS &amp; EOD'!RTX29</f>
        <v>0</v>
      </c>
      <c r="RXP6" s="243">
        <f>'Inbound SOS &amp; EOD'!RTY29</f>
        <v>0</v>
      </c>
      <c r="RXQ6" s="243">
        <f>'Inbound SOS &amp; EOD'!RTZ29</f>
        <v>0</v>
      </c>
      <c r="RXR6" s="243">
        <f>'Inbound SOS &amp; EOD'!RUA29</f>
        <v>0</v>
      </c>
      <c r="RXS6" s="243">
        <f>'Inbound SOS &amp; EOD'!RUB29</f>
        <v>0</v>
      </c>
      <c r="RXT6" s="243">
        <f>'Inbound SOS &amp; EOD'!RUC29</f>
        <v>0</v>
      </c>
      <c r="RXU6" s="243">
        <f>'Inbound SOS &amp; EOD'!RUD29</f>
        <v>0</v>
      </c>
      <c r="RXV6" s="243">
        <f>'Inbound SOS &amp; EOD'!RUE29</f>
        <v>0</v>
      </c>
      <c r="RXW6" s="243">
        <f>'Inbound SOS &amp; EOD'!RUF29</f>
        <v>0</v>
      </c>
      <c r="RXX6" s="243">
        <f>'Inbound SOS &amp; EOD'!RUG29</f>
        <v>0</v>
      </c>
      <c r="RXY6" s="243">
        <f>'Inbound SOS &amp; EOD'!RUH29</f>
        <v>0</v>
      </c>
      <c r="RXZ6" s="243">
        <f>'Inbound SOS &amp; EOD'!RUI29</f>
        <v>0</v>
      </c>
      <c r="RYA6" s="243">
        <f>'Inbound SOS &amp; EOD'!RUJ29</f>
        <v>0</v>
      </c>
      <c r="RYB6" s="243">
        <f>'Inbound SOS &amp; EOD'!RUK29</f>
        <v>0</v>
      </c>
      <c r="RYC6" s="243">
        <f>'Inbound SOS &amp; EOD'!RUL29</f>
        <v>0</v>
      </c>
      <c r="RYD6" s="243">
        <f>'Inbound SOS &amp; EOD'!RUM29</f>
        <v>0</v>
      </c>
      <c r="RYE6" s="243">
        <f>'Inbound SOS &amp; EOD'!RUN29</f>
        <v>0</v>
      </c>
      <c r="RYF6" s="243">
        <f>'Inbound SOS &amp; EOD'!RUO29</f>
        <v>0</v>
      </c>
      <c r="RYG6" s="243">
        <f>'Inbound SOS &amp; EOD'!RUP29</f>
        <v>0</v>
      </c>
      <c r="RYH6" s="243">
        <f>'Inbound SOS &amp; EOD'!RUQ29</f>
        <v>0</v>
      </c>
      <c r="RYI6" s="243">
        <f>'Inbound SOS &amp; EOD'!RUR29</f>
        <v>0</v>
      </c>
      <c r="RYJ6" s="243">
        <f>'Inbound SOS &amp; EOD'!RUS29</f>
        <v>0</v>
      </c>
      <c r="RYK6" s="243">
        <f>'Inbound SOS &amp; EOD'!RUT29</f>
        <v>0</v>
      </c>
      <c r="RYL6" s="243">
        <f>'Inbound SOS &amp; EOD'!RUU29</f>
        <v>0</v>
      </c>
      <c r="RYM6" s="243">
        <f>'Inbound SOS &amp; EOD'!RUV29</f>
        <v>0</v>
      </c>
      <c r="RYN6" s="243">
        <f>'Inbound SOS &amp; EOD'!RUW29</f>
        <v>0</v>
      </c>
      <c r="RYO6" s="243">
        <f>'Inbound SOS &amp; EOD'!RUX29</f>
        <v>0</v>
      </c>
      <c r="RYP6" s="243">
        <f>'Inbound SOS &amp; EOD'!RUY29</f>
        <v>0</v>
      </c>
      <c r="RYQ6" s="243">
        <f>'Inbound SOS &amp; EOD'!RUZ29</f>
        <v>0</v>
      </c>
      <c r="RYR6" s="243">
        <f>'Inbound SOS &amp; EOD'!RVA29</f>
        <v>0</v>
      </c>
      <c r="RYS6" s="243">
        <f>'Inbound SOS &amp; EOD'!RVB29</f>
        <v>0</v>
      </c>
      <c r="RYT6" s="243">
        <f>'Inbound SOS &amp; EOD'!RVC29</f>
        <v>0</v>
      </c>
      <c r="RYU6" s="243">
        <f>'Inbound SOS &amp; EOD'!RVD29</f>
        <v>0</v>
      </c>
      <c r="RYV6" s="243">
        <f>'Inbound SOS &amp; EOD'!RVE29</f>
        <v>0</v>
      </c>
      <c r="RYW6" s="243">
        <f>'Inbound SOS &amp; EOD'!RVF29</f>
        <v>0</v>
      </c>
      <c r="RYX6" s="243">
        <f>'Inbound SOS &amp; EOD'!RVG29</f>
        <v>0</v>
      </c>
      <c r="RYY6" s="243">
        <f>'Inbound SOS &amp; EOD'!RVH29</f>
        <v>0</v>
      </c>
      <c r="RYZ6" s="243">
        <f>'Inbound SOS &amp; EOD'!RVI29</f>
        <v>0</v>
      </c>
      <c r="RZA6" s="243">
        <f>'Inbound SOS &amp; EOD'!RVJ29</f>
        <v>0</v>
      </c>
      <c r="RZB6" s="243">
        <f>'Inbound SOS &amp; EOD'!RVK29</f>
        <v>0</v>
      </c>
      <c r="RZC6" s="243">
        <f>'Inbound SOS &amp; EOD'!RVL29</f>
        <v>0</v>
      </c>
      <c r="RZD6" s="243">
        <f>'Inbound SOS &amp; EOD'!RVM29</f>
        <v>0</v>
      </c>
      <c r="RZE6" s="243">
        <f>'Inbound SOS &amp; EOD'!RVN29</f>
        <v>0</v>
      </c>
      <c r="RZF6" s="243">
        <f>'Inbound SOS &amp; EOD'!RVO29</f>
        <v>0</v>
      </c>
      <c r="RZG6" s="243">
        <f>'Inbound SOS &amp; EOD'!RVP29</f>
        <v>0</v>
      </c>
      <c r="RZH6" s="243">
        <f>'Inbound SOS &amp; EOD'!RVQ29</f>
        <v>0</v>
      </c>
      <c r="RZI6" s="243">
        <f>'Inbound SOS &amp; EOD'!RVR29</f>
        <v>0</v>
      </c>
      <c r="RZJ6" s="243">
        <f>'Inbound SOS &amp; EOD'!RVS29</f>
        <v>0</v>
      </c>
      <c r="RZK6" s="243">
        <f>'Inbound SOS &amp; EOD'!RVT29</f>
        <v>0</v>
      </c>
      <c r="RZL6" s="243">
        <f>'Inbound SOS &amp; EOD'!RVU29</f>
        <v>0</v>
      </c>
      <c r="RZM6" s="243">
        <f>'Inbound SOS &amp; EOD'!RVV29</f>
        <v>0</v>
      </c>
      <c r="RZN6" s="243">
        <f>'Inbound SOS &amp; EOD'!RVW29</f>
        <v>0</v>
      </c>
      <c r="RZO6" s="243">
        <f>'Inbound SOS &amp; EOD'!RVX29</f>
        <v>0</v>
      </c>
      <c r="RZP6" s="243">
        <f>'Inbound SOS &amp; EOD'!RVY29</f>
        <v>0</v>
      </c>
      <c r="RZQ6" s="243">
        <f>'Inbound SOS &amp; EOD'!RVZ29</f>
        <v>0</v>
      </c>
      <c r="RZR6" s="243">
        <f>'Inbound SOS &amp; EOD'!RWA29</f>
        <v>0</v>
      </c>
      <c r="RZS6" s="243">
        <f>'Inbound SOS &amp; EOD'!RWB29</f>
        <v>0</v>
      </c>
      <c r="RZT6" s="243">
        <f>'Inbound SOS &amp; EOD'!RWC29</f>
        <v>0</v>
      </c>
      <c r="RZU6" s="243">
        <f>'Inbound SOS &amp; EOD'!RWD29</f>
        <v>0</v>
      </c>
      <c r="RZV6" s="243">
        <f>'Inbound SOS &amp; EOD'!RWE29</f>
        <v>0</v>
      </c>
      <c r="RZW6" s="243">
        <f>'Inbound SOS &amp; EOD'!RWF29</f>
        <v>0</v>
      </c>
      <c r="RZX6" s="243">
        <f>'Inbound SOS &amp; EOD'!RWG29</f>
        <v>0</v>
      </c>
      <c r="RZY6" s="243">
        <f>'Inbound SOS &amp; EOD'!RWH29</f>
        <v>0</v>
      </c>
      <c r="RZZ6" s="243">
        <f>'Inbound SOS &amp; EOD'!RWI29</f>
        <v>0</v>
      </c>
      <c r="SAA6" s="243">
        <f>'Inbound SOS &amp; EOD'!RWJ29</f>
        <v>0</v>
      </c>
      <c r="SAB6" s="243">
        <f>'Inbound SOS &amp; EOD'!RWK29</f>
        <v>0</v>
      </c>
      <c r="SAC6" s="243">
        <f>'Inbound SOS &amp; EOD'!RWL29</f>
        <v>0</v>
      </c>
      <c r="SAD6" s="243">
        <f>'Inbound SOS &amp; EOD'!RWM29</f>
        <v>0</v>
      </c>
      <c r="SAE6" s="243">
        <f>'Inbound SOS &amp; EOD'!RWN29</f>
        <v>0</v>
      </c>
      <c r="SAF6" s="243">
        <f>'Inbound SOS &amp; EOD'!RWO29</f>
        <v>0</v>
      </c>
      <c r="SAG6" s="243">
        <f>'Inbound SOS &amp; EOD'!RWP29</f>
        <v>0</v>
      </c>
      <c r="SAH6" s="243">
        <f>'Inbound SOS &amp; EOD'!RWQ29</f>
        <v>0</v>
      </c>
      <c r="SAI6" s="243">
        <f>'Inbound SOS &amp; EOD'!RWR29</f>
        <v>0</v>
      </c>
      <c r="SAJ6" s="243">
        <f>'Inbound SOS &amp; EOD'!RWS29</f>
        <v>0</v>
      </c>
      <c r="SAK6" s="243">
        <f>'Inbound SOS &amp; EOD'!RWT29</f>
        <v>0</v>
      </c>
      <c r="SAL6" s="243">
        <f>'Inbound SOS &amp; EOD'!RWU29</f>
        <v>0</v>
      </c>
      <c r="SAM6" s="243">
        <f>'Inbound SOS &amp; EOD'!RWV29</f>
        <v>0</v>
      </c>
      <c r="SAN6" s="243">
        <f>'Inbound SOS &amp; EOD'!RWW29</f>
        <v>0</v>
      </c>
      <c r="SAO6" s="243">
        <f>'Inbound SOS &amp; EOD'!RWX29</f>
        <v>0</v>
      </c>
      <c r="SAP6" s="243">
        <f>'Inbound SOS &amp; EOD'!RWY29</f>
        <v>0</v>
      </c>
      <c r="SAQ6" s="243">
        <f>'Inbound SOS &amp; EOD'!RWZ29</f>
        <v>0</v>
      </c>
      <c r="SAR6" s="243">
        <f>'Inbound SOS &amp; EOD'!RXA29</f>
        <v>0</v>
      </c>
      <c r="SAS6" s="243">
        <f>'Inbound SOS &amp; EOD'!RXB29</f>
        <v>0</v>
      </c>
      <c r="SAT6" s="243">
        <f>'Inbound SOS &amp; EOD'!RXC29</f>
        <v>0</v>
      </c>
      <c r="SAU6" s="243">
        <f>'Inbound SOS &amp; EOD'!RXD29</f>
        <v>0</v>
      </c>
      <c r="SAV6" s="243">
        <f>'Inbound SOS &amp; EOD'!RXE29</f>
        <v>0</v>
      </c>
      <c r="SAW6" s="243">
        <f>'Inbound SOS &amp; EOD'!RXF29</f>
        <v>0</v>
      </c>
      <c r="SAX6" s="243">
        <f>'Inbound SOS &amp; EOD'!RXG29</f>
        <v>0</v>
      </c>
      <c r="SAY6" s="243">
        <f>'Inbound SOS &amp; EOD'!RXH29</f>
        <v>0</v>
      </c>
      <c r="SAZ6" s="243">
        <f>'Inbound SOS &amp; EOD'!RXI29</f>
        <v>0</v>
      </c>
      <c r="SBA6" s="243">
        <f>'Inbound SOS &amp; EOD'!RXJ29</f>
        <v>0</v>
      </c>
      <c r="SBB6" s="243">
        <f>'Inbound SOS &amp; EOD'!RXK29</f>
        <v>0</v>
      </c>
      <c r="SBC6" s="243">
        <f>'Inbound SOS &amp; EOD'!RXL29</f>
        <v>0</v>
      </c>
      <c r="SBD6" s="243">
        <f>'Inbound SOS &amp; EOD'!RXM29</f>
        <v>0</v>
      </c>
      <c r="SBE6" s="243">
        <f>'Inbound SOS &amp; EOD'!RXN29</f>
        <v>0</v>
      </c>
      <c r="SBF6" s="243">
        <f>'Inbound SOS &amp; EOD'!RXO29</f>
        <v>0</v>
      </c>
      <c r="SBG6" s="243">
        <f>'Inbound SOS &amp; EOD'!RXP29</f>
        <v>0</v>
      </c>
      <c r="SBH6" s="243">
        <f>'Inbound SOS &amp; EOD'!RXQ29</f>
        <v>0</v>
      </c>
      <c r="SBI6" s="243">
        <f>'Inbound SOS &amp; EOD'!RXR29</f>
        <v>0</v>
      </c>
      <c r="SBJ6" s="243">
        <f>'Inbound SOS &amp; EOD'!RXS29</f>
        <v>0</v>
      </c>
      <c r="SBK6" s="243">
        <f>'Inbound SOS &amp; EOD'!RXT29</f>
        <v>0</v>
      </c>
      <c r="SBL6" s="243">
        <f>'Inbound SOS &amp; EOD'!RXU29</f>
        <v>0</v>
      </c>
      <c r="SBM6" s="243">
        <f>'Inbound SOS &amp; EOD'!RXV29</f>
        <v>0</v>
      </c>
      <c r="SBN6" s="243">
        <f>'Inbound SOS &amp; EOD'!RXW29</f>
        <v>0</v>
      </c>
      <c r="SBO6" s="243">
        <f>'Inbound SOS &amp; EOD'!RXX29</f>
        <v>0</v>
      </c>
      <c r="SBP6" s="243">
        <f>'Inbound SOS &amp; EOD'!RXY29</f>
        <v>0</v>
      </c>
      <c r="SBQ6" s="243">
        <f>'Inbound SOS &amp; EOD'!RXZ29</f>
        <v>0</v>
      </c>
      <c r="SBR6" s="243">
        <f>'Inbound SOS &amp; EOD'!RYA29</f>
        <v>0</v>
      </c>
      <c r="SBS6" s="243">
        <f>'Inbound SOS &amp; EOD'!RYB29</f>
        <v>0</v>
      </c>
      <c r="SBT6" s="243">
        <f>'Inbound SOS &amp; EOD'!RYC29</f>
        <v>0</v>
      </c>
      <c r="SBU6" s="243">
        <f>'Inbound SOS &amp; EOD'!RYD29</f>
        <v>0</v>
      </c>
      <c r="SBV6" s="243">
        <f>'Inbound SOS &amp; EOD'!RYE29</f>
        <v>0</v>
      </c>
      <c r="SBW6" s="243">
        <f>'Inbound SOS &amp; EOD'!RYF29</f>
        <v>0</v>
      </c>
      <c r="SBX6" s="243">
        <f>'Inbound SOS &amp; EOD'!RYG29</f>
        <v>0</v>
      </c>
      <c r="SBY6" s="243">
        <f>'Inbound SOS &amp; EOD'!RYH29</f>
        <v>0</v>
      </c>
      <c r="SBZ6" s="243">
        <f>'Inbound SOS &amp; EOD'!RYI29</f>
        <v>0</v>
      </c>
      <c r="SCA6" s="243">
        <f>'Inbound SOS &amp; EOD'!RYJ29</f>
        <v>0</v>
      </c>
      <c r="SCB6" s="243">
        <f>'Inbound SOS &amp; EOD'!RYK29</f>
        <v>0</v>
      </c>
      <c r="SCC6" s="243">
        <f>'Inbound SOS &amp; EOD'!RYL29</f>
        <v>0</v>
      </c>
      <c r="SCD6" s="243">
        <f>'Inbound SOS &amp; EOD'!RYM29</f>
        <v>0</v>
      </c>
      <c r="SCE6" s="243">
        <f>'Inbound SOS &amp; EOD'!RYN29</f>
        <v>0</v>
      </c>
      <c r="SCF6" s="243">
        <f>'Inbound SOS &amp; EOD'!RYO29</f>
        <v>0</v>
      </c>
      <c r="SCG6" s="243">
        <f>'Inbound SOS &amp; EOD'!RYP29</f>
        <v>0</v>
      </c>
      <c r="SCH6" s="243">
        <f>'Inbound SOS &amp; EOD'!RYQ29</f>
        <v>0</v>
      </c>
      <c r="SCI6" s="243">
        <f>'Inbound SOS &amp; EOD'!RYR29</f>
        <v>0</v>
      </c>
      <c r="SCJ6" s="243">
        <f>'Inbound SOS &amp; EOD'!RYS29</f>
        <v>0</v>
      </c>
      <c r="SCK6" s="243">
        <f>'Inbound SOS &amp; EOD'!RYT29</f>
        <v>0</v>
      </c>
      <c r="SCL6" s="243">
        <f>'Inbound SOS &amp; EOD'!RYU29</f>
        <v>0</v>
      </c>
      <c r="SCM6" s="243">
        <f>'Inbound SOS &amp; EOD'!RYV29</f>
        <v>0</v>
      </c>
      <c r="SCN6" s="243">
        <f>'Inbound SOS &amp; EOD'!RYW29</f>
        <v>0</v>
      </c>
      <c r="SCO6" s="243">
        <f>'Inbound SOS &amp; EOD'!RYX29</f>
        <v>0</v>
      </c>
      <c r="SCP6" s="243">
        <f>'Inbound SOS &amp; EOD'!RYY29</f>
        <v>0</v>
      </c>
      <c r="SCQ6" s="243">
        <f>'Inbound SOS &amp; EOD'!RYZ29</f>
        <v>0</v>
      </c>
      <c r="SCR6" s="243">
        <f>'Inbound SOS &amp; EOD'!RZA29</f>
        <v>0</v>
      </c>
      <c r="SCS6" s="243">
        <f>'Inbound SOS &amp; EOD'!RZB29</f>
        <v>0</v>
      </c>
      <c r="SCT6" s="243">
        <f>'Inbound SOS &amp; EOD'!RZC29</f>
        <v>0</v>
      </c>
      <c r="SCU6" s="243">
        <f>'Inbound SOS &amp; EOD'!RZD29</f>
        <v>0</v>
      </c>
      <c r="SCV6" s="243">
        <f>'Inbound SOS &amp; EOD'!RZE29</f>
        <v>0</v>
      </c>
      <c r="SCW6" s="243">
        <f>'Inbound SOS &amp; EOD'!RZF29</f>
        <v>0</v>
      </c>
      <c r="SCX6" s="243">
        <f>'Inbound SOS &amp; EOD'!RZG29</f>
        <v>0</v>
      </c>
      <c r="SCY6" s="243">
        <f>'Inbound SOS &amp; EOD'!RZH29</f>
        <v>0</v>
      </c>
      <c r="SCZ6" s="243">
        <f>'Inbound SOS &amp; EOD'!RZI29</f>
        <v>0</v>
      </c>
      <c r="SDA6" s="243">
        <f>'Inbound SOS &amp; EOD'!RZJ29</f>
        <v>0</v>
      </c>
      <c r="SDB6" s="243">
        <f>'Inbound SOS &amp; EOD'!RZK29</f>
        <v>0</v>
      </c>
      <c r="SDC6" s="243">
        <f>'Inbound SOS &amp; EOD'!RZL29</f>
        <v>0</v>
      </c>
      <c r="SDD6" s="243">
        <f>'Inbound SOS &amp; EOD'!RZM29</f>
        <v>0</v>
      </c>
      <c r="SDE6" s="243">
        <f>'Inbound SOS &amp; EOD'!RZN29</f>
        <v>0</v>
      </c>
      <c r="SDF6" s="243">
        <f>'Inbound SOS &amp; EOD'!RZO29</f>
        <v>0</v>
      </c>
      <c r="SDG6" s="243">
        <f>'Inbound SOS &amp; EOD'!RZP29</f>
        <v>0</v>
      </c>
      <c r="SDH6" s="243">
        <f>'Inbound SOS &amp; EOD'!RZQ29</f>
        <v>0</v>
      </c>
      <c r="SDI6" s="243">
        <f>'Inbound SOS &amp; EOD'!RZR29</f>
        <v>0</v>
      </c>
      <c r="SDJ6" s="243">
        <f>'Inbound SOS &amp; EOD'!RZS29</f>
        <v>0</v>
      </c>
      <c r="SDK6" s="243">
        <f>'Inbound SOS &amp; EOD'!RZT29</f>
        <v>0</v>
      </c>
      <c r="SDL6" s="243">
        <f>'Inbound SOS &amp; EOD'!RZU29</f>
        <v>0</v>
      </c>
      <c r="SDM6" s="243">
        <f>'Inbound SOS &amp; EOD'!RZV29</f>
        <v>0</v>
      </c>
      <c r="SDN6" s="243">
        <f>'Inbound SOS &amp; EOD'!RZW29</f>
        <v>0</v>
      </c>
      <c r="SDO6" s="243">
        <f>'Inbound SOS &amp; EOD'!RZX29</f>
        <v>0</v>
      </c>
      <c r="SDP6" s="243">
        <f>'Inbound SOS &amp; EOD'!RZY29</f>
        <v>0</v>
      </c>
      <c r="SDQ6" s="243">
        <f>'Inbound SOS &amp; EOD'!RZZ29</f>
        <v>0</v>
      </c>
      <c r="SDR6" s="243">
        <f>'Inbound SOS &amp; EOD'!SAA29</f>
        <v>0</v>
      </c>
      <c r="SDS6" s="243">
        <f>'Inbound SOS &amp; EOD'!SAB29</f>
        <v>0</v>
      </c>
      <c r="SDT6" s="243">
        <f>'Inbound SOS &amp; EOD'!SAC29</f>
        <v>0</v>
      </c>
      <c r="SDU6" s="243">
        <f>'Inbound SOS &amp; EOD'!SAD29</f>
        <v>0</v>
      </c>
      <c r="SDV6" s="243">
        <f>'Inbound SOS &amp; EOD'!SAE29</f>
        <v>0</v>
      </c>
      <c r="SDW6" s="243">
        <f>'Inbound SOS &amp; EOD'!SAF29</f>
        <v>0</v>
      </c>
      <c r="SDX6" s="243">
        <f>'Inbound SOS &amp; EOD'!SAG29</f>
        <v>0</v>
      </c>
      <c r="SDY6" s="243">
        <f>'Inbound SOS &amp; EOD'!SAH29</f>
        <v>0</v>
      </c>
      <c r="SDZ6" s="243">
        <f>'Inbound SOS &amp; EOD'!SAI29</f>
        <v>0</v>
      </c>
      <c r="SEA6" s="243">
        <f>'Inbound SOS &amp; EOD'!SAJ29</f>
        <v>0</v>
      </c>
      <c r="SEB6" s="243">
        <f>'Inbound SOS &amp; EOD'!SAK29</f>
        <v>0</v>
      </c>
      <c r="SEC6" s="243">
        <f>'Inbound SOS &amp; EOD'!SAL29</f>
        <v>0</v>
      </c>
      <c r="SED6" s="243">
        <f>'Inbound SOS &amp; EOD'!SAM29</f>
        <v>0</v>
      </c>
      <c r="SEE6" s="243">
        <f>'Inbound SOS &amp; EOD'!SAN29</f>
        <v>0</v>
      </c>
      <c r="SEF6" s="243">
        <f>'Inbound SOS &amp; EOD'!SAO29</f>
        <v>0</v>
      </c>
      <c r="SEG6" s="243">
        <f>'Inbound SOS &amp; EOD'!SAP29</f>
        <v>0</v>
      </c>
      <c r="SEH6" s="243">
        <f>'Inbound SOS &amp; EOD'!SAQ29</f>
        <v>0</v>
      </c>
      <c r="SEI6" s="243">
        <f>'Inbound SOS &amp; EOD'!SAR29</f>
        <v>0</v>
      </c>
      <c r="SEJ6" s="243">
        <f>'Inbound SOS &amp; EOD'!SAS29</f>
        <v>0</v>
      </c>
      <c r="SEK6" s="243">
        <f>'Inbound SOS &amp; EOD'!SAT29</f>
        <v>0</v>
      </c>
      <c r="SEL6" s="243">
        <f>'Inbound SOS &amp; EOD'!SAU29</f>
        <v>0</v>
      </c>
      <c r="SEM6" s="243">
        <f>'Inbound SOS &amp; EOD'!SAV29</f>
        <v>0</v>
      </c>
      <c r="SEN6" s="243">
        <f>'Inbound SOS &amp; EOD'!SAW29</f>
        <v>0</v>
      </c>
      <c r="SEO6" s="243">
        <f>'Inbound SOS &amp; EOD'!SAX29</f>
        <v>0</v>
      </c>
      <c r="SEP6" s="243">
        <f>'Inbound SOS &amp; EOD'!SAY29</f>
        <v>0</v>
      </c>
      <c r="SEQ6" s="243">
        <f>'Inbound SOS &amp; EOD'!SAZ29</f>
        <v>0</v>
      </c>
      <c r="SER6" s="243">
        <f>'Inbound SOS &amp; EOD'!SBA29</f>
        <v>0</v>
      </c>
      <c r="SES6" s="243">
        <f>'Inbound SOS &amp; EOD'!SBB29</f>
        <v>0</v>
      </c>
      <c r="SET6" s="243">
        <f>'Inbound SOS &amp; EOD'!SBC29</f>
        <v>0</v>
      </c>
      <c r="SEU6" s="243">
        <f>'Inbound SOS &amp; EOD'!SBD29</f>
        <v>0</v>
      </c>
      <c r="SEV6" s="243">
        <f>'Inbound SOS &amp; EOD'!SBE29</f>
        <v>0</v>
      </c>
      <c r="SEW6" s="243">
        <f>'Inbound SOS &amp; EOD'!SBF29</f>
        <v>0</v>
      </c>
      <c r="SEX6" s="243">
        <f>'Inbound SOS &amp; EOD'!SBG29</f>
        <v>0</v>
      </c>
      <c r="SEY6" s="243">
        <f>'Inbound SOS &amp; EOD'!SBH29</f>
        <v>0</v>
      </c>
      <c r="SEZ6" s="243">
        <f>'Inbound SOS &amp; EOD'!SBI29</f>
        <v>0</v>
      </c>
      <c r="SFA6" s="243">
        <f>'Inbound SOS &amp; EOD'!SBJ29</f>
        <v>0</v>
      </c>
      <c r="SFB6" s="243">
        <f>'Inbound SOS &amp; EOD'!SBK29</f>
        <v>0</v>
      </c>
      <c r="SFC6" s="243">
        <f>'Inbound SOS &amp; EOD'!SBL29</f>
        <v>0</v>
      </c>
      <c r="SFD6" s="243">
        <f>'Inbound SOS &amp; EOD'!SBM29</f>
        <v>0</v>
      </c>
      <c r="SFE6" s="243">
        <f>'Inbound SOS &amp; EOD'!SBN29</f>
        <v>0</v>
      </c>
      <c r="SFF6" s="243">
        <f>'Inbound SOS &amp; EOD'!SBO29</f>
        <v>0</v>
      </c>
      <c r="SFG6" s="243">
        <f>'Inbound SOS &amp; EOD'!SBP29</f>
        <v>0</v>
      </c>
      <c r="SFH6" s="243">
        <f>'Inbound SOS &amp; EOD'!SBQ29</f>
        <v>0</v>
      </c>
      <c r="SFI6" s="243">
        <f>'Inbound SOS &amp; EOD'!SBR29</f>
        <v>0</v>
      </c>
      <c r="SFJ6" s="243">
        <f>'Inbound SOS &amp; EOD'!SBS29</f>
        <v>0</v>
      </c>
      <c r="SFK6" s="243">
        <f>'Inbound SOS &amp; EOD'!SBT29</f>
        <v>0</v>
      </c>
      <c r="SFL6" s="243">
        <f>'Inbound SOS &amp; EOD'!SBU29</f>
        <v>0</v>
      </c>
      <c r="SFM6" s="243">
        <f>'Inbound SOS &amp; EOD'!SBV29</f>
        <v>0</v>
      </c>
      <c r="SFN6" s="243">
        <f>'Inbound SOS &amp; EOD'!SBW29</f>
        <v>0</v>
      </c>
      <c r="SFO6" s="243">
        <f>'Inbound SOS &amp; EOD'!SBX29</f>
        <v>0</v>
      </c>
      <c r="SFP6" s="243">
        <f>'Inbound SOS &amp; EOD'!SBY29</f>
        <v>0</v>
      </c>
      <c r="SFQ6" s="243">
        <f>'Inbound SOS &amp; EOD'!SBZ29</f>
        <v>0</v>
      </c>
      <c r="SFR6" s="243">
        <f>'Inbound SOS &amp; EOD'!SCA29</f>
        <v>0</v>
      </c>
      <c r="SFS6" s="243">
        <f>'Inbound SOS &amp; EOD'!SCB29</f>
        <v>0</v>
      </c>
      <c r="SFT6" s="243">
        <f>'Inbound SOS &amp; EOD'!SCC29</f>
        <v>0</v>
      </c>
      <c r="SFU6" s="243">
        <f>'Inbound SOS &amp; EOD'!SCD29</f>
        <v>0</v>
      </c>
      <c r="SFV6" s="243">
        <f>'Inbound SOS &amp; EOD'!SCE29</f>
        <v>0</v>
      </c>
      <c r="SFW6" s="243">
        <f>'Inbound SOS &amp; EOD'!SCF29</f>
        <v>0</v>
      </c>
      <c r="SFX6" s="243">
        <f>'Inbound SOS &amp; EOD'!SCG29</f>
        <v>0</v>
      </c>
      <c r="SFY6" s="243">
        <f>'Inbound SOS &amp; EOD'!SCH29</f>
        <v>0</v>
      </c>
      <c r="SFZ6" s="243">
        <f>'Inbound SOS &amp; EOD'!SCI29</f>
        <v>0</v>
      </c>
      <c r="SGA6" s="243">
        <f>'Inbound SOS &amp; EOD'!SCJ29</f>
        <v>0</v>
      </c>
      <c r="SGB6" s="243">
        <f>'Inbound SOS &amp; EOD'!SCK29</f>
        <v>0</v>
      </c>
      <c r="SGC6" s="243">
        <f>'Inbound SOS &amp; EOD'!SCL29</f>
        <v>0</v>
      </c>
      <c r="SGD6" s="243">
        <f>'Inbound SOS &amp; EOD'!SCM29</f>
        <v>0</v>
      </c>
      <c r="SGE6" s="243">
        <f>'Inbound SOS &amp; EOD'!SCN29</f>
        <v>0</v>
      </c>
      <c r="SGF6" s="243">
        <f>'Inbound SOS &amp; EOD'!SCO29</f>
        <v>0</v>
      </c>
      <c r="SGG6" s="243">
        <f>'Inbound SOS &amp; EOD'!SCP29</f>
        <v>0</v>
      </c>
      <c r="SGH6" s="243">
        <f>'Inbound SOS &amp; EOD'!SCQ29</f>
        <v>0</v>
      </c>
      <c r="SGI6" s="243">
        <f>'Inbound SOS &amp; EOD'!SCR29</f>
        <v>0</v>
      </c>
      <c r="SGJ6" s="243">
        <f>'Inbound SOS &amp; EOD'!SCS29</f>
        <v>0</v>
      </c>
      <c r="SGK6" s="243">
        <f>'Inbound SOS &amp; EOD'!SCT29</f>
        <v>0</v>
      </c>
      <c r="SGL6" s="243">
        <f>'Inbound SOS &amp; EOD'!SCU29</f>
        <v>0</v>
      </c>
      <c r="SGM6" s="243">
        <f>'Inbound SOS &amp; EOD'!SCV29</f>
        <v>0</v>
      </c>
      <c r="SGN6" s="243">
        <f>'Inbound SOS &amp; EOD'!SCW29</f>
        <v>0</v>
      </c>
      <c r="SGO6" s="243">
        <f>'Inbound SOS &amp; EOD'!SCX29</f>
        <v>0</v>
      </c>
      <c r="SGP6" s="243">
        <f>'Inbound SOS &amp; EOD'!SCY29</f>
        <v>0</v>
      </c>
      <c r="SGQ6" s="243">
        <f>'Inbound SOS &amp; EOD'!SCZ29</f>
        <v>0</v>
      </c>
      <c r="SGR6" s="243">
        <f>'Inbound SOS &amp; EOD'!SDA29</f>
        <v>0</v>
      </c>
      <c r="SGS6" s="243">
        <f>'Inbound SOS &amp; EOD'!SDB29</f>
        <v>0</v>
      </c>
      <c r="SGT6" s="243">
        <f>'Inbound SOS &amp; EOD'!SDC29</f>
        <v>0</v>
      </c>
      <c r="SGU6" s="243">
        <f>'Inbound SOS &amp; EOD'!SDD29</f>
        <v>0</v>
      </c>
      <c r="SGV6" s="243">
        <f>'Inbound SOS &amp; EOD'!SDE29</f>
        <v>0</v>
      </c>
      <c r="SGW6" s="243">
        <f>'Inbound SOS &amp; EOD'!SDF29</f>
        <v>0</v>
      </c>
      <c r="SGX6" s="243">
        <f>'Inbound SOS &amp; EOD'!SDG29</f>
        <v>0</v>
      </c>
      <c r="SGY6" s="243">
        <f>'Inbound SOS &amp; EOD'!SDH29</f>
        <v>0</v>
      </c>
      <c r="SGZ6" s="243">
        <f>'Inbound SOS &amp; EOD'!SDI29</f>
        <v>0</v>
      </c>
      <c r="SHA6" s="243">
        <f>'Inbound SOS &amp; EOD'!SDJ29</f>
        <v>0</v>
      </c>
      <c r="SHB6" s="243">
        <f>'Inbound SOS &amp; EOD'!SDK29</f>
        <v>0</v>
      </c>
      <c r="SHC6" s="243">
        <f>'Inbound SOS &amp; EOD'!SDL29</f>
        <v>0</v>
      </c>
      <c r="SHD6" s="243">
        <f>'Inbound SOS &amp; EOD'!SDM29</f>
        <v>0</v>
      </c>
      <c r="SHE6" s="243">
        <f>'Inbound SOS &amp; EOD'!SDN29</f>
        <v>0</v>
      </c>
      <c r="SHF6" s="243">
        <f>'Inbound SOS &amp; EOD'!SDO29</f>
        <v>0</v>
      </c>
      <c r="SHG6" s="243">
        <f>'Inbound SOS &amp; EOD'!SDP29</f>
        <v>0</v>
      </c>
      <c r="SHH6" s="243">
        <f>'Inbound SOS &amp; EOD'!SDQ29</f>
        <v>0</v>
      </c>
      <c r="SHI6" s="243">
        <f>'Inbound SOS &amp; EOD'!SDR29</f>
        <v>0</v>
      </c>
      <c r="SHJ6" s="243">
        <f>'Inbound SOS &amp; EOD'!SDS29</f>
        <v>0</v>
      </c>
      <c r="SHK6" s="243">
        <f>'Inbound SOS &amp; EOD'!SDT29</f>
        <v>0</v>
      </c>
      <c r="SHL6" s="243">
        <f>'Inbound SOS &amp; EOD'!SDU29</f>
        <v>0</v>
      </c>
      <c r="SHM6" s="243">
        <f>'Inbound SOS &amp; EOD'!SDV29</f>
        <v>0</v>
      </c>
      <c r="SHN6" s="243">
        <f>'Inbound SOS &amp; EOD'!SDW29</f>
        <v>0</v>
      </c>
      <c r="SHO6" s="243">
        <f>'Inbound SOS &amp; EOD'!SDX29</f>
        <v>0</v>
      </c>
      <c r="SHP6" s="243">
        <f>'Inbound SOS &amp; EOD'!SDY29</f>
        <v>0</v>
      </c>
      <c r="SHQ6" s="243">
        <f>'Inbound SOS &amp; EOD'!SDZ29</f>
        <v>0</v>
      </c>
      <c r="SHR6" s="243">
        <f>'Inbound SOS &amp; EOD'!SEA29</f>
        <v>0</v>
      </c>
      <c r="SHS6" s="243">
        <f>'Inbound SOS &amp; EOD'!SEB29</f>
        <v>0</v>
      </c>
      <c r="SHT6" s="243">
        <f>'Inbound SOS &amp; EOD'!SEC29</f>
        <v>0</v>
      </c>
      <c r="SHU6" s="243">
        <f>'Inbound SOS &amp; EOD'!SED29</f>
        <v>0</v>
      </c>
      <c r="SHV6" s="243">
        <f>'Inbound SOS &amp; EOD'!SEE29</f>
        <v>0</v>
      </c>
      <c r="SHW6" s="243">
        <f>'Inbound SOS &amp; EOD'!SEF29</f>
        <v>0</v>
      </c>
      <c r="SHX6" s="243">
        <f>'Inbound SOS &amp; EOD'!SEG29</f>
        <v>0</v>
      </c>
      <c r="SHY6" s="243">
        <f>'Inbound SOS &amp; EOD'!SEH29</f>
        <v>0</v>
      </c>
      <c r="SHZ6" s="243">
        <f>'Inbound SOS &amp; EOD'!SEI29</f>
        <v>0</v>
      </c>
      <c r="SIA6" s="243">
        <f>'Inbound SOS &amp; EOD'!SEJ29</f>
        <v>0</v>
      </c>
      <c r="SIB6" s="243">
        <f>'Inbound SOS &amp; EOD'!SEK29</f>
        <v>0</v>
      </c>
      <c r="SIC6" s="243">
        <f>'Inbound SOS &amp; EOD'!SEL29</f>
        <v>0</v>
      </c>
      <c r="SID6" s="243">
        <f>'Inbound SOS &amp; EOD'!SEM29</f>
        <v>0</v>
      </c>
      <c r="SIE6" s="243">
        <f>'Inbound SOS &amp; EOD'!SEN29</f>
        <v>0</v>
      </c>
      <c r="SIF6" s="243">
        <f>'Inbound SOS &amp; EOD'!SEO29</f>
        <v>0</v>
      </c>
      <c r="SIG6" s="243">
        <f>'Inbound SOS &amp; EOD'!SEP29</f>
        <v>0</v>
      </c>
      <c r="SIH6" s="243">
        <f>'Inbound SOS &amp; EOD'!SEQ29</f>
        <v>0</v>
      </c>
      <c r="SII6" s="243">
        <f>'Inbound SOS &amp; EOD'!SER29</f>
        <v>0</v>
      </c>
      <c r="SIJ6" s="243">
        <f>'Inbound SOS &amp; EOD'!SES29</f>
        <v>0</v>
      </c>
      <c r="SIK6" s="243">
        <f>'Inbound SOS &amp; EOD'!SET29</f>
        <v>0</v>
      </c>
      <c r="SIL6" s="243">
        <f>'Inbound SOS &amp; EOD'!SEU29</f>
        <v>0</v>
      </c>
      <c r="SIM6" s="243">
        <f>'Inbound SOS &amp; EOD'!SEV29</f>
        <v>0</v>
      </c>
      <c r="SIN6" s="243">
        <f>'Inbound SOS &amp; EOD'!SEW29</f>
        <v>0</v>
      </c>
      <c r="SIO6" s="243">
        <f>'Inbound SOS &amp; EOD'!SEX29</f>
        <v>0</v>
      </c>
      <c r="SIP6" s="243">
        <f>'Inbound SOS &amp; EOD'!SEY29</f>
        <v>0</v>
      </c>
      <c r="SIQ6" s="243">
        <f>'Inbound SOS &amp; EOD'!SEZ29</f>
        <v>0</v>
      </c>
      <c r="SIR6" s="243">
        <f>'Inbound SOS &amp; EOD'!SFA29</f>
        <v>0</v>
      </c>
      <c r="SIS6" s="243">
        <f>'Inbound SOS &amp; EOD'!SFB29</f>
        <v>0</v>
      </c>
      <c r="SIT6" s="243">
        <f>'Inbound SOS &amp; EOD'!SFC29</f>
        <v>0</v>
      </c>
      <c r="SIU6" s="243">
        <f>'Inbound SOS &amp; EOD'!SFD29</f>
        <v>0</v>
      </c>
      <c r="SIV6" s="243">
        <f>'Inbound SOS &amp; EOD'!SFE29</f>
        <v>0</v>
      </c>
      <c r="SIW6" s="243">
        <f>'Inbound SOS &amp; EOD'!SFF29</f>
        <v>0</v>
      </c>
      <c r="SIX6" s="243">
        <f>'Inbound SOS &amp; EOD'!SFG29</f>
        <v>0</v>
      </c>
      <c r="SIY6" s="243">
        <f>'Inbound SOS &amp; EOD'!SFH29</f>
        <v>0</v>
      </c>
      <c r="SIZ6" s="243">
        <f>'Inbound SOS &amp; EOD'!SFI29</f>
        <v>0</v>
      </c>
      <c r="SJA6" s="243">
        <f>'Inbound SOS &amp; EOD'!SFJ29</f>
        <v>0</v>
      </c>
      <c r="SJB6" s="243">
        <f>'Inbound SOS &amp; EOD'!SFK29</f>
        <v>0</v>
      </c>
      <c r="SJC6" s="243">
        <f>'Inbound SOS &amp; EOD'!SFL29</f>
        <v>0</v>
      </c>
      <c r="SJD6" s="243">
        <f>'Inbound SOS &amp; EOD'!SFM29</f>
        <v>0</v>
      </c>
      <c r="SJE6" s="243">
        <f>'Inbound SOS &amp; EOD'!SFN29</f>
        <v>0</v>
      </c>
      <c r="SJF6" s="243">
        <f>'Inbound SOS &amp; EOD'!SFO29</f>
        <v>0</v>
      </c>
      <c r="SJG6" s="243">
        <f>'Inbound SOS &amp; EOD'!SFP29</f>
        <v>0</v>
      </c>
      <c r="SJH6" s="243">
        <f>'Inbound SOS &amp; EOD'!SFQ29</f>
        <v>0</v>
      </c>
      <c r="SJI6" s="243">
        <f>'Inbound SOS &amp; EOD'!SFR29</f>
        <v>0</v>
      </c>
      <c r="SJJ6" s="243">
        <f>'Inbound SOS &amp; EOD'!SFS29</f>
        <v>0</v>
      </c>
      <c r="SJK6" s="243">
        <f>'Inbound SOS &amp; EOD'!SFT29</f>
        <v>0</v>
      </c>
      <c r="SJL6" s="243">
        <f>'Inbound SOS &amp; EOD'!SFU29</f>
        <v>0</v>
      </c>
      <c r="SJM6" s="243">
        <f>'Inbound SOS &amp; EOD'!SFV29</f>
        <v>0</v>
      </c>
      <c r="SJN6" s="243">
        <f>'Inbound SOS &amp; EOD'!SFW29</f>
        <v>0</v>
      </c>
      <c r="SJO6" s="243">
        <f>'Inbound SOS &amp; EOD'!SFX29</f>
        <v>0</v>
      </c>
      <c r="SJP6" s="243">
        <f>'Inbound SOS &amp; EOD'!SFY29</f>
        <v>0</v>
      </c>
      <c r="SJQ6" s="243">
        <f>'Inbound SOS &amp; EOD'!SFZ29</f>
        <v>0</v>
      </c>
      <c r="SJR6" s="243">
        <f>'Inbound SOS &amp; EOD'!SGA29</f>
        <v>0</v>
      </c>
      <c r="SJS6" s="243">
        <f>'Inbound SOS &amp; EOD'!SGB29</f>
        <v>0</v>
      </c>
      <c r="SJT6" s="243">
        <f>'Inbound SOS &amp; EOD'!SGC29</f>
        <v>0</v>
      </c>
      <c r="SJU6" s="243">
        <f>'Inbound SOS &amp; EOD'!SGD29</f>
        <v>0</v>
      </c>
      <c r="SJV6" s="243">
        <f>'Inbound SOS &amp; EOD'!SGE29</f>
        <v>0</v>
      </c>
      <c r="SJW6" s="243">
        <f>'Inbound SOS &amp; EOD'!SGF29</f>
        <v>0</v>
      </c>
      <c r="SJX6" s="243">
        <f>'Inbound SOS &amp; EOD'!SGG29</f>
        <v>0</v>
      </c>
      <c r="SJY6" s="243">
        <f>'Inbound SOS &amp; EOD'!SGH29</f>
        <v>0</v>
      </c>
      <c r="SJZ6" s="243">
        <f>'Inbound SOS &amp; EOD'!SGI29</f>
        <v>0</v>
      </c>
      <c r="SKA6" s="243">
        <f>'Inbound SOS &amp; EOD'!SGJ29</f>
        <v>0</v>
      </c>
      <c r="SKB6" s="243">
        <f>'Inbound SOS &amp; EOD'!SGK29</f>
        <v>0</v>
      </c>
      <c r="SKC6" s="243">
        <f>'Inbound SOS &amp; EOD'!SGL29</f>
        <v>0</v>
      </c>
      <c r="SKD6" s="243">
        <f>'Inbound SOS &amp; EOD'!SGM29</f>
        <v>0</v>
      </c>
      <c r="SKE6" s="243">
        <f>'Inbound SOS &amp; EOD'!SGN29</f>
        <v>0</v>
      </c>
      <c r="SKF6" s="243">
        <f>'Inbound SOS &amp; EOD'!SGO29</f>
        <v>0</v>
      </c>
      <c r="SKG6" s="243">
        <f>'Inbound SOS &amp; EOD'!SGP29</f>
        <v>0</v>
      </c>
      <c r="SKH6" s="243">
        <f>'Inbound SOS &amp; EOD'!SGQ29</f>
        <v>0</v>
      </c>
      <c r="SKI6" s="243">
        <f>'Inbound SOS &amp; EOD'!SGR29</f>
        <v>0</v>
      </c>
      <c r="SKJ6" s="243">
        <f>'Inbound SOS &amp; EOD'!SGS29</f>
        <v>0</v>
      </c>
      <c r="SKK6" s="243">
        <f>'Inbound SOS &amp; EOD'!SGT29</f>
        <v>0</v>
      </c>
      <c r="SKL6" s="243">
        <f>'Inbound SOS &amp; EOD'!SGU29</f>
        <v>0</v>
      </c>
      <c r="SKM6" s="243">
        <f>'Inbound SOS &amp; EOD'!SGV29</f>
        <v>0</v>
      </c>
      <c r="SKN6" s="243">
        <f>'Inbound SOS &amp; EOD'!SGW29</f>
        <v>0</v>
      </c>
      <c r="SKO6" s="243">
        <f>'Inbound SOS &amp; EOD'!SGX29</f>
        <v>0</v>
      </c>
      <c r="SKP6" s="243">
        <f>'Inbound SOS &amp; EOD'!SGY29</f>
        <v>0</v>
      </c>
      <c r="SKQ6" s="243">
        <f>'Inbound SOS &amp; EOD'!SGZ29</f>
        <v>0</v>
      </c>
      <c r="SKR6" s="243">
        <f>'Inbound SOS &amp; EOD'!SHA29</f>
        <v>0</v>
      </c>
      <c r="SKS6" s="243">
        <f>'Inbound SOS &amp; EOD'!SHB29</f>
        <v>0</v>
      </c>
      <c r="SKT6" s="243">
        <f>'Inbound SOS &amp; EOD'!SHC29</f>
        <v>0</v>
      </c>
      <c r="SKU6" s="243">
        <f>'Inbound SOS &amp; EOD'!SHD29</f>
        <v>0</v>
      </c>
      <c r="SKV6" s="243">
        <f>'Inbound SOS &amp; EOD'!SHE29</f>
        <v>0</v>
      </c>
      <c r="SKW6" s="243">
        <f>'Inbound SOS &amp; EOD'!SHF29</f>
        <v>0</v>
      </c>
      <c r="SKX6" s="243">
        <f>'Inbound SOS &amp; EOD'!SHG29</f>
        <v>0</v>
      </c>
      <c r="SKY6" s="243">
        <f>'Inbound SOS &amp; EOD'!SHH29</f>
        <v>0</v>
      </c>
      <c r="SKZ6" s="243">
        <f>'Inbound SOS &amp; EOD'!SHI29</f>
        <v>0</v>
      </c>
      <c r="SLA6" s="243">
        <f>'Inbound SOS &amp; EOD'!SHJ29</f>
        <v>0</v>
      </c>
      <c r="SLB6" s="243">
        <f>'Inbound SOS &amp; EOD'!SHK29</f>
        <v>0</v>
      </c>
      <c r="SLC6" s="243">
        <f>'Inbound SOS &amp; EOD'!SHL29</f>
        <v>0</v>
      </c>
      <c r="SLD6" s="243">
        <f>'Inbound SOS &amp; EOD'!SHM29</f>
        <v>0</v>
      </c>
      <c r="SLE6" s="243">
        <f>'Inbound SOS &amp; EOD'!SHN29</f>
        <v>0</v>
      </c>
      <c r="SLF6" s="243">
        <f>'Inbound SOS &amp; EOD'!SHO29</f>
        <v>0</v>
      </c>
      <c r="SLG6" s="243">
        <f>'Inbound SOS &amp; EOD'!SHP29</f>
        <v>0</v>
      </c>
      <c r="SLH6" s="243">
        <f>'Inbound SOS &amp; EOD'!SHQ29</f>
        <v>0</v>
      </c>
      <c r="SLI6" s="243">
        <f>'Inbound SOS &amp; EOD'!SHR29</f>
        <v>0</v>
      </c>
      <c r="SLJ6" s="243">
        <f>'Inbound SOS &amp; EOD'!SHS29</f>
        <v>0</v>
      </c>
      <c r="SLK6" s="243">
        <f>'Inbound SOS &amp; EOD'!SHT29</f>
        <v>0</v>
      </c>
      <c r="SLL6" s="243">
        <f>'Inbound SOS &amp; EOD'!SHU29</f>
        <v>0</v>
      </c>
      <c r="SLM6" s="243">
        <f>'Inbound SOS &amp; EOD'!SHV29</f>
        <v>0</v>
      </c>
      <c r="SLN6" s="243">
        <f>'Inbound SOS &amp; EOD'!SHW29</f>
        <v>0</v>
      </c>
      <c r="SLO6" s="243">
        <f>'Inbound SOS &amp; EOD'!SHX29</f>
        <v>0</v>
      </c>
      <c r="SLP6" s="243">
        <f>'Inbound SOS &amp; EOD'!SHY29</f>
        <v>0</v>
      </c>
      <c r="SLQ6" s="243">
        <f>'Inbound SOS &amp; EOD'!SHZ29</f>
        <v>0</v>
      </c>
      <c r="SLR6" s="243">
        <f>'Inbound SOS &amp; EOD'!SIA29</f>
        <v>0</v>
      </c>
      <c r="SLS6" s="243">
        <f>'Inbound SOS &amp; EOD'!SIB29</f>
        <v>0</v>
      </c>
      <c r="SLT6" s="243">
        <f>'Inbound SOS &amp; EOD'!SIC29</f>
        <v>0</v>
      </c>
      <c r="SLU6" s="243">
        <f>'Inbound SOS &amp; EOD'!SID29</f>
        <v>0</v>
      </c>
      <c r="SLV6" s="243">
        <f>'Inbound SOS &amp; EOD'!SIE29</f>
        <v>0</v>
      </c>
      <c r="SLW6" s="243">
        <f>'Inbound SOS &amp; EOD'!SIF29</f>
        <v>0</v>
      </c>
      <c r="SLX6" s="243">
        <f>'Inbound SOS &amp; EOD'!SIG29</f>
        <v>0</v>
      </c>
      <c r="SLY6" s="243">
        <f>'Inbound SOS &amp; EOD'!SIH29</f>
        <v>0</v>
      </c>
      <c r="SLZ6" s="243">
        <f>'Inbound SOS &amp; EOD'!SII29</f>
        <v>0</v>
      </c>
      <c r="SMA6" s="243">
        <f>'Inbound SOS &amp; EOD'!SIJ29</f>
        <v>0</v>
      </c>
      <c r="SMB6" s="243">
        <f>'Inbound SOS &amp; EOD'!SIK29</f>
        <v>0</v>
      </c>
      <c r="SMC6" s="243">
        <f>'Inbound SOS &amp; EOD'!SIL29</f>
        <v>0</v>
      </c>
      <c r="SMD6" s="243">
        <f>'Inbound SOS &amp; EOD'!SIM29</f>
        <v>0</v>
      </c>
      <c r="SME6" s="243">
        <f>'Inbound SOS &amp; EOD'!SIN29</f>
        <v>0</v>
      </c>
      <c r="SMF6" s="243">
        <f>'Inbound SOS &amp; EOD'!SIO29</f>
        <v>0</v>
      </c>
      <c r="SMG6" s="243">
        <f>'Inbound SOS &amp; EOD'!SIP29</f>
        <v>0</v>
      </c>
      <c r="SMH6" s="243">
        <f>'Inbound SOS &amp; EOD'!SIQ29</f>
        <v>0</v>
      </c>
      <c r="SMI6" s="243">
        <f>'Inbound SOS &amp; EOD'!SIR29</f>
        <v>0</v>
      </c>
      <c r="SMJ6" s="243">
        <f>'Inbound SOS &amp; EOD'!SIS29</f>
        <v>0</v>
      </c>
      <c r="SMK6" s="243">
        <f>'Inbound SOS &amp; EOD'!SIT29</f>
        <v>0</v>
      </c>
      <c r="SML6" s="243">
        <f>'Inbound SOS &amp; EOD'!SIU29</f>
        <v>0</v>
      </c>
      <c r="SMM6" s="243">
        <f>'Inbound SOS &amp; EOD'!SIV29</f>
        <v>0</v>
      </c>
      <c r="SMN6" s="243">
        <f>'Inbound SOS &amp; EOD'!SIW29</f>
        <v>0</v>
      </c>
      <c r="SMO6" s="243">
        <f>'Inbound SOS &amp; EOD'!SIX29</f>
        <v>0</v>
      </c>
      <c r="SMP6" s="243">
        <f>'Inbound SOS &amp; EOD'!SIY29</f>
        <v>0</v>
      </c>
      <c r="SMQ6" s="243">
        <f>'Inbound SOS &amp; EOD'!SIZ29</f>
        <v>0</v>
      </c>
      <c r="SMR6" s="243">
        <f>'Inbound SOS &amp; EOD'!SJA29</f>
        <v>0</v>
      </c>
      <c r="SMS6" s="243">
        <f>'Inbound SOS &amp; EOD'!SJB29</f>
        <v>0</v>
      </c>
      <c r="SMT6" s="243">
        <f>'Inbound SOS &amp; EOD'!SJC29</f>
        <v>0</v>
      </c>
      <c r="SMU6" s="243">
        <f>'Inbound SOS &amp; EOD'!SJD29</f>
        <v>0</v>
      </c>
      <c r="SMV6" s="243">
        <f>'Inbound SOS &amp; EOD'!SJE29</f>
        <v>0</v>
      </c>
      <c r="SMW6" s="243">
        <f>'Inbound SOS &amp; EOD'!SJF29</f>
        <v>0</v>
      </c>
      <c r="SMX6" s="243">
        <f>'Inbound SOS &amp; EOD'!SJG29</f>
        <v>0</v>
      </c>
      <c r="SMY6" s="243">
        <f>'Inbound SOS &amp; EOD'!SJH29</f>
        <v>0</v>
      </c>
      <c r="SMZ6" s="243">
        <f>'Inbound SOS &amp; EOD'!SJI29</f>
        <v>0</v>
      </c>
      <c r="SNA6" s="243">
        <f>'Inbound SOS &amp; EOD'!SJJ29</f>
        <v>0</v>
      </c>
      <c r="SNB6" s="243">
        <f>'Inbound SOS &amp; EOD'!SJK29</f>
        <v>0</v>
      </c>
      <c r="SNC6" s="243">
        <f>'Inbound SOS &amp; EOD'!SJL29</f>
        <v>0</v>
      </c>
      <c r="SND6" s="243">
        <f>'Inbound SOS &amp; EOD'!SJM29</f>
        <v>0</v>
      </c>
      <c r="SNE6" s="243">
        <f>'Inbound SOS &amp; EOD'!SJN29</f>
        <v>0</v>
      </c>
      <c r="SNF6" s="243">
        <f>'Inbound SOS &amp; EOD'!SJO29</f>
        <v>0</v>
      </c>
      <c r="SNG6" s="243">
        <f>'Inbound SOS &amp; EOD'!SJP29</f>
        <v>0</v>
      </c>
      <c r="SNH6" s="243">
        <f>'Inbound SOS &amp; EOD'!SJQ29</f>
        <v>0</v>
      </c>
      <c r="SNI6" s="243">
        <f>'Inbound SOS &amp; EOD'!SJR29</f>
        <v>0</v>
      </c>
      <c r="SNJ6" s="243">
        <f>'Inbound SOS &amp; EOD'!SJS29</f>
        <v>0</v>
      </c>
      <c r="SNK6" s="243">
        <f>'Inbound SOS &amp; EOD'!SJT29</f>
        <v>0</v>
      </c>
      <c r="SNL6" s="243">
        <f>'Inbound SOS &amp; EOD'!SJU29</f>
        <v>0</v>
      </c>
      <c r="SNM6" s="243">
        <f>'Inbound SOS &amp; EOD'!SJV29</f>
        <v>0</v>
      </c>
      <c r="SNN6" s="243">
        <f>'Inbound SOS &amp; EOD'!SJW29</f>
        <v>0</v>
      </c>
      <c r="SNO6" s="243">
        <f>'Inbound SOS &amp; EOD'!SJX29</f>
        <v>0</v>
      </c>
      <c r="SNP6" s="243">
        <f>'Inbound SOS &amp; EOD'!SJY29</f>
        <v>0</v>
      </c>
      <c r="SNQ6" s="243">
        <f>'Inbound SOS &amp; EOD'!SJZ29</f>
        <v>0</v>
      </c>
      <c r="SNR6" s="243">
        <f>'Inbound SOS &amp; EOD'!SKA29</f>
        <v>0</v>
      </c>
      <c r="SNS6" s="243">
        <f>'Inbound SOS &amp; EOD'!SKB29</f>
        <v>0</v>
      </c>
      <c r="SNT6" s="243">
        <f>'Inbound SOS &amp; EOD'!SKC29</f>
        <v>0</v>
      </c>
      <c r="SNU6" s="243">
        <f>'Inbound SOS &amp; EOD'!SKD29</f>
        <v>0</v>
      </c>
      <c r="SNV6" s="243">
        <f>'Inbound SOS &amp; EOD'!SKE29</f>
        <v>0</v>
      </c>
      <c r="SNW6" s="243">
        <f>'Inbound SOS &amp; EOD'!SKF29</f>
        <v>0</v>
      </c>
      <c r="SNX6" s="243">
        <f>'Inbound SOS &amp; EOD'!SKG29</f>
        <v>0</v>
      </c>
      <c r="SNY6" s="243">
        <f>'Inbound SOS &amp; EOD'!SKH29</f>
        <v>0</v>
      </c>
      <c r="SNZ6" s="243">
        <f>'Inbound SOS &amp; EOD'!SKI29</f>
        <v>0</v>
      </c>
      <c r="SOA6" s="243">
        <f>'Inbound SOS &amp; EOD'!SKJ29</f>
        <v>0</v>
      </c>
      <c r="SOB6" s="243">
        <f>'Inbound SOS &amp; EOD'!SKK29</f>
        <v>0</v>
      </c>
      <c r="SOC6" s="243">
        <f>'Inbound SOS &amp; EOD'!SKL29</f>
        <v>0</v>
      </c>
      <c r="SOD6" s="243">
        <f>'Inbound SOS &amp; EOD'!SKM29</f>
        <v>0</v>
      </c>
      <c r="SOE6" s="243">
        <f>'Inbound SOS &amp; EOD'!SKN29</f>
        <v>0</v>
      </c>
      <c r="SOF6" s="243">
        <f>'Inbound SOS &amp; EOD'!SKO29</f>
        <v>0</v>
      </c>
      <c r="SOG6" s="243">
        <f>'Inbound SOS &amp; EOD'!SKP29</f>
        <v>0</v>
      </c>
      <c r="SOH6" s="243">
        <f>'Inbound SOS &amp; EOD'!SKQ29</f>
        <v>0</v>
      </c>
      <c r="SOI6" s="243">
        <f>'Inbound SOS &amp; EOD'!SKR29</f>
        <v>0</v>
      </c>
      <c r="SOJ6" s="243">
        <f>'Inbound SOS &amp; EOD'!SKS29</f>
        <v>0</v>
      </c>
      <c r="SOK6" s="243">
        <f>'Inbound SOS &amp; EOD'!SKT29</f>
        <v>0</v>
      </c>
      <c r="SOL6" s="243">
        <f>'Inbound SOS &amp; EOD'!SKU29</f>
        <v>0</v>
      </c>
      <c r="SOM6" s="243">
        <f>'Inbound SOS &amp; EOD'!SKV29</f>
        <v>0</v>
      </c>
      <c r="SON6" s="243">
        <f>'Inbound SOS &amp; EOD'!SKW29</f>
        <v>0</v>
      </c>
      <c r="SOO6" s="243">
        <f>'Inbound SOS &amp; EOD'!SKX29</f>
        <v>0</v>
      </c>
      <c r="SOP6" s="243">
        <f>'Inbound SOS &amp; EOD'!SKY29</f>
        <v>0</v>
      </c>
      <c r="SOQ6" s="243">
        <f>'Inbound SOS &amp; EOD'!SKZ29</f>
        <v>0</v>
      </c>
      <c r="SOR6" s="243">
        <f>'Inbound SOS &amp; EOD'!SLA29</f>
        <v>0</v>
      </c>
      <c r="SOS6" s="243">
        <f>'Inbound SOS &amp; EOD'!SLB29</f>
        <v>0</v>
      </c>
      <c r="SOT6" s="243">
        <f>'Inbound SOS &amp; EOD'!SLC29</f>
        <v>0</v>
      </c>
      <c r="SOU6" s="243">
        <f>'Inbound SOS &amp; EOD'!SLD29</f>
        <v>0</v>
      </c>
      <c r="SOV6" s="243">
        <f>'Inbound SOS &amp; EOD'!SLE29</f>
        <v>0</v>
      </c>
      <c r="SOW6" s="243">
        <f>'Inbound SOS &amp; EOD'!SLF29</f>
        <v>0</v>
      </c>
      <c r="SOX6" s="243">
        <f>'Inbound SOS &amp; EOD'!SLG29</f>
        <v>0</v>
      </c>
      <c r="SOY6" s="243">
        <f>'Inbound SOS &amp; EOD'!SLH29</f>
        <v>0</v>
      </c>
      <c r="SOZ6" s="243">
        <f>'Inbound SOS &amp; EOD'!SLI29</f>
        <v>0</v>
      </c>
      <c r="SPA6" s="243">
        <f>'Inbound SOS &amp; EOD'!SLJ29</f>
        <v>0</v>
      </c>
      <c r="SPB6" s="243">
        <f>'Inbound SOS &amp; EOD'!SLK29</f>
        <v>0</v>
      </c>
      <c r="SPC6" s="243">
        <f>'Inbound SOS &amp; EOD'!SLL29</f>
        <v>0</v>
      </c>
      <c r="SPD6" s="243">
        <f>'Inbound SOS &amp; EOD'!SLM29</f>
        <v>0</v>
      </c>
      <c r="SPE6" s="243">
        <f>'Inbound SOS &amp; EOD'!SLN29</f>
        <v>0</v>
      </c>
      <c r="SPF6" s="243">
        <f>'Inbound SOS &amp; EOD'!SLO29</f>
        <v>0</v>
      </c>
      <c r="SPG6" s="243">
        <f>'Inbound SOS &amp; EOD'!SLP29</f>
        <v>0</v>
      </c>
      <c r="SPH6" s="243">
        <f>'Inbound SOS &amp; EOD'!SLQ29</f>
        <v>0</v>
      </c>
      <c r="SPI6" s="243">
        <f>'Inbound SOS &amp; EOD'!SLR29</f>
        <v>0</v>
      </c>
      <c r="SPJ6" s="243">
        <f>'Inbound SOS &amp; EOD'!SLS29</f>
        <v>0</v>
      </c>
      <c r="SPK6" s="243">
        <f>'Inbound SOS &amp; EOD'!SLT29</f>
        <v>0</v>
      </c>
      <c r="SPL6" s="243">
        <f>'Inbound SOS &amp; EOD'!SLU29</f>
        <v>0</v>
      </c>
      <c r="SPM6" s="243">
        <f>'Inbound SOS &amp; EOD'!SLV29</f>
        <v>0</v>
      </c>
      <c r="SPN6" s="243">
        <f>'Inbound SOS &amp; EOD'!SLW29</f>
        <v>0</v>
      </c>
      <c r="SPO6" s="243">
        <f>'Inbound SOS &amp; EOD'!SLX29</f>
        <v>0</v>
      </c>
      <c r="SPP6" s="243">
        <f>'Inbound SOS &amp; EOD'!SLY29</f>
        <v>0</v>
      </c>
      <c r="SPQ6" s="243">
        <f>'Inbound SOS &amp; EOD'!SLZ29</f>
        <v>0</v>
      </c>
      <c r="SPR6" s="243">
        <f>'Inbound SOS &amp; EOD'!SMA29</f>
        <v>0</v>
      </c>
      <c r="SPS6" s="243">
        <f>'Inbound SOS &amp; EOD'!SMB29</f>
        <v>0</v>
      </c>
      <c r="SPT6" s="243">
        <f>'Inbound SOS &amp; EOD'!SMC29</f>
        <v>0</v>
      </c>
      <c r="SPU6" s="243">
        <f>'Inbound SOS &amp; EOD'!SMD29</f>
        <v>0</v>
      </c>
      <c r="SPV6" s="243">
        <f>'Inbound SOS &amp; EOD'!SME29</f>
        <v>0</v>
      </c>
      <c r="SPW6" s="243">
        <f>'Inbound SOS &amp; EOD'!SMF29</f>
        <v>0</v>
      </c>
      <c r="SPX6" s="243">
        <f>'Inbound SOS &amp; EOD'!SMG29</f>
        <v>0</v>
      </c>
      <c r="SPY6" s="243">
        <f>'Inbound SOS &amp; EOD'!SMH29</f>
        <v>0</v>
      </c>
      <c r="SPZ6" s="243">
        <f>'Inbound SOS &amp; EOD'!SMI29</f>
        <v>0</v>
      </c>
      <c r="SQA6" s="243">
        <f>'Inbound SOS &amp; EOD'!SMJ29</f>
        <v>0</v>
      </c>
      <c r="SQB6" s="243">
        <f>'Inbound SOS &amp; EOD'!SMK29</f>
        <v>0</v>
      </c>
      <c r="SQC6" s="243">
        <f>'Inbound SOS &amp; EOD'!SML29</f>
        <v>0</v>
      </c>
      <c r="SQD6" s="243">
        <f>'Inbound SOS &amp; EOD'!SMM29</f>
        <v>0</v>
      </c>
      <c r="SQE6" s="243">
        <f>'Inbound SOS &amp; EOD'!SMN29</f>
        <v>0</v>
      </c>
      <c r="SQF6" s="243">
        <f>'Inbound SOS &amp; EOD'!SMO29</f>
        <v>0</v>
      </c>
      <c r="SQG6" s="243">
        <f>'Inbound SOS &amp; EOD'!SMP29</f>
        <v>0</v>
      </c>
      <c r="SQH6" s="243">
        <f>'Inbound SOS &amp; EOD'!SMQ29</f>
        <v>0</v>
      </c>
      <c r="SQI6" s="243">
        <f>'Inbound SOS &amp; EOD'!SMR29</f>
        <v>0</v>
      </c>
      <c r="SQJ6" s="243">
        <f>'Inbound SOS &amp; EOD'!SMS29</f>
        <v>0</v>
      </c>
      <c r="SQK6" s="243">
        <f>'Inbound SOS &amp; EOD'!SMT29</f>
        <v>0</v>
      </c>
      <c r="SQL6" s="243">
        <f>'Inbound SOS &amp; EOD'!SMU29</f>
        <v>0</v>
      </c>
      <c r="SQM6" s="243">
        <f>'Inbound SOS &amp; EOD'!SMV29</f>
        <v>0</v>
      </c>
      <c r="SQN6" s="243">
        <f>'Inbound SOS &amp; EOD'!SMW29</f>
        <v>0</v>
      </c>
      <c r="SQO6" s="243">
        <f>'Inbound SOS &amp; EOD'!SMX29</f>
        <v>0</v>
      </c>
      <c r="SQP6" s="243">
        <f>'Inbound SOS &amp; EOD'!SMY29</f>
        <v>0</v>
      </c>
      <c r="SQQ6" s="243">
        <f>'Inbound SOS &amp; EOD'!SMZ29</f>
        <v>0</v>
      </c>
      <c r="SQR6" s="243">
        <f>'Inbound SOS &amp; EOD'!SNA29</f>
        <v>0</v>
      </c>
      <c r="SQS6" s="243">
        <f>'Inbound SOS &amp; EOD'!SNB29</f>
        <v>0</v>
      </c>
      <c r="SQT6" s="243">
        <f>'Inbound SOS &amp; EOD'!SNC29</f>
        <v>0</v>
      </c>
      <c r="SQU6" s="243">
        <f>'Inbound SOS &amp; EOD'!SND29</f>
        <v>0</v>
      </c>
      <c r="SQV6" s="243">
        <f>'Inbound SOS &amp; EOD'!SNE29</f>
        <v>0</v>
      </c>
      <c r="SQW6" s="243">
        <f>'Inbound SOS &amp; EOD'!SNF29</f>
        <v>0</v>
      </c>
      <c r="SQX6" s="243">
        <f>'Inbound SOS &amp; EOD'!SNG29</f>
        <v>0</v>
      </c>
      <c r="SQY6" s="243">
        <f>'Inbound SOS &amp; EOD'!SNH29</f>
        <v>0</v>
      </c>
      <c r="SQZ6" s="243">
        <f>'Inbound SOS &amp; EOD'!SNI29</f>
        <v>0</v>
      </c>
      <c r="SRA6" s="243">
        <f>'Inbound SOS &amp; EOD'!SNJ29</f>
        <v>0</v>
      </c>
      <c r="SRB6" s="243">
        <f>'Inbound SOS &amp; EOD'!SNK29</f>
        <v>0</v>
      </c>
      <c r="SRC6" s="243">
        <f>'Inbound SOS &amp; EOD'!SNL29</f>
        <v>0</v>
      </c>
      <c r="SRD6" s="243">
        <f>'Inbound SOS &amp; EOD'!SNM29</f>
        <v>0</v>
      </c>
      <c r="SRE6" s="243">
        <f>'Inbound SOS &amp; EOD'!SNN29</f>
        <v>0</v>
      </c>
      <c r="SRF6" s="243">
        <f>'Inbound SOS &amp; EOD'!SNO29</f>
        <v>0</v>
      </c>
      <c r="SRG6" s="243">
        <f>'Inbound SOS &amp; EOD'!SNP29</f>
        <v>0</v>
      </c>
      <c r="SRH6" s="243">
        <f>'Inbound SOS &amp; EOD'!SNQ29</f>
        <v>0</v>
      </c>
      <c r="SRI6" s="243">
        <f>'Inbound SOS &amp; EOD'!SNR29</f>
        <v>0</v>
      </c>
      <c r="SRJ6" s="243">
        <f>'Inbound SOS &amp; EOD'!SNS29</f>
        <v>0</v>
      </c>
      <c r="SRK6" s="243">
        <f>'Inbound SOS &amp; EOD'!SNT29</f>
        <v>0</v>
      </c>
      <c r="SRL6" s="243">
        <f>'Inbound SOS &amp; EOD'!SNU29</f>
        <v>0</v>
      </c>
      <c r="SRM6" s="243">
        <f>'Inbound SOS &amp; EOD'!SNV29</f>
        <v>0</v>
      </c>
      <c r="SRN6" s="243">
        <f>'Inbound SOS &amp; EOD'!SNW29</f>
        <v>0</v>
      </c>
      <c r="SRO6" s="243">
        <f>'Inbound SOS &amp; EOD'!SNX29</f>
        <v>0</v>
      </c>
      <c r="SRP6" s="243">
        <f>'Inbound SOS &amp; EOD'!SNY29</f>
        <v>0</v>
      </c>
      <c r="SRQ6" s="243">
        <f>'Inbound SOS &amp; EOD'!SNZ29</f>
        <v>0</v>
      </c>
      <c r="SRR6" s="243">
        <f>'Inbound SOS &amp; EOD'!SOA29</f>
        <v>0</v>
      </c>
      <c r="SRS6" s="243">
        <f>'Inbound SOS &amp; EOD'!SOB29</f>
        <v>0</v>
      </c>
      <c r="SRT6" s="243">
        <f>'Inbound SOS &amp; EOD'!SOC29</f>
        <v>0</v>
      </c>
      <c r="SRU6" s="243">
        <f>'Inbound SOS &amp; EOD'!SOD29</f>
        <v>0</v>
      </c>
      <c r="SRV6" s="243">
        <f>'Inbound SOS &amp; EOD'!SOE29</f>
        <v>0</v>
      </c>
      <c r="SRW6" s="243">
        <f>'Inbound SOS &amp; EOD'!SOF29</f>
        <v>0</v>
      </c>
      <c r="SRX6" s="243">
        <f>'Inbound SOS &amp; EOD'!SOG29</f>
        <v>0</v>
      </c>
      <c r="SRY6" s="243">
        <f>'Inbound SOS &amp; EOD'!SOH29</f>
        <v>0</v>
      </c>
      <c r="SRZ6" s="243">
        <f>'Inbound SOS &amp; EOD'!SOI29</f>
        <v>0</v>
      </c>
      <c r="SSA6" s="243">
        <f>'Inbound SOS &amp; EOD'!SOJ29</f>
        <v>0</v>
      </c>
      <c r="SSB6" s="243">
        <f>'Inbound SOS &amp; EOD'!SOK29</f>
        <v>0</v>
      </c>
      <c r="SSC6" s="243">
        <f>'Inbound SOS &amp; EOD'!SOL29</f>
        <v>0</v>
      </c>
      <c r="SSD6" s="243">
        <f>'Inbound SOS &amp; EOD'!SOM29</f>
        <v>0</v>
      </c>
      <c r="SSE6" s="243">
        <f>'Inbound SOS &amp; EOD'!SON29</f>
        <v>0</v>
      </c>
      <c r="SSF6" s="243">
        <f>'Inbound SOS &amp; EOD'!SOO29</f>
        <v>0</v>
      </c>
      <c r="SSG6" s="243">
        <f>'Inbound SOS &amp; EOD'!SOP29</f>
        <v>0</v>
      </c>
      <c r="SSH6" s="243">
        <f>'Inbound SOS &amp; EOD'!SOQ29</f>
        <v>0</v>
      </c>
      <c r="SSI6" s="243">
        <f>'Inbound SOS &amp; EOD'!SOR29</f>
        <v>0</v>
      </c>
      <c r="SSJ6" s="243">
        <f>'Inbound SOS &amp; EOD'!SOS29</f>
        <v>0</v>
      </c>
      <c r="SSK6" s="243">
        <f>'Inbound SOS &amp; EOD'!SOT29</f>
        <v>0</v>
      </c>
      <c r="SSL6" s="243">
        <f>'Inbound SOS &amp; EOD'!SOU29</f>
        <v>0</v>
      </c>
      <c r="SSM6" s="243">
        <f>'Inbound SOS &amp; EOD'!SOV29</f>
        <v>0</v>
      </c>
      <c r="SSN6" s="243">
        <f>'Inbound SOS &amp; EOD'!SOW29</f>
        <v>0</v>
      </c>
      <c r="SSO6" s="243">
        <f>'Inbound SOS &amp; EOD'!SOX29</f>
        <v>0</v>
      </c>
      <c r="SSP6" s="243">
        <f>'Inbound SOS &amp; EOD'!SOY29</f>
        <v>0</v>
      </c>
      <c r="SSQ6" s="243">
        <f>'Inbound SOS &amp; EOD'!SOZ29</f>
        <v>0</v>
      </c>
      <c r="SSR6" s="243">
        <f>'Inbound SOS &amp; EOD'!SPA29</f>
        <v>0</v>
      </c>
      <c r="SSS6" s="243">
        <f>'Inbound SOS &amp; EOD'!SPB29</f>
        <v>0</v>
      </c>
      <c r="SST6" s="243">
        <f>'Inbound SOS &amp; EOD'!SPC29</f>
        <v>0</v>
      </c>
      <c r="SSU6" s="243">
        <f>'Inbound SOS &amp; EOD'!SPD29</f>
        <v>0</v>
      </c>
      <c r="SSV6" s="243">
        <f>'Inbound SOS &amp; EOD'!SPE29</f>
        <v>0</v>
      </c>
      <c r="SSW6" s="243">
        <f>'Inbound SOS &amp; EOD'!SPF29</f>
        <v>0</v>
      </c>
      <c r="SSX6" s="243">
        <f>'Inbound SOS &amp; EOD'!SPG29</f>
        <v>0</v>
      </c>
      <c r="SSY6" s="243">
        <f>'Inbound SOS &amp; EOD'!SPH29</f>
        <v>0</v>
      </c>
      <c r="SSZ6" s="243">
        <f>'Inbound SOS &amp; EOD'!SPI29</f>
        <v>0</v>
      </c>
      <c r="STA6" s="243">
        <f>'Inbound SOS &amp; EOD'!SPJ29</f>
        <v>0</v>
      </c>
      <c r="STB6" s="243">
        <f>'Inbound SOS &amp; EOD'!SPK29</f>
        <v>0</v>
      </c>
      <c r="STC6" s="243">
        <f>'Inbound SOS &amp; EOD'!SPL29</f>
        <v>0</v>
      </c>
      <c r="STD6" s="243">
        <f>'Inbound SOS &amp; EOD'!SPM29</f>
        <v>0</v>
      </c>
      <c r="STE6" s="243">
        <f>'Inbound SOS &amp; EOD'!SPN29</f>
        <v>0</v>
      </c>
      <c r="STF6" s="243">
        <f>'Inbound SOS &amp; EOD'!SPO29</f>
        <v>0</v>
      </c>
      <c r="STG6" s="243">
        <f>'Inbound SOS &amp; EOD'!SPP29</f>
        <v>0</v>
      </c>
      <c r="STH6" s="243">
        <f>'Inbound SOS &amp; EOD'!SPQ29</f>
        <v>0</v>
      </c>
      <c r="STI6" s="243">
        <f>'Inbound SOS &amp; EOD'!SPR29</f>
        <v>0</v>
      </c>
      <c r="STJ6" s="243">
        <f>'Inbound SOS &amp; EOD'!SPS29</f>
        <v>0</v>
      </c>
      <c r="STK6" s="243">
        <f>'Inbound SOS &amp; EOD'!SPT29</f>
        <v>0</v>
      </c>
      <c r="STL6" s="243">
        <f>'Inbound SOS &amp; EOD'!SPU29</f>
        <v>0</v>
      </c>
      <c r="STM6" s="243">
        <f>'Inbound SOS &amp; EOD'!SPV29</f>
        <v>0</v>
      </c>
      <c r="STN6" s="243">
        <f>'Inbound SOS &amp; EOD'!SPW29</f>
        <v>0</v>
      </c>
      <c r="STO6" s="243">
        <f>'Inbound SOS &amp; EOD'!SPX29</f>
        <v>0</v>
      </c>
      <c r="STP6" s="243">
        <f>'Inbound SOS &amp; EOD'!SPY29</f>
        <v>0</v>
      </c>
      <c r="STQ6" s="243">
        <f>'Inbound SOS &amp; EOD'!SPZ29</f>
        <v>0</v>
      </c>
      <c r="STR6" s="243">
        <f>'Inbound SOS &amp; EOD'!SQA29</f>
        <v>0</v>
      </c>
      <c r="STS6" s="243">
        <f>'Inbound SOS &amp; EOD'!SQB29</f>
        <v>0</v>
      </c>
      <c r="STT6" s="243">
        <f>'Inbound SOS &amp; EOD'!SQC29</f>
        <v>0</v>
      </c>
      <c r="STU6" s="243">
        <f>'Inbound SOS &amp; EOD'!SQD29</f>
        <v>0</v>
      </c>
      <c r="STV6" s="243">
        <f>'Inbound SOS &amp; EOD'!SQE29</f>
        <v>0</v>
      </c>
      <c r="STW6" s="243">
        <f>'Inbound SOS &amp; EOD'!SQF29</f>
        <v>0</v>
      </c>
      <c r="STX6" s="243">
        <f>'Inbound SOS &amp; EOD'!SQG29</f>
        <v>0</v>
      </c>
      <c r="STY6" s="243">
        <f>'Inbound SOS &amp; EOD'!SQH29</f>
        <v>0</v>
      </c>
      <c r="STZ6" s="243">
        <f>'Inbound SOS &amp; EOD'!SQI29</f>
        <v>0</v>
      </c>
      <c r="SUA6" s="243">
        <f>'Inbound SOS &amp; EOD'!SQJ29</f>
        <v>0</v>
      </c>
      <c r="SUB6" s="243">
        <f>'Inbound SOS &amp; EOD'!SQK29</f>
        <v>0</v>
      </c>
      <c r="SUC6" s="243">
        <f>'Inbound SOS &amp; EOD'!SQL29</f>
        <v>0</v>
      </c>
      <c r="SUD6" s="243">
        <f>'Inbound SOS &amp; EOD'!SQM29</f>
        <v>0</v>
      </c>
      <c r="SUE6" s="243">
        <f>'Inbound SOS &amp; EOD'!SQN29</f>
        <v>0</v>
      </c>
      <c r="SUF6" s="243">
        <f>'Inbound SOS &amp; EOD'!SQO29</f>
        <v>0</v>
      </c>
      <c r="SUG6" s="243">
        <f>'Inbound SOS &amp; EOD'!SQP29</f>
        <v>0</v>
      </c>
      <c r="SUH6" s="243">
        <f>'Inbound SOS &amp; EOD'!SQQ29</f>
        <v>0</v>
      </c>
      <c r="SUI6" s="243">
        <f>'Inbound SOS &amp; EOD'!SQR29</f>
        <v>0</v>
      </c>
      <c r="SUJ6" s="243">
        <f>'Inbound SOS &amp; EOD'!SQS29</f>
        <v>0</v>
      </c>
      <c r="SUK6" s="243">
        <f>'Inbound SOS &amp; EOD'!SQT29</f>
        <v>0</v>
      </c>
      <c r="SUL6" s="243">
        <f>'Inbound SOS &amp; EOD'!SQU29</f>
        <v>0</v>
      </c>
      <c r="SUM6" s="243">
        <f>'Inbound SOS &amp; EOD'!SQV29</f>
        <v>0</v>
      </c>
      <c r="SUN6" s="243">
        <f>'Inbound SOS &amp; EOD'!SQW29</f>
        <v>0</v>
      </c>
      <c r="SUO6" s="243">
        <f>'Inbound SOS &amp; EOD'!SQX29</f>
        <v>0</v>
      </c>
      <c r="SUP6" s="243">
        <f>'Inbound SOS &amp; EOD'!SQY29</f>
        <v>0</v>
      </c>
      <c r="SUQ6" s="243">
        <f>'Inbound SOS &amp; EOD'!SQZ29</f>
        <v>0</v>
      </c>
      <c r="SUR6" s="243">
        <f>'Inbound SOS &amp; EOD'!SRA29</f>
        <v>0</v>
      </c>
      <c r="SUS6" s="243">
        <f>'Inbound SOS &amp; EOD'!SRB29</f>
        <v>0</v>
      </c>
      <c r="SUT6" s="243">
        <f>'Inbound SOS &amp; EOD'!SRC29</f>
        <v>0</v>
      </c>
      <c r="SUU6" s="243">
        <f>'Inbound SOS &amp; EOD'!SRD29</f>
        <v>0</v>
      </c>
      <c r="SUV6" s="243">
        <f>'Inbound SOS &amp; EOD'!SRE29</f>
        <v>0</v>
      </c>
      <c r="SUW6" s="243">
        <f>'Inbound SOS &amp; EOD'!SRF29</f>
        <v>0</v>
      </c>
      <c r="SUX6" s="243">
        <f>'Inbound SOS &amp; EOD'!SRG29</f>
        <v>0</v>
      </c>
      <c r="SUY6" s="243">
        <f>'Inbound SOS &amp; EOD'!SRH29</f>
        <v>0</v>
      </c>
      <c r="SUZ6" s="243">
        <f>'Inbound SOS &amp; EOD'!SRI29</f>
        <v>0</v>
      </c>
      <c r="SVA6" s="243">
        <f>'Inbound SOS &amp; EOD'!SRJ29</f>
        <v>0</v>
      </c>
      <c r="SVB6" s="243">
        <f>'Inbound SOS &amp; EOD'!SRK29</f>
        <v>0</v>
      </c>
      <c r="SVC6" s="243">
        <f>'Inbound SOS &amp; EOD'!SRL29</f>
        <v>0</v>
      </c>
      <c r="SVD6" s="243">
        <f>'Inbound SOS &amp; EOD'!SRM29</f>
        <v>0</v>
      </c>
      <c r="SVE6" s="243">
        <f>'Inbound SOS &amp; EOD'!SRN29</f>
        <v>0</v>
      </c>
      <c r="SVF6" s="243">
        <f>'Inbound SOS &amp; EOD'!SRO29</f>
        <v>0</v>
      </c>
      <c r="SVG6" s="243">
        <f>'Inbound SOS &amp; EOD'!SRP29</f>
        <v>0</v>
      </c>
      <c r="SVH6" s="243">
        <f>'Inbound SOS &amp; EOD'!SRQ29</f>
        <v>0</v>
      </c>
      <c r="SVI6" s="243">
        <f>'Inbound SOS &amp; EOD'!SRR29</f>
        <v>0</v>
      </c>
      <c r="SVJ6" s="243">
        <f>'Inbound SOS &amp; EOD'!SRS29</f>
        <v>0</v>
      </c>
      <c r="SVK6" s="243">
        <f>'Inbound SOS &amp; EOD'!SRT29</f>
        <v>0</v>
      </c>
      <c r="SVL6" s="243">
        <f>'Inbound SOS &amp; EOD'!SRU29</f>
        <v>0</v>
      </c>
      <c r="SVM6" s="243">
        <f>'Inbound SOS &amp; EOD'!SRV29</f>
        <v>0</v>
      </c>
      <c r="SVN6" s="243">
        <f>'Inbound SOS &amp; EOD'!SRW29</f>
        <v>0</v>
      </c>
      <c r="SVO6" s="243">
        <f>'Inbound SOS &amp; EOD'!SRX29</f>
        <v>0</v>
      </c>
      <c r="SVP6" s="243">
        <f>'Inbound SOS &amp; EOD'!SRY29</f>
        <v>0</v>
      </c>
      <c r="SVQ6" s="243">
        <f>'Inbound SOS &amp; EOD'!SRZ29</f>
        <v>0</v>
      </c>
      <c r="SVR6" s="243">
        <f>'Inbound SOS &amp; EOD'!SSA29</f>
        <v>0</v>
      </c>
      <c r="SVS6" s="243">
        <f>'Inbound SOS &amp; EOD'!SSB29</f>
        <v>0</v>
      </c>
      <c r="SVT6" s="243">
        <f>'Inbound SOS &amp; EOD'!SSC29</f>
        <v>0</v>
      </c>
      <c r="SVU6" s="243">
        <f>'Inbound SOS &amp; EOD'!SSD29</f>
        <v>0</v>
      </c>
      <c r="SVV6" s="243">
        <f>'Inbound SOS &amp; EOD'!SSE29</f>
        <v>0</v>
      </c>
      <c r="SVW6" s="243">
        <f>'Inbound SOS &amp; EOD'!SSF29</f>
        <v>0</v>
      </c>
      <c r="SVX6" s="243">
        <f>'Inbound SOS &amp; EOD'!SSG29</f>
        <v>0</v>
      </c>
      <c r="SVY6" s="243">
        <f>'Inbound SOS &amp; EOD'!SSH29</f>
        <v>0</v>
      </c>
      <c r="SVZ6" s="243">
        <f>'Inbound SOS &amp; EOD'!SSI29</f>
        <v>0</v>
      </c>
      <c r="SWA6" s="243">
        <f>'Inbound SOS &amp; EOD'!SSJ29</f>
        <v>0</v>
      </c>
      <c r="SWB6" s="243">
        <f>'Inbound SOS &amp; EOD'!SSK29</f>
        <v>0</v>
      </c>
      <c r="SWC6" s="243">
        <f>'Inbound SOS &amp; EOD'!SSL29</f>
        <v>0</v>
      </c>
      <c r="SWD6" s="243">
        <f>'Inbound SOS &amp; EOD'!SSM29</f>
        <v>0</v>
      </c>
      <c r="SWE6" s="243">
        <f>'Inbound SOS &amp; EOD'!SSN29</f>
        <v>0</v>
      </c>
      <c r="SWF6" s="243">
        <f>'Inbound SOS &amp; EOD'!SSO29</f>
        <v>0</v>
      </c>
      <c r="SWG6" s="243">
        <f>'Inbound SOS &amp; EOD'!SSP29</f>
        <v>0</v>
      </c>
      <c r="SWH6" s="243">
        <f>'Inbound SOS &amp; EOD'!SSQ29</f>
        <v>0</v>
      </c>
      <c r="SWI6" s="243">
        <f>'Inbound SOS &amp; EOD'!SSR29</f>
        <v>0</v>
      </c>
      <c r="SWJ6" s="243">
        <f>'Inbound SOS &amp; EOD'!SSS29</f>
        <v>0</v>
      </c>
      <c r="SWK6" s="243">
        <f>'Inbound SOS &amp; EOD'!SST29</f>
        <v>0</v>
      </c>
      <c r="SWL6" s="243">
        <f>'Inbound SOS &amp; EOD'!SSU29</f>
        <v>0</v>
      </c>
      <c r="SWM6" s="243">
        <f>'Inbound SOS &amp; EOD'!SSV29</f>
        <v>0</v>
      </c>
      <c r="SWN6" s="243">
        <f>'Inbound SOS &amp; EOD'!SSW29</f>
        <v>0</v>
      </c>
      <c r="SWO6" s="243">
        <f>'Inbound SOS &amp; EOD'!SSX29</f>
        <v>0</v>
      </c>
      <c r="SWP6" s="243">
        <f>'Inbound SOS &amp; EOD'!SSY29</f>
        <v>0</v>
      </c>
      <c r="SWQ6" s="243">
        <f>'Inbound SOS &amp; EOD'!SSZ29</f>
        <v>0</v>
      </c>
      <c r="SWR6" s="243">
        <f>'Inbound SOS &amp; EOD'!STA29</f>
        <v>0</v>
      </c>
      <c r="SWS6" s="243">
        <f>'Inbound SOS &amp; EOD'!STB29</f>
        <v>0</v>
      </c>
      <c r="SWT6" s="243">
        <f>'Inbound SOS &amp; EOD'!STC29</f>
        <v>0</v>
      </c>
      <c r="SWU6" s="243">
        <f>'Inbound SOS &amp; EOD'!STD29</f>
        <v>0</v>
      </c>
      <c r="SWV6" s="243">
        <f>'Inbound SOS &amp; EOD'!STE29</f>
        <v>0</v>
      </c>
      <c r="SWW6" s="243">
        <f>'Inbound SOS &amp; EOD'!STF29</f>
        <v>0</v>
      </c>
      <c r="SWX6" s="243">
        <f>'Inbound SOS &amp; EOD'!STG29</f>
        <v>0</v>
      </c>
      <c r="SWY6" s="243">
        <f>'Inbound SOS &amp; EOD'!STH29</f>
        <v>0</v>
      </c>
      <c r="SWZ6" s="243">
        <f>'Inbound SOS &amp; EOD'!STI29</f>
        <v>0</v>
      </c>
      <c r="SXA6" s="243">
        <f>'Inbound SOS &amp; EOD'!STJ29</f>
        <v>0</v>
      </c>
      <c r="SXB6" s="243">
        <f>'Inbound SOS &amp; EOD'!STK29</f>
        <v>0</v>
      </c>
      <c r="SXC6" s="243">
        <f>'Inbound SOS &amp; EOD'!STL29</f>
        <v>0</v>
      </c>
      <c r="SXD6" s="243">
        <f>'Inbound SOS &amp; EOD'!STM29</f>
        <v>0</v>
      </c>
      <c r="SXE6" s="243">
        <f>'Inbound SOS &amp; EOD'!STN29</f>
        <v>0</v>
      </c>
      <c r="SXF6" s="243">
        <f>'Inbound SOS &amp; EOD'!STO29</f>
        <v>0</v>
      </c>
      <c r="SXG6" s="243">
        <f>'Inbound SOS &amp; EOD'!STP29</f>
        <v>0</v>
      </c>
      <c r="SXH6" s="243">
        <f>'Inbound SOS &amp; EOD'!STQ29</f>
        <v>0</v>
      </c>
      <c r="SXI6" s="243">
        <f>'Inbound SOS &amp; EOD'!STR29</f>
        <v>0</v>
      </c>
      <c r="SXJ6" s="243">
        <f>'Inbound SOS &amp; EOD'!STS29</f>
        <v>0</v>
      </c>
      <c r="SXK6" s="243">
        <f>'Inbound SOS &amp; EOD'!STT29</f>
        <v>0</v>
      </c>
      <c r="SXL6" s="243">
        <f>'Inbound SOS &amp; EOD'!STU29</f>
        <v>0</v>
      </c>
      <c r="SXM6" s="243">
        <f>'Inbound SOS &amp; EOD'!STV29</f>
        <v>0</v>
      </c>
      <c r="SXN6" s="243">
        <f>'Inbound SOS &amp; EOD'!STW29</f>
        <v>0</v>
      </c>
      <c r="SXO6" s="243">
        <f>'Inbound SOS &amp; EOD'!STX29</f>
        <v>0</v>
      </c>
      <c r="SXP6" s="243">
        <f>'Inbound SOS &amp; EOD'!STY29</f>
        <v>0</v>
      </c>
      <c r="SXQ6" s="243">
        <f>'Inbound SOS &amp; EOD'!STZ29</f>
        <v>0</v>
      </c>
      <c r="SXR6" s="243">
        <f>'Inbound SOS &amp; EOD'!SUA29</f>
        <v>0</v>
      </c>
      <c r="SXS6" s="243">
        <f>'Inbound SOS &amp; EOD'!SUB29</f>
        <v>0</v>
      </c>
      <c r="SXT6" s="243">
        <f>'Inbound SOS &amp; EOD'!SUC29</f>
        <v>0</v>
      </c>
      <c r="SXU6" s="243">
        <f>'Inbound SOS &amp; EOD'!SUD29</f>
        <v>0</v>
      </c>
      <c r="SXV6" s="243">
        <f>'Inbound SOS &amp; EOD'!SUE29</f>
        <v>0</v>
      </c>
      <c r="SXW6" s="243">
        <f>'Inbound SOS &amp; EOD'!SUF29</f>
        <v>0</v>
      </c>
      <c r="SXX6" s="243">
        <f>'Inbound SOS &amp; EOD'!SUG29</f>
        <v>0</v>
      </c>
      <c r="SXY6" s="243">
        <f>'Inbound SOS &amp; EOD'!SUH29</f>
        <v>0</v>
      </c>
      <c r="SXZ6" s="243">
        <f>'Inbound SOS &amp; EOD'!SUI29</f>
        <v>0</v>
      </c>
      <c r="SYA6" s="243">
        <f>'Inbound SOS &amp; EOD'!SUJ29</f>
        <v>0</v>
      </c>
      <c r="SYB6" s="243">
        <f>'Inbound SOS &amp; EOD'!SUK29</f>
        <v>0</v>
      </c>
      <c r="SYC6" s="243">
        <f>'Inbound SOS &amp; EOD'!SUL29</f>
        <v>0</v>
      </c>
      <c r="SYD6" s="243">
        <f>'Inbound SOS &amp; EOD'!SUM29</f>
        <v>0</v>
      </c>
      <c r="SYE6" s="243">
        <f>'Inbound SOS &amp; EOD'!SUN29</f>
        <v>0</v>
      </c>
      <c r="SYF6" s="243">
        <f>'Inbound SOS &amp; EOD'!SUO29</f>
        <v>0</v>
      </c>
      <c r="SYG6" s="243">
        <f>'Inbound SOS &amp; EOD'!SUP29</f>
        <v>0</v>
      </c>
      <c r="SYH6" s="243">
        <f>'Inbound SOS &amp; EOD'!SUQ29</f>
        <v>0</v>
      </c>
      <c r="SYI6" s="243">
        <f>'Inbound SOS &amp; EOD'!SUR29</f>
        <v>0</v>
      </c>
      <c r="SYJ6" s="243">
        <f>'Inbound SOS &amp; EOD'!SUS29</f>
        <v>0</v>
      </c>
      <c r="SYK6" s="243">
        <f>'Inbound SOS &amp; EOD'!SUT29</f>
        <v>0</v>
      </c>
      <c r="SYL6" s="243">
        <f>'Inbound SOS &amp; EOD'!SUU29</f>
        <v>0</v>
      </c>
      <c r="SYM6" s="243">
        <f>'Inbound SOS &amp; EOD'!SUV29</f>
        <v>0</v>
      </c>
      <c r="SYN6" s="243">
        <f>'Inbound SOS &amp; EOD'!SUW29</f>
        <v>0</v>
      </c>
      <c r="SYO6" s="243">
        <f>'Inbound SOS &amp; EOD'!SUX29</f>
        <v>0</v>
      </c>
      <c r="SYP6" s="243">
        <f>'Inbound SOS &amp; EOD'!SUY29</f>
        <v>0</v>
      </c>
      <c r="SYQ6" s="243">
        <f>'Inbound SOS &amp; EOD'!SUZ29</f>
        <v>0</v>
      </c>
      <c r="SYR6" s="243">
        <f>'Inbound SOS &amp; EOD'!SVA29</f>
        <v>0</v>
      </c>
      <c r="SYS6" s="243">
        <f>'Inbound SOS &amp; EOD'!SVB29</f>
        <v>0</v>
      </c>
      <c r="SYT6" s="243">
        <f>'Inbound SOS &amp; EOD'!SVC29</f>
        <v>0</v>
      </c>
      <c r="SYU6" s="243">
        <f>'Inbound SOS &amp; EOD'!SVD29</f>
        <v>0</v>
      </c>
      <c r="SYV6" s="243">
        <f>'Inbound SOS &amp; EOD'!SVE29</f>
        <v>0</v>
      </c>
      <c r="SYW6" s="243">
        <f>'Inbound SOS &amp; EOD'!SVF29</f>
        <v>0</v>
      </c>
      <c r="SYX6" s="243">
        <f>'Inbound SOS &amp; EOD'!SVG29</f>
        <v>0</v>
      </c>
      <c r="SYY6" s="243">
        <f>'Inbound SOS &amp; EOD'!SVH29</f>
        <v>0</v>
      </c>
      <c r="SYZ6" s="243">
        <f>'Inbound SOS &amp; EOD'!SVI29</f>
        <v>0</v>
      </c>
      <c r="SZA6" s="243">
        <f>'Inbound SOS &amp; EOD'!SVJ29</f>
        <v>0</v>
      </c>
      <c r="SZB6" s="243">
        <f>'Inbound SOS &amp; EOD'!SVK29</f>
        <v>0</v>
      </c>
      <c r="SZC6" s="243">
        <f>'Inbound SOS &amp; EOD'!SVL29</f>
        <v>0</v>
      </c>
      <c r="SZD6" s="243">
        <f>'Inbound SOS &amp; EOD'!SVM29</f>
        <v>0</v>
      </c>
      <c r="SZE6" s="243">
        <f>'Inbound SOS &amp; EOD'!SVN29</f>
        <v>0</v>
      </c>
      <c r="SZF6" s="243">
        <f>'Inbound SOS &amp; EOD'!SVO29</f>
        <v>0</v>
      </c>
      <c r="SZG6" s="243">
        <f>'Inbound SOS &amp; EOD'!SVP29</f>
        <v>0</v>
      </c>
      <c r="SZH6" s="243">
        <f>'Inbound SOS &amp; EOD'!SVQ29</f>
        <v>0</v>
      </c>
      <c r="SZI6" s="243">
        <f>'Inbound SOS &amp; EOD'!SVR29</f>
        <v>0</v>
      </c>
      <c r="SZJ6" s="243">
        <f>'Inbound SOS &amp; EOD'!SVS29</f>
        <v>0</v>
      </c>
      <c r="SZK6" s="243">
        <f>'Inbound SOS &amp; EOD'!SVT29</f>
        <v>0</v>
      </c>
      <c r="SZL6" s="243">
        <f>'Inbound SOS &amp; EOD'!SVU29</f>
        <v>0</v>
      </c>
      <c r="SZM6" s="243">
        <f>'Inbound SOS &amp; EOD'!SVV29</f>
        <v>0</v>
      </c>
      <c r="SZN6" s="243">
        <f>'Inbound SOS &amp; EOD'!SVW29</f>
        <v>0</v>
      </c>
      <c r="SZO6" s="243">
        <f>'Inbound SOS &amp; EOD'!SVX29</f>
        <v>0</v>
      </c>
      <c r="SZP6" s="243">
        <f>'Inbound SOS &amp; EOD'!SVY29</f>
        <v>0</v>
      </c>
      <c r="SZQ6" s="243">
        <f>'Inbound SOS &amp; EOD'!SVZ29</f>
        <v>0</v>
      </c>
      <c r="SZR6" s="243">
        <f>'Inbound SOS &amp; EOD'!SWA29</f>
        <v>0</v>
      </c>
      <c r="SZS6" s="243">
        <f>'Inbound SOS &amp; EOD'!SWB29</f>
        <v>0</v>
      </c>
      <c r="SZT6" s="243">
        <f>'Inbound SOS &amp; EOD'!SWC29</f>
        <v>0</v>
      </c>
      <c r="SZU6" s="243">
        <f>'Inbound SOS &amp; EOD'!SWD29</f>
        <v>0</v>
      </c>
      <c r="SZV6" s="243">
        <f>'Inbound SOS &amp; EOD'!SWE29</f>
        <v>0</v>
      </c>
      <c r="SZW6" s="243">
        <f>'Inbound SOS &amp; EOD'!SWF29</f>
        <v>0</v>
      </c>
      <c r="SZX6" s="243">
        <f>'Inbound SOS &amp; EOD'!SWG29</f>
        <v>0</v>
      </c>
      <c r="SZY6" s="243">
        <f>'Inbound SOS &amp; EOD'!SWH29</f>
        <v>0</v>
      </c>
      <c r="SZZ6" s="243">
        <f>'Inbound SOS &amp; EOD'!SWI29</f>
        <v>0</v>
      </c>
      <c r="TAA6" s="243">
        <f>'Inbound SOS &amp; EOD'!SWJ29</f>
        <v>0</v>
      </c>
      <c r="TAB6" s="243">
        <f>'Inbound SOS &amp; EOD'!SWK29</f>
        <v>0</v>
      </c>
      <c r="TAC6" s="243">
        <f>'Inbound SOS &amp; EOD'!SWL29</f>
        <v>0</v>
      </c>
      <c r="TAD6" s="243">
        <f>'Inbound SOS &amp; EOD'!SWM29</f>
        <v>0</v>
      </c>
      <c r="TAE6" s="243">
        <f>'Inbound SOS &amp; EOD'!SWN29</f>
        <v>0</v>
      </c>
      <c r="TAF6" s="243">
        <f>'Inbound SOS &amp; EOD'!SWO29</f>
        <v>0</v>
      </c>
      <c r="TAG6" s="243">
        <f>'Inbound SOS &amp; EOD'!SWP29</f>
        <v>0</v>
      </c>
      <c r="TAH6" s="243">
        <f>'Inbound SOS &amp; EOD'!SWQ29</f>
        <v>0</v>
      </c>
      <c r="TAI6" s="243">
        <f>'Inbound SOS &amp; EOD'!SWR29</f>
        <v>0</v>
      </c>
      <c r="TAJ6" s="243">
        <f>'Inbound SOS &amp; EOD'!SWS29</f>
        <v>0</v>
      </c>
      <c r="TAK6" s="243">
        <f>'Inbound SOS &amp; EOD'!SWT29</f>
        <v>0</v>
      </c>
      <c r="TAL6" s="243">
        <f>'Inbound SOS &amp; EOD'!SWU29</f>
        <v>0</v>
      </c>
      <c r="TAM6" s="243">
        <f>'Inbound SOS &amp; EOD'!SWV29</f>
        <v>0</v>
      </c>
      <c r="TAN6" s="243">
        <f>'Inbound SOS &amp; EOD'!SWW29</f>
        <v>0</v>
      </c>
      <c r="TAO6" s="243">
        <f>'Inbound SOS &amp; EOD'!SWX29</f>
        <v>0</v>
      </c>
      <c r="TAP6" s="243">
        <f>'Inbound SOS &amp; EOD'!SWY29</f>
        <v>0</v>
      </c>
      <c r="TAQ6" s="243">
        <f>'Inbound SOS &amp; EOD'!SWZ29</f>
        <v>0</v>
      </c>
      <c r="TAR6" s="243">
        <f>'Inbound SOS &amp; EOD'!SXA29</f>
        <v>0</v>
      </c>
      <c r="TAS6" s="243">
        <f>'Inbound SOS &amp; EOD'!SXB29</f>
        <v>0</v>
      </c>
      <c r="TAT6" s="243">
        <f>'Inbound SOS &amp; EOD'!SXC29</f>
        <v>0</v>
      </c>
      <c r="TAU6" s="243">
        <f>'Inbound SOS &amp; EOD'!SXD29</f>
        <v>0</v>
      </c>
      <c r="TAV6" s="243">
        <f>'Inbound SOS &amp; EOD'!SXE29</f>
        <v>0</v>
      </c>
      <c r="TAW6" s="243">
        <f>'Inbound SOS &amp; EOD'!SXF29</f>
        <v>0</v>
      </c>
      <c r="TAX6" s="243">
        <f>'Inbound SOS &amp; EOD'!SXG29</f>
        <v>0</v>
      </c>
      <c r="TAY6" s="243">
        <f>'Inbound SOS &amp; EOD'!SXH29</f>
        <v>0</v>
      </c>
      <c r="TAZ6" s="243">
        <f>'Inbound SOS &amp; EOD'!SXI29</f>
        <v>0</v>
      </c>
      <c r="TBA6" s="243">
        <f>'Inbound SOS &amp; EOD'!SXJ29</f>
        <v>0</v>
      </c>
      <c r="TBB6" s="243">
        <f>'Inbound SOS &amp; EOD'!SXK29</f>
        <v>0</v>
      </c>
      <c r="TBC6" s="243">
        <f>'Inbound SOS &amp; EOD'!SXL29</f>
        <v>0</v>
      </c>
      <c r="TBD6" s="243">
        <f>'Inbound SOS &amp; EOD'!SXM29</f>
        <v>0</v>
      </c>
      <c r="TBE6" s="243">
        <f>'Inbound SOS &amp; EOD'!SXN29</f>
        <v>0</v>
      </c>
      <c r="TBF6" s="243">
        <f>'Inbound SOS &amp; EOD'!SXO29</f>
        <v>0</v>
      </c>
      <c r="TBG6" s="243">
        <f>'Inbound SOS &amp; EOD'!SXP29</f>
        <v>0</v>
      </c>
      <c r="TBH6" s="243">
        <f>'Inbound SOS &amp; EOD'!SXQ29</f>
        <v>0</v>
      </c>
      <c r="TBI6" s="243">
        <f>'Inbound SOS &amp; EOD'!SXR29</f>
        <v>0</v>
      </c>
      <c r="TBJ6" s="243">
        <f>'Inbound SOS &amp; EOD'!SXS29</f>
        <v>0</v>
      </c>
      <c r="TBK6" s="243">
        <f>'Inbound SOS &amp; EOD'!SXT29</f>
        <v>0</v>
      </c>
      <c r="TBL6" s="243">
        <f>'Inbound SOS &amp; EOD'!SXU29</f>
        <v>0</v>
      </c>
      <c r="TBM6" s="243">
        <f>'Inbound SOS &amp; EOD'!SXV29</f>
        <v>0</v>
      </c>
      <c r="TBN6" s="243">
        <f>'Inbound SOS &amp; EOD'!SXW29</f>
        <v>0</v>
      </c>
      <c r="TBO6" s="243">
        <f>'Inbound SOS &amp; EOD'!SXX29</f>
        <v>0</v>
      </c>
      <c r="TBP6" s="243">
        <f>'Inbound SOS &amp; EOD'!SXY29</f>
        <v>0</v>
      </c>
      <c r="TBQ6" s="243">
        <f>'Inbound SOS &amp; EOD'!SXZ29</f>
        <v>0</v>
      </c>
      <c r="TBR6" s="243">
        <f>'Inbound SOS &amp; EOD'!SYA29</f>
        <v>0</v>
      </c>
      <c r="TBS6" s="243">
        <f>'Inbound SOS &amp; EOD'!SYB29</f>
        <v>0</v>
      </c>
      <c r="TBT6" s="243">
        <f>'Inbound SOS &amp; EOD'!SYC29</f>
        <v>0</v>
      </c>
      <c r="TBU6" s="243">
        <f>'Inbound SOS &amp; EOD'!SYD29</f>
        <v>0</v>
      </c>
      <c r="TBV6" s="243">
        <f>'Inbound SOS &amp; EOD'!SYE29</f>
        <v>0</v>
      </c>
      <c r="TBW6" s="243">
        <f>'Inbound SOS &amp; EOD'!SYF29</f>
        <v>0</v>
      </c>
      <c r="TBX6" s="243">
        <f>'Inbound SOS &amp; EOD'!SYG29</f>
        <v>0</v>
      </c>
      <c r="TBY6" s="243">
        <f>'Inbound SOS &amp; EOD'!SYH29</f>
        <v>0</v>
      </c>
      <c r="TBZ6" s="243">
        <f>'Inbound SOS &amp; EOD'!SYI29</f>
        <v>0</v>
      </c>
      <c r="TCA6" s="243">
        <f>'Inbound SOS &amp; EOD'!SYJ29</f>
        <v>0</v>
      </c>
      <c r="TCB6" s="243">
        <f>'Inbound SOS &amp; EOD'!SYK29</f>
        <v>0</v>
      </c>
      <c r="TCC6" s="243">
        <f>'Inbound SOS &amp; EOD'!SYL29</f>
        <v>0</v>
      </c>
      <c r="TCD6" s="243">
        <f>'Inbound SOS &amp; EOD'!SYM29</f>
        <v>0</v>
      </c>
      <c r="TCE6" s="243">
        <f>'Inbound SOS &amp; EOD'!SYN29</f>
        <v>0</v>
      </c>
      <c r="TCF6" s="243">
        <f>'Inbound SOS &amp; EOD'!SYO29</f>
        <v>0</v>
      </c>
      <c r="TCG6" s="243">
        <f>'Inbound SOS &amp; EOD'!SYP29</f>
        <v>0</v>
      </c>
      <c r="TCH6" s="243">
        <f>'Inbound SOS &amp; EOD'!SYQ29</f>
        <v>0</v>
      </c>
      <c r="TCI6" s="243">
        <f>'Inbound SOS &amp; EOD'!SYR29</f>
        <v>0</v>
      </c>
      <c r="TCJ6" s="243">
        <f>'Inbound SOS &amp; EOD'!SYS29</f>
        <v>0</v>
      </c>
      <c r="TCK6" s="243">
        <f>'Inbound SOS &amp; EOD'!SYT29</f>
        <v>0</v>
      </c>
      <c r="TCL6" s="243">
        <f>'Inbound SOS &amp; EOD'!SYU29</f>
        <v>0</v>
      </c>
      <c r="TCM6" s="243">
        <f>'Inbound SOS &amp; EOD'!SYV29</f>
        <v>0</v>
      </c>
      <c r="TCN6" s="243">
        <f>'Inbound SOS &amp; EOD'!SYW29</f>
        <v>0</v>
      </c>
      <c r="TCO6" s="243">
        <f>'Inbound SOS &amp; EOD'!SYX29</f>
        <v>0</v>
      </c>
      <c r="TCP6" s="243">
        <f>'Inbound SOS &amp; EOD'!SYY29</f>
        <v>0</v>
      </c>
      <c r="TCQ6" s="243">
        <f>'Inbound SOS &amp; EOD'!SYZ29</f>
        <v>0</v>
      </c>
      <c r="TCR6" s="243">
        <f>'Inbound SOS &amp; EOD'!SZA29</f>
        <v>0</v>
      </c>
      <c r="TCS6" s="243">
        <f>'Inbound SOS &amp; EOD'!SZB29</f>
        <v>0</v>
      </c>
      <c r="TCT6" s="243">
        <f>'Inbound SOS &amp; EOD'!SZC29</f>
        <v>0</v>
      </c>
      <c r="TCU6" s="243">
        <f>'Inbound SOS &amp; EOD'!SZD29</f>
        <v>0</v>
      </c>
      <c r="TCV6" s="243">
        <f>'Inbound SOS &amp; EOD'!SZE29</f>
        <v>0</v>
      </c>
      <c r="TCW6" s="243">
        <f>'Inbound SOS &amp; EOD'!SZF29</f>
        <v>0</v>
      </c>
      <c r="TCX6" s="243">
        <f>'Inbound SOS &amp; EOD'!SZG29</f>
        <v>0</v>
      </c>
      <c r="TCY6" s="243">
        <f>'Inbound SOS &amp; EOD'!SZH29</f>
        <v>0</v>
      </c>
      <c r="TCZ6" s="243">
        <f>'Inbound SOS &amp; EOD'!SZI29</f>
        <v>0</v>
      </c>
      <c r="TDA6" s="243">
        <f>'Inbound SOS &amp; EOD'!SZJ29</f>
        <v>0</v>
      </c>
      <c r="TDB6" s="243">
        <f>'Inbound SOS &amp; EOD'!SZK29</f>
        <v>0</v>
      </c>
      <c r="TDC6" s="243">
        <f>'Inbound SOS &amp; EOD'!SZL29</f>
        <v>0</v>
      </c>
      <c r="TDD6" s="243">
        <f>'Inbound SOS &amp; EOD'!SZM29</f>
        <v>0</v>
      </c>
      <c r="TDE6" s="243">
        <f>'Inbound SOS &amp; EOD'!SZN29</f>
        <v>0</v>
      </c>
      <c r="TDF6" s="243">
        <f>'Inbound SOS &amp; EOD'!SZO29</f>
        <v>0</v>
      </c>
      <c r="TDG6" s="243">
        <f>'Inbound SOS &amp; EOD'!SZP29</f>
        <v>0</v>
      </c>
      <c r="TDH6" s="243">
        <f>'Inbound SOS &amp; EOD'!SZQ29</f>
        <v>0</v>
      </c>
      <c r="TDI6" s="243">
        <f>'Inbound SOS &amp; EOD'!SZR29</f>
        <v>0</v>
      </c>
      <c r="TDJ6" s="243">
        <f>'Inbound SOS &amp; EOD'!SZS29</f>
        <v>0</v>
      </c>
      <c r="TDK6" s="243">
        <f>'Inbound SOS &amp; EOD'!SZT29</f>
        <v>0</v>
      </c>
      <c r="TDL6" s="243">
        <f>'Inbound SOS &amp; EOD'!SZU29</f>
        <v>0</v>
      </c>
      <c r="TDM6" s="243">
        <f>'Inbound SOS &amp; EOD'!SZV29</f>
        <v>0</v>
      </c>
      <c r="TDN6" s="243">
        <f>'Inbound SOS &amp; EOD'!SZW29</f>
        <v>0</v>
      </c>
      <c r="TDO6" s="243">
        <f>'Inbound SOS &amp; EOD'!SZX29</f>
        <v>0</v>
      </c>
      <c r="TDP6" s="243">
        <f>'Inbound SOS &amp; EOD'!SZY29</f>
        <v>0</v>
      </c>
      <c r="TDQ6" s="243">
        <f>'Inbound SOS &amp; EOD'!SZZ29</f>
        <v>0</v>
      </c>
      <c r="TDR6" s="243">
        <f>'Inbound SOS &amp; EOD'!TAA29</f>
        <v>0</v>
      </c>
      <c r="TDS6" s="243">
        <f>'Inbound SOS &amp; EOD'!TAB29</f>
        <v>0</v>
      </c>
      <c r="TDT6" s="243">
        <f>'Inbound SOS &amp; EOD'!TAC29</f>
        <v>0</v>
      </c>
      <c r="TDU6" s="243">
        <f>'Inbound SOS &amp; EOD'!TAD29</f>
        <v>0</v>
      </c>
      <c r="TDV6" s="243">
        <f>'Inbound SOS &amp; EOD'!TAE29</f>
        <v>0</v>
      </c>
      <c r="TDW6" s="243">
        <f>'Inbound SOS &amp; EOD'!TAF29</f>
        <v>0</v>
      </c>
      <c r="TDX6" s="243">
        <f>'Inbound SOS &amp; EOD'!TAG29</f>
        <v>0</v>
      </c>
      <c r="TDY6" s="243">
        <f>'Inbound SOS &amp; EOD'!TAH29</f>
        <v>0</v>
      </c>
      <c r="TDZ6" s="243">
        <f>'Inbound SOS &amp; EOD'!TAI29</f>
        <v>0</v>
      </c>
      <c r="TEA6" s="243">
        <f>'Inbound SOS &amp; EOD'!TAJ29</f>
        <v>0</v>
      </c>
      <c r="TEB6" s="243">
        <f>'Inbound SOS &amp; EOD'!TAK29</f>
        <v>0</v>
      </c>
      <c r="TEC6" s="243">
        <f>'Inbound SOS &amp; EOD'!TAL29</f>
        <v>0</v>
      </c>
      <c r="TED6" s="243">
        <f>'Inbound SOS &amp; EOD'!TAM29</f>
        <v>0</v>
      </c>
      <c r="TEE6" s="243">
        <f>'Inbound SOS &amp; EOD'!TAN29</f>
        <v>0</v>
      </c>
      <c r="TEF6" s="243">
        <f>'Inbound SOS &amp; EOD'!TAO29</f>
        <v>0</v>
      </c>
      <c r="TEG6" s="243">
        <f>'Inbound SOS &amp; EOD'!TAP29</f>
        <v>0</v>
      </c>
      <c r="TEH6" s="243">
        <f>'Inbound SOS &amp; EOD'!TAQ29</f>
        <v>0</v>
      </c>
      <c r="TEI6" s="243">
        <f>'Inbound SOS &amp; EOD'!TAR29</f>
        <v>0</v>
      </c>
      <c r="TEJ6" s="243">
        <f>'Inbound SOS &amp; EOD'!TAS29</f>
        <v>0</v>
      </c>
      <c r="TEK6" s="243">
        <f>'Inbound SOS &amp; EOD'!TAT29</f>
        <v>0</v>
      </c>
      <c r="TEL6" s="243">
        <f>'Inbound SOS &amp; EOD'!TAU29</f>
        <v>0</v>
      </c>
      <c r="TEM6" s="243">
        <f>'Inbound SOS &amp; EOD'!TAV29</f>
        <v>0</v>
      </c>
      <c r="TEN6" s="243">
        <f>'Inbound SOS &amp; EOD'!TAW29</f>
        <v>0</v>
      </c>
      <c r="TEO6" s="243">
        <f>'Inbound SOS &amp; EOD'!TAX29</f>
        <v>0</v>
      </c>
      <c r="TEP6" s="243">
        <f>'Inbound SOS &amp; EOD'!TAY29</f>
        <v>0</v>
      </c>
      <c r="TEQ6" s="243">
        <f>'Inbound SOS &amp; EOD'!TAZ29</f>
        <v>0</v>
      </c>
      <c r="TER6" s="243">
        <f>'Inbound SOS &amp; EOD'!TBA29</f>
        <v>0</v>
      </c>
      <c r="TES6" s="243">
        <f>'Inbound SOS &amp; EOD'!TBB29</f>
        <v>0</v>
      </c>
      <c r="TET6" s="243">
        <f>'Inbound SOS &amp; EOD'!TBC29</f>
        <v>0</v>
      </c>
      <c r="TEU6" s="243">
        <f>'Inbound SOS &amp; EOD'!TBD29</f>
        <v>0</v>
      </c>
      <c r="TEV6" s="243">
        <f>'Inbound SOS &amp; EOD'!TBE29</f>
        <v>0</v>
      </c>
      <c r="TEW6" s="243">
        <f>'Inbound SOS &amp; EOD'!TBF29</f>
        <v>0</v>
      </c>
      <c r="TEX6" s="243">
        <f>'Inbound SOS &amp; EOD'!TBG29</f>
        <v>0</v>
      </c>
      <c r="TEY6" s="243">
        <f>'Inbound SOS &amp; EOD'!TBH29</f>
        <v>0</v>
      </c>
      <c r="TEZ6" s="243">
        <f>'Inbound SOS &amp; EOD'!TBI29</f>
        <v>0</v>
      </c>
      <c r="TFA6" s="243">
        <f>'Inbound SOS &amp; EOD'!TBJ29</f>
        <v>0</v>
      </c>
      <c r="TFB6" s="243">
        <f>'Inbound SOS &amp; EOD'!TBK29</f>
        <v>0</v>
      </c>
      <c r="TFC6" s="243">
        <f>'Inbound SOS &amp; EOD'!TBL29</f>
        <v>0</v>
      </c>
      <c r="TFD6" s="243">
        <f>'Inbound SOS &amp; EOD'!TBM29</f>
        <v>0</v>
      </c>
      <c r="TFE6" s="243">
        <f>'Inbound SOS &amp; EOD'!TBN29</f>
        <v>0</v>
      </c>
      <c r="TFF6" s="243">
        <f>'Inbound SOS &amp; EOD'!TBO29</f>
        <v>0</v>
      </c>
      <c r="TFG6" s="243">
        <f>'Inbound SOS &amp; EOD'!TBP29</f>
        <v>0</v>
      </c>
      <c r="TFH6" s="243">
        <f>'Inbound SOS &amp; EOD'!TBQ29</f>
        <v>0</v>
      </c>
      <c r="TFI6" s="243">
        <f>'Inbound SOS &amp; EOD'!TBR29</f>
        <v>0</v>
      </c>
      <c r="TFJ6" s="243">
        <f>'Inbound SOS &amp; EOD'!TBS29</f>
        <v>0</v>
      </c>
      <c r="TFK6" s="243">
        <f>'Inbound SOS &amp; EOD'!TBT29</f>
        <v>0</v>
      </c>
      <c r="TFL6" s="243">
        <f>'Inbound SOS &amp; EOD'!TBU29</f>
        <v>0</v>
      </c>
      <c r="TFM6" s="243">
        <f>'Inbound SOS &amp; EOD'!TBV29</f>
        <v>0</v>
      </c>
      <c r="TFN6" s="243">
        <f>'Inbound SOS &amp; EOD'!TBW29</f>
        <v>0</v>
      </c>
      <c r="TFO6" s="243">
        <f>'Inbound SOS &amp; EOD'!TBX29</f>
        <v>0</v>
      </c>
      <c r="TFP6" s="243">
        <f>'Inbound SOS &amp; EOD'!TBY29</f>
        <v>0</v>
      </c>
      <c r="TFQ6" s="243">
        <f>'Inbound SOS &amp; EOD'!TBZ29</f>
        <v>0</v>
      </c>
      <c r="TFR6" s="243">
        <f>'Inbound SOS &amp; EOD'!TCA29</f>
        <v>0</v>
      </c>
      <c r="TFS6" s="243">
        <f>'Inbound SOS &amp; EOD'!TCB29</f>
        <v>0</v>
      </c>
      <c r="TFT6" s="243">
        <f>'Inbound SOS &amp; EOD'!TCC29</f>
        <v>0</v>
      </c>
      <c r="TFU6" s="243">
        <f>'Inbound SOS &amp; EOD'!TCD29</f>
        <v>0</v>
      </c>
      <c r="TFV6" s="243">
        <f>'Inbound SOS &amp; EOD'!TCE29</f>
        <v>0</v>
      </c>
      <c r="TFW6" s="243">
        <f>'Inbound SOS &amp; EOD'!TCF29</f>
        <v>0</v>
      </c>
      <c r="TFX6" s="243">
        <f>'Inbound SOS &amp; EOD'!TCG29</f>
        <v>0</v>
      </c>
      <c r="TFY6" s="243">
        <f>'Inbound SOS &amp; EOD'!TCH29</f>
        <v>0</v>
      </c>
      <c r="TFZ6" s="243">
        <f>'Inbound SOS &amp; EOD'!TCI29</f>
        <v>0</v>
      </c>
      <c r="TGA6" s="243">
        <f>'Inbound SOS &amp; EOD'!TCJ29</f>
        <v>0</v>
      </c>
      <c r="TGB6" s="243">
        <f>'Inbound SOS &amp; EOD'!TCK29</f>
        <v>0</v>
      </c>
      <c r="TGC6" s="243">
        <f>'Inbound SOS &amp; EOD'!TCL29</f>
        <v>0</v>
      </c>
      <c r="TGD6" s="243">
        <f>'Inbound SOS &amp; EOD'!TCM29</f>
        <v>0</v>
      </c>
      <c r="TGE6" s="243">
        <f>'Inbound SOS &amp; EOD'!TCN29</f>
        <v>0</v>
      </c>
      <c r="TGF6" s="243">
        <f>'Inbound SOS &amp; EOD'!TCO29</f>
        <v>0</v>
      </c>
      <c r="TGG6" s="243">
        <f>'Inbound SOS &amp; EOD'!TCP29</f>
        <v>0</v>
      </c>
      <c r="TGH6" s="243">
        <f>'Inbound SOS &amp; EOD'!TCQ29</f>
        <v>0</v>
      </c>
      <c r="TGI6" s="243">
        <f>'Inbound SOS &amp; EOD'!TCR29</f>
        <v>0</v>
      </c>
      <c r="TGJ6" s="243">
        <f>'Inbound SOS &amp; EOD'!TCS29</f>
        <v>0</v>
      </c>
      <c r="TGK6" s="243">
        <f>'Inbound SOS &amp; EOD'!TCT29</f>
        <v>0</v>
      </c>
      <c r="TGL6" s="243">
        <f>'Inbound SOS &amp; EOD'!TCU29</f>
        <v>0</v>
      </c>
      <c r="TGM6" s="243">
        <f>'Inbound SOS &amp; EOD'!TCV29</f>
        <v>0</v>
      </c>
      <c r="TGN6" s="243">
        <f>'Inbound SOS &amp; EOD'!TCW29</f>
        <v>0</v>
      </c>
      <c r="TGO6" s="243">
        <f>'Inbound SOS &amp; EOD'!TCX29</f>
        <v>0</v>
      </c>
      <c r="TGP6" s="243">
        <f>'Inbound SOS &amp; EOD'!TCY29</f>
        <v>0</v>
      </c>
      <c r="TGQ6" s="243">
        <f>'Inbound SOS &amp; EOD'!TCZ29</f>
        <v>0</v>
      </c>
      <c r="TGR6" s="243">
        <f>'Inbound SOS &amp; EOD'!TDA29</f>
        <v>0</v>
      </c>
      <c r="TGS6" s="243">
        <f>'Inbound SOS &amp; EOD'!TDB29</f>
        <v>0</v>
      </c>
      <c r="TGT6" s="243">
        <f>'Inbound SOS &amp; EOD'!TDC29</f>
        <v>0</v>
      </c>
      <c r="TGU6" s="243">
        <f>'Inbound SOS &amp; EOD'!TDD29</f>
        <v>0</v>
      </c>
      <c r="TGV6" s="243">
        <f>'Inbound SOS &amp; EOD'!TDE29</f>
        <v>0</v>
      </c>
      <c r="TGW6" s="243">
        <f>'Inbound SOS &amp; EOD'!TDF29</f>
        <v>0</v>
      </c>
      <c r="TGX6" s="243">
        <f>'Inbound SOS &amp; EOD'!TDG29</f>
        <v>0</v>
      </c>
      <c r="TGY6" s="243">
        <f>'Inbound SOS &amp; EOD'!TDH29</f>
        <v>0</v>
      </c>
      <c r="TGZ6" s="243">
        <f>'Inbound SOS &amp; EOD'!TDI29</f>
        <v>0</v>
      </c>
      <c r="THA6" s="243">
        <f>'Inbound SOS &amp; EOD'!TDJ29</f>
        <v>0</v>
      </c>
      <c r="THB6" s="243">
        <f>'Inbound SOS &amp; EOD'!TDK29</f>
        <v>0</v>
      </c>
      <c r="THC6" s="243">
        <f>'Inbound SOS &amp; EOD'!TDL29</f>
        <v>0</v>
      </c>
      <c r="THD6" s="243">
        <f>'Inbound SOS &amp; EOD'!TDM29</f>
        <v>0</v>
      </c>
      <c r="THE6" s="243">
        <f>'Inbound SOS &amp; EOD'!TDN29</f>
        <v>0</v>
      </c>
      <c r="THF6" s="243">
        <f>'Inbound SOS &amp; EOD'!TDO29</f>
        <v>0</v>
      </c>
      <c r="THG6" s="243">
        <f>'Inbound SOS &amp; EOD'!TDP29</f>
        <v>0</v>
      </c>
      <c r="THH6" s="243">
        <f>'Inbound SOS &amp; EOD'!TDQ29</f>
        <v>0</v>
      </c>
      <c r="THI6" s="243">
        <f>'Inbound SOS &amp; EOD'!TDR29</f>
        <v>0</v>
      </c>
      <c r="THJ6" s="243">
        <f>'Inbound SOS &amp; EOD'!TDS29</f>
        <v>0</v>
      </c>
      <c r="THK6" s="243">
        <f>'Inbound SOS &amp; EOD'!TDT29</f>
        <v>0</v>
      </c>
      <c r="THL6" s="243">
        <f>'Inbound SOS &amp; EOD'!TDU29</f>
        <v>0</v>
      </c>
      <c r="THM6" s="243">
        <f>'Inbound SOS &amp; EOD'!TDV29</f>
        <v>0</v>
      </c>
      <c r="THN6" s="243">
        <f>'Inbound SOS &amp; EOD'!TDW29</f>
        <v>0</v>
      </c>
      <c r="THO6" s="243">
        <f>'Inbound SOS &amp; EOD'!TDX29</f>
        <v>0</v>
      </c>
      <c r="THP6" s="243">
        <f>'Inbound SOS &amp; EOD'!TDY29</f>
        <v>0</v>
      </c>
      <c r="THQ6" s="243">
        <f>'Inbound SOS &amp; EOD'!TDZ29</f>
        <v>0</v>
      </c>
      <c r="THR6" s="243">
        <f>'Inbound SOS &amp; EOD'!TEA29</f>
        <v>0</v>
      </c>
      <c r="THS6" s="243">
        <f>'Inbound SOS &amp; EOD'!TEB29</f>
        <v>0</v>
      </c>
      <c r="THT6" s="243">
        <f>'Inbound SOS &amp; EOD'!TEC29</f>
        <v>0</v>
      </c>
      <c r="THU6" s="243">
        <f>'Inbound SOS &amp; EOD'!TED29</f>
        <v>0</v>
      </c>
      <c r="THV6" s="243">
        <f>'Inbound SOS &amp; EOD'!TEE29</f>
        <v>0</v>
      </c>
      <c r="THW6" s="243">
        <f>'Inbound SOS &amp; EOD'!TEF29</f>
        <v>0</v>
      </c>
      <c r="THX6" s="243">
        <f>'Inbound SOS &amp; EOD'!TEG29</f>
        <v>0</v>
      </c>
      <c r="THY6" s="243">
        <f>'Inbound SOS &amp; EOD'!TEH29</f>
        <v>0</v>
      </c>
      <c r="THZ6" s="243">
        <f>'Inbound SOS &amp; EOD'!TEI29</f>
        <v>0</v>
      </c>
      <c r="TIA6" s="243">
        <f>'Inbound SOS &amp; EOD'!TEJ29</f>
        <v>0</v>
      </c>
      <c r="TIB6" s="243">
        <f>'Inbound SOS &amp; EOD'!TEK29</f>
        <v>0</v>
      </c>
      <c r="TIC6" s="243">
        <f>'Inbound SOS &amp; EOD'!TEL29</f>
        <v>0</v>
      </c>
      <c r="TID6" s="243">
        <f>'Inbound SOS &amp; EOD'!TEM29</f>
        <v>0</v>
      </c>
      <c r="TIE6" s="243">
        <f>'Inbound SOS &amp; EOD'!TEN29</f>
        <v>0</v>
      </c>
      <c r="TIF6" s="243">
        <f>'Inbound SOS &amp; EOD'!TEO29</f>
        <v>0</v>
      </c>
      <c r="TIG6" s="243">
        <f>'Inbound SOS &amp; EOD'!TEP29</f>
        <v>0</v>
      </c>
      <c r="TIH6" s="243">
        <f>'Inbound SOS &amp; EOD'!TEQ29</f>
        <v>0</v>
      </c>
      <c r="TII6" s="243">
        <f>'Inbound SOS &amp; EOD'!TER29</f>
        <v>0</v>
      </c>
      <c r="TIJ6" s="243">
        <f>'Inbound SOS &amp; EOD'!TES29</f>
        <v>0</v>
      </c>
      <c r="TIK6" s="243">
        <f>'Inbound SOS &amp; EOD'!TET29</f>
        <v>0</v>
      </c>
      <c r="TIL6" s="243">
        <f>'Inbound SOS &amp; EOD'!TEU29</f>
        <v>0</v>
      </c>
      <c r="TIM6" s="243">
        <f>'Inbound SOS &amp; EOD'!TEV29</f>
        <v>0</v>
      </c>
      <c r="TIN6" s="243">
        <f>'Inbound SOS &amp; EOD'!TEW29</f>
        <v>0</v>
      </c>
      <c r="TIO6" s="243">
        <f>'Inbound SOS &amp; EOD'!TEX29</f>
        <v>0</v>
      </c>
      <c r="TIP6" s="243">
        <f>'Inbound SOS &amp; EOD'!TEY29</f>
        <v>0</v>
      </c>
      <c r="TIQ6" s="243">
        <f>'Inbound SOS &amp; EOD'!TEZ29</f>
        <v>0</v>
      </c>
      <c r="TIR6" s="243">
        <f>'Inbound SOS &amp; EOD'!TFA29</f>
        <v>0</v>
      </c>
      <c r="TIS6" s="243">
        <f>'Inbound SOS &amp; EOD'!TFB29</f>
        <v>0</v>
      </c>
      <c r="TIT6" s="243">
        <f>'Inbound SOS &amp; EOD'!TFC29</f>
        <v>0</v>
      </c>
      <c r="TIU6" s="243">
        <f>'Inbound SOS &amp; EOD'!TFD29</f>
        <v>0</v>
      </c>
      <c r="TIV6" s="243">
        <f>'Inbound SOS &amp; EOD'!TFE29</f>
        <v>0</v>
      </c>
      <c r="TIW6" s="243">
        <f>'Inbound SOS &amp; EOD'!TFF29</f>
        <v>0</v>
      </c>
      <c r="TIX6" s="243">
        <f>'Inbound SOS &amp; EOD'!TFG29</f>
        <v>0</v>
      </c>
      <c r="TIY6" s="243">
        <f>'Inbound SOS &amp; EOD'!TFH29</f>
        <v>0</v>
      </c>
      <c r="TIZ6" s="243">
        <f>'Inbound SOS &amp; EOD'!TFI29</f>
        <v>0</v>
      </c>
      <c r="TJA6" s="243">
        <f>'Inbound SOS &amp; EOD'!TFJ29</f>
        <v>0</v>
      </c>
      <c r="TJB6" s="243">
        <f>'Inbound SOS &amp; EOD'!TFK29</f>
        <v>0</v>
      </c>
      <c r="TJC6" s="243">
        <f>'Inbound SOS &amp; EOD'!TFL29</f>
        <v>0</v>
      </c>
      <c r="TJD6" s="243">
        <f>'Inbound SOS &amp; EOD'!TFM29</f>
        <v>0</v>
      </c>
      <c r="TJE6" s="243">
        <f>'Inbound SOS &amp; EOD'!TFN29</f>
        <v>0</v>
      </c>
      <c r="TJF6" s="243">
        <f>'Inbound SOS &amp; EOD'!TFO29</f>
        <v>0</v>
      </c>
      <c r="TJG6" s="243">
        <f>'Inbound SOS &amp; EOD'!TFP29</f>
        <v>0</v>
      </c>
      <c r="TJH6" s="243">
        <f>'Inbound SOS &amp; EOD'!TFQ29</f>
        <v>0</v>
      </c>
      <c r="TJI6" s="243">
        <f>'Inbound SOS &amp; EOD'!TFR29</f>
        <v>0</v>
      </c>
      <c r="TJJ6" s="243">
        <f>'Inbound SOS &amp; EOD'!TFS29</f>
        <v>0</v>
      </c>
      <c r="TJK6" s="243">
        <f>'Inbound SOS &amp; EOD'!TFT29</f>
        <v>0</v>
      </c>
      <c r="TJL6" s="243">
        <f>'Inbound SOS &amp; EOD'!TFU29</f>
        <v>0</v>
      </c>
      <c r="TJM6" s="243">
        <f>'Inbound SOS &amp; EOD'!TFV29</f>
        <v>0</v>
      </c>
      <c r="TJN6" s="243">
        <f>'Inbound SOS &amp; EOD'!TFW29</f>
        <v>0</v>
      </c>
      <c r="TJO6" s="243">
        <f>'Inbound SOS &amp; EOD'!TFX29</f>
        <v>0</v>
      </c>
      <c r="TJP6" s="243">
        <f>'Inbound SOS &amp; EOD'!TFY29</f>
        <v>0</v>
      </c>
      <c r="TJQ6" s="243">
        <f>'Inbound SOS &amp; EOD'!TFZ29</f>
        <v>0</v>
      </c>
      <c r="TJR6" s="243">
        <f>'Inbound SOS &amp; EOD'!TGA29</f>
        <v>0</v>
      </c>
      <c r="TJS6" s="243">
        <f>'Inbound SOS &amp; EOD'!TGB29</f>
        <v>0</v>
      </c>
      <c r="TJT6" s="243">
        <f>'Inbound SOS &amp; EOD'!TGC29</f>
        <v>0</v>
      </c>
      <c r="TJU6" s="243">
        <f>'Inbound SOS &amp; EOD'!TGD29</f>
        <v>0</v>
      </c>
      <c r="TJV6" s="243">
        <f>'Inbound SOS &amp; EOD'!TGE29</f>
        <v>0</v>
      </c>
      <c r="TJW6" s="243">
        <f>'Inbound SOS &amp; EOD'!TGF29</f>
        <v>0</v>
      </c>
      <c r="TJX6" s="243">
        <f>'Inbound SOS &amp; EOD'!TGG29</f>
        <v>0</v>
      </c>
      <c r="TJY6" s="243">
        <f>'Inbound SOS &amp; EOD'!TGH29</f>
        <v>0</v>
      </c>
      <c r="TJZ6" s="243">
        <f>'Inbound SOS &amp; EOD'!TGI29</f>
        <v>0</v>
      </c>
      <c r="TKA6" s="243">
        <f>'Inbound SOS &amp; EOD'!TGJ29</f>
        <v>0</v>
      </c>
      <c r="TKB6" s="243">
        <f>'Inbound SOS &amp; EOD'!TGK29</f>
        <v>0</v>
      </c>
      <c r="TKC6" s="243">
        <f>'Inbound SOS &amp; EOD'!TGL29</f>
        <v>0</v>
      </c>
      <c r="TKD6" s="243">
        <f>'Inbound SOS &amp; EOD'!TGM29</f>
        <v>0</v>
      </c>
      <c r="TKE6" s="243">
        <f>'Inbound SOS &amp; EOD'!TGN29</f>
        <v>0</v>
      </c>
      <c r="TKF6" s="243">
        <f>'Inbound SOS &amp; EOD'!TGO29</f>
        <v>0</v>
      </c>
      <c r="TKG6" s="243">
        <f>'Inbound SOS &amp; EOD'!TGP29</f>
        <v>0</v>
      </c>
      <c r="TKH6" s="243">
        <f>'Inbound SOS &amp; EOD'!TGQ29</f>
        <v>0</v>
      </c>
      <c r="TKI6" s="243">
        <f>'Inbound SOS &amp; EOD'!TGR29</f>
        <v>0</v>
      </c>
      <c r="TKJ6" s="243">
        <f>'Inbound SOS &amp; EOD'!TGS29</f>
        <v>0</v>
      </c>
      <c r="TKK6" s="243">
        <f>'Inbound SOS &amp; EOD'!TGT29</f>
        <v>0</v>
      </c>
      <c r="TKL6" s="243">
        <f>'Inbound SOS &amp; EOD'!TGU29</f>
        <v>0</v>
      </c>
      <c r="TKM6" s="243">
        <f>'Inbound SOS &amp; EOD'!TGV29</f>
        <v>0</v>
      </c>
      <c r="TKN6" s="243">
        <f>'Inbound SOS &amp; EOD'!TGW29</f>
        <v>0</v>
      </c>
      <c r="TKO6" s="243">
        <f>'Inbound SOS &amp; EOD'!TGX29</f>
        <v>0</v>
      </c>
      <c r="TKP6" s="243">
        <f>'Inbound SOS &amp; EOD'!TGY29</f>
        <v>0</v>
      </c>
      <c r="TKQ6" s="243">
        <f>'Inbound SOS &amp; EOD'!TGZ29</f>
        <v>0</v>
      </c>
      <c r="TKR6" s="243">
        <f>'Inbound SOS &amp; EOD'!THA29</f>
        <v>0</v>
      </c>
      <c r="TKS6" s="243">
        <f>'Inbound SOS &amp; EOD'!THB29</f>
        <v>0</v>
      </c>
      <c r="TKT6" s="243">
        <f>'Inbound SOS &amp; EOD'!THC29</f>
        <v>0</v>
      </c>
      <c r="TKU6" s="243">
        <f>'Inbound SOS &amp; EOD'!THD29</f>
        <v>0</v>
      </c>
      <c r="TKV6" s="243">
        <f>'Inbound SOS &amp; EOD'!THE29</f>
        <v>0</v>
      </c>
      <c r="TKW6" s="243">
        <f>'Inbound SOS &amp; EOD'!THF29</f>
        <v>0</v>
      </c>
      <c r="TKX6" s="243">
        <f>'Inbound SOS &amp; EOD'!THG29</f>
        <v>0</v>
      </c>
      <c r="TKY6" s="243">
        <f>'Inbound SOS &amp; EOD'!THH29</f>
        <v>0</v>
      </c>
      <c r="TKZ6" s="243">
        <f>'Inbound SOS &amp; EOD'!THI29</f>
        <v>0</v>
      </c>
      <c r="TLA6" s="243">
        <f>'Inbound SOS &amp; EOD'!THJ29</f>
        <v>0</v>
      </c>
      <c r="TLB6" s="243">
        <f>'Inbound SOS &amp; EOD'!THK29</f>
        <v>0</v>
      </c>
      <c r="TLC6" s="243">
        <f>'Inbound SOS &amp; EOD'!THL29</f>
        <v>0</v>
      </c>
      <c r="TLD6" s="243">
        <f>'Inbound SOS &amp; EOD'!THM29</f>
        <v>0</v>
      </c>
      <c r="TLE6" s="243">
        <f>'Inbound SOS &amp; EOD'!THN29</f>
        <v>0</v>
      </c>
      <c r="TLF6" s="243">
        <f>'Inbound SOS &amp; EOD'!THO29</f>
        <v>0</v>
      </c>
      <c r="TLG6" s="243">
        <f>'Inbound SOS &amp; EOD'!THP29</f>
        <v>0</v>
      </c>
      <c r="TLH6" s="243">
        <f>'Inbound SOS &amp; EOD'!THQ29</f>
        <v>0</v>
      </c>
      <c r="TLI6" s="243">
        <f>'Inbound SOS &amp; EOD'!THR29</f>
        <v>0</v>
      </c>
      <c r="TLJ6" s="243">
        <f>'Inbound SOS &amp; EOD'!THS29</f>
        <v>0</v>
      </c>
      <c r="TLK6" s="243">
        <f>'Inbound SOS &amp; EOD'!THT29</f>
        <v>0</v>
      </c>
      <c r="TLL6" s="243">
        <f>'Inbound SOS &amp; EOD'!THU29</f>
        <v>0</v>
      </c>
      <c r="TLM6" s="243">
        <f>'Inbound SOS &amp; EOD'!THV29</f>
        <v>0</v>
      </c>
      <c r="TLN6" s="243">
        <f>'Inbound SOS &amp; EOD'!THW29</f>
        <v>0</v>
      </c>
      <c r="TLO6" s="243">
        <f>'Inbound SOS &amp; EOD'!THX29</f>
        <v>0</v>
      </c>
      <c r="TLP6" s="243">
        <f>'Inbound SOS &amp; EOD'!THY29</f>
        <v>0</v>
      </c>
      <c r="TLQ6" s="243">
        <f>'Inbound SOS &amp; EOD'!THZ29</f>
        <v>0</v>
      </c>
      <c r="TLR6" s="243">
        <f>'Inbound SOS &amp; EOD'!TIA29</f>
        <v>0</v>
      </c>
      <c r="TLS6" s="243">
        <f>'Inbound SOS &amp; EOD'!TIB29</f>
        <v>0</v>
      </c>
      <c r="TLT6" s="243">
        <f>'Inbound SOS &amp; EOD'!TIC29</f>
        <v>0</v>
      </c>
      <c r="TLU6" s="243">
        <f>'Inbound SOS &amp; EOD'!TID29</f>
        <v>0</v>
      </c>
      <c r="TLV6" s="243">
        <f>'Inbound SOS &amp; EOD'!TIE29</f>
        <v>0</v>
      </c>
      <c r="TLW6" s="243">
        <f>'Inbound SOS &amp; EOD'!TIF29</f>
        <v>0</v>
      </c>
      <c r="TLX6" s="243">
        <f>'Inbound SOS &amp; EOD'!TIG29</f>
        <v>0</v>
      </c>
      <c r="TLY6" s="243">
        <f>'Inbound SOS &amp; EOD'!TIH29</f>
        <v>0</v>
      </c>
      <c r="TLZ6" s="243">
        <f>'Inbound SOS &amp; EOD'!TII29</f>
        <v>0</v>
      </c>
      <c r="TMA6" s="243">
        <f>'Inbound SOS &amp; EOD'!TIJ29</f>
        <v>0</v>
      </c>
      <c r="TMB6" s="243">
        <f>'Inbound SOS &amp; EOD'!TIK29</f>
        <v>0</v>
      </c>
      <c r="TMC6" s="243">
        <f>'Inbound SOS &amp; EOD'!TIL29</f>
        <v>0</v>
      </c>
      <c r="TMD6" s="243">
        <f>'Inbound SOS &amp; EOD'!TIM29</f>
        <v>0</v>
      </c>
      <c r="TME6" s="243">
        <f>'Inbound SOS &amp; EOD'!TIN29</f>
        <v>0</v>
      </c>
      <c r="TMF6" s="243">
        <f>'Inbound SOS &amp; EOD'!TIO29</f>
        <v>0</v>
      </c>
      <c r="TMG6" s="243">
        <f>'Inbound SOS &amp; EOD'!TIP29</f>
        <v>0</v>
      </c>
      <c r="TMH6" s="243">
        <f>'Inbound SOS &amp; EOD'!TIQ29</f>
        <v>0</v>
      </c>
      <c r="TMI6" s="243">
        <f>'Inbound SOS &amp; EOD'!TIR29</f>
        <v>0</v>
      </c>
      <c r="TMJ6" s="243">
        <f>'Inbound SOS &amp; EOD'!TIS29</f>
        <v>0</v>
      </c>
      <c r="TMK6" s="243">
        <f>'Inbound SOS &amp; EOD'!TIT29</f>
        <v>0</v>
      </c>
      <c r="TML6" s="243">
        <f>'Inbound SOS &amp; EOD'!TIU29</f>
        <v>0</v>
      </c>
      <c r="TMM6" s="243">
        <f>'Inbound SOS &amp; EOD'!TIV29</f>
        <v>0</v>
      </c>
      <c r="TMN6" s="243">
        <f>'Inbound SOS &amp; EOD'!TIW29</f>
        <v>0</v>
      </c>
      <c r="TMO6" s="243">
        <f>'Inbound SOS &amp; EOD'!TIX29</f>
        <v>0</v>
      </c>
      <c r="TMP6" s="243">
        <f>'Inbound SOS &amp; EOD'!TIY29</f>
        <v>0</v>
      </c>
      <c r="TMQ6" s="243">
        <f>'Inbound SOS &amp; EOD'!TIZ29</f>
        <v>0</v>
      </c>
      <c r="TMR6" s="243">
        <f>'Inbound SOS &amp; EOD'!TJA29</f>
        <v>0</v>
      </c>
      <c r="TMS6" s="243">
        <f>'Inbound SOS &amp; EOD'!TJB29</f>
        <v>0</v>
      </c>
      <c r="TMT6" s="243">
        <f>'Inbound SOS &amp; EOD'!TJC29</f>
        <v>0</v>
      </c>
      <c r="TMU6" s="243">
        <f>'Inbound SOS &amp; EOD'!TJD29</f>
        <v>0</v>
      </c>
      <c r="TMV6" s="243">
        <f>'Inbound SOS &amp; EOD'!TJE29</f>
        <v>0</v>
      </c>
      <c r="TMW6" s="243">
        <f>'Inbound SOS &amp; EOD'!TJF29</f>
        <v>0</v>
      </c>
      <c r="TMX6" s="243">
        <f>'Inbound SOS &amp; EOD'!TJG29</f>
        <v>0</v>
      </c>
      <c r="TMY6" s="243">
        <f>'Inbound SOS &amp; EOD'!TJH29</f>
        <v>0</v>
      </c>
      <c r="TMZ6" s="243">
        <f>'Inbound SOS &amp; EOD'!TJI29</f>
        <v>0</v>
      </c>
      <c r="TNA6" s="243">
        <f>'Inbound SOS &amp; EOD'!TJJ29</f>
        <v>0</v>
      </c>
      <c r="TNB6" s="243">
        <f>'Inbound SOS &amp; EOD'!TJK29</f>
        <v>0</v>
      </c>
      <c r="TNC6" s="243">
        <f>'Inbound SOS &amp; EOD'!TJL29</f>
        <v>0</v>
      </c>
      <c r="TND6" s="243">
        <f>'Inbound SOS &amp; EOD'!TJM29</f>
        <v>0</v>
      </c>
      <c r="TNE6" s="243">
        <f>'Inbound SOS &amp; EOD'!TJN29</f>
        <v>0</v>
      </c>
      <c r="TNF6" s="243">
        <f>'Inbound SOS &amp; EOD'!TJO29</f>
        <v>0</v>
      </c>
      <c r="TNG6" s="243">
        <f>'Inbound SOS &amp; EOD'!TJP29</f>
        <v>0</v>
      </c>
      <c r="TNH6" s="243">
        <f>'Inbound SOS &amp; EOD'!TJQ29</f>
        <v>0</v>
      </c>
      <c r="TNI6" s="243">
        <f>'Inbound SOS &amp; EOD'!TJR29</f>
        <v>0</v>
      </c>
      <c r="TNJ6" s="243">
        <f>'Inbound SOS &amp; EOD'!TJS29</f>
        <v>0</v>
      </c>
      <c r="TNK6" s="243">
        <f>'Inbound SOS &amp; EOD'!TJT29</f>
        <v>0</v>
      </c>
      <c r="TNL6" s="243">
        <f>'Inbound SOS &amp; EOD'!TJU29</f>
        <v>0</v>
      </c>
      <c r="TNM6" s="243">
        <f>'Inbound SOS &amp; EOD'!TJV29</f>
        <v>0</v>
      </c>
      <c r="TNN6" s="243">
        <f>'Inbound SOS &amp; EOD'!TJW29</f>
        <v>0</v>
      </c>
      <c r="TNO6" s="243">
        <f>'Inbound SOS &amp; EOD'!TJX29</f>
        <v>0</v>
      </c>
      <c r="TNP6" s="243">
        <f>'Inbound SOS &amp; EOD'!TJY29</f>
        <v>0</v>
      </c>
      <c r="TNQ6" s="243">
        <f>'Inbound SOS &amp; EOD'!TJZ29</f>
        <v>0</v>
      </c>
      <c r="TNR6" s="243">
        <f>'Inbound SOS &amp; EOD'!TKA29</f>
        <v>0</v>
      </c>
      <c r="TNS6" s="243">
        <f>'Inbound SOS &amp; EOD'!TKB29</f>
        <v>0</v>
      </c>
      <c r="TNT6" s="243">
        <f>'Inbound SOS &amp; EOD'!TKC29</f>
        <v>0</v>
      </c>
      <c r="TNU6" s="243">
        <f>'Inbound SOS &amp; EOD'!TKD29</f>
        <v>0</v>
      </c>
      <c r="TNV6" s="243">
        <f>'Inbound SOS &amp; EOD'!TKE29</f>
        <v>0</v>
      </c>
      <c r="TNW6" s="243">
        <f>'Inbound SOS &amp; EOD'!TKF29</f>
        <v>0</v>
      </c>
      <c r="TNX6" s="243">
        <f>'Inbound SOS &amp; EOD'!TKG29</f>
        <v>0</v>
      </c>
      <c r="TNY6" s="243">
        <f>'Inbound SOS &amp; EOD'!TKH29</f>
        <v>0</v>
      </c>
      <c r="TNZ6" s="243">
        <f>'Inbound SOS &amp; EOD'!TKI29</f>
        <v>0</v>
      </c>
      <c r="TOA6" s="243">
        <f>'Inbound SOS &amp; EOD'!TKJ29</f>
        <v>0</v>
      </c>
      <c r="TOB6" s="243">
        <f>'Inbound SOS &amp; EOD'!TKK29</f>
        <v>0</v>
      </c>
      <c r="TOC6" s="243">
        <f>'Inbound SOS &amp; EOD'!TKL29</f>
        <v>0</v>
      </c>
      <c r="TOD6" s="243">
        <f>'Inbound SOS &amp; EOD'!TKM29</f>
        <v>0</v>
      </c>
      <c r="TOE6" s="243">
        <f>'Inbound SOS &amp; EOD'!TKN29</f>
        <v>0</v>
      </c>
      <c r="TOF6" s="243">
        <f>'Inbound SOS &amp; EOD'!TKO29</f>
        <v>0</v>
      </c>
      <c r="TOG6" s="243">
        <f>'Inbound SOS &amp; EOD'!TKP29</f>
        <v>0</v>
      </c>
      <c r="TOH6" s="243">
        <f>'Inbound SOS &amp; EOD'!TKQ29</f>
        <v>0</v>
      </c>
      <c r="TOI6" s="243">
        <f>'Inbound SOS &amp; EOD'!TKR29</f>
        <v>0</v>
      </c>
      <c r="TOJ6" s="243">
        <f>'Inbound SOS &amp; EOD'!TKS29</f>
        <v>0</v>
      </c>
      <c r="TOK6" s="243">
        <f>'Inbound SOS &amp; EOD'!TKT29</f>
        <v>0</v>
      </c>
      <c r="TOL6" s="243">
        <f>'Inbound SOS &amp; EOD'!TKU29</f>
        <v>0</v>
      </c>
      <c r="TOM6" s="243">
        <f>'Inbound SOS &amp; EOD'!TKV29</f>
        <v>0</v>
      </c>
      <c r="TON6" s="243">
        <f>'Inbound SOS &amp; EOD'!TKW29</f>
        <v>0</v>
      </c>
      <c r="TOO6" s="243">
        <f>'Inbound SOS &amp; EOD'!TKX29</f>
        <v>0</v>
      </c>
      <c r="TOP6" s="243">
        <f>'Inbound SOS &amp; EOD'!TKY29</f>
        <v>0</v>
      </c>
      <c r="TOQ6" s="243">
        <f>'Inbound SOS &amp; EOD'!TKZ29</f>
        <v>0</v>
      </c>
      <c r="TOR6" s="243">
        <f>'Inbound SOS &amp; EOD'!TLA29</f>
        <v>0</v>
      </c>
      <c r="TOS6" s="243">
        <f>'Inbound SOS &amp; EOD'!TLB29</f>
        <v>0</v>
      </c>
      <c r="TOT6" s="243">
        <f>'Inbound SOS &amp; EOD'!TLC29</f>
        <v>0</v>
      </c>
      <c r="TOU6" s="243">
        <f>'Inbound SOS &amp; EOD'!TLD29</f>
        <v>0</v>
      </c>
      <c r="TOV6" s="243">
        <f>'Inbound SOS &amp; EOD'!TLE29</f>
        <v>0</v>
      </c>
      <c r="TOW6" s="243">
        <f>'Inbound SOS &amp; EOD'!TLF29</f>
        <v>0</v>
      </c>
      <c r="TOX6" s="243">
        <f>'Inbound SOS &amp; EOD'!TLG29</f>
        <v>0</v>
      </c>
      <c r="TOY6" s="243">
        <f>'Inbound SOS &amp; EOD'!TLH29</f>
        <v>0</v>
      </c>
      <c r="TOZ6" s="243">
        <f>'Inbound SOS &amp; EOD'!TLI29</f>
        <v>0</v>
      </c>
      <c r="TPA6" s="243">
        <f>'Inbound SOS &amp; EOD'!TLJ29</f>
        <v>0</v>
      </c>
      <c r="TPB6" s="243">
        <f>'Inbound SOS &amp; EOD'!TLK29</f>
        <v>0</v>
      </c>
      <c r="TPC6" s="243">
        <f>'Inbound SOS &amp; EOD'!TLL29</f>
        <v>0</v>
      </c>
      <c r="TPD6" s="243">
        <f>'Inbound SOS &amp; EOD'!TLM29</f>
        <v>0</v>
      </c>
      <c r="TPE6" s="243">
        <f>'Inbound SOS &amp; EOD'!TLN29</f>
        <v>0</v>
      </c>
      <c r="TPF6" s="243">
        <f>'Inbound SOS &amp; EOD'!TLO29</f>
        <v>0</v>
      </c>
      <c r="TPG6" s="243">
        <f>'Inbound SOS &amp; EOD'!TLP29</f>
        <v>0</v>
      </c>
      <c r="TPH6" s="243">
        <f>'Inbound SOS &amp; EOD'!TLQ29</f>
        <v>0</v>
      </c>
      <c r="TPI6" s="243">
        <f>'Inbound SOS &amp; EOD'!TLR29</f>
        <v>0</v>
      </c>
      <c r="TPJ6" s="243">
        <f>'Inbound SOS &amp; EOD'!TLS29</f>
        <v>0</v>
      </c>
      <c r="TPK6" s="243">
        <f>'Inbound SOS &amp; EOD'!TLT29</f>
        <v>0</v>
      </c>
      <c r="TPL6" s="243">
        <f>'Inbound SOS &amp; EOD'!TLU29</f>
        <v>0</v>
      </c>
      <c r="TPM6" s="243">
        <f>'Inbound SOS &amp; EOD'!TLV29</f>
        <v>0</v>
      </c>
      <c r="TPN6" s="243">
        <f>'Inbound SOS &amp; EOD'!TLW29</f>
        <v>0</v>
      </c>
      <c r="TPO6" s="243">
        <f>'Inbound SOS &amp; EOD'!TLX29</f>
        <v>0</v>
      </c>
      <c r="TPP6" s="243">
        <f>'Inbound SOS &amp; EOD'!TLY29</f>
        <v>0</v>
      </c>
      <c r="TPQ6" s="243">
        <f>'Inbound SOS &amp; EOD'!TLZ29</f>
        <v>0</v>
      </c>
      <c r="TPR6" s="243">
        <f>'Inbound SOS &amp; EOD'!TMA29</f>
        <v>0</v>
      </c>
      <c r="TPS6" s="243">
        <f>'Inbound SOS &amp; EOD'!TMB29</f>
        <v>0</v>
      </c>
      <c r="TPT6" s="243">
        <f>'Inbound SOS &amp; EOD'!TMC29</f>
        <v>0</v>
      </c>
      <c r="TPU6" s="243">
        <f>'Inbound SOS &amp; EOD'!TMD29</f>
        <v>0</v>
      </c>
      <c r="TPV6" s="243">
        <f>'Inbound SOS &amp; EOD'!TME29</f>
        <v>0</v>
      </c>
      <c r="TPW6" s="243">
        <f>'Inbound SOS &amp; EOD'!TMF29</f>
        <v>0</v>
      </c>
      <c r="TPX6" s="243">
        <f>'Inbound SOS &amp; EOD'!TMG29</f>
        <v>0</v>
      </c>
      <c r="TPY6" s="243">
        <f>'Inbound SOS &amp; EOD'!TMH29</f>
        <v>0</v>
      </c>
      <c r="TPZ6" s="243">
        <f>'Inbound SOS &amp; EOD'!TMI29</f>
        <v>0</v>
      </c>
      <c r="TQA6" s="243">
        <f>'Inbound SOS &amp; EOD'!TMJ29</f>
        <v>0</v>
      </c>
      <c r="TQB6" s="243">
        <f>'Inbound SOS &amp; EOD'!TMK29</f>
        <v>0</v>
      </c>
      <c r="TQC6" s="243">
        <f>'Inbound SOS &amp; EOD'!TML29</f>
        <v>0</v>
      </c>
      <c r="TQD6" s="243">
        <f>'Inbound SOS &amp; EOD'!TMM29</f>
        <v>0</v>
      </c>
      <c r="TQE6" s="243">
        <f>'Inbound SOS &amp; EOD'!TMN29</f>
        <v>0</v>
      </c>
      <c r="TQF6" s="243">
        <f>'Inbound SOS &amp; EOD'!TMO29</f>
        <v>0</v>
      </c>
      <c r="TQG6" s="243">
        <f>'Inbound SOS &amp; EOD'!TMP29</f>
        <v>0</v>
      </c>
      <c r="TQH6" s="243">
        <f>'Inbound SOS &amp; EOD'!TMQ29</f>
        <v>0</v>
      </c>
      <c r="TQI6" s="243">
        <f>'Inbound SOS &amp; EOD'!TMR29</f>
        <v>0</v>
      </c>
      <c r="TQJ6" s="243">
        <f>'Inbound SOS &amp; EOD'!TMS29</f>
        <v>0</v>
      </c>
      <c r="TQK6" s="243">
        <f>'Inbound SOS &amp; EOD'!TMT29</f>
        <v>0</v>
      </c>
      <c r="TQL6" s="243">
        <f>'Inbound SOS &amp; EOD'!TMU29</f>
        <v>0</v>
      </c>
      <c r="TQM6" s="243">
        <f>'Inbound SOS &amp; EOD'!TMV29</f>
        <v>0</v>
      </c>
      <c r="TQN6" s="243">
        <f>'Inbound SOS &amp; EOD'!TMW29</f>
        <v>0</v>
      </c>
      <c r="TQO6" s="243">
        <f>'Inbound SOS &amp; EOD'!TMX29</f>
        <v>0</v>
      </c>
      <c r="TQP6" s="243">
        <f>'Inbound SOS &amp; EOD'!TMY29</f>
        <v>0</v>
      </c>
      <c r="TQQ6" s="243">
        <f>'Inbound SOS &amp; EOD'!TMZ29</f>
        <v>0</v>
      </c>
      <c r="TQR6" s="243">
        <f>'Inbound SOS &amp; EOD'!TNA29</f>
        <v>0</v>
      </c>
      <c r="TQS6" s="243">
        <f>'Inbound SOS &amp; EOD'!TNB29</f>
        <v>0</v>
      </c>
      <c r="TQT6" s="243">
        <f>'Inbound SOS &amp; EOD'!TNC29</f>
        <v>0</v>
      </c>
      <c r="TQU6" s="243">
        <f>'Inbound SOS &amp; EOD'!TND29</f>
        <v>0</v>
      </c>
      <c r="TQV6" s="243">
        <f>'Inbound SOS &amp; EOD'!TNE29</f>
        <v>0</v>
      </c>
      <c r="TQW6" s="243">
        <f>'Inbound SOS &amp; EOD'!TNF29</f>
        <v>0</v>
      </c>
      <c r="TQX6" s="243">
        <f>'Inbound SOS &amp; EOD'!TNG29</f>
        <v>0</v>
      </c>
      <c r="TQY6" s="243">
        <f>'Inbound SOS &amp; EOD'!TNH29</f>
        <v>0</v>
      </c>
      <c r="TQZ6" s="243">
        <f>'Inbound SOS &amp; EOD'!TNI29</f>
        <v>0</v>
      </c>
      <c r="TRA6" s="243">
        <f>'Inbound SOS &amp; EOD'!TNJ29</f>
        <v>0</v>
      </c>
      <c r="TRB6" s="243">
        <f>'Inbound SOS &amp; EOD'!TNK29</f>
        <v>0</v>
      </c>
      <c r="TRC6" s="243">
        <f>'Inbound SOS &amp; EOD'!TNL29</f>
        <v>0</v>
      </c>
      <c r="TRD6" s="243">
        <f>'Inbound SOS &amp; EOD'!TNM29</f>
        <v>0</v>
      </c>
      <c r="TRE6" s="243">
        <f>'Inbound SOS &amp; EOD'!TNN29</f>
        <v>0</v>
      </c>
      <c r="TRF6" s="243">
        <f>'Inbound SOS &amp; EOD'!TNO29</f>
        <v>0</v>
      </c>
      <c r="TRG6" s="243">
        <f>'Inbound SOS &amp; EOD'!TNP29</f>
        <v>0</v>
      </c>
      <c r="TRH6" s="243">
        <f>'Inbound SOS &amp; EOD'!TNQ29</f>
        <v>0</v>
      </c>
      <c r="TRI6" s="243">
        <f>'Inbound SOS &amp; EOD'!TNR29</f>
        <v>0</v>
      </c>
      <c r="TRJ6" s="243">
        <f>'Inbound SOS &amp; EOD'!TNS29</f>
        <v>0</v>
      </c>
      <c r="TRK6" s="243">
        <f>'Inbound SOS &amp; EOD'!TNT29</f>
        <v>0</v>
      </c>
      <c r="TRL6" s="243">
        <f>'Inbound SOS &amp; EOD'!TNU29</f>
        <v>0</v>
      </c>
      <c r="TRM6" s="243">
        <f>'Inbound SOS &amp; EOD'!TNV29</f>
        <v>0</v>
      </c>
      <c r="TRN6" s="243">
        <f>'Inbound SOS &amp; EOD'!TNW29</f>
        <v>0</v>
      </c>
      <c r="TRO6" s="243">
        <f>'Inbound SOS &amp; EOD'!TNX29</f>
        <v>0</v>
      </c>
      <c r="TRP6" s="243">
        <f>'Inbound SOS &amp; EOD'!TNY29</f>
        <v>0</v>
      </c>
      <c r="TRQ6" s="243">
        <f>'Inbound SOS &amp; EOD'!TNZ29</f>
        <v>0</v>
      </c>
      <c r="TRR6" s="243">
        <f>'Inbound SOS &amp; EOD'!TOA29</f>
        <v>0</v>
      </c>
      <c r="TRS6" s="243">
        <f>'Inbound SOS &amp; EOD'!TOB29</f>
        <v>0</v>
      </c>
      <c r="TRT6" s="243">
        <f>'Inbound SOS &amp; EOD'!TOC29</f>
        <v>0</v>
      </c>
      <c r="TRU6" s="243">
        <f>'Inbound SOS &amp; EOD'!TOD29</f>
        <v>0</v>
      </c>
      <c r="TRV6" s="243">
        <f>'Inbound SOS &amp; EOD'!TOE29</f>
        <v>0</v>
      </c>
      <c r="TRW6" s="243">
        <f>'Inbound SOS &amp; EOD'!TOF29</f>
        <v>0</v>
      </c>
      <c r="TRX6" s="243">
        <f>'Inbound SOS &amp; EOD'!TOG29</f>
        <v>0</v>
      </c>
      <c r="TRY6" s="243">
        <f>'Inbound SOS &amp; EOD'!TOH29</f>
        <v>0</v>
      </c>
      <c r="TRZ6" s="243">
        <f>'Inbound SOS &amp; EOD'!TOI29</f>
        <v>0</v>
      </c>
      <c r="TSA6" s="243">
        <f>'Inbound SOS &amp; EOD'!TOJ29</f>
        <v>0</v>
      </c>
      <c r="TSB6" s="243">
        <f>'Inbound SOS &amp; EOD'!TOK29</f>
        <v>0</v>
      </c>
      <c r="TSC6" s="243">
        <f>'Inbound SOS &amp; EOD'!TOL29</f>
        <v>0</v>
      </c>
      <c r="TSD6" s="243">
        <f>'Inbound SOS &amp; EOD'!TOM29</f>
        <v>0</v>
      </c>
      <c r="TSE6" s="243">
        <f>'Inbound SOS &amp; EOD'!TON29</f>
        <v>0</v>
      </c>
      <c r="TSF6" s="243">
        <f>'Inbound SOS &amp; EOD'!TOO29</f>
        <v>0</v>
      </c>
      <c r="TSG6" s="243">
        <f>'Inbound SOS &amp; EOD'!TOP29</f>
        <v>0</v>
      </c>
      <c r="TSH6" s="243">
        <f>'Inbound SOS &amp; EOD'!TOQ29</f>
        <v>0</v>
      </c>
      <c r="TSI6" s="243">
        <f>'Inbound SOS &amp; EOD'!TOR29</f>
        <v>0</v>
      </c>
      <c r="TSJ6" s="243">
        <f>'Inbound SOS &amp; EOD'!TOS29</f>
        <v>0</v>
      </c>
      <c r="TSK6" s="243">
        <f>'Inbound SOS &amp; EOD'!TOT29</f>
        <v>0</v>
      </c>
      <c r="TSL6" s="243">
        <f>'Inbound SOS &amp; EOD'!TOU29</f>
        <v>0</v>
      </c>
      <c r="TSM6" s="243">
        <f>'Inbound SOS &amp; EOD'!TOV29</f>
        <v>0</v>
      </c>
      <c r="TSN6" s="243">
        <f>'Inbound SOS &amp; EOD'!TOW29</f>
        <v>0</v>
      </c>
      <c r="TSO6" s="243">
        <f>'Inbound SOS &amp; EOD'!TOX29</f>
        <v>0</v>
      </c>
      <c r="TSP6" s="243">
        <f>'Inbound SOS &amp; EOD'!TOY29</f>
        <v>0</v>
      </c>
      <c r="TSQ6" s="243">
        <f>'Inbound SOS &amp; EOD'!TOZ29</f>
        <v>0</v>
      </c>
      <c r="TSR6" s="243">
        <f>'Inbound SOS &amp; EOD'!TPA29</f>
        <v>0</v>
      </c>
      <c r="TSS6" s="243">
        <f>'Inbound SOS &amp; EOD'!TPB29</f>
        <v>0</v>
      </c>
      <c r="TST6" s="243">
        <f>'Inbound SOS &amp; EOD'!TPC29</f>
        <v>0</v>
      </c>
      <c r="TSU6" s="243">
        <f>'Inbound SOS &amp; EOD'!TPD29</f>
        <v>0</v>
      </c>
      <c r="TSV6" s="243">
        <f>'Inbound SOS &amp; EOD'!TPE29</f>
        <v>0</v>
      </c>
      <c r="TSW6" s="243">
        <f>'Inbound SOS &amp; EOD'!TPF29</f>
        <v>0</v>
      </c>
      <c r="TSX6" s="243">
        <f>'Inbound SOS &amp; EOD'!TPG29</f>
        <v>0</v>
      </c>
      <c r="TSY6" s="243">
        <f>'Inbound SOS &amp; EOD'!TPH29</f>
        <v>0</v>
      </c>
      <c r="TSZ6" s="243">
        <f>'Inbound SOS &amp; EOD'!TPI29</f>
        <v>0</v>
      </c>
      <c r="TTA6" s="243">
        <f>'Inbound SOS &amp; EOD'!TPJ29</f>
        <v>0</v>
      </c>
      <c r="TTB6" s="243">
        <f>'Inbound SOS &amp; EOD'!TPK29</f>
        <v>0</v>
      </c>
      <c r="TTC6" s="243">
        <f>'Inbound SOS &amp; EOD'!TPL29</f>
        <v>0</v>
      </c>
      <c r="TTD6" s="243">
        <f>'Inbound SOS &amp; EOD'!TPM29</f>
        <v>0</v>
      </c>
      <c r="TTE6" s="243">
        <f>'Inbound SOS &amp; EOD'!TPN29</f>
        <v>0</v>
      </c>
      <c r="TTF6" s="243">
        <f>'Inbound SOS &amp; EOD'!TPO29</f>
        <v>0</v>
      </c>
      <c r="TTG6" s="243">
        <f>'Inbound SOS &amp; EOD'!TPP29</f>
        <v>0</v>
      </c>
      <c r="TTH6" s="243">
        <f>'Inbound SOS &amp; EOD'!TPQ29</f>
        <v>0</v>
      </c>
      <c r="TTI6" s="243">
        <f>'Inbound SOS &amp; EOD'!TPR29</f>
        <v>0</v>
      </c>
      <c r="TTJ6" s="243">
        <f>'Inbound SOS &amp; EOD'!TPS29</f>
        <v>0</v>
      </c>
      <c r="TTK6" s="243">
        <f>'Inbound SOS &amp; EOD'!TPT29</f>
        <v>0</v>
      </c>
      <c r="TTL6" s="243">
        <f>'Inbound SOS &amp; EOD'!TPU29</f>
        <v>0</v>
      </c>
      <c r="TTM6" s="243">
        <f>'Inbound SOS &amp; EOD'!TPV29</f>
        <v>0</v>
      </c>
      <c r="TTN6" s="243">
        <f>'Inbound SOS &amp; EOD'!TPW29</f>
        <v>0</v>
      </c>
      <c r="TTO6" s="243">
        <f>'Inbound SOS &amp; EOD'!TPX29</f>
        <v>0</v>
      </c>
      <c r="TTP6" s="243">
        <f>'Inbound SOS &amp; EOD'!TPY29</f>
        <v>0</v>
      </c>
      <c r="TTQ6" s="243">
        <f>'Inbound SOS &amp; EOD'!TPZ29</f>
        <v>0</v>
      </c>
      <c r="TTR6" s="243">
        <f>'Inbound SOS &amp; EOD'!TQA29</f>
        <v>0</v>
      </c>
      <c r="TTS6" s="243">
        <f>'Inbound SOS &amp; EOD'!TQB29</f>
        <v>0</v>
      </c>
      <c r="TTT6" s="243">
        <f>'Inbound SOS &amp; EOD'!TQC29</f>
        <v>0</v>
      </c>
      <c r="TTU6" s="243">
        <f>'Inbound SOS &amp; EOD'!TQD29</f>
        <v>0</v>
      </c>
      <c r="TTV6" s="243">
        <f>'Inbound SOS &amp; EOD'!TQE29</f>
        <v>0</v>
      </c>
      <c r="TTW6" s="243">
        <f>'Inbound SOS &amp; EOD'!TQF29</f>
        <v>0</v>
      </c>
      <c r="TTX6" s="243">
        <f>'Inbound SOS &amp; EOD'!TQG29</f>
        <v>0</v>
      </c>
      <c r="TTY6" s="243">
        <f>'Inbound SOS &amp; EOD'!TQH29</f>
        <v>0</v>
      </c>
      <c r="TTZ6" s="243">
        <f>'Inbound SOS &amp; EOD'!TQI29</f>
        <v>0</v>
      </c>
      <c r="TUA6" s="243">
        <f>'Inbound SOS &amp; EOD'!TQJ29</f>
        <v>0</v>
      </c>
      <c r="TUB6" s="243">
        <f>'Inbound SOS &amp; EOD'!TQK29</f>
        <v>0</v>
      </c>
      <c r="TUC6" s="243">
        <f>'Inbound SOS &amp; EOD'!TQL29</f>
        <v>0</v>
      </c>
      <c r="TUD6" s="243">
        <f>'Inbound SOS &amp; EOD'!TQM29</f>
        <v>0</v>
      </c>
      <c r="TUE6" s="243">
        <f>'Inbound SOS &amp; EOD'!TQN29</f>
        <v>0</v>
      </c>
      <c r="TUF6" s="243">
        <f>'Inbound SOS &amp; EOD'!TQO29</f>
        <v>0</v>
      </c>
      <c r="TUG6" s="243">
        <f>'Inbound SOS &amp; EOD'!TQP29</f>
        <v>0</v>
      </c>
      <c r="TUH6" s="243">
        <f>'Inbound SOS &amp; EOD'!TQQ29</f>
        <v>0</v>
      </c>
      <c r="TUI6" s="243">
        <f>'Inbound SOS &amp; EOD'!TQR29</f>
        <v>0</v>
      </c>
      <c r="TUJ6" s="243">
        <f>'Inbound SOS &amp; EOD'!TQS29</f>
        <v>0</v>
      </c>
      <c r="TUK6" s="243">
        <f>'Inbound SOS &amp; EOD'!TQT29</f>
        <v>0</v>
      </c>
      <c r="TUL6" s="243">
        <f>'Inbound SOS &amp; EOD'!TQU29</f>
        <v>0</v>
      </c>
      <c r="TUM6" s="243">
        <f>'Inbound SOS &amp; EOD'!TQV29</f>
        <v>0</v>
      </c>
      <c r="TUN6" s="243">
        <f>'Inbound SOS &amp; EOD'!TQW29</f>
        <v>0</v>
      </c>
      <c r="TUO6" s="243">
        <f>'Inbound SOS &amp; EOD'!TQX29</f>
        <v>0</v>
      </c>
      <c r="TUP6" s="243">
        <f>'Inbound SOS &amp; EOD'!TQY29</f>
        <v>0</v>
      </c>
      <c r="TUQ6" s="243">
        <f>'Inbound SOS &amp; EOD'!TQZ29</f>
        <v>0</v>
      </c>
      <c r="TUR6" s="243">
        <f>'Inbound SOS &amp; EOD'!TRA29</f>
        <v>0</v>
      </c>
      <c r="TUS6" s="243">
        <f>'Inbound SOS &amp; EOD'!TRB29</f>
        <v>0</v>
      </c>
      <c r="TUT6" s="243">
        <f>'Inbound SOS &amp; EOD'!TRC29</f>
        <v>0</v>
      </c>
      <c r="TUU6" s="243">
        <f>'Inbound SOS &amp; EOD'!TRD29</f>
        <v>0</v>
      </c>
      <c r="TUV6" s="243">
        <f>'Inbound SOS &amp; EOD'!TRE29</f>
        <v>0</v>
      </c>
      <c r="TUW6" s="243">
        <f>'Inbound SOS &amp; EOD'!TRF29</f>
        <v>0</v>
      </c>
      <c r="TUX6" s="243">
        <f>'Inbound SOS &amp; EOD'!TRG29</f>
        <v>0</v>
      </c>
      <c r="TUY6" s="243">
        <f>'Inbound SOS &amp; EOD'!TRH29</f>
        <v>0</v>
      </c>
      <c r="TUZ6" s="243">
        <f>'Inbound SOS &amp; EOD'!TRI29</f>
        <v>0</v>
      </c>
      <c r="TVA6" s="243">
        <f>'Inbound SOS &amp; EOD'!TRJ29</f>
        <v>0</v>
      </c>
      <c r="TVB6" s="243">
        <f>'Inbound SOS &amp; EOD'!TRK29</f>
        <v>0</v>
      </c>
      <c r="TVC6" s="243">
        <f>'Inbound SOS &amp; EOD'!TRL29</f>
        <v>0</v>
      </c>
      <c r="TVD6" s="243">
        <f>'Inbound SOS &amp; EOD'!TRM29</f>
        <v>0</v>
      </c>
      <c r="TVE6" s="243">
        <f>'Inbound SOS &amp; EOD'!TRN29</f>
        <v>0</v>
      </c>
      <c r="TVF6" s="243">
        <f>'Inbound SOS &amp; EOD'!TRO29</f>
        <v>0</v>
      </c>
      <c r="TVG6" s="243">
        <f>'Inbound SOS &amp; EOD'!TRP29</f>
        <v>0</v>
      </c>
      <c r="TVH6" s="243">
        <f>'Inbound SOS &amp; EOD'!TRQ29</f>
        <v>0</v>
      </c>
      <c r="TVI6" s="243">
        <f>'Inbound SOS &amp; EOD'!TRR29</f>
        <v>0</v>
      </c>
      <c r="TVJ6" s="243">
        <f>'Inbound SOS &amp; EOD'!TRS29</f>
        <v>0</v>
      </c>
      <c r="TVK6" s="243">
        <f>'Inbound SOS &amp; EOD'!TRT29</f>
        <v>0</v>
      </c>
      <c r="TVL6" s="243">
        <f>'Inbound SOS &amp; EOD'!TRU29</f>
        <v>0</v>
      </c>
      <c r="TVM6" s="243">
        <f>'Inbound SOS &amp; EOD'!TRV29</f>
        <v>0</v>
      </c>
      <c r="TVN6" s="243">
        <f>'Inbound SOS &amp; EOD'!TRW29</f>
        <v>0</v>
      </c>
      <c r="TVO6" s="243">
        <f>'Inbound SOS &amp; EOD'!TRX29</f>
        <v>0</v>
      </c>
      <c r="TVP6" s="243">
        <f>'Inbound SOS &amp; EOD'!TRY29</f>
        <v>0</v>
      </c>
      <c r="TVQ6" s="243">
        <f>'Inbound SOS &amp; EOD'!TRZ29</f>
        <v>0</v>
      </c>
      <c r="TVR6" s="243">
        <f>'Inbound SOS &amp; EOD'!TSA29</f>
        <v>0</v>
      </c>
      <c r="TVS6" s="243">
        <f>'Inbound SOS &amp; EOD'!TSB29</f>
        <v>0</v>
      </c>
      <c r="TVT6" s="243">
        <f>'Inbound SOS &amp; EOD'!TSC29</f>
        <v>0</v>
      </c>
      <c r="TVU6" s="243">
        <f>'Inbound SOS &amp; EOD'!TSD29</f>
        <v>0</v>
      </c>
      <c r="TVV6" s="243">
        <f>'Inbound SOS &amp; EOD'!TSE29</f>
        <v>0</v>
      </c>
      <c r="TVW6" s="243">
        <f>'Inbound SOS &amp; EOD'!TSF29</f>
        <v>0</v>
      </c>
      <c r="TVX6" s="243">
        <f>'Inbound SOS &amp; EOD'!TSG29</f>
        <v>0</v>
      </c>
      <c r="TVY6" s="243">
        <f>'Inbound SOS &amp; EOD'!TSH29</f>
        <v>0</v>
      </c>
      <c r="TVZ6" s="243">
        <f>'Inbound SOS &amp; EOD'!TSI29</f>
        <v>0</v>
      </c>
      <c r="TWA6" s="243">
        <f>'Inbound SOS &amp; EOD'!TSJ29</f>
        <v>0</v>
      </c>
      <c r="TWB6" s="243">
        <f>'Inbound SOS &amp; EOD'!TSK29</f>
        <v>0</v>
      </c>
      <c r="TWC6" s="243">
        <f>'Inbound SOS &amp; EOD'!TSL29</f>
        <v>0</v>
      </c>
      <c r="TWD6" s="243">
        <f>'Inbound SOS &amp; EOD'!TSM29</f>
        <v>0</v>
      </c>
      <c r="TWE6" s="243">
        <f>'Inbound SOS &amp; EOD'!TSN29</f>
        <v>0</v>
      </c>
      <c r="TWF6" s="243">
        <f>'Inbound SOS &amp; EOD'!TSO29</f>
        <v>0</v>
      </c>
      <c r="TWG6" s="243">
        <f>'Inbound SOS &amp; EOD'!TSP29</f>
        <v>0</v>
      </c>
      <c r="TWH6" s="243">
        <f>'Inbound SOS &amp; EOD'!TSQ29</f>
        <v>0</v>
      </c>
      <c r="TWI6" s="243">
        <f>'Inbound SOS &amp; EOD'!TSR29</f>
        <v>0</v>
      </c>
      <c r="TWJ6" s="243">
        <f>'Inbound SOS &amp; EOD'!TSS29</f>
        <v>0</v>
      </c>
      <c r="TWK6" s="243">
        <f>'Inbound SOS &amp; EOD'!TST29</f>
        <v>0</v>
      </c>
      <c r="TWL6" s="243">
        <f>'Inbound SOS &amp; EOD'!TSU29</f>
        <v>0</v>
      </c>
      <c r="TWM6" s="243">
        <f>'Inbound SOS &amp; EOD'!TSV29</f>
        <v>0</v>
      </c>
      <c r="TWN6" s="243">
        <f>'Inbound SOS &amp; EOD'!TSW29</f>
        <v>0</v>
      </c>
      <c r="TWO6" s="243">
        <f>'Inbound SOS &amp; EOD'!TSX29</f>
        <v>0</v>
      </c>
      <c r="TWP6" s="243">
        <f>'Inbound SOS &amp; EOD'!TSY29</f>
        <v>0</v>
      </c>
      <c r="TWQ6" s="243">
        <f>'Inbound SOS &amp; EOD'!TSZ29</f>
        <v>0</v>
      </c>
      <c r="TWR6" s="243">
        <f>'Inbound SOS &amp; EOD'!TTA29</f>
        <v>0</v>
      </c>
      <c r="TWS6" s="243">
        <f>'Inbound SOS &amp; EOD'!TTB29</f>
        <v>0</v>
      </c>
      <c r="TWT6" s="243">
        <f>'Inbound SOS &amp; EOD'!TTC29</f>
        <v>0</v>
      </c>
      <c r="TWU6" s="243">
        <f>'Inbound SOS &amp; EOD'!TTD29</f>
        <v>0</v>
      </c>
      <c r="TWV6" s="243">
        <f>'Inbound SOS &amp; EOD'!TTE29</f>
        <v>0</v>
      </c>
      <c r="TWW6" s="243">
        <f>'Inbound SOS &amp; EOD'!TTF29</f>
        <v>0</v>
      </c>
      <c r="TWX6" s="243">
        <f>'Inbound SOS &amp; EOD'!TTG29</f>
        <v>0</v>
      </c>
      <c r="TWY6" s="243">
        <f>'Inbound SOS &amp; EOD'!TTH29</f>
        <v>0</v>
      </c>
      <c r="TWZ6" s="243">
        <f>'Inbound SOS &amp; EOD'!TTI29</f>
        <v>0</v>
      </c>
      <c r="TXA6" s="243">
        <f>'Inbound SOS &amp; EOD'!TTJ29</f>
        <v>0</v>
      </c>
      <c r="TXB6" s="243">
        <f>'Inbound SOS &amp; EOD'!TTK29</f>
        <v>0</v>
      </c>
      <c r="TXC6" s="243">
        <f>'Inbound SOS &amp; EOD'!TTL29</f>
        <v>0</v>
      </c>
      <c r="TXD6" s="243">
        <f>'Inbound SOS &amp; EOD'!TTM29</f>
        <v>0</v>
      </c>
      <c r="TXE6" s="243">
        <f>'Inbound SOS &amp; EOD'!TTN29</f>
        <v>0</v>
      </c>
      <c r="TXF6" s="243">
        <f>'Inbound SOS &amp; EOD'!TTO29</f>
        <v>0</v>
      </c>
      <c r="TXG6" s="243">
        <f>'Inbound SOS &amp; EOD'!TTP29</f>
        <v>0</v>
      </c>
      <c r="TXH6" s="243">
        <f>'Inbound SOS &amp; EOD'!TTQ29</f>
        <v>0</v>
      </c>
      <c r="TXI6" s="243">
        <f>'Inbound SOS &amp; EOD'!TTR29</f>
        <v>0</v>
      </c>
      <c r="TXJ6" s="243">
        <f>'Inbound SOS &amp; EOD'!TTS29</f>
        <v>0</v>
      </c>
      <c r="TXK6" s="243">
        <f>'Inbound SOS &amp; EOD'!TTT29</f>
        <v>0</v>
      </c>
      <c r="TXL6" s="243">
        <f>'Inbound SOS &amp; EOD'!TTU29</f>
        <v>0</v>
      </c>
      <c r="TXM6" s="243">
        <f>'Inbound SOS &amp; EOD'!TTV29</f>
        <v>0</v>
      </c>
      <c r="TXN6" s="243">
        <f>'Inbound SOS &amp; EOD'!TTW29</f>
        <v>0</v>
      </c>
      <c r="TXO6" s="243">
        <f>'Inbound SOS &amp; EOD'!TTX29</f>
        <v>0</v>
      </c>
      <c r="TXP6" s="243">
        <f>'Inbound SOS &amp; EOD'!TTY29</f>
        <v>0</v>
      </c>
      <c r="TXQ6" s="243">
        <f>'Inbound SOS &amp; EOD'!TTZ29</f>
        <v>0</v>
      </c>
      <c r="TXR6" s="243">
        <f>'Inbound SOS &amp; EOD'!TUA29</f>
        <v>0</v>
      </c>
      <c r="TXS6" s="243">
        <f>'Inbound SOS &amp; EOD'!TUB29</f>
        <v>0</v>
      </c>
      <c r="TXT6" s="243">
        <f>'Inbound SOS &amp; EOD'!TUC29</f>
        <v>0</v>
      </c>
      <c r="TXU6" s="243">
        <f>'Inbound SOS &amp; EOD'!TUD29</f>
        <v>0</v>
      </c>
      <c r="TXV6" s="243">
        <f>'Inbound SOS &amp; EOD'!TUE29</f>
        <v>0</v>
      </c>
      <c r="TXW6" s="243">
        <f>'Inbound SOS &amp; EOD'!TUF29</f>
        <v>0</v>
      </c>
      <c r="TXX6" s="243">
        <f>'Inbound SOS &amp; EOD'!TUG29</f>
        <v>0</v>
      </c>
      <c r="TXY6" s="243">
        <f>'Inbound SOS &amp; EOD'!TUH29</f>
        <v>0</v>
      </c>
      <c r="TXZ6" s="243">
        <f>'Inbound SOS &amp; EOD'!TUI29</f>
        <v>0</v>
      </c>
      <c r="TYA6" s="243">
        <f>'Inbound SOS &amp; EOD'!TUJ29</f>
        <v>0</v>
      </c>
      <c r="TYB6" s="243">
        <f>'Inbound SOS &amp; EOD'!TUK29</f>
        <v>0</v>
      </c>
      <c r="TYC6" s="243">
        <f>'Inbound SOS &amp; EOD'!TUL29</f>
        <v>0</v>
      </c>
      <c r="TYD6" s="243">
        <f>'Inbound SOS &amp; EOD'!TUM29</f>
        <v>0</v>
      </c>
      <c r="TYE6" s="243">
        <f>'Inbound SOS &amp; EOD'!TUN29</f>
        <v>0</v>
      </c>
      <c r="TYF6" s="243">
        <f>'Inbound SOS &amp; EOD'!TUO29</f>
        <v>0</v>
      </c>
      <c r="TYG6" s="243">
        <f>'Inbound SOS &amp; EOD'!TUP29</f>
        <v>0</v>
      </c>
      <c r="TYH6" s="243">
        <f>'Inbound SOS &amp; EOD'!TUQ29</f>
        <v>0</v>
      </c>
      <c r="TYI6" s="243">
        <f>'Inbound SOS &amp; EOD'!TUR29</f>
        <v>0</v>
      </c>
      <c r="TYJ6" s="243">
        <f>'Inbound SOS &amp; EOD'!TUS29</f>
        <v>0</v>
      </c>
      <c r="TYK6" s="243">
        <f>'Inbound SOS &amp; EOD'!TUT29</f>
        <v>0</v>
      </c>
      <c r="TYL6" s="243">
        <f>'Inbound SOS &amp; EOD'!TUU29</f>
        <v>0</v>
      </c>
      <c r="TYM6" s="243">
        <f>'Inbound SOS &amp; EOD'!TUV29</f>
        <v>0</v>
      </c>
      <c r="TYN6" s="243">
        <f>'Inbound SOS &amp; EOD'!TUW29</f>
        <v>0</v>
      </c>
      <c r="TYO6" s="243">
        <f>'Inbound SOS &amp; EOD'!TUX29</f>
        <v>0</v>
      </c>
      <c r="TYP6" s="243">
        <f>'Inbound SOS &amp; EOD'!TUY29</f>
        <v>0</v>
      </c>
      <c r="TYQ6" s="243">
        <f>'Inbound SOS &amp; EOD'!TUZ29</f>
        <v>0</v>
      </c>
      <c r="TYR6" s="243">
        <f>'Inbound SOS &amp; EOD'!TVA29</f>
        <v>0</v>
      </c>
      <c r="TYS6" s="243">
        <f>'Inbound SOS &amp; EOD'!TVB29</f>
        <v>0</v>
      </c>
      <c r="TYT6" s="243">
        <f>'Inbound SOS &amp; EOD'!TVC29</f>
        <v>0</v>
      </c>
      <c r="TYU6" s="243">
        <f>'Inbound SOS &amp; EOD'!TVD29</f>
        <v>0</v>
      </c>
      <c r="TYV6" s="243">
        <f>'Inbound SOS &amp; EOD'!TVE29</f>
        <v>0</v>
      </c>
      <c r="TYW6" s="243">
        <f>'Inbound SOS &amp; EOD'!TVF29</f>
        <v>0</v>
      </c>
      <c r="TYX6" s="243">
        <f>'Inbound SOS &amp; EOD'!TVG29</f>
        <v>0</v>
      </c>
      <c r="TYY6" s="243">
        <f>'Inbound SOS &amp; EOD'!TVH29</f>
        <v>0</v>
      </c>
      <c r="TYZ6" s="243">
        <f>'Inbound SOS &amp; EOD'!TVI29</f>
        <v>0</v>
      </c>
      <c r="TZA6" s="243">
        <f>'Inbound SOS &amp; EOD'!TVJ29</f>
        <v>0</v>
      </c>
      <c r="TZB6" s="243">
        <f>'Inbound SOS &amp; EOD'!TVK29</f>
        <v>0</v>
      </c>
      <c r="TZC6" s="243">
        <f>'Inbound SOS &amp; EOD'!TVL29</f>
        <v>0</v>
      </c>
      <c r="TZD6" s="243">
        <f>'Inbound SOS &amp; EOD'!TVM29</f>
        <v>0</v>
      </c>
      <c r="TZE6" s="243">
        <f>'Inbound SOS &amp; EOD'!TVN29</f>
        <v>0</v>
      </c>
      <c r="TZF6" s="243">
        <f>'Inbound SOS &amp; EOD'!TVO29</f>
        <v>0</v>
      </c>
      <c r="TZG6" s="243">
        <f>'Inbound SOS &amp; EOD'!TVP29</f>
        <v>0</v>
      </c>
      <c r="TZH6" s="243">
        <f>'Inbound SOS &amp; EOD'!TVQ29</f>
        <v>0</v>
      </c>
      <c r="TZI6" s="243">
        <f>'Inbound SOS &amp; EOD'!TVR29</f>
        <v>0</v>
      </c>
      <c r="TZJ6" s="243">
        <f>'Inbound SOS &amp; EOD'!TVS29</f>
        <v>0</v>
      </c>
      <c r="TZK6" s="243">
        <f>'Inbound SOS &amp; EOD'!TVT29</f>
        <v>0</v>
      </c>
      <c r="TZL6" s="243">
        <f>'Inbound SOS &amp; EOD'!TVU29</f>
        <v>0</v>
      </c>
      <c r="TZM6" s="243">
        <f>'Inbound SOS &amp; EOD'!TVV29</f>
        <v>0</v>
      </c>
      <c r="TZN6" s="243">
        <f>'Inbound SOS &amp; EOD'!TVW29</f>
        <v>0</v>
      </c>
      <c r="TZO6" s="243">
        <f>'Inbound SOS &amp; EOD'!TVX29</f>
        <v>0</v>
      </c>
      <c r="TZP6" s="243">
        <f>'Inbound SOS &amp; EOD'!TVY29</f>
        <v>0</v>
      </c>
      <c r="TZQ6" s="243">
        <f>'Inbound SOS &amp; EOD'!TVZ29</f>
        <v>0</v>
      </c>
      <c r="TZR6" s="243">
        <f>'Inbound SOS &amp; EOD'!TWA29</f>
        <v>0</v>
      </c>
      <c r="TZS6" s="243">
        <f>'Inbound SOS &amp; EOD'!TWB29</f>
        <v>0</v>
      </c>
      <c r="TZT6" s="243">
        <f>'Inbound SOS &amp; EOD'!TWC29</f>
        <v>0</v>
      </c>
      <c r="TZU6" s="243">
        <f>'Inbound SOS &amp; EOD'!TWD29</f>
        <v>0</v>
      </c>
      <c r="TZV6" s="243">
        <f>'Inbound SOS &amp; EOD'!TWE29</f>
        <v>0</v>
      </c>
      <c r="TZW6" s="243">
        <f>'Inbound SOS &amp; EOD'!TWF29</f>
        <v>0</v>
      </c>
      <c r="TZX6" s="243">
        <f>'Inbound SOS &amp; EOD'!TWG29</f>
        <v>0</v>
      </c>
      <c r="TZY6" s="243">
        <f>'Inbound SOS &amp; EOD'!TWH29</f>
        <v>0</v>
      </c>
      <c r="TZZ6" s="243">
        <f>'Inbound SOS &amp; EOD'!TWI29</f>
        <v>0</v>
      </c>
      <c r="UAA6" s="243">
        <f>'Inbound SOS &amp; EOD'!TWJ29</f>
        <v>0</v>
      </c>
      <c r="UAB6" s="243">
        <f>'Inbound SOS &amp; EOD'!TWK29</f>
        <v>0</v>
      </c>
      <c r="UAC6" s="243">
        <f>'Inbound SOS &amp; EOD'!TWL29</f>
        <v>0</v>
      </c>
      <c r="UAD6" s="243">
        <f>'Inbound SOS &amp; EOD'!TWM29</f>
        <v>0</v>
      </c>
      <c r="UAE6" s="243">
        <f>'Inbound SOS &amp; EOD'!TWN29</f>
        <v>0</v>
      </c>
      <c r="UAF6" s="243">
        <f>'Inbound SOS &amp; EOD'!TWO29</f>
        <v>0</v>
      </c>
      <c r="UAG6" s="243">
        <f>'Inbound SOS &amp; EOD'!TWP29</f>
        <v>0</v>
      </c>
      <c r="UAH6" s="243">
        <f>'Inbound SOS &amp; EOD'!TWQ29</f>
        <v>0</v>
      </c>
      <c r="UAI6" s="243">
        <f>'Inbound SOS &amp; EOD'!TWR29</f>
        <v>0</v>
      </c>
      <c r="UAJ6" s="243">
        <f>'Inbound SOS &amp; EOD'!TWS29</f>
        <v>0</v>
      </c>
      <c r="UAK6" s="243">
        <f>'Inbound SOS &amp; EOD'!TWT29</f>
        <v>0</v>
      </c>
      <c r="UAL6" s="243">
        <f>'Inbound SOS &amp; EOD'!TWU29</f>
        <v>0</v>
      </c>
      <c r="UAM6" s="243">
        <f>'Inbound SOS &amp; EOD'!TWV29</f>
        <v>0</v>
      </c>
      <c r="UAN6" s="243">
        <f>'Inbound SOS &amp; EOD'!TWW29</f>
        <v>0</v>
      </c>
      <c r="UAO6" s="243">
        <f>'Inbound SOS &amp; EOD'!TWX29</f>
        <v>0</v>
      </c>
      <c r="UAP6" s="243">
        <f>'Inbound SOS &amp; EOD'!TWY29</f>
        <v>0</v>
      </c>
      <c r="UAQ6" s="243">
        <f>'Inbound SOS &amp; EOD'!TWZ29</f>
        <v>0</v>
      </c>
      <c r="UAR6" s="243">
        <f>'Inbound SOS &amp; EOD'!TXA29</f>
        <v>0</v>
      </c>
      <c r="UAS6" s="243">
        <f>'Inbound SOS &amp; EOD'!TXB29</f>
        <v>0</v>
      </c>
      <c r="UAT6" s="243">
        <f>'Inbound SOS &amp; EOD'!TXC29</f>
        <v>0</v>
      </c>
      <c r="UAU6" s="243">
        <f>'Inbound SOS &amp; EOD'!TXD29</f>
        <v>0</v>
      </c>
      <c r="UAV6" s="243">
        <f>'Inbound SOS &amp; EOD'!TXE29</f>
        <v>0</v>
      </c>
      <c r="UAW6" s="243">
        <f>'Inbound SOS &amp; EOD'!TXF29</f>
        <v>0</v>
      </c>
      <c r="UAX6" s="243">
        <f>'Inbound SOS &amp; EOD'!TXG29</f>
        <v>0</v>
      </c>
      <c r="UAY6" s="243">
        <f>'Inbound SOS &amp; EOD'!TXH29</f>
        <v>0</v>
      </c>
      <c r="UAZ6" s="243">
        <f>'Inbound SOS &amp; EOD'!TXI29</f>
        <v>0</v>
      </c>
      <c r="UBA6" s="243">
        <f>'Inbound SOS &amp; EOD'!TXJ29</f>
        <v>0</v>
      </c>
      <c r="UBB6" s="243">
        <f>'Inbound SOS &amp; EOD'!TXK29</f>
        <v>0</v>
      </c>
      <c r="UBC6" s="243">
        <f>'Inbound SOS &amp; EOD'!TXL29</f>
        <v>0</v>
      </c>
      <c r="UBD6" s="243">
        <f>'Inbound SOS &amp; EOD'!TXM29</f>
        <v>0</v>
      </c>
      <c r="UBE6" s="243">
        <f>'Inbound SOS &amp; EOD'!TXN29</f>
        <v>0</v>
      </c>
      <c r="UBF6" s="243">
        <f>'Inbound SOS &amp; EOD'!TXO29</f>
        <v>0</v>
      </c>
      <c r="UBG6" s="243">
        <f>'Inbound SOS &amp; EOD'!TXP29</f>
        <v>0</v>
      </c>
      <c r="UBH6" s="243">
        <f>'Inbound SOS &amp; EOD'!TXQ29</f>
        <v>0</v>
      </c>
      <c r="UBI6" s="243">
        <f>'Inbound SOS &amp; EOD'!TXR29</f>
        <v>0</v>
      </c>
      <c r="UBJ6" s="243">
        <f>'Inbound SOS &amp; EOD'!TXS29</f>
        <v>0</v>
      </c>
      <c r="UBK6" s="243">
        <f>'Inbound SOS &amp; EOD'!TXT29</f>
        <v>0</v>
      </c>
      <c r="UBL6" s="243">
        <f>'Inbound SOS &amp; EOD'!TXU29</f>
        <v>0</v>
      </c>
      <c r="UBM6" s="243">
        <f>'Inbound SOS &amp; EOD'!TXV29</f>
        <v>0</v>
      </c>
      <c r="UBN6" s="243">
        <f>'Inbound SOS &amp; EOD'!TXW29</f>
        <v>0</v>
      </c>
      <c r="UBO6" s="243">
        <f>'Inbound SOS &amp; EOD'!TXX29</f>
        <v>0</v>
      </c>
      <c r="UBP6" s="243">
        <f>'Inbound SOS &amp; EOD'!TXY29</f>
        <v>0</v>
      </c>
      <c r="UBQ6" s="243">
        <f>'Inbound SOS &amp; EOD'!TXZ29</f>
        <v>0</v>
      </c>
      <c r="UBR6" s="243">
        <f>'Inbound SOS &amp; EOD'!TYA29</f>
        <v>0</v>
      </c>
      <c r="UBS6" s="243">
        <f>'Inbound SOS &amp; EOD'!TYB29</f>
        <v>0</v>
      </c>
      <c r="UBT6" s="243">
        <f>'Inbound SOS &amp; EOD'!TYC29</f>
        <v>0</v>
      </c>
      <c r="UBU6" s="243">
        <f>'Inbound SOS &amp; EOD'!TYD29</f>
        <v>0</v>
      </c>
      <c r="UBV6" s="243">
        <f>'Inbound SOS &amp; EOD'!TYE29</f>
        <v>0</v>
      </c>
      <c r="UBW6" s="243">
        <f>'Inbound SOS &amp; EOD'!TYF29</f>
        <v>0</v>
      </c>
      <c r="UBX6" s="243">
        <f>'Inbound SOS &amp; EOD'!TYG29</f>
        <v>0</v>
      </c>
      <c r="UBY6" s="243">
        <f>'Inbound SOS &amp; EOD'!TYH29</f>
        <v>0</v>
      </c>
      <c r="UBZ6" s="243">
        <f>'Inbound SOS &amp; EOD'!TYI29</f>
        <v>0</v>
      </c>
      <c r="UCA6" s="243">
        <f>'Inbound SOS &amp; EOD'!TYJ29</f>
        <v>0</v>
      </c>
      <c r="UCB6" s="243">
        <f>'Inbound SOS &amp; EOD'!TYK29</f>
        <v>0</v>
      </c>
      <c r="UCC6" s="243">
        <f>'Inbound SOS &amp; EOD'!TYL29</f>
        <v>0</v>
      </c>
      <c r="UCD6" s="243">
        <f>'Inbound SOS &amp; EOD'!TYM29</f>
        <v>0</v>
      </c>
      <c r="UCE6" s="243">
        <f>'Inbound SOS &amp; EOD'!TYN29</f>
        <v>0</v>
      </c>
      <c r="UCF6" s="243">
        <f>'Inbound SOS &amp; EOD'!TYO29</f>
        <v>0</v>
      </c>
      <c r="UCG6" s="243">
        <f>'Inbound SOS &amp; EOD'!TYP29</f>
        <v>0</v>
      </c>
      <c r="UCH6" s="243">
        <f>'Inbound SOS &amp; EOD'!TYQ29</f>
        <v>0</v>
      </c>
      <c r="UCI6" s="243">
        <f>'Inbound SOS &amp; EOD'!TYR29</f>
        <v>0</v>
      </c>
      <c r="UCJ6" s="243">
        <f>'Inbound SOS &amp; EOD'!TYS29</f>
        <v>0</v>
      </c>
      <c r="UCK6" s="243">
        <f>'Inbound SOS &amp; EOD'!TYT29</f>
        <v>0</v>
      </c>
      <c r="UCL6" s="243">
        <f>'Inbound SOS &amp; EOD'!TYU29</f>
        <v>0</v>
      </c>
      <c r="UCM6" s="243">
        <f>'Inbound SOS &amp; EOD'!TYV29</f>
        <v>0</v>
      </c>
      <c r="UCN6" s="243">
        <f>'Inbound SOS &amp; EOD'!TYW29</f>
        <v>0</v>
      </c>
      <c r="UCO6" s="243">
        <f>'Inbound SOS &amp; EOD'!TYX29</f>
        <v>0</v>
      </c>
      <c r="UCP6" s="243">
        <f>'Inbound SOS &amp; EOD'!TYY29</f>
        <v>0</v>
      </c>
      <c r="UCQ6" s="243">
        <f>'Inbound SOS &amp; EOD'!TYZ29</f>
        <v>0</v>
      </c>
      <c r="UCR6" s="243">
        <f>'Inbound SOS &amp; EOD'!TZA29</f>
        <v>0</v>
      </c>
      <c r="UCS6" s="243">
        <f>'Inbound SOS &amp; EOD'!TZB29</f>
        <v>0</v>
      </c>
      <c r="UCT6" s="243">
        <f>'Inbound SOS &amp; EOD'!TZC29</f>
        <v>0</v>
      </c>
      <c r="UCU6" s="243">
        <f>'Inbound SOS &amp; EOD'!TZD29</f>
        <v>0</v>
      </c>
      <c r="UCV6" s="243">
        <f>'Inbound SOS &amp; EOD'!TZE29</f>
        <v>0</v>
      </c>
      <c r="UCW6" s="243">
        <f>'Inbound SOS &amp; EOD'!TZF29</f>
        <v>0</v>
      </c>
      <c r="UCX6" s="243">
        <f>'Inbound SOS &amp; EOD'!TZG29</f>
        <v>0</v>
      </c>
      <c r="UCY6" s="243">
        <f>'Inbound SOS &amp; EOD'!TZH29</f>
        <v>0</v>
      </c>
      <c r="UCZ6" s="243">
        <f>'Inbound SOS &amp; EOD'!TZI29</f>
        <v>0</v>
      </c>
      <c r="UDA6" s="243">
        <f>'Inbound SOS &amp; EOD'!TZJ29</f>
        <v>0</v>
      </c>
      <c r="UDB6" s="243">
        <f>'Inbound SOS &amp; EOD'!TZK29</f>
        <v>0</v>
      </c>
      <c r="UDC6" s="243">
        <f>'Inbound SOS &amp; EOD'!TZL29</f>
        <v>0</v>
      </c>
      <c r="UDD6" s="243">
        <f>'Inbound SOS &amp; EOD'!TZM29</f>
        <v>0</v>
      </c>
      <c r="UDE6" s="243">
        <f>'Inbound SOS &amp; EOD'!TZN29</f>
        <v>0</v>
      </c>
      <c r="UDF6" s="243">
        <f>'Inbound SOS &amp; EOD'!TZO29</f>
        <v>0</v>
      </c>
      <c r="UDG6" s="243">
        <f>'Inbound SOS &amp; EOD'!TZP29</f>
        <v>0</v>
      </c>
      <c r="UDH6" s="243">
        <f>'Inbound SOS &amp; EOD'!TZQ29</f>
        <v>0</v>
      </c>
      <c r="UDI6" s="243">
        <f>'Inbound SOS &amp; EOD'!TZR29</f>
        <v>0</v>
      </c>
      <c r="UDJ6" s="243">
        <f>'Inbound SOS &amp; EOD'!TZS29</f>
        <v>0</v>
      </c>
      <c r="UDK6" s="243">
        <f>'Inbound SOS &amp; EOD'!TZT29</f>
        <v>0</v>
      </c>
      <c r="UDL6" s="243">
        <f>'Inbound SOS &amp; EOD'!TZU29</f>
        <v>0</v>
      </c>
      <c r="UDM6" s="243">
        <f>'Inbound SOS &amp; EOD'!TZV29</f>
        <v>0</v>
      </c>
      <c r="UDN6" s="243">
        <f>'Inbound SOS &amp; EOD'!TZW29</f>
        <v>0</v>
      </c>
      <c r="UDO6" s="243">
        <f>'Inbound SOS &amp; EOD'!TZX29</f>
        <v>0</v>
      </c>
      <c r="UDP6" s="243">
        <f>'Inbound SOS &amp; EOD'!TZY29</f>
        <v>0</v>
      </c>
      <c r="UDQ6" s="243">
        <f>'Inbound SOS &amp; EOD'!TZZ29</f>
        <v>0</v>
      </c>
      <c r="UDR6" s="243">
        <f>'Inbound SOS &amp; EOD'!UAA29</f>
        <v>0</v>
      </c>
      <c r="UDS6" s="243">
        <f>'Inbound SOS &amp; EOD'!UAB29</f>
        <v>0</v>
      </c>
      <c r="UDT6" s="243">
        <f>'Inbound SOS &amp; EOD'!UAC29</f>
        <v>0</v>
      </c>
      <c r="UDU6" s="243">
        <f>'Inbound SOS &amp; EOD'!UAD29</f>
        <v>0</v>
      </c>
      <c r="UDV6" s="243">
        <f>'Inbound SOS &amp; EOD'!UAE29</f>
        <v>0</v>
      </c>
      <c r="UDW6" s="243">
        <f>'Inbound SOS &amp; EOD'!UAF29</f>
        <v>0</v>
      </c>
      <c r="UDX6" s="243">
        <f>'Inbound SOS &amp; EOD'!UAG29</f>
        <v>0</v>
      </c>
      <c r="UDY6" s="243">
        <f>'Inbound SOS &amp; EOD'!UAH29</f>
        <v>0</v>
      </c>
      <c r="UDZ6" s="243">
        <f>'Inbound SOS &amp; EOD'!UAI29</f>
        <v>0</v>
      </c>
      <c r="UEA6" s="243">
        <f>'Inbound SOS &amp; EOD'!UAJ29</f>
        <v>0</v>
      </c>
      <c r="UEB6" s="243">
        <f>'Inbound SOS &amp; EOD'!UAK29</f>
        <v>0</v>
      </c>
      <c r="UEC6" s="243">
        <f>'Inbound SOS &amp; EOD'!UAL29</f>
        <v>0</v>
      </c>
      <c r="UED6" s="243">
        <f>'Inbound SOS &amp; EOD'!UAM29</f>
        <v>0</v>
      </c>
      <c r="UEE6" s="243">
        <f>'Inbound SOS &amp; EOD'!UAN29</f>
        <v>0</v>
      </c>
      <c r="UEF6" s="243">
        <f>'Inbound SOS &amp; EOD'!UAO29</f>
        <v>0</v>
      </c>
      <c r="UEG6" s="243">
        <f>'Inbound SOS &amp; EOD'!UAP29</f>
        <v>0</v>
      </c>
      <c r="UEH6" s="243">
        <f>'Inbound SOS &amp; EOD'!UAQ29</f>
        <v>0</v>
      </c>
      <c r="UEI6" s="243">
        <f>'Inbound SOS &amp; EOD'!UAR29</f>
        <v>0</v>
      </c>
      <c r="UEJ6" s="243">
        <f>'Inbound SOS &amp; EOD'!UAS29</f>
        <v>0</v>
      </c>
      <c r="UEK6" s="243">
        <f>'Inbound SOS &amp; EOD'!UAT29</f>
        <v>0</v>
      </c>
      <c r="UEL6" s="243">
        <f>'Inbound SOS &amp; EOD'!UAU29</f>
        <v>0</v>
      </c>
      <c r="UEM6" s="243">
        <f>'Inbound SOS &amp; EOD'!UAV29</f>
        <v>0</v>
      </c>
      <c r="UEN6" s="243">
        <f>'Inbound SOS &amp; EOD'!UAW29</f>
        <v>0</v>
      </c>
      <c r="UEO6" s="243">
        <f>'Inbound SOS &amp; EOD'!UAX29</f>
        <v>0</v>
      </c>
      <c r="UEP6" s="243">
        <f>'Inbound SOS &amp; EOD'!UAY29</f>
        <v>0</v>
      </c>
      <c r="UEQ6" s="243">
        <f>'Inbound SOS &amp; EOD'!UAZ29</f>
        <v>0</v>
      </c>
      <c r="UER6" s="243">
        <f>'Inbound SOS &amp; EOD'!UBA29</f>
        <v>0</v>
      </c>
      <c r="UES6" s="243">
        <f>'Inbound SOS &amp; EOD'!UBB29</f>
        <v>0</v>
      </c>
      <c r="UET6" s="243">
        <f>'Inbound SOS &amp; EOD'!UBC29</f>
        <v>0</v>
      </c>
      <c r="UEU6" s="243">
        <f>'Inbound SOS &amp; EOD'!UBD29</f>
        <v>0</v>
      </c>
      <c r="UEV6" s="243">
        <f>'Inbound SOS &amp; EOD'!UBE29</f>
        <v>0</v>
      </c>
      <c r="UEW6" s="243">
        <f>'Inbound SOS &amp; EOD'!UBF29</f>
        <v>0</v>
      </c>
      <c r="UEX6" s="243">
        <f>'Inbound SOS &amp; EOD'!UBG29</f>
        <v>0</v>
      </c>
      <c r="UEY6" s="243">
        <f>'Inbound SOS &amp; EOD'!UBH29</f>
        <v>0</v>
      </c>
      <c r="UEZ6" s="243">
        <f>'Inbound SOS &amp; EOD'!UBI29</f>
        <v>0</v>
      </c>
      <c r="UFA6" s="243">
        <f>'Inbound SOS &amp; EOD'!UBJ29</f>
        <v>0</v>
      </c>
      <c r="UFB6" s="243">
        <f>'Inbound SOS &amp; EOD'!UBK29</f>
        <v>0</v>
      </c>
      <c r="UFC6" s="243">
        <f>'Inbound SOS &amp; EOD'!UBL29</f>
        <v>0</v>
      </c>
      <c r="UFD6" s="243">
        <f>'Inbound SOS &amp; EOD'!UBM29</f>
        <v>0</v>
      </c>
      <c r="UFE6" s="243">
        <f>'Inbound SOS &amp; EOD'!UBN29</f>
        <v>0</v>
      </c>
      <c r="UFF6" s="243">
        <f>'Inbound SOS &amp; EOD'!UBO29</f>
        <v>0</v>
      </c>
      <c r="UFG6" s="243">
        <f>'Inbound SOS &amp; EOD'!UBP29</f>
        <v>0</v>
      </c>
      <c r="UFH6" s="243">
        <f>'Inbound SOS &amp; EOD'!UBQ29</f>
        <v>0</v>
      </c>
      <c r="UFI6" s="243">
        <f>'Inbound SOS &amp; EOD'!UBR29</f>
        <v>0</v>
      </c>
      <c r="UFJ6" s="243">
        <f>'Inbound SOS &amp; EOD'!UBS29</f>
        <v>0</v>
      </c>
      <c r="UFK6" s="243">
        <f>'Inbound SOS &amp; EOD'!UBT29</f>
        <v>0</v>
      </c>
      <c r="UFL6" s="243">
        <f>'Inbound SOS &amp; EOD'!UBU29</f>
        <v>0</v>
      </c>
      <c r="UFM6" s="243">
        <f>'Inbound SOS &amp; EOD'!UBV29</f>
        <v>0</v>
      </c>
      <c r="UFN6" s="243">
        <f>'Inbound SOS &amp; EOD'!UBW29</f>
        <v>0</v>
      </c>
      <c r="UFO6" s="243">
        <f>'Inbound SOS &amp; EOD'!UBX29</f>
        <v>0</v>
      </c>
      <c r="UFP6" s="243">
        <f>'Inbound SOS &amp; EOD'!UBY29</f>
        <v>0</v>
      </c>
      <c r="UFQ6" s="243">
        <f>'Inbound SOS &amp; EOD'!UBZ29</f>
        <v>0</v>
      </c>
      <c r="UFR6" s="243">
        <f>'Inbound SOS &amp; EOD'!UCA29</f>
        <v>0</v>
      </c>
      <c r="UFS6" s="243">
        <f>'Inbound SOS &amp; EOD'!UCB29</f>
        <v>0</v>
      </c>
      <c r="UFT6" s="243">
        <f>'Inbound SOS &amp; EOD'!UCC29</f>
        <v>0</v>
      </c>
      <c r="UFU6" s="243">
        <f>'Inbound SOS &amp; EOD'!UCD29</f>
        <v>0</v>
      </c>
      <c r="UFV6" s="243">
        <f>'Inbound SOS &amp; EOD'!UCE29</f>
        <v>0</v>
      </c>
      <c r="UFW6" s="243">
        <f>'Inbound SOS &amp; EOD'!UCF29</f>
        <v>0</v>
      </c>
      <c r="UFX6" s="243">
        <f>'Inbound SOS &amp; EOD'!UCG29</f>
        <v>0</v>
      </c>
      <c r="UFY6" s="243">
        <f>'Inbound SOS &amp; EOD'!UCH29</f>
        <v>0</v>
      </c>
      <c r="UFZ6" s="243">
        <f>'Inbound SOS &amp; EOD'!UCI29</f>
        <v>0</v>
      </c>
      <c r="UGA6" s="243">
        <f>'Inbound SOS &amp; EOD'!UCJ29</f>
        <v>0</v>
      </c>
      <c r="UGB6" s="243">
        <f>'Inbound SOS &amp; EOD'!UCK29</f>
        <v>0</v>
      </c>
      <c r="UGC6" s="243">
        <f>'Inbound SOS &amp; EOD'!UCL29</f>
        <v>0</v>
      </c>
      <c r="UGD6" s="243">
        <f>'Inbound SOS &amp; EOD'!UCM29</f>
        <v>0</v>
      </c>
      <c r="UGE6" s="243">
        <f>'Inbound SOS &amp; EOD'!UCN29</f>
        <v>0</v>
      </c>
      <c r="UGF6" s="243">
        <f>'Inbound SOS &amp; EOD'!UCO29</f>
        <v>0</v>
      </c>
      <c r="UGG6" s="243">
        <f>'Inbound SOS &amp; EOD'!UCP29</f>
        <v>0</v>
      </c>
      <c r="UGH6" s="243">
        <f>'Inbound SOS &amp; EOD'!UCQ29</f>
        <v>0</v>
      </c>
      <c r="UGI6" s="243">
        <f>'Inbound SOS &amp; EOD'!UCR29</f>
        <v>0</v>
      </c>
      <c r="UGJ6" s="243">
        <f>'Inbound SOS &amp; EOD'!UCS29</f>
        <v>0</v>
      </c>
      <c r="UGK6" s="243">
        <f>'Inbound SOS &amp; EOD'!UCT29</f>
        <v>0</v>
      </c>
      <c r="UGL6" s="243">
        <f>'Inbound SOS &amp; EOD'!UCU29</f>
        <v>0</v>
      </c>
      <c r="UGM6" s="243">
        <f>'Inbound SOS &amp; EOD'!UCV29</f>
        <v>0</v>
      </c>
      <c r="UGN6" s="243">
        <f>'Inbound SOS &amp; EOD'!UCW29</f>
        <v>0</v>
      </c>
      <c r="UGO6" s="243">
        <f>'Inbound SOS &amp; EOD'!UCX29</f>
        <v>0</v>
      </c>
      <c r="UGP6" s="243">
        <f>'Inbound SOS &amp; EOD'!UCY29</f>
        <v>0</v>
      </c>
      <c r="UGQ6" s="243">
        <f>'Inbound SOS &amp; EOD'!UCZ29</f>
        <v>0</v>
      </c>
      <c r="UGR6" s="243">
        <f>'Inbound SOS &amp; EOD'!UDA29</f>
        <v>0</v>
      </c>
      <c r="UGS6" s="243">
        <f>'Inbound SOS &amp; EOD'!UDB29</f>
        <v>0</v>
      </c>
      <c r="UGT6" s="243">
        <f>'Inbound SOS &amp; EOD'!UDC29</f>
        <v>0</v>
      </c>
      <c r="UGU6" s="243">
        <f>'Inbound SOS &amp; EOD'!UDD29</f>
        <v>0</v>
      </c>
      <c r="UGV6" s="243">
        <f>'Inbound SOS &amp; EOD'!UDE29</f>
        <v>0</v>
      </c>
      <c r="UGW6" s="243">
        <f>'Inbound SOS &amp; EOD'!UDF29</f>
        <v>0</v>
      </c>
      <c r="UGX6" s="243">
        <f>'Inbound SOS &amp; EOD'!UDG29</f>
        <v>0</v>
      </c>
      <c r="UGY6" s="243">
        <f>'Inbound SOS &amp; EOD'!UDH29</f>
        <v>0</v>
      </c>
      <c r="UGZ6" s="243">
        <f>'Inbound SOS &amp; EOD'!UDI29</f>
        <v>0</v>
      </c>
      <c r="UHA6" s="243">
        <f>'Inbound SOS &amp; EOD'!UDJ29</f>
        <v>0</v>
      </c>
      <c r="UHB6" s="243">
        <f>'Inbound SOS &amp; EOD'!UDK29</f>
        <v>0</v>
      </c>
      <c r="UHC6" s="243">
        <f>'Inbound SOS &amp; EOD'!UDL29</f>
        <v>0</v>
      </c>
      <c r="UHD6" s="243">
        <f>'Inbound SOS &amp; EOD'!UDM29</f>
        <v>0</v>
      </c>
      <c r="UHE6" s="243">
        <f>'Inbound SOS &amp; EOD'!UDN29</f>
        <v>0</v>
      </c>
      <c r="UHF6" s="243">
        <f>'Inbound SOS &amp; EOD'!UDO29</f>
        <v>0</v>
      </c>
      <c r="UHG6" s="243">
        <f>'Inbound SOS &amp; EOD'!UDP29</f>
        <v>0</v>
      </c>
      <c r="UHH6" s="243">
        <f>'Inbound SOS &amp; EOD'!UDQ29</f>
        <v>0</v>
      </c>
      <c r="UHI6" s="243">
        <f>'Inbound SOS &amp; EOD'!UDR29</f>
        <v>0</v>
      </c>
      <c r="UHJ6" s="243">
        <f>'Inbound SOS &amp; EOD'!UDS29</f>
        <v>0</v>
      </c>
      <c r="UHK6" s="243">
        <f>'Inbound SOS &amp; EOD'!UDT29</f>
        <v>0</v>
      </c>
      <c r="UHL6" s="243">
        <f>'Inbound SOS &amp; EOD'!UDU29</f>
        <v>0</v>
      </c>
      <c r="UHM6" s="243">
        <f>'Inbound SOS &amp; EOD'!UDV29</f>
        <v>0</v>
      </c>
      <c r="UHN6" s="243">
        <f>'Inbound SOS &amp; EOD'!UDW29</f>
        <v>0</v>
      </c>
      <c r="UHO6" s="243">
        <f>'Inbound SOS &amp; EOD'!UDX29</f>
        <v>0</v>
      </c>
      <c r="UHP6" s="243">
        <f>'Inbound SOS &amp; EOD'!UDY29</f>
        <v>0</v>
      </c>
      <c r="UHQ6" s="243">
        <f>'Inbound SOS &amp; EOD'!UDZ29</f>
        <v>0</v>
      </c>
      <c r="UHR6" s="243">
        <f>'Inbound SOS &amp; EOD'!UEA29</f>
        <v>0</v>
      </c>
      <c r="UHS6" s="243">
        <f>'Inbound SOS &amp; EOD'!UEB29</f>
        <v>0</v>
      </c>
      <c r="UHT6" s="243">
        <f>'Inbound SOS &amp; EOD'!UEC29</f>
        <v>0</v>
      </c>
      <c r="UHU6" s="243">
        <f>'Inbound SOS &amp; EOD'!UED29</f>
        <v>0</v>
      </c>
      <c r="UHV6" s="243">
        <f>'Inbound SOS &amp; EOD'!UEE29</f>
        <v>0</v>
      </c>
      <c r="UHW6" s="243">
        <f>'Inbound SOS &amp; EOD'!UEF29</f>
        <v>0</v>
      </c>
      <c r="UHX6" s="243">
        <f>'Inbound SOS &amp; EOD'!UEG29</f>
        <v>0</v>
      </c>
      <c r="UHY6" s="243">
        <f>'Inbound SOS &amp; EOD'!UEH29</f>
        <v>0</v>
      </c>
      <c r="UHZ6" s="243">
        <f>'Inbound SOS &amp; EOD'!UEI29</f>
        <v>0</v>
      </c>
      <c r="UIA6" s="243">
        <f>'Inbound SOS &amp; EOD'!UEJ29</f>
        <v>0</v>
      </c>
      <c r="UIB6" s="243">
        <f>'Inbound SOS &amp; EOD'!UEK29</f>
        <v>0</v>
      </c>
      <c r="UIC6" s="243">
        <f>'Inbound SOS &amp; EOD'!UEL29</f>
        <v>0</v>
      </c>
      <c r="UID6" s="243">
        <f>'Inbound SOS &amp; EOD'!UEM29</f>
        <v>0</v>
      </c>
      <c r="UIE6" s="243">
        <f>'Inbound SOS &amp; EOD'!UEN29</f>
        <v>0</v>
      </c>
      <c r="UIF6" s="243">
        <f>'Inbound SOS &amp; EOD'!UEO29</f>
        <v>0</v>
      </c>
      <c r="UIG6" s="243">
        <f>'Inbound SOS &amp; EOD'!UEP29</f>
        <v>0</v>
      </c>
      <c r="UIH6" s="243">
        <f>'Inbound SOS &amp; EOD'!UEQ29</f>
        <v>0</v>
      </c>
      <c r="UII6" s="243">
        <f>'Inbound SOS &amp; EOD'!UER29</f>
        <v>0</v>
      </c>
      <c r="UIJ6" s="243">
        <f>'Inbound SOS &amp; EOD'!UES29</f>
        <v>0</v>
      </c>
      <c r="UIK6" s="243">
        <f>'Inbound SOS &amp; EOD'!UET29</f>
        <v>0</v>
      </c>
      <c r="UIL6" s="243">
        <f>'Inbound SOS &amp; EOD'!UEU29</f>
        <v>0</v>
      </c>
      <c r="UIM6" s="243">
        <f>'Inbound SOS &amp; EOD'!UEV29</f>
        <v>0</v>
      </c>
      <c r="UIN6" s="243">
        <f>'Inbound SOS &amp; EOD'!UEW29</f>
        <v>0</v>
      </c>
      <c r="UIO6" s="243">
        <f>'Inbound SOS &amp; EOD'!UEX29</f>
        <v>0</v>
      </c>
      <c r="UIP6" s="243">
        <f>'Inbound SOS &amp; EOD'!UEY29</f>
        <v>0</v>
      </c>
      <c r="UIQ6" s="243">
        <f>'Inbound SOS &amp; EOD'!UEZ29</f>
        <v>0</v>
      </c>
      <c r="UIR6" s="243">
        <f>'Inbound SOS &amp; EOD'!UFA29</f>
        <v>0</v>
      </c>
      <c r="UIS6" s="243">
        <f>'Inbound SOS &amp; EOD'!UFB29</f>
        <v>0</v>
      </c>
      <c r="UIT6" s="243">
        <f>'Inbound SOS &amp; EOD'!UFC29</f>
        <v>0</v>
      </c>
      <c r="UIU6" s="243">
        <f>'Inbound SOS &amp; EOD'!UFD29</f>
        <v>0</v>
      </c>
      <c r="UIV6" s="243">
        <f>'Inbound SOS &amp; EOD'!UFE29</f>
        <v>0</v>
      </c>
      <c r="UIW6" s="243">
        <f>'Inbound SOS &amp; EOD'!UFF29</f>
        <v>0</v>
      </c>
      <c r="UIX6" s="243">
        <f>'Inbound SOS &amp; EOD'!UFG29</f>
        <v>0</v>
      </c>
      <c r="UIY6" s="243">
        <f>'Inbound SOS &amp; EOD'!UFH29</f>
        <v>0</v>
      </c>
      <c r="UIZ6" s="243">
        <f>'Inbound SOS &amp; EOD'!UFI29</f>
        <v>0</v>
      </c>
      <c r="UJA6" s="243">
        <f>'Inbound SOS &amp; EOD'!UFJ29</f>
        <v>0</v>
      </c>
      <c r="UJB6" s="243">
        <f>'Inbound SOS &amp; EOD'!UFK29</f>
        <v>0</v>
      </c>
      <c r="UJC6" s="243">
        <f>'Inbound SOS &amp; EOD'!UFL29</f>
        <v>0</v>
      </c>
      <c r="UJD6" s="243">
        <f>'Inbound SOS &amp; EOD'!UFM29</f>
        <v>0</v>
      </c>
      <c r="UJE6" s="243">
        <f>'Inbound SOS &amp; EOD'!UFN29</f>
        <v>0</v>
      </c>
      <c r="UJF6" s="243">
        <f>'Inbound SOS &amp; EOD'!UFO29</f>
        <v>0</v>
      </c>
      <c r="UJG6" s="243">
        <f>'Inbound SOS &amp; EOD'!UFP29</f>
        <v>0</v>
      </c>
      <c r="UJH6" s="243">
        <f>'Inbound SOS &amp; EOD'!UFQ29</f>
        <v>0</v>
      </c>
      <c r="UJI6" s="243">
        <f>'Inbound SOS &amp; EOD'!UFR29</f>
        <v>0</v>
      </c>
      <c r="UJJ6" s="243">
        <f>'Inbound SOS &amp; EOD'!UFS29</f>
        <v>0</v>
      </c>
      <c r="UJK6" s="243">
        <f>'Inbound SOS &amp; EOD'!UFT29</f>
        <v>0</v>
      </c>
      <c r="UJL6" s="243">
        <f>'Inbound SOS &amp; EOD'!UFU29</f>
        <v>0</v>
      </c>
      <c r="UJM6" s="243">
        <f>'Inbound SOS &amp; EOD'!UFV29</f>
        <v>0</v>
      </c>
      <c r="UJN6" s="243">
        <f>'Inbound SOS &amp; EOD'!UFW29</f>
        <v>0</v>
      </c>
      <c r="UJO6" s="243">
        <f>'Inbound SOS &amp; EOD'!UFX29</f>
        <v>0</v>
      </c>
      <c r="UJP6" s="243">
        <f>'Inbound SOS &amp; EOD'!UFY29</f>
        <v>0</v>
      </c>
      <c r="UJQ6" s="243">
        <f>'Inbound SOS &amp; EOD'!UFZ29</f>
        <v>0</v>
      </c>
      <c r="UJR6" s="243">
        <f>'Inbound SOS &amp; EOD'!UGA29</f>
        <v>0</v>
      </c>
      <c r="UJS6" s="243">
        <f>'Inbound SOS &amp; EOD'!UGB29</f>
        <v>0</v>
      </c>
      <c r="UJT6" s="243">
        <f>'Inbound SOS &amp; EOD'!UGC29</f>
        <v>0</v>
      </c>
      <c r="UJU6" s="243">
        <f>'Inbound SOS &amp; EOD'!UGD29</f>
        <v>0</v>
      </c>
      <c r="UJV6" s="243">
        <f>'Inbound SOS &amp; EOD'!UGE29</f>
        <v>0</v>
      </c>
      <c r="UJW6" s="243">
        <f>'Inbound SOS &amp; EOD'!UGF29</f>
        <v>0</v>
      </c>
      <c r="UJX6" s="243">
        <f>'Inbound SOS &amp; EOD'!UGG29</f>
        <v>0</v>
      </c>
      <c r="UJY6" s="243">
        <f>'Inbound SOS &amp; EOD'!UGH29</f>
        <v>0</v>
      </c>
      <c r="UJZ6" s="243">
        <f>'Inbound SOS &amp; EOD'!UGI29</f>
        <v>0</v>
      </c>
      <c r="UKA6" s="243">
        <f>'Inbound SOS &amp; EOD'!UGJ29</f>
        <v>0</v>
      </c>
      <c r="UKB6" s="243">
        <f>'Inbound SOS &amp; EOD'!UGK29</f>
        <v>0</v>
      </c>
      <c r="UKC6" s="243">
        <f>'Inbound SOS &amp; EOD'!UGL29</f>
        <v>0</v>
      </c>
      <c r="UKD6" s="243">
        <f>'Inbound SOS &amp; EOD'!UGM29</f>
        <v>0</v>
      </c>
      <c r="UKE6" s="243">
        <f>'Inbound SOS &amp; EOD'!UGN29</f>
        <v>0</v>
      </c>
      <c r="UKF6" s="243">
        <f>'Inbound SOS &amp; EOD'!UGO29</f>
        <v>0</v>
      </c>
      <c r="UKG6" s="243">
        <f>'Inbound SOS &amp; EOD'!UGP29</f>
        <v>0</v>
      </c>
      <c r="UKH6" s="243">
        <f>'Inbound SOS &amp; EOD'!UGQ29</f>
        <v>0</v>
      </c>
      <c r="UKI6" s="243">
        <f>'Inbound SOS &amp; EOD'!UGR29</f>
        <v>0</v>
      </c>
      <c r="UKJ6" s="243">
        <f>'Inbound SOS &amp; EOD'!UGS29</f>
        <v>0</v>
      </c>
      <c r="UKK6" s="243">
        <f>'Inbound SOS &amp; EOD'!UGT29</f>
        <v>0</v>
      </c>
      <c r="UKL6" s="243">
        <f>'Inbound SOS &amp; EOD'!UGU29</f>
        <v>0</v>
      </c>
      <c r="UKM6" s="243">
        <f>'Inbound SOS &amp; EOD'!UGV29</f>
        <v>0</v>
      </c>
      <c r="UKN6" s="243">
        <f>'Inbound SOS &amp; EOD'!UGW29</f>
        <v>0</v>
      </c>
      <c r="UKO6" s="243">
        <f>'Inbound SOS &amp; EOD'!UGX29</f>
        <v>0</v>
      </c>
      <c r="UKP6" s="243">
        <f>'Inbound SOS &amp; EOD'!UGY29</f>
        <v>0</v>
      </c>
      <c r="UKQ6" s="243">
        <f>'Inbound SOS &amp; EOD'!UGZ29</f>
        <v>0</v>
      </c>
      <c r="UKR6" s="243">
        <f>'Inbound SOS &amp; EOD'!UHA29</f>
        <v>0</v>
      </c>
      <c r="UKS6" s="243">
        <f>'Inbound SOS &amp; EOD'!UHB29</f>
        <v>0</v>
      </c>
      <c r="UKT6" s="243">
        <f>'Inbound SOS &amp; EOD'!UHC29</f>
        <v>0</v>
      </c>
      <c r="UKU6" s="243">
        <f>'Inbound SOS &amp; EOD'!UHD29</f>
        <v>0</v>
      </c>
      <c r="UKV6" s="243">
        <f>'Inbound SOS &amp; EOD'!UHE29</f>
        <v>0</v>
      </c>
      <c r="UKW6" s="243">
        <f>'Inbound SOS &amp; EOD'!UHF29</f>
        <v>0</v>
      </c>
      <c r="UKX6" s="243">
        <f>'Inbound SOS &amp; EOD'!UHG29</f>
        <v>0</v>
      </c>
      <c r="UKY6" s="243">
        <f>'Inbound SOS &amp; EOD'!UHH29</f>
        <v>0</v>
      </c>
      <c r="UKZ6" s="243">
        <f>'Inbound SOS &amp; EOD'!UHI29</f>
        <v>0</v>
      </c>
      <c r="ULA6" s="243">
        <f>'Inbound SOS &amp; EOD'!UHJ29</f>
        <v>0</v>
      </c>
      <c r="ULB6" s="243">
        <f>'Inbound SOS &amp; EOD'!UHK29</f>
        <v>0</v>
      </c>
      <c r="ULC6" s="243">
        <f>'Inbound SOS &amp; EOD'!UHL29</f>
        <v>0</v>
      </c>
      <c r="ULD6" s="243">
        <f>'Inbound SOS &amp; EOD'!UHM29</f>
        <v>0</v>
      </c>
      <c r="ULE6" s="243">
        <f>'Inbound SOS &amp; EOD'!UHN29</f>
        <v>0</v>
      </c>
      <c r="ULF6" s="243">
        <f>'Inbound SOS &amp; EOD'!UHO29</f>
        <v>0</v>
      </c>
      <c r="ULG6" s="243">
        <f>'Inbound SOS &amp; EOD'!UHP29</f>
        <v>0</v>
      </c>
      <c r="ULH6" s="243">
        <f>'Inbound SOS &amp; EOD'!UHQ29</f>
        <v>0</v>
      </c>
      <c r="ULI6" s="243">
        <f>'Inbound SOS &amp; EOD'!UHR29</f>
        <v>0</v>
      </c>
      <c r="ULJ6" s="243">
        <f>'Inbound SOS &amp; EOD'!UHS29</f>
        <v>0</v>
      </c>
      <c r="ULK6" s="243">
        <f>'Inbound SOS &amp; EOD'!UHT29</f>
        <v>0</v>
      </c>
      <c r="ULL6" s="243">
        <f>'Inbound SOS &amp; EOD'!UHU29</f>
        <v>0</v>
      </c>
      <c r="ULM6" s="243">
        <f>'Inbound SOS &amp; EOD'!UHV29</f>
        <v>0</v>
      </c>
      <c r="ULN6" s="243">
        <f>'Inbound SOS &amp; EOD'!UHW29</f>
        <v>0</v>
      </c>
      <c r="ULO6" s="243">
        <f>'Inbound SOS &amp; EOD'!UHX29</f>
        <v>0</v>
      </c>
      <c r="ULP6" s="243">
        <f>'Inbound SOS &amp; EOD'!UHY29</f>
        <v>0</v>
      </c>
      <c r="ULQ6" s="243">
        <f>'Inbound SOS &amp; EOD'!UHZ29</f>
        <v>0</v>
      </c>
      <c r="ULR6" s="243">
        <f>'Inbound SOS &amp; EOD'!UIA29</f>
        <v>0</v>
      </c>
      <c r="ULS6" s="243">
        <f>'Inbound SOS &amp; EOD'!UIB29</f>
        <v>0</v>
      </c>
      <c r="ULT6" s="243">
        <f>'Inbound SOS &amp; EOD'!UIC29</f>
        <v>0</v>
      </c>
      <c r="ULU6" s="243">
        <f>'Inbound SOS &amp; EOD'!UID29</f>
        <v>0</v>
      </c>
      <c r="ULV6" s="243">
        <f>'Inbound SOS &amp; EOD'!UIE29</f>
        <v>0</v>
      </c>
      <c r="ULW6" s="243">
        <f>'Inbound SOS &amp; EOD'!UIF29</f>
        <v>0</v>
      </c>
      <c r="ULX6" s="243">
        <f>'Inbound SOS &amp; EOD'!UIG29</f>
        <v>0</v>
      </c>
      <c r="ULY6" s="243">
        <f>'Inbound SOS &amp; EOD'!UIH29</f>
        <v>0</v>
      </c>
      <c r="ULZ6" s="243">
        <f>'Inbound SOS &amp; EOD'!UII29</f>
        <v>0</v>
      </c>
      <c r="UMA6" s="243">
        <f>'Inbound SOS &amp; EOD'!UIJ29</f>
        <v>0</v>
      </c>
      <c r="UMB6" s="243">
        <f>'Inbound SOS &amp; EOD'!UIK29</f>
        <v>0</v>
      </c>
      <c r="UMC6" s="243">
        <f>'Inbound SOS &amp; EOD'!UIL29</f>
        <v>0</v>
      </c>
      <c r="UMD6" s="243">
        <f>'Inbound SOS &amp; EOD'!UIM29</f>
        <v>0</v>
      </c>
      <c r="UME6" s="243">
        <f>'Inbound SOS &amp; EOD'!UIN29</f>
        <v>0</v>
      </c>
      <c r="UMF6" s="243">
        <f>'Inbound SOS &amp; EOD'!UIO29</f>
        <v>0</v>
      </c>
      <c r="UMG6" s="243">
        <f>'Inbound SOS &amp; EOD'!UIP29</f>
        <v>0</v>
      </c>
      <c r="UMH6" s="243">
        <f>'Inbound SOS &amp; EOD'!UIQ29</f>
        <v>0</v>
      </c>
      <c r="UMI6" s="243">
        <f>'Inbound SOS &amp; EOD'!UIR29</f>
        <v>0</v>
      </c>
      <c r="UMJ6" s="243">
        <f>'Inbound SOS &amp; EOD'!UIS29</f>
        <v>0</v>
      </c>
      <c r="UMK6" s="243">
        <f>'Inbound SOS &amp; EOD'!UIT29</f>
        <v>0</v>
      </c>
      <c r="UML6" s="243">
        <f>'Inbound SOS &amp; EOD'!UIU29</f>
        <v>0</v>
      </c>
      <c r="UMM6" s="243">
        <f>'Inbound SOS &amp; EOD'!UIV29</f>
        <v>0</v>
      </c>
      <c r="UMN6" s="243">
        <f>'Inbound SOS &amp; EOD'!UIW29</f>
        <v>0</v>
      </c>
      <c r="UMO6" s="243">
        <f>'Inbound SOS &amp; EOD'!UIX29</f>
        <v>0</v>
      </c>
      <c r="UMP6" s="243">
        <f>'Inbound SOS &amp; EOD'!UIY29</f>
        <v>0</v>
      </c>
      <c r="UMQ6" s="243">
        <f>'Inbound SOS &amp; EOD'!UIZ29</f>
        <v>0</v>
      </c>
      <c r="UMR6" s="243">
        <f>'Inbound SOS &amp; EOD'!UJA29</f>
        <v>0</v>
      </c>
      <c r="UMS6" s="243">
        <f>'Inbound SOS &amp; EOD'!UJB29</f>
        <v>0</v>
      </c>
      <c r="UMT6" s="243">
        <f>'Inbound SOS &amp; EOD'!UJC29</f>
        <v>0</v>
      </c>
      <c r="UMU6" s="243">
        <f>'Inbound SOS &amp; EOD'!UJD29</f>
        <v>0</v>
      </c>
      <c r="UMV6" s="243">
        <f>'Inbound SOS &amp; EOD'!UJE29</f>
        <v>0</v>
      </c>
      <c r="UMW6" s="243">
        <f>'Inbound SOS &amp; EOD'!UJF29</f>
        <v>0</v>
      </c>
      <c r="UMX6" s="243">
        <f>'Inbound SOS &amp; EOD'!UJG29</f>
        <v>0</v>
      </c>
      <c r="UMY6" s="243">
        <f>'Inbound SOS &amp; EOD'!UJH29</f>
        <v>0</v>
      </c>
      <c r="UMZ6" s="243">
        <f>'Inbound SOS &amp; EOD'!UJI29</f>
        <v>0</v>
      </c>
      <c r="UNA6" s="243">
        <f>'Inbound SOS &amp; EOD'!UJJ29</f>
        <v>0</v>
      </c>
      <c r="UNB6" s="243">
        <f>'Inbound SOS &amp; EOD'!UJK29</f>
        <v>0</v>
      </c>
      <c r="UNC6" s="243">
        <f>'Inbound SOS &amp; EOD'!UJL29</f>
        <v>0</v>
      </c>
      <c r="UND6" s="243">
        <f>'Inbound SOS &amp; EOD'!UJM29</f>
        <v>0</v>
      </c>
      <c r="UNE6" s="243">
        <f>'Inbound SOS &amp; EOD'!UJN29</f>
        <v>0</v>
      </c>
      <c r="UNF6" s="243">
        <f>'Inbound SOS &amp; EOD'!UJO29</f>
        <v>0</v>
      </c>
      <c r="UNG6" s="243">
        <f>'Inbound SOS &amp; EOD'!UJP29</f>
        <v>0</v>
      </c>
      <c r="UNH6" s="243">
        <f>'Inbound SOS &amp; EOD'!UJQ29</f>
        <v>0</v>
      </c>
      <c r="UNI6" s="243">
        <f>'Inbound SOS &amp; EOD'!UJR29</f>
        <v>0</v>
      </c>
      <c r="UNJ6" s="243">
        <f>'Inbound SOS &amp; EOD'!UJS29</f>
        <v>0</v>
      </c>
      <c r="UNK6" s="243">
        <f>'Inbound SOS &amp; EOD'!UJT29</f>
        <v>0</v>
      </c>
      <c r="UNL6" s="243">
        <f>'Inbound SOS &amp; EOD'!UJU29</f>
        <v>0</v>
      </c>
      <c r="UNM6" s="243">
        <f>'Inbound SOS &amp; EOD'!UJV29</f>
        <v>0</v>
      </c>
      <c r="UNN6" s="243">
        <f>'Inbound SOS &amp; EOD'!UJW29</f>
        <v>0</v>
      </c>
      <c r="UNO6" s="243">
        <f>'Inbound SOS &amp; EOD'!UJX29</f>
        <v>0</v>
      </c>
      <c r="UNP6" s="243">
        <f>'Inbound SOS &amp; EOD'!UJY29</f>
        <v>0</v>
      </c>
      <c r="UNQ6" s="243">
        <f>'Inbound SOS &amp; EOD'!UJZ29</f>
        <v>0</v>
      </c>
      <c r="UNR6" s="243">
        <f>'Inbound SOS &amp; EOD'!UKA29</f>
        <v>0</v>
      </c>
      <c r="UNS6" s="243">
        <f>'Inbound SOS &amp; EOD'!UKB29</f>
        <v>0</v>
      </c>
      <c r="UNT6" s="243">
        <f>'Inbound SOS &amp; EOD'!UKC29</f>
        <v>0</v>
      </c>
      <c r="UNU6" s="243">
        <f>'Inbound SOS &amp; EOD'!UKD29</f>
        <v>0</v>
      </c>
      <c r="UNV6" s="243">
        <f>'Inbound SOS &amp; EOD'!UKE29</f>
        <v>0</v>
      </c>
      <c r="UNW6" s="243">
        <f>'Inbound SOS &amp; EOD'!UKF29</f>
        <v>0</v>
      </c>
      <c r="UNX6" s="243">
        <f>'Inbound SOS &amp; EOD'!UKG29</f>
        <v>0</v>
      </c>
      <c r="UNY6" s="243">
        <f>'Inbound SOS &amp; EOD'!UKH29</f>
        <v>0</v>
      </c>
      <c r="UNZ6" s="243">
        <f>'Inbound SOS &amp; EOD'!UKI29</f>
        <v>0</v>
      </c>
      <c r="UOA6" s="243">
        <f>'Inbound SOS &amp; EOD'!UKJ29</f>
        <v>0</v>
      </c>
      <c r="UOB6" s="243">
        <f>'Inbound SOS &amp; EOD'!UKK29</f>
        <v>0</v>
      </c>
      <c r="UOC6" s="243">
        <f>'Inbound SOS &amp; EOD'!UKL29</f>
        <v>0</v>
      </c>
      <c r="UOD6" s="243">
        <f>'Inbound SOS &amp; EOD'!UKM29</f>
        <v>0</v>
      </c>
      <c r="UOE6" s="243">
        <f>'Inbound SOS &amp; EOD'!UKN29</f>
        <v>0</v>
      </c>
      <c r="UOF6" s="243">
        <f>'Inbound SOS &amp; EOD'!UKO29</f>
        <v>0</v>
      </c>
      <c r="UOG6" s="243">
        <f>'Inbound SOS &amp; EOD'!UKP29</f>
        <v>0</v>
      </c>
      <c r="UOH6" s="243">
        <f>'Inbound SOS &amp; EOD'!UKQ29</f>
        <v>0</v>
      </c>
      <c r="UOI6" s="243">
        <f>'Inbound SOS &amp; EOD'!UKR29</f>
        <v>0</v>
      </c>
      <c r="UOJ6" s="243">
        <f>'Inbound SOS &amp; EOD'!UKS29</f>
        <v>0</v>
      </c>
      <c r="UOK6" s="243">
        <f>'Inbound SOS &amp; EOD'!UKT29</f>
        <v>0</v>
      </c>
      <c r="UOL6" s="243">
        <f>'Inbound SOS &amp; EOD'!UKU29</f>
        <v>0</v>
      </c>
      <c r="UOM6" s="243">
        <f>'Inbound SOS &amp; EOD'!UKV29</f>
        <v>0</v>
      </c>
      <c r="UON6" s="243">
        <f>'Inbound SOS &amp; EOD'!UKW29</f>
        <v>0</v>
      </c>
      <c r="UOO6" s="243">
        <f>'Inbound SOS &amp; EOD'!UKX29</f>
        <v>0</v>
      </c>
      <c r="UOP6" s="243">
        <f>'Inbound SOS &amp; EOD'!UKY29</f>
        <v>0</v>
      </c>
      <c r="UOQ6" s="243">
        <f>'Inbound SOS &amp; EOD'!UKZ29</f>
        <v>0</v>
      </c>
      <c r="UOR6" s="243">
        <f>'Inbound SOS &amp; EOD'!ULA29</f>
        <v>0</v>
      </c>
      <c r="UOS6" s="243">
        <f>'Inbound SOS &amp; EOD'!ULB29</f>
        <v>0</v>
      </c>
      <c r="UOT6" s="243">
        <f>'Inbound SOS &amp; EOD'!ULC29</f>
        <v>0</v>
      </c>
      <c r="UOU6" s="243">
        <f>'Inbound SOS &amp; EOD'!ULD29</f>
        <v>0</v>
      </c>
      <c r="UOV6" s="243">
        <f>'Inbound SOS &amp; EOD'!ULE29</f>
        <v>0</v>
      </c>
      <c r="UOW6" s="243">
        <f>'Inbound SOS &amp; EOD'!ULF29</f>
        <v>0</v>
      </c>
      <c r="UOX6" s="243">
        <f>'Inbound SOS &amp; EOD'!ULG29</f>
        <v>0</v>
      </c>
      <c r="UOY6" s="243">
        <f>'Inbound SOS &amp; EOD'!ULH29</f>
        <v>0</v>
      </c>
      <c r="UOZ6" s="243">
        <f>'Inbound SOS &amp; EOD'!ULI29</f>
        <v>0</v>
      </c>
      <c r="UPA6" s="243">
        <f>'Inbound SOS &amp; EOD'!ULJ29</f>
        <v>0</v>
      </c>
      <c r="UPB6" s="243">
        <f>'Inbound SOS &amp; EOD'!ULK29</f>
        <v>0</v>
      </c>
      <c r="UPC6" s="243">
        <f>'Inbound SOS &amp; EOD'!ULL29</f>
        <v>0</v>
      </c>
      <c r="UPD6" s="243">
        <f>'Inbound SOS &amp; EOD'!ULM29</f>
        <v>0</v>
      </c>
      <c r="UPE6" s="243">
        <f>'Inbound SOS &amp; EOD'!ULN29</f>
        <v>0</v>
      </c>
      <c r="UPF6" s="243">
        <f>'Inbound SOS &amp; EOD'!ULO29</f>
        <v>0</v>
      </c>
      <c r="UPG6" s="243">
        <f>'Inbound SOS &amp; EOD'!ULP29</f>
        <v>0</v>
      </c>
      <c r="UPH6" s="243">
        <f>'Inbound SOS &amp; EOD'!ULQ29</f>
        <v>0</v>
      </c>
      <c r="UPI6" s="243">
        <f>'Inbound SOS &amp; EOD'!ULR29</f>
        <v>0</v>
      </c>
      <c r="UPJ6" s="243">
        <f>'Inbound SOS &amp; EOD'!ULS29</f>
        <v>0</v>
      </c>
      <c r="UPK6" s="243">
        <f>'Inbound SOS &amp; EOD'!ULT29</f>
        <v>0</v>
      </c>
      <c r="UPL6" s="243">
        <f>'Inbound SOS &amp; EOD'!ULU29</f>
        <v>0</v>
      </c>
      <c r="UPM6" s="243">
        <f>'Inbound SOS &amp; EOD'!ULV29</f>
        <v>0</v>
      </c>
      <c r="UPN6" s="243">
        <f>'Inbound SOS &amp; EOD'!ULW29</f>
        <v>0</v>
      </c>
      <c r="UPO6" s="243">
        <f>'Inbound SOS &amp; EOD'!ULX29</f>
        <v>0</v>
      </c>
      <c r="UPP6" s="243">
        <f>'Inbound SOS &amp; EOD'!ULY29</f>
        <v>0</v>
      </c>
      <c r="UPQ6" s="243">
        <f>'Inbound SOS &amp; EOD'!ULZ29</f>
        <v>0</v>
      </c>
      <c r="UPR6" s="243">
        <f>'Inbound SOS &amp; EOD'!UMA29</f>
        <v>0</v>
      </c>
      <c r="UPS6" s="243">
        <f>'Inbound SOS &amp; EOD'!UMB29</f>
        <v>0</v>
      </c>
      <c r="UPT6" s="243">
        <f>'Inbound SOS &amp; EOD'!UMC29</f>
        <v>0</v>
      </c>
      <c r="UPU6" s="243">
        <f>'Inbound SOS &amp; EOD'!UMD29</f>
        <v>0</v>
      </c>
      <c r="UPV6" s="243">
        <f>'Inbound SOS &amp; EOD'!UME29</f>
        <v>0</v>
      </c>
      <c r="UPW6" s="243">
        <f>'Inbound SOS &amp; EOD'!UMF29</f>
        <v>0</v>
      </c>
      <c r="UPX6" s="243">
        <f>'Inbound SOS &amp; EOD'!UMG29</f>
        <v>0</v>
      </c>
      <c r="UPY6" s="243">
        <f>'Inbound SOS &amp; EOD'!UMH29</f>
        <v>0</v>
      </c>
      <c r="UPZ6" s="243">
        <f>'Inbound SOS &amp; EOD'!UMI29</f>
        <v>0</v>
      </c>
      <c r="UQA6" s="243">
        <f>'Inbound SOS &amp; EOD'!UMJ29</f>
        <v>0</v>
      </c>
      <c r="UQB6" s="243">
        <f>'Inbound SOS &amp; EOD'!UMK29</f>
        <v>0</v>
      </c>
      <c r="UQC6" s="243">
        <f>'Inbound SOS &amp; EOD'!UML29</f>
        <v>0</v>
      </c>
      <c r="UQD6" s="243">
        <f>'Inbound SOS &amp; EOD'!UMM29</f>
        <v>0</v>
      </c>
      <c r="UQE6" s="243">
        <f>'Inbound SOS &amp; EOD'!UMN29</f>
        <v>0</v>
      </c>
      <c r="UQF6" s="243">
        <f>'Inbound SOS &amp; EOD'!UMO29</f>
        <v>0</v>
      </c>
      <c r="UQG6" s="243">
        <f>'Inbound SOS &amp; EOD'!UMP29</f>
        <v>0</v>
      </c>
      <c r="UQH6" s="243">
        <f>'Inbound SOS &amp; EOD'!UMQ29</f>
        <v>0</v>
      </c>
      <c r="UQI6" s="243">
        <f>'Inbound SOS &amp; EOD'!UMR29</f>
        <v>0</v>
      </c>
      <c r="UQJ6" s="243">
        <f>'Inbound SOS &amp; EOD'!UMS29</f>
        <v>0</v>
      </c>
      <c r="UQK6" s="243">
        <f>'Inbound SOS &amp; EOD'!UMT29</f>
        <v>0</v>
      </c>
      <c r="UQL6" s="243">
        <f>'Inbound SOS &amp; EOD'!UMU29</f>
        <v>0</v>
      </c>
      <c r="UQM6" s="243">
        <f>'Inbound SOS &amp; EOD'!UMV29</f>
        <v>0</v>
      </c>
      <c r="UQN6" s="243">
        <f>'Inbound SOS &amp; EOD'!UMW29</f>
        <v>0</v>
      </c>
      <c r="UQO6" s="243">
        <f>'Inbound SOS &amp; EOD'!UMX29</f>
        <v>0</v>
      </c>
      <c r="UQP6" s="243">
        <f>'Inbound SOS &amp; EOD'!UMY29</f>
        <v>0</v>
      </c>
      <c r="UQQ6" s="243">
        <f>'Inbound SOS &amp; EOD'!UMZ29</f>
        <v>0</v>
      </c>
      <c r="UQR6" s="243">
        <f>'Inbound SOS &amp; EOD'!UNA29</f>
        <v>0</v>
      </c>
      <c r="UQS6" s="243">
        <f>'Inbound SOS &amp; EOD'!UNB29</f>
        <v>0</v>
      </c>
      <c r="UQT6" s="243">
        <f>'Inbound SOS &amp; EOD'!UNC29</f>
        <v>0</v>
      </c>
      <c r="UQU6" s="243">
        <f>'Inbound SOS &amp; EOD'!UND29</f>
        <v>0</v>
      </c>
      <c r="UQV6" s="243">
        <f>'Inbound SOS &amp; EOD'!UNE29</f>
        <v>0</v>
      </c>
      <c r="UQW6" s="243">
        <f>'Inbound SOS &amp; EOD'!UNF29</f>
        <v>0</v>
      </c>
      <c r="UQX6" s="243">
        <f>'Inbound SOS &amp; EOD'!UNG29</f>
        <v>0</v>
      </c>
      <c r="UQY6" s="243">
        <f>'Inbound SOS &amp; EOD'!UNH29</f>
        <v>0</v>
      </c>
      <c r="UQZ6" s="243">
        <f>'Inbound SOS &amp; EOD'!UNI29</f>
        <v>0</v>
      </c>
      <c r="URA6" s="243">
        <f>'Inbound SOS &amp; EOD'!UNJ29</f>
        <v>0</v>
      </c>
      <c r="URB6" s="243">
        <f>'Inbound SOS &amp; EOD'!UNK29</f>
        <v>0</v>
      </c>
      <c r="URC6" s="243">
        <f>'Inbound SOS &amp; EOD'!UNL29</f>
        <v>0</v>
      </c>
      <c r="URD6" s="243">
        <f>'Inbound SOS &amp; EOD'!UNM29</f>
        <v>0</v>
      </c>
      <c r="URE6" s="243">
        <f>'Inbound SOS &amp; EOD'!UNN29</f>
        <v>0</v>
      </c>
      <c r="URF6" s="243">
        <f>'Inbound SOS &amp; EOD'!UNO29</f>
        <v>0</v>
      </c>
      <c r="URG6" s="243">
        <f>'Inbound SOS &amp; EOD'!UNP29</f>
        <v>0</v>
      </c>
      <c r="URH6" s="243">
        <f>'Inbound SOS &amp; EOD'!UNQ29</f>
        <v>0</v>
      </c>
      <c r="URI6" s="243">
        <f>'Inbound SOS &amp; EOD'!UNR29</f>
        <v>0</v>
      </c>
      <c r="URJ6" s="243">
        <f>'Inbound SOS &amp; EOD'!UNS29</f>
        <v>0</v>
      </c>
      <c r="URK6" s="243">
        <f>'Inbound SOS &amp; EOD'!UNT29</f>
        <v>0</v>
      </c>
      <c r="URL6" s="243">
        <f>'Inbound SOS &amp; EOD'!UNU29</f>
        <v>0</v>
      </c>
      <c r="URM6" s="243">
        <f>'Inbound SOS &amp; EOD'!UNV29</f>
        <v>0</v>
      </c>
      <c r="URN6" s="243">
        <f>'Inbound SOS &amp; EOD'!UNW29</f>
        <v>0</v>
      </c>
      <c r="URO6" s="243">
        <f>'Inbound SOS &amp; EOD'!UNX29</f>
        <v>0</v>
      </c>
      <c r="URP6" s="243">
        <f>'Inbound SOS &amp; EOD'!UNY29</f>
        <v>0</v>
      </c>
      <c r="URQ6" s="243">
        <f>'Inbound SOS &amp; EOD'!UNZ29</f>
        <v>0</v>
      </c>
      <c r="URR6" s="243">
        <f>'Inbound SOS &amp; EOD'!UOA29</f>
        <v>0</v>
      </c>
      <c r="URS6" s="243">
        <f>'Inbound SOS &amp; EOD'!UOB29</f>
        <v>0</v>
      </c>
      <c r="URT6" s="243">
        <f>'Inbound SOS &amp; EOD'!UOC29</f>
        <v>0</v>
      </c>
      <c r="URU6" s="243">
        <f>'Inbound SOS &amp; EOD'!UOD29</f>
        <v>0</v>
      </c>
      <c r="URV6" s="243">
        <f>'Inbound SOS &amp; EOD'!UOE29</f>
        <v>0</v>
      </c>
      <c r="URW6" s="243">
        <f>'Inbound SOS &amp; EOD'!UOF29</f>
        <v>0</v>
      </c>
      <c r="URX6" s="243">
        <f>'Inbound SOS &amp; EOD'!UOG29</f>
        <v>0</v>
      </c>
      <c r="URY6" s="243">
        <f>'Inbound SOS &amp; EOD'!UOH29</f>
        <v>0</v>
      </c>
      <c r="URZ6" s="243">
        <f>'Inbound SOS &amp; EOD'!UOI29</f>
        <v>0</v>
      </c>
      <c r="USA6" s="243">
        <f>'Inbound SOS &amp; EOD'!UOJ29</f>
        <v>0</v>
      </c>
      <c r="USB6" s="243">
        <f>'Inbound SOS &amp; EOD'!UOK29</f>
        <v>0</v>
      </c>
      <c r="USC6" s="243">
        <f>'Inbound SOS &amp; EOD'!UOL29</f>
        <v>0</v>
      </c>
      <c r="USD6" s="243">
        <f>'Inbound SOS &amp; EOD'!UOM29</f>
        <v>0</v>
      </c>
      <c r="USE6" s="243">
        <f>'Inbound SOS &amp; EOD'!UON29</f>
        <v>0</v>
      </c>
      <c r="USF6" s="243">
        <f>'Inbound SOS &amp; EOD'!UOO29</f>
        <v>0</v>
      </c>
      <c r="USG6" s="243">
        <f>'Inbound SOS &amp; EOD'!UOP29</f>
        <v>0</v>
      </c>
      <c r="USH6" s="243">
        <f>'Inbound SOS &amp; EOD'!UOQ29</f>
        <v>0</v>
      </c>
      <c r="USI6" s="243">
        <f>'Inbound SOS &amp; EOD'!UOR29</f>
        <v>0</v>
      </c>
      <c r="USJ6" s="243">
        <f>'Inbound SOS &amp; EOD'!UOS29</f>
        <v>0</v>
      </c>
      <c r="USK6" s="243">
        <f>'Inbound SOS &amp; EOD'!UOT29</f>
        <v>0</v>
      </c>
      <c r="USL6" s="243">
        <f>'Inbound SOS &amp; EOD'!UOU29</f>
        <v>0</v>
      </c>
      <c r="USM6" s="243">
        <f>'Inbound SOS &amp; EOD'!UOV29</f>
        <v>0</v>
      </c>
      <c r="USN6" s="243">
        <f>'Inbound SOS &amp; EOD'!UOW29</f>
        <v>0</v>
      </c>
      <c r="USO6" s="243">
        <f>'Inbound SOS &amp; EOD'!UOX29</f>
        <v>0</v>
      </c>
      <c r="USP6" s="243">
        <f>'Inbound SOS &amp; EOD'!UOY29</f>
        <v>0</v>
      </c>
      <c r="USQ6" s="243">
        <f>'Inbound SOS &amp; EOD'!UOZ29</f>
        <v>0</v>
      </c>
      <c r="USR6" s="243">
        <f>'Inbound SOS &amp; EOD'!UPA29</f>
        <v>0</v>
      </c>
      <c r="USS6" s="243">
        <f>'Inbound SOS &amp; EOD'!UPB29</f>
        <v>0</v>
      </c>
      <c r="UST6" s="243">
        <f>'Inbound SOS &amp; EOD'!UPC29</f>
        <v>0</v>
      </c>
      <c r="USU6" s="243">
        <f>'Inbound SOS &amp; EOD'!UPD29</f>
        <v>0</v>
      </c>
      <c r="USV6" s="243">
        <f>'Inbound SOS &amp; EOD'!UPE29</f>
        <v>0</v>
      </c>
      <c r="USW6" s="243">
        <f>'Inbound SOS &amp; EOD'!UPF29</f>
        <v>0</v>
      </c>
      <c r="USX6" s="243">
        <f>'Inbound SOS &amp; EOD'!UPG29</f>
        <v>0</v>
      </c>
      <c r="USY6" s="243">
        <f>'Inbound SOS &amp; EOD'!UPH29</f>
        <v>0</v>
      </c>
      <c r="USZ6" s="243">
        <f>'Inbound SOS &amp; EOD'!UPI29</f>
        <v>0</v>
      </c>
      <c r="UTA6" s="243">
        <f>'Inbound SOS &amp; EOD'!UPJ29</f>
        <v>0</v>
      </c>
      <c r="UTB6" s="243">
        <f>'Inbound SOS &amp; EOD'!UPK29</f>
        <v>0</v>
      </c>
      <c r="UTC6" s="243">
        <f>'Inbound SOS &amp; EOD'!UPL29</f>
        <v>0</v>
      </c>
      <c r="UTD6" s="243">
        <f>'Inbound SOS &amp; EOD'!UPM29</f>
        <v>0</v>
      </c>
      <c r="UTE6" s="243">
        <f>'Inbound SOS &amp; EOD'!UPN29</f>
        <v>0</v>
      </c>
      <c r="UTF6" s="243">
        <f>'Inbound SOS &amp; EOD'!UPO29</f>
        <v>0</v>
      </c>
      <c r="UTG6" s="243">
        <f>'Inbound SOS &amp; EOD'!UPP29</f>
        <v>0</v>
      </c>
      <c r="UTH6" s="243">
        <f>'Inbound SOS &amp; EOD'!UPQ29</f>
        <v>0</v>
      </c>
      <c r="UTI6" s="243">
        <f>'Inbound SOS &amp; EOD'!UPR29</f>
        <v>0</v>
      </c>
      <c r="UTJ6" s="243">
        <f>'Inbound SOS &amp; EOD'!UPS29</f>
        <v>0</v>
      </c>
      <c r="UTK6" s="243">
        <f>'Inbound SOS &amp; EOD'!UPT29</f>
        <v>0</v>
      </c>
      <c r="UTL6" s="243">
        <f>'Inbound SOS &amp; EOD'!UPU29</f>
        <v>0</v>
      </c>
      <c r="UTM6" s="243">
        <f>'Inbound SOS &amp; EOD'!UPV29</f>
        <v>0</v>
      </c>
      <c r="UTN6" s="243">
        <f>'Inbound SOS &amp; EOD'!UPW29</f>
        <v>0</v>
      </c>
      <c r="UTO6" s="243">
        <f>'Inbound SOS &amp; EOD'!UPX29</f>
        <v>0</v>
      </c>
      <c r="UTP6" s="243">
        <f>'Inbound SOS &amp; EOD'!UPY29</f>
        <v>0</v>
      </c>
      <c r="UTQ6" s="243">
        <f>'Inbound SOS &amp; EOD'!UPZ29</f>
        <v>0</v>
      </c>
      <c r="UTR6" s="243">
        <f>'Inbound SOS &amp; EOD'!UQA29</f>
        <v>0</v>
      </c>
      <c r="UTS6" s="243">
        <f>'Inbound SOS &amp; EOD'!UQB29</f>
        <v>0</v>
      </c>
      <c r="UTT6" s="243">
        <f>'Inbound SOS &amp; EOD'!UQC29</f>
        <v>0</v>
      </c>
      <c r="UTU6" s="243">
        <f>'Inbound SOS &amp; EOD'!UQD29</f>
        <v>0</v>
      </c>
      <c r="UTV6" s="243">
        <f>'Inbound SOS &amp; EOD'!UQE29</f>
        <v>0</v>
      </c>
      <c r="UTW6" s="243">
        <f>'Inbound SOS &amp; EOD'!UQF29</f>
        <v>0</v>
      </c>
      <c r="UTX6" s="243">
        <f>'Inbound SOS &amp; EOD'!UQG29</f>
        <v>0</v>
      </c>
      <c r="UTY6" s="243">
        <f>'Inbound SOS &amp; EOD'!UQH29</f>
        <v>0</v>
      </c>
      <c r="UTZ6" s="243">
        <f>'Inbound SOS &amp; EOD'!UQI29</f>
        <v>0</v>
      </c>
      <c r="UUA6" s="243">
        <f>'Inbound SOS &amp; EOD'!UQJ29</f>
        <v>0</v>
      </c>
      <c r="UUB6" s="243">
        <f>'Inbound SOS &amp; EOD'!UQK29</f>
        <v>0</v>
      </c>
      <c r="UUC6" s="243">
        <f>'Inbound SOS &amp; EOD'!UQL29</f>
        <v>0</v>
      </c>
      <c r="UUD6" s="243">
        <f>'Inbound SOS &amp; EOD'!UQM29</f>
        <v>0</v>
      </c>
      <c r="UUE6" s="243">
        <f>'Inbound SOS &amp; EOD'!UQN29</f>
        <v>0</v>
      </c>
      <c r="UUF6" s="243">
        <f>'Inbound SOS &amp; EOD'!UQO29</f>
        <v>0</v>
      </c>
      <c r="UUG6" s="243">
        <f>'Inbound SOS &amp; EOD'!UQP29</f>
        <v>0</v>
      </c>
      <c r="UUH6" s="243">
        <f>'Inbound SOS &amp; EOD'!UQQ29</f>
        <v>0</v>
      </c>
      <c r="UUI6" s="243">
        <f>'Inbound SOS &amp; EOD'!UQR29</f>
        <v>0</v>
      </c>
      <c r="UUJ6" s="243">
        <f>'Inbound SOS &amp; EOD'!UQS29</f>
        <v>0</v>
      </c>
      <c r="UUK6" s="243">
        <f>'Inbound SOS &amp; EOD'!UQT29</f>
        <v>0</v>
      </c>
      <c r="UUL6" s="243">
        <f>'Inbound SOS &amp; EOD'!UQU29</f>
        <v>0</v>
      </c>
      <c r="UUM6" s="243">
        <f>'Inbound SOS &amp; EOD'!UQV29</f>
        <v>0</v>
      </c>
      <c r="UUN6" s="243">
        <f>'Inbound SOS &amp; EOD'!UQW29</f>
        <v>0</v>
      </c>
      <c r="UUO6" s="243">
        <f>'Inbound SOS &amp; EOD'!UQX29</f>
        <v>0</v>
      </c>
      <c r="UUP6" s="243">
        <f>'Inbound SOS &amp; EOD'!UQY29</f>
        <v>0</v>
      </c>
      <c r="UUQ6" s="243">
        <f>'Inbound SOS &amp; EOD'!UQZ29</f>
        <v>0</v>
      </c>
      <c r="UUR6" s="243">
        <f>'Inbound SOS &amp; EOD'!URA29</f>
        <v>0</v>
      </c>
      <c r="UUS6" s="243">
        <f>'Inbound SOS &amp; EOD'!URB29</f>
        <v>0</v>
      </c>
      <c r="UUT6" s="243">
        <f>'Inbound SOS &amp; EOD'!URC29</f>
        <v>0</v>
      </c>
      <c r="UUU6" s="243">
        <f>'Inbound SOS &amp; EOD'!URD29</f>
        <v>0</v>
      </c>
      <c r="UUV6" s="243">
        <f>'Inbound SOS &amp; EOD'!URE29</f>
        <v>0</v>
      </c>
      <c r="UUW6" s="243">
        <f>'Inbound SOS &amp; EOD'!URF29</f>
        <v>0</v>
      </c>
      <c r="UUX6" s="243">
        <f>'Inbound SOS &amp; EOD'!URG29</f>
        <v>0</v>
      </c>
      <c r="UUY6" s="243">
        <f>'Inbound SOS &amp; EOD'!URH29</f>
        <v>0</v>
      </c>
      <c r="UUZ6" s="243">
        <f>'Inbound SOS &amp; EOD'!URI29</f>
        <v>0</v>
      </c>
      <c r="UVA6" s="243">
        <f>'Inbound SOS &amp; EOD'!URJ29</f>
        <v>0</v>
      </c>
      <c r="UVB6" s="243">
        <f>'Inbound SOS &amp; EOD'!URK29</f>
        <v>0</v>
      </c>
      <c r="UVC6" s="243">
        <f>'Inbound SOS &amp; EOD'!URL29</f>
        <v>0</v>
      </c>
      <c r="UVD6" s="243">
        <f>'Inbound SOS &amp; EOD'!URM29</f>
        <v>0</v>
      </c>
      <c r="UVE6" s="243">
        <f>'Inbound SOS &amp; EOD'!URN29</f>
        <v>0</v>
      </c>
      <c r="UVF6" s="243">
        <f>'Inbound SOS &amp; EOD'!URO29</f>
        <v>0</v>
      </c>
      <c r="UVG6" s="243">
        <f>'Inbound SOS &amp; EOD'!URP29</f>
        <v>0</v>
      </c>
      <c r="UVH6" s="243">
        <f>'Inbound SOS &amp; EOD'!URQ29</f>
        <v>0</v>
      </c>
      <c r="UVI6" s="243">
        <f>'Inbound SOS &amp; EOD'!URR29</f>
        <v>0</v>
      </c>
      <c r="UVJ6" s="243">
        <f>'Inbound SOS &amp; EOD'!URS29</f>
        <v>0</v>
      </c>
      <c r="UVK6" s="243">
        <f>'Inbound SOS &amp; EOD'!URT29</f>
        <v>0</v>
      </c>
      <c r="UVL6" s="243">
        <f>'Inbound SOS &amp; EOD'!URU29</f>
        <v>0</v>
      </c>
      <c r="UVM6" s="243">
        <f>'Inbound SOS &amp; EOD'!URV29</f>
        <v>0</v>
      </c>
      <c r="UVN6" s="243">
        <f>'Inbound SOS &amp; EOD'!URW29</f>
        <v>0</v>
      </c>
      <c r="UVO6" s="243">
        <f>'Inbound SOS &amp; EOD'!URX29</f>
        <v>0</v>
      </c>
      <c r="UVP6" s="243">
        <f>'Inbound SOS &amp; EOD'!URY29</f>
        <v>0</v>
      </c>
      <c r="UVQ6" s="243">
        <f>'Inbound SOS &amp; EOD'!URZ29</f>
        <v>0</v>
      </c>
      <c r="UVR6" s="243">
        <f>'Inbound SOS &amp; EOD'!USA29</f>
        <v>0</v>
      </c>
      <c r="UVS6" s="243">
        <f>'Inbound SOS &amp; EOD'!USB29</f>
        <v>0</v>
      </c>
      <c r="UVT6" s="243">
        <f>'Inbound SOS &amp; EOD'!USC29</f>
        <v>0</v>
      </c>
      <c r="UVU6" s="243">
        <f>'Inbound SOS &amp; EOD'!USD29</f>
        <v>0</v>
      </c>
      <c r="UVV6" s="243">
        <f>'Inbound SOS &amp; EOD'!USE29</f>
        <v>0</v>
      </c>
      <c r="UVW6" s="243">
        <f>'Inbound SOS &amp; EOD'!USF29</f>
        <v>0</v>
      </c>
      <c r="UVX6" s="243">
        <f>'Inbound SOS &amp; EOD'!USG29</f>
        <v>0</v>
      </c>
      <c r="UVY6" s="243">
        <f>'Inbound SOS &amp; EOD'!USH29</f>
        <v>0</v>
      </c>
      <c r="UVZ6" s="243">
        <f>'Inbound SOS &amp; EOD'!USI29</f>
        <v>0</v>
      </c>
      <c r="UWA6" s="243">
        <f>'Inbound SOS &amp; EOD'!USJ29</f>
        <v>0</v>
      </c>
      <c r="UWB6" s="243">
        <f>'Inbound SOS &amp; EOD'!USK29</f>
        <v>0</v>
      </c>
      <c r="UWC6" s="243">
        <f>'Inbound SOS &amp; EOD'!USL29</f>
        <v>0</v>
      </c>
      <c r="UWD6" s="243">
        <f>'Inbound SOS &amp; EOD'!USM29</f>
        <v>0</v>
      </c>
      <c r="UWE6" s="243">
        <f>'Inbound SOS &amp; EOD'!USN29</f>
        <v>0</v>
      </c>
      <c r="UWF6" s="243">
        <f>'Inbound SOS &amp; EOD'!USO29</f>
        <v>0</v>
      </c>
      <c r="UWG6" s="243">
        <f>'Inbound SOS &amp; EOD'!USP29</f>
        <v>0</v>
      </c>
      <c r="UWH6" s="243">
        <f>'Inbound SOS &amp; EOD'!USQ29</f>
        <v>0</v>
      </c>
      <c r="UWI6" s="243">
        <f>'Inbound SOS &amp; EOD'!USR29</f>
        <v>0</v>
      </c>
      <c r="UWJ6" s="243">
        <f>'Inbound SOS &amp; EOD'!USS29</f>
        <v>0</v>
      </c>
      <c r="UWK6" s="243">
        <f>'Inbound SOS &amp; EOD'!UST29</f>
        <v>0</v>
      </c>
      <c r="UWL6" s="243">
        <f>'Inbound SOS &amp; EOD'!USU29</f>
        <v>0</v>
      </c>
      <c r="UWM6" s="243">
        <f>'Inbound SOS &amp; EOD'!USV29</f>
        <v>0</v>
      </c>
      <c r="UWN6" s="243">
        <f>'Inbound SOS &amp; EOD'!USW29</f>
        <v>0</v>
      </c>
      <c r="UWO6" s="243">
        <f>'Inbound SOS &amp; EOD'!USX29</f>
        <v>0</v>
      </c>
      <c r="UWP6" s="243">
        <f>'Inbound SOS &amp; EOD'!USY29</f>
        <v>0</v>
      </c>
      <c r="UWQ6" s="243">
        <f>'Inbound SOS &amp; EOD'!USZ29</f>
        <v>0</v>
      </c>
      <c r="UWR6" s="243">
        <f>'Inbound SOS &amp; EOD'!UTA29</f>
        <v>0</v>
      </c>
      <c r="UWS6" s="243">
        <f>'Inbound SOS &amp; EOD'!UTB29</f>
        <v>0</v>
      </c>
      <c r="UWT6" s="243">
        <f>'Inbound SOS &amp; EOD'!UTC29</f>
        <v>0</v>
      </c>
      <c r="UWU6" s="243">
        <f>'Inbound SOS &amp; EOD'!UTD29</f>
        <v>0</v>
      </c>
      <c r="UWV6" s="243">
        <f>'Inbound SOS &amp; EOD'!UTE29</f>
        <v>0</v>
      </c>
      <c r="UWW6" s="243">
        <f>'Inbound SOS &amp; EOD'!UTF29</f>
        <v>0</v>
      </c>
      <c r="UWX6" s="243">
        <f>'Inbound SOS &amp; EOD'!UTG29</f>
        <v>0</v>
      </c>
      <c r="UWY6" s="243">
        <f>'Inbound SOS &amp; EOD'!UTH29</f>
        <v>0</v>
      </c>
      <c r="UWZ6" s="243">
        <f>'Inbound SOS &amp; EOD'!UTI29</f>
        <v>0</v>
      </c>
      <c r="UXA6" s="243">
        <f>'Inbound SOS &amp; EOD'!UTJ29</f>
        <v>0</v>
      </c>
      <c r="UXB6" s="243">
        <f>'Inbound SOS &amp; EOD'!UTK29</f>
        <v>0</v>
      </c>
      <c r="UXC6" s="243">
        <f>'Inbound SOS &amp; EOD'!UTL29</f>
        <v>0</v>
      </c>
      <c r="UXD6" s="243">
        <f>'Inbound SOS &amp; EOD'!UTM29</f>
        <v>0</v>
      </c>
      <c r="UXE6" s="243">
        <f>'Inbound SOS &amp; EOD'!UTN29</f>
        <v>0</v>
      </c>
      <c r="UXF6" s="243">
        <f>'Inbound SOS &amp; EOD'!UTO29</f>
        <v>0</v>
      </c>
      <c r="UXG6" s="243">
        <f>'Inbound SOS &amp; EOD'!UTP29</f>
        <v>0</v>
      </c>
      <c r="UXH6" s="243">
        <f>'Inbound SOS &amp; EOD'!UTQ29</f>
        <v>0</v>
      </c>
      <c r="UXI6" s="243">
        <f>'Inbound SOS &amp; EOD'!UTR29</f>
        <v>0</v>
      </c>
      <c r="UXJ6" s="243">
        <f>'Inbound SOS &amp; EOD'!UTS29</f>
        <v>0</v>
      </c>
      <c r="UXK6" s="243">
        <f>'Inbound SOS &amp; EOD'!UTT29</f>
        <v>0</v>
      </c>
      <c r="UXL6" s="243">
        <f>'Inbound SOS &amp; EOD'!UTU29</f>
        <v>0</v>
      </c>
      <c r="UXM6" s="243">
        <f>'Inbound SOS &amp; EOD'!UTV29</f>
        <v>0</v>
      </c>
      <c r="UXN6" s="243">
        <f>'Inbound SOS &amp; EOD'!UTW29</f>
        <v>0</v>
      </c>
      <c r="UXO6" s="243">
        <f>'Inbound SOS &amp; EOD'!UTX29</f>
        <v>0</v>
      </c>
      <c r="UXP6" s="243">
        <f>'Inbound SOS &amp; EOD'!UTY29</f>
        <v>0</v>
      </c>
      <c r="UXQ6" s="243">
        <f>'Inbound SOS &amp; EOD'!UTZ29</f>
        <v>0</v>
      </c>
      <c r="UXR6" s="243">
        <f>'Inbound SOS &amp; EOD'!UUA29</f>
        <v>0</v>
      </c>
      <c r="UXS6" s="243">
        <f>'Inbound SOS &amp; EOD'!UUB29</f>
        <v>0</v>
      </c>
      <c r="UXT6" s="243">
        <f>'Inbound SOS &amp; EOD'!UUC29</f>
        <v>0</v>
      </c>
      <c r="UXU6" s="243">
        <f>'Inbound SOS &amp; EOD'!UUD29</f>
        <v>0</v>
      </c>
      <c r="UXV6" s="243">
        <f>'Inbound SOS &amp; EOD'!UUE29</f>
        <v>0</v>
      </c>
      <c r="UXW6" s="243">
        <f>'Inbound SOS &amp; EOD'!UUF29</f>
        <v>0</v>
      </c>
      <c r="UXX6" s="243">
        <f>'Inbound SOS &amp; EOD'!UUG29</f>
        <v>0</v>
      </c>
      <c r="UXY6" s="243">
        <f>'Inbound SOS &amp; EOD'!UUH29</f>
        <v>0</v>
      </c>
      <c r="UXZ6" s="243">
        <f>'Inbound SOS &amp; EOD'!UUI29</f>
        <v>0</v>
      </c>
      <c r="UYA6" s="243">
        <f>'Inbound SOS &amp; EOD'!UUJ29</f>
        <v>0</v>
      </c>
      <c r="UYB6" s="243">
        <f>'Inbound SOS &amp; EOD'!UUK29</f>
        <v>0</v>
      </c>
      <c r="UYC6" s="243">
        <f>'Inbound SOS &amp; EOD'!UUL29</f>
        <v>0</v>
      </c>
      <c r="UYD6" s="243">
        <f>'Inbound SOS &amp; EOD'!UUM29</f>
        <v>0</v>
      </c>
      <c r="UYE6" s="243">
        <f>'Inbound SOS &amp; EOD'!UUN29</f>
        <v>0</v>
      </c>
      <c r="UYF6" s="243">
        <f>'Inbound SOS &amp; EOD'!UUO29</f>
        <v>0</v>
      </c>
      <c r="UYG6" s="243">
        <f>'Inbound SOS &amp; EOD'!UUP29</f>
        <v>0</v>
      </c>
      <c r="UYH6" s="243">
        <f>'Inbound SOS &amp; EOD'!UUQ29</f>
        <v>0</v>
      </c>
      <c r="UYI6" s="243">
        <f>'Inbound SOS &amp; EOD'!UUR29</f>
        <v>0</v>
      </c>
      <c r="UYJ6" s="243">
        <f>'Inbound SOS &amp; EOD'!UUS29</f>
        <v>0</v>
      </c>
      <c r="UYK6" s="243">
        <f>'Inbound SOS &amp; EOD'!UUT29</f>
        <v>0</v>
      </c>
      <c r="UYL6" s="243">
        <f>'Inbound SOS &amp; EOD'!UUU29</f>
        <v>0</v>
      </c>
      <c r="UYM6" s="243">
        <f>'Inbound SOS &amp; EOD'!UUV29</f>
        <v>0</v>
      </c>
      <c r="UYN6" s="243">
        <f>'Inbound SOS &amp; EOD'!UUW29</f>
        <v>0</v>
      </c>
      <c r="UYO6" s="243">
        <f>'Inbound SOS &amp; EOD'!UUX29</f>
        <v>0</v>
      </c>
      <c r="UYP6" s="243">
        <f>'Inbound SOS &amp; EOD'!UUY29</f>
        <v>0</v>
      </c>
      <c r="UYQ6" s="243">
        <f>'Inbound SOS &amp; EOD'!UUZ29</f>
        <v>0</v>
      </c>
      <c r="UYR6" s="243">
        <f>'Inbound SOS &amp; EOD'!UVA29</f>
        <v>0</v>
      </c>
      <c r="UYS6" s="243">
        <f>'Inbound SOS &amp; EOD'!UVB29</f>
        <v>0</v>
      </c>
      <c r="UYT6" s="243">
        <f>'Inbound SOS &amp; EOD'!UVC29</f>
        <v>0</v>
      </c>
      <c r="UYU6" s="243">
        <f>'Inbound SOS &amp; EOD'!UVD29</f>
        <v>0</v>
      </c>
      <c r="UYV6" s="243">
        <f>'Inbound SOS &amp; EOD'!UVE29</f>
        <v>0</v>
      </c>
      <c r="UYW6" s="243">
        <f>'Inbound SOS &amp; EOD'!UVF29</f>
        <v>0</v>
      </c>
      <c r="UYX6" s="243">
        <f>'Inbound SOS &amp; EOD'!UVG29</f>
        <v>0</v>
      </c>
      <c r="UYY6" s="243">
        <f>'Inbound SOS &amp; EOD'!UVH29</f>
        <v>0</v>
      </c>
      <c r="UYZ6" s="243">
        <f>'Inbound SOS &amp; EOD'!UVI29</f>
        <v>0</v>
      </c>
      <c r="UZA6" s="243">
        <f>'Inbound SOS &amp; EOD'!UVJ29</f>
        <v>0</v>
      </c>
      <c r="UZB6" s="243">
        <f>'Inbound SOS &amp; EOD'!UVK29</f>
        <v>0</v>
      </c>
      <c r="UZC6" s="243">
        <f>'Inbound SOS &amp; EOD'!UVL29</f>
        <v>0</v>
      </c>
      <c r="UZD6" s="243">
        <f>'Inbound SOS &amp; EOD'!UVM29</f>
        <v>0</v>
      </c>
      <c r="UZE6" s="243">
        <f>'Inbound SOS &amp; EOD'!UVN29</f>
        <v>0</v>
      </c>
      <c r="UZF6" s="243">
        <f>'Inbound SOS &amp; EOD'!UVO29</f>
        <v>0</v>
      </c>
      <c r="UZG6" s="243">
        <f>'Inbound SOS &amp; EOD'!UVP29</f>
        <v>0</v>
      </c>
      <c r="UZH6" s="243">
        <f>'Inbound SOS &amp; EOD'!UVQ29</f>
        <v>0</v>
      </c>
      <c r="UZI6" s="243">
        <f>'Inbound SOS &amp; EOD'!UVR29</f>
        <v>0</v>
      </c>
      <c r="UZJ6" s="243">
        <f>'Inbound SOS &amp; EOD'!UVS29</f>
        <v>0</v>
      </c>
      <c r="UZK6" s="243">
        <f>'Inbound SOS &amp; EOD'!UVT29</f>
        <v>0</v>
      </c>
      <c r="UZL6" s="243">
        <f>'Inbound SOS &amp; EOD'!UVU29</f>
        <v>0</v>
      </c>
      <c r="UZM6" s="243">
        <f>'Inbound SOS &amp; EOD'!UVV29</f>
        <v>0</v>
      </c>
      <c r="UZN6" s="243">
        <f>'Inbound SOS &amp; EOD'!UVW29</f>
        <v>0</v>
      </c>
      <c r="UZO6" s="243">
        <f>'Inbound SOS &amp; EOD'!UVX29</f>
        <v>0</v>
      </c>
      <c r="UZP6" s="243">
        <f>'Inbound SOS &amp; EOD'!UVY29</f>
        <v>0</v>
      </c>
      <c r="UZQ6" s="243">
        <f>'Inbound SOS &amp; EOD'!UVZ29</f>
        <v>0</v>
      </c>
      <c r="UZR6" s="243">
        <f>'Inbound SOS &amp; EOD'!UWA29</f>
        <v>0</v>
      </c>
      <c r="UZS6" s="243">
        <f>'Inbound SOS &amp; EOD'!UWB29</f>
        <v>0</v>
      </c>
      <c r="UZT6" s="243">
        <f>'Inbound SOS &amp; EOD'!UWC29</f>
        <v>0</v>
      </c>
      <c r="UZU6" s="243">
        <f>'Inbound SOS &amp; EOD'!UWD29</f>
        <v>0</v>
      </c>
      <c r="UZV6" s="243">
        <f>'Inbound SOS &amp; EOD'!UWE29</f>
        <v>0</v>
      </c>
      <c r="UZW6" s="243">
        <f>'Inbound SOS &amp; EOD'!UWF29</f>
        <v>0</v>
      </c>
      <c r="UZX6" s="243">
        <f>'Inbound SOS &amp; EOD'!UWG29</f>
        <v>0</v>
      </c>
      <c r="UZY6" s="243">
        <f>'Inbound SOS &amp; EOD'!UWH29</f>
        <v>0</v>
      </c>
      <c r="UZZ6" s="243">
        <f>'Inbound SOS &amp; EOD'!UWI29</f>
        <v>0</v>
      </c>
      <c r="VAA6" s="243">
        <f>'Inbound SOS &amp; EOD'!UWJ29</f>
        <v>0</v>
      </c>
      <c r="VAB6" s="243">
        <f>'Inbound SOS &amp; EOD'!UWK29</f>
        <v>0</v>
      </c>
      <c r="VAC6" s="243">
        <f>'Inbound SOS &amp; EOD'!UWL29</f>
        <v>0</v>
      </c>
      <c r="VAD6" s="243">
        <f>'Inbound SOS &amp; EOD'!UWM29</f>
        <v>0</v>
      </c>
      <c r="VAE6" s="243">
        <f>'Inbound SOS &amp; EOD'!UWN29</f>
        <v>0</v>
      </c>
      <c r="VAF6" s="243">
        <f>'Inbound SOS &amp; EOD'!UWO29</f>
        <v>0</v>
      </c>
      <c r="VAG6" s="243">
        <f>'Inbound SOS &amp; EOD'!UWP29</f>
        <v>0</v>
      </c>
      <c r="VAH6" s="243">
        <f>'Inbound SOS &amp; EOD'!UWQ29</f>
        <v>0</v>
      </c>
      <c r="VAI6" s="243">
        <f>'Inbound SOS &amp; EOD'!UWR29</f>
        <v>0</v>
      </c>
      <c r="VAJ6" s="243">
        <f>'Inbound SOS &amp; EOD'!UWS29</f>
        <v>0</v>
      </c>
      <c r="VAK6" s="243">
        <f>'Inbound SOS &amp; EOD'!UWT29</f>
        <v>0</v>
      </c>
      <c r="VAL6" s="243">
        <f>'Inbound SOS &amp; EOD'!UWU29</f>
        <v>0</v>
      </c>
      <c r="VAM6" s="243">
        <f>'Inbound SOS &amp; EOD'!UWV29</f>
        <v>0</v>
      </c>
      <c r="VAN6" s="243">
        <f>'Inbound SOS &amp; EOD'!UWW29</f>
        <v>0</v>
      </c>
      <c r="VAO6" s="243">
        <f>'Inbound SOS &amp; EOD'!UWX29</f>
        <v>0</v>
      </c>
      <c r="VAP6" s="243">
        <f>'Inbound SOS &amp; EOD'!UWY29</f>
        <v>0</v>
      </c>
      <c r="VAQ6" s="243">
        <f>'Inbound SOS &amp; EOD'!UWZ29</f>
        <v>0</v>
      </c>
      <c r="VAR6" s="243">
        <f>'Inbound SOS &amp; EOD'!UXA29</f>
        <v>0</v>
      </c>
      <c r="VAS6" s="243">
        <f>'Inbound SOS &amp; EOD'!UXB29</f>
        <v>0</v>
      </c>
      <c r="VAT6" s="243">
        <f>'Inbound SOS &amp; EOD'!UXC29</f>
        <v>0</v>
      </c>
      <c r="VAU6" s="243">
        <f>'Inbound SOS &amp; EOD'!UXD29</f>
        <v>0</v>
      </c>
      <c r="VAV6" s="243">
        <f>'Inbound SOS &amp; EOD'!UXE29</f>
        <v>0</v>
      </c>
      <c r="VAW6" s="243">
        <f>'Inbound SOS &amp; EOD'!UXF29</f>
        <v>0</v>
      </c>
      <c r="VAX6" s="243">
        <f>'Inbound SOS &amp; EOD'!UXG29</f>
        <v>0</v>
      </c>
      <c r="VAY6" s="243">
        <f>'Inbound SOS &amp; EOD'!UXH29</f>
        <v>0</v>
      </c>
      <c r="VAZ6" s="243">
        <f>'Inbound SOS &amp; EOD'!UXI29</f>
        <v>0</v>
      </c>
      <c r="VBA6" s="243">
        <f>'Inbound SOS &amp; EOD'!UXJ29</f>
        <v>0</v>
      </c>
      <c r="VBB6" s="243">
        <f>'Inbound SOS &amp; EOD'!UXK29</f>
        <v>0</v>
      </c>
      <c r="VBC6" s="243">
        <f>'Inbound SOS &amp; EOD'!UXL29</f>
        <v>0</v>
      </c>
      <c r="VBD6" s="243">
        <f>'Inbound SOS &amp; EOD'!UXM29</f>
        <v>0</v>
      </c>
      <c r="VBE6" s="243">
        <f>'Inbound SOS &amp; EOD'!UXN29</f>
        <v>0</v>
      </c>
      <c r="VBF6" s="243">
        <f>'Inbound SOS &amp; EOD'!UXO29</f>
        <v>0</v>
      </c>
      <c r="VBG6" s="243">
        <f>'Inbound SOS &amp; EOD'!UXP29</f>
        <v>0</v>
      </c>
      <c r="VBH6" s="243">
        <f>'Inbound SOS &amp; EOD'!UXQ29</f>
        <v>0</v>
      </c>
      <c r="VBI6" s="243">
        <f>'Inbound SOS &amp; EOD'!UXR29</f>
        <v>0</v>
      </c>
      <c r="VBJ6" s="243">
        <f>'Inbound SOS &amp; EOD'!UXS29</f>
        <v>0</v>
      </c>
      <c r="VBK6" s="243">
        <f>'Inbound SOS &amp; EOD'!UXT29</f>
        <v>0</v>
      </c>
      <c r="VBL6" s="243">
        <f>'Inbound SOS &amp; EOD'!UXU29</f>
        <v>0</v>
      </c>
      <c r="VBM6" s="243">
        <f>'Inbound SOS &amp; EOD'!UXV29</f>
        <v>0</v>
      </c>
      <c r="VBN6" s="243">
        <f>'Inbound SOS &amp; EOD'!UXW29</f>
        <v>0</v>
      </c>
      <c r="VBO6" s="243">
        <f>'Inbound SOS &amp; EOD'!UXX29</f>
        <v>0</v>
      </c>
      <c r="VBP6" s="243">
        <f>'Inbound SOS &amp; EOD'!UXY29</f>
        <v>0</v>
      </c>
      <c r="VBQ6" s="243">
        <f>'Inbound SOS &amp; EOD'!UXZ29</f>
        <v>0</v>
      </c>
      <c r="VBR6" s="243">
        <f>'Inbound SOS &amp; EOD'!UYA29</f>
        <v>0</v>
      </c>
      <c r="VBS6" s="243">
        <f>'Inbound SOS &amp; EOD'!UYB29</f>
        <v>0</v>
      </c>
      <c r="VBT6" s="243">
        <f>'Inbound SOS &amp; EOD'!UYC29</f>
        <v>0</v>
      </c>
      <c r="VBU6" s="243">
        <f>'Inbound SOS &amp; EOD'!UYD29</f>
        <v>0</v>
      </c>
      <c r="VBV6" s="243">
        <f>'Inbound SOS &amp; EOD'!UYE29</f>
        <v>0</v>
      </c>
      <c r="VBW6" s="243">
        <f>'Inbound SOS &amp; EOD'!UYF29</f>
        <v>0</v>
      </c>
      <c r="VBX6" s="243">
        <f>'Inbound SOS &amp; EOD'!UYG29</f>
        <v>0</v>
      </c>
      <c r="VBY6" s="243">
        <f>'Inbound SOS &amp; EOD'!UYH29</f>
        <v>0</v>
      </c>
      <c r="VBZ6" s="243">
        <f>'Inbound SOS &amp; EOD'!UYI29</f>
        <v>0</v>
      </c>
      <c r="VCA6" s="243">
        <f>'Inbound SOS &amp; EOD'!UYJ29</f>
        <v>0</v>
      </c>
      <c r="VCB6" s="243">
        <f>'Inbound SOS &amp; EOD'!UYK29</f>
        <v>0</v>
      </c>
      <c r="VCC6" s="243">
        <f>'Inbound SOS &amp; EOD'!UYL29</f>
        <v>0</v>
      </c>
      <c r="VCD6" s="243">
        <f>'Inbound SOS &amp; EOD'!UYM29</f>
        <v>0</v>
      </c>
      <c r="VCE6" s="243">
        <f>'Inbound SOS &amp; EOD'!UYN29</f>
        <v>0</v>
      </c>
      <c r="VCF6" s="243">
        <f>'Inbound SOS &amp; EOD'!UYO29</f>
        <v>0</v>
      </c>
      <c r="VCG6" s="243">
        <f>'Inbound SOS &amp; EOD'!UYP29</f>
        <v>0</v>
      </c>
      <c r="VCH6" s="243">
        <f>'Inbound SOS &amp; EOD'!UYQ29</f>
        <v>0</v>
      </c>
      <c r="VCI6" s="243">
        <f>'Inbound SOS &amp; EOD'!UYR29</f>
        <v>0</v>
      </c>
      <c r="VCJ6" s="243">
        <f>'Inbound SOS &amp; EOD'!UYS29</f>
        <v>0</v>
      </c>
      <c r="VCK6" s="243">
        <f>'Inbound SOS &amp; EOD'!UYT29</f>
        <v>0</v>
      </c>
      <c r="VCL6" s="243">
        <f>'Inbound SOS &amp; EOD'!UYU29</f>
        <v>0</v>
      </c>
      <c r="VCM6" s="243">
        <f>'Inbound SOS &amp; EOD'!UYV29</f>
        <v>0</v>
      </c>
      <c r="VCN6" s="243">
        <f>'Inbound SOS &amp; EOD'!UYW29</f>
        <v>0</v>
      </c>
      <c r="VCO6" s="243">
        <f>'Inbound SOS &amp; EOD'!UYX29</f>
        <v>0</v>
      </c>
      <c r="VCP6" s="243">
        <f>'Inbound SOS &amp; EOD'!UYY29</f>
        <v>0</v>
      </c>
      <c r="VCQ6" s="243">
        <f>'Inbound SOS &amp; EOD'!UYZ29</f>
        <v>0</v>
      </c>
      <c r="VCR6" s="243">
        <f>'Inbound SOS &amp; EOD'!UZA29</f>
        <v>0</v>
      </c>
      <c r="VCS6" s="243">
        <f>'Inbound SOS &amp; EOD'!UZB29</f>
        <v>0</v>
      </c>
      <c r="VCT6" s="243">
        <f>'Inbound SOS &amp; EOD'!UZC29</f>
        <v>0</v>
      </c>
      <c r="VCU6" s="243">
        <f>'Inbound SOS &amp; EOD'!UZD29</f>
        <v>0</v>
      </c>
      <c r="VCV6" s="243">
        <f>'Inbound SOS &amp; EOD'!UZE29</f>
        <v>0</v>
      </c>
      <c r="VCW6" s="243">
        <f>'Inbound SOS &amp; EOD'!UZF29</f>
        <v>0</v>
      </c>
      <c r="VCX6" s="243">
        <f>'Inbound SOS &amp; EOD'!UZG29</f>
        <v>0</v>
      </c>
      <c r="VCY6" s="243">
        <f>'Inbound SOS &amp; EOD'!UZH29</f>
        <v>0</v>
      </c>
      <c r="VCZ6" s="243">
        <f>'Inbound SOS &amp; EOD'!UZI29</f>
        <v>0</v>
      </c>
      <c r="VDA6" s="243">
        <f>'Inbound SOS &amp; EOD'!UZJ29</f>
        <v>0</v>
      </c>
      <c r="VDB6" s="243">
        <f>'Inbound SOS &amp; EOD'!UZK29</f>
        <v>0</v>
      </c>
      <c r="VDC6" s="243">
        <f>'Inbound SOS &amp; EOD'!UZL29</f>
        <v>0</v>
      </c>
      <c r="VDD6" s="243">
        <f>'Inbound SOS &amp; EOD'!UZM29</f>
        <v>0</v>
      </c>
      <c r="VDE6" s="243">
        <f>'Inbound SOS &amp; EOD'!UZN29</f>
        <v>0</v>
      </c>
      <c r="VDF6" s="243">
        <f>'Inbound SOS &amp; EOD'!UZO29</f>
        <v>0</v>
      </c>
      <c r="VDG6" s="243">
        <f>'Inbound SOS &amp; EOD'!UZP29</f>
        <v>0</v>
      </c>
      <c r="VDH6" s="243">
        <f>'Inbound SOS &amp; EOD'!UZQ29</f>
        <v>0</v>
      </c>
      <c r="VDI6" s="243">
        <f>'Inbound SOS &amp; EOD'!UZR29</f>
        <v>0</v>
      </c>
      <c r="VDJ6" s="243">
        <f>'Inbound SOS &amp; EOD'!UZS29</f>
        <v>0</v>
      </c>
      <c r="VDK6" s="243">
        <f>'Inbound SOS &amp; EOD'!UZT29</f>
        <v>0</v>
      </c>
      <c r="VDL6" s="243">
        <f>'Inbound SOS &amp; EOD'!UZU29</f>
        <v>0</v>
      </c>
      <c r="VDM6" s="243">
        <f>'Inbound SOS &amp; EOD'!UZV29</f>
        <v>0</v>
      </c>
      <c r="VDN6" s="243">
        <f>'Inbound SOS &amp; EOD'!UZW29</f>
        <v>0</v>
      </c>
      <c r="VDO6" s="243">
        <f>'Inbound SOS &amp; EOD'!UZX29</f>
        <v>0</v>
      </c>
      <c r="VDP6" s="243">
        <f>'Inbound SOS &amp; EOD'!UZY29</f>
        <v>0</v>
      </c>
      <c r="VDQ6" s="243">
        <f>'Inbound SOS &amp; EOD'!UZZ29</f>
        <v>0</v>
      </c>
      <c r="VDR6" s="243">
        <f>'Inbound SOS &amp; EOD'!VAA29</f>
        <v>0</v>
      </c>
      <c r="VDS6" s="243">
        <f>'Inbound SOS &amp; EOD'!VAB29</f>
        <v>0</v>
      </c>
      <c r="VDT6" s="243">
        <f>'Inbound SOS &amp; EOD'!VAC29</f>
        <v>0</v>
      </c>
      <c r="VDU6" s="243">
        <f>'Inbound SOS &amp; EOD'!VAD29</f>
        <v>0</v>
      </c>
      <c r="VDV6" s="243">
        <f>'Inbound SOS &amp; EOD'!VAE29</f>
        <v>0</v>
      </c>
      <c r="VDW6" s="243">
        <f>'Inbound SOS &amp; EOD'!VAF29</f>
        <v>0</v>
      </c>
      <c r="VDX6" s="243">
        <f>'Inbound SOS &amp; EOD'!VAG29</f>
        <v>0</v>
      </c>
      <c r="VDY6" s="243">
        <f>'Inbound SOS &amp; EOD'!VAH29</f>
        <v>0</v>
      </c>
      <c r="VDZ6" s="243">
        <f>'Inbound SOS &amp; EOD'!VAI29</f>
        <v>0</v>
      </c>
      <c r="VEA6" s="243">
        <f>'Inbound SOS &amp; EOD'!VAJ29</f>
        <v>0</v>
      </c>
      <c r="VEB6" s="243">
        <f>'Inbound SOS &amp; EOD'!VAK29</f>
        <v>0</v>
      </c>
      <c r="VEC6" s="243">
        <f>'Inbound SOS &amp; EOD'!VAL29</f>
        <v>0</v>
      </c>
      <c r="VED6" s="243">
        <f>'Inbound SOS &amp; EOD'!VAM29</f>
        <v>0</v>
      </c>
      <c r="VEE6" s="243">
        <f>'Inbound SOS &amp; EOD'!VAN29</f>
        <v>0</v>
      </c>
      <c r="VEF6" s="243">
        <f>'Inbound SOS &amp; EOD'!VAO29</f>
        <v>0</v>
      </c>
      <c r="VEG6" s="243">
        <f>'Inbound SOS &amp; EOD'!VAP29</f>
        <v>0</v>
      </c>
      <c r="VEH6" s="243">
        <f>'Inbound SOS &amp; EOD'!VAQ29</f>
        <v>0</v>
      </c>
      <c r="VEI6" s="243">
        <f>'Inbound SOS &amp; EOD'!VAR29</f>
        <v>0</v>
      </c>
      <c r="VEJ6" s="243">
        <f>'Inbound SOS &amp; EOD'!VAS29</f>
        <v>0</v>
      </c>
      <c r="VEK6" s="243">
        <f>'Inbound SOS &amp; EOD'!VAT29</f>
        <v>0</v>
      </c>
      <c r="VEL6" s="243">
        <f>'Inbound SOS &amp; EOD'!VAU29</f>
        <v>0</v>
      </c>
      <c r="VEM6" s="243">
        <f>'Inbound SOS &amp; EOD'!VAV29</f>
        <v>0</v>
      </c>
      <c r="VEN6" s="243">
        <f>'Inbound SOS &amp; EOD'!VAW29</f>
        <v>0</v>
      </c>
      <c r="VEO6" s="243">
        <f>'Inbound SOS &amp; EOD'!VAX29</f>
        <v>0</v>
      </c>
      <c r="VEP6" s="243">
        <f>'Inbound SOS &amp; EOD'!VAY29</f>
        <v>0</v>
      </c>
      <c r="VEQ6" s="243">
        <f>'Inbound SOS &amp; EOD'!VAZ29</f>
        <v>0</v>
      </c>
      <c r="VER6" s="243">
        <f>'Inbound SOS &amp; EOD'!VBA29</f>
        <v>0</v>
      </c>
      <c r="VES6" s="243">
        <f>'Inbound SOS &amp; EOD'!VBB29</f>
        <v>0</v>
      </c>
      <c r="VET6" s="243">
        <f>'Inbound SOS &amp; EOD'!VBC29</f>
        <v>0</v>
      </c>
      <c r="VEU6" s="243">
        <f>'Inbound SOS &amp; EOD'!VBD29</f>
        <v>0</v>
      </c>
      <c r="VEV6" s="243">
        <f>'Inbound SOS &amp; EOD'!VBE29</f>
        <v>0</v>
      </c>
      <c r="VEW6" s="243">
        <f>'Inbound SOS &amp; EOD'!VBF29</f>
        <v>0</v>
      </c>
      <c r="VEX6" s="243">
        <f>'Inbound SOS &amp; EOD'!VBG29</f>
        <v>0</v>
      </c>
      <c r="VEY6" s="243">
        <f>'Inbound SOS &amp; EOD'!VBH29</f>
        <v>0</v>
      </c>
      <c r="VEZ6" s="243">
        <f>'Inbound SOS &amp; EOD'!VBI29</f>
        <v>0</v>
      </c>
      <c r="VFA6" s="243">
        <f>'Inbound SOS &amp; EOD'!VBJ29</f>
        <v>0</v>
      </c>
      <c r="VFB6" s="243">
        <f>'Inbound SOS &amp; EOD'!VBK29</f>
        <v>0</v>
      </c>
      <c r="VFC6" s="243">
        <f>'Inbound SOS &amp; EOD'!VBL29</f>
        <v>0</v>
      </c>
      <c r="VFD6" s="243">
        <f>'Inbound SOS &amp; EOD'!VBM29</f>
        <v>0</v>
      </c>
      <c r="VFE6" s="243">
        <f>'Inbound SOS &amp; EOD'!VBN29</f>
        <v>0</v>
      </c>
      <c r="VFF6" s="243">
        <f>'Inbound SOS &amp; EOD'!VBO29</f>
        <v>0</v>
      </c>
      <c r="VFG6" s="243">
        <f>'Inbound SOS &amp; EOD'!VBP29</f>
        <v>0</v>
      </c>
      <c r="VFH6" s="243">
        <f>'Inbound SOS &amp; EOD'!VBQ29</f>
        <v>0</v>
      </c>
      <c r="VFI6" s="243">
        <f>'Inbound SOS &amp; EOD'!VBR29</f>
        <v>0</v>
      </c>
      <c r="VFJ6" s="243">
        <f>'Inbound SOS &amp; EOD'!VBS29</f>
        <v>0</v>
      </c>
      <c r="VFK6" s="243">
        <f>'Inbound SOS &amp; EOD'!VBT29</f>
        <v>0</v>
      </c>
      <c r="VFL6" s="243">
        <f>'Inbound SOS &amp; EOD'!VBU29</f>
        <v>0</v>
      </c>
      <c r="VFM6" s="243">
        <f>'Inbound SOS &amp; EOD'!VBV29</f>
        <v>0</v>
      </c>
      <c r="VFN6" s="243">
        <f>'Inbound SOS &amp; EOD'!VBW29</f>
        <v>0</v>
      </c>
      <c r="VFO6" s="243">
        <f>'Inbound SOS &amp; EOD'!VBX29</f>
        <v>0</v>
      </c>
      <c r="VFP6" s="243">
        <f>'Inbound SOS &amp; EOD'!VBY29</f>
        <v>0</v>
      </c>
      <c r="VFQ6" s="243">
        <f>'Inbound SOS &amp; EOD'!VBZ29</f>
        <v>0</v>
      </c>
      <c r="VFR6" s="243">
        <f>'Inbound SOS &amp; EOD'!VCA29</f>
        <v>0</v>
      </c>
      <c r="VFS6" s="243">
        <f>'Inbound SOS &amp; EOD'!VCB29</f>
        <v>0</v>
      </c>
      <c r="VFT6" s="243">
        <f>'Inbound SOS &amp; EOD'!VCC29</f>
        <v>0</v>
      </c>
      <c r="VFU6" s="243">
        <f>'Inbound SOS &amp; EOD'!VCD29</f>
        <v>0</v>
      </c>
      <c r="VFV6" s="243">
        <f>'Inbound SOS &amp; EOD'!VCE29</f>
        <v>0</v>
      </c>
      <c r="VFW6" s="243">
        <f>'Inbound SOS &amp; EOD'!VCF29</f>
        <v>0</v>
      </c>
      <c r="VFX6" s="243">
        <f>'Inbound SOS &amp; EOD'!VCG29</f>
        <v>0</v>
      </c>
      <c r="VFY6" s="243">
        <f>'Inbound SOS &amp; EOD'!VCH29</f>
        <v>0</v>
      </c>
      <c r="VFZ6" s="243">
        <f>'Inbound SOS &amp; EOD'!VCI29</f>
        <v>0</v>
      </c>
      <c r="VGA6" s="243">
        <f>'Inbound SOS &amp; EOD'!VCJ29</f>
        <v>0</v>
      </c>
      <c r="VGB6" s="243">
        <f>'Inbound SOS &amp; EOD'!VCK29</f>
        <v>0</v>
      </c>
      <c r="VGC6" s="243">
        <f>'Inbound SOS &amp; EOD'!VCL29</f>
        <v>0</v>
      </c>
      <c r="VGD6" s="243">
        <f>'Inbound SOS &amp; EOD'!VCM29</f>
        <v>0</v>
      </c>
      <c r="VGE6" s="243">
        <f>'Inbound SOS &amp; EOD'!VCN29</f>
        <v>0</v>
      </c>
      <c r="VGF6" s="243">
        <f>'Inbound SOS &amp; EOD'!VCO29</f>
        <v>0</v>
      </c>
      <c r="VGG6" s="243">
        <f>'Inbound SOS &amp; EOD'!VCP29</f>
        <v>0</v>
      </c>
      <c r="VGH6" s="243">
        <f>'Inbound SOS &amp; EOD'!VCQ29</f>
        <v>0</v>
      </c>
      <c r="VGI6" s="243">
        <f>'Inbound SOS &amp; EOD'!VCR29</f>
        <v>0</v>
      </c>
      <c r="VGJ6" s="243">
        <f>'Inbound SOS &amp; EOD'!VCS29</f>
        <v>0</v>
      </c>
      <c r="VGK6" s="243">
        <f>'Inbound SOS &amp; EOD'!VCT29</f>
        <v>0</v>
      </c>
      <c r="VGL6" s="243">
        <f>'Inbound SOS &amp; EOD'!VCU29</f>
        <v>0</v>
      </c>
      <c r="VGM6" s="243">
        <f>'Inbound SOS &amp; EOD'!VCV29</f>
        <v>0</v>
      </c>
      <c r="VGN6" s="243">
        <f>'Inbound SOS &amp; EOD'!VCW29</f>
        <v>0</v>
      </c>
      <c r="VGO6" s="243">
        <f>'Inbound SOS &amp; EOD'!VCX29</f>
        <v>0</v>
      </c>
      <c r="VGP6" s="243">
        <f>'Inbound SOS &amp; EOD'!VCY29</f>
        <v>0</v>
      </c>
      <c r="VGQ6" s="243">
        <f>'Inbound SOS &amp; EOD'!VCZ29</f>
        <v>0</v>
      </c>
      <c r="VGR6" s="243">
        <f>'Inbound SOS &amp; EOD'!VDA29</f>
        <v>0</v>
      </c>
      <c r="VGS6" s="243">
        <f>'Inbound SOS &amp; EOD'!VDB29</f>
        <v>0</v>
      </c>
      <c r="VGT6" s="243">
        <f>'Inbound SOS &amp; EOD'!VDC29</f>
        <v>0</v>
      </c>
      <c r="VGU6" s="243">
        <f>'Inbound SOS &amp; EOD'!VDD29</f>
        <v>0</v>
      </c>
      <c r="VGV6" s="243">
        <f>'Inbound SOS &amp; EOD'!VDE29</f>
        <v>0</v>
      </c>
      <c r="VGW6" s="243">
        <f>'Inbound SOS &amp; EOD'!VDF29</f>
        <v>0</v>
      </c>
      <c r="VGX6" s="243">
        <f>'Inbound SOS &amp; EOD'!VDG29</f>
        <v>0</v>
      </c>
      <c r="VGY6" s="243">
        <f>'Inbound SOS &amp; EOD'!VDH29</f>
        <v>0</v>
      </c>
      <c r="VGZ6" s="243">
        <f>'Inbound SOS &amp; EOD'!VDI29</f>
        <v>0</v>
      </c>
      <c r="VHA6" s="243">
        <f>'Inbound SOS &amp; EOD'!VDJ29</f>
        <v>0</v>
      </c>
      <c r="VHB6" s="243">
        <f>'Inbound SOS &amp; EOD'!VDK29</f>
        <v>0</v>
      </c>
      <c r="VHC6" s="243">
        <f>'Inbound SOS &amp; EOD'!VDL29</f>
        <v>0</v>
      </c>
      <c r="VHD6" s="243">
        <f>'Inbound SOS &amp; EOD'!VDM29</f>
        <v>0</v>
      </c>
      <c r="VHE6" s="243">
        <f>'Inbound SOS &amp; EOD'!VDN29</f>
        <v>0</v>
      </c>
      <c r="VHF6" s="243">
        <f>'Inbound SOS &amp; EOD'!VDO29</f>
        <v>0</v>
      </c>
      <c r="VHG6" s="243">
        <f>'Inbound SOS &amp; EOD'!VDP29</f>
        <v>0</v>
      </c>
      <c r="VHH6" s="243">
        <f>'Inbound SOS &amp; EOD'!VDQ29</f>
        <v>0</v>
      </c>
      <c r="VHI6" s="243">
        <f>'Inbound SOS &amp; EOD'!VDR29</f>
        <v>0</v>
      </c>
      <c r="VHJ6" s="243">
        <f>'Inbound SOS &amp; EOD'!VDS29</f>
        <v>0</v>
      </c>
      <c r="VHK6" s="243">
        <f>'Inbound SOS &amp; EOD'!VDT29</f>
        <v>0</v>
      </c>
      <c r="VHL6" s="243">
        <f>'Inbound SOS &amp; EOD'!VDU29</f>
        <v>0</v>
      </c>
      <c r="VHM6" s="243">
        <f>'Inbound SOS &amp; EOD'!VDV29</f>
        <v>0</v>
      </c>
      <c r="VHN6" s="243">
        <f>'Inbound SOS &amp; EOD'!VDW29</f>
        <v>0</v>
      </c>
      <c r="VHO6" s="243">
        <f>'Inbound SOS &amp; EOD'!VDX29</f>
        <v>0</v>
      </c>
      <c r="VHP6" s="243">
        <f>'Inbound SOS &amp; EOD'!VDY29</f>
        <v>0</v>
      </c>
      <c r="VHQ6" s="243">
        <f>'Inbound SOS &amp; EOD'!VDZ29</f>
        <v>0</v>
      </c>
      <c r="VHR6" s="243">
        <f>'Inbound SOS &amp; EOD'!VEA29</f>
        <v>0</v>
      </c>
      <c r="VHS6" s="243">
        <f>'Inbound SOS &amp; EOD'!VEB29</f>
        <v>0</v>
      </c>
      <c r="VHT6" s="243">
        <f>'Inbound SOS &amp; EOD'!VEC29</f>
        <v>0</v>
      </c>
      <c r="VHU6" s="243">
        <f>'Inbound SOS &amp; EOD'!VED29</f>
        <v>0</v>
      </c>
      <c r="VHV6" s="243">
        <f>'Inbound SOS &amp; EOD'!VEE29</f>
        <v>0</v>
      </c>
      <c r="VHW6" s="243">
        <f>'Inbound SOS &amp; EOD'!VEF29</f>
        <v>0</v>
      </c>
      <c r="VHX6" s="243">
        <f>'Inbound SOS &amp; EOD'!VEG29</f>
        <v>0</v>
      </c>
      <c r="VHY6" s="243">
        <f>'Inbound SOS &amp; EOD'!VEH29</f>
        <v>0</v>
      </c>
      <c r="VHZ6" s="243">
        <f>'Inbound SOS &amp; EOD'!VEI29</f>
        <v>0</v>
      </c>
      <c r="VIA6" s="243">
        <f>'Inbound SOS &amp; EOD'!VEJ29</f>
        <v>0</v>
      </c>
      <c r="VIB6" s="243">
        <f>'Inbound SOS &amp; EOD'!VEK29</f>
        <v>0</v>
      </c>
      <c r="VIC6" s="243">
        <f>'Inbound SOS &amp; EOD'!VEL29</f>
        <v>0</v>
      </c>
      <c r="VID6" s="243">
        <f>'Inbound SOS &amp; EOD'!VEM29</f>
        <v>0</v>
      </c>
      <c r="VIE6" s="243">
        <f>'Inbound SOS &amp; EOD'!VEN29</f>
        <v>0</v>
      </c>
      <c r="VIF6" s="243">
        <f>'Inbound SOS &amp; EOD'!VEO29</f>
        <v>0</v>
      </c>
      <c r="VIG6" s="243">
        <f>'Inbound SOS &amp; EOD'!VEP29</f>
        <v>0</v>
      </c>
      <c r="VIH6" s="243">
        <f>'Inbound SOS &amp; EOD'!VEQ29</f>
        <v>0</v>
      </c>
      <c r="VII6" s="243">
        <f>'Inbound SOS &amp; EOD'!VER29</f>
        <v>0</v>
      </c>
      <c r="VIJ6" s="243">
        <f>'Inbound SOS &amp; EOD'!VES29</f>
        <v>0</v>
      </c>
      <c r="VIK6" s="243">
        <f>'Inbound SOS &amp; EOD'!VET29</f>
        <v>0</v>
      </c>
      <c r="VIL6" s="243">
        <f>'Inbound SOS &amp; EOD'!VEU29</f>
        <v>0</v>
      </c>
      <c r="VIM6" s="243">
        <f>'Inbound SOS &amp; EOD'!VEV29</f>
        <v>0</v>
      </c>
      <c r="VIN6" s="243">
        <f>'Inbound SOS &amp; EOD'!VEW29</f>
        <v>0</v>
      </c>
      <c r="VIO6" s="243">
        <f>'Inbound SOS &amp; EOD'!VEX29</f>
        <v>0</v>
      </c>
      <c r="VIP6" s="243">
        <f>'Inbound SOS &amp; EOD'!VEY29</f>
        <v>0</v>
      </c>
      <c r="VIQ6" s="243">
        <f>'Inbound SOS &amp; EOD'!VEZ29</f>
        <v>0</v>
      </c>
      <c r="VIR6" s="243">
        <f>'Inbound SOS &amp; EOD'!VFA29</f>
        <v>0</v>
      </c>
      <c r="VIS6" s="243">
        <f>'Inbound SOS &amp; EOD'!VFB29</f>
        <v>0</v>
      </c>
      <c r="VIT6" s="243">
        <f>'Inbound SOS &amp; EOD'!VFC29</f>
        <v>0</v>
      </c>
      <c r="VIU6" s="243">
        <f>'Inbound SOS &amp; EOD'!VFD29</f>
        <v>0</v>
      </c>
      <c r="VIV6" s="243">
        <f>'Inbound SOS &amp; EOD'!VFE29</f>
        <v>0</v>
      </c>
      <c r="VIW6" s="243">
        <f>'Inbound SOS &amp; EOD'!VFF29</f>
        <v>0</v>
      </c>
      <c r="VIX6" s="243">
        <f>'Inbound SOS &amp; EOD'!VFG29</f>
        <v>0</v>
      </c>
      <c r="VIY6" s="243">
        <f>'Inbound SOS &amp; EOD'!VFH29</f>
        <v>0</v>
      </c>
      <c r="VIZ6" s="243">
        <f>'Inbound SOS &amp; EOD'!VFI29</f>
        <v>0</v>
      </c>
      <c r="VJA6" s="243">
        <f>'Inbound SOS &amp; EOD'!VFJ29</f>
        <v>0</v>
      </c>
      <c r="VJB6" s="243">
        <f>'Inbound SOS &amp; EOD'!VFK29</f>
        <v>0</v>
      </c>
      <c r="VJC6" s="243">
        <f>'Inbound SOS &amp; EOD'!VFL29</f>
        <v>0</v>
      </c>
      <c r="VJD6" s="243">
        <f>'Inbound SOS &amp; EOD'!VFM29</f>
        <v>0</v>
      </c>
      <c r="VJE6" s="243">
        <f>'Inbound SOS &amp; EOD'!VFN29</f>
        <v>0</v>
      </c>
      <c r="VJF6" s="243">
        <f>'Inbound SOS &amp; EOD'!VFO29</f>
        <v>0</v>
      </c>
      <c r="VJG6" s="243">
        <f>'Inbound SOS &amp; EOD'!VFP29</f>
        <v>0</v>
      </c>
      <c r="VJH6" s="243">
        <f>'Inbound SOS &amp; EOD'!VFQ29</f>
        <v>0</v>
      </c>
      <c r="VJI6" s="243">
        <f>'Inbound SOS &amp; EOD'!VFR29</f>
        <v>0</v>
      </c>
      <c r="VJJ6" s="243">
        <f>'Inbound SOS &amp; EOD'!VFS29</f>
        <v>0</v>
      </c>
      <c r="VJK6" s="243">
        <f>'Inbound SOS &amp; EOD'!VFT29</f>
        <v>0</v>
      </c>
      <c r="VJL6" s="243">
        <f>'Inbound SOS &amp; EOD'!VFU29</f>
        <v>0</v>
      </c>
      <c r="VJM6" s="243">
        <f>'Inbound SOS &amp; EOD'!VFV29</f>
        <v>0</v>
      </c>
      <c r="VJN6" s="243">
        <f>'Inbound SOS &amp; EOD'!VFW29</f>
        <v>0</v>
      </c>
      <c r="VJO6" s="243">
        <f>'Inbound SOS &amp; EOD'!VFX29</f>
        <v>0</v>
      </c>
      <c r="VJP6" s="243">
        <f>'Inbound SOS &amp; EOD'!VFY29</f>
        <v>0</v>
      </c>
      <c r="VJQ6" s="243">
        <f>'Inbound SOS &amp; EOD'!VFZ29</f>
        <v>0</v>
      </c>
      <c r="VJR6" s="243">
        <f>'Inbound SOS &amp; EOD'!VGA29</f>
        <v>0</v>
      </c>
      <c r="VJS6" s="243">
        <f>'Inbound SOS &amp; EOD'!VGB29</f>
        <v>0</v>
      </c>
      <c r="VJT6" s="243">
        <f>'Inbound SOS &amp; EOD'!VGC29</f>
        <v>0</v>
      </c>
      <c r="VJU6" s="243">
        <f>'Inbound SOS &amp; EOD'!VGD29</f>
        <v>0</v>
      </c>
      <c r="VJV6" s="243">
        <f>'Inbound SOS &amp; EOD'!VGE29</f>
        <v>0</v>
      </c>
      <c r="VJW6" s="243">
        <f>'Inbound SOS &amp; EOD'!VGF29</f>
        <v>0</v>
      </c>
      <c r="VJX6" s="243">
        <f>'Inbound SOS &amp; EOD'!VGG29</f>
        <v>0</v>
      </c>
      <c r="VJY6" s="243">
        <f>'Inbound SOS &amp; EOD'!VGH29</f>
        <v>0</v>
      </c>
      <c r="VJZ6" s="243">
        <f>'Inbound SOS &amp; EOD'!VGI29</f>
        <v>0</v>
      </c>
      <c r="VKA6" s="243">
        <f>'Inbound SOS &amp; EOD'!VGJ29</f>
        <v>0</v>
      </c>
      <c r="VKB6" s="243">
        <f>'Inbound SOS &amp; EOD'!VGK29</f>
        <v>0</v>
      </c>
      <c r="VKC6" s="243">
        <f>'Inbound SOS &amp; EOD'!VGL29</f>
        <v>0</v>
      </c>
      <c r="VKD6" s="243">
        <f>'Inbound SOS &amp; EOD'!VGM29</f>
        <v>0</v>
      </c>
      <c r="VKE6" s="243">
        <f>'Inbound SOS &amp; EOD'!VGN29</f>
        <v>0</v>
      </c>
      <c r="VKF6" s="243">
        <f>'Inbound SOS &amp; EOD'!VGO29</f>
        <v>0</v>
      </c>
      <c r="VKG6" s="243">
        <f>'Inbound SOS &amp; EOD'!VGP29</f>
        <v>0</v>
      </c>
      <c r="VKH6" s="243">
        <f>'Inbound SOS &amp; EOD'!VGQ29</f>
        <v>0</v>
      </c>
      <c r="VKI6" s="243">
        <f>'Inbound SOS &amp; EOD'!VGR29</f>
        <v>0</v>
      </c>
      <c r="VKJ6" s="243">
        <f>'Inbound SOS &amp; EOD'!VGS29</f>
        <v>0</v>
      </c>
      <c r="VKK6" s="243">
        <f>'Inbound SOS &amp; EOD'!VGT29</f>
        <v>0</v>
      </c>
      <c r="VKL6" s="243">
        <f>'Inbound SOS &amp; EOD'!VGU29</f>
        <v>0</v>
      </c>
      <c r="VKM6" s="243">
        <f>'Inbound SOS &amp; EOD'!VGV29</f>
        <v>0</v>
      </c>
      <c r="VKN6" s="243">
        <f>'Inbound SOS &amp; EOD'!VGW29</f>
        <v>0</v>
      </c>
      <c r="VKO6" s="243">
        <f>'Inbound SOS &amp; EOD'!VGX29</f>
        <v>0</v>
      </c>
      <c r="VKP6" s="243">
        <f>'Inbound SOS &amp; EOD'!VGY29</f>
        <v>0</v>
      </c>
      <c r="VKQ6" s="243">
        <f>'Inbound SOS &amp; EOD'!VGZ29</f>
        <v>0</v>
      </c>
      <c r="VKR6" s="243">
        <f>'Inbound SOS &amp; EOD'!VHA29</f>
        <v>0</v>
      </c>
      <c r="VKS6" s="243">
        <f>'Inbound SOS &amp; EOD'!VHB29</f>
        <v>0</v>
      </c>
      <c r="VKT6" s="243">
        <f>'Inbound SOS &amp; EOD'!VHC29</f>
        <v>0</v>
      </c>
      <c r="VKU6" s="243">
        <f>'Inbound SOS &amp; EOD'!VHD29</f>
        <v>0</v>
      </c>
      <c r="VKV6" s="243">
        <f>'Inbound SOS &amp; EOD'!VHE29</f>
        <v>0</v>
      </c>
      <c r="VKW6" s="243">
        <f>'Inbound SOS &amp; EOD'!VHF29</f>
        <v>0</v>
      </c>
      <c r="VKX6" s="243">
        <f>'Inbound SOS &amp; EOD'!VHG29</f>
        <v>0</v>
      </c>
      <c r="VKY6" s="243">
        <f>'Inbound SOS &amp; EOD'!VHH29</f>
        <v>0</v>
      </c>
      <c r="VKZ6" s="243">
        <f>'Inbound SOS &amp; EOD'!VHI29</f>
        <v>0</v>
      </c>
      <c r="VLA6" s="243">
        <f>'Inbound SOS &amp; EOD'!VHJ29</f>
        <v>0</v>
      </c>
      <c r="VLB6" s="243">
        <f>'Inbound SOS &amp; EOD'!VHK29</f>
        <v>0</v>
      </c>
      <c r="VLC6" s="243">
        <f>'Inbound SOS &amp; EOD'!VHL29</f>
        <v>0</v>
      </c>
      <c r="VLD6" s="243">
        <f>'Inbound SOS &amp; EOD'!VHM29</f>
        <v>0</v>
      </c>
      <c r="VLE6" s="243">
        <f>'Inbound SOS &amp; EOD'!VHN29</f>
        <v>0</v>
      </c>
      <c r="VLF6" s="243">
        <f>'Inbound SOS &amp; EOD'!VHO29</f>
        <v>0</v>
      </c>
      <c r="VLG6" s="243">
        <f>'Inbound SOS &amp; EOD'!VHP29</f>
        <v>0</v>
      </c>
      <c r="VLH6" s="243">
        <f>'Inbound SOS &amp; EOD'!VHQ29</f>
        <v>0</v>
      </c>
      <c r="VLI6" s="243">
        <f>'Inbound SOS &amp; EOD'!VHR29</f>
        <v>0</v>
      </c>
      <c r="VLJ6" s="243">
        <f>'Inbound SOS &amp; EOD'!VHS29</f>
        <v>0</v>
      </c>
      <c r="VLK6" s="243">
        <f>'Inbound SOS &amp; EOD'!VHT29</f>
        <v>0</v>
      </c>
      <c r="VLL6" s="243">
        <f>'Inbound SOS &amp; EOD'!VHU29</f>
        <v>0</v>
      </c>
      <c r="VLM6" s="243">
        <f>'Inbound SOS &amp; EOD'!VHV29</f>
        <v>0</v>
      </c>
      <c r="VLN6" s="243">
        <f>'Inbound SOS &amp; EOD'!VHW29</f>
        <v>0</v>
      </c>
      <c r="VLO6" s="243">
        <f>'Inbound SOS &amp; EOD'!VHX29</f>
        <v>0</v>
      </c>
      <c r="VLP6" s="243">
        <f>'Inbound SOS &amp; EOD'!VHY29</f>
        <v>0</v>
      </c>
      <c r="VLQ6" s="243">
        <f>'Inbound SOS &amp; EOD'!VHZ29</f>
        <v>0</v>
      </c>
      <c r="VLR6" s="243">
        <f>'Inbound SOS &amp; EOD'!VIA29</f>
        <v>0</v>
      </c>
      <c r="VLS6" s="243">
        <f>'Inbound SOS &amp; EOD'!VIB29</f>
        <v>0</v>
      </c>
      <c r="VLT6" s="243">
        <f>'Inbound SOS &amp; EOD'!VIC29</f>
        <v>0</v>
      </c>
      <c r="VLU6" s="243">
        <f>'Inbound SOS &amp; EOD'!VID29</f>
        <v>0</v>
      </c>
      <c r="VLV6" s="243">
        <f>'Inbound SOS &amp; EOD'!VIE29</f>
        <v>0</v>
      </c>
      <c r="VLW6" s="243">
        <f>'Inbound SOS &amp; EOD'!VIF29</f>
        <v>0</v>
      </c>
      <c r="VLX6" s="243">
        <f>'Inbound SOS &amp; EOD'!VIG29</f>
        <v>0</v>
      </c>
      <c r="VLY6" s="243">
        <f>'Inbound SOS &amp; EOD'!VIH29</f>
        <v>0</v>
      </c>
      <c r="VLZ6" s="243">
        <f>'Inbound SOS &amp; EOD'!VII29</f>
        <v>0</v>
      </c>
      <c r="VMA6" s="243">
        <f>'Inbound SOS &amp; EOD'!VIJ29</f>
        <v>0</v>
      </c>
      <c r="VMB6" s="243">
        <f>'Inbound SOS &amp; EOD'!VIK29</f>
        <v>0</v>
      </c>
      <c r="VMC6" s="243">
        <f>'Inbound SOS &amp; EOD'!VIL29</f>
        <v>0</v>
      </c>
      <c r="VMD6" s="243">
        <f>'Inbound SOS &amp; EOD'!VIM29</f>
        <v>0</v>
      </c>
      <c r="VME6" s="243">
        <f>'Inbound SOS &amp; EOD'!VIN29</f>
        <v>0</v>
      </c>
      <c r="VMF6" s="243">
        <f>'Inbound SOS &amp; EOD'!VIO29</f>
        <v>0</v>
      </c>
      <c r="VMG6" s="243">
        <f>'Inbound SOS &amp; EOD'!VIP29</f>
        <v>0</v>
      </c>
      <c r="VMH6" s="243">
        <f>'Inbound SOS &amp; EOD'!VIQ29</f>
        <v>0</v>
      </c>
      <c r="VMI6" s="243">
        <f>'Inbound SOS &amp; EOD'!VIR29</f>
        <v>0</v>
      </c>
      <c r="VMJ6" s="243">
        <f>'Inbound SOS &amp; EOD'!VIS29</f>
        <v>0</v>
      </c>
      <c r="VMK6" s="243">
        <f>'Inbound SOS &amp; EOD'!VIT29</f>
        <v>0</v>
      </c>
      <c r="VML6" s="243">
        <f>'Inbound SOS &amp; EOD'!VIU29</f>
        <v>0</v>
      </c>
      <c r="VMM6" s="243">
        <f>'Inbound SOS &amp; EOD'!VIV29</f>
        <v>0</v>
      </c>
      <c r="VMN6" s="243">
        <f>'Inbound SOS &amp; EOD'!VIW29</f>
        <v>0</v>
      </c>
      <c r="VMO6" s="243">
        <f>'Inbound SOS &amp; EOD'!VIX29</f>
        <v>0</v>
      </c>
      <c r="VMP6" s="243">
        <f>'Inbound SOS &amp; EOD'!VIY29</f>
        <v>0</v>
      </c>
      <c r="VMQ6" s="243">
        <f>'Inbound SOS &amp; EOD'!VIZ29</f>
        <v>0</v>
      </c>
      <c r="VMR6" s="243">
        <f>'Inbound SOS &amp; EOD'!VJA29</f>
        <v>0</v>
      </c>
      <c r="VMS6" s="243">
        <f>'Inbound SOS &amp; EOD'!VJB29</f>
        <v>0</v>
      </c>
      <c r="VMT6" s="243">
        <f>'Inbound SOS &amp; EOD'!VJC29</f>
        <v>0</v>
      </c>
      <c r="VMU6" s="243">
        <f>'Inbound SOS &amp; EOD'!VJD29</f>
        <v>0</v>
      </c>
      <c r="VMV6" s="243">
        <f>'Inbound SOS &amp; EOD'!VJE29</f>
        <v>0</v>
      </c>
      <c r="VMW6" s="243">
        <f>'Inbound SOS &amp; EOD'!VJF29</f>
        <v>0</v>
      </c>
      <c r="VMX6" s="243">
        <f>'Inbound SOS &amp; EOD'!VJG29</f>
        <v>0</v>
      </c>
      <c r="VMY6" s="243">
        <f>'Inbound SOS &amp; EOD'!VJH29</f>
        <v>0</v>
      </c>
      <c r="VMZ6" s="243">
        <f>'Inbound SOS &amp; EOD'!VJI29</f>
        <v>0</v>
      </c>
      <c r="VNA6" s="243">
        <f>'Inbound SOS &amp; EOD'!VJJ29</f>
        <v>0</v>
      </c>
      <c r="VNB6" s="243">
        <f>'Inbound SOS &amp; EOD'!VJK29</f>
        <v>0</v>
      </c>
      <c r="VNC6" s="243">
        <f>'Inbound SOS &amp; EOD'!VJL29</f>
        <v>0</v>
      </c>
      <c r="VND6" s="243">
        <f>'Inbound SOS &amp; EOD'!VJM29</f>
        <v>0</v>
      </c>
      <c r="VNE6" s="243">
        <f>'Inbound SOS &amp; EOD'!VJN29</f>
        <v>0</v>
      </c>
      <c r="VNF6" s="243">
        <f>'Inbound SOS &amp; EOD'!VJO29</f>
        <v>0</v>
      </c>
      <c r="VNG6" s="243">
        <f>'Inbound SOS &amp; EOD'!VJP29</f>
        <v>0</v>
      </c>
      <c r="VNH6" s="243">
        <f>'Inbound SOS &amp; EOD'!VJQ29</f>
        <v>0</v>
      </c>
      <c r="VNI6" s="243">
        <f>'Inbound SOS &amp; EOD'!VJR29</f>
        <v>0</v>
      </c>
      <c r="VNJ6" s="243">
        <f>'Inbound SOS &amp; EOD'!VJS29</f>
        <v>0</v>
      </c>
      <c r="VNK6" s="243">
        <f>'Inbound SOS &amp; EOD'!VJT29</f>
        <v>0</v>
      </c>
      <c r="VNL6" s="243">
        <f>'Inbound SOS &amp; EOD'!VJU29</f>
        <v>0</v>
      </c>
      <c r="VNM6" s="243">
        <f>'Inbound SOS &amp; EOD'!VJV29</f>
        <v>0</v>
      </c>
      <c r="VNN6" s="243">
        <f>'Inbound SOS &amp; EOD'!VJW29</f>
        <v>0</v>
      </c>
      <c r="VNO6" s="243">
        <f>'Inbound SOS &amp; EOD'!VJX29</f>
        <v>0</v>
      </c>
      <c r="VNP6" s="243">
        <f>'Inbound SOS &amp; EOD'!VJY29</f>
        <v>0</v>
      </c>
      <c r="VNQ6" s="243">
        <f>'Inbound SOS &amp; EOD'!VJZ29</f>
        <v>0</v>
      </c>
      <c r="VNR6" s="243">
        <f>'Inbound SOS &amp; EOD'!VKA29</f>
        <v>0</v>
      </c>
      <c r="VNS6" s="243">
        <f>'Inbound SOS &amp; EOD'!VKB29</f>
        <v>0</v>
      </c>
      <c r="VNT6" s="243">
        <f>'Inbound SOS &amp; EOD'!VKC29</f>
        <v>0</v>
      </c>
      <c r="VNU6" s="243">
        <f>'Inbound SOS &amp; EOD'!VKD29</f>
        <v>0</v>
      </c>
      <c r="VNV6" s="243">
        <f>'Inbound SOS &amp; EOD'!VKE29</f>
        <v>0</v>
      </c>
      <c r="VNW6" s="243">
        <f>'Inbound SOS &amp; EOD'!VKF29</f>
        <v>0</v>
      </c>
      <c r="VNX6" s="243">
        <f>'Inbound SOS &amp; EOD'!VKG29</f>
        <v>0</v>
      </c>
      <c r="VNY6" s="243">
        <f>'Inbound SOS &amp; EOD'!VKH29</f>
        <v>0</v>
      </c>
      <c r="VNZ6" s="243">
        <f>'Inbound SOS &amp; EOD'!VKI29</f>
        <v>0</v>
      </c>
      <c r="VOA6" s="243">
        <f>'Inbound SOS &amp; EOD'!VKJ29</f>
        <v>0</v>
      </c>
      <c r="VOB6" s="243">
        <f>'Inbound SOS &amp; EOD'!VKK29</f>
        <v>0</v>
      </c>
      <c r="VOC6" s="243">
        <f>'Inbound SOS &amp; EOD'!VKL29</f>
        <v>0</v>
      </c>
      <c r="VOD6" s="243">
        <f>'Inbound SOS &amp; EOD'!VKM29</f>
        <v>0</v>
      </c>
      <c r="VOE6" s="243">
        <f>'Inbound SOS &amp; EOD'!VKN29</f>
        <v>0</v>
      </c>
      <c r="VOF6" s="243">
        <f>'Inbound SOS &amp; EOD'!VKO29</f>
        <v>0</v>
      </c>
      <c r="VOG6" s="243">
        <f>'Inbound SOS &amp; EOD'!VKP29</f>
        <v>0</v>
      </c>
      <c r="VOH6" s="243">
        <f>'Inbound SOS &amp; EOD'!VKQ29</f>
        <v>0</v>
      </c>
      <c r="VOI6" s="243">
        <f>'Inbound SOS &amp; EOD'!VKR29</f>
        <v>0</v>
      </c>
      <c r="VOJ6" s="243">
        <f>'Inbound SOS &amp; EOD'!VKS29</f>
        <v>0</v>
      </c>
      <c r="VOK6" s="243">
        <f>'Inbound SOS &amp; EOD'!VKT29</f>
        <v>0</v>
      </c>
      <c r="VOL6" s="243">
        <f>'Inbound SOS &amp; EOD'!VKU29</f>
        <v>0</v>
      </c>
      <c r="VOM6" s="243">
        <f>'Inbound SOS &amp; EOD'!VKV29</f>
        <v>0</v>
      </c>
      <c r="VON6" s="243">
        <f>'Inbound SOS &amp; EOD'!VKW29</f>
        <v>0</v>
      </c>
      <c r="VOO6" s="243">
        <f>'Inbound SOS &amp; EOD'!VKX29</f>
        <v>0</v>
      </c>
      <c r="VOP6" s="243">
        <f>'Inbound SOS &amp; EOD'!VKY29</f>
        <v>0</v>
      </c>
      <c r="VOQ6" s="243">
        <f>'Inbound SOS &amp; EOD'!VKZ29</f>
        <v>0</v>
      </c>
      <c r="VOR6" s="243">
        <f>'Inbound SOS &amp; EOD'!VLA29</f>
        <v>0</v>
      </c>
      <c r="VOS6" s="243">
        <f>'Inbound SOS &amp; EOD'!VLB29</f>
        <v>0</v>
      </c>
      <c r="VOT6" s="243">
        <f>'Inbound SOS &amp; EOD'!VLC29</f>
        <v>0</v>
      </c>
      <c r="VOU6" s="243">
        <f>'Inbound SOS &amp; EOD'!VLD29</f>
        <v>0</v>
      </c>
      <c r="VOV6" s="243">
        <f>'Inbound SOS &amp; EOD'!VLE29</f>
        <v>0</v>
      </c>
      <c r="VOW6" s="243">
        <f>'Inbound SOS &amp; EOD'!VLF29</f>
        <v>0</v>
      </c>
      <c r="VOX6" s="243">
        <f>'Inbound SOS &amp; EOD'!VLG29</f>
        <v>0</v>
      </c>
      <c r="VOY6" s="243">
        <f>'Inbound SOS &amp; EOD'!VLH29</f>
        <v>0</v>
      </c>
      <c r="VOZ6" s="243">
        <f>'Inbound SOS &amp; EOD'!VLI29</f>
        <v>0</v>
      </c>
      <c r="VPA6" s="243">
        <f>'Inbound SOS &amp; EOD'!VLJ29</f>
        <v>0</v>
      </c>
      <c r="VPB6" s="243">
        <f>'Inbound SOS &amp; EOD'!VLK29</f>
        <v>0</v>
      </c>
      <c r="VPC6" s="243">
        <f>'Inbound SOS &amp; EOD'!VLL29</f>
        <v>0</v>
      </c>
      <c r="VPD6" s="243">
        <f>'Inbound SOS &amp; EOD'!VLM29</f>
        <v>0</v>
      </c>
      <c r="VPE6" s="243">
        <f>'Inbound SOS &amp; EOD'!VLN29</f>
        <v>0</v>
      </c>
      <c r="VPF6" s="243">
        <f>'Inbound SOS &amp; EOD'!VLO29</f>
        <v>0</v>
      </c>
      <c r="VPG6" s="243">
        <f>'Inbound SOS &amp; EOD'!VLP29</f>
        <v>0</v>
      </c>
      <c r="VPH6" s="243">
        <f>'Inbound SOS &amp; EOD'!VLQ29</f>
        <v>0</v>
      </c>
      <c r="VPI6" s="243">
        <f>'Inbound SOS &amp; EOD'!VLR29</f>
        <v>0</v>
      </c>
      <c r="VPJ6" s="243">
        <f>'Inbound SOS &amp; EOD'!VLS29</f>
        <v>0</v>
      </c>
      <c r="VPK6" s="243">
        <f>'Inbound SOS &amp; EOD'!VLT29</f>
        <v>0</v>
      </c>
      <c r="VPL6" s="243">
        <f>'Inbound SOS &amp; EOD'!VLU29</f>
        <v>0</v>
      </c>
      <c r="VPM6" s="243">
        <f>'Inbound SOS &amp; EOD'!VLV29</f>
        <v>0</v>
      </c>
      <c r="VPN6" s="243">
        <f>'Inbound SOS &amp; EOD'!VLW29</f>
        <v>0</v>
      </c>
      <c r="VPO6" s="243">
        <f>'Inbound SOS &amp; EOD'!VLX29</f>
        <v>0</v>
      </c>
      <c r="VPP6" s="243">
        <f>'Inbound SOS &amp; EOD'!VLY29</f>
        <v>0</v>
      </c>
      <c r="VPQ6" s="243">
        <f>'Inbound SOS &amp; EOD'!VLZ29</f>
        <v>0</v>
      </c>
      <c r="VPR6" s="243">
        <f>'Inbound SOS &amp; EOD'!VMA29</f>
        <v>0</v>
      </c>
      <c r="VPS6" s="243">
        <f>'Inbound SOS &amp; EOD'!VMB29</f>
        <v>0</v>
      </c>
      <c r="VPT6" s="243">
        <f>'Inbound SOS &amp; EOD'!VMC29</f>
        <v>0</v>
      </c>
      <c r="VPU6" s="243">
        <f>'Inbound SOS &amp; EOD'!VMD29</f>
        <v>0</v>
      </c>
      <c r="VPV6" s="243">
        <f>'Inbound SOS &amp; EOD'!VME29</f>
        <v>0</v>
      </c>
      <c r="VPW6" s="243">
        <f>'Inbound SOS &amp; EOD'!VMF29</f>
        <v>0</v>
      </c>
      <c r="VPX6" s="243">
        <f>'Inbound SOS &amp; EOD'!VMG29</f>
        <v>0</v>
      </c>
      <c r="VPY6" s="243">
        <f>'Inbound SOS &amp; EOD'!VMH29</f>
        <v>0</v>
      </c>
      <c r="VPZ6" s="243">
        <f>'Inbound SOS &amp; EOD'!VMI29</f>
        <v>0</v>
      </c>
      <c r="VQA6" s="243">
        <f>'Inbound SOS &amp; EOD'!VMJ29</f>
        <v>0</v>
      </c>
      <c r="VQB6" s="243">
        <f>'Inbound SOS &amp; EOD'!VMK29</f>
        <v>0</v>
      </c>
      <c r="VQC6" s="243">
        <f>'Inbound SOS &amp; EOD'!VML29</f>
        <v>0</v>
      </c>
      <c r="VQD6" s="243">
        <f>'Inbound SOS &amp; EOD'!VMM29</f>
        <v>0</v>
      </c>
      <c r="VQE6" s="243">
        <f>'Inbound SOS &amp; EOD'!VMN29</f>
        <v>0</v>
      </c>
      <c r="VQF6" s="243">
        <f>'Inbound SOS &amp; EOD'!VMO29</f>
        <v>0</v>
      </c>
      <c r="VQG6" s="243">
        <f>'Inbound SOS &amp; EOD'!VMP29</f>
        <v>0</v>
      </c>
      <c r="VQH6" s="243">
        <f>'Inbound SOS &amp; EOD'!VMQ29</f>
        <v>0</v>
      </c>
      <c r="VQI6" s="243">
        <f>'Inbound SOS &amp; EOD'!VMR29</f>
        <v>0</v>
      </c>
      <c r="VQJ6" s="243">
        <f>'Inbound SOS &amp; EOD'!VMS29</f>
        <v>0</v>
      </c>
      <c r="VQK6" s="243">
        <f>'Inbound SOS &amp; EOD'!VMT29</f>
        <v>0</v>
      </c>
      <c r="VQL6" s="243">
        <f>'Inbound SOS &amp; EOD'!VMU29</f>
        <v>0</v>
      </c>
      <c r="VQM6" s="243">
        <f>'Inbound SOS &amp; EOD'!VMV29</f>
        <v>0</v>
      </c>
      <c r="VQN6" s="243">
        <f>'Inbound SOS &amp; EOD'!VMW29</f>
        <v>0</v>
      </c>
      <c r="VQO6" s="243">
        <f>'Inbound SOS &amp; EOD'!VMX29</f>
        <v>0</v>
      </c>
      <c r="VQP6" s="243">
        <f>'Inbound SOS &amp; EOD'!VMY29</f>
        <v>0</v>
      </c>
      <c r="VQQ6" s="243">
        <f>'Inbound SOS &amp; EOD'!VMZ29</f>
        <v>0</v>
      </c>
      <c r="VQR6" s="243">
        <f>'Inbound SOS &amp; EOD'!VNA29</f>
        <v>0</v>
      </c>
      <c r="VQS6" s="243">
        <f>'Inbound SOS &amp; EOD'!VNB29</f>
        <v>0</v>
      </c>
      <c r="VQT6" s="243">
        <f>'Inbound SOS &amp; EOD'!VNC29</f>
        <v>0</v>
      </c>
      <c r="VQU6" s="243">
        <f>'Inbound SOS &amp; EOD'!VND29</f>
        <v>0</v>
      </c>
      <c r="VQV6" s="243">
        <f>'Inbound SOS &amp; EOD'!VNE29</f>
        <v>0</v>
      </c>
      <c r="VQW6" s="243">
        <f>'Inbound SOS &amp; EOD'!VNF29</f>
        <v>0</v>
      </c>
      <c r="VQX6" s="243">
        <f>'Inbound SOS &amp; EOD'!VNG29</f>
        <v>0</v>
      </c>
      <c r="VQY6" s="243">
        <f>'Inbound SOS &amp; EOD'!VNH29</f>
        <v>0</v>
      </c>
      <c r="VQZ6" s="243">
        <f>'Inbound SOS &amp; EOD'!VNI29</f>
        <v>0</v>
      </c>
      <c r="VRA6" s="243">
        <f>'Inbound SOS &amp; EOD'!VNJ29</f>
        <v>0</v>
      </c>
      <c r="VRB6" s="243">
        <f>'Inbound SOS &amp; EOD'!VNK29</f>
        <v>0</v>
      </c>
      <c r="VRC6" s="243">
        <f>'Inbound SOS &amp; EOD'!VNL29</f>
        <v>0</v>
      </c>
      <c r="VRD6" s="243">
        <f>'Inbound SOS &amp; EOD'!VNM29</f>
        <v>0</v>
      </c>
      <c r="VRE6" s="243">
        <f>'Inbound SOS &amp; EOD'!VNN29</f>
        <v>0</v>
      </c>
      <c r="VRF6" s="243">
        <f>'Inbound SOS &amp; EOD'!VNO29</f>
        <v>0</v>
      </c>
      <c r="VRG6" s="243">
        <f>'Inbound SOS &amp; EOD'!VNP29</f>
        <v>0</v>
      </c>
      <c r="VRH6" s="243">
        <f>'Inbound SOS &amp; EOD'!VNQ29</f>
        <v>0</v>
      </c>
      <c r="VRI6" s="243">
        <f>'Inbound SOS &amp; EOD'!VNR29</f>
        <v>0</v>
      </c>
      <c r="VRJ6" s="243">
        <f>'Inbound SOS &amp; EOD'!VNS29</f>
        <v>0</v>
      </c>
      <c r="VRK6" s="243">
        <f>'Inbound SOS &amp; EOD'!VNT29</f>
        <v>0</v>
      </c>
      <c r="VRL6" s="243">
        <f>'Inbound SOS &amp; EOD'!VNU29</f>
        <v>0</v>
      </c>
      <c r="VRM6" s="243">
        <f>'Inbound SOS &amp; EOD'!VNV29</f>
        <v>0</v>
      </c>
      <c r="VRN6" s="243">
        <f>'Inbound SOS &amp; EOD'!VNW29</f>
        <v>0</v>
      </c>
      <c r="VRO6" s="243">
        <f>'Inbound SOS &amp; EOD'!VNX29</f>
        <v>0</v>
      </c>
      <c r="VRP6" s="243">
        <f>'Inbound SOS &amp; EOD'!VNY29</f>
        <v>0</v>
      </c>
      <c r="VRQ6" s="243">
        <f>'Inbound SOS &amp; EOD'!VNZ29</f>
        <v>0</v>
      </c>
      <c r="VRR6" s="243">
        <f>'Inbound SOS &amp; EOD'!VOA29</f>
        <v>0</v>
      </c>
      <c r="VRS6" s="243">
        <f>'Inbound SOS &amp; EOD'!VOB29</f>
        <v>0</v>
      </c>
      <c r="VRT6" s="243">
        <f>'Inbound SOS &amp; EOD'!VOC29</f>
        <v>0</v>
      </c>
      <c r="VRU6" s="243">
        <f>'Inbound SOS &amp; EOD'!VOD29</f>
        <v>0</v>
      </c>
      <c r="VRV6" s="243">
        <f>'Inbound SOS &amp; EOD'!VOE29</f>
        <v>0</v>
      </c>
      <c r="VRW6" s="243">
        <f>'Inbound SOS &amp; EOD'!VOF29</f>
        <v>0</v>
      </c>
      <c r="VRX6" s="243">
        <f>'Inbound SOS &amp; EOD'!VOG29</f>
        <v>0</v>
      </c>
      <c r="VRY6" s="243">
        <f>'Inbound SOS &amp; EOD'!VOH29</f>
        <v>0</v>
      </c>
      <c r="VRZ6" s="243">
        <f>'Inbound SOS &amp; EOD'!VOI29</f>
        <v>0</v>
      </c>
      <c r="VSA6" s="243">
        <f>'Inbound SOS &amp; EOD'!VOJ29</f>
        <v>0</v>
      </c>
      <c r="VSB6" s="243">
        <f>'Inbound SOS &amp; EOD'!VOK29</f>
        <v>0</v>
      </c>
      <c r="VSC6" s="243">
        <f>'Inbound SOS &amp; EOD'!VOL29</f>
        <v>0</v>
      </c>
      <c r="VSD6" s="243">
        <f>'Inbound SOS &amp; EOD'!VOM29</f>
        <v>0</v>
      </c>
      <c r="VSE6" s="243">
        <f>'Inbound SOS &amp; EOD'!VON29</f>
        <v>0</v>
      </c>
      <c r="VSF6" s="243">
        <f>'Inbound SOS &amp; EOD'!VOO29</f>
        <v>0</v>
      </c>
      <c r="VSG6" s="243">
        <f>'Inbound SOS &amp; EOD'!VOP29</f>
        <v>0</v>
      </c>
      <c r="VSH6" s="243">
        <f>'Inbound SOS &amp; EOD'!VOQ29</f>
        <v>0</v>
      </c>
      <c r="VSI6" s="243">
        <f>'Inbound SOS &amp; EOD'!VOR29</f>
        <v>0</v>
      </c>
      <c r="VSJ6" s="243">
        <f>'Inbound SOS &amp; EOD'!VOS29</f>
        <v>0</v>
      </c>
      <c r="VSK6" s="243">
        <f>'Inbound SOS &amp; EOD'!VOT29</f>
        <v>0</v>
      </c>
      <c r="VSL6" s="243">
        <f>'Inbound SOS &amp; EOD'!VOU29</f>
        <v>0</v>
      </c>
      <c r="VSM6" s="243">
        <f>'Inbound SOS &amp; EOD'!VOV29</f>
        <v>0</v>
      </c>
      <c r="VSN6" s="243">
        <f>'Inbound SOS &amp; EOD'!VOW29</f>
        <v>0</v>
      </c>
      <c r="VSO6" s="243">
        <f>'Inbound SOS &amp; EOD'!VOX29</f>
        <v>0</v>
      </c>
      <c r="VSP6" s="243">
        <f>'Inbound SOS &amp; EOD'!VOY29</f>
        <v>0</v>
      </c>
      <c r="VSQ6" s="243">
        <f>'Inbound SOS &amp; EOD'!VOZ29</f>
        <v>0</v>
      </c>
      <c r="VSR6" s="243">
        <f>'Inbound SOS &amp; EOD'!VPA29</f>
        <v>0</v>
      </c>
      <c r="VSS6" s="243">
        <f>'Inbound SOS &amp; EOD'!VPB29</f>
        <v>0</v>
      </c>
      <c r="VST6" s="243">
        <f>'Inbound SOS &amp; EOD'!VPC29</f>
        <v>0</v>
      </c>
      <c r="VSU6" s="243">
        <f>'Inbound SOS &amp; EOD'!VPD29</f>
        <v>0</v>
      </c>
      <c r="VSV6" s="243">
        <f>'Inbound SOS &amp; EOD'!VPE29</f>
        <v>0</v>
      </c>
      <c r="VSW6" s="243">
        <f>'Inbound SOS &amp; EOD'!VPF29</f>
        <v>0</v>
      </c>
      <c r="VSX6" s="243">
        <f>'Inbound SOS &amp; EOD'!VPG29</f>
        <v>0</v>
      </c>
      <c r="VSY6" s="243">
        <f>'Inbound SOS &amp; EOD'!VPH29</f>
        <v>0</v>
      </c>
      <c r="VSZ6" s="243">
        <f>'Inbound SOS &amp; EOD'!VPI29</f>
        <v>0</v>
      </c>
      <c r="VTA6" s="243">
        <f>'Inbound SOS &amp; EOD'!VPJ29</f>
        <v>0</v>
      </c>
      <c r="VTB6" s="243">
        <f>'Inbound SOS &amp; EOD'!VPK29</f>
        <v>0</v>
      </c>
      <c r="VTC6" s="243">
        <f>'Inbound SOS &amp; EOD'!VPL29</f>
        <v>0</v>
      </c>
      <c r="VTD6" s="243">
        <f>'Inbound SOS &amp; EOD'!VPM29</f>
        <v>0</v>
      </c>
      <c r="VTE6" s="243">
        <f>'Inbound SOS &amp; EOD'!VPN29</f>
        <v>0</v>
      </c>
      <c r="VTF6" s="243">
        <f>'Inbound SOS &amp; EOD'!VPO29</f>
        <v>0</v>
      </c>
      <c r="VTG6" s="243">
        <f>'Inbound SOS &amp; EOD'!VPP29</f>
        <v>0</v>
      </c>
      <c r="VTH6" s="243">
        <f>'Inbound SOS &amp; EOD'!VPQ29</f>
        <v>0</v>
      </c>
      <c r="VTI6" s="243">
        <f>'Inbound SOS &amp; EOD'!VPR29</f>
        <v>0</v>
      </c>
      <c r="VTJ6" s="243">
        <f>'Inbound SOS &amp; EOD'!VPS29</f>
        <v>0</v>
      </c>
      <c r="VTK6" s="243">
        <f>'Inbound SOS &amp; EOD'!VPT29</f>
        <v>0</v>
      </c>
      <c r="VTL6" s="243">
        <f>'Inbound SOS &amp; EOD'!VPU29</f>
        <v>0</v>
      </c>
      <c r="VTM6" s="243">
        <f>'Inbound SOS &amp; EOD'!VPV29</f>
        <v>0</v>
      </c>
      <c r="VTN6" s="243">
        <f>'Inbound SOS &amp; EOD'!VPW29</f>
        <v>0</v>
      </c>
      <c r="VTO6" s="243">
        <f>'Inbound SOS &amp; EOD'!VPX29</f>
        <v>0</v>
      </c>
      <c r="VTP6" s="243">
        <f>'Inbound SOS &amp; EOD'!VPY29</f>
        <v>0</v>
      </c>
      <c r="VTQ6" s="243">
        <f>'Inbound SOS &amp; EOD'!VPZ29</f>
        <v>0</v>
      </c>
      <c r="VTR6" s="243">
        <f>'Inbound SOS &amp; EOD'!VQA29</f>
        <v>0</v>
      </c>
      <c r="VTS6" s="243">
        <f>'Inbound SOS &amp; EOD'!VQB29</f>
        <v>0</v>
      </c>
      <c r="VTT6" s="243">
        <f>'Inbound SOS &amp; EOD'!VQC29</f>
        <v>0</v>
      </c>
      <c r="VTU6" s="243">
        <f>'Inbound SOS &amp; EOD'!VQD29</f>
        <v>0</v>
      </c>
      <c r="VTV6" s="243">
        <f>'Inbound SOS &amp; EOD'!VQE29</f>
        <v>0</v>
      </c>
      <c r="VTW6" s="243">
        <f>'Inbound SOS &amp; EOD'!VQF29</f>
        <v>0</v>
      </c>
      <c r="VTX6" s="243">
        <f>'Inbound SOS &amp; EOD'!VQG29</f>
        <v>0</v>
      </c>
      <c r="VTY6" s="243">
        <f>'Inbound SOS &amp; EOD'!VQH29</f>
        <v>0</v>
      </c>
      <c r="VTZ6" s="243">
        <f>'Inbound SOS &amp; EOD'!VQI29</f>
        <v>0</v>
      </c>
      <c r="VUA6" s="243">
        <f>'Inbound SOS &amp; EOD'!VQJ29</f>
        <v>0</v>
      </c>
      <c r="VUB6" s="243">
        <f>'Inbound SOS &amp; EOD'!VQK29</f>
        <v>0</v>
      </c>
      <c r="VUC6" s="243">
        <f>'Inbound SOS &amp; EOD'!VQL29</f>
        <v>0</v>
      </c>
      <c r="VUD6" s="243">
        <f>'Inbound SOS &amp; EOD'!VQM29</f>
        <v>0</v>
      </c>
      <c r="VUE6" s="243">
        <f>'Inbound SOS &amp; EOD'!VQN29</f>
        <v>0</v>
      </c>
      <c r="VUF6" s="243">
        <f>'Inbound SOS &amp; EOD'!VQO29</f>
        <v>0</v>
      </c>
      <c r="VUG6" s="243">
        <f>'Inbound SOS &amp; EOD'!VQP29</f>
        <v>0</v>
      </c>
      <c r="VUH6" s="243">
        <f>'Inbound SOS &amp; EOD'!VQQ29</f>
        <v>0</v>
      </c>
      <c r="VUI6" s="243">
        <f>'Inbound SOS &amp; EOD'!VQR29</f>
        <v>0</v>
      </c>
      <c r="VUJ6" s="243">
        <f>'Inbound SOS &amp; EOD'!VQS29</f>
        <v>0</v>
      </c>
      <c r="VUK6" s="243">
        <f>'Inbound SOS &amp; EOD'!VQT29</f>
        <v>0</v>
      </c>
      <c r="VUL6" s="243">
        <f>'Inbound SOS &amp; EOD'!VQU29</f>
        <v>0</v>
      </c>
      <c r="VUM6" s="243">
        <f>'Inbound SOS &amp; EOD'!VQV29</f>
        <v>0</v>
      </c>
      <c r="VUN6" s="243">
        <f>'Inbound SOS &amp; EOD'!VQW29</f>
        <v>0</v>
      </c>
      <c r="VUO6" s="243">
        <f>'Inbound SOS &amp; EOD'!VQX29</f>
        <v>0</v>
      </c>
      <c r="VUP6" s="243">
        <f>'Inbound SOS &amp; EOD'!VQY29</f>
        <v>0</v>
      </c>
      <c r="VUQ6" s="243">
        <f>'Inbound SOS &amp; EOD'!VQZ29</f>
        <v>0</v>
      </c>
      <c r="VUR6" s="243">
        <f>'Inbound SOS &amp; EOD'!VRA29</f>
        <v>0</v>
      </c>
      <c r="VUS6" s="243">
        <f>'Inbound SOS &amp; EOD'!VRB29</f>
        <v>0</v>
      </c>
      <c r="VUT6" s="243">
        <f>'Inbound SOS &amp; EOD'!VRC29</f>
        <v>0</v>
      </c>
      <c r="VUU6" s="243">
        <f>'Inbound SOS &amp; EOD'!VRD29</f>
        <v>0</v>
      </c>
      <c r="VUV6" s="243">
        <f>'Inbound SOS &amp; EOD'!VRE29</f>
        <v>0</v>
      </c>
      <c r="VUW6" s="243">
        <f>'Inbound SOS &amp; EOD'!VRF29</f>
        <v>0</v>
      </c>
      <c r="VUX6" s="243">
        <f>'Inbound SOS &amp; EOD'!VRG29</f>
        <v>0</v>
      </c>
      <c r="VUY6" s="243">
        <f>'Inbound SOS &amp; EOD'!VRH29</f>
        <v>0</v>
      </c>
      <c r="VUZ6" s="243">
        <f>'Inbound SOS &amp; EOD'!VRI29</f>
        <v>0</v>
      </c>
      <c r="VVA6" s="243">
        <f>'Inbound SOS &amp; EOD'!VRJ29</f>
        <v>0</v>
      </c>
      <c r="VVB6" s="243">
        <f>'Inbound SOS &amp; EOD'!VRK29</f>
        <v>0</v>
      </c>
      <c r="VVC6" s="243">
        <f>'Inbound SOS &amp; EOD'!VRL29</f>
        <v>0</v>
      </c>
      <c r="VVD6" s="243">
        <f>'Inbound SOS &amp; EOD'!VRM29</f>
        <v>0</v>
      </c>
      <c r="VVE6" s="243">
        <f>'Inbound SOS &amp; EOD'!VRN29</f>
        <v>0</v>
      </c>
      <c r="VVF6" s="243">
        <f>'Inbound SOS &amp; EOD'!VRO29</f>
        <v>0</v>
      </c>
      <c r="VVG6" s="243">
        <f>'Inbound SOS &amp; EOD'!VRP29</f>
        <v>0</v>
      </c>
      <c r="VVH6" s="243">
        <f>'Inbound SOS &amp; EOD'!VRQ29</f>
        <v>0</v>
      </c>
      <c r="VVI6" s="243">
        <f>'Inbound SOS &amp; EOD'!VRR29</f>
        <v>0</v>
      </c>
      <c r="VVJ6" s="243">
        <f>'Inbound SOS &amp; EOD'!VRS29</f>
        <v>0</v>
      </c>
      <c r="VVK6" s="243">
        <f>'Inbound SOS &amp; EOD'!VRT29</f>
        <v>0</v>
      </c>
      <c r="VVL6" s="243">
        <f>'Inbound SOS &amp; EOD'!VRU29</f>
        <v>0</v>
      </c>
      <c r="VVM6" s="243">
        <f>'Inbound SOS &amp; EOD'!VRV29</f>
        <v>0</v>
      </c>
      <c r="VVN6" s="243">
        <f>'Inbound SOS &amp; EOD'!VRW29</f>
        <v>0</v>
      </c>
      <c r="VVO6" s="243">
        <f>'Inbound SOS &amp; EOD'!VRX29</f>
        <v>0</v>
      </c>
      <c r="VVP6" s="243">
        <f>'Inbound SOS &amp; EOD'!VRY29</f>
        <v>0</v>
      </c>
      <c r="VVQ6" s="243">
        <f>'Inbound SOS &amp; EOD'!VRZ29</f>
        <v>0</v>
      </c>
      <c r="VVR6" s="243">
        <f>'Inbound SOS &amp; EOD'!VSA29</f>
        <v>0</v>
      </c>
      <c r="VVS6" s="243">
        <f>'Inbound SOS &amp; EOD'!VSB29</f>
        <v>0</v>
      </c>
      <c r="VVT6" s="243">
        <f>'Inbound SOS &amp; EOD'!VSC29</f>
        <v>0</v>
      </c>
      <c r="VVU6" s="243">
        <f>'Inbound SOS &amp; EOD'!VSD29</f>
        <v>0</v>
      </c>
      <c r="VVV6" s="243">
        <f>'Inbound SOS &amp; EOD'!VSE29</f>
        <v>0</v>
      </c>
      <c r="VVW6" s="243">
        <f>'Inbound SOS &amp; EOD'!VSF29</f>
        <v>0</v>
      </c>
      <c r="VVX6" s="243">
        <f>'Inbound SOS &amp; EOD'!VSG29</f>
        <v>0</v>
      </c>
      <c r="VVY6" s="243">
        <f>'Inbound SOS &amp; EOD'!VSH29</f>
        <v>0</v>
      </c>
      <c r="VVZ6" s="243">
        <f>'Inbound SOS &amp; EOD'!VSI29</f>
        <v>0</v>
      </c>
      <c r="VWA6" s="243">
        <f>'Inbound SOS &amp; EOD'!VSJ29</f>
        <v>0</v>
      </c>
      <c r="VWB6" s="243">
        <f>'Inbound SOS &amp; EOD'!VSK29</f>
        <v>0</v>
      </c>
      <c r="VWC6" s="243">
        <f>'Inbound SOS &amp; EOD'!VSL29</f>
        <v>0</v>
      </c>
      <c r="VWD6" s="243">
        <f>'Inbound SOS &amp; EOD'!VSM29</f>
        <v>0</v>
      </c>
      <c r="VWE6" s="243">
        <f>'Inbound SOS &amp; EOD'!VSN29</f>
        <v>0</v>
      </c>
      <c r="VWF6" s="243">
        <f>'Inbound SOS &amp; EOD'!VSO29</f>
        <v>0</v>
      </c>
      <c r="VWG6" s="243">
        <f>'Inbound SOS &amp; EOD'!VSP29</f>
        <v>0</v>
      </c>
      <c r="VWH6" s="243">
        <f>'Inbound SOS &amp; EOD'!VSQ29</f>
        <v>0</v>
      </c>
      <c r="VWI6" s="243">
        <f>'Inbound SOS &amp; EOD'!VSR29</f>
        <v>0</v>
      </c>
      <c r="VWJ6" s="243">
        <f>'Inbound SOS &amp; EOD'!VSS29</f>
        <v>0</v>
      </c>
      <c r="VWK6" s="243">
        <f>'Inbound SOS &amp; EOD'!VST29</f>
        <v>0</v>
      </c>
      <c r="VWL6" s="243">
        <f>'Inbound SOS &amp; EOD'!VSU29</f>
        <v>0</v>
      </c>
      <c r="VWM6" s="243">
        <f>'Inbound SOS &amp; EOD'!VSV29</f>
        <v>0</v>
      </c>
      <c r="VWN6" s="243">
        <f>'Inbound SOS &amp; EOD'!VSW29</f>
        <v>0</v>
      </c>
      <c r="VWO6" s="243">
        <f>'Inbound SOS &amp; EOD'!VSX29</f>
        <v>0</v>
      </c>
      <c r="VWP6" s="243">
        <f>'Inbound SOS &amp; EOD'!VSY29</f>
        <v>0</v>
      </c>
      <c r="VWQ6" s="243">
        <f>'Inbound SOS &amp; EOD'!VSZ29</f>
        <v>0</v>
      </c>
      <c r="VWR6" s="243">
        <f>'Inbound SOS &amp; EOD'!VTA29</f>
        <v>0</v>
      </c>
      <c r="VWS6" s="243">
        <f>'Inbound SOS &amp; EOD'!VTB29</f>
        <v>0</v>
      </c>
      <c r="VWT6" s="243">
        <f>'Inbound SOS &amp; EOD'!VTC29</f>
        <v>0</v>
      </c>
      <c r="VWU6" s="243">
        <f>'Inbound SOS &amp; EOD'!VTD29</f>
        <v>0</v>
      </c>
      <c r="VWV6" s="243">
        <f>'Inbound SOS &amp; EOD'!VTE29</f>
        <v>0</v>
      </c>
      <c r="VWW6" s="243">
        <f>'Inbound SOS &amp; EOD'!VTF29</f>
        <v>0</v>
      </c>
      <c r="VWX6" s="243">
        <f>'Inbound SOS &amp; EOD'!VTG29</f>
        <v>0</v>
      </c>
      <c r="VWY6" s="243">
        <f>'Inbound SOS &amp; EOD'!VTH29</f>
        <v>0</v>
      </c>
      <c r="VWZ6" s="243">
        <f>'Inbound SOS &amp; EOD'!VTI29</f>
        <v>0</v>
      </c>
      <c r="VXA6" s="243">
        <f>'Inbound SOS &amp; EOD'!VTJ29</f>
        <v>0</v>
      </c>
      <c r="VXB6" s="243">
        <f>'Inbound SOS &amp; EOD'!VTK29</f>
        <v>0</v>
      </c>
      <c r="VXC6" s="243">
        <f>'Inbound SOS &amp; EOD'!VTL29</f>
        <v>0</v>
      </c>
      <c r="VXD6" s="243">
        <f>'Inbound SOS &amp; EOD'!VTM29</f>
        <v>0</v>
      </c>
      <c r="VXE6" s="243">
        <f>'Inbound SOS &amp; EOD'!VTN29</f>
        <v>0</v>
      </c>
      <c r="VXF6" s="243">
        <f>'Inbound SOS &amp; EOD'!VTO29</f>
        <v>0</v>
      </c>
      <c r="VXG6" s="243">
        <f>'Inbound SOS &amp; EOD'!VTP29</f>
        <v>0</v>
      </c>
      <c r="VXH6" s="243">
        <f>'Inbound SOS &amp; EOD'!VTQ29</f>
        <v>0</v>
      </c>
      <c r="VXI6" s="243">
        <f>'Inbound SOS &amp; EOD'!VTR29</f>
        <v>0</v>
      </c>
      <c r="VXJ6" s="243">
        <f>'Inbound SOS &amp; EOD'!VTS29</f>
        <v>0</v>
      </c>
      <c r="VXK6" s="243">
        <f>'Inbound SOS &amp; EOD'!VTT29</f>
        <v>0</v>
      </c>
      <c r="VXL6" s="243">
        <f>'Inbound SOS &amp; EOD'!VTU29</f>
        <v>0</v>
      </c>
      <c r="VXM6" s="243">
        <f>'Inbound SOS &amp; EOD'!VTV29</f>
        <v>0</v>
      </c>
      <c r="VXN6" s="243">
        <f>'Inbound SOS &amp; EOD'!VTW29</f>
        <v>0</v>
      </c>
      <c r="VXO6" s="243">
        <f>'Inbound SOS &amp; EOD'!VTX29</f>
        <v>0</v>
      </c>
      <c r="VXP6" s="243">
        <f>'Inbound SOS &amp; EOD'!VTY29</f>
        <v>0</v>
      </c>
      <c r="VXQ6" s="243">
        <f>'Inbound SOS &amp; EOD'!VTZ29</f>
        <v>0</v>
      </c>
      <c r="VXR6" s="243">
        <f>'Inbound SOS &amp; EOD'!VUA29</f>
        <v>0</v>
      </c>
      <c r="VXS6" s="243">
        <f>'Inbound SOS &amp; EOD'!VUB29</f>
        <v>0</v>
      </c>
      <c r="VXT6" s="243">
        <f>'Inbound SOS &amp; EOD'!VUC29</f>
        <v>0</v>
      </c>
      <c r="VXU6" s="243">
        <f>'Inbound SOS &amp; EOD'!VUD29</f>
        <v>0</v>
      </c>
      <c r="VXV6" s="243">
        <f>'Inbound SOS &amp; EOD'!VUE29</f>
        <v>0</v>
      </c>
      <c r="VXW6" s="243">
        <f>'Inbound SOS &amp; EOD'!VUF29</f>
        <v>0</v>
      </c>
      <c r="VXX6" s="243">
        <f>'Inbound SOS &amp; EOD'!VUG29</f>
        <v>0</v>
      </c>
      <c r="VXY6" s="243">
        <f>'Inbound SOS &amp; EOD'!VUH29</f>
        <v>0</v>
      </c>
      <c r="VXZ6" s="243">
        <f>'Inbound SOS &amp; EOD'!VUI29</f>
        <v>0</v>
      </c>
      <c r="VYA6" s="243">
        <f>'Inbound SOS &amp; EOD'!VUJ29</f>
        <v>0</v>
      </c>
      <c r="VYB6" s="243">
        <f>'Inbound SOS &amp; EOD'!VUK29</f>
        <v>0</v>
      </c>
      <c r="VYC6" s="243">
        <f>'Inbound SOS &amp; EOD'!VUL29</f>
        <v>0</v>
      </c>
      <c r="VYD6" s="243">
        <f>'Inbound SOS &amp; EOD'!VUM29</f>
        <v>0</v>
      </c>
      <c r="VYE6" s="243">
        <f>'Inbound SOS &amp; EOD'!VUN29</f>
        <v>0</v>
      </c>
      <c r="VYF6" s="243">
        <f>'Inbound SOS &amp; EOD'!VUO29</f>
        <v>0</v>
      </c>
      <c r="VYG6" s="243">
        <f>'Inbound SOS &amp; EOD'!VUP29</f>
        <v>0</v>
      </c>
      <c r="VYH6" s="243">
        <f>'Inbound SOS &amp; EOD'!VUQ29</f>
        <v>0</v>
      </c>
      <c r="VYI6" s="243">
        <f>'Inbound SOS &amp; EOD'!VUR29</f>
        <v>0</v>
      </c>
      <c r="VYJ6" s="243">
        <f>'Inbound SOS &amp; EOD'!VUS29</f>
        <v>0</v>
      </c>
      <c r="VYK6" s="243">
        <f>'Inbound SOS &amp; EOD'!VUT29</f>
        <v>0</v>
      </c>
      <c r="VYL6" s="243">
        <f>'Inbound SOS &amp; EOD'!VUU29</f>
        <v>0</v>
      </c>
      <c r="VYM6" s="243">
        <f>'Inbound SOS &amp; EOD'!VUV29</f>
        <v>0</v>
      </c>
      <c r="VYN6" s="243">
        <f>'Inbound SOS &amp; EOD'!VUW29</f>
        <v>0</v>
      </c>
      <c r="VYO6" s="243">
        <f>'Inbound SOS &amp; EOD'!VUX29</f>
        <v>0</v>
      </c>
      <c r="VYP6" s="243">
        <f>'Inbound SOS &amp; EOD'!VUY29</f>
        <v>0</v>
      </c>
      <c r="VYQ6" s="243">
        <f>'Inbound SOS &amp; EOD'!VUZ29</f>
        <v>0</v>
      </c>
      <c r="VYR6" s="243">
        <f>'Inbound SOS &amp; EOD'!VVA29</f>
        <v>0</v>
      </c>
      <c r="VYS6" s="243">
        <f>'Inbound SOS &amp; EOD'!VVB29</f>
        <v>0</v>
      </c>
      <c r="VYT6" s="243">
        <f>'Inbound SOS &amp; EOD'!VVC29</f>
        <v>0</v>
      </c>
      <c r="VYU6" s="243">
        <f>'Inbound SOS &amp; EOD'!VVD29</f>
        <v>0</v>
      </c>
      <c r="VYV6" s="243">
        <f>'Inbound SOS &amp; EOD'!VVE29</f>
        <v>0</v>
      </c>
      <c r="VYW6" s="243">
        <f>'Inbound SOS &amp; EOD'!VVF29</f>
        <v>0</v>
      </c>
      <c r="VYX6" s="243">
        <f>'Inbound SOS &amp; EOD'!VVG29</f>
        <v>0</v>
      </c>
      <c r="VYY6" s="243">
        <f>'Inbound SOS &amp; EOD'!VVH29</f>
        <v>0</v>
      </c>
      <c r="VYZ6" s="243">
        <f>'Inbound SOS &amp; EOD'!VVI29</f>
        <v>0</v>
      </c>
      <c r="VZA6" s="243">
        <f>'Inbound SOS &amp; EOD'!VVJ29</f>
        <v>0</v>
      </c>
      <c r="VZB6" s="243">
        <f>'Inbound SOS &amp; EOD'!VVK29</f>
        <v>0</v>
      </c>
      <c r="VZC6" s="243">
        <f>'Inbound SOS &amp; EOD'!VVL29</f>
        <v>0</v>
      </c>
      <c r="VZD6" s="243">
        <f>'Inbound SOS &amp; EOD'!VVM29</f>
        <v>0</v>
      </c>
      <c r="VZE6" s="243">
        <f>'Inbound SOS &amp; EOD'!VVN29</f>
        <v>0</v>
      </c>
      <c r="VZF6" s="243">
        <f>'Inbound SOS &amp; EOD'!VVO29</f>
        <v>0</v>
      </c>
      <c r="VZG6" s="243">
        <f>'Inbound SOS &amp; EOD'!VVP29</f>
        <v>0</v>
      </c>
      <c r="VZH6" s="243">
        <f>'Inbound SOS &amp; EOD'!VVQ29</f>
        <v>0</v>
      </c>
      <c r="VZI6" s="243">
        <f>'Inbound SOS &amp; EOD'!VVR29</f>
        <v>0</v>
      </c>
      <c r="VZJ6" s="243">
        <f>'Inbound SOS &amp; EOD'!VVS29</f>
        <v>0</v>
      </c>
      <c r="VZK6" s="243">
        <f>'Inbound SOS &amp; EOD'!VVT29</f>
        <v>0</v>
      </c>
      <c r="VZL6" s="243">
        <f>'Inbound SOS &amp; EOD'!VVU29</f>
        <v>0</v>
      </c>
      <c r="VZM6" s="243">
        <f>'Inbound SOS &amp; EOD'!VVV29</f>
        <v>0</v>
      </c>
      <c r="VZN6" s="243">
        <f>'Inbound SOS &amp; EOD'!VVW29</f>
        <v>0</v>
      </c>
      <c r="VZO6" s="243">
        <f>'Inbound SOS &amp; EOD'!VVX29</f>
        <v>0</v>
      </c>
      <c r="VZP6" s="243">
        <f>'Inbound SOS &amp; EOD'!VVY29</f>
        <v>0</v>
      </c>
      <c r="VZQ6" s="243">
        <f>'Inbound SOS &amp; EOD'!VVZ29</f>
        <v>0</v>
      </c>
      <c r="VZR6" s="243">
        <f>'Inbound SOS &amp; EOD'!VWA29</f>
        <v>0</v>
      </c>
      <c r="VZS6" s="243">
        <f>'Inbound SOS &amp; EOD'!VWB29</f>
        <v>0</v>
      </c>
      <c r="VZT6" s="243">
        <f>'Inbound SOS &amp; EOD'!VWC29</f>
        <v>0</v>
      </c>
      <c r="VZU6" s="243">
        <f>'Inbound SOS &amp; EOD'!VWD29</f>
        <v>0</v>
      </c>
      <c r="VZV6" s="243">
        <f>'Inbound SOS &amp; EOD'!VWE29</f>
        <v>0</v>
      </c>
      <c r="VZW6" s="243">
        <f>'Inbound SOS &amp; EOD'!VWF29</f>
        <v>0</v>
      </c>
      <c r="VZX6" s="243">
        <f>'Inbound SOS &amp; EOD'!VWG29</f>
        <v>0</v>
      </c>
      <c r="VZY6" s="243">
        <f>'Inbound SOS &amp; EOD'!VWH29</f>
        <v>0</v>
      </c>
      <c r="VZZ6" s="243">
        <f>'Inbound SOS &amp; EOD'!VWI29</f>
        <v>0</v>
      </c>
      <c r="WAA6" s="243">
        <f>'Inbound SOS &amp; EOD'!VWJ29</f>
        <v>0</v>
      </c>
      <c r="WAB6" s="243">
        <f>'Inbound SOS &amp; EOD'!VWK29</f>
        <v>0</v>
      </c>
      <c r="WAC6" s="243">
        <f>'Inbound SOS &amp; EOD'!VWL29</f>
        <v>0</v>
      </c>
      <c r="WAD6" s="243">
        <f>'Inbound SOS &amp; EOD'!VWM29</f>
        <v>0</v>
      </c>
      <c r="WAE6" s="243">
        <f>'Inbound SOS &amp; EOD'!VWN29</f>
        <v>0</v>
      </c>
      <c r="WAF6" s="243">
        <f>'Inbound SOS &amp; EOD'!VWO29</f>
        <v>0</v>
      </c>
      <c r="WAG6" s="243">
        <f>'Inbound SOS &amp; EOD'!VWP29</f>
        <v>0</v>
      </c>
      <c r="WAH6" s="243">
        <f>'Inbound SOS &amp; EOD'!VWQ29</f>
        <v>0</v>
      </c>
      <c r="WAI6" s="243">
        <f>'Inbound SOS &amp; EOD'!VWR29</f>
        <v>0</v>
      </c>
      <c r="WAJ6" s="243">
        <f>'Inbound SOS &amp; EOD'!VWS29</f>
        <v>0</v>
      </c>
      <c r="WAK6" s="243">
        <f>'Inbound SOS &amp; EOD'!VWT29</f>
        <v>0</v>
      </c>
      <c r="WAL6" s="243">
        <f>'Inbound SOS &amp; EOD'!VWU29</f>
        <v>0</v>
      </c>
      <c r="WAM6" s="243">
        <f>'Inbound SOS &amp; EOD'!VWV29</f>
        <v>0</v>
      </c>
      <c r="WAN6" s="243">
        <f>'Inbound SOS &amp; EOD'!VWW29</f>
        <v>0</v>
      </c>
      <c r="WAO6" s="243">
        <f>'Inbound SOS &amp; EOD'!VWX29</f>
        <v>0</v>
      </c>
      <c r="WAP6" s="243">
        <f>'Inbound SOS &amp; EOD'!VWY29</f>
        <v>0</v>
      </c>
      <c r="WAQ6" s="243">
        <f>'Inbound SOS &amp; EOD'!VWZ29</f>
        <v>0</v>
      </c>
      <c r="WAR6" s="243">
        <f>'Inbound SOS &amp; EOD'!VXA29</f>
        <v>0</v>
      </c>
      <c r="WAS6" s="243">
        <f>'Inbound SOS &amp; EOD'!VXB29</f>
        <v>0</v>
      </c>
      <c r="WAT6" s="243">
        <f>'Inbound SOS &amp; EOD'!VXC29</f>
        <v>0</v>
      </c>
      <c r="WAU6" s="243">
        <f>'Inbound SOS &amp; EOD'!VXD29</f>
        <v>0</v>
      </c>
      <c r="WAV6" s="243">
        <f>'Inbound SOS &amp; EOD'!VXE29</f>
        <v>0</v>
      </c>
      <c r="WAW6" s="243">
        <f>'Inbound SOS &amp; EOD'!VXF29</f>
        <v>0</v>
      </c>
      <c r="WAX6" s="243">
        <f>'Inbound SOS &amp; EOD'!VXG29</f>
        <v>0</v>
      </c>
      <c r="WAY6" s="243">
        <f>'Inbound SOS &amp; EOD'!VXH29</f>
        <v>0</v>
      </c>
      <c r="WAZ6" s="243">
        <f>'Inbound SOS &amp; EOD'!VXI29</f>
        <v>0</v>
      </c>
      <c r="WBA6" s="243">
        <f>'Inbound SOS &amp; EOD'!VXJ29</f>
        <v>0</v>
      </c>
      <c r="WBB6" s="243">
        <f>'Inbound SOS &amp; EOD'!VXK29</f>
        <v>0</v>
      </c>
      <c r="WBC6" s="243">
        <f>'Inbound SOS &amp; EOD'!VXL29</f>
        <v>0</v>
      </c>
      <c r="WBD6" s="243">
        <f>'Inbound SOS &amp; EOD'!VXM29</f>
        <v>0</v>
      </c>
      <c r="WBE6" s="243">
        <f>'Inbound SOS &amp; EOD'!VXN29</f>
        <v>0</v>
      </c>
      <c r="WBF6" s="243">
        <f>'Inbound SOS &amp; EOD'!VXO29</f>
        <v>0</v>
      </c>
      <c r="WBG6" s="243">
        <f>'Inbound SOS &amp; EOD'!VXP29</f>
        <v>0</v>
      </c>
      <c r="WBH6" s="243">
        <f>'Inbound SOS &amp; EOD'!VXQ29</f>
        <v>0</v>
      </c>
      <c r="WBI6" s="243">
        <f>'Inbound SOS &amp; EOD'!VXR29</f>
        <v>0</v>
      </c>
      <c r="WBJ6" s="243">
        <f>'Inbound SOS &amp; EOD'!VXS29</f>
        <v>0</v>
      </c>
      <c r="WBK6" s="243">
        <f>'Inbound SOS &amp; EOD'!VXT29</f>
        <v>0</v>
      </c>
      <c r="WBL6" s="243">
        <f>'Inbound SOS &amp; EOD'!VXU29</f>
        <v>0</v>
      </c>
      <c r="WBM6" s="243">
        <f>'Inbound SOS &amp; EOD'!VXV29</f>
        <v>0</v>
      </c>
      <c r="WBN6" s="243">
        <f>'Inbound SOS &amp; EOD'!VXW29</f>
        <v>0</v>
      </c>
      <c r="WBO6" s="243">
        <f>'Inbound SOS &amp; EOD'!VXX29</f>
        <v>0</v>
      </c>
      <c r="WBP6" s="243">
        <f>'Inbound SOS &amp; EOD'!VXY29</f>
        <v>0</v>
      </c>
      <c r="WBQ6" s="243">
        <f>'Inbound SOS &amp; EOD'!VXZ29</f>
        <v>0</v>
      </c>
      <c r="WBR6" s="243">
        <f>'Inbound SOS &amp; EOD'!VYA29</f>
        <v>0</v>
      </c>
      <c r="WBS6" s="243">
        <f>'Inbound SOS &amp; EOD'!VYB29</f>
        <v>0</v>
      </c>
      <c r="WBT6" s="243">
        <f>'Inbound SOS &amp; EOD'!VYC29</f>
        <v>0</v>
      </c>
      <c r="WBU6" s="243">
        <f>'Inbound SOS &amp; EOD'!VYD29</f>
        <v>0</v>
      </c>
      <c r="WBV6" s="243">
        <f>'Inbound SOS &amp; EOD'!VYE29</f>
        <v>0</v>
      </c>
      <c r="WBW6" s="243">
        <f>'Inbound SOS &amp; EOD'!VYF29</f>
        <v>0</v>
      </c>
      <c r="WBX6" s="243">
        <f>'Inbound SOS &amp; EOD'!VYG29</f>
        <v>0</v>
      </c>
      <c r="WBY6" s="243">
        <f>'Inbound SOS &amp; EOD'!VYH29</f>
        <v>0</v>
      </c>
      <c r="WBZ6" s="243">
        <f>'Inbound SOS &amp; EOD'!VYI29</f>
        <v>0</v>
      </c>
      <c r="WCA6" s="243">
        <f>'Inbound SOS &amp; EOD'!VYJ29</f>
        <v>0</v>
      </c>
      <c r="WCB6" s="243">
        <f>'Inbound SOS &amp; EOD'!VYK29</f>
        <v>0</v>
      </c>
      <c r="WCC6" s="243">
        <f>'Inbound SOS &amp; EOD'!VYL29</f>
        <v>0</v>
      </c>
      <c r="WCD6" s="243">
        <f>'Inbound SOS &amp; EOD'!VYM29</f>
        <v>0</v>
      </c>
      <c r="WCE6" s="243">
        <f>'Inbound SOS &amp; EOD'!VYN29</f>
        <v>0</v>
      </c>
      <c r="WCF6" s="243">
        <f>'Inbound SOS &amp; EOD'!VYO29</f>
        <v>0</v>
      </c>
      <c r="WCG6" s="243">
        <f>'Inbound SOS &amp; EOD'!VYP29</f>
        <v>0</v>
      </c>
      <c r="WCH6" s="243">
        <f>'Inbound SOS &amp; EOD'!VYQ29</f>
        <v>0</v>
      </c>
      <c r="WCI6" s="243">
        <f>'Inbound SOS &amp; EOD'!VYR29</f>
        <v>0</v>
      </c>
      <c r="WCJ6" s="243">
        <f>'Inbound SOS &amp; EOD'!VYS29</f>
        <v>0</v>
      </c>
      <c r="WCK6" s="243">
        <f>'Inbound SOS &amp; EOD'!VYT29</f>
        <v>0</v>
      </c>
      <c r="WCL6" s="243">
        <f>'Inbound SOS &amp; EOD'!VYU29</f>
        <v>0</v>
      </c>
      <c r="WCM6" s="243">
        <f>'Inbound SOS &amp; EOD'!VYV29</f>
        <v>0</v>
      </c>
      <c r="WCN6" s="243">
        <f>'Inbound SOS &amp; EOD'!VYW29</f>
        <v>0</v>
      </c>
      <c r="WCO6" s="243">
        <f>'Inbound SOS &amp; EOD'!VYX29</f>
        <v>0</v>
      </c>
      <c r="WCP6" s="243">
        <f>'Inbound SOS &amp; EOD'!VYY29</f>
        <v>0</v>
      </c>
      <c r="WCQ6" s="243">
        <f>'Inbound SOS &amp; EOD'!VYZ29</f>
        <v>0</v>
      </c>
      <c r="WCR6" s="243">
        <f>'Inbound SOS &amp; EOD'!VZA29</f>
        <v>0</v>
      </c>
      <c r="WCS6" s="243">
        <f>'Inbound SOS &amp; EOD'!VZB29</f>
        <v>0</v>
      </c>
      <c r="WCT6" s="243">
        <f>'Inbound SOS &amp; EOD'!VZC29</f>
        <v>0</v>
      </c>
      <c r="WCU6" s="243">
        <f>'Inbound SOS &amp; EOD'!VZD29</f>
        <v>0</v>
      </c>
      <c r="WCV6" s="243">
        <f>'Inbound SOS &amp; EOD'!VZE29</f>
        <v>0</v>
      </c>
      <c r="WCW6" s="243">
        <f>'Inbound SOS &amp; EOD'!VZF29</f>
        <v>0</v>
      </c>
      <c r="WCX6" s="243">
        <f>'Inbound SOS &amp; EOD'!VZG29</f>
        <v>0</v>
      </c>
      <c r="WCY6" s="243">
        <f>'Inbound SOS &amp; EOD'!VZH29</f>
        <v>0</v>
      </c>
      <c r="WCZ6" s="243">
        <f>'Inbound SOS &amp; EOD'!VZI29</f>
        <v>0</v>
      </c>
      <c r="WDA6" s="243">
        <f>'Inbound SOS &amp; EOD'!VZJ29</f>
        <v>0</v>
      </c>
      <c r="WDB6" s="243">
        <f>'Inbound SOS &amp; EOD'!VZK29</f>
        <v>0</v>
      </c>
      <c r="WDC6" s="243">
        <f>'Inbound SOS &amp; EOD'!VZL29</f>
        <v>0</v>
      </c>
      <c r="WDD6" s="243">
        <f>'Inbound SOS &amp; EOD'!VZM29</f>
        <v>0</v>
      </c>
      <c r="WDE6" s="243">
        <f>'Inbound SOS &amp; EOD'!VZN29</f>
        <v>0</v>
      </c>
      <c r="WDF6" s="243">
        <f>'Inbound SOS &amp; EOD'!VZO29</f>
        <v>0</v>
      </c>
      <c r="WDG6" s="243">
        <f>'Inbound SOS &amp; EOD'!VZP29</f>
        <v>0</v>
      </c>
      <c r="WDH6" s="243">
        <f>'Inbound SOS &amp; EOD'!VZQ29</f>
        <v>0</v>
      </c>
      <c r="WDI6" s="243">
        <f>'Inbound SOS &amp; EOD'!VZR29</f>
        <v>0</v>
      </c>
      <c r="WDJ6" s="243">
        <f>'Inbound SOS &amp; EOD'!VZS29</f>
        <v>0</v>
      </c>
      <c r="WDK6" s="243">
        <f>'Inbound SOS &amp; EOD'!VZT29</f>
        <v>0</v>
      </c>
      <c r="WDL6" s="243">
        <f>'Inbound SOS &amp; EOD'!VZU29</f>
        <v>0</v>
      </c>
      <c r="WDM6" s="243">
        <f>'Inbound SOS &amp; EOD'!VZV29</f>
        <v>0</v>
      </c>
      <c r="WDN6" s="243">
        <f>'Inbound SOS &amp; EOD'!VZW29</f>
        <v>0</v>
      </c>
      <c r="WDO6" s="243">
        <f>'Inbound SOS &amp; EOD'!VZX29</f>
        <v>0</v>
      </c>
      <c r="WDP6" s="243">
        <f>'Inbound SOS &amp; EOD'!VZY29</f>
        <v>0</v>
      </c>
      <c r="WDQ6" s="243">
        <f>'Inbound SOS &amp; EOD'!VZZ29</f>
        <v>0</v>
      </c>
      <c r="WDR6" s="243">
        <f>'Inbound SOS &amp; EOD'!WAA29</f>
        <v>0</v>
      </c>
      <c r="WDS6" s="243">
        <f>'Inbound SOS &amp; EOD'!WAB29</f>
        <v>0</v>
      </c>
      <c r="WDT6" s="243">
        <f>'Inbound SOS &amp; EOD'!WAC29</f>
        <v>0</v>
      </c>
      <c r="WDU6" s="243">
        <f>'Inbound SOS &amp; EOD'!WAD29</f>
        <v>0</v>
      </c>
      <c r="WDV6" s="243">
        <f>'Inbound SOS &amp; EOD'!WAE29</f>
        <v>0</v>
      </c>
      <c r="WDW6" s="243">
        <f>'Inbound SOS &amp; EOD'!WAF29</f>
        <v>0</v>
      </c>
      <c r="WDX6" s="243">
        <f>'Inbound SOS &amp; EOD'!WAG29</f>
        <v>0</v>
      </c>
      <c r="WDY6" s="243">
        <f>'Inbound SOS &amp; EOD'!WAH29</f>
        <v>0</v>
      </c>
      <c r="WDZ6" s="243">
        <f>'Inbound SOS &amp; EOD'!WAI29</f>
        <v>0</v>
      </c>
      <c r="WEA6" s="243">
        <f>'Inbound SOS &amp; EOD'!WAJ29</f>
        <v>0</v>
      </c>
      <c r="WEB6" s="243">
        <f>'Inbound SOS &amp; EOD'!WAK29</f>
        <v>0</v>
      </c>
      <c r="WEC6" s="243">
        <f>'Inbound SOS &amp; EOD'!WAL29</f>
        <v>0</v>
      </c>
      <c r="WED6" s="243">
        <f>'Inbound SOS &amp; EOD'!WAM29</f>
        <v>0</v>
      </c>
      <c r="WEE6" s="243">
        <f>'Inbound SOS &amp; EOD'!WAN29</f>
        <v>0</v>
      </c>
      <c r="WEF6" s="243">
        <f>'Inbound SOS &amp; EOD'!WAO29</f>
        <v>0</v>
      </c>
      <c r="WEG6" s="243">
        <f>'Inbound SOS &amp; EOD'!WAP29</f>
        <v>0</v>
      </c>
      <c r="WEH6" s="243">
        <f>'Inbound SOS &amp; EOD'!WAQ29</f>
        <v>0</v>
      </c>
      <c r="WEI6" s="243">
        <f>'Inbound SOS &amp; EOD'!WAR29</f>
        <v>0</v>
      </c>
      <c r="WEJ6" s="243">
        <f>'Inbound SOS &amp; EOD'!WAS29</f>
        <v>0</v>
      </c>
      <c r="WEK6" s="243">
        <f>'Inbound SOS &amp; EOD'!WAT29</f>
        <v>0</v>
      </c>
      <c r="WEL6" s="243">
        <f>'Inbound SOS &amp; EOD'!WAU29</f>
        <v>0</v>
      </c>
      <c r="WEM6" s="243">
        <f>'Inbound SOS &amp; EOD'!WAV29</f>
        <v>0</v>
      </c>
      <c r="WEN6" s="243">
        <f>'Inbound SOS &amp; EOD'!WAW29</f>
        <v>0</v>
      </c>
      <c r="WEO6" s="243">
        <f>'Inbound SOS &amp; EOD'!WAX29</f>
        <v>0</v>
      </c>
      <c r="WEP6" s="243">
        <f>'Inbound SOS &amp; EOD'!WAY29</f>
        <v>0</v>
      </c>
      <c r="WEQ6" s="243">
        <f>'Inbound SOS &amp; EOD'!WAZ29</f>
        <v>0</v>
      </c>
      <c r="WER6" s="243">
        <f>'Inbound SOS &amp; EOD'!WBA29</f>
        <v>0</v>
      </c>
      <c r="WES6" s="243">
        <f>'Inbound SOS &amp; EOD'!WBB29</f>
        <v>0</v>
      </c>
      <c r="WET6" s="243">
        <f>'Inbound SOS &amp; EOD'!WBC29</f>
        <v>0</v>
      </c>
      <c r="WEU6" s="243">
        <f>'Inbound SOS &amp; EOD'!WBD29</f>
        <v>0</v>
      </c>
      <c r="WEV6" s="243">
        <f>'Inbound SOS &amp; EOD'!WBE29</f>
        <v>0</v>
      </c>
      <c r="WEW6" s="243">
        <f>'Inbound SOS &amp; EOD'!WBF29</f>
        <v>0</v>
      </c>
      <c r="WEX6" s="243">
        <f>'Inbound SOS &amp; EOD'!WBG29</f>
        <v>0</v>
      </c>
      <c r="WEY6" s="243">
        <f>'Inbound SOS &amp; EOD'!WBH29</f>
        <v>0</v>
      </c>
      <c r="WEZ6" s="243">
        <f>'Inbound SOS &amp; EOD'!WBI29</f>
        <v>0</v>
      </c>
      <c r="WFA6" s="243">
        <f>'Inbound SOS &amp; EOD'!WBJ29</f>
        <v>0</v>
      </c>
      <c r="WFB6" s="243">
        <f>'Inbound SOS &amp; EOD'!WBK29</f>
        <v>0</v>
      </c>
      <c r="WFC6" s="243">
        <f>'Inbound SOS &amp; EOD'!WBL29</f>
        <v>0</v>
      </c>
      <c r="WFD6" s="243">
        <f>'Inbound SOS &amp; EOD'!WBM29</f>
        <v>0</v>
      </c>
      <c r="WFE6" s="243">
        <f>'Inbound SOS &amp; EOD'!WBN29</f>
        <v>0</v>
      </c>
      <c r="WFF6" s="243">
        <f>'Inbound SOS &amp; EOD'!WBO29</f>
        <v>0</v>
      </c>
      <c r="WFG6" s="243">
        <f>'Inbound SOS &amp; EOD'!WBP29</f>
        <v>0</v>
      </c>
      <c r="WFH6" s="243">
        <f>'Inbound SOS &amp; EOD'!WBQ29</f>
        <v>0</v>
      </c>
      <c r="WFI6" s="243">
        <f>'Inbound SOS &amp; EOD'!WBR29</f>
        <v>0</v>
      </c>
      <c r="WFJ6" s="243">
        <f>'Inbound SOS &amp; EOD'!WBS29</f>
        <v>0</v>
      </c>
      <c r="WFK6" s="243">
        <f>'Inbound SOS &amp; EOD'!WBT29</f>
        <v>0</v>
      </c>
      <c r="WFL6" s="243">
        <f>'Inbound SOS &amp; EOD'!WBU29</f>
        <v>0</v>
      </c>
      <c r="WFM6" s="243">
        <f>'Inbound SOS &amp; EOD'!WBV29</f>
        <v>0</v>
      </c>
      <c r="WFN6" s="243">
        <f>'Inbound SOS &amp; EOD'!WBW29</f>
        <v>0</v>
      </c>
      <c r="WFO6" s="243">
        <f>'Inbound SOS &amp; EOD'!WBX29</f>
        <v>0</v>
      </c>
      <c r="WFP6" s="243">
        <f>'Inbound SOS &amp; EOD'!WBY29</f>
        <v>0</v>
      </c>
      <c r="WFQ6" s="243">
        <f>'Inbound SOS &amp; EOD'!WBZ29</f>
        <v>0</v>
      </c>
      <c r="WFR6" s="243">
        <f>'Inbound SOS &amp; EOD'!WCA29</f>
        <v>0</v>
      </c>
      <c r="WFS6" s="243">
        <f>'Inbound SOS &amp; EOD'!WCB29</f>
        <v>0</v>
      </c>
      <c r="WFT6" s="243">
        <f>'Inbound SOS &amp; EOD'!WCC29</f>
        <v>0</v>
      </c>
      <c r="WFU6" s="243">
        <f>'Inbound SOS &amp; EOD'!WCD29</f>
        <v>0</v>
      </c>
      <c r="WFV6" s="243">
        <f>'Inbound SOS &amp; EOD'!WCE29</f>
        <v>0</v>
      </c>
    </row>
    <row r="7" spans="1:15726" s="247" customFormat="1" ht="15.75" customHeight="1">
      <c r="A7" s="246" t="s">
        <v>2021</v>
      </c>
      <c r="B7" s="247">
        <f>'Inbound SOS &amp; EOD'!B69+'Inbound SOS &amp; EOD'!B92</f>
        <v>0</v>
      </c>
      <c r="C7" s="247">
        <f>'Inbound SOS &amp; EOD'!C69+'Inbound SOS &amp; EOD'!C92</f>
        <v>0</v>
      </c>
      <c r="D7" s="247">
        <f>'Inbound SOS &amp; EOD'!D69+'Inbound SOS &amp; EOD'!D92</f>
        <v>758</v>
      </c>
      <c r="E7" s="247">
        <f>'Inbound SOS &amp; EOD'!E69+'Inbound SOS &amp; EOD'!E92</f>
        <v>606</v>
      </c>
      <c r="F7" s="247">
        <f>'Inbound SOS &amp; EOD'!F69+'Inbound SOS &amp; EOD'!F92</f>
        <v>87</v>
      </c>
      <c r="G7" s="247">
        <f>'Inbound SOS &amp; EOD'!G69+'Inbound SOS &amp; EOD'!G92</f>
        <v>0</v>
      </c>
      <c r="H7" s="247">
        <f>'Inbound SOS &amp; EOD'!H69+'Inbound SOS &amp; EOD'!H92</f>
        <v>1159</v>
      </c>
      <c r="I7" s="247">
        <f>'Inbound SOS &amp; EOD'!I69+'Inbound SOS &amp; EOD'!I92</f>
        <v>0</v>
      </c>
      <c r="J7" s="247">
        <f>'Inbound SOS &amp; EOD'!J69+'Inbound SOS &amp; EOD'!J92</f>
        <v>0</v>
      </c>
      <c r="K7" s="247">
        <f>'Inbound SOS &amp; EOD'!K69+'Inbound SOS &amp; EOD'!K92</f>
        <v>0</v>
      </c>
      <c r="L7" s="247">
        <f>'Inbound SOS &amp; EOD'!L69+'Inbound SOS &amp; EOD'!L92</f>
        <v>745</v>
      </c>
      <c r="M7" s="247">
        <f>'Inbound SOS &amp; EOD'!M69+'Inbound SOS &amp; EOD'!M92</f>
        <v>177</v>
      </c>
      <c r="N7" s="247">
        <f>'Inbound SOS &amp; EOD'!N69+'Inbound SOS &amp; EOD'!N92</f>
        <v>470</v>
      </c>
      <c r="O7" s="247">
        <f>'Inbound SOS &amp; EOD'!O69+'Inbound SOS &amp; EOD'!O92</f>
        <v>0</v>
      </c>
      <c r="P7" s="247">
        <f>'Inbound SOS &amp; EOD'!P69+'Inbound SOS &amp; EOD'!P92</f>
        <v>0</v>
      </c>
      <c r="Q7" s="247">
        <f>'Inbound SOS &amp; EOD'!Q69+'Inbound SOS &amp; EOD'!Q92</f>
        <v>0</v>
      </c>
      <c r="R7" s="247">
        <f>'Inbound SOS &amp; EOD'!R69+'Inbound SOS &amp; EOD'!R92</f>
        <v>386</v>
      </c>
      <c r="S7" s="247">
        <f>'Inbound SOS &amp; EOD'!S69+'Inbound SOS &amp; EOD'!S92</f>
        <v>0</v>
      </c>
      <c r="T7" s="247">
        <f>'Inbound SOS &amp; EOD'!T69+'Inbound SOS &amp; EOD'!T92</f>
        <v>255</v>
      </c>
      <c r="U7" s="247">
        <f>'Inbound SOS &amp; EOD'!U69+'Inbound SOS &amp; EOD'!U92</f>
        <v>344</v>
      </c>
      <c r="V7" s="247">
        <f>'Inbound SOS &amp; EOD'!V69+'Inbound SOS &amp; EOD'!V92</f>
        <v>0</v>
      </c>
      <c r="W7" s="247">
        <f>'Inbound SOS &amp; EOD'!W69+'Inbound SOS &amp; EOD'!W92</f>
        <v>0</v>
      </c>
      <c r="X7" s="247">
        <f>'Inbound SOS &amp; EOD'!X69+'Inbound SOS &amp; EOD'!X92</f>
        <v>360</v>
      </c>
      <c r="Y7" s="247">
        <f>'Inbound SOS &amp; EOD'!Y69+'Inbound SOS &amp; EOD'!Y92</f>
        <v>86</v>
      </c>
      <c r="Z7" s="247">
        <f>'Inbound SOS &amp; EOD'!Z69+'Inbound SOS &amp; EOD'!Z92</f>
        <v>106</v>
      </c>
      <c r="AA7" s="247">
        <f>'Inbound SOS &amp; EOD'!AA69+'Inbound SOS &amp; EOD'!AA92</f>
        <v>0</v>
      </c>
      <c r="AB7" s="247">
        <f>'Inbound SOS &amp; EOD'!AB69+'Inbound SOS &amp; EOD'!AB92</f>
        <v>406</v>
      </c>
      <c r="AC7" s="247">
        <f>'Inbound SOS &amp; EOD'!AC69+'Inbound SOS &amp; EOD'!AC92</f>
        <v>0</v>
      </c>
      <c r="AD7" s="247">
        <f>'Inbound SOS &amp; EOD'!AD69+'Inbound SOS &amp; EOD'!AD92</f>
        <v>0</v>
      </c>
      <c r="AE7" s="247">
        <f>'Inbound SOS &amp; EOD'!AE69+'Inbound SOS &amp; EOD'!AE92</f>
        <v>457</v>
      </c>
      <c r="AF7" s="247">
        <f>'Inbound SOS &amp; EOD'!AF69+'Inbound SOS &amp; EOD'!AF92</f>
        <v>161</v>
      </c>
      <c r="AG7" s="247">
        <f>'Inbound SOS &amp; EOD'!AG69+'Inbound SOS &amp; EOD'!AG92</f>
        <v>559</v>
      </c>
      <c r="AH7" s="247">
        <f>'Inbound SOS &amp; EOD'!AH69+'Inbound SOS &amp; EOD'!AH92</f>
        <v>194</v>
      </c>
      <c r="AI7" s="247">
        <f>'Inbound SOS &amp; EOD'!AI69+'Inbound SOS &amp; EOD'!AI92</f>
        <v>0</v>
      </c>
      <c r="AJ7" s="247">
        <f>'Inbound SOS &amp; EOD'!AJ69+'Inbound SOS &amp; EOD'!AJ92</f>
        <v>0</v>
      </c>
      <c r="AK7" s="247">
        <f>'Inbound SOS &amp; EOD'!AK69+'Inbound SOS &amp; EOD'!AK92</f>
        <v>0</v>
      </c>
      <c r="AL7" s="247">
        <f>'Inbound SOS &amp; EOD'!AL69+'Inbound SOS &amp; EOD'!AL92</f>
        <v>379</v>
      </c>
      <c r="AM7" s="247">
        <f>'Inbound SOS &amp; EOD'!AM69+'Inbound SOS &amp; EOD'!AM92</f>
        <v>226</v>
      </c>
      <c r="AN7" s="247">
        <f>'Inbound SOS &amp; EOD'!AN69+'Inbound SOS &amp; EOD'!AN92</f>
        <v>127</v>
      </c>
      <c r="AO7" s="247">
        <f>'Inbound SOS &amp; EOD'!AO69+'Inbound SOS &amp; EOD'!AO92</f>
        <v>66</v>
      </c>
      <c r="AP7" s="247">
        <f>'Inbound SOS &amp; EOD'!AP69+'Inbound SOS &amp; EOD'!AP92</f>
        <v>461</v>
      </c>
      <c r="AQ7" s="247">
        <f>'Inbound SOS &amp; EOD'!AQ69+'Inbound SOS &amp; EOD'!AQ92</f>
        <v>0</v>
      </c>
      <c r="AR7" s="247">
        <f>'Inbound SOS &amp; EOD'!AR69+'Inbound SOS &amp; EOD'!AR92</f>
        <v>0</v>
      </c>
      <c r="AS7" s="247">
        <f>'Inbound SOS &amp; EOD'!AS69+'Inbound SOS &amp; EOD'!AS92</f>
        <v>80</v>
      </c>
      <c r="AT7" s="247">
        <f>'Inbound SOS &amp; EOD'!AT69+'Inbound SOS &amp; EOD'!AT92</f>
        <v>578</v>
      </c>
      <c r="AU7" s="247">
        <f>'Inbound SOS &amp; EOD'!AU69+'Inbound SOS &amp; EOD'!AU92</f>
        <v>327</v>
      </c>
      <c r="AV7" s="247">
        <f>'Inbound SOS &amp; EOD'!AV69+'Inbound SOS &amp; EOD'!AV92</f>
        <v>106</v>
      </c>
      <c r="AW7" s="247">
        <f>'Inbound SOS &amp; EOD'!AW69+'Inbound SOS &amp; EOD'!AW92</f>
        <v>389</v>
      </c>
      <c r="AX7" s="247">
        <f>'Inbound SOS &amp; EOD'!AX68+'Inbound SOS &amp; EOD'!AX91</f>
        <v>0</v>
      </c>
      <c r="AY7" s="247">
        <f>'Inbound SOS &amp; EOD'!AY69+'Inbound SOS &amp; EOD'!AY92</f>
        <v>0</v>
      </c>
      <c r="AZ7" s="247">
        <f>'Inbound SOS &amp; EOD'!AZ69+'Inbound SOS &amp; EOD'!AZ92</f>
        <v>387</v>
      </c>
      <c r="BA7" s="247">
        <f>'Inbound SOS &amp; EOD'!BA69+'Inbound SOS &amp; EOD'!BA92</f>
        <v>248</v>
      </c>
      <c r="BB7" s="247">
        <f>'Inbound SOS &amp; EOD'!BB69+'Inbound SOS &amp; EOD'!BB92</f>
        <v>63</v>
      </c>
      <c r="BC7" s="247">
        <f>'Inbound SOS &amp; EOD'!BC69+'Inbound SOS &amp; EOD'!BC92</f>
        <v>524</v>
      </c>
      <c r="BD7" s="247">
        <f>'Inbound SOS &amp; EOD'!BD69+'Inbound SOS &amp; EOD'!BD92</f>
        <v>92</v>
      </c>
      <c r="BE7" s="247">
        <f>'Inbound SOS &amp; EOD'!BE69+'Inbound SOS &amp; EOD'!BE92</f>
        <v>0</v>
      </c>
      <c r="BF7" s="247">
        <f>'Inbound SOS &amp; EOD'!BF69+'Inbound SOS &amp; EOD'!BF92</f>
        <v>0</v>
      </c>
      <c r="BG7" s="247">
        <f>'Inbound SOS &amp; EOD'!BG69+'Inbound SOS &amp; EOD'!BG92</f>
        <v>0</v>
      </c>
      <c r="BH7" s="247">
        <f>'Inbound SOS &amp; EOD'!BH69+'Inbound SOS &amp; EOD'!BH92</f>
        <v>654</v>
      </c>
      <c r="BI7" s="247">
        <f>'Inbound SOS &amp; EOD'!BI69+'Inbound SOS &amp; EOD'!BI92</f>
        <v>86</v>
      </c>
      <c r="BJ7" s="247">
        <f>'Inbound SOS &amp; EOD'!BJ69+'Inbound SOS &amp; EOD'!BJ92</f>
        <v>290</v>
      </c>
      <c r="BK7" s="247">
        <f>'Inbound SOS &amp; EOD'!BK69+'Inbound SOS &amp; EOD'!BK92</f>
        <v>98</v>
      </c>
      <c r="BL7" s="247">
        <f>'Inbound SOS &amp; EOD'!BL69+'Inbound SOS &amp; EOD'!BL92</f>
        <v>0</v>
      </c>
      <c r="BM7" s="247">
        <f>'Inbound SOS &amp; EOD'!BM69+'Inbound SOS &amp; EOD'!BM92</f>
        <v>0</v>
      </c>
      <c r="BN7" s="247">
        <f>'Inbound SOS &amp; EOD'!BN69+'Inbound SOS &amp; EOD'!BN92</f>
        <v>531</v>
      </c>
      <c r="BO7" s="247">
        <f>'Inbound SOS &amp; EOD'!BO69+'Inbound SOS &amp; EOD'!BO92</f>
        <v>466</v>
      </c>
      <c r="BP7" s="247">
        <f>'Inbound SOS &amp; EOD'!BP69+'Inbound SOS &amp; EOD'!BP92</f>
        <v>95</v>
      </c>
      <c r="BQ7" s="247">
        <f>'Inbound SOS &amp; EOD'!BQ69+'Inbound SOS &amp; EOD'!BQ92</f>
        <v>453</v>
      </c>
      <c r="BR7" s="247">
        <f>'Inbound SOS &amp; EOD'!BR69+'Inbound SOS &amp; EOD'!BR92</f>
        <v>242</v>
      </c>
      <c r="BS7" s="247">
        <f>'Inbound SOS &amp; EOD'!BS69+'Inbound SOS &amp; EOD'!BS92</f>
        <v>0</v>
      </c>
      <c r="BT7" s="247">
        <f>'Inbound SOS &amp; EOD'!BT69+'Inbound SOS &amp; EOD'!BT92</f>
        <v>0</v>
      </c>
      <c r="BU7" s="247">
        <f>'Inbound SOS &amp; EOD'!BU69+'Inbound SOS &amp; EOD'!BU92</f>
        <v>387</v>
      </c>
      <c r="BV7" s="247">
        <f>'Inbound SOS &amp; EOD'!BV69+'Inbound SOS &amp; EOD'!BV92</f>
        <v>699</v>
      </c>
      <c r="BW7" s="247">
        <f>'Inbound SOS &amp; EOD'!BW69+'Inbound SOS &amp; EOD'!BW92</f>
        <v>70</v>
      </c>
      <c r="BX7" s="247">
        <f>'Inbound SOS &amp; EOD'!BX69+'Inbound SOS &amp; EOD'!BX92</f>
        <v>185</v>
      </c>
      <c r="BY7" s="247">
        <f>'Inbound SOS &amp; EOD'!BY69+'Inbound SOS &amp; EOD'!BY92</f>
        <v>97</v>
      </c>
      <c r="BZ7" s="247">
        <f>'Inbound SOS &amp; EOD'!BZ69+'Inbound SOS &amp; EOD'!BZ92</f>
        <v>0</v>
      </c>
      <c r="CA7" s="247">
        <f>'Inbound SOS &amp; EOD'!CA69+'Inbound SOS &amp; EOD'!CA92</f>
        <v>0</v>
      </c>
      <c r="CB7" s="247">
        <f>'Inbound SOS &amp; EOD'!CB69+'Inbound SOS &amp; EOD'!CB92</f>
        <v>532</v>
      </c>
      <c r="CC7" s="247">
        <f>'Inbound SOS &amp; EOD'!CC69+'Inbound SOS &amp; EOD'!CC92</f>
        <v>738</v>
      </c>
      <c r="CD7" s="247">
        <f>'Inbound SOS &amp; EOD'!CD69+'Inbound SOS &amp; EOD'!CD92</f>
        <v>0</v>
      </c>
      <c r="CE7" s="247">
        <f>'Inbound SOS &amp; EOD'!CE69+'Inbound SOS &amp; EOD'!CE92</f>
        <v>337</v>
      </c>
      <c r="CF7" s="247">
        <f>'Inbound SOS &amp; EOD'!CF69+'Inbound SOS &amp; EOD'!CF92</f>
        <v>74</v>
      </c>
      <c r="CG7" s="247">
        <f>'Inbound SOS &amp; EOD'!CG69+'Inbound SOS &amp; EOD'!CG92</f>
        <v>0</v>
      </c>
      <c r="CH7" s="247">
        <f>'Inbound SOS &amp; EOD'!CH69+'Inbound SOS &amp; EOD'!CH92</f>
        <v>0</v>
      </c>
      <c r="CI7" s="247">
        <f>'Inbound SOS &amp; EOD'!CI69+'Inbound SOS &amp; EOD'!CI92</f>
        <v>384</v>
      </c>
      <c r="CJ7" s="247">
        <f>'Inbound SOS &amp; EOD'!CJ69+'Inbound SOS &amp; EOD'!CJ92</f>
        <v>438</v>
      </c>
      <c r="CK7" s="247">
        <f>'Inbound SOS &amp; EOD'!CK69+'Inbound SOS &amp; EOD'!CK92</f>
        <v>103</v>
      </c>
      <c r="CL7" s="247">
        <f>'Inbound SOS &amp; EOD'!CL69+'Inbound SOS &amp; EOD'!CL92</f>
        <v>536</v>
      </c>
      <c r="CM7" s="247">
        <f>'Inbound SOS &amp; EOD'!CM69+'Inbound SOS &amp; EOD'!CM92</f>
        <v>77</v>
      </c>
      <c r="CN7" s="247">
        <f>'Inbound SOS &amp; EOD'!CN69+'Inbound SOS &amp; EOD'!CN92</f>
        <v>0</v>
      </c>
      <c r="CO7" s="247">
        <f>'Inbound SOS &amp; EOD'!CO69+'Inbound SOS &amp; EOD'!CO92</f>
        <v>0</v>
      </c>
      <c r="CP7" s="247">
        <f>'Inbound SOS &amp; EOD'!CP69+'Inbound SOS &amp; EOD'!CP92</f>
        <v>428</v>
      </c>
      <c r="CQ7" s="247">
        <f>'Inbound SOS &amp; EOD'!CQ69+'Inbound SOS &amp; EOD'!CQ92</f>
        <v>381</v>
      </c>
      <c r="CR7" s="247">
        <f>'Inbound SOS &amp; EOD'!CR69+'Inbound SOS &amp; EOD'!CR92</f>
        <v>341</v>
      </c>
      <c r="CS7" s="247">
        <f>'Inbound SOS &amp; EOD'!CS69+'Inbound SOS &amp; EOD'!CS92</f>
        <v>69</v>
      </c>
      <c r="CT7" s="247">
        <f>'Inbound SOS &amp; EOD'!CT69+'Inbound SOS &amp; EOD'!CT92</f>
        <v>476</v>
      </c>
      <c r="CU7" s="247">
        <f>'Inbound SOS &amp; EOD'!CU69+'Inbound SOS &amp; EOD'!CU92</f>
        <v>0</v>
      </c>
      <c r="CV7" s="247">
        <f>'Inbound SOS &amp; EOD'!CV69+'Inbound SOS &amp; EOD'!CV92</f>
        <v>0</v>
      </c>
      <c r="CW7" s="247">
        <f>'Inbound SOS &amp; EOD'!CW69+'Inbound SOS &amp; EOD'!CW92</f>
        <v>267</v>
      </c>
      <c r="CX7" s="247">
        <f>'Inbound SOS &amp; EOD'!CX69+'Inbound SOS &amp; EOD'!CX92</f>
        <v>772</v>
      </c>
      <c r="CY7" s="247">
        <f>'Inbound SOS &amp; EOD'!CY69+'Inbound SOS &amp; EOD'!CY92</f>
        <v>333</v>
      </c>
      <c r="CZ7" s="247">
        <f>'Inbound SOS &amp; EOD'!CZ69+'Inbound SOS &amp; EOD'!CZ92</f>
        <v>66</v>
      </c>
      <c r="DA7" s="247">
        <f>'Inbound SOS &amp; EOD'!DA69+'Inbound SOS &amp; EOD'!DA92</f>
        <v>480</v>
      </c>
      <c r="DB7" s="247">
        <f>'Inbound SOS &amp; EOD'!DB69+'Inbound SOS &amp; EOD'!DB92</f>
        <v>0</v>
      </c>
      <c r="DC7" s="247">
        <f>'Inbound SOS &amp; EOD'!DC69+'Inbound SOS &amp; EOD'!DC92</f>
        <v>0</v>
      </c>
      <c r="DD7" s="247">
        <f>'Inbound SOS &amp; EOD'!DD69+'Inbound SOS &amp; EOD'!DD92</f>
        <v>0</v>
      </c>
      <c r="DE7" s="247">
        <f>'Inbound SOS &amp; EOD'!DE69+'Inbound SOS &amp; EOD'!DE92</f>
        <v>918</v>
      </c>
      <c r="DF7" s="247">
        <f>'Inbound SOS &amp; EOD'!DF69+'Inbound SOS &amp; EOD'!DF92</f>
        <v>296</v>
      </c>
      <c r="DG7" s="247">
        <f>'Inbound SOS &amp; EOD'!DG69+'Inbound SOS &amp; EOD'!DG92</f>
        <v>573</v>
      </c>
      <c r="DH7" s="247">
        <f>'Inbound SOS &amp; EOD'!DH69+'Inbound SOS &amp; EOD'!DH92</f>
        <v>366</v>
      </c>
      <c r="DI7" s="247">
        <f>'Inbound SOS &amp; EOD'!DI69+'Inbound SOS &amp; EOD'!DI92</f>
        <v>0</v>
      </c>
      <c r="DJ7" s="247">
        <f>'Inbound SOS &amp; EOD'!DJ69+'Inbound SOS &amp; EOD'!DJ92</f>
        <v>0</v>
      </c>
      <c r="DK7" s="247">
        <f>'Inbound SOS &amp; EOD'!DK69+'Inbound SOS &amp; EOD'!DK92</f>
        <v>0</v>
      </c>
      <c r="DL7" s="247">
        <f>'Inbound SOS &amp; EOD'!DL69+'Inbound SOS &amp; EOD'!DL92</f>
        <v>0</v>
      </c>
      <c r="DM7" s="247">
        <f>'Inbound SOS &amp; EOD'!DM69+'Inbound SOS &amp; EOD'!DM92</f>
        <v>589</v>
      </c>
      <c r="DN7" s="247">
        <f>'Inbound SOS &amp; EOD'!DN69+'Inbound SOS &amp; EOD'!DN92</f>
        <v>303</v>
      </c>
      <c r="DO7" s="247">
        <f>'Inbound SOS &amp; EOD'!DO69+'Inbound SOS &amp; EOD'!DO92</f>
        <v>326</v>
      </c>
      <c r="DP7" s="247">
        <f>'Inbound SOS &amp; EOD'!DP69+'Inbound SOS &amp; EOD'!DP92</f>
        <v>0</v>
      </c>
      <c r="DQ7" s="247">
        <f>'Inbound SOS &amp; EOD'!DQ69+'Inbound SOS &amp; EOD'!DQ92</f>
        <v>0</v>
      </c>
      <c r="DR7" s="247">
        <f>'Inbound SOS &amp; EOD'!DR69+'Inbound SOS &amp; EOD'!DR92</f>
        <v>266</v>
      </c>
      <c r="DS7" s="247">
        <f>'Inbound SOS &amp; EOD'!DS69+'Inbound SOS &amp; EOD'!DS92</f>
        <v>459</v>
      </c>
      <c r="DT7" s="247">
        <f>'Inbound SOS &amp; EOD'!DT69+'Inbound SOS &amp; EOD'!DT92</f>
        <v>421</v>
      </c>
      <c r="DU7" s="247">
        <f>'Inbound SOS &amp; EOD'!DU69+'Inbound SOS &amp; EOD'!DU92</f>
        <v>547</v>
      </c>
      <c r="DV7" s="247">
        <f>'Inbound SOS &amp; EOD'!DV69+'Inbound SOS &amp; EOD'!DV92</f>
        <v>121</v>
      </c>
      <c r="DW7" s="247">
        <f>'Inbound SOS &amp; EOD'!DW69+'Inbound SOS &amp; EOD'!DW92</f>
        <v>0</v>
      </c>
      <c r="DX7" s="247">
        <f>'Inbound SOS &amp; EOD'!DX69+'Inbound SOS &amp; EOD'!DX92</f>
        <v>0</v>
      </c>
      <c r="DY7" s="247">
        <f>'Inbound SOS &amp; EOD'!DY69+'Inbound SOS &amp; EOD'!DY92</f>
        <v>0</v>
      </c>
      <c r="DZ7" s="247">
        <f>'Inbound SOS &amp; EOD'!DZ69+'Inbound SOS &amp; EOD'!DZ92</f>
        <v>489</v>
      </c>
      <c r="EA7" s="247">
        <f>'Inbound SOS &amp; EOD'!EA69+'Inbound SOS &amp; EOD'!EA92</f>
        <v>1060</v>
      </c>
      <c r="EB7" s="247">
        <f>'Inbound SOS &amp; EOD'!EB69+'Inbound SOS &amp; EOD'!EB92</f>
        <v>0</v>
      </c>
      <c r="EC7" s="247">
        <f>'Inbound SOS &amp; EOD'!EC69+'Inbound SOS &amp; EOD'!EC92</f>
        <v>417</v>
      </c>
      <c r="ED7" s="247">
        <f>'Inbound SOS &amp; EOD'!ED69+'Inbound SOS &amp; EOD'!ED92</f>
        <v>0</v>
      </c>
      <c r="EE7" s="247">
        <f>'Inbound SOS &amp; EOD'!EE69+'Inbound SOS &amp; EOD'!EE92</f>
        <v>0</v>
      </c>
      <c r="EF7" s="247">
        <f>'Inbound SOS &amp; EOD'!EF69+'Inbound SOS &amp; EOD'!EF92</f>
        <v>903</v>
      </c>
      <c r="EG7" s="247">
        <f>'Inbound SOS &amp; EOD'!EG69+'Inbound SOS &amp; EOD'!EG92</f>
        <v>714</v>
      </c>
      <c r="EH7" s="247">
        <f>'Inbound SOS &amp; EOD'!EH69+'Inbound SOS &amp; EOD'!EH92</f>
        <v>161</v>
      </c>
      <c r="EI7" s="247">
        <f>'Inbound SOS &amp; EOD'!EI69+'Inbound SOS &amp; EOD'!EI92</f>
        <v>354</v>
      </c>
      <c r="EJ7" s="247">
        <f>'Inbound SOS &amp; EOD'!EJ69+'Inbound SOS &amp; EOD'!EJ92</f>
        <v>328</v>
      </c>
      <c r="EK7" s="247">
        <f>'Inbound SOS &amp; EOD'!EK69+'Inbound SOS &amp; EOD'!EK92</f>
        <v>0</v>
      </c>
      <c r="EL7" s="247">
        <f>'Inbound SOS &amp; EOD'!EL69+'Inbound SOS &amp; EOD'!EL92</f>
        <v>0</v>
      </c>
      <c r="EM7" s="247">
        <f>'Inbound SOS &amp; EOD'!EM69+'Inbound SOS &amp; EOD'!EM92</f>
        <v>364</v>
      </c>
      <c r="EN7" s="247">
        <f>'Inbound SOS &amp; EOD'!EN69+'Inbound SOS &amp; EOD'!EN92</f>
        <v>466</v>
      </c>
      <c r="EO7" s="247">
        <f>'Inbound SOS &amp; EOD'!EO69+'Inbound SOS &amp; EOD'!EO92</f>
        <v>99</v>
      </c>
      <c r="EP7" s="247">
        <f>'Inbound SOS &amp; EOD'!EP69+'Inbound SOS &amp; EOD'!EP92</f>
        <v>378</v>
      </c>
      <c r="EQ7" s="247">
        <f>'Inbound SOS &amp; EOD'!EQ69+'Inbound SOS &amp; EOD'!EQ92</f>
        <v>85</v>
      </c>
      <c r="ER7" s="247">
        <f>'Inbound SOS &amp; EOD'!ER69+'Inbound SOS &amp; EOD'!ER92</f>
        <v>0</v>
      </c>
      <c r="ES7" s="247">
        <f>'Inbound SOS &amp; EOD'!ES69+'Inbound SOS &amp; EOD'!ES92</f>
        <v>0</v>
      </c>
      <c r="ET7" s="247">
        <f>'Inbound SOS &amp; EOD'!ET69+'Inbound SOS &amp; EOD'!ET92</f>
        <v>339</v>
      </c>
      <c r="EU7" s="247">
        <f>'Inbound SOS &amp; EOD'!EU69+'Inbound SOS &amp; EOD'!EU92</f>
        <v>467</v>
      </c>
      <c r="EV7" s="247">
        <f>'Inbound SOS &amp; EOD'!EV69+'Inbound SOS &amp; EOD'!EV92</f>
        <v>0</v>
      </c>
      <c r="EW7" s="247">
        <f>'Inbound SOS &amp; EOD'!EW69+'Inbound SOS &amp; EOD'!EW92</f>
        <v>331</v>
      </c>
      <c r="EX7" s="247">
        <f>'Inbound SOS &amp; EOD'!EX69+'Inbound SOS &amp; EOD'!EX92</f>
        <v>0</v>
      </c>
      <c r="EY7" s="247">
        <f>'Inbound SOS &amp; EOD'!EY69+'Inbound SOS &amp; EOD'!EY92</f>
        <v>0</v>
      </c>
      <c r="EZ7" s="247">
        <f>'Inbound SOS &amp; EOD'!EZ69+'Inbound SOS &amp; EOD'!EZ92</f>
        <v>0</v>
      </c>
      <c r="FA7" s="247">
        <f>'Inbound SOS &amp; EOD'!FA69+'Inbound SOS &amp; EOD'!FA92</f>
        <v>85</v>
      </c>
      <c r="FB7" s="247">
        <f>'Inbound SOS &amp; EOD'!FB69+'Inbound SOS &amp; EOD'!FB92</f>
        <v>540</v>
      </c>
      <c r="FC7" s="247">
        <f>'Inbound SOS &amp; EOD'!FC69+'Inbound SOS &amp; EOD'!FC92</f>
        <v>385</v>
      </c>
      <c r="FD7" s="247">
        <f>'Inbound SOS &amp; EOD'!FD69+'Inbound SOS &amp; EOD'!FD92</f>
        <v>228</v>
      </c>
      <c r="FE7" s="247">
        <f>'Inbound SOS &amp; EOD'!FE69+'Inbound SOS &amp; EOD'!FE92</f>
        <v>229</v>
      </c>
      <c r="FF7" s="247">
        <f>'Inbound SOS &amp; EOD'!FF69+'Inbound SOS &amp; EOD'!FF92</f>
        <v>0</v>
      </c>
      <c r="FG7" s="247">
        <f>'Inbound SOS &amp; EOD'!FG69+'Inbound SOS &amp; EOD'!FG92</f>
        <v>0</v>
      </c>
      <c r="FH7" s="247">
        <f>'Inbound SOS &amp; EOD'!FH69+'Inbound SOS &amp; EOD'!FH92</f>
        <v>0</v>
      </c>
      <c r="FI7" s="247">
        <f>'Inbound SOS &amp; EOD'!FI69+'Inbound SOS &amp; EOD'!FI92</f>
        <v>0</v>
      </c>
      <c r="FJ7" s="247">
        <f>'Inbound SOS &amp; EOD'!FJ69+'Inbound SOS &amp; EOD'!FJ92</f>
        <v>668</v>
      </c>
      <c r="FK7" s="247">
        <f>'Inbound SOS &amp; EOD'!FK69+'Inbound SOS &amp; EOD'!FK92</f>
        <v>504</v>
      </c>
      <c r="FL7" s="247">
        <f>'Inbound SOS &amp; EOD'!FL69+'Inbound SOS &amp; EOD'!FL92</f>
        <v>287</v>
      </c>
      <c r="FM7" s="247">
        <f>'Inbound SOS &amp; EOD'!FM69+'Inbound SOS &amp; EOD'!FM92</f>
        <v>0</v>
      </c>
      <c r="FN7" s="247">
        <f>'Inbound SOS &amp; EOD'!FN69+'Inbound SOS &amp; EOD'!FN92</f>
        <v>0</v>
      </c>
      <c r="FO7" s="247">
        <f>'Inbound SOS &amp; EOD'!FO69+'Inbound SOS &amp; EOD'!FO92</f>
        <v>85</v>
      </c>
      <c r="FP7" s="247">
        <f>'Inbound SOS &amp; EOD'!FP69+'Inbound SOS &amp; EOD'!FP92</f>
        <v>577</v>
      </c>
      <c r="FQ7" s="247">
        <f>'Inbound SOS &amp; EOD'!FQ69+'Inbound SOS &amp; EOD'!FQ92</f>
        <v>463</v>
      </c>
      <c r="FR7" s="247">
        <f>'Inbound SOS &amp; EOD'!FR69+'Inbound SOS &amp; EOD'!FR92</f>
        <v>299</v>
      </c>
      <c r="FS7" s="247">
        <f>'Inbound SOS &amp; EOD'!FS69+'Inbound SOS &amp; EOD'!FS92</f>
        <v>341</v>
      </c>
      <c r="FT7" s="247">
        <f>'Inbound SOS &amp; EOD'!FT69+'Inbound SOS &amp; EOD'!FT92</f>
        <v>0</v>
      </c>
      <c r="FU7" s="247">
        <f>'Inbound SOS &amp; EOD'!FU69+'Inbound SOS &amp; EOD'!FU92</f>
        <v>0</v>
      </c>
      <c r="FV7" s="247">
        <f>'Inbound SOS &amp; EOD'!FV69+'Inbound SOS &amp; EOD'!FV92</f>
        <v>225</v>
      </c>
      <c r="FW7" s="247">
        <f>'Inbound SOS &amp; EOD'!FW69+'Inbound SOS &amp; EOD'!FW92</f>
        <v>446</v>
      </c>
      <c r="FX7" s="247">
        <f>'Inbound SOS &amp; EOD'!FX69+'Inbound SOS &amp; EOD'!FX92</f>
        <v>248</v>
      </c>
      <c r="FY7" s="247">
        <f>'Inbound SOS &amp; EOD'!FY69+'Inbound SOS &amp; EOD'!FY92</f>
        <v>302</v>
      </c>
      <c r="FZ7" s="247">
        <f>'Inbound SOS &amp; EOD'!FZ69+'Inbound SOS &amp; EOD'!FZ92</f>
        <v>95</v>
      </c>
      <c r="GA7" s="247">
        <f>'Inbound SOS &amp; EOD'!GA69+'Inbound SOS &amp; EOD'!GA92</f>
        <v>0</v>
      </c>
      <c r="GB7" s="247">
        <f>'Inbound SOS &amp; EOD'!GB69+'Inbound SOS &amp; EOD'!GB92</f>
        <v>0</v>
      </c>
      <c r="GC7" s="247">
        <f>'Inbound SOS &amp; EOD'!GC69+'Inbound SOS &amp; EOD'!GC92</f>
        <v>50</v>
      </c>
      <c r="GD7" s="247">
        <f>'Inbound SOS &amp; EOD'!GD69+'Inbound SOS &amp; EOD'!GD92</f>
        <v>540</v>
      </c>
      <c r="GE7" s="247">
        <f>'Inbound SOS &amp; EOD'!GE69+'Inbound SOS &amp; EOD'!GE92</f>
        <v>0</v>
      </c>
      <c r="GF7" s="247">
        <f>'Inbound SOS &amp; EOD'!GF69+'Inbound SOS &amp; EOD'!GF92</f>
        <v>550</v>
      </c>
      <c r="GG7" s="247">
        <f>'Inbound SOS &amp; EOD'!GG69+'Inbound SOS &amp; EOD'!GG92</f>
        <v>67</v>
      </c>
      <c r="GH7" s="247">
        <f>'Inbound SOS &amp; EOD'!GH69+'Inbound SOS &amp; EOD'!GH92</f>
        <v>0</v>
      </c>
      <c r="GI7" s="247">
        <f>'Inbound SOS &amp; EOD'!GI69+'Inbound SOS &amp; EOD'!GI92</f>
        <v>0</v>
      </c>
      <c r="GJ7" s="247">
        <f>'Inbound SOS &amp; EOD'!GJ69+'Inbound SOS &amp; EOD'!GJ92</f>
        <v>0</v>
      </c>
      <c r="GK7" s="247">
        <f>'Inbound SOS &amp; EOD'!GK69+'Inbound SOS &amp; EOD'!GK92</f>
        <v>491</v>
      </c>
      <c r="GL7" s="247">
        <f>'Inbound SOS &amp; EOD'!GL69+'Inbound SOS &amp; EOD'!GL92</f>
        <v>53</v>
      </c>
      <c r="GM7" s="247">
        <f>'Inbound SOS &amp; EOD'!GM69+'Inbound SOS &amp; EOD'!GM92</f>
        <v>60</v>
      </c>
      <c r="GN7" s="247">
        <f>'Inbound SOS &amp; EOD'!GN69+'Inbound SOS &amp; EOD'!GN92</f>
        <v>338</v>
      </c>
      <c r="GO7" s="247">
        <f>'Inbound SOS &amp; EOD'!GO69+'Inbound SOS &amp; EOD'!GO92</f>
        <v>0</v>
      </c>
      <c r="GP7" s="247">
        <f>'Inbound SOS &amp; EOD'!GP69+'Inbound SOS &amp; EOD'!GP92</f>
        <v>0</v>
      </c>
      <c r="GQ7" s="247">
        <f>'Inbound SOS &amp; EOD'!GQ69+'Inbound SOS &amp; EOD'!GQ92</f>
        <v>214</v>
      </c>
      <c r="GR7" s="247">
        <f>'Inbound SOS &amp; EOD'!GR69+'Inbound SOS &amp; EOD'!GR92</f>
        <v>370</v>
      </c>
      <c r="GS7" s="247">
        <f>'Inbound SOS &amp; EOD'!GS69+'Inbound SOS &amp; EOD'!GS92</f>
        <v>0</v>
      </c>
      <c r="GT7" s="247">
        <f>'Inbound SOS &amp; EOD'!GT69+'Inbound SOS &amp; EOD'!GT92</f>
        <v>276</v>
      </c>
      <c r="GU7" s="247">
        <f>'Inbound SOS &amp; EOD'!GU69+'Inbound SOS &amp; EOD'!GU92</f>
        <v>190</v>
      </c>
      <c r="GV7" s="247">
        <f>'Inbound SOS &amp; EOD'!GV69+'Inbound SOS &amp; EOD'!GV92</f>
        <v>0</v>
      </c>
      <c r="GW7" s="247">
        <f>'Inbound SOS &amp; EOD'!GW69+'Inbound SOS &amp; EOD'!GW92</f>
        <v>0</v>
      </c>
      <c r="GX7" s="247">
        <f>'Inbound SOS &amp; EOD'!GX69+'Inbound SOS &amp; EOD'!GX92</f>
        <v>238</v>
      </c>
      <c r="GY7" s="247">
        <f>'Inbound SOS &amp; EOD'!GY69+'Inbound SOS &amp; EOD'!GY92</f>
        <v>355</v>
      </c>
      <c r="GZ7" s="247">
        <f>'Inbound SOS &amp; EOD'!GZ69+'Inbound SOS &amp; EOD'!GZ92</f>
        <v>252</v>
      </c>
      <c r="HA7" s="247">
        <f>'Inbound SOS &amp; EOD'!HA69+'Inbound SOS &amp; EOD'!HA92</f>
        <v>76</v>
      </c>
      <c r="HB7" s="247">
        <f>'Inbound SOS &amp; EOD'!HB69+'Inbound SOS &amp; EOD'!HB92</f>
        <v>341</v>
      </c>
      <c r="HC7" s="247">
        <f>'Inbound SOS &amp; EOD'!HC69+'Inbound SOS &amp; EOD'!HC92</f>
        <v>0</v>
      </c>
      <c r="HD7" s="247">
        <f>'Inbound SOS &amp; EOD'!HD69+'Inbound SOS &amp; EOD'!HD92</f>
        <v>0</v>
      </c>
      <c r="HE7" s="247">
        <f>'Inbound SOS &amp; EOD'!HE69+'Inbound SOS &amp; EOD'!HE92</f>
        <v>0</v>
      </c>
      <c r="HF7" s="247">
        <f>'Inbound SOS &amp; EOD'!HF69+'Inbound SOS &amp; EOD'!HF92</f>
        <v>0</v>
      </c>
      <c r="HG7" s="247">
        <f>'Inbound SOS &amp; EOD'!HG69+'Inbound SOS &amp; EOD'!HG92</f>
        <v>0</v>
      </c>
      <c r="HH7" s="247">
        <f>'Inbound SOS &amp; EOD'!HH69+'Inbound SOS &amp; EOD'!HH92</f>
        <v>1096</v>
      </c>
      <c r="HI7" s="247">
        <f>'Inbound SOS &amp; EOD'!HI69+'Inbound SOS &amp; EOD'!HI92</f>
        <v>0</v>
      </c>
      <c r="HJ7" s="247">
        <f>'Inbound SOS &amp; EOD'!HJ69+'Inbound SOS &amp; EOD'!HJ92</f>
        <v>0</v>
      </c>
      <c r="HK7" s="247">
        <f>'Inbound SOS &amp; EOD'!HK69+'Inbound SOS &amp; EOD'!HK92</f>
        <v>0</v>
      </c>
      <c r="HL7" s="247">
        <f>'Inbound SOS &amp; EOD'!HL69+'Inbound SOS &amp; EOD'!HL92</f>
        <v>128</v>
      </c>
      <c r="HM7" s="247">
        <f>'Inbound SOS &amp; EOD'!HM69+'Inbound SOS &amp; EOD'!HM92</f>
        <v>0</v>
      </c>
      <c r="HN7" s="247">
        <f>'Inbound SOS &amp; EOD'!HN69+'Inbound SOS &amp; EOD'!HN92</f>
        <v>567</v>
      </c>
      <c r="HO7" s="247">
        <f>'Inbound SOS &amp; EOD'!HO69+'Inbound SOS &amp; EOD'!HO92</f>
        <v>324</v>
      </c>
      <c r="HP7" s="247">
        <f>'Inbound SOS &amp; EOD'!HP69+'Inbound SOS &amp; EOD'!HP92</f>
        <v>0</v>
      </c>
      <c r="HQ7" s="247">
        <f>'Inbound SOS &amp; EOD'!HQ69+'Inbound SOS &amp; EOD'!HQ92</f>
        <v>0</v>
      </c>
      <c r="HR7" s="247">
        <f>'Inbound SOS &amp; EOD'!HR69+'Inbound SOS &amp; EOD'!HR92</f>
        <v>0</v>
      </c>
      <c r="HS7" s="247">
        <f>'Inbound SOS &amp; EOD'!HS69+'Inbound SOS &amp; EOD'!HS92</f>
        <v>671</v>
      </c>
      <c r="HT7" s="247">
        <f>'Inbound SOS &amp; EOD'!HT69+'Inbound SOS &amp; EOD'!HT92</f>
        <v>636</v>
      </c>
      <c r="HU7" s="247">
        <f>'Inbound SOS &amp; EOD'!HU69+'Inbound SOS &amp; EOD'!HU92</f>
        <v>413</v>
      </c>
      <c r="HV7" s="247">
        <f>'Inbound SOS &amp; EOD'!HV69+'Inbound SOS &amp; EOD'!HV92</f>
        <v>486</v>
      </c>
      <c r="HW7" s="247">
        <f>'Inbound SOS &amp; EOD'!HW69+'Inbound SOS &amp; EOD'!HW92</f>
        <v>221</v>
      </c>
      <c r="HX7" s="247">
        <f>'Inbound SOS &amp; EOD'!HX69+'Inbound SOS &amp; EOD'!HX92</f>
        <v>0</v>
      </c>
      <c r="HY7" s="247">
        <f>'Inbound SOS &amp; EOD'!HY69+'Inbound SOS &amp; EOD'!HY92</f>
        <v>0</v>
      </c>
      <c r="HZ7" s="247">
        <f>'Inbound SOS &amp; EOD'!HZ69+'Inbound SOS &amp; EOD'!HZ92</f>
        <v>695</v>
      </c>
      <c r="IA7" s="247">
        <f>'Inbound SOS &amp; EOD'!IA69+'Inbound SOS &amp; EOD'!IA92</f>
        <v>523</v>
      </c>
      <c r="IB7" s="247">
        <f>'Inbound SOS &amp; EOD'!IB69+'Inbound SOS &amp; EOD'!IB92</f>
        <v>376</v>
      </c>
      <c r="IC7" s="247">
        <f>'Inbound SOS &amp; EOD'!IC69+'Inbound SOS &amp; EOD'!IC92</f>
        <v>483</v>
      </c>
      <c r="ID7" s="247">
        <f>'Inbound SOS &amp; EOD'!ID69+'Inbound SOS &amp; EOD'!ID92</f>
        <v>165</v>
      </c>
      <c r="IE7" s="247">
        <f>'Inbound SOS &amp; EOD'!IE69+'Inbound SOS &amp; EOD'!IE92</f>
        <v>0</v>
      </c>
      <c r="IF7" s="247">
        <f>'Inbound SOS &amp; EOD'!IF69+'Inbound SOS &amp; EOD'!IF92</f>
        <v>0</v>
      </c>
      <c r="IG7" s="247">
        <f>'Inbound SOS &amp; EOD'!IG69+'Inbound SOS &amp; EOD'!IG92</f>
        <v>338</v>
      </c>
      <c r="IH7" s="247">
        <f>'Inbound SOS &amp; EOD'!IH69+'Inbound SOS &amp; EOD'!IH92</f>
        <v>1086</v>
      </c>
      <c r="II7" s="247">
        <f>'Inbound SOS &amp; EOD'!II69+'Inbound SOS &amp; EOD'!II92</f>
        <v>66</v>
      </c>
      <c r="IJ7" s="247">
        <f>'Inbound SOS &amp; EOD'!IJ69+'Inbound SOS &amp; EOD'!IJ92</f>
        <v>486</v>
      </c>
      <c r="IK7" s="247">
        <f>'Inbound SOS &amp; EOD'!IK69+'Inbound SOS &amp; EOD'!IK92</f>
        <v>308</v>
      </c>
      <c r="IL7" s="247">
        <f>'Inbound SOS &amp; EOD'!IL69+'Inbound SOS &amp; EOD'!IL92</f>
        <v>0</v>
      </c>
      <c r="IM7" s="247">
        <f>'Inbound SOS &amp; EOD'!IM69+'Inbound SOS &amp; EOD'!IM92</f>
        <v>0</v>
      </c>
      <c r="IN7" s="247">
        <f>'Inbound SOS &amp; EOD'!IN69+'Inbound SOS &amp; EOD'!IN92</f>
        <v>472</v>
      </c>
      <c r="IO7" s="247">
        <f>'Inbound SOS &amp; EOD'!IO69+'Inbound SOS &amp; EOD'!IO92</f>
        <v>151</v>
      </c>
      <c r="IP7" s="247">
        <f>'Inbound SOS &amp; EOD'!IP69+'Inbound SOS &amp; EOD'!IP92</f>
        <v>468</v>
      </c>
      <c r="IQ7" s="247">
        <f>'Inbound SOS &amp; EOD'!IQ69+'Inbound SOS &amp; EOD'!IQ92</f>
        <v>160</v>
      </c>
      <c r="IR7" s="247">
        <f>'Inbound SOS &amp; EOD'!IR69+'Inbound SOS &amp; EOD'!IR92</f>
        <v>0</v>
      </c>
      <c r="IS7" s="247">
        <f>'Inbound SOS &amp; EOD'!IS69+'Inbound SOS &amp; EOD'!IS92</f>
        <v>0</v>
      </c>
      <c r="IT7" s="247">
        <f>'Inbound SOS &amp; EOD'!IT69+'Inbound SOS &amp; EOD'!IT92</f>
        <v>0</v>
      </c>
      <c r="IU7" s="247">
        <f>'Inbound SOS &amp; EOD'!IU69+'Inbound SOS &amp; EOD'!IU92</f>
        <v>0</v>
      </c>
      <c r="IV7" s="247">
        <f>'Inbound SOS &amp; EOD'!IV69+'Inbound SOS &amp; EOD'!IV92</f>
        <v>0</v>
      </c>
      <c r="IW7" s="247">
        <f>'Inbound SOS &amp; EOD'!IW69+'Inbound SOS &amp; EOD'!IW92</f>
        <v>0</v>
      </c>
      <c r="IX7" s="247">
        <f>'Inbound SOS &amp; EOD'!IX69+'Inbound SOS &amp; EOD'!IX92</f>
        <v>1141</v>
      </c>
      <c r="IY7" s="247">
        <f>'Inbound SOS &amp; EOD'!IY69+'Inbound SOS &amp; EOD'!IY92</f>
        <v>1349</v>
      </c>
      <c r="IZ7" s="247">
        <f>'Inbound SOS &amp; EOD'!IZ69+'Inbound SOS &amp; EOD'!IZ92</f>
        <v>0</v>
      </c>
      <c r="JA7" s="247">
        <f>'Inbound SOS &amp; EOD'!JA69+'Inbound SOS &amp; EOD'!JA92</f>
        <v>0</v>
      </c>
      <c r="JB7" s="247">
        <f>'Inbound SOS &amp; EOD'!JB69+'Inbound SOS &amp; EOD'!JB92</f>
        <v>713</v>
      </c>
      <c r="JC7" s="247">
        <f>'Inbound SOS &amp; EOD'!JC69+'Inbound SOS &amp; EOD'!JC92</f>
        <v>240</v>
      </c>
      <c r="JD7" s="247">
        <f>'Inbound SOS &amp; EOD'!JD69+'Inbound SOS &amp; EOD'!JD92</f>
        <v>0</v>
      </c>
      <c r="JE7" s="247">
        <f>'Inbound SOS &amp; EOD'!JE69+'Inbound SOS &amp; EOD'!JE92</f>
        <v>0</v>
      </c>
      <c r="JF7" s="247">
        <f>'Inbound SOS &amp; EOD'!JF69+'Inbound SOS &amp; EOD'!JF92</f>
        <v>595</v>
      </c>
      <c r="JG7" s="247">
        <f>'Inbound SOS &amp; EOD'!JG69+'Inbound SOS &amp; EOD'!JG92</f>
        <v>0</v>
      </c>
      <c r="JH7" s="247">
        <f>'Inbound SOS &amp; EOD'!JH69+'Inbound SOS &amp; EOD'!JH92</f>
        <v>0</v>
      </c>
      <c r="JI7" s="247">
        <f>'Inbound SOS &amp; EOD'!JI69+'Inbound SOS &amp; EOD'!JI92</f>
        <v>0</v>
      </c>
      <c r="JJ7" s="247">
        <f>'Inbound SOS &amp; EOD'!JJ69+'Inbound SOS &amp; EOD'!JJ92</f>
        <v>0</v>
      </c>
      <c r="JK7" s="247">
        <f>'Inbound SOS &amp; EOD'!JK69+'Inbound SOS &amp; EOD'!JK92</f>
        <v>462</v>
      </c>
      <c r="JL7" s="247">
        <f>'Inbound SOS &amp; EOD'!JL69+'Inbound SOS &amp; EOD'!JL92</f>
        <v>1086</v>
      </c>
      <c r="JM7" s="247">
        <f>'Inbound SOS &amp; EOD'!JM69+'Inbound SOS &amp; EOD'!JM92</f>
        <v>813</v>
      </c>
      <c r="JN7" s="247">
        <f>'Inbound SOS &amp; EOD'!JN69+'Inbound SOS &amp; EOD'!JN92</f>
        <v>0</v>
      </c>
      <c r="JO7" s="247">
        <f>'Inbound SOS &amp; EOD'!JO69+'Inbound SOS &amp; EOD'!JO92</f>
        <v>0</v>
      </c>
      <c r="JP7" s="247">
        <f>'Inbound SOS &amp; EOD'!JP69+'Inbound SOS &amp; EOD'!JP92</f>
        <v>1155</v>
      </c>
      <c r="JQ7" s="247">
        <f>'Inbound SOS &amp; EOD'!JQ69+'Inbound SOS &amp; EOD'!JQ92</f>
        <v>853</v>
      </c>
      <c r="JR7" s="247">
        <f>'Inbound SOS &amp; EOD'!JR69+'Inbound SOS &amp; EOD'!JR92</f>
        <v>994</v>
      </c>
      <c r="JS7" s="247">
        <f>'Inbound SOS &amp; EOD'!JS69+'Inbound SOS &amp; EOD'!JS92</f>
        <v>359</v>
      </c>
      <c r="JT7" s="247">
        <f>'Inbound SOS &amp; EOD'!JT69+'Inbound SOS &amp; EOD'!JT92</f>
        <v>1364</v>
      </c>
      <c r="JU7" s="247">
        <f>'Inbound SOS &amp; EOD'!JU69+'Inbound SOS &amp; EOD'!JU92</f>
        <v>0</v>
      </c>
      <c r="JV7" s="247">
        <f>'Inbound SOS &amp; EOD'!JV69+'Inbound SOS &amp; EOD'!JV92</f>
        <v>0</v>
      </c>
      <c r="JW7" s="247">
        <f>'Inbound SOS &amp; EOD'!JW69+'Inbound SOS &amp; EOD'!JW92</f>
        <v>1744</v>
      </c>
      <c r="JX7" s="247">
        <f>'Inbound SOS &amp; EOD'!JX69+'Inbound SOS &amp; EOD'!JX92</f>
        <v>1280</v>
      </c>
      <c r="JY7" s="247">
        <f>'Inbound SOS &amp; EOD'!JY69+'Inbound SOS &amp; EOD'!JY92</f>
        <v>919</v>
      </c>
      <c r="JZ7" s="247">
        <f>'Inbound SOS &amp; EOD'!JZ69+'Inbound SOS &amp; EOD'!JZ92</f>
        <v>970</v>
      </c>
      <c r="KA7" s="247">
        <f>'Inbound SOS &amp; EOD'!KA69+'Inbound SOS &amp; EOD'!KA92</f>
        <v>1130</v>
      </c>
      <c r="KB7" s="247">
        <f>'Inbound SOS &amp; EOD'!KB69+'Inbound SOS &amp; EOD'!KB92</f>
        <v>0</v>
      </c>
      <c r="KC7" s="247">
        <f>'Inbound SOS &amp; EOD'!KC69+'Inbound SOS &amp; EOD'!KC92</f>
        <v>0</v>
      </c>
      <c r="KD7" s="247">
        <f>'Inbound SOS &amp; EOD'!KD69+'Inbound SOS &amp; EOD'!KD92</f>
        <v>925</v>
      </c>
      <c r="KE7" s="247">
        <f>'Inbound SOS &amp; EOD'!KE69+'Inbound SOS &amp; EOD'!KE92</f>
        <v>1051</v>
      </c>
      <c r="KF7" s="247">
        <f>'Inbound SOS &amp; EOD'!KF69+'Inbound SOS &amp; EOD'!KF92</f>
        <v>806</v>
      </c>
      <c r="KG7" s="247">
        <f>'Inbound SOS &amp; EOD'!KG69+'Inbound SOS &amp; EOD'!KG92</f>
        <v>1219</v>
      </c>
      <c r="KH7" s="247">
        <f>'Inbound SOS &amp; EOD'!KH69+'Inbound SOS &amp; EOD'!KH92</f>
        <v>1053</v>
      </c>
      <c r="KI7" s="247">
        <f>'Inbound SOS &amp; EOD'!KI69+'Inbound SOS &amp; EOD'!KI92</f>
        <v>0</v>
      </c>
      <c r="KJ7" s="247">
        <f>'Inbound SOS &amp; EOD'!KJ69+'Inbound SOS &amp; EOD'!KJ92</f>
        <v>0</v>
      </c>
      <c r="KK7" s="247">
        <f>'Inbound SOS &amp; EOD'!KK69+'Inbound SOS &amp; EOD'!KK92</f>
        <v>1119</v>
      </c>
      <c r="KL7" s="247">
        <f>'Inbound SOS &amp; EOD'!KL69+'Inbound SOS &amp; EOD'!KL92</f>
        <v>1725</v>
      </c>
      <c r="KM7" s="247">
        <f>'Inbound SOS &amp; EOD'!KM69+'Inbound SOS &amp; EOD'!KM92</f>
        <v>753</v>
      </c>
      <c r="KN7" s="247">
        <f>'Inbound SOS &amp; EOD'!KN69+'Inbound SOS &amp; EOD'!KN92</f>
        <v>0</v>
      </c>
      <c r="KO7" s="247">
        <f>'Inbound SOS &amp; EOD'!KO69+'Inbound SOS &amp; EOD'!KO92</f>
        <v>854</v>
      </c>
      <c r="KP7" s="247">
        <f>'Inbound SOS &amp; EOD'!KP69+'Inbound SOS &amp; EOD'!KP92</f>
        <v>0</v>
      </c>
      <c r="KQ7" s="247">
        <f>'Inbound SOS &amp; EOD'!KQ69+'Inbound SOS &amp; EOD'!KQ92</f>
        <v>0</v>
      </c>
      <c r="KR7" s="247">
        <f>'Inbound SOS &amp; EOD'!KR69+'Inbound SOS &amp; EOD'!KR92</f>
        <v>1816</v>
      </c>
      <c r="KS7" s="247">
        <f>'Inbound SOS &amp; EOD'!KS69+'Inbound SOS &amp; EOD'!KS92</f>
        <v>1750</v>
      </c>
      <c r="KT7" s="247">
        <f>'Inbound SOS &amp; EOD'!KT69+'Inbound SOS &amp; EOD'!KT92</f>
        <v>699</v>
      </c>
      <c r="KU7" s="247">
        <f>'Inbound SOS &amp; EOD'!KU69+'Inbound SOS &amp; EOD'!KU92</f>
        <v>1280</v>
      </c>
      <c r="KV7" s="247">
        <f>'Inbound SOS &amp; EOD'!KV69+'Inbound SOS &amp; EOD'!KV92</f>
        <v>824</v>
      </c>
      <c r="KW7" s="247">
        <f>'Inbound SOS &amp; EOD'!KW69+'Inbound SOS &amp; EOD'!KW92</f>
        <v>0</v>
      </c>
      <c r="KX7" s="247">
        <f>'Inbound SOS &amp; EOD'!KX69+'Inbound SOS &amp; EOD'!KX92</f>
        <v>0</v>
      </c>
      <c r="KY7" s="247">
        <f>'Inbound SOS &amp; EOD'!KY69+'Inbound SOS &amp; EOD'!KY92</f>
        <v>1000</v>
      </c>
      <c r="KZ7" s="247">
        <f>'Inbound SOS &amp; EOD'!KZ69+'Inbound SOS &amp; EOD'!KZ92</f>
        <v>2333</v>
      </c>
      <c r="LA7" s="247">
        <f>'Inbound SOS &amp; EOD'!LA69+'Inbound SOS &amp; EOD'!LA92</f>
        <v>1220</v>
      </c>
      <c r="LB7" s="247">
        <f>'Inbound SOS &amp; EOD'!LB69+'Inbound SOS &amp; EOD'!LB92</f>
        <v>896</v>
      </c>
      <c r="LC7" s="247">
        <f>'Inbound SOS &amp; EOD'!LC69+'Inbound SOS &amp; EOD'!LC92</f>
        <v>1380</v>
      </c>
      <c r="LD7" s="247">
        <f>'Inbound SOS &amp; EOD'!LD69+'Inbound SOS &amp; EOD'!LD92</f>
        <v>0</v>
      </c>
      <c r="LE7" s="247">
        <f>'Inbound SOS &amp; EOD'!LE69+'Inbound SOS &amp; EOD'!LE92</f>
        <v>0</v>
      </c>
      <c r="LF7" s="247">
        <f>'Inbound SOS &amp; EOD'!LF69+'Inbound SOS &amp; EOD'!LF92</f>
        <v>948</v>
      </c>
      <c r="LG7" s="247">
        <f>'Inbound SOS &amp; EOD'!LG69+'Inbound SOS &amp; EOD'!LG92</f>
        <v>1659</v>
      </c>
      <c r="LH7" s="247">
        <f>'Inbound SOS &amp; EOD'!LH69+'Inbound SOS &amp; EOD'!LH92</f>
        <v>989</v>
      </c>
      <c r="LI7" s="247">
        <f>'Inbound SOS &amp; EOD'!LI69+'Inbound SOS &amp; EOD'!LI92</f>
        <v>2015</v>
      </c>
      <c r="LJ7" s="247">
        <f>'Inbound SOS &amp; EOD'!LJ69+'Inbound SOS &amp; EOD'!LJ92</f>
        <v>1107</v>
      </c>
      <c r="LK7" s="247">
        <f>'Inbound SOS &amp; EOD'!LK69+'Inbound SOS &amp; EOD'!LK92</f>
        <v>0</v>
      </c>
      <c r="LL7" s="247">
        <f>'Inbound SOS &amp; EOD'!LL69+'Inbound SOS &amp; EOD'!LL92</f>
        <v>0</v>
      </c>
      <c r="LM7" s="247">
        <f>'Inbound SOS &amp; EOD'!LM69+'Inbound SOS &amp; EOD'!LM92</f>
        <v>1600</v>
      </c>
      <c r="LN7" s="247">
        <f>'Inbound SOS &amp; EOD'!LN69+'Inbound SOS &amp; EOD'!LN92</f>
        <v>1672</v>
      </c>
      <c r="LO7" s="247">
        <f>'Inbound SOS &amp; EOD'!LO69+'Inbound SOS &amp; EOD'!LO92</f>
        <v>0</v>
      </c>
      <c r="LP7" s="247">
        <f>'Inbound SOS &amp; EOD'!LP69+'Inbound SOS &amp; EOD'!LP92</f>
        <v>0</v>
      </c>
      <c r="LQ7" s="247">
        <f>'Inbound SOS &amp; EOD'!LQ69+'Inbound SOS &amp; EOD'!LQ92</f>
        <v>1845</v>
      </c>
      <c r="LR7" s="247">
        <f>'Inbound SOS &amp; EOD'!LR69+'Inbound SOS &amp; EOD'!LR92</f>
        <v>0</v>
      </c>
      <c r="LS7" s="247">
        <f>'Inbound SOS &amp; EOD'!LS69+'Inbound SOS &amp; EOD'!LS92</f>
        <v>0</v>
      </c>
      <c r="LT7" s="247">
        <f>'Inbound SOS &amp; EOD'!LT69+'Inbound SOS &amp; EOD'!LT92</f>
        <v>621</v>
      </c>
      <c r="LU7" s="247">
        <f>'Inbound SOS &amp; EOD'!LU69+'Inbound SOS &amp; EOD'!LU92</f>
        <v>2198</v>
      </c>
      <c r="LV7" s="247">
        <f>'Inbound SOS &amp; EOD'!LV69+'Inbound SOS &amp; EOD'!LV92</f>
        <v>0</v>
      </c>
      <c r="LW7" s="247">
        <f>'Inbound SOS &amp; EOD'!LW69+'Inbound SOS &amp; EOD'!LW92</f>
        <v>0</v>
      </c>
      <c r="LX7" s="247">
        <f>'Inbound SOS &amp; EOD'!LX69+'Inbound SOS &amp; EOD'!LX92</f>
        <v>1300</v>
      </c>
      <c r="LY7" s="247">
        <f>'Inbound SOS &amp; EOD'!LY69+'Inbound SOS &amp; EOD'!LY92</f>
        <v>0</v>
      </c>
      <c r="LZ7" s="247">
        <f>'Inbound SOS &amp; EOD'!LZ69+'Inbound SOS &amp; EOD'!LZ92</f>
        <v>0</v>
      </c>
      <c r="MA7" s="247">
        <f>'Inbound SOS &amp; EOD'!MA69+'Inbound SOS &amp; EOD'!MA92</f>
        <v>1994</v>
      </c>
      <c r="MB7" s="247">
        <f>'Inbound SOS &amp; EOD'!MB69+'Inbound SOS &amp; EOD'!MB92</f>
        <v>1973</v>
      </c>
      <c r="MC7" s="247">
        <f>'Inbound SOS &amp; EOD'!MC69+'Inbound SOS &amp; EOD'!MC92</f>
        <v>1646</v>
      </c>
      <c r="MD7" s="247">
        <f>'Inbound SOS &amp; EOD'!MD69+'Inbound SOS &amp; EOD'!MD92</f>
        <v>625</v>
      </c>
      <c r="ME7" s="247">
        <f>'Inbound SOS &amp; EOD'!ME69+'Inbound SOS &amp; EOD'!ME92</f>
        <v>941</v>
      </c>
      <c r="MF7" s="247">
        <f>'Inbound SOS &amp; EOD'!MF69+'Inbound SOS &amp; EOD'!MF92</f>
        <v>0</v>
      </c>
      <c r="MG7" s="247">
        <f>'Inbound SOS &amp; EOD'!MG69+'Inbound SOS &amp; EOD'!MG92</f>
        <v>0</v>
      </c>
      <c r="MH7" s="247">
        <f>'Inbound SOS &amp; EOD'!MH69+'Inbound SOS &amp; EOD'!MH92</f>
        <v>1400</v>
      </c>
      <c r="MI7" s="247">
        <f>'Inbound SOS &amp; EOD'!MI69+'Inbound SOS &amp; EOD'!MI92</f>
        <v>2100</v>
      </c>
      <c r="MJ7" s="247">
        <f>'Inbound SOS &amp; EOD'!MJ69+'Inbound SOS &amp; EOD'!MJ92</f>
        <v>900</v>
      </c>
      <c r="MK7" s="247">
        <f>'Inbound SOS &amp; EOD'!MK69+'Inbound SOS &amp; EOD'!MK92</f>
        <v>0</v>
      </c>
      <c r="ML7" s="247">
        <f>'Inbound SOS &amp; EOD'!ML69+'Inbound SOS &amp; EOD'!ML92</f>
        <v>660</v>
      </c>
      <c r="MM7" s="247">
        <f>'Inbound SOS &amp; EOD'!MM69+'Inbound SOS &amp; EOD'!MM92</f>
        <v>0</v>
      </c>
      <c r="MN7" s="247">
        <f>'Inbound SOS &amp; EOD'!MN69+'Inbound SOS &amp; EOD'!MN92</f>
        <v>0</v>
      </c>
      <c r="MO7" s="247">
        <f>'Inbound SOS &amp; EOD'!MO69+'Inbound SOS &amp; EOD'!MO92</f>
        <v>0</v>
      </c>
      <c r="MP7" s="247">
        <f>'Inbound SOS &amp; EOD'!MP69+'Inbound SOS &amp; EOD'!MP92</f>
        <v>3134</v>
      </c>
      <c r="MQ7" s="247">
        <f>'Inbound SOS &amp; EOD'!MQ69+'Inbound SOS &amp; EOD'!MQ92</f>
        <v>1303</v>
      </c>
      <c r="MR7" s="247">
        <f>'Inbound SOS &amp; EOD'!MR69+'Inbound SOS &amp; EOD'!MR92</f>
        <v>0</v>
      </c>
      <c r="MS7" s="247">
        <f>'Inbound SOS &amp; EOD'!MS69+'Inbound SOS &amp; EOD'!MS92</f>
        <v>0</v>
      </c>
      <c r="MT7" s="247">
        <f>'Inbound SOS &amp; EOD'!MT69+'Inbound SOS &amp; EOD'!MT92</f>
        <v>707</v>
      </c>
      <c r="MU7" s="247">
        <f>'Inbound SOS &amp; EOD'!MU69+'Inbound SOS &amp; EOD'!MU92</f>
        <v>0</v>
      </c>
      <c r="MV7" s="247">
        <f>'Inbound SOS &amp; EOD'!MV69+'Inbound SOS &amp; EOD'!MV92</f>
        <v>0</v>
      </c>
      <c r="MW7" s="247">
        <f>'Inbound SOS &amp; EOD'!MW69+'Inbound SOS &amp; EOD'!MW92</f>
        <v>0</v>
      </c>
      <c r="MX7" s="247">
        <f>'Inbound SOS &amp; EOD'!MX69+'Inbound SOS &amp; EOD'!MX92</f>
        <v>0</v>
      </c>
      <c r="MY7" s="247">
        <f>'Inbound SOS &amp; EOD'!MY69+'Inbound SOS &amp; EOD'!MY92</f>
        <v>519</v>
      </c>
      <c r="MZ7" s="247">
        <f>'Inbound SOS &amp; EOD'!MZ69+'Inbound SOS &amp; EOD'!MZ92</f>
        <v>1009</v>
      </c>
      <c r="NA7" s="247">
        <f>'Inbound SOS &amp; EOD'!NA69+'Inbound SOS &amp; EOD'!NA92</f>
        <v>0</v>
      </c>
    </row>
    <row r="8" spans="1:15726" s="249" customFormat="1" ht="15.75" customHeight="1">
      <c r="A8" s="248" t="s">
        <v>2022</v>
      </c>
      <c r="B8" s="249">
        <f t="shared" ref="B8:S8" si="8">B7-B6</f>
        <v>0</v>
      </c>
      <c r="C8" s="249">
        <f t="shared" si="8"/>
        <v>-152</v>
      </c>
      <c r="D8" s="249">
        <f t="shared" si="8"/>
        <v>758</v>
      </c>
      <c r="E8" s="249">
        <f t="shared" si="8"/>
        <v>0</v>
      </c>
      <c r="F8" s="249">
        <f t="shared" si="8"/>
        <v>0</v>
      </c>
      <c r="G8" s="249">
        <f t="shared" si="8"/>
        <v>-615</v>
      </c>
      <c r="H8" s="249">
        <f t="shared" si="8"/>
        <v>1159</v>
      </c>
      <c r="I8" s="249">
        <f t="shared" si="8"/>
        <v>0</v>
      </c>
      <c r="J8" s="249">
        <f t="shared" si="8"/>
        <v>0</v>
      </c>
      <c r="K8" s="249">
        <f t="shared" si="8"/>
        <v>-510</v>
      </c>
      <c r="L8" s="249">
        <f t="shared" si="8"/>
        <v>745</v>
      </c>
      <c r="M8" s="249">
        <f t="shared" si="8"/>
        <v>0</v>
      </c>
      <c r="N8" s="249">
        <f t="shared" si="8"/>
        <v>0</v>
      </c>
      <c r="O8" s="249">
        <f t="shared" si="8"/>
        <v>0</v>
      </c>
      <c r="P8" s="249">
        <f t="shared" si="8"/>
        <v>0</v>
      </c>
      <c r="Q8" s="249">
        <f t="shared" si="8"/>
        <v>0</v>
      </c>
      <c r="R8" s="249">
        <f t="shared" si="8"/>
        <v>310</v>
      </c>
      <c r="S8" s="249">
        <f t="shared" si="8"/>
        <v>0</v>
      </c>
      <c r="T8" s="249">
        <f t="shared" ref="T8:AA8" si="9">T7-T6</f>
        <v>0</v>
      </c>
      <c r="U8" s="249">
        <f t="shared" si="9"/>
        <v>0</v>
      </c>
      <c r="V8" s="249">
        <f t="shared" si="9"/>
        <v>0</v>
      </c>
      <c r="W8" s="249">
        <f t="shared" si="9"/>
        <v>0</v>
      </c>
      <c r="X8" s="249">
        <f t="shared" si="9"/>
        <v>0</v>
      </c>
      <c r="Y8" s="249">
        <f t="shared" si="9"/>
        <v>0</v>
      </c>
      <c r="Z8" s="249">
        <f t="shared" si="9"/>
        <v>0</v>
      </c>
      <c r="AA8" s="249">
        <f t="shared" si="9"/>
        <v>-406</v>
      </c>
      <c r="AB8" s="249">
        <f t="shared" ref="AB8:CD8" si="10">AB7-AB6</f>
        <v>-457</v>
      </c>
      <c r="AC8" s="249">
        <f t="shared" si="10"/>
        <v>-457</v>
      </c>
      <c r="AD8" s="249">
        <f t="shared" si="10"/>
        <v>0</v>
      </c>
      <c r="AE8" s="249">
        <f t="shared" si="10"/>
        <v>382</v>
      </c>
      <c r="AF8" s="249">
        <f t="shared" si="10"/>
        <v>0</v>
      </c>
      <c r="AG8" s="249">
        <f t="shared" si="10"/>
        <v>0</v>
      </c>
      <c r="AH8" s="249">
        <f t="shared" si="10"/>
        <v>0</v>
      </c>
      <c r="AI8" s="249">
        <f t="shared" si="10"/>
        <v>-107</v>
      </c>
      <c r="AJ8" s="249">
        <f t="shared" si="10"/>
        <v>0</v>
      </c>
      <c r="AK8" s="249">
        <f t="shared" si="10"/>
        <v>0</v>
      </c>
      <c r="AL8" s="249">
        <f t="shared" si="10"/>
        <v>-107</v>
      </c>
      <c r="AM8" s="249">
        <f t="shared" si="10"/>
        <v>0</v>
      </c>
      <c r="AN8" s="249">
        <f t="shared" si="10"/>
        <v>0</v>
      </c>
      <c r="AO8" s="249">
        <f t="shared" si="10"/>
        <v>0</v>
      </c>
      <c r="AP8" s="249">
        <f t="shared" si="10"/>
        <v>0</v>
      </c>
      <c r="AQ8" s="249">
        <f t="shared" si="10"/>
        <v>0</v>
      </c>
      <c r="AR8" s="249">
        <f t="shared" si="10"/>
        <v>0</v>
      </c>
      <c r="AS8" s="249">
        <f t="shared" si="10"/>
        <v>0</v>
      </c>
      <c r="AT8" s="249">
        <f t="shared" si="10"/>
        <v>0</v>
      </c>
      <c r="AU8" s="249">
        <f t="shared" si="10"/>
        <v>0</v>
      </c>
      <c r="AV8" s="249">
        <f t="shared" si="10"/>
        <v>0</v>
      </c>
      <c r="AW8" s="249">
        <f t="shared" si="10"/>
        <v>0</v>
      </c>
      <c r="AX8" s="249">
        <f t="shared" si="10"/>
        <v>0</v>
      </c>
      <c r="AY8" s="249">
        <f t="shared" si="10"/>
        <v>0</v>
      </c>
      <c r="AZ8" s="249">
        <f t="shared" si="10"/>
        <v>0</v>
      </c>
      <c r="BA8" s="249">
        <f t="shared" si="10"/>
        <v>0</v>
      </c>
      <c r="BB8" s="249">
        <f t="shared" si="10"/>
        <v>0</v>
      </c>
      <c r="BC8" s="249">
        <f t="shared" si="10"/>
        <v>-100</v>
      </c>
      <c r="BD8" s="249">
        <f t="shared" si="10"/>
        <v>0</v>
      </c>
      <c r="BE8" s="249">
        <f t="shared" si="10"/>
        <v>0</v>
      </c>
      <c r="BF8" s="249">
        <f t="shared" si="10"/>
        <v>0</v>
      </c>
      <c r="BG8" s="249">
        <f t="shared" si="10"/>
        <v>-245</v>
      </c>
      <c r="BH8" s="249">
        <f t="shared" si="10"/>
        <v>0</v>
      </c>
      <c r="BI8" s="249">
        <f t="shared" si="10"/>
        <v>0</v>
      </c>
      <c r="BJ8" s="249">
        <f t="shared" si="10"/>
        <v>0</v>
      </c>
      <c r="BK8" s="249">
        <f t="shared" si="10"/>
        <v>0</v>
      </c>
      <c r="BL8" s="249">
        <f t="shared" si="10"/>
        <v>0</v>
      </c>
      <c r="BM8" s="249">
        <f t="shared" si="10"/>
        <v>0</v>
      </c>
      <c r="BN8" s="249">
        <f t="shared" si="10"/>
        <v>0</v>
      </c>
      <c r="BO8" s="249">
        <f t="shared" si="10"/>
        <v>0</v>
      </c>
      <c r="BP8" s="249">
        <f t="shared" si="10"/>
        <v>0</v>
      </c>
      <c r="BQ8" s="249">
        <f t="shared" si="10"/>
        <v>0</v>
      </c>
      <c r="BR8" s="249">
        <f t="shared" si="10"/>
        <v>0</v>
      </c>
      <c r="BS8" s="249">
        <f t="shared" si="10"/>
        <v>0</v>
      </c>
      <c r="BT8" s="249">
        <f t="shared" si="10"/>
        <v>0</v>
      </c>
      <c r="BU8" s="249">
        <f t="shared" si="10"/>
        <v>0</v>
      </c>
      <c r="BV8" s="249">
        <f t="shared" si="10"/>
        <v>0</v>
      </c>
      <c r="BW8" s="249">
        <f t="shared" si="10"/>
        <v>0</v>
      </c>
      <c r="BX8" s="249">
        <f t="shared" si="10"/>
        <v>0</v>
      </c>
      <c r="BY8" s="249">
        <f t="shared" si="10"/>
        <v>0</v>
      </c>
      <c r="BZ8" s="249">
        <f t="shared" si="10"/>
        <v>0</v>
      </c>
      <c r="CA8" s="249">
        <f t="shared" si="10"/>
        <v>0</v>
      </c>
      <c r="CB8" s="249">
        <f t="shared" si="10"/>
        <v>0</v>
      </c>
      <c r="CC8" s="249">
        <f t="shared" si="10"/>
        <v>0</v>
      </c>
      <c r="CD8" s="249">
        <f t="shared" si="10"/>
        <v>0</v>
      </c>
      <c r="CE8" s="249">
        <f t="shared" ref="CE8:EP8" si="11">CE7-CE6</f>
        <v>0</v>
      </c>
      <c r="CF8" s="249">
        <f t="shared" si="11"/>
        <v>0</v>
      </c>
      <c r="CG8" s="249">
        <f t="shared" si="11"/>
        <v>0</v>
      </c>
      <c r="CH8" s="249">
        <f t="shared" si="11"/>
        <v>0</v>
      </c>
      <c r="CI8" s="249">
        <f t="shared" si="11"/>
        <v>0</v>
      </c>
      <c r="CJ8" s="249">
        <f t="shared" si="11"/>
        <v>0</v>
      </c>
      <c r="CK8" s="249">
        <f t="shared" si="11"/>
        <v>0</v>
      </c>
      <c r="CL8" s="249">
        <f t="shared" si="11"/>
        <v>0</v>
      </c>
      <c r="CM8" s="249">
        <f t="shared" si="11"/>
        <v>0</v>
      </c>
      <c r="CN8" s="249">
        <f t="shared" si="11"/>
        <v>0</v>
      </c>
      <c r="CO8" s="249">
        <f t="shared" si="11"/>
        <v>0</v>
      </c>
      <c r="CP8" s="249">
        <f t="shared" si="11"/>
        <v>0</v>
      </c>
      <c r="CQ8" s="249">
        <f t="shared" si="11"/>
        <v>0</v>
      </c>
      <c r="CR8" s="249">
        <f t="shared" si="11"/>
        <v>0</v>
      </c>
      <c r="CS8" s="249">
        <f t="shared" si="11"/>
        <v>0</v>
      </c>
      <c r="CT8" s="249">
        <f t="shared" si="11"/>
        <v>0</v>
      </c>
      <c r="CU8" s="249">
        <f t="shared" si="11"/>
        <v>0</v>
      </c>
      <c r="CV8" s="249">
        <f t="shared" si="11"/>
        <v>0</v>
      </c>
      <c r="CW8" s="249">
        <f t="shared" si="11"/>
        <v>0</v>
      </c>
      <c r="CX8" s="249">
        <f t="shared" si="11"/>
        <v>0</v>
      </c>
      <c r="CY8" s="249">
        <f t="shared" si="11"/>
        <v>0</v>
      </c>
      <c r="CZ8" s="249">
        <f t="shared" si="11"/>
        <v>0</v>
      </c>
      <c r="DA8" s="249">
        <f t="shared" si="11"/>
        <v>0</v>
      </c>
      <c r="DB8" s="249">
        <f t="shared" si="11"/>
        <v>0</v>
      </c>
      <c r="DC8" s="249">
        <f t="shared" si="11"/>
        <v>0</v>
      </c>
      <c r="DD8" s="249">
        <f t="shared" si="11"/>
        <v>0</v>
      </c>
      <c r="DE8" s="249">
        <f t="shared" si="11"/>
        <v>0</v>
      </c>
      <c r="DF8" s="249">
        <f t="shared" si="11"/>
        <v>0</v>
      </c>
      <c r="DG8" s="249">
        <f t="shared" si="11"/>
        <v>0</v>
      </c>
      <c r="DH8" s="249">
        <f t="shared" si="11"/>
        <v>0</v>
      </c>
      <c r="DI8" s="249">
        <f t="shared" si="11"/>
        <v>0</v>
      </c>
      <c r="DJ8" s="249">
        <f t="shared" si="11"/>
        <v>0</v>
      </c>
      <c r="DK8" s="249">
        <f t="shared" si="11"/>
        <v>0</v>
      </c>
      <c r="DL8" s="249">
        <f t="shared" si="11"/>
        <v>0</v>
      </c>
      <c r="DM8" s="249">
        <f t="shared" si="11"/>
        <v>0</v>
      </c>
      <c r="DN8" s="249">
        <f t="shared" si="11"/>
        <v>0</v>
      </c>
      <c r="DO8" s="249">
        <f t="shared" si="11"/>
        <v>326</v>
      </c>
      <c r="DP8" s="249">
        <f t="shared" si="11"/>
        <v>0</v>
      </c>
      <c r="DQ8" s="249">
        <f t="shared" si="11"/>
        <v>0</v>
      </c>
      <c r="DR8" s="249">
        <f t="shared" si="11"/>
        <v>0</v>
      </c>
      <c r="DS8" s="249">
        <f t="shared" si="11"/>
        <v>0</v>
      </c>
      <c r="DT8" s="249">
        <f t="shared" si="11"/>
        <v>0</v>
      </c>
      <c r="DU8" s="249">
        <f t="shared" si="11"/>
        <v>0</v>
      </c>
      <c r="DV8" s="249">
        <f t="shared" si="11"/>
        <v>0</v>
      </c>
      <c r="DW8" s="249">
        <f t="shared" si="11"/>
        <v>0</v>
      </c>
      <c r="DX8" s="249">
        <f t="shared" si="11"/>
        <v>0</v>
      </c>
      <c r="DY8" s="249">
        <f t="shared" si="11"/>
        <v>0</v>
      </c>
      <c r="DZ8" s="249">
        <f t="shared" si="11"/>
        <v>0</v>
      </c>
      <c r="EA8" s="249">
        <f t="shared" si="11"/>
        <v>0</v>
      </c>
      <c r="EB8" s="249">
        <f t="shared" si="11"/>
        <v>0</v>
      </c>
      <c r="EC8" s="249">
        <f t="shared" si="11"/>
        <v>0</v>
      </c>
      <c r="ED8" s="249">
        <f t="shared" si="11"/>
        <v>0</v>
      </c>
      <c r="EE8" s="249">
        <f t="shared" si="11"/>
        <v>0</v>
      </c>
      <c r="EF8" s="249">
        <f t="shared" si="11"/>
        <v>903</v>
      </c>
      <c r="EG8" s="249">
        <f t="shared" si="11"/>
        <v>0</v>
      </c>
      <c r="EH8" s="249">
        <f t="shared" si="11"/>
        <v>0</v>
      </c>
      <c r="EI8" s="249">
        <f t="shared" si="11"/>
        <v>354</v>
      </c>
      <c r="EJ8" s="249">
        <f t="shared" si="11"/>
        <v>0</v>
      </c>
      <c r="EK8" s="249">
        <f t="shared" si="11"/>
        <v>0</v>
      </c>
      <c r="EL8" s="249">
        <f t="shared" si="11"/>
        <v>0</v>
      </c>
      <c r="EM8" s="249">
        <f t="shared" si="11"/>
        <v>0</v>
      </c>
      <c r="EN8" s="249">
        <f t="shared" si="11"/>
        <v>0</v>
      </c>
      <c r="EO8" s="249">
        <f t="shared" si="11"/>
        <v>0</v>
      </c>
      <c r="EP8" s="249">
        <f t="shared" si="11"/>
        <v>0</v>
      </c>
      <c r="EQ8" s="249">
        <f t="shared" ref="EQ8:HB8" si="12">EQ7-EQ6</f>
        <v>0</v>
      </c>
      <c r="ER8" s="249">
        <f t="shared" si="12"/>
        <v>0</v>
      </c>
      <c r="ES8" s="249">
        <f t="shared" si="12"/>
        <v>0</v>
      </c>
      <c r="ET8" s="249">
        <f t="shared" si="12"/>
        <v>0</v>
      </c>
      <c r="EU8" s="249">
        <f t="shared" si="12"/>
        <v>0</v>
      </c>
      <c r="EV8" s="249">
        <f t="shared" si="12"/>
        <v>-571</v>
      </c>
      <c r="EW8" s="249">
        <f t="shared" si="12"/>
        <v>0</v>
      </c>
      <c r="EX8" s="249">
        <f t="shared" si="12"/>
        <v>0</v>
      </c>
      <c r="EY8" s="249">
        <f t="shared" si="12"/>
        <v>0</v>
      </c>
      <c r="EZ8" s="249">
        <f t="shared" si="12"/>
        <v>0</v>
      </c>
      <c r="FA8" s="249">
        <f t="shared" si="12"/>
        <v>0</v>
      </c>
      <c r="FB8" s="249">
        <f t="shared" si="12"/>
        <v>0</v>
      </c>
      <c r="FC8" s="249">
        <f t="shared" si="12"/>
        <v>0</v>
      </c>
      <c r="FD8" s="249">
        <f t="shared" si="12"/>
        <v>0</v>
      </c>
      <c r="FE8" s="249">
        <f t="shared" si="12"/>
        <v>0</v>
      </c>
      <c r="FF8" s="249">
        <f t="shared" si="12"/>
        <v>0</v>
      </c>
      <c r="FG8" s="249">
        <f t="shared" si="12"/>
        <v>0</v>
      </c>
      <c r="FH8" s="249">
        <f t="shared" si="12"/>
        <v>-192</v>
      </c>
      <c r="FI8" s="249">
        <f t="shared" si="12"/>
        <v>0</v>
      </c>
      <c r="FJ8" s="249">
        <f t="shared" si="12"/>
        <v>192</v>
      </c>
      <c r="FK8" s="249">
        <f t="shared" si="12"/>
        <v>0</v>
      </c>
      <c r="FL8" s="249">
        <f t="shared" si="12"/>
        <v>0</v>
      </c>
      <c r="FM8" s="249">
        <f t="shared" si="12"/>
        <v>0</v>
      </c>
      <c r="FN8" s="249">
        <f t="shared" si="12"/>
        <v>0</v>
      </c>
      <c r="FO8" s="249">
        <f t="shared" si="12"/>
        <v>3</v>
      </c>
      <c r="FP8" s="249">
        <f t="shared" si="12"/>
        <v>0</v>
      </c>
      <c r="FQ8" s="249">
        <f t="shared" si="12"/>
        <v>0</v>
      </c>
      <c r="FR8" s="249">
        <f t="shared" si="12"/>
        <v>0</v>
      </c>
      <c r="FS8" s="249">
        <f t="shared" si="12"/>
        <v>0</v>
      </c>
      <c r="FT8" s="249">
        <f t="shared" si="12"/>
        <v>0</v>
      </c>
      <c r="FU8" s="249">
        <f t="shared" si="12"/>
        <v>0</v>
      </c>
      <c r="FV8" s="249">
        <f t="shared" si="12"/>
        <v>-80</v>
      </c>
      <c r="FW8" s="249">
        <f t="shared" si="12"/>
        <v>446</v>
      </c>
      <c r="FX8" s="249">
        <f t="shared" si="12"/>
        <v>0</v>
      </c>
      <c r="FY8" s="249">
        <f t="shared" si="12"/>
        <v>302</v>
      </c>
      <c r="FZ8" s="249">
        <f t="shared" si="12"/>
        <v>0</v>
      </c>
      <c r="GA8" s="249">
        <f t="shared" si="12"/>
        <v>0</v>
      </c>
      <c r="GB8" s="249">
        <f t="shared" si="12"/>
        <v>0</v>
      </c>
      <c r="GC8" s="249">
        <f t="shared" si="12"/>
        <v>0</v>
      </c>
      <c r="GD8" s="249">
        <f t="shared" si="12"/>
        <v>0</v>
      </c>
      <c r="GE8" s="249">
        <f t="shared" si="12"/>
        <v>0</v>
      </c>
      <c r="GF8" s="249">
        <f t="shared" si="12"/>
        <v>550</v>
      </c>
      <c r="GG8" s="249">
        <f t="shared" si="12"/>
        <v>0</v>
      </c>
      <c r="GH8" s="249">
        <f t="shared" si="12"/>
        <v>0</v>
      </c>
      <c r="GI8" s="249">
        <f t="shared" si="12"/>
        <v>0</v>
      </c>
      <c r="GJ8" s="249">
        <f t="shared" si="12"/>
        <v>0</v>
      </c>
      <c r="GK8" s="249">
        <f t="shared" si="12"/>
        <v>0</v>
      </c>
      <c r="GL8" s="249">
        <f t="shared" si="12"/>
        <v>0</v>
      </c>
      <c r="GM8" s="249">
        <f t="shared" si="12"/>
        <v>0</v>
      </c>
      <c r="GN8" s="249">
        <f t="shared" si="12"/>
        <v>0</v>
      </c>
      <c r="GO8" s="249">
        <f t="shared" si="12"/>
        <v>0</v>
      </c>
      <c r="GP8" s="249">
        <f t="shared" si="12"/>
        <v>0</v>
      </c>
      <c r="GQ8" s="249">
        <f t="shared" si="12"/>
        <v>0</v>
      </c>
      <c r="GR8" s="249">
        <f t="shared" si="12"/>
        <v>370</v>
      </c>
      <c r="GS8" s="249">
        <f t="shared" si="12"/>
        <v>0</v>
      </c>
      <c r="GT8" s="249">
        <f t="shared" si="12"/>
        <v>0</v>
      </c>
      <c r="GU8" s="249">
        <f t="shared" si="12"/>
        <v>0</v>
      </c>
      <c r="GV8" s="249">
        <f t="shared" si="12"/>
        <v>0</v>
      </c>
      <c r="GW8" s="249">
        <f t="shared" si="12"/>
        <v>0</v>
      </c>
      <c r="GX8" s="249">
        <f t="shared" si="12"/>
        <v>0</v>
      </c>
      <c r="GY8" s="249">
        <f t="shared" si="12"/>
        <v>0</v>
      </c>
      <c r="GZ8" s="249">
        <f t="shared" si="12"/>
        <v>0</v>
      </c>
      <c r="HA8" s="249">
        <f t="shared" si="12"/>
        <v>0</v>
      </c>
      <c r="HB8" s="249">
        <f t="shared" si="12"/>
        <v>0</v>
      </c>
      <c r="HC8" s="249">
        <f t="shared" ref="HC8:JN8" si="13">HC7-HC6</f>
        <v>0</v>
      </c>
      <c r="HD8" s="249">
        <f t="shared" si="13"/>
        <v>0</v>
      </c>
      <c r="HE8" s="249">
        <f t="shared" si="13"/>
        <v>0</v>
      </c>
      <c r="HF8" s="249">
        <f t="shared" si="13"/>
        <v>0</v>
      </c>
      <c r="HG8" s="249">
        <f t="shared" si="13"/>
        <v>-743</v>
      </c>
      <c r="HH8" s="249">
        <f t="shared" si="13"/>
        <v>0</v>
      </c>
      <c r="HI8" s="249">
        <f t="shared" si="13"/>
        <v>-128</v>
      </c>
      <c r="HJ8" s="249">
        <f t="shared" si="13"/>
        <v>0</v>
      </c>
      <c r="HK8" s="249">
        <f t="shared" si="13"/>
        <v>0</v>
      </c>
      <c r="HL8" s="249">
        <f t="shared" si="13"/>
        <v>-290</v>
      </c>
      <c r="HM8" s="249">
        <f t="shared" si="13"/>
        <v>0</v>
      </c>
      <c r="HN8" s="249">
        <f t="shared" si="13"/>
        <v>0</v>
      </c>
      <c r="HO8" s="249">
        <f t="shared" si="13"/>
        <v>0</v>
      </c>
      <c r="HP8" s="249">
        <f t="shared" si="13"/>
        <v>-154</v>
      </c>
      <c r="HQ8" s="249">
        <f t="shared" si="13"/>
        <v>0</v>
      </c>
      <c r="HR8" s="249">
        <f t="shared" si="13"/>
        <v>0</v>
      </c>
      <c r="HS8" s="249">
        <f t="shared" si="13"/>
        <v>154</v>
      </c>
      <c r="HT8" s="249">
        <f t="shared" si="13"/>
        <v>0</v>
      </c>
      <c r="HU8" s="249">
        <f t="shared" si="13"/>
        <v>0</v>
      </c>
      <c r="HV8" s="249">
        <f t="shared" si="13"/>
        <v>0</v>
      </c>
      <c r="HW8" s="249">
        <f t="shared" si="13"/>
        <v>0</v>
      </c>
      <c r="HX8" s="249">
        <f t="shared" si="13"/>
        <v>0</v>
      </c>
      <c r="HY8" s="249">
        <f t="shared" si="13"/>
        <v>0</v>
      </c>
      <c r="HZ8" s="249">
        <f t="shared" si="13"/>
        <v>0</v>
      </c>
      <c r="IA8" s="249">
        <f t="shared" si="13"/>
        <v>0</v>
      </c>
      <c r="IB8" s="249">
        <f t="shared" si="13"/>
        <v>0</v>
      </c>
      <c r="IC8" s="249">
        <f t="shared" si="13"/>
        <v>0</v>
      </c>
      <c r="ID8" s="249">
        <f t="shared" si="13"/>
        <v>0</v>
      </c>
      <c r="IE8" s="249">
        <f t="shared" si="13"/>
        <v>0</v>
      </c>
      <c r="IF8" s="249">
        <f t="shared" si="13"/>
        <v>0</v>
      </c>
      <c r="IG8" s="249">
        <f t="shared" si="13"/>
        <v>0</v>
      </c>
      <c r="IH8" s="249">
        <f t="shared" si="13"/>
        <v>0</v>
      </c>
      <c r="II8" s="249">
        <f t="shared" si="13"/>
        <v>0</v>
      </c>
      <c r="IJ8" s="249">
        <f t="shared" si="13"/>
        <v>0</v>
      </c>
      <c r="IK8" s="249">
        <f t="shared" si="13"/>
        <v>0</v>
      </c>
      <c r="IL8" s="249">
        <f t="shared" si="13"/>
        <v>0</v>
      </c>
      <c r="IM8" s="249">
        <f t="shared" si="13"/>
        <v>0</v>
      </c>
      <c r="IN8" s="249">
        <f t="shared" si="13"/>
        <v>0</v>
      </c>
      <c r="IO8" s="249">
        <f t="shared" si="13"/>
        <v>0</v>
      </c>
      <c r="IP8" s="249">
        <f t="shared" si="13"/>
        <v>0</v>
      </c>
      <c r="IQ8" s="249">
        <f t="shared" si="13"/>
        <v>0</v>
      </c>
      <c r="IR8" s="249">
        <f t="shared" si="13"/>
        <v>-528</v>
      </c>
      <c r="IS8" s="249">
        <f t="shared" si="13"/>
        <v>0</v>
      </c>
      <c r="IT8" s="249">
        <f t="shared" si="13"/>
        <v>0</v>
      </c>
      <c r="IU8" s="249">
        <f t="shared" si="13"/>
        <v>-528</v>
      </c>
      <c r="IV8" s="249">
        <f t="shared" si="13"/>
        <v>-1155</v>
      </c>
      <c r="IW8" s="249">
        <f t="shared" si="13"/>
        <v>-1217</v>
      </c>
      <c r="IX8" s="249">
        <f t="shared" si="13"/>
        <v>-408</v>
      </c>
      <c r="IY8" s="249">
        <f t="shared" si="13"/>
        <v>1200</v>
      </c>
      <c r="IZ8" s="249">
        <f t="shared" si="13"/>
        <v>0</v>
      </c>
      <c r="JA8" s="249">
        <f t="shared" si="13"/>
        <v>0</v>
      </c>
      <c r="JB8" s="249">
        <f t="shared" si="13"/>
        <v>0</v>
      </c>
      <c r="JC8" s="249">
        <f t="shared" si="13"/>
        <v>0</v>
      </c>
      <c r="JD8" s="249">
        <f t="shared" si="13"/>
        <v>-654</v>
      </c>
      <c r="JE8" s="249">
        <f t="shared" si="13"/>
        <v>-468</v>
      </c>
      <c r="JF8" s="249">
        <f t="shared" si="13"/>
        <v>0</v>
      </c>
      <c r="JG8" s="249">
        <f t="shared" si="13"/>
        <v>0</v>
      </c>
      <c r="JH8" s="249">
        <f t="shared" si="13"/>
        <v>0</v>
      </c>
      <c r="JI8" s="249">
        <f t="shared" si="13"/>
        <v>-1197</v>
      </c>
      <c r="JJ8" s="249">
        <f t="shared" si="13"/>
        <v>-471</v>
      </c>
      <c r="JK8" s="249">
        <f t="shared" si="13"/>
        <v>0</v>
      </c>
      <c r="JL8" s="249">
        <f t="shared" si="13"/>
        <v>20</v>
      </c>
      <c r="JM8" s="249">
        <f t="shared" si="13"/>
        <v>0</v>
      </c>
      <c r="JN8" s="249">
        <f t="shared" si="13"/>
        <v>0</v>
      </c>
      <c r="JO8" s="249">
        <f t="shared" ref="JO8:LZ8" si="14">JO7-JO6</f>
        <v>0</v>
      </c>
      <c r="JP8" s="249">
        <f t="shared" si="14"/>
        <v>0</v>
      </c>
      <c r="JQ8" s="249">
        <f t="shared" si="14"/>
        <v>252</v>
      </c>
      <c r="JR8" s="249">
        <f t="shared" si="14"/>
        <v>0</v>
      </c>
      <c r="JS8" s="249">
        <f t="shared" si="14"/>
        <v>0</v>
      </c>
      <c r="JT8" s="249">
        <f t="shared" si="14"/>
        <v>0</v>
      </c>
      <c r="JU8" s="249">
        <f t="shared" si="14"/>
        <v>0</v>
      </c>
      <c r="JV8" s="249">
        <f t="shared" si="14"/>
        <v>0</v>
      </c>
      <c r="JW8" s="249">
        <f t="shared" si="14"/>
        <v>0</v>
      </c>
      <c r="JX8" s="249">
        <f t="shared" si="14"/>
        <v>0</v>
      </c>
      <c r="JY8" s="249">
        <f t="shared" si="14"/>
        <v>0</v>
      </c>
      <c r="JZ8" s="249">
        <f t="shared" si="14"/>
        <v>0</v>
      </c>
      <c r="KA8" s="249">
        <f t="shared" si="14"/>
        <v>0</v>
      </c>
      <c r="KB8" s="249">
        <f t="shared" si="14"/>
        <v>0</v>
      </c>
      <c r="KC8" s="249">
        <f t="shared" si="14"/>
        <v>0</v>
      </c>
      <c r="KD8" s="249">
        <f t="shared" si="14"/>
        <v>925</v>
      </c>
      <c r="KE8" s="249">
        <f t="shared" si="14"/>
        <v>0</v>
      </c>
      <c r="KF8" s="249">
        <f t="shared" si="14"/>
        <v>0</v>
      </c>
      <c r="KG8" s="249">
        <f t="shared" si="14"/>
        <v>0</v>
      </c>
      <c r="KH8" s="249" t="e">
        <f t="shared" si="14"/>
        <v>#VALUE!</v>
      </c>
      <c r="KI8" s="249">
        <f t="shared" si="14"/>
        <v>0</v>
      </c>
      <c r="KJ8" s="249">
        <f t="shared" si="14"/>
        <v>0</v>
      </c>
      <c r="KK8" s="249">
        <f t="shared" si="14"/>
        <v>0</v>
      </c>
      <c r="KL8" s="249">
        <f t="shared" si="14"/>
        <v>0</v>
      </c>
      <c r="KM8" s="249">
        <f t="shared" si="14"/>
        <v>0</v>
      </c>
      <c r="KN8" s="249">
        <f t="shared" si="14"/>
        <v>0</v>
      </c>
      <c r="KO8" s="249">
        <f t="shared" si="14"/>
        <v>0</v>
      </c>
      <c r="KP8" s="249">
        <f t="shared" si="14"/>
        <v>0</v>
      </c>
      <c r="KQ8" s="249">
        <f t="shared" si="14"/>
        <v>0</v>
      </c>
      <c r="KR8" s="249">
        <f t="shared" si="14"/>
        <v>0</v>
      </c>
      <c r="KS8" s="249">
        <f t="shared" si="14"/>
        <v>1750</v>
      </c>
      <c r="KT8" s="249">
        <f t="shared" si="14"/>
        <v>0</v>
      </c>
      <c r="KU8" s="249">
        <f t="shared" si="14"/>
        <v>0</v>
      </c>
      <c r="KV8" s="249">
        <f t="shared" si="14"/>
        <v>0</v>
      </c>
      <c r="KW8" s="249">
        <f t="shared" si="14"/>
        <v>0</v>
      </c>
      <c r="KX8" s="249">
        <f t="shared" si="14"/>
        <v>0</v>
      </c>
      <c r="KY8" s="249">
        <f t="shared" si="14"/>
        <v>0</v>
      </c>
      <c r="KZ8" s="249">
        <f t="shared" si="14"/>
        <v>0</v>
      </c>
      <c r="LA8" s="249">
        <f t="shared" si="14"/>
        <v>0</v>
      </c>
      <c r="LB8" s="249">
        <f t="shared" si="14"/>
        <v>0</v>
      </c>
      <c r="LC8" s="249">
        <f t="shared" si="14"/>
        <v>0</v>
      </c>
      <c r="LD8" s="249">
        <f t="shared" si="14"/>
        <v>0</v>
      </c>
      <c r="LE8" s="249">
        <f t="shared" si="14"/>
        <v>0</v>
      </c>
      <c r="LF8" s="249">
        <f t="shared" si="14"/>
        <v>0</v>
      </c>
      <c r="LG8" s="249">
        <f t="shared" si="14"/>
        <v>0</v>
      </c>
      <c r="LH8" s="249">
        <f t="shared" si="14"/>
        <v>0</v>
      </c>
      <c r="LI8" s="249">
        <f t="shared" si="14"/>
        <v>0</v>
      </c>
      <c r="LJ8" s="249">
        <f t="shared" si="14"/>
        <v>0</v>
      </c>
      <c r="LK8" s="249">
        <f t="shared" si="14"/>
        <v>0</v>
      </c>
      <c r="LL8" s="249">
        <f t="shared" si="14"/>
        <v>0</v>
      </c>
      <c r="LM8" s="249">
        <f t="shared" si="14"/>
        <v>1600</v>
      </c>
      <c r="LN8" s="249">
        <f t="shared" si="14"/>
        <v>0</v>
      </c>
      <c r="LO8" s="249">
        <f t="shared" si="14"/>
        <v>0</v>
      </c>
      <c r="LP8" s="249">
        <f t="shared" si="14"/>
        <v>0</v>
      </c>
      <c r="LQ8" s="249">
        <f t="shared" si="14"/>
        <v>0</v>
      </c>
      <c r="LR8" s="249">
        <f t="shared" si="14"/>
        <v>0</v>
      </c>
      <c r="LS8" s="249">
        <f t="shared" si="14"/>
        <v>0</v>
      </c>
      <c r="LT8" s="249">
        <f t="shared" si="14"/>
        <v>0</v>
      </c>
      <c r="LU8" s="249">
        <f t="shared" si="14"/>
        <v>0</v>
      </c>
      <c r="LV8" s="249">
        <f t="shared" si="14"/>
        <v>0</v>
      </c>
      <c r="LW8" s="249">
        <f t="shared" si="14"/>
        <v>0</v>
      </c>
      <c r="LX8" s="249">
        <f t="shared" si="14"/>
        <v>-83</v>
      </c>
      <c r="LY8" s="249">
        <f t="shared" si="14"/>
        <v>0</v>
      </c>
      <c r="LZ8" s="249">
        <f t="shared" si="14"/>
        <v>0</v>
      </c>
      <c r="MA8" s="249">
        <f t="shared" ref="MA8:NA8" si="15">MA7-MA6</f>
        <v>0</v>
      </c>
      <c r="MB8" s="249">
        <f t="shared" si="15"/>
        <v>0</v>
      </c>
      <c r="MC8" s="249">
        <f t="shared" si="15"/>
        <v>0</v>
      </c>
      <c r="MD8" s="249">
        <f t="shared" si="15"/>
        <v>0</v>
      </c>
      <c r="ME8" s="249">
        <f t="shared" si="15"/>
        <v>0</v>
      </c>
      <c r="MF8" s="249">
        <f t="shared" si="15"/>
        <v>0</v>
      </c>
      <c r="MG8" s="249">
        <f t="shared" si="15"/>
        <v>0</v>
      </c>
      <c r="MH8" s="249">
        <f t="shared" si="15"/>
        <v>1400</v>
      </c>
      <c r="MI8" s="249">
        <f t="shared" si="15"/>
        <v>2100</v>
      </c>
      <c r="MJ8" s="249">
        <f t="shared" si="15"/>
        <v>900</v>
      </c>
      <c r="MK8" s="249">
        <f t="shared" si="15"/>
        <v>0</v>
      </c>
      <c r="ML8" s="249">
        <f t="shared" si="15"/>
        <v>660</v>
      </c>
      <c r="MM8" s="249">
        <f t="shared" si="15"/>
        <v>0</v>
      </c>
      <c r="MN8" s="249">
        <f t="shared" si="15"/>
        <v>0</v>
      </c>
      <c r="MO8" s="249">
        <f t="shared" si="15"/>
        <v>0</v>
      </c>
      <c r="MP8" s="249">
        <f t="shared" si="15"/>
        <v>804</v>
      </c>
      <c r="MQ8" s="249">
        <f t="shared" si="15"/>
        <v>0</v>
      </c>
      <c r="MR8" s="249">
        <f t="shared" si="15"/>
        <v>-647</v>
      </c>
      <c r="MS8" s="249">
        <f t="shared" si="15"/>
        <v>-713</v>
      </c>
      <c r="MT8" s="249">
        <f t="shared" si="15"/>
        <v>707</v>
      </c>
      <c r="MU8" s="249">
        <f t="shared" si="15"/>
        <v>0</v>
      </c>
      <c r="MV8" s="249">
        <f t="shared" si="15"/>
        <v>0</v>
      </c>
      <c r="MW8" s="249">
        <f t="shared" si="15"/>
        <v>-589</v>
      </c>
      <c r="MX8" s="249">
        <f t="shared" si="15"/>
        <v>-86</v>
      </c>
      <c r="MY8" s="249">
        <f t="shared" si="15"/>
        <v>0</v>
      </c>
      <c r="MZ8" s="249">
        <f t="shared" si="15"/>
        <v>0</v>
      </c>
      <c r="NA8" s="249">
        <f t="shared" si="15"/>
        <v>0</v>
      </c>
    </row>
    <row r="9" spans="1:15726" s="81" customFormat="1" ht="14.25" customHeight="1">
      <c r="A9" s="80" t="s">
        <v>2023</v>
      </c>
      <c r="B9" s="79">
        <f>'Inbound SOS &amp; EOD'!B70</f>
        <v>1296</v>
      </c>
      <c r="C9" s="79">
        <f>'Inbound SOS &amp; EOD'!C70</f>
        <v>2068</v>
      </c>
      <c r="D9" s="79">
        <f>'Inbound SOS &amp; EOD'!D70</f>
        <v>193</v>
      </c>
      <c r="E9" s="79">
        <f>'Inbound SOS &amp; EOD'!E70</f>
        <v>849</v>
      </c>
      <c r="F9" s="79">
        <f>'Inbound SOS &amp; EOD'!F70</f>
        <v>593</v>
      </c>
      <c r="G9" s="79">
        <f>'Inbound SOS &amp; EOD'!G70</f>
        <v>376</v>
      </c>
      <c r="H9" s="79">
        <f>'Inbound SOS &amp; EOD'!H70</f>
        <v>133</v>
      </c>
      <c r="I9" s="79">
        <f>'Inbound SOS &amp; EOD'!I70</f>
        <v>0</v>
      </c>
      <c r="J9" s="79">
        <f>'Inbound SOS &amp; EOD'!J70</f>
        <v>1035</v>
      </c>
      <c r="K9" s="79">
        <f>'Inbound SOS &amp; EOD'!K70</f>
        <v>364</v>
      </c>
      <c r="L9" s="79">
        <f>'Inbound SOS &amp; EOD'!L70</f>
        <v>620</v>
      </c>
      <c r="M9" s="79">
        <f>'Inbound SOS &amp; EOD'!M70</f>
        <v>321</v>
      </c>
      <c r="N9" s="79">
        <f>'Inbound SOS &amp; EOD'!N70</f>
        <v>542</v>
      </c>
      <c r="O9" s="79">
        <f>'Inbound SOS &amp; EOD'!O70</f>
        <v>367</v>
      </c>
      <c r="P9" s="79">
        <f>'Inbound SOS &amp; EOD'!P70</f>
        <v>102</v>
      </c>
      <c r="Q9" s="79">
        <f>'Inbound SOS &amp; EOD'!Q70</f>
        <v>562</v>
      </c>
      <c r="R9" s="79">
        <f>'Inbound SOS &amp; EOD'!R70</f>
        <v>344</v>
      </c>
      <c r="S9" s="79">
        <f>'Inbound SOS &amp; EOD'!S70</f>
        <v>0</v>
      </c>
      <c r="T9" s="79">
        <f>'Inbound SOS &amp; EOD'!T70</f>
        <v>542</v>
      </c>
      <c r="U9" s="79">
        <f>'Inbound SOS &amp; EOD'!U70</f>
        <v>259</v>
      </c>
      <c r="V9" s="79">
        <f>'Inbound SOS &amp; EOD'!V70</f>
        <v>451</v>
      </c>
      <c r="W9" s="79">
        <f>'Inbound SOS &amp; EOD'!W70</f>
        <v>104</v>
      </c>
      <c r="X9" s="79">
        <f>'Inbound SOS &amp; EOD'!X70</f>
        <v>685</v>
      </c>
      <c r="Y9" s="79">
        <f>'Inbound SOS &amp; EOD'!Y70</f>
        <v>683</v>
      </c>
      <c r="Z9" s="79">
        <f>'Inbound SOS &amp; EOD'!Z70</f>
        <v>47</v>
      </c>
      <c r="AA9" s="79">
        <f>'Inbound SOS &amp; EOD'!AA70</f>
        <v>108</v>
      </c>
      <c r="AB9" s="79">
        <f>'Inbound SOS &amp; EOD'!AB70</f>
        <v>0</v>
      </c>
      <c r="AC9" s="79">
        <f>'Inbound SOS &amp; EOD'!AC70</f>
        <v>441</v>
      </c>
      <c r="AD9" s="79">
        <f>'Inbound SOS &amp; EOD'!AD70</f>
        <v>190</v>
      </c>
      <c r="AE9" s="79">
        <f>'Inbound SOS &amp; EOD'!AE70</f>
        <v>20</v>
      </c>
      <c r="AF9" s="79">
        <f>'Inbound SOS &amp; EOD'!AF70</f>
        <v>245</v>
      </c>
      <c r="AG9" s="79">
        <f>'Inbound SOS &amp; EOD'!AG70</f>
        <v>307</v>
      </c>
      <c r="AH9" s="79">
        <f>'Inbound SOS &amp; EOD'!AH70</f>
        <v>0</v>
      </c>
      <c r="AI9" s="79">
        <f>'Inbound SOS &amp; EOD'!AI70</f>
        <v>406</v>
      </c>
      <c r="AJ9" s="79">
        <f>'Inbound SOS &amp; EOD'!AJ70</f>
        <v>155</v>
      </c>
      <c r="AK9" s="79">
        <f>'Inbound SOS &amp; EOD'!AK70</f>
        <v>26</v>
      </c>
      <c r="AL9" s="79">
        <f>'Inbound SOS &amp; EOD'!AL70</f>
        <v>15</v>
      </c>
      <c r="AM9" s="79">
        <f>'Inbound SOS &amp; EOD'!AM70</f>
        <v>511</v>
      </c>
      <c r="AN9" s="79">
        <f>'Inbound SOS &amp; EOD'!AN70</f>
        <v>618</v>
      </c>
      <c r="AO9" s="79">
        <f>'Inbound SOS &amp; EOD'!AO70</f>
        <v>327</v>
      </c>
      <c r="AP9" s="79">
        <f>'Inbound SOS &amp; EOD'!AP70</f>
        <v>106</v>
      </c>
      <c r="AQ9" s="79">
        <f>'Inbound SOS &amp; EOD'!AQ70</f>
        <v>161</v>
      </c>
      <c r="AR9" s="79">
        <f>'Inbound SOS &amp; EOD'!AR70</f>
        <v>78</v>
      </c>
      <c r="AS9" s="79">
        <f>'Inbound SOS &amp; EOD'!AS70</f>
        <v>117</v>
      </c>
      <c r="AT9" s="79">
        <f>'Inbound SOS &amp; EOD'!AT70</f>
        <v>602</v>
      </c>
      <c r="AU9" s="79">
        <f>'Inbound SOS &amp; EOD'!AU70</f>
        <v>462</v>
      </c>
      <c r="AV9" s="79">
        <f>'Inbound SOS &amp; EOD'!AV70</f>
        <v>229</v>
      </c>
      <c r="AW9" s="79">
        <f>'Inbound SOS &amp; EOD'!AW70</f>
        <v>0</v>
      </c>
      <c r="AX9" s="79">
        <f>'Inbound SOS &amp; EOD'!AX69</f>
        <v>0</v>
      </c>
      <c r="AY9" s="79">
        <f>'Inbound SOS &amp; EOD'!AY70</f>
        <v>368</v>
      </c>
      <c r="AZ9" s="79">
        <f>'Inbound SOS &amp; EOD'!AZ70</f>
        <v>255</v>
      </c>
      <c r="BA9" s="79">
        <f>'Inbound SOS &amp; EOD'!BA70</f>
        <v>181</v>
      </c>
      <c r="BB9" s="79">
        <f>'Inbound SOS &amp; EOD'!BB70</f>
        <v>182</v>
      </c>
      <c r="BC9" s="79">
        <f>'Inbound SOS &amp; EOD'!BC70</f>
        <v>0</v>
      </c>
      <c r="BD9" s="79">
        <f>'Inbound SOS &amp; EOD'!BD70</f>
        <v>282</v>
      </c>
      <c r="BE9" s="79">
        <f>'Inbound SOS &amp; EOD'!BE70</f>
        <v>312</v>
      </c>
      <c r="BF9" s="79">
        <f>'Inbound SOS &amp; EOD'!BF70</f>
        <v>604</v>
      </c>
      <c r="BG9" s="79">
        <f>'Inbound SOS &amp; EOD'!BG70</f>
        <v>433</v>
      </c>
      <c r="BH9" s="79">
        <f>'Inbound SOS &amp; EOD'!BH70</f>
        <v>360</v>
      </c>
      <c r="BI9" s="79">
        <f>'Inbound SOS &amp; EOD'!BI70</f>
        <v>355</v>
      </c>
      <c r="BJ9" s="79">
        <f>'Inbound SOS &amp; EOD'!BJ70</f>
        <v>328</v>
      </c>
      <c r="BK9" s="79">
        <f>'Inbound SOS &amp; EOD'!BK70</f>
        <v>144</v>
      </c>
      <c r="BL9" s="79">
        <f>'Inbound SOS &amp; EOD'!BL70</f>
        <v>0</v>
      </c>
      <c r="BM9" s="79">
        <f>'Inbound SOS &amp; EOD'!BM70</f>
        <v>335</v>
      </c>
      <c r="BN9" s="79">
        <f>'Inbound SOS &amp; EOD'!BN70</f>
        <v>1374</v>
      </c>
      <c r="BO9" s="79">
        <f>'Inbound SOS &amp; EOD'!BO70</f>
        <v>516</v>
      </c>
      <c r="BP9" s="79">
        <f>'Inbound SOS &amp; EOD'!BP70</f>
        <v>556</v>
      </c>
      <c r="BQ9" s="79">
        <f>'Inbound SOS &amp; EOD'!BQ70</f>
        <v>311</v>
      </c>
      <c r="BR9" s="79">
        <f>'Inbound SOS &amp; EOD'!BR70</f>
        <v>405</v>
      </c>
      <c r="BS9" s="79">
        <f>'Inbound SOS &amp; EOD'!BS70</f>
        <v>46</v>
      </c>
      <c r="BT9" s="79">
        <f>'Inbound SOS &amp; EOD'!BT70</f>
        <v>451</v>
      </c>
      <c r="BU9" s="79">
        <f>'Inbound SOS &amp; EOD'!BU70</f>
        <v>1323</v>
      </c>
      <c r="BV9" s="79">
        <f>'Inbound SOS &amp; EOD'!BV70</f>
        <v>583</v>
      </c>
      <c r="BW9" s="79">
        <f>'Inbound SOS &amp; EOD'!BW70</f>
        <v>582</v>
      </c>
      <c r="BX9" s="79">
        <f>'Inbound SOS &amp; EOD'!BX70</f>
        <v>261</v>
      </c>
      <c r="BY9" s="79">
        <f>'Inbound SOS &amp; EOD'!BY70</f>
        <v>575</v>
      </c>
      <c r="BZ9" s="79">
        <f>'Inbound SOS &amp; EOD'!BZ70</f>
        <v>366</v>
      </c>
      <c r="CA9" s="79">
        <f>'Inbound SOS &amp; EOD'!CA70</f>
        <v>0</v>
      </c>
      <c r="CB9" s="79">
        <f>'Inbound SOS &amp; EOD'!CB70</f>
        <v>731</v>
      </c>
      <c r="CC9" s="79">
        <f>'Inbound SOS &amp; EOD'!CC70</f>
        <v>636</v>
      </c>
      <c r="CD9" s="79">
        <f>'Inbound SOS &amp; EOD'!CD70</f>
        <v>592</v>
      </c>
      <c r="CE9" s="79">
        <f>'Inbound SOS &amp; EOD'!CE70</f>
        <v>368</v>
      </c>
      <c r="CF9" s="79">
        <f>'Inbound SOS &amp; EOD'!CF70</f>
        <v>0</v>
      </c>
      <c r="CG9" s="79">
        <f>'Inbound SOS &amp; EOD'!CG70</f>
        <v>0</v>
      </c>
      <c r="CH9" s="79">
        <f>'Inbound SOS &amp; EOD'!CH70</f>
        <v>0</v>
      </c>
      <c r="CI9" s="79">
        <f>'Inbound SOS &amp; EOD'!CI70</f>
        <v>538</v>
      </c>
      <c r="CJ9" s="79">
        <f>'Inbound SOS &amp; EOD'!CJ70</f>
        <v>741</v>
      </c>
      <c r="CK9" s="79">
        <f>'Inbound SOS &amp; EOD'!CK70</f>
        <v>1026</v>
      </c>
      <c r="CL9" s="79">
        <f>'Inbound SOS &amp; EOD'!CL70</f>
        <v>653</v>
      </c>
      <c r="CM9" s="79">
        <f>'Inbound SOS &amp; EOD'!CM70</f>
        <v>832</v>
      </c>
      <c r="CN9" s="79">
        <f>'Inbound SOS &amp; EOD'!CN70</f>
        <v>0</v>
      </c>
      <c r="CO9" s="79">
        <f>'Inbound SOS &amp; EOD'!CO70</f>
        <v>0</v>
      </c>
      <c r="CP9" s="79">
        <f>'Inbound SOS &amp; EOD'!CP70</f>
        <v>611</v>
      </c>
      <c r="CQ9" s="79">
        <f>'Inbound SOS &amp; EOD'!CQ70</f>
        <v>318</v>
      </c>
      <c r="CR9" s="79">
        <f>'Inbound SOS &amp; EOD'!CR70</f>
        <v>497</v>
      </c>
      <c r="CS9" s="79">
        <f>'Inbound SOS &amp; EOD'!CS70</f>
        <v>630</v>
      </c>
      <c r="CT9" s="79">
        <f>'Inbound SOS &amp; EOD'!CT70</f>
        <v>0</v>
      </c>
      <c r="CU9" s="79">
        <f>'Inbound SOS &amp; EOD'!CU70</f>
        <v>0</v>
      </c>
      <c r="CV9" s="79">
        <f>'Inbound SOS &amp; EOD'!CV70</f>
        <v>0</v>
      </c>
      <c r="CW9" s="79">
        <f>'Inbound SOS &amp; EOD'!CW70</f>
        <v>729</v>
      </c>
      <c r="CX9" s="79">
        <f>'Inbound SOS &amp; EOD'!CX70</f>
        <v>820</v>
      </c>
      <c r="CY9" s="79">
        <f>'Inbound SOS &amp; EOD'!CY70</f>
        <v>702</v>
      </c>
      <c r="CZ9" s="79">
        <f>'Inbound SOS &amp; EOD'!CZ70</f>
        <v>807</v>
      </c>
      <c r="DA9" s="79">
        <f>'Inbound SOS &amp; EOD'!DA70</f>
        <v>673</v>
      </c>
      <c r="DB9" s="79">
        <f>'Inbound SOS &amp; EOD'!DB70</f>
        <v>0</v>
      </c>
      <c r="DC9" s="79">
        <f>'Inbound SOS &amp; EOD'!DC70</f>
        <v>333</v>
      </c>
      <c r="DD9" s="79">
        <f>'Inbound SOS &amp; EOD'!DD70</f>
        <v>1237</v>
      </c>
      <c r="DE9" s="79">
        <f>'Inbound SOS &amp; EOD'!DE70</f>
        <v>653</v>
      </c>
      <c r="DF9" s="79">
        <f>'Inbound SOS &amp; EOD'!DF70</f>
        <v>631</v>
      </c>
      <c r="DG9" s="79">
        <f>'Inbound SOS &amp; EOD'!DG70</f>
        <v>640</v>
      </c>
      <c r="DH9" s="79">
        <f>'Inbound SOS &amp; EOD'!DH70</f>
        <v>198</v>
      </c>
      <c r="DI9" s="79">
        <f>'Inbound SOS &amp; EOD'!DI70</f>
        <v>183</v>
      </c>
      <c r="DJ9" s="79">
        <f>'Inbound SOS &amp; EOD'!DJ70</f>
        <v>339</v>
      </c>
      <c r="DK9" s="79">
        <f>'Inbound SOS &amp; EOD'!DK70</f>
        <v>496</v>
      </c>
      <c r="DL9" s="79">
        <f>'Inbound SOS &amp; EOD'!DL70</f>
        <v>351</v>
      </c>
      <c r="DM9" s="79">
        <f>'Inbound SOS &amp; EOD'!DM70</f>
        <v>455</v>
      </c>
      <c r="DN9" s="79">
        <f>'Inbound SOS &amp; EOD'!DN70</f>
        <v>277</v>
      </c>
      <c r="DO9" s="79">
        <f>'Inbound SOS &amp; EOD'!DO70</f>
        <v>559</v>
      </c>
      <c r="DP9" s="79">
        <f>'Inbound SOS &amp; EOD'!DP70</f>
        <v>364</v>
      </c>
      <c r="DQ9" s="79">
        <f>'Inbound SOS &amp; EOD'!DQ70</f>
        <v>0</v>
      </c>
      <c r="DR9" s="79">
        <f>'Inbound SOS &amp; EOD'!DR70</f>
        <v>1454</v>
      </c>
      <c r="DS9" s="79">
        <f>'Inbound SOS &amp; EOD'!DS70</f>
        <v>1108</v>
      </c>
      <c r="DT9" s="79">
        <f>'Inbound SOS &amp; EOD'!DT70</f>
        <v>862</v>
      </c>
      <c r="DU9" s="79">
        <f>'Inbound SOS &amp; EOD'!DU70</f>
        <v>900</v>
      </c>
      <c r="DV9" s="79">
        <f>'Inbound SOS &amp; EOD'!DV70</f>
        <v>934</v>
      </c>
      <c r="DW9" s="79">
        <f>'Inbound SOS &amp; EOD'!DW70</f>
        <v>1051</v>
      </c>
      <c r="DX9" s="79">
        <f>'Inbound SOS &amp; EOD'!DX70</f>
        <v>744</v>
      </c>
      <c r="DY9" s="79">
        <f>'Inbound SOS &amp; EOD'!DY70</f>
        <v>1069</v>
      </c>
      <c r="DZ9" s="79">
        <f>'Inbound SOS &amp; EOD'!DZ70</f>
        <v>493</v>
      </c>
      <c r="EA9" s="79">
        <f>'Inbound SOS &amp; EOD'!EA70</f>
        <v>502</v>
      </c>
      <c r="EB9" s="79">
        <f>'Inbound SOS &amp; EOD'!EB70</f>
        <v>353</v>
      </c>
      <c r="EC9" s="79">
        <f>'Inbound SOS &amp; EOD'!EC70</f>
        <v>324</v>
      </c>
      <c r="ED9" s="79">
        <f>'Inbound SOS &amp; EOD'!ED70</f>
        <v>0</v>
      </c>
      <c r="EE9" s="79">
        <f>'Inbound SOS &amp; EOD'!EE70</f>
        <v>0</v>
      </c>
      <c r="EF9" s="79">
        <f>'Inbound SOS &amp; EOD'!EF70</f>
        <v>632</v>
      </c>
      <c r="EG9" s="79">
        <f>'Inbound SOS &amp; EOD'!EG70</f>
        <v>1012</v>
      </c>
      <c r="EH9" s="79">
        <f>'Inbound SOS &amp; EOD'!EH70</f>
        <v>602</v>
      </c>
      <c r="EI9" s="79">
        <f>'Inbound SOS &amp; EOD'!EI70</f>
        <v>242</v>
      </c>
      <c r="EJ9" s="79">
        <f>'Inbound SOS &amp; EOD'!EJ70</f>
        <v>851</v>
      </c>
      <c r="EK9" s="79">
        <f>'Inbound SOS &amp; EOD'!EK70</f>
        <v>1272</v>
      </c>
      <c r="EL9" s="79">
        <f>'Inbound SOS &amp; EOD'!EL70</f>
        <v>54</v>
      </c>
      <c r="EM9" s="79">
        <f>'Inbound SOS &amp; EOD'!EM70</f>
        <v>846</v>
      </c>
      <c r="EN9" s="79">
        <f>'Inbound SOS &amp; EOD'!EN70</f>
        <v>606</v>
      </c>
      <c r="EO9" s="79">
        <f>'Inbound SOS &amp; EOD'!EO70</f>
        <v>457</v>
      </c>
      <c r="EP9" s="79">
        <f>'Inbound SOS &amp; EOD'!EP70</f>
        <v>700</v>
      </c>
      <c r="EQ9" s="79">
        <f>'Inbound SOS &amp; EOD'!EQ70</f>
        <v>684</v>
      </c>
      <c r="ER9" s="79">
        <f>'Inbound SOS &amp; EOD'!ER70</f>
        <v>397</v>
      </c>
      <c r="ES9" s="79">
        <f>'Inbound SOS &amp; EOD'!ES70</f>
        <v>0</v>
      </c>
      <c r="ET9" s="79">
        <f>'Inbound SOS &amp; EOD'!ET70</f>
        <v>452</v>
      </c>
      <c r="EU9" s="79">
        <f>'Inbound SOS &amp; EOD'!EU70</f>
        <v>597</v>
      </c>
      <c r="EV9" s="79">
        <f>'Inbound SOS &amp; EOD'!EV70</f>
        <v>0</v>
      </c>
      <c r="EW9" s="79">
        <f>'Inbound SOS &amp; EOD'!EW70</f>
        <v>1350</v>
      </c>
      <c r="EX9" s="79">
        <f>'Inbound SOS &amp; EOD'!EX70</f>
        <v>647</v>
      </c>
      <c r="EY9" s="79">
        <f>'Inbound SOS &amp; EOD'!EY70</f>
        <v>322</v>
      </c>
      <c r="EZ9" s="79">
        <f>'Inbound SOS &amp; EOD'!EZ70</f>
        <v>0</v>
      </c>
      <c r="FA9" s="79">
        <f>'Inbound SOS &amp; EOD'!FA70</f>
        <v>653</v>
      </c>
      <c r="FB9" s="79">
        <f>'Inbound SOS &amp; EOD'!FB70</f>
        <v>1313</v>
      </c>
      <c r="FC9" s="79">
        <f>'Inbound SOS &amp; EOD'!FC70</f>
        <v>347</v>
      </c>
      <c r="FD9" s="79">
        <f>'Inbound SOS &amp; EOD'!FD70</f>
        <v>344</v>
      </c>
      <c r="FE9" s="79">
        <f>'Inbound SOS &amp; EOD'!FE70</f>
        <v>140</v>
      </c>
      <c r="FF9" s="79">
        <f>'Inbound SOS &amp; EOD'!FF70</f>
        <v>0</v>
      </c>
      <c r="FG9" s="79">
        <f>'Inbound SOS &amp; EOD'!FG70</f>
        <v>0</v>
      </c>
      <c r="FH9" s="79">
        <f>'Inbound SOS &amp; EOD'!FH70</f>
        <v>454</v>
      </c>
      <c r="FI9" s="79">
        <f>'Inbound SOS &amp; EOD'!FI70</f>
        <v>857</v>
      </c>
      <c r="FJ9" s="79">
        <f>'Inbound SOS &amp; EOD'!FJ70</f>
        <v>472</v>
      </c>
      <c r="FK9" s="79">
        <f>'Inbound SOS &amp; EOD'!FK70</f>
        <v>530</v>
      </c>
      <c r="FL9" s="79">
        <f>'Inbound SOS &amp; EOD'!FL70</f>
        <v>0</v>
      </c>
      <c r="FM9" s="79">
        <f>'Inbound SOS &amp; EOD'!FM70</f>
        <v>0</v>
      </c>
      <c r="FN9" s="79">
        <f>'Inbound SOS &amp; EOD'!FN70</f>
        <v>0</v>
      </c>
      <c r="FO9" s="79">
        <f>'Inbound SOS &amp; EOD'!FO70</f>
        <v>1129</v>
      </c>
      <c r="FP9" s="79">
        <f>'Inbound SOS &amp; EOD'!FP70</f>
        <v>435</v>
      </c>
      <c r="FQ9" s="79">
        <f>'Inbound SOS &amp; EOD'!FQ70</f>
        <v>509</v>
      </c>
      <c r="FR9" s="79">
        <f>'Inbound SOS &amp; EOD'!FR70</f>
        <v>430</v>
      </c>
      <c r="FS9" s="79">
        <f>'Inbound SOS &amp; EOD'!FS70</f>
        <v>809</v>
      </c>
      <c r="FT9" s="79">
        <f>'Inbound SOS &amp; EOD'!FT70</f>
        <v>205</v>
      </c>
      <c r="FU9" s="79">
        <f>'Inbound SOS &amp; EOD'!FU70</f>
        <v>0</v>
      </c>
      <c r="FV9" s="79">
        <f>'Inbound SOS &amp; EOD'!FV70</f>
        <v>103</v>
      </c>
      <c r="FW9" s="79">
        <f>'Inbound SOS &amp; EOD'!FW70</f>
        <v>398</v>
      </c>
      <c r="FX9" s="79">
        <f>'Inbound SOS &amp; EOD'!FX70</f>
        <v>385</v>
      </c>
      <c r="FY9" s="79">
        <f>'Inbound SOS &amp; EOD'!FY70</f>
        <v>410</v>
      </c>
      <c r="FZ9" s="79">
        <f>'Inbound SOS &amp; EOD'!FZ70</f>
        <v>0</v>
      </c>
      <c r="GA9" s="79">
        <f>'Inbound SOS &amp; EOD'!GA70</f>
        <v>0</v>
      </c>
      <c r="GB9" s="79">
        <f>'Inbound SOS &amp; EOD'!GB70</f>
        <v>0</v>
      </c>
      <c r="GC9" s="79">
        <f>'Inbound SOS &amp; EOD'!GC70</f>
        <v>509</v>
      </c>
      <c r="GD9" s="79">
        <f>'Inbound SOS &amp; EOD'!GD70</f>
        <v>109</v>
      </c>
      <c r="GE9" s="79">
        <f>'Inbound SOS &amp; EOD'!GE70</f>
        <v>394</v>
      </c>
      <c r="GF9" s="79">
        <f>'Inbound SOS &amp; EOD'!GF70</f>
        <v>434</v>
      </c>
      <c r="GG9" s="79">
        <f>'Inbound SOS &amp; EOD'!GG70</f>
        <v>0</v>
      </c>
      <c r="GH9" s="79">
        <f>'Inbound SOS &amp; EOD'!GH70</f>
        <v>308</v>
      </c>
      <c r="GI9" s="79">
        <f>'Inbound SOS &amp; EOD'!GI70</f>
        <v>0</v>
      </c>
      <c r="GJ9" s="79">
        <f>'Inbound SOS &amp; EOD'!GJ70</f>
        <v>471</v>
      </c>
      <c r="GK9" s="79">
        <f>'Inbound SOS &amp; EOD'!GK70</f>
        <v>129</v>
      </c>
      <c r="GL9" s="79">
        <f>'Inbound SOS &amp; EOD'!GL70</f>
        <v>433</v>
      </c>
      <c r="GM9" s="79">
        <f>'Inbound SOS &amp; EOD'!GM70</f>
        <v>491</v>
      </c>
      <c r="GN9" s="79">
        <f>'Inbound SOS &amp; EOD'!GN70</f>
        <v>0</v>
      </c>
      <c r="GO9" s="79">
        <f>'Inbound SOS &amp; EOD'!GO70</f>
        <v>0</v>
      </c>
      <c r="GP9" s="79">
        <f>'Inbound SOS &amp; EOD'!GP70</f>
        <v>0</v>
      </c>
      <c r="GQ9" s="79">
        <f>'Inbound SOS &amp; EOD'!GQ70</f>
        <v>687</v>
      </c>
      <c r="GR9" s="79">
        <f>'Inbound SOS &amp; EOD'!GR70</f>
        <v>451</v>
      </c>
      <c r="GS9" s="79">
        <f>'Inbound SOS &amp; EOD'!GS70</f>
        <v>193</v>
      </c>
      <c r="GT9" s="79">
        <f>'Inbound SOS &amp; EOD'!GT70</f>
        <v>11</v>
      </c>
      <c r="GU9" s="79">
        <f>'Inbound SOS &amp; EOD'!GU70</f>
        <v>0</v>
      </c>
      <c r="GV9" s="79">
        <f>'Inbound SOS &amp; EOD'!GV70</f>
        <v>0</v>
      </c>
      <c r="GW9" s="79">
        <f>'Inbound SOS &amp; EOD'!GW70</f>
        <v>0</v>
      </c>
      <c r="GX9" s="79">
        <f>'Inbound SOS &amp; EOD'!GX70</f>
        <v>190</v>
      </c>
      <c r="GY9" s="79">
        <f>'Inbound SOS &amp; EOD'!GY70</f>
        <v>575</v>
      </c>
      <c r="GZ9" s="79">
        <f>'Inbound SOS &amp; EOD'!GZ70</f>
        <v>421</v>
      </c>
      <c r="HA9" s="79">
        <f>'Inbound SOS &amp; EOD'!HA70</f>
        <v>321</v>
      </c>
      <c r="HB9" s="79">
        <f>'Inbound SOS &amp; EOD'!HB70</f>
        <v>0</v>
      </c>
      <c r="HC9" s="79">
        <f>'Inbound SOS &amp; EOD'!HC70</f>
        <v>0</v>
      </c>
      <c r="HD9" s="79">
        <f>'Inbound SOS &amp; EOD'!HD70</f>
        <v>0</v>
      </c>
      <c r="HE9" s="79">
        <f>'Inbound SOS &amp; EOD'!HE70</f>
        <v>313</v>
      </c>
      <c r="HF9" s="79">
        <f>'Inbound SOS &amp; EOD'!HF70</f>
        <v>291</v>
      </c>
      <c r="HG9" s="79">
        <f>'Inbound SOS &amp; EOD'!HG70</f>
        <v>450</v>
      </c>
      <c r="HH9" s="79">
        <f>'Inbound SOS &amp; EOD'!HH70</f>
        <v>435</v>
      </c>
      <c r="HI9" s="79">
        <f>'Inbound SOS &amp; EOD'!HI70</f>
        <v>544</v>
      </c>
      <c r="HJ9" s="79">
        <f>'Inbound SOS &amp; EOD'!HJ70</f>
        <v>0</v>
      </c>
      <c r="HK9" s="79">
        <f>'Inbound SOS &amp; EOD'!HK70</f>
        <v>0</v>
      </c>
      <c r="HL9" s="79">
        <f>'Inbound SOS &amp; EOD'!HL70</f>
        <v>857</v>
      </c>
      <c r="HM9" s="79">
        <f>'Inbound SOS &amp; EOD'!HM70</f>
        <v>521</v>
      </c>
      <c r="HN9" s="79">
        <f>'Inbound SOS &amp; EOD'!HN70</f>
        <v>613</v>
      </c>
      <c r="HO9" s="79">
        <f>'Inbound SOS &amp; EOD'!HO70</f>
        <v>330</v>
      </c>
      <c r="HP9" s="79">
        <f>'Inbound SOS &amp; EOD'!HP70</f>
        <v>0</v>
      </c>
      <c r="HQ9" s="79">
        <f>'Inbound SOS &amp; EOD'!HQ70</f>
        <v>392</v>
      </c>
      <c r="HR9" s="79">
        <f>'Inbound SOS &amp; EOD'!HR70</f>
        <v>322</v>
      </c>
      <c r="HS9" s="79">
        <f>'Inbound SOS &amp; EOD'!HS70</f>
        <v>509</v>
      </c>
      <c r="HT9" s="79">
        <f>'Inbound SOS &amp; EOD'!HT70</f>
        <v>594</v>
      </c>
      <c r="HU9" s="79">
        <f>'Inbound SOS &amp; EOD'!HU70</f>
        <v>521</v>
      </c>
      <c r="HV9" s="79">
        <f>'Inbound SOS &amp; EOD'!HV70</f>
        <v>550</v>
      </c>
      <c r="HW9" s="79">
        <f>'Inbound SOS &amp; EOD'!HW70</f>
        <v>301</v>
      </c>
      <c r="HX9" s="79">
        <f>'Inbound SOS &amp; EOD'!HX70</f>
        <v>379</v>
      </c>
      <c r="HY9" s="79">
        <f>'Inbound SOS &amp; EOD'!HY70</f>
        <v>339</v>
      </c>
      <c r="HZ9" s="79">
        <f>'Inbound SOS &amp; EOD'!HZ70</f>
        <v>817</v>
      </c>
      <c r="IA9" s="79">
        <f>'Inbound SOS &amp; EOD'!IA70</f>
        <v>630</v>
      </c>
      <c r="IB9" s="79">
        <f>'Inbound SOS &amp; EOD'!IB70</f>
        <v>580</v>
      </c>
      <c r="IC9" s="79">
        <f>'Inbound SOS &amp; EOD'!IC70</f>
        <v>509</v>
      </c>
      <c r="ID9" s="79">
        <f>'Inbound SOS &amp; EOD'!ID70</f>
        <v>354</v>
      </c>
      <c r="IE9" s="79">
        <f>'Inbound SOS &amp; EOD'!IE70</f>
        <v>333</v>
      </c>
      <c r="IF9" s="79">
        <f>'Inbound SOS &amp; EOD'!IF70</f>
        <v>395</v>
      </c>
      <c r="IG9" s="79">
        <f>'Inbound SOS &amp; EOD'!IG70</f>
        <v>562</v>
      </c>
      <c r="IH9" s="79">
        <f>'Inbound SOS &amp; EOD'!IH70</f>
        <v>527</v>
      </c>
      <c r="II9" s="79">
        <f>'Inbound SOS &amp; EOD'!II70</f>
        <v>1035</v>
      </c>
      <c r="IJ9" s="79">
        <f>'Inbound SOS &amp; EOD'!IJ70</f>
        <v>299</v>
      </c>
      <c r="IK9" s="79">
        <f>'Inbound SOS &amp; EOD'!IK70</f>
        <v>56</v>
      </c>
      <c r="IL9" s="79">
        <f>'Inbound SOS &amp; EOD'!IL70</f>
        <v>326</v>
      </c>
      <c r="IM9" s="79">
        <f>'Inbound SOS &amp; EOD'!IM70</f>
        <v>378</v>
      </c>
      <c r="IN9" s="79">
        <f>'Inbound SOS &amp; EOD'!IN70</f>
        <v>404</v>
      </c>
      <c r="IO9" s="79">
        <f>'Inbound SOS &amp; EOD'!IO70</f>
        <v>500</v>
      </c>
      <c r="IP9" s="79">
        <f>'Inbound SOS &amp; EOD'!IP70</f>
        <v>113</v>
      </c>
      <c r="IQ9" s="79">
        <f>'Inbound SOS &amp; EOD'!IQ70</f>
        <v>173</v>
      </c>
      <c r="IR9" s="79">
        <f>'Inbound SOS &amp; EOD'!IR70</f>
        <v>149</v>
      </c>
      <c r="IS9" s="79">
        <f>'Inbound SOS &amp; EOD'!IS70</f>
        <v>374</v>
      </c>
      <c r="IT9" s="79">
        <f>'Inbound SOS &amp; EOD'!IT70</f>
        <v>364</v>
      </c>
      <c r="IU9" s="79">
        <f>'Inbound SOS &amp; EOD'!IU70</f>
        <v>531</v>
      </c>
      <c r="IV9" s="79">
        <f>'Inbound SOS &amp; EOD'!IV70</f>
        <v>0</v>
      </c>
      <c r="IW9" s="79">
        <f>'Inbound SOS &amp; EOD'!IW70</f>
        <v>156</v>
      </c>
      <c r="IX9" s="79">
        <f>'Inbound SOS &amp; EOD'!IX70</f>
        <v>0</v>
      </c>
      <c r="IY9" s="79">
        <f>'Inbound SOS &amp; EOD'!IY70</f>
        <v>546</v>
      </c>
      <c r="IZ9" s="79">
        <f>'Inbound SOS &amp; EOD'!IZ70</f>
        <v>380</v>
      </c>
      <c r="JA9" s="79">
        <f>'Inbound SOS &amp; EOD'!JA70</f>
        <v>280</v>
      </c>
      <c r="JB9" s="79">
        <f>'Inbound SOS &amp; EOD'!JB70</f>
        <v>776</v>
      </c>
      <c r="JC9" s="79">
        <f>'Inbound SOS &amp; EOD'!JC70</f>
        <v>775</v>
      </c>
      <c r="JD9" s="79">
        <f>'Inbound SOS &amp; EOD'!JD70</f>
        <v>981</v>
      </c>
      <c r="JE9" s="79">
        <f>'Inbound SOS &amp; EOD'!JE70</f>
        <v>959</v>
      </c>
      <c r="JF9" s="79">
        <f>'Inbound SOS &amp; EOD'!JF70</f>
        <v>1563</v>
      </c>
      <c r="JG9" s="79">
        <f>'Inbound SOS &amp; EOD'!JG70</f>
        <v>1200</v>
      </c>
      <c r="JH9" s="79">
        <f>'Inbound SOS &amp; EOD'!JH70</f>
        <v>429</v>
      </c>
      <c r="JI9" s="79">
        <f>'Inbound SOS &amp; EOD'!JI70</f>
        <v>916</v>
      </c>
      <c r="JJ9" s="79">
        <f>'Inbound SOS &amp; EOD'!JJ70</f>
        <v>836</v>
      </c>
      <c r="JK9" s="79">
        <f>'Inbound SOS &amp; EOD'!JK70</f>
        <v>961</v>
      </c>
      <c r="JL9" s="79">
        <f>'Inbound SOS &amp; EOD'!JL70</f>
        <v>517</v>
      </c>
      <c r="JM9" s="79">
        <f>'Inbound SOS &amp; EOD'!JM70</f>
        <v>306</v>
      </c>
      <c r="JN9" s="79">
        <f>'Inbound SOS &amp; EOD'!JN70</f>
        <v>267</v>
      </c>
      <c r="JO9" s="79">
        <f>'Inbound SOS &amp; EOD'!JO70</f>
        <v>264</v>
      </c>
      <c r="JP9" s="79">
        <f>'Inbound SOS &amp; EOD'!JP70</f>
        <v>1455</v>
      </c>
      <c r="JQ9" s="79">
        <f>'Inbound SOS &amp; EOD'!JQ70</f>
        <v>842</v>
      </c>
      <c r="JR9" s="79">
        <f>'Inbound SOS &amp; EOD'!JR70</f>
        <v>1227</v>
      </c>
      <c r="JS9" s="79">
        <f>'Inbound SOS &amp; EOD'!JS70</f>
        <v>748</v>
      </c>
      <c r="JT9" s="79">
        <f>'Inbound SOS &amp; EOD'!JT70</f>
        <v>792</v>
      </c>
      <c r="JU9" s="79">
        <f>'Inbound SOS &amp; EOD'!JU70</f>
        <v>1242</v>
      </c>
      <c r="JV9" s="79">
        <f>'Inbound SOS &amp; EOD'!JV70</f>
        <v>1343</v>
      </c>
      <c r="JW9" s="79">
        <f>'Inbound SOS &amp; EOD'!JW70</f>
        <v>1889</v>
      </c>
      <c r="JX9" s="79">
        <f>'Inbound SOS &amp; EOD'!JX70</f>
        <v>1781</v>
      </c>
      <c r="JY9" s="79">
        <f>'Inbound SOS &amp; EOD'!JY70</f>
        <v>2817</v>
      </c>
      <c r="JZ9" s="79">
        <f>'Inbound SOS &amp; EOD'!JZ70</f>
        <v>1527</v>
      </c>
      <c r="KA9" s="79">
        <f>'Inbound SOS &amp; EOD'!KA70</f>
        <v>1808</v>
      </c>
      <c r="KB9" s="79">
        <f>'Inbound SOS &amp; EOD'!KB70</f>
        <v>2262</v>
      </c>
      <c r="KC9" s="79">
        <f>'Inbound SOS &amp; EOD'!KC70</f>
        <v>1221</v>
      </c>
      <c r="KD9" s="79">
        <f>'Inbound SOS &amp; EOD'!KD70</f>
        <v>2310</v>
      </c>
      <c r="KE9" s="79">
        <f>'Inbound SOS &amp; EOD'!KE70</f>
        <v>1173</v>
      </c>
      <c r="KF9" s="79">
        <f>'Inbound SOS &amp; EOD'!KF70</f>
        <v>1330</v>
      </c>
      <c r="KG9" s="79">
        <f>'Inbound SOS &amp; EOD'!KG70</f>
        <v>2034</v>
      </c>
      <c r="KH9" s="79">
        <f>'Inbound SOS &amp; EOD'!KH70</f>
        <v>2549</v>
      </c>
      <c r="KI9" s="79">
        <f>'Inbound SOS &amp; EOD'!KI70</f>
        <v>1209</v>
      </c>
      <c r="KJ9" s="79">
        <f>'Inbound SOS &amp; EOD'!KJ70</f>
        <v>2854</v>
      </c>
      <c r="KK9" s="79">
        <f>'Inbound SOS &amp; EOD'!KK70</f>
        <v>1364</v>
      </c>
      <c r="KL9" s="79">
        <f>'Inbound SOS &amp; EOD'!KL70</f>
        <v>2298</v>
      </c>
      <c r="KM9" s="79">
        <f>'Inbound SOS &amp; EOD'!KM70</f>
        <v>1207</v>
      </c>
      <c r="KN9" s="79">
        <f>'Inbound SOS &amp; EOD'!KN70</f>
        <v>0</v>
      </c>
      <c r="KO9" s="79">
        <f>'Inbound SOS &amp; EOD'!KO70</f>
        <v>2135</v>
      </c>
      <c r="KP9" s="79">
        <f>'Inbound SOS &amp; EOD'!KP70</f>
        <v>1209</v>
      </c>
      <c r="KQ9" s="79">
        <f>'Inbound SOS &amp; EOD'!KQ70</f>
        <v>607</v>
      </c>
      <c r="KR9" s="79">
        <f>'Inbound SOS &amp; EOD'!KR70</f>
        <v>146</v>
      </c>
      <c r="KS9" s="79">
        <f>'Inbound SOS &amp; EOD'!KS70</f>
        <v>544</v>
      </c>
      <c r="KT9" s="79">
        <f>'Inbound SOS &amp; EOD'!KT70</f>
        <v>870</v>
      </c>
      <c r="KU9" s="79">
        <f>'Inbound SOS &amp; EOD'!KU70</f>
        <v>816</v>
      </c>
      <c r="KV9" s="79">
        <f>'Inbound SOS &amp; EOD'!KV70</f>
        <v>536</v>
      </c>
      <c r="KW9" s="79">
        <f>'Inbound SOS &amp; EOD'!KW70</f>
        <v>2287</v>
      </c>
      <c r="KX9" s="79">
        <f>'Inbound SOS &amp; EOD'!KX70</f>
        <v>672</v>
      </c>
      <c r="KY9" s="79">
        <f>'Inbound SOS &amp; EOD'!KY70</f>
        <v>1218</v>
      </c>
      <c r="KZ9" s="79">
        <f>'Inbound SOS &amp; EOD'!KZ70</f>
        <v>1058</v>
      </c>
      <c r="LA9" s="79">
        <f>'Inbound SOS &amp; EOD'!LA70</f>
        <v>1123</v>
      </c>
      <c r="LB9" s="79">
        <f>'Inbound SOS &amp; EOD'!LB70</f>
        <v>1531</v>
      </c>
      <c r="LC9" s="79">
        <f>'Inbound SOS &amp; EOD'!LC70</f>
        <v>541</v>
      </c>
      <c r="LD9" s="79">
        <f>'Inbound SOS &amp; EOD'!LD70</f>
        <v>641</v>
      </c>
      <c r="LE9" s="79">
        <f>'Inbound SOS &amp; EOD'!LE70</f>
        <v>509</v>
      </c>
      <c r="LF9" s="79">
        <f>'Inbound SOS &amp; EOD'!LF70</f>
        <v>1636</v>
      </c>
      <c r="LG9" s="79">
        <f>'Inbound SOS &amp; EOD'!LG70</f>
        <v>896</v>
      </c>
      <c r="LH9" s="79">
        <f>'Inbound SOS &amp; EOD'!LH70</f>
        <v>47</v>
      </c>
      <c r="LI9" s="79">
        <f>'Inbound SOS &amp; EOD'!LI70</f>
        <v>2031</v>
      </c>
      <c r="LJ9" s="79">
        <f>'Inbound SOS &amp; EOD'!LJ70</f>
        <v>1444</v>
      </c>
      <c r="LK9" s="79">
        <f>'Inbound SOS &amp; EOD'!LK70</f>
        <v>1447</v>
      </c>
      <c r="LL9" s="79">
        <f>'Inbound SOS &amp; EOD'!LL70</f>
        <v>1267</v>
      </c>
      <c r="LM9" s="79">
        <f>'Inbound SOS &amp; EOD'!LM70</f>
        <v>2382</v>
      </c>
      <c r="LN9" s="79">
        <f>'Inbound SOS &amp; EOD'!LN70</f>
        <v>2218</v>
      </c>
      <c r="LO9" s="79">
        <f>'Inbound SOS &amp; EOD'!LO70</f>
        <v>0</v>
      </c>
      <c r="LP9" s="79">
        <f>'Inbound SOS &amp; EOD'!LP70</f>
        <v>0</v>
      </c>
      <c r="LQ9" s="79">
        <f>'Inbound SOS &amp; EOD'!LQ70</f>
        <v>3289</v>
      </c>
      <c r="LR9" s="79">
        <f>'Inbound SOS &amp; EOD'!LR70</f>
        <v>1213</v>
      </c>
      <c r="LS9" s="79">
        <f>'Inbound SOS &amp; EOD'!LS70</f>
        <v>1155</v>
      </c>
      <c r="LT9" s="79">
        <f>'Inbound SOS &amp; EOD'!LT70</f>
        <v>3254</v>
      </c>
      <c r="LU9" s="79">
        <f>'Inbound SOS &amp; EOD'!LU70</f>
        <v>1682</v>
      </c>
      <c r="LV9" s="79">
        <f>'Inbound SOS &amp; EOD'!LV70</f>
        <v>0</v>
      </c>
      <c r="LW9" s="79">
        <f>'Inbound SOS &amp; EOD'!LW70</f>
        <v>0</v>
      </c>
      <c r="LX9" s="79">
        <f>'Inbound SOS &amp; EOD'!LX70</f>
        <v>2905</v>
      </c>
      <c r="LY9" s="79">
        <f>'Inbound SOS &amp; EOD'!LY70</f>
        <v>1067</v>
      </c>
      <c r="LZ9" s="79">
        <f>'Inbound SOS &amp; EOD'!LZ70</f>
        <v>1084</v>
      </c>
      <c r="MA9" s="79">
        <f>'Inbound SOS &amp; EOD'!MA70</f>
        <v>3494</v>
      </c>
      <c r="MB9" s="79">
        <f>'Inbound SOS &amp; EOD'!MB70</f>
        <v>2615</v>
      </c>
      <c r="MC9" s="79">
        <f>'Inbound SOS &amp; EOD'!MC70</f>
        <v>1297</v>
      </c>
      <c r="MD9" s="79">
        <f>'Inbound SOS &amp; EOD'!MD70</f>
        <v>1766</v>
      </c>
      <c r="ME9" s="79">
        <f>'Inbound SOS &amp; EOD'!ME70</f>
        <v>1575</v>
      </c>
      <c r="MF9" s="79">
        <f>'Inbound SOS &amp; EOD'!MF70</f>
        <v>1903</v>
      </c>
      <c r="MG9" s="79">
        <f>'Inbound SOS &amp; EOD'!MG70</f>
        <v>1479</v>
      </c>
      <c r="MH9" s="79">
        <f>'Inbound SOS &amp; EOD'!MH70</f>
        <v>3100</v>
      </c>
      <c r="MI9" s="79">
        <f>'Inbound SOS &amp; EOD'!MI70</f>
        <v>1932</v>
      </c>
      <c r="MJ9" s="79">
        <f>'Inbound SOS &amp; EOD'!MJ70</f>
        <v>2280</v>
      </c>
      <c r="MK9" s="79">
        <f>'Inbound SOS &amp; EOD'!MK70</f>
        <v>3205</v>
      </c>
      <c r="ML9" s="79">
        <f>'Inbound SOS &amp; EOD'!ML70</f>
        <v>1592</v>
      </c>
      <c r="MM9" s="79">
        <f>'Inbound SOS &amp; EOD'!MM70</f>
        <v>1107</v>
      </c>
      <c r="MN9" s="79">
        <f>'Inbound SOS &amp; EOD'!MN70</f>
        <v>947</v>
      </c>
      <c r="MO9" s="79">
        <f>'Inbound SOS &amp; EOD'!MO70</f>
        <v>0</v>
      </c>
      <c r="MP9" s="79">
        <f>'Inbound SOS &amp; EOD'!MP70</f>
        <v>1495</v>
      </c>
      <c r="MQ9" s="79">
        <f>'Inbound SOS &amp; EOD'!MQ70</f>
        <v>1301</v>
      </c>
      <c r="MR9" s="79">
        <f>'Inbound SOS &amp; EOD'!MR70</f>
        <v>1697</v>
      </c>
      <c r="MS9" s="79">
        <f>'Inbound SOS &amp; EOD'!MS70</f>
        <v>0</v>
      </c>
      <c r="MT9" s="79">
        <f>'Inbound SOS &amp; EOD'!MT70</f>
        <v>1495</v>
      </c>
      <c r="MU9" s="79">
        <f>'Inbound SOS &amp; EOD'!MU70</f>
        <v>614</v>
      </c>
      <c r="MV9" s="79">
        <f>'Inbound SOS &amp; EOD'!MV70</f>
        <v>0</v>
      </c>
      <c r="MW9" s="79">
        <f>'Inbound SOS &amp; EOD'!MW70</f>
        <v>338</v>
      </c>
      <c r="MX9" s="79">
        <f>'Inbound SOS &amp; EOD'!MX70</f>
        <v>886</v>
      </c>
      <c r="MY9" s="79">
        <f>'Inbound SOS &amp; EOD'!MY70</f>
        <v>1300</v>
      </c>
      <c r="MZ9" s="79">
        <f>'Inbound SOS &amp; EOD'!MZ70</f>
        <v>1351</v>
      </c>
      <c r="NA9" s="79">
        <f>'Inbound SOS &amp; EOD'!NA70</f>
        <v>1688</v>
      </c>
    </row>
    <row r="10" spans="1:15726" s="81" customFormat="1" ht="14.25" customHeight="1">
      <c r="A10" s="80" t="s">
        <v>2024</v>
      </c>
      <c r="B10" s="79">
        <f>'Inbound SOS &amp; EOD'!B93</f>
        <v>620</v>
      </c>
      <c r="C10" s="79">
        <f>'Inbound SOS &amp; EOD'!C93</f>
        <v>53</v>
      </c>
      <c r="D10" s="79">
        <f>'Inbound SOS &amp; EOD'!D93</f>
        <v>519</v>
      </c>
      <c r="E10" s="79">
        <f>'Inbound SOS &amp; EOD'!E93</f>
        <v>829</v>
      </c>
      <c r="F10" s="79">
        <f>'Inbound SOS &amp; EOD'!F93</f>
        <v>565</v>
      </c>
      <c r="G10" s="79">
        <f>'Inbound SOS &amp; EOD'!G93</f>
        <v>0</v>
      </c>
      <c r="H10" s="79">
        <f>'Inbound SOS &amp; EOD'!H93</f>
        <v>0</v>
      </c>
      <c r="I10" s="79">
        <f>'Inbound SOS &amp; EOD'!I93</f>
        <v>354</v>
      </c>
      <c r="J10" s="79">
        <f>'Inbound SOS &amp; EOD'!J93</f>
        <v>820</v>
      </c>
      <c r="K10" s="79">
        <f>'Inbound SOS &amp; EOD'!K93</f>
        <v>479</v>
      </c>
      <c r="L10" s="79">
        <f>'Inbound SOS &amp; EOD'!L93</f>
        <v>540</v>
      </c>
      <c r="M10" s="79">
        <f>'Inbound SOS &amp; EOD'!M93</f>
        <v>139</v>
      </c>
      <c r="N10" s="79">
        <f>'Inbound SOS &amp; EOD'!N93</f>
        <v>0</v>
      </c>
      <c r="O10" s="79">
        <f>'Inbound SOS &amp; EOD'!O93</f>
        <v>0</v>
      </c>
      <c r="P10" s="79">
        <f>'Inbound SOS &amp; EOD'!P93</f>
        <v>0</v>
      </c>
      <c r="Q10" s="79">
        <f>'Inbound SOS &amp; EOD'!Q93</f>
        <v>79</v>
      </c>
      <c r="R10" s="79">
        <f>'Inbound SOS &amp; EOD'!R93</f>
        <v>319</v>
      </c>
      <c r="S10" s="79">
        <f>'Inbound SOS &amp; EOD'!S93</f>
        <v>0</v>
      </c>
      <c r="T10" s="79">
        <f>'Inbound SOS &amp; EOD'!T93</f>
        <v>219</v>
      </c>
      <c r="U10" s="79">
        <f>'Inbound SOS &amp; EOD'!U93</f>
        <v>0</v>
      </c>
      <c r="V10" s="79">
        <f>'Inbound SOS &amp; EOD'!V93</f>
        <v>0</v>
      </c>
      <c r="W10" s="79">
        <f>'Inbound SOS &amp; EOD'!W93</f>
        <v>328</v>
      </c>
      <c r="X10" s="79">
        <f>'Inbound SOS &amp; EOD'!X93</f>
        <v>681</v>
      </c>
      <c r="Y10" s="79">
        <f>'Inbound SOS &amp; EOD'!Y93</f>
        <v>385</v>
      </c>
      <c r="Z10" s="79">
        <f>'Inbound SOS &amp; EOD'!Z93</f>
        <v>262</v>
      </c>
      <c r="AA10" s="79">
        <f>'Inbound SOS &amp; EOD'!AA93</f>
        <v>0</v>
      </c>
      <c r="AB10" s="79">
        <f>'Inbound SOS &amp; EOD'!AB93</f>
        <v>0</v>
      </c>
      <c r="AC10" s="79">
        <f>'Inbound SOS &amp; EOD'!AC93</f>
        <v>0</v>
      </c>
      <c r="AD10" s="79">
        <f>'Inbound SOS &amp; EOD'!AD93</f>
        <v>305</v>
      </c>
      <c r="AE10" s="79">
        <f>'Inbound SOS &amp; EOD'!AE93</f>
        <v>313</v>
      </c>
      <c r="AF10" s="79">
        <f>'Inbound SOS &amp; EOD'!AF93</f>
        <v>478</v>
      </c>
      <c r="AG10" s="79">
        <f>'Inbound SOS &amp; EOD'!AG93</f>
        <v>658</v>
      </c>
      <c r="AH10" s="79">
        <f>'Inbound SOS &amp; EOD'!AH93</f>
        <v>530</v>
      </c>
      <c r="AI10" s="79">
        <f>'Inbound SOS &amp; EOD'!AI93</f>
        <v>0</v>
      </c>
      <c r="AJ10" s="79">
        <f>'Inbound SOS &amp; EOD'!AJ93</f>
        <v>0</v>
      </c>
      <c r="AK10" s="79">
        <f>'Inbound SOS &amp; EOD'!AK93</f>
        <v>9</v>
      </c>
      <c r="AL10" s="79">
        <f>'Inbound SOS &amp; EOD'!AL93</f>
        <v>207</v>
      </c>
      <c r="AM10" s="79">
        <f>'Inbound SOS &amp; EOD'!AM93</f>
        <v>672</v>
      </c>
      <c r="AN10" s="79">
        <f>'Inbound SOS &amp; EOD'!AN93</f>
        <v>314</v>
      </c>
      <c r="AO10" s="79">
        <f>'Inbound SOS &amp; EOD'!AO93</f>
        <v>0</v>
      </c>
      <c r="AP10" s="79">
        <f>'Inbound SOS &amp; EOD'!AP93</f>
        <v>0</v>
      </c>
      <c r="AQ10" s="79">
        <f>'Inbound SOS &amp; EOD'!AQ93</f>
        <v>0</v>
      </c>
      <c r="AR10" s="79">
        <f>'Inbound SOS &amp; EOD'!AR93</f>
        <v>0</v>
      </c>
      <c r="AS10" s="79">
        <f>'Inbound SOS &amp; EOD'!AS93</f>
        <v>0</v>
      </c>
      <c r="AT10" s="79">
        <f>'Inbound SOS &amp; EOD'!AT93</f>
        <v>956</v>
      </c>
      <c r="AU10" s="79">
        <f>'Inbound SOS &amp; EOD'!AU93</f>
        <v>923</v>
      </c>
      <c r="AV10" s="79">
        <f>'Inbound SOS &amp; EOD'!AV93</f>
        <v>247</v>
      </c>
      <c r="AW10" s="79">
        <f>'Inbound SOS &amp; EOD'!AW93</f>
        <v>0</v>
      </c>
      <c r="AX10" s="79">
        <f>'Inbound SOS &amp; EOD'!AX92</f>
        <v>0</v>
      </c>
      <c r="AY10" s="79">
        <f>'Inbound SOS &amp; EOD'!AY93</f>
        <v>261</v>
      </c>
      <c r="AZ10" s="79">
        <f>'Inbound SOS &amp; EOD'!AZ93</f>
        <v>0</v>
      </c>
      <c r="BA10" s="79">
        <f>'Inbound SOS &amp; EOD'!BA93</f>
        <v>318</v>
      </c>
      <c r="BB10" s="79">
        <f>'Inbound SOS &amp; EOD'!BB93</f>
        <v>272</v>
      </c>
      <c r="BC10" s="79">
        <f>'Inbound SOS &amp; EOD'!BC93</f>
        <v>0</v>
      </c>
      <c r="BD10" s="79">
        <f>'Inbound SOS &amp; EOD'!BD93</f>
        <v>0</v>
      </c>
      <c r="BE10" s="79">
        <f>'Inbound SOS &amp; EOD'!BE93</f>
        <v>0</v>
      </c>
      <c r="BF10" s="79">
        <f>'Inbound SOS &amp; EOD'!BF93</f>
        <v>53</v>
      </c>
      <c r="BG10" s="79">
        <f>'Inbound SOS &amp; EOD'!BG93</f>
        <v>226</v>
      </c>
      <c r="BH10" s="79">
        <f>'Inbound SOS &amp; EOD'!BH93</f>
        <v>213</v>
      </c>
      <c r="BI10" s="79">
        <f>'Inbound SOS &amp; EOD'!BI93</f>
        <v>0</v>
      </c>
      <c r="BJ10" s="79">
        <f>'Inbound SOS &amp; EOD'!BJ93</f>
        <v>300</v>
      </c>
      <c r="BK10" s="79">
        <f>'Inbound SOS &amp; EOD'!BK93</f>
        <v>0</v>
      </c>
      <c r="BL10" s="79">
        <f>'Inbound SOS &amp; EOD'!BL93</f>
        <v>0</v>
      </c>
      <c r="BM10" s="79">
        <f>'Inbound SOS &amp; EOD'!BM93</f>
        <v>962</v>
      </c>
      <c r="BN10" s="79">
        <f>'Inbound SOS &amp; EOD'!BN93</f>
        <v>0</v>
      </c>
      <c r="BO10" s="79">
        <f>'Inbound SOS &amp; EOD'!BO93</f>
        <v>386</v>
      </c>
      <c r="BP10" s="79">
        <f>'Inbound SOS &amp; EOD'!BP93</f>
        <v>0</v>
      </c>
      <c r="BQ10" s="79">
        <f>'Inbound SOS &amp; EOD'!BQ93</f>
        <v>1100</v>
      </c>
      <c r="BR10" s="79">
        <f>'Inbound SOS &amp; EOD'!BR93</f>
        <v>0</v>
      </c>
      <c r="BS10" s="79">
        <f>'Inbound SOS &amp; EOD'!BS93</f>
        <v>0</v>
      </c>
      <c r="BT10" s="79">
        <f>'Inbound SOS &amp; EOD'!BT93</f>
        <v>447</v>
      </c>
      <c r="BU10" s="79">
        <f>'Inbound SOS &amp; EOD'!BU93</f>
        <v>306</v>
      </c>
      <c r="BV10" s="79">
        <f>'Inbound SOS &amp; EOD'!BV93</f>
        <v>0</v>
      </c>
      <c r="BW10" s="79">
        <f>'Inbound SOS &amp; EOD'!BW93</f>
        <v>161</v>
      </c>
      <c r="BX10" s="79">
        <f>'Inbound SOS &amp; EOD'!BX93</f>
        <v>359</v>
      </c>
      <c r="BY10" s="79">
        <f>'Inbound SOS &amp; EOD'!BY93</f>
        <v>0</v>
      </c>
      <c r="BZ10" s="79">
        <f>'Inbound SOS &amp; EOD'!BZ93</f>
        <v>0</v>
      </c>
      <c r="CA10" s="79">
        <f>'Inbound SOS &amp; EOD'!CA93</f>
        <v>0</v>
      </c>
      <c r="CB10" s="79">
        <f>'Inbound SOS &amp; EOD'!CB93</f>
        <v>366</v>
      </c>
      <c r="CC10" s="79">
        <f>'Inbound SOS &amp; EOD'!CC93</f>
        <v>0</v>
      </c>
      <c r="CD10" s="79">
        <f>'Inbound SOS &amp; EOD'!CD93</f>
        <v>0</v>
      </c>
      <c r="CE10" s="79">
        <f>'Inbound SOS &amp; EOD'!CE93</f>
        <v>0</v>
      </c>
      <c r="CF10" s="79">
        <f>'Inbound SOS &amp; EOD'!CF93</f>
        <v>0</v>
      </c>
      <c r="CG10" s="79">
        <f>'Inbound SOS &amp; EOD'!CG93</f>
        <v>0</v>
      </c>
      <c r="CH10" s="79">
        <f>'Inbound SOS &amp; EOD'!CH93</f>
        <v>0</v>
      </c>
      <c r="CI10" s="79">
        <f>'Inbound SOS &amp; EOD'!CI93</f>
        <v>178</v>
      </c>
      <c r="CJ10" s="79">
        <f>'Inbound SOS &amp; EOD'!CJ93</f>
        <v>156</v>
      </c>
      <c r="CK10" s="79">
        <f>'Inbound SOS &amp; EOD'!CK93</f>
        <v>149</v>
      </c>
      <c r="CL10" s="79">
        <f>'Inbound SOS &amp; EOD'!CL93</f>
        <v>210</v>
      </c>
      <c r="CM10" s="79">
        <f>'Inbound SOS &amp; EOD'!CM93</f>
        <v>0</v>
      </c>
      <c r="CN10" s="79">
        <f>'Inbound SOS &amp; EOD'!CN93</f>
        <v>0</v>
      </c>
      <c r="CO10" s="79">
        <f>'Inbound SOS &amp; EOD'!CO93</f>
        <v>0</v>
      </c>
      <c r="CP10" s="79">
        <f>'Inbound SOS &amp; EOD'!CP93</f>
        <v>208</v>
      </c>
      <c r="CQ10" s="79">
        <f>'Inbound SOS &amp; EOD'!CQ93</f>
        <v>0</v>
      </c>
      <c r="CR10" s="79">
        <f>'Inbound SOS &amp; EOD'!CR93</f>
        <v>232</v>
      </c>
      <c r="CS10" s="79">
        <f>'Inbound SOS &amp; EOD'!CS93</f>
        <v>0</v>
      </c>
      <c r="CT10" s="79">
        <f>'Inbound SOS &amp; EOD'!CT93</f>
        <v>0</v>
      </c>
      <c r="CU10" s="79">
        <f>'Inbound SOS &amp; EOD'!CU93</f>
        <v>0</v>
      </c>
      <c r="CV10" s="79">
        <f>'Inbound SOS &amp; EOD'!CV93</f>
        <v>0</v>
      </c>
      <c r="CW10" s="79">
        <f>'Inbound SOS &amp; EOD'!CW93</f>
        <v>316</v>
      </c>
      <c r="CX10" s="79">
        <f>'Inbound SOS &amp; EOD'!CX93</f>
        <v>590</v>
      </c>
      <c r="CY10" s="79">
        <f>'Inbound SOS &amp; EOD'!CY93</f>
        <v>1028</v>
      </c>
      <c r="CZ10" s="79">
        <f>'Inbound SOS &amp; EOD'!CZ93</f>
        <v>210</v>
      </c>
      <c r="DA10" s="79">
        <f>'Inbound SOS &amp; EOD'!DA93</f>
        <v>0</v>
      </c>
      <c r="DB10" s="79">
        <f>'Inbound SOS &amp; EOD'!DB93</f>
        <v>0</v>
      </c>
      <c r="DC10" s="79">
        <f>'Inbound SOS &amp; EOD'!DC93</f>
        <v>0</v>
      </c>
      <c r="DD10" s="79">
        <f>'Inbound SOS &amp; EOD'!DD93</f>
        <v>166</v>
      </c>
      <c r="DE10" s="79">
        <f>'Inbound SOS &amp; EOD'!DE93</f>
        <v>0</v>
      </c>
      <c r="DF10" s="79">
        <f>'Inbound SOS &amp; EOD'!DF93</f>
        <v>0</v>
      </c>
      <c r="DG10" s="79">
        <f>'Inbound SOS &amp; EOD'!DG93</f>
        <v>21</v>
      </c>
      <c r="DH10" s="79">
        <f>'Inbound SOS &amp; EOD'!DH93</f>
        <v>0</v>
      </c>
      <c r="DI10" s="79">
        <f>'Inbound SOS &amp; EOD'!DI93</f>
        <v>0</v>
      </c>
      <c r="DJ10" s="79">
        <f>'Inbound SOS &amp; EOD'!DJ93</f>
        <v>417</v>
      </c>
      <c r="DK10" s="79">
        <f>'Inbound SOS &amp; EOD'!DK93</f>
        <v>586</v>
      </c>
      <c r="DL10" s="79">
        <f>'Inbound SOS &amp; EOD'!DL93</f>
        <v>462</v>
      </c>
      <c r="DM10" s="79">
        <f>'Inbound SOS &amp; EOD'!DM93</f>
        <v>333</v>
      </c>
      <c r="DN10" s="79">
        <f>'Inbound SOS &amp; EOD'!DN93</f>
        <v>563</v>
      </c>
      <c r="DO10" s="79">
        <f>'Inbound SOS &amp; EOD'!DO93</f>
        <v>0</v>
      </c>
      <c r="DP10" s="79">
        <f>'Inbound SOS &amp; EOD'!DP93</f>
        <v>0</v>
      </c>
      <c r="DQ10" s="79">
        <f>'Inbound SOS &amp; EOD'!DQ93</f>
        <v>440</v>
      </c>
      <c r="DR10" s="79">
        <f>'Inbound SOS &amp; EOD'!DR93</f>
        <v>761</v>
      </c>
      <c r="DS10" s="79">
        <f>'Inbound SOS &amp; EOD'!DS93</f>
        <v>1100</v>
      </c>
      <c r="DT10" s="79">
        <f>'Inbound SOS &amp; EOD'!DT93</f>
        <v>1080</v>
      </c>
      <c r="DU10" s="79">
        <f>'Inbound SOS &amp; EOD'!DU93</f>
        <v>862</v>
      </c>
      <c r="DV10" s="79">
        <f>'Inbound SOS &amp; EOD'!DV93</f>
        <v>0</v>
      </c>
      <c r="DW10" s="79">
        <f>'Inbound SOS &amp; EOD'!DW93</f>
        <v>0</v>
      </c>
      <c r="DX10" s="79">
        <f>'Inbound SOS &amp; EOD'!DX93</f>
        <v>490</v>
      </c>
      <c r="DY10" s="79">
        <f>'Inbound SOS &amp; EOD'!DY93</f>
        <v>949</v>
      </c>
      <c r="DZ10" s="79">
        <f>'Inbound SOS &amp; EOD'!DZ93</f>
        <v>1374</v>
      </c>
      <c r="EA10" s="79">
        <f>'Inbound SOS &amp; EOD'!EA93</f>
        <v>0</v>
      </c>
      <c r="EB10" s="79">
        <f>'Inbound SOS &amp; EOD'!EB93</f>
        <v>0</v>
      </c>
      <c r="EC10" s="79">
        <f>'Inbound SOS &amp; EOD'!EC93</f>
        <v>0</v>
      </c>
      <c r="ED10" s="79">
        <f>'Inbound SOS &amp; EOD'!ED93</f>
        <v>0</v>
      </c>
      <c r="EE10" s="79">
        <f>'Inbound SOS &amp; EOD'!EE93</f>
        <v>0</v>
      </c>
      <c r="EF10" s="79">
        <f>'Inbound SOS &amp; EOD'!EF93</f>
        <v>0</v>
      </c>
      <c r="EG10" s="79">
        <f>'Inbound SOS &amp; EOD'!EG93</f>
        <v>42</v>
      </c>
      <c r="EH10" s="79">
        <f>'Inbound SOS &amp; EOD'!EH93</f>
        <v>423</v>
      </c>
      <c r="EI10" s="79">
        <f>'Inbound SOS &amp; EOD'!EI93</f>
        <v>1140</v>
      </c>
      <c r="EJ10" s="79">
        <f>'Inbound SOS &amp; EOD'!EJ93</f>
        <v>0</v>
      </c>
      <c r="EK10" s="79">
        <f>'Inbound SOS &amp; EOD'!EK93</f>
        <v>0</v>
      </c>
      <c r="EL10" s="79">
        <f>'Inbound SOS &amp; EOD'!EL93</f>
        <v>542</v>
      </c>
      <c r="EM10" s="79">
        <f>'Inbound SOS &amp; EOD'!EM93</f>
        <v>0</v>
      </c>
      <c r="EN10" s="79">
        <f>'Inbound SOS &amp; EOD'!EN93</f>
        <v>349</v>
      </c>
      <c r="EO10" s="79">
        <f>'Inbound SOS &amp; EOD'!EO93</f>
        <v>524</v>
      </c>
      <c r="EP10" s="79">
        <f>'Inbound SOS &amp; EOD'!EP93</f>
        <v>518</v>
      </c>
      <c r="EQ10" s="79">
        <f>'Inbound SOS &amp; EOD'!EQ93</f>
        <v>0</v>
      </c>
      <c r="ER10" s="79">
        <f>'Inbound SOS &amp; EOD'!ER93</f>
        <v>0</v>
      </c>
      <c r="ES10" s="79">
        <f>'Inbound SOS &amp; EOD'!ES93</f>
        <v>0</v>
      </c>
      <c r="ET10" s="79">
        <f>'Inbound SOS &amp; EOD'!ET93</f>
        <v>195</v>
      </c>
      <c r="EU10" s="79">
        <f>'Inbound SOS &amp; EOD'!EU93</f>
        <v>631</v>
      </c>
      <c r="EV10" s="79">
        <f>'Inbound SOS &amp; EOD'!EV93</f>
        <v>402</v>
      </c>
      <c r="EW10" s="79">
        <f>'Inbound SOS &amp; EOD'!EW93</f>
        <v>429</v>
      </c>
      <c r="EX10" s="79">
        <f>'Inbound SOS &amp; EOD'!EX93</f>
        <v>425</v>
      </c>
      <c r="EY10" s="79">
        <f>'Inbound SOS &amp; EOD'!EY93</f>
        <v>0</v>
      </c>
      <c r="EZ10" s="79">
        <f>'Inbound SOS &amp; EOD'!EZ93</f>
        <v>0</v>
      </c>
      <c r="FA10" s="79">
        <f>'Inbound SOS &amp; EOD'!FA93</f>
        <v>220</v>
      </c>
      <c r="FB10" s="79">
        <f>'Inbound SOS &amp; EOD'!FB93</f>
        <v>236</v>
      </c>
      <c r="FC10" s="79">
        <f>'Inbound SOS &amp; EOD'!FC93</f>
        <v>367</v>
      </c>
      <c r="FD10" s="79">
        <f>'Inbound SOS &amp; EOD'!FD93</f>
        <v>282</v>
      </c>
      <c r="FE10" s="79">
        <f>'Inbound SOS &amp; EOD'!FE93</f>
        <v>0</v>
      </c>
      <c r="FF10" s="79">
        <f>'Inbound SOS &amp; EOD'!FF93</f>
        <v>0</v>
      </c>
      <c r="FG10" s="79">
        <f>'Inbound SOS &amp; EOD'!FG93</f>
        <v>1</v>
      </c>
      <c r="FH10" s="79">
        <f>'Inbound SOS &amp; EOD'!FH93</f>
        <v>5</v>
      </c>
      <c r="FI10" s="79">
        <f>'Inbound SOS &amp; EOD'!FI93</f>
        <v>575</v>
      </c>
      <c r="FJ10" s="79">
        <f>'Inbound SOS &amp; EOD'!FJ93</f>
        <v>532</v>
      </c>
      <c r="FK10" s="79">
        <f>'Inbound SOS &amp; EOD'!FK93</f>
        <v>485</v>
      </c>
      <c r="FL10" s="79">
        <f>'Inbound SOS &amp; EOD'!FL93</f>
        <v>0</v>
      </c>
      <c r="FM10" s="79">
        <f>'Inbound SOS &amp; EOD'!FM93</f>
        <v>0</v>
      </c>
      <c r="FN10" s="79">
        <f>'Inbound SOS &amp; EOD'!FN93</f>
        <v>318</v>
      </c>
      <c r="FO10" s="79">
        <f>'Inbound SOS &amp; EOD'!FO93</f>
        <v>1308</v>
      </c>
      <c r="FP10" s="79">
        <f>'Inbound SOS &amp; EOD'!FP93</f>
        <v>788</v>
      </c>
      <c r="FQ10" s="79">
        <f>'Inbound SOS &amp; EOD'!FQ93</f>
        <v>899</v>
      </c>
      <c r="FR10" s="79">
        <f>'Inbound SOS &amp; EOD'!FR93</f>
        <v>817</v>
      </c>
      <c r="FS10" s="79">
        <f>'Inbound SOS &amp; EOD'!FS93</f>
        <v>0</v>
      </c>
      <c r="FT10" s="79">
        <f>'Inbound SOS &amp; EOD'!FT93</f>
        <v>0</v>
      </c>
      <c r="FU10" s="79">
        <f>'Inbound SOS &amp; EOD'!FU93</f>
        <v>300</v>
      </c>
      <c r="FV10" s="79">
        <f>'Inbound SOS &amp; EOD'!FV93</f>
        <v>0</v>
      </c>
      <c r="FW10" s="79">
        <f>'Inbound SOS &amp; EOD'!FW93</f>
        <v>961</v>
      </c>
      <c r="FX10" s="79">
        <f>'Inbound SOS &amp; EOD'!FX93</f>
        <v>342</v>
      </c>
      <c r="FY10" s="79">
        <f>'Inbound SOS &amp; EOD'!FY93</f>
        <v>463</v>
      </c>
      <c r="FZ10" s="79">
        <f>'Inbound SOS &amp; EOD'!FZ93</f>
        <v>0</v>
      </c>
      <c r="GA10" s="79">
        <f>'Inbound SOS &amp; EOD'!GA93</f>
        <v>0</v>
      </c>
      <c r="GB10" s="79">
        <f>'Inbound SOS &amp; EOD'!GB93</f>
        <v>0</v>
      </c>
      <c r="GC10" s="79">
        <f>'Inbound SOS &amp; EOD'!GC93</f>
        <v>363</v>
      </c>
      <c r="GD10" s="79">
        <f>'Inbound SOS &amp; EOD'!GD93</f>
        <v>812</v>
      </c>
      <c r="GE10" s="79">
        <f>'Inbound SOS &amp; EOD'!GE93</f>
        <v>911</v>
      </c>
      <c r="GF10" s="79">
        <f>'Inbound SOS &amp; EOD'!GF93</f>
        <v>686</v>
      </c>
      <c r="GG10" s="79">
        <f>'Inbound SOS &amp; EOD'!GG93</f>
        <v>0</v>
      </c>
      <c r="GH10" s="79">
        <f>'Inbound SOS &amp; EOD'!GH93</f>
        <v>0</v>
      </c>
      <c r="GI10" s="79">
        <f>'Inbound SOS &amp; EOD'!GI93</f>
        <v>0</v>
      </c>
      <c r="GJ10" s="79">
        <f>'Inbound SOS &amp; EOD'!GJ93</f>
        <v>30</v>
      </c>
      <c r="GK10" s="79">
        <f>'Inbound SOS &amp; EOD'!GK93</f>
        <v>612</v>
      </c>
      <c r="GL10" s="79">
        <f>'Inbound SOS &amp; EOD'!GL93</f>
        <v>530</v>
      </c>
      <c r="GM10" s="79">
        <f>'Inbound SOS &amp; EOD'!GM93</f>
        <v>0</v>
      </c>
      <c r="GN10" s="79">
        <f>'Inbound SOS &amp; EOD'!GN93</f>
        <v>0</v>
      </c>
      <c r="GO10" s="79">
        <f>'Inbound SOS &amp; EOD'!GO93</f>
        <v>0</v>
      </c>
      <c r="GP10" s="79">
        <f>'Inbound SOS &amp; EOD'!GP93</f>
        <v>526</v>
      </c>
      <c r="GQ10" s="79">
        <f>'Inbound SOS &amp; EOD'!GQ93</f>
        <v>306</v>
      </c>
      <c r="GR10" s="79">
        <f>'Inbound SOS &amp; EOD'!GR93</f>
        <v>737</v>
      </c>
      <c r="GS10" s="79">
        <f>'Inbound SOS &amp; EOD'!GS93</f>
        <v>171</v>
      </c>
      <c r="GT10" s="79">
        <f>'Inbound SOS &amp; EOD'!GT93</f>
        <v>445</v>
      </c>
      <c r="GU10" s="79">
        <f>'Inbound SOS &amp; EOD'!GU93</f>
        <v>0</v>
      </c>
      <c r="GV10" s="79">
        <f>'Inbound SOS &amp; EOD'!GV93</f>
        <v>0</v>
      </c>
      <c r="GW10" s="79">
        <f>'Inbound SOS &amp; EOD'!GW93</f>
        <v>206</v>
      </c>
      <c r="GX10" s="79">
        <f>'Inbound SOS &amp; EOD'!GX93</f>
        <v>212</v>
      </c>
      <c r="GY10" s="79">
        <f>'Inbound SOS &amp; EOD'!GY93</f>
        <v>192</v>
      </c>
      <c r="GZ10" s="79">
        <f>'Inbound SOS &amp; EOD'!GZ93</f>
        <v>0</v>
      </c>
      <c r="HA10" s="79">
        <f>'Inbound SOS &amp; EOD'!HA93</f>
        <v>309</v>
      </c>
      <c r="HB10" s="79">
        <f>'Inbound SOS &amp; EOD'!HB93</f>
        <v>0</v>
      </c>
      <c r="HC10" s="79">
        <f>'Inbound SOS &amp; EOD'!HC93</f>
        <v>0</v>
      </c>
      <c r="HD10" s="79">
        <f>'Inbound SOS &amp; EOD'!HD93</f>
        <v>292</v>
      </c>
      <c r="HE10" s="79">
        <f>'Inbound SOS &amp; EOD'!HE93</f>
        <v>438</v>
      </c>
      <c r="HF10" s="79">
        <f>'Inbound SOS &amp; EOD'!HF93</f>
        <v>272</v>
      </c>
      <c r="HG10" s="79">
        <f>'Inbound SOS &amp; EOD'!HG93</f>
        <v>104</v>
      </c>
      <c r="HH10" s="79">
        <f>'Inbound SOS &amp; EOD'!HH93</f>
        <v>475</v>
      </c>
      <c r="HI10" s="79">
        <f>'Inbound SOS &amp; EOD'!HI93</f>
        <v>0</v>
      </c>
      <c r="HJ10" s="79">
        <f>'Inbound SOS &amp; EOD'!HJ93</f>
        <v>0</v>
      </c>
      <c r="HK10" s="79">
        <f>'Inbound SOS &amp; EOD'!HK93</f>
        <v>399</v>
      </c>
      <c r="HL10" s="79">
        <f>'Inbound SOS &amp; EOD'!HL93</f>
        <v>474</v>
      </c>
      <c r="HM10" s="79">
        <f>'Inbound SOS &amp; EOD'!HM93</f>
        <v>385</v>
      </c>
      <c r="HN10" s="79">
        <f>'Inbound SOS &amp; EOD'!HN93</f>
        <v>154</v>
      </c>
      <c r="HO10" s="79">
        <f>'Inbound SOS &amp; EOD'!HO93</f>
        <v>246</v>
      </c>
      <c r="HP10" s="79">
        <f>'Inbound SOS &amp; EOD'!HP93</f>
        <v>0</v>
      </c>
      <c r="HQ10" s="79">
        <f>'Inbound SOS &amp; EOD'!HQ93</f>
        <v>0</v>
      </c>
      <c r="HR10" s="79">
        <f>'Inbound SOS &amp; EOD'!HR93</f>
        <v>485</v>
      </c>
      <c r="HS10" s="79">
        <f>'Inbound SOS &amp; EOD'!HS93</f>
        <v>1073</v>
      </c>
      <c r="HT10" s="79">
        <f>'Inbound SOS &amp; EOD'!HT93</f>
        <v>1208</v>
      </c>
      <c r="HU10" s="79">
        <f>'Inbound SOS &amp; EOD'!HU93</f>
        <v>1049</v>
      </c>
      <c r="HV10" s="79">
        <f>'Inbound SOS &amp; EOD'!HV93</f>
        <v>1049</v>
      </c>
      <c r="HW10" s="79">
        <f>'Inbound SOS &amp; EOD'!HW93</f>
        <v>0</v>
      </c>
      <c r="HX10" s="79">
        <f>'Inbound SOS &amp; EOD'!HX93</f>
        <v>0</v>
      </c>
      <c r="HY10" s="79">
        <f>'Inbound SOS &amp; EOD'!HY93</f>
        <v>364</v>
      </c>
      <c r="HZ10" s="79">
        <f>'Inbound SOS &amp; EOD'!HZ93</f>
        <v>637</v>
      </c>
      <c r="IA10" s="79">
        <f>'Inbound SOS &amp; EOD'!IA93</f>
        <v>644</v>
      </c>
      <c r="IB10" s="79">
        <f>'Inbound SOS &amp; EOD'!IB93</f>
        <v>711</v>
      </c>
      <c r="IC10" s="79">
        <f>'Inbound SOS &amp; EOD'!IC93</f>
        <v>490</v>
      </c>
      <c r="ID10" s="79">
        <f>'Inbound SOS &amp; EOD'!ID93</f>
        <v>0</v>
      </c>
      <c r="IE10" s="79">
        <f>'Inbound SOS &amp; EOD'!IE93</f>
        <v>0</v>
      </c>
      <c r="IF10" s="79">
        <f>'Inbound SOS &amp; EOD'!IF93</f>
        <v>572</v>
      </c>
      <c r="IG10" s="79">
        <f>'Inbound SOS &amp; EOD'!IG93</f>
        <v>1176</v>
      </c>
      <c r="IH10" s="79">
        <f>'Inbound SOS &amp; EOD'!IH93</f>
        <v>1306</v>
      </c>
      <c r="II10" s="79">
        <f>'Inbound SOS &amp; EOD'!II93</f>
        <v>870</v>
      </c>
      <c r="IJ10" s="79">
        <f>'Inbound SOS &amp; EOD'!IJ93</f>
        <v>701</v>
      </c>
      <c r="IK10" s="79">
        <f>'Inbound SOS &amp; EOD'!IK93</f>
        <v>0</v>
      </c>
      <c r="IL10" s="79">
        <f>'Inbound SOS &amp; EOD'!IL93</f>
        <v>0</v>
      </c>
      <c r="IM10" s="79">
        <f>'Inbound SOS &amp; EOD'!IM93</f>
        <v>0</v>
      </c>
      <c r="IN10" s="79">
        <f>'Inbound SOS &amp; EOD'!IN93</f>
        <v>1159</v>
      </c>
      <c r="IO10" s="79">
        <f>'Inbound SOS &amp; EOD'!IO93</f>
        <v>682</v>
      </c>
      <c r="IP10" s="79">
        <f>'Inbound SOS &amp; EOD'!IP93</f>
        <v>100</v>
      </c>
      <c r="IQ10" s="79">
        <f>'Inbound SOS &amp; EOD'!IQ93</f>
        <v>236</v>
      </c>
      <c r="IR10" s="79">
        <f>'Inbound SOS &amp; EOD'!IR93</f>
        <v>72</v>
      </c>
      <c r="IS10" s="79">
        <f>'Inbound SOS &amp; EOD'!IS93</f>
        <v>0</v>
      </c>
      <c r="IT10" s="79">
        <f>'Inbound SOS &amp; EOD'!IT93</f>
        <v>127</v>
      </c>
      <c r="IU10" s="79">
        <f>'Inbound SOS &amp; EOD'!IU93</f>
        <v>0</v>
      </c>
      <c r="IV10" s="79">
        <f>'Inbound SOS &amp; EOD'!IV93</f>
        <v>0</v>
      </c>
      <c r="IW10" s="79">
        <f>'Inbound SOS &amp; EOD'!IW93</f>
        <v>213</v>
      </c>
      <c r="IX10" s="79">
        <f>'Inbound SOS &amp; EOD'!IX93</f>
        <v>321</v>
      </c>
      <c r="IY10" s="79">
        <f>'Inbound SOS &amp; EOD'!IY93</f>
        <v>0</v>
      </c>
      <c r="IZ10" s="79">
        <f>'Inbound SOS &amp; EOD'!IZ93</f>
        <v>0</v>
      </c>
      <c r="JA10" s="79">
        <f>'Inbound SOS &amp; EOD'!JA93</f>
        <v>131</v>
      </c>
      <c r="JB10" s="79">
        <f>'Inbound SOS &amp; EOD'!JB93</f>
        <v>268</v>
      </c>
      <c r="JC10" s="79">
        <f>'Inbound SOS &amp; EOD'!JC93</f>
        <v>498</v>
      </c>
      <c r="JD10" s="79">
        <f>'Inbound SOS &amp; EOD'!JD93</f>
        <v>446</v>
      </c>
      <c r="JE10" s="79">
        <f>'Inbound SOS &amp; EOD'!JE93</f>
        <v>506</v>
      </c>
      <c r="JF10" s="79">
        <f>'Inbound SOS &amp; EOD'!JF93</f>
        <v>441</v>
      </c>
      <c r="JG10" s="79">
        <f>'Inbound SOS &amp; EOD'!JG93</f>
        <v>0</v>
      </c>
      <c r="JH10" s="79">
        <f>'Inbound SOS &amp; EOD'!JH93</f>
        <v>634</v>
      </c>
      <c r="JI10" s="79">
        <f>'Inbound SOS &amp; EOD'!JI93</f>
        <v>596</v>
      </c>
      <c r="JJ10" s="79">
        <f>'Inbound SOS &amp; EOD'!JJ93</f>
        <v>650</v>
      </c>
      <c r="JK10" s="79">
        <f>'Inbound SOS &amp; EOD'!JK93</f>
        <v>529</v>
      </c>
      <c r="JL10" s="79">
        <f>'Inbound SOS &amp; EOD'!JL93</f>
        <v>224</v>
      </c>
      <c r="JM10" s="79">
        <f>'Inbound SOS &amp; EOD'!JM93</f>
        <v>0</v>
      </c>
      <c r="JN10" s="79">
        <f>'Inbound SOS &amp; EOD'!JN93</f>
        <v>0</v>
      </c>
      <c r="JO10" s="79">
        <f>'Inbound SOS &amp; EOD'!JO93</f>
        <v>5</v>
      </c>
      <c r="JP10" s="79">
        <f>'Inbound SOS &amp; EOD'!JP93</f>
        <v>235</v>
      </c>
      <c r="JQ10" s="79">
        <f>'Inbound SOS &amp; EOD'!JQ93</f>
        <v>161</v>
      </c>
      <c r="JR10" s="79">
        <f>'Inbound SOS &amp; EOD'!JR93</f>
        <v>0</v>
      </c>
      <c r="JS10" s="79">
        <f>'Inbound SOS &amp; EOD'!JS93</f>
        <v>345</v>
      </c>
      <c r="JT10" s="79">
        <f>'Inbound SOS &amp; EOD'!JT93</f>
        <v>0</v>
      </c>
      <c r="JU10" s="79">
        <f>'Inbound SOS &amp; EOD'!JU93</f>
        <v>0</v>
      </c>
      <c r="JV10" s="79">
        <f>'Inbound SOS &amp; EOD'!JV93</f>
        <v>939</v>
      </c>
      <c r="JW10" s="79">
        <f>'Inbound SOS &amp; EOD'!JW93</f>
        <v>979</v>
      </c>
      <c r="JX10" s="79">
        <f>'Inbound SOS &amp; EOD'!JX93</f>
        <v>812</v>
      </c>
      <c r="JY10" s="79">
        <f>'Inbound SOS &amp; EOD'!JY93</f>
        <v>748</v>
      </c>
      <c r="JZ10" s="79">
        <f>'Inbound SOS &amp; EOD'!JZ93</f>
        <v>818</v>
      </c>
      <c r="KA10" s="79">
        <f>'Inbound SOS &amp; EOD'!KA93</f>
        <v>0</v>
      </c>
      <c r="KB10" s="79">
        <f>'Inbound SOS &amp; EOD'!KB93</f>
        <v>0</v>
      </c>
      <c r="KC10" s="79">
        <f>'Inbound SOS &amp; EOD'!KC93</f>
        <v>661</v>
      </c>
      <c r="KD10" s="79">
        <f>'Inbound SOS &amp; EOD'!KD93</f>
        <v>135</v>
      </c>
      <c r="KE10" s="79">
        <f>'Inbound SOS &amp; EOD'!KE93</f>
        <v>1162</v>
      </c>
      <c r="KF10" s="79">
        <f>'Inbound SOS &amp; EOD'!KF93</f>
        <v>1262</v>
      </c>
      <c r="KG10" s="79">
        <f>'Inbound SOS &amp; EOD'!KG93</f>
        <v>1560</v>
      </c>
      <c r="KH10" s="79">
        <f>'Inbound SOS &amp; EOD'!KH93</f>
        <v>0</v>
      </c>
      <c r="KI10" s="79">
        <f>'Inbound SOS &amp; EOD'!KI93</f>
        <v>0</v>
      </c>
      <c r="KJ10" s="79">
        <f>'Inbound SOS &amp; EOD'!KJ93</f>
        <v>1815</v>
      </c>
      <c r="KK10" s="79">
        <f>'Inbound SOS &amp; EOD'!KK93</f>
        <v>1523</v>
      </c>
      <c r="KL10" s="79">
        <f>'Inbound SOS &amp; EOD'!KL93</f>
        <v>1194</v>
      </c>
      <c r="KM10" s="79">
        <f>'Inbound SOS &amp; EOD'!KM93</f>
        <v>381</v>
      </c>
      <c r="KN10" s="79">
        <f>'Inbound SOS &amp; EOD'!KN93</f>
        <v>0</v>
      </c>
      <c r="KO10" s="79">
        <f>'Inbound SOS &amp; EOD'!KO93</f>
        <v>360</v>
      </c>
      <c r="KP10" s="79">
        <f>'Inbound SOS &amp; EOD'!KP93</f>
        <v>652</v>
      </c>
      <c r="KQ10" s="79">
        <f>'Inbound SOS &amp; EOD'!KQ93</f>
        <v>175</v>
      </c>
      <c r="KR10" s="79">
        <f>'Inbound SOS &amp; EOD'!KR93</f>
        <v>548</v>
      </c>
      <c r="KS10" s="79">
        <f>'Inbound SOS &amp; EOD'!KS93</f>
        <v>451</v>
      </c>
      <c r="KT10" s="79">
        <f>'Inbound SOS &amp; EOD'!KT93</f>
        <v>676</v>
      </c>
      <c r="KU10" s="79">
        <f>'Inbound SOS &amp; EOD'!KU93</f>
        <v>800</v>
      </c>
      <c r="KV10" s="79">
        <f>'Inbound SOS &amp; EOD'!KV93</f>
        <v>667</v>
      </c>
      <c r="KW10" s="79">
        <f>'Inbound SOS &amp; EOD'!KW93</f>
        <v>0</v>
      </c>
      <c r="KX10" s="79">
        <f>'Inbound SOS &amp; EOD'!KX93</f>
        <v>710</v>
      </c>
      <c r="KY10" s="79">
        <f>'Inbound SOS &amp; EOD'!KY93</f>
        <v>760</v>
      </c>
      <c r="KZ10" s="79">
        <f>'Inbound SOS &amp; EOD'!KZ93</f>
        <v>940</v>
      </c>
      <c r="LA10" s="79">
        <f>'Inbound SOS &amp; EOD'!LA93</f>
        <v>882</v>
      </c>
      <c r="LB10" s="79">
        <f>'Inbound SOS &amp; EOD'!LB93</f>
        <v>685</v>
      </c>
      <c r="LC10" s="79">
        <f>'Inbound SOS &amp; EOD'!LC93</f>
        <v>0</v>
      </c>
      <c r="LD10" s="79">
        <f>'Inbound SOS &amp; EOD'!LD93</f>
        <v>0</v>
      </c>
      <c r="LE10" s="79">
        <f>'Inbound SOS &amp; EOD'!LE93</f>
        <v>306</v>
      </c>
      <c r="LF10" s="79">
        <f>'Inbound SOS &amp; EOD'!LF93</f>
        <v>352</v>
      </c>
      <c r="LG10" s="79">
        <f>'Inbound SOS &amp; EOD'!LG93</f>
        <v>438</v>
      </c>
      <c r="LH10" s="79">
        <f>'Inbound SOS &amp; EOD'!LH93</f>
        <v>387</v>
      </c>
      <c r="LI10" s="79">
        <f>'Inbound SOS &amp; EOD'!LI93</f>
        <v>1254</v>
      </c>
      <c r="LJ10" s="79">
        <f>'Inbound SOS &amp; EOD'!LJ93</f>
        <v>0</v>
      </c>
      <c r="LK10" s="79">
        <f>'Inbound SOS &amp; EOD'!LK93</f>
        <v>0</v>
      </c>
      <c r="LL10" s="79">
        <f>'Inbound SOS &amp; EOD'!LL93</f>
        <v>1149</v>
      </c>
      <c r="LM10" s="79">
        <f>'Inbound SOS &amp; EOD'!LM93</f>
        <v>1978</v>
      </c>
      <c r="LN10" s="79">
        <f>'Inbound SOS &amp; EOD'!LN93</f>
        <v>1586</v>
      </c>
      <c r="LO10" s="79">
        <f>'Inbound SOS &amp; EOD'!LO93</f>
        <v>0</v>
      </c>
      <c r="LP10" s="79">
        <f>'Inbound SOS &amp; EOD'!LP93</f>
        <v>0</v>
      </c>
      <c r="LQ10" s="79">
        <f>'Inbound SOS &amp; EOD'!LQ93</f>
        <v>2166</v>
      </c>
      <c r="LR10" s="79">
        <f>'Inbound SOS &amp; EOD'!LR93</f>
        <v>0</v>
      </c>
      <c r="LS10" s="79">
        <f>'Inbound SOS &amp; EOD'!LS93</f>
        <v>960</v>
      </c>
      <c r="LT10" s="79">
        <f>'Inbound SOS &amp; EOD'!LT93</f>
        <v>1590</v>
      </c>
      <c r="LU10" s="79">
        <f>'Inbound SOS &amp; EOD'!LU93</f>
        <v>1007</v>
      </c>
      <c r="LV10" s="79">
        <f>'Inbound SOS &amp; EOD'!LV93</f>
        <v>0</v>
      </c>
      <c r="LW10" s="79">
        <f>'Inbound SOS &amp; EOD'!LW93</f>
        <v>0</v>
      </c>
      <c r="LX10" s="79">
        <f>'Inbound SOS &amp; EOD'!LX93</f>
        <v>314</v>
      </c>
      <c r="LY10" s="79">
        <f>'Inbound SOS &amp; EOD'!LY93</f>
        <v>0</v>
      </c>
      <c r="LZ10" s="79">
        <f>'Inbound SOS &amp; EOD'!LZ93</f>
        <v>880</v>
      </c>
      <c r="MA10" s="79">
        <f>'Inbound SOS &amp; EOD'!MA93</f>
        <v>1171</v>
      </c>
      <c r="MB10" s="79">
        <f>'Inbound SOS &amp; EOD'!MB93</f>
        <v>651</v>
      </c>
      <c r="MC10" s="79">
        <f>'Inbound SOS &amp; EOD'!MC93</f>
        <v>567</v>
      </c>
      <c r="MD10" s="79">
        <f>'Inbound SOS &amp; EOD'!MD93</f>
        <v>1610</v>
      </c>
      <c r="ME10" s="79">
        <f>'Inbound SOS &amp; EOD'!ME93</f>
        <v>0</v>
      </c>
      <c r="MF10" s="79">
        <f>'Inbound SOS &amp; EOD'!MF93</f>
        <v>0</v>
      </c>
      <c r="MG10" s="79">
        <f>'Inbound SOS &amp; EOD'!MG93</f>
        <v>786</v>
      </c>
      <c r="MH10" s="79">
        <f>'Inbound SOS &amp; EOD'!MH93</f>
        <v>914</v>
      </c>
      <c r="MI10" s="79">
        <f>'Inbound SOS &amp; EOD'!MI93</f>
        <v>1271</v>
      </c>
      <c r="MJ10" s="79">
        <f>'Inbound SOS &amp; EOD'!MJ93</f>
        <v>2219</v>
      </c>
      <c r="MK10" s="79">
        <f>'Inbound SOS &amp; EOD'!MK93</f>
        <v>1872</v>
      </c>
      <c r="ML10" s="79">
        <f>'Inbound SOS &amp; EOD'!ML93</f>
        <v>0</v>
      </c>
      <c r="MM10" s="79">
        <f>'Inbound SOS &amp; EOD'!MM93</f>
        <v>0</v>
      </c>
      <c r="MN10" s="79">
        <f>'Inbound SOS &amp; EOD'!MN93</f>
        <v>512</v>
      </c>
      <c r="MO10" s="79">
        <f>'Inbound SOS &amp; EOD'!MO93</f>
        <v>0</v>
      </c>
      <c r="MP10" s="79">
        <f>'Inbound SOS &amp; EOD'!MP93</f>
        <v>1116</v>
      </c>
      <c r="MQ10" s="79">
        <f>'Inbound SOS &amp; EOD'!MQ93</f>
        <v>0</v>
      </c>
      <c r="MR10" s="79">
        <f>'Inbound SOS &amp; EOD'!MR93</f>
        <v>965</v>
      </c>
      <c r="MS10" s="79">
        <f>'Inbound SOS &amp; EOD'!MS93</f>
        <v>0</v>
      </c>
      <c r="MT10" s="79">
        <f>'Inbound SOS &amp; EOD'!MT93</f>
        <v>0</v>
      </c>
      <c r="MU10" s="79">
        <f>'Inbound SOS &amp; EOD'!MU93</f>
        <v>0</v>
      </c>
      <c r="MV10" s="79">
        <f>'Inbound SOS &amp; EOD'!MV93</f>
        <v>0</v>
      </c>
      <c r="MW10" s="79">
        <f>'Inbound SOS &amp; EOD'!MW93</f>
        <v>0</v>
      </c>
      <c r="MX10" s="79">
        <f>'Inbound SOS &amp; EOD'!MX93</f>
        <v>592</v>
      </c>
      <c r="MY10" s="79">
        <f>'Inbound SOS &amp; EOD'!MY93</f>
        <v>468</v>
      </c>
      <c r="MZ10" s="79">
        <f>'Inbound SOS &amp; EOD'!MZ93</f>
        <v>0</v>
      </c>
      <c r="NA10" s="79">
        <f>'Inbound SOS &amp; EOD'!NA93</f>
        <v>0</v>
      </c>
    </row>
    <row r="11" spans="1:15726" s="81" customFormat="1" ht="14.25" customHeight="1">
      <c r="A11" s="80" t="s">
        <v>2025</v>
      </c>
      <c r="B11" s="79">
        <f>'Inbound SOS &amp; EOD'!B71</f>
        <v>484</v>
      </c>
      <c r="C11" s="79">
        <f>'Inbound SOS &amp; EOD'!C71</f>
        <v>807</v>
      </c>
      <c r="D11" s="79">
        <f>'Inbound SOS &amp; EOD'!D71</f>
        <v>43</v>
      </c>
      <c r="E11" s="79">
        <f>'Inbound SOS &amp; EOD'!E71</f>
        <v>290</v>
      </c>
      <c r="F11" s="79">
        <f>'Inbound SOS &amp; EOD'!F71</f>
        <v>185</v>
      </c>
      <c r="G11" s="79">
        <f>'Inbound SOS &amp; EOD'!G71</f>
        <v>96</v>
      </c>
      <c r="H11" s="79">
        <f>'Inbound SOS &amp; EOD'!H71</f>
        <v>58</v>
      </c>
      <c r="I11" s="79">
        <f>'Inbound SOS &amp; EOD'!I71</f>
        <v>0</v>
      </c>
      <c r="J11" s="79">
        <f>'Inbound SOS &amp; EOD'!J71</f>
        <v>350</v>
      </c>
      <c r="K11" s="79">
        <f>'Inbound SOS &amp; EOD'!K71</f>
        <v>230</v>
      </c>
      <c r="L11" s="79">
        <f>'Inbound SOS &amp; EOD'!L71</f>
        <v>214</v>
      </c>
      <c r="M11" s="79">
        <f>'Inbound SOS &amp; EOD'!M71</f>
        <v>145</v>
      </c>
      <c r="N11" s="79">
        <f>'Inbound SOS &amp; EOD'!N71</f>
        <v>174</v>
      </c>
      <c r="O11" s="79">
        <f>'Inbound SOS &amp; EOD'!O71</f>
        <v>131</v>
      </c>
      <c r="P11" s="79">
        <f>'Inbound SOS &amp; EOD'!P71</f>
        <v>9</v>
      </c>
      <c r="Q11" s="79">
        <f>'Inbound SOS &amp; EOD'!Q71</f>
        <v>189</v>
      </c>
      <c r="R11" s="79">
        <f>'Inbound SOS &amp; EOD'!R71</f>
        <v>177</v>
      </c>
      <c r="S11" s="79">
        <f>'Inbound SOS &amp; EOD'!S71</f>
        <v>0</v>
      </c>
      <c r="T11" s="79">
        <f>'Inbound SOS &amp; EOD'!T71</f>
        <v>171</v>
      </c>
      <c r="U11" s="79">
        <f>'Inbound SOS &amp; EOD'!U71</f>
        <v>112</v>
      </c>
      <c r="V11" s="79">
        <f>'Inbound SOS &amp; EOD'!V71</f>
        <v>206</v>
      </c>
      <c r="W11" s="79">
        <f>'Inbound SOS &amp; EOD'!W71</f>
        <v>32</v>
      </c>
      <c r="X11" s="79">
        <f>'Inbound SOS &amp; EOD'!X71</f>
        <v>305</v>
      </c>
      <c r="Y11" s="79">
        <f>'Inbound SOS &amp; EOD'!Y71</f>
        <v>217</v>
      </c>
      <c r="Z11" s="79">
        <f>'Inbound SOS &amp; EOD'!Z71</f>
        <v>18</v>
      </c>
      <c r="AA11" s="79">
        <f>'Inbound SOS &amp; EOD'!AA71</f>
        <v>56</v>
      </c>
      <c r="AB11" s="79">
        <f>'Inbound SOS &amp; EOD'!AB71</f>
        <v>0</v>
      </c>
      <c r="AC11" s="79">
        <f>'Inbound SOS &amp; EOD'!AC71</f>
        <v>126</v>
      </c>
      <c r="AD11" s="79">
        <f>'Inbound SOS &amp; EOD'!AD71</f>
        <v>77</v>
      </c>
      <c r="AE11" s="79">
        <f>'Inbound SOS &amp; EOD'!AE71</f>
        <v>9</v>
      </c>
      <c r="AF11" s="79">
        <f>'Inbound SOS &amp; EOD'!AF71</f>
        <v>144</v>
      </c>
      <c r="AG11" s="79">
        <f>'Inbound SOS &amp; EOD'!AG71</f>
        <v>84</v>
      </c>
      <c r="AH11" s="79">
        <f>'Inbound SOS &amp; EOD'!AH71</f>
        <v>0</v>
      </c>
      <c r="AI11" s="79">
        <f>'Inbound SOS &amp; EOD'!AI71</f>
        <v>253</v>
      </c>
      <c r="AJ11" s="79">
        <f>'Inbound SOS &amp; EOD'!AJ71</f>
        <v>95</v>
      </c>
      <c r="AK11" s="79">
        <f>'Inbound SOS &amp; EOD'!AK71</f>
        <v>24</v>
      </c>
      <c r="AL11" s="79">
        <f>'Inbound SOS &amp; EOD'!AL71</f>
        <v>10</v>
      </c>
      <c r="AM11" s="79">
        <f>'Inbound SOS &amp; EOD'!AM71</f>
        <v>208</v>
      </c>
      <c r="AN11" s="79">
        <f>'Inbound SOS &amp; EOD'!AN71</f>
        <v>248</v>
      </c>
      <c r="AO11" s="79">
        <f>'Inbound SOS &amp; EOD'!AO71</f>
        <v>131</v>
      </c>
      <c r="AP11" s="79">
        <f>'Inbound SOS &amp; EOD'!AP71</f>
        <v>20</v>
      </c>
      <c r="AQ11" s="79">
        <f>'Inbound SOS &amp; EOD'!AQ71</f>
        <v>71</v>
      </c>
      <c r="AR11" s="79">
        <f>'Inbound SOS &amp; EOD'!AR71</f>
        <v>13</v>
      </c>
      <c r="AS11" s="79">
        <f>'Inbound SOS &amp; EOD'!AS71</f>
        <v>29</v>
      </c>
      <c r="AT11" s="79">
        <f>'Inbound SOS &amp; EOD'!AT71</f>
        <v>263</v>
      </c>
      <c r="AU11" s="79">
        <f>'Inbound SOS &amp; EOD'!AU71</f>
        <v>200</v>
      </c>
      <c r="AV11" s="79">
        <f>'Inbound SOS &amp; EOD'!AV71</f>
        <v>135</v>
      </c>
      <c r="AW11" s="79">
        <f>'Inbound SOS &amp; EOD'!AW71</f>
        <v>0</v>
      </c>
      <c r="AX11" s="79">
        <f>'Inbound SOS &amp; EOD'!AX70</f>
        <v>0</v>
      </c>
      <c r="AY11" s="79">
        <f>'Inbound SOS &amp; EOD'!AY71</f>
        <v>77</v>
      </c>
      <c r="AZ11" s="79">
        <f>'Inbound SOS &amp; EOD'!AZ71</f>
        <v>139</v>
      </c>
      <c r="BA11" s="79">
        <f>'Inbound SOS &amp; EOD'!BA71</f>
        <v>88</v>
      </c>
      <c r="BB11" s="79">
        <f>'Inbound SOS &amp; EOD'!BB71</f>
        <v>76</v>
      </c>
      <c r="BC11" s="79">
        <f>'Inbound SOS &amp; EOD'!BC71</f>
        <v>0</v>
      </c>
      <c r="BD11" s="79">
        <f>'Inbound SOS &amp; EOD'!BD71</f>
        <v>101</v>
      </c>
      <c r="BE11" s="79">
        <f>'Inbound SOS &amp; EOD'!BE71</f>
        <v>134</v>
      </c>
      <c r="BF11" s="79">
        <f>'Inbound SOS &amp; EOD'!BF71</f>
        <v>224</v>
      </c>
      <c r="BG11" s="79">
        <f>'Inbound SOS &amp; EOD'!BG71</f>
        <v>230</v>
      </c>
      <c r="BH11" s="79">
        <f>'Inbound SOS &amp; EOD'!BH71</f>
        <v>155</v>
      </c>
      <c r="BI11" s="79">
        <f>'Inbound SOS &amp; EOD'!BI71</f>
        <v>228</v>
      </c>
      <c r="BJ11" s="79">
        <f>'Inbound SOS &amp; EOD'!BJ71</f>
        <v>75</v>
      </c>
      <c r="BK11" s="79">
        <f>'Inbound SOS &amp; EOD'!BK71</f>
        <v>30</v>
      </c>
      <c r="BL11" s="79">
        <f>'Inbound SOS &amp; EOD'!BL71</f>
        <v>0</v>
      </c>
      <c r="BM11" s="79">
        <f>'Inbound SOS &amp; EOD'!BM71</f>
        <v>99</v>
      </c>
      <c r="BN11" s="79">
        <f>'Inbound SOS &amp; EOD'!BN71</f>
        <v>608</v>
      </c>
      <c r="BO11" s="79">
        <f>'Inbound SOS &amp; EOD'!BO71</f>
        <v>282</v>
      </c>
      <c r="BP11" s="79">
        <f>'Inbound SOS &amp; EOD'!BP71</f>
        <v>156</v>
      </c>
      <c r="BQ11" s="79">
        <f>'Inbound SOS &amp; EOD'!BQ71</f>
        <v>116</v>
      </c>
      <c r="BR11" s="79">
        <f>'Inbound SOS &amp; EOD'!BR71</f>
        <v>108</v>
      </c>
      <c r="BS11" s="79">
        <f>'Inbound SOS &amp; EOD'!BS71</f>
        <v>13</v>
      </c>
      <c r="BT11" s="79">
        <f>'Inbound SOS &amp; EOD'!BT71</f>
        <v>169</v>
      </c>
      <c r="BU11" s="79">
        <f>'Inbound SOS &amp; EOD'!BU71</f>
        <v>518</v>
      </c>
      <c r="BV11" s="79">
        <f>'Inbound SOS &amp; EOD'!BV71</f>
        <v>296</v>
      </c>
      <c r="BW11" s="79">
        <f>'Inbound SOS &amp; EOD'!BW71</f>
        <v>293</v>
      </c>
      <c r="BX11" s="79">
        <f>'Inbound SOS &amp; EOD'!BX71</f>
        <v>169</v>
      </c>
      <c r="BY11" s="79">
        <f>'Inbound SOS &amp; EOD'!BY71</f>
        <v>149</v>
      </c>
      <c r="BZ11" s="79">
        <f>'Inbound SOS &amp; EOD'!BZ71</f>
        <v>98</v>
      </c>
      <c r="CA11" s="79">
        <f>'Inbound SOS &amp; EOD'!CA71</f>
        <v>0</v>
      </c>
      <c r="CB11" s="79">
        <f>'Inbound SOS &amp; EOD'!CB71</f>
        <v>305</v>
      </c>
      <c r="CC11" s="79">
        <f>'Inbound SOS &amp; EOD'!CC71</f>
        <v>320</v>
      </c>
      <c r="CD11" s="79">
        <f>'Inbound SOS &amp; EOD'!CD71</f>
        <v>163</v>
      </c>
      <c r="CE11" s="79">
        <f>'Inbound SOS &amp; EOD'!CE71</f>
        <v>101</v>
      </c>
      <c r="CF11" s="79">
        <f>'Inbound SOS &amp; EOD'!CF71</f>
        <v>0</v>
      </c>
      <c r="CG11" s="79">
        <f>'Inbound SOS &amp; EOD'!CG71</f>
        <v>0</v>
      </c>
      <c r="CH11" s="79">
        <f>'Inbound SOS &amp; EOD'!CH71</f>
        <v>0</v>
      </c>
      <c r="CI11" s="79">
        <f>'Inbound SOS &amp; EOD'!CI71</f>
        <v>267</v>
      </c>
      <c r="CJ11" s="79">
        <f>'Inbound SOS &amp; EOD'!CJ71</f>
        <v>299</v>
      </c>
      <c r="CK11" s="79">
        <f>'Inbound SOS &amp; EOD'!CK71</f>
        <v>360</v>
      </c>
      <c r="CL11" s="79">
        <f>'Inbound SOS &amp; EOD'!CL71</f>
        <v>245</v>
      </c>
      <c r="CM11" s="79">
        <f>'Inbound SOS &amp; EOD'!CM71</f>
        <v>120</v>
      </c>
      <c r="CN11" s="79">
        <f>'Inbound SOS &amp; EOD'!CN71</f>
        <v>0</v>
      </c>
      <c r="CO11" s="79">
        <f>'Inbound SOS &amp; EOD'!CO71</f>
        <v>0</v>
      </c>
      <c r="CP11" s="79">
        <f>'Inbound SOS &amp; EOD'!CP71</f>
        <v>244</v>
      </c>
      <c r="CQ11" s="79">
        <f>'Inbound SOS &amp; EOD'!CQ71</f>
        <v>126</v>
      </c>
      <c r="CR11" s="79">
        <f>'Inbound SOS &amp; EOD'!CR71</f>
        <v>181</v>
      </c>
      <c r="CS11" s="79">
        <f>'Inbound SOS &amp; EOD'!CS71</f>
        <v>223</v>
      </c>
      <c r="CT11" s="79">
        <f>'Inbound SOS &amp; EOD'!CT71</f>
        <v>0</v>
      </c>
      <c r="CU11" s="79">
        <f>'Inbound SOS &amp; EOD'!CU71</f>
        <v>0</v>
      </c>
      <c r="CV11" s="79">
        <f>'Inbound SOS &amp; EOD'!CV71</f>
        <v>0</v>
      </c>
      <c r="CW11" s="79">
        <f>'Inbound SOS &amp; EOD'!CW71</f>
        <v>297</v>
      </c>
      <c r="CX11" s="79">
        <f>'Inbound SOS &amp; EOD'!CX71</f>
        <v>413</v>
      </c>
      <c r="CY11" s="79">
        <f>'Inbound SOS &amp; EOD'!CY71</f>
        <v>302</v>
      </c>
      <c r="CZ11" s="79">
        <f>'Inbound SOS &amp; EOD'!CZ71</f>
        <v>203</v>
      </c>
      <c r="DA11" s="79">
        <f>'Inbound SOS &amp; EOD'!DA71</f>
        <v>294</v>
      </c>
      <c r="DB11" s="79">
        <f>'Inbound SOS &amp; EOD'!DB71</f>
        <v>0</v>
      </c>
      <c r="DC11" s="79">
        <f>'Inbound SOS &amp; EOD'!DC71</f>
        <v>207</v>
      </c>
      <c r="DD11" s="79">
        <f>'Inbound SOS &amp; EOD'!DD71</f>
        <v>364</v>
      </c>
      <c r="DE11" s="79">
        <f>'Inbound SOS &amp; EOD'!DE71</f>
        <v>160</v>
      </c>
      <c r="DF11" s="79">
        <f>'Inbound SOS &amp; EOD'!DF71</f>
        <v>229</v>
      </c>
      <c r="DG11" s="79">
        <f>'Inbound SOS &amp; EOD'!DG71</f>
        <v>346</v>
      </c>
      <c r="DH11" s="79">
        <f>'Inbound SOS &amp; EOD'!DH71</f>
        <v>25</v>
      </c>
      <c r="DI11" s="79">
        <f>'Inbound SOS &amp; EOD'!DI71</f>
        <v>47</v>
      </c>
      <c r="DJ11" s="79">
        <f>'Inbound SOS &amp; EOD'!DJ71</f>
        <v>150</v>
      </c>
      <c r="DK11" s="79">
        <f>'Inbound SOS &amp; EOD'!DK71</f>
        <v>202</v>
      </c>
      <c r="DL11" s="79">
        <f>'Inbound SOS &amp; EOD'!DL71</f>
        <v>144</v>
      </c>
      <c r="DM11" s="79">
        <f>'Inbound SOS &amp; EOD'!DM71</f>
        <v>89</v>
      </c>
      <c r="DN11" s="79">
        <f>'Inbound SOS &amp; EOD'!DN71</f>
        <v>77</v>
      </c>
      <c r="DO11" s="79">
        <f>'Inbound SOS &amp; EOD'!DO71</f>
        <v>115</v>
      </c>
      <c r="DP11" s="79">
        <f>'Inbound SOS &amp; EOD'!DP71</f>
        <v>100</v>
      </c>
      <c r="DQ11" s="79">
        <f>'Inbound SOS &amp; EOD'!DQ71</f>
        <v>0</v>
      </c>
      <c r="DR11" s="79">
        <f>'Inbound SOS &amp; EOD'!DR71</f>
        <v>655</v>
      </c>
      <c r="DS11" s="79">
        <f>'Inbound SOS &amp; EOD'!DS71</f>
        <v>440</v>
      </c>
      <c r="DT11" s="79">
        <f>'Inbound SOS &amp; EOD'!DT71</f>
        <v>318</v>
      </c>
      <c r="DU11" s="79">
        <f>'Inbound SOS &amp; EOD'!DU71</f>
        <v>254</v>
      </c>
      <c r="DV11" s="79">
        <f>'Inbound SOS &amp; EOD'!DV71</f>
        <v>380</v>
      </c>
      <c r="DW11" s="79">
        <f>'Inbound SOS &amp; EOD'!DW71</f>
        <v>271</v>
      </c>
      <c r="DX11" s="79">
        <f>'Inbound SOS &amp; EOD'!DX71</f>
        <v>336</v>
      </c>
      <c r="DY11" s="79">
        <f>'Inbound SOS &amp; EOD'!DY71</f>
        <v>318</v>
      </c>
      <c r="DZ11" s="79">
        <f>'Inbound SOS &amp; EOD'!DZ71</f>
        <v>169</v>
      </c>
      <c r="EA11" s="79">
        <f>'Inbound SOS &amp; EOD'!EA71</f>
        <v>247</v>
      </c>
      <c r="EB11" s="79">
        <f>'Inbound SOS &amp; EOD'!EB71</f>
        <v>146</v>
      </c>
      <c r="EC11" s="79">
        <f>'Inbound SOS &amp; EOD'!EC71</f>
        <v>94</v>
      </c>
      <c r="ED11" s="79">
        <f>'Inbound SOS &amp; EOD'!ED71</f>
        <v>0</v>
      </c>
      <c r="EE11" s="79">
        <f>'Inbound SOS &amp; EOD'!EE71</f>
        <v>0</v>
      </c>
      <c r="EF11" s="79">
        <f>'Inbound SOS &amp; EOD'!EF71</f>
        <v>122</v>
      </c>
      <c r="EG11" s="79">
        <f>'Inbound SOS &amp; EOD'!EG71</f>
        <v>358</v>
      </c>
      <c r="EH11" s="79">
        <f>'Inbound SOS &amp; EOD'!EH71</f>
        <v>279</v>
      </c>
      <c r="EI11" s="79">
        <f>'Inbound SOS &amp; EOD'!EI71</f>
        <v>80</v>
      </c>
      <c r="EJ11" s="79">
        <f>'Inbound SOS &amp; EOD'!EJ71</f>
        <v>267</v>
      </c>
      <c r="EK11" s="79">
        <f>'Inbound SOS &amp; EOD'!EK71</f>
        <v>593</v>
      </c>
      <c r="EL11" s="79">
        <f>'Inbound SOS &amp; EOD'!EL71</f>
        <v>34</v>
      </c>
      <c r="EM11" s="79">
        <f>'Inbound SOS &amp; EOD'!EM71</f>
        <v>221</v>
      </c>
      <c r="EN11" s="79">
        <f>'Inbound SOS &amp; EOD'!EN71</f>
        <v>313</v>
      </c>
      <c r="EO11" s="79">
        <f>'Inbound SOS &amp; EOD'!EO71</f>
        <v>237</v>
      </c>
      <c r="EP11" s="79">
        <f>'Inbound SOS &amp; EOD'!EP71</f>
        <v>234</v>
      </c>
      <c r="EQ11" s="79">
        <f>'Inbound SOS &amp; EOD'!EQ71</f>
        <v>230</v>
      </c>
      <c r="ER11" s="79">
        <f>'Inbound SOS &amp; EOD'!ER71</f>
        <v>128</v>
      </c>
      <c r="ES11" s="79">
        <f>'Inbound SOS &amp; EOD'!ES71</f>
        <v>0</v>
      </c>
      <c r="ET11" s="79">
        <f>'Inbound SOS &amp; EOD'!ET71</f>
        <v>179</v>
      </c>
      <c r="EU11" s="79">
        <f>'Inbound SOS &amp; EOD'!EU71</f>
        <v>210</v>
      </c>
      <c r="EV11" s="79">
        <f>'Inbound SOS &amp; EOD'!EV71</f>
        <v>0</v>
      </c>
      <c r="EW11" s="79">
        <f>'Inbound SOS &amp; EOD'!EW71</f>
        <v>494</v>
      </c>
      <c r="EX11" s="79">
        <f>'Inbound SOS &amp; EOD'!EX71</f>
        <v>155</v>
      </c>
      <c r="EY11" s="79">
        <f>'Inbound SOS &amp; EOD'!EY71</f>
        <v>130</v>
      </c>
      <c r="EZ11" s="79">
        <f>'Inbound SOS &amp; EOD'!EZ71</f>
        <v>0</v>
      </c>
      <c r="FA11" s="79">
        <f>'Inbound SOS &amp; EOD'!FA71</f>
        <v>252</v>
      </c>
      <c r="FB11" s="79">
        <f>'Inbound SOS &amp; EOD'!FB71</f>
        <v>544</v>
      </c>
      <c r="FC11" s="79">
        <f>'Inbound SOS &amp; EOD'!FC71</f>
        <v>145</v>
      </c>
      <c r="FD11" s="79">
        <f>'Inbound SOS &amp; EOD'!FD71</f>
        <v>122</v>
      </c>
      <c r="FE11" s="79">
        <f>'Inbound SOS &amp; EOD'!FE71</f>
        <v>37</v>
      </c>
      <c r="FF11" s="79">
        <f>'Inbound SOS &amp; EOD'!FF71</f>
        <v>0</v>
      </c>
      <c r="FG11" s="79">
        <f>'Inbound SOS &amp; EOD'!FG71</f>
        <v>0</v>
      </c>
      <c r="FH11" s="79">
        <f>'Inbound SOS &amp; EOD'!FH71</f>
        <v>143</v>
      </c>
      <c r="FI11" s="79">
        <f>'Inbound SOS &amp; EOD'!FI71</f>
        <v>375</v>
      </c>
      <c r="FJ11" s="79">
        <f>'Inbound SOS &amp; EOD'!FJ71</f>
        <v>239</v>
      </c>
      <c r="FK11" s="79">
        <f>'Inbound SOS &amp; EOD'!FK71</f>
        <v>179</v>
      </c>
      <c r="FL11" s="79">
        <f>'Inbound SOS &amp; EOD'!FL71</f>
        <v>0</v>
      </c>
      <c r="FM11" s="79">
        <f>'Inbound SOS &amp; EOD'!FM71</f>
        <v>0</v>
      </c>
      <c r="FN11" s="79">
        <f>'Inbound SOS &amp; EOD'!FN71</f>
        <v>0</v>
      </c>
      <c r="FO11" s="79">
        <f>'Inbound SOS &amp; EOD'!FO71</f>
        <v>436</v>
      </c>
      <c r="FP11" s="79">
        <f>'Inbound SOS &amp; EOD'!FP71</f>
        <v>172</v>
      </c>
      <c r="FQ11" s="79">
        <f>'Inbound SOS &amp; EOD'!FQ71</f>
        <v>210</v>
      </c>
      <c r="FR11" s="79">
        <f>'Inbound SOS &amp; EOD'!FR71</f>
        <v>77</v>
      </c>
      <c r="FS11" s="79">
        <f>'Inbound SOS &amp; EOD'!FS71</f>
        <v>316</v>
      </c>
      <c r="FT11" s="79">
        <f>'Inbound SOS &amp; EOD'!FT71</f>
        <v>76</v>
      </c>
      <c r="FU11" s="79">
        <f>'Inbound SOS &amp; EOD'!FU71</f>
        <v>0</v>
      </c>
      <c r="FV11" s="79">
        <f>'Inbound SOS &amp; EOD'!FV71</f>
        <v>33</v>
      </c>
      <c r="FW11" s="79">
        <f>'Inbound SOS &amp; EOD'!FW71</f>
        <v>166</v>
      </c>
      <c r="FX11" s="79">
        <f>'Inbound SOS &amp; EOD'!FX71</f>
        <v>149</v>
      </c>
      <c r="FY11" s="79">
        <f>'Inbound SOS &amp; EOD'!FY71</f>
        <v>157</v>
      </c>
      <c r="FZ11" s="79">
        <f>'Inbound SOS &amp; EOD'!FZ71</f>
        <v>0</v>
      </c>
      <c r="GA11" s="79">
        <f>'Inbound SOS &amp; EOD'!GA71</f>
        <v>0</v>
      </c>
      <c r="GB11" s="79">
        <f>'Inbound SOS &amp; EOD'!GB71</f>
        <v>0</v>
      </c>
      <c r="GC11" s="79">
        <f>'Inbound SOS &amp; EOD'!GC71</f>
        <v>105</v>
      </c>
      <c r="GD11" s="79">
        <f>'Inbound SOS &amp; EOD'!GD71</f>
        <v>38</v>
      </c>
      <c r="GE11" s="79">
        <f>'Inbound SOS &amp; EOD'!GE71</f>
        <v>171</v>
      </c>
      <c r="GF11" s="79">
        <f>'Inbound SOS &amp; EOD'!GF71</f>
        <v>170</v>
      </c>
      <c r="GG11" s="79">
        <f>'Inbound SOS &amp; EOD'!GG71</f>
        <v>0</v>
      </c>
      <c r="GH11" s="79">
        <f>'Inbound SOS &amp; EOD'!GH71</f>
        <v>145</v>
      </c>
      <c r="GI11" s="79">
        <f>'Inbound SOS &amp; EOD'!GI71</f>
        <v>0</v>
      </c>
      <c r="GJ11" s="79">
        <f>'Inbound SOS &amp; EOD'!GJ71</f>
        <v>119</v>
      </c>
      <c r="GK11" s="79">
        <f>'Inbound SOS &amp; EOD'!GK71</f>
        <v>62</v>
      </c>
      <c r="GL11" s="79">
        <f>'Inbound SOS &amp; EOD'!GL71</f>
        <v>179</v>
      </c>
      <c r="GM11" s="79">
        <f>'Inbound SOS &amp; EOD'!GM71</f>
        <v>191</v>
      </c>
      <c r="GN11" s="79">
        <f>'Inbound SOS &amp; EOD'!GN71</f>
        <v>0</v>
      </c>
      <c r="GO11" s="79">
        <f>'Inbound SOS &amp; EOD'!GO71</f>
        <v>0</v>
      </c>
      <c r="GP11" s="79">
        <f>'Inbound SOS &amp; EOD'!GP71</f>
        <v>0</v>
      </c>
      <c r="GQ11" s="79">
        <f>'Inbound SOS &amp; EOD'!GQ71</f>
        <v>290</v>
      </c>
      <c r="GR11" s="79">
        <f>'Inbound SOS &amp; EOD'!GR71</f>
        <v>168</v>
      </c>
      <c r="GS11" s="79">
        <f>'Inbound SOS &amp; EOD'!GS71</f>
        <v>79</v>
      </c>
      <c r="GT11" s="79">
        <f>'Inbound SOS &amp; EOD'!GT71</f>
        <v>7</v>
      </c>
      <c r="GU11" s="79">
        <f>'Inbound SOS &amp; EOD'!GU71</f>
        <v>0</v>
      </c>
      <c r="GV11" s="79">
        <f>'Inbound SOS &amp; EOD'!GV71</f>
        <v>0</v>
      </c>
      <c r="GW11" s="79">
        <f>'Inbound SOS &amp; EOD'!GW71</f>
        <v>0</v>
      </c>
      <c r="GX11" s="79">
        <f>'Inbound SOS &amp; EOD'!GX71</f>
        <v>55</v>
      </c>
      <c r="GY11" s="79">
        <f>'Inbound SOS &amp; EOD'!GY71</f>
        <v>203</v>
      </c>
      <c r="GZ11" s="79">
        <f>'Inbound SOS &amp; EOD'!GZ71</f>
        <v>169</v>
      </c>
      <c r="HA11" s="79">
        <f>'Inbound SOS &amp; EOD'!HA71</f>
        <v>82</v>
      </c>
      <c r="HB11" s="79">
        <f>'Inbound SOS &amp; EOD'!HB71</f>
        <v>0</v>
      </c>
      <c r="HC11" s="79">
        <f>'Inbound SOS &amp; EOD'!HC71</f>
        <v>0</v>
      </c>
      <c r="HD11" s="79">
        <f>'Inbound SOS &amp; EOD'!HD71</f>
        <v>0</v>
      </c>
      <c r="HE11" s="79">
        <f>'Inbound SOS &amp; EOD'!HE71</f>
        <v>74</v>
      </c>
      <c r="HF11" s="79">
        <f>'Inbound SOS &amp; EOD'!HF71</f>
        <v>55</v>
      </c>
      <c r="HG11" s="79">
        <f>'Inbound SOS &amp; EOD'!HG71</f>
        <v>172</v>
      </c>
      <c r="HH11" s="79">
        <f>'Inbound SOS &amp; EOD'!HH71</f>
        <v>156</v>
      </c>
      <c r="HI11" s="79">
        <f>'Inbound SOS &amp; EOD'!HI71</f>
        <v>198</v>
      </c>
      <c r="HJ11" s="79">
        <f>'Inbound SOS &amp; EOD'!HJ71</f>
        <v>0</v>
      </c>
      <c r="HK11" s="79">
        <f>'Inbound SOS &amp; EOD'!HK71</f>
        <v>0</v>
      </c>
      <c r="HL11" s="79">
        <f>'Inbound SOS &amp; EOD'!HL71</f>
        <v>256</v>
      </c>
      <c r="HM11" s="79">
        <f>'Inbound SOS &amp; EOD'!HM71</f>
        <v>180</v>
      </c>
      <c r="HN11" s="79">
        <f>'Inbound SOS &amp; EOD'!HN71</f>
        <v>130</v>
      </c>
      <c r="HO11" s="79">
        <f>'Inbound SOS &amp; EOD'!HO71</f>
        <v>59</v>
      </c>
      <c r="HP11" s="79">
        <f>'Inbound SOS &amp; EOD'!HP71</f>
        <v>0</v>
      </c>
      <c r="HQ11" s="79">
        <f>'Inbound SOS &amp; EOD'!HQ71</f>
        <v>112</v>
      </c>
      <c r="HR11" s="79">
        <f>'Inbound SOS &amp; EOD'!HR71</f>
        <v>153</v>
      </c>
      <c r="HS11" s="79">
        <f>'Inbound SOS &amp; EOD'!HS71</f>
        <v>220</v>
      </c>
      <c r="HT11" s="79">
        <f>'Inbound SOS &amp; EOD'!HT71</f>
        <v>162</v>
      </c>
      <c r="HU11" s="79">
        <f>'Inbound SOS &amp; EOD'!HU71</f>
        <v>152</v>
      </c>
      <c r="HV11" s="79">
        <f>'Inbound SOS &amp; EOD'!HV71</f>
        <v>175</v>
      </c>
      <c r="HW11" s="79">
        <f>'Inbound SOS &amp; EOD'!HW71</f>
        <v>167</v>
      </c>
      <c r="HX11" s="79">
        <f>'Inbound SOS &amp; EOD'!HX71</f>
        <v>161</v>
      </c>
      <c r="HY11" s="79">
        <f>'Inbound SOS &amp; EOD'!HY71</f>
        <v>87</v>
      </c>
      <c r="HZ11" s="79">
        <f>'Inbound SOS &amp; EOD'!HZ71</f>
        <v>301</v>
      </c>
      <c r="IA11" s="79">
        <f>'Inbound SOS &amp; EOD'!IA71</f>
        <v>124</v>
      </c>
      <c r="IB11" s="79">
        <f>'Inbound SOS &amp; EOD'!IB71</f>
        <v>238</v>
      </c>
      <c r="IC11" s="79">
        <f>'Inbound SOS &amp; EOD'!IC71</f>
        <v>243</v>
      </c>
      <c r="ID11" s="79">
        <f>'Inbound SOS &amp; EOD'!ID71</f>
        <v>81</v>
      </c>
      <c r="IE11" s="79">
        <f>'Inbound SOS &amp; EOD'!IE71</f>
        <v>69</v>
      </c>
      <c r="IF11" s="79">
        <f>'Inbound SOS &amp; EOD'!IF71</f>
        <v>163</v>
      </c>
      <c r="IG11" s="79">
        <f>'Inbound SOS &amp; EOD'!IG71</f>
        <v>147</v>
      </c>
      <c r="IH11" s="79">
        <f>'Inbound SOS &amp; EOD'!IH71</f>
        <v>212</v>
      </c>
      <c r="II11" s="79">
        <f>'Inbound SOS &amp; EOD'!II71</f>
        <v>323</v>
      </c>
      <c r="IJ11" s="79">
        <f>'Inbound SOS &amp; EOD'!IJ71</f>
        <v>78</v>
      </c>
      <c r="IK11" s="79">
        <f>'Inbound SOS &amp; EOD'!IK71</f>
        <v>43</v>
      </c>
      <c r="IL11" s="79">
        <f>'Inbound SOS &amp; EOD'!IL71</f>
        <v>63</v>
      </c>
      <c r="IM11" s="79">
        <f>'Inbound SOS &amp; EOD'!IM71</f>
        <v>128</v>
      </c>
      <c r="IN11" s="79">
        <f>'Inbound SOS &amp; EOD'!IN71</f>
        <v>194</v>
      </c>
      <c r="IO11" s="79">
        <f>'Inbound SOS &amp; EOD'!IO71</f>
        <v>161</v>
      </c>
      <c r="IP11" s="79">
        <f>'Inbound SOS &amp; EOD'!IP71</f>
        <v>53</v>
      </c>
      <c r="IQ11" s="79">
        <f>'Inbound SOS &amp; EOD'!IQ71</f>
        <v>96</v>
      </c>
      <c r="IR11" s="79">
        <f>'Inbound SOS &amp; EOD'!IR71</f>
        <v>82</v>
      </c>
      <c r="IS11" s="79">
        <f>'Inbound SOS &amp; EOD'!IS71</f>
        <v>93</v>
      </c>
      <c r="IT11" s="79">
        <f>'Inbound SOS &amp; EOD'!IT71</f>
        <v>122</v>
      </c>
      <c r="IU11" s="79">
        <f>'Inbound SOS &amp; EOD'!IU71</f>
        <v>233</v>
      </c>
      <c r="IV11" s="79">
        <f>'Inbound SOS &amp; EOD'!IV71</f>
        <v>0</v>
      </c>
      <c r="IW11" s="79">
        <f>'Inbound SOS &amp; EOD'!IW71</f>
        <v>42</v>
      </c>
      <c r="IX11" s="79">
        <f>'Inbound SOS &amp; EOD'!IX71</f>
        <v>0</v>
      </c>
      <c r="IY11" s="79">
        <f>'Inbound SOS &amp; EOD'!IY71</f>
        <v>190</v>
      </c>
      <c r="IZ11" s="79">
        <f>'Inbound SOS &amp; EOD'!IZ71</f>
        <v>91</v>
      </c>
      <c r="JA11" s="79">
        <f>'Inbound SOS &amp; EOD'!JA71</f>
        <v>50</v>
      </c>
      <c r="JB11" s="79">
        <f>'Inbound SOS &amp; EOD'!JB71</f>
        <v>318</v>
      </c>
      <c r="JC11" s="79">
        <f>'Inbound SOS &amp; EOD'!JC71</f>
        <v>214</v>
      </c>
      <c r="JD11" s="79">
        <f>'Inbound SOS &amp; EOD'!JD71</f>
        <v>518</v>
      </c>
      <c r="JE11" s="79">
        <f>'Inbound SOS &amp; EOD'!JE71</f>
        <v>470</v>
      </c>
      <c r="JF11" s="79">
        <f>'Inbound SOS &amp; EOD'!JF71</f>
        <v>536</v>
      </c>
      <c r="JG11" s="79">
        <f>'Inbound SOS &amp; EOD'!JG71</f>
        <v>475</v>
      </c>
      <c r="JH11" s="79">
        <f>'Inbound SOS &amp; EOD'!JH71</f>
        <v>123</v>
      </c>
      <c r="JI11" s="79">
        <f>'Inbound SOS &amp; EOD'!JI71</f>
        <v>294</v>
      </c>
      <c r="JJ11" s="79">
        <f>'Inbound SOS &amp; EOD'!JJ71</f>
        <v>263</v>
      </c>
      <c r="JK11" s="79">
        <f>'Inbound SOS &amp; EOD'!JK71</f>
        <v>228</v>
      </c>
      <c r="JL11" s="79">
        <f>'Inbound SOS &amp; EOD'!JL71</f>
        <v>288</v>
      </c>
      <c r="JM11" s="79">
        <f>'Inbound SOS &amp; EOD'!JM71</f>
        <v>156</v>
      </c>
      <c r="JN11" s="79">
        <f>'Inbound SOS &amp; EOD'!JN71</f>
        <v>175</v>
      </c>
      <c r="JO11" s="79">
        <f>'Inbound SOS &amp; EOD'!JO71</f>
        <v>96</v>
      </c>
      <c r="JP11" s="79">
        <f>'Inbound SOS &amp; EOD'!JP71</f>
        <v>394</v>
      </c>
      <c r="JQ11" s="79">
        <f>'Inbound SOS &amp; EOD'!JQ71</f>
        <v>241</v>
      </c>
      <c r="JR11" s="79">
        <f>'Inbound SOS &amp; EOD'!JR71</f>
        <v>541</v>
      </c>
      <c r="JS11" s="79">
        <f>'Inbound SOS &amp; EOD'!JS71</f>
        <v>315</v>
      </c>
      <c r="JT11" s="79">
        <f>'Inbound SOS &amp; EOD'!JT71</f>
        <v>312</v>
      </c>
      <c r="JU11" s="79">
        <f>'Inbound SOS &amp; EOD'!JU71</f>
        <v>410</v>
      </c>
      <c r="JV11" s="79">
        <f>'Inbound SOS &amp; EOD'!JV71</f>
        <v>435</v>
      </c>
      <c r="JW11" s="79">
        <f>'Inbound SOS &amp; EOD'!JW71</f>
        <v>567</v>
      </c>
      <c r="JX11" s="79">
        <f>'Inbound SOS &amp; EOD'!JX71</f>
        <v>742</v>
      </c>
      <c r="JY11" s="79">
        <f>'Inbound SOS &amp; EOD'!JY71</f>
        <v>1080</v>
      </c>
      <c r="JZ11" s="79">
        <f>'Inbound SOS &amp; EOD'!JZ71</f>
        <v>464</v>
      </c>
      <c r="KA11" s="79">
        <f>'Inbound SOS &amp; EOD'!KA71</f>
        <v>519</v>
      </c>
      <c r="KB11" s="79">
        <f>'Inbound SOS &amp; EOD'!KB71</f>
        <v>1068</v>
      </c>
      <c r="KC11" s="79">
        <f>'Inbound SOS &amp; EOD'!KC71</f>
        <v>405</v>
      </c>
      <c r="KD11" s="79">
        <f>'Inbound SOS &amp; EOD'!KD71</f>
        <v>890</v>
      </c>
      <c r="KE11" s="79">
        <f>'Inbound SOS &amp; EOD'!KE71</f>
        <v>330</v>
      </c>
      <c r="KF11" s="79">
        <f>'Inbound SOS &amp; EOD'!KF71</f>
        <v>526</v>
      </c>
      <c r="KG11" s="79">
        <f>'Inbound SOS &amp; EOD'!KG71</f>
        <v>741</v>
      </c>
      <c r="KH11" s="79">
        <f>'Inbound SOS &amp; EOD'!KH71</f>
        <v>991</v>
      </c>
      <c r="KI11" s="79">
        <f>'Inbound SOS &amp; EOD'!KI71</f>
        <v>355</v>
      </c>
      <c r="KJ11" s="79">
        <f>'Inbound SOS &amp; EOD'!KJ71</f>
        <v>1115</v>
      </c>
      <c r="KK11" s="79">
        <f>'Inbound SOS &amp; EOD'!KK71</f>
        <v>508</v>
      </c>
      <c r="KL11" s="79">
        <f>'Inbound SOS &amp; EOD'!KL71</f>
        <v>717</v>
      </c>
      <c r="KM11" s="79">
        <f>'Inbound SOS &amp; EOD'!KM71</f>
        <v>450</v>
      </c>
      <c r="KN11" s="79">
        <f>'Inbound SOS &amp; EOD'!KN71</f>
        <v>0</v>
      </c>
      <c r="KO11" s="79">
        <f>'Inbound SOS &amp; EOD'!KO71</f>
        <v>807</v>
      </c>
      <c r="KP11" s="79">
        <f>'Inbound SOS &amp; EOD'!KP71</f>
        <v>493</v>
      </c>
      <c r="KQ11" s="79">
        <f>'Inbound SOS &amp; EOD'!KQ71</f>
        <v>196</v>
      </c>
      <c r="KR11" s="79">
        <f>'Inbound SOS &amp; EOD'!KR71</f>
        <v>44</v>
      </c>
      <c r="KS11" s="79">
        <f>'Inbound SOS &amp; EOD'!KS71</f>
        <v>172</v>
      </c>
      <c r="KT11" s="79">
        <f>'Inbound SOS &amp; EOD'!KT71</f>
        <v>282</v>
      </c>
      <c r="KU11" s="79">
        <f>'Inbound SOS &amp; EOD'!KU71</f>
        <v>214</v>
      </c>
      <c r="KV11" s="79">
        <f>'Inbound SOS &amp; EOD'!KV71</f>
        <v>215</v>
      </c>
      <c r="KW11" s="79">
        <f>'Inbound SOS &amp; EOD'!KW71</f>
        <v>723</v>
      </c>
      <c r="KX11" s="79">
        <f>'Inbound SOS &amp; EOD'!KX71</f>
        <v>207</v>
      </c>
      <c r="KY11" s="79">
        <f>'Inbound SOS &amp; EOD'!KY71</f>
        <v>543</v>
      </c>
      <c r="KZ11" s="79">
        <f>'Inbound SOS &amp; EOD'!KZ71</f>
        <v>497</v>
      </c>
      <c r="LA11" s="79">
        <f>'Inbound SOS &amp; EOD'!LA71</f>
        <v>334</v>
      </c>
      <c r="LB11" s="79">
        <f>'Inbound SOS &amp; EOD'!LB71</f>
        <v>452</v>
      </c>
      <c r="LC11" s="79">
        <f>'Inbound SOS &amp; EOD'!LC71</f>
        <v>279</v>
      </c>
      <c r="LD11" s="79">
        <f>'Inbound SOS &amp; EOD'!LD71</f>
        <v>199</v>
      </c>
      <c r="LE11" s="79">
        <f>'Inbound SOS &amp; EOD'!LE71</f>
        <v>147</v>
      </c>
      <c r="LF11" s="79">
        <f>'Inbound SOS &amp; EOD'!LF71</f>
        <v>584</v>
      </c>
      <c r="LG11" s="79">
        <f>'Inbound SOS &amp; EOD'!LG71</f>
        <v>368</v>
      </c>
      <c r="LH11" s="79">
        <f>'Inbound SOS &amp; EOD'!LH71</f>
        <v>24</v>
      </c>
      <c r="LI11" s="79">
        <f>'Inbound SOS &amp; EOD'!LI71</f>
        <v>765</v>
      </c>
      <c r="LJ11" s="79">
        <f>'Inbound SOS &amp; EOD'!LJ71</f>
        <v>517</v>
      </c>
      <c r="LK11" s="79">
        <f>'Inbound SOS &amp; EOD'!LK71</f>
        <v>589</v>
      </c>
      <c r="LL11" s="79">
        <f>'Inbound SOS &amp; EOD'!LL71</f>
        <v>577</v>
      </c>
      <c r="LM11" s="79">
        <f>'Inbound SOS &amp; EOD'!LM71</f>
        <v>1122</v>
      </c>
      <c r="LN11" s="79">
        <f>'Inbound SOS &amp; EOD'!LN71</f>
        <v>704</v>
      </c>
      <c r="LO11" s="79">
        <f>'Inbound SOS &amp; EOD'!LO71</f>
        <v>0</v>
      </c>
      <c r="LP11" s="79">
        <f>'Inbound SOS &amp; EOD'!LP71</f>
        <v>0</v>
      </c>
      <c r="LQ11" s="79">
        <f>'Inbound SOS &amp; EOD'!LQ71</f>
        <v>1049</v>
      </c>
      <c r="LR11" s="79">
        <f>'Inbound SOS &amp; EOD'!LR71</f>
        <v>440</v>
      </c>
      <c r="LS11" s="79">
        <f>'Inbound SOS &amp; EOD'!LS71</f>
        <v>533</v>
      </c>
      <c r="LT11" s="79">
        <f>'Inbound SOS &amp; EOD'!LT71</f>
        <v>1273</v>
      </c>
      <c r="LU11" s="79">
        <f>'Inbound SOS &amp; EOD'!LU71</f>
        <v>556</v>
      </c>
      <c r="LV11" s="79">
        <f>'Inbound SOS &amp; EOD'!LV71</f>
        <v>0</v>
      </c>
      <c r="LW11" s="79">
        <f>'Inbound SOS &amp; EOD'!LW71</f>
        <v>0</v>
      </c>
      <c r="LX11" s="79">
        <f>'Inbound SOS &amp; EOD'!LX71</f>
        <v>1000</v>
      </c>
      <c r="LY11" s="79">
        <f>'Inbound SOS &amp; EOD'!LY71</f>
        <v>530</v>
      </c>
      <c r="LZ11" s="79">
        <f>'Inbound SOS &amp; EOD'!LZ71</f>
        <v>627</v>
      </c>
      <c r="MA11" s="79">
        <f>'Inbound SOS &amp; EOD'!MA71</f>
        <v>1092</v>
      </c>
      <c r="MB11" s="79">
        <f>'Inbound SOS &amp; EOD'!MB71</f>
        <v>920</v>
      </c>
      <c r="MC11" s="79">
        <f>'Inbound SOS &amp; EOD'!MC71</f>
        <v>738</v>
      </c>
      <c r="MD11" s="79">
        <f>'Inbound SOS &amp; EOD'!MD71</f>
        <v>554</v>
      </c>
      <c r="ME11" s="79">
        <f>'Inbound SOS &amp; EOD'!ME71</f>
        <v>606</v>
      </c>
      <c r="MF11" s="79">
        <f>'Inbound SOS &amp; EOD'!MF71</f>
        <v>663</v>
      </c>
      <c r="MG11" s="79">
        <f>'Inbound SOS &amp; EOD'!MG71</f>
        <v>826</v>
      </c>
      <c r="MH11" s="79">
        <f>'Inbound SOS &amp; EOD'!MH71</f>
        <v>1082</v>
      </c>
      <c r="MI11" s="79">
        <f>'Inbound SOS &amp; EOD'!MI71</f>
        <v>663</v>
      </c>
      <c r="MJ11" s="79">
        <f>'Inbound SOS &amp; EOD'!MJ71</f>
        <v>961</v>
      </c>
      <c r="MK11" s="79">
        <f>'Inbound SOS &amp; EOD'!MK71</f>
        <v>1071</v>
      </c>
      <c r="ML11" s="79">
        <f>'Inbound SOS &amp; EOD'!ML71</f>
        <v>535</v>
      </c>
      <c r="MM11" s="79">
        <f>'Inbound SOS &amp; EOD'!MM71</f>
        <v>408</v>
      </c>
      <c r="MN11" s="79">
        <f>'Inbound SOS &amp; EOD'!MN71</f>
        <v>463</v>
      </c>
      <c r="MO11" s="79">
        <f>'Inbound SOS &amp; EOD'!MO71</f>
        <v>0</v>
      </c>
      <c r="MP11" s="79">
        <f>'Inbound SOS &amp; EOD'!MP71</f>
        <v>882</v>
      </c>
      <c r="MQ11" s="79">
        <f>'Inbound SOS &amp; EOD'!MQ71</f>
        <v>444</v>
      </c>
      <c r="MR11" s="79">
        <f>'Inbound SOS &amp; EOD'!MR71</f>
        <v>713</v>
      </c>
      <c r="MS11" s="79">
        <f>'Inbound SOS &amp; EOD'!MS71</f>
        <v>0</v>
      </c>
      <c r="MT11" s="79">
        <f>'Inbound SOS &amp; EOD'!MT71</f>
        <v>730</v>
      </c>
      <c r="MU11" s="79">
        <f>'Inbound SOS &amp; EOD'!MU71</f>
        <v>188</v>
      </c>
      <c r="MV11" s="79">
        <f>'Inbound SOS &amp; EOD'!MV71</f>
        <v>0</v>
      </c>
      <c r="MW11" s="79">
        <f>'Inbound SOS &amp; EOD'!MW71</f>
        <v>98</v>
      </c>
      <c r="MX11" s="79">
        <f>'Inbound SOS &amp; EOD'!MX71</f>
        <v>333</v>
      </c>
      <c r="MY11" s="79">
        <f>'Inbound SOS &amp; EOD'!MY71</f>
        <v>610</v>
      </c>
      <c r="MZ11" s="79">
        <f>'Inbound SOS &amp; EOD'!MZ71</f>
        <v>602</v>
      </c>
      <c r="NA11" s="79">
        <f>'Inbound SOS &amp; EOD'!NA71</f>
        <v>636</v>
      </c>
    </row>
    <row r="12" spans="1:15726" s="81" customFormat="1" ht="14.25" customHeight="1">
      <c r="A12" s="80" t="s">
        <v>2026</v>
      </c>
      <c r="B12" s="79">
        <f>'Inbound SOS &amp; EOD'!B94</f>
        <v>341</v>
      </c>
      <c r="C12" s="79">
        <f>'Inbound SOS &amp; EOD'!C94</f>
        <v>36</v>
      </c>
      <c r="D12" s="79">
        <f>'Inbound SOS &amp; EOD'!D94</f>
        <v>151</v>
      </c>
      <c r="E12" s="79">
        <f>'Inbound SOS &amp; EOD'!E94</f>
        <v>386</v>
      </c>
      <c r="F12" s="79">
        <f>'Inbound SOS &amp; EOD'!F94</f>
        <v>315</v>
      </c>
      <c r="G12" s="79">
        <f>'Inbound SOS &amp; EOD'!G94</f>
        <v>0</v>
      </c>
      <c r="H12" s="79">
        <f>'Inbound SOS &amp; EOD'!H94</f>
        <v>0</v>
      </c>
      <c r="I12" s="79">
        <f>'Inbound SOS &amp; EOD'!I94</f>
        <v>180</v>
      </c>
      <c r="J12" s="79">
        <f>'Inbound SOS &amp; EOD'!J94</f>
        <v>282</v>
      </c>
      <c r="K12" s="79">
        <f>'Inbound SOS &amp; EOD'!K94</f>
        <v>184</v>
      </c>
      <c r="L12" s="79">
        <f>'Inbound SOS &amp; EOD'!L94</f>
        <v>277</v>
      </c>
      <c r="M12" s="79">
        <f>'Inbound SOS &amp; EOD'!M94</f>
        <v>39</v>
      </c>
      <c r="N12" s="79">
        <f>'Inbound SOS &amp; EOD'!N94</f>
        <v>0</v>
      </c>
      <c r="O12" s="79">
        <f>'Inbound SOS &amp; EOD'!O94</f>
        <v>0</v>
      </c>
      <c r="P12" s="79">
        <f>'Inbound SOS &amp; EOD'!P94</f>
        <v>0</v>
      </c>
      <c r="Q12" s="79">
        <f>'Inbound SOS &amp; EOD'!Q94</f>
        <v>26</v>
      </c>
      <c r="R12" s="79">
        <f>'Inbound SOS &amp; EOD'!R94</f>
        <v>135</v>
      </c>
      <c r="S12" s="79">
        <f>'Inbound SOS &amp; EOD'!S94</f>
        <v>0</v>
      </c>
      <c r="T12" s="79">
        <f>'Inbound SOS &amp; EOD'!T94</f>
        <v>64</v>
      </c>
      <c r="U12" s="79">
        <f>'Inbound SOS &amp; EOD'!U94</f>
        <v>0</v>
      </c>
      <c r="V12" s="79">
        <f>'Inbound SOS &amp; EOD'!V94</f>
        <v>0</v>
      </c>
      <c r="W12" s="79">
        <f>'Inbound SOS &amp; EOD'!W94</f>
        <v>68</v>
      </c>
      <c r="X12" s="79">
        <f>'Inbound SOS &amp; EOD'!X94</f>
        <v>407</v>
      </c>
      <c r="Y12" s="79">
        <f>'Inbound SOS &amp; EOD'!Y94</f>
        <v>155</v>
      </c>
      <c r="Z12" s="79">
        <f>'Inbound SOS &amp; EOD'!Z94</f>
        <v>66</v>
      </c>
      <c r="AA12" s="79">
        <f>'Inbound SOS &amp; EOD'!AA94</f>
        <v>0</v>
      </c>
      <c r="AB12" s="79">
        <f>'Inbound SOS &amp; EOD'!AB94</f>
        <v>0</v>
      </c>
      <c r="AC12" s="79">
        <f>'Inbound SOS &amp; EOD'!AC94</f>
        <v>0</v>
      </c>
      <c r="AD12" s="79">
        <f>'Inbound SOS &amp; EOD'!AD94</f>
        <v>196</v>
      </c>
      <c r="AE12" s="79">
        <f>'Inbound SOS &amp; EOD'!AE94</f>
        <v>161</v>
      </c>
      <c r="AF12" s="79">
        <f>'Inbound SOS &amp; EOD'!AF94</f>
        <v>152</v>
      </c>
      <c r="AG12" s="79">
        <f>'Inbound SOS &amp; EOD'!AG94</f>
        <v>256</v>
      </c>
      <c r="AH12" s="79">
        <f>'Inbound SOS &amp; EOD'!AH94</f>
        <v>237</v>
      </c>
      <c r="AI12" s="79">
        <f>'Inbound SOS &amp; EOD'!AI94</f>
        <v>0</v>
      </c>
      <c r="AJ12" s="79">
        <f>'Inbound SOS &amp; EOD'!AJ94</f>
        <v>0</v>
      </c>
      <c r="AK12" s="79">
        <f>'Inbound SOS &amp; EOD'!AK94</f>
        <v>4</v>
      </c>
      <c r="AL12" s="79">
        <f>'Inbound SOS &amp; EOD'!AL94</f>
        <v>48</v>
      </c>
      <c r="AM12" s="79">
        <f>'Inbound SOS &amp; EOD'!AM94</f>
        <v>363</v>
      </c>
      <c r="AN12" s="79">
        <f>'Inbound SOS &amp; EOD'!AN94</f>
        <v>80</v>
      </c>
      <c r="AO12" s="79">
        <f>'Inbound SOS &amp; EOD'!AO94</f>
        <v>0</v>
      </c>
      <c r="AP12" s="79">
        <f>'Inbound SOS &amp; EOD'!AP94</f>
        <v>0</v>
      </c>
      <c r="AQ12" s="79">
        <f>'Inbound SOS &amp; EOD'!AQ94</f>
        <v>0</v>
      </c>
      <c r="AR12" s="79">
        <f>'Inbound SOS &amp; EOD'!AR94</f>
        <v>0</v>
      </c>
      <c r="AS12" s="79">
        <f>'Inbound SOS &amp; EOD'!AS94</f>
        <v>0</v>
      </c>
      <c r="AT12" s="79">
        <f>'Inbound SOS &amp; EOD'!AT94</f>
        <v>382</v>
      </c>
      <c r="AU12" s="79">
        <f>'Inbound SOS &amp; EOD'!AU94</f>
        <v>359</v>
      </c>
      <c r="AV12" s="79">
        <f>'Inbound SOS &amp; EOD'!AV94</f>
        <v>116</v>
      </c>
      <c r="AW12" s="79">
        <f>'Inbound SOS &amp; EOD'!AW94</f>
        <v>0</v>
      </c>
      <c r="AX12" s="79">
        <f>'Inbound SOS &amp; EOD'!AX93</f>
        <v>0</v>
      </c>
      <c r="AY12" s="79">
        <f>'Inbound SOS &amp; EOD'!AY94</f>
        <v>109</v>
      </c>
      <c r="AZ12" s="79">
        <f>'Inbound SOS &amp; EOD'!AZ94</f>
        <v>0</v>
      </c>
      <c r="BA12" s="79">
        <f>'Inbound SOS &amp; EOD'!BA94</f>
        <v>135</v>
      </c>
      <c r="BB12" s="79">
        <f>'Inbound SOS &amp; EOD'!BB94</f>
        <v>53</v>
      </c>
      <c r="BC12" s="79">
        <f>'Inbound SOS &amp; EOD'!BC94</f>
        <v>0</v>
      </c>
      <c r="BD12" s="79">
        <f>'Inbound SOS &amp; EOD'!BD94</f>
        <v>0</v>
      </c>
      <c r="BE12" s="79">
        <f>'Inbound SOS &amp; EOD'!BE94</f>
        <v>0</v>
      </c>
      <c r="BF12" s="79">
        <f>'Inbound SOS &amp; EOD'!BF94</f>
        <v>28</v>
      </c>
      <c r="BG12" s="79">
        <f>'Inbound SOS &amp; EOD'!BG94</f>
        <v>54</v>
      </c>
      <c r="BH12" s="79">
        <f>'Inbound SOS &amp; EOD'!BH94</f>
        <v>90</v>
      </c>
      <c r="BI12" s="79">
        <f>'Inbound SOS &amp; EOD'!BI94</f>
        <v>0</v>
      </c>
      <c r="BJ12" s="79">
        <f>'Inbound SOS &amp; EOD'!BJ94</f>
        <v>139</v>
      </c>
      <c r="BK12" s="79">
        <f>'Inbound SOS &amp; EOD'!BK94</f>
        <v>0</v>
      </c>
      <c r="BL12" s="79">
        <f>'Inbound SOS &amp; EOD'!BL94</f>
        <v>0</v>
      </c>
      <c r="BM12" s="79">
        <f>'Inbound SOS &amp; EOD'!BM94</f>
        <v>348</v>
      </c>
      <c r="BN12" s="79">
        <f>'Inbound SOS &amp; EOD'!BN94</f>
        <v>0</v>
      </c>
      <c r="BO12" s="79">
        <f>'Inbound SOS &amp; EOD'!BO94</f>
        <v>96</v>
      </c>
      <c r="BP12" s="79">
        <f>'Inbound SOS &amp; EOD'!BP94</f>
        <v>0</v>
      </c>
      <c r="BQ12" s="79">
        <f>'Inbound SOS &amp; EOD'!BQ94</f>
        <v>551</v>
      </c>
      <c r="BR12" s="79">
        <f>'Inbound SOS &amp; EOD'!BR94</f>
        <v>0</v>
      </c>
      <c r="BS12" s="79">
        <f>'Inbound SOS &amp; EOD'!BS94</f>
        <v>0</v>
      </c>
      <c r="BT12" s="79">
        <f>'Inbound SOS &amp; EOD'!BT94</f>
        <v>172</v>
      </c>
      <c r="BU12" s="79">
        <f>'Inbound SOS &amp; EOD'!BU94</f>
        <v>84</v>
      </c>
      <c r="BV12" s="79">
        <f>'Inbound SOS &amp; EOD'!BV94</f>
        <v>0</v>
      </c>
      <c r="BW12" s="79">
        <f>'Inbound SOS &amp; EOD'!BW94</f>
        <v>57</v>
      </c>
      <c r="BX12" s="79">
        <f>'Inbound SOS &amp; EOD'!BX94</f>
        <v>154</v>
      </c>
      <c r="BY12" s="79">
        <f>'Inbound SOS &amp; EOD'!BY94</f>
        <v>0</v>
      </c>
      <c r="BZ12" s="79">
        <f>'Inbound SOS &amp; EOD'!BZ94</f>
        <v>0</v>
      </c>
      <c r="CA12" s="79">
        <f>'Inbound SOS &amp; EOD'!CA94</f>
        <v>0</v>
      </c>
      <c r="CB12" s="79">
        <f>'Inbound SOS &amp; EOD'!CB94</f>
        <v>147</v>
      </c>
      <c r="CC12" s="79">
        <f>'Inbound SOS &amp; EOD'!CC94</f>
        <v>0</v>
      </c>
      <c r="CD12" s="79">
        <f>'Inbound SOS &amp; EOD'!CD94</f>
        <v>0</v>
      </c>
      <c r="CE12" s="79">
        <f>'Inbound SOS &amp; EOD'!CE94</f>
        <v>0</v>
      </c>
      <c r="CF12" s="79">
        <f>'Inbound SOS &amp; EOD'!CF94</f>
        <v>0</v>
      </c>
      <c r="CG12" s="79">
        <f>'Inbound SOS &amp; EOD'!CG94</f>
        <v>0</v>
      </c>
      <c r="CH12" s="79">
        <f>'Inbound SOS &amp; EOD'!CH94</f>
        <v>0</v>
      </c>
      <c r="CI12" s="79">
        <f>'Inbound SOS &amp; EOD'!CI94</f>
        <v>88</v>
      </c>
      <c r="CJ12" s="79">
        <f>'Inbound SOS &amp; EOD'!CJ94</f>
        <v>61</v>
      </c>
      <c r="CK12" s="79">
        <f>'Inbound SOS &amp; EOD'!CK94</f>
        <v>80</v>
      </c>
      <c r="CL12" s="79">
        <f>'Inbound SOS &amp; EOD'!CL94</f>
        <v>83</v>
      </c>
      <c r="CM12" s="79">
        <f>'Inbound SOS &amp; EOD'!CM94</f>
        <v>0</v>
      </c>
      <c r="CN12" s="79">
        <f>'Inbound SOS &amp; EOD'!CN94</f>
        <v>0</v>
      </c>
      <c r="CO12" s="79">
        <f>'Inbound SOS &amp; EOD'!CO94</f>
        <v>0</v>
      </c>
      <c r="CP12" s="79">
        <f>'Inbound SOS &amp; EOD'!CP94</f>
        <v>105</v>
      </c>
      <c r="CQ12" s="79">
        <f>'Inbound SOS &amp; EOD'!CQ94</f>
        <v>0</v>
      </c>
      <c r="CR12" s="79">
        <f>'Inbound SOS &amp; EOD'!CR94</f>
        <v>72</v>
      </c>
      <c r="CS12" s="79">
        <f>'Inbound SOS &amp; EOD'!CS94</f>
        <v>0</v>
      </c>
      <c r="CT12" s="79">
        <f>'Inbound SOS &amp; EOD'!CT94</f>
        <v>0</v>
      </c>
      <c r="CU12" s="79">
        <f>'Inbound SOS &amp; EOD'!CU94</f>
        <v>0</v>
      </c>
      <c r="CV12" s="79">
        <f>'Inbound SOS &amp; EOD'!CV94</f>
        <v>0</v>
      </c>
      <c r="CW12" s="79">
        <f>'Inbound SOS &amp; EOD'!CW94</f>
        <v>97</v>
      </c>
      <c r="CX12" s="79">
        <f>'Inbound SOS &amp; EOD'!CX94</f>
        <v>256</v>
      </c>
      <c r="CY12" s="79">
        <f>'Inbound SOS &amp; EOD'!CY94</f>
        <v>356</v>
      </c>
      <c r="CZ12" s="79">
        <f>'Inbound SOS &amp; EOD'!CZ94</f>
        <v>64</v>
      </c>
      <c r="DA12" s="79">
        <f>'Inbound SOS &amp; EOD'!DA94</f>
        <v>0</v>
      </c>
      <c r="DB12" s="79">
        <f>'Inbound SOS &amp; EOD'!DB94</f>
        <v>0</v>
      </c>
      <c r="DC12" s="79">
        <f>'Inbound SOS &amp; EOD'!DC94</f>
        <v>0</v>
      </c>
      <c r="DD12" s="79">
        <f>'Inbound SOS &amp; EOD'!DD94</f>
        <v>30</v>
      </c>
      <c r="DE12" s="79">
        <f>'Inbound SOS &amp; EOD'!DE94</f>
        <v>0</v>
      </c>
      <c r="DF12" s="79">
        <f>'Inbound SOS &amp; EOD'!DF94</f>
        <v>0</v>
      </c>
      <c r="DG12" s="79">
        <f>'Inbound SOS &amp; EOD'!DG94</f>
        <v>5</v>
      </c>
      <c r="DH12" s="79">
        <f>'Inbound SOS &amp; EOD'!DH94</f>
        <v>0</v>
      </c>
      <c r="DI12" s="79">
        <f>'Inbound SOS &amp; EOD'!DI94</f>
        <v>0</v>
      </c>
      <c r="DJ12" s="79">
        <f>'Inbound SOS &amp; EOD'!DJ94</f>
        <v>147</v>
      </c>
      <c r="DK12" s="79">
        <f>'Inbound SOS &amp; EOD'!DK94</f>
        <v>149</v>
      </c>
      <c r="DL12" s="79">
        <f>'Inbound SOS &amp; EOD'!DL94</f>
        <v>222</v>
      </c>
      <c r="DM12" s="79">
        <f>'Inbound SOS &amp; EOD'!DM94</f>
        <v>159</v>
      </c>
      <c r="DN12" s="79">
        <f>'Inbound SOS &amp; EOD'!DN94</f>
        <v>126</v>
      </c>
      <c r="DO12" s="79">
        <f>'Inbound SOS &amp; EOD'!DO94</f>
        <v>0</v>
      </c>
      <c r="DP12" s="79">
        <f>'Inbound SOS &amp; EOD'!DP94</f>
        <v>0</v>
      </c>
      <c r="DQ12" s="79">
        <f>'Inbound SOS &amp; EOD'!DQ94</f>
        <v>158</v>
      </c>
      <c r="DR12" s="79">
        <f>'Inbound SOS &amp; EOD'!DR94</f>
        <v>255</v>
      </c>
      <c r="DS12" s="79">
        <f>'Inbound SOS &amp; EOD'!DS94</f>
        <v>310</v>
      </c>
      <c r="DT12" s="79">
        <f>'Inbound SOS &amp; EOD'!DT94</f>
        <v>570</v>
      </c>
      <c r="DU12" s="79">
        <f>'Inbound SOS &amp; EOD'!DU94</f>
        <v>245</v>
      </c>
      <c r="DV12" s="79">
        <f>'Inbound SOS &amp; EOD'!DV94</f>
        <v>0</v>
      </c>
      <c r="DW12" s="79">
        <f>'Inbound SOS &amp; EOD'!DW94</f>
        <v>0</v>
      </c>
      <c r="DX12" s="79">
        <f>'Inbound SOS &amp; EOD'!DX94</f>
        <v>198</v>
      </c>
      <c r="DY12" s="79">
        <f>'Inbound SOS &amp; EOD'!DY94</f>
        <v>408</v>
      </c>
      <c r="DZ12" s="79">
        <f>'Inbound SOS &amp; EOD'!DZ94</f>
        <v>335</v>
      </c>
      <c r="EA12" s="79">
        <f>'Inbound SOS &amp; EOD'!EA94</f>
        <v>0</v>
      </c>
      <c r="EB12" s="79">
        <f>'Inbound SOS &amp; EOD'!EB94</f>
        <v>0</v>
      </c>
      <c r="EC12" s="79">
        <f>'Inbound SOS &amp; EOD'!EC94</f>
        <v>0</v>
      </c>
      <c r="ED12" s="79">
        <f>'Inbound SOS &amp; EOD'!ED94</f>
        <v>0</v>
      </c>
      <c r="EE12" s="79">
        <f>'Inbound SOS &amp; EOD'!EE94</f>
        <v>0</v>
      </c>
      <c r="EF12" s="79">
        <f>'Inbound SOS &amp; EOD'!EF94</f>
        <v>0</v>
      </c>
      <c r="EG12" s="79">
        <f>'Inbound SOS &amp; EOD'!EG94</f>
        <v>22</v>
      </c>
      <c r="EH12" s="79">
        <f>'Inbound SOS &amp; EOD'!EH94</f>
        <v>211</v>
      </c>
      <c r="EI12" s="79">
        <f>'Inbound SOS &amp; EOD'!EI94</f>
        <v>378</v>
      </c>
      <c r="EJ12" s="79">
        <f>'Inbound SOS &amp; EOD'!EJ94</f>
        <v>0</v>
      </c>
      <c r="EK12" s="79">
        <f>'Inbound SOS &amp; EOD'!EK94</f>
        <v>0</v>
      </c>
      <c r="EL12" s="79">
        <f>'Inbound SOS &amp; EOD'!EL94</f>
        <v>90</v>
      </c>
      <c r="EM12" s="79">
        <f>'Inbound SOS &amp; EOD'!EM94</f>
        <v>0</v>
      </c>
      <c r="EN12" s="79">
        <f>'Inbound SOS &amp; EOD'!EN94</f>
        <v>127</v>
      </c>
      <c r="EO12" s="79">
        <f>'Inbound SOS &amp; EOD'!EO94</f>
        <v>163</v>
      </c>
      <c r="EP12" s="79">
        <f>'Inbound SOS &amp; EOD'!EP94</f>
        <v>188</v>
      </c>
      <c r="EQ12" s="79">
        <f>'Inbound SOS &amp; EOD'!EQ94</f>
        <v>0</v>
      </c>
      <c r="ER12" s="79">
        <f>'Inbound SOS &amp; EOD'!ER94</f>
        <v>0</v>
      </c>
      <c r="ES12" s="79">
        <f>'Inbound SOS &amp; EOD'!ES94</f>
        <v>0</v>
      </c>
      <c r="ET12" s="79">
        <f>'Inbound SOS &amp; EOD'!ET94</f>
        <v>76</v>
      </c>
      <c r="EU12" s="79">
        <f>'Inbound SOS &amp; EOD'!EU94</f>
        <v>180</v>
      </c>
      <c r="EV12" s="79">
        <f>'Inbound SOS &amp; EOD'!EV94</f>
        <v>173</v>
      </c>
      <c r="EW12" s="79">
        <f>'Inbound SOS &amp; EOD'!EW94</f>
        <v>216</v>
      </c>
      <c r="EX12" s="79">
        <f>'Inbound SOS &amp; EOD'!EX94</f>
        <v>141</v>
      </c>
      <c r="EY12" s="79">
        <f>'Inbound SOS &amp; EOD'!EY94</f>
        <v>0</v>
      </c>
      <c r="EZ12" s="79">
        <f>'Inbound SOS &amp; EOD'!EZ94</f>
        <v>0</v>
      </c>
      <c r="FA12" s="79">
        <f>'Inbound SOS &amp; EOD'!FA94</f>
        <v>61</v>
      </c>
      <c r="FB12" s="79">
        <f>'Inbound SOS &amp; EOD'!FB94</f>
        <v>84</v>
      </c>
      <c r="FC12" s="79">
        <f>'Inbound SOS &amp; EOD'!FC94</f>
        <v>69</v>
      </c>
      <c r="FD12" s="79">
        <f>'Inbound SOS &amp; EOD'!FD94</f>
        <v>113</v>
      </c>
      <c r="FE12" s="79">
        <f>'Inbound SOS &amp; EOD'!FE94</f>
        <v>0</v>
      </c>
      <c r="FF12" s="79">
        <f>'Inbound SOS &amp; EOD'!FF94</f>
        <v>0</v>
      </c>
      <c r="FG12" s="79">
        <f>'Inbound SOS &amp; EOD'!FG94</f>
        <v>1</v>
      </c>
      <c r="FH12" s="79">
        <f>'Inbound SOS &amp; EOD'!FH94</f>
        <v>2</v>
      </c>
      <c r="FI12" s="79">
        <f>'Inbound SOS &amp; EOD'!FI94</f>
        <v>173</v>
      </c>
      <c r="FJ12" s="79">
        <f>'Inbound SOS &amp; EOD'!FJ94</f>
        <v>173</v>
      </c>
      <c r="FK12" s="79">
        <f>'Inbound SOS &amp; EOD'!FK94</f>
        <v>213</v>
      </c>
      <c r="FL12" s="79">
        <f>'Inbound SOS &amp; EOD'!FL94</f>
        <v>0</v>
      </c>
      <c r="FM12" s="79">
        <f>'Inbound SOS &amp; EOD'!FM94</f>
        <v>0</v>
      </c>
      <c r="FN12" s="79">
        <f>'Inbound SOS &amp; EOD'!FN94</f>
        <v>143</v>
      </c>
      <c r="FO12" s="79">
        <f>'Inbound SOS &amp; EOD'!FO94</f>
        <v>291</v>
      </c>
      <c r="FP12" s="79">
        <f>'Inbound SOS &amp; EOD'!FP94</f>
        <v>339</v>
      </c>
      <c r="FQ12" s="79">
        <f>'Inbound SOS &amp; EOD'!FQ94</f>
        <v>368</v>
      </c>
      <c r="FR12" s="79">
        <f>'Inbound SOS &amp; EOD'!FR94</f>
        <v>176</v>
      </c>
      <c r="FS12" s="79">
        <f>'Inbound SOS &amp; EOD'!FS94</f>
        <v>0</v>
      </c>
      <c r="FT12" s="79">
        <f>'Inbound SOS &amp; EOD'!FT94</f>
        <v>0</v>
      </c>
      <c r="FU12" s="79">
        <f>'Inbound SOS &amp; EOD'!FU94</f>
        <v>112</v>
      </c>
      <c r="FV12" s="79">
        <f>'Inbound SOS &amp; EOD'!FV94</f>
        <v>0</v>
      </c>
      <c r="FW12" s="79">
        <f>'Inbound SOS &amp; EOD'!FW94</f>
        <v>338</v>
      </c>
      <c r="FX12" s="79">
        <f>'Inbound SOS &amp; EOD'!FX94</f>
        <v>147</v>
      </c>
      <c r="FY12" s="79">
        <f>'Inbound SOS &amp; EOD'!FY94</f>
        <v>189</v>
      </c>
      <c r="FZ12" s="79">
        <f>'Inbound SOS &amp; EOD'!FZ94</f>
        <v>0</v>
      </c>
      <c r="GA12" s="79">
        <f>'Inbound SOS &amp; EOD'!GA94</f>
        <v>0</v>
      </c>
      <c r="GB12" s="79">
        <f>'Inbound SOS &amp; EOD'!GB94</f>
        <v>0</v>
      </c>
      <c r="GC12" s="79">
        <f>'Inbound SOS &amp; EOD'!GC94</f>
        <v>103</v>
      </c>
      <c r="GD12" s="79">
        <f>'Inbound SOS &amp; EOD'!GD94</f>
        <v>197</v>
      </c>
      <c r="GE12" s="79">
        <f>'Inbound SOS &amp; EOD'!GE94</f>
        <v>431</v>
      </c>
      <c r="GF12" s="79">
        <f>'Inbound SOS &amp; EOD'!GF94</f>
        <v>167</v>
      </c>
      <c r="GG12" s="79">
        <f>'Inbound SOS &amp; EOD'!GG94</f>
        <v>0</v>
      </c>
      <c r="GH12" s="79">
        <f>'Inbound SOS &amp; EOD'!GH94</f>
        <v>0</v>
      </c>
      <c r="GI12" s="79">
        <f>'Inbound SOS &amp; EOD'!GI94</f>
        <v>0</v>
      </c>
      <c r="GJ12" s="79">
        <f>'Inbound SOS &amp; EOD'!GJ94</f>
        <v>15</v>
      </c>
      <c r="GK12" s="79">
        <f>'Inbound SOS &amp; EOD'!GK94</f>
        <v>165</v>
      </c>
      <c r="GL12" s="79">
        <f>'Inbound SOS &amp; EOD'!GL94</f>
        <v>265</v>
      </c>
      <c r="GM12" s="79">
        <f>'Inbound SOS &amp; EOD'!GM94</f>
        <v>0</v>
      </c>
      <c r="GN12" s="79">
        <f>'Inbound SOS &amp; EOD'!GN94</f>
        <v>0</v>
      </c>
      <c r="GO12" s="79">
        <f>'Inbound SOS &amp; EOD'!GO94</f>
        <v>0</v>
      </c>
      <c r="GP12" s="79">
        <f>'Inbound SOS &amp; EOD'!GP94</f>
        <v>130</v>
      </c>
      <c r="GQ12" s="79">
        <f>'Inbound SOS &amp; EOD'!GQ94</f>
        <v>115</v>
      </c>
      <c r="GR12" s="79">
        <f>'Inbound SOS &amp; EOD'!GR94</f>
        <v>270</v>
      </c>
      <c r="GS12" s="79">
        <f>'Inbound SOS &amp; EOD'!GS94</f>
        <v>79</v>
      </c>
      <c r="GT12" s="79">
        <f>'Inbound SOS &amp; EOD'!GT94</f>
        <v>99</v>
      </c>
      <c r="GU12" s="79">
        <f>'Inbound SOS &amp; EOD'!GU94</f>
        <v>0</v>
      </c>
      <c r="GV12" s="79">
        <f>'Inbound SOS &amp; EOD'!GV94</f>
        <v>0</v>
      </c>
      <c r="GW12" s="79">
        <f>'Inbound SOS &amp; EOD'!GW94</f>
        <v>47</v>
      </c>
      <c r="GX12" s="79">
        <f>'Inbound SOS &amp; EOD'!GX94</f>
        <v>94</v>
      </c>
      <c r="GY12" s="79">
        <f>'Inbound SOS &amp; EOD'!GY94</f>
        <v>49</v>
      </c>
      <c r="GZ12" s="79">
        <f>'Inbound SOS &amp; EOD'!GZ94</f>
        <v>0</v>
      </c>
      <c r="HA12" s="79">
        <f>'Inbound SOS &amp; EOD'!HA94</f>
        <v>118</v>
      </c>
      <c r="HB12" s="79">
        <f>'Inbound SOS &amp; EOD'!HB94</f>
        <v>0</v>
      </c>
      <c r="HC12" s="79">
        <f>'Inbound SOS &amp; EOD'!HC94</f>
        <v>0</v>
      </c>
      <c r="HD12" s="79">
        <f>'Inbound SOS &amp; EOD'!HD94</f>
        <v>145</v>
      </c>
      <c r="HE12" s="79">
        <f>'Inbound SOS &amp; EOD'!HE94</f>
        <v>210</v>
      </c>
      <c r="HF12" s="79">
        <f>'Inbound SOS &amp; EOD'!HF94</f>
        <v>106</v>
      </c>
      <c r="HG12" s="79">
        <f>'Inbound SOS &amp; EOD'!HG94</f>
        <v>66</v>
      </c>
      <c r="HH12" s="79">
        <f>'Inbound SOS &amp; EOD'!HH94</f>
        <v>173</v>
      </c>
      <c r="HI12" s="79">
        <f>'Inbound SOS &amp; EOD'!HI94</f>
        <v>0</v>
      </c>
      <c r="HJ12" s="79">
        <f>'Inbound SOS &amp; EOD'!HJ94</f>
        <v>0</v>
      </c>
      <c r="HK12" s="79">
        <f>'Inbound SOS &amp; EOD'!HK94</f>
        <v>93</v>
      </c>
      <c r="HL12" s="79">
        <f>'Inbound SOS &amp; EOD'!HL94</f>
        <v>235</v>
      </c>
      <c r="HM12" s="79">
        <f>'Inbound SOS &amp; EOD'!HM94</f>
        <v>180</v>
      </c>
      <c r="HN12" s="79">
        <f>'Inbound SOS &amp; EOD'!HN94</f>
        <v>47</v>
      </c>
      <c r="HO12" s="79">
        <f>'Inbound SOS &amp; EOD'!HO94</f>
        <v>61</v>
      </c>
      <c r="HP12" s="79">
        <f>'Inbound SOS &amp; EOD'!HP94</f>
        <v>0</v>
      </c>
      <c r="HQ12" s="79">
        <f>'Inbound SOS &amp; EOD'!HQ94</f>
        <v>0</v>
      </c>
      <c r="HR12" s="79">
        <f>'Inbound SOS &amp; EOD'!HR94</f>
        <v>217</v>
      </c>
      <c r="HS12" s="79">
        <f>'Inbound SOS &amp; EOD'!HS94</f>
        <v>342</v>
      </c>
      <c r="HT12" s="79">
        <f>'Inbound SOS &amp; EOD'!HT94</f>
        <v>510</v>
      </c>
      <c r="HU12" s="79">
        <f>'Inbound SOS &amp; EOD'!HU94</f>
        <v>240</v>
      </c>
      <c r="HV12" s="79">
        <f>'Inbound SOS &amp; EOD'!HV94</f>
        <v>240</v>
      </c>
      <c r="HW12" s="79">
        <f>'Inbound SOS &amp; EOD'!HW94</f>
        <v>0</v>
      </c>
      <c r="HX12" s="79">
        <f>'Inbound SOS &amp; EOD'!HX94</f>
        <v>0</v>
      </c>
      <c r="HY12" s="79">
        <f>'Inbound SOS &amp; EOD'!HY94</f>
        <v>111</v>
      </c>
      <c r="HZ12" s="79">
        <f>'Inbound SOS &amp; EOD'!HZ94</f>
        <v>124</v>
      </c>
      <c r="IA12" s="79">
        <f>'Inbound SOS &amp; EOD'!IA94</f>
        <v>270</v>
      </c>
      <c r="IB12" s="79">
        <f>'Inbound SOS &amp; EOD'!IB94</f>
        <v>353</v>
      </c>
      <c r="IC12" s="79">
        <f>'Inbound SOS &amp; EOD'!IC94</f>
        <v>119</v>
      </c>
      <c r="ID12" s="79">
        <f>'Inbound SOS &amp; EOD'!ID94</f>
        <v>0</v>
      </c>
      <c r="IE12" s="79">
        <f>'Inbound SOS &amp; EOD'!IE94</f>
        <v>0</v>
      </c>
      <c r="IF12" s="79">
        <f>'Inbound SOS &amp; EOD'!IF94</f>
        <v>257</v>
      </c>
      <c r="IG12" s="79">
        <f>'Inbound SOS &amp; EOD'!IG94</f>
        <v>374</v>
      </c>
      <c r="IH12" s="79">
        <f>'Inbound SOS &amp; EOD'!IH94</f>
        <v>630</v>
      </c>
      <c r="II12" s="79">
        <f>'Inbound SOS &amp; EOD'!II94</f>
        <v>226</v>
      </c>
      <c r="IJ12" s="79">
        <f>'Inbound SOS &amp; EOD'!IJ94</f>
        <v>278</v>
      </c>
      <c r="IK12" s="79">
        <f>'Inbound SOS &amp; EOD'!IK94</f>
        <v>0</v>
      </c>
      <c r="IL12" s="79">
        <f>'Inbound SOS &amp; EOD'!IL94</f>
        <v>0</v>
      </c>
      <c r="IM12" s="79">
        <f>'Inbound SOS &amp; EOD'!IM94</f>
        <v>0</v>
      </c>
      <c r="IN12" s="79">
        <f>'Inbound SOS &amp; EOD'!IN94</f>
        <v>516</v>
      </c>
      <c r="IO12" s="79">
        <f>'Inbound SOS &amp; EOD'!IO94</f>
        <v>160</v>
      </c>
      <c r="IP12" s="79">
        <f>'Inbound SOS &amp; EOD'!IP94</f>
        <v>30</v>
      </c>
      <c r="IQ12" s="79">
        <f>'Inbound SOS &amp; EOD'!IQ94</f>
        <v>97</v>
      </c>
      <c r="IR12" s="79">
        <f>'Inbound SOS &amp; EOD'!IR94</f>
        <v>43</v>
      </c>
      <c r="IS12" s="79">
        <f>'Inbound SOS &amp; EOD'!IS94</f>
        <v>0</v>
      </c>
      <c r="IT12" s="79">
        <f>'Inbound SOS &amp; EOD'!IT94</f>
        <v>78</v>
      </c>
      <c r="IU12" s="79">
        <f>'Inbound SOS &amp; EOD'!IU94</f>
        <v>0</v>
      </c>
      <c r="IV12" s="79">
        <f>'Inbound SOS &amp; EOD'!IV94</f>
        <v>0</v>
      </c>
      <c r="IW12" s="79">
        <f>'Inbound SOS &amp; EOD'!IW94</f>
        <v>64</v>
      </c>
      <c r="IX12" s="79">
        <f>'Inbound SOS &amp; EOD'!IX94</f>
        <v>109</v>
      </c>
      <c r="IY12" s="79">
        <f>'Inbound SOS &amp; EOD'!IY94</f>
        <v>0</v>
      </c>
      <c r="IZ12" s="79">
        <f>'Inbound SOS &amp; EOD'!IZ94</f>
        <v>0</v>
      </c>
      <c r="JA12" s="79">
        <f>'Inbound SOS &amp; EOD'!JA94</f>
        <v>44</v>
      </c>
      <c r="JB12" s="79">
        <f>'Inbound SOS &amp; EOD'!JB94</f>
        <v>145</v>
      </c>
      <c r="JC12" s="79">
        <f>'Inbound SOS &amp; EOD'!JC94</f>
        <v>201</v>
      </c>
      <c r="JD12" s="79">
        <f>'Inbound SOS &amp; EOD'!JD94</f>
        <v>154</v>
      </c>
      <c r="JE12" s="79">
        <f>'Inbound SOS &amp; EOD'!JE94</f>
        <v>133</v>
      </c>
      <c r="JF12" s="79">
        <f>'Inbound SOS &amp; EOD'!JF94</f>
        <v>203</v>
      </c>
      <c r="JG12" s="79">
        <f>'Inbound SOS &amp; EOD'!JG94</f>
        <v>0</v>
      </c>
      <c r="JH12" s="79">
        <f>'Inbound SOS &amp; EOD'!JH94</f>
        <v>272</v>
      </c>
      <c r="JI12" s="79">
        <f>'Inbound SOS &amp; EOD'!JI94</f>
        <v>205</v>
      </c>
      <c r="JJ12" s="79">
        <f>'Inbound SOS &amp; EOD'!JJ94</f>
        <v>153</v>
      </c>
      <c r="JK12" s="79">
        <f>'Inbound SOS &amp; EOD'!JK94</f>
        <v>223</v>
      </c>
      <c r="JL12" s="79">
        <f>'Inbound SOS &amp; EOD'!JL94</f>
        <v>112</v>
      </c>
      <c r="JM12" s="79">
        <f>'Inbound SOS &amp; EOD'!JM94</f>
        <v>0</v>
      </c>
      <c r="JN12" s="79">
        <f>'Inbound SOS &amp; EOD'!JN94</f>
        <v>0</v>
      </c>
      <c r="JO12" s="79">
        <f>'Inbound SOS &amp; EOD'!JO94</f>
        <v>2</v>
      </c>
      <c r="JP12" s="79">
        <f>'Inbound SOS &amp; EOD'!JP94</f>
        <v>92</v>
      </c>
      <c r="JQ12" s="79">
        <f>'Inbound SOS &amp; EOD'!JQ94</f>
        <v>86</v>
      </c>
      <c r="JR12" s="79">
        <f>'Inbound SOS &amp; EOD'!JR94</f>
        <v>0</v>
      </c>
      <c r="JS12" s="79">
        <f>'Inbound SOS &amp; EOD'!JS94</f>
        <v>123</v>
      </c>
      <c r="JT12" s="79">
        <f>'Inbound SOS &amp; EOD'!JT94</f>
        <v>0</v>
      </c>
      <c r="JU12" s="79">
        <f>'Inbound SOS &amp; EOD'!JU94</f>
        <v>0</v>
      </c>
      <c r="JV12" s="79">
        <f>'Inbound SOS &amp; EOD'!JV94</f>
        <v>485</v>
      </c>
      <c r="JW12" s="79">
        <f>'Inbound SOS &amp; EOD'!JW94</f>
        <v>439</v>
      </c>
      <c r="JX12" s="79">
        <f>'Inbound SOS &amp; EOD'!JX94</f>
        <v>267</v>
      </c>
      <c r="JY12" s="79">
        <f>'Inbound SOS &amp; EOD'!JY94</f>
        <v>253</v>
      </c>
      <c r="JZ12" s="79">
        <f>'Inbound SOS &amp; EOD'!JZ94</f>
        <v>418</v>
      </c>
      <c r="KA12" s="79">
        <f>'Inbound SOS &amp; EOD'!KA94</f>
        <v>0</v>
      </c>
      <c r="KB12" s="79">
        <f>'Inbound SOS &amp; EOD'!KB94</f>
        <v>0</v>
      </c>
      <c r="KC12" s="79">
        <f>'Inbound SOS &amp; EOD'!KC94</f>
        <v>258</v>
      </c>
      <c r="KD12" s="79">
        <f>'Inbound SOS &amp; EOD'!KD94</f>
        <v>53</v>
      </c>
      <c r="KE12" s="79">
        <f>'Inbound SOS &amp; EOD'!KE94</f>
        <v>516</v>
      </c>
      <c r="KF12" s="79">
        <f>'Inbound SOS &amp; EOD'!KF94</f>
        <v>651</v>
      </c>
      <c r="KG12" s="79">
        <f>'Inbound SOS &amp; EOD'!KG94</f>
        <v>571</v>
      </c>
      <c r="KH12" s="79">
        <f>'Inbound SOS &amp; EOD'!KH94</f>
        <v>0</v>
      </c>
      <c r="KI12" s="79">
        <f>'Inbound SOS &amp; EOD'!KI94</f>
        <v>0</v>
      </c>
      <c r="KJ12" s="79">
        <f>'Inbound SOS &amp; EOD'!KJ94</f>
        <v>896</v>
      </c>
      <c r="KK12" s="79">
        <f>'Inbound SOS &amp; EOD'!KK94</f>
        <v>517</v>
      </c>
      <c r="KL12" s="79">
        <f>'Inbound SOS &amp; EOD'!KL94</f>
        <v>537</v>
      </c>
      <c r="KM12" s="79">
        <f>'Inbound SOS &amp; EOD'!KM94</f>
        <v>173</v>
      </c>
      <c r="KN12" s="79">
        <f>'Inbound SOS &amp; EOD'!KN94</f>
        <v>0</v>
      </c>
      <c r="KO12" s="79">
        <f>'Inbound SOS &amp; EOD'!KO94</f>
        <v>181</v>
      </c>
      <c r="KP12" s="79">
        <f>'Inbound SOS &amp; EOD'!KP94</f>
        <v>359</v>
      </c>
      <c r="KQ12" s="79">
        <f>'Inbound SOS &amp; EOD'!KQ94</f>
        <v>85</v>
      </c>
      <c r="KR12" s="79">
        <f>'Inbound SOS &amp; EOD'!KR94</f>
        <v>314</v>
      </c>
      <c r="KS12" s="79">
        <f>'Inbound SOS &amp; EOD'!KS94</f>
        <v>131</v>
      </c>
      <c r="KT12" s="79">
        <f>'Inbound SOS &amp; EOD'!KT94</f>
        <v>239</v>
      </c>
      <c r="KU12" s="79">
        <f>'Inbound SOS &amp; EOD'!KU94</f>
        <v>413</v>
      </c>
      <c r="KV12" s="79">
        <f>'Inbound SOS &amp; EOD'!KV94</f>
        <v>368</v>
      </c>
      <c r="KW12" s="79">
        <f>'Inbound SOS &amp; EOD'!KW94</f>
        <v>0</v>
      </c>
      <c r="KX12" s="79">
        <f>'Inbound SOS &amp; EOD'!KX94</f>
        <v>229</v>
      </c>
      <c r="KY12" s="79">
        <f>'Inbound SOS &amp; EOD'!KY94</f>
        <v>378</v>
      </c>
      <c r="KZ12" s="79">
        <f>'Inbound SOS &amp; EOD'!KZ94</f>
        <v>313</v>
      </c>
      <c r="LA12" s="79">
        <f>'Inbound SOS &amp; EOD'!LA94</f>
        <v>462</v>
      </c>
      <c r="LB12" s="79">
        <f>'Inbound SOS &amp; EOD'!LB94</f>
        <v>309</v>
      </c>
      <c r="LC12" s="79">
        <f>'Inbound SOS &amp; EOD'!LC94</f>
        <v>0</v>
      </c>
      <c r="LD12" s="79">
        <f>'Inbound SOS &amp; EOD'!LD94</f>
        <v>0</v>
      </c>
      <c r="LE12" s="79">
        <f>'Inbound SOS &amp; EOD'!LE94</f>
        <v>141</v>
      </c>
      <c r="LF12" s="79">
        <f>'Inbound SOS &amp; EOD'!LF94</f>
        <v>179</v>
      </c>
      <c r="LG12" s="79">
        <f>'Inbound SOS &amp; EOD'!LG94</f>
        <v>238</v>
      </c>
      <c r="LH12" s="79">
        <f>'Inbound SOS &amp; EOD'!LH94</f>
        <v>147</v>
      </c>
      <c r="LI12" s="79">
        <f>'Inbound SOS &amp; EOD'!LI94</f>
        <v>309</v>
      </c>
      <c r="LJ12" s="79">
        <f>'Inbound SOS &amp; EOD'!LJ94</f>
        <v>0</v>
      </c>
      <c r="LK12" s="79">
        <f>'Inbound SOS &amp; EOD'!LK94</f>
        <v>0</v>
      </c>
      <c r="LL12" s="79">
        <f>'Inbound SOS &amp; EOD'!LL94</f>
        <v>614</v>
      </c>
      <c r="LM12" s="79">
        <f>'Inbound SOS &amp; EOD'!LM94</f>
        <v>759</v>
      </c>
      <c r="LN12" s="79">
        <f>'Inbound SOS &amp; EOD'!LN94</f>
        <v>685</v>
      </c>
      <c r="LO12" s="79">
        <f>'Inbound SOS &amp; EOD'!LO94</f>
        <v>0</v>
      </c>
      <c r="LP12" s="79">
        <f>'Inbound SOS &amp; EOD'!LP94</f>
        <v>0</v>
      </c>
      <c r="LQ12" s="79">
        <f>'Inbound SOS &amp; EOD'!LQ94</f>
        <v>1134</v>
      </c>
      <c r="LR12" s="79">
        <f>'Inbound SOS &amp; EOD'!LR94</f>
        <v>0</v>
      </c>
      <c r="LS12" s="79">
        <f>'Inbound SOS &amp; EOD'!LS94</f>
        <v>327</v>
      </c>
      <c r="LT12" s="79">
        <f>'Inbound SOS &amp; EOD'!LT94</f>
        <v>753</v>
      </c>
      <c r="LU12" s="79">
        <f>'Inbound SOS &amp; EOD'!LU94</f>
        <v>449</v>
      </c>
      <c r="LV12" s="79">
        <f>'Inbound SOS &amp; EOD'!LV94</f>
        <v>0</v>
      </c>
      <c r="LW12" s="79">
        <f>'Inbound SOS &amp; EOD'!LW94</f>
        <v>0</v>
      </c>
      <c r="LX12" s="79">
        <f>'Inbound SOS &amp; EOD'!LX94</f>
        <v>169</v>
      </c>
      <c r="LY12" s="79">
        <f>'Inbound SOS &amp; EOD'!LY94</f>
        <v>0</v>
      </c>
      <c r="LZ12" s="79">
        <f>'Inbound SOS &amp; EOD'!LZ94</f>
        <v>438</v>
      </c>
      <c r="MA12" s="79">
        <f>'Inbound SOS &amp; EOD'!MA94</f>
        <v>657</v>
      </c>
      <c r="MB12" s="79">
        <f>'Inbound SOS &amp; EOD'!MB94</f>
        <v>197</v>
      </c>
      <c r="MC12" s="79">
        <f>'Inbound SOS &amp; EOD'!MC94</f>
        <v>385</v>
      </c>
      <c r="MD12" s="79">
        <f>'Inbound SOS &amp; EOD'!MD94</f>
        <v>782</v>
      </c>
      <c r="ME12" s="79">
        <f>'Inbound SOS &amp; EOD'!ME94</f>
        <v>0</v>
      </c>
      <c r="MF12" s="79">
        <f>'Inbound SOS &amp; EOD'!MF94</f>
        <v>0</v>
      </c>
      <c r="MG12" s="79">
        <f>'Inbound SOS &amp; EOD'!MG94</f>
        <v>452</v>
      </c>
      <c r="MH12" s="79">
        <f>'Inbound SOS &amp; EOD'!MH94</f>
        <v>422</v>
      </c>
      <c r="MI12" s="79">
        <f>'Inbound SOS &amp; EOD'!MI94</f>
        <v>710</v>
      </c>
      <c r="MJ12" s="79">
        <f>'Inbound SOS &amp; EOD'!MJ94</f>
        <v>966</v>
      </c>
      <c r="MK12" s="79">
        <f>'Inbound SOS &amp; EOD'!MK94</f>
        <v>1088</v>
      </c>
      <c r="ML12" s="79">
        <f>'Inbound SOS &amp; EOD'!ML94</f>
        <v>0</v>
      </c>
      <c r="MM12" s="79">
        <f>'Inbound SOS &amp; EOD'!MM94</f>
        <v>0</v>
      </c>
      <c r="MN12" s="79">
        <f>'Inbound SOS &amp; EOD'!MN94</f>
        <v>308</v>
      </c>
      <c r="MO12" s="79">
        <f>'Inbound SOS &amp; EOD'!MO94</f>
        <v>0</v>
      </c>
      <c r="MP12" s="79">
        <f>'Inbound SOS &amp; EOD'!MP94</f>
        <v>490</v>
      </c>
      <c r="MQ12" s="79">
        <f>'Inbound SOS &amp; EOD'!MQ94</f>
        <v>0</v>
      </c>
      <c r="MR12" s="79">
        <f>'Inbound SOS &amp; EOD'!MR94</f>
        <v>399</v>
      </c>
      <c r="MS12" s="79">
        <f>'Inbound SOS &amp; EOD'!MS94</f>
        <v>0</v>
      </c>
      <c r="MT12" s="79">
        <f>'Inbound SOS &amp; EOD'!MT94</f>
        <v>0</v>
      </c>
      <c r="MU12" s="79">
        <f>'Inbound SOS &amp; EOD'!MU94</f>
        <v>0</v>
      </c>
      <c r="MV12" s="79">
        <f>'Inbound SOS &amp; EOD'!MV94</f>
        <v>0</v>
      </c>
      <c r="MW12" s="79">
        <f>'Inbound SOS &amp; EOD'!MW94</f>
        <v>0</v>
      </c>
      <c r="MX12" s="79">
        <f>'Inbound SOS &amp; EOD'!MX94</f>
        <v>268</v>
      </c>
      <c r="MY12" s="79">
        <f>'Inbound SOS &amp; EOD'!MY94</f>
        <v>273</v>
      </c>
      <c r="MZ12" s="79">
        <f>'Inbound SOS &amp; EOD'!MZ94</f>
        <v>0</v>
      </c>
      <c r="NA12" s="79">
        <f>'Inbound SOS &amp; EOD'!NA94</f>
        <v>0</v>
      </c>
    </row>
    <row r="13" spans="1:15726" s="81" customFormat="1" ht="14.25" customHeight="1">
      <c r="A13" s="80" t="s">
        <v>2027</v>
      </c>
      <c r="B13" s="79">
        <f t="shared" ref="B13:S13" si="16">B9+B10</f>
        <v>1916</v>
      </c>
      <c r="C13" s="79">
        <f t="shared" si="16"/>
        <v>2121</v>
      </c>
      <c r="D13" s="79">
        <f t="shared" si="16"/>
        <v>712</v>
      </c>
      <c r="E13" s="79">
        <f t="shared" si="16"/>
        <v>1678</v>
      </c>
      <c r="F13" s="79">
        <f t="shared" si="16"/>
        <v>1158</v>
      </c>
      <c r="G13" s="79">
        <f t="shared" si="16"/>
        <v>376</v>
      </c>
      <c r="H13" s="79">
        <f t="shared" si="16"/>
        <v>133</v>
      </c>
      <c r="I13" s="79">
        <f t="shared" si="16"/>
        <v>354</v>
      </c>
      <c r="J13" s="79">
        <f t="shared" si="16"/>
        <v>1855</v>
      </c>
      <c r="K13" s="79">
        <f t="shared" si="16"/>
        <v>843</v>
      </c>
      <c r="L13" s="79">
        <f t="shared" si="16"/>
        <v>1160</v>
      </c>
      <c r="M13" s="79">
        <f t="shared" si="16"/>
        <v>460</v>
      </c>
      <c r="N13" s="79">
        <f t="shared" si="16"/>
        <v>542</v>
      </c>
      <c r="O13" s="79">
        <f t="shared" si="16"/>
        <v>367</v>
      </c>
      <c r="P13" s="79">
        <f t="shared" si="16"/>
        <v>102</v>
      </c>
      <c r="Q13" s="79">
        <f t="shared" si="16"/>
        <v>641</v>
      </c>
      <c r="R13" s="79">
        <f t="shared" si="16"/>
        <v>663</v>
      </c>
      <c r="S13" s="79">
        <f t="shared" si="16"/>
        <v>0</v>
      </c>
      <c r="T13" s="79">
        <f t="shared" ref="T13:AA13" si="17">T9+T10</f>
        <v>761</v>
      </c>
      <c r="U13" s="79">
        <f t="shared" si="17"/>
        <v>259</v>
      </c>
      <c r="V13" s="79">
        <f t="shared" si="17"/>
        <v>451</v>
      </c>
      <c r="W13" s="79">
        <f t="shared" si="17"/>
        <v>432</v>
      </c>
      <c r="X13" s="79">
        <f t="shared" si="17"/>
        <v>1366</v>
      </c>
      <c r="Y13" s="79">
        <f t="shared" si="17"/>
        <v>1068</v>
      </c>
      <c r="Z13" s="79">
        <f t="shared" si="17"/>
        <v>309</v>
      </c>
      <c r="AA13" s="79">
        <f t="shared" si="17"/>
        <v>108</v>
      </c>
      <c r="AB13" s="79">
        <f t="shared" ref="AB13:CD13" si="18">AB9+AB10</f>
        <v>0</v>
      </c>
      <c r="AC13" s="79">
        <f t="shared" si="18"/>
        <v>441</v>
      </c>
      <c r="AD13" s="79">
        <f t="shared" si="18"/>
        <v>495</v>
      </c>
      <c r="AE13" s="79">
        <f t="shared" si="18"/>
        <v>333</v>
      </c>
      <c r="AF13" s="79">
        <f t="shared" si="18"/>
        <v>723</v>
      </c>
      <c r="AG13" s="79">
        <f t="shared" si="18"/>
        <v>965</v>
      </c>
      <c r="AH13" s="79">
        <f t="shared" si="18"/>
        <v>530</v>
      </c>
      <c r="AI13" s="79">
        <f t="shared" si="18"/>
        <v>406</v>
      </c>
      <c r="AJ13" s="79">
        <f t="shared" si="18"/>
        <v>155</v>
      </c>
      <c r="AK13" s="79">
        <f t="shared" si="18"/>
        <v>35</v>
      </c>
      <c r="AL13" s="79">
        <f t="shared" si="18"/>
        <v>222</v>
      </c>
      <c r="AM13" s="79">
        <f t="shared" si="18"/>
        <v>1183</v>
      </c>
      <c r="AN13" s="79">
        <f t="shared" si="18"/>
        <v>932</v>
      </c>
      <c r="AO13" s="79">
        <f t="shared" si="18"/>
        <v>327</v>
      </c>
      <c r="AP13" s="79">
        <f t="shared" si="18"/>
        <v>106</v>
      </c>
      <c r="AQ13" s="79">
        <f t="shared" si="18"/>
        <v>161</v>
      </c>
      <c r="AR13" s="79">
        <f t="shared" si="18"/>
        <v>78</v>
      </c>
      <c r="AS13" s="79">
        <f t="shared" si="18"/>
        <v>117</v>
      </c>
      <c r="AT13" s="79">
        <f t="shared" si="18"/>
        <v>1558</v>
      </c>
      <c r="AU13" s="79">
        <f t="shared" si="18"/>
        <v>1385</v>
      </c>
      <c r="AV13" s="79">
        <f t="shared" si="18"/>
        <v>476</v>
      </c>
      <c r="AW13" s="79">
        <f t="shared" si="18"/>
        <v>0</v>
      </c>
      <c r="AX13" s="79">
        <f t="shared" si="18"/>
        <v>0</v>
      </c>
      <c r="AY13" s="79">
        <f t="shared" si="18"/>
        <v>629</v>
      </c>
      <c r="AZ13" s="79">
        <f t="shared" si="18"/>
        <v>255</v>
      </c>
      <c r="BA13" s="79">
        <f t="shared" si="18"/>
        <v>499</v>
      </c>
      <c r="BB13" s="79">
        <f t="shared" si="18"/>
        <v>454</v>
      </c>
      <c r="BC13" s="79">
        <f t="shared" si="18"/>
        <v>0</v>
      </c>
      <c r="BD13" s="79">
        <f t="shared" si="18"/>
        <v>282</v>
      </c>
      <c r="BE13" s="79">
        <f t="shared" si="18"/>
        <v>312</v>
      </c>
      <c r="BF13" s="79">
        <f t="shared" si="18"/>
        <v>657</v>
      </c>
      <c r="BG13" s="79">
        <f t="shared" si="18"/>
        <v>659</v>
      </c>
      <c r="BH13" s="79">
        <f t="shared" si="18"/>
        <v>573</v>
      </c>
      <c r="BI13" s="79">
        <f t="shared" si="18"/>
        <v>355</v>
      </c>
      <c r="BJ13" s="79">
        <f t="shared" si="18"/>
        <v>628</v>
      </c>
      <c r="BK13" s="79">
        <f t="shared" si="18"/>
        <v>144</v>
      </c>
      <c r="BL13" s="79">
        <f t="shared" si="18"/>
        <v>0</v>
      </c>
      <c r="BM13" s="79">
        <f t="shared" si="18"/>
        <v>1297</v>
      </c>
      <c r="BN13" s="79">
        <f t="shared" si="18"/>
        <v>1374</v>
      </c>
      <c r="BO13" s="79">
        <f t="shared" si="18"/>
        <v>902</v>
      </c>
      <c r="BP13" s="79">
        <f t="shared" si="18"/>
        <v>556</v>
      </c>
      <c r="BQ13" s="79">
        <f t="shared" si="18"/>
        <v>1411</v>
      </c>
      <c r="BR13" s="79">
        <f t="shared" si="18"/>
        <v>405</v>
      </c>
      <c r="BS13" s="79">
        <f t="shared" si="18"/>
        <v>46</v>
      </c>
      <c r="BT13" s="79">
        <f t="shared" si="18"/>
        <v>898</v>
      </c>
      <c r="BU13" s="79">
        <f t="shared" si="18"/>
        <v>1629</v>
      </c>
      <c r="BV13" s="79">
        <f t="shared" si="18"/>
        <v>583</v>
      </c>
      <c r="BW13" s="79">
        <f t="shared" si="18"/>
        <v>743</v>
      </c>
      <c r="BX13" s="79">
        <f t="shared" si="18"/>
        <v>620</v>
      </c>
      <c r="BY13" s="79">
        <f t="shared" si="18"/>
        <v>575</v>
      </c>
      <c r="BZ13" s="79">
        <f t="shared" si="18"/>
        <v>366</v>
      </c>
      <c r="CA13" s="79">
        <f t="shared" si="18"/>
        <v>0</v>
      </c>
      <c r="CB13" s="79">
        <f t="shared" si="18"/>
        <v>1097</v>
      </c>
      <c r="CC13" s="79">
        <f t="shared" si="18"/>
        <v>636</v>
      </c>
      <c r="CD13" s="79">
        <f t="shared" si="18"/>
        <v>592</v>
      </c>
      <c r="CE13" s="79">
        <f t="shared" ref="CE13:EP13" si="19">CE9+CE10</f>
        <v>368</v>
      </c>
      <c r="CF13" s="79">
        <f t="shared" si="19"/>
        <v>0</v>
      </c>
      <c r="CG13" s="79">
        <f t="shared" si="19"/>
        <v>0</v>
      </c>
      <c r="CH13" s="79">
        <f t="shared" si="19"/>
        <v>0</v>
      </c>
      <c r="CI13" s="79">
        <f t="shared" si="19"/>
        <v>716</v>
      </c>
      <c r="CJ13" s="79">
        <f t="shared" si="19"/>
        <v>897</v>
      </c>
      <c r="CK13" s="79">
        <f t="shared" si="19"/>
        <v>1175</v>
      </c>
      <c r="CL13" s="79">
        <f t="shared" si="19"/>
        <v>863</v>
      </c>
      <c r="CM13" s="79">
        <f t="shared" si="19"/>
        <v>832</v>
      </c>
      <c r="CN13" s="79">
        <f t="shared" si="19"/>
        <v>0</v>
      </c>
      <c r="CO13" s="79">
        <f t="shared" si="19"/>
        <v>0</v>
      </c>
      <c r="CP13" s="79">
        <f t="shared" si="19"/>
        <v>819</v>
      </c>
      <c r="CQ13" s="79">
        <f t="shared" si="19"/>
        <v>318</v>
      </c>
      <c r="CR13" s="79">
        <f t="shared" si="19"/>
        <v>729</v>
      </c>
      <c r="CS13" s="79">
        <f t="shared" si="19"/>
        <v>630</v>
      </c>
      <c r="CT13" s="79">
        <f t="shared" si="19"/>
        <v>0</v>
      </c>
      <c r="CU13" s="79">
        <f t="shared" si="19"/>
        <v>0</v>
      </c>
      <c r="CV13" s="79">
        <f t="shared" si="19"/>
        <v>0</v>
      </c>
      <c r="CW13" s="79">
        <f t="shared" si="19"/>
        <v>1045</v>
      </c>
      <c r="CX13" s="79">
        <f t="shared" si="19"/>
        <v>1410</v>
      </c>
      <c r="CY13" s="79">
        <f t="shared" si="19"/>
        <v>1730</v>
      </c>
      <c r="CZ13" s="79">
        <f t="shared" si="19"/>
        <v>1017</v>
      </c>
      <c r="DA13" s="79">
        <f t="shared" si="19"/>
        <v>673</v>
      </c>
      <c r="DB13" s="79">
        <f t="shared" si="19"/>
        <v>0</v>
      </c>
      <c r="DC13" s="79">
        <f t="shared" si="19"/>
        <v>333</v>
      </c>
      <c r="DD13" s="79">
        <f t="shared" si="19"/>
        <v>1403</v>
      </c>
      <c r="DE13" s="79">
        <f t="shared" si="19"/>
        <v>653</v>
      </c>
      <c r="DF13" s="79">
        <f t="shared" si="19"/>
        <v>631</v>
      </c>
      <c r="DG13" s="79">
        <f t="shared" si="19"/>
        <v>661</v>
      </c>
      <c r="DH13" s="79">
        <f t="shared" si="19"/>
        <v>198</v>
      </c>
      <c r="DI13" s="79">
        <f t="shared" si="19"/>
        <v>183</v>
      </c>
      <c r="DJ13" s="79">
        <f t="shared" si="19"/>
        <v>756</v>
      </c>
      <c r="DK13" s="79">
        <f t="shared" si="19"/>
        <v>1082</v>
      </c>
      <c r="DL13" s="79">
        <f t="shared" si="19"/>
        <v>813</v>
      </c>
      <c r="DM13" s="79">
        <f t="shared" si="19"/>
        <v>788</v>
      </c>
      <c r="DN13" s="79">
        <f t="shared" si="19"/>
        <v>840</v>
      </c>
      <c r="DO13" s="79">
        <f t="shared" si="19"/>
        <v>559</v>
      </c>
      <c r="DP13" s="79">
        <f t="shared" si="19"/>
        <v>364</v>
      </c>
      <c r="DQ13" s="79">
        <f t="shared" si="19"/>
        <v>440</v>
      </c>
      <c r="DR13" s="79">
        <f t="shared" si="19"/>
        <v>2215</v>
      </c>
      <c r="DS13" s="79">
        <f t="shared" si="19"/>
        <v>2208</v>
      </c>
      <c r="DT13" s="79">
        <f t="shared" si="19"/>
        <v>1942</v>
      </c>
      <c r="DU13" s="79">
        <f t="shared" si="19"/>
        <v>1762</v>
      </c>
      <c r="DV13" s="79">
        <f t="shared" si="19"/>
        <v>934</v>
      </c>
      <c r="DW13" s="79">
        <f t="shared" si="19"/>
        <v>1051</v>
      </c>
      <c r="DX13" s="79">
        <f t="shared" si="19"/>
        <v>1234</v>
      </c>
      <c r="DY13" s="79">
        <f t="shared" si="19"/>
        <v>2018</v>
      </c>
      <c r="DZ13" s="79">
        <f t="shared" si="19"/>
        <v>1867</v>
      </c>
      <c r="EA13" s="79">
        <f t="shared" si="19"/>
        <v>502</v>
      </c>
      <c r="EB13" s="79">
        <f t="shared" si="19"/>
        <v>353</v>
      </c>
      <c r="EC13" s="79">
        <f t="shared" si="19"/>
        <v>324</v>
      </c>
      <c r="ED13" s="79">
        <f t="shared" si="19"/>
        <v>0</v>
      </c>
      <c r="EE13" s="79">
        <f t="shared" si="19"/>
        <v>0</v>
      </c>
      <c r="EF13" s="79">
        <f t="shared" si="19"/>
        <v>632</v>
      </c>
      <c r="EG13" s="79">
        <f t="shared" si="19"/>
        <v>1054</v>
      </c>
      <c r="EH13" s="79">
        <f t="shared" si="19"/>
        <v>1025</v>
      </c>
      <c r="EI13" s="79">
        <f t="shared" si="19"/>
        <v>1382</v>
      </c>
      <c r="EJ13" s="79">
        <f t="shared" si="19"/>
        <v>851</v>
      </c>
      <c r="EK13" s="79">
        <f t="shared" si="19"/>
        <v>1272</v>
      </c>
      <c r="EL13" s="79">
        <f t="shared" si="19"/>
        <v>596</v>
      </c>
      <c r="EM13" s="79">
        <f t="shared" si="19"/>
        <v>846</v>
      </c>
      <c r="EN13" s="79">
        <f t="shared" si="19"/>
        <v>955</v>
      </c>
      <c r="EO13" s="79">
        <f t="shared" si="19"/>
        <v>981</v>
      </c>
      <c r="EP13" s="79">
        <f t="shared" si="19"/>
        <v>1218</v>
      </c>
      <c r="EQ13" s="79">
        <f t="shared" ref="EQ13:HB13" si="20">EQ9+EQ10</f>
        <v>684</v>
      </c>
      <c r="ER13" s="79">
        <f t="shared" si="20"/>
        <v>397</v>
      </c>
      <c r="ES13" s="79">
        <f t="shared" si="20"/>
        <v>0</v>
      </c>
      <c r="ET13" s="79">
        <f t="shared" si="20"/>
        <v>647</v>
      </c>
      <c r="EU13" s="79">
        <f t="shared" si="20"/>
        <v>1228</v>
      </c>
      <c r="EV13" s="79">
        <f t="shared" si="20"/>
        <v>402</v>
      </c>
      <c r="EW13" s="79">
        <f t="shared" si="20"/>
        <v>1779</v>
      </c>
      <c r="EX13" s="79">
        <f t="shared" si="20"/>
        <v>1072</v>
      </c>
      <c r="EY13" s="79">
        <f t="shared" si="20"/>
        <v>322</v>
      </c>
      <c r="EZ13" s="79">
        <f t="shared" si="20"/>
        <v>0</v>
      </c>
      <c r="FA13" s="79">
        <f t="shared" si="20"/>
        <v>873</v>
      </c>
      <c r="FB13" s="79">
        <f t="shared" si="20"/>
        <v>1549</v>
      </c>
      <c r="FC13" s="79">
        <f t="shared" si="20"/>
        <v>714</v>
      </c>
      <c r="FD13" s="79">
        <f t="shared" si="20"/>
        <v>626</v>
      </c>
      <c r="FE13" s="79">
        <f t="shared" si="20"/>
        <v>140</v>
      </c>
      <c r="FF13" s="79">
        <f t="shared" si="20"/>
        <v>0</v>
      </c>
      <c r="FG13" s="79">
        <f t="shared" si="20"/>
        <v>1</v>
      </c>
      <c r="FH13" s="79">
        <f t="shared" si="20"/>
        <v>459</v>
      </c>
      <c r="FI13" s="79">
        <f t="shared" si="20"/>
        <v>1432</v>
      </c>
      <c r="FJ13" s="79">
        <f t="shared" si="20"/>
        <v>1004</v>
      </c>
      <c r="FK13" s="79">
        <f t="shared" si="20"/>
        <v>1015</v>
      </c>
      <c r="FL13" s="79">
        <f t="shared" si="20"/>
        <v>0</v>
      </c>
      <c r="FM13" s="79">
        <f t="shared" si="20"/>
        <v>0</v>
      </c>
      <c r="FN13" s="79">
        <f t="shared" si="20"/>
        <v>318</v>
      </c>
      <c r="FO13" s="79">
        <f t="shared" si="20"/>
        <v>2437</v>
      </c>
      <c r="FP13" s="79">
        <f t="shared" si="20"/>
        <v>1223</v>
      </c>
      <c r="FQ13" s="79">
        <f t="shared" si="20"/>
        <v>1408</v>
      </c>
      <c r="FR13" s="79">
        <f t="shared" si="20"/>
        <v>1247</v>
      </c>
      <c r="FS13" s="79">
        <f t="shared" si="20"/>
        <v>809</v>
      </c>
      <c r="FT13" s="79">
        <f t="shared" si="20"/>
        <v>205</v>
      </c>
      <c r="FU13" s="79">
        <f t="shared" si="20"/>
        <v>300</v>
      </c>
      <c r="FV13" s="79">
        <f t="shared" si="20"/>
        <v>103</v>
      </c>
      <c r="FW13" s="79">
        <f t="shared" si="20"/>
        <v>1359</v>
      </c>
      <c r="FX13" s="79">
        <f t="shared" si="20"/>
        <v>727</v>
      </c>
      <c r="FY13" s="79">
        <f t="shared" si="20"/>
        <v>873</v>
      </c>
      <c r="FZ13" s="79">
        <f t="shared" si="20"/>
        <v>0</v>
      </c>
      <c r="GA13" s="79">
        <f t="shared" si="20"/>
        <v>0</v>
      </c>
      <c r="GB13" s="79">
        <f t="shared" si="20"/>
        <v>0</v>
      </c>
      <c r="GC13" s="79">
        <f t="shared" si="20"/>
        <v>872</v>
      </c>
      <c r="GD13" s="79">
        <f t="shared" si="20"/>
        <v>921</v>
      </c>
      <c r="GE13" s="79">
        <f t="shared" si="20"/>
        <v>1305</v>
      </c>
      <c r="GF13" s="79">
        <f t="shared" si="20"/>
        <v>1120</v>
      </c>
      <c r="GG13" s="79">
        <f t="shared" si="20"/>
        <v>0</v>
      </c>
      <c r="GH13" s="79">
        <f t="shared" si="20"/>
        <v>308</v>
      </c>
      <c r="GI13" s="79">
        <f t="shared" si="20"/>
        <v>0</v>
      </c>
      <c r="GJ13" s="79">
        <f t="shared" si="20"/>
        <v>501</v>
      </c>
      <c r="GK13" s="79">
        <f t="shared" si="20"/>
        <v>741</v>
      </c>
      <c r="GL13" s="79">
        <f t="shared" si="20"/>
        <v>963</v>
      </c>
      <c r="GM13" s="79">
        <f t="shared" si="20"/>
        <v>491</v>
      </c>
      <c r="GN13" s="79">
        <f t="shared" si="20"/>
        <v>0</v>
      </c>
      <c r="GO13" s="79">
        <f t="shared" si="20"/>
        <v>0</v>
      </c>
      <c r="GP13" s="79">
        <f t="shared" si="20"/>
        <v>526</v>
      </c>
      <c r="GQ13" s="79">
        <f t="shared" si="20"/>
        <v>993</v>
      </c>
      <c r="GR13" s="79">
        <f t="shared" si="20"/>
        <v>1188</v>
      </c>
      <c r="GS13" s="79">
        <f t="shared" si="20"/>
        <v>364</v>
      </c>
      <c r="GT13" s="79">
        <f t="shared" si="20"/>
        <v>456</v>
      </c>
      <c r="GU13" s="79">
        <f t="shared" si="20"/>
        <v>0</v>
      </c>
      <c r="GV13" s="79">
        <f t="shared" si="20"/>
        <v>0</v>
      </c>
      <c r="GW13" s="79">
        <f t="shared" si="20"/>
        <v>206</v>
      </c>
      <c r="GX13" s="79">
        <f t="shared" si="20"/>
        <v>402</v>
      </c>
      <c r="GY13" s="79">
        <f t="shared" si="20"/>
        <v>767</v>
      </c>
      <c r="GZ13" s="79">
        <f t="shared" si="20"/>
        <v>421</v>
      </c>
      <c r="HA13" s="79">
        <f t="shared" si="20"/>
        <v>630</v>
      </c>
      <c r="HB13" s="79">
        <f t="shared" si="20"/>
        <v>0</v>
      </c>
      <c r="HC13" s="79">
        <f t="shared" ref="HC13:JN13" si="21">HC9+HC10</f>
        <v>0</v>
      </c>
      <c r="HD13" s="79">
        <f t="shared" si="21"/>
        <v>292</v>
      </c>
      <c r="HE13" s="79">
        <f t="shared" si="21"/>
        <v>751</v>
      </c>
      <c r="HF13" s="79">
        <f t="shared" si="21"/>
        <v>563</v>
      </c>
      <c r="HG13" s="79">
        <f t="shared" si="21"/>
        <v>554</v>
      </c>
      <c r="HH13" s="79">
        <f t="shared" si="21"/>
        <v>910</v>
      </c>
      <c r="HI13" s="79">
        <f t="shared" si="21"/>
        <v>544</v>
      </c>
      <c r="HJ13" s="79">
        <f t="shared" si="21"/>
        <v>0</v>
      </c>
      <c r="HK13" s="79">
        <f t="shared" si="21"/>
        <v>399</v>
      </c>
      <c r="HL13" s="79">
        <f t="shared" si="21"/>
        <v>1331</v>
      </c>
      <c r="HM13" s="79">
        <f t="shared" si="21"/>
        <v>906</v>
      </c>
      <c r="HN13" s="79">
        <f t="shared" si="21"/>
        <v>767</v>
      </c>
      <c r="HO13" s="79">
        <f t="shared" si="21"/>
        <v>576</v>
      </c>
      <c r="HP13" s="79">
        <f t="shared" si="21"/>
        <v>0</v>
      </c>
      <c r="HQ13" s="79">
        <f t="shared" si="21"/>
        <v>392</v>
      </c>
      <c r="HR13" s="79">
        <f t="shared" si="21"/>
        <v>807</v>
      </c>
      <c r="HS13" s="79">
        <f t="shared" si="21"/>
        <v>1582</v>
      </c>
      <c r="HT13" s="79">
        <f t="shared" si="21"/>
        <v>1802</v>
      </c>
      <c r="HU13" s="79">
        <f t="shared" si="21"/>
        <v>1570</v>
      </c>
      <c r="HV13" s="79">
        <f t="shared" si="21"/>
        <v>1599</v>
      </c>
      <c r="HW13" s="79">
        <f t="shared" si="21"/>
        <v>301</v>
      </c>
      <c r="HX13" s="79">
        <f t="shared" si="21"/>
        <v>379</v>
      </c>
      <c r="HY13" s="79">
        <f t="shared" si="21"/>
        <v>703</v>
      </c>
      <c r="HZ13" s="79">
        <f t="shared" si="21"/>
        <v>1454</v>
      </c>
      <c r="IA13" s="79">
        <f t="shared" si="21"/>
        <v>1274</v>
      </c>
      <c r="IB13" s="79">
        <f t="shared" si="21"/>
        <v>1291</v>
      </c>
      <c r="IC13" s="79">
        <f t="shared" si="21"/>
        <v>999</v>
      </c>
      <c r="ID13" s="79">
        <f t="shared" si="21"/>
        <v>354</v>
      </c>
      <c r="IE13" s="79">
        <f t="shared" si="21"/>
        <v>333</v>
      </c>
      <c r="IF13" s="79">
        <f t="shared" si="21"/>
        <v>967</v>
      </c>
      <c r="IG13" s="79">
        <f t="shared" si="21"/>
        <v>1738</v>
      </c>
      <c r="IH13" s="79">
        <f t="shared" si="21"/>
        <v>1833</v>
      </c>
      <c r="II13" s="79">
        <f t="shared" si="21"/>
        <v>1905</v>
      </c>
      <c r="IJ13" s="79">
        <f t="shared" si="21"/>
        <v>1000</v>
      </c>
      <c r="IK13" s="79">
        <f t="shared" si="21"/>
        <v>56</v>
      </c>
      <c r="IL13" s="79">
        <f t="shared" si="21"/>
        <v>326</v>
      </c>
      <c r="IM13" s="79">
        <f t="shared" si="21"/>
        <v>378</v>
      </c>
      <c r="IN13" s="79">
        <f t="shared" si="21"/>
        <v>1563</v>
      </c>
      <c r="IO13" s="79">
        <f t="shared" si="21"/>
        <v>1182</v>
      </c>
      <c r="IP13" s="79">
        <f t="shared" si="21"/>
        <v>213</v>
      </c>
      <c r="IQ13" s="79">
        <f t="shared" si="21"/>
        <v>409</v>
      </c>
      <c r="IR13" s="79">
        <f t="shared" si="21"/>
        <v>221</v>
      </c>
      <c r="IS13" s="79">
        <f t="shared" si="21"/>
        <v>374</v>
      </c>
      <c r="IT13" s="79">
        <f t="shared" si="21"/>
        <v>491</v>
      </c>
      <c r="IU13" s="79">
        <f t="shared" si="21"/>
        <v>531</v>
      </c>
      <c r="IV13" s="79">
        <f t="shared" si="21"/>
        <v>0</v>
      </c>
      <c r="IW13" s="79">
        <f t="shared" si="21"/>
        <v>369</v>
      </c>
      <c r="IX13" s="79">
        <f t="shared" si="21"/>
        <v>321</v>
      </c>
      <c r="IY13" s="79">
        <f t="shared" si="21"/>
        <v>546</v>
      </c>
      <c r="IZ13" s="79">
        <f t="shared" si="21"/>
        <v>380</v>
      </c>
      <c r="JA13" s="79">
        <f t="shared" si="21"/>
        <v>411</v>
      </c>
      <c r="JB13" s="79">
        <f t="shared" si="21"/>
        <v>1044</v>
      </c>
      <c r="JC13" s="79">
        <f t="shared" si="21"/>
        <v>1273</v>
      </c>
      <c r="JD13" s="79">
        <f t="shared" si="21"/>
        <v>1427</v>
      </c>
      <c r="JE13" s="79">
        <f t="shared" si="21"/>
        <v>1465</v>
      </c>
      <c r="JF13" s="79">
        <f t="shared" si="21"/>
        <v>2004</v>
      </c>
      <c r="JG13" s="79">
        <f t="shared" si="21"/>
        <v>1200</v>
      </c>
      <c r="JH13" s="79">
        <f t="shared" si="21"/>
        <v>1063</v>
      </c>
      <c r="JI13" s="79">
        <f t="shared" si="21"/>
        <v>1512</v>
      </c>
      <c r="JJ13" s="79">
        <f t="shared" si="21"/>
        <v>1486</v>
      </c>
      <c r="JK13" s="79">
        <f t="shared" si="21"/>
        <v>1490</v>
      </c>
      <c r="JL13" s="79">
        <f t="shared" si="21"/>
        <v>741</v>
      </c>
      <c r="JM13" s="79">
        <f t="shared" si="21"/>
        <v>306</v>
      </c>
      <c r="JN13" s="79">
        <f t="shared" si="21"/>
        <v>267</v>
      </c>
      <c r="JO13" s="79">
        <f t="shared" ref="JO13:LZ13" si="22">JO9+JO10</f>
        <v>269</v>
      </c>
      <c r="JP13" s="79">
        <f t="shared" si="22"/>
        <v>1690</v>
      </c>
      <c r="JQ13" s="79">
        <f t="shared" si="22"/>
        <v>1003</v>
      </c>
      <c r="JR13" s="79">
        <f t="shared" si="22"/>
        <v>1227</v>
      </c>
      <c r="JS13" s="79">
        <f t="shared" si="22"/>
        <v>1093</v>
      </c>
      <c r="JT13" s="79">
        <f t="shared" si="22"/>
        <v>792</v>
      </c>
      <c r="JU13" s="79">
        <f t="shared" si="22"/>
        <v>1242</v>
      </c>
      <c r="JV13" s="79">
        <f t="shared" si="22"/>
        <v>2282</v>
      </c>
      <c r="JW13" s="79">
        <f t="shared" si="22"/>
        <v>2868</v>
      </c>
      <c r="JX13" s="79">
        <f t="shared" si="22"/>
        <v>2593</v>
      </c>
      <c r="JY13" s="79">
        <f t="shared" si="22"/>
        <v>3565</v>
      </c>
      <c r="JZ13" s="79">
        <f t="shared" si="22"/>
        <v>2345</v>
      </c>
      <c r="KA13" s="79">
        <f t="shared" si="22"/>
        <v>1808</v>
      </c>
      <c r="KB13" s="79">
        <f t="shared" si="22"/>
        <v>2262</v>
      </c>
      <c r="KC13" s="79">
        <f t="shared" si="22"/>
        <v>1882</v>
      </c>
      <c r="KD13" s="79">
        <f t="shared" si="22"/>
        <v>2445</v>
      </c>
      <c r="KE13" s="79">
        <f t="shared" si="22"/>
        <v>2335</v>
      </c>
      <c r="KF13" s="79">
        <f t="shared" si="22"/>
        <v>2592</v>
      </c>
      <c r="KG13" s="79">
        <f t="shared" si="22"/>
        <v>3594</v>
      </c>
      <c r="KH13" s="79">
        <f t="shared" si="22"/>
        <v>2549</v>
      </c>
      <c r="KI13" s="79">
        <f t="shared" si="22"/>
        <v>1209</v>
      </c>
      <c r="KJ13" s="79">
        <f t="shared" si="22"/>
        <v>4669</v>
      </c>
      <c r="KK13" s="79">
        <f t="shared" si="22"/>
        <v>2887</v>
      </c>
      <c r="KL13" s="79">
        <f t="shared" si="22"/>
        <v>3492</v>
      </c>
      <c r="KM13" s="79">
        <f t="shared" si="22"/>
        <v>1588</v>
      </c>
      <c r="KN13" s="79">
        <f t="shared" si="22"/>
        <v>0</v>
      </c>
      <c r="KO13" s="79">
        <f t="shared" si="22"/>
        <v>2495</v>
      </c>
      <c r="KP13" s="79">
        <f t="shared" si="22"/>
        <v>1861</v>
      </c>
      <c r="KQ13" s="79">
        <f t="shared" si="22"/>
        <v>782</v>
      </c>
      <c r="KR13" s="79">
        <f t="shared" si="22"/>
        <v>694</v>
      </c>
      <c r="KS13" s="79">
        <f t="shared" si="22"/>
        <v>995</v>
      </c>
      <c r="KT13" s="79">
        <f t="shared" si="22"/>
        <v>1546</v>
      </c>
      <c r="KU13" s="79">
        <f t="shared" si="22"/>
        <v>1616</v>
      </c>
      <c r="KV13" s="79">
        <f t="shared" si="22"/>
        <v>1203</v>
      </c>
      <c r="KW13" s="79">
        <f t="shared" si="22"/>
        <v>2287</v>
      </c>
      <c r="KX13" s="79">
        <f t="shared" si="22"/>
        <v>1382</v>
      </c>
      <c r="KY13" s="79">
        <f t="shared" si="22"/>
        <v>1978</v>
      </c>
      <c r="KZ13" s="79">
        <f t="shared" si="22"/>
        <v>1998</v>
      </c>
      <c r="LA13" s="79">
        <f t="shared" si="22"/>
        <v>2005</v>
      </c>
      <c r="LB13" s="79">
        <f t="shared" si="22"/>
        <v>2216</v>
      </c>
      <c r="LC13" s="79">
        <f t="shared" si="22"/>
        <v>541</v>
      </c>
      <c r="LD13" s="79">
        <f t="shared" si="22"/>
        <v>641</v>
      </c>
      <c r="LE13" s="79">
        <f t="shared" si="22"/>
        <v>815</v>
      </c>
      <c r="LF13" s="79">
        <f t="shared" si="22"/>
        <v>1988</v>
      </c>
      <c r="LG13" s="79">
        <f t="shared" si="22"/>
        <v>1334</v>
      </c>
      <c r="LH13" s="79">
        <f t="shared" si="22"/>
        <v>434</v>
      </c>
      <c r="LI13" s="79">
        <f t="shared" si="22"/>
        <v>3285</v>
      </c>
      <c r="LJ13" s="79">
        <f t="shared" si="22"/>
        <v>1444</v>
      </c>
      <c r="LK13" s="79">
        <f t="shared" si="22"/>
        <v>1447</v>
      </c>
      <c r="LL13" s="79">
        <f t="shared" si="22"/>
        <v>2416</v>
      </c>
      <c r="LM13" s="79">
        <f t="shared" si="22"/>
        <v>4360</v>
      </c>
      <c r="LN13" s="79">
        <f t="shared" si="22"/>
        <v>3804</v>
      </c>
      <c r="LO13" s="79">
        <f t="shared" si="22"/>
        <v>0</v>
      </c>
      <c r="LP13" s="79">
        <f t="shared" si="22"/>
        <v>0</v>
      </c>
      <c r="LQ13" s="79">
        <f t="shared" si="22"/>
        <v>5455</v>
      </c>
      <c r="LR13" s="79">
        <f t="shared" si="22"/>
        <v>1213</v>
      </c>
      <c r="LS13" s="79">
        <f t="shared" si="22"/>
        <v>2115</v>
      </c>
      <c r="LT13" s="79">
        <f t="shared" si="22"/>
        <v>4844</v>
      </c>
      <c r="LU13" s="79">
        <f t="shared" si="22"/>
        <v>2689</v>
      </c>
      <c r="LV13" s="79">
        <f t="shared" si="22"/>
        <v>0</v>
      </c>
      <c r="LW13" s="79">
        <f t="shared" si="22"/>
        <v>0</v>
      </c>
      <c r="LX13" s="79">
        <f t="shared" si="22"/>
        <v>3219</v>
      </c>
      <c r="LY13" s="79">
        <f t="shared" si="22"/>
        <v>1067</v>
      </c>
      <c r="LZ13" s="79">
        <f t="shared" si="22"/>
        <v>1964</v>
      </c>
      <c r="MA13" s="79">
        <f t="shared" ref="MA13:NA13" si="23">MA9+MA10</f>
        <v>4665</v>
      </c>
      <c r="MB13" s="79">
        <f t="shared" si="23"/>
        <v>3266</v>
      </c>
      <c r="MC13" s="79">
        <f t="shared" si="23"/>
        <v>1864</v>
      </c>
      <c r="MD13" s="79">
        <f t="shared" si="23"/>
        <v>3376</v>
      </c>
      <c r="ME13" s="79">
        <f t="shared" si="23"/>
        <v>1575</v>
      </c>
      <c r="MF13" s="79">
        <f t="shared" si="23"/>
        <v>1903</v>
      </c>
      <c r="MG13" s="79">
        <f t="shared" si="23"/>
        <v>2265</v>
      </c>
      <c r="MH13" s="79">
        <f t="shared" si="23"/>
        <v>4014</v>
      </c>
      <c r="MI13" s="79">
        <f t="shared" si="23"/>
        <v>3203</v>
      </c>
      <c r="MJ13" s="79">
        <f t="shared" si="23"/>
        <v>4499</v>
      </c>
      <c r="MK13" s="79">
        <f t="shared" si="23"/>
        <v>5077</v>
      </c>
      <c r="ML13" s="79">
        <f t="shared" si="23"/>
        <v>1592</v>
      </c>
      <c r="MM13" s="79">
        <f t="shared" si="23"/>
        <v>1107</v>
      </c>
      <c r="MN13" s="79">
        <f t="shared" si="23"/>
        <v>1459</v>
      </c>
      <c r="MO13" s="79">
        <f t="shared" si="23"/>
        <v>0</v>
      </c>
      <c r="MP13" s="79">
        <f t="shared" si="23"/>
        <v>2611</v>
      </c>
      <c r="MQ13" s="79">
        <f t="shared" si="23"/>
        <v>1301</v>
      </c>
      <c r="MR13" s="79">
        <f t="shared" si="23"/>
        <v>2662</v>
      </c>
      <c r="MS13" s="79">
        <f t="shared" si="23"/>
        <v>0</v>
      </c>
      <c r="MT13" s="79">
        <f t="shared" si="23"/>
        <v>1495</v>
      </c>
      <c r="MU13" s="79">
        <f t="shared" si="23"/>
        <v>614</v>
      </c>
      <c r="MV13" s="79">
        <f t="shared" si="23"/>
        <v>0</v>
      </c>
      <c r="MW13" s="79">
        <f t="shared" si="23"/>
        <v>338</v>
      </c>
      <c r="MX13" s="79">
        <f t="shared" si="23"/>
        <v>1478</v>
      </c>
      <c r="MY13" s="79">
        <f t="shared" si="23"/>
        <v>1768</v>
      </c>
      <c r="MZ13" s="79">
        <f t="shared" si="23"/>
        <v>1351</v>
      </c>
      <c r="NA13" s="79">
        <f t="shared" si="23"/>
        <v>1688</v>
      </c>
    </row>
    <row r="14" spans="1:15726" s="81" customFormat="1" ht="15.75" customHeight="1">
      <c r="A14" s="80" t="s">
        <v>2028</v>
      </c>
      <c r="B14" s="79">
        <f t="shared" ref="B14:S14" si="24">B11+B12</f>
        <v>825</v>
      </c>
      <c r="C14" s="79">
        <f t="shared" si="24"/>
        <v>843</v>
      </c>
      <c r="D14" s="79">
        <f t="shared" si="24"/>
        <v>194</v>
      </c>
      <c r="E14" s="79">
        <f t="shared" si="24"/>
        <v>676</v>
      </c>
      <c r="F14" s="79">
        <f t="shared" si="24"/>
        <v>500</v>
      </c>
      <c r="G14" s="79">
        <f t="shared" si="24"/>
        <v>96</v>
      </c>
      <c r="H14" s="79">
        <f t="shared" si="24"/>
        <v>58</v>
      </c>
      <c r="I14" s="79">
        <f t="shared" si="24"/>
        <v>180</v>
      </c>
      <c r="J14" s="79">
        <f t="shared" si="24"/>
        <v>632</v>
      </c>
      <c r="K14" s="79">
        <f t="shared" si="24"/>
        <v>414</v>
      </c>
      <c r="L14" s="79">
        <f t="shared" si="24"/>
        <v>491</v>
      </c>
      <c r="M14" s="79">
        <f t="shared" si="24"/>
        <v>184</v>
      </c>
      <c r="N14" s="79">
        <f t="shared" si="24"/>
        <v>174</v>
      </c>
      <c r="O14" s="79">
        <f t="shared" si="24"/>
        <v>131</v>
      </c>
      <c r="P14" s="79">
        <f t="shared" si="24"/>
        <v>9</v>
      </c>
      <c r="Q14" s="79">
        <f t="shared" si="24"/>
        <v>215</v>
      </c>
      <c r="R14" s="79">
        <f t="shared" si="24"/>
        <v>312</v>
      </c>
      <c r="S14" s="79">
        <f t="shared" si="24"/>
        <v>0</v>
      </c>
      <c r="T14" s="79">
        <f t="shared" ref="T14:AA14" si="25">T11+T12</f>
        <v>235</v>
      </c>
      <c r="U14" s="79">
        <f t="shared" si="25"/>
        <v>112</v>
      </c>
      <c r="V14" s="79">
        <f t="shared" si="25"/>
        <v>206</v>
      </c>
      <c r="W14" s="79">
        <f t="shared" si="25"/>
        <v>100</v>
      </c>
      <c r="X14" s="79">
        <f t="shared" si="25"/>
        <v>712</v>
      </c>
      <c r="Y14" s="79">
        <f t="shared" si="25"/>
        <v>372</v>
      </c>
      <c r="Z14" s="79">
        <f t="shared" si="25"/>
        <v>84</v>
      </c>
      <c r="AA14" s="79">
        <f t="shared" si="25"/>
        <v>56</v>
      </c>
      <c r="AB14" s="79">
        <f t="shared" ref="AB14:CD14" si="26">AB11+AB12</f>
        <v>0</v>
      </c>
      <c r="AC14" s="79">
        <f t="shared" si="26"/>
        <v>126</v>
      </c>
      <c r="AD14" s="79">
        <f t="shared" si="26"/>
        <v>273</v>
      </c>
      <c r="AE14" s="79">
        <f t="shared" si="26"/>
        <v>170</v>
      </c>
      <c r="AF14" s="79">
        <f t="shared" si="26"/>
        <v>296</v>
      </c>
      <c r="AG14" s="79">
        <f t="shared" si="26"/>
        <v>340</v>
      </c>
      <c r="AH14" s="79">
        <f t="shared" si="26"/>
        <v>237</v>
      </c>
      <c r="AI14" s="79">
        <f t="shared" si="26"/>
        <v>253</v>
      </c>
      <c r="AJ14" s="79">
        <f t="shared" si="26"/>
        <v>95</v>
      </c>
      <c r="AK14" s="79">
        <f t="shared" si="26"/>
        <v>28</v>
      </c>
      <c r="AL14" s="79">
        <f t="shared" si="26"/>
        <v>58</v>
      </c>
      <c r="AM14" s="79">
        <f t="shared" si="26"/>
        <v>571</v>
      </c>
      <c r="AN14" s="79">
        <f t="shared" si="26"/>
        <v>328</v>
      </c>
      <c r="AO14" s="79">
        <f t="shared" si="26"/>
        <v>131</v>
      </c>
      <c r="AP14" s="79">
        <f t="shared" si="26"/>
        <v>20</v>
      </c>
      <c r="AQ14" s="79">
        <f t="shared" si="26"/>
        <v>71</v>
      </c>
      <c r="AR14" s="79">
        <f t="shared" si="26"/>
        <v>13</v>
      </c>
      <c r="AS14" s="79">
        <f t="shared" si="26"/>
        <v>29</v>
      </c>
      <c r="AT14" s="79">
        <f t="shared" si="26"/>
        <v>645</v>
      </c>
      <c r="AU14" s="79">
        <f t="shared" si="26"/>
        <v>559</v>
      </c>
      <c r="AV14" s="79">
        <f t="shared" si="26"/>
        <v>251</v>
      </c>
      <c r="AW14" s="79">
        <f t="shared" si="26"/>
        <v>0</v>
      </c>
      <c r="AX14" s="79">
        <f t="shared" si="26"/>
        <v>0</v>
      </c>
      <c r="AY14" s="79">
        <f t="shared" si="26"/>
        <v>186</v>
      </c>
      <c r="AZ14" s="79">
        <f t="shared" si="26"/>
        <v>139</v>
      </c>
      <c r="BA14" s="79">
        <f t="shared" si="26"/>
        <v>223</v>
      </c>
      <c r="BB14" s="79">
        <f t="shared" si="26"/>
        <v>129</v>
      </c>
      <c r="BC14" s="79">
        <f t="shared" si="26"/>
        <v>0</v>
      </c>
      <c r="BD14" s="79">
        <f t="shared" si="26"/>
        <v>101</v>
      </c>
      <c r="BE14" s="79">
        <f t="shared" si="26"/>
        <v>134</v>
      </c>
      <c r="BF14" s="79">
        <f t="shared" si="26"/>
        <v>252</v>
      </c>
      <c r="BG14" s="79">
        <f t="shared" si="26"/>
        <v>284</v>
      </c>
      <c r="BH14" s="79">
        <f t="shared" si="26"/>
        <v>245</v>
      </c>
      <c r="BI14" s="79">
        <f t="shared" si="26"/>
        <v>228</v>
      </c>
      <c r="BJ14" s="79">
        <f t="shared" si="26"/>
        <v>214</v>
      </c>
      <c r="BK14" s="79">
        <f t="shared" si="26"/>
        <v>30</v>
      </c>
      <c r="BL14" s="79">
        <f t="shared" si="26"/>
        <v>0</v>
      </c>
      <c r="BM14" s="79">
        <f t="shared" si="26"/>
        <v>447</v>
      </c>
      <c r="BN14" s="79">
        <f t="shared" si="26"/>
        <v>608</v>
      </c>
      <c r="BO14" s="79">
        <f t="shared" si="26"/>
        <v>378</v>
      </c>
      <c r="BP14" s="79">
        <f t="shared" si="26"/>
        <v>156</v>
      </c>
      <c r="BQ14" s="79">
        <f t="shared" si="26"/>
        <v>667</v>
      </c>
      <c r="BR14" s="79">
        <f t="shared" si="26"/>
        <v>108</v>
      </c>
      <c r="BS14" s="79">
        <f t="shared" si="26"/>
        <v>13</v>
      </c>
      <c r="BT14" s="79">
        <f t="shared" si="26"/>
        <v>341</v>
      </c>
      <c r="BU14" s="79">
        <f t="shared" si="26"/>
        <v>602</v>
      </c>
      <c r="BV14" s="79">
        <f t="shared" si="26"/>
        <v>296</v>
      </c>
      <c r="BW14" s="79">
        <f t="shared" si="26"/>
        <v>350</v>
      </c>
      <c r="BX14" s="79">
        <f t="shared" si="26"/>
        <v>323</v>
      </c>
      <c r="BY14" s="79">
        <f t="shared" si="26"/>
        <v>149</v>
      </c>
      <c r="BZ14" s="79">
        <f t="shared" si="26"/>
        <v>98</v>
      </c>
      <c r="CA14" s="79">
        <f t="shared" si="26"/>
        <v>0</v>
      </c>
      <c r="CB14" s="79">
        <f t="shared" si="26"/>
        <v>452</v>
      </c>
      <c r="CC14" s="79">
        <f t="shared" si="26"/>
        <v>320</v>
      </c>
      <c r="CD14" s="79">
        <f t="shared" si="26"/>
        <v>163</v>
      </c>
      <c r="CE14" s="79">
        <f t="shared" ref="CE14:EP14" si="27">CE11+CE12</f>
        <v>101</v>
      </c>
      <c r="CF14" s="79">
        <f t="shared" si="27"/>
        <v>0</v>
      </c>
      <c r="CG14" s="79">
        <f t="shared" si="27"/>
        <v>0</v>
      </c>
      <c r="CH14" s="79">
        <f t="shared" si="27"/>
        <v>0</v>
      </c>
      <c r="CI14" s="79">
        <f t="shared" si="27"/>
        <v>355</v>
      </c>
      <c r="CJ14" s="79">
        <f t="shared" si="27"/>
        <v>360</v>
      </c>
      <c r="CK14" s="79">
        <f t="shared" si="27"/>
        <v>440</v>
      </c>
      <c r="CL14" s="79">
        <f t="shared" si="27"/>
        <v>328</v>
      </c>
      <c r="CM14" s="79">
        <f t="shared" si="27"/>
        <v>120</v>
      </c>
      <c r="CN14" s="79">
        <f t="shared" si="27"/>
        <v>0</v>
      </c>
      <c r="CO14" s="79">
        <f t="shared" si="27"/>
        <v>0</v>
      </c>
      <c r="CP14" s="79">
        <f t="shared" si="27"/>
        <v>349</v>
      </c>
      <c r="CQ14" s="79">
        <f t="shared" si="27"/>
        <v>126</v>
      </c>
      <c r="CR14" s="79">
        <f t="shared" si="27"/>
        <v>253</v>
      </c>
      <c r="CS14" s="79">
        <f t="shared" si="27"/>
        <v>223</v>
      </c>
      <c r="CT14" s="79">
        <f t="shared" si="27"/>
        <v>0</v>
      </c>
      <c r="CU14" s="79">
        <f t="shared" si="27"/>
        <v>0</v>
      </c>
      <c r="CV14" s="79">
        <f t="shared" si="27"/>
        <v>0</v>
      </c>
      <c r="CW14" s="79">
        <f t="shared" si="27"/>
        <v>394</v>
      </c>
      <c r="CX14" s="79">
        <f t="shared" si="27"/>
        <v>669</v>
      </c>
      <c r="CY14" s="79">
        <f t="shared" si="27"/>
        <v>658</v>
      </c>
      <c r="CZ14" s="79">
        <f t="shared" si="27"/>
        <v>267</v>
      </c>
      <c r="DA14" s="79">
        <f t="shared" si="27"/>
        <v>294</v>
      </c>
      <c r="DB14" s="79">
        <f t="shared" si="27"/>
        <v>0</v>
      </c>
      <c r="DC14" s="79">
        <f t="shared" si="27"/>
        <v>207</v>
      </c>
      <c r="DD14" s="79">
        <f t="shared" si="27"/>
        <v>394</v>
      </c>
      <c r="DE14" s="79">
        <f t="shared" si="27"/>
        <v>160</v>
      </c>
      <c r="DF14" s="79">
        <f t="shared" si="27"/>
        <v>229</v>
      </c>
      <c r="DG14" s="79">
        <f t="shared" si="27"/>
        <v>351</v>
      </c>
      <c r="DH14" s="79">
        <f t="shared" si="27"/>
        <v>25</v>
      </c>
      <c r="DI14" s="79">
        <f t="shared" si="27"/>
        <v>47</v>
      </c>
      <c r="DJ14" s="79">
        <f t="shared" si="27"/>
        <v>297</v>
      </c>
      <c r="DK14" s="79">
        <f t="shared" si="27"/>
        <v>351</v>
      </c>
      <c r="DL14" s="79">
        <f t="shared" si="27"/>
        <v>366</v>
      </c>
      <c r="DM14" s="79">
        <f t="shared" si="27"/>
        <v>248</v>
      </c>
      <c r="DN14" s="79">
        <f t="shared" si="27"/>
        <v>203</v>
      </c>
      <c r="DO14" s="79">
        <f t="shared" si="27"/>
        <v>115</v>
      </c>
      <c r="DP14" s="79">
        <f t="shared" si="27"/>
        <v>100</v>
      </c>
      <c r="DQ14" s="79">
        <f t="shared" si="27"/>
        <v>158</v>
      </c>
      <c r="DR14" s="79">
        <f t="shared" si="27"/>
        <v>910</v>
      </c>
      <c r="DS14" s="79">
        <f t="shared" si="27"/>
        <v>750</v>
      </c>
      <c r="DT14" s="79">
        <f t="shared" si="27"/>
        <v>888</v>
      </c>
      <c r="DU14" s="79">
        <f t="shared" si="27"/>
        <v>499</v>
      </c>
      <c r="DV14" s="79">
        <f t="shared" si="27"/>
        <v>380</v>
      </c>
      <c r="DW14" s="79">
        <f t="shared" si="27"/>
        <v>271</v>
      </c>
      <c r="DX14" s="79">
        <f t="shared" si="27"/>
        <v>534</v>
      </c>
      <c r="DY14" s="79">
        <f t="shared" si="27"/>
        <v>726</v>
      </c>
      <c r="DZ14" s="79">
        <f t="shared" si="27"/>
        <v>504</v>
      </c>
      <c r="EA14" s="79">
        <f t="shared" si="27"/>
        <v>247</v>
      </c>
      <c r="EB14" s="79">
        <f t="shared" si="27"/>
        <v>146</v>
      </c>
      <c r="EC14" s="79">
        <f t="shared" si="27"/>
        <v>94</v>
      </c>
      <c r="ED14" s="79">
        <f t="shared" si="27"/>
        <v>0</v>
      </c>
      <c r="EE14" s="79">
        <f t="shared" si="27"/>
        <v>0</v>
      </c>
      <c r="EF14" s="79">
        <f t="shared" si="27"/>
        <v>122</v>
      </c>
      <c r="EG14" s="79">
        <f t="shared" si="27"/>
        <v>380</v>
      </c>
      <c r="EH14" s="79">
        <f t="shared" si="27"/>
        <v>490</v>
      </c>
      <c r="EI14" s="79">
        <f t="shared" si="27"/>
        <v>458</v>
      </c>
      <c r="EJ14" s="79">
        <f t="shared" si="27"/>
        <v>267</v>
      </c>
      <c r="EK14" s="79">
        <f t="shared" si="27"/>
        <v>593</v>
      </c>
      <c r="EL14" s="79">
        <f t="shared" si="27"/>
        <v>124</v>
      </c>
      <c r="EM14" s="79">
        <f t="shared" si="27"/>
        <v>221</v>
      </c>
      <c r="EN14" s="79">
        <f t="shared" si="27"/>
        <v>440</v>
      </c>
      <c r="EO14" s="79">
        <f t="shared" si="27"/>
        <v>400</v>
      </c>
      <c r="EP14" s="79">
        <f t="shared" si="27"/>
        <v>422</v>
      </c>
      <c r="EQ14" s="79">
        <f t="shared" ref="EQ14:HB14" si="28">EQ11+EQ12</f>
        <v>230</v>
      </c>
      <c r="ER14" s="79">
        <f t="shared" si="28"/>
        <v>128</v>
      </c>
      <c r="ES14" s="79">
        <f t="shared" si="28"/>
        <v>0</v>
      </c>
      <c r="ET14" s="79">
        <f t="shared" si="28"/>
        <v>255</v>
      </c>
      <c r="EU14" s="79">
        <f t="shared" si="28"/>
        <v>390</v>
      </c>
      <c r="EV14" s="79">
        <f t="shared" si="28"/>
        <v>173</v>
      </c>
      <c r="EW14" s="79">
        <f t="shared" si="28"/>
        <v>710</v>
      </c>
      <c r="EX14" s="79">
        <f t="shared" si="28"/>
        <v>296</v>
      </c>
      <c r="EY14" s="79">
        <f t="shared" si="28"/>
        <v>130</v>
      </c>
      <c r="EZ14" s="79">
        <f t="shared" si="28"/>
        <v>0</v>
      </c>
      <c r="FA14" s="79">
        <f t="shared" si="28"/>
        <v>313</v>
      </c>
      <c r="FB14" s="79">
        <f t="shared" si="28"/>
        <v>628</v>
      </c>
      <c r="FC14" s="79">
        <f t="shared" si="28"/>
        <v>214</v>
      </c>
      <c r="FD14" s="79">
        <f t="shared" si="28"/>
        <v>235</v>
      </c>
      <c r="FE14" s="79">
        <f t="shared" si="28"/>
        <v>37</v>
      </c>
      <c r="FF14" s="79">
        <f t="shared" si="28"/>
        <v>0</v>
      </c>
      <c r="FG14" s="79">
        <f t="shared" si="28"/>
        <v>1</v>
      </c>
      <c r="FH14" s="79">
        <f t="shared" si="28"/>
        <v>145</v>
      </c>
      <c r="FI14" s="79">
        <f t="shared" si="28"/>
        <v>548</v>
      </c>
      <c r="FJ14" s="79">
        <f t="shared" si="28"/>
        <v>412</v>
      </c>
      <c r="FK14" s="79">
        <f t="shared" si="28"/>
        <v>392</v>
      </c>
      <c r="FL14" s="79">
        <f t="shared" si="28"/>
        <v>0</v>
      </c>
      <c r="FM14" s="79">
        <f t="shared" si="28"/>
        <v>0</v>
      </c>
      <c r="FN14" s="79">
        <f t="shared" si="28"/>
        <v>143</v>
      </c>
      <c r="FO14" s="79">
        <f t="shared" si="28"/>
        <v>727</v>
      </c>
      <c r="FP14" s="79">
        <f t="shared" si="28"/>
        <v>511</v>
      </c>
      <c r="FQ14" s="79">
        <f t="shared" si="28"/>
        <v>578</v>
      </c>
      <c r="FR14" s="79">
        <f t="shared" si="28"/>
        <v>253</v>
      </c>
      <c r="FS14" s="79">
        <f t="shared" si="28"/>
        <v>316</v>
      </c>
      <c r="FT14" s="79">
        <f t="shared" si="28"/>
        <v>76</v>
      </c>
      <c r="FU14" s="79">
        <f t="shared" si="28"/>
        <v>112</v>
      </c>
      <c r="FV14" s="79">
        <f t="shared" si="28"/>
        <v>33</v>
      </c>
      <c r="FW14" s="79">
        <f t="shared" si="28"/>
        <v>504</v>
      </c>
      <c r="FX14" s="79">
        <f t="shared" si="28"/>
        <v>296</v>
      </c>
      <c r="FY14" s="79">
        <f t="shared" si="28"/>
        <v>346</v>
      </c>
      <c r="FZ14" s="79">
        <f t="shared" si="28"/>
        <v>0</v>
      </c>
      <c r="GA14" s="79">
        <f t="shared" si="28"/>
        <v>0</v>
      </c>
      <c r="GB14" s="79">
        <f t="shared" si="28"/>
        <v>0</v>
      </c>
      <c r="GC14" s="79">
        <f t="shared" si="28"/>
        <v>208</v>
      </c>
      <c r="GD14" s="79">
        <f t="shared" si="28"/>
        <v>235</v>
      </c>
      <c r="GE14" s="79">
        <f t="shared" si="28"/>
        <v>602</v>
      </c>
      <c r="GF14" s="79">
        <f t="shared" si="28"/>
        <v>337</v>
      </c>
      <c r="GG14" s="79">
        <f t="shared" si="28"/>
        <v>0</v>
      </c>
      <c r="GH14" s="79">
        <f t="shared" si="28"/>
        <v>145</v>
      </c>
      <c r="GI14" s="79">
        <f t="shared" si="28"/>
        <v>0</v>
      </c>
      <c r="GJ14" s="79">
        <f t="shared" si="28"/>
        <v>134</v>
      </c>
      <c r="GK14" s="79">
        <f t="shared" si="28"/>
        <v>227</v>
      </c>
      <c r="GL14" s="79">
        <f t="shared" si="28"/>
        <v>444</v>
      </c>
      <c r="GM14" s="79">
        <f t="shared" si="28"/>
        <v>191</v>
      </c>
      <c r="GN14" s="79">
        <f t="shared" si="28"/>
        <v>0</v>
      </c>
      <c r="GO14" s="79">
        <f t="shared" si="28"/>
        <v>0</v>
      </c>
      <c r="GP14" s="79">
        <f t="shared" si="28"/>
        <v>130</v>
      </c>
      <c r="GQ14" s="79">
        <f t="shared" si="28"/>
        <v>405</v>
      </c>
      <c r="GR14" s="79">
        <f t="shared" si="28"/>
        <v>438</v>
      </c>
      <c r="GS14" s="79">
        <f t="shared" si="28"/>
        <v>158</v>
      </c>
      <c r="GT14" s="79">
        <f t="shared" si="28"/>
        <v>106</v>
      </c>
      <c r="GU14" s="79">
        <f t="shared" si="28"/>
        <v>0</v>
      </c>
      <c r="GV14" s="79">
        <f t="shared" si="28"/>
        <v>0</v>
      </c>
      <c r="GW14" s="79">
        <f t="shared" si="28"/>
        <v>47</v>
      </c>
      <c r="GX14" s="79">
        <f t="shared" si="28"/>
        <v>149</v>
      </c>
      <c r="GY14" s="79">
        <f t="shared" si="28"/>
        <v>252</v>
      </c>
      <c r="GZ14" s="79">
        <f t="shared" si="28"/>
        <v>169</v>
      </c>
      <c r="HA14" s="79">
        <f t="shared" si="28"/>
        <v>200</v>
      </c>
      <c r="HB14" s="79">
        <f t="shared" si="28"/>
        <v>0</v>
      </c>
      <c r="HC14" s="79">
        <f t="shared" ref="HC14:JN14" si="29">HC11+HC12</f>
        <v>0</v>
      </c>
      <c r="HD14" s="79">
        <f t="shared" si="29"/>
        <v>145</v>
      </c>
      <c r="HE14" s="79">
        <f t="shared" si="29"/>
        <v>284</v>
      </c>
      <c r="HF14" s="79">
        <f t="shared" si="29"/>
        <v>161</v>
      </c>
      <c r="HG14" s="79">
        <f t="shared" si="29"/>
        <v>238</v>
      </c>
      <c r="HH14" s="79">
        <f t="shared" si="29"/>
        <v>329</v>
      </c>
      <c r="HI14" s="79">
        <f t="shared" si="29"/>
        <v>198</v>
      </c>
      <c r="HJ14" s="79">
        <f t="shared" si="29"/>
        <v>0</v>
      </c>
      <c r="HK14" s="79">
        <f t="shared" si="29"/>
        <v>93</v>
      </c>
      <c r="HL14" s="79">
        <f t="shared" si="29"/>
        <v>491</v>
      </c>
      <c r="HM14" s="79">
        <f t="shared" si="29"/>
        <v>360</v>
      </c>
      <c r="HN14" s="79">
        <f t="shared" si="29"/>
        <v>177</v>
      </c>
      <c r="HO14" s="79">
        <f t="shared" si="29"/>
        <v>120</v>
      </c>
      <c r="HP14" s="79">
        <f t="shared" si="29"/>
        <v>0</v>
      </c>
      <c r="HQ14" s="79">
        <f t="shared" si="29"/>
        <v>112</v>
      </c>
      <c r="HR14" s="79">
        <f t="shared" si="29"/>
        <v>370</v>
      </c>
      <c r="HS14" s="79">
        <f t="shared" si="29"/>
        <v>562</v>
      </c>
      <c r="HT14" s="79">
        <f t="shared" si="29"/>
        <v>672</v>
      </c>
      <c r="HU14" s="79">
        <f t="shared" si="29"/>
        <v>392</v>
      </c>
      <c r="HV14" s="79">
        <f t="shared" si="29"/>
        <v>415</v>
      </c>
      <c r="HW14" s="79">
        <f t="shared" si="29"/>
        <v>167</v>
      </c>
      <c r="HX14" s="79">
        <f t="shared" si="29"/>
        <v>161</v>
      </c>
      <c r="HY14" s="79">
        <f t="shared" si="29"/>
        <v>198</v>
      </c>
      <c r="HZ14" s="79">
        <f t="shared" si="29"/>
        <v>425</v>
      </c>
      <c r="IA14" s="79">
        <f t="shared" si="29"/>
        <v>394</v>
      </c>
      <c r="IB14" s="79">
        <f t="shared" si="29"/>
        <v>591</v>
      </c>
      <c r="IC14" s="79">
        <f t="shared" si="29"/>
        <v>362</v>
      </c>
      <c r="ID14" s="79">
        <f t="shared" si="29"/>
        <v>81</v>
      </c>
      <c r="IE14" s="79">
        <f t="shared" si="29"/>
        <v>69</v>
      </c>
      <c r="IF14" s="79">
        <f t="shared" si="29"/>
        <v>420</v>
      </c>
      <c r="IG14" s="79">
        <f t="shared" si="29"/>
        <v>521</v>
      </c>
      <c r="IH14" s="79">
        <f t="shared" si="29"/>
        <v>842</v>
      </c>
      <c r="II14" s="79">
        <f t="shared" si="29"/>
        <v>549</v>
      </c>
      <c r="IJ14" s="79">
        <f t="shared" si="29"/>
        <v>356</v>
      </c>
      <c r="IK14" s="79">
        <f t="shared" si="29"/>
        <v>43</v>
      </c>
      <c r="IL14" s="79">
        <f t="shared" si="29"/>
        <v>63</v>
      </c>
      <c r="IM14" s="79">
        <f t="shared" si="29"/>
        <v>128</v>
      </c>
      <c r="IN14" s="79">
        <f t="shared" si="29"/>
        <v>710</v>
      </c>
      <c r="IO14" s="79">
        <f t="shared" si="29"/>
        <v>321</v>
      </c>
      <c r="IP14" s="79">
        <f t="shared" si="29"/>
        <v>83</v>
      </c>
      <c r="IQ14" s="79">
        <f t="shared" si="29"/>
        <v>193</v>
      </c>
      <c r="IR14" s="79">
        <f t="shared" si="29"/>
        <v>125</v>
      </c>
      <c r="IS14" s="79">
        <f t="shared" si="29"/>
        <v>93</v>
      </c>
      <c r="IT14" s="79">
        <f t="shared" si="29"/>
        <v>200</v>
      </c>
      <c r="IU14" s="79">
        <f t="shared" si="29"/>
        <v>233</v>
      </c>
      <c r="IV14" s="79">
        <f t="shared" si="29"/>
        <v>0</v>
      </c>
      <c r="IW14" s="79">
        <f t="shared" si="29"/>
        <v>106</v>
      </c>
      <c r="IX14" s="79">
        <f t="shared" si="29"/>
        <v>109</v>
      </c>
      <c r="IY14" s="79">
        <f t="shared" si="29"/>
        <v>190</v>
      </c>
      <c r="IZ14" s="79">
        <f t="shared" si="29"/>
        <v>91</v>
      </c>
      <c r="JA14" s="79">
        <f t="shared" si="29"/>
        <v>94</v>
      </c>
      <c r="JB14" s="79">
        <f t="shared" si="29"/>
        <v>463</v>
      </c>
      <c r="JC14" s="79">
        <f t="shared" si="29"/>
        <v>415</v>
      </c>
      <c r="JD14" s="79">
        <f t="shared" si="29"/>
        <v>672</v>
      </c>
      <c r="JE14" s="79">
        <f t="shared" si="29"/>
        <v>603</v>
      </c>
      <c r="JF14" s="79">
        <f t="shared" si="29"/>
        <v>739</v>
      </c>
      <c r="JG14" s="79">
        <f t="shared" si="29"/>
        <v>475</v>
      </c>
      <c r="JH14" s="79">
        <f t="shared" si="29"/>
        <v>395</v>
      </c>
      <c r="JI14" s="79">
        <f t="shared" si="29"/>
        <v>499</v>
      </c>
      <c r="JJ14" s="79">
        <f t="shared" si="29"/>
        <v>416</v>
      </c>
      <c r="JK14" s="79">
        <f t="shared" si="29"/>
        <v>451</v>
      </c>
      <c r="JL14" s="79">
        <f t="shared" si="29"/>
        <v>400</v>
      </c>
      <c r="JM14" s="79">
        <f t="shared" si="29"/>
        <v>156</v>
      </c>
      <c r="JN14" s="79">
        <f t="shared" si="29"/>
        <v>175</v>
      </c>
      <c r="JO14" s="79">
        <f t="shared" ref="JO14:LZ14" si="30">JO11+JO12</f>
        <v>98</v>
      </c>
      <c r="JP14" s="79">
        <f t="shared" si="30"/>
        <v>486</v>
      </c>
      <c r="JQ14" s="79">
        <f t="shared" si="30"/>
        <v>327</v>
      </c>
      <c r="JR14" s="79">
        <f t="shared" si="30"/>
        <v>541</v>
      </c>
      <c r="JS14" s="79">
        <f t="shared" si="30"/>
        <v>438</v>
      </c>
      <c r="JT14" s="79">
        <f t="shared" si="30"/>
        <v>312</v>
      </c>
      <c r="JU14" s="79">
        <f t="shared" si="30"/>
        <v>410</v>
      </c>
      <c r="JV14" s="79">
        <f t="shared" si="30"/>
        <v>920</v>
      </c>
      <c r="JW14" s="79">
        <f t="shared" si="30"/>
        <v>1006</v>
      </c>
      <c r="JX14" s="79">
        <f t="shared" si="30"/>
        <v>1009</v>
      </c>
      <c r="JY14" s="79">
        <f t="shared" si="30"/>
        <v>1333</v>
      </c>
      <c r="JZ14" s="79">
        <f t="shared" si="30"/>
        <v>882</v>
      </c>
      <c r="KA14" s="79">
        <f t="shared" si="30"/>
        <v>519</v>
      </c>
      <c r="KB14" s="79">
        <f t="shared" si="30"/>
        <v>1068</v>
      </c>
      <c r="KC14" s="79">
        <f t="shared" si="30"/>
        <v>663</v>
      </c>
      <c r="KD14" s="79">
        <f t="shared" si="30"/>
        <v>943</v>
      </c>
      <c r="KE14" s="79">
        <f t="shared" si="30"/>
        <v>846</v>
      </c>
      <c r="KF14" s="79">
        <f t="shared" si="30"/>
        <v>1177</v>
      </c>
      <c r="KG14" s="79">
        <f t="shared" si="30"/>
        <v>1312</v>
      </c>
      <c r="KH14" s="79">
        <f t="shared" si="30"/>
        <v>991</v>
      </c>
      <c r="KI14" s="79">
        <f t="shared" si="30"/>
        <v>355</v>
      </c>
      <c r="KJ14" s="79">
        <f t="shared" si="30"/>
        <v>2011</v>
      </c>
      <c r="KK14" s="79">
        <f t="shared" si="30"/>
        <v>1025</v>
      </c>
      <c r="KL14" s="79">
        <f t="shared" si="30"/>
        <v>1254</v>
      </c>
      <c r="KM14" s="79">
        <f t="shared" si="30"/>
        <v>623</v>
      </c>
      <c r="KN14" s="79">
        <f t="shared" si="30"/>
        <v>0</v>
      </c>
      <c r="KO14" s="79">
        <f t="shared" si="30"/>
        <v>988</v>
      </c>
      <c r="KP14" s="79">
        <f t="shared" si="30"/>
        <v>852</v>
      </c>
      <c r="KQ14" s="79">
        <f t="shared" si="30"/>
        <v>281</v>
      </c>
      <c r="KR14" s="79">
        <f t="shared" si="30"/>
        <v>358</v>
      </c>
      <c r="KS14" s="79">
        <f t="shared" si="30"/>
        <v>303</v>
      </c>
      <c r="KT14" s="79">
        <f t="shared" si="30"/>
        <v>521</v>
      </c>
      <c r="KU14" s="79">
        <f t="shared" si="30"/>
        <v>627</v>
      </c>
      <c r="KV14" s="79">
        <f t="shared" si="30"/>
        <v>583</v>
      </c>
      <c r="KW14" s="79">
        <f t="shared" si="30"/>
        <v>723</v>
      </c>
      <c r="KX14" s="79">
        <f t="shared" si="30"/>
        <v>436</v>
      </c>
      <c r="KY14" s="79">
        <f t="shared" si="30"/>
        <v>921</v>
      </c>
      <c r="KZ14" s="79">
        <f t="shared" si="30"/>
        <v>810</v>
      </c>
      <c r="LA14" s="79">
        <f t="shared" si="30"/>
        <v>796</v>
      </c>
      <c r="LB14" s="79">
        <f t="shared" si="30"/>
        <v>761</v>
      </c>
      <c r="LC14" s="79">
        <f t="shared" si="30"/>
        <v>279</v>
      </c>
      <c r="LD14" s="79">
        <f t="shared" si="30"/>
        <v>199</v>
      </c>
      <c r="LE14" s="79">
        <f t="shared" si="30"/>
        <v>288</v>
      </c>
      <c r="LF14" s="79">
        <f t="shared" si="30"/>
        <v>763</v>
      </c>
      <c r="LG14" s="79">
        <f t="shared" si="30"/>
        <v>606</v>
      </c>
      <c r="LH14" s="79">
        <f t="shared" si="30"/>
        <v>171</v>
      </c>
      <c r="LI14" s="79">
        <f t="shared" si="30"/>
        <v>1074</v>
      </c>
      <c r="LJ14" s="79">
        <f t="shared" si="30"/>
        <v>517</v>
      </c>
      <c r="LK14" s="79">
        <f t="shared" si="30"/>
        <v>589</v>
      </c>
      <c r="LL14" s="79">
        <f t="shared" si="30"/>
        <v>1191</v>
      </c>
      <c r="LM14" s="79">
        <f t="shared" si="30"/>
        <v>1881</v>
      </c>
      <c r="LN14" s="79">
        <f t="shared" si="30"/>
        <v>1389</v>
      </c>
      <c r="LO14" s="79">
        <f t="shared" si="30"/>
        <v>0</v>
      </c>
      <c r="LP14" s="79">
        <f t="shared" si="30"/>
        <v>0</v>
      </c>
      <c r="LQ14" s="79">
        <f t="shared" si="30"/>
        <v>2183</v>
      </c>
      <c r="LR14" s="79">
        <f t="shared" si="30"/>
        <v>440</v>
      </c>
      <c r="LS14" s="79">
        <f t="shared" si="30"/>
        <v>860</v>
      </c>
      <c r="LT14" s="79">
        <f t="shared" si="30"/>
        <v>2026</v>
      </c>
      <c r="LU14" s="79">
        <f t="shared" si="30"/>
        <v>1005</v>
      </c>
      <c r="LV14" s="79">
        <f t="shared" si="30"/>
        <v>0</v>
      </c>
      <c r="LW14" s="79">
        <f t="shared" si="30"/>
        <v>0</v>
      </c>
      <c r="LX14" s="79">
        <f t="shared" si="30"/>
        <v>1169</v>
      </c>
      <c r="LY14" s="79">
        <f t="shared" si="30"/>
        <v>530</v>
      </c>
      <c r="LZ14" s="79">
        <f t="shared" si="30"/>
        <v>1065</v>
      </c>
      <c r="MA14" s="79">
        <f t="shared" ref="MA14:NA14" si="31">MA11+MA12</f>
        <v>1749</v>
      </c>
      <c r="MB14" s="79">
        <f t="shared" si="31"/>
        <v>1117</v>
      </c>
      <c r="MC14" s="79">
        <f t="shared" si="31"/>
        <v>1123</v>
      </c>
      <c r="MD14" s="79">
        <f t="shared" si="31"/>
        <v>1336</v>
      </c>
      <c r="ME14" s="79">
        <f t="shared" si="31"/>
        <v>606</v>
      </c>
      <c r="MF14" s="79">
        <f t="shared" si="31"/>
        <v>663</v>
      </c>
      <c r="MG14" s="79">
        <f t="shared" si="31"/>
        <v>1278</v>
      </c>
      <c r="MH14" s="79">
        <f t="shared" si="31"/>
        <v>1504</v>
      </c>
      <c r="MI14" s="79">
        <f t="shared" si="31"/>
        <v>1373</v>
      </c>
      <c r="MJ14" s="79">
        <f t="shared" si="31"/>
        <v>1927</v>
      </c>
      <c r="MK14" s="79">
        <f t="shared" si="31"/>
        <v>2159</v>
      </c>
      <c r="ML14" s="79">
        <f t="shared" si="31"/>
        <v>535</v>
      </c>
      <c r="MM14" s="79">
        <f t="shared" si="31"/>
        <v>408</v>
      </c>
      <c r="MN14" s="79">
        <f t="shared" si="31"/>
        <v>771</v>
      </c>
      <c r="MO14" s="79">
        <f t="shared" si="31"/>
        <v>0</v>
      </c>
      <c r="MP14" s="79">
        <f t="shared" si="31"/>
        <v>1372</v>
      </c>
      <c r="MQ14" s="79">
        <f t="shared" si="31"/>
        <v>444</v>
      </c>
      <c r="MR14" s="79">
        <f t="shared" si="31"/>
        <v>1112</v>
      </c>
      <c r="MS14" s="79">
        <f t="shared" si="31"/>
        <v>0</v>
      </c>
      <c r="MT14" s="79">
        <f t="shared" si="31"/>
        <v>730</v>
      </c>
      <c r="MU14" s="79">
        <f t="shared" si="31"/>
        <v>188</v>
      </c>
      <c r="MV14" s="79">
        <f t="shared" si="31"/>
        <v>0</v>
      </c>
      <c r="MW14" s="79">
        <f t="shared" si="31"/>
        <v>98</v>
      </c>
      <c r="MX14" s="79">
        <f t="shared" si="31"/>
        <v>601</v>
      </c>
      <c r="MY14" s="79">
        <f t="shared" si="31"/>
        <v>883</v>
      </c>
      <c r="MZ14" s="79">
        <f t="shared" si="31"/>
        <v>602</v>
      </c>
      <c r="NA14" s="79">
        <f t="shared" si="31"/>
        <v>636</v>
      </c>
    </row>
    <row r="15" spans="1:15726" s="81" customFormat="1" ht="15.75" customHeight="1">
      <c r="A15" s="80" t="s">
        <v>2029</v>
      </c>
      <c r="B15" s="78">
        <f t="shared" ref="B15:S15" si="32">IFERROR(B13/B14,0)</f>
        <v>2.3224242424242423</v>
      </c>
      <c r="C15" s="78">
        <f t="shared" si="32"/>
        <v>2.5160142348754446</v>
      </c>
      <c r="D15" s="78">
        <f t="shared" si="32"/>
        <v>3.670103092783505</v>
      </c>
      <c r="E15" s="78">
        <f t="shared" si="32"/>
        <v>2.4822485207100593</v>
      </c>
      <c r="F15" s="78">
        <f t="shared" si="32"/>
        <v>2.3159999999999998</v>
      </c>
      <c r="G15" s="78">
        <f t="shared" si="32"/>
        <v>3.9166666666666665</v>
      </c>
      <c r="H15" s="78">
        <f t="shared" si="32"/>
        <v>2.2931034482758621</v>
      </c>
      <c r="I15" s="78">
        <f t="shared" si="32"/>
        <v>1.9666666666666666</v>
      </c>
      <c r="J15" s="78">
        <f t="shared" si="32"/>
        <v>2.9351265822784809</v>
      </c>
      <c r="K15" s="78">
        <f t="shared" si="32"/>
        <v>2.0362318840579712</v>
      </c>
      <c r="L15" s="78">
        <f t="shared" si="32"/>
        <v>2.3625254582484727</v>
      </c>
      <c r="M15" s="78">
        <f t="shared" si="32"/>
        <v>2.5</v>
      </c>
      <c r="N15" s="78">
        <f t="shared" si="32"/>
        <v>3.1149425287356323</v>
      </c>
      <c r="O15" s="78">
        <f t="shared" si="32"/>
        <v>2.8015267175572518</v>
      </c>
      <c r="P15" s="78">
        <f t="shared" si="32"/>
        <v>11.333333333333334</v>
      </c>
      <c r="Q15" s="78">
        <f t="shared" si="32"/>
        <v>2.9813953488372094</v>
      </c>
      <c r="R15" s="78">
        <f t="shared" si="32"/>
        <v>2.125</v>
      </c>
      <c r="S15" s="78">
        <f t="shared" si="32"/>
        <v>0</v>
      </c>
      <c r="T15" s="78">
        <f t="shared" ref="T15:AA15" si="33">IFERROR(T13/T14,0)</f>
        <v>3.2382978723404254</v>
      </c>
      <c r="U15" s="78">
        <f t="shared" si="33"/>
        <v>2.3125</v>
      </c>
      <c r="V15" s="78">
        <f t="shared" si="33"/>
        <v>2.1893203883495147</v>
      </c>
      <c r="W15" s="78">
        <f t="shared" si="33"/>
        <v>4.32</v>
      </c>
      <c r="X15" s="78">
        <f t="shared" si="33"/>
        <v>1.9185393258426966</v>
      </c>
      <c r="Y15" s="78">
        <f t="shared" si="33"/>
        <v>2.870967741935484</v>
      </c>
      <c r="Z15" s="78">
        <f t="shared" si="33"/>
        <v>3.6785714285714284</v>
      </c>
      <c r="AA15" s="78">
        <f t="shared" si="33"/>
        <v>1.9285714285714286</v>
      </c>
      <c r="AB15" s="78">
        <f t="shared" ref="AB15:CD15" si="34">IFERROR(AB13/AB14,0)</f>
        <v>0</v>
      </c>
      <c r="AC15" s="78">
        <f t="shared" si="34"/>
        <v>3.5</v>
      </c>
      <c r="AD15" s="78">
        <f t="shared" si="34"/>
        <v>1.8131868131868132</v>
      </c>
      <c r="AE15" s="78">
        <f t="shared" si="34"/>
        <v>1.9588235294117646</v>
      </c>
      <c r="AF15" s="78">
        <f t="shared" si="34"/>
        <v>2.4425675675675675</v>
      </c>
      <c r="AG15" s="78">
        <f t="shared" si="34"/>
        <v>2.8382352941176472</v>
      </c>
      <c r="AH15" s="78">
        <f t="shared" si="34"/>
        <v>2.2362869198312234</v>
      </c>
      <c r="AI15" s="78">
        <f t="shared" si="34"/>
        <v>1.6047430830039526</v>
      </c>
      <c r="AJ15" s="78">
        <f t="shared" si="34"/>
        <v>1.631578947368421</v>
      </c>
      <c r="AK15" s="78">
        <f t="shared" si="34"/>
        <v>1.25</v>
      </c>
      <c r="AL15" s="78">
        <f t="shared" si="34"/>
        <v>3.8275862068965516</v>
      </c>
      <c r="AM15" s="78">
        <f t="shared" si="34"/>
        <v>2.0718038528896674</v>
      </c>
      <c r="AN15" s="78">
        <f t="shared" si="34"/>
        <v>2.8414634146341462</v>
      </c>
      <c r="AO15" s="78">
        <f t="shared" si="34"/>
        <v>2.4961832061068701</v>
      </c>
      <c r="AP15" s="78">
        <f t="shared" si="34"/>
        <v>5.3</v>
      </c>
      <c r="AQ15" s="78">
        <f t="shared" si="34"/>
        <v>2.267605633802817</v>
      </c>
      <c r="AR15" s="78">
        <f t="shared" si="34"/>
        <v>6</v>
      </c>
      <c r="AS15" s="78">
        <f t="shared" si="34"/>
        <v>4.0344827586206895</v>
      </c>
      <c r="AT15" s="78">
        <f t="shared" si="34"/>
        <v>2.4155038759689922</v>
      </c>
      <c r="AU15" s="78">
        <f t="shared" si="34"/>
        <v>2.4776386404293382</v>
      </c>
      <c r="AV15" s="78">
        <f t="shared" si="34"/>
        <v>1.8964143426294822</v>
      </c>
      <c r="AW15" s="78">
        <f t="shared" si="34"/>
        <v>0</v>
      </c>
      <c r="AX15" s="78">
        <f t="shared" si="34"/>
        <v>0</v>
      </c>
      <c r="AY15" s="78">
        <f t="shared" si="34"/>
        <v>3.381720430107527</v>
      </c>
      <c r="AZ15" s="78">
        <f t="shared" si="34"/>
        <v>1.8345323741007193</v>
      </c>
      <c r="BA15" s="78">
        <f t="shared" si="34"/>
        <v>2.2376681614349776</v>
      </c>
      <c r="BB15" s="78">
        <f t="shared" si="34"/>
        <v>3.5193798449612403</v>
      </c>
      <c r="BC15" s="78">
        <f t="shared" si="34"/>
        <v>0</v>
      </c>
      <c r="BD15" s="78">
        <f t="shared" si="34"/>
        <v>2.7920792079207919</v>
      </c>
      <c r="BE15" s="78">
        <f t="shared" si="34"/>
        <v>2.3283582089552239</v>
      </c>
      <c r="BF15" s="78">
        <f t="shared" si="34"/>
        <v>2.6071428571428572</v>
      </c>
      <c r="BG15" s="78">
        <f t="shared" si="34"/>
        <v>2.3204225352112675</v>
      </c>
      <c r="BH15" s="78">
        <f t="shared" si="34"/>
        <v>2.3387755102040817</v>
      </c>
      <c r="BI15" s="78">
        <f t="shared" si="34"/>
        <v>1.5570175438596492</v>
      </c>
      <c r="BJ15" s="78">
        <f t="shared" si="34"/>
        <v>2.9345794392523366</v>
      </c>
      <c r="BK15" s="78">
        <f t="shared" si="34"/>
        <v>4.8</v>
      </c>
      <c r="BL15" s="78">
        <f t="shared" si="34"/>
        <v>0</v>
      </c>
      <c r="BM15" s="78">
        <f t="shared" si="34"/>
        <v>2.9015659955257269</v>
      </c>
      <c r="BN15" s="78">
        <f t="shared" si="34"/>
        <v>2.2598684210526314</v>
      </c>
      <c r="BO15" s="78">
        <f t="shared" si="34"/>
        <v>2.3862433862433861</v>
      </c>
      <c r="BP15" s="78">
        <f t="shared" si="34"/>
        <v>3.5641025641025643</v>
      </c>
      <c r="BQ15" s="78">
        <f t="shared" si="34"/>
        <v>2.1154422788605696</v>
      </c>
      <c r="BR15" s="78">
        <f t="shared" si="34"/>
        <v>3.75</v>
      </c>
      <c r="BS15" s="78">
        <f t="shared" si="34"/>
        <v>3.5384615384615383</v>
      </c>
      <c r="BT15" s="78">
        <f t="shared" si="34"/>
        <v>2.6334310850439882</v>
      </c>
      <c r="BU15" s="78">
        <f t="shared" si="34"/>
        <v>2.7059800664451825</v>
      </c>
      <c r="BV15" s="78">
        <f t="shared" si="34"/>
        <v>1.9695945945945945</v>
      </c>
      <c r="BW15" s="78">
        <f t="shared" si="34"/>
        <v>2.1228571428571428</v>
      </c>
      <c r="BX15" s="78">
        <f t="shared" si="34"/>
        <v>1.9195046439628483</v>
      </c>
      <c r="BY15" s="78">
        <f t="shared" si="34"/>
        <v>3.8590604026845639</v>
      </c>
      <c r="BZ15" s="78">
        <f t="shared" si="34"/>
        <v>3.7346938775510203</v>
      </c>
      <c r="CA15" s="78">
        <f t="shared" si="34"/>
        <v>0</v>
      </c>
      <c r="CB15" s="78">
        <f t="shared" si="34"/>
        <v>2.4269911504424777</v>
      </c>
      <c r="CC15" s="78">
        <f t="shared" si="34"/>
        <v>1.9875</v>
      </c>
      <c r="CD15" s="78">
        <f t="shared" si="34"/>
        <v>3.6319018404907975</v>
      </c>
      <c r="CE15" s="78">
        <f t="shared" ref="CE15:EP15" si="35">IFERROR(CE13/CE14,0)</f>
        <v>3.6435643564356437</v>
      </c>
      <c r="CF15" s="78">
        <f t="shared" si="35"/>
        <v>0</v>
      </c>
      <c r="CG15" s="78">
        <f t="shared" si="35"/>
        <v>0</v>
      </c>
      <c r="CH15" s="78">
        <f t="shared" si="35"/>
        <v>0</v>
      </c>
      <c r="CI15" s="78">
        <f t="shared" si="35"/>
        <v>2.0169014084507042</v>
      </c>
      <c r="CJ15" s="78">
        <f t="shared" si="35"/>
        <v>2.4916666666666667</v>
      </c>
      <c r="CK15" s="78">
        <f t="shared" si="35"/>
        <v>2.6704545454545454</v>
      </c>
      <c r="CL15" s="78">
        <f t="shared" si="35"/>
        <v>2.6310975609756095</v>
      </c>
      <c r="CM15" s="78">
        <f t="shared" si="35"/>
        <v>6.9333333333333336</v>
      </c>
      <c r="CN15" s="78">
        <f t="shared" si="35"/>
        <v>0</v>
      </c>
      <c r="CO15" s="78">
        <f t="shared" si="35"/>
        <v>0</v>
      </c>
      <c r="CP15" s="78">
        <f t="shared" si="35"/>
        <v>2.3467048710601719</v>
      </c>
      <c r="CQ15" s="78">
        <f t="shared" si="35"/>
        <v>2.5238095238095237</v>
      </c>
      <c r="CR15" s="78">
        <f t="shared" si="35"/>
        <v>2.8814229249011856</v>
      </c>
      <c r="CS15" s="78">
        <f t="shared" si="35"/>
        <v>2.8251121076233185</v>
      </c>
      <c r="CT15" s="78">
        <f t="shared" si="35"/>
        <v>0</v>
      </c>
      <c r="CU15" s="78">
        <f t="shared" si="35"/>
        <v>0</v>
      </c>
      <c r="CV15" s="78">
        <f t="shared" si="35"/>
        <v>0</v>
      </c>
      <c r="CW15" s="78">
        <f t="shared" si="35"/>
        <v>2.6522842639593907</v>
      </c>
      <c r="CX15" s="78">
        <f t="shared" si="35"/>
        <v>2.1076233183856501</v>
      </c>
      <c r="CY15" s="78">
        <f t="shared" si="35"/>
        <v>2.6291793313069909</v>
      </c>
      <c r="CZ15" s="78">
        <f t="shared" si="35"/>
        <v>3.808988764044944</v>
      </c>
      <c r="DA15" s="78">
        <f t="shared" si="35"/>
        <v>2.2891156462585034</v>
      </c>
      <c r="DB15" s="78">
        <f t="shared" si="35"/>
        <v>0</v>
      </c>
      <c r="DC15" s="78">
        <f t="shared" si="35"/>
        <v>1.6086956521739131</v>
      </c>
      <c r="DD15" s="78">
        <f t="shared" si="35"/>
        <v>3.5609137055837565</v>
      </c>
      <c r="DE15" s="78">
        <f t="shared" si="35"/>
        <v>4.0812499999999998</v>
      </c>
      <c r="DF15" s="78">
        <f t="shared" si="35"/>
        <v>2.7554585152838427</v>
      </c>
      <c r="DG15" s="78">
        <f t="shared" si="35"/>
        <v>1.8831908831908832</v>
      </c>
      <c r="DH15" s="78">
        <f t="shared" si="35"/>
        <v>7.92</v>
      </c>
      <c r="DI15" s="78">
        <f t="shared" si="35"/>
        <v>3.8936170212765959</v>
      </c>
      <c r="DJ15" s="78">
        <f t="shared" si="35"/>
        <v>2.5454545454545454</v>
      </c>
      <c r="DK15" s="78">
        <f t="shared" si="35"/>
        <v>3.0826210826210825</v>
      </c>
      <c r="DL15" s="78">
        <f t="shared" si="35"/>
        <v>2.221311475409836</v>
      </c>
      <c r="DM15" s="78">
        <f t="shared" si="35"/>
        <v>3.1774193548387095</v>
      </c>
      <c r="DN15" s="78">
        <f t="shared" si="35"/>
        <v>4.1379310344827589</v>
      </c>
      <c r="DO15" s="78">
        <f t="shared" si="35"/>
        <v>4.8608695652173912</v>
      </c>
      <c r="DP15" s="78">
        <f t="shared" si="35"/>
        <v>3.64</v>
      </c>
      <c r="DQ15" s="78">
        <f t="shared" si="35"/>
        <v>2.7848101265822787</v>
      </c>
      <c r="DR15" s="78">
        <f t="shared" si="35"/>
        <v>2.4340659340659339</v>
      </c>
      <c r="DS15" s="78">
        <f t="shared" si="35"/>
        <v>2.944</v>
      </c>
      <c r="DT15" s="78">
        <f t="shared" si="35"/>
        <v>2.1869369369369371</v>
      </c>
      <c r="DU15" s="78">
        <f t="shared" si="35"/>
        <v>3.5310621242484972</v>
      </c>
      <c r="DV15" s="78">
        <f t="shared" si="35"/>
        <v>2.4578947368421051</v>
      </c>
      <c r="DW15" s="78">
        <f t="shared" si="35"/>
        <v>3.878228782287823</v>
      </c>
      <c r="DX15" s="78">
        <f t="shared" si="35"/>
        <v>2.3108614232209739</v>
      </c>
      <c r="DY15" s="78">
        <f t="shared" si="35"/>
        <v>2.7796143250688705</v>
      </c>
      <c r="DZ15" s="78">
        <f t="shared" si="35"/>
        <v>3.7043650793650795</v>
      </c>
      <c r="EA15" s="78">
        <f t="shared" si="35"/>
        <v>2.0323886639676112</v>
      </c>
      <c r="EB15" s="78">
        <f t="shared" si="35"/>
        <v>2.4178082191780823</v>
      </c>
      <c r="EC15" s="78">
        <f t="shared" si="35"/>
        <v>3.4468085106382977</v>
      </c>
      <c r="ED15" s="78">
        <f t="shared" si="35"/>
        <v>0</v>
      </c>
      <c r="EE15" s="78">
        <f t="shared" si="35"/>
        <v>0</v>
      </c>
      <c r="EF15" s="78">
        <f t="shared" si="35"/>
        <v>5.1803278688524594</v>
      </c>
      <c r="EG15" s="78">
        <f t="shared" si="35"/>
        <v>2.7736842105263158</v>
      </c>
      <c r="EH15" s="78">
        <f t="shared" si="35"/>
        <v>2.0918367346938775</v>
      </c>
      <c r="EI15" s="78">
        <f t="shared" si="35"/>
        <v>3.017467248908297</v>
      </c>
      <c r="EJ15" s="78">
        <f t="shared" si="35"/>
        <v>3.1872659176029963</v>
      </c>
      <c r="EK15" s="78">
        <f t="shared" si="35"/>
        <v>2.1450252951096123</v>
      </c>
      <c r="EL15" s="78">
        <f t="shared" si="35"/>
        <v>4.806451612903226</v>
      </c>
      <c r="EM15" s="78">
        <f t="shared" si="35"/>
        <v>3.8280542986425341</v>
      </c>
      <c r="EN15" s="78">
        <f t="shared" si="35"/>
        <v>2.1704545454545454</v>
      </c>
      <c r="EO15" s="78">
        <f t="shared" si="35"/>
        <v>2.4525000000000001</v>
      </c>
      <c r="EP15" s="78">
        <f t="shared" si="35"/>
        <v>2.8862559241706163</v>
      </c>
      <c r="EQ15" s="78">
        <f t="shared" ref="EQ15:HB15" si="36">IFERROR(EQ13/EQ14,0)</f>
        <v>2.973913043478261</v>
      </c>
      <c r="ER15" s="78">
        <f t="shared" si="36"/>
        <v>3.1015625</v>
      </c>
      <c r="ES15" s="78">
        <f t="shared" si="36"/>
        <v>0</v>
      </c>
      <c r="ET15" s="78">
        <f t="shared" si="36"/>
        <v>2.5372549019607842</v>
      </c>
      <c r="EU15" s="78">
        <f t="shared" si="36"/>
        <v>3.1487179487179486</v>
      </c>
      <c r="EV15" s="78">
        <f t="shared" si="36"/>
        <v>2.3236994219653178</v>
      </c>
      <c r="EW15" s="78">
        <f t="shared" si="36"/>
        <v>2.5056338028169014</v>
      </c>
      <c r="EX15" s="78">
        <f t="shared" si="36"/>
        <v>3.6216216216216215</v>
      </c>
      <c r="EY15" s="78">
        <f t="shared" si="36"/>
        <v>2.476923076923077</v>
      </c>
      <c r="EZ15" s="78">
        <f t="shared" si="36"/>
        <v>0</v>
      </c>
      <c r="FA15" s="78">
        <f t="shared" si="36"/>
        <v>2.7891373801916934</v>
      </c>
      <c r="FB15" s="78">
        <f t="shared" si="36"/>
        <v>2.4665605095541401</v>
      </c>
      <c r="FC15" s="78">
        <f t="shared" si="36"/>
        <v>3.3364485981308412</v>
      </c>
      <c r="FD15" s="78">
        <f t="shared" si="36"/>
        <v>2.6638297872340426</v>
      </c>
      <c r="FE15" s="78">
        <f t="shared" si="36"/>
        <v>3.7837837837837838</v>
      </c>
      <c r="FF15" s="78">
        <f t="shared" si="36"/>
        <v>0</v>
      </c>
      <c r="FG15" s="78">
        <f t="shared" si="36"/>
        <v>1</v>
      </c>
      <c r="FH15" s="78">
        <f t="shared" si="36"/>
        <v>3.1655172413793102</v>
      </c>
      <c r="FI15" s="78">
        <f t="shared" si="36"/>
        <v>2.613138686131387</v>
      </c>
      <c r="FJ15" s="78">
        <f t="shared" si="36"/>
        <v>2.436893203883495</v>
      </c>
      <c r="FK15" s="78">
        <f t="shared" si="36"/>
        <v>2.5892857142857144</v>
      </c>
      <c r="FL15" s="78">
        <f t="shared" si="36"/>
        <v>0</v>
      </c>
      <c r="FM15" s="78">
        <f t="shared" si="36"/>
        <v>0</v>
      </c>
      <c r="FN15" s="78">
        <f t="shared" si="36"/>
        <v>2.2237762237762237</v>
      </c>
      <c r="FO15" s="78">
        <f t="shared" si="36"/>
        <v>3.3521320495185694</v>
      </c>
      <c r="FP15" s="78">
        <f t="shared" si="36"/>
        <v>2.3933463796477494</v>
      </c>
      <c r="FQ15" s="78">
        <f t="shared" si="36"/>
        <v>2.4359861591695502</v>
      </c>
      <c r="FR15" s="78">
        <f t="shared" si="36"/>
        <v>4.9288537549407119</v>
      </c>
      <c r="FS15" s="78">
        <f t="shared" si="36"/>
        <v>2.5601265822784809</v>
      </c>
      <c r="FT15" s="78">
        <f t="shared" si="36"/>
        <v>2.6973684210526314</v>
      </c>
      <c r="FU15" s="78">
        <f t="shared" si="36"/>
        <v>2.6785714285714284</v>
      </c>
      <c r="FV15" s="78">
        <f t="shared" si="36"/>
        <v>3.1212121212121211</v>
      </c>
      <c r="FW15" s="78">
        <f t="shared" si="36"/>
        <v>2.6964285714285716</v>
      </c>
      <c r="FX15" s="78">
        <f t="shared" si="36"/>
        <v>2.4560810810810811</v>
      </c>
      <c r="FY15" s="78">
        <f t="shared" si="36"/>
        <v>2.5231213872832372</v>
      </c>
      <c r="FZ15" s="78">
        <f t="shared" si="36"/>
        <v>0</v>
      </c>
      <c r="GA15" s="78">
        <f t="shared" si="36"/>
        <v>0</v>
      </c>
      <c r="GB15" s="78">
        <f t="shared" si="36"/>
        <v>0</v>
      </c>
      <c r="GC15" s="78">
        <f t="shared" si="36"/>
        <v>4.1923076923076925</v>
      </c>
      <c r="GD15" s="78">
        <f t="shared" si="36"/>
        <v>3.9191489361702128</v>
      </c>
      <c r="GE15" s="78">
        <f t="shared" si="36"/>
        <v>2.1677740863787376</v>
      </c>
      <c r="GF15" s="78">
        <f t="shared" si="36"/>
        <v>3.3234421364985165</v>
      </c>
      <c r="GG15" s="78">
        <f t="shared" si="36"/>
        <v>0</v>
      </c>
      <c r="GH15" s="78">
        <f t="shared" si="36"/>
        <v>2.1241379310344826</v>
      </c>
      <c r="GI15" s="78">
        <f t="shared" si="36"/>
        <v>0</v>
      </c>
      <c r="GJ15" s="78">
        <f t="shared" si="36"/>
        <v>3.7388059701492535</v>
      </c>
      <c r="GK15" s="78">
        <f t="shared" si="36"/>
        <v>3.2643171806167399</v>
      </c>
      <c r="GL15" s="78">
        <f t="shared" si="36"/>
        <v>2.1689189189189189</v>
      </c>
      <c r="GM15" s="78">
        <f t="shared" si="36"/>
        <v>2.5706806282722514</v>
      </c>
      <c r="GN15" s="78">
        <f t="shared" si="36"/>
        <v>0</v>
      </c>
      <c r="GO15" s="78">
        <f t="shared" si="36"/>
        <v>0</v>
      </c>
      <c r="GP15" s="78">
        <f t="shared" si="36"/>
        <v>4.046153846153846</v>
      </c>
      <c r="GQ15" s="78">
        <f t="shared" si="36"/>
        <v>2.4518518518518517</v>
      </c>
      <c r="GR15" s="78">
        <f t="shared" si="36"/>
        <v>2.7123287671232879</v>
      </c>
      <c r="GS15" s="78">
        <f t="shared" si="36"/>
        <v>2.3037974683544302</v>
      </c>
      <c r="GT15" s="78">
        <f t="shared" si="36"/>
        <v>4.3018867924528301</v>
      </c>
      <c r="GU15" s="78">
        <f t="shared" si="36"/>
        <v>0</v>
      </c>
      <c r="GV15" s="78">
        <f t="shared" si="36"/>
        <v>0</v>
      </c>
      <c r="GW15" s="78">
        <f t="shared" si="36"/>
        <v>4.3829787234042552</v>
      </c>
      <c r="GX15" s="78">
        <f t="shared" si="36"/>
        <v>2.6979865771812079</v>
      </c>
      <c r="GY15" s="78">
        <f t="shared" si="36"/>
        <v>3.0436507936507935</v>
      </c>
      <c r="GZ15" s="78">
        <f t="shared" si="36"/>
        <v>2.4911242603550297</v>
      </c>
      <c r="HA15" s="78">
        <f t="shared" si="36"/>
        <v>3.15</v>
      </c>
      <c r="HB15" s="78">
        <f t="shared" si="36"/>
        <v>0</v>
      </c>
      <c r="HC15" s="78">
        <f t="shared" ref="HC15:JN15" si="37">IFERROR(HC13/HC14,0)</f>
        <v>0</v>
      </c>
      <c r="HD15" s="78">
        <f t="shared" si="37"/>
        <v>2.0137931034482759</v>
      </c>
      <c r="HE15" s="78">
        <f t="shared" si="37"/>
        <v>2.6443661971830985</v>
      </c>
      <c r="HF15" s="78">
        <f t="shared" si="37"/>
        <v>3.4968944099378882</v>
      </c>
      <c r="HG15" s="78">
        <f t="shared" si="37"/>
        <v>2.327731092436975</v>
      </c>
      <c r="HH15" s="78">
        <f t="shared" si="37"/>
        <v>2.7659574468085109</v>
      </c>
      <c r="HI15" s="78">
        <f t="shared" si="37"/>
        <v>2.7474747474747474</v>
      </c>
      <c r="HJ15" s="78">
        <f t="shared" si="37"/>
        <v>0</v>
      </c>
      <c r="HK15" s="78">
        <f t="shared" si="37"/>
        <v>4.290322580645161</v>
      </c>
      <c r="HL15" s="78">
        <f t="shared" si="37"/>
        <v>2.7107942973523422</v>
      </c>
      <c r="HM15" s="78">
        <f t="shared" si="37"/>
        <v>2.5166666666666666</v>
      </c>
      <c r="HN15" s="78">
        <f t="shared" si="37"/>
        <v>4.333333333333333</v>
      </c>
      <c r="HO15" s="78">
        <f t="shared" si="37"/>
        <v>4.8</v>
      </c>
      <c r="HP15" s="78">
        <f t="shared" si="37"/>
        <v>0</v>
      </c>
      <c r="HQ15" s="78">
        <f t="shared" si="37"/>
        <v>3.5</v>
      </c>
      <c r="HR15" s="78">
        <f t="shared" si="37"/>
        <v>2.1810810810810812</v>
      </c>
      <c r="HS15" s="78">
        <f t="shared" si="37"/>
        <v>2.814946619217082</v>
      </c>
      <c r="HT15" s="78">
        <f t="shared" si="37"/>
        <v>2.6815476190476191</v>
      </c>
      <c r="HU15" s="78">
        <f t="shared" si="37"/>
        <v>4.0051020408163263</v>
      </c>
      <c r="HV15" s="78">
        <f t="shared" si="37"/>
        <v>3.8530120481927712</v>
      </c>
      <c r="HW15" s="78">
        <f t="shared" si="37"/>
        <v>1.8023952095808384</v>
      </c>
      <c r="HX15" s="78">
        <f t="shared" si="37"/>
        <v>2.3540372670807455</v>
      </c>
      <c r="HY15" s="78">
        <f t="shared" si="37"/>
        <v>3.5505050505050506</v>
      </c>
      <c r="HZ15" s="78">
        <f t="shared" si="37"/>
        <v>3.4211764705882355</v>
      </c>
      <c r="IA15" s="78">
        <f t="shared" si="37"/>
        <v>3.233502538071066</v>
      </c>
      <c r="IB15" s="78">
        <f t="shared" si="37"/>
        <v>2.1844331641285955</v>
      </c>
      <c r="IC15" s="78">
        <f t="shared" si="37"/>
        <v>2.7596685082872927</v>
      </c>
      <c r="ID15" s="78">
        <f t="shared" si="37"/>
        <v>4.3703703703703702</v>
      </c>
      <c r="IE15" s="78">
        <f t="shared" si="37"/>
        <v>4.8260869565217392</v>
      </c>
      <c r="IF15" s="78">
        <f t="shared" si="37"/>
        <v>2.3023809523809522</v>
      </c>
      <c r="IG15" s="78">
        <f t="shared" si="37"/>
        <v>3.3358925143953937</v>
      </c>
      <c r="IH15" s="78">
        <f t="shared" si="37"/>
        <v>2.1769596199524939</v>
      </c>
      <c r="II15" s="78">
        <f t="shared" si="37"/>
        <v>3.4699453551912569</v>
      </c>
      <c r="IJ15" s="78">
        <f t="shared" si="37"/>
        <v>2.808988764044944</v>
      </c>
      <c r="IK15" s="78">
        <f t="shared" si="37"/>
        <v>1.3023255813953489</v>
      </c>
      <c r="IL15" s="78">
        <f t="shared" si="37"/>
        <v>5.1746031746031749</v>
      </c>
      <c r="IM15" s="78">
        <f t="shared" si="37"/>
        <v>2.953125</v>
      </c>
      <c r="IN15" s="78">
        <f t="shared" si="37"/>
        <v>2.2014084507042253</v>
      </c>
      <c r="IO15" s="78">
        <f t="shared" si="37"/>
        <v>3.6822429906542058</v>
      </c>
      <c r="IP15" s="78">
        <f t="shared" si="37"/>
        <v>2.5662650602409638</v>
      </c>
      <c r="IQ15" s="78">
        <f t="shared" si="37"/>
        <v>2.1191709844559585</v>
      </c>
      <c r="IR15" s="78">
        <f t="shared" si="37"/>
        <v>1.768</v>
      </c>
      <c r="IS15" s="78">
        <f t="shared" si="37"/>
        <v>4.021505376344086</v>
      </c>
      <c r="IT15" s="78">
        <f t="shared" si="37"/>
        <v>2.4550000000000001</v>
      </c>
      <c r="IU15" s="78">
        <f t="shared" si="37"/>
        <v>2.2789699570815452</v>
      </c>
      <c r="IV15" s="78">
        <f t="shared" si="37"/>
        <v>0</v>
      </c>
      <c r="IW15" s="78">
        <f t="shared" si="37"/>
        <v>3.4811320754716979</v>
      </c>
      <c r="IX15" s="78">
        <f t="shared" si="37"/>
        <v>2.9449541284403669</v>
      </c>
      <c r="IY15" s="78">
        <f t="shared" si="37"/>
        <v>2.8736842105263158</v>
      </c>
      <c r="IZ15" s="78">
        <f t="shared" si="37"/>
        <v>4.1758241758241761</v>
      </c>
      <c r="JA15" s="78">
        <f t="shared" si="37"/>
        <v>4.3723404255319149</v>
      </c>
      <c r="JB15" s="78">
        <f t="shared" si="37"/>
        <v>2.2548596112311015</v>
      </c>
      <c r="JC15" s="78">
        <f t="shared" si="37"/>
        <v>3.0674698795180722</v>
      </c>
      <c r="JD15" s="78">
        <f t="shared" si="37"/>
        <v>2.1235119047619047</v>
      </c>
      <c r="JE15" s="78">
        <f t="shared" si="37"/>
        <v>2.429519071310116</v>
      </c>
      <c r="JF15" s="78">
        <f t="shared" si="37"/>
        <v>2.7117726657645469</v>
      </c>
      <c r="JG15" s="78">
        <f t="shared" si="37"/>
        <v>2.5263157894736841</v>
      </c>
      <c r="JH15" s="78">
        <f t="shared" si="37"/>
        <v>2.6911392405063292</v>
      </c>
      <c r="JI15" s="78">
        <f t="shared" si="37"/>
        <v>3.0300601202404809</v>
      </c>
      <c r="JJ15" s="78">
        <f t="shared" si="37"/>
        <v>3.5721153846153846</v>
      </c>
      <c r="JK15" s="78">
        <f t="shared" si="37"/>
        <v>3.3037694013303769</v>
      </c>
      <c r="JL15" s="78">
        <f t="shared" si="37"/>
        <v>1.8525</v>
      </c>
      <c r="JM15" s="78">
        <f t="shared" si="37"/>
        <v>1.9615384615384615</v>
      </c>
      <c r="JN15" s="78">
        <f t="shared" si="37"/>
        <v>1.5257142857142858</v>
      </c>
      <c r="JO15" s="78">
        <f t="shared" ref="JO15:LZ15" si="38">IFERROR(JO13/JO14,0)</f>
        <v>2.7448979591836733</v>
      </c>
      <c r="JP15" s="78">
        <f t="shared" si="38"/>
        <v>3.477366255144033</v>
      </c>
      <c r="JQ15" s="78">
        <f t="shared" si="38"/>
        <v>3.0672782874617739</v>
      </c>
      <c r="JR15" s="78">
        <f t="shared" si="38"/>
        <v>2.2680221811460259</v>
      </c>
      <c r="JS15" s="78">
        <f t="shared" si="38"/>
        <v>2.4954337899543377</v>
      </c>
      <c r="JT15" s="78">
        <f t="shared" si="38"/>
        <v>2.5384615384615383</v>
      </c>
      <c r="JU15" s="78">
        <f t="shared" si="38"/>
        <v>3.0292682926829269</v>
      </c>
      <c r="JV15" s="78">
        <f t="shared" si="38"/>
        <v>2.4804347826086954</v>
      </c>
      <c r="JW15" s="78">
        <f t="shared" si="38"/>
        <v>2.8508946322067596</v>
      </c>
      <c r="JX15" s="78">
        <f t="shared" si="38"/>
        <v>2.5698711595639248</v>
      </c>
      <c r="JY15" s="78">
        <f t="shared" si="38"/>
        <v>2.6744186046511627</v>
      </c>
      <c r="JZ15" s="78">
        <f t="shared" si="38"/>
        <v>2.6587301587301586</v>
      </c>
      <c r="KA15" s="78">
        <f t="shared" si="38"/>
        <v>3.483622350674374</v>
      </c>
      <c r="KB15" s="78">
        <f t="shared" si="38"/>
        <v>2.1179775280898876</v>
      </c>
      <c r="KC15" s="78">
        <f t="shared" si="38"/>
        <v>2.8386123680241329</v>
      </c>
      <c r="KD15" s="78">
        <f t="shared" si="38"/>
        <v>2.5927889713679746</v>
      </c>
      <c r="KE15" s="78">
        <f t="shared" si="38"/>
        <v>2.7600472813238772</v>
      </c>
      <c r="KF15" s="78">
        <f t="shared" si="38"/>
        <v>2.2022090059473238</v>
      </c>
      <c r="KG15" s="78">
        <f t="shared" si="38"/>
        <v>2.7393292682926829</v>
      </c>
      <c r="KH15" s="78">
        <f t="shared" si="38"/>
        <v>2.5721493440968719</v>
      </c>
      <c r="KI15" s="78">
        <f t="shared" si="38"/>
        <v>3.4056338028169013</v>
      </c>
      <c r="KJ15" s="78">
        <f t="shared" si="38"/>
        <v>2.3217304823470908</v>
      </c>
      <c r="KK15" s="78">
        <f t="shared" si="38"/>
        <v>2.8165853658536584</v>
      </c>
      <c r="KL15" s="78">
        <f t="shared" si="38"/>
        <v>2.7846889952153111</v>
      </c>
      <c r="KM15" s="78">
        <f t="shared" si="38"/>
        <v>2.548956661316212</v>
      </c>
      <c r="KN15" s="78">
        <f t="shared" si="38"/>
        <v>0</v>
      </c>
      <c r="KO15" s="78">
        <f t="shared" si="38"/>
        <v>2.5253036437246963</v>
      </c>
      <c r="KP15" s="78">
        <f t="shared" si="38"/>
        <v>2.1842723004694835</v>
      </c>
      <c r="KQ15" s="78">
        <f t="shared" si="38"/>
        <v>2.7829181494661923</v>
      </c>
      <c r="KR15" s="78">
        <f t="shared" si="38"/>
        <v>1.9385474860335195</v>
      </c>
      <c r="KS15" s="78">
        <f t="shared" si="38"/>
        <v>3.2838283828382839</v>
      </c>
      <c r="KT15" s="78">
        <f t="shared" si="38"/>
        <v>2.9673704414587334</v>
      </c>
      <c r="KU15" s="78">
        <f t="shared" si="38"/>
        <v>2.5773524720893142</v>
      </c>
      <c r="KV15" s="78">
        <f t="shared" si="38"/>
        <v>2.0634648370497426</v>
      </c>
      <c r="KW15" s="78">
        <f t="shared" si="38"/>
        <v>3.1632088520055324</v>
      </c>
      <c r="KX15" s="78">
        <f t="shared" si="38"/>
        <v>3.169724770642202</v>
      </c>
      <c r="KY15" s="78">
        <f t="shared" si="38"/>
        <v>2.1476655808903367</v>
      </c>
      <c r="KZ15" s="78">
        <f t="shared" si="38"/>
        <v>2.4666666666666668</v>
      </c>
      <c r="LA15" s="78">
        <f t="shared" si="38"/>
        <v>2.5188442211055277</v>
      </c>
      <c r="LB15" s="78">
        <f t="shared" si="38"/>
        <v>2.9119579500657031</v>
      </c>
      <c r="LC15" s="78">
        <f t="shared" si="38"/>
        <v>1.9390681003584229</v>
      </c>
      <c r="LD15" s="78">
        <f t="shared" si="38"/>
        <v>3.221105527638191</v>
      </c>
      <c r="LE15" s="78">
        <f t="shared" si="38"/>
        <v>2.8298611111111112</v>
      </c>
      <c r="LF15" s="78">
        <f t="shared" si="38"/>
        <v>2.6055045871559632</v>
      </c>
      <c r="LG15" s="78">
        <f t="shared" si="38"/>
        <v>2.2013201320132012</v>
      </c>
      <c r="LH15" s="78">
        <f t="shared" si="38"/>
        <v>2.5380116959064329</v>
      </c>
      <c r="LI15" s="78">
        <f t="shared" si="38"/>
        <v>3.058659217877095</v>
      </c>
      <c r="LJ15" s="78">
        <f t="shared" si="38"/>
        <v>2.7930367504835591</v>
      </c>
      <c r="LK15" s="78">
        <f t="shared" si="38"/>
        <v>2.4567062818336165</v>
      </c>
      <c r="LL15" s="78">
        <f t="shared" si="38"/>
        <v>2.0285474391267844</v>
      </c>
      <c r="LM15" s="78">
        <f t="shared" si="38"/>
        <v>2.3179160021265286</v>
      </c>
      <c r="LN15" s="78">
        <f t="shared" si="38"/>
        <v>2.7386609071274299</v>
      </c>
      <c r="LO15" s="78">
        <f t="shared" si="38"/>
        <v>0</v>
      </c>
      <c r="LP15" s="78">
        <f t="shared" si="38"/>
        <v>0</v>
      </c>
      <c r="LQ15" s="78">
        <f t="shared" si="38"/>
        <v>2.4988547869903801</v>
      </c>
      <c r="LR15" s="78">
        <f t="shared" si="38"/>
        <v>2.7568181818181818</v>
      </c>
      <c r="LS15" s="78">
        <f t="shared" si="38"/>
        <v>2.4593023255813953</v>
      </c>
      <c r="LT15" s="78">
        <f t="shared" si="38"/>
        <v>2.3909180651530106</v>
      </c>
      <c r="LU15" s="78">
        <f t="shared" si="38"/>
        <v>2.6756218905472635</v>
      </c>
      <c r="LV15" s="78">
        <f t="shared" si="38"/>
        <v>0</v>
      </c>
      <c r="LW15" s="78">
        <f t="shared" si="38"/>
        <v>0</v>
      </c>
      <c r="LX15" s="78">
        <f t="shared" si="38"/>
        <v>2.7536355859709154</v>
      </c>
      <c r="LY15" s="78">
        <f t="shared" si="38"/>
        <v>2.0132075471698112</v>
      </c>
      <c r="LZ15" s="78">
        <f t="shared" si="38"/>
        <v>1.8441314553990611</v>
      </c>
      <c r="MA15" s="78">
        <f t="shared" ref="MA15:NA15" si="39">IFERROR(MA13/MA14,0)</f>
        <v>2.6672384219554033</v>
      </c>
      <c r="MB15" s="78">
        <f t="shared" si="39"/>
        <v>2.9239033124440463</v>
      </c>
      <c r="MC15" s="78">
        <f t="shared" si="39"/>
        <v>1.6598397150489759</v>
      </c>
      <c r="MD15" s="78">
        <f t="shared" si="39"/>
        <v>2.5269461077844313</v>
      </c>
      <c r="ME15" s="78">
        <f t="shared" si="39"/>
        <v>2.5990099009900991</v>
      </c>
      <c r="MF15" s="78">
        <f t="shared" si="39"/>
        <v>2.8702865761689291</v>
      </c>
      <c r="MG15" s="78">
        <f t="shared" si="39"/>
        <v>1.772300469483568</v>
      </c>
      <c r="MH15" s="78">
        <f t="shared" si="39"/>
        <v>2.6688829787234041</v>
      </c>
      <c r="MI15" s="78">
        <f t="shared" si="39"/>
        <v>2.3328477785870358</v>
      </c>
      <c r="MJ15" s="78">
        <f t="shared" si="39"/>
        <v>2.3347171769590038</v>
      </c>
      <c r="MK15" s="78">
        <f t="shared" si="39"/>
        <v>2.351551644279759</v>
      </c>
      <c r="ML15" s="78">
        <f t="shared" si="39"/>
        <v>2.9757009345794394</v>
      </c>
      <c r="MM15" s="78">
        <f t="shared" si="39"/>
        <v>2.7132352941176472</v>
      </c>
      <c r="MN15" s="78">
        <f t="shared" si="39"/>
        <v>1.8923476005188067</v>
      </c>
      <c r="MO15" s="78">
        <f t="shared" si="39"/>
        <v>0</v>
      </c>
      <c r="MP15" s="78">
        <f t="shared" si="39"/>
        <v>1.903061224489796</v>
      </c>
      <c r="MQ15" s="78">
        <f t="shared" si="39"/>
        <v>2.9301801801801801</v>
      </c>
      <c r="MR15" s="78">
        <f t="shared" si="39"/>
        <v>2.3938848920863309</v>
      </c>
      <c r="MS15" s="78">
        <f t="shared" si="39"/>
        <v>0</v>
      </c>
      <c r="MT15" s="78">
        <f t="shared" si="39"/>
        <v>2.047945205479452</v>
      </c>
      <c r="MU15" s="78">
        <f t="shared" si="39"/>
        <v>3.2659574468085109</v>
      </c>
      <c r="MV15" s="78">
        <f t="shared" si="39"/>
        <v>0</v>
      </c>
      <c r="MW15" s="78">
        <f t="shared" si="39"/>
        <v>3.4489795918367347</v>
      </c>
      <c r="MX15" s="78">
        <f t="shared" si="39"/>
        <v>2.459234608985025</v>
      </c>
      <c r="MY15" s="78">
        <f t="shared" si="39"/>
        <v>2.002265005662514</v>
      </c>
      <c r="MZ15" s="78">
        <f t="shared" si="39"/>
        <v>2.2441860465116279</v>
      </c>
      <c r="NA15" s="78">
        <f t="shared" si="39"/>
        <v>2.6540880503144653</v>
      </c>
    </row>
    <row r="16" spans="1:15726" s="81" customFormat="1" ht="15.75" customHeight="1">
      <c r="A16" s="80" t="s">
        <v>2030</v>
      </c>
      <c r="B16" s="81">
        <f>'Inbound SOS &amp; EOD'!B44</f>
        <v>1647</v>
      </c>
      <c r="C16" s="81">
        <f>'Inbound SOS &amp; EOD'!C44</f>
        <v>628</v>
      </c>
      <c r="D16" s="81">
        <f>'Inbound SOS &amp; EOD'!D44</f>
        <v>0</v>
      </c>
      <c r="E16" s="81">
        <f>'Inbound SOS &amp; EOD'!E44</f>
        <v>564</v>
      </c>
      <c r="F16" s="81">
        <f>'Inbound SOS &amp; EOD'!F44</f>
        <v>625</v>
      </c>
      <c r="G16" s="81">
        <f>'Inbound SOS &amp; EOD'!G44</f>
        <v>201</v>
      </c>
      <c r="H16" s="81">
        <f>'Inbound SOS &amp; EOD'!H44</f>
        <v>45</v>
      </c>
      <c r="I16" s="81">
        <f>'Inbound SOS &amp; EOD'!I44</f>
        <v>1159</v>
      </c>
      <c r="J16" s="81">
        <f>'Inbound SOS &amp; EOD'!J44</f>
        <v>979</v>
      </c>
      <c r="K16" s="81">
        <f>'Inbound SOS &amp; EOD'!K44</f>
        <v>347</v>
      </c>
      <c r="L16" s="81">
        <f>'Inbound SOS &amp; EOD'!L44</f>
        <v>96</v>
      </c>
      <c r="M16" s="81">
        <f>'Inbound SOS &amp; EOD'!M44</f>
        <v>350</v>
      </c>
      <c r="N16" s="81">
        <f>'Inbound SOS &amp; EOD'!N44</f>
        <v>343</v>
      </c>
      <c r="O16" s="81">
        <f>'Inbound SOS &amp; EOD'!O44</f>
        <v>672</v>
      </c>
      <c r="P16" s="81">
        <f>'Inbound SOS &amp; EOD'!P44</f>
        <v>541</v>
      </c>
      <c r="Q16" s="81">
        <f>'Inbound SOS &amp; EOD'!Q44</f>
        <v>532</v>
      </c>
      <c r="R16" s="81">
        <f>'Inbound SOS &amp; EOD'!R44</f>
        <v>317</v>
      </c>
      <c r="S16" s="81">
        <f>'Inbound SOS &amp; EOD'!S44</f>
        <v>544</v>
      </c>
      <c r="T16" s="81">
        <f>'Inbound SOS &amp; EOD'!T44</f>
        <v>544</v>
      </c>
      <c r="U16" s="81">
        <f>'Inbound SOS &amp; EOD'!U44</f>
        <v>564</v>
      </c>
      <c r="V16" s="81">
        <f>'Inbound SOS &amp; EOD'!V44</f>
        <v>810</v>
      </c>
      <c r="W16" s="81">
        <f>'Inbound SOS &amp; EOD'!W44</f>
        <v>599</v>
      </c>
      <c r="X16" s="81">
        <f>'Inbound SOS &amp; EOD'!X44</f>
        <v>427</v>
      </c>
      <c r="Y16" s="81">
        <f>'Inbound SOS &amp; EOD'!Y44</f>
        <v>360</v>
      </c>
      <c r="Z16" s="81">
        <f>'Inbound SOS &amp; EOD'!Z44</f>
        <v>0</v>
      </c>
      <c r="AA16" s="81">
        <f>'Inbound SOS &amp; EOD'!AA44</f>
        <v>39</v>
      </c>
      <c r="AB16" s="81">
        <f>'Inbound SOS &amp; EOD'!AB44</f>
        <v>406</v>
      </c>
      <c r="AC16" s="81">
        <f>'Inbound SOS &amp; EOD'!AC44</f>
        <v>406</v>
      </c>
      <c r="AD16" s="81">
        <f>'Inbound SOS &amp; EOD'!AD44</f>
        <v>203</v>
      </c>
      <c r="AE16" s="81">
        <f>'Inbound SOS &amp; EOD'!AE44</f>
        <v>0</v>
      </c>
      <c r="AF16" s="81">
        <f>'Inbound SOS &amp; EOD'!AF44</f>
        <v>296</v>
      </c>
      <c r="AG16" s="81">
        <f>'Inbound SOS &amp; EOD'!AG44</f>
        <v>161</v>
      </c>
      <c r="AH16" s="81">
        <f>'Inbound SOS &amp; EOD'!AH44</f>
        <v>390</v>
      </c>
      <c r="AI16" s="81">
        <f>'Inbound SOS &amp; EOD'!AI44</f>
        <v>348</v>
      </c>
      <c r="AJ16" s="81">
        <f>'Inbound SOS &amp; EOD'!AJ44</f>
        <v>95</v>
      </c>
      <c r="AK16" s="81">
        <f>'Inbound SOS &amp; EOD'!AK44</f>
        <v>24</v>
      </c>
      <c r="AL16" s="81">
        <f>'Inbound SOS &amp; EOD'!AL44</f>
        <v>379</v>
      </c>
      <c r="AM16" s="81">
        <f>'Inbound SOS &amp; EOD'!AM44</f>
        <v>331</v>
      </c>
      <c r="AN16" s="81">
        <f>'Inbound SOS &amp; EOD'!AN44</f>
        <v>100</v>
      </c>
      <c r="AO16" s="81">
        <f>'Inbound SOS &amp; EOD'!AO44</f>
        <v>75</v>
      </c>
      <c r="AP16" s="81">
        <f>'Inbound SOS &amp; EOD'!AP44</f>
        <v>66</v>
      </c>
      <c r="AQ16" s="81">
        <f>'Inbound SOS &amp; EOD'!AQ44</f>
        <v>527</v>
      </c>
      <c r="AR16" s="81">
        <f>'Inbound SOS &amp; EOD'!AR44</f>
        <v>465</v>
      </c>
      <c r="AS16" s="81">
        <f>'Inbound SOS &amp; EOD'!AS44</f>
        <v>528</v>
      </c>
      <c r="AT16" s="81">
        <f>'Inbound SOS &amp; EOD'!AT44</f>
        <v>502</v>
      </c>
      <c r="AU16" s="81">
        <f>'Inbound SOS &amp; EOD'!AU44</f>
        <v>435</v>
      </c>
      <c r="AV16" s="81">
        <f>'Inbound SOS &amp; EOD'!AV44</f>
        <v>203</v>
      </c>
      <c r="AW16" s="81">
        <f>'Inbound SOS &amp; EOD'!AW44</f>
        <v>469</v>
      </c>
      <c r="AX16" s="81">
        <f>'Inbound SOS &amp; EOD'!AX44</f>
        <v>469</v>
      </c>
      <c r="AY16" s="81">
        <f>'Inbound SOS &amp; EOD'!AY44</f>
        <v>469</v>
      </c>
      <c r="AZ16" s="81">
        <f>'Inbound SOS &amp; EOD'!AZ44</f>
        <v>282</v>
      </c>
      <c r="BA16" s="81">
        <f>'Inbound SOS &amp; EOD'!BA44</f>
        <v>530</v>
      </c>
      <c r="BB16" s="81">
        <f>'Inbound SOS &amp; EOD'!BB44</f>
        <v>588</v>
      </c>
      <c r="BC16" s="81">
        <f>'Inbound SOS &amp; EOD'!BC44</f>
        <v>263</v>
      </c>
      <c r="BD16" s="81">
        <f>'Inbound SOS &amp; EOD'!BD44</f>
        <v>787</v>
      </c>
      <c r="BE16" s="81">
        <f>'Inbound SOS &amp; EOD'!BE44</f>
        <v>778</v>
      </c>
      <c r="BF16" s="81">
        <f>'Inbound SOS &amp; EOD'!BF44</f>
        <v>644</v>
      </c>
      <c r="BG16" s="81">
        <f>'Inbound SOS &amp; EOD'!BG44</f>
        <v>382</v>
      </c>
      <c r="BH16" s="81">
        <f>'Inbound SOS &amp; EOD'!BH44</f>
        <v>372</v>
      </c>
      <c r="BI16" s="81">
        <f>'Inbound SOS &amp; EOD'!BI44</f>
        <v>786</v>
      </c>
      <c r="BJ16" s="81">
        <f>'Inbound SOS &amp; EOD'!BJ44</f>
        <v>740</v>
      </c>
      <c r="BK16" s="81">
        <f>'Inbound SOS &amp; EOD'!BK44</f>
        <v>1136</v>
      </c>
      <c r="BL16" s="81">
        <f>'Inbound SOS &amp; EOD'!BL44</f>
        <v>1204</v>
      </c>
      <c r="BM16" s="81">
        <f>'Inbound SOS &amp; EOD'!BM44</f>
        <v>1204</v>
      </c>
      <c r="BN16" s="81">
        <f>'Inbound SOS &amp; EOD'!BN44</f>
        <v>974</v>
      </c>
      <c r="BO16" s="81">
        <f>'Inbound SOS &amp; EOD'!BO44</f>
        <v>905</v>
      </c>
      <c r="BP16" s="81">
        <f>'Inbound SOS &amp; EOD'!BP44</f>
        <v>678</v>
      </c>
      <c r="BQ16" s="81">
        <f>'Inbound SOS &amp; EOD'!BQ44</f>
        <v>717</v>
      </c>
      <c r="BR16" s="81">
        <f>'Inbound SOS &amp; EOD'!BR44</f>
        <v>648</v>
      </c>
      <c r="BS16" s="81">
        <f>'Inbound SOS &amp; EOD'!BS44</f>
        <v>782</v>
      </c>
      <c r="BT16" s="81">
        <f>'Inbound SOS &amp; EOD'!BT44</f>
        <v>890</v>
      </c>
      <c r="BU16" s="81">
        <f>'Inbound SOS &amp; EOD'!BU44</f>
        <v>583</v>
      </c>
      <c r="BV16" s="81">
        <f>'Inbound SOS &amp; EOD'!BV44</f>
        <v>454</v>
      </c>
      <c r="BW16" s="81">
        <f>'Inbound SOS &amp; EOD'!BW44</f>
        <v>794</v>
      </c>
      <c r="BX16" s="81">
        <f>'Inbound SOS &amp; EOD'!BX44</f>
        <v>513</v>
      </c>
      <c r="BY16" s="81">
        <f>'Inbound SOS &amp; EOD'!BY44</f>
        <v>385</v>
      </c>
      <c r="BZ16" s="81">
        <f>'Inbound SOS &amp; EOD'!BZ44</f>
        <v>333</v>
      </c>
      <c r="CA16" s="81">
        <f>'Inbound SOS &amp; EOD'!CA44</f>
        <v>241</v>
      </c>
      <c r="CB16" s="81">
        <f>'Inbound SOS &amp; EOD'!CB44</f>
        <v>241</v>
      </c>
      <c r="CC16" s="81">
        <f>'Inbound SOS &amp; EOD'!CC44</f>
        <v>428</v>
      </c>
      <c r="CD16" s="81">
        <f>'Inbound SOS &amp; EOD'!CD44</f>
        <v>873</v>
      </c>
      <c r="CE16" s="81">
        <f>'Inbound SOS &amp; EOD'!CE44</f>
        <v>712</v>
      </c>
      <c r="CF16" s="81">
        <f>'Inbound SOS &amp; EOD'!CF44</f>
        <v>1185</v>
      </c>
      <c r="CG16" s="81">
        <f>'Inbound SOS &amp; EOD'!CG44</f>
        <v>1259</v>
      </c>
      <c r="CH16" s="81">
        <f>'Inbound SOS &amp; EOD'!CH44</f>
        <v>1259</v>
      </c>
      <c r="CI16" s="81">
        <f>'Inbound SOS &amp; EOD'!CI44</f>
        <v>1259</v>
      </c>
      <c r="CJ16" s="81">
        <f>'Inbound SOS &amp; EOD'!CJ44</f>
        <v>1288</v>
      </c>
      <c r="CK16" s="81">
        <f>'Inbound SOS &amp; EOD'!CK44</f>
        <v>1367</v>
      </c>
      <c r="CL16" s="81">
        <f>'Inbound SOS &amp; EOD'!CL44</f>
        <v>1079</v>
      </c>
      <c r="CM16" s="81">
        <f>'Inbound SOS &amp; EOD'!CM44</f>
        <v>1287</v>
      </c>
      <c r="CN16" s="81">
        <f>'Inbound SOS &amp; EOD'!CN44</f>
        <v>1271</v>
      </c>
      <c r="CO16" s="81">
        <f>'Inbound SOS &amp; EOD'!CO44</f>
        <v>1271</v>
      </c>
      <c r="CP16" s="81">
        <f>'Inbound SOS &amp; EOD'!CP44</f>
        <v>1271</v>
      </c>
      <c r="CQ16" s="81">
        <f>'Inbound SOS &amp; EOD'!CQ44</f>
        <v>1350</v>
      </c>
      <c r="CR16" s="81">
        <f>'Inbound SOS &amp; EOD'!CR44</f>
        <v>1525</v>
      </c>
      <c r="CS16" s="81">
        <f>'Inbound SOS &amp; EOD'!CS44</f>
        <v>1713</v>
      </c>
      <c r="CT16" s="81">
        <f>'Inbound SOS &amp; EOD'!CT44</f>
        <v>1559</v>
      </c>
      <c r="CU16" s="81">
        <f>'Inbound SOS &amp; EOD'!CU44</f>
        <v>2035</v>
      </c>
      <c r="CV16" s="81">
        <f>'Inbound SOS &amp; EOD'!CV44</f>
        <v>2035</v>
      </c>
      <c r="CW16" s="81">
        <f>'Inbound SOS &amp; EOD'!CW44</f>
        <v>2035</v>
      </c>
      <c r="CX16" s="81">
        <f>'Inbound SOS &amp; EOD'!CX44</f>
        <v>1856</v>
      </c>
      <c r="CY16" s="81">
        <f>'Inbound SOS &amp; EOD'!CY44</f>
        <v>2025</v>
      </c>
      <c r="CZ16" s="81">
        <f>'Inbound SOS &amp; EOD'!CZ44</f>
        <v>1977</v>
      </c>
      <c r="DA16" s="81">
        <f>'Inbound SOS &amp; EOD'!DA44</f>
        <v>1794</v>
      </c>
      <c r="DB16" s="81">
        <f>'Inbound SOS &amp; EOD'!DB44</f>
        <v>1372</v>
      </c>
      <c r="DC16" s="81">
        <f>'Inbound SOS &amp; EOD'!DC44</f>
        <v>1468</v>
      </c>
      <c r="DD16" s="81">
        <f>'Inbound SOS &amp; EOD'!DD44</f>
        <v>1852</v>
      </c>
      <c r="DE16" s="81">
        <f>'Inbound SOS &amp; EOD'!DE44</f>
        <v>1472</v>
      </c>
      <c r="DF16" s="81">
        <f>'Inbound SOS &amp; EOD'!DF44</f>
        <v>2366</v>
      </c>
      <c r="DG16" s="81">
        <f>'Inbound SOS &amp; EOD'!DG44</f>
        <v>2351</v>
      </c>
      <c r="DH16" s="81">
        <f>'Inbound SOS &amp; EOD'!DH44</f>
        <v>2653</v>
      </c>
      <c r="DI16" s="81">
        <f>'Inbound SOS &amp; EOD'!DI44</f>
        <v>2994</v>
      </c>
      <c r="DJ16" s="81">
        <f>'Inbound SOS &amp; EOD'!DJ44</f>
        <v>2947</v>
      </c>
      <c r="DK16" s="81">
        <f>'Inbound SOS &amp; EOD'!DK44</f>
        <v>2653</v>
      </c>
      <c r="DL16" s="81">
        <f>'Inbound SOS &amp; EOD'!DL44</f>
        <v>2229</v>
      </c>
      <c r="DM16" s="81">
        <f>'Inbound SOS &amp; EOD'!DM44</f>
        <v>1825</v>
      </c>
      <c r="DN16" s="81">
        <f>'Inbound SOS &amp; EOD'!DN44</f>
        <v>2187</v>
      </c>
      <c r="DO16" s="81">
        <f>'Inbound SOS &amp; EOD'!DO44</f>
        <v>2653</v>
      </c>
      <c r="DP16" s="81">
        <f>'Inbound SOS &amp; EOD'!DP44</f>
        <v>3077</v>
      </c>
      <c r="DQ16" s="81">
        <f>'Inbound SOS &amp; EOD'!DQ44</f>
        <v>2977</v>
      </c>
      <c r="DR16" s="81">
        <f>'Inbound SOS &amp; EOD'!DR44</f>
        <v>2892</v>
      </c>
      <c r="DS16" s="81">
        <f>'Inbound SOS &amp; EOD'!DS44</f>
        <v>2278</v>
      </c>
      <c r="DT16" s="81">
        <f>'Inbound SOS &amp; EOD'!DT44</f>
        <v>2141</v>
      </c>
      <c r="DU16" s="81">
        <f>'Inbound SOS &amp; EOD'!DU44</f>
        <v>1672</v>
      </c>
      <c r="DV16" s="81">
        <f>'Inbound SOS &amp; EOD'!DV44</f>
        <v>1969</v>
      </c>
      <c r="DW16" s="81">
        <f>'Inbound SOS &amp; EOD'!DW44</f>
        <v>1598</v>
      </c>
      <c r="DX16" s="81">
        <f>'Inbound SOS &amp; EOD'!DX44</f>
        <v>1327</v>
      </c>
      <c r="DY16" s="81">
        <f>'Inbound SOS &amp; EOD'!DY44</f>
        <v>793</v>
      </c>
      <c r="DZ16" s="81">
        <f>'Inbound SOS &amp; EOD'!DZ44</f>
        <v>181</v>
      </c>
      <c r="EA16" s="81">
        <f>'Inbound SOS &amp; EOD'!EA44</f>
        <v>250</v>
      </c>
      <c r="EB16" s="81">
        <f>'Inbound SOS &amp; EOD'!EB44</f>
        <v>1016</v>
      </c>
      <c r="EC16" s="81">
        <f>'Inbound SOS &amp; EOD'!EC44</f>
        <v>993</v>
      </c>
      <c r="ED16" s="81">
        <f>'Inbound SOS &amp; EOD'!ED44</f>
        <v>1316</v>
      </c>
      <c r="EE16" s="81">
        <f>'Inbound SOS &amp; EOD'!EE44</f>
        <v>1316</v>
      </c>
      <c r="EF16" s="81">
        <f>'Inbound SOS &amp; EOD'!EF44</f>
        <v>1316</v>
      </c>
      <c r="EG16" s="81">
        <f>'Inbound SOS &amp; EOD'!EG44</f>
        <v>1987</v>
      </c>
      <c r="EH16" s="81">
        <f>'Inbound SOS &amp; EOD'!EH44</f>
        <v>2322</v>
      </c>
      <c r="EI16" s="81">
        <f>'Inbound SOS &amp; EOD'!EI44</f>
        <v>2439</v>
      </c>
      <c r="EJ16" s="81">
        <f>'Inbound SOS &amp; EOD'!EJ44</f>
        <v>2061</v>
      </c>
      <c r="EK16" s="81">
        <f>'Inbound SOS &amp; EOD'!EK44</f>
        <v>2122</v>
      </c>
      <c r="EL16" s="81">
        <f>'Inbound SOS &amp; EOD'!EL44</f>
        <v>1591</v>
      </c>
      <c r="EM16" s="81">
        <f>'Inbound SOS &amp; EOD'!EM44</f>
        <v>1443</v>
      </c>
      <c r="EN16" s="81">
        <f>'Inbound SOS &amp; EOD'!EN44</f>
        <v>1604</v>
      </c>
      <c r="EO16" s="81">
        <f>'Inbound SOS &amp; EOD'!EO44</f>
        <v>1793</v>
      </c>
      <c r="EP16" s="81">
        <f>'Inbound SOS &amp; EOD'!EP44</f>
        <v>1622</v>
      </c>
      <c r="EQ16" s="81">
        <f>'Inbound SOS &amp; EOD'!EQ44</f>
        <v>1537</v>
      </c>
      <c r="ER16" s="81">
        <f>'Inbound SOS &amp; EOD'!ER44</f>
        <v>1482</v>
      </c>
      <c r="ES16" s="81">
        <f>'Inbound SOS &amp; EOD'!ES44</f>
        <v>1354</v>
      </c>
      <c r="ET16" s="81">
        <f>'Inbound SOS &amp; EOD'!ET44</f>
        <v>1354</v>
      </c>
      <c r="EU16" s="81">
        <f>'Inbound SOS &amp; EOD'!EU44</f>
        <v>1447</v>
      </c>
      <c r="EV16" s="81">
        <f>'Inbound SOS &amp; EOD'!EV44</f>
        <v>1540</v>
      </c>
      <c r="EW16" s="81">
        <f>'Inbound SOS &amp; EOD'!EW44</f>
        <v>1820</v>
      </c>
      <c r="EX16" s="81">
        <f>'Inbound SOS &amp; EOD'!EX44</f>
        <v>1492</v>
      </c>
      <c r="EY16" s="81">
        <f>'Inbound SOS &amp; EOD'!EY44</f>
        <v>1196</v>
      </c>
      <c r="EZ16" s="81">
        <f>'Inbound SOS &amp; EOD'!EZ44</f>
        <v>1066</v>
      </c>
      <c r="FA16" s="81">
        <f>'Inbound SOS &amp; EOD'!FA44</f>
        <v>1066</v>
      </c>
      <c r="FB16" s="81">
        <f>'Inbound SOS &amp; EOD'!FB44</f>
        <v>816</v>
      </c>
      <c r="FC16" s="81">
        <f>'Inbound SOS &amp; EOD'!FC44</f>
        <v>800</v>
      </c>
      <c r="FD16" s="81">
        <f>'Inbound SOS &amp; EOD'!FD44</f>
        <v>902</v>
      </c>
      <c r="FE16" s="81">
        <f>'Inbound SOS &amp; EOD'!FE44</f>
        <v>995</v>
      </c>
      <c r="FF16" s="81">
        <f>'Inbound SOS &amp; EOD'!FF44</f>
        <v>1187</v>
      </c>
      <c r="FG16" s="81">
        <f>'Inbound SOS &amp; EOD'!FG44</f>
        <v>1187</v>
      </c>
      <c r="FH16" s="81">
        <f>'Inbound SOS &amp; EOD'!FH44</f>
        <v>1187</v>
      </c>
      <c r="FI16" s="81">
        <f>'Inbound SOS &amp; EOD'!FI44</f>
        <v>1042</v>
      </c>
      <c r="FJ16" s="81">
        <f>'Inbound SOS &amp; EOD'!FJ44</f>
        <v>657</v>
      </c>
      <c r="FK16" s="81">
        <f>'Inbound SOS &amp; EOD'!FK44</f>
        <v>977</v>
      </c>
      <c r="FL16" s="81">
        <f>'Inbound SOS &amp; EOD'!FL44</f>
        <v>1088</v>
      </c>
      <c r="FM16" s="81">
        <f>'Inbound SOS &amp; EOD'!FM44</f>
        <v>1375</v>
      </c>
      <c r="FN16" s="81">
        <f>'Inbound SOS &amp; EOD'!FN44</f>
        <v>1375</v>
      </c>
      <c r="FO16" s="81">
        <f>'Inbound SOS &amp; EOD'!FO44</f>
        <v>1232</v>
      </c>
      <c r="FP16" s="81">
        <f>'Inbound SOS &amp; EOD'!FP44</f>
        <v>591</v>
      </c>
      <c r="FQ16" s="81">
        <f>'Inbound SOS &amp; EOD'!FQ44</f>
        <v>762</v>
      </c>
      <c r="FR16" s="81">
        <f>'Inbound SOS &amp; EOD'!FR44</f>
        <v>1065</v>
      </c>
      <c r="FS16" s="81">
        <f>'Inbound SOS &amp; EOD'!FS44</f>
        <v>919</v>
      </c>
      <c r="FT16" s="81">
        <f>'Inbound SOS &amp; EOD'!FT44</f>
        <v>944</v>
      </c>
      <c r="FU16" s="81">
        <f>'Inbound SOS &amp; EOD'!FU44</f>
        <v>640</v>
      </c>
      <c r="FV16" s="81">
        <f>'Inbound SOS &amp; EOD'!FV44</f>
        <v>80</v>
      </c>
      <c r="FW16" s="81">
        <f>'Inbound SOS &amp; EOD'!FW44</f>
        <v>566</v>
      </c>
      <c r="FX16" s="81">
        <f>'Inbound SOS &amp; EOD'!FX44</f>
        <v>200</v>
      </c>
      <c r="FY16" s="81">
        <f>'Inbound SOS &amp; EOD'!FY44</f>
        <v>200</v>
      </c>
      <c r="FZ16" s="81">
        <f>'Inbound SOS &amp; EOD'!FZ44</f>
        <v>0</v>
      </c>
      <c r="GA16" s="81">
        <f>'Inbound SOS &amp; EOD'!GA44</f>
        <v>95</v>
      </c>
      <c r="GB16" s="81">
        <f>'Inbound SOS &amp; EOD'!GB44</f>
        <v>95</v>
      </c>
      <c r="GC16" s="81">
        <f>'Inbound SOS &amp; EOD'!GC44</f>
        <v>95</v>
      </c>
      <c r="GD16" s="81">
        <f>'Inbound SOS &amp; EOD'!GD44</f>
        <v>750</v>
      </c>
      <c r="GE16" s="81">
        <f>'Inbound SOS &amp; EOD'!GE44</f>
        <v>570</v>
      </c>
      <c r="GF16" s="81">
        <f>'Inbound SOS &amp; EOD'!GF44</f>
        <v>627</v>
      </c>
      <c r="GG16" s="81">
        <f>'Inbound SOS &amp; EOD'!GG44</f>
        <v>383</v>
      </c>
      <c r="GH16" s="81">
        <f>'Inbound SOS &amp; EOD'!GH44</f>
        <v>450</v>
      </c>
      <c r="GI16" s="81">
        <f>'Inbound SOS &amp; EOD'!GI44</f>
        <v>142</v>
      </c>
      <c r="GJ16" s="81">
        <f>'Inbound SOS &amp; EOD'!GJ44</f>
        <v>142</v>
      </c>
      <c r="GK16" s="81">
        <f>'Inbound SOS &amp; EOD'!GK44</f>
        <v>0</v>
      </c>
      <c r="GL16" s="81">
        <f>'Inbound SOS &amp; EOD'!GL44</f>
        <v>560</v>
      </c>
      <c r="GM16" s="81">
        <f>'Inbound SOS &amp; EOD'!GM44</f>
        <v>173</v>
      </c>
      <c r="GN16" s="81">
        <f>'Inbound SOS &amp; EOD'!GN44</f>
        <v>380</v>
      </c>
      <c r="GO16" s="81">
        <f>'Inbound SOS &amp; EOD'!GO44</f>
        <v>380</v>
      </c>
      <c r="GP16" s="81">
        <f>'Inbound SOS &amp; EOD'!GP44</f>
        <v>380</v>
      </c>
      <c r="GQ16" s="81">
        <f>'Inbound SOS &amp; EOD'!GQ44</f>
        <v>570</v>
      </c>
      <c r="GR16" s="81">
        <f>'Inbound SOS &amp; EOD'!GR44</f>
        <v>101</v>
      </c>
      <c r="GS16" s="81">
        <f>'Inbound SOS &amp; EOD'!GS44</f>
        <v>42</v>
      </c>
      <c r="GT16" s="81">
        <f>'Inbound SOS &amp; EOD'!GT44</f>
        <v>0</v>
      </c>
      <c r="GU16" s="81">
        <f>'Inbound SOS &amp; EOD'!GU44</f>
        <v>177</v>
      </c>
      <c r="GV16" s="81">
        <f>'Inbound SOS &amp; EOD'!GV44</f>
        <v>367</v>
      </c>
      <c r="GW16" s="81">
        <f>'Inbound SOS &amp; EOD'!GW44</f>
        <v>367</v>
      </c>
      <c r="GX16" s="81">
        <f>'Inbound SOS &amp; EOD'!GX44</f>
        <v>320</v>
      </c>
      <c r="GY16" s="81">
        <f>'Inbound SOS &amp; EOD'!GY44</f>
        <v>429</v>
      </c>
      <c r="GZ16" s="81">
        <f>'Inbound SOS &amp; EOD'!GZ44</f>
        <v>429</v>
      </c>
      <c r="HA16" s="81">
        <f>'Inbound SOS &amp; EOD'!HA44</f>
        <v>552</v>
      </c>
      <c r="HB16" s="81">
        <f>'Inbound SOS &amp; EOD'!HB44</f>
        <v>442</v>
      </c>
      <c r="HC16" s="81">
        <f>'Inbound SOS &amp; EOD'!HC44</f>
        <v>783</v>
      </c>
      <c r="HD16" s="81">
        <f>'Inbound SOS &amp; EOD'!HD44</f>
        <v>783</v>
      </c>
      <c r="HE16" s="81">
        <f>'Inbound SOS &amp; EOD'!HE44</f>
        <v>602</v>
      </c>
      <c r="HF16" s="81">
        <f>'Inbound SOS &amp; EOD'!HF44</f>
        <v>417</v>
      </c>
      <c r="HG16" s="81">
        <f>'Inbound SOS &amp; EOD'!HG44</f>
        <v>52</v>
      </c>
      <c r="HH16" s="81">
        <f>'Inbound SOS &amp; EOD'!HH44</f>
        <v>1009</v>
      </c>
      <c r="HI16" s="81">
        <f>'Inbound SOS &amp; EOD'!HI44</f>
        <v>836</v>
      </c>
      <c r="HJ16" s="81">
        <f>'Inbound SOS &amp; EOD'!HJ44</f>
        <v>638</v>
      </c>
      <c r="HK16" s="81">
        <f>'Inbound SOS &amp; EOD'!HK44</f>
        <v>638</v>
      </c>
      <c r="HL16" s="81">
        <f>'Inbound SOS &amp; EOD'!HL44</f>
        <v>545</v>
      </c>
      <c r="HM16" s="81">
        <f>'Inbound SOS &amp; EOD'!HM44</f>
        <v>182</v>
      </c>
      <c r="HN16" s="81">
        <f>'Inbound SOS &amp; EOD'!HN44</f>
        <v>278</v>
      </c>
      <c r="HO16" s="81">
        <f>'Inbound SOS &amp; EOD'!HO44</f>
        <v>582</v>
      </c>
      <c r="HP16" s="81">
        <f>'Inbound SOS &amp; EOD'!HP44</f>
        <v>771</v>
      </c>
      <c r="HQ16" s="81">
        <f>'Inbound SOS &amp; EOD'!HQ44</f>
        <v>771</v>
      </c>
      <c r="HR16" s="81">
        <f>'Inbound SOS &amp; EOD'!HR44</f>
        <v>659</v>
      </c>
      <c r="HS16" s="81">
        <f>'Inbound SOS &amp; EOD'!HS44</f>
        <v>289</v>
      </c>
      <c r="HT16" s="81">
        <f>'Inbound SOS &amp; EOD'!HT44</f>
        <v>740</v>
      </c>
      <c r="HU16" s="81">
        <f>'Inbound SOS &amp; EOD'!HU44</f>
        <v>60</v>
      </c>
      <c r="HV16" s="81">
        <f>'Inbound SOS &amp; EOD'!HV44</f>
        <v>717</v>
      </c>
      <c r="HW16" s="81">
        <f>'Inbound SOS &amp; EOD'!HW44</f>
        <v>788</v>
      </c>
      <c r="HX16" s="81">
        <f>'Inbound SOS &amp; EOD'!HX44</f>
        <v>842</v>
      </c>
      <c r="HY16" s="81">
        <f>'Inbound SOS &amp; EOD'!HY44</f>
        <v>681</v>
      </c>
      <c r="HZ16" s="81">
        <f>'Inbound SOS &amp; EOD'!HZ44</f>
        <v>483</v>
      </c>
      <c r="IA16" s="81">
        <f>'Inbound SOS &amp; EOD'!IA44</f>
        <v>695</v>
      </c>
      <c r="IB16" s="81">
        <f>'Inbound SOS &amp; EOD'!IB44</f>
        <v>922</v>
      </c>
      <c r="IC16" s="81">
        <f>'Inbound SOS &amp; EOD'!IC44</f>
        <v>746</v>
      </c>
      <c r="ID16" s="81">
        <f>'Inbound SOS &amp; EOD'!ID44</f>
        <v>890</v>
      </c>
      <c r="IE16" s="81">
        <f>'Inbound SOS &amp; EOD'!IE44</f>
        <v>974</v>
      </c>
      <c r="IF16" s="81" t="e">
        <f>'Inbound SOS &amp; EOD'!IF44</f>
        <v>#REF!</v>
      </c>
      <c r="IG16" s="81">
        <f>'Inbound SOS &amp; EOD'!IG44</f>
        <v>686</v>
      </c>
      <c r="IH16" s="81">
        <f>'Inbound SOS &amp; EOD'!IH44</f>
        <v>650</v>
      </c>
      <c r="II16" s="81">
        <f>'Inbound SOS &amp; EOD'!II44</f>
        <v>899</v>
      </c>
      <c r="IJ16" s="81">
        <f>'Inbound SOS &amp; EOD'!IJ44</f>
        <v>486</v>
      </c>
      <c r="IK16" s="81">
        <f>'Inbound SOS &amp; EOD'!IK44</f>
        <v>208</v>
      </c>
      <c r="IL16" s="81">
        <f>'Inbound SOS &amp; EOD'!IL44</f>
        <v>308</v>
      </c>
      <c r="IM16" s="81">
        <f>'Inbound SOS &amp; EOD'!IM44</f>
        <v>245</v>
      </c>
      <c r="IN16" s="81">
        <f>'Inbound SOS &amp; EOD'!IN44</f>
        <v>117</v>
      </c>
      <c r="IO16" s="81">
        <f>'Inbound SOS &amp; EOD'!IO44</f>
        <v>36</v>
      </c>
      <c r="IP16" s="81">
        <f>'Inbound SOS &amp; EOD'!IP44</f>
        <v>0</v>
      </c>
      <c r="IQ16" s="81">
        <f>'Inbound SOS &amp; EOD'!IQ44</f>
        <v>180</v>
      </c>
      <c r="IR16" s="81">
        <f>'Inbound SOS &amp; EOD'!IR44</f>
        <v>253</v>
      </c>
      <c r="IS16" s="81">
        <f>'Inbound SOS &amp; EOD'!IS44</f>
        <v>210</v>
      </c>
      <c r="IT16" s="81">
        <f>'Inbound SOS &amp; EOD'!IT44</f>
        <v>457</v>
      </c>
      <c r="IU16" s="81">
        <f>'Inbound SOS &amp; EOD'!IU44</f>
        <v>233</v>
      </c>
      <c r="IV16" s="81">
        <f>'Inbound SOS &amp; EOD'!IV44</f>
        <v>0</v>
      </c>
      <c r="IW16" s="81">
        <f>'Inbound SOS &amp; EOD'!IW44</f>
        <v>322</v>
      </c>
      <c r="IX16" s="81">
        <f>'Inbound SOS &amp; EOD'!IX44</f>
        <v>236</v>
      </c>
      <c r="IY16" s="81">
        <f>'Inbound SOS &amp; EOD'!IY44</f>
        <v>1785</v>
      </c>
      <c r="IZ16" s="81">
        <f>'Inbound SOS &amp; EOD'!IZ44</f>
        <v>2944</v>
      </c>
      <c r="JA16" s="81">
        <f>'Inbound SOS &amp; EOD'!JA44</f>
        <v>2853</v>
      </c>
      <c r="JB16" s="81">
        <f>'Inbound SOS &amp; EOD'!JB44</f>
        <v>2759</v>
      </c>
      <c r="JC16" s="81">
        <f>'Inbound SOS &amp; EOD'!JC44</f>
        <v>3154</v>
      </c>
      <c r="JD16" s="81">
        <f>'Inbound SOS &amp; EOD'!JD44</f>
        <v>2979</v>
      </c>
      <c r="JE16" s="81">
        <f>'Inbound SOS &amp; EOD'!JE44</f>
        <v>2802</v>
      </c>
      <c r="JF16" s="81">
        <f>'Inbound SOS &amp; EOD'!JF44</f>
        <v>2667</v>
      </c>
      <c r="JG16" s="81">
        <f>'Inbound SOS &amp; EOD'!JG44</f>
        <v>1340</v>
      </c>
      <c r="JH16" s="81">
        <f>'Inbound SOS &amp; EOD'!JH44</f>
        <v>1162</v>
      </c>
      <c r="JI16" s="81">
        <f>'Inbound SOS &amp; EOD'!JI44</f>
        <v>767</v>
      </c>
      <c r="JJ16" s="81">
        <f>'Inbound SOS &amp; EOD'!JJ44</f>
        <v>300</v>
      </c>
      <c r="JK16" s="81">
        <f>'Inbound SOS &amp; EOD'!JK44</f>
        <v>498</v>
      </c>
      <c r="JL16" s="81">
        <f>'Inbound SOS &amp; EOD'!JL44</f>
        <v>933</v>
      </c>
      <c r="JM16" s="81">
        <f>'Inbound SOS &amp; EOD'!JM44</f>
        <v>1636</v>
      </c>
      <c r="JN16" s="81">
        <f>'Inbound SOS &amp; EOD'!JN44</f>
        <v>2711</v>
      </c>
      <c r="JO16" s="81">
        <f>'Inbound SOS &amp; EOD'!JO44</f>
        <v>2411</v>
      </c>
      <c r="JP16" s="81">
        <f>'Inbound SOS &amp; EOD'!JP44</f>
        <v>2315</v>
      </c>
      <c r="JQ16" s="81">
        <f>'Inbound SOS &amp; EOD'!JQ44</f>
        <v>3054</v>
      </c>
      <c r="JR16" s="81">
        <f>'Inbound SOS &amp; EOD'!JR44</f>
        <v>3580</v>
      </c>
      <c r="JS16" s="81">
        <f>'Inbound SOS &amp; EOD'!JS44</f>
        <v>4056</v>
      </c>
      <c r="JT16" s="81">
        <f>'Inbound SOS &amp; EOD'!JT44</f>
        <v>3977</v>
      </c>
      <c r="JU16" s="81">
        <f>'Inbound SOS &amp; EOD'!JU44</f>
        <v>5029</v>
      </c>
      <c r="JV16" s="81">
        <f>'Inbound SOS &amp; EOD'!JV44</f>
        <v>4619</v>
      </c>
      <c r="JW16" s="81">
        <f>'Inbound SOS &amp; EOD'!JW44</f>
        <v>3699</v>
      </c>
      <c r="JX16" s="81">
        <f>'Inbound SOS &amp; EOD'!JX44</f>
        <v>4022</v>
      </c>
      <c r="JY16" s="81">
        <f>'Inbound SOS &amp; EOD'!JY44</f>
        <v>4412</v>
      </c>
      <c r="JZ16" s="81">
        <f>'Inbound SOS &amp; EOD'!JZ44</f>
        <v>4143</v>
      </c>
      <c r="KA16" s="81">
        <f>'Inbound SOS &amp; EOD'!KA44</f>
        <v>4351</v>
      </c>
      <c r="KB16" s="81">
        <f>'Inbound SOS &amp; EOD'!KB44</f>
        <v>4962</v>
      </c>
      <c r="KC16" s="81">
        <f>'Inbound SOS &amp; EOD'!KC44</f>
        <v>3894</v>
      </c>
      <c r="KD16" s="81">
        <f>'Inbound SOS &amp; EOD'!KD44</f>
        <v>3019</v>
      </c>
      <c r="KE16" s="81">
        <f>'Inbound SOS &amp; EOD'!KE44</f>
        <v>3001</v>
      </c>
      <c r="KF16" s="81">
        <f>'Inbound SOS &amp; EOD'!KF44</f>
        <v>3210</v>
      </c>
      <c r="KG16" s="81">
        <f>'Inbound SOS &amp; EOD'!KG44</f>
        <v>2839</v>
      </c>
      <c r="KH16" s="81">
        <f>'Inbound SOS &amp; EOD'!KH44</f>
        <v>2715</v>
      </c>
      <c r="KI16" s="81">
        <f>'Inbound SOS &amp; EOD'!KI44</f>
        <v>3078</v>
      </c>
      <c r="KJ16" s="81">
        <f>'Inbound SOS &amp; EOD'!KJ44</f>
        <v>2723</v>
      </c>
      <c r="KK16" s="81">
        <f>'Inbound SOS &amp; EOD'!KK44</f>
        <v>712</v>
      </c>
      <c r="KL16" s="81">
        <f>'Inbound SOS &amp; EOD'!KL44</f>
        <v>806</v>
      </c>
      <c r="KM16" s="81">
        <f>'Inbound SOS &amp; EOD'!KM44</f>
        <v>1188</v>
      </c>
      <c r="KN16" s="81">
        <f>'Inbound SOS &amp; EOD'!KN44</f>
        <v>1488</v>
      </c>
      <c r="KO16" s="81">
        <f>'Inbound SOS &amp; EOD'!KO44</f>
        <v>1318</v>
      </c>
      <c r="KP16" s="81">
        <f>'Inbound SOS &amp; EOD'!KP44</f>
        <v>1184</v>
      </c>
      <c r="KQ16" s="81">
        <f>'Inbound SOS &amp; EOD'!KQ44</f>
        <v>332</v>
      </c>
      <c r="KR16" s="81">
        <f>'Inbound SOS &amp; EOD'!KR44</f>
        <v>7</v>
      </c>
      <c r="KS16" s="81">
        <f>'Inbound SOS &amp; EOD'!KS44</f>
        <v>1552</v>
      </c>
      <c r="KT16" s="81">
        <f>'Inbound SOS &amp; EOD'!KT44</f>
        <v>2711</v>
      </c>
      <c r="KU16" s="81">
        <f>'Inbound SOS &amp; EOD'!KU44</f>
        <v>2889</v>
      </c>
      <c r="KV16" s="81">
        <f>'Inbound SOS &amp; EOD'!KV44</f>
        <v>3546</v>
      </c>
      <c r="KW16" s="81">
        <f>'Inbound SOS &amp; EOD'!KW44</f>
        <v>3787</v>
      </c>
      <c r="KX16" s="81">
        <f>'Inbound SOS &amp; EOD'!KX44</f>
        <v>3064</v>
      </c>
      <c r="KY16" s="81">
        <f>'Inbound SOS &amp; EOD'!KY44</f>
        <v>2628</v>
      </c>
      <c r="KZ16" s="81">
        <f>'Inbound SOS &amp; EOD'!KZ44</f>
        <v>2707</v>
      </c>
      <c r="LA16" s="81">
        <f>'Inbound SOS &amp; EOD'!LA44</f>
        <v>4168</v>
      </c>
      <c r="LB16" s="81">
        <f>'Inbound SOS &amp; EOD'!LB44</f>
        <v>4580</v>
      </c>
      <c r="LC16" s="81">
        <f>'Inbound SOS &amp; EOD'!LC44</f>
        <v>4640</v>
      </c>
      <c r="LD16" s="81">
        <f>'Inbound SOS &amp; EOD'!LD44</f>
        <v>5829</v>
      </c>
      <c r="LE16" s="81">
        <f>'Inbound SOS &amp; EOD'!LE44</f>
        <v>5630</v>
      </c>
      <c r="LF16" s="81">
        <f>'Inbound SOS &amp; EOD'!LF44</f>
        <v>5342</v>
      </c>
      <c r="LG16" s="81">
        <f>'Inbound SOS &amp; EOD'!LG44</f>
        <v>5527</v>
      </c>
      <c r="LH16" s="81">
        <f>'Inbound SOS &amp; EOD'!LH44</f>
        <v>6580</v>
      </c>
      <c r="LI16" s="81">
        <f>'Inbound SOS &amp; EOD'!LI44</f>
        <v>7398</v>
      </c>
      <c r="LJ16" s="81">
        <f>'Inbound SOS &amp; EOD'!LJ44</f>
        <v>7488</v>
      </c>
      <c r="LK16" s="81">
        <f>'Inbound SOS &amp; EOD'!LK44</f>
        <v>8448</v>
      </c>
      <c r="LL16" s="81">
        <f>'Inbound SOS &amp; EOD'!LL44</f>
        <v>7859</v>
      </c>
      <c r="LM16" s="81">
        <f>'Inbound SOS &amp; EOD'!LM44</f>
        <v>6668</v>
      </c>
      <c r="LN16" s="81">
        <f>'Inbound SOS &amp; EOD'!LN44</f>
        <v>6751</v>
      </c>
      <c r="LO16" s="81">
        <f>'Inbound SOS &amp; EOD'!LO44</f>
        <v>6698</v>
      </c>
      <c r="LP16" s="81">
        <f>'Inbound SOS &amp; EOD'!LP44</f>
        <v>6698</v>
      </c>
      <c r="LQ16" s="81">
        <f>'Inbound SOS &amp; EOD'!LQ44</f>
        <v>6698</v>
      </c>
      <c r="LR16" s="81">
        <f>'Inbound SOS &amp; EOD'!LR44</f>
        <v>6360</v>
      </c>
      <c r="LS16" s="81">
        <f>'Inbound SOS &amp; EOD'!LS44</f>
        <v>5920</v>
      </c>
      <c r="LT16" s="81">
        <f>'Inbound SOS &amp; EOD'!LT44</f>
        <v>5387</v>
      </c>
      <c r="LU16" s="81">
        <f>'Inbound SOS &amp; EOD'!LU44</f>
        <v>4326</v>
      </c>
      <c r="LV16" s="81">
        <f>'Inbound SOS &amp; EOD'!LV44</f>
        <v>5519</v>
      </c>
      <c r="LW16" s="81">
        <f>'Inbound SOS &amp; EOD'!LW44</f>
        <v>5519</v>
      </c>
      <c r="LX16" s="81">
        <f>'Inbound SOS &amp; EOD'!LX44</f>
        <v>5519</v>
      </c>
      <c r="LY16" s="81">
        <f>'Inbound SOS &amp; EOD'!LY44</f>
        <v>5588</v>
      </c>
      <c r="LZ16" s="81">
        <f>'Inbound SOS &amp; EOD'!LZ44</f>
        <v>5058</v>
      </c>
      <c r="MA16" s="81">
        <f>'Inbound SOS &amp; EOD'!MA44</f>
        <v>4800</v>
      </c>
      <c r="MB16" s="81">
        <f>'Inbound SOS &amp; EOD'!MB44</f>
        <v>5237</v>
      </c>
      <c r="MC16" s="81">
        <f>'Inbound SOS &amp; EOD'!MC44</f>
        <v>6093</v>
      </c>
      <c r="MD16" s="81">
        <f>'Inbound SOS &amp; EOD'!MD44</f>
        <v>6913</v>
      </c>
      <c r="ME16" s="81">
        <f>'Inbound SOS &amp; EOD'!ME44</f>
        <v>6248</v>
      </c>
      <c r="MF16" s="81">
        <f>'Inbound SOS &amp; EOD'!MF44</f>
        <v>6583</v>
      </c>
      <c r="MG16" s="81">
        <f>'Inbound SOS &amp; EOD'!MG44</f>
        <v>5920</v>
      </c>
      <c r="MH16" s="81">
        <f>'Inbound SOS &amp; EOD'!MH44</f>
        <v>4743</v>
      </c>
      <c r="MI16" s="81">
        <f>'Inbound SOS &amp; EOD'!MI44</f>
        <v>3216</v>
      </c>
      <c r="MJ16" s="81">
        <f>'Inbound SOS &amp; EOD'!MJ44</f>
        <v>5316</v>
      </c>
      <c r="MK16" s="81">
        <f>'Inbound SOS &amp; EOD'!MK44</f>
        <v>3380</v>
      </c>
      <c r="ML16" s="81">
        <f>'Inbound SOS &amp; EOD'!ML44</f>
        <v>3380</v>
      </c>
      <c r="MM16" s="81">
        <f>'Inbound SOS &amp; EOD'!MM44</f>
        <v>3125</v>
      </c>
      <c r="MN16" s="81">
        <f>'Inbound SOS &amp; EOD'!MN44</f>
        <v>2657</v>
      </c>
      <c r="MO16" s="81">
        <f>'Inbound SOS &amp; EOD'!MO44</f>
        <v>1817</v>
      </c>
      <c r="MP16" s="81">
        <f>'Inbound SOS &amp; EOD'!MP44</f>
        <v>1817</v>
      </c>
      <c r="MQ16" s="81">
        <f>'Inbound SOS &amp; EOD'!MQ44</f>
        <v>4005</v>
      </c>
      <c r="MR16" s="81">
        <f>'Inbound SOS &amp; EOD'!MR44</f>
        <v>4864</v>
      </c>
      <c r="MS16" s="81">
        <f>'Inbound SOS &amp; EOD'!MS44</f>
        <v>4398</v>
      </c>
      <c r="MT16" s="81">
        <f>'Inbound SOS &amp; EOD'!MT44</f>
        <v>4375</v>
      </c>
      <c r="MU16" s="81">
        <f>'Inbound SOS &amp; EOD'!MU44</f>
        <v>4187</v>
      </c>
      <c r="MV16" s="81">
        <f>'Inbound SOS &amp; EOD'!MV44</f>
        <v>4187</v>
      </c>
      <c r="MW16" s="81">
        <f>'Inbound SOS &amp; EOD'!MW44</f>
        <v>4187</v>
      </c>
      <c r="MX16" s="81">
        <f>'Inbound SOS &amp; EOD'!MX44</f>
        <v>4705</v>
      </c>
      <c r="MY16" s="81">
        <f>'Inbound SOS &amp; EOD'!MY44</f>
        <v>4186</v>
      </c>
      <c r="MZ16" s="81">
        <f>'Inbound SOS &amp; EOD'!MZ44</f>
        <v>3771</v>
      </c>
      <c r="NA16" s="81">
        <f>'Inbound SOS &amp; EOD'!NA44</f>
        <v>4258</v>
      </c>
    </row>
    <row r="17" spans="1:365" s="81" customFormat="1" ht="15.75" customHeight="1">
      <c r="A17" s="80" t="s">
        <v>2031</v>
      </c>
      <c r="B17" s="81">
        <f>'Inbound SOS &amp; EOD'!B48</f>
        <v>25</v>
      </c>
      <c r="C17" s="81">
        <f>'Inbound SOS &amp; EOD'!C48</f>
        <v>24</v>
      </c>
      <c r="D17" s="81">
        <f>'Inbound SOS &amp; EOD'!D48</f>
        <v>21</v>
      </c>
      <c r="E17" s="81">
        <f>'Inbound SOS &amp; EOD'!E48</f>
        <v>17</v>
      </c>
      <c r="F17" s="81">
        <f>'Inbound SOS &amp; EOD'!F48</f>
        <v>10</v>
      </c>
      <c r="G17" s="81">
        <f>'Inbound SOS &amp; EOD'!G48</f>
        <v>16</v>
      </c>
      <c r="H17" s="81">
        <f>'Inbound SOS &amp; EOD'!H48</f>
        <v>11</v>
      </c>
      <c r="I17" s="81">
        <f>'Inbound SOS &amp; EOD'!I48</f>
        <v>11</v>
      </c>
      <c r="J17" s="81">
        <f>'Inbound SOS &amp; EOD'!J48</f>
        <v>10</v>
      </c>
      <c r="K17" s="81">
        <f>'Inbound SOS &amp; EOD'!K48</f>
        <v>10</v>
      </c>
      <c r="L17" s="81">
        <f>'Inbound SOS &amp; EOD'!L48</f>
        <v>13</v>
      </c>
      <c r="M17" s="81">
        <f>'Inbound SOS &amp; EOD'!M48</f>
        <v>4</v>
      </c>
      <c r="N17" s="81">
        <f>'Inbound SOS &amp; EOD'!N48</f>
        <v>4</v>
      </c>
      <c r="O17" s="81">
        <f>'Inbound SOS &amp; EOD'!O48</f>
        <v>4</v>
      </c>
      <c r="P17" s="81">
        <f>'Inbound SOS &amp; EOD'!P48</f>
        <v>4</v>
      </c>
      <c r="Q17" s="81">
        <f>'Inbound SOS &amp; EOD'!Q48</f>
        <v>4</v>
      </c>
      <c r="R17" s="81">
        <f>'Inbound SOS &amp; EOD'!R48</f>
        <v>7</v>
      </c>
      <c r="S17" s="81">
        <f>'Inbound SOS &amp; EOD'!S48</f>
        <v>11</v>
      </c>
      <c r="T17" s="81">
        <f>'Inbound SOS &amp; EOD'!T48</f>
        <v>11</v>
      </c>
      <c r="U17" s="81">
        <f>'Inbound SOS &amp; EOD'!U48</f>
        <v>2</v>
      </c>
      <c r="V17" s="81">
        <f>'Inbound SOS &amp; EOD'!V48</f>
        <v>2</v>
      </c>
      <c r="W17" s="81">
        <f>'Inbound SOS &amp; EOD'!W48</f>
        <v>2</v>
      </c>
      <c r="X17" s="81">
        <f>'Inbound SOS &amp; EOD'!X48</f>
        <v>2</v>
      </c>
      <c r="Y17" s="81">
        <f>'Inbound SOS &amp; EOD'!Y48</f>
        <v>20</v>
      </c>
      <c r="Z17" s="81">
        <f>'Inbound SOS &amp; EOD'!Z48</f>
        <v>9</v>
      </c>
      <c r="AA17" s="81">
        <f>'Inbound SOS &amp; EOD'!AA48</f>
        <v>5</v>
      </c>
      <c r="AB17" s="81">
        <f>'Inbound SOS &amp; EOD'!AB48</f>
        <v>7</v>
      </c>
      <c r="AC17" s="81">
        <f>'Inbound SOS &amp; EOD'!AC48</f>
        <v>7</v>
      </c>
      <c r="AD17" s="81">
        <f>'Inbound SOS &amp; EOD'!AD48</f>
        <v>5</v>
      </c>
      <c r="AE17" s="81">
        <f>'Inbound SOS &amp; EOD'!AE48</f>
        <v>5</v>
      </c>
      <c r="AF17" s="81">
        <f>'Inbound SOS &amp; EOD'!AF48</f>
        <v>6</v>
      </c>
      <c r="AG17" s="81">
        <f>'Inbound SOS &amp; EOD'!AG48</f>
        <v>3</v>
      </c>
      <c r="AH17" s="81">
        <f>'Inbound SOS &amp; EOD'!AH48</f>
        <v>4</v>
      </c>
      <c r="AI17" s="81">
        <f>'Inbound SOS &amp; EOD'!AI48</f>
        <v>2</v>
      </c>
      <c r="AJ17" s="81">
        <f>'Inbound SOS &amp; EOD'!AJ48</f>
        <v>2</v>
      </c>
      <c r="AK17" s="81">
        <f>'Inbound SOS &amp; EOD'!AK48</f>
        <v>2</v>
      </c>
      <c r="AL17" s="81">
        <f>'Inbound SOS &amp; EOD'!AL48</f>
        <v>5</v>
      </c>
      <c r="AM17" s="81">
        <f>'Inbound SOS &amp; EOD'!AM48</f>
        <v>5</v>
      </c>
      <c r="AN17" s="81">
        <f>'Inbound SOS &amp; EOD'!AN48</f>
        <v>6</v>
      </c>
      <c r="AO17" s="81">
        <f>'Inbound SOS &amp; EOD'!AO48</f>
        <v>10</v>
      </c>
      <c r="AP17" s="81">
        <f>'Inbound SOS &amp; EOD'!AP48</f>
        <v>8</v>
      </c>
      <c r="AQ17" s="81">
        <f>'Inbound SOS &amp; EOD'!AQ48</f>
        <v>8</v>
      </c>
      <c r="AR17" s="81">
        <f>'Inbound SOS &amp; EOD'!AR48</f>
        <v>8</v>
      </c>
      <c r="AS17" s="81">
        <f>'Inbound SOS &amp; EOD'!AS48</f>
        <v>8</v>
      </c>
      <c r="AT17" s="81">
        <f>'Inbound SOS &amp; EOD'!AT48</f>
        <v>7</v>
      </c>
      <c r="AU17" s="81">
        <f>'Inbound SOS &amp; EOD'!AU48</f>
        <v>9</v>
      </c>
      <c r="AV17" s="81">
        <f>'Inbound SOS &amp; EOD'!AV48</f>
        <v>14</v>
      </c>
      <c r="AW17" s="81">
        <f>'Inbound SOS &amp; EOD'!AW48</f>
        <v>9</v>
      </c>
      <c r="AX17" s="81">
        <f>'Inbound SOS &amp; EOD'!AX48</f>
        <v>9</v>
      </c>
      <c r="AY17" s="81">
        <f>'Inbound SOS &amp; EOD'!AY48</f>
        <v>9</v>
      </c>
      <c r="AZ17" s="81">
        <f>'Inbound SOS &amp; EOD'!AZ48</f>
        <v>9</v>
      </c>
      <c r="BA17" s="81">
        <f>'Inbound SOS &amp; EOD'!BA48</f>
        <v>11</v>
      </c>
      <c r="BB17" s="81">
        <f>'Inbound SOS &amp; EOD'!BB48</f>
        <v>7</v>
      </c>
      <c r="BC17" s="81">
        <f>'Inbound SOS &amp; EOD'!BC48</f>
        <v>2</v>
      </c>
      <c r="BD17" s="81">
        <f>'Inbound SOS &amp; EOD'!BD48</f>
        <v>2</v>
      </c>
      <c r="BE17" s="81">
        <f>'Inbound SOS &amp; EOD'!BE48</f>
        <v>2</v>
      </c>
      <c r="BF17" s="81">
        <f>'Inbound SOS &amp; EOD'!BF48</f>
        <v>2</v>
      </c>
      <c r="BG17" s="81">
        <f>'Inbound SOS &amp; EOD'!BG48</f>
        <v>2</v>
      </c>
      <c r="BH17" s="81">
        <f>'Inbound SOS &amp; EOD'!BH48</f>
        <v>11</v>
      </c>
      <c r="BI17" s="81">
        <f>'Inbound SOS &amp; EOD'!BI48</f>
        <v>5</v>
      </c>
      <c r="BJ17" s="81">
        <f>'Inbound SOS &amp; EOD'!BJ48</f>
        <v>5</v>
      </c>
      <c r="BK17" s="81">
        <f>'Inbound SOS &amp; EOD'!BK48</f>
        <v>14</v>
      </c>
      <c r="BL17" s="81">
        <f>'Inbound SOS &amp; EOD'!BL48</f>
        <v>13</v>
      </c>
      <c r="BM17" s="81">
        <f>'Inbound SOS &amp; EOD'!BM48</f>
        <v>13</v>
      </c>
      <c r="BN17" s="81">
        <f>'Inbound SOS &amp; EOD'!BN48</f>
        <v>13</v>
      </c>
      <c r="BO17" s="81">
        <f>'Inbound SOS &amp; EOD'!BO48</f>
        <v>9</v>
      </c>
      <c r="BP17" s="81">
        <f>'Inbound SOS &amp; EOD'!BP48</f>
        <v>8</v>
      </c>
      <c r="BQ17" s="81">
        <f>'Inbound SOS &amp; EOD'!BQ48</f>
        <v>4</v>
      </c>
      <c r="BR17" s="81">
        <f>'Inbound SOS &amp; EOD'!BR48</f>
        <v>7</v>
      </c>
      <c r="BS17" s="81">
        <f>'Inbound SOS &amp; EOD'!BS48</f>
        <v>7</v>
      </c>
      <c r="BT17" s="81">
        <f>'Inbound SOS &amp; EOD'!BT48</f>
        <v>7</v>
      </c>
      <c r="BU17" s="81">
        <f>'Inbound SOS &amp; EOD'!BU48</f>
        <v>7</v>
      </c>
      <c r="BV17" s="81">
        <f>'Inbound SOS &amp; EOD'!BV48</f>
        <v>11</v>
      </c>
      <c r="BW17" s="81">
        <f>'Inbound SOS &amp; EOD'!BW48</f>
        <v>10</v>
      </c>
      <c r="BX17" s="81">
        <f>'Inbound SOS &amp; EOD'!BX48</f>
        <v>14</v>
      </c>
      <c r="BY17" s="81">
        <f>'Inbound SOS &amp; EOD'!BY48</f>
        <v>8</v>
      </c>
      <c r="BZ17" s="81">
        <f>'Inbound SOS &amp; EOD'!BZ48</f>
        <v>8</v>
      </c>
      <c r="CA17" s="81">
        <f>'Inbound SOS &amp; EOD'!CA48</f>
        <v>8</v>
      </c>
      <c r="CB17" s="81">
        <f>'Inbound SOS &amp; EOD'!CB48</f>
        <v>8</v>
      </c>
      <c r="CC17" s="81">
        <f>'Inbound SOS &amp; EOD'!CC48</f>
        <v>13</v>
      </c>
      <c r="CD17" s="81">
        <f>'Inbound SOS &amp; EOD'!CD48</f>
        <v>4</v>
      </c>
      <c r="CE17" s="81">
        <f>'Inbound SOS &amp; EOD'!CE48</f>
        <v>13</v>
      </c>
      <c r="CF17" s="81">
        <f>'Inbound SOS &amp; EOD'!CF48</f>
        <v>11</v>
      </c>
      <c r="CG17" s="81">
        <f>'Inbound SOS &amp; EOD'!CG48</f>
        <v>11</v>
      </c>
      <c r="CH17" s="81">
        <f>'Inbound SOS &amp; EOD'!CH48</f>
        <v>11</v>
      </c>
      <c r="CI17" s="81">
        <f>'Inbound SOS &amp; EOD'!CI48</f>
        <v>11</v>
      </c>
      <c r="CJ17" s="81">
        <f>'Inbound SOS &amp; EOD'!CJ48</f>
        <v>13</v>
      </c>
      <c r="CK17" s="81">
        <f>'Inbound SOS &amp; EOD'!CK48</f>
        <v>12</v>
      </c>
      <c r="CL17" s="81">
        <f>'Inbound SOS &amp; EOD'!CL48</f>
        <v>7</v>
      </c>
      <c r="CM17" s="81">
        <f>'Inbound SOS &amp; EOD'!CM48</f>
        <v>7</v>
      </c>
      <c r="CN17" s="81">
        <f>'Inbound SOS &amp; EOD'!CN48</f>
        <v>7</v>
      </c>
      <c r="CO17" s="81">
        <f>'Inbound SOS &amp; EOD'!CO48</f>
        <v>7</v>
      </c>
      <c r="CP17" s="81">
        <f>'Inbound SOS &amp; EOD'!CP48</f>
        <v>7</v>
      </c>
      <c r="CQ17" s="81">
        <f>'Inbound SOS &amp; EOD'!CQ48</f>
        <v>16</v>
      </c>
      <c r="CR17" s="81">
        <f>'Inbound SOS &amp; EOD'!CR48</f>
        <v>13</v>
      </c>
      <c r="CS17" s="81">
        <f>'Inbound SOS &amp; EOD'!CS48</f>
        <v>11</v>
      </c>
      <c r="CT17" s="81">
        <f>'Inbound SOS &amp; EOD'!CT48</f>
        <v>13</v>
      </c>
      <c r="CU17" s="81">
        <f>'Inbound SOS &amp; EOD'!CU48</f>
        <v>13</v>
      </c>
      <c r="CV17" s="81">
        <f>'Inbound SOS &amp; EOD'!CV48</f>
        <v>13</v>
      </c>
      <c r="CW17" s="81">
        <f>'Inbound SOS &amp; EOD'!CW48</f>
        <v>13</v>
      </c>
      <c r="CX17" s="81">
        <f>'Inbound SOS &amp; EOD'!CX48</f>
        <v>11</v>
      </c>
      <c r="CY17" s="81">
        <f>'Inbound SOS &amp; EOD'!CY48</f>
        <v>17</v>
      </c>
      <c r="CZ17" s="81">
        <f>'Inbound SOS &amp; EOD'!CZ48</f>
        <v>15</v>
      </c>
      <c r="DA17" s="81">
        <f>'Inbound SOS &amp; EOD'!DA48</f>
        <v>16</v>
      </c>
      <c r="DB17" s="81">
        <f>'Inbound SOS &amp; EOD'!DB48</f>
        <v>16</v>
      </c>
      <c r="DC17" s="81">
        <f>'Inbound SOS &amp; EOD'!DC48</f>
        <v>16</v>
      </c>
      <c r="DD17" s="81">
        <f>'Inbound SOS &amp; EOD'!DD48</f>
        <v>16</v>
      </c>
      <c r="DE17" s="81">
        <f>'Inbound SOS &amp; EOD'!DE48</f>
        <v>9</v>
      </c>
      <c r="DF17" s="81">
        <f>'Inbound SOS &amp; EOD'!DF48</f>
        <v>9</v>
      </c>
      <c r="DG17" s="81">
        <f>'Inbound SOS &amp; EOD'!DG48</f>
        <v>15</v>
      </c>
      <c r="DH17" s="81">
        <f>'Inbound SOS &amp; EOD'!DH48</f>
        <v>7</v>
      </c>
      <c r="DI17" s="81">
        <f>'Inbound SOS &amp; EOD'!DI48</f>
        <v>7</v>
      </c>
      <c r="DJ17" s="81">
        <f>'Inbound SOS &amp; EOD'!DJ48</f>
        <v>7</v>
      </c>
      <c r="DK17" s="81">
        <f>'Inbound SOS &amp; EOD'!DK48</f>
        <v>7</v>
      </c>
      <c r="DL17" s="81">
        <f>'Inbound SOS &amp; EOD'!DL48</f>
        <v>7</v>
      </c>
      <c r="DM17" s="81">
        <f>'Inbound SOS &amp; EOD'!DM48</f>
        <v>7</v>
      </c>
      <c r="DN17" s="81">
        <f>'Inbound SOS &amp; EOD'!DN48</f>
        <v>8</v>
      </c>
      <c r="DO17" s="81">
        <f>'Inbound SOS &amp; EOD'!DO48</f>
        <v>2</v>
      </c>
      <c r="DP17" s="81">
        <f>'Inbound SOS &amp; EOD'!DP48</f>
        <v>2</v>
      </c>
      <c r="DQ17" s="81">
        <f>'Inbound SOS &amp; EOD'!DQ48</f>
        <v>2</v>
      </c>
      <c r="DR17" s="81">
        <f>'Inbound SOS &amp; EOD'!DR48</f>
        <v>2</v>
      </c>
      <c r="DS17" s="81">
        <f>'Inbound SOS &amp; EOD'!DS48</f>
        <v>31</v>
      </c>
      <c r="DT17" s="81">
        <f>'Inbound SOS &amp; EOD'!DT48</f>
        <v>29</v>
      </c>
      <c r="DU17" s="81">
        <f>'Inbound SOS &amp; EOD'!DU48</f>
        <v>26</v>
      </c>
      <c r="DV17" s="81">
        <f>'Inbound SOS &amp; EOD'!DV48</f>
        <v>21</v>
      </c>
      <c r="DW17" s="81">
        <f>'Inbound SOS &amp; EOD'!DW48</f>
        <v>21</v>
      </c>
      <c r="DX17" s="81">
        <f>'Inbound SOS &amp; EOD'!DX48</f>
        <v>21</v>
      </c>
      <c r="DY17" s="81">
        <f>'Inbound SOS &amp; EOD'!DY48</f>
        <v>21</v>
      </c>
      <c r="DZ17" s="81">
        <f>'Inbound SOS &amp; EOD'!DZ48</f>
        <v>28</v>
      </c>
      <c r="EA17" s="81">
        <f>'Inbound SOS &amp; EOD'!EA48</f>
        <v>34</v>
      </c>
      <c r="EB17" s="81">
        <f>'Inbound SOS &amp; EOD'!EB48</f>
        <v>38</v>
      </c>
      <c r="EC17" s="81">
        <f>'Inbound SOS &amp; EOD'!EC48</f>
        <v>37</v>
      </c>
      <c r="ED17" s="81">
        <f>'Inbound SOS &amp; EOD'!ED48</f>
        <v>37</v>
      </c>
      <c r="EE17" s="81">
        <f>'Inbound SOS &amp; EOD'!EE48</f>
        <v>37</v>
      </c>
      <c r="EF17" s="81">
        <f>'Inbound SOS &amp; EOD'!EF48</f>
        <v>37</v>
      </c>
      <c r="EG17" s="81">
        <f>'Inbound SOS &amp; EOD'!EG48</f>
        <v>28</v>
      </c>
      <c r="EH17" s="81">
        <f>'Inbound SOS &amp; EOD'!EH48</f>
        <v>26</v>
      </c>
      <c r="EI17" s="81">
        <f>'Inbound SOS &amp; EOD'!EI48</f>
        <v>25</v>
      </c>
      <c r="EJ17" s="81">
        <f>'Inbound SOS &amp; EOD'!EJ48</f>
        <v>24</v>
      </c>
      <c r="EK17" s="81">
        <f>'Inbound SOS &amp; EOD'!EK48</f>
        <v>24</v>
      </c>
      <c r="EL17" s="81">
        <f>'Inbound SOS &amp; EOD'!EL48</f>
        <v>24</v>
      </c>
      <c r="EM17" s="81">
        <f>'Inbound SOS &amp; EOD'!EM48</f>
        <v>24</v>
      </c>
      <c r="EN17" s="81">
        <f>'Inbound SOS &amp; EOD'!EN48</f>
        <v>33</v>
      </c>
      <c r="EO17" s="81">
        <f>'Inbound SOS &amp; EOD'!EO48</f>
        <v>30</v>
      </c>
      <c r="EP17" s="81">
        <f>'Inbound SOS &amp; EOD'!EP48</f>
        <v>19</v>
      </c>
      <c r="EQ17" s="81">
        <f>'Inbound SOS &amp; EOD'!EQ48</f>
        <v>11</v>
      </c>
      <c r="ER17" s="81">
        <f>'Inbound SOS &amp; EOD'!ER48</f>
        <v>11</v>
      </c>
      <c r="ES17" s="81">
        <f>'Inbound SOS &amp; EOD'!ES48</f>
        <v>11</v>
      </c>
      <c r="ET17" s="81">
        <f>'Inbound SOS &amp; EOD'!ET48</f>
        <v>11</v>
      </c>
      <c r="EU17" s="81">
        <f>'Inbound SOS &amp; EOD'!EU48</f>
        <v>21</v>
      </c>
      <c r="EV17" s="81">
        <f>'Inbound SOS &amp; EOD'!EV48</f>
        <v>30</v>
      </c>
      <c r="EW17" s="81">
        <f>'Inbound SOS &amp; EOD'!EW48</f>
        <v>29</v>
      </c>
      <c r="EX17" s="81">
        <f>'Inbound SOS &amp; EOD'!EX48</f>
        <v>26</v>
      </c>
      <c r="EY17" s="81">
        <f>'Inbound SOS &amp; EOD'!EY48</f>
        <v>22</v>
      </c>
      <c r="EZ17" s="81">
        <f>'Inbound SOS &amp; EOD'!EZ48</f>
        <v>22</v>
      </c>
      <c r="FA17" s="81">
        <f>'Inbound SOS &amp; EOD'!FA48</f>
        <v>22</v>
      </c>
      <c r="FB17" s="81">
        <f>'Inbound SOS &amp; EOD'!FB48</f>
        <v>22</v>
      </c>
      <c r="FC17" s="81">
        <f>'Inbound SOS &amp; EOD'!FC48</f>
        <v>29</v>
      </c>
      <c r="FD17" s="81">
        <f>'Inbound SOS &amp; EOD'!FD48</f>
        <v>21</v>
      </c>
      <c r="FE17" s="81">
        <f>'Inbound SOS &amp; EOD'!FE48</f>
        <v>19</v>
      </c>
      <c r="FF17" s="81">
        <f>'Inbound SOS &amp; EOD'!FF48</f>
        <v>19</v>
      </c>
      <c r="FG17" s="81">
        <f>'Inbound SOS &amp; EOD'!FG48</f>
        <v>19</v>
      </c>
      <c r="FH17" s="81">
        <f>'Inbound SOS &amp; EOD'!FH48</f>
        <v>19</v>
      </c>
      <c r="FI17" s="81">
        <f>'Inbound SOS &amp; EOD'!FI48</f>
        <v>32</v>
      </c>
      <c r="FJ17" s="81">
        <f>'Inbound SOS &amp; EOD'!FJ48</f>
        <v>30</v>
      </c>
      <c r="FK17" s="81">
        <f>'Inbound SOS &amp; EOD'!FK48</f>
        <v>41</v>
      </c>
      <c r="FL17" s="81">
        <f>'Inbound SOS &amp; EOD'!FL48</f>
        <v>44</v>
      </c>
      <c r="FM17" s="81">
        <f>'Inbound SOS &amp; EOD'!FM48</f>
        <v>44</v>
      </c>
      <c r="FN17" s="81">
        <f>'Inbound SOS &amp; EOD'!FN48</f>
        <v>44</v>
      </c>
      <c r="FO17" s="81">
        <f>'Inbound SOS &amp; EOD'!FO48</f>
        <v>44</v>
      </c>
      <c r="FP17" s="81">
        <f>'Inbound SOS &amp; EOD'!FP48</f>
        <v>44</v>
      </c>
      <c r="FQ17" s="81">
        <f>'Inbound SOS &amp; EOD'!FQ48</f>
        <v>44</v>
      </c>
      <c r="FR17" s="81">
        <f>'Inbound SOS &amp; EOD'!FR48</f>
        <v>37</v>
      </c>
      <c r="FS17" s="81">
        <f>'Inbound SOS &amp; EOD'!FS48</f>
        <v>34</v>
      </c>
      <c r="FT17" s="81">
        <f>'Inbound SOS &amp; EOD'!FT48</f>
        <v>34</v>
      </c>
      <c r="FU17" s="81">
        <f>'Inbound SOS &amp; EOD'!FU48</f>
        <v>34</v>
      </c>
      <c r="FV17" s="81">
        <f>'Inbound SOS &amp; EOD'!FV48</f>
        <v>34</v>
      </c>
      <c r="FW17" s="81">
        <f>'Inbound SOS &amp; EOD'!FW48</f>
        <v>22</v>
      </c>
      <c r="FX17" s="81">
        <f>'Inbound SOS &amp; EOD'!FX48</f>
        <v>22</v>
      </c>
      <c r="FY17" s="81">
        <f>'Inbound SOS &amp; EOD'!FY48</f>
        <v>22</v>
      </c>
      <c r="FZ17" s="81">
        <f>'Inbound SOS &amp; EOD'!FZ48</f>
        <v>22</v>
      </c>
      <c r="GA17" s="81">
        <f>'Inbound SOS &amp; EOD'!GA48</f>
        <v>0</v>
      </c>
      <c r="GB17" s="81">
        <f>'Inbound SOS &amp; EOD'!GB48</f>
        <v>0</v>
      </c>
      <c r="GC17" s="81">
        <f>'Inbound SOS &amp; EOD'!GC48</f>
        <v>0</v>
      </c>
      <c r="GD17" s="81">
        <f>'Inbound SOS &amp; EOD'!GD48</f>
        <v>0</v>
      </c>
      <c r="GE17" s="81">
        <f>'Inbound SOS &amp; EOD'!GE48</f>
        <v>0</v>
      </c>
      <c r="GF17" s="81">
        <f>'Inbound SOS &amp; EOD'!GF48</f>
        <v>27</v>
      </c>
      <c r="GG17" s="81">
        <f>'Inbound SOS &amp; EOD'!GG48</f>
        <v>0</v>
      </c>
      <c r="GH17" s="81">
        <f>'Inbound SOS &amp; EOD'!GH48</f>
        <v>0</v>
      </c>
      <c r="GI17" s="81">
        <f>'Inbound SOS &amp; EOD'!GI48</f>
        <v>0</v>
      </c>
      <c r="GJ17" s="81">
        <f>'Inbound SOS &amp; EOD'!GJ48</f>
        <v>0</v>
      </c>
      <c r="GK17" s="81">
        <f>'Inbound SOS &amp; EOD'!GK48</f>
        <v>2</v>
      </c>
      <c r="GL17" s="81">
        <f>'Inbound SOS &amp; EOD'!GL48</f>
        <v>2</v>
      </c>
      <c r="GM17" s="81">
        <f>'Inbound SOS &amp; EOD'!GM48</f>
        <v>1</v>
      </c>
      <c r="GN17" s="81">
        <f>'Inbound SOS &amp; EOD'!GN48</f>
        <v>1</v>
      </c>
      <c r="GO17" s="81">
        <f>'Inbound SOS &amp; EOD'!GO48</f>
        <v>1</v>
      </c>
      <c r="GP17" s="81">
        <f>'Inbound SOS &amp; EOD'!GP48</f>
        <v>1</v>
      </c>
      <c r="GQ17" s="81">
        <f>'Inbound SOS &amp; EOD'!GQ48</f>
        <v>0</v>
      </c>
      <c r="GR17" s="81">
        <f>'Inbound SOS &amp; EOD'!GR48</f>
        <v>0</v>
      </c>
      <c r="GS17" s="81">
        <f>'Inbound SOS &amp; EOD'!GS48</f>
        <v>0</v>
      </c>
      <c r="GT17" s="81">
        <f>'Inbound SOS &amp; EOD'!GT48</f>
        <v>0</v>
      </c>
      <c r="GU17" s="81">
        <f>'Inbound SOS &amp; EOD'!GU48</f>
        <v>0</v>
      </c>
      <c r="GV17" s="81">
        <f>'Inbound SOS &amp; EOD'!GV48</f>
        <v>0</v>
      </c>
      <c r="GW17" s="81">
        <f>'Inbound SOS &amp; EOD'!GW48</f>
        <v>0</v>
      </c>
      <c r="GX17" s="81">
        <f>'Inbound SOS &amp; EOD'!GX48</f>
        <v>0</v>
      </c>
      <c r="GY17" s="81">
        <f>'Inbound SOS &amp; EOD'!GY48</f>
        <v>0</v>
      </c>
      <c r="GZ17" s="81">
        <f>'Inbound SOS &amp; EOD'!GZ48</f>
        <v>0</v>
      </c>
      <c r="HA17" s="81">
        <f>'Inbound SOS &amp; EOD'!HA48</f>
        <v>1</v>
      </c>
      <c r="HB17" s="81">
        <f>'Inbound SOS &amp; EOD'!HB48</f>
        <v>1</v>
      </c>
      <c r="HC17" s="81">
        <f>'Inbound SOS &amp; EOD'!HC48</f>
        <v>1</v>
      </c>
      <c r="HD17" s="81">
        <f>'Inbound SOS &amp; EOD'!HD48</f>
        <v>1</v>
      </c>
      <c r="HE17" s="81">
        <f>'Inbound SOS &amp; EOD'!HE48</f>
        <v>1</v>
      </c>
      <c r="HF17" s="81">
        <f>'Inbound SOS &amp; EOD'!HF48</f>
        <v>1</v>
      </c>
      <c r="HG17" s="81">
        <f>'Inbound SOS &amp; EOD'!HG48</f>
        <v>1</v>
      </c>
      <c r="HH17" s="81">
        <f>'Inbound SOS &amp; EOD'!HH48</f>
        <v>0</v>
      </c>
      <c r="HI17" s="81">
        <f>'Inbound SOS &amp; EOD'!HI48</f>
        <v>1</v>
      </c>
      <c r="HJ17" s="81">
        <f>'Inbound SOS &amp; EOD'!HJ48</f>
        <v>2</v>
      </c>
      <c r="HK17" s="81">
        <f>'Inbound SOS &amp; EOD'!HK48</f>
        <v>2</v>
      </c>
      <c r="HL17" s="81">
        <f>'Inbound SOS &amp; EOD'!HL48</f>
        <v>2</v>
      </c>
      <c r="HM17" s="81">
        <f>'Inbound SOS &amp; EOD'!HM48</f>
        <v>0</v>
      </c>
      <c r="HN17" s="81">
        <f>'Inbound SOS &amp; EOD'!HN48</f>
        <v>0</v>
      </c>
      <c r="HO17" s="81">
        <f>'Inbound SOS &amp; EOD'!HO48</f>
        <v>1</v>
      </c>
      <c r="HP17" s="81">
        <f>'Inbound SOS &amp; EOD'!HP48</f>
        <v>1</v>
      </c>
      <c r="HQ17" s="81">
        <f>'Inbound SOS &amp; EOD'!HQ48</f>
        <v>1</v>
      </c>
      <c r="HR17" s="81">
        <f>'Inbound SOS &amp; EOD'!HR48</f>
        <v>1</v>
      </c>
      <c r="HS17" s="81">
        <f>'Inbound SOS &amp; EOD'!HS48</f>
        <v>1</v>
      </c>
      <c r="HT17" s="81">
        <f>'Inbound SOS &amp; EOD'!HT48</f>
        <v>0</v>
      </c>
      <c r="HU17" s="81">
        <f>'Inbound SOS &amp; EOD'!HU48</f>
        <v>0</v>
      </c>
      <c r="HV17" s="81">
        <f>'Inbound SOS &amp; EOD'!HV48</f>
        <v>0</v>
      </c>
      <c r="HW17" s="81">
        <f>'Inbound SOS &amp; EOD'!HW48</f>
        <v>0</v>
      </c>
      <c r="HX17" s="81">
        <f>'Inbound SOS &amp; EOD'!HX48</f>
        <v>1</v>
      </c>
      <c r="HY17" s="81">
        <f>'Inbound SOS &amp; EOD'!HY48</f>
        <v>1</v>
      </c>
      <c r="HZ17" s="81">
        <f>'Inbound SOS &amp; EOD'!HZ48</f>
        <v>1</v>
      </c>
      <c r="IA17" s="81">
        <f>'Inbound SOS &amp; EOD'!IA48</f>
        <v>3</v>
      </c>
      <c r="IB17" s="81">
        <f>'Inbound SOS &amp; EOD'!IB48</f>
        <v>2</v>
      </c>
      <c r="IC17" s="81">
        <f>'Inbound SOS &amp; EOD'!IC48</f>
        <v>2</v>
      </c>
      <c r="ID17" s="81">
        <f>'Inbound SOS &amp; EOD'!ID48</f>
        <v>1</v>
      </c>
      <c r="IE17" s="81">
        <f>'Inbound SOS &amp; EOD'!IE48</f>
        <v>1</v>
      </c>
      <c r="IF17" s="81">
        <f>'Inbound SOS &amp; EOD'!IF48</f>
        <v>1</v>
      </c>
      <c r="IG17" s="81">
        <f>'Inbound SOS &amp; EOD'!IG48</f>
        <v>1</v>
      </c>
      <c r="IH17" s="81">
        <f>'Inbound SOS &amp; EOD'!IH48</f>
        <v>1</v>
      </c>
      <c r="II17" s="81">
        <f>'Inbound SOS &amp; EOD'!II48</f>
        <v>1</v>
      </c>
      <c r="IJ17" s="81">
        <f>'Inbound SOS &amp; EOD'!IJ48</f>
        <v>3</v>
      </c>
      <c r="IK17" s="81">
        <f>'Inbound SOS &amp; EOD'!IK48</f>
        <v>3</v>
      </c>
      <c r="IL17" s="81">
        <f>'Inbound SOS &amp; EOD'!IL48</f>
        <v>3</v>
      </c>
      <c r="IM17" s="81">
        <f>'Inbound SOS &amp; EOD'!IM48</f>
        <v>3</v>
      </c>
      <c r="IN17" s="81">
        <f>'Inbound SOS &amp; EOD'!IN48</f>
        <v>3</v>
      </c>
      <c r="IO17" s="81">
        <f>'Inbound SOS &amp; EOD'!IO48</f>
        <v>3</v>
      </c>
      <c r="IP17" s="81">
        <f>'Inbound SOS &amp; EOD'!IP48</f>
        <v>4</v>
      </c>
      <c r="IQ17" s="81">
        <f>'Inbound SOS &amp; EOD'!IQ48</f>
        <v>4</v>
      </c>
      <c r="IR17" s="81">
        <f>'Inbound SOS &amp; EOD'!IR48</f>
        <v>0</v>
      </c>
      <c r="IS17" s="81">
        <f>'Inbound SOS &amp; EOD'!IS48</f>
        <v>0</v>
      </c>
      <c r="IT17" s="81">
        <f>'Inbound SOS &amp; EOD'!IT48</f>
        <v>0</v>
      </c>
      <c r="IU17" s="81">
        <f>'Inbound SOS &amp; EOD'!IU48</f>
        <v>0</v>
      </c>
      <c r="IV17" s="81">
        <f>'Inbound SOS &amp; EOD'!IV48</f>
        <v>1</v>
      </c>
      <c r="IW17" s="81">
        <f>'Inbound SOS &amp; EOD'!IW48</f>
        <v>1</v>
      </c>
      <c r="IX17" s="81">
        <f>'Inbound SOS &amp; EOD'!IX48</f>
        <v>0</v>
      </c>
      <c r="IY17" s="81">
        <f>'Inbound SOS &amp; EOD'!IY48</f>
        <v>1</v>
      </c>
      <c r="IZ17" s="81">
        <f>'Inbound SOS &amp; EOD'!IZ48</f>
        <v>1</v>
      </c>
      <c r="JA17" s="81">
        <f>'Inbound SOS &amp; EOD'!JA48</f>
        <v>1</v>
      </c>
      <c r="JB17" s="81">
        <f>'Inbound SOS &amp; EOD'!JB48</f>
        <v>1</v>
      </c>
      <c r="JC17" s="81">
        <f>'Inbound SOS &amp; EOD'!JC48</f>
        <v>0</v>
      </c>
      <c r="JD17" s="81">
        <f>'Inbound SOS &amp; EOD'!JD48</f>
        <v>1</v>
      </c>
      <c r="JE17" s="81">
        <f>'Inbound SOS &amp; EOD'!JE48</f>
        <v>12</v>
      </c>
      <c r="JF17" s="81">
        <f>'Inbound SOS &amp; EOD'!JF48</f>
        <v>2</v>
      </c>
      <c r="JG17" s="81">
        <f>'Inbound SOS &amp; EOD'!JG48</f>
        <v>2</v>
      </c>
      <c r="JH17" s="81">
        <f>'Inbound SOS &amp; EOD'!JH48</f>
        <v>2</v>
      </c>
      <c r="JI17" s="81">
        <f>'Inbound SOS &amp; EOD'!JI48</f>
        <v>2</v>
      </c>
      <c r="JJ17" s="81">
        <f>'Inbound SOS &amp; EOD'!JJ48</f>
        <v>2</v>
      </c>
      <c r="JK17" s="81">
        <f>'Inbound SOS &amp; EOD'!JK48</f>
        <v>0</v>
      </c>
      <c r="JL17" s="81">
        <f>'Inbound SOS &amp; EOD'!JL48</f>
        <v>1</v>
      </c>
      <c r="JM17" s="81">
        <f>'Inbound SOS &amp; EOD'!JM48</f>
        <v>1</v>
      </c>
      <c r="JN17" s="81">
        <f>'Inbound SOS &amp; EOD'!JN48</f>
        <v>1</v>
      </c>
      <c r="JO17" s="81">
        <f>'Inbound SOS &amp; EOD'!JO48</f>
        <v>1</v>
      </c>
      <c r="JP17" s="81">
        <f>'Inbound SOS &amp; EOD'!JP48</f>
        <v>1</v>
      </c>
      <c r="JQ17" s="81">
        <f>'Inbound SOS &amp; EOD'!JQ48</f>
        <v>1</v>
      </c>
      <c r="JR17" s="81">
        <f>'Inbound SOS &amp; EOD'!JR48</f>
        <v>0</v>
      </c>
      <c r="JS17" s="81">
        <f>'Inbound SOS &amp; EOD'!JS48</f>
        <v>0</v>
      </c>
      <c r="JT17" s="81">
        <f>'Inbound SOS &amp; EOD'!JT48</f>
        <v>3</v>
      </c>
      <c r="JU17" s="81">
        <f>'Inbound SOS &amp; EOD'!JU48</f>
        <v>3</v>
      </c>
      <c r="JV17" s="81">
        <f>'Inbound SOS &amp; EOD'!JV48</f>
        <v>3</v>
      </c>
      <c r="JW17" s="81">
        <f>'Inbound SOS &amp; EOD'!JW48</f>
        <v>3</v>
      </c>
      <c r="JX17" s="81">
        <f>'Inbound SOS &amp; EOD'!JX48</f>
        <v>3</v>
      </c>
      <c r="JY17" s="81">
        <f>'Inbound SOS &amp; EOD'!JY48</f>
        <v>0</v>
      </c>
      <c r="JZ17" s="81">
        <f>'Inbound SOS &amp; EOD'!JZ48</f>
        <v>0</v>
      </c>
      <c r="KA17" s="81">
        <f>'Inbound SOS &amp; EOD'!KA48</f>
        <v>3</v>
      </c>
      <c r="KB17" s="81">
        <f>'Inbound SOS &amp; EOD'!KB48</f>
        <v>3</v>
      </c>
      <c r="KC17" s="81">
        <f>'Inbound SOS &amp; EOD'!KC48</f>
        <v>3</v>
      </c>
      <c r="KD17" s="81">
        <f>'Inbound SOS &amp; EOD'!KD48</f>
        <v>3</v>
      </c>
      <c r="KE17" s="81">
        <f>'Inbound SOS &amp; EOD'!KE48</f>
        <v>3</v>
      </c>
      <c r="KF17" s="81">
        <f>'Inbound SOS &amp; EOD'!KF48</f>
        <v>4</v>
      </c>
      <c r="KG17" s="81">
        <f>'Inbound SOS &amp; EOD'!KG48</f>
        <v>4</v>
      </c>
      <c r="KH17" s="81">
        <f>'Inbound SOS &amp; EOD'!KH48</f>
        <v>7</v>
      </c>
      <c r="KI17" s="81">
        <f>'Inbound SOS &amp; EOD'!KI48</f>
        <v>10</v>
      </c>
      <c r="KJ17" s="81">
        <f>'Inbound SOS &amp; EOD'!KJ48</f>
        <v>10</v>
      </c>
      <c r="KK17" s="81">
        <f>'Inbound SOS &amp; EOD'!KK48</f>
        <v>15</v>
      </c>
      <c r="KL17" s="81">
        <f>'Inbound SOS &amp; EOD'!KL48</f>
        <v>16</v>
      </c>
      <c r="KM17" s="81">
        <f>'Inbound SOS &amp; EOD'!KM48</f>
        <v>8</v>
      </c>
      <c r="KN17" s="81">
        <f>'Inbound SOS &amp; EOD'!KN48</f>
        <v>8</v>
      </c>
      <c r="KO17" s="81">
        <f>'Inbound SOS &amp; EOD'!KO48</f>
        <v>8</v>
      </c>
      <c r="KP17" s="81">
        <f>'Inbound SOS &amp; EOD'!KP48</f>
        <v>10</v>
      </c>
      <c r="KQ17" s="81">
        <f>'Inbound SOS &amp; EOD'!KQ48</f>
        <v>10</v>
      </c>
      <c r="KR17" s="81">
        <f>'Inbound SOS &amp; EOD'!KR48</f>
        <v>12</v>
      </c>
      <c r="KS17" s="81">
        <f>'Inbound SOS &amp; EOD'!KS48</f>
        <v>12</v>
      </c>
      <c r="KT17" s="81">
        <f>'Inbound SOS &amp; EOD'!KT48</f>
        <v>12</v>
      </c>
      <c r="KU17" s="81">
        <f>'Inbound SOS &amp; EOD'!KU48</f>
        <v>0</v>
      </c>
      <c r="KV17" s="81">
        <f>'Inbound SOS &amp; EOD'!KV48</f>
        <v>0</v>
      </c>
      <c r="KW17" s="81">
        <f>'Inbound SOS &amp; EOD'!KW48</f>
        <v>0</v>
      </c>
      <c r="KX17" s="81">
        <f>'Inbound SOS &amp; EOD'!KX48</f>
        <v>0</v>
      </c>
      <c r="KY17" s="81">
        <f>'Inbound SOS &amp; EOD'!KY48</f>
        <v>0</v>
      </c>
      <c r="KZ17" s="81">
        <f>'Inbound SOS &amp; EOD'!KZ48</f>
        <v>4</v>
      </c>
      <c r="LA17" s="81">
        <f>'Inbound SOS &amp; EOD'!LA48</f>
        <v>5</v>
      </c>
      <c r="LB17" s="81">
        <f>'Inbound SOS &amp; EOD'!LB48</f>
        <v>5</v>
      </c>
      <c r="LC17" s="81">
        <f>'Inbound SOS &amp; EOD'!LC48</f>
        <v>0</v>
      </c>
      <c r="LD17" s="81">
        <f>'Inbound SOS &amp; EOD'!LD48</f>
        <v>0</v>
      </c>
      <c r="LE17" s="81">
        <f>'Inbound SOS &amp; EOD'!LE48</f>
        <v>0</v>
      </c>
      <c r="LF17" s="81">
        <f>'Inbound SOS &amp; EOD'!LF48</f>
        <v>0</v>
      </c>
      <c r="LG17" s="81">
        <f>'Inbound SOS &amp; EOD'!LG48</f>
        <v>3</v>
      </c>
      <c r="LH17" s="81">
        <f>'Inbound SOS &amp; EOD'!LH48</f>
        <v>3</v>
      </c>
      <c r="LI17" s="81">
        <f>'Inbound SOS &amp; EOD'!LI48</f>
        <v>3</v>
      </c>
      <c r="LJ17" s="81">
        <f>'Inbound SOS &amp; EOD'!LJ48</f>
        <v>4</v>
      </c>
      <c r="LK17" s="81">
        <f>'Inbound SOS &amp; EOD'!LK48</f>
        <v>4</v>
      </c>
      <c r="LL17" s="81">
        <f>'Inbound SOS &amp; EOD'!LL48</f>
        <v>4</v>
      </c>
      <c r="LM17" s="81">
        <f>'Inbound SOS &amp; EOD'!LM48</f>
        <v>4</v>
      </c>
      <c r="LN17" s="81">
        <f>'Inbound SOS &amp; EOD'!LN48</f>
        <v>7</v>
      </c>
      <c r="LO17" s="81">
        <f>'Inbound SOS &amp; EOD'!LO48</f>
        <v>7</v>
      </c>
      <c r="LP17" s="81">
        <f>'Inbound SOS &amp; EOD'!LP48</f>
        <v>7</v>
      </c>
      <c r="LQ17" s="81">
        <f>'Inbound SOS &amp; EOD'!LQ48</f>
        <v>7</v>
      </c>
      <c r="LR17" s="81">
        <f>'Inbound SOS &amp; EOD'!LR48</f>
        <v>12</v>
      </c>
      <c r="LS17" s="81">
        <f>'Inbound SOS &amp; EOD'!LS48</f>
        <v>12</v>
      </c>
      <c r="LT17" s="81">
        <f>'Inbound SOS &amp; EOD'!LT48</f>
        <v>12</v>
      </c>
      <c r="LU17" s="81">
        <f>'Inbound SOS &amp; EOD'!LU48</f>
        <v>3</v>
      </c>
      <c r="LV17" s="81">
        <f>'Inbound SOS &amp; EOD'!LV48</f>
        <v>8</v>
      </c>
      <c r="LW17" s="81">
        <f>'Inbound SOS &amp; EOD'!LW48</f>
        <v>8</v>
      </c>
      <c r="LX17" s="81">
        <f>'Inbound SOS &amp; EOD'!LX48</f>
        <v>8</v>
      </c>
      <c r="LY17" s="81">
        <f>'Inbound SOS &amp; EOD'!LY48</f>
        <v>8</v>
      </c>
      <c r="LZ17" s="81">
        <f>'Inbound SOS &amp; EOD'!LZ48</f>
        <v>8</v>
      </c>
      <c r="MA17" s="81">
        <f>'Inbound SOS &amp; EOD'!MA48</f>
        <v>8</v>
      </c>
      <c r="MB17" s="81">
        <f>'Inbound SOS &amp; EOD'!MB48</f>
        <v>4</v>
      </c>
      <c r="MC17" s="81">
        <f>'Inbound SOS &amp; EOD'!MC48</f>
        <v>0</v>
      </c>
      <c r="MD17" s="81">
        <f>'Inbound SOS &amp; EOD'!MD48</f>
        <v>3</v>
      </c>
      <c r="ME17" s="81">
        <f>'Inbound SOS &amp; EOD'!ME48</f>
        <v>6</v>
      </c>
      <c r="MF17" s="81">
        <f>'Inbound SOS &amp; EOD'!MF48</f>
        <v>6</v>
      </c>
      <c r="MG17" s="81">
        <f>'Inbound SOS &amp; EOD'!MG48</f>
        <v>6</v>
      </c>
      <c r="MH17" s="81">
        <f>'Inbound SOS &amp; EOD'!MH48</f>
        <v>0</v>
      </c>
      <c r="MI17" s="81">
        <f>'Inbound SOS &amp; EOD'!MI48</f>
        <v>0</v>
      </c>
      <c r="MJ17" s="81">
        <f>'Inbound SOS &amp; EOD'!MJ48</f>
        <v>0</v>
      </c>
      <c r="MK17" s="81">
        <f>'Inbound SOS &amp; EOD'!MK48</f>
        <v>0</v>
      </c>
      <c r="ML17" s="81">
        <f>'Inbound SOS &amp; EOD'!ML48</f>
        <v>0</v>
      </c>
      <c r="MM17" s="81">
        <f>'Inbound SOS &amp; EOD'!MM48</f>
        <v>0</v>
      </c>
      <c r="MN17" s="81">
        <f>'Inbound SOS &amp; EOD'!MN48</f>
        <v>0</v>
      </c>
      <c r="MO17" s="81">
        <f>'Inbound SOS &amp; EOD'!MO48</f>
        <v>0</v>
      </c>
      <c r="MP17" s="81">
        <f>'Inbound SOS &amp; EOD'!MP48</f>
        <v>0</v>
      </c>
      <c r="MQ17" s="81">
        <f>'Inbound SOS &amp; EOD'!MQ48</f>
        <v>0</v>
      </c>
      <c r="MR17" s="81">
        <f>'Inbound SOS &amp; EOD'!MR48</f>
        <v>3</v>
      </c>
      <c r="MS17" s="81">
        <f>'Inbound SOS &amp; EOD'!MS48</f>
        <v>3</v>
      </c>
      <c r="MT17" s="81">
        <f>'Inbound SOS &amp; EOD'!MT48</f>
        <v>3</v>
      </c>
      <c r="MU17" s="81">
        <f>'Inbound SOS &amp; EOD'!MU48</f>
        <v>3</v>
      </c>
      <c r="MV17" s="81">
        <f>'Inbound SOS &amp; EOD'!MV48</f>
        <v>3</v>
      </c>
      <c r="MW17" s="81">
        <f>'Inbound SOS &amp; EOD'!MW48</f>
        <v>0</v>
      </c>
      <c r="MX17" s="81">
        <f>'Inbound SOS &amp; EOD'!MX48</f>
        <v>7</v>
      </c>
      <c r="MY17" s="81">
        <f>'Inbound SOS &amp; EOD'!MY48</f>
        <v>7</v>
      </c>
      <c r="MZ17" s="81">
        <f>'Inbound SOS &amp; EOD'!MZ48</f>
        <v>6</v>
      </c>
      <c r="NA17" s="81">
        <f>'Inbound SOS &amp; EOD'!NA48</f>
        <v>6</v>
      </c>
    </row>
    <row r="18" spans="1:365" s="81" customFormat="1" ht="15.75" customHeight="1">
      <c r="A18" s="80" t="s">
        <v>2032</v>
      </c>
      <c r="B18" s="81">
        <f>'Inbound SOS &amp; EOD'!B47</f>
        <v>18</v>
      </c>
      <c r="C18" s="81">
        <f>'Inbound SOS &amp; EOD'!C47</f>
        <v>17</v>
      </c>
      <c r="D18" s="81">
        <f>'Inbound SOS &amp; EOD'!D47</f>
        <v>0</v>
      </c>
      <c r="E18" s="81">
        <f>'Inbound SOS &amp; EOD'!E47</f>
        <v>16</v>
      </c>
      <c r="F18" s="81">
        <f>'Inbound SOS &amp; EOD'!F47</f>
        <v>25</v>
      </c>
      <c r="G18" s="81">
        <f>'Inbound SOS &amp; EOD'!G47</f>
        <v>15</v>
      </c>
      <c r="H18" s="81">
        <f>'Inbound SOS &amp; EOD'!H47</f>
        <v>6</v>
      </c>
      <c r="I18" s="81">
        <f>'Inbound SOS &amp; EOD'!I47</f>
        <v>0</v>
      </c>
      <c r="J18" s="81">
        <f>'Inbound SOS &amp; EOD'!J47</f>
        <v>10</v>
      </c>
      <c r="K18" s="81">
        <f>'Inbound SOS &amp; EOD'!K47</f>
        <v>29</v>
      </c>
      <c r="L18" s="81">
        <f>'Inbound SOS &amp; EOD'!L47</f>
        <v>12</v>
      </c>
      <c r="M18" s="81">
        <f>'Inbound SOS &amp; EOD'!M47</f>
        <v>24</v>
      </c>
      <c r="N18" s="81">
        <f>'Inbound SOS &amp; EOD'!N47</f>
        <v>33</v>
      </c>
      <c r="O18" s="81">
        <f>'Inbound SOS &amp; EOD'!O47</f>
        <v>0</v>
      </c>
      <c r="P18" s="81">
        <f>'Inbound SOS &amp; EOD'!P47</f>
        <v>0</v>
      </c>
      <c r="Q18" s="81">
        <f>'Inbound SOS &amp; EOD'!Q47</f>
        <v>1</v>
      </c>
      <c r="R18" s="81">
        <f>'Inbound SOS &amp; EOD'!R47</f>
        <v>2</v>
      </c>
      <c r="S18" s="81">
        <f>'Inbound SOS &amp; EOD'!S47</f>
        <v>0</v>
      </c>
      <c r="T18" s="81">
        <f>'Inbound SOS &amp; EOD'!T47</f>
        <v>0</v>
      </c>
      <c r="U18" s="81">
        <f>'Inbound SOS &amp; EOD'!U47</f>
        <v>14</v>
      </c>
      <c r="V18" s="81">
        <f>'Inbound SOS &amp; EOD'!V47</f>
        <v>4</v>
      </c>
      <c r="W18" s="81">
        <f>'Inbound SOS &amp; EOD'!W47</f>
        <v>1</v>
      </c>
      <c r="X18" s="81">
        <f>'Inbound SOS &amp; EOD'!X47</f>
        <v>4</v>
      </c>
      <c r="Y18" s="81">
        <f>'Inbound SOS &amp; EOD'!Y47</f>
        <v>24</v>
      </c>
      <c r="Z18" s="81">
        <f>'Inbound SOS &amp; EOD'!Z47</f>
        <v>6</v>
      </c>
      <c r="AA18" s="81">
        <f>'Inbound SOS &amp; EOD'!AA47</f>
        <v>8</v>
      </c>
      <c r="AB18" s="81">
        <f>'Inbound SOS &amp; EOD'!AB47</f>
        <v>0</v>
      </c>
      <c r="AC18" s="81">
        <f>'Inbound SOS &amp; EOD'!AC47</f>
        <v>0</v>
      </c>
      <c r="AD18" s="81">
        <f>'Inbound SOS &amp; EOD'!AD47</f>
        <v>0</v>
      </c>
      <c r="AE18" s="81">
        <f>'Inbound SOS &amp; EOD'!AE47</f>
        <v>0</v>
      </c>
      <c r="AF18" s="81">
        <f>'Inbound SOS &amp; EOD'!AF47</f>
        <v>10</v>
      </c>
      <c r="AG18" s="81">
        <f>'Inbound SOS &amp; EOD'!AG47</f>
        <v>11</v>
      </c>
      <c r="AH18" s="81">
        <f>'Inbound SOS &amp; EOD'!AH47</f>
        <v>12</v>
      </c>
      <c r="AI18" s="81">
        <f>'Inbound SOS &amp; EOD'!AI47</f>
        <v>11</v>
      </c>
      <c r="AJ18" s="81">
        <f>'Inbound SOS &amp; EOD'!AJ47</f>
        <v>0</v>
      </c>
      <c r="AK18" s="81">
        <f>'Inbound SOS &amp; EOD'!AK47</f>
        <v>6</v>
      </c>
      <c r="AL18" s="81">
        <f>'Inbound SOS &amp; EOD'!AL47</f>
        <v>0</v>
      </c>
      <c r="AM18" s="81">
        <f>'Inbound SOS &amp; EOD'!AM47</f>
        <v>9</v>
      </c>
      <c r="AN18" s="81">
        <f>'Inbound SOS &amp; EOD'!AN47</f>
        <v>12</v>
      </c>
      <c r="AO18" s="81">
        <f>'Inbound SOS &amp; EOD'!AO47</f>
        <v>12</v>
      </c>
      <c r="AP18" s="81">
        <f>'Inbound SOS &amp; EOD'!AP47</f>
        <v>0</v>
      </c>
      <c r="AQ18" s="81">
        <f>'Inbound SOS &amp; EOD'!AQ47</f>
        <v>4</v>
      </c>
      <c r="AR18" s="81">
        <f>'Inbound SOS &amp; EOD'!AR47</f>
        <v>6</v>
      </c>
      <c r="AS18" s="81">
        <f>'Inbound SOS &amp; EOD'!AS47</f>
        <v>3</v>
      </c>
      <c r="AT18" s="81">
        <f>'Inbound SOS &amp; EOD'!AT47</f>
        <v>0</v>
      </c>
      <c r="AU18" s="81">
        <f>'Inbound SOS &amp; EOD'!AU47</f>
        <v>20</v>
      </c>
      <c r="AV18" s="81">
        <f>'Inbound SOS &amp; EOD'!AV47</f>
        <v>24</v>
      </c>
      <c r="AW18" s="81">
        <f>'Inbound SOS &amp; EOD'!AW47</f>
        <v>6</v>
      </c>
      <c r="AX18" s="81">
        <f>'Inbound SOS &amp; EOD'!AX47</f>
        <v>0</v>
      </c>
      <c r="AY18" s="81">
        <f>'Inbound SOS &amp; EOD'!AY47</f>
        <v>0</v>
      </c>
      <c r="AZ18" s="81">
        <f>'Inbound SOS &amp; EOD'!AZ47</f>
        <v>7</v>
      </c>
      <c r="BA18" s="81">
        <f>'Inbound SOS &amp; EOD'!BA47</f>
        <v>0</v>
      </c>
      <c r="BB18" s="81">
        <f>'Inbound SOS &amp; EOD'!BB47</f>
        <v>7</v>
      </c>
      <c r="BC18" s="81">
        <f>'Inbound SOS &amp; EOD'!BC47</f>
        <v>0</v>
      </c>
      <c r="BD18" s="81">
        <f>'Inbound SOS &amp; EOD'!BD47</f>
        <v>0</v>
      </c>
      <c r="BE18" s="81">
        <f>'Inbound SOS &amp; EOD'!BE47</f>
        <v>6</v>
      </c>
      <c r="BF18" s="81">
        <f>'Inbound SOS &amp; EOD'!BF47</f>
        <v>8</v>
      </c>
      <c r="BG18" s="81">
        <f>'Inbound SOS &amp; EOD'!BG47</f>
        <v>32</v>
      </c>
      <c r="BH18" s="81">
        <f>'Inbound SOS &amp; EOD'!BH47</f>
        <v>2</v>
      </c>
      <c r="BI18" s="81">
        <f>'Inbound SOS &amp; EOD'!BI47</f>
        <v>2</v>
      </c>
      <c r="BJ18" s="81">
        <f>'Inbound SOS &amp; EOD'!BJ47</f>
        <v>0</v>
      </c>
      <c r="BK18" s="81">
        <f>'Inbound SOS &amp; EOD'!BK47</f>
        <v>4</v>
      </c>
      <c r="BL18" s="81">
        <f>'Inbound SOS &amp; EOD'!BL47</f>
        <v>4</v>
      </c>
      <c r="BM18" s="81">
        <f>'Inbound SOS &amp; EOD'!BM47</f>
        <v>4</v>
      </c>
      <c r="BN18" s="81">
        <f>'Inbound SOS &amp; EOD'!BN47</f>
        <v>31</v>
      </c>
      <c r="BO18" s="81">
        <f>'Inbound SOS &amp; EOD'!BO47</f>
        <v>1</v>
      </c>
      <c r="BP18" s="81">
        <f>'Inbound SOS &amp; EOD'!BP47</f>
        <v>6</v>
      </c>
      <c r="BQ18" s="81">
        <f>'Inbound SOS &amp; EOD'!BQ47</f>
        <v>0</v>
      </c>
      <c r="BR18" s="81">
        <f>'Inbound SOS &amp; EOD'!BR47</f>
        <v>21</v>
      </c>
      <c r="BS18" s="81">
        <f>'Inbound SOS &amp; EOD'!BS47</f>
        <v>7</v>
      </c>
      <c r="BT18" s="81">
        <f>'Inbound SOS &amp; EOD'!BT47</f>
        <v>8</v>
      </c>
      <c r="BU18" s="81">
        <f>'Inbound SOS &amp; EOD'!BU47</f>
        <v>7</v>
      </c>
      <c r="BV18" s="81">
        <f>'Inbound SOS &amp; EOD'!BV47</f>
        <v>7</v>
      </c>
      <c r="BW18" s="81">
        <f>'Inbound SOS &amp; EOD'!BW47</f>
        <v>0</v>
      </c>
      <c r="BX18" s="81">
        <f>'Inbound SOS &amp; EOD'!BX47</f>
        <v>2</v>
      </c>
      <c r="BY18" s="81">
        <f>'Inbound SOS &amp; EOD'!BY47</f>
        <v>15</v>
      </c>
      <c r="BZ18" s="81">
        <f>'Inbound SOS &amp; EOD'!BZ47</f>
        <v>0</v>
      </c>
      <c r="CA18" s="81">
        <f>'Inbound SOS &amp; EOD'!CA47</f>
        <v>0</v>
      </c>
      <c r="CB18" s="81">
        <f>'Inbound SOS &amp; EOD'!CB47</f>
        <v>0</v>
      </c>
      <c r="CC18" s="81">
        <f>'Inbound SOS &amp; EOD'!CC47</f>
        <v>9</v>
      </c>
      <c r="CD18" s="81">
        <f>'Inbound SOS &amp; EOD'!CD47</f>
        <v>0</v>
      </c>
      <c r="CE18" s="81">
        <f>'Inbound SOS &amp; EOD'!CE47</f>
        <v>0</v>
      </c>
      <c r="CF18" s="81">
        <f>'Inbound SOS &amp; EOD'!CF47</f>
        <v>3</v>
      </c>
      <c r="CG18" s="81">
        <f>'Inbound SOS &amp; EOD'!CG47</f>
        <v>3</v>
      </c>
      <c r="CH18" s="81">
        <f>'Inbound SOS &amp; EOD'!CH47</f>
        <v>3</v>
      </c>
      <c r="CI18" s="81">
        <f>'Inbound SOS &amp; EOD'!CI47</f>
        <v>3</v>
      </c>
      <c r="CJ18" s="81">
        <f>'Inbound SOS &amp; EOD'!CJ47</f>
        <v>7</v>
      </c>
      <c r="CK18" s="81">
        <f>'Inbound SOS &amp; EOD'!CK47</f>
        <v>8</v>
      </c>
      <c r="CL18" s="81">
        <f>'Inbound SOS &amp; EOD'!CL47</f>
        <v>3</v>
      </c>
      <c r="CM18" s="81">
        <f>'Inbound SOS &amp; EOD'!CM47</f>
        <v>24</v>
      </c>
      <c r="CN18" s="81">
        <f>'Inbound SOS &amp; EOD'!CN47</f>
        <v>1</v>
      </c>
      <c r="CO18" s="81">
        <f>'Inbound SOS &amp; EOD'!CO47</f>
        <v>1</v>
      </c>
      <c r="CP18" s="81">
        <f>'Inbound SOS &amp; EOD'!CP47</f>
        <v>1</v>
      </c>
      <c r="CQ18" s="81">
        <f>'Inbound SOS &amp; EOD'!CQ47</f>
        <v>9</v>
      </c>
      <c r="CR18" s="81">
        <f>'Inbound SOS &amp; EOD'!CR47</f>
        <v>14</v>
      </c>
      <c r="CS18" s="81">
        <f>'Inbound SOS &amp; EOD'!CS47</f>
        <v>3</v>
      </c>
      <c r="CT18" s="81">
        <f>'Inbound SOS &amp; EOD'!CT47</f>
        <v>0</v>
      </c>
      <c r="CU18" s="81">
        <f>'Inbound SOS &amp; EOD'!CU47</f>
        <v>0</v>
      </c>
      <c r="CV18" s="81">
        <f>'Inbound SOS &amp; EOD'!CV47</f>
        <v>0</v>
      </c>
      <c r="CW18" s="81">
        <f>'Inbound SOS &amp; EOD'!CW47</f>
        <v>0</v>
      </c>
      <c r="CX18" s="81">
        <f>'Inbound SOS &amp; EOD'!CX47</f>
        <v>24</v>
      </c>
      <c r="CY18" s="81">
        <f>'Inbound SOS &amp; EOD'!CY47</f>
        <v>15</v>
      </c>
      <c r="CZ18" s="81">
        <f>'Inbound SOS &amp; EOD'!CZ47</f>
        <v>18</v>
      </c>
      <c r="DA18" s="81">
        <f>'Inbound SOS &amp; EOD'!DA47</f>
        <v>6</v>
      </c>
      <c r="DB18" s="81">
        <f>'Inbound SOS &amp; EOD'!DB47</f>
        <v>6</v>
      </c>
      <c r="DC18" s="81">
        <f>'Inbound SOS &amp; EOD'!DC47</f>
        <v>6</v>
      </c>
      <c r="DD18" s="81">
        <f>'Inbound SOS &amp; EOD'!DD47</f>
        <v>6</v>
      </c>
      <c r="DE18" s="81">
        <f>'Inbound SOS &amp; EOD'!DE47</f>
        <v>3</v>
      </c>
      <c r="DF18" s="81">
        <f>'Inbound SOS &amp; EOD'!DF47</f>
        <v>0</v>
      </c>
      <c r="DG18" s="81">
        <f>'Inbound SOS &amp; EOD'!DG47</f>
        <v>0</v>
      </c>
      <c r="DH18" s="81">
        <f>'Inbound SOS &amp; EOD'!DH47</f>
        <v>0</v>
      </c>
      <c r="DI18" s="81">
        <f>'Inbound SOS &amp; EOD'!DI47</f>
        <v>4</v>
      </c>
      <c r="DJ18" s="81">
        <f>'Inbound SOS &amp; EOD'!DJ47</f>
        <v>5</v>
      </c>
      <c r="DK18" s="81">
        <f>'Inbound SOS &amp; EOD'!DK47</f>
        <v>22</v>
      </c>
      <c r="DL18" s="81">
        <f>'Inbound SOS &amp; EOD'!DL47</f>
        <v>33</v>
      </c>
      <c r="DM18" s="81">
        <f>'Inbound SOS &amp; EOD'!DM47</f>
        <v>20</v>
      </c>
      <c r="DN18" s="81">
        <f>'Inbound SOS &amp; EOD'!DN47</f>
        <v>23</v>
      </c>
      <c r="DO18" s="81">
        <f>'Inbound SOS &amp; EOD'!DO47</f>
        <v>38</v>
      </c>
      <c r="DP18" s="81">
        <f>'Inbound SOS &amp; EOD'!DP47</f>
        <v>52</v>
      </c>
      <c r="DQ18" s="81">
        <f>'Inbound SOS &amp; EOD'!DQ47</f>
        <v>59</v>
      </c>
      <c r="DR18" s="81">
        <f>'Inbound SOS &amp; EOD'!DR47</f>
        <v>66</v>
      </c>
      <c r="DS18" s="81">
        <f>'Inbound SOS &amp; EOD'!DS47</f>
        <v>28</v>
      </c>
      <c r="DT18" s="81">
        <f>'Inbound SOS &amp; EOD'!DT47</f>
        <v>27</v>
      </c>
      <c r="DU18" s="81">
        <f>'Inbound SOS &amp; EOD'!DU47</f>
        <v>25</v>
      </c>
      <c r="DV18" s="81">
        <f>'Inbound SOS &amp; EOD'!DV47</f>
        <v>18</v>
      </c>
      <c r="DW18" s="81">
        <f>'Inbound SOS &amp; EOD'!DW47</f>
        <v>2</v>
      </c>
      <c r="DX18" s="81">
        <f>'Inbound SOS &amp; EOD'!DX47</f>
        <v>23</v>
      </c>
      <c r="DY18" s="81">
        <f>'Inbound SOS &amp; EOD'!DY47</f>
        <v>13</v>
      </c>
      <c r="DZ18" s="81">
        <f>'Inbound SOS &amp; EOD'!DZ47</f>
        <v>46</v>
      </c>
      <c r="EA18" s="81">
        <f>'Inbound SOS &amp; EOD'!EA47</f>
        <v>31</v>
      </c>
      <c r="EB18" s="81">
        <f>'Inbound SOS &amp; EOD'!EB47</f>
        <v>0</v>
      </c>
      <c r="EC18" s="81">
        <f>'Inbound SOS &amp; EOD'!EC47</f>
        <v>8</v>
      </c>
      <c r="ED18" s="81">
        <f>'Inbound SOS &amp; EOD'!ED47</f>
        <v>2</v>
      </c>
      <c r="EE18" s="81">
        <f>'Inbound SOS &amp; EOD'!EE47</f>
        <v>2</v>
      </c>
      <c r="EF18" s="81">
        <f>'Inbound SOS &amp; EOD'!EF47</f>
        <v>2</v>
      </c>
      <c r="EG18" s="81">
        <f>'Inbound SOS &amp; EOD'!EG47</f>
        <v>0</v>
      </c>
      <c r="EH18" s="81">
        <f>'Inbound SOS &amp; EOD'!EH47</f>
        <v>0</v>
      </c>
      <c r="EI18" s="81">
        <f>'Inbound SOS &amp; EOD'!EI47</f>
        <v>4</v>
      </c>
      <c r="EJ18" s="81">
        <f>'Inbound SOS &amp; EOD'!EJ47</f>
        <v>22</v>
      </c>
      <c r="EK18" s="81">
        <f>'Inbound SOS &amp; EOD'!EK47</f>
        <v>17</v>
      </c>
      <c r="EL18" s="81">
        <f>'Inbound SOS &amp; EOD'!EL47</f>
        <v>27</v>
      </c>
      <c r="EM18" s="81">
        <f>'Inbound SOS &amp; EOD'!EM47</f>
        <v>49</v>
      </c>
      <c r="EN18" s="81">
        <f>'Inbound SOS &amp; EOD'!EN47</f>
        <v>30</v>
      </c>
      <c r="EO18" s="81">
        <f>'Inbound SOS &amp; EOD'!EO47</f>
        <v>6</v>
      </c>
      <c r="EP18" s="81">
        <f>'Inbound SOS &amp; EOD'!EP47</f>
        <v>20</v>
      </c>
      <c r="EQ18" s="81">
        <f>'Inbound SOS &amp; EOD'!EQ47</f>
        <v>33</v>
      </c>
      <c r="ER18" s="81">
        <f>'Inbound SOS &amp; EOD'!ER47</f>
        <v>48</v>
      </c>
      <c r="ES18" s="81">
        <f>'Inbound SOS &amp; EOD'!ES47</f>
        <v>57</v>
      </c>
      <c r="ET18" s="81">
        <f>'Inbound SOS &amp; EOD'!ET47</f>
        <v>57</v>
      </c>
      <c r="EU18" s="81">
        <f>'Inbound SOS &amp; EOD'!EU47</f>
        <v>0</v>
      </c>
      <c r="EV18" s="81">
        <f>'Inbound SOS &amp; EOD'!EV47</f>
        <v>11</v>
      </c>
      <c r="EW18" s="81">
        <f>'Inbound SOS &amp; EOD'!EW47</f>
        <v>37</v>
      </c>
      <c r="EX18" s="81">
        <f>'Inbound SOS &amp; EOD'!EX47</f>
        <v>36</v>
      </c>
      <c r="EY18" s="81">
        <f>'Inbound SOS &amp; EOD'!EY47</f>
        <v>14</v>
      </c>
      <c r="EZ18" s="81">
        <f>'Inbound SOS &amp; EOD'!EZ47</f>
        <v>0</v>
      </c>
      <c r="FA18" s="81">
        <f>'Inbound SOS &amp; EOD'!FA47</f>
        <v>0</v>
      </c>
      <c r="FB18" s="81">
        <f>'Inbound SOS &amp; EOD'!FB47</f>
        <v>24</v>
      </c>
      <c r="FC18" s="81">
        <f>'Inbound SOS &amp; EOD'!FC47</f>
        <v>64</v>
      </c>
      <c r="FD18" s="81">
        <f>'Inbound SOS &amp; EOD'!FD47</f>
        <v>27</v>
      </c>
      <c r="FE18" s="81">
        <f>'Inbound SOS &amp; EOD'!FE47</f>
        <v>7</v>
      </c>
      <c r="FF18" s="81">
        <f>'Inbound SOS &amp; EOD'!FF47</f>
        <v>8</v>
      </c>
      <c r="FG18" s="81">
        <f>'Inbound SOS &amp; EOD'!FG47</f>
        <v>8</v>
      </c>
      <c r="FH18" s="81">
        <f>'Inbound SOS &amp; EOD'!FH47</f>
        <v>8</v>
      </c>
      <c r="FI18" s="81">
        <f>'Inbound SOS &amp; EOD'!FI47</f>
        <v>0</v>
      </c>
      <c r="FJ18" s="81">
        <f>'Inbound SOS &amp; EOD'!FJ47</f>
        <v>17</v>
      </c>
      <c r="FK18" s="81">
        <f>'Inbound SOS &amp; EOD'!FK47</f>
        <v>15</v>
      </c>
      <c r="FL18" s="81">
        <f>'Inbound SOS &amp; EOD'!FL47</f>
        <v>25</v>
      </c>
      <c r="FM18" s="81">
        <f>'Inbound SOS &amp; EOD'!FM47</f>
        <v>25</v>
      </c>
      <c r="FN18" s="81">
        <f>'Inbound SOS &amp; EOD'!FN47</f>
        <v>25</v>
      </c>
      <c r="FO18" s="81">
        <f>'Inbound SOS &amp; EOD'!FO47</f>
        <v>36</v>
      </c>
      <c r="FP18" s="81">
        <f>'Inbound SOS &amp; EOD'!FP47</f>
        <v>42</v>
      </c>
      <c r="FQ18" s="81">
        <f>'Inbound SOS &amp; EOD'!FQ47</f>
        <v>42</v>
      </c>
      <c r="FR18" s="81">
        <f>'Inbound SOS &amp; EOD'!FR47</f>
        <v>35</v>
      </c>
      <c r="FS18" s="81">
        <f>'Inbound SOS &amp; EOD'!FS47</f>
        <v>62</v>
      </c>
      <c r="FT18" s="81">
        <f>'Inbound SOS &amp; EOD'!FT47</f>
        <v>62</v>
      </c>
      <c r="FU18" s="81">
        <f>'Inbound SOS &amp; EOD'!FU47</f>
        <v>115</v>
      </c>
      <c r="FV18" s="81">
        <f>'Inbound SOS &amp; EOD'!FV47</f>
        <v>133</v>
      </c>
      <c r="FW18" s="81">
        <f>'Inbound SOS &amp; EOD'!FW47</f>
        <v>168</v>
      </c>
      <c r="FX18" s="81">
        <f>'Inbound SOS &amp; EOD'!FX47</f>
        <v>189</v>
      </c>
      <c r="FY18" s="81">
        <f>'Inbound SOS &amp; EOD'!FY47</f>
        <v>94</v>
      </c>
      <c r="FZ18" s="81">
        <f>'Inbound SOS &amp; EOD'!FZ47</f>
        <v>114</v>
      </c>
      <c r="GA18" s="81">
        <f>'Inbound SOS &amp; EOD'!GA47</f>
        <v>114</v>
      </c>
      <c r="GB18" s="81">
        <f>'Inbound SOS &amp; EOD'!GB47</f>
        <v>114</v>
      </c>
      <c r="GC18" s="81">
        <f>'Inbound SOS &amp; EOD'!GC47</f>
        <v>114</v>
      </c>
      <c r="GD18" s="81">
        <f>'Inbound SOS &amp; EOD'!GD47</f>
        <v>104</v>
      </c>
      <c r="GE18" s="81">
        <f>'Inbound SOS &amp; EOD'!GE47</f>
        <v>85</v>
      </c>
      <c r="GF18" s="81">
        <f>'Inbound SOS &amp; EOD'!GF47</f>
        <v>81</v>
      </c>
      <c r="GG18" s="81">
        <f>'Inbound SOS &amp; EOD'!GG47</f>
        <v>90</v>
      </c>
      <c r="GH18" s="81">
        <f>'Inbound SOS &amp; EOD'!GH47</f>
        <v>90</v>
      </c>
      <c r="GI18" s="81">
        <f>'Inbound SOS &amp; EOD'!GI47</f>
        <v>90</v>
      </c>
      <c r="GJ18" s="81">
        <f>'Inbound SOS &amp; EOD'!GJ47</f>
        <v>90</v>
      </c>
      <c r="GK18" s="81">
        <f>'Inbound SOS &amp; EOD'!GK47</f>
        <v>86</v>
      </c>
      <c r="GL18" s="81">
        <f>'Inbound SOS &amp; EOD'!GL47</f>
        <v>50</v>
      </c>
      <c r="GM18" s="81">
        <f>'Inbound SOS &amp; EOD'!GM47</f>
        <v>61</v>
      </c>
      <c r="GN18" s="81">
        <f>'Inbound SOS &amp; EOD'!GN47</f>
        <v>5</v>
      </c>
      <c r="GO18" s="81">
        <f>'Inbound SOS &amp; EOD'!GO47</f>
        <v>5</v>
      </c>
      <c r="GP18" s="81">
        <f>'Inbound SOS &amp; EOD'!GP47</f>
        <v>5</v>
      </c>
      <c r="GQ18" s="81">
        <f>'Inbound SOS &amp; EOD'!GQ47</f>
        <v>22</v>
      </c>
      <c r="GR18" s="81">
        <f>'Inbound SOS &amp; EOD'!GR47</f>
        <v>33</v>
      </c>
      <c r="GS18" s="81">
        <f>'Inbound SOS &amp; EOD'!GS47</f>
        <v>38</v>
      </c>
      <c r="GT18" s="81">
        <f>'Inbound SOS &amp; EOD'!GT47</f>
        <v>6</v>
      </c>
      <c r="GU18" s="81">
        <f>'Inbound SOS &amp; EOD'!GU47</f>
        <v>11</v>
      </c>
      <c r="GV18" s="81">
        <f>'Inbound SOS &amp; EOD'!GV47</f>
        <v>11</v>
      </c>
      <c r="GW18" s="81">
        <f>'Inbound SOS &amp; EOD'!GW47</f>
        <v>11</v>
      </c>
      <c r="GX18" s="81">
        <f>'Inbound SOS &amp; EOD'!GX47</f>
        <v>13</v>
      </c>
      <c r="GY18" s="81">
        <f>'Inbound SOS &amp; EOD'!GY47</f>
        <v>1</v>
      </c>
      <c r="GZ18" s="81">
        <f>'Inbound SOS &amp; EOD'!GZ47</f>
        <v>1</v>
      </c>
      <c r="HA18" s="81">
        <f>'Inbound SOS &amp; EOD'!HA47</f>
        <v>1</v>
      </c>
      <c r="HB18" s="81">
        <f>'Inbound SOS &amp; EOD'!HB47</f>
        <v>11</v>
      </c>
      <c r="HC18" s="81">
        <f>'Inbound SOS &amp; EOD'!HC47</f>
        <v>11</v>
      </c>
      <c r="HD18" s="81">
        <f>'Inbound SOS &amp; EOD'!HD47</f>
        <v>11</v>
      </c>
      <c r="HE18" s="81">
        <f>'Inbound SOS &amp; EOD'!HE47</f>
        <v>28</v>
      </c>
      <c r="HF18" s="81">
        <f>'Inbound SOS &amp; EOD'!HF47</f>
        <v>48</v>
      </c>
      <c r="HG18" s="81">
        <f>'Inbound SOS &amp; EOD'!HG47</f>
        <v>12</v>
      </c>
      <c r="HH18" s="81">
        <f>'Inbound SOS &amp; EOD'!HH47</f>
        <v>0</v>
      </c>
      <c r="HI18" s="81">
        <f>'Inbound SOS &amp; EOD'!HI47</f>
        <v>20</v>
      </c>
      <c r="HJ18" s="81">
        <f>'Inbound SOS &amp; EOD'!HJ47</f>
        <v>0</v>
      </c>
      <c r="HK18" s="81">
        <f>'Inbound SOS &amp; EOD'!HK47</f>
        <v>0</v>
      </c>
      <c r="HL18" s="81">
        <f>'Inbound SOS &amp; EOD'!HL47</f>
        <v>6</v>
      </c>
      <c r="HM18" s="81">
        <f>'Inbound SOS &amp; EOD'!HM47</f>
        <v>13</v>
      </c>
      <c r="HN18" s="81">
        <f>'Inbound SOS &amp; EOD'!HN47</f>
        <v>4</v>
      </c>
      <c r="HO18" s="81">
        <f>'Inbound SOS &amp; EOD'!HO47</f>
        <v>5</v>
      </c>
      <c r="HP18" s="81">
        <f>'Inbound SOS &amp; EOD'!HP47</f>
        <v>14</v>
      </c>
      <c r="HQ18" s="81">
        <f>'Inbound SOS &amp; EOD'!HQ47</f>
        <v>14</v>
      </c>
      <c r="HR18" s="81">
        <f>'Inbound SOS &amp; EOD'!HR47</f>
        <v>14</v>
      </c>
      <c r="HS18" s="81">
        <f>'Inbound SOS &amp; EOD'!HS47</f>
        <v>22</v>
      </c>
      <c r="HT18" s="81">
        <f>'Inbound SOS &amp; EOD'!HT47</f>
        <v>53</v>
      </c>
      <c r="HU18" s="81">
        <f>'Inbound SOS &amp; EOD'!HU47</f>
        <v>33</v>
      </c>
      <c r="HV18" s="81">
        <f>'Inbound SOS &amp; EOD'!HV47</f>
        <v>9</v>
      </c>
      <c r="HW18" s="81">
        <f>'Inbound SOS &amp; EOD'!HW47</f>
        <v>13</v>
      </c>
      <c r="HX18" s="81">
        <f>'Inbound SOS &amp; EOD'!HX47</f>
        <v>31</v>
      </c>
      <c r="HY18" s="81">
        <f>'Inbound SOS &amp; EOD'!HY47</f>
        <v>38</v>
      </c>
      <c r="HZ18" s="81">
        <f>'Inbound SOS &amp; EOD'!HZ47</f>
        <v>53</v>
      </c>
      <c r="IA18" s="81">
        <f>'Inbound SOS &amp; EOD'!IA47</f>
        <v>6</v>
      </c>
      <c r="IB18" s="81">
        <f>'Inbound SOS &amp; EOD'!IB47</f>
        <v>14</v>
      </c>
      <c r="IC18" s="81">
        <f>'Inbound SOS &amp; EOD'!IC47</f>
        <v>25</v>
      </c>
      <c r="ID18" s="81">
        <f>'Inbound SOS &amp; EOD'!ID47</f>
        <v>14</v>
      </c>
      <c r="IE18" s="81">
        <f>'Inbound SOS &amp; EOD'!IE47</f>
        <v>27</v>
      </c>
      <c r="IF18" s="81">
        <f>'Inbound SOS &amp; EOD'!IF47</f>
        <v>27</v>
      </c>
      <c r="IG18" s="81">
        <f>'Inbound SOS &amp; EOD'!IG47</f>
        <v>66</v>
      </c>
      <c r="IH18" s="81">
        <f>'Inbound SOS &amp; EOD'!IH47</f>
        <v>96</v>
      </c>
      <c r="II18" s="81">
        <f>'Inbound SOS &amp; EOD'!II47</f>
        <v>132</v>
      </c>
      <c r="IJ18" s="81">
        <f>'Inbound SOS &amp; EOD'!IJ47</f>
        <v>168</v>
      </c>
      <c r="IK18" s="81">
        <f>'Inbound SOS &amp; EOD'!IK47</f>
        <v>168</v>
      </c>
      <c r="IL18" s="81">
        <f>'Inbound SOS &amp; EOD'!IL47</f>
        <v>168</v>
      </c>
      <c r="IM18" s="81">
        <f>'Inbound SOS &amp; EOD'!IM47</f>
        <v>168</v>
      </c>
      <c r="IN18" s="81">
        <f>'Inbound SOS &amp; EOD'!IN47</f>
        <v>168</v>
      </c>
      <c r="IO18" s="81">
        <f>'Inbound SOS &amp; EOD'!IO47</f>
        <v>214</v>
      </c>
      <c r="IP18" s="81">
        <f>'Inbound SOS &amp; EOD'!IP47</f>
        <v>208</v>
      </c>
      <c r="IQ18" s="81">
        <f>'Inbound SOS &amp; EOD'!IQ47</f>
        <v>138</v>
      </c>
      <c r="IR18" s="81">
        <f>'Inbound SOS &amp; EOD'!IR47</f>
        <v>70</v>
      </c>
      <c r="IS18" s="81">
        <f>'Inbound SOS &amp; EOD'!IS47</f>
        <v>4</v>
      </c>
      <c r="IT18" s="81">
        <f>'Inbound SOS &amp; EOD'!IT47</f>
        <v>16</v>
      </c>
      <c r="IU18" s="81">
        <f>'Inbound SOS &amp; EOD'!IU47</f>
        <v>47</v>
      </c>
      <c r="IV18" s="81">
        <f>'Inbound SOS &amp; EOD'!IV47</f>
        <v>0</v>
      </c>
      <c r="IW18" s="81">
        <f>'Inbound SOS &amp; EOD'!IW47</f>
        <v>0</v>
      </c>
      <c r="IX18" s="81">
        <f>'Inbound SOS &amp; EOD'!IX47</f>
        <v>4</v>
      </c>
      <c r="IY18" s="81">
        <f>'Inbound SOS &amp; EOD'!IY47</f>
        <v>12</v>
      </c>
      <c r="IZ18" s="81">
        <f>'Inbound SOS &amp; EOD'!IZ47</f>
        <v>27</v>
      </c>
      <c r="JA18" s="81">
        <f>'Inbound SOS &amp; EOD'!JA47</f>
        <v>33</v>
      </c>
      <c r="JB18" s="81">
        <f>'Inbound SOS &amp; EOD'!JB47</f>
        <v>41</v>
      </c>
      <c r="JC18" s="81">
        <f>'Inbound SOS &amp; EOD'!JC47</f>
        <v>16</v>
      </c>
      <c r="JD18" s="81">
        <f>'Inbound SOS &amp; EOD'!JD47</f>
        <v>10</v>
      </c>
      <c r="JE18" s="81">
        <f>'Inbound SOS &amp; EOD'!JE47</f>
        <v>10</v>
      </c>
      <c r="JF18" s="81">
        <f>'Inbound SOS &amp; EOD'!JF47</f>
        <v>14</v>
      </c>
      <c r="JG18" s="81">
        <f>'Inbound SOS &amp; EOD'!JG47</f>
        <v>10</v>
      </c>
      <c r="JH18" s="81">
        <f>'Inbound SOS &amp; EOD'!JH47</f>
        <v>28</v>
      </c>
      <c r="JI18" s="81">
        <f>'Inbound SOS &amp; EOD'!JI47</f>
        <v>62</v>
      </c>
      <c r="JJ18" s="81">
        <f>'Inbound SOS &amp; EOD'!JJ47</f>
        <v>24</v>
      </c>
      <c r="JK18" s="81">
        <f>'Inbound SOS &amp; EOD'!JK47</f>
        <v>0</v>
      </c>
      <c r="JL18" s="81">
        <f>'Inbound SOS &amp; EOD'!JL47</f>
        <v>15</v>
      </c>
      <c r="JM18" s="81">
        <f>'Inbound SOS &amp; EOD'!JM47</f>
        <v>8</v>
      </c>
      <c r="JN18" s="81">
        <f>'Inbound SOS &amp; EOD'!JN47</f>
        <v>14</v>
      </c>
      <c r="JO18" s="81">
        <f>'Inbound SOS &amp; EOD'!JO47</f>
        <v>28</v>
      </c>
      <c r="JP18" s="81">
        <f>'Inbound SOS &amp; EOD'!JP47</f>
        <v>37</v>
      </c>
      <c r="JQ18" s="81">
        <f>'Inbound SOS &amp; EOD'!JQ47</f>
        <v>6</v>
      </c>
      <c r="JR18" s="81">
        <f>'Inbound SOS &amp; EOD'!JR47</f>
        <v>2</v>
      </c>
      <c r="JS18" s="81">
        <f>'Inbound SOS &amp; EOD'!JS47</f>
        <v>0</v>
      </c>
      <c r="JT18" s="81">
        <f>'Inbound SOS &amp; EOD'!JT47</f>
        <v>34</v>
      </c>
      <c r="JU18" s="81">
        <f>'Inbound SOS &amp; EOD'!JU47</f>
        <v>59</v>
      </c>
      <c r="JV18" s="81">
        <f>'Inbound SOS &amp; EOD'!JV47</f>
        <v>67</v>
      </c>
      <c r="JW18" s="81">
        <f>'Inbound SOS &amp; EOD'!JW47</f>
        <v>123</v>
      </c>
      <c r="JX18" s="81">
        <f>'Inbound SOS &amp; EOD'!JX47</f>
        <v>110</v>
      </c>
      <c r="JY18" s="81">
        <f>'Inbound SOS &amp; EOD'!JY47</f>
        <v>72</v>
      </c>
      <c r="JZ18" s="81">
        <f>'Inbound SOS &amp; EOD'!JZ47</f>
        <v>47</v>
      </c>
      <c r="KA18" s="81">
        <f>'Inbound SOS &amp; EOD'!KA47</f>
        <v>30</v>
      </c>
      <c r="KB18" s="81">
        <f>'Inbound SOS &amp; EOD'!KB47</f>
        <v>30</v>
      </c>
      <c r="KC18" s="81">
        <f>'Inbound SOS &amp; EOD'!KC47</f>
        <v>58</v>
      </c>
      <c r="KD18" s="81">
        <f>'Inbound SOS &amp; EOD'!KD47</f>
        <v>21</v>
      </c>
      <c r="KE18" s="81">
        <f>'Inbound SOS &amp; EOD'!KE47</f>
        <v>0</v>
      </c>
      <c r="KF18" s="81">
        <f>'Inbound SOS &amp; EOD'!KF47</f>
        <v>17</v>
      </c>
      <c r="KG18" s="81">
        <f>'Inbound SOS &amp; EOD'!KG47</f>
        <v>56</v>
      </c>
      <c r="KH18" s="81">
        <f>'Inbound SOS &amp; EOD'!KH47</f>
        <v>30</v>
      </c>
      <c r="KI18" s="81">
        <f>'Inbound SOS &amp; EOD'!KI47</f>
        <v>10</v>
      </c>
      <c r="KJ18" s="81">
        <f>'Inbound SOS &amp; EOD'!KJ47</f>
        <v>7</v>
      </c>
      <c r="KK18" s="81">
        <f>'Inbound SOS &amp; EOD'!KK47</f>
        <v>60</v>
      </c>
      <c r="KL18" s="81">
        <f>'Inbound SOS &amp; EOD'!KL47</f>
        <v>43</v>
      </c>
      <c r="KM18" s="81">
        <f>'Inbound SOS &amp; EOD'!KM47</f>
        <v>61</v>
      </c>
      <c r="KN18" s="81">
        <f>'Inbound SOS &amp; EOD'!KN47</f>
        <v>30</v>
      </c>
      <c r="KO18" s="81">
        <f>'Inbound SOS &amp; EOD'!KO47</f>
        <v>36</v>
      </c>
      <c r="KP18" s="81">
        <f>'Inbound SOS &amp; EOD'!KP47</f>
        <v>15</v>
      </c>
      <c r="KQ18" s="81">
        <f>'Inbound SOS &amp; EOD'!KQ47</f>
        <v>34</v>
      </c>
      <c r="KR18" s="81">
        <f>'Inbound SOS &amp; EOD'!KR47</f>
        <v>5</v>
      </c>
      <c r="KS18" s="81">
        <f>'Inbound SOS &amp; EOD'!KS47</f>
        <v>26</v>
      </c>
      <c r="KT18" s="81">
        <f>'Inbound SOS &amp; EOD'!KT47</f>
        <v>9</v>
      </c>
      <c r="KU18" s="81">
        <f>'Inbound SOS &amp; EOD'!KU47</f>
        <v>28</v>
      </c>
      <c r="KV18" s="81">
        <f>'Inbound SOS &amp; EOD'!KV47</f>
        <v>31</v>
      </c>
      <c r="KW18" s="81">
        <f>'Inbound SOS &amp; EOD'!KW47</f>
        <v>26</v>
      </c>
      <c r="KX18" s="81">
        <f>'Inbound SOS &amp; EOD'!KX47</f>
        <v>3</v>
      </c>
      <c r="KY18" s="81">
        <f>'Inbound SOS &amp; EOD'!KY47</f>
        <v>23</v>
      </c>
      <c r="KZ18" s="81">
        <f>'Inbound SOS &amp; EOD'!KZ47</f>
        <v>22</v>
      </c>
      <c r="LA18" s="81">
        <f>'Inbound SOS &amp; EOD'!LA47</f>
        <v>29</v>
      </c>
      <c r="LB18" s="81">
        <f>'Inbound SOS &amp; EOD'!LB47</f>
        <v>29</v>
      </c>
      <c r="LC18" s="81">
        <f>'Inbound SOS &amp; EOD'!LC47</f>
        <v>32</v>
      </c>
      <c r="LD18" s="81">
        <f>'Inbound SOS &amp; EOD'!LD47</f>
        <v>7</v>
      </c>
      <c r="LE18" s="81">
        <f>'Inbound SOS &amp; EOD'!LE47</f>
        <v>0</v>
      </c>
      <c r="LF18" s="81">
        <f>'Inbound SOS &amp; EOD'!LF47</f>
        <v>17</v>
      </c>
      <c r="LG18" s="81">
        <f>'Inbound SOS &amp; EOD'!LG47</f>
        <v>0</v>
      </c>
      <c r="LH18" s="81">
        <f>'Inbound SOS &amp; EOD'!LH47</f>
        <v>14</v>
      </c>
      <c r="LI18" s="81">
        <f>'Inbound SOS &amp; EOD'!LI47</f>
        <v>25</v>
      </c>
      <c r="LJ18" s="81">
        <f>'Inbound SOS &amp; EOD'!LJ47</f>
        <v>40</v>
      </c>
      <c r="LK18" s="81">
        <f>'Inbound SOS &amp; EOD'!LK47</f>
        <v>12</v>
      </c>
      <c r="LL18" s="81">
        <f>'Inbound SOS &amp; EOD'!LL47</f>
        <v>26</v>
      </c>
      <c r="LM18" s="81">
        <f>'Inbound SOS &amp; EOD'!LM47</f>
        <v>43</v>
      </c>
      <c r="LN18" s="81">
        <f>'Inbound SOS &amp; EOD'!LN47</f>
        <v>47</v>
      </c>
      <c r="LO18" s="81">
        <f>'Inbound SOS &amp; EOD'!LO47</f>
        <v>96</v>
      </c>
      <c r="LP18" s="81">
        <f>'Inbound SOS &amp; EOD'!LP47</f>
        <v>96</v>
      </c>
      <c r="LQ18" s="81">
        <f>'Inbound SOS &amp; EOD'!LQ47</f>
        <v>96</v>
      </c>
      <c r="LR18" s="81">
        <f>'Inbound SOS &amp; EOD'!LR47</f>
        <v>151</v>
      </c>
      <c r="LS18" s="81">
        <f>'Inbound SOS &amp; EOD'!LS47</f>
        <v>73</v>
      </c>
      <c r="LT18" s="81">
        <f>'Inbound SOS &amp; EOD'!LT47</f>
        <v>27</v>
      </c>
      <c r="LU18" s="81">
        <f>'Inbound SOS &amp; EOD'!LU47</f>
        <v>55</v>
      </c>
      <c r="LV18" s="81">
        <f>'Inbound SOS &amp; EOD'!LV47</f>
        <v>83</v>
      </c>
      <c r="LW18" s="81">
        <f>'Inbound SOS &amp; EOD'!LW47</f>
        <v>83</v>
      </c>
      <c r="LX18" s="81">
        <f>'Inbound SOS &amp; EOD'!LX47</f>
        <v>83</v>
      </c>
      <c r="LY18" s="81">
        <f>'Inbound SOS &amp; EOD'!LY47</f>
        <v>7</v>
      </c>
      <c r="LZ18" s="81">
        <f>'Inbound SOS &amp; EOD'!LZ47</f>
        <v>10</v>
      </c>
      <c r="MA18" s="81">
        <f>'Inbound SOS &amp; EOD'!MA47</f>
        <v>31</v>
      </c>
      <c r="MB18" s="81">
        <f>'Inbound SOS &amp; EOD'!MB47</f>
        <v>43</v>
      </c>
      <c r="MC18" s="81">
        <f>'Inbound SOS &amp; EOD'!MC47</f>
        <v>52</v>
      </c>
      <c r="MD18" s="81">
        <f>'Inbound SOS &amp; EOD'!MD47</f>
        <v>23</v>
      </c>
      <c r="ME18" s="81">
        <f>'Inbound SOS &amp; EOD'!ME47</f>
        <v>64</v>
      </c>
      <c r="MF18" s="81">
        <f>'Inbound SOS &amp; EOD'!MF47</f>
        <v>23</v>
      </c>
      <c r="MG18" s="81">
        <f>'Inbound SOS &amp; EOD'!MG47</f>
        <v>10</v>
      </c>
      <c r="MH18" s="81">
        <f>'Inbound SOS &amp; EOD'!MH47</f>
        <v>26</v>
      </c>
      <c r="MI18" s="81">
        <f>'Inbound SOS &amp; EOD'!MI47</f>
        <v>33</v>
      </c>
      <c r="MJ18" s="81">
        <f>'Inbound SOS &amp; EOD'!MJ47</f>
        <v>33</v>
      </c>
      <c r="MK18" s="81">
        <f>'Inbound SOS &amp; EOD'!MK47</f>
        <v>170</v>
      </c>
      <c r="ML18" s="81">
        <f>'Inbound SOS &amp; EOD'!ML47</f>
        <v>213</v>
      </c>
      <c r="MM18" s="81">
        <f>'Inbound SOS &amp; EOD'!MM47</f>
        <v>203</v>
      </c>
      <c r="MN18" s="81">
        <f>'Inbound SOS &amp; EOD'!MN47</f>
        <v>124</v>
      </c>
      <c r="MO18" s="81">
        <f>'Inbound SOS &amp; EOD'!MO47</f>
        <v>81</v>
      </c>
      <c r="MP18" s="81">
        <f>'Inbound SOS &amp; EOD'!MP47</f>
        <v>81</v>
      </c>
      <c r="MQ18" s="81">
        <f>'Inbound SOS &amp; EOD'!MQ47</f>
        <v>64</v>
      </c>
      <c r="MR18" s="81">
        <f>'Inbound SOS &amp; EOD'!MR47</f>
        <v>91</v>
      </c>
      <c r="MS18" s="81">
        <f>'Inbound SOS &amp; EOD'!MS47</f>
        <v>99</v>
      </c>
      <c r="MT18" s="81">
        <f>'Inbound SOS &amp; EOD'!MT47</f>
        <v>44</v>
      </c>
      <c r="MU18" s="81">
        <f>'Inbound SOS &amp; EOD'!MU47</f>
        <v>50</v>
      </c>
      <c r="MV18" s="81">
        <f>'Inbound SOS &amp; EOD'!MV47</f>
        <v>50</v>
      </c>
      <c r="MW18" s="81">
        <f>'Inbound SOS &amp; EOD'!MW47</f>
        <v>50</v>
      </c>
      <c r="MX18" s="81">
        <f>'Inbound SOS &amp; EOD'!MX47</f>
        <v>74</v>
      </c>
      <c r="MY18" s="81">
        <f>'Inbound SOS &amp; EOD'!MY47</f>
        <v>58</v>
      </c>
      <c r="MZ18" s="81">
        <f>'Inbound SOS &amp; EOD'!MZ47</f>
        <v>92</v>
      </c>
      <c r="NA18" s="81">
        <f>'Inbound SOS &amp; EOD'!NA47</f>
        <v>40</v>
      </c>
    </row>
    <row r="19" spans="1:365" s="81" customFormat="1" ht="15.75" customHeight="1">
      <c r="A19" s="80" t="s">
        <v>2033</v>
      </c>
      <c r="B19" s="81">
        <f t="shared" ref="B19:S19" si="40">SUM(B16:B18)</f>
        <v>1690</v>
      </c>
      <c r="C19" s="81">
        <f t="shared" si="40"/>
        <v>669</v>
      </c>
      <c r="D19" s="81">
        <f t="shared" si="40"/>
        <v>21</v>
      </c>
      <c r="E19" s="81">
        <f t="shared" si="40"/>
        <v>597</v>
      </c>
      <c r="F19" s="81">
        <f t="shared" si="40"/>
        <v>660</v>
      </c>
      <c r="G19" s="81">
        <f t="shared" si="40"/>
        <v>232</v>
      </c>
      <c r="H19" s="81">
        <f t="shared" si="40"/>
        <v>62</v>
      </c>
      <c r="I19" s="81">
        <f t="shared" si="40"/>
        <v>1170</v>
      </c>
      <c r="J19" s="81">
        <f t="shared" si="40"/>
        <v>999</v>
      </c>
      <c r="K19" s="81">
        <f t="shared" si="40"/>
        <v>386</v>
      </c>
      <c r="L19" s="81">
        <f t="shared" si="40"/>
        <v>121</v>
      </c>
      <c r="M19" s="81">
        <f t="shared" si="40"/>
        <v>378</v>
      </c>
      <c r="N19" s="81">
        <f t="shared" si="40"/>
        <v>380</v>
      </c>
      <c r="O19" s="81">
        <f t="shared" si="40"/>
        <v>676</v>
      </c>
      <c r="P19" s="81">
        <f t="shared" si="40"/>
        <v>545</v>
      </c>
      <c r="Q19" s="81">
        <f t="shared" si="40"/>
        <v>537</v>
      </c>
      <c r="R19" s="81">
        <f t="shared" si="40"/>
        <v>326</v>
      </c>
      <c r="S19" s="81">
        <f t="shared" si="40"/>
        <v>555</v>
      </c>
      <c r="T19" s="81">
        <f t="shared" ref="T19:AA19" si="41">SUM(T16:T18)</f>
        <v>555</v>
      </c>
      <c r="U19" s="81">
        <f t="shared" si="41"/>
        <v>580</v>
      </c>
      <c r="V19" s="81">
        <f t="shared" si="41"/>
        <v>816</v>
      </c>
      <c r="W19" s="81">
        <f t="shared" si="41"/>
        <v>602</v>
      </c>
      <c r="X19" s="81">
        <f t="shared" si="41"/>
        <v>433</v>
      </c>
      <c r="Y19" s="81">
        <f t="shared" si="41"/>
        <v>404</v>
      </c>
      <c r="Z19" s="81">
        <f t="shared" si="41"/>
        <v>15</v>
      </c>
      <c r="AA19" s="81">
        <f t="shared" si="41"/>
        <v>52</v>
      </c>
      <c r="AB19" s="81">
        <f t="shared" ref="AB19:CD19" si="42">SUM(AB16:AB18)</f>
        <v>413</v>
      </c>
      <c r="AC19" s="81">
        <f t="shared" si="42"/>
        <v>413</v>
      </c>
      <c r="AD19" s="81">
        <f t="shared" si="42"/>
        <v>208</v>
      </c>
      <c r="AE19" s="81">
        <f t="shared" si="42"/>
        <v>5</v>
      </c>
      <c r="AF19" s="81">
        <f t="shared" si="42"/>
        <v>312</v>
      </c>
      <c r="AG19" s="81">
        <f t="shared" si="42"/>
        <v>175</v>
      </c>
      <c r="AH19" s="81">
        <f t="shared" si="42"/>
        <v>406</v>
      </c>
      <c r="AI19" s="81">
        <f t="shared" si="42"/>
        <v>361</v>
      </c>
      <c r="AJ19" s="81">
        <f t="shared" si="42"/>
        <v>97</v>
      </c>
      <c r="AK19" s="81">
        <f t="shared" si="42"/>
        <v>32</v>
      </c>
      <c r="AL19" s="81">
        <f t="shared" si="42"/>
        <v>384</v>
      </c>
      <c r="AM19" s="81">
        <f t="shared" si="42"/>
        <v>345</v>
      </c>
      <c r="AN19" s="81">
        <f t="shared" si="42"/>
        <v>118</v>
      </c>
      <c r="AO19" s="81">
        <f t="shared" si="42"/>
        <v>97</v>
      </c>
      <c r="AP19" s="81">
        <f t="shared" si="42"/>
        <v>74</v>
      </c>
      <c r="AQ19" s="81">
        <f t="shared" si="42"/>
        <v>539</v>
      </c>
      <c r="AR19" s="81">
        <f t="shared" si="42"/>
        <v>479</v>
      </c>
      <c r="AS19" s="81">
        <f t="shared" si="42"/>
        <v>539</v>
      </c>
      <c r="AT19" s="81">
        <f t="shared" si="42"/>
        <v>509</v>
      </c>
      <c r="AU19" s="81">
        <f t="shared" si="42"/>
        <v>464</v>
      </c>
      <c r="AV19" s="81">
        <f t="shared" si="42"/>
        <v>241</v>
      </c>
      <c r="AW19" s="81">
        <f t="shared" si="42"/>
        <v>484</v>
      </c>
      <c r="AX19" s="81">
        <f t="shared" si="42"/>
        <v>478</v>
      </c>
      <c r="AY19" s="81">
        <f t="shared" si="42"/>
        <v>478</v>
      </c>
      <c r="AZ19" s="81">
        <f t="shared" si="42"/>
        <v>298</v>
      </c>
      <c r="BA19" s="81">
        <f t="shared" si="42"/>
        <v>541</v>
      </c>
      <c r="BB19" s="81">
        <f t="shared" si="42"/>
        <v>602</v>
      </c>
      <c r="BC19" s="81">
        <f t="shared" si="42"/>
        <v>265</v>
      </c>
      <c r="BD19" s="81">
        <f t="shared" si="42"/>
        <v>789</v>
      </c>
      <c r="BE19" s="81">
        <f t="shared" si="42"/>
        <v>786</v>
      </c>
      <c r="BF19" s="81">
        <f t="shared" si="42"/>
        <v>654</v>
      </c>
      <c r="BG19" s="81">
        <f t="shared" si="42"/>
        <v>416</v>
      </c>
      <c r="BH19" s="81">
        <f t="shared" si="42"/>
        <v>385</v>
      </c>
      <c r="BI19" s="81">
        <f t="shared" si="42"/>
        <v>793</v>
      </c>
      <c r="BJ19" s="81">
        <f t="shared" si="42"/>
        <v>745</v>
      </c>
      <c r="BK19" s="81">
        <f t="shared" si="42"/>
        <v>1154</v>
      </c>
      <c r="BL19" s="81">
        <f t="shared" si="42"/>
        <v>1221</v>
      </c>
      <c r="BM19" s="81">
        <f t="shared" si="42"/>
        <v>1221</v>
      </c>
      <c r="BN19" s="81">
        <f t="shared" si="42"/>
        <v>1018</v>
      </c>
      <c r="BO19" s="81">
        <f t="shared" si="42"/>
        <v>915</v>
      </c>
      <c r="BP19" s="81">
        <f t="shared" si="42"/>
        <v>692</v>
      </c>
      <c r="BQ19" s="81">
        <f t="shared" si="42"/>
        <v>721</v>
      </c>
      <c r="BR19" s="81">
        <f t="shared" si="42"/>
        <v>676</v>
      </c>
      <c r="BS19" s="81">
        <f t="shared" si="42"/>
        <v>796</v>
      </c>
      <c r="BT19" s="81">
        <f t="shared" si="42"/>
        <v>905</v>
      </c>
      <c r="BU19" s="81">
        <f t="shared" si="42"/>
        <v>597</v>
      </c>
      <c r="BV19" s="81">
        <f t="shared" si="42"/>
        <v>472</v>
      </c>
      <c r="BW19" s="81">
        <f t="shared" si="42"/>
        <v>804</v>
      </c>
      <c r="BX19" s="81">
        <f t="shared" si="42"/>
        <v>529</v>
      </c>
      <c r="BY19" s="81">
        <f t="shared" si="42"/>
        <v>408</v>
      </c>
      <c r="BZ19" s="81">
        <f t="shared" si="42"/>
        <v>341</v>
      </c>
      <c r="CA19" s="81">
        <f t="shared" si="42"/>
        <v>249</v>
      </c>
      <c r="CB19" s="81">
        <f t="shared" si="42"/>
        <v>249</v>
      </c>
      <c r="CC19" s="81">
        <f t="shared" si="42"/>
        <v>450</v>
      </c>
      <c r="CD19" s="81">
        <f t="shared" si="42"/>
        <v>877</v>
      </c>
      <c r="CE19" s="81">
        <f t="shared" ref="CE19:EP19" si="43">SUM(CE16:CE18)</f>
        <v>725</v>
      </c>
      <c r="CF19" s="81">
        <f t="shared" si="43"/>
        <v>1199</v>
      </c>
      <c r="CG19" s="81">
        <f t="shared" si="43"/>
        <v>1273</v>
      </c>
      <c r="CH19" s="81">
        <f t="shared" si="43"/>
        <v>1273</v>
      </c>
      <c r="CI19" s="81">
        <f t="shared" si="43"/>
        <v>1273</v>
      </c>
      <c r="CJ19" s="81">
        <f t="shared" si="43"/>
        <v>1308</v>
      </c>
      <c r="CK19" s="81">
        <f t="shared" si="43"/>
        <v>1387</v>
      </c>
      <c r="CL19" s="81">
        <f t="shared" si="43"/>
        <v>1089</v>
      </c>
      <c r="CM19" s="81">
        <f t="shared" si="43"/>
        <v>1318</v>
      </c>
      <c r="CN19" s="81">
        <f t="shared" si="43"/>
        <v>1279</v>
      </c>
      <c r="CO19" s="81">
        <f t="shared" si="43"/>
        <v>1279</v>
      </c>
      <c r="CP19" s="81">
        <f t="shared" si="43"/>
        <v>1279</v>
      </c>
      <c r="CQ19" s="81">
        <f t="shared" si="43"/>
        <v>1375</v>
      </c>
      <c r="CR19" s="81">
        <f t="shared" si="43"/>
        <v>1552</v>
      </c>
      <c r="CS19" s="81">
        <f t="shared" si="43"/>
        <v>1727</v>
      </c>
      <c r="CT19" s="81">
        <f t="shared" si="43"/>
        <v>1572</v>
      </c>
      <c r="CU19" s="81">
        <f t="shared" si="43"/>
        <v>2048</v>
      </c>
      <c r="CV19" s="81">
        <f t="shared" si="43"/>
        <v>2048</v>
      </c>
      <c r="CW19" s="81">
        <f t="shared" si="43"/>
        <v>2048</v>
      </c>
      <c r="CX19" s="81">
        <f t="shared" si="43"/>
        <v>1891</v>
      </c>
      <c r="CY19" s="81">
        <f t="shared" si="43"/>
        <v>2057</v>
      </c>
      <c r="CZ19" s="81">
        <f t="shared" si="43"/>
        <v>2010</v>
      </c>
      <c r="DA19" s="81">
        <f t="shared" si="43"/>
        <v>1816</v>
      </c>
      <c r="DB19" s="81">
        <f t="shared" si="43"/>
        <v>1394</v>
      </c>
      <c r="DC19" s="81">
        <f t="shared" si="43"/>
        <v>1490</v>
      </c>
      <c r="DD19" s="81">
        <f t="shared" si="43"/>
        <v>1874</v>
      </c>
      <c r="DE19" s="81">
        <f t="shared" si="43"/>
        <v>1484</v>
      </c>
      <c r="DF19" s="81">
        <f t="shared" si="43"/>
        <v>2375</v>
      </c>
      <c r="DG19" s="81">
        <f t="shared" si="43"/>
        <v>2366</v>
      </c>
      <c r="DH19" s="81">
        <f t="shared" si="43"/>
        <v>2660</v>
      </c>
      <c r="DI19" s="81">
        <f t="shared" si="43"/>
        <v>3005</v>
      </c>
      <c r="DJ19" s="81">
        <f t="shared" si="43"/>
        <v>2959</v>
      </c>
      <c r="DK19" s="81">
        <f t="shared" si="43"/>
        <v>2682</v>
      </c>
      <c r="DL19" s="81">
        <f t="shared" si="43"/>
        <v>2269</v>
      </c>
      <c r="DM19" s="81">
        <f t="shared" si="43"/>
        <v>1852</v>
      </c>
      <c r="DN19" s="81">
        <f t="shared" si="43"/>
        <v>2218</v>
      </c>
      <c r="DO19" s="81">
        <f t="shared" si="43"/>
        <v>2693</v>
      </c>
      <c r="DP19" s="81">
        <f t="shared" si="43"/>
        <v>3131</v>
      </c>
      <c r="DQ19" s="81">
        <f t="shared" si="43"/>
        <v>3038</v>
      </c>
      <c r="DR19" s="81">
        <f t="shared" si="43"/>
        <v>2960</v>
      </c>
      <c r="DS19" s="81">
        <f t="shared" si="43"/>
        <v>2337</v>
      </c>
      <c r="DT19" s="81">
        <f t="shared" si="43"/>
        <v>2197</v>
      </c>
      <c r="DU19" s="81">
        <f t="shared" si="43"/>
        <v>1723</v>
      </c>
      <c r="DV19" s="81">
        <f t="shared" si="43"/>
        <v>2008</v>
      </c>
      <c r="DW19" s="81">
        <f t="shared" si="43"/>
        <v>1621</v>
      </c>
      <c r="DX19" s="81">
        <f t="shared" si="43"/>
        <v>1371</v>
      </c>
      <c r="DY19" s="81">
        <f t="shared" si="43"/>
        <v>827</v>
      </c>
      <c r="DZ19" s="81">
        <f t="shared" si="43"/>
        <v>255</v>
      </c>
      <c r="EA19" s="81">
        <f t="shared" si="43"/>
        <v>315</v>
      </c>
      <c r="EB19" s="81">
        <f t="shared" si="43"/>
        <v>1054</v>
      </c>
      <c r="EC19" s="81">
        <f t="shared" si="43"/>
        <v>1038</v>
      </c>
      <c r="ED19" s="81">
        <f t="shared" si="43"/>
        <v>1355</v>
      </c>
      <c r="EE19" s="81">
        <f t="shared" si="43"/>
        <v>1355</v>
      </c>
      <c r="EF19" s="81">
        <f t="shared" si="43"/>
        <v>1355</v>
      </c>
      <c r="EG19" s="81">
        <f t="shared" si="43"/>
        <v>2015</v>
      </c>
      <c r="EH19" s="81">
        <f t="shared" si="43"/>
        <v>2348</v>
      </c>
      <c r="EI19" s="81">
        <f t="shared" si="43"/>
        <v>2468</v>
      </c>
      <c r="EJ19" s="81">
        <f t="shared" si="43"/>
        <v>2107</v>
      </c>
      <c r="EK19" s="81">
        <f t="shared" si="43"/>
        <v>2163</v>
      </c>
      <c r="EL19" s="81">
        <f t="shared" si="43"/>
        <v>1642</v>
      </c>
      <c r="EM19" s="81">
        <f t="shared" si="43"/>
        <v>1516</v>
      </c>
      <c r="EN19" s="81">
        <f t="shared" si="43"/>
        <v>1667</v>
      </c>
      <c r="EO19" s="81">
        <f t="shared" si="43"/>
        <v>1829</v>
      </c>
      <c r="EP19" s="81">
        <f t="shared" si="43"/>
        <v>1661</v>
      </c>
      <c r="EQ19" s="81">
        <f t="shared" ref="EQ19:HB19" si="44">SUM(EQ16:EQ18)</f>
        <v>1581</v>
      </c>
      <c r="ER19" s="81">
        <f t="shared" si="44"/>
        <v>1541</v>
      </c>
      <c r="ES19" s="81">
        <f t="shared" si="44"/>
        <v>1422</v>
      </c>
      <c r="ET19" s="81">
        <f t="shared" si="44"/>
        <v>1422</v>
      </c>
      <c r="EU19" s="81">
        <f t="shared" si="44"/>
        <v>1468</v>
      </c>
      <c r="EV19" s="81">
        <f t="shared" si="44"/>
        <v>1581</v>
      </c>
      <c r="EW19" s="81">
        <f t="shared" si="44"/>
        <v>1886</v>
      </c>
      <c r="EX19" s="81">
        <f t="shared" si="44"/>
        <v>1554</v>
      </c>
      <c r="EY19" s="81">
        <f t="shared" si="44"/>
        <v>1232</v>
      </c>
      <c r="EZ19" s="81">
        <f t="shared" si="44"/>
        <v>1088</v>
      </c>
      <c r="FA19" s="81">
        <f t="shared" si="44"/>
        <v>1088</v>
      </c>
      <c r="FB19" s="81">
        <f t="shared" si="44"/>
        <v>862</v>
      </c>
      <c r="FC19" s="81">
        <f t="shared" si="44"/>
        <v>893</v>
      </c>
      <c r="FD19" s="81">
        <f t="shared" si="44"/>
        <v>950</v>
      </c>
      <c r="FE19" s="81">
        <f t="shared" si="44"/>
        <v>1021</v>
      </c>
      <c r="FF19" s="81">
        <f t="shared" si="44"/>
        <v>1214</v>
      </c>
      <c r="FG19" s="81">
        <f t="shared" si="44"/>
        <v>1214</v>
      </c>
      <c r="FH19" s="81">
        <f t="shared" si="44"/>
        <v>1214</v>
      </c>
      <c r="FI19" s="81">
        <f t="shared" si="44"/>
        <v>1074</v>
      </c>
      <c r="FJ19" s="81">
        <f t="shared" si="44"/>
        <v>704</v>
      </c>
      <c r="FK19" s="81">
        <f t="shared" si="44"/>
        <v>1033</v>
      </c>
      <c r="FL19" s="81">
        <f t="shared" si="44"/>
        <v>1157</v>
      </c>
      <c r="FM19" s="81">
        <f t="shared" si="44"/>
        <v>1444</v>
      </c>
      <c r="FN19" s="81">
        <f t="shared" si="44"/>
        <v>1444</v>
      </c>
      <c r="FO19" s="81">
        <f t="shared" si="44"/>
        <v>1312</v>
      </c>
      <c r="FP19" s="81">
        <f t="shared" si="44"/>
        <v>677</v>
      </c>
      <c r="FQ19" s="81">
        <f t="shared" si="44"/>
        <v>848</v>
      </c>
      <c r="FR19" s="81">
        <f t="shared" si="44"/>
        <v>1137</v>
      </c>
      <c r="FS19" s="81">
        <f t="shared" si="44"/>
        <v>1015</v>
      </c>
      <c r="FT19" s="81">
        <f t="shared" si="44"/>
        <v>1040</v>
      </c>
      <c r="FU19" s="81">
        <f t="shared" si="44"/>
        <v>789</v>
      </c>
      <c r="FV19" s="81">
        <f t="shared" si="44"/>
        <v>247</v>
      </c>
      <c r="FW19" s="81">
        <f t="shared" si="44"/>
        <v>756</v>
      </c>
      <c r="FX19" s="81">
        <f t="shared" si="44"/>
        <v>411</v>
      </c>
      <c r="FY19" s="81">
        <f t="shared" si="44"/>
        <v>316</v>
      </c>
      <c r="FZ19" s="81">
        <f t="shared" si="44"/>
        <v>136</v>
      </c>
      <c r="GA19" s="81">
        <f t="shared" si="44"/>
        <v>209</v>
      </c>
      <c r="GB19" s="81">
        <f t="shared" si="44"/>
        <v>209</v>
      </c>
      <c r="GC19" s="81">
        <f t="shared" si="44"/>
        <v>209</v>
      </c>
      <c r="GD19" s="81">
        <f t="shared" si="44"/>
        <v>854</v>
      </c>
      <c r="GE19" s="81">
        <f t="shared" si="44"/>
        <v>655</v>
      </c>
      <c r="GF19" s="81">
        <f t="shared" si="44"/>
        <v>735</v>
      </c>
      <c r="GG19" s="81">
        <f t="shared" si="44"/>
        <v>473</v>
      </c>
      <c r="GH19" s="81">
        <f t="shared" si="44"/>
        <v>540</v>
      </c>
      <c r="GI19" s="81">
        <f t="shared" si="44"/>
        <v>232</v>
      </c>
      <c r="GJ19" s="81">
        <f t="shared" si="44"/>
        <v>232</v>
      </c>
      <c r="GK19" s="81">
        <f t="shared" si="44"/>
        <v>88</v>
      </c>
      <c r="GL19" s="81">
        <f t="shared" si="44"/>
        <v>612</v>
      </c>
      <c r="GM19" s="81">
        <f t="shared" si="44"/>
        <v>235</v>
      </c>
      <c r="GN19" s="81">
        <f t="shared" si="44"/>
        <v>386</v>
      </c>
      <c r="GO19" s="81">
        <f t="shared" si="44"/>
        <v>386</v>
      </c>
      <c r="GP19" s="81">
        <f t="shared" si="44"/>
        <v>386</v>
      </c>
      <c r="GQ19" s="81">
        <f t="shared" si="44"/>
        <v>592</v>
      </c>
      <c r="GR19" s="81">
        <f t="shared" si="44"/>
        <v>134</v>
      </c>
      <c r="GS19" s="81">
        <f t="shared" si="44"/>
        <v>80</v>
      </c>
      <c r="GT19" s="81">
        <f t="shared" si="44"/>
        <v>6</v>
      </c>
      <c r="GU19" s="81">
        <f t="shared" si="44"/>
        <v>188</v>
      </c>
      <c r="GV19" s="81">
        <f t="shared" si="44"/>
        <v>378</v>
      </c>
      <c r="GW19" s="81">
        <f t="shared" si="44"/>
        <v>378</v>
      </c>
      <c r="GX19" s="81">
        <f t="shared" si="44"/>
        <v>333</v>
      </c>
      <c r="GY19" s="81">
        <f t="shared" si="44"/>
        <v>430</v>
      </c>
      <c r="GZ19" s="81">
        <f t="shared" si="44"/>
        <v>430</v>
      </c>
      <c r="HA19" s="81">
        <f t="shared" si="44"/>
        <v>554</v>
      </c>
      <c r="HB19" s="81">
        <f t="shared" si="44"/>
        <v>454</v>
      </c>
      <c r="HC19" s="81">
        <f t="shared" ref="HC19:JN19" si="45">SUM(HC16:HC18)</f>
        <v>795</v>
      </c>
      <c r="HD19" s="81">
        <f t="shared" si="45"/>
        <v>795</v>
      </c>
      <c r="HE19" s="81">
        <f t="shared" si="45"/>
        <v>631</v>
      </c>
      <c r="HF19" s="81">
        <f t="shared" si="45"/>
        <v>466</v>
      </c>
      <c r="HG19" s="81">
        <f t="shared" si="45"/>
        <v>65</v>
      </c>
      <c r="HH19" s="81">
        <f t="shared" si="45"/>
        <v>1009</v>
      </c>
      <c r="HI19" s="81">
        <f t="shared" si="45"/>
        <v>857</v>
      </c>
      <c r="HJ19" s="81">
        <f t="shared" si="45"/>
        <v>640</v>
      </c>
      <c r="HK19" s="81">
        <f t="shared" si="45"/>
        <v>640</v>
      </c>
      <c r="HL19" s="81">
        <f t="shared" si="45"/>
        <v>553</v>
      </c>
      <c r="HM19" s="81">
        <f t="shared" si="45"/>
        <v>195</v>
      </c>
      <c r="HN19" s="81">
        <f t="shared" si="45"/>
        <v>282</v>
      </c>
      <c r="HO19" s="81">
        <f t="shared" si="45"/>
        <v>588</v>
      </c>
      <c r="HP19" s="81">
        <f t="shared" si="45"/>
        <v>786</v>
      </c>
      <c r="HQ19" s="81">
        <f t="shared" si="45"/>
        <v>786</v>
      </c>
      <c r="HR19" s="81">
        <f t="shared" si="45"/>
        <v>674</v>
      </c>
      <c r="HS19" s="81">
        <f t="shared" si="45"/>
        <v>312</v>
      </c>
      <c r="HT19" s="81">
        <f t="shared" si="45"/>
        <v>793</v>
      </c>
      <c r="HU19" s="81">
        <f t="shared" si="45"/>
        <v>93</v>
      </c>
      <c r="HV19" s="81">
        <f t="shared" si="45"/>
        <v>726</v>
      </c>
      <c r="HW19" s="81">
        <f t="shared" si="45"/>
        <v>801</v>
      </c>
      <c r="HX19" s="81">
        <f t="shared" si="45"/>
        <v>874</v>
      </c>
      <c r="HY19" s="81">
        <f t="shared" si="45"/>
        <v>720</v>
      </c>
      <c r="HZ19" s="81">
        <f t="shared" si="45"/>
        <v>537</v>
      </c>
      <c r="IA19" s="81">
        <f t="shared" si="45"/>
        <v>704</v>
      </c>
      <c r="IB19" s="81">
        <f t="shared" si="45"/>
        <v>938</v>
      </c>
      <c r="IC19" s="81">
        <f t="shared" si="45"/>
        <v>773</v>
      </c>
      <c r="ID19" s="81">
        <f t="shared" si="45"/>
        <v>905</v>
      </c>
      <c r="IE19" s="81">
        <f t="shared" si="45"/>
        <v>1002</v>
      </c>
      <c r="IF19" s="81" t="e">
        <f t="shared" si="45"/>
        <v>#REF!</v>
      </c>
      <c r="IG19" s="81">
        <f t="shared" si="45"/>
        <v>753</v>
      </c>
      <c r="IH19" s="81">
        <f t="shared" si="45"/>
        <v>747</v>
      </c>
      <c r="II19" s="81">
        <f t="shared" si="45"/>
        <v>1032</v>
      </c>
      <c r="IJ19" s="81">
        <f t="shared" si="45"/>
        <v>657</v>
      </c>
      <c r="IK19" s="81">
        <f t="shared" si="45"/>
        <v>379</v>
      </c>
      <c r="IL19" s="81">
        <f t="shared" si="45"/>
        <v>479</v>
      </c>
      <c r="IM19" s="81">
        <f t="shared" si="45"/>
        <v>416</v>
      </c>
      <c r="IN19" s="81">
        <f t="shared" si="45"/>
        <v>288</v>
      </c>
      <c r="IO19" s="81">
        <f t="shared" si="45"/>
        <v>253</v>
      </c>
      <c r="IP19" s="81">
        <f t="shared" si="45"/>
        <v>212</v>
      </c>
      <c r="IQ19" s="81">
        <f t="shared" si="45"/>
        <v>322</v>
      </c>
      <c r="IR19" s="81">
        <f t="shared" si="45"/>
        <v>323</v>
      </c>
      <c r="IS19" s="81">
        <f t="shared" si="45"/>
        <v>214</v>
      </c>
      <c r="IT19" s="81">
        <f t="shared" si="45"/>
        <v>473</v>
      </c>
      <c r="IU19" s="81">
        <f t="shared" si="45"/>
        <v>280</v>
      </c>
      <c r="IV19" s="81">
        <f t="shared" si="45"/>
        <v>1</v>
      </c>
      <c r="IW19" s="81">
        <f t="shared" si="45"/>
        <v>323</v>
      </c>
      <c r="IX19" s="81">
        <f t="shared" si="45"/>
        <v>240</v>
      </c>
      <c r="IY19" s="81">
        <f t="shared" si="45"/>
        <v>1798</v>
      </c>
      <c r="IZ19" s="81">
        <f t="shared" si="45"/>
        <v>2972</v>
      </c>
      <c r="JA19" s="81">
        <f t="shared" si="45"/>
        <v>2887</v>
      </c>
      <c r="JB19" s="81">
        <f t="shared" si="45"/>
        <v>2801</v>
      </c>
      <c r="JC19" s="81">
        <f t="shared" si="45"/>
        <v>3170</v>
      </c>
      <c r="JD19" s="81">
        <f t="shared" si="45"/>
        <v>2990</v>
      </c>
      <c r="JE19" s="81">
        <f t="shared" si="45"/>
        <v>2824</v>
      </c>
      <c r="JF19" s="81">
        <f t="shared" si="45"/>
        <v>2683</v>
      </c>
      <c r="JG19" s="81">
        <f t="shared" si="45"/>
        <v>1352</v>
      </c>
      <c r="JH19" s="81">
        <f t="shared" si="45"/>
        <v>1192</v>
      </c>
      <c r="JI19" s="81">
        <f t="shared" si="45"/>
        <v>831</v>
      </c>
      <c r="JJ19" s="81">
        <f t="shared" si="45"/>
        <v>326</v>
      </c>
      <c r="JK19" s="81">
        <f t="shared" si="45"/>
        <v>498</v>
      </c>
      <c r="JL19" s="81">
        <f t="shared" si="45"/>
        <v>949</v>
      </c>
      <c r="JM19" s="81">
        <f t="shared" si="45"/>
        <v>1645</v>
      </c>
      <c r="JN19" s="81">
        <f t="shared" si="45"/>
        <v>2726</v>
      </c>
      <c r="JO19" s="81">
        <f t="shared" ref="JO19:LZ19" si="46">SUM(JO16:JO18)</f>
        <v>2440</v>
      </c>
      <c r="JP19" s="81">
        <f t="shared" si="46"/>
        <v>2353</v>
      </c>
      <c r="JQ19" s="81">
        <f t="shared" si="46"/>
        <v>3061</v>
      </c>
      <c r="JR19" s="81">
        <f t="shared" si="46"/>
        <v>3582</v>
      </c>
      <c r="JS19" s="81">
        <f t="shared" si="46"/>
        <v>4056</v>
      </c>
      <c r="JT19" s="81">
        <f t="shared" si="46"/>
        <v>4014</v>
      </c>
      <c r="JU19" s="81">
        <f t="shared" si="46"/>
        <v>5091</v>
      </c>
      <c r="JV19" s="81">
        <f t="shared" si="46"/>
        <v>4689</v>
      </c>
      <c r="JW19" s="81">
        <f t="shared" si="46"/>
        <v>3825</v>
      </c>
      <c r="JX19" s="81">
        <f t="shared" si="46"/>
        <v>4135</v>
      </c>
      <c r="JY19" s="81">
        <f t="shared" si="46"/>
        <v>4484</v>
      </c>
      <c r="JZ19" s="81">
        <f t="shared" si="46"/>
        <v>4190</v>
      </c>
      <c r="KA19" s="81">
        <f t="shared" si="46"/>
        <v>4384</v>
      </c>
      <c r="KB19" s="81">
        <f t="shared" si="46"/>
        <v>4995</v>
      </c>
      <c r="KC19" s="81">
        <f t="shared" si="46"/>
        <v>3955</v>
      </c>
      <c r="KD19" s="81">
        <f t="shared" si="46"/>
        <v>3043</v>
      </c>
      <c r="KE19" s="81">
        <f t="shared" si="46"/>
        <v>3004</v>
      </c>
      <c r="KF19" s="81">
        <f t="shared" si="46"/>
        <v>3231</v>
      </c>
      <c r="KG19" s="81">
        <f t="shared" si="46"/>
        <v>2899</v>
      </c>
      <c r="KH19" s="81">
        <f t="shared" si="46"/>
        <v>2752</v>
      </c>
      <c r="KI19" s="81">
        <f t="shared" si="46"/>
        <v>3098</v>
      </c>
      <c r="KJ19" s="81">
        <f t="shared" si="46"/>
        <v>2740</v>
      </c>
      <c r="KK19" s="81">
        <f t="shared" si="46"/>
        <v>787</v>
      </c>
      <c r="KL19" s="81">
        <f t="shared" si="46"/>
        <v>865</v>
      </c>
      <c r="KM19" s="81">
        <f t="shared" si="46"/>
        <v>1257</v>
      </c>
      <c r="KN19" s="81">
        <f t="shared" si="46"/>
        <v>1526</v>
      </c>
      <c r="KO19" s="81">
        <f t="shared" si="46"/>
        <v>1362</v>
      </c>
      <c r="KP19" s="81">
        <f t="shared" si="46"/>
        <v>1209</v>
      </c>
      <c r="KQ19" s="81">
        <f t="shared" si="46"/>
        <v>376</v>
      </c>
      <c r="KR19" s="81">
        <f t="shared" si="46"/>
        <v>24</v>
      </c>
      <c r="KS19" s="81">
        <f t="shared" si="46"/>
        <v>1590</v>
      </c>
      <c r="KT19" s="81">
        <f t="shared" si="46"/>
        <v>2732</v>
      </c>
      <c r="KU19" s="81">
        <f t="shared" si="46"/>
        <v>2917</v>
      </c>
      <c r="KV19" s="81">
        <f t="shared" si="46"/>
        <v>3577</v>
      </c>
      <c r="KW19" s="81">
        <f t="shared" si="46"/>
        <v>3813</v>
      </c>
      <c r="KX19" s="81">
        <f t="shared" si="46"/>
        <v>3067</v>
      </c>
      <c r="KY19" s="81">
        <f t="shared" si="46"/>
        <v>2651</v>
      </c>
      <c r="KZ19" s="81">
        <f t="shared" si="46"/>
        <v>2733</v>
      </c>
      <c r="LA19" s="81">
        <f t="shared" si="46"/>
        <v>4202</v>
      </c>
      <c r="LB19" s="81">
        <f t="shared" si="46"/>
        <v>4614</v>
      </c>
      <c r="LC19" s="81">
        <f t="shared" si="46"/>
        <v>4672</v>
      </c>
      <c r="LD19" s="81">
        <f t="shared" si="46"/>
        <v>5836</v>
      </c>
      <c r="LE19" s="81">
        <f t="shared" si="46"/>
        <v>5630</v>
      </c>
      <c r="LF19" s="81">
        <f t="shared" si="46"/>
        <v>5359</v>
      </c>
      <c r="LG19" s="81">
        <f t="shared" si="46"/>
        <v>5530</v>
      </c>
      <c r="LH19" s="81">
        <f t="shared" si="46"/>
        <v>6597</v>
      </c>
      <c r="LI19" s="81">
        <f t="shared" si="46"/>
        <v>7426</v>
      </c>
      <c r="LJ19" s="81">
        <f t="shared" si="46"/>
        <v>7532</v>
      </c>
      <c r="LK19" s="81">
        <f t="shared" si="46"/>
        <v>8464</v>
      </c>
      <c r="LL19" s="81">
        <f t="shared" si="46"/>
        <v>7889</v>
      </c>
      <c r="LM19" s="81">
        <f t="shared" si="46"/>
        <v>6715</v>
      </c>
      <c r="LN19" s="81">
        <f t="shared" si="46"/>
        <v>6805</v>
      </c>
      <c r="LO19" s="81">
        <f t="shared" si="46"/>
        <v>6801</v>
      </c>
      <c r="LP19" s="81">
        <f t="shared" si="46"/>
        <v>6801</v>
      </c>
      <c r="LQ19" s="81">
        <f t="shared" si="46"/>
        <v>6801</v>
      </c>
      <c r="LR19" s="81">
        <f t="shared" si="46"/>
        <v>6523</v>
      </c>
      <c r="LS19" s="81">
        <f t="shared" si="46"/>
        <v>6005</v>
      </c>
      <c r="LT19" s="81">
        <f t="shared" si="46"/>
        <v>5426</v>
      </c>
      <c r="LU19" s="81">
        <f t="shared" si="46"/>
        <v>4384</v>
      </c>
      <c r="LV19" s="81">
        <f t="shared" si="46"/>
        <v>5610</v>
      </c>
      <c r="LW19" s="81">
        <f t="shared" si="46"/>
        <v>5610</v>
      </c>
      <c r="LX19" s="81">
        <f t="shared" si="46"/>
        <v>5610</v>
      </c>
      <c r="LY19" s="81">
        <f t="shared" si="46"/>
        <v>5603</v>
      </c>
      <c r="LZ19" s="81">
        <f t="shared" si="46"/>
        <v>5076</v>
      </c>
      <c r="MA19" s="81">
        <f t="shared" ref="MA19:NA19" si="47">SUM(MA16:MA18)</f>
        <v>4839</v>
      </c>
      <c r="MB19" s="81">
        <f t="shared" si="47"/>
        <v>5284</v>
      </c>
      <c r="MC19" s="81">
        <f t="shared" si="47"/>
        <v>6145</v>
      </c>
      <c r="MD19" s="81">
        <f t="shared" si="47"/>
        <v>6939</v>
      </c>
      <c r="ME19" s="81">
        <f t="shared" si="47"/>
        <v>6318</v>
      </c>
      <c r="MF19" s="81">
        <f t="shared" si="47"/>
        <v>6612</v>
      </c>
      <c r="MG19" s="81">
        <f t="shared" si="47"/>
        <v>5936</v>
      </c>
      <c r="MH19" s="81">
        <f t="shared" si="47"/>
        <v>4769</v>
      </c>
      <c r="MI19" s="81">
        <f t="shared" si="47"/>
        <v>3249</v>
      </c>
      <c r="MJ19" s="81">
        <f t="shared" si="47"/>
        <v>5349</v>
      </c>
      <c r="MK19" s="81">
        <f t="shared" si="47"/>
        <v>3550</v>
      </c>
      <c r="ML19" s="81">
        <f t="shared" si="47"/>
        <v>3593</v>
      </c>
      <c r="MM19" s="81">
        <f t="shared" si="47"/>
        <v>3328</v>
      </c>
      <c r="MN19" s="81">
        <f t="shared" si="47"/>
        <v>2781</v>
      </c>
      <c r="MO19" s="81">
        <f t="shared" si="47"/>
        <v>1898</v>
      </c>
      <c r="MP19" s="81">
        <f t="shared" si="47"/>
        <v>1898</v>
      </c>
      <c r="MQ19" s="81">
        <f t="shared" si="47"/>
        <v>4069</v>
      </c>
      <c r="MR19" s="81">
        <f t="shared" si="47"/>
        <v>4958</v>
      </c>
      <c r="MS19" s="81">
        <f t="shared" si="47"/>
        <v>4500</v>
      </c>
      <c r="MT19" s="81">
        <f t="shared" si="47"/>
        <v>4422</v>
      </c>
      <c r="MU19" s="81">
        <f t="shared" si="47"/>
        <v>4240</v>
      </c>
      <c r="MV19" s="81">
        <f t="shared" si="47"/>
        <v>4240</v>
      </c>
      <c r="MW19" s="81">
        <f t="shared" si="47"/>
        <v>4237</v>
      </c>
      <c r="MX19" s="81">
        <f t="shared" si="47"/>
        <v>4786</v>
      </c>
      <c r="MY19" s="81">
        <f t="shared" si="47"/>
        <v>4251</v>
      </c>
      <c r="MZ19" s="81">
        <f t="shared" si="47"/>
        <v>3869</v>
      </c>
      <c r="NA19" s="81">
        <f t="shared" si="47"/>
        <v>4304</v>
      </c>
    </row>
    <row r="20" spans="1:365" s="51" customFormat="1" ht="15.75" customHeight="1">
      <c r="A20" s="50" t="s">
        <v>219</v>
      </c>
      <c r="B20" s="51">
        <v>366</v>
      </c>
      <c r="C20" s="51">
        <v>367</v>
      </c>
      <c r="D20" s="51">
        <v>368</v>
      </c>
      <c r="E20" s="51">
        <v>369</v>
      </c>
      <c r="F20" s="51">
        <v>370</v>
      </c>
      <c r="G20" s="51">
        <v>371</v>
      </c>
      <c r="H20" s="51">
        <v>372</v>
      </c>
      <c r="I20" s="51">
        <v>373</v>
      </c>
      <c r="J20" s="51">
        <v>374</v>
      </c>
      <c r="K20" s="51">
        <v>375</v>
      </c>
      <c r="L20" s="51">
        <v>376</v>
      </c>
      <c r="M20" s="51">
        <v>377</v>
      </c>
      <c r="N20" s="51">
        <v>378</v>
      </c>
      <c r="O20" s="51">
        <v>379</v>
      </c>
      <c r="P20" s="51">
        <v>380</v>
      </c>
      <c r="Q20" s="51">
        <v>381</v>
      </c>
      <c r="R20" s="51">
        <v>382</v>
      </c>
      <c r="S20" s="51">
        <v>383</v>
      </c>
      <c r="T20" s="51">
        <v>384</v>
      </c>
      <c r="U20" s="51">
        <v>385</v>
      </c>
      <c r="V20" s="51">
        <v>386</v>
      </c>
      <c r="W20" s="51">
        <v>387</v>
      </c>
      <c r="X20" s="51">
        <v>388</v>
      </c>
      <c r="Y20" s="51">
        <v>389</v>
      </c>
      <c r="Z20" s="51">
        <v>390</v>
      </c>
      <c r="AA20" s="51">
        <v>391</v>
      </c>
      <c r="AB20" s="51">
        <v>392</v>
      </c>
      <c r="AC20" s="51">
        <v>393</v>
      </c>
      <c r="AD20" s="51">
        <v>394</v>
      </c>
      <c r="AE20" s="51">
        <v>395</v>
      </c>
      <c r="AF20" s="51">
        <v>396</v>
      </c>
      <c r="AG20" s="51">
        <v>397</v>
      </c>
      <c r="AH20" s="51">
        <v>398</v>
      </c>
      <c r="AI20" s="51">
        <v>399</v>
      </c>
      <c r="AJ20" s="51">
        <v>400</v>
      </c>
      <c r="AK20" s="51">
        <v>401</v>
      </c>
      <c r="AL20" s="51">
        <v>402</v>
      </c>
      <c r="AM20" s="51">
        <v>403</v>
      </c>
      <c r="AN20" s="51">
        <v>404</v>
      </c>
      <c r="AO20" s="51">
        <v>405</v>
      </c>
      <c r="AP20" s="51">
        <v>406</v>
      </c>
      <c r="AQ20" s="51">
        <v>407</v>
      </c>
      <c r="AR20" s="51">
        <v>408</v>
      </c>
      <c r="AS20" s="51">
        <v>409</v>
      </c>
      <c r="AT20" s="51">
        <v>410</v>
      </c>
      <c r="AU20" s="51">
        <v>411</v>
      </c>
      <c r="AV20" s="51">
        <v>412</v>
      </c>
      <c r="AW20" s="51">
        <v>413</v>
      </c>
      <c r="AX20" s="51">
        <v>414</v>
      </c>
      <c r="AY20" s="51">
        <v>415</v>
      </c>
      <c r="AZ20" s="51">
        <v>416</v>
      </c>
      <c r="BA20" s="51">
        <v>417</v>
      </c>
      <c r="BB20" s="51">
        <v>418</v>
      </c>
      <c r="BC20" s="51">
        <v>419</v>
      </c>
      <c r="BD20" s="51">
        <v>420</v>
      </c>
      <c r="BE20" s="51">
        <v>421</v>
      </c>
      <c r="BF20" s="51">
        <v>422</v>
      </c>
      <c r="BG20" s="51">
        <v>423</v>
      </c>
      <c r="BH20" s="51">
        <v>424</v>
      </c>
      <c r="BI20" s="51">
        <v>425</v>
      </c>
      <c r="BJ20" s="51">
        <v>426</v>
      </c>
      <c r="BK20" s="51">
        <v>427</v>
      </c>
      <c r="BL20" s="51">
        <v>428</v>
      </c>
      <c r="BM20" s="51">
        <v>429</v>
      </c>
      <c r="BN20" s="51">
        <v>430</v>
      </c>
      <c r="BO20" s="51">
        <v>431</v>
      </c>
      <c r="BP20" s="51">
        <v>432</v>
      </c>
      <c r="BQ20" s="51">
        <v>433</v>
      </c>
      <c r="BR20" s="51">
        <v>434</v>
      </c>
      <c r="BS20" s="51">
        <v>435</v>
      </c>
      <c r="BT20" s="51">
        <v>436</v>
      </c>
      <c r="BU20" s="51">
        <v>437</v>
      </c>
      <c r="BV20" s="51">
        <v>438</v>
      </c>
      <c r="BW20" s="51">
        <v>439</v>
      </c>
      <c r="BX20" s="51">
        <v>440</v>
      </c>
      <c r="BY20" s="51">
        <v>441</v>
      </c>
      <c r="BZ20" s="51">
        <v>442</v>
      </c>
      <c r="CA20" s="51">
        <v>443</v>
      </c>
      <c r="CB20" s="51">
        <v>444</v>
      </c>
      <c r="CC20" s="51">
        <v>445</v>
      </c>
      <c r="CD20" s="51">
        <v>446</v>
      </c>
      <c r="CE20" s="51">
        <v>447</v>
      </c>
      <c r="CF20" s="51">
        <v>448</v>
      </c>
      <c r="CG20" s="51">
        <v>449</v>
      </c>
      <c r="CH20" s="51">
        <v>450</v>
      </c>
      <c r="CI20" s="51">
        <v>451</v>
      </c>
      <c r="CJ20" s="51">
        <v>452</v>
      </c>
      <c r="CK20" s="51">
        <v>453</v>
      </c>
      <c r="CL20" s="51">
        <v>454</v>
      </c>
      <c r="CM20" s="51">
        <v>455</v>
      </c>
      <c r="CN20" s="51">
        <v>456</v>
      </c>
      <c r="CO20" s="51">
        <v>457</v>
      </c>
      <c r="CP20" s="51">
        <v>458</v>
      </c>
      <c r="CQ20" s="51">
        <v>459</v>
      </c>
      <c r="CR20" s="51">
        <v>460</v>
      </c>
      <c r="CS20" s="51">
        <v>461</v>
      </c>
      <c r="CT20" s="51">
        <v>462</v>
      </c>
      <c r="CU20" s="51">
        <v>463</v>
      </c>
      <c r="CV20" s="51">
        <v>464</v>
      </c>
      <c r="CW20" s="51">
        <v>465</v>
      </c>
      <c r="CX20" s="51">
        <v>466</v>
      </c>
      <c r="CY20" s="51">
        <v>467</v>
      </c>
      <c r="CZ20" s="51">
        <v>468</v>
      </c>
      <c r="DA20" s="51">
        <v>469</v>
      </c>
      <c r="DB20" s="51">
        <v>470</v>
      </c>
      <c r="DC20" s="51">
        <v>471</v>
      </c>
      <c r="DD20" s="51">
        <v>472</v>
      </c>
      <c r="DE20" s="51">
        <v>473</v>
      </c>
      <c r="DF20" s="51">
        <v>474</v>
      </c>
      <c r="DG20" s="51">
        <v>475</v>
      </c>
      <c r="DH20" s="51">
        <v>476</v>
      </c>
      <c r="DI20" s="51">
        <v>477</v>
      </c>
      <c r="DJ20" s="51">
        <v>478</v>
      </c>
      <c r="DK20" s="51">
        <v>479</v>
      </c>
      <c r="DL20" s="51">
        <v>480</v>
      </c>
      <c r="DM20" s="51">
        <v>481</v>
      </c>
      <c r="DN20" s="51">
        <v>482</v>
      </c>
      <c r="DO20" s="51">
        <v>483</v>
      </c>
      <c r="DP20" s="51">
        <v>484</v>
      </c>
      <c r="DQ20" s="51">
        <v>485</v>
      </c>
      <c r="DR20" s="51">
        <v>486</v>
      </c>
      <c r="DS20" s="51">
        <v>487</v>
      </c>
      <c r="DT20" s="51">
        <v>488</v>
      </c>
      <c r="DU20" s="51">
        <v>489</v>
      </c>
      <c r="DV20" s="51">
        <v>490</v>
      </c>
      <c r="DW20" s="51">
        <v>491</v>
      </c>
      <c r="DX20" s="51">
        <v>492</v>
      </c>
      <c r="DY20" s="51">
        <v>493</v>
      </c>
      <c r="DZ20" s="51">
        <v>494</v>
      </c>
      <c r="EA20" s="51">
        <v>495</v>
      </c>
      <c r="EB20" s="51">
        <v>496</v>
      </c>
      <c r="EC20" s="51">
        <v>497</v>
      </c>
      <c r="ED20" s="51">
        <v>498</v>
      </c>
      <c r="EE20" s="51">
        <v>499</v>
      </c>
      <c r="EF20" s="51">
        <v>500</v>
      </c>
      <c r="EG20" s="51">
        <v>501</v>
      </c>
      <c r="EH20" s="51">
        <v>502</v>
      </c>
      <c r="EI20" s="51">
        <v>503</v>
      </c>
      <c r="EJ20" s="51">
        <v>504</v>
      </c>
      <c r="EK20" s="51">
        <v>505</v>
      </c>
      <c r="EL20" s="51">
        <v>506</v>
      </c>
      <c r="EM20" s="51">
        <v>507</v>
      </c>
      <c r="EN20" s="51">
        <v>508</v>
      </c>
      <c r="EO20" s="51">
        <v>509</v>
      </c>
      <c r="EP20" s="51">
        <v>510</v>
      </c>
      <c r="EQ20" s="51">
        <v>511</v>
      </c>
      <c r="ER20" s="51">
        <v>512</v>
      </c>
      <c r="ES20" s="51">
        <v>513</v>
      </c>
      <c r="ET20" s="51">
        <v>514</v>
      </c>
      <c r="EU20" s="51">
        <v>515</v>
      </c>
      <c r="EV20" s="51">
        <v>516</v>
      </c>
      <c r="EW20" s="51">
        <v>517</v>
      </c>
      <c r="EX20" s="51">
        <v>518</v>
      </c>
      <c r="EY20" s="51">
        <v>519</v>
      </c>
      <c r="EZ20" s="51">
        <v>520</v>
      </c>
      <c r="FA20" s="51">
        <v>521</v>
      </c>
      <c r="FB20" s="51">
        <v>522</v>
      </c>
      <c r="FC20" s="51">
        <v>523</v>
      </c>
      <c r="FD20" s="51">
        <v>524</v>
      </c>
      <c r="FE20" s="51">
        <v>525</v>
      </c>
      <c r="FF20" s="51">
        <v>526</v>
      </c>
      <c r="FG20" s="51">
        <v>527</v>
      </c>
      <c r="FH20" s="51">
        <v>528</v>
      </c>
      <c r="FI20" s="51">
        <v>529</v>
      </c>
      <c r="FJ20" s="51">
        <v>530</v>
      </c>
      <c r="FK20" s="51">
        <v>531</v>
      </c>
      <c r="FL20" s="51">
        <v>532</v>
      </c>
      <c r="FM20" s="51">
        <v>533</v>
      </c>
      <c r="FN20" s="51">
        <v>534</v>
      </c>
      <c r="FO20" s="51">
        <v>535</v>
      </c>
      <c r="FP20" s="51">
        <v>536</v>
      </c>
      <c r="FQ20" s="51">
        <v>537</v>
      </c>
      <c r="FR20" s="51">
        <v>538</v>
      </c>
      <c r="FS20" s="51">
        <v>539</v>
      </c>
      <c r="FT20" s="51">
        <v>540</v>
      </c>
      <c r="FU20" s="51">
        <v>541</v>
      </c>
      <c r="FV20" s="51">
        <v>542</v>
      </c>
      <c r="FW20" s="51">
        <v>543</v>
      </c>
      <c r="FX20" s="51">
        <v>544</v>
      </c>
      <c r="FY20" s="51">
        <v>545</v>
      </c>
      <c r="FZ20" s="51">
        <v>546</v>
      </c>
      <c r="GA20" s="51">
        <v>547</v>
      </c>
      <c r="GB20" s="51">
        <v>548</v>
      </c>
      <c r="GC20" s="51">
        <v>549</v>
      </c>
      <c r="GD20" s="51">
        <v>550</v>
      </c>
      <c r="GE20" s="51">
        <v>551</v>
      </c>
      <c r="GF20" s="51">
        <v>552</v>
      </c>
      <c r="GG20" s="51">
        <v>553</v>
      </c>
      <c r="GH20" s="51">
        <v>554</v>
      </c>
      <c r="GI20" s="51">
        <v>555</v>
      </c>
      <c r="GJ20" s="51">
        <v>556</v>
      </c>
      <c r="GK20" s="51">
        <v>557</v>
      </c>
      <c r="GL20" s="51">
        <v>558</v>
      </c>
      <c r="GM20" s="51">
        <v>559</v>
      </c>
      <c r="GN20" s="51">
        <v>560</v>
      </c>
      <c r="GO20" s="51">
        <v>561</v>
      </c>
      <c r="GP20" s="51">
        <v>562</v>
      </c>
      <c r="GQ20" s="51">
        <v>563</v>
      </c>
      <c r="GR20" s="51">
        <v>564</v>
      </c>
      <c r="GS20" s="51">
        <v>565</v>
      </c>
      <c r="GT20" s="51">
        <v>566</v>
      </c>
      <c r="GU20" s="51">
        <v>567</v>
      </c>
      <c r="GV20" s="51">
        <v>568</v>
      </c>
      <c r="GW20" s="51">
        <v>569</v>
      </c>
      <c r="GX20" s="51">
        <v>570</v>
      </c>
      <c r="GY20" s="51">
        <v>571</v>
      </c>
      <c r="GZ20" s="51">
        <v>572</v>
      </c>
      <c r="HA20" s="51">
        <v>573</v>
      </c>
      <c r="HB20" s="51">
        <v>574</v>
      </c>
      <c r="HC20" s="51">
        <v>575</v>
      </c>
      <c r="HD20" s="51">
        <v>576</v>
      </c>
      <c r="HE20" s="51">
        <v>577</v>
      </c>
      <c r="HF20" s="51">
        <v>578</v>
      </c>
      <c r="HG20" s="51">
        <v>579</v>
      </c>
      <c r="HH20" s="51">
        <v>580</v>
      </c>
      <c r="HI20" s="51">
        <v>581</v>
      </c>
      <c r="HJ20" s="51">
        <v>582</v>
      </c>
      <c r="HK20" s="51">
        <v>583</v>
      </c>
      <c r="HL20" s="51">
        <v>584</v>
      </c>
      <c r="HM20" s="51">
        <v>585</v>
      </c>
      <c r="HN20" s="51">
        <v>586</v>
      </c>
      <c r="HO20" s="51">
        <v>587</v>
      </c>
      <c r="HP20" s="51">
        <v>588</v>
      </c>
      <c r="HQ20" s="51">
        <v>589</v>
      </c>
      <c r="HR20" s="51">
        <v>590</v>
      </c>
      <c r="HS20" s="51">
        <v>591</v>
      </c>
      <c r="HT20" s="51">
        <v>592</v>
      </c>
      <c r="HU20" s="51">
        <v>593</v>
      </c>
      <c r="HV20" s="51">
        <v>594</v>
      </c>
      <c r="HW20" s="51">
        <v>595</v>
      </c>
      <c r="HX20" s="51">
        <v>596</v>
      </c>
      <c r="HY20" s="51">
        <v>597</v>
      </c>
      <c r="HZ20" s="51">
        <v>598</v>
      </c>
      <c r="IA20" s="51">
        <v>599</v>
      </c>
      <c r="IB20" s="51">
        <v>600</v>
      </c>
      <c r="IC20" s="51">
        <v>601</v>
      </c>
      <c r="ID20" s="51">
        <v>602</v>
      </c>
      <c r="IE20" s="51">
        <v>603</v>
      </c>
      <c r="IF20" s="51">
        <v>604</v>
      </c>
      <c r="IG20" s="51">
        <v>605</v>
      </c>
      <c r="IH20" s="51">
        <v>606</v>
      </c>
      <c r="II20" s="51">
        <v>607</v>
      </c>
      <c r="IJ20" s="51">
        <v>608</v>
      </c>
      <c r="IK20" s="51">
        <v>609</v>
      </c>
      <c r="IL20" s="51">
        <v>610</v>
      </c>
      <c r="IM20" s="51">
        <v>611</v>
      </c>
      <c r="IN20" s="51">
        <v>612</v>
      </c>
      <c r="IO20" s="51">
        <v>613</v>
      </c>
      <c r="IP20" s="51">
        <v>614</v>
      </c>
      <c r="IQ20" s="51">
        <v>615</v>
      </c>
      <c r="IR20" s="51">
        <v>616</v>
      </c>
      <c r="IS20" s="51">
        <v>617</v>
      </c>
      <c r="IT20" s="51">
        <v>618</v>
      </c>
      <c r="IU20" s="51">
        <v>619</v>
      </c>
      <c r="IV20" s="51">
        <v>620</v>
      </c>
      <c r="IW20" s="51">
        <v>621</v>
      </c>
      <c r="IX20" s="51">
        <v>622</v>
      </c>
      <c r="IY20" s="51">
        <v>623</v>
      </c>
      <c r="IZ20" s="51">
        <v>624</v>
      </c>
      <c r="JA20" s="51">
        <v>625</v>
      </c>
      <c r="JB20" s="51">
        <v>626</v>
      </c>
      <c r="JC20" s="51">
        <v>627</v>
      </c>
      <c r="JD20" s="51">
        <v>628</v>
      </c>
      <c r="JE20" s="51">
        <v>629</v>
      </c>
      <c r="JF20" s="51">
        <v>630</v>
      </c>
      <c r="JG20" s="51">
        <v>631</v>
      </c>
      <c r="JH20" s="51">
        <v>632</v>
      </c>
      <c r="JI20" s="51">
        <v>633</v>
      </c>
      <c r="JJ20" s="51">
        <v>634</v>
      </c>
      <c r="JK20" s="51">
        <v>635</v>
      </c>
      <c r="JL20" s="51">
        <v>636</v>
      </c>
      <c r="JM20" s="51">
        <v>637</v>
      </c>
      <c r="JN20" s="51">
        <v>638</v>
      </c>
      <c r="JO20" s="51">
        <v>639</v>
      </c>
      <c r="JP20" s="51">
        <v>640</v>
      </c>
      <c r="JQ20" s="51">
        <v>641</v>
      </c>
      <c r="JR20" s="51">
        <v>642</v>
      </c>
      <c r="JS20" s="51">
        <v>643</v>
      </c>
      <c r="JT20" s="51">
        <v>644</v>
      </c>
      <c r="JU20" s="51">
        <v>645</v>
      </c>
      <c r="JV20" s="51">
        <v>646</v>
      </c>
      <c r="JW20" s="51">
        <v>647</v>
      </c>
      <c r="JX20" s="51">
        <v>648</v>
      </c>
      <c r="JY20" s="51">
        <v>649</v>
      </c>
      <c r="JZ20" s="51">
        <v>650</v>
      </c>
      <c r="KA20" s="51">
        <v>651</v>
      </c>
      <c r="KB20" s="51">
        <v>652</v>
      </c>
      <c r="KC20" s="51">
        <v>653</v>
      </c>
      <c r="KD20" s="51">
        <v>654</v>
      </c>
      <c r="KE20" s="51">
        <v>655</v>
      </c>
      <c r="KF20" s="51">
        <v>656</v>
      </c>
      <c r="KG20" s="51">
        <v>657</v>
      </c>
      <c r="KH20" s="51">
        <v>658</v>
      </c>
      <c r="KI20" s="51">
        <v>659</v>
      </c>
      <c r="KJ20" s="51">
        <v>660</v>
      </c>
      <c r="KK20" s="51">
        <v>661</v>
      </c>
      <c r="KL20" s="51">
        <v>662</v>
      </c>
      <c r="KM20" s="51">
        <v>663</v>
      </c>
      <c r="KN20" s="51">
        <v>664</v>
      </c>
      <c r="KO20" s="51">
        <v>665</v>
      </c>
      <c r="KP20" s="51">
        <v>666</v>
      </c>
      <c r="KQ20" s="51">
        <v>667</v>
      </c>
      <c r="KR20" s="51">
        <v>668</v>
      </c>
      <c r="KS20" s="51">
        <v>669</v>
      </c>
      <c r="KT20" s="51">
        <v>670</v>
      </c>
      <c r="KU20" s="51">
        <v>671</v>
      </c>
      <c r="KV20" s="51">
        <v>672</v>
      </c>
      <c r="KW20" s="51">
        <v>673</v>
      </c>
      <c r="KX20" s="51">
        <v>674</v>
      </c>
      <c r="KY20" s="51">
        <v>675</v>
      </c>
      <c r="KZ20" s="51">
        <v>676</v>
      </c>
      <c r="LA20" s="51">
        <v>677</v>
      </c>
      <c r="LB20" s="51">
        <v>678</v>
      </c>
      <c r="LC20" s="51">
        <v>679</v>
      </c>
      <c r="LD20" s="51">
        <v>680</v>
      </c>
      <c r="LE20" s="51">
        <v>681</v>
      </c>
      <c r="LF20" s="51">
        <v>682</v>
      </c>
      <c r="LG20" s="51">
        <v>683</v>
      </c>
      <c r="LH20" s="51">
        <v>684</v>
      </c>
      <c r="LI20" s="51">
        <v>685</v>
      </c>
      <c r="LJ20" s="51">
        <v>686</v>
      </c>
      <c r="LK20" s="51">
        <v>687</v>
      </c>
      <c r="LL20" s="51">
        <v>688</v>
      </c>
      <c r="LM20" s="51">
        <v>689</v>
      </c>
      <c r="LN20" s="51">
        <v>690</v>
      </c>
      <c r="LO20" s="51">
        <v>691</v>
      </c>
      <c r="LP20" s="51">
        <v>692</v>
      </c>
      <c r="LQ20" s="51">
        <v>693</v>
      </c>
      <c r="LR20" s="51">
        <v>694</v>
      </c>
      <c r="LS20" s="51">
        <v>695</v>
      </c>
      <c r="LT20" s="51">
        <v>696</v>
      </c>
      <c r="LU20" s="51">
        <v>697</v>
      </c>
      <c r="LV20" s="51">
        <v>698</v>
      </c>
      <c r="LW20" s="51">
        <v>699</v>
      </c>
      <c r="LX20" s="51">
        <v>700</v>
      </c>
      <c r="LY20" s="51">
        <v>701</v>
      </c>
      <c r="LZ20" s="51">
        <v>702</v>
      </c>
      <c r="MA20" s="51">
        <v>703</v>
      </c>
      <c r="MB20" s="51">
        <v>704</v>
      </c>
      <c r="MC20" s="51">
        <v>705</v>
      </c>
      <c r="MD20" s="51">
        <v>706</v>
      </c>
      <c r="ME20" s="51">
        <v>707</v>
      </c>
      <c r="MF20" s="51">
        <v>708</v>
      </c>
      <c r="MG20" s="51">
        <v>709</v>
      </c>
      <c r="MH20" s="51">
        <v>710</v>
      </c>
      <c r="MI20" s="51">
        <v>711</v>
      </c>
      <c r="MJ20" s="51">
        <v>712</v>
      </c>
      <c r="MK20" s="51">
        <v>713</v>
      </c>
      <c r="ML20" s="51">
        <v>714</v>
      </c>
      <c r="MM20" s="51">
        <v>715</v>
      </c>
      <c r="MN20" s="51">
        <v>716</v>
      </c>
      <c r="MO20" s="51">
        <v>717</v>
      </c>
      <c r="MP20" s="51">
        <v>718</v>
      </c>
      <c r="MQ20" s="51">
        <v>719</v>
      </c>
      <c r="MR20" s="51">
        <v>720</v>
      </c>
      <c r="MS20" s="51">
        <v>721</v>
      </c>
      <c r="MT20" s="51">
        <v>722</v>
      </c>
      <c r="MU20" s="51">
        <v>723</v>
      </c>
      <c r="MV20" s="51">
        <v>724</v>
      </c>
      <c r="MW20" s="51">
        <v>725</v>
      </c>
      <c r="MX20" s="51">
        <v>726</v>
      </c>
      <c r="MY20" s="51">
        <v>727</v>
      </c>
      <c r="MZ20" s="51">
        <v>728</v>
      </c>
      <c r="NA20" s="51">
        <v>729</v>
      </c>
    </row>
    <row r="21" spans="1:365" s="52" customFormat="1" ht="15.75" customHeight="1">
      <c r="A21" s="29" t="s">
        <v>220</v>
      </c>
      <c r="B21" s="52">
        <f t="shared" ref="B21:S21" si="48">B3+3</f>
        <v>45689</v>
      </c>
      <c r="C21" s="52">
        <f t="shared" si="48"/>
        <v>45691</v>
      </c>
      <c r="D21" s="52">
        <f t="shared" si="48"/>
        <v>45695</v>
      </c>
      <c r="E21" s="52">
        <f t="shared" si="48"/>
        <v>45695</v>
      </c>
      <c r="F21" s="52">
        <f t="shared" si="48"/>
        <v>45695</v>
      </c>
      <c r="G21" s="52">
        <f t="shared" si="48"/>
        <v>45696</v>
      </c>
      <c r="H21" s="52">
        <f t="shared" si="48"/>
        <v>45697</v>
      </c>
      <c r="I21" s="52">
        <f t="shared" si="48"/>
        <v>45699</v>
      </c>
      <c r="J21" s="52">
        <f t="shared" si="48"/>
        <v>45699</v>
      </c>
      <c r="K21" s="52">
        <f t="shared" si="48"/>
        <v>45699</v>
      </c>
      <c r="L21" s="52">
        <f t="shared" si="48"/>
        <v>45699</v>
      </c>
      <c r="M21" s="52">
        <f t="shared" si="48"/>
        <v>45703</v>
      </c>
      <c r="N21" s="52">
        <f t="shared" si="48"/>
        <v>45703</v>
      </c>
      <c r="O21" s="52">
        <f t="shared" si="48"/>
        <v>45703</v>
      </c>
      <c r="P21" s="52">
        <f t="shared" si="48"/>
        <v>45704</v>
      </c>
      <c r="Q21" s="52">
        <f t="shared" si="48"/>
        <v>45704</v>
      </c>
      <c r="R21" s="52">
        <f t="shared" si="48"/>
        <v>45705</v>
      </c>
      <c r="S21" s="52">
        <f t="shared" si="48"/>
        <v>45705</v>
      </c>
      <c r="T21" s="52">
        <f t="shared" ref="T21:AA21" si="49">T3+3</f>
        <v>45705</v>
      </c>
      <c r="U21" s="52">
        <f t="shared" si="49"/>
        <v>45709</v>
      </c>
      <c r="V21" s="52">
        <f t="shared" si="49"/>
        <v>45709</v>
      </c>
      <c r="W21" s="52">
        <f t="shared" si="49"/>
        <v>45711</v>
      </c>
      <c r="X21" s="52">
        <f t="shared" si="49"/>
        <v>45711</v>
      </c>
      <c r="Y21" s="52">
        <f t="shared" si="49"/>
        <v>45715</v>
      </c>
      <c r="Z21" s="52">
        <f t="shared" si="49"/>
        <v>45717</v>
      </c>
      <c r="AA21" s="52">
        <f t="shared" si="49"/>
        <v>45717</v>
      </c>
      <c r="AB21" s="52" t="e">
        <f t="shared" ref="AB21:CD21" si="50">AB3+3</f>
        <v>#VALUE!</v>
      </c>
      <c r="AC21" s="52">
        <f t="shared" si="50"/>
        <v>45719</v>
      </c>
      <c r="AD21" s="52">
        <f t="shared" si="50"/>
        <v>45719</v>
      </c>
      <c r="AE21" s="52">
        <f t="shared" si="50"/>
        <v>45722</v>
      </c>
      <c r="AF21" s="52">
        <f t="shared" si="50"/>
        <v>45723</v>
      </c>
      <c r="AG21" s="52">
        <f t="shared" si="50"/>
        <v>45724</v>
      </c>
      <c r="AH21" s="52">
        <f t="shared" si="50"/>
        <v>45725</v>
      </c>
      <c r="AI21" s="52">
        <f t="shared" si="50"/>
        <v>45724</v>
      </c>
      <c r="AJ21" s="52">
        <f t="shared" si="50"/>
        <v>45725</v>
      </c>
      <c r="AK21" s="52">
        <f t="shared" si="50"/>
        <v>45728</v>
      </c>
      <c r="AL21" s="52">
        <f t="shared" si="50"/>
        <v>45729</v>
      </c>
      <c r="AM21" s="52">
        <f t="shared" si="50"/>
        <v>45730</v>
      </c>
      <c r="AN21" s="52">
        <f t="shared" si="50"/>
        <v>45731</v>
      </c>
      <c r="AO21" s="52">
        <f t="shared" si="50"/>
        <v>45732</v>
      </c>
      <c r="AP21" s="52">
        <f t="shared" si="50"/>
        <v>45733</v>
      </c>
      <c r="AQ21" s="52">
        <f t="shared" si="50"/>
        <v>45732</v>
      </c>
      <c r="AR21" s="52">
        <f t="shared" si="50"/>
        <v>45732</v>
      </c>
      <c r="AS21" s="52">
        <f t="shared" si="50"/>
        <v>45733</v>
      </c>
      <c r="AT21" s="52">
        <f t="shared" si="50"/>
        <v>45737</v>
      </c>
      <c r="AU21" s="52">
        <f t="shared" si="50"/>
        <v>45738</v>
      </c>
      <c r="AV21" s="52">
        <f t="shared" si="50"/>
        <v>45739</v>
      </c>
      <c r="AW21" s="52">
        <f t="shared" si="50"/>
        <v>45739</v>
      </c>
      <c r="AX21" s="52">
        <f t="shared" si="50"/>
        <v>45739</v>
      </c>
      <c r="AY21" s="52">
        <f t="shared" si="50"/>
        <v>45739</v>
      </c>
      <c r="AZ21" s="52">
        <f t="shared" si="50"/>
        <v>45739</v>
      </c>
      <c r="BA21" s="52">
        <f t="shared" si="50"/>
        <v>45744</v>
      </c>
      <c r="BB21" s="52">
        <f t="shared" si="50"/>
        <v>45745</v>
      </c>
      <c r="BC21" s="52">
        <f t="shared" si="50"/>
        <v>45746</v>
      </c>
      <c r="BD21" s="52">
        <f t="shared" si="50"/>
        <v>45744</v>
      </c>
      <c r="BE21" s="52">
        <f t="shared" si="50"/>
        <v>45744</v>
      </c>
      <c r="BF21" s="52">
        <f t="shared" si="50"/>
        <v>45745</v>
      </c>
      <c r="BG21" s="52">
        <f t="shared" si="50"/>
        <v>45746</v>
      </c>
      <c r="BH21" s="52">
        <f t="shared" si="50"/>
        <v>45746</v>
      </c>
      <c r="BI21" s="52">
        <f t="shared" si="50"/>
        <v>45752</v>
      </c>
      <c r="BJ21" s="52">
        <f t="shared" si="50"/>
        <v>45747</v>
      </c>
      <c r="BK21" s="52">
        <f t="shared" si="50"/>
        <v>45748</v>
      </c>
      <c r="BL21" s="52">
        <f t="shared" si="50"/>
        <v>45748</v>
      </c>
      <c r="BM21" s="52">
        <f t="shared" si="50"/>
        <v>45748</v>
      </c>
      <c r="BN21" s="52">
        <f t="shared" si="50"/>
        <v>45757</v>
      </c>
      <c r="BO21" s="52">
        <f t="shared" si="50"/>
        <v>45758</v>
      </c>
      <c r="BP21" s="52">
        <f t="shared" si="50"/>
        <v>45759</v>
      </c>
      <c r="BQ21" s="52">
        <f t="shared" si="50"/>
        <v>45757</v>
      </c>
      <c r="BR21" s="52">
        <f t="shared" si="50"/>
        <v>45761</v>
      </c>
      <c r="BS21" s="52">
        <f t="shared" si="50"/>
        <v>45759</v>
      </c>
      <c r="BT21" s="52">
        <f t="shared" si="50"/>
        <v>45759</v>
      </c>
      <c r="BU21" s="52">
        <f t="shared" si="50"/>
        <v>45764</v>
      </c>
      <c r="BV21" s="52">
        <f t="shared" si="50"/>
        <v>45761</v>
      </c>
      <c r="BW21" s="52">
        <f t="shared" si="50"/>
        <v>45764</v>
      </c>
      <c r="BX21" s="52">
        <f t="shared" si="50"/>
        <v>45767</v>
      </c>
      <c r="BY21" s="52">
        <f t="shared" si="50"/>
        <v>45765</v>
      </c>
      <c r="BZ21" s="52">
        <f t="shared" si="50"/>
        <v>45769</v>
      </c>
      <c r="CA21" s="52">
        <f t="shared" si="50"/>
        <v>45770</v>
      </c>
      <c r="CB21" s="52">
        <f t="shared" si="50"/>
        <v>45768</v>
      </c>
      <c r="CC21" s="52">
        <f t="shared" si="50"/>
        <v>45771</v>
      </c>
      <c r="CD21" s="52">
        <f t="shared" si="50"/>
        <v>45771</v>
      </c>
      <c r="CE21" s="52">
        <f t="shared" ref="CE21:EP21" si="51">CE3+3</f>
        <v>45772</v>
      </c>
      <c r="CF21" s="52">
        <f t="shared" si="51"/>
        <v>45772</v>
      </c>
      <c r="CG21" s="52">
        <f t="shared" si="51"/>
        <v>45772</v>
      </c>
      <c r="CH21" s="52">
        <f t="shared" si="51"/>
        <v>45772</v>
      </c>
      <c r="CI21" s="52">
        <f t="shared" si="51"/>
        <v>45772</v>
      </c>
      <c r="CJ21" s="52">
        <f t="shared" si="51"/>
        <v>45772</v>
      </c>
      <c r="CK21" s="52">
        <f t="shared" si="51"/>
        <v>45774</v>
      </c>
      <c r="CL21" s="52">
        <f t="shared" si="51"/>
        <v>45774</v>
      </c>
      <c r="CM21" s="52">
        <f t="shared" si="51"/>
        <v>45778</v>
      </c>
      <c r="CN21" s="52">
        <f t="shared" si="51"/>
        <v>45778</v>
      </c>
      <c r="CO21" s="52">
        <f t="shared" si="51"/>
        <v>45778</v>
      </c>
      <c r="CP21" s="52">
        <f t="shared" si="51"/>
        <v>45778</v>
      </c>
      <c r="CQ21" s="52">
        <f t="shared" si="51"/>
        <v>45779</v>
      </c>
      <c r="CR21" s="52">
        <f t="shared" si="51"/>
        <v>45780</v>
      </c>
      <c r="CS21" s="52">
        <f t="shared" si="51"/>
        <v>45781</v>
      </c>
      <c r="CT21" s="52">
        <f t="shared" si="51"/>
        <v>45781</v>
      </c>
      <c r="CU21" s="52">
        <f t="shared" si="51"/>
        <v>45781</v>
      </c>
      <c r="CV21" s="52">
        <f t="shared" si="51"/>
        <v>45781</v>
      </c>
      <c r="CW21" s="52">
        <f t="shared" si="51"/>
        <v>45781</v>
      </c>
      <c r="CX21" s="52">
        <f t="shared" si="51"/>
        <v>45785</v>
      </c>
      <c r="CY21" s="52">
        <f t="shared" si="51"/>
        <v>45786</v>
      </c>
      <c r="CZ21" s="52">
        <f t="shared" si="51"/>
        <v>45787</v>
      </c>
      <c r="DA21" s="52">
        <f t="shared" si="51"/>
        <v>45792</v>
      </c>
      <c r="DB21" s="52">
        <f t="shared" si="51"/>
        <v>45792</v>
      </c>
      <c r="DC21" s="52">
        <f t="shared" si="51"/>
        <v>45792</v>
      </c>
      <c r="DD21" s="52">
        <f t="shared" si="51"/>
        <v>45792</v>
      </c>
      <c r="DE21" s="52">
        <f t="shared" si="51"/>
        <v>45793</v>
      </c>
      <c r="DF21" s="52">
        <f t="shared" si="51"/>
        <v>45793</v>
      </c>
      <c r="DG21" s="52">
        <f t="shared" si="51"/>
        <v>45793</v>
      </c>
      <c r="DH21" s="52">
        <f t="shared" si="51"/>
        <v>45794</v>
      </c>
      <c r="DI21" s="52">
        <f t="shared" si="51"/>
        <v>45794</v>
      </c>
      <c r="DJ21" s="52">
        <f t="shared" si="51"/>
        <v>45794</v>
      </c>
      <c r="DK21" s="52">
        <f t="shared" si="51"/>
        <v>45795</v>
      </c>
      <c r="DL21" s="52">
        <f t="shared" si="51"/>
        <v>45796</v>
      </c>
      <c r="DM21" s="52">
        <f t="shared" si="51"/>
        <v>45800</v>
      </c>
      <c r="DN21" s="52">
        <f t="shared" si="51"/>
        <v>45800</v>
      </c>
      <c r="DO21" s="52">
        <f t="shared" si="51"/>
        <v>45800</v>
      </c>
      <c r="DP21" s="52">
        <f t="shared" si="51"/>
        <v>45800</v>
      </c>
      <c r="DQ21" s="52">
        <f t="shared" si="51"/>
        <v>45800</v>
      </c>
      <c r="DR21" s="52">
        <f t="shared" si="51"/>
        <v>45801</v>
      </c>
      <c r="DS21" s="52">
        <f t="shared" si="51"/>
        <v>45802</v>
      </c>
      <c r="DT21" s="52">
        <f t="shared" si="51"/>
        <v>45808</v>
      </c>
      <c r="DU21" s="52">
        <f t="shared" si="51"/>
        <v>45809</v>
      </c>
      <c r="DV21" s="52">
        <f t="shared" si="51"/>
        <v>45810</v>
      </c>
      <c r="DW21" s="52">
        <f t="shared" si="51"/>
        <v>45813</v>
      </c>
      <c r="DX21" s="52">
        <f t="shared" si="51"/>
        <v>45814</v>
      </c>
      <c r="DY21" s="52">
        <f t="shared" si="51"/>
        <v>45815</v>
      </c>
      <c r="DZ21" s="52">
        <f t="shared" si="51"/>
        <v>45816</v>
      </c>
      <c r="EA21" s="52">
        <f t="shared" si="51"/>
        <v>45821</v>
      </c>
      <c r="EB21" s="52">
        <f t="shared" si="51"/>
        <v>45821</v>
      </c>
      <c r="EC21" s="52">
        <f t="shared" si="51"/>
        <v>45822</v>
      </c>
      <c r="ED21" s="52">
        <f t="shared" si="51"/>
        <v>45822</v>
      </c>
      <c r="EE21" s="52">
        <f t="shared" si="51"/>
        <v>45822</v>
      </c>
      <c r="EF21" s="52">
        <f t="shared" si="51"/>
        <v>45822</v>
      </c>
      <c r="EG21" s="52">
        <f t="shared" si="51"/>
        <v>45822</v>
      </c>
      <c r="EH21" s="52">
        <f t="shared" si="51"/>
        <v>45822</v>
      </c>
      <c r="EI21" s="52">
        <f t="shared" si="51"/>
        <v>45822</v>
      </c>
      <c r="EJ21" s="52">
        <f t="shared" si="51"/>
        <v>45824</v>
      </c>
      <c r="EK21" s="52">
        <f t="shared" si="51"/>
        <v>45827</v>
      </c>
      <c r="EL21" s="52">
        <f t="shared" si="51"/>
        <v>45827</v>
      </c>
      <c r="EM21" s="52">
        <f t="shared" si="51"/>
        <v>45828</v>
      </c>
      <c r="EN21" s="52">
        <f t="shared" si="51"/>
        <v>45828</v>
      </c>
      <c r="EO21" s="52">
        <f t="shared" si="51"/>
        <v>45828</v>
      </c>
      <c r="EP21" s="52">
        <f t="shared" si="51"/>
        <v>45829</v>
      </c>
      <c r="EQ21" s="52">
        <f t="shared" ref="EQ21:HB21" si="52">EQ3+3</f>
        <v>45831</v>
      </c>
      <c r="ER21" s="52">
        <f t="shared" si="52"/>
        <v>45831</v>
      </c>
      <c r="ES21" s="52">
        <f t="shared" si="52"/>
        <v>45834</v>
      </c>
      <c r="ET21" s="52">
        <f t="shared" si="52"/>
        <v>45834</v>
      </c>
      <c r="EU21" s="52">
        <f t="shared" si="52"/>
        <v>45834</v>
      </c>
      <c r="EV21" s="52">
        <f t="shared" si="52"/>
        <v>45835</v>
      </c>
      <c r="EW21" s="52">
        <f t="shared" si="52"/>
        <v>45837</v>
      </c>
      <c r="EX21" s="52">
        <f t="shared" si="52"/>
        <v>45841</v>
      </c>
      <c r="EY21" s="52">
        <f t="shared" si="52"/>
        <v>45842</v>
      </c>
      <c r="EZ21" s="52">
        <f t="shared" si="52"/>
        <v>45842</v>
      </c>
      <c r="FA21" s="52">
        <f t="shared" si="52"/>
        <v>45842</v>
      </c>
      <c r="FB21" s="52">
        <f t="shared" si="52"/>
        <v>45843</v>
      </c>
      <c r="FC21" s="52">
        <f t="shared" si="52"/>
        <v>45844</v>
      </c>
      <c r="FD21" s="52">
        <f t="shared" si="52"/>
        <v>45849</v>
      </c>
      <c r="FE21" s="52">
        <f t="shared" si="52"/>
        <v>45849</v>
      </c>
      <c r="FF21" s="52">
        <f t="shared" si="52"/>
        <v>45849</v>
      </c>
      <c r="FG21" s="52">
        <f t="shared" si="52"/>
        <v>45849</v>
      </c>
      <c r="FH21" s="52">
        <f t="shared" si="52"/>
        <v>45849</v>
      </c>
      <c r="FI21" s="52">
        <f t="shared" si="52"/>
        <v>45849</v>
      </c>
      <c r="FJ21" s="52">
        <f t="shared" si="52"/>
        <v>46946</v>
      </c>
      <c r="FK21" s="52">
        <f t="shared" si="52"/>
        <v>45851</v>
      </c>
      <c r="FL21" s="52">
        <f t="shared" si="52"/>
        <v>45857</v>
      </c>
      <c r="FM21" s="52">
        <f t="shared" si="52"/>
        <v>45857</v>
      </c>
      <c r="FN21" s="52">
        <f t="shared" si="52"/>
        <v>45857</v>
      </c>
      <c r="FO21" s="52">
        <f t="shared" si="52"/>
        <v>45857</v>
      </c>
      <c r="FP21" s="52">
        <f t="shared" si="52"/>
        <v>38553</v>
      </c>
      <c r="FQ21" s="52">
        <f t="shared" si="52"/>
        <v>45859</v>
      </c>
      <c r="FR21" s="52">
        <f t="shared" si="52"/>
        <v>1068</v>
      </c>
      <c r="FS21" s="52">
        <f t="shared" si="52"/>
        <v>45863</v>
      </c>
      <c r="FT21" s="52">
        <f t="shared" si="52"/>
        <v>45864</v>
      </c>
      <c r="FU21" s="52">
        <f t="shared" si="52"/>
        <v>45865</v>
      </c>
      <c r="FV21" s="52">
        <f t="shared" si="52"/>
        <v>45866</v>
      </c>
      <c r="FW21" s="52">
        <f t="shared" si="52"/>
        <v>3</v>
      </c>
      <c r="FX21" s="52">
        <f t="shared" si="52"/>
        <v>45869</v>
      </c>
      <c r="FY21" s="52">
        <f t="shared" si="52"/>
        <v>45871</v>
      </c>
      <c r="FZ21" s="52" t="e">
        <f t="shared" si="52"/>
        <v>#VALUE!</v>
      </c>
      <c r="GA21" s="52">
        <f t="shared" si="52"/>
        <v>45873</v>
      </c>
      <c r="GB21" s="52">
        <f t="shared" si="52"/>
        <v>3</v>
      </c>
      <c r="GC21" s="52">
        <f t="shared" si="52"/>
        <v>45873</v>
      </c>
      <c r="GD21" s="52">
        <f t="shared" si="52"/>
        <v>45877</v>
      </c>
      <c r="GE21" s="52">
        <f t="shared" si="52"/>
        <v>45877</v>
      </c>
      <c r="GF21" s="52">
        <f t="shared" si="52"/>
        <v>45877</v>
      </c>
      <c r="GG21" s="52">
        <f t="shared" si="52"/>
        <v>45877</v>
      </c>
      <c r="GH21" s="52">
        <f t="shared" si="52"/>
        <v>45877</v>
      </c>
      <c r="GI21" s="52">
        <f t="shared" si="52"/>
        <v>45877</v>
      </c>
      <c r="GJ21" s="52">
        <f t="shared" si="52"/>
        <v>45877</v>
      </c>
      <c r="GK21" s="52" t="e">
        <f t="shared" si="52"/>
        <v>#VALUE!</v>
      </c>
      <c r="GL21" s="52">
        <f t="shared" si="52"/>
        <v>45884</v>
      </c>
      <c r="GM21" s="52">
        <f t="shared" si="52"/>
        <v>45885</v>
      </c>
      <c r="GN21" s="52">
        <f t="shared" si="52"/>
        <v>45885</v>
      </c>
      <c r="GO21" s="52">
        <f t="shared" si="52"/>
        <v>45885</v>
      </c>
      <c r="GP21" s="52">
        <f t="shared" si="52"/>
        <v>45885</v>
      </c>
      <c r="GQ21" s="52">
        <f t="shared" si="52"/>
        <v>45886</v>
      </c>
      <c r="GR21" s="52">
        <f t="shared" si="52"/>
        <v>45890</v>
      </c>
      <c r="GS21" s="52">
        <f t="shared" si="52"/>
        <v>45891</v>
      </c>
      <c r="GT21" s="52">
        <f t="shared" si="52"/>
        <v>3</v>
      </c>
      <c r="GU21" s="52">
        <f t="shared" si="52"/>
        <v>45893</v>
      </c>
      <c r="GV21" s="52">
        <f t="shared" si="52"/>
        <v>45893</v>
      </c>
      <c r="GW21" s="52">
        <f t="shared" si="52"/>
        <v>45893</v>
      </c>
      <c r="GX21" s="52">
        <f t="shared" si="52"/>
        <v>45893</v>
      </c>
      <c r="GY21" s="52">
        <f t="shared" si="52"/>
        <v>45894</v>
      </c>
      <c r="GZ21" s="52">
        <f t="shared" si="52"/>
        <v>45897</v>
      </c>
      <c r="HA21" s="52">
        <f t="shared" si="52"/>
        <v>45897</v>
      </c>
      <c r="HB21" s="52">
        <f t="shared" si="52"/>
        <v>45898</v>
      </c>
      <c r="HC21" s="52">
        <f t="shared" ref="HC21:JN21" si="53">HC3+3</f>
        <v>45898</v>
      </c>
      <c r="HD21" s="52">
        <f t="shared" si="53"/>
        <v>45898</v>
      </c>
      <c r="HE21" s="52">
        <f t="shared" si="53"/>
        <v>45898</v>
      </c>
      <c r="HF21" s="52">
        <f t="shared" si="53"/>
        <v>45900</v>
      </c>
      <c r="HG21" s="52">
        <f t="shared" si="53"/>
        <v>45895</v>
      </c>
      <c r="HH21" s="52">
        <f t="shared" si="53"/>
        <v>45895</v>
      </c>
      <c r="HI21" s="52">
        <f t="shared" si="53"/>
        <v>45907</v>
      </c>
      <c r="HJ21" s="52">
        <f t="shared" si="53"/>
        <v>45907</v>
      </c>
      <c r="HK21" s="52">
        <f t="shared" si="53"/>
        <v>45907</v>
      </c>
      <c r="HL21" s="52">
        <f t="shared" si="53"/>
        <v>45907</v>
      </c>
      <c r="HM21" s="52">
        <f t="shared" si="53"/>
        <v>45907</v>
      </c>
      <c r="HN21" s="52">
        <f t="shared" si="53"/>
        <v>3</v>
      </c>
      <c r="HO21" s="52">
        <f t="shared" si="53"/>
        <v>45912</v>
      </c>
      <c r="HP21" s="52">
        <f t="shared" si="53"/>
        <v>45913</v>
      </c>
      <c r="HQ21" s="52">
        <f t="shared" si="53"/>
        <v>45913</v>
      </c>
      <c r="HR21" s="52">
        <f t="shared" si="53"/>
        <v>45913</v>
      </c>
      <c r="HS21" s="52">
        <f t="shared" si="53"/>
        <v>45914</v>
      </c>
      <c r="HT21" s="52">
        <f t="shared" si="53"/>
        <v>45914</v>
      </c>
      <c r="HU21" s="52">
        <f t="shared" si="53"/>
        <v>45918</v>
      </c>
      <c r="HV21" s="52">
        <f t="shared" si="53"/>
        <v>45920</v>
      </c>
      <c r="HW21" s="52">
        <f t="shared" si="53"/>
        <v>45920</v>
      </c>
      <c r="HX21" s="52">
        <f t="shared" si="53"/>
        <v>45920</v>
      </c>
      <c r="HY21" s="52">
        <f t="shared" si="53"/>
        <v>45921</v>
      </c>
      <c r="HZ21" s="52">
        <f t="shared" si="53"/>
        <v>45921</v>
      </c>
      <c r="IA21" s="52">
        <f t="shared" si="53"/>
        <v>45922</v>
      </c>
      <c r="IB21" s="52">
        <f t="shared" si="53"/>
        <v>45925</v>
      </c>
      <c r="IC21" s="52">
        <f t="shared" si="53"/>
        <v>45926</v>
      </c>
      <c r="ID21" s="52">
        <f t="shared" si="53"/>
        <v>45926</v>
      </c>
      <c r="IE21" s="52">
        <f t="shared" si="53"/>
        <v>45927</v>
      </c>
      <c r="IF21" s="52">
        <f t="shared" si="53"/>
        <v>45927</v>
      </c>
      <c r="IG21" s="52">
        <f t="shared" si="53"/>
        <v>45927</v>
      </c>
      <c r="IH21" s="52">
        <f t="shared" si="53"/>
        <v>45928</v>
      </c>
      <c r="II21" s="52">
        <f t="shared" si="53"/>
        <v>45933</v>
      </c>
      <c r="IJ21" s="52">
        <f t="shared" si="53"/>
        <v>45933</v>
      </c>
      <c r="IK21" s="52">
        <f t="shared" si="53"/>
        <v>45935</v>
      </c>
      <c r="IL21" s="52">
        <f t="shared" si="53"/>
        <v>45936</v>
      </c>
      <c r="IM21" s="52">
        <f t="shared" si="53"/>
        <v>45936</v>
      </c>
      <c r="IN21" s="52">
        <f t="shared" si="53"/>
        <v>45936</v>
      </c>
      <c r="IO21" s="52">
        <f t="shared" si="53"/>
        <v>45936</v>
      </c>
      <c r="IP21" s="52" t="e">
        <f t="shared" si="53"/>
        <v>#VALUE!</v>
      </c>
      <c r="IQ21" s="52">
        <f t="shared" si="53"/>
        <v>45941</v>
      </c>
      <c r="IR21" s="52">
        <f t="shared" si="53"/>
        <v>45941</v>
      </c>
      <c r="IS21" s="52">
        <f t="shared" si="53"/>
        <v>45941</v>
      </c>
      <c r="IT21" s="52">
        <f t="shared" si="53"/>
        <v>45942</v>
      </c>
      <c r="IU21" s="52">
        <f t="shared" si="53"/>
        <v>45942</v>
      </c>
      <c r="IV21" s="52" t="e">
        <f t="shared" si="53"/>
        <v>#VALUE!</v>
      </c>
      <c r="IW21" s="52" t="e">
        <f t="shared" si="53"/>
        <v>#VALUE!</v>
      </c>
      <c r="IX21" s="52">
        <f t="shared" si="53"/>
        <v>45948</v>
      </c>
      <c r="IY21" s="52">
        <f t="shared" si="53"/>
        <v>45948</v>
      </c>
      <c r="IZ21" s="52">
        <f t="shared" si="53"/>
        <v>45948</v>
      </c>
      <c r="JA21" s="52">
        <f t="shared" si="53"/>
        <v>45948</v>
      </c>
      <c r="JB21" s="52">
        <f t="shared" si="53"/>
        <v>45949</v>
      </c>
      <c r="JC21" s="52">
        <f t="shared" si="53"/>
        <v>45949</v>
      </c>
      <c r="JD21" s="52">
        <f t="shared" si="53"/>
        <v>45949</v>
      </c>
      <c r="JE21" s="52">
        <f t="shared" si="53"/>
        <v>45950</v>
      </c>
      <c r="JF21" s="52">
        <f t="shared" si="53"/>
        <v>45950</v>
      </c>
      <c r="JG21" s="52">
        <f t="shared" si="53"/>
        <v>45955</v>
      </c>
      <c r="JH21" s="52">
        <f t="shared" si="53"/>
        <v>45956</v>
      </c>
      <c r="JI21" s="52">
        <f t="shared" si="53"/>
        <v>45956</v>
      </c>
      <c r="JJ21" s="52">
        <f t="shared" si="53"/>
        <v>45957</v>
      </c>
      <c r="JK21" s="52">
        <f t="shared" si="53"/>
        <v>45962</v>
      </c>
      <c r="JL21" s="52">
        <f t="shared" si="53"/>
        <v>45962</v>
      </c>
      <c r="JM21" s="52">
        <f t="shared" si="53"/>
        <v>45961</v>
      </c>
      <c r="JN21" s="52">
        <f t="shared" si="53"/>
        <v>45961</v>
      </c>
      <c r="JO21" s="52">
        <f t="shared" ref="JO21:LZ21" si="54">JO3+3</f>
        <v>45961</v>
      </c>
      <c r="JP21" s="52">
        <f t="shared" si="54"/>
        <v>45962</v>
      </c>
      <c r="JQ21" s="52">
        <f t="shared" si="54"/>
        <v>45963</v>
      </c>
      <c r="JR21" s="52">
        <f t="shared" si="54"/>
        <v>45963</v>
      </c>
      <c r="JS21" s="52">
        <f t="shared" si="54"/>
        <v>45963</v>
      </c>
      <c r="JT21" s="52">
        <f t="shared" si="54"/>
        <v>45964</v>
      </c>
      <c r="JU21" s="52">
        <f t="shared" si="54"/>
        <v>45964</v>
      </c>
      <c r="JV21" s="52">
        <f t="shared" si="54"/>
        <v>45967</v>
      </c>
      <c r="JW21" s="52">
        <f t="shared" si="54"/>
        <v>45967</v>
      </c>
      <c r="JX21" s="52">
        <f t="shared" si="54"/>
        <v>45970</v>
      </c>
      <c r="JY21" s="52">
        <f t="shared" si="54"/>
        <v>45970</v>
      </c>
      <c r="JZ21" s="52">
        <f t="shared" si="54"/>
        <v>45971</v>
      </c>
      <c r="KA21" s="52">
        <f t="shared" si="54"/>
        <v>45974</v>
      </c>
      <c r="KB21" s="52">
        <f t="shared" si="54"/>
        <v>45974</v>
      </c>
      <c r="KC21" s="52">
        <f t="shared" si="54"/>
        <v>45975</v>
      </c>
      <c r="KD21" s="52">
        <f t="shared" si="54"/>
        <v>45976</v>
      </c>
      <c r="KE21" s="52">
        <f t="shared" si="54"/>
        <v>45977</v>
      </c>
      <c r="KF21" s="52">
        <f t="shared" si="54"/>
        <v>45977</v>
      </c>
      <c r="KG21" s="52">
        <f t="shared" si="54"/>
        <v>45947</v>
      </c>
      <c r="KH21" s="52">
        <f t="shared" si="54"/>
        <v>45982</v>
      </c>
      <c r="KI21" s="52">
        <f t="shared" si="54"/>
        <v>45983</v>
      </c>
      <c r="KJ21" s="52">
        <f t="shared" si="54"/>
        <v>45983</v>
      </c>
      <c r="KK21" s="52">
        <f t="shared" si="54"/>
        <v>45985</v>
      </c>
      <c r="KL21" s="52">
        <f t="shared" si="54"/>
        <v>45988</v>
      </c>
      <c r="KM21" s="52">
        <f t="shared" si="54"/>
        <v>45989</v>
      </c>
      <c r="KN21" s="52">
        <f t="shared" si="54"/>
        <v>45989</v>
      </c>
      <c r="KO21" s="52">
        <f t="shared" si="54"/>
        <v>45989</v>
      </c>
      <c r="KP21" s="52">
        <f t="shared" si="54"/>
        <v>45990</v>
      </c>
      <c r="KQ21" s="52">
        <f t="shared" si="54"/>
        <v>45992</v>
      </c>
      <c r="KR21" s="52">
        <f t="shared" si="54"/>
        <v>45992</v>
      </c>
      <c r="KS21" s="52">
        <f t="shared" si="54"/>
        <v>45995</v>
      </c>
      <c r="KT21" s="52">
        <f t="shared" si="54"/>
        <v>45995</v>
      </c>
      <c r="KU21" s="52">
        <f t="shared" si="54"/>
        <v>45995</v>
      </c>
      <c r="KV21" s="52">
        <f t="shared" si="54"/>
        <v>45996</v>
      </c>
      <c r="KW21" s="52">
        <f t="shared" si="54"/>
        <v>45996</v>
      </c>
      <c r="KX21" s="52">
        <f t="shared" si="54"/>
        <v>45996</v>
      </c>
      <c r="KY21" s="52">
        <f t="shared" si="54"/>
        <v>45997</v>
      </c>
      <c r="KZ21" s="52">
        <f t="shared" si="54"/>
        <v>45998</v>
      </c>
      <c r="LA21" s="52">
        <f t="shared" si="54"/>
        <v>45998</v>
      </c>
      <c r="LB21" s="52">
        <f t="shared" si="54"/>
        <v>45999</v>
      </c>
      <c r="LC21" s="52">
        <f t="shared" si="54"/>
        <v>46002</v>
      </c>
      <c r="LD21" s="52">
        <f t="shared" si="54"/>
        <v>46003</v>
      </c>
      <c r="LE21" s="52">
        <f t="shared" si="54"/>
        <v>46003</v>
      </c>
      <c r="LF21" s="52">
        <f t="shared" si="54"/>
        <v>46003</v>
      </c>
      <c r="LG21" s="52">
        <f t="shared" si="54"/>
        <v>46003</v>
      </c>
      <c r="LH21" s="52">
        <f t="shared" si="54"/>
        <v>46003</v>
      </c>
      <c r="LI21" s="52">
        <f t="shared" si="54"/>
        <v>46004</v>
      </c>
      <c r="LJ21" s="52">
        <f t="shared" si="54"/>
        <v>46005</v>
      </c>
      <c r="LK21" s="52">
        <f t="shared" si="54"/>
        <v>46005</v>
      </c>
      <c r="LL21" s="52">
        <f t="shared" si="54"/>
        <v>46006</v>
      </c>
      <c r="LM21" s="52">
        <f t="shared" si="54"/>
        <v>46009</v>
      </c>
      <c r="LN21" s="52">
        <f t="shared" si="54"/>
        <v>46011</v>
      </c>
      <c r="LO21" s="52">
        <f t="shared" si="54"/>
        <v>46011</v>
      </c>
      <c r="LP21" s="52">
        <f t="shared" si="54"/>
        <v>46011</v>
      </c>
      <c r="LQ21" s="52">
        <f t="shared" si="54"/>
        <v>46011</v>
      </c>
      <c r="LR21" s="52">
        <f t="shared" si="54"/>
        <v>46012</v>
      </c>
      <c r="LS21" s="52">
        <f t="shared" si="54"/>
        <v>46013</v>
      </c>
      <c r="LT21" s="52">
        <f t="shared" si="54"/>
        <v>46013</v>
      </c>
      <c r="LU21" s="52">
        <f t="shared" si="54"/>
        <v>46023</v>
      </c>
      <c r="LV21" s="52">
        <f t="shared" si="54"/>
        <v>46017</v>
      </c>
      <c r="LW21" s="52">
        <f t="shared" si="54"/>
        <v>46017</v>
      </c>
      <c r="LX21" s="52">
        <f t="shared" si="54"/>
        <v>46017</v>
      </c>
      <c r="LY21" s="52">
        <f t="shared" si="54"/>
        <v>46020</v>
      </c>
      <c r="LZ21" s="52">
        <f t="shared" si="54"/>
        <v>46020</v>
      </c>
      <c r="MA21" s="52">
        <f t="shared" ref="MA21:NA21" si="55">MA3+3</f>
        <v>46023</v>
      </c>
      <c r="MB21" s="52">
        <f t="shared" si="55"/>
        <v>46389</v>
      </c>
      <c r="MC21" s="52">
        <f t="shared" si="55"/>
        <v>46389</v>
      </c>
      <c r="MD21" s="52">
        <f t="shared" si="55"/>
        <v>46027</v>
      </c>
      <c r="ME21" s="52">
        <f t="shared" si="55"/>
        <v>46030</v>
      </c>
      <c r="MF21" s="52">
        <f t="shared" si="55"/>
        <v>46030</v>
      </c>
      <c r="MG21" s="52">
        <f t="shared" si="55"/>
        <v>46030</v>
      </c>
      <c r="MH21" s="52">
        <f t="shared" si="55"/>
        <v>46031</v>
      </c>
      <c r="MI21" s="52">
        <f t="shared" si="55"/>
        <v>46031</v>
      </c>
      <c r="MJ21" s="52">
        <f t="shared" si="55"/>
        <v>46032</v>
      </c>
      <c r="MK21" s="52">
        <f t="shared" si="55"/>
        <v>46034</v>
      </c>
      <c r="ML21" s="52">
        <f t="shared" si="55"/>
        <v>46034</v>
      </c>
      <c r="MM21" s="52">
        <f t="shared" si="55"/>
        <v>46034</v>
      </c>
      <c r="MN21" s="52">
        <f t="shared" si="55"/>
        <v>46038</v>
      </c>
      <c r="MO21" s="52">
        <f t="shared" si="55"/>
        <v>46038</v>
      </c>
      <c r="MP21" s="52">
        <f t="shared" si="55"/>
        <v>46038</v>
      </c>
      <c r="MQ21" s="52">
        <f t="shared" si="55"/>
        <v>46039</v>
      </c>
      <c r="MR21" s="52">
        <f t="shared" si="55"/>
        <v>46041</v>
      </c>
      <c r="MS21" s="52">
        <f t="shared" si="55"/>
        <v>46045</v>
      </c>
      <c r="MT21" s="52">
        <f t="shared" si="55"/>
        <v>46045</v>
      </c>
      <c r="MU21" s="52">
        <f t="shared" si="55"/>
        <v>46045</v>
      </c>
      <c r="MV21" s="52">
        <f t="shared" si="55"/>
        <v>46045</v>
      </c>
      <c r="MW21" s="52">
        <f t="shared" si="55"/>
        <v>46045</v>
      </c>
      <c r="MX21" s="52">
        <f t="shared" si="55"/>
        <v>46045</v>
      </c>
      <c r="MY21" s="52">
        <f t="shared" si="55"/>
        <v>46045</v>
      </c>
      <c r="MZ21" s="52">
        <f t="shared" si="55"/>
        <v>46046</v>
      </c>
      <c r="NA21" s="52">
        <f t="shared" si="55"/>
        <v>46046</v>
      </c>
    </row>
    <row r="22" spans="1:365" s="235" customFormat="1" ht="15.75" customHeight="1">
      <c r="A22" s="234"/>
    </row>
    <row r="23" spans="1:365" s="81" customFormat="1" ht="15.75" customHeight="1">
      <c r="A23" s="80" t="s">
        <v>2034</v>
      </c>
      <c r="B23" s="81">
        <f>'Inbound SOS &amp; EOD'!B31</f>
        <v>358</v>
      </c>
      <c r="C23" s="81">
        <f>'Inbound SOS &amp; EOD'!C31</f>
        <v>390</v>
      </c>
      <c r="D23" s="81">
        <f>'Inbound SOS &amp; EOD'!D31</f>
        <v>23</v>
      </c>
      <c r="E23" s="81">
        <f>'Inbound SOS &amp; EOD'!E31</f>
        <v>370</v>
      </c>
      <c r="F23" s="81">
        <f>'Inbound SOS &amp; EOD'!F31</f>
        <v>1108</v>
      </c>
      <c r="G23" s="81">
        <f>'Inbound SOS &amp; EOD'!G31</f>
        <v>1075</v>
      </c>
      <c r="H23" s="81">
        <f>'Inbound SOS &amp; EOD'!H31</f>
        <v>0</v>
      </c>
      <c r="I23" s="81">
        <f>'Inbound SOS &amp; EOD'!I31</f>
        <v>112</v>
      </c>
      <c r="J23" s="81">
        <f>'Inbound SOS &amp; EOD'!J31</f>
        <v>333</v>
      </c>
      <c r="K23" s="81">
        <f>'Inbound SOS &amp; EOD'!K31</f>
        <v>708</v>
      </c>
      <c r="L23" s="81">
        <f>'Inbound SOS &amp; EOD'!L31</f>
        <v>391</v>
      </c>
      <c r="M23" s="81">
        <f>'Inbound SOS &amp; EOD'!M31</f>
        <v>327</v>
      </c>
      <c r="N23" s="81">
        <f>'Inbound SOS &amp; EOD'!N31</f>
        <v>220</v>
      </c>
      <c r="O23" s="81">
        <f>'Inbound SOS &amp; EOD'!O31</f>
        <v>494</v>
      </c>
      <c r="P23" s="81">
        <f>'Inbound SOS &amp; EOD'!P31</f>
        <v>260</v>
      </c>
      <c r="Q23" s="81">
        <f>'Inbound SOS &amp; EOD'!Q31</f>
        <v>102</v>
      </c>
      <c r="R23" s="81">
        <f>'Inbound SOS &amp; EOD'!R31</f>
        <v>635</v>
      </c>
      <c r="S23" s="81">
        <f>'Inbound SOS &amp; EOD'!S31</f>
        <v>353</v>
      </c>
      <c r="T23" s="81">
        <f>'Inbound SOS &amp; EOD'!T31</f>
        <v>0</v>
      </c>
      <c r="U23" s="81">
        <f>'Inbound SOS &amp; EOD'!U31</f>
        <v>157</v>
      </c>
      <c r="V23" s="81">
        <f>'Inbound SOS &amp; EOD'!V31</f>
        <v>246</v>
      </c>
      <c r="W23" s="81">
        <f>'Inbound SOS &amp; EOD'!W31</f>
        <v>227</v>
      </c>
      <c r="X23" s="81">
        <f>'Inbound SOS &amp; EOD'!X31</f>
        <v>313</v>
      </c>
      <c r="Y23" s="81">
        <f>'Inbound SOS &amp; EOD'!Y31</f>
        <v>574</v>
      </c>
      <c r="Z23" s="81">
        <f>'Inbound SOS &amp; EOD'!Z31</f>
        <v>6</v>
      </c>
      <c r="AA23" s="81">
        <f>'Inbound SOS &amp; EOD'!AA31</f>
        <v>245</v>
      </c>
      <c r="AB23" s="81">
        <f>'Inbound SOS &amp; EOD'!AB31</f>
        <v>0</v>
      </c>
      <c r="AC23" s="81">
        <f>'Inbound SOS &amp; EOD'!AC31</f>
        <v>0</v>
      </c>
      <c r="AD23" s="81">
        <f>'Inbound SOS &amp; EOD'!AD31</f>
        <v>248</v>
      </c>
      <c r="AE23" s="81">
        <f>'Inbound SOS &amp; EOD'!AE31</f>
        <v>448</v>
      </c>
      <c r="AF23" s="81">
        <f>'Inbound SOS &amp; EOD'!AF31</f>
        <v>293</v>
      </c>
      <c r="AG23" s="81">
        <f>'Inbound SOS &amp; EOD'!AG31</f>
        <v>390</v>
      </c>
      <c r="AH23" s="81">
        <f>'Inbound SOS &amp; EOD'!AH31</f>
        <v>610</v>
      </c>
      <c r="AI23" s="81">
        <f>'Inbound SOS &amp; EOD'!AI31</f>
        <v>407</v>
      </c>
      <c r="AJ23" s="81">
        <f>'Inbound SOS &amp; EOD'!AJ31</f>
        <v>382</v>
      </c>
      <c r="AK23" s="81">
        <f>'Inbound SOS &amp; EOD'!AK31</f>
        <v>148</v>
      </c>
      <c r="AL23" s="81">
        <f>'Inbound SOS &amp; EOD'!AL31</f>
        <v>0</v>
      </c>
      <c r="AM23" s="81">
        <f>'Inbound SOS &amp; EOD'!AM31</f>
        <v>189</v>
      </c>
      <c r="AN23" s="81">
        <f>'Inbound SOS &amp; EOD'!AN31</f>
        <v>836</v>
      </c>
      <c r="AO23" s="81">
        <f>'Inbound SOS &amp; EOD'!AO31</f>
        <v>516</v>
      </c>
      <c r="AP23" s="81">
        <f>'Inbound SOS &amp; EOD'!AP31</f>
        <v>101</v>
      </c>
      <c r="AQ23" s="81">
        <f>'Inbound SOS &amp; EOD'!AQ31</f>
        <v>105</v>
      </c>
      <c r="AR23" s="81">
        <f>'Inbound SOS &amp; EOD'!AR31</f>
        <v>142</v>
      </c>
      <c r="AS23" s="81">
        <f>'Inbound SOS &amp; EOD'!AS31</f>
        <v>0</v>
      </c>
      <c r="AT23" s="81">
        <f>'Inbound SOS &amp; EOD'!AT31</f>
        <v>114</v>
      </c>
      <c r="AU23" s="81">
        <f>'Inbound SOS &amp; EOD'!AU31</f>
        <v>1471</v>
      </c>
      <c r="AV23" s="81">
        <f>'Inbound SOS &amp; EOD'!AV31</f>
        <v>1206</v>
      </c>
      <c r="AW23" s="81">
        <f>'Inbound SOS &amp; EOD'!AW31</f>
        <v>792</v>
      </c>
      <c r="AX23" s="81">
        <f>'Inbound SOS &amp; EOD'!AX31</f>
        <v>7</v>
      </c>
      <c r="AY23" s="81">
        <f>'Inbound SOS &amp; EOD'!AY31</f>
        <v>0</v>
      </c>
      <c r="AZ23" s="81">
        <f>'Inbound SOS &amp; EOD'!AZ31</f>
        <v>110</v>
      </c>
      <c r="BA23" s="81">
        <f>'Inbound SOS &amp; EOD'!BA31</f>
        <v>248</v>
      </c>
      <c r="BB23" s="81">
        <f>'Inbound SOS &amp; EOD'!BB31</f>
        <v>465</v>
      </c>
      <c r="BC23" s="81">
        <f>'Inbound SOS &amp; EOD'!BC31</f>
        <v>427</v>
      </c>
      <c r="BD23" s="81">
        <f>'Inbound SOS &amp; EOD'!BD31</f>
        <v>0</v>
      </c>
      <c r="BE23" s="81">
        <f>'Inbound SOS &amp; EOD'!BE31</f>
        <v>263</v>
      </c>
      <c r="BF23" s="81">
        <f>'Inbound SOS &amp; EOD'!BF31</f>
        <v>292</v>
      </c>
      <c r="BG23" s="81">
        <f>'Inbound SOS &amp; EOD'!BG31</f>
        <v>418</v>
      </c>
      <c r="BH23" s="81">
        <f>'Inbound SOS &amp; EOD'!BH31</f>
        <v>539</v>
      </c>
      <c r="BI23" s="81">
        <f>'Inbound SOS &amp; EOD'!BI31</f>
        <v>864</v>
      </c>
      <c r="BJ23" s="81">
        <f>'Inbound SOS &amp; EOD'!BJ31</f>
        <v>1047</v>
      </c>
      <c r="BK23" s="81">
        <f>'Inbound SOS &amp; EOD'!BK31</f>
        <v>1047</v>
      </c>
      <c r="BL23" s="81">
        <f>'Inbound SOS &amp; EOD'!BL31</f>
        <v>281</v>
      </c>
      <c r="BM23" s="81">
        <f>'Inbound SOS &amp; EOD'!BM31</f>
        <v>0</v>
      </c>
      <c r="BN23" s="81">
        <f>'Inbound SOS &amp; EOD'!BN31</f>
        <v>1058</v>
      </c>
      <c r="BO23" s="81">
        <f>'Inbound SOS &amp; EOD'!BO31</f>
        <v>1315</v>
      </c>
      <c r="BP23" s="81">
        <f>'Inbound SOS &amp; EOD'!BP31</f>
        <v>1735</v>
      </c>
      <c r="BQ23" s="81">
        <f>'Inbound SOS &amp; EOD'!BQ31</f>
        <v>681</v>
      </c>
      <c r="BR23" s="81">
        <f>'Inbound SOS &amp; EOD'!BR31</f>
        <v>1840</v>
      </c>
      <c r="BS23" s="81">
        <f>'Inbound SOS &amp; EOD'!BS31</f>
        <v>409</v>
      </c>
      <c r="BT23" s="81">
        <f>'Inbound SOS &amp; EOD'!BT31</f>
        <v>46</v>
      </c>
      <c r="BU23" s="81">
        <f>'Inbound SOS &amp; EOD'!BU31</f>
        <v>629</v>
      </c>
      <c r="BV23" s="81">
        <f>'Inbound SOS &amp; EOD'!BV31</f>
        <v>1643</v>
      </c>
      <c r="BW23" s="81">
        <f>'Inbound SOS &amp; EOD'!BW31</f>
        <v>1282</v>
      </c>
      <c r="BX23" s="81">
        <f>'Inbound SOS &amp; EOD'!BX31</f>
        <v>1980</v>
      </c>
      <c r="BY23" s="81">
        <f>'Inbound SOS &amp; EOD'!BY31</f>
        <v>2222</v>
      </c>
      <c r="BZ23" s="81">
        <f>'Inbound SOS &amp; EOD'!BZ31</f>
        <v>154</v>
      </c>
      <c r="CA23" s="81">
        <f>'Inbound SOS &amp; EOD'!CA31</f>
        <v>0</v>
      </c>
      <c r="CB23" s="81">
        <f>'Inbound SOS &amp; EOD'!CB31</f>
        <v>157</v>
      </c>
      <c r="CC23" s="81">
        <f>'Inbound SOS &amp; EOD'!CC31</f>
        <v>377</v>
      </c>
      <c r="CD23" s="81">
        <f>'Inbound SOS &amp; EOD'!CD31</f>
        <v>594</v>
      </c>
      <c r="CE23" s="81">
        <f>'Inbound SOS &amp; EOD'!CE31</f>
        <v>0</v>
      </c>
      <c r="CF23" s="81">
        <f>'Inbound SOS &amp; EOD'!CF31</f>
        <v>369</v>
      </c>
      <c r="CG23" s="81">
        <f>'Inbound SOS &amp; EOD'!CG31</f>
        <v>0</v>
      </c>
      <c r="CH23" s="81">
        <f>'Inbound SOS &amp; EOD'!CH31</f>
        <v>0</v>
      </c>
      <c r="CI23" s="81">
        <f>'Inbound SOS &amp; EOD'!CI31</f>
        <v>0</v>
      </c>
      <c r="CJ23" s="81">
        <f>'Inbound SOS &amp; EOD'!CJ31</f>
        <v>242</v>
      </c>
      <c r="CK23" s="81">
        <f>'Inbound SOS &amp; EOD'!CK31</f>
        <v>386</v>
      </c>
      <c r="CL23" s="81">
        <f>'Inbound SOS &amp; EOD'!CL31</f>
        <v>1195</v>
      </c>
      <c r="CM23" s="81">
        <f>'Inbound SOS &amp; EOD'!CM31</f>
        <v>518</v>
      </c>
      <c r="CN23" s="81">
        <f>'Inbound SOS &amp; EOD'!CN31</f>
        <v>189</v>
      </c>
      <c r="CO23" s="81">
        <f>'Inbound SOS &amp; EOD'!CO31</f>
        <v>0</v>
      </c>
      <c r="CP23" s="81">
        <f>'Inbound SOS &amp; EOD'!CP31</f>
        <v>0</v>
      </c>
      <c r="CQ23" s="81">
        <f>'Inbound SOS &amp; EOD'!CQ31</f>
        <v>1000</v>
      </c>
      <c r="CR23" s="81">
        <f>'Inbound SOS &amp; EOD'!CR31</f>
        <v>466</v>
      </c>
      <c r="CS23" s="81">
        <f>'Inbound SOS &amp; EOD'!CS31</f>
        <v>1139</v>
      </c>
      <c r="CT23" s="81">
        <f>'Inbound SOS &amp; EOD'!CT31</f>
        <v>1139</v>
      </c>
      <c r="CU23" s="81">
        <f>'Inbound SOS &amp; EOD'!CU31</f>
        <v>0</v>
      </c>
      <c r="CV23" s="81">
        <f>'Inbound SOS &amp; EOD'!CV31</f>
        <v>0</v>
      </c>
      <c r="CW23" s="81">
        <f>'Inbound SOS &amp; EOD'!CW31</f>
        <v>0</v>
      </c>
      <c r="CX23" s="81">
        <f>'Inbound SOS &amp; EOD'!CX31</f>
        <v>1107</v>
      </c>
      <c r="CY23" s="81">
        <f>'Inbound SOS &amp; EOD'!CY31</f>
        <v>1865</v>
      </c>
      <c r="CZ23" s="81">
        <f>'Inbound SOS &amp; EOD'!CZ31</f>
        <v>3515</v>
      </c>
      <c r="DA23" s="81">
        <f>'Inbound SOS &amp; EOD'!DA31</f>
        <v>4620</v>
      </c>
      <c r="DB23" s="81">
        <f>'Inbound SOS &amp; EOD'!DB31</f>
        <v>4374</v>
      </c>
      <c r="DC23" s="81">
        <f>'Inbound SOS &amp; EOD'!DC31</f>
        <v>0</v>
      </c>
      <c r="DD23" s="81">
        <f>'Inbound SOS &amp; EOD'!DD31</f>
        <v>2851</v>
      </c>
      <c r="DE23" s="81">
        <f>'Inbound SOS &amp; EOD'!DE31</f>
        <v>4085</v>
      </c>
      <c r="DF23" s="81">
        <f>'Inbound SOS &amp; EOD'!DF31</f>
        <v>2719</v>
      </c>
      <c r="DG23" s="81">
        <f>'Inbound SOS &amp; EOD'!DG31</f>
        <v>3321</v>
      </c>
      <c r="DH23" s="81">
        <f>'Inbound SOS &amp; EOD'!DH31</f>
        <v>3923</v>
      </c>
      <c r="DI23" s="81">
        <f>'Inbound SOS &amp; EOD'!DI31</f>
        <v>3253</v>
      </c>
      <c r="DJ23" s="81">
        <f>'Inbound SOS &amp; EOD'!DJ31</f>
        <v>2948</v>
      </c>
      <c r="DK23" s="81">
        <f>'Inbound SOS &amp; EOD'!DK31</f>
        <v>2406</v>
      </c>
      <c r="DL23" s="81">
        <f>'Inbound SOS &amp; EOD'!DL31</f>
        <v>882</v>
      </c>
      <c r="DM23" s="81">
        <f>'Inbound SOS &amp; EOD'!DM31</f>
        <v>608</v>
      </c>
      <c r="DN23" s="81">
        <f>'Inbound SOS &amp; EOD'!DN31</f>
        <v>1207</v>
      </c>
      <c r="DO23" s="81">
        <f>'Inbound SOS &amp; EOD'!DO31</f>
        <v>2016</v>
      </c>
      <c r="DP23" s="81">
        <f>'Inbound SOS &amp; EOD'!DP31</f>
        <v>0</v>
      </c>
      <c r="DQ23" s="81">
        <f>'Inbound SOS &amp; EOD'!DQ31</f>
        <v>946</v>
      </c>
      <c r="DR23" s="81">
        <f>'Inbound SOS &amp; EOD'!DR31</f>
        <v>1028</v>
      </c>
      <c r="DS23" s="81">
        <f>'Inbound SOS &amp; EOD'!DS31</f>
        <v>1329</v>
      </c>
      <c r="DT23" s="81">
        <f>'Inbound SOS &amp; EOD'!DT31</f>
        <v>2051</v>
      </c>
      <c r="DU23" s="81">
        <f>'Inbound SOS &amp; EOD'!DU31</f>
        <v>1005</v>
      </c>
      <c r="DV23" s="81">
        <f>'Inbound SOS &amp; EOD'!DV31</f>
        <v>1589</v>
      </c>
      <c r="DW23" s="81">
        <f>'Inbound SOS &amp; EOD'!DW31</f>
        <v>1684</v>
      </c>
      <c r="DX23" s="81">
        <f>'Inbound SOS &amp; EOD'!DX31</f>
        <v>1046</v>
      </c>
      <c r="DY23" s="81">
        <f>'Inbound SOS &amp; EOD'!DY31</f>
        <v>658</v>
      </c>
      <c r="DZ23" s="81">
        <f>'Inbound SOS &amp; EOD'!DZ31</f>
        <v>1786</v>
      </c>
      <c r="EA23" s="81">
        <f>'Inbound SOS &amp; EOD'!EA31</f>
        <v>3230</v>
      </c>
      <c r="EB23" s="81">
        <f>'Inbound SOS &amp; EOD'!EB31</f>
        <v>1643</v>
      </c>
      <c r="EC23" s="81">
        <f>'Inbound SOS &amp; EOD'!EC31</f>
        <v>1026</v>
      </c>
      <c r="ED23" s="81">
        <f>'Inbound SOS &amp; EOD'!ED31</f>
        <v>159</v>
      </c>
      <c r="EE23" s="81">
        <f>'Inbound SOS &amp; EOD'!EE31</f>
        <v>0</v>
      </c>
      <c r="EF23" s="81">
        <f>'Inbound SOS &amp; EOD'!EF31</f>
        <v>0</v>
      </c>
      <c r="EG23" s="81">
        <f>'Inbound SOS &amp; EOD'!EG31</f>
        <v>378</v>
      </c>
      <c r="EH23" s="81">
        <f>'Inbound SOS &amp; EOD'!EH31</f>
        <v>337</v>
      </c>
      <c r="EI23" s="81">
        <f>'Inbound SOS &amp; EOD'!EI31</f>
        <v>221</v>
      </c>
      <c r="EJ23" s="81">
        <f>'Inbound SOS &amp; EOD'!EJ31</f>
        <v>1256</v>
      </c>
      <c r="EK23" s="81">
        <f>'Inbound SOS &amp; EOD'!EK31</f>
        <v>724</v>
      </c>
      <c r="EL23" s="81">
        <f>'Inbound SOS &amp; EOD'!EL31</f>
        <v>914</v>
      </c>
      <c r="EM23" s="81">
        <f>'Inbound SOS &amp; EOD'!EM31</f>
        <v>1077</v>
      </c>
      <c r="EN23" s="81">
        <f>'Inbound SOS &amp; EOD'!EN31</f>
        <v>905</v>
      </c>
      <c r="EO23" s="81">
        <f>'Inbound SOS &amp; EOD'!EO31</f>
        <v>943</v>
      </c>
      <c r="EP23" s="81">
        <f>'Inbound SOS &amp; EOD'!EP31</f>
        <v>1885</v>
      </c>
      <c r="EQ23" s="81">
        <f>'Inbound SOS &amp; EOD'!EQ31</f>
        <v>2994</v>
      </c>
      <c r="ER23" s="81">
        <f>'Inbound SOS &amp; EOD'!ER31</f>
        <v>3049</v>
      </c>
      <c r="ES23" s="81">
        <f>'Inbound SOS &amp; EOD'!ES31</f>
        <v>3434</v>
      </c>
      <c r="ET23" s="81">
        <f>'Inbound SOS &amp; EOD'!ET31</f>
        <v>3432</v>
      </c>
      <c r="EU23" s="81">
        <f>'Inbound SOS &amp; EOD'!EU31</f>
        <v>3274</v>
      </c>
      <c r="EV23" s="81">
        <f>'Inbound SOS &amp; EOD'!EV31</f>
        <v>597</v>
      </c>
      <c r="EW23" s="81">
        <f>'Inbound SOS &amp; EOD'!EW31</f>
        <v>617</v>
      </c>
      <c r="EX23" s="81">
        <f>'Inbound SOS &amp; EOD'!EX31</f>
        <v>2181</v>
      </c>
      <c r="EY23" s="81">
        <f>'Inbound SOS &amp; EOD'!EY31</f>
        <v>1855</v>
      </c>
      <c r="EZ23" s="81">
        <f>'Inbound SOS &amp; EOD'!EZ31</f>
        <v>1934</v>
      </c>
      <c r="FA23" s="81">
        <f>'Inbound SOS &amp; EOD'!FA31</f>
        <v>1293</v>
      </c>
      <c r="FB23" s="81">
        <f>'Inbound SOS &amp; EOD'!FB31</f>
        <v>1819</v>
      </c>
      <c r="FC23" s="81">
        <f>'Inbound SOS &amp; EOD'!FC31</f>
        <v>2531</v>
      </c>
      <c r="FD23" s="81">
        <f>'Inbound SOS &amp; EOD'!FD31</f>
        <v>1008</v>
      </c>
      <c r="FE23" s="81">
        <f>'Inbound SOS &amp; EOD'!FE31</f>
        <v>413</v>
      </c>
      <c r="FF23" s="81">
        <f>'Inbound SOS &amp; EOD'!FF31</f>
        <v>90</v>
      </c>
      <c r="FG23" s="81">
        <f>'Inbound SOS &amp; EOD'!FG31</f>
        <v>0</v>
      </c>
      <c r="FH23" s="81">
        <f>'Inbound SOS &amp; EOD'!FH31</f>
        <v>0</v>
      </c>
      <c r="FI23" s="81">
        <f>'Inbound SOS &amp; EOD'!FI31</f>
        <v>184</v>
      </c>
      <c r="FJ23" s="81">
        <f>'Inbound SOS &amp; EOD'!FJ31</f>
        <v>1522</v>
      </c>
      <c r="FK23" s="81">
        <f>'Inbound SOS &amp; EOD'!FK31</f>
        <v>2118</v>
      </c>
      <c r="FL23" s="81">
        <f>'Inbound SOS &amp; EOD'!FL31</f>
        <v>1993</v>
      </c>
      <c r="FM23" s="81">
        <f>'Inbound SOS &amp; EOD'!FM31</f>
        <v>1421</v>
      </c>
      <c r="FN23" s="81">
        <f>'Inbound SOS &amp; EOD'!FN31</f>
        <v>1417</v>
      </c>
      <c r="FO23" s="81">
        <f>'Inbound SOS &amp; EOD'!FO31</f>
        <v>533</v>
      </c>
      <c r="FP23" s="81">
        <f>'Inbound SOS &amp; EOD'!FP31</f>
        <v>2579</v>
      </c>
      <c r="FQ23" s="81">
        <f>'Inbound SOS &amp; EOD'!FQ31</f>
        <v>1313</v>
      </c>
      <c r="FR23" s="81">
        <f>'Inbound SOS &amp; EOD'!FR31</f>
        <v>1341</v>
      </c>
      <c r="FS23" s="81">
        <f>'Inbound SOS &amp; EOD'!FS31</f>
        <v>1996</v>
      </c>
      <c r="FT23" s="81">
        <f>'Inbound SOS &amp; EOD'!FT31</f>
        <v>1655</v>
      </c>
      <c r="FU23" s="81">
        <f>'Inbound SOS &amp; EOD'!FU31</f>
        <v>597</v>
      </c>
      <c r="FV23" s="81">
        <f>'Inbound SOS &amp; EOD'!FV31</f>
        <v>312</v>
      </c>
      <c r="FW23" s="81">
        <f>'Inbound SOS &amp; EOD'!FW31</f>
        <v>0</v>
      </c>
      <c r="FX23" s="81">
        <f>'Inbound SOS &amp; EOD'!FX31</f>
        <v>519</v>
      </c>
      <c r="FY23" s="81">
        <f>'Inbound SOS &amp; EOD'!FY31</f>
        <v>597</v>
      </c>
      <c r="FZ23" s="81">
        <f>'Inbound SOS &amp; EOD'!FZ31</f>
        <v>324</v>
      </c>
      <c r="GA23" s="81">
        <f>'Inbound SOS &amp; EOD'!GA31</f>
        <v>0</v>
      </c>
      <c r="GB23" s="81">
        <f>'Inbound SOS &amp; EOD'!GB31</f>
        <v>0</v>
      </c>
      <c r="GC23" s="81">
        <f>'Inbound SOS &amp; EOD'!GC31</f>
        <v>0</v>
      </c>
      <c r="GD23" s="81">
        <f>'Inbound SOS &amp; EOD'!GD31</f>
        <v>79</v>
      </c>
      <c r="GE23" s="81">
        <f>'Inbound SOS &amp; EOD'!GE31</f>
        <v>582</v>
      </c>
      <c r="GF23" s="81">
        <f>'Inbound SOS &amp; EOD'!GF31</f>
        <v>1159</v>
      </c>
      <c r="GG23" s="81">
        <f>'Inbound SOS &amp; EOD'!GG31</f>
        <v>195</v>
      </c>
      <c r="GH23" s="81">
        <f>'Inbound SOS &amp; EOD'!GH31</f>
        <v>0</v>
      </c>
      <c r="GI23" s="81">
        <f>'Inbound SOS &amp; EOD'!GI31</f>
        <v>0</v>
      </c>
      <c r="GJ23" s="81">
        <f>'Inbound SOS &amp; EOD'!GJ31</f>
        <v>66</v>
      </c>
      <c r="GK23" s="81">
        <f>'Inbound SOS &amp; EOD'!GK31</f>
        <v>27</v>
      </c>
      <c r="GL23" s="81">
        <f>'Inbound SOS &amp; EOD'!GL31</f>
        <v>609</v>
      </c>
      <c r="GM23" s="81">
        <f>'Inbound SOS &amp; EOD'!GM31</f>
        <v>286</v>
      </c>
      <c r="GN23" s="81">
        <f>'Inbound SOS &amp; EOD'!GN31</f>
        <v>11</v>
      </c>
      <c r="GO23" s="81">
        <f>'Inbound SOS &amp; EOD'!GO31</f>
        <v>0</v>
      </c>
      <c r="GP23" s="81">
        <f>'Inbound SOS &amp; EOD'!GP31</f>
        <v>0</v>
      </c>
      <c r="GQ23" s="81">
        <f>'Inbound SOS &amp; EOD'!GQ31</f>
        <v>346</v>
      </c>
      <c r="GR23" s="81">
        <f>'Inbound SOS &amp; EOD'!GR31</f>
        <v>437</v>
      </c>
      <c r="GS23" s="81">
        <f>'Inbound SOS &amp; EOD'!GS31</f>
        <v>301</v>
      </c>
      <c r="GT23" s="81">
        <f>'Inbound SOS &amp; EOD'!GT31</f>
        <v>181</v>
      </c>
      <c r="GU23" s="81">
        <f>'Inbound SOS &amp; EOD'!GU31</f>
        <v>490</v>
      </c>
      <c r="GV23" s="81">
        <f>'Inbound SOS &amp; EOD'!GV31</f>
        <v>36</v>
      </c>
      <c r="GW23" s="81">
        <f>'Inbound SOS &amp; EOD'!GW31</f>
        <v>0</v>
      </c>
      <c r="GX23" s="81">
        <f>'Inbound SOS &amp; EOD'!GX31</f>
        <v>205</v>
      </c>
      <c r="GY23" s="81">
        <f>'Inbound SOS &amp; EOD'!GY31</f>
        <v>263</v>
      </c>
      <c r="GZ23" s="81">
        <f>'Inbound SOS &amp; EOD'!GZ31</f>
        <v>553</v>
      </c>
      <c r="HA23" s="81">
        <f>'Inbound SOS &amp; EOD'!HA31</f>
        <v>408</v>
      </c>
      <c r="HB23" s="81">
        <f>'Inbound SOS &amp; EOD'!HB31</f>
        <v>687</v>
      </c>
      <c r="HC23" s="81">
        <f>'Inbound SOS &amp; EOD'!HC31</f>
        <v>292</v>
      </c>
      <c r="HD23" s="81">
        <f>'Inbound SOS &amp; EOD'!HD31</f>
        <v>299</v>
      </c>
      <c r="HE23" s="81">
        <f>'Inbound SOS &amp; EOD'!HE31</f>
        <v>177</v>
      </c>
      <c r="HF23" s="81">
        <f>'Inbound SOS &amp; EOD'!HF31</f>
        <v>730</v>
      </c>
      <c r="HG23" s="81">
        <f>'Inbound SOS &amp; EOD'!HG31</f>
        <v>787</v>
      </c>
      <c r="HH23" s="81">
        <f>'Inbound SOS &amp; EOD'!HH31</f>
        <v>479</v>
      </c>
      <c r="HI23" s="81">
        <f>'Inbound SOS &amp; EOD'!HI31</f>
        <v>1010</v>
      </c>
      <c r="HJ23" s="81">
        <f>'Inbound SOS &amp; EOD'!HJ31</f>
        <v>1390</v>
      </c>
      <c r="HK23" s="81">
        <f>'Inbound SOS &amp; EOD'!HK31</f>
        <v>1381</v>
      </c>
      <c r="HL23" s="81">
        <f>'Inbound SOS &amp; EOD'!HL31</f>
        <v>995</v>
      </c>
      <c r="HM23" s="81">
        <f>'Inbound SOS &amp; EOD'!HM31</f>
        <v>1557</v>
      </c>
      <c r="HN23" s="81">
        <f>'Inbound SOS &amp; EOD'!HN31</f>
        <v>490</v>
      </c>
      <c r="HO23" s="81">
        <f>'Inbound SOS &amp; EOD'!HO31</f>
        <v>264</v>
      </c>
      <c r="HP23" s="81">
        <f>'Inbound SOS &amp; EOD'!HP31</f>
        <v>425</v>
      </c>
      <c r="HQ23" s="81">
        <f>'Inbound SOS &amp; EOD'!HQ31</f>
        <v>304</v>
      </c>
      <c r="HR23" s="81">
        <f>'Inbound SOS &amp; EOD'!HR31</f>
        <v>186</v>
      </c>
      <c r="HS23" s="81">
        <f>'Inbound SOS &amp; EOD'!HS31</f>
        <v>472</v>
      </c>
      <c r="HT23" s="81">
        <f>'Inbound SOS &amp; EOD'!HT31</f>
        <v>434</v>
      </c>
      <c r="HU23" s="81">
        <f>'Inbound SOS &amp; EOD'!HU31</f>
        <v>661</v>
      </c>
      <c r="HV23" s="81">
        <f>'Inbound SOS &amp; EOD'!HV31</f>
        <v>1301</v>
      </c>
      <c r="HW23" s="81">
        <f>'Inbound SOS &amp; EOD'!HW31</f>
        <v>414</v>
      </c>
      <c r="HX23" s="81">
        <f>'Inbound SOS &amp; EOD'!HX31</f>
        <v>55</v>
      </c>
      <c r="HY23" s="81">
        <f>'Inbound SOS &amp; EOD'!HY31</f>
        <v>374</v>
      </c>
      <c r="HZ23" s="81">
        <f>'Inbound SOS &amp; EOD'!HZ31</f>
        <v>1016</v>
      </c>
      <c r="IA23" s="81">
        <f>'Inbound SOS &amp; EOD'!IA31</f>
        <v>1495</v>
      </c>
      <c r="IB23" s="81">
        <f>'Inbound SOS &amp; EOD'!IB31</f>
        <v>2356</v>
      </c>
      <c r="IC23" s="81">
        <f>'Inbound SOS &amp; EOD'!IC31</f>
        <v>1892</v>
      </c>
      <c r="ID23" s="81">
        <f>'Inbound SOS &amp; EOD'!ID31</f>
        <v>1318</v>
      </c>
      <c r="IE23" s="81">
        <f>'Inbound SOS &amp; EOD'!IE31</f>
        <v>1648</v>
      </c>
      <c r="IF23" s="81">
        <f>'Inbound SOS &amp; EOD'!IF31</f>
        <v>333</v>
      </c>
      <c r="IG23" s="81">
        <f>'Inbound SOS &amp; EOD'!IG31</f>
        <v>623</v>
      </c>
      <c r="IH23" s="81">
        <f>'Inbound SOS &amp; EOD'!IH31</f>
        <v>1150</v>
      </c>
      <c r="II23" s="81">
        <f>'Inbound SOS &amp; EOD'!II31</f>
        <v>849</v>
      </c>
      <c r="IJ23" s="81">
        <f>'Inbound SOS &amp; EOD'!IJ31</f>
        <v>446</v>
      </c>
      <c r="IK23" s="81">
        <f>'Inbound SOS &amp; EOD'!IK31</f>
        <v>510</v>
      </c>
      <c r="IL23" s="81">
        <f>'Inbound SOS &amp; EOD'!IL31</f>
        <v>75</v>
      </c>
      <c r="IM23" s="81">
        <f>'Inbound SOS &amp; EOD'!IM31</f>
        <v>147</v>
      </c>
      <c r="IN23" s="81">
        <f>'Inbound SOS &amp; EOD'!IN31</f>
        <v>138</v>
      </c>
      <c r="IO23" s="81">
        <f>'Inbound SOS &amp; EOD'!IO31</f>
        <v>317</v>
      </c>
      <c r="IP23" s="81">
        <f>'Inbound SOS &amp; EOD'!IP31</f>
        <v>689</v>
      </c>
      <c r="IQ23" s="81">
        <f>'Inbound SOS &amp; EOD'!IQ31</f>
        <v>334</v>
      </c>
      <c r="IR23" s="81">
        <f>'Inbound SOS &amp; EOD'!IR31</f>
        <v>521</v>
      </c>
      <c r="IS23" s="81">
        <f>'Inbound SOS &amp; EOD'!IS31</f>
        <v>609</v>
      </c>
      <c r="IT23" s="81">
        <f>'Inbound SOS &amp; EOD'!IT31</f>
        <v>974</v>
      </c>
      <c r="IU23" s="81">
        <f>'Inbound SOS &amp; EOD'!IU31</f>
        <v>1215</v>
      </c>
      <c r="IV23" s="81">
        <f>'Inbound SOS &amp; EOD'!IV31</f>
        <v>822</v>
      </c>
      <c r="IW23" s="81">
        <f>'Inbound SOS &amp; EOD'!IW31</f>
        <v>65</v>
      </c>
      <c r="IX23" s="81">
        <f>'Inbound SOS &amp; EOD'!IX31</f>
        <v>354</v>
      </c>
      <c r="IY23" s="81">
        <f>'Inbound SOS &amp; EOD'!IY31</f>
        <v>262</v>
      </c>
      <c r="IZ23" s="81">
        <f>'Inbound SOS &amp; EOD'!IZ31</f>
        <v>763</v>
      </c>
      <c r="JA23" s="81">
        <f>'Inbound SOS &amp; EOD'!JA31</f>
        <v>1143</v>
      </c>
      <c r="JB23" s="81">
        <f>'Inbound SOS &amp; EOD'!JB31</f>
        <v>743</v>
      </c>
      <c r="JC23" s="81">
        <f>'Inbound SOS &amp; EOD'!JC31</f>
        <v>1110</v>
      </c>
      <c r="JD23" s="81">
        <f>'Inbound SOS &amp; EOD'!JD31</f>
        <v>1368</v>
      </c>
      <c r="JE23" s="81">
        <f>'Inbound SOS &amp; EOD'!JE31</f>
        <v>1194</v>
      </c>
      <c r="JF23" s="81">
        <f>'Inbound SOS &amp; EOD'!JF31</f>
        <v>845</v>
      </c>
      <c r="JG23" s="81">
        <f>'Inbound SOS &amp; EOD'!JG31</f>
        <v>503</v>
      </c>
      <c r="JH23" s="81">
        <f>'Inbound SOS &amp; EOD'!JH31</f>
        <v>0</v>
      </c>
      <c r="JI23" s="81">
        <f>'Inbound SOS &amp; EOD'!JI31</f>
        <v>573</v>
      </c>
      <c r="JJ23" s="81">
        <f>'Inbound SOS &amp; EOD'!JJ31</f>
        <v>652</v>
      </c>
      <c r="JK23" s="81">
        <f>'Inbound SOS &amp; EOD'!JK31</f>
        <v>1331</v>
      </c>
      <c r="JL23" s="81">
        <f>'Inbound SOS &amp; EOD'!JL31</f>
        <v>694</v>
      </c>
      <c r="JM23" s="81">
        <f>'Inbound SOS &amp; EOD'!JM31</f>
        <v>853</v>
      </c>
      <c r="JN23" s="81">
        <f>'Inbound SOS &amp; EOD'!JN31</f>
        <v>596</v>
      </c>
      <c r="JO23" s="81">
        <f>'Inbound SOS &amp; EOD'!JO31</f>
        <v>82</v>
      </c>
      <c r="JP23" s="81">
        <f>'Inbound SOS &amp; EOD'!JP31</f>
        <v>15</v>
      </c>
      <c r="JQ23" s="81">
        <f>'Inbound SOS &amp; EOD'!JQ31</f>
        <v>1489</v>
      </c>
      <c r="JR23" s="81">
        <f>'Inbound SOS &amp; EOD'!JR31</f>
        <v>1623</v>
      </c>
      <c r="JS23" s="81">
        <f>'Inbound SOS &amp; EOD'!JS31</f>
        <v>2324</v>
      </c>
      <c r="JT23" s="81">
        <f>'Inbound SOS &amp; EOD'!JT31</f>
        <v>1471</v>
      </c>
      <c r="JU23" s="81">
        <f>'Inbound SOS &amp; EOD'!JU31</f>
        <v>1680</v>
      </c>
      <c r="JV23" s="81">
        <f>'Inbound SOS &amp; EOD'!JV31</f>
        <v>1502</v>
      </c>
      <c r="JW23" s="81">
        <f>'Inbound SOS &amp; EOD'!JW31</f>
        <v>2703</v>
      </c>
      <c r="JX23" s="81">
        <f>'Inbound SOS &amp; EOD'!JX31</f>
        <v>2652</v>
      </c>
      <c r="JY23" s="81">
        <f>'Inbound SOS &amp; EOD'!JY31</f>
        <v>2341</v>
      </c>
      <c r="JZ23" s="81">
        <f>'Inbound SOS &amp; EOD'!JZ31</f>
        <v>1137</v>
      </c>
      <c r="KA23" s="81">
        <f>'Inbound SOS &amp; EOD'!KA31</f>
        <v>863</v>
      </c>
      <c r="KB23" s="81">
        <f>'Inbound SOS &amp; EOD'!KB31</f>
        <v>1532</v>
      </c>
      <c r="KC23" s="81">
        <f>'Inbound SOS &amp; EOD'!KC31</f>
        <v>3404</v>
      </c>
      <c r="KD23" s="81">
        <f>'Inbound SOS &amp; EOD'!KD31</f>
        <v>3671</v>
      </c>
      <c r="KE23" s="81">
        <f>'Inbound SOS &amp; EOD'!KE31</f>
        <v>2147</v>
      </c>
      <c r="KF23" s="81">
        <f>'Inbound SOS &amp; EOD'!KF31</f>
        <v>1706</v>
      </c>
      <c r="KG23" s="81">
        <f>'Inbound SOS &amp; EOD'!KG31</f>
        <v>2884</v>
      </c>
      <c r="KH23" s="81">
        <f>'Inbound SOS &amp; EOD'!KH31</f>
        <v>1132</v>
      </c>
      <c r="KI23" s="81">
        <f>'Inbound SOS &amp; EOD'!KI31</f>
        <v>1299</v>
      </c>
      <c r="KJ23" s="81">
        <f>'Inbound SOS &amp; EOD'!KJ31</f>
        <v>1290</v>
      </c>
      <c r="KK23" s="81">
        <f>'Inbound SOS &amp; EOD'!KK31</f>
        <v>3128</v>
      </c>
      <c r="KL23" s="81">
        <f>'Inbound SOS &amp; EOD'!KL31</f>
        <v>1538</v>
      </c>
      <c r="KM23" s="81">
        <f>'Inbound SOS &amp; EOD'!KM31</f>
        <v>1590</v>
      </c>
      <c r="KN23" s="81">
        <f>'Inbound SOS &amp; EOD'!KN31</f>
        <v>282</v>
      </c>
      <c r="KO23" s="81">
        <f>'Inbound SOS &amp; EOD'!KO31</f>
        <v>263</v>
      </c>
      <c r="KP23" s="81">
        <f>'Inbound SOS &amp; EOD'!KP31</f>
        <v>730</v>
      </c>
      <c r="KQ23" s="81">
        <f>'Inbound SOS &amp; EOD'!KQ31</f>
        <v>518</v>
      </c>
      <c r="KR23" s="81">
        <f>'Inbound SOS &amp; EOD'!KR31</f>
        <v>109</v>
      </c>
      <c r="KS23" s="81">
        <f>'Inbound SOS &amp; EOD'!KS31</f>
        <v>602</v>
      </c>
      <c r="KT23" s="81">
        <f>'Inbound SOS &amp; EOD'!KT31</f>
        <v>857</v>
      </c>
      <c r="KU23" s="81">
        <f>'Inbound SOS &amp; EOD'!KU31</f>
        <v>1000</v>
      </c>
      <c r="KV23" s="81">
        <f>'Inbound SOS &amp; EOD'!KV31</f>
        <v>803</v>
      </c>
      <c r="KW23" s="81">
        <f>'Inbound SOS &amp; EOD'!KW31</f>
        <v>884</v>
      </c>
      <c r="KX23" s="81">
        <f>'Inbound SOS &amp; EOD'!KX31</f>
        <v>1870</v>
      </c>
      <c r="KY23" s="81">
        <f>'Inbound SOS &amp; EOD'!KY31</f>
        <v>1548</v>
      </c>
      <c r="KZ23" s="81">
        <f>'Inbound SOS &amp; EOD'!KZ31</f>
        <v>1938</v>
      </c>
      <c r="LA23" s="81">
        <f>'Inbound SOS &amp; EOD'!LA31</f>
        <v>2010</v>
      </c>
      <c r="LB23" s="81">
        <f>'Inbound SOS &amp; EOD'!LB31</f>
        <v>2421</v>
      </c>
      <c r="LC23" s="81">
        <f>'Inbound SOS &amp; EOD'!LC31</f>
        <v>2927</v>
      </c>
      <c r="LD23" s="81">
        <f>'Inbound SOS &amp; EOD'!LD31</f>
        <v>0</v>
      </c>
      <c r="LE23" s="81">
        <f>'Inbound SOS &amp; EOD'!LE31</f>
        <v>0</v>
      </c>
      <c r="LF23" s="81">
        <f>'Inbound SOS &amp; EOD'!LF31</f>
        <v>654</v>
      </c>
      <c r="LG23" s="81">
        <f>'Inbound SOS &amp; EOD'!LG31</f>
        <v>1705</v>
      </c>
      <c r="LH23" s="81">
        <f>'Inbound SOS &amp; EOD'!LH31</f>
        <v>1971</v>
      </c>
      <c r="LI23" s="81">
        <f>'Inbound SOS &amp; EOD'!LI31</f>
        <v>1301</v>
      </c>
      <c r="LJ23" s="81">
        <f>'Inbound SOS &amp; EOD'!LJ31</f>
        <v>1456</v>
      </c>
      <c r="LK23" s="81">
        <f>'Inbound SOS &amp; EOD'!LK31</f>
        <v>1331</v>
      </c>
      <c r="LL23" s="81">
        <f>'Inbound SOS &amp; EOD'!LL31</f>
        <v>1306</v>
      </c>
      <c r="LM23" s="81">
        <f>'Inbound SOS &amp; EOD'!LM31</f>
        <v>901</v>
      </c>
      <c r="LN23" s="81">
        <f>'Inbound SOS &amp; EOD'!LN31</f>
        <v>709</v>
      </c>
      <c r="LO23" s="81">
        <f>'Inbound SOS &amp; EOD'!LO31</f>
        <v>1222</v>
      </c>
      <c r="LP23" s="81">
        <f>'Inbound SOS &amp; EOD'!LP31</f>
        <v>1244</v>
      </c>
      <c r="LQ23" s="81">
        <f>'Inbound SOS &amp; EOD'!LQ31</f>
        <v>1244</v>
      </c>
      <c r="LR23" s="81">
        <f>'Inbound SOS &amp; EOD'!LR31</f>
        <v>2470</v>
      </c>
      <c r="LS23" s="81">
        <f>'Inbound SOS &amp; EOD'!LS31</f>
        <v>1953</v>
      </c>
      <c r="LT23" s="81">
        <f>'Inbound SOS &amp; EOD'!LT31</f>
        <v>2012</v>
      </c>
      <c r="LU23" s="81">
        <f>'Inbound SOS &amp; EOD'!LU31</f>
        <v>3575</v>
      </c>
      <c r="LV23" s="81">
        <f>'Inbound SOS &amp; EOD'!LV31</f>
        <v>5665</v>
      </c>
      <c r="LW23" s="81">
        <f>'Inbound SOS &amp; EOD'!LW31</f>
        <v>5639</v>
      </c>
      <c r="LX23" s="81">
        <f>'Inbound SOS &amp; EOD'!LX31</f>
        <v>5639</v>
      </c>
      <c r="LY23" s="81">
        <f>'Inbound SOS &amp; EOD'!LY31</f>
        <v>3656</v>
      </c>
      <c r="LZ23" s="81">
        <f>'Inbound SOS &amp; EOD'!LZ31</f>
        <v>1465</v>
      </c>
      <c r="MA23" s="81">
        <f>'Inbound SOS &amp; EOD'!MA31</f>
        <v>1556</v>
      </c>
      <c r="MB23" s="81">
        <f>'Inbound SOS &amp; EOD'!MB31</f>
        <v>3580</v>
      </c>
      <c r="MC23" s="81">
        <f>'Inbound SOS &amp; EOD'!MC31</f>
        <v>2309</v>
      </c>
      <c r="MD23" s="81">
        <f>'Inbound SOS &amp; EOD'!MD31</f>
        <v>1109</v>
      </c>
      <c r="ME23" s="81">
        <f>'Inbound SOS &amp; EOD'!ME31</f>
        <v>2656</v>
      </c>
      <c r="MF23" s="81">
        <f>'Inbound SOS &amp; EOD'!MF31</f>
        <v>1111</v>
      </c>
      <c r="MG23" s="81">
        <f>'Inbound SOS &amp; EOD'!MG31</f>
        <v>1281</v>
      </c>
      <c r="MH23" s="81">
        <f>'Inbound SOS &amp; EOD'!MH31</f>
        <v>1727</v>
      </c>
      <c r="MI23" s="81">
        <f>'Inbound SOS &amp; EOD'!MI31</f>
        <v>2303</v>
      </c>
      <c r="MJ23" s="81">
        <f>'Inbound SOS &amp; EOD'!MJ31</f>
        <v>2123</v>
      </c>
      <c r="MK23" s="81">
        <f>'Inbound SOS &amp; EOD'!MK31</f>
        <v>2631</v>
      </c>
      <c r="ML23" s="81">
        <f>'Inbound SOS &amp; EOD'!ML31</f>
        <v>4372</v>
      </c>
      <c r="MM23" s="81">
        <f>'Inbound SOS &amp; EOD'!MM31</f>
        <v>0</v>
      </c>
      <c r="MN23" s="81">
        <f>'Inbound SOS &amp; EOD'!MN31</f>
        <v>1726</v>
      </c>
      <c r="MO23" s="81">
        <f>'Inbound SOS &amp; EOD'!MO31</f>
        <v>1217</v>
      </c>
      <c r="MP23" s="81">
        <f>'Inbound SOS &amp; EOD'!MP31</f>
        <v>0</v>
      </c>
      <c r="MQ23" s="81">
        <f>'Inbound SOS &amp; EOD'!MQ31</f>
        <v>2989</v>
      </c>
      <c r="MR23" s="81">
        <f>'Inbound SOS &amp; EOD'!MR31</f>
        <v>3310</v>
      </c>
      <c r="MS23" s="81">
        <f>'Inbound SOS &amp; EOD'!MS31</f>
        <v>4117</v>
      </c>
      <c r="MT23" s="81">
        <f>'Inbound SOS &amp; EOD'!MT31</f>
        <v>1004</v>
      </c>
      <c r="MU23" s="81">
        <f>'Inbound SOS &amp; EOD'!MU31</f>
        <v>0</v>
      </c>
      <c r="MV23" s="81">
        <f>'Inbound SOS &amp; EOD'!MV31</f>
        <v>0</v>
      </c>
      <c r="MW23" s="81">
        <f>'Inbound SOS &amp; EOD'!MW31</f>
        <v>448</v>
      </c>
      <c r="MX23" s="81">
        <f>'Inbound SOS &amp; EOD'!MX31</f>
        <v>325</v>
      </c>
      <c r="MY23" s="81">
        <f>'Inbound SOS &amp; EOD'!MY31</f>
        <v>975</v>
      </c>
      <c r="MZ23" s="81">
        <f>'Inbound SOS &amp; EOD'!MZ31</f>
        <v>1806</v>
      </c>
      <c r="NA23" s="81">
        <f>'Inbound SOS &amp; EOD'!NA31</f>
        <v>1495</v>
      </c>
    </row>
    <row r="24" spans="1:365" s="77" customFormat="1" ht="15.75" customHeight="1">
      <c r="A24" s="194" t="s">
        <v>2035</v>
      </c>
      <c r="B24" s="77">
        <f>'Inbound SOS &amp; EOD'!B30</f>
        <v>45688</v>
      </c>
      <c r="C24" s="77">
        <f>'Inbound SOS &amp; EOD'!C30</f>
        <v>45690</v>
      </c>
      <c r="D24" s="77">
        <f>'Inbound SOS &amp; EOD'!D30</f>
        <v>45691</v>
      </c>
      <c r="E24" s="77">
        <f>'Inbound SOS &amp; EOD'!E30</f>
        <v>45692</v>
      </c>
      <c r="F24" s="77">
        <f>'Inbound SOS &amp; EOD'!F30</f>
        <v>45692</v>
      </c>
      <c r="G24" s="77">
        <f>'Inbound SOS &amp; EOD'!G30</f>
        <v>45693</v>
      </c>
      <c r="H24" s="77">
        <f>'Inbound SOS &amp; EOD'!H30</f>
        <v>0</v>
      </c>
      <c r="I24" s="77">
        <f>'Inbound SOS &amp; EOD'!I30</f>
        <v>45695</v>
      </c>
      <c r="J24" s="77">
        <f>'Inbound SOS &amp; EOD'!J30</f>
        <v>45697</v>
      </c>
      <c r="K24" s="77">
        <f>'Inbound SOS &amp; EOD'!K30</f>
        <v>45698</v>
      </c>
      <c r="L24" s="77">
        <f>'Inbound SOS &amp; EOD'!L30</f>
        <v>45699</v>
      </c>
      <c r="M24" s="77">
        <f>'Inbound SOS &amp; EOD'!M30</f>
        <v>45700</v>
      </c>
      <c r="N24" s="77">
        <f>'Inbound SOS &amp; EOD'!N30</f>
        <v>45701</v>
      </c>
      <c r="O24" s="77">
        <f>'Inbound SOS &amp; EOD'!O30</f>
        <v>45702</v>
      </c>
      <c r="P24" s="77">
        <f>'Inbound SOS &amp; EOD'!P30</f>
        <v>45702</v>
      </c>
      <c r="Q24" s="77">
        <f>'Inbound SOS &amp; EOD'!Q30</f>
        <v>45704</v>
      </c>
      <c r="R24" s="77">
        <f>'Inbound SOS &amp; EOD'!R30</f>
        <v>45705</v>
      </c>
      <c r="S24" s="77">
        <f>'Inbound SOS &amp; EOD'!S30</f>
        <v>45706</v>
      </c>
      <c r="T24" s="77">
        <f>'Inbound SOS &amp; EOD'!T30</f>
        <v>0</v>
      </c>
      <c r="U24" s="77">
        <f>'Inbound SOS &amp; EOD'!U30</f>
        <v>45708</v>
      </c>
      <c r="V24" s="77">
        <f>'Inbound SOS &amp; EOD'!V30</f>
        <v>45709</v>
      </c>
      <c r="W24" s="77">
        <f>'Inbound SOS &amp; EOD'!W30</f>
        <v>45710</v>
      </c>
      <c r="X24" s="77">
        <f>'Inbound SOS &amp; EOD'!X30</f>
        <v>45711</v>
      </c>
      <c r="Y24" s="77">
        <f>'Inbound SOS &amp; EOD'!Y30</f>
        <v>45712</v>
      </c>
      <c r="Z24" s="77">
        <f>'Inbound SOS &amp; EOD'!Z30</f>
        <v>45713</v>
      </c>
      <c r="AA24" s="77">
        <f>'Inbound SOS &amp; EOD'!AA30</f>
        <v>45714</v>
      </c>
      <c r="AB24" s="77" t="str">
        <f>'Inbound SOS &amp; EOD'!AB30</f>
        <v>na</v>
      </c>
      <c r="AC24" s="77" t="str">
        <f>'Inbound SOS &amp; EOD'!AC30</f>
        <v>na</v>
      </c>
      <c r="AD24" s="77">
        <f>'Inbound SOS &amp; EOD'!AD30</f>
        <v>45717</v>
      </c>
      <c r="AE24" s="77">
        <f>'Inbound SOS &amp; EOD'!AE30</f>
        <v>45718</v>
      </c>
      <c r="AF24" s="77">
        <f>'Inbound SOS &amp; EOD'!AF30</f>
        <v>45719</v>
      </c>
      <c r="AG24" s="77">
        <f>'Inbound SOS &amp; EOD'!AG30</f>
        <v>45720</v>
      </c>
      <c r="AH24" s="77">
        <f>'Inbound SOS &amp; EOD'!AH30</f>
        <v>45721</v>
      </c>
      <c r="AI24" s="77">
        <f>'Inbound SOS &amp; EOD'!AI30</f>
        <v>45722</v>
      </c>
      <c r="AJ24" s="77">
        <f>'Inbound SOS &amp; EOD'!AJ30</f>
        <v>45723</v>
      </c>
      <c r="AK24" s="77">
        <f>'Inbound SOS &amp; EOD'!AK30</f>
        <v>45724</v>
      </c>
      <c r="AL24" s="77" t="str">
        <f>'Inbound SOS &amp; EOD'!AL30</f>
        <v>na</v>
      </c>
      <c r="AM24" s="77">
        <f>'Inbound SOS &amp; EOD'!AM30</f>
        <v>45726</v>
      </c>
      <c r="AN24" s="77">
        <f>'Inbound SOS &amp; EOD'!AN30</f>
        <v>45727</v>
      </c>
      <c r="AO24" s="77">
        <f>'Inbound SOS &amp; EOD'!AO30</f>
        <v>45727</v>
      </c>
      <c r="AP24" s="77">
        <f>'Inbound SOS &amp; EOD'!AP30</f>
        <v>45728</v>
      </c>
      <c r="AQ24" s="77">
        <f>'Inbound SOS &amp; EOD'!AQ30</f>
        <v>45730</v>
      </c>
      <c r="AR24" s="77">
        <f>'Inbound SOS &amp; EOD'!AR30</f>
        <v>45731</v>
      </c>
      <c r="AS24" s="77" t="str">
        <f>'Inbound SOS &amp; EOD'!AS30</f>
        <v>n/a</v>
      </c>
      <c r="AT24" s="77">
        <f>'Inbound SOS &amp; EOD'!AT30</f>
        <v>45733</v>
      </c>
      <c r="AU24" s="77">
        <f>'Inbound SOS &amp; EOD'!AU30</f>
        <v>45733</v>
      </c>
      <c r="AV24" s="77">
        <f>'Inbound SOS &amp; EOD'!AV30</f>
        <v>45734</v>
      </c>
      <c r="AW24" s="77">
        <f>'Inbound SOS &amp; EOD'!AW30</f>
        <v>45734</v>
      </c>
      <c r="AX24" s="77">
        <f>'Inbound SOS &amp; EOD'!AX30</f>
        <v>45737</v>
      </c>
      <c r="AY24" s="77" t="str">
        <f>'Inbound SOS &amp; EOD'!AY30</f>
        <v>na</v>
      </c>
      <c r="AZ24" s="77">
        <f>'Inbound SOS &amp; EOD'!AZ30</f>
        <v>45739</v>
      </c>
      <c r="BA24" s="77">
        <f>'Inbound SOS &amp; EOD'!BA30</f>
        <v>45740</v>
      </c>
      <c r="BB24" s="77">
        <f>'Inbound SOS &amp; EOD'!BB30</f>
        <v>45741</v>
      </c>
      <c r="BC24" s="77">
        <f>'Inbound SOS &amp; EOD'!BC30</f>
        <v>45742</v>
      </c>
      <c r="BD24" s="77" t="str">
        <f>'Inbound SOS &amp; EOD'!BD30</f>
        <v>na</v>
      </c>
      <c r="BE24" s="77">
        <f>'Inbound SOS &amp; EOD'!BE30</f>
        <v>45744</v>
      </c>
      <c r="BF24" s="77">
        <f>'Inbound SOS &amp; EOD'!BF30</f>
        <v>45744</v>
      </c>
      <c r="BG24" s="77">
        <f>'Inbound SOS &amp; EOD'!BG30</f>
        <v>45745</v>
      </c>
      <c r="BH24" s="77">
        <f>'Inbound SOS &amp; EOD'!BH30</f>
        <v>45747</v>
      </c>
      <c r="BI24" s="77">
        <f>'Inbound SOS &amp; EOD'!BI30</f>
        <v>45747</v>
      </c>
      <c r="BJ24" s="77">
        <f>'Inbound SOS &amp; EOD'!BJ30</f>
        <v>45747</v>
      </c>
      <c r="BK24" s="77">
        <f>'Inbound SOS &amp; EOD'!BK30</f>
        <v>45748</v>
      </c>
      <c r="BL24" s="77">
        <f>'Inbound SOS &amp; EOD'!BL30</f>
        <v>45748</v>
      </c>
      <c r="BM24" s="77" t="str">
        <f>'Inbound SOS &amp; EOD'!BM30</f>
        <v>na</v>
      </c>
      <c r="BN24" s="77">
        <f>'Inbound SOS &amp; EOD'!BN30</f>
        <v>45753</v>
      </c>
      <c r="BO24" s="77">
        <f>'Inbound SOS &amp; EOD'!BO30</f>
        <v>45753</v>
      </c>
      <c r="BP24" s="77">
        <f>'Inbound SOS &amp; EOD'!BP30</f>
        <v>45753</v>
      </c>
      <c r="BQ24" s="77">
        <f>'Inbound SOS &amp; EOD'!BQ30</f>
        <v>45753</v>
      </c>
      <c r="BR24" s="77">
        <f>'Inbound SOS &amp; EOD'!BR30</f>
        <v>45753</v>
      </c>
      <c r="BS24" s="77">
        <f>'Inbound SOS &amp; EOD'!BS30</f>
        <v>45754</v>
      </c>
      <c r="BT24" s="77">
        <f>'Inbound SOS &amp; EOD'!BT30</f>
        <v>45759</v>
      </c>
      <c r="BU24" s="77">
        <f>'Inbound SOS &amp; EOD'!BU30</f>
        <v>45760</v>
      </c>
      <c r="BV24" s="77">
        <f>'Inbound SOS &amp; EOD'!BV30</f>
        <v>45761</v>
      </c>
      <c r="BW24" s="77">
        <f>'Inbound SOS &amp; EOD'!BW30</f>
        <v>45761</v>
      </c>
      <c r="BX24" s="77">
        <f>'Inbound SOS &amp; EOD'!BX30</f>
        <v>45762</v>
      </c>
      <c r="BY24" s="77">
        <f>'Inbound SOS &amp; EOD'!BY30</f>
        <v>45761</v>
      </c>
      <c r="BZ24" s="77">
        <f>'Inbound SOS &amp; EOD'!BZ30</f>
        <v>45765</v>
      </c>
      <c r="CA24" s="77">
        <f>'Inbound SOS &amp; EOD'!CA30</f>
        <v>45765</v>
      </c>
      <c r="CB24" s="77">
        <f>'Inbound SOS &amp; EOD'!CB30</f>
        <v>45766</v>
      </c>
      <c r="CC24" s="77">
        <f>'Inbound SOS &amp; EOD'!CC30</f>
        <v>45771</v>
      </c>
      <c r="CD24" s="77">
        <f>'Inbound SOS &amp; EOD'!CD30</f>
        <v>45769</v>
      </c>
      <c r="CE24" s="77" t="str">
        <f>'Inbound SOS &amp; EOD'!CE30</f>
        <v>NA</v>
      </c>
      <c r="CF24" s="77">
        <f>'Inbound SOS &amp; EOD'!CF30</f>
        <v>45771</v>
      </c>
      <c r="CG24" s="77">
        <f>'Inbound SOS &amp; EOD'!CG30</f>
        <v>45773</v>
      </c>
      <c r="CH24" s="77">
        <f>'Inbound SOS &amp; EOD'!CH30</f>
        <v>45774</v>
      </c>
      <c r="CI24" s="77">
        <f>'Inbound SOS &amp; EOD'!CI30</f>
        <v>45775</v>
      </c>
      <c r="CJ24" s="77">
        <f>'Inbound SOS &amp; EOD'!CJ30</f>
        <v>45775</v>
      </c>
      <c r="CK24" s="77">
        <f>'Inbound SOS &amp; EOD'!CK30</f>
        <v>45775</v>
      </c>
      <c r="CL24" s="77">
        <f>'Inbound SOS &amp; EOD'!CL30</f>
        <v>45776</v>
      </c>
      <c r="CM24" s="77">
        <f>'Inbound SOS &amp; EOD'!CM30</f>
        <v>45778</v>
      </c>
      <c r="CN24" s="77">
        <f>'Inbound SOS &amp; EOD'!CN30</f>
        <v>45779</v>
      </c>
      <c r="CO24" s="77" t="str">
        <f>'Inbound SOS &amp; EOD'!CO30</f>
        <v>na</v>
      </c>
      <c r="CP24" s="77" t="str">
        <f>'Inbound SOS &amp; EOD'!CP30</f>
        <v>NA</v>
      </c>
      <c r="CQ24" s="77">
        <f>'Inbound SOS &amp; EOD'!CQ30</f>
        <v>45782</v>
      </c>
      <c r="CR24" s="77">
        <f>'Inbound SOS &amp; EOD'!CR30</f>
        <v>45782</v>
      </c>
      <c r="CS24" s="77">
        <f>'Inbound SOS &amp; EOD'!CS30</f>
        <v>45782</v>
      </c>
      <c r="CT24" s="77">
        <f>'Inbound SOS &amp; EOD'!CT30</f>
        <v>45782</v>
      </c>
      <c r="CU24" s="77" t="str">
        <f>'Inbound SOS &amp; EOD'!CU30</f>
        <v>na</v>
      </c>
      <c r="CV24" s="77" t="str">
        <f>'Inbound SOS &amp; EOD'!CV30</f>
        <v>na</v>
      </c>
      <c r="CW24" s="77">
        <f>'Inbound SOS &amp; EOD'!CW30</f>
        <v>45778</v>
      </c>
      <c r="CX24" s="77">
        <f>'Inbound SOS &amp; EOD'!CX30</f>
        <v>45789</v>
      </c>
      <c r="CY24" s="77">
        <f>'Inbound SOS &amp; EOD'!CY30</f>
        <v>45789</v>
      </c>
      <c r="CZ24" s="77">
        <f>'Inbound SOS &amp; EOD'!CZ30</f>
        <v>45789</v>
      </c>
      <c r="DA24" s="77">
        <f>'Inbound SOS &amp; EOD'!DA30</f>
        <v>45789</v>
      </c>
      <c r="DB24" s="77">
        <f>'Inbound SOS &amp; EOD'!DB30</f>
        <v>45789</v>
      </c>
      <c r="DC24" s="77">
        <f>'Inbound SOS &amp; EOD'!DC30</f>
        <v>0</v>
      </c>
      <c r="DD24" s="77">
        <f>'Inbound SOS &amp; EOD'!DD30</f>
        <v>45789</v>
      </c>
      <c r="DE24" s="77">
        <f>'Inbound SOS &amp; EOD'!DE30</f>
        <v>45789</v>
      </c>
      <c r="DF24" s="77">
        <f>'Inbound SOS &amp; EOD'!DF30</f>
        <v>45789</v>
      </c>
      <c r="DG24" s="77">
        <f>'Inbound SOS &amp; EOD'!DG30</f>
        <v>45789</v>
      </c>
      <c r="DH24" s="77">
        <f>'Inbound SOS &amp; EOD'!DH30</f>
        <v>45789</v>
      </c>
      <c r="DI24" s="77">
        <f>'Inbound SOS &amp; EOD'!DI30</f>
        <v>45789</v>
      </c>
      <c r="DJ24" s="77">
        <f>'Inbound SOS &amp; EOD'!DJ30</f>
        <v>45789</v>
      </c>
      <c r="DK24" s="77">
        <f>'Inbound SOS &amp; EOD'!DK30</f>
        <v>45789</v>
      </c>
      <c r="DL24" s="77">
        <f>'Inbound SOS &amp; EOD'!DL30</f>
        <v>45802</v>
      </c>
      <c r="DM24" s="77">
        <f>'Inbound SOS &amp; EOD'!DM30</f>
        <v>45804</v>
      </c>
      <c r="DN24" s="77">
        <f>'Inbound SOS &amp; EOD'!DN30</f>
        <v>45804</v>
      </c>
      <c r="DO24" s="77">
        <f>'Inbound SOS &amp; EOD'!DO30</f>
        <v>45804</v>
      </c>
      <c r="DP24" s="77">
        <f>'Inbound SOS &amp; EOD'!DP30</f>
        <v>45804</v>
      </c>
      <c r="DQ24" s="77">
        <f>'Inbound SOS &amp; EOD'!DQ30</f>
        <v>45806</v>
      </c>
      <c r="DR24" s="77">
        <f>'Inbound SOS &amp; EOD'!DR30</f>
        <v>45807</v>
      </c>
      <c r="DS24" s="77">
        <f>'Inbound SOS &amp; EOD'!DS30</f>
        <v>45810</v>
      </c>
      <c r="DT24" s="77">
        <f>'Inbound SOS &amp; EOD'!DT30</f>
        <v>45810</v>
      </c>
      <c r="DU24" s="77">
        <f>'Inbound SOS &amp; EOD'!DU30</f>
        <v>45810</v>
      </c>
      <c r="DV24" s="77">
        <f>'Inbound SOS &amp; EOD'!DV30</f>
        <v>45812</v>
      </c>
      <c r="DW24" s="77">
        <f>'Inbound SOS &amp; EOD'!DW30</f>
        <v>45812</v>
      </c>
      <c r="DX24" s="77">
        <f>'Inbound SOS &amp; EOD'!DX30</f>
        <v>45813</v>
      </c>
      <c r="DY24" s="77">
        <f>'Inbound SOS &amp; EOD'!DY30</f>
        <v>45815</v>
      </c>
      <c r="DZ24" s="77">
        <f>'Inbound SOS &amp; EOD'!DZ30</f>
        <v>45817</v>
      </c>
      <c r="EA24" s="77">
        <f>'Inbound SOS &amp; EOD'!EA30</f>
        <v>45817</v>
      </c>
      <c r="EB24" s="77">
        <f>'Inbound SOS &amp; EOD'!EB30</f>
        <v>45817</v>
      </c>
      <c r="EC24" s="77">
        <f>'Inbound SOS &amp; EOD'!EC30</f>
        <v>45817</v>
      </c>
      <c r="ED24" s="77">
        <f>'Inbound SOS &amp; EOD'!ED30</f>
        <v>45817</v>
      </c>
      <c r="EE24" s="77" t="str">
        <f>'Inbound SOS &amp; EOD'!EE30</f>
        <v>na</v>
      </c>
      <c r="EF24" s="77" t="str">
        <f>'Inbound SOS &amp; EOD'!EF30</f>
        <v>na</v>
      </c>
      <c r="EG24" s="77">
        <f>'Inbound SOS &amp; EOD'!EG30</f>
        <v>45824</v>
      </c>
      <c r="EH24" s="77">
        <f>'Inbound SOS &amp; EOD'!EH30</f>
        <v>616</v>
      </c>
      <c r="EI24" s="77">
        <f>'Inbound SOS &amp; EOD'!EI30</f>
        <v>45824</v>
      </c>
      <c r="EJ24" s="77">
        <f>'Inbound SOS &amp; EOD'!EJ30</f>
        <v>45826</v>
      </c>
      <c r="EK24" s="77">
        <f>'Inbound SOS &amp; EOD'!EK30</f>
        <v>45826</v>
      </c>
      <c r="EL24" s="77">
        <f>'Inbound SOS &amp; EOD'!EL30</f>
        <v>45827</v>
      </c>
      <c r="EM24" s="77">
        <f>'Inbound SOS &amp; EOD'!EM30</f>
        <v>45829</v>
      </c>
      <c r="EN24" s="77">
        <f>'Inbound SOS &amp; EOD'!EN30</f>
        <v>45830</v>
      </c>
      <c r="EO24" s="77">
        <f>'Inbound SOS &amp; EOD'!EO30</f>
        <v>45830</v>
      </c>
      <c r="EP24" s="77">
        <f>'Inbound SOS &amp; EOD'!EP30</f>
        <v>45830</v>
      </c>
      <c r="EQ24" s="77">
        <f>'Inbound SOS &amp; EOD'!EQ30</f>
        <v>45830</v>
      </c>
      <c r="ER24" s="77">
        <f>'Inbound SOS &amp; EOD'!ER30</f>
        <v>45832</v>
      </c>
      <c r="ES24" s="77">
        <f>'Inbound SOS &amp; EOD'!ES30</f>
        <v>45832</v>
      </c>
      <c r="ET24" s="77">
        <f>'Inbound SOS &amp; EOD'!ET30</f>
        <v>45832</v>
      </c>
      <c r="EU24" s="77">
        <f>'Inbound SOS &amp; EOD'!EU30</f>
        <v>45832</v>
      </c>
      <c r="EV24" s="77">
        <f>'Inbound SOS &amp; EOD'!EV30</f>
        <v>45832</v>
      </c>
      <c r="EW24" s="77">
        <f>'Inbound SOS &amp; EOD'!EW30</f>
        <v>45832</v>
      </c>
      <c r="EX24" s="77">
        <f>'Inbound SOS &amp; EOD'!EX30</f>
        <v>45839</v>
      </c>
      <c r="EY24" s="77">
        <f>'Inbound SOS &amp; EOD'!EY30</f>
        <v>45839</v>
      </c>
      <c r="EZ24" s="77">
        <f>'Inbound SOS &amp; EOD'!EZ30</f>
        <v>45839</v>
      </c>
      <c r="FA24" s="77">
        <f>'Inbound SOS &amp; EOD'!FA30</f>
        <v>45839</v>
      </c>
      <c r="FB24" s="77">
        <f>'Inbound SOS &amp; EOD'!FB30</f>
        <v>45840</v>
      </c>
      <c r="FC24" s="77">
        <f>'Inbound SOS &amp; EOD'!FC30</f>
        <v>45842</v>
      </c>
      <c r="FD24" s="77">
        <f>'Inbound SOS &amp; EOD'!FD30</f>
        <v>45842</v>
      </c>
      <c r="FE24" s="77">
        <f>'Inbound SOS &amp; EOD'!FE30</f>
        <v>45841</v>
      </c>
      <c r="FF24" s="77">
        <f>'Inbound SOS &amp; EOD'!FF30</f>
        <v>45849</v>
      </c>
      <c r="FG24" s="77" t="str">
        <f>'Inbound SOS &amp; EOD'!FG30</f>
        <v>na</v>
      </c>
      <c r="FH24" s="77" t="str">
        <f>'Inbound SOS &amp; EOD'!FH30</f>
        <v>n/a</v>
      </c>
      <c r="FI24" s="77">
        <f>'Inbound SOS &amp; EOD'!FI30</f>
        <v>45852</v>
      </c>
      <c r="FJ24" s="77">
        <f>'Inbound SOS &amp; EOD'!FJ30</f>
        <v>45852</v>
      </c>
      <c r="FK24" s="77">
        <f>'Inbound SOS &amp; EOD'!FK30</f>
        <v>45852</v>
      </c>
      <c r="FL24" s="77">
        <f>'Inbound SOS &amp; EOD'!FL30</f>
        <v>45852</v>
      </c>
      <c r="FM24" s="77">
        <f>'Inbound SOS &amp; EOD'!FM30</f>
        <v>45853</v>
      </c>
      <c r="FN24" s="77">
        <f>'Inbound SOS &amp; EOD'!FN30</f>
        <v>45853</v>
      </c>
      <c r="FO24" s="77">
        <f>'Inbound SOS &amp; EOD'!FO30</f>
        <v>45853</v>
      </c>
      <c r="FP24" s="77">
        <f>'Inbound SOS &amp; EOD'!FP30</f>
        <v>45853</v>
      </c>
      <c r="FQ24" s="77">
        <f>'Inbound SOS &amp; EOD'!FQ30</f>
        <v>45853</v>
      </c>
      <c r="FR24" s="77">
        <f>'Inbound SOS &amp; EOD'!FR30</f>
        <v>229</v>
      </c>
      <c r="FS24" s="77">
        <f>'Inbound SOS &amp; EOD'!FS30</f>
        <v>45853</v>
      </c>
      <c r="FT24" s="77">
        <f>'Inbound SOS &amp; EOD'!FT30</f>
        <v>45854</v>
      </c>
      <c r="FU24" s="77">
        <f>'Inbound SOS &amp; EOD'!FU30</f>
        <v>45861</v>
      </c>
      <c r="FV24" s="77">
        <f>'Inbound SOS &amp; EOD'!FV30</f>
        <v>45865</v>
      </c>
      <c r="FW24" s="77">
        <f>'Inbound SOS &amp; EOD'!FW30</f>
        <v>0</v>
      </c>
      <c r="FX24" s="77">
        <f>'Inbound SOS &amp; EOD'!FX30</f>
        <v>45866</v>
      </c>
      <c r="FY24" s="77">
        <f>'Inbound SOS &amp; EOD'!FY30</f>
        <v>45866</v>
      </c>
      <c r="FZ24" s="77">
        <f>'Inbound SOS &amp; EOD'!FZ30</f>
        <v>45866</v>
      </c>
      <c r="GA24" s="77" t="str">
        <f>'Inbound SOS &amp; EOD'!GA30</f>
        <v>na</v>
      </c>
      <c r="GB24" s="77" t="str">
        <f>'Inbound SOS &amp; EOD'!GB30</f>
        <v>na</v>
      </c>
      <c r="GC24" s="77" t="str">
        <f>'Inbound SOS &amp; EOD'!GC30</f>
        <v>NA</v>
      </c>
      <c r="GD24" s="77">
        <f>'Inbound SOS &amp; EOD'!GD30</f>
        <v>45873</v>
      </c>
      <c r="GE24" s="77">
        <f>'Inbound SOS &amp; EOD'!GE30</f>
        <v>45873</v>
      </c>
      <c r="GF24" s="77">
        <f>'Inbound SOS &amp; EOD'!GF30</f>
        <v>45873</v>
      </c>
      <c r="GG24" s="77">
        <f>'Inbound SOS &amp; EOD'!GG30</f>
        <v>45873</v>
      </c>
      <c r="GH24" s="77">
        <f>'Inbound SOS &amp; EOD'!GH30</f>
        <v>45878</v>
      </c>
      <c r="GI24" s="77">
        <f>'Inbound SOS &amp; EOD'!GI30</f>
        <v>45878</v>
      </c>
      <c r="GJ24" s="77">
        <f>'Inbound SOS &amp; EOD'!GJ30</f>
        <v>45878</v>
      </c>
      <c r="GK24" s="77">
        <f>'Inbound SOS &amp; EOD'!GK30</f>
        <v>45878</v>
      </c>
      <c r="GL24" s="77">
        <f>'Inbound SOS &amp; EOD'!GL30</f>
        <v>45881</v>
      </c>
      <c r="GM24" s="77">
        <f>'Inbound SOS &amp; EOD'!GM30</f>
        <v>45882</v>
      </c>
      <c r="GN24" s="77">
        <f>'Inbound SOS &amp; EOD'!GN30</f>
        <v>45882</v>
      </c>
      <c r="GO24" s="77">
        <f>'Inbound SOS &amp; EOD'!GO30</f>
        <v>0</v>
      </c>
      <c r="GP24" s="77">
        <f>'Inbound SOS &amp; EOD'!GP30</f>
        <v>0</v>
      </c>
      <c r="GQ24" s="77">
        <f>'Inbound SOS &amp; EOD'!GQ30</f>
        <v>45882</v>
      </c>
      <c r="GR24" s="77">
        <f>'Inbound SOS &amp; EOD'!GR30</f>
        <v>45882</v>
      </c>
      <c r="GS24" s="77">
        <f>'Inbound SOS &amp; EOD'!GS30</f>
        <v>45882</v>
      </c>
      <c r="GT24" s="77">
        <f>'Inbound SOS &amp; EOD'!GT30</f>
        <v>45882</v>
      </c>
      <c r="GU24" s="77">
        <f>'Inbound SOS &amp; EOD'!GU30</f>
        <v>45881</v>
      </c>
      <c r="GV24" s="77">
        <f>'Inbound SOS &amp; EOD'!GV30</f>
        <v>45881</v>
      </c>
      <c r="GW24" s="77" t="str">
        <f>'Inbound SOS &amp; EOD'!GW30</f>
        <v>na</v>
      </c>
      <c r="GX24" s="77">
        <f>'Inbound SOS &amp; EOD'!GX30</f>
        <v>45894</v>
      </c>
      <c r="GY24" s="77">
        <f>'Inbound SOS &amp; EOD'!GY30</f>
        <v>45894</v>
      </c>
      <c r="GZ24" s="77">
        <f>'Inbound SOS &amp; EOD'!GZ30</f>
        <v>45894</v>
      </c>
      <c r="HA24" s="77">
        <f>'Inbound SOS &amp; EOD'!HA30</f>
        <v>45894</v>
      </c>
      <c r="HB24" s="77">
        <f>'Inbound SOS &amp; EOD'!HB30</f>
        <v>45894</v>
      </c>
      <c r="HC24" s="77">
        <f>'Inbound SOS &amp; EOD'!HC30</f>
        <v>45895</v>
      </c>
      <c r="HD24" s="77">
        <f>'Inbound SOS &amp; EOD'!HD30</f>
        <v>45895</v>
      </c>
      <c r="HE24" s="77">
        <f>'Inbound SOS &amp; EOD'!HE30</f>
        <v>45895</v>
      </c>
      <c r="HF24" s="77">
        <f>'Inbound SOS &amp; EOD'!HF30</f>
        <v>45901</v>
      </c>
      <c r="HG24" s="77">
        <f>'Inbound SOS &amp; EOD'!HG30</f>
        <v>45901</v>
      </c>
      <c r="HH24" s="77">
        <f>'Inbound SOS &amp; EOD'!HH30</f>
        <v>45901</v>
      </c>
      <c r="HI24" s="77">
        <f>'Inbound SOS &amp; EOD'!HI30</f>
        <v>45901</v>
      </c>
      <c r="HJ24" s="77">
        <f>'Inbound SOS &amp; EOD'!HJ30</f>
        <v>45901</v>
      </c>
      <c r="HK24" s="77">
        <f>'Inbound SOS &amp; EOD'!HK30</f>
        <v>45901</v>
      </c>
      <c r="HL24" s="77">
        <f>'Inbound SOS &amp; EOD'!HL30</f>
        <v>45901</v>
      </c>
      <c r="HM24" s="77">
        <f>'Inbound SOS &amp; EOD'!HM30</f>
        <v>45902</v>
      </c>
      <c r="HN24" s="77">
        <f>'Inbound SOS &amp; EOD'!HN30</f>
        <v>45902</v>
      </c>
      <c r="HO24" s="77">
        <f>'Inbound SOS &amp; EOD'!HO30</f>
        <v>45904</v>
      </c>
      <c r="HP24" s="77">
        <f>'Inbound SOS &amp; EOD'!HP30</f>
        <v>45909</v>
      </c>
      <c r="HQ24" s="77">
        <f>'Inbound SOS &amp; EOD'!HQ30</f>
        <v>45909</v>
      </c>
      <c r="HR24" s="77">
        <f>'Inbound SOS &amp; EOD'!HR30</f>
        <v>45910</v>
      </c>
      <c r="HS24" s="77">
        <f>'Inbound SOS &amp; EOD'!HS30</f>
        <v>45914</v>
      </c>
      <c r="HT24" s="77">
        <f>'Inbound SOS &amp; EOD'!HT30</f>
        <v>45915</v>
      </c>
      <c r="HU24" s="77">
        <f>'Inbound SOS &amp; EOD'!HU30</f>
        <v>45915</v>
      </c>
      <c r="HV24" s="77">
        <f>'Inbound SOS &amp; EOD'!HV30</f>
        <v>45915</v>
      </c>
      <c r="HW24" s="77">
        <f>'Inbound SOS &amp; EOD'!HW30</f>
        <v>45914</v>
      </c>
      <c r="HX24" s="77">
        <f>'Inbound SOS &amp; EOD'!HX30</f>
        <v>45917</v>
      </c>
      <c r="HY24" s="77">
        <f>'Inbound SOS &amp; EOD'!HY30</f>
        <v>45917</v>
      </c>
      <c r="HZ24" s="77">
        <f>'Inbound SOS &amp; EOD'!HZ30</f>
        <v>45917</v>
      </c>
      <c r="IA24" s="77">
        <f>'Inbound SOS &amp; EOD'!IA30</f>
        <v>45920</v>
      </c>
      <c r="IB24" s="77">
        <f>'Inbound SOS &amp; EOD'!IB30</f>
        <v>45920</v>
      </c>
      <c r="IC24" s="77">
        <f>'Inbound SOS &amp; EOD'!IC30</f>
        <v>45920</v>
      </c>
      <c r="ID24" s="77">
        <f>'Inbound SOS &amp; EOD'!ID30</f>
        <v>45922</v>
      </c>
      <c r="IE24" s="77">
        <f>'Inbound SOS &amp; EOD'!IE30</f>
        <v>45922</v>
      </c>
      <c r="IF24" s="77">
        <f>'Inbound SOS &amp; EOD'!IF30</f>
        <v>45924</v>
      </c>
      <c r="IG24" s="77">
        <f>'Inbound SOS &amp; EOD'!IG30</f>
        <v>45927</v>
      </c>
      <c r="IH24" s="77">
        <f>'Inbound SOS &amp; EOD'!IH30</f>
        <v>45928</v>
      </c>
      <c r="II24" s="77">
        <f>'Inbound SOS &amp; EOD'!II30</f>
        <v>45929</v>
      </c>
      <c r="IJ24" s="77">
        <f>'Inbound SOS &amp; EOD'!IJ30</f>
        <v>45930</v>
      </c>
      <c r="IK24" s="77">
        <f>'Inbound SOS &amp; EOD'!IK30</f>
        <v>45930</v>
      </c>
      <c r="IL24" s="77">
        <f>'Inbound SOS &amp; EOD'!IL30</f>
        <v>45930</v>
      </c>
      <c r="IM24" s="77">
        <f>'Inbound SOS &amp; EOD'!IM30</f>
        <v>45930</v>
      </c>
      <c r="IN24" s="77">
        <f>'Inbound SOS &amp; EOD'!IN30</f>
        <v>45930</v>
      </c>
      <c r="IO24" s="77">
        <f>'Inbound SOS &amp; EOD'!IO30</f>
        <v>45930</v>
      </c>
      <c r="IP24" s="77">
        <f>'Inbound SOS &amp; EOD'!IP30</f>
        <v>45936</v>
      </c>
      <c r="IQ24" s="77">
        <f>'Inbound SOS &amp; EOD'!IQ30</f>
        <v>45936</v>
      </c>
      <c r="IR24" s="77">
        <f>'Inbound SOS &amp; EOD'!IR30</f>
        <v>45936</v>
      </c>
      <c r="IS24" s="77">
        <f>'Inbound SOS &amp; EOD'!IS30</f>
        <v>45937</v>
      </c>
      <c r="IT24" s="77">
        <f>'Inbound SOS &amp; EOD'!IT30</f>
        <v>45937</v>
      </c>
      <c r="IU24" s="77">
        <f>'Inbound SOS &amp; EOD'!IU30</f>
        <v>45937</v>
      </c>
      <c r="IV24" s="77">
        <f>'Inbound SOS &amp; EOD'!IV30</f>
        <v>45937</v>
      </c>
      <c r="IW24" s="77">
        <f>'Inbound SOS &amp; EOD'!IW30</f>
        <v>45941</v>
      </c>
      <c r="IX24" s="77">
        <f>'Inbound SOS &amp; EOD'!IX30</f>
        <v>45943</v>
      </c>
      <c r="IY24" s="77">
        <f>'Inbound SOS &amp; EOD'!IY30</f>
        <v>45943</v>
      </c>
      <c r="IZ24" s="77">
        <f>'Inbound SOS &amp; EOD'!IZ30</f>
        <v>45945</v>
      </c>
      <c r="JA24" s="77">
        <f>'Inbound SOS &amp; EOD'!JA30</f>
        <v>45945</v>
      </c>
      <c r="JB24" s="77">
        <f>'Inbound SOS &amp; EOD'!JB30</f>
        <v>45946</v>
      </c>
      <c r="JC24" s="77">
        <f>'Inbound SOS &amp; EOD'!JC30</f>
        <v>45946</v>
      </c>
      <c r="JD24" s="77">
        <f>'Inbound SOS &amp; EOD'!JD30</f>
        <v>45947</v>
      </c>
      <c r="JE24" s="77">
        <f>'Inbound SOS &amp; EOD'!JE30</f>
        <v>45947</v>
      </c>
      <c r="JF24" s="77">
        <f>'Inbound SOS &amp; EOD'!JF30</f>
        <v>45950</v>
      </c>
      <c r="JG24" s="77">
        <f>'Inbound SOS &amp; EOD'!JG30</f>
        <v>45952</v>
      </c>
      <c r="JH24" s="77">
        <f>'Inbound SOS &amp; EOD'!JH30</f>
        <v>0</v>
      </c>
      <c r="JI24" s="77">
        <f>'Inbound SOS &amp; EOD'!JI30</f>
        <v>45955</v>
      </c>
      <c r="JJ24" s="77">
        <f>'Inbound SOS &amp; EOD'!JJ30</f>
        <v>45956</v>
      </c>
      <c r="JK24" s="77">
        <f>'Inbound SOS &amp; EOD'!JK30</f>
        <v>45956</v>
      </c>
      <c r="JL24" s="77">
        <f>'Inbound SOS &amp; EOD'!JL30</f>
        <v>45956</v>
      </c>
      <c r="JM24" s="77">
        <f>'Inbound SOS &amp; EOD'!JM30</f>
        <v>45956</v>
      </c>
      <c r="JN24" s="77">
        <f>'Inbound SOS &amp; EOD'!JN30</f>
        <v>45957</v>
      </c>
      <c r="JO24" s="77">
        <f>'Inbound SOS &amp; EOD'!JO30</f>
        <v>45962</v>
      </c>
      <c r="JP24" s="77">
        <f>'Inbound SOS &amp; EOD'!JP30</f>
        <v>45963</v>
      </c>
      <c r="JQ24" s="77">
        <f>'Inbound SOS &amp; EOD'!JQ30</f>
        <v>45963</v>
      </c>
      <c r="JR24" s="77">
        <f>'Inbound SOS &amp; EOD'!JR30</f>
        <v>45963</v>
      </c>
      <c r="JS24" s="77">
        <f>'Inbound SOS &amp; EOD'!JS30</f>
        <v>45963</v>
      </c>
      <c r="JT24" s="77">
        <f>'Inbound SOS &amp; EOD'!JT30</f>
        <v>45963</v>
      </c>
      <c r="JU24" s="77">
        <f>'Inbound SOS &amp; EOD'!JU30</f>
        <v>45964</v>
      </c>
      <c r="JV24" s="77">
        <f>'Inbound SOS &amp; EOD'!JV30</f>
        <v>45964</v>
      </c>
      <c r="JW24" s="77">
        <f>'Inbound SOS &amp; EOD'!JW30</f>
        <v>45968</v>
      </c>
      <c r="JX24" s="77">
        <f>'Inbound SOS &amp; EOD'!JX30</f>
        <v>45969</v>
      </c>
      <c r="JY24" s="77">
        <f>'Inbound SOS &amp; EOD'!JY30</f>
        <v>45969</v>
      </c>
      <c r="JZ24" s="77">
        <f>'Inbound SOS &amp; EOD'!JZ30</f>
        <v>45969</v>
      </c>
      <c r="KA24" s="77">
        <f>'Inbound SOS &amp; EOD'!KA30</f>
        <v>45971</v>
      </c>
      <c r="KB24" s="77">
        <f>'Inbound SOS &amp; EOD'!KB30</f>
        <v>45973</v>
      </c>
      <c r="KC24" s="77">
        <f>'Inbound SOS &amp; EOD'!KC30</f>
        <v>45974</v>
      </c>
      <c r="KD24" s="77">
        <f>'Inbound SOS &amp; EOD'!KD30</f>
        <v>45974</v>
      </c>
      <c r="KE24" s="77">
        <f>'Inbound SOS &amp; EOD'!KE30</f>
        <v>45976</v>
      </c>
      <c r="KF24" s="77">
        <f>'Inbound SOS &amp; EOD'!KF30</f>
        <v>45976</v>
      </c>
      <c r="KG24" s="77">
        <f>'Inbound SOS &amp; EOD'!KG30</f>
        <v>45976</v>
      </c>
      <c r="KH24" s="77">
        <f>'Inbound SOS &amp; EOD'!KH30</f>
        <v>45979</v>
      </c>
      <c r="KI24" s="77">
        <f>'Inbound SOS &amp; EOD'!KI30</f>
        <v>45981</v>
      </c>
      <c r="KJ24" s="77">
        <f>'Inbound SOS &amp; EOD'!KJ30</f>
        <v>45981</v>
      </c>
      <c r="KK24" s="77">
        <f>'Inbound SOS &amp; EOD'!KK30</f>
        <v>45984</v>
      </c>
      <c r="KL24" s="77">
        <f>'Inbound SOS &amp; EOD'!KL30</f>
        <v>45984</v>
      </c>
      <c r="KM24" s="77">
        <f>'Inbound SOS &amp; EOD'!KM30</f>
        <v>45986</v>
      </c>
      <c r="KN24" s="77">
        <f>'Inbound SOS &amp; EOD'!KN30</f>
        <v>45987</v>
      </c>
      <c r="KO24" s="77">
        <f>'Inbound SOS &amp; EOD'!KO30</f>
        <v>45987</v>
      </c>
      <c r="KP24" s="77">
        <f>'Inbound SOS &amp; EOD'!KP30</f>
        <v>45989</v>
      </c>
      <c r="KQ24" s="77">
        <f>'Inbound SOS &amp; EOD'!KQ30</f>
        <v>45990</v>
      </c>
      <c r="KR24" s="77">
        <f>'Inbound SOS &amp; EOD'!KR30</f>
        <v>45990</v>
      </c>
      <c r="KS24" s="77">
        <f>'Inbound SOS &amp; EOD'!KS30</f>
        <v>45992</v>
      </c>
      <c r="KT24" s="77">
        <f>'Inbound SOS &amp; EOD'!KT30</f>
        <v>45993</v>
      </c>
      <c r="KU24" s="77">
        <f>'Inbound SOS &amp; EOD'!KU30</f>
        <v>45994</v>
      </c>
      <c r="KV24" s="77">
        <f>'Inbound SOS &amp; EOD'!KV30</f>
        <v>45994</v>
      </c>
      <c r="KW24" s="77">
        <f>'Inbound SOS &amp; EOD'!KW30</f>
        <v>45995</v>
      </c>
      <c r="KX24" s="77">
        <f>'Inbound SOS &amp; EOD'!KX30</f>
        <v>45997</v>
      </c>
      <c r="KY24" s="77">
        <f>'Inbound SOS &amp; EOD'!KY30</f>
        <v>45997</v>
      </c>
      <c r="KZ24" s="77">
        <f>'Inbound SOS &amp; EOD'!KZ30</f>
        <v>45997</v>
      </c>
      <c r="LA24" s="77">
        <f>'Inbound SOS &amp; EOD'!LA30</f>
        <v>45997</v>
      </c>
      <c r="LB24" s="77">
        <f>'Inbound SOS &amp; EOD'!LB30</f>
        <v>45997</v>
      </c>
      <c r="LC24" s="77">
        <f>'Inbound SOS &amp; EOD'!LC30</f>
        <v>45999</v>
      </c>
      <c r="LD24" s="77">
        <f>'Inbound SOS &amp; EOD'!LD30</f>
        <v>0</v>
      </c>
      <c r="LE24" s="77">
        <f>'Inbound SOS &amp; EOD'!LE30</f>
        <v>0</v>
      </c>
      <c r="LF24" s="77">
        <f>'Inbound SOS &amp; EOD'!LF30</f>
        <v>46001</v>
      </c>
      <c r="LG24" s="77">
        <f>'Inbound SOS &amp; EOD'!LG30</f>
        <v>46005</v>
      </c>
      <c r="LH24" s="77">
        <f>'Inbound SOS &amp; EOD'!LH30</f>
        <v>46005</v>
      </c>
      <c r="LI24" s="77">
        <f>'Inbound SOS &amp; EOD'!LI30</f>
        <v>46005</v>
      </c>
      <c r="LJ24" s="77">
        <f>'Inbound SOS &amp; EOD'!LJ30</f>
        <v>46005</v>
      </c>
      <c r="LK24" s="77">
        <f>'Inbound SOS &amp; EOD'!LK30</f>
        <v>46006</v>
      </c>
      <c r="LL24" s="77">
        <f>'Inbound SOS &amp; EOD'!LL30</f>
        <v>46009</v>
      </c>
      <c r="LM24" s="77">
        <f>'Inbound SOS &amp; EOD'!LM30</f>
        <v>46009</v>
      </c>
      <c r="LN24" s="77">
        <f>'Inbound SOS &amp; EOD'!LN30</f>
        <v>46009</v>
      </c>
      <c r="LO24" s="77">
        <f>'Inbound SOS &amp; EOD'!LO30</f>
        <v>46013</v>
      </c>
      <c r="LP24" s="77">
        <f>'Inbound SOS &amp; EOD'!LP30</f>
        <v>46013</v>
      </c>
      <c r="LQ24" s="77">
        <f>'Inbound SOS &amp; EOD'!LQ30</f>
        <v>46013</v>
      </c>
      <c r="LR24" s="77">
        <f>'Inbound SOS &amp; EOD'!LR30</f>
        <v>46014</v>
      </c>
      <c r="LS24" s="77">
        <f>'Inbound SOS &amp; EOD'!LS30</f>
        <v>46017</v>
      </c>
      <c r="LT24" s="77">
        <f>'Inbound SOS &amp; EOD'!LT30</f>
        <v>46018</v>
      </c>
      <c r="LU24" s="77">
        <f>'Inbound SOS &amp; EOD'!LU30</f>
        <v>46019</v>
      </c>
      <c r="LV24" s="77">
        <f>'Inbound SOS &amp; EOD'!LV30</f>
        <v>46019</v>
      </c>
      <c r="LW24" s="77">
        <f>'Inbound SOS &amp; EOD'!LW30</f>
        <v>46019</v>
      </c>
      <c r="LX24" s="77">
        <f>'Inbound SOS &amp; EOD'!LX30</f>
        <v>46019</v>
      </c>
      <c r="LY24" s="77">
        <f>'Inbound SOS &amp; EOD'!LY30</f>
        <v>46384</v>
      </c>
      <c r="LZ24" s="77">
        <f>'Inbound SOS &amp; EOD'!LZ30</f>
        <v>46019</v>
      </c>
      <c r="MA24" s="77">
        <f>'Inbound SOS &amp; EOD'!MA30</f>
        <v>46385</v>
      </c>
      <c r="MB24" s="77">
        <f>'Inbound SOS &amp; EOD'!MB30</f>
        <v>46026</v>
      </c>
      <c r="MC24" s="77">
        <f>'Inbound SOS &amp; EOD'!MC30</f>
        <v>46027</v>
      </c>
      <c r="MD24" s="77">
        <f>'Inbound SOS &amp; EOD'!MD30</f>
        <v>46027</v>
      </c>
      <c r="ME24" s="77">
        <f>'Inbound SOS &amp; EOD'!ME30</f>
        <v>46027</v>
      </c>
      <c r="MF24" s="77">
        <f>'Inbound SOS &amp; EOD'!MF30</f>
        <v>0</v>
      </c>
      <c r="MG24" s="77">
        <f>'Inbound SOS &amp; EOD'!MG30</f>
        <v>46032</v>
      </c>
      <c r="MH24" s="77">
        <f>'Inbound SOS &amp; EOD'!MH30</f>
        <v>46033</v>
      </c>
      <c r="MI24" s="77">
        <f>'Inbound SOS &amp; EOD'!MI30</f>
        <v>46033</v>
      </c>
      <c r="MJ24" s="77">
        <f>'Inbound SOS &amp; EOD'!MJ30</f>
        <v>46033</v>
      </c>
      <c r="MK24" s="77">
        <f>'Inbound SOS &amp; EOD'!MK30</f>
        <v>46033</v>
      </c>
      <c r="ML24" s="77">
        <f>'Inbound SOS &amp; EOD'!ML30</f>
        <v>46035</v>
      </c>
      <c r="MM24" s="77">
        <f>'Inbound SOS &amp; EOD'!MM30</f>
        <v>46035</v>
      </c>
      <c r="MN24" s="77">
        <f>'Inbound SOS &amp; EOD'!MN30</f>
        <v>46035</v>
      </c>
      <c r="MO24" s="77">
        <f>'Inbound SOS &amp; EOD'!MO30</f>
        <v>46039</v>
      </c>
      <c r="MP24" s="77">
        <f>'Inbound SOS &amp; EOD'!MP30</f>
        <v>46039</v>
      </c>
      <c r="MQ24" s="77">
        <f>'Inbound SOS &amp; EOD'!MQ30</f>
        <v>46039</v>
      </c>
      <c r="MR24" s="77">
        <f>'Inbound SOS &amp; EOD'!MR30</f>
        <v>46040</v>
      </c>
      <c r="MS24" s="77">
        <f>'Inbound SOS &amp; EOD'!MS30</f>
        <v>46040</v>
      </c>
      <c r="MT24" s="77">
        <f>'Inbound SOS &amp; EOD'!MT30</f>
        <v>46043</v>
      </c>
      <c r="MU24" s="77">
        <f>'Inbound SOS &amp; EOD'!MU30</f>
        <v>46043</v>
      </c>
      <c r="MV24" s="77">
        <f>'Inbound SOS &amp; EOD'!MV30</f>
        <v>46043</v>
      </c>
      <c r="MW24" s="77">
        <f>'Inbound SOS &amp; EOD'!MW30</f>
        <v>46046</v>
      </c>
      <c r="MX24" s="77">
        <f>'Inbound SOS &amp; EOD'!MX30</f>
        <v>46046</v>
      </c>
      <c r="MY24" s="77">
        <f>'Inbound SOS &amp; EOD'!MY30</f>
        <v>46046</v>
      </c>
      <c r="MZ24" s="77">
        <f>'Inbound SOS &amp; EOD'!MZ30</f>
        <v>46046</v>
      </c>
      <c r="NA24" s="77">
        <f>'Inbound SOS &amp; EOD'!NA30</f>
        <v>46050</v>
      </c>
    </row>
    <row r="25" spans="1:365" s="84" customFormat="1" ht="12.75">
      <c r="A25" s="83" t="s">
        <v>2036</v>
      </c>
      <c r="B25" s="84">
        <f>'Inbound SOS &amp; EOD'!B72</f>
        <v>1069</v>
      </c>
      <c r="C25" s="84">
        <f>'Inbound SOS &amp; EOD'!C72</f>
        <v>975</v>
      </c>
      <c r="D25" s="84">
        <f>'Inbound SOS &amp; EOD'!D72</f>
        <v>0</v>
      </c>
      <c r="E25" s="84">
        <f>'Inbound SOS &amp; EOD'!E72</f>
        <v>571</v>
      </c>
      <c r="F25" s="84">
        <f>'Inbound SOS &amp; EOD'!F72</f>
        <v>1175</v>
      </c>
      <c r="G25" s="84">
        <f>'Inbound SOS &amp; EOD'!G72</f>
        <v>1099</v>
      </c>
      <c r="H25" s="84">
        <f>'Inbound SOS &amp; EOD'!H72</f>
        <v>376</v>
      </c>
      <c r="I25" s="84">
        <f>'Inbound SOS &amp; EOD'!I72</f>
        <v>112</v>
      </c>
      <c r="J25" s="84">
        <f>'Inbound SOS &amp; EOD'!J72</f>
        <v>921</v>
      </c>
      <c r="K25" s="84">
        <f>'Inbound SOS &amp; EOD'!K72</f>
        <v>505</v>
      </c>
      <c r="L25" s="84">
        <f>'Inbound SOS &amp; EOD'!L72</f>
        <v>633</v>
      </c>
      <c r="M25" s="84">
        <f>'Inbound SOS &amp; EOD'!M72</f>
        <v>843</v>
      </c>
      <c r="N25" s="84">
        <f>'Inbound SOS &amp; EOD'!N72</f>
        <v>270</v>
      </c>
      <c r="O25" s="84">
        <f>'Inbound SOS &amp; EOD'!O72</f>
        <v>600</v>
      </c>
      <c r="P25" s="84">
        <f>'Inbound SOS &amp; EOD'!P72</f>
        <v>260</v>
      </c>
      <c r="Q25" s="84">
        <f>'Inbound SOS &amp; EOD'!Q72</f>
        <v>160</v>
      </c>
      <c r="R25" s="84">
        <f>'Inbound SOS &amp; EOD'!R72</f>
        <v>666</v>
      </c>
      <c r="S25" s="84">
        <f>'Inbound SOS &amp; EOD'!S72</f>
        <v>0</v>
      </c>
      <c r="T25" s="84">
        <f>'Inbound SOS &amp; EOD'!T72</f>
        <v>355</v>
      </c>
      <c r="U25" s="84">
        <f>'Inbound SOS &amp; EOD'!U72</f>
        <v>171</v>
      </c>
      <c r="V25" s="84">
        <f>'Inbound SOS &amp; EOD'!V72</f>
        <v>470</v>
      </c>
      <c r="W25" s="84">
        <f>'Inbound SOS &amp; EOD'!W72</f>
        <v>323</v>
      </c>
      <c r="X25" s="84">
        <f>'Inbound SOS &amp; EOD'!X72</f>
        <v>380</v>
      </c>
      <c r="Y25" s="84">
        <f>'Inbound SOS &amp; EOD'!Y72</f>
        <v>404</v>
      </c>
      <c r="Z25" s="84">
        <f>'Inbound SOS &amp; EOD'!Z72</f>
        <v>54</v>
      </c>
      <c r="AA25" s="84">
        <f>'Inbound SOS &amp; EOD'!AA72</f>
        <v>350</v>
      </c>
      <c r="AB25" s="84">
        <f>'Inbound SOS &amp; EOD'!AB72</f>
        <v>0</v>
      </c>
      <c r="AC25" s="84">
        <f>'Inbound SOS &amp; EOD'!AC72</f>
        <v>193</v>
      </c>
      <c r="AD25" s="84">
        <f>'Inbound SOS &amp; EOD'!AD72</f>
        <v>258</v>
      </c>
      <c r="AE25" s="84">
        <f>'Inbound SOS &amp; EOD'!AE72</f>
        <v>0</v>
      </c>
      <c r="AF25" s="84">
        <f>'Inbound SOS &amp; EOD'!AF72</f>
        <v>192</v>
      </c>
      <c r="AG25" s="84">
        <f>'Inbound SOS &amp; EOD'!AG72</f>
        <v>349</v>
      </c>
      <c r="AH25" s="84">
        <f>'Inbound SOS &amp; EOD'!AH72</f>
        <v>411</v>
      </c>
      <c r="AI25" s="84">
        <f>'Inbound SOS &amp; EOD'!AI72</f>
        <v>431</v>
      </c>
      <c r="AJ25" s="84">
        <f>'Inbound SOS &amp; EOD'!AJ72</f>
        <v>389</v>
      </c>
      <c r="AK25" s="84">
        <f>'Inbound SOS &amp; EOD'!AK72</f>
        <v>174</v>
      </c>
      <c r="AL25" s="84">
        <f>'Inbound SOS &amp; EOD'!AL72</f>
        <v>15</v>
      </c>
      <c r="AM25" s="84">
        <f>'Inbound SOS &amp; EOD'!AM72</f>
        <v>186</v>
      </c>
      <c r="AN25" s="84">
        <f>'Inbound SOS &amp; EOD'!AN72</f>
        <v>1092</v>
      </c>
      <c r="AO25" s="84">
        <f>'Inbound SOS &amp; EOD'!AO72</f>
        <v>785</v>
      </c>
      <c r="AP25" s="84">
        <f>'Inbound SOS &amp; EOD'!AP72</f>
        <v>102</v>
      </c>
      <c r="AQ25" s="84">
        <f>'Inbound SOS &amp; EOD'!AQ72</f>
        <v>124</v>
      </c>
      <c r="AR25" s="84">
        <f>'Inbound SOS &amp; EOD'!AR72</f>
        <v>143</v>
      </c>
      <c r="AS25" s="84">
        <f>'Inbound SOS &amp; EOD'!AS72</f>
        <v>3</v>
      </c>
      <c r="AT25" s="84">
        <f>'Inbound SOS &amp; EOD'!AT72</f>
        <v>0</v>
      </c>
      <c r="AU25" s="84">
        <f>'Inbound SOS &amp; EOD'!AU72</f>
        <v>987</v>
      </c>
      <c r="AV25" s="84">
        <f>'Inbound SOS &amp; EOD'!AV72</f>
        <v>424</v>
      </c>
      <c r="AW25" s="84">
        <f>'Inbound SOS &amp; EOD'!AW72</f>
        <v>792</v>
      </c>
      <c r="AX25" s="84">
        <f>'Inbound SOS &amp; EOD'!AX71</f>
        <v>0</v>
      </c>
      <c r="AY25" s="84">
        <f>'Inbound SOS &amp; EOD'!AY72</f>
        <v>2</v>
      </c>
      <c r="AZ25" s="84">
        <f>'Inbound SOS &amp; EOD'!AZ72</f>
        <v>8</v>
      </c>
      <c r="BA25" s="84">
        <f>'Inbound SOS &amp; EOD'!BA72</f>
        <v>15</v>
      </c>
      <c r="BB25" s="84">
        <f>'Inbound SOS &amp; EOD'!BB72</f>
        <v>553</v>
      </c>
      <c r="BC25" s="84">
        <f>'Inbound SOS &amp; EOD'!BC72</f>
        <v>427</v>
      </c>
      <c r="BD25" s="84">
        <f>'Inbound SOS &amp; EOD'!BD72</f>
        <v>19</v>
      </c>
      <c r="BE25" s="84">
        <f>'Inbound SOS &amp; EOD'!BE72</f>
        <v>283</v>
      </c>
      <c r="BF25" s="84">
        <f>'Inbound SOS &amp; EOD'!BF72</f>
        <v>534</v>
      </c>
      <c r="BG25" s="84">
        <f>'Inbound SOS &amp; EOD'!BG72</f>
        <v>27</v>
      </c>
      <c r="BH25" s="84">
        <f>'Inbound SOS &amp; EOD'!BH72</f>
        <v>0</v>
      </c>
      <c r="BI25" s="84">
        <f>'Inbound SOS &amp; EOD'!BI72</f>
        <v>32</v>
      </c>
      <c r="BJ25" s="84">
        <f>'Inbound SOS &amp; EOD'!BJ72</f>
        <v>455</v>
      </c>
      <c r="BK25" s="84">
        <f>'Inbound SOS &amp; EOD'!BK72</f>
        <v>910</v>
      </c>
      <c r="BL25" s="84">
        <f>'Inbound SOS &amp; EOD'!BL72</f>
        <v>281</v>
      </c>
      <c r="BM25" s="84">
        <f>'Inbound SOS &amp; EOD'!BM72</f>
        <v>16</v>
      </c>
      <c r="BN25" s="84">
        <f>'Inbound SOS &amp; EOD'!BN72</f>
        <v>784</v>
      </c>
      <c r="BO25" s="84">
        <f>'Inbound SOS &amp; EOD'!BO72</f>
        <v>19</v>
      </c>
      <c r="BP25" s="84">
        <f>'Inbound SOS &amp; EOD'!BP72</f>
        <v>593</v>
      </c>
      <c r="BQ25" s="84">
        <f>'Inbound SOS &amp; EOD'!BQ72</f>
        <v>10</v>
      </c>
      <c r="BR25" s="84">
        <f>'Inbound SOS &amp; EOD'!BR72</f>
        <v>1841</v>
      </c>
      <c r="BS25" s="84">
        <f>'Inbound SOS &amp; EOD'!BS72</f>
        <v>409</v>
      </c>
      <c r="BT25" s="84">
        <f>'Inbound SOS &amp; EOD'!BT72</f>
        <v>81</v>
      </c>
      <c r="BU25" s="84">
        <f>'Inbound SOS &amp; EOD'!BU72</f>
        <v>715</v>
      </c>
      <c r="BV25" s="84">
        <f>'Inbound SOS &amp; EOD'!BV72</f>
        <v>932</v>
      </c>
      <c r="BW25" s="84">
        <f>'Inbound SOS &amp; EOD'!BW72</f>
        <v>27</v>
      </c>
      <c r="BX25" s="84">
        <f>'Inbound SOS &amp; EOD'!BX72</f>
        <v>16</v>
      </c>
      <c r="BY25" s="84">
        <f>'Inbound SOS &amp; EOD'!BY72</f>
        <v>2423</v>
      </c>
      <c r="BZ25" s="84">
        <f>'Inbound SOS &amp; EOD'!BZ72</f>
        <v>362</v>
      </c>
      <c r="CA25" s="84">
        <f>'Inbound SOS &amp; EOD'!CA72</f>
        <v>0</v>
      </c>
      <c r="CB25" s="84">
        <f>'Inbound SOS &amp; EOD'!CB72</f>
        <v>188</v>
      </c>
      <c r="CC25" s="84">
        <f>'Inbound SOS &amp; EOD'!CC72</f>
        <v>41</v>
      </c>
      <c r="CD25" s="84">
        <f>'Inbound SOS &amp; EOD'!CD72</f>
        <v>604</v>
      </c>
      <c r="CE25" s="84">
        <f>'Inbound SOS &amp; EOD'!CE72</f>
        <v>23</v>
      </c>
      <c r="CF25" s="84">
        <f>'Inbound SOS &amp; EOD'!CF72</f>
        <v>369</v>
      </c>
      <c r="CG25" s="84">
        <f>'Inbound SOS &amp; EOD'!CG72</f>
        <v>0</v>
      </c>
      <c r="CH25" s="84">
        <f>'Inbound SOS &amp; EOD'!CH72</f>
        <v>0</v>
      </c>
      <c r="CI25" s="84">
        <f>'Inbound SOS &amp; EOD'!CI72</f>
        <v>24</v>
      </c>
      <c r="CJ25" s="84">
        <f>'Inbound SOS &amp; EOD'!CJ72</f>
        <v>55</v>
      </c>
      <c r="CK25" s="84">
        <f>'Inbound SOS &amp; EOD'!CK72</f>
        <v>64</v>
      </c>
      <c r="CL25" s="84">
        <f>'Inbound SOS &amp; EOD'!CL72</f>
        <v>1230</v>
      </c>
      <c r="CM25" s="84">
        <f>'Inbound SOS &amp; EOD'!CM72</f>
        <v>538</v>
      </c>
      <c r="CN25" s="84">
        <f>'Inbound SOS &amp; EOD'!CN72</f>
        <v>189</v>
      </c>
      <c r="CO25" s="84">
        <f>'Inbound SOS &amp; EOD'!CO72</f>
        <v>0</v>
      </c>
      <c r="CP25" s="84">
        <f>'Inbound SOS &amp; EOD'!CP72</f>
        <v>42</v>
      </c>
      <c r="CQ25" s="84">
        <f>'Inbound SOS &amp; EOD'!CQ72</f>
        <v>868</v>
      </c>
      <c r="CR25" s="84">
        <f>'Inbound SOS &amp; EOD'!CR72</f>
        <v>33</v>
      </c>
      <c r="CS25" s="84">
        <f>'Inbound SOS &amp; EOD'!CS72</f>
        <v>40</v>
      </c>
      <c r="CT25" s="84">
        <f>'Inbound SOS &amp; EOD'!CT72</f>
        <v>1139</v>
      </c>
      <c r="CU25" s="84">
        <f>'Inbound SOS &amp; EOD'!CU72</f>
        <v>0</v>
      </c>
      <c r="CV25" s="84">
        <f>'Inbound SOS &amp; EOD'!CV72</f>
        <v>0</v>
      </c>
      <c r="CW25" s="84">
        <f>'Inbound SOS &amp; EOD'!CW72</f>
        <v>43</v>
      </c>
      <c r="CX25" s="84">
        <f>'Inbound SOS &amp; EOD'!CX72</f>
        <v>137</v>
      </c>
      <c r="CY25" s="84">
        <f>'Inbound SOS &amp; EOD'!CY72</f>
        <v>43</v>
      </c>
      <c r="CZ25" s="84">
        <f>'Inbound SOS &amp; EOD'!CZ72</f>
        <v>30</v>
      </c>
      <c r="DA25" s="84">
        <f>'Inbound SOS &amp; EOD'!DA72</f>
        <v>917</v>
      </c>
      <c r="DB25" s="84">
        <f>'Inbound SOS &amp; EOD'!DB72</f>
        <v>0</v>
      </c>
      <c r="DC25" s="84">
        <f>'Inbound SOS &amp; EOD'!DC72</f>
        <v>1215</v>
      </c>
      <c r="DD25" s="84">
        <f>'Inbound SOS &amp; EOD'!DD72</f>
        <v>163</v>
      </c>
      <c r="DE25" s="84">
        <f>'Inbound SOS &amp; EOD'!DE72</f>
        <v>2012</v>
      </c>
      <c r="DF25" s="84">
        <f>'Inbound SOS &amp; EOD'!DF72</f>
        <v>27</v>
      </c>
      <c r="DG25" s="84">
        <f>'Inbound SOS &amp; EOD'!DG72</f>
        <v>32</v>
      </c>
      <c r="DH25" s="84">
        <f>'Inbound SOS &amp; EOD'!DH72</f>
        <v>874</v>
      </c>
      <c r="DI25" s="84">
        <f>'Inbound SOS &amp; EOD'!DI72</f>
        <v>486</v>
      </c>
      <c r="DJ25" s="84">
        <f>'Inbound SOS &amp; EOD'!DJ72</f>
        <v>934</v>
      </c>
      <c r="DK25" s="84">
        <f>'Inbound SOS &amp; EOD'!DK72</f>
        <v>2377</v>
      </c>
      <c r="DL25" s="84">
        <f>'Inbound SOS &amp; EOD'!DL72</f>
        <v>959</v>
      </c>
      <c r="DM25" s="84">
        <f>'Inbound SOS &amp; EOD'!DM72</f>
        <v>149</v>
      </c>
      <c r="DN25" s="84">
        <f>'Inbound SOS &amp; EOD'!DN72</f>
        <v>14</v>
      </c>
      <c r="DO25" s="84">
        <f>'Inbound SOS &amp; EOD'!DO72</f>
        <v>1003</v>
      </c>
      <c r="DP25" s="84">
        <f>'Inbound SOS &amp; EOD'!DP72</f>
        <v>975</v>
      </c>
      <c r="DQ25" s="84">
        <f>'Inbound SOS &amp; EOD'!DQ72</f>
        <v>455</v>
      </c>
      <c r="DR25" s="84">
        <f>'Inbound SOS &amp; EOD'!DR72</f>
        <v>1102</v>
      </c>
      <c r="DS25" s="84">
        <f>'Inbound SOS &amp; EOD'!DS72</f>
        <v>183</v>
      </c>
      <c r="DT25" s="84">
        <f>'Inbound SOS &amp; EOD'!DT72</f>
        <v>922</v>
      </c>
      <c r="DU25" s="84">
        <f>'Inbound SOS &amp; EOD'!DU72</f>
        <v>15</v>
      </c>
      <c r="DV25" s="84">
        <f>'Inbound SOS &amp; EOD'!DV72</f>
        <v>786</v>
      </c>
      <c r="DW25" s="84">
        <f>'Inbound SOS &amp; EOD'!DW72</f>
        <v>1664</v>
      </c>
      <c r="DX25" s="84">
        <f>'Inbound SOS &amp; EOD'!DX72</f>
        <v>533</v>
      </c>
      <c r="DY25" s="84">
        <f>'Inbound SOS &amp; EOD'!DY72</f>
        <v>725</v>
      </c>
      <c r="DZ25" s="84">
        <f>'Inbound SOS &amp; EOD'!DZ72</f>
        <v>27</v>
      </c>
      <c r="EA25" s="84">
        <f>'Inbound SOS &amp; EOD'!EA72</f>
        <v>456</v>
      </c>
      <c r="EB25" s="84">
        <f>'Inbound SOS &amp; EOD'!EB72</f>
        <v>288</v>
      </c>
      <c r="EC25" s="84">
        <f>'Inbound SOS &amp; EOD'!EC72</f>
        <v>1158</v>
      </c>
      <c r="ED25" s="84">
        <f>'Inbound SOS &amp; EOD'!ED72</f>
        <v>192</v>
      </c>
      <c r="EE25" s="84">
        <f>'Inbound SOS &amp; EOD'!EE72</f>
        <v>0</v>
      </c>
      <c r="EF25" s="84">
        <f>'Inbound SOS &amp; EOD'!EF72</f>
        <v>0</v>
      </c>
      <c r="EG25" s="84">
        <f>'Inbound SOS &amp; EOD'!EG72</f>
        <v>377</v>
      </c>
      <c r="EH25" s="84">
        <f>'Inbound SOS &amp; EOD'!EH72</f>
        <v>8</v>
      </c>
      <c r="EI25" s="84">
        <f>'Inbound SOS &amp; EOD'!EI72</f>
        <v>0</v>
      </c>
      <c r="EJ25" s="84">
        <f>'Inbound SOS &amp; EOD'!EJ72</f>
        <v>1386</v>
      </c>
      <c r="EK25" s="84">
        <f>'Inbound SOS &amp; EOD'!EK72</f>
        <v>1079</v>
      </c>
      <c r="EL25" s="84">
        <f>'Inbound SOS &amp; EOD'!EL72</f>
        <v>348</v>
      </c>
      <c r="EM25" s="84">
        <f>'Inbound SOS &amp; EOD'!EM72</f>
        <v>976</v>
      </c>
      <c r="EN25" s="84">
        <f>'Inbound SOS &amp; EOD'!EN72</f>
        <v>6</v>
      </c>
      <c r="EO25" s="84">
        <f>'Inbound SOS &amp; EOD'!EO72</f>
        <v>2</v>
      </c>
      <c r="EP25" s="84">
        <f>'Inbound SOS &amp; EOD'!EP72</f>
        <v>6</v>
      </c>
      <c r="EQ25" s="84">
        <f>'Inbound SOS &amp; EOD'!EQ72</f>
        <v>615</v>
      </c>
      <c r="ER25" s="84">
        <f>'Inbound SOS &amp; EOD'!ER72</f>
        <v>6</v>
      </c>
      <c r="ES25" s="84">
        <f>'Inbound SOS &amp; EOD'!ES72</f>
        <v>0</v>
      </c>
      <c r="ET25" s="84">
        <f>'Inbound SOS &amp; EOD'!ET72</f>
        <v>307</v>
      </c>
      <c r="EU25" s="84">
        <f>'Inbound SOS &amp; EOD'!EU72</f>
        <v>1794</v>
      </c>
      <c r="EV25" s="84">
        <f>'Inbound SOS &amp; EOD'!EV72</f>
        <v>0</v>
      </c>
      <c r="EW25" s="84">
        <f>'Inbound SOS &amp; EOD'!EW72</f>
        <v>301</v>
      </c>
      <c r="EX25" s="84">
        <f>'Inbound SOS &amp; EOD'!EX72</f>
        <v>1108</v>
      </c>
      <c r="EY25" s="84">
        <f>'Inbound SOS &amp; EOD'!EY72</f>
        <v>241</v>
      </c>
      <c r="EZ25" s="84">
        <f>'Inbound SOS &amp; EOD'!EZ72</f>
        <v>0</v>
      </c>
      <c r="FA25" s="84">
        <f>'Inbound SOS &amp; EOD'!FA72</f>
        <v>342</v>
      </c>
      <c r="FB25" s="84">
        <f>'Inbound SOS &amp; EOD'!FB72</f>
        <v>803</v>
      </c>
      <c r="FC25" s="84">
        <f>'Inbound SOS &amp; EOD'!FC72</f>
        <v>1582</v>
      </c>
      <c r="FD25" s="84">
        <f>'Inbound SOS &amp; EOD'!FD72</f>
        <v>968</v>
      </c>
      <c r="FE25" s="84">
        <f>'Inbound SOS &amp; EOD'!FE72</f>
        <v>450</v>
      </c>
      <c r="FF25" s="84">
        <f>'Inbound SOS &amp; EOD'!FF72</f>
        <v>90</v>
      </c>
      <c r="FG25" s="84">
        <f>'Inbound SOS &amp; EOD'!FG72</f>
        <v>0</v>
      </c>
      <c r="FH25" s="84">
        <f>'Inbound SOS &amp; EOD'!FH72</f>
        <v>3</v>
      </c>
      <c r="FI25" s="84">
        <f>'Inbound SOS &amp; EOD'!FI72</f>
        <v>30</v>
      </c>
      <c r="FJ25" s="84">
        <f>'Inbound SOS &amp; EOD'!FJ72</f>
        <v>0</v>
      </c>
      <c r="FK25" s="84">
        <f>'Inbound SOS &amp; EOD'!FK72</f>
        <v>160</v>
      </c>
      <c r="FL25" s="84">
        <f>'Inbound SOS &amp; EOD'!FL72</f>
        <v>497</v>
      </c>
      <c r="FM25" s="84">
        <f>'Inbound SOS &amp; EOD'!FM72</f>
        <v>4</v>
      </c>
      <c r="FN25" s="84">
        <f>'Inbound SOS &amp; EOD'!FN72</f>
        <v>532</v>
      </c>
      <c r="FO25" s="84">
        <f>'Inbound SOS &amp; EOD'!FO72</f>
        <v>377</v>
      </c>
      <c r="FP25" s="84">
        <f>'Inbound SOS &amp; EOD'!FP72</f>
        <v>1354</v>
      </c>
      <c r="FQ25" s="84">
        <f>'Inbound SOS &amp; EOD'!FQ72</f>
        <v>855</v>
      </c>
      <c r="FR25" s="84">
        <f>'Inbound SOS &amp; EOD'!FR72</f>
        <v>13</v>
      </c>
      <c r="FS25" s="84">
        <f>'Inbound SOS &amp; EOD'!FS72</f>
        <v>1137</v>
      </c>
      <c r="FT25" s="84">
        <f>'Inbound SOS &amp; EOD'!FT72</f>
        <v>1261</v>
      </c>
      <c r="FU25" s="84">
        <f>'Inbound SOS &amp; EOD'!FU72</f>
        <v>597</v>
      </c>
      <c r="FV25" s="84">
        <f>'Inbound SOS &amp; EOD'!FV72</f>
        <v>7</v>
      </c>
      <c r="FW25" s="84">
        <f>'Inbound SOS &amp; EOD'!FW72</f>
        <v>538</v>
      </c>
      <c r="FX25" s="84">
        <f>'Inbound SOS &amp; EOD'!FX72</f>
        <v>32</v>
      </c>
      <c r="FY25" s="84">
        <f>'Inbound SOS &amp; EOD'!FY72</f>
        <v>121</v>
      </c>
      <c r="FZ25" s="84">
        <f>'Inbound SOS &amp; EOD'!FZ72</f>
        <v>343</v>
      </c>
      <c r="GA25" s="84">
        <f>'Inbound SOS &amp; EOD'!GA72</f>
        <v>0</v>
      </c>
      <c r="GB25" s="84">
        <f>'Inbound SOS &amp; EOD'!GB72</f>
        <v>0</v>
      </c>
      <c r="GC25" s="84">
        <f>'Inbound SOS &amp; EOD'!GC72</f>
        <v>9</v>
      </c>
      <c r="GD25" s="84">
        <f>'Inbound SOS &amp; EOD'!GD72</f>
        <v>2</v>
      </c>
      <c r="GE25" s="84">
        <f>'Inbound SOS &amp; EOD'!GE72</f>
        <v>156</v>
      </c>
      <c r="GF25" s="84">
        <f>'Inbound SOS &amp; EOD'!GF72</f>
        <v>478</v>
      </c>
      <c r="GG25" s="84">
        <f>'Inbound SOS &amp; EOD'!GG72</f>
        <v>172</v>
      </c>
      <c r="GH25" s="84">
        <f>'Inbound SOS &amp; EOD'!GH72</f>
        <v>236</v>
      </c>
      <c r="GI25" s="84">
        <f>'Inbound SOS &amp; EOD'!GI72</f>
        <v>0</v>
      </c>
      <c r="GJ25" s="84">
        <f>'Inbound SOS &amp; EOD'!GJ72</f>
        <v>12</v>
      </c>
      <c r="GK25" s="84">
        <f>'Inbound SOS &amp; EOD'!GK72</f>
        <v>69</v>
      </c>
      <c r="GL25" s="84">
        <f>'Inbound SOS &amp; EOD'!GL72</f>
        <v>319</v>
      </c>
      <c r="GM25" s="84">
        <f>'Inbound SOS &amp; EOD'!GM72</f>
        <v>43</v>
      </c>
      <c r="GN25" s="84">
        <f>'Inbound SOS &amp; EOD'!GN72</f>
        <v>0</v>
      </c>
      <c r="GO25" s="84">
        <f>'Inbound SOS &amp; EOD'!GO72</f>
        <v>0</v>
      </c>
      <c r="GP25" s="84">
        <f>'Inbound SOS &amp; EOD'!GP72</f>
        <v>0</v>
      </c>
      <c r="GQ25" s="84">
        <f>'Inbound SOS &amp; EOD'!GQ72</f>
        <v>229</v>
      </c>
      <c r="GR25" s="84">
        <f>'Inbound SOS &amp; EOD'!GR72</f>
        <v>94</v>
      </c>
      <c r="GS25" s="84">
        <f>'Inbound SOS &amp; EOD'!GS72</f>
        <v>10</v>
      </c>
      <c r="GT25" s="84">
        <f>'Inbound SOS &amp; EOD'!GT72</f>
        <v>128</v>
      </c>
      <c r="GU25" s="84">
        <f>'Inbound SOS &amp; EOD'!GU72</f>
        <v>474</v>
      </c>
      <c r="GV25" s="84">
        <f>'Inbound SOS &amp; EOD'!GV72</f>
        <v>36</v>
      </c>
      <c r="GW25" s="84">
        <f>'Inbound SOS &amp; EOD'!GW72</f>
        <v>0</v>
      </c>
      <c r="GX25" s="84">
        <f>'Inbound SOS &amp; EOD'!GX72</f>
        <v>28</v>
      </c>
      <c r="GY25" s="84">
        <f>'Inbound SOS &amp; EOD'!GY72</f>
        <v>29</v>
      </c>
      <c r="GZ25" s="84">
        <f>'Inbound SOS &amp; EOD'!GZ72</f>
        <v>19</v>
      </c>
      <c r="HA25" s="84">
        <f>'Inbound SOS &amp; EOD'!HA72</f>
        <v>21</v>
      </c>
      <c r="HB25" s="84">
        <f>'Inbound SOS &amp; EOD'!HB72</f>
        <v>125</v>
      </c>
      <c r="HC25" s="84">
        <f>'Inbound SOS &amp; EOD'!HC72</f>
        <v>0</v>
      </c>
      <c r="HD25" s="84">
        <f>'Inbound SOS &amp; EOD'!HD72</f>
        <v>0</v>
      </c>
      <c r="HE25" s="84">
        <f>'Inbound SOS &amp; EOD'!HE72</f>
        <v>173</v>
      </c>
      <c r="HF25" s="84">
        <f>'Inbound SOS &amp; EOD'!HF72</f>
        <v>10</v>
      </c>
      <c r="HG25" s="84">
        <f>'Inbound SOS &amp; EOD'!HG72</f>
        <v>16</v>
      </c>
      <c r="HH25" s="84">
        <f>'Inbound SOS &amp; EOD'!HH72</f>
        <v>41</v>
      </c>
      <c r="HI25" s="84">
        <f>'Inbound SOS &amp; EOD'!HI72</f>
        <v>146</v>
      </c>
      <c r="HJ25" s="84">
        <f>'Inbound SOS &amp; EOD'!HJ72</f>
        <v>9</v>
      </c>
      <c r="HK25" s="84">
        <f>'Inbound SOS &amp; EOD'!HK72</f>
        <v>49</v>
      </c>
      <c r="HL25" s="84">
        <f>'Inbound SOS &amp; EOD'!HL72</f>
        <v>89</v>
      </c>
      <c r="HM25" s="84">
        <f>'Inbound SOS &amp; EOD'!HM72</f>
        <v>1282</v>
      </c>
      <c r="HN25" s="84">
        <f>'Inbound SOS &amp; EOD'!HN72</f>
        <v>120</v>
      </c>
      <c r="HO25" s="84">
        <f>'Inbound SOS &amp; EOD'!HO72</f>
        <v>396</v>
      </c>
      <c r="HP25" s="84">
        <f>'Inbound SOS &amp; EOD'!HP72</f>
        <v>84</v>
      </c>
      <c r="HQ25" s="84">
        <f>'Inbound SOS &amp; EOD'!HQ72</f>
        <v>505</v>
      </c>
      <c r="HR25" s="84">
        <f>'Inbound SOS &amp; EOD'!HR72</f>
        <v>497</v>
      </c>
      <c r="HS25" s="84">
        <f>'Inbound SOS &amp; EOD'!HS72</f>
        <v>143</v>
      </c>
      <c r="HT25" s="84">
        <f>'Inbound SOS &amp; EOD'!HT72</f>
        <v>24</v>
      </c>
      <c r="HU25" s="84">
        <f>'Inbound SOS &amp; EOD'!HU72</f>
        <v>755</v>
      </c>
      <c r="HV25" s="84">
        <f>'Inbound SOS &amp; EOD'!HV72</f>
        <v>1209</v>
      </c>
      <c r="HW25" s="84">
        <f>'Inbound SOS &amp; EOD'!HW72</f>
        <v>701</v>
      </c>
      <c r="HX25" s="84">
        <f>'Inbound SOS &amp; EOD'!HX72</f>
        <v>21</v>
      </c>
      <c r="HY25" s="84">
        <f>'Inbound SOS &amp; EOD'!HY72</f>
        <v>58</v>
      </c>
      <c r="HZ25" s="84">
        <f>'Inbound SOS &amp; EOD'!HZ72</f>
        <v>33</v>
      </c>
      <c r="IA25" s="84">
        <f>'Inbound SOS &amp; EOD'!IA72</f>
        <v>16</v>
      </c>
      <c r="IB25" s="84">
        <f>'Inbound SOS &amp; EOD'!IB72</f>
        <v>244</v>
      </c>
      <c r="IC25" s="84">
        <f>'Inbound SOS &amp; EOD'!IC72</f>
        <v>1191</v>
      </c>
      <c r="ID25" s="84">
        <f>'Inbound SOS &amp; EOD'!ID72</f>
        <v>30</v>
      </c>
      <c r="IE25" s="84">
        <f>'Inbound SOS &amp; EOD'!IE72</f>
        <v>1640</v>
      </c>
      <c r="IF25" s="84">
        <f>'Inbound SOS &amp; EOD'!IF72</f>
        <v>613</v>
      </c>
      <c r="IG25" s="84">
        <f>'Inbound SOS &amp; EOD'!IG72</f>
        <v>731</v>
      </c>
      <c r="IH25" s="84">
        <f>'Inbound SOS &amp; EOD'!IH72</f>
        <v>1233</v>
      </c>
      <c r="II25" s="84">
        <f>'Inbound SOS &amp; EOD'!II72</f>
        <v>1375</v>
      </c>
      <c r="IJ25" s="84">
        <f>'Inbound SOS &amp; EOD'!IJ72</f>
        <v>283</v>
      </c>
      <c r="IK25" s="84">
        <f>'Inbound SOS &amp; EOD'!IK72</f>
        <v>528</v>
      </c>
      <c r="IL25" s="84">
        <f>'Inbound SOS &amp; EOD'!IL72</f>
        <v>226</v>
      </c>
      <c r="IM25" s="84">
        <f>'Inbound SOS &amp; EOD'!IM72</f>
        <v>380</v>
      </c>
      <c r="IN25" s="84">
        <f>'Inbound SOS &amp; EOD'!IN72</f>
        <v>18</v>
      </c>
      <c r="IO25" s="84">
        <f>'Inbound SOS &amp; EOD'!IO72</f>
        <v>247</v>
      </c>
      <c r="IP25" s="84">
        <f>'Inbound SOS &amp; EOD'!IP72</f>
        <v>16</v>
      </c>
      <c r="IQ25" s="84">
        <f>'Inbound SOS &amp; EOD'!IQ72</f>
        <v>145</v>
      </c>
      <c r="IR25" s="84">
        <f>'Inbound SOS &amp; EOD'!IR72</f>
        <v>103</v>
      </c>
      <c r="IS25" s="84">
        <f>'Inbound SOS &amp; EOD'!IS72</f>
        <v>10</v>
      </c>
      <c r="IT25" s="84">
        <f>'Inbound SOS &amp; EOD'!IT72</f>
        <v>9</v>
      </c>
      <c r="IU25" s="84">
        <f>'Inbound SOS &amp; EOD'!IU72</f>
        <v>674</v>
      </c>
      <c r="IV25" s="84">
        <f>'Inbound SOS &amp; EOD'!IV72</f>
        <v>621</v>
      </c>
      <c r="IW25" s="84">
        <f>'Inbound SOS &amp; EOD'!IW72</f>
        <v>12</v>
      </c>
      <c r="IX25" s="84">
        <f>'Inbound SOS &amp; EOD'!IX72</f>
        <v>1</v>
      </c>
      <c r="IY25" s="84">
        <f>'Inbound SOS &amp; EOD'!IY72</f>
        <v>298</v>
      </c>
      <c r="IZ25" s="84">
        <f>'Inbound SOS &amp; EOD'!IZ72</f>
        <v>9</v>
      </c>
      <c r="JA25" s="84">
        <f>'Inbound SOS &amp; EOD'!JA72</f>
        <v>191</v>
      </c>
      <c r="JB25" s="84">
        <f>'Inbound SOS &amp; EOD'!JB72</f>
        <v>45</v>
      </c>
      <c r="JC25" s="84">
        <f>'Inbound SOS &amp; EOD'!JC72</f>
        <v>119</v>
      </c>
      <c r="JD25" s="84">
        <f>'Inbound SOS &amp; EOD'!JD72</f>
        <v>884</v>
      </c>
      <c r="JE25" s="84">
        <f>'Inbound SOS &amp; EOD'!JE72</f>
        <v>1222</v>
      </c>
      <c r="JF25" s="84">
        <f>'Inbound SOS &amp; EOD'!JF72</f>
        <v>1493</v>
      </c>
      <c r="JG25" s="84">
        <f>'Inbound SOS &amp; EOD'!JG72</f>
        <v>1090</v>
      </c>
      <c r="JH25" s="84">
        <f>'Inbound SOS &amp; EOD'!JH72</f>
        <v>840</v>
      </c>
      <c r="JI25" s="84">
        <f>'Inbound SOS &amp; EOD'!JI72</f>
        <v>1276</v>
      </c>
      <c r="JJ25" s="84">
        <f>'Inbound SOS &amp; EOD'!JJ72</f>
        <v>742</v>
      </c>
      <c r="JK25" s="84">
        <f>'Inbound SOS &amp; EOD'!JK72</f>
        <v>1448</v>
      </c>
      <c r="JL25" s="84">
        <f>'Inbound SOS &amp; EOD'!JL72</f>
        <v>536</v>
      </c>
      <c r="JM25" s="84">
        <f>'Inbound SOS &amp; EOD'!JM72</f>
        <v>574</v>
      </c>
      <c r="JN25" s="84">
        <f>'Inbound SOS &amp; EOD'!JN72</f>
        <v>780</v>
      </c>
      <c r="JO25" s="84">
        <f>'Inbound SOS &amp; EOD'!JO72</f>
        <v>89</v>
      </c>
      <c r="JP25" s="84">
        <f>'Inbound SOS &amp; EOD'!JP72</f>
        <v>40</v>
      </c>
      <c r="JQ25" s="84">
        <f>'Inbound SOS &amp; EOD'!JQ72</f>
        <v>225</v>
      </c>
      <c r="JR25" s="84">
        <f>'Inbound SOS &amp; EOD'!JR72</f>
        <v>24</v>
      </c>
      <c r="JS25" s="84">
        <f>'Inbound SOS &amp; EOD'!JS72</f>
        <v>612</v>
      </c>
      <c r="JT25" s="84">
        <f>'Inbound SOS &amp; EOD'!JT72</f>
        <v>592</v>
      </c>
      <c r="JU25" s="84">
        <f>'Inbound SOS &amp; EOD'!JU72</f>
        <v>1411</v>
      </c>
      <c r="JV25" s="84">
        <f>'Inbound SOS &amp; EOD'!JV72</f>
        <v>1104</v>
      </c>
      <c r="JW25" s="84">
        <f>'Inbound SOS &amp; EOD'!JW72</f>
        <v>1322</v>
      </c>
      <c r="JX25" s="84">
        <f>'Inbound SOS &amp; EOD'!JX72</f>
        <v>2906</v>
      </c>
      <c r="JY25" s="84">
        <f>'Inbound SOS &amp; EOD'!JY72</f>
        <v>2765</v>
      </c>
      <c r="JZ25" s="84">
        <f>'Inbound SOS &amp; EOD'!JZ72</f>
        <v>2260</v>
      </c>
      <c r="KA25" s="84">
        <f>'Inbound SOS &amp; EOD'!KA72</f>
        <v>1135</v>
      </c>
      <c r="KB25" s="84">
        <f>'Inbound SOS &amp; EOD'!KB72</f>
        <v>364</v>
      </c>
      <c r="KC25" s="84">
        <f>'Inbound SOS &amp; EOD'!KC72</f>
        <v>895</v>
      </c>
      <c r="KD25" s="84">
        <f>'Inbound SOS &amp; EOD'!KD72</f>
        <v>1677</v>
      </c>
      <c r="KE25" s="84">
        <f>'Inbound SOS &amp; EOD'!KE72</f>
        <v>1259</v>
      </c>
      <c r="KF25" s="84">
        <f>'Inbound SOS &amp; EOD'!KF72</f>
        <v>128</v>
      </c>
      <c r="KG25" s="84">
        <f>'Inbound SOS &amp; EOD'!KG72</f>
        <v>2306</v>
      </c>
      <c r="KH25" s="84">
        <f>'Inbound SOS &amp; EOD'!KH72</f>
        <v>2701</v>
      </c>
      <c r="KI25" s="84">
        <f>'Inbound SOS &amp; EOD'!KI72</f>
        <v>1201</v>
      </c>
      <c r="KJ25" s="84">
        <f>'Inbound SOS &amp; EOD'!KJ72</f>
        <v>2253</v>
      </c>
      <c r="KK25" s="84">
        <f>'Inbound SOS &amp; EOD'!KK72</f>
        <v>3254</v>
      </c>
      <c r="KL25" s="84">
        <f>'Inbound SOS &amp; EOD'!KL72</f>
        <v>2631</v>
      </c>
      <c r="KM25" s="84">
        <f>'Inbound SOS &amp; EOD'!KM72</f>
        <v>1940</v>
      </c>
      <c r="KN25" s="84">
        <f>'Inbound SOS &amp; EOD'!KN72</f>
        <v>0</v>
      </c>
      <c r="KO25" s="84">
        <f>'Inbound SOS &amp; EOD'!KO72</f>
        <v>726</v>
      </c>
      <c r="KP25" s="84">
        <f>'Inbound SOS &amp; EOD'!KP72</f>
        <v>780</v>
      </c>
      <c r="KQ25" s="84">
        <f>'Inbound SOS &amp; EOD'!KQ72</f>
        <v>776</v>
      </c>
      <c r="KR25" s="84">
        <f>'Inbound SOS &amp; EOD'!KR72</f>
        <v>130</v>
      </c>
      <c r="KS25" s="84">
        <f>'Inbound SOS &amp; EOD'!KS72</f>
        <v>592</v>
      </c>
      <c r="KT25" s="84">
        <f>'Inbound SOS &amp; EOD'!KT72</f>
        <v>998</v>
      </c>
      <c r="KU25" s="84">
        <f>'Inbound SOS &amp; EOD'!KU72</f>
        <v>792</v>
      </c>
      <c r="KV25" s="84">
        <f>'Inbound SOS &amp; EOD'!KV72</f>
        <v>553</v>
      </c>
      <c r="KW25" s="84">
        <f>'Inbound SOS &amp; EOD'!KW72</f>
        <v>1267</v>
      </c>
      <c r="KX25" s="84">
        <f>'Inbound SOS &amp; EOD'!KX72</f>
        <v>768</v>
      </c>
      <c r="KY25" s="84">
        <f>'Inbound SOS &amp; EOD'!KY72</f>
        <v>951</v>
      </c>
      <c r="KZ25" s="84">
        <f>'Inbound SOS &amp; EOD'!KZ72</f>
        <v>504</v>
      </c>
      <c r="LA25" s="84">
        <f>'Inbound SOS &amp; EOD'!LA72</f>
        <v>1159</v>
      </c>
      <c r="LB25" s="84">
        <f>'Inbound SOS &amp; EOD'!LB72</f>
        <v>1287</v>
      </c>
      <c r="LC25" s="84">
        <f>'Inbound SOS &amp; EOD'!LC72</f>
        <v>435</v>
      </c>
      <c r="LD25" s="84">
        <f>'Inbound SOS &amp; EOD'!LD72</f>
        <v>1838</v>
      </c>
      <c r="LE25" s="84">
        <f>'Inbound SOS &amp; EOD'!LE72</f>
        <v>1083</v>
      </c>
      <c r="LF25" s="84">
        <f>'Inbound SOS &amp; EOD'!LF72</f>
        <v>909</v>
      </c>
      <c r="LG25" s="84">
        <f>'Inbound SOS &amp; EOD'!LG72</f>
        <v>750</v>
      </c>
      <c r="LH25" s="84">
        <f>'Inbound SOS &amp; EOD'!LH72</f>
        <v>311</v>
      </c>
      <c r="LI25" s="84">
        <f>'Inbound SOS &amp; EOD'!LI72</f>
        <v>1723</v>
      </c>
      <c r="LJ25" s="84">
        <f>'Inbound SOS &amp; EOD'!LJ72</f>
        <v>1556</v>
      </c>
      <c r="LK25" s="84">
        <f>'Inbound SOS &amp; EOD'!LK72</f>
        <v>1464</v>
      </c>
      <c r="LL25" s="84">
        <f>'Inbound SOS &amp; EOD'!LL72</f>
        <v>1616</v>
      </c>
      <c r="LM25" s="84">
        <f>'Inbound SOS &amp; EOD'!LM72</f>
        <v>2560</v>
      </c>
      <c r="LN25" s="84">
        <f>'Inbound SOS &amp; EOD'!LN72</f>
        <v>2064</v>
      </c>
      <c r="LO25" s="84">
        <f>'Inbound SOS &amp; EOD'!LO72</f>
        <v>0</v>
      </c>
      <c r="LP25" s="84">
        <f>'Inbound SOS &amp; EOD'!LP72</f>
        <v>0</v>
      </c>
      <c r="LQ25" s="84">
        <f>'Inbound SOS &amp; EOD'!LQ72</f>
        <v>3298</v>
      </c>
      <c r="LR25" s="84">
        <f>'Inbound SOS &amp; EOD'!LR72</f>
        <v>1677</v>
      </c>
      <c r="LS25" s="84">
        <f>'Inbound SOS &amp; EOD'!LS72</f>
        <v>1959</v>
      </c>
      <c r="LT25" s="84">
        <f>'Inbound SOS &amp; EOD'!LT72</f>
        <v>2474</v>
      </c>
      <c r="LU25" s="84">
        <f>'Inbound SOS &amp; EOD'!LU72</f>
        <v>162</v>
      </c>
      <c r="LV25" s="84">
        <f>'Inbound SOS &amp; EOD'!LV72</f>
        <v>0</v>
      </c>
      <c r="LW25" s="84">
        <f>'Inbound SOS &amp; EOD'!LW72</f>
        <v>0</v>
      </c>
      <c r="LX25" s="84">
        <f>'Inbound SOS &amp; EOD'!LX72</f>
        <v>3987</v>
      </c>
      <c r="LY25" s="84">
        <f>'Inbound SOS &amp; EOD'!LY72</f>
        <v>3345</v>
      </c>
      <c r="LZ25" s="84">
        <f>'Inbound SOS &amp; EOD'!LZ72</f>
        <v>1569</v>
      </c>
      <c r="MA25" s="84">
        <f>'Inbound SOS &amp; EOD'!MA72</f>
        <v>2213</v>
      </c>
      <c r="MB25" s="84">
        <f>'Inbound SOS &amp; EOD'!MB72</f>
        <v>3458</v>
      </c>
      <c r="MC25" s="84">
        <f>'Inbound SOS &amp; EOD'!MC72</f>
        <v>2310</v>
      </c>
      <c r="MD25" s="84">
        <f>'Inbound SOS &amp; EOD'!MD72</f>
        <v>712</v>
      </c>
      <c r="ME25" s="84">
        <f>'Inbound SOS &amp; EOD'!ME72</f>
        <v>3114</v>
      </c>
      <c r="MF25" s="84">
        <f>'Inbound SOS &amp; EOD'!MF72</f>
        <v>1706</v>
      </c>
      <c r="MG25" s="84">
        <f>'Inbound SOS &amp; EOD'!MG72</f>
        <v>1757</v>
      </c>
      <c r="MH25" s="84">
        <f>'Inbound SOS &amp; EOD'!MH72</f>
        <v>1988</v>
      </c>
      <c r="MI25" s="84">
        <f>'Inbound SOS &amp; EOD'!MI72</f>
        <v>2315</v>
      </c>
      <c r="MJ25" s="84">
        <f>'Inbound SOS &amp; EOD'!MJ72</f>
        <v>2576</v>
      </c>
      <c r="MK25" s="84">
        <f>'Inbound SOS &amp; EOD'!MK72</f>
        <v>2362</v>
      </c>
      <c r="ML25" s="84">
        <f>'Inbound SOS &amp; EOD'!ML72</f>
        <v>2116</v>
      </c>
      <c r="MM25" s="84">
        <f>'Inbound SOS &amp; EOD'!MM72</f>
        <v>2982</v>
      </c>
      <c r="MN25" s="84">
        <f>'Inbound SOS &amp; EOD'!MN72</f>
        <v>1472</v>
      </c>
      <c r="MO25" s="84">
        <f>'Inbound SOS &amp; EOD'!MO72</f>
        <v>0</v>
      </c>
      <c r="MP25" s="84">
        <f>'Inbound SOS &amp; EOD'!MP72</f>
        <v>72</v>
      </c>
      <c r="MQ25" s="84">
        <f>'Inbound SOS &amp; EOD'!MQ72</f>
        <v>858</v>
      </c>
      <c r="MR25" s="84">
        <f>'Inbound SOS &amp; EOD'!MR72</f>
        <v>1108</v>
      </c>
      <c r="MS25" s="84">
        <f>'Inbound SOS &amp; EOD'!MS72</f>
        <v>0</v>
      </c>
      <c r="MT25" s="84">
        <f>'Inbound SOS &amp; EOD'!MT72</f>
        <v>4280</v>
      </c>
      <c r="MU25" s="84">
        <f>'Inbound SOS &amp; EOD'!MU72</f>
        <v>1355</v>
      </c>
      <c r="MV25" s="84">
        <f>'Inbound SOS &amp; EOD'!MV72</f>
        <v>0</v>
      </c>
      <c r="MW25" s="84">
        <f>'Inbound SOS &amp; EOD'!MW72</f>
        <v>24</v>
      </c>
      <c r="MX25" s="84">
        <f>'Inbound SOS &amp; EOD'!MX72</f>
        <v>27</v>
      </c>
      <c r="MY25" s="84">
        <f>'Inbound SOS &amp; EOD'!MY72</f>
        <v>503</v>
      </c>
      <c r="MZ25" s="84">
        <f>'Inbound SOS &amp; EOD'!MZ72</f>
        <v>1637</v>
      </c>
      <c r="NA25" s="84">
        <f>'Inbound SOS &amp; EOD'!NA72</f>
        <v>911</v>
      </c>
    </row>
    <row r="26" spans="1:365" s="84" customFormat="1" ht="12.75">
      <c r="A26" s="83" t="s">
        <v>2037</v>
      </c>
      <c r="B26" s="84">
        <f>'Inbound SOS &amp; EOD'!B95</f>
        <v>841</v>
      </c>
      <c r="C26" s="84">
        <f>'Inbound SOS &amp; EOD'!C95</f>
        <v>1506</v>
      </c>
      <c r="D26" s="84">
        <f>'Inbound SOS &amp; EOD'!D95</f>
        <v>348</v>
      </c>
      <c r="E26" s="84">
        <f>'Inbound SOS &amp; EOD'!E95</f>
        <v>375</v>
      </c>
      <c r="F26" s="84">
        <f>'Inbound SOS &amp; EOD'!F95</f>
        <v>84</v>
      </c>
      <c r="G26" s="84">
        <f>'Inbound SOS &amp; EOD'!G95</f>
        <v>0</v>
      </c>
      <c r="H26" s="84">
        <f>'Inbound SOS &amp; EOD'!H95</f>
        <v>0</v>
      </c>
      <c r="I26" s="84">
        <f>'Inbound SOS &amp; EOD'!I95</f>
        <v>22</v>
      </c>
      <c r="J26" s="84">
        <f>'Inbound SOS &amp; EOD'!J95</f>
        <v>549</v>
      </c>
      <c r="K26" s="84">
        <f>'Inbound SOS &amp; EOD'!K95</f>
        <v>646</v>
      </c>
      <c r="L26" s="84">
        <f>'Inbound SOS &amp; EOD'!L95</f>
        <v>229</v>
      </c>
      <c r="M26" s="84">
        <f>'Inbound SOS &amp; EOD'!M95</f>
        <v>17</v>
      </c>
      <c r="N26" s="84">
        <f>'Inbound SOS &amp; EOD'!N95</f>
        <v>0</v>
      </c>
      <c r="O26" s="84">
        <f>'Inbound SOS &amp; EOD'!O95</f>
        <v>0</v>
      </c>
      <c r="P26" s="84">
        <f>'Inbound SOS &amp; EOD'!P95</f>
        <v>0</v>
      </c>
      <c r="Q26" s="84">
        <f>'Inbound SOS &amp; EOD'!Q95</f>
        <v>6</v>
      </c>
      <c r="R26" s="84">
        <f>'Inbound SOS &amp; EOD'!R95</f>
        <v>303</v>
      </c>
      <c r="S26" s="84">
        <f>'Inbound SOS &amp; EOD'!S95</f>
        <v>0</v>
      </c>
      <c r="T26" s="84">
        <f>'Inbound SOS &amp; EOD'!T95</f>
        <v>616</v>
      </c>
      <c r="U26" s="84">
        <f>'Inbound SOS &amp; EOD'!U95</f>
        <v>0</v>
      </c>
      <c r="V26" s="84">
        <f>'Inbound SOS &amp; EOD'!V95</f>
        <v>0</v>
      </c>
      <c r="W26" s="84">
        <f>'Inbound SOS &amp; EOD'!W95</f>
        <v>20</v>
      </c>
      <c r="X26" s="84">
        <f>'Inbound SOS &amp; EOD'!X95</f>
        <v>721</v>
      </c>
      <c r="Y26" s="84">
        <f>'Inbound SOS &amp; EOD'!Y95</f>
        <v>1235</v>
      </c>
      <c r="Z26" s="84">
        <f>'Inbound SOS &amp; EOD'!Z95</f>
        <v>17</v>
      </c>
      <c r="AA26" s="84">
        <f>'Inbound SOS &amp; EOD'!AA95</f>
        <v>0</v>
      </c>
      <c r="AB26" s="84">
        <f>'Inbound SOS &amp; EOD'!AB95</f>
        <v>0</v>
      </c>
      <c r="AC26" s="84">
        <f>'Inbound SOS &amp; EOD'!AC95</f>
        <v>0</v>
      </c>
      <c r="AD26" s="84">
        <f>'Inbound SOS &amp; EOD'!AD95</f>
        <v>37</v>
      </c>
      <c r="AE26" s="84">
        <f>'Inbound SOS &amp; EOD'!AE95</f>
        <v>17</v>
      </c>
      <c r="AF26" s="84">
        <f>'Inbound SOS &amp; EOD'!AF95</f>
        <v>343</v>
      </c>
      <c r="AG26" s="84">
        <f>'Inbound SOS &amp; EOD'!AG95</f>
        <v>423</v>
      </c>
      <c r="AH26" s="84">
        <f>'Inbound SOS &amp; EOD'!AH95</f>
        <v>287</v>
      </c>
      <c r="AI26" s="84">
        <f>'Inbound SOS &amp; EOD'!AI95</f>
        <v>0</v>
      </c>
      <c r="AJ26" s="84">
        <f>'Inbound SOS &amp; EOD'!AJ95</f>
        <v>0</v>
      </c>
      <c r="AK26" s="84">
        <f>'Inbound SOS &amp; EOD'!AK95</f>
        <v>9</v>
      </c>
      <c r="AL26" s="84">
        <f>'Inbound SOS &amp; EOD'!AL95</f>
        <v>17</v>
      </c>
      <c r="AM26" s="84">
        <f>'Inbound SOS &amp; EOD'!AM95</f>
        <v>368</v>
      </c>
      <c r="AN26" s="84">
        <f>'Inbound SOS &amp; EOD'!AN95</f>
        <v>88</v>
      </c>
      <c r="AO26" s="84">
        <f>'Inbound SOS &amp; EOD'!AO95</f>
        <v>7</v>
      </c>
      <c r="AP26" s="84">
        <f>'Inbound SOS &amp; EOD'!AP95</f>
        <v>0</v>
      </c>
      <c r="AQ26" s="84">
        <f>'Inbound SOS &amp; EOD'!AQ95</f>
        <v>0</v>
      </c>
      <c r="AR26" s="84">
        <f>'Inbound SOS &amp; EOD'!AR95</f>
        <v>92</v>
      </c>
      <c r="AS26" s="84">
        <f>'Inbound SOS &amp; EOD'!AS95</f>
        <v>0</v>
      </c>
      <c r="AT26" s="84">
        <f>'Inbound SOS &amp; EOD'!AT95</f>
        <v>168</v>
      </c>
      <c r="AU26" s="84">
        <f>'Inbound SOS &amp; EOD'!AU95</f>
        <v>656</v>
      </c>
      <c r="AV26" s="84">
        <f>'Inbound SOS &amp; EOD'!AV95</f>
        <v>458</v>
      </c>
      <c r="AW26" s="84">
        <f>'Inbound SOS &amp; EOD'!AW95</f>
        <v>0</v>
      </c>
      <c r="AX26" s="84">
        <f>'Inbound SOS &amp; EOD'!AX94</f>
        <v>0</v>
      </c>
      <c r="AY26" s="84">
        <f>'Inbound SOS &amp; EOD'!AY95</f>
        <v>519</v>
      </c>
      <c r="AZ26" s="84">
        <f>'Inbound SOS &amp; EOD'!AZ95</f>
        <v>108</v>
      </c>
      <c r="BA26" s="84">
        <f>'Inbound SOS &amp; EOD'!BA95</f>
        <v>267</v>
      </c>
      <c r="BB26" s="84">
        <f>'Inbound SOS &amp; EOD'!BB95</f>
        <v>12</v>
      </c>
      <c r="BC26" s="84">
        <f>'Inbound SOS &amp; EOD'!BC95</f>
        <v>0</v>
      </c>
      <c r="BD26" s="84">
        <f>'Inbound SOS &amp; EOD'!BD95</f>
        <v>0</v>
      </c>
      <c r="BE26" s="84">
        <f>'Inbound SOS &amp; EOD'!BE95</f>
        <v>0</v>
      </c>
      <c r="BF26" s="84">
        <f>'Inbound SOS &amp; EOD'!BF95</f>
        <v>6</v>
      </c>
      <c r="BG26" s="84">
        <f>'Inbound SOS &amp; EOD'!BG95</f>
        <v>516</v>
      </c>
      <c r="BH26" s="84">
        <f>'Inbound SOS &amp; EOD'!BH95</f>
        <v>238</v>
      </c>
      <c r="BI26" s="84">
        <f>'Inbound SOS &amp; EOD'!BI95</f>
        <v>91</v>
      </c>
      <c r="BJ26" s="84">
        <f>'Inbound SOS &amp; EOD'!BJ95</f>
        <v>173</v>
      </c>
      <c r="BK26" s="84">
        <f>'Inbound SOS &amp; EOD'!BK95</f>
        <v>0</v>
      </c>
      <c r="BL26" s="84">
        <f>'Inbound SOS &amp; EOD'!BL95</f>
        <v>0</v>
      </c>
      <c r="BM26" s="84">
        <f>'Inbound SOS &amp; EOD'!BM95</f>
        <v>220</v>
      </c>
      <c r="BN26" s="84">
        <f>'Inbound SOS &amp; EOD'!BN95</f>
        <v>332</v>
      </c>
      <c r="BO26" s="84">
        <f>'Inbound SOS &amp; EOD'!BO95</f>
        <v>457</v>
      </c>
      <c r="BP26" s="84">
        <f>'Inbound SOS &amp; EOD'!BP95</f>
        <v>1014</v>
      </c>
      <c r="BQ26" s="84">
        <f>'Inbound SOS &amp; EOD'!BQ95</f>
        <v>237</v>
      </c>
      <c r="BR26" s="84">
        <f>'Inbound SOS &amp; EOD'!BR95</f>
        <v>0</v>
      </c>
      <c r="BS26" s="84">
        <f>'Inbound SOS &amp; EOD'!BS95</f>
        <v>0</v>
      </c>
      <c r="BT26" s="84">
        <f>'Inbound SOS &amp; EOD'!BT95</f>
        <v>235</v>
      </c>
      <c r="BU26" s="84">
        <f>'Inbound SOS &amp; EOD'!BU95</f>
        <v>10</v>
      </c>
      <c r="BV26" s="84">
        <f>'Inbound SOS &amp; EOD'!BV95</f>
        <v>0</v>
      </c>
      <c r="BW26" s="84">
        <f>'Inbound SOS &amp; EOD'!BW95</f>
        <v>15</v>
      </c>
      <c r="BX26" s="84">
        <f>'Inbound SOS &amp; EOD'!BX95</f>
        <v>587</v>
      </c>
      <c r="BY26" s="84">
        <f>'Inbound SOS &amp; EOD'!BY95</f>
        <v>0</v>
      </c>
      <c r="BZ26" s="84">
        <f>'Inbound SOS &amp; EOD'!BZ95</f>
        <v>0</v>
      </c>
      <c r="CA26" s="84">
        <f>'Inbound SOS &amp; EOD'!CA95</f>
        <v>0</v>
      </c>
      <c r="CB26" s="84">
        <f>'Inbound SOS &amp; EOD'!CB95</f>
        <v>685</v>
      </c>
      <c r="CC26" s="84">
        <f>'Inbound SOS &amp; EOD'!CC95</f>
        <v>373</v>
      </c>
      <c r="CD26" s="84">
        <f>'Inbound SOS &amp; EOD'!CD95</f>
        <v>585</v>
      </c>
      <c r="CE26" s="84">
        <f>'Inbound SOS &amp; EOD'!CE95</f>
        <v>0</v>
      </c>
      <c r="CF26" s="84">
        <f>'Inbound SOS &amp; EOD'!CF95</f>
        <v>0</v>
      </c>
      <c r="CG26" s="84">
        <f>'Inbound SOS &amp; EOD'!CG95</f>
        <v>0</v>
      </c>
      <c r="CH26" s="84">
        <f>'Inbound SOS &amp; EOD'!CH95</f>
        <v>0</v>
      </c>
      <c r="CI26" s="84">
        <f>'Inbound SOS &amp; EOD'!CI95</f>
        <v>458</v>
      </c>
      <c r="CJ26" s="84">
        <f>'Inbound SOS &amp; EOD'!CJ95</f>
        <v>702</v>
      </c>
      <c r="CK26" s="84">
        <f>'Inbound SOS &amp; EOD'!CK95</f>
        <v>289</v>
      </c>
      <c r="CL26" s="84">
        <f>'Inbound SOS &amp; EOD'!CL95</f>
        <v>310</v>
      </c>
      <c r="CM26" s="84">
        <f>'Inbound SOS &amp; EOD'!CM95</f>
        <v>0</v>
      </c>
      <c r="CN26" s="84">
        <f>'Inbound SOS &amp; EOD'!CN95</f>
        <v>0</v>
      </c>
      <c r="CO26" s="84">
        <f>'Inbound SOS &amp; EOD'!CO95</f>
        <v>0</v>
      </c>
      <c r="CP26" s="84">
        <f>'Inbound SOS &amp; EOD'!CP95</f>
        <v>24</v>
      </c>
      <c r="CQ26" s="84">
        <f>'Inbound SOS &amp; EOD'!CQ95</f>
        <v>0</v>
      </c>
      <c r="CR26" s="84">
        <f>'Inbound SOS &amp; EOD'!CR95</f>
        <v>22</v>
      </c>
      <c r="CS26" s="84">
        <f>'Inbound SOS &amp; EOD'!CS95</f>
        <v>601</v>
      </c>
      <c r="CT26" s="84">
        <f>'Inbound SOS &amp; EOD'!CT95</f>
        <v>0</v>
      </c>
      <c r="CU26" s="84">
        <f>'Inbound SOS &amp; EOD'!CU95</f>
        <v>0</v>
      </c>
      <c r="CV26" s="84">
        <f>'Inbound SOS &amp; EOD'!CV95</f>
        <v>0</v>
      </c>
      <c r="CW26" s="84">
        <f>'Inbound SOS &amp; EOD'!CW95</f>
        <v>30</v>
      </c>
      <c r="CX26" s="84">
        <f>'Inbound SOS &amp; EOD'!CX95</f>
        <v>451</v>
      </c>
      <c r="CY26" s="84">
        <f>'Inbound SOS &amp; EOD'!CY95</f>
        <v>39</v>
      </c>
      <c r="CZ26" s="84">
        <f>'Inbound SOS &amp; EOD'!CZ95</f>
        <v>21</v>
      </c>
      <c r="DA26" s="84">
        <f>'Inbound SOS &amp; EOD'!DA95</f>
        <v>0</v>
      </c>
      <c r="DB26" s="84">
        <f>'Inbound SOS &amp; EOD'!DB95</f>
        <v>0</v>
      </c>
      <c r="DC26" s="84">
        <f>'Inbound SOS &amp; EOD'!DC95</f>
        <v>0</v>
      </c>
      <c r="DD26" s="84">
        <f>'Inbound SOS &amp; EOD'!DD95</f>
        <v>10</v>
      </c>
      <c r="DE26" s="84">
        <f>'Inbound SOS &amp; EOD'!DE95</f>
        <v>1</v>
      </c>
      <c r="DF26" s="84">
        <f>'Inbound SOS &amp; EOD'!DF95</f>
        <v>0</v>
      </c>
      <c r="DG26" s="84">
        <f>'Inbound SOS &amp; EOD'!DG95</f>
        <v>25</v>
      </c>
      <c r="DH26" s="84">
        <f>'Inbound SOS &amp; EOD'!DH95</f>
        <v>0</v>
      </c>
      <c r="DI26" s="84">
        <f>'Inbound SOS &amp; EOD'!DI95</f>
        <v>0</v>
      </c>
      <c r="DJ26" s="84">
        <f>'Inbound SOS &amp; EOD'!DJ95</f>
        <v>407</v>
      </c>
      <c r="DK26" s="84">
        <f>'Inbound SOS &amp; EOD'!DK95</f>
        <v>191</v>
      </c>
      <c r="DL26" s="84">
        <f>'Inbound SOS &amp; EOD'!DL95</f>
        <v>31</v>
      </c>
      <c r="DM26" s="84">
        <f>'Inbound SOS &amp; EOD'!DM95</f>
        <v>23</v>
      </c>
      <c r="DN26" s="84">
        <f>'Inbound SOS &amp; EOD'!DN95</f>
        <v>25</v>
      </c>
      <c r="DO26" s="84">
        <f>'Inbound SOS &amp; EOD'!DO95</f>
        <v>0</v>
      </c>
      <c r="DP26" s="84">
        <f>'Inbound SOS &amp; EOD'!DP95</f>
        <v>0</v>
      </c>
      <c r="DQ26" s="84">
        <f>'Inbound SOS &amp; EOD'!DQ95</f>
        <v>31</v>
      </c>
      <c r="DR26" s="84">
        <f>'Inbound SOS &amp; EOD'!DR95</f>
        <v>995</v>
      </c>
      <c r="DS26" s="84">
        <f>'Inbound SOS &amp; EOD'!DS95</f>
        <v>1301</v>
      </c>
      <c r="DT26" s="84">
        <f>'Inbound SOS &amp; EOD'!DT95</f>
        <v>1524</v>
      </c>
      <c r="DU26" s="84">
        <f>'Inbound SOS &amp; EOD'!DU95</f>
        <v>1065</v>
      </c>
      <c r="DV26" s="84">
        <f>'Inbound SOS &amp; EOD'!DV95</f>
        <v>0</v>
      </c>
      <c r="DW26" s="84">
        <f>'Inbound SOS &amp; EOD'!DW95</f>
        <v>0</v>
      </c>
      <c r="DX26" s="84">
        <f>'Inbound SOS &amp; EOD'!DX95</f>
        <v>1077</v>
      </c>
      <c r="DY26" s="84">
        <f>'Inbound SOS &amp; EOD'!DY95</f>
        <v>79</v>
      </c>
      <c r="DZ26" s="84">
        <f>'Inbound SOS &amp; EOD'!DZ95</f>
        <v>394</v>
      </c>
      <c r="EA26" s="84">
        <f>'Inbound SOS &amp; EOD'!EA95</f>
        <v>1516</v>
      </c>
      <c r="EB26" s="84">
        <f>'Inbound SOS &amp; EOD'!EB95</f>
        <v>629</v>
      </c>
      <c r="EC26" s="84">
        <f>'Inbound SOS &amp; EOD'!EC95</f>
        <v>0</v>
      </c>
      <c r="ED26" s="84">
        <f>'Inbound SOS &amp; EOD'!ED95</f>
        <v>0</v>
      </c>
      <c r="EE26" s="84">
        <f>'Inbound SOS &amp; EOD'!EE95</f>
        <v>0</v>
      </c>
      <c r="EF26" s="84">
        <f>'Inbound SOS &amp; EOD'!EF95</f>
        <v>240</v>
      </c>
      <c r="EG26" s="84">
        <f>'Inbound SOS &amp; EOD'!EG95</f>
        <v>668</v>
      </c>
      <c r="EH26" s="84">
        <f>'Inbound SOS &amp; EOD'!EH95</f>
        <v>1076</v>
      </c>
      <c r="EI26" s="84">
        <f>'Inbound SOS &amp; EOD'!EI95</f>
        <v>1140</v>
      </c>
      <c r="EJ26" s="84">
        <f>'Inbound SOS &amp; EOD'!EJ95</f>
        <v>0</v>
      </c>
      <c r="EK26" s="84">
        <f>'Inbound SOS &amp; EOD'!EK95</f>
        <v>0</v>
      </c>
      <c r="EL26" s="84">
        <f>'Inbound SOS &amp; EOD'!EL95</f>
        <v>15</v>
      </c>
      <c r="EM26" s="84">
        <f>'Inbound SOS &amp; EOD'!EM95</f>
        <v>0</v>
      </c>
      <c r="EN26" s="84">
        <f>'Inbound SOS &amp; EOD'!EN95</f>
        <v>845</v>
      </c>
      <c r="EO26" s="84">
        <f>'Inbound SOS &amp; EOD'!EO95</f>
        <v>19</v>
      </c>
      <c r="EP26" s="84">
        <f>'Inbound SOS &amp; EOD'!EP95</f>
        <v>65</v>
      </c>
      <c r="EQ26" s="84">
        <f>'Inbound SOS &amp; EOD'!EQ95</f>
        <v>0</v>
      </c>
      <c r="ER26" s="84">
        <f>'Inbound SOS &amp; EOD'!ER95</f>
        <v>0</v>
      </c>
      <c r="ES26" s="84">
        <f>'Inbound SOS &amp; EOD'!ES95</f>
        <v>0</v>
      </c>
      <c r="ET26" s="84">
        <f>'Inbound SOS &amp; EOD'!ET95</f>
        <v>443</v>
      </c>
      <c r="EU26" s="84">
        <f>'Inbound SOS &amp; EOD'!EU95</f>
        <v>1774</v>
      </c>
      <c r="EV26" s="84">
        <f>'Inbound SOS &amp; EOD'!EV95</f>
        <v>655</v>
      </c>
      <c r="EW26" s="84">
        <f>'Inbound SOS &amp; EOD'!EW95</f>
        <v>0</v>
      </c>
      <c r="EX26" s="84">
        <f>'Inbound SOS &amp; EOD'!EX95</f>
        <v>305</v>
      </c>
      <c r="EY26" s="84">
        <f>'Inbound SOS &amp; EOD'!EY95</f>
        <v>0</v>
      </c>
      <c r="EZ26" s="84">
        <f>'Inbound SOS &amp; EOD'!EZ95</f>
        <v>638</v>
      </c>
      <c r="FA26" s="84">
        <f>'Inbound SOS &amp; EOD'!FA95</f>
        <v>0</v>
      </c>
      <c r="FB26" s="84">
        <f>'Inbound SOS &amp; EOD'!FB95</f>
        <v>34</v>
      </c>
      <c r="FC26" s="84">
        <f>'Inbound SOS &amp; EOD'!FC95</f>
        <v>637</v>
      </c>
      <c r="FD26" s="84">
        <f>'Inbound SOS &amp; EOD'!FD95</f>
        <v>252</v>
      </c>
      <c r="FE26" s="84">
        <f>'Inbound SOS &amp; EOD'!FE95</f>
        <v>0</v>
      </c>
      <c r="FF26" s="84">
        <f>'Inbound SOS &amp; EOD'!FF95</f>
        <v>0</v>
      </c>
      <c r="FG26" s="84">
        <f>'Inbound SOS &amp; EOD'!FG95</f>
        <v>1</v>
      </c>
      <c r="FH26" s="84">
        <f>'Inbound SOS &amp; EOD'!FH95</f>
        <v>310</v>
      </c>
      <c r="FI26" s="84">
        <f>'Inbound SOS &amp; EOD'!FI95</f>
        <v>83</v>
      </c>
      <c r="FJ26" s="84">
        <f>'Inbound SOS &amp; EOD'!FJ95</f>
        <v>377</v>
      </c>
      <c r="FK26" s="84">
        <f>'Inbound SOS &amp; EOD'!FK95</f>
        <v>855</v>
      </c>
      <c r="FL26" s="84">
        <f>'Inbound SOS &amp; EOD'!FL95</f>
        <v>0</v>
      </c>
      <c r="FM26" s="84">
        <f>'Inbound SOS &amp; EOD'!FM95</f>
        <v>0</v>
      </c>
      <c r="FN26" s="84">
        <f>'Inbound SOS &amp; EOD'!FN95</f>
        <v>650</v>
      </c>
      <c r="FO26" s="84">
        <f>'Inbound SOS &amp; EOD'!FO95</f>
        <v>89</v>
      </c>
      <c r="FP26" s="84">
        <f>'Inbound SOS &amp; EOD'!FP95</f>
        <v>1340</v>
      </c>
      <c r="FQ26" s="84">
        <f>'Inbound SOS &amp; EOD'!FQ95</f>
        <v>816</v>
      </c>
      <c r="FR26" s="84">
        <f>'Inbound SOS &amp; EOD'!FR95</f>
        <v>800</v>
      </c>
      <c r="FS26" s="84">
        <f>'Inbound SOS &amp; EOD'!FS95</f>
        <v>0</v>
      </c>
      <c r="FT26" s="84">
        <f>'Inbound SOS &amp; EOD'!FT95</f>
        <v>0</v>
      </c>
      <c r="FU26" s="84">
        <f>'Inbound SOS &amp; EOD'!FU95</f>
        <v>0</v>
      </c>
      <c r="FV26" s="84">
        <f>'Inbound SOS &amp; EOD'!FV95</f>
        <v>0</v>
      </c>
      <c r="FW26" s="84">
        <f>'Inbound SOS &amp; EOD'!FW95</f>
        <v>1210</v>
      </c>
      <c r="FX26" s="84">
        <f>'Inbound SOS &amp; EOD'!FX95</f>
        <v>611</v>
      </c>
      <c r="FY26" s="84">
        <f>'Inbound SOS &amp; EOD'!FY95</f>
        <v>954</v>
      </c>
      <c r="FZ26" s="84">
        <f>'Inbound SOS &amp; EOD'!FZ95</f>
        <v>0</v>
      </c>
      <c r="GA26" s="84">
        <f>'Inbound SOS &amp; EOD'!GA95</f>
        <v>0</v>
      </c>
      <c r="GB26" s="84">
        <f>'Inbound SOS &amp; EOD'!GB95</f>
        <v>0</v>
      </c>
      <c r="GC26" s="84">
        <f>'Inbound SOS &amp; EOD'!GC95</f>
        <v>876</v>
      </c>
      <c r="GD26" s="84">
        <f>'Inbound SOS &amp; EOD'!GD95</f>
        <v>637</v>
      </c>
      <c r="GE26" s="84">
        <f>'Inbound SOS &amp; EOD'!GE95</f>
        <v>571</v>
      </c>
      <c r="GF26" s="84">
        <f>'Inbound SOS &amp; EOD'!GF95</f>
        <v>1611</v>
      </c>
      <c r="GG26" s="84">
        <f>'Inbound SOS &amp; EOD'!GG95</f>
        <v>0</v>
      </c>
      <c r="GH26" s="84">
        <f>'Inbound SOS &amp; EOD'!GH95</f>
        <v>0</v>
      </c>
      <c r="GI26" s="84">
        <f>'Inbound SOS &amp; EOD'!GI95</f>
        <v>0</v>
      </c>
      <c r="GJ26" s="84">
        <f>'Inbound SOS &amp; EOD'!GJ95</f>
        <v>528</v>
      </c>
      <c r="GK26" s="84">
        <f>'Inbound SOS &amp; EOD'!GK95</f>
        <v>88</v>
      </c>
      <c r="GL26" s="84">
        <f>'Inbound SOS &amp; EOD'!GL95</f>
        <v>965</v>
      </c>
      <c r="GM26" s="84">
        <f>'Inbound SOS &amp; EOD'!GM95</f>
        <v>723</v>
      </c>
      <c r="GN26" s="84">
        <f>'Inbound SOS &amp; EOD'!GN95</f>
        <v>0</v>
      </c>
      <c r="GO26" s="84">
        <f>'Inbound SOS &amp; EOD'!GO95</f>
        <v>0</v>
      </c>
      <c r="GP26" s="84">
        <f>'Inbound SOS &amp; EOD'!GP95</f>
        <v>190</v>
      </c>
      <c r="GQ26" s="84">
        <f>'Inbound SOS &amp; EOD'!GQ95</f>
        <v>312</v>
      </c>
      <c r="GR26" s="84">
        <f>'Inbound SOS &amp; EOD'!GR95</f>
        <v>1235</v>
      </c>
      <c r="GS26" s="84">
        <f>'Inbound SOS &amp; EOD'!GS95</f>
        <v>490</v>
      </c>
      <c r="GT26" s="84">
        <f>'Inbound SOS &amp; EOD'!GT95</f>
        <v>18</v>
      </c>
      <c r="GU26" s="84">
        <f>'Inbound SOS &amp; EOD'!GU95</f>
        <v>0</v>
      </c>
      <c r="GV26" s="84">
        <f>'Inbound SOS &amp; EOD'!GV95</f>
        <v>0</v>
      </c>
      <c r="GW26" s="84">
        <f>'Inbound SOS &amp; EOD'!GW95</f>
        <v>0</v>
      </c>
      <c r="GX26" s="84">
        <f>'Inbound SOS &amp; EOD'!GX95</f>
        <v>320</v>
      </c>
      <c r="GY26" s="84">
        <f>'Inbound SOS &amp; EOD'!GY95</f>
        <v>447</v>
      </c>
      <c r="GZ26" s="84">
        <f>'Inbound SOS &amp; EOD'!GZ95</f>
        <v>571</v>
      </c>
      <c r="HA26" s="84">
        <f>'Inbound SOS &amp; EOD'!HA95</f>
        <v>277</v>
      </c>
      <c r="HB26" s="84">
        <f>'Inbound SOS &amp; EOD'!HB95</f>
        <v>329</v>
      </c>
      <c r="HC26" s="84">
        <f>'Inbound SOS &amp; EOD'!HC95</f>
        <v>0</v>
      </c>
      <c r="HD26" s="84">
        <f>'Inbound SOS &amp; EOD'!HD95</f>
        <v>404</v>
      </c>
      <c r="HE26" s="84">
        <f>'Inbound SOS &amp; EOD'!HE95</f>
        <v>35</v>
      </c>
      <c r="HF26" s="84">
        <f>'Inbound SOS &amp; EOD'!HF95</f>
        <v>496</v>
      </c>
      <c r="HG26" s="84">
        <f>'Inbound SOS &amp; EOD'!HG95</f>
        <v>789</v>
      </c>
      <c r="HH26" s="84">
        <f>'Inbound SOS &amp; EOD'!HH95</f>
        <v>337</v>
      </c>
      <c r="HI26" s="84">
        <f>'Inbound SOS &amp; EOD'!HI95</f>
        <v>0</v>
      </c>
      <c r="HJ26" s="84">
        <f>'Inbound SOS &amp; EOD'!HJ95</f>
        <v>0</v>
      </c>
      <c r="HK26" s="84">
        <f>'Inbound SOS &amp; EOD'!HK95</f>
        <v>727</v>
      </c>
      <c r="HL26" s="84">
        <f>'Inbound SOS &amp; EOD'!HL95</f>
        <v>679</v>
      </c>
      <c r="HM26" s="84">
        <f>'Inbound SOS &amp; EOD'!HM95</f>
        <v>690</v>
      </c>
      <c r="HN26" s="84">
        <f>'Inbound SOS &amp; EOD'!HN95</f>
        <v>972</v>
      </c>
      <c r="HO26" s="84">
        <f>'Inbound SOS &amp; EOD'!HO95</f>
        <v>18</v>
      </c>
      <c r="HP26" s="84">
        <f>'Inbound SOS &amp; EOD'!HP95</f>
        <v>0</v>
      </c>
      <c r="HQ26" s="84">
        <f>'Inbound SOS &amp; EOD'!HQ95</f>
        <v>0</v>
      </c>
      <c r="HR26" s="84">
        <f>'Inbound SOS &amp; EOD'!HR95</f>
        <v>12</v>
      </c>
      <c r="HS26" s="84">
        <f>'Inbound SOS &amp; EOD'!HS95</f>
        <v>1490</v>
      </c>
      <c r="HT26" s="84">
        <f>'Inbound SOS &amp; EOD'!HT95</f>
        <v>1549</v>
      </c>
      <c r="HU26" s="84">
        <f>'Inbound SOS &amp; EOD'!HU95</f>
        <v>161</v>
      </c>
      <c r="HV26" s="84">
        <f>'Inbound SOS &amp; EOD'!HV95</f>
        <v>161</v>
      </c>
      <c r="HW26" s="84">
        <f>'Inbound SOS &amp; EOD'!HW95</f>
        <v>0</v>
      </c>
      <c r="HX26" s="84">
        <f>'Inbound SOS &amp; EOD'!HX95</f>
        <v>0</v>
      </c>
      <c r="HY26" s="84">
        <f>'Inbound SOS &amp; EOD'!HY95</f>
        <v>6</v>
      </c>
      <c r="HZ26" s="84">
        <f>'Inbound SOS &amp; EOD'!HZ95</f>
        <v>931</v>
      </c>
      <c r="IA26" s="84">
        <f>'Inbound SOS &amp; EOD'!IA95</f>
        <v>394</v>
      </c>
      <c r="IB26" s="84">
        <f>'Inbound SOS &amp; EOD'!IB95</f>
        <v>1499</v>
      </c>
      <c r="IC26" s="84">
        <f>'Inbound SOS &amp; EOD'!IC95</f>
        <v>370</v>
      </c>
      <c r="ID26" s="84">
        <f>'Inbound SOS &amp; EOD'!ID95</f>
        <v>0</v>
      </c>
      <c r="IE26" s="84">
        <f>'Inbound SOS &amp; EOD'!IE95</f>
        <v>0</v>
      </c>
      <c r="IF26" s="84">
        <f>'Inbound SOS &amp; EOD'!IF95</f>
        <v>41</v>
      </c>
      <c r="IG26" s="84">
        <f>'Inbound SOS &amp; EOD'!IG95</f>
        <v>316</v>
      </c>
      <c r="IH26" s="84">
        <f>'Inbound SOS &amp; EOD'!IH95</f>
        <v>1002</v>
      </c>
      <c r="II26" s="84">
        <f>'Inbound SOS &amp; EOD'!II95</f>
        <v>1124</v>
      </c>
      <c r="IJ26" s="84">
        <f>'Inbound SOS &amp; EOD'!IJ95</f>
        <v>639</v>
      </c>
      <c r="IK26" s="84">
        <f>'Inbound SOS &amp; EOD'!IK95</f>
        <v>0</v>
      </c>
      <c r="IL26" s="84">
        <f>'Inbound SOS &amp; EOD'!IL95</f>
        <v>0</v>
      </c>
      <c r="IM26" s="84">
        <f>'Inbound SOS &amp; EOD'!IM95</f>
        <v>0</v>
      </c>
      <c r="IN26" s="84">
        <f>'Inbound SOS &amp; EOD'!IN95</f>
        <v>1375</v>
      </c>
      <c r="IO26" s="84">
        <f>'Inbound SOS &amp; EOD'!IO95</f>
        <v>562</v>
      </c>
      <c r="IP26" s="84">
        <f>'Inbound SOS &amp; EOD'!IP95</f>
        <v>554</v>
      </c>
      <c r="IQ26" s="84">
        <f>'Inbound SOS &amp; EOD'!IQ95</f>
        <v>23</v>
      </c>
      <c r="IR26" s="84">
        <f>'Inbound SOS &amp; EOD'!IR95</f>
        <v>31</v>
      </c>
      <c r="IS26" s="84">
        <f>'Inbound SOS &amp; EOD'!IS95</f>
        <v>0</v>
      </c>
      <c r="IT26" s="84">
        <f>'Inbound SOS &amp; EOD'!IT95</f>
        <v>242</v>
      </c>
      <c r="IU26" s="84">
        <f>'Inbound SOS &amp; EOD'!IU95</f>
        <v>219</v>
      </c>
      <c r="IV26" s="84">
        <f>'Inbound SOS &amp; EOD'!IV95</f>
        <v>136</v>
      </c>
      <c r="IW26" s="84">
        <f>'Inbound SOS &amp; EOD'!IW95</f>
        <v>65</v>
      </c>
      <c r="IX26" s="84">
        <f>'Inbound SOS &amp; EOD'!IX95</f>
        <v>82</v>
      </c>
      <c r="IY26" s="84">
        <f>'Inbound SOS &amp; EOD'!IY95</f>
        <v>0</v>
      </c>
      <c r="IZ26" s="84">
        <f>'Inbound SOS &amp; EOD'!IZ95</f>
        <v>0</v>
      </c>
      <c r="JA26" s="84">
        <f>'Inbound SOS &amp; EOD'!JA95</f>
        <v>594</v>
      </c>
      <c r="JB26" s="84">
        <f>'Inbound SOS &amp; EOD'!JB95</f>
        <v>644</v>
      </c>
      <c r="JC26" s="84">
        <f>'Inbound SOS &amp; EOD'!JC95</f>
        <v>901</v>
      </c>
      <c r="JD26" s="84">
        <f>'Inbound SOS &amp; EOD'!JD95</f>
        <v>716</v>
      </c>
      <c r="JE26" s="84">
        <f>'Inbound SOS &amp; EOD'!JE95</f>
        <v>665</v>
      </c>
      <c r="JF26" s="84">
        <f>'Inbound SOS &amp; EOD'!JF95</f>
        <v>805</v>
      </c>
      <c r="JG26" s="84">
        <f>'Inbound SOS &amp; EOD'!JG95</f>
        <v>0</v>
      </c>
      <c r="JH26" s="84">
        <f>'Inbound SOS &amp; EOD'!JH95</f>
        <v>332</v>
      </c>
      <c r="JI26" s="84">
        <f>'Inbound SOS &amp; EOD'!JI95</f>
        <v>636</v>
      </c>
      <c r="JJ26" s="84">
        <f>'Inbound SOS &amp; EOD'!JJ95</f>
        <v>0</v>
      </c>
      <c r="JK26" s="84">
        <f>'Inbound SOS &amp; EOD'!JK95</f>
        <v>831</v>
      </c>
      <c r="JL26" s="84">
        <f>'Inbound SOS &amp; EOD'!JL95</f>
        <v>24</v>
      </c>
      <c r="JM26" s="84">
        <f>'Inbound SOS &amp; EOD'!JM95</f>
        <v>0</v>
      </c>
      <c r="JN26" s="84">
        <f>'Inbound SOS &amp; EOD'!JN95</f>
        <v>0</v>
      </c>
      <c r="JO26" s="84">
        <f>'Inbound SOS &amp; EOD'!JO95</f>
        <v>243</v>
      </c>
      <c r="JP26" s="84">
        <f>'Inbound SOS &amp; EOD'!JP95</f>
        <v>177</v>
      </c>
      <c r="JQ26" s="84">
        <f>'Inbound SOS &amp; EOD'!JQ95</f>
        <v>571</v>
      </c>
      <c r="JR26" s="84">
        <f>'Inbound SOS &amp; EOD'!JR95</f>
        <v>501</v>
      </c>
      <c r="JS26" s="84">
        <f>'Inbound SOS &amp; EOD'!JS95</f>
        <v>1411</v>
      </c>
      <c r="JT26" s="84">
        <f>'Inbound SOS &amp; EOD'!JT95</f>
        <v>0</v>
      </c>
      <c r="JU26" s="84">
        <f>'Inbound SOS &amp; EOD'!JU95</f>
        <v>0</v>
      </c>
      <c r="JV26" s="84">
        <f>'Inbound SOS &amp; EOD'!JV95</f>
        <v>25</v>
      </c>
      <c r="JW26" s="84">
        <f>'Inbound SOS &amp; EOD'!JW95</f>
        <v>1417</v>
      </c>
      <c r="JX26" s="84">
        <f>'Inbound SOS &amp; EOD'!JX95</f>
        <v>264</v>
      </c>
      <c r="JY26" s="84">
        <f>'Inbound SOS &amp; EOD'!JY95</f>
        <v>2131</v>
      </c>
      <c r="JZ26" s="84">
        <f>'Inbound SOS &amp; EOD'!JZ95</f>
        <v>313</v>
      </c>
      <c r="KA26" s="84">
        <f>'Inbound SOS &amp; EOD'!KA95</f>
        <v>0</v>
      </c>
      <c r="KB26" s="84">
        <f>'Inbound SOS &amp; EOD'!KB95</f>
        <v>0</v>
      </c>
      <c r="KC26" s="84">
        <f>'Inbound SOS &amp; EOD'!KC95</f>
        <v>740</v>
      </c>
      <c r="KD26" s="84">
        <f>'Inbound SOS &amp; EOD'!KD95</f>
        <v>1957</v>
      </c>
      <c r="KE26" s="84">
        <f>'Inbound SOS &amp; EOD'!KE95</f>
        <v>1693</v>
      </c>
      <c r="KF26" s="84">
        <f>'Inbound SOS &amp; EOD'!KF95</f>
        <v>1430</v>
      </c>
      <c r="KG26" s="84">
        <f>'Inbound SOS &amp; EOD'!KG95</f>
        <v>3672</v>
      </c>
      <c r="KH26" s="84">
        <f>'Inbound SOS &amp; EOD'!KH95</f>
        <v>0</v>
      </c>
      <c r="KI26" s="84">
        <f>'Inbound SOS &amp; EOD'!KI95</f>
        <v>0</v>
      </c>
      <c r="KJ26" s="84">
        <f>'Inbound SOS &amp; EOD'!KJ95</f>
        <v>721</v>
      </c>
      <c r="KK26" s="84">
        <f>'Inbound SOS &amp; EOD'!KK95</f>
        <v>1407</v>
      </c>
      <c r="KL26" s="84">
        <f>'Inbound SOS &amp; EOD'!KL95</f>
        <v>1386</v>
      </c>
      <c r="KM26" s="84">
        <f>'Inbound SOS &amp; EOD'!KM95</f>
        <v>1025</v>
      </c>
      <c r="KN26" s="84">
        <f>'Inbound SOS &amp; EOD'!KN95</f>
        <v>0</v>
      </c>
      <c r="KO26" s="84">
        <f>'Inbound SOS &amp; EOD'!KO95</f>
        <v>1155</v>
      </c>
      <c r="KP26" s="84">
        <f>'Inbound SOS &amp; EOD'!KP95</f>
        <v>1583</v>
      </c>
      <c r="KQ26" s="84">
        <f>'Inbound SOS &amp; EOD'!KQ95</f>
        <v>474</v>
      </c>
      <c r="KR26" s="84">
        <f>'Inbound SOS &amp; EOD'!KR95</f>
        <v>207</v>
      </c>
      <c r="KS26" s="84">
        <f>'Inbound SOS &amp; EOD'!KS95</f>
        <v>161</v>
      </c>
      <c r="KT26" s="84">
        <f>'Inbound SOS &amp; EOD'!KT95</f>
        <v>556</v>
      </c>
      <c r="KU26" s="84">
        <f>'Inbound SOS &amp; EOD'!KU95</f>
        <v>1261</v>
      </c>
      <c r="KV26" s="84">
        <f>'Inbound SOS &amp; EOD'!KV95</f>
        <v>802</v>
      </c>
      <c r="KW26" s="84">
        <f>'Inbound SOS &amp; EOD'!KW95</f>
        <v>0</v>
      </c>
      <c r="KX26" s="84">
        <f>'Inbound SOS &amp; EOD'!KX95</f>
        <v>1132</v>
      </c>
      <c r="KY26" s="84">
        <f>'Inbound SOS &amp; EOD'!KY95</f>
        <v>657</v>
      </c>
      <c r="KZ26" s="84">
        <f>'Inbound SOS &amp; EOD'!KZ95</f>
        <v>1546</v>
      </c>
      <c r="LA26" s="84">
        <f>'Inbound SOS &amp; EOD'!LA95</f>
        <v>695</v>
      </c>
      <c r="LB26" s="84">
        <f>'Inbound SOS &amp; EOD'!LB95</f>
        <v>522</v>
      </c>
      <c r="LC26" s="84">
        <f>'Inbound SOS &amp; EOD'!LC95</f>
        <v>0</v>
      </c>
      <c r="LD26" s="84">
        <f>'Inbound SOS &amp; EOD'!LD95</f>
        <v>0</v>
      </c>
      <c r="LE26" s="84">
        <f>'Inbound SOS &amp; EOD'!LE95</f>
        <v>1130</v>
      </c>
      <c r="LF26" s="84">
        <f>'Inbound SOS &amp; EOD'!LF95</f>
        <v>303</v>
      </c>
      <c r="LG26" s="84">
        <f>'Inbound SOS &amp; EOD'!LG95</f>
        <v>604</v>
      </c>
      <c r="LH26" s="84">
        <f>'Inbound SOS &amp; EOD'!LH95</f>
        <v>938</v>
      </c>
      <c r="LI26" s="84">
        <f>'Inbound SOS &amp; EOD'!LI95</f>
        <v>2051</v>
      </c>
      <c r="LJ26" s="84">
        <f>'Inbound SOS &amp; EOD'!LJ95</f>
        <v>0</v>
      </c>
      <c r="LK26" s="84">
        <f>'Inbound SOS &amp; EOD'!LK95</f>
        <v>0</v>
      </c>
      <c r="LL26" s="84">
        <f>'Inbound SOS &amp; EOD'!LL95</f>
        <v>1739</v>
      </c>
      <c r="LM26" s="84">
        <f>'Inbound SOS &amp; EOD'!LM95</f>
        <v>2007</v>
      </c>
      <c r="LN26" s="84">
        <f>'Inbound SOS &amp; EOD'!LN95</f>
        <v>1223</v>
      </c>
      <c r="LO26" s="84">
        <f>'Inbound SOS &amp; EOD'!LO95</f>
        <v>0</v>
      </c>
      <c r="LP26" s="84">
        <f>'Inbound SOS &amp; EOD'!LP95</f>
        <v>0</v>
      </c>
      <c r="LQ26" s="84">
        <f>'Inbound SOS &amp; EOD'!LQ95</f>
        <v>921</v>
      </c>
      <c r="LR26" s="84">
        <f>'Inbound SOS &amp; EOD'!LR95</f>
        <v>0</v>
      </c>
      <c r="LS26" s="84">
        <f>'Inbound SOS &amp; EOD'!LS95</f>
        <v>27</v>
      </c>
      <c r="LT26" s="84">
        <f>'Inbound SOS &amp; EOD'!LT95</f>
        <v>857</v>
      </c>
      <c r="LU26" s="84">
        <f>'Inbound SOS &amp; EOD'!LU95</f>
        <v>416</v>
      </c>
      <c r="LV26" s="84">
        <f>'Inbound SOS &amp; EOD'!LV95</f>
        <v>0</v>
      </c>
      <c r="LW26" s="84">
        <f>'Inbound SOS &amp; EOD'!LW95</f>
        <v>0</v>
      </c>
      <c r="LX26" s="84">
        <f>'Inbound SOS &amp; EOD'!LX95</f>
        <v>1189</v>
      </c>
      <c r="LY26" s="84">
        <f>'Inbound SOS &amp; EOD'!LY95</f>
        <v>0</v>
      </c>
      <c r="LZ26" s="84">
        <f>'Inbound SOS &amp; EOD'!LZ95</f>
        <v>279</v>
      </c>
      <c r="MA26" s="84">
        <f>'Inbound SOS &amp; EOD'!MA95</f>
        <v>125</v>
      </c>
      <c r="MB26" s="84">
        <f>'Inbound SOS &amp; EOD'!MB95</f>
        <v>918</v>
      </c>
      <c r="MC26" s="84">
        <f>'Inbound SOS &amp; EOD'!MC95</f>
        <v>729</v>
      </c>
      <c r="MD26" s="84">
        <f>'Inbound SOS &amp; EOD'!MD95</f>
        <v>1067</v>
      </c>
      <c r="ME26" s="84">
        <f>'Inbound SOS &amp; EOD'!ME95</f>
        <v>0</v>
      </c>
      <c r="MF26" s="84">
        <f>'Inbound SOS &amp; EOD'!MF95</f>
        <v>0</v>
      </c>
      <c r="MG26" s="84">
        <f>'Inbound SOS &amp; EOD'!MG95</f>
        <v>50</v>
      </c>
      <c r="MH26" s="84">
        <f>'Inbound SOS &amp; EOD'!MH95</f>
        <v>1448</v>
      </c>
      <c r="MI26" s="84">
        <f>'Inbound SOS &amp; EOD'!MI95</f>
        <v>1061</v>
      </c>
      <c r="MJ26" s="84">
        <f>'Inbound SOS &amp; EOD'!MJ95</f>
        <v>1353</v>
      </c>
      <c r="MK26" s="84">
        <f>'Inbound SOS &amp; EOD'!MK95</f>
        <v>947</v>
      </c>
      <c r="ML26" s="84">
        <f>'Inbound SOS &amp; EOD'!ML95</f>
        <v>0</v>
      </c>
      <c r="MM26" s="84">
        <f>'Inbound SOS &amp; EOD'!MM95</f>
        <v>0</v>
      </c>
      <c r="MN26" s="84">
        <f>'Inbound SOS &amp; EOD'!MN95</f>
        <v>495</v>
      </c>
      <c r="MO26" s="84">
        <f>'Inbound SOS &amp; EOD'!MO95</f>
        <v>0</v>
      </c>
      <c r="MP26" s="84">
        <f>'Inbound SOS &amp; EOD'!MP95</f>
        <v>744</v>
      </c>
      <c r="MQ26" s="84">
        <f>'Inbound SOS &amp; EOD'!MQ95</f>
        <v>68</v>
      </c>
      <c r="MR26" s="84">
        <f>'Inbound SOS &amp; EOD'!MR95</f>
        <v>740</v>
      </c>
      <c r="MS26" s="84">
        <f>'Inbound SOS &amp; EOD'!MS95</f>
        <v>0</v>
      </c>
      <c r="MT26" s="84">
        <f>'Inbound SOS &amp; EOD'!MT95</f>
        <v>0</v>
      </c>
      <c r="MU26" s="84">
        <f>'Inbound SOS &amp; EOD'!MU95</f>
        <v>0</v>
      </c>
      <c r="MV26" s="84">
        <f>'Inbound SOS &amp; EOD'!MV95</f>
        <v>14</v>
      </c>
      <c r="MW26" s="84">
        <f>'Inbound SOS &amp; EOD'!MW95</f>
        <v>437</v>
      </c>
      <c r="MX26" s="84">
        <f>'Inbound SOS &amp; EOD'!MX95</f>
        <v>771</v>
      </c>
      <c r="MY26" s="84">
        <f>'Inbound SOS &amp; EOD'!MY95</f>
        <v>432</v>
      </c>
      <c r="MZ26" s="84">
        <f>'Inbound SOS &amp; EOD'!MZ95</f>
        <v>0</v>
      </c>
      <c r="NA26" s="84">
        <f>'Inbound SOS &amp; EOD'!NA95</f>
        <v>0</v>
      </c>
    </row>
    <row r="27" spans="1:365" ht="15.75" customHeight="1"/>
  </sheetData>
  <conditionalFormatting sqref="B4:NA4">
    <cfRule type="cellIs" dxfId="3" priority="8" operator="greaterThan">
      <formula>3</formula>
    </cfRule>
  </conditionalFormatting>
  <conditionalFormatting sqref="B8:NA8">
    <cfRule type="containsText" dxfId="2" priority="1" operator="containsText" text="-">
      <formula>NOT(ISERROR(SEARCH("-",B8)))</formula>
    </cfRule>
    <cfRule type="cellIs" dxfId="1" priority="3" operator="greaterThan">
      <formula>101%</formula>
    </cfRule>
    <cfRule type="cellIs" dxfId="0" priority="4" operator="lessThan">
      <formula>100%</formula>
    </cfRule>
  </conditionalFormatting>
  <pageMargins left="0" right="0" top="0" bottom="0" header="0" footer="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6C9A01-3516-4BF3-AEC9-C24E9C9794E1}">
  <sheetPr>
    <pageSetUpPr fitToPage="1"/>
  </sheetPr>
  <dimension ref="A1:D741"/>
  <sheetViews>
    <sheetView workbookViewId="0">
      <pane ySplit="1" topLeftCell="A93" activePane="bottomLeft" state="frozen"/>
      <selection pane="bottomLeft" activeCell="A95" sqref="A95:D101"/>
    </sheetView>
  </sheetViews>
  <sheetFormatPr defaultRowHeight="12.75"/>
  <cols>
    <col min="3" max="3" width="11.5703125" style="49" customWidth="1"/>
    <col min="4" max="4" width="13.140625" customWidth="1"/>
  </cols>
  <sheetData>
    <row r="1" spans="1:4" ht="14.25">
      <c r="A1" s="1123" t="s">
        <v>2038</v>
      </c>
      <c r="B1" s="1124" t="s">
        <v>2039</v>
      </c>
      <c r="C1" s="1123" t="s">
        <v>2040</v>
      </c>
      <c r="D1" s="1125" t="s">
        <v>518</v>
      </c>
    </row>
    <row r="2" spans="1:4">
      <c r="A2" s="1913">
        <v>52</v>
      </c>
      <c r="B2" s="980" t="s">
        <v>2041</v>
      </c>
      <c r="C2" s="1126" t="s">
        <v>2042</v>
      </c>
      <c r="D2" s="1063" t="s">
        <v>2042</v>
      </c>
    </row>
    <row r="3" spans="1:4">
      <c r="A3" s="1917"/>
      <c r="B3" s="981" t="s">
        <v>306</v>
      </c>
      <c r="C3" s="1126" t="s">
        <v>2042</v>
      </c>
      <c r="D3" s="1063" t="s">
        <v>2042</v>
      </c>
    </row>
    <row r="4" spans="1:4">
      <c r="A4" s="1917"/>
      <c r="B4" s="981" t="s">
        <v>2043</v>
      </c>
      <c r="C4" s="1126" t="s">
        <v>2042</v>
      </c>
      <c r="D4" s="1063" t="s">
        <v>2042</v>
      </c>
    </row>
    <row r="5" spans="1:4">
      <c r="A5" s="1917"/>
      <c r="B5" s="981" t="s">
        <v>2044</v>
      </c>
      <c r="C5" s="1126" t="s">
        <v>2042</v>
      </c>
      <c r="D5" s="1063" t="s">
        <v>2042</v>
      </c>
    </row>
    <row r="6" spans="1:4">
      <c r="A6" s="1917"/>
      <c r="B6" s="981" t="s">
        <v>728</v>
      </c>
      <c r="C6" s="1126" t="s">
        <v>2042</v>
      </c>
      <c r="D6" s="1063" t="s">
        <v>2042</v>
      </c>
    </row>
    <row r="7" spans="1:4">
      <c r="A7" s="1917"/>
      <c r="B7" s="981" t="s">
        <v>2045</v>
      </c>
      <c r="C7" s="1126" t="s">
        <v>2042</v>
      </c>
      <c r="D7" s="1063" t="s">
        <v>2042</v>
      </c>
    </row>
    <row r="8" spans="1:4">
      <c r="A8" s="1917"/>
      <c r="B8" s="981" t="s">
        <v>2046</v>
      </c>
      <c r="C8" s="1126" t="s">
        <v>2042</v>
      </c>
      <c r="D8" s="1063" t="s">
        <v>2042</v>
      </c>
    </row>
    <row r="9" spans="1:4">
      <c r="A9" s="1917"/>
      <c r="B9" s="981" t="s">
        <v>2047</v>
      </c>
      <c r="C9" s="1126" t="s">
        <v>2042</v>
      </c>
      <c r="D9" s="1063" t="s">
        <v>2042</v>
      </c>
    </row>
    <row r="10" spans="1:4">
      <c r="A10" s="1917"/>
      <c r="B10" s="981" t="s">
        <v>402</v>
      </c>
      <c r="C10" s="1126" t="s">
        <v>2042</v>
      </c>
      <c r="D10" s="1063" t="s">
        <v>2042</v>
      </c>
    </row>
    <row r="11" spans="1:4">
      <c r="A11" s="1918">
        <v>53</v>
      </c>
      <c r="B11" s="982" t="s">
        <v>2041</v>
      </c>
      <c r="C11" s="1127" t="s">
        <v>2048</v>
      </c>
      <c r="D11" s="1065"/>
    </row>
    <row r="12" spans="1:4">
      <c r="A12" s="1918"/>
      <c r="B12" s="982" t="s">
        <v>306</v>
      </c>
      <c r="C12" s="1127" t="s">
        <v>2048</v>
      </c>
      <c r="D12" s="1065"/>
    </row>
    <row r="13" spans="1:4">
      <c r="A13" s="1918"/>
      <c r="B13" s="982" t="s">
        <v>2043</v>
      </c>
      <c r="C13" s="1127" t="s">
        <v>2048</v>
      </c>
      <c r="D13" s="1065"/>
    </row>
    <row r="14" spans="1:4">
      <c r="A14" s="1918"/>
      <c r="B14" s="982" t="s">
        <v>2044</v>
      </c>
      <c r="C14" s="1127" t="s">
        <v>2048</v>
      </c>
      <c r="D14" s="1065"/>
    </row>
    <row r="15" spans="1:4">
      <c r="A15" s="1918"/>
      <c r="B15" s="982" t="s">
        <v>728</v>
      </c>
      <c r="C15" s="1127" t="s">
        <v>2048</v>
      </c>
      <c r="D15" s="1065"/>
    </row>
    <row r="16" spans="1:4">
      <c r="A16" s="1918"/>
      <c r="B16" s="982" t="s">
        <v>2045</v>
      </c>
      <c r="C16" s="1127" t="s">
        <v>2048</v>
      </c>
      <c r="D16" s="1065"/>
    </row>
    <row r="17" spans="1:4">
      <c r="A17" s="1918"/>
      <c r="B17" s="982" t="s">
        <v>2046</v>
      </c>
      <c r="C17" s="1127" t="s">
        <v>2048</v>
      </c>
      <c r="D17" s="1065"/>
    </row>
    <row r="18" spans="1:4">
      <c r="A18" s="1917">
        <v>53</v>
      </c>
      <c r="B18" s="980" t="s">
        <v>362</v>
      </c>
      <c r="C18" s="1127" t="s">
        <v>2048</v>
      </c>
      <c r="D18" s="1064"/>
    </row>
    <row r="19" spans="1:4">
      <c r="A19" s="1917"/>
      <c r="B19" s="981" t="s">
        <v>2049</v>
      </c>
      <c r="C19" s="1127" t="s">
        <v>2048</v>
      </c>
      <c r="D19" s="1064"/>
    </row>
    <row r="20" spans="1:4">
      <c r="A20" s="1917"/>
      <c r="B20" s="981" t="s">
        <v>2050</v>
      </c>
      <c r="C20" s="1127" t="s">
        <v>2048</v>
      </c>
      <c r="D20" s="1064"/>
    </row>
    <row r="21" spans="1:4">
      <c r="A21" s="1917"/>
      <c r="B21" s="981" t="s">
        <v>409</v>
      </c>
      <c r="C21" s="1127" t="s">
        <v>2048</v>
      </c>
      <c r="D21" s="1064"/>
    </row>
    <row r="22" spans="1:4">
      <c r="A22" s="1917"/>
      <c r="B22" s="981" t="s">
        <v>9</v>
      </c>
      <c r="C22" s="1127" t="s">
        <v>2048</v>
      </c>
      <c r="D22" s="1064"/>
    </row>
    <row r="23" spans="1:4">
      <c r="A23" s="1917"/>
      <c r="B23" s="981" t="s">
        <v>2051</v>
      </c>
      <c r="C23" s="1127" t="s">
        <v>2048</v>
      </c>
      <c r="D23" s="1064"/>
    </row>
    <row r="24" spans="1:4">
      <c r="A24" s="1917"/>
      <c r="B24" s="981" t="s">
        <v>2052</v>
      </c>
      <c r="C24" s="1127" t="s">
        <v>2048</v>
      </c>
      <c r="D24" s="1064"/>
    </row>
    <row r="25" spans="1:4">
      <c r="A25" s="1918">
        <v>54</v>
      </c>
      <c r="B25" s="982" t="s">
        <v>2041</v>
      </c>
      <c r="C25" s="1127" t="s">
        <v>2048</v>
      </c>
      <c r="D25" s="1065"/>
    </row>
    <row r="26" spans="1:4">
      <c r="A26" s="1918"/>
      <c r="B26" s="982" t="s">
        <v>306</v>
      </c>
      <c r="C26" s="1127" t="s">
        <v>2048</v>
      </c>
      <c r="D26" s="1065"/>
    </row>
    <row r="27" spans="1:4">
      <c r="A27" s="1918"/>
      <c r="B27" s="982" t="s">
        <v>2043</v>
      </c>
      <c r="C27" s="1127" t="s">
        <v>2048</v>
      </c>
      <c r="D27" s="1065"/>
    </row>
    <row r="28" spans="1:4">
      <c r="A28" s="1918"/>
      <c r="B28" s="982" t="s">
        <v>2044</v>
      </c>
      <c r="C28" s="1127" t="s">
        <v>2048</v>
      </c>
      <c r="D28" s="1065"/>
    </row>
    <row r="29" spans="1:4">
      <c r="A29" s="1918"/>
      <c r="B29" s="982" t="s">
        <v>728</v>
      </c>
      <c r="C29" s="1127" t="s">
        <v>2048</v>
      </c>
      <c r="D29" s="1065"/>
    </row>
    <row r="30" spans="1:4">
      <c r="A30" s="1918"/>
      <c r="B30" s="982" t="s">
        <v>2045</v>
      </c>
      <c r="C30" s="1127" t="s">
        <v>2048</v>
      </c>
      <c r="D30" s="1065"/>
    </row>
    <row r="31" spans="1:4">
      <c r="A31" s="1918"/>
      <c r="B31" s="982" t="s">
        <v>2046</v>
      </c>
      <c r="C31" s="1127" t="s">
        <v>2048</v>
      </c>
      <c r="D31" s="1065"/>
    </row>
    <row r="32" spans="1:4">
      <c r="A32" s="1917">
        <v>54</v>
      </c>
      <c r="B32" s="980" t="s">
        <v>362</v>
      </c>
      <c r="C32" s="1127" t="s">
        <v>2048</v>
      </c>
      <c r="D32" s="1064"/>
    </row>
    <row r="33" spans="1:4">
      <c r="A33" s="1917"/>
      <c r="B33" s="981" t="s">
        <v>2049</v>
      </c>
      <c r="C33" s="1127" t="s">
        <v>2048</v>
      </c>
      <c r="D33" s="1064"/>
    </row>
    <row r="34" spans="1:4">
      <c r="A34" s="1917"/>
      <c r="B34" s="981" t="s">
        <v>2050</v>
      </c>
      <c r="C34" s="1127" t="s">
        <v>2048</v>
      </c>
      <c r="D34" s="1064"/>
    </row>
    <row r="35" spans="1:4">
      <c r="A35" s="1917"/>
      <c r="B35" s="981" t="s">
        <v>409</v>
      </c>
      <c r="C35" s="1127" t="s">
        <v>2048</v>
      </c>
      <c r="D35" s="1064"/>
    </row>
    <row r="36" spans="1:4">
      <c r="A36" s="1917"/>
      <c r="B36" s="981" t="s">
        <v>9</v>
      </c>
      <c r="C36" s="1127" t="s">
        <v>2048</v>
      </c>
      <c r="D36" s="1064"/>
    </row>
    <row r="37" spans="1:4">
      <c r="A37" s="1917"/>
      <c r="B37" s="981" t="s">
        <v>2051</v>
      </c>
      <c r="C37" s="1127" t="s">
        <v>2048</v>
      </c>
      <c r="D37" s="1064"/>
    </row>
    <row r="38" spans="1:4">
      <c r="A38" s="1917"/>
      <c r="B38" s="981" t="s">
        <v>2052</v>
      </c>
      <c r="C38" s="1127" t="s">
        <v>2048</v>
      </c>
      <c r="D38" s="1064"/>
    </row>
    <row r="39" spans="1:4">
      <c r="A39" s="1918">
        <v>55</v>
      </c>
      <c r="B39" s="982" t="s">
        <v>2041</v>
      </c>
      <c r="C39" s="1127" t="s">
        <v>2048</v>
      </c>
      <c r="D39" s="1065"/>
    </row>
    <row r="40" spans="1:4">
      <c r="A40" s="1918"/>
      <c r="B40" s="982" t="s">
        <v>306</v>
      </c>
      <c r="C40" s="1127" t="s">
        <v>2048</v>
      </c>
      <c r="D40" s="1065"/>
    </row>
    <row r="41" spans="1:4">
      <c r="A41" s="1918"/>
      <c r="B41" s="982" t="s">
        <v>2043</v>
      </c>
      <c r="C41" s="1127" t="s">
        <v>2048</v>
      </c>
      <c r="D41" s="1065"/>
    </row>
    <row r="42" spans="1:4">
      <c r="A42" s="1918"/>
      <c r="B42" s="982" t="s">
        <v>2044</v>
      </c>
      <c r="C42" s="1127" t="s">
        <v>2048</v>
      </c>
      <c r="D42" s="1065"/>
    </row>
    <row r="43" spans="1:4">
      <c r="A43" s="1918"/>
      <c r="B43" s="982" t="s">
        <v>728</v>
      </c>
      <c r="C43" s="1127" t="s">
        <v>2048</v>
      </c>
      <c r="D43" s="1065"/>
    </row>
    <row r="44" spans="1:4">
      <c r="A44" s="1918"/>
      <c r="B44" s="982" t="s">
        <v>2045</v>
      </c>
      <c r="C44" s="1127" t="s">
        <v>2048</v>
      </c>
      <c r="D44" s="1065"/>
    </row>
    <row r="45" spans="1:4">
      <c r="A45" s="1918"/>
      <c r="B45" s="982" t="s">
        <v>2046</v>
      </c>
      <c r="C45" s="1127" t="s">
        <v>2048</v>
      </c>
      <c r="D45" s="1065"/>
    </row>
    <row r="46" spans="1:4">
      <c r="A46" s="1917">
        <v>55</v>
      </c>
      <c r="B46" s="980" t="s">
        <v>362</v>
      </c>
      <c r="C46" s="1127" t="s">
        <v>2048</v>
      </c>
      <c r="D46" s="1064"/>
    </row>
    <row r="47" spans="1:4">
      <c r="A47" s="1917"/>
      <c r="B47" s="981" t="s">
        <v>2049</v>
      </c>
      <c r="C47" s="1127" t="s">
        <v>2048</v>
      </c>
      <c r="D47" s="1064"/>
    </row>
    <row r="48" spans="1:4">
      <c r="A48" s="1917"/>
      <c r="B48" s="981" t="s">
        <v>2050</v>
      </c>
      <c r="C48" s="1127" t="s">
        <v>2048</v>
      </c>
      <c r="D48" s="1064"/>
    </row>
    <row r="49" spans="1:4">
      <c r="A49" s="1917"/>
      <c r="B49" s="981" t="s">
        <v>409</v>
      </c>
      <c r="C49" s="1127" t="s">
        <v>2048</v>
      </c>
      <c r="D49" s="1064"/>
    </row>
    <row r="50" spans="1:4">
      <c r="A50" s="1917"/>
      <c r="B50" s="981" t="s">
        <v>9</v>
      </c>
      <c r="C50" s="1127" t="s">
        <v>2048</v>
      </c>
      <c r="D50" s="1064"/>
    </row>
    <row r="51" spans="1:4">
      <c r="A51" s="1917"/>
      <c r="B51" s="981" t="s">
        <v>2051</v>
      </c>
      <c r="C51" s="1127" t="s">
        <v>2048</v>
      </c>
      <c r="D51" s="1064"/>
    </row>
    <row r="52" spans="1:4">
      <c r="A52" s="1917"/>
      <c r="B52" s="981" t="s">
        <v>2052</v>
      </c>
      <c r="C52" s="1127" t="s">
        <v>2048</v>
      </c>
      <c r="D52" s="1064"/>
    </row>
    <row r="53" spans="1:4">
      <c r="A53" s="1918">
        <v>56</v>
      </c>
      <c r="B53" s="982" t="s">
        <v>2041</v>
      </c>
      <c r="C53" s="1127" t="s">
        <v>2048</v>
      </c>
      <c r="D53" s="1065"/>
    </row>
    <row r="54" spans="1:4">
      <c r="A54" s="1918"/>
      <c r="B54" s="982" t="s">
        <v>306</v>
      </c>
      <c r="C54" s="1127" t="s">
        <v>2048</v>
      </c>
      <c r="D54" s="1065"/>
    </row>
    <row r="55" spans="1:4">
      <c r="A55" s="1918"/>
      <c r="B55" s="982" t="s">
        <v>2043</v>
      </c>
      <c r="C55" s="1127" t="s">
        <v>2048</v>
      </c>
      <c r="D55" s="1065"/>
    </row>
    <row r="56" spans="1:4">
      <c r="A56" s="1918"/>
      <c r="B56" s="982" t="s">
        <v>2044</v>
      </c>
      <c r="C56" s="1127" t="s">
        <v>2048</v>
      </c>
      <c r="D56" s="1065"/>
    </row>
    <row r="57" spans="1:4">
      <c r="A57" s="1918"/>
      <c r="B57" s="982" t="s">
        <v>728</v>
      </c>
      <c r="C57" s="1127" t="s">
        <v>2048</v>
      </c>
      <c r="D57" s="1065"/>
    </row>
    <row r="58" spans="1:4">
      <c r="A58" s="1918"/>
      <c r="B58" s="982" t="s">
        <v>2045</v>
      </c>
      <c r="C58" s="1127" t="s">
        <v>2048</v>
      </c>
      <c r="D58" s="1065"/>
    </row>
    <row r="59" spans="1:4">
      <c r="A59" s="1918"/>
      <c r="B59" s="982" t="s">
        <v>2046</v>
      </c>
      <c r="C59" s="1127" t="s">
        <v>2048</v>
      </c>
      <c r="D59" s="1065"/>
    </row>
    <row r="60" spans="1:4">
      <c r="A60" s="1917">
        <v>56</v>
      </c>
      <c r="B60" s="980" t="s">
        <v>362</v>
      </c>
      <c r="C60" s="1061" t="s">
        <v>2048</v>
      </c>
      <c r="D60" s="1064"/>
    </row>
    <row r="61" spans="1:4">
      <c r="A61" s="1917"/>
      <c r="B61" s="981" t="s">
        <v>2049</v>
      </c>
      <c r="C61" s="1061" t="s">
        <v>2048</v>
      </c>
      <c r="D61" s="1064"/>
    </row>
    <row r="62" spans="1:4">
      <c r="A62" s="1917"/>
      <c r="B62" s="981" t="s">
        <v>2050</v>
      </c>
      <c r="C62" s="1061" t="s">
        <v>2048</v>
      </c>
      <c r="D62" s="1064"/>
    </row>
    <row r="63" spans="1:4">
      <c r="A63" s="1917"/>
      <c r="B63" s="981" t="s">
        <v>409</v>
      </c>
      <c r="C63" s="1061" t="s">
        <v>2048</v>
      </c>
      <c r="D63" s="1064"/>
    </row>
    <row r="64" spans="1:4">
      <c r="A64" s="1917"/>
      <c r="B64" s="981" t="s">
        <v>9</v>
      </c>
      <c r="C64" s="1061" t="s">
        <v>2048</v>
      </c>
      <c r="D64" s="1064"/>
    </row>
    <row r="65" spans="1:4">
      <c r="A65" s="1917"/>
      <c r="B65" s="981" t="s">
        <v>2051</v>
      </c>
      <c r="C65" s="1061" t="s">
        <v>2048</v>
      </c>
      <c r="D65" s="1064"/>
    </row>
    <row r="66" spans="1:4">
      <c r="A66" s="1917"/>
      <c r="B66" s="981" t="s">
        <v>2052</v>
      </c>
      <c r="C66" s="1061" t="s">
        <v>2048</v>
      </c>
      <c r="D66" s="1064"/>
    </row>
    <row r="67" spans="1:4">
      <c r="A67" s="1918">
        <v>57</v>
      </c>
      <c r="B67" s="982" t="s">
        <v>2041</v>
      </c>
      <c r="C67" s="1060" t="s">
        <v>2053</v>
      </c>
      <c r="D67" s="1024"/>
    </row>
    <row r="68" spans="1:4">
      <c r="A68" s="1918"/>
      <c r="B68" s="982" t="s">
        <v>306</v>
      </c>
      <c r="C68" s="1060" t="s">
        <v>2053</v>
      </c>
      <c r="D68" s="1024"/>
    </row>
    <row r="69" spans="1:4">
      <c r="A69" s="1918"/>
      <c r="B69" s="982" t="s">
        <v>2043</v>
      </c>
      <c r="C69" s="1060" t="s">
        <v>1089</v>
      </c>
      <c r="D69" s="1065">
        <v>45954</v>
      </c>
    </row>
    <row r="70" spans="1:4">
      <c r="A70" s="1918"/>
      <c r="B70" s="982" t="s">
        <v>2044</v>
      </c>
      <c r="C70" s="1060" t="s">
        <v>1089</v>
      </c>
      <c r="D70" s="1065">
        <v>45954</v>
      </c>
    </row>
    <row r="71" spans="1:4">
      <c r="A71" s="1918"/>
      <c r="B71" s="982" t="s">
        <v>728</v>
      </c>
      <c r="C71" s="1060" t="s">
        <v>1089</v>
      </c>
      <c r="D71" s="1065">
        <v>45954</v>
      </c>
    </row>
    <row r="72" spans="1:4">
      <c r="A72" s="1918"/>
      <c r="B72" s="982" t="s">
        <v>2045</v>
      </c>
      <c r="C72" s="1060" t="s">
        <v>1089</v>
      </c>
      <c r="D72" s="1065">
        <v>45954</v>
      </c>
    </row>
    <row r="73" spans="1:4">
      <c r="A73" s="1918"/>
      <c r="B73" s="982" t="s">
        <v>2046</v>
      </c>
      <c r="C73" s="1060" t="s">
        <v>1089</v>
      </c>
      <c r="D73" s="1065">
        <v>45954</v>
      </c>
    </row>
    <row r="74" spans="1:4">
      <c r="A74" s="1917">
        <v>57</v>
      </c>
      <c r="B74" s="980" t="s">
        <v>362</v>
      </c>
      <c r="C74" s="989" t="s">
        <v>1089</v>
      </c>
      <c r="D74" s="1064">
        <v>45954</v>
      </c>
    </row>
    <row r="75" spans="1:4">
      <c r="A75" s="1917"/>
      <c r="B75" s="981" t="s">
        <v>2049</v>
      </c>
      <c r="C75" s="989" t="s">
        <v>1089</v>
      </c>
      <c r="D75" s="1064">
        <v>45954</v>
      </c>
    </row>
    <row r="76" spans="1:4">
      <c r="A76" s="1917"/>
      <c r="B76" s="981" t="s">
        <v>2050</v>
      </c>
      <c r="C76" s="989" t="s">
        <v>1089</v>
      </c>
      <c r="D76" s="1064">
        <v>45954</v>
      </c>
    </row>
    <row r="77" spans="1:4">
      <c r="A77" s="1917"/>
      <c r="B77" s="981" t="s">
        <v>409</v>
      </c>
      <c r="C77" s="989" t="s">
        <v>1089</v>
      </c>
      <c r="D77" s="1064">
        <v>45954</v>
      </c>
    </row>
    <row r="78" spans="1:4">
      <c r="A78" s="1917"/>
      <c r="B78" s="981" t="s">
        <v>9</v>
      </c>
      <c r="C78" s="989" t="s">
        <v>949</v>
      </c>
      <c r="D78" s="1064">
        <v>45958</v>
      </c>
    </row>
    <row r="79" spans="1:4">
      <c r="A79" s="1917"/>
      <c r="B79" s="981" t="s">
        <v>2051</v>
      </c>
      <c r="C79" s="989" t="s">
        <v>949</v>
      </c>
      <c r="D79" s="1064">
        <v>45958</v>
      </c>
    </row>
    <row r="80" spans="1:4">
      <c r="A80" s="1917"/>
      <c r="B80" s="981" t="s">
        <v>2052</v>
      </c>
      <c r="C80" s="989" t="s">
        <v>949</v>
      </c>
      <c r="D80" s="1064">
        <v>45958</v>
      </c>
    </row>
    <row r="81" spans="1:4">
      <c r="A81" s="1918">
        <v>58</v>
      </c>
      <c r="B81" s="982" t="s">
        <v>2041</v>
      </c>
      <c r="C81" s="990" t="s">
        <v>949</v>
      </c>
      <c r="D81" s="1065">
        <v>45958</v>
      </c>
    </row>
    <row r="82" spans="1:4">
      <c r="A82" s="1918"/>
      <c r="B82" s="982" t="s">
        <v>306</v>
      </c>
      <c r="C82" s="990" t="s">
        <v>949</v>
      </c>
      <c r="D82" s="1065">
        <v>45958</v>
      </c>
    </row>
    <row r="83" spans="1:4">
      <c r="A83" s="1918"/>
      <c r="B83" s="982" t="s">
        <v>2043</v>
      </c>
      <c r="C83" s="990" t="s">
        <v>949</v>
      </c>
      <c r="D83" s="1065">
        <v>45958</v>
      </c>
    </row>
    <row r="84" spans="1:4">
      <c r="A84" s="1918"/>
      <c r="B84" s="982" t="s">
        <v>2044</v>
      </c>
      <c r="C84" s="990" t="s">
        <v>949</v>
      </c>
      <c r="D84" s="1065">
        <v>45958</v>
      </c>
    </row>
    <row r="85" spans="1:4">
      <c r="A85" s="1918"/>
      <c r="B85" s="982" t="s">
        <v>728</v>
      </c>
      <c r="C85" s="990" t="s">
        <v>949</v>
      </c>
      <c r="D85" s="1065">
        <v>45958</v>
      </c>
    </row>
    <row r="86" spans="1:4">
      <c r="A86" s="1918"/>
      <c r="B86" s="982" t="s">
        <v>2045</v>
      </c>
      <c r="C86" s="990" t="s">
        <v>949</v>
      </c>
      <c r="D86" s="1065">
        <v>45958</v>
      </c>
    </row>
    <row r="87" spans="1:4">
      <c r="A87" s="1918"/>
      <c r="B87" s="982" t="s">
        <v>2046</v>
      </c>
      <c r="C87" s="990" t="s">
        <v>949</v>
      </c>
      <c r="D87" s="1065">
        <v>45958</v>
      </c>
    </row>
    <row r="88" spans="1:4">
      <c r="A88" s="1917">
        <v>58</v>
      </c>
      <c r="B88" s="980" t="s">
        <v>362</v>
      </c>
      <c r="C88" s="989" t="s">
        <v>949</v>
      </c>
      <c r="D88" s="1064">
        <v>45958</v>
      </c>
    </row>
    <row r="89" spans="1:4">
      <c r="A89" s="1917"/>
      <c r="B89" s="981" t="s">
        <v>2049</v>
      </c>
      <c r="C89" s="989" t="s">
        <v>949</v>
      </c>
      <c r="D89" s="1064">
        <v>45958</v>
      </c>
    </row>
    <row r="90" spans="1:4">
      <c r="A90" s="1917"/>
      <c r="B90" s="981" t="s">
        <v>2050</v>
      </c>
      <c r="C90" s="989" t="s">
        <v>949</v>
      </c>
      <c r="D90" s="1064">
        <v>45958</v>
      </c>
    </row>
    <row r="91" spans="1:4">
      <c r="A91" s="1917"/>
      <c r="B91" s="981" t="s">
        <v>409</v>
      </c>
      <c r="C91" s="989" t="s">
        <v>949</v>
      </c>
      <c r="D91" s="1064">
        <v>45958</v>
      </c>
    </row>
    <row r="92" spans="1:4">
      <c r="A92" s="1917"/>
      <c r="B92" s="981" t="s">
        <v>9</v>
      </c>
      <c r="C92" s="989" t="s">
        <v>949</v>
      </c>
      <c r="D92" s="1064">
        <v>45958</v>
      </c>
    </row>
    <row r="93" spans="1:4">
      <c r="A93" s="1917"/>
      <c r="B93" s="981" t="s">
        <v>2051</v>
      </c>
      <c r="C93" s="989" t="s">
        <v>949</v>
      </c>
      <c r="D93" s="1064">
        <v>45958</v>
      </c>
    </row>
    <row r="94" spans="1:4">
      <c r="A94" s="1917"/>
      <c r="B94" s="981" t="s">
        <v>2052</v>
      </c>
      <c r="C94" s="989"/>
      <c r="D94" s="1064"/>
    </row>
    <row r="95" spans="1:4">
      <c r="A95" s="1918">
        <v>59</v>
      </c>
      <c r="B95" s="1283" t="s">
        <v>362</v>
      </c>
      <c r="C95" s="1060" t="s">
        <v>2048</v>
      </c>
      <c r="D95" s="1065">
        <v>45977</v>
      </c>
    </row>
    <row r="96" spans="1:4">
      <c r="A96" s="1918"/>
      <c r="B96" s="982" t="s">
        <v>2049</v>
      </c>
      <c r="C96" s="1060" t="s">
        <v>2048</v>
      </c>
      <c r="D96" s="1065">
        <v>45977</v>
      </c>
    </row>
    <row r="97" spans="1:4">
      <c r="A97" s="1918"/>
      <c r="B97" s="982" t="s">
        <v>2050</v>
      </c>
      <c r="C97" s="1060" t="s">
        <v>2048</v>
      </c>
      <c r="D97" s="1065">
        <v>45977</v>
      </c>
    </row>
    <row r="98" spans="1:4">
      <c r="A98" s="1918"/>
      <c r="B98" s="982" t="s">
        <v>409</v>
      </c>
      <c r="C98" s="1060" t="s">
        <v>2048</v>
      </c>
      <c r="D98" s="1065">
        <v>45977</v>
      </c>
    </row>
    <row r="99" spans="1:4">
      <c r="A99" s="1918"/>
      <c r="B99" s="982" t="s">
        <v>9</v>
      </c>
      <c r="C99" s="1060" t="s">
        <v>2048</v>
      </c>
      <c r="D99" s="1065">
        <v>45977</v>
      </c>
    </row>
    <row r="100" spans="1:4">
      <c r="A100" s="1918"/>
      <c r="B100" s="982" t="s">
        <v>2051</v>
      </c>
      <c r="C100" s="1060" t="s">
        <v>2048</v>
      </c>
      <c r="D100" s="1065">
        <v>45977</v>
      </c>
    </row>
    <row r="101" spans="1:4">
      <c r="A101" s="1918"/>
      <c r="B101" s="982" t="s">
        <v>2052</v>
      </c>
      <c r="C101" s="1060" t="s">
        <v>2048</v>
      </c>
      <c r="D101" s="1065">
        <v>45977</v>
      </c>
    </row>
    <row r="102" spans="1:4">
      <c r="A102" s="1917">
        <v>60</v>
      </c>
      <c r="B102" s="980" t="s">
        <v>362</v>
      </c>
      <c r="C102" s="1061" t="s">
        <v>1014</v>
      </c>
      <c r="D102" s="1064">
        <v>45950</v>
      </c>
    </row>
    <row r="103" spans="1:4">
      <c r="A103" s="1917"/>
      <c r="B103" s="981" t="s">
        <v>2049</v>
      </c>
      <c r="C103" s="1061" t="s">
        <v>1014</v>
      </c>
      <c r="D103" s="1064">
        <v>45950</v>
      </c>
    </row>
    <row r="104" spans="1:4">
      <c r="A104" s="1917"/>
      <c r="B104" s="981" t="s">
        <v>2050</v>
      </c>
      <c r="C104" s="1061" t="s">
        <v>1014</v>
      </c>
      <c r="D104" s="1064">
        <v>45950</v>
      </c>
    </row>
    <row r="105" spans="1:4">
      <c r="A105" s="1917"/>
      <c r="B105" s="981" t="s">
        <v>409</v>
      </c>
      <c r="C105" s="1061" t="s">
        <v>1014</v>
      </c>
      <c r="D105" s="1064">
        <v>45950</v>
      </c>
    </row>
    <row r="106" spans="1:4">
      <c r="A106" s="1917"/>
      <c r="B106" s="981" t="s">
        <v>9</v>
      </c>
      <c r="C106" s="1061" t="s">
        <v>1014</v>
      </c>
      <c r="D106" s="1064">
        <v>45950</v>
      </c>
    </row>
    <row r="107" spans="1:4">
      <c r="A107" s="1917"/>
      <c r="B107" s="981" t="s">
        <v>2051</v>
      </c>
      <c r="C107" s="1061" t="s">
        <v>1014</v>
      </c>
      <c r="D107" s="1064">
        <v>45950</v>
      </c>
    </row>
    <row r="108" spans="1:4">
      <c r="A108" s="1917"/>
      <c r="B108" s="981" t="s">
        <v>2052</v>
      </c>
      <c r="C108" s="1061" t="s">
        <v>1014</v>
      </c>
      <c r="D108" s="1064">
        <v>45950</v>
      </c>
    </row>
    <row r="109" spans="1:4">
      <c r="A109" s="1918">
        <v>61</v>
      </c>
      <c r="B109" s="982" t="s">
        <v>2041</v>
      </c>
      <c r="C109" s="1060" t="s">
        <v>1014</v>
      </c>
      <c r="D109" s="1065">
        <v>45950</v>
      </c>
    </row>
    <row r="110" spans="1:4">
      <c r="A110" s="1918"/>
      <c r="B110" s="982" t="s">
        <v>306</v>
      </c>
      <c r="C110" s="1060" t="s">
        <v>1014</v>
      </c>
      <c r="D110" s="1065">
        <v>45950</v>
      </c>
    </row>
    <row r="111" spans="1:4">
      <c r="A111" s="1918"/>
      <c r="B111" s="982" t="s">
        <v>2043</v>
      </c>
      <c r="C111" s="1060" t="s">
        <v>1014</v>
      </c>
      <c r="D111" s="1065">
        <v>45950</v>
      </c>
    </row>
    <row r="112" spans="1:4">
      <c r="A112" s="1918"/>
      <c r="B112" s="982" t="s">
        <v>2044</v>
      </c>
      <c r="C112" s="1060" t="s">
        <v>1014</v>
      </c>
      <c r="D112" s="1065">
        <v>45950</v>
      </c>
    </row>
    <row r="113" spans="1:4">
      <c r="A113" s="1918"/>
      <c r="B113" s="982" t="s">
        <v>728</v>
      </c>
      <c r="C113" s="1060" t="s">
        <v>1014</v>
      </c>
      <c r="D113" s="1065">
        <v>45950</v>
      </c>
    </row>
    <row r="114" spans="1:4">
      <c r="A114" s="1918"/>
      <c r="B114" s="982" t="s">
        <v>2045</v>
      </c>
      <c r="C114" s="1060" t="s">
        <v>1014</v>
      </c>
      <c r="D114" s="1065">
        <v>45950</v>
      </c>
    </row>
    <row r="115" spans="1:4">
      <c r="A115" s="1918"/>
      <c r="B115" s="982" t="s">
        <v>2046</v>
      </c>
      <c r="C115" s="1060" t="s">
        <v>1014</v>
      </c>
      <c r="D115" s="1065">
        <v>45950</v>
      </c>
    </row>
    <row r="116" spans="1:4">
      <c r="A116" s="1917">
        <v>61</v>
      </c>
      <c r="B116" s="980" t="s">
        <v>362</v>
      </c>
      <c r="C116" s="1061" t="s">
        <v>1014</v>
      </c>
      <c r="D116" s="1064">
        <v>45950</v>
      </c>
    </row>
    <row r="117" spans="1:4">
      <c r="A117" s="1917"/>
      <c r="B117" s="981" t="s">
        <v>2049</v>
      </c>
      <c r="C117" s="1061" t="s">
        <v>1014</v>
      </c>
      <c r="D117" s="1064">
        <v>45950</v>
      </c>
    </row>
    <row r="118" spans="1:4">
      <c r="A118" s="1917"/>
      <c r="B118" s="981" t="s">
        <v>2050</v>
      </c>
      <c r="C118" s="1061" t="s">
        <v>1014</v>
      </c>
      <c r="D118" s="1064">
        <v>45950</v>
      </c>
    </row>
    <row r="119" spans="1:4">
      <c r="A119" s="1917"/>
      <c r="B119" s="981" t="s">
        <v>409</v>
      </c>
      <c r="C119" s="1061" t="s">
        <v>1014</v>
      </c>
      <c r="D119" s="1064">
        <v>45950</v>
      </c>
    </row>
    <row r="120" spans="1:4">
      <c r="A120" s="1917"/>
      <c r="B120" s="981" t="s">
        <v>9</v>
      </c>
      <c r="C120" s="1061" t="s">
        <v>1014</v>
      </c>
      <c r="D120" s="1064">
        <v>45950</v>
      </c>
    </row>
    <row r="121" spans="1:4">
      <c r="A121" s="1917"/>
      <c r="B121" s="981" t="s">
        <v>2051</v>
      </c>
      <c r="C121" s="1061" t="s">
        <v>1014</v>
      </c>
      <c r="D121" s="1064">
        <v>45950</v>
      </c>
    </row>
    <row r="122" spans="1:4">
      <c r="A122" s="1917"/>
      <c r="B122" s="981" t="s">
        <v>2052</v>
      </c>
      <c r="C122" s="1061" t="s">
        <v>1014</v>
      </c>
      <c r="D122" s="1064">
        <v>45950</v>
      </c>
    </row>
    <row r="123" spans="1:4">
      <c r="A123" s="1918">
        <v>62</v>
      </c>
      <c r="B123" s="982" t="s">
        <v>2041</v>
      </c>
      <c r="C123" s="1060" t="s">
        <v>1014</v>
      </c>
      <c r="D123" s="1065">
        <v>45950</v>
      </c>
    </row>
    <row r="124" spans="1:4">
      <c r="A124" s="1918"/>
      <c r="B124" s="982" t="s">
        <v>306</v>
      </c>
      <c r="C124" s="1060" t="s">
        <v>1014</v>
      </c>
      <c r="D124" s="1065">
        <v>45950</v>
      </c>
    </row>
    <row r="125" spans="1:4">
      <c r="A125" s="1918"/>
      <c r="B125" s="982" t="s">
        <v>2043</v>
      </c>
      <c r="C125" s="1060" t="s">
        <v>1014</v>
      </c>
      <c r="D125" s="1065">
        <v>45950</v>
      </c>
    </row>
    <row r="126" spans="1:4">
      <c r="A126" s="1918"/>
      <c r="B126" s="982" t="s">
        <v>2044</v>
      </c>
      <c r="C126" s="1060" t="s">
        <v>1014</v>
      </c>
      <c r="D126" s="1065">
        <v>45950</v>
      </c>
    </row>
    <row r="127" spans="1:4">
      <c r="A127" s="1918"/>
      <c r="B127" s="982" t="s">
        <v>728</v>
      </c>
      <c r="C127" s="1060" t="s">
        <v>1014</v>
      </c>
      <c r="D127" s="1065">
        <v>45950</v>
      </c>
    </row>
    <row r="128" spans="1:4">
      <c r="A128" s="1918"/>
      <c r="B128" s="982" t="s">
        <v>2045</v>
      </c>
      <c r="C128" s="1060" t="s">
        <v>1014</v>
      </c>
      <c r="D128" s="1065">
        <v>45959</v>
      </c>
    </row>
    <row r="129" spans="1:4">
      <c r="A129" s="1918"/>
      <c r="B129" s="982" t="s">
        <v>2046</v>
      </c>
      <c r="C129" s="1060" t="s">
        <v>1014</v>
      </c>
      <c r="D129" s="1065">
        <v>45959</v>
      </c>
    </row>
    <row r="130" spans="1:4">
      <c r="A130" s="1917">
        <v>62</v>
      </c>
      <c r="B130" s="980" t="s">
        <v>362</v>
      </c>
      <c r="C130" s="1060" t="s">
        <v>1014</v>
      </c>
      <c r="D130" s="1065">
        <v>45959</v>
      </c>
    </row>
    <row r="131" spans="1:4">
      <c r="A131" s="1917"/>
      <c r="B131" s="981" t="s">
        <v>2049</v>
      </c>
      <c r="C131" s="1060" t="s">
        <v>1014</v>
      </c>
      <c r="D131" s="1065">
        <v>45959</v>
      </c>
    </row>
    <row r="132" spans="1:4">
      <c r="A132" s="1917"/>
      <c r="B132" s="981" t="s">
        <v>2050</v>
      </c>
      <c r="C132" s="1061" t="s">
        <v>1014</v>
      </c>
      <c r="D132" s="1064">
        <v>45950</v>
      </c>
    </row>
    <row r="133" spans="1:4">
      <c r="A133" s="1917"/>
      <c r="B133" s="981" t="s">
        <v>409</v>
      </c>
      <c r="C133" s="1061" t="s">
        <v>1014</v>
      </c>
      <c r="D133" s="1064">
        <v>45950</v>
      </c>
    </row>
    <row r="134" spans="1:4">
      <c r="A134" s="1917"/>
      <c r="B134" s="981" t="s">
        <v>9</v>
      </c>
      <c r="C134" s="1061" t="s">
        <v>1014</v>
      </c>
      <c r="D134" s="1064">
        <v>45950</v>
      </c>
    </row>
    <row r="135" spans="1:4">
      <c r="A135" s="1917"/>
      <c r="B135" s="981" t="s">
        <v>2051</v>
      </c>
      <c r="C135" s="1061" t="s">
        <v>1014</v>
      </c>
      <c r="D135" s="1064">
        <v>45950</v>
      </c>
    </row>
    <row r="136" spans="1:4">
      <c r="A136" s="1917"/>
      <c r="B136" s="981" t="s">
        <v>2052</v>
      </c>
      <c r="C136" s="1061" t="s">
        <v>1014</v>
      </c>
      <c r="D136" s="1064">
        <v>45950</v>
      </c>
    </row>
    <row r="137" spans="1:4">
      <c r="A137" s="1918">
        <v>63</v>
      </c>
      <c r="B137" s="982" t="s">
        <v>2041</v>
      </c>
      <c r="C137" s="1060" t="s">
        <v>1014</v>
      </c>
      <c r="D137" s="1065">
        <v>45950</v>
      </c>
    </row>
    <row r="138" spans="1:4">
      <c r="A138" s="1918"/>
      <c r="B138" s="982" t="s">
        <v>306</v>
      </c>
      <c r="C138" s="1060" t="s">
        <v>1014</v>
      </c>
      <c r="D138" s="1065">
        <v>45950</v>
      </c>
    </row>
    <row r="139" spans="1:4">
      <c r="A139" s="1918"/>
      <c r="B139" s="982" t="s">
        <v>2043</v>
      </c>
      <c r="C139" s="1060" t="s">
        <v>1014</v>
      </c>
      <c r="D139" s="1065">
        <v>45950</v>
      </c>
    </row>
    <row r="140" spans="1:4">
      <c r="A140" s="1918"/>
      <c r="B140" s="982" t="s">
        <v>2044</v>
      </c>
      <c r="C140" s="1060" t="s">
        <v>1014</v>
      </c>
      <c r="D140" s="1065">
        <v>45950</v>
      </c>
    </row>
    <row r="141" spans="1:4">
      <c r="A141" s="1918"/>
      <c r="B141" s="982" t="s">
        <v>728</v>
      </c>
      <c r="C141" s="1060" t="s">
        <v>1014</v>
      </c>
      <c r="D141" s="1065">
        <v>45950</v>
      </c>
    </row>
    <row r="142" spans="1:4">
      <c r="A142" s="1918"/>
      <c r="B142" s="982" t="s">
        <v>2045</v>
      </c>
      <c r="C142" s="1060" t="s">
        <v>1014</v>
      </c>
      <c r="D142" s="1065">
        <v>45950</v>
      </c>
    </row>
    <row r="143" spans="1:4">
      <c r="A143" s="1918"/>
      <c r="B143" s="982" t="s">
        <v>2046</v>
      </c>
      <c r="C143" s="1060" t="s">
        <v>1014</v>
      </c>
      <c r="D143" s="1065">
        <v>45950</v>
      </c>
    </row>
    <row r="144" spans="1:4">
      <c r="A144" s="1917">
        <v>63</v>
      </c>
      <c r="B144" s="980" t="s">
        <v>362</v>
      </c>
      <c r="C144" s="1061" t="s">
        <v>1014</v>
      </c>
      <c r="D144" s="1064">
        <v>45950</v>
      </c>
    </row>
    <row r="145" spans="1:4">
      <c r="A145" s="1917"/>
      <c r="B145" s="981" t="s">
        <v>2049</v>
      </c>
      <c r="C145" s="1061" t="s">
        <v>1014</v>
      </c>
      <c r="D145" s="1064">
        <v>45950</v>
      </c>
    </row>
    <row r="146" spans="1:4">
      <c r="A146" s="1917"/>
      <c r="B146" s="981" t="s">
        <v>2050</v>
      </c>
      <c r="C146" s="1061" t="s">
        <v>1014</v>
      </c>
      <c r="D146" s="1064">
        <v>45950</v>
      </c>
    </row>
    <row r="147" spans="1:4">
      <c r="A147" s="1917"/>
      <c r="B147" s="981" t="s">
        <v>409</v>
      </c>
      <c r="C147" s="1061" t="s">
        <v>1014</v>
      </c>
      <c r="D147" s="1064">
        <v>45950</v>
      </c>
    </row>
    <row r="148" spans="1:4">
      <c r="A148" s="1917"/>
      <c r="B148" s="981" t="s">
        <v>9</v>
      </c>
      <c r="C148" s="1061" t="s">
        <v>1014</v>
      </c>
      <c r="D148" s="1064">
        <v>45950</v>
      </c>
    </row>
    <row r="149" spans="1:4">
      <c r="A149" s="1917"/>
      <c r="B149" s="981" t="s">
        <v>2051</v>
      </c>
      <c r="C149" s="1061" t="s">
        <v>1014</v>
      </c>
      <c r="D149" s="1064">
        <v>45950</v>
      </c>
    </row>
    <row r="150" spans="1:4">
      <c r="A150" s="1917"/>
      <c r="B150" s="981" t="s">
        <v>2052</v>
      </c>
      <c r="C150" s="1061" t="s">
        <v>1014</v>
      </c>
      <c r="D150" s="1064">
        <v>45950</v>
      </c>
    </row>
    <row r="151" spans="1:4">
      <c r="A151" s="1918">
        <v>64</v>
      </c>
      <c r="B151" s="982" t="s">
        <v>2041</v>
      </c>
      <c r="C151" s="1061" t="s">
        <v>1014</v>
      </c>
      <c r="D151" s="1065">
        <v>45959</v>
      </c>
    </row>
    <row r="152" spans="1:4">
      <c r="A152" s="1918"/>
      <c r="B152" s="982" t="s">
        <v>306</v>
      </c>
      <c r="C152" s="1061" t="s">
        <v>1014</v>
      </c>
      <c r="D152" s="1065">
        <v>45959</v>
      </c>
    </row>
    <row r="153" spans="1:4">
      <c r="A153" s="1918"/>
      <c r="B153" s="982" t="s">
        <v>2043</v>
      </c>
      <c r="C153" s="1061" t="s">
        <v>1014</v>
      </c>
      <c r="D153" s="1065">
        <v>45959</v>
      </c>
    </row>
    <row r="154" spans="1:4">
      <c r="A154" s="1918"/>
      <c r="B154" s="982" t="s">
        <v>2044</v>
      </c>
      <c r="C154" s="1061" t="s">
        <v>1014</v>
      </c>
      <c r="D154" s="1065">
        <v>45959</v>
      </c>
    </row>
    <row r="155" spans="1:4">
      <c r="A155" s="1918"/>
      <c r="B155" s="982" t="s">
        <v>728</v>
      </c>
      <c r="C155" s="1061" t="s">
        <v>1014</v>
      </c>
      <c r="D155" s="1065">
        <v>45959</v>
      </c>
    </row>
    <row r="156" spans="1:4">
      <c r="A156" s="1918"/>
      <c r="B156" s="982" t="s">
        <v>2045</v>
      </c>
      <c r="C156" s="1061" t="s">
        <v>1014</v>
      </c>
      <c r="D156" s="1065">
        <v>45959</v>
      </c>
    </row>
    <row r="157" spans="1:4">
      <c r="A157" s="1918"/>
      <c r="B157" s="982" t="s">
        <v>2046</v>
      </c>
      <c r="C157" s="1061" t="s">
        <v>1014</v>
      </c>
      <c r="D157" s="1065">
        <v>45959</v>
      </c>
    </row>
    <row r="158" spans="1:4">
      <c r="A158" s="1917">
        <v>64</v>
      </c>
      <c r="B158" s="980" t="s">
        <v>362</v>
      </c>
      <c r="C158" s="1061" t="s">
        <v>1014</v>
      </c>
      <c r="D158" s="1065">
        <v>45959</v>
      </c>
    </row>
    <row r="159" spans="1:4">
      <c r="A159" s="1917"/>
      <c r="B159" s="981" t="s">
        <v>2049</v>
      </c>
      <c r="C159" s="1061" t="s">
        <v>1014</v>
      </c>
      <c r="D159" s="1065">
        <v>45959</v>
      </c>
    </row>
    <row r="160" spans="1:4">
      <c r="A160" s="1917"/>
      <c r="B160" s="981" t="s">
        <v>2050</v>
      </c>
      <c r="C160" s="1061" t="s">
        <v>1014</v>
      </c>
      <c r="D160" s="1065">
        <v>45959</v>
      </c>
    </row>
    <row r="161" spans="1:4">
      <c r="A161" s="1917"/>
      <c r="B161" s="981" t="s">
        <v>409</v>
      </c>
      <c r="C161" s="1061" t="s">
        <v>1014</v>
      </c>
      <c r="D161" s="1065">
        <v>45959</v>
      </c>
    </row>
    <row r="162" spans="1:4">
      <c r="A162" s="1917"/>
      <c r="B162" s="981" t="s">
        <v>9</v>
      </c>
      <c r="C162" s="1061" t="s">
        <v>1014</v>
      </c>
      <c r="D162" s="1065">
        <v>45959</v>
      </c>
    </row>
    <row r="163" spans="1:4">
      <c r="A163" s="1917"/>
      <c r="B163" s="981" t="s">
        <v>2051</v>
      </c>
      <c r="C163" s="1061" t="s">
        <v>1014</v>
      </c>
      <c r="D163" s="1065">
        <v>45959</v>
      </c>
    </row>
    <row r="164" spans="1:4">
      <c r="A164" s="1917"/>
      <c r="B164" s="981" t="s">
        <v>2052</v>
      </c>
      <c r="C164" s="1061" t="s">
        <v>1014</v>
      </c>
      <c r="D164" s="1065">
        <v>45959</v>
      </c>
    </row>
    <row r="165" spans="1:4">
      <c r="A165" s="1918">
        <v>65</v>
      </c>
      <c r="B165" s="982" t="s">
        <v>2041</v>
      </c>
      <c r="C165" s="1061" t="s">
        <v>1014</v>
      </c>
      <c r="D165" s="1065">
        <v>45959</v>
      </c>
    </row>
    <row r="166" spans="1:4">
      <c r="A166" s="1918"/>
      <c r="B166" s="982" t="s">
        <v>306</v>
      </c>
      <c r="C166" s="1061" t="s">
        <v>1014</v>
      </c>
      <c r="D166" s="1065">
        <v>45959</v>
      </c>
    </row>
    <row r="167" spans="1:4">
      <c r="A167" s="1918"/>
      <c r="B167" s="982" t="s">
        <v>2043</v>
      </c>
      <c r="C167" s="1061" t="s">
        <v>1014</v>
      </c>
      <c r="D167" s="1065">
        <v>45959</v>
      </c>
    </row>
    <row r="168" spans="1:4">
      <c r="A168" s="1918"/>
      <c r="B168" s="982" t="s">
        <v>2044</v>
      </c>
      <c r="C168" s="1061" t="s">
        <v>1014</v>
      </c>
      <c r="D168" s="1065">
        <v>45959</v>
      </c>
    </row>
    <row r="169" spans="1:4">
      <c r="A169" s="1918"/>
      <c r="B169" s="982" t="s">
        <v>728</v>
      </c>
      <c r="C169" s="1061" t="s">
        <v>1014</v>
      </c>
      <c r="D169" s="1065">
        <v>45959</v>
      </c>
    </row>
    <row r="170" spans="1:4">
      <c r="A170" s="1918"/>
      <c r="B170" s="982" t="s">
        <v>2045</v>
      </c>
      <c r="C170" s="1061" t="s">
        <v>1014</v>
      </c>
      <c r="D170" s="1065">
        <v>45959</v>
      </c>
    </row>
    <row r="171" spans="1:4">
      <c r="A171" s="1918"/>
      <c r="B171" s="982" t="s">
        <v>2046</v>
      </c>
      <c r="C171" s="1061" t="s">
        <v>1014</v>
      </c>
      <c r="D171" s="1065">
        <v>45959</v>
      </c>
    </row>
    <row r="172" spans="1:4">
      <c r="A172" s="1917">
        <v>65</v>
      </c>
      <c r="B172" s="980" t="s">
        <v>362</v>
      </c>
      <c r="C172" s="1061" t="s">
        <v>1014</v>
      </c>
      <c r="D172" s="1065">
        <v>45959</v>
      </c>
    </row>
    <row r="173" spans="1:4">
      <c r="A173" s="1917"/>
      <c r="B173" s="981" t="s">
        <v>2049</v>
      </c>
      <c r="C173" s="1061" t="s">
        <v>1014</v>
      </c>
      <c r="D173" s="1065">
        <v>45959</v>
      </c>
    </row>
    <row r="174" spans="1:4">
      <c r="A174" s="1917"/>
      <c r="B174" s="981" t="s">
        <v>2050</v>
      </c>
      <c r="C174" s="1061" t="s">
        <v>1014</v>
      </c>
      <c r="D174" s="1065">
        <v>45959</v>
      </c>
    </row>
    <row r="175" spans="1:4">
      <c r="A175" s="1917"/>
      <c r="B175" s="981" t="s">
        <v>409</v>
      </c>
      <c r="C175" s="1061" t="s">
        <v>1014</v>
      </c>
      <c r="D175" s="1065">
        <v>45959</v>
      </c>
    </row>
    <row r="176" spans="1:4">
      <c r="A176" s="1917"/>
      <c r="B176" s="981" t="s">
        <v>9</v>
      </c>
      <c r="C176" s="1061" t="s">
        <v>1014</v>
      </c>
      <c r="D176" s="1065">
        <v>45959</v>
      </c>
    </row>
    <row r="177" spans="1:4">
      <c r="A177" s="1917"/>
      <c r="B177" s="981" t="s">
        <v>2051</v>
      </c>
      <c r="C177" s="1061" t="s">
        <v>1014</v>
      </c>
      <c r="D177" s="1065">
        <v>45959</v>
      </c>
    </row>
    <row r="178" spans="1:4">
      <c r="A178" s="1917"/>
      <c r="B178" s="981" t="s">
        <v>2052</v>
      </c>
      <c r="C178" s="1061" t="s">
        <v>1014</v>
      </c>
      <c r="D178" s="1065">
        <v>45959</v>
      </c>
    </row>
    <row r="179" spans="1:4">
      <c r="A179" s="1918">
        <v>66</v>
      </c>
      <c r="B179" s="982" t="s">
        <v>2041</v>
      </c>
      <c r="C179" s="1060" t="s">
        <v>2054</v>
      </c>
      <c r="D179" s="1065">
        <v>45957</v>
      </c>
    </row>
    <row r="180" spans="1:4">
      <c r="A180" s="1918"/>
      <c r="B180" s="982" t="s">
        <v>306</v>
      </c>
      <c r="C180" s="1060" t="s">
        <v>2054</v>
      </c>
      <c r="D180" s="1065">
        <v>45957</v>
      </c>
    </row>
    <row r="181" spans="1:4">
      <c r="A181" s="1918"/>
      <c r="B181" s="982" t="s">
        <v>2043</v>
      </c>
      <c r="C181" s="1060" t="s">
        <v>2054</v>
      </c>
      <c r="D181" s="1065">
        <v>45957</v>
      </c>
    </row>
    <row r="182" spans="1:4">
      <c r="A182" s="1918"/>
      <c r="B182" s="982" t="s">
        <v>2044</v>
      </c>
      <c r="C182" s="1060" t="s">
        <v>2054</v>
      </c>
      <c r="D182" s="1065">
        <v>45957</v>
      </c>
    </row>
    <row r="183" spans="1:4">
      <c r="A183" s="1918"/>
      <c r="B183" s="982" t="s">
        <v>728</v>
      </c>
      <c r="C183" s="1060" t="s">
        <v>2054</v>
      </c>
      <c r="D183" s="1065">
        <v>45957</v>
      </c>
    </row>
    <row r="184" spans="1:4">
      <c r="A184" s="1918"/>
      <c r="B184" s="982" t="s">
        <v>2045</v>
      </c>
      <c r="C184" s="1060" t="s">
        <v>2054</v>
      </c>
      <c r="D184" s="1065">
        <v>45957</v>
      </c>
    </row>
    <row r="185" spans="1:4">
      <c r="A185" s="1918"/>
      <c r="B185" s="982" t="s">
        <v>2046</v>
      </c>
      <c r="C185" s="1060" t="s">
        <v>2054</v>
      </c>
      <c r="D185" s="1065">
        <v>45957</v>
      </c>
    </row>
    <row r="186" spans="1:4">
      <c r="A186" s="1917">
        <v>66</v>
      </c>
      <c r="B186" s="980" t="s">
        <v>362</v>
      </c>
      <c r="C186" s="1061" t="s">
        <v>1014</v>
      </c>
      <c r="D186" s="1064"/>
    </row>
    <row r="187" spans="1:4">
      <c r="A187" s="1917"/>
      <c r="B187" s="981" t="s">
        <v>2049</v>
      </c>
      <c r="C187" s="1061" t="s">
        <v>1014</v>
      </c>
      <c r="D187" s="1064"/>
    </row>
    <row r="188" spans="1:4">
      <c r="A188" s="1917"/>
      <c r="B188" s="981" t="s">
        <v>2050</v>
      </c>
      <c r="C188" s="1061" t="s">
        <v>1014</v>
      </c>
      <c r="D188" s="1064"/>
    </row>
    <row r="189" spans="1:4">
      <c r="A189" s="1917"/>
      <c r="B189" s="981" t="s">
        <v>409</v>
      </c>
      <c r="C189" s="1061" t="s">
        <v>1014</v>
      </c>
      <c r="D189" s="1064"/>
    </row>
    <row r="190" spans="1:4">
      <c r="A190" s="1917"/>
      <c r="B190" s="981" t="s">
        <v>9</v>
      </c>
      <c r="C190" s="1061" t="s">
        <v>1014</v>
      </c>
      <c r="D190" s="1064"/>
    </row>
    <row r="191" spans="1:4">
      <c r="A191" s="1917"/>
      <c r="B191" s="981" t="s">
        <v>2051</v>
      </c>
      <c r="C191" s="1061" t="s">
        <v>1014</v>
      </c>
      <c r="D191" s="1064"/>
    </row>
    <row r="192" spans="1:4">
      <c r="A192" s="1917"/>
      <c r="B192" s="981" t="s">
        <v>2052</v>
      </c>
      <c r="C192" s="1061" t="s">
        <v>1014</v>
      </c>
      <c r="D192" s="1064"/>
    </row>
    <row r="193" spans="1:4">
      <c r="A193" s="1918">
        <v>67</v>
      </c>
      <c r="B193" s="982" t="s">
        <v>2041</v>
      </c>
      <c r="C193" s="1061" t="s">
        <v>1014</v>
      </c>
      <c r="D193" s="1024"/>
    </row>
    <row r="194" spans="1:4">
      <c r="A194" s="1918"/>
      <c r="B194" s="982" t="s">
        <v>306</v>
      </c>
      <c r="C194" s="1061" t="s">
        <v>1014</v>
      </c>
      <c r="D194" s="1024"/>
    </row>
    <row r="195" spans="1:4">
      <c r="A195" s="1918"/>
      <c r="B195" s="982" t="s">
        <v>2043</v>
      </c>
      <c r="C195" s="1061" t="s">
        <v>1014</v>
      </c>
      <c r="D195" s="1024"/>
    </row>
    <row r="196" spans="1:4">
      <c r="A196" s="1918"/>
      <c r="B196" s="982" t="s">
        <v>2044</v>
      </c>
      <c r="C196" s="1061" t="s">
        <v>1014</v>
      </c>
      <c r="D196" s="1024"/>
    </row>
    <row r="197" spans="1:4">
      <c r="A197" s="1918"/>
      <c r="B197" s="982" t="s">
        <v>728</v>
      </c>
      <c r="C197" s="1061" t="s">
        <v>1014</v>
      </c>
      <c r="D197" s="1024"/>
    </row>
    <row r="198" spans="1:4">
      <c r="A198" s="1918"/>
      <c r="B198" s="982" t="s">
        <v>2045</v>
      </c>
      <c r="C198" s="1061" t="s">
        <v>1014</v>
      </c>
      <c r="D198" s="1024"/>
    </row>
    <row r="199" spans="1:4">
      <c r="A199" s="1918"/>
      <c r="B199" s="982" t="s">
        <v>2046</v>
      </c>
      <c r="C199" s="1061" t="s">
        <v>1014</v>
      </c>
      <c r="D199" s="1024"/>
    </row>
    <row r="200" spans="1:4">
      <c r="A200" s="1917">
        <v>67</v>
      </c>
      <c r="B200" s="980" t="s">
        <v>362</v>
      </c>
      <c r="C200" s="1061" t="s">
        <v>1014</v>
      </c>
      <c r="D200" s="1064"/>
    </row>
    <row r="201" spans="1:4">
      <c r="A201" s="1917"/>
      <c r="B201" s="981" t="s">
        <v>2049</v>
      </c>
      <c r="C201" s="1061" t="s">
        <v>1014</v>
      </c>
      <c r="D201" s="1064"/>
    </row>
    <row r="202" spans="1:4">
      <c r="A202" s="1917"/>
      <c r="B202" s="981" t="s">
        <v>2050</v>
      </c>
      <c r="C202" s="1061" t="s">
        <v>1014</v>
      </c>
      <c r="D202" s="1064"/>
    </row>
    <row r="203" spans="1:4">
      <c r="A203" s="1917"/>
      <c r="B203" s="981" t="s">
        <v>409</v>
      </c>
      <c r="C203" s="1061" t="s">
        <v>1014</v>
      </c>
      <c r="D203" s="1064"/>
    </row>
    <row r="204" spans="1:4">
      <c r="A204" s="1917"/>
      <c r="B204" s="981" t="s">
        <v>9</v>
      </c>
      <c r="C204" s="1061" t="s">
        <v>1014</v>
      </c>
      <c r="D204" s="1064"/>
    </row>
    <row r="205" spans="1:4">
      <c r="A205" s="1917"/>
      <c r="B205" s="981" t="s">
        <v>2051</v>
      </c>
      <c r="C205" s="1061" t="s">
        <v>1014</v>
      </c>
      <c r="D205" s="1064"/>
    </row>
    <row r="206" spans="1:4">
      <c r="A206" s="1917"/>
      <c r="B206" s="981" t="s">
        <v>2052</v>
      </c>
      <c r="C206" s="1061" t="s">
        <v>1014</v>
      </c>
      <c r="D206" s="1064"/>
    </row>
    <row r="207" spans="1:4">
      <c r="A207" s="1918">
        <v>68</v>
      </c>
      <c r="B207" s="982" t="s">
        <v>2041</v>
      </c>
      <c r="C207" s="1061" t="s">
        <v>1014</v>
      </c>
      <c r="D207" s="1024"/>
    </row>
    <row r="208" spans="1:4">
      <c r="A208" s="1918"/>
      <c r="B208" s="982" t="s">
        <v>306</v>
      </c>
      <c r="C208" s="1061" t="s">
        <v>1014</v>
      </c>
      <c r="D208" s="1024"/>
    </row>
    <row r="209" spans="1:4">
      <c r="A209" s="1918"/>
      <c r="B209" s="982" t="s">
        <v>2043</v>
      </c>
      <c r="C209" s="1061" t="s">
        <v>1014</v>
      </c>
      <c r="D209" s="1024"/>
    </row>
    <row r="210" spans="1:4">
      <c r="A210" s="1918"/>
      <c r="B210" s="982" t="s">
        <v>2044</v>
      </c>
      <c r="C210" s="1061" t="s">
        <v>1014</v>
      </c>
      <c r="D210" s="1024"/>
    </row>
    <row r="211" spans="1:4">
      <c r="A211" s="1918"/>
      <c r="B211" s="982" t="s">
        <v>728</v>
      </c>
      <c r="C211" s="1061" t="s">
        <v>1014</v>
      </c>
      <c r="D211" s="1024"/>
    </row>
    <row r="212" spans="1:4">
      <c r="A212" s="1918"/>
      <c r="B212" s="982" t="s">
        <v>2045</v>
      </c>
      <c r="C212" s="1061" t="s">
        <v>1014</v>
      </c>
      <c r="D212" s="1024"/>
    </row>
    <row r="213" spans="1:4">
      <c r="A213" s="1918"/>
      <c r="B213" s="982" t="s">
        <v>2046</v>
      </c>
      <c r="C213" s="1061" t="s">
        <v>1014</v>
      </c>
      <c r="D213" s="1024"/>
    </row>
    <row r="214" spans="1:4">
      <c r="A214" s="1917">
        <v>68</v>
      </c>
      <c r="B214" s="980" t="s">
        <v>362</v>
      </c>
      <c r="C214" s="1061" t="s">
        <v>1014</v>
      </c>
      <c r="D214" s="1064"/>
    </row>
    <row r="215" spans="1:4">
      <c r="A215" s="1917"/>
      <c r="B215" s="981" t="s">
        <v>2049</v>
      </c>
      <c r="C215" s="1061" t="s">
        <v>1014</v>
      </c>
      <c r="D215" s="1064"/>
    </row>
    <row r="216" spans="1:4">
      <c r="A216" s="1917"/>
      <c r="B216" s="981" t="s">
        <v>2050</v>
      </c>
      <c r="C216" s="1061" t="s">
        <v>1014</v>
      </c>
      <c r="D216" s="1064"/>
    </row>
    <row r="217" spans="1:4">
      <c r="A217" s="1917"/>
      <c r="B217" s="981" t="s">
        <v>409</v>
      </c>
      <c r="C217" s="1061" t="s">
        <v>1014</v>
      </c>
      <c r="D217" s="1064"/>
    </row>
    <row r="218" spans="1:4">
      <c r="A218" s="1917"/>
      <c r="B218" s="981" t="s">
        <v>9</v>
      </c>
      <c r="C218" s="1061" t="s">
        <v>1014</v>
      </c>
      <c r="D218" s="1064"/>
    </row>
    <row r="219" spans="1:4">
      <c r="A219" s="1917"/>
      <c r="B219" s="981" t="s">
        <v>2051</v>
      </c>
      <c r="C219" s="1061" t="s">
        <v>1014</v>
      </c>
      <c r="D219" s="1064"/>
    </row>
    <row r="220" spans="1:4">
      <c r="A220" s="1917"/>
      <c r="B220" s="981" t="s">
        <v>2052</v>
      </c>
      <c r="C220" s="1061" t="s">
        <v>1014</v>
      </c>
      <c r="D220" s="1064"/>
    </row>
    <row r="221" spans="1:4">
      <c r="A221" s="1918">
        <v>69</v>
      </c>
      <c r="B221" s="982" t="s">
        <v>2041</v>
      </c>
      <c r="C221" s="1061" t="s">
        <v>1014</v>
      </c>
      <c r="D221" s="1024"/>
    </row>
    <row r="222" spans="1:4">
      <c r="A222" s="1918"/>
      <c r="B222" s="982" t="s">
        <v>306</v>
      </c>
      <c r="C222" s="1061" t="s">
        <v>1014</v>
      </c>
      <c r="D222" s="1024"/>
    </row>
    <row r="223" spans="1:4">
      <c r="A223" s="1918"/>
      <c r="B223" s="982" t="s">
        <v>2043</v>
      </c>
      <c r="C223" s="1061" t="s">
        <v>1014</v>
      </c>
      <c r="D223" s="1024"/>
    </row>
    <row r="224" spans="1:4">
      <c r="A224" s="1918"/>
      <c r="B224" s="982" t="s">
        <v>2044</v>
      </c>
      <c r="C224" s="1061" t="s">
        <v>1014</v>
      </c>
      <c r="D224" s="1024"/>
    </row>
    <row r="225" spans="1:4">
      <c r="A225" s="1918"/>
      <c r="B225" s="982" t="s">
        <v>728</v>
      </c>
      <c r="C225" s="1061" t="s">
        <v>1014</v>
      </c>
      <c r="D225" s="1024"/>
    </row>
    <row r="226" spans="1:4">
      <c r="A226" s="1918"/>
      <c r="B226" s="982" t="s">
        <v>2045</v>
      </c>
      <c r="C226" s="1061" t="s">
        <v>1014</v>
      </c>
      <c r="D226" s="1024"/>
    </row>
    <row r="227" spans="1:4">
      <c r="A227" s="1918"/>
      <c r="B227" s="982" t="s">
        <v>2046</v>
      </c>
      <c r="C227" s="1061" t="s">
        <v>1014</v>
      </c>
      <c r="D227" s="1024"/>
    </row>
    <row r="228" spans="1:4">
      <c r="A228" s="1917">
        <v>69</v>
      </c>
      <c r="B228" s="980" t="s">
        <v>362</v>
      </c>
      <c r="C228" s="1061" t="s">
        <v>1014</v>
      </c>
      <c r="D228" s="1064"/>
    </row>
    <row r="229" spans="1:4">
      <c r="A229" s="1917"/>
      <c r="B229" s="981" t="s">
        <v>2049</v>
      </c>
      <c r="C229" s="1061" t="s">
        <v>1014</v>
      </c>
      <c r="D229" s="1064"/>
    </row>
    <row r="230" spans="1:4">
      <c r="A230" s="1917"/>
      <c r="B230" s="981" t="s">
        <v>2050</v>
      </c>
      <c r="C230" s="1061" t="s">
        <v>1014</v>
      </c>
      <c r="D230" s="1064"/>
    </row>
    <row r="231" spans="1:4">
      <c r="A231" s="1917"/>
      <c r="B231" s="981" t="s">
        <v>409</v>
      </c>
      <c r="C231" s="1061" t="s">
        <v>1014</v>
      </c>
      <c r="D231" s="1064"/>
    </row>
    <row r="232" spans="1:4">
      <c r="A232" s="1917"/>
      <c r="B232" s="981" t="s">
        <v>9</v>
      </c>
      <c r="C232" s="1061" t="s">
        <v>1014</v>
      </c>
      <c r="D232" s="1064"/>
    </row>
    <row r="233" spans="1:4">
      <c r="A233" s="1917"/>
      <c r="B233" s="981" t="s">
        <v>2051</v>
      </c>
      <c r="C233" s="1061" t="s">
        <v>1014</v>
      </c>
      <c r="D233" s="1064"/>
    </row>
    <row r="234" spans="1:4">
      <c r="A234" s="1917"/>
      <c r="B234" s="981" t="s">
        <v>2052</v>
      </c>
      <c r="C234" s="1061" t="s">
        <v>1014</v>
      </c>
      <c r="D234" s="1064"/>
    </row>
    <row r="235" spans="1:4">
      <c r="A235" s="1918">
        <v>70</v>
      </c>
      <c r="B235" s="982" t="s">
        <v>2041</v>
      </c>
      <c r="C235" s="1061" t="s">
        <v>1014</v>
      </c>
      <c r="D235" s="1024"/>
    </row>
    <row r="236" spans="1:4">
      <c r="A236" s="1918"/>
      <c r="B236" s="982" t="s">
        <v>306</v>
      </c>
      <c r="C236" s="1061" t="s">
        <v>1014</v>
      </c>
      <c r="D236" s="1024"/>
    </row>
    <row r="237" spans="1:4">
      <c r="A237" s="1918"/>
      <c r="B237" s="982" t="s">
        <v>2043</v>
      </c>
      <c r="C237" s="1061" t="s">
        <v>1014</v>
      </c>
      <c r="D237" s="1024"/>
    </row>
    <row r="238" spans="1:4">
      <c r="A238" s="1918"/>
      <c r="B238" s="982" t="s">
        <v>2044</v>
      </c>
      <c r="C238" s="1061" t="s">
        <v>1014</v>
      </c>
      <c r="D238" s="1024"/>
    </row>
    <row r="239" spans="1:4">
      <c r="A239" s="1918"/>
      <c r="B239" s="982" t="s">
        <v>728</v>
      </c>
      <c r="C239" s="1061" t="s">
        <v>1014</v>
      </c>
      <c r="D239" s="1024"/>
    </row>
    <row r="240" spans="1:4">
      <c r="A240" s="1918"/>
      <c r="B240" s="982" t="s">
        <v>2045</v>
      </c>
      <c r="C240" s="1061" t="s">
        <v>1014</v>
      </c>
      <c r="D240" s="1024"/>
    </row>
    <row r="241" spans="1:4">
      <c r="A241" s="1918"/>
      <c r="B241" s="982" t="s">
        <v>2046</v>
      </c>
      <c r="C241" s="1061" t="s">
        <v>1014</v>
      </c>
      <c r="D241" s="1024"/>
    </row>
    <row r="242" spans="1:4">
      <c r="A242" s="1917">
        <v>70</v>
      </c>
      <c r="B242" s="980" t="s">
        <v>362</v>
      </c>
      <c r="C242" s="1061" t="s">
        <v>1014</v>
      </c>
      <c r="D242" s="1064"/>
    </row>
    <row r="243" spans="1:4">
      <c r="A243" s="1917"/>
      <c r="B243" s="981" t="s">
        <v>2049</v>
      </c>
      <c r="C243" s="1061" t="s">
        <v>1014</v>
      </c>
      <c r="D243" s="1064"/>
    </row>
    <row r="244" spans="1:4">
      <c r="A244" s="1917"/>
      <c r="B244" s="981" t="s">
        <v>2050</v>
      </c>
      <c r="C244" s="1061" t="s">
        <v>1014</v>
      </c>
      <c r="D244" s="1064"/>
    </row>
    <row r="245" spans="1:4">
      <c r="A245" s="1917"/>
      <c r="B245" s="981" t="s">
        <v>409</v>
      </c>
      <c r="C245" s="1061" t="s">
        <v>1014</v>
      </c>
      <c r="D245" s="1064"/>
    </row>
    <row r="246" spans="1:4">
      <c r="A246" s="1917"/>
      <c r="B246" s="981" t="s">
        <v>9</v>
      </c>
      <c r="C246" s="1061" t="s">
        <v>1014</v>
      </c>
      <c r="D246" s="1064"/>
    </row>
    <row r="247" spans="1:4">
      <c r="A247" s="1917"/>
      <c r="B247" s="981" t="s">
        <v>2051</v>
      </c>
      <c r="C247" s="1061" t="s">
        <v>1014</v>
      </c>
      <c r="D247" s="1064"/>
    </row>
    <row r="248" spans="1:4">
      <c r="A248" s="1917"/>
      <c r="B248" s="981" t="s">
        <v>2052</v>
      </c>
      <c r="C248" s="1061" t="s">
        <v>1014</v>
      </c>
      <c r="D248" s="1064"/>
    </row>
    <row r="249" spans="1:4">
      <c r="A249" s="1918">
        <v>71</v>
      </c>
      <c r="B249" s="982" t="s">
        <v>2041</v>
      </c>
      <c r="C249" s="1060" t="s">
        <v>1091</v>
      </c>
      <c r="D249" s="1065">
        <v>45948</v>
      </c>
    </row>
    <row r="250" spans="1:4">
      <c r="A250" s="1918"/>
      <c r="B250" s="982" t="s">
        <v>306</v>
      </c>
      <c r="C250" s="1060" t="s">
        <v>1091</v>
      </c>
      <c r="D250" s="1065">
        <v>45948</v>
      </c>
    </row>
    <row r="251" spans="1:4">
      <c r="A251" s="1918"/>
      <c r="B251" s="982" t="s">
        <v>2043</v>
      </c>
      <c r="C251" s="1060" t="s">
        <v>1091</v>
      </c>
      <c r="D251" s="1065">
        <v>45948</v>
      </c>
    </row>
    <row r="252" spans="1:4">
      <c r="A252" s="1918"/>
      <c r="B252" s="982" t="s">
        <v>2044</v>
      </c>
      <c r="C252" s="1060" t="s">
        <v>1091</v>
      </c>
      <c r="D252" s="1065">
        <v>45948</v>
      </c>
    </row>
    <row r="253" spans="1:4">
      <c r="A253" s="1918"/>
      <c r="B253" s="982" t="s">
        <v>728</v>
      </c>
      <c r="C253" s="1060" t="s">
        <v>1091</v>
      </c>
      <c r="D253" s="1065">
        <v>45948</v>
      </c>
    </row>
    <row r="254" spans="1:4">
      <c r="A254" s="1918"/>
      <c r="B254" s="982" t="s">
        <v>2045</v>
      </c>
      <c r="C254" s="1060" t="s">
        <v>1091</v>
      </c>
      <c r="D254" s="1065">
        <v>45948</v>
      </c>
    </row>
    <row r="255" spans="1:4">
      <c r="A255" s="1918"/>
      <c r="B255" s="982" t="s">
        <v>2046</v>
      </c>
      <c r="C255" s="1060" t="s">
        <v>1091</v>
      </c>
      <c r="D255" s="1065">
        <v>45948</v>
      </c>
    </row>
    <row r="256" spans="1:4">
      <c r="A256" s="1917">
        <v>71</v>
      </c>
      <c r="B256" s="980" t="s">
        <v>362</v>
      </c>
      <c r="C256" s="1061" t="s">
        <v>1091</v>
      </c>
      <c r="D256" s="1064">
        <v>45948</v>
      </c>
    </row>
    <row r="257" spans="1:4">
      <c r="A257" s="1917"/>
      <c r="B257" s="981" t="s">
        <v>2049</v>
      </c>
      <c r="C257" s="1061" t="s">
        <v>1091</v>
      </c>
      <c r="D257" s="1064">
        <v>45948</v>
      </c>
    </row>
    <row r="258" spans="1:4">
      <c r="A258" s="1917"/>
      <c r="B258" s="981" t="s">
        <v>2050</v>
      </c>
      <c r="C258" s="1061" t="s">
        <v>1091</v>
      </c>
      <c r="D258" s="1064">
        <v>45948</v>
      </c>
    </row>
    <row r="259" spans="1:4">
      <c r="A259" s="1917"/>
      <c r="B259" s="981" t="s">
        <v>409</v>
      </c>
      <c r="C259" s="1061" t="s">
        <v>1091</v>
      </c>
      <c r="D259" s="1064">
        <v>45948</v>
      </c>
    </row>
    <row r="260" spans="1:4">
      <c r="A260" s="1917"/>
      <c r="B260" s="981" t="s">
        <v>9</v>
      </c>
      <c r="C260" s="1061" t="s">
        <v>1091</v>
      </c>
      <c r="D260" s="1064">
        <v>45948</v>
      </c>
    </row>
    <row r="261" spans="1:4">
      <c r="A261" s="1917"/>
      <c r="B261" s="981" t="s">
        <v>2051</v>
      </c>
      <c r="C261" s="1061" t="s">
        <v>1091</v>
      </c>
      <c r="D261" s="1064">
        <v>45948</v>
      </c>
    </row>
    <row r="262" spans="1:4">
      <c r="A262" s="1917"/>
      <c r="B262" s="981" t="s">
        <v>2052</v>
      </c>
      <c r="C262" s="1061" t="s">
        <v>1091</v>
      </c>
      <c r="D262" s="1064">
        <v>45948</v>
      </c>
    </row>
    <row r="263" spans="1:4">
      <c r="A263" s="1918">
        <v>72</v>
      </c>
      <c r="B263" s="982" t="s">
        <v>2041</v>
      </c>
      <c r="C263" s="1060" t="s">
        <v>1091</v>
      </c>
      <c r="D263" s="1065">
        <v>45948</v>
      </c>
    </row>
    <row r="264" spans="1:4">
      <c r="A264" s="1918"/>
      <c r="B264" s="982" t="s">
        <v>306</v>
      </c>
      <c r="C264" s="1060" t="s">
        <v>1091</v>
      </c>
      <c r="D264" s="1065">
        <v>45948</v>
      </c>
    </row>
    <row r="265" spans="1:4">
      <c r="A265" s="1918"/>
      <c r="B265" s="982" t="s">
        <v>2043</v>
      </c>
      <c r="C265" s="1060" t="s">
        <v>1091</v>
      </c>
      <c r="D265" s="1065">
        <v>45948</v>
      </c>
    </row>
    <row r="266" spans="1:4">
      <c r="A266" s="1918"/>
      <c r="B266" s="982" t="s">
        <v>2044</v>
      </c>
      <c r="C266" s="1060" t="s">
        <v>1091</v>
      </c>
      <c r="D266" s="1065">
        <v>45948</v>
      </c>
    </row>
    <row r="267" spans="1:4">
      <c r="A267" s="1918"/>
      <c r="B267" s="982" t="s">
        <v>728</v>
      </c>
      <c r="C267" s="1060" t="s">
        <v>1091</v>
      </c>
      <c r="D267" s="1065">
        <v>45948</v>
      </c>
    </row>
    <row r="268" spans="1:4">
      <c r="A268" s="1918"/>
      <c r="B268" s="982" t="s">
        <v>2045</v>
      </c>
      <c r="C268" s="1060" t="s">
        <v>1091</v>
      </c>
      <c r="D268" s="1065">
        <v>45948</v>
      </c>
    </row>
    <row r="269" spans="1:4">
      <c r="A269" s="1918"/>
      <c r="B269" s="982" t="s">
        <v>2046</v>
      </c>
      <c r="C269" s="1060" t="s">
        <v>1091</v>
      </c>
      <c r="D269" s="1065">
        <v>45948</v>
      </c>
    </row>
    <row r="270" spans="1:4">
      <c r="A270" s="1917">
        <v>72</v>
      </c>
      <c r="B270" s="980" t="s">
        <v>362</v>
      </c>
      <c r="C270" s="1061" t="s">
        <v>1091</v>
      </c>
      <c r="D270" s="1064">
        <v>45948</v>
      </c>
    </row>
    <row r="271" spans="1:4">
      <c r="A271" s="1917"/>
      <c r="B271" s="981" t="s">
        <v>2049</v>
      </c>
      <c r="C271" s="1061" t="s">
        <v>1091</v>
      </c>
      <c r="D271" s="1064">
        <v>45948</v>
      </c>
    </row>
    <row r="272" spans="1:4">
      <c r="A272" s="1917"/>
      <c r="B272" s="981" t="s">
        <v>2050</v>
      </c>
      <c r="C272" s="1061" t="s">
        <v>1091</v>
      </c>
      <c r="D272" s="1064">
        <v>45948</v>
      </c>
    </row>
    <row r="273" spans="1:4">
      <c r="A273" s="1917"/>
      <c r="B273" s="981" t="s">
        <v>409</v>
      </c>
      <c r="C273" s="1061" t="s">
        <v>1091</v>
      </c>
      <c r="D273" s="1064">
        <v>45948</v>
      </c>
    </row>
    <row r="274" spans="1:4">
      <c r="A274" s="1917"/>
      <c r="B274" s="981" t="s">
        <v>9</v>
      </c>
      <c r="C274" s="1061" t="s">
        <v>1091</v>
      </c>
      <c r="D274" s="1064">
        <v>45948</v>
      </c>
    </row>
    <row r="275" spans="1:4">
      <c r="A275" s="1917"/>
      <c r="B275" s="981" t="s">
        <v>2051</v>
      </c>
      <c r="C275" s="1061" t="s">
        <v>1091</v>
      </c>
      <c r="D275" s="1064">
        <v>45948</v>
      </c>
    </row>
    <row r="276" spans="1:4">
      <c r="A276" s="1917"/>
      <c r="B276" s="981" t="s">
        <v>2052</v>
      </c>
      <c r="C276" s="1061" t="s">
        <v>1091</v>
      </c>
      <c r="D276" s="1064">
        <v>45948</v>
      </c>
    </row>
    <row r="277" spans="1:4">
      <c r="A277" s="1918">
        <v>73</v>
      </c>
      <c r="B277" s="982" t="s">
        <v>2041</v>
      </c>
      <c r="C277" s="1060" t="s">
        <v>1091</v>
      </c>
      <c r="D277" s="1065">
        <v>45948</v>
      </c>
    </row>
    <row r="278" spans="1:4">
      <c r="A278" s="1918"/>
      <c r="B278" s="982" t="s">
        <v>306</v>
      </c>
      <c r="C278" s="1060" t="s">
        <v>1091</v>
      </c>
      <c r="D278" s="1065">
        <v>45948</v>
      </c>
    </row>
    <row r="279" spans="1:4">
      <c r="A279" s="1918"/>
      <c r="B279" s="982" t="s">
        <v>2043</v>
      </c>
      <c r="C279" s="1060" t="s">
        <v>1091</v>
      </c>
      <c r="D279" s="1065">
        <v>45948</v>
      </c>
    </row>
    <row r="280" spans="1:4">
      <c r="A280" s="1918"/>
      <c r="B280" s="982" t="s">
        <v>2044</v>
      </c>
      <c r="C280" s="1060" t="s">
        <v>1091</v>
      </c>
      <c r="D280" s="1065">
        <v>45948</v>
      </c>
    </row>
    <row r="281" spans="1:4">
      <c r="A281" s="1918"/>
      <c r="B281" s="982" t="s">
        <v>728</v>
      </c>
      <c r="C281" s="1060" t="s">
        <v>1091</v>
      </c>
      <c r="D281" s="1065">
        <v>45948</v>
      </c>
    </row>
    <row r="282" spans="1:4">
      <c r="A282" s="1918"/>
      <c r="B282" s="982" t="s">
        <v>2045</v>
      </c>
      <c r="C282" s="1060" t="s">
        <v>1091</v>
      </c>
      <c r="D282" s="1065">
        <v>45948</v>
      </c>
    </row>
    <row r="283" spans="1:4">
      <c r="A283" s="1918"/>
      <c r="B283" s="982" t="s">
        <v>2046</v>
      </c>
      <c r="C283" s="1060" t="s">
        <v>1091</v>
      </c>
      <c r="D283" s="1065">
        <v>45948</v>
      </c>
    </row>
    <row r="284" spans="1:4">
      <c r="A284" s="1917">
        <v>73</v>
      </c>
      <c r="B284" s="980" t="s">
        <v>362</v>
      </c>
      <c r="C284" s="1061" t="s">
        <v>1091</v>
      </c>
      <c r="D284" s="1064">
        <v>45948</v>
      </c>
    </row>
    <row r="285" spans="1:4">
      <c r="A285" s="1917"/>
      <c r="B285" s="981" t="s">
        <v>2049</v>
      </c>
      <c r="C285" s="1061" t="s">
        <v>1091</v>
      </c>
      <c r="D285" s="1064">
        <v>45948</v>
      </c>
    </row>
    <row r="286" spans="1:4">
      <c r="A286" s="1917"/>
      <c r="B286" s="981" t="s">
        <v>2050</v>
      </c>
      <c r="C286" s="1061" t="s">
        <v>1091</v>
      </c>
      <c r="D286" s="1064">
        <v>45948</v>
      </c>
    </row>
    <row r="287" spans="1:4">
      <c r="A287" s="1917"/>
      <c r="B287" s="981" t="s">
        <v>409</v>
      </c>
      <c r="C287" s="1061" t="s">
        <v>1091</v>
      </c>
      <c r="D287" s="1064">
        <v>45948</v>
      </c>
    </row>
    <row r="288" spans="1:4">
      <c r="A288" s="1917"/>
      <c r="B288" s="981" t="s">
        <v>9</v>
      </c>
      <c r="C288" s="1061" t="s">
        <v>1091</v>
      </c>
      <c r="D288" s="1064">
        <v>45948</v>
      </c>
    </row>
    <row r="289" spans="1:4">
      <c r="A289" s="1917"/>
      <c r="B289" s="981" t="s">
        <v>2051</v>
      </c>
      <c r="C289" s="1061" t="s">
        <v>1091</v>
      </c>
      <c r="D289" s="1064">
        <v>45948</v>
      </c>
    </row>
    <row r="290" spans="1:4">
      <c r="A290" s="1917"/>
      <c r="B290" s="981" t="s">
        <v>2052</v>
      </c>
      <c r="C290" s="1061" t="s">
        <v>1091</v>
      </c>
      <c r="D290" s="1064">
        <v>45948</v>
      </c>
    </row>
    <row r="291" spans="1:4">
      <c r="A291" s="1918">
        <v>74</v>
      </c>
      <c r="B291" s="982" t="s">
        <v>2041</v>
      </c>
      <c r="C291" s="1060" t="s">
        <v>1091</v>
      </c>
      <c r="D291" s="1065">
        <v>45948</v>
      </c>
    </row>
    <row r="292" spans="1:4">
      <c r="A292" s="1918"/>
      <c r="B292" s="982" t="s">
        <v>306</v>
      </c>
      <c r="C292" s="1060" t="s">
        <v>1091</v>
      </c>
      <c r="D292" s="1065">
        <v>45948</v>
      </c>
    </row>
    <row r="293" spans="1:4">
      <c r="A293" s="1918"/>
      <c r="B293" s="982" t="s">
        <v>2043</v>
      </c>
      <c r="C293" s="1060" t="s">
        <v>1091</v>
      </c>
      <c r="D293" s="1065">
        <v>45948</v>
      </c>
    </row>
    <row r="294" spans="1:4">
      <c r="A294" s="1918"/>
      <c r="B294" s="982" t="s">
        <v>2044</v>
      </c>
      <c r="C294" s="1060" t="s">
        <v>1091</v>
      </c>
      <c r="D294" s="1065">
        <v>45948</v>
      </c>
    </row>
    <row r="295" spans="1:4">
      <c r="A295" s="1918"/>
      <c r="B295" s="982" t="s">
        <v>728</v>
      </c>
      <c r="C295" s="1060" t="s">
        <v>1091</v>
      </c>
      <c r="D295" s="1065">
        <v>45948</v>
      </c>
    </row>
    <row r="296" spans="1:4">
      <c r="A296" s="1918"/>
      <c r="B296" s="982" t="s">
        <v>2045</v>
      </c>
      <c r="C296" s="1060" t="s">
        <v>1091</v>
      </c>
      <c r="D296" s="1065">
        <v>45948</v>
      </c>
    </row>
    <row r="297" spans="1:4">
      <c r="A297" s="1918"/>
      <c r="B297" s="982" t="s">
        <v>2046</v>
      </c>
      <c r="C297" s="1060" t="s">
        <v>1091</v>
      </c>
      <c r="D297" s="1065">
        <v>45948</v>
      </c>
    </row>
    <row r="298" spans="1:4">
      <c r="A298" s="1917">
        <v>74</v>
      </c>
      <c r="B298" s="980" t="s">
        <v>362</v>
      </c>
      <c r="C298" s="1061" t="s">
        <v>1091</v>
      </c>
      <c r="D298" s="1064">
        <v>45948</v>
      </c>
    </row>
    <row r="299" spans="1:4">
      <c r="A299" s="1917"/>
      <c r="B299" s="981" t="s">
        <v>2049</v>
      </c>
      <c r="C299" s="1061" t="s">
        <v>1091</v>
      </c>
      <c r="D299" s="1064">
        <v>45948</v>
      </c>
    </row>
    <row r="300" spans="1:4">
      <c r="A300" s="1917"/>
      <c r="B300" s="981" t="s">
        <v>2050</v>
      </c>
      <c r="C300" s="1061" t="s">
        <v>1091</v>
      </c>
      <c r="D300" s="1064">
        <v>45948</v>
      </c>
    </row>
    <row r="301" spans="1:4">
      <c r="A301" s="1917"/>
      <c r="B301" s="981" t="s">
        <v>409</v>
      </c>
      <c r="C301" s="1061" t="s">
        <v>1091</v>
      </c>
      <c r="D301" s="1064">
        <v>45948</v>
      </c>
    </row>
    <row r="302" spans="1:4">
      <c r="A302" s="1917"/>
      <c r="B302" s="981" t="s">
        <v>9</v>
      </c>
      <c r="C302" s="1061" t="s">
        <v>1091</v>
      </c>
      <c r="D302" s="1064">
        <v>45948</v>
      </c>
    </row>
    <row r="303" spans="1:4">
      <c r="A303" s="1917"/>
      <c r="B303" s="981" t="s">
        <v>2051</v>
      </c>
      <c r="C303" s="1061" t="s">
        <v>1091</v>
      </c>
      <c r="D303" s="1064">
        <v>45948</v>
      </c>
    </row>
    <row r="304" spans="1:4">
      <c r="A304" s="1917"/>
      <c r="B304" s="981" t="s">
        <v>2052</v>
      </c>
      <c r="C304" s="1061" t="s">
        <v>1091</v>
      </c>
      <c r="D304" s="1064">
        <v>45948</v>
      </c>
    </row>
    <row r="305" spans="1:4">
      <c r="A305" s="1918">
        <v>75</v>
      </c>
      <c r="B305" s="982" t="s">
        <v>2041</v>
      </c>
      <c r="C305" s="1060" t="s">
        <v>1091</v>
      </c>
      <c r="D305" s="1065">
        <v>45948</v>
      </c>
    </row>
    <row r="306" spans="1:4">
      <c r="A306" s="1918"/>
      <c r="B306" s="982" t="s">
        <v>306</v>
      </c>
      <c r="C306" s="1060" t="s">
        <v>1154</v>
      </c>
      <c r="D306" s="1065">
        <v>45957</v>
      </c>
    </row>
    <row r="307" spans="1:4">
      <c r="A307" s="1918"/>
      <c r="B307" s="982" t="s">
        <v>2043</v>
      </c>
      <c r="C307" s="1060" t="s">
        <v>1154</v>
      </c>
      <c r="D307" s="1065">
        <v>45957</v>
      </c>
    </row>
    <row r="308" spans="1:4">
      <c r="A308" s="1918"/>
      <c r="B308" s="982" t="s">
        <v>2044</v>
      </c>
      <c r="C308" s="1060" t="s">
        <v>1154</v>
      </c>
      <c r="D308" s="1065">
        <v>45957</v>
      </c>
    </row>
    <row r="309" spans="1:4">
      <c r="A309" s="1918"/>
      <c r="B309" s="982" t="s">
        <v>728</v>
      </c>
      <c r="C309" s="1060" t="s">
        <v>1154</v>
      </c>
      <c r="D309" s="1065">
        <v>45957</v>
      </c>
    </row>
    <row r="310" spans="1:4">
      <c r="A310" s="1918">
        <v>83</v>
      </c>
      <c r="B310" s="982" t="s">
        <v>2045</v>
      </c>
      <c r="C310" s="1060" t="s">
        <v>1154</v>
      </c>
      <c r="D310" s="1065">
        <v>45957</v>
      </c>
    </row>
    <row r="311" spans="1:4">
      <c r="A311" s="1918"/>
      <c r="B311" s="982" t="s">
        <v>2046</v>
      </c>
      <c r="C311" s="1060" t="s">
        <v>1154</v>
      </c>
      <c r="D311" s="1065">
        <v>45957</v>
      </c>
    </row>
    <row r="312" spans="1:4">
      <c r="A312" s="1917">
        <v>75</v>
      </c>
      <c r="B312" s="980" t="s">
        <v>362</v>
      </c>
      <c r="C312" s="1061" t="s">
        <v>1154</v>
      </c>
      <c r="D312" s="1064">
        <v>45957</v>
      </c>
    </row>
    <row r="313" spans="1:4">
      <c r="A313" s="1917"/>
      <c r="B313" s="981" t="s">
        <v>2049</v>
      </c>
      <c r="C313" s="1061" t="s">
        <v>1154</v>
      </c>
      <c r="D313" s="1064">
        <v>45957</v>
      </c>
    </row>
    <row r="314" spans="1:4">
      <c r="A314" s="1917"/>
      <c r="B314" s="981" t="s">
        <v>2050</v>
      </c>
      <c r="C314" s="1061" t="s">
        <v>1154</v>
      </c>
      <c r="D314" s="1064">
        <v>45957</v>
      </c>
    </row>
    <row r="315" spans="1:4">
      <c r="A315" s="1917">
        <v>83</v>
      </c>
      <c r="B315" s="981" t="s">
        <v>409</v>
      </c>
      <c r="C315" s="1061" t="s">
        <v>1154</v>
      </c>
      <c r="D315" s="1064">
        <v>45957</v>
      </c>
    </row>
    <row r="316" spans="1:4">
      <c r="A316" s="1917"/>
      <c r="B316" s="981" t="s">
        <v>9</v>
      </c>
      <c r="C316" s="1061" t="s">
        <v>1154</v>
      </c>
      <c r="D316" s="1064">
        <v>45957</v>
      </c>
    </row>
    <row r="317" spans="1:4">
      <c r="A317" s="1917"/>
      <c r="B317" s="981" t="s">
        <v>2051</v>
      </c>
      <c r="C317" s="1061" t="s">
        <v>1154</v>
      </c>
      <c r="D317" s="1064">
        <v>45957</v>
      </c>
    </row>
    <row r="318" spans="1:4">
      <c r="A318" s="1917"/>
      <c r="B318" s="981" t="s">
        <v>2052</v>
      </c>
      <c r="C318" s="1061" t="s">
        <v>1154</v>
      </c>
      <c r="D318" s="1064">
        <v>45957</v>
      </c>
    </row>
    <row r="319" spans="1:4">
      <c r="A319" s="1918">
        <v>76</v>
      </c>
      <c r="B319" s="982" t="s">
        <v>2041</v>
      </c>
      <c r="C319" s="1060" t="s">
        <v>2054</v>
      </c>
      <c r="D319" s="1065">
        <v>45950</v>
      </c>
    </row>
    <row r="320" spans="1:4">
      <c r="A320" s="1918">
        <v>84</v>
      </c>
      <c r="B320" s="982" t="s">
        <v>306</v>
      </c>
      <c r="C320" s="1060" t="s">
        <v>2054</v>
      </c>
      <c r="D320" s="1065">
        <v>45950</v>
      </c>
    </row>
    <row r="321" spans="1:4">
      <c r="A321" s="1918"/>
      <c r="B321" s="982" t="s">
        <v>2043</v>
      </c>
      <c r="C321" s="1060" t="s">
        <v>2054</v>
      </c>
      <c r="D321" s="1065">
        <v>45950</v>
      </c>
    </row>
    <row r="322" spans="1:4">
      <c r="A322" s="1918"/>
      <c r="B322" s="982" t="s">
        <v>2044</v>
      </c>
      <c r="C322" s="1060" t="s">
        <v>1154</v>
      </c>
      <c r="D322" s="1065">
        <v>45957</v>
      </c>
    </row>
    <row r="323" spans="1:4">
      <c r="A323" s="1918"/>
      <c r="B323" s="982" t="s">
        <v>728</v>
      </c>
      <c r="C323" s="1060" t="s">
        <v>1154</v>
      </c>
      <c r="D323" s="1065">
        <v>45957</v>
      </c>
    </row>
    <row r="324" spans="1:4">
      <c r="A324" s="1918"/>
      <c r="B324" s="982" t="s">
        <v>2045</v>
      </c>
      <c r="C324" s="1060" t="s">
        <v>1154</v>
      </c>
      <c r="D324" s="1065">
        <v>45957</v>
      </c>
    </row>
    <row r="325" spans="1:4">
      <c r="A325" s="1918">
        <v>84</v>
      </c>
      <c r="B325" s="982" t="s">
        <v>2046</v>
      </c>
      <c r="C325" s="1060" t="s">
        <v>1154</v>
      </c>
      <c r="D325" s="1065">
        <v>45957</v>
      </c>
    </row>
    <row r="326" spans="1:4">
      <c r="A326" s="1917">
        <v>76</v>
      </c>
      <c r="B326" s="980" t="s">
        <v>362</v>
      </c>
      <c r="C326" s="1061" t="s">
        <v>1154</v>
      </c>
      <c r="D326" s="1064">
        <v>45957</v>
      </c>
    </row>
    <row r="327" spans="1:4">
      <c r="A327" s="1917"/>
      <c r="B327" s="981" t="s">
        <v>2049</v>
      </c>
      <c r="C327" s="1061" t="s">
        <v>1154</v>
      </c>
      <c r="D327" s="1064">
        <v>45957</v>
      </c>
    </row>
    <row r="328" spans="1:4">
      <c r="A328" s="1917"/>
      <c r="B328" s="981" t="s">
        <v>2050</v>
      </c>
      <c r="C328" s="1061" t="s">
        <v>1154</v>
      </c>
      <c r="D328" s="1064">
        <v>45957</v>
      </c>
    </row>
    <row r="329" spans="1:4">
      <c r="A329" s="1917"/>
      <c r="B329" s="981" t="s">
        <v>409</v>
      </c>
      <c r="C329" s="1061" t="s">
        <v>1154</v>
      </c>
      <c r="D329" s="1064">
        <v>45957</v>
      </c>
    </row>
    <row r="330" spans="1:4">
      <c r="A330" s="1917">
        <v>85</v>
      </c>
      <c r="B330" s="981" t="s">
        <v>9</v>
      </c>
      <c r="C330" s="1061" t="s">
        <v>2054</v>
      </c>
      <c r="D330" s="1064">
        <v>45950</v>
      </c>
    </row>
    <row r="331" spans="1:4">
      <c r="A331" s="1917"/>
      <c r="B331" s="981" t="s">
        <v>2051</v>
      </c>
      <c r="C331" s="1061" t="s">
        <v>2054</v>
      </c>
      <c r="D331" s="1064">
        <v>45950</v>
      </c>
    </row>
    <row r="332" spans="1:4">
      <c r="A332" s="1917"/>
      <c r="B332" s="981" t="s">
        <v>2052</v>
      </c>
      <c r="C332" s="1061" t="s">
        <v>2054</v>
      </c>
      <c r="D332" s="1064">
        <v>45950</v>
      </c>
    </row>
    <row r="333" spans="1:4">
      <c r="A333" s="1918">
        <v>77</v>
      </c>
      <c r="B333" s="982" t="s">
        <v>2041</v>
      </c>
      <c r="C333" s="1060" t="s">
        <v>2054</v>
      </c>
      <c r="D333" s="1065">
        <v>45950</v>
      </c>
    </row>
    <row r="334" spans="1:4">
      <c r="A334" s="1918"/>
      <c r="B334" s="982" t="s">
        <v>306</v>
      </c>
      <c r="C334" s="1060" t="s">
        <v>2054</v>
      </c>
      <c r="D334" s="1065">
        <v>45950</v>
      </c>
    </row>
    <row r="335" spans="1:4">
      <c r="A335" s="1918">
        <v>85</v>
      </c>
      <c r="B335" s="982" t="s">
        <v>2043</v>
      </c>
      <c r="C335" s="1060" t="s">
        <v>2054</v>
      </c>
      <c r="D335" s="1065">
        <v>45950</v>
      </c>
    </row>
    <row r="336" spans="1:4">
      <c r="A336" s="1918"/>
      <c r="B336" s="982" t="s">
        <v>2044</v>
      </c>
      <c r="C336" s="1060" t="s">
        <v>2054</v>
      </c>
      <c r="D336" s="1065">
        <v>45950</v>
      </c>
    </row>
    <row r="337" spans="1:4">
      <c r="A337" s="1918"/>
      <c r="B337" s="982" t="s">
        <v>728</v>
      </c>
      <c r="C337" s="1060" t="s">
        <v>2054</v>
      </c>
      <c r="D337" s="1065">
        <v>45950</v>
      </c>
    </row>
    <row r="338" spans="1:4">
      <c r="A338" s="1918"/>
      <c r="B338" s="982" t="s">
        <v>2045</v>
      </c>
      <c r="C338" s="1060" t="s">
        <v>2054</v>
      </c>
      <c r="D338" s="1065">
        <v>45950</v>
      </c>
    </row>
    <row r="339" spans="1:4">
      <c r="A339" s="1918"/>
      <c r="B339" s="982" t="s">
        <v>2046</v>
      </c>
      <c r="C339" s="1060" t="s">
        <v>2054</v>
      </c>
      <c r="D339" s="1065">
        <v>45950</v>
      </c>
    </row>
    <row r="340" spans="1:4">
      <c r="A340" s="1917">
        <v>77</v>
      </c>
      <c r="B340" s="980" t="s">
        <v>362</v>
      </c>
      <c r="C340" s="1061" t="s">
        <v>2054</v>
      </c>
      <c r="D340" s="1064">
        <v>45950</v>
      </c>
    </row>
    <row r="341" spans="1:4">
      <c r="A341" s="1917"/>
      <c r="B341" s="981" t="s">
        <v>2049</v>
      </c>
      <c r="C341" s="1061" t="s">
        <v>2054</v>
      </c>
      <c r="D341" s="1064">
        <v>45950</v>
      </c>
    </row>
    <row r="342" spans="1:4">
      <c r="A342" s="1917"/>
      <c r="B342" s="981" t="s">
        <v>2050</v>
      </c>
      <c r="C342" s="1061" t="s">
        <v>2054</v>
      </c>
      <c r="D342" s="1064">
        <v>45950</v>
      </c>
    </row>
    <row r="343" spans="1:4">
      <c r="A343" s="1917"/>
      <c r="B343" s="981" t="s">
        <v>409</v>
      </c>
      <c r="C343" s="1061" t="s">
        <v>2054</v>
      </c>
      <c r="D343" s="1064">
        <v>45950</v>
      </c>
    </row>
    <row r="344" spans="1:4">
      <c r="A344" s="1917"/>
      <c r="B344" s="981" t="s">
        <v>9</v>
      </c>
      <c r="C344" s="1061" t="s">
        <v>2054</v>
      </c>
      <c r="D344" s="1064">
        <v>45950</v>
      </c>
    </row>
    <row r="345" spans="1:4">
      <c r="A345" s="1917">
        <v>86</v>
      </c>
      <c r="B345" s="981" t="s">
        <v>2051</v>
      </c>
      <c r="C345" s="1061" t="s">
        <v>2054</v>
      </c>
      <c r="D345" s="1064">
        <v>45950</v>
      </c>
    </row>
    <row r="346" spans="1:4">
      <c r="A346" s="1917"/>
      <c r="B346" s="981" t="s">
        <v>2052</v>
      </c>
      <c r="C346" s="1061" t="s">
        <v>2054</v>
      </c>
      <c r="D346" s="1064">
        <v>45950</v>
      </c>
    </row>
    <row r="347" spans="1:4">
      <c r="A347" s="1918">
        <v>78</v>
      </c>
      <c r="B347" s="982" t="s">
        <v>2041</v>
      </c>
      <c r="C347" s="1060" t="s">
        <v>2054</v>
      </c>
      <c r="D347" s="1065">
        <v>45950</v>
      </c>
    </row>
    <row r="348" spans="1:4">
      <c r="A348" s="1918"/>
      <c r="B348" s="982" t="s">
        <v>306</v>
      </c>
      <c r="C348" s="1060" t="s">
        <v>2054</v>
      </c>
      <c r="D348" s="1065">
        <v>45950</v>
      </c>
    </row>
    <row r="349" spans="1:4">
      <c r="A349" s="1918"/>
      <c r="B349" s="982" t="s">
        <v>2043</v>
      </c>
      <c r="C349" s="1060" t="s">
        <v>2054</v>
      </c>
      <c r="D349" s="1065">
        <v>45950</v>
      </c>
    </row>
    <row r="350" spans="1:4">
      <c r="A350" s="1918">
        <v>87</v>
      </c>
      <c r="B350" s="982" t="s">
        <v>2044</v>
      </c>
      <c r="C350" s="1060" t="s">
        <v>2054</v>
      </c>
      <c r="D350" s="1065">
        <v>45950</v>
      </c>
    </row>
    <row r="351" spans="1:4">
      <c r="A351" s="1918"/>
      <c r="B351" s="982" t="s">
        <v>728</v>
      </c>
      <c r="C351" s="1060" t="s">
        <v>2054</v>
      </c>
      <c r="D351" s="1065">
        <v>45950</v>
      </c>
    </row>
    <row r="352" spans="1:4">
      <c r="A352" s="1918"/>
      <c r="B352" s="982" t="s">
        <v>2045</v>
      </c>
      <c r="C352" s="1060" t="s">
        <v>2054</v>
      </c>
      <c r="D352" s="1065">
        <v>45950</v>
      </c>
    </row>
    <row r="353" spans="1:4">
      <c r="A353" s="1918"/>
      <c r="B353" s="982" t="s">
        <v>2046</v>
      </c>
      <c r="C353" s="1060" t="s">
        <v>2054</v>
      </c>
      <c r="D353" s="1065">
        <v>45950</v>
      </c>
    </row>
    <row r="354" spans="1:4">
      <c r="A354" s="1917">
        <v>78</v>
      </c>
      <c r="B354" s="980" t="s">
        <v>362</v>
      </c>
      <c r="C354" s="1061" t="s">
        <v>2054</v>
      </c>
      <c r="D354" s="1064">
        <v>45950</v>
      </c>
    </row>
    <row r="355" spans="1:4">
      <c r="A355" s="1917">
        <v>87</v>
      </c>
      <c r="B355" s="981" t="s">
        <v>2049</v>
      </c>
      <c r="C355" s="1061" t="s">
        <v>2054</v>
      </c>
      <c r="D355" s="1064">
        <v>45950</v>
      </c>
    </row>
    <row r="356" spans="1:4">
      <c r="A356" s="1917"/>
      <c r="B356" s="981" t="s">
        <v>2050</v>
      </c>
      <c r="C356" s="1061" t="s">
        <v>2054</v>
      </c>
      <c r="D356" s="1064">
        <v>45950</v>
      </c>
    </row>
    <row r="357" spans="1:4">
      <c r="A357" s="1917"/>
      <c r="B357" s="981" t="s">
        <v>409</v>
      </c>
      <c r="C357" s="1061" t="s">
        <v>2054</v>
      </c>
      <c r="D357" s="1064">
        <v>45950</v>
      </c>
    </row>
    <row r="358" spans="1:4">
      <c r="A358" s="1917"/>
      <c r="B358" s="981" t="s">
        <v>9</v>
      </c>
      <c r="C358" s="1061" t="s">
        <v>2054</v>
      </c>
      <c r="D358" s="1064">
        <v>45950</v>
      </c>
    </row>
    <row r="359" spans="1:4">
      <c r="A359" s="1917"/>
      <c r="B359" s="981" t="s">
        <v>2051</v>
      </c>
      <c r="C359" s="1061" t="s">
        <v>2054</v>
      </c>
      <c r="D359" s="1064">
        <v>45950</v>
      </c>
    </row>
    <row r="360" spans="1:4">
      <c r="A360" s="1917">
        <v>88</v>
      </c>
      <c r="B360" s="981" t="s">
        <v>2052</v>
      </c>
      <c r="C360" s="1061" t="s">
        <v>2054</v>
      </c>
      <c r="D360" s="1064">
        <v>45950</v>
      </c>
    </row>
    <row r="361" spans="1:4">
      <c r="A361" s="1918">
        <v>79</v>
      </c>
      <c r="B361" s="982" t="s">
        <v>2041</v>
      </c>
      <c r="C361" s="1060" t="s">
        <v>2054</v>
      </c>
      <c r="D361" s="1065">
        <v>45950</v>
      </c>
    </row>
    <row r="362" spans="1:4">
      <c r="A362" s="1918"/>
      <c r="B362" s="982" t="s">
        <v>306</v>
      </c>
      <c r="C362" s="1060" t="s">
        <v>2054</v>
      </c>
      <c r="D362" s="1065">
        <v>45950</v>
      </c>
    </row>
    <row r="363" spans="1:4">
      <c r="A363" s="1918"/>
      <c r="B363" s="982" t="s">
        <v>2043</v>
      </c>
      <c r="C363" s="1060" t="s">
        <v>2054</v>
      </c>
      <c r="D363" s="1065">
        <v>45950</v>
      </c>
    </row>
    <row r="364" spans="1:4">
      <c r="A364" s="1918"/>
      <c r="B364" s="982" t="s">
        <v>2044</v>
      </c>
      <c r="C364" s="1060" t="s">
        <v>2054</v>
      </c>
      <c r="D364" s="1065">
        <v>45950</v>
      </c>
    </row>
    <row r="365" spans="1:4">
      <c r="A365" s="1918">
        <v>88</v>
      </c>
      <c r="B365" s="982" t="s">
        <v>728</v>
      </c>
      <c r="C365" s="1060" t="s">
        <v>2054</v>
      </c>
      <c r="D365" s="1065">
        <v>45950</v>
      </c>
    </row>
    <row r="366" spans="1:4">
      <c r="A366" s="1918"/>
      <c r="B366" s="982" t="s">
        <v>2045</v>
      </c>
      <c r="C366" s="1060" t="s">
        <v>2054</v>
      </c>
      <c r="D366" s="1065">
        <v>45950</v>
      </c>
    </row>
    <row r="367" spans="1:4">
      <c r="A367" s="1918"/>
      <c r="B367" s="982" t="s">
        <v>2046</v>
      </c>
      <c r="C367" s="1060" t="s">
        <v>2054</v>
      </c>
      <c r="D367" s="1065">
        <v>45950</v>
      </c>
    </row>
    <row r="368" spans="1:4">
      <c r="A368" s="1917">
        <v>79</v>
      </c>
      <c r="B368" s="980" t="s">
        <v>362</v>
      </c>
      <c r="C368" s="1061" t="s">
        <v>2055</v>
      </c>
      <c r="D368" s="1064">
        <v>45947</v>
      </c>
    </row>
    <row r="369" spans="1:4">
      <c r="A369" s="1917"/>
      <c r="B369" s="981" t="s">
        <v>2049</v>
      </c>
      <c r="C369" s="1061" t="s">
        <v>2055</v>
      </c>
      <c r="D369" s="1064">
        <v>45947</v>
      </c>
    </row>
    <row r="370" spans="1:4">
      <c r="A370" s="1917">
        <v>89</v>
      </c>
      <c r="B370" s="981" t="s">
        <v>2050</v>
      </c>
      <c r="C370" s="1061" t="s">
        <v>2055</v>
      </c>
      <c r="D370" s="1064">
        <v>45947</v>
      </c>
    </row>
    <row r="371" spans="1:4">
      <c r="A371" s="1917"/>
      <c r="B371" s="981" t="s">
        <v>409</v>
      </c>
      <c r="C371" s="1061" t="s">
        <v>2055</v>
      </c>
      <c r="D371" s="1064">
        <v>45947</v>
      </c>
    </row>
    <row r="372" spans="1:4">
      <c r="A372" s="1917"/>
      <c r="B372" s="981" t="s">
        <v>9</v>
      </c>
      <c r="C372" s="1061" t="s">
        <v>2055</v>
      </c>
      <c r="D372" s="1064">
        <v>45947</v>
      </c>
    </row>
    <row r="373" spans="1:4">
      <c r="A373" s="1917"/>
      <c r="B373" s="981" t="s">
        <v>2051</v>
      </c>
      <c r="C373" s="1061" t="s">
        <v>2055</v>
      </c>
      <c r="D373" s="1064">
        <v>45947</v>
      </c>
    </row>
    <row r="374" spans="1:4">
      <c r="A374" s="1917"/>
      <c r="B374" s="981" t="s">
        <v>2052</v>
      </c>
      <c r="C374" s="1061" t="s">
        <v>2055</v>
      </c>
      <c r="D374" s="1064">
        <v>45947</v>
      </c>
    </row>
    <row r="375" spans="1:4">
      <c r="A375" s="1918">
        <v>80</v>
      </c>
      <c r="B375" s="982" t="s">
        <v>2041</v>
      </c>
      <c r="C375" s="1060" t="s">
        <v>2054</v>
      </c>
      <c r="D375" s="1065">
        <v>45947</v>
      </c>
    </row>
    <row r="376" spans="1:4">
      <c r="A376" s="1918"/>
      <c r="B376" s="982" t="s">
        <v>306</v>
      </c>
      <c r="C376" s="1060" t="s">
        <v>2054</v>
      </c>
      <c r="D376" s="1065">
        <v>45947</v>
      </c>
    </row>
    <row r="377" spans="1:4">
      <c r="A377" s="1918"/>
      <c r="B377" s="982" t="s">
        <v>2043</v>
      </c>
      <c r="C377" s="1060" t="s">
        <v>2054</v>
      </c>
      <c r="D377" s="1065">
        <v>45947</v>
      </c>
    </row>
    <row r="378" spans="1:4">
      <c r="A378" s="1918"/>
      <c r="B378" s="982" t="s">
        <v>2044</v>
      </c>
      <c r="C378" s="1060" t="s">
        <v>2054</v>
      </c>
      <c r="D378" s="1065">
        <v>45947</v>
      </c>
    </row>
    <row r="379" spans="1:4">
      <c r="A379" s="1918"/>
      <c r="B379" s="982" t="s">
        <v>728</v>
      </c>
      <c r="C379" s="1060" t="s">
        <v>2054</v>
      </c>
      <c r="D379" s="1065">
        <v>45947</v>
      </c>
    </row>
    <row r="380" spans="1:4">
      <c r="A380" s="1918">
        <v>90</v>
      </c>
      <c r="B380" s="982" t="s">
        <v>2045</v>
      </c>
      <c r="C380" s="1060" t="s">
        <v>2054</v>
      </c>
      <c r="D380" s="1065">
        <v>45947</v>
      </c>
    </row>
    <row r="381" spans="1:4">
      <c r="A381" s="1918"/>
      <c r="B381" s="982" t="s">
        <v>2046</v>
      </c>
      <c r="C381" s="1060" t="s">
        <v>2054</v>
      </c>
      <c r="D381" s="1065">
        <v>45947</v>
      </c>
    </row>
    <row r="382" spans="1:4">
      <c r="A382" s="1917">
        <v>80</v>
      </c>
      <c r="B382" s="980" t="s">
        <v>362</v>
      </c>
      <c r="C382" s="1061" t="s">
        <v>2054</v>
      </c>
      <c r="D382" s="1064">
        <v>45947</v>
      </c>
    </row>
    <row r="383" spans="1:4">
      <c r="A383" s="1917"/>
      <c r="B383" s="981" t="s">
        <v>2049</v>
      </c>
      <c r="C383" s="1061" t="s">
        <v>2054</v>
      </c>
      <c r="D383" s="1064">
        <v>45947</v>
      </c>
    </row>
    <row r="384" spans="1:4">
      <c r="A384" s="1917"/>
      <c r="B384" s="981" t="s">
        <v>2050</v>
      </c>
      <c r="C384" s="1061" t="s">
        <v>2054</v>
      </c>
      <c r="D384" s="1064">
        <v>45947</v>
      </c>
    </row>
    <row r="385" spans="1:4">
      <c r="A385" s="1917">
        <v>90</v>
      </c>
      <c r="B385" s="981" t="s">
        <v>409</v>
      </c>
      <c r="C385" s="1061" t="s">
        <v>2054</v>
      </c>
      <c r="D385" s="1064">
        <v>45947</v>
      </c>
    </row>
    <row r="386" spans="1:4">
      <c r="A386" s="1917"/>
      <c r="B386" s="981" t="s">
        <v>9</v>
      </c>
      <c r="C386" s="1061" t="s">
        <v>2054</v>
      </c>
      <c r="D386" s="1064">
        <v>45947</v>
      </c>
    </row>
    <row r="387" spans="1:4">
      <c r="A387" s="1917"/>
      <c r="B387" s="981" t="s">
        <v>2051</v>
      </c>
      <c r="C387" s="1061" t="s">
        <v>2054</v>
      </c>
      <c r="D387" s="1064">
        <v>45947</v>
      </c>
    </row>
    <row r="388" spans="1:4">
      <c r="A388" s="1917"/>
      <c r="B388" s="981" t="s">
        <v>2052</v>
      </c>
      <c r="C388" s="1061" t="s">
        <v>2054</v>
      </c>
      <c r="D388" s="1064">
        <v>45947</v>
      </c>
    </row>
    <row r="389" spans="1:4">
      <c r="A389" s="1918">
        <v>81</v>
      </c>
      <c r="B389" s="982" t="s">
        <v>2041</v>
      </c>
      <c r="C389" s="1060" t="s">
        <v>2055</v>
      </c>
      <c r="D389" s="1065">
        <v>45947</v>
      </c>
    </row>
    <row r="390" spans="1:4">
      <c r="A390" s="1918">
        <v>92</v>
      </c>
      <c r="B390" s="982" t="s">
        <v>306</v>
      </c>
      <c r="C390" s="1060" t="s">
        <v>2055</v>
      </c>
      <c r="D390" s="1065">
        <v>45947</v>
      </c>
    </row>
    <row r="391" spans="1:4">
      <c r="A391" s="1918"/>
      <c r="B391" s="982" t="s">
        <v>2043</v>
      </c>
      <c r="C391" s="1060" t="s">
        <v>2055</v>
      </c>
      <c r="D391" s="1065">
        <v>45947</v>
      </c>
    </row>
    <row r="392" spans="1:4">
      <c r="A392" s="1918"/>
      <c r="B392" s="982" t="s">
        <v>2044</v>
      </c>
      <c r="C392" s="1060" t="s">
        <v>2055</v>
      </c>
      <c r="D392" s="1065">
        <v>45947</v>
      </c>
    </row>
    <row r="393" spans="1:4">
      <c r="A393" s="1918"/>
      <c r="B393" s="982" t="s">
        <v>728</v>
      </c>
      <c r="C393" s="1060" t="s">
        <v>2055</v>
      </c>
      <c r="D393" s="1065">
        <v>45947</v>
      </c>
    </row>
    <row r="394" spans="1:4">
      <c r="A394" s="1918"/>
      <c r="B394" s="982" t="s">
        <v>2045</v>
      </c>
      <c r="C394" s="1060" t="s">
        <v>2055</v>
      </c>
      <c r="D394" s="1065">
        <v>45947</v>
      </c>
    </row>
    <row r="395" spans="1:4">
      <c r="A395" s="1918">
        <v>93</v>
      </c>
      <c r="B395" s="982" t="s">
        <v>2046</v>
      </c>
      <c r="C395" s="1060" t="s">
        <v>2055</v>
      </c>
      <c r="D395" s="1065">
        <v>45947</v>
      </c>
    </row>
    <row r="396" spans="1:4">
      <c r="A396" s="1917">
        <v>81</v>
      </c>
      <c r="B396" s="980" t="s">
        <v>362</v>
      </c>
      <c r="C396" s="1061" t="s">
        <v>2055</v>
      </c>
      <c r="D396" s="1064">
        <v>45947</v>
      </c>
    </row>
    <row r="397" spans="1:4">
      <c r="A397" s="1917"/>
      <c r="B397" s="981" t="s">
        <v>2049</v>
      </c>
      <c r="C397" s="1061" t="s">
        <v>2055</v>
      </c>
      <c r="D397" s="1064">
        <v>45947</v>
      </c>
    </row>
    <row r="398" spans="1:4">
      <c r="A398" s="1917"/>
      <c r="B398" s="981" t="s">
        <v>2050</v>
      </c>
      <c r="C398" s="1061" t="s">
        <v>2055</v>
      </c>
      <c r="D398" s="1064">
        <v>45947</v>
      </c>
    </row>
    <row r="399" spans="1:4">
      <c r="A399" s="1917"/>
      <c r="B399" s="981" t="s">
        <v>409</v>
      </c>
      <c r="C399" s="1061" t="s">
        <v>2055</v>
      </c>
      <c r="D399" s="1064">
        <v>45947</v>
      </c>
    </row>
    <row r="400" spans="1:4">
      <c r="A400" s="1917">
        <v>94</v>
      </c>
      <c r="B400" s="981" t="s">
        <v>9</v>
      </c>
      <c r="C400" s="1061" t="s">
        <v>2055</v>
      </c>
      <c r="D400" s="1064">
        <v>45947</v>
      </c>
    </row>
    <row r="401" spans="1:4">
      <c r="A401" s="1917"/>
      <c r="B401" s="981" t="s">
        <v>2051</v>
      </c>
      <c r="C401" s="1061" t="s">
        <v>2055</v>
      </c>
      <c r="D401" s="1064">
        <v>45947</v>
      </c>
    </row>
    <row r="402" spans="1:4">
      <c r="A402" s="1917"/>
      <c r="B402" s="981" t="s">
        <v>2052</v>
      </c>
      <c r="C402" s="1061" t="s">
        <v>2055</v>
      </c>
      <c r="D402" s="1064">
        <v>45947</v>
      </c>
    </row>
    <row r="403" spans="1:4">
      <c r="A403" s="1918">
        <v>82</v>
      </c>
      <c r="B403" s="982" t="s">
        <v>2041</v>
      </c>
      <c r="C403" s="1060" t="s">
        <v>2054</v>
      </c>
      <c r="D403" s="1065">
        <v>45947</v>
      </c>
    </row>
    <row r="404" spans="1:4">
      <c r="A404" s="1918"/>
      <c r="B404" s="982" t="s">
        <v>306</v>
      </c>
      <c r="C404" s="1060" t="s">
        <v>2054</v>
      </c>
      <c r="D404" s="1065">
        <v>45947</v>
      </c>
    </row>
    <row r="405" spans="1:4">
      <c r="A405" s="1918">
        <v>95</v>
      </c>
      <c r="B405" s="982" t="s">
        <v>2043</v>
      </c>
      <c r="C405" s="1060" t="s">
        <v>2054</v>
      </c>
      <c r="D405" s="1065">
        <v>45947</v>
      </c>
    </row>
    <row r="406" spans="1:4">
      <c r="A406" s="1918"/>
      <c r="B406" s="982" t="s">
        <v>2044</v>
      </c>
      <c r="C406" s="1060" t="s">
        <v>2054</v>
      </c>
      <c r="D406" s="1065">
        <v>45947</v>
      </c>
    </row>
    <row r="407" spans="1:4">
      <c r="A407" s="1918"/>
      <c r="B407" s="982" t="s">
        <v>728</v>
      </c>
      <c r="C407" s="1060" t="s">
        <v>2054</v>
      </c>
      <c r="D407" s="1065">
        <v>45947</v>
      </c>
    </row>
    <row r="408" spans="1:4">
      <c r="A408" s="1918"/>
      <c r="B408" s="982" t="s">
        <v>2045</v>
      </c>
      <c r="C408" s="1060" t="s">
        <v>2054</v>
      </c>
      <c r="D408" s="1065">
        <v>45947</v>
      </c>
    </row>
    <row r="409" spans="1:4">
      <c r="A409" s="1918"/>
      <c r="B409" s="982" t="s">
        <v>2046</v>
      </c>
      <c r="C409" s="1060" t="s">
        <v>2054</v>
      </c>
      <c r="D409" s="1065">
        <v>45947</v>
      </c>
    </row>
    <row r="410" spans="1:4">
      <c r="A410" s="1917">
        <v>82</v>
      </c>
      <c r="B410" s="980" t="s">
        <v>362</v>
      </c>
      <c r="C410" s="1061" t="s">
        <v>2054</v>
      </c>
      <c r="D410" s="1064">
        <v>45947</v>
      </c>
    </row>
    <row r="411" spans="1:4">
      <c r="A411" s="1917"/>
      <c r="B411" s="981" t="s">
        <v>2049</v>
      </c>
      <c r="C411" s="1061" t="s">
        <v>2054</v>
      </c>
      <c r="D411" s="1064">
        <v>45947</v>
      </c>
    </row>
    <row r="412" spans="1:4">
      <c r="A412" s="1917"/>
      <c r="B412" s="981" t="s">
        <v>2050</v>
      </c>
      <c r="C412" s="1061" t="s">
        <v>2054</v>
      </c>
      <c r="D412" s="1064">
        <v>45947</v>
      </c>
    </row>
    <row r="413" spans="1:4">
      <c r="A413" s="1917"/>
      <c r="B413" s="981" t="s">
        <v>409</v>
      </c>
      <c r="C413" s="1061" t="s">
        <v>2054</v>
      </c>
      <c r="D413" s="1064">
        <v>45947</v>
      </c>
    </row>
    <row r="414" spans="1:4">
      <c r="A414" s="1917"/>
      <c r="B414" s="981" t="s">
        <v>9</v>
      </c>
      <c r="C414" s="1061" t="s">
        <v>2054</v>
      </c>
      <c r="D414" s="1064">
        <v>45947</v>
      </c>
    </row>
    <row r="415" spans="1:4">
      <c r="A415" s="1917">
        <v>97</v>
      </c>
      <c r="B415" s="981" t="s">
        <v>2051</v>
      </c>
      <c r="C415" s="1061" t="s">
        <v>2054</v>
      </c>
      <c r="D415" s="1064">
        <v>45947</v>
      </c>
    </row>
    <row r="416" spans="1:4">
      <c r="A416" s="1917"/>
      <c r="B416" s="981" t="s">
        <v>2052</v>
      </c>
      <c r="C416" s="1061" t="s">
        <v>2054</v>
      </c>
      <c r="D416" s="1064">
        <v>45947</v>
      </c>
    </row>
    <row r="417" spans="1:4">
      <c r="A417" s="1918">
        <v>83</v>
      </c>
      <c r="B417" s="982" t="s">
        <v>2041</v>
      </c>
      <c r="C417" s="1060" t="s">
        <v>1021</v>
      </c>
      <c r="D417" s="1065">
        <v>45947</v>
      </c>
    </row>
    <row r="418" spans="1:4">
      <c r="A418" s="1918"/>
      <c r="B418" s="982" t="s">
        <v>306</v>
      </c>
      <c r="C418" s="1060" t="s">
        <v>1021</v>
      </c>
      <c r="D418" s="1065">
        <v>45947</v>
      </c>
    </row>
    <row r="419" spans="1:4">
      <c r="A419" s="1918"/>
      <c r="B419" s="982" t="s">
        <v>2043</v>
      </c>
      <c r="C419" s="1060" t="s">
        <v>1021</v>
      </c>
      <c r="D419" s="1065">
        <v>45947</v>
      </c>
    </row>
    <row r="420" spans="1:4">
      <c r="A420" s="1918">
        <v>98</v>
      </c>
      <c r="B420" s="982" t="s">
        <v>2044</v>
      </c>
      <c r="C420" s="1060" t="s">
        <v>1021</v>
      </c>
      <c r="D420" s="1065">
        <v>45947</v>
      </c>
    </row>
    <row r="421" spans="1:4">
      <c r="A421" s="1918"/>
      <c r="B421" s="982" t="s">
        <v>728</v>
      </c>
      <c r="C421" s="1060" t="s">
        <v>1021</v>
      </c>
      <c r="D421" s="1065">
        <v>45947</v>
      </c>
    </row>
    <row r="422" spans="1:4">
      <c r="A422" s="1918"/>
      <c r="B422" s="982" t="s">
        <v>2045</v>
      </c>
      <c r="C422" s="1060" t="s">
        <v>1021</v>
      </c>
      <c r="D422" s="1065">
        <v>45947</v>
      </c>
    </row>
    <row r="423" spans="1:4">
      <c r="A423" s="1918"/>
      <c r="B423" s="982" t="s">
        <v>2046</v>
      </c>
      <c r="C423" s="1060" t="s">
        <v>1021</v>
      </c>
      <c r="D423" s="1065">
        <v>45947</v>
      </c>
    </row>
    <row r="424" spans="1:4">
      <c r="A424" s="1917">
        <v>83</v>
      </c>
      <c r="B424" s="980" t="s">
        <v>362</v>
      </c>
      <c r="C424" s="1061" t="s">
        <v>1021</v>
      </c>
      <c r="D424" s="1064">
        <v>45947</v>
      </c>
    </row>
    <row r="425" spans="1:4">
      <c r="A425" s="1917">
        <v>99</v>
      </c>
      <c r="B425" s="981" t="s">
        <v>2049</v>
      </c>
      <c r="C425" s="1061" t="s">
        <v>1021</v>
      </c>
      <c r="D425" s="1064">
        <v>45947</v>
      </c>
    </row>
    <row r="426" spans="1:4">
      <c r="A426" s="1917"/>
      <c r="B426" s="981" t="s">
        <v>2050</v>
      </c>
      <c r="C426" s="1061" t="s">
        <v>1021</v>
      </c>
      <c r="D426" s="1064">
        <v>45947</v>
      </c>
    </row>
    <row r="427" spans="1:4">
      <c r="A427" s="1917"/>
      <c r="B427" s="981" t="s">
        <v>409</v>
      </c>
      <c r="C427" s="1061" t="s">
        <v>1021</v>
      </c>
      <c r="D427" s="1064">
        <v>45947</v>
      </c>
    </row>
    <row r="428" spans="1:4">
      <c r="A428" s="1917"/>
      <c r="B428" s="981" t="s">
        <v>9</v>
      </c>
      <c r="C428" s="1061" t="s">
        <v>1021</v>
      </c>
      <c r="D428" s="1064">
        <v>45947</v>
      </c>
    </row>
    <row r="429" spans="1:4">
      <c r="A429" s="1917"/>
      <c r="B429" s="981" t="s">
        <v>2051</v>
      </c>
      <c r="C429" s="1061" t="s">
        <v>1021</v>
      </c>
      <c r="D429" s="1064">
        <v>45947</v>
      </c>
    </row>
    <row r="430" spans="1:4">
      <c r="A430" s="1917">
        <v>100</v>
      </c>
      <c r="B430" s="981" t="s">
        <v>2052</v>
      </c>
      <c r="C430" s="1061" t="s">
        <v>1021</v>
      </c>
      <c r="D430" s="1064">
        <v>45947</v>
      </c>
    </row>
    <row r="431" spans="1:4">
      <c r="A431" s="1918">
        <v>84</v>
      </c>
      <c r="B431" s="982" t="s">
        <v>2041</v>
      </c>
      <c r="C431" s="1060" t="s">
        <v>1142</v>
      </c>
      <c r="D431" s="1065">
        <v>45947</v>
      </c>
    </row>
    <row r="432" spans="1:4">
      <c r="A432" s="1918"/>
      <c r="B432" s="982" t="s">
        <v>306</v>
      </c>
      <c r="C432" s="1060" t="s">
        <v>1142</v>
      </c>
      <c r="D432" s="1065">
        <v>45947</v>
      </c>
    </row>
    <row r="433" spans="1:4">
      <c r="A433" s="1918"/>
      <c r="B433" s="982" t="s">
        <v>2043</v>
      </c>
      <c r="C433" s="1060" t="s">
        <v>1142</v>
      </c>
      <c r="D433" s="1065">
        <v>45947</v>
      </c>
    </row>
    <row r="434" spans="1:4">
      <c r="A434" s="1918"/>
      <c r="B434" s="982" t="s">
        <v>2044</v>
      </c>
      <c r="C434" s="1060" t="s">
        <v>1142</v>
      </c>
      <c r="D434" s="1065">
        <v>45947</v>
      </c>
    </row>
    <row r="435" spans="1:4">
      <c r="A435" s="1918">
        <v>101</v>
      </c>
      <c r="B435" s="982" t="s">
        <v>728</v>
      </c>
      <c r="C435" s="1060" t="s">
        <v>1142</v>
      </c>
      <c r="D435" s="1065">
        <v>45947</v>
      </c>
    </row>
    <row r="436" spans="1:4">
      <c r="A436" s="1918"/>
      <c r="B436" s="982" t="s">
        <v>2045</v>
      </c>
      <c r="C436" s="1060" t="s">
        <v>1142</v>
      </c>
      <c r="D436" s="1065">
        <v>45947</v>
      </c>
    </row>
    <row r="437" spans="1:4">
      <c r="A437" s="1918"/>
      <c r="B437" s="982" t="s">
        <v>2046</v>
      </c>
      <c r="C437" s="1060" t="s">
        <v>1142</v>
      </c>
      <c r="D437" s="1065">
        <v>45947</v>
      </c>
    </row>
    <row r="438" spans="1:4">
      <c r="A438" s="1917">
        <v>84</v>
      </c>
      <c r="B438" s="980" t="s">
        <v>362</v>
      </c>
      <c r="C438" s="1061" t="s">
        <v>1142</v>
      </c>
      <c r="D438" s="1064">
        <v>45947</v>
      </c>
    </row>
    <row r="439" spans="1:4">
      <c r="A439" s="1917"/>
      <c r="B439" s="981" t="s">
        <v>2049</v>
      </c>
      <c r="C439" s="1061" t="s">
        <v>1142</v>
      </c>
      <c r="D439" s="1064">
        <v>45947</v>
      </c>
    </row>
    <row r="440" spans="1:4">
      <c r="A440" s="1917">
        <v>102</v>
      </c>
      <c r="B440" s="981" t="s">
        <v>2050</v>
      </c>
      <c r="C440" s="1061" t="s">
        <v>1142</v>
      </c>
      <c r="D440" s="1064">
        <v>45947</v>
      </c>
    </row>
    <row r="441" spans="1:4">
      <c r="A441" s="1917"/>
      <c r="B441" s="981" t="s">
        <v>409</v>
      </c>
      <c r="C441" s="1061" t="s">
        <v>1142</v>
      </c>
      <c r="D441" s="1064">
        <v>45947</v>
      </c>
    </row>
    <row r="442" spans="1:4">
      <c r="A442" s="1917"/>
      <c r="B442" s="981" t="s">
        <v>9</v>
      </c>
      <c r="C442" s="1061" t="s">
        <v>1142</v>
      </c>
      <c r="D442" s="1064">
        <v>45947</v>
      </c>
    </row>
    <row r="443" spans="1:4">
      <c r="A443" s="1917"/>
      <c r="B443" s="981" t="s">
        <v>2051</v>
      </c>
      <c r="C443" s="1061" t="s">
        <v>1142</v>
      </c>
      <c r="D443" s="1064">
        <v>45947</v>
      </c>
    </row>
    <row r="444" spans="1:4">
      <c r="A444" s="1917"/>
      <c r="B444" s="981" t="s">
        <v>2052</v>
      </c>
      <c r="C444" s="1061" t="s">
        <v>1142</v>
      </c>
      <c r="D444" s="1064">
        <v>45947</v>
      </c>
    </row>
    <row r="445" spans="1:4">
      <c r="A445" s="1918">
        <v>85</v>
      </c>
      <c r="B445" s="982" t="s">
        <v>2041</v>
      </c>
      <c r="C445" s="1060" t="s">
        <v>2055</v>
      </c>
      <c r="D445" s="1065">
        <v>45947</v>
      </c>
    </row>
    <row r="446" spans="1:4">
      <c r="A446" s="1918">
        <v>99.923913043478294</v>
      </c>
      <c r="B446" s="982" t="s">
        <v>306</v>
      </c>
      <c r="C446" s="1060" t="s">
        <v>2055</v>
      </c>
      <c r="D446" s="1065">
        <v>45947</v>
      </c>
    </row>
    <row r="447" spans="1:4">
      <c r="A447" s="1918">
        <v>101.119565217391</v>
      </c>
      <c r="B447" s="982" t="s">
        <v>2043</v>
      </c>
      <c r="C447" s="1060" t="s">
        <v>2055</v>
      </c>
      <c r="D447" s="1065">
        <v>45947</v>
      </c>
    </row>
    <row r="448" spans="1:4">
      <c r="A448" s="1918">
        <v>102.315217391304</v>
      </c>
      <c r="B448" s="982" t="s">
        <v>2044</v>
      </c>
      <c r="C448" s="1060" t="s">
        <v>2055</v>
      </c>
      <c r="D448" s="1065">
        <v>45947</v>
      </c>
    </row>
    <row r="449" spans="1:4">
      <c r="A449" s="1918">
        <v>103.51086956521701</v>
      </c>
      <c r="B449" s="982" t="s">
        <v>728</v>
      </c>
      <c r="C449" s="1060" t="s">
        <v>2055</v>
      </c>
      <c r="D449" s="1065">
        <v>45947</v>
      </c>
    </row>
    <row r="450" spans="1:4">
      <c r="A450" s="1918">
        <v>104.70652173913</v>
      </c>
      <c r="B450" s="982" t="s">
        <v>2045</v>
      </c>
      <c r="C450" s="1060" t="s">
        <v>2055</v>
      </c>
      <c r="D450" s="1065">
        <v>45947</v>
      </c>
    </row>
    <row r="451" spans="1:4">
      <c r="A451" s="1918">
        <v>105.902173913043</v>
      </c>
      <c r="B451" s="982" t="s">
        <v>2046</v>
      </c>
      <c r="C451" s="1060" t="s">
        <v>2055</v>
      </c>
      <c r="D451" s="1065">
        <v>45947</v>
      </c>
    </row>
    <row r="452" spans="1:4">
      <c r="A452" s="1917">
        <v>85</v>
      </c>
      <c r="B452" s="980" t="s">
        <v>362</v>
      </c>
      <c r="C452" s="1061" t="s">
        <v>2055</v>
      </c>
      <c r="D452" s="1064">
        <v>45947</v>
      </c>
    </row>
    <row r="453" spans="1:4">
      <c r="A453" s="1917">
        <v>108.29347826087</v>
      </c>
      <c r="B453" s="981" t="s">
        <v>2049</v>
      </c>
      <c r="C453" s="1061" t="s">
        <v>2055</v>
      </c>
      <c r="D453" s="1064">
        <v>45947</v>
      </c>
    </row>
    <row r="454" spans="1:4">
      <c r="A454" s="1917">
        <v>109.48913043478299</v>
      </c>
      <c r="B454" s="981" t="s">
        <v>2050</v>
      </c>
      <c r="C454" s="1061" t="s">
        <v>2055</v>
      </c>
      <c r="D454" s="1064">
        <v>45947</v>
      </c>
    </row>
    <row r="455" spans="1:4">
      <c r="A455" s="1917"/>
      <c r="B455" s="981" t="s">
        <v>409</v>
      </c>
      <c r="C455" s="1061" t="s">
        <v>2055</v>
      </c>
      <c r="D455" s="1064">
        <v>45947</v>
      </c>
    </row>
    <row r="456" spans="1:4">
      <c r="A456" s="1917"/>
      <c r="B456" s="981" t="s">
        <v>9</v>
      </c>
      <c r="C456" s="1061" t="s">
        <v>2055</v>
      </c>
      <c r="D456" s="1064">
        <v>45947</v>
      </c>
    </row>
    <row r="457" spans="1:4">
      <c r="A457" s="1917"/>
      <c r="B457" s="981" t="s">
        <v>2051</v>
      </c>
      <c r="C457" s="1061" t="s">
        <v>2055</v>
      </c>
      <c r="D457" s="1064">
        <v>45947</v>
      </c>
    </row>
    <row r="458" spans="1:4">
      <c r="A458" s="1917"/>
      <c r="B458" s="981" t="s">
        <v>2052</v>
      </c>
      <c r="C458" s="1061" t="s">
        <v>2055</v>
      </c>
      <c r="D458" s="1064">
        <v>45947</v>
      </c>
    </row>
    <row r="459" spans="1:4">
      <c r="A459" s="1918">
        <v>86</v>
      </c>
      <c r="B459" s="982" t="s">
        <v>2041</v>
      </c>
      <c r="C459" s="1060" t="s">
        <v>2054</v>
      </c>
      <c r="D459" s="1065">
        <v>45947</v>
      </c>
    </row>
    <row r="460" spans="1:4">
      <c r="A460" s="1918">
        <v>111.880434782609</v>
      </c>
      <c r="B460" s="982" t="s">
        <v>306</v>
      </c>
      <c r="C460" s="1060" t="s">
        <v>2054</v>
      </c>
      <c r="D460" s="1065">
        <v>45947</v>
      </c>
    </row>
    <row r="461" spans="1:4">
      <c r="A461" s="1918">
        <v>113.076086956522</v>
      </c>
      <c r="B461" s="982" t="s">
        <v>2043</v>
      </c>
      <c r="C461" s="1060" t="s">
        <v>2054</v>
      </c>
      <c r="D461" s="1065">
        <v>45947</v>
      </c>
    </row>
    <row r="462" spans="1:4">
      <c r="A462" s="1918">
        <v>114.27173913043499</v>
      </c>
      <c r="B462" s="982" t="s">
        <v>2044</v>
      </c>
      <c r="C462" s="1060" t="s">
        <v>2054</v>
      </c>
      <c r="D462" s="1065">
        <v>45947</v>
      </c>
    </row>
    <row r="463" spans="1:4">
      <c r="A463" s="1918">
        <v>115.467391304348</v>
      </c>
      <c r="B463" s="982" t="s">
        <v>728</v>
      </c>
      <c r="C463" s="1060" t="s">
        <v>2054</v>
      </c>
      <c r="D463" s="1065">
        <v>45947</v>
      </c>
    </row>
    <row r="464" spans="1:4">
      <c r="A464" s="1918">
        <v>116.663043478261</v>
      </c>
      <c r="B464" s="982" t="s">
        <v>2045</v>
      </c>
      <c r="C464" s="1060" t="s">
        <v>2054</v>
      </c>
      <c r="D464" s="1065">
        <v>45947</v>
      </c>
    </row>
    <row r="465" spans="1:4">
      <c r="A465" s="1918">
        <v>117.85869565217401</v>
      </c>
      <c r="B465" s="982" t="s">
        <v>2046</v>
      </c>
      <c r="C465" s="1060" t="s">
        <v>2054</v>
      </c>
      <c r="D465" s="1065">
        <v>45947</v>
      </c>
    </row>
    <row r="466" spans="1:4">
      <c r="A466" s="1917">
        <v>86</v>
      </c>
      <c r="B466" s="980" t="s">
        <v>362</v>
      </c>
      <c r="C466" s="1061" t="s">
        <v>2054</v>
      </c>
      <c r="D466" s="1064">
        <v>45947</v>
      </c>
    </row>
    <row r="467" spans="1:4">
      <c r="A467" s="1917">
        <v>120.25</v>
      </c>
      <c r="B467" s="981" t="s">
        <v>2049</v>
      </c>
      <c r="C467" s="1061" t="s">
        <v>2054</v>
      </c>
      <c r="D467" s="1064">
        <v>45947</v>
      </c>
    </row>
    <row r="468" spans="1:4">
      <c r="A468" s="1917">
        <v>121.445652173913</v>
      </c>
      <c r="B468" s="981" t="s">
        <v>2050</v>
      </c>
      <c r="C468" s="1061" t="s">
        <v>2054</v>
      </c>
      <c r="D468" s="1064">
        <v>45947</v>
      </c>
    </row>
    <row r="469" spans="1:4">
      <c r="A469" s="1917"/>
      <c r="B469" s="981" t="s">
        <v>409</v>
      </c>
      <c r="C469" s="1061" t="s">
        <v>2054</v>
      </c>
      <c r="D469" s="1064">
        <v>45947</v>
      </c>
    </row>
    <row r="470" spans="1:4">
      <c r="A470" s="1917"/>
      <c r="B470" s="981" t="s">
        <v>9</v>
      </c>
      <c r="C470" s="1061" t="s">
        <v>2054</v>
      </c>
      <c r="D470" s="1064">
        <v>45947</v>
      </c>
    </row>
    <row r="471" spans="1:4">
      <c r="A471" s="1917"/>
      <c r="B471" s="981" t="s">
        <v>2051</v>
      </c>
      <c r="C471" s="1061" t="s">
        <v>2054</v>
      </c>
      <c r="D471" s="1064">
        <v>45947</v>
      </c>
    </row>
    <row r="472" spans="1:4">
      <c r="A472" s="1917"/>
      <c r="B472" s="981" t="s">
        <v>2052</v>
      </c>
      <c r="C472" s="1061" t="s">
        <v>2054</v>
      </c>
      <c r="D472" s="1064">
        <v>45947</v>
      </c>
    </row>
    <row r="473" spans="1:4">
      <c r="A473" s="1918">
        <v>87</v>
      </c>
      <c r="B473" s="982" t="s">
        <v>2041</v>
      </c>
      <c r="C473" s="1060" t="s">
        <v>2055</v>
      </c>
      <c r="D473" s="1065">
        <v>45947</v>
      </c>
    </row>
    <row r="474" spans="1:4">
      <c r="A474" s="1918">
        <v>123.836956521739</v>
      </c>
      <c r="B474" s="982" t="s">
        <v>306</v>
      </c>
      <c r="C474" s="1060" t="s">
        <v>2055</v>
      </c>
      <c r="D474" s="1065">
        <v>45947</v>
      </c>
    </row>
    <row r="475" spans="1:4">
      <c r="A475" s="1918">
        <v>125.032608695652</v>
      </c>
      <c r="B475" s="982" t="s">
        <v>2043</v>
      </c>
      <c r="C475" s="1060" t="s">
        <v>2055</v>
      </c>
      <c r="D475" s="1065">
        <v>45947</v>
      </c>
    </row>
    <row r="476" spans="1:4">
      <c r="A476" s="1918">
        <v>126.22826086956501</v>
      </c>
      <c r="B476" s="982" t="s">
        <v>2044</v>
      </c>
      <c r="C476" s="1060" t="s">
        <v>2055</v>
      </c>
      <c r="D476" s="1065">
        <v>45947</v>
      </c>
    </row>
    <row r="477" spans="1:4">
      <c r="A477" s="1918">
        <v>127.423913043478</v>
      </c>
      <c r="B477" s="982" t="s">
        <v>728</v>
      </c>
      <c r="C477" s="1060" t="s">
        <v>2055</v>
      </c>
      <c r="D477" s="1065">
        <v>45947</v>
      </c>
    </row>
    <row r="478" spans="1:4">
      <c r="A478" s="1918">
        <v>128.619565217391</v>
      </c>
      <c r="B478" s="982" t="s">
        <v>2045</v>
      </c>
      <c r="C478" s="1060" t="s">
        <v>2055</v>
      </c>
      <c r="D478" s="1065">
        <v>45947</v>
      </c>
    </row>
    <row r="479" spans="1:4">
      <c r="A479" s="1918">
        <v>129.815217391304</v>
      </c>
      <c r="B479" s="982" t="s">
        <v>2046</v>
      </c>
      <c r="C479" s="1060" t="s">
        <v>2055</v>
      </c>
      <c r="D479" s="1065">
        <v>45947</v>
      </c>
    </row>
    <row r="480" spans="1:4">
      <c r="A480" s="1917">
        <v>87</v>
      </c>
      <c r="B480" s="980" t="s">
        <v>362</v>
      </c>
      <c r="C480" s="1061" t="s">
        <v>2055</v>
      </c>
      <c r="D480" s="1064">
        <v>45947</v>
      </c>
    </row>
    <row r="481" spans="1:4">
      <c r="A481" s="1917">
        <v>132.20652173913001</v>
      </c>
      <c r="B481" s="981" t="s">
        <v>2049</v>
      </c>
      <c r="C481" s="1061" t="s">
        <v>2055</v>
      </c>
      <c r="D481" s="1064">
        <v>45947</v>
      </c>
    </row>
    <row r="482" spans="1:4">
      <c r="A482" s="1917">
        <v>133.40217391304299</v>
      </c>
      <c r="B482" s="981" t="s">
        <v>2050</v>
      </c>
      <c r="C482" s="1061" t="s">
        <v>2055</v>
      </c>
      <c r="D482" s="1064">
        <v>45947</v>
      </c>
    </row>
    <row r="483" spans="1:4">
      <c r="A483" s="1917"/>
      <c r="B483" s="981" t="s">
        <v>409</v>
      </c>
      <c r="C483" s="1061" t="s">
        <v>2055</v>
      </c>
      <c r="D483" s="1064">
        <v>45947</v>
      </c>
    </row>
    <row r="484" spans="1:4">
      <c r="A484" s="1917"/>
      <c r="B484" s="981" t="s">
        <v>9</v>
      </c>
      <c r="C484" s="1061" t="s">
        <v>2055</v>
      </c>
      <c r="D484" s="1064">
        <v>45947</v>
      </c>
    </row>
    <row r="485" spans="1:4">
      <c r="A485" s="1917"/>
      <c r="B485" s="981" t="s">
        <v>2051</v>
      </c>
      <c r="C485" s="1061" t="s">
        <v>2055</v>
      </c>
      <c r="D485" s="1064">
        <v>45947</v>
      </c>
    </row>
    <row r="486" spans="1:4">
      <c r="A486" s="1917"/>
      <c r="B486" s="981" t="s">
        <v>2052</v>
      </c>
      <c r="C486" s="1061" t="s">
        <v>2055</v>
      </c>
      <c r="D486" s="1064">
        <v>45947</v>
      </c>
    </row>
    <row r="487" spans="1:4">
      <c r="A487" s="1918">
        <v>88</v>
      </c>
      <c r="B487" s="982" t="s">
        <v>2041</v>
      </c>
      <c r="C487" s="1060" t="s">
        <v>2054</v>
      </c>
      <c r="D487" s="1065">
        <v>45947</v>
      </c>
    </row>
    <row r="488" spans="1:4">
      <c r="A488" s="1918">
        <v>135.79347826086999</v>
      </c>
      <c r="B488" s="982" t="s">
        <v>306</v>
      </c>
      <c r="C488" s="1060" t="s">
        <v>2054</v>
      </c>
      <c r="D488" s="1065">
        <v>45947</v>
      </c>
    </row>
    <row r="489" spans="1:4">
      <c r="A489" s="1918">
        <v>136.98913043478299</v>
      </c>
      <c r="B489" s="982" t="s">
        <v>2043</v>
      </c>
      <c r="C489" s="1060" t="s">
        <v>2054</v>
      </c>
      <c r="D489" s="1065">
        <v>45947</v>
      </c>
    </row>
    <row r="490" spans="1:4">
      <c r="A490" s="1918">
        <v>138.184782608696</v>
      </c>
      <c r="B490" s="982" t="s">
        <v>2044</v>
      </c>
      <c r="C490" s="1060" t="s">
        <v>2054</v>
      </c>
      <c r="D490" s="1065">
        <v>45947</v>
      </c>
    </row>
    <row r="491" spans="1:4">
      <c r="A491" s="1918">
        <v>139.380434782609</v>
      </c>
      <c r="B491" s="982" t="s">
        <v>728</v>
      </c>
      <c r="C491" s="1060" t="s">
        <v>2054</v>
      </c>
      <c r="D491" s="1065">
        <v>45947</v>
      </c>
    </row>
    <row r="492" spans="1:4">
      <c r="A492" s="1918">
        <v>140.576086956522</v>
      </c>
      <c r="B492" s="982" t="s">
        <v>2045</v>
      </c>
      <c r="C492" s="1060" t="s">
        <v>2054</v>
      </c>
      <c r="D492" s="1065">
        <v>45947</v>
      </c>
    </row>
    <row r="493" spans="1:4">
      <c r="A493" s="1918">
        <v>141.77173913043501</v>
      </c>
      <c r="B493" s="982" t="s">
        <v>2046</v>
      </c>
      <c r="C493" s="1060" t="s">
        <v>2054</v>
      </c>
      <c r="D493" s="1065">
        <v>45947</v>
      </c>
    </row>
    <row r="494" spans="1:4">
      <c r="A494" s="1917">
        <v>88</v>
      </c>
      <c r="B494" s="980" t="s">
        <v>362</v>
      </c>
      <c r="C494" s="1061" t="s">
        <v>1142</v>
      </c>
      <c r="D494" s="1064">
        <v>45947</v>
      </c>
    </row>
    <row r="495" spans="1:4">
      <c r="A495" s="1917">
        <v>144.16304347826099</v>
      </c>
      <c r="B495" s="981" t="s">
        <v>2049</v>
      </c>
      <c r="C495" s="1061" t="s">
        <v>1142</v>
      </c>
      <c r="D495" s="1064">
        <v>45947</v>
      </c>
    </row>
    <row r="496" spans="1:4">
      <c r="A496" s="1917">
        <v>145.35869565217399</v>
      </c>
      <c r="B496" s="981" t="s">
        <v>2050</v>
      </c>
      <c r="C496" s="1061" t="s">
        <v>1142</v>
      </c>
      <c r="D496" s="1064">
        <v>45947</v>
      </c>
    </row>
    <row r="497" spans="1:4">
      <c r="A497" s="1917"/>
      <c r="B497" s="981" t="s">
        <v>409</v>
      </c>
      <c r="C497" s="1061" t="s">
        <v>1142</v>
      </c>
      <c r="D497" s="1064">
        <v>45947</v>
      </c>
    </row>
    <row r="498" spans="1:4">
      <c r="A498" s="1917"/>
      <c r="B498" s="981" t="s">
        <v>9</v>
      </c>
      <c r="C498" s="1061" t="s">
        <v>1142</v>
      </c>
      <c r="D498" s="1064">
        <v>45947</v>
      </c>
    </row>
    <row r="499" spans="1:4">
      <c r="A499" s="1917"/>
      <c r="B499" s="981" t="s">
        <v>2051</v>
      </c>
      <c r="C499" s="1061" t="s">
        <v>1142</v>
      </c>
      <c r="D499" s="1064">
        <v>45947</v>
      </c>
    </row>
    <row r="500" spans="1:4">
      <c r="A500" s="1917"/>
      <c r="B500" s="981" t="s">
        <v>2052</v>
      </c>
      <c r="C500" s="1061" t="s">
        <v>1142</v>
      </c>
      <c r="D500" s="1064">
        <v>45947</v>
      </c>
    </row>
    <row r="501" spans="1:4">
      <c r="A501" s="1918">
        <v>89</v>
      </c>
      <c r="B501" s="982" t="s">
        <v>2041</v>
      </c>
      <c r="C501" s="1060" t="s">
        <v>1142</v>
      </c>
      <c r="D501" s="1065">
        <v>45947</v>
      </c>
    </row>
    <row r="502" spans="1:4">
      <c r="A502" s="1918">
        <v>143.627009222661</v>
      </c>
      <c r="B502" s="982" t="s">
        <v>306</v>
      </c>
      <c r="C502" s="1060" t="s">
        <v>1142</v>
      </c>
      <c r="D502" s="1065">
        <v>45947</v>
      </c>
    </row>
    <row r="503" spans="1:4">
      <c r="A503" s="1918">
        <v>145.70474308300399</v>
      </c>
      <c r="B503" s="982" t="s">
        <v>2043</v>
      </c>
      <c r="C503" s="1060" t="s">
        <v>1142</v>
      </c>
      <c r="D503" s="1065">
        <v>45947</v>
      </c>
    </row>
    <row r="504" spans="1:4">
      <c r="A504" s="1918">
        <v>147.78247694334601</v>
      </c>
      <c r="B504" s="982" t="s">
        <v>2044</v>
      </c>
      <c r="C504" s="1060" t="s">
        <v>1142</v>
      </c>
      <c r="D504" s="1065">
        <v>45947</v>
      </c>
    </row>
    <row r="505" spans="1:4">
      <c r="A505" s="1918">
        <v>149.860210803689</v>
      </c>
      <c r="B505" s="982" t="s">
        <v>728</v>
      </c>
      <c r="C505" s="1060" t="s">
        <v>1142</v>
      </c>
      <c r="D505" s="1065">
        <v>45947</v>
      </c>
    </row>
    <row r="506" spans="1:4">
      <c r="A506" s="1918">
        <v>151.93794466403199</v>
      </c>
      <c r="B506" s="982" t="s">
        <v>2045</v>
      </c>
      <c r="C506" s="1060" t="s">
        <v>1142</v>
      </c>
      <c r="D506" s="1065">
        <v>45947</v>
      </c>
    </row>
    <row r="507" spans="1:4">
      <c r="A507" s="1918">
        <v>154.01567852437401</v>
      </c>
      <c r="B507" s="982" t="s">
        <v>2046</v>
      </c>
      <c r="C507" s="1060" t="s">
        <v>1142</v>
      </c>
      <c r="D507" s="1065">
        <v>45947</v>
      </c>
    </row>
    <row r="508" spans="1:4">
      <c r="A508" s="1917">
        <v>89</v>
      </c>
      <c r="B508" s="980" t="s">
        <v>362</v>
      </c>
      <c r="C508" s="1061" t="s">
        <v>1021</v>
      </c>
      <c r="D508" s="1064">
        <v>45947</v>
      </c>
    </row>
    <row r="509" spans="1:4">
      <c r="A509" s="1917">
        <v>158.17114624505899</v>
      </c>
      <c r="B509" s="981" t="s">
        <v>2049</v>
      </c>
      <c r="C509" s="1061" t="s">
        <v>1021</v>
      </c>
      <c r="D509" s="1064">
        <v>45947</v>
      </c>
    </row>
    <row r="510" spans="1:4">
      <c r="A510" s="1917">
        <v>160.24888010540201</v>
      </c>
      <c r="B510" s="981" t="s">
        <v>2050</v>
      </c>
      <c r="C510" s="1061" t="s">
        <v>1021</v>
      </c>
      <c r="D510" s="1064">
        <v>45947</v>
      </c>
    </row>
    <row r="511" spans="1:4">
      <c r="A511" s="1917"/>
      <c r="B511" s="981" t="s">
        <v>409</v>
      </c>
      <c r="C511" s="1061" t="s">
        <v>1021</v>
      </c>
      <c r="D511" s="1064">
        <v>45947</v>
      </c>
    </row>
    <row r="512" spans="1:4">
      <c r="A512" s="1917"/>
      <c r="B512" s="981" t="s">
        <v>9</v>
      </c>
      <c r="C512" s="1061" t="s">
        <v>1021</v>
      </c>
      <c r="D512" s="1064">
        <v>45947</v>
      </c>
    </row>
    <row r="513" spans="1:4">
      <c r="A513" s="1917"/>
      <c r="B513" s="981" t="s">
        <v>2051</v>
      </c>
      <c r="C513" s="1061" t="s">
        <v>1021</v>
      </c>
      <c r="D513" s="1064">
        <v>45947</v>
      </c>
    </row>
    <row r="514" spans="1:4">
      <c r="A514" s="1917"/>
      <c r="B514" s="981" t="s">
        <v>2052</v>
      </c>
      <c r="C514" s="1061" t="s">
        <v>1021</v>
      </c>
      <c r="D514" s="1064">
        <v>45947</v>
      </c>
    </row>
    <row r="515" spans="1:4">
      <c r="A515" s="1918">
        <v>90</v>
      </c>
      <c r="B515" s="982" t="s">
        <v>2041</v>
      </c>
      <c r="C515" s="1060" t="s">
        <v>1021</v>
      </c>
      <c r="D515" s="1065">
        <v>45947</v>
      </c>
    </row>
    <row r="516" spans="1:4">
      <c r="A516" s="1918">
        <v>164.40434782608699</v>
      </c>
      <c r="B516" s="982" t="s">
        <v>306</v>
      </c>
      <c r="C516" s="1060" t="s">
        <v>1021</v>
      </c>
      <c r="D516" s="1065">
        <v>45947</v>
      </c>
    </row>
    <row r="517" spans="1:4">
      <c r="A517" s="1918">
        <v>166.48208168642901</v>
      </c>
      <c r="B517" s="982" t="s">
        <v>2043</v>
      </c>
      <c r="C517" s="1060" t="s">
        <v>1021</v>
      </c>
      <c r="D517" s="1065">
        <v>45947</v>
      </c>
    </row>
    <row r="518" spans="1:4">
      <c r="A518" s="1918">
        <v>168.559815546772</v>
      </c>
      <c r="B518" s="982" t="s">
        <v>2044</v>
      </c>
      <c r="C518" s="1060" t="s">
        <v>1021</v>
      </c>
      <c r="D518" s="1065">
        <v>45947</v>
      </c>
    </row>
    <row r="519" spans="1:4">
      <c r="A519" s="1918">
        <v>170.63754940711399</v>
      </c>
      <c r="B519" s="982" t="s">
        <v>728</v>
      </c>
      <c r="C519" s="1060" t="s">
        <v>1021</v>
      </c>
      <c r="D519" s="1065">
        <v>45947</v>
      </c>
    </row>
    <row r="520" spans="1:4">
      <c r="A520" s="1918">
        <v>172.71528326745701</v>
      </c>
      <c r="B520" s="982" t="s">
        <v>2045</v>
      </c>
      <c r="C520" s="1060" t="s">
        <v>1021</v>
      </c>
      <c r="D520" s="1065">
        <v>45947</v>
      </c>
    </row>
    <row r="521" spans="1:4">
      <c r="A521" s="1918">
        <v>174.793017127799</v>
      </c>
      <c r="B521" s="982" t="s">
        <v>2046</v>
      </c>
      <c r="C521" s="1060" t="s">
        <v>1021</v>
      </c>
      <c r="D521" s="1065">
        <v>45947</v>
      </c>
    </row>
    <row r="522" spans="1:4">
      <c r="A522" s="1917">
        <v>90</v>
      </c>
      <c r="B522" s="980" t="s">
        <v>362</v>
      </c>
      <c r="C522" s="1061" t="s">
        <v>1021</v>
      </c>
      <c r="D522" s="1064">
        <v>45947</v>
      </c>
    </row>
    <row r="523" spans="1:4">
      <c r="A523" s="1917">
        <v>178.94848484848399</v>
      </c>
      <c r="B523" s="981" t="s">
        <v>2049</v>
      </c>
      <c r="C523" s="1061" t="s">
        <v>1021</v>
      </c>
      <c r="D523" s="1064">
        <v>45947</v>
      </c>
    </row>
    <row r="524" spans="1:4">
      <c r="A524" s="1917">
        <v>181.026218708827</v>
      </c>
      <c r="B524" s="981" t="s">
        <v>2050</v>
      </c>
      <c r="C524" s="1061" t="s">
        <v>1021</v>
      </c>
      <c r="D524" s="1064">
        <v>45947</v>
      </c>
    </row>
    <row r="525" spans="1:4">
      <c r="A525" s="1917"/>
      <c r="B525" s="981" t="s">
        <v>409</v>
      </c>
      <c r="C525" s="1061" t="s">
        <v>1021</v>
      </c>
      <c r="D525" s="1064">
        <v>45947</v>
      </c>
    </row>
    <row r="526" spans="1:4">
      <c r="A526" s="1917"/>
      <c r="B526" s="981" t="s">
        <v>9</v>
      </c>
      <c r="C526" s="1061" t="s">
        <v>1021</v>
      </c>
      <c r="D526" s="1064">
        <v>45947</v>
      </c>
    </row>
    <row r="527" spans="1:4">
      <c r="A527" s="1917"/>
      <c r="B527" s="981" t="s">
        <v>2051</v>
      </c>
      <c r="C527" s="1061" t="s">
        <v>1021</v>
      </c>
      <c r="D527" s="1064">
        <v>45947</v>
      </c>
    </row>
    <row r="528" spans="1:4">
      <c r="A528" s="1917"/>
      <c r="B528" s="981" t="s">
        <v>2052</v>
      </c>
      <c r="C528" s="1061" t="s">
        <v>1021</v>
      </c>
      <c r="D528" s="1064">
        <v>45947</v>
      </c>
    </row>
    <row r="529" spans="1:4">
      <c r="A529" s="1918">
        <v>91</v>
      </c>
      <c r="B529" s="982" t="s">
        <v>2041</v>
      </c>
      <c r="C529" s="1060" t="s">
        <v>1060</v>
      </c>
      <c r="D529" s="1065">
        <v>45946</v>
      </c>
    </row>
    <row r="530" spans="1:4">
      <c r="A530" s="1918">
        <v>185.18168642951201</v>
      </c>
      <c r="B530" s="982" t="s">
        <v>306</v>
      </c>
      <c r="C530" s="1060" t="s">
        <v>1060</v>
      </c>
      <c r="D530" s="1065">
        <v>45946</v>
      </c>
    </row>
    <row r="531" spans="1:4">
      <c r="A531" s="1918">
        <v>187.259420289855</v>
      </c>
      <c r="B531" s="982" t="s">
        <v>2043</v>
      </c>
      <c r="C531" s="1060" t="s">
        <v>1060</v>
      </c>
      <c r="D531" s="1065">
        <v>45946</v>
      </c>
    </row>
    <row r="532" spans="1:4">
      <c r="A532" s="1918">
        <v>189.33715415019699</v>
      </c>
      <c r="B532" s="982" t="s">
        <v>2044</v>
      </c>
      <c r="C532" s="1060" t="s">
        <v>1060</v>
      </c>
      <c r="D532" s="1065">
        <v>45946</v>
      </c>
    </row>
    <row r="533" spans="1:4">
      <c r="A533" s="1918">
        <v>191.41488801054001</v>
      </c>
      <c r="B533" s="982" t="s">
        <v>728</v>
      </c>
      <c r="C533" s="1060" t="s">
        <v>1060</v>
      </c>
      <c r="D533" s="1065">
        <v>45946</v>
      </c>
    </row>
    <row r="534" spans="1:4">
      <c r="A534" s="1918">
        <v>193.492621870882</v>
      </c>
      <c r="B534" s="982" t="s">
        <v>2045</v>
      </c>
      <c r="C534" s="1060" t="s">
        <v>1060</v>
      </c>
      <c r="D534" s="1065">
        <v>45946</v>
      </c>
    </row>
    <row r="535" spans="1:4">
      <c r="A535" s="1918">
        <v>195.57035573122499</v>
      </c>
      <c r="B535" s="982" t="s">
        <v>2046</v>
      </c>
      <c r="C535" s="1060" t="s">
        <v>1060</v>
      </c>
      <c r="D535" s="1065">
        <v>45946</v>
      </c>
    </row>
    <row r="536" spans="1:4">
      <c r="A536" s="1917">
        <v>91</v>
      </c>
      <c r="B536" s="980" t="s">
        <v>362</v>
      </c>
      <c r="C536" s="1061" t="s">
        <v>1060</v>
      </c>
      <c r="D536" s="1064">
        <v>45946</v>
      </c>
    </row>
    <row r="537" spans="1:4">
      <c r="A537" s="1917">
        <v>199.72582345191</v>
      </c>
      <c r="B537" s="981" t="s">
        <v>2049</v>
      </c>
      <c r="C537" s="1061" t="s">
        <v>1060</v>
      </c>
      <c r="D537" s="1064">
        <v>45946</v>
      </c>
    </row>
    <row r="538" spans="1:4">
      <c r="A538" s="1917">
        <v>201.803557312252</v>
      </c>
      <c r="B538" s="981" t="s">
        <v>2050</v>
      </c>
      <c r="C538" s="1061" t="s">
        <v>1060</v>
      </c>
      <c r="D538" s="1064">
        <v>45946</v>
      </c>
    </row>
    <row r="539" spans="1:4">
      <c r="A539" s="1917"/>
      <c r="B539" s="981" t="s">
        <v>409</v>
      </c>
      <c r="C539" s="1061" t="s">
        <v>1060</v>
      </c>
      <c r="D539" s="1064">
        <v>45946</v>
      </c>
    </row>
    <row r="540" spans="1:4">
      <c r="A540" s="1917"/>
      <c r="B540" s="981" t="s">
        <v>9</v>
      </c>
      <c r="C540" s="1061" t="s">
        <v>1060</v>
      </c>
      <c r="D540" s="1064">
        <v>45946</v>
      </c>
    </row>
    <row r="541" spans="1:4">
      <c r="A541" s="1917"/>
      <c r="B541" s="981" t="s">
        <v>2051</v>
      </c>
      <c r="C541" s="1061" t="s">
        <v>1060</v>
      </c>
      <c r="D541" s="1064">
        <v>45946</v>
      </c>
    </row>
    <row r="542" spans="1:4">
      <c r="A542" s="1917"/>
      <c r="B542" s="981" t="s">
        <v>2052</v>
      </c>
      <c r="C542" s="1061" t="s">
        <v>1060</v>
      </c>
      <c r="D542" s="1064">
        <v>45946</v>
      </c>
    </row>
    <row r="543" spans="1:4">
      <c r="A543" s="1918">
        <v>92</v>
      </c>
      <c r="B543" s="982" t="s">
        <v>2041</v>
      </c>
      <c r="C543" s="1060" t="s">
        <v>1021</v>
      </c>
      <c r="D543" s="1065">
        <v>45946</v>
      </c>
    </row>
    <row r="544" spans="1:4">
      <c r="A544" s="1918">
        <v>205.95902503293701</v>
      </c>
      <c r="B544" s="982" t="s">
        <v>306</v>
      </c>
      <c r="C544" s="1060" t="s">
        <v>1021</v>
      </c>
      <c r="D544" s="1065">
        <v>45946</v>
      </c>
    </row>
    <row r="545" spans="1:4">
      <c r="A545" s="1918">
        <v>208.03675889327999</v>
      </c>
      <c r="B545" s="982" t="s">
        <v>2043</v>
      </c>
      <c r="C545" s="1060" t="s">
        <v>1021</v>
      </c>
      <c r="D545" s="1065">
        <v>45946</v>
      </c>
    </row>
    <row r="546" spans="1:4">
      <c r="A546" s="1918">
        <v>210.11449275362199</v>
      </c>
      <c r="B546" s="982" t="s">
        <v>2044</v>
      </c>
      <c r="C546" s="1060" t="s">
        <v>1060</v>
      </c>
      <c r="D546" s="1065">
        <v>45946</v>
      </c>
    </row>
    <row r="547" spans="1:4">
      <c r="A547" s="1918">
        <v>212.192226613965</v>
      </c>
      <c r="B547" s="982" t="s">
        <v>728</v>
      </c>
      <c r="C547" s="1060" t="s">
        <v>1060</v>
      </c>
      <c r="D547" s="1065">
        <v>45946</v>
      </c>
    </row>
    <row r="548" spans="1:4">
      <c r="A548" s="1918">
        <v>214.26996047430799</v>
      </c>
      <c r="B548" s="982" t="s">
        <v>2045</v>
      </c>
      <c r="C548" s="1060" t="s">
        <v>1060</v>
      </c>
      <c r="D548" s="1065">
        <v>45946</v>
      </c>
    </row>
    <row r="549" spans="1:4">
      <c r="A549" s="1918">
        <v>216.34769433464999</v>
      </c>
      <c r="B549" s="982" t="s">
        <v>2046</v>
      </c>
      <c r="C549" s="1060" t="s">
        <v>1060</v>
      </c>
      <c r="D549" s="1065">
        <v>45946</v>
      </c>
    </row>
    <row r="550" spans="1:4">
      <c r="A550" s="1917">
        <v>92</v>
      </c>
      <c r="B550" s="980" t="s">
        <v>362</v>
      </c>
      <c r="C550" s="1061" t="s">
        <v>1021</v>
      </c>
      <c r="D550" s="1064">
        <v>45946</v>
      </c>
    </row>
    <row r="551" spans="1:4">
      <c r="A551" s="1917">
        <v>220.503162055335</v>
      </c>
      <c r="B551" s="981" t="s">
        <v>2049</v>
      </c>
      <c r="C551" s="1061" t="s">
        <v>1021</v>
      </c>
      <c r="D551" s="1064">
        <v>45946</v>
      </c>
    </row>
    <row r="552" spans="1:4">
      <c r="A552" s="1917">
        <v>222.58089591567801</v>
      </c>
      <c r="B552" s="981" t="s">
        <v>2050</v>
      </c>
      <c r="C552" s="1061" t="s">
        <v>1021</v>
      </c>
      <c r="D552" s="1064">
        <v>45946</v>
      </c>
    </row>
    <row r="553" spans="1:4">
      <c r="A553" s="1917"/>
      <c r="B553" s="981" t="s">
        <v>409</v>
      </c>
      <c r="C553" s="1061" t="s">
        <v>1021</v>
      </c>
      <c r="D553" s="1064">
        <v>45946</v>
      </c>
    </row>
    <row r="554" spans="1:4">
      <c r="A554" s="1917"/>
      <c r="B554" s="981" t="s">
        <v>9</v>
      </c>
      <c r="C554" s="1061" t="s">
        <v>1021</v>
      </c>
      <c r="D554" s="1064">
        <v>45946</v>
      </c>
    </row>
    <row r="555" spans="1:4">
      <c r="A555" s="1917"/>
      <c r="B555" s="981" t="s">
        <v>2051</v>
      </c>
      <c r="C555" s="1061" t="s">
        <v>1021</v>
      </c>
      <c r="D555" s="1064">
        <v>45946</v>
      </c>
    </row>
    <row r="556" spans="1:4">
      <c r="A556" s="1917"/>
      <c r="B556" s="981" t="s">
        <v>2052</v>
      </c>
      <c r="C556" s="1061" t="s">
        <v>1021</v>
      </c>
      <c r="D556" s="1064">
        <v>45946</v>
      </c>
    </row>
    <row r="557" spans="1:4">
      <c r="A557" s="1918">
        <v>93</v>
      </c>
      <c r="B557" s="982" t="s">
        <v>2041</v>
      </c>
      <c r="C557" s="1060" t="s">
        <v>2055</v>
      </c>
      <c r="D557" s="1065">
        <v>45946</v>
      </c>
    </row>
    <row r="558" spans="1:4">
      <c r="A558" s="1918">
        <v>226.736363636363</v>
      </c>
      <c r="B558" s="982" t="s">
        <v>306</v>
      </c>
      <c r="C558" s="1060" t="s">
        <v>2055</v>
      </c>
      <c r="D558" s="1065">
        <v>45946</v>
      </c>
    </row>
    <row r="559" spans="1:4">
      <c r="A559" s="1918">
        <v>228.81409749670601</v>
      </c>
      <c r="B559" s="982" t="s">
        <v>2043</v>
      </c>
      <c r="C559" s="1060" t="s">
        <v>2055</v>
      </c>
      <c r="D559" s="1065">
        <v>45946</v>
      </c>
    </row>
    <row r="560" spans="1:4">
      <c r="A560" s="1918">
        <v>230.89183135704801</v>
      </c>
      <c r="B560" s="982" t="s">
        <v>2044</v>
      </c>
      <c r="C560" s="1060" t="s">
        <v>2055</v>
      </c>
      <c r="D560" s="1065">
        <v>45946</v>
      </c>
    </row>
    <row r="561" spans="1:4">
      <c r="A561" s="1918">
        <v>232.96956521739099</v>
      </c>
      <c r="B561" s="982" t="s">
        <v>728</v>
      </c>
      <c r="C561" s="1060" t="s">
        <v>2055</v>
      </c>
      <c r="D561" s="1065">
        <v>45946</v>
      </c>
    </row>
    <row r="562" spans="1:4">
      <c r="A562" s="1918">
        <v>235.04729907773299</v>
      </c>
      <c r="B562" s="982" t="s">
        <v>2045</v>
      </c>
      <c r="C562" s="1060" t="s">
        <v>2055</v>
      </c>
      <c r="D562" s="1065">
        <v>45946</v>
      </c>
    </row>
    <row r="563" spans="1:4">
      <c r="A563" s="1918">
        <v>237.125032938076</v>
      </c>
      <c r="B563" s="982" t="s">
        <v>2046</v>
      </c>
      <c r="C563" s="1060" t="s">
        <v>2055</v>
      </c>
      <c r="D563" s="1065">
        <v>45946</v>
      </c>
    </row>
    <row r="564" spans="1:4">
      <c r="A564" s="1917">
        <v>93</v>
      </c>
      <c r="B564" s="980" t="s">
        <v>362</v>
      </c>
      <c r="C564" s="1061" t="s">
        <v>2055</v>
      </c>
      <c r="D564" s="1064">
        <v>45946</v>
      </c>
    </row>
    <row r="565" spans="1:4">
      <c r="A565" s="1917">
        <v>241.28050065876101</v>
      </c>
      <c r="B565" s="981" t="s">
        <v>2049</v>
      </c>
      <c r="C565" s="1061" t="s">
        <v>2055</v>
      </c>
      <c r="D565" s="1064">
        <v>45946</v>
      </c>
    </row>
    <row r="566" spans="1:4">
      <c r="A566" s="1917">
        <v>243.35823451910301</v>
      </c>
      <c r="B566" s="981" t="s">
        <v>2050</v>
      </c>
      <c r="C566" s="1061" t="s">
        <v>2055</v>
      </c>
      <c r="D566" s="1064">
        <v>45946</v>
      </c>
    </row>
    <row r="567" spans="1:4">
      <c r="A567" s="1917"/>
      <c r="B567" s="981" t="s">
        <v>409</v>
      </c>
      <c r="C567" s="1061" t="s">
        <v>2055</v>
      </c>
      <c r="D567" s="1064">
        <v>45946</v>
      </c>
    </row>
    <row r="568" spans="1:4">
      <c r="A568" s="1917"/>
      <c r="B568" s="981" t="s">
        <v>9</v>
      </c>
      <c r="C568" s="1061" t="s">
        <v>2055</v>
      </c>
      <c r="D568" s="1064">
        <v>45946</v>
      </c>
    </row>
    <row r="569" spans="1:4">
      <c r="A569" s="1917"/>
      <c r="B569" s="981" t="s">
        <v>2051</v>
      </c>
      <c r="C569" s="1061" t="s">
        <v>2055</v>
      </c>
      <c r="D569" s="1064">
        <v>45946</v>
      </c>
    </row>
    <row r="570" spans="1:4">
      <c r="A570" s="1917"/>
      <c r="B570" s="981" t="s">
        <v>2052</v>
      </c>
      <c r="C570" s="1061" t="s">
        <v>2055</v>
      </c>
      <c r="D570" s="1064">
        <v>45946</v>
      </c>
    </row>
    <row r="571" spans="1:4">
      <c r="A571" s="1918">
        <v>94</v>
      </c>
      <c r="B571" s="982" t="s">
        <v>2041</v>
      </c>
      <c r="C571" s="1060" t="s">
        <v>2055</v>
      </c>
      <c r="D571" s="1065">
        <v>45946</v>
      </c>
    </row>
    <row r="572" spans="1:4">
      <c r="A572" s="1918">
        <v>247.51370223978799</v>
      </c>
      <c r="B572" s="982" t="s">
        <v>306</v>
      </c>
      <c r="C572" s="1060" t="s">
        <v>2055</v>
      </c>
      <c r="D572" s="1065">
        <v>45946</v>
      </c>
    </row>
    <row r="573" spans="1:4">
      <c r="A573" s="1918">
        <v>249.59143610013101</v>
      </c>
      <c r="B573" s="982" t="s">
        <v>2043</v>
      </c>
      <c r="C573" s="1060" t="s">
        <v>2055</v>
      </c>
      <c r="D573" s="1065">
        <v>45946</v>
      </c>
    </row>
    <row r="574" spans="1:4">
      <c r="A574" s="1918">
        <v>251.66916996047399</v>
      </c>
      <c r="B574" s="982" t="s">
        <v>2044</v>
      </c>
      <c r="C574" s="1060" t="s">
        <v>2055</v>
      </c>
      <c r="D574" s="1065">
        <v>45946</v>
      </c>
    </row>
    <row r="575" spans="1:4">
      <c r="A575" s="1918">
        <v>253.74690382081599</v>
      </c>
      <c r="B575" s="982" t="s">
        <v>728</v>
      </c>
      <c r="C575" s="1060" t="s">
        <v>2055</v>
      </c>
      <c r="D575" s="1065">
        <v>45946</v>
      </c>
    </row>
    <row r="576" spans="1:4">
      <c r="A576" s="1918">
        <v>255.824637681159</v>
      </c>
      <c r="B576" s="982" t="s">
        <v>2045</v>
      </c>
      <c r="C576" s="1060" t="s">
        <v>2055</v>
      </c>
      <c r="D576" s="1065">
        <v>45946</v>
      </c>
    </row>
    <row r="577" spans="1:4">
      <c r="A577" s="1918">
        <v>257.902371541501</v>
      </c>
      <c r="B577" s="982" t="s">
        <v>2046</v>
      </c>
      <c r="C577" s="1060" t="s">
        <v>2055</v>
      </c>
      <c r="D577" s="1065">
        <v>45946</v>
      </c>
    </row>
    <row r="578" spans="1:4">
      <c r="A578" s="1917">
        <v>94</v>
      </c>
      <c r="B578" s="980" t="s">
        <v>362</v>
      </c>
      <c r="C578" s="1061" t="s">
        <v>2055</v>
      </c>
      <c r="D578" s="1064">
        <v>45946</v>
      </c>
    </row>
    <row r="579" spans="1:4">
      <c r="A579" s="1917">
        <v>262.05783926218601</v>
      </c>
      <c r="B579" s="981" t="s">
        <v>2049</v>
      </c>
      <c r="C579" s="1061" t="s">
        <v>2055</v>
      </c>
      <c r="D579" s="1064">
        <v>45946</v>
      </c>
    </row>
    <row r="580" spans="1:4">
      <c r="A580" s="1917">
        <v>264.13557312252902</v>
      </c>
      <c r="B580" s="981" t="s">
        <v>2050</v>
      </c>
      <c r="C580" s="1061" t="s">
        <v>2055</v>
      </c>
      <c r="D580" s="1064">
        <v>45946</v>
      </c>
    </row>
    <row r="581" spans="1:4">
      <c r="A581" s="1917"/>
      <c r="B581" s="981" t="s">
        <v>409</v>
      </c>
      <c r="C581" s="1061" t="s">
        <v>2055</v>
      </c>
      <c r="D581" s="1064">
        <v>45946</v>
      </c>
    </row>
    <row r="582" spans="1:4">
      <c r="A582" s="1917"/>
      <c r="B582" s="981" t="s">
        <v>9</v>
      </c>
      <c r="C582" s="1061" t="s">
        <v>2055</v>
      </c>
      <c r="D582" s="1064">
        <v>45946</v>
      </c>
    </row>
    <row r="583" spans="1:4">
      <c r="A583" s="1917"/>
      <c r="B583" s="981" t="s">
        <v>2051</v>
      </c>
      <c r="C583" s="1061" t="s">
        <v>2055</v>
      </c>
      <c r="D583" s="1064">
        <v>45946</v>
      </c>
    </row>
    <row r="584" spans="1:4">
      <c r="A584" s="1917"/>
      <c r="B584" s="981" t="s">
        <v>2052</v>
      </c>
      <c r="C584" s="1061" t="s">
        <v>2055</v>
      </c>
      <c r="D584" s="1064">
        <v>45946</v>
      </c>
    </row>
    <row r="585" spans="1:4">
      <c r="A585" s="1918">
        <v>95</v>
      </c>
      <c r="B585" s="982" t="s">
        <v>2041</v>
      </c>
      <c r="C585" s="1060"/>
      <c r="D585" s="1065">
        <v>45945</v>
      </c>
    </row>
    <row r="586" spans="1:4">
      <c r="A586" s="1918">
        <v>268.29104084321398</v>
      </c>
      <c r="B586" s="982" t="s">
        <v>306</v>
      </c>
      <c r="C586" s="1060"/>
      <c r="D586" s="1065">
        <v>45945</v>
      </c>
    </row>
    <row r="587" spans="1:4">
      <c r="A587" s="1918">
        <v>270.36877470355603</v>
      </c>
      <c r="B587" s="982" t="s">
        <v>2043</v>
      </c>
      <c r="C587" s="1060"/>
      <c r="D587" s="1065">
        <v>45945</v>
      </c>
    </row>
    <row r="588" spans="1:4">
      <c r="A588" s="1918">
        <v>272.44650856389899</v>
      </c>
      <c r="B588" s="982" t="s">
        <v>2044</v>
      </c>
      <c r="C588" s="1060"/>
      <c r="D588" s="1065">
        <v>45945</v>
      </c>
    </row>
    <row r="589" spans="1:4">
      <c r="A589" s="1918">
        <v>274.52424242424098</v>
      </c>
      <c r="B589" s="982" t="s">
        <v>728</v>
      </c>
      <c r="C589" s="1060"/>
      <c r="D589" s="1065">
        <v>45945</v>
      </c>
    </row>
    <row r="590" spans="1:4">
      <c r="A590" s="1918">
        <v>276.601976284584</v>
      </c>
      <c r="B590" s="982" t="s">
        <v>2045</v>
      </c>
      <c r="C590" s="1060"/>
      <c r="D590" s="1065">
        <v>45945</v>
      </c>
    </row>
    <row r="591" spans="1:4">
      <c r="A591" s="1918">
        <v>278.67971014492599</v>
      </c>
      <c r="B591" s="982" t="s">
        <v>2046</v>
      </c>
      <c r="C591" s="1060"/>
      <c r="D591" s="1065">
        <v>45945</v>
      </c>
    </row>
    <row r="592" spans="1:4">
      <c r="A592" s="1917">
        <v>95</v>
      </c>
      <c r="B592" s="980" t="s">
        <v>362</v>
      </c>
      <c r="C592" s="1061"/>
      <c r="D592" s="1064">
        <v>45945</v>
      </c>
    </row>
    <row r="593" spans="1:4">
      <c r="A593" s="1917">
        <v>282.835177865611</v>
      </c>
      <c r="B593" s="981" t="s">
        <v>2049</v>
      </c>
      <c r="C593" s="1061"/>
      <c r="D593" s="1064">
        <v>45945</v>
      </c>
    </row>
    <row r="594" spans="1:4">
      <c r="A594" s="1917">
        <v>284.91291172595402</v>
      </c>
      <c r="B594" s="981" t="s">
        <v>2050</v>
      </c>
      <c r="C594" s="1061"/>
      <c r="D594" s="1064">
        <v>45945</v>
      </c>
    </row>
    <row r="595" spans="1:4">
      <c r="A595" s="1917"/>
      <c r="B595" s="981" t="s">
        <v>409</v>
      </c>
      <c r="C595" s="1061"/>
      <c r="D595" s="1064">
        <v>45945</v>
      </c>
    </row>
    <row r="596" spans="1:4">
      <c r="A596" s="1917"/>
      <c r="B596" s="981" t="s">
        <v>9</v>
      </c>
      <c r="C596" s="1061"/>
      <c r="D596" s="1064">
        <v>45945</v>
      </c>
    </row>
    <row r="597" spans="1:4">
      <c r="A597" s="1917"/>
      <c r="B597" s="981" t="s">
        <v>2051</v>
      </c>
      <c r="C597" s="1061"/>
      <c r="D597" s="1064">
        <v>45945</v>
      </c>
    </row>
    <row r="598" spans="1:4">
      <c r="A598" s="1911"/>
      <c r="B598" s="981" t="s">
        <v>2052</v>
      </c>
      <c r="C598" s="1061"/>
      <c r="D598" s="1064">
        <v>45945</v>
      </c>
    </row>
    <row r="599" spans="1:4">
      <c r="A599" s="1918">
        <v>96</v>
      </c>
      <c r="B599" s="982" t="s">
        <v>2041</v>
      </c>
      <c r="C599" s="1060"/>
      <c r="D599" s="1065">
        <v>45945</v>
      </c>
    </row>
    <row r="600" spans="1:4">
      <c r="A600" s="1918"/>
      <c r="B600" s="982" t="s">
        <v>306</v>
      </c>
      <c r="C600" s="1060"/>
      <c r="D600" s="1065">
        <v>45945</v>
      </c>
    </row>
    <row r="601" spans="1:4">
      <c r="A601" s="1918"/>
      <c r="B601" s="982" t="s">
        <v>2043</v>
      </c>
      <c r="C601" s="1060"/>
      <c r="D601" s="1065">
        <v>45945</v>
      </c>
    </row>
    <row r="602" spans="1:4">
      <c r="A602" s="1918"/>
      <c r="B602" s="982" t="s">
        <v>2044</v>
      </c>
      <c r="C602" s="1060"/>
      <c r="D602" s="1065">
        <v>45945</v>
      </c>
    </row>
    <row r="603" spans="1:4">
      <c r="A603" s="1918"/>
      <c r="B603" s="982" t="s">
        <v>728</v>
      </c>
      <c r="C603" s="1060"/>
      <c r="D603" s="1065">
        <v>45945</v>
      </c>
    </row>
    <row r="604" spans="1:4">
      <c r="A604" s="1918"/>
      <c r="B604" s="982" t="s">
        <v>2045</v>
      </c>
      <c r="C604" s="1060"/>
      <c r="D604" s="1065">
        <v>45945</v>
      </c>
    </row>
    <row r="605" spans="1:4">
      <c r="A605" s="1918"/>
      <c r="B605" s="1062" t="s">
        <v>2046</v>
      </c>
      <c r="C605" s="1060"/>
      <c r="D605" s="1065">
        <v>45945</v>
      </c>
    </row>
    <row r="606" spans="1:4">
      <c r="A606" s="1919">
        <v>96</v>
      </c>
      <c r="B606" s="447" t="s">
        <v>362</v>
      </c>
      <c r="C606" s="1061"/>
      <c r="D606" s="1064">
        <v>45945</v>
      </c>
    </row>
    <row r="607" spans="1:4">
      <c r="A607" s="1912"/>
      <c r="B607" s="980" t="s">
        <v>2049</v>
      </c>
      <c r="C607" s="1061"/>
      <c r="D607" s="1064">
        <v>45945</v>
      </c>
    </row>
    <row r="608" spans="1:4">
      <c r="A608" s="1912"/>
      <c r="B608" s="981" t="s">
        <v>2050</v>
      </c>
      <c r="C608" s="1061"/>
      <c r="D608" s="1064">
        <v>45945</v>
      </c>
    </row>
    <row r="609" spans="1:4">
      <c r="A609" s="1912"/>
      <c r="B609" s="981" t="s">
        <v>409</v>
      </c>
      <c r="C609" s="1061"/>
      <c r="D609" s="1064">
        <v>45945</v>
      </c>
    </row>
    <row r="610" spans="1:4">
      <c r="A610" s="1912"/>
      <c r="B610" s="981" t="s">
        <v>9</v>
      </c>
      <c r="C610" s="1061"/>
      <c r="D610" s="1064">
        <v>45945</v>
      </c>
    </row>
    <row r="611" spans="1:4">
      <c r="A611" s="1912"/>
      <c r="B611" s="981" t="s">
        <v>2051</v>
      </c>
      <c r="C611" s="1061"/>
      <c r="D611" s="1064">
        <v>45945</v>
      </c>
    </row>
    <row r="612" spans="1:4">
      <c r="A612" s="1912"/>
      <c r="B612" s="981" t="s">
        <v>2052</v>
      </c>
      <c r="C612" s="1061"/>
      <c r="D612" s="1064">
        <v>45945</v>
      </c>
    </row>
    <row r="613" spans="1:4">
      <c r="A613" s="1916">
        <v>97</v>
      </c>
      <c r="B613" s="982" t="s">
        <v>2041</v>
      </c>
      <c r="C613" s="1060" t="s">
        <v>1014</v>
      </c>
      <c r="D613" s="1065">
        <v>45959</v>
      </c>
    </row>
    <row r="614" spans="1:4">
      <c r="A614" s="1914"/>
      <c r="B614" s="982" t="s">
        <v>306</v>
      </c>
      <c r="C614" s="1060" t="s">
        <v>1014</v>
      </c>
      <c r="D614" s="1065">
        <v>45959</v>
      </c>
    </row>
    <row r="615" spans="1:4">
      <c r="A615" s="1914"/>
      <c r="B615" s="982" t="s">
        <v>2043</v>
      </c>
      <c r="C615" s="1060" t="s">
        <v>1014</v>
      </c>
      <c r="D615" s="1065">
        <v>45959</v>
      </c>
    </row>
    <row r="616" spans="1:4">
      <c r="A616" s="1914"/>
      <c r="B616" s="982" t="s">
        <v>2044</v>
      </c>
      <c r="C616" s="1060" t="s">
        <v>1014</v>
      </c>
      <c r="D616" s="1065">
        <v>45959</v>
      </c>
    </row>
    <row r="617" spans="1:4">
      <c r="A617" s="1914"/>
      <c r="B617" s="982" t="s">
        <v>728</v>
      </c>
      <c r="C617" s="1060" t="s">
        <v>1014</v>
      </c>
      <c r="D617" s="1065">
        <v>45959</v>
      </c>
    </row>
    <row r="618" spans="1:4">
      <c r="A618" s="1914"/>
      <c r="B618" s="982" t="s">
        <v>2045</v>
      </c>
      <c r="C618" s="1060" t="s">
        <v>1014</v>
      </c>
      <c r="D618" s="1065">
        <v>45959</v>
      </c>
    </row>
    <row r="619" spans="1:4">
      <c r="A619" s="1914"/>
      <c r="B619" s="1062" t="s">
        <v>2046</v>
      </c>
      <c r="C619" s="1060" t="s">
        <v>1014</v>
      </c>
      <c r="D619" s="1065">
        <v>45959</v>
      </c>
    </row>
    <row r="620" spans="1:4">
      <c r="A620" s="1911">
        <v>97</v>
      </c>
      <c r="B620" s="447" t="s">
        <v>362</v>
      </c>
      <c r="C620" s="1061" t="s">
        <v>1874</v>
      </c>
      <c r="D620" s="1064">
        <v>45959</v>
      </c>
    </row>
    <row r="621" spans="1:4">
      <c r="A621" s="1912"/>
      <c r="B621" s="980" t="s">
        <v>2049</v>
      </c>
      <c r="C621" s="1061" t="s">
        <v>1874</v>
      </c>
      <c r="D621" s="1064">
        <v>45959</v>
      </c>
    </row>
    <row r="622" spans="1:4">
      <c r="A622" s="1912"/>
      <c r="B622" s="981" t="s">
        <v>2050</v>
      </c>
      <c r="C622" s="1061" t="s">
        <v>1874</v>
      </c>
      <c r="D622" s="1064">
        <v>45959</v>
      </c>
    </row>
    <row r="623" spans="1:4">
      <c r="A623" s="1912"/>
      <c r="B623" s="981" t="s">
        <v>409</v>
      </c>
      <c r="C623" s="1061" t="s">
        <v>1874</v>
      </c>
      <c r="D623" s="1064">
        <v>45959</v>
      </c>
    </row>
    <row r="624" spans="1:4">
      <c r="A624" s="1912"/>
      <c r="B624" s="981" t="s">
        <v>9</v>
      </c>
      <c r="C624" s="1061" t="s">
        <v>1874</v>
      </c>
      <c r="D624" s="1064">
        <v>45959</v>
      </c>
    </row>
    <row r="625" spans="1:4">
      <c r="A625" s="1912"/>
      <c r="B625" s="981" t="s">
        <v>2051</v>
      </c>
      <c r="C625" s="1061" t="s">
        <v>1874</v>
      </c>
      <c r="D625" s="1064">
        <v>45959</v>
      </c>
    </row>
    <row r="626" spans="1:4">
      <c r="A626" s="1912"/>
      <c r="B626" s="981" t="s">
        <v>2052</v>
      </c>
      <c r="C626" s="1061" t="s">
        <v>1874</v>
      </c>
      <c r="D626" s="1064">
        <v>45959</v>
      </c>
    </row>
    <row r="627" spans="1:4">
      <c r="A627" s="1916">
        <v>98</v>
      </c>
      <c r="B627" s="982" t="s">
        <v>2056</v>
      </c>
      <c r="C627" s="1060" t="s">
        <v>2057</v>
      </c>
      <c r="D627" s="1065">
        <v>45962</v>
      </c>
    </row>
    <row r="628" spans="1:4">
      <c r="A628" s="1914"/>
      <c r="B628" s="982" t="s">
        <v>347</v>
      </c>
      <c r="C628" s="1060" t="s">
        <v>2057</v>
      </c>
      <c r="D628" s="1065">
        <v>45962</v>
      </c>
    </row>
    <row r="629" spans="1:4">
      <c r="A629" s="1914"/>
      <c r="B629" s="982" t="s">
        <v>273</v>
      </c>
      <c r="C629" s="1060" t="s">
        <v>2057</v>
      </c>
      <c r="D629" s="1065">
        <v>45962</v>
      </c>
    </row>
    <row r="630" spans="1:4">
      <c r="A630" s="1914"/>
      <c r="B630" s="982" t="s">
        <v>2058</v>
      </c>
      <c r="C630" s="1060" t="s">
        <v>2057</v>
      </c>
      <c r="D630" s="1065">
        <v>45962</v>
      </c>
    </row>
    <row r="631" spans="1:4">
      <c r="A631" s="1914"/>
      <c r="B631" s="982" t="s">
        <v>320</v>
      </c>
      <c r="C631" s="1060" t="s">
        <v>2057</v>
      </c>
      <c r="D631" s="1065">
        <v>45962</v>
      </c>
    </row>
    <row r="632" spans="1:4">
      <c r="A632" s="1914"/>
      <c r="B632" s="982" t="s">
        <v>289</v>
      </c>
      <c r="C632" s="1060" t="s">
        <v>2057</v>
      </c>
      <c r="D632" s="1065">
        <v>45962</v>
      </c>
    </row>
    <row r="633" spans="1:4">
      <c r="A633" s="1914"/>
      <c r="B633" s="1062" t="s">
        <v>362</v>
      </c>
      <c r="C633" s="1060" t="s">
        <v>2057</v>
      </c>
      <c r="D633" s="1065">
        <v>45962</v>
      </c>
    </row>
    <row r="634" spans="1:4">
      <c r="A634" s="1914"/>
      <c r="B634" s="982" t="s">
        <v>2049</v>
      </c>
      <c r="C634" s="1060" t="s">
        <v>2057</v>
      </c>
      <c r="D634" s="1065">
        <v>45962</v>
      </c>
    </row>
    <row r="635" spans="1:4">
      <c r="A635" s="1914"/>
      <c r="B635" s="982" t="s">
        <v>2050</v>
      </c>
      <c r="C635" s="1060" t="s">
        <v>2057</v>
      </c>
      <c r="D635" s="1065">
        <v>45962</v>
      </c>
    </row>
    <row r="636" spans="1:4">
      <c r="A636" s="1914"/>
      <c r="B636" s="982" t="s">
        <v>409</v>
      </c>
      <c r="C636" s="1060" t="s">
        <v>2057</v>
      </c>
      <c r="D636" s="1065">
        <v>45962</v>
      </c>
    </row>
    <row r="637" spans="1:4">
      <c r="A637" s="1914"/>
      <c r="B637" s="982" t="s">
        <v>9</v>
      </c>
      <c r="C637" s="1060" t="s">
        <v>2057</v>
      </c>
      <c r="D637" s="1065">
        <v>45962</v>
      </c>
    </row>
    <row r="638" spans="1:4">
      <c r="A638" s="1914"/>
      <c r="B638" s="982" t="s">
        <v>2051</v>
      </c>
      <c r="C638" s="1060" t="s">
        <v>2057</v>
      </c>
      <c r="D638" s="1065">
        <v>45962</v>
      </c>
    </row>
    <row r="639" spans="1:4">
      <c r="A639" s="1915"/>
      <c r="B639" s="982" t="s">
        <v>2052</v>
      </c>
      <c r="C639" s="1060" t="s">
        <v>2057</v>
      </c>
      <c r="D639" s="1065">
        <v>45962</v>
      </c>
    </row>
    <row r="640" spans="1:4">
      <c r="A640" s="1911">
        <v>98</v>
      </c>
      <c r="B640" s="981" t="s">
        <v>2041</v>
      </c>
      <c r="C640" s="1061" t="s">
        <v>1014</v>
      </c>
      <c r="D640" s="1064">
        <v>45959</v>
      </c>
    </row>
    <row r="641" spans="1:4">
      <c r="A641" s="1912"/>
      <c r="B641" s="981" t="s">
        <v>306</v>
      </c>
      <c r="C641" s="1061" t="s">
        <v>1014</v>
      </c>
      <c r="D641" s="1064">
        <v>45959</v>
      </c>
    </row>
    <row r="642" spans="1:4">
      <c r="A642" s="1912"/>
      <c r="B642" s="981" t="s">
        <v>2043</v>
      </c>
      <c r="C642" s="1061" t="s">
        <v>1014</v>
      </c>
      <c r="D642" s="1064">
        <v>45959</v>
      </c>
    </row>
    <row r="643" spans="1:4">
      <c r="A643" s="1912"/>
      <c r="B643" s="981" t="s">
        <v>2044</v>
      </c>
      <c r="C643" s="1061" t="s">
        <v>1014</v>
      </c>
      <c r="D643" s="1064">
        <v>45959</v>
      </c>
    </row>
    <row r="644" spans="1:4">
      <c r="A644" s="1912"/>
      <c r="B644" s="981" t="s">
        <v>728</v>
      </c>
      <c r="C644" s="1061" t="s">
        <v>2057</v>
      </c>
      <c r="D644" s="1064">
        <v>45962</v>
      </c>
    </row>
    <row r="645" spans="1:4">
      <c r="A645" s="1912"/>
      <c r="B645" s="981" t="s">
        <v>2045</v>
      </c>
      <c r="C645" s="1061" t="s">
        <v>2057</v>
      </c>
      <c r="D645" s="1064">
        <v>45962</v>
      </c>
    </row>
    <row r="646" spans="1:4">
      <c r="A646" s="1912"/>
      <c r="B646" s="981" t="s">
        <v>2046</v>
      </c>
      <c r="C646" s="1061" t="s">
        <v>2057</v>
      </c>
      <c r="D646" s="1064">
        <v>45962</v>
      </c>
    </row>
    <row r="647" spans="1:4">
      <c r="A647" s="1912"/>
      <c r="B647" s="980" t="s">
        <v>2047</v>
      </c>
      <c r="C647" s="1061" t="s">
        <v>2057</v>
      </c>
      <c r="D647" s="1064">
        <v>45962</v>
      </c>
    </row>
    <row r="648" spans="1:4">
      <c r="A648" s="1912"/>
      <c r="B648" s="981" t="s">
        <v>402</v>
      </c>
      <c r="C648" s="1061" t="s">
        <v>2057</v>
      </c>
      <c r="D648" s="1064">
        <v>45962</v>
      </c>
    </row>
    <row r="649" spans="1:4">
      <c r="A649" s="1912"/>
      <c r="B649" s="981" t="s">
        <v>2059</v>
      </c>
      <c r="C649" s="1061" t="s">
        <v>2057</v>
      </c>
      <c r="D649" s="1064">
        <v>45962</v>
      </c>
    </row>
    <row r="650" spans="1:4">
      <c r="A650" s="1912"/>
      <c r="B650" s="981" t="s">
        <v>2060</v>
      </c>
      <c r="C650" s="1061" t="s">
        <v>2057</v>
      </c>
      <c r="D650" s="1064">
        <v>45962</v>
      </c>
    </row>
    <row r="651" spans="1:4">
      <c r="A651" s="1912"/>
      <c r="B651" s="981" t="s">
        <v>441</v>
      </c>
      <c r="C651" s="1061" t="s">
        <v>2057</v>
      </c>
      <c r="D651" s="1064">
        <v>45962</v>
      </c>
    </row>
    <row r="652" spans="1:4">
      <c r="A652" s="1913"/>
      <c r="B652" s="981" t="s">
        <v>2061</v>
      </c>
      <c r="C652" s="1061" t="s">
        <v>2057</v>
      </c>
      <c r="D652" s="1064">
        <v>45962</v>
      </c>
    </row>
    <row r="653" spans="1:4">
      <c r="A653" s="1916">
        <v>99</v>
      </c>
      <c r="B653" s="982" t="s">
        <v>2056</v>
      </c>
      <c r="C653" s="1060" t="s">
        <v>2057</v>
      </c>
      <c r="D653" s="1065">
        <v>45962</v>
      </c>
    </row>
    <row r="654" spans="1:4">
      <c r="A654" s="1914"/>
      <c r="B654" s="982" t="s">
        <v>347</v>
      </c>
      <c r="C654" s="1060" t="s">
        <v>2057</v>
      </c>
      <c r="D654" s="1065">
        <v>45962</v>
      </c>
    </row>
    <row r="655" spans="1:4">
      <c r="A655" s="1914"/>
      <c r="B655" s="982" t="s">
        <v>273</v>
      </c>
      <c r="C655" s="1060" t="s">
        <v>2057</v>
      </c>
      <c r="D655" s="1065">
        <v>45962</v>
      </c>
    </row>
    <row r="656" spans="1:4">
      <c r="A656" s="1914"/>
      <c r="B656" s="982" t="s">
        <v>2058</v>
      </c>
      <c r="C656" s="1060" t="s">
        <v>2057</v>
      </c>
      <c r="D656" s="1065">
        <v>45962</v>
      </c>
    </row>
    <row r="657" spans="1:4">
      <c r="A657" s="1914"/>
      <c r="B657" s="982" t="s">
        <v>320</v>
      </c>
      <c r="C657" s="1060" t="s">
        <v>2057</v>
      </c>
      <c r="D657" s="1065">
        <v>45962</v>
      </c>
    </row>
    <row r="658" spans="1:4">
      <c r="A658" s="1914"/>
      <c r="B658" s="982" t="s">
        <v>289</v>
      </c>
      <c r="C658" s="1060" t="s">
        <v>2057</v>
      </c>
      <c r="D658" s="1065">
        <v>45962</v>
      </c>
    </row>
    <row r="659" spans="1:4">
      <c r="A659" s="1914"/>
      <c r="B659" s="1062" t="s">
        <v>362</v>
      </c>
      <c r="C659" s="1060" t="s">
        <v>2057</v>
      </c>
      <c r="D659" s="1065">
        <v>45962</v>
      </c>
    </row>
    <row r="660" spans="1:4">
      <c r="A660" s="1914"/>
      <c r="B660" s="982" t="s">
        <v>2049</v>
      </c>
      <c r="C660" s="1060" t="s">
        <v>2057</v>
      </c>
      <c r="D660" s="1065">
        <v>45962</v>
      </c>
    </row>
    <row r="661" spans="1:4">
      <c r="A661" s="1914"/>
      <c r="B661" s="982" t="s">
        <v>2050</v>
      </c>
      <c r="C661" s="1060" t="s">
        <v>2057</v>
      </c>
      <c r="D661" s="1065">
        <v>45962</v>
      </c>
    </row>
    <row r="662" spans="1:4">
      <c r="A662" s="1914"/>
      <c r="B662" s="982" t="s">
        <v>409</v>
      </c>
      <c r="C662" s="1060" t="s">
        <v>2057</v>
      </c>
      <c r="D662" s="1065">
        <v>45962</v>
      </c>
    </row>
    <row r="663" spans="1:4">
      <c r="A663" s="1914"/>
      <c r="B663" s="982" t="s">
        <v>9</v>
      </c>
      <c r="C663" s="1060" t="s">
        <v>2057</v>
      </c>
      <c r="D663" s="1065">
        <v>45962</v>
      </c>
    </row>
    <row r="664" spans="1:4">
      <c r="A664" s="1914"/>
      <c r="B664" s="982" t="s">
        <v>2051</v>
      </c>
      <c r="C664" s="1060" t="s">
        <v>2057</v>
      </c>
      <c r="D664" s="1065">
        <v>45962</v>
      </c>
    </row>
    <row r="665" spans="1:4">
      <c r="A665" s="1915"/>
      <c r="B665" s="982" t="s">
        <v>2052</v>
      </c>
      <c r="C665" s="1060" t="s">
        <v>2057</v>
      </c>
      <c r="D665" s="1065">
        <v>45962</v>
      </c>
    </row>
    <row r="666" spans="1:4">
      <c r="A666" s="1911">
        <v>99</v>
      </c>
      <c r="B666" s="981" t="s">
        <v>2041</v>
      </c>
      <c r="C666" s="1061" t="s">
        <v>1019</v>
      </c>
      <c r="D666" s="1064">
        <v>45977</v>
      </c>
    </row>
    <row r="667" spans="1:4">
      <c r="A667" s="1912"/>
      <c r="B667" s="981" t="s">
        <v>306</v>
      </c>
      <c r="C667" s="1061" t="s">
        <v>1019</v>
      </c>
      <c r="D667" s="1064">
        <v>45977</v>
      </c>
    </row>
    <row r="668" spans="1:4">
      <c r="A668" s="1912"/>
      <c r="B668" s="981" t="s">
        <v>2043</v>
      </c>
      <c r="C668" s="1061" t="s">
        <v>1019</v>
      </c>
      <c r="D668" s="1064">
        <v>45977</v>
      </c>
    </row>
    <row r="669" spans="1:4">
      <c r="A669" s="1912"/>
      <c r="B669" s="981" t="s">
        <v>2044</v>
      </c>
      <c r="C669" s="1061" t="s">
        <v>1019</v>
      </c>
      <c r="D669" s="1064">
        <v>45977</v>
      </c>
    </row>
    <row r="670" spans="1:4">
      <c r="A670" s="1912"/>
      <c r="B670" s="981" t="s">
        <v>728</v>
      </c>
      <c r="C670" s="1061" t="s">
        <v>1019</v>
      </c>
      <c r="D670" s="1064">
        <v>45977</v>
      </c>
    </row>
    <row r="671" spans="1:4">
      <c r="A671" s="1912"/>
      <c r="B671" s="981" t="s">
        <v>2045</v>
      </c>
      <c r="C671" s="1061" t="s">
        <v>1019</v>
      </c>
      <c r="D671" s="1064">
        <v>45977</v>
      </c>
    </row>
    <row r="672" spans="1:4">
      <c r="A672" s="1912"/>
      <c r="B672" s="981" t="s">
        <v>2046</v>
      </c>
      <c r="C672" s="1061" t="s">
        <v>2057</v>
      </c>
      <c r="D672" s="1064">
        <v>45962</v>
      </c>
    </row>
    <row r="673" spans="1:4">
      <c r="A673" s="1912"/>
      <c r="B673" s="980" t="s">
        <v>2047</v>
      </c>
      <c r="C673" s="1061" t="s">
        <v>2057</v>
      </c>
      <c r="D673" s="1064">
        <v>45962</v>
      </c>
    </row>
    <row r="674" spans="1:4">
      <c r="A674" s="1912"/>
      <c r="B674" s="981" t="s">
        <v>402</v>
      </c>
      <c r="C674" s="1061" t="s">
        <v>2057</v>
      </c>
      <c r="D674" s="1064">
        <v>45962</v>
      </c>
    </row>
    <row r="675" spans="1:4">
      <c r="A675" s="1912"/>
      <c r="B675" s="981" t="s">
        <v>2059</v>
      </c>
      <c r="C675" s="1061" t="s">
        <v>2057</v>
      </c>
      <c r="D675" s="1064">
        <v>45962</v>
      </c>
    </row>
    <row r="676" spans="1:4">
      <c r="A676" s="1912"/>
      <c r="B676" s="981" t="s">
        <v>2060</v>
      </c>
      <c r="C676" s="1061" t="s">
        <v>2057</v>
      </c>
      <c r="D676" s="1064">
        <v>45962</v>
      </c>
    </row>
    <row r="677" spans="1:4">
      <c r="A677" s="1912"/>
      <c r="B677" s="981" t="s">
        <v>441</v>
      </c>
      <c r="C677" s="1061" t="s">
        <v>2057</v>
      </c>
      <c r="D677" s="1064">
        <v>45962</v>
      </c>
    </row>
    <row r="678" spans="1:4">
      <c r="A678" s="1913"/>
      <c r="B678" s="981" t="s">
        <v>2061</v>
      </c>
      <c r="C678" s="1061" t="s">
        <v>2057</v>
      </c>
      <c r="D678" s="1064">
        <v>45962</v>
      </c>
    </row>
    <row r="679" spans="1:4">
      <c r="A679" s="1916">
        <v>100</v>
      </c>
      <c r="B679" s="982" t="s">
        <v>2062</v>
      </c>
      <c r="C679" s="1060" t="s">
        <v>1019</v>
      </c>
      <c r="D679" s="1065">
        <v>45977</v>
      </c>
    </row>
    <row r="680" spans="1:4">
      <c r="A680" s="1914"/>
      <c r="B680" s="982" t="s">
        <v>2056</v>
      </c>
      <c r="C680" s="1060" t="s">
        <v>1019</v>
      </c>
      <c r="D680" s="1065">
        <v>45977</v>
      </c>
    </row>
    <row r="681" spans="1:4">
      <c r="A681" s="1914"/>
      <c r="B681" s="982" t="s">
        <v>347</v>
      </c>
      <c r="C681" s="1060" t="s">
        <v>1019</v>
      </c>
      <c r="D681" s="1065">
        <v>45977</v>
      </c>
    </row>
    <row r="682" spans="1:4">
      <c r="A682" s="1914"/>
      <c r="B682" s="982" t="s">
        <v>273</v>
      </c>
      <c r="C682" s="1060" t="s">
        <v>1019</v>
      </c>
      <c r="D682" s="1065">
        <v>45977</v>
      </c>
    </row>
    <row r="683" spans="1:4">
      <c r="A683" s="1914"/>
      <c r="B683" s="982" t="s">
        <v>2058</v>
      </c>
      <c r="C683" s="1060" t="s">
        <v>1019</v>
      </c>
      <c r="D683" s="1065">
        <v>45977</v>
      </c>
    </row>
    <row r="684" spans="1:4">
      <c r="A684" s="1914"/>
      <c r="B684" s="982" t="s">
        <v>320</v>
      </c>
      <c r="C684" s="1060" t="s">
        <v>1019</v>
      </c>
      <c r="D684" s="1065">
        <v>45977</v>
      </c>
    </row>
    <row r="685" spans="1:4">
      <c r="A685" s="1914"/>
      <c r="B685" s="982" t="s">
        <v>289</v>
      </c>
      <c r="C685" s="1060" t="s">
        <v>1019</v>
      </c>
      <c r="D685" s="1065">
        <v>45977</v>
      </c>
    </row>
    <row r="686" spans="1:4">
      <c r="A686" s="1914"/>
      <c r="B686" s="1062" t="s">
        <v>362</v>
      </c>
      <c r="C686" s="1060" t="s">
        <v>1019</v>
      </c>
      <c r="D686" s="1065">
        <v>45977</v>
      </c>
    </row>
    <row r="687" spans="1:4">
      <c r="A687" s="1914"/>
      <c r="B687" s="982" t="s">
        <v>2049</v>
      </c>
      <c r="C687" s="1060" t="s">
        <v>1019</v>
      </c>
      <c r="D687" s="1065">
        <v>45977</v>
      </c>
    </row>
    <row r="688" spans="1:4">
      <c r="A688" s="1914"/>
      <c r="B688" s="982" t="s">
        <v>2050</v>
      </c>
      <c r="C688" s="1060" t="s">
        <v>1019</v>
      </c>
      <c r="D688" s="1065">
        <v>45977</v>
      </c>
    </row>
    <row r="689" spans="1:4">
      <c r="A689" s="1914"/>
      <c r="B689" s="982" t="s">
        <v>409</v>
      </c>
      <c r="C689" s="1060" t="s">
        <v>1019</v>
      </c>
      <c r="D689" s="1065">
        <v>45977</v>
      </c>
    </row>
    <row r="690" spans="1:4">
      <c r="A690" s="1914"/>
      <c r="B690" s="982" t="s">
        <v>9</v>
      </c>
      <c r="C690" s="1060" t="s">
        <v>1019</v>
      </c>
      <c r="D690" s="1065">
        <v>45977</v>
      </c>
    </row>
    <row r="691" spans="1:4">
      <c r="A691" s="1914"/>
      <c r="B691" s="982" t="s">
        <v>2051</v>
      </c>
      <c r="C691" s="1060" t="s">
        <v>1019</v>
      </c>
      <c r="D691" s="1065">
        <v>45977</v>
      </c>
    </row>
    <row r="692" spans="1:4">
      <c r="A692" s="1915"/>
      <c r="B692" s="982" t="s">
        <v>2052</v>
      </c>
      <c r="C692" s="1060" t="s">
        <v>1019</v>
      </c>
      <c r="D692" s="1065">
        <v>45977</v>
      </c>
    </row>
    <row r="693" spans="1:4">
      <c r="A693" s="1911">
        <v>100</v>
      </c>
      <c r="B693" s="981" t="s">
        <v>2041</v>
      </c>
      <c r="C693" s="1061" t="s">
        <v>1019</v>
      </c>
      <c r="D693" s="1064">
        <v>45977</v>
      </c>
    </row>
    <row r="694" spans="1:4">
      <c r="A694" s="1912"/>
      <c r="B694" s="981" t="s">
        <v>306</v>
      </c>
      <c r="C694" s="1061" t="s">
        <v>1019</v>
      </c>
      <c r="D694" s="1064">
        <v>45977</v>
      </c>
    </row>
    <row r="695" spans="1:4">
      <c r="A695" s="1912"/>
      <c r="B695" s="981" t="s">
        <v>2043</v>
      </c>
      <c r="C695" s="1061" t="s">
        <v>1019</v>
      </c>
      <c r="D695" s="1064">
        <v>45977</v>
      </c>
    </row>
    <row r="696" spans="1:4">
      <c r="A696" s="1912"/>
      <c r="B696" s="981" t="s">
        <v>2044</v>
      </c>
      <c r="C696" s="1061" t="s">
        <v>1019</v>
      </c>
      <c r="D696" s="1064">
        <v>45977</v>
      </c>
    </row>
    <row r="697" spans="1:4">
      <c r="A697" s="1912"/>
      <c r="B697" s="981" t="s">
        <v>728</v>
      </c>
      <c r="C697" s="1061" t="s">
        <v>1019</v>
      </c>
      <c r="D697" s="1064">
        <v>45977</v>
      </c>
    </row>
    <row r="698" spans="1:4">
      <c r="A698" s="1912"/>
      <c r="B698" s="981" t="s">
        <v>2045</v>
      </c>
      <c r="C698" s="1061" t="s">
        <v>1019</v>
      </c>
      <c r="D698" s="1064">
        <v>45977</v>
      </c>
    </row>
    <row r="699" spans="1:4">
      <c r="A699" s="1912"/>
      <c r="B699" s="981" t="s">
        <v>2046</v>
      </c>
      <c r="C699" s="1061" t="s">
        <v>1019</v>
      </c>
      <c r="D699" s="1064">
        <v>45977</v>
      </c>
    </row>
    <row r="700" spans="1:4">
      <c r="A700" s="1912"/>
      <c r="B700" s="980" t="s">
        <v>2047</v>
      </c>
      <c r="C700" s="1061" t="s">
        <v>1019</v>
      </c>
      <c r="D700" s="1064">
        <v>45977</v>
      </c>
    </row>
    <row r="701" spans="1:4">
      <c r="A701" s="1912"/>
      <c r="B701" s="981" t="s">
        <v>402</v>
      </c>
      <c r="C701" s="1061" t="s">
        <v>1019</v>
      </c>
      <c r="D701" s="1064">
        <v>45977</v>
      </c>
    </row>
    <row r="702" spans="1:4">
      <c r="A702" s="1912"/>
      <c r="B702" s="981" t="s">
        <v>2059</v>
      </c>
      <c r="C702" s="1061" t="s">
        <v>1019</v>
      </c>
      <c r="D702" s="1064">
        <v>45977</v>
      </c>
    </row>
    <row r="703" spans="1:4">
      <c r="A703" s="1912"/>
      <c r="B703" s="981" t="s">
        <v>2060</v>
      </c>
      <c r="C703" s="1061" t="s">
        <v>1019</v>
      </c>
      <c r="D703" s="1064">
        <v>45977</v>
      </c>
    </row>
    <row r="704" spans="1:4">
      <c r="A704" s="1912"/>
      <c r="B704" s="981" t="s">
        <v>441</v>
      </c>
      <c r="C704" s="1061" t="s">
        <v>1019</v>
      </c>
      <c r="D704" s="1064">
        <v>45977</v>
      </c>
    </row>
    <row r="705" spans="1:4">
      <c r="A705" s="1913"/>
      <c r="B705" s="981" t="s">
        <v>2061</v>
      </c>
      <c r="C705" s="1061" t="s">
        <v>1019</v>
      </c>
      <c r="D705" s="1064">
        <v>45977</v>
      </c>
    </row>
    <row r="706" spans="1:4">
      <c r="A706" s="1914">
        <v>101</v>
      </c>
      <c r="B706" s="982" t="s">
        <v>273</v>
      </c>
      <c r="C706" s="1060"/>
      <c r="D706" s="1024"/>
    </row>
    <row r="707" spans="1:4">
      <c r="A707" s="1914"/>
      <c r="B707" s="982" t="s">
        <v>2058</v>
      </c>
      <c r="C707" s="1060"/>
      <c r="D707" s="1024"/>
    </row>
    <row r="708" spans="1:4">
      <c r="A708" s="1914"/>
      <c r="B708" s="982" t="s">
        <v>320</v>
      </c>
      <c r="C708" s="1060"/>
      <c r="D708" s="1024"/>
    </row>
    <row r="709" spans="1:4">
      <c r="A709" s="1914"/>
      <c r="B709" s="982" t="s">
        <v>289</v>
      </c>
      <c r="C709" s="1060"/>
      <c r="D709" s="1024"/>
    </row>
    <row r="710" spans="1:4">
      <c r="A710" s="1914"/>
      <c r="B710" s="1062" t="s">
        <v>362</v>
      </c>
      <c r="C710" s="1060"/>
      <c r="D710" s="1024"/>
    </row>
    <row r="711" spans="1:4">
      <c r="A711" s="1914"/>
      <c r="B711" s="982" t="s">
        <v>2049</v>
      </c>
      <c r="C711" s="1060"/>
      <c r="D711" s="1024"/>
    </row>
    <row r="712" spans="1:4">
      <c r="A712" s="1914"/>
      <c r="B712" s="982" t="s">
        <v>2050</v>
      </c>
      <c r="C712" s="1060"/>
      <c r="D712" s="1024"/>
    </row>
    <row r="713" spans="1:4">
      <c r="A713" s="1914"/>
      <c r="B713" s="982" t="s">
        <v>409</v>
      </c>
      <c r="C713" s="1060"/>
      <c r="D713" s="1024"/>
    </row>
    <row r="714" spans="1:4">
      <c r="A714" s="1914"/>
      <c r="B714" s="982" t="s">
        <v>9</v>
      </c>
      <c r="C714" s="1060"/>
      <c r="D714" s="1024"/>
    </row>
    <row r="715" spans="1:4">
      <c r="A715" s="1914"/>
      <c r="B715" s="982" t="s">
        <v>2051</v>
      </c>
      <c r="C715" s="1060"/>
      <c r="D715" s="1024"/>
    </row>
    <row r="716" spans="1:4">
      <c r="A716" s="1915"/>
      <c r="B716" s="982" t="s">
        <v>2052</v>
      </c>
      <c r="C716" s="1060"/>
      <c r="D716" s="1024"/>
    </row>
    <row r="717" spans="1:4">
      <c r="A717" s="1911">
        <v>101</v>
      </c>
      <c r="B717" s="981" t="s">
        <v>2041</v>
      </c>
      <c r="C717" s="1061"/>
      <c r="D717" s="1064"/>
    </row>
    <row r="718" spans="1:4">
      <c r="A718" s="1912"/>
      <c r="B718" s="981" t="s">
        <v>306</v>
      </c>
      <c r="C718" s="1061"/>
      <c r="D718" s="1064"/>
    </row>
    <row r="719" spans="1:4">
      <c r="A719" s="1912"/>
      <c r="B719" s="981" t="s">
        <v>2043</v>
      </c>
      <c r="C719" s="1061"/>
      <c r="D719" s="1064"/>
    </row>
    <row r="720" spans="1:4">
      <c r="A720" s="1912"/>
      <c r="B720" s="981" t="s">
        <v>2044</v>
      </c>
      <c r="C720" s="1061"/>
      <c r="D720" s="1064"/>
    </row>
    <row r="721" spans="1:4">
      <c r="A721" s="1912"/>
      <c r="B721" s="981" t="s">
        <v>728</v>
      </c>
      <c r="C721" s="1061"/>
      <c r="D721" s="1064"/>
    </row>
    <row r="722" spans="1:4">
      <c r="A722" s="1912"/>
      <c r="B722" s="981" t="s">
        <v>2045</v>
      </c>
      <c r="C722" s="1061"/>
      <c r="D722" s="1064"/>
    </row>
    <row r="723" spans="1:4">
      <c r="A723" s="1912"/>
      <c r="B723" s="981" t="s">
        <v>2046</v>
      </c>
      <c r="C723" s="1061"/>
      <c r="D723" s="1064"/>
    </row>
    <row r="724" spans="1:4">
      <c r="A724" s="1912"/>
      <c r="B724" s="980" t="s">
        <v>2047</v>
      </c>
      <c r="C724" s="1061"/>
      <c r="D724" s="1064"/>
    </row>
    <row r="725" spans="1:4">
      <c r="A725" s="1912"/>
      <c r="B725" s="981" t="s">
        <v>402</v>
      </c>
      <c r="C725" s="1061"/>
      <c r="D725" s="1064"/>
    </row>
    <row r="726" spans="1:4">
      <c r="A726" s="1912"/>
      <c r="B726" s="981" t="s">
        <v>2059</v>
      </c>
      <c r="C726" s="1061"/>
      <c r="D726" s="1064"/>
    </row>
    <row r="727" spans="1:4">
      <c r="A727" s="1912"/>
      <c r="B727" s="981" t="s">
        <v>2060</v>
      </c>
      <c r="C727" s="1061"/>
      <c r="D727" s="1064"/>
    </row>
    <row r="728" spans="1:4">
      <c r="A728" s="1912"/>
      <c r="B728" s="981" t="s">
        <v>441</v>
      </c>
      <c r="C728" s="1061"/>
      <c r="D728" s="1064"/>
    </row>
    <row r="729" spans="1:4">
      <c r="A729" s="1912"/>
      <c r="B729" s="981" t="s">
        <v>2061</v>
      </c>
      <c r="C729" s="1061"/>
      <c r="D729" s="1064"/>
    </row>
    <row r="730" spans="1:4">
      <c r="A730" s="1913"/>
      <c r="B730" s="981" t="s">
        <v>2056</v>
      </c>
      <c r="C730" s="1061"/>
      <c r="D730" s="1064"/>
    </row>
    <row r="731" spans="1:4">
      <c r="A731" s="1914">
        <v>102</v>
      </c>
      <c r="B731" s="982" t="s">
        <v>2041</v>
      </c>
      <c r="C731" s="1060" t="s">
        <v>1089</v>
      </c>
      <c r="D731" s="1065">
        <v>45955</v>
      </c>
    </row>
    <row r="732" spans="1:4">
      <c r="A732" s="1914"/>
      <c r="B732" s="982" t="s">
        <v>306</v>
      </c>
      <c r="C732" s="1060" t="s">
        <v>1089</v>
      </c>
      <c r="D732" s="1065">
        <v>45955</v>
      </c>
    </row>
    <row r="733" spans="1:4">
      <c r="A733" s="1914"/>
      <c r="B733" s="982" t="s">
        <v>2043</v>
      </c>
      <c r="C733" s="1060" t="s">
        <v>1089</v>
      </c>
      <c r="D733" s="1065">
        <v>45955</v>
      </c>
    </row>
    <row r="734" spans="1:4">
      <c r="A734" s="1914"/>
      <c r="B734" s="982" t="s">
        <v>2044</v>
      </c>
      <c r="C734" s="1060" t="s">
        <v>1089</v>
      </c>
      <c r="D734" s="1065">
        <v>45955</v>
      </c>
    </row>
    <row r="735" spans="1:4">
      <c r="A735" s="1914"/>
      <c r="B735" s="1062" t="s">
        <v>728</v>
      </c>
      <c r="C735" s="1060" t="s">
        <v>1089</v>
      </c>
      <c r="D735" s="1065">
        <v>45955</v>
      </c>
    </row>
    <row r="736" spans="1:4">
      <c r="A736" s="1914"/>
      <c r="B736" s="982" t="s">
        <v>2045</v>
      </c>
      <c r="C736" s="1060" t="s">
        <v>1089</v>
      </c>
      <c r="D736" s="1065">
        <v>45955</v>
      </c>
    </row>
    <row r="737" spans="1:4">
      <c r="A737" s="1914"/>
      <c r="B737" s="982" t="s">
        <v>2046</v>
      </c>
      <c r="C737" s="1060" t="s">
        <v>1089</v>
      </c>
      <c r="D737" s="1065">
        <v>45955</v>
      </c>
    </row>
    <row r="738" spans="1:4">
      <c r="A738" s="1914"/>
      <c r="B738" s="982" t="s">
        <v>2047</v>
      </c>
      <c r="C738" s="1060" t="s">
        <v>1089</v>
      </c>
      <c r="D738" s="1065">
        <v>45955</v>
      </c>
    </row>
    <row r="739" spans="1:4">
      <c r="A739" s="1914"/>
      <c r="B739" s="982" t="s">
        <v>402</v>
      </c>
      <c r="C739" s="1060" t="s">
        <v>1089</v>
      </c>
      <c r="D739" s="1065">
        <v>45955</v>
      </c>
    </row>
    <row r="740" spans="1:4">
      <c r="A740" s="1914"/>
      <c r="B740" s="982" t="s">
        <v>2059</v>
      </c>
      <c r="C740" s="1060" t="s">
        <v>1089</v>
      </c>
      <c r="D740" s="1065">
        <v>45955</v>
      </c>
    </row>
    <row r="741" spans="1:4">
      <c r="A741" s="1915"/>
      <c r="B741" s="982" t="s">
        <v>2060</v>
      </c>
      <c r="C741" s="1060" t="s">
        <v>1089</v>
      </c>
      <c r="D741" s="1065">
        <v>45955</v>
      </c>
    </row>
  </sheetData>
  <mergeCells count="98">
    <mergeCell ref="A39:A45"/>
    <mergeCell ref="A2:A10"/>
    <mergeCell ref="A11:A17"/>
    <mergeCell ref="A18:A24"/>
    <mergeCell ref="A25:A31"/>
    <mergeCell ref="A32:A38"/>
    <mergeCell ref="A123:A129"/>
    <mergeCell ref="A46:A52"/>
    <mergeCell ref="A53:A59"/>
    <mergeCell ref="A60:A66"/>
    <mergeCell ref="A67:A73"/>
    <mergeCell ref="A74:A80"/>
    <mergeCell ref="A81:A87"/>
    <mergeCell ref="A88:A94"/>
    <mergeCell ref="A95:A101"/>
    <mergeCell ref="A102:A108"/>
    <mergeCell ref="A109:A115"/>
    <mergeCell ref="A116:A122"/>
    <mergeCell ref="A207:A213"/>
    <mergeCell ref="A130:A136"/>
    <mergeCell ref="A137:A143"/>
    <mergeCell ref="A144:A150"/>
    <mergeCell ref="A151:A157"/>
    <mergeCell ref="A158:A164"/>
    <mergeCell ref="A165:A171"/>
    <mergeCell ref="A172:A178"/>
    <mergeCell ref="A179:A185"/>
    <mergeCell ref="A186:A192"/>
    <mergeCell ref="A193:A199"/>
    <mergeCell ref="A200:A206"/>
    <mergeCell ref="A291:A297"/>
    <mergeCell ref="A214:A220"/>
    <mergeCell ref="A221:A227"/>
    <mergeCell ref="A228:A234"/>
    <mergeCell ref="A235:A241"/>
    <mergeCell ref="A242:A248"/>
    <mergeCell ref="A249:A255"/>
    <mergeCell ref="A256:A262"/>
    <mergeCell ref="A263:A269"/>
    <mergeCell ref="A270:A276"/>
    <mergeCell ref="A277:A283"/>
    <mergeCell ref="A284:A290"/>
    <mergeCell ref="A375:A381"/>
    <mergeCell ref="A298:A304"/>
    <mergeCell ref="A305:A311"/>
    <mergeCell ref="A312:A318"/>
    <mergeCell ref="A319:A325"/>
    <mergeCell ref="A326:A332"/>
    <mergeCell ref="A333:A339"/>
    <mergeCell ref="A340:A346"/>
    <mergeCell ref="A347:A353"/>
    <mergeCell ref="A354:A360"/>
    <mergeCell ref="A361:A367"/>
    <mergeCell ref="A368:A374"/>
    <mergeCell ref="A459:A465"/>
    <mergeCell ref="A382:A388"/>
    <mergeCell ref="A389:A395"/>
    <mergeCell ref="A396:A402"/>
    <mergeCell ref="A403:A409"/>
    <mergeCell ref="A410:A416"/>
    <mergeCell ref="A417:A423"/>
    <mergeCell ref="A424:A430"/>
    <mergeCell ref="A431:A437"/>
    <mergeCell ref="A438:A444"/>
    <mergeCell ref="A445:A451"/>
    <mergeCell ref="A452:A458"/>
    <mergeCell ref="A543:A549"/>
    <mergeCell ref="A466:A472"/>
    <mergeCell ref="A473:A479"/>
    <mergeCell ref="A480:A486"/>
    <mergeCell ref="A487:A493"/>
    <mergeCell ref="A494:A500"/>
    <mergeCell ref="A501:A507"/>
    <mergeCell ref="A508:A514"/>
    <mergeCell ref="A515:A521"/>
    <mergeCell ref="A522:A528"/>
    <mergeCell ref="A529:A535"/>
    <mergeCell ref="A536:A542"/>
    <mergeCell ref="A627:A639"/>
    <mergeCell ref="A550:A556"/>
    <mergeCell ref="A557:A563"/>
    <mergeCell ref="A564:A570"/>
    <mergeCell ref="A571:A577"/>
    <mergeCell ref="A578:A584"/>
    <mergeCell ref="A585:A591"/>
    <mergeCell ref="A592:A598"/>
    <mergeCell ref="A599:A605"/>
    <mergeCell ref="A606:A612"/>
    <mergeCell ref="A613:A619"/>
    <mergeCell ref="A620:A626"/>
    <mergeCell ref="A717:A730"/>
    <mergeCell ref="A731:A741"/>
    <mergeCell ref="A640:A652"/>
    <mergeCell ref="A653:A665"/>
    <mergeCell ref="A666:A678"/>
    <mergeCell ref="A679:A692"/>
    <mergeCell ref="A693:A705"/>
    <mergeCell ref="A706:A716"/>
  </mergeCells>
  <pageMargins left="0.7" right="0.7" top="0.75" bottom="0.75" header="0.3" footer="0.3"/>
  <pageSetup fitToHeight="0" orientation="portrait"/>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7A2D45-7731-4201-A882-EE9ABA55B3F7}">
  <dimension ref="A1:I38"/>
  <sheetViews>
    <sheetView topLeftCell="A24" workbookViewId="0"/>
  </sheetViews>
  <sheetFormatPr defaultRowHeight="12.75"/>
  <cols>
    <col min="1" max="1" width="30.5703125" style="55" customWidth="1"/>
    <col min="2" max="2" width="29.42578125" style="55" customWidth="1"/>
    <col min="3" max="3" width="5.85546875" customWidth="1"/>
    <col min="4" max="4" width="30" customWidth="1"/>
    <col min="5" max="5" width="25.140625" customWidth="1"/>
    <col min="8" max="8" width="31" customWidth="1"/>
    <col min="9" max="9" width="30.7109375" customWidth="1"/>
  </cols>
  <sheetData>
    <row r="1" spans="1:9">
      <c r="A1" s="1925">
        <f ca="1">TODAY()</f>
        <v>46189</v>
      </c>
      <c r="B1" s="1925"/>
      <c r="D1" s="1925">
        <f ca="1">TODAY()</f>
        <v>46189</v>
      </c>
      <c r="E1" s="1925"/>
      <c r="H1" s="1925" t="s">
        <v>518</v>
      </c>
      <c r="I1" s="1925"/>
    </row>
    <row r="2" spans="1:9" ht="24" customHeight="1">
      <c r="A2" s="1920" t="s">
        <v>2063</v>
      </c>
      <c r="B2" s="1920"/>
      <c r="D2" s="1920" t="s">
        <v>2064</v>
      </c>
      <c r="E2" s="1920"/>
      <c r="H2" s="1920" t="s">
        <v>2065</v>
      </c>
      <c r="I2" s="1920"/>
    </row>
    <row r="3" spans="1:9" ht="16.5">
      <c r="A3" s="947" t="s">
        <v>2066</v>
      </c>
      <c r="B3" s="948" t="s">
        <v>2067</v>
      </c>
      <c r="D3" s="947" t="s">
        <v>2066</v>
      </c>
      <c r="E3" s="948">
        <f>Outbound!FK6</f>
        <v>16000</v>
      </c>
      <c r="H3" s="954" t="s">
        <v>2066</v>
      </c>
      <c r="I3" s="955" t="s">
        <v>2068</v>
      </c>
    </row>
    <row r="4" spans="1:9" ht="16.5">
      <c r="A4" s="947" t="s">
        <v>2069</v>
      </c>
      <c r="B4" s="948">
        <v>11700</v>
      </c>
      <c r="D4" s="947" t="s">
        <v>2069</v>
      </c>
      <c r="E4" s="948">
        <v>11700</v>
      </c>
      <c r="H4" s="954" t="s">
        <v>2069</v>
      </c>
      <c r="I4" s="955" t="s">
        <v>2068</v>
      </c>
    </row>
    <row r="5" spans="1:9" ht="16.5">
      <c r="A5" s="947" t="s">
        <v>2070</v>
      </c>
      <c r="B5" s="948">
        <v>12610</v>
      </c>
      <c r="D5" s="947" t="s">
        <v>2070</v>
      </c>
      <c r="E5" s="948">
        <v>12610</v>
      </c>
      <c r="H5" s="954" t="s">
        <v>2070</v>
      </c>
      <c r="I5" s="955" t="s">
        <v>2068</v>
      </c>
    </row>
    <row r="6" spans="1:9" ht="16.5">
      <c r="A6" s="947" t="s">
        <v>2071</v>
      </c>
      <c r="B6" s="948">
        <v>12629</v>
      </c>
      <c r="D6" s="947" t="s">
        <v>2071</v>
      </c>
      <c r="E6" s="948">
        <v>12629</v>
      </c>
      <c r="H6" s="954" t="s">
        <v>2071</v>
      </c>
      <c r="I6" s="955" t="s">
        <v>2068</v>
      </c>
    </row>
    <row r="7" spans="1:9" ht="16.5">
      <c r="A7" s="947" t="s">
        <v>2072</v>
      </c>
      <c r="B7" s="949" t="s">
        <v>2073</v>
      </c>
      <c r="D7" s="947" t="s">
        <v>2072</v>
      </c>
      <c r="E7" s="949" t="s">
        <v>2073</v>
      </c>
      <c r="H7" s="954" t="s">
        <v>2072</v>
      </c>
      <c r="I7" s="725" t="s">
        <v>2074</v>
      </c>
    </row>
    <row r="8" spans="1:9" ht="27" customHeight="1">
      <c r="A8" s="1920" t="s">
        <v>2075</v>
      </c>
      <c r="B8" s="1920"/>
      <c r="D8" s="1920" t="s">
        <v>2075</v>
      </c>
      <c r="E8" s="1920"/>
      <c r="H8" s="1920" t="s">
        <v>2075</v>
      </c>
      <c r="I8" s="1920"/>
    </row>
    <row r="9" spans="1:9" ht="16.5">
      <c r="A9" s="947" t="s">
        <v>2076</v>
      </c>
      <c r="B9" s="950">
        <v>82772</v>
      </c>
      <c r="D9" s="947" t="s">
        <v>2076</v>
      </c>
      <c r="E9" s="950">
        <v>82772</v>
      </c>
      <c r="H9" s="954" t="s">
        <v>2076</v>
      </c>
      <c r="I9" s="956" t="s">
        <v>2077</v>
      </c>
    </row>
    <row r="10" spans="1:9" ht="16.5">
      <c r="A10" s="947" t="s">
        <v>2078</v>
      </c>
      <c r="B10" s="951">
        <v>0</v>
      </c>
      <c r="D10" s="947" t="s">
        <v>2078</v>
      </c>
      <c r="E10" s="951">
        <v>0</v>
      </c>
      <c r="H10" s="954" t="s">
        <v>2078</v>
      </c>
      <c r="I10" s="956" t="s">
        <v>2077</v>
      </c>
    </row>
    <row r="11" spans="1:9" ht="16.5">
      <c r="A11" s="947" t="s">
        <v>2079</v>
      </c>
      <c r="B11" s="951">
        <v>544</v>
      </c>
      <c r="D11" s="947" t="s">
        <v>2079</v>
      </c>
      <c r="E11" s="951">
        <v>544</v>
      </c>
      <c r="H11" s="954" t="s">
        <v>2079</v>
      </c>
      <c r="I11" s="956" t="s">
        <v>2077</v>
      </c>
    </row>
    <row r="12" spans="1:9" ht="16.5">
      <c r="A12" s="947" t="s">
        <v>2080</v>
      </c>
      <c r="B12" s="951">
        <v>2072</v>
      </c>
      <c r="D12" s="947" t="s">
        <v>2080</v>
      </c>
      <c r="E12" s="951">
        <v>2072</v>
      </c>
      <c r="H12" s="954" t="s">
        <v>2081</v>
      </c>
      <c r="I12" s="956" t="s">
        <v>2077</v>
      </c>
    </row>
    <row r="13" spans="1:9" ht="16.5">
      <c r="A13" s="947" t="s">
        <v>2082</v>
      </c>
      <c r="B13" s="951">
        <v>51</v>
      </c>
      <c r="D13" s="947" t="s">
        <v>2082</v>
      </c>
      <c r="E13" s="951">
        <v>51</v>
      </c>
      <c r="H13" s="954" t="s">
        <v>2082</v>
      </c>
      <c r="I13" s="956" t="s">
        <v>2083</v>
      </c>
    </row>
    <row r="14" spans="1:9" ht="16.5">
      <c r="A14" s="947" t="s">
        <v>2084</v>
      </c>
      <c r="B14" s="952">
        <v>45846</v>
      </c>
      <c r="D14" s="947" t="s">
        <v>2084</v>
      </c>
      <c r="E14" s="952">
        <v>45846</v>
      </c>
      <c r="H14" s="954" t="s">
        <v>2084</v>
      </c>
      <c r="I14" s="956" t="s">
        <v>2085</v>
      </c>
    </row>
    <row r="15" spans="1:9" ht="16.5">
      <c r="A15" s="947" t="s">
        <v>2086</v>
      </c>
      <c r="B15" s="952">
        <v>45846</v>
      </c>
      <c r="D15" s="947" t="s">
        <v>2086</v>
      </c>
      <c r="E15" s="952">
        <v>45846</v>
      </c>
      <c r="H15" s="954" t="s">
        <v>2086</v>
      </c>
      <c r="I15" s="956" t="s">
        <v>2085</v>
      </c>
    </row>
    <row r="16" spans="1:9" ht="16.5">
      <c r="A16" s="947" t="s">
        <v>2087</v>
      </c>
      <c r="B16" s="953">
        <v>5.9</v>
      </c>
      <c r="D16" s="947" t="s">
        <v>2087</v>
      </c>
      <c r="E16" s="953">
        <v>5.9</v>
      </c>
      <c r="H16" s="954" t="s">
        <v>2087</v>
      </c>
      <c r="I16" s="955" t="s">
        <v>2088</v>
      </c>
    </row>
    <row r="17" spans="1:9" ht="16.5">
      <c r="A17" s="947" t="s">
        <v>2089</v>
      </c>
      <c r="B17" s="953">
        <v>0</v>
      </c>
      <c r="D17" s="947" t="s">
        <v>2089</v>
      </c>
      <c r="E17" s="953">
        <v>0</v>
      </c>
      <c r="H17" s="954" t="s">
        <v>2089</v>
      </c>
      <c r="I17" s="955" t="s">
        <v>2090</v>
      </c>
    </row>
    <row r="18" spans="1:9" ht="29.25" customHeight="1">
      <c r="A18" s="1920" t="s">
        <v>2091</v>
      </c>
      <c r="B18" s="1920"/>
      <c r="D18" s="1920" t="s">
        <v>2091</v>
      </c>
      <c r="E18" s="1920"/>
      <c r="H18" s="1920" t="s">
        <v>2091</v>
      </c>
      <c r="I18" s="1920"/>
    </row>
    <row r="19" spans="1:9" ht="16.5">
      <c r="A19" s="947" t="s">
        <v>2092</v>
      </c>
      <c r="B19" s="953" t="s">
        <v>2093</v>
      </c>
      <c r="D19" s="947" t="s">
        <v>2092</v>
      </c>
      <c r="E19" s="953" t="s">
        <v>2093</v>
      </c>
      <c r="H19" s="954" t="s">
        <v>2092</v>
      </c>
      <c r="I19" s="955" t="s">
        <v>2094</v>
      </c>
    </row>
    <row r="20" spans="1:9" ht="16.5">
      <c r="A20" s="947" t="s">
        <v>2095</v>
      </c>
      <c r="B20" s="953" t="s">
        <v>2096</v>
      </c>
      <c r="D20" s="947" t="s">
        <v>2095</v>
      </c>
      <c r="E20" s="953" t="s">
        <v>2096</v>
      </c>
      <c r="H20" s="954" t="s">
        <v>2095</v>
      </c>
      <c r="I20" s="955" t="s">
        <v>2094</v>
      </c>
    </row>
    <row r="21" spans="1:9" ht="16.5">
      <c r="A21" s="947" t="s">
        <v>2097</v>
      </c>
      <c r="B21" s="953" t="s">
        <v>2098</v>
      </c>
      <c r="D21" s="947" t="s">
        <v>2097</v>
      </c>
      <c r="E21" s="953" t="s">
        <v>2098</v>
      </c>
      <c r="H21" s="954" t="s">
        <v>2097</v>
      </c>
      <c r="I21" s="955" t="s">
        <v>2099</v>
      </c>
    </row>
    <row r="22" spans="1:9" ht="16.5">
      <c r="A22" s="947" t="s">
        <v>2100</v>
      </c>
      <c r="B22" s="953" t="s">
        <v>2098</v>
      </c>
      <c r="D22" s="947" t="s">
        <v>2100</v>
      </c>
      <c r="E22" s="953" t="s">
        <v>2098</v>
      </c>
      <c r="H22" s="954" t="s">
        <v>2100</v>
      </c>
      <c r="I22" s="955" t="s">
        <v>2101</v>
      </c>
    </row>
    <row r="23" spans="1:9" ht="28.5" customHeight="1">
      <c r="A23" s="1920" t="s">
        <v>2102</v>
      </c>
      <c r="B23" s="1920"/>
      <c r="D23" s="1920" t="s">
        <v>2102</v>
      </c>
      <c r="E23" s="1920"/>
      <c r="H23" s="1920" t="s">
        <v>2102</v>
      </c>
      <c r="I23" s="1920"/>
    </row>
    <row r="24" spans="1:9" ht="16.5">
      <c r="A24" s="947" t="s">
        <v>2103</v>
      </c>
      <c r="B24" s="953">
        <v>204.43</v>
      </c>
      <c r="D24" s="947" t="s">
        <v>2103</v>
      </c>
      <c r="E24" s="953">
        <v>204.43</v>
      </c>
      <c r="H24" s="954" t="s">
        <v>2103</v>
      </c>
      <c r="I24" s="955" t="s">
        <v>2104</v>
      </c>
    </row>
    <row r="25" spans="1:9" ht="16.5">
      <c r="A25" s="947" t="s">
        <v>2105</v>
      </c>
      <c r="B25" s="953" t="s">
        <v>529</v>
      </c>
      <c r="D25" s="947" t="s">
        <v>2105</v>
      </c>
      <c r="E25" s="953" t="s">
        <v>529</v>
      </c>
      <c r="H25" s="954" t="s">
        <v>2105</v>
      </c>
      <c r="I25" s="955" t="s">
        <v>2104</v>
      </c>
    </row>
    <row r="26" spans="1:9" ht="28.5">
      <c r="A26" s="947" t="s">
        <v>2106</v>
      </c>
      <c r="B26" s="953" t="s">
        <v>2107</v>
      </c>
      <c r="D26" s="947" t="s">
        <v>2106</v>
      </c>
      <c r="E26" s="953" t="s">
        <v>2107</v>
      </c>
      <c r="H26" s="954" t="s">
        <v>2106</v>
      </c>
      <c r="I26" s="958" t="s">
        <v>2108</v>
      </c>
    </row>
    <row r="27" spans="1:9" ht="24" customHeight="1">
      <c r="A27" s="1920" t="s">
        <v>2109</v>
      </c>
      <c r="B27" s="1920"/>
      <c r="D27" s="1920" t="s">
        <v>2109</v>
      </c>
      <c r="E27" s="1920"/>
      <c r="H27" s="1920" t="s">
        <v>2109</v>
      </c>
      <c r="I27" s="1920"/>
    </row>
    <row r="28" spans="1:9" ht="46.5" customHeight="1">
      <c r="A28" s="1922" t="s">
        <v>2110</v>
      </c>
      <c r="B28" s="1922"/>
      <c r="D28" s="1922" t="s">
        <v>2110</v>
      </c>
      <c r="E28" s="1922"/>
      <c r="H28" s="1921" t="s">
        <v>2111</v>
      </c>
      <c r="I28" s="1921"/>
    </row>
    <row r="29" spans="1:9" ht="33.75" customHeight="1">
      <c r="A29" s="1922" t="s">
        <v>2112</v>
      </c>
      <c r="B29" s="1922"/>
      <c r="D29" s="1922" t="s">
        <v>2112</v>
      </c>
      <c r="E29" s="1922"/>
      <c r="H29" s="1921" t="s">
        <v>2113</v>
      </c>
      <c r="I29" s="1921"/>
    </row>
    <row r="30" spans="1:9" ht="29.25" customHeight="1">
      <c r="A30" s="1923" t="s">
        <v>2114</v>
      </c>
      <c r="B30" s="1923"/>
      <c r="D30" s="1923" t="s">
        <v>2114</v>
      </c>
      <c r="E30" s="1923"/>
      <c r="H30" s="1921" t="s">
        <v>2115</v>
      </c>
      <c r="I30" s="1921"/>
    </row>
    <row r="31" spans="1:9" ht="25.5" customHeight="1">
      <c r="A31" s="1924" t="s">
        <v>2116</v>
      </c>
      <c r="B31" s="1924"/>
      <c r="D31" s="1924" t="s">
        <v>2116</v>
      </c>
      <c r="E31" s="1924"/>
      <c r="H31" s="1921" t="s">
        <v>2117</v>
      </c>
      <c r="I31" s="1921"/>
    </row>
    <row r="32" spans="1:9" ht="25.5" customHeight="1">
      <c r="A32" s="1920" t="s">
        <v>2118</v>
      </c>
      <c r="B32" s="1920"/>
      <c r="D32" s="1920" t="s">
        <v>2118</v>
      </c>
      <c r="E32" s="1920"/>
      <c r="H32" s="1920" t="s">
        <v>2118</v>
      </c>
      <c r="I32" s="1920"/>
    </row>
    <row r="33" spans="1:9" ht="21" customHeight="1">
      <c r="A33" s="947" t="s">
        <v>2119</v>
      </c>
      <c r="B33" s="953" t="s">
        <v>2120</v>
      </c>
      <c r="D33" s="947" t="s">
        <v>2119</v>
      </c>
      <c r="E33" s="953" t="s">
        <v>2120</v>
      </c>
      <c r="H33" s="954" t="s">
        <v>2119</v>
      </c>
      <c r="I33" s="955" t="s">
        <v>2121</v>
      </c>
    </row>
    <row r="34" spans="1:9" ht="25.5" customHeight="1">
      <c r="A34" s="947" t="s">
        <v>2122</v>
      </c>
      <c r="B34" s="953" t="s">
        <v>2120</v>
      </c>
      <c r="D34" s="947" t="s">
        <v>2122</v>
      </c>
      <c r="E34" s="953" t="s">
        <v>2120</v>
      </c>
      <c r="H34" s="954" t="s">
        <v>2122</v>
      </c>
      <c r="I34" s="955" t="s">
        <v>2123</v>
      </c>
    </row>
    <row r="35" spans="1:9" ht="19.5" customHeight="1">
      <c r="A35" s="947" t="s">
        <v>2124</v>
      </c>
      <c r="B35" s="953" t="s">
        <v>2098</v>
      </c>
      <c r="D35" s="947" t="s">
        <v>2124</v>
      </c>
      <c r="E35" s="953" t="s">
        <v>2098</v>
      </c>
      <c r="H35" s="954" t="s">
        <v>2124</v>
      </c>
      <c r="I35" s="957" t="s">
        <v>2125</v>
      </c>
    </row>
    <row r="36" spans="1:9" ht="18.75" customHeight="1">
      <c r="A36" s="947" t="s">
        <v>2126</v>
      </c>
      <c r="B36" s="953" t="s">
        <v>2127</v>
      </c>
      <c r="D36" s="947" t="s">
        <v>2126</v>
      </c>
      <c r="E36" s="953" t="s">
        <v>2127</v>
      </c>
      <c r="H36" s="954" t="s">
        <v>2126</v>
      </c>
      <c r="I36" s="957" t="s">
        <v>2125</v>
      </c>
    </row>
    <row r="37" spans="1:9" ht="18.75" customHeight="1">
      <c r="A37" s="947" t="s">
        <v>2128</v>
      </c>
      <c r="B37" s="953" t="s">
        <v>2129</v>
      </c>
      <c r="D37" s="947" t="s">
        <v>2128</v>
      </c>
      <c r="E37" s="953" t="s">
        <v>2129</v>
      </c>
      <c r="H37" s="954" t="s">
        <v>2128</v>
      </c>
      <c r="I37" s="957" t="s">
        <v>2125</v>
      </c>
    </row>
    <row r="38" spans="1:9" ht="20.25" customHeight="1">
      <c r="A38" s="947" t="s">
        <v>2130</v>
      </c>
      <c r="B38" s="953" t="s">
        <v>2131</v>
      </c>
      <c r="D38" s="947" t="s">
        <v>2130</v>
      </c>
      <c r="E38" s="953" t="s">
        <v>2131</v>
      </c>
      <c r="H38" s="954" t="s">
        <v>2130</v>
      </c>
      <c r="I38" s="957" t="s">
        <v>2125</v>
      </c>
    </row>
  </sheetData>
  <mergeCells count="33">
    <mergeCell ref="D27:E27"/>
    <mergeCell ref="A27:B27"/>
    <mergeCell ref="A1:B1"/>
    <mergeCell ref="A2:B2"/>
    <mergeCell ref="A8:B8"/>
    <mergeCell ref="A18:B18"/>
    <mergeCell ref="A23:B23"/>
    <mergeCell ref="D1:E1"/>
    <mergeCell ref="D2:E2"/>
    <mergeCell ref="D8:E8"/>
    <mergeCell ref="D18:E18"/>
    <mergeCell ref="D23:E23"/>
    <mergeCell ref="H1:I1"/>
    <mergeCell ref="H2:I2"/>
    <mergeCell ref="H8:I8"/>
    <mergeCell ref="H18:I18"/>
    <mergeCell ref="H23:I23"/>
    <mergeCell ref="H32:I32"/>
    <mergeCell ref="A32:B32"/>
    <mergeCell ref="A28:B28"/>
    <mergeCell ref="A29:B29"/>
    <mergeCell ref="A30:B30"/>
    <mergeCell ref="A31:B31"/>
    <mergeCell ref="D28:E28"/>
    <mergeCell ref="D29:E29"/>
    <mergeCell ref="D30:E30"/>
    <mergeCell ref="D31:E31"/>
    <mergeCell ref="D32:E32"/>
    <mergeCell ref="H27:I27"/>
    <mergeCell ref="H28:I28"/>
    <mergeCell ref="H29:I29"/>
    <mergeCell ref="H30:I30"/>
    <mergeCell ref="H31:I31"/>
  </mergeCells>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outlinePr summaryBelow="0" summaryRight="0"/>
  </sheetPr>
  <dimension ref="A1:K5"/>
  <sheetViews>
    <sheetView workbookViewId="0">
      <pane ySplit="1" topLeftCell="A21" activePane="bottomLeft" state="frozen"/>
      <selection pane="bottomLeft" activeCell="A21" sqref="A21"/>
    </sheetView>
  </sheetViews>
  <sheetFormatPr defaultColWidth="14.42578125" defaultRowHeight="15.75" customHeight="1"/>
  <cols>
    <col min="1" max="1" width="23.7109375" customWidth="1"/>
    <col min="2" max="3" width="17.85546875" customWidth="1"/>
    <col min="5" max="5" width="20.85546875" customWidth="1"/>
    <col min="9" max="9" width="20.140625" customWidth="1"/>
    <col min="10" max="10" width="89" customWidth="1"/>
  </cols>
  <sheetData>
    <row r="1" spans="1:11" ht="15.75" customHeight="1">
      <c r="A1" s="30" t="s">
        <v>2132</v>
      </c>
      <c r="B1" s="30" t="s">
        <v>2133</v>
      </c>
      <c r="C1" s="30" t="s">
        <v>914</v>
      </c>
      <c r="D1" s="30" t="s">
        <v>2134</v>
      </c>
      <c r="E1" s="30" t="s">
        <v>2135</v>
      </c>
      <c r="F1" s="30" t="s">
        <v>2136</v>
      </c>
      <c r="G1" s="30" t="s">
        <v>2137</v>
      </c>
      <c r="H1" s="30" t="s">
        <v>2138</v>
      </c>
      <c r="I1" s="30" t="s">
        <v>2139</v>
      </c>
      <c r="J1" s="31" t="s">
        <v>2140</v>
      </c>
      <c r="K1" s="32" t="s">
        <v>2141</v>
      </c>
    </row>
    <row r="2" spans="1:11" ht="15.75" customHeight="1">
      <c r="A2" t="s">
        <v>2142</v>
      </c>
      <c r="B2" s="33">
        <v>45747</v>
      </c>
      <c r="C2" t="s">
        <v>249</v>
      </c>
      <c r="D2">
        <v>60</v>
      </c>
      <c r="F2">
        <v>3</v>
      </c>
    </row>
    <row r="3" spans="1:11" ht="15.75" customHeight="1">
      <c r="B3" s="33"/>
    </row>
    <row r="4" spans="1:11" ht="15.75" customHeight="1">
      <c r="B4" s="33"/>
    </row>
    <row r="5" spans="1:11" ht="15.75" customHeight="1">
      <c r="B5" s="33"/>
    </row>
  </sheetData>
  <autoFilter ref="A1:K1" xr:uid="{00000000-0001-0000-0D00-000000000000}"/>
  <dataValidations count="6">
    <dataValidation type="list" allowBlank="1" sqref="A2 A69:A138 A4:A67" xr:uid="{00000000-0002-0000-0D00-000000000000}">
      <formula1>"Reticket/Relabel,Manual Moves,Sku Change,100%,Kitting,Donation sort,AZ3P transfer,Other,Vendor error checks"</formula1>
    </dataValidation>
    <dataValidation type="list" allowBlank="1" sqref="A3" xr:uid="{00000000-0002-0000-0D00-000005000000}">
      <formula1>"Reticket/Relabel,Manual Moves,Sku Change,100%,Kitting,Donation sort,AZ3P transfer,Other"</formula1>
    </dataValidation>
    <dataValidation type="list" allowBlank="1" sqref="E51:E80 E38:E48 E2:E33" xr:uid="{00000000-0002-0000-0D00-000008000000}">
      <formula1>"Units,Cartons,Locations,N/A"</formula1>
    </dataValidation>
    <dataValidation type="list" allowBlank="1" sqref="A68" xr:uid="{00000000-0002-0000-0D00-000009000000}">
      <formula1>"Reticket/Relabel,Manual Moves,Sku Change,100%,Kitting,Donation sort,AZ3P transfer,Other,Vendor error checks,Auditing"</formula1>
    </dataValidation>
    <dataValidation type="list" allowBlank="1" sqref="I2:I103" xr:uid="{00000000-0002-0000-0D00-000001000000}">
      <formula1>"Yes,No"</formula1>
    </dataValidation>
    <dataValidation type="list" allowBlank="1" sqref="C2:C81" xr:uid="{00000000-0002-0000-0D00-000004000000}">
      <formula1>"1st,2nd,WE"</formula1>
    </dataValidation>
  </dataValidations>
  <pageMargins left="0" right="0" top="0" bottom="0" header="0" footer="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7AA989-504C-4D57-B3E2-31E530ADC736}">
  <dimension ref="A1:P365"/>
  <sheetViews>
    <sheetView topLeftCell="A124" workbookViewId="0">
      <selection activeCell="C128" sqref="C128"/>
    </sheetView>
  </sheetViews>
  <sheetFormatPr defaultRowHeight="12.75"/>
  <cols>
    <col min="1" max="1" width="12.140625" bestFit="1" customWidth="1"/>
    <col min="2" max="2" width="18.5703125" bestFit="1" customWidth="1"/>
    <col min="3" max="3" width="16.7109375" bestFit="1" customWidth="1"/>
    <col min="4" max="4" width="19" bestFit="1" customWidth="1"/>
    <col min="5" max="5" width="18.28515625" bestFit="1" customWidth="1"/>
    <col min="6" max="6" width="16.5703125" bestFit="1" customWidth="1"/>
    <col min="7" max="7" width="16.28515625" bestFit="1" customWidth="1"/>
    <col min="8" max="8" width="19.42578125" bestFit="1" customWidth="1"/>
    <col min="9" max="9" width="18.7109375" bestFit="1" customWidth="1"/>
    <col min="10" max="10" width="17.7109375" bestFit="1" customWidth="1"/>
    <col min="11" max="11" width="20.28515625" bestFit="1" customWidth="1"/>
    <col min="12" max="12" width="19.5703125" bestFit="1" customWidth="1"/>
    <col min="13" max="13" width="14.85546875" bestFit="1" customWidth="1"/>
    <col min="14" max="14" width="9.85546875" bestFit="1" customWidth="1"/>
    <col min="15" max="15" width="18" bestFit="1" customWidth="1"/>
    <col min="16" max="16" width="17.28515625" bestFit="1" customWidth="1"/>
  </cols>
  <sheetData>
    <row r="1" spans="1:16">
      <c r="A1" t="s">
        <v>2143</v>
      </c>
      <c r="B1" t="s">
        <v>2144</v>
      </c>
      <c r="C1" t="s">
        <v>2145</v>
      </c>
      <c r="D1" t="s">
        <v>2146</v>
      </c>
      <c r="E1" t="s">
        <v>2147</v>
      </c>
      <c r="F1" t="s">
        <v>2148</v>
      </c>
      <c r="G1" t="s">
        <v>2149</v>
      </c>
      <c r="H1" t="s">
        <v>2150</v>
      </c>
      <c r="I1" t="s">
        <v>2151</v>
      </c>
      <c r="J1" t="s">
        <v>2152</v>
      </c>
      <c r="K1" t="s">
        <v>2153</v>
      </c>
      <c r="L1" t="s">
        <v>2154</v>
      </c>
      <c r="M1" t="s">
        <v>2155</v>
      </c>
      <c r="N1" t="s">
        <v>2156</v>
      </c>
      <c r="O1" t="s">
        <v>2157</v>
      </c>
      <c r="P1" t="s">
        <v>2158</v>
      </c>
    </row>
    <row r="2" spans="1:16">
      <c r="A2" s="33">
        <v>45690</v>
      </c>
      <c r="B2" t="s">
        <v>14</v>
      </c>
      <c r="C2">
        <v>1</v>
      </c>
      <c r="D2" s="34">
        <v>40209</v>
      </c>
      <c r="E2" s="34">
        <v>40216</v>
      </c>
      <c r="F2">
        <v>1</v>
      </c>
      <c r="G2" t="s">
        <v>2159</v>
      </c>
      <c r="H2" s="34">
        <v>40209</v>
      </c>
      <c r="I2" s="34">
        <v>40244</v>
      </c>
      <c r="J2">
        <v>1</v>
      </c>
      <c r="K2" s="34">
        <v>40209</v>
      </c>
      <c r="L2" s="34">
        <v>40300</v>
      </c>
      <c r="M2" t="s">
        <v>2160</v>
      </c>
      <c r="N2">
        <v>2010</v>
      </c>
      <c r="O2" s="34">
        <v>40209</v>
      </c>
      <c r="P2" s="34">
        <v>40573</v>
      </c>
    </row>
    <row r="3" spans="1:16">
      <c r="A3" s="33">
        <v>45691</v>
      </c>
      <c r="B3" t="s">
        <v>15</v>
      </c>
      <c r="C3">
        <v>1</v>
      </c>
      <c r="D3" s="34">
        <v>40209</v>
      </c>
      <c r="E3" s="34">
        <v>40216</v>
      </c>
      <c r="F3">
        <v>1</v>
      </c>
      <c r="G3" t="s">
        <v>2159</v>
      </c>
      <c r="H3" s="34">
        <v>40209</v>
      </c>
      <c r="I3" s="34">
        <v>40244</v>
      </c>
      <c r="J3">
        <v>1</v>
      </c>
      <c r="K3" s="34">
        <v>40209</v>
      </c>
      <c r="L3" s="34">
        <v>40300</v>
      </c>
      <c r="M3" t="s">
        <v>2160</v>
      </c>
      <c r="N3">
        <v>2010</v>
      </c>
      <c r="O3" s="34">
        <v>40209</v>
      </c>
      <c r="P3" s="34">
        <v>40573</v>
      </c>
    </row>
    <row r="4" spans="1:16">
      <c r="A4" s="33">
        <v>45692</v>
      </c>
      <c r="B4" t="s">
        <v>16</v>
      </c>
      <c r="C4">
        <v>1</v>
      </c>
      <c r="D4" s="34">
        <v>40209</v>
      </c>
      <c r="E4" s="34">
        <v>40216</v>
      </c>
      <c r="F4">
        <v>1</v>
      </c>
      <c r="G4" t="s">
        <v>2159</v>
      </c>
      <c r="H4" s="34">
        <v>40209</v>
      </c>
      <c r="I4" s="34">
        <v>40244</v>
      </c>
      <c r="J4">
        <v>1</v>
      </c>
      <c r="K4" s="34">
        <v>40209</v>
      </c>
      <c r="L4" s="34">
        <v>40300</v>
      </c>
      <c r="M4" t="s">
        <v>2160</v>
      </c>
      <c r="N4">
        <v>2010</v>
      </c>
      <c r="O4" s="34">
        <v>40209</v>
      </c>
      <c r="P4" s="34">
        <v>40573</v>
      </c>
    </row>
    <row r="5" spans="1:16">
      <c r="A5" s="33">
        <v>45693</v>
      </c>
      <c r="B5" t="s">
        <v>17</v>
      </c>
      <c r="C5">
        <v>1</v>
      </c>
      <c r="D5" s="34">
        <v>40209</v>
      </c>
      <c r="E5" s="34">
        <v>40216</v>
      </c>
      <c r="F5">
        <v>1</v>
      </c>
      <c r="G5" t="s">
        <v>2159</v>
      </c>
      <c r="H5" s="34">
        <v>40209</v>
      </c>
      <c r="I5" s="34">
        <v>40244</v>
      </c>
      <c r="J5">
        <v>1</v>
      </c>
      <c r="K5" s="34">
        <v>40209</v>
      </c>
      <c r="L5" s="34">
        <v>40300</v>
      </c>
      <c r="M5" t="s">
        <v>2160</v>
      </c>
      <c r="N5">
        <v>2010</v>
      </c>
      <c r="O5" s="34">
        <v>40209</v>
      </c>
      <c r="P5" s="34">
        <v>40573</v>
      </c>
    </row>
    <row r="6" spans="1:16">
      <c r="A6" s="33">
        <v>45694</v>
      </c>
      <c r="B6" t="s">
        <v>18</v>
      </c>
      <c r="C6">
        <v>1</v>
      </c>
      <c r="D6" s="34">
        <v>40209</v>
      </c>
      <c r="E6" s="34">
        <v>40216</v>
      </c>
      <c r="F6">
        <v>1</v>
      </c>
      <c r="G6" t="s">
        <v>2159</v>
      </c>
      <c r="H6" s="34">
        <v>40209</v>
      </c>
      <c r="I6" s="34">
        <v>40244</v>
      </c>
      <c r="J6">
        <v>1</v>
      </c>
      <c r="K6" s="34">
        <v>40209</v>
      </c>
      <c r="L6" s="34">
        <v>40300</v>
      </c>
      <c r="M6" t="s">
        <v>2160</v>
      </c>
      <c r="N6">
        <v>2010</v>
      </c>
      <c r="O6" s="34">
        <v>40209</v>
      </c>
      <c r="P6" s="34">
        <v>40573</v>
      </c>
    </row>
    <row r="7" spans="1:16">
      <c r="A7" s="33">
        <v>45695</v>
      </c>
      <c r="B7" t="s">
        <v>19</v>
      </c>
      <c r="C7">
        <v>1</v>
      </c>
      <c r="D7" s="34">
        <v>40209</v>
      </c>
      <c r="E7" s="34">
        <v>40216</v>
      </c>
      <c r="F7">
        <v>1</v>
      </c>
      <c r="G7" t="s">
        <v>2159</v>
      </c>
      <c r="H7" s="34">
        <v>40209</v>
      </c>
      <c r="I7" s="34">
        <v>40244</v>
      </c>
      <c r="J7">
        <v>1</v>
      </c>
      <c r="K7" s="34">
        <v>40209</v>
      </c>
      <c r="L7" s="34">
        <v>40300</v>
      </c>
      <c r="M7" t="s">
        <v>2160</v>
      </c>
      <c r="N7">
        <v>2010</v>
      </c>
      <c r="O7" s="34">
        <v>40209</v>
      </c>
      <c r="P7" s="34">
        <v>40573</v>
      </c>
    </row>
    <row r="8" spans="1:16">
      <c r="A8" s="33">
        <v>45696</v>
      </c>
      <c r="B8" t="s">
        <v>20</v>
      </c>
      <c r="C8">
        <v>1</v>
      </c>
      <c r="D8" s="34">
        <v>40209</v>
      </c>
      <c r="E8" s="34">
        <v>40216</v>
      </c>
      <c r="F8">
        <v>1</v>
      </c>
      <c r="G8" t="s">
        <v>2159</v>
      </c>
      <c r="H8" s="34">
        <v>40209</v>
      </c>
      <c r="I8" s="34">
        <v>40244</v>
      </c>
      <c r="J8">
        <v>1</v>
      </c>
      <c r="K8" s="34">
        <v>40209</v>
      </c>
      <c r="L8" s="34">
        <v>40300</v>
      </c>
      <c r="M8" t="s">
        <v>2160</v>
      </c>
      <c r="N8">
        <v>2010</v>
      </c>
      <c r="O8" s="34">
        <v>40209</v>
      </c>
      <c r="P8" s="34">
        <v>40573</v>
      </c>
    </row>
    <row r="9" spans="1:16">
      <c r="A9" s="33">
        <v>45697</v>
      </c>
      <c r="B9" t="s">
        <v>14</v>
      </c>
      <c r="C9">
        <v>2</v>
      </c>
      <c r="D9" s="34">
        <v>40216</v>
      </c>
      <c r="E9" s="34">
        <v>40223</v>
      </c>
      <c r="F9">
        <v>1</v>
      </c>
      <c r="G9" t="s">
        <v>2159</v>
      </c>
      <c r="H9" s="34">
        <v>40209</v>
      </c>
      <c r="I9" s="34">
        <v>40244</v>
      </c>
      <c r="J9">
        <v>1</v>
      </c>
      <c r="K9" s="34">
        <v>40209</v>
      </c>
      <c r="L9" s="34">
        <v>40300</v>
      </c>
      <c r="M9" t="s">
        <v>2160</v>
      </c>
      <c r="N9">
        <v>2010</v>
      </c>
      <c r="O9" s="34">
        <v>40209</v>
      </c>
      <c r="P9" s="34">
        <v>40573</v>
      </c>
    </row>
    <row r="10" spans="1:16">
      <c r="A10" s="33">
        <v>45698</v>
      </c>
      <c r="B10" t="s">
        <v>15</v>
      </c>
      <c r="C10">
        <v>2</v>
      </c>
      <c r="D10" s="34">
        <v>40216</v>
      </c>
      <c r="E10" s="34">
        <v>40223</v>
      </c>
      <c r="F10">
        <v>1</v>
      </c>
      <c r="G10" t="s">
        <v>2159</v>
      </c>
      <c r="H10" s="34">
        <v>40209</v>
      </c>
      <c r="I10" s="34">
        <v>40244</v>
      </c>
      <c r="J10">
        <v>1</v>
      </c>
      <c r="K10" s="34">
        <v>40209</v>
      </c>
      <c r="L10" s="34">
        <v>40300</v>
      </c>
      <c r="M10" t="s">
        <v>2160</v>
      </c>
      <c r="N10">
        <v>2010</v>
      </c>
      <c r="O10" s="34">
        <v>40209</v>
      </c>
      <c r="P10" s="34">
        <v>40573</v>
      </c>
    </row>
    <row r="11" spans="1:16">
      <c r="A11" s="33">
        <v>45699</v>
      </c>
      <c r="B11" t="s">
        <v>16</v>
      </c>
      <c r="C11">
        <v>2</v>
      </c>
      <c r="D11" s="34">
        <v>40216</v>
      </c>
      <c r="E11" s="34">
        <v>40223</v>
      </c>
      <c r="F11">
        <v>1</v>
      </c>
      <c r="G11" t="s">
        <v>2159</v>
      </c>
      <c r="H11" s="34">
        <v>40209</v>
      </c>
      <c r="I11" s="34">
        <v>40244</v>
      </c>
      <c r="J11">
        <v>1</v>
      </c>
      <c r="K11" s="34">
        <v>40209</v>
      </c>
      <c r="L11" s="34">
        <v>40300</v>
      </c>
      <c r="M11" t="s">
        <v>2160</v>
      </c>
      <c r="N11">
        <v>2010</v>
      </c>
      <c r="O11" s="34">
        <v>40209</v>
      </c>
      <c r="P11" s="34">
        <v>40573</v>
      </c>
    </row>
    <row r="12" spans="1:16">
      <c r="A12" s="33">
        <v>45700</v>
      </c>
      <c r="B12" t="s">
        <v>17</v>
      </c>
      <c r="C12">
        <v>2</v>
      </c>
      <c r="D12" s="34">
        <v>40216</v>
      </c>
      <c r="E12" s="34">
        <v>40223</v>
      </c>
      <c r="F12">
        <v>1</v>
      </c>
      <c r="G12" t="s">
        <v>2159</v>
      </c>
      <c r="H12" s="34">
        <v>40209</v>
      </c>
      <c r="I12" s="34">
        <v>40244</v>
      </c>
      <c r="J12">
        <v>1</v>
      </c>
      <c r="K12" s="34">
        <v>40209</v>
      </c>
      <c r="L12" s="34">
        <v>40300</v>
      </c>
      <c r="M12" t="s">
        <v>2160</v>
      </c>
      <c r="N12">
        <v>2010</v>
      </c>
      <c r="O12" s="34">
        <v>40209</v>
      </c>
      <c r="P12" s="34">
        <v>40573</v>
      </c>
    </row>
    <row r="13" spans="1:16">
      <c r="A13" s="33">
        <v>45701</v>
      </c>
      <c r="B13" t="s">
        <v>18</v>
      </c>
      <c r="C13">
        <v>2</v>
      </c>
      <c r="D13" s="34">
        <v>40216</v>
      </c>
      <c r="E13" s="34">
        <v>40223</v>
      </c>
      <c r="F13">
        <v>1</v>
      </c>
      <c r="G13" t="s">
        <v>2159</v>
      </c>
      <c r="H13" s="34">
        <v>40209</v>
      </c>
      <c r="I13" s="34">
        <v>40244</v>
      </c>
      <c r="J13">
        <v>1</v>
      </c>
      <c r="K13" s="34">
        <v>40209</v>
      </c>
      <c r="L13" s="34">
        <v>40300</v>
      </c>
      <c r="M13" t="s">
        <v>2160</v>
      </c>
      <c r="N13">
        <v>2010</v>
      </c>
      <c r="O13" s="34">
        <v>40209</v>
      </c>
      <c r="P13" s="34">
        <v>40573</v>
      </c>
    </row>
    <row r="14" spans="1:16">
      <c r="A14" s="33">
        <v>45702</v>
      </c>
      <c r="B14" t="s">
        <v>19</v>
      </c>
      <c r="C14">
        <v>2</v>
      </c>
      <c r="D14" s="34">
        <v>40216</v>
      </c>
      <c r="E14" s="34">
        <v>40223</v>
      </c>
      <c r="F14">
        <v>1</v>
      </c>
      <c r="G14" t="s">
        <v>2159</v>
      </c>
      <c r="H14" s="34">
        <v>40209</v>
      </c>
      <c r="I14" s="34">
        <v>40244</v>
      </c>
      <c r="J14">
        <v>1</v>
      </c>
      <c r="K14" s="34">
        <v>40209</v>
      </c>
      <c r="L14" s="34">
        <v>40300</v>
      </c>
      <c r="M14" t="s">
        <v>2160</v>
      </c>
      <c r="N14">
        <v>2010</v>
      </c>
      <c r="O14" s="34">
        <v>40209</v>
      </c>
      <c r="P14" s="34">
        <v>40573</v>
      </c>
    </row>
    <row r="15" spans="1:16">
      <c r="A15" s="33">
        <v>45703</v>
      </c>
      <c r="B15" t="s">
        <v>20</v>
      </c>
      <c r="C15">
        <v>2</v>
      </c>
      <c r="D15" s="34">
        <v>40216</v>
      </c>
      <c r="E15" s="34">
        <v>40223</v>
      </c>
      <c r="F15">
        <v>1</v>
      </c>
      <c r="G15" t="s">
        <v>2159</v>
      </c>
      <c r="H15" s="34">
        <v>40209</v>
      </c>
      <c r="I15" s="34">
        <v>40244</v>
      </c>
      <c r="J15">
        <v>1</v>
      </c>
      <c r="K15" s="34">
        <v>40209</v>
      </c>
      <c r="L15" s="34">
        <v>40300</v>
      </c>
      <c r="M15" t="s">
        <v>2160</v>
      </c>
      <c r="N15">
        <v>2010</v>
      </c>
      <c r="O15" s="34">
        <v>40209</v>
      </c>
      <c r="P15" s="34">
        <v>40573</v>
      </c>
    </row>
    <row r="16" spans="1:16">
      <c r="A16" s="33">
        <v>45704</v>
      </c>
      <c r="B16" t="s">
        <v>14</v>
      </c>
      <c r="C16">
        <v>3</v>
      </c>
      <c r="D16" s="34">
        <v>40223</v>
      </c>
      <c r="E16" s="34">
        <v>40230</v>
      </c>
      <c r="F16">
        <v>1</v>
      </c>
      <c r="G16" t="s">
        <v>2159</v>
      </c>
      <c r="H16" s="34">
        <v>40209</v>
      </c>
      <c r="I16" s="34">
        <v>40244</v>
      </c>
      <c r="J16">
        <v>1</v>
      </c>
      <c r="K16" s="34">
        <v>40209</v>
      </c>
      <c r="L16" s="34">
        <v>40300</v>
      </c>
      <c r="M16" t="s">
        <v>2160</v>
      </c>
      <c r="N16">
        <v>2010</v>
      </c>
      <c r="O16" s="34">
        <v>40209</v>
      </c>
      <c r="P16" s="34">
        <v>40573</v>
      </c>
    </row>
    <row r="17" spans="1:16">
      <c r="A17" s="33">
        <v>45705</v>
      </c>
      <c r="B17" t="s">
        <v>15</v>
      </c>
      <c r="C17">
        <v>3</v>
      </c>
      <c r="D17" s="34">
        <v>40223</v>
      </c>
      <c r="E17" s="34">
        <v>40230</v>
      </c>
      <c r="F17">
        <v>1</v>
      </c>
      <c r="G17" t="s">
        <v>2159</v>
      </c>
      <c r="H17" s="34">
        <v>40209</v>
      </c>
      <c r="I17" s="34">
        <v>40244</v>
      </c>
      <c r="J17">
        <v>1</v>
      </c>
      <c r="K17" s="34">
        <v>40209</v>
      </c>
      <c r="L17" s="34">
        <v>40300</v>
      </c>
      <c r="M17" t="s">
        <v>2160</v>
      </c>
      <c r="N17">
        <v>2010</v>
      </c>
      <c r="O17" s="34">
        <v>40209</v>
      </c>
      <c r="P17" s="34">
        <v>40573</v>
      </c>
    </row>
    <row r="18" spans="1:16">
      <c r="A18" s="33">
        <v>45706</v>
      </c>
      <c r="B18" t="s">
        <v>16</v>
      </c>
      <c r="C18">
        <v>3</v>
      </c>
      <c r="D18" s="34">
        <v>40223</v>
      </c>
      <c r="E18" s="34">
        <v>40230</v>
      </c>
      <c r="F18">
        <v>1</v>
      </c>
      <c r="G18" t="s">
        <v>2159</v>
      </c>
      <c r="H18" s="34">
        <v>40209</v>
      </c>
      <c r="I18" s="34">
        <v>40244</v>
      </c>
      <c r="J18">
        <v>1</v>
      </c>
      <c r="K18" s="34">
        <v>40209</v>
      </c>
      <c r="L18" s="34">
        <v>40300</v>
      </c>
      <c r="M18" t="s">
        <v>2160</v>
      </c>
      <c r="N18">
        <v>2010</v>
      </c>
      <c r="O18" s="34">
        <v>40209</v>
      </c>
      <c r="P18" s="34">
        <v>40573</v>
      </c>
    </row>
    <row r="19" spans="1:16">
      <c r="A19" s="33">
        <v>45707</v>
      </c>
      <c r="B19" t="s">
        <v>17</v>
      </c>
      <c r="C19">
        <v>3</v>
      </c>
      <c r="D19" s="34">
        <v>40223</v>
      </c>
      <c r="E19" s="34">
        <v>40230</v>
      </c>
      <c r="F19">
        <v>1</v>
      </c>
      <c r="G19" t="s">
        <v>2159</v>
      </c>
      <c r="H19" s="34">
        <v>40209</v>
      </c>
      <c r="I19" s="34">
        <v>40244</v>
      </c>
      <c r="J19">
        <v>1</v>
      </c>
      <c r="K19" s="34">
        <v>40209</v>
      </c>
      <c r="L19" s="34">
        <v>40300</v>
      </c>
      <c r="M19" t="s">
        <v>2160</v>
      </c>
      <c r="N19">
        <v>2010</v>
      </c>
      <c r="O19" s="34">
        <v>40209</v>
      </c>
      <c r="P19" s="34">
        <v>40573</v>
      </c>
    </row>
    <row r="20" spans="1:16">
      <c r="A20" s="33">
        <v>45708</v>
      </c>
      <c r="B20" t="s">
        <v>18</v>
      </c>
      <c r="C20">
        <v>3</v>
      </c>
      <c r="D20" s="34">
        <v>40223</v>
      </c>
      <c r="E20" s="34">
        <v>40230</v>
      </c>
      <c r="F20">
        <v>1</v>
      </c>
      <c r="G20" t="s">
        <v>2159</v>
      </c>
      <c r="H20" s="34">
        <v>40209</v>
      </c>
      <c r="I20" s="34">
        <v>40244</v>
      </c>
      <c r="J20">
        <v>1</v>
      </c>
      <c r="K20" s="34">
        <v>40209</v>
      </c>
      <c r="L20" s="34">
        <v>40300</v>
      </c>
      <c r="M20" t="s">
        <v>2160</v>
      </c>
      <c r="N20">
        <v>2010</v>
      </c>
      <c r="O20" s="34">
        <v>40209</v>
      </c>
      <c r="P20" s="34">
        <v>40573</v>
      </c>
    </row>
    <row r="21" spans="1:16">
      <c r="A21" s="33">
        <v>45709</v>
      </c>
      <c r="B21" t="s">
        <v>19</v>
      </c>
      <c r="C21">
        <v>3</v>
      </c>
      <c r="D21" s="34">
        <v>40223</v>
      </c>
      <c r="E21" s="34">
        <v>40230</v>
      </c>
      <c r="F21">
        <v>1</v>
      </c>
      <c r="G21" t="s">
        <v>2159</v>
      </c>
      <c r="H21" s="34">
        <v>40209</v>
      </c>
      <c r="I21" s="34">
        <v>40244</v>
      </c>
      <c r="J21">
        <v>1</v>
      </c>
      <c r="K21" s="34">
        <v>40209</v>
      </c>
      <c r="L21" s="34">
        <v>40300</v>
      </c>
      <c r="M21" t="s">
        <v>2160</v>
      </c>
      <c r="N21">
        <v>2010</v>
      </c>
      <c r="O21" s="34">
        <v>40209</v>
      </c>
      <c r="P21" s="34">
        <v>40573</v>
      </c>
    </row>
    <row r="22" spans="1:16">
      <c r="A22" s="33">
        <v>45710</v>
      </c>
      <c r="B22" t="s">
        <v>20</v>
      </c>
      <c r="C22">
        <v>3</v>
      </c>
      <c r="D22" s="34">
        <v>40223</v>
      </c>
      <c r="E22" s="34">
        <v>40230</v>
      </c>
      <c r="F22">
        <v>1</v>
      </c>
      <c r="G22" t="s">
        <v>2159</v>
      </c>
      <c r="H22" s="34">
        <v>40209</v>
      </c>
      <c r="I22" s="34">
        <v>40244</v>
      </c>
      <c r="J22">
        <v>1</v>
      </c>
      <c r="K22" s="34">
        <v>40209</v>
      </c>
      <c r="L22" s="34">
        <v>40300</v>
      </c>
      <c r="M22" t="s">
        <v>2160</v>
      </c>
      <c r="N22">
        <v>2010</v>
      </c>
      <c r="O22" s="34">
        <v>40209</v>
      </c>
      <c r="P22" s="34">
        <v>40573</v>
      </c>
    </row>
    <row r="23" spans="1:16">
      <c r="A23" s="33">
        <v>45711</v>
      </c>
      <c r="B23" t="s">
        <v>14</v>
      </c>
      <c r="C23">
        <v>4</v>
      </c>
      <c r="D23" s="34">
        <v>40230</v>
      </c>
      <c r="E23" s="34">
        <v>40237</v>
      </c>
      <c r="F23">
        <v>1</v>
      </c>
      <c r="G23" t="s">
        <v>2159</v>
      </c>
      <c r="H23" s="34">
        <v>40209</v>
      </c>
      <c r="I23" s="34">
        <v>40244</v>
      </c>
      <c r="J23">
        <v>1</v>
      </c>
      <c r="K23" s="34">
        <v>40209</v>
      </c>
      <c r="L23" s="34">
        <v>40300</v>
      </c>
      <c r="M23" t="s">
        <v>2160</v>
      </c>
      <c r="N23">
        <v>2010</v>
      </c>
      <c r="O23" s="34">
        <v>40209</v>
      </c>
      <c r="P23" s="34">
        <v>40573</v>
      </c>
    </row>
    <row r="24" spans="1:16">
      <c r="A24" s="33">
        <v>45712</v>
      </c>
      <c r="B24" t="s">
        <v>15</v>
      </c>
      <c r="C24">
        <v>4</v>
      </c>
      <c r="D24" s="34">
        <v>40230</v>
      </c>
      <c r="E24" s="34">
        <v>40237</v>
      </c>
      <c r="F24">
        <v>1</v>
      </c>
      <c r="G24" t="s">
        <v>2159</v>
      </c>
      <c r="H24" s="34">
        <v>40209</v>
      </c>
      <c r="I24" s="34">
        <v>40244</v>
      </c>
      <c r="J24">
        <v>1</v>
      </c>
      <c r="K24" s="34">
        <v>40209</v>
      </c>
      <c r="L24" s="34">
        <v>40300</v>
      </c>
      <c r="M24" t="s">
        <v>2160</v>
      </c>
      <c r="N24">
        <v>2010</v>
      </c>
      <c r="O24" s="34">
        <v>40209</v>
      </c>
      <c r="P24" s="34">
        <v>40573</v>
      </c>
    </row>
    <row r="25" spans="1:16">
      <c r="A25" s="33">
        <v>45713</v>
      </c>
      <c r="B25" t="s">
        <v>16</v>
      </c>
      <c r="C25">
        <v>4</v>
      </c>
      <c r="D25" s="34">
        <v>40230</v>
      </c>
      <c r="E25" s="34">
        <v>40237</v>
      </c>
      <c r="F25">
        <v>1</v>
      </c>
      <c r="G25" t="s">
        <v>2159</v>
      </c>
      <c r="H25" s="34">
        <v>40209</v>
      </c>
      <c r="I25" s="34">
        <v>40244</v>
      </c>
      <c r="J25">
        <v>1</v>
      </c>
      <c r="K25" s="34">
        <v>40209</v>
      </c>
      <c r="L25" s="34">
        <v>40300</v>
      </c>
      <c r="M25" t="s">
        <v>2160</v>
      </c>
      <c r="N25">
        <v>2010</v>
      </c>
      <c r="O25" s="34">
        <v>40209</v>
      </c>
      <c r="P25" s="34">
        <v>40573</v>
      </c>
    </row>
    <row r="26" spans="1:16">
      <c r="A26" s="33">
        <v>45714</v>
      </c>
      <c r="B26" t="s">
        <v>17</v>
      </c>
      <c r="C26">
        <v>4</v>
      </c>
      <c r="D26" s="34">
        <v>40230</v>
      </c>
      <c r="E26" s="34">
        <v>40237</v>
      </c>
      <c r="F26">
        <v>1</v>
      </c>
      <c r="G26" t="s">
        <v>2159</v>
      </c>
      <c r="H26" s="34">
        <v>40209</v>
      </c>
      <c r="I26" s="34">
        <v>40244</v>
      </c>
      <c r="J26">
        <v>1</v>
      </c>
      <c r="K26" s="34">
        <v>40209</v>
      </c>
      <c r="L26" s="34">
        <v>40300</v>
      </c>
      <c r="M26" t="s">
        <v>2160</v>
      </c>
      <c r="N26">
        <v>2010</v>
      </c>
      <c r="O26" s="34">
        <v>40209</v>
      </c>
      <c r="P26" s="34">
        <v>40573</v>
      </c>
    </row>
    <row r="27" spans="1:16">
      <c r="A27" s="33">
        <v>45715</v>
      </c>
      <c r="B27" t="s">
        <v>18</v>
      </c>
      <c r="C27">
        <v>4</v>
      </c>
      <c r="D27" s="34">
        <v>40230</v>
      </c>
      <c r="E27" s="34">
        <v>40237</v>
      </c>
      <c r="F27">
        <v>1</v>
      </c>
      <c r="G27" t="s">
        <v>2159</v>
      </c>
      <c r="H27" s="34">
        <v>40209</v>
      </c>
      <c r="I27" s="34">
        <v>40244</v>
      </c>
      <c r="J27">
        <v>1</v>
      </c>
      <c r="K27" s="34">
        <v>40209</v>
      </c>
      <c r="L27" s="34">
        <v>40300</v>
      </c>
      <c r="M27" t="s">
        <v>2160</v>
      </c>
      <c r="N27">
        <v>2010</v>
      </c>
      <c r="O27" s="34">
        <v>40209</v>
      </c>
      <c r="P27" s="34">
        <v>40573</v>
      </c>
    </row>
    <row r="28" spans="1:16">
      <c r="A28" s="33">
        <v>45716</v>
      </c>
      <c r="B28" t="s">
        <v>19</v>
      </c>
      <c r="C28">
        <v>4</v>
      </c>
      <c r="D28" s="34">
        <v>40230</v>
      </c>
      <c r="E28" s="34">
        <v>40237</v>
      </c>
      <c r="F28">
        <v>1</v>
      </c>
      <c r="G28" t="s">
        <v>2159</v>
      </c>
      <c r="H28" s="34">
        <v>40209</v>
      </c>
      <c r="I28" s="34">
        <v>40244</v>
      </c>
      <c r="J28">
        <v>1</v>
      </c>
      <c r="K28" s="34">
        <v>40209</v>
      </c>
      <c r="L28" s="34">
        <v>40300</v>
      </c>
      <c r="M28" t="s">
        <v>2160</v>
      </c>
      <c r="N28">
        <v>2010</v>
      </c>
      <c r="O28" s="34">
        <v>40209</v>
      </c>
      <c r="P28" s="34">
        <v>40573</v>
      </c>
    </row>
    <row r="29" spans="1:16">
      <c r="A29" s="33">
        <v>45717</v>
      </c>
      <c r="B29" t="s">
        <v>20</v>
      </c>
      <c r="C29">
        <v>4</v>
      </c>
      <c r="D29" s="34">
        <v>40230</v>
      </c>
      <c r="E29" s="34">
        <v>40237</v>
      </c>
      <c r="F29">
        <v>1</v>
      </c>
      <c r="G29" t="s">
        <v>2159</v>
      </c>
      <c r="H29" s="34">
        <v>40209</v>
      </c>
      <c r="I29" s="34">
        <v>40244</v>
      </c>
      <c r="J29">
        <v>1</v>
      </c>
      <c r="K29" s="34">
        <v>40209</v>
      </c>
      <c r="L29" s="34">
        <v>40300</v>
      </c>
      <c r="M29" t="s">
        <v>2160</v>
      </c>
      <c r="N29">
        <v>2010</v>
      </c>
      <c r="O29" s="34">
        <v>40209</v>
      </c>
      <c r="P29" s="34">
        <v>40573</v>
      </c>
    </row>
    <row r="30" spans="1:16">
      <c r="A30" s="33">
        <v>45718</v>
      </c>
      <c r="B30" t="s">
        <v>14</v>
      </c>
      <c r="C30">
        <v>5</v>
      </c>
      <c r="D30" s="34">
        <v>40237</v>
      </c>
      <c r="E30" s="34">
        <v>40244</v>
      </c>
      <c r="F30">
        <v>1</v>
      </c>
      <c r="G30" t="s">
        <v>2159</v>
      </c>
      <c r="H30" s="34">
        <v>40209</v>
      </c>
      <c r="I30" s="34">
        <v>40244</v>
      </c>
      <c r="J30">
        <v>1</v>
      </c>
      <c r="K30" s="34">
        <v>40209</v>
      </c>
      <c r="L30" s="34">
        <v>40300</v>
      </c>
      <c r="M30" t="s">
        <v>2160</v>
      </c>
      <c r="N30">
        <v>2010</v>
      </c>
      <c r="O30" s="34">
        <v>40209</v>
      </c>
      <c r="P30" s="34">
        <v>40573</v>
      </c>
    </row>
    <row r="31" spans="1:16">
      <c r="A31" s="33">
        <v>45719</v>
      </c>
      <c r="B31" t="s">
        <v>15</v>
      </c>
      <c r="C31">
        <v>5</v>
      </c>
      <c r="D31" s="34">
        <v>40237</v>
      </c>
      <c r="E31" s="34">
        <v>40244</v>
      </c>
      <c r="F31">
        <v>1</v>
      </c>
      <c r="G31" t="s">
        <v>2159</v>
      </c>
      <c r="H31" s="34">
        <v>40209</v>
      </c>
      <c r="I31" s="34">
        <v>40244</v>
      </c>
      <c r="J31">
        <v>1</v>
      </c>
      <c r="K31" s="34">
        <v>40209</v>
      </c>
      <c r="L31" s="34">
        <v>40300</v>
      </c>
      <c r="M31" t="s">
        <v>2160</v>
      </c>
      <c r="N31">
        <v>2010</v>
      </c>
      <c r="O31" s="34">
        <v>40209</v>
      </c>
      <c r="P31" s="34">
        <v>40573</v>
      </c>
    </row>
    <row r="32" spans="1:16">
      <c r="A32" s="33">
        <v>45720</v>
      </c>
      <c r="B32" t="s">
        <v>16</v>
      </c>
      <c r="C32">
        <v>5</v>
      </c>
      <c r="D32" s="34">
        <v>40237</v>
      </c>
      <c r="E32" s="34">
        <v>40244</v>
      </c>
      <c r="F32">
        <v>1</v>
      </c>
      <c r="G32" t="s">
        <v>2159</v>
      </c>
      <c r="H32" s="34">
        <v>40209</v>
      </c>
      <c r="I32" s="34">
        <v>40244</v>
      </c>
      <c r="J32">
        <v>1</v>
      </c>
      <c r="K32" s="34">
        <v>40209</v>
      </c>
      <c r="L32" s="34">
        <v>40300</v>
      </c>
      <c r="M32" t="s">
        <v>2160</v>
      </c>
      <c r="N32">
        <v>2010</v>
      </c>
      <c r="O32" s="34">
        <v>40209</v>
      </c>
      <c r="P32" s="34">
        <v>40573</v>
      </c>
    </row>
    <row r="33" spans="1:16">
      <c r="A33" s="33">
        <v>45721</v>
      </c>
      <c r="B33" t="s">
        <v>17</v>
      </c>
      <c r="C33">
        <v>5</v>
      </c>
      <c r="D33" s="34">
        <v>40237</v>
      </c>
      <c r="E33" s="34">
        <v>40244</v>
      </c>
      <c r="F33">
        <v>1</v>
      </c>
      <c r="G33" t="s">
        <v>2159</v>
      </c>
      <c r="H33" s="34">
        <v>40209</v>
      </c>
      <c r="I33" s="34">
        <v>40244</v>
      </c>
      <c r="J33">
        <v>1</v>
      </c>
      <c r="K33" s="34">
        <v>40209</v>
      </c>
      <c r="L33" s="34">
        <v>40300</v>
      </c>
      <c r="M33" t="s">
        <v>2160</v>
      </c>
      <c r="N33">
        <v>2010</v>
      </c>
      <c r="O33" s="34">
        <v>40209</v>
      </c>
      <c r="P33" s="34">
        <v>40573</v>
      </c>
    </row>
    <row r="34" spans="1:16">
      <c r="A34" s="33">
        <v>45722</v>
      </c>
      <c r="B34" t="s">
        <v>18</v>
      </c>
      <c r="C34">
        <v>5</v>
      </c>
      <c r="D34" s="34">
        <v>40237</v>
      </c>
      <c r="E34" s="34">
        <v>40244</v>
      </c>
      <c r="F34">
        <v>1</v>
      </c>
      <c r="G34" t="s">
        <v>2159</v>
      </c>
      <c r="H34" s="34">
        <v>40209</v>
      </c>
      <c r="I34" s="34">
        <v>40244</v>
      </c>
      <c r="J34">
        <v>1</v>
      </c>
      <c r="K34" s="34">
        <v>40209</v>
      </c>
      <c r="L34" s="34">
        <v>40300</v>
      </c>
      <c r="M34" t="s">
        <v>2160</v>
      </c>
      <c r="N34">
        <v>2010</v>
      </c>
      <c r="O34" s="34">
        <v>40209</v>
      </c>
      <c r="P34" s="34">
        <v>40573</v>
      </c>
    </row>
    <row r="35" spans="1:16">
      <c r="A35" s="33">
        <v>45723</v>
      </c>
      <c r="B35" t="s">
        <v>19</v>
      </c>
      <c r="C35">
        <v>5</v>
      </c>
      <c r="D35" s="34">
        <v>40237</v>
      </c>
      <c r="E35" s="34">
        <v>40244</v>
      </c>
      <c r="F35">
        <v>1</v>
      </c>
      <c r="G35" t="s">
        <v>2159</v>
      </c>
      <c r="H35" s="34">
        <v>40209</v>
      </c>
      <c r="I35" s="34">
        <v>40244</v>
      </c>
      <c r="J35">
        <v>1</v>
      </c>
      <c r="K35" s="34">
        <v>40209</v>
      </c>
      <c r="L35" s="34">
        <v>40300</v>
      </c>
      <c r="M35" t="s">
        <v>2160</v>
      </c>
      <c r="N35">
        <v>2010</v>
      </c>
      <c r="O35" s="34">
        <v>40209</v>
      </c>
      <c r="P35" s="34">
        <v>40573</v>
      </c>
    </row>
    <row r="36" spans="1:16">
      <c r="A36" s="33">
        <v>45724</v>
      </c>
      <c r="B36" t="s">
        <v>20</v>
      </c>
      <c r="C36">
        <v>5</v>
      </c>
      <c r="D36" s="34">
        <v>40237</v>
      </c>
      <c r="E36" s="34">
        <v>40244</v>
      </c>
      <c r="F36">
        <v>1</v>
      </c>
      <c r="G36" t="s">
        <v>2159</v>
      </c>
      <c r="H36" s="34">
        <v>40209</v>
      </c>
      <c r="I36" s="34">
        <v>40244</v>
      </c>
      <c r="J36">
        <v>1</v>
      </c>
      <c r="K36" s="34">
        <v>40209</v>
      </c>
      <c r="L36" s="34">
        <v>40300</v>
      </c>
      <c r="M36" t="s">
        <v>2160</v>
      </c>
      <c r="N36">
        <v>2010</v>
      </c>
      <c r="O36" s="34">
        <v>40209</v>
      </c>
      <c r="P36" s="34">
        <v>40573</v>
      </c>
    </row>
    <row r="37" spans="1:16">
      <c r="A37" s="33">
        <v>45725</v>
      </c>
      <c r="B37" t="s">
        <v>14</v>
      </c>
      <c r="C37">
        <v>6</v>
      </c>
      <c r="D37" s="34">
        <v>40244</v>
      </c>
      <c r="E37" s="34">
        <v>40251</v>
      </c>
      <c r="F37">
        <v>2</v>
      </c>
      <c r="G37" t="s">
        <v>2161</v>
      </c>
      <c r="H37" s="34">
        <v>40244</v>
      </c>
      <c r="I37" s="34">
        <v>40272</v>
      </c>
      <c r="J37">
        <v>1</v>
      </c>
      <c r="K37" s="34">
        <v>40209</v>
      </c>
      <c r="L37" s="34">
        <v>40300</v>
      </c>
      <c r="M37" t="s">
        <v>2160</v>
      </c>
      <c r="N37">
        <v>2010</v>
      </c>
      <c r="O37" s="34">
        <v>40209</v>
      </c>
      <c r="P37" s="34">
        <v>40573</v>
      </c>
    </row>
    <row r="38" spans="1:16">
      <c r="A38" s="33">
        <v>45726</v>
      </c>
      <c r="B38" t="s">
        <v>15</v>
      </c>
      <c r="C38">
        <v>6</v>
      </c>
      <c r="D38" s="34">
        <v>40244</v>
      </c>
      <c r="E38" s="34">
        <v>40251</v>
      </c>
      <c r="F38">
        <v>2</v>
      </c>
      <c r="G38" t="s">
        <v>2161</v>
      </c>
      <c r="H38" s="34">
        <v>40244</v>
      </c>
      <c r="I38" s="34">
        <v>40272</v>
      </c>
      <c r="J38">
        <v>1</v>
      </c>
      <c r="K38" s="34">
        <v>40209</v>
      </c>
      <c r="L38" s="34">
        <v>40300</v>
      </c>
      <c r="M38" t="s">
        <v>2160</v>
      </c>
      <c r="N38">
        <v>2010</v>
      </c>
      <c r="O38" s="34">
        <v>40209</v>
      </c>
      <c r="P38" s="34">
        <v>40573</v>
      </c>
    </row>
    <row r="39" spans="1:16">
      <c r="A39" s="33">
        <v>45727</v>
      </c>
      <c r="B39" t="s">
        <v>16</v>
      </c>
      <c r="C39">
        <v>6</v>
      </c>
      <c r="D39" s="34">
        <v>40244</v>
      </c>
      <c r="E39" s="34">
        <v>40251</v>
      </c>
      <c r="F39">
        <v>2</v>
      </c>
      <c r="G39" t="s">
        <v>2161</v>
      </c>
      <c r="H39" s="34">
        <v>40244</v>
      </c>
      <c r="I39" s="34">
        <v>40272</v>
      </c>
      <c r="J39">
        <v>1</v>
      </c>
      <c r="K39" s="34">
        <v>40209</v>
      </c>
      <c r="L39" s="34">
        <v>40300</v>
      </c>
      <c r="M39" t="s">
        <v>2160</v>
      </c>
      <c r="N39">
        <v>2010</v>
      </c>
      <c r="O39" s="34">
        <v>40209</v>
      </c>
      <c r="P39" s="34">
        <v>40573</v>
      </c>
    </row>
    <row r="40" spans="1:16">
      <c r="A40" s="33">
        <v>45728</v>
      </c>
      <c r="B40" t="s">
        <v>17</v>
      </c>
      <c r="C40">
        <v>6</v>
      </c>
      <c r="D40" s="34">
        <v>40244</v>
      </c>
      <c r="E40" s="34">
        <v>40251</v>
      </c>
      <c r="F40">
        <v>2</v>
      </c>
      <c r="G40" t="s">
        <v>2161</v>
      </c>
      <c r="H40" s="34">
        <v>40244</v>
      </c>
      <c r="I40" s="34">
        <v>40272</v>
      </c>
      <c r="J40">
        <v>1</v>
      </c>
      <c r="K40" s="34">
        <v>40209</v>
      </c>
      <c r="L40" s="34">
        <v>40300</v>
      </c>
      <c r="M40" t="s">
        <v>2160</v>
      </c>
      <c r="N40">
        <v>2010</v>
      </c>
      <c r="O40" s="34">
        <v>40209</v>
      </c>
      <c r="P40" s="34">
        <v>40573</v>
      </c>
    </row>
    <row r="41" spans="1:16">
      <c r="A41" s="33">
        <v>45729</v>
      </c>
      <c r="B41" t="s">
        <v>18</v>
      </c>
      <c r="C41">
        <v>6</v>
      </c>
      <c r="D41" s="34">
        <v>40244</v>
      </c>
      <c r="E41" s="34">
        <v>40251</v>
      </c>
      <c r="F41">
        <v>2</v>
      </c>
      <c r="G41" t="s">
        <v>2161</v>
      </c>
      <c r="H41" s="34">
        <v>40244</v>
      </c>
      <c r="I41" s="34">
        <v>40272</v>
      </c>
      <c r="J41">
        <v>1</v>
      </c>
      <c r="K41" s="34">
        <v>40209</v>
      </c>
      <c r="L41" s="34">
        <v>40300</v>
      </c>
      <c r="M41" t="s">
        <v>2160</v>
      </c>
      <c r="N41">
        <v>2010</v>
      </c>
      <c r="O41" s="34">
        <v>40209</v>
      </c>
      <c r="P41" s="34">
        <v>40573</v>
      </c>
    </row>
    <row r="42" spans="1:16">
      <c r="A42" s="33">
        <v>45730</v>
      </c>
      <c r="B42" t="s">
        <v>19</v>
      </c>
      <c r="C42">
        <v>6</v>
      </c>
      <c r="D42" s="34">
        <v>40244</v>
      </c>
      <c r="E42" s="34">
        <v>40251</v>
      </c>
      <c r="F42">
        <v>2</v>
      </c>
      <c r="G42" t="s">
        <v>2161</v>
      </c>
      <c r="H42" s="34">
        <v>40244</v>
      </c>
      <c r="I42" s="34">
        <v>40272</v>
      </c>
      <c r="J42">
        <v>1</v>
      </c>
      <c r="K42" s="34">
        <v>40209</v>
      </c>
      <c r="L42" s="34">
        <v>40300</v>
      </c>
      <c r="M42" t="s">
        <v>2160</v>
      </c>
      <c r="N42">
        <v>2010</v>
      </c>
      <c r="O42" s="34">
        <v>40209</v>
      </c>
      <c r="P42" s="34">
        <v>40573</v>
      </c>
    </row>
    <row r="43" spans="1:16">
      <c r="A43" s="33">
        <v>45731</v>
      </c>
      <c r="B43" t="s">
        <v>20</v>
      </c>
      <c r="C43">
        <v>6</v>
      </c>
      <c r="D43" s="34">
        <v>40244</v>
      </c>
      <c r="E43" s="34">
        <v>40251</v>
      </c>
      <c r="F43">
        <v>2</v>
      </c>
      <c r="G43" t="s">
        <v>2161</v>
      </c>
      <c r="H43" s="34">
        <v>40244</v>
      </c>
      <c r="I43" s="34">
        <v>40272</v>
      </c>
      <c r="J43">
        <v>1</v>
      </c>
      <c r="K43" s="34">
        <v>40209</v>
      </c>
      <c r="L43" s="34">
        <v>40300</v>
      </c>
      <c r="M43" t="s">
        <v>2160</v>
      </c>
      <c r="N43">
        <v>2010</v>
      </c>
      <c r="O43" s="34">
        <v>40209</v>
      </c>
      <c r="P43" s="34">
        <v>40573</v>
      </c>
    </row>
    <row r="44" spans="1:16">
      <c r="A44" s="33">
        <v>45732</v>
      </c>
      <c r="B44" t="s">
        <v>14</v>
      </c>
      <c r="C44">
        <v>7</v>
      </c>
      <c r="D44" s="34">
        <v>40251</v>
      </c>
      <c r="E44" s="34">
        <v>40258</v>
      </c>
      <c r="F44">
        <v>2</v>
      </c>
      <c r="G44" t="s">
        <v>2161</v>
      </c>
      <c r="H44" s="34">
        <v>40244</v>
      </c>
      <c r="I44" s="34">
        <v>40272</v>
      </c>
      <c r="J44">
        <v>1</v>
      </c>
      <c r="K44" s="34">
        <v>40209</v>
      </c>
      <c r="L44" s="34">
        <v>40300</v>
      </c>
      <c r="M44" t="s">
        <v>2160</v>
      </c>
      <c r="N44">
        <v>2010</v>
      </c>
      <c r="O44" s="34">
        <v>40209</v>
      </c>
      <c r="P44" s="34">
        <v>40573</v>
      </c>
    </row>
    <row r="45" spans="1:16">
      <c r="A45" s="33">
        <v>45733</v>
      </c>
      <c r="B45" t="s">
        <v>15</v>
      </c>
      <c r="C45">
        <v>7</v>
      </c>
      <c r="D45" s="34">
        <v>40251</v>
      </c>
      <c r="E45" s="34">
        <v>40258</v>
      </c>
      <c r="F45">
        <v>2</v>
      </c>
      <c r="G45" t="s">
        <v>2161</v>
      </c>
      <c r="H45" s="34">
        <v>40244</v>
      </c>
      <c r="I45" s="34">
        <v>40272</v>
      </c>
      <c r="J45">
        <v>1</v>
      </c>
      <c r="K45" s="34">
        <v>40209</v>
      </c>
      <c r="L45" s="34">
        <v>40300</v>
      </c>
      <c r="M45" t="s">
        <v>2160</v>
      </c>
      <c r="N45">
        <v>2010</v>
      </c>
      <c r="O45" s="34">
        <v>40209</v>
      </c>
      <c r="P45" s="34">
        <v>40573</v>
      </c>
    </row>
    <row r="46" spans="1:16">
      <c r="A46" s="33">
        <v>45734</v>
      </c>
      <c r="B46" t="s">
        <v>16</v>
      </c>
      <c r="C46">
        <v>7</v>
      </c>
      <c r="D46" s="34">
        <v>40251</v>
      </c>
      <c r="E46" s="34">
        <v>40258</v>
      </c>
      <c r="F46">
        <v>2</v>
      </c>
      <c r="G46" t="s">
        <v>2161</v>
      </c>
      <c r="H46" s="34">
        <v>40244</v>
      </c>
      <c r="I46" s="34">
        <v>40272</v>
      </c>
      <c r="J46">
        <v>1</v>
      </c>
      <c r="K46" s="34">
        <v>40209</v>
      </c>
      <c r="L46" s="34">
        <v>40300</v>
      </c>
      <c r="M46" t="s">
        <v>2160</v>
      </c>
      <c r="N46">
        <v>2010</v>
      </c>
      <c r="O46" s="34">
        <v>40209</v>
      </c>
      <c r="P46" s="34">
        <v>40573</v>
      </c>
    </row>
    <row r="47" spans="1:16">
      <c r="A47" s="33">
        <v>45735</v>
      </c>
      <c r="B47" t="s">
        <v>17</v>
      </c>
      <c r="C47">
        <v>7</v>
      </c>
      <c r="D47" s="34">
        <v>40251</v>
      </c>
      <c r="E47" s="34">
        <v>40258</v>
      </c>
      <c r="F47">
        <v>2</v>
      </c>
      <c r="G47" t="s">
        <v>2161</v>
      </c>
      <c r="H47" s="34">
        <v>40244</v>
      </c>
      <c r="I47" s="34">
        <v>40272</v>
      </c>
      <c r="J47">
        <v>1</v>
      </c>
      <c r="K47" s="34">
        <v>40209</v>
      </c>
      <c r="L47" s="34">
        <v>40300</v>
      </c>
      <c r="M47" t="s">
        <v>2160</v>
      </c>
      <c r="N47">
        <v>2010</v>
      </c>
      <c r="O47" s="34">
        <v>40209</v>
      </c>
      <c r="P47" s="34">
        <v>40573</v>
      </c>
    </row>
    <row r="48" spans="1:16">
      <c r="A48" s="33">
        <v>45736</v>
      </c>
      <c r="B48" t="s">
        <v>18</v>
      </c>
      <c r="C48">
        <v>7</v>
      </c>
      <c r="D48" s="34">
        <v>40251</v>
      </c>
      <c r="E48" s="34">
        <v>40258</v>
      </c>
      <c r="F48">
        <v>2</v>
      </c>
      <c r="G48" t="s">
        <v>2161</v>
      </c>
      <c r="H48" s="34">
        <v>40244</v>
      </c>
      <c r="I48" s="34">
        <v>40272</v>
      </c>
      <c r="J48">
        <v>1</v>
      </c>
      <c r="K48" s="34">
        <v>40209</v>
      </c>
      <c r="L48" s="34">
        <v>40300</v>
      </c>
      <c r="M48" t="s">
        <v>2160</v>
      </c>
      <c r="N48">
        <v>2010</v>
      </c>
      <c r="O48" s="34">
        <v>40209</v>
      </c>
      <c r="P48" s="34">
        <v>40573</v>
      </c>
    </row>
    <row r="49" spans="1:16">
      <c r="A49" s="33">
        <v>45737</v>
      </c>
      <c r="B49" t="s">
        <v>19</v>
      </c>
      <c r="C49">
        <v>7</v>
      </c>
      <c r="D49" s="34">
        <v>40251</v>
      </c>
      <c r="E49" s="34">
        <v>40258</v>
      </c>
      <c r="F49">
        <v>2</v>
      </c>
      <c r="G49" t="s">
        <v>2161</v>
      </c>
      <c r="H49" s="34">
        <v>40244</v>
      </c>
      <c r="I49" s="34">
        <v>40272</v>
      </c>
      <c r="J49">
        <v>1</v>
      </c>
      <c r="K49" s="34">
        <v>40209</v>
      </c>
      <c r="L49" s="34">
        <v>40300</v>
      </c>
      <c r="M49" t="s">
        <v>2160</v>
      </c>
      <c r="N49">
        <v>2010</v>
      </c>
      <c r="O49" s="34">
        <v>40209</v>
      </c>
      <c r="P49" s="34">
        <v>40573</v>
      </c>
    </row>
    <row r="50" spans="1:16">
      <c r="A50" s="33">
        <v>45738</v>
      </c>
      <c r="B50" t="s">
        <v>20</v>
      </c>
      <c r="C50">
        <v>7</v>
      </c>
      <c r="D50" s="34">
        <v>40251</v>
      </c>
      <c r="E50" s="34">
        <v>40258</v>
      </c>
      <c r="F50">
        <v>2</v>
      </c>
      <c r="G50" t="s">
        <v>2161</v>
      </c>
      <c r="H50" s="34">
        <v>40244</v>
      </c>
      <c r="I50" s="34">
        <v>40272</v>
      </c>
      <c r="J50">
        <v>1</v>
      </c>
      <c r="K50" s="34">
        <v>40209</v>
      </c>
      <c r="L50" s="34">
        <v>40300</v>
      </c>
      <c r="M50" t="s">
        <v>2160</v>
      </c>
      <c r="N50">
        <v>2010</v>
      </c>
      <c r="O50" s="34">
        <v>40209</v>
      </c>
      <c r="P50" s="34">
        <v>40573</v>
      </c>
    </row>
    <row r="51" spans="1:16">
      <c r="A51" s="33">
        <v>45739</v>
      </c>
      <c r="B51" t="s">
        <v>14</v>
      </c>
      <c r="C51">
        <v>8</v>
      </c>
      <c r="D51" s="34">
        <v>40258</v>
      </c>
      <c r="E51" s="34">
        <v>40265</v>
      </c>
      <c r="F51">
        <v>2</v>
      </c>
      <c r="G51" t="s">
        <v>2161</v>
      </c>
      <c r="H51" s="34">
        <v>40244</v>
      </c>
      <c r="I51" s="34">
        <v>40272</v>
      </c>
      <c r="J51">
        <v>1</v>
      </c>
      <c r="K51" s="34">
        <v>40209</v>
      </c>
      <c r="L51" s="34">
        <v>40300</v>
      </c>
      <c r="M51" t="s">
        <v>2160</v>
      </c>
      <c r="N51">
        <v>2010</v>
      </c>
      <c r="O51" s="34">
        <v>40209</v>
      </c>
      <c r="P51" s="34">
        <v>40573</v>
      </c>
    </row>
    <row r="52" spans="1:16">
      <c r="A52" s="33">
        <v>45740</v>
      </c>
      <c r="B52" t="s">
        <v>15</v>
      </c>
      <c r="C52">
        <v>8</v>
      </c>
      <c r="D52" s="34">
        <v>40258</v>
      </c>
      <c r="E52" s="34">
        <v>40265</v>
      </c>
      <c r="F52">
        <v>2</v>
      </c>
      <c r="G52" t="s">
        <v>2161</v>
      </c>
      <c r="H52" s="34">
        <v>40244</v>
      </c>
      <c r="I52" s="34">
        <v>40272</v>
      </c>
      <c r="J52">
        <v>1</v>
      </c>
      <c r="K52" s="34">
        <v>40209</v>
      </c>
      <c r="L52" s="34">
        <v>40300</v>
      </c>
      <c r="M52" t="s">
        <v>2160</v>
      </c>
      <c r="N52">
        <v>2010</v>
      </c>
      <c r="O52" s="34">
        <v>40209</v>
      </c>
      <c r="P52" s="34">
        <v>40573</v>
      </c>
    </row>
    <row r="53" spans="1:16">
      <c r="A53" s="33">
        <v>45741</v>
      </c>
      <c r="B53" t="s">
        <v>16</v>
      </c>
      <c r="C53">
        <v>8</v>
      </c>
      <c r="D53" s="34">
        <v>40258</v>
      </c>
      <c r="E53" s="34">
        <v>40265</v>
      </c>
      <c r="F53">
        <v>2</v>
      </c>
      <c r="G53" t="s">
        <v>2161</v>
      </c>
      <c r="H53" s="34">
        <v>40244</v>
      </c>
      <c r="I53" s="34">
        <v>40272</v>
      </c>
      <c r="J53">
        <v>1</v>
      </c>
      <c r="K53" s="34">
        <v>40209</v>
      </c>
      <c r="L53" s="34">
        <v>40300</v>
      </c>
      <c r="M53" t="s">
        <v>2160</v>
      </c>
      <c r="N53">
        <v>2010</v>
      </c>
      <c r="O53" s="34">
        <v>40209</v>
      </c>
      <c r="P53" s="34">
        <v>40573</v>
      </c>
    </row>
    <row r="54" spans="1:16">
      <c r="A54" s="33">
        <v>45742</v>
      </c>
      <c r="B54" t="s">
        <v>17</v>
      </c>
      <c r="C54">
        <v>8</v>
      </c>
      <c r="D54" s="34">
        <v>40258</v>
      </c>
      <c r="E54" s="34">
        <v>40265</v>
      </c>
      <c r="F54">
        <v>2</v>
      </c>
      <c r="G54" t="s">
        <v>2161</v>
      </c>
      <c r="H54" s="34">
        <v>40244</v>
      </c>
      <c r="I54" s="34">
        <v>40272</v>
      </c>
      <c r="J54">
        <v>1</v>
      </c>
      <c r="K54" s="34">
        <v>40209</v>
      </c>
      <c r="L54" s="34">
        <v>40300</v>
      </c>
      <c r="M54" t="s">
        <v>2160</v>
      </c>
      <c r="N54">
        <v>2010</v>
      </c>
      <c r="O54" s="34">
        <v>40209</v>
      </c>
      <c r="P54" s="34">
        <v>40573</v>
      </c>
    </row>
    <row r="55" spans="1:16">
      <c r="A55" s="33">
        <v>45743</v>
      </c>
      <c r="B55" t="s">
        <v>18</v>
      </c>
      <c r="C55">
        <v>8</v>
      </c>
      <c r="D55" s="34">
        <v>40258</v>
      </c>
      <c r="E55" s="34">
        <v>40265</v>
      </c>
      <c r="F55">
        <v>2</v>
      </c>
      <c r="G55" t="s">
        <v>2161</v>
      </c>
      <c r="H55" s="34">
        <v>40244</v>
      </c>
      <c r="I55" s="34">
        <v>40272</v>
      </c>
      <c r="J55">
        <v>1</v>
      </c>
      <c r="K55" s="34">
        <v>40209</v>
      </c>
      <c r="L55" s="34">
        <v>40300</v>
      </c>
      <c r="M55" t="s">
        <v>2160</v>
      </c>
      <c r="N55">
        <v>2010</v>
      </c>
      <c r="O55" s="34">
        <v>40209</v>
      </c>
      <c r="P55" s="34">
        <v>40573</v>
      </c>
    </row>
    <row r="56" spans="1:16">
      <c r="A56" s="33">
        <v>45744</v>
      </c>
      <c r="B56" t="s">
        <v>19</v>
      </c>
      <c r="C56">
        <v>8</v>
      </c>
      <c r="D56" s="34">
        <v>40258</v>
      </c>
      <c r="E56" s="34">
        <v>40265</v>
      </c>
      <c r="F56">
        <v>2</v>
      </c>
      <c r="G56" t="s">
        <v>2161</v>
      </c>
      <c r="H56" s="34">
        <v>40244</v>
      </c>
      <c r="I56" s="34">
        <v>40272</v>
      </c>
      <c r="J56">
        <v>1</v>
      </c>
      <c r="K56" s="34">
        <v>40209</v>
      </c>
      <c r="L56" s="34">
        <v>40300</v>
      </c>
      <c r="M56" t="s">
        <v>2160</v>
      </c>
      <c r="N56">
        <v>2010</v>
      </c>
      <c r="O56" s="34">
        <v>40209</v>
      </c>
      <c r="P56" s="34">
        <v>40573</v>
      </c>
    </row>
    <row r="57" spans="1:16">
      <c r="A57" s="33">
        <v>45745</v>
      </c>
      <c r="B57" t="s">
        <v>20</v>
      </c>
      <c r="C57">
        <v>8</v>
      </c>
      <c r="D57" s="34">
        <v>40258</v>
      </c>
      <c r="E57" s="34">
        <v>40265</v>
      </c>
      <c r="F57">
        <v>2</v>
      </c>
      <c r="G57" t="s">
        <v>2161</v>
      </c>
      <c r="H57" s="34">
        <v>40244</v>
      </c>
      <c r="I57" s="34">
        <v>40272</v>
      </c>
      <c r="J57">
        <v>1</v>
      </c>
      <c r="K57" s="34">
        <v>40209</v>
      </c>
      <c r="L57" s="34">
        <v>40300</v>
      </c>
      <c r="M57" t="s">
        <v>2160</v>
      </c>
      <c r="N57">
        <v>2010</v>
      </c>
      <c r="O57" s="34">
        <v>40209</v>
      </c>
      <c r="P57" s="34">
        <v>40573</v>
      </c>
    </row>
    <row r="58" spans="1:16">
      <c r="A58" s="33">
        <v>45746</v>
      </c>
      <c r="B58" t="s">
        <v>14</v>
      </c>
      <c r="C58">
        <v>9</v>
      </c>
      <c r="D58" s="34">
        <v>40265</v>
      </c>
      <c r="E58" s="34">
        <v>40272</v>
      </c>
      <c r="F58">
        <v>2</v>
      </c>
      <c r="G58" t="s">
        <v>2161</v>
      </c>
      <c r="H58" s="34">
        <v>40244</v>
      </c>
      <c r="I58" s="34">
        <v>40272</v>
      </c>
      <c r="J58">
        <v>1</v>
      </c>
      <c r="K58" s="34">
        <v>40209</v>
      </c>
      <c r="L58" s="34">
        <v>40300</v>
      </c>
      <c r="M58" t="s">
        <v>2160</v>
      </c>
      <c r="N58">
        <v>2010</v>
      </c>
      <c r="O58" s="34">
        <v>40209</v>
      </c>
      <c r="P58" s="34">
        <v>40573</v>
      </c>
    </row>
    <row r="59" spans="1:16">
      <c r="A59" s="33">
        <v>45747</v>
      </c>
      <c r="B59" t="s">
        <v>15</v>
      </c>
      <c r="C59">
        <v>9</v>
      </c>
      <c r="D59" s="34">
        <v>40265</v>
      </c>
      <c r="E59" s="34">
        <v>40272</v>
      </c>
      <c r="F59">
        <v>2</v>
      </c>
      <c r="G59" t="s">
        <v>2161</v>
      </c>
      <c r="H59" s="34">
        <v>40244</v>
      </c>
      <c r="I59" s="34">
        <v>40272</v>
      </c>
      <c r="J59">
        <v>1</v>
      </c>
      <c r="K59" s="34">
        <v>40209</v>
      </c>
      <c r="L59" s="34">
        <v>40300</v>
      </c>
      <c r="M59" t="s">
        <v>2160</v>
      </c>
      <c r="N59">
        <v>2010</v>
      </c>
      <c r="O59" s="34">
        <v>40209</v>
      </c>
      <c r="P59" s="34">
        <v>40573</v>
      </c>
    </row>
    <row r="60" spans="1:16">
      <c r="A60" s="33">
        <v>45748</v>
      </c>
      <c r="B60" t="s">
        <v>16</v>
      </c>
      <c r="C60">
        <v>9</v>
      </c>
      <c r="D60" s="34">
        <v>40265</v>
      </c>
      <c r="E60" s="34">
        <v>40272</v>
      </c>
      <c r="F60">
        <v>2</v>
      </c>
      <c r="G60" t="s">
        <v>2161</v>
      </c>
      <c r="H60" s="34">
        <v>40244</v>
      </c>
      <c r="I60" s="34">
        <v>40272</v>
      </c>
      <c r="J60">
        <v>1</v>
      </c>
      <c r="K60" s="34">
        <v>40209</v>
      </c>
      <c r="L60" s="34">
        <v>40300</v>
      </c>
      <c r="M60" t="s">
        <v>2160</v>
      </c>
      <c r="N60">
        <v>2010</v>
      </c>
      <c r="O60" s="34">
        <v>40209</v>
      </c>
      <c r="P60" s="34">
        <v>40573</v>
      </c>
    </row>
    <row r="61" spans="1:16">
      <c r="A61" s="33">
        <v>45749</v>
      </c>
      <c r="B61" t="s">
        <v>17</v>
      </c>
      <c r="C61">
        <v>9</v>
      </c>
      <c r="D61" s="34">
        <v>40265</v>
      </c>
      <c r="E61" s="34">
        <v>40272</v>
      </c>
      <c r="F61">
        <v>2</v>
      </c>
      <c r="G61" t="s">
        <v>2161</v>
      </c>
      <c r="H61" s="34">
        <v>40244</v>
      </c>
      <c r="I61" s="34">
        <v>40272</v>
      </c>
      <c r="J61">
        <v>1</v>
      </c>
      <c r="K61" s="34">
        <v>40209</v>
      </c>
      <c r="L61" s="34">
        <v>40300</v>
      </c>
      <c r="M61" t="s">
        <v>2160</v>
      </c>
      <c r="N61">
        <v>2010</v>
      </c>
      <c r="O61" s="34">
        <v>40209</v>
      </c>
      <c r="P61" s="34">
        <v>40573</v>
      </c>
    </row>
    <row r="62" spans="1:16">
      <c r="A62" s="33">
        <v>45750</v>
      </c>
      <c r="B62" t="s">
        <v>18</v>
      </c>
      <c r="C62">
        <v>9</v>
      </c>
      <c r="D62" s="34">
        <v>40265</v>
      </c>
      <c r="E62" s="34">
        <v>40272</v>
      </c>
      <c r="F62">
        <v>2</v>
      </c>
      <c r="G62" t="s">
        <v>2161</v>
      </c>
      <c r="H62" s="34">
        <v>40244</v>
      </c>
      <c r="I62" s="34">
        <v>40272</v>
      </c>
      <c r="J62">
        <v>1</v>
      </c>
      <c r="K62" s="34">
        <v>40209</v>
      </c>
      <c r="L62" s="34">
        <v>40300</v>
      </c>
      <c r="M62" t="s">
        <v>2160</v>
      </c>
      <c r="N62">
        <v>2010</v>
      </c>
      <c r="O62" s="34">
        <v>40209</v>
      </c>
      <c r="P62" s="34">
        <v>40573</v>
      </c>
    </row>
    <row r="63" spans="1:16">
      <c r="A63" s="33">
        <v>45751</v>
      </c>
      <c r="B63" t="s">
        <v>19</v>
      </c>
      <c r="C63">
        <v>9</v>
      </c>
      <c r="D63" s="34">
        <v>40265</v>
      </c>
      <c r="E63" s="34">
        <v>40272</v>
      </c>
      <c r="F63">
        <v>2</v>
      </c>
      <c r="G63" t="s">
        <v>2161</v>
      </c>
      <c r="H63" s="34">
        <v>40244</v>
      </c>
      <c r="I63" s="34">
        <v>40272</v>
      </c>
      <c r="J63">
        <v>1</v>
      </c>
      <c r="K63" s="34">
        <v>40209</v>
      </c>
      <c r="L63" s="34">
        <v>40300</v>
      </c>
      <c r="M63" t="s">
        <v>2160</v>
      </c>
      <c r="N63">
        <v>2010</v>
      </c>
      <c r="O63" s="34">
        <v>40209</v>
      </c>
      <c r="P63" s="34">
        <v>40573</v>
      </c>
    </row>
    <row r="64" spans="1:16">
      <c r="A64" s="33">
        <v>45752</v>
      </c>
      <c r="B64" t="s">
        <v>20</v>
      </c>
      <c r="C64">
        <v>9</v>
      </c>
      <c r="D64" s="34">
        <v>40265</v>
      </c>
      <c r="E64" s="34">
        <v>40272</v>
      </c>
      <c r="F64">
        <v>2</v>
      </c>
      <c r="G64" t="s">
        <v>2161</v>
      </c>
      <c r="H64" s="34">
        <v>40244</v>
      </c>
      <c r="I64" s="34">
        <v>40272</v>
      </c>
      <c r="J64">
        <v>1</v>
      </c>
      <c r="K64" s="34">
        <v>40209</v>
      </c>
      <c r="L64" s="34">
        <v>40300</v>
      </c>
      <c r="M64" t="s">
        <v>2160</v>
      </c>
      <c r="N64">
        <v>2010</v>
      </c>
      <c r="O64" s="34">
        <v>40209</v>
      </c>
      <c r="P64" s="34">
        <v>40573</v>
      </c>
    </row>
    <row r="65" spans="1:16">
      <c r="A65" s="33">
        <v>45753</v>
      </c>
      <c r="B65" t="s">
        <v>14</v>
      </c>
      <c r="C65">
        <v>10</v>
      </c>
      <c r="D65" s="34">
        <v>40272</v>
      </c>
      <c r="E65" s="34">
        <v>40279</v>
      </c>
      <c r="F65">
        <v>3</v>
      </c>
      <c r="G65" t="s">
        <v>2162</v>
      </c>
      <c r="H65" s="34">
        <v>40272</v>
      </c>
      <c r="I65" s="34">
        <v>40300</v>
      </c>
      <c r="J65">
        <v>1</v>
      </c>
      <c r="K65" s="34">
        <v>40209</v>
      </c>
      <c r="L65" s="34">
        <v>40300</v>
      </c>
      <c r="M65" t="s">
        <v>2160</v>
      </c>
      <c r="N65">
        <v>2010</v>
      </c>
      <c r="O65" s="34">
        <v>40209</v>
      </c>
      <c r="P65" s="34">
        <v>40573</v>
      </c>
    </row>
    <row r="66" spans="1:16">
      <c r="A66" s="33">
        <v>45754</v>
      </c>
      <c r="B66" t="s">
        <v>15</v>
      </c>
      <c r="C66">
        <v>10</v>
      </c>
      <c r="D66" s="34">
        <v>40272</v>
      </c>
      <c r="E66" s="34">
        <v>40279</v>
      </c>
      <c r="F66">
        <v>3</v>
      </c>
      <c r="G66" t="s">
        <v>2162</v>
      </c>
      <c r="H66" s="34">
        <v>40272</v>
      </c>
      <c r="I66" s="34">
        <v>40300</v>
      </c>
      <c r="J66">
        <v>1</v>
      </c>
      <c r="K66" s="34">
        <v>40209</v>
      </c>
      <c r="L66" s="34">
        <v>40300</v>
      </c>
      <c r="M66" t="s">
        <v>2160</v>
      </c>
      <c r="N66">
        <v>2010</v>
      </c>
      <c r="O66" s="34">
        <v>40209</v>
      </c>
      <c r="P66" s="34">
        <v>40573</v>
      </c>
    </row>
    <row r="67" spans="1:16">
      <c r="A67" s="33">
        <v>45755</v>
      </c>
      <c r="B67" t="s">
        <v>16</v>
      </c>
      <c r="C67">
        <v>10</v>
      </c>
      <c r="D67" s="34">
        <v>40272</v>
      </c>
      <c r="E67" s="34">
        <v>40279</v>
      </c>
      <c r="F67">
        <v>3</v>
      </c>
      <c r="G67" t="s">
        <v>2162</v>
      </c>
      <c r="H67" s="34">
        <v>40272</v>
      </c>
      <c r="I67" s="34">
        <v>40300</v>
      </c>
      <c r="J67">
        <v>1</v>
      </c>
      <c r="K67" s="34">
        <v>40209</v>
      </c>
      <c r="L67" s="34">
        <v>40300</v>
      </c>
      <c r="M67" t="s">
        <v>2160</v>
      </c>
      <c r="N67">
        <v>2010</v>
      </c>
      <c r="O67" s="34">
        <v>40209</v>
      </c>
      <c r="P67" s="34">
        <v>40573</v>
      </c>
    </row>
    <row r="68" spans="1:16">
      <c r="A68" s="33">
        <v>45756</v>
      </c>
      <c r="B68" t="s">
        <v>17</v>
      </c>
      <c r="C68">
        <v>10</v>
      </c>
      <c r="D68" s="34">
        <v>40272</v>
      </c>
      <c r="E68" s="34">
        <v>40279</v>
      </c>
      <c r="F68">
        <v>3</v>
      </c>
      <c r="G68" t="s">
        <v>2162</v>
      </c>
      <c r="H68" s="34">
        <v>40272</v>
      </c>
      <c r="I68" s="34">
        <v>40300</v>
      </c>
      <c r="J68">
        <v>1</v>
      </c>
      <c r="K68" s="34">
        <v>40209</v>
      </c>
      <c r="L68" s="34">
        <v>40300</v>
      </c>
      <c r="M68" t="s">
        <v>2160</v>
      </c>
      <c r="N68">
        <v>2010</v>
      </c>
      <c r="O68" s="34">
        <v>40209</v>
      </c>
      <c r="P68" s="34">
        <v>40573</v>
      </c>
    </row>
    <row r="69" spans="1:16">
      <c r="A69" s="33">
        <v>45757</v>
      </c>
      <c r="B69" t="s">
        <v>18</v>
      </c>
      <c r="C69">
        <v>10</v>
      </c>
      <c r="D69" s="34">
        <v>40272</v>
      </c>
      <c r="E69" s="34">
        <v>40279</v>
      </c>
      <c r="F69">
        <v>3</v>
      </c>
      <c r="G69" t="s">
        <v>2162</v>
      </c>
      <c r="H69" s="34">
        <v>40272</v>
      </c>
      <c r="I69" s="34">
        <v>40300</v>
      </c>
      <c r="J69">
        <v>1</v>
      </c>
      <c r="K69" s="34">
        <v>40209</v>
      </c>
      <c r="L69" s="34">
        <v>40300</v>
      </c>
      <c r="M69" t="s">
        <v>2160</v>
      </c>
      <c r="N69">
        <v>2010</v>
      </c>
      <c r="O69" s="34">
        <v>40209</v>
      </c>
      <c r="P69" s="34">
        <v>40573</v>
      </c>
    </row>
    <row r="70" spans="1:16">
      <c r="A70" s="33">
        <v>45758</v>
      </c>
      <c r="B70" t="s">
        <v>19</v>
      </c>
      <c r="C70">
        <v>10</v>
      </c>
      <c r="D70" s="34">
        <v>40272</v>
      </c>
      <c r="E70" s="34">
        <v>40279</v>
      </c>
      <c r="F70">
        <v>3</v>
      </c>
      <c r="G70" t="s">
        <v>2162</v>
      </c>
      <c r="H70" s="34">
        <v>40272</v>
      </c>
      <c r="I70" s="34">
        <v>40300</v>
      </c>
      <c r="J70">
        <v>1</v>
      </c>
      <c r="K70" s="34">
        <v>40209</v>
      </c>
      <c r="L70" s="34">
        <v>40300</v>
      </c>
      <c r="M70" t="s">
        <v>2160</v>
      </c>
      <c r="N70">
        <v>2010</v>
      </c>
      <c r="O70" s="34">
        <v>40209</v>
      </c>
      <c r="P70" s="34">
        <v>40573</v>
      </c>
    </row>
    <row r="71" spans="1:16">
      <c r="A71" s="33">
        <v>45759</v>
      </c>
      <c r="B71" t="s">
        <v>20</v>
      </c>
      <c r="C71">
        <v>10</v>
      </c>
      <c r="D71" s="34">
        <v>40272</v>
      </c>
      <c r="E71" s="34">
        <v>40279</v>
      </c>
      <c r="F71">
        <v>3</v>
      </c>
      <c r="G71" t="s">
        <v>2162</v>
      </c>
      <c r="H71" s="34">
        <v>40272</v>
      </c>
      <c r="I71" s="34">
        <v>40300</v>
      </c>
      <c r="J71">
        <v>1</v>
      </c>
      <c r="K71" s="34">
        <v>40209</v>
      </c>
      <c r="L71" s="34">
        <v>40300</v>
      </c>
      <c r="M71" t="s">
        <v>2160</v>
      </c>
      <c r="N71">
        <v>2010</v>
      </c>
      <c r="O71" s="34">
        <v>40209</v>
      </c>
      <c r="P71" s="34">
        <v>40573</v>
      </c>
    </row>
    <row r="72" spans="1:16">
      <c r="A72" s="33">
        <v>45760</v>
      </c>
      <c r="B72" t="s">
        <v>14</v>
      </c>
      <c r="C72">
        <v>11</v>
      </c>
      <c r="D72" s="34">
        <v>40279</v>
      </c>
      <c r="E72" s="34">
        <v>40286</v>
      </c>
      <c r="F72">
        <v>3</v>
      </c>
      <c r="G72" t="s">
        <v>2162</v>
      </c>
      <c r="H72" s="34">
        <v>40272</v>
      </c>
      <c r="I72" s="34">
        <v>40300</v>
      </c>
      <c r="J72">
        <v>1</v>
      </c>
      <c r="K72" s="34">
        <v>40209</v>
      </c>
      <c r="L72" s="34">
        <v>40300</v>
      </c>
      <c r="M72" t="s">
        <v>2160</v>
      </c>
      <c r="N72">
        <v>2010</v>
      </c>
      <c r="O72" s="34">
        <v>40209</v>
      </c>
      <c r="P72" s="34">
        <v>40573</v>
      </c>
    </row>
    <row r="73" spans="1:16">
      <c r="A73" s="33">
        <v>45761</v>
      </c>
      <c r="B73" t="s">
        <v>15</v>
      </c>
      <c r="C73">
        <v>11</v>
      </c>
      <c r="D73" s="34">
        <v>40279</v>
      </c>
      <c r="E73" s="34">
        <v>40286</v>
      </c>
      <c r="F73">
        <v>3</v>
      </c>
      <c r="G73" t="s">
        <v>2162</v>
      </c>
      <c r="H73" s="34">
        <v>40272</v>
      </c>
      <c r="I73" s="34">
        <v>40300</v>
      </c>
      <c r="J73">
        <v>1</v>
      </c>
      <c r="K73" s="34">
        <v>40209</v>
      </c>
      <c r="L73" s="34">
        <v>40300</v>
      </c>
      <c r="M73" t="s">
        <v>2160</v>
      </c>
      <c r="N73">
        <v>2010</v>
      </c>
      <c r="O73" s="34">
        <v>40209</v>
      </c>
      <c r="P73" s="34">
        <v>40573</v>
      </c>
    </row>
    <row r="74" spans="1:16">
      <c r="A74" s="33">
        <v>45762</v>
      </c>
      <c r="B74" t="s">
        <v>16</v>
      </c>
      <c r="C74">
        <v>11</v>
      </c>
      <c r="D74" s="34">
        <v>40279</v>
      </c>
      <c r="E74" s="34">
        <v>40286</v>
      </c>
      <c r="F74">
        <v>3</v>
      </c>
      <c r="G74" t="s">
        <v>2162</v>
      </c>
      <c r="H74" s="34">
        <v>40272</v>
      </c>
      <c r="I74" s="34">
        <v>40300</v>
      </c>
      <c r="J74">
        <v>1</v>
      </c>
      <c r="K74" s="34">
        <v>40209</v>
      </c>
      <c r="L74" s="34">
        <v>40300</v>
      </c>
      <c r="M74" t="s">
        <v>2160</v>
      </c>
      <c r="N74">
        <v>2010</v>
      </c>
      <c r="O74" s="34">
        <v>40209</v>
      </c>
      <c r="P74" s="34">
        <v>40573</v>
      </c>
    </row>
    <row r="75" spans="1:16">
      <c r="A75" s="33">
        <v>45763</v>
      </c>
      <c r="B75" t="s">
        <v>17</v>
      </c>
      <c r="C75">
        <v>11</v>
      </c>
      <c r="D75" s="34">
        <v>40279</v>
      </c>
      <c r="E75" s="34">
        <v>40286</v>
      </c>
      <c r="F75">
        <v>3</v>
      </c>
      <c r="G75" t="s">
        <v>2162</v>
      </c>
      <c r="H75" s="34">
        <v>40272</v>
      </c>
      <c r="I75" s="34">
        <v>40300</v>
      </c>
      <c r="J75">
        <v>1</v>
      </c>
      <c r="K75" s="34">
        <v>40209</v>
      </c>
      <c r="L75" s="34">
        <v>40300</v>
      </c>
      <c r="M75" t="s">
        <v>2160</v>
      </c>
      <c r="N75">
        <v>2010</v>
      </c>
      <c r="O75" s="34">
        <v>40209</v>
      </c>
      <c r="P75" s="34">
        <v>40573</v>
      </c>
    </row>
    <row r="76" spans="1:16">
      <c r="A76" s="33">
        <v>45764</v>
      </c>
      <c r="B76" t="s">
        <v>18</v>
      </c>
      <c r="C76">
        <v>11</v>
      </c>
      <c r="D76" s="34">
        <v>40279</v>
      </c>
      <c r="E76" s="34">
        <v>40286</v>
      </c>
      <c r="F76">
        <v>3</v>
      </c>
      <c r="G76" t="s">
        <v>2162</v>
      </c>
      <c r="H76" s="34">
        <v>40272</v>
      </c>
      <c r="I76" s="34">
        <v>40300</v>
      </c>
      <c r="J76">
        <v>1</v>
      </c>
      <c r="K76" s="34">
        <v>40209</v>
      </c>
      <c r="L76" s="34">
        <v>40300</v>
      </c>
      <c r="M76" t="s">
        <v>2160</v>
      </c>
      <c r="N76">
        <v>2010</v>
      </c>
      <c r="O76" s="34">
        <v>40209</v>
      </c>
      <c r="P76" s="34">
        <v>40573</v>
      </c>
    </row>
    <row r="77" spans="1:16">
      <c r="A77" s="33">
        <v>45765</v>
      </c>
      <c r="B77" t="s">
        <v>19</v>
      </c>
      <c r="C77">
        <v>11</v>
      </c>
      <c r="D77" s="34">
        <v>40279</v>
      </c>
      <c r="E77" s="34">
        <v>40286</v>
      </c>
      <c r="F77">
        <v>3</v>
      </c>
      <c r="G77" t="s">
        <v>2162</v>
      </c>
      <c r="H77" s="34">
        <v>40272</v>
      </c>
      <c r="I77" s="34">
        <v>40300</v>
      </c>
      <c r="J77">
        <v>1</v>
      </c>
      <c r="K77" s="34">
        <v>40209</v>
      </c>
      <c r="L77" s="34">
        <v>40300</v>
      </c>
      <c r="M77" t="s">
        <v>2160</v>
      </c>
      <c r="N77">
        <v>2010</v>
      </c>
      <c r="O77" s="34">
        <v>40209</v>
      </c>
      <c r="P77" s="34">
        <v>40573</v>
      </c>
    </row>
    <row r="78" spans="1:16">
      <c r="A78" s="33">
        <v>45766</v>
      </c>
      <c r="B78" t="s">
        <v>20</v>
      </c>
      <c r="C78">
        <v>11</v>
      </c>
      <c r="D78" s="34">
        <v>40279</v>
      </c>
      <c r="E78" s="34">
        <v>40286</v>
      </c>
      <c r="F78">
        <v>3</v>
      </c>
      <c r="G78" t="s">
        <v>2162</v>
      </c>
      <c r="H78" s="34">
        <v>40272</v>
      </c>
      <c r="I78" s="34">
        <v>40300</v>
      </c>
      <c r="J78">
        <v>1</v>
      </c>
      <c r="K78" s="34">
        <v>40209</v>
      </c>
      <c r="L78" s="34">
        <v>40300</v>
      </c>
      <c r="M78" t="s">
        <v>2160</v>
      </c>
      <c r="N78">
        <v>2010</v>
      </c>
      <c r="O78" s="34">
        <v>40209</v>
      </c>
      <c r="P78" s="34">
        <v>40573</v>
      </c>
    </row>
    <row r="79" spans="1:16">
      <c r="A79" s="33">
        <v>45767</v>
      </c>
      <c r="B79" t="s">
        <v>14</v>
      </c>
      <c r="C79">
        <v>12</v>
      </c>
      <c r="D79" s="34">
        <v>40286</v>
      </c>
      <c r="E79" s="34">
        <v>40293</v>
      </c>
      <c r="F79">
        <v>3</v>
      </c>
      <c r="G79" t="s">
        <v>2162</v>
      </c>
      <c r="H79" s="34">
        <v>40272</v>
      </c>
      <c r="I79" s="34">
        <v>40300</v>
      </c>
      <c r="J79">
        <v>1</v>
      </c>
      <c r="K79" s="34">
        <v>40209</v>
      </c>
      <c r="L79" s="34">
        <v>40300</v>
      </c>
      <c r="M79" t="s">
        <v>2160</v>
      </c>
      <c r="N79">
        <v>2010</v>
      </c>
      <c r="O79" s="34">
        <v>40209</v>
      </c>
      <c r="P79" s="34">
        <v>40573</v>
      </c>
    </row>
    <row r="80" spans="1:16">
      <c r="A80" s="33">
        <v>45768</v>
      </c>
      <c r="B80" t="s">
        <v>15</v>
      </c>
      <c r="C80">
        <v>12</v>
      </c>
      <c r="D80" s="34">
        <v>40286</v>
      </c>
      <c r="E80" s="34">
        <v>40293</v>
      </c>
      <c r="F80">
        <v>3</v>
      </c>
      <c r="G80" t="s">
        <v>2162</v>
      </c>
      <c r="H80" s="34">
        <v>40272</v>
      </c>
      <c r="I80" s="34">
        <v>40300</v>
      </c>
      <c r="J80">
        <v>1</v>
      </c>
      <c r="K80" s="34">
        <v>40209</v>
      </c>
      <c r="L80" s="34">
        <v>40300</v>
      </c>
      <c r="M80" t="s">
        <v>2160</v>
      </c>
      <c r="N80">
        <v>2010</v>
      </c>
      <c r="O80" s="34">
        <v>40209</v>
      </c>
      <c r="P80" s="34">
        <v>40573</v>
      </c>
    </row>
    <row r="81" spans="1:16">
      <c r="A81" s="33">
        <v>45769</v>
      </c>
      <c r="B81" t="s">
        <v>16</v>
      </c>
      <c r="C81">
        <v>12</v>
      </c>
      <c r="D81" s="34">
        <v>40286</v>
      </c>
      <c r="E81" s="34">
        <v>40293</v>
      </c>
      <c r="F81">
        <v>3</v>
      </c>
      <c r="G81" t="s">
        <v>2162</v>
      </c>
      <c r="H81" s="34">
        <v>40272</v>
      </c>
      <c r="I81" s="34">
        <v>40300</v>
      </c>
      <c r="J81">
        <v>1</v>
      </c>
      <c r="K81" s="34">
        <v>40209</v>
      </c>
      <c r="L81" s="34">
        <v>40300</v>
      </c>
      <c r="M81" t="s">
        <v>2160</v>
      </c>
      <c r="N81">
        <v>2010</v>
      </c>
      <c r="O81" s="34">
        <v>40209</v>
      </c>
      <c r="P81" s="34">
        <v>40573</v>
      </c>
    </row>
    <row r="82" spans="1:16">
      <c r="A82" s="33">
        <v>45770</v>
      </c>
      <c r="B82" t="s">
        <v>17</v>
      </c>
      <c r="C82">
        <v>12</v>
      </c>
      <c r="D82" s="34">
        <v>40286</v>
      </c>
      <c r="E82" s="34">
        <v>40293</v>
      </c>
      <c r="F82">
        <v>3</v>
      </c>
      <c r="G82" t="s">
        <v>2162</v>
      </c>
      <c r="H82" s="34">
        <v>40272</v>
      </c>
      <c r="I82" s="34">
        <v>40300</v>
      </c>
      <c r="J82">
        <v>1</v>
      </c>
      <c r="K82" s="34">
        <v>40209</v>
      </c>
      <c r="L82" s="34">
        <v>40300</v>
      </c>
      <c r="M82" t="s">
        <v>2160</v>
      </c>
      <c r="N82">
        <v>2010</v>
      </c>
      <c r="O82" s="34">
        <v>40209</v>
      </c>
      <c r="P82" s="34">
        <v>40573</v>
      </c>
    </row>
    <row r="83" spans="1:16">
      <c r="A83" s="33">
        <v>45771</v>
      </c>
      <c r="B83" t="s">
        <v>18</v>
      </c>
      <c r="C83">
        <v>12</v>
      </c>
      <c r="D83" s="34">
        <v>40286</v>
      </c>
      <c r="E83" s="34">
        <v>40293</v>
      </c>
      <c r="F83">
        <v>3</v>
      </c>
      <c r="G83" t="s">
        <v>2162</v>
      </c>
      <c r="H83" s="34">
        <v>40272</v>
      </c>
      <c r="I83" s="34">
        <v>40300</v>
      </c>
      <c r="J83">
        <v>1</v>
      </c>
      <c r="K83" s="34">
        <v>40209</v>
      </c>
      <c r="L83" s="34">
        <v>40300</v>
      </c>
      <c r="M83" t="s">
        <v>2160</v>
      </c>
      <c r="N83">
        <v>2010</v>
      </c>
      <c r="O83" s="34">
        <v>40209</v>
      </c>
      <c r="P83" s="34">
        <v>40573</v>
      </c>
    </row>
    <row r="84" spans="1:16">
      <c r="A84" s="33">
        <v>45772</v>
      </c>
      <c r="B84" t="s">
        <v>19</v>
      </c>
      <c r="C84">
        <v>12</v>
      </c>
      <c r="D84" s="34">
        <v>40286</v>
      </c>
      <c r="E84" s="34">
        <v>40293</v>
      </c>
      <c r="F84">
        <v>3</v>
      </c>
      <c r="G84" t="s">
        <v>2162</v>
      </c>
      <c r="H84" s="34">
        <v>40272</v>
      </c>
      <c r="I84" s="34">
        <v>40300</v>
      </c>
      <c r="J84">
        <v>1</v>
      </c>
      <c r="K84" s="34">
        <v>40209</v>
      </c>
      <c r="L84" s="34">
        <v>40300</v>
      </c>
      <c r="M84" t="s">
        <v>2160</v>
      </c>
      <c r="N84">
        <v>2010</v>
      </c>
      <c r="O84" s="34">
        <v>40209</v>
      </c>
      <c r="P84" s="34">
        <v>40573</v>
      </c>
    </row>
    <row r="85" spans="1:16">
      <c r="A85" s="33">
        <v>45773</v>
      </c>
      <c r="B85" t="s">
        <v>20</v>
      </c>
      <c r="C85">
        <v>12</v>
      </c>
      <c r="D85" s="34">
        <v>40286</v>
      </c>
      <c r="E85" s="34">
        <v>40293</v>
      </c>
      <c r="F85">
        <v>3</v>
      </c>
      <c r="G85" t="s">
        <v>2162</v>
      </c>
      <c r="H85" s="34">
        <v>40272</v>
      </c>
      <c r="I85" s="34">
        <v>40300</v>
      </c>
      <c r="J85">
        <v>1</v>
      </c>
      <c r="K85" s="34">
        <v>40209</v>
      </c>
      <c r="L85" s="34">
        <v>40300</v>
      </c>
      <c r="M85" t="s">
        <v>2160</v>
      </c>
      <c r="N85">
        <v>2010</v>
      </c>
      <c r="O85" s="34">
        <v>40209</v>
      </c>
      <c r="P85" s="34">
        <v>40573</v>
      </c>
    </row>
    <row r="86" spans="1:16">
      <c r="A86" s="33">
        <v>45774</v>
      </c>
      <c r="B86" t="s">
        <v>14</v>
      </c>
      <c r="C86">
        <v>13</v>
      </c>
      <c r="D86" s="34">
        <v>40293</v>
      </c>
      <c r="E86" s="34">
        <v>40300</v>
      </c>
      <c r="F86">
        <v>3</v>
      </c>
      <c r="G86" t="s">
        <v>2162</v>
      </c>
      <c r="H86" s="34">
        <v>40272</v>
      </c>
      <c r="I86" s="34">
        <v>40300</v>
      </c>
      <c r="J86">
        <v>1</v>
      </c>
      <c r="K86" s="34">
        <v>40209</v>
      </c>
      <c r="L86" s="34">
        <v>40300</v>
      </c>
      <c r="M86" t="s">
        <v>2160</v>
      </c>
      <c r="N86">
        <v>2010</v>
      </c>
      <c r="O86" s="34">
        <v>40209</v>
      </c>
      <c r="P86" s="34">
        <v>40573</v>
      </c>
    </row>
    <row r="87" spans="1:16">
      <c r="A87" s="33">
        <v>45775</v>
      </c>
      <c r="B87" t="s">
        <v>15</v>
      </c>
      <c r="C87">
        <v>13</v>
      </c>
      <c r="D87" s="34">
        <v>40293</v>
      </c>
      <c r="E87" s="34">
        <v>40300</v>
      </c>
      <c r="F87">
        <v>3</v>
      </c>
      <c r="G87" t="s">
        <v>2162</v>
      </c>
      <c r="H87" s="34">
        <v>40272</v>
      </c>
      <c r="I87" s="34">
        <v>40300</v>
      </c>
      <c r="J87">
        <v>1</v>
      </c>
      <c r="K87" s="34">
        <v>40209</v>
      </c>
      <c r="L87" s="34">
        <v>40300</v>
      </c>
      <c r="M87" t="s">
        <v>2160</v>
      </c>
      <c r="N87">
        <v>2010</v>
      </c>
      <c r="O87" s="34">
        <v>40209</v>
      </c>
      <c r="P87" s="34">
        <v>40573</v>
      </c>
    </row>
    <row r="88" spans="1:16">
      <c r="A88" s="33">
        <v>45776</v>
      </c>
      <c r="B88" t="s">
        <v>16</v>
      </c>
      <c r="C88">
        <v>13</v>
      </c>
      <c r="D88" s="34">
        <v>40293</v>
      </c>
      <c r="E88" s="34">
        <v>40300</v>
      </c>
      <c r="F88">
        <v>3</v>
      </c>
      <c r="G88" t="s">
        <v>2162</v>
      </c>
      <c r="H88" s="34">
        <v>40272</v>
      </c>
      <c r="I88" s="34">
        <v>40300</v>
      </c>
      <c r="J88">
        <v>1</v>
      </c>
      <c r="K88" s="34">
        <v>40209</v>
      </c>
      <c r="L88" s="34">
        <v>40300</v>
      </c>
      <c r="M88" t="s">
        <v>2160</v>
      </c>
      <c r="N88">
        <v>2010</v>
      </c>
      <c r="O88" s="34">
        <v>40209</v>
      </c>
      <c r="P88" s="34">
        <v>40573</v>
      </c>
    </row>
    <row r="89" spans="1:16">
      <c r="A89" s="33">
        <v>45777</v>
      </c>
      <c r="B89" t="s">
        <v>17</v>
      </c>
      <c r="C89">
        <v>13</v>
      </c>
      <c r="D89" s="34">
        <v>40293</v>
      </c>
      <c r="E89" s="34">
        <v>40300</v>
      </c>
      <c r="F89">
        <v>3</v>
      </c>
      <c r="G89" t="s">
        <v>2162</v>
      </c>
      <c r="H89" s="34">
        <v>40272</v>
      </c>
      <c r="I89" s="34">
        <v>40300</v>
      </c>
      <c r="J89">
        <v>1</v>
      </c>
      <c r="K89" s="34">
        <v>40209</v>
      </c>
      <c r="L89" s="34">
        <v>40300</v>
      </c>
      <c r="M89" t="s">
        <v>2160</v>
      </c>
      <c r="N89">
        <v>2010</v>
      </c>
      <c r="O89" s="34">
        <v>40209</v>
      </c>
      <c r="P89" s="34">
        <v>40573</v>
      </c>
    </row>
    <row r="90" spans="1:16">
      <c r="A90" s="33">
        <v>45778</v>
      </c>
      <c r="B90" t="s">
        <v>18</v>
      </c>
      <c r="C90">
        <v>13</v>
      </c>
      <c r="D90" s="34">
        <v>40293</v>
      </c>
      <c r="E90" s="34">
        <v>40300</v>
      </c>
      <c r="F90">
        <v>3</v>
      </c>
      <c r="G90" t="s">
        <v>2162</v>
      </c>
      <c r="H90" s="34">
        <v>40272</v>
      </c>
      <c r="I90" s="34">
        <v>40300</v>
      </c>
      <c r="J90">
        <v>1</v>
      </c>
      <c r="K90" s="34">
        <v>40209</v>
      </c>
      <c r="L90" s="34">
        <v>40300</v>
      </c>
      <c r="M90" t="s">
        <v>2160</v>
      </c>
      <c r="N90">
        <v>2010</v>
      </c>
      <c r="O90" s="34">
        <v>40209</v>
      </c>
      <c r="P90" s="34">
        <v>40573</v>
      </c>
    </row>
    <row r="91" spans="1:16">
      <c r="A91" s="33">
        <v>45779</v>
      </c>
      <c r="B91" t="s">
        <v>19</v>
      </c>
      <c r="C91">
        <v>13</v>
      </c>
      <c r="D91" s="34">
        <v>40293</v>
      </c>
      <c r="E91" s="34">
        <v>40300</v>
      </c>
      <c r="F91">
        <v>3</v>
      </c>
      <c r="G91" t="s">
        <v>2162</v>
      </c>
      <c r="H91" s="34">
        <v>40272</v>
      </c>
      <c r="I91" s="34">
        <v>40300</v>
      </c>
      <c r="J91">
        <v>1</v>
      </c>
      <c r="K91" s="34">
        <v>40209</v>
      </c>
      <c r="L91" s="34">
        <v>40300</v>
      </c>
      <c r="M91" t="s">
        <v>2160</v>
      </c>
      <c r="N91">
        <v>2010</v>
      </c>
      <c r="O91" s="34">
        <v>40209</v>
      </c>
      <c r="P91" s="34">
        <v>40573</v>
      </c>
    </row>
    <row r="92" spans="1:16">
      <c r="A92" s="33">
        <v>45780</v>
      </c>
      <c r="B92" t="s">
        <v>20</v>
      </c>
      <c r="C92">
        <v>13</v>
      </c>
      <c r="D92" s="34">
        <v>40293</v>
      </c>
      <c r="E92" s="34">
        <v>40300</v>
      </c>
      <c r="F92">
        <v>3</v>
      </c>
      <c r="G92" t="s">
        <v>2162</v>
      </c>
      <c r="H92" s="34">
        <v>40272</v>
      </c>
      <c r="I92" s="34">
        <v>40300</v>
      </c>
      <c r="J92">
        <v>1</v>
      </c>
      <c r="K92" s="34">
        <v>40209</v>
      </c>
      <c r="L92" s="34">
        <v>40300</v>
      </c>
      <c r="M92" t="s">
        <v>2160</v>
      </c>
      <c r="N92">
        <v>2010</v>
      </c>
      <c r="O92" s="34">
        <v>40209</v>
      </c>
      <c r="P92" s="34">
        <v>40573</v>
      </c>
    </row>
    <row r="93" spans="1:16">
      <c r="A93" s="33">
        <v>45781</v>
      </c>
      <c r="B93" t="s">
        <v>14</v>
      </c>
      <c r="C93">
        <v>14</v>
      </c>
      <c r="D93" s="34">
        <v>40300</v>
      </c>
      <c r="E93" s="34">
        <v>40307</v>
      </c>
      <c r="F93">
        <v>4</v>
      </c>
      <c r="G93" t="s">
        <v>2163</v>
      </c>
      <c r="H93" s="34">
        <v>40300</v>
      </c>
      <c r="I93" s="34">
        <v>40335</v>
      </c>
      <c r="J93">
        <v>2</v>
      </c>
      <c r="K93" s="34">
        <v>40300</v>
      </c>
      <c r="L93" s="34">
        <v>40391</v>
      </c>
      <c r="M93" t="s">
        <v>2160</v>
      </c>
      <c r="N93">
        <v>2010</v>
      </c>
      <c r="O93" s="34">
        <v>40209</v>
      </c>
      <c r="P93" s="34">
        <v>40573</v>
      </c>
    </row>
    <row r="94" spans="1:16">
      <c r="A94" s="33">
        <v>45782</v>
      </c>
      <c r="B94" t="s">
        <v>15</v>
      </c>
      <c r="C94">
        <v>14</v>
      </c>
      <c r="D94" s="34">
        <v>40300</v>
      </c>
      <c r="E94" s="34">
        <v>40307</v>
      </c>
      <c r="F94">
        <v>4</v>
      </c>
      <c r="G94" t="s">
        <v>2163</v>
      </c>
      <c r="H94" s="34">
        <v>40300</v>
      </c>
      <c r="I94" s="34">
        <v>40335</v>
      </c>
      <c r="J94">
        <v>2</v>
      </c>
      <c r="K94" s="34">
        <v>40300</v>
      </c>
      <c r="L94" s="34">
        <v>40391</v>
      </c>
      <c r="M94" t="s">
        <v>2160</v>
      </c>
      <c r="N94">
        <v>2010</v>
      </c>
      <c r="O94" s="34">
        <v>40209</v>
      </c>
      <c r="P94" s="34">
        <v>40573</v>
      </c>
    </row>
    <row r="95" spans="1:16">
      <c r="A95" s="33">
        <v>45783</v>
      </c>
      <c r="B95" t="s">
        <v>16</v>
      </c>
      <c r="C95">
        <v>14</v>
      </c>
      <c r="D95" s="34">
        <v>40300</v>
      </c>
      <c r="E95" s="34">
        <v>40307</v>
      </c>
      <c r="F95">
        <v>4</v>
      </c>
      <c r="G95" t="s">
        <v>2163</v>
      </c>
      <c r="H95" s="34">
        <v>40300</v>
      </c>
      <c r="I95" s="34">
        <v>40335</v>
      </c>
      <c r="J95">
        <v>2</v>
      </c>
      <c r="K95" s="34">
        <v>40300</v>
      </c>
      <c r="L95" s="34">
        <v>40391</v>
      </c>
      <c r="M95" t="s">
        <v>2160</v>
      </c>
      <c r="N95">
        <v>2010</v>
      </c>
      <c r="O95" s="34">
        <v>40209</v>
      </c>
      <c r="P95" s="34">
        <v>40573</v>
      </c>
    </row>
    <row r="96" spans="1:16">
      <c r="A96" s="33">
        <v>45784</v>
      </c>
      <c r="B96" t="s">
        <v>17</v>
      </c>
      <c r="C96">
        <v>14</v>
      </c>
      <c r="D96" s="34">
        <v>40300</v>
      </c>
      <c r="E96" s="34">
        <v>40307</v>
      </c>
      <c r="F96">
        <v>4</v>
      </c>
      <c r="G96" t="s">
        <v>2163</v>
      </c>
      <c r="H96" s="34">
        <v>40300</v>
      </c>
      <c r="I96" s="34">
        <v>40335</v>
      </c>
      <c r="J96">
        <v>2</v>
      </c>
      <c r="K96" s="34">
        <v>40300</v>
      </c>
      <c r="L96" s="34">
        <v>40391</v>
      </c>
      <c r="M96" t="s">
        <v>2160</v>
      </c>
      <c r="N96">
        <v>2010</v>
      </c>
      <c r="O96" s="34">
        <v>40209</v>
      </c>
      <c r="P96" s="34">
        <v>40573</v>
      </c>
    </row>
    <row r="97" spans="1:16">
      <c r="A97" s="33">
        <v>45785</v>
      </c>
      <c r="B97" t="s">
        <v>18</v>
      </c>
      <c r="C97">
        <v>14</v>
      </c>
      <c r="D97" s="34">
        <v>40300</v>
      </c>
      <c r="E97" s="34">
        <v>40307</v>
      </c>
      <c r="F97">
        <v>4</v>
      </c>
      <c r="G97" t="s">
        <v>2163</v>
      </c>
      <c r="H97" s="34">
        <v>40300</v>
      </c>
      <c r="I97" s="34">
        <v>40335</v>
      </c>
      <c r="J97">
        <v>2</v>
      </c>
      <c r="K97" s="34">
        <v>40300</v>
      </c>
      <c r="L97" s="34">
        <v>40391</v>
      </c>
      <c r="M97" t="s">
        <v>2160</v>
      </c>
      <c r="N97">
        <v>2010</v>
      </c>
      <c r="O97" s="34">
        <v>40209</v>
      </c>
      <c r="P97" s="34">
        <v>40573</v>
      </c>
    </row>
    <row r="98" spans="1:16">
      <c r="A98" s="33">
        <v>45786</v>
      </c>
      <c r="B98" t="s">
        <v>19</v>
      </c>
      <c r="C98">
        <v>14</v>
      </c>
      <c r="D98" s="34">
        <v>40300</v>
      </c>
      <c r="E98" s="34">
        <v>40307</v>
      </c>
      <c r="F98">
        <v>4</v>
      </c>
      <c r="G98" t="s">
        <v>2163</v>
      </c>
      <c r="H98" s="34">
        <v>40300</v>
      </c>
      <c r="I98" s="34">
        <v>40335</v>
      </c>
      <c r="J98">
        <v>2</v>
      </c>
      <c r="K98" s="34">
        <v>40300</v>
      </c>
      <c r="L98" s="34">
        <v>40391</v>
      </c>
      <c r="M98" t="s">
        <v>2160</v>
      </c>
      <c r="N98">
        <v>2010</v>
      </c>
      <c r="O98" s="34">
        <v>40209</v>
      </c>
      <c r="P98" s="34">
        <v>40573</v>
      </c>
    </row>
    <row r="99" spans="1:16">
      <c r="A99" s="33">
        <v>45787</v>
      </c>
      <c r="B99" t="s">
        <v>20</v>
      </c>
      <c r="C99">
        <v>14</v>
      </c>
      <c r="D99" s="34">
        <v>40300</v>
      </c>
      <c r="E99" s="34">
        <v>40307</v>
      </c>
      <c r="F99">
        <v>4</v>
      </c>
      <c r="G99" t="s">
        <v>2163</v>
      </c>
      <c r="H99" s="34">
        <v>40300</v>
      </c>
      <c r="I99" s="34">
        <v>40335</v>
      </c>
      <c r="J99">
        <v>2</v>
      </c>
      <c r="K99" s="34">
        <v>40300</v>
      </c>
      <c r="L99" s="34">
        <v>40391</v>
      </c>
      <c r="M99" t="s">
        <v>2160</v>
      </c>
      <c r="N99">
        <v>2010</v>
      </c>
      <c r="O99" s="34">
        <v>40209</v>
      </c>
      <c r="P99" s="34">
        <v>40573</v>
      </c>
    </row>
    <row r="100" spans="1:16">
      <c r="A100" s="33">
        <v>45788</v>
      </c>
      <c r="B100" t="s">
        <v>14</v>
      </c>
      <c r="C100">
        <v>15</v>
      </c>
      <c r="D100" s="34">
        <v>40307</v>
      </c>
      <c r="E100" s="34">
        <v>40314</v>
      </c>
      <c r="F100">
        <v>4</v>
      </c>
      <c r="G100" t="s">
        <v>2163</v>
      </c>
      <c r="H100" s="34">
        <v>40300</v>
      </c>
      <c r="I100" s="34">
        <v>40335</v>
      </c>
      <c r="J100">
        <v>2</v>
      </c>
      <c r="K100" s="34">
        <v>40300</v>
      </c>
      <c r="L100" s="34">
        <v>40391</v>
      </c>
      <c r="M100" t="s">
        <v>2160</v>
      </c>
      <c r="N100">
        <v>2010</v>
      </c>
      <c r="O100" s="34">
        <v>40209</v>
      </c>
      <c r="P100" s="34">
        <v>40573</v>
      </c>
    </row>
    <row r="101" spans="1:16">
      <c r="A101" s="33">
        <v>45789</v>
      </c>
      <c r="B101" t="s">
        <v>15</v>
      </c>
      <c r="C101">
        <v>15</v>
      </c>
      <c r="D101" s="34">
        <v>40307</v>
      </c>
      <c r="E101" s="34">
        <v>40314</v>
      </c>
      <c r="F101">
        <v>4</v>
      </c>
      <c r="G101" t="s">
        <v>2163</v>
      </c>
      <c r="H101" s="34">
        <v>40300</v>
      </c>
      <c r="I101" s="34">
        <v>40335</v>
      </c>
      <c r="J101">
        <v>2</v>
      </c>
      <c r="K101" s="34">
        <v>40300</v>
      </c>
      <c r="L101" s="34">
        <v>40391</v>
      </c>
      <c r="M101" t="s">
        <v>2160</v>
      </c>
      <c r="N101">
        <v>2010</v>
      </c>
      <c r="O101" s="34">
        <v>40209</v>
      </c>
      <c r="P101" s="34">
        <v>40573</v>
      </c>
    </row>
    <row r="102" spans="1:16">
      <c r="A102" s="33">
        <v>45790</v>
      </c>
      <c r="B102" t="s">
        <v>16</v>
      </c>
      <c r="C102">
        <v>15</v>
      </c>
      <c r="D102" s="34">
        <v>40307</v>
      </c>
      <c r="E102" s="34">
        <v>40314</v>
      </c>
      <c r="F102">
        <v>4</v>
      </c>
      <c r="G102" t="s">
        <v>2163</v>
      </c>
      <c r="H102" s="34">
        <v>40300</v>
      </c>
      <c r="I102" s="34">
        <v>40335</v>
      </c>
      <c r="J102">
        <v>2</v>
      </c>
      <c r="K102" s="34">
        <v>40300</v>
      </c>
      <c r="L102" s="34">
        <v>40391</v>
      </c>
      <c r="M102" t="s">
        <v>2160</v>
      </c>
      <c r="N102">
        <v>2010</v>
      </c>
      <c r="O102" s="34">
        <v>40209</v>
      </c>
      <c r="P102" s="34">
        <v>40573</v>
      </c>
    </row>
    <row r="103" spans="1:16">
      <c r="A103" s="33">
        <v>45791</v>
      </c>
      <c r="B103" t="s">
        <v>17</v>
      </c>
      <c r="C103">
        <v>15</v>
      </c>
      <c r="D103" s="34">
        <v>40307</v>
      </c>
      <c r="E103" s="34">
        <v>40314</v>
      </c>
      <c r="F103">
        <v>4</v>
      </c>
      <c r="G103" t="s">
        <v>2163</v>
      </c>
      <c r="H103" s="34">
        <v>40300</v>
      </c>
      <c r="I103" s="34">
        <v>40335</v>
      </c>
      <c r="J103">
        <v>2</v>
      </c>
      <c r="K103" s="34">
        <v>40300</v>
      </c>
      <c r="L103" s="34">
        <v>40391</v>
      </c>
      <c r="M103" t="s">
        <v>2160</v>
      </c>
      <c r="N103">
        <v>2010</v>
      </c>
      <c r="O103" s="34">
        <v>40209</v>
      </c>
      <c r="P103" s="34">
        <v>40573</v>
      </c>
    </row>
    <row r="104" spans="1:16">
      <c r="A104" s="33">
        <v>45792</v>
      </c>
      <c r="B104" t="s">
        <v>18</v>
      </c>
      <c r="C104">
        <v>15</v>
      </c>
      <c r="D104" s="34">
        <v>40307</v>
      </c>
      <c r="E104" s="34">
        <v>40314</v>
      </c>
      <c r="F104">
        <v>4</v>
      </c>
      <c r="G104" t="s">
        <v>2163</v>
      </c>
      <c r="H104" s="34">
        <v>40300</v>
      </c>
      <c r="I104" s="34">
        <v>40335</v>
      </c>
      <c r="J104">
        <v>2</v>
      </c>
      <c r="K104" s="34">
        <v>40300</v>
      </c>
      <c r="L104" s="34">
        <v>40391</v>
      </c>
      <c r="M104" t="s">
        <v>2160</v>
      </c>
      <c r="N104">
        <v>2010</v>
      </c>
      <c r="O104" s="34">
        <v>40209</v>
      </c>
      <c r="P104" s="34">
        <v>40573</v>
      </c>
    </row>
    <row r="105" spans="1:16">
      <c r="A105" s="33">
        <v>45793</v>
      </c>
      <c r="B105" t="s">
        <v>19</v>
      </c>
      <c r="C105">
        <v>15</v>
      </c>
      <c r="D105" s="34">
        <v>40307</v>
      </c>
      <c r="E105" s="34">
        <v>40314</v>
      </c>
      <c r="F105">
        <v>4</v>
      </c>
      <c r="G105" t="s">
        <v>2163</v>
      </c>
      <c r="H105" s="34">
        <v>40300</v>
      </c>
      <c r="I105" s="34">
        <v>40335</v>
      </c>
      <c r="J105">
        <v>2</v>
      </c>
      <c r="K105" s="34">
        <v>40300</v>
      </c>
      <c r="L105" s="34">
        <v>40391</v>
      </c>
      <c r="M105" t="s">
        <v>2160</v>
      </c>
      <c r="N105">
        <v>2010</v>
      </c>
      <c r="O105" s="34">
        <v>40209</v>
      </c>
      <c r="P105" s="34">
        <v>40573</v>
      </c>
    </row>
    <row r="106" spans="1:16">
      <c r="A106" s="33">
        <v>45794</v>
      </c>
      <c r="B106" t="s">
        <v>20</v>
      </c>
      <c r="C106">
        <v>15</v>
      </c>
      <c r="D106" s="34">
        <v>40307</v>
      </c>
      <c r="E106" s="34">
        <v>40314</v>
      </c>
      <c r="F106">
        <v>4</v>
      </c>
      <c r="G106" t="s">
        <v>2163</v>
      </c>
      <c r="H106" s="34">
        <v>40300</v>
      </c>
      <c r="I106" s="34">
        <v>40335</v>
      </c>
      <c r="J106">
        <v>2</v>
      </c>
      <c r="K106" s="34">
        <v>40300</v>
      </c>
      <c r="L106" s="34">
        <v>40391</v>
      </c>
      <c r="M106" t="s">
        <v>2160</v>
      </c>
      <c r="N106">
        <v>2010</v>
      </c>
      <c r="O106" s="34">
        <v>40209</v>
      </c>
      <c r="P106" s="34">
        <v>40573</v>
      </c>
    </row>
    <row r="107" spans="1:16">
      <c r="A107" s="33">
        <v>45795</v>
      </c>
      <c r="B107" t="s">
        <v>14</v>
      </c>
      <c r="C107">
        <v>16</v>
      </c>
      <c r="D107" s="34">
        <v>40314</v>
      </c>
      <c r="E107" s="34">
        <v>40321</v>
      </c>
      <c r="F107">
        <v>4</v>
      </c>
      <c r="G107" t="s">
        <v>2163</v>
      </c>
      <c r="H107" s="34">
        <v>40300</v>
      </c>
      <c r="I107" s="34">
        <v>40335</v>
      </c>
      <c r="J107">
        <v>2</v>
      </c>
      <c r="K107" s="34">
        <v>40300</v>
      </c>
      <c r="L107" s="34">
        <v>40391</v>
      </c>
      <c r="M107" t="s">
        <v>2160</v>
      </c>
      <c r="N107">
        <v>2010</v>
      </c>
      <c r="O107" s="34">
        <v>40209</v>
      </c>
      <c r="P107" s="34">
        <v>40573</v>
      </c>
    </row>
    <row r="108" spans="1:16">
      <c r="A108" s="33">
        <v>45796</v>
      </c>
      <c r="B108" t="s">
        <v>15</v>
      </c>
      <c r="C108">
        <v>16</v>
      </c>
      <c r="D108" s="34">
        <v>40314</v>
      </c>
      <c r="E108" s="34">
        <v>40321</v>
      </c>
      <c r="F108">
        <v>4</v>
      </c>
      <c r="G108" t="s">
        <v>2163</v>
      </c>
      <c r="H108" s="34">
        <v>40300</v>
      </c>
      <c r="I108" s="34">
        <v>40335</v>
      </c>
      <c r="J108">
        <v>2</v>
      </c>
      <c r="K108" s="34">
        <v>40300</v>
      </c>
      <c r="L108" s="34">
        <v>40391</v>
      </c>
      <c r="M108" t="s">
        <v>2160</v>
      </c>
      <c r="N108">
        <v>2010</v>
      </c>
      <c r="O108" s="34">
        <v>40209</v>
      </c>
      <c r="P108" s="34">
        <v>40573</v>
      </c>
    </row>
    <row r="109" spans="1:16">
      <c r="A109" s="33">
        <v>45797</v>
      </c>
      <c r="B109" t="s">
        <v>16</v>
      </c>
      <c r="C109">
        <v>16</v>
      </c>
      <c r="D109" s="34">
        <v>40314</v>
      </c>
      <c r="E109" s="34">
        <v>40321</v>
      </c>
      <c r="F109">
        <v>4</v>
      </c>
      <c r="G109" t="s">
        <v>2163</v>
      </c>
      <c r="H109" s="34">
        <v>40300</v>
      </c>
      <c r="I109" s="34">
        <v>40335</v>
      </c>
      <c r="J109">
        <v>2</v>
      </c>
      <c r="K109" s="34">
        <v>40300</v>
      </c>
      <c r="L109" s="34">
        <v>40391</v>
      </c>
      <c r="M109" t="s">
        <v>2160</v>
      </c>
      <c r="N109">
        <v>2010</v>
      </c>
      <c r="O109" s="34">
        <v>40209</v>
      </c>
      <c r="P109" s="34">
        <v>40573</v>
      </c>
    </row>
    <row r="110" spans="1:16">
      <c r="A110" s="33">
        <v>45798</v>
      </c>
      <c r="B110" t="s">
        <v>17</v>
      </c>
      <c r="C110">
        <v>16</v>
      </c>
      <c r="D110" s="34">
        <v>40314</v>
      </c>
      <c r="E110" s="34">
        <v>40321</v>
      </c>
      <c r="F110">
        <v>4</v>
      </c>
      <c r="G110" t="s">
        <v>2163</v>
      </c>
      <c r="H110" s="34">
        <v>40300</v>
      </c>
      <c r="I110" s="34">
        <v>40335</v>
      </c>
      <c r="J110">
        <v>2</v>
      </c>
      <c r="K110" s="34">
        <v>40300</v>
      </c>
      <c r="L110" s="34">
        <v>40391</v>
      </c>
      <c r="M110" t="s">
        <v>2160</v>
      </c>
      <c r="N110">
        <v>2010</v>
      </c>
      <c r="O110" s="34">
        <v>40209</v>
      </c>
      <c r="P110" s="34">
        <v>40573</v>
      </c>
    </row>
    <row r="111" spans="1:16">
      <c r="A111" s="33">
        <v>45799</v>
      </c>
      <c r="B111" t="s">
        <v>18</v>
      </c>
      <c r="C111">
        <v>16</v>
      </c>
      <c r="D111" s="34">
        <v>40314</v>
      </c>
      <c r="E111" s="34">
        <v>40321</v>
      </c>
      <c r="F111">
        <v>4</v>
      </c>
      <c r="G111" t="s">
        <v>2163</v>
      </c>
      <c r="H111" s="34">
        <v>40300</v>
      </c>
      <c r="I111" s="34">
        <v>40335</v>
      </c>
      <c r="J111">
        <v>2</v>
      </c>
      <c r="K111" s="34">
        <v>40300</v>
      </c>
      <c r="L111" s="34">
        <v>40391</v>
      </c>
      <c r="M111" t="s">
        <v>2160</v>
      </c>
      <c r="N111">
        <v>2010</v>
      </c>
      <c r="O111" s="34">
        <v>40209</v>
      </c>
      <c r="P111" s="34">
        <v>40573</v>
      </c>
    </row>
    <row r="112" spans="1:16">
      <c r="A112" s="33">
        <v>45800</v>
      </c>
      <c r="B112" t="s">
        <v>19</v>
      </c>
      <c r="C112">
        <v>16</v>
      </c>
      <c r="D112" s="34">
        <v>40314</v>
      </c>
      <c r="E112" s="34">
        <v>40321</v>
      </c>
      <c r="F112">
        <v>4</v>
      </c>
      <c r="G112" t="s">
        <v>2163</v>
      </c>
      <c r="H112" s="34">
        <v>40300</v>
      </c>
      <c r="I112" s="34">
        <v>40335</v>
      </c>
      <c r="J112">
        <v>2</v>
      </c>
      <c r="K112" s="34">
        <v>40300</v>
      </c>
      <c r="L112" s="34">
        <v>40391</v>
      </c>
      <c r="M112" t="s">
        <v>2160</v>
      </c>
      <c r="N112">
        <v>2010</v>
      </c>
      <c r="O112" s="34">
        <v>40209</v>
      </c>
      <c r="P112" s="34">
        <v>40573</v>
      </c>
    </row>
    <row r="113" spans="1:16">
      <c r="A113" s="33">
        <v>45801</v>
      </c>
      <c r="B113" t="s">
        <v>20</v>
      </c>
      <c r="C113">
        <v>16</v>
      </c>
      <c r="D113" s="34">
        <v>40314</v>
      </c>
      <c r="E113" s="34">
        <v>40321</v>
      </c>
      <c r="F113">
        <v>4</v>
      </c>
      <c r="G113" t="s">
        <v>2163</v>
      </c>
      <c r="H113" s="34">
        <v>40300</v>
      </c>
      <c r="I113" s="34">
        <v>40335</v>
      </c>
      <c r="J113">
        <v>2</v>
      </c>
      <c r="K113" s="34">
        <v>40300</v>
      </c>
      <c r="L113" s="34">
        <v>40391</v>
      </c>
      <c r="M113" t="s">
        <v>2160</v>
      </c>
      <c r="N113">
        <v>2010</v>
      </c>
      <c r="O113" s="34">
        <v>40209</v>
      </c>
      <c r="P113" s="34">
        <v>40573</v>
      </c>
    </row>
    <row r="114" spans="1:16">
      <c r="A114" s="33">
        <v>45802</v>
      </c>
      <c r="B114" t="s">
        <v>14</v>
      </c>
      <c r="C114">
        <v>17</v>
      </c>
      <c r="D114" s="34">
        <v>40321</v>
      </c>
      <c r="E114" s="34">
        <v>40328</v>
      </c>
      <c r="F114">
        <v>4</v>
      </c>
      <c r="G114" t="s">
        <v>2163</v>
      </c>
      <c r="H114" s="34">
        <v>40300</v>
      </c>
      <c r="I114" s="34">
        <v>40335</v>
      </c>
      <c r="J114">
        <v>2</v>
      </c>
      <c r="K114" s="34">
        <v>40300</v>
      </c>
      <c r="L114" s="34">
        <v>40391</v>
      </c>
      <c r="M114" t="s">
        <v>2160</v>
      </c>
      <c r="N114">
        <v>2010</v>
      </c>
      <c r="O114" s="34">
        <v>40209</v>
      </c>
      <c r="P114" s="34">
        <v>40573</v>
      </c>
    </row>
    <row r="115" spans="1:16">
      <c r="A115" s="33">
        <v>45803</v>
      </c>
      <c r="B115" t="s">
        <v>15</v>
      </c>
      <c r="C115">
        <v>17</v>
      </c>
      <c r="D115" s="34">
        <v>40321</v>
      </c>
      <c r="E115" s="34">
        <v>40328</v>
      </c>
      <c r="F115">
        <v>4</v>
      </c>
      <c r="G115" t="s">
        <v>2163</v>
      </c>
      <c r="H115" s="34">
        <v>40300</v>
      </c>
      <c r="I115" s="34">
        <v>40335</v>
      </c>
      <c r="J115">
        <v>2</v>
      </c>
      <c r="K115" s="34">
        <v>40300</v>
      </c>
      <c r="L115" s="34">
        <v>40391</v>
      </c>
      <c r="M115" t="s">
        <v>2160</v>
      </c>
      <c r="N115">
        <v>2010</v>
      </c>
      <c r="O115" s="34">
        <v>40209</v>
      </c>
      <c r="P115" s="34">
        <v>40573</v>
      </c>
    </row>
    <row r="116" spans="1:16">
      <c r="A116" s="33">
        <v>45804</v>
      </c>
      <c r="B116" t="s">
        <v>16</v>
      </c>
      <c r="C116">
        <v>17</v>
      </c>
      <c r="D116" s="34">
        <v>40321</v>
      </c>
      <c r="E116" s="34">
        <v>40328</v>
      </c>
      <c r="F116">
        <v>4</v>
      </c>
      <c r="G116" t="s">
        <v>2163</v>
      </c>
      <c r="H116" s="34">
        <v>40300</v>
      </c>
      <c r="I116" s="34">
        <v>40335</v>
      </c>
      <c r="J116">
        <v>2</v>
      </c>
      <c r="K116" s="34">
        <v>40300</v>
      </c>
      <c r="L116" s="34">
        <v>40391</v>
      </c>
      <c r="M116" t="s">
        <v>2160</v>
      </c>
      <c r="N116">
        <v>2010</v>
      </c>
      <c r="O116" s="34">
        <v>40209</v>
      </c>
      <c r="P116" s="34">
        <v>40573</v>
      </c>
    </row>
    <row r="117" spans="1:16">
      <c r="A117" s="33">
        <v>45805</v>
      </c>
      <c r="B117" t="s">
        <v>17</v>
      </c>
      <c r="C117">
        <v>17</v>
      </c>
      <c r="D117" s="34">
        <v>40321</v>
      </c>
      <c r="E117" s="34">
        <v>40328</v>
      </c>
      <c r="F117">
        <v>4</v>
      </c>
      <c r="G117" t="s">
        <v>2163</v>
      </c>
      <c r="H117" s="34">
        <v>40300</v>
      </c>
      <c r="I117" s="34">
        <v>40335</v>
      </c>
      <c r="J117">
        <v>2</v>
      </c>
      <c r="K117" s="34">
        <v>40300</v>
      </c>
      <c r="L117" s="34">
        <v>40391</v>
      </c>
      <c r="M117" t="s">
        <v>2160</v>
      </c>
      <c r="N117">
        <v>2010</v>
      </c>
      <c r="O117" s="34">
        <v>40209</v>
      </c>
      <c r="P117" s="34">
        <v>40573</v>
      </c>
    </row>
    <row r="118" spans="1:16">
      <c r="A118" s="33">
        <v>45806</v>
      </c>
      <c r="B118" t="s">
        <v>18</v>
      </c>
      <c r="C118">
        <v>17</v>
      </c>
      <c r="D118" s="34">
        <v>40321</v>
      </c>
      <c r="E118" s="34">
        <v>40328</v>
      </c>
      <c r="F118">
        <v>4</v>
      </c>
      <c r="G118" t="s">
        <v>2163</v>
      </c>
      <c r="H118" s="34">
        <v>40300</v>
      </c>
      <c r="I118" s="34">
        <v>40335</v>
      </c>
      <c r="J118">
        <v>2</v>
      </c>
      <c r="K118" s="34">
        <v>40300</v>
      </c>
      <c r="L118" s="34">
        <v>40391</v>
      </c>
      <c r="M118" t="s">
        <v>2160</v>
      </c>
      <c r="N118">
        <v>2010</v>
      </c>
      <c r="O118" s="34">
        <v>40209</v>
      </c>
      <c r="P118" s="34">
        <v>40573</v>
      </c>
    </row>
    <row r="119" spans="1:16">
      <c r="A119" s="33">
        <v>45807</v>
      </c>
      <c r="B119" t="s">
        <v>19</v>
      </c>
      <c r="C119">
        <v>17</v>
      </c>
      <c r="D119" s="34">
        <v>40321</v>
      </c>
      <c r="E119" s="34">
        <v>40328</v>
      </c>
      <c r="F119">
        <v>4</v>
      </c>
      <c r="G119" t="s">
        <v>2163</v>
      </c>
      <c r="H119" s="34">
        <v>40300</v>
      </c>
      <c r="I119" s="34">
        <v>40335</v>
      </c>
      <c r="J119">
        <v>2</v>
      </c>
      <c r="K119" s="34">
        <v>40300</v>
      </c>
      <c r="L119" s="34">
        <v>40391</v>
      </c>
      <c r="M119" t="s">
        <v>2160</v>
      </c>
      <c r="N119">
        <v>2010</v>
      </c>
      <c r="O119" s="34">
        <v>40209</v>
      </c>
      <c r="P119" s="34">
        <v>40573</v>
      </c>
    </row>
    <row r="120" spans="1:16">
      <c r="A120" s="33">
        <v>45808</v>
      </c>
      <c r="B120" t="s">
        <v>20</v>
      </c>
      <c r="C120">
        <v>17</v>
      </c>
      <c r="D120" s="34">
        <v>40321</v>
      </c>
      <c r="E120" s="34">
        <v>40328</v>
      </c>
      <c r="F120">
        <v>4</v>
      </c>
      <c r="G120" t="s">
        <v>2163</v>
      </c>
      <c r="H120" s="34">
        <v>40300</v>
      </c>
      <c r="I120" s="34">
        <v>40335</v>
      </c>
      <c r="J120">
        <v>2</v>
      </c>
      <c r="K120" s="34">
        <v>40300</v>
      </c>
      <c r="L120" s="34">
        <v>40391</v>
      </c>
      <c r="M120" t="s">
        <v>2160</v>
      </c>
      <c r="N120">
        <v>2010</v>
      </c>
      <c r="O120" s="34">
        <v>40209</v>
      </c>
      <c r="P120" s="34">
        <v>40573</v>
      </c>
    </row>
    <row r="121" spans="1:16">
      <c r="A121" s="33">
        <v>45809</v>
      </c>
      <c r="B121" t="s">
        <v>14</v>
      </c>
      <c r="C121">
        <v>18</v>
      </c>
      <c r="D121" s="34">
        <v>40328</v>
      </c>
      <c r="E121" s="34">
        <v>40335</v>
      </c>
      <c r="F121">
        <v>4</v>
      </c>
      <c r="G121" t="s">
        <v>2163</v>
      </c>
      <c r="H121" s="34">
        <v>40300</v>
      </c>
      <c r="I121" s="34">
        <v>40335</v>
      </c>
      <c r="J121">
        <v>2</v>
      </c>
      <c r="K121" s="34">
        <v>40300</v>
      </c>
      <c r="L121" s="34">
        <v>40391</v>
      </c>
      <c r="M121" t="s">
        <v>2160</v>
      </c>
      <c r="N121">
        <v>2010</v>
      </c>
      <c r="O121" s="34">
        <v>40209</v>
      </c>
      <c r="P121" s="34">
        <v>40573</v>
      </c>
    </row>
    <row r="122" spans="1:16">
      <c r="A122" s="33">
        <v>45810</v>
      </c>
      <c r="B122" t="s">
        <v>15</v>
      </c>
      <c r="C122">
        <v>18</v>
      </c>
      <c r="D122" s="34">
        <v>40328</v>
      </c>
      <c r="E122" s="34">
        <v>40335</v>
      </c>
      <c r="F122">
        <v>4</v>
      </c>
      <c r="G122" t="s">
        <v>2163</v>
      </c>
      <c r="H122" s="34">
        <v>40300</v>
      </c>
      <c r="I122" s="34">
        <v>40335</v>
      </c>
      <c r="J122">
        <v>2</v>
      </c>
      <c r="K122" s="34">
        <v>40300</v>
      </c>
      <c r="L122" s="34">
        <v>40391</v>
      </c>
      <c r="M122" t="s">
        <v>2160</v>
      </c>
      <c r="N122">
        <v>2010</v>
      </c>
      <c r="O122" s="34">
        <v>40209</v>
      </c>
      <c r="P122" s="34">
        <v>40573</v>
      </c>
    </row>
    <row r="123" spans="1:16">
      <c r="A123" s="33">
        <v>45811</v>
      </c>
      <c r="B123" t="s">
        <v>16</v>
      </c>
      <c r="C123">
        <v>18</v>
      </c>
      <c r="D123" s="34">
        <v>40328</v>
      </c>
      <c r="E123" s="34">
        <v>40335</v>
      </c>
      <c r="F123">
        <v>4</v>
      </c>
      <c r="G123" t="s">
        <v>2163</v>
      </c>
      <c r="H123" s="34">
        <v>40300</v>
      </c>
      <c r="I123" s="34">
        <v>40335</v>
      </c>
      <c r="J123">
        <v>2</v>
      </c>
      <c r="K123" s="34">
        <v>40300</v>
      </c>
      <c r="L123" s="34">
        <v>40391</v>
      </c>
      <c r="M123" t="s">
        <v>2160</v>
      </c>
      <c r="N123">
        <v>2010</v>
      </c>
      <c r="O123" s="34">
        <v>40209</v>
      </c>
      <c r="P123" s="34">
        <v>40573</v>
      </c>
    </row>
    <row r="124" spans="1:16">
      <c r="A124" s="33">
        <v>45812</v>
      </c>
      <c r="B124" t="s">
        <v>17</v>
      </c>
      <c r="C124">
        <v>18</v>
      </c>
      <c r="D124" s="34">
        <v>40328</v>
      </c>
      <c r="E124" s="34">
        <v>40335</v>
      </c>
      <c r="F124">
        <v>4</v>
      </c>
      <c r="G124" t="s">
        <v>2163</v>
      </c>
      <c r="H124" s="34">
        <v>40300</v>
      </c>
      <c r="I124" s="34">
        <v>40335</v>
      </c>
      <c r="J124">
        <v>2</v>
      </c>
      <c r="K124" s="34">
        <v>40300</v>
      </c>
      <c r="L124" s="34">
        <v>40391</v>
      </c>
      <c r="M124" t="s">
        <v>2160</v>
      </c>
      <c r="N124">
        <v>2010</v>
      </c>
      <c r="O124" s="34">
        <v>40209</v>
      </c>
      <c r="P124" s="34">
        <v>40573</v>
      </c>
    </row>
    <row r="125" spans="1:16">
      <c r="A125" s="33">
        <v>45813</v>
      </c>
      <c r="B125" t="s">
        <v>18</v>
      </c>
      <c r="C125">
        <v>18</v>
      </c>
      <c r="D125" s="34">
        <v>40328</v>
      </c>
      <c r="E125" s="34">
        <v>40335</v>
      </c>
      <c r="F125">
        <v>4</v>
      </c>
      <c r="G125" t="s">
        <v>2163</v>
      </c>
      <c r="H125" s="34">
        <v>40300</v>
      </c>
      <c r="I125" s="34">
        <v>40335</v>
      </c>
      <c r="J125">
        <v>2</v>
      </c>
      <c r="K125" s="34">
        <v>40300</v>
      </c>
      <c r="L125" s="34">
        <v>40391</v>
      </c>
      <c r="M125" t="s">
        <v>2160</v>
      </c>
      <c r="N125">
        <v>2010</v>
      </c>
      <c r="O125" s="34">
        <v>40209</v>
      </c>
      <c r="P125" s="34">
        <v>40573</v>
      </c>
    </row>
    <row r="126" spans="1:16">
      <c r="A126" s="33">
        <v>45814</v>
      </c>
      <c r="B126" t="s">
        <v>19</v>
      </c>
      <c r="C126">
        <v>18</v>
      </c>
      <c r="D126" s="34">
        <v>40328</v>
      </c>
      <c r="E126" s="34">
        <v>40335</v>
      </c>
      <c r="F126">
        <v>4</v>
      </c>
      <c r="G126" t="s">
        <v>2163</v>
      </c>
      <c r="H126" s="34">
        <v>40300</v>
      </c>
      <c r="I126" s="34">
        <v>40335</v>
      </c>
      <c r="J126">
        <v>2</v>
      </c>
      <c r="K126" s="34">
        <v>40300</v>
      </c>
      <c r="L126" s="34">
        <v>40391</v>
      </c>
      <c r="M126" t="s">
        <v>2160</v>
      </c>
      <c r="N126">
        <v>2010</v>
      </c>
      <c r="O126" s="34">
        <v>40209</v>
      </c>
      <c r="P126" s="34">
        <v>40573</v>
      </c>
    </row>
    <row r="127" spans="1:16">
      <c r="A127" s="33">
        <v>45815</v>
      </c>
      <c r="B127" t="s">
        <v>20</v>
      </c>
      <c r="C127">
        <v>18</v>
      </c>
      <c r="D127" s="34">
        <v>40328</v>
      </c>
      <c r="E127" s="34">
        <v>40335</v>
      </c>
      <c r="F127">
        <v>4</v>
      </c>
      <c r="G127" t="s">
        <v>2163</v>
      </c>
      <c r="H127" s="34">
        <v>40300</v>
      </c>
      <c r="I127" s="34">
        <v>40335</v>
      </c>
      <c r="J127">
        <v>2</v>
      </c>
      <c r="K127" s="34">
        <v>40300</v>
      </c>
      <c r="L127" s="34">
        <v>40391</v>
      </c>
      <c r="M127" t="s">
        <v>2160</v>
      </c>
      <c r="N127">
        <v>2010</v>
      </c>
      <c r="O127" s="34">
        <v>40209</v>
      </c>
      <c r="P127" s="34">
        <v>40573</v>
      </c>
    </row>
    <row r="128" spans="1:16">
      <c r="A128" s="33">
        <v>45816</v>
      </c>
      <c r="B128" t="s">
        <v>14</v>
      </c>
      <c r="C128">
        <v>19</v>
      </c>
      <c r="D128" s="34">
        <v>40335</v>
      </c>
      <c r="E128" s="34">
        <v>40342</v>
      </c>
      <c r="F128">
        <v>5</v>
      </c>
      <c r="G128" t="s">
        <v>2164</v>
      </c>
      <c r="H128" s="34">
        <v>40335</v>
      </c>
      <c r="I128" s="34">
        <v>40363</v>
      </c>
      <c r="J128">
        <v>2</v>
      </c>
      <c r="K128" s="34">
        <v>40300</v>
      </c>
      <c r="L128" s="34">
        <v>40391</v>
      </c>
      <c r="M128" t="s">
        <v>2160</v>
      </c>
      <c r="N128">
        <v>2010</v>
      </c>
      <c r="O128" s="34">
        <v>40209</v>
      </c>
      <c r="P128" s="34">
        <v>40573</v>
      </c>
    </row>
    <row r="129" spans="1:16">
      <c r="A129" s="33">
        <v>45817</v>
      </c>
      <c r="B129" t="s">
        <v>15</v>
      </c>
      <c r="C129">
        <v>19</v>
      </c>
      <c r="D129" s="34">
        <v>40335</v>
      </c>
      <c r="E129" s="34">
        <v>40342</v>
      </c>
      <c r="F129">
        <v>5</v>
      </c>
      <c r="G129" t="s">
        <v>2164</v>
      </c>
      <c r="H129" s="34">
        <v>40335</v>
      </c>
      <c r="I129" s="34">
        <v>40363</v>
      </c>
      <c r="J129">
        <v>2</v>
      </c>
      <c r="K129" s="34">
        <v>40300</v>
      </c>
      <c r="L129" s="34">
        <v>40391</v>
      </c>
      <c r="M129" t="s">
        <v>2160</v>
      </c>
      <c r="N129">
        <v>2010</v>
      </c>
      <c r="O129" s="34">
        <v>40209</v>
      </c>
      <c r="P129" s="34">
        <v>40573</v>
      </c>
    </row>
    <row r="130" spans="1:16">
      <c r="A130" s="33">
        <v>45818</v>
      </c>
      <c r="B130" t="s">
        <v>16</v>
      </c>
      <c r="C130">
        <v>19</v>
      </c>
      <c r="D130" s="34">
        <v>40335</v>
      </c>
      <c r="E130" s="34">
        <v>40342</v>
      </c>
      <c r="F130">
        <v>5</v>
      </c>
      <c r="G130" t="s">
        <v>2164</v>
      </c>
      <c r="H130" s="34">
        <v>40335</v>
      </c>
      <c r="I130" s="34">
        <v>40363</v>
      </c>
      <c r="J130">
        <v>2</v>
      </c>
      <c r="K130" s="34">
        <v>40300</v>
      </c>
      <c r="L130" s="34">
        <v>40391</v>
      </c>
      <c r="M130" t="s">
        <v>2160</v>
      </c>
      <c r="N130">
        <v>2010</v>
      </c>
      <c r="O130" s="34">
        <v>40209</v>
      </c>
      <c r="P130" s="34">
        <v>40573</v>
      </c>
    </row>
    <row r="131" spans="1:16">
      <c r="A131" s="33">
        <v>45819</v>
      </c>
      <c r="B131" t="s">
        <v>17</v>
      </c>
      <c r="C131">
        <v>19</v>
      </c>
      <c r="D131" s="34">
        <v>40335</v>
      </c>
      <c r="E131" s="34">
        <v>40342</v>
      </c>
      <c r="F131">
        <v>5</v>
      </c>
      <c r="G131" t="s">
        <v>2164</v>
      </c>
      <c r="H131" s="34">
        <v>40335</v>
      </c>
      <c r="I131" s="34">
        <v>40363</v>
      </c>
      <c r="J131">
        <v>2</v>
      </c>
      <c r="K131" s="34">
        <v>40300</v>
      </c>
      <c r="L131" s="34">
        <v>40391</v>
      </c>
      <c r="M131" t="s">
        <v>2160</v>
      </c>
      <c r="N131">
        <v>2010</v>
      </c>
      <c r="O131" s="34">
        <v>40209</v>
      </c>
      <c r="P131" s="34">
        <v>40573</v>
      </c>
    </row>
    <row r="132" spans="1:16">
      <c r="A132" s="33">
        <v>45820</v>
      </c>
      <c r="B132" t="s">
        <v>18</v>
      </c>
      <c r="C132">
        <v>19</v>
      </c>
      <c r="D132" s="34">
        <v>40335</v>
      </c>
      <c r="E132" s="34">
        <v>40342</v>
      </c>
      <c r="F132">
        <v>5</v>
      </c>
      <c r="G132" t="s">
        <v>2164</v>
      </c>
      <c r="H132" s="34">
        <v>40335</v>
      </c>
      <c r="I132" s="34">
        <v>40363</v>
      </c>
      <c r="J132">
        <v>2</v>
      </c>
      <c r="K132" s="34">
        <v>40300</v>
      </c>
      <c r="L132" s="34">
        <v>40391</v>
      </c>
      <c r="M132" t="s">
        <v>2160</v>
      </c>
      <c r="N132">
        <v>2010</v>
      </c>
      <c r="O132" s="34">
        <v>40209</v>
      </c>
      <c r="P132" s="34">
        <v>40573</v>
      </c>
    </row>
    <row r="133" spans="1:16">
      <c r="A133" s="33">
        <v>45821</v>
      </c>
      <c r="B133" t="s">
        <v>19</v>
      </c>
      <c r="C133">
        <v>19</v>
      </c>
      <c r="D133" s="34">
        <v>40335</v>
      </c>
      <c r="E133" s="34">
        <v>40342</v>
      </c>
      <c r="F133">
        <v>5</v>
      </c>
      <c r="G133" t="s">
        <v>2164</v>
      </c>
      <c r="H133" s="34">
        <v>40335</v>
      </c>
      <c r="I133" s="34">
        <v>40363</v>
      </c>
      <c r="J133">
        <v>2</v>
      </c>
      <c r="K133" s="34">
        <v>40300</v>
      </c>
      <c r="L133" s="34">
        <v>40391</v>
      </c>
      <c r="M133" t="s">
        <v>2160</v>
      </c>
      <c r="N133">
        <v>2010</v>
      </c>
      <c r="O133" s="34">
        <v>40209</v>
      </c>
      <c r="P133" s="34">
        <v>40573</v>
      </c>
    </row>
    <row r="134" spans="1:16">
      <c r="A134" s="33">
        <v>45822</v>
      </c>
      <c r="B134" t="s">
        <v>20</v>
      </c>
      <c r="C134">
        <v>19</v>
      </c>
      <c r="D134" s="34">
        <v>40335</v>
      </c>
      <c r="E134" s="34">
        <v>40342</v>
      </c>
      <c r="F134">
        <v>5</v>
      </c>
      <c r="G134" t="s">
        <v>2164</v>
      </c>
      <c r="H134" s="34">
        <v>40335</v>
      </c>
      <c r="I134" s="34">
        <v>40363</v>
      </c>
      <c r="J134">
        <v>2</v>
      </c>
      <c r="K134" s="34">
        <v>40300</v>
      </c>
      <c r="L134" s="34">
        <v>40391</v>
      </c>
      <c r="M134" t="s">
        <v>2160</v>
      </c>
      <c r="N134">
        <v>2010</v>
      </c>
      <c r="O134" s="34">
        <v>40209</v>
      </c>
      <c r="P134" s="34">
        <v>40573</v>
      </c>
    </row>
    <row r="135" spans="1:16">
      <c r="A135" s="33">
        <v>45823</v>
      </c>
      <c r="B135" t="s">
        <v>14</v>
      </c>
      <c r="C135">
        <v>20</v>
      </c>
      <c r="D135" s="34">
        <v>40342</v>
      </c>
      <c r="E135" s="34">
        <v>40349</v>
      </c>
      <c r="F135">
        <v>5</v>
      </c>
      <c r="G135" t="s">
        <v>2164</v>
      </c>
      <c r="H135" s="34">
        <v>40335</v>
      </c>
      <c r="I135" s="34">
        <v>40363</v>
      </c>
      <c r="J135">
        <v>2</v>
      </c>
      <c r="K135" s="34">
        <v>40300</v>
      </c>
      <c r="L135" s="34">
        <v>40391</v>
      </c>
      <c r="M135" t="s">
        <v>2160</v>
      </c>
      <c r="N135">
        <v>2010</v>
      </c>
      <c r="O135" s="34">
        <v>40209</v>
      </c>
      <c r="P135" s="34">
        <v>40573</v>
      </c>
    </row>
    <row r="136" spans="1:16">
      <c r="A136" s="33">
        <v>45824</v>
      </c>
      <c r="B136" t="s">
        <v>15</v>
      </c>
      <c r="C136">
        <v>20</v>
      </c>
      <c r="D136" s="34">
        <v>40342</v>
      </c>
      <c r="E136" s="34">
        <v>40349</v>
      </c>
      <c r="F136">
        <v>5</v>
      </c>
      <c r="G136" t="s">
        <v>2164</v>
      </c>
      <c r="H136" s="34">
        <v>40335</v>
      </c>
      <c r="I136" s="34">
        <v>40363</v>
      </c>
      <c r="J136">
        <v>2</v>
      </c>
      <c r="K136" s="34">
        <v>40300</v>
      </c>
      <c r="L136" s="34">
        <v>40391</v>
      </c>
      <c r="M136" t="s">
        <v>2160</v>
      </c>
      <c r="N136">
        <v>2010</v>
      </c>
      <c r="O136" s="34">
        <v>40209</v>
      </c>
      <c r="P136" s="34">
        <v>40573</v>
      </c>
    </row>
    <row r="137" spans="1:16">
      <c r="A137" s="33">
        <v>45825</v>
      </c>
      <c r="B137" t="s">
        <v>16</v>
      </c>
      <c r="C137">
        <v>20</v>
      </c>
      <c r="D137" s="34">
        <v>40342</v>
      </c>
      <c r="E137" s="34">
        <v>40349</v>
      </c>
      <c r="F137">
        <v>5</v>
      </c>
      <c r="G137" t="s">
        <v>2164</v>
      </c>
      <c r="H137" s="34">
        <v>40335</v>
      </c>
      <c r="I137" s="34">
        <v>40363</v>
      </c>
      <c r="J137">
        <v>2</v>
      </c>
      <c r="K137" s="34">
        <v>40300</v>
      </c>
      <c r="L137" s="34">
        <v>40391</v>
      </c>
      <c r="M137" t="s">
        <v>2160</v>
      </c>
      <c r="N137">
        <v>2010</v>
      </c>
      <c r="O137" s="34">
        <v>40209</v>
      </c>
      <c r="P137" s="34">
        <v>40573</v>
      </c>
    </row>
    <row r="138" spans="1:16">
      <c r="A138" s="33">
        <v>45826</v>
      </c>
      <c r="B138" t="s">
        <v>17</v>
      </c>
      <c r="C138">
        <v>20</v>
      </c>
      <c r="D138" s="34">
        <v>40342</v>
      </c>
      <c r="E138" s="34">
        <v>40349</v>
      </c>
      <c r="F138">
        <v>5</v>
      </c>
      <c r="G138" t="s">
        <v>2164</v>
      </c>
      <c r="H138" s="34">
        <v>40335</v>
      </c>
      <c r="I138" s="34">
        <v>40363</v>
      </c>
      <c r="J138">
        <v>2</v>
      </c>
      <c r="K138" s="34">
        <v>40300</v>
      </c>
      <c r="L138" s="34">
        <v>40391</v>
      </c>
      <c r="M138" t="s">
        <v>2160</v>
      </c>
      <c r="N138">
        <v>2010</v>
      </c>
      <c r="O138" s="34">
        <v>40209</v>
      </c>
      <c r="P138" s="34">
        <v>40573</v>
      </c>
    </row>
    <row r="139" spans="1:16">
      <c r="A139" s="33">
        <v>45827</v>
      </c>
      <c r="B139" t="s">
        <v>18</v>
      </c>
      <c r="C139">
        <v>20</v>
      </c>
      <c r="D139" s="34">
        <v>40342</v>
      </c>
      <c r="E139" s="34">
        <v>40349</v>
      </c>
      <c r="F139">
        <v>5</v>
      </c>
      <c r="G139" t="s">
        <v>2164</v>
      </c>
      <c r="H139" s="34">
        <v>40335</v>
      </c>
      <c r="I139" s="34">
        <v>40363</v>
      </c>
      <c r="J139">
        <v>2</v>
      </c>
      <c r="K139" s="34">
        <v>40300</v>
      </c>
      <c r="L139" s="34">
        <v>40391</v>
      </c>
      <c r="M139" t="s">
        <v>2160</v>
      </c>
      <c r="N139">
        <v>2010</v>
      </c>
      <c r="O139" s="34">
        <v>40209</v>
      </c>
      <c r="P139" s="34">
        <v>40573</v>
      </c>
    </row>
    <row r="140" spans="1:16">
      <c r="A140" s="33">
        <v>45828</v>
      </c>
      <c r="B140" t="s">
        <v>19</v>
      </c>
      <c r="C140">
        <v>20</v>
      </c>
      <c r="D140" s="34">
        <v>40342</v>
      </c>
      <c r="E140" s="34">
        <v>40349</v>
      </c>
      <c r="F140">
        <v>5</v>
      </c>
      <c r="G140" t="s">
        <v>2164</v>
      </c>
      <c r="H140" s="34">
        <v>40335</v>
      </c>
      <c r="I140" s="34">
        <v>40363</v>
      </c>
      <c r="J140">
        <v>2</v>
      </c>
      <c r="K140" s="34">
        <v>40300</v>
      </c>
      <c r="L140" s="34">
        <v>40391</v>
      </c>
      <c r="M140" t="s">
        <v>2160</v>
      </c>
      <c r="N140">
        <v>2010</v>
      </c>
      <c r="O140" s="34">
        <v>40209</v>
      </c>
      <c r="P140" s="34">
        <v>40573</v>
      </c>
    </row>
    <row r="141" spans="1:16">
      <c r="A141" s="33">
        <v>45829</v>
      </c>
      <c r="B141" t="s">
        <v>20</v>
      </c>
      <c r="C141">
        <v>20</v>
      </c>
      <c r="D141" s="34">
        <v>40342</v>
      </c>
      <c r="E141" s="34">
        <v>40349</v>
      </c>
      <c r="F141">
        <v>5</v>
      </c>
      <c r="G141" t="s">
        <v>2164</v>
      </c>
      <c r="H141" s="34">
        <v>40335</v>
      </c>
      <c r="I141" s="34">
        <v>40363</v>
      </c>
      <c r="J141">
        <v>2</v>
      </c>
      <c r="K141" s="34">
        <v>40300</v>
      </c>
      <c r="L141" s="34">
        <v>40391</v>
      </c>
      <c r="M141" t="s">
        <v>2160</v>
      </c>
      <c r="N141">
        <v>2010</v>
      </c>
      <c r="O141" s="34">
        <v>40209</v>
      </c>
      <c r="P141" s="34">
        <v>40573</v>
      </c>
    </row>
    <row r="142" spans="1:16">
      <c r="A142" s="33">
        <v>45830</v>
      </c>
      <c r="B142" t="s">
        <v>14</v>
      </c>
      <c r="C142">
        <v>21</v>
      </c>
      <c r="D142" s="34">
        <v>40349</v>
      </c>
      <c r="E142" s="34">
        <v>40356</v>
      </c>
      <c r="F142">
        <v>5</v>
      </c>
      <c r="G142" t="s">
        <v>2164</v>
      </c>
      <c r="H142" s="34">
        <v>40335</v>
      </c>
      <c r="I142" s="34">
        <v>40363</v>
      </c>
      <c r="J142">
        <v>2</v>
      </c>
      <c r="K142" s="34">
        <v>40300</v>
      </c>
      <c r="L142" s="34">
        <v>40391</v>
      </c>
      <c r="M142" t="s">
        <v>2160</v>
      </c>
      <c r="N142">
        <v>2010</v>
      </c>
      <c r="O142" s="34">
        <v>40209</v>
      </c>
      <c r="P142" s="34">
        <v>40573</v>
      </c>
    </row>
    <row r="143" spans="1:16">
      <c r="A143" s="33">
        <v>45831</v>
      </c>
      <c r="B143" t="s">
        <v>15</v>
      </c>
      <c r="C143">
        <v>21</v>
      </c>
      <c r="D143" s="34">
        <v>40349</v>
      </c>
      <c r="E143" s="34">
        <v>40356</v>
      </c>
      <c r="F143">
        <v>5</v>
      </c>
      <c r="G143" t="s">
        <v>2164</v>
      </c>
      <c r="H143" s="34">
        <v>40335</v>
      </c>
      <c r="I143" s="34">
        <v>40363</v>
      </c>
      <c r="J143">
        <v>2</v>
      </c>
      <c r="K143" s="34">
        <v>40300</v>
      </c>
      <c r="L143" s="34">
        <v>40391</v>
      </c>
      <c r="M143" t="s">
        <v>2160</v>
      </c>
      <c r="N143">
        <v>2010</v>
      </c>
      <c r="O143" s="34">
        <v>40209</v>
      </c>
      <c r="P143" s="34">
        <v>40573</v>
      </c>
    </row>
    <row r="144" spans="1:16">
      <c r="A144" s="33">
        <v>45832</v>
      </c>
      <c r="B144" t="s">
        <v>16</v>
      </c>
      <c r="C144">
        <v>21</v>
      </c>
      <c r="D144" s="34">
        <v>40349</v>
      </c>
      <c r="E144" s="34">
        <v>40356</v>
      </c>
      <c r="F144">
        <v>5</v>
      </c>
      <c r="G144" t="s">
        <v>2164</v>
      </c>
      <c r="H144" s="34">
        <v>40335</v>
      </c>
      <c r="I144" s="34">
        <v>40363</v>
      </c>
      <c r="J144">
        <v>2</v>
      </c>
      <c r="K144" s="34">
        <v>40300</v>
      </c>
      <c r="L144" s="34">
        <v>40391</v>
      </c>
      <c r="M144" t="s">
        <v>2160</v>
      </c>
      <c r="N144">
        <v>2010</v>
      </c>
      <c r="O144" s="34">
        <v>40209</v>
      </c>
      <c r="P144" s="34">
        <v>40573</v>
      </c>
    </row>
    <row r="145" spans="1:16">
      <c r="A145" s="33">
        <v>45833</v>
      </c>
      <c r="B145" t="s">
        <v>17</v>
      </c>
      <c r="C145">
        <v>21</v>
      </c>
      <c r="D145" s="34">
        <v>40349</v>
      </c>
      <c r="E145" s="34">
        <v>40356</v>
      </c>
      <c r="F145">
        <v>5</v>
      </c>
      <c r="G145" t="s">
        <v>2164</v>
      </c>
      <c r="H145" s="34">
        <v>40335</v>
      </c>
      <c r="I145" s="34">
        <v>40363</v>
      </c>
      <c r="J145">
        <v>2</v>
      </c>
      <c r="K145" s="34">
        <v>40300</v>
      </c>
      <c r="L145" s="34">
        <v>40391</v>
      </c>
      <c r="M145" t="s">
        <v>2160</v>
      </c>
      <c r="N145">
        <v>2010</v>
      </c>
      <c r="O145" s="34">
        <v>40209</v>
      </c>
      <c r="P145" s="34">
        <v>40573</v>
      </c>
    </row>
    <row r="146" spans="1:16">
      <c r="A146" s="33">
        <v>45834</v>
      </c>
      <c r="B146" t="s">
        <v>18</v>
      </c>
      <c r="C146">
        <v>21</v>
      </c>
      <c r="D146" s="34">
        <v>40349</v>
      </c>
      <c r="E146" s="34">
        <v>40356</v>
      </c>
      <c r="F146">
        <v>5</v>
      </c>
      <c r="G146" t="s">
        <v>2164</v>
      </c>
      <c r="H146" s="34">
        <v>40335</v>
      </c>
      <c r="I146" s="34">
        <v>40363</v>
      </c>
      <c r="J146">
        <v>2</v>
      </c>
      <c r="K146" s="34">
        <v>40300</v>
      </c>
      <c r="L146" s="34">
        <v>40391</v>
      </c>
      <c r="M146" t="s">
        <v>2160</v>
      </c>
      <c r="N146">
        <v>2010</v>
      </c>
      <c r="O146" s="34">
        <v>40209</v>
      </c>
      <c r="P146" s="34">
        <v>40573</v>
      </c>
    </row>
    <row r="147" spans="1:16">
      <c r="A147" s="33">
        <v>45835</v>
      </c>
      <c r="B147" t="s">
        <v>19</v>
      </c>
      <c r="C147">
        <v>21</v>
      </c>
      <c r="D147" s="34">
        <v>40349</v>
      </c>
      <c r="E147" s="34">
        <v>40356</v>
      </c>
      <c r="F147">
        <v>5</v>
      </c>
      <c r="G147" t="s">
        <v>2164</v>
      </c>
      <c r="H147" s="34">
        <v>40335</v>
      </c>
      <c r="I147" s="34">
        <v>40363</v>
      </c>
      <c r="J147">
        <v>2</v>
      </c>
      <c r="K147" s="34">
        <v>40300</v>
      </c>
      <c r="L147" s="34">
        <v>40391</v>
      </c>
      <c r="M147" t="s">
        <v>2160</v>
      </c>
      <c r="N147">
        <v>2010</v>
      </c>
      <c r="O147" s="34">
        <v>40209</v>
      </c>
      <c r="P147" s="34">
        <v>40573</v>
      </c>
    </row>
    <row r="148" spans="1:16">
      <c r="A148" s="33">
        <v>45836</v>
      </c>
      <c r="B148" t="s">
        <v>20</v>
      </c>
      <c r="C148">
        <v>21</v>
      </c>
      <c r="D148" s="34">
        <v>40349</v>
      </c>
      <c r="E148" s="34">
        <v>40356</v>
      </c>
      <c r="F148">
        <v>5</v>
      </c>
      <c r="G148" t="s">
        <v>2164</v>
      </c>
      <c r="H148" s="34">
        <v>40335</v>
      </c>
      <c r="I148" s="34">
        <v>40363</v>
      </c>
      <c r="J148">
        <v>2</v>
      </c>
      <c r="K148" s="34">
        <v>40300</v>
      </c>
      <c r="L148" s="34">
        <v>40391</v>
      </c>
      <c r="M148" t="s">
        <v>2160</v>
      </c>
      <c r="N148">
        <v>2010</v>
      </c>
      <c r="O148" s="34">
        <v>40209</v>
      </c>
      <c r="P148" s="34">
        <v>40573</v>
      </c>
    </row>
    <row r="149" spans="1:16">
      <c r="A149" s="33">
        <v>45837</v>
      </c>
      <c r="B149" t="s">
        <v>14</v>
      </c>
      <c r="C149">
        <v>22</v>
      </c>
      <c r="D149" s="34">
        <v>40356</v>
      </c>
      <c r="E149" s="34">
        <v>40363</v>
      </c>
      <c r="F149">
        <v>5</v>
      </c>
      <c r="G149" t="s">
        <v>2164</v>
      </c>
      <c r="H149" s="34">
        <v>40335</v>
      </c>
      <c r="I149" s="34">
        <v>40363</v>
      </c>
      <c r="J149">
        <v>2</v>
      </c>
      <c r="K149" s="34">
        <v>40300</v>
      </c>
      <c r="L149" s="34">
        <v>40391</v>
      </c>
      <c r="M149" t="s">
        <v>2160</v>
      </c>
      <c r="N149">
        <v>2010</v>
      </c>
      <c r="O149" s="34">
        <v>40209</v>
      </c>
      <c r="P149" s="34">
        <v>40573</v>
      </c>
    </row>
    <row r="150" spans="1:16">
      <c r="A150" s="33">
        <v>45838</v>
      </c>
      <c r="B150" t="s">
        <v>15</v>
      </c>
      <c r="C150">
        <v>22</v>
      </c>
      <c r="D150" s="34">
        <v>40356</v>
      </c>
      <c r="E150" s="34">
        <v>40363</v>
      </c>
      <c r="F150">
        <v>5</v>
      </c>
      <c r="G150" t="s">
        <v>2164</v>
      </c>
      <c r="H150" s="34">
        <v>40335</v>
      </c>
      <c r="I150" s="34">
        <v>40363</v>
      </c>
      <c r="J150">
        <v>2</v>
      </c>
      <c r="K150" s="34">
        <v>40300</v>
      </c>
      <c r="L150" s="34">
        <v>40391</v>
      </c>
      <c r="M150" t="s">
        <v>2160</v>
      </c>
      <c r="N150">
        <v>2010</v>
      </c>
      <c r="O150" s="34">
        <v>40209</v>
      </c>
      <c r="P150" s="34">
        <v>40573</v>
      </c>
    </row>
    <row r="151" spans="1:16">
      <c r="A151" s="33">
        <v>45839</v>
      </c>
      <c r="B151" t="s">
        <v>16</v>
      </c>
      <c r="C151">
        <v>22</v>
      </c>
      <c r="D151" s="34">
        <v>40356</v>
      </c>
      <c r="E151" s="34">
        <v>40363</v>
      </c>
      <c r="F151">
        <v>5</v>
      </c>
      <c r="G151" t="s">
        <v>2164</v>
      </c>
      <c r="H151" s="34">
        <v>40335</v>
      </c>
      <c r="I151" s="34">
        <v>40363</v>
      </c>
      <c r="J151">
        <v>2</v>
      </c>
      <c r="K151" s="34">
        <v>40300</v>
      </c>
      <c r="L151" s="34">
        <v>40391</v>
      </c>
      <c r="M151" t="s">
        <v>2160</v>
      </c>
      <c r="N151">
        <v>2010</v>
      </c>
      <c r="O151" s="34">
        <v>40209</v>
      </c>
      <c r="P151" s="34">
        <v>40573</v>
      </c>
    </row>
    <row r="152" spans="1:16">
      <c r="A152" s="33">
        <v>45840</v>
      </c>
      <c r="B152" t="s">
        <v>17</v>
      </c>
      <c r="C152">
        <v>22</v>
      </c>
      <c r="D152" s="34">
        <v>40356</v>
      </c>
      <c r="E152" s="34">
        <v>40363</v>
      </c>
      <c r="F152">
        <v>5</v>
      </c>
      <c r="G152" t="s">
        <v>2164</v>
      </c>
      <c r="H152" s="34">
        <v>40335</v>
      </c>
      <c r="I152" s="34">
        <v>40363</v>
      </c>
      <c r="J152">
        <v>2</v>
      </c>
      <c r="K152" s="34">
        <v>40300</v>
      </c>
      <c r="L152" s="34">
        <v>40391</v>
      </c>
      <c r="M152" t="s">
        <v>2160</v>
      </c>
      <c r="N152">
        <v>2010</v>
      </c>
      <c r="O152" s="34">
        <v>40209</v>
      </c>
      <c r="P152" s="34">
        <v>40573</v>
      </c>
    </row>
    <row r="153" spans="1:16">
      <c r="A153" s="33">
        <v>45841</v>
      </c>
      <c r="B153" t="s">
        <v>18</v>
      </c>
      <c r="C153">
        <v>22</v>
      </c>
      <c r="D153" s="34">
        <v>40356</v>
      </c>
      <c r="E153" s="34">
        <v>40363</v>
      </c>
      <c r="F153">
        <v>5</v>
      </c>
      <c r="G153" t="s">
        <v>2164</v>
      </c>
      <c r="H153" s="34">
        <v>40335</v>
      </c>
      <c r="I153" s="34">
        <v>40363</v>
      </c>
      <c r="J153">
        <v>2</v>
      </c>
      <c r="K153" s="34">
        <v>40300</v>
      </c>
      <c r="L153" s="34">
        <v>40391</v>
      </c>
      <c r="M153" t="s">
        <v>2160</v>
      </c>
      <c r="N153">
        <v>2010</v>
      </c>
      <c r="O153" s="34">
        <v>40209</v>
      </c>
      <c r="P153" s="34">
        <v>40573</v>
      </c>
    </row>
    <row r="154" spans="1:16">
      <c r="A154" s="33">
        <v>45842</v>
      </c>
      <c r="B154" t="s">
        <v>19</v>
      </c>
      <c r="C154">
        <v>22</v>
      </c>
      <c r="D154" s="34">
        <v>40356</v>
      </c>
      <c r="E154" s="34">
        <v>40363</v>
      </c>
      <c r="F154">
        <v>5</v>
      </c>
      <c r="G154" t="s">
        <v>2164</v>
      </c>
      <c r="H154" s="34">
        <v>40335</v>
      </c>
      <c r="I154" s="34">
        <v>40363</v>
      </c>
      <c r="J154">
        <v>2</v>
      </c>
      <c r="K154" s="34">
        <v>40300</v>
      </c>
      <c r="L154" s="34">
        <v>40391</v>
      </c>
      <c r="M154" t="s">
        <v>2160</v>
      </c>
      <c r="N154">
        <v>2010</v>
      </c>
      <c r="O154" s="34">
        <v>40209</v>
      </c>
      <c r="P154" s="34">
        <v>40573</v>
      </c>
    </row>
    <row r="155" spans="1:16">
      <c r="A155" s="33">
        <v>45843</v>
      </c>
      <c r="B155" t="s">
        <v>20</v>
      </c>
      <c r="C155">
        <v>22</v>
      </c>
      <c r="D155" s="34">
        <v>40356</v>
      </c>
      <c r="E155" s="34">
        <v>40363</v>
      </c>
      <c r="F155">
        <v>5</v>
      </c>
      <c r="G155" t="s">
        <v>2164</v>
      </c>
      <c r="H155" s="34">
        <v>40335</v>
      </c>
      <c r="I155" s="34">
        <v>40363</v>
      </c>
      <c r="J155">
        <v>2</v>
      </c>
      <c r="K155" s="34">
        <v>40300</v>
      </c>
      <c r="L155" s="34">
        <v>40391</v>
      </c>
      <c r="M155" t="s">
        <v>2160</v>
      </c>
      <c r="N155">
        <v>2010</v>
      </c>
      <c r="O155" s="34">
        <v>40209</v>
      </c>
      <c r="P155" s="34">
        <v>40573</v>
      </c>
    </row>
    <row r="156" spans="1:16">
      <c r="A156" s="33">
        <v>45844</v>
      </c>
      <c r="B156" t="s">
        <v>14</v>
      </c>
      <c r="C156">
        <v>23</v>
      </c>
      <c r="D156" s="34">
        <v>40363</v>
      </c>
      <c r="E156" s="34">
        <v>40370</v>
      </c>
      <c r="F156">
        <v>6</v>
      </c>
      <c r="G156" t="s">
        <v>2165</v>
      </c>
      <c r="H156" s="34">
        <v>40363</v>
      </c>
      <c r="I156" s="34">
        <v>40391</v>
      </c>
      <c r="J156">
        <v>2</v>
      </c>
      <c r="K156" s="34">
        <v>40300</v>
      </c>
      <c r="L156" s="34">
        <v>40391</v>
      </c>
      <c r="M156" t="s">
        <v>2160</v>
      </c>
      <c r="N156">
        <v>2010</v>
      </c>
      <c r="O156" s="34">
        <v>40209</v>
      </c>
      <c r="P156" s="34">
        <v>40573</v>
      </c>
    </row>
    <row r="157" spans="1:16">
      <c r="A157" s="33">
        <v>45845</v>
      </c>
      <c r="B157" t="s">
        <v>15</v>
      </c>
      <c r="C157">
        <v>23</v>
      </c>
      <c r="D157" s="34">
        <v>40363</v>
      </c>
      <c r="E157" s="34">
        <v>40370</v>
      </c>
      <c r="F157">
        <v>6</v>
      </c>
      <c r="G157" t="s">
        <v>2165</v>
      </c>
      <c r="H157" s="34">
        <v>40363</v>
      </c>
      <c r="I157" s="34">
        <v>40391</v>
      </c>
      <c r="J157">
        <v>2</v>
      </c>
      <c r="K157" s="34">
        <v>40300</v>
      </c>
      <c r="L157" s="34">
        <v>40391</v>
      </c>
      <c r="M157" t="s">
        <v>2160</v>
      </c>
      <c r="N157">
        <v>2010</v>
      </c>
      <c r="O157" s="34">
        <v>40209</v>
      </c>
      <c r="P157" s="34">
        <v>40573</v>
      </c>
    </row>
    <row r="158" spans="1:16">
      <c r="A158" s="33">
        <v>45846</v>
      </c>
      <c r="B158" t="s">
        <v>16</v>
      </c>
      <c r="C158">
        <v>23</v>
      </c>
      <c r="D158" s="34">
        <v>40363</v>
      </c>
      <c r="E158" s="34">
        <v>40370</v>
      </c>
      <c r="F158">
        <v>6</v>
      </c>
      <c r="G158" t="s">
        <v>2165</v>
      </c>
      <c r="H158" s="34">
        <v>40363</v>
      </c>
      <c r="I158" s="34">
        <v>40391</v>
      </c>
      <c r="J158">
        <v>2</v>
      </c>
      <c r="K158" s="34">
        <v>40300</v>
      </c>
      <c r="L158" s="34">
        <v>40391</v>
      </c>
      <c r="M158" t="s">
        <v>2160</v>
      </c>
      <c r="N158">
        <v>2010</v>
      </c>
      <c r="O158" s="34">
        <v>40209</v>
      </c>
      <c r="P158" s="34">
        <v>40573</v>
      </c>
    </row>
    <row r="159" spans="1:16">
      <c r="A159" s="33">
        <v>45847</v>
      </c>
      <c r="B159" t="s">
        <v>17</v>
      </c>
      <c r="C159">
        <v>23</v>
      </c>
      <c r="D159" s="34">
        <v>40363</v>
      </c>
      <c r="E159" s="34">
        <v>40370</v>
      </c>
      <c r="F159">
        <v>6</v>
      </c>
      <c r="G159" t="s">
        <v>2165</v>
      </c>
      <c r="H159" s="34">
        <v>40363</v>
      </c>
      <c r="I159" s="34">
        <v>40391</v>
      </c>
      <c r="J159">
        <v>2</v>
      </c>
      <c r="K159" s="34">
        <v>40300</v>
      </c>
      <c r="L159" s="34">
        <v>40391</v>
      </c>
      <c r="M159" t="s">
        <v>2160</v>
      </c>
      <c r="N159">
        <v>2010</v>
      </c>
      <c r="O159" s="34">
        <v>40209</v>
      </c>
      <c r="P159" s="34">
        <v>40573</v>
      </c>
    </row>
    <row r="160" spans="1:16">
      <c r="A160" s="33">
        <v>45848</v>
      </c>
      <c r="B160" t="s">
        <v>18</v>
      </c>
      <c r="C160">
        <v>23</v>
      </c>
      <c r="D160" s="34">
        <v>40363</v>
      </c>
      <c r="E160" s="34">
        <v>40370</v>
      </c>
      <c r="F160">
        <v>6</v>
      </c>
      <c r="G160" t="s">
        <v>2165</v>
      </c>
      <c r="H160" s="34">
        <v>40363</v>
      </c>
      <c r="I160" s="34">
        <v>40391</v>
      </c>
      <c r="J160">
        <v>2</v>
      </c>
      <c r="K160" s="34">
        <v>40300</v>
      </c>
      <c r="L160" s="34">
        <v>40391</v>
      </c>
      <c r="M160" t="s">
        <v>2160</v>
      </c>
      <c r="N160">
        <v>2010</v>
      </c>
      <c r="O160" s="34">
        <v>40209</v>
      </c>
      <c r="P160" s="34">
        <v>40573</v>
      </c>
    </row>
    <row r="161" spans="1:16">
      <c r="A161" s="33">
        <v>45849</v>
      </c>
      <c r="B161" t="s">
        <v>19</v>
      </c>
      <c r="C161">
        <v>23</v>
      </c>
      <c r="D161" s="34">
        <v>40363</v>
      </c>
      <c r="E161" s="34">
        <v>40370</v>
      </c>
      <c r="F161">
        <v>6</v>
      </c>
      <c r="G161" t="s">
        <v>2165</v>
      </c>
      <c r="H161" s="34">
        <v>40363</v>
      </c>
      <c r="I161" s="34">
        <v>40391</v>
      </c>
      <c r="J161">
        <v>2</v>
      </c>
      <c r="K161" s="34">
        <v>40300</v>
      </c>
      <c r="L161" s="34">
        <v>40391</v>
      </c>
      <c r="M161" t="s">
        <v>2160</v>
      </c>
      <c r="N161">
        <v>2010</v>
      </c>
      <c r="O161" s="34">
        <v>40209</v>
      </c>
      <c r="P161" s="34">
        <v>40573</v>
      </c>
    </row>
    <row r="162" spans="1:16">
      <c r="A162" s="33">
        <v>45850</v>
      </c>
      <c r="B162" t="s">
        <v>20</v>
      </c>
      <c r="C162">
        <v>23</v>
      </c>
      <c r="D162" s="34">
        <v>40363</v>
      </c>
      <c r="E162" s="34">
        <v>40370</v>
      </c>
      <c r="F162">
        <v>6</v>
      </c>
      <c r="G162" t="s">
        <v>2165</v>
      </c>
      <c r="H162" s="34">
        <v>40363</v>
      </c>
      <c r="I162" s="34">
        <v>40391</v>
      </c>
      <c r="J162">
        <v>2</v>
      </c>
      <c r="K162" s="34">
        <v>40300</v>
      </c>
      <c r="L162" s="34">
        <v>40391</v>
      </c>
      <c r="M162" t="s">
        <v>2160</v>
      </c>
      <c r="N162">
        <v>2010</v>
      </c>
      <c r="O162" s="34">
        <v>40209</v>
      </c>
      <c r="P162" s="34">
        <v>40573</v>
      </c>
    </row>
    <row r="163" spans="1:16">
      <c r="A163" s="33">
        <v>45851</v>
      </c>
      <c r="B163" t="s">
        <v>14</v>
      </c>
      <c r="C163">
        <v>24</v>
      </c>
      <c r="D163" s="34">
        <v>40370</v>
      </c>
      <c r="E163" s="34">
        <v>40377</v>
      </c>
      <c r="F163">
        <v>6</v>
      </c>
      <c r="G163" t="s">
        <v>2165</v>
      </c>
      <c r="H163" s="34">
        <v>40363</v>
      </c>
      <c r="I163" s="34">
        <v>40391</v>
      </c>
      <c r="J163">
        <v>2</v>
      </c>
      <c r="K163" s="34">
        <v>40300</v>
      </c>
      <c r="L163" s="34">
        <v>40391</v>
      </c>
      <c r="M163" t="s">
        <v>2160</v>
      </c>
      <c r="N163">
        <v>2010</v>
      </c>
      <c r="O163" s="34">
        <v>40209</v>
      </c>
      <c r="P163" s="34">
        <v>40573</v>
      </c>
    </row>
    <row r="164" spans="1:16">
      <c r="A164" s="33">
        <v>45852</v>
      </c>
      <c r="B164" t="s">
        <v>15</v>
      </c>
      <c r="C164">
        <v>24</v>
      </c>
      <c r="D164" s="34">
        <v>40370</v>
      </c>
      <c r="E164" s="34">
        <v>40377</v>
      </c>
      <c r="F164">
        <v>6</v>
      </c>
      <c r="G164" t="s">
        <v>2165</v>
      </c>
      <c r="H164" s="34">
        <v>40363</v>
      </c>
      <c r="I164" s="34">
        <v>40391</v>
      </c>
      <c r="J164">
        <v>2</v>
      </c>
      <c r="K164" s="34">
        <v>40300</v>
      </c>
      <c r="L164" s="34">
        <v>40391</v>
      </c>
      <c r="M164" t="s">
        <v>2160</v>
      </c>
      <c r="N164">
        <v>2010</v>
      </c>
      <c r="O164" s="34">
        <v>40209</v>
      </c>
      <c r="P164" s="34">
        <v>40573</v>
      </c>
    </row>
    <row r="165" spans="1:16">
      <c r="A165" s="33">
        <v>45853</v>
      </c>
      <c r="B165" t="s">
        <v>16</v>
      </c>
      <c r="C165">
        <v>24</v>
      </c>
      <c r="D165" s="34">
        <v>40370</v>
      </c>
      <c r="E165" s="34">
        <v>40377</v>
      </c>
      <c r="F165">
        <v>6</v>
      </c>
      <c r="G165" t="s">
        <v>2165</v>
      </c>
      <c r="H165" s="34">
        <v>40363</v>
      </c>
      <c r="I165" s="34">
        <v>40391</v>
      </c>
      <c r="J165">
        <v>2</v>
      </c>
      <c r="K165" s="34">
        <v>40300</v>
      </c>
      <c r="L165" s="34">
        <v>40391</v>
      </c>
      <c r="M165" t="s">
        <v>2160</v>
      </c>
      <c r="N165">
        <v>2010</v>
      </c>
      <c r="O165" s="34">
        <v>40209</v>
      </c>
      <c r="P165" s="34">
        <v>40573</v>
      </c>
    </row>
    <row r="166" spans="1:16">
      <c r="A166" s="33">
        <v>45854</v>
      </c>
      <c r="B166" t="s">
        <v>17</v>
      </c>
      <c r="C166">
        <v>24</v>
      </c>
      <c r="D166" s="34">
        <v>40370</v>
      </c>
      <c r="E166" s="34">
        <v>40377</v>
      </c>
      <c r="F166">
        <v>6</v>
      </c>
      <c r="G166" t="s">
        <v>2165</v>
      </c>
      <c r="H166" s="34">
        <v>40363</v>
      </c>
      <c r="I166" s="34">
        <v>40391</v>
      </c>
      <c r="J166">
        <v>2</v>
      </c>
      <c r="K166" s="34">
        <v>40300</v>
      </c>
      <c r="L166" s="34">
        <v>40391</v>
      </c>
      <c r="M166" t="s">
        <v>2160</v>
      </c>
      <c r="N166">
        <v>2010</v>
      </c>
      <c r="O166" s="34">
        <v>40209</v>
      </c>
      <c r="P166" s="34">
        <v>40573</v>
      </c>
    </row>
    <row r="167" spans="1:16">
      <c r="A167" s="33">
        <v>45855</v>
      </c>
      <c r="B167" t="s">
        <v>18</v>
      </c>
      <c r="C167">
        <v>24</v>
      </c>
      <c r="D167" s="34">
        <v>40370</v>
      </c>
      <c r="E167" s="34">
        <v>40377</v>
      </c>
      <c r="F167">
        <v>6</v>
      </c>
      <c r="G167" t="s">
        <v>2165</v>
      </c>
      <c r="H167" s="34">
        <v>40363</v>
      </c>
      <c r="I167" s="34">
        <v>40391</v>
      </c>
      <c r="J167">
        <v>2</v>
      </c>
      <c r="K167" s="34">
        <v>40300</v>
      </c>
      <c r="L167" s="34">
        <v>40391</v>
      </c>
      <c r="M167" t="s">
        <v>2160</v>
      </c>
      <c r="N167">
        <v>2010</v>
      </c>
      <c r="O167" s="34">
        <v>40209</v>
      </c>
      <c r="P167" s="34">
        <v>40573</v>
      </c>
    </row>
    <row r="168" spans="1:16">
      <c r="A168" s="33">
        <v>45856</v>
      </c>
      <c r="B168" t="s">
        <v>19</v>
      </c>
      <c r="C168">
        <v>24</v>
      </c>
      <c r="D168" s="34">
        <v>40370</v>
      </c>
      <c r="E168" s="34">
        <v>40377</v>
      </c>
      <c r="F168">
        <v>6</v>
      </c>
      <c r="G168" t="s">
        <v>2165</v>
      </c>
      <c r="H168" s="34">
        <v>40363</v>
      </c>
      <c r="I168" s="34">
        <v>40391</v>
      </c>
      <c r="J168">
        <v>2</v>
      </c>
      <c r="K168" s="34">
        <v>40300</v>
      </c>
      <c r="L168" s="34">
        <v>40391</v>
      </c>
      <c r="M168" t="s">
        <v>2160</v>
      </c>
      <c r="N168">
        <v>2010</v>
      </c>
      <c r="O168" s="34">
        <v>40209</v>
      </c>
      <c r="P168" s="34">
        <v>40573</v>
      </c>
    </row>
    <row r="169" spans="1:16">
      <c r="A169" s="33">
        <v>45857</v>
      </c>
      <c r="B169" t="s">
        <v>20</v>
      </c>
      <c r="C169">
        <v>24</v>
      </c>
      <c r="D169" s="34">
        <v>40370</v>
      </c>
      <c r="E169" s="34">
        <v>40377</v>
      </c>
      <c r="F169">
        <v>6</v>
      </c>
      <c r="G169" t="s">
        <v>2165</v>
      </c>
      <c r="H169" s="34">
        <v>40363</v>
      </c>
      <c r="I169" s="34">
        <v>40391</v>
      </c>
      <c r="J169">
        <v>2</v>
      </c>
      <c r="K169" s="34">
        <v>40300</v>
      </c>
      <c r="L169" s="34">
        <v>40391</v>
      </c>
      <c r="M169" t="s">
        <v>2160</v>
      </c>
      <c r="N169">
        <v>2010</v>
      </c>
      <c r="O169" s="34">
        <v>40209</v>
      </c>
      <c r="P169" s="34">
        <v>40573</v>
      </c>
    </row>
    <row r="170" spans="1:16">
      <c r="A170" s="33">
        <v>45858</v>
      </c>
      <c r="B170" t="s">
        <v>14</v>
      </c>
      <c r="C170">
        <v>25</v>
      </c>
      <c r="D170" s="34">
        <v>40377</v>
      </c>
      <c r="E170" s="34">
        <v>40384</v>
      </c>
      <c r="F170">
        <v>6</v>
      </c>
      <c r="G170" t="s">
        <v>2165</v>
      </c>
      <c r="H170" s="34">
        <v>40363</v>
      </c>
      <c r="I170" s="34">
        <v>40391</v>
      </c>
      <c r="J170">
        <v>2</v>
      </c>
      <c r="K170" s="34">
        <v>40300</v>
      </c>
      <c r="L170" s="34">
        <v>40391</v>
      </c>
      <c r="M170" t="s">
        <v>2160</v>
      </c>
      <c r="N170">
        <v>2010</v>
      </c>
      <c r="O170" s="34">
        <v>40209</v>
      </c>
      <c r="P170" s="34">
        <v>40573</v>
      </c>
    </row>
    <row r="171" spans="1:16">
      <c r="A171" s="33">
        <v>45859</v>
      </c>
      <c r="B171" t="s">
        <v>15</v>
      </c>
      <c r="C171">
        <v>25</v>
      </c>
      <c r="D171" s="34">
        <v>40377</v>
      </c>
      <c r="E171" s="34">
        <v>40384</v>
      </c>
      <c r="F171">
        <v>6</v>
      </c>
      <c r="G171" t="s">
        <v>2165</v>
      </c>
      <c r="H171" s="34">
        <v>40363</v>
      </c>
      <c r="I171" s="34">
        <v>40391</v>
      </c>
      <c r="J171">
        <v>2</v>
      </c>
      <c r="K171" s="34">
        <v>40300</v>
      </c>
      <c r="L171" s="34">
        <v>40391</v>
      </c>
      <c r="M171" t="s">
        <v>2160</v>
      </c>
      <c r="N171">
        <v>2010</v>
      </c>
      <c r="O171" s="34">
        <v>40209</v>
      </c>
      <c r="P171" s="34">
        <v>40573</v>
      </c>
    </row>
    <row r="172" spans="1:16">
      <c r="A172" s="33">
        <v>45860</v>
      </c>
      <c r="B172" t="s">
        <v>16</v>
      </c>
      <c r="C172">
        <v>25</v>
      </c>
      <c r="D172" s="34">
        <v>40377</v>
      </c>
      <c r="E172" s="34">
        <v>40384</v>
      </c>
      <c r="F172">
        <v>6</v>
      </c>
      <c r="G172" t="s">
        <v>2165</v>
      </c>
      <c r="H172" s="34">
        <v>40363</v>
      </c>
      <c r="I172" s="34">
        <v>40391</v>
      </c>
      <c r="J172">
        <v>2</v>
      </c>
      <c r="K172" s="34">
        <v>40300</v>
      </c>
      <c r="L172" s="34">
        <v>40391</v>
      </c>
      <c r="M172" t="s">
        <v>2160</v>
      </c>
      <c r="N172">
        <v>2010</v>
      </c>
      <c r="O172" s="34">
        <v>40209</v>
      </c>
      <c r="P172" s="34">
        <v>40573</v>
      </c>
    </row>
    <row r="173" spans="1:16">
      <c r="A173" s="33">
        <v>45861</v>
      </c>
      <c r="B173" t="s">
        <v>17</v>
      </c>
      <c r="C173">
        <v>25</v>
      </c>
      <c r="D173" s="34">
        <v>40377</v>
      </c>
      <c r="E173" s="34">
        <v>40384</v>
      </c>
      <c r="F173">
        <v>6</v>
      </c>
      <c r="G173" t="s">
        <v>2165</v>
      </c>
      <c r="H173" s="34">
        <v>40363</v>
      </c>
      <c r="I173" s="34">
        <v>40391</v>
      </c>
      <c r="J173">
        <v>2</v>
      </c>
      <c r="K173" s="34">
        <v>40300</v>
      </c>
      <c r="L173" s="34">
        <v>40391</v>
      </c>
      <c r="M173" t="s">
        <v>2160</v>
      </c>
      <c r="N173">
        <v>2010</v>
      </c>
      <c r="O173" s="34">
        <v>40209</v>
      </c>
      <c r="P173" s="34">
        <v>40573</v>
      </c>
    </row>
    <row r="174" spans="1:16">
      <c r="A174" s="33">
        <v>45862</v>
      </c>
      <c r="B174" t="s">
        <v>18</v>
      </c>
      <c r="C174">
        <v>25</v>
      </c>
      <c r="D174" s="34">
        <v>40377</v>
      </c>
      <c r="E174" s="34">
        <v>40384</v>
      </c>
      <c r="F174">
        <v>6</v>
      </c>
      <c r="G174" t="s">
        <v>2165</v>
      </c>
      <c r="H174" s="34">
        <v>40363</v>
      </c>
      <c r="I174" s="34">
        <v>40391</v>
      </c>
      <c r="J174">
        <v>2</v>
      </c>
      <c r="K174" s="34">
        <v>40300</v>
      </c>
      <c r="L174" s="34">
        <v>40391</v>
      </c>
      <c r="M174" t="s">
        <v>2160</v>
      </c>
      <c r="N174">
        <v>2010</v>
      </c>
      <c r="O174" s="34">
        <v>40209</v>
      </c>
      <c r="P174" s="34">
        <v>40573</v>
      </c>
    </row>
    <row r="175" spans="1:16">
      <c r="A175" s="33">
        <v>45863</v>
      </c>
      <c r="B175" t="s">
        <v>19</v>
      </c>
      <c r="C175">
        <v>25</v>
      </c>
      <c r="D175" s="34">
        <v>40377</v>
      </c>
      <c r="E175" s="34">
        <v>40384</v>
      </c>
      <c r="F175">
        <v>6</v>
      </c>
      <c r="G175" t="s">
        <v>2165</v>
      </c>
      <c r="H175" s="34">
        <v>40363</v>
      </c>
      <c r="I175" s="34">
        <v>40391</v>
      </c>
      <c r="J175">
        <v>2</v>
      </c>
      <c r="K175" s="34">
        <v>40300</v>
      </c>
      <c r="L175" s="34">
        <v>40391</v>
      </c>
      <c r="M175" t="s">
        <v>2160</v>
      </c>
      <c r="N175">
        <v>2010</v>
      </c>
      <c r="O175" s="34">
        <v>40209</v>
      </c>
      <c r="P175" s="34">
        <v>40573</v>
      </c>
    </row>
    <row r="176" spans="1:16">
      <c r="A176" s="33">
        <v>45864</v>
      </c>
      <c r="B176" t="s">
        <v>20</v>
      </c>
      <c r="C176">
        <v>25</v>
      </c>
      <c r="D176" s="34">
        <v>40377</v>
      </c>
      <c r="E176" s="34">
        <v>40384</v>
      </c>
      <c r="F176">
        <v>6</v>
      </c>
      <c r="G176" t="s">
        <v>2165</v>
      </c>
      <c r="H176" s="34">
        <v>40363</v>
      </c>
      <c r="I176" s="34">
        <v>40391</v>
      </c>
      <c r="J176">
        <v>2</v>
      </c>
      <c r="K176" s="34">
        <v>40300</v>
      </c>
      <c r="L176" s="34">
        <v>40391</v>
      </c>
      <c r="M176" t="s">
        <v>2160</v>
      </c>
      <c r="N176">
        <v>2010</v>
      </c>
      <c r="O176" s="34">
        <v>40209</v>
      </c>
      <c r="P176" s="34">
        <v>40573</v>
      </c>
    </row>
    <row r="177" spans="1:16">
      <c r="A177" s="33">
        <v>45865</v>
      </c>
      <c r="B177" t="s">
        <v>14</v>
      </c>
      <c r="C177">
        <v>26</v>
      </c>
      <c r="D177" s="34">
        <v>40384</v>
      </c>
      <c r="E177" s="34">
        <v>40391</v>
      </c>
      <c r="F177">
        <v>6</v>
      </c>
      <c r="G177" t="s">
        <v>2165</v>
      </c>
      <c r="H177" s="34">
        <v>40363</v>
      </c>
      <c r="I177" s="34">
        <v>40391</v>
      </c>
      <c r="J177">
        <v>2</v>
      </c>
      <c r="K177" s="34">
        <v>40300</v>
      </c>
      <c r="L177" s="34">
        <v>40391</v>
      </c>
      <c r="M177" t="s">
        <v>2160</v>
      </c>
      <c r="N177">
        <v>2010</v>
      </c>
      <c r="O177" s="34">
        <v>40209</v>
      </c>
      <c r="P177" s="34">
        <v>40573</v>
      </c>
    </row>
    <row r="178" spans="1:16">
      <c r="A178" s="33">
        <v>45866</v>
      </c>
      <c r="B178" t="s">
        <v>15</v>
      </c>
      <c r="C178">
        <v>26</v>
      </c>
      <c r="D178" s="34">
        <v>40384</v>
      </c>
      <c r="E178" s="34">
        <v>40391</v>
      </c>
      <c r="F178">
        <v>6</v>
      </c>
      <c r="G178" t="s">
        <v>2165</v>
      </c>
      <c r="H178" s="34">
        <v>40363</v>
      </c>
      <c r="I178" s="34">
        <v>40391</v>
      </c>
      <c r="J178">
        <v>2</v>
      </c>
      <c r="K178" s="34">
        <v>40300</v>
      </c>
      <c r="L178" s="34">
        <v>40391</v>
      </c>
      <c r="M178" t="s">
        <v>2160</v>
      </c>
      <c r="N178">
        <v>2010</v>
      </c>
      <c r="O178" s="34">
        <v>40209</v>
      </c>
      <c r="P178" s="34">
        <v>40573</v>
      </c>
    </row>
    <row r="179" spans="1:16">
      <c r="A179" s="33">
        <v>45867</v>
      </c>
      <c r="B179" t="s">
        <v>16</v>
      </c>
      <c r="C179">
        <v>26</v>
      </c>
      <c r="D179" s="34">
        <v>40384</v>
      </c>
      <c r="E179" s="34">
        <v>40391</v>
      </c>
      <c r="F179">
        <v>6</v>
      </c>
      <c r="G179" t="s">
        <v>2165</v>
      </c>
      <c r="H179" s="34">
        <v>40363</v>
      </c>
      <c r="I179" s="34">
        <v>40391</v>
      </c>
      <c r="J179">
        <v>2</v>
      </c>
      <c r="K179" s="34">
        <v>40300</v>
      </c>
      <c r="L179" s="34">
        <v>40391</v>
      </c>
      <c r="M179" t="s">
        <v>2160</v>
      </c>
      <c r="N179">
        <v>2010</v>
      </c>
      <c r="O179" s="34">
        <v>40209</v>
      </c>
      <c r="P179" s="34">
        <v>40573</v>
      </c>
    </row>
    <row r="180" spans="1:16">
      <c r="A180" s="33">
        <v>45868</v>
      </c>
      <c r="B180" t="s">
        <v>17</v>
      </c>
      <c r="C180">
        <v>26</v>
      </c>
      <c r="D180" s="34">
        <v>40384</v>
      </c>
      <c r="E180" s="34">
        <v>40391</v>
      </c>
      <c r="F180">
        <v>6</v>
      </c>
      <c r="G180" t="s">
        <v>2165</v>
      </c>
      <c r="H180" s="34">
        <v>40363</v>
      </c>
      <c r="I180" s="34">
        <v>40391</v>
      </c>
      <c r="J180">
        <v>2</v>
      </c>
      <c r="K180" s="34">
        <v>40300</v>
      </c>
      <c r="L180" s="34">
        <v>40391</v>
      </c>
      <c r="M180" t="s">
        <v>2160</v>
      </c>
      <c r="N180">
        <v>2010</v>
      </c>
      <c r="O180" s="34">
        <v>40209</v>
      </c>
      <c r="P180" s="34">
        <v>40573</v>
      </c>
    </row>
    <row r="181" spans="1:16">
      <c r="A181" s="33">
        <v>45869</v>
      </c>
      <c r="B181" t="s">
        <v>18</v>
      </c>
      <c r="C181">
        <v>26</v>
      </c>
      <c r="D181" s="34">
        <v>40384</v>
      </c>
      <c r="E181" s="34">
        <v>40391</v>
      </c>
      <c r="F181">
        <v>6</v>
      </c>
      <c r="G181" t="s">
        <v>2165</v>
      </c>
      <c r="H181" s="34">
        <v>40363</v>
      </c>
      <c r="I181" s="34">
        <v>40391</v>
      </c>
      <c r="J181">
        <v>2</v>
      </c>
      <c r="K181" s="34">
        <v>40300</v>
      </c>
      <c r="L181" s="34">
        <v>40391</v>
      </c>
      <c r="M181" t="s">
        <v>2160</v>
      </c>
      <c r="N181">
        <v>2010</v>
      </c>
      <c r="O181" s="34">
        <v>40209</v>
      </c>
      <c r="P181" s="34">
        <v>40573</v>
      </c>
    </row>
    <row r="182" spans="1:16">
      <c r="A182" s="33">
        <v>45870</v>
      </c>
      <c r="B182" t="s">
        <v>19</v>
      </c>
      <c r="C182">
        <v>26</v>
      </c>
      <c r="D182" s="34">
        <v>40384</v>
      </c>
      <c r="E182" s="34">
        <v>40391</v>
      </c>
      <c r="F182">
        <v>6</v>
      </c>
      <c r="G182" t="s">
        <v>2165</v>
      </c>
      <c r="H182" s="34">
        <v>40363</v>
      </c>
      <c r="I182" s="34">
        <v>40391</v>
      </c>
      <c r="J182">
        <v>2</v>
      </c>
      <c r="K182" s="34">
        <v>40300</v>
      </c>
      <c r="L182" s="34">
        <v>40391</v>
      </c>
      <c r="M182" t="s">
        <v>2160</v>
      </c>
      <c r="N182">
        <v>2010</v>
      </c>
      <c r="O182" s="34">
        <v>40209</v>
      </c>
      <c r="P182" s="34">
        <v>40573</v>
      </c>
    </row>
    <row r="183" spans="1:16">
      <c r="A183" s="33">
        <v>45871</v>
      </c>
      <c r="B183" t="s">
        <v>20</v>
      </c>
      <c r="C183">
        <v>26</v>
      </c>
      <c r="D183" s="34">
        <v>40384</v>
      </c>
      <c r="E183" s="34">
        <v>40391</v>
      </c>
      <c r="F183">
        <v>6</v>
      </c>
      <c r="G183" t="s">
        <v>2165</v>
      </c>
      <c r="H183" s="34">
        <v>40363</v>
      </c>
      <c r="I183" s="34">
        <v>40391</v>
      </c>
      <c r="J183">
        <v>2</v>
      </c>
      <c r="K183" s="34">
        <v>40300</v>
      </c>
      <c r="L183" s="34">
        <v>40391</v>
      </c>
      <c r="M183" t="s">
        <v>2160</v>
      </c>
      <c r="N183">
        <v>2010</v>
      </c>
      <c r="O183" s="34">
        <v>40209</v>
      </c>
      <c r="P183" s="34">
        <v>40573</v>
      </c>
    </row>
    <row r="184" spans="1:16">
      <c r="A184" s="33">
        <v>45872</v>
      </c>
      <c r="B184" t="s">
        <v>14</v>
      </c>
      <c r="C184">
        <v>27</v>
      </c>
      <c r="D184" s="34">
        <v>40391</v>
      </c>
      <c r="E184" s="34">
        <v>40398</v>
      </c>
      <c r="F184">
        <v>7</v>
      </c>
      <c r="G184" t="s">
        <v>2166</v>
      </c>
      <c r="H184" s="34">
        <v>40391</v>
      </c>
      <c r="I184" s="34">
        <v>40426</v>
      </c>
      <c r="J184">
        <v>3</v>
      </c>
      <c r="K184" s="34">
        <v>40391</v>
      </c>
      <c r="L184" s="34">
        <v>40482</v>
      </c>
      <c r="M184" t="s">
        <v>2160</v>
      </c>
      <c r="N184">
        <v>2010</v>
      </c>
      <c r="O184" s="34">
        <v>40209</v>
      </c>
      <c r="P184" s="34">
        <v>40573</v>
      </c>
    </row>
    <row r="185" spans="1:16">
      <c r="A185" s="33">
        <v>45873</v>
      </c>
      <c r="B185" t="s">
        <v>15</v>
      </c>
      <c r="C185">
        <v>27</v>
      </c>
      <c r="D185" s="34">
        <v>40391</v>
      </c>
      <c r="E185" s="34">
        <v>40398</v>
      </c>
      <c r="F185">
        <v>7</v>
      </c>
      <c r="G185" t="s">
        <v>2166</v>
      </c>
      <c r="H185" s="34">
        <v>40391</v>
      </c>
      <c r="I185" s="34">
        <v>40426</v>
      </c>
      <c r="J185">
        <v>3</v>
      </c>
      <c r="K185" s="34">
        <v>40391</v>
      </c>
      <c r="L185" s="34">
        <v>40482</v>
      </c>
      <c r="M185" t="s">
        <v>2160</v>
      </c>
      <c r="N185">
        <v>2010</v>
      </c>
      <c r="O185" s="34">
        <v>40209</v>
      </c>
      <c r="P185" s="34">
        <v>40573</v>
      </c>
    </row>
    <row r="186" spans="1:16">
      <c r="A186" s="33">
        <v>45874</v>
      </c>
      <c r="B186" t="s">
        <v>16</v>
      </c>
      <c r="C186">
        <v>27</v>
      </c>
      <c r="D186" s="34">
        <v>40391</v>
      </c>
      <c r="E186" s="34">
        <v>40398</v>
      </c>
      <c r="F186">
        <v>7</v>
      </c>
      <c r="G186" t="s">
        <v>2166</v>
      </c>
      <c r="H186" s="34">
        <v>40391</v>
      </c>
      <c r="I186" s="34">
        <v>40426</v>
      </c>
      <c r="J186">
        <v>3</v>
      </c>
      <c r="K186" s="34">
        <v>40391</v>
      </c>
      <c r="L186" s="34">
        <v>40482</v>
      </c>
      <c r="M186" t="s">
        <v>2160</v>
      </c>
      <c r="N186">
        <v>2010</v>
      </c>
      <c r="O186" s="34">
        <v>40209</v>
      </c>
      <c r="P186" s="34">
        <v>40573</v>
      </c>
    </row>
    <row r="187" spans="1:16">
      <c r="A187" s="33">
        <v>45875</v>
      </c>
      <c r="B187" t="s">
        <v>17</v>
      </c>
      <c r="C187">
        <v>27</v>
      </c>
      <c r="D187" s="34">
        <v>40391</v>
      </c>
      <c r="E187" s="34">
        <v>40398</v>
      </c>
      <c r="F187">
        <v>7</v>
      </c>
      <c r="G187" t="s">
        <v>2166</v>
      </c>
      <c r="H187" s="34">
        <v>40391</v>
      </c>
      <c r="I187" s="34">
        <v>40426</v>
      </c>
      <c r="J187">
        <v>3</v>
      </c>
      <c r="K187" s="34">
        <v>40391</v>
      </c>
      <c r="L187" s="34">
        <v>40482</v>
      </c>
      <c r="M187" t="s">
        <v>2160</v>
      </c>
      <c r="N187">
        <v>2010</v>
      </c>
      <c r="O187" s="34">
        <v>40209</v>
      </c>
      <c r="P187" s="34">
        <v>40573</v>
      </c>
    </row>
    <row r="188" spans="1:16">
      <c r="A188" s="33">
        <v>45876</v>
      </c>
      <c r="B188" t="s">
        <v>18</v>
      </c>
      <c r="C188">
        <v>27</v>
      </c>
      <c r="D188" s="34">
        <v>40391</v>
      </c>
      <c r="E188" s="34">
        <v>40398</v>
      </c>
      <c r="F188">
        <v>7</v>
      </c>
      <c r="G188" t="s">
        <v>2166</v>
      </c>
      <c r="H188" s="34">
        <v>40391</v>
      </c>
      <c r="I188" s="34">
        <v>40426</v>
      </c>
      <c r="J188">
        <v>3</v>
      </c>
      <c r="K188" s="34">
        <v>40391</v>
      </c>
      <c r="L188" s="34">
        <v>40482</v>
      </c>
      <c r="M188" t="s">
        <v>2160</v>
      </c>
      <c r="N188">
        <v>2010</v>
      </c>
      <c r="O188" s="34">
        <v>40209</v>
      </c>
      <c r="P188" s="34">
        <v>40573</v>
      </c>
    </row>
    <row r="189" spans="1:16">
      <c r="A189" s="33">
        <v>45877</v>
      </c>
      <c r="B189" t="s">
        <v>19</v>
      </c>
      <c r="C189">
        <v>27</v>
      </c>
      <c r="D189" s="34">
        <v>40391</v>
      </c>
      <c r="E189" s="34">
        <v>40398</v>
      </c>
      <c r="F189">
        <v>7</v>
      </c>
      <c r="G189" t="s">
        <v>2166</v>
      </c>
      <c r="H189" s="34">
        <v>40391</v>
      </c>
      <c r="I189" s="34">
        <v>40426</v>
      </c>
      <c r="J189">
        <v>3</v>
      </c>
      <c r="K189" s="34">
        <v>40391</v>
      </c>
      <c r="L189" s="34">
        <v>40482</v>
      </c>
      <c r="M189" t="s">
        <v>2160</v>
      </c>
      <c r="N189">
        <v>2010</v>
      </c>
      <c r="O189" s="34">
        <v>40209</v>
      </c>
      <c r="P189" s="34">
        <v>40573</v>
      </c>
    </row>
    <row r="190" spans="1:16">
      <c r="A190" s="33">
        <v>45878</v>
      </c>
      <c r="B190" t="s">
        <v>20</v>
      </c>
      <c r="C190">
        <v>27</v>
      </c>
      <c r="D190" s="34">
        <v>40391</v>
      </c>
      <c r="E190" s="34">
        <v>40398</v>
      </c>
      <c r="F190">
        <v>7</v>
      </c>
      <c r="G190" t="s">
        <v>2166</v>
      </c>
      <c r="H190" s="34">
        <v>40391</v>
      </c>
      <c r="I190" s="34">
        <v>40426</v>
      </c>
      <c r="J190">
        <v>3</v>
      </c>
      <c r="K190" s="34">
        <v>40391</v>
      </c>
      <c r="L190" s="34">
        <v>40482</v>
      </c>
      <c r="M190" t="s">
        <v>2160</v>
      </c>
      <c r="N190">
        <v>2010</v>
      </c>
      <c r="O190" s="34">
        <v>40209</v>
      </c>
      <c r="P190" s="34">
        <v>40573</v>
      </c>
    </row>
    <row r="191" spans="1:16">
      <c r="A191" s="33">
        <v>45879</v>
      </c>
      <c r="B191" t="s">
        <v>14</v>
      </c>
      <c r="C191">
        <v>28</v>
      </c>
      <c r="D191" s="34">
        <v>40398</v>
      </c>
      <c r="E191" s="34">
        <v>40405</v>
      </c>
      <c r="F191">
        <v>7</v>
      </c>
      <c r="G191" t="s">
        <v>2166</v>
      </c>
      <c r="H191" s="34">
        <v>40391</v>
      </c>
      <c r="I191" s="34">
        <v>40426</v>
      </c>
      <c r="J191">
        <v>3</v>
      </c>
      <c r="K191" s="34">
        <v>40391</v>
      </c>
      <c r="L191" s="34">
        <v>40482</v>
      </c>
      <c r="M191" t="s">
        <v>2160</v>
      </c>
      <c r="N191">
        <v>2010</v>
      </c>
      <c r="O191" s="34">
        <v>40209</v>
      </c>
      <c r="P191" s="34">
        <v>40573</v>
      </c>
    </row>
    <row r="192" spans="1:16">
      <c r="A192" s="33">
        <v>45880</v>
      </c>
      <c r="B192" t="s">
        <v>15</v>
      </c>
      <c r="C192">
        <v>28</v>
      </c>
      <c r="D192" s="34">
        <v>40398</v>
      </c>
      <c r="E192" s="34">
        <v>40405</v>
      </c>
      <c r="F192">
        <v>7</v>
      </c>
      <c r="G192" t="s">
        <v>2166</v>
      </c>
      <c r="H192" s="34">
        <v>40391</v>
      </c>
      <c r="I192" s="34">
        <v>40426</v>
      </c>
      <c r="J192">
        <v>3</v>
      </c>
      <c r="K192" s="34">
        <v>40391</v>
      </c>
      <c r="L192" s="34">
        <v>40482</v>
      </c>
      <c r="M192" t="s">
        <v>2160</v>
      </c>
      <c r="N192">
        <v>2010</v>
      </c>
      <c r="O192" s="34">
        <v>40209</v>
      </c>
      <c r="P192" s="34">
        <v>40573</v>
      </c>
    </row>
    <row r="193" spans="1:16">
      <c r="A193" s="33">
        <v>45881</v>
      </c>
      <c r="B193" t="s">
        <v>16</v>
      </c>
      <c r="C193">
        <v>28</v>
      </c>
      <c r="D193" s="34">
        <v>40398</v>
      </c>
      <c r="E193" s="34">
        <v>40405</v>
      </c>
      <c r="F193">
        <v>7</v>
      </c>
      <c r="G193" t="s">
        <v>2166</v>
      </c>
      <c r="H193" s="34">
        <v>40391</v>
      </c>
      <c r="I193" s="34">
        <v>40426</v>
      </c>
      <c r="J193">
        <v>3</v>
      </c>
      <c r="K193" s="34">
        <v>40391</v>
      </c>
      <c r="L193" s="34">
        <v>40482</v>
      </c>
      <c r="M193" t="s">
        <v>2160</v>
      </c>
      <c r="N193">
        <v>2010</v>
      </c>
      <c r="O193" s="34">
        <v>40209</v>
      </c>
      <c r="P193" s="34">
        <v>40573</v>
      </c>
    </row>
    <row r="194" spans="1:16">
      <c r="A194" s="33">
        <v>45882</v>
      </c>
      <c r="B194" t="s">
        <v>17</v>
      </c>
      <c r="C194">
        <v>28</v>
      </c>
      <c r="D194" s="34">
        <v>40398</v>
      </c>
      <c r="E194" s="34">
        <v>40405</v>
      </c>
      <c r="F194">
        <v>7</v>
      </c>
      <c r="G194" t="s">
        <v>2166</v>
      </c>
      <c r="H194" s="34">
        <v>40391</v>
      </c>
      <c r="I194" s="34">
        <v>40426</v>
      </c>
      <c r="J194">
        <v>3</v>
      </c>
      <c r="K194" s="34">
        <v>40391</v>
      </c>
      <c r="L194" s="34">
        <v>40482</v>
      </c>
      <c r="M194" t="s">
        <v>2160</v>
      </c>
      <c r="N194">
        <v>2010</v>
      </c>
      <c r="O194" s="34">
        <v>40209</v>
      </c>
      <c r="P194" s="34">
        <v>40573</v>
      </c>
    </row>
    <row r="195" spans="1:16">
      <c r="A195" s="33">
        <v>45883</v>
      </c>
      <c r="B195" t="s">
        <v>18</v>
      </c>
      <c r="C195">
        <v>28</v>
      </c>
      <c r="D195" s="34">
        <v>40398</v>
      </c>
      <c r="E195" s="34">
        <v>40405</v>
      </c>
      <c r="F195">
        <v>7</v>
      </c>
      <c r="G195" t="s">
        <v>2166</v>
      </c>
      <c r="H195" s="34">
        <v>40391</v>
      </c>
      <c r="I195" s="34">
        <v>40426</v>
      </c>
      <c r="J195">
        <v>3</v>
      </c>
      <c r="K195" s="34">
        <v>40391</v>
      </c>
      <c r="L195" s="34">
        <v>40482</v>
      </c>
      <c r="M195" t="s">
        <v>2160</v>
      </c>
      <c r="N195">
        <v>2010</v>
      </c>
      <c r="O195" s="34">
        <v>40209</v>
      </c>
      <c r="P195" s="34">
        <v>40573</v>
      </c>
    </row>
    <row r="196" spans="1:16">
      <c r="A196" s="33">
        <v>45884</v>
      </c>
      <c r="B196" t="s">
        <v>19</v>
      </c>
      <c r="C196">
        <v>28</v>
      </c>
      <c r="D196" s="34">
        <v>40398</v>
      </c>
      <c r="E196" s="34">
        <v>40405</v>
      </c>
      <c r="F196">
        <v>7</v>
      </c>
      <c r="G196" t="s">
        <v>2166</v>
      </c>
      <c r="H196" s="34">
        <v>40391</v>
      </c>
      <c r="I196" s="34">
        <v>40426</v>
      </c>
      <c r="J196">
        <v>3</v>
      </c>
      <c r="K196" s="34">
        <v>40391</v>
      </c>
      <c r="L196" s="34">
        <v>40482</v>
      </c>
      <c r="M196" t="s">
        <v>2160</v>
      </c>
      <c r="N196">
        <v>2010</v>
      </c>
      <c r="O196" s="34">
        <v>40209</v>
      </c>
      <c r="P196" s="34">
        <v>40573</v>
      </c>
    </row>
    <row r="197" spans="1:16">
      <c r="A197" s="33">
        <v>45885</v>
      </c>
      <c r="B197" t="s">
        <v>20</v>
      </c>
      <c r="C197">
        <v>28</v>
      </c>
      <c r="D197" s="34">
        <v>40398</v>
      </c>
      <c r="E197" s="34">
        <v>40405</v>
      </c>
      <c r="F197">
        <v>7</v>
      </c>
      <c r="G197" t="s">
        <v>2166</v>
      </c>
      <c r="H197" s="34">
        <v>40391</v>
      </c>
      <c r="I197" s="34">
        <v>40426</v>
      </c>
      <c r="J197">
        <v>3</v>
      </c>
      <c r="K197" s="34">
        <v>40391</v>
      </c>
      <c r="L197" s="34">
        <v>40482</v>
      </c>
      <c r="M197" t="s">
        <v>2160</v>
      </c>
      <c r="N197">
        <v>2010</v>
      </c>
      <c r="O197" s="34">
        <v>40209</v>
      </c>
      <c r="P197" s="34">
        <v>40573</v>
      </c>
    </row>
    <row r="198" spans="1:16">
      <c r="A198" s="33">
        <v>45886</v>
      </c>
      <c r="B198" t="s">
        <v>14</v>
      </c>
      <c r="C198">
        <v>29</v>
      </c>
      <c r="D198" s="34">
        <v>40405</v>
      </c>
      <c r="E198" s="34">
        <v>40412</v>
      </c>
      <c r="F198">
        <v>7</v>
      </c>
      <c r="G198" t="s">
        <v>2166</v>
      </c>
      <c r="H198" s="34">
        <v>40391</v>
      </c>
      <c r="I198" s="34">
        <v>40426</v>
      </c>
      <c r="J198">
        <v>3</v>
      </c>
      <c r="K198" s="34">
        <v>40391</v>
      </c>
      <c r="L198" s="34">
        <v>40482</v>
      </c>
      <c r="M198" t="s">
        <v>2160</v>
      </c>
      <c r="N198">
        <v>2010</v>
      </c>
      <c r="O198" s="34">
        <v>40209</v>
      </c>
      <c r="P198" s="34">
        <v>40573</v>
      </c>
    </row>
    <row r="199" spans="1:16">
      <c r="A199" s="33">
        <v>45887</v>
      </c>
      <c r="B199" t="s">
        <v>15</v>
      </c>
      <c r="C199">
        <v>29</v>
      </c>
      <c r="D199" s="34">
        <v>40405</v>
      </c>
      <c r="E199" s="34">
        <v>40412</v>
      </c>
      <c r="F199">
        <v>7</v>
      </c>
      <c r="G199" t="s">
        <v>2166</v>
      </c>
      <c r="H199" s="34">
        <v>40391</v>
      </c>
      <c r="I199" s="34">
        <v>40426</v>
      </c>
      <c r="J199">
        <v>3</v>
      </c>
      <c r="K199" s="34">
        <v>40391</v>
      </c>
      <c r="L199" s="34">
        <v>40482</v>
      </c>
      <c r="M199" t="s">
        <v>2160</v>
      </c>
      <c r="N199">
        <v>2010</v>
      </c>
      <c r="O199" s="34">
        <v>40209</v>
      </c>
      <c r="P199" s="34">
        <v>40573</v>
      </c>
    </row>
    <row r="200" spans="1:16">
      <c r="A200" s="33">
        <v>45888</v>
      </c>
      <c r="B200" t="s">
        <v>16</v>
      </c>
      <c r="C200">
        <v>29</v>
      </c>
      <c r="D200" s="34">
        <v>40405</v>
      </c>
      <c r="E200" s="34">
        <v>40412</v>
      </c>
      <c r="F200">
        <v>7</v>
      </c>
      <c r="G200" t="s">
        <v>2166</v>
      </c>
      <c r="H200" s="34">
        <v>40391</v>
      </c>
      <c r="I200" s="34">
        <v>40426</v>
      </c>
      <c r="J200">
        <v>3</v>
      </c>
      <c r="K200" s="34">
        <v>40391</v>
      </c>
      <c r="L200" s="34">
        <v>40482</v>
      </c>
      <c r="M200" t="s">
        <v>2160</v>
      </c>
      <c r="N200">
        <v>2010</v>
      </c>
      <c r="O200" s="34">
        <v>40209</v>
      </c>
      <c r="P200" s="34">
        <v>40573</v>
      </c>
    </row>
    <row r="201" spans="1:16">
      <c r="A201" s="33">
        <v>45889</v>
      </c>
      <c r="B201" t="s">
        <v>17</v>
      </c>
      <c r="C201">
        <v>29</v>
      </c>
      <c r="D201" s="34">
        <v>40405</v>
      </c>
      <c r="E201" s="34">
        <v>40412</v>
      </c>
      <c r="F201">
        <v>7</v>
      </c>
      <c r="G201" t="s">
        <v>2166</v>
      </c>
      <c r="H201" s="34">
        <v>40391</v>
      </c>
      <c r="I201" s="34">
        <v>40426</v>
      </c>
      <c r="J201">
        <v>3</v>
      </c>
      <c r="K201" s="34">
        <v>40391</v>
      </c>
      <c r="L201" s="34">
        <v>40482</v>
      </c>
      <c r="M201" t="s">
        <v>2160</v>
      </c>
      <c r="N201">
        <v>2010</v>
      </c>
      <c r="O201" s="34">
        <v>40209</v>
      </c>
      <c r="P201" s="34">
        <v>40573</v>
      </c>
    </row>
    <row r="202" spans="1:16">
      <c r="A202" s="33">
        <v>45890</v>
      </c>
      <c r="B202" t="s">
        <v>18</v>
      </c>
      <c r="C202">
        <v>29</v>
      </c>
      <c r="D202" s="34">
        <v>40405</v>
      </c>
      <c r="E202" s="34">
        <v>40412</v>
      </c>
      <c r="F202">
        <v>7</v>
      </c>
      <c r="G202" t="s">
        <v>2166</v>
      </c>
      <c r="H202" s="34">
        <v>40391</v>
      </c>
      <c r="I202" s="34">
        <v>40426</v>
      </c>
      <c r="J202">
        <v>3</v>
      </c>
      <c r="K202" s="34">
        <v>40391</v>
      </c>
      <c r="L202" s="34">
        <v>40482</v>
      </c>
      <c r="M202" t="s">
        <v>2160</v>
      </c>
      <c r="N202">
        <v>2010</v>
      </c>
      <c r="O202" s="34">
        <v>40209</v>
      </c>
      <c r="P202" s="34">
        <v>40573</v>
      </c>
    </row>
    <row r="203" spans="1:16">
      <c r="A203" s="33">
        <v>45891</v>
      </c>
      <c r="B203" t="s">
        <v>19</v>
      </c>
      <c r="C203">
        <v>29</v>
      </c>
      <c r="D203" s="34">
        <v>40405</v>
      </c>
      <c r="E203" s="34">
        <v>40412</v>
      </c>
      <c r="F203">
        <v>7</v>
      </c>
      <c r="G203" t="s">
        <v>2166</v>
      </c>
      <c r="H203" s="34">
        <v>40391</v>
      </c>
      <c r="I203" s="34">
        <v>40426</v>
      </c>
      <c r="J203">
        <v>3</v>
      </c>
      <c r="K203" s="34">
        <v>40391</v>
      </c>
      <c r="L203" s="34">
        <v>40482</v>
      </c>
      <c r="M203" t="s">
        <v>2160</v>
      </c>
      <c r="N203">
        <v>2010</v>
      </c>
      <c r="O203" s="34">
        <v>40209</v>
      </c>
      <c r="P203" s="34">
        <v>40573</v>
      </c>
    </row>
    <row r="204" spans="1:16">
      <c r="A204" s="33">
        <v>45892</v>
      </c>
      <c r="B204" t="s">
        <v>20</v>
      </c>
      <c r="C204">
        <v>29</v>
      </c>
      <c r="D204" s="34">
        <v>40405</v>
      </c>
      <c r="E204" s="34">
        <v>40412</v>
      </c>
      <c r="F204">
        <v>7</v>
      </c>
      <c r="G204" t="s">
        <v>2166</v>
      </c>
      <c r="H204" s="34">
        <v>40391</v>
      </c>
      <c r="I204" s="34">
        <v>40426</v>
      </c>
      <c r="J204">
        <v>3</v>
      </c>
      <c r="K204" s="34">
        <v>40391</v>
      </c>
      <c r="L204" s="34">
        <v>40482</v>
      </c>
      <c r="M204" t="s">
        <v>2160</v>
      </c>
      <c r="N204">
        <v>2010</v>
      </c>
      <c r="O204" s="34">
        <v>40209</v>
      </c>
      <c r="P204" s="34">
        <v>40573</v>
      </c>
    </row>
    <row r="205" spans="1:16">
      <c r="A205" s="33">
        <v>45893</v>
      </c>
      <c r="B205" t="s">
        <v>14</v>
      </c>
      <c r="C205">
        <v>30</v>
      </c>
      <c r="D205" s="34">
        <v>40412</v>
      </c>
      <c r="E205" s="34">
        <v>40419</v>
      </c>
      <c r="F205">
        <v>7</v>
      </c>
      <c r="G205" t="s">
        <v>2166</v>
      </c>
      <c r="H205" s="34">
        <v>40391</v>
      </c>
      <c r="I205" s="34">
        <v>40426</v>
      </c>
      <c r="J205">
        <v>3</v>
      </c>
      <c r="K205" s="34">
        <v>40391</v>
      </c>
      <c r="L205" s="34">
        <v>40482</v>
      </c>
      <c r="M205" t="s">
        <v>2160</v>
      </c>
      <c r="N205">
        <v>2010</v>
      </c>
      <c r="O205" s="34">
        <v>40209</v>
      </c>
      <c r="P205" s="34">
        <v>40573</v>
      </c>
    </row>
    <row r="206" spans="1:16">
      <c r="A206" s="33">
        <v>45894</v>
      </c>
      <c r="B206" t="s">
        <v>15</v>
      </c>
      <c r="C206">
        <v>30</v>
      </c>
      <c r="D206" s="34">
        <v>40412</v>
      </c>
      <c r="E206" s="34">
        <v>40419</v>
      </c>
      <c r="F206">
        <v>7</v>
      </c>
      <c r="G206" t="s">
        <v>2166</v>
      </c>
      <c r="H206" s="34">
        <v>40391</v>
      </c>
      <c r="I206" s="34">
        <v>40426</v>
      </c>
      <c r="J206">
        <v>3</v>
      </c>
      <c r="K206" s="34">
        <v>40391</v>
      </c>
      <c r="L206" s="34">
        <v>40482</v>
      </c>
      <c r="M206" t="s">
        <v>2160</v>
      </c>
      <c r="N206">
        <v>2010</v>
      </c>
      <c r="O206" s="34">
        <v>40209</v>
      </c>
      <c r="P206" s="34">
        <v>40573</v>
      </c>
    </row>
    <row r="207" spans="1:16">
      <c r="A207" s="33">
        <v>45895</v>
      </c>
      <c r="B207" t="s">
        <v>16</v>
      </c>
      <c r="C207">
        <v>30</v>
      </c>
      <c r="D207" s="34">
        <v>40412</v>
      </c>
      <c r="E207" s="34">
        <v>40419</v>
      </c>
      <c r="F207">
        <v>7</v>
      </c>
      <c r="G207" t="s">
        <v>2166</v>
      </c>
      <c r="H207" s="34">
        <v>40391</v>
      </c>
      <c r="I207" s="34">
        <v>40426</v>
      </c>
      <c r="J207">
        <v>3</v>
      </c>
      <c r="K207" s="34">
        <v>40391</v>
      </c>
      <c r="L207" s="34">
        <v>40482</v>
      </c>
      <c r="M207" t="s">
        <v>2160</v>
      </c>
      <c r="N207">
        <v>2010</v>
      </c>
      <c r="O207" s="34">
        <v>40209</v>
      </c>
      <c r="P207" s="34">
        <v>40573</v>
      </c>
    </row>
    <row r="208" spans="1:16">
      <c r="A208" s="33">
        <v>45896</v>
      </c>
      <c r="B208" t="s">
        <v>17</v>
      </c>
      <c r="C208">
        <v>30</v>
      </c>
      <c r="D208" s="34">
        <v>40412</v>
      </c>
      <c r="E208" s="34">
        <v>40419</v>
      </c>
      <c r="F208">
        <v>7</v>
      </c>
      <c r="G208" t="s">
        <v>2166</v>
      </c>
      <c r="H208" s="34">
        <v>40391</v>
      </c>
      <c r="I208" s="34">
        <v>40426</v>
      </c>
      <c r="J208">
        <v>3</v>
      </c>
      <c r="K208" s="34">
        <v>40391</v>
      </c>
      <c r="L208" s="34">
        <v>40482</v>
      </c>
      <c r="M208" t="s">
        <v>2160</v>
      </c>
      <c r="N208">
        <v>2010</v>
      </c>
      <c r="O208" s="34">
        <v>40209</v>
      </c>
      <c r="P208" s="34">
        <v>40573</v>
      </c>
    </row>
    <row r="209" spans="1:16">
      <c r="A209" s="33">
        <v>45897</v>
      </c>
      <c r="B209" t="s">
        <v>18</v>
      </c>
      <c r="C209">
        <v>30</v>
      </c>
      <c r="D209" s="34">
        <v>40412</v>
      </c>
      <c r="E209" s="34">
        <v>40419</v>
      </c>
      <c r="F209">
        <v>7</v>
      </c>
      <c r="G209" t="s">
        <v>2166</v>
      </c>
      <c r="H209" s="34">
        <v>40391</v>
      </c>
      <c r="I209" s="34">
        <v>40426</v>
      </c>
      <c r="J209">
        <v>3</v>
      </c>
      <c r="K209" s="34">
        <v>40391</v>
      </c>
      <c r="L209" s="34">
        <v>40482</v>
      </c>
      <c r="M209" t="s">
        <v>2160</v>
      </c>
      <c r="N209">
        <v>2010</v>
      </c>
      <c r="O209" s="34">
        <v>40209</v>
      </c>
      <c r="P209" s="34">
        <v>40573</v>
      </c>
    </row>
    <row r="210" spans="1:16">
      <c r="A210" s="33">
        <v>45898</v>
      </c>
      <c r="B210" t="s">
        <v>19</v>
      </c>
      <c r="C210">
        <v>30</v>
      </c>
      <c r="D210" s="34">
        <v>40412</v>
      </c>
      <c r="E210" s="34">
        <v>40419</v>
      </c>
      <c r="F210">
        <v>7</v>
      </c>
      <c r="G210" t="s">
        <v>2166</v>
      </c>
      <c r="H210" s="34">
        <v>40391</v>
      </c>
      <c r="I210" s="34">
        <v>40426</v>
      </c>
      <c r="J210">
        <v>3</v>
      </c>
      <c r="K210" s="34">
        <v>40391</v>
      </c>
      <c r="L210" s="34">
        <v>40482</v>
      </c>
      <c r="M210" t="s">
        <v>2160</v>
      </c>
      <c r="N210">
        <v>2010</v>
      </c>
      <c r="O210" s="34">
        <v>40209</v>
      </c>
      <c r="P210" s="34">
        <v>40573</v>
      </c>
    </row>
    <row r="211" spans="1:16">
      <c r="A211" s="33">
        <v>45899</v>
      </c>
      <c r="B211" t="s">
        <v>20</v>
      </c>
      <c r="C211">
        <v>30</v>
      </c>
      <c r="D211" s="34">
        <v>40412</v>
      </c>
      <c r="E211" s="34">
        <v>40419</v>
      </c>
      <c r="F211">
        <v>7</v>
      </c>
      <c r="G211" t="s">
        <v>2166</v>
      </c>
      <c r="H211" s="34">
        <v>40391</v>
      </c>
      <c r="I211" s="34">
        <v>40426</v>
      </c>
      <c r="J211">
        <v>3</v>
      </c>
      <c r="K211" s="34">
        <v>40391</v>
      </c>
      <c r="L211" s="34">
        <v>40482</v>
      </c>
      <c r="M211" t="s">
        <v>2160</v>
      </c>
      <c r="N211">
        <v>2010</v>
      </c>
      <c r="O211" s="34">
        <v>40209</v>
      </c>
      <c r="P211" s="34">
        <v>40573</v>
      </c>
    </row>
    <row r="212" spans="1:16">
      <c r="A212" s="33">
        <v>45900</v>
      </c>
      <c r="B212" t="s">
        <v>14</v>
      </c>
      <c r="C212">
        <v>31</v>
      </c>
      <c r="D212" s="34">
        <v>40419</v>
      </c>
      <c r="E212" s="34">
        <v>40426</v>
      </c>
      <c r="F212">
        <v>7</v>
      </c>
      <c r="G212" t="s">
        <v>2166</v>
      </c>
      <c r="H212" s="34">
        <v>40391</v>
      </c>
      <c r="I212" s="34">
        <v>40426</v>
      </c>
      <c r="J212">
        <v>3</v>
      </c>
      <c r="K212" s="34">
        <v>40391</v>
      </c>
      <c r="L212" s="34">
        <v>40482</v>
      </c>
      <c r="M212" t="s">
        <v>2160</v>
      </c>
      <c r="N212">
        <v>2010</v>
      </c>
      <c r="O212" s="34">
        <v>40209</v>
      </c>
      <c r="P212" s="34">
        <v>40573</v>
      </c>
    </row>
    <row r="213" spans="1:16">
      <c r="A213" s="33">
        <v>45901</v>
      </c>
      <c r="B213" t="s">
        <v>15</v>
      </c>
      <c r="C213">
        <v>31</v>
      </c>
      <c r="D213" s="34">
        <v>40419</v>
      </c>
      <c r="E213" s="34">
        <v>40426</v>
      </c>
      <c r="F213">
        <v>7</v>
      </c>
      <c r="G213" t="s">
        <v>2166</v>
      </c>
      <c r="H213" s="34">
        <v>40391</v>
      </c>
      <c r="I213" s="34">
        <v>40426</v>
      </c>
      <c r="J213">
        <v>3</v>
      </c>
      <c r="K213" s="34">
        <v>40391</v>
      </c>
      <c r="L213" s="34">
        <v>40482</v>
      </c>
      <c r="M213" t="s">
        <v>2160</v>
      </c>
      <c r="N213">
        <v>2010</v>
      </c>
      <c r="O213" s="34">
        <v>40209</v>
      </c>
      <c r="P213" s="34">
        <v>40573</v>
      </c>
    </row>
    <row r="214" spans="1:16">
      <c r="A214" s="33">
        <v>45902</v>
      </c>
      <c r="B214" t="s">
        <v>16</v>
      </c>
      <c r="C214">
        <v>31</v>
      </c>
      <c r="D214" s="34">
        <v>40419</v>
      </c>
      <c r="E214" s="34">
        <v>40426</v>
      </c>
      <c r="F214">
        <v>7</v>
      </c>
      <c r="G214" t="s">
        <v>2166</v>
      </c>
      <c r="H214" s="34">
        <v>40391</v>
      </c>
      <c r="I214" s="34">
        <v>40426</v>
      </c>
      <c r="J214">
        <v>3</v>
      </c>
      <c r="K214" s="34">
        <v>40391</v>
      </c>
      <c r="L214" s="34">
        <v>40482</v>
      </c>
      <c r="M214" t="s">
        <v>2160</v>
      </c>
      <c r="N214">
        <v>2010</v>
      </c>
      <c r="O214" s="34">
        <v>40209</v>
      </c>
      <c r="P214" s="34">
        <v>40573</v>
      </c>
    </row>
    <row r="215" spans="1:16">
      <c r="A215" s="33">
        <v>45903</v>
      </c>
      <c r="B215" t="s">
        <v>17</v>
      </c>
      <c r="C215">
        <v>31</v>
      </c>
      <c r="D215" s="34">
        <v>40419</v>
      </c>
      <c r="E215" s="34">
        <v>40426</v>
      </c>
      <c r="F215">
        <v>7</v>
      </c>
      <c r="G215" t="s">
        <v>2166</v>
      </c>
      <c r="H215" s="34">
        <v>40391</v>
      </c>
      <c r="I215" s="34">
        <v>40426</v>
      </c>
      <c r="J215">
        <v>3</v>
      </c>
      <c r="K215" s="34">
        <v>40391</v>
      </c>
      <c r="L215" s="34">
        <v>40482</v>
      </c>
      <c r="M215" t="s">
        <v>2160</v>
      </c>
      <c r="N215">
        <v>2010</v>
      </c>
      <c r="O215" s="34">
        <v>40209</v>
      </c>
      <c r="P215" s="34">
        <v>40573</v>
      </c>
    </row>
    <row r="216" spans="1:16">
      <c r="A216" s="33">
        <v>45904</v>
      </c>
      <c r="B216" t="s">
        <v>18</v>
      </c>
      <c r="C216">
        <v>31</v>
      </c>
      <c r="D216" s="34">
        <v>40419</v>
      </c>
      <c r="E216" s="34">
        <v>40426</v>
      </c>
      <c r="F216">
        <v>7</v>
      </c>
      <c r="G216" t="s">
        <v>2166</v>
      </c>
      <c r="H216" s="34">
        <v>40391</v>
      </c>
      <c r="I216" s="34">
        <v>40426</v>
      </c>
      <c r="J216">
        <v>3</v>
      </c>
      <c r="K216" s="34">
        <v>40391</v>
      </c>
      <c r="L216" s="34">
        <v>40482</v>
      </c>
      <c r="M216" t="s">
        <v>2160</v>
      </c>
      <c r="N216">
        <v>2010</v>
      </c>
      <c r="O216" s="34">
        <v>40209</v>
      </c>
      <c r="P216" s="34">
        <v>40573</v>
      </c>
    </row>
    <row r="217" spans="1:16">
      <c r="A217" s="33">
        <v>45905</v>
      </c>
      <c r="B217" t="s">
        <v>19</v>
      </c>
      <c r="C217">
        <v>31</v>
      </c>
      <c r="D217" s="34">
        <v>40419</v>
      </c>
      <c r="E217" s="34">
        <v>40426</v>
      </c>
      <c r="F217">
        <v>7</v>
      </c>
      <c r="G217" t="s">
        <v>2166</v>
      </c>
      <c r="H217" s="34">
        <v>40391</v>
      </c>
      <c r="I217" s="34">
        <v>40426</v>
      </c>
      <c r="J217">
        <v>3</v>
      </c>
      <c r="K217" s="34">
        <v>40391</v>
      </c>
      <c r="L217" s="34">
        <v>40482</v>
      </c>
      <c r="M217" t="s">
        <v>2160</v>
      </c>
      <c r="N217">
        <v>2010</v>
      </c>
      <c r="O217" s="34">
        <v>40209</v>
      </c>
      <c r="P217" s="34">
        <v>40573</v>
      </c>
    </row>
    <row r="218" spans="1:16">
      <c r="A218" s="33">
        <v>45906</v>
      </c>
      <c r="B218" t="s">
        <v>20</v>
      </c>
      <c r="C218">
        <v>31</v>
      </c>
      <c r="D218" s="34">
        <v>40419</v>
      </c>
      <c r="E218" s="34">
        <v>40426</v>
      </c>
      <c r="F218">
        <v>7</v>
      </c>
      <c r="G218" t="s">
        <v>2166</v>
      </c>
      <c r="H218" s="34">
        <v>40391</v>
      </c>
      <c r="I218" s="34">
        <v>40426</v>
      </c>
      <c r="J218">
        <v>3</v>
      </c>
      <c r="K218" s="34">
        <v>40391</v>
      </c>
      <c r="L218" s="34">
        <v>40482</v>
      </c>
      <c r="M218" t="s">
        <v>2160</v>
      </c>
      <c r="N218">
        <v>2010</v>
      </c>
      <c r="O218" s="34">
        <v>40209</v>
      </c>
      <c r="P218" s="34">
        <v>40573</v>
      </c>
    </row>
    <row r="219" spans="1:16">
      <c r="A219" s="33">
        <v>45907</v>
      </c>
      <c r="B219" t="s">
        <v>14</v>
      </c>
      <c r="C219">
        <v>32</v>
      </c>
      <c r="D219" s="34">
        <v>40426</v>
      </c>
      <c r="E219" s="34">
        <v>40433</v>
      </c>
      <c r="F219">
        <v>8</v>
      </c>
      <c r="G219" t="s">
        <v>2167</v>
      </c>
      <c r="H219" s="34">
        <v>40426</v>
      </c>
      <c r="I219" s="34">
        <v>40454</v>
      </c>
      <c r="J219">
        <v>3</v>
      </c>
      <c r="K219" s="34">
        <v>40391</v>
      </c>
      <c r="L219" s="34">
        <v>40482</v>
      </c>
      <c r="M219" t="s">
        <v>2160</v>
      </c>
      <c r="N219">
        <v>2010</v>
      </c>
      <c r="O219" s="34">
        <v>40209</v>
      </c>
      <c r="P219" s="34">
        <v>40573</v>
      </c>
    </row>
    <row r="220" spans="1:16">
      <c r="A220" s="33">
        <v>45908</v>
      </c>
      <c r="B220" t="s">
        <v>15</v>
      </c>
      <c r="C220">
        <v>32</v>
      </c>
      <c r="D220" s="34">
        <v>40426</v>
      </c>
      <c r="E220" s="34">
        <v>40433</v>
      </c>
      <c r="F220">
        <v>8</v>
      </c>
      <c r="G220" t="s">
        <v>2167</v>
      </c>
      <c r="H220" s="34">
        <v>40426</v>
      </c>
      <c r="I220" s="34">
        <v>40454</v>
      </c>
      <c r="J220">
        <v>3</v>
      </c>
      <c r="K220" s="34">
        <v>40391</v>
      </c>
      <c r="L220" s="34">
        <v>40482</v>
      </c>
      <c r="M220" t="s">
        <v>2160</v>
      </c>
      <c r="N220">
        <v>2010</v>
      </c>
      <c r="O220" s="34">
        <v>40209</v>
      </c>
      <c r="P220" s="34">
        <v>40573</v>
      </c>
    </row>
    <row r="221" spans="1:16">
      <c r="A221" s="33">
        <v>45909</v>
      </c>
      <c r="B221" t="s">
        <v>16</v>
      </c>
      <c r="C221">
        <v>32</v>
      </c>
      <c r="D221" s="34">
        <v>40426</v>
      </c>
      <c r="E221" s="34">
        <v>40433</v>
      </c>
      <c r="F221">
        <v>8</v>
      </c>
      <c r="G221" t="s">
        <v>2167</v>
      </c>
      <c r="H221" s="34">
        <v>40426</v>
      </c>
      <c r="I221" s="34">
        <v>40454</v>
      </c>
      <c r="J221">
        <v>3</v>
      </c>
      <c r="K221" s="34">
        <v>40391</v>
      </c>
      <c r="L221" s="34">
        <v>40482</v>
      </c>
      <c r="M221" t="s">
        <v>2160</v>
      </c>
      <c r="N221">
        <v>2010</v>
      </c>
      <c r="O221" s="34">
        <v>40209</v>
      </c>
      <c r="P221" s="34">
        <v>40573</v>
      </c>
    </row>
    <row r="222" spans="1:16">
      <c r="A222" s="33">
        <v>45910</v>
      </c>
      <c r="B222" t="s">
        <v>17</v>
      </c>
      <c r="C222">
        <v>32</v>
      </c>
      <c r="D222" s="34">
        <v>40426</v>
      </c>
      <c r="E222" s="34">
        <v>40433</v>
      </c>
      <c r="F222">
        <v>8</v>
      </c>
      <c r="G222" t="s">
        <v>2167</v>
      </c>
      <c r="H222" s="34">
        <v>40426</v>
      </c>
      <c r="I222" s="34">
        <v>40454</v>
      </c>
      <c r="J222">
        <v>3</v>
      </c>
      <c r="K222" s="34">
        <v>40391</v>
      </c>
      <c r="L222" s="34">
        <v>40482</v>
      </c>
      <c r="M222" t="s">
        <v>2160</v>
      </c>
      <c r="N222">
        <v>2010</v>
      </c>
      <c r="O222" s="34">
        <v>40209</v>
      </c>
      <c r="P222" s="34">
        <v>40573</v>
      </c>
    </row>
    <row r="223" spans="1:16">
      <c r="A223" s="33">
        <v>45911</v>
      </c>
      <c r="B223" t="s">
        <v>18</v>
      </c>
      <c r="C223">
        <v>32</v>
      </c>
      <c r="D223" s="34">
        <v>40426</v>
      </c>
      <c r="E223" s="34">
        <v>40433</v>
      </c>
      <c r="F223">
        <v>8</v>
      </c>
      <c r="G223" t="s">
        <v>2167</v>
      </c>
      <c r="H223" s="34">
        <v>40426</v>
      </c>
      <c r="I223" s="34">
        <v>40454</v>
      </c>
      <c r="J223">
        <v>3</v>
      </c>
      <c r="K223" s="34">
        <v>40391</v>
      </c>
      <c r="L223" s="34">
        <v>40482</v>
      </c>
      <c r="M223" t="s">
        <v>2160</v>
      </c>
      <c r="N223">
        <v>2010</v>
      </c>
      <c r="O223" s="34">
        <v>40209</v>
      </c>
      <c r="P223" s="34">
        <v>40573</v>
      </c>
    </row>
    <row r="224" spans="1:16">
      <c r="A224" s="33">
        <v>45912</v>
      </c>
      <c r="B224" t="s">
        <v>19</v>
      </c>
      <c r="C224">
        <v>32</v>
      </c>
      <c r="D224" s="34">
        <v>40426</v>
      </c>
      <c r="E224" s="34">
        <v>40433</v>
      </c>
      <c r="F224">
        <v>8</v>
      </c>
      <c r="G224" t="s">
        <v>2167</v>
      </c>
      <c r="H224" s="34">
        <v>40426</v>
      </c>
      <c r="I224" s="34">
        <v>40454</v>
      </c>
      <c r="J224">
        <v>3</v>
      </c>
      <c r="K224" s="34">
        <v>40391</v>
      </c>
      <c r="L224" s="34">
        <v>40482</v>
      </c>
      <c r="M224" t="s">
        <v>2160</v>
      </c>
      <c r="N224">
        <v>2010</v>
      </c>
      <c r="O224" s="34">
        <v>40209</v>
      </c>
      <c r="P224" s="34">
        <v>40573</v>
      </c>
    </row>
    <row r="225" spans="1:16">
      <c r="A225" s="33">
        <v>45913</v>
      </c>
      <c r="B225" t="s">
        <v>20</v>
      </c>
      <c r="C225">
        <v>32</v>
      </c>
      <c r="D225" s="34">
        <v>40426</v>
      </c>
      <c r="E225" s="34">
        <v>40433</v>
      </c>
      <c r="F225">
        <v>8</v>
      </c>
      <c r="G225" t="s">
        <v>2167</v>
      </c>
      <c r="H225" s="34">
        <v>40426</v>
      </c>
      <c r="I225" s="34">
        <v>40454</v>
      </c>
      <c r="J225">
        <v>3</v>
      </c>
      <c r="K225" s="34">
        <v>40391</v>
      </c>
      <c r="L225" s="34">
        <v>40482</v>
      </c>
      <c r="M225" t="s">
        <v>2160</v>
      </c>
      <c r="N225">
        <v>2010</v>
      </c>
      <c r="O225" s="34">
        <v>40209</v>
      </c>
      <c r="P225" s="34">
        <v>40573</v>
      </c>
    </row>
    <row r="226" spans="1:16">
      <c r="A226" s="33">
        <v>45914</v>
      </c>
      <c r="B226" t="s">
        <v>14</v>
      </c>
      <c r="C226">
        <v>33</v>
      </c>
      <c r="D226" s="34">
        <v>40433</v>
      </c>
      <c r="E226" s="34">
        <v>40440</v>
      </c>
      <c r="F226">
        <v>8</v>
      </c>
      <c r="G226" t="s">
        <v>2167</v>
      </c>
      <c r="H226" s="34">
        <v>40426</v>
      </c>
      <c r="I226" s="34">
        <v>40454</v>
      </c>
      <c r="J226">
        <v>3</v>
      </c>
      <c r="K226" s="34">
        <v>40391</v>
      </c>
      <c r="L226" s="34">
        <v>40482</v>
      </c>
      <c r="M226" t="s">
        <v>2160</v>
      </c>
      <c r="N226">
        <v>2010</v>
      </c>
      <c r="O226" s="34">
        <v>40209</v>
      </c>
      <c r="P226" s="34">
        <v>40573</v>
      </c>
    </row>
    <row r="227" spans="1:16">
      <c r="A227" s="33">
        <v>45915</v>
      </c>
      <c r="B227" t="s">
        <v>15</v>
      </c>
      <c r="C227">
        <v>33</v>
      </c>
      <c r="D227" s="34">
        <v>40433</v>
      </c>
      <c r="E227" s="34">
        <v>40440</v>
      </c>
      <c r="F227">
        <v>8</v>
      </c>
      <c r="G227" t="s">
        <v>2167</v>
      </c>
      <c r="H227" s="34">
        <v>40426</v>
      </c>
      <c r="I227" s="34">
        <v>40454</v>
      </c>
      <c r="J227">
        <v>3</v>
      </c>
      <c r="K227" s="34">
        <v>40391</v>
      </c>
      <c r="L227" s="34">
        <v>40482</v>
      </c>
      <c r="M227" t="s">
        <v>2160</v>
      </c>
      <c r="N227">
        <v>2010</v>
      </c>
      <c r="O227" s="34">
        <v>40209</v>
      </c>
      <c r="P227" s="34">
        <v>40573</v>
      </c>
    </row>
    <row r="228" spans="1:16">
      <c r="A228" s="33">
        <v>45916</v>
      </c>
      <c r="B228" t="s">
        <v>16</v>
      </c>
      <c r="C228">
        <v>33</v>
      </c>
      <c r="D228" s="34">
        <v>40433</v>
      </c>
      <c r="E228" s="34">
        <v>40440</v>
      </c>
      <c r="F228">
        <v>8</v>
      </c>
      <c r="G228" t="s">
        <v>2167</v>
      </c>
      <c r="H228" s="34">
        <v>40426</v>
      </c>
      <c r="I228" s="34">
        <v>40454</v>
      </c>
      <c r="J228">
        <v>3</v>
      </c>
      <c r="K228" s="34">
        <v>40391</v>
      </c>
      <c r="L228" s="34">
        <v>40482</v>
      </c>
      <c r="M228" t="s">
        <v>2160</v>
      </c>
      <c r="N228">
        <v>2010</v>
      </c>
      <c r="O228" s="34">
        <v>40209</v>
      </c>
      <c r="P228" s="34">
        <v>40573</v>
      </c>
    </row>
    <row r="229" spans="1:16">
      <c r="A229" s="33">
        <v>45917</v>
      </c>
      <c r="B229" t="s">
        <v>17</v>
      </c>
      <c r="C229">
        <v>33</v>
      </c>
      <c r="D229" s="34">
        <v>40433</v>
      </c>
      <c r="E229" s="34">
        <v>40440</v>
      </c>
      <c r="F229">
        <v>8</v>
      </c>
      <c r="G229" t="s">
        <v>2167</v>
      </c>
      <c r="H229" s="34">
        <v>40426</v>
      </c>
      <c r="I229" s="34">
        <v>40454</v>
      </c>
      <c r="J229">
        <v>3</v>
      </c>
      <c r="K229" s="34">
        <v>40391</v>
      </c>
      <c r="L229" s="34">
        <v>40482</v>
      </c>
      <c r="M229" t="s">
        <v>2160</v>
      </c>
      <c r="N229">
        <v>2010</v>
      </c>
      <c r="O229" s="34">
        <v>40209</v>
      </c>
      <c r="P229" s="34">
        <v>40573</v>
      </c>
    </row>
    <row r="230" spans="1:16">
      <c r="A230" s="33">
        <v>45918</v>
      </c>
      <c r="B230" t="s">
        <v>18</v>
      </c>
      <c r="C230">
        <v>33</v>
      </c>
      <c r="D230" s="34">
        <v>40433</v>
      </c>
      <c r="E230" s="34">
        <v>40440</v>
      </c>
      <c r="F230">
        <v>8</v>
      </c>
      <c r="G230" t="s">
        <v>2167</v>
      </c>
      <c r="H230" s="34">
        <v>40426</v>
      </c>
      <c r="I230" s="34">
        <v>40454</v>
      </c>
      <c r="J230">
        <v>3</v>
      </c>
      <c r="K230" s="34">
        <v>40391</v>
      </c>
      <c r="L230" s="34">
        <v>40482</v>
      </c>
      <c r="M230" t="s">
        <v>2160</v>
      </c>
      <c r="N230">
        <v>2010</v>
      </c>
      <c r="O230" s="34">
        <v>40209</v>
      </c>
      <c r="P230" s="34">
        <v>40573</v>
      </c>
    </row>
    <row r="231" spans="1:16">
      <c r="A231" s="33">
        <v>45919</v>
      </c>
      <c r="B231" t="s">
        <v>19</v>
      </c>
      <c r="C231">
        <v>33</v>
      </c>
      <c r="D231" s="34">
        <v>40433</v>
      </c>
      <c r="E231" s="34">
        <v>40440</v>
      </c>
      <c r="F231">
        <v>8</v>
      </c>
      <c r="G231" t="s">
        <v>2167</v>
      </c>
      <c r="H231" s="34">
        <v>40426</v>
      </c>
      <c r="I231" s="34">
        <v>40454</v>
      </c>
      <c r="J231">
        <v>3</v>
      </c>
      <c r="K231" s="34">
        <v>40391</v>
      </c>
      <c r="L231" s="34">
        <v>40482</v>
      </c>
      <c r="M231" t="s">
        <v>2160</v>
      </c>
      <c r="N231">
        <v>2010</v>
      </c>
      <c r="O231" s="34">
        <v>40209</v>
      </c>
      <c r="P231" s="34">
        <v>40573</v>
      </c>
    </row>
    <row r="232" spans="1:16">
      <c r="A232" s="33">
        <v>45920</v>
      </c>
      <c r="B232" t="s">
        <v>20</v>
      </c>
      <c r="C232">
        <v>33</v>
      </c>
      <c r="D232" s="34">
        <v>40433</v>
      </c>
      <c r="E232" s="34">
        <v>40440</v>
      </c>
      <c r="F232">
        <v>8</v>
      </c>
      <c r="G232" t="s">
        <v>2167</v>
      </c>
      <c r="H232" s="34">
        <v>40426</v>
      </c>
      <c r="I232" s="34">
        <v>40454</v>
      </c>
      <c r="J232">
        <v>3</v>
      </c>
      <c r="K232" s="34">
        <v>40391</v>
      </c>
      <c r="L232" s="34">
        <v>40482</v>
      </c>
      <c r="M232" t="s">
        <v>2160</v>
      </c>
      <c r="N232">
        <v>2010</v>
      </c>
      <c r="O232" s="34">
        <v>40209</v>
      </c>
      <c r="P232" s="34">
        <v>40573</v>
      </c>
    </row>
    <row r="233" spans="1:16">
      <c r="A233" s="33">
        <v>45921</v>
      </c>
      <c r="B233" t="s">
        <v>14</v>
      </c>
      <c r="C233">
        <v>34</v>
      </c>
      <c r="D233" s="34">
        <v>40440</v>
      </c>
      <c r="E233" s="34">
        <v>40447</v>
      </c>
      <c r="F233">
        <v>8</v>
      </c>
      <c r="G233" t="s">
        <v>2167</v>
      </c>
      <c r="H233" s="34">
        <v>40426</v>
      </c>
      <c r="I233" s="34">
        <v>40454</v>
      </c>
      <c r="J233">
        <v>3</v>
      </c>
      <c r="K233" s="34">
        <v>40391</v>
      </c>
      <c r="L233" s="34">
        <v>40482</v>
      </c>
      <c r="M233" t="s">
        <v>2160</v>
      </c>
      <c r="N233">
        <v>2010</v>
      </c>
      <c r="O233" s="34">
        <v>40209</v>
      </c>
      <c r="P233" s="34">
        <v>40573</v>
      </c>
    </row>
    <row r="234" spans="1:16">
      <c r="A234" s="33">
        <v>45922</v>
      </c>
      <c r="B234" t="s">
        <v>15</v>
      </c>
      <c r="C234">
        <v>34</v>
      </c>
      <c r="D234" s="34">
        <v>40440</v>
      </c>
      <c r="E234" s="34">
        <v>40447</v>
      </c>
      <c r="F234">
        <v>8</v>
      </c>
      <c r="G234" t="s">
        <v>2167</v>
      </c>
      <c r="H234" s="34">
        <v>40426</v>
      </c>
      <c r="I234" s="34">
        <v>40454</v>
      </c>
      <c r="J234">
        <v>3</v>
      </c>
      <c r="K234" s="34">
        <v>40391</v>
      </c>
      <c r="L234" s="34">
        <v>40482</v>
      </c>
      <c r="M234" t="s">
        <v>2160</v>
      </c>
      <c r="N234">
        <v>2010</v>
      </c>
      <c r="O234" s="34">
        <v>40209</v>
      </c>
      <c r="P234" s="34">
        <v>40573</v>
      </c>
    </row>
    <row r="235" spans="1:16">
      <c r="A235" s="33">
        <v>45923</v>
      </c>
      <c r="B235" t="s">
        <v>16</v>
      </c>
      <c r="C235">
        <v>34</v>
      </c>
      <c r="D235" s="34">
        <v>40440</v>
      </c>
      <c r="E235" s="34">
        <v>40447</v>
      </c>
      <c r="F235">
        <v>8</v>
      </c>
      <c r="G235" t="s">
        <v>2167</v>
      </c>
      <c r="H235" s="34">
        <v>40426</v>
      </c>
      <c r="I235" s="34">
        <v>40454</v>
      </c>
      <c r="J235">
        <v>3</v>
      </c>
      <c r="K235" s="34">
        <v>40391</v>
      </c>
      <c r="L235" s="34">
        <v>40482</v>
      </c>
      <c r="M235" t="s">
        <v>2160</v>
      </c>
      <c r="N235">
        <v>2010</v>
      </c>
      <c r="O235" s="34">
        <v>40209</v>
      </c>
      <c r="P235" s="34">
        <v>40573</v>
      </c>
    </row>
    <row r="236" spans="1:16">
      <c r="A236" s="33">
        <v>45924</v>
      </c>
      <c r="B236" t="s">
        <v>17</v>
      </c>
      <c r="C236">
        <v>34</v>
      </c>
      <c r="D236" s="34">
        <v>40440</v>
      </c>
      <c r="E236" s="34">
        <v>40447</v>
      </c>
      <c r="F236">
        <v>8</v>
      </c>
      <c r="G236" t="s">
        <v>2167</v>
      </c>
      <c r="H236" s="34">
        <v>40426</v>
      </c>
      <c r="I236" s="34">
        <v>40454</v>
      </c>
      <c r="J236">
        <v>3</v>
      </c>
      <c r="K236" s="34">
        <v>40391</v>
      </c>
      <c r="L236" s="34">
        <v>40482</v>
      </c>
      <c r="M236" t="s">
        <v>2160</v>
      </c>
      <c r="N236">
        <v>2010</v>
      </c>
      <c r="O236" s="34">
        <v>40209</v>
      </c>
      <c r="P236" s="34">
        <v>40573</v>
      </c>
    </row>
    <row r="237" spans="1:16">
      <c r="A237" s="33">
        <v>45925</v>
      </c>
      <c r="B237" t="s">
        <v>18</v>
      </c>
      <c r="C237">
        <v>34</v>
      </c>
      <c r="D237" s="34">
        <v>40440</v>
      </c>
      <c r="E237" s="34">
        <v>40447</v>
      </c>
      <c r="F237">
        <v>8</v>
      </c>
      <c r="G237" t="s">
        <v>2167</v>
      </c>
      <c r="H237" s="34">
        <v>40426</v>
      </c>
      <c r="I237" s="34">
        <v>40454</v>
      </c>
      <c r="J237">
        <v>3</v>
      </c>
      <c r="K237" s="34">
        <v>40391</v>
      </c>
      <c r="L237" s="34">
        <v>40482</v>
      </c>
      <c r="M237" t="s">
        <v>2160</v>
      </c>
      <c r="N237">
        <v>2010</v>
      </c>
      <c r="O237" s="34">
        <v>40209</v>
      </c>
      <c r="P237" s="34">
        <v>40573</v>
      </c>
    </row>
    <row r="238" spans="1:16">
      <c r="A238" s="33">
        <v>45926</v>
      </c>
      <c r="B238" t="s">
        <v>19</v>
      </c>
      <c r="C238">
        <v>34</v>
      </c>
      <c r="D238" s="34">
        <v>40440</v>
      </c>
      <c r="E238" s="34">
        <v>40447</v>
      </c>
      <c r="F238">
        <v>8</v>
      </c>
      <c r="G238" t="s">
        <v>2167</v>
      </c>
      <c r="H238" s="34">
        <v>40426</v>
      </c>
      <c r="I238" s="34">
        <v>40454</v>
      </c>
      <c r="J238">
        <v>3</v>
      </c>
      <c r="K238" s="34">
        <v>40391</v>
      </c>
      <c r="L238" s="34">
        <v>40482</v>
      </c>
      <c r="M238" t="s">
        <v>2160</v>
      </c>
      <c r="N238">
        <v>2010</v>
      </c>
      <c r="O238" s="34">
        <v>40209</v>
      </c>
      <c r="P238" s="34">
        <v>40573</v>
      </c>
    </row>
    <row r="239" spans="1:16">
      <c r="A239" s="33">
        <v>45927</v>
      </c>
      <c r="B239" t="s">
        <v>20</v>
      </c>
      <c r="C239">
        <v>34</v>
      </c>
      <c r="D239" s="34">
        <v>40440</v>
      </c>
      <c r="E239" s="34">
        <v>40447</v>
      </c>
      <c r="F239">
        <v>8</v>
      </c>
      <c r="G239" t="s">
        <v>2167</v>
      </c>
      <c r="H239" s="34">
        <v>40426</v>
      </c>
      <c r="I239" s="34">
        <v>40454</v>
      </c>
      <c r="J239">
        <v>3</v>
      </c>
      <c r="K239" s="34">
        <v>40391</v>
      </c>
      <c r="L239" s="34">
        <v>40482</v>
      </c>
      <c r="M239" t="s">
        <v>2160</v>
      </c>
      <c r="N239">
        <v>2010</v>
      </c>
      <c r="O239" s="34">
        <v>40209</v>
      </c>
      <c r="P239" s="34">
        <v>40573</v>
      </c>
    </row>
    <row r="240" spans="1:16">
      <c r="A240" s="33">
        <v>45928</v>
      </c>
      <c r="B240" t="s">
        <v>14</v>
      </c>
      <c r="C240">
        <v>35</v>
      </c>
      <c r="D240" s="34">
        <v>40447</v>
      </c>
      <c r="E240" s="34">
        <v>40454</v>
      </c>
      <c r="F240">
        <v>8</v>
      </c>
      <c r="G240" t="s">
        <v>2167</v>
      </c>
      <c r="H240" s="34">
        <v>40426</v>
      </c>
      <c r="I240" s="34">
        <v>40454</v>
      </c>
      <c r="J240">
        <v>3</v>
      </c>
      <c r="K240" s="34">
        <v>40391</v>
      </c>
      <c r="L240" s="34">
        <v>40482</v>
      </c>
      <c r="M240" t="s">
        <v>2160</v>
      </c>
      <c r="N240">
        <v>2010</v>
      </c>
      <c r="O240" s="34">
        <v>40209</v>
      </c>
      <c r="P240" s="34">
        <v>40573</v>
      </c>
    </row>
    <row r="241" spans="1:16">
      <c r="A241" s="33">
        <v>45929</v>
      </c>
      <c r="B241" t="s">
        <v>15</v>
      </c>
      <c r="C241">
        <v>35</v>
      </c>
      <c r="D241" s="34">
        <v>40447</v>
      </c>
      <c r="E241" s="34">
        <v>40454</v>
      </c>
      <c r="F241">
        <v>8</v>
      </c>
      <c r="G241" t="s">
        <v>2167</v>
      </c>
      <c r="H241" s="34">
        <v>40426</v>
      </c>
      <c r="I241" s="34">
        <v>40454</v>
      </c>
      <c r="J241">
        <v>3</v>
      </c>
      <c r="K241" s="34">
        <v>40391</v>
      </c>
      <c r="L241" s="34">
        <v>40482</v>
      </c>
      <c r="M241" t="s">
        <v>2160</v>
      </c>
      <c r="N241">
        <v>2010</v>
      </c>
      <c r="O241" s="34">
        <v>40209</v>
      </c>
      <c r="P241" s="34">
        <v>40573</v>
      </c>
    </row>
    <row r="242" spans="1:16">
      <c r="A242" s="33">
        <v>45930</v>
      </c>
      <c r="B242" t="s">
        <v>16</v>
      </c>
      <c r="C242">
        <v>35</v>
      </c>
      <c r="D242" s="34">
        <v>40447</v>
      </c>
      <c r="E242" s="34">
        <v>40454</v>
      </c>
      <c r="F242">
        <v>8</v>
      </c>
      <c r="G242" t="s">
        <v>2167</v>
      </c>
      <c r="H242" s="34">
        <v>40426</v>
      </c>
      <c r="I242" s="34">
        <v>40454</v>
      </c>
      <c r="J242">
        <v>3</v>
      </c>
      <c r="K242" s="34">
        <v>40391</v>
      </c>
      <c r="L242" s="34">
        <v>40482</v>
      </c>
      <c r="M242" t="s">
        <v>2160</v>
      </c>
      <c r="N242">
        <v>2010</v>
      </c>
      <c r="O242" s="34">
        <v>40209</v>
      </c>
      <c r="P242" s="34">
        <v>40573</v>
      </c>
    </row>
    <row r="243" spans="1:16">
      <c r="A243" s="33">
        <v>45931</v>
      </c>
      <c r="B243" t="s">
        <v>17</v>
      </c>
      <c r="C243">
        <v>35</v>
      </c>
      <c r="D243" s="34">
        <v>40447</v>
      </c>
      <c r="E243" s="34">
        <v>40454</v>
      </c>
      <c r="F243">
        <v>8</v>
      </c>
      <c r="G243" t="s">
        <v>2167</v>
      </c>
      <c r="H243" s="34">
        <v>40426</v>
      </c>
      <c r="I243" s="34">
        <v>40454</v>
      </c>
      <c r="J243">
        <v>3</v>
      </c>
      <c r="K243" s="34">
        <v>40391</v>
      </c>
      <c r="L243" s="34">
        <v>40482</v>
      </c>
      <c r="M243" t="s">
        <v>2160</v>
      </c>
      <c r="N243">
        <v>2010</v>
      </c>
      <c r="O243" s="34">
        <v>40209</v>
      </c>
      <c r="P243" s="34">
        <v>40573</v>
      </c>
    </row>
    <row r="244" spans="1:16">
      <c r="A244" s="33">
        <v>45932</v>
      </c>
      <c r="B244" t="s">
        <v>18</v>
      </c>
      <c r="C244">
        <v>35</v>
      </c>
      <c r="D244" s="34">
        <v>40447</v>
      </c>
      <c r="E244" s="34">
        <v>40454</v>
      </c>
      <c r="F244">
        <v>8</v>
      </c>
      <c r="G244" t="s">
        <v>2167</v>
      </c>
      <c r="H244" s="34">
        <v>40426</v>
      </c>
      <c r="I244" s="34">
        <v>40454</v>
      </c>
      <c r="J244">
        <v>3</v>
      </c>
      <c r="K244" s="34">
        <v>40391</v>
      </c>
      <c r="L244" s="34">
        <v>40482</v>
      </c>
      <c r="M244" t="s">
        <v>2160</v>
      </c>
      <c r="N244">
        <v>2010</v>
      </c>
      <c r="O244" s="34">
        <v>40209</v>
      </c>
      <c r="P244" s="34">
        <v>40573</v>
      </c>
    </row>
    <row r="245" spans="1:16">
      <c r="A245" s="33">
        <v>45933</v>
      </c>
      <c r="B245" t="s">
        <v>19</v>
      </c>
      <c r="C245">
        <v>35</v>
      </c>
      <c r="D245" s="34">
        <v>40447</v>
      </c>
      <c r="E245" s="34">
        <v>40454</v>
      </c>
      <c r="F245">
        <v>8</v>
      </c>
      <c r="G245" t="s">
        <v>2167</v>
      </c>
      <c r="H245" s="34">
        <v>40426</v>
      </c>
      <c r="I245" s="34">
        <v>40454</v>
      </c>
      <c r="J245">
        <v>3</v>
      </c>
      <c r="K245" s="34">
        <v>40391</v>
      </c>
      <c r="L245" s="34">
        <v>40482</v>
      </c>
      <c r="M245" t="s">
        <v>2160</v>
      </c>
      <c r="N245">
        <v>2010</v>
      </c>
      <c r="O245" s="34">
        <v>40209</v>
      </c>
      <c r="P245" s="34">
        <v>40573</v>
      </c>
    </row>
    <row r="246" spans="1:16">
      <c r="A246" s="33">
        <v>45934</v>
      </c>
      <c r="B246" t="s">
        <v>20</v>
      </c>
      <c r="C246">
        <v>35</v>
      </c>
      <c r="D246" s="34">
        <v>40447</v>
      </c>
      <c r="E246" s="34">
        <v>40454</v>
      </c>
      <c r="F246">
        <v>8</v>
      </c>
      <c r="G246" t="s">
        <v>2167</v>
      </c>
      <c r="H246" s="34">
        <v>40426</v>
      </c>
      <c r="I246" s="34">
        <v>40454</v>
      </c>
      <c r="J246">
        <v>3</v>
      </c>
      <c r="K246" s="34">
        <v>40391</v>
      </c>
      <c r="L246" s="34">
        <v>40482</v>
      </c>
      <c r="M246" t="s">
        <v>2160</v>
      </c>
      <c r="N246">
        <v>2010</v>
      </c>
      <c r="O246" s="34">
        <v>40209</v>
      </c>
      <c r="P246" s="34">
        <v>40573</v>
      </c>
    </row>
    <row r="247" spans="1:16">
      <c r="A247" s="33">
        <v>45935</v>
      </c>
      <c r="B247" t="s">
        <v>14</v>
      </c>
      <c r="C247">
        <v>36</v>
      </c>
      <c r="D247" s="34">
        <v>40454</v>
      </c>
      <c r="E247" s="34">
        <v>40461</v>
      </c>
      <c r="F247">
        <v>9</v>
      </c>
      <c r="G247" t="s">
        <v>2168</v>
      </c>
      <c r="H247" s="34">
        <v>40454</v>
      </c>
      <c r="I247" s="34">
        <v>40482</v>
      </c>
      <c r="J247">
        <v>3</v>
      </c>
      <c r="K247" s="34">
        <v>40391</v>
      </c>
      <c r="L247" s="34">
        <v>40482</v>
      </c>
      <c r="M247" t="s">
        <v>2160</v>
      </c>
      <c r="N247">
        <v>2010</v>
      </c>
      <c r="O247" s="34">
        <v>40209</v>
      </c>
      <c r="P247" s="34">
        <v>40573</v>
      </c>
    </row>
    <row r="248" spans="1:16">
      <c r="A248" s="33">
        <v>45936</v>
      </c>
      <c r="B248" t="s">
        <v>15</v>
      </c>
      <c r="C248">
        <v>36</v>
      </c>
      <c r="D248" s="34">
        <v>40454</v>
      </c>
      <c r="E248" s="34">
        <v>40461</v>
      </c>
      <c r="F248">
        <v>9</v>
      </c>
      <c r="G248" t="s">
        <v>2168</v>
      </c>
      <c r="H248" s="34">
        <v>40454</v>
      </c>
      <c r="I248" s="34">
        <v>40482</v>
      </c>
      <c r="J248">
        <v>3</v>
      </c>
      <c r="K248" s="34">
        <v>40391</v>
      </c>
      <c r="L248" s="34">
        <v>40482</v>
      </c>
      <c r="M248" t="s">
        <v>2160</v>
      </c>
      <c r="N248">
        <v>2010</v>
      </c>
      <c r="O248" s="34">
        <v>40209</v>
      </c>
      <c r="P248" s="34">
        <v>40573</v>
      </c>
    </row>
    <row r="249" spans="1:16">
      <c r="A249" s="33">
        <v>45937</v>
      </c>
      <c r="B249" t="s">
        <v>16</v>
      </c>
      <c r="C249">
        <v>36</v>
      </c>
      <c r="D249" s="34">
        <v>40454</v>
      </c>
      <c r="E249" s="34">
        <v>40461</v>
      </c>
      <c r="F249">
        <v>9</v>
      </c>
      <c r="G249" t="s">
        <v>2168</v>
      </c>
      <c r="H249" s="34">
        <v>40454</v>
      </c>
      <c r="I249" s="34">
        <v>40482</v>
      </c>
      <c r="J249">
        <v>3</v>
      </c>
      <c r="K249" s="34">
        <v>40391</v>
      </c>
      <c r="L249" s="34">
        <v>40482</v>
      </c>
      <c r="M249" t="s">
        <v>2160</v>
      </c>
      <c r="N249">
        <v>2010</v>
      </c>
      <c r="O249" s="34">
        <v>40209</v>
      </c>
      <c r="P249" s="34">
        <v>40573</v>
      </c>
    </row>
    <row r="250" spans="1:16">
      <c r="A250" s="33">
        <v>45938</v>
      </c>
      <c r="B250" t="s">
        <v>17</v>
      </c>
      <c r="C250">
        <v>36</v>
      </c>
      <c r="D250" s="34">
        <v>40454</v>
      </c>
      <c r="E250" s="34">
        <v>40461</v>
      </c>
      <c r="F250">
        <v>9</v>
      </c>
      <c r="G250" t="s">
        <v>2168</v>
      </c>
      <c r="H250" s="34">
        <v>40454</v>
      </c>
      <c r="I250" s="34">
        <v>40482</v>
      </c>
      <c r="J250">
        <v>3</v>
      </c>
      <c r="K250" s="34">
        <v>40391</v>
      </c>
      <c r="L250" s="34">
        <v>40482</v>
      </c>
      <c r="M250" t="s">
        <v>2160</v>
      </c>
      <c r="N250">
        <v>2010</v>
      </c>
      <c r="O250" s="34">
        <v>40209</v>
      </c>
      <c r="P250" s="34">
        <v>40573</v>
      </c>
    </row>
    <row r="251" spans="1:16">
      <c r="A251" s="33">
        <v>45939</v>
      </c>
      <c r="B251" t="s">
        <v>18</v>
      </c>
      <c r="C251">
        <v>36</v>
      </c>
      <c r="D251" s="34">
        <v>40454</v>
      </c>
      <c r="E251" s="34">
        <v>40461</v>
      </c>
      <c r="F251">
        <v>9</v>
      </c>
      <c r="G251" t="s">
        <v>2168</v>
      </c>
      <c r="H251" s="34">
        <v>40454</v>
      </c>
      <c r="I251" s="34">
        <v>40482</v>
      </c>
      <c r="J251">
        <v>3</v>
      </c>
      <c r="K251" s="34">
        <v>40391</v>
      </c>
      <c r="L251" s="34">
        <v>40482</v>
      </c>
      <c r="M251" t="s">
        <v>2160</v>
      </c>
      <c r="N251">
        <v>2010</v>
      </c>
      <c r="O251" s="34">
        <v>40209</v>
      </c>
      <c r="P251" s="34">
        <v>40573</v>
      </c>
    </row>
    <row r="252" spans="1:16">
      <c r="A252" s="33">
        <v>45940</v>
      </c>
      <c r="B252" t="s">
        <v>19</v>
      </c>
      <c r="C252">
        <v>36</v>
      </c>
      <c r="D252" s="34">
        <v>40454</v>
      </c>
      <c r="E252" s="34">
        <v>40461</v>
      </c>
      <c r="F252">
        <v>9</v>
      </c>
      <c r="G252" t="s">
        <v>2168</v>
      </c>
      <c r="H252" s="34">
        <v>40454</v>
      </c>
      <c r="I252" s="34">
        <v>40482</v>
      </c>
      <c r="J252">
        <v>3</v>
      </c>
      <c r="K252" s="34">
        <v>40391</v>
      </c>
      <c r="L252" s="34">
        <v>40482</v>
      </c>
      <c r="M252" t="s">
        <v>2160</v>
      </c>
      <c r="N252">
        <v>2010</v>
      </c>
      <c r="O252" s="34">
        <v>40209</v>
      </c>
      <c r="P252" s="34">
        <v>40573</v>
      </c>
    </row>
    <row r="253" spans="1:16">
      <c r="A253" s="33">
        <v>45941</v>
      </c>
      <c r="B253" t="s">
        <v>20</v>
      </c>
      <c r="C253">
        <v>36</v>
      </c>
      <c r="D253" s="34">
        <v>40454</v>
      </c>
      <c r="E253" s="34">
        <v>40461</v>
      </c>
      <c r="F253">
        <v>9</v>
      </c>
      <c r="G253" t="s">
        <v>2168</v>
      </c>
      <c r="H253" s="34">
        <v>40454</v>
      </c>
      <c r="I253" s="34">
        <v>40482</v>
      </c>
      <c r="J253">
        <v>3</v>
      </c>
      <c r="K253" s="34">
        <v>40391</v>
      </c>
      <c r="L253" s="34">
        <v>40482</v>
      </c>
      <c r="M253" t="s">
        <v>2160</v>
      </c>
      <c r="N253">
        <v>2010</v>
      </c>
      <c r="O253" s="34">
        <v>40209</v>
      </c>
      <c r="P253" s="34">
        <v>40573</v>
      </c>
    </row>
    <row r="254" spans="1:16">
      <c r="A254" s="33">
        <v>45942</v>
      </c>
      <c r="B254" t="s">
        <v>14</v>
      </c>
      <c r="C254">
        <v>37</v>
      </c>
      <c r="D254" s="34">
        <v>40461</v>
      </c>
      <c r="E254" s="34">
        <v>40468</v>
      </c>
      <c r="F254">
        <v>9</v>
      </c>
      <c r="G254" t="s">
        <v>2168</v>
      </c>
      <c r="H254" s="34">
        <v>40454</v>
      </c>
      <c r="I254" s="34">
        <v>40482</v>
      </c>
      <c r="J254">
        <v>3</v>
      </c>
      <c r="K254" s="34">
        <v>40391</v>
      </c>
      <c r="L254" s="34">
        <v>40482</v>
      </c>
      <c r="M254" t="s">
        <v>2160</v>
      </c>
      <c r="N254">
        <v>2010</v>
      </c>
      <c r="O254" s="34">
        <v>40209</v>
      </c>
      <c r="P254" s="34">
        <v>40573</v>
      </c>
    </row>
    <row r="255" spans="1:16">
      <c r="A255" s="33">
        <v>45943</v>
      </c>
      <c r="B255" t="s">
        <v>15</v>
      </c>
      <c r="C255">
        <v>37</v>
      </c>
      <c r="D255" s="34">
        <v>40461</v>
      </c>
      <c r="E255" s="34">
        <v>40468</v>
      </c>
      <c r="F255">
        <v>9</v>
      </c>
      <c r="G255" t="s">
        <v>2168</v>
      </c>
      <c r="H255" s="34">
        <v>40454</v>
      </c>
      <c r="I255" s="34">
        <v>40482</v>
      </c>
      <c r="J255">
        <v>3</v>
      </c>
      <c r="K255" s="34">
        <v>40391</v>
      </c>
      <c r="L255" s="34">
        <v>40482</v>
      </c>
      <c r="M255" t="s">
        <v>2160</v>
      </c>
      <c r="N255">
        <v>2010</v>
      </c>
      <c r="O255" s="34">
        <v>40209</v>
      </c>
      <c r="P255" s="34">
        <v>40573</v>
      </c>
    </row>
    <row r="256" spans="1:16">
      <c r="A256" s="33">
        <v>45944</v>
      </c>
      <c r="B256" t="s">
        <v>16</v>
      </c>
      <c r="C256">
        <v>37</v>
      </c>
      <c r="D256" s="34">
        <v>40461</v>
      </c>
      <c r="E256" s="34">
        <v>40468</v>
      </c>
      <c r="F256">
        <v>9</v>
      </c>
      <c r="G256" t="s">
        <v>2168</v>
      </c>
      <c r="H256" s="34">
        <v>40454</v>
      </c>
      <c r="I256" s="34">
        <v>40482</v>
      </c>
      <c r="J256">
        <v>3</v>
      </c>
      <c r="K256" s="34">
        <v>40391</v>
      </c>
      <c r="L256" s="34">
        <v>40482</v>
      </c>
      <c r="M256" t="s">
        <v>2160</v>
      </c>
      <c r="N256">
        <v>2010</v>
      </c>
      <c r="O256" s="34">
        <v>40209</v>
      </c>
      <c r="P256" s="34">
        <v>40573</v>
      </c>
    </row>
    <row r="257" spans="1:16">
      <c r="A257" s="33">
        <v>45945</v>
      </c>
      <c r="B257" t="s">
        <v>17</v>
      </c>
      <c r="C257">
        <v>37</v>
      </c>
      <c r="D257" s="34">
        <v>40461</v>
      </c>
      <c r="E257" s="34">
        <v>40468</v>
      </c>
      <c r="F257">
        <v>9</v>
      </c>
      <c r="G257" t="s">
        <v>2168</v>
      </c>
      <c r="H257" s="34">
        <v>40454</v>
      </c>
      <c r="I257" s="34">
        <v>40482</v>
      </c>
      <c r="J257">
        <v>3</v>
      </c>
      <c r="K257" s="34">
        <v>40391</v>
      </c>
      <c r="L257" s="34">
        <v>40482</v>
      </c>
      <c r="M257" t="s">
        <v>2160</v>
      </c>
      <c r="N257">
        <v>2010</v>
      </c>
      <c r="O257" s="34">
        <v>40209</v>
      </c>
      <c r="P257" s="34">
        <v>40573</v>
      </c>
    </row>
    <row r="258" spans="1:16">
      <c r="A258" s="33">
        <v>45946</v>
      </c>
      <c r="B258" t="s">
        <v>18</v>
      </c>
      <c r="C258">
        <v>37</v>
      </c>
      <c r="D258" s="34">
        <v>40461</v>
      </c>
      <c r="E258" s="34">
        <v>40468</v>
      </c>
      <c r="F258">
        <v>9</v>
      </c>
      <c r="G258" t="s">
        <v>2168</v>
      </c>
      <c r="H258" s="34">
        <v>40454</v>
      </c>
      <c r="I258" s="34">
        <v>40482</v>
      </c>
      <c r="J258">
        <v>3</v>
      </c>
      <c r="K258" s="34">
        <v>40391</v>
      </c>
      <c r="L258" s="34">
        <v>40482</v>
      </c>
      <c r="M258" t="s">
        <v>2160</v>
      </c>
      <c r="N258">
        <v>2010</v>
      </c>
      <c r="O258" s="34">
        <v>40209</v>
      </c>
      <c r="P258" s="34">
        <v>40573</v>
      </c>
    </row>
    <row r="259" spans="1:16">
      <c r="A259" s="33">
        <v>45947</v>
      </c>
      <c r="B259" t="s">
        <v>19</v>
      </c>
      <c r="C259">
        <v>37</v>
      </c>
      <c r="D259" s="34">
        <v>40461</v>
      </c>
      <c r="E259" s="34">
        <v>40468</v>
      </c>
      <c r="F259">
        <v>9</v>
      </c>
      <c r="G259" t="s">
        <v>2168</v>
      </c>
      <c r="H259" s="34">
        <v>40454</v>
      </c>
      <c r="I259" s="34">
        <v>40482</v>
      </c>
      <c r="J259">
        <v>3</v>
      </c>
      <c r="K259" s="34">
        <v>40391</v>
      </c>
      <c r="L259" s="34">
        <v>40482</v>
      </c>
      <c r="M259" t="s">
        <v>2160</v>
      </c>
      <c r="N259">
        <v>2010</v>
      </c>
      <c r="O259" s="34">
        <v>40209</v>
      </c>
      <c r="P259" s="34">
        <v>40573</v>
      </c>
    </row>
    <row r="260" spans="1:16">
      <c r="A260" s="33">
        <v>45948</v>
      </c>
      <c r="B260" t="s">
        <v>20</v>
      </c>
      <c r="C260">
        <v>37</v>
      </c>
      <c r="D260" s="34">
        <v>40461</v>
      </c>
      <c r="E260" s="34">
        <v>40468</v>
      </c>
      <c r="F260">
        <v>9</v>
      </c>
      <c r="G260" t="s">
        <v>2168</v>
      </c>
      <c r="H260" s="34">
        <v>40454</v>
      </c>
      <c r="I260" s="34">
        <v>40482</v>
      </c>
      <c r="J260">
        <v>3</v>
      </c>
      <c r="K260" s="34">
        <v>40391</v>
      </c>
      <c r="L260" s="34">
        <v>40482</v>
      </c>
      <c r="M260" t="s">
        <v>2160</v>
      </c>
      <c r="N260">
        <v>2010</v>
      </c>
      <c r="O260" s="34">
        <v>40209</v>
      </c>
      <c r="P260" s="34">
        <v>40573</v>
      </c>
    </row>
    <row r="261" spans="1:16">
      <c r="A261" s="33">
        <v>45949</v>
      </c>
      <c r="B261" t="s">
        <v>14</v>
      </c>
      <c r="C261">
        <v>38</v>
      </c>
      <c r="D261" s="34">
        <v>40468</v>
      </c>
      <c r="E261" s="34">
        <v>40475</v>
      </c>
      <c r="F261">
        <v>9</v>
      </c>
      <c r="G261" t="s">
        <v>2168</v>
      </c>
      <c r="H261" s="34">
        <v>40454</v>
      </c>
      <c r="I261" s="34">
        <v>40482</v>
      </c>
      <c r="J261">
        <v>3</v>
      </c>
      <c r="K261" s="34">
        <v>40391</v>
      </c>
      <c r="L261" s="34">
        <v>40482</v>
      </c>
      <c r="M261" t="s">
        <v>2160</v>
      </c>
      <c r="N261">
        <v>2010</v>
      </c>
      <c r="O261" s="34">
        <v>40209</v>
      </c>
      <c r="P261" s="34">
        <v>40573</v>
      </c>
    </row>
    <row r="262" spans="1:16">
      <c r="A262" s="33">
        <v>45950</v>
      </c>
      <c r="B262" t="s">
        <v>15</v>
      </c>
      <c r="C262">
        <v>38</v>
      </c>
      <c r="D262" s="34">
        <v>40468</v>
      </c>
      <c r="E262" s="34">
        <v>40475</v>
      </c>
      <c r="F262">
        <v>9</v>
      </c>
      <c r="G262" t="s">
        <v>2168</v>
      </c>
      <c r="H262" s="34">
        <v>40454</v>
      </c>
      <c r="I262" s="34">
        <v>40482</v>
      </c>
      <c r="J262">
        <v>3</v>
      </c>
      <c r="K262" s="34">
        <v>40391</v>
      </c>
      <c r="L262" s="34">
        <v>40482</v>
      </c>
      <c r="M262" t="s">
        <v>2160</v>
      </c>
      <c r="N262">
        <v>2010</v>
      </c>
      <c r="O262" s="34">
        <v>40209</v>
      </c>
      <c r="P262" s="34">
        <v>40573</v>
      </c>
    </row>
    <row r="263" spans="1:16">
      <c r="A263" s="33">
        <v>45951</v>
      </c>
      <c r="B263" t="s">
        <v>16</v>
      </c>
      <c r="C263">
        <v>38</v>
      </c>
      <c r="D263" s="34">
        <v>40468</v>
      </c>
      <c r="E263" s="34">
        <v>40475</v>
      </c>
      <c r="F263">
        <v>9</v>
      </c>
      <c r="G263" t="s">
        <v>2168</v>
      </c>
      <c r="H263" s="34">
        <v>40454</v>
      </c>
      <c r="I263" s="34">
        <v>40482</v>
      </c>
      <c r="J263">
        <v>3</v>
      </c>
      <c r="K263" s="34">
        <v>40391</v>
      </c>
      <c r="L263" s="34">
        <v>40482</v>
      </c>
      <c r="M263" t="s">
        <v>2160</v>
      </c>
      <c r="N263">
        <v>2010</v>
      </c>
      <c r="O263" s="34">
        <v>40209</v>
      </c>
      <c r="P263" s="34">
        <v>40573</v>
      </c>
    </row>
    <row r="264" spans="1:16">
      <c r="A264" s="33">
        <v>45952</v>
      </c>
      <c r="B264" t="s">
        <v>17</v>
      </c>
      <c r="C264">
        <v>38</v>
      </c>
      <c r="D264" s="34">
        <v>40468</v>
      </c>
      <c r="E264" s="34">
        <v>40475</v>
      </c>
      <c r="F264">
        <v>9</v>
      </c>
      <c r="G264" t="s">
        <v>2168</v>
      </c>
      <c r="H264" s="34">
        <v>40454</v>
      </c>
      <c r="I264" s="34">
        <v>40482</v>
      </c>
      <c r="J264">
        <v>3</v>
      </c>
      <c r="K264" s="34">
        <v>40391</v>
      </c>
      <c r="L264" s="34">
        <v>40482</v>
      </c>
      <c r="M264" t="s">
        <v>2160</v>
      </c>
      <c r="N264">
        <v>2010</v>
      </c>
      <c r="O264" s="34">
        <v>40209</v>
      </c>
      <c r="P264" s="34">
        <v>40573</v>
      </c>
    </row>
    <row r="265" spans="1:16">
      <c r="A265" s="33">
        <v>45953</v>
      </c>
      <c r="B265" t="s">
        <v>18</v>
      </c>
      <c r="C265">
        <v>38</v>
      </c>
      <c r="D265" s="34">
        <v>40468</v>
      </c>
      <c r="E265" s="34">
        <v>40475</v>
      </c>
      <c r="F265">
        <v>9</v>
      </c>
      <c r="G265" t="s">
        <v>2168</v>
      </c>
      <c r="H265" s="34">
        <v>40454</v>
      </c>
      <c r="I265" s="34">
        <v>40482</v>
      </c>
      <c r="J265">
        <v>3</v>
      </c>
      <c r="K265" s="34">
        <v>40391</v>
      </c>
      <c r="L265" s="34">
        <v>40482</v>
      </c>
      <c r="M265" t="s">
        <v>2160</v>
      </c>
      <c r="N265">
        <v>2010</v>
      </c>
      <c r="O265" s="34">
        <v>40209</v>
      </c>
      <c r="P265" s="34">
        <v>40573</v>
      </c>
    </row>
    <row r="266" spans="1:16">
      <c r="A266" s="33">
        <v>45954</v>
      </c>
      <c r="B266" t="s">
        <v>19</v>
      </c>
      <c r="C266">
        <v>38</v>
      </c>
      <c r="D266" s="34">
        <v>40468</v>
      </c>
      <c r="E266" s="34">
        <v>40475</v>
      </c>
      <c r="F266">
        <v>9</v>
      </c>
      <c r="G266" t="s">
        <v>2168</v>
      </c>
      <c r="H266" s="34">
        <v>40454</v>
      </c>
      <c r="I266" s="34">
        <v>40482</v>
      </c>
      <c r="J266">
        <v>3</v>
      </c>
      <c r="K266" s="34">
        <v>40391</v>
      </c>
      <c r="L266" s="34">
        <v>40482</v>
      </c>
      <c r="M266" t="s">
        <v>2160</v>
      </c>
      <c r="N266">
        <v>2010</v>
      </c>
      <c r="O266" s="34">
        <v>40209</v>
      </c>
      <c r="P266" s="34">
        <v>40573</v>
      </c>
    </row>
    <row r="267" spans="1:16">
      <c r="A267" s="33">
        <v>45955</v>
      </c>
      <c r="B267" t="s">
        <v>20</v>
      </c>
      <c r="C267">
        <v>38</v>
      </c>
      <c r="D267" s="34">
        <v>40468</v>
      </c>
      <c r="E267" s="34">
        <v>40475</v>
      </c>
      <c r="F267">
        <v>9</v>
      </c>
      <c r="G267" t="s">
        <v>2168</v>
      </c>
      <c r="H267" s="34">
        <v>40454</v>
      </c>
      <c r="I267" s="34">
        <v>40482</v>
      </c>
      <c r="J267">
        <v>3</v>
      </c>
      <c r="K267" s="34">
        <v>40391</v>
      </c>
      <c r="L267" s="34">
        <v>40482</v>
      </c>
      <c r="M267" t="s">
        <v>2160</v>
      </c>
      <c r="N267">
        <v>2010</v>
      </c>
      <c r="O267" s="34">
        <v>40209</v>
      </c>
      <c r="P267" s="34">
        <v>40573</v>
      </c>
    </row>
    <row r="268" spans="1:16">
      <c r="A268" s="33">
        <v>45956</v>
      </c>
      <c r="B268" t="s">
        <v>14</v>
      </c>
      <c r="C268">
        <v>39</v>
      </c>
      <c r="D268" s="34">
        <v>40475</v>
      </c>
      <c r="E268" s="34">
        <v>40482</v>
      </c>
      <c r="F268">
        <v>9</v>
      </c>
      <c r="G268" t="s">
        <v>2168</v>
      </c>
      <c r="H268" s="34">
        <v>40454</v>
      </c>
      <c r="I268" s="34">
        <v>40482</v>
      </c>
      <c r="J268">
        <v>3</v>
      </c>
      <c r="K268" s="34">
        <v>40391</v>
      </c>
      <c r="L268" s="34">
        <v>40482</v>
      </c>
      <c r="M268" t="s">
        <v>2160</v>
      </c>
      <c r="N268">
        <v>2010</v>
      </c>
      <c r="O268" s="34">
        <v>40209</v>
      </c>
      <c r="P268" s="34">
        <v>40573</v>
      </c>
    </row>
    <row r="269" spans="1:16">
      <c r="A269" s="33">
        <v>45957</v>
      </c>
      <c r="B269" t="s">
        <v>15</v>
      </c>
      <c r="C269">
        <v>39</v>
      </c>
      <c r="D269" s="34">
        <v>40475</v>
      </c>
      <c r="E269" s="34">
        <v>40482</v>
      </c>
      <c r="F269">
        <v>9</v>
      </c>
      <c r="G269" t="s">
        <v>2168</v>
      </c>
      <c r="H269" s="34">
        <v>40454</v>
      </c>
      <c r="I269" s="34">
        <v>40482</v>
      </c>
      <c r="J269">
        <v>3</v>
      </c>
      <c r="K269" s="34">
        <v>40391</v>
      </c>
      <c r="L269" s="34">
        <v>40482</v>
      </c>
      <c r="M269" t="s">
        <v>2160</v>
      </c>
      <c r="N269">
        <v>2010</v>
      </c>
      <c r="O269" s="34">
        <v>40209</v>
      </c>
      <c r="P269" s="34">
        <v>40573</v>
      </c>
    </row>
    <row r="270" spans="1:16">
      <c r="A270" s="33">
        <v>45958</v>
      </c>
      <c r="B270" t="s">
        <v>16</v>
      </c>
      <c r="C270">
        <v>39</v>
      </c>
      <c r="D270" s="34">
        <v>40475</v>
      </c>
      <c r="E270" s="34">
        <v>40482</v>
      </c>
      <c r="F270">
        <v>9</v>
      </c>
      <c r="G270" t="s">
        <v>2168</v>
      </c>
      <c r="H270" s="34">
        <v>40454</v>
      </c>
      <c r="I270" s="34">
        <v>40482</v>
      </c>
      <c r="J270">
        <v>3</v>
      </c>
      <c r="K270" s="34">
        <v>40391</v>
      </c>
      <c r="L270" s="34">
        <v>40482</v>
      </c>
      <c r="M270" t="s">
        <v>2160</v>
      </c>
      <c r="N270">
        <v>2010</v>
      </c>
      <c r="O270" s="34">
        <v>40209</v>
      </c>
      <c r="P270" s="34">
        <v>40573</v>
      </c>
    </row>
    <row r="271" spans="1:16">
      <c r="A271" s="33">
        <v>45959</v>
      </c>
      <c r="B271" t="s">
        <v>17</v>
      </c>
      <c r="C271">
        <v>39</v>
      </c>
      <c r="D271" s="34">
        <v>40475</v>
      </c>
      <c r="E271" s="34">
        <v>40482</v>
      </c>
      <c r="F271">
        <v>9</v>
      </c>
      <c r="G271" t="s">
        <v>2168</v>
      </c>
      <c r="H271" s="34">
        <v>40454</v>
      </c>
      <c r="I271" s="34">
        <v>40482</v>
      </c>
      <c r="J271">
        <v>3</v>
      </c>
      <c r="K271" s="34">
        <v>40391</v>
      </c>
      <c r="L271" s="34">
        <v>40482</v>
      </c>
      <c r="M271" t="s">
        <v>2160</v>
      </c>
      <c r="N271">
        <v>2010</v>
      </c>
      <c r="O271" s="34">
        <v>40209</v>
      </c>
      <c r="P271" s="34">
        <v>40573</v>
      </c>
    </row>
    <row r="272" spans="1:16">
      <c r="A272" s="33">
        <v>45960</v>
      </c>
      <c r="B272" t="s">
        <v>18</v>
      </c>
      <c r="C272">
        <v>39</v>
      </c>
      <c r="D272" s="34">
        <v>40475</v>
      </c>
      <c r="E272" s="34">
        <v>40482</v>
      </c>
      <c r="F272">
        <v>9</v>
      </c>
      <c r="G272" t="s">
        <v>2168</v>
      </c>
      <c r="H272" s="34">
        <v>40454</v>
      </c>
      <c r="I272" s="34">
        <v>40482</v>
      </c>
      <c r="J272">
        <v>3</v>
      </c>
      <c r="K272" s="34">
        <v>40391</v>
      </c>
      <c r="L272" s="34">
        <v>40482</v>
      </c>
      <c r="M272" t="s">
        <v>2160</v>
      </c>
      <c r="N272">
        <v>2010</v>
      </c>
      <c r="O272" s="34">
        <v>40209</v>
      </c>
      <c r="P272" s="34">
        <v>40573</v>
      </c>
    </row>
    <row r="273" spans="1:16">
      <c r="A273" s="33">
        <v>45961</v>
      </c>
      <c r="B273" t="s">
        <v>19</v>
      </c>
      <c r="C273">
        <v>39</v>
      </c>
      <c r="D273" s="34">
        <v>40475</v>
      </c>
      <c r="E273" s="34">
        <v>40482</v>
      </c>
      <c r="F273">
        <v>9</v>
      </c>
      <c r="G273" t="s">
        <v>2168</v>
      </c>
      <c r="H273" s="34">
        <v>40454</v>
      </c>
      <c r="I273" s="34">
        <v>40482</v>
      </c>
      <c r="J273">
        <v>3</v>
      </c>
      <c r="K273" s="34">
        <v>40391</v>
      </c>
      <c r="L273" s="34">
        <v>40482</v>
      </c>
      <c r="M273" t="s">
        <v>2160</v>
      </c>
      <c r="N273">
        <v>2010</v>
      </c>
      <c r="O273" s="34">
        <v>40209</v>
      </c>
      <c r="P273" s="34">
        <v>40573</v>
      </c>
    </row>
    <row r="274" spans="1:16">
      <c r="A274" s="33">
        <v>45962</v>
      </c>
      <c r="B274" t="s">
        <v>20</v>
      </c>
      <c r="C274">
        <v>39</v>
      </c>
      <c r="D274" s="34">
        <v>40475</v>
      </c>
      <c r="E274" s="34">
        <v>40482</v>
      </c>
      <c r="F274">
        <v>9</v>
      </c>
      <c r="G274" t="s">
        <v>2168</v>
      </c>
      <c r="H274" s="34">
        <v>40454</v>
      </c>
      <c r="I274" s="34">
        <v>40482</v>
      </c>
      <c r="J274">
        <v>3</v>
      </c>
      <c r="K274" s="34">
        <v>40391</v>
      </c>
      <c r="L274" s="34">
        <v>40482</v>
      </c>
      <c r="M274" t="s">
        <v>2160</v>
      </c>
      <c r="N274">
        <v>2010</v>
      </c>
      <c r="O274" s="34">
        <v>40209</v>
      </c>
      <c r="P274" s="34">
        <v>40573</v>
      </c>
    </row>
    <row r="275" spans="1:16">
      <c r="A275" s="33">
        <v>45963</v>
      </c>
      <c r="B275" t="s">
        <v>14</v>
      </c>
      <c r="C275">
        <v>40</v>
      </c>
      <c r="D275" s="34">
        <v>40482</v>
      </c>
      <c r="E275" s="34">
        <v>40489</v>
      </c>
      <c r="F275">
        <v>10</v>
      </c>
      <c r="G275" t="s">
        <v>2169</v>
      </c>
      <c r="H275" s="34">
        <v>40482</v>
      </c>
      <c r="I275" s="34">
        <v>40517</v>
      </c>
      <c r="J275">
        <v>4</v>
      </c>
      <c r="K275" s="34">
        <v>40482</v>
      </c>
      <c r="L275" s="34">
        <v>40573</v>
      </c>
      <c r="M275" t="s">
        <v>2160</v>
      </c>
      <c r="N275">
        <v>2010</v>
      </c>
      <c r="O275" s="34">
        <v>40209</v>
      </c>
      <c r="P275" s="34">
        <v>40573</v>
      </c>
    </row>
    <row r="276" spans="1:16">
      <c r="A276" s="33">
        <v>45964</v>
      </c>
      <c r="B276" t="s">
        <v>15</v>
      </c>
      <c r="C276">
        <v>40</v>
      </c>
      <c r="D276" s="34">
        <v>40482</v>
      </c>
      <c r="E276" s="34">
        <v>40489</v>
      </c>
      <c r="F276">
        <v>10</v>
      </c>
      <c r="G276" t="s">
        <v>2169</v>
      </c>
      <c r="H276" s="34">
        <v>40482</v>
      </c>
      <c r="I276" s="34">
        <v>40517</v>
      </c>
      <c r="J276">
        <v>4</v>
      </c>
      <c r="K276" s="34">
        <v>40482</v>
      </c>
      <c r="L276" s="34">
        <v>40573</v>
      </c>
      <c r="M276" t="s">
        <v>2160</v>
      </c>
      <c r="N276">
        <v>2010</v>
      </c>
      <c r="O276" s="34">
        <v>40209</v>
      </c>
      <c r="P276" s="34">
        <v>40573</v>
      </c>
    </row>
    <row r="277" spans="1:16">
      <c r="A277" s="33">
        <v>45965</v>
      </c>
      <c r="B277" t="s">
        <v>16</v>
      </c>
      <c r="C277">
        <v>40</v>
      </c>
      <c r="D277" s="34">
        <v>40482</v>
      </c>
      <c r="E277" s="34">
        <v>40489</v>
      </c>
      <c r="F277">
        <v>10</v>
      </c>
      <c r="G277" t="s">
        <v>2169</v>
      </c>
      <c r="H277" s="34">
        <v>40482</v>
      </c>
      <c r="I277" s="34">
        <v>40517</v>
      </c>
      <c r="J277">
        <v>4</v>
      </c>
      <c r="K277" s="34">
        <v>40482</v>
      </c>
      <c r="L277" s="34">
        <v>40573</v>
      </c>
      <c r="M277" t="s">
        <v>2160</v>
      </c>
      <c r="N277">
        <v>2010</v>
      </c>
      <c r="O277" s="34">
        <v>40209</v>
      </c>
      <c r="P277" s="34">
        <v>40573</v>
      </c>
    </row>
    <row r="278" spans="1:16">
      <c r="A278" s="33">
        <v>45966</v>
      </c>
      <c r="B278" t="s">
        <v>17</v>
      </c>
      <c r="C278">
        <v>40</v>
      </c>
      <c r="D278" s="34">
        <v>40482</v>
      </c>
      <c r="E278" s="34">
        <v>40489</v>
      </c>
      <c r="F278">
        <v>10</v>
      </c>
      <c r="G278" t="s">
        <v>2169</v>
      </c>
      <c r="H278" s="34">
        <v>40482</v>
      </c>
      <c r="I278" s="34">
        <v>40517</v>
      </c>
      <c r="J278">
        <v>4</v>
      </c>
      <c r="K278" s="34">
        <v>40482</v>
      </c>
      <c r="L278" s="34">
        <v>40573</v>
      </c>
      <c r="M278" t="s">
        <v>2160</v>
      </c>
      <c r="N278">
        <v>2010</v>
      </c>
      <c r="O278" s="34">
        <v>40209</v>
      </c>
      <c r="P278" s="34">
        <v>40573</v>
      </c>
    </row>
    <row r="279" spans="1:16">
      <c r="A279" s="33">
        <v>45967</v>
      </c>
      <c r="B279" t="s">
        <v>18</v>
      </c>
      <c r="C279">
        <v>40</v>
      </c>
      <c r="D279" s="34">
        <v>40482</v>
      </c>
      <c r="E279" s="34">
        <v>40489</v>
      </c>
      <c r="F279">
        <v>10</v>
      </c>
      <c r="G279" t="s">
        <v>2169</v>
      </c>
      <c r="H279" s="34">
        <v>40482</v>
      </c>
      <c r="I279" s="34">
        <v>40517</v>
      </c>
      <c r="J279">
        <v>4</v>
      </c>
      <c r="K279" s="34">
        <v>40482</v>
      </c>
      <c r="L279" s="34">
        <v>40573</v>
      </c>
      <c r="M279" t="s">
        <v>2160</v>
      </c>
      <c r="N279">
        <v>2010</v>
      </c>
      <c r="O279" s="34">
        <v>40209</v>
      </c>
      <c r="P279" s="34">
        <v>40573</v>
      </c>
    </row>
    <row r="280" spans="1:16">
      <c r="A280" s="33">
        <v>45968</v>
      </c>
      <c r="B280" t="s">
        <v>19</v>
      </c>
      <c r="C280">
        <v>40</v>
      </c>
      <c r="D280" s="34">
        <v>40482</v>
      </c>
      <c r="E280" s="34">
        <v>40489</v>
      </c>
      <c r="F280">
        <v>10</v>
      </c>
      <c r="G280" t="s">
        <v>2169</v>
      </c>
      <c r="H280" s="34">
        <v>40482</v>
      </c>
      <c r="I280" s="34">
        <v>40517</v>
      </c>
      <c r="J280">
        <v>4</v>
      </c>
      <c r="K280" s="34">
        <v>40482</v>
      </c>
      <c r="L280" s="34">
        <v>40573</v>
      </c>
      <c r="M280" t="s">
        <v>2160</v>
      </c>
      <c r="N280">
        <v>2010</v>
      </c>
      <c r="O280" s="34">
        <v>40209</v>
      </c>
      <c r="P280" s="34">
        <v>40573</v>
      </c>
    </row>
    <row r="281" spans="1:16">
      <c r="A281" s="33">
        <v>45969</v>
      </c>
      <c r="B281" t="s">
        <v>20</v>
      </c>
      <c r="C281">
        <v>40</v>
      </c>
      <c r="D281" s="34">
        <v>40482</v>
      </c>
      <c r="E281" s="34">
        <v>40489</v>
      </c>
      <c r="F281">
        <v>10</v>
      </c>
      <c r="G281" t="s">
        <v>2169</v>
      </c>
      <c r="H281" s="34">
        <v>40482</v>
      </c>
      <c r="I281" s="34">
        <v>40517</v>
      </c>
      <c r="J281">
        <v>4</v>
      </c>
      <c r="K281" s="34">
        <v>40482</v>
      </c>
      <c r="L281" s="34">
        <v>40573</v>
      </c>
      <c r="M281" t="s">
        <v>2160</v>
      </c>
      <c r="N281">
        <v>2010</v>
      </c>
      <c r="O281" s="34">
        <v>40209</v>
      </c>
      <c r="P281" s="34">
        <v>40573</v>
      </c>
    </row>
    <row r="282" spans="1:16">
      <c r="A282" s="33">
        <v>45970</v>
      </c>
      <c r="B282" t="s">
        <v>14</v>
      </c>
      <c r="C282">
        <v>41</v>
      </c>
      <c r="D282" s="34">
        <v>40489</v>
      </c>
      <c r="E282" s="34">
        <v>40496</v>
      </c>
      <c r="F282">
        <v>10</v>
      </c>
      <c r="G282" t="s">
        <v>2169</v>
      </c>
      <c r="H282" s="34">
        <v>40482</v>
      </c>
      <c r="I282" s="34">
        <v>40517</v>
      </c>
      <c r="J282">
        <v>4</v>
      </c>
      <c r="K282" s="34">
        <v>40482</v>
      </c>
      <c r="L282" s="34">
        <v>40573</v>
      </c>
      <c r="M282" t="s">
        <v>2160</v>
      </c>
      <c r="N282">
        <v>2010</v>
      </c>
      <c r="O282" s="34">
        <v>40209</v>
      </c>
      <c r="P282" s="34">
        <v>40573</v>
      </c>
    </row>
    <row r="283" spans="1:16">
      <c r="A283" s="33">
        <v>45971</v>
      </c>
      <c r="B283" t="s">
        <v>15</v>
      </c>
      <c r="C283">
        <v>41</v>
      </c>
      <c r="D283" s="34">
        <v>40489</v>
      </c>
      <c r="E283" s="34">
        <v>40496</v>
      </c>
      <c r="F283">
        <v>10</v>
      </c>
      <c r="G283" t="s">
        <v>2169</v>
      </c>
      <c r="H283" s="34">
        <v>40482</v>
      </c>
      <c r="I283" s="34">
        <v>40517</v>
      </c>
      <c r="J283">
        <v>4</v>
      </c>
      <c r="K283" s="34">
        <v>40482</v>
      </c>
      <c r="L283" s="34">
        <v>40573</v>
      </c>
      <c r="M283" t="s">
        <v>2160</v>
      </c>
      <c r="N283">
        <v>2010</v>
      </c>
      <c r="O283" s="34">
        <v>40209</v>
      </c>
      <c r="P283" s="34">
        <v>40573</v>
      </c>
    </row>
    <row r="284" spans="1:16">
      <c r="A284" s="33">
        <v>45972</v>
      </c>
      <c r="B284" t="s">
        <v>16</v>
      </c>
      <c r="C284">
        <v>41</v>
      </c>
      <c r="D284" s="34">
        <v>40489</v>
      </c>
      <c r="E284" s="34">
        <v>40496</v>
      </c>
      <c r="F284">
        <v>10</v>
      </c>
      <c r="G284" t="s">
        <v>2169</v>
      </c>
      <c r="H284" s="34">
        <v>40482</v>
      </c>
      <c r="I284" s="34">
        <v>40517</v>
      </c>
      <c r="J284">
        <v>4</v>
      </c>
      <c r="K284" s="34">
        <v>40482</v>
      </c>
      <c r="L284" s="34">
        <v>40573</v>
      </c>
      <c r="M284" t="s">
        <v>2160</v>
      </c>
      <c r="N284">
        <v>2010</v>
      </c>
      <c r="O284" s="34">
        <v>40209</v>
      </c>
      <c r="P284" s="34">
        <v>40573</v>
      </c>
    </row>
    <row r="285" spans="1:16">
      <c r="A285" s="33">
        <v>45973</v>
      </c>
      <c r="B285" t="s">
        <v>17</v>
      </c>
      <c r="C285">
        <v>41</v>
      </c>
      <c r="D285" s="34">
        <v>40489</v>
      </c>
      <c r="E285" s="34">
        <v>40496</v>
      </c>
      <c r="F285">
        <v>10</v>
      </c>
      <c r="G285" t="s">
        <v>2169</v>
      </c>
      <c r="H285" s="34">
        <v>40482</v>
      </c>
      <c r="I285" s="34">
        <v>40517</v>
      </c>
      <c r="J285">
        <v>4</v>
      </c>
      <c r="K285" s="34">
        <v>40482</v>
      </c>
      <c r="L285" s="34">
        <v>40573</v>
      </c>
      <c r="M285" t="s">
        <v>2160</v>
      </c>
      <c r="N285">
        <v>2010</v>
      </c>
      <c r="O285" s="34">
        <v>40209</v>
      </c>
      <c r="P285" s="34">
        <v>40573</v>
      </c>
    </row>
    <row r="286" spans="1:16">
      <c r="A286" s="33">
        <v>45974</v>
      </c>
      <c r="B286" t="s">
        <v>18</v>
      </c>
      <c r="C286">
        <v>41</v>
      </c>
      <c r="D286" s="34">
        <v>40489</v>
      </c>
      <c r="E286" s="34">
        <v>40496</v>
      </c>
      <c r="F286">
        <v>10</v>
      </c>
      <c r="G286" t="s">
        <v>2169</v>
      </c>
      <c r="H286" s="34">
        <v>40482</v>
      </c>
      <c r="I286" s="34">
        <v>40517</v>
      </c>
      <c r="J286">
        <v>4</v>
      </c>
      <c r="K286" s="34">
        <v>40482</v>
      </c>
      <c r="L286" s="34">
        <v>40573</v>
      </c>
      <c r="M286" t="s">
        <v>2160</v>
      </c>
      <c r="N286">
        <v>2010</v>
      </c>
      <c r="O286" s="34">
        <v>40209</v>
      </c>
      <c r="P286" s="34">
        <v>40573</v>
      </c>
    </row>
    <row r="287" spans="1:16">
      <c r="A287" s="33">
        <v>45975</v>
      </c>
      <c r="B287" t="s">
        <v>19</v>
      </c>
      <c r="C287">
        <v>41</v>
      </c>
      <c r="D287" s="34">
        <v>40489</v>
      </c>
      <c r="E287" s="34">
        <v>40496</v>
      </c>
      <c r="F287">
        <v>10</v>
      </c>
      <c r="G287" t="s">
        <v>2169</v>
      </c>
      <c r="H287" s="34">
        <v>40482</v>
      </c>
      <c r="I287" s="34">
        <v>40517</v>
      </c>
      <c r="J287">
        <v>4</v>
      </c>
      <c r="K287" s="34">
        <v>40482</v>
      </c>
      <c r="L287" s="34">
        <v>40573</v>
      </c>
      <c r="M287" t="s">
        <v>2160</v>
      </c>
      <c r="N287">
        <v>2010</v>
      </c>
      <c r="O287" s="34">
        <v>40209</v>
      </c>
      <c r="P287" s="34">
        <v>40573</v>
      </c>
    </row>
    <row r="288" spans="1:16">
      <c r="A288" s="33">
        <v>45976</v>
      </c>
      <c r="B288" t="s">
        <v>20</v>
      </c>
      <c r="C288">
        <v>41</v>
      </c>
      <c r="D288" s="34">
        <v>40489</v>
      </c>
      <c r="E288" s="34">
        <v>40496</v>
      </c>
      <c r="F288">
        <v>10</v>
      </c>
      <c r="G288" t="s">
        <v>2169</v>
      </c>
      <c r="H288" s="34">
        <v>40482</v>
      </c>
      <c r="I288" s="34">
        <v>40517</v>
      </c>
      <c r="J288">
        <v>4</v>
      </c>
      <c r="K288" s="34">
        <v>40482</v>
      </c>
      <c r="L288" s="34">
        <v>40573</v>
      </c>
      <c r="M288" t="s">
        <v>2160</v>
      </c>
      <c r="N288">
        <v>2010</v>
      </c>
      <c r="O288" s="34">
        <v>40209</v>
      </c>
      <c r="P288" s="34">
        <v>40573</v>
      </c>
    </row>
    <row r="289" spans="1:16">
      <c r="A289" s="33">
        <v>45977</v>
      </c>
      <c r="B289" t="s">
        <v>14</v>
      </c>
      <c r="C289">
        <v>42</v>
      </c>
      <c r="D289" s="34">
        <v>40496</v>
      </c>
      <c r="E289" s="34">
        <v>40503</v>
      </c>
      <c r="F289">
        <v>10</v>
      </c>
      <c r="G289" t="s">
        <v>2169</v>
      </c>
      <c r="H289" s="34">
        <v>40482</v>
      </c>
      <c r="I289" s="34">
        <v>40517</v>
      </c>
      <c r="J289">
        <v>4</v>
      </c>
      <c r="K289" s="34">
        <v>40482</v>
      </c>
      <c r="L289" s="34">
        <v>40573</v>
      </c>
      <c r="M289" t="s">
        <v>2160</v>
      </c>
      <c r="N289">
        <v>2010</v>
      </c>
      <c r="O289" s="34">
        <v>40209</v>
      </c>
      <c r="P289" s="34">
        <v>40573</v>
      </c>
    </row>
    <row r="290" spans="1:16">
      <c r="A290" s="33">
        <v>45978</v>
      </c>
      <c r="B290" t="s">
        <v>15</v>
      </c>
      <c r="C290">
        <v>42</v>
      </c>
      <c r="D290" s="34">
        <v>40496</v>
      </c>
      <c r="E290" s="34">
        <v>40503</v>
      </c>
      <c r="F290">
        <v>10</v>
      </c>
      <c r="G290" t="s">
        <v>2169</v>
      </c>
      <c r="H290" s="34">
        <v>40482</v>
      </c>
      <c r="I290" s="34">
        <v>40517</v>
      </c>
      <c r="J290">
        <v>4</v>
      </c>
      <c r="K290" s="34">
        <v>40482</v>
      </c>
      <c r="L290" s="34">
        <v>40573</v>
      </c>
      <c r="M290" t="s">
        <v>2160</v>
      </c>
      <c r="N290">
        <v>2010</v>
      </c>
      <c r="O290" s="34">
        <v>40209</v>
      </c>
      <c r="P290" s="34">
        <v>40573</v>
      </c>
    </row>
    <row r="291" spans="1:16">
      <c r="A291" s="33">
        <v>45979</v>
      </c>
      <c r="B291" t="s">
        <v>16</v>
      </c>
      <c r="C291">
        <v>42</v>
      </c>
      <c r="D291" s="34">
        <v>40496</v>
      </c>
      <c r="E291" s="34">
        <v>40503</v>
      </c>
      <c r="F291">
        <v>10</v>
      </c>
      <c r="G291" t="s">
        <v>2169</v>
      </c>
      <c r="H291" s="34">
        <v>40482</v>
      </c>
      <c r="I291" s="34">
        <v>40517</v>
      </c>
      <c r="J291">
        <v>4</v>
      </c>
      <c r="K291" s="34">
        <v>40482</v>
      </c>
      <c r="L291" s="34">
        <v>40573</v>
      </c>
      <c r="M291" t="s">
        <v>2160</v>
      </c>
      <c r="N291">
        <v>2010</v>
      </c>
      <c r="O291" s="34">
        <v>40209</v>
      </c>
      <c r="P291" s="34">
        <v>40573</v>
      </c>
    </row>
    <row r="292" spans="1:16">
      <c r="A292" s="33">
        <v>45980</v>
      </c>
      <c r="B292" t="s">
        <v>17</v>
      </c>
      <c r="C292">
        <v>42</v>
      </c>
      <c r="D292" s="34">
        <v>40496</v>
      </c>
      <c r="E292" s="34">
        <v>40503</v>
      </c>
      <c r="F292">
        <v>10</v>
      </c>
      <c r="G292" t="s">
        <v>2169</v>
      </c>
      <c r="H292" s="34">
        <v>40482</v>
      </c>
      <c r="I292" s="34">
        <v>40517</v>
      </c>
      <c r="J292">
        <v>4</v>
      </c>
      <c r="K292" s="34">
        <v>40482</v>
      </c>
      <c r="L292" s="34">
        <v>40573</v>
      </c>
      <c r="M292" t="s">
        <v>2160</v>
      </c>
      <c r="N292">
        <v>2010</v>
      </c>
      <c r="O292" s="34">
        <v>40209</v>
      </c>
      <c r="P292" s="34">
        <v>40573</v>
      </c>
    </row>
    <row r="293" spans="1:16">
      <c r="A293" s="33">
        <v>45981</v>
      </c>
      <c r="B293" t="s">
        <v>18</v>
      </c>
      <c r="C293">
        <v>42</v>
      </c>
      <c r="D293" s="34">
        <v>40496</v>
      </c>
      <c r="E293" s="34">
        <v>40503</v>
      </c>
      <c r="F293">
        <v>10</v>
      </c>
      <c r="G293" t="s">
        <v>2169</v>
      </c>
      <c r="H293" s="34">
        <v>40482</v>
      </c>
      <c r="I293" s="34">
        <v>40517</v>
      </c>
      <c r="J293">
        <v>4</v>
      </c>
      <c r="K293" s="34">
        <v>40482</v>
      </c>
      <c r="L293" s="34">
        <v>40573</v>
      </c>
      <c r="M293" t="s">
        <v>2160</v>
      </c>
      <c r="N293">
        <v>2010</v>
      </c>
      <c r="O293" s="34">
        <v>40209</v>
      </c>
      <c r="P293" s="34">
        <v>40573</v>
      </c>
    </row>
    <row r="294" spans="1:16">
      <c r="A294" s="33">
        <v>45982</v>
      </c>
      <c r="B294" t="s">
        <v>19</v>
      </c>
      <c r="C294">
        <v>42</v>
      </c>
      <c r="D294" s="34">
        <v>40496</v>
      </c>
      <c r="E294" s="34">
        <v>40503</v>
      </c>
      <c r="F294">
        <v>10</v>
      </c>
      <c r="G294" t="s">
        <v>2169</v>
      </c>
      <c r="H294" s="34">
        <v>40482</v>
      </c>
      <c r="I294" s="34">
        <v>40517</v>
      </c>
      <c r="J294">
        <v>4</v>
      </c>
      <c r="K294" s="34">
        <v>40482</v>
      </c>
      <c r="L294" s="34">
        <v>40573</v>
      </c>
      <c r="M294" t="s">
        <v>2160</v>
      </c>
      <c r="N294">
        <v>2010</v>
      </c>
      <c r="O294" s="34">
        <v>40209</v>
      </c>
      <c r="P294" s="34">
        <v>40573</v>
      </c>
    </row>
    <row r="295" spans="1:16">
      <c r="A295" s="33">
        <v>45983</v>
      </c>
      <c r="B295" t="s">
        <v>20</v>
      </c>
      <c r="C295">
        <v>42</v>
      </c>
      <c r="D295" s="34">
        <v>40496</v>
      </c>
      <c r="E295" s="34">
        <v>40503</v>
      </c>
      <c r="F295">
        <v>10</v>
      </c>
      <c r="G295" t="s">
        <v>2169</v>
      </c>
      <c r="H295" s="34">
        <v>40482</v>
      </c>
      <c r="I295" s="34">
        <v>40517</v>
      </c>
      <c r="J295">
        <v>4</v>
      </c>
      <c r="K295" s="34">
        <v>40482</v>
      </c>
      <c r="L295" s="34">
        <v>40573</v>
      </c>
      <c r="M295" t="s">
        <v>2160</v>
      </c>
      <c r="N295">
        <v>2010</v>
      </c>
      <c r="O295" s="34">
        <v>40209</v>
      </c>
      <c r="P295" s="34">
        <v>40573</v>
      </c>
    </row>
    <row r="296" spans="1:16">
      <c r="A296" s="33">
        <v>45984</v>
      </c>
      <c r="B296" t="s">
        <v>14</v>
      </c>
      <c r="C296">
        <v>43</v>
      </c>
      <c r="D296" s="34">
        <v>40503</v>
      </c>
      <c r="E296" s="34">
        <v>40510</v>
      </c>
      <c r="F296">
        <v>10</v>
      </c>
      <c r="G296" t="s">
        <v>2169</v>
      </c>
      <c r="H296" s="34">
        <v>40482</v>
      </c>
      <c r="I296" s="34">
        <v>40517</v>
      </c>
      <c r="J296">
        <v>4</v>
      </c>
      <c r="K296" s="34">
        <v>40482</v>
      </c>
      <c r="L296" s="34">
        <v>40573</v>
      </c>
      <c r="M296" t="s">
        <v>2160</v>
      </c>
      <c r="N296">
        <v>2010</v>
      </c>
      <c r="O296" s="34">
        <v>40209</v>
      </c>
      <c r="P296" s="34">
        <v>40573</v>
      </c>
    </row>
    <row r="297" spans="1:16">
      <c r="A297" s="33">
        <v>45985</v>
      </c>
      <c r="B297" t="s">
        <v>15</v>
      </c>
      <c r="C297">
        <v>43</v>
      </c>
      <c r="D297" s="34">
        <v>40503</v>
      </c>
      <c r="E297" s="34">
        <v>40510</v>
      </c>
      <c r="F297">
        <v>10</v>
      </c>
      <c r="G297" t="s">
        <v>2169</v>
      </c>
      <c r="H297" s="34">
        <v>40482</v>
      </c>
      <c r="I297" s="34">
        <v>40517</v>
      </c>
      <c r="J297">
        <v>4</v>
      </c>
      <c r="K297" s="34">
        <v>40482</v>
      </c>
      <c r="L297" s="34">
        <v>40573</v>
      </c>
      <c r="M297" t="s">
        <v>2160</v>
      </c>
      <c r="N297">
        <v>2010</v>
      </c>
      <c r="O297" s="34">
        <v>40209</v>
      </c>
      <c r="P297" s="34">
        <v>40573</v>
      </c>
    </row>
    <row r="298" spans="1:16">
      <c r="A298" s="33">
        <v>45986</v>
      </c>
      <c r="B298" t="s">
        <v>16</v>
      </c>
      <c r="C298">
        <v>43</v>
      </c>
      <c r="D298" s="34">
        <v>40503</v>
      </c>
      <c r="E298" s="34">
        <v>40510</v>
      </c>
      <c r="F298">
        <v>10</v>
      </c>
      <c r="G298" t="s">
        <v>2169</v>
      </c>
      <c r="H298" s="34">
        <v>40482</v>
      </c>
      <c r="I298" s="34">
        <v>40517</v>
      </c>
      <c r="J298">
        <v>4</v>
      </c>
      <c r="K298" s="34">
        <v>40482</v>
      </c>
      <c r="L298" s="34">
        <v>40573</v>
      </c>
      <c r="M298" t="s">
        <v>2160</v>
      </c>
      <c r="N298">
        <v>2010</v>
      </c>
      <c r="O298" s="34">
        <v>40209</v>
      </c>
      <c r="P298" s="34">
        <v>40573</v>
      </c>
    </row>
    <row r="299" spans="1:16">
      <c r="A299" s="33">
        <v>45987</v>
      </c>
      <c r="B299" t="s">
        <v>17</v>
      </c>
      <c r="C299">
        <v>43</v>
      </c>
      <c r="D299" s="34">
        <v>40503</v>
      </c>
      <c r="E299" s="34">
        <v>40510</v>
      </c>
      <c r="F299">
        <v>10</v>
      </c>
      <c r="G299" t="s">
        <v>2169</v>
      </c>
      <c r="H299" s="34">
        <v>40482</v>
      </c>
      <c r="I299" s="34">
        <v>40517</v>
      </c>
      <c r="J299">
        <v>4</v>
      </c>
      <c r="K299" s="34">
        <v>40482</v>
      </c>
      <c r="L299" s="34">
        <v>40573</v>
      </c>
      <c r="M299" t="s">
        <v>2160</v>
      </c>
      <c r="N299">
        <v>2010</v>
      </c>
      <c r="O299" s="34">
        <v>40209</v>
      </c>
      <c r="P299" s="34">
        <v>40573</v>
      </c>
    </row>
    <row r="300" spans="1:16">
      <c r="A300" s="33">
        <v>45988</v>
      </c>
      <c r="B300" t="s">
        <v>18</v>
      </c>
      <c r="C300">
        <v>43</v>
      </c>
      <c r="D300" s="34">
        <v>40503</v>
      </c>
      <c r="E300" s="34">
        <v>40510</v>
      </c>
      <c r="F300">
        <v>10</v>
      </c>
      <c r="G300" t="s">
        <v>2169</v>
      </c>
      <c r="H300" s="34">
        <v>40482</v>
      </c>
      <c r="I300" s="34">
        <v>40517</v>
      </c>
      <c r="J300">
        <v>4</v>
      </c>
      <c r="K300" s="34">
        <v>40482</v>
      </c>
      <c r="L300" s="34">
        <v>40573</v>
      </c>
      <c r="M300" t="s">
        <v>2160</v>
      </c>
      <c r="N300">
        <v>2010</v>
      </c>
      <c r="O300" s="34">
        <v>40209</v>
      </c>
      <c r="P300" s="34">
        <v>40573</v>
      </c>
    </row>
    <row r="301" spans="1:16">
      <c r="A301" s="33">
        <v>45989</v>
      </c>
      <c r="B301" t="s">
        <v>19</v>
      </c>
      <c r="C301">
        <v>43</v>
      </c>
      <c r="D301" s="34">
        <v>40503</v>
      </c>
      <c r="E301" s="34">
        <v>40510</v>
      </c>
      <c r="F301">
        <v>10</v>
      </c>
      <c r="G301" t="s">
        <v>2169</v>
      </c>
      <c r="H301" s="34">
        <v>40482</v>
      </c>
      <c r="I301" s="34">
        <v>40517</v>
      </c>
      <c r="J301">
        <v>4</v>
      </c>
      <c r="K301" s="34">
        <v>40482</v>
      </c>
      <c r="L301" s="34">
        <v>40573</v>
      </c>
      <c r="M301" t="s">
        <v>2160</v>
      </c>
      <c r="N301">
        <v>2010</v>
      </c>
      <c r="O301" s="34">
        <v>40209</v>
      </c>
      <c r="P301" s="34">
        <v>40573</v>
      </c>
    </row>
    <row r="302" spans="1:16">
      <c r="A302" s="33">
        <v>45990</v>
      </c>
      <c r="B302" t="s">
        <v>20</v>
      </c>
      <c r="C302">
        <v>43</v>
      </c>
      <c r="D302" s="34">
        <v>40503</v>
      </c>
      <c r="E302" s="34">
        <v>40510</v>
      </c>
      <c r="F302">
        <v>10</v>
      </c>
      <c r="G302" t="s">
        <v>2169</v>
      </c>
      <c r="H302" s="34">
        <v>40482</v>
      </c>
      <c r="I302" s="34">
        <v>40517</v>
      </c>
      <c r="J302">
        <v>4</v>
      </c>
      <c r="K302" s="34">
        <v>40482</v>
      </c>
      <c r="L302" s="34">
        <v>40573</v>
      </c>
      <c r="M302" t="s">
        <v>2160</v>
      </c>
      <c r="N302">
        <v>2010</v>
      </c>
      <c r="O302" s="34">
        <v>40209</v>
      </c>
      <c r="P302" s="34">
        <v>40573</v>
      </c>
    </row>
    <row r="303" spans="1:16">
      <c r="A303" s="33">
        <v>45991</v>
      </c>
      <c r="B303" t="s">
        <v>14</v>
      </c>
      <c r="C303">
        <v>44</v>
      </c>
      <c r="D303" s="34">
        <v>40510</v>
      </c>
      <c r="E303" s="34">
        <v>40517</v>
      </c>
      <c r="F303">
        <v>10</v>
      </c>
      <c r="G303" t="s">
        <v>2169</v>
      </c>
      <c r="H303" s="34">
        <v>40482</v>
      </c>
      <c r="I303" s="34">
        <v>40517</v>
      </c>
      <c r="J303">
        <v>4</v>
      </c>
      <c r="K303" s="34">
        <v>40482</v>
      </c>
      <c r="L303" s="34">
        <v>40573</v>
      </c>
      <c r="M303" t="s">
        <v>2160</v>
      </c>
      <c r="N303">
        <v>2010</v>
      </c>
      <c r="O303" s="34">
        <v>40209</v>
      </c>
      <c r="P303" s="34">
        <v>40573</v>
      </c>
    </row>
    <row r="304" spans="1:16">
      <c r="A304" s="33">
        <v>45992</v>
      </c>
      <c r="B304" t="s">
        <v>15</v>
      </c>
      <c r="C304">
        <v>44</v>
      </c>
      <c r="D304" s="34">
        <v>40510</v>
      </c>
      <c r="E304" s="34">
        <v>40517</v>
      </c>
      <c r="F304">
        <v>10</v>
      </c>
      <c r="G304" t="s">
        <v>2169</v>
      </c>
      <c r="H304" s="34">
        <v>40482</v>
      </c>
      <c r="I304" s="34">
        <v>40517</v>
      </c>
      <c r="J304">
        <v>4</v>
      </c>
      <c r="K304" s="34">
        <v>40482</v>
      </c>
      <c r="L304" s="34">
        <v>40573</v>
      </c>
      <c r="M304" t="s">
        <v>2160</v>
      </c>
      <c r="N304">
        <v>2010</v>
      </c>
      <c r="O304" s="34">
        <v>40209</v>
      </c>
      <c r="P304" s="34">
        <v>40573</v>
      </c>
    </row>
    <row r="305" spans="1:16">
      <c r="A305" s="33">
        <v>45993</v>
      </c>
      <c r="B305" t="s">
        <v>16</v>
      </c>
      <c r="C305">
        <v>44</v>
      </c>
      <c r="D305" s="34">
        <v>40510</v>
      </c>
      <c r="E305" s="34">
        <v>40517</v>
      </c>
      <c r="F305">
        <v>10</v>
      </c>
      <c r="G305" t="s">
        <v>2169</v>
      </c>
      <c r="H305" s="34">
        <v>40482</v>
      </c>
      <c r="I305" s="34">
        <v>40517</v>
      </c>
      <c r="J305">
        <v>4</v>
      </c>
      <c r="K305" s="34">
        <v>40482</v>
      </c>
      <c r="L305" s="34">
        <v>40573</v>
      </c>
      <c r="M305" t="s">
        <v>2160</v>
      </c>
      <c r="N305">
        <v>2010</v>
      </c>
      <c r="O305" s="34">
        <v>40209</v>
      </c>
      <c r="P305" s="34">
        <v>40573</v>
      </c>
    </row>
    <row r="306" spans="1:16">
      <c r="A306" s="33">
        <v>45994</v>
      </c>
      <c r="B306" t="s">
        <v>17</v>
      </c>
      <c r="C306">
        <v>44</v>
      </c>
      <c r="D306" s="34">
        <v>40510</v>
      </c>
      <c r="E306" s="34">
        <v>40517</v>
      </c>
      <c r="F306">
        <v>10</v>
      </c>
      <c r="G306" t="s">
        <v>2169</v>
      </c>
      <c r="H306" s="34">
        <v>40482</v>
      </c>
      <c r="I306" s="34">
        <v>40517</v>
      </c>
      <c r="J306">
        <v>4</v>
      </c>
      <c r="K306" s="34">
        <v>40482</v>
      </c>
      <c r="L306" s="34">
        <v>40573</v>
      </c>
      <c r="M306" t="s">
        <v>2160</v>
      </c>
      <c r="N306">
        <v>2010</v>
      </c>
      <c r="O306" s="34">
        <v>40209</v>
      </c>
      <c r="P306" s="34">
        <v>40573</v>
      </c>
    </row>
    <row r="307" spans="1:16">
      <c r="A307" s="33">
        <v>45995</v>
      </c>
      <c r="B307" t="s">
        <v>18</v>
      </c>
      <c r="C307">
        <v>44</v>
      </c>
      <c r="D307" s="34">
        <v>40510</v>
      </c>
      <c r="E307" s="34">
        <v>40517</v>
      </c>
      <c r="F307">
        <v>10</v>
      </c>
      <c r="G307" t="s">
        <v>2169</v>
      </c>
      <c r="H307" s="34">
        <v>40482</v>
      </c>
      <c r="I307" s="34">
        <v>40517</v>
      </c>
      <c r="J307">
        <v>4</v>
      </c>
      <c r="K307" s="34">
        <v>40482</v>
      </c>
      <c r="L307" s="34">
        <v>40573</v>
      </c>
      <c r="M307" t="s">
        <v>2160</v>
      </c>
      <c r="N307">
        <v>2010</v>
      </c>
      <c r="O307" s="34">
        <v>40209</v>
      </c>
      <c r="P307" s="34">
        <v>40573</v>
      </c>
    </row>
    <row r="308" spans="1:16">
      <c r="A308" s="33">
        <v>45996</v>
      </c>
      <c r="B308" t="s">
        <v>19</v>
      </c>
      <c r="C308">
        <v>44</v>
      </c>
      <c r="D308" s="34">
        <v>40510</v>
      </c>
      <c r="E308" s="34">
        <v>40517</v>
      </c>
      <c r="F308">
        <v>10</v>
      </c>
      <c r="G308" t="s">
        <v>2169</v>
      </c>
      <c r="H308" s="34">
        <v>40482</v>
      </c>
      <c r="I308" s="34">
        <v>40517</v>
      </c>
      <c r="J308">
        <v>4</v>
      </c>
      <c r="K308" s="34">
        <v>40482</v>
      </c>
      <c r="L308" s="34">
        <v>40573</v>
      </c>
      <c r="M308" t="s">
        <v>2160</v>
      </c>
      <c r="N308">
        <v>2010</v>
      </c>
      <c r="O308" s="34">
        <v>40209</v>
      </c>
      <c r="P308" s="34">
        <v>40573</v>
      </c>
    </row>
    <row r="309" spans="1:16">
      <c r="A309" s="33">
        <v>45997</v>
      </c>
      <c r="B309" t="s">
        <v>20</v>
      </c>
      <c r="C309">
        <v>44</v>
      </c>
      <c r="D309" s="34">
        <v>40510</v>
      </c>
      <c r="E309" s="34">
        <v>40517</v>
      </c>
      <c r="F309">
        <v>10</v>
      </c>
      <c r="G309" t="s">
        <v>2169</v>
      </c>
      <c r="H309" s="34">
        <v>40482</v>
      </c>
      <c r="I309" s="34">
        <v>40517</v>
      </c>
      <c r="J309">
        <v>4</v>
      </c>
      <c r="K309" s="34">
        <v>40482</v>
      </c>
      <c r="L309" s="34">
        <v>40573</v>
      </c>
      <c r="M309" t="s">
        <v>2160</v>
      </c>
      <c r="N309">
        <v>2010</v>
      </c>
      <c r="O309" s="34">
        <v>40209</v>
      </c>
      <c r="P309" s="34">
        <v>40573</v>
      </c>
    </row>
    <row r="310" spans="1:16">
      <c r="A310" s="33">
        <v>45998</v>
      </c>
      <c r="B310" t="s">
        <v>14</v>
      </c>
      <c r="C310">
        <v>45</v>
      </c>
      <c r="D310" s="34">
        <v>40517</v>
      </c>
      <c r="E310" s="34">
        <v>40524</v>
      </c>
      <c r="F310">
        <v>11</v>
      </c>
      <c r="G310" t="s">
        <v>2170</v>
      </c>
      <c r="H310" s="34">
        <v>40517</v>
      </c>
      <c r="I310" s="34">
        <v>40545</v>
      </c>
      <c r="J310">
        <v>4</v>
      </c>
      <c r="K310" s="34">
        <v>40482</v>
      </c>
      <c r="L310" s="34">
        <v>40573</v>
      </c>
      <c r="M310" t="s">
        <v>2160</v>
      </c>
      <c r="N310">
        <v>2010</v>
      </c>
      <c r="O310" s="34">
        <v>40209</v>
      </c>
      <c r="P310" s="34">
        <v>40573</v>
      </c>
    </row>
    <row r="311" spans="1:16">
      <c r="A311" s="33">
        <v>45999</v>
      </c>
      <c r="B311" t="s">
        <v>15</v>
      </c>
      <c r="C311">
        <v>45</v>
      </c>
      <c r="D311" s="34">
        <v>40517</v>
      </c>
      <c r="E311" s="34">
        <v>40524</v>
      </c>
      <c r="F311">
        <v>11</v>
      </c>
      <c r="G311" t="s">
        <v>2170</v>
      </c>
      <c r="H311" s="34">
        <v>40517</v>
      </c>
      <c r="I311" s="34">
        <v>40545</v>
      </c>
      <c r="J311">
        <v>4</v>
      </c>
      <c r="K311" s="34">
        <v>40482</v>
      </c>
      <c r="L311" s="34">
        <v>40573</v>
      </c>
      <c r="M311" t="s">
        <v>2160</v>
      </c>
      <c r="N311">
        <v>2010</v>
      </c>
      <c r="O311" s="34">
        <v>40209</v>
      </c>
      <c r="P311" s="34">
        <v>40573</v>
      </c>
    </row>
    <row r="312" spans="1:16">
      <c r="A312" s="33">
        <v>46000</v>
      </c>
      <c r="B312" t="s">
        <v>16</v>
      </c>
      <c r="C312">
        <v>45</v>
      </c>
      <c r="D312" s="34">
        <v>40517</v>
      </c>
      <c r="E312" s="34">
        <v>40524</v>
      </c>
      <c r="F312">
        <v>11</v>
      </c>
      <c r="G312" t="s">
        <v>2170</v>
      </c>
      <c r="H312" s="34">
        <v>40517</v>
      </c>
      <c r="I312" s="34">
        <v>40545</v>
      </c>
      <c r="J312">
        <v>4</v>
      </c>
      <c r="K312" s="34">
        <v>40482</v>
      </c>
      <c r="L312" s="34">
        <v>40573</v>
      </c>
      <c r="M312" t="s">
        <v>2160</v>
      </c>
      <c r="N312">
        <v>2010</v>
      </c>
      <c r="O312" s="34">
        <v>40209</v>
      </c>
      <c r="P312" s="34">
        <v>40573</v>
      </c>
    </row>
    <row r="313" spans="1:16">
      <c r="A313" s="33">
        <v>46001</v>
      </c>
      <c r="B313" t="s">
        <v>17</v>
      </c>
      <c r="C313">
        <v>45</v>
      </c>
      <c r="D313" s="34">
        <v>40517</v>
      </c>
      <c r="E313" s="34">
        <v>40524</v>
      </c>
      <c r="F313">
        <v>11</v>
      </c>
      <c r="G313" t="s">
        <v>2170</v>
      </c>
      <c r="H313" s="34">
        <v>40517</v>
      </c>
      <c r="I313" s="34">
        <v>40545</v>
      </c>
      <c r="J313">
        <v>4</v>
      </c>
      <c r="K313" s="34">
        <v>40482</v>
      </c>
      <c r="L313" s="34">
        <v>40573</v>
      </c>
      <c r="M313" t="s">
        <v>2160</v>
      </c>
      <c r="N313">
        <v>2010</v>
      </c>
      <c r="O313" s="34">
        <v>40209</v>
      </c>
      <c r="P313" s="34">
        <v>40573</v>
      </c>
    </row>
    <row r="314" spans="1:16">
      <c r="A314" s="33">
        <v>46002</v>
      </c>
      <c r="B314" t="s">
        <v>18</v>
      </c>
      <c r="C314">
        <v>45</v>
      </c>
      <c r="D314" s="34">
        <v>40517</v>
      </c>
      <c r="E314" s="34">
        <v>40524</v>
      </c>
      <c r="F314">
        <v>11</v>
      </c>
      <c r="G314" t="s">
        <v>2170</v>
      </c>
      <c r="H314" s="34">
        <v>40517</v>
      </c>
      <c r="I314" s="34">
        <v>40545</v>
      </c>
      <c r="J314">
        <v>4</v>
      </c>
      <c r="K314" s="34">
        <v>40482</v>
      </c>
      <c r="L314" s="34">
        <v>40573</v>
      </c>
      <c r="M314" t="s">
        <v>2160</v>
      </c>
      <c r="N314">
        <v>2010</v>
      </c>
      <c r="O314" s="34">
        <v>40209</v>
      </c>
      <c r="P314" s="34">
        <v>40573</v>
      </c>
    </row>
    <row r="315" spans="1:16">
      <c r="A315" s="33">
        <v>46003</v>
      </c>
      <c r="B315" t="s">
        <v>19</v>
      </c>
      <c r="C315">
        <v>45</v>
      </c>
      <c r="D315" s="34">
        <v>40517</v>
      </c>
      <c r="E315" s="34">
        <v>40524</v>
      </c>
      <c r="F315">
        <v>11</v>
      </c>
      <c r="G315" t="s">
        <v>2170</v>
      </c>
      <c r="H315" s="34">
        <v>40517</v>
      </c>
      <c r="I315" s="34">
        <v>40545</v>
      </c>
      <c r="J315">
        <v>4</v>
      </c>
      <c r="K315" s="34">
        <v>40482</v>
      </c>
      <c r="L315" s="34">
        <v>40573</v>
      </c>
      <c r="M315" t="s">
        <v>2160</v>
      </c>
      <c r="N315">
        <v>2010</v>
      </c>
      <c r="O315" s="34">
        <v>40209</v>
      </c>
      <c r="P315" s="34">
        <v>40573</v>
      </c>
    </row>
    <row r="316" spans="1:16">
      <c r="A316" s="33">
        <v>46004</v>
      </c>
      <c r="B316" t="s">
        <v>20</v>
      </c>
      <c r="C316">
        <v>45</v>
      </c>
      <c r="D316" s="34">
        <v>40517</v>
      </c>
      <c r="E316" s="34">
        <v>40524</v>
      </c>
      <c r="F316">
        <v>11</v>
      </c>
      <c r="G316" t="s">
        <v>2170</v>
      </c>
      <c r="H316" s="34">
        <v>40517</v>
      </c>
      <c r="I316" s="34">
        <v>40545</v>
      </c>
      <c r="J316">
        <v>4</v>
      </c>
      <c r="K316" s="34">
        <v>40482</v>
      </c>
      <c r="L316" s="34">
        <v>40573</v>
      </c>
      <c r="M316" t="s">
        <v>2160</v>
      </c>
      <c r="N316">
        <v>2010</v>
      </c>
      <c r="O316" s="34">
        <v>40209</v>
      </c>
      <c r="P316" s="34">
        <v>40573</v>
      </c>
    </row>
    <row r="317" spans="1:16">
      <c r="A317" s="33">
        <v>46005</v>
      </c>
      <c r="B317" t="s">
        <v>14</v>
      </c>
      <c r="C317">
        <v>46</v>
      </c>
      <c r="D317" s="34">
        <v>40524</v>
      </c>
      <c r="E317" s="34">
        <v>40531</v>
      </c>
      <c r="F317">
        <v>11</v>
      </c>
      <c r="G317" t="s">
        <v>2170</v>
      </c>
      <c r="H317" s="34">
        <v>40517</v>
      </c>
      <c r="I317" s="34">
        <v>40545</v>
      </c>
      <c r="J317">
        <v>4</v>
      </c>
      <c r="K317" s="34">
        <v>40482</v>
      </c>
      <c r="L317" s="34">
        <v>40573</v>
      </c>
      <c r="M317" t="s">
        <v>2160</v>
      </c>
      <c r="N317">
        <v>2010</v>
      </c>
      <c r="O317" s="34">
        <v>40209</v>
      </c>
      <c r="P317" s="34">
        <v>40573</v>
      </c>
    </row>
    <row r="318" spans="1:16">
      <c r="A318" s="33">
        <v>46006</v>
      </c>
      <c r="B318" t="s">
        <v>15</v>
      </c>
      <c r="C318">
        <v>46</v>
      </c>
      <c r="D318" s="34">
        <v>40524</v>
      </c>
      <c r="E318" s="34">
        <v>40531</v>
      </c>
      <c r="F318">
        <v>11</v>
      </c>
      <c r="G318" t="s">
        <v>2170</v>
      </c>
      <c r="H318" s="34">
        <v>40517</v>
      </c>
      <c r="I318" s="34">
        <v>40545</v>
      </c>
      <c r="J318">
        <v>4</v>
      </c>
      <c r="K318" s="34">
        <v>40482</v>
      </c>
      <c r="L318" s="34">
        <v>40573</v>
      </c>
      <c r="M318" t="s">
        <v>2160</v>
      </c>
      <c r="N318">
        <v>2010</v>
      </c>
      <c r="O318" s="34">
        <v>40209</v>
      </c>
      <c r="P318" s="34">
        <v>40573</v>
      </c>
    </row>
    <row r="319" spans="1:16">
      <c r="A319" s="33">
        <v>46007</v>
      </c>
      <c r="B319" t="s">
        <v>16</v>
      </c>
      <c r="C319">
        <v>46</v>
      </c>
      <c r="D319" s="34">
        <v>40524</v>
      </c>
      <c r="E319" s="34">
        <v>40531</v>
      </c>
      <c r="F319">
        <v>11</v>
      </c>
      <c r="G319" t="s">
        <v>2170</v>
      </c>
      <c r="H319" s="34">
        <v>40517</v>
      </c>
      <c r="I319" s="34">
        <v>40545</v>
      </c>
      <c r="J319">
        <v>4</v>
      </c>
      <c r="K319" s="34">
        <v>40482</v>
      </c>
      <c r="L319" s="34">
        <v>40573</v>
      </c>
      <c r="M319" t="s">
        <v>2160</v>
      </c>
      <c r="N319">
        <v>2010</v>
      </c>
      <c r="O319" s="34">
        <v>40209</v>
      </c>
      <c r="P319" s="34">
        <v>40573</v>
      </c>
    </row>
    <row r="320" spans="1:16">
      <c r="A320" s="33">
        <v>46008</v>
      </c>
      <c r="B320" t="s">
        <v>17</v>
      </c>
      <c r="C320">
        <v>46</v>
      </c>
      <c r="D320" s="34">
        <v>40524</v>
      </c>
      <c r="E320" s="34">
        <v>40531</v>
      </c>
      <c r="F320">
        <v>11</v>
      </c>
      <c r="G320" t="s">
        <v>2170</v>
      </c>
      <c r="H320" s="34">
        <v>40517</v>
      </c>
      <c r="I320" s="34">
        <v>40545</v>
      </c>
      <c r="J320">
        <v>4</v>
      </c>
      <c r="K320" s="34">
        <v>40482</v>
      </c>
      <c r="L320" s="34">
        <v>40573</v>
      </c>
      <c r="M320" t="s">
        <v>2160</v>
      </c>
      <c r="N320">
        <v>2010</v>
      </c>
      <c r="O320" s="34">
        <v>40209</v>
      </c>
      <c r="P320" s="34">
        <v>40573</v>
      </c>
    </row>
    <row r="321" spans="1:16">
      <c r="A321" s="33">
        <v>46009</v>
      </c>
      <c r="B321" t="s">
        <v>18</v>
      </c>
      <c r="C321">
        <v>46</v>
      </c>
      <c r="D321" s="34">
        <v>40524</v>
      </c>
      <c r="E321" s="34">
        <v>40531</v>
      </c>
      <c r="F321">
        <v>11</v>
      </c>
      <c r="G321" t="s">
        <v>2170</v>
      </c>
      <c r="H321" s="34">
        <v>40517</v>
      </c>
      <c r="I321" s="34">
        <v>40545</v>
      </c>
      <c r="J321">
        <v>4</v>
      </c>
      <c r="K321" s="34">
        <v>40482</v>
      </c>
      <c r="L321" s="34">
        <v>40573</v>
      </c>
      <c r="M321" t="s">
        <v>2160</v>
      </c>
      <c r="N321">
        <v>2010</v>
      </c>
      <c r="O321" s="34">
        <v>40209</v>
      </c>
      <c r="P321" s="34">
        <v>40573</v>
      </c>
    </row>
    <row r="322" spans="1:16">
      <c r="A322" s="33">
        <v>46010</v>
      </c>
      <c r="B322" t="s">
        <v>19</v>
      </c>
      <c r="C322">
        <v>46</v>
      </c>
      <c r="D322" s="34">
        <v>40524</v>
      </c>
      <c r="E322" s="34">
        <v>40531</v>
      </c>
      <c r="F322">
        <v>11</v>
      </c>
      <c r="G322" t="s">
        <v>2170</v>
      </c>
      <c r="H322" s="34">
        <v>40517</v>
      </c>
      <c r="I322" s="34">
        <v>40545</v>
      </c>
      <c r="J322">
        <v>4</v>
      </c>
      <c r="K322" s="34">
        <v>40482</v>
      </c>
      <c r="L322" s="34">
        <v>40573</v>
      </c>
      <c r="M322" t="s">
        <v>2160</v>
      </c>
      <c r="N322">
        <v>2010</v>
      </c>
      <c r="O322" s="34">
        <v>40209</v>
      </c>
      <c r="P322" s="34">
        <v>40573</v>
      </c>
    </row>
    <row r="323" spans="1:16">
      <c r="A323" s="33">
        <v>46011</v>
      </c>
      <c r="B323" t="s">
        <v>20</v>
      </c>
      <c r="C323">
        <v>46</v>
      </c>
      <c r="D323" s="34">
        <v>40524</v>
      </c>
      <c r="E323" s="34">
        <v>40531</v>
      </c>
      <c r="F323">
        <v>11</v>
      </c>
      <c r="G323" t="s">
        <v>2170</v>
      </c>
      <c r="H323" s="34">
        <v>40517</v>
      </c>
      <c r="I323" s="34">
        <v>40545</v>
      </c>
      <c r="J323">
        <v>4</v>
      </c>
      <c r="K323" s="34">
        <v>40482</v>
      </c>
      <c r="L323" s="34">
        <v>40573</v>
      </c>
      <c r="M323" t="s">
        <v>2160</v>
      </c>
      <c r="N323">
        <v>2010</v>
      </c>
      <c r="O323" s="34">
        <v>40209</v>
      </c>
      <c r="P323" s="34">
        <v>40573</v>
      </c>
    </row>
    <row r="324" spans="1:16">
      <c r="A324" s="33">
        <v>46012</v>
      </c>
      <c r="B324" t="s">
        <v>14</v>
      </c>
      <c r="C324">
        <v>47</v>
      </c>
      <c r="D324" s="34">
        <v>40531</v>
      </c>
      <c r="E324" s="34">
        <v>40538</v>
      </c>
      <c r="F324">
        <v>11</v>
      </c>
      <c r="G324" t="s">
        <v>2170</v>
      </c>
      <c r="H324" s="34">
        <v>40517</v>
      </c>
      <c r="I324" s="34">
        <v>40545</v>
      </c>
      <c r="J324">
        <v>4</v>
      </c>
      <c r="K324" s="34">
        <v>40482</v>
      </c>
      <c r="L324" s="34">
        <v>40573</v>
      </c>
      <c r="M324" t="s">
        <v>2160</v>
      </c>
      <c r="N324">
        <v>2010</v>
      </c>
      <c r="O324" s="34">
        <v>40209</v>
      </c>
      <c r="P324" s="34">
        <v>40573</v>
      </c>
    </row>
    <row r="325" spans="1:16">
      <c r="A325" s="33">
        <v>46013</v>
      </c>
      <c r="B325" t="s">
        <v>15</v>
      </c>
      <c r="C325">
        <v>47</v>
      </c>
      <c r="D325" s="34">
        <v>40531</v>
      </c>
      <c r="E325" s="34">
        <v>40538</v>
      </c>
      <c r="F325">
        <v>11</v>
      </c>
      <c r="G325" t="s">
        <v>2170</v>
      </c>
      <c r="H325" s="34">
        <v>40517</v>
      </c>
      <c r="I325" s="34">
        <v>40545</v>
      </c>
      <c r="J325">
        <v>4</v>
      </c>
      <c r="K325" s="34">
        <v>40482</v>
      </c>
      <c r="L325" s="34">
        <v>40573</v>
      </c>
      <c r="M325" t="s">
        <v>2160</v>
      </c>
      <c r="N325">
        <v>2010</v>
      </c>
      <c r="O325" s="34">
        <v>40209</v>
      </c>
      <c r="P325" s="34">
        <v>40573</v>
      </c>
    </row>
    <row r="326" spans="1:16">
      <c r="A326" s="33">
        <v>46014</v>
      </c>
      <c r="B326" t="s">
        <v>16</v>
      </c>
      <c r="C326">
        <v>47</v>
      </c>
      <c r="D326" s="34">
        <v>40531</v>
      </c>
      <c r="E326" s="34">
        <v>40538</v>
      </c>
      <c r="F326">
        <v>11</v>
      </c>
      <c r="G326" t="s">
        <v>2170</v>
      </c>
      <c r="H326" s="34">
        <v>40517</v>
      </c>
      <c r="I326" s="34">
        <v>40545</v>
      </c>
      <c r="J326">
        <v>4</v>
      </c>
      <c r="K326" s="34">
        <v>40482</v>
      </c>
      <c r="L326" s="34">
        <v>40573</v>
      </c>
      <c r="M326" t="s">
        <v>2160</v>
      </c>
      <c r="N326">
        <v>2010</v>
      </c>
      <c r="O326" s="34">
        <v>40209</v>
      </c>
      <c r="P326" s="34">
        <v>40573</v>
      </c>
    </row>
    <row r="327" spans="1:16">
      <c r="A327" s="33">
        <v>46015</v>
      </c>
      <c r="B327" t="s">
        <v>17</v>
      </c>
      <c r="C327">
        <v>47</v>
      </c>
      <c r="D327" s="34">
        <v>40531</v>
      </c>
      <c r="E327" s="34">
        <v>40538</v>
      </c>
      <c r="F327">
        <v>11</v>
      </c>
      <c r="G327" t="s">
        <v>2170</v>
      </c>
      <c r="H327" s="34">
        <v>40517</v>
      </c>
      <c r="I327" s="34">
        <v>40545</v>
      </c>
      <c r="J327">
        <v>4</v>
      </c>
      <c r="K327" s="34">
        <v>40482</v>
      </c>
      <c r="L327" s="34">
        <v>40573</v>
      </c>
      <c r="M327" t="s">
        <v>2160</v>
      </c>
      <c r="N327">
        <v>2010</v>
      </c>
      <c r="O327" s="34">
        <v>40209</v>
      </c>
      <c r="P327" s="34">
        <v>40573</v>
      </c>
    </row>
    <row r="328" spans="1:16">
      <c r="A328" s="33">
        <v>46016</v>
      </c>
      <c r="B328" t="s">
        <v>18</v>
      </c>
      <c r="C328">
        <v>47</v>
      </c>
      <c r="D328" s="34">
        <v>40531</v>
      </c>
      <c r="E328" s="34">
        <v>40538</v>
      </c>
      <c r="F328">
        <v>11</v>
      </c>
      <c r="G328" t="s">
        <v>2170</v>
      </c>
      <c r="H328" s="34">
        <v>40517</v>
      </c>
      <c r="I328" s="34">
        <v>40545</v>
      </c>
      <c r="J328">
        <v>4</v>
      </c>
      <c r="K328" s="34">
        <v>40482</v>
      </c>
      <c r="L328" s="34">
        <v>40573</v>
      </c>
      <c r="M328" t="s">
        <v>2160</v>
      </c>
      <c r="N328">
        <v>2010</v>
      </c>
      <c r="O328" s="34">
        <v>40209</v>
      </c>
      <c r="P328" s="34">
        <v>40573</v>
      </c>
    </row>
    <row r="329" spans="1:16">
      <c r="A329" s="33">
        <v>46017</v>
      </c>
      <c r="B329" t="s">
        <v>19</v>
      </c>
      <c r="C329">
        <v>47</v>
      </c>
      <c r="D329" s="34">
        <v>40531</v>
      </c>
      <c r="E329" s="34">
        <v>40538</v>
      </c>
      <c r="F329">
        <v>11</v>
      </c>
      <c r="G329" t="s">
        <v>2170</v>
      </c>
      <c r="H329" s="34">
        <v>40517</v>
      </c>
      <c r="I329" s="34">
        <v>40545</v>
      </c>
      <c r="J329">
        <v>4</v>
      </c>
      <c r="K329" s="34">
        <v>40482</v>
      </c>
      <c r="L329" s="34">
        <v>40573</v>
      </c>
      <c r="M329" t="s">
        <v>2160</v>
      </c>
      <c r="N329">
        <v>2010</v>
      </c>
      <c r="O329" s="34">
        <v>40209</v>
      </c>
      <c r="P329" s="34">
        <v>40573</v>
      </c>
    </row>
    <row r="330" spans="1:16">
      <c r="A330" s="33">
        <v>46018</v>
      </c>
      <c r="B330" t="s">
        <v>20</v>
      </c>
      <c r="C330">
        <v>47</v>
      </c>
      <c r="D330" s="34">
        <v>40531</v>
      </c>
      <c r="E330" s="34">
        <v>40538</v>
      </c>
      <c r="F330">
        <v>11</v>
      </c>
      <c r="G330" t="s">
        <v>2170</v>
      </c>
      <c r="H330" s="34">
        <v>40517</v>
      </c>
      <c r="I330" s="34">
        <v>40545</v>
      </c>
      <c r="J330">
        <v>4</v>
      </c>
      <c r="K330" s="34">
        <v>40482</v>
      </c>
      <c r="L330" s="34">
        <v>40573</v>
      </c>
      <c r="M330" t="s">
        <v>2160</v>
      </c>
      <c r="N330">
        <v>2010</v>
      </c>
      <c r="O330" s="34">
        <v>40209</v>
      </c>
      <c r="P330" s="34">
        <v>40573</v>
      </c>
    </row>
    <row r="331" spans="1:16">
      <c r="A331" s="33">
        <v>46019</v>
      </c>
      <c r="B331" t="s">
        <v>14</v>
      </c>
      <c r="C331">
        <v>48</v>
      </c>
      <c r="D331" s="34">
        <v>40538</v>
      </c>
      <c r="E331" s="34">
        <v>40545</v>
      </c>
      <c r="F331">
        <v>11</v>
      </c>
      <c r="G331" t="s">
        <v>2170</v>
      </c>
      <c r="H331" s="34">
        <v>40517</v>
      </c>
      <c r="I331" s="34">
        <v>40545</v>
      </c>
      <c r="J331">
        <v>4</v>
      </c>
      <c r="K331" s="34">
        <v>40482</v>
      </c>
      <c r="L331" s="34">
        <v>40573</v>
      </c>
      <c r="M331" t="s">
        <v>2160</v>
      </c>
      <c r="N331">
        <v>2010</v>
      </c>
      <c r="O331" s="34">
        <v>40209</v>
      </c>
      <c r="P331" s="34">
        <v>40573</v>
      </c>
    </row>
    <row r="332" spans="1:16">
      <c r="A332" s="33">
        <v>46020</v>
      </c>
      <c r="B332" t="s">
        <v>15</v>
      </c>
      <c r="C332">
        <v>48</v>
      </c>
      <c r="D332" s="34">
        <v>40538</v>
      </c>
      <c r="E332" s="34">
        <v>40545</v>
      </c>
      <c r="F332">
        <v>11</v>
      </c>
      <c r="G332" t="s">
        <v>2170</v>
      </c>
      <c r="H332" s="34">
        <v>40517</v>
      </c>
      <c r="I332" s="34">
        <v>40545</v>
      </c>
      <c r="J332">
        <v>4</v>
      </c>
      <c r="K332" s="34">
        <v>40482</v>
      </c>
      <c r="L332" s="34">
        <v>40573</v>
      </c>
      <c r="M332" t="s">
        <v>2160</v>
      </c>
      <c r="N332">
        <v>2010</v>
      </c>
      <c r="O332" s="34">
        <v>40209</v>
      </c>
      <c r="P332" s="34">
        <v>40573</v>
      </c>
    </row>
    <row r="333" spans="1:16">
      <c r="A333" s="33">
        <v>46021</v>
      </c>
      <c r="B333" t="s">
        <v>16</v>
      </c>
      <c r="C333">
        <v>48</v>
      </c>
      <c r="D333" s="34">
        <v>40538</v>
      </c>
      <c r="E333" s="34">
        <v>40545</v>
      </c>
      <c r="F333">
        <v>11</v>
      </c>
      <c r="G333" t="s">
        <v>2170</v>
      </c>
      <c r="H333" s="34">
        <v>40517</v>
      </c>
      <c r="I333" s="34">
        <v>40545</v>
      </c>
      <c r="J333">
        <v>4</v>
      </c>
      <c r="K333" s="34">
        <v>40482</v>
      </c>
      <c r="L333" s="34">
        <v>40573</v>
      </c>
      <c r="M333" t="s">
        <v>2160</v>
      </c>
      <c r="N333">
        <v>2010</v>
      </c>
      <c r="O333" s="34">
        <v>40209</v>
      </c>
      <c r="P333" s="34">
        <v>40573</v>
      </c>
    </row>
    <row r="334" spans="1:16">
      <c r="A334" s="33">
        <v>46022</v>
      </c>
      <c r="B334" t="s">
        <v>17</v>
      </c>
      <c r="C334">
        <v>48</v>
      </c>
      <c r="D334" s="34">
        <v>40538</v>
      </c>
      <c r="E334" s="34">
        <v>40545</v>
      </c>
      <c r="F334">
        <v>11</v>
      </c>
      <c r="G334" t="s">
        <v>2170</v>
      </c>
      <c r="H334" s="34">
        <v>40517</v>
      </c>
      <c r="I334" s="34">
        <v>40545</v>
      </c>
      <c r="J334">
        <v>4</v>
      </c>
      <c r="K334" s="34">
        <v>40482</v>
      </c>
      <c r="L334" s="34">
        <v>40573</v>
      </c>
      <c r="M334" t="s">
        <v>2160</v>
      </c>
      <c r="N334">
        <v>2010</v>
      </c>
      <c r="O334" s="34">
        <v>40209</v>
      </c>
      <c r="P334" s="34">
        <v>40573</v>
      </c>
    </row>
    <row r="335" spans="1:16">
      <c r="A335" s="33">
        <v>46023</v>
      </c>
      <c r="B335" t="s">
        <v>18</v>
      </c>
      <c r="C335">
        <v>48</v>
      </c>
      <c r="D335" s="34">
        <v>40538</v>
      </c>
      <c r="E335" s="34">
        <v>40545</v>
      </c>
      <c r="F335">
        <v>11</v>
      </c>
      <c r="G335" t="s">
        <v>2170</v>
      </c>
      <c r="H335" s="34">
        <v>40517</v>
      </c>
      <c r="I335" s="34">
        <v>40545</v>
      </c>
      <c r="J335">
        <v>4</v>
      </c>
      <c r="K335" s="34">
        <v>40482</v>
      </c>
      <c r="L335" s="34">
        <v>40573</v>
      </c>
      <c r="M335" t="s">
        <v>2160</v>
      </c>
      <c r="N335">
        <v>2010</v>
      </c>
      <c r="O335" s="34">
        <v>40209</v>
      </c>
      <c r="P335" s="34">
        <v>40573</v>
      </c>
    </row>
    <row r="336" spans="1:16">
      <c r="A336" s="33">
        <v>46024</v>
      </c>
      <c r="B336" t="s">
        <v>19</v>
      </c>
      <c r="C336">
        <v>48</v>
      </c>
      <c r="D336" s="34">
        <v>40538</v>
      </c>
      <c r="E336" s="34">
        <v>40545</v>
      </c>
      <c r="F336">
        <v>11</v>
      </c>
      <c r="G336" t="s">
        <v>2170</v>
      </c>
      <c r="H336" s="34">
        <v>40517</v>
      </c>
      <c r="I336" s="34">
        <v>40545</v>
      </c>
      <c r="J336">
        <v>4</v>
      </c>
      <c r="K336" s="34">
        <v>40482</v>
      </c>
      <c r="L336" s="34">
        <v>40573</v>
      </c>
      <c r="M336" t="s">
        <v>2160</v>
      </c>
      <c r="N336">
        <v>2010</v>
      </c>
      <c r="O336" s="34">
        <v>40209</v>
      </c>
      <c r="P336" s="34">
        <v>40573</v>
      </c>
    </row>
    <row r="337" spans="1:16">
      <c r="A337" s="33">
        <v>46025</v>
      </c>
      <c r="B337" t="s">
        <v>20</v>
      </c>
      <c r="C337">
        <v>48</v>
      </c>
      <c r="D337" s="34">
        <v>40538</v>
      </c>
      <c r="E337" s="34">
        <v>40545</v>
      </c>
      <c r="F337">
        <v>11</v>
      </c>
      <c r="G337" t="s">
        <v>2170</v>
      </c>
      <c r="H337" s="34">
        <v>40517</v>
      </c>
      <c r="I337" s="34">
        <v>40545</v>
      </c>
      <c r="J337">
        <v>4</v>
      </c>
      <c r="K337" s="34">
        <v>40482</v>
      </c>
      <c r="L337" s="34">
        <v>40573</v>
      </c>
      <c r="M337" t="s">
        <v>2160</v>
      </c>
      <c r="N337">
        <v>2010</v>
      </c>
      <c r="O337" s="34">
        <v>40209</v>
      </c>
      <c r="P337" s="34">
        <v>40573</v>
      </c>
    </row>
    <row r="338" spans="1:16">
      <c r="A338" s="33">
        <v>46026</v>
      </c>
      <c r="B338" t="s">
        <v>14</v>
      </c>
      <c r="C338">
        <v>49</v>
      </c>
      <c r="D338" s="34">
        <v>40545</v>
      </c>
      <c r="E338" s="34">
        <v>40552</v>
      </c>
      <c r="F338">
        <v>12</v>
      </c>
      <c r="G338" t="s">
        <v>2171</v>
      </c>
      <c r="H338" s="34">
        <v>40545</v>
      </c>
      <c r="I338" s="34">
        <v>40573</v>
      </c>
      <c r="J338">
        <v>4</v>
      </c>
      <c r="K338" s="34">
        <v>40482</v>
      </c>
      <c r="L338" s="34">
        <v>40573</v>
      </c>
      <c r="M338" t="s">
        <v>2160</v>
      </c>
      <c r="N338">
        <v>2010</v>
      </c>
      <c r="O338" s="34">
        <v>40209</v>
      </c>
      <c r="P338" s="34">
        <v>40573</v>
      </c>
    </row>
    <row r="339" spans="1:16">
      <c r="A339" s="33">
        <v>46027</v>
      </c>
      <c r="B339" t="s">
        <v>15</v>
      </c>
      <c r="C339">
        <v>49</v>
      </c>
      <c r="D339" s="34">
        <v>40545</v>
      </c>
      <c r="E339" s="34">
        <v>40552</v>
      </c>
      <c r="F339">
        <v>12</v>
      </c>
      <c r="G339" t="s">
        <v>2171</v>
      </c>
      <c r="H339" s="34">
        <v>40545</v>
      </c>
      <c r="I339" s="34">
        <v>40573</v>
      </c>
      <c r="J339">
        <v>4</v>
      </c>
      <c r="K339" s="34">
        <v>40482</v>
      </c>
      <c r="L339" s="34">
        <v>40573</v>
      </c>
      <c r="M339" t="s">
        <v>2160</v>
      </c>
      <c r="N339">
        <v>2010</v>
      </c>
      <c r="O339" s="34">
        <v>40209</v>
      </c>
      <c r="P339" s="34">
        <v>40573</v>
      </c>
    </row>
    <row r="340" spans="1:16">
      <c r="A340" s="33">
        <v>46028</v>
      </c>
      <c r="B340" t="s">
        <v>16</v>
      </c>
      <c r="C340">
        <v>49</v>
      </c>
      <c r="D340" s="34">
        <v>40545</v>
      </c>
      <c r="E340" s="34">
        <v>40552</v>
      </c>
      <c r="F340">
        <v>12</v>
      </c>
      <c r="G340" t="s">
        <v>2171</v>
      </c>
      <c r="H340" s="34">
        <v>40545</v>
      </c>
      <c r="I340" s="34">
        <v>40573</v>
      </c>
      <c r="J340">
        <v>4</v>
      </c>
      <c r="K340" s="34">
        <v>40482</v>
      </c>
      <c r="L340" s="34">
        <v>40573</v>
      </c>
      <c r="M340" t="s">
        <v>2160</v>
      </c>
      <c r="N340">
        <v>2010</v>
      </c>
      <c r="O340" s="34">
        <v>40209</v>
      </c>
      <c r="P340" s="34">
        <v>40573</v>
      </c>
    </row>
    <row r="341" spans="1:16">
      <c r="A341" s="33">
        <v>46029</v>
      </c>
      <c r="B341" t="s">
        <v>17</v>
      </c>
      <c r="C341">
        <v>49</v>
      </c>
      <c r="D341" s="34">
        <v>40545</v>
      </c>
      <c r="E341" s="34">
        <v>40552</v>
      </c>
      <c r="F341">
        <v>12</v>
      </c>
      <c r="G341" t="s">
        <v>2171</v>
      </c>
      <c r="H341" s="34">
        <v>40545</v>
      </c>
      <c r="I341" s="34">
        <v>40573</v>
      </c>
      <c r="J341">
        <v>4</v>
      </c>
      <c r="K341" s="34">
        <v>40482</v>
      </c>
      <c r="L341" s="34">
        <v>40573</v>
      </c>
      <c r="M341" t="s">
        <v>2160</v>
      </c>
      <c r="N341">
        <v>2010</v>
      </c>
      <c r="O341" s="34">
        <v>40209</v>
      </c>
      <c r="P341" s="34">
        <v>40573</v>
      </c>
    </row>
    <row r="342" spans="1:16">
      <c r="A342" s="33">
        <v>46030</v>
      </c>
      <c r="B342" t="s">
        <v>18</v>
      </c>
      <c r="C342">
        <v>49</v>
      </c>
      <c r="D342" s="34">
        <v>40545</v>
      </c>
      <c r="E342" s="34">
        <v>40552</v>
      </c>
      <c r="F342">
        <v>12</v>
      </c>
      <c r="G342" t="s">
        <v>2171</v>
      </c>
      <c r="H342" s="34">
        <v>40545</v>
      </c>
      <c r="I342" s="34">
        <v>40573</v>
      </c>
      <c r="J342">
        <v>4</v>
      </c>
      <c r="K342" s="34">
        <v>40482</v>
      </c>
      <c r="L342" s="34">
        <v>40573</v>
      </c>
      <c r="M342" t="s">
        <v>2160</v>
      </c>
      <c r="N342">
        <v>2010</v>
      </c>
      <c r="O342" s="34">
        <v>40209</v>
      </c>
      <c r="P342" s="34">
        <v>40573</v>
      </c>
    </row>
    <row r="343" spans="1:16">
      <c r="A343" s="33">
        <v>46031</v>
      </c>
      <c r="B343" t="s">
        <v>19</v>
      </c>
      <c r="C343">
        <v>49</v>
      </c>
      <c r="D343" s="34">
        <v>40545</v>
      </c>
      <c r="E343" s="34">
        <v>40552</v>
      </c>
      <c r="F343">
        <v>12</v>
      </c>
      <c r="G343" t="s">
        <v>2171</v>
      </c>
      <c r="H343" s="34">
        <v>40545</v>
      </c>
      <c r="I343" s="34">
        <v>40573</v>
      </c>
      <c r="J343">
        <v>4</v>
      </c>
      <c r="K343" s="34">
        <v>40482</v>
      </c>
      <c r="L343" s="34">
        <v>40573</v>
      </c>
      <c r="M343" t="s">
        <v>2160</v>
      </c>
      <c r="N343">
        <v>2010</v>
      </c>
      <c r="O343" s="34">
        <v>40209</v>
      </c>
      <c r="P343" s="34">
        <v>40573</v>
      </c>
    </row>
    <row r="344" spans="1:16">
      <c r="A344" s="33">
        <v>46032</v>
      </c>
      <c r="B344" t="s">
        <v>20</v>
      </c>
      <c r="C344">
        <v>49</v>
      </c>
      <c r="D344" s="34">
        <v>40545</v>
      </c>
      <c r="E344" s="34">
        <v>40552</v>
      </c>
      <c r="F344">
        <v>12</v>
      </c>
      <c r="G344" t="s">
        <v>2171</v>
      </c>
      <c r="H344" s="34">
        <v>40545</v>
      </c>
      <c r="I344" s="34">
        <v>40573</v>
      </c>
      <c r="J344">
        <v>4</v>
      </c>
      <c r="K344" s="34">
        <v>40482</v>
      </c>
      <c r="L344" s="34">
        <v>40573</v>
      </c>
      <c r="M344" t="s">
        <v>2160</v>
      </c>
      <c r="N344">
        <v>2010</v>
      </c>
      <c r="O344" s="34">
        <v>40209</v>
      </c>
      <c r="P344" s="34">
        <v>40573</v>
      </c>
    </row>
    <row r="345" spans="1:16">
      <c r="A345" s="33">
        <v>46033</v>
      </c>
      <c r="B345" t="s">
        <v>14</v>
      </c>
      <c r="C345">
        <v>50</v>
      </c>
      <c r="D345" s="34">
        <v>40552</v>
      </c>
      <c r="E345" s="34">
        <v>40559</v>
      </c>
      <c r="F345">
        <v>12</v>
      </c>
      <c r="G345" t="s">
        <v>2171</v>
      </c>
      <c r="H345" s="34">
        <v>40545</v>
      </c>
      <c r="I345" s="34">
        <v>40573</v>
      </c>
      <c r="J345">
        <v>4</v>
      </c>
      <c r="K345" s="34">
        <v>40482</v>
      </c>
      <c r="L345" s="34">
        <v>40573</v>
      </c>
      <c r="M345" t="s">
        <v>2160</v>
      </c>
      <c r="N345">
        <v>2010</v>
      </c>
      <c r="O345" s="34">
        <v>40209</v>
      </c>
      <c r="P345" s="34">
        <v>40573</v>
      </c>
    </row>
    <row r="346" spans="1:16">
      <c r="A346" s="33">
        <v>46034</v>
      </c>
      <c r="B346" t="s">
        <v>15</v>
      </c>
      <c r="C346">
        <v>50</v>
      </c>
      <c r="D346" s="34">
        <v>40552</v>
      </c>
      <c r="E346" s="34">
        <v>40559</v>
      </c>
      <c r="F346">
        <v>12</v>
      </c>
      <c r="G346" t="s">
        <v>2171</v>
      </c>
      <c r="H346" s="34">
        <v>40545</v>
      </c>
      <c r="I346" s="34">
        <v>40573</v>
      </c>
      <c r="J346">
        <v>4</v>
      </c>
      <c r="K346" s="34">
        <v>40482</v>
      </c>
      <c r="L346" s="34">
        <v>40573</v>
      </c>
      <c r="M346" t="s">
        <v>2160</v>
      </c>
      <c r="N346">
        <v>2010</v>
      </c>
      <c r="O346" s="34">
        <v>40209</v>
      </c>
      <c r="P346" s="34">
        <v>40573</v>
      </c>
    </row>
    <row r="347" spans="1:16">
      <c r="A347" s="33">
        <v>46035</v>
      </c>
      <c r="B347" t="s">
        <v>16</v>
      </c>
      <c r="C347">
        <v>50</v>
      </c>
      <c r="D347" s="34">
        <v>40552</v>
      </c>
      <c r="E347" s="34">
        <v>40559</v>
      </c>
      <c r="F347">
        <v>12</v>
      </c>
      <c r="G347" t="s">
        <v>2171</v>
      </c>
      <c r="H347" s="34">
        <v>40545</v>
      </c>
      <c r="I347" s="34">
        <v>40573</v>
      </c>
      <c r="J347">
        <v>4</v>
      </c>
      <c r="K347" s="34">
        <v>40482</v>
      </c>
      <c r="L347" s="34">
        <v>40573</v>
      </c>
      <c r="M347" t="s">
        <v>2160</v>
      </c>
      <c r="N347">
        <v>2010</v>
      </c>
      <c r="O347" s="34">
        <v>40209</v>
      </c>
      <c r="P347" s="34">
        <v>40573</v>
      </c>
    </row>
    <row r="348" spans="1:16">
      <c r="A348" s="33">
        <v>46036</v>
      </c>
      <c r="B348" t="s">
        <v>17</v>
      </c>
      <c r="C348">
        <v>50</v>
      </c>
      <c r="D348" s="34">
        <v>40552</v>
      </c>
      <c r="E348" s="34">
        <v>40559</v>
      </c>
      <c r="F348">
        <v>12</v>
      </c>
      <c r="G348" t="s">
        <v>2171</v>
      </c>
      <c r="H348" s="34">
        <v>40545</v>
      </c>
      <c r="I348" s="34">
        <v>40573</v>
      </c>
      <c r="J348">
        <v>4</v>
      </c>
      <c r="K348" s="34">
        <v>40482</v>
      </c>
      <c r="L348" s="34">
        <v>40573</v>
      </c>
      <c r="M348" t="s">
        <v>2160</v>
      </c>
      <c r="N348">
        <v>2010</v>
      </c>
      <c r="O348" s="34">
        <v>40209</v>
      </c>
      <c r="P348" s="34">
        <v>40573</v>
      </c>
    </row>
    <row r="349" spans="1:16">
      <c r="A349" s="33">
        <v>46037</v>
      </c>
      <c r="B349" t="s">
        <v>18</v>
      </c>
      <c r="C349">
        <v>50</v>
      </c>
      <c r="D349" s="34">
        <v>40552</v>
      </c>
      <c r="E349" s="34">
        <v>40559</v>
      </c>
      <c r="F349">
        <v>12</v>
      </c>
      <c r="G349" t="s">
        <v>2171</v>
      </c>
      <c r="H349" s="34">
        <v>40545</v>
      </c>
      <c r="I349" s="34">
        <v>40573</v>
      </c>
      <c r="J349">
        <v>4</v>
      </c>
      <c r="K349" s="34">
        <v>40482</v>
      </c>
      <c r="L349" s="34">
        <v>40573</v>
      </c>
      <c r="M349" t="s">
        <v>2160</v>
      </c>
      <c r="N349">
        <v>2010</v>
      </c>
      <c r="O349" s="34">
        <v>40209</v>
      </c>
      <c r="P349" s="34">
        <v>40573</v>
      </c>
    </row>
    <row r="350" spans="1:16">
      <c r="A350" s="33">
        <v>46038</v>
      </c>
      <c r="B350" t="s">
        <v>19</v>
      </c>
      <c r="C350">
        <v>50</v>
      </c>
      <c r="D350" s="34">
        <v>40552</v>
      </c>
      <c r="E350" s="34">
        <v>40559</v>
      </c>
      <c r="F350">
        <v>12</v>
      </c>
      <c r="G350" t="s">
        <v>2171</v>
      </c>
      <c r="H350" s="34">
        <v>40545</v>
      </c>
      <c r="I350" s="34">
        <v>40573</v>
      </c>
      <c r="J350">
        <v>4</v>
      </c>
      <c r="K350" s="34">
        <v>40482</v>
      </c>
      <c r="L350" s="34">
        <v>40573</v>
      </c>
      <c r="M350" t="s">
        <v>2160</v>
      </c>
      <c r="N350">
        <v>2010</v>
      </c>
      <c r="O350" s="34">
        <v>40209</v>
      </c>
      <c r="P350" s="34">
        <v>40573</v>
      </c>
    </row>
    <row r="351" spans="1:16">
      <c r="A351" s="33">
        <v>46039</v>
      </c>
      <c r="B351" t="s">
        <v>20</v>
      </c>
      <c r="C351">
        <v>50</v>
      </c>
      <c r="D351" s="34">
        <v>40552</v>
      </c>
      <c r="E351" s="34">
        <v>40559</v>
      </c>
      <c r="F351">
        <v>12</v>
      </c>
      <c r="G351" t="s">
        <v>2171</v>
      </c>
      <c r="H351" s="34">
        <v>40545</v>
      </c>
      <c r="I351" s="34">
        <v>40573</v>
      </c>
      <c r="J351">
        <v>4</v>
      </c>
      <c r="K351" s="34">
        <v>40482</v>
      </c>
      <c r="L351" s="34">
        <v>40573</v>
      </c>
      <c r="M351" t="s">
        <v>2160</v>
      </c>
      <c r="N351">
        <v>2010</v>
      </c>
      <c r="O351" s="34">
        <v>40209</v>
      </c>
      <c r="P351" s="34">
        <v>40573</v>
      </c>
    </row>
    <row r="352" spans="1:16">
      <c r="A352" s="33">
        <v>46040</v>
      </c>
      <c r="B352" t="s">
        <v>14</v>
      </c>
      <c r="C352">
        <v>51</v>
      </c>
      <c r="D352" s="34">
        <v>40559</v>
      </c>
      <c r="E352" s="34">
        <v>40566</v>
      </c>
      <c r="F352">
        <v>12</v>
      </c>
      <c r="G352" t="s">
        <v>2171</v>
      </c>
      <c r="H352" s="34">
        <v>40545</v>
      </c>
      <c r="I352" s="34">
        <v>40573</v>
      </c>
      <c r="J352">
        <v>4</v>
      </c>
      <c r="K352" s="34">
        <v>40482</v>
      </c>
      <c r="L352" s="34">
        <v>40573</v>
      </c>
      <c r="M352" t="s">
        <v>2160</v>
      </c>
      <c r="N352">
        <v>2010</v>
      </c>
      <c r="O352" s="34">
        <v>40209</v>
      </c>
      <c r="P352" s="34">
        <v>40573</v>
      </c>
    </row>
    <row r="353" spans="1:16">
      <c r="A353" s="33">
        <v>46041</v>
      </c>
      <c r="B353" t="s">
        <v>15</v>
      </c>
      <c r="C353">
        <v>51</v>
      </c>
      <c r="D353" s="34">
        <v>40559</v>
      </c>
      <c r="E353" s="34">
        <v>40566</v>
      </c>
      <c r="F353">
        <v>12</v>
      </c>
      <c r="G353" t="s">
        <v>2171</v>
      </c>
      <c r="H353" s="34">
        <v>40545</v>
      </c>
      <c r="I353" s="34">
        <v>40573</v>
      </c>
      <c r="J353">
        <v>4</v>
      </c>
      <c r="K353" s="34">
        <v>40482</v>
      </c>
      <c r="L353" s="34">
        <v>40573</v>
      </c>
      <c r="M353" t="s">
        <v>2160</v>
      </c>
      <c r="N353">
        <v>2010</v>
      </c>
      <c r="O353" s="34">
        <v>40209</v>
      </c>
      <c r="P353" s="34">
        <v>40573</v>
      </c>
    </row>
    <row r="354" spans="1:16">
      <c r="A354" s="33">
        <v>46042</v>
      </c>
      <c r="B354" t="s">
        <v>16</v>
      </c>
      <c r="C354">
        <v>51</v>
      </c>
      <c r="D354" s="34">
        <v>40559</v>
      </c>
      <c r="E354" s="34">
        <v>40566</v>
      </c>
      <c r="F354">
        <v>12</v>
      </c>
      <c r="G354" t="s">
        <v>2171</v>
      </c>
      <c r="H354" s="34">
        <v>40545</v>
      </c>
      <c r="I354" s="34">
        <v>40573</v>
      </c>
      <c r="J354">
        <v>4</v>
      </c>
      <c r="K354" s="34">
        <v>40482</v>
      </c>
      <c r="L354" s="34">
        <v>40573</v>
      </c>
      <c r="M354" t="s">
        <v>2160</v>
      </c>
      <c r="N354">
        <v>2010</v>
      </c>
      <c r="O354" s="34">
        <v>40209</v>
      </c>
      <c r="P354" s="34">
        <v>40573</v>
      </c>
    </row>
    <row r="355" spans="1:16">
      <c r="A355" s="33">
        <v>46043</v>
      </c>
      <c r="B355" t="s">
        <v>17</v>
      </c>
      <c r="C355">
        <v>51</v>
      </c>
      <c r="D355" s="34">
        <v>40559</v>
      </c>
      <c r="E355" s="34">
        <v>40566</v>
      </c>
      <c r="F355">
        <v>12</v>
      </c>
      <c r="G355" t="s">
        <v>2171</v>
      </c>
      <c r="H355" s="34">
        <v>40545</v>
      </c>
      <c r="I355" s="34">
        <v>40573</v>
      </c>
      <c r="J355">
        <v>4</v>
      </c>
      <c r="K355" s="34">
        <v>40482</v>
      </c>
      <c r="L355" s="34">
        <v>40573</v>
      </c>
      <c r="M355" t="s">
        <v>2160</v>
      </c>
      <c r="N355">
        <v>2010</v>
      </c>
      <c r="O355" s="34">
        <v>40209</v>
      </c>
      <c r="P355" s="34">
        <v>40573</v>
      </c>
    </row>
    <row r="356" spans="1:16">
      <c r="A356" s="33">
        <v>46044</v>
      </c>
      <c r="B356" t="s">
        <v>18</v>
      </c>
      <c r="C356">
        <v>51</v>
      </c>
      <c r="D356" s="34">
        <v>40559</v>
      </c>
      <c r="E356" s="34">
        <v>40566</v>
      </c>
      <c r="F356">
        <v>12</v>
      </c>
      <c r="G356" t="s">
        <v>2171</v>
      </c>
      <c r="H356" s="34">
        <v>40545</v>
      </c>
      <c r="I356" s="34">
        <v>40573</v>
      </c>
      <c r="J356">
        <v>4</v>
      </c>
      <c r="K356" s="34">
        <v>40482</v>
      </c>
      <c r="L356" s="34">
        <v>40573</v>
      </c>
      <c r="M356" t="s">
        <v>2160</v>
      </c>
      <c r="N356">
        <v>2010</v>
      </c>
      <c r="O356" s="34">
        <v>40209</v>
      </c>
      <c r="P356" s="34">
        <v>40573</v>
      </c>
    </row>
    <row r="357" spans="1:16">
      <c r="A357" s="33">
        <v>46045</v>
      </c>
      <c r="B357" t="s">
        <v>19</v>
      </c>
      <c r="C357">
        <v>51</v>
      </c>
      <c r="D357" s="34">
        <v>40559</v>
      </c>
      <c r="E357" s="34">
        <v>40566</v>
      </c>
      <c r="F357">
        <v>12</v>
      </c>
      <c r="G357" t="s">
        <v>2171</v>
      </c>
      <c r="H357" s="34">
        <v>40545</v>
      </c>
      <c r="I357" s="34">
        <v>40573</v>
      </c>
      <c r="J357">
        <v>4</v>
      </c>
      <c r="K357" s="34">
        <v>40482</v>
      </c>
      <c r="L357" s="34">
        <v>40573</v>
      </c>
      <c r="M357" t="s">
        <v>2160</v>
      </c>
      <c r="N357">
        <v>2010</v>
      </c>
      <c r="O357" s="34">
        <v>40209</v>
      </c>
      <c r="P357" s="34">
        <v>40573</v>
      </c>
    </row>
    <row r="358" spans="1:16">
      <c r="A358" s="33">
        <v>46046</v>
      </c>
      <c r="B358" t="s">
        <v>20</v>
      </c>
      <c r="C358">
        <v>51</v>
      </c>
      <c r="D358" s="34">
        <v>40559</v>
      </c>
      <c r="E358" s="34">
        <v>40566</v>
      </c>
      <c r="F358">
        <v>12</v>
      </c>
      <c r="G358" t="s">
        <v>2171</v>
      </c>
      <c r="H358" s="34">
        <v>40545</v>
      </c>
      <c r="I358" s="34">
        <v>40573</v>
      </c>
      <c r="J358">
        <v>4</v>
      </c>
      <c r="K358" s="34">
        <v>40482</v>
      </c>
      <c r="L358" s="34">
        <v>40573</v>
      </c>
      <c r="M358" t="s">
        <v>2160</v>
      </c>
      <c r="N358">
        <v>2010</v>
      </c>
      <c r="O358" s="34">
        <v>40209</v>
      </c>
      <c r="P358" s="34">
        <v>40573</v>
      </c>
    </row>
    <row r="359" spans="1:16">
      <c r="A359" s="33">
        <v>46047</v>
      </c>
      <c r="B359" t="s">
        <v>14</v>
      </c>
      <c r="C359">
        <v>52</v>
      </c>
      <c r="D359" s="34">
        <v>40566</v>
      </c>
      <c r="E359" s="34">
        <v>40573</v>
      </c>
      <c r="F359">
        <v>12</v>
      </c>
      <c r="G359" t="s">
        <v>2171</v>
      </c>
      <c r="H359" s="34">
        <v>40545</v>
      </c>
      <c r="I359" s="34">
        <v>40573</v>
      </c>
      <c r="J359">
        <v>4</v>
      </c>
      <c r="K359" s="34">
        <v>40482</v>
      </c>
      <c r="L359" s="34">
        <v>40573</v>
      </c>
      <c r="M359" t="s">
        <v>2160</v>
      </c>
      <c r="N359">
        <v>2010</v>
      </c>
      <c r="O359" s="34">
        <v>40209</v>
      </c>
      <c r="P359" s="34">
        <v>40573</v>
      </c>
    </row>
    <row r="360" spans="1:16">
      <c r="A360" s="33">
        <v>46048</v>
      </c>
      <c r="B360" t="s">
        <v>15</v>
      </c>
      <c r="C360">
        <v>52</v>
      </c>
      <c r="D360" s="34">
        <v>40566</v>
      </c>
      <c r="E360" s="34">
        <v>40573</v>
      </c>
      <c r="F360">
        <v>12</v>
      </c>
      <c r="G360" t="s">
        <v>2171</v>
      </c>
      <c r="H360" s="34">
        <v>40545</v>
      </c>
      <c r="I360" s="34">
        <v>40573</v>
      </c>
      <c r="J360">
        <v>4</v>
      </c>
      <c r="K360" s="34">
        <v>40482</v>
      </c>
      <c r="L360" s="34">
        <v>40573</v>
      </c>
      <c r="M360" t="s">
        <v>2160</v>
      </c>
      <c r="N360">
        <v>2010</v>
      </c>
      <c r="O360" s="34">
        <v>40209</v>
      </c>
      <c r="P360" s="34">
        <v>40573</v>
      </c>
    </row>
    <row r="361" spans="1:16">
      <c r="A361" s="33">
        <v>46049</v>
      </c>
      <c r="B361" t="s">
        <v>16</v>
      </c>
      <c r="C361">
        <v>52</v>
      </c>
      <c r="D361" s="34">
        <v>40566</v>
      </c>
      <c r="E361" s="34">
        <v>40573</v>
      </c>
      <c r="F361">
        <v>12</v>
      </c>
      <c r="G361" t="s">
        <v>2171</v>
      </c>
      <c r="H361" s="34">
        <v>40545</v>
      </c>
      <c r="I361" s="34">
        <v>40573</v>
      </c>
      <c r="J361">
        <v>4</v>
      </c>
      <c r="K361" s="34">
        <v>40482</v>
      </c>
      <c r="L361" s="34">
        <v>40573</v>
      </c>
      <c r="M361" t="s">
        <v>2160</v>
      </c>
      <c r="N361">
        <v>2010</v>
      </c>
      <c r="O361" s="34">
        <v>40209</v>
      </c>
      <c r="P361" s="34">
        <v>40573</v>
      </c>
    </row>
    <row r="362" spans="1:16">
      <c r="A362" s="33">
        <v>46050</v>
      </c>
      <c r="B362" t="s">
        <v>17</v>
      </c>
      <c r="C362">
        <v>52</v>
      </c>
      <c r="D362" s="34">
        <v>40566</v>
      </c>
      <c r="E362" s="34">
        <v>40573</v>
      </c>
      <c r="F362">
        <v>12</v>
      </c>
      <c r="G362" t="s">
        <v>2171</v>
      </c>
      <c r="H362" s="34">
        <v>40545</v>
      </c>
      <c r="I362" s="34">
        <v>40573</v>
      </c>
      <c r="J362">
        <v>4</v>
      </c>
      <c r="K362" s="34">
        <v>40482</v>
      </c>
      <c r="L362" s="34">
        <v>40573</v>
      </c>
      <c r="M362" t="s">
        <v>2160</v>
      </c>
      <c r="N362">
        <v>2010</v>
      </c>
      <c r="O362" s="34">
        <v>40209</v>
      </c>
      <c r="P362" s="34">
        <v>40573</v>
      </c>
    </row>
    <row r="363" spans="1:16">
      <c r="A363" s="33">
        <v>46051</v>
      </c>
      <c r="B363" t="s">
        <v>18</v>
      </c>
      <c r="C363">
        <v>52</v>
      </c>
      <c r="D363" s="34">
        <v>40566</v>
      </c>
      <c r="E363" s="34">
        <v>40573</v>
      </c>
      <c r="F363">
        <v>12</v>
      </c>
      <c r="G363" t="s">
        <v>2171</v>
      </c>
      <c r="H363" s="34">
        <v>40545</v>
      </c>
      <c r="I363" s="34">
        <v>40573</v>
      </c>
      <c r="J363">
        <v>4</v>
      </c>
      <c r="K363" s="34">
        <v>40482</v>
      </c>
      <c r="L363" s="34">
        <v>40573</v>
      </c>
      <c r="M363" t="s">
        <v>2160</v>
      </c>
      <c r="N363">
        <v>2010</v>
      </c>
      <c r="O363" s="34">
        <v>40209</v>
      </c>
      <c r="P363" s="34">
        <v>40573</v>
      </c>
    </row>
    <row r="364" spans="1:16">
      <c r="A364" s="33">
        <v>46052</v>
      </c>
      <c r="B364" t="s">
        <v>19</v>
      </c>
      <c r="C364">
        <v>52</v>
      </c>
      <c r="D364" s="34">
        <v>40566</v>
      </c>
      <c r="E364" s="34">
        <v>40573</v>
      </c>
      <c r="F364">
        <v>12</v>
      </c>
      <c r="G364" t="s">
        <v>2171</v>
      </c>
      <c r="H364" s="34">
        <v>40545</v>
      </c>
      <c r="I364" s="34">
        <v>40573</v>
      </c>
      <c r="J364">
        <v>4</v>
      </c>
      <c r="K364" s="34">
        <v>40482</v>
      </c>
      <c r="L364" s="34">
        <v>40573</v>
      </c>
      <c r="M364" t="s">
        <v>2160</v>
      </c>
      <c r="N364">
        <v>2010</v>
      </c>
      <c r="O364" s="34">
        <v>40209</v>
      </c>
      <c r="P364" s="34">
        <v>40573</v>
      </c>
    </row>
    <row r="365" spans="1:16">
      <c r="A365" s="33">
        <v>46053</v>
      </c>
      <c r="B365" t="s">
        <v>20</v>
      </c>
      <c r="C365">
        <v>52</v>
      </c>
      <c r="D365" s="34">
        <v>40566</v>
      </c>
      <c r="E365" s="34">
        <v>40573</v>
      </c>
      <c r="F365">
        <v>12</v>
      </c>
      <c r="G365" t="s">
        <v>2171</v>
      </c>
      <c r="H365" s="34">
        <v>40545</v>
      </c>
      <c r="I365" s="34">
        <v>40573</v>
      </c>
      <c r="J365">
        <v>4</v>
      </c>
      <c r="K365" s="34">
        <v>40482</v>
      </c>
      <c r="L365" s="34">
        <v>40573</v>
      </c>
      <c r="M365" t="s">
        <v>2160</v>
      </c>
      <c r="N365">
        <v>2010</v>
      </c>
      <c r="O365" s="34">
        <v>40209</v>
      </c>
      <c r="P365" s="34">
        <v>40573</v>
      </c>
    </row>
  </sheetData>
  <autoFilter ref="A1:A365" xr:uid="{6E7AA989-504C-4D57-B3E2-31E530ADC736}"/>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38B3-D322-4865-944F-72AD4D967F27}">
  <dimension ref="B3:K37"/>
  <sheetViews>
    <sheetView workbookViewId="0">
      <selection activeCell="K20" sqref="K20"/>
    </sheetView>
  </sheetViews>
  <sheetFormatPr defaultRowHeight="12.75"/>
  <cols>
    <col min="2" max="2" width="44" bestFit="1" customWidth="1"/>
    <col min="4" max="4" width="15.85546875" bestFit="1" customWidth="1"/>
  </cols>
  <sheetData>
    <row r="3" spans="2:11" ht="13.5">
      <c r="B3" s="1926" t="s">
        <v>2172</v>
      </c>
      <c r="C3" s="1926"/>
      <c r="D3" s="55"/>
    </row>
    <row r="4" spans="2:11">
      <c r="C4" s="56"/>
      <c r="D4" s="55"/>
    </row>
    <row r="5" spans="2:11" ht="15">
      <c r="B5" s="1941" t="s">
        <v>1904</v>
      </c>
      <c r="C5" s="1942"/>
      <c r="D5" s="487" t="s">
        <v>2173</v>
      </c>
    </row>
    <row r="6" spans="2:11" ht="15">
      <c r="B6" s="466" t="s">
        <v>2174</v>
      </c>
      <c r="C6" s="467">
        <v>1.5</v>
      </c>
      <c r="D6" s="468"/>
      <c r="H6" s="1927" t="s">
        <v>2175</v>
      </c>
      <c r="I6" s="1928"/>
      <c r="J6" s="1928"/>
      <c r="K6" s="1929"/>
    </row>
    <row r="7" spans="2:11" ht="15">
      <c r="B7" s="466" t="s">
        <v>2176</v>
      </c>
      <c r="C7" s="467">
        <v>25</v>
      </c>
      <c r="D7" s="468"/>
      <c r="H7" s="1930"/>
      <c r="I7" s="1931"/>
      <c r="J7" s="1931"/>
      <c r="K7" s="1932"/>
    </row>
    <row r="8" spans="2:11" ht="15">
      <c r="B8" s="466" t="s">
        <v>2177</v>
      </c>
      <c r="C8" s="481">
        <f>C6*C7*165</f>
        <v>6187.5</v>
      </c>
      <c r="D8" s="1448"/>
      <c r="H8" s="1930"/>
      <c r="I8" s="1931"/>
      <c r="J8" s="1931"/>
      <c r="K8" s="1932"/>
    </row>
    <row r="9" spans="2:11" ht="15">
      <c r="B9" s="469" t="s">
        <v>2178</v>
      </c>
      <c r="C9" s="470">
        <v>4</v>
      </c>
      <c r="D9" s="680" t="s">
        <v>1525</v>
      </c>
      <c r="H9" s="1933"/>
      <c r="I9" s="1934"/>
      <c r="J9" s="1934"/>
      <c r="K9" s="1935"/>
    </row>
    <row r="10" spans="2:11" ht="15">
      <c r="B10" s="469" t="s">
        <v>2179</v>
      </c>
      <c r="C10" s="470">
        <v>4</v>
      </c>
      <c r="D10" s="680" t="s">
        <v>2180</v>
      </c>
    </row>
    <row r="11" spans="2:11" ht="15">
      <c r="B11" s="471" t="s">
        <v>2181</v>
      </c>
      <c r="C11" s="482">
        <f>C9*C10*200</f>
        <v>3200</v>
      </c>
      <c r="D11" s="471"/>
    </row>
    <row r="12" spans="2:11" ht="15">
      <c r="B12" s="472" t="s">
        <v>2182</v>
      </c>
      <c r="C12" s="483">
        <f>(C7*C6)+(C9*C10)</f>
        <v>53.5</v>
      </c>
      <c r="D12" s="55"/>
    </row>
    <row r="13" spans="2:11" ht="15">
      <c r="B13" s="473" t="s">
        <v>2183</v>
      </c>
      <c r="C13" s="484">
        <f>C8+C11</f>
        <v>9387.5</v>
      </c>
      <c r="D13" s="55"/>
    </row>
    <row r="14" spans="2:11" ht="15">
      <c r="B14" s="23"/>
      <c r="D14" s="55"/>
    </row>
    <row r="15" spans="2:11" ht="15">
      <c r="B15" s="1943" t="s">
        <v>2184</v>
      </c>
      <c r="C15" s="1944"/>
      <c r="D15" s="474" t="s">
        <v>2173</v>
      </c>
    </row>
    <row r="16" spans="2:11" ht="15">
      <c r="B16" s="475" t="s">
        <v>2185</v>
      </c>
      <c r="C16" s="476">
        <v>0</v>
      </c>
      <c r="D16" s="477"/>
    </row>
    <row r="17" spans="2:11" ht="15">
      <c r="B17" s="475" t="s">
        <v>2186</v>
      </c>
      <c r="C17" s="476">
        <v>0</v>
      </c>
      <c r="D17" s="477"/>
    </row>
    <row r="18" spans="2:11" ht="15">
      <c r="B18" s="475" t="s">
        <v>2187</v>
      </c>
      <c r="C18" s="481">
        <f>C16*C17*70</f>
        <v>0</v>
      </c>
      <c r="D18" s="477"/>
    </row>
    <row r="19" spans="2:11" ht="15">
      <c r="B19" s="466" t="s">
        <v>2188</v>
      </c>
      <c r="C19" s="467">
        <v>0</v>
      </c>
      <c r="D19" s="468"/>
    </row>
    <row r="20" spans="2:11" ht="15">
      <c r="B20" s="466" t="s">
        <v>2189</v>
      </c>
      <c r="C20" s="467">
        <v>0</v>
      </c>
      <c r="D20" s="468"/>
    </row>
    <row r="21" spans="2:11" ht="15">
      <c r="B21" s="466" t="s">
        <v>2190</v>
      </c>
      <c r="C21" s="481">
        <f>C19*C20*50</f>
        <v>0</v>
      </c>
      <c r="D21" s="468"/>
    </row>
    <row r="22" spans="2:11" ht="15">
      <c r="B22" s="475" t="s">
        <v>2191</v>
      </c>
      <c r="C22" s="476">
        <v>1.5</v>
      </c>
      <c r="D22" s="477" t="s">
        <v>1525</v>
      </c>
    </row>
    <row r="23" spans="2:11" ht="15">
      <c r="B23" s="475" t="s">
        <v>2192</v>
      </c>
      <c r="C23" s="476">
        <v>2</v>
      </c>
      <c r="D23" s="477"/>
      <c r="K23" t="s">
        <v>210</v>
      </c>
    </row>
    <row r="24" spans="2:11" ht="15">
      <c r="B24" s="475" t="s">
        <v>2193</v>
      </c>
      <c r="C24" s="481">
        <f>C22*C23*40</f>
        <v>120</v>
      </c>
      <c r="D24" s="477"/>
    </row>
    <row r="25" spans="2:11" ht="15">
      <c r="B25" s="466" t="s">
        <v>2194</v>
      </c>
      <c r="C25" s="467">
        <v>1.5</v>
      </c>
      <c r="D25" s="468" t="s">
        <v>1525</v>
      </c>
    </row>
    <row r="26" spans="2:11" ht="15">
      <c r="B26" s="466" t="s">
        <v>2195</v>
      </c>
      <c r="C26" s="467">
        <v>4</v>
      </c>
      <c r="D26" s="468"/>
    </row>
    <row r="27" spans="2:11" ht="15">
      <c r="B27" s="466" t="s">
        <v>2196</v>
      </c>
      <c r="C27" s="481">
        <f>C25*C26*28</f>
        <v>168</v>
      </c>
      <c r="D27" s="468"/>
    </row>
    <row r="28" spans="2:11" ht="15">
      <c r="B28" s="475" t="s">
        <v>2197</v>
      </c>
      <c r="C28" s="476">
        <v>1.5</v>
      </c>
      <c r="D28" s="477" t="s">
        <v>1525</v>
      </c>
    </row>
    <row r="29" spans="2:11" ht="15">
      <c r="B29" s="475" t="s">
        <v>2198</v>
      </c>
      <c r="C29" s="476">
        <v>5</v>
      </c>
      <c r="D29" s="477"/>
    </row>
    <row r="30" spans="2:11" ht="15">
      <c r="B30" s="475" t="s">
        <v>2199</v>
      </c>
      <c r="C30" s="481">
        <f>C28*C29*30</f>
        <v>225</v>
      </c>
      <c r="D30" s="477"/>
    </row>
    <row r="31" spans="2:11" ht="15">
      <c r="B31" s="466" t="s">
        <v>2200</v>
      </c>
      <c r="C31" s="467">
        <v>1.5</v>
      </c>
      <c r="D31" s="468" t="s">
        <v>1525</v>
      </c>
    </row>
    <row r="32" spans="2:11" ht="15">
      <c r="B32" s="466" t="s">
        <v>2201</v>
      </c>
      <c r="C32" s="467">
        <v>8</v>
      </c>
      <c r="D32" s="468"/>
    </row>
    <row r="33" spans="2:4" ht="15">
      <c r="B33" s="478" t="s">
        <v>2202</v>
      </c>
      <c r="C33" s="485">
        <f>C31*C32*100</f>
        <v>1200</v>
      </c>
      <c r="D33" s="479"/>
    </row>
    <row r="34" spans="2:4" ht="15">
      <c r="B34" s="480" t="s">
        <v>2182</v>
      </c>
      <c r="C34" s="486">
        <f>C16+C19+C22+C25+C31</f>
        <v>4.5</v>
      </c>
      <c r="D34" s="55"/>
    </row>
    <row r="35" spans="2:4" ht="15">
      <c r="B35" s="473" t="s">
        <v>2183</v>
      </c>
      <c r="C35" s="484">
        <f>(C18*40)+(C21*40)+(C27*40)+C30+C33</f>
        <v>8145</v>
      </c>
      <c r="D35" s="55"/>
    </row>
    <row r="36" spans="2:4">
      <c r="C36" s="56"/>
      <c r="D36" s="55"/>
    </row>
    <row r="37" spans="2:4">
      <c r="C37" s="56"/>
      <c r="D37" s="55"/>
    </row>
  </sheetData>
  <mergeCells count="4">
    <mergeCell ref="B3:C3"/>
    <mergeCell ref="B5:C5"/>
    <mergeCell ref="H6:K9"/>
    <mergeCell ref="B15:C15"/>
  </mergeCells>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87FD17-8968-4F84-B08E-ED6CE6C307A6}">
  <sheetPr filterMode="1"/>
  <dimension ref="A1:T11356"/>
  <sheetViews>
    <sheetView workbookViewId="0">
      <pane ySplit="1" topLeftCell="A2" activePane="bottomLeft" state="frozen"/>
      <selection pane="bottomLeft"/>
    </sheetView>
  </sheetViews>
  <sheetFormatPr defaultRowHeight="12.75"/>
  <cols>
    <col min="1" max="1" width="12.7109375" style="55" bestFit="1" customWidth="1"/>
    <col min="2" max="2" width="13.5703125" style="55" customWidth="1"/>
    <col min="3" max="3" width="17" style="55" customWidth="1"/>
    <col min="4" max="4" width="10.140625" style="55" customWidth="1"/>
    <col min="5" max="5" width="10.5703125" style="55" customWidth="1"/>
    <col min="6" max="6" width="15.5703125" style="55" customWidth="1"/>
    <col min="7" max="7" width="13.5703125" style="55" customWidth="1"/>
    <col min="8" max="8" width="18.140625" style="55" bestFit="1" customWidth="1"/>
    <col min="9" max="9" width="17.42578125" style="252" hidden="1" customWidth="1"/>
    <col min="10" max="10" width="9.140625" style="55" customWidth="1"/>
    <col min="11" max="11" width="13" style="791" customWidth="1"/>
    <col min="12" max="12" width="15.5703125" style="791" customWidth="1"/>
    <col min="13" max="13" width="33.42578125" style="55" customWidth="1"/>
    <col min="14" max="14" width="106.42578125" style="788" customWidth="1"/>
  </cols>
  <sheetData>
    <row r="1" spans="1:13" ht="15">
      <c r="A1" s="789" t="s">
        <v>518</v>
      </c>
      <c r="B1" s="789" t="s">
        <v>2203</v>
      </c>
      <c r="C1" s="789" t="s">
        <v>2204</v>
      </c>
      <c r="D1" s="789" t="s">
        <v>2205</v>
      </c>
      <c r="E1" s="789" t="s">
        <v>2206</v>
      </c>
      <c r="F1" s="789" t="s">
        <v>2207</v>
      </c>
      <c r="G1" s="789" t="s">
        <v>2208</v>
      </c>
      <c r="H1" s="789" t="s">
        <v>2209</v>
      </c>
      <c r="I1" s="792" t="s">
        <v>2210</v>
      </c>
      <c r="J1" s="789" t="s">
        <v>2211</v>
      </c>
      <c r="K1" s="790" t="s">
        <v>2212</v>
      </c>
      <c r="L1" s="790" t="s">
        <v>2213</v>
      </c>
      <c r="M1" s="186" t="s">
        <v>2214</v>
      </c>
    </row>
    <row r="2" spans="1:13" ht="15">
      <c r="A2" s="282">
        <v>45798</v>
      </c>
      <c r="B2" s="55" t="s">
        <v>2215</v>
      </c>
      <c r="C2" s="786">
        <v>81339</v>
      </c>
      <c r="D2" s="786" t="s">
        <v>2216</v>
      </c>
      <c r="E2" s="786">
        <v>130</v>
      </c>
      <c r="F2" s="786">
        <v>4010</v>
      </c>
      <c r="G2" s="786" t="s">
        <v>2217</v>
      </c>
      <c r="H2" s="786" t="s">
        <v>2218</v>
      </c>
      <c r="I2" s="798">
        <v>-65</v>
      </c>
      <c r="J2" s="786">
        <v>-65</v>
      </c>
      <c r="K2" s="786">
        <v>5.74</v>
      </c>
      <c r="L2" s="796">
        <v>-373.1</v>
      </c>
      <c r="M2" s="55" t="s">
        <v>2219</v>
      </c>
    </row>
    <row r="3" spans="1:13" ht="15">
      <c r="A3" s="282">
        <v>45798</v>
      </c>
      <c r="B3" s="55" t="s">
        <v>2215</v>
      </c>
      <c r="C3" s="784">
        <v>84295</v>
      </c>
      <c r="D3" s="784" t="s">
        <v>2216</v>
      </c>
      <c r="E3" s="784">
        <v>120</v>
      </c>
      <c r="F3" s="784">
        <v>4010</v>
      </c>
      <c r="G3" s="784" t="s">
        <v>2217</v>
      </c>
      <c r="H3" s="784" t="s">
        <v>2218</v>
      </c>
      <c r="I3" s="797">
        <v>75</v>
      </c>
      <c r="J3" s="784">
        <v>75</v>
      </c>
      <c r="K3" s="784">
        <v>5.74</v>
      </c>
      <c r="L3" s="793">
        <v>430.5</v>
      </c>
      <c r="M3" s="55" t="s">
        <v>2219</v>
      </c>
    </row>
    <row r="4" spans="1:13" ht="15">
      <c r="A4" s="282">
        <v>45798</v>
      </c>
      <c r="B4" s="55" t="s">
        <v>2215</v>
      </c>
      <c r="C4" s="786">
        <v>81339</v>
      </c>
      <c r="D4" s="786" t="s">
        <v>2216</v>
      </c>
      <c r="E4" s="786">
        <v>120</v>
      </c>
      <c r="F4" s="786">
        <v>4010</v>
      </c>
      <c r="G4" s="786" t="s">
        <v>2217</v>
      </c>
      <c r="H4" s="786" t="s">
        <v>2218</v>
      </c>
      <c r="I4" s="798">
        <v>-75</v>
      </c>
      <c r="J4" s="786">
        <v>-75</v>
      </c>
      <c r="K4" s="786">
        <v>5.74</v>
      </c>
      <c r="L4" s="796">
        <v>-430.5</v>
      </c>
      <c r="M4" s="55" t="s">
        <v>2219</v>
      </c>
    </row>
    <row r="5" spans="1:13" ht="15">
      <c r="A5" s="282">
        <v>45798</v>
      </c>
      <c r="B5" s="55" t="s">
        <v>2215</v>
      </c>
      <c r="C5" s="784">
        <v>84295</v>
      </c>
      <c r="D5" s="784" t="s">
        <v>2216</v>
      </c>
      <c r="E5" s="784">
        <v>140</v>
      </c>
      <c r="F5" s="784">
        <v>4010</v>
      </c>
      <c r="G5" s="784" t="s">
        <v>2217</v>
      </c>
      <c r="H5" s="784" t="s">
        <v>2218</v>
      </c>
      <c r="I5" s="797">
        <v>60</v>
      </c>
      <c r="J5" s="784">
        <v>60</v>
      </c>
      <c r="K5" s="784">
        <v>5.74</v>
      </c>
      <c r="L5" s="793">
        <v>344.4</v>
      </c>
      <c r="M5" s="55" t="s">
        <v>2219</v>
      </c>
    </row>
    <row r="6" spans="1:13" ht="15">
      <c r="A6" s="282">
        <v>45798</v>
      </c>
      <c r="B6" s="55" t="s">
        <v>2215</v>
      </c>
      <c r="C6" s="786">
        <v>81339</v>
      </c>
      <c r="D6" s="786" t="s">
        <v>2216</v>
      </c>
      <c r="E6" s="786">
        <v>140</v>
      </c>
      <c r="F6" s="786">
        <v>4010</v>
      </c>
      <c r="G6" s="786" t="s">
        <v>2217</v>
      </c>
      <c r="H6" s="786" t="s">
        <v>2218</v>
      </c>
      <c r="I6" s="798">
        <v>-60</v>
      </c>
      <c r="J6" s="786">
        <v>-60</v>
      </c>
      <c r="K6" s="786">
        <v>5.74</v>
      </c>
      <c r="L6" s="796">
        <v>-344.4</v>
      </c>
      <c r="M6" s="55" t="s">
        <v>2219</v>
      </c>
    </row>
    <row r="7" spans="1:13" ht="15">
      <c r="A7" s="282">
        <v>45798</v>
      </c>
      <c r="B7" s="55" t="s">
        <v>2215</v>
      </c>
      <c r="C7" s="784">
        <v>84295</v>
      </c>
      <c r="D7" s="784" t="s">
        <v>2216</v>
      </c>
      <c r="E7" s="784">
        <v>110</v>
      </c>
      <c r="F7" s="784">
        <v>4010</v>
      </c>
      <c r="G7" s="784" t="s">
        <v>2217</v>
      </c>
      <c r="H7" s="784" t="s">
        <v>2218</v>
      </c>
      <c r="I7" s="797">
        <v>28</v>
      </c>
      <c r="J7" s="784">
        <v>28</v>
      </c>
      <c r="K7" s="784">
        <v>5.74</v>
      </c>
      <c r="L7" s="793">
        <v>160.72</v>
      </c>
      <c r="M7" s="55" t="s">
        <v>2219</v>
      </c>
    </row>
    <row r="8" spans="1:13" ht="15">
      <c r="A8" s="282">
        <v>45798</v>
      </c>
      <c r="B8" s="55" t="s">
        <v>2215</v>
      </c>
      <c r="C8" s="786">
        <v>81339</v>
      </c>
      <c r="D8" s="786" t="s">
        <v>2216</v>
      </c>
      <c r="E8" s="786">
        <v>110</v>
      </c>
      <c r="F8" s="786">
        <v>4010</v>
      </c>
      <c r="G8" s="786" t="s">
        <v>2217</v>
      </c>
      <c r="H8" s="786" t="s">
        <v>2218</v>
      </c>
      <c r="I8" s="798">
        <v>-28</v>
      </c>
      <c r="J8" s="786">
        <v>-28</v>
      </c>
      <c r="K8" s="786">
        <v>5.74</v>
      </c>
      <c r="L8" s="796">
        <v>-160.72</v>
      </c>
      <c r="M8" s="55" t="s">
        <v>2219</v>
      </c>
    </row>
    <row r="9" spans="1:13" ht="15">
      <c r="A9" s="282">
        <v>45798</v>
      </c>
      <c r="B9" s="55" t="s">
        <v>2215</v>
      </c>
      <c r="C9" s="784">
        <v>84295</v>
      </c>
      <c r="D9" s="784" t="s">
        <v>2216</v>
      </c>
      <c r="E9" s="784">
        <v>130</v>
      </c>
      <c r="F9" s="784">
        <v>4010</v>
      </c>
      <c r="G9" s="784" t="s">
        <v>2217</v>
      </c>
      <c r="H9" s="784" t="s">
        <v>2218</v>
      </c>
      <c r="I9" s="797">
        <v>7</v>
      </c>
      <c r="J9" s="784">
        <v>7</v>
      </c>
      <c r="K9" s="784">
        <v>5.74</v>
      </c>
      <c r="L9" s="793">
        <v>40.18</v>
      </c>
      <c r="M9" s="55" t="s">
        <v>2219</v>
      </c>
    </row>
    <row r="10" spans="1:13" ht="15">
      <c r="A10" s="282">
        <v>45798</v>
      </c>
      <c r="B10" s="55" t="s">
        <v>2215</v>
      </c>
      <c r="C10" s="786">
        <v>81339</v>
      </c>
      <c r="D10" s="786" t="s">
        <v>2216</v>
      </c>
      <c r="E10" s="786">
        <v>130</v>
      </c>
      <c r="F10" s="786">
        <v>4010</v>
      </c>
      <c r="G10" s="786" t="s">
        <v>2217</v>
      </c>
      <c r="H10" s="786" t="s">
        <v>2218</v>
      </c>
      <c r="I10" s="798">
        <v>-7</v>
      </c>
      <c r="J10" s="786">
        <v>-7</v>
      </c>
      <c r="K10" s="786">
        <v>5.74</v>
      </c>
      <c r="L10" s="796">
        <v>-40.18</v>
      </c>
      <c r="M10" s="55" t="s">
        <v>2219</v>
      </c>
    </row>
    <row r="11" spans="1:13" ht="15">
      <c r="A11" s="282">
        <v>45798</v>
      </c>
      <c r="B11" s="55" t="s">
        <v>2215</v>
      </c>
      <c r="C11" s="784">
        <v>84295</v>
      </c>
      <c r="D11" s="784" t="s">
        <v>2216</v>
      </c>
      <c r="E11" s="784">
        <v>160</v>
      </c>
      <c r="F11" s="784">
        <v>4010</v>
      </c>
      <c r="G11" s="784" t="s">
        <v>2217</v>
      </c>
      <c r="H11" s="784" t="s">
        <v>2218</v>
      </c>
      <c r="I11" s="797">
        <v>45</v>
      </c>
      <c r="J11" s="784">
        <v>45</v>
      </c>
      <c r="K11" s="784">
        <v>5.74</v>
      </c>
      <c r="L11" s="793">
        <v>258.3</v>
      </c>
      <c r="M11" s="55" t="s">
        <v>2219</v>
      </c>
    </row>
    <row r="12" spans="1:13" ht="15">
      <c r="A12" s="282">
        <v>45798</v>
      </c>
      <c r="B12" s="55" t="s">
        <v>2215</v>
      </c>
      <c r="C12" s="786">
        <v>81339</v>
      </c>
      <c r="D12" s="786" t="s">
        <v>2216</v>
      </c>
      <c r="E12" s="786">
        <v>160</v>
      </c>
      <c r="F12" s="786">
        <v>4010</v>
      </c>
      <c r="G12" s="786" t="s">
        <v>2217</v>
      </c>
      <c r="H12" s="786" t="s">
        <v>2218</v>
      </c>
      <c r="I12" s="798">
        <v>-45</v>
      </c>
      <c r="J12" s="786">
        <v>-45</v>
      </c>
      <c r="K12" s="786">
        <v>5.74</v>
      </c>
      <c r="L12" s="796">
        <v>-258.3</v>
      </c>
      <c r="M12" s="55" t="s">
        <v>2219</v>
      </c>
    </row>
    <row r="13" spans="1:13" ht="15">
      <c r="A13" s="282">
        <v>45798</v>
      </c>
      <c r="B13" s="55" t="s">
        <v>2215</v>
      </c>
      <c r="C13" s="784">
        <v>84295</v>
      </c>
      <c r="D13" s="784" t="s">
        <v>2216</v>
      </c>
      <c r="E13" s="784">
        <v>100</v>
      </c>
      <c r="F13" s="784">
        <v>4010</v>
      </c>
      <c r="G13" s="784" t="s">
        <v>2217</v>
      </c>
      <c r="H13" s="784" t="s">
        <v>2218</v>
      </c>
      <c r="I13" s="797">
        <v>22</v>
      </c>
      <c r="J13" s="784">
        <v>22</v>
      </c>
      <c r="K13" s="784">
        <v>5.74</v>
      </c>
      <c r="L13" s="793">
        <v>126.28</v>
      </c>
      <c r="M13" s="55" t="s">
        <v>2219</v>
      </c>
    </row>
    <row r="14" spans="1:13" ht="15">
      <c r="A14" s="282">
        <v>45798</v>
      </c>
      <c r="B14" s="55" t="s">
        <v>2215</v>
      </c>
      <c r="C14" s="786">
        <v>81339</v>
      </c>
      <c r="D14" s="786" t="s">
        <v>2216</v>
      </c>
      <c r="E14" s="786">
        <v>100</v>
      </c>
      <c r="F14" s="786">
        <v>4010</v>
      </c>
      <c r="G14" s="786" t="s">
        <v>2217</v>
      </c>
      <c r="H14" s="786" t="s">
        <v>2218</v>
      </c>
      <c r="I14" s="798">
        <v>-22</v>
      </c>
      <c r="J14" s="786">
        <v>-22</v>
      </c>
      <c r="K14" s="786">
        <v>5.74</v>
      </c>
      <c r="L14" s="796">
        <v>-126.28</v>
      </c>
      <c r="M14" s="55" t="s">
        <v>2219</v>
      </c>
    </row>
    <row r="15" spans="1:13" ht="15">
      <c r="A15" s="282">
        <v>45798</v>
      </c>
      <c r="B15" s="55" t="s">
        <v>2215</v>
      </c>
      <c r="C15" s="784">
        <v>84295</v>
      </c>
      <c r="D15" s="784" t="s">
        <v>2216</v>
      </c>
      <c r="E15" s="784">
        <v>100</v>
      </c>
      <c r="F15" s="784">
        <v>4010</v>
      </c>
      <c r="G15" s="784" t="s">
        <v>2217</v>
      </c>
      <c r="H15" s="784" t="s">
        <v>2218</v>
      </c>
      <c r="I15" s="797">
        <v>95</v>
      </c>
      <c r="J15" s="784">
        <v>95</v>
      </c>
      <c r="K15" s="784">
        <v>5.74</v>
      </c>
      <c r="L15" s="793">
        <v>545.29999999999995</v>
      </c>
      <c r="M15" s="55" t="s">
        <v>2219</v>
      </c>
    </row>
    <row r="16" spans="1:13" ht="15">
      <c r="A16" s="282">
        <v>45798</v>
      </c>
      <c r="B16" s="55" t="s">
        <v>2215</v>
      </c>
      <c r="C16" s="786">
        <v>81339</v>
      </c>
      <c r="D16" s="786" t="s">
        <v>2216</v>
      </c>
      <c r="E16" s="786">
        <v>100</v>
      </c>
      <c r="F16" s="786">
        <v>4010</v>
      </c>
      <c r="G16" s="786" t="s">
        <v>2217</v>
      </c>
      <c r="H16" s="786" t="s">
        <v>2218</v>
      </c>
      <c r="I16" s="798">
        <v>-95</v>
      </c>
      <c r="J16" s="786">
        <v>-95</v>
      </c>
      <c r="K16" s="786">
        <v>5.74</v>
      </c>
      <c r="L16" s="796">
        <v>-545.29999999999995</v>
      </c>
      <c r="M16" s="55" t="s">
        <v>2219</v>
      </c>
    </row>
    <row r="17" spans="1:13" ht="15">
      <c r="A17" s="282">
        <v>45798</v>
      </c>
      <c r="B17" s="55" t="s">
        <v>2215</v>
      </c>
      <c r="C17" s="784">
        <v>84295</v>
      </c>
      <c r="D17" s="784" t="s">
        <v>2216</v>
      </c>
      <c r="E17" s="784">
        <v>110</v>
      </c>
      <c r="F17" s="784">
        <v>4010</v>
      </c>
      <c r="G17" s="784" t="s">
        <v>2217</v>
      </c>
      <c r="H17" s="784" t="s">
        <v>2218</v>
      </c>
      <c r="I17" s="797">
        <v>90</v>
      </c>
      <c r="J17" s="784">
        <v>90</v>
      </c>
      <c r="K17" s="784">
        <v>5.74</v>
      </c>
      <c r="L17" s="793">
        <v>516.6</v>
      </c>
      <c r="M17" s="55" t="s">
        <v>2219</v>
      </c>
    </row>
    <row r="18" spans="1:13" ht="15">
      <c r="A18" s="282">
        <v>45798</v>
      </c>
      <c r="B18" s="55" t="s">
        <v>2215</v>
      </c>
      <c r="C18" s="786">
        <v>81339</v>
      </c>
      <c r="D18" s="786" t="s">
        <v>2216</v>
      </c>
      <c r="E18" s="786">
        <v>110</v>
      </c>
      <c r="F18" s="786">
        <v>4010</v>
      </c>
      <c r="G18" s="786" t="s">
        <v>2217</v>
      </c>
      <c r="H18" s="786" t="s">
        <v>2218</v>
      </c>
      <c r="I18" s="798">
        <v>-90</v>
      </c>
      <c r="J18" s="786">
        <v>-90</v>
      </c>
      <c r="K18" s="786">
        <v>5.74</v>
      </c>
      <c r="L18" s="796">
        <v>-516.6</v>
      </c>
      <c r="M18" s="55" t="s">
        <v>2219</v>
      </c>
    </row>
    <row r="19" spans="1:13" ht="15">
      <c r="A19" s="282">
        <v>45798</v>
      </c>
      <c r="B19" s="55" t="s">
        <v>2215</v>
      </c>
      <c r="C19" s="784">
        <v>84295</v>
      </c>
      <c r="D19" s="784" t="s">
        <v>2216</v>
      </c>
      <c r="E19" s="784">
        <v>130</v>
      </c>
      <c r="F19" s="784">
        <v>4010</v>
      </c>
      <c r="G19" s="784" t="s">
        <v>2217</v>
      </c>
      <c r="H19" s="784" t="s">
        <v>2218</v>
      </c>
      <c r="I19" s="797">
        <v>65</v>
      </c>
      <c r="J19" s="784">
        <v>65</v>
      </c>
      <c r="K19" s="784">
        <v>5.74</v>
      </c>
      <c r="L19" s="793">
        <v>373.1</v>
      </c>
      <c r="M19" s="55" t="s">
        <v>2219</v>
      </c>
    </row>
    <row r="20" spans="1:13" ht="15">
      <c r="A20" s="282">
        <v>45798</v>
      </c>
      <c r="B20" s="55" t="s">
        <v>2215</v>
      </c>
      <c r="C20" s="786">
        <v>81339</v>
      </c>
      <c r="D20" s="786" t="s">
        <v>2216</v>
      </c>
      <c r="E20" s="786">
        <v>130</v>
      </c>
      <c r="F20" s="786">
        <v>4010</v>
      </c>
      <c r="G20" s="786" t="s">
        <v>2217</v>
      </c>
      <c r="H20" s="786" t="s">
        <v>2218</v>
      </c>
      <c r="I20" s="798">
        <v>-65</v>
      </c>
      <c r="J20" s="786">
        <v>-65</v>
      </c>
      <c r="K20" s="786">
        <v>5.74</v>
      </c>
      <c r="L20" s="796">
        <v>-373.1</v>
      </c>
      <c r="M20" s="55" t="s">
        <v>2219</v>
      </c>
    </row>
    <row r="21" spans="1:13" ht="15">
      <c r="A21" s="282">
        <v>45798</v>
      </c>
      <c r="B21" s="55" t="s">
        <v>2215</v>
      </c>
      <c r="C21" s="784">
        <v>84295</v>
      </c>
      <c r="D21" s="784" t="s">
        <v>2216</v>
      </c>
      <c r="E21" s="784">
        <v>150</v>
      </c>
      <c r="F21" s="784">
        <v>4010</v>
      </c>
      <c r="G21" s="784" t="s">
        <v>2217</v>
      </c>
      <c r="H21" s="784" t="s">
        <v>2218</v>
      </c>
      <c r="I21" s="797">
        <v>60</v>
      </c>
      <c r="J21" s="784">
        <v>60</v>
      </c>
      <c r="K21" s="784">
        <v>5.74</v>
      </c>
      <c r="L21" s="793">
        <v>344.4</v>
      </c>
      <c r="M21" s="55" t="s">
        <v>2219</v>
      </c>
    </row>
    <row r="22" spans="1:13" ht="15">
      <c r="A22" s="282">
        <v>45798</v>
      </c>
      <c r="B22" s="55" t="s">
        <v>2215</v>
      </c>
      <c r="C22" s="786">
        <v>81339</v>
      </c>
      <c r="D22" s="786" t="s">
        <v>2216</v>
      </c>
      <c r="E22" s="786">
        <v>150</v>
      </c>
      <c r="F22" s="786">
        <v>4010</v>
      </c>
      <c r="G22" s="786" t="s">
        <v>2217</v>
      </c>
      <c r="H22" s="786" t="s">
        <v>2218</v>
      </c>
      <c r="I22" s="798">
        <v>-60</v>
      </c>
      <c r="J22" s="786">
        <v>-60</v>
      </c>
      <c r="K22" s="786">
        <v>5.74</v>
      </c>
      <c r="L22" s="796">
        <v>-344.4</v>
      </c>
      <c r="M22" s="55" t="s">
        <v>2219</v>
      </c>
    </row>
    <row r="23" spans="1:13" ht="15">
      <c r="A23" s="282">
        <v>45798</v>
      </c>
      <c r="B23" s="55" t="s">
        <v>2215</v>
      </c>
      <c r="C23" s="784">
        <v>84295</v>
      </c>
      <c r="D23" s="784" t="s">
        <v>2216</v>
      </c>
      <c r="E23" s="784">
        <v>120</v>
      </c>
      <c r="F23" s="784">
        <v>4010</v>
      </c>
      <c r="G23" s="784" t="s">
        <v>2217</v>
      </c>
      <c r="H23" s="784" t="s">
        <v>2218</v>
      </c>
      <c r="I23" s="797">
        <v>18</v>
      </c>
      <c r="J23" s="784">
        <v>18</v>
      </c>
      <c r="K23" s="784">
        <v>5.74</v>
      </c>
      <c r="L23" s="793">
        <v>103.32</v>
      </c>
      <c r="M23" s="55" t="s">
        <v>2219</v>
      </c>
    </row>
    <row r="24" spans="1:13" ht="15">
      <c r="A24" s="282">
        <v>45798</v>
      </c>
      <c r="B24" s="55" t="s">
        <v>2215</v>
      </c>
      <c r="C24" s="786">
        <v>81339</v>
      </c>
      <c r="D24" s="786" t="s">
        <v>2216</v>
      </c>
      <c r="E24" s="786">
        <v>120</v>
      </c>
      <c r="F24" s="786">
        <v>4010</v>
      </c>
      <c r="G24" s="786" t="s">
        <v>2217</v>
      </c>
      <c r="H24" s="786" t="s">
        <v>2218</v>
      </c>
      <c r="I24" s="798">
        <v>-18</v>
      </c>
      <c r="J24" s="786">
        <v>-18</v>
      </c>
      <c r="K24" s="786">
        <v>5.74</v>
      </c>
      <c r="L24" s="796">
        <v>-103.32</v>
      </c>
      <c r="M24" s="55" t="s">
        <v>2219</v>
      </c>
    </row>
    <row r="25" spans="1:13" ht="15">
      <c r="A25" s="282">
        <v>45798</v>
      </c>
      <c r="B25" s="55" t="s">
        <v>2215</v>
      </c>
      <c r="C25" s="784">
        <v>84295</v>
      </c>
      <c r="D25" s="784" t="s">
        <v>2216</v>
      </c>
      <c r="E25" s="784">
        <v>150</v>
      </c>
      <c r="F25" s="784">
        <v>4010</v>
      </c>
      <c r="G25" s="784" t="s">
        <v>2217</v>
      </c>
      <c r="H25" s="784" t="s">
        <v>2218</v>
      </c>
      <c r="I25" s="797">
        <v>60</v>
      </c>
      <c r="J25" s="784">
        <v>60</v>
      </c>
      <c r="K25" s="784">
        <v>5.74</v>
      </c>
      <c r="L25" s="793">
        <v>344.4</v>
      </c>
      <c r="M25" s="55" t="s">
        <v>2219</v>
      </c>
    </row>
    <row r="26" spans="1:13" ht="15">
      <c r="A26" s="282">
        <v>45798</v>
      </c>
      <c r="B26" s="55" t="s">
        <v>2215</v>
      </c>
      <c r="C26" s="786">
        <v>81339</v>
      </c>
      <c r="D26" s="786" t="s">
        <v>2216</v>
      </c>
      <c r="E26" s="786">
        <v>150</v>
      </c>
      <c r="F26" s="786">
        <v>4010</v>
      </c>
      <c r="G26" s="786" t="s">
        <v>2217</v>
      </c>
      <c r="H26" s="786" t="s">
        <v>2218</v>
      </c>
      <c r="I26" s="798">
        <v>-60</v>
      </c>
      <c r="J26" s="786">
        <v>-60</v>
      </c>
      <c r="K26" s="786">
        <v>5.74</v>
      </c>
      <c r="L26" s="796">
        <v>-344.4</v>
      </c>
      <c r="M26" s="55" t="s">
        <v>2219</v>
      </c>
    </row>
    <row r="27" spans="1:13" ht="15">
      <c r="A27" s="282">
        <v>45798</v>
      </c>
      <c r="B27" s="55" t="s">
        <v>2215</v>
      </c>
      <c r="C27" s="784">
        <v>84295</v>
      </c>
      <c r="D27" s="784" t="s">
        <v>2216</v>
      </c>
      <c r="E27" s="784">
        <v>100</v>
      </c>
      <c r="F27" s="784">
        <v>4010</v>
      </c>
      <c r="G27" s="784" t="s">
        <v>2217</v>
      </c>
      <c r="H27" s="784" t="s">
        <v>2218</v>
      </c>
      <c r="I27" s="797">
        <v>95</v>
      </c>
      <c r="J27" s="784">
        <v>95</v>
      </c>
      <c r="K27" s="784">
        <v>5.74</v>
      </c>
      <c r="L27" s="793">
        <v>545.29999999999995</v>
      </c>
      <c r="M27" s="55" t="s">
        <v>2219</v>
      </c>
    </row>
    <row r="28" spans="1:13" ht="15">
      <c r="A28" s="282">
        <v>45798</v>
      </c>
      <c r="B28" s="55" t="s">
        <v>2215</v>
      </c>
      <c r="C28" s="786">
        <v>81339</v>
      </c>
      <c r="D28" s="786" t="s">
        <v>2216</v>
      </c>
      <c r="E28" s="786">
        <v>100</v>
      </c>
      <c r="F28" s="786">
        <v>4010</v>
      </c>
      <c r="G28" s="786" t="s">
        <v>2217</v>
      </c>
      <c r="H28" s="786" t="s">
        <v>2218</v>
      </c>
      <c r="I28" s="798">
        <v>-95</v>
      </c>
      <c r="J28" s="786">
        <v>-95</v>
      </c>
      <c r="K28" s="786">
        <v>5.74</v>
      </c>
      <c r="L28" s="796">
        <v>-545.29999999999995</v>
      </c>
      <c r="M28" s="55" t="s">
        <v>2219</v>
      </c>
    </row>
    <row r="29" spans="1:13" ht="15">
      <c r="A29" s="282">
        <v>45798</v>
      </c>
      <c r="B29" s="55" t="s">
        <v>2220</v>
      </c>
      <c r="C29" s="784">
        <v>84295</v>
      </c>
      <c r="D29" s="784" t="s">
        <v>2216</v>
      </c>
      <c r="E29" s="784">
        <v>85</v>
      </c>
      <c r="F29" s="784">
        <v>4010</v>
      </c>
      <c r="G29" s="784" t="s">
        <v>2217</v>
      </c>
      <c r="H29" s="784" t="s">
        <v>2218</v>
      </c>
      <c r="I29" s="797">
        <v>82</v>
      </c>
      <c r="J29" s="784">
        <v>82</v>
      </c>
      <c r="K29" s="784">
        <v>5.72</v>
      </c>
      <c r="L29" s="793">
        <v>469.04</v>
      </c>
      <c r="M29" s="55" t="s">
        <v>2219</v>
      </c>
    </row>
    <row r="30" spans="1:13" ht="15">
      <c r="A30" s="282">
        <v>45798</v>
      </c>
      <c r="B30" s="55" t="s">
        <v>2220</v>
      </c>
      <c r="C30" s="786">
        <v>81339</v>
      </c>
      <c r="D30" s="786" t="s">
        <v>2216</v>
      </c>
      <c r="E30" s="786">
        <v>85</v>
      </c>
      <c r="F30" s="786">
        <v>4010</v>
      </c>
      <c r="G30" s="786" t="s">
        <v>2217</v>
      </c>
      <c r="H30" s="786" t="s">
        <v>2218</v>
      </c>
      <c r="I30" s="798">
        <v>-82</v>
      </c>
      <c r="J30" s="786">
        <v>-82</v>
      </c>
      <c r="K30" s="786">
        <v>5.72</v>
      </c>
      <c r="L30" s="796">
        <v>-469.04</v>
      </c>
      <c r="M30" s="55" t="s">
        <v>2219</v>
      </c>
    </row>
    <row r="31" spans="1:13" ht="15">
      <c r="A31" s="282">
        <v>45798</v>
      </c>
      <c r="B31" s="55" t="s">
        <v>2220</v>
      </c>
      <c r="C31" s="784">
        <v>84295</v>
      </c>
      <c r="D31" s="784" t="s">
        <v>2216</v>
      </c>
      <c r="E31" s="784">
        <v>160</v>
      </c>
      <c r="F31" s="784">
        <v>4010</v>
      </c>
      <c r="G31" s="784" t="s">
        <v>2217</v>
      </c>
      <c r="H31" s="784" t="s">
        <v>2218</v>
      </c>
      <c r="I31" s="797">
        <v>45</v>
      </c>
      <c r="J31" s="784">
        <v>45</v>
      </c>
      <c r="K31" s="784">
        <v>5.74</v>
      </c>
      <c r="L31" s="793">
        <v>258.3</v>
      </c>
      <c r="M31" s="55" t="s">
        <v>2219</v>
      </c>
    </row>
    <row r="32" spans="1:13" ht="15">
      <c r="A32" s="282">
        <v>45798</v>
      </c>
      <c r="B32" s="55" t="s">
        <v>2220</v>
      </c>
      <c r="C32" s="786">
        <v>81339</v>
      </c>
      <c r="D32" s="786" t="s">
        <v>2216</v>
      </c>
      <c r="E32" s="786">
        <v>160</v>
      </c>
      <c r="F32" s="786">
        <v>4010</v>
      </c>
      <c r="G32" s="786" t="s">
        <v>2217</v>
      </c>
      <c r="H32" s="786" t="s">
        <v>2218</v>
      </c>
      <c r="I32" s="798">
        <v>-45</v>
      </c>
      <c r="J32" s="786">
        <v>-45</v>
      </c>
      <c r="K32" s="786">
        <v>5.74</v>
      </c>
      <c r="L32" s="796">
        <v>-258.3</v>
      </c>
      <c r="M32" s="55" t="s">
        <v>2219</v>
      </c>
    </row>
    <row r="33" spans="1:13" ht="15">
      <c r="A33" s="282">
        <v>45798</v>
      </c>
      <c r="B33" s="55" t="s">
        <v>2220</v>
      </c>
      <c r="C33" s="784">
        <v>84295</v>
      </c>
      <c r="D33" s="784" t="s">
        <v>2216</v>
      </c>
      <c r="E33" s="784">
        <v>90</v>
      </c>
      <c r="F33" s="784">
        <v>4010</v>
      </c>
      <c r="G33" s="784" t="s">
        <v>2217</v>
      </c>
      <c r="H33" s="784" t="s">
        <v>2218</v>
      </c>
      <c r="I33" s="797">
        <v>100</v>
      </c>
      <c r="J33" s="784">
        <v>100</v>
      </c>
      <c r="K33" s="784">
        <v>5.74</v>
      </c>
      <c r="L33" s="793">
        <v>574</v>
      </c>
      <c r="M33" s="55" t="s">
        <v>2219</v>
      </c>
    </row>
    <row r="34" spans="1:13" ht="15">
      <c r="A34" s="282">
        <v>45798</v>
      </c>
      <c r="B34" s="55" t="s">
        <v>2220</v>
      </c>
      <c r="C34" s="786">
        <v>81339</v>
      </c>
      <c r="D34" s="786" t="s">
        <v>2216</v>
      </c>
      <c r="E34" s="786">
        <v>90</v>
      </c>
      <c r="F34" s="786">
        <v>4010</v>
      </c>
      <c r="G34" s="786" t="s">
        <v>2217</v>
      </c>
      <c r="H34" s="786" t="s">
        <v>2218</v>
      </c>
      <c r="I34" s="798">
        <v>-100</v>
      </c>
      <c r="J34" s="786">
        <v>-100</v>
      </c>
      <c r="K34" s="786">
        <v>5.74</v>
      </c>
      <c r="L34" s="796">
        <v>-574</v>
      </c>
      <c r="M34" s="55" t="s">
        <v>2219</v>
      </c>
    </row>
    <row r="35" spans="1:13" ht="15">
      <c r="A35" s="282">
        <v>45798</v>
      </c>
      <c r="B35" s="55" t="s">
        <v>2220</v>
      </c>
      <c r="C35" s="784">
        <v>84295</v>
      </c>
      <c r="D35" s="784" t="s">
        <v>2216</v>
      </c>
      <c r="E35" s="784">
        <v>120</v>
      </c>
      <c r="F35" s="784">
        <v>4010</v>
      </c>
      <c r="G35" s="784" t="s">
        <v>2217</v>
      </c>
      <c r="H35" s="784" t="s">
        <v>2218</v>
      </c>
      <c r="I35" s="797">
        <v>75</v>
      </c>
      <c r="J35" s="784">
        <v>75</v>
      </c>
      <c r="K35" s="784">
        <v>5.74</v>
      </c>
      <c r="L35" s="793">
        <v>430.5</v>
      </c>
      <c r="M35" s="55" t="s">
        <v>2219</v>
      </c>
    </row>
    <row r="36" spans="1:13" ht="15">
      <c r="A36" s="282">
        <v>45798</v>
      </c>
      <c r="B36" s="55" t="s">
        <v>2220</v>
      </c>
      <c r="C36" s="786">
        <v>81339</v>
      </c>
      <c r="D36" s="786" t="s">
        <v>2216</v>
      </c>
      <c r="E36" s="786">
        <v>120</v>
      </c>
      <c r="F36" s="786">
        <v>4010</v>
      </c>
      <c r="G36" s="786" t="s">
        <v>2217</v>
      </c>
      <c r="H36" s="786" t="s">
        <v>2218</v>
      </c>
      <c r="I36" s="798">
        <v>-75</v>
      </c>
      <c r="J36" s="786">
        <v>-75</v>
      </c>
      <c r="K36" s="786">
        <v>5.74</v>
      </c>
      <c r="L36" s="796">
        <v>-430.5</v>
      </c>
      <c r="M36" s="55" t="s">
        <v>2219</v>
      </c>
    </row>
    <row r="37" spans="1:13" ht="15">
      <c r="A37" s="282">
        <v>45798</v>
      </c>
      <c r="B37" s="55" t="s">
        <v>2220</v>
      </c>
      <c r="C37" s="784">
        <v>84295</v>
      </c>
      <c r="D37" s="784" t="s">
        <v>2216</v>
      </c>
      <c r="E37" s="784">
        <v>140</v>
      </c>
      <c r="F37" s="784">
        <v>4010</v>
      </c>
      <c r="G37" s="784" t="s">
        <v>2217</v>
      </c>
      <c r="H37" s="784" t="s">
        <v>2218</v>
      </c>
      <c r="I37" s="797">
        <v>60</v>
      </c>
      <c r="J37" s="784">
        <v>60</v>
      </c>
      <c r="K37" s="784">
        <v>5.74</v>
      </c>
      <c r="L37" s="793">
        <v>344.4</v>
      </c>
      <c r="M37" s="55" t="s">
        <v>2219</v>
      </c>
    </row>
    <row r="38" spans="1:13" ht="15">
      <c r="A38" s="282">
        <v>45798</v>
      </c>
      <c r="B38" s="55" t="s">
        <v>2220</v>
      </c>
      <c r="C38" s="786">
        <v>81339</v>
      </c>
      <c r="D38" s="786" t="s">
        <v>2216</v>
      </c>
      <c r="E38" s="786">
        <v>140</v>
      </c>
      <c r="F38" s="786">
        <v>4010</v>
      </c>
      <c r="G38" s="786" t="s">
        <v>2217</v>
      </c>
      <c r="H38" s="786" t="s">
        <v>2218</v>
      </c>
      <c r="I38" s="798">
        <v>-60</v>
      </c>
      <c r="J38" s="786">
        <v>-60</v>
      </c>
      <c r="K38" s="786">
        <v>5.74</v>
      </c>
      <c r="L38" s="796">
        <v>-344.4</v>
      </c>
      <c r="M38" s="55" t="s">
        <v>2219</v>
      </c>
    </row>
    <row r="39" spans="1:13" ht="15">
      <c r="A39" s="282">
        <v>45798</v>
      </c>
      <c r="B39" s="55" t="s">
        <v>2220</v>
      </c>
      <c r="C39" s="784">
        <v>84295</v>
      </c>
      <c r="D39" s="784" t="s">
        <v>2216</v>
      </c>
      <c r="E39" s="784">
        <v>90</v>
      </c>
      <c r="F39" s="784">
        <v>4010</v>
      </c>
      <c r="G39" s="784" t="s">
        <v>2217</v>
      </c>
      <c r="H39" s="784" t="s">
        <v>2218</v>
      </c>
      <c r="I39" s="797">
        <v>62</v>
      </c>
      <c r="J39" s="784">
        <v>62</v>
      </c>
      <c r="K39" s="784">
        <v>5.74</v>
      </c>
      <c r="L39" s="793">
        <v>355.88</v>
      </c>
      <c r="M39" s="55" t="s">
        <v>2219</v>
      </c>
    </row>
    <row r="40" spans="1:13" ht="15">
      <c r="A40" s="282">
        <v>45798</v>
      </c>
      <c r="B40" s="55" t="s">
        <v>2220</v>
      </c>
      <c r="C40" s="786">
        <v>81339</v>
      </c>
      <c r="D40" s="786" t="s">
        <v>2216</v>
      </c>
      <c r="E40" s="786">
        <v>90</v>
      </c>
      <c r="F40" s="786">
        <v>4010</v>
      </c>
      <c r="G40" s="786" t="s">
        <v>2217</v>
      </c>
      <c r="H40" s="786" t="s">
        <v>2218</v>
      </c>
      <c r="I40" s="798">
        <v>-62</v>
      </c>
      <c r="J40" s="786">
        <v>-62</v>
      </c>
      <c r="K40" s="786">
        <v>5.74</v>
      </c>
      <c r="L40" s="796">
        <v>-355.88</v>
      </c>
      <c r="M40" s="55" t="s">
        <v>2219</v>
      </c>
    </row>
    <row r="41" spans="1:13" ht="15">
      <c r="A41" s="282">
        <v>45798</v>
      </c>
      <c r="B41" s="55" t="s">
        <v>2220</v>
      </c>
      <c r="C41" s="784">
        <v>84295</v>
      </c>
      <c r="D41" s="784" t="s">
        <v>2216</v>
      </c>
      <c r="E41" s="784">
        <v>140</v>
      </c>
      <c r="F41" s="784">
        <v>4010</v>
      </c>
      <c r="G41" s="784" t="s">
        <v>2217</v>
      </c>
      <c r="H41" s="784" t="s">
        <v>2218</v>
      </c>
      <c r="I41" s="797">
        <v>60</v>
      </c>
      <c r="J41" s="784">
        <v>60</v>
      </c>
      <c r="K41" s="784">
        <v>5.74</v>
      </c>
      <c r="L41" s="793">
        <v>344.4</v>
      </c>
      <c r="M41" s="55" t="s">
        <v>2219</v>
      </c>
    </row>
    <row r="42" spans="1:13" ht="15">
      <c r="A42" s="282">
        <v>45798</v>
      </c>
      <c r="B42" s="55" t="s">
        <v>2220</v>
      </c>
      <c r="C42" s="786">
        <v>81339</v>
      </c>
      <c r="D42" s="786" t="s">
        <v>2216</v>
      </c>
      <c r="E42" s="786">
        <v>140</v>
      </c>
      <c r="F42" s="786">
        <v>4010</v>
      </c>
      <c r="G42" s="786" t="s">
        <v>2217</v>
      </c>
      <c r="H42" s="786" t="s">
        <v>2218</v>
      </c>
      <c r="I42" s="798">
        <v>-60</v>
      </c>
      <c r="J42" s="786">
        <v>-60</v>
      </c>
      <c r="K42" s="786">
        <v>5.74</v>
      </c>
      <c r="L42" s="796">
        <v>-344.4</v>
      </c>
      <c r="M42" s="55" t="s">
        <v>2219</v>
      </c>
    </row>
    <row r="43" spans="1:13" ht="15">
      <c r="A43" s="282">
        <v>45798</v>
      </c>
      <c r="B43" s="55" t="s">
        <v>2220</v>
      </c>
      <c r="C43" s="784">
        <v>84295</v>
      </c>
      <c r="D43" s="784" t="s">
        <v>2216</v>
      </c>
      <c r="E43" s="784">
        <v>140</v>
      </c>
      <c r="F43" s="784">
        <v>4010</v>
      </c>
      <c r="G43" s="784" t="s">
        <v>2217</v>
      </c>
      <c r="H43" s="784" t="s">
        <v>2218</v>
      </c>
      <c r="I43" s="797">
        <v>60</v>
      </c>
      <c r="J43" s="784">
        <v>60</v>
      </c>
      <c r="K43" s="784">
        <v>5.74</v>
      </c>
      <c r="L43" s="793">
        <v>344.4</v>
      </c>
      <c r="M43" s="55" t="s">
        <v>2219</v>
      </c>
    </row>
    <row r="44" spans="1:13" ht="15">
      <c r="A44" s="282">
        <v>45798</v>
      </c>
      <c r="B44" s="55" t="s">
        <v>2220</v>
      </c>
      <c r="C44" s="786">
        <v>81339</v>
      </c>
      <c r="D44" s="786" t="s">
        <v>2216</v>
      </c>
      <c r="E44" s="786">
        <v>140</v>
      </c>
      <c r="F44" s="786">
        <v>4010</v>
      </c>
      <c r="G44" s="786" t="s">
        <v>2217</v>
      </c>
      <c r="H44" s="786" t="s">
        <v>2218</v>
      </c>
      <c r="I44" s="798">
        <v>-60</v>
      </c>
      <c r="J44" s="786">
        <v>-60</v>
      </c>
      <c r="K44" s="786">
        <v>5.74</v>
      </c>
      <c r="L44" s="796">
        <v>-344.4</v>
      </c>
      <c r="M44" s="55" t="s">
        <v>2219</v>
      </c>
    </row>
    <row r="45" spans="1:13" ht="15">
      <c r="A45" s="282">
        <v>45798</v>
      </c>
      <c r="B45" s="55" t="s">
        <v>2220</v>
      </c>
      <c r="C45" s="784">
        <v>84295</v>
      </c>
      <c r="D45" s="784" t="s">
        <v>2216</v>
      </c>
      <c r="E45" s="784">
        <v>110</v>
      </c>
      <c r="F45" s="784">
        <v>4010</v>
      </c>
      <c r="G45" s="784" t="s">
        <v>2217</v>
      </c>
      <c r="H45" s="784" t="s">
        <v>2218</v>
      </c>
      <c r="I45" s="797">
        <v>90</v>
      </c>
      <c r="J45" s="784">
        <v>90</v>
      </c>
      <c r="K45" s="784">
        <v>5.74</v>
      </c>
      <c r="L45" s="793">
        <v>516.6</v>
      </c>
      <c r="M45" s="55" t="s">
        <v>2219</v>
      </c>
    </row>
    <row r="46" spans="1:13" ht="15">
      <c r="A46" s="282">
        <v>45798</v>
      </c>
      <c r="B46" s="55" t="s">
        <v>2220</v>
      </c>
      <c r="C46" s="786">
        <v>81339</v>
      </c>
      <c r="D46" s="786" t="s">
        <v>2216</v>
      </c>
      <c r="E46" s="786">
        <v>110</v>
      </c>
      <c r="F46" s="786">
        <v>4010</v>
      </c>
      <c r="G46" s="786" t="s">
        <v>2217</v>
      </c>
      <c r="H46" s="786" t="s">
        <v>2218</v>
      </c>
      <c r="I46" s="798">
        <v>-90</v>
      </c>
      <c r="J46" s="786">
        <v>-90</v>
      </c>
      <c r="K46" s="786">
        <v>5.74</v>
      </c>
      <c r="L46" s="796">
        <v>-516.6</v>
      </c>
      <c r="M46" s="55" t="s">
        <v>2219</v>
      </c>
    </row>
    <row r="47" spans="1:13" ht="15">
      <c r="A47" s="282">
        <v>45798</v>
      </c>
      <c r="B47" s="55" t="s">
        <v>2220</v>
      </c>
      <c r="C47" s="784">
        <v>84295</v>
      </c>
      <c r="D47" s="784" t="s">
        <v>2216</v>
      </c>
      <c r="E47" s="784">
        <v>120</v>
      </c>
      <c r="F47" s="784">
        <v>4010</v>
      </c>
      <c r="G47" s="784" t="s">
        <v>2217</v>
      </c>
      <c r="H47" s="784" t="s">
        <v>2218</v>
      </c>
      <c r="I47" s="797">
        <v>75</v>
      </c>
      <c r="J47" s="784">
        <v>75</v>
      </c>
      <c r="K47" s="784">
        <v>5.74</v>
      </c>
      <c r="L47" s="793">
        <v>430.5</v>
      </c>
      <c r="M47" s="55" t="s">
        <v>2219</v>
      </c>
    </row>
    <row r="48" spans="1:13" ht="15">
      <c r="A48" s="282">
        <v>45798</v>
      </c>
      <c r="B48" s="55" t="s">
        <v>2220</v>
      </c>
      <c r="C48" s="786">
        <v>81339</v>
      </c>
      <c r="D48" s="786" t="s">
        <v>2216</v>
      </c>
      <c r="E48" s="786">
        <v>120</v>
      </c>
      <c r="F48" s="786">
        <v>4010</v>
      </c>
      <c r="G48" s="786" t="s">
        <v>2217</v>
      </c>
      <c r="H48" s="786" t="s">
        <v>2218</v>
      </c>
      <c r="I48" s="798">
        <v>-75</v>
      </c>
      <c r="J48" s="786">
        <v>-75</v>
      </c>
      <c r="K48" s="786">
        <v>5.74</v>
      </c>
      <c r="L48" s="796">
        <v>-430.5</v>
      </c>
      <c r="M48" s="55" t="s">
        <v>2219</v>
      </c>
    </row>
    <row r="49" spans="1:13" ht="15">
      <c r="A49" s="282">
        <v>45798</v>
      </c>
      <c r="B49" s="55" t="s">
        <v>2220</v>
      </c>
      <c r="C49" s="784">
        <v>84295</v>
      </c>
      <c r="D49" s="784" t="s">
        <v>2216</v>
      </c>
      <c r="E49" s="784">
        <v>120</v>
      </c>
      <c r="F49" s="784">
        <v>4010</v>
      </c>
      <c r="G49" s="784" t="s">
        <v>2217</v>
      </c>
      <c r="H49" s="784" t="s">
        <v>2218</v>
      </c>
      <c r="I49" s="797">
        <v>75</v>
      </c>
      <c r="J49" s="784">
        <v>75</v>
      </c>
      <c r="K49" s="784">
        <v>5.74</v>
      </c>
      <c r="L49" s="793">
        <v>430.5</v>
      </c>
      <c r="M49" s="55" t="s">
        <v>2219</v>
      </c>
    </row>
    <row r="50" spans="1:13" ht="15">
      <c r="A50" s="282">
        <v>45798</v>
      </c>
      <c r="B50" s="55" t="s">
        <v>2220</v>
      </c>
      <c r="C50" s="786">
        <v>81339</v>
      </c>
      <c r="D50" s="786" t="s">
        <v>2216</v>
      </c>
      <c r="E50" s="786">
        <v>120</v>
      </c>
      <c r="F50" s="786">
        <v>4010</v>
      </c>
      <c r="G50" s="786" t="s">
        <v>2217</v>
      </c>
      <c r="H50" s="786" t="s">
        <v>2218</v>
      </c>
      <c r="I50" s="798">
        <v>-75</v>
      </c>
      <c r="J50" s="786">
        <v>-75</v>
      </c>
      <c r="K50" s="786">
        <v>5.74</v>
      </c>
      <c r="L50" s="796">
        <v>-430.5</v>
      </c>
      <c r="M50" s="55" t="s">
        <v>2219</v>
      </c>
    </row>
    <row r="51" spans="1:13" ht="15">
      <c r="A51" s="282">
        <v>45798</v>
      </c>
      <c r="B51" s="55" t="s">
        <v>2220</v>
      </c>
      <c r="C51" s="784">
        <v>84295</v>
      </c>
      <c r="D51" s="784" t="s">
        <v>2216</v>
      </c>
      <c r="E51" s="784">
        <v>140</v>
      </c>
      <c r="F51" s="784">
        <v>4010</v>
      </c>
      <c r="G51" s="784" t="s">
        <v>2217</v>
      </c>
      <c r="H51" s="784" t="s">
        <v>2218</v>
      </c>
      <c r="I51" s="797">
        <v>36</v>
      </c>
      <c r="J51" s="784">
        <v>36</v>
      </c>
      <c r="K51" s="784">
        <v>5.74</v>
      </c>
      <c r="L51" s="793">
        <v>206.64</v>
      </c>
      <c r="M51" s="55" t="s">
        <v>2219</v>
      </c>
    </row>
    <row r="52" spans="1:13" ht="15">
      <c r="A52" s="282">
        <v>45798</v>
      </c>
      <c r="B52" s="55" t="s">
        <v>2220</v>
      </c>
      <c r="C52" s="786">
        <v>81339</v>
      </c>
      <c r="D52" s="786" t="s">
        <v>2216</v>
      </c>
      <c r="E52" s="786">
        <v>140</v>
      </c>
      <c r="F52" s="786">
        <v>4010</v>
      </c>
      <c r="G52" s="786" t="s">
        <v>2217</v>
      </c>
      <c r="H52" s="786" t="s">
        <v>2218</v>
      </c>
      <c r="I52" s="798">
        <v>-36</v>
      </c>
      <c r="J52" s="786">
        <v>-36</v>
      </c>
      <c r="K52" s="786">
        <v>5.74</v>
      </c>
      <c r="L52" s="796">
        <v>-206.64</v>
      </c>
      <c r="M52" s="55" t="s">
        <v>2219</v>
      </c>
    </row>
    <row r="53" spans="1:13" ht="15">
      <c r="A53" s="282">
        <v>45798</v>
      </c>
      <c r="B53" s="55" t="s">
        <v>2220</v>
      </c>
      <c r="C53" s="784">
        <v>84295</v>
      </c>
      <c r="D53" s="784" t="s">
        <v>2216</v>
      </c>
      <c r="E53" s="784">
        <v>150</v>
      </c>
      <c r="F53" s="784">
        <v>4010</v>
      </c>
      <c r="G53" s="784" t="s">
        <v>2217</v>
      </c>
      <c r="H53" s="784" t="s">
        <v>2218</v>
      </c>
      <c r="I53" s="797">
        <v>49</v>
      </c>
      <c r="J53" s="784">
        <v>49</v>
      </c>
      <c r="K53" s="784">
        <v>5.74</v>
      </c>
      <c r="L53" s="793">
        <v>281.26</v>
      </c>
      <c r="M53" s="55" t="s">
        <v>2219</v>
      </c>
    </row>
    <row r="54" spans="1:13" ht="15">
      <c r="A54" s="282">
        <v>45798</v>
      </c>
      <c r="B54" s="55" t="s">
        <v>2220</v>
      </c>
      <c r="C54" s="786">
        <v>81339</v>
      </c>
      <c r="D54" s="786" t="s">
        <v>2216</v>
      </c>
      <c r="E54" s="786">
        <v>150</v>
      </c>
      <c r="F54" s="786">
        <v>4010</v>
      </c>
      <c r="G54" s="786" t="s">
        <v>2217</v>
      </c>
      <c r="H54" s="786" t="s">
        <v>2218</v>
      </c>
      <c r="I54" s="798">
        <v>-49</v>
      </c>
      <c r="J54" s="786">
        <v>-49</v>
      </c>
      <c r="K54" s="786">
        <v>5.74</v>
      </c>
      <c r="L54" s="796">
        <v>-281.26</v>
      </c>
      <c r="M54" s="55" t="s">
        <v>2219</v>
      </c>
    </row>
    <row r="55" spans="1:13" ht="15">
      <c r="A55" s="282">
        <v>45798</v>
      </c>
      <c r="B55" s="55" t="s">
        <v>2220</v>
      </c>
      <c r="C55" s="784">
        <v>84295</v>
      </c>
      <c r="D55" s="784" t="s">
        <v>2216</v>
      </c>
      <c r="E55" s="784">
        <v>160</v>
      </c>
      <c r="F55" s="784">
        <v>4010</v>
      </c>
      <c r="G55" s="784" t="s">
        <v>2217</v>
      </c>
      <c r="H55" s="784" t="s">
        <v>2218</v>
      </c>
      <c r="I55" s="797">
        <v>43</v>
      </c>
      <c r="J55" s="784">
        <v>43</v>
      </c>
      <c r="K55" s="784">
        <v>5.74</v>
      </c>
      <c r="L55" s="793">
        <v>246.82</v>
      </c>
      <c r="M55" s="55" t="s">
        <v>2219</v>
      </c>
    </row>
    <row r="56" spans="1:13" ht="15">
      <c r="A56" s="282">
        <v>45798</v>
      </c>
      <c r="B56" s="55" t="s">
        <v>2220</v>
      </c>
      <c r="C56" s="786">
        <v>81339</v>
      </c>
      <c r="D56" s="786" t="s">
        <v>2216</v>
      </c>
      <c r="E56" s="786">
        <v>160</v>
      </c>
      <c r="F56" s="786">
        <v>4010</v>
      </c>
      <c r="G56" s="786" t="s">
        <v>2217</v>
      </c>
      <c r="H56" s="786" t="s">
        <v>2218</v>
      </c>
      <c r="I56" s="798">
        <v>-43</v>
      </c>
      <c r="J56" s="786">
        <v>-43</v>
      </c>
      <c r="K56" s="786">
        <v>5.74</v>
      </c>
      <c r="L56" s="796">
        <v>-246.82</v>
      </c>
      <c r="M56" s="55" t="s">
        <v>2219</v>
      </c>
    </row>
    <row r="57" spans="1:13" ht="15">
      <c r="A57" s="282">
        <v>45798</v>
      </c>
      <c r="B57" s="55" t="s">
        <v>2220</v>
      </c>
      <c r="C57" s="784">
        <v>84295</v>
      </c>
      <c r="D57" s="784" t="s">
        <v>2216</v>
      </c>
      <c r="E57" s="784">
        <v>110</v>
      </c>
      <c r="F57" s="784">
        <v>4010</v>
      </c>
      <c r="G57" s="784" t="s">
        <v>2217</v>
      </c>
      <c r="H57" s="784" t="s">
        <v>2218</v>
      </c>
      <c r="I57" s="797">
        <v>90</v>
      </c>
      <c r="J57" s="784">
        <v>90</v>
      </c>
      <c r="K57" s="784">
        <v>5.74</v>
      </c>
      <c r="L57" s="793">
        <v>516.6</v>
      </c>
      <c r="M57" s="55" t="s">
        <v>2219</v>
      </c>
    </row>
    <row r="58" spans="1:13" ht="15">
      <c r="A58" s="282">
        <v>45798</v>
      </c>
      <c r="B58" s="55" t="s">
        <v>2220</v>
      </c>
      <c r="C58" s="786">
        <v>81339</v>
      </c>
      <c r="D58" s="786" t="s">
        <v>2216</v>
      </c>
      <c r="E58" s="786">
        <v>110</v>
      </c>
      <c r="F58" s="786">
        <v>4010</v>
      </c>
      <c r="G58" s="786" t="s">
        <v>2217</v>
      </c>
      <c r="H58" s="786" t="s">
        <v>2218</v>
      </c>
      <c r="I58" s="798">
        <v>-90</v>
      </c>
      <c r="J58" s="786">
        <v>-90</v>
      </c>
      <c r="K58" s="786">
        <v>5.74</v>
      </c>
      <c r="L58" s="796">
        <v>-516.6</v>
      </c>
      <c r="M58" s="55" t="s">
        <v>2219</v>
      </c>
    </row>
    <row r="59" spans="1:13" ht="15">
      <c r="A59" s="282">
        <v>45798</v>
      </c>
      <c r="B59" s="55" t="s">
        <v>2220</v>
      </c>
      <c r="C59" s="784">
        <v>84295</v>
      </c>
      <c r="D59" s="784" t="s">
        <v>2216</v>
      </c>
      <c r="E59" s="784">
        <v>130</v>
      </c>
      <c r="F59" s="784">
        <v>4010</v>
      </c>
      <c r="G59" s="784" t="s">
        <v>2217</v>
      </c>
      <c r="H59" s="784" t="s">
        <v>2218</v>
      </c>
      <c r="I59" s="797">
        <v>65</v>
      </c>
      <c r="J59" s="784">
        <v>65</v>
      </c>
      <c r="K59" s="784">
        <v>5.74</v>
      </c>
      <c r="L59" s="793">
        <v>373.1</v>
      </c>
      <c r="M59" s="55" t="s">
        <v>2219</v>
      </c>
    </row>
    <row r="60" spans="1:13" ht="15">
      <c r="A60" s="282">
        <v>45798</v>
      </c>
      <c r="B60" s="55" t="s">
        <v>2220</v>
      </c>
      <c r="C60" s="786">
        <v>81339</v>
      </c>
      <c r="D60" s="786" t="s">
        <v>2216</v>
      </c>
      <c r="E60" s="786">
        <v>130</v>
      </c>
      <c r="F60" s="786">
        <v>4010</v>
      </c>
      <c r="G60" s="786" t="s">
        <v>2217</v>
      </c>
      <c r="H60" s="786" t="s">
        <v>2218</v>
      </c>
      <c r="I60" s="798">
        <v>-65</v>
      </c>
      <c r="J60" s="786">
        <v>-65</v>
      </c>
      <c r="K60" s="786">
        <v>5.74</v>
      </c>
      <c r="L60" s="796">
        <v>-373.1</v>
      </c>
      <c r="M60" s="55" t="s">
        <v>2219</v>
      </c>
    </row>
    <row r="61" spans="1:13" ht="15">
      <c r="A61" s="282">
        <v>45798</v>
      </c>
      <c r="B61" s="55" t="s">
        <v>2220</v>
      </c>
      <c r="C61" s="784">
        <v>84295</v>
      </c>
      <c r="D61" s="784" t="s">
        <v>2216</v>
      </c>
      <c r="E61" s="784">
        <v>120</v>
      </c>
      <c r="F61" s="784">
        <v>4010</v>
      </c>
      <c r="G61" s="784" t="s">
        <v>2217</v>
      </c>
      <c r="H61" s="784" t="s">
        <v>2218</v>
      </c>
      <c r="I61" s="797">
        <v>75</v>
      </c>
      <c r="J61" s="784">
        <v>75</v>
      </c>
      <c r="K61" s="784">
        <v>5.74</v>
      </c>
      <c r="L61" s="793">
        <v>430.5</v>
      </c>
      <c r="M61" s="55" t="s">
        <v>2219</v>
      </c>
    </row>
    <row r="62" spans="1:13" ht="15">
      <c r="A62" s="282">
        <v>45798</v>
      </c>
      <c r="B62" s="55" t="s">
        <v>2220</v>
      </c>
      <c r="C62" s="786">
        <v>81339</v>
      </c>
      <c r="D62" s="786" t="s">
        <v>2216</v>
      </c>
      <c r="E62" s="786">
        <v>120</v>
      </c>
      <c r="F62" s="786">
        <v>4010</v>
      </c>
      <c r="G62" s="786" t="s">
        <v>2217</v>
      </c>
      <c r="H62" s="786" t="s">
        <v>2218</v>
      </c>
      <c r="I62" s="798">
        <v>-75</v>
      </c>
      <c r="J62" s="786">
        <v>-75</v>
      </c>
      <c r="K62" s="786">
        <v>5.74</v>
      </c>
      <c r="L62" s="796">
        <v>-430.5</v>
      </c>
      <c r="M62" s="55" t="s">
        <v>2219</v>
      </c>
    </row>
    <row r="63" spans="1:13" ht="15">
      <c r="A63" s="282">
        <v>45799</v>
      </c>
      <c r="B63" s="55" t="s">
        <v>2221</v>
      </c>
      <c r="C63" s="784">
        <v>81835</v>
      </c>
      <c r="D63" s="784" t="s">
        <v>2222</v>
      </c>
      <c r="E63" s="784">
        <v>100</v>
      </c>
      <c r="F63" s="784">
        <v>4010</v>
      </c>
      <c r="G63" s="784" t="s">
        <v>2223</v>
      </c>
      <c r="H63" s="784" t="s">
        <v>1573</v>
      </c>
      <c r="J63" s="784">
        <v>1</v>
      </c>
      <c r="K63" s="784">
        <v>12.51</v>
      </c>
      <c r="L63" s="784">
        <v>12.51</v>
      </c>
      <c r="M63" s="55" t="s">
        <v>2224</v>
      </c>
    </row>
    <row r="64" spans="1:13" ht="15">
      <c r="A64" s="282">
        <v>45799</v>
      </c>
      <c r="B64" s="55" t="s">
        <v>2225</v>
      </c>
      <c r="C64" s="784">
        <v>58661</v>
      </c>
      <c r="D64" s="784" t="s">
        <v>2226</v>
      </c>
      <c r="E64" s="784" t="s">
        <v>2061</v>
      </c>
      <c r="F64" s="784">
        <v>4010</v>
      </c>
      <c r="G64" s="784" t="s">
        <v>2227</v>
      </c>
      <c r="H64" s="784" t="s">
        <v>1573</v>
      </c>
      <c r="J64" s="784">
        <v>1</v>
      </c>
      <c r="K64" s="784">
        <v>7.52</v>
      </c>
      <c r="L64" s="784">
        <v>7.52</v>
      </c>
      <c r="M64" s="55" t="s">
        <v>2224</v>
      </c>
    </row>
    <row r="65" spans="1:13" ht="15">
      <c r="A65" s="282">
        <v>45799</v>
      </c>
      <c r="B65" s="55" t="s">
        <v>2225</v>
      </c>
      <c r="C65" s="786">
        <v>58661</v>
      </c>
      <c r="D65" s="786" t="s">
        <v>2228</v>
      </c>
      <c r="E65" s="786" t="s">
        <v>2061</v>
      </c>
      <c r="F65" s="786">
        <v>4010</v>
      </c>
      <c r="G65" s="786" t="s">
        <v>2229</v>
      </c>
      <c r="H65" s="786" t="s">
        <v>1573</v>
      </c>
      <c r="J65" s="786">
        <v>1</v>
      </c>
      <c r="K65" s="786">
        <v>7.52</v>
      </c>
      <c r="L65" s="786">
        <v>7.52</v>
      </c>
      <c r="M65" s="55" t="s">
        <v>2224</v>
      </c>
    </row>
    <row r="66" spans="1:13" ht="15">
      <c r="A66" s="282">
        <v>45799</v>
      </c>
      <c r="B66" s="55" t="s">
        <v>2225</v>
      </c>
      <c r="C66" s="784">
        <v>58665</v>
      </c>
      <c r="D66" s="784">
        <v>528</v>
      </c>
      <c r="E66" s="784" t="s">
        <v>2230</v>
      </c>
      <c r="F66" s="784">
        <v>4010</v>
      </c>
      <c r="G66" s="784" t="s">
        <v>2231</v>
      </c>
      <c r="H66" s="784" t="s">
        <v>1573</v>
      </c>
      <c r="J66" s="784">
        <v>1</v>
      </c>
      <c r="K66" s="784">
        <v>11</v>
      </c>
      <c r="L66" s="784">
        <v>11</v>
      </c>
      <c r="M66" s="55" t="s">
        <v>2224</v>
      </c>
    </row>
    <row r="67" spans="1:13" ht="15">
      <c r="A67" s="282">
        <v>45799</v>
      </c>
      <c r="B67" s="55" t="s">
        <v>2232</v>
      </c>
      <c r="C67" s="784">
        <v>82982</v>
      </c>
      <c r="D67" s="784" t="s">
        <v>2233</v>
      </c>
      <c r="E67" s="784">
        <v>60</v>
      </c>
      <c r="F67" s="784">
        <v>4010</v>
      </c>
      <c r="G67" s="784" t="s">
        <v>2234</v>
      </c>
      <c r="H67" s="784" t="s">
        <v>1573</v>
      </c>
      <c r="J67" s="784">
        <v>1</v>
      </c>
      <c r="K67" s="784">
        <v>3.98</v>
      </c>
      <c r="L67" s="784">
        <v>3.98</v>
      </c>
      <c r="M67" s="55" t="s">
        <v>2224</v>
      </c>
    </row>
    <row r="68" spans="1:13" ht="15">
      <c r="A68" s="282">
        <v>45799</v>
      </c>
      <c r="B68" s="55" t="s">
        <v>2232</v>
      </c>
      <c r="C68" s="786">
        <v>81318</v>
      </c>
      <c r="D68" s="786" t="s">
        <v>2235</v>
      </c>
      <c r="E68" s="786">
        <v>120</v>
      </c>
      <c r="F68" s="786">
        <v>4010</v>
      </c>
      <c r="G68" s="786" t="s">
        <v>2236</v>
      </c>
      <c r="H68" s="786" t="s">
        <v>1573</v>
      </c>
      <c r="J68" s="786">
        <v>1</v>
      </c>
      <c r="K68" s="786">
        <v>6.15</v>
      </c>
      <c r="L68" s="786">
        <v>6.15</v>
      </c>
      <c r="M68" s="55" t="s">
        <v>2224</v>
      </c>
    </row>
    <row r="69" spans="1:13" ht="15">
      <c r="A69" s="282">
        <v>45799</v>
      </c>
      <c r="B69" s="55" t="s">
        <v>2232</v>
      </c>
      <c r="C69" s="784">
        <v>81984</v>
      </c>
      <c r="D69" s="784" t="s">
        <v>2235</v>
      </c>
      <c r="E69" s="784">
        <v>50</v>
      </c>
      <c r="F69" s="784">
        <v>4010</v>
      </c>
      <c r="G69" s="784" t="s">
        <v>2237</v>
      </c>
      <c r="H69" s="784" t="s">
        <v>1573</v>
      </c>
      <c r="J69" s="784">
        <v>1</v>
      </c>
      <c r="K69" s="784">
        <v>5.63</v>
      </c>
      <c r="L69" s="784">
        <v>5.63</v>
      </c>
      <c r="M69" s="55" t="s">
        <v>2224</v>
      </c>
    </row>
    <row r="70" spans="1:13" ht="15">
      <c r="A70" s="282">
        <v>45799</v>
      </c>
      <c r="B70" s="55" t="s">
        <v>2238</v>
      </c>
      <c r="C70" s="784">
        <v>82224</v>
      </c>
      <c r="D70" s="784" t="s">
        <v>2239</v>
      </c>
      <c r="E70" s="784">
        <v>90</v>
      </c>
      <c r="F70" s="784">
        <v>4010</v>
      </c>
      <c r="G70" s="784" t="s">
        <v>2240</v>
      </c>
      <c r="H70" s="784" t="s">
        <v>1573</v>
      </c>
      <c r="J70" s="784">
        <v>1</v>
      </c>
      <c r="K70" s="784">
        <v>10.8</v>
      </c>
      <c r="L70" s="784">
        <v>10.8</v>
      </c>
      <c r="M70" s="55" t="s">
        <v>2224</v>
      </c>
    </row>
    <row r="71" spans="1:13" ht="15">
      <c r="A71" s="282">
        <v>45799</v>
      </c>
      <c r="B71" s="55" t="s">
        <v>2241</v>
      </c>
      <c r="C71" s="784">
        <v>59845</v>
      </c>
      <c r="D71" s="784" t="s">
        <v>2242</v>
      </c>
      <c r="E71" s="784" t="s">
        <v>441</v>
      </c>
      <c r="F71" s="784">
        <v>4010</v>
      </c>
      <c r="G71" s="784" t="s">
        <v>2243</v>
      </c>
      <c r="H71" s="784" t="s">
        <v>1573</v>
      </c>
      <c r="J71" s="784">
        <v>1</v>
      </c>
      <c r="K71" s="784">
        <v>9.16</v>
      </c>
      <c r="L71" s="784">
        <v>9.16</v>
      </c>
      <c r="M71" s="55" t="s">
        <v>2224</v>
      </c>
    </row>
    <row r="72" spans="1:13" ht="15">
      <c r="A72" s="282">
        <v>45799</v>
      </c>
      <c r="B72" s="55" t="s">
        <v>2241</v>
      </c>
      <c r="C72" s="786">
        <v>44403</v>
      </c>
      <c r="D72" s="786" t="s">
        <v>2242</v>
      </c>
      <c r="E72" s="786" t="s">
        <v>441</v>
      </c>
      <c r="F72" s="786">
        <v>4010</v>
      </c>
      <c r="G72" s="786" t="s">
        <v>2244</v>
      </c>
      <c r="H72" s="786" t="s">
        <v>1573</v>
      </c>
      <c r="J72" s="786">
        <v>1</v>
      </c>
      <c r="K72" s="786">
        <v>8.69</v>
      </c>
      <c r="L72" s="786">
        <v>8.69</v>
      </c>
      <c r="M72" s="55" t="s">
        <v>2224</v>
      </c>
    </row>
    <row r="73" spans="1:13" ht="15">
      <c r="A73" s="282">
        <v>45799</v>
      </c>
      <c r="B73" s="55" t="s">
        <v>2245</v>
      </c>
      <c r="C73" s="784">
        <v>82285</v>
      </c>
      <c r="D73" s="784" t="s">
        <v>2246</v>
      </c>
      <c r="E73" s="784">
        <v>70</v>
      </c>
      <c r="F73" s="784">
        <v>4010</v>
      </c>
      <c r="G73" s="784" t="s">
        <v>2247</v>
      </c>
      <c r="H73" s="784" t="s">
        <v>1573</v>
      </c>
      <c r="J73" s="784">
        <v>1</v>
      </c>
      <c r="K73" s="784">
        <v>7.88</v>
      </c>
      <c r="L73" s="784">
        <v>7.88</v>
      </c>
      <c r="M73" s="55" t="s">
        <v>2224</v>
      </c>
    </row>
    <row r="74" spans="1:13" ht="15">
      <c r="A74" s="282">
        <v>45799</v>
      </c>
      <c r="B74" s="55" t="s">
        <v>2248</v>
      </c>
      <c r="C74" s="784">
        <v>60008</v>
      </c>
      <c r="D74" s="784" t="s">
        <v>2249</v>
      </c>
      <c r="E74" s="784">
        <v>75</v>
      </c>
      <c r="F74" s="784">
        <v>4010</v>
      </c>
      <c r="G74" s="784" t="s">
        <v>2250</v>
      </c>
      <c r="H74" s="784" t="s">
        <v>1573</v>
      </c>
      <c r="J74" s="784">
        <v>1</v>
      </c>
      <c r="K74" s="784">
        <v>7.18</v>
      </c>
      <c r="L74" s="784">
        <v>7.18</v>
      </c>
      <c r="M74" s="55" t="s">
        <v>2224</v>
      </c>
    </row>
    <row r="75" spans="1:13" ht="15">
      <c r="A75" s="282">
        <v>45799</v>
      </c>
      <c r="B75" s="55" t="s">
        <v>2248</v>
      </c>
      <c r="C75" s="786">
        <v>82313</v>
      </c>
      <c r="D75" s="786" t="s">
        <v>2249</v>
      </c>
      <c r="E75" s="786" t="s">
        <v>2230</v>
      </c>
      <c r="F75" s="786">
        <v>4010</v>
      </c>
      <c r="G75" s="786" t="s">
        <v>2251</v>
      </c>
      <c r="H75" s="786" t="s">
        <v>1573</v>
      </c>
      <c r="J75" s="786">
        <v>1</v>
      </c>
      <c r="K75" s="786">
        <v>16.07</v>
      </c>
      <c r="L75" s="786">
        <v>16.07</v>
      </c>
      <c r="M75" s="55" t="s">
        <v>2224</v>
      </c>
    </row>
    <row r="76" spans="1:13" ht="15">
      <c r="A76" s="282">
        <v>45799</v>
      </c>
      <c r="B76" s="55" t="s">
        <v>2252</v>
      </c>
      <c r="C76" s="784">
        <v>81835</v>
      </c>
      <c r="D76" s="784" t="s">
        <v>2222</v>
      </c>
      <c r="E76" s="784">
        <v>110</v>
      </c>
      <c r="F76" s="784">
        <v>4010</v>
      </c>
      <c r="G76" s="784" t="s">
        <v>2253</v>
      </c>
      <c r="H76" s="784" t="s">
        <v>1573</v>
      </c>
      <c r="J76" s="784">
        <v>1</v>
      </c>
      <c r="K76" s="784">
        <v>12.51</v>
      </c>
      <c r="L76" s="784">
        <v>12.51</v>
      </c>
      <c r="M76" s="55" t="s">
        <v>2224</v>
      </c>
    </row>
    <row r="77" spans="1:13" ht="15">
      <c r="A77" s="282">
        <v>45799</v>
      </c>
      <c r="B77" s="55" t="s">
        <v>2254</v>
      </c>
      <c r="C77" s="784">
        <v>82317</v>
      </c>
      <c r="D77" s="784" t="s">
        <v>2255</v>
      </c>
      <c r="E77" s="784" t="s">
        <v>2061</v>
      </c>
      <c r="F77" s="784">
        <v>4010</v>
      </c>
      <c r="G77" s="784" t="s">
        <v>2256</v>
      </c>
      <c r="H77" s="784" t="s">
        <v>1573</v>
      </c>
      <c r="J77" s="784">
        <v>1</v>
      </c>
      <c r="K77" s="784">
        <v>15.73</v>
      </c>
      <c r="L77" s="784">
        <v>15.73</v>
      </c>
      <c r="M77" s="55" t="s">
        <v>2224</v>
      </c>
    </row>
    <row r="78" spans="1:13" ht="15">
      <c r="A78" s="282">
        <v>45799</v>
      </c>
      <c r="B78" s="55" t="s">
        <v>2257</v>
      </c>
      <c r="C78" s="784">
        <v>67209</v>
      </c>
      <c r="D78" s="784" t="s">
        <v>2258</v>
      </c>
      <c r="E78" s="784">
        <v>120</v>
      </c>
      <c r="F78" s="784">
        <v>4010</v>
      </c>
      <c r="G78" s="784" t="s">
        <v>2259</v>
      </c>
      <c r="H78" s="784" t="s">
        <v>1573</v>
      </c>
      <c r="J78" s="784">
        <v>1</v>
      </c>
      <c r="K78" s="784">
        <v>14.36</v>
      </c>
      <c r="L78" s="784">
        <v>14.36</v>
      </c>
      <c r="M78" s="55" t="s">
        <v>2224</v>
      </c>
    </row>
    <row r="79" spans="1:13" ht="15">
      <c r="A79" s="282">
        <v>45799</v>
      </c>
      <c r="B79" s="55" t="s">
        <v>2260</v>
      </c>
      <c r="C79" s="784">
        <v>67226</v>
      </c>
      <c r="D79" s="784" t="s">
        <v>2261</v>
      </c>
      <c r="E79" s="784">
        <v>60</v>
      </c>
      <c r="F79" s="784">
        <v>4010</v>
      </c>
      <c r="G79" s="784" t="s">
        <v>2262</v>
      </c>
      <c r="H79" s="784" t="s">
        <v>1573</v>
      </c>
      <c r="J79" s="784">
        <v>1</v>
      </c>
      <c r="K79" s="784">
        <v>15.06</v>
      </c>
      <c r="L79" s="784">
        <v>15.06</v>
      </c>
      <c r="M79" s="55" t="s">
        <v>2224</v>
      </c>
    </row>
    <row r="80" spans="1:13" ht="15">
      <c r="A80" s="282">
        <v>45799</v>
      </c>
      <c r="B80" s="55" t="s">
        <v>2263</v>
      </c>
      <c r="C80" s="784">
        <v>67209</v>
      </c>
      <c r="D80" s="784" t="s">
        <v>2258</v>
      </c>
      <c r="E80" s="784">
        <v>130</v>
      </c>
      <c r="F80" s="784">
        <v>4010</v>
      </c>
      <c r="G80" s="784" t="s">
        <v>2264</v>
      </c>
      <c r="H80" s="784" t="s">
        <v>1573</v>
      </c>
      <c r="J80" s="784">
        <v>1</v>
      </c>
      <c r="K80" s="784">
        <v>14.36</v>
      </c>
      <c r="L80" s="784">
        <v>14.36</v>
      </c>
      <c r="M80" s="55" t="s">
        <v>2224</v>
      </c>
    </row>
    <row r="81" spans="1:13" ht="15">
      <c r="A81" s="282">
        <v>45799</v>
      </c>
      <c r="B81" s="55" t="s">
        <v>2265</v>
      </c>
      <c r="C81" s="784">
        <v>59852</v>
      </c>
      <c r="D81" s="784" t="s">
        <v>2255</v>
      </c>
      <c r="E81" s="784">
        <v>160</v>
      </c>
      <c r="F81" s="55">
        <v>4010</v>
      </c>
      <c r="G81" s="784" t="s">
        <v>2266</v>
      </c>
      <c r="H81" s="784" t="s">
        <v>1573</v>
      </c>
      <c r="J81" s="784">
        <v>1</v>
      </c>
      <c r="K81" s="784">
        <v>8.5500000000000007</v>
      </c>
      <c r="L81" s="784">
        <v>8.5500000000000007</v>
      </c>
      <c r="M81" s="55" t="s">
        <v>2224</v>
      </c>
    </row>
    <row r="82" spans="1:13" ht="15">
      <c r="A82" s="282">
        <v>45799</v>
      </c>
      <c r="B82" s="55" t="s">
        <v>2267</v>
      </c>
      <c r="C82" s="784">
        <v>81939</v>
      </c>
      <c r="D82" s="784" t="s">
        <v>2268</v>
      </c>
      <c r="E82" s="784">
        <v>90</v>
      </c>
      <c r="F82" s="784">
        <v>4010</v>
      </c>
      <c r="G82" s="784" t="s">
        <v>2269</v>
      </c>
      <c r="H82" s="784" t="s">
        <v>1573</v>
      </c>
      <c r="J82" s="784">
        <v>1</v>
      </c>
      <c r="K82" s="784">
        <v>11.96</v>
      </c>
      <c r="L82" s="784">
        <v>11.96</v>
      </c>
      <c r="M82" s="55" t="s">
        <v>2224</v>
      </c>
    </row>
    <row r="83" spans="1:13" ht="15">
      <c r="A83" s="282">
        <v>45799</v>
      </c>
      <c r="B83" s="55" t="s">
        <v>2267</v>
      </c>
      <c r="C83" s="786">
        <v>80416</v>
      </c>
      <c r="D83" s="786" t="s">
        <v>2270</v>
      </c>
      <c r="E83" s="786">
        <v>90</v>
      </c>
      <c r="F83" s="786">
        <v>4010</v>
      </c>
      <c r="G83" s="786" t="s">
        <v>2271</v>
      </c>
      <c r="H83" s="786" t="s">
        <v>1573</v>
      </c>
      <c r="J83" s="786">
        <v>1</v>
      </c>
      <c r="K83" s="786">
        <v>11.43</v>
      </c>
      <c r="L83" s="786">
        <v>11.43</v>
      </c>
      <c r="M83" s="55" t="s">
        <v>2224</v>
      </c>
    </row>
    <row r="84" spans="1:13" ht="15">
      <c r="A84" s="282">
        <v>45799</v>
      </c>
      <c r="B84" s="55" t="s">
        <v>2267</v>
      </c>
      <c r="C84" s="784">
        <v>67478</v>
      </c>
      <c r="D84" s="784" t="s">
        <v>2272</v>
      </c>
      <c r="E84" s="784">
        <v>90</v>
      </c>
      <c r="F84" s="784">
        <v>4010</v>
      </c>
      <c r="G84" s="784" t="s">
        <v>2273</v>
      </c>
      <c r="H84" s="784" t="s">
        <v>1573</v>
      </c>
      <c r="J84" s="784">
        <v>1</v>
      </c>
      <c r="K84" s="784">
        <v>8.65</v>
      </c>
      <c r="L84" s="784">
        <v>8.65</v>
      </c>
      <c r="M84" s="55" t="s">
        <v>2224</v>
      </c>
    </row>
    <row r="85" spans="1:13" ht="15">
      <c r="A85" s="282">
        <v>45799</v>
      </c>
      <c r="B85" s="55" t="s">
        <v>2267</v>
      </c>
      <c r="C85" s="786">
        <v>80416</v>
      </c>
      <c r="D85" s="786" t="s">
        <v>2274</v>
      </c>
      <c r="E85" s="786">
        <v>90</v>
      </c>
      <c r="F85" s="786">
        <v>4010</v>
      </c>
      <c r="G85" s="786" t="s">
        <v>2275</v>
      </c>
      <c r="H85" s="786" t="s">
        <v>1573</v>
      </c>
      <c r="J85" s="786">
        <v>1</v>
      </c>
      <c r="K85" s="786">
        <v>11.43</v>
      </c>
      <c r="L85" s="786">
        <v>11.43</v>
      </c>
      <c r="M85" s="55" t="s">
        <v>2224</v>
      </c>
    </row>
    <row r="86" spans="1:13" ht="15">
      <c r="A86" s="282">
        <v>45799</v>
      </c>
      <c r="B86" s="55" t="s">
        <v>2267</v>
      </c>
      <c r="C86" s="784">
        <v>82005</v>
      </c>
      <c r="D86" s="784" t="s">
        <v>2276</v>
      </c>
      <c r="E86" s="784">
        <v>100</v>
      </c>
      <c r="F86" s="784">
        <v>4010</v>
      </c>
      <c r="G86" s="784" t="s">
        <v>2277</v>
      </c>
      <c r="H86" s="784" t="s">
        <v>1573</v>
      </c>
      <c r="J86" s="784">
        <v>1</v>
      </c>
      <c r="K86" s="784">
        <v>10.86</v>
      </c>
      <c r="L86" s="784">
        <v>10.86</v>
      </c>
      <c r="M86" s="55" t="s">
        <v>2224</v>
      </c>
    </row>
    <row r="87" spans="1:13" ht="15">
      <c r="A87" s="282">
        <v>45799</v>
      </c>
      <c r="B87" s="55" t="s">
        <v>2267</v>
      </c>
      <c r="C87" s="786">
        <v>67501</v>
      </c>
      <c r="D87" s="786" t="s">
        <v>2278</v>
      </c>
      <c r="E87" s="786">
        <v>90</v>
      </c>
      <c r="F87" s="786">
        <v>4010</v>
      </c>
      <c r="G87" s="786" t="s">
        <v>2279</v>
      </c>
      <c r="H87" s="786" t="s">
        <v>1573</v>
      </c>
      <c r="J87" s="786">
        <v>1</v>
      </c>
      <c r="K87" s="786">
        <v>7.88</v>
      </c>
      <c r="L87" s="786">
        <v>7.88</v>
      </c>
      <c r="M87" s="55" t="s">
        <v>2224</v>
      </c>
    </row>
    <row r="88" spans="1:13" ht="15">
      <c r="A88" s="282">
        <v>45799</v>
      </c>
      <c r="B88" s="55" t="s">
        <v>2267</v>
      </c>
      <c r="C88" s="784">
        <v>67501</v>
      </c>
      <c r="D88" s="784" t="s">
        <v>2280</v>
      </c>
      <c r="E88" s="784">
        <v>90</v>
      </c>
      <c r="F88" s="784">
        <v>4010</v>
      </c>
      <c r="G88" s="784" t="s">
        <v>2281</v>
      </c>
      <c r="H88" s="784" t="s">
        <v>1573</v>
      </c>
      <c r="J88" s="784">
        <v>1</v>
      </c>
      <c r="K88" s="784">
        <v>7.88</v>
      </c>
      <c r="L88" s="784">
        <v>7.88</v>
      </c>
      <c r="M88" s="55" t="s">
        <v>2224</v>
      </c>
    </row>
    <row r="89" spans="1:13" ht="15">
      <c r="A89" s="282">
        <v>45799</v>
      </c>
      <c r="B89" s="55" t="s">
        <v>2267</v>
      </c>
      <c r="C89" s="786">
        <v>67501</v>
      </c>
      <c r="D89" s="786" t="s">
        <v>2282</v>
      </c>
      <c r="E89" s="786">
        <v>90</v>
      </c>
      <c r="F89" s="786">
        <v>4010</v>
      </c>
      <c r="G89" s="786" t="s">
        <v>2283</v>
      </c>
      <c r="H89" s="786" t="s">
        <v>1573</v>
      </c>
      <c r="J89" s="786">
        <v>1</v>
      </c>
      <c r="K89" s="786">
        <v>7.88</v>
      </c>
      <c r="L89" s="786">
        <v>7.88</v>
      </c>
      <c r="M89" s="55" t="s">
        <v>2224</v>
      </c>
    </row>
    <row r="90" spans="1:13" ht="15">
      <c r="A90" s="282">
        <v>45799</v>
      </c>
      <c r="B90" s="55" t="s">
        <v>2267</v>
      </c>
      <c r="C90" s="784">
        <v>81869</v>
      </c>
      <c r="D90" s="784" t="s">
        <v>2284</v>
      </c>
      <c r="E90" s="784">
        <v>90</v>
      </c>
      <c r="F90" s="784">
        <v>4010</v>
      </c>
      <c r="G90" s="784" t="s">
        <v>2285</v>
      </c>
      <c r="H90" s="784" t="s">
        <v>1573</v>
      </c>
      <c r="J90" s="784">
        <v>1</v>
      </c>
      <c r="K90" s="784">
        <v>4.76</v>
      </c>
      <c r="L90" s="784">
        <v>4.76</v>
      </c>
      <c r="M90" s="55" t="s">
        <v>2224</v>
      </c>
    </row>
    <row r="91" spans="1:13" ht="15">
      <c r="A91" s="282">
        <v>45799</v>
      </c>
      <c r="B91" s="55" t="s">
        <v>2286</v>
      </c>
      <c r="C91" s="784">
        <v>81869</v>
      </c>
      <c r="D91" s="784" t="s">
        <v>2284</v>
      </c>
      <c r="E91" s="784">
        <v>90</v>
      </c>
      <c r="F91" s="784">
        <v>4010</v>
      </c>
      <c r="G91" s="784" t="s">
        <v>2285</v>
      </c>
      <c r="H91" s="784" t="s">
        <v>1573</v>
      </c>
      <c r="J91" s="55">
        <v>-1</v>
      </c>
      <c r="K91" s="791">
        <v>4.76</v>
      </c>
      <c r="L91" s="791">
        <v>-4.76</v>
      </c>
      <c r="M91" s="55" t="s">
        <v>2287</v>
      </c>
    </row>
    <row r="92" spans="1:13" ht="15">
      <c r="A92" s="282">
        <v>45799</v>
      </c>
      <c r="B92" s="55" t="s">
        <v>2288</v>
      </c>
      <c r="C92" s="784">
        <v>80907</v>
      </c>
      <c r="D92" s="784">
        <v>890</v>
      </c>
      <c r="E92" s="784">
        <v>50</v>
      </c>
      <c r="F92" s="784">
        <v>4010</v>
      </c>
      <c r="G92" s="784" t="s">
        <v>2289</v>
      </c>
      <c r="H92" s="784" t="s">
        <v>1573</v>
      </c>
      <c r="J92" s="802">
        <v>1</v>
      </c>
      <c r="K92" s="802">
        <v>6.06</v>
      </c>
      <c r="L92" s="802">
        <v>6.06</v>
      </c>
      <c r="M92" s="55" t="s">
        <v>2224</v>
      </c>
    </row>
    <row r="93" spans="1:13" ht="15">
      <c r="A93" s="282">
        <v>45799</v>
      </c>
      <c r="B93" s="55" t="s">
        <v>2288</v>
      </c>
      <c r="C93" s="786">
        <v>81570</v>
      </c>
      <c r="D93" s="786" t="s">
        <v>2290</v>
      </c>
      <c r="E93" s="877">
        <v>45659</v>
      </c>
      <c r="F93" s="786">
        <v>4010</v>
      </c>
      <c r="G93" s="786" t="s">
        <v>2291</v>
      </c>
      <c r="H93" s="786" t="s">
        <v>1573</v>
      </c>
      <c r="J93" s="878">
        <v>1</v>
      </c>
      <c r="K93" s="878">
        <v>4.42</v>
      </c>
      <c r="L93" s="878">
        <v>4.42</v>
      </c>
      <c r="M93" s="55" t="s">
        <v>2224</v>
      </c>
    </row>
    <row r="94" spans="1:13" ht="15">
      <c r="A94" s="282">
        <v>45799</v>
      </c>
      <c r="B94" s="55" t="s">
        <v>2288</v>
      </c>
      <c r="C94" s="784">
        <v>80937</v>
      </c>
      <c r="D94" s="784" t="s">
        <v>2292</v>
      </c>
      <c r="E94" s="784" t="s">
        <v>289</v>
      </c>
      <c r="F94" s="784">
        <v>4010</v>
      </c>
      <c r="G94" s="784" t="s">
        <v>2293</v>
      </c>
      <c r="H94" s="784" t="s">
        <v>1573</v>
      </c>
      <c r="J94" s="802">
        <v>3</v>
      </c>
      <c r="K94" s="802">
        <v>14.82</v>
      </c>
      <c r="L94" s="802">
        <v>44.46</v>
      </c>
      <c r="M94" s="55" t="s">
        <v>2224</v>
      </c>
    </row>
    <row r="95" spans="1:13" ht="15">
      <c r="A95" s="282">
        <v>45799</v>
      </c>
      <c r="B95" s="55" t="s">
        <v>2288</v>
      </c>
      <c r="C95" s="786">
        <v>80937</v>
      </c>
      <c r="D95" s="786" t="s">
        <v>2292</v>
      </c>
      <c r="E95" s="786" t="s">
        <v>2061</v>
      </c>
      <c r="F95" s="786">
        <v>4010</v>
      </c>
      <c r="G95" s="786" t="s">
        <v>2294</v>
      </c>
      <c r="H95" s="786" t="s">
        <v>1573</v>
      </c>
      <c r="J95" s="878">
        <v>1</v>
      </c>
      <c r="K95" s="878">
        <v>14.82</v>
      </c>
      <c r="L95" s="878">
        <v>14.82</v>
      </c>
      <c r="M95" s="55" t="s">
        <v>2224</v>
      </c>
    </row>
    <row r="96" spans="1:13" ht="15">
      <c r="A96" s="282">
        <v>45799</v>
      </c>
      <c r="B96" s="55" t="s">
        <v>2295</v>
      </c>
      <c r="C96" s="784">
        <v>82313</v>
      </c>
      <c r="D96" s="784" t="s">
        <v>2249</v>
      </c>
      <c r="E96" s="784" t="s">
        <v>2296</v>
      </c>
      <c r="F96" s="784">
        <v>4010</v>
      </c>
      <c r="G96" s="784" t="s">
        <v>2297</v>
      </c>
      <c r="H96" s="784" t="s">
        <v>1573</v>
      </c>
      <c r="J96" s="784">
        <v>1</v>
      </c>
      <c r="K96" s="784">
        <v>16.07</v>
      </c>
      <c r="L96" s="784">
        <v>16.07</v>
      </c>
      <c r="M96" s="55" t="s">
        <v>2224</v>
      </c>
    </row>
    <row r="97" spans="1:13" ht="15">
      <c r="A97" s="282">
        <v>45799</v>
      </c>
      <c r="B97" s="55" t="s">
        <v>2295</v>
      </c>
      <c r="C97" s="786">
        <v>82313</v>
      </c>
      <c r="D97" s="786" t="s">
        <v>2249</v>
      </c>
      <c r="E97" s="786" t="s">
        <v>289</v>
      </c>
      <c r="F97" s="786">
        <v>4010</v>
      </c>
      <c r="G97" s="786" t="s">
        <v>2298</v>
      </c>
      <c r="H97" s="786" t="s">
        <v>1573</v>
      </c>
      <c r="J97" s="786">
        <v>1</v>
      </c>
      <c r="K97" s="786">
        <v>16.07</v>
      </c>
      <c r="L97" s="786">
        <v>16.07</v>
      </c>
      <c r="M97" s="55" t="s">
        <v>2224</v>
      </c>
    </row>
    <row r="98" spans="1:13" ht="15">
      <c r="A98" s="282">
        <v>45799</v>
      </c>
      <c r="B98" s="55" t="s">
        <v>2295</v>
      </c>
      <c r="C98" s="784">
        <v>80039</v>
      </c>
      <c r="D98" s="784" t="s">
        <v>2249</v>
      </c>
      <c r="E98" s="784" t="s">
        <v>2061</v>
      </c>
      <c r="F98" s="784">
        <v>4010</v>
      </c>
      <c r="G98" s="784" t="s">
        <v>2299</v>
      </c>
      <c r="H98" s="784" t="s">
        <v>1573</v>
      </c>
      <c r="J98" s="784">
        <v>1</v>
      </c>
      <c r="K98" s="784">
        <v>11.3</v>
      </c>
      <c r="L98" s="784">
        <v>11.3</v>
      </c>
      <c r="M98" s="55" t="s">
        <v>2224</v>
      </c>
    </row>
    <row r="99" spans="1:13" ht="15">
      <c r="A99" s="282">
        <v>45799</v>
      </c>
      <c r="B99" s="55" t="s">
        <v>2295</v>
      </c>
      <c r="C99" s="786">
        <v>80039</v>
      </c>
      <c r="D99" s="786" t="s">
        <v>2249</v>
      </c>
      <c r="E99" s="786" t="s">
        <v>2300</v>
      </c>
      <c r="F99" s="786">
        <v>4010</v>
      </c>
      <c r="G99" s="786" t="s">
        <v>2301</v>
      </c>
      <c r="H99" s="786" t="s">
        <v>1573</v>
      </c>
      <c r="J99" s="786">
        <v>1</v>
      </c>
      <c r="K99" s="786">
        <v>11.3</v>
      </c>
      <c r="L99" s="786">
        <v>11.3</v>
      </c>
      <c r="M99" s="55" t="s">
        <v>2224</v>
      </c>
    </row>
    <row r="100" spans="1:13" ht="15">
      <c r="A100" s="282">
        <v>45799</v>
      </c>
      <c r="B100" s="55" t="s">
        <v>2295</v>
      </c>
      <c r="C100" s="784">
        <v>82221</v>
      </c>
      <c r="D100" s="784" t="s">
        <v>2302</v>
      </c>
      <c r="E100" s="784">
        <v>80</v>
      </c>
      <c r="F100" s="784">
        <v>4010</v>
      </c>
      <c r="G100" s="784" t="s">
        <v>2303</v>
      </c>
      <c r="H100" s="784" t="s">
        <v>1573</v>
      </c>
      <c r="J100" s="784">
        <v>1</v>
      </c>
      <c r="K100" s="784">
        <v>8.01</v>
      </c>
      <c r="L100" s="784">
        <v>8.01</v>
      </c>
      <c r="M100" s="55" t="s">
        <v>2224</v>
      </c>
    </row>
    <row r="101" spans="1:13" ht="15">
      <c r="A101" s="282">
        <v>45799</v>
      </c>
      <c r="B101" s="55" t="s">
        <v>2295</v>
      </c>
      <c r="C101" s="786">
        <v>82199</v>
      </c>
      <c r="D101" s="786" t="s">
        <v>2304</v>
      </c>
      <c r="E101" s="786">
        <v>75</v>
      </c>
      <c r="F101" s="786">
        <v>4010</v>
      </c>
      <c r="G101" s="786" t="s">
        <v>2305</v>
      </c>
      <c r="H101" s="786" t="s">
        <v>1573</v>
      </c>
      <c r="J101" s="786">
        <v>1</v>
      </c>
      <c r="K101" s="786">
        <v>8.1300000000000008</v>
      </c>
      <c r="L101" s="786">
        <v>8.1300000000000008</v>
      </c>
      <c r="M101" s="55" t="s">
        <v>2224</v>
      </c>
    </row>
    <row r="102" spans="1:13" ht="15">
      <c r="A102" s="282">
        <v>45799</v>
      </c>
      <c r="B102" s="55" t="s">
        <v>2306</v>
      </c>
      <c r="C102" s="784">
        <v>44403</v>
      </c>
      <c r="D102" s="784" t="s">
        <v>2307</v>
      </c>
      <c r="E102" s="784" t="s">
        <v>2061</v>
      </c>
      <c r="F102" s="784">
        <v>4010</v>
      </c>
      <c r="G102" s="784" t="s">
        <v>2308</v>
      </c>
      <c r="H102" s="784" t="s">
        <v>1573</v>
      </c>
      <c r="J102" s="784">
        <v>1</v>
      </c>
      <c r="K102" s="784">
        <v>9.81</v>
      </c>
      <c r="L102" s="784">
        <v>9.81</v>
      </c>
      <c r="M102" s="55" t="s">
        <v>2224</v>
      </c>
    </row>
    <row r="103" spans="1:13" ht="15">
      <c r="A103" s="282">
        <v>45799</v>
      </c>
      <c r="B103" s="55" t="s">
        <v>2306</v>
      </c>
      <c r="C103" s="786">
        <v>50265</v>
      </c>
      <c r="D103" s="786" t="s">
        <v>2307</v>
      </c>
      <c r="E103" s="786" t="s">
        <v>2061</v>
      </c>
      <c r="F103" s="786">
        <v>4010</v>
      </c>
      <c r="G103" s="786" t="s">
        <v>2309</v>
      </c>
      <c r="H103" s="786" t="s">
        <v>1573</v>
      </c>
      <c r="J103" s="786">
        <v>1</v>
      </c>
      <c r="K103" s="786">
        <v>5.63</v>
      </c>
      <c r="L103" s="786">
        <v>5.63</v>
      </c>
      <c r="M103" s="55" t="s">
        <v>2224</v>
      </c>
    </row>
    <row r="104" spans="1:13" ht="15">
      <c r="A104" s="282">
        <v>45799</v>
      </c>
      <c r="B104" s="55" t="s">
        <v>2310</v>
      </c>
      <c r="C104" s="784">
        <v>60604</v>
      </c>
      <c r="D104" s="784" t="s">
        <v>2311</v>
      </c>
      <c r="E104" s="784" t="s">
        <v>2300</v>
      </c>
      <c r="F104" s="784">
        <v>4010</v>
      </c>
      <c r="G104" s="784" t="s">
        <v>2312</v>
      </c>
      <c r="H104" s="784" t="s">
        <v>1573</v>
      </c>
      <c r="J104" s="784">
        <v>1</v>
      </c>
      <c r="K104" s="784">
        <v>7.94</v>
      </c>
      <c r="L104" s="784">
        <v>7.94</v>
      </c>
      <c r="M104" s="55" t="s">
        <v>2224</v>
      </c>
    </row>
    <row r="105" spans="1:13" ht="15">
      <c r="A105" s="282">
        <v>45799</v>
      </c>
      <c r="B105" s="55" t="s">
        <v>2310</v>
      </c>
      <c r="C105" s="786">
        <v>60603</v>
      </c>
      <c r="D105" s="786" t="s">
        <v>2311</v>
      </c>
      <c r="E105" s="786" t="s">
        <v>2300</v>
      </c>
      <c r="F105" s="786">
        <v>4010</v>
      </c>
      <c r="G105" s="786" t="s">
        <v>2313</v>
      </c>
      <c r="H105" s="786" t="s">
        <v>1573</v>
      </c>
      <c r="J105" s="786">
        <v>1</v>
      </c>
      <c r="K105" s="786">
        <v>8.56</v>
      </c>
      <c r="L105" s="786">
        <v>8.56</v>
      </c>
      <c r="M105" s="55" t="s">
        <v>2224</v>
      </c>
    </row>
    <row r="106" spans="1:13" ht="15">
      <c r="A106" s="282">
        <v>45799</v>
      </c>
      <c r="B106" s="55" t="s">
        <v>2314</v>
      </c>
      <c r="C106" s="784">
        <v>81854</v>
      </c>
      <c r="D106" s="784" t="s">
        <v>2315</v>
      </c>
      <c r="E106" s="784">
        <v>85</v>
      </c>
      <c r="F106" s="784">
        <v>4010</v>
      </c>
      <c r="G106" s="784" t="s">
        <v>2316</v>
      </c>
      <c r="H106" s="784" t="s">
        <v>1573</v>
      </c>
      <c r="J106" s="784">
        <v>1</v>
      </c>
      <c r="K106" s="784">
        <v>12.84</v>
      </c>
      <c r="L106" s="784">
        <v>12.84</v>
      </c>
      <c r="M106" s="55" t="s">
        <v>2224</v>
      </c>
    </row>
    <row r="107" spans="1:13" ht="15">
      <c r="A107" s="282">
        <v>45799</v>
      </c>
      <c r="B107" s="55" t="s">
        <v>2314</v>
      </c>
      <c r="C107" s="786">
        <v>67404</v>
      </c>
      <c r="D107" s="786" t="s">
        <v>2317</v>
      </c>
      <c r="E107" s="786">
        <v>85</v>
      </c>
      <c r="F107" s="786">
        <v>4010</v>
      </c>
      <c r="G107" s="786" t="s">
        <v>2318</v>
      </c>
      <c r="H107" s="786" t="s">
        <v>1573</v>
      </c>
      <c r="J107" s="786">
        <v>1</v>
      </c>
      <c r="K107" s="786">
        <v>8.1300000000000008</v>
      </c>
      <c r="L107" s="786">
        <v>8.1300000000000008</v>
      </c>
      <c r="M107" s="55" t="s">
        <v>2224</v>
      </c>
    </row>
    <row r="108" spans="1:13" ht="15">
      <c r="A108" s="282">
        <v>45799</v>
      </c>
      <c r="B108" s="55" t="s">
        <v>2319</v>
      </c>
      <c r="C108" s="784">
        <v>81075</v>
      </c>
      <c r="D108" s="784" t="s">
        <v>2292</v>
      </c>
      <c r="E108" s="784">
        <v>100</v>
      </c>
      <c r="F108" s="784">
        <v>4010</v>
      </c>
      <c r="G108" s="784" t="s">
        <v>2320</v>
      </c>
      <c r="H108" s="784" t="s">
        <v>1573</v>
      </c>
      <c r="J108" s="784">
        <v>1</v>
      </c>
      <c r="K108" s="784">
        <v>13.52</v>
      </c>
      <c r="L108" s="784">
        <v>13.52</v>
      </c>
      <c r="M108" s="55" t="s">
        <v>2224</v>
      </c>
    </row>
    <row r="109" spans="1:13" ht="15">
      <c r="A109" s="282">
        <v>45799</v>
      </c>
      <c r="B109" s="55" t="s">
        <v>2321</v>
      </c>
      <c r="C109" s="784">
        <v>81553</v>
      </c>
      <c r="D109" s="784" t="s">
        <v>2322</v>
      </c>
      <c r="E109" s="784">
        <v>60</v>
      </c>
      <c r="F109" s="784">
        <v>4010</v>
      </c>
      <c r="G109" s="784" t="s">
        <v>2323</v>
      </c>
      <c r="H109" s="784" t="s">
        <v>1573</v>
      </c>
      <c r="J109" s="784">
        <v>1</v>
      </c>
      <c r="K109" s="784">
        <v>34.49</v>
      </c>
      <c r="L109" s="784">
        <v>34.49</v>
      </c>
      <c r="M109" s="55" t="s">
        <v>2224</v>
      </c>
    </row>
    <row r="110" spans="1:13" ht="15">
      <c r="A110" s="282">
        <v>45799</v>
      </c>
      <c r="B110" s="55" t="s">
        <v>2324</v>
      </c>
      <c r="C110" s="784">
        <v>82018</v>
      </c>
      <c r="D110" s="784" t="s">
        <v>2325</v>
      </c>
      <c r="E110" s="784">
        <v>120</v>
      </c>
      <c r="F110" s="784">
        <v>4010</v>
      </c>
      <c r="G110" s="784" t="s">
        <v>2326</v>
      </c>
      <c r="H110" s="784" t="s">
        <v>1573</v>
      </c>
      <c r="J110" s="784">
        <v>1</v>
      </c>
      <c r="K110" s="784">
        <v>17.989999999999998</v>
      </c>
      <c r="L110" s="784">
        <v>17.989999999999998</v>
      </c>
      <c r="M110" s="55" t="s">
        <v>2224</v>
      </c>
    </row>
    <row r="111" spans="1:13" ht="15">
      <c r="A111" s="282">
        <v>45799</v>
      </c>
      <c r="B111" s="55" t="s">
        <v>2327</v>
      </c>
      <c r="C111" s="784">
        <v>33175</v>
      </c>
      <c r="D111" s="784" t="s">
        <v>2328</v>
      </c>
      <c r="E111" s="784">
        <v>150</v>
      </c>
      <c r="F111" s="784">
        <v>4010</v>
      </c>
      <c r="G111" s="784" t="s">
        <v>2329</v>
      </c>
      <c r="H111" s="784" t="s">
        <v>1573</v>
      </c>
      <c r="J111" s="784">
        <v>1</v>
      </c>
      <c r="K111" s="784">
        <v>8.06</v>
      </c>
      <c r="L111" s="784">
        <v>8.06</v>
      </c>
      <c r="M111" s="55" t="s">
        <v>2224</v>
      </c>
    </row>
    <row r="112" spans="1:13" ht="15">
      <c r="A112" s="282">
        <v>45799</v>
      </c>
      <c r="B112" s="55" t="s">
        <v>2330</v>
      </c>
      <c r="C112" s="784">
        <v>81963</v>
      </c>
      <c r="D112" s="784" t="s">
        <v>2292</v>
      </c>
      <c r="E112" s="784">
        <v>120</v>
      </c>
      <c r="F112" s="784">
        <v>4010</v>
      </c>
      <c r="G112" s="784" t="s">
        <v>2331</v>
      </c>
      <c r="H112" s="784" t="s">
        <v>1573</v>
      </c>
      <c r="J112" s="784">
        <v>1</v>
      </c>
      <c r="K112" s="784">
        <v>21.24</v>
      </c>
      <c r="L112" s="784">
        <v>21.24</v>
      </c>
      <c r="M112" s="55" t="s">
        <v>2224</v>
      </c>
    </row>
    <row r="113" spans="1:13" ht="15">
      <c r="A113" s="282">
        <v>45799</v>
      </c>
      <c r="B113" s="55" t="s">
        <v>2330</v>
      </c>
      <c r="C113" s="786">
        <v>81952</v>
      </c>
      <c r="D113" s="786" t="s">
        <v>2292</v>
      </c>
      <c r="E113" s="786" t="s">
        <v>2061</v>
      </c>
      <c r="F113" s="786">
        <v>4010</v>
      </c>
      <c r="G113" s="786" t="s">
        <v>2332</v>
      </c>
      <c r="H113" s="786" t="s">
        <v>1573</v>
      </c>
      <c r="J113" s="786">
        <v>1</v>
      </c>
      <c r="K113" s="786">
        <v>18.54</v>
      </c>
      <c r="L113" s="786">
        <v>18.54</v>
      </c>
      <c r="M113" s="55" t="s">
        <v>2224</v>
      </c>
    </row>
    <row r="114" spans="1:13" ht="15">
      <c r="A114" s="282">
        <v>45799</v>
      </c>
      <c r="B114" s="55" t="s">
        <v>2330</v>
      </c>
      <c r="C114" s="784">
        <v>81980</v>
      </c>
      <c r="D114" s="784" t="s">
        <v>2333</v>
      </c>
      <c r="E114" s="784">
        <v>120</v>
      </c>
      <c r="F114" s="784">
        <v>4010</v>
      </c>
      <c r="G114" s="784" t="s">
        <v>2334</v>
      </c>
      <c r="H114" s="784" t="s">
        <v>1573</v>
      </c>
      <c r="J114" s="784">
        <v>1</v>
      </c>
      <c r="K114" s="784">
        <v>7.33</v>
      </c>
      <c r="L114" s="784">
        <v>7.33</v>
      </c>
      <c r="M114" s="55" t="s">
        <v>2224</v>
      </c>
    </row>
    <row r="115" spans="1:13" ht="15">
      <c r="A115" s="282">
        <v>45799</v>
      </c>
      <c r="B115" s="55" t="s">
        <v>2335</v>
      </c>
      <c r="C115" s="784">
        <v>42067</v>
      </c>
      <c r="D115" s="784" t="s">
        <v>2336</v>
      </c>
      <c r="E115" s="784">
        <v>140</v>
      </c>
      <c r="F115" s="784">
        <v>4010</v>
      </c>
      <c r="G115" s="784" t="s">
        <v>2337</v>
      </c>
      <c r="H115" s="784" t="s">
        <v>1573</v>
      </c>
      <c r="J115" s="784">
        <v>1</v>
      </c>
      <c r="K115" s="784">
        <v>9.15</v>
      </c>
      <c r="L115" s="784">
        <v>9.15</v>
      </c>
      <c r="M115" s="55" t="s">
        <v>2224</v>
      </c>
    </row>
    <row r="116" spans="1:13" ht="15">
      <c r="A116" s="282">
        <v>45799</v>
      </c>
      <c r="B116" s="55" t="s">
        <v>2335</v>
      </c>
      <c r="C116" s="786">
        <v>82204</v>
      </c>
      <c r="D116" s="786">
        <v>715</v>
      </c>
      <c r="E116" s="786">
        <v>110</v>
      </c>
      <c r="F116" s="786">
        <v>4010</v>
      </c>
      <c r="G116" s="786" t="s">
        <v>2338</v>
      </c>
      <c r="H116" s="786" t="s">
        <v>1573</v>
      </c>
      <c r="J116" s="786">
        <v>1</v>
      </c>
      <c r="K116" s="786">
        <v>11.59</v>
      </c>
      <c r="L116" s="786">
        <v>11.59</v>
      </c>
      <c r="M116" s="55" t="s">
        <v>2224</v>
      </c>
    </row>
    <row r="117" spans="1:13" ht="15">
      <c r="A117" s="282">
        <v>45799</v>
      </c>
      <c r="B117" s="55" t="s">
        <v>2339</v>
      </c>
      <c r="C117" s="784">
        <v>52309</v>
      </c>
      <c r="D117" s="784">
        <v>1</v>
      </c>
      <c r="E117" s="784" t="s">
        <v>2296</v>
      </c>
      <c r="F117" s="784">
        <v>4010</v>
      </c>
      <c r="G117" s="784" t="s">
        <v>2340</v>
      </c>
      <c r="H117" s="784" t="s">
        <v>1573</v>
      </c>
      <c r="J117" s="784">
        <v>3</v>
      </c>
      <c r="K117" s="784">
        <v>2.7</v>
      </c>
      <c r="L117" s="784">
        <v>8.1</v>
      </c>
      <c r="M117" s="55" t="s">
        <v>2224</v>
      </c>
    </row>
    <row r="118" spans="1:13" ht="15">
      <c r="A118" s="282">
        <v>45799</v>
      </c>
      <c r="B118" s="55" t="s">
        <v>2341</v>
      </c>
      <c r="C118" s="784">
        <v>58660</v>
      </c>
      <c r="D118" s="784">
        <v>521</v>
      </c>
      <c r="E118" s="784" t="s">
        <v>2061</v>
      </c>
      <c r="F118" s="784">
        <v>4010</v>
      </c>
      <c r="G118" s="784" t="s">
        <v>2342</v>
      </c>
      <c r="H118" s="784" t="s">
        <v>1573</v>
      </c>
      <c r="J118" s="784">
        <v>1</v>
      </c>
      <c r="K118" s="784">
        <v>7.7</v>
      </c>
      <c r="L118" s="784">
        <v>7.7</v>
      </c>
      <c r="M118" s="55" t="s">
        <v>2224</v>
      </c>
    </row>
    <row r="119" spans="1:13" ht="15">
      <c r="A119" s="282">
        <v>45799</v>
      </c>
      <c r="B119" s="55" t="s">
        <v>2341</v>
      </c>
      <c r="C119" s="786">
        <v>58660</v>
      </c>
      <c r="D119" s="786" t="s">
        <v>2228</v>
      </c>
      <c r="E119" s="786" t="s">
        <v>2061</v>
      </c>
      <c r="F119" s="786">
        <v>4010</v>
      </c>
      <c r="G119" s="786" t="s">
        <v>2343</v>
      </c>
      <c r="H119" s="786" t="s">
        <v>1573</v>
      </c>
      <c r="J119" s="786">
        <v>1</v>
      </c>
      <c r="K119" s="786">
        <v>8.81</v>
      </c>
      <c r="L119" s="786">
        <v>8.81</v>
      </c>
      <c r="M119" s="55" t="s">
        <v>2224</v>
      </c>
    </row>
    <row r="120" spans="1:13" ht="15">
      <c r="A120" s="282">
        <v>45799</v>
      </c>
      <c r="B120" s="55" t="s">
        <v>2341</v>
      </c>
      <c r="C120" s="784">
        <v>58663</v>
      </c>
      <c r="D120" s="784">
        <v>526</v>
      </c>
      <c r="E120" s="784" t="s">
        <v>2230</v>
      </c>
      <c r="F120" s="784">
        <v>4010</v>
      </c>
      <c r="G120" s="784" t="s">
        <v>2344</v>
      </c>
      <c r="H120" s="784" t="s">
        <v>1573</v>
      </c>
      <c r="J120" s="784">
        <v>1</v>
      </c>
      <c r="K120" s="784">
        <v>10.01</v>
      </c>
      <c r="L120" s="784">
        <v>10.01</v>
      </c>
      <c r="M120" s="55" t="s">
        <v>2224</v>
      </c>
    </row>
    <row r="121" spans="1:13" ht="15">
      <c r="A121" s="282">
        <v>45799</v>
      </c>
      <c r="B121" s="55" t="s">
        <v>2341</v>
      </c>
      <c r="C121" s="786">
        <v>58661</v>
      </c>
      <c r="D121" s="786" t="s">
        <v>2226</v>
      </c>
      <c r="E121" s="786" t="s">
        <v>2061</v>
      </c>
      <c r="F121" s="786">
        <v>4010</v>
      </c>
      <c r="G121" s="786" t="s">
        <v>2227</v>
      </c>
      <c r="H121" s="786" t="s">
        <v>1573</v>
      </c>
      <c r="J121" s="786">
        <v>1</v>
      </c>
      <c r="K121" s="786">
        <v>7.52</v>
      </c>
      <c r="L121" s="786">
        <v>7.52</v>
      </c>
      <c r="M121" s="55" t="s">
        <v>2224</v>
      </c>
    </row>
    <row r="122" spans="1:13" ht="15">
      <c r="A122" s="282">
        <v>45799</v>
      </c>
      <c r="B122" s="55" t="s">
        <v>2345</v>
      </c>
      <c r="C122" s="784">
        <v>58662</v>
      </c>
      <c r="D122" s="784">
        <v>524</v>
      </c>
      <c r="E122" s="784" t="s">
        <v>289</v>
      </c>
      <c r="F122" s="784">
        <v>4010</v>
      </c>
      <c r="G122" s="784" t="s">
        <v>2346</v>
      </c>
      <c r="H122" s="784" t="s">
        <v>1573</v>
      </c>
      <c r="J122" s="784">
        <v>1</v>
      </c>
      <c r="K122" s="784">
        <v>11.95</v>
      </c>
      <c r="L122" s="784">
        <v>11.95</v>
      </c>
      <c r="M122" s="55" t="s">
        <v>2224</v>
      </c>
    </row>
    <row r="123" spans="1:13" ht="15">
      <c r="A123" s="282">
        <v>45799</v>
      </c>
      <c r="B123" s="55" t="s">
        <v>2347</v>
      </c>
      <c r="C123" s="784">
        <v>52706</v>
      </c>
      <c r="D123" s="784" t="s">
        <v>2348</v>
      </c>
      <c r="E123" s="784">
        <v>120</v>
      </c>
      <c r="F123" s="784">
        <v>4010</v>
      </c>
      <c r="G123" s="784" t="s">
        <v>2349</v>
      </c>
      <c r="H123" s="784" t="s">
        <v>1573</v>
      </c>
      <c r="J123" s="784">
        <v>1</v>
      </c>
      <c r="K123" s="784">
        <v>8.82</v>
      </c>
      <c r="L123" s="784">
        <v>8.82</v>
      </c>
      <c r="M123" s="55" t="s">
        <v>2224</v>
      </c>
    </row>
    <row r="124" spans="1:13" ht="15">
      <c r="A124" s="282">
        <v>45799</v>
      </c>
      <c r="B124" s="55" t="s">
        <v>2350</v>
      </c>
      <c r="C124" s="784">
        <v>80039</v>
      </c>
      <c r="D124" s="784" t="s">
        <v>2351</v>
      </c>
      <c r="E124" s="784" t="s">
        <v>2352</v>
      </c>
      <c r="F124" s="784">
        <v>4010</v>
      </c>
      <c r="G124" s="784" t="s">
        <v>2353</v>
      </c>
      <c r="H124" s="784" t="s">
        <v>1573</v>
      </c>
      <c r="J124" s="784">
        <v>1</v>
      </c>
      <c r="K124" s="784">
        <v>10.16</v>
      </c>
      <c r="L124" s="784">
        <v>10.16</v>
      </c>
      <c r="M124" s="55" t="s">
        <v>2224</v>
      </c>
    </row>
    <row r="125" spans="1:13" ht="15">
      <c r="A125" s="282">
        <v>45799</v>
      </c>
      <c r="B125" s="55" t="s">
        <v>2354</v>
      </c>
      <c r="C125" s="784">
        <v>81420</v>
      </c>
      <c r="D125" s="784" t="s">
        <v>2355</v>
      </c>
      <c r="E125" s="784" t="s">
        <v>2356</v>
      </c>
      <c r="F125" s="784">
        <v>4010</v>
      </c>
      <c r="G125" s="784" t="s">
        <v>2357</v>
      </c>
      <c r="H125" s="784" t="s">
        <v>1573</v>
      </c>
      <c r="J125" s="784">
        <v>1</v>
      </c>
      <c r="K125" s="784">
        <v>7.53</v>
      </c>
      <c r="L125" s="784">
        <v>7.53</v>
      </c>
      <c r="M125" s="55" t="s">
        <v>2224</v>
      </c>
    </row>
    <row r="126" spans="1:13" ht="15">
      <c r="A126" s="282">
        <v>45799</v>
      </c>
      <c r="B126" s="55" t="s">
        <v>2358</v>
      </c>
      <c r="C126" s="784">
        <v>81419</v>
      </c>
      <c r="D126" s="784">
        <v>989</v>
      </c>
      <c r="E126" s="784">
        <v>75</v>
      </c>
      <c r="F126" s="784">
        <v>4010</v>
      </c>
      <c r="G126" s="784" t="s">
        <v>2359</v>
      </c>
      <c r="H126" s="784" t="s">
        <v>1573</v>
      </c>
      <c r="J126" s="784">
        <v>1</v>
      </c>
      <c r="K126" s="784">
        <v>7.71</v>
      </c>
      <c r="L126" s="784">
        <v>7.71</v>
      </c>
      <c r="M126" s="55" t="s">
        <v>2224</v>
      </c>
    </row>
    <row r="127" spans="1:13" ht="15">
      <c r="A127" s="282">
        <v>45799</v>
      </c>
      <c r="B127" s="55" t="s">
        <v>2360</v>
      </c>
      <c r="C127" s="784">
        <v>82662</v>
      </c>
      <c r="D127" s="784" t="s">
        <v>2361</v>
      </c>
      <c r="E127" s="784">
        <v>70</v>
      </c>
      <c r="F127" s="784">
        <v>4010</v>
      </c>
      <c r="G127" s="784" t="s">
        <v>2362</v>
      </c>
      <c r="H127" s="784" t="s">
        <v>1573</v>
      </c>
      <c r="J127" s="784">
        <v>1</v>
      </c>
      <c r="K127" s="784">
        <v>6.38</v>
      </c>
      <c r="L127" s="784">
        <v>6.38</v>
      </c>
      <c r="M127" s="55" t="s">
        <v>2224</v>
      </c>
    </row>
    <row r="128" spans="1:13" ht="15">
      <c r="A128" s="282">
        <v>45799</v>
      </c>
      <c r="B128" s="55" t="s">
        <v>2360</v>
      </c>
      <c r="C128" s="786">
        <v>80907</v>
      </c>
      <c r="D128" s="786">
        <v>890</v>
      </c>
      <c r="E128" s="786">
        <v>50</v>
      </c>
      <c r="F128" s="786">
        <v>4010</v>
      </c>
      <c r="G128" s="786" t="s">
        <v>2289</v>
      </c>
      <c r="H128" s="786" t="s">
        <v>1573</v>
      </c>
      <c r="J128" s="786">
        <v>1</v>
      </c>
      <c r="K128" s="786">
        <v>6.06</v>
      </c>
      <c r="L128" s="786">
        <v>6.06</v>
      </c>
      <c r="M128" s="55" t="s">
        <v>2224</v>
      </c>
    </row>
    <row r="129" spans="1:13" ht="15">
      <c r="A129" s="282">
        <v>45799</v>
      </c>
      <c r="B129" s="55" t="s">
        <v>2360</v>
      </c>
      <c r="C129" s="784">
        <v>81340</v>
      </c>
      <c r="D129" s="784" t="s">
        <v>2363</v>
      </c>
      <c r="E129" s="784">
        <v>60</v>
      </c>
      <c r="F129" s="784">
        <v>4010</v>
      </c>
      <c r="G129" s="784" t="s">
        <v>2364</v>
      </c>
      <c r="H129" s="784" t="s">
        <v>1573</v>
      </c>
      <c r="J129" s="784">
        <v>1</v>
      </c>
      <c r="K129" s="784">
        <v>6.13</v>
      </c>
      <c r="L129" s="784">
        <v>6.13</v>
      </c>
      <c r="M129" s="55" t="s">
        <v>2224</v>
      </c>
    </row>
    <row r="130" spans="1:13" ht="15">
      <c r="A130" s="282">
        <v>45799</v>
      </c>
      <c r="B130" s="55" t="s">
        <v>2365</v>
      </c>
      <c r="C130" s="784">
        <v>67256</v>
      </c>
      <c r="D130" s="784" t="s">
        <v>2366</v>
      </c>
      <c r="E130" s="784" t="s">
        <v>289</v>
      </c>
      <c r="F130" s="784">
        <v>4010</v>
      </c>
      <c r="G130" s="784" t="s">
        <v>2367</v>
      </c>
      <c r="H130" s="784" t="s">
        <v>1573</v>
      </c>
      <c r="J130" s="784">
        <v>1</v>
      </c>
      <c r="K130" s="784">
        <v>3.68</v>
      </c>
      <c r="L130" s="784">
        <v>3.68</v>
      </c>
      <c r="M130" s="55" t="s">
        <v>2224</v>
      </c>
    </row>
    <row r="131" spans="1:13" ht="15">
      <c r="A131" s="282">
        <v>45799</v>
      </c>
      <c r="B131" s="55" t="s">
        <v>2368</v>
      </c>
      <c r="C131" s="784">
        <v>66716</v>
      </c>
      <c r="D131" s="784" t="s">
        <v>2369</v>
      </c>
      <c r="E131" s="784">
        <v>100</v>
      </c>
      <c r="F131" s="784">
        <v>4010</v>
      </c>
      <c r="G131" s="784" t="s">
        <v>2370</v>
      </c>
      <c r="H131" s="784" t="s">
        <v>1573</v>
      </c>
      <c r="J131" s="784">
        <v>1</v>
      </c>
      <c r="K131" s="784">
        <v>4.16</v>
      </c>
      <c r="L131" s="784">
        <v>4.16</v>
      </c>
      <c r="M131" s="55" t="s">
        <v>2224</v>
      </c>
    </row>
    <row r="132" spans="1:13" ht="15">
      <c r="A132" s="282">
        <v>45799</v>
      </c>
      <c r="B132" s="55" t="s">
        <v>2368</v>
      </c>
      <c r="C132" s="786">
        <v>82109</v>
      </c>
      <c r="D132" s="786" t="s">
        <v>2371</v>
      </c>
      <c r="E132" s="786">
        <v>100</v>
      </c>
      <c r="F132" s="786">
        <v>4010</v>
      </c>
      <c r="G132" s="786" t="s">
        <v>2372</v>
      </c>
      <c r="H132" s="786" t="s">
        <v>1573</v>
      </c>
      <c r="J132" s="786">
        <v>1</v>
      </c>
      <c r="K132" s="786">
        <v>9.5399999999999991</v>
      </c>
      <c r="L132" s="786">
        <v>9.5399999999999991</v>
      </c>
      <c r="M132" s="55" t="s">
        <v>2224</v>
      </c>
    </row>
    <row r="133" spans="1:13" ht="15">
      <c r="A133" s="282">
        <v>45799</v>
      </c>
      <c r="B133" s="55" t="s">
        <v>2368</v>
      </c>
      <c r="C133" s="784">
        <v>82095</v>
      </c>
      <c r="D133" s="784" t="s">
        <v>2373</v>
      </c>
      <c r="E133" s="784">
        <v>110</v>
      </c>
      <c r="F133" s="784">
        <v>4010</v>
      </c>
      <c r="G133" s="784" t="s">
        <v>2374</v>
      </c>
      <c r="H133" s="784" t="s">
        <v>1573</v>
      </c>
      <c r="J133" s="784">
        <v>1</v>
      </c>
      <c r="K133" s="784">
        <v>6.95</v>
      </c>
      <c r="L133" s="784">
        <v>6.95</v>
      </c>
      <c r="M133" s="55" t="s">
        <v>2224</v>
      </c>
    </row>
    <row r="134" spans="1:13" ht="15">
      <c r="A134" s="282">
        <v>45799</v>
      </c>
      <c r="B134" s="55" t="s">
        <v>2375</v>
      </c>
      <c r="C134" s="784">
        <v>67429</v>
      </c>
      <c r="D134" s="784" t="s">
        <v>2376</v>
      </c>
      <c r="E134" s="784" t="s">
        <v>289</v>
      </c>
      <c r="F134" s="784">
        <v>4010</v>
      </c>
      <c r="G134" s="784" t="s">
        <v>2377</v>
      </c>
      <c r="H134" s="784" t="s">
        <v>1573</v>
      </c>
      <c r="J134" s="784">
        <v>1</v>
      </c>
      <c r="K134" s="784">
        <v>7.9</v>
      </c>
      <c r="L134" s="784">
        <v>7.9</v>
      </c>
      <c r="M134" s="55" t="s">
        <v>2224</v>
      </c>
    </row>
    <row r="135" spans="1:13" ht="15">
      <c r="A135" s="282">
        <v>45799</v>
      </c>
      <c r="B135" s="55" t="s">
        <v>2378</v>
      </c>
      <c r="C135" s="784">
        <v>67237</v>
      </c>
      <c r="D135" s="784" t="s">
        <v>2379</v>
      </c>
      <c r="E135" s="784">
        <v>75</v>
      </c>
      <c r="F135" s="784">
        <v>4010</v>
      </c>
      <c r="G135" s="784" t="s">
        <v>2380</v>
      </c>
      <c r="H135" s="784" t="s">
        <v>1573</v>
      </c>
      <c r="J135" s="784">
        <v>1</v>
      </c>
      <c r="K135" s="784">
        <v>12.98</v>
      </c>
      <c r="L135" s="784">
        <v>12.98</v>
      </c>
      <c r="M135" s="55" t="s">
        <v>2224</v>
      </c>
    </row>
    <row r="136" spans="1:13" ht="15">
      <c r="A136" s="282">
        <v>45799</v>
      </c>
      <c r="B136" s="55" t="s">
        <v>2381</v>
      </c>
      <c r="C136" s="784">
        <v>59852</v>
      </c>
      <c r="D136" s="784" t="s">
        <v>2382</v>
      </c>
      <c r="E136" s="784">
        <v>90</v>
      </c>
      <c r="F136" s="784">
        <v>4010</v>
      </c>
      <c r="G136" s="784" t="s">
        <v>2383</v>
      </c>
      <c r="H136" s="784" t="s">
        <v>1573</v>
      </c>
      <c r="J136" s="784">
        <v>1</v>
      </c>
      <c r="K136" s="784">
        <v>6.38</v>
      </c>
      <c r="L136" s="784">
        <v>6.38</v>
      </c>
      <c r="M136" s="55" t="s">
        <v>2224</v>
      </c>
    </row>
    <row r="137" spans="1:13" ht="15">
      <c r="A137" s="282">
        <v>45799</v>
      </c>
      <c r="B137" s="55" t="s">
        <v>2381</v>
      </c>
      <c r="C137" s="786">
        <v>82203</v>
      </c>
      <c r="D137" s="786" t="s">
        <v>2382</v>
      </c>
      <c r="E137" s="786">
        <v>130</v>
      </c>
      <c r="F137" s="786">
        <v>4010</v>
      </c>
      <c r="G137" s="786" t="s">
        <v>2384</v>
      </c>
      <c r="H137" s="786" t="s">
        <v>1573</v>
      </c>
      <c r="J137" s="786">
        <v>1</v>
      </c>
      <c r="K137" s="786">
        <v>18.77</v>
      </c>
      <c r="L137" s="786">
        <v>18.77</v>
      </c>
      <c r="M137" s="55" t="s">
        <v>2224</v>
      </c>
    </row>
    <row r="138" spans="1:13" ht="15">
      <c r="A138" s="282">
        <v>45799</v>
      </c>
      <c r="B138" s="55" t="s">
        <v>2385</v>
      </c>
      <c r="C138" s="784">
        <v>81553</v>
      </c>
      <c r="D138" s="784">
        <v>461</v>
      </c>
      <c r="E138" s="784">
        <v>60</v>
      </c>
      <c r="F138" s="784">
        <v>4010</v>
      </c>
      <c r="G138" s="784" t="s">
        <v>2386</v>
      </c>
      <c r="H138" s="784" t="s">
        <v>1573</v>
      </c>
      <c r="J138" s="784">
        <v>1</v>
      </c>
      <c r="K138" s="784">
        <v>34.49</v>
      </c>
      <c r="L138" s="784">
        <v>34.49</v>
      </c>
      <c r="M138" s="55" t="s">
        <v>2224</v>
      </c>
    </row>
    <row r="139" spans="1:13" ht="15">
      <c r="A139" s="282">
        <v>45799</v>
      </c>
      <c r="B139" s="55" t="s">
        <v>2385</v>
      </c>
      <c r="C139" s="786">
        <v>82708</v>
      </c>
      <c r="D139" s="786" t="s">
        <v>2387</v>
      </c>
      <c r="E139" s="786">
        <v>60</v>
      </c>
      <c r="F139" s="786">
        <v>4010</v>
      </c>
      <c r="G139" s="786" t="s">
        <v>2388</v>
      </c>
      <c r="H139" s="786" t="s">
        <v>1573</v>
      </c>
      <c r="J139" s="786">
        <v>1</v>
      </c>
      <c r="K139" s="786">
        <v>9</v>
      </c>
      <c r="L139" s="786">
        <v>9</v>
      </c>
      <c r="M139" s="55" t="s">
        <v>2224</v>
      </c>
    </row>
    <row r="140" spans="1:13" ht="15">
      <c r="A140" s="282">
        <v>45799</v>
      </c>
      <c r="B140" s="55" t="s">
        <v>2389</v>
      </c>
      <c r="C140" s="784">
        <v>82448</v>
      </c>
      <c r="D140" s="784" t="s">
        <v>2390</v>
      </c>
      <c r="E140" s="784">
        <v>90</v>
      </c>
      <c r="F140" s="784">
        <v>4010</v>
      </c>
      <c r="G140" s="784" t="s">
        <v>2391</v>
      </c>
      <c r="H140" s="784" t="s">
        <v>1573</v>
      </c>
      <c r="J140" s="784">
        <v>1</v>
      </c>
      <c r="K140" s="784">
        <v>7.91</v>
      </c>
      <c r="L140" s="784">
        <v>7.91</v>
      </c>
      <c r="M140" s="55" t="s">
        <v>2224</v>
      </c>
    </row>
    <row r="141" spans="1:13" ht="15">
      <c r="A141" s="282">
        <v>45799</v>
      </c>
      <c r="B141" s="55" t="s">
        <v>2389</v>
      </c>
      <c r="C141" s="786">
        <v>80278</v>
      </c>
      <c r="D141" s="786" t="s">
        <v>2390</v>
      </c>
      <c r="E141" s="786">
        <v>90</v>
      </c>
      <c r="F141" s="786">
        <v>4010</v>
      </c>
      <c r="G141" s="786" t="s">
        <v>2392</v>
      </c>
      <c r="H141" s="786" t="s">
        <v>1573</v>
      </c>
      <c r="J141" s="786">
        <v>1</v>
      </c>
      <c r="K141" s="786">
        <v>5.51</v>
      </c>
      <c r="L141" s="786">
        <v>5.51</v>
      </c>
      <c r="M141" s="55" t="s">
        <v>2224</v>
      </c>
    </row>
    <row r="142" spans="1:13" ht="15">
      <c r="A142" s="282">
        <v>45799</v>
      </c>
      <c r="B142" s="55" t="s">
        <v>2393</v>
      </c>
      <c r="C142" s="784">
        <v>81315</v>
      </c>
      <c r="D142" s="784" t="s">
        <v>2394</v>
      </c>
      <c r="E142" s="784">
        <v>75</v>
      </c>
      <c r="F142" s="784">
        <v>4010</v>
      </c>
      <c r="G142" s="784" t="s">
        <v>2395</v>
      </c>
      <c r="H142" s="784" t="s">
        <v>1573</v>
      </c>
      <c r="J142" s="784">
        <v>1</v>
      </c>
      <c r="K142" s="784">
        <v>6.02</v>
      </c>
      <c r="L142" s="784">
        <v>6.02</v>
      </c>
      <c r="M142" s="55" t="s">
        <v>2224</v>
      </c>
    </row>
    <row r="143" spans="1:13" ht="15">
      <c r="A143" s="282">
        <v>45799</v>
      </c>
      <c r="B143" s="55" t="s">
        <v>2393</v>
      </c>
      <c r="C143" s="786">
        <v>81666</v>
      </c>
      <c r="D143" s="786" t="s">
        <v>2317</v>
      </c>
      <c r="E143" s="786">
        <v>75</v>
      </c>
      <c r="F143" s="786">
        <v>4010</v>
      </c>
      <c r="G143" s="786" t="s">
        <v>2396</v>
      </c>
      <c r="H143" s="786" t="s">
        <v>1573</v>
      </c>
      <c r="J143" s="786">
        <v>1</v>
      </c>
      <c r="K143" s="786">
        <v>6.13</v>
      </c>
      <c r="L143" s="786">
        <v>6.13</v>
      </c>
      <c r="M143" s="55" t="s">
        <v>2224</v>
      </c>
    </row>
    <row r="144" spans="1:13" ht="15">
      <c r="A144" s="282">
        <v>45799</v>
      </c>
      <c r="B144" s="55" t="s">
        <v>2397</v>
      </c>
      <c r="C144" s="784">
        <v>81892</v>
      </c>
      <c r="D144" s="784" t="s">
        <v>2398</v>
      </c>
      <c r="E144" s="784">
        <v>50</v>
      </c>
      <c r="F144" s="784">
        <v>4010</v>
      </c>
      <c r="G144" s="784" t="s">
        <v>2399</v>
      </c>
      <c r="H144" s="784" t="s">
        <v>1573</v>
      </c>
      <c r="J144" s="784">
        <v>1</v>
      </c>
      <c r="K144" s="784">
        <v>10.17</v>
      </c>
      <c r="L144" s="784">
        <v>10.17</v>
      </c>
      <c r="M144" s="55" t="s">
        <v>2224</v>
      </c>
    </row>
    <row r="145" spans="1:13" ht="15">
      <c r="A145" s="282">
        <v>45799</v>
      </c>
      <c r="B145" s="55" t="s">
        <v>2400</v>
      </c>
      <c r="C145" s="784">
        <v>82025</v>
      </c>
      <c r="D145" s="784">
        <v>461</v>
      </c>
      <c r="E145" s="784" t="s">
        <v>289</v>
      </c>
      <c r="F145" s="784">
        <v>4010</v>
      </c>
      <c r="G145" s="784" t="s">
        <v>2401</v>
      </c>
      <c r="H145" s="784" t="s">
        <v>1573</v>
      </c>
      <c r="J145" s="784">
        <v>1</v>
      </c>
      <c r="K145" s="784">
        <v>21.53</v>
      </c>
      <c r="L145" s="784">
        <v>21.53</v>
      </c>
      <c r="M145" s="55" t="s">
        <v>2224</v>
      </c>
    </row>
    <row r="146" spans="1:13" ht="15">
      <c r="A146" s="282">
        <v>45799</v>
      </c>
      <c r="B146" s="55" t="s">
        <v>2402</v>
      </c>
      <c r="C146" s="784">
        <v>50291</v>
      </c>
      <c r="D146" s="784" t="s">
        <v>2376</v>
      </c>
      <c r="E146" s="784" t="s">
        <v>289</v>
      </c>
      <c r="F146" s="784">
        <v>4010</v>
      </c>
      <c r="G146" s="784" t="s">
        <v>2403</v>
      </c>
      <c r="H146" s="784" t="s">
        <v>1573</v>
      </c>
      <c r="J146" s="784">
        <v>1</v>
      </c>
      <c r="K146" s="784">
        <v>9.16</v>
      </c>
      <c r="L146" s="784">
        <v>9.16</v>
      </c>
      <c r="M146" s="55" t="s">
        <v>2224</v>
      </c>
    </row>
    <row r="147" spans="1:13" ht="15">
      <c r="A147" s="282">
        <v>45799</v>
      </c>
      <c r="B147" s="55" t="s">
        <v>2404</v>
      </c>
      <c r="C147" s="784">
        <v>80878</v>
      </c>
      <c r="D147" s="784" t="s">
        <v>2405</v>
      </c>
      <c r="E147" s="784">
        <v>110</v>
      </c>
      <c r="F147" s="784">
        <v>4010</v>
      </c>
      <c r="G147" s="784" t="s">
        <v>2406</v>
      </c>
      <c r="H147" s="784" t="s">
        <v>1573</v>
      </c>
      <c r="J147" s="784">
        <v>1</v>
      </c>
      <c r="K147" s="784">
        <v>12.88</v>
      </c>
      <c r="L147" s="784">
        <v>12.88</v>
      </c>
      <c r="M147" s="55" t="s">
        <v>2224</v>
      </c>
    </row>
    <row r="148" spans="1:13" ht="15">
      <c r="A148" s="282">
        <v>45799</v>
      </c>
      <c r="B148" s="55" t="s">
        <v>2407</v>
      </c>
      <c r="C148" s="784">
        <v>59852</v>
      </c>
      <c r="D148" s="784" t="s">
        <v>2408</v>
      </c>
      <c r="E148" s="784">
        <v>110</v>
      </c>
      <c r="F148" s="55">
        <v>4010</v>
      </c>
      <c r="G148" s="784" t="s">
        <v>2409</v>
      </c>
      <c r="H148" s="784" t="s">
        <v>1573</v>
      </c>
      <c r="J148" s="784">
        <v>1</v>
      </c>
      <c r="K148" s="784">
        <v>7.2</v>
      </c>
      <c r="L148" s="784">
        <v>7.2</v>
      </c>
      <c r="M148" s="55" t="s">
        <v>2224</v>
      </c>
    </row>
    <row r="149" spans="1:13" ht="15">
      <c r="A149" s="282">
        <v>45799</v>
      </c>
      <c r="B149" s="55" t="s">
        <v>2410</v>
      </c>
      <c r="C149" s="784">
        <v>80467</v>
      </c>
      <c r="D149" s="784" t="s">
        <v>2411</v>
      </c>
      <c r="E149" s="784">
        <v>110</v>
      </c>
      <c r="F149" s="784">
        <v>4010</v>
      </c>
      <c r="G149" s="784" t="s">
        <v>2412</v>
      </c>
      <c r="H149" s="784" t="s">
        <v>1573</v>
      </c>
      <c r="J149" s="784">
        <v>1</v>
      </c>
      <c r="K149" s="784">
        <v>5.64</v>
      </c>
      <c r="L149" s="784">
        <v>5.64</v>
      </c>
      <c r="M149" s="55" t="s">
        <v>2224</v>
      </c>
    </row>
    <row r="150" spans="1:13" ht="15">
      <c r="A150" s="282">
        <v>45799</v>
      </c>
      <c r="B150" s="55" t="s">
        <v>2410</v>
      </c>
      <c r="C150" s="786">
        <v>83059</v>
      </c>
      <c r="D150" s="786" t="s">
        <v>2413</v>
      </c>
      <c r="E150" s="786">
        <v>90</v>
      </c>
      <c r="F150" s="786">
        <v>4010</v>
      </c>
      <c r="G150" s="786" t="s">
        <v>2414</v>
      </c>
      <c r="H150" s="786" t="s">
        <v>1573</v>
      </c>
      <c r="J150" s="786">
        <v>1</v>
      </c>
      <c r="K150" s="786">
        <v>4.04</v>
      </c>
      <c r="L150" s="786">
        <v>4.04</v>
      </c>
      <c r="M150" s="55" t="s">
        <v>2224</v>
      </c>
    </row>
    <row r="151" spans="1:13" ht="15">
      <c r="A151" s="282">
        <v>45799</v>
      </c>
      <c r="B151" s="55" t="s">
        <v>2410</v>
      </c>
      <c r="C151" s="784">
        <v>67691</v>
      </c>
      <c r="D151" s="784">
        <v>15</v>
      </c>
      <c r="E151" s="784">
        <v>90</v>
      </c>
      <c r="F151" s="784">
        <v>4010</v>
      </c>
      <c r="G151" s="784" t="s">
        <v>2415</v>
      </c>
      <c r="H151" s="784" t="s">
        <v>1573</v>
      </c>
      <c r="J151" s="784">
        <v>1</v>
      </c>
      <c r="K151" s="784">
        <v>8.85</v>
      </c>
      <c r="L151" s="784">
        <v>8.85</v>
      </c>
      <c r="M151" s="55" t="s">
        <v>2224</v>
      </c>
    </row>
    <row r="152" spans="1:13" ht="15">
      <c r="A152" s="282">
        <v>45799</v>
      </c>
      <c r="B152" s="55" t="s">
        <v>2410</v>
      </c>
      <c r="C152" s="786">
        <v>80467</v>
      </c>
      <c r="D152" s="786" t="s">
        <v>2416</v>
      </c>
      <c r="E152" s="786">
        <v>110</v>
      </c>
      <c r="F152" s="786">
        <v>4010</v>
      </c>
      <c r="G152" s="786" t="s">
        <v>2417</v>
      </c>
      <c r="H152" s="786" t="s">
        <v>1573</v>
      </c>
      <c r="J152" s="786">
        <v>1</v>
      </c>
      <c r="K152" s="786">
        <v>5.64</v>
      </c>
      <c r="L152" s="786">
        <v>5.64</v>
      </c>
      <c r="M152" s="55" t="s">
        <v>2224</v>
      </c>
    </row>
    <row r="153" spans="1:13" ht="15">
      <c r="A153" s="282">
        <v>45799</v>
      </c>
      <c r="B153" s="55" t="s">
        <v>2410</v>
      </c>
      <c r="C153" s="784">
        <v>67009</v>
      </c>
      <c r="D153" s="784" t="s">
        <v>2418</v>
      </c>
      <c r="E153" s="784">
        <v>90</v>
      </c>
      <c r="F153" s="784">
        <v>4010</v>
      </c>
      <c r="G153" s="784" t="s">
        <v>2419</v>
      </c>
      <c r="H153" s="784" t="s">
        <v>1573</v>
      </c>
      <c r="J153" s="784">
        <v>1</v>
      </c>
      <c r="K153" s="784">
        <v>3.94</v>
      </c>
      <c r="L153" s="784">
        <v>3.94</v>
      </c>
      <c r="M153" s="55" t="s">
        <v>2224</v>
      </c>
    </row>
    <row r="154" spans="1:13" ht="15">
      <c r="A154" s="282">
        <v>45799</v>
      </c>
      <c r="B154" s="55" t="s">
        <v>2420</v>
      </c>
      <c r="C154" s="784">
        <v>80758</v>
      </c>
      <c r="D154" s="784">
        <v>434</v>
      </c>
      <c r="E154" s="784">
        <v>110</v>
      </c>
      <c r="F154" s="784">
        <v>4010</v>
      </c>
      <c r="G154" s="784" t="s">
        <v>2421</v>
      </c>
      <c r="H154" s="784" t="s">
        <v>1573</v>
      </c>
      <c r="J154" s="784">
        <v>1</v>
      </c>
      <c r="K154" s="784">
        <v>5.78</v>
      </c>
      <c r="L154" s="784">
        <v>5.78</v>
      </c>
      <c r="M154" s="55" t="s">
        <v>2224</v>
      </c>
    </row>
    <row r="155" spans="1:13" ht="15">
      <c r="A155" s="282">
        <v>45799</v>
      </c>
      <c r="B155" s="55" t="s">
        <v>2420</v>
      </c>
      <c r="C155" s="786">
        <v>80681</v>
      </c>
      <c r="D155" s="786">
        <v>434</v>
      </c>
      <c r="E155" s="786">
        <v>110</v>
      </c>
      <c r="F155" s="786">
        <v>4010</v>
      </c>
      <c r="G155" s="786" t="s">
        <v>2422</v>
      </c>
      <c r="H155" s="786" t="s">
        <v>1573</v>
      </c>
      <c r="J155" s="786">
        <v>1</v>
      </c>
      <c r="K155" s="786">
        <v>9.91</v>
      </c>
      <c r="L155" s="786">
        <v>9.91</v>
      </c>
      <c r="M155" s="55" t="s">
        <v>2224</v>
      </c>
    </row>
    <row r="156" spans="1:13" ht="15">
      <c r="A156" s="282">
        <v>45799</v>
      </c>
      <c r="B156" s="55" t="s">
        <v>2420</v>
      </c>
      <c r="C156" s="784">
        <v>82949</v>
      </c>
      <c r="D156" s="784">
        <v>434</v>
      </c>
      <c r="E156" s="784">
        <v>110</v>
      </c>
      <c r="F156" s="784">
        <v>4010</v>
      </c>
      <c r="G156" s="784" t="s">
        <v>2423</v>
      </c>
      <c r="H156" s="784" t="s">
        <v>1573</v>
      </c>
      <c r="J156" s="784">
        <v>1</v>
      </c>
      <c r="K156" s="784">
        <v>6.25</v>
      </c>
      <c r="L156" s="784">
        <v>6.25</v>
      </c>
      <c r="M156" s="55" t="s">
        <v>2224</v>
      </c>
    </row>
    <row r="157" spans="1:13" ht="15">
      <c r="A157" s="282">
        <v>45799</v>
      </c>
      <c r="B157" s="55" t="s">
        <v>2424</v>
      </c>
      <c r="C157" s="784">
        <v>52706</v>
      </c>
      <c r="D157" s="784" t="s">
        <v>2425</v>
      </c>
      <c r="E157" s="784">
        <v>110</v>
      </c>
      <c r="F157" s="784">
        <v>4010</v>
      </c>
      <c r="G157" s="784" t="s">
        <v>2426</v>
      </c>
      <c r="H157" s="784" t="s">
        <v>1573</v>
      </c>
      <c r="J157" s="784">
        <v>1</v>
      </c>
      <c r="K157" s="784">
        <v>8.82</v>
      </c>
      <c r="L157" s="784">
        <v>8.82</v>
      </c>
      <c r="M157" s="55" t="s">
        <v>2224</v>
      </c>
    </row>
    <row r="158" spans="1:13" ht="15">
      <c r="A158" s="282">
        <v>45799</v>
      </c>
      <c r="B158" s="55" t="s">
        <v>2424</v>
      </c>
      <c r="C158" s="786">
        <v>52667</v>
      </c>
      <c r="D158" s="786" t="s">
        <v>2425</v>
      </c>
      <c r="E158" s="786" t="s">
        <v>884</v>
      </c>
      <c r="F158" s="786">
        <v>4010</v>
      </c>
      <c r="G158" s="786" t="s">
        <v>2427</v>
      </c>
      <c r="H158" s="786" t="s">
        <v>1573</v>
      </c>
      <c r="J158" s="786">
        <v>1</v>
      </c>
      <c r="K158" s="786">
        <v>4.07</v>
      </c>
      <c r="L158" s="786">
        <v>4.07</v>
      </c>
      <c r="M158" s="55" t="s">
        <v>2224</v>
      </c>
    </row>
    <row r="159" spans="1:13" ht="15">
      <c r="A159" s="282">
        <v>45799</v>
      </c>
      <c r="B159" s="55" t="s">
        <v>2428</v>
      </c>
      <c r="C159" s="784">
        <v>81316</v>
      </c>
      <c r="D159" s="784" t="s">
        <v>2394</v>
      </c>
      <c r="E159" s="784">
        <v>85</v>
      </c>
      <c r="F159" s="784">
        <v>4010</v>
      </c>
      <c r="G159" s="784" t="s">
        <v>2429</v>
      </c>
      <c r="H159" s="784" t="s">
        <v>1573</v>
      </c>
      <c r="J159" s="784">
        <v>1</v>
      </c>
      <c r="K159" s="784">
        <v>8.1199999999999992</v>
      </c>
      <c r="L159" s="784">
        <v>8.1199999999999992</v>
      </c>
      <c r="M159" s="55" t="s">
        <v>2224</v>
      </c>
    </row>
    <row r="160" spans="1:13" ht="15">
      <c r="A160" s="282">
        <v>45799</v>
      </c>
      <c r="B160" s="55" t="s">
        <v>2428</v>
      </c>
      <c r="C160" s="786">
        <v>81675</v>
      </c>
      <c r="D160" s="786" t="s">
        <v>2430</v>
      </c>
      <c r="E160" s="786">
        <v>85</v>
      </c>
      <c r="F160" s="786">
        <v>4010</v>
      </c>
      <c r="G160" s="786" t="s">
        <v>2431</v>
      </c>
      <c r="H160" s="786" t="s">
        <v>1573</v>
      </c>
      <c r="J160" s="786">
        <v>1</v>
      </c>
      <c r="K160" s="786">
        <v>5.54</v>
      </c>
      <c r="L160" s="786">
        <v>5.54</v>
      </c>
      <c r="M160" s="55" t="s">
        <v>2224</v>
      </c>
    </row>
    <row r="161" spans="1:13" ht="15">
      <c r="A161" s="282">
        <v>45799</v>
      </c>
      <c r="B161" s="55" t="s">
        <v>2428</v>
      </c>
      <c r="C161" s="784">
        <v>81417</v>
      </c>
      <c r="D161" s="784" t="s">
        <v>2355</v>
      </c>
      <c r="E161" s="784">
        <v>75</v>
      </c>
      <c r="F161" s="784">
        <v>4010</v>
      </c>
      <c r="G161" s="784" t="s">
        <v>2432</v>
      </c>
      <c r="H161" s="784" t="s">
        <v>1573</v>
      </c>
      <c r="J161" s="784">
        <v>1</v>
      </c>
      <c r="K161" s="784">
        <v>7.33</v>
      </c>
      <c r="L161" s="784">
        <v>7.33</v>
      </c>
      <c r="M161" s="55" t="s">
        <v>2224</v>
      </c>
    </row>
    <row r="162" spans="1:13" ht="15">
      <c r="A162" s="282">
        <v>45799</v>
      </c>
      <c r="B162" s="55" t="s">
        <v>2428</v>
      </c>
      <c r="C162" s="786">
        <v>80612</v>
      </c>
      <c r="D162" s="786">
        <v>461</v>
      </c>
      <c r="E162" s="786">
        <v>80</v>
      </c>
      <c r="F162" s="786">
        <v>4010</v>
      </c>
      <c r="G162" s="786" t="s">
        <v>2433</v>
      </c>
      <c r="H162" s="786" t="s">
        <v>1573</v>
      </c>
      <c r="J162" s="786">
        <v>1</v>
      </c>
      <c r="K162" s="786">
        <v>2.58</v>
      </c>
      <c r="L162" s="786">
        <v>2.58</v>
      </c>
      <c r="M162" s="55" t="s">
        <v>2224</v>
      </c>
    </row>
    <row r="163" spans="1:13" ht="15">
      <c r="A163" s="282">
        <v>45799</v>
      </c>
      <c r="B163" s="55" t="s">
        <v>2428</v>
      </c>
      <c r="C163" s="784">
        <v>81424</v>
      </c>
      <c r="D163" s="784" t="s">
        <v>2434</v>
      </c>
      <c r="E163" s="784">
        <v>75</v>
      </c>
      <c r="F163" s="784">
        <v>4010</v>
      </c>
      <c r="G163" s="784" t="s">
        <v>2435</v>
      </c>
      <c r="H163" s="784" t="s">
        <v>1573</v>
      </c>
      <c r="J163" s="784">
        <v>1</v>
      </c>
      <c r="K163" s="784">
        <v>5.14</v>
      </c>
      <c r="L163" s="784">
        <v>5.14</v>
      </c>
      <c r="M163" s="55" t="s">
        <v>2224</v>
      </c>
    </row>
    <row r="164" spans="1:13" ht="15">
      <c r="A164" s="282">
        <v>45799</v>
      </c>
      <c r="B164" s="55" t="s">
        <v>2428</v>
      </c>
      <c r="C164" s="786">
        <v>81417</v>
      </c>
      <c r="D164" s="786" t="s">
        <v>2436</v>
      </c>
      <c r="E164" s="786">
        <v>80</v>
      </c>
      <c r="F164" s="786">
        <v>4010</v>
      </c>
      <c r="G164" s="786" t="s">
        <v>2437</v>
      </c>
      <c r="H164" s="786" t="s">
        <v>1573</v>
      </c>
      <c r="J164" s="786">
        <v>1</v>
      </c>
      <c r="K164" s="786">
        <v>7.33</v>
      </c>
      <c r="L164" s="786">
        <v>7.33</v>
      </c>
      <c r="M164" s="55" t="s">
        <v>2224</v>
      </c>
    </row>
    <row r="165" spans="1:13" ht="15">
      <c r="A165" s="282">
        <v>45799</v>
      </c>
      <c r="B165" s="55" t="s">
        <v>2438</v>
      </c>
      <c r="C165" s="784">
        <v>82187</v>
      </c>
      <c r="D165" s="784" t="s">
        <v>2249</v>
      </c>
      <c r="E165" s="784" t="s">
        <v>2300</v>
      </c>
      <c r="F165" s="784">
        <v>4010</v>
      </c>
      <c r="G165" s="784" t="s">
        <v>2439</v>
      </c>
      <c r="H165" s="784" t="s">
        <v>1573</v>
      </c>
      <c r="J165" s="784">
        <v>2</v>
      </c>
      <c r="K165" s="784">
        <v>25.49</v>
      </c>
      <c r="L165" s="784">
        <v>50.98</v>
      </c>
      <c r="M165" s="55" t="s">
        <v>2224</v>
      </c>
    </row>
    <row r="166" spans="1:13" ht="15">
      <c r="A166" s="282">
        <v>45799</v>
      </c>
      <c r="B166" s="55" t="s">
        <v>2438</v>
      </c>
      <c r="C166" s="786">
        <v>80046</v>
      </c>
      <c r="D166" s="786" t="s">
        <v>2249</v>
      </c>
      <c r="E166" s="786" t="s">
        <v>2300</v>
      </c>
      <c r="F166" s="786">
        <v>4010</v>
      </c>
      <c r="G166" s="786" t="s">
        <v>2440</v>
      </c>
      <c r="H166" s="786" t="s">
        <v>1573</v>
      </c>
      <c r="J166" s="786">
        <v>1</v>
      </c>
      <c r="K166" s="786">
        <v>14.71</v>
      </c>
      <c r="L166" s="786">
        <v>14.71</v>
      </c>
      <c r="M166" s="55" t="s">
        <v>2224</v>
      </c>
    </row>
    <row r="167" spans="1:13" ht="15">
      <c r="A167" s="282">
        <v>45799</v>
      </c>
      <c r="B167" s="55" t="s">
        <v>2438</v>
      </c>
      <c r="C167" s="784">
        <v>80039</v>
      </c>
      <c r="D167" s="784" t="s">
        <v>2249</v>
      </c>
      <c r="E167" s="784" t="s">
        <v>2300</v>
      </c>
      <c r="F167" s="784">
        <v>4010</v>
      </c>
      <c r="G167" s="784" t="s">
        <v>2301</v>
      </c>
      <c r="H167" s="784" t="s">
        <v>1573</v>
      </c>
      <c r="J167" s="784">
        <v>1</v>
      </c>
      <c r="K167" s="784">
        <v>11.3</v>
      </c>
      <c r="L167" s="784">
        <v>11.3</v>
      </c>
      <c r="M167" s="55" t="s">
        <v>2224</v>
      </c>
    </row>
    <row r="168" spans="1:13" ht="15">
      <c r="A168" s="282">
        <v>45799</v>
      </c>
      <c r="B168" s="55" t="s">
        <v>2441</v>
      </c>
      <c r="C168" s="784">
        <v>84295</v>
      </c>
      <c r="D168" s="784" t="s">
        <v>2442</v>
      </c>
      <c r="E168" s="784">
        <v>110</v>
      </c>
      <c r="F168" s="784">
        <v>4010</v>
      </c>
      <c r="G168" s="784" t="s">
        <v>2217</v>
      </c>
      <c r="H168" s="784" t="s">
        <v>2218</v>
      </c>
      <c r="I168" s="797">
        <v>90</v>
      </c>
      <c r="J168" s="784">
        <v>90</v>
      </c>
      <c r="K168" s="784">
        <v>5.74</v>
      </c>
      <c r="L168" s="793">
        <v>516.6</v>
      </c>
      <c r="M168" s="55" t="s">
        <v>2219</v>
      </c>
    </row>
    <row r="169" spans="1:13" ht="15">
      <c r="A169" s="282">
        <v>45799</v>
      </c>
      <c r="B169" s="55" t="s">
        <v>2441</v>
      </c>
      <c r="C169" s="786">
        <v>81339</v>
      </c>
      <c r="D169" s="786" t="s">
        <v>2442</v>
      </c>
      <c r="E169" s="786">
        <v>110</v>
      </c>
      <c r="F169" s="786">
        <v>4010</v>
      </c>
      <c r="G169" s="786" t="s">
        <v>2217</v>
      </c>
      <c r="H169" s="786" t="s">
        <v>2218</v>
      </c>
      <c r="I169" s="798">
        <v>-90</v>
      </c>
      <c r="J169" s="786">
        <v>-90</v>
      </c>
      <c r="K169" s="786">
        <v>5.74</v>
      </c>
      <c r="L169" s="796">
        <v>-516.6</v>
      </c>
      <c r="M169" s="55" t="s">
        <v>2219</v>
      </c>
    </row>
    <row r="170" spans="1:13" ht="15">
      <c r="A170" s="282">
        <v>45799</v>
      </c>
      <c r="B170" s="55" t="s">
        <v>2441</v>
      </c>
      <c r="C170" s="784">
        <v>84295</v>
      </c>
      <c r="D170" s="784" t="s">
        <v>2442</v>
      </c>
      <c r="E170" s="784">
        <v>120</v>
      </c>
      <c r="F170" s="784">
        <v>4010</v>
      </c>
      <c r="G170" s="784" t="s">
        <v>2217</v>
      </c>
      <c r="H170" s="784" t="s">
        <v>2218</v>
      </c>
      <c r="I170" s="797">
        <v>75</v>
      </c>
      <c r="J170" s="784">
        <v>75</v>
      </c>
      <c r="K170" s="784">
        <v>5.74</v>
      </c>
      <c r="L170" s="793">
        <v>430.5</v>
      </c>
      <c r="M170" s="55" t="s">
        <v>2219</v>
      </c>
    </row>
    <row r="171" spans="1:13" ht="15">
      <c r="A171" s="282">
        <v>45799</v>
      </c>
      <c r="B171" s="55" t="s">
        <v>2441</v>
      </c>
      <c r="C171" s="786">
        <v>81339</v>
      </c>
      <c r="D171" s="786" t="s">
        <v>2442</v>
      </c>
      <c r="E171" s="786">
        <v>120</v>
      </c>
      <c r="F171" s="786">
        <v>4010</v>
      </c>
      <c r="G171" s="786" t="s">
        <v>2217</v>
      </c>
      <c r="H171" s="786" t="s">
        <v>2218</v>
      </c>
      <c r="I171" s="798">
        <v>-75</v>
      </c>
      <c r="J171" s="786">
        <v>-75</v>
      </c>
      <c r="K171" s="786">
        <v>5.74</v>
      </c>
      <c r="L171" s="796">
        <v>-430.5</v>
      </c>
      <c r="M171" s="55" t="s">
        <v>2219</v>
      </c>
    </row>
    <row r="172" spans="1:13" ht="15">
      <c r="A172" s="282">
        <v>45799</v>
      </c>
      <c r="B172" s="55" t="s">
        <v>2441</v>
      </c>
      <c r="C172" s="784">
        <v>84295</v>
      </c>
      <c r="D172" s="784" t="s">
        <v>2442</v>
      </c>
      <c r="E172" s="784">
        <v>140</v>
      </c>
      <c r="F172" s="784">
        <v>4010</v>
      </c>
      <c r="G172" s="784" t="s">
        <v>2217</v>
      </c>
      <c r="H172" s="784" t="s">
        <v>2218</v>
      </c>
      <c r="I172" s="797">
        <v>60</v>
      </c>
      <c r="J172" s="784">
        <v>60</v>
      </c>
      <c r="K172" s="784">
        <v>5.74</v>
      </c>
      <c r="L172" s="793">
        <v>344.4</v>
      </c>
      <c r="M172" s="55" t="s">
        <v>2219</v>
      </c>
    </row>
    <row r="173" spans="1:13" ht="15">
      <c r="A173" s="282">
        <v>45799</v>
      </c>
      <c r="B173" s="55" t="s">
        <v>2441</v>
      </c>
      <c r="C173" s="786">
        <v>81339</v>
      </c>
      <c r="D173" s="786" t="s">
        <v>2442</v>
      </c>
      <c r="E173" s="786">
        <v>140</v>
      </c>
      <c r="F173" s="786">
        <v>4010</v>
      </c>
      <c r="G173" s="786" t="s">
        <v>2217</v>
      </c>
      <c r="H173" s="786" t="s">
        <v>2218</v>
      </c>
      <c r="I173" s="798">
        <v>-60</v>
      </c>
      <c r="J173" s="786">
        <v>-60</v>
      </c>
      <c r="K173" s="786">
        <v>5.74</v>
      </c>
      <c r="L173" s="796">
        <v>-344.4</v>
      </c>
      <c r="M173" s="55" t="s">
        <v>2219</v>
      </c>
    </row>
    <row r="174" spans="1:13" ht="15">
      <c r="A174" s="282">
        <v>45799</v>
      </c>
      <c r="B174" s="55" t="s">
        <v>2441</v>
      </c>
      <c r="C174" s="784">
        <v>84295</v>
      </c>
      <c r="D174" s="784" t="s">
        <v>2442</v>
      </c>
      <c r="E174" s="784">
        <v>130</v>
      </c>
      <c r="F174" s="784">
        <v>4010</v>
      </c>
      <c r="G174" s="784" t="s">
        <v>2217</v>
      </c>
      <c r="H174" s="784" t="s">
        <v>2218</v>
      </c>
      <c r="I174" s="797">
        <v>65</v>
      </c>
      <c r="J174" s="784">
        <v>65</v>
      </c>
      <c r="K174" s="784">
        <v>5.74</v>
      </c>
      <c r="L174" s="793">
        <v>373.1</v>
      </c>
      <c r="M174" s="55" t="s">
        <v>2219</v>
      </c>
    </row>
    <row r="175" spans="1:13" ht="15">
      <c r="A175" s="282">
        <v>45799</v>
      </c>
      <c r="B175" s="55" t="s">
        <v>2441</v>
      </c>
      <c r="C175" s="786">
        <v>81339</v>
      </c>
      <c r="D175" s="786" t="s">
        <v>2442</v>
      </c>
      <c r="E175" s="786">
        <v>130</v>
      </c>
      <c r="F175" s="786">
        <v>4010</v>
      </c>
      <c r="G175" s="786" t="s">
        <v>2217</v>
      </c>
      <c r="H175" s="786" t="s">
        <v>2218</v>
      </c>
      <c r="I175" s="798">
        <v>-65</v>
      </c>
      <c r="J175" s="786">
        <v>-65</v>
      </c>
      <c r="K175" s="786">
        <v>5.74</v>
      </c>
      <c r="L175" s="796">
        <v>-373.1</v>
      </c>
      <c r="M175" s="55" t="s">
        <v>2219</v>
      </c>
    </row>
    <row r="176" spans="1:13" ht="15">
      <c r="A176" s="282">
        <v>45799</v>
      </c>
      <c r="B176" s="55" t="s">
        <v>2441</v>
      </c>
      <c r="C176" s="784">
        <v>84295</v>
      </c>
      <c r="D176" s="784" t="s">
        <v>2442</v>
      </c>
      <c r="E176" s="784">
        <v>160</v>
      </c>
      <c r="F176" s="784">
        <v>4010</v>
      </c>
      <c r="G176" s="784" t="s">
        <v>2217</v>
      </c>
      <c r="H176" s="784" t="s">
        <v>2218</v>
      </c>
      <c r="I176" s="797">
        <v>45</v>
      </c>
      <c r="J176" s="784">
        <v>45</v>
      </c>
      <c r="K176" s="784">
        <v>5.74</v>
      </c>
      <c r="L176" s="793">
        <v>258.3</v>
      </c>
      <c r="M176" s="55" t="s">
        <v>2219</v>
      </c>
    </row>
    <row r="177" spans="1:13" ht="15">
      <c r="A177" s="282">
        <v>45799</v>
      </c>
      <c r="B177" s="55" t="s">
        <v>2441</v>
      </c>
      <c r="C177" s="786">
        <v>81339</v>
      </c>
      <c r="D177" s="786" t="s">
        <v>2442</v>
      </c>
      <c r="E177" s="786">
        <v>160</v>
      </c>
      <c r="F177" s="786">
        <v>4010</v>
      </c>
      <c r="G177" s="786" t="s">
        <v>2217</v>
      </c>
      <c r="H177" s="786" t="s">
        <v>2218</v>
      </c>
      <c r="I177" s="798">
        <v>-45</v>
      </c>
      <c r="J177" s="786">
        <v>-45</v>
      </c>
      <c r="K177" s="786">
        <v>5.74</v>
      </c>
      <c r="L177" s="796">
        <v>-258.3</v>
      </c>
      <c r="M177" s="55" t="s">
        <v>2219</v>
      </c>
    </row>
    <row r="178" spans="1:13" ht="15">
      <c r="A178" s="282">
        <v>45799</v>
      </c>
      <c r="B178" s="55" t="s">
        <v>2441</v>
      </c>
      <c r="C178" s="784">
        <v>84295</v>
      </c>
      <c r="D178" s="784" t="s">
        <v>2442</v>
      </c>
      <c r="E178" s="784">
        <v>90</v>
      </c>
      <c r="F178" s="784">
        <v>4010</v>
      </c>
      <c r="G178" s="784" t="s">
        <v>2217</v>
      </c>
      <c r="H178" s="784" t="s">
        <v>2218</v>
      </c>
      <c r="I178" s="797">
        <v>60</v>
      </c>
      <c r="J178" s="784">
        <v>60</v>
      </c>
      <c r="K178" s="784">
        <v>5.74</v>
      </c>
      <c r="L178" s="793">
        <v>344.4</v>
      </c>
      <c r="M178" s="55" t="s">
        <v>2219</v>
      </c>
    </row>
    <row r="179" spans="1:13" ht="15">
      <c r="A179" s="282">
        <v>45799</v>
      </c>
      <c r="B179" s="55" t="s">
        <v>2441</v>
      </c>
      <c r="C179" s="786">
        <v>81339</v>
      </c>
      <c r="D179" s="786" t="s">
        <v>2442</v>
      </c>
      <c r="E179" s="786">
        <v>90</v>
      </c>
      <c r="F179" s="786">
        <v>4010</v>
      </c>
      <c r="G179" s="786" t="s">
        <v>2217</v>
      </c>
      <c r="H179" s="786" t="s">
        <v>2218</v>
      </c>
      <c r="I179" s="798">
        <v>-60</v>
      </c>
      <c r="J179" s="786">
        <v>-60</v>
      </c>
      <c r="K179" s="786">
        <v>5.74</v>
      </c>
      <c r="L179" s="796">
        <v>-344.4</v>
      </c>
      <c r="M179" s="55" t="s">
        <v>2219</v>
      </c>
    </row>
    <row r="180" spans="1:13" ht="15">
      <c r="A180" s="282">
        <v>45799</v>
      </c>
      <c r="B180" s="55" t="s">
        <v>2441</v>
      </c>
      <c r="C180" s="784">
        <v>84295</v>
      </c>
      <c r="D180" s="784" t="s">
        <v>2442</v>
      </c>
      <c r="E180" s="784">
        <v>130</v>
      </c>
      <c r="F180" s="784">
        <v>4010</v>
      </c>
      <c r="G180" s="784" t="s">
        <v>2217</v>
      </c>
      <c r="H180" s="784" t="s">
        <v>2218</v>
      </c>
      <c r="I180" s="797">
        <v>65</v>
      </c>
      <c r="J180" s="784">
        <v>65</v>
      </c>
      <c r="K180" s="784">
        <v>5.74</v>
      </c>
      <c r="L180" s="793">
        <v>373.1</v>
      </c>
      <c r="M180" s="55" t="s">
        <v>2219</v>
      </c>
    </row>
    <row r="181" spans="1:13" ht="15">
      <c r="A181" s="282">
        <v>45799</v>
      </c>
      <c r="B181" s="55" t="s">
        <v>2441</v>
      </c>
      <c r="C181" s="786">
        <v>81339</v>
      </c>
      <c r="D181" s="786" t="s">
        <v>2442</v>
      </c>
      <c r="E181" s="786">
        <v>130</v>
      </c>
      <c r="F181" s="786">
        <v>4010</v>
      </c>
      <c r="G181" s="786" t="s">
        <v>2217</v>
      </c>
      <c r="H181" s="786" t="s">
        <v>2218</v>
      </c>
      <c r="I181" s="798">
        <v>-65</v>
      </c>
      <c r="J181" s="786">
        <v>-65</v>
      </c>
      <c r="K181" s="786">
        <v>5.74</v>
      </c>
      <c r="L181" s="796">
        <v>-373.1</v>
      </c>
      <c r="M181" s="55" t="s">
        <v>2219</v>
      </c>
    </row>
    <row r="182" spans="1:13" ht="15">
      <c r="A182" s="282">
        <v>45799</v>
      </c>
      <c r="B182" s="55" t="s">
        <v>2441</v>
      </c>
      <c r="C182" s="784">
        <v>84295</v>
      </c>
      <c r="D182" s="784" t="s">
        <v>2442</v>
      </c>
      <c r="E182" s="784">
        <v>120</v>
      </c>
      <c r="F182" s="784">
        <v>4010</v>
      </c>
      <c r="G182" s="784" t="s">
        <v>2217</v>
      </c>
      <c r="H182" s="784" t="s">
        <v>2218</v>
      </c>
      <c r="I182" s="797">
        <v>75</v>
      </c>
      <c r="J182" s="784">
        <v>75</v>
      </c>
      <c r="K182" s="784">
        <v>5.74</v>
      </c>
      <c r="L182" s="793">
        <v>430.5</v>
      </c>
      <c r="M182" s="55" t="s">
        <v>2219</v>
      </c>
    </row>
    <row r="183" spans="1:13" ht="15">
      <c r="A183" s="282">
        <v>45799</v>
      </c>
      <c r="B183" s="55" t="s">
        <v>2441</v>
      </c>
      <c r="C183" s="786">
        <v>81339</v>
      </c>
      <c r="D183" s="786" t="s">
        <v>2442</v>
      </c>
      <c r="E183" s="786">
        <v>120</v>
      </c>
      <c r="F183" s="786">
        <v>4010</v>
      </c>
      <c r="G183" s="786" t="s">
        <v>2217</v>
      </c>
      <c r="H183" s="786" t="s">
        <v>2218</v>
      </c>
      <c r="I183" s="798">
        <v>-75</v>
      </c>
      <c r="J183" s="786">
        <v>-75</v>
      </c>
      <c r="K183" s="786">
        <v>5.74</v>
      </c>
      <c r="L183" s="796">
        <v>-430.5</v>
      </c>
      <c r="M183" s="55" t="s">
        <v>2219</v>
      </c>
    </row>
    <row r="184" spans="1:13" ht="15">
      <c r="A184" s="282">
        <v>45799</v>
      </c>
      <c r="B184" s="55" t="s">
        <v>2441</v>
      </c>
      <c r="C184" s="784">
        <v>84295</v>
      </c>
      <c r="D184" s="784" t="s">
        <v>2442</v>
      </c>
      <c r="E184" s="784">
        <v>130</v>
      </c>
      <c r="F184" s="784">
        <v>4010</v>
      </c>
      <c r="G184" s="784" t="s">
        <v>2217</v>
      </c>
      <c r="H184" s="784" t="s">
        <v>2218</v>
      </c>
      <c r="I184" s="797">
        <v>65</v>
      </c>
      <c r="J184" s="784">
        <v>65</v>
      </c>
      <c r="K184" s="784">
        <v>5.74</v>
      </c>
      <c r="L184" s="793">
        <v>373.1</v>
      </c>
      <c r="M184" s="55" t="s">
        <v>2219</v>
      </c>
    </row>
    <row r="185" spans="1:13" ht="15">
      <c r="A185" s="282">
        <v>45799</v>
      </c>
      <c r="B185" s="55" t="s">
        <v>2441</v>
      </c>
      <c r="C185" s="786">
        <v>81339</v>
      </c>
      <c r="D185" s="786" t="s">
        <v>2442</v>
      </c>
      <c r="E185" s="786">
        <v>130</v>
      </c>
      <c r="F185" s="786">
        <v>4010</v>
      </c>
      <c r="G185" s="786" t="s">
        <v>2217</v>
      </c>
      <c r="H185" s="786" t="s">
        <v>2218</v>
      </c>
      <c r="I185" s="798">
        <v>-65</v>
      </c>
      <c r="J185" s="786">
        <v>-65</v>
      </c>
      <c r="K185" s="786">
        <v>5.74</v>
      </c>
      <c r="L185" s="796">
        <v>-373.1</v>
      </c>
      <c r="M185" s="55" t="s">
        <v>2219</v>
      </c>
    </row>
    <row r="186" spans="1:13" ht="15">
      <c r="A186" s="282">
        <v>45799</v>
      </c>
      <c r="B186" s="55" t="s">
        <v>2441</v>
      </c>
      <c r="C186" s="784">
        <v>84295</v>
      </c>
      <c r="D186" s="784" t="s">
        <v>2442</v>
      </c>
      <c r="E186" s="784">
        <v>140</v>
      </c>
      <c r="F186" s="784">
        <v>4010</v>
      </c>
      <c r="G186" s="784" t="s">
        <v>2217</v>
      </c>
      <c r="H186" s="784" t="s">
        <v>2218</v>
      </c>
      <c r="I186" s="797">
        <v>60</v>
      </c>
      <c r="J186" s="784">
        <v>60</v>
      </c>
      <c r="K186" s="784">
        <v>5.74</v>
      </c>
      <c r="L186" s="793">
        <v>344.4</v>
      </c>
      <c r="M186" s="55" t="s">
        <v>2219</v>
      </c>
    </row>
    <row r="187" spans="1:13" ht="15">
      <c r="A187" s="282">
        <v>45799</v>
      </c>
      <c r="B187" s="55" t="s">
        <v>2441</v>
      </c>
      <c r="C187" s="786">
        <v>81339</v>
      </c>
      <c r="D187" s="786" t="s">
        <v>2442</v>
      </c>
      <c r="E187" s="786">
        <v>140</v>
      </c>
      <c r="F187" s="786">
        <v>4010</v>
      </c>
      <c r="G187" s="786" t="s">
        <v>2217</v>
      </c>
      <c r="H187" s="786" t="s">
        <v>2218</v>
      </c>
      <c r="I187" s="798">
        <v>-60</v>
      </c>
      <c r="J187" s="786">
        <v>-60</v>
      </c>
      <c r="K187" s="786">
        <v>5.74</v>
      </c>
      <c r="L187" s="796">
        <v>-344.4</v>
      </c>
      <c r="M187" s="55" t="s">
        <v>2219</v>
      </c>
    </row>
    <row r="188" spans="1:13" ht="15">
      <c r="A188" s="282">
        <v>45799</v>
      </c>
      <c r="B188" s="55" t="s">
        <v>2441</v>
      </c>
      <c r="C188" s="784">
        <v>84295</v>
      </c>
      <c r="D188" s="784" t="s">
        <v>2442</v>
      </c>
      <c r="E188" s="784">
        <v>110</v>
      </c>
      <c r="F188" s="784">
        <v>4010</v>
      </c>
      <c r="G188" s="784" t="s">
        <v>2217</v>
      </c>
      <c r="H188" s="784" t="s">
        <v>2218</v>
      </c>
      <c r="I188" s="797">
        <v>26</v>
      </c>
      <c r="J188" s="784">
        <v>26</v>
      </c>
      <c r="K188" s="784">
        <v>5.74</v>
      </c>
      <c r="L188" s="793">
        <v>149.24</v>
      </c>
      <c r="M188" s="55" t="s">
        <v>2219</v>
      </c>
    </row>
    <row r="189" spans="1:13" ht="15">
      <c r="A189" s="282">
        <v>45799</v>
      </c>
      <c r="B189" s="55" t="s">
        <v>2441</v>
      </c>
      <c r="C189" s="786">
        <v>81339</v>
      </c>
      <c r="D189" s="786" t="s">
        <v>2442</v>
      </c>
      <c r="E189" s="786">
        <v>110</v>
      </c>
      <c r="F189" s="786">
        <v>4010</v>
      </c>
      <c r="G189" s="786" t="s">
        <v>2217</v>
      </c>
      <c r="H189" s="786" t="s">
        <v>2218</v>
      </c>
      <c r="I189" s="798">
        <v>-26</v>
      </c>
      <c r="J189" s="786">
        <v>-26</v>
      </c>
      <c r="K189" s="786">
        <v>5.74</v>
      </c>
      <c r="L189" s="796">
        <v>-149.24</v>
      </c>
      <c r="M189" s="55" t="s">
        <v>2219</v>
      </c>
    </row>
    <row r="190" spans="1:13" ht="15">
      <c r="A190" s="282">
        <v>45799</v>
      </c>
      <c r="B190" s="55" t="s">
        <v>2443</v>
      </c>
      <c r="C190" s="784">
        <v>84295</v>
      </c>
      <c r="D190" s="784" t="s">
        <v>2442</v>
      </c>
      <c r="E190" s="784">
        <v>100</v>
      </c>
      <c r="F190" s="784">
        <v>4010</v>
      </c>
      <c r="G190" s="784" t="s">
        <v>2217</v>
      </c>
      <c r="H190" s="784" t="s">
        <v>2218</v>
      </c>
      <c r="I190" s="797">
        <v>95</v>
      </c>
      <c r="J190" s="784">
        <v>95</v>
      </c>
      <c r="K190" s="784">
        <v>5.74</v>
      </c>
      <c r="L190" s="793">
        <v>545.29999999999995</v>
      </c>
      <c r="M190" s="55" t="s">
        <v>2219</v>
      </c>
    </row>
    <row r="191" spans="1:13" ht="15">
      <c r="A191" s="282">
        <v>45799</v>
      </c>
      <c r="B191" s="55" t="s">
        <v>2443</v>
      </c>
      <c r="C191" s="786">
        <v>81339</v>
      </c>
      <c r="D191" s="786" t="s">
        <v>2442</v>
      </c>
      <c r="E191" s="786">
        <v>100</v>
      </c>
      <c r="F191" s="786">
        <v>4010</v>
      </c>
      <c r="G191" s="786" t="s">
        <v>2217</v>
      </c>
      <c r="H191" s="786" t="s">
        <v>2218</v>
      </c>
      <c r="I191" s="798">
        <v>-95</v>
      </c>
      <c r="J191" s="786">
        <v>-95</v>
      </c>
      <c r="K191" s="786">
        <v>5.74</v>
      </c>
      <c r="L191" s="796">
        <v>-545.29999999999995</v>
      </c>
      <c r="M191" s="55" t="s">
        <v>2219</v>
      </c>
    </row>
    <row r="192" spans="1:13" ht="15">
      <c r="A192" s="282">
        <v>45799</v>
      </c>
      <c r="B192" s="55" t="s">
        <v>2443</v>
      </c>
      <c r="C192" s="784">
        <v>84295</v>
      </c>
      <c r="D192" s="784" t="s">
        <v>2442</v>
      </c>
      <c r="E192" s="784">
        <v>130</v>
      </c>
      <c r="F192" s="784">
        <v>4010</v>
      </c>
      <c r="G192" s="784" t="s">
        <v>2217</v>
      </c>
      <c r="H192" s="784" t="s">
        <v>2218</v>
      </c>
      <c r="I192" s="797">
        <v>65</v>
      </c>
      <c r="J192" s="784">
        <v>65</v>
      </c>
      <c r="K192" s="784">
        <v>5.74</v>
      </c>
      <c r="L192" s="793">
        <v>373.1</v>
      </c>
      <c r="M192" s="55" t="s">
        <v>2219</v>
      </c>
    </row>
    <row r="193" spans="1:13" ht="15">
      <c r="A193" s="282">
        <v>45799</v>
      </c>
      <c r="B193" s="55" t="s">
        <v>2443</v>
      </c>
      <c r="C193" s="786">
        <v>81339</v>
      </c>
      <c r="D193" s="786" t="s">
        <v>2442</v>
      </c>
      <c r="E193" s="786">
        <v>130</v>
      </c>
      <c r="F193" s="786">
        <v>4010</v>
      </c>
      <c r="G193" s="786" t="s">
        <v>2217</v>
      </c>
      <c r="H193" s="786" t="s">
        <v>2218</v>
      </c>
      <c r="I193" s="798">
        <v>-65</v>
      </c>
      <c r="J193" s="786">
        <v>-65</v>
      </c>
      <c r="K193" s="786">
        <v>5.74</v>
      </c>
      <c r="L193" s="796">
        <v>-373.1</v>
      </c>
      <c r="M193" s="55" t="s">
        <v>2219</v>
      </c>
    </row>
    <row r="194" spans="1:13" ht="15">
      <c r="A194" s="282">
        <v>45799</v>
      </c>
      <c r="B194" s="55" t="s">
        <v>2443</v>
      </c>
      <c r="C194" s="784">
        <v>84295</v>
      </c>
      <c r="D194" s="784" t="s">
        <v>2442</v>
      </c>
      <c r="E194" s="784">
        <v>120</v>
      </c>
      <c r="F194" s="784">
        <v>4010</v>
      </c>
      <c r="G194" s="784" t="s">
        <v>2217</v>
      </c>
      <c r="H194" s="784" t="s">
        <v>2218</v>
      </c>
      <c r="I194" s="797">
        <v>75</v>
      </c>
      <c r="J194" s="784">
        <v>75</v>
      </c>
      <c r="K194" s="784">
        <v>5.74</v>
      </c>
      <c r="L194" s="793">
        <v>430.5</v>
      </c>
      <c r="M194" s="55" t="s">
        <v>2219</v>
      </c>
    </row>
    <row r="195" spans="1:13" ht="15">
      <c r="A195" s="282">
        <v>45799</v>
      </c>
      <c r="B195" s="55" t="s">
        <v>2443</v>
      </c>
      <c r="C195" s="786">
        <v>81339</v>
      </c>
      <c r="D195" s="786" t="s">
        <v>2442</v>
      </c>
      <c r="E195" s="786">
        <v>120</v>
      </c>
      <c r="F195" s="786">
        <v>4010</v>
      </c>
      <c r="G195" s="786" t="s">
        <v>2217</v>
      </c>
      <c r="H195" s="786" t="s">
        <v>2218</v>
      </c>
      <c r="I195" s="798">
        <v>-75</v>
      </c>
      <c r="J195" s="786">
        <v>-75</v>
      </c>
      <c r="K195" s="786">
        <v>5.74</v>
      </c>
      <c r="L195" s="796">
        <v>-430.5</v>
      </c>
      <c r="M195" s="55" t="s">
        <v>2219</v>
      </c>
    </row>
    <row r="196" spans="1:13" ht="15">
      <c r="A196" s="282">
        <v>45799</v>
      </c>
      <c r="B196" s="55" t="s">
        <v>2443</v>
      </c>
      <c r="C196" s="784">
        <v>84295</v>
      </c>
      <c r="D196" s="784" t="s">
        <v>2442</v>
      </c>
      <c r="E196" s="784">
        <v>160</v>
      </c>
      <c r="F196" s="784">
        <v>4010</v>
      </c>
      <c r="G196" s="784" t="s">
        <v>2217</v>
      </c>
      <c r="H196" s="784" t="s">
        <v>2218</v>
      </c>
      <c r="I196" s="797">
        <v>36</v>
      </c>
      <c r="J196" s="784">
        <v>36</v>
      </c>
      <c r="K196" s="784">
        <v>5.74</v>
      </c>
      <c r="L196" s="793">
        <v>206.64</v>
      </c>
      <c r="M196" s="55" t="s">
        <v>2219</v>
      </c>
    </row>
    <row r="197" spans="1:13" ht="15">
      <c r="A197" s="282">
        <v>45799</v>
      </c>
      <c r="B197" s="55" t="s">
        <v>2443</v>
      </c>
      <c r="C197" s="786">
        <v>81339</v>
      </c>
      <c r="D197" s="786" t="s">
        <v>2442</v>
      </c>
      <c r="E197" s="786">
        <v>160</v>
      </c>
      <c r="F197" s="786">
        <v>4010</v>
      </c>
      <c r="G197" s="786" t="s">
        <v>2217</v>
      </c>
      <c r="H197" s="786" t="s">
        <v>2218</v>
      </c>
      <c r="I197" s="798">
        <v>-36</v>
      </c>
      <c r="J197" s="786">
        <v>-36</v>
      </c>
      <c r="K197" s="786">
        <v>5.74</v>
      </c>
      <c r="L197" s="796">
        <v>-206.64</v>
      </c>
      <c r="M197" s="55" t="s">
        <v>2219</v>
      </c>
    </row>
    <row r="198" spans="1:13" ht="15">
      <c r="A198" s="282">
        <v>45799</v>
      </c>
      <c r="B198" s="55" t="s">
        <v>2443</v>
      </c>
      <c r="C198" s="784">
        <v>84295</v>
      </c>
      <c r="D198" s="784" t="s">
        <v>2442</v>
      </c>
      <c r="E198" s="784">
        <v>120</v>
      </c>
      <c r="F198" s="784">
        <v>4010</v>
      </c>
      <c r="G198" s="784" t="s">
        <v>2217</v>
      </c>
      <c r="H198" s="784" t="s">
        <v>2218</v>
      </c>
      <c r="I198" s="797">
        <v>21</v>
      </c>
      <c r="J198" s="784">
        <v>21</v>
      </c>
      <c r="K198" s="784">
        <v>5.74</v>
      </c>
      <c r="L198" s="793">
        <v>120.54</v>
      </c>
      <c r="M198" s="55" t="s">
        <v>2219</v>
      </c>
    </row>
    <row r="199" spans="1:13" ht="15">
      <c r="A199" s="282">
        <v>45799</v>
      </c>
      <c r="B199" s="55" t="s">
        <v>2443</v>
      </c>
      <c r="C199" s="786">
        <v>81339</v>
      </c>
      <c r="D199" s="786" t="s">
        <v>2442</v>
      </c>
      <c r="E199" s="786">
        <v>120</v>
      </c>
      <c r="F199" s="786">
        <v>4010</v>
      </c>
      <c r="G199" s="786" t="s">
        <v>2217</v>
      </c>
      <c r="H199" s="786" t="s">
        <v>2218</v>
      </c>
      <c r="I199" s="798">
        <v>-21</v>
      </c>
      <c r="J199" s="786">
        <v>-21</v>
      </c>
      <c r="K199" s="786">
        <v>5.74</v>
      </c>
      <c r="L199" s="796">
        <v>-120.54</v>
      </c>
      <c r="M199" s="55" t="s">
        <v>2219</v>
      </c>
    </row>
    <row r="200" spans="1:13" ht="15">
      <c r="A200" s="282">
        <v>45799</v>
      </c>
      <c r="B200" s="55" t="s">
        <v>2443</v>
      </c>
      <c r="C200" s="784">
        <v>84295</v>
      </c>
      <c r="D200" s="784" t="s">
        <v>2442</v>
      </c>
      <c r="E200" s="784">
        <v>130</v>
      </c>
      <c r="F200" s="784">
        <v>4010</v>
      </c>
      <c r="G200" s="784" t="s">
        <v>2217</v>
      </c>
      <c r="H200" s="784" t="s">
        <v>2218</v>
      </c>
      <c r="I200" s="797">
        <v>18</v>
      </c>
      <c r="J200" s="784">
        <v>18</v>
      </c>
      <c r="K200" s="784">
        <v>5.74</v>
      </c>
      <c r="L200" s="793">
        <v>103.32</v>
      </c>
      <c r="M200" s="55" t="s">
        <v>2219</v>
      </c>
    </row>
    <row r="201" spans="1:13" ht="15">
      <c r="A201" s="282">
        <v>45799</v>
      </c>
      <c r="B201" s="55" t="s">
        <v>2443</v>
      </c>
      <c r="C201" s="786">
        <v>81339</v>
      </c>
      <c r="D201" s="786" t="s">
        <v>2442</v>
      </c>
      <c r="E201" s="786">
        <v>130</v>
      </c>
      <c r="F201" s="786">
        <v>4010</v>
      </c>
      <c r="G201" s="786" t="s">
        <v>2217</v>
      </c>
      <c r="H201" s="786" t="s">
        <v>2218</v>
      </c>
      <c r="I201" s="798">
        <v>-18</v>
      </c>
      <c r="J201" s="786">
        <v>-18</v>
      </c>
      <c r="K201" s="786">
        <v>5.74</v>
      </c>
      <c r="L201" s="796">
        <v>-103.32</v>
      </c>
      <c r="M201" s="55" t="s">
        <v>2219</v>
      </c>
    </row>
    <row r="202" spans="1:13" ht="15">
      <c r="A202" s="282">
        <v>45799</v>
      </c>
      <c r="B202" s="55" t="s">
        <v>2443</v>
      </c>
      <c r="C202" s="784">
        <v>84295</v>
      </c>
      <c r="D202" s="784" t="s">
        <v>2442</v>
      </c>
      <c r="E202" s="784">
        <v>150</v>
      </c>
      <c r="F202" s="784">
        <v>4010</v>
      </c>
      <c r="G202" s="784" t="s">
        <v>2217</v>
      </c>
      <c r="H202" s="784" t="s">
        <v>2218</v>
      </c>
      <c r="I202" s="797">
        <v>60</v>
      </c>
      <c r="J202" s="784">
        <v>60</v>
      </c>
      <c r="K202" s="784">
        <v>5.74</v>
      </c>
      <c r="L202" s="793">
        <v>344.4</v>
      </c>
      <c r="M202" s="55" t="s">
        <v>2219</v>
      </c>
    </row>
    <row r="203" spans="1:13" ht="15">
      <c r="A203" s="282">
        <v>45799</v>
      </c>
      <c r="B203" s="55" t="s">
        <v>2443</v>
      </c>
      <c r="C203" s="786">
        <v>81339</v>
      </c>
      <c r="D203" s="786" t="s">
        <v>2442</v>
      </c>
      <c r="E203" s="786">
        <v>150</v>
      </c>
      <c r="F203" s="786">
        <v>4010</v>
      </c>
      <c r="G203" s="786" t="s">
        <v>2217</v>
      </c>
      <c r="H203" s="786" t="s">
        <v>2218</v>
      </c>
      <c r="I203" s="798">
        <v>-60</v>
      </c>
      <c r="J203" s="786">
        <v>-60</v>
      </c>
      <c r="K203" s="786">
        <v>5.74</v>
      </c>
      <c r="L203" s="796">
        <v>-344.4</v>
      </c>
      <c r="M203" s="55" t="s">
        <v>2219</v>
      </c>
    </row>
    <row r="204" spans="1:13" ht="15">
      <c r="A204" s="282">
        <v>45799</v>
      </c>
      <c r="B204" s="55" t="s">
        <v>2444</v>
      </c>
      <c r="C204" s="784">
        <v>81339</v>
      </c>
      <c r="D204" s="784" t="s">
        <v>2442</v>
      </c>
      <c r="E204" s="784">
        <v>90</v>
      </c>
      <c r="F204" s="784">
        <v>4010</v>
      </c>
      <c r="G204" s="784" t="s">
        <v>2217</v>
      </c>
      <c r="H204" s="784" t="s">
        <v>2218</v>
      </c>
      <c r="I204" s="797">
        <v>-1</v>
      </c>
      <c r="J204" s="784">
        <v>-1</v>
      </c>
      <c r="K204" s="784">
        <v>5.74</v>
      </c>
      <c r="L204" s="793">
        <v>-5.74</v>
      </c>
      <c r="M204" s="55" t="s">
        <v>2445</v>
      </c>
    </row>
    <row r="205" spans="1:13" ht="15">
      <c r="A205" s="282">
        <v>45799</v>
      </c>
      <c r="B205" s="55" t="s">
        <v>2446</v>
      </c>
      <c r="C205" s="784">
        <v>84295</v>
      </c>
      <c r="D205" s="784" t="s">
        <v>2442</v>
      </c>
      <c r="E205" s="784">
        <v>140</v>
      </c>
      <c r="F205" s="784">
        <v>4010</v>
      </c>
      <c r="G205" s="784" t="s">
        <v>2217</v>
      </c>
      <c r="H205" s="784" t="s">
        <v>2218</v>
      </c>
      <c r="I205" s="797">
        <v>39</v>
      </c>
      <c r="J205" s="784">
        <v>39</v>
      </c>
      <c r="K205" s="784">
        <v>5.74</v>
      </c>
      <c r="L205" s="793">
        <v>223.86</v>
      </c>
      <c r="M205" s="55" t="s">
        <v>2219</v>
      </c>
    </row>
    <row r="206" spans="1:13" ht="15">
      <c r="A206" s="282">
        <v>45799</v>
      </c>
      <c r="B206" s="55" t="s">
        <v>2446</v>
      </c>
      <c r="C206" s="786">
        <v>81339</v>
      </c>
      <c r="D206" s="786" t="s">
        <v>2442</v>
      </c>
      <c r="E206" s="786">
        <v>140</v>
      </c>
      <c r="F206" s="786">
        <v>4010</v>
      </c>
      <c r="G206" s="786" t="s">
        <v>2217</v>
      </c>
      <c r="H206" s="786" t="s">
        <v>2218</v>
      </c>
      <c r="I206" s="798">
        <v>-39</v>
      </c>
      <c r="J206" s="786">
        <v>-39</v>
      </c>
      <c r="K206" s="786">
        <v>5.74</v>
      </c>
      <c r="L206" s="796">
        <v>-223.86</v>
      </c>
      <c r="M206" s="55" t="s">
        <v>2219</v>
      </c>
    </row>
    <row r="207" spans="1:13" ht="15">
      <c r="A207" s="282">
        <v>45799</v>
      </c>
      <c r="B207" s="55" t="s">
        <v>2446</v>
      </c>
      <c r="C207" s="784">
        <v>84295</v>
      </c>
      <c r="D207" s="784" t="s">
        <v>2442</v>
      </c>
      <c r="E207" s="784">
        <v>140</v>
      </c>
      <c r="F207" s="784">
        <v>4010</v>
      </c>
      <c r="G207" s="784" t="s">
        <v>2217</v>
      </c>
      <c r="H207" s="784" t="s">
        <v>2218</v>
      </c>
      <c r="I207" s="797">
        <v>60</v>
      </c>
      <c r="J207" s="784">
        <v>60</v>
      </c>
      <c r="K207" s="784">
        <v>5.74</v>
      </c>
      <c r="L207" s="793">
        <v>344.4</v>
      </c>
      <c r="M207" s="55" t="s">
        <v>2219</v>
      </c>
    </row>
    <row r="208" spans="1:13" ht="15">
      <c r="A208" s="282">
        <v>45799</v>
      </c>
      <c r="B208" s="55" t="s">
        <v>2446</v>
      </c>
      <c r="C208" s="786">
        <v>81339</v>
      </c>
      <c r="D208" s="786" t="s">
        <v>2442</v>
      </c>
      <c r="E208" s="786">
        <v>140</v>
      </c>
      <c r="F208" s="786">
        <v>4010</v>
      </c>
      <c r="G208" s="786" t="s">
        <v>2217</v>
      </c>
      <c r="H208" s="786" t="s">
        <v>2218</v>
      </c>
      <c r="I208" s="798">
        <v>-60</v>
      </c>
      <c r="J208" s="786">
        <v>-60</v>
      </c>
      <c r="K208" s="786">
        <v>5.74</v>
      </c>
      <c r="L208" s="796">
        <v>-344.4</v>
      </c>
      <c r="M208" s="55" t="s">
        <v>2219</v>
      </c>
    </row>
    <row r="209" spans="1:13" ht="15">
      <c r="A209" s="282">
        <v>45799</v>
      </c>
      <c r="B209" s="55" t="s">
        <v>2446</v>
      </c>
      <c r="C209" s="784">
        <v>84295</v>
      </c>
      <c r="D209" s="784" t="s">
        <v>2442</v>
      </c>
      <c r="E209" s="784">
        <v>110</v>
      </c>
      <c r="F209" s="784">
        <v>4010</v>
      </c>
      <c r="G209" s="784" t="s">
        <v>2217</v>
      </c>
      <c r="H209" s="784" t="s">
        <v>2218</v>
      </c>
      <c r="I209" s="797">
        <v>90</v>
      </c>
      <c r="J209" s="784">
        <v>90</v>
      </c>
      <c r="K209" s="784">
        <v>5.74</v>
      </c>
      <c r="L209" s="793">
        <v>516.6</v>
      </c>
      <c r="M209" s="55" t="s">
        <v>2219</v>
      </c>
    </row>
    <row r="210" spans="1:13" ht="15">
      <c r="A210" s="282">
        <v>45799</v>
      </c>
      <c r="B210" s="55" t="s">
        <v>2446</v>
      </c>
      <c r="C210" s="786">
        <v>81339</v>
      </c>
      <c r="D210" s="786" t="s">
        <v>2442</v>
      </c>
      <c r="E210" s="786">
        <v>110</v>
      </c>
      <c r="F210" s="786">
        <v>4010</v>
      </c>
      <c r="G210" s="786" t="s">
        <v>2217</v>
      </c>
      <c r="H210" s="786" t="s">
        <v>2218</v>
      </c>
      <c r="I210" s="798">
        <v>-90</v>
      </c>
      <c r="J210" s="786">
        <v>-90</v>
      </c>
      <c r="K210" s="786">
        <v>5.74</v>
      </c>
      <c r="L210" s="796">
        <v>-516.6</v>
      </c>
      <c r="M210" s="55" t="s">
        <v>2219</v>
      </c>
    </row>
    <row r="211" spans="1:13" ht="15">
      <c r="A211" s="282">
        <v>45799</v>
      </c>
      <c r="B211" s="55" t="s">
        <v>2446</v>
      </c>
      <c r="C211" s="784">
        <v>84295</v>
      </c>
      <c r="D211" s="784" t="s">
        <v>2442</v>
      </c>
      <c r="E211" s="784">
        <v>120</v>
      </c>
      <c r="F211" s="784">
        <v>4010</v>
      </c>
      <c r="G211" s="784" t="s">
        <v>2217</v>
      </c>
      <c r="H211" s="784" t="s">
        <v>2218</v>
      </c>
      <c r="I211" s="797">
        <v>75</v>
      </c>
      <c r="J211" s="784">
        <v>75</v>
      </c>
      <c r="K211" s="784">
        <v>5.74</v>
      </c>
      <c r="L211" s="793">
        <v>430.5</v>
      </c>
      <c r="M211" s="55" t="s">
        <v>2219</v>
      </c>
    </row>
    <row r="212" spans="1:13" ht="15">
      <c r="A212" s="282">
        <v>45799</v>
      </c>
      <c r="B212" s="55" t="s">
        <v>2446</v>
      </c>
      <c r="C212" s="786">
        <v>81339</v>
      </c>
      <c r="D212" s="786" t="s">
        <v>2442</v>
      </c>
      <c r="E212" s="786">
        <v>120</v>
      </c>
      <c r="F212" s="786">
        <v>4010</v>
      </c>
      <c r="G212" s="786" t="s">
        <v>2217</v>
      </c>
      <c r="H212" s="786" t="s">
        <v>2218</v>
      </c>
      <c r="I212" s="798">
        <v>-75</v>
      </c>
      <c r="J212" s="786">
        <v>-75</v>
      </c>
      <c r="K212" s="786">
        <v>5.74</v>
      </c>
      <c r="L212" s="796">
        <v>-430.5</v>
      </c>
      <c r="M212" s="55" t="s">
        <v>2219</v>
      </c>
    </row>
    <row r="213" spans="1:13" ht="15">
      <c r="A213" s="282">
        <v>45799</v>
      </c>
      <c r="B213" s="55" t="s">
        <v>2446</v>
      </c>
      <c r="C213" s="784">
        <v>84295</v>
      </c>
      <c r="D213" s="784" t="s">
        <v>2442</v>
      </c>
      <c r="E213" s="784">
        <v>140</v>
      </c>
      <c r="F213" s="784">
        <v>4010</v>
      </c>
      <c r="G213" s="784" t="s">
        <v>2217</v>
      </c>
      <c r="H213" s="784" t="s">
        <v>2218</v>
      </c>
      <c r="I213" s="797">
        <v>60</v>
      </c>
      <c r="J213" s="784">
        <v>60</v>
      </c>
      <c r="K213" s="784">
        <v>5.74</v>
      </c>
      <c r="L213" s="793">
        <v>344.4</v>
      </c>
      <c r="M213" s="55" t="s">
        <v>2219</v>
      </c>
    </row>
    <row r="214" spans="1:13" ht="15">
      <c r="A214" s="282">
        <v>45799</v>
      </c>
      <c r="B214" s="55" t="s">
        <v>2446</v>
      </c>
      <c r="C214" s="786">
        <v>81339</v>
      </c>
      <c r="D214" s="786" t="s">
        <v>2442</v>
      </c>
      <c r="E214" s="786">
        <v>140</v>
      </c>
      <c r="F214" s="786">
        <v>4010</v>
      </c>
      <c r="G214" s="786" t="s">
        <v>2217</v>
      </c>
      <c r="H214" s="786" t="s">
        <v>2218</v>
      </c>
      <c r="I214" s="798">
        <v>-60</v>
      </c>
      <c r="J214" s="786">
        <v>-60</v>
      </c>
      <c r="K214" s="786">
        <v>5.74</v>
      </c>
      <c r="L214" s="796">
        <v>-344.4</v>
      </c>
      <c r="M214" s="55" t="s">
        <v>2219</v>
      </c>
    </row>
    <row r="215" spans="1:13" ht="15">
      <c r="A215" s="282">
        <v>45799</v>
      </c>
      <c r="B215" s="55" t="s">
        <v>2446</v>
      </c>
      <c r="C215" s="784">
        <v>84295</v>
      </c>
      <c r="D215" s="784" t="s">
        <v>2442</v>
      </c>
      <c r="E215" s="784">
        <v>100</v>
      </c>
      <c r="F215" s="784">
        <v>4010</v>
      </c>
      <c r="G215" s="784" t="s">
        <v>2217</v>
      </c>
      <c r="H215" s="784" t="s">
        <v>2218</v>
      </c>
      <c r="I215" s="797">
        <v>95</v>
      </c>
      <c r="J215" s="784">
        <v>95</v>
      </c>
      <c r="K215" s="784">
        <v>5.74</v>
      </c>
      <c r="L215" s="793">
        <v>545.29999999999995</v>
      </c>
      <c r="M215" s="55" t="s">
        <v>2219</v>
      </c>
    </row>
    <row r="216" spans="1:13" ht="15">
      <c r="A216" s="282">
        <v>45799</v>
      </c>
      <c r="B216" s="55" t="s">
        <v>2446</v>
      </c>
      <c r="C216" s="786">
        <v>81339</v>
      </c>
      <c r="D216" s="786" t="s">
        <v>2442</v>
      </c>
      <c r="E216" s="786">
        <v>100</v>
      </c>
      <c r="F216" s="786">
        <v>4010</v>
      </c>
      <c r="G216" s="786" t="s">
        <v>2217</v>
      </c>
      <c r="H216" s="786" t="s">
        <v>2218</v>
      </c>
      <c r="I216" s="798">
        <v>-95</v>
      </c>
      <c r="J216" s="786">
        <v>-95</v>
      </c>
      <c r="K216" s="786">
        <v>5.74</v>
      </c>
      <c r="L216" s="796">
        <v>-545.29999999999995</v>
      </c>
      <c r="M216" s="55" t="s">
        <v>2219</v>
      </c>
    </row>
    <row r="217" spans="1:13" ht="15">
      <c r="A217" s="282">
        <v>45799</v>
      </c>
      <c r="B217" s="55" t="s">
        <v>2446</v>
      </c>
      <c r="C217" s="784">
        <v>84295</v>
      </c>
      <c r="D217" s="784" t="s">
        <v>2442</v>
      </c>
      <c r="E217" s="784">
        <v>130</v>
      </c>
      <c r="F217" s="784">
        <v>4010</v>
      </c>
      <c r="G217" s="784" t="s">
        <v>2217</v>
      </c>
      <c r="H217" s="784" t="s">
        <v>2218</v>
      </c>
      <c r="I217" s="797">
        <v>65</v>
      </c>
      <c r="J217" s="784">
        <v>65</v>
      </c>
      <c r="K217" s="784">
        <v>5.74</v>
      </c>
      <c r="L217" s="793">
        <v>373.1</v>
      </c>
      <c r="M217" s="55" t="s">
        <v>2219</v>
      </c>
    </row>
    <row r="218" spans="1:13" ht="15">
      <c r="A218" s="282">
        <v>45799</v>
      </c>
      <c r="B218" s="55" t="s">
        <v>2446</v>
      </c>
      <c r="C218" s="786">
        <v>81339</v>
      </c>
      <c r="D218" s="786" t="s">
        <v>2442</v>
      </c>
      <c r="E218" s="786">
        <v>130</v>
      </c>
      <c r="F218" s="786">
        <v>4010</v>
      </c>
      <c r="G218" s="786" t="s">
        <v>2217</v>
      </c>
      <c r="H218" s="786" t="s">
        <v>2218</v>
      </c>
      <c r="I218" s="798">
        <v>-65</v>
      </c>
      <c r="J218" s="786">
        <v>-65</v>
      </c>
      <c r="K218" s="786">
        <v>5.74</v>
      </c>
      <c r="L218" s="796">
        <v>-373.1</v>
      </c>
      <c r="M218" s="55" t="s">
        <v>2219</v>
      </c>
    </row>
    <row r="219" spans="1:13" ht="15">
      <c r="A219" s="282">
        <v>45799</v>
      </c>
      <c r="B219" s="55" t="s">
        <v>2446</v>
      </c>
      <c r="C219" s="784">
        <v>84295</v>
      </c>
      <c r="D219" s="784" t="s">
        <v>2442</v>
      </c>
      <c r="E219" s="784">
        <v>130</v>
      </c>
      <c r="F219" s="784">
        <v>4010</v>
      </c>
      <c r="G219" s="784" t="s">
        <v>2217</v>
      </c>
      <c r="H219" s="784" t="s">
        <v>2218</v>
      </c>
      <c r="I219" s="797">
        <v>65</v>
      </c>
      <c r="J219" s="784">
        <v>65</v>
      </c>
      <c r="K219" s="784">
        <v>5.74</v>
      </c>
      <c r="L219" s="793">
        <v>373.1</v>
      </c>
      <c r="M219" s="55" t="s">
        <v>2219</v>
      </c>
    </row>
    <row r="220" spans="1:13" ht="15">
      <c r="A220" s="282">
        <v>45799</v>
      </c>
      <c r="B220" s="55" t="s">
        <v>2446</v>
      </c>
      <c r="C220" s="786">
        <v>81339</v>
      </c>
      <c r="D220" s="786" t="s">
        <v>2442</v>
      </c>
      <c r="E220" s="786">
        <v>130</v>
      </c>
      <c r="F220" s="786">
        <v>4010</v>
      </c>
      <c r="G220" s="786" t="s">
        <v>2217</v>
      </c>
      <c r="H220" s="786" t="s">
        <v>2218</v>
      </c>
      <c r="I220" s="798">
        <v>-65</v>
      </c>
      <c r="J220" s="786">
        <v>-65</v>
      </c>
      <c r="K220" s="786">
        <v>5.74</v>
      </c>
      <c r="L220" s="796">
        <v>-373.1</v>
      </c>
      <c r="M220" s="55" t="s">
        <v>2219</v>
      </c>
    </row>
    <row r="221" spans="1:13" ht="15">
      <c r="A221" s="282">
        <v>45799</v>
      </c>
      <c r="B221" s="55" t="s">
        <v>2446</v>
      </c>
      <c r="C221" s="784">
        <v>84295</v>
      </c>
      <c r="D221" s="784" t="s">
        <v>2442</v>
      </c>
      <c r="E221" s="784">
        <v>150</v>
      </c>
      <c r="F221" s="784">
        <v>4010</v>
      </c>
      <c r="G221" s="784" t="s">
        <v>2217</v>
      </c>
      <c r="H221" s="784" t="s">
        <v>2218</v>
      </c>
      <c r="I221" s="797">
        <v>54</v>
      </c>
      <c r="J221" s="784">
        <v>54</v>
      </c>
      <c r="K221" s="784">
        <v>5.74</v>
      </c>
      <c r="L221" s="793">
        <v>309.95999999999998</v>
      </c>
      <c r="M221" s="55" t="s">
        <v>2219</v>
      </c>
    </row>
    <row r="222" spans="1:13" ht="15">
      <c r="A222" s="282">
        <v>45799</v>
      </c>
      <c r="B222" s="55" t="s">
        <v>2446</v>
      </c>
      <c r="C222" s="786">
        <v>81339</v>
      </c>
      <c r="D222" s="786" t="s">
        <v>2442</v>
      </c>
      <c r="E222" s="786">
        <v>150</v>
      </c>
      <c r="F222" s="786">
        <v>4010</v>
      </c>
      <c r="G222" s="786" t="s">
        <v>2217</v>
      </c>
      <c r="H222" s="786" t="s">
        <v>2218</v>
      </c>
      <c r="I222" s="798">
        <v>-54</v>
      </c>
      <c r="J222" s="786">
        <v>-54</v>
      </c>
      <c r="K222" s="786">
        <v>5.74</v>
      </c>
      <c r="L222" s="796">
        <v>-309.95999999999998</v>
      </c>
      <c r="M222" s="55" t="s">
        <v>2219</v>
      </c>
    </row>
    <row r="223" spans="1:13" ht="15">
      <c r="A223" s="282">
        <v>45799</v>
      </c>
      <c r="B223" s="55" t="s">
        <v>2446</v>
      </c>
      <c r="C223" s="784">
        <v>84295</v>
      </c>
      <c r="D223" s="784" t="s">
        <v>2442</v>
      </c>
      <c r="E223" s="784">
        <v>110</v>
      </c>
      <c r="F223" s="784">
        <v>4010</v>
      </c>
      <c r="G223" s="784" t="s">
        <v>2217</v>
      </c>
      <c r="H223" s="784" t="s">
        <v>2218</v>
      </c>
      <c r="I223" s="797">
        <v>90</v>
      </c>
      <c r="J223" s="784">
        <v>90</v>
      </c>
      <c r="K223" s="784">
        <v>5.74</v>
      </c>
      <c r="L223" s="793">
        <v>516.6</v>
      </c>
      <c r="M223" s="55" t="s">
        <v>2219</v>
      </c>
    </row>
    <row r="224" spans="1:13" ht="15">
      <c r="A224" s="282">
        <v>45799</v>
      </c>
      <c r="B224" s="55" t="s">
        <v>2446</v>
      </c>
      <c r="C224" s="786">
        <v>81339</v>
      </c>
      <c r="D224" s="786" t="s">
        <v>2442</v>
      </c>
      <c r="E224" s="786">
        <v>110</v>
      </c>
      <c r="F224" s="786">
        <v>4010</v>
      </c>
      <c r="G224" s="786" t="s">
        <v>2217</v>
      </c>
      <c r="H224" s="786" t="s">
        <v>2218</v>
      </c>
      <c r="I224" s="798">
        <v>-90</v>
      </c>
      <c r="J224" s="786">
        <v>-90</v>
      </c>
      <c r="K224" s="786">
        <v>5.74</v>
      </c>
      <c r="L224" s="796">
        <v>-516.6</v>
      </c>
      <c r="M224" s="55" t="s">
        <v>2219</v>
      </c>
    </row>
    <row r="225" spans="1:13" ht="15">
      <c r="A225" s="282">
        <v>45799</v>
      </c>
      <c r="B225" s="55" t="s">
        <v>2446</v>
      </c>
      <c r="C225" s="784">
        <v>84295</v>
      </c>
      <c r="D225" s="784" t="s">
        <v>2442</v>
      </c>
      <c r="E225" s="784">
        <v>150</v>
      </c>
      <c r="F225" s="784">
        <v>4010</v>
      </c>
      <c r="G225" s="784" t="s">
        <v>2217</v>
      </c>
      <c r="H225" s="784" t="s">
        <v>2218</v>
      </c>
      <c r="I225" s="797">
        <v>60</v>
      </c>
      <c r="J225" s="784">
        <v>60</v>
      </c>
      <c r="K225" s="784">
        <v>5.74</v>
      </c>
      <c r="L225" s="793">
        <v>344.4</v>
      </c>
      <c r="M225" s="55" t="s">
        <v>2219</v>
      </c>
    </row>
    <row r="226" spans="1:13" ht="15">
      <c r="A226" s="282">
        <v>45799</v>
      </c>
      <c r="B226" s="55" t="s">
        <v>2446</v>
      </c>
      <c r="C226" s="786">
        <v>81339</v>
      </c>
      <c r="D226" s="786" t="s">
        <v>2442</v>
      </c>
      <c r="E226" s="786">
        <v>150</v>
      </c>
      <c r="F226" s="786">
        <v>4010</v>
      </c>
      <c r="G226" s="786" t="s">
        <v>2217</v>
      </c>
      <c r="H226" s="786" t="s">
        <v>2218</v>
      </c>
      <c r="I226" s="798">
        <v>-60</v>
      </c>
      <c r="J226" s="786">
        <v>-60</v>
      </c>
      <c r="K226" s="786">
        <v>5.74</v>
      </c>
      <c r="L226" s="796">
        <v>-344.4</v>
      </c>
      <c r="M226" s="55" t="s">
        <v>2219</v>
      </c>
    </row>
    <row r="227" spans="1:13" ht="15">
      <c r="A227" s="282">
        <v>45799</v>
      </c>
      <c r="B227" s="55" t="s">
        <v>2446</v>
      </c>
      <c r="C227" s="784">
        <v>84295</v>
      </c>
      <c r="D227" s="784" t="s">
        <v>2442</v>
      </c>
      <c r="E227" s="784">
        <v>120</v>
      </c>
      <c r="F227" s="784">
        <v>4010</v>
      </c>
      <c r="G227" s="784" t="s">
        <v>2217</v>
      </c>
      <c r="H227" s="784" t="s">
        <v>2218</v>
      </c>
      <c r="I227" s="797">
        <v>75</v>
      </c>
      <c r="J227" s="784">
        <v>75</v>
      </c>
      <c r="K227" s="784">
        <v>5.74</v>
      </c>
      <c r="L227" s="793">
        <v>430.5</v>
      </c>
      <c r="M227" s="55" t="s">
        <v>2219</v>
      </c>
    </row>
    <row r="228" spans="1:13" ht="15">
      <c r="A228" s="282">
        <v>45799</v>
      </c>
      <c r="B228" s="55" t="s">
        <v>2446</v>
      </c>
      <c r="C228" s="786">
        <v>81339</v>
      </c>
      <c r="D228" s="786" t="s">
        <v>2442</v>
      </c>
      <c r="E228" s="786">
        <v>120</v>
      </c>
      <c r="F228" s="786">
        <v>4010</v>
      </c>
      <c r="G228" s="786" t="s">
        <v>2217</v>
      </c>
      <c r="H228" s="786" t="s">
        <v>2218</v>
      </c>
      <c r="I228" s="798">
        <v>-75</v>
      </c>
      <c r="J228" s="786">
        <v>-75</v>
      </c>
      <c r="K228" s="786">
        <v>5.74</v>
      </c>
      <c r="L228" s="796">
        <v>-430.5</v>
      </c>
      <c r="M228" s="55" t="s">
        <v>2219</v>
      </c>
    </row>
    <row r="229" spans="1:13" ht="15">
      <c r="A229" s="282">
        <v>45799</v>
      </c>
      <c r="B229" s="55" t="s">
        <v>2446</v>
      </c>
      <c r="C229" s="784">
        <v>84295</v>
      </c>
      <c r="D229" s="784" t="s">
        <v>2442</v>
      </c>
      <c r="E229" s="784">
        <v>90</v>
      </c>
      <c r="F229" s="784">
        <v>4010</v>
      </c>
      <c r="G229" s="784" t="s">
        <v>2217</v>
      </c>
      <c r="H229" s="784" t="s">
        <v>2218</v>
      </c>
      <c r="I229" s="797">
        <v>99</v>
      </c>
      <c r="J229" s="784">
        <v>99</v>
      </c>
      <c r="K229" s="784">
        <v>5.74</v>
      </c>
      <c r="L229" s="793">
        <v>568.26</v>
      </c>
      <c r="M229" s="55" t="s">
        <v>2219</v>
      </c>
    </row>
    <row r="230" spans="1:13" ht="15">
      <c r="A230" s="282">
        <v>45799</v>
      </c>
      <c r="B230" s="55" t="s">
        <v>2446</v>
      </c>
      <c r="C230" s="786">
        <v>81339</v>
      </c>
      <c r="D230" s="786" t="s">
        <v>2442</v>
      </c>
      <c r="E230" s="786">
        <v>90</v>
      </c>
      <c r="F230" s="786">
        <v>4010</v>
      </c>
      <c r="G230" s="786" t="s">
        <v>2217</v>
      </c>
      <c r="H230" s="786" t="s">
        <v>2218</v>
      </c>
      <c r="I230" s="798">
        <v>-99</v>
      </c>
      <c r="J230" s="786">
        <v>-99</v>
      </c>
      <c r="K230" s="786">
        <v>5.74</v>
      </c>
      <c r="L230" s="796">
        <v>-568.26</v>
      </c>
      <c r="M230" s="55" t="s">
        <v>2219</v>
      </c>
    </row>
    <row r="231" spans="1:13" ht="15">
      <c r="A231" s="282">
        <v>45799</v>
      </c>
      <c r="B231" s="55" t="s">
        <v>2446</v>
      </c>
      <c r="C231" s="784">
        <v>84295</v>
      </c>
      <c r="D231" s="784" t="s">
        <v>2442</v>
      </c>
      <c r="E231" s="784">
        <v>85</v>
      </c>
      <c r="F231" s="784">
        <v>4010</v>
      </c>
      <c r="G231" s="784" t="s">
        <v>2217</v>
      </c>
      <c r="H231" s="784" t="s">
        <v>2218</v>
      </c>
      <c r="I231" s="797">
        <v>84</v>
      </c>
      <c r="J231" s="784">
        <v>84</v>
      </c>
      <c r="K231" s="784">
        <v>5.72</v>
      </c>
      <c r="L231" s="793">
        <v>480.48</v>
      </c>
      <c r="M231" s="55" t="s">
        <v>2219</v>
      </c>
    </row>
    <row r="232" spans="1:13" ht="15">
      <c r="A232" s="282">
        <v>45799</v>
      </c>
      <c r="B232" s="55" t="s">
        <v>2446</v>
      </c>
      <c r="C232" s="786">
        <v>81339</v>
      </c>
      <c r="D232" s="786" t="s">
        <v>2442</v>
      </c>
      <c r="E232" s="786">
        <v>85</v>
      </c>
      <c r="F232" s="786">
        <v>4010</v>
      </c>
      <c r="G232" s="786" t="s">
        <v>2217</v>
      </c>
      <c r="H232" s="786" t="s">
        <v>2218</v>
      </c>
      <c r="I232" s="798">
        <v>-84</v>
      </c>
      <c r="J232" s="786">
        <v>-84</v>
      </c>
      <c r="K232" s="786">
        <v>5.72</v>
      </c>
      <c r="L232" s="796">
        <v>-480.48</v>
      </c>
      <c r="M232" s="55" t="s">
        <v>2219</v>
      </c>
    </row>
    <row r="233" spans="1:13" ht="15">
      <c r="A233" s="282">
        <v>45799</v>
      </c>
      <c r="B233" s="55" t="s">
        <v>2446</v>
      </c>
      <c r="C233" s="784">
        <v>84295</v>
      </c>
      <c r="D233" s="784" t="s">
        <v>2442</v>
      </c>
      <c r="E233" s="784">
        <v>120</v>
      </c>
      <c r="F233" s="784">
        <v>4010</v>
      </c>
      <c r="G233" s="784" t="s">
        <v>2217</v>
      </c>
      <c r="H233" s="784" t="s">
        <v>2218</v>
      </c>
      <c r="I233" s="797">
        <v>75</v>
      </c>
      <c r="J233" s="784">
        <v>75</v>
      </c>
      <c r="K233" s="784">
        <v>5.74</v>
      </c>
      <c r="L233" s="793">
        <v>430.5</v>
      </c>
      <c r="M233" s="55" t="s">
        <v>2219</v>
      </c>
    </row>
    <row r="234" spans="1:13" ht="15">
      <c r="A234" s="282">
        <v>45799</v>
      </c>
      <c r="B234" s="55" t="s">
        <v>2446</v>
      </c>
      <c r="C234" s="786">
        <v>81339</v>
      </c>
      <c r="D234" s="786" t="s">
        <v>2442</v>
      </c>
      <c r="E234" s="786">
        <v>120</v>
      </c>
      <c r="F234" s="786">
        <v>4010</v>
      </c>
      <c r="G234" s="786" t="s">
        <v>2217</v>
      </c>
      <c r="H234" s="786" t="s">
        <v>2218</v>
      </c>
      <c r="I234" s="798">
        <v>-75</v>
      </c>
      <c r="J234" s="786">
        <v>-75</v>
      </c>
      <c r="K234" s="786">
        <v>5.74</v>
      </c>
      <c r="L234" s="796">
        <v>-430.5</v>
      </c>
      <c r="M234" s="55" t="s">
        <v>2219</v>
      </c>
    </row>
    <row r="235" spans="1:13" ht="15">
      <c r="A235" s="282">
        <v>45799</v>
      </c>
      <c r="B235" s="55" t="s">
        <v>2446</v>
      </c>
      <c r="C235" s="784">
        <v>84295</v>
      </c>
      <c r="D235" s="784" t="s">
        <v>2442</v>
      </c>
      <c r="E235" s="784">
        <v>160</v>
      </c>
      <c r="F235" s="784">
        <v>4010</v>
      </c>
      <c r="G235" s="784" t="s">
        <v>2217</v>
      </c>
      <c r="H235" s="784" t="s">
        <v>2218</v>
      </c>
      <c r="I235" s="797">
        <v>45</v>
      </c>
      <c r="J235" s="784">
        <v>45</v>
      </c>
      <c r="K235" s="784">
        <v>5.74</v>
      </c>
      <c r="L235" s="793">
        <v>258.3</v>
      </c>
      <c r="M235" s="55" t="s">
        <v>2219</v>
      </c>
    </row>
    <row r="236" spans="1:13" ht="15">
      <c r="A236" s="282">
        <v>45799</v>
      </c>
      <c r="B236" s="55" t="s">
        <v>2446</v>
      </c>
      <c r="C236" s="786">
        <v>81339</v>
      </c>
      <c r="D236" s="786" t="s">
        <v>2442</v>
      </c>
      <c r="E236" s="786">
        <v>160</v>
      </c>
      <c r="F236" s="786">
        <v>4010</v>
      </c>
      <c r="G236" s="786" t="s">
        <v>2217</v>
      </c>
      <c r="H236" s="786" t="s">
        <v>2218</v>
      </c>
      <c r="I236" s="798">
        <v>-45</v>
      </c>
      <c r="J236" s="786">
        <v>-45</v>
      </c>
      <c r="K236" s="786">
        <v>5.74</v>
      </c>
      <c r="L236" s="796">
        <v>-258.3</v>
      </c>
      <c r="M236" s="55" t="s">
        <v>2219</v>
      </c>
    </row>
    <row r="237" spans="1:13" ht="15">
      <c r="A237" s="282">
        <v>45799</v>
      </c>
      <c r="B237" s="55" t="s">
        <v>2446</v>
      </c>
      <c r="C237" s="784">
        <v>84295</v>
      </c>
      <c r="D237" s="784" t="s">
        <v>2442</v>
      </c>
      <c r="E237" s="784">
        <v>100</v>
      </c>
      <c r="F237" s="784">
        <v>4010</v>
      </c>
      <c r="G237" s="784" t="s">
        <v>2217</v>
      </c>
      <c r="H237" s="784" t="s">
        <v>2218</v>
      </c>
      <c r="I237" s="797">
        <v>21</v>
      </c>
      <c r="J237" s="784">
        <v>21</v>
      </c>
      <c r="K237" s="784">
        <v>5.74</v>
      </c>
      <c r="L237" s="793">
        <v>120.54</v>
      </c>
      <c r="M237" s="55" t="s">
        <v>2219</v>
      </c>
    </row>
    <row r="238" spans="1:13" ht="15">
      <c r="A238" s="282">
        <v>45799</v>
      </c>
      <c r="B238" s="55" t="s">
        <v>2446</v>
      </c>
      <c r="C238" s="786">
        <v>81339</v>
      </c>
      <c r="D238" s="786" t="s">
        <v>2442</v>
      </c>
      <c r="E238" s="786">
        <v>100</v>
      </c>
      <c r="F238" s="786">
        <v>4010</v>
      </c>
      <c r="G238" s="786" t="s">
        <v>2217</v>
      </c>
      <c r="H238" s="786" t="s">
        <v>2218</v>
      </c>
      <c r="I238" s="798">
        <v>-21</v>
      </c>
      <c r="J238" s="786">
        <v>-21</v>
      </c>
      <c r="K238" s="786">
        <v>5.74</v>
      </c>
      <c r="L238" s="796">
        <v>-120.54</v>
      </c>
      <c r="M238" s="55" t="s">
        <v>2219</v>
      </c>
    </row>
    <row r="239" spans="1:13" ht="15">
      <c r="A239" s="783">
        <v>45800</v>
      </c>
      <c r="B239" s="55" t="s">
        <v>2447</v>
      </c>
      <c r="C239" s="784">
        <v>81339</v>
      </c>
      <c r="D239" s="784" t="s">
        <v>2448</v>
      </c>
      <c r="E239" s="784">
        <v>110</v>
      </c>
      <c r="F239" s="784">
        <v>4010</v>
      </c>
      <c r="G239" s="784" t="s">
        <v>2217</v>
      </c>
      <c r="H239" s="784" t="s">
        <v>2218</v>
      </c>
      <c r="J239" s="784">
        <v>-61</v>
      </c>
      <c r="K239" s="784">
        <v>5.74</v>
      </c>
      <c r="L239" s="793">
        <v>-350.14</v>
      </c>
      <c r="M239" s="55" t="s">
        <v>2219</v>
      </c>
    </row>
    <row r="240" spans="1:13" ht="15">
      <c r="A240" s="785">
        <v>45800</v>
      </c>
      <c r="B240" s="55" t="s">
        <v>2447</v>
      </c>
      <c r="C240" s="786">
        <v>81339</v>
      </c>
      <c r="D240" s="786" t="s">
        <v>2448</v>
      </c>
      <c r="E240" s="786">
        <v>130</v>
      </c>
      <c r="F240" s="786">
        <v>4010</v>
      </c>
      <c r="G240" s="786" t="s">
        <v>2217</v>
      </c>
      <c r="H240" s="786" t="s">
        <v>2218</v>
      </c>
      <c r="J240" s="786">
        <v>-65</v>
      </c>
      <c r="K240" s="786">
        <v>5.74</v>
      </c>
      <c r="L240" s="796">
        <v>-373.1</v>
      </c>
      <c r="M240" s="55" t="s">
        <v>2219</v>
      </c>
    </row>
    <row r="241" spans="1:13" ht="15">
      <c r="A241" s="783">
        <v>45800</v>
      </c>
      <c r="B241" s="55" t="s">
        <v>2447</v>
      </c>
      <c r="C241" s="784">
        <v>81339</v>
      </c>
      <c r="D241" s="784" t="s">
        <v>2448</v>
      </c>
      <c r="E241" s="784">
        <v>100</v>
      </c>
      <c r="F241" s="784">
        <v>4010</v>
      </c>
      <c r="G241" s="784" t="s">
        <v>2217</v>
      </c>
      <c r="H241" s="784" t="s">
        <v>2218</v>
      </c>
      <c r="J241" s="784">
        <v>-76</v>
      </c>
      <c r="K241" s="784">
        <v>5.74</v>
      </c>
      <c r="L241" s="793">
        <v>-436.24</v>
      </c>
      <c r="M241" s="55" t="s">
        <v>2219</v>
      </c>
    </row>
    <row r="242" spans="1:13" ht="15">
      <c r="A242" s="785">
        <v>45800</v>
      </c>
      <c r="B242" s="55" t="s">
        <v>2447</v>
      </c>
      <c r="C242" s="786">
        <v>81339</v>
      </c>
      <c r="D242" s="786" t="s">
        <v>2448</v>
      </c>
      <c r="E242" s="786">
        <v>100</v>
      </c>
      <c r="F242" s="786">
        <v>4010</v>
      </c>
      <c r="G242" s="786" t="s">
        <v>2217</v>
      </c>
      <c r="H242" s="786" t="s">
        <v>2218</v>
      </c>
      <c r="J242" s="786">
        <v>-95</v>
      </c>
      <c r="K242" s="786">
        <v>5.74</v>
      </c>
      <c r="L242" s="796">
        <v>-545.29999999999995</v>
      </c>
      <c r="M242" s="55" t="s">
        <v>2219</v>
      </c>
    </row>
    <row r="243" spans="1:13" ht="15">
      <c r="A243" s="783">
        <v>45800</v>
      </c>
      <c r="B243" s="55" t="s">
        <v>2447</v>
      </c>
      <c r="C243" s="784">
        <v>81339</v>
      </c>
      <c r="D243" s="784" t="s">
        <v>2448</v>
      </c>
      <c r="E243" s="784">
        <v>85</v>
      </c>
      <c r="F243" s="784">
        <v>4010</v>
      </c>
      <c r="G243" s="784" t="s">
        <v>2217</v>
      </c>
      <c r="H243" s="784" t="s">
        <v>2218</v>
      </c>
      <c r="J243" s="784">
        <v>-71</v>
      </c>
      <c r="K243" s="784">
        <v>5.72</v>
      </c>
      <c r="L243" s="793">
        <v>-406.12</v>
      </c>
      <c r="M243" s="55" t="s">
        <v>2219</v>
      </c>
    </row>
    <row r="244" spans="1:13" ht="15">
      <c r="A244" s="785">
        <v>45800</v>
      </c>
      <c r="B244" s="55" t="s">
        <v>2447</v>
      </c>
      <c r="C244" s="786">
        <v>81339</v>
      </c>
      <c r="D244" s="786" t="s">
        <v>2448</v>
      </c>
      <c r="E244" s="786">
        <v>110</v>
      </c>
      <c r="F244" s="786">
        <v>4010</v>
      </c>
      <c r="G244" s="786" t="s">
        <v>2217</v>
      </c>
      <c r="H244" s="786" t="s">
        <v>2218</v>
      </c>
      <c r="J244" s="786">
        <v>-90</v>
      </c>
      <c r="K244" s="786">
        <v>5.74</v>
      </c>
      <c r="L244" s="796">
        <v>-516.6</v>
      </c>
      <c r="M244" s="55" t="s">
        <v>2219</v>
      </c>
    </row>
    <row r="245" spans="1:13" ht="15">
      <c r="A245" s="783">
        <v>45800</v>
      </c>
      <c r="B245" s="55" t="s">
        <v>2447</v>
      </c>
      <c r="C245" s="784">
        <v>81339</v>
      </c>
      <c r="D245" s="784" t="s">
        <v>2448</v>
      </c>
      <c r="E245" s="784">
        <v>120</v>
      </c>
      <c r="F245" s="784">
        <v>4010</v>
      </c>
      <c r="G245" s="784" t="s">
        <v>2217</v>
      </c>
      <c r="H245" s="784" t="s">
        <v>2218</v>
      </c>
      <c r="J245" s="784">
        <v>-75</v>
      </c>
      <c r="K245" s="784">
        <v>5.74</v>
      </c>
      <c r="L245" s="793">
        <v>-430.5</v>
      </c>
      <c r="M245" s="55" t="s">
        <v>2219</v>
      </c>
    </row>
    <row r="246" spans="1:13" ht="15">
      <c r="A246" s="785">
        <v>45800</v>
      </c>
      <c r="B246" s="55" t="s">
        <v>2447</v>
      </c>
      <c r="C246" s="786">
        <v>81339</v>
      </c>
      <c r="D246" s="786" t="s">
        <v>2448</v>
      </c>
      <c r="E246" s="786">
        <v>120</v>
      </c>
      <c r="F246" s="786">
        <v>4010</v>
      </c>
      <c r="G246" s="786" t="s">
        <v>2217</v>
      </c>
      <c r="H246" s="786" t="s">
        <v>2218</v>
      </c>
      <c r="J246" s="786">
        <v>-75</v>
      </c>
      <c r="K246" s="786">
        <v>5.74</v>
      </c>
      <c r="L246" s="796">
        <v>-430.5</v>
      </c>
      <c r="M246" s="55" t="s">
        <v>2219</v>
      </c>
    </row>
    <row r="247" spans="1:13" ht="15">
      <c r="A247" s="783">
        <v>45800</v>
      </c>
      <c r="B247" s="55" t="s">
        <v>2447</v>
      </c>
      <c r="C247" s="784">
        <v>81339</v>
      </c>
      <c r="D247" s="784" t="s">
        <v>2448</v>
      </c>
      <c r="E247" s="784">
        <v>150</v>
      </c>
      <c r="F247" s="784">
        <v>4010</v>
      </c>
      <c r="G247" s="784" t="s">
        <v>2217</v>
      </c>
      <c r="H247" s="784" t="s">
        <v>2218</v>
      </c>
      <c r="J247" s="784">
        <v>-60</v>
      </c>
      <c r="K247" s="784">
        <v>5.74</v>
      </c>
      <c r="L247" s="793">
        <v>-344.4</v>
      </c>
      <c r="M247" s="55" t="s">
        <v>2219</v>
      </c>
    </row>
    <row r="248" spans="1:13" ht="15">
      <c r="A248" s="785">
        <v>45800</v>
      </c>
      <c r="B248" s="55" t="s">
        <v>2447</v>
      </c>
      <c r="C248" s="786">
        <v>81339</v>
      </c>
      <c r="D248" s="786" t="s">
        <v>2448</v>
      </c>
      <c r="E248" s="786">
        <v>120</v>
      </c>
      <c r="F248" s="786">
        <v>4010</v>
      </c>
      <c r="G248" s="786" t="s">
        <v>2217</v>
      </c>
      <c r="H248" s="786" t="s">
        <v>2218</v>
      </c>
      <c r="J248" s="786">
        <v>-75</v>
      </c>
      <c r="K248" s="786">
        <v>5.74</v>
      </c>
      <c r="L248" s="796">
        <v>-430.5</v>
      </c>
      <c r="M248" s="55" t="s">
        <v>2219</v>
      </c>
    </row>
    <row r="249" spans="1:13" ht="15">
      <c r="A249" s="783">
        <v>45800</v>
      </c>
      <c r="B249" s="55" t="s">
        <v>2447</v>
      </c>
      <c r="C249" s="784">
        <v>81339</v>
      </c>
      <c r="D249" s="784" t="s">
        <v>2448</v>
      </c>
      <c r="E249" s="784">
        <v>120</v>
      </c>
      <c r="F249" s="784">
        <v>4010</v>
      </c>
      <c r="G249" s="784" t="s">
        <v>2217</v>
      </c>
      <c r="H249" s="784" t="s">
        <v>2218</v>
      </c>
      <c r="J249" s="784">
        <v>-75</v>
      </c>
      <c r="K249" s="784">
        <v>5.74</v>
      </c>
      <c r="L249" s="793">
        <v>-430.5</v>
      </c>
      <c r="M249" s="55" t="s">
        <v>2219</v>
      </c>
    </row>
    <row r="250" spans="1:13" ht="15">
      <c r="A250" s="783">
        <v>45800</v>
      </c>
      <c r="B250" s="55" t="s">
        <v>2449</v>
      </c>
      <c r="C250" s="784">
        <v>84295</v>
      </c>
      <c r="D250" s="784" t="s">
        <v>2448</v>
      </c>
      <c r="E250" s="784">
        <v>150</v>
      </c>
      <c r="F250" s="784">
        <v>4010</v>
      </c>
      <c r="G250" s="784" t="s">
        <v>2217</v>
      </c>
      <c r="H250" s="784" t="s">
        <v>2218</v>
      </c>
      <c r="J250" s="784">
        <v>60</v>
      </c>
      <c r="K250" s="784">
        <v>5.74</v>
      </c>
      <c r="L250" s="793">
        <v>344.4</v>
      </c>
      <c r="M250" s="55" t="s">
        <v>2219</v>
      </c>
    </row>
    <row r="251" spans="1:13" ht="15">
      <c r="A251" s="785">
        <v>45800</v>
      </c>
      <c r="B251" s="55" t="s">
        <v>2449</v>
      </c>
      <c r="C251" s="786">
        <v>84295</v>
      </c>
      <c r="D251" s="786" t="s">
        <v>2448</v>
      </c>
      <c r="E251" s="786">
        <v>120</v>
      </c>
      <c r="F251" s="786">
        <v>4010</v>
      </c>
      <c r="G251" s="786" t="s">
        <v>2217</v>
      </c>
      <c r="H251" s="786" t="s">
        <v>2218</v>
      </c>
      <c r="J251" s="786">
        <v>75</v>
      </c>
      <c r="K251" s="786">
        <v>5.74</v>
      </c>
      <c r="L251" s="796">
        <v>430.5</v>
      </c>
      <c r="M251" s="55" t="s">
        <v>2219</v>
      </c>
    </row>
    <row r="252" spans="1:13" ht="15">
      <c r="A252" s="783">
        <v>45800</v>
      </c>
      <c r="B252" s="55" t="s">
        <v>2449</v>
      </c>
      <c r="C252" s="784">
        <v>84295</v>
      </c>
      <c r="D252" s="784" t="s">
        <v>2448</v>
      </c>
      <c r="E252" s="784">
        <v>120</v>
      </c>
      <c r="F252" s="784">
        <v>4010</v>
      </c>
      <c r="G252" s="784" t="s">
        <v>2217</v>
      </c>
      <c r="H252" s="784" t="s">
        <v>2218</v>
      </c>
      <c r="J252" s="784">
        <v>75</v>
      </c>
      <c r="K252" s="784">
        <v>5.74</v>
      </c>
      <c r="L252" s="793">
        <v>430.5</v>
      </c>
      <c r="M252" s="55" t="s">
        <v>2219</v>
      </c>
    </row>
    <row r="253" spans="1:13" ht="15">
      <c r="A253" s="785">
        <v>45800</v>
      </c>
      <c r="B253" s="55" t="s">
        <v>2449</v>
      </c>
      <c r="C253" s="786">
        <v>84295</v>
      </c>
      <c r="D253" s="786" t="s">
        <v>2448</v>
      </c>
      <c r="E253" s="786">
        <v>110</v>
      </c>
      <c r="F253" s="786">
        <v>4010</v>
      </c>
      <c r="G253" s="786" t="s">
        <v>2217</v>
      </c>
      <c r="H253" s="786" t="s">
        <v>2218</v>
      </c>
      <c r="J253" s="786">
        <v>90</v>
      </c>
      <c r="K253" s="786">
        <v>5.74</v>
      </c>
      <c r="L253" s="796">
        <v>516.6</v>
      </c>
      <c r="M253" s="55" t="s">
        <v>2219</v>
      </c>
    </row>
    <row r="254" spans="1:13" ht="15">
      <c r="A254" s="783">
        <v>45800</v>
      </c>
      <c r="B254" s="55" t="s">
        <v>2449</v>
      </c>
      <c r="C254" s="784">
        <v>84295</v>
      </c>
      <c r="D254" s="784" t="s">
        <v>2448</v>
      </c>
      <c r="E254" s="784">
        <v>120</v>
      </c>
      <c r="F254" s="784">
        <v>4010</v>
      </c>
      <c r="G254" s="784" t="s">
        <v>2217</v>
      </c>
      <c r="H254" s="784" t="s">
        <v>2218</v>
      </c>
      <c r="J254" s="784">
        <v>75</v>
      </c>
      <c r="K254" s="784">
        <v>5.74</v>
      </c>
      <c r="L254" s="793">
        <v>430.5</v>
      </c>
      <c r="M254" s="55" t="s">
        <v>2219</v>
      </c>
    </row>
    <row r="255" spans="1:13" ht="15">
      <c r="A255" s="785">
        <v>45800</v>
      </c>
      <c r="B255" s="55" t="s">
        <v>2449</v>
      </c>
      <c r="C255" s="786">
        <v>84295</v>
      </c>
      <c r="D255" s="786" t="s">
        <v>2448</v>
      </c>
      <c r="E255" s="786">
        <v>120</v>
      </c>
      <c r="F255" s="786">
        <v>4010</v>
      </c>
      <c r="G255" s="786" t="s">
        <v>2217</v>
      </c>
      <c r="H255" s="786" t="s">
        <v>2218</v>
      </c>
      <c r="J255" s="786">
        <v>75</v>
      </c>
      <c r="K255" s="786">
        <v>5.74</v>
      </c>
      <c r="L255" s="796">
        <v>430.5</v>
      </c>
      <c r="M255" s="55" t="s">
        <v>2219</v>
      </c>
    </row>
    <row r="256" spans="1:13" ht="15">
      <c r="A256" s="783">
        <v>45800</v>
      </c>
      <c r="B256" s="55" t="s">
        <v>2449</v>
      </c>
      <c r="C256" s="784">
        <v>84295</v>
      </c>
      <c r="D256" s="784" t="s">
        <v>2448</v>
      </c>
      <c r="E256" s="784">
        <v>100</v>
      </c>
      <c r="F256" s="784">
        <v>4010</v>
      </c>
      <c r="G256" s="784" t="s">
        <v>2217</v>
      </c>
      <c r="H256" s="784" t="s">
        <v>2218</v>
      </c>
      <c r="J256" s="784">
        <v>95</v>
      </c>
      <c r="K256" s="784">
        <v>5.74</v>
      </c>
      <c r="L256" s="793">
        <v>545.29999999999995</v>
      </c>
      <c r="M256" s="55" t="s">
        <v>2219</v>
      </c>
    </row>
    <row r="257" spans="1:13" ht="15">
      <c r="A257" s="785">
        <v>45800</v>
      </c>
      <c r="B257" s="55" t="s">
        <v>2449</v>
      </c>
      <c r="C257" s="786">
        <v>84295</v>
      </c>
      <c r="D257" s="786" t="s">
        <v>2448</v>
      </c>
      <c r="E257" s="786">
        <v>85</v>
      </c>
      <c r="F257" s="786">
        <v>4010</v>
      </c>
      <c r="G257" s="786" t="s">
        <v>2217</v>
      </c>
      <c r="H257" s="786" t="s">
        <v>2218</v>
      </c>
      <c r="J257" s="786">
        <v>71</v>
      </c>
      <c r="K257" s="786">
        <v>5.72</v>
      </c>
      <c r="L257" s="796">
        <v>406.12</v>
      </c>
      <c r="M257" s="55" t="s">
        <v>2219</v>
      </c>
    </row>
    <row r="258" spans="1:13" ht="15">
      <c r="A258" s="783">
        <v>45800</v>
      </c>
      <c r="B258" s="55" t="s">
        <v>2449</v>
      </c>
      <c r="C258" s="784">
        <v>84295</v>
      </c>
      <c r="D258" s="784" t="s">
        <v>2448</v>
      </c>
      <c r="E258" s="784">
        <v>110</v>
      </c>
      <c r="F258" s="784">
        <v>4010</v>
      </c>
      <c r="G258" s="784" t="s">
        <v>2217</v>
      </c>
      <c r="H258" s="784" t="s">
        <v>2218</v>
      </c>
      <c r="J258" s="784">
        <v>61</v>
      </c>
      <c r="K258" s="784">
        <v>5.74</v>
      </c>
      <c r="L258" s="793">
        <v>350.14</v>
      </c>
      <c r="M258" s="55" t="s">
        <v>2219</v>
      </c>
    </row>
    <row r="259" spans="1:13" ht="15">
      <c r="A259" s="785">
        <v>45800</v>
      </c>
      <c r="B259" s="55" t="s">
        <v>2449</v>
      </c>
      <c r="C259" s="786">
        <v>84295</v>
      </c>
      <c r="D259" s="786" t="s">
        <v>2448</v>
      </c>
      <c r="E259" s="786">
        <v>130</v>
      </c>
      <c r="F259" s="786">
        <v>4010</v>
      </c>
      <c r="G259" s="786" t="s">
        <v>2217</v>
      </c>
      <c r="H259" s="786" t="s">
        <v>2218</v>
      </c>
      <c r="J259" s="786">
        <v>65</v>
      </c>
      <c r="K259" s="786">
        <v>5.74</v>
      </c>
      <c r="L259" s="796">
        <v>373.1</v>
      </c>
      <c r="M259" s="55" t="s">
        <v>2219</v>
      </c>
    </row>
    <row r="260" spans="1:13" ht="15">
      <c r="A260" s="783">
        <v>45800</v>
      </c>
      <c r="B260" s="55" t="s">
        <v>2449</v>
      </c>
      <c r="C260" s="784">
        <v>84295</v>
      </c>
      <c r="D260" s="784" t="s">
        <v>2448</v>
      </c>
      <c r="E260" s="784">
        <v>100</v>
      </c>
      <c r="F260" s="784">
        <v>4010</v>
      </c>
      <c r="G260" s="784" t="s">
        <v>2217</v>
      </c>
      <c r="H260" s="784" t="s">
        <v>2218</v>
      </c>
      <c r="J260" s="784">
        <v>76</v>
      </c>
      <c r="K260" s="784">
        <v>5.74</v>
      </c>
      <c r="L260" s="793">
        <v>436.24</v>
      </c>
      <c r="M260" s="55" t="s">
        <v>2219</v>
      </c>
    </row>
    <row r="261" spans="1:13" ht="15">
      <c r="A261" s="783">
        <v>45800</v>
      </c>
      <c r="B261" s="55" t="s">
        <v>2450</v>
      </c>
      <c r="C261" s="784">
        <v>81339</v>
      </c>
      <c r="D261" s="784" t="s">
        <v>2448</v>
      </c>
      <c r="E261" s="784">
        <v>130</v>
      </c>
      <c r="F261" s="784">
        <v>4010</v>
      </c>
      <c r="G261" s="784" t="s">
        <v>2217</v>
      </c>
      <c r="H261" s="784" t="s">
        <v>2218</v>
      </c>
      <c r="J261" s="784">
        <v>-65</v>
      </c>
      <c r="K261" s="784">
        <v>5.74</v>
      </c>
      <c r="L261" s="793">
        <v>-373.1</v>
      </c>
      <c r="M261" s="55" t="s">
        <v>2219</v>
      </c>
    </row>
    <row r="262" spans="1:13" ht="15">
      <c r="A262" s="785">
        <v>45800</v>
      </c>
      <c r="B262" s="55" t="s">
        <v>2450</v>
      </c>
      <c r="C262" s="786">
        <v>81339</v>
      </c>
      <c r="D262" s="786" t="s">
        <v>2448</v>
      </c>
      <c r="E262" s="786">
        <v>160</v>
      </c>
      <c r="F262" s="786">
        <v>4010</v>
      </c>
      <c r="G262" s="786" t="s">
        <v>2217</v>
      </c>
      <c r="H262" s="786" t="s">
        <v>2218</v>
      </c>
      <c r="J262" s="786">
        <v>-45</v>
      </c>
      <c r="K262" s="786">
        <v>5.74</v>
      </c>
      <c r="L262" s="796">
        <v>-258.3</v>
      </c>
      <c r="M262" s="55" t="s">
        <v>2219</v>
      </c>
    </row>
    <row r="263" spans="1:13" ht="15">
      <c r="A263" s="783">
        <v>45800</v>
      </c>
      <c r="B263" s="55" t="s">
        <v>2450</v>
      </c>
      <c r="C263" s="784">
        <v>81339</v>
      </c>
      <c r="D263" s="784" t="s">
        <v>2448</v>
      </c>
      <c r="E263" s="784">
        <v>160</v>
      </c>
      <c r="F263" s="784">
        <v>4010</v>
      </c>
      <c r="G263" s="784" t="s">
        <v>2217</v>
      </c>
      <c r="H263" s="784" t="s">
        <v>2218</v>
      </c>
      <c r="J263" s="784">
        <v>-45</v>
      </c>
      <c r="K263" s="784">
        <v>5.74</v>
      </c>
      <c r="L263" s="793">
        <v>-258.3</v>
      </c>
      <c r="M263" s="55" t="s">
        <v>2219</v>
      </c>
    </row>
    <row r="264" spans="1:13" ht="15">
      <c r="A264" s="785">
        <v>45800</v>
      </c>
      <c r="B264" s="55" t="s">
        <v>2450</v>
      </c>
      <c r="C264" s="786">
        <v>81339</v>
      </c>
      <c r="D264" s="786" t="s">
        <v>2448</v>
      </c>
      <c r="E264" s="786">
        <v>130</v>
      </c>
      <c r="F264" s="786">
        <v>4010</v>
      </c>
      <c r="G264" s="786" t="s">
        <v>2217</v>
      </c>
      <c r="H264" s="786" t="s">
        <v>2218</v>
      </c>
      <c r="J264" s="786">
        <v>-65</v>
      </c>
      <c r="K264" s="786">
        <v>5.74</v>
      </c>
      <c r="L264" s="796">
        <v>-373.1</v>
      </c>
      <c r="M264" s="55" t="s">
        <v>2219</v>
      </c>
    </row>
    <row r="265" spans="1:13" ht="15">
      <c r="A265" s="783">
        <v>45800</v>
      </c>
      <c r="B265" s="55" t="s">
        <v>2450</v>
      </c>
      <c r="C265" s="784">
        <v>81339</v>
      </c>
      <c r="D265" s="784" t="s">
        <v>2448</v>
      </c>
      <c r="E265" s="784">
        <v>160</v>
      </c>
      <c r="F265" s="784">
        <v>4010</v>
      </c>
      <c r="G265" s="784" t="s">
        <v>2217</v>
      </c>
      <c r="H265" s="784" t="s">
        <v>2218</v>
      </c>
      <c r="J265" s="784">
        <v>-16</v>
      </c>
      <c r="K265" s="784">
        <v>5.74</v>
      </c>
      <c r="L265" s="793">
        <v>-91.84</v>
      </c>
      <c r="M265" s="55" t="s">
        <v>2219</v>
      </c>
    </row>
    <row r="266" spans="1:13" ht="15">
      <c r="A266" s="785">
        <v>45800</v>
      </c>
      <c r="B266" s="55" t="s">
        <v>2450</v>
      </c>
      <c r="C266" s="786">
        <v>81339</v>
      </c>
      <c r="D266" s="786" t="s">
        <v>2448</v>
      </c>
      <c r="E266" s="786">
        <v>140</v>
      </c>
      <c r="F266" s="786">
        <v>4010</v>
      </c>
      <c r="G266" s="786" t="s">
        <v>2217</v>
      </c>
      <c r="H266" s="786" t="s">
        <v>2218</v>
      </c>
      <c r="J266" s="786">
        <v>-60</v>
      </c>
      <c r="K266" s="786">
        <v>5.74</v>
      </c>
      <c r="L266" s="796">
        <v>-344.4</v>
      </c>
      <c r="M266" s="55" t="s">
        <v>2219</v>
      </c>
    </row>
    <row r="267" spans="1:13" ht="15">
      <c r="A267" s="783">
        <v>45800</v>
      </c>
      <c r="B267" s="55" t="s">
        <v>2450</v>
      </c>
      <c r="C267" s="784">
        <v>81339</v>
      </c>
      <c r="D267" s="784" t="s">
        <v>2448</v>
      </c>
      <c r="E267" s="784">
        <v>120</v>
      </c>
      <c r="F267" s="784">
        <v>4010</v>
      </c>
      <c r="G267" s="784" t="s">
        <v>2217</v>
      </c>
      <c r="H267" s="784" t="s">
        <v>2218</v>
      </c>
      <c r="J267" s="784">
        <v>-12</v>
      </c>
      <c r="K267" s="784">
        <v>5.74</v>
      </c>
      <c r="L267" s="793">
        <v>-68.88</v>
      </c>
      <c r="M267" s="55" t="s">
        <v>2219</v>
      </c>
    </row>
    <row r="268" spans="1:13" ht="15">
      <c r="A268" s="785">
        <v>45800</v>
      </c>
      <c r="B268" s="55" t="s">
        <v>2450</v>
      </c>
      <c r="C268" s="786">
        <v>81339</v>
      </c>
      <c r="D268" s="786" t="s">
        <v>2448</v>
      </c>
      <c r="E268" s="786">
        <v>140</v>
      </c>
      <c r="F268" s="786">
        <v>4010</v>
      </c>
      <c r="G268" s="786" t="s">
        <v>2217</v>
      </c>
      <c r="H268" s="786" t="s">
        <v>2218</v>
      </c>
      <c r="J268" s="786">
        <v>-43</v>
      </c>
      <c r="K268" s="786">
        <v>5.74</v>
      </c>
      <c r="L268" s="796">
        <v>-246.82</v>
      </c>
      <c r="M268" s="55" t="s">
        <v>2219</v>
      </c>
    </row>
    <row r="269" spans="1:13" ht="15">
      <c r="A269" s="783">
        <v>45800</v>
      </c>
      <c r="B269" s="55" t="s">
        <v>2450</v>
      </c>
      <c r="C269" s="784">
        <v>81339</v>
      </c>
      <c r="D269" s="784" t="s">
        <v>2448</v>
      </c>
      <c r="E269" s="784">
        <v>110</v>
      </c>
      <c r="F269" s="784">
        <v>4010</v>
      </c>
      <c r="G269" s="784" t="s">
        <v>2217</v>
      </c>
      <c r="H269" s="784" t="s">
        <v>2218</v>
      </c>
      <c r="J269" s="784">
        <v>-90</v>
      </c>
      <c r="K269" s="784">
        <v>5.74</v>
      </c>
      <c r="L269" s="793">
        <v>-516.6</v>
      </c>
      <c r="M269" s="55" t="s">
        <v>2219</v>
      </c>
    </row>
    <row r="270" spans="1:13" ht="15">
      <c r="A270" s="785">
        <v>45800</v>
      </c>
      <c r="B270" s="55" t="s">
        <v>2450</v>
      </c>
      <c r="C270" s="786">
        <v>81339</v>
      </c>
      <c r="D270" s="786" t="s">
        <v>2448</v>
      </c>
      <c r="E270" s="786">
        <v>90</v>
      </c>
      <c r="F270" s="786">
        <v>4010</v>
      </c>
      <c r="G270" s="786" t="s">
        <v>2217</v>
      </c>
      <c r="H270" s="786" t="s">
        <v>2218</v>
      </c>
      <c r="J270" s="786">
        <v>-34</v>
      </c>
      <c r="K270" s="786">
        <v>5.74</v>
      </c>
      <c r="L270" s="796">
        <v>-195.16</v>
      </c>
      <c r="M270" s="55" t="s">
        <v>2219</v>
      </c>
    </row>
    <row r="271" spans="1:13" ht="15">
      <c r="A271" s="783">
        <v>45800</v>
      </c>
      <c r="B271" s="55" t="s">
        <v>2450</v>
      </c>
      <c r="C271" s="784">
        <v>81339</v>
      </c>
      <c r="D271" s="784" t="s">
        <v>2448</v>
      </c>
      <c r="E271" s="784">
        <v>150</v>
      </c>
      <c r="F271" s="784">
        <v>4010</v>
      </c>
      <c r="G271" s="784" t="s">
        <v>2217</v>
      </c>
      <c r="H271" s="784" t="s">
        <v>2218</v>
      </c>
      <c r="J271" s="784">
        <v>-16</v>
      </c>
      <c r="K271" s="784">
        <v>5.74</v>
      </c>
      <c r="L271" s="793">
        <v>-91.84</v>
      </c>
      <c r="M271" s="55" t="s">
        <v>2219</v>
      </c>
    </row>
    <row r="272" spans="1:13" ht="15">
      <c r="A272" s="785">
        <v>45800</v>
      </c>
      <c r="B272" s="55" t="s">
        <v>2450</v>
      </c>
      <c r="C272" s="786">
        <v>81339</v>
      </c>
      <c r="D272" s="786" t="s">
        <v>2448</v>
      </c>
      <c r="E272" s="786">
        <v>90</v>
      </c>
      <c r="F272" s="786">
        <v>4010</v>
      </c>
      <c r="G272" s="786" t="s">
        <v>2217</v>
      </c>
      <c r="H272" s="786" t="s">
        <v>2218</v>
      </c>
      <c r="J272" s="786">
        <v>-100</v>
      </c>
      <c r="K272" s="786">
        <v>5.74</v>
      </c>
      <c r="L272" s="796">
        <v>-574</v>
      </c>
      <c r="M272" s="55" t="s">
        <v>2219</v>
      </c>
    </row>
    <row r="273" spans="1:13" ht="15">
      <c r="A273" s="783">
        <v>45800</v>
      </c>
      <c r="B273" s="55" t="s">
        <v>2450</v>
      </c>
      <c r="C273" s="784">
        <v>81339</v>
      </c>
      <c r="D273" s="784" t="s">
        <v>2448</v>
      </c>
      <c r="E273" s="784">
        <v>130</v>
      </c>
      <c r="F273" s="784">
        <v>4010</v>
      </c>
      <c r="G273" s="784" t="s">
        <v>2217</v>
      </c>
      <c r="H273" s="784" t="s">
        <v>2218</v>
      </c>
      <c r="J273" s="784">
        <v>-65</v>
      </c>
      <c r="K273" s="784">
        <v>5.74</v>
      </c>
      <c r="L273" s="793">
        <v>-373.1</v>
      </c>
      <c r="M273" s="55" t="s">
        <v>2219</v>
      </c>
    </row>
    <row r="274" spans="1:13" ht="15">
      <c r="A274" s="785">
        <v>45800</v>
      </c>
      <c r="B274" s="55" t="s">
        <v>2450</v>
      </c>
      <c r="C274" s="786">
        <v>81339</v>
      </c>
      <c r="D274" s="786" t="s">
        <v>2448</v>
      </c>
      <c r="E274" s="786">
        <v>150</v>
      </c>
      <c r="F274" s="786">
        <v>4010</v>
      </c>
      <c r="G274" s="786" t="s">
        <v>2217</v>
      </c>
      <c r="H274" s="786" t="s">
        <v>2218</v>
      </c>
      <c r="J274" s="786">
        <v>-60</v>
      </c>
      <c r="K274" s="786">
        <v>5.74</v>
      </c>
      <c r="L274" s="796">
        <v>-344.4</v>
      </c>
      <c r="M274" s="55" t="s">
        <v>2219</v>
      </c>
    </row>
    <row r="275" spans="1:13" ht="15">
      <c r="A275" s="783">
        <v>45800</v>
      </c>
      <c r="B275" s="55" t="s">
        <v>2450</v>
      </c>
      <c r="C275" s="784">
        <v>81339</v>
      </c>
      <c r="D275" s="784" t="s">
        <v>2448</v>
      </c>
      <c r="E275" s="784">
        <v>140</v>
      </c>
      <c r="F275" s="784">
        <v>4010</v>
      </c>
      <c r="G275" s="784" t="s">
        <v>2217</v>
      </c>
      <c r="H275" s="784" t="s">
        <v>2218</v>
      </c>
      <c r="J275" s="784">
        <v>-60</v>
      </c>
      <c r="K275" s="784">
        <v>5.74</v>
      </c>
      <c r="L275" s="793">
        <v>-344.4</v>
      </c>
      <c r="M275" s="55" t="s">
        <v>2219</v>
      </c>
    </row>
    <row r="276" spans="1:13" ht="15">
      <c r="A276" s="785">
        <v>45800</v>
      </c>
      <c r="B276" s="55" t="s">
        <v>2450</v>
      </c>
      <c r="C276" s="786">
        <v>81339</v>
      </c>
      <c r="D276" s="786" t="s">
        <v>2448</v>
      </c>
      <c r="E276" s="786">
        <v>130</v>
      </c>
      <c r="F276" s="786">
        <v>4010</v>
      </c>
      <c r="G276" s="786" t="s">
        <v>2217</v>
      </c>
      <c r="H276" s="786" t="s">
        <v>2218</v>
      </c>
      <c r="J276" s="786">
        <v>-65</v>
      </c>
      <c r="K276" s="786">
        <v>5.74</v>
      </c>
      <c r="L276" s="796">
        <v>-373.1</v>
      </c>
      <c r="M276" s="55" t="s">
        <v>2219</v>
      </c>
    </row>
    <row r="277" spans="1:13" ht="15">
      <c r="A277" s="783">
        <v>45800</v>
      </c>
      <c r="B277" s="55" t="s">
        <v>2450</v>
      </c>
      <c r="C277" s="784">
        <v>81339</v>
      </c>
      <c r="D277" s="784" t="s">
        <v>2448</v>
      </c>
      <c r="E277" s="784">
        <v>140</v>
      </c>
      <c r="F277" s="784">
        <v>4010</v>
      </c>
      <c r="G277" s="784" t="s">
        <v>2217</v>
      </c>
      <c r="H277" s="784" t="s">
        <v>2218</v>
      </c>
      <c r="J277" s="784">
        <v>-60</v>
      </c>
      <c r="K277" s="784">
        <v>5.74</v>
      </c>
      <c r="L277" s="793">
        <v>-344.4</v>
      </c>
      <c r="M277" s="55" t="s">
        <v>2219</v>
      </c>
    </row>
    <row r="278" spans="1:13" ht="15">
      <c r="A278" s="785">
        <v>45800</v>
      </c>
      <c r="B278" s="55" t="s">
        <v>2450</v>
      </c>
      <c r="C278" s="786">
        <v>81339</v>
      </c>
      <c r="D278" s="786" t="s">
        <v>2448</v>
      </c>
      <c r="E278" s="786">
        <v>120</v>
      </c>
      <c r="F278" s="786">
        <v>4010</v>
      </c>
      <c r="G278" s="786" t="s">
        <v>2217</v>
      </c>
      <c r="H278" s="786" t="s">
        <v>2218</v>
      </c>
      <c r="J278" s="786">
        <v>-75</v>
      </c>
      <c r="K278" s="786">
        <v>5.74</v>
      </c>
      <c r="L278" s="796">
        <v>-430.5</v>
      </c>
      <c r="M278" s="55" t="s">
        <v>2219</v>
      </c>
    </row>
    <row r="279" spans="1:13" ht="15">
      <c r="A279" s="783">
        <v>45800</v>
      </c>
      <c r="B279" s="55" t="s">
        <v>2451</v>
      </c>
      <c r="C279" s="784">
        <v>84295</v>
      </c>
      <c r="D279" s="784" t="s">
        <v>2448</v>
      </c>
      <c r="E279" s="784">
        <v>130</v>
      </c>
      <c r="F279" s="784">
        <v>4010</v>
      </c>
      <c r="G279" s="784" t="s">
        <v>2217</v>
      </c>
      <c r="H279" s="784" t="s">
        <v>2218</v>
      </c>
      <c r="J279" s="784">
        <v>65</v>
      </c>
      <c r="K279" s="784">
        <v>5.74</v>
      </c>
      <c r="L279" s="793">
        <v>373.1</v>
      </c>
      <c r="M279" s="55" t="s">
        <v>2219</v>
      </c>
    </row>
    <row r="280" spans="1:13" ht="15">
      <c r="A280" s="785">
        <v>45800</v>
      </c>
      <c r="B280" s="55" t="s">
        <v>2451</v>
      </c>
      <c r="C280" s="786">
        <v>84295</v>
      </c>
      <c r="D280" s="786" t="s">
        <v>2448</v>
      </c>
      <c r="E280" s="786">
        <v>150</v>
      </c>
      <c r="F280" s="786">
        <v>4010</v>
      </c>
      <c r="G280" s="786" t="s">
        <v>2217</v>
      </c>
      <c r="H280" s="786" t="s">
        <v>2218</v>
      </c>
      <c r="J280" s="786">
        <v>60</v>
      </c>
      <c r="K280" s="786">
        <v>5.74</v>
      </c>
      <c r="L280" s="796">
        <v>344.4</v>
      </c>
      <c r="M280" s="55" t="s">
        <v>2219</v>
      </c>
    </row>
    <row r="281" spans="1:13" ht="15">
      <c r="A281" s="783">
        <v>45800</v>
      </c>
      <c r="B281" s="55" t="s">
        <v>2451</v>
      </c>
      <c r="C281" s="784">
        <v>84295</v>
      </c>
      <c r="D281" s="784" t="s">
        <v>2448</v>
      </c>
      <c r="E281" s="784">
        <v>140</v>
      </c>
      <c r="F281" s="784">
        <v>4010</v>
      </c>
      <c r="G281" s="784" t="s">
        <v>2217</v>
      </c>
      <c r="H281" s="784" t="s">
        <v>2218</v>
      </c>
      <c r="J281" s="784">
        <v>60</v>
      </c>
      <c r="K281" s="784">
        <v>5.74</v>
      </c>
      <c r="L281" s="793">
        <v>344.4</v>
      </c>
      <c r="M281" s="55" t="s">
        <v>2219</v>
      </c>
    </row>
    <row r="282" spans="1:13" ht="15">
      <c r="A282" s="785">
        <v>45800</v>
      </c>
      <c r="B282" s="55" t="s">
        <v>2451</v>
      </c>
      <c r="C282" s="786">
        <v>84295</v>
      </c>
      <c r="D282" s="786" t="s">
        <v>2448</v>
      </c>
      <c r="E282" s="786">
        <v>130</v>
      </c>
      <c r="F282" s="786">
        <v>4010</v>
      </c>
      <c r="G282" s="786" t="s">
        <v>2217</v>
      </c>
      <c r="H282" s="786" t="s">
        <v>2218</v>
      </c>
      <c r="J282" s="786">
        <v>65</v>
      </c>
      <c r="K282" s="786">
        <v>5.74</v>
      </c>
      <c r="L282" s="796">
        <v>373.1</v>
      </c>
      <c r="M282" s="55" t="s">
        <v>2219</v>
      </c>
    </row>
    <row r="283" spans="1:13" ht="15">
      <c r="A283" s="783">
        <v>45800</v>
      </c>
      <c r="B283" s="55" t="s">
        <v>2451</v>
      </c>
      <c r="C283" s="784">
        <v>84295</v>
      </c>
      <c r="D283" s="784" t="s">
        <v>2448</v>
      </c>
      <c r="E283" s="784">
        <v>140</v>
      </c>
      <c r="F283" s="784">
        <v>4010</v>
      </c>
      <c r="G283" s="784" t="s">
        <v>2217</v>
      </c>
      <c r="H283" s="784" t="s">
        <v>2218</v>
      </c>
      <c r="J283" s="784">
        <v>60</v>
      </c>
      <c r="K283" s="784">
        <v>5.74</v>
      </c>
      <c r="L283" s="793">
        <v>344.4</v>
      </c>
      <c r="M283" s="55" t="s">
        <v>2219</v>
      </c>
    </row>
    <row r="284" spans="1:13" ht="15">
      <c r="A284" s="785">
        <v>45800</v>
      </c>
      <c r="B284" s="55" t="s">
        <v>2451</v>
      </c>
      <c r="C284" s="786">
        <v>84295</v>
      </c>
      <c r="D284" s="786" t="s">
        <v>2448</v>
      </c>
      <c r="E284" s="786">
        <v>120</v>
      </c>
      <c r="F284" s="786">
        <v>4010</v>
      </c>
      <c r="G284" s="786" t="s">
        <v>2217</v>
      </c>
      <c r="H284" s="786" t="s">
        <v>2218</v>
      </c>
      <c r="J284" s="786">
        <v>75</v>
      </c>
      <c r="K284" s="786">
        <v>5.74</v>
      </c>
      <c r="L284" s="796">
        <v>430.5</v>
      </c>
      <c r="M284" s="55" t="s">
        <v>2219</v>
      </c>
    </row>
    <row r="285" spans="1:13" ht="15">
      <c r="A285" s="783">
        <v>45800</v>
      </c>
      <c r="B285" s="55" t="s">
        <v>2451</v>
      </c>
      <c r="C285" s="784">
        <v>84295</v>
      </c>
      <c r="D285" s="784" t="s">
        <v>2448</v>
      </c>
      <c r="E285" s="784">
        <v>140</v>
      </c>
      <c r="F285" s="784">
        <v>4010</v>
      </c>
      <c r="G285" s="784" t="s">
        <v>2217</v>
      </c>
      <c r="H285" s="784" t="s">
        <v>2218</v>
      </c>
      <c r="J285" s="784">
        <v>43</v>
      </c>
      <c r="K285" s="784">
        <v>5.74</v>
      </c>
      <c r="L285" s="793">
        <v>246.82</v>
      </c>
      <c r="M285" s="55" t="s">
        <v>2219</v>
      </c>
    </row>
    <row r="286" spans="1:13" ht="15">
      <c r="A286" s="785">
        <v>45800</v>
      </c>
      <c r="B286" s="55" t="s">
        <v>2451</v>
      </c>
      <c r="C286" s="786">
        <v>84295</v>
      </c>
      <c r="D286" s="786" t="s">
        <v>2448</v>
      </c>
      <c r="E286" s="786">
        <v>110</v>
      </c>
      <c r="F286" s="786">
        <v>4010</v>
      </c>
      <c r="G286" s="786" t="s">
        <v>2217</v>
      </c>
      <c r="H286" s="786" t="s">
        <v>2218</v>
      </c>
      <c r="J286" s="786">
        <v>90</v>
      </c>
      <c r="K286" s="786">
        <v>5.74</v>
      </c>
      <c r="L286" s="796">
        <v>516.6</v>
      </c>
      <c r="M286" s="55" t="s">
        <v>2219</v>
      </c>
    </row>
    <row r="287" spans="1:13" ht="15">
      <c r="A287" s="783">
        <v>45800</v>
      </c>
      <c r="B287" s="55" t="s">
        <v>2451</v>
      </c>
      <c r="C287" s="784">
        <v>84295</v>
      </c>
      <c r="D287" s="784" t="s">
        <v>2448</v>
      </c>
      <c r="E287" s="784">
        <v>90</v>
      </c>
      <c r="F287" s="784">
        <v>4010</v>
      </c>
      <c r="G287" s="784" t="s">
        <v>2217</v>
      </c>
      <c r="H287" s="784" t="s">
        <v>2218</v>
      </c>
      <c r="J287" s="784">
        <v>34</v>
      </c>
      <c r="K287" s="784">
        <v>5.74</v>
      </c>
      <c r="L287" s="793">
        <v>195.16</v>
      </c>
      <c r="M287" s="55" t="s">
        <v>2219</v>
      </c>
    </row>
    <row r="288" spans="1:13" ht="15">
      <c r="A288" s="785">
        <v>45800</v>
      </c>
      <c r="B288" s="55" t="s">
        <v>2451</v>
      </c>
      <c r="C288" s="786">
        <v>84295</v>
      </c>
      <c r="D288" s="786" t="s">
        <v>2448</v>
      </c>
      <c r="E288" s="786">
        <v>150</v>
      </c>
      <c r="F288" s="786">
        <v>4010</v>
      </c>
      <c r="G288" s="786" t="s">
        <v>2217</v>
      </c>
      <c r="H288" s="786" t="s">
        <v>2218</v>
      </c>
      <c r="J288" s="786">
        <v>16</v>
      </c>
      <c r="K288" s="786">
        <v>5.74</v>
      </c>
      <c r="L288" s="796">
        <v>91.84</v>
      </c>
      <c r="M288" s="55" t="s">
        <v>2219</v>
      </c>
    </row>
    <row r="289" spans="1:13" ht="15">
      <c r="A289" s="783">
        <v>45800</v>
      </c>
      <c r="B289" s="55" t="s">
        <v>2451</v>
      </c>
      <c r="C289" s="784">
        <v>84295</v>
      </c>
      <c r="D289" s="784" t="s">
        <v>2448</v>
      </c>
      <c r="E289" s="784">
        <v>90</v>
      </c>
      <c r="F289" s="784">
        <v>4010</v>
      </c>
      <c r="G289" s="784" t="s">
        <v>2217</v>
      </c>
      <c r="H289" s="784" t="s">
        <v>2218</v>
      </c>
      <c r="J289" s="784">
        <v>100</v>
      </c>
      <c r="K289" s="784">
        <v>5.74</v>
      </c>
      <c r="L289" s="793">
        <v>574</v>
      </c>
      <c r="M289" s="55" t="s">
        <v>2219</v>
      </c>
    </row>
    <row r="290" spans="1:13" ht="15">
      <c r="A290" s="785">
        <v>45800</v>
      </c>
      <c r="B290" s="55" t="s">
        <v>2451</v>
      </c>
      <c r="C290" s="786">
        <v>84295</v>
      </c>
      <c r="D290" s="786" t="s">
        <v>2448</v>
      </c>
      <c r="E290" s="786">
        <v>130</v>
      </c>
      <c r="F290" s="786">
        <v>4010</v>
      </c>
      <c r="G290" s="786" t="s">
        <v>2217</v>
      </c>
      <c r="H290" s="786" t="s">
        <v>2218</v>
      </c>
      <c r="J290" s="786">
        <v>65</v>
      </c>
      <c r="K290" s="786">
        <v>5.74</v>
      </c>
      <c r="L290" s="796">
        <v>373.1</v>
      </c>
      <c r="M290" s="55" t="s">
        <v>2219</v>
      </c>
    </row>
    <row r="291" spans="1:13" ht="15">
      <c r="A291" s="783">
        <v>45800</v>
      </c>
      <c r="B291" s="55" t="s">
        <v>2451</v>
      </c>
      <c r="C291" s="784">
        <v>84295</v>
      </c>
      <c r="D291" s="784" t="s">
        <v>2448</v>
      </c>
      <c r="E291" s="784">
        <v>140</v>
      </c>
      <c r="F291" s="784">
        <v>4010</v>
      </c>
      <c r="G291" s="784" t="s">
        <v>2217</v>
      </c>
      <c r="H291" s="784" t="s">
        <v>2218</v>
      </c>
      <c r="J291" s="784">
        <v>60</v>
      </c>
      <c r="K291" s="784">
        <v>5.74</v>
      </c>
      <c r="L291" s="793">
        <v>344.4</v>
      </c>
      <c r="M291" s="55" t="s">
        <v>2219</v>
      </c>
    </row>
    <row r="292" spans="1:13" ht="15">
      <c r="A292" s="785">
        <v>45800</v>
      </c>
      <c r="B292" s="55" t="s">
        <v>2451</v>
      </c>
      <c r="C292" s="786">
        <v>84295</v>
      </c>
      <c r="D292" s="786" t="s">
        <v>2448</v>
      </c>
      <c r="E292" s="786">
        <v>160</v>
      </c>
      <c r="F292" s="786">
        <v>4010</v>
      </c>
      <c r="G292" s="786" t="s">
        <v>2217</v>
      </c>
      <c r="H292" s="786" t="s">
        <v>2218</v>
      </c>
      <c r="J292" s="786">
        <v>16</v>
      </c>
      <c r="K292" s="786">
        <v>5.74</v>
      </c>
      <c r="L292" s="796">
        <v>91.84</v>
      </c>
      <c r="M292" s="55" t="s">
        <v>2219</v>
      </c>
    </row>
    <row r="293" spans="1:13" ht="15">
      <c r="A293" s="783">
        <v>45800</v>
      </c>
      <c r="B293" s="55" t="s">
        <v>2451</v>
      </c>
      <c r="C293" s="784">
        <v>84295</v>
      </c>
      <c r="D293" s="784" t="s">
        <v>2448</v>
      </c>
      <c r="E293" s="784">
        <v>120</v>
      </c>
      <c r="F293" s="784">
        <v>4010</v>
      </c>
      <c r="G293" s="784" t="s">
        <v>2217</v>
      </c>
      <c r="H293" s="784" t="s">
        <v>2218</v>
      </c>
      <c r="J293" s="784">
        <v>12</v>
      </c>
      <c r="K293" s="784">
        <v>5.74</v>
      </c>
      <c r="L293" s="793">
        <v>68.88</v>
      </c>
      <c r="M293" s="55" t="s">
        <v>2219</v>
      </c>
    </row>
    <row r="294" spans="1:13" ht="15">
      <c r="A294" s="785">
        <v>45800</v>
      </c>
      <c r="B294" s="55" t="s">
        <v>2451</v>
      </c>
      <c r="C294" s="786">
        <v>84295</v>
      </c>
      <c r="D294" s="786" t="s">
        <v>2448</v>
      </c>
      <c r="E294" s="786">
        <v>130</v>
      </c>
      <c r="F294" s="786">
        <v>4010</v>
      </c>
      <c r="G294" s="786" t="s">
        <v>2217</v>
      </c>
      <c r="H294" s="786" t="s">
        <v>2218</v>
      </c>
      <c r="J294" s="786">
        <v>65</v>
      </c>
      <c r="K294" s="786">
        <v>5.74</v>
      </c>
      <c r="L294" s="796">
        <v>373.1</v>
      </c>
      <c r="M294" s="55" t="s">
        <v>2219</v>
      </c>
    </row>
    <row r="295" spans="1:13" ht="15">
      <c r="A295" s="783">
        <v>45800</v>
      </c>
      <c r="B295" s="55" t="s">
        <v>2451</v>
      </c>
      <c r="C295" s="784">
        <v>84295</v>
      </c>
      <c r="D295" s="784" t="s">
        <v>2448</v>
      </c>
      <c r="E295" s="784">
        <v>160</v>
      </c>
      <c r="F295" s="784">
        <v>4010</v>
      </c>
      <c r="G295" s="784" t="s">
        <v>2217</v>
      </c>
      <c r="H295" s="784" t="s">
        <v>2218</v>
      </c>
      <c r="J295" s="784">
        <v>45</v>
      </c>
      <c r="K295" s="784">
        <v>5.74</v>
      </c>
      <c r="L295" s="793">
        <v>258.3</v>
      </c>
      <c r="M295" s="55" t="s">
        <v>2219</v>
      </c>
    </row>
    <row r="296" spans="1:13" ht="15">
      <c r="A296" s="785">
        <v>45800</v>
      </c>
      <c r="B296" s="55" t="s">
        <v>2451</v>
      </c>
      <c r="C296" s="786">
        <v>84295</v>
      </c>
      <c r="D296" s="786" t="s">
        <v>2448</v>
      </c>
      <c r="E296" s="786">
        <v>160</v>
      </c>
      <c r="F296" s="786">
        <v>4010</v>
      </c>
      <c r="G296" s="786" t="s">
        <v>2217</v>
      </c>
      <c r="H296" s="786" t="s">
        <v>2218</v>
      </c>
      <c r="J296" s="786">
        <v>45</v>
      </c>
      <c r="K296" s="786">
        <v>5.74</v>
      </c>
      <c r="L296" s="796">
        <v>258.3</v>
      </c>
      <c r="M296" s="55" t="s">
        <v>2219</v>
      </c>
    </row>
    <row r="297" spans="1:13" ht="15">
      <c r="A297" s="783">
        <v>45801</v>
      </c>
      <c r="B297" s="55" t="s">
        <v>2452</v>
      </c>
      <c r="C297" s="784">
        <v>81470</v>
      </c>
      <c r="D297" s="784" t="s">
        <v>2453</v>
      </c>
      <c r="E297" s="784">
        <v>90</v>
      </c>
      <c r="F297" s="784">
        <v>4010</v>
      </c>
      <c r="G297" s="784" t="s">
        <v>2454</v>
      </c>
      <c r="H297" s="784" t="s">
        <v>1573</v>
      </c>
      <c r="J297" s="784">
        <v>1</v>
      </c>
      <c r="K297" s="784">
        <v>3.94</v>
      </c>
      <c r="L297" s="793">
        <v>3.94</v>
      </c>
      <c r="M297" s="55" t="s">
        <v>2455</v>
      </c>
    </row>
    <row r="298" spans="1:13" ht="15">
      <c r="A298" s="785">
        <v>45801</v>
      </c>
      <c r="B298" s="55" t="s">
        <v>2452</v>
      </c>
      <c r="C298" s="786">
        <v>60363</v>
      </c>
      <c r="D298" s="786" t="s">
        <v>2456</v>
      </c>
      <c r="E298" s="786">
        <v>100</v>
      </c>
      <c r="F298" s="786">
        <v>4010</v>
      </c>
      <c r="G298" s="786" t="s">
        <v>2457</v>
      </c>
      <c r="H298" s="786" t="s">
        <v>1573</v>
      </c>
      <c r="J298" s="786">
        <v>1</v>
      </c>
      <c r="K298" s="786">
        <v>7.84</v>
      </c>
      <c r="L298" s="796">
        <v>7.84</v>
      </c>
      <c r="M298" s="55" t="s">
        <v>2455</v>
      </c>
    </row>
    <row r="299" spans="1:13" ht="15">
      <c r="A299" s="783">
        <v>45801</v>
      </c>
      <c r="B299" s="55" t="s">
        <v>2452</v>
      </c>
      <c r="C299" s="784">
        <v>81705</v>
      </c>
      <c r="D299" s="784" t="s">
        <v>2458</v>
      </c>
      <c r="E299" s="784">
        <v>50</v>
      </c>
      <c r="F299" s="784">
        <v>4010</v>
      </c>
      <c r="G299" s="784" t="s">
        <v>2459</v>
      </c>
      <c r="H299" s="784" t="s">
        <v>1573</v>
      </c>
      <c r="J299" s="784">
        <v>1</v>
      </c>
      <c r="K299" s="784">
        <v>5.03</v>
      </c>
      <c r="L299" s="793">
        <v>5.03</v>
      </c>
      <c r="M299" s="55" t="s">
        <v>2455</v>
      </c>
    </row>
    <row r="300" spans="1:13" ht="15">
      <c r="A300" s="785">
        <v>45801</v>
      </c>
      <c r="B300" s="55" t="s">
        <v>2452</v>
      </c>
      <c r="C300" s="786">
        <v>82583</v>
      </c>
      <c r="D300" s="786" t="s">
        <v>2460</v>
      </c>
      <c r="E300" s="786">
        <v>70</v>
      </c>
      <c r="F300" s="786">
        <v>4010</v>
      </c>
      <c r="G300" s="786" t="s">
        <v>2461</v>
      </c>
      <c r="H300" s="786" t="s">
        <v>1573</v>
      </c>
      <c r="J300" s="786">
        <v>1</v>
      </c>
      <c r="K300" s="786">
        <v>5.72</v>
      </c>
      <c r="L300" s="796">
        <v>5.72</v>
      </c>
      <c r="M300" s="55" t="s">
        <v>2455</v>
      </c>
    </row>
    <row r="301" spans="1:13" ht="15">
      <c r="A301" s="783">
        <v>45801</v>
      </c>
      <c r="B301" s="55" t="s">
        <v>2452</v>
      </c>
      <c r="C301" s="784">
        <v>81847</v>
      </c>
      <c r="D301" s="784" t="s">
        <v>2462</v>
      </c>
      <c r="E301" s="784">
        <v>50</v>
      </c>
      <c r="F301" s="784">
        <v>4010</v>
      </c>
      <c r="G301" s="784" t="s">
        <v>2463</v>
      </c>
      <c r="H301" s="784" t="s">
        <v>1573</v>
      </c>
      <c r="J301" s="784">
        <v>1</v>
      </c>
      <c r="K301" s="784">
        <v>7.68</v>
      </c>
      <c r="L301" s="793">
        <v>7.68</v>
      </c>
      <c r="M301" s="55" t="s">
        <v>2455</v>
      </c>
    </row>
    <row r="302" spans="1:13" ht="15">
      <c r="A302" s="785">
        <v>45801</v>
      </c>
      <c r="B302" s="55" t="s">
        <v>2452</v>
      </c>
      <c r="C302" s="786">
        <v>82691</v>
      </c>
      <c r="D302" s="786">
        <v>746</v>
      </c>
      <c r="E302" s="786">
        <v>120</v>
      </c>
      <c r="F302" s="786">
        <v>4010</v>
      </c>
      <c r="G302" s="786" t="s">
        <v>2464</v>
      </c>
      <c r="H302" s="786" t="s">
        <v>1573</v>
      </c>
      <c r="J302" s="786">
        <v>1</v>
      </c>
      <c r="K302" s="786">
        <v>15.35</v>
      </c>
      <c r="L302" s="796">
        <v>15.35</v>
      </c>
      <c r="M302" s="55" t="s">
        <v>2455</v>
      </c>
    </row>
    <row r="303" spans="1:13" ht="15">
      <c r="A303" s="783">
        <v>45801</v>
      </c>
      <c r="B303" s="55" t="s">
        <v>2452</v>
      </c>
      <c r="C303" s="784">
        <v>82036</v>
      </c>
      <c r="D303" s="784" t="s">
        <v>2355</v>
      </c>
      <c r="E303" s="784">
        <v>50</v>
      </c>
      <c r="F303" s="784">
        <v>4010</v>
      </c>
      <c r="G303" s="784" t="s">
        <v>2465</v>
      </c>
      <c r="H303" s="784" t="s">
        <v>1573</v>
      </c>
      <c r="J303" s="784">
        <v>1</v>
      </c>
      <c r="K303" s="784">
        <v>44.51</v>
      </c>
      <c r="L303" s="793">
        <v>44.51</v>
      </c>
      <c r="M303" s="55" t="s">
        <v>2455</v>
      </c>
    </row>
    <row r="304" spans="1:13" ht="15">
      <c r="A304" s="785">
        <v>45801</v>
      </c>
      <c r="B304" s="55" t="s">
        <v>2452</v>
      </c>
      <c r="C304" s="786">
        <v>81718</v>
      </c>
      <c r="D304" s="786" t="s">
        <v>2466</v>
      </c>
      <c r="E304" s="786">
        <v>130</v>
      </c>
      <c r="F304" s="786">
        <v>4010</v>
      </c>
      <c r="G304" s="786" t="s">
        <v>2467</v>
      </c>
      <c r="H304" s="786" t="s">
        <v>1573</v>
      </c>
      <c r="J304" s="786">
        <v>1</v>
      </c>
      <c r="K304" s="786">
        <v>6.83</v>
      </c>
      <c r="L304" s="796">
        <v>6.83</v>
      </c>
      <c r="M304" s="55" t="s">
        <v>2455</v>
      </c>
    </row>
    <row r="305" spans="1:13" ht="15">
      <c r="A305" s="783">
        <v>45801</v>
      </c>
      <c r="B305" s="55" t="s">
        <v>2452</v>
      </c>
      <c r="C305" s="784">
        <v>82723</v>
      </c>
      <c r="D305" s="784" t="s">
        <v>2468</v>
      </c>
      <c r="E305" s="784">
        <v>90</v>
      </c>
      <c r="F305" s="784">
        <v>4010</v>
      </c>
      <c r="G305" s="784" t="s">
        <v>2469</v>
      </c>
      <c r="H305" s="784" t="s">
        <v>1573</v>
      </c>
      <c r="J305" s="784">
        <v>1</v>
      </c>
      <c r="K305" s="784">
        <v>8.83</v>
      </c>
      <c r="L305" s="793">
        <v>8.83</v>
      </c>
      <c r="M305" s="55" t="s">
        <v>2455</v>
      </c>
    </row>
    <row r="306" spans="1:13" ht="15">
      <c r="A306" s="785">
        <v>45801</v>
      </c>
      <c r="B306" s="55" t="s">
        <v>2452</v>
      </c>
      <c r="C306" s="786">
        <v>82723</v>
      </c>
      <c r="D306" s="786" t="s">
        <v>2470</v>
      </c>
      <c r="E306" s="786">
        <v>130</v>
      </c>
      <c r="F306" s="786">
        <v>4010</v>
      </c>
      <c r="G306" s="786" t="s">
        <v>2471</v>
      </c>
      <c r="H306" s="786" t="s">
        <v>1573</v>
      </c>
      <c r="J306" s="786">
        <v>1</v>
      </c>
      <c r="K306" s="786">
        <v>8.83</v>
      </c>
      <c r="L306" s="796">
        <v>8.83</v>
      </c>
      <c r="M306" s="55" t="s">
        <v>2455</v>
      </c>
    </row>
    <row r="307" spans="1:13" ht="15">
      <c r="A307" s="783">
        <v>45801</v>
      </c>
      <c r="B307" s="55" t="s">
        <v>2452</v>
      </c>
      <c r="C307" s="784">
        <v>81623</v>
      </c>
      <c r="D307" s="784" t="s">
        <v>2472</v>
      </c>
      <c r="E307" s="784">
        <v>100</v>
      </c>
      <c r="F307" s="784">
        <v>4010</v>
      </c>
      <c r="G307" s="784" t="s">
        <v>2473</v>
      </c>
      <c r="H307" s="784" t="s">
        <v>1573</v>
      </c>
      <c r="J307" s="784">
        <v>1</v>
      </c>
      <c r="K307" s="784">
        <v>5.59</v>
      </c>
      <c r="L307" s="793">
        <v>5.59</v>
      </c>
      <c r="M307" s="55" t="s">
        <v>2455</v>
      </c>
    </row>
    <row r="308" spans="1:13" ht="15">
      <c r="A308" s="785">
        <v>45801</v>
      </c>
      <c r="B308" s="55" t="s">
        <v>2452</v>
      </c>
      <c r="C308" s="786">
        <v>82607</v>
      </c>
      <c r="D308" s="786" t="s">
        <v>2474</v>
      </c>
      <c r="E308" s="786">
        <v>120</v>
      </c>
      <c r="F308" s="786">
        <v>4010</v>
      </c>
      <c r="G308" s="786" t="s">
        <v>2475</v>
      </c>
      <c r="H308" s="786" t="s">
        <v>1573</v>
      </c>
      <c r="J308" s="786">
        <v>1</v>
      </c>
      <c r="K308" s="786">
        <v>6.54</v>
      </c>
      <c r="L308" s="796">
        <v>6.54</v>
      </c>
      <c r="M308" s="55" t="s">
        <v>2455</v>
      </c>
    </row>
    <row r="309" spans="1:13" ht="15">
      <c r="A309" s="783">
        <v>45801</v>
      </c>
      <c r="B309" s="55" t="s">
        <v>2452</v>
      </c>
      <c r="C309" s="784">
        <v>82572</v>
      </c>
      <c r="D309" s="784" t="s">
        <v>2476</v>
      </c>
      <c r="E309" s="784">
        <v>140</v>
      </c>
      <c r="F309" s="784">
        <v>4010</v>
      </c>
      <c r="G309" s="784" t="s">
        <v>2477</v>
      </c>
      <c r="H309" s="784" t="s">
        <v>1573</v>
      </c>
      <c r="J309" s="784">
        <v>1</v>
      </c>
      <c r="K309" s="784">
        <v>9.9700000000000006</v>
      </c>
      <c r="L309" s="793">
        <v>9.9700000000000006</v>
      </c>
      <c r="M309" s="55" t="s">
        <v>2455</v>
      </c>
    </row>
    <row r="310" spans="1:13" ht="15">
      <c r="A310" s="785">
        <v>45801</v>
      </c>
      <c r="B310" s="55" t="s">
        <v>2452</v>
      </c>
      <c r="C310" s="786">
        <v>59852</v>
      </c>
      <c r="D310" s="786" t="s">
        <v>2408</v>
      </c>
      <c r="E310" s="786">
        <v>140</v>
      </c>
      <c r="F310" s="786">
        <v>4010</v>
      </c>
      <c r="G310" s="786" t="s">
        <v>2478</v>
      </c>
      <c r="H310" s="786" t="s">
        <v>1573</v>
      </c>
      <c r="J310" s="786">
        <v>1</v>
      </c>
      <c r="K310" s="786">
        <v>7.2</v>
      </c>
      <c r="L310" s="796">
        <v>7.2</v>
      </c>
      <c r="M310" s="55" t="s">
        <v>2455</v>
      </c>
    </row>
    <row r="311" spans="1:13" ht="15">
      <c r="A311" s="783">
        <v>45801</v>
      </c>
      <c r="B311" s="55" t="s">
        <v>2452</v>
      </c>
      <c r="C311" s="784">
        <v>82505</v>
      </c>
      <c r="D311" s="784" t="s">
        <v>2479</v>
      </c>
      <c r="E311" s="784">
        <v>150</v>
      </c>
      <c r="F311" s="784">
        <v>4010</v>
      </c>
      <c r="G311" s="784" t="s">
        <v>2480</v>
      </c>
      <c r="H311" s="784" t="s">
        <v>1573</v>
      </c>
      <c r="J311" s="784">
        <v>1</v>
      </c>
      <c r="K311" s="784">
        <v>5.0199999999999996</v>
      </c>
      <c r="L311" s="793">
        <v>5.0199999999999996</v>
      </c>
      <c r="M311" s="55" t="s">
        <v>2455</v>
      </c>
    </row>
    <row r="312" spans="1:13" ht="15">
      <c r="A312" s="785">
        <v>45801</v>
      </c>
      <c r="B312" s="55" t="s">
        <v>2452</v>
      </c>
      <c r="C312" s="786">
        <v>82261</v>
      </c>
      <c r="D312" s="786" t="s">
        <v>2481</v>
      </c>
      <c r="E312" s="786">
        <v>90</v>
      </c>
      <c r="F312" s="786">
        <v>4010</v>
      </c>
      <c r="G312" s="786" t="s">
        <v>2482</v>
      </c>
      <c r="H312" s="786" t="s">
        <v>1573</v>
      </c>
      <c r="J312" s="786">
        <v>1</v>
      </c>
      <c r="K312" s="786">
        <v>12.39</v>
      </c>
      <c r="L312" s="796">
        <v>12.39</v>
      </c>
      <c r="M312" s="55" t="s">
        <v>2455</v>
      </c>
    </row>
    <row r="313" spans="1:13" ht="15">
      <c r="A313" s="783">
        <v>45801</v>
      </c>
      <c r="B313" s="55" t="s">
        <v>2452</v>
      </c>
      <c r="C313" s="784">
        <v>82719</v>
      </c>
      <c r="D313" s="784" t="s">
        <v>2483</v>
      </c>
      <c r="E313" s="784">
        <v>130</v>
      </c>
      <c r="F313" s="784">
        <v>4010</v>
      </c>
      <c r="G313" s="784" t="s">
        <v>2484</v>
      </c>
      <c r="H313" s="784" t="s">
        <v>1573</v>
      </c>
      <c r="J313" s="784">
        <v>1</v>
      </c>
      <c r="K313" s="784">
        <v>15.76</v>
      </c>
      <c r="L313" s="793">
        <v>15.76</v>
      </c>
      <c r="M313" s="55" t="s">
        <v>2455</v>
      </c>
    </row>
    <row r="314" spans="1:13" ht="15">
      <c r="A314" s="785">
        <v>45801</v>
      </c>
      <c r="B314" s="55" t="s">
        <v>2452</v>
      </c>
      <c r="C314" s="786">
        <v>81375</v>
      </c>
      <c r="D314" s="786" t="s">
        <v>2485</v>
      </c>
      <c r="E314" s="786">
        <v>100</v>
      </c>
      <c r="F314" s="786">
        <v>4010</v>
      </c>
      <c r="G314" s="786" t="s">
        <v>2486</v>
      </c>
      <c r="H314" s="786" t="s">
        <v>1573</v>
      </c>
      <c r="J314" s="786">
        <v>1</v>
      </c>
      <c r="K314" s="786">
        <v>9.27</v>
      </c>
      <c r="L314" s="796">
        <v>9.27</v>
      </c>
      <c r="M314" s="55" t="s">
        <v>2455</v>
      </c>
    </row>
    <row r="315" spans="1:13" ht="15">
      <c r="A315" s="783">
        <v>45801</v>
      </c>
      <c r="B315" s="55" t="s">
        <v>2452</v>
      </c>
      <c r="C315" s="784">
        <v>80823</v>
      </c>
      <c r="D315" s="784" t="s">
        <v>2487</v>
      </c>
      <c r="E315" s="784">
        <v>110</v>
      </c>
      <c r="F315" s="784">
        <v>4010</v>
      </c>
      <c r="G315" s="784" t="s">
        <v>2488</v>
      </c>
      <c r="H315" s="784" t="s">
        <v>1573</v>
      </c>
      <c r="J315" s="784">
        <v>1</v>
      </c>
      <c r="K315" s="784">
        <v>5.6</v>
      </c>
      <c r="L315" s="793">
        <v>5.6</v>
      </c>
      <c r="M315" s="55" t="s">
        <v>2455</v>
      </c>
    </row>
    <row r="316" spans="1:13" ht="15">
      <c r="A316" s="785">
        <v>45801</v>
      </c>
      <c r="B316" s="55" t="s">
        <v>2452</v>
      </c>
      <c r="C316" s="786">
        <v>81347</v>
      </c>
      <c r="D316" s="786" t="s">
        <v>2489</v>
      </c>
      <c r="E316" s="786">
        <v>90</v>
      </c>
      <c r="F316" s="786">
        <v>4010</v>
      </c>
      <c r="G316" s="786" t="s">
        <v>2490</v>
      </c>
      <c r="H316" s="786" t="s">
        <v>1573</v>
      </c>
      <c r="J316" s="786">
        <v>2</v>
      </c>
      <c r="K316" s="786">
        <v>8.08</v>
      </c>
      <c r="L316" s="796">
        <v>16.16</v>
      </c>
      <c r="M316" s="55" t="s">
        <v>2455</v>
      </c>
    </row>
    <row r="317" spans="1:13" ht="15">
      <c r="A317" s="783">
        <v>45801</v>
      </c>
      <c r="B317" s="55" t="s">
        <v>2452</v>
      </c>
      <c r="C317" s="784">
        <v>67521</v>
      </c>
      <c r="D317" s="784" t="s">
        <v>2491</v>
      </c>
      <c r="E317" s="784">
        <v>120</v>
      </c>
      <c r="F317" s="784">
        <v>4010</v>
      </c>
      <c r="G317" s="784" t="s">
        <v>2492</v>
      </c>
      <c r="H317" s="784" t="s">
        <v>1573</v>
      </c>
      <c r="J317" s="784">
        <v>3</v>
      </c>
      <c r="K317" s="784">
        <v>6.68</v>
      </c>
      <c r="L317" s="793">
        <v>20.04</v>
      </c>
      <c r="M317" s="55" t="s">
        <v>2455</v>
      </c>
    </row>
    <row r="318" spans="1:13" ht="15">
      <c r="A318" s="785">
        <v>45801</v>
      </c>
      <c r="B318" s="55" t="s">
        <v>2452</v>
      </c>
      <c r="C318" s="786">
        <v>81928</v>
      </c>
      <c r="D318" s="786" t="s">
        <v>2493</v>
      </c>
      <c r="E318" s="786">
        <v>140</v>
      </c>
      <c r="F318" s="786">
        <v>4010</v>
      </c>
      <c r="G318" s="786" t="s">
        <v>2494</v>
      </c>
      <c r="H318" s="786" t="s">
        <v>1573</v>
      </c>
      <c r="J318" s="786">
        <v>2</v>
      </c>
      <c r="K318" s="786">
        <v>4.97</v>
      </c>
      <c r="L318" s="796">
        <v>9.94</v>
      </c>
      <c r="M318" s="55" t="s">
        <v>2455</v>
      </c>
    </row>
    <row r="319" spans="1:13" ht="15">
      <c r="A319" s="783">
        <v>45801</v>
      </c>
      <c r="B319" s="55" t="s">
        <v>2452</v>
      </c>
      <c r="C319" s="784">
        <v>82243</v>
      </c>
      <c r="D319" s="784" t="s">
        <v>2495</v>
      </c>
      <c r="E319" s="784">
        <v>120</v>
      </c>
      <c r="F319" s="784">
        <v>4010</v>
      </c>
      <c r="G319" s="784" t="s">
        <v>2496</v>
      </c>
      <c r="H319" s="784" t="s">
        <v>1573</v>
      </c>
      <c r="J319" s="784">
        <v>2</v>
      </c>
      <c r="K319" s="784">
        <v>10.67</v>
      </c>
      <c r="L319" s="793">
        <v>21.34</v>
      </c>
      <c r="M319" s="55" t="s">
        <v>2455</v>
      </c>
    </row>
    <row r="320" spans="1:13" ht="15">
      <c r="A320" s="785">
        <v>45801</v>
      </c>
      <c r="B320" s="55" t="s">
        <v>2452</v>
      </c>
      <c r="C320" s="786">
        <v>82824</v>
      </c>
      <c r="D320" s="786" t="s">
        <v>2497</v>
      </c>
      <c r="E320" s="786">
        <v>150</v>
      </c>
      <c r="F320" s="786">
        <v>4010</v>
      </c>
      <c r="G320" s="786" t="s">
        <v>2498</v>
      </c>
      <c r="H320" s="786" t="s">
        <v>1573</v>
      </c>
      <c r="J320" s="786">
        <v>2</v>
      </c>
      <c r="K320" s="786">
        <v>7.14</v>
      </c>
      <c r="L320" s="796">
        <v>14.28</v>
      </c>
      <c r="M320" s="55" t="s">
        <v>2455</v>
      </c>
    </row>
    <row r="321" spans="1:14" ht="15">
      <c r="A321" s="783">
        <v>45801</v>
      </c>
      <c r="B321" s="784" t="s">
        <v>2499</v>
      </c>
      <c r="C321" s="784">
        <v>81339</v>
      </c>
      <c r="D321" s="784" t="s">
        <v>2500</v>
      </c>
      <c r="E321" s="784">
        <v>120</v>
      </c>
      <c r="F321" s="784">
        <v>4010</v>
      </c>
      <c r="G321" s="784" t="s">
        <v>2501</v>
      </c>
      <c r="H321" s="784" t="s">
        <v>1573</v>
      </c>
      <c r="I321" s="797">
        <v>8246290094762910</v>
      </c>
      <c r="J321" s="784">
        <v>36</v>
      </c>
      <c r="K321" s="784">
        <v>6.54</v>
      </c>
      <c r="L321" s="793">
        <v>235.44</v>
      </c>
      <c r="M321" s="55" t="s">
        <v>2502</v>
      </c>
      <c r="N321" s="788" t="s">
        <v>2503</v>
      </c>
    </row>
    <row r="322" spans="1:14" ht="15">
      <c r="A322" s="785">
        <v>45801</v>
      </c>
      <c r="B322" s="786" t="s">
        <v>2499</v>
      </c>
      <c r="C322" s="786">
        <v>81339</v>
      </c>
      <c r="D322" s="786" t="s">
        <v>2504</v>
      </c>
      <c r="E322" s="786">
        <v>120</v>
      </c>
      <c r="F322" s="786">
        <v>4010</v>
      </c>
      <c r="G322" s="786" t="s">
        <v>2505</v>
      </c>
      <c r="H322" s="786" t="s">
        <v>1573</v>
      </c>
      <c r="I322" s="798">
        <v>8281302971103920</v>
      </c>
      <c r="J322" s="786">
        <v>-36</v>
      </c>
      <c r="K322" s="786">
        <v>6.54</v>
      </c>
      <c r="L322" s="796">
        <v>-235.44</v>
      </c>
      <c r="M322" s="55" t="s">
        <v>2502</v>
      </c>
      <c r="N322" s="788" t="s">
        <v>2503</v>
      </c>
    </row>
    <row r="323" spans="1:14" ht="15">
      <c r="A323" s="783">
        <v>45802</v>
      </c>
      <c r="B323" s="784" t="s">
        <v>2506</v>
      </c>
      <c r="C323" s="784">
        <v>59852</v>
      </c>
      <c r="D323" s="784" t="s">
        <v>2507</v>
      </c>
      <c r="E323" s="784">
        <v>110</v>
      </c>
      <c r="F323" s="784">
        <v>4010</v>
      </c>
      <c r="G323" s="784" t="s">
        <v>2501</v>
      </c>
      <c r="H323" s="784" t="s">
        <v>2508</v>
      </c>
      <c r="I323" s="797">
        <v>8281302902678820</v>
      </c>
      <c r="J323" s="784">
        <v>-38</v>
      </c>
      <c r="K323" s="784">
        <v>7.43</v>
      </c>
      <c r="L323" s="793">
        <v>-282.33999999999997</v>
      </c>
      <c r="M323" s="55" t="s">
        <v>2509</v>
      </c>
      <c r="N323" s="788" t="s">
        <v>2510</v>
      </c>
    </row>
    <row r="324" spans="1:14" ht="15">
      <c r="A324" s="783">
        <v>45802</v>
      </c>
      <c r="B324" s="784" t="s">
        <v>2511</v>
      </c>
      <c r="C324" s="784">
        <v>65738</v>
      </c>
      <c r="D324" s="784" t="s">
        <v>2512</v>
      </c>
      <c r="E324" s="784" t="s">
        <v>2061</v>
      </c>
      <c r="F324" s="784">
        <v>4010</v>
      </c>
      <c r="G324" s="784" t="s">
        <v>2501</v>
      </c>
      <c r="H324" s="784" t="s">
        <v>2508</v>
      </c>
      <c r="I324" s="797">
        <v>4.8971090102770304E+16</v>
      </c>
      <c r="J324" s="784">
        <v>-16</v>
      </c>
      <c r="K324" s="784">
        <v>4.95</v>
      </c>
      <c r="L324" s="793">
        <v>-79.2</v>
      </c>
      <c r="M324" s="55" t="s">
        <v>2509</v>
      </c>
      <c r="N324" s="788" t="s">
        <v>2513</v>
      </c>
    </row>
    <row r="325" spans="1:14" ht="15">
      <c r="A325" s="783">
        <v>45802</v>
      </c>
      <c r="B325" s="784" t="s">
        <v>2514</v>
      </c>
      <c r="C325" s="784">
        <v>47684</v>
      </c>
      <c r="D325" s="784" t="s">
        <v>2376</v>
      </c>
      <c r="E325" s="784">
        <v>85</v>
      </c>
      <c r="F325" s="784">
        <v>4010</v>
      </c>
      <c r="G325" s="784" t="s">
        <v>2501</v>
      </c>
      <c r="H325" s="784" t="s">
        <v>2508</v>
      </c>
      <c r="I325" s="797">
        <v>8281302969955600</v>
      </c>
      <c r="J325" s="784">
        <v>-37</v>
      </c>
      <c r="K325" s="784">
        <v>8.34</v>
      </c>
      <c r="L325" s="793">
        <v>-308.58</v>
      </c>
      <c r="M325" s="55" t="s">
        <v>2509</v>
      </c>
      <c r="N325" s="788" t="s">
        <v>2515</v>
      </c>
    </row>
    <row r="326" spans="1:14" ht="15">
      <c r="A326" s="783">
        <v>45802</v>
      </c>
      <c r="B326" s="784" t="s">
        <v>2516</v>
      </c>
      <c r="C326" s="784">
        <v>39973</v>
      </c>
      <c r="D326" s="784" t="s">
        <v>2517</v>
      </c>
      <c r="E326" s="784">
        <v>150</v>
      </c>
      <c r="F326" s="784">
        <v>4010</v>
      </c>
      <c r="G326" s="784" t="s">
        <v>2501</v>
      </c>
      <c r="H326" s="784" t="s">
        <v>2508</v>
      </c>
      <c r="I326" s="797">
        <v>7.75278901665328E+16</v>
      </c>
      <c r="J326" s="784">
        <v>-20</v>
      </c>
      <c r="K326" s="784">
        <v>10.98</v>
      </c>
      <c r="L326" s="793">
        <v>-219.6</v>
      </c>
      <c r="M326" s="55" t="s">
        <v>2509</v>
      </c>
      <c r="N326" s="788" t="s">
        <v>2518</v>
      </c>
    </row>
    <row r="327" spans="1:14" ht="15">
      <c r="A327" s="783">
        <v>45802</v>
      </c>
      <c r="B327" s="784" t="s">
        <v>2519</v>
      </c>
      <c r="C327" s="784">
        <v>67253</v>
      </c>
      <c r="D327" s="784" t="s">
        <v>2336</v>
      </c>
      <c r="E327" s="784" t="s">
        <v>2520</v>
      </c>
      <c r="F327" s="784">
        <v>4010</v>
      </c>
      <c r="G327" s="784" t="s">
        <v>2501</v>
      </c>
      <c r="H327" s="784" t="s">
        <v>2508</v>
      </c>
      <c r="I327" s="797">
        <v>158730423007602</v>
      </c>
      <c r="J327" s="784">
        <v>-14</v>
      </c>
      <c r="K327" s="784">
        <v>23.85</v>
      </c>
      <c r="L327" s="793">
        <v>-333.9</v>
      </c>
      <c r="M327" s="55" t="s">
        <v>2509</v>
      </c>
      <c r="N327" s="788" t="s">
        <v>2521</v>
      </c>
    </row>
    <row r="328" spans="1:14" ht="15">
      <c r="A328" s="783">
        <v>45802</v>
      </c>
      <c r="B328" s="784" t="s">
        <v>2522</v>
      </c>
      <c r="C328" s="784">
        <v>81553</v>
      </c>
      <c r="D328" s="784" t="s">
        <v>2523</v>
      </c>
      <c r="E328" s="784">
        <v>60</v>
      </c>
      <c r="F328" s="784">
        <v>4010</v>
      </c>
      <c r="G328" s="784" t="s">
        <v>2501</v>
      </c>
      <c r="H328" s="784" t="s">
        <v>2508</v>
      </c>
      <c r="I328" s="797">
        <v>8281302951103900</v>
      </c>
      <c r="J328" s="784">
        <v>-20</v>
      </c>
      <c r="K328" s="784">
        <v>34.49</v>
      </c>
      <c r="L328" s="793">
        <v>-689.8</v>
      </c>
      <c r="M328" s="55" t="s">
        <v>2509</v>
      </c>
      <c r="N328" s="788" t="s">
        <v>2524</v>
      </c>
    </row>
    <row r="329" spans="1:14" ht="15">
      <c r="A329" s="783">
        <v>45802</v>
      </c>
      <c r="B329" s="55" t="s">
        <v>2525</v>
      </c>
      <c r="C329" s="784">
        <v>82948</v>
      </c>
      <c r="D329" s="784">
        <v>461</v>
      </c>
      <c r="E329" s="784">
        <v>140</v>
      </c>
      <c r="F329" s="784">
        <v>4010</v>
      </c>
      <c r="G329" s="784" t="s">
        <v>2526</v>
      </c>
      <c r="H329" s="784" t="s">
        <v>1573</v>
      </c>
      <c r="J329" s="784">
        <v>1</v>
      </c>
      <c r="K329" s="784">
        <v>14.18</v>
      </c>
      <c r="L329" s="793">
        <v>14.18</v>
      </c>
      <c r="M329" s="55" t="s">
        <v>2455</v>
      </c>
    </row>
    <row r="330" spans="1:14" ht="15">
      <c r="A330" s="785">
        <v>45802</v>
      </c>
      <c r="B330" s="55" t="s">
        <v>2525</v>
      </c>
      <c r="C330" s="786">
        <v>82549</v>
      </c>
      <c r="D330" s="786" t="s">
        <v>2527</v>
      </c>
      <c r="E330" s="786">
        <v>90</v>
      </c>
      <c r="F330" s="786">
        <v>4010</v>
      </c>
      <c r="G330" s="786" t="s">
        <v>2528</v>
      </c>
      <c r="H330" s="786" t="s">
        <v>1573</v>
      </c>
      <c r="J330" s="786">
        <v>1</v>
      </c>
      <c r="K330" s="786">
        <v>7.45</v>
      </c>
      <c r="L330" s="796">
        <v>7.45</v>
      </c>
      <c r="M330" s="55" t="s">
        <v>2455</v>
      </c>
    </row>
    <row r="331" spans="1:14" ht="15">
      <c r="A331" s="783">
        <v>45802</v>
      </c>
      <c r="B331" s="55" t="s">
        <v>2525</v>
      </c>
      <c r="C331" s="784">
        <v>82146</v>
      </c>
      <c r="D331" s="784" t="s">
        <v>2529</v>
      </c>
      <c r="E331" s="784" t="s">
        <v>2061</v>
      </c>
      <c r="F331" s="784">
        <v>4010</v>
      </c>
      <c r="G331" s="784" t="s">
        <v>2530</v>
      </c>
      <c r="H331" s="784" t="s">
        <v>1573</v>
      </c>
      <c r="J331" s="784">
        <v>1</v>
      </c>
      <c r="K331" s="784">
        <v>43.01</v>
      </c>
      <c r="L331" s="793">
        <v>43.01</v>
      </c>
      <c r="M331" s="55" t="s">
        <v>2455</v>
      </c>
    </row>
    <row r="332" spans="1:14" ht="15">
      <c r="A332" s="785">
        <v>45802</v>
      </c>
      <c r="B332" s="55" t="s">
        <v>2525</v>
      </c>
      <c r="C332" s="786">
        <v>80467</v>
      </c>
      <c r="D332" s="786" t="s">
        <v>2411</v>
      </c>
      <c r="E332" s="786">
        <v>120</v>
      </c>
      <c r="F332" s="786">
        <v>4010</v>
      </c>
      <c r="G332" s="786" t="s">
        <v>2531</v>
      </c>
      <c r="H332" s="786" t="s">
        <v>1573</v>
      </c>
      <c r="J332" s="786">
        <v>1</v>
      </c>
      <c r="K332" s="786">
        <v>5.64</v>
      </c>
      <c r="L332" s="796">
        <v>5.64</v>
      </c>
      <c r="M332" s="55" t="s">
        <v>2455</v>
      </c>
    </row>
    <row r="333" spans="1:14" ht="15">
      <c r="A333" s="783">
        <v>45802</v>
      </c>
      <c r="B333" s="55" t="s">
        <v>2525</v>
      </c>
      <c r="C333" s="784">
        <v>67044</v>
      </c>
      <c r="D333" s="784">
        <v>15</v>
      </c>
      <c r="E333" s="784">
        <v>110</v>
      </c>
      <c r="F333" s="784">
        <v>4010</v>
      </c>
      <c r="G333" s="784" t="s">
        <v>2532</v>
      </c>
      <c r="H333" s="784" t="s">
        <v>1573</v>
      </c>
      <c r="J333" s="784">
        <v>1</v>
      </c>
      <c r="K333" s="784">
        <v>5.63</v>
      </c>
      <c r="L333" s="793">
        <v>5.63</v>
      </c>
      <c r="M333" s="55" t="s">
        <v>2455</v>
      </c>
    </row>
    <row r="334" spans="1:14" ht="15">
      <c r="A334" s="785">
        <v>45802</v>
      </c>
      <c r="B334" s="55" t="s">
        <v>2525</v>
      </c>
      <c r="C334" s="786">
        <v>81417</v>
      </c>
      <c r="D334" s="786" t="s">
        <v>2533</v>
      </c>
      <c r="E334" s="786" t="s">
        <v>2356</v>
      </c>
      <c r="F334" s="786">
        <v>4010</v>
      </c>
      <c r="G334" s="786" t="s">
        <v>2534</v>
      </c>
      <c r="H334" s="786" t="s">
        <v>1573</v>
      </c>
      <c r="J334" s="786">
        <v>1</v>
      </c>
      <c r="K334" s="786">
        <v>7.33</v>
      </c>
      <c r="L334" s="796">
        <v>7.33</v>
      </c>
      <c r="M334" s="55" t="s">
        <v>2455</v>
      </c>
    </row>
    <row r="335" spans="1:14" ht="15">
      <c r="A335" s="783">
        <v>45802</v>
      </c>
      <c r="B335" s="55" t="s">
        <v>2525</v>
      </c>
      <c r="C335" s="784">
        <v>82243</v>
      </c>
      <c r="D335" s="784" t="s">
        <v>2495</v>
      </c>
      <c r="E335" s="784">
        <v>110</v>
      </c>
      <c r="F335" s="784">
        <v>4010</v>
      </c>
      <c r="G335" s="784" t="s">
        <v>2535</v>
      </c>
      <c r="H335" s="784" t="s">
        <v>1573</v>
      </c>
      <c r="J335" s="784">
        <v>1</v>
      </c>
      <c r="K335" s="784">
        <v>10.67</v>
      </c>
      <c r="L335" s="793">
        <v>10.67</v>
      </c>
      <c r="M335" s="55" t="s">
        <v>2455</v>
      </c>
    </row>
    <row r="336" spans="1:14" ht="15">
      <c r="A336" s="785">
        <v>45802</v>
      </c>
      <c r="B336" s="55" t="s">
        <v>2525</v>
      </c>
      <c r="C336" s="786">
        <v>82597</v>
      </c>
      <c r="D336" s="786" t="s">
        <v>2536</v>
      </c>
      <c r="E336" s="786">
        <v>150</v>
      </c>
      <c r="F336" s="786">
        <v>4010</v>
      </c>
      <c r="G336" s="786" t="s">
        <v>2537</v>
      </c>
      <c r="H336" s="786" t="s">
        <v>1573</v>
      </c>
      <c r="J336" s="786">
        <v>1</v>
      </c>
      <c r="K336" s="786">
        <v>11.79</v>
      </c>
      <c r="L336" s="796">
        <v>11.79</v>
      </c>
      <c r="M336" s="55" t="s">
        <v>2455</v>
      </c>
    </row>
    <row r="337" spans="1:14" ht="15">
      <c r="A337" s="783">
        <v>45802</v>
      </c>
      <c r="B337" s="55" t="s">
        <v>2525</v>
      </c>
      <c r="C337" s="784">
        <v>81503</v>
      </c>
      <c r="D337" s="784" t="s">
        <v>2290</v>
      </c>
      <c r="E337" s="784">
        <v>130</v>
      </c>
      <c r="F337" s="784">
        <v>4010</v>
      </c>
      <c r="G337" s="784" t="s">
        <v>2538</v>
      </c>
      <c r="H337" s="784" t="s">
        <v>1573</v>
      </c>
      <c r="J337" s="784">
        <v>1</v>
      </c>
      <c r="K337" s="784">
        <v>4.8</v>
      </c>
      <c r="L337" s="793">
        <v>4.8</v>
      </c>
      <c r="M337" s="55" t="s">
        <v>2455</v>
      </c>
    </row>
    <row r="338" spans="1:14" ht="15">
      <c r="A338" s="785">
        <v>45802</v>
      </c>
      <c r="B338" s="55" t="s">
        <v>2525</v>
      </c>
      <c r="C338" s="786">
        <v>82721</v>
      </c>
      <c r="D338" s="786" t="s">
        <v>2539</v>
      </c>
      <c r="E338" s="786">
        <v>110</v>
      </c>
      <c r="F338" s="786">
        <v>4010</v>
      </c>
      <c r="G338" s="786" t="s">
        <v>2540</v>
      </c>
      <c r="H338" s="786" t="s">
        <v>1573</v>
      </c>
      <c r="J338" s="786">
        <v>1</v>
      </c>
      <c r="K338" s="786">
        <v>7.45</v>
      </c>
      <c r="L338" s="796">
        <v>7.45</v>
      </c>
      <c r="M338" s="55" t="s">
        <v>2455</v>
      </c>
    </row>
    <row r="339" spans="1:14" ht="15">
      <c r="A339" s="783">
        <v>45802</v>
      </c>
      <c r="B339" s="55" t="s">
        <v>2525</v>
      </c>
      <c r="C339" s="784">
        <v>67550</v>
      </c>
      <c r="D339" s="784" t="s">
        <v>2541</v>
      </c>
      <c r="E339" s="784">
        <v>50</v>
      </c>
      <c r="F339" s="784">
        <v>4010</v>
      </c>
      <c r="G339" s="784" t="s">
        <v>2542</v>
      </c>
      <c r="H339" s="784" t="s">
        <v>1573</v>
      </c>
      <c r="J339" s="784">
        <v>1</v>
      </c>
      <c r="K339" s="784">
        <v>5.86</v>
      </c>
      <c r="L339" s="793">
        <v>5.86</v>
      </c>
      <c r="M339" s="55" t="s">
        <v>2455</v>
      </c>
    </row>
    <row r="340" spans="1:14" ht="15">
      <c r="A340" s="785">
        <v>45802</v>
      </c>
      <c r="B340" s="55" t="s">
        <v>2525</v>
      </c>
      <c r="C340" s="786">
        <v>82583</v>
      </c>
      <c r="D340" s="786" t="s">
        <v>2543</v>
      </c>
      <c r="E340" s="786">
        <v>70</v>
      </c>
      <c r="F340" s="786">
        <v>4010</v>
      </c>
      <c r="G340" s="786" t="s">
        <v>2544</v>
      </c>
      <c r="H340" s="786" t="s">
        <v>1573</v>
      </c>
      <c r="J340" s="786">
        <v>1</v>
      </c>
      <c r="K340" s="786">
        <v>5.72</v>
      </c>
      <c r="L340" s="796">
        <v>5.72</v>
      </c>
      <c r="M340" s="55" t="s">
        <v>2455</v>
      </c>
    </row>
    <row r="341" spans="1:14" ht="15">
      <c r="A341" s="783">
        <v>45802</v>
      </c>
      <c r="B341" s="784" t="s">
        <v>2545</v>
      </c>
      <c r="C341" s="784">
        <v>81339</v>
      </c>
      <c r="D341" s="784" t="s">
        <v>2546</v>
      </c>
      <c r="E341" s="784">
        <v>130</v>
      </c>
      <c r="F341" s="784">
        <v>4010</v>
      </c>
      <c r="G341" s="784" t="s">
        <v>2501</v>
      </c>
      <c r="H341" s="784" t="s">
        <v>1573</v>
      </c>
      <c r="I341" s="784">
        <v>7.7527890170814704E+16</v>
      </c>
      <c r="J341" s="784">
        <v>39</v>
      </c>
      <c r="K341" s="784">
        <v>7.25</v>
      </c>
      <c r="L341" s="793">
        <v>282.75</v>
      </c>
      <c r="M341" s="55" t="s">
        <v>2547</v>
      </c>
      <c r="N341" s="788" t="s">
        <v>2548</v>
      </c>
    </row>
    <row r="342" spans="1:14" ht="15">
      <c r="A342" s="785">
        <v>45802</v>
      </c>
      <c r="B342" s="786" t="s">
        <v>2545</v>
      </c>
      <c r="C342" s="786">
        <v>81666</v>
      </c>
      <c r="D342" s="786" t="s">
        <v>2549</v>
      </c>
      <c r="E342" s="786">
        <v>70</v>
      </c>
      <c r="F342" s="786">
        <v>4010</v>
      </c>
      <c r="G342" s="786" t="s">
        <v>2550</v>
      </c>
      <c r="H342" s="786" t="s">
        <v>1573</v>
      </c>
      <c r="I342" s="786">
        <v>7.7527890170773792E+16</v>
      </c>
      <c r="J342" s="786">
        <v>-192</v>
      </c>
      <c r="K342" s="786">
        <v>6.38</v>
      </c>
      <c r="L342" s="795">
        <v>-1224.96</v>
      </c>
      <c r="M342" s="55" t="s">
        <v>2547</v>
      </c>
      <c r="N342" s="788" t="s">
        <v>2548</v>
      </c>
    </row>
    <row r="343" spans="1:14" ht="15">
      <c r="A343" s="282">
        <v>45803</v>
      </c>
      <c r="B343" s="55" t="s">
        <v>2551</v>
      </c>
      <c r="C343" s="784">
        <v>55355</v>
      </c>
      <c r="D343" s="784" t="s">
        <v>2552</v>
      </c>
      <c r="E343" s="784">
        <v>90</v>
      </c>
      <c r="F343" s="784">
        <v>4010</v>
      </c>
      <c r="G343" s="784" t="s">
        <v>2553</v>
      </c>
      <c r="H343" s="784" t="s">
        <v>1573</v>
      </c>
      <c r="J343" s="784">
        <v>1</v>
      </c>
      <c r="K343" s="784">
        <v>10.57</v>
      </c>
      <c r="L343" s="784">
        <v>10.57</v>
      </c>
      <c r="M343" s="55" t="s">
        <v>2224</v>
      </c>
    </row>
    <row r="344" spans="1:14" ht="15">
      <c r="A344" s="282">
        <v>45803</v>
      </c>
      <c r="B344" s="55" t="s">
        <v>2551</v>
      </c>
      <c r="C344" s="786">
        <v>62373</v>
      </c>
      <c r="D344" s="786" t="s">
        <v>2554</v>
      </c>
      <c r="E344" s="786">
        <v>90</v>
      </c>
      <c r="F344" s="786">
        <v>4010</v>
      </c>
      <c r="G344" s="786" t="s">
        <v>2555</v>
      </c>
      <c r="H344" s="786" t="s">
        <v>1573</v>
      </c>
      <c r="J344" s="786">
        <v>1</v>
      </c>
      <c r="K344" s="786">
        <v>12.51</v>
      </c>
      <c r="L344" s="786">
        <v>12.51</v>
      </c>
      <c r="M344" s="55" t="s">
        <v>2224</v>
      </c>
    </row>
    <row r="345" spans="1:14" ht="15">
      <c r="A345" s="282">
        <v>45803</v>
      </c>
      <c r="B345" s="55" t="s">
        <v>2551</v>
      </c>
      <c r="C345" s="784">
        <v>55356</v>
      </c>
      <c r="D345" s="784" t="s">
        <v>2552</v>
      </c>
      <c r="E345" s="784">
        <v>90</v>
      </c>
      <c r="F345" s="784">
        <v>4010</v>
      </c>
      <c r="G345" s="784" t="s">
        <v>2556</v>
      </c>
      <c r="H345" s="784" t="s">
        <v>1573</v>
      </c>
      <c r="J345" s="784">
        <v>1</v>
      </c>
      <c r="K345" s="784">
        <v>8.2200000000000006</v>
      </c>
      <c r="L345" s="784">
        <v>8.2200000000000006</v>
      </c>
      <c r="M345" s="55" t="s">
        <v>2224</v>
      </c>
    </row>
    <row r="346" spans="1:14" ht="15">
      <c r="A346" s="282">
        <v>45803</v>
      </c>
      <c r="B346" s="55" t="s">
        <v>2557</v>
      </c>
      <c r="C346" s="784">
        <v>81666</v>
      </c>
      <c r="D346" s="784" t="s">
        <v>2558</v>
      </c>
      <c r="E346" s="784">
        <v>80</v>
      </c>
      <c r="F346" s="784">
        <v>4010</v>
      </c>
      <c r="G346" s="784" t="s">
        <v>2559</v>
      </c>
      <c r="H346" s="784" t="s">
        <v>1573</v>
      </c>
      <c r="J346" s="784">
        <v>1</v>
      </c>
      <c r="K346" s="784">
        <v>4.97</v>
      </c>
      <c r="L346" s="784">
        <v>4.97</v>
      </c>
      <c r="M346" s="55" t="s">
        <v>2224</v>
      </c>
    </row>
    <row r="347" spans="1:14" ht="15">
      <c r="A347" s="282">
        <v>45803</v>
      </c>
      <c r="B347" s="55" t="s">
        <v>2557</v>
      </c>
      <c r="C347" s="786">
        <v>67485</v>
      </c>
      <c r="D347" s="786" t="s">
        <v>2560</v>
      </c>
      <c r="E347" s="786">
        <v>110</v>
      </c>
      <c r="F347" s="786">
        <v>4010</v>
      </c>
      <c r="G347" s="786" t="s">
        <v>2561</v>
      </c>
      <c r="H347" s="786" t="s">
        <v>1573</v>
      </c>
      <c r="J347" s="786">
        <v>1</v>
      </c>
      <c r="K347" s="786">
        <v>6.06</v>
      </c>
      <c r="L347" s="786">
        <v>6.06</v>
      </c>
      <c r="M347" s="55" t="s">
        <v>2224</v>
      </c>
    </row>
    <row r="348" spans="1:14" ht="15">
      <c r="A348" s="282">
        <v>45803</v>
      </c>
      <c r="B348" s="55" t="s">
        <v>2557</v>
      </c>
      <c r="C348" s="784">
        <v>68177</v>
      </c>
      <c r="D348" s="784" t="s">
        <v>2562</v>
      </c>
      <c r="E348" s="784">
        <v>80</v>
      </c>
      <c r="F348" s="784">
        <v>4010</v>
      </c>
      <c r="G348" s="784" t="s">
        <v>2251</v>
      </c>
      <c r="H348" s="784" t="s">
        <v>1573</v>
      </c>
      <c r="J348" s="784">
        <v>1</v>
      </c>
      <c r="K348" s="784">
        <v>3.34</v>
      </c>
      <c r="L348" s="784">
        <v>3.34</v>
      </c>
      <c r="M348" s="55" t="s">
        <v>2224</v>
      </c>
    </row>
    <row r="349" spans="1:14" ht="15">
      <c r="A349" s="282">
        <v>45803</v>
      </c>
      <c r="B349" s="55" t="s">
        <v>2557</v>
      </c>
      <c r="C349" s="786">
        <v>67755</v>
      </c>
      <c r="D349" s="786" t="s">
        <v>2563</v>
      </c>
      <c r="E349" s="786">
        <v>80</v>
      </c>
      <c r="F349" s="786">
        <v>4010</v>
      </c>
      <c r="G349" s="786" t="s">
        <v>2564</v>
      </c>
      <c r="H349" s="786" t="s">
        <v>1573</v>
      </c>
      <c r="J349" s="786">
        <v>1</v>
      </c>
      <c r="K349" s="786">
        <v>6</v>
      </c>
      <c r="L349" s="786">
        <v>6</v>
      </c>
      <c r="M349" s="55" t="s">
        <v>2224</v>
      </c>
    </row>
    <row r="350" spans="1:14" ht="15">
      <c r="A350" s="282">
        <v>45803</v>
      </c>
      <c r="B350" s="55" t="s">
        <v>2557</v>
      </c>
      <c r="C350" s="784">
        <v>81876</v>
      </c>
      <c r="D350" s="784" t="s">
        <v>2565</v>
      </c>
      <c r="E350" s="784">
        <v>110</v>
      </c>
      <c r="F350" s="784">
        <v>4010</v>
      </c>
      <c r="G350" s="784" t="s">
        <v>2566</v>
      </c>
      <c r="H350" s="784" t="s">
        <v>1573</v>
      </c>
      <c r="J350" s="784">
        <v>1</v>
      </c>
      <c r="K350" s="784">
        <v>6.76</v>
      </c>
      <c r="L350" s="784">
        <v>6.76</v>
      </c>
      <c r="M350" s="55" t="s">
        <v>2224</v>
      </c>
    </row>
    <row r="351" spans="1:14" ht="15">
      <c r="A351" s="282">
        <v>45803</v>
      </c>
      <c r="B351" s="55" t="s">
        <v>2557</v>
      </c>
      <c r="C351" s="786">
        <v>48080</v>
      </c>
      <c r="D351" s="786" t="s">
        <v>2567</v>
      </c>
      <c r="E351" s="786">
        <v>110</v>
      </c>
      <c r="F351" s="786">
        <v>4010</v>
      </c>
      <c r="G351" s="786" t="s">
        <v>2568</v>
      </c>
      <c r="H351" s="786" t="s">
        <v>1573</v>
      </c>
      <c r="J351" s="786">
        <v>1</v>
      </c>
      <c r="K351" s="786">
        <v>8.49</v>
      </c>
      <c r="L351" s="786">
        <v>8.49</v>
      </c>
      <c r="M351" s="55" t="s">
        <v>2224</v>
      </c>
    </row>
    <row r="352" spans="1:14" ht="15">
      <c r="A352" s="282">
        <v>45803</v>
      </c>
      <c r="B352" s="55" t="s">
        <v>2557</v>
      </c>
      <c r="C352" s="784">
        <v>81974</v>
      </c>
      <c r="D352" s="784">
        <v>15</v>
      </c>
      <c r="E352" s="784">
        <v>110</v>
      </c>
      <c r="F352" s="784">
        <v>4010</v>
      </c>
      <c r="G352" s="784" t="s">
        <v>2227</v>
      </c>
      <c r="H352" s="784" t="s">
        <v>1573</v>
      </c>
      <c r="J352" s="784">
        <v>1</v>
      </c>
      <c r="K352" s="784">
        <v>8.0299999999999994</v>
      </c>
      <c r="L352" s="784">
        <v>8.0299999999999994</v>
      </c>
      <c r="M352" s="55" t="s">
        <v>2224</v>
      </c>
    </row>
    <row r="353" spans="1:13" ht="15">
      <c r="A353" s="282">
        <v>45803</v>
      </c>
      <c r="B353" s="55" t="s">
        <v>2557</v>
      </c>
      <c r="C353" s="786">
        <v>81647</v>
      </c>
      <c r="D353" s="786" t="s">
        <v>2569</v>
      </c>
      <c r="E353" s="786">
        <v>110</v>
      </c>
      <c r="F353" s="786">
        <v>4010</v>
      </c>
      <c r="G353" s="786" t="s">
        <v>2229</v>
      </c>
      <c r="H353" s="786" t="s">
        <v>1573</v>
      </c>
      <c r="J353" s="786">
        <v>1</v>
      </c>
      <c r="K353" s="786">
        <v>3.56</v>
      </c>
      <c r="L353" s="786">
        <v>3.56</v>
      </c>
      <c r="M353" s="55" t="s">
        <v>2224</v>
      </c>
    </row>
    <row r="354" spans="1:13" ht="15">
      <c r="A354" s="282">
        <v>45803</v>
      </c>
      <c r="B354" s="55" t="s">
        <v>2557</v>
      </c>
      <c r="C354" s="784">
        <v>67493</v>
      </c>
      <c r="D354" s="784" t="s">
        <v>2570</v>
      </c>
      <c r="E354" s="784">
        <v>110</v>
      </c>
      <c r="F354" s="784">
        <v>4010</v>
      </c>
      <c r="G354" s="784" t="s">
        <v>2571</v>
      </c>
      <c r="H354" s="784" t="s">
        <v>1573</v>
      </c>
      <c r="J354" s="784">
        <v>1</v>
      </c>
      <c r="K354" s="784">
        <v>10.73</v>
      </c>
      <c r="L354" s="784">
        <v>10.73</v>
      </c>
      <c r="M354" s="55" t="s">
        <v>2224</v>
      </c>
    </row>
    <row r="355" spans="1:13" ht="15">
      <c r="A355" s="282">
        <v>45803</v>
      </c>
      <c r="B355" s="55" t="s">
        <v>2557</v>
      </c>
      <c r="C355" s="786">
        <v>80617</v>
      </c>
      <c r="D355" s="786" t="s">
        <v>2572</v>
      </c>
      <c r="E355" s="786">
        <v>80</v>
      </c>
      <c r="F355" s="786">
        <v>4010</v>
      </c>
      <c r="G355" s="786" t="s">
        <v>2573</v>
      </c>
      <c r="H355" s="786" t="s">
        <v>1573</v>
      </c>
      <c r="J355" s="786">
        <v>1</v>
      </c>
      <c r="K355" s="786">
        <v>6.13</v>
      </c>
      <c r="L355" s="786">
        <v>6.13</v>
      </c>
      <c r="M355" s="55" t="s">
        <v>2224</v>
      </c>
    </row>
    <row r="356" spans="1:13" ht="15">
      <c r="A356" s="282">
        <v>45803</v>
      </c>
      <c r="B356" s="55" t="s">
        <v>2574</v>
      </c>
      <c r="C356" s="784">
        <v>58663</v>
      </c>
      <c r="D356" s="784">
        <v>526</v>
      </c>
      <c r="E356" s="784" t="s">
        <v>2296</v>
      </c>
      <c r="F356" s="784">
        <v>4010</v>
      </c>
      <c r="G356" s="784" t="s">
        <v>2264</v>
      </c>
      <c r="H356" s="784" t="s">
        <v>1573</v>
      </c>
      <c r="J356" s="784">
        <v>1</v>
      </c>
      <c r="K356" s="784">
        <v>10.01</v>
      </c>
      <c r="L356" s="784">
        <v>10.01</v>
      </c>
      <c r="M356" s="55" t="s">
        <v>2224</v>
      </c>
    </row>
    <row r="357" spans="1:13" ht="15">
      <c r="A357" s="282">
        <v>45803</v>
      </c>
      <c r="B357" s="55" t="s">
        <v>2574</v>
      </c>
      <c r="C357" s="786">
        <v>67700</v>
      </c>
      <c r="D357" s="786" t="s">
        <v>2575</v>
      </c>
      <c r="E357" s="786" t="s">
        <v>2230</v>
      </c>
      <c r="F357" s="786">
        <v>4010</v>
      </c>
      <c r="G357" s="786" t="s">
        <v>2576</v>
      </c>
      <c r="H357" s="786" t="s">
        <v>1573</v>
      </c>
      <c r="J357" s="786">
        <v>1</v>
      </c>
      <c r="K357" s="786">
        <v>10.7</v>
      </c>
      <c r="L357" s="786">
        <v>10.7</v>
      </c>
      <c r="M357" s="55" t="s">
        <v>2224</v>
      </c>
    </row>
    <row r="358" spans="1:13" ht="15">
      <c r="A358" s="282">
        <v>45803</v>
      </c>
      <c r="B358" s="55" t="s">
        <v>2574</v>
      </c>
      <c r="C358" s="784">
        <v>67078</v>
      </c>
      <c r="D358" s="784" t="s">
        <v>2577</v>
      </c>
      <c r="E358" s="784" t="s">
        <v>289</v>
      </c>
      <c r="F358" s="784">
        <v>4010</v>
      </c>
      <c r="G358" s="784" t="s">
        <v>2578</v>
      </c>
      <c r="H358" s="784" t="s">
        <v>1573</v>
      </c>
      <c r="J358" s="784">
        <v>1</v>
      </c>
      <c r="K358" s="784">
        <v>7.54</v>
      </c>
      <c r="L358" s="784">
        <v>7.54</v>
      </c>
      <c r="M358" s="55" t="s">
        <v>2224</v>
      </c>
    </row>
    <row r="359" spans="1:13" ht="15">
      <c r="A359" s="282">
        <v>45803</v>
      </c>
      <c r="B359" s="55" t="s">
        <v>2574</v>
      </c>
      <c r="C359" s="786">
        <v>59845</v>
      </c>
      <c r="D359" s="786" t="s">
        <v>2507</v>
      </c>
      <c r="E359" s="786" t="s">
        <v>289</v>
      </c>
      <c r="F359" s="786">
        <v>4010</v>
      </c>
      <c r="G359" s="786" t="s">
        <v>2579</v>
      </c>
      <c r="H359" s="786" t="s">
        <v>1573</v>
      </c>
      <c r="J359" s="786">
        <v>1</v>
      </c>
      <c r="K359" s="786">
        <v>8.26</v>
      </c>
      <c r="L359" s="786">
        <v>8.26</v>
      </c>
      <c r="M359" s="55" t="s">
        <v>2224</v>
      </c>
    </row>
    <row r="360" spans="1:13" ht="15">
      <c r="A360" s="282">
        <v>45803</v>
      </c>
      <c r="B360" s="55" t="s">
        <v>2574</v>
      </c>
      <c r="C360" s="784">
        <v>50764</v>
      </c>
      <c r="D360" s="784">
        <v>11</v>
      </c>
      <c r="E360" s="784" t="s">
        <v>2296</v>
      </c>
      <c r="F360" s="784">
        <v>4010</v>
      </c>
      <c r="G360" s="784" t="s">
        <v>2259</v>
      </c>
      <c r="H360" s="784" t="s">
        <v>1573</v>
      </c>
      <c r="J360" s="784">
        <v>1</v>
      </c>
      <c r="K360" s="784">
        <v>4.95</v>
      </c>
      <c r="L360" s="784">
        <v>4.95</v>
      </c>
      <c r="M360" s="55" t="s">
        <v>2224</v>
      </c>
    </row>
    <row r="361" spans="1:13" ht="15">
      <c r="A361" s="282">
        <v>45803</v>
      </c>
      <c r="B361" s="55" t="s">
        <v>2574</v>
      </c>
      <c r="C361" s="786">
        <v>61964</v>
      </c>
      <c r="D361" s="786" t="s">
        <v>2580</v>
      </c>
      <c r="E361" s="786" t="s">
        <v>2230</v>
      </c>
      <c r="F361" s="786">
        <v>4010</v>
      </c>
      <c r="G361" s="786" t="s">
        <v>2581</v>
      </c>
      <c r="H361" s="786" t="s">
        <v>1573</v>
      </c>
      <c r="J361" s="786">
        <v>1</v>
      </c>
      <c r="K361" s="786">
        <v>12.14</v>
      </c>
      <c r="L361" s="786">
        <v>12.14</v>
      </c>
      <c r="M361" s="55" t="s">
        <v>2224</v>
      </c>
    </row>
    <row r="362" spans="1:13" ht="15">
      <c r="A362" s="282">
        <v>45803</v>
      </c>
      <c r="B362" s="55" t="s">
        <v>2582</v>
      </c>
      <c r="C362" s="784">
        <v>80902</v>
      </c>
      <c r="D362" s="784" t="s">
        <v>2583</v>
      </c>
      <c r="E362" s="784">
        <v>130</v>
      </c>
      <c r="F362" s="784">
        <v>4010</v>
      </c>
      <c r="G362" s="784" t="s">
        <v>2303</v>
      </c>
      <c r="H362" s="784" t="s">
        <v>1573</v>
      </c>
      <c r="J362" s="784">
        <v>1</v>
      </c>
      <c r="K362" s="784">
        <v>8.64</v>
      </c>
      <c r="L362" s="784">
        <v>8.64</v>
      </c>
      <c r="M362" s="55" t="s">
        <v>2224</v>
      </c>
    </row>
    <row r="363" spans="1:13" ht="15">
      <c r="A363" s="282">
        <v>45803</v>
      </c>
      <c r="B363" s="55" t="s">
        <v>2582</v>
      </c>
      <c r="C363" s="786">
        <v>81336</v>
      </c>
      <c r="D363" s="786" t="s">
        <v>2584</v>
      </c>
      <c r="E363" s="786">
        <v>130</v>
      </c>
      <c r="F363" s="786">
        <v>4010</v>
      </c>
      <c r="G363" s="786" t="s">
        <v>2305</v>
      </c>
      <c r="H363" s="786" t="s">
        <v>1573</v>
      </c>
      <c r="J363" s="786">
        <v>1</v>
      </c>
      <c r="K363" s="786">
        <v>7.66</v>
      </c>
      <c r="L363" s="786">
        <v>7.66</v>
      </c>
      <c r="M363" s="55" t="s">
        <v>2224</v>
      </c>
    </row>
    <row r="364" spans="1:13" ht="15">
      <c r="A364" s="282">
        <v>45803</v>
      </c>
      <c r="B364" s="55" t="s">
        <v>2582</v>
      </c>
      <c r="C364" s="784">
        <v>60356</v>
      </c>
      <c r="D364" s="784" t="s">
        <v>2585</v>
      </c>
      <c r="E364" s="784">
        <v>130</v>
      </c>
      <c r="F364" s="784">
        <v>4010</v>
      </c>
      <c r="G364" s="784" t="s">
        <v>2289</v>
      </c>
      <c r="H364" s="784" t="s">
        <v>1573</v>
      </c>
      <c r="J364" s="784">
        <v>1</v>
      </c>
      <c r="K364" s="784">
        <v>6.42</v>
      </c>
      <c r="L364" s="784">
        <v>6.42</v>
      </c>
      <c r="M364" s="55" t="s">
        <v>2224</v>
      </c>
    </row>
    <row r="365" spans="1:13" ht="15">
      <c r="A365" s="282">
        <v>45803</v>
      </c>
      <c r="B365" s="55" t="s">
        <v>2582</v>
      </c>
      <c r="C365" s="786">
        <v>81339</v>
      </c>
      <c r="D365" s="786" t="s">
        <v>2586</v>
      </c>
      <c r="E365" s="786">
        <v>130</v>
      </c>
      <c r="F365" s="786">
        <v>4010</v>
      </c>
      <c r="G365" s="786" t="s">
        <v>2587</v>
      </c>
      <c r="H365" s="786" t="s">
        <v>1573</v>
      </c>
      <c r="J365" s="786">
        <v>1</v>
      </c>
      <c r="K365" s="786">
        <v>6.54</v>
      </c>
      <c r="L365" s="786">
        <v>6.54</v>
      </c>
      <c r="M365" s="55" t="s">
        <v>2224</v>
      </c>
    </row>
    <row r="366" spans="1:13" ht="15">
      <c r="A366" s="282">
        <v>45803</v>
      </c>
      <c r="B366" s="55" t="s">
        <v>2582</v>
      </c>
      <c r="C366" s="784">
        <v>82016</v>
      </c>
      <c r="D366" s="784" t="s">
        <v>2588</v>
      </c>
      <c r="E366" s="784">
        <v>130</v>
      </c>
      <c r="F366" s="784">
        <v>4010</v>
      </c>
      <c r="G366" s="784" t="s">
        <v>2589</v>
      </c>
      <c r="H366" s="784" t="s">
        <v>1573</v>
      </c>
      <c r="J366" s="784">
        <v>1</v>
      </c>
      <c r="K366" s="784">
        <v>10.02</v>
      </c>
      <c r="L366" s="784">
        <v>10.02</v>
      </c>
      <c r="M366" s="55" t="s">
        <v>2224</v>
      </c>
    </row>
    <row r="367" spans="1:13" ht="15">
      <c r="A367" s="282">
        <v>45803</v>
      </c>
      <c r="B367" s="55" t="s">
        <v>2582</v>
      </c>
      <c r="C367" s="786">
        <v>65576</v>
      </c>
      <c r="D367" s="786" t="s">
        <v>2590</v>
      </c>
      <c r="E367" s="786">
        <v>85</v>
      </c>
      <c r="F367" s="786">
        <v>4010</v>
      </c>
      <c r="G367" s="786" t="s">
        <v>2279</v>
      </c>
      <c r="H367" s="786" t="s">
        <v>1573</v>
      </c>
      <c r="J367" s="786">
        <v>1</v>
      </c>
      <c r="K367" s="786">
        <v>3.93</v>
      </c>
      <c r="L367" s="786">
        <v>3.93</v>
      </c>
      <c r="M367" s="55" t="s">
        <v>2224</v>
      </c>
    </row>
    <row r="368" spans="1:13" ht="15">
      <c r="A368" s="282">
        <v>45803</v>
      </c>
      <c r="B368" s="55" t="s">
        <v>2582</v>
      </c>
      <c r="C368" s="784">
        <v>82014</v>
      </c>
      <c r="D368" s="784" t="s">
        <v>2591</v>
      </c>
      <c r="E368" s="784">
        <v>130</v>
      </c>
      <c r="F368" s="784">
        <v>4010</v>
      </c>
      <c r="G368" s="784" t="s">
        <v>2283</v>
      </c>
      <c r="H368" s="784" t="s">
        <v>1573</v>
      </c>
      <c r="J368" s="784">
        <v>1</v>
      </c>
      <c r="K368" s="784">
        <v>9.7899999999999991</v>
      </c>
      <c r="L368" s="784">
        <v>9.7899999999999991</v>
      </c>
      <c r="M368" s="55" t="s">
        <v>2224</v>
      </c>
    </row>
    <row r="369" spans="1:13" ht="15">
      <c r="A369" s="282">
        <v>45803</v>
      </c>
      <c r="B369" s="55" t="s">
        <v>2582</v>
      </c>
      <c r="C369" s="786">
        <v>68177</v>
      </c>
      <c r="D369" s="786" t="s">
        <v>2592</v>
      </c>
      <c r="E369" s="786">
        <v>85</v>
      </c>
      <c r="F369" s="786">
        <v>4010</v>
      </c>
      <c r="G369" s="786" t="s">
        <v>2285</v>
      </c>
      <c r="H369" s="786" t="s">
        <v>1573</v>
      </c>
      <c r="J369" s="786">
        <v>1</v>
      </c>
      <c r="K369" s="786">
        <v>3.34</v>
      </c>
      <c r="L369" s="786">
        <v>3.34</v>
      </c>
      <c r="M369" s="55" t="s">
        <v>2224</v>
      </c>
    </row>
    <row r="370" spans="1:13" ht="15">
      <c r="A370" s="282">
        <v>45803</v>
      </c>
      <c r="B370" s="55" t="s">
        <v>2593</v>
      </c>
      <c r="C370" s="784">
        <v>44403</v>
      </c>
      <c r="D370" s="784" t="s">
        <v>2382</v>
      </c>
      <c r="E370" s="784" t="s">
        <v>441</v>
      </c>
      <c r="F370" s="784">
        <v>4010</v>
      </c>
      <c r="G370" s="784" t="s">
        <v>2594</v>
      </c>
      <c r="H370" s="784" t="s">
        <v>1573</v>
      </c>
      <c r="J370" s="784">
        <v>1</v>
      </c>
      <c r="K370" s="784">
        <v>6.08</v>
      </c>
      <c r="L370" s="784">
        <v>6.08</v>
      </c>
      <c r="M370" s="55" t="s">
        <v>2224</v>
      </c>
    </row>
    <row r="371" spans="1:13" ht="15">
      <c r="A371" s="282">
        <v>45803</v>
      </c>
      <c r="B371" s="55" t="s">
        <v>2593</v>
      </c>
      <c r="C371" s="786">
        <v>66994</v>
      </c>
      <c r="D371" s="786" t="s">
        <v>2382</v>
      </c>
      <c r="E371" s="786" t="s">
        <v>289</v>
      </c>
      <c r="F371" s="786">
        <v>4010</v>
      </c>
      <c r="G371" s="786" t="s">
        <v>2595</v>
      </c>
      <c r="H371" s="786" t="s">
        <v>1573</v>
      </c>
      <c r="J371" s="786">
        <v>1</v>
      </c>
      <c r="K371" s="786">
        <v>5.8</v>
      </c>
      <c r="L371" s="786">
        <v>5.8</v>
      </c>
      <c r="M371" s="55" t="s">
        <v>2224</v>
      </c>
    </row>
    <row r="372" spans="1:13" ht="15">
      <c r="A372" s="282">
        <v>45803</v>
      </c>
      <c r="B372" s="55" t="s">
        <v>2593</v>
      </c>
      <c r="C372" s="784">
        <v>59852</v>
      </c>
      <c r="D372" s="784" t="s">
        <v>2382</v>
      </c>
      <c r="E372" s="784">
        <v>150</v>
      </c>
      <c r="F372" s="784">
        <v>4010</v>
      </c>
      <c r="G372" s="784" t="s">
        <v>2596</v>
      </c>
      <c r="H372" s="784" t="s">
        <v>1573</v>
      </c>
      <c r="J372" s="784">
        <v>1</v>
      </c>
      <c r="K372" s="784">
        <v>6.38</v>
      </c>
      <c r="L372" s="784">
        <v>6.38</v>
      </c>
      <c r="M372" s="55" t="s">
        <v>2224</v>
      </c>
    </row>
    <row r="373" spans="1:13" ht="15">
      <c r="A373" s="282">
        <v>45803</v>
      </c>
      <c r="B373" s="55" t="s">
        <v>2593</v>
      </c>
      <c r="C373" s="786">
        <v>82206</v>
      </c>
      <c r="D373" s="786" t="s">
        <v>2382</v>
      </c>
      <c r="E373" s="786" t="s">
        <v>2520</v>
      </c>
      <c r="F373" s="786">
        <v>4010</v>
      </c>
      <c r="G373" s="786" t="s">
        <v>2597</v>
      </c>
      <c r="H373" s="786" t="s">
        <v>1573</v>
      </c>
      <c r="J373" s="786">
        <v>1</v>
      </c>
      <c r="K373" s="786">
        <v>2.5299999999999998</v>
      </c>
      <c r="L373" s="786">
        <v>2.5299999999999998</v>
      </c>
      <c r="M373" s="55" t="s">
        <v>2224</v>
      </c>
    </row>
    <row r="374" spans="1:13" ht="15">
      <c r="A374" s="282">
        <v>45803</v>
      </c>
      <c r="B374" s="55" t="s">
        <v>2593</v>
      </c>
      <c r="C374" s="784">
        <v>59845</v>
      </c>
      <c r="D374" s="784" t="s">
        <v>2382</v>
      </c>
      <c r="E374" s="784" t="s">
        <v>289</v>
      </c>
      <c r="F374" s="784">
        <v>4010</v>
      </c>
      <c r="G374" s="784" t="s">
        <v>2598</v>
      </c>
      <c r="H374" s="784" t="s">
        <v>1573</v>
      </c>
      <c r="J374" s="784">
        <v>1</v>
      </c>
      <c r="K374" s="784">
        <v>6.38</v>
      </c>
      <c r="L374" s="784">
        <v>6.38</v>
      </c>
      <c r="M374" s="55" t="s">
        <v>2224</v>
      </c>
    </row>
    <row r="375" spans="1:13" ht="15">
      <c r="A375" s="282">
        <v>45803</v>
      </c>
      <c r="B375" s="55" t="s">
        <v>2599</v>
      </c>
      <c r="C375" s="784">
        <v>68004</v>
      </c>
      <c r="D375" s="784" t="s">
        <v>2588</v>
      </c>
      <c r="E375" s="784">
        <v>100</v>
      </c>
      <c r="F375" s="784">
        <v>4010</v>
      </c>
      <c r="G375" s="784" t="s">
        <v>2299</v>
      </c>
      <c r="H375" s="784" t="s">
        <v>1573</v>
      </c>
      <c r="J375" s="784">
        <v>1</v>
      </c>
      <c r="K375" s="784">
        <v>8.01</v>
      </c>
      <c r="L375" s="784">
        <v>8.01</v>
      </c>
      <c r="M375" s="55" t="s">
        <v>2224</v>
      </c>
    </row>
    <row r="376" spans="1:13" ht="15">
      <c r="A376" s="282">
        <v>45803</v>
      </c>
      <c r="B376" s="55" t="s">
        <v>2599</v>
      </c>
      <c r="C376" s="786">
        <v>82098</v>
      </c>
      <c r="D376" s="786" t="s">
        <v>2600</v>
      </c>
      <c r="E376" s="786">
        <v>100</v>
      </c>
      <c r="F376" s="786">
        <v>4010</v>
      </c>
      <c r="G376" s="786" t="s">
        <v>2601</v>
      </c>
      <c r="H376" s="786" t="s">
        <v>1573</v>
      </c>
      <c r="J376" s="786">
        <v>1</v>
      </c>
      <c r="K376" s="786">
        <v>14.81</v>
      </c>
      <c r="L376" s="786">
        <v>14.81</v>
      </c>
      <c r="M376" s="55" t="s">
        <v>2224</v>
      </c>
    </row>
    <row r="377" spans="1:13" ht="15">
      <c r="A377" s="282">
        <v>45803</v>
      </c>
      <c r="B377" s="55" t="s">
        <v>2599</v>
      </c>
      <c r="C377" s="784">
        <v>45359</v>
      </c>
      <c r="D377" s="784" t="s">
        <v>2602</v>
      </c>
      <c r="E377" s="784">
        <v>100</v>
      </c>
      <c r="F377" s="784">
        <v>4010</v>
      </c>
      <c r="G377" s="784" t="s">
        <v>2603</v>
      </c>
      <c r="H377" s="784" t="s">
        <v>1573</v>
      </c>
      <c r="J377" s="784">
        <v>1</v>
      </c>
      <c r="K377" s="784">
        <v>7.75</v>
      </c>
      <c r="L377" s="784">
        <v>7.75</v>
      </c>
      <c r="M377" s="55" t="s">
        <v>2224</v>
      </c>
    </row>
    <row r="378" spans="1:13" ht="15">
      <c r="A378" s="282">
        <v>45803</v>
      </c>
      <c r="B378" s="55" t="s">
        <v>2599</v>
      </c>
      <c r="C378" s="786">
        <v>47078</v>
      </c>
      <c r="D378" s="786" t="s">
        <v>2604</v>
      </c>
      <c r="E378" s="786" t="s">
        <v>289</v>
      </c>
      <c r="F378" s="786">
        <v>4010</v>
      </c>
      <c r="G378" s="786" t="s">
        <v>2605</v>
      </c>
      <c r="H378" s="786" t="s">
        <v>1573</v>
      </c>
      <c r="J378" s="786">
        <v>1</v>
      </c>
      <c r="K378" s="786">
        <v>11.71</v>
      </c>
      <c r="L378" s="786">
        <v>11.71</v>
      </c>
      <c r="M378" s="55" t="s">
        <v>2224</v>
      </c>
    </row>
    <row r="379" spans="1:13" ht="15">
      <c r="A379" s="282">
        <v>45803</v>
      </c>
      <c r="B379" s="55" t="s">
        <v>2599</v>
      </c>
      <c r="C379" s="784">
        <v>80330</v>
      </c>
      <c r="D379" s="784" t="s">
        <v>2606</v>
      </c>
      <c r="E379" s="784">
        <v>100</v>
      </c>
      <c r="F379" s="784">
        <v>4010</v>
      </c>
      <c r="G379" s="784" t="s">
        <v>2607</v>
      </c>
      <c r="H379" s="784" t="s">
        <v>1573</v>
      </c>
      <c r="J379" s="784">
        <v>1</v>
      </c>
      <c r="K379" s="784">
        <v>7.25</v>
      </c>
      <c r="L379" s="784">
        <v>7.25</v>
      </c>
      <c r="M379" s="55" t="s">
        <v>2224</v>
      </c>
    </row>
    <row r="380" spans="1:13" ht="15">
      <c r="A380" s="282">
        <v>45803</v>
      </c>
      <c r="B380" s="55" t="s">
        <v>2608</v>
      </c>
      <c r="C380" s="784">
        <v>81062</v>
      </c>
      <c r="D380" s="784">
        <v>539</v>
      </c>
      <c r="E380" s="784" t="s">
        <v>2296</v>
      </c>
      <c r="F380" s="784">
        <v>4010</v>
      </c>
      <c r="G380" s="784" t="s">
        <v>2609</v>
      </c>
      <c r="H380" s="784" t="s">
        <v>1573</v>
      </c>
      <c r="J380" s="784">
        <v>1</v>
      </c>
      <c r="K380" s="784">
        <v>6.95</v>
      </c>
      <c r="L380" s="784">
        <v>6.95</v>
      </c>
      <c r="M380" s="55" t="s">
        <v>2224</v>
      </c>
    </row>
    <row r="381" spans="1:13" ht="15">
      <c r="A381" s="282">
        <v>45803</v>
      </c>
      <c r="B381" s="55" t="s">
        <v>2608</v>
      </c>
      <c r="C381" s="786">
        <v>81062</v>
      </c>
      <c r="D381" s="786">
        <v>539</v>
      </c>
      <c r="E381" s="786" t="s">
        <v>2061</v>
      </c>
      <c r="F381" s="786">
        <v>4010</v>
      </c>
      <c r="G381" s="786" t="s">
        <v>2610</v>
      </c>
      <c r="H381" s="786" t="s">
        <v>1573</v>
      </c>
      <c r="J381" s="786">
        <v>1</v>
      </c>
      <c r="K381" s="786">
        <v>6.95</v>
      </c>
      <c r="L381" s="786">
        <v>6.95</v>
      </c>
      <c r="M381" s="55" t="s">
        <v>2224</v>
      </c>
    </row>
    <row r="382" spans="1:13" ht="15">
      <c r="A382" s="282">
        <v>45803</v>
      </c>
      <c r="B382" s="55" t="s">
        <v>2608</v>
      </c>
      <c r="C382" s="784">
        <v>81058</v>
      </c>
      <c r="D382" s="784">
        <v>539</v>
      </c>
      <c r="E382" s="784">
        <v>150</v>
      </c>
      <c r="F382" s="784">
        <v>4010</v>
      </c>
      <c r="G382" s="784" t="s">
        <v>2611</v>
      </c>
      <c r="H382" s="784" t="s">
        <v>1573</v>
      </c>
      <c r="J382" s="784">
        <v>1</v>
      </c>
      <c r="K382" s="784">
        <v>6.95</v>
      </c>
      <c r="L382" s="784">
        <v>6.95</v>
      </c>
      <c r="M382" s="55" t="s">
        <v>2224</v>
      </c>
    </row>
    <row r="383" spans="1:13" ht="15">
      <c r="A383" s="282">
        <v>45803</v>
      </c>
      <c r="B383" s="55" t="s">
        <v>2608</v>
      </c>
      <c r="C383" s="786">
        <v>81058</v>
      </c>
      <c r="D383" s="786">
        <v>539</v>
      </c>
      <c r="E383" s="786">
        <v>110</v>
      </c>
      <c r="F383" s="786">
        <v>4010</v>
      </c>
      <c r="G383" s="786" t="s">
        <v>2612</v>
      </c>
      <c r="H383" s="786" t="s">
        <v>1573</v>
      </c>
      <c r="J383" s="786">
        <v>1</v>
      </c>
      <c r="K383" s="786">
        <v>6.95</v>
      </c>
      <c r="L383" s="786">
        <v>6.95</v>
      </c>
      <c r="M383" s="55" t="s">
        <v>2224</v>
      </c>
    </row>
    <row r="384" spans="1:13" ht="15">
      <c r="A384" s="282">
        <v>45803</v>
      </c>
      <c r="B384" s="55" t="s">
        <v>2608</v>
      </c>
      <c r="C384" s="784">
        <v>81062</v>
      </c>
      <c r="D384" s="784">
        <v>539</v>
      </c>
      <c r="E384" s="784" t="s">
        <v>2300</v>
      </c>
      <c r="F384" s="784">
        <v>4010</v>
      </c>
      <c r="G384" s="784" t="s">
        <v>2613</v>
      </c>
      <c r="H384" s="784" t="s">
        <v>1573</v>
      </c>
      <c r="J384" s="784">
        <v>1</v>
      </c>
      <c r="K384" s="784">
        <v>6.95</v>
      </c>
      <c r="L384" s="784">
        <v>6.95</v>
      </c>
      <c r="M384" s="55" t="s">
        <v>2224</v>
      </c>
    </row>
    <row r="385" spans="1:13" ht="15">
      <c r="A385" s="282">
        <v>45803</v>
      </c>
      <c r="B385" s="55" t="s">
        <v>2608</v>
      </c>
      <c r="C385" s="786">
        <v>81058</v>
      </c>
      <c r="D385" s="786">
        <v>539</v>
      </c>
      <c r="E385" s="786">
        <v>100</v>
      </c>
      <c r="F385" s="786">
        <v>4010</v>
      </c>
      <c r="G385" s="786" t="s">
        <v>2614</v>
      </c>
      <c r="H385" s="786" t="s">
        <v>1573</v>
      </c>
      <c r="J385" s="786">
        <v>1</v>
      </c>
      <c r="K385" s="786">
        <v>6.95</v>
      </c>
      <c r="L385" s="786">
        <v>6.95</v>
      </c>
      <c r="M385" s="55" t="s">
        <v>2224</v>
      </c>
    </row>
    <row r="386" spans="1:13" ht="15">
      <c r="A386" s="282">
        <v>45803</v>
      </c>
      <c r="B386" s="55" t="s">
        <v>2608</v>
      </c>
      <c r="C386" s="784">
        <v>81058</v>
      </c>
      <c r="D386" s="784">
        <v>539</v>
      </c>
      <c r="E386" s="784">
        <v>140</v>
      </c>
      <c r="F386" s="784">
        <v>4010</v>
      </c>
      <c r="G386" s="784" t="s">
        <v>2615</v>
      </c>
      <c r="H386" s="784" t="s">
        <v>1573</v>
      </c>
      <c r="J386" s="784">
        <v>1</v>
      </c>
      <c r="K386" s="784">
        <v>6.95</v>
      </c>
      <c r="L386" s="784">
        <v>6.95</v>
      </c>
      <c r="M386" s="55" t="s">
        <v>2224</v>
      </c>
    </row>
    <row r="387" spans="1:13" ht="15">
      <c r="A387" s="783">
        <v>45803</v>
      </c>
      <c r="B387" s="784" t="s">
        <v>2616</v>
      </c>
      <c r="C387" s="784">
        <v>80039</v>
      </c>
      <c r="D387" s="784" t="s">
        <v>2249</v>
      </c>
      <c r="E387" s="784" t="s">
        <v>441</v>
      </c>
      <c r="F387" s="784">
        <v>4010</v>
      </c>
      <c r="G387" s="784" t="s">
        <v>2617</v>
      </c>
      <c r="H387" s="784" t="s">
        <v>2508</v>
      </c>
      <c r="I387" s="797"/>
      <c r="J387" s="784">
        <v>-8</v>
      </c>
      <c r="K387" s="784">
        <v>11.3</v>
      </c>
      <c r="L387" s="793">
        <v>-90.4</v>
      </c>
      <c r="M387" s="55" t="s">
        <v>2618</v>
      </c>
    </row>
    <row r="388" spans="1:13" ht="15">
      <c r="A388" s="785">
        <v>45803</v>
      </c>
      <c r="B388" s="786" t="s">
        <v>2616</v>
      </c>
      <c r="C388" s="786">
        <v>80039</v>
      </c>
      <c r="D388" s="786" t="s">
        <v>2249</v>
      </c>
      <c r="E388" s="786" t="s">
        <v>441</v>
      </c>
      <c r="F388" s="786">
        <v>4010</v>
      </c>
      <c r="G388" s="786" t="s">
        <v>2617</v>
      </c>
      <c r="H388" s="786" t="s">
        <v>1573</v>
      </c>
      <c r="I388" s="798"/>
      <c r="J388" s="786">
        <v>-8</v>
      </c>
      <c r="K388" s="786">
        <v>11.3</v>
      </c>
      <c r="L388" s="796">
        <v>-90.4</v>
      </c>
      <c r="M388" s="55" t="s">
        <v>2618</v>
      </c>
    </row>
    <row r="389" spans="1:13" ht="15">
      <c r="A389" s="282">
        <v>45803</v>
      </c>
      <c r="B389" s="55" t="s">
        <v>2619</v>
      </c>
      <c r="C389" s="784">
        <v>42067</v>
      </c>
      <c r="D389" s="784" t="s">
        <v>2336</v>
      </c>
      <c r="E389" s="784">
        <v>150</v>
      </c>
      <c r="F389" s="784">
        <v>4010</v>
      </c>
      <c r="G389" s="784" t="s">
        <v>2620</v>
      </c>
      <c r="H389" s="784" t="s">
        <v>1573</v>
      </c>
      <c r="J389" s="784">
        <v>1</v>
      </c>
      <c r="K389" s="784">
        <v>9.15</v>
      </c>
      <c r="L389" s="784">
        <v>9.15</v>
      </c>
      <c r="M389" s="55" t="s">
        <v>2224</v>
      </c>
    </row>
    <row r="390" spans="1:13" ht="15">
      <c r="A390" s="282">
        <v>45803</v>
      </c>
      <c r="B390" s="55" t="s">
        <v>2619</v>
      </c>
      <c r="C390" s="786">
        <v>42067</v>
      </c>
      <c r="D390" s="786" t="s">
        <v>2336</v>
      </c>
      <c r="E390" s="786">
        <v>130</v>
      </c>
      <c r="F390" s="786">
        <v>4010</v>
      </c>
      <c r="G390" s="786" t="s">
        <v>2621</v>
      </c>
      <c r="H390" s="786" t="s">
        <v>1573</v>
      </c>
      <c r="J390" s="786">
        <v>1</v>
      </c>
      <c r="K390" s="786">
        <v>9.15</v>
      </c>
      <c r="L390" s="786">
        <v>9.15</v>
      </c>
      <c r="M390" s="55" t="s">
        <v>2224</v>
      </c>
    </row>
    <row r="391" spans="1:13" ht="15">
      <c r="A391" s="282">
        <v>45803</v>
      </c>
      <c r="B391" s="55" t="s">
        <v>2619</v>
      </c>
      <c r="C391" s="784">
        <v>42067</v>
      </c>
      <c r="D391" s="784" t="s">
        <v>2336</v>
      </c>
      <c r="E391" s="784">
        <v>140</v>
      </c>
      <c r="F391" s="784">
        <v>4010</v>
      </c>
      <c r="G391" s="784" t="s">
        <v>2337</v>
      </c>
      <c r="H391" s="784" t="s">
        <v>1573</v>
      </c>
      <c r="J391" s="784">
        <v>2</v>
      </c>
      <c r="K391" s="784">
        <v>9.15</v>
      </c>
      <c r="L391" s="784">
        <v>18.3</v>
      </c>
      <c r="M391" s="55" t="s">
        <v>2224</v>
      </c>
    </row>
    <row r="392" spans="1:13" ht="15">
      <c r="A392" s="282">
        <v>45803</v>
      </c>
      <c r="B392" s="55" t="s">
        <v>2622</v>
      </c>
      <c r="C392" s="784">
        <v>44403</v>
      </c>
      <c r="D392" s="784" t="s">
        <v>2623</v>
      </c>
      <c r="E392" s="784" t="s">
        <v>2061</v>
      </c>
      <c r="F392" s="784">
        <v>4010</v>
      </c>
      <c r="G392" s="784" t="s">
        <v>2624</v>
      </c>
      <c r="H392" s="784" t="s">
        <v>1573</v>
      </c>
      <c r="J392" s="784">
        <v>1</v>
      </c>
      <c r="K392" s="784">
        <v>8.9</v>
      </c>
      <c r="L392" s="784">
        <v>8.9</v>
      </c>
      <c r="M392" s="55" t="s">
        <v>2224</v>
      </c>
    </row>
    <row r="393" spans="1:13" ht="15">
      <c r="A393" s="282">
        <v>45803</v>
      </c>
      <c r="B393" s="55" t="s">
        <v>2622</v>
      </c>
      <c r="C393" s="786">
        <v>80039</v>
      </c>
      <c r="D393" s="786" t="s">
        <v>2623</v>
      </c>
      <c r="E393" s="786" t="s">
        <v>441</v>
      </c>
      <c r="F393" s="786">
        <v>4010</v>
      </c>
      <c r="G393" s="786" t="s">
        <v>2625</v>
      </c>
      <c r="H393" s="786" t="s">
        <v>1573</v>
      </c>
      <c r="J393" s="786">
        <v>1</v>
      </c>
      <c r="K393" s="786">
        <v>10.16</v>
      </c>
      <c r="L393" s="786">
        <v>10.16</v>
      </c>
      <c r="M393" s="55" t="s">
        <v>2224</v>
      </c>
    </row>
    <row r="394" spans="1:13" ht="15">
      <c r="A394" s="282">
        <v>45803</v>
      </c>
      <c r="B394" s="55" t="s">
        <v>2622</v>
      </c>
      <c r="C394" s="784">
        <v>59852</v>
      </c>
      <c r="D394" s="784" t="s">
        <v>2623</v>
      </c>
      <c r="E394" s="784">
        <v>160</v>
      </c>
      <c r="F394" s="784">
        <v>4010</v>
      </c>
      <c r="G394" s="784" t="s">
        <v>2626</v>
      </c>
      <c r="H394" s="784" t="s">
        <v>1573</v>
      </c>
      <c r="J394" s="784">
        <v>1</v>
      </c>
      <c r="K394" s="784">
        <v>8.77</v>
      </c>
      <c r="L394" s="784">
        <v>8.77</v>
      </c>
      <c r="M394" s="55" t="s">
        <v>2224</v>
      </c>
    </row>
    <row r="395" spans="1:13" ht="15">
      <c r="A395" s="282">
        <v>45803</v>
      </c>
      <c r="B395" s="55" t="s">
        <v>2622</v>
      </c>
      <c r="C395" s="786">
        <v>59852</v>
      </c>
      <c r="D395" s="786" t="s">
        <v>2623</v>
      </c>
      <c r="E395" s="786">
        <v>140</v>
      </c>
      <c r="F395" s="786">
        <v>4010</v>
      </c>
      <c r="G395" s="786" t="s">
        <v>2627</v>
      </c>
      <c r="H395" s="786" t="s">
        <v>1573</v>
      </c>
      <c r="J395" s="786">
        <v>1</v>
      </c>
      <c r="K395" s="786">
        <v>8.77</v>
      </c>
      <c r="L395" s="786">
        <v>8.77</v>
      </c>
      <c r="M395" s="55" t="s">
        <v>2224</v>
      </c>
    </row>
    <row r="396" spans="1:13" ht="15">
      <c r="A396" s="282">
        <v>45803</v>
      </c>
      <c r="B396" s="55" t="s">
        <v>2628</v>
      </c>
      <c r="C396" s="784">
        <v>82375</v>
      </c>
      <c r="D396" s="784" t="s">
        <v>2629</v>
      </c>
      <c r="E396" s="784" t="s">
        <v>2061</v>
      </c>
      <c r="F396" s="784">
        <v>4010</v>
      </c>
      <c r="G396" s="784" t="s">
        <v>2630</v>
      </c>
      <c r="H396" s="784" t="s">
        <v>1573</v>
      </c>
      <c r="J396" s="784">
        <v>2</v>
      </c>
      <c r="K396" s="784">
        <v>27.33</v>
      </c>
      <c r="L396" s="784">
        <v>54.66</v>
      </c>
      <c r="M396" s="55" t="s">
        <v>2224</v>
      </c>
    </row>
    <row r="397" spans="1:13" ht="15">
      <c r="A397" s="282">
        <v>45803</v>
      </c>
      <c r="B397" s="55" t="s">
        <v>2631</v>
      </c>
      <c r="C397" s="784">
        <v>82023</v>
      </c>
      <c r="D397" s="784" t="s">
        <v>2632</v>
      </c>
      <c r="E397" s="784">
        <v>150</v>
      </c>
      <c r="F397" s="784">
        <v>4010</v>
      </c>
      <c r="G397" s="784" t="s">
        <v>2359</v>
      </c>
      <c r="H397" s="784" t="s">
        <v>1573</v>
      </c>
      <c r="J397" s="784">
        <v>1</v>
      </c>
      <c r="K397" s="784">
        <v>13.86</v>
      </c>
      <c r="L397" s="784">
        <v>13.86</v>
      </c>
      <c r="M397" s="55" t="s">
        <v>2224</v>
      </c>
    </row>
    <row r="398" spans="1:13" ht="15">
      <c r="A398" s="282">
        <v>45803</v>
      </c>
      <c r="B398" s="55" t="s">
        <v>2631</v>
      </c>
      <c r="C398" s="786">
        <v>67490</v>
      </c>
      <c r="D398" s="786" t="s">
        <v>2633</v>
      </c>
      <c r="E398" s="786">
        <v>100</v>
      </c>
      <c r="F398" s="786">
        <v>4010</v>
      </c>
      <c r="G398" s="786" t="s">
        <v>2357</v>
      </c>
      <c r="H398" s="786" t="s">
        <v>1573</v>
      </c>
      <c r="J398" s="786">
        <v>1</v>
      </c>
      <c r="K398" s="786">
        <v>8.69</v>
      </c>
      <c r="L398" s="786">
        <v>8.69</v>
      </c>
      <c r="M398" s="55" t="s">
        <v>2224</v>
      </c>
    </row>
    <row r="399" spans="1:13" ht="15">
      <c r="A399" s="282">
        <v>45803</v>
      </c>
      <c r="B399" s="55" t="s">
        <v>2631</v>
      </c>
      <c r="C399" s="784">
        <v>58663</v>
      </c>
      <c r="D399" s="784" t="s">
        <v>2634</v>
      </c>
      <c r="E399" s="784" t="s">
        <v>441</v>
      </c>
      <c r="F399" s="784">
        <v>4010</v>
      </c>
      <c r="G399" s="784" t="s">
        <v>2346</v>
      </c>
      <c r="H399" s="784" t="s">
        <v>1573</v>
      </c>
      <c r="J399" s="784">
        <v>1</v>
      </c>
      <c r="K399" s="784">
        <v>8.7799999999999994</v>
      </c>
      <c r="L399" s="784">
        <v>8.7799999999999994</v>
      </c>
      <c r="M399" s="55" t="s">
        <v>2224</v>
      </c>
    </row>
    <row r="400" spans="1:13" ht="15">
      <c r="A400" s="282">
        <v>45803</v>
      </c>
      <c r="B400" s="55" t="s">
        <v>2631</v>
      </c>
      <c r="C400" s="786">
        <v>66973</v>
      </c>
      <c r="D400" s="786" t="s">
        <v>2635</v>
      </c>
      <c r="E400" s="786">
        <v>150</v>
      </c>
      <c r="F400" s="786">
        <v>4010</v>
      </c>
      <c r="G400" s="786" t="s">
        <v>2342</v>
      </c>
      <c r="H400" s="786" t="s">
        <v>1573</v>
      </c>
      <c r="J400" s="786">
        <v>1</v>
      </c>
      <c r="K400" s="786">
        <v>4.5199999999999996</v>
      </c>
      <c r="L400" s="786">
        <v>4.5199999999999996</v>
      </c>
      <c r="M400" s="55" t="s">
        <v>2224</v>
      </c>
    </row>
    <row r="401" spans="1:13" ht="15">
      <c r="A401" s="282">
        <v>45803</v>
      </c>
      <c r="B401" s="55" t="s">
        <v>2631</v>
      </c>
      <c r="C401" s="784">
        <v>82008</v>
      </c>
      <c r="D401" s="784" t="s">
        <v>2636</v>
      </c>
      <c r="E401" s="784">
        <v>150</v>
      </c>
      <c r="F401" s="784">
        <v>4010</v>
      </c>
      <c r="G401" s="784" t="s">
        <v>2343</v>
      </c>
      <c r="H401" s="784" t="s">
        <v>1573</v>
      </c>
      <c r="J401" s="784">
        <v>1</v>
      </c>
      <c r="K401" s="784">
        <v>8.5299999999999994</v>
      </c>
      <c r="L401" s="784">
        <v>8.5299999999999994</v>
      </c>
      <c r="M401" s="55" t="s">
        <v>2224</v>
      </c>
    </row>
    <row r="402" spans="1:13" ht="15">
      <c r="A402" s="282">
        <v>45803</v>
      </c>
      <c r="B402" s="55" t="s">
        <v>2631</v>
      </c>
      <c r="C402" s="786">
        <v>81505</v>
      </c>
      <c r="D402" s="786" t="s">
        <v>2637</v>
      </c>
      <c r="E402" s="877">
        <v>45847</v>
      </c>
      <c r="F402" s="786">
        <v>4010</v>
      </c>
      <c r="G402" s="786" t="s">
        <v>2340</v>
      </c>
      <c r="H402" s="786" t="s">
        <v>1573</v>
      </c>
      <c r="J402" s="786">
        <v>1</v>
      </c>
      <c r="K402" s="786">
        <v>13.43</v>
      </c>
      <c r="L402" s="786">
        <v>13.43</v>
      </c>
      <c r="M402" s="55" t="s">
        <v>2224</v>
      </c>
    </row>
    <row r="403" spans="1:13" ht="15">
      <c r="A403" s="282">
        <v>45803</v>
      </c>
      <c r="B403" s="55" t="s">
        <v>2631</v>
      </c>
      <c r="C403" s="784">
        <v>80504</v>
      </c>
      <c r="D403" s="784" t="s">
        <v>2638</v>
      </c>
      <c r="E403" s="784" t="s">
        <v>2639</v>
      </c>
      <c r="F403" s="784">
        <v>4010</v>
      </c>
      <c r="G403" s="784" t="s">
        <v>2640</v>
      </c>
      <c r="H403" s="784" t="s">
        <v>1573</v>
      </c>
      <c r="J403" s="784">
        <v>1</v>
      </c>
      <c r="K403" s="784">
        <v>13.43</v>
      </c>
      <c r="L403" s="784">
        <v>13.43</v>
      </c>
      <c r="M403" s="55" t="s">
        <v>2224</v>
      </c>
    </row>
    <row r="404" spans="1:13" ht="15">
      <c r="A404" s="282">
        <v>45803</v>
      </c>
      <c r="B404" s="55" t="s">
        <v>2631</v>
      </c>
      <c r="C404" s="786">
        <v>81338</v>
      </c>
      <c r="D404" s="786" t="s">
        <v>2641</v>
      </c>
      <c r="E404" s="786">
        <v>150</v>
      </c>
      <c r="F404" s="786">
        <v>4010</v>
      </c>
      <c r="G404" s="786" t="s">
        <v>2642</v>
      </c>
      <c r="H404" s="786" t="s">
        <v>1573</v>
      </c>
      <c r="J404" s="786">
        <v>1</v>
      </c>
      <c r="K404" s="786">
        <v>8.82</v>
      </c>
      <c r="L404" s="786">
        <v>8.82</v>
      </c>
      <c r="M404" s="55" t="s">
        <v>2224</v>
      </c>
    </row>
    <row r="405" spans="1:13" ht="15">
      <c r="A405" s="282">
        <v>45803</v>
      </c>
      <c r="B405" s="55" t="s">
        <v>2631</v>
      </c>
      <c r="C405" s="784">
        <v>67490</v>
      </c>
      <c r="D405" s="784" t="s">
        <v>2633</v>
      </c>
      <c r="E405" s="784">
        <v>150</v>
      </c>
      <c r="F405" s="784">
        <v>4010</v>
      </c>
      <c r="G405" s="784" t="s">
        <v>2643</v>
      </c>
      <c r="H405" s="784" t="s">
        <v>1573</v>
      </c>
      <c r="J405" s="784">
        <v>1</v>
      </c>
      <c r="K405" s="784">
        <v>8.69</v>
      </c>
      <c r="L405" s="784">
        <v>8.69</v>
      </c>
      <c r="M405" s="55" t="s">
        <v>2224</v>
      </c>
    </row>
    <row r="406" spans="1:13" ht="15">
      <c r="A406" s="282">
        <v>45803</v>
      </c>
      <c r="B406" s="55" t="s">
        <v>2631</v>
      </c>
      <c r="C406" s="786">
        <v>82008</v>
      </c>
      <c r="D406" s="786" t="s">
        <v>2636</v>
      </c>
      <c r="E406" s="786">
        <v>110</v>
      </c>
      <c r="F406" s="786">
        <v>4010</v>
      </c>
      <c r="G406" s="786" t="s">
        <v>2644</v>
      </c>
      <c r="H406" s="786" t="s">
        <v>1573</v>
      </c>
      <c r="J406" s="786">
        <v>1</v>
      </c>
      <c r="K406" s="786">
        <v>8.5299999999999994</v>
      </c>
      <c r="L406" s="786">
        <v>8.5299999999999994</v>
      </c>
      <c r="M406" s="55" t="s">
        <v>2224</v>
      </c>
    </row>
    <row r="407" spans="1:13" ht="15">
      <c r="A407" s="282">
        <v>45803</v>
      </c>
      <c r="B407" s="55" t="s">
        <v>2631</v>
      </c>
      <c r="C407" s="784">
        <v>67478</v>
      </c>
      <c r="D407" s="784" t="s">
        <v>2272</v>
      </c>
      <c r="E407" s="784">
        <v>150</v>
      </c>
      <c r="F407" s="784">
        <v>4010</v>
      </c>
      <c r="G407" s="784" t="s">
        <v>2364</v>
      </c>
      <c r="H407" s="784" t="s">
        <v>1573</v>
      </c>
      <c r="J407" s="784">
        <v>1</v>
      </c>
      <c r="K407" s="784">
        <v>8.65</v>
      </c>
      <c r="L407" s="784">
        <v>8.65</v>
      </c>
      <c r="M407" s="55" t="s">
        <v>2224</v>
      </c>
    </row>
    <row r="408" spans="1:13" ht="15">
      <c r="A408" s="282">
        <v>45803</v>
      </c>
      <c r="B408" s="55" t="s">
        <v>2631</v>
      </c>
      <c r="C408" s="786">
        <v>81338</v>
      </c>
      <c r="D408" s="786" t="s">
        <v>2641</v>
      </c>
      <c r="E408" s="786">
        <v>110</v>
      </c>
      <c r="F408" s="786">
        <v>4010</v>
      </c>
      <c r="G408" s="786" t="s">
        <v>2645</v>
      </c>
      <c r="H408" s="786" t="s">
        <v>1573</v>
      </c>
      <c r="J408" s="786">
        <v>1</v>
      </c>
      <c r="K408" s="786">
        <v>8.82</v>
      </c>
      <c r="L408" s="786">
        <v>8.82</v>
      </c>
      <c r="M408" s="55" t="s">
        <v>2224</v>
      </c>
    </row>
    <row r="409" spans="1:13" ht="15">
      <c r="A409" s="282">
        <v>45803</v>
      </c>
      <c r="B409" s="55" t="s">
        <v>2631</v>
      </c>
      <c r="C409" s="784">
        <v>66973</v>
      </c>
      <c r="D409" s="784" t="s">
        <v>2646</v>
      </c>
      <c r="E409" s="784">
        <v>150</v>
      </c>
      <c r="F409" s="784">
        <v>4010</v>
      </c>
      <c r="G409" s="784" t="s">
        <v>2647</v>
      </c>
      <c r="H409" s="784" t="s">
        <v>1573</v>
      </c>
      <c r="J409" s="784">
        <v>1</v>
      </c>
      <c r="K409" s="784">
        <v>4.5199999999999996</v>
      </c>
      <c r="L409" s="784">
        <v>4.5199999999999996</v>
      </c>
      <c r="M409" s="55" t="s">
        <v>2224</v>
      </c>
    </row>
    <row r="410" spans="1:13" ht="15">
      <c r="A410" s="282">
        <v>45803</v>
      </c>
      <c r="B410" s="55" t="s">
        <v>2648</v>
      </c>
      <c r="C410" s="784">
        <v>82194</v>
      </c>
      <c r="D410" s="784" t="s">
        <v>2649</v>
      </c>
      <c r="E410" s="784">
        <v>90</v>
      </c>
      <c r="F410" s="784">
        <v>4010</v>
      </c>
      <c r="G410" s="784" t="s">
        <v>2377</v>
      </c>
      <c r="H410" s="784" t="s">
        <v>1573</v>
      </c>
      <c r="J410" s="784">
        <v>1</v>
      </c>
      <c r="K410" s="784">
        <v>11.85</v>
      </c>
      <c r="L410" s="784">
        <v>11.85</v>
      </c>
      <c r="M410" s="55" t="s">
        <v>2224</v>
      </c>
    </row>
    <row r="411" spans="1:13" ht="15">
      <c r="A411" s="282">
        <v>45803</v>
      </c>
      <c r="B411" s="55" t="s">
        <v>2648</v>
      </c>
      <c r="C411" s="786">
        <v>82406</v>
      </c>
      <c r="D411" s="786" t="s">
        <v>2650</v>
      </c>
      <c r="E411" s="786">
        <v>110</v>
      </c>
      <c r="F411" s="786">
        <v>4010</v>
      </c>
      <c r="G411" s="786" t="s">
        <v>2401</v>
      </c>
      <c r="H411" s="786" t="s">
        <v>1573</v>
      </c>
      <c r="J411" s="786">
        <v>1</v>
      </c>
      <c r="K411" s="786">
        <v>8.25</v>
      </c>
      <c r="L411" s="786">
        <v>8.25</v>
      </c>
      <c r="M411" s="55" t="s">
        <v>2224</v>
      </c>
    </row>
    <row r="412" spans="1:13" ht="15">
      <c r="A412" s="282">
        <v>45803</v>
      </c>
      <c r="B412" s="55" t="s">
        <v>2648</v>
      </c>
      <c r="C412" s="784">
        <v>82194</v>
      </c>
      <c r="D412" s="784" t="s">
        <v>2649</v>
      </c>
      <c r="E412" s="784">
        <v>110</v>
      </c>
      <c r="F412" s="784">
        <v>4010</v>
      </c>
      <c r="G412" s="784" t="s">
        <v>2374</v>
      </c>
      <c r="H412" s="784" t="s">
        <v>1573</v>
      </c>
      <c r="J412" s="784">
        <v>1</v>
      </c>
      <c r="K412" s="784">
        <v>11.85</v>
      </c>
      <c r="L412" s="784">
        <v>11.85</v>
      </c>
      <c r="M412" s="55" t="s">
        <v>2224</v>
      </c>
    </row>
    <row r="413" spans="1:13" ht="15">
      <c r="A413" s="282">
        <v>45803</v>
      </c>
      <c r="B413" s="55" t="s">
        <v>2648</v>
      </c>
      <c r="C413" s="786">
        <v>82406</v>
      </c>
      <c r="D413" s="786" t="s">
        <v>2650</v>
      </c>
      <c r="E413" s="786">
        <v>90</v>
      </c>
      <c r="F413" s="786">
        <v>4010</v>
      </c>
      <c r="G413" s="786" t="s">
        <v>2367</v>
      </c>
      <c r="H413" s="786" t="s">
        <v>1573</v>
      </c>
      <c r="J413" s="786">
        <v>1</v>
      </c>
      <c r="K413" s="786">
        <v>8.25</v>
      </c>
      <c r="L413" s="786">
        <v>8.25</v>
      </c>
      <c r="M413" s="55" t="s">
        <v>2224</v>
      </c>
    </row>
    <row r="414" spans="1:13" ht="15">
      <c r="A414" s="282">
        <v>45803</v>
      </c>
      <c r="B414" s="55" t="s">
        <v>2651</v>
      </c>
      <c r="C414" s="784">
        <v>82375</v>
      </c>
      <c r="D414" s="784" t="s">
        <v>2629</v>
      </c>
      <c r="E414" s="784" t="s">
        <v>441</v>
      </c>
      <c r="F414" s="784">
        <v>4010</v>
      </c>
      <c r="G414" s="784" t="s">
        <v>2652</v>
      </c>
      <c r="H414" s="784" t="s">
        <v>1573</v>
      </c>
      <c r="J414" s="784">
        <v>1</v>
      </c>
      <c r="K414" s="784">
        <v>27.33</v>
      </c>
      <c r="L414" s="784">
        <v>27.33</v>
      </c>
      <c r="M414" s="55" t="s">
        <v>2224</v>
      </c>
    </row>
    <row r="415" spans="1:13" ht="15">
      <c r="A415" s="282">
        <v>45803</v>
      </c>
      <c r="B415" s="55" t="s">
        <v>2651</v>
      </c>
      <c r="C415" s="786">
        <v>82204</v>
      </c>
      <c r="D415" s="786" t="s">
        <v>2653</v>
      </c>
      <c r="E415" s="786">
        <v>150</v>
      </c>
      <c r="F415" s="786">
        <v>4010</v>
      </c>
      <c r="G415" s="786" t="s">
        <v>2403</v>
      </c>
      <c r="H415" s="786" t="s">
        <v>1573</v>
      </c>
      <c r="J415" s="786">
        <v>1</v>
      </c>
      <c r="K415" s="786">
        <v>12.09</v>
      </c>
      <c r="L415" s="786">
        <v>12.09</v>
      </c>
      <c r="M415" s="55" t="s">
        <v>2224</v>
      </c>
    </row>
    <row r="416" spans="1:13" ht="15">
      <c r="A416" s="282">
        <v>45803</v>
      </c>
      <c r="B416" s="55" t="s">
        <v>2654</v>
      </c>
      <c r="C416" s="784">
        <v>80451</v>
      </c>
      <c r="D416" s="784" t="s">
        <v>2655</v>
      </c>
      <c r="E416" s="784">
        <v>120</v>
      </c>
      <c r="F416" s="784">
        <v>4010</v>
      </c>
      <c r="G416" s="784" t="s">
        <v>2656</v>
      </c>
      <c r="H416" s="784" t="s">
        <v>1573</v>
      </c>
      <c r="J416" s="784">
        <v>1</v>
      </c>
      <c r="K416" s="784">
        <v>6.43</v>
      </c>
      <c r="L416" s="784">
        <v>6.43</v>
      </c>
      <c r="M416" s="55" t="s">
        <v>2224</v>
      </c>
    </row>
    <row r="417" spans="1:13" ht="15">
      <c r="A417" s="282">
        <v>45803</v>
      </c>
      <c r="B417" s="55" t="s">
        <v>2654</v>
      </c>
      <c r="C417" s="786">
        <v>81393</v>
      </c>
      <c r="D417" s="786" t="s">
        <v>2292</v>
      </c>
      <c r="E417" s="786">
        <v>120</v>
      </c>
      <c r="F417" s="786">
        <v>4010</v>
      </c>
      <c r="G417" s="786" t="s">
        <v>2432</v>
      </c>
      <c r="H417" s="786" t="s">
        <v>1573</v>
      </c>
      <c r="J417" s="786">
        <v>1</v>
      </c>
      <c r="K417" s="786">
        <v>4.93</v>
      </c>
      <c r="L417" s="786">
        <v>4.93</v>
      </c>
      <c r="M417" s="55" t="s">
        <v>2224</v>
      </c>
    </row>
    <row r="418" spans="1:13" ht="15">
      <c r="A418" s="282">
        <v>45803</v>
      </c>
      <c r="B418" s="55" t="s">
        <v>2654</v>
      </c>
      <c r="C418" s="784">
        <v>80452</v>
      </c>
      <c r="D418" s="784" t="s">
        <v>2655</v>
      </c>
      <c r="E418" s="784">
        <v>120</v>
      </c>
      <c r="F418" s="784">
        <v>4010</v>
      </c>
      <c r="G418" s="784" t="s">
        <v>2437</v>
      </c>
      <c r="H418" s="784" t="s">
        <v>1573</v>
      </c>
      <c r="J418" s="784">
        <v>1</v>
      </c>
      <c r="K418" s="784">
        <v>9.66</v>
      </c>
      <c r="L418" s="784">
        <v>9.66</v>
      </c>
      <c r="M418" s="55" t="s">
        <v>2224</v>
      </c>
    </row>
    <row r="419" spans="1:13" ht="15">
      <c r="A419" s="282">
        <v>45803</v>
      </c>
      <c r="B419" s="55" t="s">
        <v>2654</v>
      </c>
      <c r="C419" s="786">
        <v>67515</v>
      </c>
      <c r="D419" s="786" t="s">
        <v>2657</v>
      </c>
      <c r="E419" s="786" t="s">
        <v>289</v>
      </c>
      <c r="F419" s="786">
        <v>4010</v>
      </c>
      <c r="G419" s="786" t="s">
        <v>2658</v>
      </c>
      <c r="H419" s="786" t="s">
        <v>1573</v>
      </c>
      <c r="J419" s="786">
        <v>1</v>
      </c>
      <c r="K419" s="786">
        <v>9.08</v>
      </c>
      <c r="L419" s="786">
        <v>9.08</v>
      </c>
      <c r="M419" s="55" t="s">
        <v>2224</v>
      </c>
    </row>
    <row r="420" spans="1:13" ht="15">
      <c r="A420" s="282">
        <v>45803</v>
      </c>
      <c r="B420" s="55" t="s">
        <v>2654</v>
      </c>
      <c r="C420" s="784">
        <v>80452</v>
      </c>
      <c r="D420" s="784" t="s">
        <v>2659</v>
      </c>
      <c r="E420" s="784">
        <v>120</v>
      </c>
      <c r="F420" s="784">
        <v>4010</v>
      </c>
      <c r="G420" s="784" t="s">
        <v>2422</v>
      </c>
      <c r="H420" s="784" t="s">
        <v>1573</v>
      </c>
      <c r="J420" s="784">
        <v>1</v>
      </c>
      <c r="K420" s="784">
        <v>9.66</v>
      </c>
      <c r="L420" s="784">
        <v>9.66</v>
      </c>
      <c r="M420" s="55" t="s">
        <v>2224</v>
      </c>
    </row>
    <row r="421" spans="1:13" ht="15">
      <c r="A421" s="282">
        <v>45803</v>
      </c>
      <c r="B421" s="55" t="s">
        <v>2654</v>
      </c>
      <c r="C421" s="786">
        <v>80451</v>
      </c>
      <c r="D421" s="786" t="s">
        <v>2659</v>
      </c>
      <c r="E421" s="786">
        <v>120</v>
      </c>
      <c r="F421" s="786">
        <v>4010</v>
      </c>
      <c r="G421" s="786" t="s">
        <v>2406</v>
      </c>
      <c r="H421" s="786" t="s">
        <v>1573</v>
      </c>
      <c r="J421" s="786">
        <v>1</v>
      </c>
      <c r="K421" s="786">
        <v>6.43</v>
      </c>
      <c r="L421" s="786">
        <v>6.43</v>
      </c>
      <c r="M421" s="55" t="s">
        <v>2224</v>
      </c>
    </row>
    <row r="422" spans="1:13" ht="15">
      <c r="A422" s="282">
        <v>45803</v>
      </c>
      <c r="B422" s="55" t="s">
        <v>2660</v>
      </c>
      <c r="C422" s="784">
        <v>81316</v>
      </c>
      <c r="D422" s="784" t="s">
        <v>2394</v>
      </c>
      <c r="E422" s="784">
        <v>160</v>
      </c>
      <c r="F422" s="784">
        <v>4010</v>
      </c>
      <c r="G422" s="784" t="s">
        <v>2661</v>
      </c>
      <c r="H422" s="784" t="s">
        <v>1573</v>
      </c>
      <c r="J422" s="784">
        <v>1</v>
      </c>
      <c r="K422" s="784">
        <v>8.14</v>
      </c>
      <c r="L422" s="784">
        <v>8.14</v>
      </c>
      <c r="M422" s="55" t="s">
        <v>2224</v>
      </c>
    </row>
    <row r="423" spans="1:13" ht="15">
      <c r="A423" s="282">
        <v>45803</v>
      </c>
      <c r="B423" s="55" t="s">
        <v>2660</v>
      </c>
      <c r="C423" s="786">
        <v>82319</v>
      </c>
      <c r="D423" s="786" t="s">
        <v>2662</v>
      </c>
      <c r="E423" s="786">
        <v>160</v>
      </c>
      <c r="F423" s="786">
        <v>4010</v>
      </c>
      <c r="G423" s="786" t="s">
        <v>2663</v>
      </c>
      <c r="H423" s="786" t="s">
        <v>1573</v>
      </c>
      <c r="J423" s="786">
        <v>1</v>
      </c>
      <c r="K423" s="786">
        <v>8.5500000000000007</v>
      </c>
      <c r="L423" s="786">
        <v>8.5500000000000007</v>
      </c>
      <c r="M423" s="55" t="s">
        <v>2224</v>
      </c>
    </row>
    <row r="424" spans="1:13" ht="15">
      <c r="A424" s="282">
        <v>45803</v>
      </c>
      <c r="B424" s="55" t="s">
        <v>2660</v>
      </c>
      <c r="C424" s="784">
        <v>58662</v>
      </c>
      <c r="D424" s="784" t="s">
        <v>2664</v>
      </c>
      <c r="E424" s="784" t="s">
        <v>2296</v>
      </c>
      <c r="F424" s="784">
        <v>4010</v>
      </c>
      <c r="G424" s="784" t="s">
        <v>2665</v>
      </c>
      <c r="H424" s="784" t="s">
        <v>1573</v>
      </c>
      <c r="J424" s="784">
        <v>1</v>
      </c>
      <c r="K424" s="784">
        <v>10.08</v>
      </c>
      <c r="L424" s="784">
        <v>10.08</v>
      </c>
      <c r="M424" s="55" t="s">
        <v>2224</v>
      </c>
    </row>
    <row r="425" spans="1:13" ht="15">
      <c r="A425" s="282">
        <v>45803</v>
      </c>
      <c r="B425" s="55" t="s">
        <v>2660</v>
      </c>
      <c r="C425" s="786">
        <v>81318</v>
      </c>
      <c r="D425" s="786" t="s">
        <v>2394</v>
      </c>
      <c r="E425" s="786">
        <v>160</v>
      </c>
      <c r="F425" s="786">
        <v>4010</v>
      </c>
      <c r="G425" s="786" t="s">
        <v>2666</v>
      </c>
      <c r="H425" s="786" t="s">
        <v>1573</v>
      </c>
      <c r="J425" s="786">
        <v>1</v>
      </c>
      <c r="K425" s="786">
        <v>6.6</v>
      </c>
      <c r="L425" s="786">
        <v>6.6</v>
      </c>
      <c r="M425" s="55" t="s">
        <v>2224</v>
      </c>
    </row>
    <row r="426" spans="1:13" ht="15">
      <c r="A426" s="282">
        <v>45803</v>
      </c>
      <c r="B426" s="55" t="s">
        <v>2667</v>
      </c>
      <c r="C426" s="784">
        <v>44403</v>
      </c>
      <c r="D426" s="784" t="s">
        <v>2302</v>
      </c>
      <c r="E426" s="784" t="s">
        <v>2230</v>
      </c>
      <c r="F426" s="784">
        <v>4010</v>
      </c>
      <c r="G426" s="784" t="s">
        <v>2668</v>
      </c>
      <c r="H426" s="784" t="s">
        <v>1573</v>
      </c>
      <c r="J426" s="784">
        <v>1</v>
      </c>
      <c r="K426" s="784">
        <v>13.43</v>
      </c>
      <c r="L426" s="784">
        <v>13.43</v>
      </c>
      <c r="M426" s="55" t="s">
        <v>2224</v>
      </c>
    </row>
    <row r="427" spans="1:13" ht="15">
      <c r="A427" s="282">
        <v>45803</v>
      </c>
      <c r="B427" s="55" t="s">
        <v>2667</v>
      </c>
      <c r="C427" s="786">
        <v>44403</v>
      </c>
      <c r="D427" s="786" t="s">
        <v>2408</v>
      </c>
      <c r="E427" s="786" t="s">
        <v>2230</v>
      </c>
      <c r="F427" s="786">
        <v>4010</v>
      </c>
      <c r="G427" s="786" t="s">
        <v>2669</v>
      </c>
      <c r="H427" s="786" t="s">
        <v>1573</v>
      </c>
      <c r="J427" s="786">
        <v>1</v>
      </c>
      <c r="K427" s="786">
        <v>7.77</v>
      </c>
      <c r="L427" s="786">
        <v>7.77</v>
      </c>
      <c r="M427" s="55" t="s">
        <v>2224</v>
      </c>
    </row>
    <row r="428" spans="1:13" ht="15">
      <c r="A428" s="282">
        <v>45803</v>
      </c>
      <c r="B428" s="55" t="s">
        <v>2667</v>
      </c>
      <c r="C428" s="784">
        <v>60325</v>
      </c>
      <c r="D428" s="784" t="s">
        <v>2408</v>
      </c>
      <c r="E428" s="784" t="s">
        <v>2230</v>
      </c>
      <c r="F428" s="784">
        <v>4010</v>
      </c>
      <c r="G428" s="784" t="s">
        <v>2670</v>
      </c>
      <c r="H428" s="784" t="s">
        <v>1573</v>
      </c>
      <c r="J428" s="784">
        <v>1</v>
      </c>
      <c r="K428" s="784">
        <v>7.04</v>
      </c>
      <c r="L428" s="784">
        <v>7.04</v>
      </c>
      <c r="M428" s="55" t="s">
        <v>2224</v>
      </c>
    </row>
    <row r="429" spans="1:13" ht="15">
      <c r="A429" s="282">
        <v>45803</v>
      </c>
      <c r="B429" s="55" t="s">
        <v>2667</v>
      </c>
      <c r="C429" s="786">
        <v>44403</v>
      </c>
      <c r="D429" s="786" t="s">
        <v>2242</v>
      </c>
      <c r="E429" s="786" t="s">
        <v>2230</v>
      </c>
      <c r="F429" s="786">
        <v>4010</v>
      </c>
      <c r="G429" s="786" t="s">
        <v>2671</v>
      </c>
      <c r="H429" s="786" t="s">
        <v>1573</v>
      </c>
      <c r="J429" s="786">
        <v>1</v>
      </c>
      <c r="K429" s="786">
        <v>8.69</v>
      </c>
      <c r="L429" s="786">
        <v>8.69</v>
      </c>
      <c r="M429" s="55" t="s">
        <v>2224</v>
      </c>
    </row>
    <row r="430" spans="1:13" ht="15">
      <c r="A430" s="282">
        <v>45803</v>
      </c>
      <c r="B430" s="55" t="s">
        <v>2672</v>
      </c>
      <c r="C430" s="784">
        <v>59852</v>
      </c>
      <c r="D430" s="784" t="s">
        <v>2255</v>
      </c>
      <c r="E430" s="784">
        <v>110</v>
      </c>
      <c r="F430" s="784">
        <v>4010</v>
      </c>
      <c r="G430" s="784" t="s">
        <v>2673</v>
      </c>
      <c r="H430" s="784" t="s">
        <v>1573</v>
      </c>
      <c r="J430" s="784">
        <v>1</v>
      </c>
      <c r="K430" s="784">
        <v>8.5500000000000007</v>
      </c>
      <c r="L430" s="784">
        <v>8.5500000000000007</v>
      </c>
      <c r="M430" s="55" t="s">
        <v>2224</v>
      </c>
    </row>
    <row r="431" spans="1:13" ht="15">
      <c r="A431" s="282">
        <v>45803</v>
      </c>
      <c r="B431" s="55" t="s">
        <v>2672</v>
      </c>
      <c r="C431" s="786">
        <v>42067</v>
      </c>
      <c r="D431" s="786" t="s">
        <v>2336</v>
      </c>
      <c r="E431" s="786">
        <v>100</v>
      </c>
      <c r="F431" s="786">
        <v>4010</v>
      </c>
      <c r="G431" s="786" t="s">
        <v>2674</v>
      </c>
      <c r="H431" s="786" t="s">
        <v>1573</v>
      </c>
      <c r="J431" s="786">
        <v>1</v>
      </c>
      <c r="K431" s="786">
        <v>9.15</v>
      </c>
      <c r="L431" s="786">
        <v>9.15</v>
      </c>
      <c r="M431" s="55" t="s">
        <v>2224</v>
      </c>
    </row>
    <row r="432" spans="1:13" ht="15">
      <c r="A432" s="282">
        <v>45803</v>
      </c>
      <c r="B432" s="55" t="s">
        <v>2672</v>
      </c>
      <c r="C432" s="784">
        <v>42067</v>
      </c>
      <c r="D432" s="784" t="s">
        <v>2336</v>
      </c>
      <c r="E432" s="784">
        <v>90</v>
      </c>
      <c r="F432" s="784">
        <v>4010</v>
      </c>
      <c r="G432" s="784" t="s">
        <v>2675</v>
      </c>
      <c r="H432" s="784" t="s">
        <v>1573</v>
      </c>
      <c r="J432" s="784">
        <v>1</v>
      </c>
      <c r="K432" s="784">
        <v>9.15</v>
      </c>
      <c r="L432" s="784">
        <v>9.15</v>
      </c>
      <c r="M432" s="55" t="s">
        <v>2224</v>
      </c>
    </row>
    <row r="433" spans="1:13" ht="15">
      <c r="A433" s="282">
        <v>45803</v>
      </c>
      <c r="B433" s="55" t="s">
        <v>2672</v>
      </c>
      <c r="C433" s="786">
        <v>42067</v>
      </c>
      <c r="D433" s="786" t="s">
        <v>2336</v>
      </c>
      <c r="E433" s="786">
        <v>110</v>
      </c>
      <c r="F433" s="786">
        <v>4010</v>
      </c>
      <c r="G433" s="786" t="s">
        <v>2676</v>
      </c>
      <c r="H433" s="786" t="s">
        <v>1573</v>
      </c>
      <c r="J433" s="786">
        <v>3</v>
      </c>
      <c r="K433" s="786">
        <v>9.15</v>
      </c>
      <c r="L433" s="786">
        <v>27.45</v>
      </c>
      <c r="M433" s="55" t="s">
        <v>2224</v>
      </c>
    </row>
    <row r="434" spans="1:13" ht="15">
      <c r="A434" s="282">
        <v>45803</v>
      </c>
      <c r="B434" s="55" t="s">
        <v>2677</v>
      </c>
      <c r="C434" s="784">
        <v>82202</v>
      </c>
      <c r="D434" s="784" t="s">
        <v>2336</v>
      </c>
      <c r="E434" s="784">
        <v>90</v>
      </c>
      <c r="F434" s="784">
        <v>4010</v>
      </c>
      <c r="G434" s="784" t="s">
        <v>2678</v>
      </c>
      <c r="H434" s="784" t="s">
        <v>1573</v>
      </c>
      <c r="J434" s="784">
        <v>1</v>
      </c>
      <c r="K434" s="784">
        <v>14.14</v>
      </c>
      <c r="L434" s="784">
        <v>14.14</v>
      </c>
      <c r="M434" s="55" t="s">
        <v>2224</v>
      </c>
    </row>
    <row r="435" spans="1:13" ht="15">
      <c r="A435" s="282">
        <v>45803</v>
      </c>
      <c r="B435" s="55" t="s">
        <v>2677</v>
      </c>
      <c r="C435" s="786">
        <v>82202</v>
      </c>
      <c r="D435" s="786" t="s">
        <v>2336</v>
      </c>
      <c r="E435" s="786">
        <v>120</v>
      </c>
      <c r="F435" s="786">
        <v>4010</v>
      </c>
      <c r="G435" s="786" t="s">
        <v>2679</v>
      </c>
      <c r="H435" s="786" t="s">
        <v>1573</v>
      </c>
      <c r="J435" s="786">
        <v>1</v>
      </c>
      <c r="K435" s="786">
        <v>14.14</v>
      </c>
      <c r="L435" s="786">
        <v>14.14</v>
      </c>
      <c r="M435" s="55" t="s">
        <v>2224</v>
      </c>
    </row>
    <row r="436" spans="1:13" ht="15">
      <c r="A436" s="282">
        <v>45803</v>
      </c>
      <c r="B436" s="55" t="s">
        <v>2677</v>
      </c>
      <c r="C436" s="784">
        <v>82317</v>
      </c>
      <c r="D436" s="784" t="s">
        <v>2336</v>
      </c>
      <c r="E436" s="784" t="s">
        <v>2061</v>
      </c>
      <c r="F436" s="784">
        <v>4010</v>
      </c>
      <c r="G436" s="784" t="s">
        <v>2680</v>
      </c>
      <c r="H436" s="784" t="s">
        <v>1573</v>
      </c>
      <c r="J436" s="784">
        <v>1</v>
      </c>
      <c r="K436" s="784">
        <v>15.73</v>
      </c>
      <c r="L436" s="784">
        <v>15.73</v>
      </c>
      <c r="M436" s="55" t="s">
        <v>2224</v>
      </c>
    </row>
    <row r="437" spans="1:13" ht="15">
      <c r="A437" s="282">
        <v>45803</v>
      </c>
      <c r="B437" s="55" t="s">
        <v>2681</v>
      </c>
      <c r="C437" s="784">
        <v>67377</v>
      </c>
      <c r="D437" s="784" t="s">
        <v>2682</v>
      </c>
      <c r="E437" s="784">
        <v>90</v>
      </c>
      <c r="F437" s="784">
        <v>4010</v>
      </c>
      <c r="G437" s="784" t="s">
        <v>2683</v>
      </c>
      <c r="H437" s="784" t="s">
        <v>1573</v>
      </c>
      <c r="J437" s="784">
        <v>1</v>
      </c>
      <c r="K437" s="784">
        <v>4.2</v>
      </c>
      <c r="L437" s="784">
        <v>4.2</v>
      </c>
      <c r="M437" s="55" t="s">
        <v>2224</v>
      </c>
    </row>
    <row r="438" spans="1:13" ht="15">
      <c r="A438" s="282">
        <v>45803</v>
      </c>
      <c r="B438" s="55" t="s">
        <v>2681</v>
      </c>
      <c r="C438" s="786">
        <v>67377</v>
      </c>
      <c r="D438" s="786" t="s">
        <v>2560</v>
      </c>
      <c r="E438" s="786">
        <v>110</v>
      </c>
      <c r="F438" s="786">
        <v>4010</v>
      </c>
      <c r="G438" s="786" t="s">
        <v>2684</v>
      </c>
      <c r="H438" s="786" t="s">
        <v>1573</v>
      </c>
      <c r="J438" s="786">
        <v>1</v>
      </c>
      <c r="K438" s="786">
        <v>4.2</v>
      </c>
      <c r="L438" s="786">
        <v>4.2</v>
      </c>
      <c r="M438" s="55" t="s">
        <v>2224</v>
      </c>
    </row>
    <row r="439" spans="1:13" ht="15">
      <c r="A439" s="282">
        <v>45803</v>
      </c>
      <c r="B439" s="55" t="s">
        <v>2681</v>
      </c>
      <c r="C439" s="784">
        <v>68125</v>
      </c>
      <c r="D439" s="784" t="s">
        <v>2685</v>
      </c>
      <c r="E439" s="784">
        <v>110</v>
      </c>
      <c r="F439" s="784">
        <v>4010</v>
      </c>
      <c r="G439" s="784" t="s">
        <v>2686</v>
      </c>
      <c r="H439" s="784" t="s">
        <v>1573</v>
      </c>
      <c r="J439" s="784">
        <v>1</v>
      </c>
      <c r="K439" s="784">
        <v>8.25</v>
      </c>
      <c r="L439" s="784">
        <v>8.25</v>
      </c>
      <c r="M439" s="55" t="s">
        <v>2224</v>
      </c>
    </row>
    <row r="440" spans="1:13" ht="15">
      <c r="A440" s="282">
        <v>45803</v>
      </c>
      <c r="B440" s="55" t="s">
        <v>2681</v>
      </c>
      <c r="C440" s="786">
        <v>82810</v>
      </c>
      <c r="D440" s="786" t="s">
        <v>2687</v>
      </c>
      <c r="E440" s="786">
        <v>90</v>
      </c>
      <c r="F440" s="786">
        <v>4010</v>
      </c>
      <c r="G440" s="786" t="s">
        <v>2688</v>
      </c>
      <c r="H440" s="786" t="s">
        <v>1573</v>
      </c>
      <c r="J440" s="786">
        <v>1</v>
      </c>
      <c r="K440" s="786">
        <v>8.27</v>
      </c>
      <c r="L440" s="786">
        <v>8.27</v>
      </c>
      <c r="M440" s="55" t="s">
        <v>2224</v>
      </c>
    </row>
    <row r="441" spans="1:13" ht="15">
      <c r="A441" s="282">
        <v>45803</v>
      </c>
      <c r="B441" s="55" t="s">
        <v>2689</v>
      </c>
      <c r="C441" s="784">
        <v>82301</v>
      </c>
      <c r="D441" s="784">
        <v>990</v>
      </c>
      <c r="E441" s="784">
        <v>90</v>
      </c>
      <c r="F441" s="784">
        <v>4010</v>
      </c>
      <c r="G441" s="784" t="s">
        <v>2690</v>
      </c>
      <c r="H441" s="784" t="s">
        <v>1573</v>
      </c>
      <c r="J441" s="784">
        <v>1</v>
      </c>
      <c r="K441" s="784">
        <v>25.41</v>
      </c>
      <c r="L441" s="784">
        <v>25.41</v>
      </c>
      <c r="M441" s="55" t="s">
        <v>2224</v>
      </c>
    </row>
    <row r="442" spans="1:13" ht="15">
      <c r="A442" s="282">
        <v>45803</v>
      </c>
      <c r="B442" s="55" t="s">
        <v>2689</v>
      </c>
      <c r="C442" s="786">
        <v>82285</v>
      </c>
      <c r="D442" s="786" t="s">
        <v>2246</v>
      </c>
      <c r="E442" s="786">
        <v>90</v>
      </c>
      <c r="F442" s="786">
        <v>4010</v>
      </c>
      <c r="G442" s="786" t="s">
        <v>2691</v>
      </c>
      <c r="H442" s="786" t="s">
        <v>1573</v>
      </c>
      <c r="J442" s="786">
        <v>1</v>
      </c>
      <c r="K442" s="786">
        <v>8.23</v>
      </c>
      <c r="L442" s="786">
        <v>8.23</v>
      </c>
      <c r="M442" s="55" t="s">
        <v>2224</v>
      </c>
    </row>
    <row r="443" spans="1:13" ht="15">
      <c r="A443" s="282">
        <v>45803</v>
      </c>
      <c r="B443" s="55" t="s">
        <v>2689</v>
      </c>
      <c r="C443" s="784">
        <v>67099</v>
      </c>
      <c r="D443" s="784" t="s">
        <v>2425</v>
      </c>
      <c r="E443" s="784" t="s">
        <v>2692</v>
      </c>
      <c r="F443" s="784">
        <v>4010</v>
      </c>
      <c r="G443" s="784" t="s">
        <v>2693</v>
      </c>
      <c r="H443" s="784" t="s">
        <v>1573</v>
      </c>
      <c r="J443" s="784">
        <v>1</v>
      </c>
      <c r="K443" s="784">
        <v>2.68</v>
      </c>
      <c r="L443" s="784">
        <v>2.68</v>
      </c>
      <c r="M443" s="55" t="s">
        <v>2224</v>
      </c>
    </row>
    <row r="444" spans="1:13" ht="15">
      <c r="A444" s="282">
        <v>45803</v>
      </c>
      <c r="B444" s="55" t="s">
        <v>2689</v>
      </c>
      <c r="C444" s="786">
        <v>52706</v>
      </c>
      <c r="D444" s="786" t="s">
        <v>2577</v>
      </c>
      <c r="E444" s="786">
        <v>90</v>
      </c>
      <c r="F444" s="786">
        <v>4010</v>
      </c>
      <c r="G444" s="786" t="s">
        <v>2694</v>
      </c>
      <c r="H444" s="786" t="s">
        <v>1573</v>
      </c>
      <c r="J444" s="786">
        <v>1</v>
      </c>
      <c r="K444" s="786">
        <v>8.82</v>
      </c>
      <c r="L444" s="786">
        <v>8.82</v>
      </c>
      <c r="M444" s="55" t="s">
        <v>2224</v>
      </c>
    </row>
    <row r="445" spans="1:13" ht="15">
      <c r="A445" s="282">
        <v>45803</v>
      </c>
      <c r="B445" s="55" t="s">
        <v>2689</v>
      </c>
      <c r="C445" s="784">
        <v>82410</v>
      </c>
      <c r="D445" s="784" t="s">
        <v>2695</v>
      </c>
      <c r="E445" s="784">
        <v>90</v>
      </c>
      <c r="F445" s="784">
        <v>4010</v>
      </c>
      <c r="G445" s="784" t="s">
        <v>2696</v>
      </c>
      <c r="H445" s="784" t="s">
        <v>1573</v>
      </c>
      <c r="J445" s="784">
        <v>1</v>
      </c>
      <c r="K445" s="784">
        <v>8.2100000000000009</v>
      </c>
      <c r="L445" s="784">
        <v>8.2100000000000009</v>
      </c>
      <c r="M445" s="55" t="s">
        <v>2224</v>
      </c>
    </row>
    <row r="446" spans="1:13" ht="15">
      <c r="A446" s="282">
        <v>45803</v>
      </c>
      <c r="B446" s="55" t="s">
        <v>2697</v>
      </c>
      <c r="C446" s="784">
        <v>81035</v>
      </c>
      <c r="D446" s="784">
        <v>545</v>
      </c>
      <c r="E446" s="784" t="s">
        <v>289</v>
      </c>
      <c r="F446" s="784">
        <v>4010</v>
      </c>
      <c r="G446" s="784" t="s">
        <v>2698</v>
      </c>
      <c r="H446" s="784" t="s">
        <v>1573</v>
      </c>
      <c r="J446" s="784">
        <v>1</v>
      </c>
      <c r="K446" s="784">
        <v>10.51</v>
      </c>
      <c r="L446" s="784">
        <v>10.51</v>
      </c>
      <c r="M446" s="55" t="s">
        <v>2224</v>
      </c>
    </row>
    <row r="447" spans="1:13" ht="15">
      <c r="A447" s="282">
        <v>45803</v>
      </c>
      <c r="B447" s="55" t="s">
        <v>2697</v>
      </c>
      <c r="C447" s="786">
        <v>82135</v>
      </c>
      <c r="D447" s="786">
        <v>545</v>
      </c>
      <c r="E447" s="786">
        <v>75</v>
      </c>
      <c r="F447" s="786">
        <v>4010</v>
      </c>
      <c r="G447" s="786" t="s">
        <v>2699</v>
      </c>
      <c r="H447" s="786" t="s">
        <v>1573</v>
      </c>
      <c r="J447" s="786">
        <v>1</v>
      </c>
      <c r="K447" s="786">
        <v>7.01</v>
      </c>
      <c r="L447" s="786">
        <v>7.01</v>
      </c>
      <c r="M447" s="55" t="s">
        <v>2224</v>
      </c>
    </row>
    <row r="448" spans="1:13" ht="15">
      <c r="A448" s="282">
        <v>45803</v>
      </c>
      <c r="B448" s="55" t="s">
        <v>2697</v>
      </c>
      <c r="C448" s="784">
        <v>81028</v>
      </c>
      <c r="D448" s="784">
        <v>545</v>
      </c>
      <c r="E448" s="784" t="s">
        <v>289</v>
      </c>
      <c r="F448" s="784">
        <v>4010</v>
      </c>
      <c r="G448" s="784" t="s">
        <v>2700</v>
      </c>
      <c r="H448" s="784" t="s">
        <v>1573</v>
      </c>
      <c r="J448" s="784">
        <v>1</v>
      </c>
      <c r="K448" s="784">
        <v>9.7100000000000009</v>
      </c>
      <c r="L448" s="784">
        <v>9.7100000000000009</v>
      </c>
      <c r="M448" s="55" t="s">
        <v>2224</v>
      </c>
    </row>
    <row r="449" spans="1:13" ht="15">
      <c r="A449" s="282">
        <v>45803</v>
      </c>
      <c r="B449" s="55" t="s">
        <v>2697</v>
      </c>
      <c r="C449" s="786">
        <v>68141</v>
      </c>
      <c r="D449" s="786" t="s">
        <v>2701</v>
      </c>
      <c r="E449" s="786">
        <v>80</v>
      </c>
      <c r="F449" s="786">
        <v>4010</v>
      </c>
      <c r="G449" s="786" t="s">
        <v>2702</v>
      </c>
      <c r="H449" s="786" t="s">
        <v>1573</v>
      </c>
      <c r="J449" s="786">
        <v>1</v>
      </c>
      <c r="K449" s="786">
        <v>6.15</v>
      </c>
      <c r="L449" s="786">
        <v>6.15</v>
      </c>
      <c r="M449" s="55" t="s">
        <v>2224</v>
      </c>
    </row>
    <row r="450" spans="1:13" ht="15">
      <c r="A450" s="282">
        <v>45803</v>
      </c>
      <c r="B450" s="55" t="s">
        <v>2697</v>
      </c>
      <c r="C450" s="784">
        <v>81033</v>
      </c>
      <c r="D450" s="784">
        <v>545</v>
      </c>
      <c r="E450" s="784" t="s">
        <v>2061</v>
      </c>
      <c r="F450" s="784">
        <v>4010</v>
      </c>
      <c r="G450" s="784" t="s">
        <v>2703</v>
      </c>
      <c r="H450" s="784" t="s">
        <v>1573</v>
      </c>
      <c r="J450" s="784">
        <v>1</v>
      </c>
      <c r="K450" s="784">
        <v>9.24</v>
      </c>
      <c r="L450" s="784">
        <v>9.24</v>
      </c>
      <c r="M450" s="55" t="s">
        <v>2224</v>
      </c>
    </row>
    <row r="451" spans="1:13" ht="15">
      <c r="A451" s="282">
        <v>45803</v>
      </c>
      <c r="B451" s="55" t="s">
        <v>2697</v>
      </c>
      <c r="C451" s="786">
        <v>68141</v>
      </c>
      <c r="D451" s="786" t="s">
        <v>2560</v>
      </c>
      <c r="E451" s="786">
        <v>80</v>
      </c>
      <c r="F451" s="786">
        <v>4010</v>
      </c>
      <c r="G451" s="786" t="s">
        <v>2704</v>
      </c>
      <c r="H451" s="786" t="s">
        <v>1573</v>
      </c>
      <c r="J451" s="786">
        <v>1</v>
      </c>
      <c r="K451" s="786">
        <v>6.15</v>
      </c>
      <c r="L451" s="786">
        <v>6.15</v>
      </c>
      <c r="M451" s="55" t="s">
        <v>2224</v>
      </c>
    </row>
    <row r="452" spans="1:13" ht="15">
      <c r="A452" s="282">
        <v>45803</v>
      </c>
      <c r="B452" s="55" t="s">
        <v>2697</v>
      </c>
      <c r="C452" s="784">
        <v>81032</v>
      </c>
      <c r="D452" s="784">
        <v>545</v>
      </c>
      <c r="E452" s="784" t="s">
        <v>289</v>
      </c>
      <c r="F452" s="784">
        <v>4010</v>
      </c>
      <c r="G452" s="784" t="s">
        <v>2705</v>
      </c>
      <c r="H452" s="784" t="s">
        <v>1573</v>
      </c>
      <c r="J452" s="784">
        <v>1</v>
      </c>
      <c r="K452" s="784">
        <v>8.6</v>
      </c>
      <c r="L452" s="784">
        <v>8.6</v>
      </c>
      <c r="M452" s="55" t="s">
        <v>2224</v>
      </c>
    </row>
    <row r="453" spans="1:13" ht="15">
      <c r="A453" s="282">
        <v>45803</v>
      </c>
      <c r="B453" s="55" t="s">
        <v>2706</v>
      </c>
      <c r="C453" s="784">
        <v>67099</v>
      </c>
      <c r="D453" s="784" t="s">
        <v>2577</v>
      </c>
      <c r="E453" s="882">
        <v>45784</v>
      </c>
      <c r="F453" s="784">
        <v>4010</v>
      </c>
      <c r="G453" s="784" t="s">
        <v>2707</v>
      </c>
      <c r="H453" s="784" t="s">
        <v>1573</v>
      </c>
      <c r="J453" s="784">
        <v>1</v>
      </c>
      <c r="K453" s="784">
        <v>2.56</v>
      </c>
      <c r="L453" s="784">
        <v>2.56</v>
      </c>
      <c r="M453" s="55" t="s">
        <v>2224</v>
      </c>
    </row>
    <row r="454" spans="1:13" ht="15">
      <c r="A454" s="282">
        <v>45803</v>
      </c>
      <c r="B454" s="55" t="s">
        <v>2706</v>
      </c>
      <c r="C454" s="786">
        <v>82006</v>
      </c>
      <c r="D454" s="786" t="s">
        <v>2708</v>
      </c>
      <c r="E454" s="786">
        <v>90</v>
      </c>
      <c r="F454" s="786">
        <v>4010</v>
      </c>
      <c r="G454" s="786" t="s">
        <v>2709</v>
      </c>
      <c r="H454" s="786" t="s">
        <v>1573</v>
      </c>
      <c r="J454" s="786">
        <v>2</v>
      </c>
      <c r="K454" s="786">
        <v>6.93</v>
      </c>
      <c r="L454" s="786">
        <v>13.86</v>
      </c>
      <c r="M454" s="55" t="s">
        <v>2224</v>
      </c>
    </row>
    <row r="455" spans="1:13" ht="15">
      <c r="A455" s="282">
        <v>45803</v>
      </c>
      <c r="B455" s="55" t="s">
        <v>2706</v>
      </c>
      <c r="C455" s="784">
        <v>82368</v>
      </c>
      <c r="D455" s="784" t="s">
        <v>2710</v>
      </c>
      <c r="E455" s="784">
        <v>90</v>
      </c>
      <c r="F455" s="784">
        <v>4010</v>
      </c>
      <c r="G455" s="784" t="s">
        <v>2711</v>
      </c>
      <c r="H455" s="784" t="s">
        <v>1573</v>
      </c>
      <c r="J455" s="784">
        <v>1</v>
      </c>
      <c r="K455" s="784">
        <v>10.73</v>
      </c>
      <c r="L455" s="784">
        <v>10.73</v>
      </c>
      <c r="M455" s="55" t="s">
        <v>2224</v>
      </c>
    </row>
    <row r="456" spans="1:13" ht="15">
      <c r="A456" s="282">
        <v>45803</v>
      </c>
      <c r="B456" s="55" t="s">
        <v>2706</v>
      </c>
      <c r="C456" s="786">
        <v>52706</v>
      </c>
      <c r="D456" s="786" t="s">
        <v>2577</v>
      </c>
      <c r="E456" s="786">
        <v>90</v>
      </c>
      <c r="F456" s="786">
        <v>4010</v>
      </c>
      <c r="G456" s="786" t="s">
        <v>2694</v>
      </c>
      <c r="H456" s="786" t="s">
        <v>1573</v>
      </c>
      <c r="J456" s="786">
        <v>1</v>
      </c>
      <c r="K456" s="786">
        <v>8.82</v>
      </c>
      <c r="L456" s="786">
        <v>8.82</v>
      </c>
      <c r="M456" s="55" t="s">
        <v>2224</v>
      </c>
    </row>
    <row r="457" spans="1:13" ht="15">
      <c r="A457" s="282">
        <v>45803</v>
      </c>
      <c r="B457" s="55" t="s">
        <v>2712</v>
      </c>
      <c r="C457" s="784">
        <v>52621</v>
      </c>
      <c r="D457" s="784" t="s">
        <v>2336</v>
      </c>
      <c r="E457" s="882">
        <v>45847</v>
      </c>
      <c r="F457" s="784">
        <v>4010</v>
      </c>
      <c r="G457" s="784" t="s">
        <v>2713</v>
      </c>
      <c r="H457" s="784" t="s">
        <v>1573</v>
      </c>
      <c r="J457" s="784">
        <v>3</v>
      </c>
      <c r="K457" s="784">
        <v>3.82</v>
      </c>
      <c r="L457" s="784">
        <v>11.46</v>
      </c>
      <c r="M457" s="55" t="s">
        <v>2224</v>
      </c>
    </row>
    <row r="458" spans="1:13" ht="15">
      <c r="A458" s="282">
        <v>45803</v>
      </c>
      <c r="B458" s="55" t="s">
        <v>2712</v>
      </c>
      <c r="C458" s="786">
        <v>52621</v>
      </c>
      <c r="D458" s="786" t="s">
        <v>2336</v>
      </c>
      <c r="E458" s="877">
        <v>45942</v>
      </c>
      <c r="F458" s="786">
        <v>4010</v>
      </c>
      <c r="G458" s="786" t="s">
        <v>2714</v>
      </c>
      <c r="H458" s="786" t="s">
        <v>1573</v>
      </c>
      <c r="J458" s="786">
        <v>6</v>
      </c>
      <c r="K458" s="786">
        <v>3.82</v>
      </c>
      <c r="L458" s="786">
        <v>22.92</v>
      </c>
      <c r="M458" s="55" t="s">
        <v>2224</v>
      </c>
    </row>
    <row r="459" spans="1:13" ht="15">
      <c r="A459" s="282">
        <v>45803</v>
      </c>
      <c r="B459" s="55" t="s">
        <v>2712</v>
      </c>
      <c r="C459" s="784">
        <v>52621</v>
      </c>
      <c r="D459" s="784" t="s">
        <v>2336</v>
      </c>
      <c r="E459" s="784" t="s">
        <v>2715</v>
      </c>
      <c r="F459" s="784">
        <v>4010</v>
      </c>
      <c r="G459" s="784" t="s">
        <v>2716</v>
      </c>
      <c r="H459" s="784" t="s">
        <v>1573</v>
      </c>
      <c r="J459" s="784">
        <v>2</v>
      </c>
      <c r="K459" s="784">
        <v>3.82</v>
      </c>
      <c r="L459" s="784">
        <v>7.64</v>
      </c>
      <c r="M459" s="55" t="s">
        <v>2224</v>
      </c>
    </row>
    <row r="460" spans="1:13" ht="15">
      <c r="A460" s="282">
        <v>45803</v>
      </c>
      <c r="B460" s="55" t="s">
        <v>2712</v>
      </c>
      <c r="C460" s="786">
        <v>52621</v>
      </c>
      <c r="D460" s="786" t="s">
        <v>2258</v>
      </c>
      <c r="E460" s="877">
        <v>45692</v>
      </c>
      <c r="F460" s="786">
        <v>4010</v>
      </c>
      <c r="G460" s="786" t="s">
        <v>2717</v>
      </c>
      <c r="H460" s="786" t="s">
        <v>1573</v>
      </c>
      <c r="J460" s="786">
        <v>1</v>
      </c>
      <c r="K460" s="786">
        <v>3.65</v>
      </c>
      <c r="L460" s="786">
        <v>3.65</v>
      </c>
      <c r="M460" s="55" t="s">
        <v>2224</v>
      </c>
    </row>
    <row r="461" spans="1:13" ht="15">
      <c r="A461" s="282">
        <v>45803</v>
      </c>
      <c r="B461" s="55" t="s">
        <v>2712</v>
      </c>
      <c r="C461" s="784">
        <v>81470</v>
      </c>
      <c r="D461" s="784" t="s">
        <v>2718</v>
      </c>
      <c r="E461" s="784">
        <v>100</v>
      </c>
      <c r="F461" s="784">
        <v>4010</v>
      </c>
      <c r="G461" s="784" t="s">
        <v>2719</v>
      </c>
      <c r="H461" s="784" t="s">
        <v>1573</v>
      </c>
      <c r="J461" s="784">
        <v>2</v>
      </c>
      <c r="K461" s="784">
        <v>4.0999999999999996</v>
      </c>
      <c r="L461" s="784">
        <v>8.1999999999999993</v>
      </c>
      <c r="M461" s="55" t="s">
        <v>2224</v>
      </c>
    </row>
    <row r="462" spans="1:13" ht="15">
      <c r="A462" s="282">
        <v>45803</v>
      </c>
      <c r="B462" s="55" t="s">
        <v>2712</v>
      </c>
      <c r="C462" s="786">
        <v>52621</v>
      </c>
      <c r="D462" s="786" t="s">
        <v>2336</v>
      </c>
      <c r="E462" s="786" t="s">
        <v>2692</v>
      </c>
      <c r="F462" s="786">
        <v>4010</v>
      </c>
      <c r="G462" s="786" t="s">
        <v>2720</v>
      </c>
      <c r="H462" s="786" t="s">
        <v>1573</v>
      </c>
      <c r="J462" s="786">
        <v>2</v>
      </c>
      <c r="K462" s="786">
        <v>3.82</v>
      </c>
      <c r="L462" s="786">
        <v>7.64</v>
      </c>
      <c r="M462" s="55" t="s">
        <v>2224</v>
      </c>
    </row>
    <row r="463" spans="1:13" ht="15">
      <c r="A463" s="282">
        <v>45803</v>
      </c>
      <c r="B463" s="55" t="s">
        <v>2712</v>
      </c>
      <c r="C463" s="784">
        <v>52621</v>
      </c>
      <c r="D463" s="784" t="s">
        <v>2255</v>
      </c>
      <c r="E463" s="882">
        <v>45784</v>
      </c>
      <c r="F463" s="784">
        <v>4010</v>
      </c>
      <c r="G463" s="784" t="s">
        <v>2721</v>
      </c>
      <c r="H463" s="784" t="s">
        <v>1573</v>
      </c>
      <c r="J463" s="784">
        <v>2</v>
      </c>
      <c r="K463" s="784">
        <v>3.65</v>
      </c>
      <c r="L463" s="784">
        <v>7.3</v>
      </c>
      <c r="M463" s="55" t="s">
        <v>2224</v>
      </c>
    </row>
    <row r="464" spans="1:13" ht="15">
      <c r="A464" s="282">
        <v>45803</v>
      </c>
      <c r="B464" s="55" t="s">
        <v>2712</v>
      </c>
      <c r="C464" s="786">
        <v>81470</v>
      </c>
      <c r="D464" s="786" t="s">
        <v>2718</v>
      </c>
      <c r="E464" s="786">
        <v>85</v>
      </c>
      <c r="F464" s="786">
        <v>4010</v>
      </c>
      <c r="G464" s="786" t="s">
        <v>2417</v>
      </c>
      <c r="H464" s="786" t="s">
        <v>1573</v>
      </c>
      <c r="J464" s="786">
        <v>1</v>
      </c>
      <c r="K464" s="786">
        <v>4.04</v>
      </c>
      <c r="L464" s="786">
        <v>4.04</v>
      </c>
      <c r="M464" s="55" t="s">
        <v>2224</v>
      </c>
    </row>
    <row r="465" spans="1:13" ht="15">
      <c r="A465" s="282">
        <v>45803</v>
      </c>
      <c r="B465" s="55" t="s">
        <v>2722</v>
      </c>
      <c r="C465" s="784">
        <v>52733</v>
      </c>
      <c r="D465" s="784" t="s">
        <v>2292</v>
      </c>
      <c r="E465" s="882">
        <v>45659</v>
      </c>
      <c r="F465" s="784">
        <v>4010</v>
      </c>
      <c r="G465" s="784" t="s">
        <v>2723</v>
      </c>
      <c r="H465" s="784" t="s">
        <v>1573</v>
      </c>
      <c r="J465" s="784">
        <v>1</v>
      </c>
      <c r="K465" s="784">
        <v>8.14</v>
      </c>
      <c r="L465" s="784">
        <v>8.14</v>
      </c>
      <c r="M465" s="55" t="s">
        <v>2224</v>
      </c>
    </row>
    <row r="466" spans="1:13" ht="15">
      <c r="A466" s="282">
        <v>45803</v>
      </c>
      <c r="B466" s="55" t="s">
        <v>2722</v>
      </c>
      <c r="C466" s="786">
        <v>80908</v>
      </c>
      <c r="D466" s="786">
        <v>748</v>
      </c>
      <c r="E466" s="786" t="s">
        <v>2230</v>
      </c>
      <c r="F466" s="786">
        <v>4010</v>
      </c>
      <c r="G466" s="786" t="s">
        <v>2724</v>
      </c>
      <c r="H466" s="786" t="s">
        <v>1573</v>
      </c>
      <c r="J466" s="786">
        <v>1</v>
      </c>
      <c r="K466" s="786">
        <v>2.2999999999999998</v>
      </c>
      <c r="L466" s="786">
        <v>2.2999999999999998</v>
      </c>
      <c r="M466" s="55" t="s">
        <v>2224</v>
      </c>
    </row>
    <row r="467" spans="1:13" ht="15">
      <c r="A467" s="282">
        <v>45803</v>
      </c>
      <c r="B467" s="55" t="s">
        <v>2722</v>
      </c>
      <c r="C467" s="784">
        <v>80909</v>
      </c>
      <c r="D467" s="784">
        <v>960</v>
      </c>
      <c r="E467" s="784">
        <v>60</v>
      </c>
      <c r="F467" s="784">
        <v>4010</v>
      </c>
      <c r="G467" s="784" t="s">
        <v>2725</v>
      </c>
      <c r="H467" s="784" t="s">
        <v>1573</v>
      </c>
      <c r="J467" s="784">
        <v>1</v>
      </c>
      <c r="K467" s="784">
        <v>8.16</v>
      </c>
      <c r="L467" s="784">
        <v>8.16</v>
      </c>
      <c r="M467" s="55" t="s">
        <v>2224</v>
      </c>
    </row>
    <row r="468" spans="1:13" ht="15">
      <c r="A468" s="282">
        <v>45803</v>
      </c>
      <c r="B468" s="55" t="s">
        <v>2722</v>
      </c>
      <c r="C468" s="786">
        <v>82713</v>
      </c>
      <c r="D468" s="786" t="s">
        <v>2434</v>
      </c>
      <c r="E468" s="786">
        <v>60</v>
      </c>
      <c r="F468" s="786">
        <v>4010</v>
      </c>
      <c r="G468" s="786" t="s">
        <v>2726</v>
      </c>
      <c r="H468" s="786" t="s">
        <v>1573</v>
      </c>
      <c r="J468" s="786">
        <v>1</v>
      </c>
      <c r="K468" s="786">
        <v>12.27</v>
      </c>
      <c r="L468" s="786">
        <v>12.27</v>
      </c>
      <c r="M468" s="55" t="s">
        <v>2224</v>
      </c>
    </row>
    <row r="469" spans="1:13" ht="15">
      <c r="A469" s="282">
        <v>45803</v>
      </c>
      <c r="B469" s="55" t="s">
        <v>2722</v>
      </c>
      <c r="C469" s="784">
        <v>80908</v>
      </c>
      <c r="D469" s="784">
        <v>960</v>
      </c>
      <c r="E469" s="784" t="s">
        <v>2230</v>
      </c>
      <c r="F469" s="784">
        <v>4010</v>
      </c>
      <c r="G469" s="784" t="s">
        <v>2727</v>
      </c>
      <c r="H469" s="784" t="s">
        <v>1573</v>
      </c>
      <c r="J469" s="784">
        <v>1</v>
      </c>
      <c r="K469" s="784">
        <v>2.2999999999999998</v>
      </c>
      <c r="L469" s="784">
        <v>2.2999999999999998</v>
      </c>
      <c r="M469" s="55" t="s">
        <v>2224</v>
      </c>
    </row>
    <row r="470" spans="1:13" ht="15">
      <c r="A470" s="282">
        <v>45803</v>
      </c>
      <c r="B470" s="55" t="s">
        <v>2728</v>
      </c>
      <c r="C470" s="784">
        <v>44223</v>
      </c>
      <c r="D470" s="784" t="s">
        <v>2729</v>
      </c>
      <c r="E470" s="784">
        <v>90</v>
      </c>
      <c r="F470" s="784">
        <v>4010</v>
      </c>
      <c r="G470" s="784" t="s">
        <v>2730</v>
      </c>
      <c r="H470" s="784" t="s">
        <v>1573</v>
      </c>
      <c r="J470" s="784">
        <v>1</v>
      </c>
      <c r="K470" s="784">
        <v>10.31</v>
      </c>
      <c r="L470" s="784">
        <v>10.31</v>
      </c>
      <c r="M470" s="55" t="s">
        <v>2224</v>
      </c>
    </row>
    <row r="471" spans="1:13" ht="15">
      <c r="A471" s="282">
        <v>45803</v>
      </c>
      <c r="B471" s="55" t="s">
        <v>2728</v>
      </c>
      <c r="C471" s="786">
        <v>82240</v>
      </c>
      <c r="D471" s="786" t="s">
        <v>2268</v>
      </c>
      <c r="E471" s="786">
        <v>90</v>
      </c>
      <c r="F471" s="786">
        <v>4010</v>
      </c>
      <c r="G471" s="786" t="s">
        <v>2731</v>
      </c>
      <c r="H471" s="786" t="s">
        <v>1573</v>
      </c>
      <c r="J471" s="786">
        <v>1</v>
      </c>
      <c r="K471" s="786">
        <v>18.760000000000002</v>
      </c>
      <c r="L471" s="786">
        <v>18.760000000000002</v>
      </c>
      <c r="M471" s="55" t="s">
        <v>2224</v>
      </c>
    </row>
    <row r="472" spans="1:13" ht="15">
      <c r="A472" s="282">
        <v>45803</v>
      </c>
      <c r="B472" s="55" t="s">
        <v>2728</v>
      </c>
      <c r="C472" s="784">
        <v>44223</v>
      </c>
      <c r="D472" s="784" t="s">
        <v>2729</v>
      </c>
      <c r="E472" s="784">
        <v>130</v>
      </c>
      <c r="F472" s="784">
        <v>4010</v>
      </c>
      <c r="G472" s="784" t="s">
        <v>2732</v>
      </c>
      <c r="H472" s="784" t="s">
        <v>1573</v>
      </c>
      <c r="J472" s="784">
        <v>1</v>
      </c>
      <c r="K472" s="784">
        <v>10.31</v>
      </c>
      <c r="L472" s="784">
        <v>10.31</v>
      </c>
      <c r="M472" s="55" t="s">
        <v>2224</v>
      </c>
    </row>
    <row r="473" spans="1:13" ht="15">
      <c r="A473" s="282">
        <v>45803</v>
      </c>
      <c r="B473" s="55" t="s">
        <v>2728</v>
      </c>
      <c r="C473" s="786">
        <v>81496</v>
      </c>
      <c r="D473" s="786">
        <v>11</v>
      </c>
      <c r="E473" s="786">
        <v>90</v>
      </c>
      <c r="F473" s="786">
        <v>4010</v>
      </c>
      <c r="G473" s="786" t="s">
        <v>2733</v>
      </c>
      <c r="H473" s="786" t="s">
        <v>1573</v>
      </c>
      <c r="J473" s="786">
        <v>1</v>
      </c>
      <c r="K473" s="786">
        <v>7.62</v>
      </c>
      <c r="L473" s="786">
        <v>7.62</v>
      </c>
      <c r="M473" s="55" t="s">
        <v>2224</v>
      </c>
    </row>
    <row r="474" spans="1:13" ht="15">
      <c r="A474" s="282">
        <v>45803</v>
      </c>
      <c r="B474" s="55" t="s">
        <v>2728</v>
      </c>
      <c r="C474" s="784">
        <v>67377</v>
      </c>
      <c r="D474" s="784">
        <v>15</v>
      </c>
      <c r="E474" s="784">
        <v>130</v>
      </c>
      <c r="F474" s="784">
        <v>4010</v>
      </c>
      <c r="G474" s="784" t="s">
        <v>2734</v>
      </c>
      <c r="H474" s="784" t="s">
        <v>1573</v>
      </c>
      <c r="J474" s="784">
        <v>1</v>
      </c>
      <c r="K474" s="784">
        <v>4.2</v>
      </c>
      <c r="L474" s="784">
        <v>4.2</v>
      </c>
      <c r="M474" s="55" t="s">
        <v>2224</v>
      </c>
    </row>
    <row r="475" spans="1:13" ht="15">
      <c r="A475" s="282">
        <v>45803</v>
      </c>
      <c r="B475" s="55" t="s">
        <v>2735</v>
      </c>
      <c r="C475" s="784">
        <v>81713</v>
      </c>
      <c r="D475" s="784" t="s">
        <v>2736</v>
      </c>
      <c r="E475" s="784">
        <v>85</v>
      </c>
      <c r="F475" s="784">
        <v>4010</v>
      </c>
      <c r="G475" s="784" t="s">
        <v>2737</v>
      </c>
      <c r="H475" s="784" t="s">
        <v>1573</v>
      </c>
      <c r="J475" s="784">
        <v>1</v>
      </c>
      <c r="K475" s="784">
        <v>4.6100000000000003</v>
      </c>
      <c r="L475" s="784">
        <v>4.6100000000000003</v>
      </c>
      <c r="M475" s="55" t="s">
        <v>2224</v>
      </c>
    </row>
    <row r="476" spans="1:13" ht="15">
      <c r="A476" s="282">
        <v>45803</v>
      </c>
      <c r="B476" s="55" t="s">
        <v>2735</v>
      </c>
      <c r="C476" s="786">
        <v>81503</v>
      </c>
      <c r="D476" s="786" t="s">
        <v>2560</v>
      </c>
      <c r="E476" s="786">
        <v>90</v>
      </c>
      <c r="F476" s="786">
        <v>4010</v>
      </c>
      <c r="G476" s="786" t="s">
        <v>2738</v>
      </c>
      <c r="H476" s="786" t="s">
        <v>1573</v>
      </c>
      <c r="J476" s="786">
        <v>1</v>
      </c>
      <c r="K476" s="786">
        <v>4.8</v>
      </c>
      <c r="L476" s="786">
        <v>4.8</v>
      </c>
      <c r="M476" s="55" t="s">
        <v>2224</v>
      </c>
    </row>
    <row r="477" spans="1:13" ht="15">
      <c r="A477" s="282">
        <v>45803</v>
      </c>
      <c r="B477" s="55" t="s">
        <v>2735</v>
      </c>
      <c r="C477" s="784">
        <v>81858</v>
      </c>
      <c r="D477" s="784" t="s">
        <v>2739</v>
      </c>
      <c r="E477" s="784">
        <v>90</v>
      </c>
      <c r="F477" s="784">
        <v>4010</v>
      </c>
      <c r="G477" s="784" t="s">
        <v>2740</v>
      </c>
      <c r="H477" s="784" t="s">
        <v>1573</v>
      </c>
      <c r="J477" s="784">
        <v>1</v>
      </c>
      <c r="K477" s="784">
        <v>8.14</v>
      </c>
      <c r="L477" s="784">
        <v>8.14</v>
      </c>
      <c r="M477" s="55" t="s">
        <v>2224</v>
      </c>
    </row>
    <row r="478" spans="1:13" ht="15">
      <c r="A478" s="282">
        <v>45803</v>
      </c>
      <c r="B478" s="55" t="s">
        <v>2735</v>
      </c>
      <c r="C478" s="786">
        <v>67755</v>
      </c>
      <c r="D478" s="786" t="s">
        <v>2741</v>
      </c>
      <c r="E478" s="786">
        <v>85</v>
      </c>
      <c r="F478" s="786">
        <v>4010</v>
      </c>
      <c r="G478" s="786" t="s">
        <v>2742</v>
      </c>
      <c r="H478" s="786" t="s">
        <v>1573</v>
      </c>
      <c r="J478" s="786">
        <v>1</v>
      </c>
      <c r="K478" s="786">
        <v>6.13</v>
      </c>
      <c r="L478" s="786">
        <v>6.13</v>
      </c>
      <c r="M478" s="55" t="s">
        <v>2224</v>
      </c>
    </row>
    <row r="479" spans="1:13" ht="15">
      <c r="A479" s="282">
        <v>45803</v>
      </c>
      <c r="B479" s="55" t="s">
        <v>2735</v>
      </c>
      <c r="C479" s="784">
        <v>67044</v>
      </c>
      <c r="D479" s="784" t="s">
        <v>2743</v>
      </c>
      <c r="E479" s="784">
        <v>110</v>
      </c>
      <c r="F479" s="784">
        <v>4010</v>
      </c>
      <c r="G479" s="784" t="s">
        <v>2744</v>
      </c>
      <c r="H479" s="784" t="s">
        <v>1573</v>
      </c>
      <c r="J479" s="784">
        <v>1</v>
      </c>
      <c r="K479" s="784">
        <v>5.63</v>
      </c>
      <c r="L479" s="784">
        <v>5.63</v>
      </c>
      <c r="M479" s="55" t="s">
        <v>2224</v>
      </c>
    </row>
    <row r="480" spans="1:13" ht="15">
      <c r="A480" s="282">
        <v>45803</v>
      </c>
      <c r="B480" s="55" t="s">
        <v>2735</v>
      </c>
      <c r="C480" s="786">
        <v>81496</v>
      </c>
      <c r="D480" s="786" t="s">
        <v>2745</v>
      </c>
      <c r="E480" s="786">
        <v>110</v>
      </c>
      <c r="F480" s="786">
        <v>4010</v>
      </c>
      <c r="G480" s="786" t="s">
        <v>2746</v>
      </c>
      <c r="H480" s="786" t="s">
        <v>1573</v>
      </c>
      <c r="J480" s="786">
        <v>1</v>
      </c>
      <c r="K480" s="786">
        <v>7.27</v>
      </c>
      <c r="L480" s="786">
        <v>7.27</v>
      </c>
      <c r="M480" s="55" t="s">
        <v>2224</v>
      </c>
    </row>
    <row r="481" spans="1:13" ht="15">
      <c r="A481" s="282">
        <v>45803</v>
      </c>
      <c r="B481" s="55" t="s">
        <v>2735</v>
      </c>
      <c r="C481" s="784">
        <v>81786</v>
      </c>
      <c r="D481" s="784" t="s">
        <v>2560</v>
      </c>
      <c r="E481" s="784">
        <v>90</v>
      </c>
      <c r="F481" s="784">
        <v>4010</v>
      </c>
      <c r="G481" s="784" t="s">
        <v>2747</v>
      </c>
      <c r="H481" s="784" t="s">
        <v>1573</v>
      </c>
      <c r="J481" s="784">
        <v>1</v>
      </c>
      <c r="K481" s="784">
        <v>4.28</v>
      </c>
      <c r="L481" s="784">
        <v>4.28</v>
      </c>
      <c r="M481" s="55" t="s">
        <v>2224</v>
      </c>
    </row>
    <row r="482" spans="1:13" ht="15">
      <c r="A482" s="282">
        <v>45803</v>
      </c>
      <c r="B482" s="55" t="s">
        <v>2735</v>
      </c>
      <c r="C482" s="786">
        <v>80859</v>
      </c>
      <c r="D482" s="786" t="s">
        <v>2748</v>
      </c>
      <c r="E482" s="786">
        <v>110</v>
      </c>
      <c r="F482" s="786">
        <v>4010</v>
      </c>
      <c r="G482" s="786" t="s">
        <v>2749</v>
      </c>
      <c r="H482" s="786" t="s">
        <v>1573</v>
      </c>
      <c r="J482" s="786">
        <v>1</v>
      </c>
      <c r="K482" s="786">
        <v>11.39</v>
      </c>
      <c r="L482" s="786">
        <v>11.39</v>
      </c>
      <c r="M482" s="55" t="s">
        <v>2224</v>
      </c>
    </row>
    <row r="483" spans="1:13" ht="15">
      <c r="A483" s="282">
        <v>45803</v>
      </c>
      <c r="B483" s="55" t="s">
        <v>2735</v>
      </c>
      <c r="C483" s="784">
        <v>81786</v>
      </c>
      <c r="D483" s="784" t="s">
        <v>2750</v>
      </c>
      <c r="E483" s="784">
        <v>85</v>
      </c>
      <c r="F483" s="784">
        <v>4010</v>
      </c>
      <c r="G483" s="784" t="s">
        <v>2751</v>
      </c>
      <c r="H483" s="784" t="s">
        <v>1573</v>
      </c>
      <c r="J483" s="784">
        <v>1</v>
      </c>
      <c r="K483" s="784">
        <v>4.28</v>
      </c>
      <c r="L483" s="784">
        <v>4.28</v>
      </c>
      <c r="M483" s="55" t="s">
        <v>2224</v>
      </c>
    </row>
    <row r="484" spans="1:13" ht="15">
      <c r="A484" s="282">
        <v>45803</v>
      </c>
      <c r="B484" s="55" t="s">
        <v>2735</v>
      </c>
      <c r="C484" s="786">
        <v>51218</v>
      </c>
      <c r="D484" s="786" t="s">
        <v>2604</v>
      </c>
      <c r="E484" s="786" t="s">
        <v>289</v>
      </c>
      <c r="F484" s="786">
        <v>4010</v>
      </c>
      <c r="G484" s="786" t="s">
        <v>2752</v>
      </c>
      <c r="H484" s="786" t="s">
        <v>1573</v>
      </c>
      <c r="J484" s="786">
        <v>1</v>
      </c>
      <c r="K484" s="786">
        <v>12.64</v>
      </c>
      <c r="L484" s="786">
        <v>12.64</v>
      </c>
      <c r="M484" s="55" t="s">
        <v>2224</v>
      </c>
    </row>
    <row r="485" spans="1:13" ht="15">
      <c r="A485" s="282">
        <v>45803</v>
      </c>
      <c r="B485" s="55" t="s">
        <v>2735</v>
      </c>
      <c r="C485" s="784">
        <v>81619</v>
      </c>
      <c r="D485" s="784" t="s">
        <v>2753</v>
      </c>
      <c r="E485" s="784">
        <v>90</v>
      </c>
      <c r="F485" s="784">
        <v>4010</v>
      </c>
      <c r="G485" s="784" t="s">
        <v>2754</v>
      </c>
      <c r="H485" s="784" t="s">
        <v>1573</v>
      </c>
      <c r="J485" s="784">
        <v>1</v>
      </c>
      <c r="K485" s="784">
        <v>4.6900000000000004</v>
      </c>
      <c r="L485" s="784">
        <v>4.6900000000000004</v>
      </c>
      <c r="M485" s="55" t="s">
        <v>2224</v>
      </c>
    </row>
    <row r="486" spans="1:13" ht="15">
      <c r="A486" s="282">
        <v>45803</v>
      </c>
      <c r="B486" s="55" t="s">
        <v>2735</v>
      </c>
      <c r="C486" s="786">
        <v>81786</v>
      </c>
      <c r="D486" s="786">
        <v>11</v>
      </c>
      <c r="E486" s="786">
        <v>90</v>
      </c>
      <c r="F486" s="786">
        <v>4010</v>
      </c>
      <c r="G486" s="786" t="s">
        <v>2755</v>
      </c>
      <c r="H486" s="786" t="s">
        <v>1573</v>
      </c>
      <c r="J486" s="786">
        <v>1</v>
      </c>
      <c r="K486" s="786">
        <v>4.51</v>
      </c>
      <c r="L486" s="786">
        <v>4.51</v>
      </c>
      <c r="M486" s="55" t="s">
        <v>2224</v>
      </c>
    </row>
    <row r="487" spans="1:13" ht="15">
      <c r="A487" s="282">
        <v>45803</v>
      </c>
      <c r="B487" s="55" t="s">
        <v>2735</v>
      </c>
      <c r="C487" s="784">
        <v>81865</v>
      </c>
      <c r="D487" s="784" t="s">
        <v>2756</v>
      </c>
      <c r="E487" s="784">
        <v>85</v>
      </c>
      <c r="F487" s="784">
        <v>4010</v>
      </c>
      <c r="G487" s="784" t="s">
        <v>2757</v>
      </c>
      <c r="H487" s="784" t="s">
        <v>1573</v>
      </c>
      <c r="J487" s="784">
        <v>1</v>
      </c>
      <c r="K487" s="784">
        <v>4.0999999999999996</v>
      </c>
      <c r="L487" s="784">
        <v>4.0999999999999996</v>
      </c>
      <c r="M487" s="55" t="s">
        <v>2224</v>
      </c>
    </row>
    <row r="488" spans="1:13" ht="15">
      <c r="A488" s="282">
        <v>45803</v>
      </c>
      <c r="B488" s="55" t="s">
        <v>2735</v>
      </c>
      <c r="C488" s="786">
        <v>81617</v>
      </c>
      <c r="D488" s="786" t="s">
        <v>2736</v>
      </c>
      <c r="E488" s="786">
        <v>90</v>
      </c>
      <c r="F488" s="786">
        <v>4010</v>
      </c>
      <c r="G488" s="786" t="s">
        <v>2758</v>
      </c>
      <c r="H488" s="786" t="s">
        <v>1573</v>
      </c>
      <c r="J488" s="786">
        <v>1</v>
      </c>
      <c r="K488" s="786">
        <v>7.64</v>
      </c>
      <c r="L488" s="786">
        <v>7.64</v>
      </c>
      <c r="M488" s="55" t="s">
        <v>2224</v>
      </c>
    </row>
    <row r="489" spans="1:13" ht="15">
      <c r="A489" s="282">
        <v>45803</v>
      </c>
      <c r="B489" s="55" t="s">
        <v>2759</v>
      </c>
      <c r="C489" s="784">
        <v>82025</v>
      </c>
      <c r="D489" s="784">
        <v>461</v>
      </c>
      <c r="E489" s="784" t="s">
        <v>2300</v>
      </c>
      <c r="F489" s="784">
        <v>4010</v>
      </c>
      <c r="G489" s="784" t="s">
        <v>2760</v>
      </c>
      <c r="H489" s="784" t="s">
        <v>1573</v>
      </c>
      <c r="J489" s="784">
        <v>1</v>
      </c>
      <c r="K489" s="784">
        <v>21.53</v>
      </c>
      <c r="L489" s="784">
        <v>21.53</v>
      </c>
      <c r="M489" s="55" t="s">
        <v>2224</v>
      </c>
    </row>
    <row r="490" spans="1:13" ht="15">
      <c r="A490" s="282">
        <v>45803</v>
      </c>
      <c r="B490" s="55" t="s">
        <v>2759</v>
      </c>
      <c r="C490" s="786">
        <v>80039</v>
      </c>
      <c r="D490" s="786" t="s">
        <v>2249</v>
      </c>
      <c r="E490" s="786" t="s">
        <v>2300</v>
      </c>
      <c r="F490" s="786">
        <v>4010</v>
      </c>
      <c r="G490" s="786" t="s">
        <v>2301</v>
      </c>
      <c r="H490" s="786" t="s">
        <v>1573</v>
      </c>
      <c r="J490" s="786">
        <v>1</v>
      </c>
      <c r="K490" s="786">
        <v>11.3</v>
      </c>
      <c r="L490" s="786">
        <v>11.3</v>
      </c>
      <c r="M490" s="55" t="s">
        <v>2224</v>
      </c>
    </row>
    <row r="491" spans="1:13" ht="15">
      <c r="A491" s="282">
        <v>45803</v>
      </c>
      <c r="B491" s="55" t="s">
        <v>2759</v>
      </c>
      <c r="C491" s="784">
        <v>80046</v>
      </c>
      <c r="D491" s="784" t="s">
        <v>2249</v>
      </c>
      <c r="E491" s="784" t="s">
        <v>2300</v>
      </c>
      <c r="F491" s="784">
        <v>4010</v>
      </c>
      <c r="G491" s="784" t="s">
        <v>2440</v>
      </c>
      <c r="H491" s="784" t="s">
        <v>1573</v>
      </c>
      <c r="J491" s="784">
        <v>1</v>
      </c>
      <c r="K491" s="784">
        <v>14.71</v>
      </c>
      <c r="L491" s="784">
        <v>14.71</v>
      </c>
      <c r="M491" s="55" t="s">
        <v>2224</v>
      </c>
    </row>
    <row r="492" spans="1:13" ht="15">
      <c r="A492" s="282">
        <v>45803</v>
      </c>
      <c r="B492" s="55" t="s">
        <v>2759</v>
      </c>
      <c r="C492" s="786">
        <v>82025</v>
      </c>
      <c r="D492" s="786" t="s">
        <v>2560</v>
      </c>
      <c r="E492" s="786" t="s">
        <v>2300</v>
      </c>
      <c r="F492" s="786">
        <v>4010</v>
      </c>
      <c r="G492" s="786" t="s">
        <v>2761</v>
      </c>
      <c r="H492" s="786" t="s">
        <v>1573</v>
      </c>
      <c r="J492" s="786">
        <v>1</v>
      </c>
      <c r="K492" s="786">
        <v>21.53</v>
      </c>
      <c r="L492" s="786">
        <v>21.53</v>
      </c>
      <c r="M492" s="55" t="s">
        <v>2224</v>
      </c>
    </row>
    <row r="493" spans="1:13" ht="15">
      <c r="A493" s="282">
        <v>45803</v>
      </c>
      <c r="B493" s="55" t="s">
        <v>2762</v>
      </c>
      <c r="C493" s="784">
        <v>44403</v>
      </c>
      <c r="D493" s="784" t="s">
        <v>2408</v>
      </c>
      <c r="E493" s="784" t="s">
        <v>2296</v>
      </c>
      <c r="F493" s="784">
        <v>4010</v>
      </c>
      <c r="G493" s="784" t="s">
        <v>2763</v>
      </c>
      <c r="H493" s="784" t="s">
        <v>1573</v>
      </c>
      <c r="J493" s="784">
        <v>1</v>
      </c>
      <c r="K493" s="784">
        <v>7.77</v>
      </c>
      <c r="L493" s="784">
        <v>7.77</v>
      </c>
      <c r="M493" s="55" t="s">
        <v>2224</v>
      </c>
    </row>
    <row r="494" spans="1:13" ht="15">
      <c r="A494" s="282">
        <v>45803</v>
      </c>
      <c r="B494" s="55" t="s">
        <v>2762</v>
      </c>
      <c r="C494" s="786">
        <v>59852</v>
      </c>
      <c r="D494" s="786" t="s">
        <v>2408</v>
      </c>
      <c r="E494" s="786">
        <v>120</v>
      </c>
      <c r="F494" s="786">
        <v>4010</v>
      </c>
      <c r="G494" s="786" t="s">
        <v>2764</v>
      </c>
      <c r="H494" s="786" t="s">
        <v>1573</v>
      </c>
      <c r="J494" s="786">
        <v>1</v>
      </c>
      <c r="K494" s="786">
        <v>7.2</v>
      </c>
      <c r="L494" s="786">
        <v>7.2</v>
      </c>
      <c r="M494" s="55" t="s">
        <v>2224</v>
      </c>
    </row>
    <row r="495" spans="1:13" ht="15">
      <c r="A495" s="282">
        <v>45803</v>
      </c>
      <c r="B495" s="55" t="s">
        <v>2762</v>
      </c>
      <c r="C495" s="784">
        <v>80983</v>
      </c>
      <c r="D495" s="784" t="s">
        <v>2765</v>
      </c>
      <c r="E495" s="784">
        <v>120</v>
      </c>
      <c r="F495" s="784">
        <v>4010</v>
      </c>
      <c r="G495" s="784" t="s">
        <v>2766</v>
      </c>
      <c r="H495" s="784" t="s">
        <v>1573</v>
      </c>
      <c r="J495" s="784">
        <v>1</v>
      </c>
      <c r="K495" s="784">
        <v>4.16</v>
      </c>
      <c r="L495" s="784">
        <v>4.16</v>
      </c>
      <c r="M495" s="55" t="s">
        <v>2224</v>
      </c>
    </row>
    <row r="496" spans="1:13" ht="15">
      <c r="A496" s="282">
        <v>45803</v>
      </c>
      <c r="B496" s="55" t="s">
        <v>2762</v>
      </c>
      <c r="C496" s="786">
        <v>44403</v>
      </c>
      <c r="D496" s="786" t="s">
        <v>2408</v>
      </c>
      <c r="E496" s="786" t="s">
        <v>441</v>
      </c>
      <c r="F496" s="786">
        <v>4010</v>
      </c>
      <c r="G496" s="786" t="s">
        <v>2767</v>
      </c>
      <c r="H496" s="786" t="s">
        <v>1573</v>
      </c>
      <c r="J496" s="786">
        <v>1</v>
      </c>
      <c r="K496" s="786">
        <v>7.77</v>
      </c>
      <c r="L496" s="786">
        <v>7.77</v>
      </c>
      <c r="M496" s="55" t="s">
        <v>2224</v>
      </c>
    </row>
    <row r="497" spans="1:13" ht="15">
      <c r="A497" s="282">
        <v>45803</v>
      </c>
      <c r="B497" s="55" t="s">
        <v>2762</v>
      </c>
      <c r="C497" s="784">
        <v>81157</v>
      </c>
      <c r="D497" s="784" t="s">
        <v>2768</v>
      </c>
      <c r="E497" s="784">
        <v>120</v>
      </c>
      <c r="F497" s="784">
        <v>4010</v>
      </c>
      <c r="G497" s="784" t="s">
        <v>2769</v>
      </c>
      <c r="H497" s="784" t="s">
        <v>1573</v>
      </c>
      <c r="J497" s="784">
        <v>1</v>
      </c>
      <c r="K497" s="784">
        <v>4.71</v>
      </c>
      <c r="L497" s="784">
        <v>4.71</v>
      </c>
      <c r="M497" s="55" t="s">
        <v>2224</v>
      </c>
    </row>
    <row r="498" spans="1:13" ht="15">
      <c r="A498" s="282">
        <v>45803</v>
      </c>
      <c r="B498" s="55" t="s">
        <v>2762</v>
      </c>
      <c r="C498" s="786">
        <v>59852</v>
      </c>
      <c r="D498" s="786" t="s">
        <v>2408</v>
      </c>
      <c r="E498" s="786">
        <v>110</v>
      </c>
      <c r="F498" s="786">
        <v>4010</v>
      </c>
      <c r="G498" s="786" t="s">
        <v>2409</v>
      </c>
      <c r="H498" s="786" t="s">
        <v>1573</v>
      </c>
      <c r="J498" s="786">
        <v>1</v>
      </c>
      <c r="K498" s="786">
        <v>7.2</v>
      </c>
      <c r="L498" s="786">
        <v>7.2</v>
      </c>
      <c r="M498" s="55" t="s">
        <v>2224</v>
      </c>
    </row>
    <row r="499" spans="1:13" ht="15">
      <c r="A499" s="282">
        <v>45803</v>
      </c>
      <c r="B499" s="55" t="s">
        <v>2762</v>
      </c>
      <c r="C499" s="784">
        <v>59852</v>
      </c>
      <c r="D499" s="784" t="s">
        <v>2408</v>
      </c>
      <c r="E499" s="784">
        <v>90</v>
      </c>
      <c r="F499" s="784">
        <v>4010</v>
      </c>
      <c r="G499" s="784" t="s">
        <v>2770</v>
      </c>
      <c r="H499" s="784" t="s">
        <v>1573</v>
      </c>
      <c r="J499" s="784">
        <v>1</v>
      </c>
      <c r="K499" s="784">
        <v>7.2</v>
      </c>
      <c r="L499" s="784">
        <v>7.2</v>
      </c>
      <c r="M499" s="55" t="s">
        <v>2224</v>
      </c>
    </row>
    <row r="500" spans="1:13" ht="15">
      <c r="A500" s="282">
        <v>45803</v>
      </c>
      <c r="B500" s="55" t="s">
        <v>2762</v>
      </c>
      <c r="C500" s="786">
        <v>82221</v>
      </c>
      <c r="D500" s="786" t="s">
        <v>2408</v>
      </c>
      <c r="E500" s="786">
        <v>80</v>
      </c>
      <c r="F500" s="786">
        <v>4010</v>
      </c>
      <c r="G500" s="786" t="s">
        <v>2771</v>
      </c>
      <c r="H500" s="786" t="s">
        <v>1573</v>
      </c>
      <c r="J500" s="786">
        <v>1</v>
      </c>
      <c r="K500" s="786">
        <v>5.3</v>
      </c>
      <c r="L500" s="786">
        <v>5.3</v>
      </c>
      <c r="M500" s="55" t="s">
        <v>2224</v>
      </c>
    </row>
    <row r="501" spans="1:13" ht="15">
      <c r="A501" s="282">
        <v>45803</v>
      </c>
      <c r="B501" s="55" t="s">
        <v>2762</v>
      </c>
      <c r="C501" s="784">
        <v>80983</v>
      </c>
      <c r="D501" s="784" t="s">
        <v>2772</v>
      </c>
      <c r="E501" s="784">
        <v>120</v>
      </c>
      <c r="F501" s="784">
        <v>4010</v>
      </c>
      <c r="G501" s="784" t="s">
        <v>2773</v>
      </c>
      <c r="H501" s="784" t="s">
        <v>1573</v>
      </c>
      <c r="J501" s="784">
        <v>1</v>
      </c>
      <c r="K501" s="784">
        <v>4.16</v>
      </c>
      <c r="L501" s="784">
        <v>4.16</v>
      </c>
      <c r="M501" s="55" t="s">
        <v>2224</v>
      </c>
    </row>
    <row r="502" spans="1:13" ht="15">
      <c r="A502" s="282">
        <v>45803</v>
      </c>
      <c r="B502" s="55" t="s">
        <v>2762</v>
      </c>
      <c r="C502" s="786">
        <v>60325</v>
      </c>
      <c r="D502" s="786" t="s">
        <v>2408</v>
      </c>
      <c r="E502" s="786" t="s">
        <v>441</v>
      </c>
      <c r="F502" s="786">
        <v>4010</v>
      </c>
      <c r="G502" s="786" t="s">
        <v>2774</v>
      </c>
      <c r="H502" s="786" t="s">
        <v>1573</v>
      </c>
      <c r="J502" s="786">
        <v>2</v>
      </c>
      <c r="K502" s="786">
        <v>7.04</v>
      </c>
      <c r="L502" s="786">
        <v>14.08</v>
      </c>
      <c r="M502" s="55" t="s">
        <v>2224</v>
      </c>
    </row>
    <row r="503" spans="1:13" ht="15">
      <c r="A503" s="282">
        <v>45803</v>
      </c>
      <c r="B503" s="55" t="s">
        <v>2775</v>
      </c>
      <c r="C503" s="784">
        <v>81963</v>
      </c>
      <c r="D503" s="784" t="s">
        <v>2292</v>
      </c>
      <c r="E503" s="784">
        <v>150</v>
      </c>
      <c r="F503" s="784">
        <v>4010</v>
      </c>
      <c r="G503" s="784" t="s">
        <v>2776</v>
      </c>
      <c r="H503" s="784" t="s">
        <v>1573</v>
      </c>
      <c r="J503" s="784">
        <v>1</v>
      </c>
      <c r="K503" s="784">
        <v>21.24</v>
      </c>
      <c r="L503" s="784">
        <v>21.24</v>
      </c>
      <c r="M503" s="55" t="s">
        <v>2224</v>
      </c>
    </row>
    <row r="504" spans="1:13" ht="15">
      <c r="A504" s="282">
        <v>45803</v>
      </c>
      <c r="B504" s="55" t="s">
        <v>2775</v>
      </c>
      <c r="C504" s="786">
        <v>82018</v>
      </c>
      <c r="D504" s="786" t="s">
        <v>2325</v>
      </c>
      <c r="E504" s="786">
        <v>150</v>
      </c>
      <c r="F504" s="786">
        <v>4010</v>
      </c>
      <c r="G504" s="786" t="s">
        <v>2777</v>
      </c>
      <c r="H504" s="786" t="s">
        <v>1573</v>
      </c>
      <c r="J504" s="786">
        <v>1</v>
      </c>
      <c r="K504" s="786">
        <v>17.989999999999998</v>
      </c>
      <c r="L504" s="786">
        <v>17.989999999999998</v>
      </c>
      <c r="M504" s="55" t="s">
        <v>2224</v>
      </c>
    </row>
    <row r="505" spans="1:13" ht="15">
      <c r="A505" s="282">
        <v>45803</v>
      </c>
      <c r="B505" s="55" t="s">
        <v>2775</v>
      </c>
      <c r="C505" s="784">
        <v>81963</v>
      </c>
      <c r="D505" s="784" t="s">
        <v>2778</v>
      </c>
      <c r="E505" s="784">
        <v>150</v>
      </c>
      <c r="F505" s="784">
        <v>4010</v>
      </c>
      <c r="G505" s="784" t="s">
        <v>2779</v>
      </c>
      <c r="H505" s="784" t="s">
        <v>1573</v>
      </c>
      <c r="J505" s="784">
        <v>1</v>
      </c>
      <c r="K505" s="784">
        <v>21.24</v>
      </c>
      <c r="L505" s="784">
        <v>21.24</v>
      </c>
      <c r="M505" s="55" t="s">
        <v>2224</v>
      </c>
    </row>
    <row r="506" spans="1:13" ht="15">
      <c r="A506" s="282">
        <v>45803</v>
      </c>
      <c r="B506" s="55" t="s">
        <v>2780</v>
      </c>
      <c r="C506" s="784">
        <v>81963</v>
      </c>
      <c r="D506" s="784" t="s">
        <v>2292</v>
      </c>
      <c r="E506" s="784">
        <v>150</v>
      </c>
      <c r="F506" s="784">
        <v>4010</v>
      </c>
      <c r="G506" s="784" t="s">
        <v>2776</v>
      </c>
      <c r="H506" s="784" t="s">
        <v>1573</v>
      </c>
      <c r="J506" s="55">
        <v>-1</v>
      </c>
      <c r="K506" s="791">
        <v>21.24</v>
      </c>
      <c r="L506" s="791">
        <v>-21.24</v>
      </c>
      <c r="M506" s="55" t="s">
        <v>2287</v>
      </c>
    </row>
    <row r="507" spans="1:13" ht="15">
      <c r="A507" s="282">
        <v>45803</v>
      </c>
      <c r="B507" s="55" t="s">
        <v>2780</v>
      </c>
      <c r="C507" s="786">
        <v>58660</v>
      </c>
      <c r="D507" s="786" t="s">
        <v>2781</v>
      </c>
      <c r="E507" s="786" t="s">
        <v>441</v>
      </c>
      <c r="F507" s="786">
        <v>4010</v>
      </c>
      <c r="G507" s="786" t="s">
        <v>2782</v>
      </c>
      <c r="H507" s="786" t="s">
        <v>1573</v>
      </c>
      <c r="J507" s="55">
        <v>-1</v>
      </c>
      <c r="K507" s="791">
        <v>8.69</v>
      </c>
      <c r="L507" s="791">
        <v>-8.69</v>
      </c>
      <c r="M507" s="55" t="s">
        <v>2287</v>
      </c>
    </row>
    <row r="508" spans="1:13" ht="15">
      <c r="A508" s="282">
        <v>45803</v>
      </c>
      <c r="B508" s="55" t="s">
        <v>2780</v>
      </c>
      <c r="C508" s="784">
        <v>82666</v>
      </c>
      <c r="D508" s="784" t="s">
        <v>2783</v>
      </c>
      <c r="E508" s="784">
        <v>60</v>
      </c>
      <c r="F508" s="784">
        <v>4010</v>
      </c>
      <c r="G508" s="784" t="s">
        <v>2784</v>
      </c>
      <c r="H508" s="784" t="s">
        <v>1573</v>
      </c>
      <c r="J508" s="55">
        <v>-1</v>
      </c>
      <c r="K508" s="791">
        <v>9.23</v>
      </c>
      <c r="L508" s="791">
        <v>-9.23</v>
      </c>
      <c r="M508" s="55" t="s">
        <v>2287</v>
      </c>
    </row>
    <row r="509" spans="1:13" ht="15">
      <c r="A509" s="282">
        <v>45803</v>
      </c>
      <c r="B509" s="55" t="s">
        <v>2785</v>
      </c>
      <c r="C509" s="784">
        <v>82286</v>
      </c>
      <c r="D509" s="784" t="s">
        <v>2249</v>
      </c>
      <c r="E509" s="784">
        <v>75</v>
      </c>
      <c r="F509" s="784">
        <v>4010</v>
      </c>
      <c r="G509" s="784" t="s">
        <v>2786</v>
      </c>
      <c r="H509" s="784" t="s">
        <v>1573</v>
      </c>
      <c r="J509" s="784">
        <v>1</v>
      </c>
      <c r="K509" s="784">
        <v>8.06</v>
      </c>
      <c r="L509" s="784">
        <v>8.06</v>
      </c>
      <c r="M509" s="55" t="s">
        <v>2224</v>
      </c>
    </row>
    <row r="510" spans="1:13" ht="15">
      <c r="A510" s="282">
        <v>45803</v>
      </c>
      <c r="B510" s="55" t="s">
        <v>2785</v>
      </c>
      <c r="C510" s="786">
        <v>59852</v>
      </c>
      <c r="D510" s="786" t="s">
        <v>2249</v>
      </c>
      <c r="E510" s="786">
        <v>120</v>
      </c>
      <c r="F510" s="786">
        <v>4010</v>
      </c>
      <c r="G510" s="786" t="s">
        <v>2787</v>
      </c>
      <c r="H510" s="786" t="s">
        <v>1573</v>
      </c>
      <c r="J510" s="786">
        <v>1</v>
      </c>
      <c r="K510" s="786">
        <v>10.59</v>
      </c>
      <c r="L510" s="786">
        <v>10.59</v>
      </c>
      <c r="M510" s="55" t="s">
        <v>2224</v>
      </c>
    </row>
    <row r="511" spans="1:13" ht="15">
      <c r="A511" s="282">
        <v>45803</v>
      </c>
      <c r="B511" s="55" t="s">
        <v>2785</v>
      </c>
      <c r="C511" s="784">
        <v>82234</v>
      </c>
      <c r="D511" s="784" t="s">
        <v>2788</v>
      </c>
      <c r="E511" s="784">
        <v>100</v>
      </c>
      <c r="F511" s="784">
        <v>4010</v>
      </c>
      <c r="G511" s="784" t="s">
        <v>2789</v>
      </c>
      <c r="H511" s="784" t="s">
        <v>1573</v>
      </c>
      <c r="J511" s="784">
        <v>1</v>
      </c>
      <c r="K511" s="784">
        <v>12.25</v>
      </c>
      <c r="L511" s="784">
        <v>12.25</v>
      </c>
      <c r="M511" s="55" t="s">
        <v>2224</v>
      </c>
    </row>
    <row r="512" spans="1:13" ht="15">
      <c r="A512" s="282">
        <v>45803</v>
      </c>
      <c r="B512" s="55" t="s">
        <v>2785</v>
      </c>
      <c r="C512" s="786">
        <v>59852</v>
      </c>
      <c r="D512" s="786" t="s">
        <v>2249</v>
      </c>
      <c r="E512" s="786">
        <v>130</v>
      </c>
      <c r="F512" s="786">
        <v>4010</v>
      </c>
      <c r="G512" s="786" t="s">
        <v>2790</v>
      </c>
      <c r="H512" s="786" t="s">
        <v>1573</v>
      </c>
      <c r="J512" s="786">
        <v>2</v>
      </c>
      <c r="K512" s="786">
        <v>10.59</v>
      </c>
      <c r="L512" s="786">
        <v>21.18</v>
      </c>
      <c r="M512" s="55" t="s">
        <v>2224</v>
      </c>
    </row>
    <row r="513" spans="1:13" ht="15">
      <c r="A513" s="282">
        <v>45803</v>
      </c>
      <c r="B513" s="55" t="s">
        <v>2785</v>
      </c>
      <c r="C513" s="784">
        <v>59852</v>
      </c>
      <c r="D513" s="784" t="s">
        <v>2249</v>
      </c>
      <c r="E513" s="784">
        <v>100</v>
      </c>
      <c r="F513" s="784">
        <v>4010</v>
      </c>
      <c r="G513" s="784" t="s">
        <v>2791</v>
      </c>
      <c r="H513" s="784" t="s">
        <v>1573</v>
      </c>
      <c r="J513" s="784">
        <v>1</v>
      </c>
      <c r="K513" s="784">
        <v>10.59</v>
      </c>
      <c r="L513" s="784">
        <v>10.59</v>
      </c>
      <c r="M513" s="55" t="s">
        <v>2224</v>
      </c>
    </row>
    <row r="514" spans="1:13" ht="15">
      <c r="A514" s="282">
        <v>45803</v>
      </c>
      <c r="B514" s="55" t="s">
        <v>2785</v>
      </c>
      <c r="C514" s="786">
        <v>59852</v>
      </c>
      <c r="D514" s="786" t="s">
        <v>2249</v>
      </c>
      <c r="E514" s="786">
        <v>150</v>
      </c>
      <c r="F514" s="786">
        <v>4010</v>
      </c>
      <c r="G514" s="786" t="s">
        <v>2792</v>
      </c>
      <c r="H514" s="786" t="s">
        <v>1573</v>
      </c>
      <c r="J514" s="786">
        <v>1</v>
      </c>
      <c r="K514" s="786">
        <v>10.59</v>
      </c>
      <c r="L514" s="786">
        <v>10.59</v>
      </c>
      <c r="M514" s="55" t="s">
        <v>2224</v>
      </c>
    </row>
    <row r="515" spans="1:13" ht="15">
      <c r="A515" s="282">
        <v>45803</v>
      </c>
      <c r="B515" s="55" t="s">
        <v>2785</v>
      </c>
      <c r="C515" s="784">
        <v>82395</v>
      </c>
      <c r="D515" s="784" t="s">
        <v>2788</v>
      </c>
      <c r="E515" s="784">
        <v>75</v>
      </c>
      <c r="F515" s="784">
        <v>4010</v>
      </c>
      <c r="G515" s="784" t="s">
        <v>2793</v>
      </c>
      <c r="H515" s="784" t="s">
        <v>1573</v>
      </c>
      <c r="J515" s="784">
        <v>1</v>
      </c>
      <c r="K515" s="784">
        <v>14.91</v>
      </c>
      <c r="L515" s="784">
        <v>14.91</v>
      </c>
      <c r="M515" s="55" t="s">
        <v>2224</v>
      </c>
    </row>
    <row r="516" spans="1:13" ht="15">
      <c r="A516" s="282">
        <v>45803</v>
      </c>
      <c r="B516" s="55" t="s">
        <v>2785</v>
      </c>
      <c r="C516" s="786">
        <v>59852</v>
      </c>
      <c r="D516" s="786" t="s">
        <v>2249</v>
      </c>
      <c r="E516" s="786">
        <v>160</v>
      </c>
      <c r="F516" s="786">
        <v>4010</v>
      </c>
      <c r="G516" s="786" t="s">
        <v>2794</v>
      </c>
      <c r="H516" s="786" t="s">
        <v>1573</v>
      </c>
      <c r="J516" s="786">
        <v>1</v>
      </c>
      <c r="K516" s="786">
        <v>10.59</v>
      </c>
      <c r="L516" s="786">
        <v>10.59</v>
      </c>
      <c r="M516" s="55" t="s">
        <v>2224</v>
      </c>
    </row>
    <row r="517" spans="1:13" ht="15">
      <c r="A517" s="282">
        <v>45803</v>
      </c>
      <c r="B517" s="55" t="s">
        <v>2785</v>
      </c>
      <c r="C517" s="784">
        <v>82286</v>
      </c>
      <c r="D517" s="784" t="s">
        <v>2249</v>
      </c>
      <c r="E517" s="784">
        <v>60</v>
      </c>
      <c r="F517" s="784">
        <v>4010</v>
      </c>
      <c r="G517" s="784" t="s">
        <v>2795</v>
      </c>
      <c r="H517" s="784" t="s">
        <v>1573</v>
      </c>
      <c r="J517" s="784">
        <v>1</v>
      </c>
      <c r="K517" s="784">
        <v>8.06</v>
      </c>
      <c r="L517" s="784">
        <v>8.06</v>
      </c>
      <c r="M517" s="55" t="s">
        <v>2224</v>
      </c>
    </row>
    <row r="518" spans="1:13" ht="15">
      <c r="A518" s="282">
        <v>45803</v>
      </c>
      <c r="B518" s="55" t="s">
        <v>2785</v>
      </c>
      <c r="C518" s="786">
        <v>59852</v>
      </c>
      <c r="D518" s="786" t="s">
        <v>2249</v>
      </c>
      <c r="E518" s="786">
        <v>90</v>
      </c>
      <c r="F518" s="786">
        <v>4010</v>
      </c>
      <c r="G518" s="786" t="s">
        <v>2796</v>
      </c>
      <c r="H518" s="786" t="s">
        <v>1573</v>
      </c>
      <c r="J518" s="786">
        <v>1</v>
      </c>
      <c r="K518" s="786">
        <v>10.59</v>
      </c>
      <c r="L518" s="786">
        <v>10.59</v>
      </c>
      <c r="M518" s="55" t="s">
        <v>2224</v>
      </c>
    </row>
    <row r="519" spans="1:13" ht="15">
      <c r="A519" s="282">
        <v>45803</v>
      </c>
      <c r="B519" s="55" t="s">
        <v>2785</v>
      </c>
      <c r="C519" s="784">
        <v>82234</v>
      </c>
      <c r="D519" s="784" t="s">
        <v>2788</v>
      </c>
      <c r="E519" s="784">
        <v>130</v>
      </c>
      <c r="F519" s="784">
        <v>4010</v>
      </c>
      <c r="G519" s="784" t="s">
        <v>2797</v>
      </c>
      <c r="H519" s="784" t="s">
        <v>1573</v>
      </c>
      <c r="J519" s="784">
        <v>1</v>
      </c>
      <c r="K519" s="784">
        <v>12.25</v>
      </c>
      <c r="L519" s="784">
        <v>12.25</v>
      </c>
      <c r="M519" s="55" t="s">
        <v>2224</v>
      </c>
    </row>
    <row r="520" spans="1:13" ht="15">
      <c r="A520" s="282">
        <v>45803</v>
      </c>
      <c r="B520" s="55" t="s">
        <v>2785</v>
      </c>
      <c r="C520" s="786">
        <v>59852</v>
      </c>
      <c r="D520" s="786" t="s">
        <v>2249</v>
      </c>
      <c r="E520" s="786">
        <v>140</v>
      </c>
      <c r="F520" s="786">
        <v>4010</v>
      </c>
      <c r="G520" s="786" t="s">
        <v>2798</v>
      </c>
      <c r="H520" s="786" t="s">
        <v>1573</v>
      </c>
      <c r="J520" s="786">
        <v>1</v>
      </c>
      <c r="K520" s="786">
        <v>10.59</v>
      </c>
      <c r="L520" s="786">
        <v>10.59</v>
      </c>
      <c r="M520" s="55" t="s">
        <v>2224</v>
      </c>
    </row>
    <row r="521" spans="1:13" ht="15">
      <c r="A521" s="282">
        <v>45803</v>
      </c>
      <c r="B521" s="55" t="s">
        <v>2799</v>
      </c>
      <c r="C521" s="784">
        <v>82238</v>
      </c>
      <c r="D521" s="784" t="s">
        <v>2800</v>
      </c>
      <c r="E521" s="784">
        <v>100</v>
      </c>
      <c r="F521" s="784">
        <v>4010</v>
      </c>
      <c r="G521" s="802" t="s">
        <v>2801</v>
      </c>
      <c r="H521" s="802" t="s">
        <v>1573</v>
      </c>
      <c r="J521" s="784">
        <v>1</v>
      </c>
      <c r="K521" s="784">
        <v>15.26</v>
      </c>
      <c r="L521" s="784">
        <v>15.26</v>
      </c>
      <c r="M521" s="55" t="s">
        <v>2224</v>
      </c>
    </row>
    <row r="522" spans="1:13" ht="15">
      <c r="A522" s="282">
        <v>45803</v>
      </c>
      <c r="B522" s="55" t="s">
        <v>2799</v>
      </c>
      <c r="C522" s="786">
        <v>81886</v>
      </c>
      <c r="D522" s="786" t="s">
        <v>2802</v>
      </c>
      <c r="E522" s="786">
        <v>70</v>
      </c>
      <c r="F522" s="786">
        <v>4010</v>
      </c>
      <c r="G522" s="878" t="s">
        <v>2803</v>
      </c>
      <c r="H522" s="878" t="s">
        <v>1573</v>
      </c>
      <c r="J522" s="786">
        <v>1</v>
      </c>
      <c r="K522" s="786">
        <v>9.2799999999999994</v>
      </c>
      <c r="L522" s="786">
        <v>9.2799999999999994</v>
      </c>
      <c r="M522" s="55" t="s">
        <v>2224</v>
      </c>
    </row>
    <row r="523" spans="1:13" ht="15">
      <c r="A523" s="282">
        <v>45803</v>
      </c>
      <c r="B523" s="55" t="s">
        <v>2799</v>
      </c>
      <c r="C523" s="784">
        <v>42067</v>
      </c>
      <c r="D523" s="784" t="s">
        <v>2336</v>
      </c>
      <c r="E523" s="784">
        <v>110</v>
      </c>
      <c r="F523" s="784">
        <v>4010</v>
      </c>
      <c r="G523" s="802" t="s">
        <v>2676</v>
      </c>
      <c r="H523" s="802" t="s">
        <v>1573</v>
      </c>
      <c r="J523" s="784">
        <v>1</v>
      </c>
      <c r="K523" s="784">
        <v>9.15</v>
      </c>
      <c r="L523" s="784">
        <v>9.15</v>
      </c>
      <c r="M523" s="55" t="s">
        <v>2224</v>
      </c>
    </row>
    <row r="524" spans="1:13" ht="15">
      <c r="A524" s="282">
        <v>45803</v>
      </c>
      <c r="B524" s="55" t="s">
        <v>2799</v>
      </c>
      <c r="C524" s="786">
        <v>67755</v>
      </c>
      <c r="D524" s="786" t="s">
        <v>2586</v>
      </c>
      <c r="E524" s="786">
        <v>75</v>
      </c>
      <c r="F524" s="786">
        <v>4010</v>
      </c>
      <c r="G524" s="878" t="s">
        <v>2804</v>
      </c>
      <c r="H524" s="878" t="s">
        <v>1573</v>
      </c>
      <c r="J524" s="786">
        <v>1</v>
      </c>
      <c r="K524" s="786">
        <v>6.13</v>
      </c>
      <c r="L524" s="786">
        <v>6.13</v>
      </c>
      <c r="M524" s="55" t="s">
        <v>2224</v>
      </c>
    </row>
    <row r="525" spans="1:13" ht="15">
      <c r="A525" s="282">
        <v>45803</v>
      </c>
      <c r="B525" s="55" t="s">
        <v>2799</v>
      </c>
      <c r="C525" s="784">
        <v>82280</v>
      </c>
      <c r="D525" s="784" t="s">
        <v>2653</v>
      </c>
      <c r="E525" s="784">
        <v>70</v>
      </c>
      <c r="F525" s="784">
        <v>4010</v>
      </c>
      <c r="G525" s="802" t="s">
        <v>2805</v>
      </c>
      <c r="H525" s="802" t="s">
        <v>1573</v>
      </c>
      <c r="J525" s="784">
        <v>1</v>
      </c>
      <c r="K525" s="784">
        <v>12.68</v>
      </c>
      <c r="L525" s="784">
        <v>12.68</v>
      </c>
      <c r="M525" s="55" t="s">
        <v>2224</v>
      </c>
    </row>
    <row r="526" spans="1:13" ht="15">
      <c r="A526" s="282">
        <v>45803</v>
      </c>
      <c r="B526" s="55" t="s">
        <v>2799</v>
      </c>
      <c r="C526" s="786">
        <v>57826</v>
      </c>
      <c r="D526" s="786" t="s">
        <v>2806</v>
      </c>
      <c r="E526" s="786">
        <v>100</v>
      </c>
      <c r="F526" s="786">
        <v>4010</v>
      </c>
      <c r="G526" s="878" t="s">
        <v>2807</v>
      </c>
      <c r="H526" s="878" t="s">
        <v>1573</v>
      </c>
      <c r="J526" s="786">
        <v>1</v>
      </c>
      <c r="K526" s="786">
        <v>11.02</v>
      </c>
      <c r="L526" s="786">
        <v>11.02</v>
      </c>
      <c r="M526" s="55" t="s">
        <v>2224</v>
      </c>
    </row>
    <row r="527" spans="1:13" ht="15">
      <c r="A527" s="282">
        <v>45803</v>
      </c>
      <c r="B527" s="55" t="s">
        <v>2799</v>
      </c>
      <c r="C527" s="784">
        <v>82272</v>
      </c>
      <c r="D527" s="784" t="s">
        <v>2808</v>
      </c>
      <c r="E527" s="784">
        <v>70</v>
      </c>
      <c r="F527" s="784">
        <v>4010</v>
      </c>
      <c r="G527" s="802" t="s">
        <v>2809</v>
      </c>
      <c r="H527" s="802" t="s">
        <v>1573</v>
      </c>
      <c r="J527" s="784">
        <v>1</v>
      </c>
      <c r="K527" s="784">
        <v>16.18</v>
      </c>
      <c r="L527" s="784">
        <v>16.18</v>
      </c>
      <c r="M527" s="55" t="s">
        <v>2224</v>
      </c>
    </row>
    <row r="528" spans="1:13" ht="15">
      <c r="A528" s="282">
        <v>45803</v>
      </c>
      <c r="B528" s="55" t="s">
        <v>2799</v>
      </c>
      <c r="C528" s="786">
        <v>82238</v>
      </c>
      <c r="D528" s="786" t="s">
        <v>2800</v>
      </c>
      <c r="E528" s="786">
        <v>90</v>
      </c>
      <c r="F528" s="786">
        <v>4010</v>
      </c>
      <c r="G528" s="878" t="s">
        <v>2810</v>
      </c>
      <c r="H528" s="878" t="s">
        <v>1573</v>
      </c>
      <c r="J528" s="786">
        <v>1</v>
      </c>
      <c r="K528" s="786">
        <v>15.26</v>
      </c>
      <c r="L528" s="786">
        <v>15.26</v>
      </c>
      <c r="M528" s="55" t="s">
        <v>2224</v>
      </c>
    </row>
    <row r="529" spans="1:13" ht="15">
      <c r="A529" s="282">
        <v>45803</v>
      </c>
      <c r="B529" s="55" t="s">
        <v>2799</v>
      </c>
      <c r="C529" s="784">
        <v>81885</v>
      </c>
      <c r="D529" s="784" t="s">
        <v>2811</v>
      </c>
      <c r="E529" s="784">
        <v>70</v>
      </c>
      <c r="F529" s="784">
        <v>4010</v>
      </c>
      <c r="G529" s="802" t="s">
        <v>2812</v>
      </c>
      <c r="H529" s="802" t="s">
        <v>1573</v>
      </c>
      <c r="J529" s="784">
        <v>1</v>
      </c>
      <c r="K529" s="784">
        <v>9.06</v>
      </c>
      <c r="L529" s="784">
        <v>9.06</v>
      </c>
      <c r="M529" s="55" t="s">
        <v>2224</v>
      </c>
    </row>
    <row r="530" spans="1:13" ht="15">
      <c r="A530" s="282">
        <v>45803</v>
      </c>
      <c r="B530" s="55" t="s">
        <v>2799</v>
      </c>
      <c r="C530" s="786">
        <v>81869</v>
      </c>
      <c r="D530" s="786" t="s">
        <v>2813</v>
      </c>
      <c r="E530" s="786">
        <v>100</v>
      </c>
      <c r="F530" s="786">
        <v>4010</v>
      </c>
      <c r="G530" s="878" t="s">
        <v>2814</v>
      </c>
      <c r="H530" s="878" t="s">
        <v>1573</v>
      </c>
      <c r="J530" s="786">
        <v>1</v>
      </c>
      <c r="K530" s="786">
        <v>4.76</v>
      </c>
      <c r="L530" s="786">
        <v>4.76</v>
      </c>
      <c r="M530" s="55" t="s">
        <v>2224</v>
      </c>
    </row>
    <row r="531" spans="1:13" ht="15">
      <c r="A531" s="282">
        <v>45803</v>
      </c>
      <c r="B531" s="55" t="s">
        <v>2799</v>
      </c>
      <c r="C531" s="784">
        <v>82237</v>
      </c>
      <c r="D531" s="784" t="s">
        <v>2806</v>
      </c>
      <c r="E531" s="784">
        <v>90</v>
      </c>
      <c r="F531" s="784">
        <v>4010</v>
      </c>
      <c r="G531" s="802" t="s">
        <v>2815</v>
      </c>
      <c r="H531" s="802" t="s">
        <v>1573</v>
      </c>
      <c r="J531" s="784">
        <v>1</v>
      </c>
      <c r="K531" s="784">
        <v>7.93</v>
      </c>
      <c r="L531" s="784">
        <v>7.93</v>
      </c>
      <c r="M531" s="55" t="s">
        <v>2224</v>
      </c>
    </row>
    <row r="532" spans="1:13" ht="15">
      <c r="A532" s="282">
        <v>45803</v>
      </c>
      <c r="B532" s="55" t="s">
        <v>2799</v>
      </c>
      <c r="C532" s="786">
        <v>67142</v>
      </c>
      <c r="D532" s="786" t="s">
        <v>2816</v>
      </c>
      <c r="E532" s="786">
        <v>70</v>
      </c>
      <c r="F532" s="786">
        <v>4010</v>
      </c>
      <c r="G532" s="878" t="s">
        <v>2817</v>
      </c>
      <c r="H532" s="878" t="s">
        <v>1573</v>
      </c>
      <c r="J532" s="786">
        <v>1</v>
      </c>
      <c r="K532" s="786">
        <v>7.74</v>
      </c>
      <c r="L532" s="786">
        <v>7.74</v>
      </c>
      <c r="M532" s="55" t="s">
        <v>2224</v>
      </c>
    </row>
    <row r="533" spans="1:13" ht="15">
      <c r="A533" s="282">
        <v>45803</v>
      </c>
      <c r="B533" s="55" t="s">
        <v>2799</v>
      </c>
      <c r="C533" s="784">
        <v>81869</v>
      </c>
      <c r="D533" s="784" t="s">
        <v>2813</v>
      </c>
      <c r="E533" s="784">
        <v>90</v>
      </c>
      <c r="F533" s="784">
        <v>4010</v>
      </c>
      <c r="G533" s="802" t="s">
        <v>2818</v>
      </c>
      <c r="H533" s="802" t="s">
        <v>1573</v>
      </c>
      <c r="J533" s="784">
        <v>1</v>
      </c>
      <c r="K533" s="784">
        <v>4.76</v>
      </c>
      <c r="L533" s="784">
        <v>4.76</v>
      </c>
      <c r="M533" s="55" t="s">
        <v>2224</v>
      </c>
    </row>
    <row r="534" spans="1:13" ht="15">
      <c r="A534" s="282">
        <v>45803</v>
      </c>
      <c r="B534" s="55" t="s">
        <v>2799</v>
      </c>
      <c r="C534" s="786">
        <v>67755</v>
      </c>
      <c r="D534" s="786" t="s">
        <v>2819</v>
      </c>
      <c r="E534" s="786">
        <v>75</v>
      </c>
      <c r="F534" s="786">
        <v>4010</v>
      </c>
      <c r="G534" s="878" t="s">
        <v>2820</v>
      </c>
      <c r="H534" s="878" t="s">
        <v>1573</v>
      </c>
      <c r="J534" s="786">
        <v>1</v>
      </c>
      <c r="K534" s="786">
        <v>6.13</v>
      </c>
      <c r="L534" s="786">
        <v>6.13</v>
      </c>
      <c r="M534" s="55" t="s">
        <v>2224</v>
      </c>
    </row>
    <row r="535" spans="1:13" ht="15">
      <c r="A535" s="282">
        <v>45803</v>
      </c>
      <c r="B535" s="55" t="s">
        <v>2799</v>
      </c>
      <c r="C535" s="784">
        <v>80770</v>
      </c>
      <c r="D535" s="784" t="s">
        <v>2821</v>
      </c>
      <c r="E535" s="784">
        <v>70</v>
      </c>
      <c r="F535" s="784">
        <v>4010</v>
      </c>
      <c r="G535" s="802" t="s">
        <v>2822</v>
      </c>
      <c r="H535" s="802" t="s">
        <v>1573</v>
      </c>
      <c r="J535" s="784">
        <v>1</v>
      </c>
      <c r="K535" s="784">
        <v>9.44</v>
      </c>
      <c r="L535" s="784">
        <v>9.44</v>
      </c>
      <c r="M535" s="55" t="s">
        <v>2224</v>
      </c>
    </row>
    <row r="536" spans="1:13" ht="15">
      <c r="A536" s="282">
        <v>45803</v>
      </c>
      <c r="B536" s="55" t="s">
        <v>2799</v>
      </c>
      <c r="C536" s="786">
        <v>57826</v>
      </c>
      <c r="D536" s="786" t="s">
        <v>2806</v>
      </c>
      <c r="E536" s="786">
        <v>90</v>
      </c>
      <c r="F536" s="786">
        <v>4010</v>
      </c>
      <c r="G536" s="878" t="s">
        <v>2823</v>
      </c>
      <c r="H536" s="878" t="s">
        <v>1573</v>
      </c>
      <c r="J536" s="786">
        <v>1</v>
      </c>
      <c r="K536" s="786">
        <v>11.02</v>
      </c>
      <c r="L536" s="786">
        <v>11.02</v>
      </c>
      <c r="M536" s="55" t="s">
        <v>2224</v>
      </c>
    </row>
    <row r="537" spans="1:13" ht="15">
      <c r="A537" s="282">
        <v>45803</v>
      </c>
      <c r="B537" s="55" t="s">
        <v>2799</v>
      </c>
      <c r="C537" s="784">
        <v>82237</v>
      </c>
      <c r="D537" s="784" t="s">
        <v>2806</v>
      </c>
      <c r="E537" s="784">
        <v>100</v>
      </c>
      <c r="F537" s="784">
        <v>4010</v>
      </c>
      <c r="G537" s="802" t="s">
        <v>2824</v>
      </c>
      <c r="H537" s="802" t="s">
        <v>1573</v>
      </c>
      <c r="J537" s="784">
        <v>1</v>
      </c>
      <c r="K537" s="784">
        <v>7.93</v>
      </c>
      <c r="L537" s="784">
        <v>7.93</v>
      </c>
      <c r="M537" s="55" t="s">
        <v>2224</v>
      </c>
    </row>
    <row r="538" spans="1:13" ht="15">
      <c r="A538" s="282">
        <v>45803</v>
      </c>
      <c r="B538" s="55" t="s">
        <v>2825</v>
      </c>
      <c r="C538" s="784">
        <v>81952</v>
      </c>
      <c r="D538" s="784" t="s">
        <v>2826</v>
      </c>
      <c r="E538" s="784" t="s">
        <v>2061</v>
      </c>
      <c r="F538" s="784">
        <v>4010</v>
      </c>
      <c r="G538" s="784" t="s">
        <v>2827</v>
      </c>
      <c r="H538" s="784" t="s">
        <v>1573</v>
      </c>
      <c r="J538" s="784">
        <v>1</v>
      </c>
      <c r="K538" s="784">
        <v>18.54</v>
      </c>
      <c r="L538" s="784">
        <v>18.54</v>
      </c>
      <c r="M538" s="55" t="s">
        <v>2224</v>
      </c>
    </row>
    <row r="539" spans="1:13" ht="15">
      <c r="A539" s="282">
        <v>45803</v>
      </c>
      <c r="B539" s="55" t="s">
        <v>2825</v>
      </c>
      <c r="C539" s="786">
        <v>58660</v>
      </c>
      <c r="D539" s="786" t="s">
        <v>2226</v>
      </c>
      <c r="E539" s="786" t="s">
        <v>2061</v>
      </c>
      <c r="F539" s="786">
        <v>4010</v>
      </c>
      <c r="G539" s="786" t="s">
        <v>2828</v>
      </c>
      <c r="H539" s="786" t="s">
        <v>1573</v>
      </c>
      <c r="J539" s="786">
        <v>1</v>
      </c>
      <c r="K539" s="786">
        <v>8.81</v>
      </c>
      <c r="L539" s="786">
        <v>8.81</v>
      </c>
      <c r="M539" s="55" t="s">
        <v>2224</v>
      </c>
    </row>
    <row r="540" spans="1:13" ht="15">
      <c r="A540" s="282">
        <v>45803</v>
      </c>
      <c r="B540" s="55" t="s">
        <v>2825</v>
      </c>
      <c r="C540" s="784">
        <v>67044</v>
      </c>
      <c r="D540" s="784" t="s">
        <v>2560</v>
      </c>
      <c r="E540" s="784">
        <v>150</v>
      </c>
      <c r="F540" s="784">
        <v>4010</v>
      </c>
      <c r="G540" s="784" t="s">
        <v>2829</v>
      </c>
      <c r="H540" s="784" t="s">
        <v>1573</v>
      </c>
      <c r="J540" s="784">
        <v>1</v>
      </c>
      <c r="K540" s="784">
        <v>5.63</v>
      </c>
      <c r="L540" s="784">
        <v>5.63</v>
      </c>
      <c r="M540" s="55" t="s">
        <v>2224</v>
      </c>
    </row>
    <row r="541" spans="1:13" ht="15">
      <c r="A541" s="282">
        <v>45803</v>
      </c>
      <c r="B541" s="55" t="s">
        <v>2825</v>
      </c>
      <c r="C541" s="786">
        <v>80859</v>
      </c>
      <c r="D541" s="786" t="s">
        <v>2748</v>
      </c>
      <c r="E541" s="786">
        <v>120</v>
      </c>
      <c r="F541" s="786">
        <v>4010</v>
      </c>
      <c r="G541" s="786" t="s">
        <v>2830</v>
      </c>
      <c r="H541" s="786" t="s">
        <v>1573</v>
      </c>
      <c r="J541" s="786">
        <v>1</v>
      </c>
      <c r="K541" s="786">
        <v>11.39</v>
      </c>
      <c r="L541" s="786">
        <v>11.39</v>
      </c>
      <c r="M541" s="55" t="s">
        <v>2224</v>
      </c>
    </row>
    <row r="542" spans="1:13" ht="15">
      <c r="A542" s="282">
        <v>45803</v>
      </c>
      <c r="B542" s="55" t="s">
        <v>2825</v>
      </c>
      <c r="C542" s="784">
        <v>80983</v>
      </c>
      <c r="D542" s="784" t="s">
        <v>2831</v>
      </c>
      <c r="E542" s="784">
        <v>120</v>
      </c>
      <c r="F542" s="784">
        <v>4010</v>
      </c>
      <c r="G542" s="784" t="s">
        <v>2832</v>
      </c>
      <c r="H542" s="784" t="s">
        <v>1573</v>
      </c>
      <c r="J542" s="784">
        <v>1</v>
      </c>
      <c r="K542" s="784">
        <v>4.16</v>
      </c>
      <c r="L542" s="784">
        <v>4.16</v>
      </c>
      <c r="M542" s="55" t="s">
        <v>2224</v>
      </c>
    </row>
    <row r="543" spans="1:13" ht="15">
      <c r="A543" s="282">
        <v>45803</v>
      </c>
      <c r="B543" s="55" t="s">
        <v>2825</v>
      </c>
      <c r="C543" s="786">
        <v>80941</v>
      </c>
      <c r="D543" s="786" t="s">
        <v>2292</v>
      </c>
      <c r="E543" s="786">
        <v>120</v>
      </c>
      <c r="F543" s="786">
        <v>4010</v>
      </c>
      <c r="G543" s="786" t="s">
        <v>2833</v>
      </c>
      <c r="H543" s="786" t="s">
        <v>1573</v>
      </c>
      <c r="J543" s="786">
        <v>1</v>
      </c>
      <c r="K543" s="786">
        <v>11.89</v>
      </c>
      <c r="L543" s="786">
        <v>11.89</v>
      </c>
      <c r="M543" s="55" t="s">
        <v>2224</v>
      </c>
    </row>
    <row r="544" spans="1:13" ht="15">
      <c r="A544" s="282">
        <v>45803</v>
      </c>
      <c r="B544" s="55" t="s">
        <v>2825</v>
      </c>
      <c r="C544" s="784">
        <v>81859</v>
      </c>
      <c r="D544" s="784" t="s">
        <v>2834</v>
      </c>
      <c r="E544" s="784">
        <v>120</v>
      </c>
      <c r="F544" s="784">
        <v>4010</v>
      </c>
      <c r="G544" s="784" t="s">
        <v>2835</v>
      </c>
      <c r="H544" s="784" t="s">
        <v>1573</v>
      </c>
      <c r="J544" s="784">
        <v>1</v>
      </c>
      <c r="K544" s="784">
        <v>10.11</v>
      </c>
      <c r="L544" s="784">
        <v>10.11</v>
      </c>
      <c r="M544" s="55" t="s">
        <v>2224</v>
      </c>
    </row>
    <row r="545" spans="1:13" ht="15">
      <c r="A545" s="282">
        <v>45803</v>
      </c>
      <c r="B545" s="55" t="s">
        <v>2825</v>
      </c>
      <c r="C545" s="786">
        <v>81746</v>
      </c>
      <c r="D545" s="786" t="s">
        <v>2836</v>
      </c>
      <c r="E545" s="786">
        <v>150</v>
      </c>
      <c r="F545" s="786">
        <v>4010</v>
      </c>
      <c r="G545" s="786" t="s">
        <v>2837</v>
      </c>
      <c r="H545" s="786" t="s">
        <v>1573</v>
      </c>
      <c r="J545" s="786">
        <v>1</v>
      </c>
      <c r="K545" s="786">
        <v>8.59</v>
      </c>
      <c r="L545" s="786">
        <v>8.59</v>
      </c>
      <c r="M545" s="55" t="s">
        <v>2224</v>
      </c>
    </row>
    <row r="546" spans="1:13" ht="15">
      <c r="A546" s="282">
        <v>45803</v>
      </c>
      <c r="B546" s="55" t="s">
        <v>2825</v>
      </c>
      <c r="C546" s="784">
        <v>68045</v>
      </c>
      <c r="D546" s="784">
        <v>15</v>
      </c>
      <c r="E546" s="784">
        <v>150</v>
      </c>
      <c r="F546" s="784">
        <v>4010</v>
      </c>
      <c r="G546" s="784" t="s">
        <v>2838</v>
      </c>
      <c r="H546" s="784" t="s">
        <v>1573</v>
      </c>
      <c r="J546" s="784">
        <v>1</v>
      </c>
      <c r="K546" s="784">
        <v>13.49</v>
      </c>
      <c r="L546" s="784">
        <v>13.49</v>
      </c>
      <c r="M546" s="55" t="s">
        <v>2224</v>
      </c>
    </row>
    <row r="547" spans="1:13" ht="15">
      <c r="A547" s="282">
        <v>45803</v>
      </c>
      <c r="B547" s="55" t="s">
        <v>2825</v>
      </c>
      <c r="C547" s="786">
        <v>80983</v>
      </c>
      <c r="D547" s="786" t="s">
        <v>2839</v>
      </c>
      <c r="E547" s="786">
        <v>120</v>
      </c>
      <c r="F547" s="786">
        <v>4010</v>
      </c>
      <c r="G547" s="786" t="s">
        <v>2840</v>
      </c>
      <c r="H547" s="786" t="s">
        <v>1573</v>
      </c>
      <c r="J547" s="786">
        <v>1</v>
      </c>
      <c r="K547" s="786">
        <v>4.16</v>
      </c>
      <c r="L547" s="786">
        <v>4.16</v>
      </c>
      <c r="M547" s="55" t="s">
        <v>2224</v>
      </c>
    </row>
    <row r="548" spans="1:13" ht="15">
      <c r="A548" s="282">
        <v>45803</v>
      </c>
      <c r="B548" s="55" t="s">
        <v>2825</v>
      </c>
      <c r="C548" s="784">
        <v>45346</v>
      </c>
      <c r="D548" s="784">
        <v>15</v>
      </c>
      <c r="E548" s="784">
        <v>150</v>
      </c>
      <c r="F548" s="784">
        <v>4010</v>
      </c>
      <c r="G548" s="784" t="s">
        <v>2841</v>
      </c>
      <c r="H548" s="784" t="s">
        <v>1573</v>
      </c>
      <c r="J548" s="784">
        <v>2</v>
      </c>
      <c r="K548" s="784">
        <v>3.52</v>
      </c>
      <c r="L548" s="784">
        <v>7.04</v>
      </c>
      <c r="M548" s="55" t="s">
        <v>2224</v>
      </c>
    </row>
    <row r="549" spans="1:13" ht="15">
      <c r="A549" s="282">
        <v>45803</v>
      </c>
      <c r="B549" s="55" t="s">
        <v>2825</v>
      </c>
      <c r="C549" s="786">
        <v>50265</v>
      </c>
      <c r="D549" s="786" t="s">
        <v>2336</v>
      </c>
      <c r="E549" s="786" t="s">
        <v>441</v>
      </c>
      <c r="F549" s="786">
        <v>4010</v>
      </c>
      <c r="G549" s="786" t="s">
        <v>2842</v>
      </c>
      <c r="H549" s="786" t="s">
        <v>1573</v>
      </c>
      <c r="J549" s="786">
        <v>1</v>
      </c>
      <c r="K549" s="786">
        <v>5.47</v>
      </c>
      <c r="L549" s="786">
        <v>5.47</v>
      </c>
      <c r="M549" s="55" t="s">
        <v>2224</v>
      </c>
    </row>
    <row r="550" spans="1:13" ht="15">
      <c r="A550" s="282">
        <v>45803</v>
      </c>
      <c r="B550" s="55" t="s">
        <v>2825</v>
      </c>
      <c r="C550" s="784">
        <v>81495</v>
      </c>
      <c r="D550" s="784" t="s">
        <v>2682</v>
      </c>
      <c r="E550" s="784">
        <v>120</v>
      </c>
      <c r="F550" s="784">
        <v>4010</v>
      </c>
      <c r="G550" s="784" t="s">
        <v>2843</v>
      </c>
      <c r="H550" s="784" t="s">
        <v>1573</v>
      </c>
      <c r="J550" s="784">
        <v>1</v>
      </c>
      <c r="K550" s="784">
        <v>8.6300000000000008</v>
      </c>
      <c r="L550" s="784">
        <v>8.6300000000000008</v>
      </c>
      <c r="M550" s="55" t="s">
        <v>2224</v>
      </c>
    </row>
    <row r="551" spans="1:13" ht="15">
      <c r="A551" s="282">
        <v>45803</v>
      </c>
      <c r="B551" s="55" t="s">
        <v>2825</v>
      </c>
      <c r="C551" s="786">
        <v>67044</v>
      </c>
      <c r="D551" s="786" t="s">
        <v>2844</v>
      </c>
      <c r="E551" s="786">
        <v>150</v>
      </c>
      <c r="F551" s="786">
        <v>4010</v>
      </c>
      <c r="G551" s="786" t="s">
        <v>2845</v>
      </c>
      <c r="H551" s="786" t="s">
        <v>1573</v>
      </c>
      <c r="J551" s="786">
        <v>1</v>
      </c>
      <c r="K551" s="786">
        <v>5.63</v>
      </c>
      <c r="L551" s="786">
        <v>5.63</v>
      </c>
      <c r="M551" s="55" t="s">
        <v>2224</v>
      </c>
    </row>
    <row r="552" spans="1:13" ht="15">
      <c r="A552" s="282">
        <v>45803</v>
      </c>
      <c r="B552" s="55" t="s">
        <v>2825</v>
      </c>
      <c r="C552" s="784">
        <v>41378</v>
      </c>
      <c r="D552" s="784" t="s">
        <v>2788</v>
      </c>
      <c r="E552" s="784">
        <v>120</v>
      </c>
      <c r="F552" s="784">
        <v>4010</v>
      </c>
      <c r="G552" s="784" t="s">
        <v>2846</v>
      </c>
      <c r="H552" s="784" t="s">
        <v>1573</v>
      </c>
      <c r="J552" s="784">
        <v>1</v>
      </c>
      <c r="K552" s="784">
        <v>5.31</v>
      </c>
      <c r="L552" s="784">
        <v>5.31</v>
      </c>
      <c r="M552" s="55" t="s">
        <v>2224</v>
      </c>
    </row>
    <row r="553" spans="1:13" ht="15">
      <c r="A553" s="282">
        <v>45803</v>
      </c>
      <c r="B553" s="55" t="s">
        <v>2825</v>
      </c>
      <c r="C553" s="786">
        <v>50265</v>
      </c>
      <c r="D553" s="786" t="s">
        <v>2847</v>
      </c>
      <c r="E553" s="786" t="s">
        <v>441</v>
      </c>
      <c r="F553" s="786">
        <v>4010</v>
      </c>
      <c r="G553" s="786" t="s">
        <v>2848</v>
      </c>
      <c r="H553" s="786" t="s">
        <v>1573</v>
      </c>
      <c r="J553" s="786">
        <v>1</v>
      </c>
      <c r="K553" s="786">
        <v>6.1</v>
      </c>
      <c r="L553" s="786">
        <v>6.1</v>
      </c>
      <c r="M553" s="55" t="s">
        <v>2224</v>
      </c>
    </row>
    <row r="554" spans="1:13" ht="15">
      <c r="A554" s="282">
        <v>45803</v>
      </c>
      <c r="B554" s="55" t="s">
        <v>2825</v>
      </c>
      <c r="C554" s="784">
        <v>67377</v>
      </c>
      <c r="D554" s="784" t="s">
        <v>2682</v>
      </c>
      <c r="E554" s="784">
        <v>120</v>
      </c>
      <c r="F554" s="784">
        <v>4010</v>
      </c>
      <c r="G554" s="784" t="s">
        <v>2849</v>
      </c>
      <c r="H554" s="784" t="s">
        <v>1573</v>
      </c>
      <c r="J554" s="784">
        <v>3</v>
      </c>
      <c r="K554" s="784">
        <v>4.2</v>
      </c>
      <c r="L554" s="784">
        <v>12.6</v>
      </c>
      <c r="M554" s="55" t="s">
        <v>2224</v>
      </c>
    </row>
    <row r="555" spans="1:13" ht="15">
      <c r="A555" s="282">
        <v>45803</v>
      </c>
      <c r="B555" s="55" t="s">
        <v>2825</v>
      </c>
      <c r="C555" s="786">
        <v>81551</v>
      </c>
      <c r="D555" s="786" t="s">
        <v>2268</v>
      </c>
      <c r="E555" s="786">
        <v>150</v>
      </c>
      <c r="F555" s="786">
        <v>4010</v>
      </c>
      <c r="G555" s="786" t="s">
        <v>2850</v>
      </c>
      <c r="H555" s="786" t="s">
        <v>1573</v>
      </c>
      <c r="J555" s="786">
        <v>1</v>
      </c>
      <c r="K555" s="786">
        <v>4.28</v>
      </c>
      <c r="L555" s="786">
        <v>4.28</v>
      </c>
      <c r="M555" s="55" t="s">
        <v>2224</v>
      </c>
    </row>
    <row r="556" spans="1:13" ht="15">
      <c r="A556" s="282">
        <v>45803</v>
      </c>
      <c r="B556" s="55" t="s">
        <v>2825</v>
      </c>
      <c r="C556" s="784">
        <v>67377</v>
      </c>
      <c r="D556" s="784" t="s">
        <v>2512</v>
      </c>
      <c r="E556" s="784">
        <v>120</v>
      </c>
      <c r="F556" s="784">
        <v>4010</v>
      </c>
      <c r="G556" s="784" t="s">
        <v>2851</v>
      </c>
      <c r="H556" s="784" t="s">
        <v>1573</v>
      </c>
      <c r="J556" s="784">
        <v>1</v>
      </c>
      <c r="K556" s="784">
        <v>4.2</v>
      </c>
      <c r="L556" s="784">
        <v>4.2</v>
      </c>
      <c r="M556" s="55" t="s">
        <v>2224</v>
      </c>
    </row>
    <row r="557" spans="1:13" ht="15">
      <c r="A557" s="282">
        <v>45803</v>
      </c>
      <c r="B557" s="55" t="s">
        <v>2825</v>
      </c>
      <c r="C557" s="786">
        <v>67377</v>
      </c>
      <c r="D557" s="786" t="s">
        <v>2852</v>
      </c>
      <c r="E557" s="786">
        <v>120</v>
      </c>
      <c r="F557" s="786">
        <v>4010</v>
      </c>
      <c r="G557" s="786" t="s">
        <v>2853</v>
      </c>
      <c r="H557" s="786" t="s">
        <v>1573</v>
      </c>
      <c r="J557" s="786">
        <v>2</v>
      </c>
      <c r="K557" s="786">
        <v>4.2</v>
      </c>
      <c r="L557" s="786">
        <v>8.4</v>
      </c>
      <c r="M557" s="55" t="s">
        <v>2224</v>
      </c>
    </row>
    <row r="558" spans="1:13" ht="15">
      <c r="A558" s="282">
        <v>45803</v>
      </c>
      <c r="B558" s="55" t="s">
        <v>2825</v>
      </c>
      <c r="C558" s="784">
        <v>80941</v>
      </c>
      <c r="D558" s="784" t="s">
        <v>2290</v>
      </c>
      <c r="E558" s="784">
        <v>120</v>
      </c>
      <c r="F558" s="784">
        <v>4010</v>
      </c>
      <c r="G558" s="784" t="s">
        <v>2854</v>
      </c>
      <c r="H558" s="784" t="s">
        <v>1573</v>
      </c>
      <c r="J558" s="784">
        <v>1</v>
      </c>
      <c r="K558" s="784">
        <v>11.89</v>
      </c>
      <c r="L558" s="784">
        <v>11.89</v>
      </c>
      <c r="M558" s="55" t="s">
        <v>2224</v>
      </c>
    </row>
    <row r="559" spans="1:13" ht="15">
      <c r="A559" s="282">
        <v>45803</v>
      </c>
      <c r="B559" s="55" t="s">
        <v>2825</v>
      </c>
      <c r="C559" s="786">
        <v>67044</v>
      </c>
      <c r="D559" s="786">
        <v>15</v>
      </c>
      <c r="E559" s="786">
        <v>150</v>
      </c>
      <c r="F559" s="786">
        <v>4010</v>
      </c>
      <c r="G559" s="786" t="s">
        <v>2855</v>
      </c>
      <c r="H559" s="786" t="s">
        <v>1573</v>
      </c>
      <c r="J559" s="786">
        <v>1</v>
      </c>
      <c r="K559" s="786">
        <v>5.63</v>
      </c>
      <c r="L559" s="786">
        <v>5.63</v>
      </c>
      <c r="M559" s="55" t="s">
        <v>2224</v>
      </c>
    </row>
    <row r="560" spans="1:13" ht="15">
      <c r="A560" s="282">
        <v>45803</v>
      </c>
      <c r="B560" s="55" t="s">
        <v>2825</v>
      </c>
      <c r="C560" s="784">
        <v>80983</v>
      </c>
      <c r="D560" s="784" t="s">
        <v>2856</v>
      </c>
      <c r="E560" s="784">
        <v>120</v>
      </c>
      <c r="F560" s="784">
        <v>4010</v>
      </c>
      <c r="G560" s="784" t="s">
        <v>2857</v>
      </c>
      <c r="H560" s="784" t="s">
        <v>1573</v>
      </c>
      <c r="J560" s="784">
        <v>1</v>
      </c>
      <c r="K560" s="784">
        <v>4.16</v>
      </c>
      <c r="L560" s="784">
        <v>4.16</v>
      </c>
      <c r="M560" s="55" t="s">
        <v>2224</v>
      </c>
    </row>
    <row r="561" spans="1:14" ht="15">
      <c r="A561" s="282">
        <v>45803</v>
      </c>
      <c r="B561" s="55" t="s">
        <v>2825</v>
      </c>
      <c r="C561" s="786">
        <v>80985</v>
      </c>
      <c r="D561" s="786" t="s">
        <v>2560</v>
      </c>
      <c r="E561" s="786" t="s">
        <v>441</v>
      </c>
      <c r="F561" s="786">
        <v>4010</v>
      </c>
      <c r="G561" s="786" t="s">
        <v>2858</v>
      </c>
      <c r="H561" s="786" t="s">
        <v>1573</v>
      </c>
      <c r="J561" s="786">
        <v>1</v>
      </c>
      <c r="K561" s="786">
        <v>4.82</v>
      </c>
      <c r="L561" s="786">
        <v>4.82</v>
      </c>
      <c r="M561" s="55" t="s">
        <v>2224</v>
      </c>
    </row>
    <row r="562" spans="1:14" ht="15">
      <c r="A562" s="282">
        <v>45803</v>
      </c>
      <c r="B562" s="55" t="s">
        <v>2825</v>
      </c>
      <c r="C562" s="784">
        <v>45346</v>
      </c>
      <c r="D562" s="784" t="s">
        <v>2560</v>
      </c>
      <c r="E562" s="784">
        <v>150</v>
      </c>
      <c r="F562" s="784">
        <v>4010</v>
      </c>
      <c r="G562" s="784" t="s">
        <v>2859</v>
      </c>
      <c r="H562" s="784" t="s">
        <v>1573</v>
      </c>
      <c r="J562" s="784">
        <v>2</v>
      </c>
      <c r="K562" s="784">
        <v>3.52</v>
      </c>
      <c r="L562" s="784">
        <v>7.04</v>
      </c>
      <c r="M562" s="55" t="s">
        <v>2224</v>
      </c>
    </row>
    <row r="563" spans="1:14" ht="15">
      <c r="A563" s="282">
        <v>45803</v>
      </c>
      <c r="B563" s="55" t="s">
        <v>2825</v>
      </c>
      <c r="C563" s="786">
        <v>81495</v>
      </c>
      <c r="D563" s="786" t="s">
        <v>2682</v>
      </c>
      <c r="E563" s="786">
        <v>120</v>
      </c>
      <c r="F563" s="786">
        <v>4010</v>
      </c>
      <c r="G563" s="786" t="s">
        <v>2860</v>
      </c>
      <c r="H563" s="786" t="s">
        <v>1573</v>
      </c>
      <c r="J563" s="786">
        <v>1</v>
      </c>
      <c r="K563" s="786">
        <v>8.6300000000000008</v>
      </c>
      <c r="L563" s="786">
        <v>8.6300000000000008</v>
      </c>
      <c r="M563" s="55" t="s">
        <v>2224</v>
      </c>
    </row>
    <row r="564" spans="1:14" ht="15">
      <c r="A564" s="282">
        <v>45803</v>
      </c>
      <c r="B564" s="55" t="s">
        <v>2861</v>
      </c>
      <c r="C564" s="784">
        <v>81495</v>
      </c>
      <c r="D564" s="784" t="s">
        <v>2682</v>
      </c>
      <c r="E564" s="784">
        <v>120</v>
      </c>
      <c r="F564" s="784">
        <v>4010</v>
      </c>
      <c r="G564" s="784" t="s">
        <v>2860</v>
      </c>
      <c r="H564" s="784" t="s">
        <v>1573</v>
      </c>
      <c r="J564" s="55">
        <v>-1</v>
      </c>
      <c r="K564" s="791">
        <v>8.6300000000000008</v>
      </c>
      <c r="L564" s="791">
        <v>-8.6300000000000008</v>
      </c>
      <c r="M564" s="55" t="s">
        <v>2287</v>
      </c>
    </row>
    <row r="565" spans="1:14" ht="15">
      <c r="A565" s="282">
        <v>45803</v>
      </c>
      <c r="B565" s="55" t="s">
        <v>2862</v>
      </c>
      <c r="C565" s="784">
        <v>82604</v>
      </c>
      <c r="D565" s="784" t="s">
        <v>2493</v>
      </c>
      <c r="E565" s="784">
        <v>140</v>
      </c>
      <c r="F565" s="784">
        <v>4010</v>
      </c>
      <c r="G565" s="784" t="s">
        <v>2863</v>
      </c>
      <c r="H565" s="784" t="s">
        <v>1573</v>
      </c>
      <c r="J565" s="55">
        <v>-3</v>
      </c>
      <c r="K565" s="791">
        <v>5.91</v>
      </c>
      <c r="L565" s="791">
        <v>-17.73</v>
      </c>
      <c r="M565" s="55" t="s">
        <v>2864</v>
      </c>
    </row>
    <row r="566" spans="1:14" ht="15">
      <c r="A566" s="282">
        <v>45803</v>
      </c>
      <c r="B566" s="55" t="s">
        <v>2865</v>
      </c>
      <c r="C566" s="784">
        <v>81666</v>
      </c>
      <c r="D566" s="784" t="s">
        <v>2866</v>
      </c>
      <c r="E566" s="784">
        <v>70</v>
      </c>
      <c r="F566" s="784">
        <v>4010</v>
      </c>
      <c r="G566" s="784" t="s">
        <v>2867</v>
      </c>
      <c r="H566" s="784" t="s">
        <v>1573</v>
      </c>
      <c r="J566" s="55">
        <v>-137</v>
      </c>
      <c r="K566" s="791">
        <v>6.38</v>
      </c>
      <c r="L566" s="791">
        <v>-874.06</v>
      </c>
      <c r="M566" s="55" t="s">
        <v>2547</v>
      </c>
      <c r="N566" s="788" t="s">
        <v>2868</v>
      </c>
    </row>
    <row r="567" spans="1:14" ht="15">
      <c r="A567" s="282">
        <v>45803</v>
      </c>
      <c r="B567" s="55" t="s">
        <v>2865</v>
      </c>
      <c r="C567" s="786">
        <v>81339</v>
      </c>
      <c r="D567" s="786" t="s">
        <v>2546</v>
      </c>
      <c r="E567" s="786">
        <v>110</v>
      </c>
      <c r="F567" s="786">
        <v>4010</v>
      </c>
      <c r="G567" s="786" t="s">
        <v>2869</v>
      </c>
      <c r="H567" s="786" t="s">
        <v>1573</v>
      </c>
      <c r="J567" s="55">
        <v>82</v>
      </c>
      <c r="K567" s="791">
        <v>7.25</v>
      </c>
      <c r="L567" s="791">
        <v>594.5</v>
      </c>
      <c r="M567" s="55" t="s">
        <v>2547</v>
      </c>
      <c r="N567" s="788" t="s">
        <v>2868</v>
      </c>
    </row>
    <row r="568" spans="1:14" ht="15">
      <c r="A568" s="282">
        <v>45803</v>
      </c>
      <c r="B568" s="55" t="s">
        <v>2870</v>
      </c>
      <c r="C568" s="784">
        <v>81339</v>
      </c>
      <c r="D568" s="784" t="s">
        <v>2546</v>
      </c>
      <c r="E568" s="784">
        <v>110</v>
      </c>
      <c r="F568" s="784">
        <v>4010</v>
      </c>
      <c r="G568" s="784" t="s">
        <v>2869</v>
      </c>
      <c r="H568" s="784" t="s">
        <v>1573</v>
      </c>
      <c r="J568" s="55">
        <v>-82</v>
      </c>
      <c r="K568" s="791">
        <v>7.25</v>
      </c>
      <c r="L568" s="791">
        <v>-594.5</v>
      </c>
      <c r="M568" s="55" t="s">
        <v>2547</v>
      </c>
      <c r="N568" s="788" t="s">
        <v>2868</v>
      </c>
    </row>
    <row r="569" spans="1:14" ht="15">
      <c r="A569" s="282">
        <v>45803</v>
      </c>
      <c r="B569" s="55" t="s">
        <v>2870</v>
      </c>
      <c r="C569" s="786">
        <v>81666</v>
      </c>
      <c r="D569" s="786" t="s">
        <v>2866</v>
      </c>
      <c r="E569" s="786">
        <v>70</v>
      </c>
      <c r="F569" s="786">
        <v>4010</v>
      </c>
      <c r="G569" s="786" t="s">
        <v>2867</v>
      </c>
      <c r="H569" s="786" t="s">
        <v>1573</v>
      </c>
      <c r="J569" s="55">
        <v>137</v>
      </c>
      <c r="K569" s="791">
        <v>6.38</v>
      </c>
      <c r="L569" s="791">
        <v>874.06</v>
      </c>
      <c r="M569" s="55" t="s">
        <v>2547</v>
      </c>
      <c r="N569" s="788" t="s">
        <v>2868</v>
      </c>
    </row>
    <row r="570" spans="1:14" ht="15">
      <c r="A570" s="282">
        <v>45803</v>
      </c>
      <c r="B570" s="55" t="s">
        <v>2871</v>
      </c>
      <c r="C570" s="784">
        <v>67563</v>
      </c>
      <c r="D570" s="784" t="s">
        <v>2560</v>
      </c>
      <c r="E570" s="784">
        <v>90</v>
      </c>
      <c r="F570" s="784">
        <v>4010</v>
      </c>
      <c r="G570" s="784" t="s">
        <v>2872</v>
      </c>
      <c r="H570" s="784" t="s">
        <v>1573</v>
      </c>
      <c r="J570" s="55">
        <v>-1</v>
      </c>
      <c r="K570" s="791">
        <v>8.69</v>
      </c>
      <c r="L570" s="791">
        <v>-8.69</v>
      </c>
      <c r="M570" s="55" t="s">
        <v>2873</v>
      </c>
    </row>
    <row r="571" spans="1:14" ht="15">
      <c r="A571" s="282">
        <v>45804</v>
      </c>
      <c r="B571" s="55" t="s">
        <v>2874</v>
      </c>
      <c r="C571" s="784">
        <v>81339</v>
      </c>
      <c r="D571" s="784" t="s">
        <v>2875</v>
      </c>
      <c r="E571" s="784">
        <v>120</v>
      </c>
      <c r="F571" s="784">
        <v>4010</v>
      </c>
      <c r="G571" s="784" t="s">
        <v>2876</v>
      </c>
      <c r="H571" s="784" t="s">
        <v>1573</v>
      </c>
      <c r="J571" s="784">
        <v>1</v>
      </c>
      <c r="K571" s="784">
        <v>5.6</v>
      </c>
      <c r="L571" s="784">
        <v>5.6</v>
      </c>
      <c r="M571" s="55" t="s">
        <v>2455</v>
      </c>
    </row>
    <row r="572" spans="1:14" ht="15">
      <c r="A572" s="282">
        <v>45804</v>
      </c>
      <c r="B572" s="55" t="s">
        <v>2874</v>
      </c>
      <c r="C572" s="786">
        <v>81390</v>
      </c>
      <c r="D572" s="786" t="s">
        <v>2877</v>
      </c>
      <c r="E572" s="786">
        <v>120</v>
      </c>
      <c r="F572" s="786">
        <v>4010</v>
      </c>
      <c r="G572" s="786" t="s">
        <v>2878</v>
      </c>
      <c r="H572" s="786" t="s">
        <v>1573</v>
      </c>
      <c r="J572" s="786">
        <v>1</v>
      </c>
      <c r="K572" s="786">
        <v>6.72</v>
      </c>
      <c r="L572" s="786">
        <v>6.72</v>
      </c>
      <c r="M572" s="55" t="s">
        <v>2455</v>
      </c>
    </row>
    <row r="573" spans="1:14" ht="15">
      <c r="A573" s="282">
        <v>45804</v>
      </c>
      <c r="B573" s="55" t="s">
        <v>2874</v>
      </c>
      <c r="C573" s="784">
        <v>83030</v>
      </c>
      <c r="D573" s="784" t="s">
        <v>2879</v>
      </c>
      <c r="E573" s="784" t="s">
        <v>289</v>
      </c>
      <c r="F573" s="784">
        <v>4010</v>
      </c>
      <c r="G573" s="784" t="s">
        <v>2880</v>
      </c>
      <c r="H573" s="784" t="s">
        <v>1573</v>
      </c>
      <c r="J573" s="784">
        <v>1</v>
      </c>
      <c r="K573" s="784">
        <v>6.12</v>
      </c>
      <c r="L573" s="784">
        <v>6.12</v>
      </c>
      <c r="M573" s="55" t="s">
        <v>2455</v>
      </c>
    </row>
    <row r="574" spans="1:14" ht="15">
      <c r="A574" s="282">
        <v>45804</v>
      </c>
      <c r="B574" s="55" t="s">
        <v>2874</v>
      </c>
      <c r="C574" s="786">
        <v>82604</v>
      </c>
      <c r="D574" s="786" t="s">
        <v>2233</v>
      </c>
      <c r="E574" s="786">
        <v>90</v>
      </c>
      <c r="F574" s="786">
        <v>4010</v>
      </c>
      <c r="G574" s="786" t="s">
        <v>2881</v>
      </c>
      <c r="H574" s="786" t="s">
        <v>1573</v>
      </c>
      <c r="J574" s="786">
        <v>1</v>
      </c>
      <c r="K574" s="786">
        <v>5.91</v>
      </c>
      <c r="L574" s="786">
        <v>5.91</v>
      </c>
      <c r="M574" s="55" t="s">
        <v>2455</v>
      </c>
    </row>
    <row r="575" spans="1:14" ht="15">
      <c r="A575" s="282">
        <v>45804</v>
      </c>
      <c r="B575" s="55" t="s">
        <v>2874</v>
      </c>
      <c r="C575" s="784">
        <v>82717</v>
      </c>
      <c r="D575" s="784" t="s">
        <v>2882</v>
      </c>
      <c r="E575" s="784">
        <v>70</v>
      </c>
      <c r="F575" s="784">
        <v>4010</v>
      </c>
      <c r="G575" s="784" t="s">
        <v>2883</v>
      </c>
      <c r="H575" s="784" t="s">
        <v>1573</v>
      </c>
      <c r="J575" s="784">
        <v>1</v>
      </c>
      <c r="K575" s="784">
        <v>8.81</v>
      </c>
      <c r="L575" s="784">
        <v>8.81</v>
      </c>
      <c r="M575" s="55" t="s">
        <v>2455</v>
      </c>
    </row>
    <row r="576" spans="1:14" ht="15">
      <c r="A576" s="282">
        <v>45804</v>
      </c>
      <c r="B576" s="55" t="s">
        <v>2874</v>
      </c>
      <c r="C576" s="786">
        <v>48200</v>
      </c>
      <c r="D576" s="786" t="s">
        <v>2884</v>
      </c>
      <c r="E576" s="786" t="s">
        <v>2230</v>
      </c>
      <c r="F576" s="786">
        <v>4010</v>
      </c>
      <c r="G576" s="786" t="s">
        <v>2885</v>
      </c>
      <c r="H576" s="786" t="s">
        <v>1573</v>
      </c>
      <c r="J576" s="786">
        <v>1</v>
      </c>
      <c r="K576" s="786">
        <v>3.69</v>
      </c>
      <c r="L576" s="786">
        <v>3.69</v>
      </c>
      <c r="M576" s="55" t="s">
        <v>2455</v>
      </c>
    </row>
    <row r="577" spans="1:13" ht="15">
      <c r="A577" s="282">
        <v>45804</v>
      </c>
      <c r="B577" s="55" t="s">
        <v>2874</v>
      </c>
      <c r="C577" s="784">
        <v>82261</v>
      </c>
      <c r="D577" s="784" t="s">
        <v>2886</v>
      </c>
      <c r="E577" s="784">
        <v>85</v>
      </c>
      <c r="F577" s="784">
        <v>4010</v>
      </c>
      <c r="G577" s="784" t="s">
        <v>2887</v>
      </c>
      <c r="H577" s="784" t="s">
        <v>1573</v>
      </c>
      <c r="J577" s="784">
        <v>1</v>
      </c>
      <c r="K577" s="784">
        <v>12.21</v>
      </c>
      <c r="L577" s="784">
        <v>12.21</v>
      </c>
      <c r="M577" s="55" t="s">
        <v>2455</v>
      </c>
    </row>
    <row r="578" spans="1:13" ht="15">
      <c r="A578" s="282">
        <v>45804</v>
      </c>
      <c r="B578" s="55" t="s">
        <v>2874</v>
      </c>
      <c r="C578" s="786">
        <v>82824</v>
      </c>
      <c r="D578" s="786" t="s">
        <v>2888</v>
      </c>
      <c r="E578" s="786">
        <v>100</v>
      </c>
      <c r="F578" s="786">
        <v>4010</v>
      </c>
      <c r="G578" s="786" t="s">
        <v>2889</v>
      </c>
      <c r="H578" s="786" t="s">
        <v>1573</v>
      </c>
      <c r="J578" s="786">
        <v>1</v>
      </c>
      <c r="K578" s="786">
        <v>7.14</v>
      </c>
      <c r="L578" s="786">
        <v>7.14</v>
      </c>
      <c r="M578" s="55" t="s">
        <v>2455</v>
      </c>
    </row>
    <row r="579" spans="1:13" ht="15">
      <c r="A579" s="282">
        <v>45804</v>
      </c>
      <c r="B579" s="55" t="s">
        <v>2874</v>
      </c>
      <c r="C579" s="784">
        <v>82647</v>
      </c>
      <c r="D579" s="784" t="s">
        <v>2890</v>
      </c>
      <c r="E579" s="784">
        <v>110</v>
      </c>
      <c r="F579" s="784">
        <v>4010</v>
      </c>
      <c r="G579" s="784" t="s">
        <v>2891</v>
      </c>
      <c r="H579" s="784" t="s">
        <v>1573</v>
      </c>
      <c r="J579" s="784">
        <v>1</v>
      </c>
      <c r="K579" s="784">
        <v>5.83</v>
      </c>
      <c r="L579" s="784">
        <v>5.83</v>
      </c>
      <c r="M579" s="55" t="s">
        <v>2455</v>
      </c>
    </row>
    <row r="580" spans="1:13" ht="15">
      <c r="A580" s="282">
        <v>45804</v>
      </c>
      <c r="B580" s="55" t="s">
        <v>2874</v>
      </c>
      <c r="C580" s="786">
        <v>80681</v>
      </c>
      <c r="D580" s="786">
        <v>434</v>
      </c>
      <c r="E580" s="786">
        <v>130</v>
      </c>
      <c r="F580" s="786">
        <v>4010</v>
      </c>
      <c r="G580" s="786" t="s">
        <v>2892</v>
      </c>
      <c r="H580" s="786" t="s">
        <v>1573</v>
      </c>
      <c r="J580" s="786">
        <v>1</v>
      </c>
      <c r="K580" s="786">
        <v>9.91</v>
      </c>
      <c r="L580" s="786">
        <v>9.91</v>
      </c>
      <c r="M580" s="55" t="s">
        <v>2455</v>
      </c>
    </row>
    <row r="581" spans="1:13" ht="15">
      <c r="A581" s="282">
        <v>45804</v>
      </c>
      <c r="B581" s="55" t="s">
        <v>2874</v>
      </c>
      <c r="C581" s="784">
        <v>82558</v>
      </c>
      <c r="D581" s="784" t="s">
        <v>2893</v>
      </c>
      <c r="E581" s="784">
        <v>50</v>
      </c>
      <c r="F581" s="784">
        <v>4010</v>
      </c>
      <c r="G581" s="784" t="s">
        <v>2894</v>
      </c>
      <c r="H581" s="784" t="s">
        <v>1573</v>
      </c>
      <c r="J581" s="784">
        <v>1</v>
      </c>
      <c r="K581" s="784">
        <v>7.33</v>
      </c>
      <c r="L581" s="784">
        <v>7.33</v>
      </c>
      <c r="M581" s="55" t="s">
        <v>2455</v>
      </c>
    </row>
    <row r="582" spans="1:13" ht="15">
      <c r="A582" s="282">
        <v>45804</v>
      </c>
      <c r="B582" s="55" t="s">
        <v>2874</v>
      </c>
      <c r="C582" s="786">
        <v>81420</v>
      </c>
      <c r="D582" s="786" t="s">
        <v>2533</v>
      </c>
      <c r="E582" s="786">
        <v>60</v>
      </c>
      <c r="F582" s="786">
        <v>4010</v>
      </c>
      <c r="G582" s="786" t="s">
        <v>2895</v>
      </c>
      <c r="H582" s="786" t="s">
        <v>1573</v>
      </c>
      <c r="J582" s="786">
        <v>1</v>
      </c>
      <c r="K582" s="786">
        <v>7.53</v>
      </c>
      <c r="L582" s="786">
        <v>7.53</v>
      </c>
      <c r="M582" s="55" t="s">
        <v>2455</v>
      </c>
    </row>
    <row r="583" spans="1:13" ht="15">
      <c r="A583" s="282">
        <v>45804</v>
      </c>
      <c r="B583" s="55" t="s">
        <v>2874</v>
      </c>
      <c r="C583" s="784">
        <v>48080</v>
      </c>
      <c r="D583" s="784" t="s">
        <v>2896</v>
      </c>
      <c r="E583" s="784">
        <v>140</v>
      </c>
      <c r="F583" s="784">
        <v>4010</v>
      </c>
      <c r="G583" s="784" t="s">
        <v>2897</v>
      </c>
      <c r="H583" s="784" t="s">
        <v>1573</v>
      </c>
      <c r="J583" s="784">
        <v>1</v>
      </c>
      <c r="K583" s="784">
        <v>8.49</v>
      </c>
      <c r="L583" s="784">
        <v>8.49</v>
      </c>
      <c r="M583" s="55" t="s">
        <v>2455</v>
      </c>
    </row>
    <row r="584" spans="1:13" ht="15">
      <c r="A584" s="282">
        <v>45804</v>
      </c>
      <c r="B584" s="55" t="s">
        <v>2874</v>
      </c>
      <c r="C584" s="786">
        <v>67044</v>
      </c>
      <c r="D584" s="786" t="s">
        <v>2560</v>
      </c>
      <c r="E584" s="786">
        <v>85</v>
      </c>
      <c r="F584" s="786">
        <v>4010</v>
      </c>
      <c r="G584" s="786" t="s">
        <v>2898</v>
      </c>
      <c r="H584" s="786" t="s">
        <v>1573</v>
      </c>
      <c r="J584" s="786">
        <v>2</v>
      </c>
      <c r="K584" s="786">
        <v>5.63</v>
      </c>
      <c r="L584" s="786">
        <v>11.26</v>
      </c>
      <c r="M584" s="55" t="s">
        <v>2455</v>
      </c>
    </row>
    <row r="585" spans="1:13" ht="15">
      <c r="A585" s="282">
        <v>45804</v>
      </c>
      <c r="B585" s="55" t="s">
        <v>2874</v>
      </c>
      <c r="C585" s="784">
        <v>82182</v>
      </c>
      <c r="D585" s="784" t="s">
        <v>2788</v>
      </c>
      <c r="E585" s="784">
        <v>120</v>
      </c>
      <c r="F585" s="784">
        <v>4010</v>
      </c>
      <c r="G585" s="784" t="s">
        <v>2899</v>
      </c>
      <c r="H585" s="784" t="s">
        <v>1573</v>
      </c>
      <c r="J585" s="784">
        <v>1</v>
      </c>
      <c r="K585" s="784">
        <v>9.81</v>
      </c>
      <c r="L585" s="784">
        <v>9.81</v>
      </c>
      <c r="M585" s="55" t="s">
        <v>2455</v>
      </c>
    </row>
    <row r="586" spans="1:13" ht="15">
      <c r="A586" s="282">
        <v>45804</v>
      </c>
      <c r="B586" s="55" t="s">
        <v>2874</v>
      </c>
      <c r="C586" s="786">
        <v>82568</v>
      </c>
      <c r="D586" s="786" t="s">
        <v>2900</v>
      </c>
      <c r="E586" s="786">
        <v>160</v>
      </c>
      <c r="F586" s="786">
        <v>4010</v>
      </c>
      <c r="G586" s="786" t="s">
        <v>2901</v>
      </c>
      <c r="H586" s="786" t="s">
        <v>1573</v>
      </c>
      <c r="J586" s="786">
        <v>1</v>
      </c>
      <c r="K586" s="786">
        <v>10.42</v>
      </c>
      <c r="L586" s="786">
        <v>10.42</v>
      </c>
      <c r="M586" s="55" t="s">
        <v>2455</v>
      </c>
    </row>
    <row r="587" spans="1:13" ht="15">
      <c r="A587" s="282">
        <v>45804</v>
      </c>
      <c r="B587" s="55" t="s">
        <v>2874</v>
      </c>
      <c r="C587" s="784">
        <v>82410</v>
      </c>
      <c r="D587" s="784" t="s">
        <v>2902</v>
      </c>
      <c r="E587" s="784">
        <v>60</v>
      </c>
      <c r="F587" s="784">
        <v>4010</v>
      </c>
      <c r="G587" s="784" t="s">
        <v>2903</v>
      </c>
      <c r="H587" s="784" t="s">
        <v>1573</v>
      </c>
      <c r="J587" s="784">
        <v>1</v>
      </c>
      <c r="K587" s="784">
        <v>9.84</v>
      </c>
      <c r="L587" s="784">
        <v>9.84</v>
      </c>
      <c r="M587" s="55" t="s">
        <v>2455</v>
      </c>
    </row>
    <row r="588" spans="1:13" ht="15">
      <c r="A588" s="282">
        <v>45804</v>
      </c>
      <c r="B588" s="55" t="s">
        <v>2874</v>
      </c>
      <c r="C588" s="786">
        <v>81623</v>
      </c>
      <c r="D588" s="786" t="s">
        <v>2472</v>
      </c>
      <c r="E588" s="786">
        <v>130</v>
      </c>
      <c r="F588" s="786">
        <v>4010</v>
      </c>
      <c r="G588" s="786" t="s">
        <v>2904</v>
      </c>
      <c r="H588" s="786" t="s">
        <v>1573</v>
      </c>
      <c r="J588" s="786">
        <v>1</v>
      </c>
      <c r="K588" s="786">
        <v>5.59</v>
      </c>
      <c r="L588" s="786">
        <v>5.59</v>
      </c>
      <c r="M588" s="55" t="s">
        <v>2455</v>
      </c>
    </row>
    <row r="589" spans="1:13" ht="15">
      <c r="A589" s="282">
        <v>45804</v>
      </c>
      <c r="B589" s="55" t="s">
        <v>2874</v>
      </c>
      <c r="C589" s="784">
        <v>81672</v>
      </c>
      <c r="D589" s="784" t="s">
        <v>2905</v>
      </c>
      <c r="E589" s="784">
        <v>100</v>
      </c>
      <c r="F589" s="784">
        <v>4010</v>
      </c>
      <c r="G589" s="784" t="s">
        <v>2906</v>
      </c>
      <c r="H589" s="784" t="s">
        <v>1573</v>
      </c>
      <c r="J589" s="784">
        <v>1</v>
      </c>
      <c r="K589" s="784">
        <v>8.66</v>
      </c>
      <c r="L589" s="784">
        <v>8.66</v>
      </c>
      <c r="M589" s="55" t="s">
        <v>2455</v>
      </c>
    </row>
    <row r="590" spans="1:13" ht="15">
      <c r="A590" s="282">
        <v>45804</v>
      </c>
      <c r="B590" s="55" t="s">
        <v>2874</v>
      </c>
      <c r="C590" s="786">
        <v>82455</v>
      </c>
      <c r="D590" s="786" t="s">
        <v>2907</v>
      </c>
      <c r="E590" s="786">
        <v>70</v>
      </c>
      <c r="F590" s="786">
        <v>4010</v>
      </c>
      <c r="G590" s="786" t="s">
        <v>2908</v>
      </c>
      <c r="H590" s="786" t="s">
        <v>1573</v>
      </c>
      <c r="J590" s="786">
        <v>1</v>
      </c>
      <c r="K590" s="786">
        <v>10.98</v>
      </c>
      <c r="L590" s="786">
        <v>10.98</v>
      </c>
      <c r="M590" s="55" t="s">
        <v>2455</v>
      </c>
    </row>
    <row r="591" spans="1:13" ht="15">
      <c r="A591" s="282">
        <v>45804</v>
      </c>
      <c r="B591" s="55" t="s">
        <v>2874</v>
      </c>
      <c r="C591" s="784">
        <v>67563</v>
      </c>
      <c r="D591" s="784" t="s">
        <v>2909</v>
      </c>
      <c r="E591" s="784">
        <v>100</v>
      </c>
      <c r="F591" s="784">
        <v>4010</v>
      </c>
      <c r="G591" s="784" t="s">
        <v>2910</v>
      </c>
      <c r="H591" s="784" t="s">
        <v>1573</v>
      </c>
      <c r="J591" s="784">
        <v>1</v>
      </c>
      <c r="K591" s="784">
        <v>8.69</v>
      </c>
      <c r="L591" s="784">
        <v>8.69</v>
      </c>
      <c r="M591" s="55" t="s">
        <v>2455</v>
      </c>
    </row>
    <row r="592" spans="1:13" ht="15">
      <c r="A592" s="282">
        <v>45804</v>
      </c>
      <c r="B592" s="55" t="s">
        <v>2874</v>
      </c>
      <c r="C592" s="786">
        <v>82836</v>
      </c>
      <c r="D592" s="786" t="s">
        <v>2911</v>
      </c>
      <c r="E592" s="786" t="s">
        <v>289</v>
      </c>
      <c r="F592" s="786">
        <v>4010</v>
      </c>
      <c r="G592" s="786" t="s">
        <v>2912</v>
      </c>
      <c r="H592" s="786" t="s">
        <v>1573</v>
      </c>
      <c r="J592" s="786">
        <v>1</v>
      </c>
      <c r="K592" s="786">
        <v>12.55</v>
      </c>
      <c r="L592" s="786">
        <v>12.55</v>
      </c>
      <c r="M592" s="55" t="s">
        <v>2455</v>
      </c>
    </row>
    <row r="593" spans="1:13" ht="15">
      <c r="A593" s="282">
        <v>45804</v>
      </c>
      <c r="B593" s="55" t="s">
        <v>2874</v>
      </c>
      <c r="C593" s="784">
        <v>67522</v>
      </c>
      <c r="D593" s="784" t="s">
        <v>2913</v>
      </c>
      <c r="E593" s="784">
        <v>100</v>
      </c>
      <c r="F593" s="784">
        <v>4010</v>
      </c>
      <c r="G593" s="784" t="s">
        <v>2914</v>
      </c>
      <c r="H593" s="784" t="s">
        <v>1573</v>
      </c>
      <c r="J593" s="784">
        <v>7</v>
      </c>
      <c r="K593" s="784">
        <v>6.86</v>
      </c>
      <c r="L593" s="784">
        <v>48.02</v>
      </c>
      <c r="M593" s="55" t="s">
        <v>2455</v>
      </c>
    </row>
    <row r="594" spans="1:13" ht="15">
      <c r="A594" s="282">
        <v>45804</v>
      </c>
      <c r="B594" s="55" t="s">
        <v>2874</v>
      </c>
      <c r="C594" s="786">
        <v>82611</v>
      </c>
      <c r="D594" s="786" t="s">
        <v>2915</v>
      </c>
      <c r="E594" s="786">
        <v>120</v>
      </c>
      <c r="F594" s="786">
        <v>4010</v>
      </c>
      <c r="G594" s="786" t="s">
        <v>2916</v>
      </c>
      <c r="H594" s="786" t="s">
        <v>1573</v>
      </c>
      <c r="J594" s="786">
        <v>1</v>
      </c>
      <c r="K594" s="786">
        <v>6.66</v>
      </c>
      <c r="L594" s="786">
        <v>6.66</v>
      </c>
      <c r="M594" s="55" t="s">
        <v>2455</v>
      </c>
    </row>
    <row r="595" spans="1:13" ht="15">
      <c r="A595" s="282">
        <v>45804</v>
      </c>
      <c r="B595" s="55" t="s">
        <v>2874</v>
      </c>
      <c r="C595" s="784">
        <v>82030</v>
      </c>
      <c r="D595" s="784" t="s">
        <v>2917</v>
      </c>
      <c r="E595" s="784">
        <v>50</v>
      </c>
      <c r="F595" s="784">
        <v>4010</v>
      </c>
      <c r="G595" s="784" t="s">
        <v>2918</v>
      </c>
      <c r="H595" s="784" t="s">
        <v>1573</v>
      </c>
      <c r="J595" s="784">
        <v>1</v>
      </c>
      <c r="K595" s="784">
        <v>7.28</v>
      </c>
      <c r="L595" s="784">
        <v>7.28</v>
      </c>
      <c r="M595" s="55" t="s">
        <v>2455</v>
      </c>
    </row>
    <row r="596" spans="1:13" ht="15">
      <c r="A596" s="282">
        <v>45804</v>
      </c>
      <c r="B596" s="55" t="s">
        <v>2874</v>
      </c>
      <c r="C596" s="786">
        <v>67522</v>
      </c>
      <c r="D596" s="786" t="s">
        <v>2919</v>
      </c>
      <c r="E596" s="786">
        <v>90</v>
      </c>
      <c r="F596" s="786">
        <v>4010</v>
      </c>
      <c r="G596" s="786" t="s">
        <v>2920</v>
      </c>
      <c r="H596" s="786" t="s">
        <v>1573</v>
      </c>
      <c r="J596" s="786">
        <v>1</v>
      </c>
      <c r="K596" s="786">
        <v>6.86</v>
      </c>
      <c r="L596" s="786">
        <v>6.86</v>
      </c>
      <c r="M596" s="55" t="s">
        <v>2455</v>
      </c>
    </row>
    <row r="597" spans="1:13" ht="15">
      <c r="A597" s="282">
        <v>45804</v>
      </c>
      <c r="B597" s="55" t="s">
        <v>2874</v>
      </c>
      <c r="C597" s="784">
        <v>82841</v>
      </c>
      <c r="D597" s="784" t="s">
        <v>2921</v>
      </c>
      <c r="E597" s="784">
        <v>60</v>
      </c>
      <c r="F597" s="784">
        <v>4010</v>
      </c>
      <c r="G597" s="784" t="s">
        <v>2922</v>
      </c>
      <c r="H597" s="784" t="s">
        <v>1573</v>
      </c>
      <c r="J597" s="784">
        <v>3</v>
      </c>
      <c r="K597" s="784">
        <v>6.16</v>
      </c>
      <c r="L597" s="784">
        <v>18.48</v>
      </c>
      <c r="M597" s="55" t="s">
        <v>2455</v>
      </c>
    </row>
    <row r="598" spans="1:13" ht="15">
      <c r="A598" s="282">
        <v>45804</v>
      </c>
      <c r="B598" s="55" t="s">
        <v>2874</v>
      </c>
      <c r="C598" s="786">
        <v>67563</v>
      </c>
      <c r="D598" s="786" t="s">
        <v>2909</v>
      </c>
      <c r="E598" s="786">
        <v>90</v>
      </c>
      <c r="F598" s="786">
        <v>4010</v>
      </c>
      <c r="G598" s="786" t="s">
        <v>2923</v>
      </c>
      <c r="H598" s="786" t="s">
        <v>1573</v>
      </c>
      <c r="J598" s="786">
        <v>2</v>
      </c>
      <c r="K598" s="786">
        <v>8.69</v>
      </c>
      <c r="L598" s="786">
        <v>17.38</v>
      </c>
      <c r="M598" s="55" t="s">
        <v>2455</v>
      </c>
    </row>
    <row r="599" spans="1:13" ht="15">
      <c r="A599" s="282">
        <v>45804</v>
      </c>
      <c r="B599" s="55" t="s">
        <v>2874</v>
      </c>
      <c r="C599" s="784">
        <v>82829</v>
      </c>
      <c r="D599" s="784" t="s">
        <v>2924</v>
      </c>
      <c r="E599" s="784">
        <v>110</v>
      </c>
      <c r="F599" s="784">
        <v>4010</v>
      </c>
      <c r="G599" s="784" t="s">
        <v>2925</v>
      </c>
      <c r="H599" s="784" t="s">
        <v>1573</v>
      </c>
      <c r="J599" s="784">
        <v>1</v>
      </c>
      <c r="K599" s="784">
        <v>9.4499999999999993</v>
      </c>
      <c r="L599" s="784">
        <v>9.4499999999999993</v>
      </c>
      <c r="M599" s="55" t="s">
        <v>2455</v>
      </c>
    </row>
    <row r="600" spans="1:13" ht="15">
      <c r="A600" s="282">
        <v>45804</v>
      </c>
      <c r="B600" s="55" t="s">
        <v>2874</v>
      </c>
      <c r="C600" s="786">
        <v>81347</v>
      </c>
      <c r="D600" s="786" t="s">
        <v>2489</v>
      </c>
      <c r="E600" s="786">
        <v>130</v>
      </c>
      <c r="F600" s="786">
        <v>4010</v>
      </c>
      <c r="G600" s="786" t="s">
        <v>2926</v>
      </c>
      <c r="H600" s="786" t="s">
        <v>1573</v>
      </c>
      <c r="J600" s="786">
        <v>1</v>
      </c>
      <c r="K600" s="786">
        <v>8.08</v>
      </c>
      <c r="L600" s="786">
        <v>8.08</v>
      </c>
      <c r="M600" s="55" t="s">
        <v>2455</v>
      </c>
    </row>
    <row r="601" spans="1:13" ht="15">
      <c r="A601" s="282">
        <v>45804</v>
      </c>
      <c r="B601" s="55" t="s">
        <v>2874</v>
      </c>
      <c r="C601" s="784">
        <v>67009</v>
      </c>
      <c r="D601" s="784" t="s">
        <v>2927</v>
      </c>
      <c r="E601" s="784">
        <v>90</v>
      </c>
      <c r="F601" s="784">
        <v>4010</v>
      </c>
      <c r="G601" s="784" t="s">
        <v>2928</v>
      </c>
      <c r="H601" s="784" t="s">
        <v>1573</v>
      </c>
      <c r="J601" s="784">
        <v>1</v>
      </c>
      <c r="K601" s="784">
        <v>3.94</v>
      </c>
      <c r="L601" s="784">
        <v>3.94</v>
      </c>
      <c r="M601" s="55" t="s">
        <v>2455</v>
      </c>
    </row>
    <row r="602" spans="1:13" ht="15">
      <c r="A602" s="282">
        <v>45804</v>
      </c>
      <c r="B602" s="55" t="s">
        <v>2874</v>
      </c>
      <c r="C602" s="786">
        <v>82681</v>
      </c>
      <c r="D602" s="786" t="s">
        <v>2476</v>
      </c>
      <c r="E602" s="786">
        <v>80</v>
      </c>
      <c r="F602" s="786">
        <v>4010</v>
      </c>
      <c r="G602" s="786" t="s">
        <v>2929</v>
      </c>
      <c r="H602" s="786" t="s">
        <v>1573</v>
      </c>
      <c r="J602" s="786">
        <v>1</v>
      </c>
      <c r="K602" s="786">
        <v>7.42</v>
      </c>
      <c r="L602" s="786">
        <v>7.42</v>
      </c>
      <c r="M602" s="55" t="s">
        <v>2455</v>
      </c>
    </row>
    <row r="603" spans="1:13" ht="15">
      <c r="A603" s="282">
        <v>45804</v>
      </c>
      <c r="B603" s="55" t="s">
        <v>2874</v>
      </c>
      <c r="C603" s="784">
        <v>80467</v>
      </c>
      <c r="D603" s="784" t="s">
        <v>2416</v>
      </c>
      <c r="E603" s="784">
        <v>110</v>
      </c>
      <c r="F603" s="784">
        <v>4010</v>
      </c>
      <c r="G603" s="784" t="s">
        <v>2930</v>
      </c>
      <c r="H603" s="784" t="s">
        <v>1573</v>
      </c>
      <c r="J603" s="784">
        <v>1</v>
      </c>
      <c r="K603" s="784">
        <v>5.64</v>
      </c>
      <c r="L603" s="784">
        <v>5.64</v>
      </c>
      <c r="M603" s="55" t="s">
        <v>2455</v>
      </c>
    </row>
    <row r="604" spans="1:13" ht="15">
      <c r="A604" s="282">
        <v>45804</v>
      </c>
      <c r="B604" s="55" t="s">
        <v>2874</v>
      </c>
      <c r="C604" s="786">
        <v>82697</v>
      </c>
      <c r="D604" s="786" t="s">
        <v>2292</v>
      </c>
      <c r="E604" s="786">
        <v>60</v>
      </c>
      <c r="F604" s="786">
        <v>4010</v>
      </c>
      <c r="G604" s="786" t="s">
        <v>2931</v>
      </c>
      <c r="H604" s="786" t="s">
        <v>1573</v>
      </c>
      <c r="J604" s="786">
        <v>1</v>
      </c>
      <c r="K604" s="786">
        <v>12.73</v>
      </c>
      <c r="L604" s="786">
        <v>12.73</v>
      </c>
      <c r="M604" s="55" t="s">
        <v>2455</v>
      </c>
    </row>
    <row r="605" spans="1:13" ht="15">
      <c r="A605" s="282">
        <v>45804</v>
      </c>
      <c r="B605" s="55" t="s">
        <v>2874</v>
      </c>
      <c r="C605" s="784">
        <v>83111</v>
      </c>
      <c r="D605" s="784" t="s">
        <v>2932</v>
      </c>
      <c r="E605" s="784">
        <v>140</v>
      </c>
      <c r="F605" s="784">
        <v>4010</v>
      </c>
      <c r="G605" s="784" t="s">
        <v>2933</v>
      </c>
      <c r="H605" s="784" t="s">
        <v>1573</v>
      </c>
      <c r="J605" s="784">
        <v>1</v>
      </c>
      <c r="K605" s="784">
        <v>3.98</v>
      </c>
      <c r="L605" s="784">
        <v>3.98</v>
      </c>
      <c r="M605" s="55" t="s">
        <v>2455</v>
      </c>
    </row>
    <row r="606" spans="1:13" ht="15">
      <c r="A606" s="282">
        <v>45804</v>
      </c>
      <c r="B606" s="55" t="s">
        <v>2874</v>
      </c>
      <c r="C606" s="786">
        <v>82642</v>
      </c>
      <c r="D606" s="786" t="s">
        <v>2934</v>
      </c>
      <c r="E606" s="786">
        <v>120</v>
      </c>
      <c r="F606" s="786">
        <v>4010</v>
      </c>
      <c r="G606" s="786" t="s">
        <v>2935</v>
      </c>
      <c r="H606" s="786" t="s">
        <v>1573</v>
      </c>
      <c r="J606" s="786">
        <v>1</v>
      </c>
      <c r="K606" s="786">
        <v>6.35</v>
      </c>
      <c r="L606" s="786">
        <v>6.35</v>
      </c>
      <c r="M606" s="55" t="s">
        <v>2455</v>
      </c>
    </row>
    <row r="607" spans="1:13" ht="15">
      <c r="A607" s="282">
        <v>45804</v>
      </c>
      <c r="B607" s="55" t="s">
        <v>2874</v>
      </c>
      <c r="C607" s="784">
        <v>58663</v>
      </c>
      <c r="D607" s="784">
        <v>526</v>
      </c>
      <c r="E607" s="784" t="s">
        <v>2296</v>
      </c>
      <c r="F607" s="784">
        <v>4010</v>
      </c>
      <c r="G607" s="784" t="s">
        <v>2936</v>
      </c>
      <c r="H607" s="784" t="s">
        <v>1573</v>
      </c>
      <c r="J607" s="784">
        <v>1</v>
      </c>
      <c r="K607" s="784">
        <v>10.01</v>
      </c>
      <c r="L607" s="784">
        <v>10.01</v>
      </c>
      <c r="M607" s="55" t="s">
        <v>2455</v>
      </c>
    </row>
    <row r="608" spans="1:13" ht="15">
      <c r="A608" s="282">
        <v>45804</v>
      </c>
      <c r="B608" s="55" t="s">
        <v>2874</v>
      </c>
      <c r="C608" s="786">
        <v>81338</v>
      </c>
      <c r="D608" s="786" t="s">
        <v>2937</v>
      </c>
      <c r="E608" s="786">
        <v>140</v>
      </c>
      <c r="F608" s="786">
        <v>4010</v>
      </c>
      <c r="G608" s="786" t="s">
        <v>2938</v>
      </c>
      <c r="H608" s="786" t="s">
        <v>1573</v>
      </c>
      <c r="J608" s="786">
        <v>1</v>
      </c>
      <c r="K608" s="786">
        <v>9.31</v>
      </c>
      <c r="L608" s="786">
        <v>9.31</v>
      </c>
      <c r="M608" s="55" t="s">
        <v>2455</v>
      </c>
    </row>
    <row r="609" spans="1:13" ht="15">
      <c r="A609" s="282">
        <v>45804</v>
      </c>
      <c r="B609" s="55" t="s">
        <v>2874</v>
      </c>
      <c r="C609" s="784">
        <v>82659</v>
      </c>
      <c r="D609" s="784" t="s">
        <v>2939</v>
      </c>
      <c r="E609" s="784">
        <v>80</v>
      </c>
      <c r="F609" s="784">
        <v>4010</v>
      </c>
      <c r="G609" s="784" t="s">
        <v>2940</v>
      </c>
      <c r="H609" s="784" t="s">
        <v>1573</v>
      </c>
      <c r="J609" s="784">
        <v>1</v>
      </c>
      <c r="K609" s="784">
        <v>5.89</v>
      </c>
      <c r="L609" s="784">
        <v>5.89</v>
      </c>
      <c r="M609" s="55" t="s">
        <v>2455</v>
      </c>
    </row>
    <row r="610" spans="1:13" ht="15">
      <c r="A610" s="282">
        <v>45804</v>
      </c>
      <c r="B610" s="55" t="s">
        <v>2874</v>
      </c>
      <c r="C610" s="786">
        <v>67522</v>
      </c>
      <c r="D610" s="786" t="s">
        <v>2913</v>
      </c>
      <c r="E610" s="786">
        <v>85</v>
      </c>
      <c r="F610" s="786">
        <v>4010</v>
      </c>
      <c r="G610" s="786" t="s">
        <v>2941</v>
      </c>
      <c r="H610" s="786" t="s">
        <v>1573</v>
      </c>
      <c r="J610" s="786">
        <v>2</v>
      </c>
      <c r="K610" s="786">
        <v>6.86</v>
      </c>
      <c r="L610" s="786">
        <v>13.72</v>
      </c>
      <c r="M610" s="55" t="s">
        <v>2455</v>
      </c>
    </row>
    <row r="611" spans="1:13" ht="15">
      <c r="A611" s="282">
        <v>45804</v>
      </c>
      <c r="B611" s="55" t="s">
        <v>2874</v>
      </c>
      <c r="C611" s="784">
        <v>82204</v>
      </c>
      <c r="D611" s="784" t="s">
        <v>2942</v>
      </c>
      <c r="E611" s="784">
        <v>130</v>
      </c>
      <c r="F611" s="784">
        <v>4010</v>
      </c>
      <c r="G611" s="784" t="s">
        <v>2943</v>
      </c>
      <c r="H611" s="784" t="s">
        <v>1573</v>
      </c>
      <c r="J611" s="784">
        <v>1</v>
      </c>
      <c r="K611" s="784">
        <v>10.8</v>
      </c>
      <c r="L611" s="784">
        <v>10.8</v>
      </c>
      <c r="M611" s="55" t="s">
        <v>2455</v>
      </c>
    </row>
    <row r="612" spans="1:13" ht="15">
      <c r="A612" s="282">
        <v>45804</v>
      </c>
      <c r="B612" s="55" t="s">
        <v>2874</v>
      </c>
      <c r="C612" s="786">
        <v>82572</v>
      </c>
      <c r="D612" s="786" t="s">
        <v>2476</v>
      </c>
      <c r="E612" s="786">
        <v>130</v>
      </c>
      <c r="F612" s="786">
        <v>4010</v>
      </c>
      <c r="G612" s="786" t="s">
        <v>2944</v>
      </c>
      <c r="H612" s="786" t="s">
        <v>1573</v>
      </c>
      <c r="J612" s="786">
        <v>1</v>
      </c>
      <c r="K612" s="786">
        <v>9.9700000000000006</v>
      </c>
      <c r="L612" s="786">
        <v>9.9700000000000006</v>
      </c>
      <c r="M612" s="55" t="s">
        <v>2455</v>
      </c>
    </row>
    <row r="613" spans="1:13" ht="15">
      <c r="A613" s="282">
        <v>45804</v>
      </c>
      <c r="B613" s="55" t="s">
        <v>2874</v>
      </c>
      <c r="C613" s="784">
        <v>82971</v>
      </c>
      <c r="D613" s="784">
        <v>452</v>
      </c>
      <c r="E613" s="784">
        <v>85</v>
      </c>
      <c r="F613" s="784">
        <v>4010</v>
      </c>
      <c r="G613" s="784" t="s">
        <v>2945</v>
      </c>
      <c r="H613" s="784" t="s">
        <v>1573</v>
      </c>
      <c r="J613" s="784">
        <v>1</v>
      </c>
      <c r="K613" s="784">
        <v>5.51</v>
      </c>
      <c r="L613" s="784">
        <v>5.51</v>
      </c>
      <c r="M613" s="55" t="s">
        <v>2455</v>
      </c>
    </row>
    <row r="614" spans="1:13" ht="15">
      <c r="A614" s="282">
        <v>45804</v>
      </c>
      <c r="B614" s="55" t="s">
        <v>2874</v>
      </c>
      <c r="C614" s="786">
        <v>82717</v>
      </c>
      <c r="D614" s="786" t="s">
        <v>2882</v>
      </c>
      <c r="E614" s="786">
        <v>75</v>
      </c>
      <c r="F614" s="786">
        <v>4010</v>
      </c>
      <c r="G614" s="786" t="s">
        <v>2946</v>
      </c>
      <c r="H614" s="786" t="s">
        <v>1573</v>
      </c>
      <c r="J614" s="786">
        <v>1</v>
      </c>
      <c r="K614" s="786">
        <v>8.81</v>
      </c>
      <c r="L614" s="786">
        <v>8.81</v>
      </c>
      <c r="M614" s="55" t="s">
        <v>2455</v>
      </c>
    </row>
    <row r="615" spans="1:13" ht="15">
      <c r="A615" s="282">
        <v>45804</v>
      </c>
      <c r="B615" s="55" t="s">
        <v>2874</v>
      </c>
      <c r="C615" s="784">
        <v>81862</v>
      </c>
      <c r="D615" s="784" t="s">
        <v>2947</v>
      </c>
      <c r="E615" s="784">
        <v>120</v>
      </c>
      <c r="F615" s="784">
        <v>4010</v>
      </c>
      <c r="G615" s="784" t="s">
        <v>2948</v>
      </c>
      <c r="H615" s="784" t="s">
        <v>1573</v>
      </c>
      <c r="J615" s="784">
        <v>1</v>
      </c>
      <c r="K615" s="784">
        <v>4.97</v>
      </c>
      <c r="L615" s="784">
        <v>4.97</v>
      </c>
      <c r="M615" s="55" t="s">
        <v>2455</v>
      </c>
    </row>
    <row r="616" spans="1:13" ht="15">
      <c r="A616" s="282">
        <v>45804</v>
      </c>
      <c r="B616" s="55" t="s">
        <v>2874</v>
      </c>
      <c r="C616" s="786">
        <v>58662</v>
      </c>
      <c r="D616" s="786" t="s">
        <v>2949</v>
      </c>
      <c r="E616" s="786" t="s">
        <v>2230</v>
      </c>
      <c r="F616" s="786">
        <v>4010</v>
      </c>
      <c r="G616" s="786" t="s">
        <v>2950</v>
      </c>
      <c r="H616" s="786" t="s">
        <v>1573</v>
      </c>
      <c r="J616" s="786">
        <v>5</v>
      </c>
      <c r="K616" s="786">
        <v>9.8800000000000008</v>
      </c>
      <c r="L616" s="786">
        <v>49.4</v>
      </c>
      <c r="M616" s="55" t="s">
        <v>2455</v>
      </c>
    </row>
    <row r="617" spans="1:13" ht="15">
      <c r="A617" s="282">
        <v>45804</v>
      </c>
      <c r="B617" s="55" t="s">
        <v>2874</v>
      </c>
      <c r="C617" s="784">
        <v>81375</v>
      </c>
      <c r="D617" s="784" t="s">
        <v>2951</v>
      </c>
      <c r="E617" s="784">
        <v>120</v>
      </c>
      <c r="F617" s="784">
        <v>4010</v>
      </c>
      <c r="G617" s="784" t="s">
        <v>2952</v>
      </c>
      <c r="H617" s="784" t="s">
        <v>1573</v>
      </c>
      <c r="J617" s="784">
        <v>1</v>
      </c>
      <c r="K617" s="784">
        <v>9.27</v>
      </c>
      <c r="L617" s="784">
        <v>9.27</v>
      </c>
      <c r="M617" s="55" t="s">
        <v>2455</v>
      </c>
    </row>
    <row r="618" spans="1:13" ht="15">
      <c r="A618" s="282">
        <v>45804</v>
      </c>
      <c r="B618" s="55" t="s">
        <v>2874</v>
      </c>
      <c r="C618" s="786">
        <v>58661</v>
      </c>
      <c r="D618" s="786">
        <v>521</v>
      </c>
      <c r="E618" s="786" t="s">
        <v>289</v>
      </c>
      <c r="F618" s="786">
        <v>4010</v>
      </c>
      <c r="G618" s="786" t="s">
        <v>2953</v>
      </c>
      <c r="H618" s="786" t="s">
        <v>1573</v>
      </c>
      <c r="J618" s="786">
        <v>6</v>
      </c>
      <c r="K618" s="786">
        <v>6.95</v>
      </c>
      <c r="L618" s="786">
        <v>41.7</v>
      </c>
      <c r="M618" s="55" t="s">
        <v>2455</v>
      </c>
    </row>
    <row r="619" spans="1:13" ht="15">
      <c r="A619" s="282">
        <v>45804</v>
      </c>
      <c r="B619" s="55" t="s">
        <v>2874</v>
      </c>
      <c r="C619" s="784">
        <v>81339</v>
      </c>
      <c r="D619" s="784" t="s">
        <v>2954</v>
      </c>
      <c r="E619" s="784">
        <v>130</v>
      </c>
      <c r="F619" s="784">
        <v>4010</v>
      </c>
      <c r="G619" s="784" t="s">
        <v>2955</v>
      </c>
      <c r="H619" s="784" t="s">
        <v>1573</v>
      </c>
      <c r="J619" s="784">
        <v>1</v>
      </c>
      <c r="K619" s="784">
        <v>7.41</v>
      </c>
      <c r="L619" s="784">
        <v>7.41</v>
      </c>
      <c r="M619" s="55" t="s">
        <v>2455</v>
      </c>
    </row>
    <row r="620" spans="1:13" ht="15">
      <c r="A620" s="282">
        <v>45804</v>
      </c>
      <c r="B620" s="55" t="s">
        <v>2874</v>
      </c>
      <c r="C620" s="786">
        <v>83059</v>
      </c>
      <c r="D620" s="786" t="s">
        <v>2413</v>
      </c>
      <c r="E620" s="786">
        <v>85</v>
      </c>
      <c r="F620" s="786">
        <v>4010</v>
      </c>
      <c r="G620" s="786" t="s">
        <v>2956</v>
      </c>
      <c r="H620" s="786" t="s">
        <v>1573</v>
      </c>
      <c r="J620" s="786">
        <v>1</v>
      </c>
      <c r="K620" s="786">
        <v>3.99</v>
      </c>
      <c r="L620" s="786">
        <v>3.99</v>
      </c>
      <c r="M620" s="55" t="s">
        <v>2455</v>
      </c>
    </row>
    <row r="621" spans="1:13" ht="15">
      <c r="A621" s="282">
        <v>45804</v>
      </c>
      <c r="B621" s="55" t="s">
        <v>2874</v>
      </c>
      <c r="C621" s="784">
        <v>66356</v>
      </c>
      <c r="D621" s="784" t="s">
        <v>2957</v>
      </c>
      <c r="E621" s="784" t="s">
        <v>289</v>
      </c>
      <c r="F621" s="784">
        <v>4010</v>
      </c>
      <c r="G621" s="784" t="s">
        <v>2958</v>
      </c>
      <c r="H621" s="784" t="s">
        <v>1573</v>
      </c>
      <c r="J621" s="784">
        <v>2</v>
      </c>
      <c r="K621" s="784">
        <v>13.68</v>
      </c>
      <c r="L621" s="784">
        <v>27.36</v>
      </c>
      <c r="M621" s="55" t="s">
        <v>2455</v>
      </c>
    </row>
    <row r="622" spans="1:13" ht="15">
      <c r="A622" s="282">
        <v>45804</v>
      </c>
      <c r="B622" s="55" t="s">
        <v>2874</v>
      </c>
      <c r="C622" s="786">
        <v>58665</v>
      </c>
      <c r="D622" s="786">
        <v>528</v>
      </c>
      <c r="E622" s="786" t="s">
        <v>289</v>
      </c>
      <c r="F622" s="786">
        <v>4010</v>
      </c>
      <c r="G622" s="786" t="s">
        <v>2959</v>
      </c>
      <c r="H622" s="786" t="s">
        <v>1573</v>
      </c>
      <c r="J622" s="786">
        <v>2</v>
      </c>
      <c r="K622" s="786">
        <v>11</v>
      </c>
      <c r="L622" s="786">
        <v>22</v>
      </c>
      <c r="M622" s="55" t="s">
        <v>2455</v>
      </c>
    </row>
    <row r="623" spans="1:13" ht="15">
      <c r="A623" s="282">
        <v>45804</v>
      </c>
      <c r="B623" s="55" t="s">
        <v>2874</v>
      </c>
      <c r="C623" s="784">
        <v>80017</v>
      </c>
      <c r="D623" s="784" t="s">
        <v>2957</v>
      </c>
      <c r="E623" s="784" t="s">
        <v>289</v>
      </c>
      <c r="F623" s="784">
        <v>4010</v>
      </c>
      <c r="G623" s="784" t="s">
        <v>2960</v>
      </c>
      <c r="H623" s="784" t="s">
        <v>1573</v>
      </c>
      <c r="J623" s="784">
        <v>1</v>
      </c>
      <c r="K623" s="784">
        <v>13.63</v>
      </c>
      <c r="L623" s="784">
        <v>13.63</v>
      </c>
      <c r="M623" s="55" t="s">
        <v>2455</v>
      </c>
    </row>
    <row r="624" spans="1:13" ht="15">
      <c r="A624" s="282">
        <v>45804</v>
      </c>
      <c r="B624" s="55" t="s">
        <v>2874</v>
      </c>
      <c r="C624" s="786">
        <v>82939</v>
      </c>
      <c r="D624" s="786" t="s">
        <v>2961</v>
      </c>
      <c r="E624" s="786">
        <v>150</v>
      </c>
      <c r="F624" s="786">
        <v>4010</v>
      </c>
      <c r="G624" s="786" t="s">
        <v>2962</v>
      </c>
      <c r="H624" s="786" t="s">
        <v>1573</v>
      </c>
      <c r="J624" s="786">
        <v>1</v>
      </c>
      <c r="K624" s="786">
        <v>22.87</v>
      </c>
      <c r="L624" s="786">
        <v>22.87</v>
      </c>
      <c r="M624" s="55" t="s">
        <v>2455</v>
      </c>
    </row>
    <row r="625" spans="1:14" ht="15">
      <c r="A625" s="282">
        <v>45804</v>
      </c>
      <c r="B625" s="55" t="s">
        <v>2874</v>
      </c>
      <c r="C625" s="784">
        <v>82719</v>
      </c>
      <c r="D625" s="784" t="s">
        <v>2539</v>
      </c>
      <c r="E625" s="784">
        <v>90</v>
      </c>
      <c r="F625" s="784">
        <v>4010</v>
      </c>
      <c r="G625" s="784" t="s">
        <v>2963</v>
      </c>
      <c r="H625" s="784" t="s">
        <v>1573</v>
      </c>
      <c r="J625" s="784">
        <v>10</v>
      </c>
      <c r="K625" s="784">
        <v>15.76</v>
      </c>
      <c r="L625" s="784">
        <v>157.6</v>
      </c>
      <c r="M625" s="55" t="s">
        <v>2455</v>
      </c>
    </row>
    <row r="626" spans="1:14" ht="15">
      <c r="A626" s="282">
        <v>45804</v>
      </c>
      <c r="B626" s="55" t="s">
        <v>2874</v>
      </c>
      <c r="C626" s="786">
        <v>83030</v>
      </c>
      <c r="D626" s="786" t="s">
        <v>2879</v>
      </c>
      <c r="E626" s="786" t="s">
        <v>2061</v>
      </c>
      <c r="F626" s="786">
        <v>4010</v>
      </c>
      <c r="G626" s="786" t="s">
        <v>2964</v>
      </c>
      <c r="H626" s="786" t="s">
        <v>1573</v>
      </c>
      <c r="J626" s="786">
        <v>7</v>
      </c>
      <c r="K626" s="786">
        <v>6.12</v>
      </c>
      <c r="L626" s="786">
        <v>42.84</v>
      </c>
      <c r="M626" s="55" t="s">
        <v>2455</v>
      </c>
    </row>
    <row r="627" spans="1:14" ht="15">
      <c r="A627" s="282">
        <v>45804</v>
      </c>
      <c r="B627" s="55" t="s">
        <v>2965</v>
      </c>
      <c r="C627" s="784">
        <v>81339</v>
      </c>
      <c r="D627" s="784" t="s">
        <v>2866</v>
      </c>
      <c r="E627" s="784">
        <v>110</v>
      </c>
      <c r="F627" s="784">
        <v>4010</v>
      </c>
      <c r="G627" s="784" t="s">
        <v>2966</v>
      </c>
      <c r="H627" s="784" t="s">
        <v>1573</v>
      </c>
      <c r="J627" s="55">
        <v>-1</v>
      </c>
      <c r="K627" s="791">
        <v>7.25</v>
      </c>
      <c r="L627" s="791">
        <v>-7.25</v>
      </c>
      <c r="M627" s="55" t="s">
        <v>2967</v>
      </c>
    </row>
    <row r="628" spans="1:14" ht="15">
      <c r="A628" s="282">
        <v>45804</v>
      </c>
      <c r="B628" s="55" t="s">
        <v>2968</v>
      </c>
      <c r="C628" s="784">
        <v>58660</v>
      </c>
      <c r="D628" s="784" t="s">
        <v>2969</v>
      </c>
      <c r="E628" s="784" t="s">
        <v>441</v>
      </c>
      <c r="F628" s="784">
        <v>4010</v>
      </c>
      <c r="G628" s="784" t="s">
        <v>2970</v>
      </c>
      <c r="H628" s="784" t="s">
        <v>1573</v>
      </c>
      <c r="J628" s="784">
        <v>1</v>
      </c>
      <c r="K628" s="784">
        <v>8.69</v>
      </c>
      <c r="L628" s="784">
        <v>8.69</v>
      </c>
      <c r="M628" s="55" t="s">
        <v>2287</v>
      </c>
    </row>
    <row r="629" spans="1:14" ht="15">
      <c r="A629" s="282">
        <v>45804</v>
      </c>
      <c r="B629" s="55" t="s">
        <v>2971</v>
      </c>
      <c r="C629" s="784">
        <v>68177</v>
      </c>
      <c r="D629" s="784" t="s">
        <v>2292</v>
      </c>
      <c r="E629" s="784">
        <v>75</v>
      </c>
      <c r="F629" s="784">
        <v>4010</v>
      </c>
      <c r="G629" s="784" t="s">
        <v>2972</v>
      </c>
      <c r="H629" s="784" t="s">
        <v>1573</v>
      </c>
      <c r="J629" s="55">
        <v>-1</v>
      </c>
      <c r="K629" s="791">
        <v>3.4</v>
      </c>
      <c r="L629" s="791">
        <v>-3.4</v>
      </c>
      <c r="M629" s="55" t="s">
        <v>2873</v>
      </c>
    </row>
    <row r="630" spans="1:14" ht="15">
      <c r="A630" s="282">
        <v>45804</v>
      </c>
      <c r="B630" s="55" t="s">
        <v>2973</v>
      </c>
      <c r="C630" s="784">
        <v>82595</v>
      </c>
      <c r="D630" s="784" t="s">
        <v>2974</v>
      </c>
      <c r="E630" s="784">
        <v>140</v>
      </c>
      <c r="F630" s="784">
        <v>4010</v>
      </c>
      <c r="G630" s="784" t="s">
        <v>2975</v>
      </c>
      <c r="H630" s="784" t="s">
        <v>1573</v>
      </c>
      <c r="I630" s="797">
        <v>20</v>
      </c>
      <c r="J630" s="784">
        <v>20</v>
      </c>
      <c r="K630" s="784">
        <v>13.31</v>
      </c>
      <c r="L630" s="793">
        <v>266.2</v>
      </c>
      <c r="M630" s="55" t="s">
        <v>2547</v>
      </c>
    </row>
    <row r="631" spans="1:14" ht="15">
      <c r="A631" s="282">
        <v>45804</v>
      </c>
      <c r="B631" s="55" t="s">
        <v>2973</v>
      </c>
      <c r="C631" s="786">
        <v>82595</v>
      </c>
      <c r="D631" s="786" t="s">
        <v>2974</v>
      </c>
      <c r="E631" s="786">
        <v>100</v>
      </c>
      <c r="F631" s="786">
        <v>4010</v>
      </c>
      <c r="G631" s="786" t="s">
        <v>2976</v>
      </c>
      <c r="H631" s="786" t="s">
        <v>1573</v>
      </c>
      <c r="I631" s="798">
        <v>-17</v>
      </c>
      <c r="J631" s="786">
        <v>-17</v>
      </c>
      <c r="K631" s="786">
        <v>13.31</v>
      </c>
      <c r="L631" s="796">
        <v>-226.27</v>
      </c>
      <c r="M631" s="55" t="s">
        <v>2547</v>
      </c>
      <c r="N631" s="788" t="s">
        <v>2977</v>
      </c>
    </row>
    <row r="632" spans="1:14" ht="15">
      <c r="A632" s="282">
        <v>45805</v>
      </c>
      <c r="B632" s="55" t="s">
        <v>2978</v>
      </c>
      <c r="C632" s="784">
        <v>81956</v>
      </c>
      <c r="D632" s="784">
        <v>461</v>
      </c>
      <c r="E632" s="784">
        <v>120</v>
      </c>
      <c r="F632" s="784">
        <v>4010</v>
      </c>
      <c r="G632" s="784" t="s">
        <v>2979</v>
      </c>
      <c r="H632" s="784" t="s">
        <v>1573</v>
      </c>
      <c r="J632" s="784">
        <v>1</v>
      </c>
      <c r="K632" s="784">
        <v>10</v>
      </c>
      <c r="L632" s="784">
        <v>10</v>
      </c>
      <c r="M632" s="55" t="s">
        <v>2224</v>
      </c>
      <c r="N632" s="788" t="s">
        <v>2980</v>
      </c>
    </row>
    <row r="633" spans="1:14" ht="15">
      <c r="A633" s="282">
        <v>45805</v>
      </c>
      <c r="B633" s="55" t="s">
        <v>2978</v>
      </c>
      <c r="C633" s="786">
        <v>82054</v>
      </c>
      <c r="D633" s="786" t="s">
        <v>2981</v>
      </c>
      <c r="E633" s="786">
        <v>120</v>
      </c>
      <c r="F633" s="786">
        <v>4010</v>
      </c>
      <c r="G633" s="786" t="s">
        <v>2982</v>
      </c>
      <c r="H633" s="786" t="s">
        <v>1573</v>
      </c>
      <c r="J633" s="786">
        <v>1</v>
      </c>
      <c r="K633" s="786">
        <v>9.11</v>
      </c>
      <c r="L633" s="786">
        <v>9.11</v>
      </c>
      <c r="M633" s="55" t="s">
        <v>2224</v>
      </c>
      <c r="N633" s="788" t="s">
        <v>2980</v>
      </c>
    </row>
    <row r="634" spans="1:14" ht="15">
      <c r="A634" s="282">
        <v>45805</v>
      </c>
      <c r="B634" s="55" t="s">
        <v>2978</v>
      </c>
      <c r="C634" s="784">
        <v>81981</v>
      </c>
      <c r="D634" s="784" t="s">
        <v>2333</v>
      </c>
      <c r="E634" s="784">
        <v>120</v>
      </c>
      <c r="F634" s="784">
        <v>4010</v>
      </c>
      <c r="G634" s="784" t="s">
        <v>2983</v>
      </c>
      <c r="H634" s="784" t="s">
        <v>1573</v>
      </c>
      <c r="J634" s="784">
        <v>1</v>
      </c>
      <c r="K634" s="784">
        <v>9.44</v>
      </c>
      <c r="L634" s="784">
        <v>9.44</v>
      </c>
      <c r="M634" s="55" t="s">
        <v>2224</v>
      </c>
      <c r="N634" s="788" t="s">
        <v>2980</v>
      </c>
    </row>
    <row r="635" spans="1:14" ht="15">
      <c r="A635" s="282">
        <v>45805</v>
      </c>
      <c r="B635" s="55" t="s">
        <v>2978</v>
      </c>
      <c r="C635" s="786">
        <v>82204</v>
      </c>
      <c r="D635" s="786" t="s">
        <v>2984</v>
      </c>
      <c r="E635" s="786">
        <v>120</v>
      </c>
      <c r="F635" s="786">
        <v>4010</v>
      </c>
      <c r="G635" s="786" t="s">
        <v>2985</v>
      </c>
      <c r="H635" s="786" t="s">
        <v>1573</v>
      </c>
      <c r="J635" s="786">
        <v>1</v>
      </c>
      <c r="K635" s="786">
        <v>10.8</v>
      </c>
      <c r="L635" s="786">
        <v>10.8</v>
      </c>
      <c r="M635" s="55" t="s">
        <v>2224</v>
      </c>
      <c r="N635" s="788" t="s">
        <v>2980</v>
      </c>
    </row>
    <row r="636" spans="1:14" ht="15">
      <c r="A636" s="282">
        <v>45805</v>
      </c>
      <c r="B636" s="55" t="s">
        <v>2978</v>
      </c>
      <c r="C636" s="784">
        <v>47052</v>
      </c>
      <c r="D636" s="784" t="s">
        <v>2986</v>
      </c>
      <c r="E636" s="784">
        <v>100</v>
      </c>
      <c r="F636" s="784">
        <v>4010</v>
      </c>
      <c r="G636" s="784" t="s">
        <v>2987</v>
      </c>
      <c r="H636" s="784" t="s">
        <v>1573</v>
      </c>
      <c r="J636" s="784">
        <v>1</v>
      </c>
      <c r="K636" s="784">
        <v>8.09</v>
      </c>
      <c r="L636" s="784">
        <v>8.09</v>
      </c>
      <c r="M636" s="55" t="s">
        <v>2224</v>
      </c>
      <c r="N636" s="788" t="s">
        <v>2980</v>
      </c>
    </row>
    <row r="637" spans="1:14" ht="15">
      <c r="A637" s="282">
        <v>45805</v>
      </c>
      <c r="B637" s="55" t="s">
        <v>2978</v>
      </c>
      <c r="C637" s="786">
        <v>42067</v>
      </c>
      <c r="D637" s="786" t="s">
        <v>2336</v>
      </c>
      <c r="E637" s="786">
        <v>100</v>
      </c>
      <c r="F637" s="786">
        <v>4010</v>
      </c>
      <c r="G637" s="786" t="s">
        <v>2674</v>
      </c>
      <c r="H637" s="786" t="s">
        <v>1573</v>
      </c>
      <c r="J637" s="786">
        <v>1</v>
      </c>
      <c r="K637" s="786">
        <v>9.15</v>
      </c>
      <c r="L637" s="786">
        <v>9.15</v>
      </c>
      <c r="M637" s="55" t="s">
        <v>2224</v>
      </c>
      <c r="N637" s="788" t="s">
        <v>2980</v>
      </c>
    </row>
    <row r="638" spans="1:14" ht="15">
      <c r="A638" s="282">
        <v>45805</v>
      </c>
      <c r="B638" s="55" t="s">
        <v>2978</v>
      </c>
      <c r="C638" s="784">
        <v>59852</v>
      </c>
      <c r="D638" s="784" t="s">
        <v>2988</v>
      </c>
      <c r="E638" s="784">
        <v>120</v>
      </c>
      <c r="F638" s="784">
        <v>4010</v>
      </c>
      <c r="G638" s="784" t="s">
        <v>2989</v>
      </c>
      <c r="H638" s="784" t="s">
        <v>1573</v>
      </c>
      <c r="J638" s="784">
        <v>1</v>
      </c>
      <c r="K638" s="784">
        <v>7.2</v>
      </c>
      <c r="L638" s="784">
        <v>7.2</v>
      </c>
      <c r="M638" s="55" t="s">
        <v>2224</v>
      </c>
      <c r="N638" s="788" t="s">
        <v>2980</v>
      </c>
    </row>
    <row r="639" spans="1:14" ht="15">
      <c r="A639" s="282">
        <v>45805</v>
      </c>
      <c r="B639" s="55" t="s">
        <v>2978</v>
      </c>
      <c r="C639" s="786">
        <v>82054</v>
      </c>
      <c r="D639" s="786" t="s">
        <v>2981</v>
      </c>
      <c r="E639" s="786">
        <v>90</v>
      </c>
      <c r="F639" s="786">
        <v>4010</v>
      </c>
      <c r="G639" s="786" t="s">
        <v>2990</v>
      </c>
      <c r="H639" s="786" t="s">
        <v>1573</v>
      </c>
      <c r="J639" s="786">
        <v>1</v>
      </c>
      <c r="K639" s="786">
        <v>9.11</v>
      </c>
      <c r="L639" s="786">
        <v>9.11</v>
      </c>
      <c r="M639" s="55" t="s">
        <v>2224</v>
      </c>
      <c r="N639" s="788" t="s">
        <v>2980</v>
      </c>
    </row>
    <row r="640" spans="1:14" ht="15">
      <c r="A640" s="282">
        <v>45805</v>
      </c>
      <c r="B640" s="55" t="s">
        <v>2978</v>
      </c>
      <c r="C640" s="784">
        <v>82083</v>
      </c>
      <c r="D640" s="784" t="s">
        <v>2986</v>
      </c>
      <c r="E640" s="784">
        <v>60</v>
      </c>
      <c r="F640" s="784">
        <v>4010</v>
      </c>
      <c r="G640" s="784" t="s">
        <v>2991</v>
      </c>
      <c r="H640" s="784" t="s">
        <v>1573</v>
      </c>
      <c r="J640" s="784">
        <v>1</v>
      </c>
      <c r="K640" s="784">
        <v>5.63</v>
      </c>
      <c r="L640" s="784">
        <v>5.63</v>
      </c>
      <c r="M640" s="55" t="s">
        <v>2224</v>
      </c>
      <c r="N640" s="788" t="s">
        <v>2980</v>
      </c>
    </row>
    <row r="641" spans="1:14" ht="15">
      <c r="A641" s="282">
        <v>45805</v>
      </c>
      <c r="B641" s="55" t="s">
        <v>2978</v>
      </c>
      <c r="C641" s="786">
        <v>67048</v>
      </c>
      <c r="D641" s="786" t="s">
        <v>2992</v>
      </c>
      <c r="E641" s="786">
        <v>120</v>
      </c>
      <c r="F641" s="786">
        <v>4010</v>
      </c>
      <c r="G641" s="786" t="s">
        <v>2993</v>
      </c>
      <c r="H641" s="786" t="s">
        <v>1573</v>
      </c>
      <c r="J641" s="786">
        <v>1</v>
      </c>
      <c r="K641" s="786">
        <v>14.62</v>
      </c>
      <c r="L641" s="786">
        <v>14.62</v>
      </c>
      <c r="M641" s="55" t="s">
        <v>2224</v>
      </c>
      <c r="N641" s="788" t="s">
        <v>2980</v>
      </c>
    </row>
    <row r="642" spans="1:14" ht="15">
      <c r="A642" s="282">
        <v>45805</v>
      </c>
      <c r="B642" s="55" t="s">
        <v>2978</v>
      </c>
      <c r="C642" s="784">
        <v>52706</v>
      </c>
      <c r="D642" s="784" t="s">
        <v>2577</v>
      </c>
      <c r="E642" s="784">
        <v>110</v>
      </c>
      <c r="F642" s="784">
        <v>4010</v>
      </c>
      <c r="G642" s="784" t="s">
        <v>2994</v>
      </c>
      <c r="H642" s="784" t="s">
        <v>1573</v>
      </c>
      <c r="J642" s="784">
        <v>1</v>
      </c>
      <c r="K642" s="784">
        <v>8.82</v>
      </c>
      <c r="L642" s="784">
        <v>8.82</v>
      </c>
      <c r="M642" s="55" t="s">
        <v>2224</v>
      </c>
      <c r="N642" s="788" t="s">
        <v>2980</v>
      </c>
    </row>
    <row r="643" spans="1:14" ht="15">
      <c r="A643" s="282">
        <v>45805</v>
      </c>
      <c r="B643" s="55" t="s">
        <v>2978</v>
      </c>
      <c r="C643" s="786">
        <v>81563</v>
      </c>
      <c r="D643" s="786" t="s">
        <v>2434</v>
      </c>
      <c r="E643" s="786">
        <v>120</v>
      </c>
      <c r="F643" s="786">
        <v>4010</v>
      </c>
      <c r="G643" s="786" t="s">
        <v>2995</v>
      </c>
      <c r="H643" s="786" t="s">
        <v>1573</v>
      </c>
      <c r="J643" s="786">
        <v>1</v>
      </c>
      <c r="K643" s="786">
        <v>10.050000000000001</v>
      </c>
      <c r="L643" s="786">
        <v>10.050000000000001</v>
      </c>
      <c r="M643" s="55" t="s">
        <v>2224</v>
      </c>
      <c r="N643" s="788" t="s">
        <v>2980</v>
      </c>
    </row>
    <row r="644" spans="1:14" ht="15">
      <c r="A644" s="282">
        <v>45805</v>
      </c>
      <c r="B644" s="55" t="s">
        <v>2978</v>
      </c>
      <c r="C644" s="784">
        <v>42067</v>
      </c>
      <c r="D644" s="784" t="s">
        <v>2336</v>
      </c>
      <c r="E644" s="784">
        <v>120</v>
      </c>
      <c r="F644" s="784">
        <v>4010</v>
      </c>
      <c r="G644" s="784" t="s">
        <v>2996</v>
      </c>
      <c r="H644" s="784" t="s">
        <v>1573</v>
      </c>
      <c r="J644" s="784">
        <v>1</v>
      </c>
      <c r="K644" s="784">
        <v>9.15</v>
      </c>
      <c r="L644" s="784">
        <v>9.15</v>
      </c>
      <c r="M644" s="55" t="s">
        <v>2224</v>
      </c>
      <c r="N644" s="788" t="s">
        <v>2980</v>
      </c>
    </row>
    <row r="645" spans="1:14" ht="15">
      <c r="A645" s="282">
        <v>45805</v>
      </c>
      <c r="B645" s="55" t="s">
        <v>2978</v>
      </c>
      <c r="C645" s="786">
        <v>82204</v>
      </c>
      <c r="D645" s="786" t="s">
        <v>2984</v>
      </c>
      <c r="E645" s="786">
        <v>130</v>
      </c>
      <c r="F645" s="786">
        <v>4010</v>
      </c>
      <c r="G645" s="786" t="s">
        <v>2997</v>
      </c>
      <c r="H645" s="786" t="s">
        <v>1573</v>
      </c>
      <c r="J645" s="786">
        <v>1</v>
      </c>
      <c r="K645" s="786">
        <v>10.8</v>
      </c>
      <c r="L645" s="786">
        <v>10.8</v>
      </c>
      <c r="M645" s="55" t="s">
        <v>2224</v>
      </c>
      <c r="N645" s="788" t="s">
        <v>2980</v>
      </c>
    </row>
    <row r="646" spans="1:14" ht="15">
      <c r="A646" s="282">
        <v>45805</v>
      </c>
      <c r="B646" s="55" t="s">
        <v>2978</v>
      </c>
      <c r="C646" s="784">
        <v>80876</v>
      </c>
      <c r="D646" s="784" t="s">
        <v>2998</v>
      </c>
      <c r="E646" s="784">
        <v>50</v>
      </c>
      <c r="F646" s="784">
        <v>4010</v>
      </c>
      <c r="G646" s="784" t="s">
        <v>2999</v>
      </c>
      <c r="H646" s="784" t="s">
        <v>1573</v>
      </c>
      <c r="J646" s="784">
        <v>1</v>
      </c>
      <c r="K646" s="784">
        <v>20.09</v>
      </c>
      <c r="L646" s="784">
        <v>20.09</v>
      </c>
      <c r="M646" s="55" t="s">
        <v>2224</v>
      </c>
      <c r="N646" s="788" t="s">
        <v>2980</v>
      </c>
    </row>
    <row r="647" spans="1:14" ht="15">
      <c r="A647" s="282">
        <v>45805</v>
      </c>
      <c r="B647" s="55" t="s">
        <v>2978</v>
      </c>
      <c r="C647" s="786">
        <v>50265</v>
      </c>
      <c r="D647" s="786" t="s">
        <v>2988</v>
      </c>
      <c r="E647" s="786" t="s">
        <v>289</v>
      </c>
      <c r="F647" s="786">
        <v>4010</v>
      </c>
      <c r="G647" s="786" t="s">
        <v>3000</v>
      </c>
      <c r="H647" s="786" t="s">
        <v>1573</v>
      </c>
      <c r="J647" s="786">
        <v>1</v>
      </c>
      <c r="K647" s="786">
        <v>3.94</v>
      </c>
      <c r="L647" s="786">
        <v>3.94</v>
      </c>
      <c r="M647" s="55" t="s">
        <v>2224</v>
      </c>
      <c r="N647" s="788" t="s">
        <v>2980</v>
      </c>
    </row>
    <row r="648" spans="1:14" ht="15">
      <c r="A648" s="282">
        <v>45805</v>
      </c>
      <c r="B648" s="55" t="s">
        <v>2978</v>
      </c>
      <c r="C648" s="784">
        <v>44403</v>
      </c>
      <c r="D648" s="784" t="s">
        <v>2382</v>
      </c>
      <c r="E648" s="784" t="s">
        <v>2061</v>
      </c>
      <c r="F648" s="784">
        <v>4010</v>
      </c>
      <c r="G648" s="784" t="s">
        <v>3001</v>
      </c>
      <c r="H648" s="784" t="s">
        <v>1573</v>
      </c>
      <c r="J648" s="784">
        <v>1</v>
      </c>
      <c r="K648" s="784">
        <v>6.08</v>
      </c>
      <c r="L648" s="784">
        <v>6.08</v>
      </c>
      <c r="M648" s="55" t="s">
        <v>2224</v>
      </c>
      <c r="N648" s="788" t="s">
        <v>2980</v>
      </c>
    </row>
    <row r="649" spans="1:14" ht="15">
      <c r="A649" s="282">
        <v>45805</v>
      </c>
      <c r="B649" s="55" t="s">
        <v>2978</v>
      </c>
      <c r="C649" s="786">
        <v>81924</v>
      </c>
      <c r="D649" s="786" t="s">
        <v>2743</v>
      </c>
      <c r="E649" s="786">
        <v>130</v>
      </c>
      <c r="F649" s="786">
        <v>4010</v>
      </c>
      <c r="G649" s="786" t="s">
        <v>3002</v>
      </c>
      <c r="H649" s="786" t="s">
        <v>1573</v>
      </c>
      <c r="J649" s="786">
        <v>1</v>
      </c>
      <c r="K649" s="786">
        <v>12.89</v>
      </c>
      <c r="L649" s="786">
        <v>12.89</v>
      </c>
      <c r="M649" s="55" t="s">
        <v>2224</v>
      </c>
      <c r="N649" s="788" t="s">
        <v>2980</v>
      </c>
    </row>
    <row r="650" spans="1:14" ht="15">
      <c r="A650" s="282">
        <v>45805</v>
      </c>
      <c r="B650" s="55" t="s">
        <v>2978</v>
      </c>
      <c r="C650" s="784">
        <v>67377</v>
      </c>
      <c r="D650" s="784" t="s">
        <v>2852</v>
      </c>
      <c r="E650" s="784">
        <v>120</v>
      </c>
      <c r="F650" s="784">
        <v>4010</v>
      </c>
      <c r="G650" s="784" t="s">
        <v>2853</v>
      </c>
      <c r="H650" s="784" t="s">
        <v>1573</v>
      </c>
      <c r="J650" s="784">
        <v>1</v>
      </c>
      <c r="K650" s="784">
        <v>4.2</v>
      </c>
      <c r="L650" s="784">
        <v>4.2</v>
      </c>
      <c r="M650" s="55" t="s">
        <v>2224</v>
      </c>
      <c r="N650" s="788" t="s">
        <v>2980</v>
      </c>
    </row>
    <row r="651" spans="1:14" ht="15">
      <c r="A651" s="282">
        <v>45805</v>
      </c>
      <c r="B651" s="55" t="s">
        <v>2978</v>
      </c>
      <c r="C651" s="786">
        <v>52706</v>
      </c>
      <c r="D651" s="786" t="s">
        <v>2577</v>
      </c>
      <c r="E651" s="786">
        <v>120</v>
      </c>
      <c r="F651" s="786">
        <v>4010</v>
      </c>
      <c r="G651" s="786" t="s">
        <v>3003</v>
      </c>
      <c r="H651" s="786" t="s">
        <v>1573</v>
      </c>
      <c r="J651" s="786">
        <v>1</v>
      </c>
      <c r="K651" s="786">
        <v>8.82</v>
      </c>
      <c r="L651" s="786">
        <v>8.82</v>
      </c>
      <c r="M651" s="55" t="s">
        <v>2224</v>
      </c>
      <c r="N651" s="788" t="s">
        <v>2980</v>
      </c>
    </row>
    <row r="652" spans="1:14" ht="15">
      <c r="A652" s="282">
        <v>45805</v>
      </c>
      <c r="B652" s="55" t="s">
        <v>2978</v>
      </c>
      <c r="C652" s="784">
        <v>81981</v>
      </c>
      <c r="D652" s="784" t="s">
        <v>2333</v>
      </c>
      <c r="E652" s="784">
        <v>110</v>
      </c>
      <c r="F652" s="784">
        <v>4010</v>
      </c>
      <c r="G652" s="784" t="s">
        <v>3004</v>
      </c>
      <c r="H652" s="784" t="s">
        <v>1573</v>
      </c>
      <c r="J652" s="784">
        <v>1</v>
      </c>
      <c r="K652" s="784">
        <v>9.44</v>
      </c>
      <c r="L652" s="784">
        <v>9.44</v>
      </c>
      <c r="M652" s="55" t="s">
        <v>2224</v>
      </c>
      <c r="N652" s="788" t="s">
        <v>2980</v>
      </c>
    </row>
    <row r="653" spans="1:14" ht="15">
      <c r="A653" s="282">
        <v>45805</v>
      </c>
      <c r="B653" s="55" t="s">
        <v>2978</v>
      </c>
      <c r="C653" s="786">
        <v>82221</v>
      </c>
      <c r="D653" s="786" t="s">
        <v>2988</v>
      </c>
      <c r="E653" s="786">
        <v>50</v>
      </c>
      <c r="F653" s="786">
        <v>4010</v>
      </c>
      <c r="G653" s="786" t="s">
        <v>3005</v>
      </c>
      <c r="H653" s="786" t="s">
        <v>1573</v>
      </c>
      <c r="J653" s="786">
        <v>1</v>
      </c>
      <c r="K653" s="786">
        <v>5.3</v>
      </c>
      <c r="L653" s="786">
        <v>5.3</v>
      </c>
      <c r="M653" s="55" t="s">
        <v>2224</v>
      </c>
      <c r="N653" s="788" t="s">
        <v>2980</v>
      </c>
    </row>
    <row r="654" spans="1:14" ht="15">
      <c r="A654" s="282">
        <v>45805</v>
      </c>
      <c r="B654" s="55" t="s">
        <v>2978</v>
      </c>
      <c r="C654" s="784">
        <v>52706</v>
      </c>
      <c r="D654" s="784" t="s">
        <v>2425</v>
      </c>
      <c r="E654" s="784">
        <v>110</v>
      </c>
      <c r="F654" s="784">
        <v>4010</v>
      </c>
      <c r="G654" s="784" t="s">
        <v>3006</v>
      </c>
      <c r="H654" s="784" t="s">
        <v>1573</v>
      </c>
      <c r="J654" s="784">
        <v>1</v>
      </c>
      <c r="K654" s="784">
        <v>8.82</v>
      </c>
      <c r="L654" s="784">
        <v>8.82</v>
      </c>
      <c r="M654" s="55" t="s">
        <v>2224</v>
      </c>
      <c r="N654" s="788" t="s">
        <v>2980</v>
      </c>
    </row>
    <row r="655" spans="1:14" ht="15">
      <c r="A655" s="282">
        <v>45805</v>
      </c>
      <c r="B655" s="55" t="s">
        <v>3007</v>
      </c>
      <c r="C655" s="784">
        <v>58660</v>
      </c>
      <c r="D655" s="784" t="s">
        <v>3008</v>
      </c>
      <c r="E655" s="784" t="s">
        <v>2230</v>
      </c>
      <c r="F655" s="784">
        <v>4010</v>
      </c>
      <c r="G655" s="784" t="s">
        <v>3009</v>
      </c>
      <c r="H655" s="784" t="s">
        <v>1573</v>
      </c>
      <c r="J655" s="55">
        <v>-1</v>
      </c>
      <c r="K655" s="791">
        <v>8.85</v>
      </c>
      <c r="L655" s="791">
        <v>-8.85</v>
      </c>
      <c r="M655" s="55" t="s">
        <v>2287</v>
      </c>
    </row>
    <row r="656" spans="1:14" ht="15">
      <c r="A656" s="282">
        <v>45805</v>
      </c>
      <c r="B656" s="55" t="s">
        <v>3007</v>
      </c>
      <c r="C656" s="786">
        <v>82153</v>
      </c>
      <c r="D656" s="786" t="s">
        <v>3010</v>
      </c>
      <c r="E656" s="786" t="s">
        <v>2230</v>
      </c>
      <c r="F656" s="786">
        <v>4010</v>
      </c>
      <c r="G656" s="786" t="s">
        <v>3011</v>
      </c>
      <c r="H656" s="786" t="s">
        <v>1573</v>
      </c>
      <c r="J656" s="55">
        <v>-1</v>
      </c>
      <c r="K656" s="791">
        <v>4.4000000000000004</v>
      </c>
      <c r="L656" s="791">
        <v>-4.4000000000000004</v>
      </c>
      <c r="M656" s="55" t="s">
        <v>2287</v>
      </c>
    </row>
    <row r="657" spans="1:14" ht="15">
      <c r="A657" s="282">
        <v>45805</v>
      </c>
      <c r="B657" s="55" t="s">
        <v>3012</v>
      </c>
      <c r="C657" s="784">
        <v>61956</v>
      </c>
      <c r="D657" s="784" t="s">
        <v>2580</v>
      </c>
      <c r="E657" s="784">
        <v>160</v>
      </c>
      <c r="F657" s="784">
        <v>4010</v>
      </c>
      <c r="G657" s="784" t="s">
        <v>3013</v>
      </c>
      <c r="H657" s="784" t="s">
        <v>1573</v>
      </c>
      <c r="J657" s="55">
        <v>-1</v>
      </c>
      <c r="K657" s="791">
        <v>6.54</v>
      </c>
      <c r="L657" s="791">
        <v>-6.54</v>
      </c>
      <c r="M657" s="55" t="s">
        <v>2967</v>
      </c>
    </row>
    <row r="658" spans="1:14" ht="15">
      <c r="A658" s="282">
        <v>45805</v>
      </c>
      <c r="B658" s="55" t="s">
        <v>3012</v>
      </c>
      <c r="C658" s="786">
        <v>67848</v>
      </c>
      <c r="D658" s="786" t="s">
        <v>3014</v>
      </c>
      <c r="E658" s="786">
        <v>100</v>
      </c>
      <c r="F658" s="786">
        <v>4010</v>
      </c>
      <c r="G658" s="786" t="s">
        <v>3015</v>
      </c>
      <c r="H658" s="786" t="s">
        <v>1573</v>
      </c>
      <c r="J658" s="55">
        <v>-1</v>
      </c>
      <c r="K658" s="791">
        <v>6.51</v>
      </c>
      <c r="L658" s="791">
        <v>-6.51</v>
      </c>
      <c r="M658" s="55" t="s">
        <v>2967</v>
      </c>
    </row>
    <row r="659" spans="1:14" ht="15">
      <c r="A659" s="282">
        <v>45805</v>
      </c>
      <c r="B659" s="55" t="s">
        <v>3016</v>
      </c>
      <c r="C659" s="784">
        <v>81984</v>
      </c>
      <c r="D659" s="784" t="s">
        <v>3017</v>
      </c>
      <c r="E659" s="784">
        <v>80</v>
      </c>
      <c r="F659" s="784">
        <v>4010</v>
      </c>
      <c r="G659" s="784" t="s">
        <v>3018</v>
      </c>
      <c r="H659" s="784" t="s">
        <v>1573</v>
      </c>
      <c r="J659" s="784">
        <v>1</v>
      </c>
      <c r="K659" s="784">
        <v>5.63</v>
      </c>
      <c r="L659" s="784">
        <v>5.63</v>
      </c>
      <c r="M659" s="55" t="s">
        <v>2455</v>
      </c>
    </row>
    <row r="660" spans="1:14" ht="15">
      <c r="A660" s="282">
        <v>45805</v>
      </c>
      <c r="B660" s="55" t="s">
        <v>3016</v>
      </c>
      <c r="C660" s="786">
        <v>81315</v>
      </c>
      <c r="D660" s="786" t="s">
        <v>3019</v>
      </c>
      <c r="E660" s="786">
        <v>70</v>
      </c>
      <c r="F660" s="786">
        <v>4010</v>
      </c>
      <c r="G660" s="786" t="s">
        <v>3020</v>
      </c>
      <c r="H660" s="786" t="s">
        <v>1573</v>
      </c>
      <c r="J660" s="786">
        <v>1</v>
      </c>
      <c r="K660" s="786">
        <v>5.53</v>
      </c>
      <c r="L660" s="786">
        <v>5.53</v>
      </c>
      <c r="M660" s="55" t="s">
        <v>2455</v>
      </c>
    </row>
    <row r="661" spans="1:14" ht="15">
      <c r="A661" s="282">
        <v>45805</v>
      </c>
      <c r="B661" s="55" t="s">
        <v>3016</v>
      </c>
      <c r="C661" s="784">
        <v>81666</v>
      </c>
      <c r="D661" s="784" t="s">
        <v>2939</v>
      </c>
      <c r="E661" s="784">
        <v>90</v>
      </c>
      <c r="F661" s="784">
        <v>4010</v>
      </c>
      <c r="G661" s="784" t="s">
        <v>3021</v>
      </c>
      <c r="H661" s="784" t="s">
        <v>1573</v>
      </c>
      <c r="J661" s="784">
        <v>1</v>
      </c>
      <c r="K661" s="784">
        <v>4.87</v>
      </c>
      <c r="L661" s="784">
        <v>4.87</v>
      </c>
      <c r="M661" s="55" t="s">
        <v>2455</v>
      </c>
    </row>
    <row r="662" spans="1:14" ht="15">
      <c r="A662" s="282">
        <v>45805</v>
      </c>
      <c r="B662" s="55" t="s">
        <v>3016</v>
      </c>
      <c r="C662" s="786">
        <v>50764</v>
      </c>
      <c r="D662" s="786">
        <v>11</v>
      </c>
      <c r="E662" s="786" t="s">
        <v>289</v>
      </c>
      <c r="F662" s="786">
        <v>4010</v>
      </c>
      <c r="G662" s="786" t="s">
        <v>3022</v>
      </c>
      <c r="H662" s="786" t="s">
        <v>1573</v>
      </c>
      <c r="J662" s="786">
        <v>1</v>
      </c>
      <c r="K662" s="786">
        <v>4.95</v>
      </c>
      <c r="L662" s="786">
        <v>4.95</v>
      </c>
      <c r="M662" s="55" t="s">
        <v>2455</v>
      </c>
    </row>
    <row r="663" spans="1:14" ht="15">
      <c r="A663" s="282">
        <v>45805</v>
      </c>
      <c r="B663" s="55" t="s">
        <v>3016</v>
      </c>
      <c r="C663" s="784">
        <v>82650</v>
      </c>
      <c r="D663" s="784" t="s">
        <v>3023</v>
      </c>
      <c r="E663" s="784">
        <v>150</v>
      </c>
      <c r="F663" s="784">
        <v>4010</v>
      </c>
      <c r="G663" s="784" t="s">
        <v>3024</v>
      </c>
      <c r="H663" s="784" t="s">
        <v>1573</v>
      </c>
      <c r="J663" s="784">
        <v>1</v>
      </c>
      <c r="K663" s="784">
        <v>10.78</v>
      </c>
      <c r="L663" s="784">
        <v>10.78</v>
      </c>
      <c r="M663" s="55" t="s">
        <v>2455</v>
      </c>
    </row>
    <row r="664" spans="1:14" ht="15">
      <c r="A664" s="282">
        <v>45805</v>
      </c>
      <c r="B664" s="55" t="s">
        <v>3016</v>
      </c>
      <c r="C664" s="786">
        <v>80441</v>
      </c>
      <c r="D664" s="786">
        <v>179</v>
      </c>
      <c r="E664" s="786">
        <v>110</v>
      </c>
      <c r="F664" s="786">
        <v>4010</v>
      </c>
      <c r="G664" s="786" t="s">
        <v>3025</v>
      </c>
      <c r="H664" s="786" t="s">
        <v>1573</v>
      </c>
      <c r="J664" s="786">
        <v>2</v>
      </c>
      <c r="K664" s="786">
        <v>7.96</v>
      </c>
      <c r="L664" s="786">
        <v>15.92</v>
      </c>
      <c r="M664" s="55" t="s">
        <v>2455</v>
      </c>
    </row>
    <row r="665" spans="1:14" ht="15">
      <c r="A665" s="282">
        <v>45805</v>
      </c>
      <c r="B665" s="55" t="s">
        <v>3016</v>
      </c>
      <c r="C665" s="784">
        <v>58660</v>
      </c>
      <c r="D665" s="784" t="s">
        <v>3008</v>
      </c>
      <c r="E665" s="784" t="s">
        <v>441</v>
      </c>
      <c r="F665" s="784">
        <v>4010</v>
      </c>
      <c r="G665" s="784" t="s">
        <v>3026</v>
      </c>
      <c r="H665" s="784" t="s">
        <v>1573</v>
      </c>
      <c r="J665" s="784">
        <v>1</v>
      </c>
      <c r="K665" s="784">
        <v>8.85</v>
      </c>
      <c r="L665" s="784">
        <v>8.85</v>
      </c>
      <c r="M665" s="55" t="s">
        <v>2455</v>
      </c>
    </row>
    <row r="666" spans="1:14" ht="15">
      <c r="A666" s="282">
        <v>45806</v>
      </c>
      <c r="B666" s="55" t="s">
        <v>3027</v>
      </c>
      <c r="C666" s="784">
        <v>58663</v>
      </c>
      <c r="D666" s="784" t="s">
        <v>3028</v>
      </c>
      <c r="E666" s="784" t="s">
        <v>441</v>
      </c>
      <c r="F666" s="784">
        <v>4010</v>
      </c>
      <c r="G666" s="784" t="s">
        <v>3029</v>
      </c>
      <c r="H666" s="784" t="s">
        <v>1573</v>
      </c>
      <c r="J666" s="55">
        <v>-1</v>
      </c>
      <c r="K666" s="791">
        <v>9.01</v>
      </c>
      <c r="L666" s="791">
        <v>-9.01</v>
      </c>
      <c r="M666" s="55" t="s">
        <v>2287</v>
      </c>
    </row>
    <row r="667" spans="1:14" ht="15">
      <c r="A667" s="282">
        <v>45806</v>
      </c>
      <c r="B667" s="55" t="s">
        <v>3027</v>
      </c>
      <c r="C667" s="786">
        <v>67515</v>
      </c>
      <c r="D667" s="786" t="s">
        <v>2657</v>
      </c>
      <c r="E667" s="786" t="s">
        <v>441</v>
      </c>
      <c r="F667" s="786">
        <v>4010</v>
      </c>
      <c r="G667" s="786" t="s">
        <v>3030</v>
      </c>
      <c r="H667" s="786" t="s">
        <v>1573</v>
      </c>
      <c r="J667" s="55">
        <v>-1</v>
      </c>
      <c r="K667" s="791">
        <v>9.08</v>
      </c>
      <c r="L667" s="791">
        <v>-9.08</v>
      </c>
      <c r="M667" s="55" t="s">
        <v>2287</v>
      </c>
    </row>
    <row r="668" spans="1:14" ht="15">
      <c r="A668" s="282">
        <v>45806</v>
      </c>
      <c r="B668" s="55" t="s">
        <v>3031</v>
      </c>
      <c r="C668" s="784">
        <v>82362</v>
      </c>
      <c r="D668" s="784" t="s">
        <v>3032</v>
      </c>
      <c r="E668" s="784">
        <v>85</v>
      </c>
      <c r="F668" s="784">
        <v>4010</v>
      </c>
      <c r="G668" s="784" t="s">
        <v>3033</v>
      </c>
      <c r="H668" s="784" t="s">
        <v>1573</v>
      </c>
      <c r="J668" s="55">
        <v>-1</v>
      </c>
      <c r="K668" s="791">
        <v>8.07</v>
      </c>
      <c r="L668" s="791">
        <v>-8.07</v>
      </c>
      <c r="M668" s="55" t="s">
        <v>2873</v>
      </c>
    </row>
    <row r="669" spans="1:14" ht="15">
      <c r="A669" s="783">
        <v>45807</v>
      </c>
      <c r="B669" s="784" t="s">
        <v>3034</v>
      </c>
      <c r="C669" s="784">
        <v>83108</v>
      </c>
      <c r="D669" s="784" t="s">
        <v>3035</v>
      </c>
      <c r="E669" s="784">
        <v>120</v>
      </c>
      <c r="F669" s="784">
        <v>4010</v>
      </c>
      <c r="G669" s="784" t="s">
        <v>2617</v>
      </c>
      <c r="H669" s="784" t="s">
        <v>2508</v>
      </c>
      <c r="I669" s="797"/>
      <c r="J669" s="784">
        <v>-1</v>
      </c>
      <c r="K669" s="784">
        <v>6.2</v>
      </c>
      <c r="L669" s="793">
        <v>-6.2</v>
      </c>
      <c r="M669" s="55" t="s">
        <v>2455</v>
      </c>
      <c r="N669" s="788" t="s">
        <v>3036</v>
      </c>
    </row>
    <row r="670" spans="1:14" ht="15">
      <c r="A670" s="785">
        <v>45807</v>
      </c>
      <c r="B670" s="786" t="s">
        <v>3034</v>
      </c>
      <c r="C670" s="786">
        <v>82979</v>
      </c>
      <c r="D670" s="786" t="s">
        <v>3037</v>
      </c>
      <c r="E670" s="786" t="s">
        <v>2061</v>
      </c>
      <c r="F670" s="786">
        <v>4010</v>
      </c>
      <c r="G670" s="786" t="s">
        <v>2617</v>
      </c>
      <c r="H670" s="786" t="s">
        <v>2508</v>
      </c>
      <c r="I670" s="798"/>
      <c r="J670" s="786">
        <v>-1</v>
      </c>
      <c r="K670" s="786">
        <v>9.57</v>
      </c>
      <c r="L670" s="796">
        <v>-9.57</v>
      </c>
      <c r="M670" s="55" t="s">
        <v>2455</v>
      </c>
      <c r="N670" s="788" t="s">
        <v>3036</v>
      </c>
    </row>
    <row r="671" spans="1:14" ht="15">
      <c r="A671" s="783">
        <v>45807</v>
      </c>
      <c r="B671" s="784" t="s">
        <v>3034</v>
      </c>
      <c r="C671" s="784">
        <v>82955</v>
      </c>
      <c r="D671" s="784" t="s">
        <v>2472</v>
      </c>
      <c r="E671" s="784">
        <v>120</v>
      </c>
      <c r="F671" s="784">
        <v>4010</v>
      </c>
      <c r="G671" s="784" t="s">
        <v>2617</v>
      </c>
      <c r="H671" s="784" t="s">
        <v>2508</v>
      </c>
      <c r="I671" s="797"/>
      <c r="J671" s="784">
        <v>-1</v>
      </c>
      <c r="K671" s="784">
        <v>6.86</v>
      </c>
      <c r="L671" s="793">
        <v>-6.86</v>
      </c>
      <c r="M671" s="55" t="s">
        <v>2455</v>
      </c>
      <c r="N671" s="788" t="s">
        <v>3036</v>
      </c>
    </row>
    <row r="672" spans="1:14" ht="15">
      <c r="A672" s="785">
        <v>45807</v>
      </c>
      <c r="B672" s="786" t="s">
        <v>3034</v>
      </c>
      <c r="C672" s="786">
        <v>82951</v>
      </c>
      <c r="D672" s="786" t="s">
        <v>3038</v>
      </c>
      <c r="E672" s="786">
        <v>130</v>
      </c>
      <c r="F672" s="786">
        <v>4010</v>
      </c>
      <c r="G672" s="786" t="s">
        <v>2617</v>
      </c>
      <c r="H672" s="786" t="s">
        <v>2508</v>
      </c>
      <c r="I672" s="798"/>
      <c r="J672" s="786">
        <v>-1</v>
      </c>
      <c r="K672" s="786">
        <v>12.29</v>
      </c>
      <c r="L672" s="796">
        <v>-12.29</v>
      </c>
      <c r="M672" s="55" t="s">
        <v>2455</v>
      </c>
      <c r="N672" s="788" t="s">
        <v>3036</v>
      </c>
    </row>
    <row r="673" spans="1:14" ht="15">
      <c r="A673" s="783">
        <v>45807</v>
      </c>
      <c r="B673" s="784" t="s">
        <v>3034</v>
      </c>
      <c r="C673" s="784">
        <v>82948</v>
      </c>
      <c r="D673" s="784">
        <v>461</v>
      </c>
      <c r="E673" s="784">
        <v>140</v>
      </c>
      <c r="F673" s="784">
        <v>4010</v>
      </c>
      <c r="G673" s="784" t="s">
        <v>2617</v>
      </c>
      <c r="H673" s="784" t="s">
        <v>2508</v>
      </c>
      <c r="I673" s="797"/>
      <c r="J673" s="784">
        <v>-1</v>
      </c>
      <c r="K673" s="784">
        <v>14.18</v>
      </c>
      <c r="L673" s="793">
        <v>-14.18</v>
      </c>
      <c r="M673" s="55" t="s">
        <v>2455</v>
      </c>
      <c r="N673" s="788" t="s">
        <v>3036</v>
      </c>
    </row>
    <row r="674" spans="1:14" ht="15">
      <c r="A674" s="785">
        <v>45807</v>
      </c>
      <c r="B674" s="786" t="s">
        <v>3034</v>
      </c>
      <c r="C674" s="786">
        <v>82889</v>
      </c>
      <c r="D674" s="786" t="s">
        <v>3039</v>
      </c>
      <c r="E674" s="786">
        <v>150</v>
      </c>
      <c r="F674" s="786">
        <v>4010</v>
      </c>
      <c r="G674" s="786" t="s">
        <v>2617</v>
      </c>
      <c r="H674" s="786" t="s">
        <v>2508</v>
      </c>
      <c r="I674" s="798"/>
      <c r="J674" s="786">
        <v>-1</v>
      </c>
      <c r="K674" s="786">
        <v>13.94</v>
      </c>
      <c r="L674" s="796">
        <v>-13.94</v>
      </c>
      <c r="M674" s="55" t="s">
        <v>2455</v>
      </c>
      <c r="N674" s="788" t="s">
        <v>3036</v>
      </c>
    </row>
    <row r="675" spans="1:14" ht="15">
      <c r="A675" s="783">
        <v>45807</v>
      </c>
      <c r="B675" s="784" t="s">
        <v>3034</v>
      </c>
      <c r="C675" s="784">
        <v>82778</v>
      </c>
      <c r="D675" s="784" t="s">
        <v>2909</v>
      </c>
      <c r="E675" s="784">
        <v>85</v>
      </c>
      <c r="F675" s="784">
        <v>4010</v>
      </c>
      <c r="G675" s="784" t="s">
        <v>2617</v>
      </c>
      <c r="H675" s="784" t="s">
        <v>2508</v>
      </c>
      <c r="I675" s="797"/>
      <c r="J675" s="784">
        <v>-1</v>
      </c>
      <c r="K675" s="784">
        <v>5.6</v>
      </c>
      <c r="L675" s="793">
        <v>-5.6</v>
      </c>
      <c r="M675" s="55" t="s">
        <v>2455</v>
      </c>
      <c r="N675" s="788" t="s">
        <v>3036</v>
      </c>
    </row>
    <row r="676" spans="1:14" ht="15">
      <c r="A676" s="785">
        <v>45807</v>
      </c>
      <c r="B676" s="786" t="s">
        <v>3034</v>
      </c>
      <c r="C676" s="786">
        <v>82773</v>
      </c>
      <c r="D676" s="786" t="s">
        <v>3040</v>
      </c>
      <c r="E676" s="786">
        <v>100</v>
      </c>
      <c r="F676" s="786">
        <v>4010</v>
      </c>
      <c r="G676" s="786" t="s">
        <v>2617</v>
      </c>
      <c r="H676" s="786" t="s">
        <v>2508</v>
      </c>
      <c r="I676" s="798"/>
      <c r="J676" s="786">
        <v>-1</v>
      </c>
      <c r="K676" s="786">
        <v>14.65</v>
      </c>
      <c r="L676" s="796">
        <v>-14.65</v>
      </c>
      <c r="M676" s="55" t="s">
        <v>2455</v>
      </c>
      <c r="N676" s="788" t="s">
        <v>3036</v>
      </c>
    </row>
    <row r="677" spans="1:14" ht="15">
      <c r="A677" s="783">
        <v>45807</v>
      </c>
      <c r="B677" s="784" t="s">
        <v>3034</v>
      </c>
      <c r="C677" s="784">
        <v>82725</v>
      </c>
      <c r="D677" s="784" t="s">
        <v>2290</v>
      </c>
      <c r="E677" s="784" t="s">
        <v>2061</v>
      </c>
      <c r="F677" s="784">
        <v>4010</v>
      </c>
      <c r="G677" s="784" t="s">
        <v>2617</v>
      </c>
      <c r="H677" s="784" t="s">
        <v>2508</v>
      </c>
      <c r="I677" s="797"/>
      <c r="J677" s="784">
        <v>-1</v>
      </c>
      <c r="K677" s="784">
        <v>5.04</v>
      </c>
      <c r="L677" s="793">
        <v>-5.04</v>
      </c>
      <c r="M677" s="55" t="s">
        <v>2455</v>
      </c>
      <c r="N677" s="788" t="s">
        <v>3036</v>
      </c>
    </row>
    <row r="678" spans="1:14" ht="15">
      <c r="A678" s="785">
        <v>45807</v>
      </c>
      <c r="B678" s="786" t="s">
        <v>3034</v>
      </c>
      <c r="C678" s="786">
        <v>82721</v>
      </c>
      <c r="D678" s="786" t="s">
        <v>2470</v>
      </c>
      <c r="E678" s="786">
        <v>130</v>
      </c>
      <c r="F678" s="786">
        <v>4010</v>
      </c>
      <c r="G678" s="786" t="s">
        <v>2617</v>
      </c>
      <c r="H678" s="786" t="s">
        <v>2508</v>
      </c>
      <c r="I678" s="798"/>
      <c r="J678" s="786">
        <v>-1</v>
      </c>
      <c r="K678" s="786">
        <v>7.45</v>
      </c>
      <c r="L678" s="796">
        <v>-7.45</v>
      </c>
      <c r="M678" s="55" t="s">
        <v>2455</v>
      </c>
      <c r="N678" s="788" t="s">
        <v>3036</v>
      </c>
    </row>
    <row r="679" spans="1:14" ht="15">
      <c r="A679" s="783">
        <v>45807</v>
      </c>
      <c r="B679" s="784" t="s">
        <v>3034</v>
      </c>
      <c r="C679" s="784">
        <v>82687</v>
      </c>
      <c r="D679" s="784" t="s">
        <v>3041</v>
      </c>
      <c r="E679" s="784">
        <v>100</v>
      </c>
      <c r="F679" s="784">
        <v>4010</v>
      </c>
      <c r="G679" s="784" t="s">
        <v>2617</v>
      </c>
      <c r="H679" s="784" t="s">
        <v>2508</v>
      </c>
      <c r="I679" s="797"/>
      <c r="J679" s="784">
        <v>-1</v>
      </c>
      <c r="K679" s="784">
        <v>7.89</v>
      </c>
      <c r="L679" s="793">
        <v>-7.89</v>
      </c>
      <c r="M679" s="55" t="s">
        <v>2455</v>
      </c>
      <c r="N679" s="788" t="s">
        <v>3036</v>
      </c>
    </row>
    <row r="680" spans="1:14" ht="15">
      <c r="A680" s="785">
        <v>45807</v>
      </c>
      <c r="B680" s="786" t="s">
        <v>3034</v>
      </c>
      <c r="C680" s="786">
        <v>82681</v>
      </c>
      <c r="D680" s="786" t="s">
        <v>3042</v>
      </c>
      <c r="E680" s="786">
        <v>85</v>
      </c>
      <c r="F680" s="786">
        <v>4010</v>
      </c>
      <c r="G680" s="786" t="s">
        <v>2617</v>
      </c>
      <c r="H680" s="786" t="s">
        <v>2508</v>
      </c>
      <c r="I680" s="798"/>
      <c r="J680" s="786">
        <v>-1</v>
      </c>
      <c r="K680" s="786">
        <v>7.42</v>
      </c>
      <c r="L680" s="796">
        <v>-7.42</v>
      </c>
      <c r="M680" s="55" t="s">
        <v>2455</v>
      </c>
      <c r="N680" s="788" t="s">
        <v>3036</v>
      </c>
    </row>
    <row r="681" spans="1:14" ht="15">
      <c r="A681" s="783">
        <v>45807</v>
      </c>
      <c r="B681" s="784" t="s">
        <v>3034</v>
      </c>
      <c r="C681" s="784">
        <v>82646</v>
      </c>
      <c r="D681" s="784" t="s">
        <v>3043</v>
      </c>
      <c r="E681" s="784">
        <v>120</v>
      </c>
      <c r="F681" s="784">
        <v>4010</v>
      </c>
      <c r="G681" s="784" t="s">
        <v>2617</v>
      </c>
      <c r="H681" s="784" t="s">
        <v>2508</v>
      </c>
      <c r="I681" s="797"/>
      <c r="J681" s="784">
        <v>-1</v>
      </c>
      <c r="K681" s="784">
        <v>4.04</v>
      </c>
      <c r="L681" s="793">
        <v>-4.04</v>
      </c>
      <c r="M681" s="55" t="s">
        <v>2455</v>
      </c>
      <c r="N681" s="788" t="s">
        <v>3036</v>
      </c>
    </row>
    <row r="682" spans="1:14" ht="15">
      <c r="A682" s="785">
        <v>45807</v>
      </c>
      <c r="B682" s="786" t="s">
        <v>3034</v>
      </c>
      <c r="C682" s="786">
        <v>82640</v>
      </c>
      <c r="D682" s="786" t="s">
        <v>2736</v>
      </c>
      <c r="E682" s="786">
        <v>110</v>
      </c>
      <c r="F682" s="786">
        <v>4010</v>
      </c>
      <c r="G682" s="786" t="s">
        <v>2617</v>
      </c>
      <c r="H682" s="786" t="s">
        <v>2508</v>
      </c>
      <c r="I682" s="798"/>
      <c r="J682" s="786">
        <v>-1</v>
      </c>
      <c r="K682" s="786">
        <v>6.12</v>
      </c>
      <c r="L682" s="796">
        <v>-6.12</v>
      </c>
      <c r="M682" s="55" t="s">
        <v>2455</v>
      </c>
      <c r="N682" s="788" t="s">
        <v>3036</v>
      </c>
    </row>
    <row r="683" spans="1:14" ht="15">
      <c r="A683" s="783">
        <v>45807</v>
      </c>
      <c r="B683" s="784" t="s">
        <v>3034</v>
      </c>
      <c r="C683" s="784">
        <v>82618</v>
      </c>
      <c r="D683" s="784" t="s">
        <v>3044</v>
      </c>
      <c r="E683" s="784">
        <v>110</v>
      </c>
      <c r="F683" s="784">
        <v>4010</v>
      </c>
      <c r="G683" s="784" t="s">
        <v>2617</v>
      </c>
      <c r="H683" s="784" t="s">
        <v>2508</v>
      </c>
      <c r="I683" s="797"/>
      <c r="J683" s="784">
        <v>-1</v>
      </c>
      <c r="K683" s="784">
        <v>12.51</v>
      </c>
      <c r="L683" s="793">
        <v>-12.51</v>
      </c>
      <c r="M683" s="55" t="s">
        <v>2455</v>
      </c>
      <c r="N683" s="788" t="s">
        <v>3036</v>
      </c>
    </row>
    <row r="684" spans="1:14" ht="15">
      <c r="A684" s="785">
        <v>45807</v>
      </c>
      <c r="B684" s="786" t="s">
        <v>3034</v>
      </c>
      <c r="C684" s="786">
        <v>82608</v>
      </c>
      <c r="D684" s="786" t="s">
        <v>3045</v>
      </c>
      <c r="E684" s="786">
        <v>90</v>
      </c>
      <c r="F684" s="786">
        <v>4010</v>
      </c>
      <c r="G684" s="786" t="s">
        <v>2617</v>
      </c>
      <c r="H684" s="786" t="s">
        <v>2508</v>
      </c>
      <c r="I684" s="798"/>
      <c r="J684" s="786">
        <v>-1</v>
      </c>
      <c r="K684" s="786">
        <v>9.16</v>
      </c>
      <c r="L684" s="796">
        <v>-9.16</v>
      </c>
      <c r="M684" s="55" t="s">
        <v>2455</v>
      </c>
      <c r="N684" s="788" t="s">
        <v>3036</v>
      </c>
    </row>
    <row r="685" spans="1:14" ht="15">
      <c r="A685" s="783">
        <v>45807</v>
      </c>
      <c r="B685" s="784" t="s">
        <v>3034</v>
      </c>
      <c r="C685" s="784">
        <v>82607</v>
      </c>
      <c r="D685" s="784" t="s">
        <v>2474</v>
      </c>
      <c r="E685" s="784">
        <v>120</v>
      </c>
      <c r="F685" s="784">
        <v>4010</v>
      </c>
      <c r="G685" s="784" t="s">
        <v>2617</v>
      </c>
      <c r="H685" s="784" t="s">
        <v>2508</v>
      </c>
      <c r="I685" s="797"/>
      <c r="J685" s="784">
        <v>-1</v>
      </c>
      <c r="K685" s="784">
        <v>6.54</v>
      </c>
      <c r="L685" s="793">
        <v>-6.54</v>
      </c>
      <c r="M685" s="55" t="s">
        <v>2455</v>
      </c>
      <c r="N685" s="788" t="s">
        <v>3036</v>
      </c>
    </row>
    <row r="686" spans="1:14" ht="15">
      <c r="A686" s="785">
        <v>45807</v>
      </c>
      <c r="B686" s="786" t="s">
        <v>3034</v>
      </c>
      <c r="C686" s="786">
        <v>82590</v>
      </c>
      <c r="D686" s="786" t="s">
        <v>3046</v>
      </c>
      <c r="E686" s="786">
        <v>130</v>
      </c>
      <c r="F686" s="786">
        <v>4010</v>
      </c>
      <c r="G686" s="786" t="s">
        <v>2617</v>
      </c>
      <c r="H686" s="786" t="s">
        <v>2508</v>
      </c>
      <c r="I686" s="798"/>
      <c r="J686" s="786">
        <v>-1</v>
      </c>
      <c r="K686" s="786">
        <v>6.06</v>
      </c>
      <c r="L686" s="796">
        <v>-6.06</v>
      </c>
      <c r="M686" s="55" t="s">
        <v>2455</v>
      </c>
      <c r="N686" s="788" t="s">
        <v>3036</v>
      </c>
    </row>
    <row r="687" spans="1:14" ht="15">
      <c r="A687" s="783">
        <v>45807</v>
      </c>
      <c r="B687" s="784" t="s">
        <v>3034</v>
      </c>
      <c r="C687" s="784">
        <v>82573</v>
      </c>
      <c r="D687" s="784" t="s">
        <v>2416</v>
      </c>
      <c r="E687" s="784">
        <v>90</v>
      </c>
      <c r="F687" s="784">
        <v>4010</v>
      </c>
      <c r="G687" s="784" t="s">
        <v>2617</v>
      </c>
      <c r="H687" s="784" t="s">
        <v>2508</v>
      </c>
      <c r="I687" s="797"/>
      <c r="J687" s="784">
        <v>-1</v>
      </c>
      <c r="K687" s="784">
        <v>5.93</v>
      </c>
      <c r="L687" s="793">
        <v>-5.93</v>
      </c>
      <c r="M687" s="55" t="s">
        <v>2455</v>
      </c>
      <c r="N687" s="788" t="s">
        <v>3036</v>
      </c>
    </row>
    <row r="688" spans="1:14" ht="15">
      <c r="A688" s="785">
        <v>45807</v>
      </c>
      <c r="B688" s="786" t="s">
        <v>3034</v>
      </c>
      <c r="C688" s="786">
        <v>82533</v>
      </c>
      <c r="D688" s="786" t="s">
        <v>3047</v>
      </c>
      <c r="E688" s="786">
        <v>85</v>
      </c>
      <c r="F688" s="786">
        <v>4010</v>
      </c>
      <c r="G688" s="786" t="s">
        <v>2617</v>
      </c>
      <c r="H688" s="786" t="s">
        <v>2508</v>
      </c>
      <c r="I688" s="798"/>
      <c r="J688" s="786">
        <v>-1</v>
      </c>
      <c r="K688" s="786">
        <v>9.09</v>
      </c>
      <c r="L688" s="796">
        <v>-9.09</v>
      </c>
      <c r="M688" s="55" t="s">
        <v>2455</v>
      </c>
      <c r="N688" s="788" t="s">
        <v>3036</v>
      </c>
    </row>
    <row r="689" spans="1:14" ht="15">
      <c r="A689" s="783">
        <v>45807</v>
      </c>
      <c r="B689" s="784" t="s">
        <v>3034</v>
      </c>
      <c r="C689" s="784">
        <v>81671</v>
      </c>
      <c r="D689" s="784" t="s">
        <v>2280</v>
      </c>
      <c r="E689" s="784" t="s">
        <v>2061</v>
      </c>
      <c r="F689" s="784">
        <v>4010</v>
      </c>
      <c r="G689" s="784" t="s">
        <v>2617</v>
      </c>
      <c r="H689" s="784" t="s">
        <v>2508</v>
      </c>
      <c r="I689" s="797"/>
      <c r="J689" s="784">
        <v>-1</v>
      </c>
      <c r="K689" s="784">
        <v>11.07</v>
      </c>
      <c r="L689" s="793">
        <v>-11.07</v>
      </c>
      <c r="M689" s="55" t="s">
        <v>2455</v>
      </c>
      <c r="N689" s="788" t="s">
        <v>3036</v>
      </c>
    </row>
    <row r="690" spans="1:14" ht="15">
      <c r="A690" s="785">
        <v>45807</v>
      </c>
      <c r="B690" s="786" t="s">
        <v>3034</v>
      </c>
      <c r="C690" s="786">
        <v>81666</v>
      </c>
      <c r="D690" s="786" t="s">
        <v>2939</v>
      </c>
      <c r="E690" s="786">
        <v>70</v>
      </c>
      <c r="F690" s="786">
        <v>4010</v>
      </c>
      <c r="G690" s="786" t="s">
        <v>2617</v>
      </c>
      <c r="H690" s="786" t="s">
        <v>2508</v>
      </c>
      <c r="I690" s="798"/>
      <c r="J690" s="786">
        <v>-1</v>
      </c>
      <c r="K690" s="786">
        <v>4.8600000000000003</v>
      </c>
      <c r="L690" s="796">
        <v>-4.8600000000000003</v>
      </c>
      <c r="M690" s="55" t="s">
        <v>2455</v>
      </c>
      <c r="N690" s="788" t="s">
        <v>3036</v>
      </c>
    </row>
    <row r="691" spans="1:14" ht="15">
      <c r="A691" s="783">
        <v>45807</v>
      </c>
      <c r="B691" s="784" t="s">
        <v>3034</v>
      </c>
      <c r="C691" s="784">
        <v>81461</v>
      </c>
      <c r="D691" s="784" t="s">
        <v>2905</v>
      </c>
      <c r="E691" s="784">
        <v>140</v>
      </c>
      <c r="F691" s="784">
        <v>4010</v>
      </c>
      <c r="G691" s="784" t="s">
        <v>2617</v>
      </c>
      <c r="H691" s="784" t="s">
        <v>2508</v>
      </c>
      <c r="I691" s="797"/>
      <c r="J691" s="784">
        <v>-1</v>
      </c>
      <c r="K691" s="784">
        <v>12.16</v>
      </c>
      <c r="L691" s="793">
        <v>-12.16</v>
      </c>
      <c r="M691" s="55" t="s">
        <v>2455</v>
      </c>
      <c r="N691" s="788" t="s">
        <v>3036</v>
      </c>
    </row>
    <row r="692" spans="1:14" ht="15">
      <c r="A692" s="785">
        <v>45807</v>
      </c>
      <c r="B692" s="786" t="s">
        <v>3034</v>
      </c>
      <c r="C692" s="786">
        <v>81346</v>
      </c>
      <c r="D692" s="786" t="s">
        <v>3048</v>
      </c>
      <c r="E692" s="786">
        <v>150</v>
      </c>
      <c r="F692" s="786">
        <v>4010</v>
      </c>
      <c r="G692" s="786" t="s">
        <v>2617</v>
      </c>
      <c r="H692" s="786" t="s">
        <v>2508</v>
      </c>
      <c r="I692" s="798"/>
      <c r="J692" s="786">
        <v>-1</v>
      </c>
      <c r="K692" s="786">
        <v>4.93</v>
      </c>
      <c r="L692" s="796">
        <v>-4.93</v>
      </c>
      <c r="M692" s="55" t="s">
        <v>2455</v>
      </c>
      <c r="N692" s="788" t="s">
        <v>3036</v>
      </c>
    </row>
    <row r="693" spans="1:14" ht="15">
      <c r="A693" s="783">
        <v>45807</v>
      </c>
      <c r="B693" s="784" t="s">
        <v>3034</v>
      </c>
      <c r="C693" s="784">
        <v>81346</v>
      </c>
      <c r="D693" s="784" t="s">
        <v>3049</v>
      </c>
      <c r="E693" s="784">
        <v>130</v>
      </c>
      <c r="F693" s="784">
        <v>4010</v>
      </c>
      <c r="G693" s="784" t="s">
        <v>2617</v>
      </c>
      <c r="H693" s="784" t="s">
        <v>2508</v>
      </c>
      <c r="I693" s="797"/>
      <c r="J693" s="784">
        <v>-1</v>
      </c>
      <c r="K693" s="784">
        <v>4.93</v>
      </c>
      <c r="L693" s="793">
        <v>-4.93</v>
      </c>
      <c r="M693" s="55" t="s">
        <v>2455</v>
      </c>
      <c r="N693" s="788" t="s">
        <v>3036</v>
      </c>
    </row>
    <row r="694" spans="1:14" ht="15">
      <c r="A694" s="785">
        <v>45807</v>
      </c>
      <c r="B694" s="786" t="s">
        <v>3034</v>
      </c>
      <c r="C694" s="786">
        <v>81338</v>
      </c>
      <c r="D694" s="786" t="s">
        <v>3050</v>
      </c>
      <c r="E694" s="786">
        <v>120</v>
      </c>
      <c r="F694" s="786">
        <v>4010</v>
      </c>
      <c r="G694" s="786" t="s">
        <v>2617</v>
      </c>
      <c r="H694" s="786" t="s">
        <v>2508</v>
      </c>
      <c r="I694" s="798"/>
      <c r="J694" s="786">
        <v>-1</v>
      </c>
      <c r="K694" s="786">
        <v>8.3699999999999992</v>
      </c>
      <c r="L694" s="796">
        <v>-8.3699999999999992</v>
      </c>
      <c r="M694" s="55" t="s">
        <v>2455</v>
      </c>
      <c r="N694" s="788" t="s">
        <v>3036</v>
      </c>
    </row>
    <row r="695" spans="1:14" ht="15">
      <c r="A695" s="783">
        <v>45807</v>
      </c>
      <c r="B695" s="784" t="s">
        <v>3034</v>
      </c>
      <c r="C695" s="784">
        <v>80617</v>
      </c>
      <c r="D695" s="784" t="s">
        <v>3051</v>
      </c>
      <c r="E695" s="784">
        <v>90</v>
      </c>
      <c r="F695" s="784">
        <v>4010</v>
      </c>
      <c r="G695" s="784" t="s">
        <v>2617</v>
      </c>
      <c r="H695" s="784" t="s">
        <v>2508</v>
      </c>
      <c r="I695" s="797"/>
      <c r="J695" s="784">
        <v>-1</v>
      </c>
      <c r="K695" s="784">
        <v>6.4</v>
      </c>
      <c r="L695" s="793">
        <v>-6.4</v>
      </c>
      <c r="M695" s="55" t="s">
        <v>2455</v>
      </c>
      <c r="N695" s="788" t="s">
        <v>3036</v>
      </c>
    </row>
    <row r="696" spans="1:14" ht="15">
      <c r="A696" s="785">
        <v>45807</v>
      </c>
      <c r="B696" s="786" t="s">
        <v>3034</v>
      </c>
      <c r="C696" s="786">
        <v>68177</v>
      </c>
      <c r="D696" s="786" t="s">
        <v>2560</v>
      </c>
      <c r="E696" s="786">
        <v>60</v>
      </c>
      <c r="F696" s="786">
        <v>4010</v>
      </c>
      <c r="G696" s="786" t="s">
        <v>2617</v>
      </c>
      <c r="H696" s="786" t="s">
        <v>2508</v>
      </c>
      <c r="I696" s="798"/>
      <c r="J696" s="786">
        <v>-1</v>
      </c>
      <c r="K696" s="786">
        <v>3.4</v>
      </c>
      <c r="L696" s="796">
        <v>-3.4</v>
      </c>
      <c r="M696" s="55" t="s">
        <v>2455</v>
      </c>
      <c r="N696" s="788" t="s">
        <v>3036</v>
      </c>
    </row>
    <row r="697" spans="1:14" ht="15">
      <c r="A697" s="783">
        <v>45807</v>
      </c>
      <c r="B697" s="784" t="s">
        <v>3034</v>
      </c>
      <c r="C697" s="784">
        <v>67862</v>
      </c>
      <c r="D697" s="784" t="s">
        <v>3035</v>
      </c>
      <c r="E697" s="784">
        <v>110</v>
      </c>
      <c r="F697" s="784">
        <v>4010</v>
      </c>
      <c r="G697" s="784" t="s">
        <v>2617</v>
      </c>
      <c r="H697" s="784" t="s">
        <v>2508</v>
      </c>
      <c r="I697" s="797"/>
      <c r="J697" s="784">
        <v>-1</v>
      </c>
      <c r="K697" s="784">
        <v>5.47</v>
      </c>
      <c r="L697" s="793">
        <v>-5.47</v>
      </c>
      <c r="M697" s="55" t="s">
        <v>2455</v>
      </c>
      <c r="N697" s="788" t="s">
        <v>3036</v>
      </c>
    </row>
    <row r="698" spans="1:14" ht="15">
      <c r="A698" s="785">
        <v>45807</v>
      </c>
      <c r="B698" s="786" t="s">
        <v>3034</v>
      </c>
      <c r="C698" s="786">
        <v>67550</v>
      </c>
      <c r="D698" s="786" t="s">
        <v>2541</v>
      </c>
      <c r="E698" s="786">
        <v>70</v>
      </c>
      <c r="F698" s="786">
        <v>4010</v>
      </c>
      <c r="G698" s="786" t="s">
        <v>2617</v>
      </c>
      <c r="H698" s="786" t="s">
        <v>2508</v>
      </c>
      <c r="I698" s="798"/>
      <c r="J698" s="786">
        <v>-1</v>
      </c>
      <c r="K698" s="786">
        <v>5.86</v>
      </c>
      <c r="L698" s="796">
        <v>-5.86</v>
      </c>
      <c r="M698" s="55" t="s">
        <v>2455</v>
      </c>
      <c r="N698" s="788" t="s">
        <v>3036</v>
      </c>
    </row>
    <row r="699" spans="1:14" ht="15">
      <c r="A699" s="783">
        <v>45807</v>
      </c>
      <c r="B699" s="784" t="s">
        <v>3034</v>
      </c>
      <c r="C699" s="784">
        <v>67377</v>
      </c>
      <c r="D699" s="784" t="s">
        <v>2682</v>
      </c>
      <c r="E699" s="784">
        <v>130</v>
      </c>
      <c r="F699" s="784">
        <v>4010</v>
      </c>
      <c r="G699" s="784" t="s">
        <v>2617</v>
      </c>
      <c r="H699" s="784" t="s">
        <v>2508</v>
      </c>
      <c r="I699" s="797"/>
      <c r="J699" s="784">
        <v>-1</v>
      </c>
      <c r="K699" s="784">
        <v>4.2</v>
      </c>
      <c r="L699" s="793">
        <v>-4.2</v>
      </c>
      <c r="M699" s="55" t="s">
        <v>2455</v>
      </c>
      <c r="N699" s="788" t="s">
        <v>3036</v>
      </c>
    </row>
    <row r="700" spans="1:14" ht="15">
      <c r="A700" s="785">
        <v>45807</v>
      </c>
      <c r="B700" s="786" t="s">
        <v>3034</v>
      </c>
      <c r="C700" s="786">
        <v>65593</v>
      </c>
      <c r="D700" s="786" t="s">
        <v>3048</v>
      </c>
      <c r="E700" s="786">
        <v>80</v>
      </c>
      <c r="F700" s="786">
        <v>4010</v>
      </c>
      <c r="G700" s="786" t="s">
        <v>2617</v>
      </c>
      <c r="H700" s="786" t="s">
        <v>2508</v>
      </c>
      <c r="I700" s="798"/>
      <c r="J700" s="786">
        <v>-1</v>
      </c>
      <c r="K700" s="786">
        <v>3.63</v>
      </c>
      <c r="L700" s="796">
        <v>-3.63</v>
      </c>
      <c r="M700" s="55" t="s">
        <v>2455</v>
      </c>
      <c r="N700" s="788" t="s">
        <v>3036</v>
      </c>
    </row>
    <row r="701" spans="1:14" ht="15">
      <c r="A701" s="783">
        <v>45807</v>
      </c>
      <c r="B701" s="784" t="s">
        <v>3052</v>
      </c>
      <c r="C701" s="784">
        <v>82790</v>
      </c>
      <c r="D701" s="784" t="s">
        <v>3053</v>
      </c>
      <c r="E701" s="784">
        <v>110</v>
      </c>
      <c r="F701" s="784">
        <v>4010</v>
      </c>
      <c r="G701" s="784" t="s">
        <v>2501</v>
      </c>
      <c r="H701" s="784" t="s">
        <v>1573</v>
      </c>
      <c r="I701" s="797">
        <v>158730425181072</v>
      </c>
      <c r="J701" s="784">
        <v>16</v>
      </c>
      <c r="K701" s="784">
        <v>9.43</v>
      </c>
      <c r="L701" s="793">
        <v>150.88</v>
      </c>
      <c r="M701" s="55" t="s">
        <v>2618</v>
      </c>
      <c r="N701" s="788" t="s">
        <v>3054</v>
      </c>
    </row>
    <row r="702" spans="1:14" ht="15">
      <c r="A702" s="783">
        <v>45808</v>
      </c>
      <c r="B702" s="784" t="s">
        <v>3055</v>
      </c>
      <c r="C702" s="784">
        <v>83086</v>
      </c>
      <c r="D702" s="784" t="s">
        <v>3056</v>
      </c>
      <c r="E702" s="784">
        <v>160</v>
      </c>
      <c r="F702" s="784">
        <v>4010</v>
      </c>
      <c r="G702" s="784" t="s">
        <v>2501</v>
      </c>
      <c r="H702" s="784" t="s">
        <v>2508</v>
      </c>
      <c r="I702" s="797">
        <v>7.75278901708312E+16</v>
      </c>
      <c r="J702" s="784">
        <v>-48</v>
      </c>
      <c r="K702" s="784">
        <v>9.19</v>
      </c>
      <c r="L702" s="793">
        <v>-441.12</v>
      </c>
      <c r="M702" s="55" t="s">
        <v>2509</v>
      </c>
      <c r="N702" s="788" t="s">
        <v>3057</v>
      </c>
    </row>
    <row r="703" spans="1:14" ht="15">
      <c r="A703" s="783">
        <v>45808</v>
      </c>
      <c r="B703" s="784" t="s">
        <v>3058</v>
      </c>
      <c r="C703" s="784">
        <v>81054</v>
      </c>
      <c r="D703" s="784">
        <v>45</v>
      </c>
      <c r="E703" s="784" t="s">
        <v>2061</v>
      </c>
      <c r="F703" s="784">
        <v>4010</v>
      </c>
      <c r="G703" s="784" t="s">
        <v>2501</v>
      </c>
      <c r="H703" s="784" t="s">
        <v>2508</v>
      </c>
      <c r="I703" s="797">
        <v>8246290094328920</v>
      </c>
      <c r="J703" s="784">
        <v>-28</v>
      </c>
      <c r="K703" s="784">
        <v>10.16</v>
      </c>
      <c r="L703" s="793">
        <v>-284.48</v>
      </c>
      <c r="M703" s="55" t="s">
        <v>2509</v>
      </c>
      <c r="N703" s="788" t="s">
        <v>3059</v>
      </c>
    </row>
    <row r="704" spans="1:14" ht="15">
      <c r="A704" s="785">
        <v>45808</v>
      </c>
      <c r="B704" s="786" t="s">
        <v>3058</v>
      </c>
      <c r="C704" s="786">
        <v>81338</v>
      </c>
      <c r="D704" s="786" t="s">
        <v>2363</v>
      </c>
      <c r="E704" s="786">
        <v>100</v>
      </c>
      <c r="F704" s="786">
        <v>4010</v>
      </c>
      <c r="G704" s="786" t="s">
        <v>2501</v>
      </c>
      <c r="H704" s="786" t="s">
        <v>2508</v>
      </c>
      <c r="I704" s="798">
        <v>8246290094692630</v>
      </c>
      <c r="J704" s="786">
        <v>-23</v>
      </c>
      <c r="K704" s="786">
        <v>8.59</v>
      </c>
      <c r="L704" s="796">
        <v>-197.57</v>
      </c>
      <c r="M704" s="55" t="s">
        <v>2509</v>
      </c>
      <c r="N704" s="788" t="s">
        <v>3060</v>
      </c>
    </row>
    <row r="705" spans="1:14" ht="15">
      <c r="A705" s="783">
        <v>45808</v>
      </c>
      <c r="B705" s="784" t="s">
        <v>3058</v>
      </c>
      <c r="C705" s="784">
        <v>66994</v>
      </c>
      <c r="D705" s="784" t="s">
        <v>2623</v>
      </c>
      <c r="E705" s="784" t="s">
        <v>441</v>
      </c>
      <c r="F705" s="784">
        <v>4010</v>
      </c>
      <c r="G705" s="784" t="s">
        <v>2501</v>
      </c>
      <c r="H705" s="784" t="s">
        <v>2508</v>
      </c>
      <c r="I705" s="797">
        <v>8246290094394750</v>
      </c>
      <c r="J705" s="784">
        <v>-28</v>
      </c>
      <c r="K705" s="784">
        <v>8.11</v>
      </c>
      <c r="L705" s="793">
        <v>-227.08</v>
      </c>
      <c r="M705" s="55" t="s">
        <v>2509</v>
      </c>
      <c r="N705" s="788" t="s">
        <v>3060</v>
      </c>
    </row>
    <row r="706" spans="1:14" ht="15">
      <c r="A706" s="785">
        <v>45808</v>
      </c>
      <c r="B706" s="786" t="s">
        <v>3058</v>
      </c>
      <c r="C706" s="786">
        <v>81295</v>
      </c>
      <c r="D706" s="786">
        <v>273</v>
      </c>
      <c r="E706" s="786">
        <v>90</v>
      </c>
      <c r="F706" s="786">
        <v>4010</v>
      </c>
      <c r="G706" s="786" t="s">
        <v>2501</v>
      </c>
      <c r="H706" s="786" t="s">
        <v>2508</v>
      </c>
      <c r="I706" s="798">
        <v>7.7527890164080896E+16</v>
      </c>
      <c r="J706" s="786">
        <v>-26</v>
      </c>
      <c r="K706" s="786">
        <v>10.41</v>
      </c>
      <c r="L706" s="796">
        <v>-270.66000000000003</v>
      </c>
      <c r="M706" s="55" t="s">
        <v>2509</v>
      </c>
      <c r="N706" s="788" t="s">
        <v>3060</v>
      </c>
    </row>
    <row r="707" spans="1:14" ht="15">
      <c r="A707" s="783">
        <v>45808</v>
      </c>
      <c r="B707" s="784" t="s">
        <v>3058</v>
      </c>
      <c r="C707" s="784">
        <v>81419</v>
      </c>
      <c r="D707" s="784">
        <v>746</v>
      </c>
      <c r="E707" s="784">
        <v>80</v>
      </c>
      <c r="F707" s="784">
        <v>4010</v>
      </c>
      <c r="G707" s="784" t="s">
        <v>2501</v>
      </c>
      <c r="H707" s="784" t="s">
        <v>2508</v>
      </c>
      <c r="I707" s="797">
        <v>8.9050810005800608E+16</v>
      </c>
      <c r="J707" s="784">
        <v>-40</v>
      </c>
      <c r="K707" s="784">
        <v>7.71</v>
      </c>
      <c r="L707" s="793">
        <v>-308.39999999999998</v>
      </c>
      <c r="M707" s="55" t="s">
        <v>2509</v>
      </c>
      <c r="N707" s="788" t="s">
        <v>3060</v>
      </c>
    </row>
    <row r="708" spans="1:14" ht="15">
      <c r="A708" s="785">
        <v>45808</v>
      </c>
      <c r="B708" s="786" t="s">
        <v>3058</v>
      </c>
      <c r="C708" s="786">
        <v>57388</v>
      </c>
      <c r="D708" s="786">
        <v>520</v>
      </c>
      <c r="E708" s="786" t="s">
        <v>2061</v>
      </c>
      <c r="F708" s="786">
        <v>4010</v>
      </c>
      <c r="G708" s="786" t="s">
        <v>2501</v>
      </c>
      <c r="H708" s="786" t="s">
        <v>2508</v>
      </c>
      <c r="I708" s="798">
        <v>4.8971090102709696E+16</v>
      </c>
      <c r="J708" s="786">
        <v>-60</v>
      </c>
      <c r="K708" s="786">
        <v>11.47</v>
      </c>
      <c r="L708" s="796">
        <v>-688.2</v>
      </c>
      <c r="M708" s="55" t="s">
        <v>2509</v>
      </c>
      <c r="N708" s="788" t="s">
        <v>3060</v>
      </c>
    </row>
    <row r="709" spans="1:14" ht="15">
      <c r="A709" s="783">
        <v>45808</v>
      </c>
      <c r="B709" s="784" t="s">
        <v>3058</v>
      </c>
      <c r="C709" s="784">
        <v>80983</v>
      </c>
      <c r="D709" s="784">
        <v>850</v>
      </c>
      <c r="E709" s="784">
        <v>140</v>
      </c>
      <c r="F709" s="784">
        <v>4010</v>
      </c>
      <c r="G709" s="784" t="s">
        <v>2501</v>
      </c>
      <c r="H709" s="784" t="s">
        <v>2508</v>
      </c>
      <c r="I709" s="797">
        <v>8281302896842140</v>
      </c>
      <c r="J709" s="784">
        <v>-43</v>
      </c>
      <c r="K709" s="784">
        <v>4.24</v>
      </c>
      <c r="L709" s="793">
        <v>-182.32</v>
      </c>
      <c r="M709" s="55" t="s">
        <v>2509</v>
      </c>
      <c r="N709" s="788" t="s">
        <v>3060</v>
      </c>
    </row>
    <row r="710" spans="1:14" ht="15">
      <c r="A710" s="783">
        <v>45808</v>
      </c>
      <c r="B710" s="784" t="s">
        <v>3061</v>
      </c>
      <c r="C710" s="784">
        <v>82681</v>
      </c>
      <c r="D710" s="784" t="s">
        <v>3062</v>
      </c>
      <c r="E710" s="784">
        <v>60</v>
      </c>
      <c r="F710" s="784">
        <v>4010</v>
      </c>
      <c r="G710" s="784" t="s">
        <v>2501</v>
      </c>
      <c r="H710" s="784" t="s">
        <v>2508</v>
      </c>
      <c r="I710" s="797">
        <v>8.9061281304347904E+16</v>
      </c>
      <c r="J710" s="784">
        <v>-65</v>
      </c>
      <c r="K710" s="784">
        <v>7.42</v>
      </c>
      <c r="L710" s="793">
        <v>-482.3</v>
      </c>
      <c r="M710" s="55" t="s">
        <v>2618</v>
      </c>
      <c r="N710" s="788" t="s">
        <v>3063</v>
      </c>
    </row>
    <row r="711" spans="1:14" ht="15">
      <c r="A711" s="783">
        <v>45808</v>
      </c>
      <c r="B711" s="784" t="s">
        <v>3064</v>
      </c>
      <c r="C711" s="784">
        <v>81318</v>
      </c>
      <c r="D711" s="784" t="s">
        <v>3065</v>
      </c>
      <c r="E711" s="784">
        <v>130</v>
      </c>
      <c r="F711" s="784">
        <v>4010</v>
      </c>
      <c r="G711" s="784" t="s">
        <v>3066</v>
      </c>
      <c r="H711" s="784" t="s">
        <v>1573</v>
      </c>
      <c r="I711" s="797"/>
      <c r="J711" s="784">
        <v>-36</v>
      </c>
      <c r="K711" s="784">
        <v>6.15</v>
      </c>
      <c r="L711" s="793">
        <v>-221.4</v>
      </c>
      <c r="M711" s="55" t="s">
        <v>3067</v>
      </c>
      <c r="N711" s="788" t="s">
        <v>3068</v>
      </c>
    </row>
    <row r="712" spans="1:14" ht="15">
      <c r="A712" s="783">
        <v>45810</v>
      </c>
      <c r="B712" s="55" t="s">
        <v>3069</v>
      </c>
      <c r="C712" s="784">
        <v>58662</v>
      </c>
      <c r="D712" s="784" t="s">
        <v>3070</v>
      </c>
      <c r="E712" s="784" t="s">
        <v>289</v>
      </c>
      <c r="F712" s="784">
        <v>4010</v>
      </c>
      <c r="G712" s="784" t="s">
        <v>3071</v>
      </c>
      <c r="H712" s="784" t="s">
        <v>1573</v>
      </c>
      <c r="J712" s="784">
        <v>3</v>
      </c>
      <c r="K712" s="784">
        <v>9.2200000000000006</v>
      </c>
      <c r="L712" s="793">
        <v>27.66</v>
      </c>
      <c r="M712" s="55" t="s">
        <v>2455</v>
      </c>
    </row>
    <row r="713" spans="1:14" ht="15">
      <c r="A713" s="785">
        <v>45810</v>
      </c>
      <c r="B713" s="55" t="s">
        <v>3069</v>
      </c>
      <c r="C713" s="786">
        <v>58660</v>
      </c>
      <c r="D713" s="786" t="s">
        <v>2969</v>
      </c>
      <c r="E713" s="786" t="s">
        <v>2230</v>
      </c>
      <c r="F713" s="786">
        <v>4010</v>
      </c>
      <c r="G713" s="786" t="s">
        <v>2526</v>
      </c>
      <c r="H713" s="786" t="s">
        <v>1573</v>
      </c>
      <c r="J713" s="786">
        <v>2</v>
      </c>
      <c r="K713" s="786">
        <v>8.69</v>
      </c>
      <c r="L713" s="796">
        <v>17.38</v>
      </c>
      <c r="M713" s="55" t="s">
        <v>2455</v>
      </c>
    </row>
    <row r="714" spans="1:14" ht="15">
      <c r="A714" s="783">
        <v>45810</v>
      </c>
      <c r="B714" s="55" t="s">
        <v>3069</v>
      </c>
      <c r="C714" s="784">
        <v>82572</v>
      </c>
      <c r="D714" s="784" t="s">
        <v>2376</v>
      </c>
      <c r="E714" s="784">
        <v>100</v>
      </c>
      <c r="F714" s="784">
        <v>4010</v>
      </c>
      <c r="G714" s="784" t="s">
        <v>2528</v>
      </c>
      <c r="H714" s="784" t="s">
        <v>1573</v>
      </c>
      <c r="J714" s="784">
        <v>1</v>
      </c>
      <c r="K714" s="784">
        <v>9.9700000000000006</v>
      </c>
      <c r="L714" s="793">
        <v>9.9700000000000006</v>
      </c>
      <c r="M714" s="55" t="s">
        <v>2455</v>
      </c>
    </row>
    <row r="715" spans="1:14" ht="15">
      <c r="A715" s="785">
        <v>45810</v>
      </c>
      <c r="B715" s="55" t="s">
        <v>3069</v>
      </c>
      <c r="C715" s="786">
        <v>83059</v>
      </c>
      <c r="D715" s="786" t="s">
        <v>2413</v>
      </c>
      <c r="E715" s="786">
        <v>130</v>
      </c>
      <c r="F715" s="786">
        <v>4010</v>
      </c>
      <c r="G715" s="786" t="s">
        <v>2530</v>
      </c>
      <c r="H715" s="786" t="s">
        <v>1573</v>
      </c>
      <c r="J715" s="786">
        <v>1</v>
      </c>
      <c r="K715" s="786">
        <v>4.04</v>
      </c>
      <c r="L715" s="796">
        <v>4.04</v>
      </c>
      <c r="M715" s="55" t="s">
        <v>2455</v>
      </c>
    </row>
    <row r="716" spans="1:14" ht="15">
      <c r="A716" s="783">
        <v>45810</v>
      </c>
      <c r="B716" s="55" t="s">
        <v>3069</v>
      </c>
      <c r="C716" s="784">
        <v>82592</v>
      </c>
      <c r="D716" s="784" t="s">
        <v>3041</v>
      </c>
      <c r="E716" s="784">
        <v>90</v>
      </c>
      <c r="F716" s="784">
        <v>4010</v>
      </c>
      <c r="G716" s="784" t="s">
        <v>2531</v>
      </c>
      <c r="H716" s="784" t="s">
        <v>1573</v>
      </c>
      <c r="J716" s="784">
        <v>1</v>
      </c>
      <c r="K716" s="784">
        <v>10.14</v>
      </c>
      <c r="L716" s="793">
        <v>10.14</v>
      </c>
      <c r="M716" s="55" t="s">
        <v>2455</v>
      </c>
    </row>
    <row r="717" spans="1:14" ht="15">
      <c r="A717" s="785">
        <v>45810</v>
      </c>
      <c r="B717" s="55" t="s">
        <v>3069</v>
      </c>
      <c r="C717" s="786">
        <v>81710</v>
      </c>
      <c r="D717" s="786" t="s">
        <v>3072</v>
      </c>
      <c r="E717" s="786">
        <v>70</v>
      </c>
      <c r="F717" s="786">
        <v>4010</v>
      </c>
      <c r="G717" s="786" t="s">
        <v>2532</v>
      </c>
      <c r="H717" s="786" t="s">
        <v>1573</v>
      </c>
      <c r="J717" s="786">
        <v>1</v>
      </c>
      <c r="K717" s="786">
        <v>5.85</v>
      </c>
      <c r="L717" s="796">
        <v>5.85</v>
      </c>
      <c r="M717" s="55" t="s">
        <v>2455</v>
      </c>
    </row>
    <row r="718" spans="1:14" ht="15">
      <c r="A718" s="783">
        <v>45810</v>
      </c>
      <c r="B718" s="55" t="s">
        <v>3069</v>
      </c>
      <c r="C718" s="784">
        <v>59852</v>
      </c>
      <c r="D718" s="784" t="s">
        <v>2242</v>
      </c>
      <c r="E718" s="784">
        <v>150</v>
      </c>
      <c r="F718" s="784">
        <v>4010</v>
      </c>
      <c r="G718" s="784" t="s">
        <v>2534</v>
      </c>
      <c r="H718" s="784" t="s">
        <v>1573</v>
      </c>
      <c r="J718" s="784">
        <v>1</v>
      </c>
      <c r="K718" s="784">
        <v>8.5500000000000007</v>
      </c>
      <c r="L718" s="793">
        <v>8.5500000000000007</v>
      </c>
      <c r="M718" s="55" t="s">
        <v>2455</v>
      </c>
    </row>
    <row r="719" spans="1:14" ht="15">
      <c r="A719" s="785">
        <v>45810</v>
      </c>
      <c r="B719" s="55" t="s">
        <v>3069</v>
      </c>
      <c r="C719" s="786">
        <v>82569</v>
      </c>
      <c r="D719" s="786" t="s">
        <v>3073</v>
      </c>
      <c r="E719" s="786">
        <v>75</v>
      </c>
      <c r="F719" s="786">
        <v>4010</v>
      </c>
      <c r="G719" s="786" t="s">
        <v>2535</v>
      </c>
      <c r="H719" s="786" t="s">
        <v>1573</v>
      </c>
      <c r="J719" s="786">
        <v>1</v>
      </c>
      <c r="K719" s="786">
        <v>6.41</v>
      </c>
      <c r="L719" s="796">
        <v>6.41</v>
      </c>
      <c r="M719" s="55" t="s">
        <v>2455</v>
      </c>
    </row>
    <row r="720" spans="1:14" ht="15">
      <c r="A720" s="783">
        <v>45810</v>
      </c>
      <c r="B720" s="55" t="s">
        <v>3069</v>
      </c>
      <c r="C720" s="784">
        <v>65593</v>
      </c>
      <c r="D720" s="784" t="s">
        <v>2788</v>
      </c>
      <c r="E720" s="784">
        <v>70</v>
      </c>
      <c r="F720" s="784">
        <v>4010</v>
      </c>
      <c r="G720" s="784" t="s">
        <v>2537</v>
      </c>
      <c r="H720" s="784" t="s">
        <v>1573</v>
      </c>
      <c r="J720" s="784">
        <v>1</v>
      </c>
      <c r="K720" s="784">
        <v>3.63</v>
      </c>
      <c r="L720" s="793">
        <v>3.63</v>
      </c>
      <c r="M720" s="55" t="s">
        <v>2455</v>
      </c>
    </row>
    <row r="721" spans="1:13" ht="15">
      <c r="A721" s="785">
        <v>45810</v>
      </c>
      <c r="B721" s="55" t="s">
        <v>3069</v>
      </c>
      <c r="C721" s="786">
        <v>52309</v>
      </c>
      <c r="D721" s="786" t="s">
        <v>3074</v>
      </c>
      <c r="E721" s="786" t="s">
        <v>289</v>
      </c>
      <c r="F721" s="786">
        <v>4010</v>
      </c>
      <c r="G721" s="786" t="s">
        <v>2538</v>
      </c>
      <c r="H721" s="786" t="s">
        <v>1573</v>
      </c>
      <c r="J721" s="786">
        <v>1</v>
      </c>
      <c r="K721" s="786">
        <v>2.91</v>
      </c>
      <c r="L721" s="796">
        <v>2.91</v>
      </c>
      <c r="M721" s="55" t="s">
        <v>2455</v>
      </c>
    </row>
    <row r="722" spans="1:13" ht="15">
      <c r="A722" s="783">
        <v>45810</v>
      </c>
      <c r="B722" s="55" t="s">
        <v>3069</v>
      </c>
      <c r="C722" s="784">
        <v>67521</v>
      </c>
      <c r="D722" s="784" t="s">
        <v>2491</v>
      </c>
      <c r="E722" s="784">
        <v>110</v>
      </c>
      <c r="F722" s="784">
        <v>4010</v>
      </c>
      <c r="G722" s="784" t="s">
        <v>2540</v>
      </c>
      <c r="H722" s="784" t="s">
        <v>1573</v>
      </c>
      <c r="J722" s="784">
        <v>1</v>
      </c>
      <c r="K722" s="784">
        <v>6.68</v>
      </c>
      <c r="L722" s="793">
        <v>6.68</v>
      </c>
      <c r="M722" s="55" t="s">
        <v>2455</v>
      </c>
    </row>
    <row r="723" spans="1:13" ht="15">
      <c r="A723" s="785">
        <v>45810</v>
      </c>
      <c r="B723" s="55" t="s">
        <v>3069</v>
      </c>
      <c r="C723" s="786">
        <v>80758</v>
      </c>
      <c r="D723" s="786">
        <v>434</v>
      </c>
      <c r="E723" s="786">
        <v>140</v>
      </c>
      <c r="F723" s="786">
        <v>4010</v>
      </c>
      <c r="G723" s="786" t="s">
        <v>2542</v>
      </c>
      <c r="H723" s="786" t="s">
        <v>1573</v>
      </c>
      <c r="J723" s="786">
        <v>1</v>
      </c>
      <c r="K723" s="786">
        <v>5.78</v>
      </c>
      <c r="L723" s="796">
        <v>5.78</v>
      </c>
      <c r="M723" s="55" t="s">
        <v>2455</v>
      </c>
    </row>
    <row r="724" spans="1:13" ht="15">
      <c r="A724" s="783">
        <v>45810</v>
      </c>
      <c r="B724" s="55" t="s">
        <v>3069</v>
      </c>
      <c r="C724" s="784">
        <v>82721</v>
      </c>
      <c r="D724" s="784" t="s">
        <v>3075</v>
      </c>
      <c r="E724" s="784">
        <v>85</v>
      </c>
      <c r="F724" s="784">
        <v>4010</v>
      </c>
      <c r="G724" s="784" t="s">
        <v>2544</v>
      </c>
      <c r="H724" s="784" t="s">
        <v>1573</v>
      </c>
      <c r="J724" s="784">
        <v>1</v>
      </c>
      <c r="K724" s="784">
        <v>6.94</v>
      </c>
      <c r="L724" s="793">
        <v>6.94</v>
      </c>
      <c r="M724" s="55" t="s">
        <v>2455</v>
      </c>
    </row>
    <row r="725" spans="1:13" ht="15">
      <c r="A725" s="282">
        <v>45810</v>
      </c>
      <c r="B725" s="55" t="s">
        <v>3076</v>
      </c>
      <c r="C725" s="784">
        <v>83030</v>
      </c>
      <c r="D725" s="784" t="s">
        <v>2879</v>
      </c>
      <c r="E725" s="784" t="s">
        <v>2061</v>
      </c>
      <c r="F725" s="784">
        <v>4010</v>
      </c>
      <c r="G725" s="784" t="s">
        <v>3077</v>
      </c>
      <c r="H725" s="784" t="s">
        <v>1573</v>
      </c>
      <c r="J725" s="784">
        <v>1</v>
      </c>
      <c r="K725" s="784">
        <v>6.12</v>
      </c>
      <c r="L725" s="784">
        <v>6.12</v>
      </c>
      <c r="M725" s="55" t="s">
        <v>2455</v>
      </c>
    </row>
    <row r="726" spans="1:13" ht="15">
      <c r="A726" s="282">
        <v>45810</v>
      </c>
      <c r="B726" s="55" t="s">
        <v>3076</v>
      </c>
      <c r="C726" s="786">
        <v>82640</v>
      </c>
      <c r="D726" s="786" t="s">
        <v>2736</v>
      </c>
      <c r="E726" s="786">
        <v>90</v>
      </c>
      <c r="F726" s="786">
        <v>4010</v>
      </c>
      <c r="G726" s="786" t="s">
        <v>2357</v>
      </c>
      <c r="H726" s="786" t="s">
        <v>1573</v>
      </c>
      <c r="J726" s="786">
        <v>1</v>
      </c>
      <c r="K726" s="786">
        <v>6.12</v>
      </c>
      <c r="L726" s="786">
        <v>6.12</v>
      </c>
      <c r="M726" s="55" t="s">
        <v>2455</v>
      </c>
    </row>
    <row r="727" spans="1:13" ht="15">
      <c r="A727" s="282">
        <v>45810</v>
      </c>
      <c r="B727" s="55" t="s">
        <v>3076</v>
      </c>
      <c r="C727" s="784">
        <v>81360</v>
      </c>
      <c r="D727" s="784" t="s">
        <v>2821</v>
      </c>
      <c r="E727" s="784">
        <v>90</v>
      </c>
      <c r="F727" s="784">
        <v>4010</v>
      </c>
      <c r="G727" s="784" t="s">
        <v>2343</v>
      </c>
      <c r="H727" s="784" t="s">
        <v>1573</v>
      </c>
      <c r="J727" s="784">
        <v>1</v>
      </c>
      <c r="K727" s="784">
        <v>7.68</v>
      </c>
      <c r="L727" s="784">
        <v>7.68</v>
      </c>
      <c r="M727" s="55" t="s">
        <v>2455</v>
      </c>
    </row>
    <row r="728" spans="1:13" ht="15">
      <c r="A728" s="282">
        <v>45810</v>
      </c>
      <c r="B728" s="55" t="s">
        <v>3076</v>
      </c>
      <c r="C728" s="786">
        <v>80441</v>
      </c>
      <c r="D728" s="786" t="s">
        <v>3078</v>
      </c>
      <c r="E728" s="786">
        <v>140</v>
      </c>
      <c r="F728" s="786">
        <v>4010</v>
      </c>
      <c r="G728" s="786" t="s">
        <v>2331</v>
      </c>
      <c r="H728" s="786" t="s">
        <v>1573</v>
      </c>
      <c r="J728" s="786">
        <v>1</v>
      </c>
      <c r="K728" s="786">
        <v>7.96</v>
      </c>
      <c r="L728" s="786">
        <v>7.96</v>
      </c>
      <c r="M728" s="55" t="s">
        <v>2455</v>
      </c>
    </row>
    <row r="729" spans="1:13" ht="15">
      <c r="A729" s="282">
        <v>45810</v>
      </c>
      <c r="B729" s="55" t="s">
        <v>3076</v>
      </c>
      <c r="C729" s="784">
        <v>81928</v>
      </c>
      <c r="D729" s="784">
        <v>15</v>
      </c>
      <c r="E729" s="784">
        <v>90</v>
      </c>
      <c r="F729" s="784">
        <v>4010</v>
      </c>
      <c r="G729" s="784" t="s">
        <v>2326</v>
      </c>
      <c r="H729" s="784" t="s">
        <v>1573</v>
      </c>
      <c r="J729" s="784">
        <v>1</v>
      </c>
      <c r="K729" s="784">
        <v>4.97</v>
      </c>
      <c r="L729" s="784">
        <v>4.97</v>
      </c>
      <c r="M729" s="55" t="s">
        <v>2455</v>
      </c>
    </row>
    <row r="730" spans="1:13" ht="15">
      <c r="A730" s="282">
        <v>45810</v>
      </c>
      <c r="B730" s="55" t="s">
        <v>3076</v>
      </c>
      <c r="C730" s="786">
        <v>47684</v>
      </c>
      <c r="D730" s="786" t="s">
        <v>3079</v>
      </c>
      <c r="E730" s="786">
        <v>110</v>
      </c>
      <c r="F730" s="786">
        <v>4010</v>
      </c>
      <c r="G730" s="786" t="s">
        <v>2334</v>
      </c>
      <c r="H730" s="786" t="s">
        <v>1573</v>
      </c>
      <c r="J730" s="786">
        <v>1</v>
      </c>
      <c r="K730" s="786">
        <v>9.31</v>
      </c>
      <c r="L730" s="786">
        <v>9.31</v>
      </c>
      <c r="M730" s="55" t="s">
        <v>2455</v>
      </c>
    </row>
    <row r="731" spans="1:13" ht="15">
      <c r="A731" s="282">
        <v>45810</v>
      </c>
      <c r="B731" s="55" t="s">
        <v>3076</v>
      </c>
      <c r="C731" s="784">
        <v>81503</v>
      </c>
      <c r="D731" s="784">
        <v>11</v>
      </c>
      <c r="E731" s="784">
        <v>120</v>
      </c>
      <c r="F731" s="784">
        <v>4010</v>
      </c>
      <c r="G731" s="784" t="s">
        <v>3080</v>
      </c>
      <c r="H731" s="784" t="s">
        <v>1573</v>
      </c>
      <c r="J731" s="784">
        <v>1</v>
      </c>
      <c r="K731" s="784">
        <v>6.07</v>
      </c>
      <c r="L731" s="784">
        <v>6.07</v>
      </c>
      <c r="M731" s="55" t="s">
        <v>2455</v>
      </c>
    </row>
    <row r="732" spans="1:13" ht="15">
      <c r="A732" s="282">
        <v>45810</v>
      </c>
      <c r="B732" s="55" t="s">
        <v>3076</v>
      </c>
      <c r="C732" s="786">
        <v>82822</v>
      </c>
      <c r="D732" s="786" t="s">
        <v>3081</v>
      </c>
      <c r="E732" s="786" t="s">
        <v>2356</v>
      </c>
      <c r="F732" s="786">
        <v>4010</v>
      </c>
      <c r="G732" s="786" t="s">
        <v>2332</v>
      </c>
      <c r="H732" s="786" t="s">
        <v>1573</v>
      </c>
      <c r="J732" s="786">
        <v>1</v>
      </c>
      <c r="K732" s="786">
        <v>8.02</v>
      </c>
      <c r="L732" s="786">
        <v>8.02</v>
      </c>
      <c r="M732" s="55" t="s">
        <v>2455</v>
      </c>
    </row>
    <row r="733" spans="1:13" ht="15">
      <c r="A733" s="282">
        <v>45810</v>
      </c>
      <c r="B733" s="55" t="s">
        <v>3076</v>
      </c>
      <c r="C733" s="784">
        <v>81351</v>
      </c>
      <c r="D733" s="784" t="s">
        <v>2560</v>
      </c>
      <c r="E733" s="784">
        <v>140</v>
      </c>
      <c r="F733" s="784">
        <v>4010</v>
      </c>
      <c r="G733" s="784" t="s">
        <v>2320</v>
      </c>
      <c r="H733" s="784" t="s">
        <v>1573</v>
      </c>
      <c r="J733" s="784">
        <v>1</v>
      </c>
      <c r="K733" s="784">
        <v>11.21</v>
      </c>
      <c r="L733" s="784">
        <v>11.21</v>
      </c>
      <c r="M733" s="55" t="s">
        <v>2455</v>
      </c>
    </row>
    <row r="734" spans="1:13" ht="15">
      <c r="A734" s="282">
        <v>45810</v>
      </c>
      <c r="B734" s="55" t="s">
        <v>3076</v>
      </c>
      <c r="C734" s="786">
        <v>82640</v>
      </c>
      <c r="D734" s="786" t="s">
        <v>2934</v>
      </c>
      <c r="E734" s="786">
        <v>110</v>
      </c>
      <c r="F734" s="786">
        <v>4010</v>
      </c>
      <c r="G734" s="786" t="s">
        <v>3082</v>
      </c>
      <c r="H734" s="786" t="s">
        <v>1573</v>
      </c>
      <c r="J734" s="786">
        <v>1</v>
      </c>
      <c r="K734" s="786">
        <v>6.12</v>
      </c>
      <c r="L734" s="786">
        <v>6.12</v>
      </c>
      <c r="M734" s="55" t="s">
        <v>2455</v>
      </c>
    </row>
    <row r="735" spans="1:13" ht="15">
      <c r="A735" s="282">
        <v>45810</v>
      </c>
      <c r="B735" s="55" t="s">
        <v>3076</v>
      </c>
      <c r="C735" s="784">
        <v>82722</v>
      </c>
      <c r="D735" s="784" t="s">
        <v>2483</v>
      </c>
      <c r="E735" s="784">
        <v>60</v>
      </c>
      <c r="F735" s="784">
        <v>4010</v>
      </c>
      <c r="G735" s="784" t="s">
        <v>2643</v>
      </c>
      <c r="H735" s="784" t="s">
        <v>1573</v>
      </c>
      <c r="J735" s="784">
        <v>1</v>
      </c>
      <c r="K735" s="784">
        <v>10.63</v>
      </c>
      <c r="L735" s="784">
        <v>10.63</v>
      </c>
      <c r="M735" s="55" t="s">
        <v>2455</v>
      </c>
    </row>
    <row r="736" spans="1:13" ht="15">
      <c r="A736" s="282">
        <v>45810</v>
      </c>
      <c r="B736" s="55" t="s">
        <v>3076</v>
      </c>
      <c r="C736" s="786">
        <v>67379</v>
      </c>
      <c r="D736" s="786" t="s">
        <v>2476</v>
      </c>
      <c r="E736" s="786">
        <v>130</v>
      </c>
      <c r="F736" s="786">
        <v>4010</v>
      </c>
      <c r="G736" s="786" t="s">
        <v>2644</v>
      </c>
      <c r="H736" s="786" t="s">
        <v>1573</v>
      </c>
      <c r="J736" s="786">
        <v>1</v>
      </c>
      <c r="K736" s="786">
        <v>3.99</v>
      </c>
      <c r="L736" s="786">
        <v>3.99</v>
      </c>
      <c r="M736" s="55" t="s">
        <v>2455</v>
      </c>
    </row>
    <row r="737" spans="1:13" ht="15">
      <c r="A737" s="282">
        <v>45810</v>
      </c>
      <c r="B737" s="55" t="s">
        <v>3076</v>
      </c>
      <c r="C737" s="784">
        <v>82442</v>
      </c>
      <c r="D737" s="784" t="s">
        <v>3083</v>
      </c>
      <c r="E737" s="784" t="s">
        <v>441</v>
      </c>
      <c r="F737" s="784">
        <v>4010</v>
      </c>
      <c r="G737" s="784" t="s">
        <v>3084</v>
      </c>
      <c r="H737" s="784" t="s">
        <v>1573</v>
      </c>
      <c r="J737" s="784">
        <v>1</v>
      </c>
      <c r="K737" s="784">
        <v>8.99</v>
      </c>
      <c r="L737" s="784">
        <v>8.99</v>
      </c>
      <c r="M737" s="55" t="s">
        <v>2455</v>
      </c>
    </row>
    <row r="738" spans="1:13" ht="15">
      <c r="A738" s="282">
        <v>45810</v>
      </c>
      <c r="B738" s="55" t="s">
        <v>3076</v>
      </c>
      <c r="C738" s="786">
        <v>81470</v>
      </c>
      <c r="D738" s="786" t="s">
        <v>2453</v>
      </c>
      <c r="E738" s="786">
        <v>150</v>
      </c>
      <c r="F738" s="786">
        <v>4010</v>
      </c>
      <c r="G738" s="786" t="s">
        <v>2318</v>
      </c>
      <c r="H738" s="786" t="s">
        <v>1573</v>
      </c>
      <c r="J738" s="786">
        <v>1</v>
      </c>
      <c r="K738" s="786">
        <v>3.94</v>
      </c>
      <c r="L738" s="786">
        <v>3.94</v>
      </c>
      <c r="M738" s="55" t="s">
        <v>2455</v>
      </c>
    </row>
    <row r="739" spans="1:13" ht="15">
      <c r="A739" s="282">
        <v>45810</v>
      </c>
      <c r="B739" s="55" t="s">
        <v>3076</v>
      </c>
      <c r="C739" s="784">
        <v>80441</v>
      </c>
      <c r="D739" s="784" t="s">
        <v>2909</v>
      </c>
      <c r="E739" s="784">
        <v>130</v>
      </c>
      <c r="F739" s="784">
        <v>4010</v>
      </c>
      <c r="G739" s="784" t="s">
        <v>2312</v>
      </c>
      <c r="H739" s="784" t="s">
        <v>1573</v>
      </c>
      <c r="J739" s="784">
        <v>1</v>
      </c>
      <c r="K739" s="784">
        <v>7.96</v>
      </c>
      <c r="L739" s="784">
        <v>7.96</v>
      </c>
      <c r="M739" s="55" t="s">
        <v>2455</v>
      </c>
    </row>
    <row r="740" spans="1:13" ht="15">
      <c r="A740" s="282">
        <v>45810</v>
      </c>
      <c r="B740" s="55" t="s">
        <v>3076</v>
      </c>
      <c r="C740" s="786">
        <v>82777</v>
      </c>
      <c r="D740" s="786" t="s">
        <v>3049</v>
      </c>
      <c r="E740" s="786">
        <v>140</v>
      </c>
      <c r="F740" s="786">
        <v>4010</v>
      </c>
      <c r="G740" s="786" t="s">
        <v>2313</v>
      </c>
      <c r="H740" s="786" t="s">
        <v>1573</v>
      </c>
      <c r="J740" s="786">
        <v>1</v>
      </c>
      <c r="K740" s="786">
        <v>9.5</v>
      </c>
      <c r="L740" s="786">
        <v>9.5</v>
      </c>
      <c r="M740" s="55" t="s">
        <v>2455</v>
      </c>
    </row>
    <row r="741" spans="1:13" ht="15">
      <c r="A741" s="282">
        <v>45810</v>
      </c>
      <c r="B741" s="55" t="s">
        <v>3076</v>
      </c>
      <c r="C741" s="784">
        <v>67691</v>
      </c>
      <c r="D741" s="784">
        <v>15</v>
      </c>
      <c r="E741" s="784">
        <v>140</v>
      </c>
      <c r="F741" s="784">
        <v>4010</v>
      </c>
      <c r="G741" s="784" t="s">
        <v>2299</v>
      </c>
      <c r="H741" s="784" t="s">
        <v>1573</v>
      </c>
      <c r="J741" s="784">
        <v>1</v>
      </c>
      <c r="K741" s="784">
        <v>8.85</v>
      </c>
      <c r="L741" s="784">
        <v>8.85</v>
      </c>
      <c r="M741" s="55" t="s">
        <v>2455</v>
      </c>
    </row>
    <row r="742" spans="1:13" ht="15">
      <c r="A742" s="282">
        <v>45810</v>
      </c>
      <c r="B742" s="55" t="s">
        <v>3076</v>
      </c>
      <c r="C742" s="786">
        <v>82611</v>
      </c>
      <c r="D742" s="786" t="s">
        <v>3085</v>
      </c>
      <c r="E742" s="786">
        <v>130</v>
      </c>
      <c r="F742" s="786">
        <v>4010</v>
      </c>
      <c r="G742" s="786" t="s">
        <v>3086</v>
      </c>
      <c r="H742" s="786" t="s">
        <v>1573</v>
      </c>
      <c r="J742" s="786">
        <v>1</v>
      </c>
      <c r="K742" s="786">
        <v>6.66</v>
      </c>
      <c r="L742" s="786">
        <v>6.66</v>
      </c>
      <c r="M742" s="55" t="s">
        <v>2455</v>
      </c>
    </row>
    <row r="743" spans="1:13" ht="15">
      <c r="A743" s="282">
        <v>45810</v>
      </c>
      <c r="B743" s="55" t="s">
        <v>3076</v>
      </c>
      <c r="C743" s="784">
        <v>82719</v>
      </c>
      <c r="D743" s="784" t="s">
        <v>2470</v>
      </c>
      <c r="E743" s="784">
        <v>130</v>
      </c>
      <c r="F743" s="784">
        <v>4010</v>
      </c>
      <c r="G743" s="784" t="s">
        <v>2303</v>
      </c>
      <c r="H743" s="784" t="s">
        <v>1573</v>
      </c>
      <c r="J743" s="784">
        <v>1</v>
      </c>
      <c r="K743" s="784">
        <v>15.76</v>
      </c>
      <c r="L743" s="784">
        <v>15.76</v>
      </c>
      <c r="M743" s="55" t="s">
        <v>2455</v>
      </c>
    </row>
    <row r="744" spans="1:13" ht="15">
      <c r="A744" s="282">
        <v>45810</v>
      </c>
      <c r="B744" s="55" t="s">
        <v>3076</v>
      </c>
      <c r="C744" s="786">
        <v>82188</v>
      </c>
      <c r="D744" s="786" t="s">
        <v>3087</v>
      </c>
      <c r="E744" s="786">
        <v>100</v>
      </c>
      <c r="F744" s="786">
        <v>4010</v>
      </c>
      <c r="G744" s="786" t="s">
        <v>2305</v>
      </c>
      <c r="H744" s="786" t="s">
        <v>1573</v>
      </c>
      <c r="J744" s="786">
        <v>1</v>
      </c>
      <c r="K744" s="786">
        <v>15.84</v>
      </c>
      <c r="L744" s="786">
        <v>15.84</v>
      </c>
      <c r="M744" s="55" t="s">
        <v>2455</v>
      </c>
    </row>
    <row r="745" spans="1:13" ht="15">
      <c r="A745" s="282">
        <v>45810</v>
      </c>
      <c r="B745" s="55" t="s">
        <v>3076</v>
      </c>
      <c r="C745" s="784">
        <v>82610</v>
      </c>
      <c r="D745" s="784" t="s">
        <v>3073</v>
      </c>
      <c r="E745" s="784">
        <v>110</v>
      </c>
      <c r="F745" s="784">
        <v>4010</v>
      </c>
      <c r="G745" s="784" t="s">
        <v>2289</v>
      </c>
      <c r="H745" s="784" t="s">
        <v>1573</v>
      </c>
      <c r="J745" s="784">
        <v>2</v>
      </c>
      <c r="K745" s="784">
        <v>11.46</v>
      </c>
      <c r="L745" s="784">
        <v>22.92</v>
      </c>
      <c r="M745" s="55" t="s">
        <v>2455</v>
      </c>
    </row>
    <row r="746" spans="1:13" ht="15">
      <c r="A746" s="282">
        <v>45810</v>
      </c>
      <c r="B746" s="55" t="s">
        <v>3076</v>
      </c>
      <c r="C746" s="786">
        <v>81940</v>
      </c>
      <c r="D746" s="786" t="s">
        <v>2278</v>
      </c>
      <c r="E746" s="786">
        <v>110</v>
      </c>
      <c r="F746" s="786">
        <v>4010</v>
      </c>
      <c r="G746" s="786" t="s">
        <v>2269</v>
      </c>
      <c r="H746" s="786" t="s">
        <v>1573</v>
      </c>
      <c r="J746" s="786">
        <v>1</v>
      </c>
      <c r="K746" s="786">
        <v>11.83</v>
      </c>
      <c r="L746" s="786">
        <v>11.83</v>
      </c>
      <c r="M746" s="55" t="s">
        <v>2455</v>
      </c>
    </row>
    <row r="747" spans="1:13" ht="15">
      <c r="A747" s="282">
        <v>45810</v>
      </c>
      <c r="B747" s="55" t="s">
        <v>3076</v>
      </c>
      <c r="C747" s="784">
        <v>81338</v>
      </c>
      <c r="D747" s="784" t="s">
        <v>3088</v>
      </c>
      <c r="E747" s="784">
        <v>130</v>
      </c>
      <c r="F747" s="784">
        <v>4010</v>
      </c>
      <c r="G747" s="784" t="s">
        <v>2271</v>
      </c>
      <c r="H747" s="784" t="s">
        <v>1573</v>
      </c>
      <c r="J747" s="784">
        <v>1</v>
      </c>
      <c r="K747" s="784">
        <v>7.2</v>
      </c>
      <c r="L747" s="784">
        <v>7.2</v>
      </c>
      <c r="M747" s="55" t="s">
        <v>2455</v>
      </c>
    </row>
    <row r="748" spans="1:13" ht="15">
      <c r="A748" s="282">
        <v>45810</v>
      </c>
      <c r="B748" s="55" t="s">
        <v>3076</v>
      </c>
      <c r="C748" s="786">
        <v>82660</v>
      </c>
      <c r="D748" s="786" t="s">
        <v>2476</v>
      </c>
      <c r="E748" s="786">
        <v>60</v>
      </c>
      <c r="F748" s="786">
        <v>4010</v>
      </c>
      <c r="G748" s="786" t="s">
        <v>2275</v>
      </c>
      <c r="H748" s="786" t="s">
        <v>1573</v>
      </c>
      <c r="J748" s="786">
        <v>1</v>
      </c>
      <c r="K748" s="786">
        <v>5.8</v>
      </c>
      <c r="L748" s="786">
        <v>5.8</v>
      </c>
      <c r="M748" s="55" t="s">
        <v>2455</v>
      </c>
    </row>
    <row r="749" spans="1:13" ht="15">
      <c r="A749" s="282">
        <v>45810</v>
      </c>
      <c r="B749" s="55" t="s">
        <v>3076</v>
      </c>
      <c r="C749" s="784">
        <v>81503</v>
      </c>
      <c r="D749" s="784" t="s">
        <v>2290</v>
      </c>
      <c r="E749" s="784">
        <v>130</v>
      </c>
      <c r="F749" s="784">
        <v>4010</v>
      </c>
      <c r="G749" s="784" t="s">
        <v>2279</v>
      </c>
      <c r="H749" s="784" t="s">
        <v>1573</v>
      </c>
      <c r="J749" s="784">
        <v>1</v>
      </c>
      <c r="K749" s="784">
        <v>4.8</v>
      </c>
      <c r="L749" s="784">
        <v>4.8</v>
      </c>
      <c r="M749" s="55" t="s">
        <v>2455</v>
      </c>
    </row>
    <row r="750" spans="1:13" ht="15">
      <c r="A750" s="282">
        <v>45810</v>
      </c>
      <c r="B750" s="55" t="s">
        <v>3076</v>
      </c>
      <c r="C750" s="786">
        <v>83055</v>
      </c>
      <c r="D750" s="786" t="s">
        <v>3089</v>
      </c>
      <c r="E750" s="786">
        <v>130</v>
      </c>
      <c r="F750" s="786">
        <v>4010</v>
      </c>
      <c r="G750" s="786" t="s">
        <v>2283</v>
      </c>
      <c r="H750" s="786" t="s">
        <v>1573</v>
      </c>
      <c r="J750" s="786">
        <v>1</v>
      </c>
      <c r="K750" s="786">
        <v>3.98</v>
      </c>
      <c r="L750" s="786">
        <v>3.98</v>
      </c>
      <c r="M750" s="55" t="s">
        <v>2455</v>
      </c>
    </row>
    <row r="751" spans="1:13" ht="15">
      <c r="A751" s="282">
        <v>45810</v>
      </c>
      <c r="B751" s="55" t="s">
        <v>3076</v>
      </c>
      <c r="C751" s="784">
        <v>50754</v>
      </c>
      <c r="D751" s="784" t="s">
        <v>3090</v>
      </c>
      <c r="E751" s="784" t="s">
        <v>2230</v>
      </c>
      <c r="F751" s="784">
        <v>4010</v>
      </c>
      <c r="G751" s="784" t="s">
        <v>2264</v>
      </c>
      <c r="H751" s="784" t="s">
        <v>1573</v>
      </c>
      <c r="J751" s="784">
        <v>1</v>
      </c>
      <c r="K751" s="784">
        <v>3.74</v>
      </c>
      <c r="L751" s="784">
        <v>3.74</v>
      </c>
      <c r="M751" s="55" t="s">
        <v>2455</v>
      </c>
    </row>
    <row r="752" spans="1:13" ht="15">
      <c r="A752" s="282">
        <v>45810</v>
      </c>
      <c r="B752" s="55" t="s">
        <v>3076</v>
      </c>
      <c r="C752" s="786">
        <v>82646</v>
      </c>
      <c r="D752" s="786" t="s">
        <v>2493</v>
      </c>
      <c r="E752" s="786">
        <v>110</v>
      </c>
      <c r="F752" s="786">
        <v>4010</v>
      </c>
      <c r="G752" s="786" t="s">
        <v>3091</v>
      </c>
      <c r="H752" s="786" t="s">
        <v>1573</v>
      </c>
      <c r="J752" s="786">
        <v>5</v>
      </c>
      <c r="K752" s="786">
        <v>4.04</v>
      </c>
      <c r="L752" s="786">
        <v>20.2</v>
      </c>
      <c r="M752" s="55" t="s">
        <v>2455</v>
      </c>
    </row>
    <row r="753" spans="1:13" ht="15">
      <c r="A753" s="282">
        <v>45810</v>
      </c>
      <c r="B753" s="55" t="s">
        <v>3076</v>
      </c>
      <c r="C753" s="784">
        <v>82642</v>
      </c>
      <c r="D753" s="784" t="s">
        <v>2736</v>
      </c>
      <c r="E753" s="784">
        <v>120</v>
      </c>
      <c r="F753" s="784">
        <v>4010</v>
      </c>
      <c r="G753" s="784" t="s">
        <v>3092</v>
      </c>
      <c r="H753" s="784" t="s">
        <v>1573</v>
      </c>
      <c r="J753" s="784">
        <v>2</v>
      </c>
      <c r="K753" s="784">
        <v>6.35</v>
      </c>
      <c r="L753" s="784">
        <v>12.7</v>
      </c>
      <c r="M753" s="55" t="s">
        <v>2455</v>
      </c>
    </row>
    <row r="754" spans="1:13" ht="15">
      <c r="A754" s="282">
        <v>45810</v>
      </c>
      <c r="B754" s="55" t="s">
        <v>3076</v>
      </c>
      <c r="C754" s="786">
        <v>82570</v>
      </c>
      <c r="D754" s="786" t="s">
        <v>2493</v>
      </c>
      <c r="E754" s="786" t="s">
        <v>2061</v>
      </c>
      <c r="F754" s="786">
        <v>4010</v>
      </c>
      <c r="G754" s="786" t="s">
        <v>2566</v>
      </c>
      <c r="H754" s="786" t="s">
        <v>1573</v>
      </c>
      <c r="J754" s="786">
        <v>1</v>
      </c>
      <c r="K754" s="786">
        <v>19.25</v>
      </c>
      <c r="L754" s="786">
        <v>19.25</v>
      </c>
      <c r="M754" s="55" t="s">
        <v>2455</v>
      </c>
    </row>
    <row r="755" spans="1:13" ht="15">
      <c r="A755" s="282">
        <v>45810</v>
      </c>
      <c r="B755" s="55" t="s">
        <v>3076</v>
      </c>
      <c r="C755" s="784">
        <v>81470</v>
      </c>
      <c r="D755" s="784" t="s">
        <v>3093</v>
      </c>
      <c r="E755" s="784">
        <v>120</v>
      </c>
      <c r="F755" s="784">
        <v>4010</v>
      </c>
      <c r="G755" s="784" t="s">
        <v>3094</v>
      </c>
      <c r="H755" s="784" t="s">
        <v>1573</v>
      </c>
      <c r="J755" s="784">
        <v>1</v>
      </c>
      <c r="K755" s="784">
        <v>3.94</v>
      </c>
      <c r="L755" s="784">
        <v>3.94</v>
      </c>
      <c r="M755" s="55" t="s">
        <v>2455</v>
      </c>
    </row>
    <row r="756" spans="1:13" ht="15">
      <c r="A756" s="282">
        <v>45810</v>
      </c>
      <c r="B756" s="55" t="s">
        <v>3076</v>
      </c>
      <c r="C756" s="786">
        <v>82778</v>
      </c>
      <c r="D756" s="786" t="s">
        <v>3095</v>
      </c>
      <c r="E756" s="786">
        <v>120</v>
      </c>
      <c r="F756" s="786">
        <v>4010</v>
      </c>
      <c r="G756" s="786" t="s">
        <v>3096</v>
      </c>
      <c r="H756" s="786" t="s">
        <v>1573</v>
      </c>
      <c r="J756" s="786">
        <v>1</v>
      </c>
      <c r="K756" s="786">
        <v>6.06</v>
      </c>
      <c r="L756" s="786">
        <v>6.06</v>
      </c>
      <c r="M756" s="55" t="s">
        <v>2455</v>
      </c>
    </row>
    <row r="757" spans="1:13" ht="15">
      <c r="A757" s="282">
        <v>45810</v>
      </c>
      <c r="B757" s="55" t="s">
        <v>3076</v>
      </c>
      <c r="C757" s="784">
        <v>47761</v>
      </c>
      <c r="D757" s="784" t="s">
        <v>3079</v>
      </c>
      <c r="E757" s="784">
        <v>120</v>
      </c>
      <c r="F757" s="784">
        <v>4010</v>
      </c>
      <c r="G757" s="784" t="s">
        <v>2240</v>
      </c>
      <c r="H757" s="784" t="s">
        <v>1573</v>
      </c>
      <c r="J757" s="784">
        <v>1</v>
      </c>
      <c r="K757" s="784">
        <v>7.41</v>
      </c>
      <c r="L757" s="784">
        <v>7.41</v>
      </c>
      <c r="M757" s="55" t="s">
        <v>2455</v>
      </c>
    </row>
    <row r="758" spans="1:13" ht="15">
      <c r="A758" s="282">
        <v>45810</v>
      </c>
      <c r="B758" s="55" t="s">
        <v>3076</v>
      </c>
      <c r="C758" s="786">
        <v>47761</v>
      </c>
      <c r="D758" s="786" t="s">
        <v>2376</v>
      </c>
      <c r="E758" s="786">
        <v>120</v>
      </c>
      <c r="F758" s="786">
        <v>4010</v>
      </c>
      <c r="G758" s="786" t="s">
        <v>3097</v>
      </c>
      <c r="H758" s="786" t="s">
        <v>1573</v>
      </c>
      <c r="J758" s="786">
        <v>1</v>
      </c>
      <c r="K758" s="786">
        <v>6.88</v>
      </c>
      <c r="L758" s="786">
        <v>6.88</v>
      </c>
      <c r="M758" s="55" t="s">
        <v>2455</v>
      </c>
    </row>
    <row r="759" spans="1:13" ht="15">
      <c r="A759" s="282">
        <v>45810</v>
      </c>
      <c r="B759" s="55" t="s">
        <v>3076</v>
      </c>
      <c r="C759" s="784">
        <v>67009</v>
      </c>
      <c r="D759" s="784" t="s">
        <v>2927</v>
      </c>
      <c r="E759" s="784">
        <v>120</v>
      </c>
      <c r="F759" s="784">
        <v>4010</v>
      </c>
      <c r="G759" s="784" t="s">
        <v>2229</v>
      </c>
      <c r="H759" s="784" t="s">
        <v>1573</v>
      </c>
      <c r="J759" s="784">
        <v>1</v>
      </c>
      <c r="K759" s="784">
        <v>3.94</v>
      </c>
      <c r="L759" s="784">
        <v>3.94</v>
      </c>
      <c r="M759" s="55" t="s">
        <v>2455</v>
      </c>
    </row>
    <row r="760" spans="1:13" ht="15">
      <c r="A760" s="282">
        <v>45810</v>
      </c>
      <c r="B760" s="55" t="s">
        <v>3076</v>
      </c>
      <c r="C760" s="786">
        <v>58660</v>
      </c>
      <c r="D760" s="786" t="s">
        <v>3008</v>
      </c>
      <c r="E760" s="786" t="s">
        <v>2230</v>
      </c>
      <c r="F760" s="786">
        <v>4010</v>
      </c>
      <c r="G760" s="786" t="s">
        <v>3009</v>
      </c>
      <c r="H760" s="786" t="s">
        <v>1573</v>
      </c>
      <c r="J760" s="786">
        <v>1</v>
      </c>
      <c r="K760" s="786">
        <v>8.85</v>
      </c>
      <c r="L760" s="786">
        <v>8.85</v>
      </c>
      <c r="M760" s="55" t="s">
        <v>2455</v>
      </c>
    </row>
    <row r="761" spans="1:13" ht="15">
      <c r="A761" s="282">
        <v>45810</v>
      </c>
      <c r="B761" s="55" t="s">
        <v>3076</v>
      </c>
      <c r="C761" s="784">
        <v>81940</v>
      </c>
      <c r="D761" s="784" t="s">
        <v>2278</v>
      </c>
      <c r="E761" s="784">
        <v>140</v>
      </c>
      <c r="F761" s="784">
        <v>4010</v>
      </c>
      <c r="G761" s="784" t="s">
        <v>2571</v>
      </c>
      <c r="H761" s="784" t="s">
        <v>1573</v>
      </c>
      <c r="J761" s="784">
        <v>1</v>
      </c>
      <c r="K761" s="784">
        <v>11.83</v>
      </c>
      <c r="L761" s="784">
        <v>11.83</v>
      </c>
      <c r="M761" s="55" t="s">
        <v>2455</v>
      </c>
    </row>
    <row r="762" spans="1:13" ht="15">
      <c r="A762" s="282">
        <v>45810</v>
      </c>
      <c r="B762" s="55" t="s">
        <v>3098</v>
      </c>
      <c r="C762" s="784">
        <v>81339</v>
      </c>
      <c r="D762" s="784" t="s">
        <v>3099</v>
      </c>
      <c r="E762" s="784">
        <v>110</v>
      </c>
      <c r="F762" s="784">
        <v>4010</v>
      </c>
      <c r="G762" s="784" t="s">
        <v>3100</v>
      </c>
      <c r="H762" s="784" t="s">
        <v>1573</v>
      </c>
      <c r="J762" s="55">
        <v>-90</v>
      </c>
      <c r="K762" s="791">
        <v>6.49</v>
      </c>
      <c r="L762" s="791">
        <v>-584.1</v>
      </c>
      <c r="M762" s="55" t="s">
        <v>2547</v>
      </c>
    </row>
    <row r="763" spans="1:13" ht="15">
      <c r="A763" s="282">
        <v>45810</v>
      </c>
      <c r="B763" s="55" t="s">
        <v>3098</v>
      </c>
      <c r="C763" s="786">
        <v>81339</v>
      </c>
      <c r="D763" s="786" t="s">
        <v>3099</v>
      </c>
      <c r="E763" s="786">
        <v>120</v>
      </c>
      <c r="F763" s="786">
        <v>4010</v>
      </c>
      <c r="G763" s="786" t="s">
        <v>3101</v>
      </c>
      <c r="H763" s="786" t="s">
        <v>1573</v>
      </c>
      <c r="J763" s="55">
        <v>89</v>
      </c>
      <c r="K763" s="791">
        <v>6.49</v>
      </c>
      <c r="L763" s="791">
        <v>577.61</v>
      </c>
      <c r="M763" s="55" t="s">
        <v>2547</v>
      </c>
    </row>
    <row r="764" spans="1:13" ht="15">
      <c r="A764" s="282">
        <v>45810</v>
      </c>
      <c r="B764" s="55" t="s">
        <v>3102</v>
      </c>
      <c r="C764" s="784">
        <v>67222</v>
      </c>
      <c r="D764" s="784" t="s">
        <v>2577</v>
      </c>
      <c r="E764" s="784" t="s">
        <v>2520</v>
      </c>
      <c r="F764" s="784">
        <v>4010</v>
      </c>
      <c r="G764" s="784" t="s">
        <v>3103</v>
      </c>
      <c r="H764" s="784" t="s">
        <v>1573</v>
      </c>
      <c r="J764" s="55">
        <v>-1</v>
      </c>
      <c r="K764" s="791">
        <v>19.77</v>
      </c>
      <c r="L764" s="791">
        <v>-19.77</v>
      </c>
      <c r="M764" s="55" t="s">
        <v>2287</v>
      </c>
    </row>
    <row r="765" spans="1:13" ht="15">
      <c r="A765" s="282">
        <v>45810</v>
      </c>
      <c r="B765" s="55" t="s">
        <v>3102</v>
      </c>
      <c r="C765" s="786">
        <v>81575</v>
      </c>
      <c r="D765" s="786">
        <v>11</v>
      </c>
      <c r="E765" s="786">
        <v>80</v>
      </c>
      <c r="F765" s="786">
        <v>4010</v>
      </c>
      <c r="G765" s="786" t="s">
        <v>3104</v>
      </c>
      <c r="H765" s="786" t="s">
        <v>1573</v>
      </c>
      <c r="J765" s="55">
        <v>-1</v>
      </c>
      <c r="K765" s="791">
        <v>8.32</v>
      </c>
      <c r="L765" s="791">
        <v>-8.32</v>
      </c>
      <c r="M765" s="55" t="s">
        <v>2287</v>
      </c>
    </row>
    <row r="766" spans="1:13" ht="15">
      <c r="A766" s="282">
        <v>45810</v>
      </c>
      <c r="B766" s="55" t="s">
        <v>3105</v>
      </c>
      <c r="C766" s="784">
        <v>81672</v>
      </c>
      <c r="D766" s="784" t="s">
        <v>3106</v>
      </c>
      <c r="E766" s="784">
        <v>120</v>
      </c>
      <c r="F766" s="784">
        <v>4010</v>
      </c>
      <c r="G766" s="784" t="s">
        <v>3107</v>
      </c>
      <c r="H766" s="784" t="s">
        <v>1573</v>
      </c>
      <c r="J766" s="55">
        <v>-1</v>
      </c>
      <c r="K766" s="791">
        <v>8.2200000000000006</v>
      </c>
      <c r="L766" s="791">
        <v>-8.2200000000000006</v>
      </c>
      <c r="M766" s="55" t="s">
        <v>2873</v>
      </c>
    </row>
    <row r="767" spans="1:13" ht="15">
      <c r="A767" s="282">
        <v>45810</v>
      </c>
      <c r="B767" s="55" t="s">
        <v>3108</v>
      </c>
      <c r="C767" s="784">
        <v>67848</v>
      </c>
      <c r="D767" s="784" t="s">
        <v>3109</v>
      </c>
      <c r="E767" s="784">
        <v>100</v>
      </c>
      <c r="F767" s="784">
        <v>4010</v>
      </c>
      <c r="G767" s="784" t="s">
        <v>3110</v>
      </c>
      <c r="H767" s="784" t="s">
        <v>1573</v>
      </c>
      <c r="J767" s="55">
        <v>-1</v>
      </c>
      <c r="K767" s="791">
        <v>6.51</v>
      </c>
      <c r="L767" s="791">
        <v>-6.51</v>
      </c>
      <c r="M767" s="55" t="s">
        <v>2967</v>
      </c>
    </row>
    <row r="768" spans="1:13" ht="15">
      <c r="A768" s="282">
        <v>45810</v>
      </c>
      <c r="B768" s="55" t="s">
        <v>3108</v>
      </c>
      <c r="C768" s="786">
        <v>67379</v>
      </c>
      <c r="D768" s="786" t="s">
        <v>3111</v>
      </c>
      <c r="E768" s="786">
        <v>120</v>
      </c>
      <c r="F768" s="786">
        <v>4010</v>
      </c>
      <c r="G768" s="786" t="s">
        <v>3112</v>
      </c>
      <c r="H768" s="786" t="s">
        <v>1573</v>
      </c>
      <c r="J768" s="55">
        <v>-1</v>
      </c>
      <c r="K768" s="791">
        <v>3.99</v>
      </c>
      <c r="L768" s="791">
        <v>-3.99</v>
      </c>
      <c r="M768" s="55" t="s">
        <v>2967</v>
      </c>
    </row>
    <row r="769" spans="1:13" ht="15">
      <c r="A769" s="282">
        <v>45810</v>
      </c>
      <c r="B769" s="55" t="s">
        <v>3113</v>
      </c>
      <c r="C769" s="784">
        <v>82816</v>
      </c>
      <c r="D769" s="784" t="s">
        <v>3114</v>
      </c>
      <c r="E769" s="784">
        <v>130</v>
      </c>
      <c r="F769" s="784">
        <v>4010</v>
      </c>
      <c r="G769" s="784" t="s">
        <v>3115</v>
      </c>
      <c r="H769" s="784" t="s">
        <v>1573</v>
      </c>
      <c r="I769" s="797">
        <v>1</v>
      </c>
      <c r="J769" s="784">
        <v>1</v>
      </c>
      <c r="K769" s="793">
        <v>11.08</v>
      </c>
      <c r="L769" s="784">
        <v>11.08</v>
      </c>
      <c r="M769" s="55" t="s">
        <v>2455</v>
      </c>
    </row>
    <row r="770" spans="1:13" ht="15">
      <c r="A770" s="282">
        <v>45810</v>
      </c>
      <c r="B770" s="55" t="s">
        <v>3113</v>
      </c>
      <c r="C770" s="786">
        <v>81666</v>
      </c>
      <c r="D770" s="786" t="s">
        <v>3062</v>
      </c>
      <c r="E770" s="786">
        <v>85</v>
      </c>
      <c r="F770" s="786">
        <v>4010</v>
      </c>
      <c r="G770" s="786" t="s">
        <v>3116</v>
      </c>
      <c r="H770" s="786" t="s">
        <v>1573</v>
      </c>
      <c r="I770" s="798">
        <v>1</v>
      </c>
      <c r="J770" s="786">
        <v>1</v>
      </c>
      <c r="K770" s="796">
        <v>4.92</v>
      </c>
      <c r="L770" s="786">
        <v>4.92</v>
      </c>
      <c r="M770" s="55" t="s">
        <v>2455</v>
      </c>
    </row>
    <row r="771" spans="1:13" ht="15">
      <c r="A771" s="282">
        <v>45810</v>
      </c>
      <c r="B771" s="55" t="s">
        <v>3113</v>
      </c>
      <c r="C771" s="784">
        <v>82597</v>
      </c>
      <c r="D771" s="784" t="s">
        <v>2536</v>
      </c>
      <c r="E771" s="784">
        <v>140</v>
      </c>
      <c r="F771" s="784">
        <v>4010</v>
      </c>
      <c r="G771" s="784" t="s">
        <v>3117</v>
      </c>
      <c r="H771" s="784" t="s">
        <v>1573</v>
      </c>
      <c r="I771" s="797">
        <v>1</v>
      </c>
      <c r="J771" s="784">
        <v>1</v>
      </c>
      <c r="K771" s="793">
        <v>11.79</v>
      </c>
      <c r="L771" s="784">
        <v>11.79</v>
      </c>
      <c r="M771" s="55" t="s">
        <v>2455</v>
      </c>
    </row>
    <row r="772" spans="1:13" ht="15">
      <c r="A772" s="282">
        <v>45810</v>
      </c>
      <c r="B772" s="55" t="s">
        <v>3113</v>
      </c>
      <c r="C772" s="786">
        <v>81569</v>
      </c>
      <c r="D772" s="786" t="s">
        <v>2560</v>
      </c>
      <c r="E772" s="786">
        <v>85</v>
      </c>
      <c r="F772" s="786">
        <v>4010</v>
      </c>
      <c r="G772" s="786" t="s">
        <v>3118</v>
      </c>
      <c r="H772" s="786" t="s">
        <v>1573</v>
      </c>
      <c r="I772" s="798">
        <v>1</v>
      </c>
      <c r="J772" s="786">
        <v>1</v>
      </c>
      <c r="K772" s="796">
        <v>6.75</v>
      </c>
      <c r="L772" s="786">
        <v>6.75</v>
      </c>
      <c r="M772" s="55" t="s">
        <v>2455</v>
      </c>
    </row>
    <row r="773" spans="1:13" ht="15">
      <c r="A773" s="282">
        <v>45810</v>
      </c>
      <c r="B773" s="55" t="s">
        <v>3113</v>
      </c>
      <c r="C773" s="784">
        <v>67501</v>
      </c>
      <c r="D773" s="784" t="s">
        <v>3119</v>
      </c>
      <c r="E773" s="784">
        <v>150</v>
      </c>
      <c r="F773" s="784">
        <v>4010</v>
      </c>
      <c r="G773" s="784" t="s">
        <v>3120</v>
      </c>
      <c r="H773" s="784" t="s">
        <v>1573</v>
      </c>
      <c r="I773" s="797">
        <v>1</v>
      </c>
      <c r="J773" s="784">
        <v>1</v>
      </c>
      <c r="K773" s="793">
        <v>7.7</v>
      </c>
      <c r="L773" s="784">
        <v>7.7</v>
      </c>
      <c r="M773" s="55" t="s">
        <v>2455</v>
      </c>
    </row>
    <row r="774" spans="1:13" ht="15">
      <c r="A774" s="282">
        <v>45810</v>
      </c>
      <c r="B774" s="55" t="s">
        <v>3113</v>
      </c>
      <c r="C774" s="786">
        <v>82719</v>
      </c>
      <c r="D774" s="786" t="s">
        <v>2539</v>
      </c>
      <c r="E774" s="786">
        <v>120</v>
      </c>
      <c r="F774" s="786">
        <v>4010</v>
      </c>
      <c r="G774" s="786" t="s">
        <v>3121</v>
      </c>
      <c r="H774" s="786" t="s">
        <v>1573</v>
      </c>
      <c r="I774" s="798">
        <v>1</v>
      </c>
      <c r="J774" s="786">
        <v>1</v>
      </c>
      <c r="K774" s="796">
        <v>15.76</v>
      </c>
      <c r="L774" s="786">
        <v>15.76</v>
      </c>
      <c r="M774" s="55" t="s">
        <v>2455</v>
      </c>
    </row>
    <row r="775" spans="1:13" ht="15">
      <c r="A775" s="282">
        <v>45810</v>
      </c>
      <c r="B775" s="55" t="s">
        <v>3113</v>
      </c>
      <c r="C775" s="784">
        <v>82640</v>
      </c>
      <c r="D775" s="784" t="s">
        <v>3073</v>
      </c>
      <c r="E775" s="784">
        <v>100</v>
      </c>
      <c r="F775" s="784">
        <v>4010</v>
      </c>
      <c r="G775" s="784" t="s">
        <v>3122</v>
      </c>
      <c r="H775" s="784" t="s">
        <v>1573</v>
      </c>
      <c r="I775" s="797">
        <v>1</v>
      </c>
      <c r="J775" s="784">
        <v>1</v>
      </c>
      <c r="K775" s="793">
        <v>6.12</v>
      </c>
      <c r="L775" s="784">
        <v>6.12</v>
      </c>
      <c r="M775" s="55" t="s">
        <v>2455</v>
      </c>
    </row>
    <row r="776" spans="1:13" ht="15">
      <c r="A776" s="282">
        <v>45810</v>
      </c>
      <c r="B776" s="55" t="s">
        <v>3113</v>
      </c>
      <c r="C776" s="786">
        <v>33218</v>
      </c>
      <c r="D776" s="786" t="s">
        <v>2560</v>
      </c>
      <c r="E776" s="786">
        <v>150</v>
      </c>
      <c r="F776" s="786">
        <v>4010</v>
      </c>
      <c r="G776" s="786" t="s">
        <v>3123</v>
      </c>
      <c r="H776" s="786" t="s">
        <v>1573</v>
      </c>
      <c r="I776" s="798">
        <v>1</v>
      </c>
      <c r="J776" s="786">
        <v>1</v>
      </c>
      <c r="K776" s="796">
        <v>6.23</v>
      </c>
      <c r="L776" s="786">
        <v>6.23</v>
      </c>
      <c r="M776" s="55" t="s">
        <v>2455</v>
      </c>
    </row>
    <row r="777" spans="1:13" ht="15">
      <c r="A777" s="282">
        <v>45811</v>
      </c>
      <c r="B777" s="55" t="s">
        <v>3124</v>
      </c>
      <c r="C777" s="784">
        <v>82950</v>
      </c>
      <c r="D777" s="784" t="s">
        <v>3125</v>
      </c>
      <c r="E777" s="784">
        <v>100</v>
      </c>
      <c r="F777" s="784">
        <v>4010</v>
      </c>
      <c r="G777" s="784" t="s">
        <v>3126</v>
      </c>
      <c r="H777" s="784" t="s">
        <v>1573</v>
      </c>
      <c r="I777" s="797">
        <v>1</v>
      </c>
      <c r="J777" s="784">
        <v>1</v>
      </c>
      <c r="K777" s="784">
        <v>10.24</v>
      </c>
      <c r="L777" s="784">
        <v>10.24</v>
      </c>
      <c r="M777" s="55" t="s">
        <v>2224</v>
      </c>
    </row>
    <row r="778" spans="1:13" ht="15">
      <c r="A778" s="282">
        <v>45811</v>
      </c>
      <c r="B778" s="55" t="s">
        <v>3127</v>
      </c>
      <c r="C778" s="784">
        <v>80859</v>
      </c>
      <c r="D778" s="784" t="s">
        <v>2638</v>
      </c>
      <c r="E778" s="784">
        <v>85</v>
      </c>
      <c r="F778" s="784">
        <v>4010</v>
      </c>
      <c r="G778" s="784" t="s">
        <v>3128</v>
      </c>
      <c r="H778" s="784" t="s">
        <v>1573</v>
      </c>
      <c r="J778" s="784">
        <v>1</v>
      </c>
      <c r="K778" s="784">
        <v>11.39</v>
      </c>
      <c r="L778" s="784">
        <v>11.39</v>
      </c>
      <c r="M778" s="55" t="s">
        <v>2224</v>
      </c>
    </row>
    <row r="779" spans="1:13" ht="15">
      <c r="A779" s="282">
        <v>45811</v>
      </c>
      <c r="B779" s="55" t="s">
        <v>3129</v>
      </c>
      <c r="C779" s="784">
        <v>82945</v>
      </c>
      <c r="D779" s="784" t="s">
        <v>3130</v>
      </c>
      <c r="E779" s="784">
        <v>150</v>
      </c>
      <c r="F779" s="784">
        <v>4010</v>
      </c>
      <c r="G779" s="784" t="s">
        <v>3131</v>
      </c>
      <c r="H779" s="784" t="s">
        <v>1573</v>
      </c>
      <c r="J779" s="784">
        <v>1</v>
      </c>
      <c r="K779" s="784">
        <v>7.42</v>
      </c>
      <c r="L779" s="784">
        <v>7.42</v>
      </c>
      <c r="M779" s="55" t="s">
        <v>2224</v>
      </c>
    </row>
    <row r="780" spans="1:13" ht="15">
      <c r="A780" s="282">
        <v>45811</v>
      </c>
      <c r="B780" s="55" t="s">
        <v>3132</v>
      </c>
      <c r="C780" s="784">
        <v>81315</v>
      </c>
      <c r="D780" s="784" t="s">
        <v>3017</v>
      </c>
      <c r="E780" s="784">
        <v>75</v>
      </c>
      <c r="F780" s="784">
        <v>4010</v>
      </c>
      <c r="G780" s="784" t="s">
        <v>2364</v>
      </c>
      <c r="H780" s="784" t="s">
        <v>1573</v>
      </c>
      <c r="J780" s="784">
        <v>1</v>
      </c>
      <c r="K780" s="784">
        <v>6.02</v>
      </c>
      <c r="L780" s="784">
        <v>6.02</v>
      </c>
      <c r="M780" s="55" t="s">
        <v>2224</v>
      </c>
    </row>
    <row r="781" spans="1:13" ht="15">
      <c r="A781" s="282">
        <v>45811</v>
      </c>
      <c r="B781" s="55" t="s">
        <v>3132</v>
      </c>
      <c r="C781" s="786">
        <v>80472</v>
      </c>
      <c r="D781" s="786">
        <v>461</v>
      </c>
      <c r="E781" s="786">
        <v>75</v>
      </c>
      <c r="F781" s="786">
        <v>4010</v>
      </c>
      <c r="G781" s="786" t="s">
        <v>3133</v>
      </c>
      <c r="H781" s="786" t="s">
        <v>3134</v>
      </c>
      <c r="J781" s="786">
        <v>1</v>
      </c>
      <c r="K781" s="786">
        <v>11.14</v>
      </c>
      <c r="L781" s="786">
        <v>11.14</v>
      </c>
      <c r="M781" s="55" t="s">
        <v>2224</v>
      </c>
    </row>
    <row r="782" spans="1:13" ht="15">
      <c r="A782" s="282">
        <v>45811</v>
      </c>
      <c r="B782" s="55" t="s">
        <v>3132</v>
      </c>
      <c r="C782" s="784">
        <v>81902</v>
      </c>
      <c r="D782" s="784" t="s">
        <v>3135</v>
      </c>
      <c r="E782" s="784">
        <v>75</v>
      </c>
      <c r="F782" s="784">
        <v>4010</v>
      </c>
      <c r="G782" s="784" t="s">
        <v>2380</v>
      </c>
      <c r="H782" s="784" t="s">
        <v>1573</v>
      </c>
      <c r="J782" s="784">
        <v>1</v>
      </c>
      <c r="K782" s="784">
        <v>7.85</v>
      </c>
      <c r="L782" s="784">
        <v>7.85</v>
      </c>
      <c r="M782" s="55" t="s">
        <v>2224</v>
      </c>
    </row>
    <row r="783" spans="1:13" ht="15">
      <c r="A783" s="282">
        <v>45811</v>
      </c>
      <c r="B783" s="55" t="s">
        <v>3132</v>
      </c>
      <c r="C783" s="786">
        <v>68144</v>
      </c>
      <c r="D783" s="786" t="s">
        <v>2591</v>
      </c>
      <c r="E783" s="786">
        <v>75</v>
      </c>
      <c r="F783" s="786">
        <v>4010</v>
      </c>
      <c r="G783" s="786" t="s">
        <v>2392</v>
      </c>
      <c r="H783" s="786" t="s">
        <v>1573</v>
      </c>
      <c r="J783" s="786">
        <v>1</v>
      </c>
      <c r="K783" s="786">
        <v>6.19</v>
      </c>
      <c r="L783" s="786">
        <v>6.19</v>
      </c>
      <c r="M783" s="55" t="s">
        <v>2224</v>
      </c>
    </row>
    <row r="784" spans="1:13" ht="15">
      <c r="A784" s="282">
        <v>45811</v>
      </c>
      <c r="B784" s="55" t="s">
        <v>3136</v>
      </c>
      <c r="C784" s="784">
        <v>81339</v>
      </c>
      <c r="D784" s="784" t="s">
        <v>2586</v>
      </c>
      <c r="E784" s="784">
        <v>110</v>
      </c>
      <c r="F784" s="784">
        <v>4010</v>
      </c>
      <c r="G784" s="784" t="s">
        <v>2789</v>
      </c>
      <c r="H784" s="784" t="s">
        <v>1573</v>
      </c>
      <c r="J784" s="784">
        <v>1</v>
      </c>
      <c r="K784" s="784">
        <v>6.54</v>
      </c>
      <c r="L784" s="784">
        <v>6.54</v>
      </c>
      <c r="M784" s="55" t="s">
        <v>2224</v>
      </c>
    </row>
    <row r="785" spans="1:13" ht="15">
      <c r="A785" s="282">
        <v>45811</v>
      </c>
      <c r="B785" s="55" t="s">
        <v>3136</v>
      </c>
      <c r="C785" s="786">
        <v>80649</v>
      </c>
      <c r="D785" s="786">
        <v>442</v>
      </c>
      <c r="E785" s="786">
        <v>90</v>
      </c>
      <c r="F785" s="786">
        <v>4010</v>
      </c>
      <c r="G785" s="786" t="s">
        <v>2786</v>
      </c>
      <c r="H785" s="786" t="s">
        <v>1573</v>
      </c>
      <c r="J785" s="786">
        <v>1</v>
      </c>
      <c r="K785" s="786">
        <v>10.64</v>
      </c>
      <c r="L785" s="786">
        <v>10.64</v>
      </c>
      <c r="M785" s="55" t="s">
        <v>2224</v>
      </c>
    </row>
    <row r="786" spans="1:13" ht="15">
      <c r="A786" s="282">
        <v>45811</v>
      </c>
      <c r="B786" s="55" t="s">
        <v>3136</v>
      </c>
      <c r="C786" s="784">
        <v>81576</v>
      </c>
      <c r="D786" s="784" t="s">
        <v>3137</v>
      </c>
      <c r="E786" s="784">
        <v>90</v>
      </c>
      <c r="F786" s="784">
        <v>4010</v>
      </c>
      <c r="G786" s="784" t="s">
        <v>2860</v>
      </c>
      <c r="H786" s="784" t="s">
        <v>1573</v>
      </c>
      <c r="J786" s="784">
        <v>1</v>
      </c>
      <c r="K786" s="784">
        <v>10.28</v>
      </c>
      <c r="L786" s="784">
        <v>10.28</v>
      </c>
      <c r="M786" s="55" t="s">
        <v>2224</v>
      </c>
    </row>
    <row r="787" spans="1:13" ht="15">
      <c r="A787" s="282">
        <v>45811</v>
      </c>
      <c r="B787" s="55" t="s">
        <v>3136</v>
      </c>
      <c r="C787" s="786">
        <v>80394</v>
      </c>
      <c r="D787" s="786">
        <v>259</v>
      </c>
      <c r="E787" s="786" t="s">
        <v>2061</v>
      </c>
      <c r="F787" s="786">
        <v>4010</v>
      </c>
      <c r="G787" s="786" t="s">
        <v>2793</v>
      </c>
      <c r="H787" s="786" t="s">
        <v>1573</v>
      </c>
      <c r="J787" s="786">
        <v>1</v>
      </c>
      <c r="K787" s="786">
        <v>4.84</v>
      </c>
      <c r="L787" s="786">
        <v>4.84</v>
      </c>
      <c r="M787" s="55" t="s">
        <v>2224</v>
      </c>
    </row>
    <row r="788" spans="1:13" ht="15">
      <c r="A788" s="282">
        <v>45811</v>
      </c>
      <c r="B788" s="55" t="s">
        <v>3136</v>
      </c>
      <c r="C788" s="784">
        <v>52309</v>
      </c>
      <c r="D788" s="784" t="s">
        <v>3074</v>
      </c>
      <c r="E788" s="784" t="s">
        <v>2230</v>
      </c>
      <c r="F788" s="784">
        <v>4010</v>
      </c>
      <c r="G788" s="784" t="s">
        <v>3138</v>
      </c>
      <c r="H788" s="784" t="s">
        <v>1573</v>
      </c>
      <c r="J788" s="784">
        <v>1</v>
      </c>
      <c r="K788" s="784">
        <v>2.91</v>
      </c>
      <c r="L788" s="784">
        <v>2.91</v>
      </c>
      <c r="M788" s="55" t="s">
        <v>2224</v>
      </c>
    </row>
    <row r="789" spans="1:13" ht="15">
      <c r="A789" s="282">
        <v>45811</v>
      </c>
      <c r="B789" s="55" t="s">
        <v>3139</v>
      </c>
      <c r="C789" s="784">
        <v>82204</v>
      </c>
      <c r="D789" s="784" t="s">
        <v>3140</v>
      </c>
      <c r="E789" s="784">
        <v>150</v>
      </c>
      <c r="F789" s="784">
        <v>4010</v>
      </c>
      <c r="G789" s="784" t="s">
        <v>2776</v>
      </c>
      <c r="H789" s="784" t="s">
        <v>1573</v>
      </c>
      <c r="J789" s="784">
        <v>1</v>
      </c>
      <c r="K789" s="784">
        <v>10.8</v>
      </c>
      <c r="L789" s="784">
        <v>10.8</v>
      </c>
      <c r="M789" s="55" t="s">
        <v>2224</v>
      </c>
    </row>
    <row r="790" spans="1:13" ht="15">
      <c r="A790" s="282">
        <v>45811</v>
      </c>
      <c r="B790" s="55" t="s">
        <v>3141</v>
      </c>
      <c r="C790" s="784">
        <v>82025</v>
      </c>
      <c r="D790" s="784">
        <v>461</v>
      </c>
      <c r="E790" s="784" t="s">
        <v>289</v>
      </c>
      <c r="F790" s="784">
        <v>4010</v>
      </c>
      <c r="G790" s="784" t="s">
        <v>2777</v>
      </c>
      <c r="H790" s="784" t="s">
        <v>1573</v>
      </c>
      <c r="J790" s="784">
        <v>1</v>
      </c>
      <c r="K790" s="784">
        <v>21.53</v>
      </c>
      <c r="L790" s="784">
        <v>21.53</v>
      </c>
      <c r="M790" s="55" t="s">
        <v>2224</v>
      </c>
    </row>
    <row r="791" spans="1:13" ht="15">
      <c r="A791" s="282">
        <v>45811</v>
      </c>
      <c r="B791" s="55" t="s">
        <v>3142</v>
      </c>
      <c r="C791" s="784">
        <v>82731</v>
      </c>
      <c r="D791" s="784" t="s">
        <v>3075</v>
      </c>
      <c r="E791" s="784">
        <v>80</v>
      </c>
      <c r="F791" s="784">
        <v>4010</v>
      </c>
      <c r="G791" s="784" t="s">
        <v>2779</v>
      </c>
      <c r="H791" s="784" t="s">
        <v>1573</v>
      </c>
      <c r="J791" s="784">
        <v>1</v>
      </c>
      <c r="K791" s="784">
        <v>11.15</v>
      </c>
      <c r="L791" s="784">
        <v>11.15</v>
      </c>
      <c r="M791" s="55" t="s">
        <v>2224</v>
      </c>
    </row>
    <row r="792" spans="1:13" ht="15">
      <c r="A792" s="282">
        <v>45811</v>
      </c>
      <c r="B792" s="55" t="s">
        <v>3143</v>
      </c>
      <c r="C792" s="784">
        <v>82731</v>
      </c>
      <c r="D792" s="784" t="s">
        <v>3075</v>
      </c>
      <c r="E792" s="784">
        <v>80</v>
      </c>
      <c r="F792" s="784">
        <v>4010</v>
      </c>
      <c r="G792" s="784" t="s">
        <v>2779</v>
      </c>
      <c r="H792" s="784" t="s">
        <v>1573</v>
      </c>
      <c r="J792" s="55">
        <v>-1</v>
      </c>
      <c r="K792" s="791">
        <v>11.15</v>
      </c>
      <c r="L792" s="791">
        <v>-11.15</v>
      </c>
      <c r="M792" s="55" t="s">
        <v>2287</v>
      </c>
    </row>
    <row r="793" spans="1:13" ht="15">
      <c r="A793" s="282">
        <v>45811</v>
      </c>
      <c r="B793" s="55" t="s">
        <v>3143</v>
      </c>
      <c r="C793" s="786">
        <v>82025</v>
      </c>
      <c r="D793" s="786">
        <v>461</v>
      </c>
      <c r="E793" s="786" t="s">
        <v>289</v>
      </c>
      <c r="F793" s="786">
        <v>4010</v>
      </c>
      <c r="G793" s="786" t="s">
        <v>2777</v>
      </c>
      <c r="H793" s="786" t="s">
        <v>1573</v>
      </c>
      <c r="J793" s="55">
        <v>-1</v>
      </c>
      <c r="K793" s="791">
        <v>21.53</v>
      </c>
      <c r="L793" s="791">
        <v>-21.53</v>
      </c>
      <c r="M793" s="55" t="s">
        <v>2287</v>
      </c>
    </row>
    <row r="794" spans="1:13" ht="15">
      <c r="A794" s="282">
        <v>45811</v>
      </c>
      <c r="B794" s="55" t="s">
        <v>3143</v>
      </c>
      <c r="C794" s="784">
        <v>82204</v>
      </c>
      <c r="D794" s="784" t="s">
        <v>3140</v>
      </c>
      <c r="E794" s="784">
        <v>150</v>
      </c>
      <c r="F794" s="784">
        <v>4010</v>
      </c>
      <c r="G794" s="784" t="s">
        <v>2776</v>
      </c>
      <c r="H794" s="784" t="s">
        <v>1573</v>
      </c>
      <c r="J794" s="55">
        <v>-1</v>
      </c>
      <c r="K794" s="791">
        <v>10.8</v>
      </c>
      <c r="L794" s="791">
        <v>-10.8</v>
      </c>
      <c r="M794" s="55" t="s">
        <v>2287</v>
      </c>
    </row>
    <row r="795" spans="1:13" ht="15">
      <c r="A795" s="282">
        <v>45811</v>
      </c>
      <c r="B795" s="55" t="s">
        <v>3143</v>
      </c>
      <c r="C795" s="786">
        <v>81339</v>
      </c>
      <c r="D795" s="786" t="s">
        <v>2586</v>
      </c>
      <c r="E795" s="786">
        <v>110</v>
      </c>
      <c r="F795" s="786">
        <v>4010</v>
      </c>
      <c r="G795" s="786" t="s">
        <v>2789</v>
      </c>
      <c r="H795" s="786" t="s">
        <v>1573</v>
      </c>
      <c r="J795" s="55">
        <v>-1</v>
      </c>
      <c r="K795" s="791">
        <v>6.54</v>
      </c>
      <c r="L795" s="791">
        <v>-6.54</v>
      </c>
      <c r="M795" s="55" t="s">
        <v>2287</v>
      </c>
    </row>
    <row r="796" spans="1:13" ht="15">
      <c r="A796" s="282">
        <v>45811</v>
      </c>
      <c r="B796" s="55" t="s">
        <v>3143</v>
      </c>
      <c r="C796" s="784">
        <v>80649</v>
      </c>
      <c r="D796" s="784">
        <v>442</v>
      </c>
      <c r="E796" s="784">
        <v>90</v>
      </c>
      <c r="F796" s="784">
        <v>4010</v>
      </c>
      <c r="G796" s="784" t="s">
        <v>2786</v>
      </c>
      <c r="H796" s="784" t="s">
        <v>1573</v>
      </c>
      <c r="J796" s="55">
        <v>-1</v>
      </c>
      <c r="K796" s="791">
        <v>10.64</v>
      </c>
      <c r="L796" s="791">
        <v>-10.64</v>
      </c>
      <c r="M796" s="55" t="s">
        <v>2287</v>
      </c>
    </row>
    <row r="797" spans="1:13" ht="15">
      <c r="A797" s="282">
        <v>45811</v>
      </c>
      <c r="B797" s="55" t="s">
        <v>3143</v>
      </c>
      <c r="C797" s="786">
        <v>81576</v>
      </c>
      <c r="D797" s="786" t="s">
        <v>3137</v>
      </c>
      <c r="E797" s="786">
        <v>90</v>
      </c>
      <c r="F797" s="786">
        <v>4010</v>
      </c>
      <c r="G797" s="786" t="s">
        <v>2860</v>
      </c>
      <c r="H797" s="786" t="s">
        <v>1573</v>
      </c>
      <c r="J797" s="55">
        <v>-1</v>
      </c>
      <c r="K797" s="791">
        <v>10.28</v>
      </c>
      <c r="L797" s="791">
        <v>-10.28</v>
      </c>
      <c r="M797" s="55" t="s">
        <v>2287</v>
      </c>
    </row>
    <row r="798" spans="1:13" ht="15">
      <c r="A798" s="282">
        <v>45811</v>
      </c>
      <c r="B798" s="55" t="s">
        <v>3143</v>
      </c>
      <c r="C798" s="784">
        <v>80394</v>
      </c>
      <c r="D798" s="784">
        <v>259</v>
      </c>
      <c r="E798" s="784" t="s">
        <v>2061</v>
      </c>
      <c r="F798" s="784">
        <v>4010</v>
      </c>
      <c r="G798" s="784" t="s">
        <v>2793</v>
      </c>
      <c r="H798" s="784" t="s">
        <v>1573</v>
      </c>
      <c r="J798" s="55">
        <v>-1</v>
      </c>
      <c r="K798" s="791">
        <v>4.84</v>
      </c>
      <c r="L798" s="791">
        <v>-4.84</v>
      </c>
      <c r="M798" s="55" t="s">
        <v>2287</v>
      </c>
    </row>
    <row r="799" spans="1:13" ht="15">
      <c r="A799" s="282">
        <v>45811</v>
      </c>
      <c r="B799" s="55" t="s">
        <v>3143</v>
      </c>
      <c r="C799" s="786">
        <v>52309</v>
      </c>
      <c r="D799" s="786" t="s">
        <v>3074</v>
      </c>
      <c r="E799" s="786" t="s">
        <v>2230</v>
      </c>
      <c r="F799" s="786">
        <v>4010</v>
      </c>
      <c r="G799" s="786" t="s">
        <v>3138</v>
      </c>
      <c r="H799" s="786" t="s">
        <v>1573</v>
      </c>
      <c r="J799" s="55">
        <v>-1</v>
      </c>
      <c r="K799" s="791">
        <v>2.91</v>
      </c>
      <c r="L799" s="791">
        <v>-2.91</v>
      </c>
      <c r="M799" s="55" t="s">
        <v>2287</v>
      </c>
    </row>
    <row r="800" spans="1:13" ht="15">
      <c r="A800" s="282">
        <v>45811</v>
      </c>
      <c r="B800" s="55" t="s">
        <v>3143</v>
      </c>
      <c r="C800" s="784">
        <v>81315</v>
      </c>
      <c r="D800" s="784" t="s">
        <v>3017</v>
      </c>
      <c r="E800" s="784">
        <v>75</v>
      </c>
      <c r="F800" s="784">
        <v>4010</v>
      </c>
      <c r="G800" s="784" t="s">
        <v>2364</v>
      </c>
      <c r="H800" s="784" t="s">
        <v>1573</v>
      </c>
      <c r="J800" s="55">
        <v>-1</v>
      </c>
      <c r="K800" s="791">
        <v>6.02</v>
      </c>
      <c r="L800" s="791">
        <v>-6.02</v>
      </c>
      <c r="M800" s="55" t="s">
        <v>2287</v>
      </c>
    </row>
    <row r="801" spans="1:13" ht="15">
      <c r="A801" s="282">
        <v>45811</v>
      </c>
      <c r="B801" s="55" t="s">
        <v>3143</v>
      </c>
      <c r="C801" s="786">
        <v>80472</v>
      </c>
      <c r="D801" s="786">
        <v>461</v>
      </c>
      <c r="E801" s="786">
        <v>75</v>
      </c>
      <c r="F801" s="786">
        <v>4010</v>
      </c>
      <c r="G801" s="786" t="s">
        <v>3133</v>
      </c>
      <c r="H801" s="786" t="s">
        <v>3134</v>
      </c>
      <c r="J801" s="55">
        <v>-1</v>
      </c>
      <c r="K801" s="791">
        <v>11.14</v>
      </c>
      <c r="L801" s="791">
        <v>-11.14</v>
      </c>
      <c r="M801" s="55" t="s">
        <v>2287</v>
      </c>
    </row>
    <row r="802" spans="1:13" ht="15">
      <c r="A802" s="282">
        <v>45811</v>
      </c>
      <c r="B802" s="55" t="s">
        <v>3143</v>
      </c>
      <c r="C802" s="784">
        <v>81902</v>
      </c>
      <c r="D802" s="784" t="s">
        <v>3135</v>
      </c>
      <c r="E802" s="784">
        <v>75</v>
      </c>
      <c r="F802" s="784">
        <v>4010</v>
      </c>
      <c r="G802" s="784" t="s">
        <v>2380</v>
      </c>
      <c r="H802" s="784" t="s">
        <v>1573</v>
      </c>
      <c r="J802" s="55">
        <v>-1</v>
      </c>
      <c r="K802" s="791">
        <v>7.85</v>
      </c>
      <c r="L802" s="791">
        <v>-7.85</v>
      </c>
      <c r="M802" s="55" t="s">
        <v>2287</v>
      </c>
    </row>
    <row r="803" spans="1:13" ht="15">
      <c r="A803" s="282">
        <v>45811</v>
      </c>
      <c r="B803" s="55" t="s">
        <v>3143</v>
      </c>
      <c r="C803" s="786">
        <v>68144</v>
      </c>
      <c r="D803" s="786" t="s">
        <v>2591</v>
      </c>
      <c r="E803" s="786">
        <v>75</v>
      </c>
      <c r="F803" s="786">
        <v>4010</v>
      </c>
      <c r="G803" s="786" t="s">
        <v>2392</v>
      </c>
      <c r="H803" s="786" t="s">
        <v>1573</v>
      </c>
      <c r="J803" s="55">
        <v>-1</v>
      </c>
      <c r="K803" s="791">
        <v>6.19</v>
      </c>
      <c r="L803" s="791">
        <v>-6.19</v>
      </c>
      <c r="M803" s="55" t="s">
        <v>2287</v>
      </c>
    </row>
    <row r="804" spans="1:13" ht="15">
      <c r="A804" s="282">
        <v>45811</v>
      </c>
      <c r="B804" s="55" t="s">
        <v>3143</v>
      </c>
      <c r="C804" s="784">
        <v>82945</v>
      </c>
      <c r="D804" s="784" t="s">
        <v>3130</v>
      </c>
      <c r="E804" s="784">
        <v>150</v>
      </c>
      <c r="F804" s="784">
        <v>4010</v>
      </c>
      <c r="G804" s="784" t="s">
        <v>3131</v>
      </c>
      <c r="H804" s="784" t="s">
        <v>1573</v>
      </c>
      <c r="J804" s="55">
        <v>-1</v>
      </c>
      <c r="K804" s="791">
        <v>7.42</v>
      </c>
      <c r="L804" s="791">
        <v>-7.42</v>
      </c>
      <c r="M804" s="55" t="s">
        <v>2287</v>
      </c>
    </row>
    <row r="805" spans="1:13" ht="15">
      <c r="A805" s="282">
        <v>45811</v>
      </c>
      <c r="B805" s="55" t="s">
        <v>3143</v>
      </c>
      <c r="C805" s="786">
        <v>80859</v>
      </c>
      <c r="D805" s="786" t="s">
        <v>2638</v>
      </c>
      <c r="E805" s="786">
        <v>85</v>
      </c>
      <c r="F805" s="786">
        <v>4010</v>
      </c>
      <c r="G805" s="786" t="s">
        <v>3128</v>
      </c>
      <c r="H805" s="786" t="s">
        <v>1573</v>
      </c>
      <c r="J805" s="55">
        <v>-1</v>
      </c>
      <c r="K805" s="791">
        <v>11.39</v>
      </c>
      <c r="L805" s="791">
        <v>-11.39</v>
      </c>
      <c r="M805" s="55" t="s">
        <v>2287</v>
      </c>
    </row>
    <row r="806" spans="1:13" ht="15">
      <c r="A806" s="282">
        <v>45811</v>
      </c>
      <c r="B806" s="55" t="s">
        <v>3143</v>
      </c>
      <c r="C806" s="784">
        <v>58662</v>
      </c>
      <c r="D806" s="784" t="s">
        <v>2664</v>
      </c>
      <c r="E806" s="784" t="s">
        <v>441</v>
      </c>
      <c r="F806" s="784">
        <v>4010</v>
      </c>
      <c r="G806" s="784" t="s">
        <v>3144</v>
      </c>
      <c r="H806" s="784" t="s">
        <v>1573</v>
      </c>
      <c r="J806" s="55">
        <v>-1</v>
      </c>
      <c r="K806" s="791">
        <v>10.08</v>
      </c>
      <c r="L806" s="791">
        <v>-10.08</v>
      </c>
      <c r="M806" s="55" t="s">
        <v>2287</v>
      </c>
    </row>
    <row r="807" spans="1:13" ht="15">
      <c r="A807" s="282">
        <v>45811</v>
      </c>
      <c r="B807" s="55" t="s">
        <v>3145</v>
      </c>
      <c r="C807" s="784">
        <v>57388</v>
      </c>
      <c r="D807" s="784">
        <v>520</v>
      </c>
      <c r="E807" s="784" t="s">
        <v>2061</v>
      </c>
      <c r="F807" s="784">
        <v>4010</v>
      </c>
      <c r="G807" s="784" t="s">
        <v>3146</v>
      </c>
      <c r="H807" s="784" t="s">
        <v>1573</v>
      </c>
      <c r="J807" s="784">
        <v>1</v>
      </c>
      <c r="K807" s="784">
        <v>11.47</v>
      </c>
      <c r="L807" s="784">
        <v>11.47</v>
      </c>
      <c r="M807" s="55" t="s">
        <v>2224</v>
      </c>
    </row>
    <row r="808" spans="1:13" ht="15">
      <c r="A808" s="282">
        <v>45811</v>
      </c>
      <c r="B808" s="55" t="s">
        <v>3147</v>
      </c>
      <c r="C808" s="784">
        <v>57388</v>
      </c>
      <c r="D808" s="784">
        <v>520</v>
      </c>
      <c r="E808" s="784" t="s">
        <v>2061</v>
      </c>
      <c r="F808" s="784">
        <v>4010</v>
      </c>
      <c r="G808" s="784" t="s">
        <v>3146</v>
      </c>
      <c r="H808" s="784" t="s">
        <v>1573</v>
      </c>
      <c r="J808" s="55">
        <v>-1</v>
      </c>
      <c r="K808" s="791">
        <v>11.47</v>
      </c>
      <c r="L808" s="791">
        <v>-11.47</v>
      </c>
      <c r="M808" s="55" t="s">
        <v>2287</v>
      </c>
    </row>
    <row r="809" spans="1:13" ht="15">
      <c r="A809" s="282">
        <v>45811</v>
      </c>
      <c r="B809" s="55" t="s">
        <v>3148</v>
      </c>
      <c r="C809" s="784">
        <v>67563</v>
      </c>
      <c r="D809" s="784" t="s">
        <v>2560</v>
      </c>
      <c r="E809" s="784">
        <v>120</v>
      </c>
      <c r="F809" s="784">
        <v>4010</v>
      </c>
      <c r="G809" s="784" t="s">
        <v>3149</v>
      </c>
      <c r="H809" s="784" t="s">
        <v>1573</v>
      </c>
      <c r="J809" s="55">
        <v>-1</v>
      </c>
      <c r="K809" s="791">
        <v>8.69</v>
      </c>
      <c r="L809" s="791">
        <v>-8.69</v>
      </c>
      <c r="M809" s="55" t="s">
        <v>2873</v>
      </c>
    </row>
    <row r="810" spans="1:13" ht="15">
      <c r="A810" s="282">
        <v>45811</v>
      </c>
      <c r="B810" s="55" t="s">
        <v>3150</v>
      </c>
      <c r="C810" s="784">
        <v>65593</v>
      </c>
      <c r="D810" s="784" t="s">
        <v>2536</v>
      </c>
      <c r="E810" s="784">
        <v>80</v>
      </c>
      <c r="F810" s="784">
        <v>4010</v>
      </c>
      <c r="G810" s="784" t="s">
        <v>3151</v>
      </c>
      <c r="H810" s="784" t="s">
        <v>1573</v>
      </c>
      <c r="I810" s="797">
        <v>200</v>
      </c>
      <c r="J810" s="784">
        <v>200</v>
      </c>
      <c r="K810" s="784">
        <v>3.63</v>
      </c>
      <c r="L810" s="793">
        <v>726</v>
      </c>
      <c r="M810" s="55" t="s">
        <v>2547</v>
      </c>
    </row>
    <row r="811" spans="1:13" ht="15">
      <c r="A811" s="282">
        <v>45811</v>
      </c>
      <c r="B811" s="55" t="s">
        <v>3150</v>
      </c>
      <c r="C811" s="786">
        <v>65593</v>
      </c>
      <c r="D811" s="786">
        <v>11</v>
      </c>
      <c r="E811" s="786">
        <v>70</v>
      </c>
      <c r="F811" s="786">
        <v>4010</v>
      </c>
      <c r="G811" s="786" t="s">
        <v>3152</v>
      </c>
      <c r="H811" s="786" t="s">
        <v>1573</v>
      </c>
      <c r="I811" s="798">
        <v>-121</v>
      </c>
      <c r="J811" s="786">
        <v>-121</v>
      </c>
      <c r="K811" s="786">
        <v>3.63</v>
      </c>
      <c r="L811" s="796">
        <v>-439.23</v>
      </c>
      <c r="M811" s="55" t="s">
        <v>2547</v>
      </c>
    </row>
    <row r="812" spans="1:13" ht="15">
      <c r="A812" s="282">
        <v>45811</v>
      </c>
      <c r="B812" s="55" t="s">
        <v>3153</v>
      </c>
      <c r="C812" s="784">
        <v>82717</v>
      </c>
      <c r="D812" s="784" t="s">
        <v>3154</v>
      </c>
      <c r="E812" s="784">
        <v>85</v>
      </c>
      <c r="F812" s="784">
        <v>4010</v>
      </c>
      <c r="G812" s="784" t="s">
        <v>3155</v>
      </c>
      <c r="H812" s="784" t="s">
        <v>1573</v>
      </c>
      <c r="I812" s="797">
        <v>1</v>
      </c>
      <c r="J812" s="784">
        <v>1</v>
      </c>
      <c r="K812" s="793">
        <v>8.81</v>
      </c>
      <c r="L812" s="793">
        <v>8.81</v>
      </c>
      <c r="M812" s="55" t="s">
        <v>2455</v>
      </c>
    </row>
    <row r="813" spans="1:13" ht="15">
      <c r="A813" s="282">
        <v>45811</v>
      </c>
      <c r="B813" s="55" t="s">
        <v>3153</v>
      </c>
      <c r="C813" s="786">
        <v>82937</v>
      </c>
      <c r="D813" s="786" t="s">
        <v>3156</v>
      </c>
      <c r="E813" s="786">
        <v>130</v>
      </c>
      <c r="F813" s="786">
        <v>4010</v>
      </c>
      <c r="G813" s="786" t="s">
        <v>3157</v>
      </c>
      <c r="H813" s="786" t="s">
        <v>1573</v>
      </c>
      <c r="I813" s="798">
        <v>1</v>
      </c>
      <c r="J813" s="786">
        <v>1</v>
      </c>
      <c r="K813" s="796">
        <v>10.71</v>
      </c>
      <c r="L813" s="796">
        <v>10.71</v>
      </c>
      <c r="M813" s="55" t="s">
        <v>2455</v>
      </c>
    </row>
    <row r="814" spans="1:13" ht="15">
      <c r="A814" s="282">
        <v>45812</v>
      </c>
      <c r="B814" s="55" t="s">
        <v>3158</v>
      </c>
      <c r="C814" s="784">
        <v>83028</v>
      </c>
      <c r="D814" s="784" t="s">
        <v>3159</v>
      </c>
      <c r="E814" s="784">
        <v>100</v>
      </c>
      <c r="F814" s="784">
        <v>4010</v>
      </c>
      <c r="G814" s="784" t="s">
        <v>2686</v>
      </c>
      <c r="H814" s="784" t="s">
        <v>1573</v>
      </c>
      <c r="J814" s="784">
        <v>24</v>
      </c>
      <c r="K814" s="784">
        <v>5.86</v>
      </c>
      <c r="L814" s="784">
        <v>140.63999999999999</v>
      </c>
      <c r="M814" s="55" t="s">
        <v>2455</v>
      </c>
    </row>
    <row r="815" spans="1:13" ht="15">
      <c r="A815" s="282">
        <v>45812</v>
      </c>
      <c r="B815" s="55" t="s">
        <v>3160</v>
      </c>
      <c r="C815" s="784">
        <v>83094</v>
      </c>
      <c r="D815" s="784" t="s">
        <v>3161</v>
      </c>
      <c r="E815" s="784">
        <v>90</v>
      </c>
      <c r="F815" s="784">
        <v>4010</v>
      </c>
      <c r="G815" s="784" t="s">
        <v>3162</v>
      </c>
      <c r="H815" s="784" t="s">
        <v>1573</v>
      </c>
      <c r="J815" s="55">
        <v>-1</v>
      </c>
      <c r="K815" s="791">
        <v>6.69</v>
      </c>
      <c r="L815" s="791">
        <v>-6.69</v>
      </c>
      <c r="M815" s="55" t="s">
        <v>2873</v>
      </c>
    </row>
    <row r="816" spans="1:13" ht="15">
      <c r="A816" s="282">
        <v>45812</v>
      </c>
      <c r="B816" s="55" t="s">
        <v>3160</v>
      </c>
      <c r="C816" s="786">
        <v>81984</v>
      </c>
      <c r="D816" s="786" t="s">
        <v>3017</v>
      </c>
      <c r="E816" s="786">
        <v>70</v>
      </c>
      <c r="F816" s="786">
        <v>4010</v>
      </c>
      <c r="G816" s="786" t="s">
        <v>3163</v>
      </c>
      <c r="H816" s="786" t="s">
        <v>1573</v>
      </c>
      <c r="J816" s="55">
        <v>-1</v>
      </c>
      <c r="K816" s="791">
        <v>5.63</v>
      </c>
      <c r="L816" s="791">
        <v>-5.63</v>
      </c>
      <c r="M816" s="55" t="s">
        <v>2873</v>
      </c>
    </row>
    <row r="817" spans="1:13" ht="15">
      <c r="A817" s="282">
        <v>45812</v>
      </c>
      <c r="B817" s="55" t="s">
        <v>3164</v>
      </c>
      <c r="C817" s="784">
        <v>81419</v>
      </c>
      <c r="D817" s="784" t="s">
        <v>3165</v>
      </c>
      <c r="E817" s="784">
        <v>85</v>
      </c>
      <c r="F817" s="784">
        <v>4010</v>
      </c>
      <c r="G817" s="784" t="s">
        <v>3166</v>
      </c>
      <c r="H817" s="784" t="s">
        <v>1573</v>
      </c>
      <c r="I817" s="797">
        <v>6</v>
      </c>
      <c r="J817" s="784">
        <v>6</v>
      </c>
      <c r="K817" s="784">
        <v>7.71</v>
      </c>
      <c r="L817" s="793">
        <v>46.26</v>
      </c>
      <c r="M817" s="55" t="s">
        <v>2455</v>
      </c>
    </row>
    <row r="818" spans="1:13" ht="15">
      <c r="A818" s="282">
        <v>45812</v>
      </c>
      <c r="B818" s="55" t="s">
        <v>3164</v>
      </c>
      <c r="C818" s="786">
        <v>83059</v>
      </c>
      <c r="D818" s="786" t="s">
        <v>2413</v>
      </c>
      <c r="E818" s="786">
        <v>110</v>
      </c>
      <c r="F818" s="786">
        <v>4010</v>
      </c>
      <c r="G818" s="786" t="s">
        <v>3167</v>
      </c>
      <c r="H818" s="786" t="s">
        <v>1573</v>
      </c>
      <c r="I818" s="798">
        <v>1</v>
      </c>
      <c r="J818" s="786">
        <v>1</v>
      </c>
      <c r="K818" s="786">
        <v>4.04</v>
      </c>
      <c r="L818" s="796">
        <v>4.04</v>
      </c>
      <c r="M818" s="55" t="s">
        <v>2455</v>
      </c>
    </row>
    <row r="819" spans="1:13" ht="15">
      <c r="A819" s="282">
        <v>45812</v>
      </c>
      <c r="B819" s="55" t="s">
        <v>3164</v>
      </c>
      <c r="C819" s="784">
        <v>82976</v>
      </c>
      <c r="D819" s="784" t="s">
        <v>3168</v>
      </c>
      <c r="E819" s="784">
        <v>110</v>
      </c>
      <c r="F819" s="784">
        <v>4010</v>
      </c>
      <c r="G819" s="784" t="s">
        <v>3169</v>
      </c>
      <c r="H819" s="784" t="s">
        <v>1573</v>
      </c>
      <c r="I819" s="797">
        <v>1</v>
      </c>
      <c r="J819" s="784">
        <v>1</v>
      </c>
      <c r="K819" s="784">
        <v>5.28</v>
      </c>
      <c r="L819" s="793">
        <v>5.28</v>
      </c>
      <c r="M819" s="55" t="s">
        <v>2455</v>
      </c>
    </row>
    <row r="820" spans="1:13" ht="15">
      <c r="A820" s="282">
        <v>45812</v>
      </c>
      <c r="B820" s="55" t="s">
        <v>3164</v>
      </c>
      <c r="C820" s="786">
        <v>65642</v>
      </c>
      <c r="D820" s="786" t="s">
        <v>3170</v>
      </c>
      <c r="E820" s="786">
        <v>100</v>
      </c>
      <c r="F820" s="786">
        <v>4010</v>
      </c>
      <c r="G820" s="786" t="s">
        <v>3171</v>
      </c>
      <c r="H820" s="786" t="s">
        <v>1573</v>
      </c>
      <c r="I820" s="798">
        <v>1</v>
      </c>
      <c r="J820" s="786">
        <v>1</v>
      </c>
      <c r="K820" s="786">
        <v>5.64</v>
      </c>
      <c r="L820" s="796">
        <v>5.64</v>
      </c>
      <c r="M820" s="55" t="s">
        <v>2455</v>
      </c>
    </row>
    <row r="821" spans="1:13" ht="15">
      <c r="A821" s="282">
        <v>45812</v>
      </c>
      <c r="B821" s="55" t="s">
        <v>3164</v>
      </c>
      <c r="C821" s="784">
        <v>82776</v>
      </c>
      <c r="D821" s="784" t="s">
        <v>3172</v>
      </c>
      <c r="E821" s="784">
        <v>150</v>
      </c>
      <c r="F821" s="784">
        <v>4010</v>
      </c>
      <c r="G821" s="784" t="s">
        <v>3173</v>
      </c>
      <c r="H821" s="784" t="s">
        <v>1573</v>
      </c>
      <c r="I821" s="797">
        <v>2</v>
      </c>
      <c r="J821" s="784">
        <v>2</v>
      </c>
      <c r="K821" s="784">
        <v>15.18</v>
      </c>
      <c r="L821" s="793">
        <v>30.36</v>
      </c>
      <c r="M821" s="55" t="s">
        <v>2455</v>
      </c>
    </row>
    <row r="822" spans="1:13" ht="15">
      <c r="A822" s="282">
        <v>45813</v>
      </c>
      <c r="B822" s="55" t="s">
        <v>3174</v>
      </c>
      <c r="C822" s="784">
        <v>82946</v>
      </c>
      <c r="D822" s="784" t="s">
        <v>3106</v>
      </c>
      <c r="E822" s="784">
        <v>140</v>
      </c>
      <c r="F822" s="784">
        <v>4010</v>
      </c>
      <c r="G822" s="784" t="s">
        <v>2433</v>
      </c>
      <c r="H822" s="784" t="s">
        <v>1573</v>
      </c>
      <c r="J822" s="784">
        <v>1</v>
      </c>
      <c r="K822" s="784">
        <v>15.83</v>
      </c>
      <c r="L822" s="784">
        <v>15.83</v>
      </c>
      <c r="M822" s="55" t="s">
        <v>2455</v>
      </c>
    </row>
    <row r="823" spans="1:13" ht="15">
      <c r="A823" s="282">
        <v>45813</v>
      </c>
      <c r="B823" s="55" t="s">
        <v>3174</v>
      </c>
      <c r="C823" s="786">
        <v>67521</v>
      </c>
      <c r="D823" s="786" t="s">
        <v>3088</v>
      </c>
      <c r="E823" s="786">
        <v>140</v>
      </c>
      <c r="F823" s="786">
        <v>4010</v>
      </c>
      <c r="G823" s="786" t="s">
        <v>2437</v>
      </c>
      <c r="H823" s="786" t="s">
        <v>1573</v>
      </c>
      <c r="J823" s="786">
        <v>1</v>
      </c>
      <c r="K823" s="786">
        <v>6.68</v>
      </c>
      <c r="L823" s="786">
        <v>6.68</v>
      </c>
      <c r="M823" s="55" t="s">
        <v>2455</v>
      </c>
    </row>
    <row r="824" spans="1:13" ht="15">
      <c r="A824" s="282">
        <v>45813</v>
      </c>
      <c r="B824" s="55" t="s">
        <v>3174</v>
      </c>
      <c r="C824" s="784">
        <v>82631</v>
      </c>
      <c r="D824" s="784" t="s">
        <v>3073</v>
      </c>
      <c r="E824" s="784">
        <v>140</v>
      </c>
      <c r="F824" s="784">
        <v>4010</v>
      </c>
      <c r="G824" s="784" t="s">
        <v>3175</v>
      </c>
      <c r="H824" s="784" t="s">
        <v>1573</v>
      </c>
      <c r="J824" s="784">
        <v>1</v>
      </c>
      <c r="K824" s="784">
        <v>22.05</v>
      </c>
      <c r="L824" s="784">
        <v>22.05</v>
      </c>
      <c r="M824" s="55" t="s">
        <v>2455</v>
      </c>
    </row>
    <row r="825" spans="1:13" ht="15">
      <c r="A825" s="282">
        <v>45813</v>
      </c>
      <c r="B825" s="55" t="s">
        <v>3174</v>
      </c>
      <c r="C825" s="786">
        <v>82603</v>
      </c>
      <c r="D825" s="786" t="s">
        <v>3041</v>
      </c>
      <c r="E825" s="786">
        <v>90</v>
      </c>
      <c r="F825" s="786">
        <v>4010</v>
      </c>
      <c r="G825" s="786" t="s">
        <v>3176</v>
      </c>
      <c r="H825" s="786" t="s">
        <v>1573</v>
      </c>
      <c r="J825" s="786">
        <v>2</v>
      </c>
      <c r="K825" s="786">
        <v>5.1100000000000003</v>
      </c>
      <c r="L825" s="786">
        <v>10.220000000000001</v>
      </c>
      <c r="M825" s="55" t="s">
        <v>2455</v>
      </c>
    </row>
    <row r="826" spans="1:13" ht="15">
      <c r="A826" s="282">
        <v>45813</v>
      </c>
      <c r="B826" s="55" t="s">
        <v>3174</v>
      </c>
      <c r="C826" s="784">
        <v>82622</v>
      </c>
      <c r="D826" s="784" t="s">
        <v>3177</v>
      </c>
      <c r="E826" s="784">
        <v>110</v>
      </c>
      <c r="F826" s="784">
        <v>4010</v>
      </c>
      <c r="G826" s="784" t="s">
        <v>3178</v>
      </c>
      <c r="H826" s="784" t="s">
        <v>1573</v>
      </c>
      <c r="J826" s="784">
        <v>1</v>
      </c>
      <c r="K826" s="784">
        <v>14.29</v>
      </c>
      <c r="L826" s="784">
        <v>14.29</v>
      </c>
      <c r="M826" s="55" t="s">
        <v>2455</v>
      </c>
    </row>
    <row r="827" spans="1:13" ht="15">
      <c r="A827" s="282">
        <v>45813</v>
      </c>
      <c r="B827" s="55" t="s">
        <v>3174</v>
      </c>
      <c r="C827" s="786">
        <v>81339</v>
      </c>
      <c r="D827" s="786" t="s">
        <v>3179</v>
      </c>
      <c r="E827" s="786">
        <v>100</v>
      </c>
      <c r="F827" s="786">
        <v>4010</v>
      </c>
      <c r="G827" s="786" t="s">
        <v>2427</v>
      </c>
      <c r="H827" s="786" t="s">
        <v>1573</v>
      </c>
      <c r="J827" s="786">
        <v>1</v>
      </c>
      <c r="K827" s="786">
        <v>6.77</v>
      </c>
      <c r="L827" s="786">
        <v>6.77</v>
      </c>
      <c r="M827" s="55" t="s">
        <v>2455</v>
      </c>
    </row>
    <row r="828" spans="1:13" ht="15">
      <c r="A828" s="282">
        <v>45813</v>
      </c>
      <c r="B828" s="55" t="s">
        <v>3174</v>
      </c>
      <c r="C828" s="784">
        <v>81672</v>
      </c>
      <c r="D828" s="784" t="s">
        <v>3072</v>
      </c>
      <c r="E828" s="784">
        <v>150</v>
      </c>
      <c r="F828" s="784">
        <v>4010</v>
      </c>
      <c r="G828" s="784" t="s">
        <v>2399</v>
      </c>
      <c r="H828" s="784" t="s">
        <v>1573</v>
      </c>
      <c r="J828" s="784">
        <v>1</v>
      </c>
      <c r="K828" s="784">
        <v>8.2200000000000006</v>
      </c>
      <c r="L828" s="784">
        <v>8.2200000000000006</v>
      </c>
      <c r="M828" s="55" t="s">
        <v>2455</v>
      </c>
    </row>
    <row r="829" spans="1:13" ht="15">
      <c r="A829" s="282">
        <v>45813</v>
      </c>
      <c r="B829" s="55" t="s">
        <v>3174</v>
      </c>
      <c r="C829" s="786">
        <v>81470</v>
      </c>
      <c r="D829" s="786" t="s">
        <v>3180</v>
      </c>
      <c r="E829" s="786">
        <v>90</v>
      </c>
      <c r="F829" s="786">
        <v>4010</v>
      </c>
      <c r="G829" s="786" t="s">
        <v>3181</v>
      </c>
      <c r="H829" s="786" t="s">
        <v>1573</v>
      </c>
      <c r="J829" s="786">
        <v>1</v>
      </c>
      <c r="K829" s="786">
        <v>3.94</v>
      </c>
      <c r="L829" s="786">
        <v>3.94</v>
      </c>
      <c r="M829" s="55" t="s">
        <v>2455</v>
      </c>
    </row>
    <row r="830" spans="1:13" ht="15">
      <c r="A830" s="282">
        <v>45813</v>
      </c>
      <c r="B830" s="55" t="s">
        <v>3174</v>
      </c>
      <c r="C830" s="784">
        <v>82893</v>
      </c>
      <c r="D830" s="784" t="s">
        <v>3182</v>
      </c>
      <c r="E830" s="784">
        <v>150</v>
      </c>
      <c r="F830" s="784">
        <v>4010</v>
      </c>
      <c r="G830" s="784" t="s">
        <v>3183</v>
      </c>
      <c r="H830" s="784" t="s">
        <v>1573</v>
      </c>
      <c r="J830" s="784">
        <v>1</v>
      </c>
      <c r="K830" s="784">
        <v>10.42</v>
      </c>
      <c r="L830" s="784">
        <v>10.42</v>
      </c>
      <c r="M830" s="55" t="s">
        <v>2455</v>
      </c>
    </row>
    <row r="831" spans="1:13" ht="15">
      <c r="A831" s="282">
        <v>45813</v>
      </c>
      <c r="B831" s="55" t="s">
        <v>3174</v>
      </c>
      <c r="C831" s="786">
        <v>81672</v>
      </c>
      <c r="D831" s="786" t="s">
        <v>3184</v>
      </c>
      <c r="E831" s="786">
        <v>100</v>
      </c>
      <c r="F831" s="786">
        <v>4010</v>
      </c>
      <c r="G831" s="786" t="s">
        <v>2417</v>
      </c>
      <c r="H831" s="786" t="s">
        <v>1573</v>
      </c>
      <c r="J831" s="786">
        <v>1</v>
      </c>
      <c r="K831" s="786">
        <v>8.66</v>
      </c>
      <c r="L831" s="786">
        <v>8.66</v>
      </c>
      <c r="M831" s="55" t="s">
        <v>2455</v>
      </c>
    </row>
    <row r="832" spans="1:13" ht="15">
      <c r="A832" s="282">
        <v>45813</v>
      </c>
      <c r="B832" s="55" t="s">
        <v>3174</v>
      </c>
      <c r="C832" s="784">
        <v>82790</v>
      </c>
      <c r="D832" s="784" t="s">
        <v>3185</v>
      </c>
      <c r="E832" s="784">
        <v>110</v>
      </c>
      <c r="F832" s="784">
        <v>4010</v>
      </c>
      <c r="G832" s="784" t="s">
        <v>2392</v>
      </c>
      <c r="H832" s="784" t="s">
        <v>1573</v>
      </c>
      <c r="J832" s="784">
        <v>1</v>
      </c>
      <c r="K832" s="784">
        <v>9.43</v>
      </c>
      <c r="L832" s="784">
        <v>9.43</v>
      </c>
      <c r="M832" s="55" t="s">
        <v>2455</v>
      </c>
    </row>
    <row r="833" spans="1:13" ht="15">
      <c r="A833" s="282">
        <v>45813</v>
      </c>
      <c r="B833" s="55" t="s">
        <v>3174</v>
      </c>
      <c r="C833" s="786">
        <v>82650</v>
      </c>
      <c r="D833" s="786" t="s">
        <v>3023</v>
      </c>
      <c r="E833" s="786">
        <v>140</v>
      </c>
      <c r="F833" s="786">
        <v>4010</v>
      </c>
      <c r="G833" s="786" t="s">
        <v>2364</v>
      </c>
      <c r="H833" s="786" t="s">
        <v>1573</v>
      </c>
      <c r="J833" s="786">
        <v>1</v>
      </c>
      <c r="K833" s="786">
        <v>10.78</v>
      </c>
      <c r="L833" s="786">
        <v>10.78</v>
      </c>
      <c r="M833" s="55" t="s">
        <v>2455</v>
      </c>
    </row>
    <row r="834" spans="1:13" ht="15">
      <c r="A834" s="282">
        <v>45813</v>
      </c>
      <c r="B834" s="55" t="s">
        <v>3174</v>
      </c>
      <c r="C834" s="784">
        <v>81503</v>
      </c>
      <c r="D834" s="784" t="s">
        <v>3186</v>
      </c>
      <c r="E834" s="784">
        <v>85</v>
      </c>
      <c r="F834" s="784">
        <v>4010</v>
      </c>
      <c r="G834" s="784" t="s">
        <v>2380</v>
      </c>
      <c r="H834" s="784" t="s">
        <v>1573</v>
      </c>
      <c r="J834" s="784">
        <v>1</v>
      </c>
      <c r="K834" s="784">
        <v>5.67</v>
      </c>
      <c r="L834" s="784">
        <v>5.67</v>
      </c>
      <c r="M834" s="55" t="s">
        <v>2455</v>
      </c>
    </row>
    <row r="835" spans="1:13" ht="15">
      <c r="A835" s="282">
        <v>45813</v>
      </c>
      <c r="B835" s="55" t="s">
        <v>3174</v>
      </c>
      <c r="C835" s="786">
        <v>82572</v>
      </c>
      <c r="D835" s="786" t="s">
        <v>3111</v>
      </c>
      <c r="E835" s="786">
        <v>100</v>
      </c>
      <c r="F835" s="786">
        <v>4010</v>
      </c>
      <c r="G835" s="786" t="s">
        <v>3187</v>
      </c>
      <c r="H835" s="786" t="s">
        <v>1573</v>
      </c>
      <c r="J835" s="786">
        <v>1</v>
      </c>
      <c r="K835" s="786">
        <v>9.9700000000000006</v>
      </c>
      <c r="L835" s="786">
        <v>9.9700000000000006</v>
      </c>
      <c r="M835" s="55" t="s">
        <v>2455</v>
      </c>
    </row>
    <row r="836" spans="1:13" ht="15">
      <c r="A836" s="282">
        <v>45813</v>
      </c>
      <c r="B836" s="55" t="s">
        <v>3188</v>
      </c>
      <c r="C836" s="784">
        <v>82718</v>
      </c>
      <c r="D836" s="784" t="s">
        <v>3189</v>
      </c>
      <c r="E836" s="784">
        <v>110</v>
      </c>
      <c r="F836" s="784">
        <v>4010</v>
      </c>
      <c r="G836" s="784" t="s">
        <v>3190</v>
      </c>
      <c r="H836" s="784" t="s">
        <v>1573</v>
      </c>
      <c r="J836" s="784">
        <v>1</v>
      </c>
      <c r="K836" s="784">
        <v>12.14</v>
      </c>
      <c r="L836" s="784">
        <v>12.14</v>
      </c>
      <c r="M836" s="55" t="s">
        <v>2455</v>
      </c>
    </row>
    <row r="837" spans="1:13" ht="15">
      <c r="A837" s="282">
        <v>45813</v>
      </c>
      <c r="B837" s="55" t="s">
        <v>3188</v>
      </c>
      <c r="C837" s="786">
        <v>67009</v>
      </c>
      <c r="D837" s="786" t="s">
        <v>3191</v>
      </c>
      <c r="E837" s="786">
        <v>100</v>
      </c>
      <c r="F837" s="786">
        <v>4010</v>
      </c>
      <c r="G837" s="786" t="s">
        <v>3192</v>
      </c>
      <c r="H837" s="786" t="s">
        <v>1573</v>
      </c>
      <c r="J837" s="786">
        <v>1</v>
      </c>
      <c r="K837" s="786">
        <v>4.5199999999999996</v>
      </c>
      <c r="L837" s="786">
        <v>4.5199999999999996</v>
      </c>
      <c r="M837" s="55" t="s">
        <v>2455</v>
      </c>
    </row>
    <row r="838" spans="1:13" ht="15">
      <c r="A838" s="282">
        <v>45813</v>
      </c>
      <c r="B838" s="55" t="s">
        <v>3188</v>
      </c>
      <c r="C838" s="784">
        <v>81339</v>
      </c>
      <c r="D838" s="784" t="s">
        <v>3193</v>
      </c>
      <c r="E838" s="784">
        <v>120</v>
      </c>
      <c r="F838" s="784">
        <v>4010</v>
      </c>
      <c r="G838" s="784" t="s">
        <v>3194</v>
      </c>
      <c r="H838" s="784" t="s">
        <v>1573</v>
      </c>
      <c r="J838" s="784">
        <v>1</v>
      </c>
      <c r="K838" s="784">
        <v>5.71</v>
      </c>
      <c r="L838" s="784">
        <v>5.71</v>
      </c>
      <c r="M838" s="55" t="s">
        <v>2455</v>
      </c>
    </row>
    <row r="839" spans="1:13" ht="15">
      <c r="A839" s="282">
        <v>45813</v>
      </c>
      <c r="B839" s="55" t="s">
        <v>3188</v>
      </c>
      <c r="C839" s="786">
        <v>82776</v>
      </c>
      <c r="D839" s="786" t="s">
        <v>3075</v>
      </c>
      <c r="E839" s="786">
        <v>120</v>
      </c>
      <c r="F839" s="786">
        <v>4010</v>
      </c>
      <c r="G839" s="786" t="s">
        <v>3195</v>
      </c>
      <c r="H839" s="786" t="s">
        <v>1573</v>
      </c>
      <c r="J839" s="786">
        <v>1</v>
      </c>
      <c r="K839" s="786">
        <v>12.88</v>
      </c>
      <c r="L839" s="786">
        <v>12.88</v>
      </c>
      <c r="M839" s="55" t="s">
        <v>2455</v>
      </c>
    </row>
    <row r="840" spans="1:13" ht="15">
      <c r="A840" s="282">
        <v>45813</v>
      </c>
      <c r="B840" s="55" t="s">
        <v>3188</v>
      </c>
      <c r="C840" s="784">
        <v>81378</v>
      </c>
      <c r="D840" s="784" t="s">
        <v>3196</v>
      </c>
      <c r="E840" s="784">
        <v>100</v>
      </c>
      <c r="F840" s="784">
        <v>4010</v>
      </c>
      <c r="G840" s="784" t="s">
        <v>3197</v>
      </c>
      <c r="H840" s="784" t="s">
        <v>1573</v>
      </c>
      <c r="J840" s="784">
        <v>1</v>
      </c>
      <c r="K840" s="784">
        <v>5.05</v>
      </c>
      <c r="L840" s="784">
        <v>5.05</v>
      </c>
      <c r="M840" s="55" t="s">
        <v>2455</v>
      </c>
    </row>
    <row r="841" spans="1:13" ht="15">
      <c r="A841" s="282">
        <v>45813</v>
      </c>
      <c r="B841" s="55" t="s">
        <v>3188</v>
      </c>
      <c r="C841" s="786">
        <v>58661</v>
      </c>
      <c r="D841" s="786" t="s">
        <v>2969</v>
      </c>
      <c r="E841" s="786" t="s">
        <v>289</v>
      </c>
      <c r="F841" s="786">
        <v>4010</v>
      </c>
      <c r="G841" s="786" t="s">
        <v>3198</v>
      </c>
      <c r="H841" s="786" t="s">
        <v>1573</v>
      </c>
      <c r="J841" s="786">
        <v>1</v>
      </c>
      <c r="K841" s="786">
        <v>7.81</v>
      </c>
      <c r="L841" s="786">
        <v>7.81</v>
      </c>
      <c r="M841" s="55" t="s">
        <v>2455</v>
      </c>
    </row>
    <row r="842" spans="1:13" ht="15">
      <c r="A842" s="282">
        <v>45813</v>
      </c>
      <c r="B842" s="55" t="s">
        <v>3188</v>
      </c>
      <c r="C842" s="784">
        <v>82919</v>
      </c>
      <c r="D842" s="784" t="s">
        <v>3199</v>
      </c>
      <c r="E842" s="784">
        <v>120</v>
      </c>
      <c r="F842" s="784">
        <v>4010</v>
      </c>
      <c r="G842" s="784" t="s">
        <v>3200</v>
      </c>
      <c r="H842" s="784" t="s">
        <v>1573</v>
      </c>
      <c r="J842" s="784">
        <v>1</v>
      </c>
      <c r="K842" s="784">
        <v>9.16</v>
      </c>
      <c r="L842" s="784">
        <v>9.16</v>
      </c>
      <c r="M842" s="55" t="s">
        <v>2455</v>
      </c>
    </row>
    <row r="843" spans="1:13" ht="15">
      <c r="A843" s="282">
        <v>45813</v>
      </c>
      <c r="B843" s="55" t="s">
        <v>3188</v>
      </c>
      <c r="C843" s="786">
        <v>82243</v>
      </c>
      <c r="D843" s="786" t="s">
        <v>3201</v>
      </c>
      <c r="E843" s="786">
        <v>120</v>
      </c>
      <c r="F843" s="786">
        <v>4010</v>
      </c>
      <c r="G843" s="786" t="s">
        <v>3202</v>
      </c>
      <c r="H843" s="786" t="s">
        <v>1573</v>
      </c>
      <c r="J843" s="786">
        <v>1</v>
      </c>
      <c r="K843" s="786">
        <v>10.67</v>
      </c>
      <c r="L843" s="786">
        <v>10.67</v>
      </c>
      <c r="M843" s="55" t="s">
        <v>2455</v>
      </c>
    </row>
    <row r="844" spans="1:13" ht="15">
      <c r="A844" s="282">
        <v>45813</v>
      </c>
      <c r="B844" s="55" t="s">
        <v>3188</v>
      </c>
      <c r="C844" s="784">
        <v>82549</v>
      </c>
      <c r="D844" s="784" t="s">
        <v>3203</v>
      </c>
      <c r="E844" s="784">
        <v>100</v>
      </c>
      <c r="F844" s="784">
        <v>4010</v>
      </c>
      <c r="G844" s="784" t="s">
        <v>3204</v>
      </c>
      <c r="H844" s="784" t="s">
        <v>1573</v>
      </c>
      <c r="J844" s="784">
        <v>1</v>
      </c>
      <c r="K844" s="784">
        <v>7.45</v>
      </c>
      <c r="L844" s="784">
        <v>7.45</v>
      </c>
      <c r="M844" s="55" t="s">
        <v>2455</v>
      </c>
    </row>
    <row r="845" spans="1:13" ht="15">
      <c r="A845" s="282">
        <v>45813</v>
      </c>
      <c r="B845" s="55" t="s">
        <v>3188</v>
      </c>
      <c r="C845" s="786">
        <v>82591</v>
      </c>
      <c r="D845" s="786" t="s">
        <v>3205</v>
      </c>
      <c r="E845" s="786">
        <v>120</v>
      </c>
      <c r="F845" s="786">
        <v>4010</v>
      </c>
      <c r="G845" s="786" t="s">
        <v>3206</v>
      </c>
      <c r="H845" s="786" t="s">
        <v>1573</v>
      </c>
      <c r="J845" s="786">
        <v>1</v>
      </c>
      <c r="K845" s="786">
        <v>4.82</v>
      </c>
      <c r="L845" s="786">
        <v>4.82</v>
      </c>
      <c r="M845" s="55" t="s">
        <v>2455</v>
      </c>
    </row>
    <row r="846" spans="1:13" ht="15">
      <c r="A846" s="282">
        <v>45813</v>
      </c>
      <c r="B846" s="55" t="s">
        <v>3188</v>
      </c>
      <c r="C846" s="784">
        <v>65642</v>
      </c>
      <c r="D846" s="784" t="s">
        <v>3170</v>
      </c>
      <c r="E846" s="784">
        <v>100</v>
      </c>
      <c r="F846" s="784">
        <v>4010</v>
      </c>
      <c r="G846" s="784" t="s">
        <v>3171</v>
      </c>
      <c r="H846" s="784" t="s">
        <v>1573</v>
      </c>
      <c r="J846" s="784">
        <v>1</v>
      </c>
      <c r="K846" s="784">
        <v>5.64</v>
      </c>
      <c r="L846" s="784">
        <v>5.64</v>
      </c>
      <c r="M846" s="55" t="s">
        <v>2455</v>
      </c>
    </row>
    <row r="847" spans="1:13" ht="15">
      <c r="A847" s="282">
        <v>45813</v>
      </c>
      <c r="B847" s="55" t="s">
        <v>3188</v>
      </c>
      <c r="C847" s="786">
        <v>80758</v>
      </c>
      <c r="D847" s="786">
        <v>434</v>
      </c>
      <c r="E847" s="786">
        <v>110</v>
      </c>
      <c r="F847" s="786">
        <v>4010</v>
      </c>
      <c r="G847" s="786" t="s">
        <v>3207</v>
      </c>
      <c r="H847" s="786" t="s">
        <v>1573</v>
      </c>
      <c r="J847" s="786">
        <v>1</v>
      </c>
      <c r="K847" s="786">
        <v>5.78</v>
      </c>
      <c r="L847" s="786">
        <v>5.78</v>
      </c>
      <c r="M847" s="55" t="s">
        <v>2455</v>
      </c>
    </row>
    <row r="848" spans="1:13" ht="15">
      <c r="A848" s="282">
        <v>45813</v>
      </c>
      <c r="B848" s="55" t="s">
        <v>3188</v>
      </c>
      <c r="C848" s="784">
        <v>67377</v>
      </c>
      <c r="D848" s="784">
        <v>11</v>
      </c>
      <c r="E848" s="784">
        <v>100</v>
      </c>
      <c r="F848" s="784">
        <v>4010</v>
      </c>
      <c r="G848" s="784" t="s">
        <v>3208</v>
      </c>
      <c r="H848" s="784" t="s">
        <v>1573</v>
      </c>
      <c r="J848" s="784">
        <v>1</v>
      </c>
      <c r="K848" s="784">
        <v>4.2</v>
      </c>
      <c r="L848" s="784">
        <v>4.2</v>
      </c>
      <c r="M848" s="55" t="s">
        <v>2455</v>
      </c>
    </row>
    <row r="849" spans="1:13" ht="15">
      <c r="A849" s="282">
        <v>45813</v>
      </c>
      <c r="B849" s="55" t="s">
        <v>3188</v>
      </c>
      <c r="C849" s="786">
        <v>81316</v>
      </c>
      <c r="D849" s="786" t="s">
        <v>2235</v>
      </c>
      <c r="E849" s="786">
        <v>120</v>
      </c>
      <c r="F849" s="786">
        <v>4010</v>
      </c>
      <c r="G849" s="786" t="s">
        <v>3209</v>
      </c>
      <c r="H849" s="786" t="s">
        <v>1573</v>
      </c>
      <c r="J849" s="786">
        <v>2</v>
      </c>
      <c r="K849" s="786">
        <v>7.43</v>
      </c>
      <c r="L849" s="786">
        <v>14.86</v>
      </c>
      <c r="M849" s="55" t="s">
        <v>2455</v>
      </c>
    </row>
    <row r="850" spans="1:13" ht="15">
      <c r="A850" s="282">
        <v>45813</v>
      </c>
      <c r="B850" s="55" t="s">
        <v>3188</v>
      </c>
      <c r="C850" s="784">
        <v>81700</v>
      </c>
      <c r="D850" s="784" t="s">
        <v>3210</v>
      </c>
      <c r="E850" s="784">
        <v>110</v>
      </c>
      <c r="F850" s="784">
        <v>4010</v>
      </c>
      <c r="G850" s="784" t="s">
        <v>3211</v>
      </c>
      <c r="H850" s="784" t="s">
        <v>1573</v>
      </c>
      <c r="J850" s="784">
        <v>1</v>
      </c>
      <c r="K850" s="784">
        <v>4.63</v>
      </c>
      <c r="L850" s="784">
        <v>4.63</v>
      </c>
      <c r="M850" s="55" t="s">
        <v>2455</v>
      </c>
    </row>
    <row r="851" spans="1:13" ht="15">
      <c r="A851" s="282">
        <v>45813</v>
      </c>
      <c r="B851" s="55" t="s">
        <v>3188</v>
      </c>
      <c r="C851" s="786">
        <v>80441</v>
      </c>
      <c r="D851" s="786" t="s">
        <v>2909</v>
      </c>
      <c r="E851" s="786">
        <v>100</v>
      </c>
      <c r="F851" s="786">
        <v>4010</v>
      </c>
      <c r="G851" s="786" t="s">
        <v>3212</v>
      </c>
      <c r="H851" s="786" t="s">
        <v>1573</v>
      </c>
      <c r="J851" s="786">
        <v>1</v>
      </c>
      <c r="K851" s="786">
        <v>7.96</v>
      </c>
      <c r="L851" s="786">
        <v>7.96</v>
      </c>
      <c r="M851" s="55" t="s">
        <v>2455</v>
      </c>
    </row>
    <row r="852" spans="1:13" ht="15">
      <c r="A852" s="282">
        <v>45813</v>
      </c>
      <c r="B852" s="55" t="s">
        <v>3188</v>
      </c>
      <c r="C852" s="784">
        <v>81862</v>
      </c>
      <c r="D852" s="784" t="s">
        <v>3213</v>
      </c>
      <c r="E852" s="784">
        <v>120</v>
      </c>
      <c r="F852" s="784">
        <v>4010</v>
      </c>
      <c r="G852" s="784" t="s">
        <v>2755</v>
      </c>
      <c r="H852" s="784" t="s">
        <v>1573</v>
      </c>
      <c r="J852" s="784">
        <v>1</v>
      </c>
      <c r="K852" s="784">
        <v>4.97</v>
      </c>
      <c r="L852" s="784">
        <v>4.97</v>
      </c>
      <c r="M852" s="55" t="s">
        <v>2455</v>
      </c>
    </row>
    <row r="853" spans="1:13" ht="15">
      <c r="A853" s="282">
        <v>45813</v>
      </c>
      <c r="B853" s="55" t="s">
        <v>3188</v>
      </c>
      <c r="C853" s="786">
        <v>67848</v>
      </c>
      <c r="D853" s="786" t="s">
        <v>2909</v>
      </c>
      <c r="E853" s="786">
        <v>110</v>
      </c>
      <c r="F853" s="786">
        <v>4010</v>
      </c>
      <c r="G853" s="786" t="s">
        <v>3214</v>
      </c>
      <c r="H853" s="786" t="s">
        <v>1573</v>
      </c>
      <c r="J853" s="786">
        <v>1</v>
      </c>
      <c r="K853" s="786">
        <v>6.51</v>
      </c>
      <c r="L853" s="786">
        <v>6.51</v>
      </c>
      <c r="M853" s="55" t="s">
        <v>2455</v>
      </c>
    </row>
    <row r="854" spans="1:13" ht="15">
      <c r="A854" s="282">
        <v>45813</v>
      </c>
      <c r="B854" s="55" t="s">
        <v>3188</v>
      </c>
      <c r="C854" s="784">
        <v>81700</v>
      </c>
      <c r="D854" s="784" t="s">
        <v>3210</v>
      </c>
      <c r="E854" s="784">
        <v>100</v>
      </c>
      <c r="F854" s="784">
        <v>4010</v>
      </c>
      <c r="G854" s="784" t="s">
        <v>3215</v>
      </c>
      <c r="H854" s="784" t="s">
        <v>1573</v>
      </c>
      <c r="J854" s="784">
        <v>1</v>
      </c>
      <c r="K854" s="784">
        <v>4.63</v>
      </c>
      <c r="L854" s="784">
        <v>4.63</v>
      </c>
      <c r="M854" s="55" t="s">
        <v>2455</v>
      </c>
    </row>
    <row r="855" spans="1:13" ht="15">
      <c r="A855" s="282">
        <v>45813</v>
      </c>
      <c r="B855" s="55" t="s">
        <v>3188</v>
      </c>
      <c r="C855" s="786">
        <v>81429</v>
      </c>
      <c r="D855" s="786" t="s">
        <v>2533</v>
      </c>
      <c r="E855" s="786" t="s">
        <v>2230</v>
      </c>
      <c r="F855" s="786">
        <v>4010</v>
      </c>
      <c r="G855" s="786" t="s">
        <v>3216</v>
      </c>
      <c r="H855" s="786" t="s">
        <v>1573</v>
      </c>
      <c r="J855" s="786">
        <v>1</v>
      </c>
      <c r="K855" s="786">
        <v>4.79</v>
      </c>
      <c r="L855" s="786">
        <v>4.79</v>
      </c>
      <c r="M855" s="55" t="s">
        <v>2455</v>
      </c>
    </row>
    <row r="856" spans="1:13" ht="15">
      <c r="A856" s="282">
        <v>45813</v>
      </c>
      <c r="B856" s="55" t="s">
        <v>3188</v>
      </c>
      <c r="C856" s="784">
        <v>81913</v>
      </c>
      <c r="D856" s="784" t="s">
        <v>3217</v>
      </c>
      <c r="E856" s="784">
        <v>110</v>
      </c>
      <c r="F856" s="784">
        <v>4010</v>
      </c>
      <c r="G856" s="784" t="s">
        <v>3218</v>
      </c>
      <c r="H856" s="784" t="s">
        <v>1573</v>
      </c>
      <c r="J856" s="784">
        <v>1</v>
      </c>
      <c r="K856" s="784">
        <v>7.19</v>
      </c>
      <c r="L856" s="784">
        <v>7.19</v>
      </c>
      <c r="M856" s="55" t="s">
        <v>2455</v>
      </c>
    </row>
    <row r="857" spans="1:13" ht="15">
      <c r="A857" s="282">
        <v>45813</v>
      </c>
      <c r="B857" s="55" t="s">
        <v>3188</v>
      </c>
      <c r="C857" s="786">
        <v>81862</v>
      </c>
      <c r="D857" s="786" t="s">
        <v>2947</v>
      </c>
      <c r="E857" s="786">
        <v>100</v>
      </c>
      <c r="F857" s="786">
        <v>4010</v>
      </c>
      <c r="G857" s="786" t="s">
        <v>3219</v>
      </c>
      <c r="H857" s="786" t="s">
        <v>1573</v>
      </c>
      <c r="J857" s="786">
        <v>1</v>
      </c>
      <c r="K857" s="786">
        <v>4.97</v>
      </c>
      <c r="L857" s="786">
        <v>4.97</v>
      </c>
      <c r="M857" s="55" t="s">
        <v>2455</v>
      </c>
    </row>
    <row r="858" spans="1:13" ht="15">
      <c r="A858" s="282">
        <v>45813</v>
      </c>
      <c r="B858" s="55" t="s">
        <v>3188</v>
      </c>
      <c r="C858" s="784">
        <v>45346</v>
      </c>
      <c r="D858" s="784" t="s">
        <v>3023</v>
      </c>
      <c r="E858" s="784">
        <v>120</v>
      </c>
      <c r="F858" s="784">
        <v>4010</v>
      </c>
      <c r="G858" s="784" t="s">
        <v>3220</v>
      </c>
      <c r="H858" s="784" t="s">
        <v>1573</v>
      </c>
      <c r="J858" s="784">
        <v>1</v>
      </c>
      <c r="K858" s="784">
        <v>3.52</v>
      </c>
      <c r="L858" s="784">
        <v>3.52</v>
      </c>
      <c r="M858" s="55" t="s">
        <v>2455</v>
      </c>
    </row>
    <row r="859" spans="1:13" ht="15">
      <c r="A859" s="282">
        <v>45813</v>
      </c>
      <c r="B859" s="55" t="s">
        <v>3188</v>
      </c>
      <c r="C859" s="786">
        <v>67862</v>
      </c>
      <c r="D859" s="786" t="s">
        <v>3221</v>
      </c>
      <c r="E859" s="786">
        <v>110</v>
      </c>
      <c r="F859" s="786">
        <v>4010</v>
      </c>
      <c r="G859" s="786" t="s">
        <v>3222</v>
      </c>
      <c r="H859" s="786" t="s">
        <v>1573</v>
      </c>
      <c r="J859" s="786">
        <v>1</v>
      </c>
      <c r="K859" s="786">
        <v>5.47</v>
      </c>
      <c r="L859" s="786">
        <v>5.47</v>
      </c>
      <c r="M859" s="55" t="s">
        <v>2455</v>
      </c>
    </row>
    <row r="860" spans="1:13" ht="15">
      <c r="A860" s="282">
        <v>45813</v>
      </c>
      <c r="B860" s="55" t="s">
        <v>3188</v>
      </c>
      <c r="C860" s="784">
        <v>81351</v>
      </c>
      <c r="D860" s="784" t="s">
        <v>2560</v>
      </c>
      <c r="E860" s="784">
        <v>85</v>
      </c>
      <c r="F860" s="784">
        <v>4010</v>
      </c>
      <c r="G860" s="784" t="s">
        <v>3223</v>
      </c>
      <c r="H860" s="784" t="s">
        <v>1573</v>
      </c>
      <c r="J860" s="784">
        <v>1</v>
      </c>
      <c r="K860" s="784">
        <v>11.06</v>
      </c>
      <c r="L860" s="784">
        <v>11.06</v>
      </c>
      <c r="M860" s="55" t="s">
        <v>2455</v>
      </c>
    </row>
    <row r="861" spans="1:13" ht="15">
      <c r="A861" s="282">
        <v>45813</v>
      </c>
      <c r="B861" s="55" t="s">
        <v>3188</v>
      </c>
      <c r="C861" s="786">
        <v>81339</v>
      </c>
      <c r="D861" s="786" t="s">
        <v>2866</v>
      </c>
      <c r="E861" s="786">
        <v>120</v>
      </c>
      <c r="F861" s="786">
        <v>4010</v>
      </c>
      <c r="G861" s="786" t="s">
        <v>3224</v>
      </c>
      <c r="H861" s="786" t="s">
        <v>1573</v>
      </c>
      <c r="J861" s="786">
        <v>1</v>
      </c>
      <c r="K861" s="786">
        <v>7.25</v>
      </c>
      <c r="L861" s="786">
        <v>7.25</v>
      </c>
      <c r="M861" s="55" t="s">
        <v>2455</v>
      </c>
    </row>
    <row r="862" spans="1:13" ht="15">
      <c r="A862" s="282">
        <v>45813</v>
      </c>
      <c r="B862" s="55" t="s">
        <v>3188</v>
      </c>
      <c r="C862" s="784">
        <v>82608</v>
      </c>
      <c r="D862" s="784" t="s">
        <v>3045</v>
      </c>
      <c r="E862" s="784">
        <v>150</v>
      </c>
      <c r="F862" s="784">
        <v>4010</v>
      </c>
      <c r="G862" s="784" t="s">
        <v>3225</v>
      </c>
      <c r="H862" s="784" t="s">
        <v>1573</v>
      </c>
      <c r="J862" s="784">
        <v>1</v>
      </c>
      <c r="K862" s="784">
        <v>9.16</v>
      </c>
      <c r="L862" s="784">
        <v>9.16</v>
      </c>
      <c r="M862" s="55" t="s">
        <v>2455</v>
      </c>
    </row>
    <row r="863" spans="1:13" ht="15">
      <c r="A863" s="282">
        <v>45813</v>
      </c>
      <c r="B863" s="55" t="s">
        <v>3188</v>
      </c>
      <c r="C863" s="786">
        <v>68141</v>
      </c>
      <c r="D863" s="786" t="s">
        <v>2493</v>
      </c>
      <c r="E863" s="786">
        <v>70</v>
      </c>
      <c r="F863" s="786">
        <v>4010</v>
      </c>
      <c r="G863" s="786" t="s">
        <v>3226</v>
      </c>
      <c r="H863" s="786" t="s">
        <v>1573</v>
      </c>
      <c r="J863" s="786">
        <v>1</v>
      </c>
      <c r="K863" s="786">
        <v>6.13</v>
      </c>
      <c r="L863" s="786">
        <v>6.13</v>
      </c>
      <c r="M863" s="55" t="s">
        <v>2455</v>
      </c>
    </row>
    <row r="864" spans="1:13" ht="15">
      <c r="A864" s="282">
        <v>45813</v>
      </c>
      <c r="B864" s="55" t="s">
        <v>3188</v>
      </c>
      <c r="C864" s="784">
        <v>82223</v>
      </c>
      <c r="D864" s="784" t="s">
        <v>3227</v>
      </c>
      <c r="E864" s="784">
        <v>70</v>
      </c>
      <c r="F864" s="784">
        <v>4010</v>
      </c>
      <c r="G864" s="784" t="s">
        <v>2731</v>
      </c>
      <c r="H864" s="784" t="s">
        <v>1573</v>
      </c>
      <c r="J864" s="784">
        <v>1</v>
      </c>
      <c r="K864" s="784">
        <v>15.24</v>
      </c>
      <c r="L864" s="784">
        <v>15.24</v>
      </c>
      <c r="M864" s="55" t="s">
        <v>2455</v>
      </c>
    </row>
    <row r="865" spans="1:13" ht="15">
      <c r="A865" s="282">
        <v>45813</v>
      </c>
      <c r="B865" s="55" t="s">
        <v>3188</v>
      </c>
      <c r="C865" s="786">
        <v>82721</v>
      </c>
      <c r="D865" s="786" t="s">
        <v>2468</v>
      </c>
      <c r="E865" s="786">
        <v>140</v>
      </c>
      <c r="F865" s="786">
        <v>4010</v>
      </c>
      <c r="G865" s="786" t="s">
        <v>3228</v>
      </c>
      <c r="H865" s="786" t="s">
        <v>1573</v>
      </c>
      <c r="J865" s="786">
        <v>1</v>
      </c>
      <c r="K865" s="786">
        <v>7.45</v>
      </c>
      <c r="L865" s="786">
        <v>7.45</v>
      </c>
      <c r="M865" s="55" t="s">
        <v>2455</v>
      </c>
    </row>
    <row r="866" spans="1:13" ht="15">
      <c r="A866" s="282">
        <v>45813</v>
      </c>
      <c r="B866" s="55" t="s">
        <v>3188</v>
      </c>
      <c r="C866" s="784">
        <v>81858</v>
      </c>
      <c r="D866" s="784" t="s">
        <v>2834</v>
      </c>
      <c r="E866" s="784">
        <v>110</v>
      </c>
      <c r="F866" s="784">
        <v>4010</v>
      </c>
      <c r="G866" s="784" t="s">
        <v>2690</v>
      </c>
      <c r="H866" s="784" t="s">
        <v>1573</v>
      </c>
      <c r="J866" s="784">
        <v>1</v>
      </c>
      <c r="K866" s="784">
        <v>7.91</v>
      </c>
      <c r="L866" s="784">
        <v>7.91</v>
      </c>
      <c r="M866" s="55" t="s">
        <v>2455</v>
      </c>
    </row>
    <row r="867" spans="1:13" ht="15">
      <c r="A867" s="282">
        <v>45813</v>
      </c>
      <c r="B867" s="55" t="s">
        <v>3188</v>
      </c>
      <c r="C867" s="786">
        <v>81318</v>
      </c>
      <c r="D867" s="786" t="s">
        <v>3065</v>
      </c>
      <c r="E867" s="786">
        <v>150</v>
      </c>
      <c r="F867" s="786">
        <v>4010</v>
      </c>
      <c r="G867" s="786" t="s">
        <v>3229</v>
      </c>
      <c r="H867" s="786" t="s">
        <v>1573</v>
      </c>
      <c r="J867" s="786">
        <v>1</v>
      </c>
      <c r="K867" s="786">
        <v>6.15</v>
      </c>
      <c r="L867" s="786">
        <v>6.15</v>
      </c>
      <c r="M867" s="55" t="s">
        <v>2455</v>
      </c>
    </row>
    <row r="868" spans="1:13" ht="15">
      <c r="A868" s="282">
        <v>45813</v>
      </c>
      <c r="B868" s="55" t="s">
        <v>3188</v>
      </c>
      <c r="C868" s="784">
        <v>82788</v>
      </c>
      <c r="D868" s="784" t="s">
        <v>3230</v>
      </c>
      <c r="E868" s="784">
        <v>140</v>
      </c>
      <c r="F868" s="784">
        <v>4010</v>
      </c>
      <c r="G868" s="784" t="s">
        <v>3231</v>
      </c>
      <c r="H868" s="784" t="s">
        <v>1573</v>
      </c>
      <c r="J868" s="784">
        <v>1</v>
      </c>
      <c r="K868" s="784">
        <v>8.48</v>
      </c>
      <c r="L868" s="784">
        <v>8.48</v>
      </c>
      <c r="M868" s="55" t="s">
        <v>2455</v>
      </c>
    </row>
    <row r="869" spans="1:13" ht="15">
      <c r="A869" s="282">
        <v>45813</v>
      </c>
      <c r="B869" s="55" t="s">
        <v>3188</v>
      </c>
      <c r="C869" s="786">
        <v>81318</v>
      </c>
      <c r="D869" s="786" t="s">
        <v>2235</v>
      </c>
      <c r="E869" s="786">
        <v>150</v>
      </c>
      <c r="F869" s="786">
        <v>4010</v>
      </c>
      <c r="G869" s="786" t="s">
        <v>3232</v>
      </c>
      <c r="H869" s="786" t="s">
        <v>1573</v>
      </c>
      <c r="J869" s="786">
        <v>1</v>
      </c>
      <c r="K869" s="786">
        <v>6.15</v>
      </c>
      <c r="L869" s="786">
        <v>6.15</v>
      </c>
      <c r="M869" s="55" t="s">
        <v>2455</v>
      </c>
    </row>
    <row r="870" spans="1:13" ht="15">
      <c r="A870" s="282">
        <v>45813</v>
      </c>
      <c r="B870" s="55" t="s">
        <v>3188</v>
      </c>
      <c r="C870" s="784">
        <v>50763</v>
      </c>
      <c r="D870" s="784" t="s">
        <v>2664</v>
      </c>
      <c r="E870" s="784" t="s">
        <v>2061</v>
      </c>
      <c r="F870" s="784">
        <v>4010</v>
      </c>
      <c r="G870" s="784" t="s">
        <v>3233</v>
      </c>
      <c r="H870" s="784" t="s">
        <v>1573</v>
      </c>
      <c r="J870" s="784">
        <v>1</v>
      </c>
      <c r="K870" s="784">
        <v>4.17</v>
      </c>
      <c r="L870" s="784">
        <v>4.17</v>
      </c>
      <c r="M870" s="55" t="s">
        <v>2455</v>
      </c>
    </row>
    <row r="871" spans="1:13" ht="15">
      <c r="A871" s="282">
        <v>45813</v>
      </c>
      <c r="B871" s="55" t="s">
        <v>3188</v>
      </c>
      <c r="C871" s="786">
        <v>82949</v>
      </c>
      <c r="D871" s="786">
        <v>434</v>
      </c>
      <c r="E871" s="786">
        <v>110</v>
      </c>
      <c r="F871" s="786">
        <v>4010</v>
      </c>
      <c r="G871" s="786" t="s">
        <v>3234</v>
      </c>
      <c r="H871" s="786" t="s">
        <v>1573</v>
      </c>
      <c r="J871" s="786">
        <v>1</v>
      </c>
      <c r="K871" s="786">
        <v>6.25</v>
      </c>
      <c r="L871" s="786">
        <v>6.25</v>
      </c>
      <c r="M871" s="55" t="s">
        <v>2455</v>
      </c>
    </row>
    <row r="872" spans="1:13" ht="15">
      <c r="A872" s="282">
        <v>45813</v>
      </c>
      <c r="B872" s="55" t="s">
        <v>3188</v>
      </c>
      <c r="C872" s="784">
        <v>82917</v>
      </c>
      <c r="D872" s="784" t="s">
        <v>3230</v>
      </c>
      <c r="E872" s="784">
        <v>100</v>
      </c>
      <c r="F872" s="784">
        <v>4010</v>
      </c>
      <c r="G872" s="784" t="s">
        <v>3235</v>
      </c>
      <c r="H872" s="784" t="s">
        <v>1573</v>
      </c>
      <c r="J872" s="784">
        <v>1</v>
      </c>
      <c r="K872" s="784">
        <v>8.33</v>
      </c>
      <c r="L872" s="784">
        <v>8.33</v>
      </c>
      <c r="M872" s="55" t="s">
        <v>2455</v>
      </c>
    </row>
    <row r="873" spans="1:13" ht="15">
      <c r="A873" s="282">
        <v>45813</v>
      </c>
      <c r="B873" s="55" t="s">
        <v>3188</v>
      </c>
      <c r="C873" s="786">
        <v>82780</v>
      </c>
      <c r="D873" s="786" t="s">
        <v>3159</v>
      </c>
      <c r="E873" s="786">
        <v>120</v>
      </c>
      <c r="F873" s="786">
        <v>4010</v>
      </c>
      <c r="G873" s="786" t="s">
        <v>3236</v>
      </c>
      <c r="H873" s="786" t="s">
        <v>1573</v>
      </c>
      <c r="J873" s="786">
        <v>1</v>
      </c>
      <c r="K873" s="786">
        <v>10.87</v>
      </c>
      <c r="L873" s="786">
        <v>10.87</v>
      </c>
      <c r="M873" s="55" t="s">
        <v>2455</v>
      </c>
    </row>
    <row r="874" spans="1:13" ht="15">
      <c r="A874" s="282">
        <v>45813</v>
      </c>
      <c r="B874" s="55" t="s">
        <v>3188</v>
      </c>
      <c r="C874" s="784">
        <v>33218</v>
      </c>
      <c r="D874" s="784" t="s">
        <v>2745</v>
      </c>
      <c r="E874" s="784">
        <v>150</v>
      </c>
      <c r="F874" s="784">
        <v>4010</v>
      </c>
      <c r="G874" s="784" t="s">
        <v>3237</v>
      </c>
      <c r="H874" s="784" t="s">
        <v>1573</v>
      </c>
      <c r="J874" s="784">
        <v>1</v>
      </c>
      <c r="K874" s="784">
        <v>6.23</v>
      </c>
      <c r="L874" s="784">
        <v>6.23</v>
      </c>
      <c r="M874" s="55" t="s">
        <v>2455</v>
      </c>
    </row>
    <row r="875" spans="1:13" ht="15">
      <c r="A875" s="282">
        <v>45813</v>
      </c>
      <c r="B875" s="55" t="s">
        <v>3188</v>
      </c>
      <c r="C875" s="786">
        <v>52309</v>
      </c>
      <c r="D875" s="786">
        <v>1</v>
      </c>
      <c r="E875" s="786" t="s">
        <v>441</v>
      </c>
      <c r="F875" s="786">
        <v>4010</v>
      </c>
      <c r="G875" s="786" t="s">
        <v>2696</v>
      </c>
      <c r="H875" s="786" t="s">
        <v>1573</v>
      </c>
      <c r="J875" s="786">
        <v>1</v>
      </c>
      <c r="K875" s="786">
        <v>2.7</v>
      </c>
      <c r="L875" s="786">
        <v>2.7</v>
      </c>
      <c r="M875" s="55" t="s">
        <v>2455</v>
      </c>
    </row>
    <row r="876" spans="1:13" ht="15">
      <c r="A876" s="282">
        <v>45813</v>
      </c>
      <c r="B876" s="55" t="s">
        <v>3188</v>
      </c>
      <c r="C876" s="784">
        <v>67862</v>
      </c>
      <c r="D876" s="784" t="s">
        <v>3238</v>
      </c>
      <c r="E876" s="784">
        <v>110</v>
      </c>
      <c r="F876" s="784">
        <v>4010</v>
      </c>
      <c r="G876" s="784" t="s">
        <v>3239</v>
      </c>
      <c r="H876" s="784" t="s">
        <v>1573</v>
      </c>
      <c r="J876" s="784">
        <v>1</v>
      </c>
      <c r="K876" s="784">
        <v>5.47</v>
      </c>
      <c r="L876" s="784">
        <v>5.47</v>
      </c>
      <c r="M876" s="55" t="s">
        <v>2455</v>
      </c>
    </row>
    <row r="877" spans="1:13" ht="15">
      <c r="A877" s="282">
        <v>45813</v>
      </c>
      <c r="B877" s="55" t="s">
        <v>3188</v>
      </c>
      <c r="C877" s="786">
        <v>81318</v>
      </c>
      <c r="D877" s="786" t="s">
        <v>3240</v>
      </c>
      <c r="E877" s="786">
        <v>120</v>
      </c>
      <c r="F877" s="786">
        <v>4010</v>
      </c>
      <c r="G877" s="786" t="s">
        <v>3241</v>
      </c>
      <c r="H877" s="786" t="s">
        <v>1573</v>
      </c>
      <c r="J877" s="786">
        <v>1</v>
      </c>
      <c r="K877" s="786">
        <v>6.15</v>
      </c>
      <c r="L877" s="786">
        <v>6.15</v>
      </c>
      <c r="M877" s="55" t="s">
        <v>2455</v>
      </c>
    </row>
    <row r="878" spans="1:13" ht="15">
      <c r="A878" s="282">
        <v>45813</v>
      </c>
      <c r="B878" s="55" t="s">
        <v>3188</v>
      </c>
      <c r="C878" s="784">
        <v>67501</v>
      </c>
      <c r="D878" s="784" t="s">
        <v>2909</v>
      </c>
      <c r="E878" s="784">
        <v>120</v>
      </c>
      <c r="F878" s="784">
        <v>4010</v>
      </c>
      <c r="G878" s="784" t="s">
        <v>3242</v>
      </c>
      <c r="H878" s="784" t="s">
        <v>1573</v>
      </c>
      <c r="J878" s="784">
        <v>1</v>
      </c>
      <c r="K878" s="784">
        <v>7.7</v>
      </c>
      <c r="L878" s="784">
        <v>7.7</v>
      </c>
      <c r="M878" s="55" t="s">
        <v>2455</v>
      </c>
    </row>
    <row r="879" spans="1:13" ht="15">
      <c r="A879" s="282">
        <v>45813</v>
      </c>
      <c r="B879" s="55" t="s">
        <v>3188</v>
      </c>
      <c r="C879" s="786">
        <v>82723</v>
      </c>
      <c r="D879" s="786" t="s">
        <v>3243</v>
      </c>
      <c r="E879" s="786">
        <v>120</v>
      </c>
      <c r="F879" s="786">
        <v>4010</v>
      </c>
      <c r="G879" s="786" t="s">
        <v>2668</v>
      </c>
      <c r="H879" s="786" t="s">
        <v>1573</v>
      </c>
      <c r="J879" s="786">
        <v>1</v>
      </c>
      <c r="K879" s="786">
        <v>8.83</v>
      </c>
      <c r="L879" s="786">
        <v>8.83</v>
      </c>
      <c r="M879" s="55" t="s">
        <v>2455</v>
      </c>
    </row>
    <row r="880" spans="1:13" ht="15">
      <c r="A880" s="282">
        <v>45813</v>
      </c>
      <c r="B880" s="55" t="s">
        <v>3188</v>
      </c>
      <c r="C880" s="784">
        <v>50754</v>
      </c>
      <c r="D880" s="784" t="s">
        <v>3090</v>
      </c>
      <c r="E880" s="784" t="s">
        <v>2061</v>
      </c>
      <c r="F880" s="784">
        <v>4010</v>
      </c>
      <c r="G880" s="784" t="s">
        <v>3244</v>
      </c>
      <c r="H880" s="784" t="s">
        <v>1573</v>
      </c>
      <c r="J880" s="784">
        <v>1</v>
      </c>
      <c r="K880" s="784">
        <v>3.74</v>
      </c>
      <c r="L880" s="784">
        <v>3.74</v>
      </c>
      <c r="M880" s="55" t="s">
        <v>2455</v>
      </c>
    </row>
    <row r="881" spans="1:13" ht="15">
      <c r="A881" s="282">
        <v>45813</v>
      </c>
      <c r="B881" s="55" t="s">
        <v>3188</v>
      </c>
      <c r="C881" s="786">
        <v>82708</v>
      </c>
      <c r="D881" s="786" t="s">
        <v>2387</v>
      </c>
      <c r="E881" s="786">
        <v>70</v>
      </c>
      <c r="F881" s="786">
        <v>4010</v>
      </c>
      <c r="G881" s="786" t="s">
        <v>3245</v>
      </c>
      <c r="H881" s="786" t="s">
        <v>1573</v>
      </c>
      <c r="J881" s="786">
        <v>1</v>
      </c>
      <c r="K881" s="786">
        <v>9</v>
      </c>
      <c r="L881" s="786">
        <v>9</v>
      </c>
      <c r="M881" s="55" t="s">
        <v>2455</v>
      </c>
    </row>
    <row r="882" spans="1:13" ht="15">
      <c r="A882" s="282">
        <v>45813</v>
      </c>
      <c r="B882" s="55" t="s">
        <v>3188</v>
      </c>
      <c r="C882" s="784">
        <v>81569</v>
      </c>
      <c r="D882" s="784" t="s">
        <v>3048</v>
      </c>
      <c r="E882" s="784">
        <v>110</v>
      </c>
      <c r="F882" s="784">
        <v>4010</v>
      </c>
      <c r="G882" s="784" t="s">
        <v>3246</v>
      </c>
      <c r="H882" s="784" t="s">
        <v>1573</v>
      </c>
      <c r="J882" s="784">
        <v>1</v>
      </c>
      <c r="K882" s="784">
        <v>6.84</v>
      </c>
      <c r="L882" s="784">
        <v>6.84</v>
      </c>
      <c r="M882" s="55" t="s">
        <v>2455</v>
      </c>
    </row>
    <row r="883" spans="1:13" ht="15">
      <c r="A883" s="282">
        <v>45813</v>
      </c>
      <c r="B883" s="55" t="s">
        <v>3188</v>
      </c>
      <c r="C883" s="786">
        <v>82635</v>
      </c>
      <c r="D883" s="786" t="s">
        <v>2543</v>
      </c>
      <c r="E883" s="786">
        <v>120</v>
      </c>
      <c r="F883" s="786">
        <v>4010</v>
      </c>
      <c r="G883" s="786" t="s">
        <v>3247</v>
      </c>
      <c r="H883" s="786" t="s">
        <v>1573</v>
      </c>
      <c r="J883" s="786">
        <v>1</v>
      </c>
      <c r="K883" s="786">
        <v>9.5299999999999994</v>
      </c>
      <c r="L883" s="786">
        <v>9.5299999999999994</v>
      </c>
      <c r="M883" s="55" t="s">
        <v>2455</v>
      </c>
    </row>
    <row r="884" spans="1:13" ht="15">
      <c r="A884" s="282">
        <v>45813</v>
      </c>
      <c r="B884" s="55" t="s">
        <v>3188</v>
      </c>
      <c r="C884" s="784">
        <v>58660</v>
      </c>
      <c r="D884" s="784" t="s">
        <v>3248</v>
      </c>
      <c r="E884" s="784" t="s">
        <v>289</v>
      </c>
      <c r="F884" s="784">
        <v>4010</v>
      </c>
      <c r="G884" s="784" t="s">
        <v>3249</v>
      </c>
      <c r="H884" s="784" t="s">
        <v>1573</v>
      </c>
      <c r="J884" s="784">
        <v>1</v>
      </c>
      <c r="K884" s="784">
        <v>7.7</v>
      </c>
      <c r="L884" s="784">
        <v>7.7</v>
      </c>
      <c r="M884" s="55" t="s">
        <v>2455</v>
      </c>
    </row>
    <row r="885" spans="1:13" ht="15">
      <c r="A885" s="282">
        <v>45813</v>
      </c>
      <c r="B885" s="55" t="s">
        <v>3188</v>
      </c>
      <c r="C885" s="786">
        <v>81318</v>
      </c>
      <c r="D885" s="786" t="s">
        <v>3093</v>
      </c>
      <c r="E885" s="786">
        <v>130</v>
      </c>
      <c r="F885" s="786">
        <v>4010</v>
      </c>
      <c r="G885" s="786" t="s">
        <v>3250</v>
      </c>
      <c r="H885" s="786" t="s">
        <v>1573</v>
      </c>
      <c r="J885" s="786">
        <v>1</v>
      </c>
      <c r="K885" s="786">
        <v>6.38</v>
      </c>
      <c r="L885" s="786">
        <v>6.38</v>
      </c>
      <c r="M885" s="55" t="s">
        <v>2455</v>
      </c>
    </row>
    <row r="886" spans="1:13" ht="15">
      <c r="A886" s="282">
        <v>45813</v>
      </c>
      <c r="B886" s="55" t="s">
        <v>3188</v>
      </c>
      <c r="C886" s="784">
        <v>82712</v>
      </c>
      <c r="D886" s="784" t="s">
        <v>3251</v>
      </c>
      <c r="E886" s="784">
        <v>110</v>
      </c>
      <c r="F886" s="784">
        <v>4010</v>
      </c>
      <c r="G886" s="784" t="s">
        <v>3252</v>
      </c>
      <c r="H886" s="784" t="s">
        <v>1573</v>
      </c>
      <c r="J886" s="784">
        <v>1</v>
      </c>
      <c r="K886" s="784">
        <v>7.2</v>
      </c>
      <c r="L886" s="784">
        <v>7.2</v>
      </c>
      <c r="M886" s="55" t="s">
        <v>2455</v>
      </c>
    </row>
    <row r="887" spans="1:13" ht="15">
      <c r="A887" s="282">
        <v>45813</v>
      </c>
      <c r="B887" s="55" t="s">
        <v>3188</v>
      </c>
      <c r="C887" s="786">
        <v>33218</v>
      </c>
      <c r="D887" s="786" t="s">
        <v>2560</v>
      </c>
      <c r="E887" s="786">
        <v>150</v>
      </c>
      <c r="F887" s="786">
        <v>4010</v>
      </c>
      <c r="G887" s="786" t="s">
        <v>2663</v>
      </c>
      <c r="H887" s="786" t="s">
        <v>1573</v>
      </c>
      <c r="J887" s="786">
        <v>1</v>
      </c>
      <c r="K887" s="786">
        <v>6.23</v>
      </c>
      <c r="L887" s="786">
        <v>6.23</v>
      </c>
      <c r="M887" s="55" t="s">
        <v>2455</v>
      </c>
    </row>
    <row r="888" spans="1:13" ht="15">
      <c r="A888" s="282">
        <v>45813</v>
      </c>
      <c r="B888" s="55" t="s">
        <v>3188</v>
      </c>
      <c r="C888" s="784">
        <v>82570</v>
      </c>
      <c r="D888" s="784" t="s">
        <v>3253</v>
      </c>
      <c r="E888" s="784" t="s">
        <v>2061</v>
      </c>
      <c r="F888" s="784">
        <v>4010</v>
      </c>
      <c r="G888" s="784" t="s">
        <v>3254</v>
      </c>
      <c r="H888" s="784" t="s">
        <v>1573</v>
      </c>
      <c r="J888" s="784">
        <v>1</v>
      </c>
      <c r="K888" s="784">
        <v>19.25</v>
      </c>
      <c r="L888" s="784">
        <v>19.25</v>
      </c>
      <c r="M888" s="55" t="s">
        <v>2455</v>
      </c>
    </row>
    <row r="889" spans="1:13" ht="15">
      <c r="A889" s="282">
        <v>45813</v>
      </c>
      <c r="B889" s="55" t="s">
        <v>3188</v>
      </c>
      <c r="C889" s="786">
        <v>58665</v>
      </c>
      <c r="D889" s="786">
        <v>527</v>
      </c>
      <c r="E889" s="786" t="s">
        <v>2230</v>
      </c>
      <c r="F889" s="786">
        <v>4010</v>
      </c>
      <c r="G889" s="786" t="s">
        <v>3255</v>
      </c>
      <c r="H889" s="786" t="s">
        <v>1573</v>
      </c>
      <c r="J889" s="786">
        <v>1</v>
      </c>
      <c r="K889" s="786">
        <v>9.57</v>
      </c>
      <c r="L889" s="786">
        <v>9.57</v>
      </c>
      <c r="M889" s="55" t="s">
        <v>2455</v>
      </c>
    </row>
    <row r="890" spans="1:13" ht="15">
      <c r="A890" s="282">
        <v>45813</v>
      </c>
      <c r="B890" s="55" t="s">
        <v>3188</v>
      </c>
      <c r="C890" s="784">
        <v>81339</v>
      </c>
      <c r="D890" s="784" t="s">
        <v>3256</v>
      </c>
      <c r="E890" s="784">
        <v>120</v>
      </c>
      <c r="F890" s="784">
        <v>4010</v>
      </c>
      <c r="G890" s="784" t="s">
        <v>3257</v>
      </c>
      <c r="H890" s="784" t="s">
        <v>1573</v>
      </c>
      <c r="J890" s="784">
        <v>1</v>
      </c>
      <c r="K890" s="784">
        <v>5.6</v>
      </c>
      <c r="L890" s="784">
        <v>5.6</v>
      </c>
      <c r="M890" s="55" t="s">
        <v>2455</v>
      </c>
    </row>
    <row r="891" spans="1:13" ht="15">
      <c r="A891" s="282">
        <v>45813</v>
      </c>
      <c r="B891" s="55" t="s">
        <v>3188</v>
      </c>
      <c r="C891" s="786">
        <v>58661</v>
      </c>
      <c r="D891" s="786" t="s">
        <v>3248</v>
      </c>
      <c r="E891" s="786" t="s">
        <v>289</v>
      </c>
      <c r="F891" s="786">
        <v>4010</v>
      </c>
      <c r="G891" s="786" t="s">
        <v>3258</v>
      </c>
      <c r="H891" s="786" t="s">
        <v>1573</v>
      </c>
      <c r="J891" s="786">
        <v>1</v>
      </c>
      <c r="K891" s="786">
        <v>6.71</v>
      </c>
      <c r="L891" s="786">
        <v>6.71</v>
      </c>
      <c r="M891" s="55" t="s">
        <v>2455</v>
      </c>
    </row>
    <row r="892" spans="1:13" ht="15">
      <c r="A892" s="282">
        <v>45813</v>
      </c>
      <c r="B892" s="55" t="s">
        <v>3188</v>
      </c>
      <c r="C892" s="784">
        <v>81339</v>
      </c>
      <c r="D892" s="784" t="s">
        <v>2875</v>
      </c>
      <c r="E892" s="784">
        <v>120</v>
      </c>
      <c r="F892" s="784">
        <v>4010</v>
      </c>
      <c r="G892" s="784" t="s">
        <v>3259</v>
      </c>
      <c r="H892" s="784" t="s">
        <v>1573</v>
      </c>
      <c r="J892" s="784">
        <v>1</v>
      </c>
      <c r="K892" s="784">
        <v>5.6</v>
      </c>
      <c r="L892" s="784">
        <v>5.6</v>
      </c>
      <c r="M892" s="55" t="s">
        <v>2455</v>
      </c>
    </row>
    <row r="893" spans="1:13" ht="15">
      <c r="A893" s="282">
        <v>45813</v>
      </c>
      <c r="B893" s="55" t="s">
        <v>3188</v>
      </c>
      <c r="C893" s="786">
        <v>81318</v>
      </c>
      <c r="D893" s="786" t="s">
        <v>3260</v>
      </c>
      <c r="E893" s="786">
        <v>130</v>
      </c>
      <c r="F893" s="786">
        <v>4010</v>
      </c>
      <c r="G893" s="786" t="s">
        <v>2431</v>
      </c>
      <c r="H893" s="786" t="s">
        <v>1573</v>
      </c>
      <c r="J893" s="786">
        <v>1</v>
      </c>
      <c r="K893" s="786">
        <v>6.43</v>
      </c>
      <c r="L893" s="786">
        <v>6.43</v>
      </c>
      <c r="M893" s="55" t="s">
        <v>2455</v>
      </c>
    </row>
    <row r="894" spans="1:13" ht="15">
      <c r="A894" s="282">
        <v>45813</v>
      </c>
      <c r="B894" s="55" t="s">
        <v>3188</v>
      </c>
      <c r="C894" s="784">
        <v>58660</v>
      </c>
      <c r="D894" s="784" t="s">
        <v>3008</v>
      </c>
      <c r="E894" s="784" t="s">
        <v>289</v>
      </c>
      <c r="F894" s="784">
        <v>4010</v>
      </c>
      <c r="G894" s="784" t="s">
        <v>3261</v>
      </c>
      <c r="H894" s="784" t="s">
        <v>1573</v>
      </c>
      <c r="J894" s="784">
        <v>1</v>
      </c>
      <c r="K894" s="784">
        <v>8.85</v>
      </c>
      <c r="L894" s="784">
        <v>8.85</v>
      </c>
      <c r="M894" s="55" t="s">
        <v>2455</v>
      </c>
    </row>
    <row r="895" spans="1:13" ht="15">
      <c r="A895" s="282">
        <v>45813</v>
      </c>
      <c r="B895" s="55" t="s">
        <v>3188</v>
      </c>
      <c r="C895" s="786">
        <v>82994</v>
      </c>
      <c r="D895" s="786" t="s">
        <v>3262</v>
      </c>
      <c r="E895" s="786">
        <v>75</v>
      </c>
      <c r="F895" s="786">
        <v>4010</v>
      </c>
      <c r="G895" s="786" t="s">
        <v>3263</v>
      </c>
      <c r="H895" s="786" t="s">
        <v>1573</v>
      </c>
      <c r="J895" s="786">
        <v>1</v>
      </c>
      <c r="K895" s="786">
        <v>11.01</v>
      </c>
      <c r="L895" s="786">
        <v>11.01</v>
      </c>
      <c r="M895" s="55" t="s">
        <v>2455</v>
      </c>
    </row>
    <row r="896" spans="1:13" ht="15">
      <c r="A896" s="282">
        <v>45813</v>
      </c>
      <c r="B896" s="55" t="s">
        <v>3188</v>
      </c>
      <c r="C896" s="784">
        <v>81318</v>
      </c>
      <c r="D896" s="784" t="s">
        <v>2235</v>
      </c>
      <c r="E896" s="784">
        <v>130</v>
      </c>
      <c r="F896" s="784">
        <v>4010</v>
      </c>
      <c r="G896" s="784" t="s">
        <v>3264</v>
      </c>
      <c r="H896" s="784" t="s">
        <v>1573</v>
      </c>
      <c r="J896" s="784">
        <v>1</v>
      </c>
      <c r="K896" s="784">
        <v>6.15</v>
      </c>
      <c r="L896" s="784">
        <v>6.15</v>
      </c>
      <c r="M896" s="55" t="s">
        <v>2455</v>
      </c>
    </row>
    <row r="897" spans="1:13" ht="15">
      <c r="A897" s="282">
        <v>45813</v>
      </c>
      <c r="B897" s="55" t="s">
        <v>3188</v>
      </c>
      <c r="C897" s="786">
        <v>81339</v>
      </c>
      <c r="D897" s="786" t="s">
        <v>3256</v>
      </c>
      <c r="E897" s="786">
        <v>100</v>
      </c>
      <c r="F897" s="786">
        <v>4010</v>
      </c>
      <c r="G897" s="786" t="s">
        <v>3265</v>
      </c>
      <c r="H897" s="786" t="s">
        <v>1573</v>
      </c>
      <c r="J897" s="786">
        <v>1</v>
      </c>
      <c r="K897" s="786">
        <v>5.6</v>
      </c>
      <c r="L897" s="786">
        <v>5.6</v>
      </c>
      <c r="M897" s="55" t="s">
        <v>2455</v>
      </c>
    </row>
    <row r="898" spans="1:13" ht="15">
      <c r="A898" s="282">
        <v>45813</v>
      </c>
      <c r="B898" s="55" t="s">
        <v>3188</v>
      </c>
      <c r="C898" s="784">
        <v>67501</v>
      </c>
      <c r="D898" s="784" t="s">
        <v>2560</v>
      </c>
      <c r="E898" s="784">
        <v>120</v>
      </c>
      <c r="F898" s="784">
        <v>4010</v>
      </c>
      <c r="G898" s="784" t="s">
        <v>3266</v>
      </c>
      <c r="H898" s="784" t="s">
        <v>1573</v>
      </c>
      <c r="J898" s="784">
        <v>1</v>
      </c>
      <c r="K898" s="784">
        <v>7.7</v>
      </c>
      <c r="L898" s="784">
        <v>7.7</v>
      </c>
      <c r="M898" s="55" t="s">
        <v>2455</v>
      </c>
    </row>
    <row r="899" spans="1:13" ht="15">
      <c r="A899" s="282">
        <v>45813</v>
      </c>
      <c r="B899" s="55" t="s">
        <v>3267</v>
      </c>
      <c r="C899" s="784">
        <v>81503</v>
      </c>
      <c r="D899" s="784" t="s">
        <v>3186</v>
      </c>
      <c r="E899" s="784">
        <v>85</v>
      </c>
      <c r="F899" s="784">
        <v>4010</v>
      </c>
      <c r="G899" s="784" t="s">
        <v>2380</v>
      </c>
      <c r="H899" s="784" t="s">
        <v>1573</v>
      </c>
      <c r="J899" s="784">
        <v>1</v>
      </c>
      <c r="K899" s="784">
        <v>5.67</v>
      </c>
      <c r="L899" s="784">
        <v>5.67</v>
      </c>
      <c r="M899" s="55" t="s">
        <v>2455</v>
      </c>
    </row>
    <row r="900" spans="1:13" ht="15">
      <c r="A900" s="282">
        <v>45813</v>
      </c>
      <c r="B900" s="55" t="s">
        <v>3267</v>
      </c>
      <c r="C900" s="786">
        <v>82721</v>
      </c>
      <c r="D900" s="786" t="s">
        <v>2468</v>
      </c>
      <c r="E900" s="786">
        <v>120</v>
      </c>
      <c r="F900" s="786">
        <v>4010</v>
      </c>
      <c r="G900" s="786" t="s">
        <v>3128</v>
      </c>
      <c r="H900" s="786" t="s">
        <v>1573</v>
      </c>
      <c r="J900" s="786">
        <v>1</v>
      </c>
      <c r="K900" s="786">
        <v>7.45</v>
      </c>
      <c r="L900" s="786">
        <v>7.45</v>
      </c>
      <c r="M900" s="55" t="s">
        <v>2455</v>
      </c>
    </row>
    <row r="901" spans="1:13" ht="15">
      <c r="A901" s="282">
        <v>45813</v>
      </c>
      <c r="B901" s="55" t="s">
        <v>3267</v>
      </c>
      <c r="C901" s="784">
        <v>81619</v>
      </c>
      <c r="D901" s="784" t="s">
        <v>3268</v>
      </c>
      <c r="E901" s="784">
        <v>130</v>
      </c>
      <c r="F901" s="784">
        <v>4010</v>
      </c>
      <c r="G901" s="784" t="s">
        <v>3269</v>
      </c>
      <c r="H901" s="784" t="s">
        <v>1573</v>
      </c>
      <c r="J901" s="784">
        <v>1</v>
      </c>
      <c r="K901" s="784">
        <v>4.5599999999999996</v>
      </c>
      <c r="L901" s="784">
        <v>4.5599999999999996</v>
      </c>
      <c r="M901" s="55" t="s">
        <v>2455</v>
      </c>
    </row>
    <row r="902" spans="1:13" ht="15">
      <c r="A902" s="282">
        <v>45813</v>
      </c>
      <c r="B902" s="55" t="s">
        <v>3267</v>
      </c>
      <c r="C902" s="786">
        <v>80276</v>
      </c>
      <c r="D902" s="786" t="s">
        <v>2902</v>
      </c>
      <c r="E902" s="786">
        <v>90</v>
      </c>
      <c r="F902" s="786">
        <v>4010</v>
      </c>
      <c r="G902" s="786" t="s">
        <v>2860</v>
      </c>
      <c r="H902" s="786" t="s">
        <v>1573</v>
      </c>
      <c r="J902" s="786">
        <v>1</v>
      </c>
      <c r="K902" s="786">
        <v>8.9499999999999993</v>
      </c>
      <c r="L902" s="786">
        <v>8.9499999999999993</v>
      </c>
      <c r="M902" s="55" t="s">
        <v>2455</v>
      </c>
    </row>
    <row r="903" spans="1:13" ht="15">
      <c r="A903" s="282">
        <v>45813</v>
      </c>
      <c r="B903" s="55" t="s">
        <v>3267</v>
      </c>
      <c r="C903" s="784">
        <v>80441</v>
      </c>
      <c r="D903" s="784">
        <v>179</v>
      </c>
      <c r="E903" s="784">
        <v>120</v>
      </c>
      <c r="F903" s="784">
        <v>4010</v>
      </c>
      <c r="G903" s="784" t="s">
        <v>3270</v>
      </c>
      <c r="H903" s="784" t="s">
        <v>1573</v>
      </c>
      <c r="J903" s="784">
        <v>1</v>
      </c>
      <c r="K903" s="784">
        <v>7.96</v>
      </c>
      <c r="L903" s="784">
        <v>7.96</v>
      </c>
      <c r="M903" s="55" t="s">
        <v>2455</v>
      </c>
    </row>
    <row r="904" spans="1:13" ht="15">
      <c r="A904" s="282">
        <v>45813</v>
      </c>
      <c r="B904" s="55" t="s">
        <v>3267</v>
      </c>
      <c r="C904" s="786">
        <v>82635</v>
      </c>
      <c r="D904" s="786" t="s">
        <v>2460</v>
      </c>
      <c r="E904" s="786">
        <v>110</v>
      </c>
      <c r="F904" s="786">
        <v>4010</v>
      </c>
      <c r="G904" s="786" t="s">
        <v>3271</v>
      </c>
      <c r="H904" s="786" t="s">
        <v>1573</v>
      </c>
      <c r="J904" s="786">
        <v>1</v>
      </c>
      <c r="K904" s="786">
        <v>9.5299999999999994</v>
      </c>
      <c r="L904" s="786">
        <v>9.5299999999999994</v>
      </c>
      <c r="M904" s="55" t="s">
        <v>2455</v>
      </c>
    </row>
    <row r="905" spans="1:13" ht="15">
      <c r="A905" s="282">
        <v>45813</v>
      </c>
      <c r="B905" s="55" t="s">
        <v>3267</v>
      </c>
      <c r="C905" s="784">
        <v>80617</v>
      </c>
      <c r="D905" s="784" t="s">
        <v>3161</v>
      </c>
      <c r="E905" s="784">
        <v>75</v>
      </c>
      <c r="F905" s="784">
        <v>4010</v>
      </c>
      <c r="G905" s="784" t="s">
        <v>3272</v>
      </c>
      <c r="H905" s="784" t="s">
        <v>1573</v>
      </c>
      <c r="J905" s="784">
        <v>1</v>
      </c>
      <c r="K905" s="784">
        <v>6.13</v>
      </c>
      <c r="L905" s="784">
        <v>6.13</v>
      </c>
      <c r="M905" s="55" t="s">
        <v>2455</v>
      </c>
    </row>
    <row r="906" spans="1:13" ht="15">
      <c r="A906" s="282">
        <v>45813</v>
      </c>
      <c r="B906" s="55" t="s">
        <v>3267</v>
      </c>
      <c r="C906" s="786">
        <v>80617</v>
      </c>
      <c r="D906" s="786" t="s">
        <v>3099</v>
      </c>
      <c r="E906" s="786">
        <v>75</v>
      </c>
      <c r="F906" s="786">
        <v>4010</v>
      </c>
      <c r="G906" s="786" t="s">
        <v>3273</v>
      </c>
      <c r="H906" s="786" t="s">
        <v>1573</v>
      </c>
      <c r="J906" s="786">
        <v>1</v>
      </c>
      <c r="K906" s="786">
        <v>6.13</v>
      </c>
      <c r="L906" s="786">
        <v>6.13</v>
      </c>
      <c r="M906" s="55" t="s">
        <v>2455</v>
      </c>
    </row>
    <row r="907" spans="1:13" ht="15">
      <c r="A907" s="282">
        <v>45813</v>
      </c>
      <c r="B907" s="55" t="s">
        <v>3267</v>
      </c>
      <c r="C907" s="784">
        <v>67377</v>
      </c>
      <c r="D907" s="784" t="s">
        <v>2560</v>
      </c>
      <c r="E907" s="784">
        <v>130</v>
      </c>
      <c r="F907" s="784">
        <v>4010</v>
      </c>
      <c r="G907" s="784" t="s">
        <v>3274</v>
      </c>
      <c r="H907" s="784" t="s">
        <v>1573</v>
      </c>
      <c r="J907" s="784">
        <v>1</v>
      </c>
      <c r="K907" s="784">
        <v>4.2</v>
      </c>
      <c r="L907" s="784">
        <v>4.2</v>
      </c>
      <c r="M907" s="55" t="s">
        <v>2455</v>
      </c>
    </row>
    <row r="908" spans="1:13" ht="15">
      <c r="A908" s="282">
        <v>45813</v>
      </c>
      <c r="B908" s="55" t="s">
        <v>3267</v>
      </c>
      <c r="C908" s="786">
        <v>81495</v>
      </c>
      <c r="D908" s="786" t="s">
        <v>2682</v>
      </c>
      <c r="E908" s="786">
        <v>120</v>
      </c>
      <c r="F908" s="786">
        <v>4010</v>
      </c>
      <c r="G908" s="786" t="s">
        <v>2786</v>
      </c>
      <c r="H908" s="786" t="s">
        <v>1573</v>
      </c>
      <c r="J908" s="786">
        <v>1</v>
      </c>
      <c r="K908" s="786">
        <v>8.6300000000000008</v>
      </c>
      <c r="L908" s="786">
        <v>8.6300000000000008</v>
      </c>
      <c r="M908" s="55" t="s">
        <v>2455</v>
      </c>
    </row>
    <row r="909" spans="1:13" ht="15">
      <c r="A909" s="282">
        <v>45813</v>
      </c>
      <c r="B909" s="55" t="s">
        <v>3267</v>
      </c>
      <c r="C909" s="784">
        <v>81347</v>
      </c>
      <c r="D909" s="784" t="s">
        <v>3275</v>
      </c>
      <c r="E909" s="784">
        <v>120</v>
      </c>
      <c r="F909" s="784">
        <v>4010</v>
      </c>
      <c r="G909" s="784" t="s">
        <v>3276</v>
      </c>
      <c r="H909" s="784" t="s">
        <v>1573</v>
      </c>
      <c r="J909" s="784">
        <v>1</v>
      </c>
      <c r="K909" s="784">
        <v>8.08</v>
      </c>
      <c r="L909" s="784">
        <v>8.08</v>
      </c>
      <c r="M909" s="55" t="s">
        <v>2455</v>
      </c>
    </row>
    <row r="910" spans="1:13" ht="15">
      <c r="A910" s="282">
        <v>45813</v>
      </c>
      <c r="B910" s="55" t="s">
        <v>3267</v>
      </c>
      <c r="C910" s="786">
        <v>82610</v>
      </c>
      <c r="D910" s="786" t="s">
        <v>3073</v>
      </c>
      <c r="E910" s="786">
        <v>110</v>
      </c>
      <c r="F910" s="786">
        <v>4010</v>
      </c>
      <c r="G910" s="786" t="s">
        <v>2289</v>
      </c>
      <c r="H910" s="786" t="s">
        <v>1573</v>
      </c>
      <c r="J910" s="786">
        <v>1</v>
      </c>
      <c r="K910" s="786">
        <v>11.46</v>
      </c>
      <c r="L910" s="786">
        <v>11.46</v>
      </c>
      <c r="M910" s="55" t="s">
        <v>2455</v>
      </c>
    </row>
    <row r="911" spans="1:13" ht="15">
      <c r="A911" s="282">
        <v>45813</v>
      </c>
      <c r="B911" s="55" t="s">
        <v>3267</v>
      </c>
      <c r="C911" s="784">
        <v>82646</v>
      </c>
      <c r="D911" s="784" t="s">
        <v>3049</v>
      </c>
      <c r="E911" s="784">
        <v>100</v>
      </c>
      <c r="F911" s="784">
        <v>4010</v>
      </c>
      <c r="G911" s="784" t="s">
        <v>3277</v>
      </c>
      <c r="H911" s="784" t="s">
        <v>1573</v>
      </c>
      <c r="J911" s="784">
        <v>1</v>
      </c>
      <c r="K911" s="784">
        <v>4.04</v>
      </c>
      <c r="L911" s="784">
        <v>4.04</v>
      </c>
      <c r="M911" s="55" t="s">
        <v>2455</v>
      </c>
    </row>
    <row r="912" spans="1:13" ht="15">
      <c r="A912" s="282">
        <v>45813</v>
      </c>
      <c r="B912" s="55" t="s">
        <v>3267</v>
      </c>
      <c r="C912" s="786">
        <v>82721</v>
      </c>
      <c r="D912" s="786" t="s">
        <v>3193</v>
      </c>
      <c r="E912" s="786">
        <v>130</v>
      </c>
      <c r="F912" s="786">
        <v>4010</v>
      </c>
      <c r="G912" s="786" t="s">
        <v>3278</v>
      </c>
      <c r="H912" s="786" t="s">
        <v>1573</v>
      </c>
      <c r="J912" s="786">
        <v>1</v>
      </c>
      <c r="K912" s="786">
        <v>8.26</v>
      </c>
      <c r="L912" s="786">
        <v>8.26</v>
      </c>
      <c r="M912" s="55" t="s">
        <v>2455</v>
      </c>
    </row>
    <row r="913" spans="1:13" ht="15">
      <c r="A913" s="282">
        <v>45813</v>
      </c>
      <c r="B913" s="55" t="s">
        <v>3267</v>
      </c>
      <c r="C913" s="784">
        <v>81495</v>
      </c>
      <c r="D913" s="784" t="s">
        <v>3279</v>
      </c>
      <c r="E913" s="784">
        <v>120</v>
      </c>
      <c r="F913" s="784">
        <v>4010</v>
      </c>
      <c r="G913" s="784" t="s">
        <v>2789</v>
      </c>
      <c r="H913" s="784" t="s">
        <v>1573</v>
      </c>
      <c r="J913" s="784">
        <v>1</v>
      </c>
      <c r="K913" s="784">
        <v>8.6300000000000008</v>
      </c>
      <c r="L913" s="784">
        <v>8.6300000000000008</v>
      </c>
      <c r="M913" s="55" t="s">
        <v>2455</v>
      </c>
    </row>
    <row r="914" spans="1:13" ht="15">
      <c r="A914" s="282">
        <v>45813</v>
      </c>
      <c r="B914" s="55" t="s">
        <v>3267</v>
      </c>
      <c r="C914" s="786">
        <v>81495</v>
      </c>
      <c r="D914" s="786" t="s">
        <v>2591</v>
      </c>
      <c r="E914" s="786">
        <v>150</v>
      </c>
      <c r="F914" s="786">
        <v>4010</v>
      </c>
      <c r="G914" s="786" t="s">
        <v>2793</v>
      </c>
      <c r="H914" s="786" t="s">
        <v>1573</v>
      </c>
      <c r="J914" s="786">
        <v>1</v>
      </c>
      <c r="K914" s="786">
        <v>8.6300000000000008</v>
      </c>
      <c r="L914" s="786">
        <v>8.6300000000000008</v>
      </c>
      <c r="M914" s="55" t="s">
        <v>2455</v>
      </c>
    </row>
    <row r="915" spans="1:13" ht="15">
      <c r="A915" s="282">
        <v>45813</v>
      </c>
      <c r="B915" s="55" t="s">
        <v>3267</v>
      </c>
      <c r="C915" s="784">
        <v>81339</v>
      </c>
      <c r="D915" s="784" t="s">
        <v>3280</v>
      </c>
      <c r="E915" s="784">
        <v>100</v>
      </c>
      <c r="F915" s="784">
        <v>4010</v>
      </c>
      <c r="G915" s="784" t="s">
        <v>2777</v>
      </c>
      <c r="H915" s="784" t="s">
        <v>1573</v>
      </c>
      <c r="J915" s="784">
        <v>1</v>
      </c>
      <c r="K915" s="784">
        <v>5.71</v>
      </c>
      <c r="L915" s="784">
        <v>5.71</v>
      </c>
      <c r="M915" s="55" t="s">
        <v>2455</v>
      </c>
    </row>
    <row r="916" spans="1:13" ht="15">
      <c r="A916" s="282">
        <v>45813</v>
      </c>
      <c r="B916" s="55" t="s">
        <v>3267</v>
      </c>
      <c r="C916" s="786">
        <v>81378</v>
      </c>
      <c r="D916" s="786" t="s">
        <v>2541</v>
      </c>
      <c r="E916" s="786">
        <v>140</v>
      </c>
      <c r="F916" s="786">
        <v>4010</v>
      </c>
      <c r="G916" s="786" t="s">
        <v>3281</v>
      </c>
      <c r="H916" s="786" t="s">
        <v>1573</v>
      </c>
      <c r="J916" s="786">
        <v>1</v>
      </c>
      <c r="K916" s="786">
        <v>5.05</v>
      </c>
      <c r="L916" s="786">
        <v>5.05</v>
      </c>
      <c r="M916" s="55" t="s">
        <v>2455</v>
      </c>
    </row>
    <row r="917" spans="1:13" ht="15">
      <c r="A917" s="282">
        <v>45813</v>
      </c>
      <c r="B917" s="55" t="s">
        <v>3267</v>
      </c>
      <c r="C917" s="784">
        <v>68119</v>
      </c>
      <c r="D917" s="784" t="s">
        <v>3282</v>
      </c>
      <c r="E917" s="784">
        <v>130</v>
      </c>
      <c r="F917" s="784">
        <v>4010</v>
      </c>
      <c r="G917" s="784" t="s">
        <v>2779</v>
      </c>
      <c r="H917" s="784" t="s">
        <v>1573</v>
      </c>
      <c r="J917" s="784">
        <v>1</v>
      </c>
      <c r="K917" s="784">
        <v>5.51</v>
      </c>
      <c r="L917" s="784">
        <v>5.51</v>
      </c>
      <c r="M917" s="55" t="s">
        <v>2455</v>
      </c>
    </row>
    <row r="918" spans="1:13" ht="15">
      <c r="A918" s="282">
        <v>45813</v>
      </c>
      <c r="B918" s="55" t="s">
        <v>3267</v>
      </c>
      <c r="C918" s="786">
        <v>60356</v>
      </c>
      <c r="D918" s="786" t="s">
        <v>2585</v>
      </c>
      <c r="E918" s="786">
        <v>120</v>
      </c>
      <c r="F918" s="786">
        <v>4010</v>
      </c>
      <c r="G918" s="786" t="s">
        <v>3283</v>
      </c>
      <c r="H918" s="786" t="s">
        <v>1573</v>
      </c>
      <c r="J918" s="786">
        <v>1</v>
      </c>
      <c r="K918" s="786">
        <v>6.42</v>
      </c>
      <c r="L918" s="786">
        <v>6.42</v>
      </c>
      <c r="M918" s="55" t="s">
        <v>2455</v>
      </c>
    </row>
    <row r="919" spans="1:13" ht="15">
      <c r="A919" s="282">
        <v>45813</v>
      </c>
      <c r="B919" s="55" t="s">
        <v>3267</v>
      </c>
      <c r="C919" s="784">
        <v>82666</v>
      </c>
      <c r="D919" s="784" t="s">
        <v>2783</v>
      </c>
      <c r="E919" s="784">
        <v>75</v>
      </c>
      <c r="F919" s="784">
        <v>4010</v>
      </c>
      <c r="G919" s="784" t="s">
        <v>3284</v>
      </c>
      <c r="H919" s="784" t="s">
        <v>1573</v>
      </c>
      <c r="J919" s="784">
        <v>1</v>
      </c>
      <c r="K919" s="784">
        <v>9.23</v>
      </c>
      <c r="L919" s="784">
        <v>9.23</v>
      </c>
      <c r="M919" s="55" t="s">
        <v>2455</v>
      </c>
    </row>
    <row r="920" spans="1:13" ht="15">
      <c r="A920" s="282">
        <v>45813</v>
      </c>
      <c r="B920" s="55" t="s">
        <v>3267</v>
      </c>
      <c r="C920" s="786">
        <v>52399</v>
      </c>
      <c r="D920" s="786" t="s">
        <v>2292</v>
      </c>
      <c r="E920" s="786" t="s">
        <v>2300</v>
      </c>
      <c r="F920" s="786">
        <v>4010</v>
      </c>
      <c r="G920" s="786" t="s">
        <v>2737</v>
      </c>
      <c r="H920" s="786" t="s">
        <v>1573</v>
      </c>
      <c r="J920" s="786">
        <v>1</v>
      </c>
      <c r="K920" s="786">
        <v>6.49</v>
      </c>
      <c r="L920" s="786">
        <v>6.49</v>
      </c>
      <c r="M920" s="55" t="s">
        <v>2455</v>
      </c>
    </row>
    <row r="921" spans="1:13" ht="15">
      <c r="A921" s="282">
        <v>45813</v>
      </c>
      <c r="B921" s="55" t="s">
        <v>3267</v>
      </c>
      <c r="C921" s="784">
        <v>82499</v>
      </c>
      <c r="D921" s="784" t="s">
        <v>3285</v>
      </c>
      <c r="E921" s="784">
        <v>110</v>
      </c>
      <c r="F921" s="784">
        <v>4010</v>
      </c>
      <c r="G921" s="784" t="s">
        <v>3286</v>
      </c>
      <c r="H921" s="784" t="s">
        <v>1573</v>
      </c>
      <c r="J921" s="784">
        <v>1</v>
      </c>
      <c r="K921" s="784">
        <v>6.01</v>
      </c>
      <c r="L921" s="784">
        <v>6.01</v>
      </c>
      <c r="M921" s="55" t="s">
        <v>2455</v>
      </c>
    </row>
    <row r="922" spans="1:13" ht="15">
      <c r="A922" s="282">
        <v>45813</v>
      </c>
      <c r="B922" s="55" t="s">
        <v>3267</v>
      </c>
      <c r="C922" s="786">
        <v>82717</v>
      </c>
      <c r="D922" s="786" t="s">
        <v>3287</v>
      </c>
      <c r="E922" s="786">
        <v>80</v>
      </c>
      <c r="F922" s="786">
        <v>4010</v>
      </c>
      <c r="G922" s="786" t="s">
        <v>3288</v>
      </c>
      <c r="H922" s="786" t="s">
        <v>1573</v>
      </c>
      <c r="J922" s="786">
        <v>1</v>
      </c>
      <c r="K922" s="786">
        <v>8.81</v>
      </c>
      <c r="L922" s="786">
        <v>8.81</v>
      </c>
      <c r="M922" s="55" t="s">
        <v>2455</v>
      </c>
    </row>
    <row r="923" spans="1:13" ht="15">
      <c r="A923" s="282">
        <v>45813</v>
      </c>
      <c r="B923" s="55" t="s">
        <v>3267</v>
      </c>
      <c r="C923" s="784">
        <v>82504</v>
      </c>
      <c r="D923" s="784" t="s">
        <v>2479</v>
      </c>
      <c r="E923" s="784">
        <v>85</v>
      </c>
      <c r="F923" s="784">
        <v>4010</v>
      </c>
      <c r="G923" s="784" t="s">
        <v>2758</v>
      </c>
      <c r="H923" s="784" t="s">
        <v>1573</v>
      </c>
      <c r="J923" s="784">
        <v>1</v>
      </c>
      <c r="K923" s="784">
        <v>8.5299999999999994</v>
      </c>
      <c r="L923" s="784">
        <v>8.5299999999999994</v>
      </c>
      <c r="M923" s="55" t="s">
        <v>2455</v>
      </c>
    </row>
    <row r="924" spans="1:13" ht="15">
      <c r="A924" s="282">
        <v>45813</v>
      </c>
      <c r="B924" s="55" t="s">
        <v>3267</v>
      </c>
      <c r="C924" s="786">
        <v>82603</v>
      </c>
      <c r="D924" s="786" t="s">
        <v>3289</v>
      </c>
      <c r="E924" s="786">
        <v>130</v>
      </c>
      <c r="F924" s="786">
        <v>4010</v>
      </c>
      <c r="G924" s="786" t="s">
        <v>3290</v>
      </c>
      <c r="H924" s="786" t="s">
        <v>1573</v>
      </c>
      <c r="J924" s="786">
        <v>1</v>
      </c>
      <c r="K924" s="786">
        <v>5.1100000000000003</v>
      </c>
      <c r="L924" s="786">
        <v>5.1100000000000003</v>
      </c>
      <c r="M924" s="55" t="s">
        <v>2455</v>
      </c>
    </row>
    <row r="925" spans="1:13" ht="15">
      <c r="A925" s="282">
        <v>45813</v>
      </c>
      <c r="B925" s="55" t="s">
        <v>3267</v>
      </c>
      <c r="C925" s="784">
        <v>81390</v>
      </c>
      <c r="D925" s="784" t="s">
        <v>2877</v>
      </c>
      <c r="E925" s="784">
        <v>140</v>
      </c>
      <c r="F925" s="784">
        <v>4010</v>
      </c>
      <c r="G925" s="784" t="s">
        <v>3291</v>
      </c>
      <c r="H925" s="784" t="s">
        <v>1573</v>
      </c>
      <c r="J925" s="784">
        <v>1</v>
      </c>
      <c r="K925" s="784">
        <v>6.72</v>
      </c>
      <c r="L925" s="784">
        <v>6.72</v>
      </c>
      <c r="M925" s="55" t="s">
        <v>2455</v>
      </c>
    </row>
    <row r="926" spans="1:13" ht="15">
      <c r="A926" s="282">
        <v>45813</v>
      </c>
      <c r="B926" s="55" t="s">
        <v>3267</v>
      </c>
      <c r="C926" s="786">
        <v>81378</v>
      </c>
      <c r="D926" s="786" t="s">
        <v>3292</v>
      </c>
      <c r="E926" s="786">
        <v>110</v>
      </c>
      <c r="F926" s="786">
        <v>4010</v>
      </c>
      <c r="G926" s="786" t="s">
        <v>3293</v>
      </c>
      <c r="H926" s="786" t="s">
        <v>1573</v>
      </c>
      <c r="J926" s="786">
        <v>1</v>
      </c>
      <c r="K926" s="786">
        <v>5.05</v>
      </c>
      <c r="L926" s="786">
        <v>5.05</v>
      </c>
      <c r="M926" s="55" t="s">
        <v>2455</v>
      </c>
    </row>
    <row r="927" spans="1:13" ht="15">
      <c r="A927" s="282">
        <v>45813</v>
      </c>
      <c r="B927" s="55" t="s">
        <v>3267</v>
      </c>
      <c r="C927" s="784">
        <v>81569</v>
      </c>
      <c r="D927" s="784" t="s">
        <v>2493</v>
      </c>
      <c r="E927" s="784">
        <v>140</v>
      </c>
      <c r="F927" s="784">
        <v>4010</v>
      </c>
      <c r="G927" s="784" t="s">
        <v>2757</v>
      </c>
      <c r="H927" s="784" t="s">
        <v>1573</v>
      </c>
      <c r="J927" s="784">
        <v>1</v>
      </c>
      <c r="K927" s="784">
        <v>6.84</v>
      </c>
      <c r="L927" s="784">
        <v>6.84</v>
      </c>
      <c r="M927" s="55" t="s">
        <v>2455</v>
      </c>
    </row>
    <row r="928" spans="1:13" ht="15">
      <c r="A928" s="282">
        <v>45813</v>
      </c>
      <c r="B928" s="55" t="s">
        <v>3267</v>
      </c>
      <c r="C928" s="786">
        <v>82724</v>
      </c>
      <c r="D928" s="786" t="s">
        <v>3294</v>
      </c>
      <c r="E928" s="786">
        <v>110</v>
      </c>
      <c r="F928" s="786">
        <v>4010</v>
      </c>
      <c r="G928" s="786" t="s">
        <v>3295</v>
      </c>
      <c r="H928" s="786" t="s">
        <v>1573</v>
      </c>
      <c r="J928" s="786">
        <v>1</v>
      </c>
      <c r="K928" s="786">
        <v>10.97</v>
      </c>
      <c r="L928" s="786">
        <v>10.97</v>
      </c>
      <c r="M928" s="55" t="s">
        <v>2455</v>
      </c>
    </row>
    <row r="929" spans="1:13" ht="15">
      <c r="A929" s="282">
        <v>45813</v>
      </c>
      <c r="B929" s="55" t="s">
        <v>3267</v>
      </c>
      <c r="C929" s="784">
        <v>82981</v>
      </c>
      <c r="D929" s="784" t="s">
        <v>3296</v>
      </c>
      <c r="E929" s="784">
        <v>50</v>
      </c>
      <c r="F929" s="784">
        <v>4010</v>
      </c>
      <c r="G929" s="784" t="s">
        <v>3297</v>
      </c>
      <c r="H929" s="784" t="s">
        <v>1573</v>
      </c>
      <c r="J929" s="784">
        <v>1</v>
      </c>
      <c r="K929" s="784">
        <v>5.63</v>
      </c>
      <c r="L929" s="784">
        <v>5.63</v>
      </c>
      <c r="M929" s="55" t="s">
        <v>2455</v>
      </c>
    </row>
    <row r="930" spans="1:13" ht="15">
      <c r="A930" s="282">
        <v>45813</v>
      </c>
      <c r="B930" s="55" t="s">
        <v>3267</v>
      </c>
      <c r="C930" s="786">
        <v>67862</v>
      </c>
      <c r="D930" s="786" t="s">
        <v>3298</v>
      </c>
      <c r="E930" s="786">
        <v>110</v>
      </c>
      <c r="F930" s="786">
        <v>4010</v>
      </c>
      <c r="G930" s="786" t="s">
        <v>3299</v>
      </c>
      <c r="H930" s="786" t="s">
        <v>1573</v>
      </c>
      <c r="J930" s="786">
        <v>2</v>
      </c>
      <c r="K930" s="786">
        <v>5.47</v>
      </c>
      <c r="L930" s="786">
        <v>10.94</v>
      </c>
      <c r="M930" s="55" t="s">
        <v>2455</v>
      </c>
    </row>
    <row r="931" spans="1:13" ht="15">
      <c r="A931" s="282">
        <v>45813</v>
      </c>
      <c r="B931" s="55" t="s">
        <v>3267</v>
      </c>
      <c r="C931" s="784">
        <v>82610</v>
      </c>
      <c r="D931" s="784" t="s">
        <v>2592</v>
      </c>
      <c r="E931" s="784">
        <v>90</v>
      </c>
      <c r="F931" s="784">
        <v>4010</v>
      </c>
      <c r="G931" s="784" t="s">
        <v>3300</v>
      </c>
      <c r="H931" s="784" t="s">
        <v>1573</v>
      </c>
      <c r="J931" s="784">
        <v>1</v>
      </c>
      <c r="K931" s="784">
        <v>11.46</v>
      </c>
      <c r="L931" s="784">
        <v>11.46</v>
      </c>
      <c r="M931" s="55" t="s">
        <v>2455</v>
      </c>
    </row>
    <row r="932" spans="1:13" ht="15">
      <c r="A932" s="282">
        <v>45813</v>
      </c>
      <c r="B932" s="55" t="s">
        <v>3267</v>
      </c>
      <c r="C932" s="786">
        <v>82680</v>
      </c>
      <c r="D932" s="786">
        <v>319</v>
      </c>
      <c r="E932" s="786">
        <v>80</v>
      </c>
      <c r="F932" s="786">
        <v>4010</v>
      </c>
      <c r="G932" s="786" t="s">
        <v>3301</v>
      </c>
      <c r="H932" s="786" t="s">
        <v>1573</v>
      </c>
      <c r="J932" s="786">
        <v>1</v>
      </c>
      <c r="K932" s="786">
        <v>12.57</v>
      </c>
      <c r="L932" s="786">
        <v>12.57</v>
      </c>
      <c r="M932" s="55" t="s">
        <v>2455</v>
      </c>
    </row>
    <row r="933" spans="1:13" ht="15">
      <c r="A933" s="282">
        <v>45813</v>
      </c>
      <c r="B933" s="55" t="s">
        <v>3267</v>
      </c>
      <c r="C933" s="784">
        <v>67377</v>
      </c>
      <c r="D933" s="784">
        <v>15</v>
      </c>
      <c r="E933" s="784">
        <v>130</v>
      </c>
      <c r="F933" s="784">
        <v>4010</v>
      </c>
      <c r="G933" s="784" t="s">
        <v>3302</v>
      </c>
      <c r="H933" s="784" t="s">
        <v>1573</v>
      </c>
      <c r="J933" s="784">
        <v>1</v>
      </c>
      <c r="K933" s="784">
        <v>4.2</v>
      </c>
      <c r="L933" s="784">
        <v>4.2</v>
      </c>
      <c r="M933" s="55" t="s">
        <v>2455</v>
      </c>
    </row>
    <row r="934" spans="1:13" ht="15">
      <c r="A934" s="282">
        <v>45813</v>
      </c>
      <c r="B934" s="55" t="s">
        <v>3267</v>
      </c>
      <c r="C934" s="786">
        <v>58660</v>
      </c>
      <c r="D934" s="786" t="s">
        <v>3008</v>
      </c>
      <c r="E934" s="786" t="s">
        <v>2230</v>
      </c>
      <c r="F934" s="786">
        <v>4010</v>
      </c>
      <c r="G934" s="786" t="s">
        <v>3009</v>
      </c>
      <c r="H934" s="786" t="s">
        <v>1573</v>
      </c>
      <c r="J934" s="786">
        <v>1</v>
      </c>
      <c r="K934" s="786">
        <v>8.85</v>
      </c>
      <c r="L934" s="786">
        <v>8.85</v>
      </c>
      <c r="M934" s="55" t="s">
        <v>2455</v>
      </c>
    </row>
    <row r="935" spans="1:13" ht="15">
      <c r="A935" s="282">
        <v>45813</v>
      </c>
      <c r="B935" s="55" t="s">
        <v>3267</v>
      </c>
      <c r="C935" s="784">
        <v>67377</v>
      </c>
      <c r="D935" s="784">
        <v>262</v>
      </c>
      <c r="E935" s="784">
        <v>130</v>
      </c>
      <c r="F935" s="784">
        <v>4010</v>
      </c>
      <c r="G935" s="784" t="s">
        <v>2740</v>
      </c>
      <c r="H935" s="784" t="s">
        <v>1573</v>
      </c>
      <c r="J935" s="784">
        <v>1</v>
      </c>
      <c r="K935" s="784">
        <v>4.2</v>
      </c>
      <c r="L935" s="784">
        <v>4.2</v>
      </c>
      <c r="M935" s="55" t="s">
        <v>2455</v>
      </c>
    </row>
    <row r="936" spans="1:13" ht="15">
      <c r="A936" s="282">
        <v>45813</v>
      </c>
      <c r="B936" s="55" t="s">
        <v>3267</v>
      </c>
      <c r="C936" s="786">
        <v>81378</v>
      </c>
      <c r="D936" s="786" t="s">
        <v>2541</v>
      </c>
      <c r="E936" s="786">
        <v>120</v>
      </c>
      <c r="F936" s="786">
        <v>4010</v>
      </c>
      <c r="G936" s="786" t="s">
        <v>3303</v>
      </c>
      <c r="H936" s="786" t="s">
        <v>1573</v>
      </c>
      <c r="J936" s="786">
        <v>2</v>
      </c>
      <c r="K936" s="786">
        <v>5.05</v>
      </c>
      <c r="L936" s="786">
        <v>10.1</v>
      </c>
      <c r="M936" s="55" t="s">
        <v>2455</v>
      </c>
    </row>
    <row r="937" spans="1:13" ht="15">
      <c r="A937" s="282">
        <v>45813</v>
      </c>
      <c r="B937" s="55" t="s">
        <v>3267</v>
      </c>
      <c r="C937" s="784">
        <v>82982</v>
      </c>
      <c r="D937" s="784" t="s">
        <v>3304</v>
      </c>
      <c r="E937" s="784">
        <v>75</v>
      </c>
      <c r="F937" s="784">
        <v>4010</v>
      </c>
      <c r="G937" s="784" t="s">
        <v>3305</v>
      </c>
      <c r="H937" s="784" t="s">
        <v>1573</v>
      </c>
      <c r="J937" s="784">
        <v>1</v>
      </c>
      <c r="K937" s="784">
        <v>3.98</v>
      </c>
      <c r="L937" s="784">
        <v>3.98</v>
      </c>
      <c r="M937" s="55" t="s">
        <v>2455</v>
      </c>
    </row>
    <row r="938" spans="1:13" ht="15">
      <c r="A938" s="282">
        <v>45813</v>
      </c>
      <c r="B938" s="55" t="s">
        <v>3267</v>
      </c>
      <c r="C938" s="786">
        <v>81495</v>
      </c>
      <c r="D938" s="786">
        <v>15</v>
      </c>
      <c r="E938" s="786">
        <v>150</v>
      </c>
      <c r="F938" s="786">
        <v>4010</v>
      </c>
      <c r="G938" s="786" t="s">
        <v>3306</v>
      </c>
      <c r="H938" s="786" t="s">
        <v>1573</v>
      </c>
      <c r="J938" s="786">
        <v>1</v>
      </c>
      <c r="K938" s="786">
        <v>8.6300000000000008</v>
      </c>
      <c r="L938" s="786">
        <v>8.6300000000000008</v>
      </c>
      <c r="M938" s="55" t="s">
        <v>2455</v>
      </c>
    </row>
    <row r="939" spans="1:13" ht="15">
      <c r="A939" s="282">
        <v>45813</v>
      </c>
      <c r="B939" s="55" t="s">
        <v>3267</v>
      </c>
      <c r="C939" s="784">
        <v>52309</v>
      </c>
      <c r="D939" s="784" t="s">
        <v>3307</v>
      </c>
      <c r="E939" s="784" t="s">
        <v>289</v>
      </c>
      <c r="F939" s="784">
        <v>4010</v>
      </c>
      <c r="G939" s="784" t="s">
        <v>3308</v>
      </c>
      <c r="H939" s="784" t="s">
        <v>1573</v>
      </c>
      <c r="J939" s="784">
        <v>1</v>
      </c>
      <c r="K939" s="784">
        <v>3.19</v>
      </c>
      <c r="L939" s="784">
        <v>3.19</v>
      </c>
      <c r="M939" s="55" t="s">
        <v>2455</v>
      </c>
    </row>
    <row r="940" spans="1:13" ht="15">
      <c r="A940" s="282">
        <v>45813</v>
      </c>
      <c r="B940" s="55" t="s">
        <v>3267</v>
      </c>
      <c r="C940" s="786">
        <v>82648</v>
      </c>
      <c r="D940" s="786" t="s">
        <v>2460</v>
      </c>
      <c r="E940" s="786">
        <v>110</v>
      </c>
      <c r="F940" s="786">
        <v>4010</v>
      </c>
      <c r="G940" s="786" t="s">
        <v>2744</v>
      </c>
      <c r="H940" s="786" t="s">
        <v>1573</v>
      </c>
      <c r="J940" s="786">
        <v>1</v>
      </c>
      <c r="K940" s="786">
        <v>7.86</v>
      </c>
      <c r="L940" s="786">
        <v>7.86</v>
      </c>
      <c r="M940" s="55" t="s">
        <v>2455</v>
      </c>
    </row>
    <row r="941" spans="1:13" ht="15">
      <c r="A941" s="282">
        <v>45813</v>
      </c>
      <c r="B941" s="55" t="s">
        <v>3267</v>
      </c>
      <c r="C941" s="784">
        <v>52399</v>
      </c>
      <c r="D941" s="784" t="s">
        <v>3309</v>
      </c>
      <c r="E941" s="784" t="s">
        <v>2300</v>
      </c>
      <c r="F941" s="784">
        <v>4010</v>
      </c>
      <c r="G941" s="784" t="s">
        <v>3310</v>
      </c>
      <c r="H941" s="784" t="s">
        <v>1573</v>
      </c>
      <c r="J941" s="784">
        <v>1</v>
      </c>
      <c r="K941" s="784">
        <v>7.48</v>
      </c>
      <c r="L941" s="784">
        <v>7.48</v>
      </c>
      <c r="M941" s="55" t="s">
        <v>2455</v>
      </c>
    </row>
    <row r="942" spans="1:13" ht="15">
      <c r="A942" s="282">
        <v>45813</v>
      </c>
      <c r="B942" s="55" t="s">
        <v>3267</v>
      </c>
      <c r="C942" s="786">
        <v>82187</v>
      </c>
      <c r="D942" s="786" t="s">
        <v>3311</v>
      </c>
      <c r="E942" s="786" t="s">
        <v>289</v>
      </c>
      <c r="F942" s="786">
        <v>4010</v>
      </c>
      <c r="G942" s="786" t="s">
        <v>2746</v>
      </c>
      <c r="H942" s="786" t="s">
        <v>1573</v>
      </c>
      <c r="J942" s="786">
        <v>1</v>
      </c>
      <c r="K942" s="786">
        <v>25.49</v>
      </c>
      <c r="L942" s="786">
        <v>25.49</v>
      </c>
      <c r="M942" s="55" t="s">
        <v>2455</v>
      </c>
    </row>
    <row r="943" spans="1:13" ht="15">
      <c r="A943" s="282">
        <v>45813</v>
      </c>
      <c r="B943" s="55" t="s">
        <v>3267</v>
      </c>
      <c r="C943" s="784">
        <v>67009</v>
      </c>
      <c r="D943" s="784" t="s">
        <v>2418</v>
      </c>
      <c r="E943" s="784">
        <v>110</v>
      </c>
      <c r="F943" s="784">
        <v>4010</v>
      </c>
      <c r="G943" s="784" t="s">
        <v>3312</v>
      </c>
      <c r="H943" s="784" t="s">
        <v>1573</v>
      </c>
      <c r="J943" s="784">
        <v>1</v>
      </c>
      <c r="K943" s="784">
        <v>3.94</v>
      </c>
      <c r="L943" s="784">
        <v>3.94</v>
      </c>
      <c r="M943" s="55" t="s">
        <v>2455</v>
      </c>
    </row>
    <row r="944" spans="1:13" ht="15">
      <c r="A944" s="282">
        <v>45813</v>
      </c>
      <c r="B944" s="55" t="s">
        <v>3267</v>
      </c>
      <c r="C944" s="786">
        <v>82659</v>
      </c>
      <c r="D944" s="786" t="s">
        <v>2939</v>
      </c>
      <c r="E944" s="786">
        <v>75</v>
      </c>
      <c r="F944" s="786">
        <v>4010</v>
      </c>
      <c r="G944" s="786" t="s">
        <v>2747</v>
      </c>
      <c r="H944" s="786" t="s">
        <v>1573</v>
      </c>
      <c r="J944" s="786">
        <v>1</v>
      </c>
      <c r="K944" s="786">
        <v>5.89</v>
      </c>
      <c r="L944" s="786">
        <v>5.89</v>
      </c>
      <c r="M944" s="55" t="s">
        <v>2455</v>
      </c>
    </row>
    <row r="945" spans="1:13" ht="15">
      <c r="A945" s="282">
        <v>45813</v>
      </c>
      <c r="B945" s="55" t="s">
        <v>3267</v>
      </c>
      <c r="C945" s="784">
        <v>43205</v>
      </c>
      <c r="D945" s="784">
        <v>11</v>
      </c>
      <c r="E945" s="784">
        <v>140</v>
      </c>
      <c r="F945" s="784">
        <v>4010</v>
      </c>
      <c r="G945" s="784" t="s">
        <v>3313</v>
      </c>
      <c r="H945" s="784" t="s">
        <v>1573</v>
      </c>
      <c r="J945" s="784">
        <v>1</v>
      </c>
      <c r="K945" s="784">
        <v>4.4400000000000004</v>
      </c>
      <c r="L945" s="784">
        <v>4.4400000000000004</v>
      </c>
      <c r="M945" s="55" t="s">
        <v>2455</v>
      </c>
    </row>
    <row r="946" spans="1:13" ht="15">
      <c r="A946" s="282">
        <v>45813</v>
      </c>
      <c r="B946" s="55" t="s">
        <v>3267</v>
      </c>
      <c r="C946" s="786">
        <v>82618</v>
      </c>
      <c r="D946" s="786" t="s">
        <v>3044</v>
      </c>
      <c r="E946" s="786">
        <v>130</v>
      </c>
      <c r="F946" s="786">
        <v>4010</v>
      </c>
      <c r="G946" s="786" t="s">
        <v>3314</v>
      </c>
      <c r="H946" s="786" t="s">
        <v>1573</v>
      </c>
      <c r="J946" s="786">
        <v>1</v>
      </c>
      <c r="K946" s="786">
        <v>12.51</v>
      </c>
      <c r="L946" s="786">
        <v>12.51</v>
      </c>
      <c r="M946" s="55" t="s">
        <v>2455</v>
      </c>
    </row>
    <row r="947" spans="1:13" ht="15">
      <c r="A947" s="282">
        <v>45813</v>
      </c>
      <c r="B947" s="55" t="s">
        <v>3267</v>
      </c>
      <c r="C947" s="784">
        <v>82773</v>
      </c>
      <c r="D947" s="784" t="s">
        <v>3053</v>
      </c>
      <c r="E947" s="784">
        <v>100</v>
      </c>
      <c r="F947" s="784">
        <v>4010</v>
      </c>
      <c r="G947" s="784" t="s">
        <v>3315</v>
      </c>
      <c r="H947" s="784" t="s">
        <v>1573</v>
      </c>
      <c r="J947" s="784">
        <v>1</v>
      </c>
      <c r="K947" s="784">
        <v>14.65</v>
      </c>
      <c r="L947" s="784">
        <v>14.65</v>
      </c>
      <c r="M947" s="55" t="s">
        <v>2455</v>
      </c>
    </row>
    <row r="948" spans="1:13" ht="15">
      <c r="A948" s="282">
        <v>45813</v>
      </c>
      <c r="B948" s="55" t="s">
        <v>3267</v>
      </c>
      <c r="C948" s="786">
        <v>81644</v>
      </c>
      <c r="D948" s="786" t="s">
        <v>2879</v>
      </c>
      <c r="E948" s="786">
        <v>140</v>
      </c>
      <c r="F948" s="786">
        <v>4010</v>
      </c>
      <c r="G948" s="786" t="s">
        <v>3316</v>
      </c>
      <c r="H948" s="786" t="s">
        <v>1573</v>
      </c>
      <c r="J948" s="786">
        <v>1</v>
      </c>
      <c r="K948" s="786">
        <v>3.66</v>
      </c>
      <c r="L948" s="786">
        <v>3.66</v>
      </c>
      <c r="M948" s="55" t="s">
        <v>2455</v>
      </c>
    </row>
    <row r="949" spans="1:13" ht="15">
      <c r="A949" s="282">
        <v>45813</v>
      </c>
      <c r="B949" s="55" t="s">
        <v>3267</v>
      </c>
      <c r="C949" s="784">
        <v>82618</v>
      </c>
      <c r="D949" s="784" t="s">
        <v>3317</v>
      </c>
      <c r="E949" s="784">
        <v>100</v>
      </c>
      <c r="F949" s="784">
        <v>4010</v>
      </c>
      <c r="G949" s="784" t="s">
        <v>3318</v>
      </c>
      <c r="H949" s="784" t="s">
        <v>1573</v>
      </c>
      <c r="J949" s="784">
        <v>1</v>
      </c>
      <c r="K949" s="784">
        <v>12.51</v>
      </c>
      <c r="L949" s="784">
        <v>12.51</v>
      </c>
      <c r="M949" s="55" t="s">
        <v>2455</v>
      </c>
    </row>
    <row r="950" spans="1:13" ht="15">
      <c r="A950" s="282">
        <v>45813</v>
      </c>
      <c r="B950" s="55" t="s">
        <v>3267</v>
      </c>
      <c r="C950" s="786">
        <v>81378</v>
      </c>
      <c r="D950" s="786" t="s">
        <v>3319</v>
      </c>
      <c r="E950" s="786">
        <v>85</v>
      </c>
      <c r="F950" s="786">
        <v>4010</v>
      </c>
      <c r="G950" s="786" t="s">
        <v>2751</v>
      </c>
      <c r="H950" s="786" t="s">
        <v>1573</v>
      </c>
      <c r="J950" s="786">
        <v>1</v>
      </c>
      <c r="K950" s="786">
        <v>4.9800000000000004</v>
      </c>
      <c r="L950" s="786">
        <v>4.9800000000000004</v>
      </c>
      <c r="M950" s="55" t="s">
        <v>2455</v>
      </c>
    </row>
    <row r="951" spans="1:13" ht="15">
      <c r="A951" s="282">
        <v>45813</v>
      </c>
      <c r="B951" s="55" t="s">
        <v>3267</v>
      </c>
      <c r="C951" s="784">
        <v>81347</v>
      </c>
      <c r="D951" s="784" t="s">
        <v>3275</v>
      </c>
      <c r="E951" s="784">
        <v>150</v>
      </c>
      <c r="F951" s="784">
        <v>4010</v>
      </c>
      <c r="G951" s="784" t="s">
        <v>2754</v>
      </c>
      <c r="H951" s="784" t="s">
        <v>1573</v>
      </c>
      <c r="J951" s="784">
        <v>1</v>
      </c>
      <c r="K951" s="784">
        <v>8.08</v>
      </c>
      <c r="L951" s="784">
        <v>8.08</v>
      </c>
      <c r="M951" s="55" t="s">
        <v>2455</v>
      </c>
    </row>
    <row r="952" spans="1:13" ht="15">
      <c r="A952" s="282">
        <v>45813</v>
      </c>
      <c r="B952" s="55" t="s">
        <v>3267</v>
      </c>
      <c r="C952" s="786">
        <v>82723</v>
      </c>
      <c r="D952" s="786" t="s">
        <v>2468</v>
      </c>
      <c r="E952" s="786">
        <v>110</v>
      </c>
      <c r="F952" s="786">
        <v>4010</v>
      </c>
      <c r="G952" s="786" t="s">
        <v>3320</v>
      </c>
      <c r="H952" s="786" t="s">
        <v>1573</v>
      </c>
      <c r="J952" s="786">
        <v>1</v>
      </c>
      <c r="K952" s="786">
        <v>8.83</v>
      </c>
      <c r="L952" s="786">
        <v>8.83</v>
      </c>
      <c r="M952" s="55" t="s">
        <v>2455</v>
      </c>
    </row>
    <row r="953" spans="1:13" ht="15">
      <c r="A953" s="282">
        <v>45813</v>
      </c>
      <c r="B953" s="55" t="s">
        <v>3267</v>
      </c>
      <c r="C953" s="784">
        <v>82912</v>
      </c>
      <c r="D953" s="784" t="s">
        <v>3321</v>
      </c>
      <c r="E953" s="784">
        <v>110</v>
      </c>
      <c r="F953" s="784">
        <v>4010</v>
      </c>
      <c r="G953" s="784" t="s">
        <v>2303</v>
      </c>
      <c r="H953" s="784" t="s">
        <v>1573</v>
      </c>
      <c r="J953" s="784">
        <v>1</v>
      </c>
      <c r="K953" s="784">
        <v>9.07</v>
      </c>
      <c r="L953" s="784">
        <v>9.07</v>
      </c>
      <c r="M953" s="55" t="s">
        <v>2455</v>
      </c>
    </row>
    <row r="954" spans="1:13" ht="15">
      <c r="A954" s="282">
        <v>45813</v>
      </c>
      <c r="B954" s="55" t="s">
        <v>3267</v>
      </c>
      <c r="C954" s="786">
        <v>82775</v>
      </c>
      <c r="D954" s="786" t="s">
        <v>3014</v>
      </c>
      <c r="E954" s="786">
        <v>150</v>
      </c>
      <c r="F954" s="786">
        <v>4010</v>
      </c>
      <c r="G954" s="786" t="s">
        <v>3322</v>
      </c>
      <c r="H954" s="786" t="s">
        <v>1573</v>
      </c>
      <c r="J954" s="786">
        <v>1</v>
      </c>
      <c r="K954" s="786">
        <v>5.51</v>
      </c>
      <c r="L954" s="786">
        <v>5.51</v>
      </c>
      <c r="M954" s="55" t="s">
        <v>2455</v>
      </c>
    </row>
    <row r="955" spans="1:13" ht="15">
      <c r="A955" s="282">
        <v>45813</v>
      </c>
      <c r="B955" s="55" t="s">
        <v>3267</v>
      </c>
      <c r="C955" s="784">
        <v>81612</v>
      </c>
      <c r="D955" s="784" t="s">
        <v>3323</v>
      </c>
      <c r="E955" s="784">
        <v>85</v>
      </c>
      <c r="F955" s="784">
        <v>4010</v>
      </c>
      <c r="G955" s="784" t="s">
        <v>3324</v>
      </c>
      <c r="H955" s="784" t="s">
        <v>1573</v>
      </c>
      <c r="J955" s="784">
        <v>1</v>
      </c>
      <c r="K955" s="784">
        <v>10.51</v>
      </c>
      <c r="L955" s="784">
        <v>10.51</v>
      </c>
      <c r="M955" s="55" t="s">
        <v>2455</v>
      </c>
    </row>
    <row r="956" spans="1:13" ht="15">
      <c r="A956" s="282">
        <v>45813</v>
      </c>
      <c r="B956" s="55" t="s">
        <v>3267</v>
      </c>
      <c r="C956" s="786">
        <v>81351</v>
      </c>
      <c r="D956" s="786" t="s">
        <v>2282</v>
      </c>
      <c r="E956" s="786">
        <v>110</v>
      </c>
      <c r="F956" s="786">
        <v>4010</v>
      </c>
      <c r="G956" s="786" t="s">
        <v>3325</v>
      </c>
      <c r="H956" s="786" t="s">
        <v>1573</v>
      </c>
      <c r="J956" s="786">
        <v>1</v>
      </c>
      <c r="K956" s="786">
        <v>11.21</v>
      </c>
      <c r="L956" s="786">
        <v>11.21</v>
      </c>
      <c r="M956" s="55" t="s">
        <v>2455</v>
      </c>
    </row>
    <row r="957" spans="1:13" ht="15">
      <c r="A957" s="282">
        <v>45813</v>
      </c>
      <c r="B957" s="55" t="s">
        <v>3267</v>
      </c>
      <c r="C957" s="784">
        <v>82717</v>
      </c>
      <c r="D957" s="784" t="s">
        <v>3326</v>
      </c>
      <c r="E957" s="784">
        <v>85</v>
      </c>
      <c r="F957" s="784">
        <v>4010</v>
      </c>
      <c r="G957" s="784" t="s">
        <v>3327</v>
      </c>
      <c r="H957" s="784" t="s">
        <v>1573</v>
      </c>
      <c r="J957" s="784">
        <v>1</v>
      </c>
      <c r="K957" s="784">
        <v>8.81</v>
      </c>
      <c r="L957" s="784">
        <v>8.81</v>
      </c>
      <c r="M957" s="55" t="s">
        <v>2455</v>
      </c>
    </row>
    <row r="958" spans="1:13" ht="15">
      <c r="A958" s="282">
        <v>45813</v>
      </c>
      <c r="B958" s="55" t="s">
        <v>3267</v>
      </c>
      <c r="C958" s="786">
        <v>82725</v>
      </c>
      <c r="D958" s="786" t="s">
        <v>2290</v>
      </c>
      <c r="E958" s="786" t="s">
        <v>289</v>
      </c>
      <c r="F958" s="786">
        <v>4010</v>
      </c>
      <c r="G958" s="786" t="s">
        <v>3328</v>
      </c>
      <c r="H958" s="786" t="s">
        <v>1573</v>
      </c>
      <c r="J958" s="786">
        <v>1</v>
      </c>
      <c r="K958" s="786">
        <v>5.04</v>
      </c>
      <c r="L958" s="786">
        <v>5.04</v>
      </c>
      <c r="M958" s="55" t="s">
        <v>2455</v>
      </c>
    </row>
    <row r="959" spans="1:13" ht="15">
      <c r="A959" s="282">
        <v>45813</v>
      </c>
      <c r="B959" s="55" t="s">
        <v>3267</v>
      </c>
      <c r="C959" s="784">
        <v>83446</v>
      </c>
      <c r="D959" s="784" t="s">
        <v>3041</v>
      </c>
      <c r="E959" s="784" t="s">
        <v>2300</v>
      </c>
      <c r="F959" s="784">
        <v>4010</v>
      </c>
      <c r="G959" s="784" t="s">
        <v>3329</v>
      </c>
      <c r="H959" s="784" t="s">
        <v>1573</v>
      </c>
      <c r="J959" s="784">
        <v>1</v>
      </c>
      <c r="K959" s="784">
        <v>7.32</v>
      </c>
      <c r="L959" s="784">
        <v>7.32</v>
      </c>
      <c r="M959" s="55" t="s">
        <v>2455</v>
      </c>
    </row>
    <row r="960" spans="1:13" ht="15">
      <c r="A960" s="282">
        <v>45813</v>
      </c>
      <c r="B960" s="55" t="s">
        <v>3267</v>
      </c>
      <c r="C960" s="786">
        <v>68125</v>
      </c>
      <c r="D960" s="786" t="s">
        <v>3330</v>
      </c>
      <c r="E960" s="786">
        <v>130</v>
      </c>
      <c r="F960" s="786">
        <v>4010</v>
      </c>
      <c r="G960" s="786" t="s">
        <v>2719</v>
      </c>
      <c r="H960" s="786" t="s">
        <v>1573</v>
      </c>
      <c r="J960" s="786">
        <v>1</v>
      </c>
      <c r="K960" s="786">
        <v>8.25</v>
      </c>
      <c r="L960" s="786">
        <v>8.25</v>
      </c>
      <c r="M960" s="55" t="s">
        <v>2455</v>
      </c>
    </row>
    <row r="961" spans="1:13" ht="15">
      <c r="A961" s="282">
        <v>45813</v>
      </c>
      <c r="B961" s="55" t="s">
        <v>3267</v>
      </c>
      <c r="C961" s="784">
        <v>33175</v>
      </c>
      <c r="D961" s="784" t="s">
        <v>2328</v>
      </c>
      <c r="E961" s="784">
        <v>110</v>
      </c>
      <c r="F961" s="784">
        <v>4010</v>
      </c>
      <c r="G961" s="784" t="s">
        <v>3331</v>
      </c>
      <c r="H961" s="784" t="s">
        <v>1573</v>
      </c>
      <c r="J961" s="784">
        <v>1</v>
      </c>
      <c r="K961" s="784">
        <v>8.06</v>
      </c>
      <c r="L961" s="784">
        <v>8.06</v>
      </c>
      <c r="M961" s="55" t="s">
        <v>2455</v>
      </c>
    </row>
    <row r="962" spans="1:13" ht="15">
      <c r="A962" s="282">
        <v>45813</v>
      </c>
      <c r="B962" s="55" t="s">
        <v>3267</v>
      </c>
      <c r="C962" s="786">
        <v>82717</v>
      </c>
      <c r="D962" s="786" t="s">
        <v>3332</v>
      </c>
      <c r="E962" s="786">
        <v>80</v>
      </c>
      <c r="F962" s="786">
        <v>4010</v>
      </c>
      <c r="G962" s="786" t="s">
        <v>3333</v>
      </c>
      <c r="H962" s="786" t="s">
        <v>1573</v>
      </c>
      <c r="J962" s="786">
        <v>1</v>
      </c>
      <c r="K962" s="786">
        <v>9.2799999999999994</v>
      </c>
      <c r="L962" s="786">
        <v>9.2799999999999994</v>
      </c>
      <c r="M962" s="55" t="s">
        <v>2455</v>
      </c>
    </row>
    <row r="963" spans="1:13" ht="15">
      <c r="A963" s="282">
        <v>45813</v>
      </c>
      <c r="B963" s="55" t="s">
        <v>3267</v>
      </c>
      <c r="C963" s="784">
        <v>82826</v>
      </c>
      <c r="D963" s="784" t="s">
        <v>2292</v>
      </c>
      <c r="E963" s="784" t="s">
        <v>441</v>
      </c>
      <c r="F963" s="784">
        <v>4010</v>
      </c>
      <c r="G963" s="784" t="s">
        <v>3334</v>
      </c>
      <c r="H963" s="784" t="s">
        <v>1573</v>
      </c>
      <c r="J963" s="784">
        <v>1</v>
      </c>
      <c r="K963" s="784">
        <v>29.46</v>
      </c>
      <c r="L963" s="784">
        <v>29.46</v>
      </c>
      <c r="M963" s="55" t="s">
        <v>2455</v>
      </c>
    </row>
    <row r="964" spans="1:13" ht="15">
      <c r="A964" s="282">
        <v>45813</v>
      </c>
      <c r="B964" s="55" t="s">
        <v>3335</v>
      </c>
      <c r="C964" s="784">
        <v>67377</v>
      </c>
      <c r="D964" s="784">
        <v>15</v>
      </c>
      <c r="E964" s="784">
        <v>100</v>
      </c>
      <c r="F964" s="784">
        <v>4010</v>
      </c>
      <c r="G964" s="784" t="s">
        <v>3336</v>
      </c>
      <c r="H964" s="784" t="s">
        <v>1573</v>
      </c>
      <c r="J964" s="784">
        <v>1</v>
      </c>
      <c r="K964" s="784">
        <v>4.2</v>
      </c>
      <c r="L964" s="784">
        <v>4.2</v>
      </c>
      <c r="M964" s="55" t="s">
        <v>2455</v>
      </c>
    </row>
    <row r="965" spans="1:13" ht="15">
      <c r="A965" s="282">
        <v>45813</v>
      </c>
      <c r="B965" s="55" t="s">
        <v>3335</v>
      </c>
      <c r="C965" s="786">
        <v>81470</v>
      </c>
      <c r="D965" s="786" t="s">
        <v>3337</v>
      </c>
      <c r="E965" s="786">
        <v>100</v>
      </c>
      <c r="F965" s="786">
        <v>4010</v>
      </c>
      <c r="G965" s="786" t="s">
        <v>3338</v>
      </c>
      <c r="H965" s="786" t="s">
        <v>1573</v>
      </c>
      <c r="J965" s="786">
        <v>1</v>
      </c>
      <c r="K965" s="786">
        <v>3.94</v>
      </c>
      <c r="L965" s="786">
        <v>3.94</v>
      </c>
      <c r="M965" s="55" t="s">
        <v>2455</v>
      </c>
    </row>
    <row r="966" spans="1:13" ht="15">
      <c r="A966" s="282">
        <v>45813</v>
      </c>
      <c r="B966" s="55" t="s">
        <v>3335</v>
      </c>
      <c r="C966" s="784">
        <v>81470</v>
      </c>
      <c r="D966" s="784" t="s">
        <v>3093</v>
      </c>
      <c r="E966" s="784">
        <v>120</v>
      </c>
      <c r="F966" s="784">
        <v>4010</v>
      </c>
      <c r="G966" s="784" t="s">
        <v>3094</v>
      </c>
      <c r="H966" s="784" t="s">
        <v>1573</v>
      </c>
      <c r="J966" s="784">
        <v>1</v>
      </c>
      <c r="K966" s="784">
        <v>3.94</v>
      </c>
      <c r="L966" s="784">
        <v>3.94</v>
      </c>
      <c r="M966" s="55" t="s">
        <v>2455</v>
      </c>
    </row>
    <row r="967" spans="1:13" ht="15">
      <c r="A967" s="282">
        <v>45813</v>
      </c>
      <c r="B967" s="55" t="s">
        <v>3335</v>
      </c>
      <c r="C967" s="786">
        <v>47761</v>
      </c>
      <c r="D967" s="786" t="s">
        <v>3079</v>
      </c>
      <c r="E967" s="786">
        <v>120</v>
      </c>
      <c r="F967" s="786">
        <v>4010</v>
      </c>
      <c r="G967" s="786" t="s">
        <v>2259</v>
      </c>
      <c r="H967" s="786" t="s">
        <v>1573</v>
      </c>
      <c r="J967" s="786">
        <v>1</v>
      </c>
      <c r="K967" s="786">
        <v>7.41</v>
      </c>
      <c r="L967" s="786">
        <v>7.41</v>
      </c>
      <c r="M967" s="55" t="s">
        <v>2455</v>
      </c>
    </row>
    <row r="968" spans="1:13" ht="15">
      <c r="A968" s="282">
        <v>45813</v>
      </c>
      <c r="B968" s="55" t="s">
        <v>3335</v>
      </c>
      <c r="C968" s="784">
        <v>45346</v>
      </c>
      <c r="D968" s="784" t="s">
        <v>2560</v>
      </c>
      <c r="E968" s="784">
        <v>120</v>
      </c>
      <c r="F968" s="784">
        <v>4010</v>
      </c>
      <c r="G968" s="784" t="s">
        <v>3339</v>
      </c>
      <c r="H968" s="784" t="s">
        <v>1573</v>
      </c>
      <c r="J968" s="784">
        <v>1</v>
      </c>
      <c r="K968" s="784">
        <v>3.52</v>
      </c>
      <c r="L968" s="784">
        <v>3.52</v>
      </c>
      <c r="M968" s="55" t="s">
        <v>2455</v>
      </c>
    </row>
    <row r="969" spans="1:13" ht="15">
      <c r="A969" s="282">
        <v>45813</v>
      </c>
      <c r="B969" s="55" t="s">
        <v>3335</v>
      </c>
      <c r="C969" s="786">
        <v>81318</v>
      </c>
      <c r="D969" s="786" t="s">
        <v>2394</v>
      </c>
      <c r="E969" s="786">
        <v>100</v>
      </c>
      <c r="F969" s="786">
        <v>4010</v>
      </c>
      <c r="G969" s="786" t="s">
        <v>3340</v>
      </c>
      <c r="H969" s="786" t="s">
        <v>1573</v>
      </c>
      <c r="J969" s="786">
        <v>1</v>
      </c>
      <c r="K969" s="786">
        <v>6.6</v>
      </c>
      <c r="L969" s="786">
        <v>6.6</v>
      </c>
      <c r="M969" s="55" t="s">
        <v>2455</v>
      </c>
    </row>
    <row r="970" spans="1:13" ht="15">
      <c r="A970" s="282">
        <v>45813</v>
      </c>
      <c r="B970" s="55" t="s">
        <v>3335</v>
      </c>
      <c r="C970" s="784">
        <v>82776</v>
      </c>
      <c r="D970" s="784" t="s">
        <v>3075</v>
      </c>
      <c r="E970" s="784">
        <v>100</v>
      </c>
      <c r="F970" s="784">
        <v>4010</v>
      </c>
      <c r="G970" s="784" t="s">
        <v>3341</v>
      </c>
      <c r="H970" s="784" t="s">
        <v>1573</v>
      </c>
      <c r="J970" s="784">
        <v>1</v>
      </c>
      <c r="K970" s="784">
        <v>12.88</v>
      </c>
      <c r="L970" s="784">
        <v>12.88</v>
      </c>
      <c r="M970" s="55" t="s">
        <v>2455</v>
      </c>
    </row>
    <row r="971" spans="1:13" ht="15">
      <c r="A971" s="282">
        <v>45813</v>
      </c>
      <c r="B971" s="55" t="s">
        <v>3335</v>
      </c>
      <c r="C971" s="786">
        <v>67862</v>
      </c>
      <c r="D971" s="786" t="s">
        <v>3161</v>
      </c>
      <c r="E971" s="786">
        <v>100</v>
      </c>
      <c r="F971" s="786">
        <v>4010</v>
      </c>
      <c r="G971" s="786" t="s">
        <v>3342</v>
      </c>
      <c r="H971" s="786" t="s">
        <v>1573</v>
      </c>
      <c r="J971" s="786">
        <v>1</v>
      </c>
      <c r="K971" s="786">
        <v>5.47</v>
      </c>
      <c r="L971" s="786">
        <v>5.47</v>
      </c>
      <c r="M971" s="55" t="s">
        <v>2455</v>
      </c>
    </row>
    <row r="972" spans="1:13" ht="15">
      <c r="A972" s="282">
        <v>45813</v>
      </c>
      <c r="B972" s="55" t="s">
        <v>3335</v>
      </c>
      <c r="C972" s="784">
        <v>45346</v>
      </c>
      <c r="D972" s="784" t="s">
        <v>2934</v>
      </c>
      <c r="E972" s="784">
        <v>120</v>
      </c>
      <c r="F972" s="784">
        <v>4010</v>
      </c>
      <c r="G972" s="784" t="s">
        <v>3343</v>
      </c>
      <c r="H972" s="784" t="s">
        <v>1573</v>
      </c>
      <c r="J972" s="784">
        <v>1</v>
      </c>
      <c r="K972" s="784">
        <v>3.52</v>
      </c>
      <c r="L972" s="784">
        <v>3.52</v>
      </c>
      <c r="M972" s="55" t="s">
        <v>2455</v>
      </c>
    </row>
    <row r="973" spans="1:13" ht="15">
      <c r="A973" s="282">
        <v>45813</v>
      </c>
      <c r="B973" s="55" t="s">
        <v>3335</v>
      </c>
      <c r="C973" s="786">
        <v>45346</v>
      </c>
      <c r="D973" s="786">
        <v>15</v>
      </c>
      <c r="E973" s="786">
        <v>120</v>
      </c>
      <c r="F973" s="786">
        <v>4010</v>
      </c>
      <c r="G973" s="786" t="s">
        <v>3344</v>
      </c>
      <c r="H973" s="786" t="s">
        <v>1573</v>
      </c>
      <c r="J973" s="786">
        <v>1</v>
      </c>
      <c r="K973" s="786">
        <v>3.52</v>
      </c>
      <c r="L973" s="786">
        <v>3.52</v>
      </c>
      <c r="M973" s="55" t="s">
        <v>2455</v>
      </c>
    </row>
    <row r="974" spans="1:13" ht="15">
      <c r="A974" s="282">
        <v>45813</v>
      </c>
      <c r="B974" s="55" t="s">
        <v>3335</v>
      </c>
      <c r="C974" s="784">
        <v>82649</v>
      </c>
      <c r="D974" s="784" t="s">
        <v>2543</v>
      </c>
      <c r="E974" s="784">
        <v>120</v>
      </c>
      <c r="F974" s="784">
        <v>4010</v>
      </c>
      <c r="G974" s="784" t="s">
        <v>3345</v>
      </c>
      <c r="H974" s="784" t="s">
        <v>1573</v>
      </c>
      <c r="J974" s="784">
        <v>1</v>
      </c>
      <c r="K974" s="784">
        <v>4.47</v>
      </c>
      <c r="L974" s="784">
        <v>4.47</v>
      </c>
      <c r="M974" s="55" t="s">
        <v>2455</v>
      </c>
    </row>
    <row r="975" spans="1:13" ht="15">
      <c r="A975" s="282">
        <v>45813</v>
      </c>
      <c r="B975" s="55" t="s">
        <v>3335</v>
      </c>
      <c r="C975" s="786">
        <v>82607</v>
      </c>
      <c r="D975" s="786" t="s">
        <v>2474</v>
      </c>
      <c r="E975" s="786">
        <v>85</v>
      </c>
      <c r="F975" s="786">
        <v>4010</v>
      </c>
      <c r="G975" s="786" t="s">
        <v>3346</v>
      </c>
      <c r="H975" s="786" t="s">
        <v>1573</v>
      </c>
      <c r="J975" s="786">
        <v>1</v>
      </c>
      <c r="K975" s="786">
        <v>6.54</v>
      </c>
      <c r="L975" s="786">
        <v>6.54</v>
      </c>
      <c r="M975" s="55" t="s">
        <v>2455</v>
      </c>
    </row>
    <row r="976" spans="1:13" ht="15">
      <c r="A976" s="282">
        <v>45813</v>
      </c>
      <c r="B976" s="55" t="s">
        <v>3335</v>
      </c>
      <c r="C976" s="784">
        <v>80441</v>
      </c>
      <c r="D976" s="784" t="s">
        <v>2523</v>
      </c>
      <c r="E976" s="784">
        <v>120</v>
      </c>
      <c r="F976" s="784">
        <v>4010</v>
      </c>
      <c r="G976" s="784" t="s">
        <v>3347</v>
      </c>
      <c r="H976" s="784" t="s">
        <v>1573</v>
      </c>
      <c r="J976" s="784">
        <v>1</v>
      </c>
      <c r="K976" s="784">
        <v>7.96</v>
      </c>
      <c r="L976" s="784">
        <v>7.96</v>
      </c>
      <c r="M976" s="55" t="s">
        <v>2455</v>
      </c>
    </row>
    <row r="977" spans="1:13" ht="15">
      <c r="A977" s="282">
        <v>45813</v>
      </c>
      <c r="B977" s="55" t="s">
        <v>3335</v>
      </c>
      <c r="C977" s="786">
        <v>67375</v>
      </c>
      <c r="D977" s="786" t="s">
        <v>2497</v>
      </c>
      <c r="E977" s="786">
        <v>100</v>
      </c>
      <c r="F977" s="786">
        <v>4010</v>
      </c>
      <c r="G977" s="786" t="s">
        <v>3348</v>
      </c>
      <c r="H977" s="786" t="s">
        <v>1573</v>
      </c>
      <c r="J977" s="786">
        <v>1</v>
      </c>
      <c r="K977" s="786">
        <v>5.76</v>
      </c>
      <c r="L977" s="786">
        <v>5.76</v>
      </c>
      <c r="M977" s="55" t="s">
        <v>2455</v>
      </c>
    </row>
    <row r="978" spans="1:13" ht="15">
      <c r="A978" s="282">
        <v>45813</v>
      </c>
      <c r="B978" s="55" t="s">
        <v>3335</v>
      </c>
      <c r="C978" s="784">
        <v>82540</v>
      </c>
      <c r="D978" s="784" t="s">
        <v>3349</v>
      </c>
      <c r="E978" s="784">
        <v>140</v>
      </c>
      <c r="F978" s="784">
        <v>4010</v>
      </c>
      <c r="G978" s="784" t="s">
        <v>2561</v>
      </c>
      <c r="H978" s="784" t="s">
        <v>1573</v>
      </c>
      <c r="J978" s="784">
        <v>1</v>
      </c>
      <c r="K978" s="784">
        <v>9.6999999999999993</v>
      </c>
      <c r="L978" s="784">
        <v>9.6999999999999993</v>
      </c>
      <c r="M978" s="55" t="s">
        <v>2455</v>
      </c>
    </row>
    <row r="979" spans="1:13" ht="15">
      <c r="A979" s="282">
        <v>45813</v>
      </c>
      <c r="B979" s="55" t="s">
        <v>3335</v>
      </c>
      <c r="C979" s="786">
        <v>65642</v>
      </c>
      <c r="D979" s="786" t="s">
        <v>2476</v>
      </c>
      <c r="E979" s="786">
        <v>100</v>
      </c>
      <c r="F979" s="786">
        <v>4010</v>
      </c>
      <c r="G979" s="786" t="s">
        <v>3350</v>
      </c>
      <c r="H979" s="786" t="s">
        <v>1573</v>
      </c>
      <c r="J979" s="786">
        <v>1</v>
      </c>
      <c r="K979" s="786">
        <v>5.64</v>
      </c>
      <c r="L979" s="786">
        <v>5.64</v>
      </c>
      <c r="M979" s="55" t="s">
        <v>2455</v>
      </c>
    </row>
    <row r="980" spans="1:13" ht="15">
      <c r="A980" s="282">
        <v>45813</v>
      </c>
      <c r="B980" s="55" t="s">
        <v>3335</v>
      </c>
      <c r="C980" s="784">
        <v>81495</v>
      </c>
      <c r="D980" s="784">
        <v>11</v>
      </c>
      <c r="E980" s="784">
        <v>120</v>
      </c>
      <c r="F980" s="784">
        <v>4010</v>
      </c>
      <c r="G980" s="784" t="s">
        <v>3351</v>
      </c>
      <c r="H980" s="784" t="s">
        <v>1573</v>
      </c>
      <c r="J980" s="784">
        <v>1</v>
      </c>
      <c r="K980" s="784">
        <v>9.0500000000000007</v>
      </c>
      <c r="L980" s="784">
        <v>9.0500000000000007</v>
      </c>
      <c r="M980" s="55" t="s">
        <v>2455</v>
      </c>
    </row>
    <row r="981" spans="1:13" ht="15">
      <c r="A981" s="282">
        <v>45813</v>
      </c>
      <c r="B981" s="55" t="s">
        <v>3335</v>
      </c>
      <c r="C981" s="786">
        <v>81339</v>
      </c>
      <c r="D981" s="786" t="s">
        <v>3352</v>
      </c>
      <c r="E981" s="786">
        <v>100</v>
      </c>
      <c r="F981" s="786">
        <v>4010</v>
      </c>
      <c r="G981" s="786" t="s">
        <v>3353</v>
      </c>
      <c r="H981" s="786" t="s">
        <v>1573</v>
      </c>
      <c r="J981" s="786">
        <v>1</v>
      </c>
      <c r="K981" s="786">
        <v>6.54</v>
      </c>
      <c r="L981" s="786">
        <v>6.54</v>
      </c>
      <c r="M981" s="55" t="s">
        <v>2455</v>
      </c>
    </row>
    <row r="982" spans="1:13" ht="15">
      <c r="A982" s="282">
        <v>45813</v>
      </c>
      <c r="B982" s="55" t="s">
        <v>3335</v>
      </c>
      <c r="C982" s="784">
        <v>82649</v>
      </c>
      <c r="D982" s="784" t="s">
        <v>3354</v>
      </c>
      <c r="E982" s="784">
        <v>110</v>
      </c>
      <c r="F982" s="784">
        <v>4010</v>
      </c>
      <c r="G982" s="784" t="s">
        <v>3355</v>
      </c>
      <c r="H982" s="784" t="s">
        <v>1573</v>
      </c>
      <c r="J982" s="784">
        <v>1</v>
      </c>
      <c r="K982" s="784">
        <v>4.47</v>
      </c>
      <c r="L982" s="784">
        <v>4.47</v>
      </c>
      <c r="M982" s="55" t="s">
        <v>2455</v>
      </c>
    </row>
    <row r="983" spans="1:13" ht="15">
      <c r="A983" s="282">
        <v>45813</v>
      </c>
      <c r="B983" s="55" t="s">
        <v>3335</v>
      </c>
      <c r="C983" s="786">
        <v>81318</v>
      </c>
      <c r="D983" s="786" t="s">
        <v>3065</v>
      </c>
      <c r="E983" s="786">
        <v>130</v>
      </c>
      <c r="F983" s="786">
        <v>4010</v>
      </c>
      <c r="G983" s="786" t="s">
        <v>3356</v>
      </c>
      <c r="H983" s="786" t="s">
        <v>1573</v>
      </c>
      <c r="J983" s="786">
        <v>1</v>
      </c>
      <c r="K983" s="786">
        <v>6.15</v>
      </c>
      <c r="L983" s="786">
        <v>6.15</v>
      </c>
      <c r="M983" s="55" t="s">
        <v>2455</v>
      </c>
    </row>
    <row r="984" spans="1:13" ht="15">
      <c r="A984" s="282">
        <v>45813</v>
      </c>
      <c r="B984" s="55" t="s">
        <v>3335</v>
      </c>
      <c r="C984" s="784">
        <v>67862</v>
      </c>
      <c r="D984" s="784" t="s">
        <v>3221</v>
      </c>
      <c r="E984" s="784">
        <v>100</v>
      </c>
      <c r="F984" s="784">
        <v>4010</v>
      </c>
      <c r="G984" s="784" t="s">
        <v>3357</v>
      </c>
      <c r="H984" s="784" t="s">
        <v>1573</v>
      </c>
      <c r="J984" s="784">
        <v>1</v>
      </c>
      <c r="K984" s="784">
        <v>5.47</v>
      </c>
      <c r="L984" s="784">
        <v>5.47</v>
      </c>
      <c r="M984" s="55" t="s">
        <v>2455</v>
      </c>
    </row>
    <row r="985" spans="1:13" ht="15">
      <c r="A985" s="282">
        <v>45813</v>
      </c>
      <c r="B985" s="55" t="s">
        <v>3335</v>
      </c>
      <c r="C985" s="786">
        <v>81318</v>
      </c>
      <c r="D985" s="786" t="s">
        <v>2394</v>
      </c>
      <c r="E985" s="786">
        <v>120</v>
      </c>
      <c r="F985" s="786">
        <v>4010</v>
      </c>
      <c r="G985" s="786" t="s">
        <v>3358</v>
      </c>
      <c r="H985" s="786" t="s">
        <v>1573</v>
      </c>
      <c r="J985" s="786">
        <v>1</v>
      </c>
      <c r="K985" s="786">
        <v>6.6</v>
      </c>
      <c r="L985" s="786">
        <v>6.6</v>
      </c>
      <c r="M985" s="55" t="s">
        <v>2455</v>
      </c>
    </row>
    <row r="986" spans="1:13" ht="15">
      <c r="A986" s="282">
        <v>45813</v>
      </c>
      <c r="B986" s="55" t="s">
        <v>3335</v>
      </c>
      <c r="C986" s="784">
        <v>82341</v>
      </c>
      <c r="D986" s="784" t="s">
        <v>3359</v>
      </c>
      <c r="E986" s="784">
        <v>130</v>
      </c>
      <c r="F986" s="784">
        <v>4010</v>
      </c>
      <c r="G986" s="784" t="s">
        <v>3360</v>
      </c>
      <c r="H986" s="784" t="s">
        <v>1573</v>
      </c>
      <c r="J986" s="784">
        <v>1</v>
      </c>
      <c r="K986" s="784">
        <v>12.62</v>
      </c>
      <c r="L986" s="784">
        <v>12.62</v>
      </c>
      <c r="M986" s="55" t="s">
        <v>2455</v>
      </c>
    </row>
    <row r="987" spans="1:13" ht="15">
      <c r="A987" s="282">
        <v>45813</v>
      </c>
      <c r="B987" s="55" t="s">
        <v>3335</v>
      </c>
      <c r="C987" s="786">
        <v>81347</v>
      </c>
      <c r="D987" s="786" t="s">
        <v>3361</v>
      </c>
      <c r="E987" s="786">
        <v>90</v>
      </c>
      <c r="F987" s="786">
        <v>4010</v>
      </c>
      <c r="G987" s="786" t="s">
        <v>3362</v>
      </c>
      <c r="H987" s="786" t="s">
        <v>1573</v>
      </c>
      <c r="J987" s="786">
        <v>1</v>
      </c>
      <c r="K987" s="786">
        <v>8.08</v>
      </c>
      <c r="L987" s="786">
        <v>8.08</v>
      </c>
      <c r="M987" s="55" t="s">
        <v>2455</v>
      </c>
    </row>
    <row r="988" spans="1:13" ht="15">
      <c r="A988" s="282">
        <v>45813</v>
      </c>
      <c r="B988" s="55" t="s">
        <v>3335</v>
      </c>
      <c r="C988" s="784">
        <v>60363</v>
      </c>
      <c r="D988" s="784" t="s">
        <v>3111</v>
      </c>
      <c r="E988" s="784">
        <v>85</v>
      </c>
      <c r="F988" s="784">
        <v>4010</v>
      </c>
      <c r="G988" s="784" t="s">
        <v>3363</v>
      </c>
      <c r="H988" s="784" t="s">
        <v>1573</v>
      </c>
      <c r="J988" s="784">
        <v>1</v>
      </c>
      <c r="K988" s="784">
        <v>7.84</v>
      </c>
      <c r="L988" s="784">
        <v>7.84</v>
      </c>
      <c r="M988" s="55" t="s">
        <v>2455</v>
      </c>
    </row>
    <row r="989" spans="1:13" ht="15">
      <c r="A989" s="282">
        <v>45813</v>
      </c>
      <c r="B989" s="55" t="s">
        <v>3335</v>
      </c>
      <c r="C989" s="786">
        <v>45346</v>
      </c>
      <c r="D989" s="786" t="s">
        <v>2560</v>
      </c>
      <c r="E989" s="786">
        <v>130</v>
      </c>
      <c r="F989" s="786">
        <v>4010</v>
      </c>
      <c r="G989" s="786" t="s">
        <v>3364</v>
      </c>
      <c r="H989" s="786" t="s">
        <v>1573</v>
      </c>
      <c r="J989" s="786">
        <v>1</v>
      </c>
      <c r="K989" s="786">
        <v>3.52</v>
      </c>
      <c r="L989" s="786">
        <v>3.52</v>
      </c>
      <c r="M989" s="55" t="s">
        <v>2455</v>
      </c>
    </row>
    <row r="990" spans="1:13" ht="15">
      <c r="A990" s="282">
        <v>45813</v>
      </c>
      <c r="B990" s="55" t="s">
        <v>3335</v>
      </c>
      <c r="C990" s="784">
        <v>80467</v>
      </c>
      <c r="D990" s="784" t="s">
        <v>2411</v>
      </c>
      <c r="E990" s="784">
        <v>85</v>
      </c>
      <c r="F990" s="784">
        <v>4010</v>
      </c>
      <c r="G990" s="784" t="s">
        <v>3365</v>
      </c>
      <c r="H990" s="784" t="s">
        <v>1573</v>
      </c>
      <c r="J990" s="784">
        <v>1</v>
      </c>
      <c r="K990" s="784">
        <v>5.64</v>
      </c>
      <c r="L990" s="784">
        <v>5.64</v>
      </c>
      <c r="M990" s="55" t="s">
        <v>2455</v>
      </c>
    </row>
    <row r="991" spans="1:13" ht="15">
      <c r="A991" s="282">
        <v>45813</v>
      </c>
      <c r="B991" s="55" t="s">
        <v>3335</v>
      </c>
      <c r="C991" s="786">
        <v>67862</v>
      </c>
      <c r="D991" s="786" t="s">
        <v>3298</v>
      </c>
      <c r="E991" s="786">
        <v>130</v>
      </c>
      <c r="F991" s="786">
        <v>4010</v>
      </c>
      <c r="G991" s="786" t="s">
        <v>3366</v>
      </c>
      <c r="H991" s="786" t="s">
        <v>1573</v>
      </c>
      <c r="J991" s="786">
        <v>1</v>
      </c>
      <c r="K991" s="786">
        <v>5.47</v>
      </c>
      <c r="L991" s="786">
        <v>5.47</v>
      </c>
      <c r="M991" s="55" t="s">
        <v>2455</v>
      </c>
    </row>
    <row r="992" spans="1:13" ht="15">
      <c r="A992" s="282">
        <v>45813</v>
      </c>
      <c r="B992" s="55" t="s">
        <v>3335</v>
      </c>
      <c r="C992" s="784">
        <v>82460</v>
      </c>
      <c r="D992" s="784" t="s">
        <v>3367</v>
      </c>
      <c r="E992" s="784">
        <v>90</v>
      </c>
      <c r="F992" s="784">
        <v>4010</v>
      </c>
      <c r="G992" s="784" t="s">
        <v>2256</v>
      </c>
      <c r="H992" s="784" t="s">
        <v>1573</v>
      </c>
      <c r="J992" s="784">
        <v>1</v>
      </c>
      <c r="K992" s="784">
        <v>30.72</v>
      </c>
      <c r="L992" s="784">
        <v>30.72</v>
      </c>
      <c r="M992" s="55" t="s">
        <v>2455</v>
      </c>
    </row>
    <row r="993" spans="1:13" ht="15">
      <c r="A993" s="282">
        <v>45813</v>
      </c>
      <c r="B993" s="55" t="s">
        <v>3335</v>
      </c>
      <c r="C993" s="786">
        <v>81575</v>
      </c>
      <c r="D993" s="786">
        <v>11</v>
      </c>
      <c r="E993" s="786">
        <v>80</v>
      </c>
      <c r="F993" s="786">
        <v>4010</v>
      </c>
      <c r="G993" s="786" t="s">
        <v>3104</v>
      </c>
      <c r="H993" s="786" t="s">
        <v>1573</v>
      </c>
      <c r="J993" s="786">
        <v>1</v>
      </c>
      <c r="K993" s="786">
        <v>8.32</v>
      </c>
      <c r="L993" s="786">
        <v>8.32</v>
      </c>
      <c r="M993" s="55" t="s">
        <v>2455</v>
      </c>
    </row>
    <row r="994" spans="1:13" ht="15">
      <c r="A994" s="282">
        <v>45813</v>
      </c>
      <c r="B994" s="55" t="s">
        <v>3335</v>
      </c>
      <c r="C994" s="784">
        <v>82913</v>
      </c>
      <c r="D994" s="784" t="s">
        <v>3368</v>
      </c>
      <c r="E994" s="784">
        <v>140</v>
      </c>
      <c r="F994" s="784">
        <v>4010</v>
      </c>
      <c r="G994" s="784" t="s">
        <v>3369</v>
      </c>
      <c r="H994" s="784" t="s">
        <v>1573</v>
      </c>
      <c r="J994" s="784">
        <v>1</v>
      </c>
      <c r="K994" s="784">
        <v>9.4499999999999993</v>
      </c>
      <c r="L994" s="784">
        <v>9.4499999999999993</v>
      </c>
      <c r="M994" s="55" t="s">
        <v>2455</v>
      </c>
    </row>
    <row r="995" spans="1:13" ht="15">
      <c r="A995" s="282">
        <v>45813</v>
      </c>
      <c r="B995" s="55" t="s">
        <v>3335</v>
      </c>
      <c r="C995" s="786">
        <v>65642</v>
      </c>
      <c r="D995" s="786" t="s">
        <v>2590</v>
      </c>
      <c r="E995" s="786">
        <v>85</v>
      </c>
      <c r="F995" s="786">
        <v>4010</v>
      </c>
      <c r="G995" s="786" t="s">
        <v>2251</v>
      </c>
      <c r="H995" s="786" t="s">
        <v>1573</v>
      </c>
      <c r="J995" s="786">
        <v>1</v>
      </c>
      <c r="K995" s="786">
        <v>7.13</v>
      </c>
      <c r="L995" s="786">
        <v>7.13</v>
      </c>
      <c r="M995" s="55" t="s">
        <v>2455</v>
      </c>
    </row>
    <row r="996" spans="1:13" ht="15">
      <c r="A996" s="282">
        <v>45813</v>
      </c>
      <c r="B996" s="55" t="s">
        <v>3335</v>
      </c>
      <c r="C996" s="784">
        <v>67848</v>
      </c>
      <c r="D996" s="784" t="s">
        <v>3109</v>
      </c>
      <c r="E996" s="784">
        <v>110</v>
      </c>
      <c r="F996" s="784">
        <v>4010</v>
      </c>
      <c r="G996" s="784" t="s">
        <v>3370</v>
      </c>
      <c r="H996" s="784" t="s">
        <v>1573</v>
      </c>
      <c r="J996" s="784">
        <v>1</v>
      </c>
      <c r="K996" s="784">
        <v>6.51</v>
      </c>
      <c r="L996" s="784">
        <v>6.51</v>
      </c>
      <c r="M996" s="55" t="s">
        <v>2455</v>
      </c>
    </row>
    <row r="997" spans="1:13" ht="15">
      <c r="A997" s="282">
        <v>45813</v>
      </c>
      <c r="B997" s="55" t="s">
        <v>3335</v>
      </c>
      <c r="C997" s="786">
        <v>82913</v>
      </c>
      <c r="D997" s="786" t="s">
        <v>2292</v>
      </c>
      <c r="E997" s="786">
        <v>150</v>
      </c>
      <c r="F997" s="786">
        <v>4010</v>
      </c>
      <c r="G997" s="786" t="s">
        <v>3371</v>
      </c>
      <c r="H997" s="786" t="s">
        <v>1573</v>
      </c>
      <c r="J997" s="786">
        <v>1</v>
      </c>
      <c r="K997" s="786">
        <v>9.4499999999999993</v>
      </c>
      <c r="L997" s="786">
        <v>9.4499999999999993</v>
      </c>
      <c r="M997" s="55" t="s">
        <v>2455</v>
      </c>
    </row>
    <row r="998" spans="1:13" ht="15">
      <c r="A998" s="282">
        <v>45813</v>
      </c>
      <c r="B998" s="55" t="s">
        <v>3335</v>
      </c>
      <c r="C998" s="784">
        <v>82836</v>
      </c>
      <c r="D998" s="784" t="s">
        <v>3040</v>
      </c>
      <c r="E998" s="784" t="s">
        <v>289</v>
      </c>
      <c r="F998" s="784">
        <v>4010</v>
      </c>
      <c r="G998" s="784" t="s">
        <v>3372</v>
      </c>
      <c r="H998" s="784" t="s">
        <v>1573</v>
      </c>
      <c r="J998" s="784">
        <v>1</v>
      </c>
      <c r="K998" s="784">
        <v>12.55</v>
      </c>
      <c r="L998" s="784">
        <v>12.55</v>
      </c>
      <c r="M998" s="55" t="s">
        <v>2455</v>
      </c>
    </row>
    <row r="999" spans="1:13" ht="15">
      <c r="A999" s="282">
        <v>45813</v>
      </c>
      <c r="B999" s="55" t="s">
        <v>3335</v>
      </c>
      <c r="C999" s="786">
        <v>30810</v>
      </c>
      <c r="D999" s="786" t="s">
        <v>2745</v>
      </c>
      <c r="E999" s="786" t="s">
        <v>289</v>
      </c>
      <c r="F999" s="786">
        <v>4010</v>
      </c>
      <c r="G999" s="786" t="s">
        <v>3373</v>
      </c>
      <c r="H999" s="786" t="s">
        <v>1573</v>
      </c>
      <c r="J999" s="786">
        <v>1</v>
      </c>
      <c r="K999" s="786">
        <v>11.13</v>
      </c>
      <c r="L999" s="786">
        <v>11.13</v>
      </c>
      <c r="M999" s="55" t="s">
        <v>2455</v>
      </c>
    </row>
    <row r="1000" spans="1:13" ht="15">
      <c r="A1000" s="282">
        <v>45813</v>
      </c>
      <c r="B1000" s="55" t="s">
        <v>3335</v>
      </c>
      <c r="C1000" s="784">
        <v>81672</v>
      </c>
      <c r="D1000" s="784" t="s">
        <v>3072</v>
      </c>
      <c r="E1000" s="784">
        <v>120</v>
      </c>
      <c r="F1000" s="784">
        <v>4010</v>
      </c>
      <c r="G1000" s="784" t="s">
        <v>3374</v>
      </c>
      <c r="H1000" s="784" t="s">
        <v>1573</v>
      </c>
      <c r="J1000" s="784">
        <v>1</v>
      </c>
      <c r="K1000" s="784">
        <v>8.2200000000000006</v>
      </c>
      <c r="L1000" s="784">
        <v>8.2200000000000006</v>
      </c>
      <c r="M1000" s="55" t="s">
        <v>2455</v>
      </c>
    </row>
    <row r="1001" spans="1:13" ht="15">
      <c r="A1001" s="282">
        <v>45813</v>
      </c>
      <c r="B1001" s="55" t="s">
        <v>3335</v>
      </c>
      <c r="C1001" s="786">
        <v>81318</v>
      </c>
      <c r="D1001" s="786" t="s">
        <v>3065</v>
      </c>
      <c r="E1001" s="786">
        <v>120</v>
      </c>
      <c r="F1001" s="786">
        <v>4010</v>
      </c>
      <c r="G1001" s="786" t="s">
        <v>3375</v>
      </c>
      <c r="H1001" s="786" t="s">
        <v>1573</v>
      </c>
      <c r="J1001" s="786">
        <v>1</v>
      </c>
      <c r="K1001" s="786">
        <v>6.15</v>
      </c>
      <c r="L1001" s="786">
        <v>6.15</v>
      </c>
      <c r="M1001" s="55" t="s">
        <v>2455</v>
      </c>
    </row>
    <row r="1002" spans="1:13" ht="15">
      <c r="A1002" s="282">
        <v>45813</v>
      </c>
      <c r="B1002" s="55" t="s">
        <v>3335</v>
      </c>
      <c r="C1002" s="784">
        <v>81316</v>
      </c>
      <c r="D1002" s="784" t="s">
        <v>3376</v>
      </c>
      <c r="E1002" s="784">
        <v>100</v>
      </c>
      <c r="F1002" s="784">
        <v>4010</v>
      </c>
      <c r="G1002" s="784" t="s">
        <v>3377</v>
      </c>
      <c r="H1002" s="784" t="s">
        <v>1573</v>
      </c>
      <c r="J1002" s="784">
        <v>1</v>
      </c>
      <c r="K1002" s="784">
        <v>7.43</v>
      </c>
      <c r="L1002" s="784">
        <v>7.43</v>
      </c>
      <c r="M1002" s="55" t="s">
        <v>2455</v>
      </c>
    </row>
    <row r="1003" spans="1:13" ht="15">
      <c r="A1003" s="282">
        <v>45813</v>
      </c>
      <c r="B1003" s="55" t="s">
        <v>3335</v>
      </c>
      <c r="C1003" s="786">
        <v>67862</v>
      </c>
      <c r="D1003" s="786" t="s">
        <v>3378</v>
      </c>
      <c r="E1003" s="786">
        <v>110</v>
      </c>
      <c r="F1003" s="786">
        <v>4010</v>
      </c>
      <c r="G1003" s="786" t="s">
        <v>3379</v>
      </c>
      <c r="H1003" s="786" t="s">
        <v>1573</v>
      </c>
      <c r="J1003" s="786">
        <v>1</v>
      </c>
      <c r="K1003" s="786">
        <v>5.47</v>
      </c>
      <c r="L1003" s="786">
        <v>5.47</v>
      </c>
      <c r="M1003" s="55" t="s">
        <v>2455</v>
      </c>
    </row>
    <row r="1004" spans="1:13" ht="15">
      <c r="A1004" s="282">
        <v>45813</v>
      </c>
      <c r="B1004" s="55" t="s">
        <v>3335</v>
      </c>
      <c r="C1004" s="784">
        <v>82837</v>
      </c>
      <c r="D1004" s="784" t="s">
        <v>3039</v>
      </c>
      <c r="E1004" s="784" t="s">
        <v>441</v>
      </c>
      <c r="F1004" s="784">
        <v>4010</v>
      </c>
      <c r="G1004" s="784" t="s">
        <v>3380</v>
      </c>
      <c r="H1004" s="784" t="s">
        <v>1573</v>
      </c>
      <c r="J1004" s="784">
        <v>1</v>
      </c>
      <c r="K1004" s="784">
        <v>9.52</v>
      </c>
      <c r="L1004" s="784">
        <v>9.52</v>
      </c>
      <c r="M1004" s="55" t="s">
        <v>2455</v>
      </c>
    </row>
    <row r="1005" spans="1:13" ht="15">
      <c r="A1005" s="282">
        <v>45813</v>
      </c>
      <c r="B1005" s="55" t="s">
        <v>3335</v>
      </c>
      <c r="C1005" s="786">
        <v>82615</v>
      </c>
      <c r="D1005" s="786" t="s">
        <v>3381</v>
      </c>
      <c r="E1005" s="786">
        <v>140</v>
      </c>
      <c r="F1005" s="786">
        <v>4010</v>
      </c>
      <c r="G1005" s="786" t="s">
        <v>3382</v>
      </c>
      <c r="H1005" s="786" t="s">
        <v>1573</v>
      </c>
      <c r="J1005" s="786">
        <v>1</v>
      </c>
      <c r="K1005" s="786">
        <v>7.8</v>
      </c>
      <c r="L1005" s="786">
        <v>7.8</v>
      </c>
      <c r="M1005" s="55" t="s">
        <v>2455</v>
      </c>
    </row>
    <row r="1006" spans="1:13" ht="15">
      <c r="A1006" s="282">
        <v>45813</v>
      </c>
      <c r="B1006" s="55" t="s">
        <v>3335</v>
      </c>
      <c r="C1006" s="784">
        <v>82243</v>
      </c>
      <c r="D1006" s="784" t="s">
        <v>2495</v>
      </c>
      <c r="E1006" s="784">
        <v>85</v>
      </c>
      <c r="F1006" s="784">
        <v>4010</v>
      </c>
      <c r="G1006" s="784" t="s">
        <v>2564</v>
      </c>
      <c r="H1006" s="784" t="s">
        <v>1573</v>
      </c>
      <c r="J1006" s="784">
        <v>1</v>
      </c>
      <c r="K1006" s="784">
        <v>10.57</v>
      </c>
      <c r="L1006" s="784">
        <v>10.57</v>
      </c>
      <c r="M1006" s="55" t="s">
        <v>2455</v>
      </c>
    </row>
    <row r="1007" spans="1:13" ht="15">
      <c r="A1007" s="282">
        <v>45813</v>
      </c>
      <c r="B1007" s="55" t="s">
        <v>3335</v>
      </c>
      <c r="C1007" s="786">
        <v>68144</v>
      </c>
      <c r="D1007" s="786" t="s">
        <v>2493</v>
      </c>
      <c r="E1007" s="786">
        <v>70</v>
      </c>
      <c r="F1007" s="786">
        <v>4010</v>
      </c>
      <c r="G1007" s="786" t="s">
        <v>3383</v>
      </c>
      <c r="H1007" s="786" t="s">
        <v>1573</v>
      </c>
      <c r="J1007" s="786">
        <v>1</v>
      </c>
      <c r="K1007" s="786">
        <v>6</v>
      </c>
      <c r="L1007" s="786">
        <v>6</v>
      </c>
      <c r="M1007" s="55" t="s">
        <v>2455</v>
      </c>
    </row>
    <row r="1008" spans="1:13" ht="15">
      <c r="A1008" s="282">
        <v>45813</v>
      </c>
      <c r="B1008" s="55" t="s">
        <v>3335</v>
      </c>
      <c r="C1008" s="784">
        <v>65738</v>
      </c>
      <c r="D1008" s="784">
        <v>1</v>
      </c>
      <c r="E1008" s="784" t="s">
        <v>441</v>
      </c>
      <c r="F1008" s="784">
        <v>4010</v>
      </c>
      <c r="G1008" s="784" t="s">
        <v>3384</v>
      </c>
      <c r="H1008" s="784" t="s">
        <v>1573</v>
      </c>
      <c r="J1008" s="784">
        <v>1</v>
      </c>
      <c r="K1008" s="784">
        <v>4.78</v>
      </c>
      <c r="L1008" s="784">
        <v>4.78</v>
      </c>
      <c r="M1008" s="55" t="s">
        <v>2455</v>
      </c>
    </row>
    <row r="1009" spans="1:13" ht="15">
      <c r="A1009" s="282">
        <v>45813</v>
      </c>
      <c r="B1009" s="55" t="s">
        <v>3335</v>
      </c>
      <c r="C1009" s="786">
        <v>82911</v>
      </c>
      <c r="D1009" s="786" t="s">
        <v>3385</v>
      </c>
      <c r="E1009" s="786">
        <v>130</v>
      </c>
      <c r="F1009" s="786">
        <v>4010</v>
      </c>
      <c r="G1009" s="786" t="s">
        <v>3386</v>
      </c>
      <c r="H1009" s="786" t="s">
        <v>1573</v>
      </c>
      <c r="J1009" s="786">
        <v>1</v>
      </c>
      <c r="K1009" s="786">
        <v>12.5</v>
      </c>
      <c r="L1009" s="786">
        <v>12.5</v>
      </c>
      <c r="M1009" s="55" t="s">
        <v>2455</v>
      </c>
    </row>
    <row r="1010" spans="1:13" ht="15">
      <c r="A1010" s="282">
        <v>45813</v>
      </c>
      <c r="B1010" s="55" t="s">
        <v>3335</v>
      </c>
      <c r="C1010" s="784">
        <v>82472</v>
      </c>
      <c r="D1010" s="784" t="s">
        <v>3387</v>
      </c>
      <c r="E1010" s="784">
        <v>85</v>
      </c>
      <c r="F1010" s="784">
        <v>4010</v>
      </c>
      <c r="G1010" s="784" t="s">
        <v>2566</v>
      </c>
      <c r="H1010" s="784" t="s">
        <v>1573</v>
      </c>
      <c r="J1010" s="784">
        <v>1</v>
      </c>
      <c r="K1010" s="784">
        <v>5.3</v>
      </c>
      <c r="L1010" s="784">
        <v>5.3</v>
      </c>
      <c r="M1010" s="55" t="s">
        <v>2455</v>
      </c>
    </row>
    <row r="1011" spans="1:13" ht="15">
      <c r="A1011" s="282">
        <v>45813</v>
      </c>
      <c r="B1011" s="55" t="s">
        <v>3335</v>
      </c>
      <c r="C1011" s="786">
        <v>80681</v>
      </c>
      <c r="D1011" s="786">
        <v>434</v>
      </c>
      <c r="E1011" s="786">
        <v>120</v>
      </c>
      <c r="F1011" s="786">
        <v>4010</v>
      </c>
      <c r="G1011" s="786" t="s">
        <v>2240</v>
      </c>
      <c r="H1011" s="786" t="s">
        <v>1573</v>
      </c>
      <c r="J1011" s="786">
        <v>1</v>
      </c>
      <c r="K1011" s="786">
        <v>9.91</v>
      </c>
      <c r="L1011" s="786">
        <v>9.91</v>
      </c>
      <c r="M1011" s="55" t="s">
        <v>2455</v>
      </c>
    </row>
    <row r="1012" spans="1:13" ht="15">
      <c r="A1012" s="282">
        <v>45813</v>
      </c>
      <c r="B1012" s="55" t="s">
        <v>3335</v>
      </c>
      <c r="C1012" s="784">
        <v>81672</v>
      </c>
      <c r="D1012" s="784" t="s">
        <v>3326</v>
      </c>
      <c r="E1012" s="784">
        <v>130</v>
      </c>
      <c r="F1012" s="784">
        <v>4010</v>
      </c>
      <c r="G1012" s="784" t="s">
        <v>3388</v>
      </c>
      <c r="H1012" s="784" t="s">
        <v>1573</v>
      </c>
      <c r="J1012" s="784">
        <v>1</v>
      </c>
      <c r="K1012" s="784">
        <v>8.2200000000000006</v>
      </c>
      <c r="L1012" s="784">
        <v>8.2200000000000006</v>
      </c>
      <c r="M1012" s="55" t="s">
        <v>2455</v>
      </c>
    </row>
    <row r="1013" spans="1:13" ht="15">
      <c r="A1013" s="282">
        <v>45813</v>
      </c>
      <c r="B1013" s="55" t="s">
        <v>3335</v>
      </c>
      <c r="C1013" s="786">
        <v>81575</v>
      </c>
      <c r="D1013" s="786" t="s">
        <v>2745</v>
      </c>
      <c r="E1013" s="786">
        <v>80</v>
      </c>
      <c r="F1013" s="786">
        <v>4010</v>
      </c>
      <c r="G1013" s="786" t="s">
        <v>3389</v>
      </c>
      <c r="H1013" s="786" t="s">
        <v>1573</v>
      </c>
      <c r="J1013" s="786">
        <v>1</v>
      </c>
      <c r="K1013" s="786">
        <v>6.64</v>
      </c>
      <c r="L1013" s="786">
        <v>6.64</v>
      </c>
      <c r="M1013" s="55" t="s">
        <v>2455</v>
      </c>
    </row>
    <row r="1014" spans="1:13" ht="15">
      <c r="A1014" s="282">
        <v>45813</v>
      </c>
      <c r="B1014" s="55" t="s">
        <v>3335</v>
      </c>
      <c r="C1014" s="784">
        <v>82609</v>
      </c>
      <c r="D1014" s="784" t="s">
        <v>2638</v>
      </c>
      <c r="E1014" s="784">
        <v>120</v>
      </c>
      <c r="F1014" s="784">
        <v>4010</v>
      </c>
      <c r="G1014" s="784" t="s">
        <v>3390</v>
      </c>
      <c r="H1014" s="784" t="s">
        <v>1573</v>
      </c>
      <c r="J1014" s="784">
        <v>1</v>
      </c>
      <c r="K1014" s="784">
        <v>13.61</v>
      </c>
      <c r="L1014" s="784">
        <v>13.61</v>
      </c>
      <c r="M1014" s="55" t="s">
        <v>2455</v>
      </c>
    </row>
    <row r="1015" spans="1:13" ht="15">
      <c r="A1015" s="282">
        <v>45813</v>
      </c>
      <c r="B1015" s="55" t="s">
        <v>3335</v>
      </c>
      <c r="C1015" s="786">
        <v>82819</v>
      </c>
      <c r="D1015" s="786" t="s">
        <v>3391</v>
      </c>
      <c r="E1015" s="786">
        <v>90</v>
      </c>
      <c r="F1015" s="786">
        <v>4010</v>
      </c>
      <c r="G1015" s="786" t="s">
        <v>3392</v>
      </c>
      <c r="H1015" s="786" t="s">
        <v>1573</v>
      </c>
      <c r="J1015" s="786">
        <v>1</v>
      </c>
      <c r="K1015" s="786">
        <v>12.04</v>
      </c>
      <c r="L1015" s="786">
        <v>12.04</v>
      </c>
      <c r="M1015" s="55" t="s">
        <v>2455</v>
      </c>
    </row>
    <row r="1016" spans="1:13" ht="15">
      <c r="A1016" s="282">
        <v>45813</v>
      </c>
      <c r="B1016" s="55" t="s">
        <v>3335</v>
      </c>
      <c r="C1016" s="784">
        <v>81429</v>
      </c>
      <c r="D1016" s="784" t="s">
        <v>3393</v>
      </c>
      <c r="E1016" s="784" t="s">
        <v>2230</v>
      </c>
      <c r="F1016" s="784">
        <v>4010</v>
      </c>
      <c r="G1016" s="784" t="s">
        <v>3394</v>
      </c>
      <c r="H1016" s="784" t="s">
        <v>1573</v>
      </c>
      <c r="J1016" s="784">
        <v>1</v>
      </c>
      <c r="K1016" s="784">
        <v>4.79</v>
      </c>
      <c r="L1016" s="784">
        <v>4.79</v>
      </c>
      <c r="M1016" s="55" t="s">
        <v>2455</v>
      </c>
    </row>
    <row r="1017" spans="1:13" ht="15">
      <c r="A1017" s="282">
        <v>45813</v>
      </c>
      <c r="B1017" s="55" t="s">
        <v>3335</v>
      </c>
      <c r="C1017" s="786">
        <v>81422</v>
      </c>
      <c r="D1017" s="786" t="s">
        <v>3393</v>
      </c>
      <c r="E1017" s="786">
        <v>70</v>
      </c>
      <c r="F1017" s="786">
        <v>4010</v>
      </c>
      <c r="G1017" s="786" t="s">
        <v>3395</v>
      </c>
      <c r="H1017" s="786" t="s">
        <v>1573</v>
      </c>
      <c r="J1017" s="786">
        <v>1</v>
      </c>
      <c r="K1017" s="786">
        <v>11.16</v>
      </c>
      <c r="L1017" s="786">
        <v>11.16</v>
      </c>
      <c r="M1017" s="55" t="s">
        <v>2455</v>
      </c>
    </row>
    <row r="1018" spans="1:13" ht="15">
      <c r="A1018" s="282">
        <v>45813</v>
      </c>
      <c r="B1018" s="55" t="s">
        <v>3335</v>
      </c>
      <c r="C1018" s="784">
        <v>47684</v>
      </c>
      <c r="D1018" s="784" t="s">
        <v>2376</v>
      </c>
      <c r="E1018" s="784">
        <v>100</v>
      </c>
      <c r="F1018" s="784">
        <v>4010</v>
      </c>
      <c r="G1018" s="784" t="s">
        <v>3396</v>
      </c>
      <c r="H1018" s="784" t="s">
        <v>1573</v>
      </c>
      <c r="J1018" s="784">
        <v>1</v>
      </c>
      <c r="K1018" s="784">
        <v>8.3699999999999992</v>
      </c>
      <c r="L1018" s="784">
        <v>8.3699999999999992</v>
      </c>
      <c r="M1018" s="55" t="s">
        <v>2455</v>
      </c>
    </row>
    <row r="1019" spans="1:13" ht="15">
      <c r="A1019" s="282">
        <v>45813</v>
      </c>
      <c r="B1019" s="55" t="s">
        <v>3335</v>
      </c>
      <c r="C1019" s="786">
        <v>67447</v>
      </c>
      <c r="D1019" s="786" t="s">
        <v>3042</v>
      </c>
      <c r="E1019" s="786">
        <v>70</v>
      </c>
      <c r="F1019" s="786">
        <v>4010</v>
      </c>
      <c r="G1019" s="786" t="s">
        <v>3397</v>
      </c>
      <c r="H1019" s="786" t="s">
        <v>1573</v>
      </c>
      <c r="J1019" s="786">
        <v>2</v>
      </c>
      <c r="K1019" s="786">
        <v>7.18</v>
      </c>
      <c r="L1019" s="786">
        <v>14.36</v>
      </c>
      <c r="M1019" s="55" t="s">
        <v>2455</v>
      </c>
    </row>
    <row r="1020" spans="1:13" ht="15">
      <c r="A1020" s="282">
        <v>45813</v>
      </c>
      <c r="B1020" s="55" t="s">
        <v>3335</v>
      </c>
      <c r="C1020" s="784">
        <v>82731</v>
      </c>
      <c r="D1020" s="784" t="s">
        <v>2468</v>
      </c>
      <c r="E1020" s="784">
        <v>90</v>
      </c>
      <c r="F1020" s="784">
        <v>4010</v>
      </c>
      <c r="G1020" s="784" t="s">
        <v>2229</v>
      </c>
      <c r="H1020" s="784" t="s">
        <v>1573</v>
      </c>
      <c r="J1020" s="784">
        <v>1</v>
      </c>
      <c r="K1020" s="784">
        <v>11.97</v>
      </c>
      <c r="L1020" s="784">
        <v>11.97</v>
      </c>
      <c r="M1020" s="55" t="s">
        <v>2455</v>
      </c>
    </row>
    <row r="1021" spans="1:13" ht="15">
      <c r="A1021" s="282">
        <v>45813</v>
      </c>
      <c r="B1021" s="55" t="s">
        <v>3335</v>
      </c>
      <c r="C1021" s="786">
        <v>58660</v>
      </c>
      <c r="D1021" s="786" t="s">
        <v>3008</v>
      </c>
      <c r="E1021" s="786" t="s">
        <v>289</v>
      </c>
      <c r="F1021" s="786">
        <v>4010</v>
      </c>
      <c r="G1021" s="786" t="s">
        <v>3261</v>
      </c>
      <c r="H1021" s="786" t="s">
        <v>1573</v>
      </c>
      <c r="J1021" s="786">
        <v>1</v>
      </c>
      <c r="K1021" s="786">
        <v>8.85</v>
      </c>
      <c r="L1021" s="786">
        <v>8.85</v>
      </c>
      <c r="M1021" s="55" t="s">
        <v>2455</v>
      </c>
    </row>
    <row r="1022" spans="1:13" ht="15">
      <c r="A1022" s="282">
        <v>45813</v>
      </c>
      <c r="B1022" s="55" t="s">
        <v>3335</v>
      </c>
      <c r="C1022" s="784">
        <v>82932</v>
      </c>
      <c r="D1022" s="784" t="s">
        <v>3398</v>
      </c>
      <c r="E1022" s="784">
        <v>150</v>
      </c>
      <c r="F1022" s="784">
        <v>4010</v>
      </c>
      <c r="G1022" s="784" t="s">
        <v>3399</v>
      </c>
      <c r="H1022" s="784" t="s">
        <v>1573</v>
      </c>
      <c r="J1022" s="784">
        <v>1</v>
      </c>
      <c r="K1022" s="784">
        <v>9.51</v>
      </c>
      <c r="L1022" s="784">
        <v>9.51</v>
      </c>
      <c r="M1022" s="55" t="s">
        <v>2455</v>
      </c>
    </row>
    <row r="1023" spans="1:13" ht="15">
      <c r="A1023" s="282">
        <v>45813</v>
      </c>
      <c r="B1023" s="55" t="s">
        <v>3335</v>
      </c>
      <c r="C1023" s="786">
        <v>81378</v>
      </c>
      <c r="D1023" s="786" t="s">
        <v>2541</v>
      </c>
      <c r="E1023" s="786">
        <v>120</v>
      </c>
      <c r="F1023" s="786">
        <v>4010</v>
      </c>
      <c r="G1023" s="786" t="s">
        <v>3303</v>
      </c>
      <c r="H1023" s="786" t="s">
        <v>1573</v>
      </c>
      <c r="J1023" s="786">
        <v>2</v>
      </c>
      <c r="K1023" s="786">
        <v>5.05</v>
      </c>
      <c r="L1023" s="786">
        <v>10.1</v>
      </c>
      <c r="M1023" s="55" t="s">
        <v>2455</v>
      </c>
    </row>
    <row r="1024" spans="1:13" ht="15">
      <c r="A1024" s="282">
        <v>45813</v>
      </c>
      <c r="B1024" s="55" t="s">
        <v>3335</v>
      </c>
      <c r="C1024" s="784">
        <v>80276</v>
      </c>
      <c r="D1024" s="784" t="s">
        <v>2902</v>
      </c>
      <c r="E1024" s="784">
        <v>120</v>
      </c>
      <c r="F1024" s="784">
        <v>4010</v>
      </c>
      <c r="G1024" s="784" t="s">
        <v>2571</v>
      </c>
      <c r="H1024" s="784" t="s">
        <v>1573</v>
      </c>
      <c r="J1024" s="784">
        <v>1</v>
      </c>
      <c r="K1024" s="784">
        <v>8.9499999999999993</v>
      </c>
      <c r="L1024" s="784">
        <v>8.9499999999999993</v>
      </c>
      <c r="M1024" s="55" t="s">
        <v>2455</v>
      </c>
    </row>
    <row r="1025" spans="1:13" ht="15">
      <c r="A1025" s="282">
        <v>45813</v>
      </c>
      <c r="B1025" s="55" t="s">
        <v>3335</v>
      </c>
      <c r="C1025" s="786">
        <v>82645</v>
      </c>
      <c r="D1025" s="786" t="s">
        <v>3400</v>
      </c>
      <c r="E1025" s="786">
        <v>85</v>
      </c>
      <c r="F1025" s="786">
        <v>4010</v>
      </c>
      <c r="G1025" s="786" t="s">
        <v>3401</v>
      </c>
      <c r="H1025" s="786" t="s">
        <v>1573</v>
      </c>
      <c r="J1025" s="786">
        <v>1</v>
      </c>
      <c r="K1025" s="786">
        <v>4.6900000000000004</v>
      </c>
      <c r="L1025" s="786">
        <v>4.6900000000000004</v>
      </c>
      <c r="M1025" s="55" t="s">
        <v>2455</v>
      </c>
    </row>
    <row r="1026" spans="1:13" ht="15">
      <c r="A1026" s="282">
        <v>45813</v>
      </c>
      <c r="B1026" s="55" t="s">
        <v>3335</v>
      </c>
      <c r="C1026" s="784">
        <v>81371</v>
      </c>
      <c r="D1026" s="784" t="s">
        <v>3049</v>
      </c>
      <c r="E1026" s="784">
        <v>150</v>
      </c>
      <c r="F1026" s="784">
        <v>4010</v>
      </c>
      <c r="G1026" s="784" t="s">
        <v>2573</v>
      </c>
      <c r="H1026" s="784" t="s">
        <v>1573</v>
      </c>
      <c r="J1026" s="784">
        <v>1</v>
      </c>
      <c r="K1026" s="784">
        <v>6</v>
      </c>
      <c r="L1026" s="784">
        <v>6</v>
      </c>
      <c r="M1026" s="55" t="s">
        <v>2455</v>
      </c>
    </row>
    <row r="1027" spans="1:13" ht="15">
      <c r="A1027" s="783">
        <v>45814</v>
      </c>
      <c r="B1027" s="784" t="s">
        <v>3402</v>
      </c>
      <c r="C1027" s="784">
        <v>82574</v>
      </c>
      <c r="D1027" s="784" t="s">
        <v>2460</v>
      </c>
      <c r="E1027" s="784">
        <v>130</v>
      </c>
      <c r="F1027" s="784">
        <v>4010</v>
      </c>
      <c r="G1027" s="784" t="s">
        <v>3403</v>
      </c>
      <c r="H1027" s="784" t="s">
        <v>1573</v>
      </c>
      <c r="I1027" s="797"/>
      <c r="J1027" s="784">
        <v>-1</v>
      </c>
      <c r="K1027" s="784">
        <v>5.78</v>
      </c>
      <c r="L1027" s="793">
        <v>-5.78</v>
      </c>
      <c r="M1027" s="55" t="s">
        <v>2287</v>
      </c>
    </row>
    <row r="1028" spans="1:13" ht="15">
      <c r="A1028" s="783">
        <v>45814</v>
      </c>
      <c r="B1028" s="55" t="s">
        <v>3404</v>
      </c>
      <c r="C1028" s="784">
        <v>82661</v>
      </c>
      <c r="D1028" s="784" t="s">
        <v>3405</v>
      </c>
      <c r="E1028" s="784">
        <v>90</v>
      </c>
      <c r="F1028" s="784">
        <v>4010</v>
      </c>
      <c r="G1028" s="784" t="s">
        <v>3406</v>
      </c>
      <c r="H1028" s="784" t="s">
        <v>1573</v>
      </c>
      <c r="J1028" s="784">
        <v>1</v>
      </c>
      <c r="K1028" s="784">
        <v>5.61</v>
      </c>
      <c r="L1028" s="793">
        <v>5.61</v>
      </c>
      <c r="M1028" s="55" t="s">
        <v>2455</v>
      </c>
    </row>
    <row r="1029" spans="1:13" ht="15">
      <c r="A1029" s="785">
        <v>45814</v>
      </c>
      <c r="B1029" s="55" t="s">
        <v>3404</v>
      </c>
      <c r="C1029" s="786">
        <v>82666</v>
      </c>
      <c r="D1029" s="786" t="s">
        <v>2783</v>
      </c>
      <c r="E1029" s="786">
        <v>90</v>
      </c>
      <c r="F1029" s="786">
        <v>4010</v>
      </c>
      <c r="G1029" s="786" t="s">
        <v>3407</v>
      </c>
      <c r="H1029" s="786" t="s">
        <v>1573</v>
      </c>
      <c r="J1029" s="786">
        <v>1</v>
      </c>
      <c r="K1029" s="786">
        <v>9.4499999999999993</v>
      </c>
      <c r="L1029" s="796">
        <v>9.4499999999999993</v>
      </c>
      <c r="M1029" s="55" t="s">
        <v>2455</v>
      </c>
    </row>
    <row r="1030" spans="1:13" ht="15">
      <c r="A1030" s="783">
        <v>45814</v>
      </c>
      <c r="B1030" s="55" t="s">
        <v>3404</v>
      </c>
      <c r="C1030" s="784">
        <v>52309</v>
      </c>
      <c r="D1030" s="784">
        <v>1</v>
      </c>
      <c r="E1030" s="784" t="s">
        <v>441</v>
      </c>
      <c r="F1030" s="784">
        <v>4010</v>
      </c>
      <c r="G1030" s="784" t="s">
        <v>3408</v>
      </c>
      <c r="H1030" s="784" t="s">
        <v>1573</v>
      </c>
      <c r="J1030" s="784">
        <v>1</v>
      </c>
      <c r="K1030" s="784">
        <v>2.7</v>
      </c>
      <c r="L1030" s="793">
        <v>2.7</v>
      </c>
      <c r="M1030" s="55" t="s">
        <v>2455</v>
      </c>
    </row>
    <row r="1031" spans="1:13" ht="15">
      <c r="A1031" s="783">
        <v>45815</v>
      </c>
      <c r="B1031" s="55" t="s">
        <v>3409</v>
      </c>
      <c r="C1031" s="784">
        <v>61956</v>
      </c>
      <c r="D1031" s="784" t="s">
        <v>3410</v>
      </c>
      <c r="E1031" s="784">
        <v>140</v>
      </c>
      <c r="F1031" s="784">
        <v>4010</v>
      </c>
      <c r="G1031" s="784" t="s">
        <v>3411</v>
      </c>
      <c r="H1031" s="784" t="s">
        <v>1573</v>
      </c>
      <c r="J1031" s="784">
        <v>1</v>
      </c>
      <c r="K1031" s="784">
        <v>6.84</v>
      </c>
      <c r="L1031" s="793">
        <v>6.84</v>
      </c>
      <c r="M1031" s="55" t="s">
        <v>2224</v>
      </c>
    </row>
    <row r="1032" spans="1:13" ht="15">
      <c r="A1032" s="785">
        <v>45815</v>
      </c>
      <c r="B1032" s="55" t="s">
        <v>3409</v>
      </c>
      <c r="C1032" s="786">
        <v>81339</v>
      </c>
      <c r="D1032" s="786" t="s">
        <v>3412</v>
      </c>
      <c r="E1032" s="786">
        <v>140</v>
      </c>
      <c r="F1032" s="786">
        <v>4010</v>
      </c>
      <c r="G1032" s="786" t="s">
        <v>3413</v>
      </c>
      <c r="H1032" s="786" t="s">
        <v>1573</v>
      </c>
      <c r="J1032" s="786">
        <v>1</v>
      </c>
      <c r="K1032" s="786">
        <v>5.55</v>
      </c>
      <c r="L1032" s="796">
        <v>5.55</v>
      </c>
      <c r="M1032" s="55" t="s">
        <v>2224</v>
      </c>
    </row>
    <row r="1033" spans="1:13" ht="15">
      <c r="A1033" s="783">
        <v>45815</v>
      </c>
      <c r="B1033" s="55" t="s">
        <v>3409</v>
      </c>
      <c r="C1033" s="784">
        <v>81339</v>
      </c>
      <c r="D1033" s="784" t="s">
        <v>3412</v>
      </c>
      <c r="E1033" s="784">
        <v>110</v>
      </c>
      <c r="F1033" s="784">
        <v>4010</v>
      </c>
      <c r="G1033" s="784" t="s">
        <v>3414</v>
      </c>
      <c r="H1033" s="784" t="s">
        <v>1573</v>
      </c>
      <c r="J1033" s="784">
        <v>1</v>
      </c>
      <c r="K1033" s="784">
        <v>5.55</v>
      </c>
      <c r="L1033" s="793">
        <v>5.55</v>
      </c>
      <c r="M1033" s="55" t="s">
        <v>2224</v>
      </c>
    </row>
    <row r="1034" spans="1:13" ht="15">
      <c r="A1034" s="785">
        <v>45815</v>
      </c>
      <c r="B1034" s="55" t="s">
        <v>3409</v>
      </c>
      <c r="C1034" s="786">
        <v>81339</v>
      </c>
      <c r="D1034" s="786" t="s">
        <v>3415</v>
      </c>
      <c r="E1034" s="786">
        <v>90</v>
      </c>
      <c r="F1034" s="786">
        <v>4010</v>
      </c>
      <c r="G1034" s="786" t="s">
        <v>3416</v>
      </c>
      <c r="H1034" s="786" t="s">
        <v>1573</v>
      </c>
      <c r="J1034" s="786">
        <v>1</v>
      </c>
      <c r="K1034" s="786">
        <v>6.77</v>
      </c>
      <c r="L1034" s="796">
        <v>6.77</v>
      </c>
      <c r="M1034" s="55" t="s">
        <v>2224</v>
      </c>
    </row>
    <row r="1035" spans="1:13" ht="15">
      <c r="A1035" s="783">
        <v>45815</v>
      </c>
      <c r="B1035" s="55" t="s">
        <v>3409</v>
      </c>
      <c r="C1035" s="784">
        <v>67379</v>
      </c>
      <c r="D1035" s="784" t="s">
        <v>2476</v>
      </c>
      <c r="E1035" s="784">
        <v>110</v>
      </c>
      <c r="F1035" s="784">
        <v>4010</v>
      </c>
      <c r="G1035" s="784" t="s">
        <v>3417</v>
      </c>
      <c r="H1035" s="784" t="s">
        <v>1573</v>
      </c>
      <c r="J1035" s="784">
        <v>1</v>
      </c>
      <c r="K1035" s="784">
        <v>3.99</v>
      </c>
      <c r="L1035" s="793">
        <v>3.99</v>
      </c>
      <c r="M1035" s="55" t="s">
        <v>2224</v>
      </c>
    </row>
    <row r="1036" spans="1:13" ht="15">
      <c r="A1036" s="785">
        <v>45815</v>
      </c>
      <c r="B1036" s="55" t="s">
        <v>3409</v>
      </c>
      <c r="C1036" s="786">
        <v>81339</v>
      </c>
      <c r="D1036" s="786" t="s">
        <v>3412</v>
      </c>
      <c r="E1036" s="786">
        <v>90</v>
      </c>
      <c r="F1036" s="786">
        <v>4010</v>
      </c>
      <c r="G1036" s="786" t="s">
        <v>3418</v>
      </c>
      <c r="H1036" s="786" t="s">
        <v>1573</v>
      </c>
      <c r="J1036" s="786">
        <v>1</v>
      </c>
      <c r="K1036" s="786">
        <v>5.55</v>
      </c>
      <c r="L1036" s="796">
        <v>5.55</v>
      </c>
      <c r="M1036" s="55" t="s">
        <v>2224</v>
      </c>
    </row>
    <row r="1037" spans="1:13" ht="15">
      <c r="A1037" s="783">
        <v>45815</v>
      </c>
      <c r="B1037" s="55" t="s">
        <v>3409</v>
      </c>
      <c r="C1037" s="784">
        <v>45346</v>
      </c>
      <c r="D1037" s="784">
        <v>11</v>
      </c>
      <c r="E1037" s="784">
        <v>110</v>
      </c>
      <c r="F1037" s="784">
        <v>4010</v>
      </c>
      <c r="G1037" s="784" t="s">
        <v>3419</v>
      </c>
      <c r="H1037" s="784" t="s">
        <v>1573</v>
      </c>
      <c r="J1037" s="784">
        <v>1</v>
      </c>
      <c r="K1037" s="784">
        <v>5.41</v>
      </c>
      <c r="L1037" s="793">
        <v>5.41</v>
      </c>
      <c r="M1037" s="55" t="s">
        <v>2224</v>
      </c>
    </row>
    <row r="1038" spans="1:13" ht="15">
      <c r="A1038" s="785">
        <v>45815</v>
      </c>
      <c r="B1038" s="55" t="s">
        <v>3409</v>
      </c>
      <c r="C1038" s="786">
        <v>45346</v>
      </c>
      <c r="D1038" s="786">
        <v>15</v>
      </c>
      <c r="E1038" s="786">
        <v>110</v>
      </c>
      <c r="F1038" s="786">
        <v>4010</v>
      </c>
      <c r="G1038" s="786" t="s">
        <v>3420</v>
      </c>
      <c r="H1038" s="786" t="s">
        <v>1573</v>
      </c>
      <c r="J1038" s="786">
        <v>1</v>
      </c>
      <c r="K1038" s="786">
        <v>3.52</v>
      </c>
      <c r="L1038" s="796">
        <v>3.52</v>
      </c>
      <c r="M1038" s="55" t="s">
        <v>2224</v>
      </c>
    </row>
    <row r="1039" spans="1:13" ht="15">
      <c r="A1039" s="783">
        <v>45815</v>
      </c>
      <c r="B1039" s="55" t="s">
        <v>3409</v>
      </c>
      <c r="C1039" s="784">
        <v>83028</v>
      </c>
      <c r="D1039" s="784" t="s">
        <v>3421</v>
      </c>
      <c r="E1039" s="784">
        <v>85</v>
      </c>
      <c r="F1039" s="784">
        <v>4010</v>
      </c>
      <c r="G1039" s="784" t="s">
        <v>3422</v>
      </c>
      <c r="H1039" s="784" t="s">
        <v>1573</v>
      </c>
      <c r="J1039" s="784">
        <v>1</v>
      </c>
      <c r="K1039" s="784">
        <v>5.81</v>
      </c>
      <c r="L1039" s="793">
        <v>5.81</v>
      </c>
      <c r="M1039" s="55" t="s">
        <v>2224</v>
      </c>
    </row>
    <row r="1040" spans="1:13" ht="15">
      <c r="A1040" s="785">
        <v>45815</v>
      </c>
      <c r="B1040" s="55" t="s">
        <v>3409</v>
      </c>
      <c r="C1040" s="786">
        <v>67691</v>
      </c>
      <c r="D1040" s="786">
        <v>15</v>
      </c>
      <c r="E1040" s="786">
        <v>130</v>
      </c>
      <c r="F1040" s="786">
        <v>4010</v>
      </c>
      <c r="G1040" s="786" t="s">
        <v>3423</v>
      </c>
      <c r="H1040" s="786" t="s">
        <v>1573</v>
      </c>
      <c r="J1040" s="786">
        <v>1</v>
      </c>
      <c r="K1040" s="786">
        <v>8.85</v>
      </c>
      <c r="L1040" s="796">
        <v>8.85</v>
      </c>
      <c r="M1040" s="55" t="s">
        <v>2224</v>
      </c>
    </row>
    <row r="1041" spans="1:13" ht="15">
      <c r="A1041" s="783">
        <v>45815</v>
      </c>
      <c r="B1041" s="55" t="s">
        <v>3409</v>
      </c>
      <c r="C1041" s="784">
        <v>81339</v>
      </c>
      <c r="D1041" s="784" t="s">
        <v>2363</v>
      </c>
      <c r="E1041" s="784">
        <v>110</v>
      </c>
      <c r="F1041" s="784">
        <v>4010</v>
      </c>
      <c r="G1041" s="784" t="s">
        <v>3424</v>
      </c>
      <c r="H1041" s="784" t="s">
        <v>1573</v>
      </c>
      <c r="J1041" s="784">
        <v>1</v>
      </c>
      <c r="K1041" s="784">
        <v>6.77</v>
      </c>
      <c r="L1041" s="793">
        <v>6.77</v>
      </c>
      <c r="M1041" s="55" t="s">
        <v>2224</v>
      </c>
    </row>
    <row r="1042" spans="1:13" ht="15">
      <c r="A1042" s="785">
        <v>45815</v>
      </c>
      <c r="B1042" s="55" t="s">
        <v>3409</v>
      </c>
      <c r="C1042" s="786">
        <v>67691</v>
      </c>
      <c r="D1042" s="786" t="s">
        <v>3421</v>
      </c>
      <c r="E1042" s="786">
        <v>130</v>
      </c>
      <c r="F1042" s="786">
        <v>4010</v>
      </c>
      <c r="G1042" s="786" t="s">
        <v>3425</v>
      </c>
      <c r="H1042" s="786" t="s">
        <v>1573</v>
      </c>
      <c r="J1042" s="786">
        <v>1</v>
      </c>
      <c r="K1042" s="786">
        <v>8.85</v>
      </c>
      <c r="L1042" s="796">
        <v>8.85</v>
      </c>
      <c r="M1042" s="55" t="s">
        <v>2224</v>
      </c>
    </row>
    <row r="1043" spans="1:13" ht="15">
      <c r="A1043" s="783">
        <v>45815</v>
      </c>
      <c r="B1043" s="55" t="s">
        <v>3426</v>
      </c>
      <c r="C1043" s="784">
        <v>47761</v>
      </c>
      <c r="D1043" s="784" t="s">
        <v>3079</v>
      </c>
      <c r="E1043" s="784">
        <v>110</v>
      </c>
      <c r="F1043" s="784">
        <v>4010</v>
      </c>
      <c r="G1043" s="784" t="s">
        <v>2566</v>
      </c>
      <c r="H1043" s="784" t="s">
        <v>1573</v>
      </c>
      <c r="J1043" s="784">
        <v>1</v>
      </c>
      <c r="K1043" s="784">
        <v>7.41</v>
      </c>
      <c r="L1043" s="793">
        <v>7.41</v>
      </c>
      <c r="M1043" s="55" t="s">
        <v>2455</v>
      </c>
    </row>
    <row r="1044" spans="1:13" ht="15">
      <c r="A1044" s="785">
        <v>45815</v>
      </c>
      <c r="B1044" s="55" t="s">
        <v>3426</v>
      </c>
      <c r="C1044" s="786">
        <v>67522</v>
      </c>
      <c r="D1044" s="786" t="s">
        <v>2913</v>
      </c>
      <c r="E1044" s="786">
        <v>140</v>
      </c>
      <c r="F1044" s="786">
        <v>4010</v>
      </c>
      <c r="G1044" s="786" t="s">
        <v>2283</v>
      </c>
      <c r="H1044" s="786" t="s">
        <v>1573</v>
      </c>
      <c r="J1044" s="786">
        <v>1</v>
      </c>
      <c r="K1044" s="786">
        <v>6.86</v>
      </c>
      <c r="L1044" s="796">
        <v>6.86</v>
      </c>
      <c r="M1044" s="55" t="s">
        <v>2455</v>
      </c>
    </row>
    <row r="1045" spans="1:13" ht="15">
      <c r="A1045" s="783">
        <v>45815</v>
      </c>
      <c r="B1045" s="55" t="s">
        <v>3426</v>
      </c>
      <c r="C1045" s="784">
        <v>81339</v>
      </c>
      <c r="D1045" s="784" t="s">
        <v>3400</v>
      </c>
      <c r="E1045" s="784">
        <v>120</v>
      </c>
      <c r="F1045" s="784">
        <v>4010</v>
      </c>
      <c r="G1045" s="784" t="s">
        <v>2285</v>
      </c>
      <c r="H1045" s="784" t="s">
        <v>1573</v>
      </c>
      <c r="J1045" s="784">
        <v>1</v>
      </c>
      <c r="K1045" s="784">
        <v>7.41</v>
      </c>
      <c r="L1045" s="793">
        <v>7.41</v>
      </c>
      <c r="M1045" s="55" t="s">
        <v>2455</v>
      </c>
    </row>
    <row r="1046" spans="1:13" ht="15">
      <c r="A1046" s="785">
        <v>45815</v>
      </c>
      <c r="B1046" s="55" t="s">
        <v>3426</v>
      </c>
      <c r="C1046" s="786">
        <v>81984</v>
      </c>
      <c r="D1046" s="786" t="s">
        <v>3017</v>
      </c>
      <c r="E1046" s="786">
        <v>75</v>
      </c>
      <c r="F1046" s="786">
        <v>4010</v>
      </c>
      <c r="G1046" s="786" t="s">
        <v>2264</v>
      </c>
      <c r="H1046" s="786" t="s">
        <v>1573</v>
      </c>
      <c r="J1046" s="786">
        <v>1</v>
      </c>
      <c r="K1046" s="786">
        <v>5.63</v>
      </c>
      <c r="L1046" s="796">
        <v>5.63</v>
      </c>
      <c r="M1046" s="55" t="s">
        <v>2455</v>
      </c>
    </row>
    <row r="1047" spans="1:13" ht="15">
      <c r="A1047" s="783">
        <v>45815</v>
      </c>
      <c r="B1047" s="55" t="s">
        <v>3426</v>
      </c>
      <c r="C1047" s="784">
        <v>82681</v>
      </c>
      <c r="D1047" s="784" t="s">
        <v>2474</v>
      </c>
      <c r="E1047" s="784">
        <v>90</v>
      </c>
      <c r="F1047" s="784">
        <v>4010</v>
      </c>
      <c r="G1047" s="784" t="s">
        <v>2259</v>
      </c>
      <c r="H1047" s="784" t="s">
        <v>1573</v>
      </c>
      <c r="J1047" s="784">
        <v>1</v>
      </c>
      <c r="K1047" s="784">
        <v>7.75</v>
      </c>
      <c r="L1047" s="793">
        <v>7.75</v>
      </c>
      <c r="M1047" s="55" t="s">
        <v>2455</v>
      </c>
    </row>
    <row r="1048" spans="1:13" ht="15">
      <c r="A1048" s="785">
        <v>45815</v>
      </c>
      <c r="B1048" s="55" t="s">
        <v>3426</v>
      </c>
      <c r="C1048" s="786">
        <v>82999</v>
      </c>
      <c r="D1048" s="786" t="s">
        <v>3253</v>
      </c>
      <c r="E1048" s="786">
        <v>75</v>
      </c>
      <c r="F1048" s="786">
        <v>4010</v>
      </c>
      <c r="G1048" s="786" t="s">
        <v>2240</v>
      </c>
      <c r="H1048" s="786" t="s">
        <v>1573</v>
      </c>
      <c r="J1048" s="786">
        <v>1</v>
      </c>
      <c r="K1048" s="786">
        <v>9.24</v>
      </c>
      <c r="L1048" s="796">
        <v>9.24</v>
      </c>
      <c r="M1048" s="55" t="s">
        <v>2455</v>
      </c>
    </row>
    <row r="1049" spans="1:13" ht="15">
      <c r="A1049" s="783">
        <v>45815</v>
      </c>
      <c r="B1049" s="784" t="s">
        <v>3427</v>
      </c>
      <c r="C1049" s="784">
        <v>51630</v>
      </c>
      <c r="D1049" s="784" t="s">
        <v>3428</v>
      </c>
      <c r="E1049" s="784">
        <v>140</v>
      </c>
      <c r="F1049" s="784">
        <v>4010</v>
      </c>
      <c r="G1049" s="784" t="s">
        <v>2617</v>
      </c>
      <c r="H1049" s="784" t="s">
        <v>1573</v>
      </c>
      <c r="I1049" s="797"/>
      <c r="J1049" s="784">
        <v>1</v>
      </c>
      <c r="K1049" s="784">
        <v>7.3</v>
      </c>
      <c r="L1049" s="793">
        <v>7.3</v>
      </c>
      <c r="M1049" s="55" t="s">
        <v>2455</v>
      </c>
    </row>
    <row r="1050" spans="1:13" ht="15">
      <c r="A1050" s="785">
        <v>45815</v>
      </c>
      <c r="B1050" s="786" t="s">
        <v>3427</v>
      </c>
      <c r="C1050" s="786">
        <v>39973</v>
      </c>
      <c r="D1050" s="786" t="s">
        <v>3429</v>
      </c>
      <c r="E1050" s="786">
        <v>110</v>
      </c>
      <c r="F1050" s="786">
        <v>4010</v>
      </c>
      <c r="G1050" s="786" t="s">
        <v>3430</v>
      </c>
      <c r="H1050" s="786" t="s">
        <v>1573</v>
      </c>
      <c r="I1050" s="798"/>
      <c r="J1050" s="786">
        <v>1</v>
      </c>
      <c r="K1050" s="786">
        <v>11.54</v>
      </c>
      <c r="L1050" s="796">
        <v>11.54</v>
      </c>
      <c r="M1050" s="55" t="s">
        <v>2455</v>
      </c>
    </row>
    <row r="1051" spans="1:13" ht="15">
      <c r="A1051" s="886">
        <v>45815</v>
      </c>
      <c r="B1051" s="55" t="s">
        <v>3431</v>
      </c>
      <c r="C1051" s="784">
        <v>82949</v>
      </c>
      <c r="D1051" s="784">
        <v>434</v>
      </c>
      <c r="E1051" s="784">
        <v>120</v>
      </c>
      <c r="F1051" s="784">
        <v>4010</v>
      </c>
      <c r="G1051" s="784" t="s">
        <v>3432</v>
      </c>
      <c r="H1051" s="784" t="s">
        <v>1573</v>
      </c>
      <c r="J1051" s="784">
        <v>1</v>
      </c>
      <c r="K1051" s="784">
        <v>6.25</v>
      </c>
      <c r="L1051" s="793">
        <v>6.25</v>
      </c>
      <c r="M1051" s="55" t="s">
        <v>2455</v>
      </c>
    </row>
    <row r="1052" spans="1:13" ht="15">
      <c r="A1052" s="887">
        <v>45815</v>
      </c>
      <c r="B1052" s="55" t="s">
        <v>3431</v>
      </c>
      <c r="C1052" s="786">
        <v>82721</v>
      </c>
      <c r="D1052" s="786" t="s">
        <v>2470</v>
      </c>
      <c r="E1052" s="786">
        <v>140</v>
      </c>
      <c r="F1052" s="786">
        <v>4010</v>
      </c>
      <c r="G1052" s="786" t="s">
        <v>3433</v>
      </c>
      <c r="H1052" s="786" t="s">
        <v>1573</v>
      </c>
      <c r="J1052" s="786">
        <v>1</v>
      </c>
      <c r="K1052" s="786">
        <v>7.45</v>
      </c>
      <c r="L1052" s="796">
        <v>7.45</v>
      </c>
      <c r="M1052" s="55" t="s">
        <v>2455</v>
      </c>
    </row>
    <row r="1053" spans="1:13" ht="15">
      <c r="A1053" s="886">
        <v>45815</v>
      </c>
      <c r="B1053" s="55" t="s">
        <v>3431</v>
      </c>
      <c r="C1053" s="784">
        <v>66934</v>
      </c>
      <c r="D1053" s="784" t="s">
        <v>2292</v>
      </c>
      <c r="E1053" s="784">
        <v>60</v>
      </c>
      <c r="F1053" s="784">
        <v>4010</v>
      </c>
      <c r="G1053" s="784" t="s">
        <v>3434</v>
      </c>
      <c r="H1053" s="784" t="s">
        <v>1573</v>
      </c>
      <c r="J1053" s="784">
        <v>1</v>
      </c>
      <c r="K1053" s="784">
        <v>10.06</v>
      </c>
      <c r="L1053" s="793">
        <v>10.06</v>
      </c>
      <c r="M1053" s="55" t="s">
        <v>2455</v>
      </c>
    </row>
    <row r="1054" spans="1:13" ht="15">
      <c r="A1054" s="886">
        <v>45816</v>
      </c>
      <c r="B1054" s="55" t="s">
        <v>3435</v>
      </c>
      <c r="C1054" s="784">
        <v>30810</v>
      </c>
      <c r="D1054" s="784" t="s">
        <v>2560</v>
      </c>
      <c r="E1054" s="784" t="s">
        <v>2300</v>
      </c>
      <c r="F1054" s="784">
        <v>4010</v>
      </c>
      <c r="G1054" s="784" t="s">
        <v>2573</v>
      </c>
      <c r="H1054" s="784" t="s">
        <v>1573</v>
      </c>
      <c r="J1054" s="784">
        <v>4</v>
      </c>
      <c r="K1054" s="784">
        <v>11.13</v>
      </c>
      <c r="L1054" s="793">
        <v>44.52</v>
      </c>
      <c r="M1054" s="55" t="s">
        <v>2455</v>
      </c>
    </row>
    <row r="1055" spans="1:13" ht="15">
      <c r="A1055" s="886">
        <v>45816</v>
      </c>
      <c r="B1055" s="55" t="s">
        <v>3436</v>
      </c>
      <c r="C1055" s="784">
        <v>81340</v>
      </c>
      <c r="D1055" s="784" t="s">
        <v>2363</v>
      </c>
      <c r="E1055" s="784">
        <v>80</v>
      </c>
      <c r="F1055" s="784">
        <v>4010</v>
      </c>
      <c r="G1055" s="784" t="s">
        <v>2617</v>
      </c>
      <c r="H1055" s="784" t="s">
        <v>1573</v>
      </c>
      <c r="J1055" s="784">
        <v>50</v>
      </c>
      <c r="K1055" s="784">
        <v>6.13</v>
      </c>
      <c r="L1055" s="793">
        <v>306.5</v>
      </c>
      <c r="M1055" s="55" t="s">
        <v>3067</v>
      </c>
    </row>
    <row r="1056" spans="1:13" ht="15">
      <c r="A1056" s="887">
        <v>45816</v>
      </c>
      <c r="B1056" s="55" t="s">
        <v>3436</v>
      </c>
      <c r="C1056" s="786">
        <v>81340</v>
      </c>
      <c r="D1056" s="786" t="s">
        <v>3050</v>
      </c>
      <c r="E1056" s="786">
        <v>80</v>
      </c>
      <c r="F1056" s="786">
        <v>4010</v>
      </c>
      <c r="G1056" s="786" t="s">
        <v>2501</v>
      </c>
      <c r="H1056" s="786" t="s">
        <v>2508</v>
      </c>
      <c r="J1056" s="786">
        <v>-50</v>
      </c>
      <c r="K1056" s="786">
        <v>5.91</v>
      </c>
      <c r="L1056" s="796">
        <v>-295.5</v>
      </c>
      <c r="M1056" s="55" t="s">
        <v>3067</v>
      </c>
    </row>
    <row r="1057" spans="1:13" ht="15">
      <c r="A1057" s="887">
        <v>45816</v>
      </c>
      <c r="B1057" s="1128" t="s">
        <v>3437</v>
      </c>
      <c r="C1057" s="784">
        <v>82081</v>
      </c>
      <c r="D1057" s="784">
        <v>22</v>
      </c>
      <c r="E1057" s="784">
        <v>50</v>
      </c>
      <c r="F1057" s="784">
        <v>4010</v>
      </c>
      <c r="G1057" s="784" t="s">
        <v>3438</v>
      </c>
      <c r="H1057" s="784" t="s">
        <v>1573</v>
      </c>
      <c r="I1057" s="797">
        <v>1</v>
      </c>
      <c r="J1057" s="784">
        <v>1</v>
      </c>
      <c r="K1057" s="793">
        <v>7.3</v>
      </c>
      <c r="L1057" s="784">
        <v>7.3</v>
      </c>
      <c r="M1057" s="1128" t="s">
        <v>2455</v>
      </c>
    </row>
    <row r="1058" spans="1:13" ht="15">
      <c r="A1058" s="887">
        <v>45816</v>
      </c>
      <c r="B1058" s="1128" t="s">
        <v>3437</v>
      </c>
      <c r="C1058" s="786">
        <v>81886</v>
      </c>
      <c r="D1058" s="786" t="s">
        <v>3439</v>
      </c>
      <c r="E1058" s="786">
        <v>80</v>
      </c>
      <c r="F1058" s="786">
        <v>4010</v>
      </c>
      <c r="G1058" s="786" t="s">
        <v>3440</v>
      </c>
      <c r="H1058" s="786" t="s">
        <v>1573</v>
      </c>
      <c r="I1058" s="798">
        <v>1</v>
      </c>
      <c r="J1058" s="786">
        <v>1</v>
      </c>
      <c r="K1058" s="796">
        <v>8.01</v>
      </c>
      <c r="L1058" s="786">
        <v>8.01</v>
      </c>
      <c r="M1058" s="1128" t="s">
        <v>2455</v>
      </c>
    </row>
    <row r="1059" spans="1:13" ht="15">
      <c r="A1059" s="887">
        <v>45816</v>
      </c>
      <c r="B1059" s="1128" t="s">
        <v>3437</v>
      </c>
      <c r="C1059" s="784">
        <v>82104</v>
      </c>
      <c r="D1059" s="784" t="s">
        <v>3441</v>
      </c>
      <c r="E1059" s="784" t="s">
        <v>2296</v>
      </c>
      <c r="F1059" s="784">
        <v>4010</v>
      </c>
      <c r="G1059" s="784" t="s">
        <v>3442</v>
      </c>
      <c r="H1059" s="784" t="s">
        <v>1573</v>
      </c>
      <c r="I1059" s="797">
        <v>1</v>
      </c>
      <c r="J1059" s="784">
        <v>1</v>
      </c>
      <c r="K1059" s="793">
        <v>14.71</v>
      </c>
      <c r="L1059" s="784">
        <v>14.71</v>
      </c>
      <c r="M1059" s="1128" t="s">
        <v>2455</v>
      </c>
    </row>
    <row r="1060" spans="1:13" ht="15">
      <c r="A1060" s="887">
        <v>45816</v>
      </c>
      <c r="B1060" s="1128" t="s">
        <v>3437</v>
      </c>
      <c r="C1060" s="786">
        <v>82717</v>
      </c>
      <c r="D1060" s="786" t="s">
        <v>2470</v>
      </c>
      <c r="E1060" s="786">
        <v>85</v>
      </c>
      <c r="F1060" s="786">
        <v>4010</v>
      </c>
      <c r="G1060" s="786" t="s">
        <v>3443</v>
      </c>
      <c r="H1060" s="786" t="s">
        <v>1573</v>
      </c>
      <c r="I1060" s="798">
        <v>1</v>
      </c>
      <c r="J1060" s="786">
        <v>1</v>
      </c>
      <c r="K1060" s="796">
        <v>8.81</v>
      </c>
      <c r="L1060" s="786">
        <v>8.81</v>
      </c>
      <c r="M1060" s="1128" t="s">
        <v>2455</v>
      </c>
    </row>
    <row r="1061" spans="1:13" ht="15">
      <c r="A1061" s="887">
        <v>45816</v>
      </c>
      <c r="B1061" s="1128" t="s">
        <v>3437</v>
      </c>
      <c r="C1061" s="784">
        <v>47684</v>
      </c>
      <c r="D1061" s="784" t="s">
        <v>3079</v>
      </c>
      <c r="E1061" s="784">
        <v>120</v>
      </c>
      <c r="F1061" s="784">
        <v>4010</v>
      </c>
      <c r="G1061" s="784" t="s">
        <v>3444</v>
      </c>
      <c r="H1061" s="784" t="s">
        <v>1573</v>
      </c>
      <c r="I1061" s="797">
        <v>1</v>
      </c>
      <c r="J1061" s="784">
        <v>1</v>
      </c>
      <c r="K1061" s="793">
        <v>9.31</v>
      </c>
      <c r="L1061" s="784">
        <v>9.31</v>
      </c>
      <c r="M1061" s="1128" t="s">
        <v>2455</v>
      </c>
    </row>
    <row r="1062" spans="1:13" ht="15">
      <c r="A1062" s="887">
        <v>45816</v>
      </c>
      <c r="B1062" s="1128" t="s">
        <v>3437</v>
      </c>
      <c r="C1062" s="786">
        <v>80441</v>
      </c>
      <c r="D1062" s="786" t="s">
        <v>2523</v>
      </c>
      <c r="E1062" s="786">
        <v>120</v>
      </c>
      <c r="F1062" s="786">
        <v>4010</v>
      </c>
      <c r="G1062" s="786" t="s">
        <v>3166</v>
      </c>
      <c r="H1062" s="786" t="s">
        <v>1573</v>
      </c>
      <c r="I1062" s="798">
        <v>1</v>
      </c>
      <c r="J1062" s="786">
        <v>1</v>
      </c>
      <c r="K1062" s="796">
        <v>7.96</v>
      </c>
      <c r="L1062" s="786">
        <v>7.96</v>
      </c>
      <c r="M1062" s="1128" t="s">
        <v>2455</v>
      </c>
    </row>
    <row r="1063" spans="1:13" ht="15">
      <c r="A1063" s="282">
        <v>45818</v>
      </c>
      <c r="B1063" s="55" t="s">
        <v>3445</v>
      </c>
      <c r="C1063" s="784">
        <v>81339</v>
      </c>
      <c r="D1063" s="784" t="s">
        <v>2866</v>
      </c>
      <c r="E1063" s="784">
        <v>100</v>
      </c>
      <c r="F1063" s="784">
        <v>4010</v>
      </c>
      <c r="G1063" s="784" t="s">
        <v>3446</v>
      </c>
      <c r="H1063" s="784" t="s">
        <v>1573</v>
      </c>
      <c r="J1063" s="55">
        <v>-1</v>
      </c>
      <c r="K1063" s="791">
        <v>7.25</v>
      </c>
      <c r="L1063" s="791">
        <v>-7.25</v>
      </c>
      <c r="M1063" s="55" t="s">
        <v>2873</v>
      </c>
    </row>
    <row r="1064" spans="1:13" ht="15">
      <c r="A1064" s="282">
        <v>45818</v>
      </c>
      <c r="B1064" s="55" t="s">
        <v>3447</v>
      </c>
      <c r="C1064" s="784">
        <v>82985</v>
      </c>
      <c r="D1064" s="784" t="s">
        <v>3448</v>
      </c>
      <c r="E1064" s="784">
        <v>60</v>
      </c>
      <c r="F1064" s="784">
        <v>4010</v>
      </c>
      <c r="G1064" s="784" t="s">
        <v>3449</v>
      </c>
      <c r="H1064" s="784" t="s">
        <v>1573</v>
      </c>
      <c r="J1064" s="55">
        <v>-1</v>
      </c>
      <c r="K1064" s="791">
        <v>5.08</v>
      </c>
      <c r="L1064" s="791">
        <v>-5.08</v>
      </c>
      <c r="M1064" s="55" t="s">
        <v>2967</v>
      </c>
    </row>
    <row r="1065" spans="1:13" ht="15">
      <c r="A1065" s="282">
        <v>45818</v>
      </c>
      <c r="B1065" s="55" t="s">
        <v>3450</v>
      </c>
      <c r="C1065" s="784">
        <v>52309</v>
      </c>
      <c r="D1065" s="784">
        <v>1</v>
      </c>
      <c r="E1065" s="784" t="s">
        <v>289</v>
      </c>
      <c r="F1065" s="784">
        <v>4010</v>
      </c>
      <c r="G1065" s="784" t="s">
        <v>3451</v>
      </c>
      <c r="H1065" s="784" t="s">
        <v>1573</v>
      </c>
      <c r="J1065" s="55">
        <v>-1</v>
      </c>
      <c r="K1065" s="791">
        <v>2.7</v>
      </c>
      <c r="L1065" s="791">
        <v>-2.7</v>
      </c>
      <c r="M1065" s="55" t="s">
        <v>2287</v>
      </c>
    </row>
    <row r="1066" spans="1:13">
      <c r="A1066" s="282">
        <v>45819</v>
      </c>
      <c r="B1066" s="55" t="s">
        <v>3452</v>
      </c>
      <c r="C1066" s="55">
        <v>81315</v>
      </c>
      <c r="D1066" s="55" t="s">
        <v>3453</v>
      </c>
      <c r="E1066" s="55">
        <v>75</v>
      </c>
      <c r="F1066" s="55">
        <v>4010</v>
      </c>
      <c r="G1066" s="55" t="s">
        <v>2501</v>
      </c>
      <c r="H1066" s="55" t="s">
        <v>1573</v>
      </c>
      <c r="I1066" s="303" t="s">
        <v>3454</v>
      </c>
      <c r="J1066" s="252">
        <v>55</v>
      </c>
      <c r="K1066" s="55">
        <v>5.53</v>
      </c>
      <c r="L1066" s="791">
        <v>304.14999999999998</v>
      </c>
      <c r="M1066" s="55" t="s">
        <v>2618</v>
      </c>
    </row>
    <row r="1067" spans="1:13">
      <c r="A1067" s="282">
        <v>45819</v>
      </c>
      <c r="B1067" s="55" t="s">
        <v>3455</v>
      </c>
      <c r="C1067" s="55">
        <v>81340</v>
      </c>
      <c r="D1067" s="55" t="s">
        <v>3050</v>
      </c>
      <c r="E1067" s="55">
        <v>80</v>
      </c>
      <c r="F1067" s="55">
        <v>4010</v>
      </c>
      <c r="G1067" s="55" t="s">
        <v>2501</v>
      </c>
      <c r="H1067" s="55" t="s">
        <v>1573</v>
      </c>
      <c r="I1067" s="252" t="s">
        <v>1573</v>
      </c>
      <c r="J1067" s="252">
        <v>50</v>
      </c>
      <c r="K1067" s="791">
        <v>5.91</v>
      </c>
      <c r="L1067" s="55">
        <v>295.5</v>
      </c>
      <c r="M1067" s="55" t="s">
        <v>2618</v>
      </c>
    </row>
    <row r="1068" spans="1:13">
      <c r="A1068" s="282">
        <v>45819</v>
      </c>
      <c r="B1068" s="55" t="s">
        <v>3455</v>
      </c>
      <c r="C1068" s="55">
        <v>82582</v>
      </c>
      <c r="D1068" s="55" t="s">
        <v>2844</v>
      </c>
      <c r="E1068" s="55" t="s">
        <v>289</v>
      </c>
      <c r="F1068" s="55">
        <v>4010</v>
      </c>
      <c r="G1068" s="55" t="s">
        <v>2501</v>
      </c>
      <c r="H1068" s="55" t="s">
        <v>1573</v>
      </c>
      <c r="I1068" s="55">
        <v>8281302969938300</v>
      </c>
      <c r="J1068" s="252">
        <v>18</v>
      </c>
      <c r="K1068" s="55">
        <v>13.81</v>
      </c>
      <c r="L1068" s="791">
        <v>248.58</v>
      </c>
      <c r="M1068" s="55" t="s">
        <v>2618</v>
      </c>
    </row>
    <row r="1069" spans="1:13" ht="15">
      <c r="A1069" s="282">
        <v>45819</v>
      </c>
      <c r="B1069" s="55" t="s">
        <v>3456</v>
      </c>
      <c r="C1069" s="784">
        <v>83030</v>
      </c>
      <c r="D1069" s="784" t="s">
        <v>2879</v>
      </c>
      <c r="E1069" s="784" t="s">
        <v>2296</v>
      </c>
      <c r="F1069" s="784">
        <v>4010</v>
      </c>
      <c r="G1069" s="784" t="s">
        <v>2334</v>
      </c>
      <c r="H1069" s="784" t="s">
        <v>1573</v>
      </c>
      <c r="I1069" s="797">
        <v>1</v>
      </c>
      <c r="J1069" s="784">
        <v>1</v>
      </c>
      <c r="K1069" s="784">
        <v>6.12</v>
      </c>
      <c r="L1069" s="784">
        <v>6.12</v>
      </c>
      <c r="M1069" s="55" t="s">
        <v>2455</v>
      </c>
    </row>
    <row r="1070" spans="1:13" ht="15">
      <c r="A1070" s="282">
        <v>45819</v>
      </c>
      <c r="B1070" s="55" t="s">
        <v>3456</v>
      </c>
      <c r="C1070" s="786">
        <v>83033</v>
      </c>
      <c r="D1070" s="786" t="s">
        <v>3457</v>
      </c>
      <c r="E1070" s="786">
        <v>85</v>
      </c>
      <c r="F1070" s="786">
        <v>4010</v>
      </c>
      <c r="G1070" s="786" t="s">
        <v>2332</v>
      </c>
      <c r="H1070" s="786" t="s">
        <v>1573</v>
      </c>
      <c r="I1070" s="798">
        <v>1</v>
      </c>
      <c r="J1070" s="786">
        <v>1</v>
      </c>
      <c r="K1070" s="786">
        <v>8.06</v>
      </c>
      <c r="L1070" s="786">
        <v>8.06</v>
      </c>
      <c r="M1070" s="55" t="s">
        <v>2455</v>
      </c>
    </row>
    <row r="1071" spans="1:13" ht="15">
      <c r="A1071" s="282">
        <v>45819</v>
      </c>
      <c r="B1071" s="55" t="s">
        <v>3456</v>
      </c>
      <c r="C1071" s="784">
        <v>82045</v>
      </c>
      <c r="D1071" s="784" t="s">
        <v>3458</v>
      </c>
      <c r="E1071" s="784" t="s">
        <v>2230</v>
      </c>
      <c r="F1071" s="784">
        <v>4010</v>
      </c>
      <c r="G1071" s="784" t="s">
        <v>2643</v>
      </c>
      <c r="H1071" s="784" t="s">
        <v>1573</v>
      </c>
      <c r="I1071" s="797">
        <v>2</v>
      </c>
      <c r="J1071" s="784">
        <v>2</v>
      </c>
      <c r="K1071" s="784">
        <v>10.73</v>
      </c>
      <c r="L1071" s="784">
        <v>21.46</v>
      </c>
      <c r="M1071" s="55" t="s">
        <v>2455</v>
      </c>
    </row>
    <row r="1072" spans="1:13" ht="15">
      <c r="A1072" s="282">
        <v>45819</v>
      </c>
      <c r="B1072" s="55" t="s">
        <v>3456</v>
      </c>
      <c r="C1072" s="786">
        <v>58660</v>
      </c>
      <c r="D1072" s="786" t="s">
        <v>2969</v>
      </c>
      <c r="E1072" s="786" t="s">
        <v>441</v>
      </c>
      <c r="F1072" s="786">
        <v>4010</v>
      </c>
      <c r="G1072" s="786" t="s">
        <v>2318</v>
      </c>
      <c r="H1072" s="786" t="s">
        <v>1573</v>
      </c>
      <c r="I1072" s="798">
        <v>2</v>
      </c>
      <c r="J1072" s="786">
        <v>2</v>
      </c>
      <c r="K1072" s="786">
        <v>8.69</v>
      </c>
      <c r="L1072" s="786">
        <v>17.38</v>
      </c>
      <c r="M1072" s="55" t="s">
        <v>2455</v>
      </c>
    </row>
    <row r="1073" spans="1:13" ht="15">
      <c r="A1073" s="282">
        <v>45819</v>
      </c>
      <c r="B1073" s="55" t="s">
        <v>3456</v>
      </c>
      <c r="C1073" s="784">
        <v>58661</v>
      </c>
      <c r="D1073" s="784" t="s">
        <v>3248</v>
      </c>
      <c r="E1073" s="784" t="s">
        <v>2296</v>
      </c>
      <c r="F1073" s="784">
        <v>4010</v>
      </c>
      <c r="G1073" s="784" t="s">
        <v>2312</v>
      </c>
      <c r="H1073" s="784" t="s">
        <v>1573</v>
      </c>
      <c r="I1073" s="797">
        <v>1</v>
      </c>
      <c r="J1073" s="784">
        <v>1</v>
      </c>
      <c r="K1073" s="784">
        <v>6.71</v>
      </c>
      <c r="L1073" s="784">
        <v>6.71</v>
      </c>
      <c r="M1073" s="55" t="s">
        <v>2455</v>
      </c>
    </row>
    <row r="1074" spans="1:13" ht="15">
      <c r="A1074" s="282">
        <v>45819</v>
      </c>
      <c r="B1074" s="55" t="s">
        <v>3456</v>
      </c>
      <c r="C1074" s="786">
        <v>52309</v>
      </c>
      <c r="D1074" s="786">
        <v>1</v>
      </c>
      <c r="E1074" s="786" t="s">
        <v>441</v>
      </c>
      <c r="F1074" s="786">
        <v>4010</v>
      </c>
      <c r="G1074" s="786" t="s">
        <v>2898</v>
      </c>
      <c r="H1074" s="786" t="s">
        <v>1573</v>
      </c>
      <c r="I1074" s="798">
        <v>1</v>
      </c>
      <c r="J1074" s="786">
        <v>1</v>
      </c>
      <c r="K1074" s="786">
        <v>2.7</v>
      </c>
      <c r="L1074" s="786">
        <v>2.7</v>
      </c>
      <c r="M1074" s="55" t="s">
        <v>2455</v>
      </c>
    </row>
    <row r="1075" spans="1:13" ht="15">
      <c r="A1075" s="282">
        <v>45819</v>
      </c>
      <c r="B1075" s="55" t="s">
        <v>3456</v>
      </c>
      <c r="C1075" s="784">
        <v>82712</v>
      </c>
      <c r="D1075" s="784" t="s">
        <v>3251</v>
      </c>
      <c r="E1075" s="784">
        <v>100</v>
      </c>
      <c r="F1075" s="784">
        <v>4010</v>
      </c>
      <c r="G1075" s="784" t="s">
        <v>2297</v>
      </c>
      <c r="H1075" s="784" t="s">
        <v>1573</v>
      </c>
      <c r="I1075" s="797">
        <v>1</v>
      </c>
      <c r="J1075" s="784">
        <v>1</v>
      </c>
      <c r="K1075" s="784">
        <v>7.2</v>
      </c>
      <c r="L1075" s="784">
        <v>7.2</v>
      </c>
      <c r="M1075" s="55" t="s">
        <v>2455</v>
      </c>
    </row>
    <row r="1076" spans="1:13" ht="15">
      <c r="A1076" s="282">
        <v>45819</v>
      </c>
      <c r="B1076" s="55" t="s">
        <v>3456</v>
      </c>
      <c r="C1076" s="786">
        <v>44403</v>
      </c>
      <c r="D1076" s="786">
        <v>727</v>
      </c>
      <c r="E1076" s="786" t="s">
        <v>289</v>
      </c>
      <c r="F1076" s="786">
        <v>4010</v>
      </c>
      <c r="G1076" s="786" t="s">
        <v>3459</v>
      </c>
      <c r="H1076" s="786" t="s">
        <v>1573</v>
      </c>
      <c r="I1076" s="798">
        <v>2</v>
      </c>
      <c r="J1076" s="786">
        <v>2</v>
      </c>
      <c r="K1076" s="786">
        <v>6.08</v>
      </c>
      <c r="L1076" s="786">
        <v>12.16</v>
      </c>
      <c r="M1076" s="55" t="s">
        <v>2455</v>
      </c>
    </row>
    <row r="1077" spans="1:13" ht="15">
      <c r="A1077" s="282">
        <v>45819</v>
      </c>
      <c r="B1077" s="55" t="s">
        <v>3456</v>
      </c>
      <c r="C1077" s="784">
        <v>67563</v>
      </c>
      <c r="D1077" s="784" t="s">
        <v>3078</v>
      </c>
      <c r="E1077" s="784">
        <v>90</v>
      </c>
      <c r="F1077" s="784">
        <v>4010</v>
      </c>
      <c r="G1077" s="784" t="s">
        <v>3460</v>
      </c>
      <c r="H1077" s="784" t="s">
        <v>1573</v>
      </c>
      <c r="I1077" s="797">
        <v>3</v>
      </c>
      <c r="J1077" s="784">
        <v>3</v>
      </c>
      <c r="K1077" s="784">
        <v>8.69</v>
      </c>
      <c r="L1077" s="784">
        <v>26.07</v>
      </c>
      <c r="M1077" s="55" t="s">
        <v>2455</v>
      </c>
    </row>
    <row r="1078" spans="1:13" ht="15">
      <c r="A1078" s="282">
        <v>45819</v>
      </c>
      <c r="B1078" s="55" t="s">
        <v>3456</v>
      </c>
      <c r="C1078" s="786">
        <v>82846</v>
      </c>
      <c r="D1078" s="786" t="s">
        <v>3461</v>
      </c>
      <c r="E1078" s="786">
        <v>140</v>
      </c>
      <c r="F1078" s="786">
        <v>4010</v>
      </c>
      <c r="G1078" s="786" t="s">
        <v>2607</v>
      </c>
      <c r="H1078" s="786" t="s">
        <v>1573</v>
      </c>
      <c r="I1078" s="798">
        <v>1</v>
      </c>
      <c r="J1078" s="786">
        <v>1</v>
      </c>
      <c r="K1078" s="786">
        <v>5.88</v>
      </c>
      <c r="L1078" s="786">
        <v>5.88</v>
      </c>
      <c r="M1078" s="55" t="s">
        <v>2455</v>
      </c>
    </row>
    <row r="1079" spans="1:13" ht="15">
      <c r="A1079" s="282">
        <v>45819</v>
      </c>
      <c r="B1079" s="55" t="s">
        <v>3456</v>
      </c>
      <c r="C1079" s="784">
        <v>58665</v>
      </c>
      <c r="D1079" s="784" t="s">
        <v>3462</v>
      </c>
      <c r="E1079" s="784" t="s">
        <v>2230</v>
      </c>
      <c r="F1079" s="784">
        <v>4010</v>
      </c>
      <c r="G1079" s="784" t="s">
        <v>3463</v>
      </c>
      <c r="H1079" s="784" t="s">
        <v>1573</v>
      </c>
      <c r="I1079" s="797">
        <v>5</v>
      </c>
      <c r="J1079" s="784">
        <v>5</v>
      </c>
      <c r="K1079" s="784">
        <v>8.91</v>
      </c>
      <c r="L1079" s="784">
        <v>44.55</v>
      </c>
      <c r="M1079" s="55" t="s">
        <v>2455</v>
      </c>
    </row>
    <row r="1080" spans="1:13" ht="15">
      <c r="A1080" s="282">
        <v>45819</v>
      </c>
      <c r="B1080" s="55" t="s">
        <v>3456</v>
      </c>
      <c r="C1080" s="786">
        <v>59729</v>
      </c>
      <c r="D1080" s="786" t="s">
        <v>2292</v>
      </c>
      <c r="E1080" s="786">
        <v>70</v>
      </c>
      <c r="F1080" s="786">
        <v>4010</v>
      </c>
      <c r="G1080" s="786" t="s">
        <v>2587</v>
      </c>
      <c r="H1080" s="786" t="s">
        <v>1573</v>
      </c>
      <c r="I1080" s="798">
        <v>1</v>
      </c>
      <c r="J1080" s="786">
        <v>1</v>
      </c>
      <c r="K1080" s="786">
        <v>5.45</v>
      </c>
      <c r="L1080" s="786">
        <v>5.45</v>
      </c>
      <c r="M1080" s="55" t="s">
        <v>2455</v>
      </c>
    </row>
    <row r="1081" spans="1:13" ht="15">
      <c r="A1081" s="282">
        <v>45819</v>
      </c>
      <c r="B1081" s="55" t="s">
        <v>3456</v>
      </c>
      <c r="C1081" s="784">
        <v>82683</v>
      </c>
      <c r="D1081" s="784" t="s">
        <v>3251</v>
      </c>
      <c r="E1081" s="784">
        <v>80</v>
      </c>
      <c r="F1081" s="784">
        <v>4010</v>
      </c>
      <c r="G1081" s="784" t="s">
        <v>3464</v>
      </c>
      <c r="H1081" s="784" t="s">
        <v>1573</v>
      </c>
      <c r="I1081" s="797">
        <v>1</v>
      </c>
      <c r="J1081" s="784">
        <v>1</v>
      </c>
      <c r="K1081" s="784">
        <v>5.36</v>
      </c>
      <c r="L1081" s="784">
        <v>5.36</v>
      </c>
      <c r="M1081" s="55" t="s">
        <v>2455</v>
      </c>
    </row>
    <row r="1082" spans="1:13" ht="15">
      <c r="A1082" s="282">
        <v>45819</v>
      </c>
      <c r="B1082" s="55" t="s">
        <v>3456</v>
      </c>
      <c r="C1082" s="786">
        <v>58661</v>
      </c>
      <c r="D1082" s="786" t="s">
        <v>3008</v>
      </c>
      <c r="E1082" s="786" t="s">
        <v>441</v>
      </c>
      <c r="F1082" s="786">
        <v>4010</v>
      </c>
      <c r="G1082" s="786" t="s">
        <v>2283</v>
      </c>
      <c r="H1082" s="786" t="s">
        <v>1573</v>
      </c>
      <c r="I1082" s="798">
        <v>1</v>
      </c>
      <c r="J1082" s="786">
        <v>1</v>
      </c>
      <c r="K1082" s="786">
        <v>7.48</v>
      </c>
      <c r="L1082" s="786">
        <v>7.48</v>
      </c>
      <c r="M1082" s="55" t="s">
        <v>2455</v>
      </c>
    </row>
    <row r="1083" spans="1:13" ht="15">
      <c r="A1083" s="282">
        <v>45819</v>
      </c>
      <c r="B1083" s="55" t="s">
        <v>3456</v>
      </c>
      <c r="C1083" s="784">
        <v>50763</v>
      </c>
      <c r="D1083" s="784" t="s">
        <v>2664</v>
      </c>
      <c r="E1083" s="784" t="s">
        <v>2061</v>
      </c>
      <c r="F1083" s="784">
        <v>4010</v>
      </c>
      <c r="G1083" s="784" t="s">
        <v>2285</v>
      </c>
      <c r="H1083" s="784" t="s">
        <v>1573</v>
      </c>
      <c r="I1083" s="797">
        <v>1</v>
      </c>
      <c r="J1083" s="784">
        <v>1</v>
      </c>
      <c r="K1083" s="784">
        <v>4.17</v>
      </c>
      <c r="L1083" s="784">
        <v>4.17</v>
      </c>
      <c r="M1083" s="55" t="s">
        <v>2455</v>
      </c>
    </row>
    <row r="1084" spans="1:13" ht="15">
      <c r="A1084" s="282">
        <v>45819</v>
      </c>
      <c r="B1084" s="55" t="s">
        <v>3456</v>
      </c>
      <c r="C1084" s="786">
        <v>67700</v>
      </c>
      <c r="D1084" s="786" t="s">
        <v>2575</v>
      </c>
      <c r="E1084" s="786" t="s">
        <v>441</v>
      </c>
      <c r="F1084" s="786">
        <v>4010</v>
      </c>
      <c r="G1084" s="786" t="s">
        <v>2264</v>
      </c>
      <c r="H1084" s="786" t="s">
        <v>1573</v>
      </c>
      <c r="I1084" s="798">
        <v>1</v>
      </c>
      <c r="J1084" s="786">
        <v>1</v>
      </c>
      <c r="K1084" s="786">
        <v>10.7</v>
      </c>
      <c r="L1084" s="786">
        <v>10.7</v>
      </c>
      <c r="M1084" s="55" t="s">
        <v>2455</v>
      </c>
    </row>
    <row r="1085" spans="1:13" ht="15">
      <c r="A1085" s="282">
        <v>45819</v>
      </c>
      <c r="B1085" s="55" t="s">
        <v>3456</v>
      </c>
      <c r="C1085" s="784">
        <v>82604</v>
      </c>
      <c r="D1085" s="784" t="s">
        <v>3159</v>
      </c>
      <c r="E1085" s="784">
        <v>85</v>
      </c>
      <c r="F1085" s="784">
        <v>4010</v>
      </c>
      <c r="G1085" s="784" t="s">
        <v>3465</v>
      </c>
      <c r="H1085" s="784" t="s">
        <v>1573</v>
      </c>
      <c r="I1085" s="797">
        <v>3</v>
      </c>
      <c r="J1085" s="784">
        <v>3</v>
      </c>
      <c r="K1085" s="784">
        <v>5.53</v>
      </c>
      <c r="L1085" s="784">
        <v>16.59</v>
      </c>
      <c r="M1085" s="55" t="s">
        <v>2455</v>
      </c>
    </row>
    <row r="1086" spans="1:13" ht="15">
      <c r="A1086" s="282">
        <v>45819</v>
      </c>
      <c r="B1086" s="55" t="s">
        <v>3456</v>
      </c>
      <c r="C1086" s="786">
        <v>82719</v>
      </c>
      <c r="D1086" s="786" t="s">
        <v>2483</v>
      </c>
      <c r="E1086" s="786">
        <v>110</v>
      </c>
      <c r="F1086" s="786">
        <v>4010</v>
      </c>
      <c r="G1086" s="786" t="s">
        <v>3466</v>
      </c>
      <c r="H1086" s="786" t="s">
        <v>1573</v>
      </c>
      <c r="I1086" s="798">
        <v>1</v>
      </c>
      <c r="J1086" s="786">
        <v>1</v>
      </c>
      <c r="K1086" s="786">
        <v>15.76</v>
      </c>
      <c r="L1086" s="786">
        <v>15.76</v>
      </c>
      <c r="M1086" s="55" t="s">
        <v>2455</v>
      </c>
    </row>
    <row r="1087" spans="1:13" ht="15">
      <c r="A1087" s="282">
        <v>45819</v>
      </c>
      <c r="B1087" s="55" t="s">
        <v>3467</v>
      </c>
      <c r="C1087" s="784">
        <v>81666</v>
      </c>
      <c r="D1087" s="784" t="s">
        <v>3468</v>
      </c>
      <c r="E1087" s="784">
        <v>85</v>
      </c>
      <c r="F1087" s="784">
        <v>4010</v>
      </c>
      <c r="G1087" s="784" t="s">
        <v>2370</v>
      </c>
      <c r="H1087" s="784" t="s">
        <v>1573</v>
      </c>
      <c r="J1087" s="784">
        <v>1</v>
      </c>
      <c r="K1087" s="784">
        <v>4.92</v>
      </c>
      <c r="L1087" s="784">
        <v>4.92</v>
      </c>
      <c r="M1087" s="55" t="s">
        <v>2455</v>
      </c>
    </row>
    <row r="1088" spans="1:13" ht="15">
      <c r="A1088" s="282">
        <v>45819</v>
      </c>
      <c r="B1088" s="55" t="s">
        <v>3467</v>
      </c>
      <c r="C1088" s="786">
        <v>82721</v>
      </c>
      <c r="D1088" s="786" t="s">
        <v>3075</v>
      </c>
      <c r="E1088" s="786">
        <v>140</v>
      </c>
      <c r="F1088" s="786">
        <v>4010</v>
      </c>
      <c r="G1088" s="786" t="s">
        <v>3469</v>
      </c>
      <c r="H1088" s="786" t="s">
        <v>1573</v>
      </c>
      <c r="J1088" s="786">
        <v>1</v>
      </c>
      <c r="K1088" s="786">
        <v>7.45</v>
      </c>
      <c r="L1088" s="786">
        <v>7.45</v>
      </c>
      <c r="M1088" s="55" t="s">
        <v>2455</v>
      </c>
    </row>
    <row r="1089" spans="1:13" ht="15">
      <c r="A1089" s="282">
        <v>45819</v>
      </c>
      <c r="B1089" s="55" t="s">
        <v>3467</v>
      </c>
      <c r="C1089" s="784">
        <v>81552</v>
      </c>
      <c r="D1089" s="784" t="s">
        <v>3470</v>
      </c>
      <c r="E1089" s="784">
        <v>130</v>
      </c>
      <c r="F1089" s="784">
        <v>4010</v>
      </c>
      <c r="G1089" s="784" t="s">
        <v>2374</v>
      </c>
      <c r="H1089" s="784" t="s">
        <v>1573</v>
      </c>
      <c r="J1089" s="784">
        <v>1</v>
      </c>
      <c r="K1089" s="784">
        <v>4.8099999999999996</v>
      </c>
      <c r="L1089" s="784">
        <v>4.8099999999999996</v>
      </c>
      <c r="M1089" s="55" t="s">
        <v>2455</v>
      </c>
    </row>
    <row r="1090" spans="1:13" ht="15">
      <c r="A1090" s="282">
        <v>45819</v>
      </c>
      <c r="B1090" s="55" t="s">
        <v>3467</v>
      </c>
      <c r="C1090" s="786">
        <v>81347</v>
      </c>
      <c r="D1090" s="786" t="s">
        <v>2489</v>
      </c>
      <c r="E1090" s="786">
        <v>100</v>
      </c>
      <c r="F1090" s="786">
        <v>4010</v>
      </c>
      <c r="G1090" s="786" t="s">
        <v>2367</v>
      </c>
      <c r="H1090" s="786" t="s">
        <v>1573</v>
      </c>
      <c r="J1090" s="786">
        <v>1</v>
      </c>
      <c r="K1090" s="786">
        <v>8.08</v>
      </c>
      <c r="L1090" s="786">
        <v>8.08</v>
      </c>
      <c r="M1090" s="55" t="s">
        <v>2455</v>
      </c>
    </row>
    <row r="1091" spans="1:13" ht="15">
      <c r="A1091" s="282">
        <v>45819</v>
      </c>
      <c r="B1091" s="55" t="s">
        <v>3467</v>
      </c>
      <c r="C1091" s="784">
        <v>82646</v>
      </c>
      <c r="D1091" s="784" t="s">
        <v>3049</v>
      </c>
      <c r="E1091" s="784">
        <v>150</v>
      </c>
      <c r="F1091" s="784">
        <v>4010</v>
      </c>
      <c r="G1091" s="784" t="s">
        <v>3471</v>
      </c>
      <c r="H1091" s="784" t="s">
        <v>1573</v>
      </c>
      <c r="J1091" s="784">
        <v>1</v>
      </c>
      <c r="K1091" s="784">
        <v>4.04</v>
      </c>
      <c r="L1091" s="784">
        <v>4.04</v>
      </c>
      <c r="M1091" s="55" t="s">
        <v>2455</v>
      </c>
    </row>
    <row r="1092" spans="1:13" ht="15">
      <c r="A1092" s="282">
        <v>45819</v>
      </c>
      <c r="B1092" s="55" t="s">
        <v>3467</v>
      </c>
      <c r="C1092" s="786">
        <v>80275</v>
      </c>
      <c r="D1092" s="786" t="s">
        <v>3472</v>
      </c>
      <c r="E1092" s="786" t="s">
        <v>2296</v>
      </c>
      <c r="F1092" s="786">
        <v>4010</v>
      </c>
      <c r="G1092" s="786" t="s">
        <v>3473</v>
      </c>
      <c r="H1092" s="786" t="s">
        <v>1573</v>
      </c>
      <c r="J1092" s="786">
        <v>1</v>
      </c>
      <c r="K1092" s="786">
        <v>5.0199999999999996</v>
      </c>
      <c r="L1092" s="786">
        <v>5.0199999999999996</v>
      </c>
      <c r="M1092" s="55" t="s">
        <v>2455</v>
      </c>
    </row>
    <row r="1093" spans="1:13" ht="15">
      <c r="A1093" s="282">
        <v>45819</v>
      </c>
      <c r="B1093" s="55" t="s">
        <v>3467</v>
      </c>
      <c r="C1093" s="784">
        <v>83101</v>
      </c>
      <c r="D1093" s="784" t="s">
        <v>3081</v>
      </c>
      <c r="E1093" s="784">
        <v>130</v>
      </c>
      <c r="F1093" s="784">
        <v>4010</v>
      </c>
      <c r="G1093" s="784" t="s">
        <v>3474</v>
      </c>
      <c r="H1093" s="784" t="s">
        <v>1573</v>
      </c>
      <c r="J1093" s="784">
        <v>1</v>
      </c>
      <c r="K1093" s="784">
        <v>5.92</v>
      </c>
      <c r="L1093" s="784">
        <v>5.92</v>
      </c>
      <c r="M1093" s="55" t="s">
        <v>2455</v>
      </c>
    </row>
    <row r="1094" spans="1:13" ht="15">
      <c r="A1094" s="282">
        <v>45819</v>
      </c>
      <c r="B1094" s="55" t="s">
        <v>3467</v>
      </c>
      <c r="C1094" s="786">
        <v>81339</v>
      </c>
      <c r="D1094" s="786" t="s">
        <v>2575</v>
      </c>
      <c r="E1094" s="786">
        <v>130</v>
      </c>
      <c r="F1094" s="786">
        <v>4010</v>
      </c>
      <c r="G1094" s="786" t="s">
        <v>3475</v>
      </c>
      <c r="H1094" s="786" t="s">
        <v>1573</v>
      </c>
      <c r="J1094" s="786">
        <v>1</v>
      </c>
      <c r="K1094" s="786">
        <v>5.71</v>
      </c>
      <c r="L1094" s="786">
        <v>5.71</v>
      </c>
      <c r="M1094" s="55" t="s">
        <v>2455</v>
      </c>
    </row>
    <row r="1095" spans="1:13" ht="15">
      <c r="A1095" s="282">
        <v>45819</v>
      </c>
      <c r="B1095" s="55" t="s">
        <v>3467</v>
      </c>
      <c r="C1095" s="784">
        <v>82645</v>
      </c>
      <c r="D1095" s="784" t="s">
        <v>2474</v>
      </c>
      <c r="E1095" s="784">
        <v>120</v>
      </c>
      <c r="F1095" s="784">
        <v>4010</v>
      </c>
      <c r="G1095" s="784" t="s">
        <v>3476</v>
      </c>
      <c r="H1095" s="784" t="s">
        <v>1573</v>
      </c>
      <c r="J1095" s="784">
        <v>1</v>
      </c>
      <c r="K1095" s="784">
        <v>4.7</v>
      </c>
      <c r="L1095" s="784">
        <v>4.7</v>
      </c>
      <c r="M1095" s="55" t="s">
        <v>2455</v>
      </c>
    </row>
    <row r="1096" spans="1:13" ht="15">
      <c r="A1096" s="282">
        <v>45819</v>
      </c>
      <c r="B1096" s="55" t="s">
        <v>3467</v>
      </c>
      <c r="C1096" s="786">
        <v>80275</v>
      </c>
      <c r="D1096" s="786" t="s">
        <v>2376</v>
      </c>
      <c r="E1096" s="786" t="s">
        <v>441</v>
      </c>
      <c r="F1096" s="786">
        <v>4010</v>
      </c>
      <c r="G1096" s="786" t="s">
        <v>3477</v>
      </c>
      <c r="H1096" s="786" t="s">
        <v>1573</v>
      </c>
      <c r="J1096" s="786">
        <v>1</v>
      </c>
      <c r="K1096" s="786">
        <v>4.82</v>
      </c>
      <c r="L1096" s="786">
        <v>4.82</v>
      </c>
      <c r="M1096" s="55" t="s">
        <v>2455</v>
      </c>
    </row>
    <row r="1097" spans="1:13" ht="15">
      <c r="A1097" s="282">
        <v>45819</v>
      </c>
      <c r="B1097" s="55" t="s">
        <v>3467</v>
      </c>
      <c r="C1097" s="784">
        <v>83109</v>
      </c>
      <c r="D1097" s="784" t="s">
        <v>3478</v>
      </c>
      <c r="E1097" s="784">
        <v>85</v>
      </c>
      <c r="F1097" s="784">
        <v>4010</v>
      </c>
      <c r="G1097" s="784" t="s">
        <v>3479</v>
      </c>
      <c r="H1097" s="784" t="s">
        <v>1573</v>
      </c>
      <c r="J1097" s="784">
        <v>1</v>
      </c>
      <c r="K1097" s="784">
        <v>6.18</v>
      </c>
      <c r="L1097" s="784">
        <v>6.18</v>
      </c>
      <c r="M1097" s="55" t="s">
        <v>2455</v>
      </c>
    </row>
    <row r="1098" spans="1:13" ht="15">
      <c r="A1098" s="282">
        <v>45819</v>
      </c>
      <c r="B1098" s="55" t="s">
        <v>3467</v>
      </c>
      <c r="C1098" s="786">
        <v>60363</v>
      </c>
      <c r="D1098" s="786" t="s">
        <v>3480</v>
      </c>
      <c r="E1098" s="786">
        <v>110</v>
      </c>
      <c r="F1098" s="786">
        <v>4010</v>
      </c>
      <c r="G1098" s="786" t="s">
        <v>2359</v>
      </c>
      <c r="H1098" s="786" t="s">
        <v>1573</v>
      </c>
      <c r="J1098" s="786">
        <v>1</v>
      </c>
      <c r="K1098" s="786">
        <v>8.39</v>
      </c>
      <c r="L1098" s="786">
        <v>8.39</v>
      </c>
      <c r="M1098" s="55" t="s">
        <v>2455</v>
      </c>
    </row>
    <row r="1099" spans="1:13" ht="15">
      <c r="A1099" s="282">
        <v>45819</v>
      </c>
      <c r="B1099" s="55" t="s">
        <v>3467</v>
      </c>
      <c r="C1099" s="784">
        <v>83055</v>
      </c>
      <c r="D1099" s="784" t="s">
        <v>3481</v>
      </c>
      <c r="E1099" s="784">
        <v>130</v>
      </c>
      <c r="F1099" s="784">
        <v>4010</v>
      </c>
      <c r="G1099" s="784" t="s">
        <v>3482</v>
      </c>
      <c r="H1099" s="784" t="s">
        <v>1573</v>
      </c>
      <c r="J1099" s="784">
        <v>1</v>
      </c>
      <c r="K1099" s="784">
        <v>3.98</v>
      </c>
      <c r="L1099" s="784">
        <v>3.98</v>
      </c>
      <c r="M1099" s="55" t="s">
        <v>2455</v>
      </c>
    </row>
    <row r="1100" spans="1:13" ht="15">
      <c r="A1100" s="282">
        <v>45819</v>
      </c>
      <c r="B1100" s="55" t="s">
        <v>3467</v>
      </c>
      <c r="C1100" s="786">
        <v>82778</v>
      </c>
      <c r="D1100" s="786" t="s">
        <v>2934</v>
      </c>
      <c r="E1100" s="786">
        <v>100</v>
      </c>
      <c r="F1100" s="786">
        <v>4010</v>
      </c>
      <c r="G1100" s="786" t="s">
        <v>3483</v>
      </c>
      <c r="H1100" s="786" t="s">
        <v>1573</v>
      </c>
      <c r="J1100" s="786">
        <v>1</v>
      </c>
      <c r="K1100" s="786">
        <v>6.06</v>
      </c>
      <c r="L1100" s="786">
        <v>6.06</v>
      </c>
      <c r="M1100" s="55" t="s">
        <v>2455</v>
      </c>
    </row>
    <row r="1101" spans="1:13" ht="15">
      <c r="A1101" s="282">
        <v>45819</v>
      </c>
      <c r="B1101" s="55" t="s">
        <v>3467</v>
      </c>
      <c r="C1101" s="784">
        <v>67256</v>
      </c>
      <c r="D1101" s="784" t="s">
        <v>2366</v>
      </c>
      <c r="E1101" s="784" t="s">
        <v>441</v>
      </c>
      <c r="F1101" s="784">
        <v>4010</v>
      </c>
      <c r="G1101" s="784" t="s">
        <v>3484</v>
      </c>
      <c r="H1101" s="784" t="s">
        <v>1573</v>
      </c>
      <c r="J1101" s="784">
        <v>1</v>
      </c>
      <c r="K1101" s="784">
        <v>3.68</v>
      </c>
      <c r="L1101" s="784">
        <v>3.68</v>
      </c>
      <c r="M1101" s="55" t="s">
        <v>2455</v>
      </c>
    </row>
    <row r="1102" spans="1:13" ht="15">
      <c r="A1102" s="282">
        <v>45819</v>
      </c>
      <c r="B1102" s="55" t="s">
        <v>3467</v>
      </c>
      <c r="C1102" s="786">
        <v>82913</v>
      </c>
      <c r="D1102" s="786" t="s">
        <v>3368</v>
      </c>
      <c r="E1102" s="786">
        <v>150</v>
      </c>
      <c r="F1102" s="786">
        <v>4010</v>
      </c>
      <c r="G1102" s="786" t="s">
        <v>3485</v>
      </c>
      <c r="H1102" s="786" t="s">
        <v>1573</v>
      </c>
      <c r="J1102" s="786">
        <v>1</v>
      </c>
      <c r="K1102" s="786">
        <v>9.4499999999999993</v>
      </c>
      <c r="L1102" s="786">
        <v>9.4499999999999993</v>
      </c>
      <c r="M1102" s="55" t="s">
        <v>2455</v>
      </c>
    </row>
    <row r="1103" spans="1:13" ht="15">
      <c r="A1103" s="282">
        <v>45819</v>
      </c>
      <c r="B1103" s="55" t="s">
        <v>3467</v>
      </c>
      <c r="C1103" s="784">
        <v>50764</v>
      </c>
      <c r="D1103" s="784" t="s">
        <v>3486</v>
      </c>
      <c r="E1103" s="784" t="s">
        <v>441</v>
      </c>
      <c r="F1103" s="784">
        <v>4010</v>
      </c>
      <c r="G1103" s="784" t="s">
        <v>3487</v>
      </c>
      <c r="H1103" s="784" t="s">
        <v>1573</v>
      </c>
      <c r="J1103" s="784">
        <v>1</v>
      </c>
      <c r="K1103" s="784">
        <v>4.91</v>
      </c>
      <c r="L1103" s="784">
        <v>4.91</v>
      </c>
      <c r="M1103" s="55" t="s">
        <v>2455</v>
      </c>
    </row>
    <row r="1104" spans="1:13" ht="15">
      <c r="A1104" s="282">
        <v>45819</v>
      </c>
      <c r="B1104" s="55" t="s">
        <v>3467</v>
      </c>
      <c r="C1104" s="786">
        <v>81339</v>
      </c>
      <c r="D1104" s="786" t="s">
        <v>2575</v>
      </c>
      <c r="E1104" s="786">
        <v>110</v>
      </c>
      <c r="F1104" s="786">
        <v>4010</v>
      </c>
      <c r="G1104" s="786" t="s">
        <v>3488</v>
      </c>
      <c r="H1104" s="786" t="s">
        <v>1573</v>
      </c>
      <c r="J1104" s="786">
        <v>1</v>
      </c>
      <c r="K1104" s="786">
        <v>5.71</v>
      </c>
      <c r="L1104" s="786">
        <v>5.71</v>
      </c>
      <c r="M1104" s="55" t="s">
        <v>2455</v>
      </c>
    </row>
    <row r="1105" spans="1:13" ht="15">
      <c r="A1105" s="282">
        <v>45819</v>
      </c>
      <c r="B1105" s="55" t="s">
        <v>3467</v>
      </c>
      <c r="C1105" s="784">
        <v>83105</v>
      </c>
      <c r="D1105" s="784" t="s">
        <v>3081</v>
      </c>
      <c r="E1105" s="784">
        <v>130</v>
      </c>
      <c r="F1105" s="784">
        <v>4010</v>
      </c>
      <c r="G1105" s="784" t="s">
        <v>3489</v>
      </c>
      <c r="H1105" s="784" t="s">
        <v>1573</v>
      </c>
      <c r="J1105" s="784">
        <v>1</v>
      </c>
      <c r="K1105" s="784">
        <v>6.5</v>
      </c>
      <c r="L1105" s="784">
        <v>6.5</v>
      </c>
      <c r="M1105" s="55" t="s">
        <v>2455</v>
      </c>
    </row>
    <row r="1106" spans="1:13" ht="15">
      <c r="A1106" s="282">
        <v>45819</v>
      </c>
      <c r="B1106" s="55" t="s">
        <v>3467</v>
      </c>
      <c r="C1106" s="786">
        <v>82628</v>
      </c>
      <c r="D1106" s="786" t="s">
        <v>2292</v>
      </c>
      <c r="E1106" s="786">
        <v>85</v>
      </c>
      <c r="F1106" s="786">
        <v>4010</v>
      </c>
      <c r="G1106" s="786" t="s">
        <v>3490</v>
      </c>
      <c r="H1106" s="786" t="s">
        <v>1573</v>
      </c>
      <c r="J1106" s="786">
        <v>1</v>
      </c>
      <c r="K1106" s="786">
        <v>29.82</v>
      </c>
      <c r="L1106" s="786">
        <v>29.82</v>
      </c>
      <c r="M1106" s="55" t="s">
        <v>2455</v>
      </c>
    </row>
    <row r="1107" spans="1:13" ht="15">
      <c r="A1107" s="282">
        <v>45819</v>
      </c>
      <c r="B1107" s="55" t="s">
        <v>3467</v>
      </c>
      <c r="C1107" s="784">
        <v>81339</v>
      </c>
      <c r="D1107" s="784" t="s">
        <v>3491</v>
      </c>
      <c r="E1107" s="784">
        <v>140</v>
      </c>
      <c r="F1107" s="784">
        <v>4010</v>
      </c>
      <c r="G1107" s="784" t="s">
        <v>3492</v>
      </c>
      <c r="H1107" s="784" t="s">
        <v>1573</v>
      </c>
      <c r="J1107" s="784">
        <v>1</v>
      </c>
      <c r="K1107" s="784">
        <v>6.49</v>
      </c>
      <c r="L1107" s="784">
        <v>6.49</v>
      </c>
      <c r="M1107" s="55" t="s">
        <v>2455</v>
      </c>
    </row>
    <row r="1108" spans="1:13" ht="15">
      <c r="A1108" s="282">
        <v>45819</v>
      </c>
      <c r="B1108" s="55" t="s">
        <v>3467</v>
      </c>
      <c r="C1108" s="786">
        <v>82603</v>
      </c>
      <c r="D1108" s="786" t="s">
        <v>3493</v>
      </c>
      <c r="E1108" s="786">
        <v>130</v>
      </c>
      <c r="F1108" s="786">
        <v>4010</v>
      </c>
      <c r="G1108" s="786" t="s">
        <v>3494</v>
      </c>
      <c r="H1108" s="786" t="s">
        <v>1573</v>
      </c>
      <c r="J1108" s="786">
        <v>1</v>
      </c>
      <c r="K1108" s="786">
        <v>5.1100000000000003</v>
      </c>
      <c r="L1108" s="786">
        <v>5.1100000000000003</v>
      </c>
      <c r="M1108" s="55" t="s">
        <v>2455</v>
      </c>
    </row>
    <row r="1109" spans="1:13" ht="15">
      <c r="A1109" s="282">
        <v>45819</v>
      </c>
      <c r="B1109" s="55" t="s">
        <v>3467</v>
      </c>
      <c r="C1109" s="784">
        <v>82543</v>
      </c>
      <c r="D1109" s="784" t="s">
        <v>3495</v>
      </c>
      <c r="E1109" s="784">
        <v>90</v>
      </c>
      <c r="F1109" s="784">
        <v>4010</v>
      </c>
      <c r="G1109" s="784" t="s">
        <v>3496</v>
      </c>
      <c r="H1109" s="784" t="s">
        <v>1573</v>
      </c>
      <c r="J1109" s="784">
        <v>1</v>
      </c>
      <c r="K1109" s="784">
        <v>9.98</v>
      </c>
      <c r="L1109" s="784">
        <v>9.98</v>
      </c>
      <c r="M1109" s="55" t="s">
        <v>2455</v>
      </c>
    </row>
    <row r="1110" spans="1:13" ht="15">
      <c r="A1110" s="282">
        <v>45819</v>
      </c>
      <c r="B1110" s="55" t="s">
        <v>3467</v>
      </c>
      <c r="C1110" s="786">
        <v>67563</v>
      </c>
      <c r="D1110" s="786" t="s">
        <v>2934</v>
      </c>
      <c r="E1110" s="786">
        <v>100</v>
      </c>
      <c r="F1110" s="786">
        <v>4010</v>
      </c>
      <c r="G1110" s="786" t="s">
        <v>3497</v>
      </c>
      <c r="H1110" s="786" t="s">
        <v>1573</v>
      </c>
      <c r="J1110" s="786">
        <v>1</v>
      </c>
      <c r="K1110" s="786">
        <v>8.69</v>
      </c>
      <c r="L1110" s="786">
        <v>8.69</v>
      </c>
      <c r="M1110" s="55" t="s">
        <v>2455</v>
      </c>
    </row>
    <row r="1111" spans="1:13" ht="15">
      <c r="A1111" s="282">
        <v>45819</v>
      </c>
      <c r="B1111" s="55" t="s">
        <v>3467</v>
      </c>
      <c r="C1111" s="784">
        <v>82572</v>
      </c>
      <c r="D1111" s="784" t="s">
        <v>2376</v>
      </c>
      <c r="E1111" s="784">
        <v>90</v>
      </c>
      <c r="F1111" s="784">
        <v>4010</v>
      </c>
      <c r="G1111" s="784" t="s">
        <v>2346</v>
      </c>
      <c r="H1111" s="784" t="s">
        <v>1573</v>
      </c>
      <c r="J1111" s="784">
        <v>1</v>
      </c>
      <c r="K1111" s="784">
        <v>9.9700000000000006</v>
      </c>
      <c r="L1111" s="784">
        <v>9.9700000000000006</v>
      </c>
      <c r="M1111" s="55" t="s">
        <v>2455</v>
      </c>
    </row>
    <row r="1112" spans="1:13" ht="15">
      <c r="A1112" s="282">
        <v>45819</v>
      </c>
      <c r="B1112" s="55" t="s">
        <v>3467</v>
      </c>
      <c r="C1112" s="786">
        <v>80275</v>
      </c>
      <c r="D1112" s="786" t="s">
        <v>3498</v>
      </c>
      <c r="E1112" s="786" t="s">
        <v>2296</v>
      </c>
      <c r="F1112" s="786">
        <v>4010</v>
      </c>
      <c r="G1112" s="786" t="s">
        <v>3499</v>
      </c>
      <c r="H1112" s="786" t="s">
        <v>1573</v>
      </c>
      <c r="J1112" s="786">
        <v>1</v>
      </c>
      <c r="K1112" s="786">
        <v>5.62</v>
      </c>
      <c r="L1112" s="786">
        <v>5.62</v>
      </c>
      <c r="M1112" s="55" t="s">
        <v>2455</v>
      </c>
    </row>
    <row r="1113" spans="1:13" ht="15">
      <c r="A1113" s="282">
        <v>45819</v>
      </c>
      <c r="B1113" s="55" t="s">
        <v>3467</v>
      </c>
      <c r="C1113" s="784">
        <v>81553</v>
      </c>
      <c r="D1113" s="784" t="s">
        <v>2523</v>
      </c>
      <c r="E1113" s="784">
        <v>70</v>
      </c>
      <c r="F1113" s="784">
        <v>4010</v>
      </c>
      <c r="G1113" s="784" t="s">
        <v>2342</v>
      </c>
      <c r="H1113" s="784" t="s">
        <v>1573</v>
      </c>
      <c r="J1113" s="784">
        <v>1</v>
      </c>
      <c r="K1113" s="784">
        <v>34.49</v>
      </c>
      <c r="L1113" s="784">
        <v>34.49</v>
      </c>
      <c r="M1113" s="55" t="s">
        <v>2455</v>
      </c>
    </row>
    <row r="1114" spans="1:13" ht="15">
      <c r="A1114" s="282">
        <v>45819</v>
      </c>
      <c r="B1114" s="55" t="s">
        <v>3467</v>
      </c>
      <c r="C1114" s="786">
        <v>81368</v>
      </c>
      <c r="D1114" s="786" t="s">
        <v>3500</v>
      </c>
      <c r="E1114" s="786">
        <v>110</v>
      </c>
      <c r="F1114" s="786">
        <v>4010</v>
      </c>
      <c r="G1114" s="786" t="s">
        <v>3501</v>
      </c>
      <c r="H1114" s="786" t="s">
        <v>1573</v>
      </c>
      <c r="J1114" s="786">
        <v>1</v>
      </c>
      <c r="K1114" s="786">
        <v>4.47</v>
      </c>
      <c r="L1114" s="786">
        <v>4.47</v>
      </c>
      <c r="M1114" s="55" t="s">
        <v>2455</v>
      </c>
    </row>
    <row r="1115" spans="1:13" ht="15">
      <c r="A1115" s="282">
        <v>45819</v>
      </c>
      <c r="B1115" s="55" t="s">
        <v>3467</v>
      </c>
      <c r="C1115" s="784">
        <v>50764</v>
      </c>
      <c r="D1115" s="784">
        <v>11</v>
      </c>
      <c r="E1115" s="784" t="s">
        <v>441</v>
      </c>
      <c r="F1115" s="784">
        <v>4010</v>
      </c>
      <c r="G1115" s="784" t="s">
        <v>2343</v>
      </c>
      <c r="H1115" s="784" t="s">
        <v>1573</v>
      </c>
      <c r="J1115" s="784">
        <v>1</v>
      </c>
      <c r="K1115" s="784">
        <v>4.95</v>
      </c>
      <c r="L1115" s="784">
        <v>4.95</v>
      </c>
      <c r="M1115" s="55" t="s">
        <v>2455</v>
      </c>
    </row>
    <row r="1116" spans="1:13" ht="15">
      <c r="A1116" s="282">
        <v>45819</v>
      </c>
      <c r="B1116" s="55" t="s">
        <v>3467</v>
      </c>
      <c r="C1116" s="786">
        <v>81010</v>
      </c>
      <c r="D1116" s="786">
        <v>548</v>
      </c>
      <c r="E1116" s="786">
        <v>110</v>
      </c>
      <c r="F1116" s="786">
        <v>4010</v>
      </c>
      <c r="G1116" s="786" t="s">
        <v>2340</v>
      </c>
      <c r="H1116" s="786" t="s">
        <v>1573</v>
      </c>
      <c r="J1116" s="786">
        <v>1</v>
      </c>
      <c r="K1116" s="786">
        <v>9.15</v>
      </c>
      <c r="L1116" s="786">
        <v>9.15</v>
      </c>
      <c r="M1116" s="55" t="s">
        <v>2455</v>
      </c>
    </row>
    <row r="1117" spans="1:13" ht="15">
      <c r="A1117" s="282">
        <v>45819</v>
      </c>
      <c r="B1117" s="55" t="s">
        <v>3467</v>
      </c>
      <c r="C1117" s="784">
        <v>81551</v>
      </c>
      <c r="D1117" s="784" t="s">
        <v>3049</v>
      </c>
      <c r="E1117" s="784">
        <v>110</v>
      </c>
      <c r="F1117" s="784">
        <v>4010</v>
      </c>
      <c r="G1117" s="784" t="s">
        <v>3502</v>
      </c>
      <c r="H1117" s="784" t="s">
        <v>1573</v>
      </c>
      <c r="J1117" s="784">
        <v>1</v>
      </c>
      <c r="K1117" s="784">
        <v>4.28</v>
      </c>
      <c r="L1117" s="784">
        <v>4.28</v>
      </c>
      <c r="M1117" s="55" t="s">
        <v>2455</v>
      </c>
    </row>
    <row r="1118" spans="1:13" ht="15">
      <c r="A1118" s="282">
        <v>45819</v>
      </c>
      <c r="B1118" s="55" t="s">
        <v>3467</v>
      </c>
      <c r="C1118" s="786">
        <v>82836</v>
      </c>
      <c r="D1118" s="786" t="s">
        <v>3040</v>
      </c>
      <c r="E1118" s="786" t="s">
        <v>289</v>
      </c>
      <c r="F1118" s="786">
        <v>4010</v>
      </c>
      <c r="G1118" s="786" t="s">
        <v>2331</v>
      </c>
      <c r="H1118" s="786" t="s">
        <v>1573</v>
      </c>
      <c r="J1118" s="786">
        <v>1</v>
      </c>
      <c r="K1118" s="786">
        <v>12.55</v>
      </c>
      <c r="L1118" s="786">
        <v>12.55</v>
      </c>
      <c r="M1118" s="55" t="s">
        <v>2455</v>
      </c>
    </row>
    <row r="1119" spans="1:13" ht="15">
      <c r="A1119" s="282">
        <v>45819</v>
      </c>
      <c r="B1119" s="55" t="s">
        <v>3467</v>
      </c>
      <c r="C1119" s="784">
        <v>82721</v>
      </c>
      <c r="D1119" s="784" t="s">
        <v>3075</v>
      </c>
      <c r="E1119" s="784">
        <v>120</v>
      </c>
      <c r="F1119" s="784">
        <v>4010</v>
      </c>
      <c r="G1119" s="784" t="s">
        <v>3503</v>
      </c>
      <c r="H1119" s="784" t="s">
        <v>1573</v>
      </c>
      <c r="J1119" s="784">
        <v>1</v>
      </c>
      <c r="K1119" s="784">
        <v>7.45</v>
      </c>
      <c r="L1119" s="784">
        <v>7.45</v>
      </c>
      <c r="M1119" s="55" t="s">
        <v>2455</v>
      </c>
    </row>
    <row r="1120" spans="1:13" ht="15">
      <c r="A1120" s="282">
        <v>45819</v>
      </c>
      <c r="B1120" s="55" t="s">
        <v>3467</v>
      </c>
      <c r="C1120" s="786">
        <v>50764</v>
      </c>
      <c r="D1120" s="786">
        <v>1</v>
      </c>
      <c r="E1120" s="786" t="s">
        <v>441</v>
      </c>
      <c r="F1120" s="786">
        <v>4010</v>
      </c>
      <c r="G1120" s="786" t="s">
        <v>2640</v>
      </c>
      <c r="H1120" s="786" t="s">
        <v>1573</v>
      </c>
      <c r="J1120" s="786">
        <v>2</v>
      </c>
      <c r="K1120" s="786">
        <v>4.03</v>
      </c>
      <c r="L1120" s="786">
        <v>8.06</v>
      </c>
      <c r="M1120" s="55" t="s">
        <v>2455</v>
      </c>
    </row>
    <row r="1121" spans="1:14" ht="15">
      <c r="A1121" s="282">
        <v>45819</v>
      </c>
      <c r="B1121" s="55" t="s">
        <v>3467</v>
      </c>
      <c r="C1121" s="784">
        <v>83097</v>
      </c>
      <c r="D1121" s="784" t="s">
        <v>3210</v>
      </c>
      <c r="E1121" s="784">
        <v>120</v>
      </c>
      <c r="F1121" s="784">
        <v>4010</v>
      </c>
      <c r="G1121" s="784" t="s">
        <v>3504</v>
      </c>
      <c r="H1121" s="784" t="s">
        <v>1573</v>
      </c>
      <c r="J1121" s="784">
        <v>1</v>
      </c>
      <c r="K1121" s="784">
        <v>5.17</v>
      </c>
      <c r="L1121" s="784">
        <v>5.17</v>
      </c>
      <c r="M1121" s="55" t="s">
        <v>2455</v>
      </c>
    </row>
    <row r="1122" spans="1:14" ht="15">
      <c r="A1122" s="282">
        <v>45819</v>
      </c>
      <c r="B1122" s="55" t="s">
        <v>3467</v>
      </c>
      <c r="C1122" s="786">
        <v>33218</v>
      </c>
      <c r="D1122" s="786" t="s">
        <v>2560</v>
      </c>
      <c r="E1122" s="786">
        <v>160</v>
      </c>
      <c r="F1122" s="786">
        <v>4010</v>
      </c>
      <c r="G1122" s="786" t="s">
        <v>3505</v>
      </c>
      <c r="H1122" s="786" t="s">
        <v>1573</v>
      </c>
      <c r="J1122" s="786">
        <v>1</v>
      </c>
      <c r="K1122" s="786">
        <v>6.23</v>
      </c>
      <c r="L1122" s="786">
        <v>6.23</v>
      </c>
      <c r="M1122" s="55" t="s">
        <v>2455</v>
      </c>
    </row>
    <row r="1123" spans="1:14" ht="15">
      <c r="A1123" s="282">
        <v>45819</v>
      </c>
      <c r="B1123" s="55" t="s">
        <v>3467</v>
      </c>
      <c r="C1123" s="784">
        <v>43205</v>
      </c>
      <c r="D1123" s="784" t="s">
        <v>2290</v>
      </c>
      <c r="E1123" s="784">
        <v>140</v>
      </c>
      <c r="F1123" s="784">
        <v>4010</v>
      </c>
      <c r="G1123" s="784" t="s">
        <v>3506</v>
      </c>
      <c r="H1123" s="784" t="s">
        <v>1573</v>
      </c>
      <c r="J1123" s="784">
        <v>1</v>
      </c>
      <c r="K1123" s="784">
        <v>3.05</v>
      </c>
      <c r="L1123" s="784">
        <v>3.05</v>
      </c>
      <c r="M1123" s="55" t="s">
        <v>2455</v>
      </c>
    </row>
    <row r="1124" spans="1:14" ht="15">
      <c r="A1124" s="282">
        <v>45820</v>
      </c>
      <c r="B1124" s="55" t="s">
        <v>3507</v>
      </c>
      <c r="C1124" s="784">
        <v>81339</v>
      </c>
      <c r="D1124" s="784" t="s">
        <v>3508</v>
      </c>
      <c r="E1124" s="784">
        <v>140</v>
      </c>
      <c r="F1124" s="784">
        <v>4010</v>
      </c>
      <c r="G1124" s="784" t="s">
        <v>3509</v>
      </c>
      <c r="H1124" s="784" t="s">
        <v>1573</v>
      </c>
      <c r="I1124" s="784">
        <v>1</v>
      </c>
      <c r="J1124" s="784">
        <v>1</v>
      </c>
      <c r="K1124" s="793">
        <v>6.77</v>
      </c>
      <c r="L1124" s="784">
        <v>6.77</v>
      </c>
      <c r="M1124" s="55" t="s">
        <v>2455</v>
      </c>
    </row>
    <row r="1125" spans="1:14" ht="15">
      <c r="A1125" s="783">
        <v>45821</v>
      </c>
      <c r="B1125" s="784" t="s">
        <v>3510</v>
      </c>
      <c r="C1125" s="784">
        <v>67222</v>
      </c>
      <c r="D1125" s="784" t="s">
        <v>2577</v>
      </c>
      <c r="E1125" s="784" t="s">
        <v>2520</v>
      </c>
      <c r="F1125" s="784">
        <v>4010</v>
      </c>
      <c r="G1125" s="784" t="s">
        <v>2501</v>
      </c>
      <c r="H1125" s="784" t="s">
        <v>1573</v>
      </c>
      <c r="I1125" s="784">
        <v>158730425268421</v>
      </c>
      <c r="J1125" s="784">
        <v>7</v>
      </c>
      <c r="K1125" s="784">
        <v>19.77</v>
      </c>
      <c r="L1125" s="793">
        <v>138.38999999999999</v>
      </c>
      <c r="M1125" s="55" t="s">
        <v>2618</v>
      </c>
      <c r="N1125" s="788" t="s">
        <v>3511</v>
      </c>
    </row>
    <row r="1126" spans="1:14" ht="15">
      <c r="A1126" s="783">
        <v>45821</v>
      </c>
      <c r="B1126" s="784" t="s">
        <v>3512</v>
      </c>
      <c r="C1126" s="784">
        <v>81666</v>
      </c>
      <c r="D1126" s="784" t="s">
        <v>3513</v>
      </c>
      <c r="E1126" s="784">
        <v>60</v>
      </c>
      <c r="F1126" s="784">
        <v>4010</v>
      </c>
      <c r="G1126" s="784" t="s">
        <v>2218</v>
      </c>
      <c r="H1126" s="784" t="s">
        <v>2218</v>
      </c>
      <c r="I1126" s="784">
        <v>13</v>
      </c>
      <c r="J1126" s="55">
        <v>13</v>
      </c>
      <c r="K1126" s="784">
        <v>5.6</v>
      </c>
      <c r="L1126" s="793">
        <v>72.8</v>
      </c>
      <c r="M1126" s="55" t="s">
        <v>2287</v>
      </c>
    </row>
    <row r="1127" spans="1:14" ht="15">
      <c r="A1127" s="783">
        <v>45821</v>
      </c>
      <c r="B1127" s="784" t="s">
        <v>3514</v>
      </c>
      <c r="C1127" s="784">
        <v>81666</v>
      </c>
      <c r="D1127" s="784" t="s">
        <v>3515</v>
      </c>
      <c r="E1127" s="784">
        <v>70</v>
      </c>
      <c r="F1127" s="784">
        <v>4010</v>
      </c>
      <c r="G1127" s="784" t="s">
        <v>2218</v>
      </c>
      <c r="H1127" s="784" t="s">
        <v>2218</v>
      </c>
      <c r="I1127" s="784">
        <v>3</v>
      </c>
      <c r="J1127" s="784">
        <v>3</v>
      </c>
      <c r="K1127" s="793">
        <v>5.6</v>
      </c>
      <c r="L1127" s="793">
        <v>16.8</v>
      </c>
      <c r="M1127" s="55" t="s">
        <v>2287</v>
      </c>
    </row>
    <row r="1128" spans="1:14" ht="15">
      <c r="A1128" s="783">
        <v>45821</v>
      </c>
      <c r="B1128" s="784" t="s">
        <v>3516</v>
      </c>
      <c r="C1128" s="784">
        <v>81666</v>
      </c>
      <c r="D1128" s="784" t="s">
        <v>3513</v>
      </c>
      <c r="E1128" s="784">
        <v>80</v>
      </c>
      <c r="F1128" s="784">
        <v>4010</v>
      </c>
      <c r="G1128" s="784" t="s">
        <v>2218</v>
      </c>
      <c r="H1128" s="784" t="s">
        <v>2218</v>
      </c>
      <c r="I1128" s="784">
        <v>1</v>
      </c>
      <c r="J1128" s="784">
        <v>1</v>
      </c>
      <c r="K1128" s="784">
        <v>5.6</v>
      </c>
      <c r="L1128" s="793">
        <v>5.6</v>
      </c>
      <c r="M1128" s="55" t="s">
        <v>2287</v>
      </c>
    </row>
    <row r="1129" spans="1:14" ht="12.75" customHeight="1">
      <c r="A1129" s="783">
        <v>45821</v>
      </c>
      <c r="B1129" s="784" t="s">
        <v>3517</v>
      </c>
      <c r="C1129" s="784">
        <v>81666</v>
      </c>
      <c r="D1129" s="784" t="s">
        <v>2216</v>
      </c>
      <c r="E1129" s="784">
        <v>70</v>
      </c>
      <c r="F1129" s="784">
        <v>4010</v>
      </c>
      <c r="G1129" s="784" t="s">
        <v>2218</v>
      </c>
      <c r="H1129" s="784" t="s">
        <v>2218</v>
      </c>
      <c r="I1129" s="784">
        <v>6</v>
      </c>
      <c r="J1129" s="784">
        <v>6</v>
      </c>
      <c r="K1129" s="784">
        <v>5.6</v>
      </c>
      <c r="L1129" s="793">
        <v>33.6</v>
      </c>
      <c r="M1129" s="55" t="s">
        <v>2287</v>
      </c>
    </row>
    <row r="1130" spans="1:14" ht="15">
      <c r="A1130" s="886">
        <v>45821</v>
      </c>
      <c r="B1130" s="55" t="s">
        <v>3518</v>
      </c>
      <c r="C1130" s="784">
        <v>82036</v>
      </c>
      <c r="D1130" s="784" t="s">
        <v>2436</v>
      </c>
      <c r="E1130" s="784">
        <v>60</v>
      </c>
      <c r="F1130" s="784">
        <v>4010</v>
      </c>
      <c r="G1130" s="784" t="s">
        <v>2229</v>
      </c>
      <c r="H1130" s="784" t="s">
        <v>1573</v>
      </c>
      <c r="J1130" s="784">
        <v>1</v>
      </c>
      <c r="K1130" s="784">
        <v>44.51</v>
      </c>
      <c r="L1130" s="793">
        <v>44.51</v>
      </c>
      <c r="M1130" s="55" t="s">
        <v>2455</v>
      </c>
    </row>
    <row r="1131" spans="1:14" ht="15">
      <c r="A1131" s="887">
        <v>45821</v>
      </c>
      <c r="B1131" s="55" t="s">
        <v>3518</v>
      </c>
      <c r="C1131" s="786">
        <v>50754</v>
      </c>
      <c r="D1131" s="786" t="s">
        <v>3074</v>
      </c>
      <c r="E1131" s="786" t="s">
        <v>2061</v>
      </c>
      <c r="F1131" s="786">
        <v>4010</v>
      </c>
      <c r="G1131" s="786" t="s">
        <v>2573</v>
      </c>
      <c r="H1131" s="786" t="s">
        <v>1573</v>
      </c>
      <c r="J1131" s="786">
        <v>1</v>
      </c>
      <c r="K1131" s="786">
        <v>3.3</v>
      </c>
      <c r="L1131" s="796">
        <v>3.3</v>
      </c>
      <c r="M1131" s="55" t="s">
        <v>2455</v>
      </c>
    </row>
    <row r="1132" spans="1:14" ht="15">
      <c r="A1132" s="783">
        <v>45821</v>
      </c>
      <c r="B1132" s="784" t="s">
        <v>3519</v>
      </c>
      <c r="C1132" s="784">
        <v>81666</v>
      </c>
      <c r="D1132" s="784" t="s">
        <v>3513</v>
      </c>
      <c r="E1132" s="784">
        <v>80</v>
      </c>
      <c r="F1132" s="784">
        <v>4010</v>
      </c>
      <c r="G1132" s="784" t="s">
        <v>2218</v>
      </c>
      <c r="H1132" s="784" t="s">
        <v>2218</v>
      </c>
      <c r="I1132" s="797"/>
      <c r="J1132" s="784">
        <v>-2</v>
      </c>
      <c r="K1132" s="784">
        <v>5.6</v>
      </c>
      <c r="L1132" s="793">
        <v>-11.2</v>
      </c>
      <c r="M1132" s="55" t="s">
        <v>2618</v>
      </c>
      <c r="N1132" s="788" t="s">
        <v>3520</v>
      </c>
    </row>
    <row r="1133" spans="1:14" ht="15">
      <c r="A1133" s="785">
        <v>45821</v>
      </c>
      <c r="B1133" s="786" t="s">
        <v>3519</v>
      </c>
      <c r="C1133" s="786">
        <v>81666</v>
      </c>
      <c r="D1133" s="786" t="s">
        <v>2216</v>
      </c>
      <c r="E1133" s="786">
        <v>70</v>
      </c>
      <c r="F1133" s="786">
        <v>4010</v>
      </c>
      <c r="G1133" s="786" t="s">
        <v>2218</v>
      </c>
      <c r="H1133" s="786" t="s">
        <v>2218</v>
      </c>
      <c r="I1133" s="798"/>
      <c r="J1133" s="786">
        <v>-13</v>
      </c>
      <c r="K1133" s="786">
        <v>5.6</v>
      </c>
      <c r="L1133" s="796">
        <v>-72.8</v>
      </c>
      <c r="M1133" s="55" t="s">
        <v>2618</v>
      </c>
      <c r="N1133" s="788" t="s">
        <v>3520</v>
      </c>
    </row>
    <row r="1134" spans="1:14" ht="15">
      <c r="A1134" s="783">
        <v>45821</v>
      </c>
      <c r="B1134" s="784" t="s">
        <v>3519</v>
      </c>
      <c r="C1134" s="784">
        <v>81666</v>
      </c>
      <c r="D1134" s="784" t="s">
        <v>3515</v>
      </c>
      <c r="E1134" s="784">
        <v>70</v>
      </c>
      <c r="F1134" s="784">
        <v>4010</v>
      </c>
      <c r="G1134" s="784" t="s">
        <v>2218</v>
      </c>
      <c r="H1134" s="784" t="s">
        <v>2218</v>
      </c>
      <c r="I1134" s="797"/>
      <c r="J1134" s="784">
        <v>-6</v>
      </c>
      <c r="K1134" s="784">
        <v>5.6</v>
      </c>
      <c r="L1134" s="793">
        <v>-33.6</v>
      </c>
      <c r="M1134" s="55" t="s">
        <v>2618</v>
      </c>
      <c r="N1134" s="788" t="s">
        <v>3520</v>
      </c>
    </row>
    <row r="1135" spans="1:14" ht="15">
      <c r="A1135" s="785">
        <v>45821</v>
      </c>
      <c r="B1135" s="786" t="s">
        <v>3519</v>
      </c>
      <c r="C1135" s="786">
        <v>81666</v>
      </c>
      <c r="D1135" s="786" t="s">
        <v>3513</v>
      </c>
      <c r="E1135" s="786">
        <v>60</v>
      </c>
      <c r="F1135" s="786">
        <v>4010</v>
      </c>
      <c r="G1135" s="786" t="s">
        <v>2218</v>
      </c>
      <c r="H1135" s="786" t="s">
        <v>2218</v>
      </c>
      <c r="I1135" s="798"/>
      <c r="J1135" s="786">
        <v>-26</v>
      </c>
      <c r="K1135" s="786">
        <v>5.6</v>
      </c>
      <c r="L1135" s="796">
        <v>-145.6</v>
      </c>
      <c r="M1135" s="55" t="s">
        <v>2618</v>
      </c>
      <c r="N1135" s="788" t="s">
        <v>3520</v>
      </c>
    </row>
    <row r="1136" spans="1:14" ht="15">
      <c r="A1136" s="886">
        <v>45821</v>
      </c>
      <c r="B1136" s="55" t="s">
        <v>3521</v>
      </c>
      <c r="C1136" s="784">
        <v>82719</v>
      </c>
      <c r="D1136" s="784" t="s">
        <v>3298</v>
      </c>
      <c r="E1136" s="784">
        <v>140</v>
      </c>
      <c r="F1136" s="784">
        <v>4010</v>
      </c>
      <c r="G1136" s="784" t="s">
        <v>2240</v>
      </c>
      <c r="H1136" s="784" t="s">
        <v>1573</v>
      </c>
      <c r="J1136" s="784">
        <v>1</v>
      </c>
      <c r="K1136" s="784">
        <v>15.76</v>
      </c>
      <c r="L1136" s="793">
        <v>15.76</v>
      </c>
      <c r="M1136" s="55" t="s">
        <v>2455</v>
      </c>
    </row>
    <row r="1137" spans="1:14" ht="15">
      <c r="A1137" s="886">
        <v>45822</v>
      </c>
      <c r="B1137" s="55" t="s">
        <v>3522</v>
      </c>
      <c r="C1137" s="784">
        <v>82985</v>
      </c>
      <c r="D1137" s="784" t="s">
        <v>3478</v>
      </c>
      <c r="E1137" s="784">
        <v>80</v>
      </c>
      <c r="F1137" s="784">
        <v>4010</v>
      </c>
      <c r="G1137" s="784" t="s">
        <v>2566</v>
      </c>
      <c r="H1137" s="784" t="s">
        <v>1573</v>
      </c>
      <c r="J1137" s="784">
        <v>1</v>
      </c>
      <c r="K1137" s="784">
        <v>5.08</v>
      </c>
      <c r="L1137" s="793">
        <v>5.08</v>
      </c>
      <c r="M1137" s="55" t="s">
        <v>2455</v>
      </c>
    </row>
    <row r="1138" spans="1:14" ht="15">
      <c r="A1138" s="887">
        <v>45822</v>
      </c>
      <c r="B1138" s="55" t="s">
        <v>3522</v>
      </c>
      <c r="C1138" s="786">
        <v>82778</v>
      </c>
      <c r="D1138" s="786" t="s">
        <v>3523</v>
      </c>
      <c r="E1138" s="786">
        <v>100</v>
      </c>
      <c r="F1138" s="786">
        <v>4010</v>
      </c>
      <c r="G1138" s="786" t="s">
        <v>2571</v>
      </c>
      <c r="H1138" s="786" t="s">
        <v>1573</v>
      </c>
      <c r="J1138" s="786">
        <v>1</v>
      </c>
      <c r="K1138" s="786">
        <v>6.06</v>
      </c>
      <c r="L1138" s="796">
        <v>6.06</v>
      </c>
      <c r="M1138" s="55" t="s">
        <v>2455</v>
      </c>
    </row>
    <row r="1139" spans="1:14" ht="15">
      <c r="A1139" s="886">
        <v>45822</v>
      </c>
      <c r="B1139" s="55" t="s">
        <v>3522</v>
      </c>
      <c r="C1139" s="784">
        <v>83025</v>
      </c>
      <c r="D1139" s="784" t="s">
        <v>3524</v>
      </c>
      <c r="E1139" s="784">
        <v>150</v>
      </c>
      <c r="F1139" s="784">
        <v>4010</v>
      </c>
      <c r="G1139" s="784" t="s">
        <v>2573</v>
      </c>
      <c r="H1139" s="784" t="s">
        <v>1573</v>
      </c>
      <c r="J1139" s="784">
        <v>2</v>
      </c>
      <c r="K1139" s="784">
        <v>4.6500000000000004</v>
      </c>
      <c r="L1139" s="793">
        <v>9.3000000000000007</v>
      </c>
      <c r="M1139" s="55" t="s">
        <v>2455</v>
      </c>
    </row>
    <row r="1140" spans="1:14" ht="15">
      <c r="A1140" s="886">
        <v>45822</v>
      </c>
      <c r="B1140" s="55" t="s">
        <v>3525</v>
      </c>
      <c r="C1140" s="784">
        <v>82836</v>
      </c>
      <c r="D1140" s="784" t="s">
        <v>3053</v>
      </c>
      <c r="E1140" s="784" t="s">
        <v>2061</v>
      </c>
      <c r="F1140" s="784">
        <v>4010</v>
      </c>
      <c r="G1140" s="784" t="s">
        <v>2251</v>
      </c>
      <c r="H1140" s="784" t="s">
        <v>1573</v>
      </c>
      <c r="J1140" s="784">
        <v>1</v>
      </c>
      <c r="K1140" s="784">
        <v>12.55</v>
      </c>
      <c r="L1140" s="793">
        <v>12.55</v>
      </c>
      <c r="M1140" s="55" t="s">
        <v>2224</v>
      </c>
    </row>
    <row r="1141" spans="1:14" ht="15">
      <c r="A1141" s="886">
        <v>45822</v>
      </c>
      <c r="B1141" s="55" t="s">
        <v>3526</v>
      </c>
      <c r="C1141" s="784">
        <v>82836</v>
      </c>
      <c r="D1141" s="784" t="s">
        <v>3040</v>
      </c>
      <c r="E1141" s="784" t="s">
        <v>2061</v>
      </c>
      <c r="F1141" s="784">
        <v>4010</v>
      </c>
      <c r="G1141" s="784" t="s">
        <v>2256</v>
      </c>
      <c r="H1141" s="784" t="s">
        <v>1573</v>
      </c>
      <c r="J1141" s="784">
        <v>1</v>
      </c>
      <c r="K1141" s="784">
        <v>12.55</v>
      </c>
      <c r="L1141" s="793">
        <v>12.55</v>
      </c>
      <c r="M1141" s="55" t="s">
        <v>2224</v>
      </c>
    </row>
    <row r="1142" spans="1:14" ht="15">
      <c r="A1142" s="783">
        <v>45824</v>
      </c>
      <c r="B1142" s="784" t="s">
        <v>3527</v>
      </c>
      <c r="C1142" s="784">
        <v>81563</v>
      </c>
      <c r="D1142" s="784" t="s">
        <v>2434</v>
      </c>
      <c r="E1142" s="784">
        <v>110</v>
      </c>
      <c r="F1142" s="784">
        <v>4010</v>
      </c>
      <c r="G1142" s="784" t="s">
        <v>3528</v>
      </c>
      <c r="H1142" s="784" t="s">
        <v>1573</v>
      </c>
      <c r="I1142" s="784">
        <v>8.9050810005917504E+16</v>
      </c>
      <c r="J1142" s="784">
        <v>85</v>
      </c>
      <c r="K1142" s="784">
        <v>10.050000000000001</v>
      </c>
      <c r="L1142" s="793">
        <v>854.25</v>
      </c>
      <c r="M1142" s="55" t="s">
        <v>2618</v>
      </c>
      <c r="N1142" s="788" t="s">
        <v>3529</v>
      </c>
    </row>
    <row r="1143" spans="1:14" ht="15">
      <c r="A1143" s="282">
        <v>45824</v>
      </c>
      <c r="B1143" s="55" t="s">
        <v>3530</v>
      </c>
      <c r="C1143" s="784">
        <v>68141</v>
      </c>
      <c r="D1143" s="784" t="s">
        <v>2493</v>
      </c>
      <c r="E1143" s="784">
        <v>80</v>
      </c>
      <c r="F1143" s="784">
        <v>4010</v>
      </c>
      <c r="G1143" s="784" t="s">
        <v>3531</v>
      </c>
      <c r="H1143" s="784" t="s">
        <v>1573</v>
      </c>
      <c r="J1143" s="55">
        <v>-1</v>
      </c>
      <c r="K1143" s="791">
        <v>6.13</v>
      </c>
      <c r="L1143" s="791">
        <v>-6.13</v>
      </c>
      <c r="M1143" s="55" t="s">
        <v>2873</v>
      </c>
    </row>
    <row r="1144" spans="1:14" ht="15">
      <c r="A1144" s="282">
        <v>45824</v>
      </c>
      <c r="B1144" s="55" t="s">
        <v>3532</v>
      </c>
      <c r="C1144" s="784">
        <v>81984</v>
      </c>
      <c r="D1144" s="784" t="s">
        <v>3533</v>
      </c>
      <c r="E1144" s="784">
        <v>90</v>
      </c>
      <c r="F1144" s="55">
        <v>4010</v>
      </c>
      <c r="G1144" s="784" t="s">
        <v>3534</v>
      </c>
      <c r="H1144" s="784" t="s">
        <v>1573</v>
      </c>
      <c r="J1144" s="55">
        <v>-1</v>
      </c>
      <c r="K1144" s="791">
        <v>5.65</v>
      </c>
      <c r="L1144" s="791">
        <v>-5.65</v>
      </c>
      <c r="M1144" s="55" t="s">
        <v>2967</v>
      </c>
    </row>
    <row r="1145" spans="1:14" ht="15">
      <c r="A1145" s="282">
        <v>45824</v>
      </c>
      <c r="B1145" s="55" t="s">
        <v>3532</v>
      </c>
      <c r="C1145" s="786">
        <v>81666</v>
      </c>
      <c r="D1145" s="786" t="s">
        <v>3513</v>
      </c>
      <c r="E1145" s="786">
        <v>50</v>
      </c>
      <c r="F1145" s="55">
        <v>4010</v>
      </c>
      <c r="G1145" s="786" t="s">
        <v>3535</v>
      </c>
      <c r="H1145" s="786" t="s">
        <v>1573</v>
      </c>
      <c r="J1145" s="55">
        <v>-1</v>
      </c>
      <c r="K1145" s="791">
        <v>5.6</v>
      </c>
      <c r="L1145" s="791">
        <v>-5.6</v>
      </c>
      <c r="M1145" s="55" t="s">
        <v>2967</v>
      </c>
    </row>
    <row r="1146" spans="1:14" ht="15">
      <c r="A1146" s="282">
        <v>45824</v>
      </c>
      <c r="B1146" s="55" t="s">
        <v>3536</v>
      </c>
      <c r="C1146" s="784">
        <v>81940</v>
      </c>
      <c r="D1146" s="784" t="s">
        <v>2278</v>
      </c>
      <c r="E1146" s="784">
        <v>100</v>
      </c>
      <c r="F1146" s="784">
        <v>4010</v>
      </c>
      <c r="G1146" s="784" t="s">
        <v>3537</v>
      </c>
      <c r="H1146" s="784" t="s">
        <v>1573</v>
      </c>
      <c r="I1146" s="784">
        <v>2</v>
      </c>
      <c r="J1146" s="784">
        <v>2</v>
      </c>
      <c r="K1146" s="784">
        <v>11.83</v>
      </c>
      <c r="L1146" s="793">
        <v>23.66</v>
      </c>
      <c r="M1146" s="55" t="s">
        <v>2455</v>
      </c>
    </row>
    <row r="1147" spans="1:14" ht="15">
      <c r="A1147" s="282">
        <v>45826</v>
      </c>
      <c r="B1147" s="55" t="s">
        <v>3538</v>
      </c>
      <c r="C1147" s="786">
        <v>82719</v>
      </c>
      <c r="D1147" s="786" t="s">
        <v>3298</v>
      </c>
      <c r="E1147" s="786">
        <v>130</v>
      </c>
      <c r="F1147" s="786">
        <v>4010</v>
      </c>
      <c r="G1147" s="786" t="s">
        <v>3539</v>
      </c>
      <c r="H1147" s="786" t="s">
        <v>1573</v>
      </c>
      <c r="I1147" s="786">
        <v>1</v>
      </c>
      <c r="J1147" s="786">
        <v>1</v>
      </c>
      <c r="K1147" s="786">
        <v>15.76</v>
      </c>
      <c r="L1147" s="796">
        <v>15.76</v>
      </c>
      <c r="M1147" s="55" t="s">
        <v>2455</v>
      </c>
    </row>
    <row r="1148" spans="1:14" ht="15">
      <c r="A1148" s="282">
        <v>45824</v>
      </c>
      <c r="B1148" s="55" t="s">
        <v>3540</v>
      </c>
      <c r="C1148" s="784">
        <v>81503</v>
      </c>
      <c r="D1148" s="784" t="s">
        <v>2290</v>
      </c>
      <c r="E1148" s="784">
        <v>85</v>
      </c>
      <c r="F1148" s="784">
        <v>4010</v>
      </c>
      <c r="G1148" s="784" t="s">
        <v>3541</v>
      </c>
      <c r="H1148" s="784" t="s">
        <v>1573</v>
      </c>
      <c r="I1148" s="784">
        <v>1</v>
      </c>
      <c r="J1148" s="784">
        <v>1</v>
      </c>
      <c r="K1148" s="784">
        <v>4.8</v>
      </c>
      <c r="L1148" s="793">
        <v>4.8</v>
      </c>
      <c r="M1148" s="55" t="s">
        <v>2455</v>
      </c>
    </row>
    <row r="1149" spans="1:14" ht="15">
      <c r="A1149" s="282">
        <v>45824</v>
      </c>
      <c r="B1149" s="55" t="s">
        <v>3542</v>
      </c>
      <c r="C1149" s="786">
        <v>83025</v>
      </c>
      <c r="D1149" s="786" t="s">
        <v>3543</v>
      </c>
      <c r="E1149" s="786">
        <v>110</v>
      </c>
      <c r="F1149" s="786">
        <v>4010</v>
      </c>
      <c r="G1149" s="786" t="s">
        <v>3544</v>
      </c>
      <c r="H1149" s="786" t="s">
        <v>1573</v>
      </c>
      <c r="I1149" s="786">
        <v>1</v>
      </c>
      <c r="J1149" s="786">
        <v>1</v>
      </c>
      <c r="K1149" s="786">
        <v>4.6500000000000004</v>
      </c>
      <c r="L1149" s="796">
        <v>4.6500000000000004</v>
      </c>
      <c r="M1149" s="55" t="s">
        <v>2455</v>
      </c>
    </row>
    <row r="1150" spans="1:14" ht="15">
      <c r="A1150" s="282">
        <v>45824</v>
      </c>
      <c r="B1150" s="55" t="s">
        <v>3545</v>
      </c>
      <c r="C1150" s="784">
        <v>82109</v>
      </c>
      <c r="D1150" s="784" t="s">
        <v>2371</v>
      </c>
      <c r="E1150" s="784">
        <v>160</v>
      </c>
      <c r="F1150" s="784">
        <v>4010</v>
      </c>
      <c r="G1150" s="784" t="s">
        <v>3546</v>
      </c>
      <c r="H1150" s="784" t="s">
        <v>1573</v>
      </c>
      <c r="I1150" s="784">
        <v>1</v>
      </c>
      <c r="J1150" s="784">
        <v>1</v>
      </c>
      <c r="K1150" s="784">
        <v>9.5399999999999991</v>
      </c>
      <c r="L1150" s="793">
        <v>9.5399999999999991</v>
      </c>
      <c r="M1150" s="55" t="s">
        <v>2455</v>
      </c>
    </row>
    <row r="1151" spans="1:14" ht="15">
      <c r="A1151" s="282">
        <v>45824</v>
      </c>
      <c r="B1151" s="55" t="s">
        <v>3547</v>
      </c>
      <c r="C1151" s="786">
        <v>59845</v>
      </c>
      <c r="D1151" s="786" t="s">
        <v>2507</v>
      </c>
      <c r="E1151" s="786" t="s">
        <v>2300</v>
      </c>
      <c r="F1151" s="786">
        <v>4010</v>
      </c>
      <c r="G1151" s="786" t="s">
        <v>3548</v>
      </c>
      <c r="H1151" s="786" t="s">
        <v>1573</v>
      </c>
      <c r="I1151" s="786">
        <v>1</v>
      </c>
      <c r="J1151" s="786">
        <v>1</v>
      </c>
      <c r="K1151" s="786">
        <v>8.26</v>
      </c>
      <c r="L1151" s="796">
        <v>8.26</v>
      </c>
      <c r="M1151" s="55" t="s">
        <v>2455</v>
      </c>
    </row>
    <row r="1152" spans="1:14" ht="15">
      <c r="A1152" s="282">
        <v>45824</v>
      </c>
      <c r="B1152" s="55" t="s">
        <v>3549</v>
      </c>
      <c r="C1152" s="784">
        <v>82640</v>
      </c>
      <c r="D1152" s="784" t="s">
        <v>2934</v>
      </c>
      <c r="E1152" s="784">
        <v>140</v>
      </c>
      <c r="F1152" s="784">
        <v>4010</v>
      </c>
      <c r="G1152" s="784" t="s">
        <v>3550</v>
      </c>
      <c r="H1152" s="784" t="s">
        <v>1573</v>
      </c>
      <c r="I1152" s="784">
        <v>1</v>
      </c>
      <c r="J1152" s="784">
        <v>1</v>
      </c>
      <c r="K1152" s="784">
        <v>6.12</v>
      </c>
      <c r="L1152" s="793">
        <v>6.12</v>
      </c>
      <c r="M1152" s="55" t="s">
        <v>2455</v>
      </c>
    </row>
    <row r="1153" spans="1:13" ht="15">
      <c r="A1153" s="282">
        <v>45824</v>
      </c>
      <c r="B1153" s="55" t="s">
        <v>3551</v>
      </c>
      <c r="C1153" s="786">
        <v>82950</v>
      </c>
      <c r="D1153" s="786" t="s">
        <v>3125</v>
      </c>
      <c r="E1153" s="786">
        <v>140</v>
      </c>
      <c r="F1153" s="786">
        <v>4010</v>
      </c>
      <c r="G1153" s="786" t="s">
        <v>3552</v>
      </c>
      <c r="H1153" s="786" t="s">
        <v>1573</v>
      </c>
      <c r="I1153" s="786">
        <v>1</v>
      </c>
      <c r="J1153" s="786">
        <v>1</v>
      </c>
      <c r="K1153" s="786">
        <v>10.24</v>
      </c>
      <c r="L1153" s="796">
        <v>10.24</v>
      </c>
      <c r="M1153" s="55" t="s">
        <v>2455</v>
      </c>
    </row>
    <row r="1154" spans="1:13" ht="15">
      <c r="A1154" s="282">
        <v>45824</v>
      </c>
      <c r="B1154" s="55" t="s">
        <v>3553</v>
      </c>
      <c r="C1154" s="784">
        <v>82288</v>
      </c>
      <c r="D1154" s="784">
        <v>15</v>
      </c>
      <c r="E1154" s="784">
        <v>150</v>
      </c>
      <c r="F1154" s="784">
        <v>4010</v>
      </c>
      <c r="G1154" s="784" t="s">
        <v>3115</v>
      </c>
      <c r="H1154" s="784" t="s">
        <v>1573</v>
      </c>
      <c r="I1154" s="784">
        <v>1</v>
      </c>
      <c r="J1154" s="784">
        <v>1</v>
      </c>
      <c r="K1154" s="784">
        <v>5.29</v>
      </c>
      <c r="L1154" s="793">
        <v>5.29</v>
      </c>
      <c r="M1154" s="55" t="s">
        <v>2455</v>
      </c>
    </row>
    <row r="1155" spans="1:13" ht="15">
      <c r="A1155" s="282">
        <v>45824</v>
      </c>
      <c r="B1155" s="55" t="s">
        <v>3554</v>
      </c>
      <c r="C1155" s="786">
        <v>81060</v>
      </c>
      <c r="D1155" s="786">
        <v>539</v>
      </c>
      <c r="E1155" s="786" t="s">
        <v>289</v>
      </c>
      <c r="F1155" s="786">
        <v>4010</v>
      </c>
      <c r="G1155" s="786" t="s">
        <v>3116</v>
      </c>
      <c r="H1155" s="786" t="s">
        <v>1573</v>
      </c>
      <c r="I1155" s="786">
        <v>1</v>
      </c>
      <c r="J1155" s="786">
        <v>1</v>
      </c>
      <c r="K1155" s="786">
        <v>6.61</v>
      </c>
      <c r="L1155" s="796">
        <v>6.61</v>
      </c>
      <c r="M1155" s="55" t="s">
        <v>2455</v>
      </c>
    </row>
    <row r="1156" spans="1:13" ht="15">
      <c r="A1156" s="282">
        <v>45824</v>
      </c>
      <c r="B1156" s="55" t="s">
        <v>3555</v>
      </c>
      <c r="C1156" s="784">
        <v>82223</v>
      </c>
      <c r="D1156" s="784" t="s">
        <v>3227</v>
      </c>
      <c r="E1156" s="784">
        <v>60</v>
      </c>
      <c r="F1156" s="784">
        <v>4010</v>
      </c>
      <c r="G1156" s="784" t="s">
        <v>3117</v>
      </c>
      <c r="H1156" s="784" t="s">
        <v>1573</v>
      </c>
      <c r="I1156" s="784">
        <v>1</v>
      </c>
      <c r="J1156" s="784">
        <v>1</v>
      </c>
      <c r="K1156" s="784">
        <v>15.24</v>
      </c>
      <c r="L1156" s="793">
        <v>15.24</v>
      </c>
      <c r="M1156" s="55" t="s">
        <v>2455</v>
      </c>
    </row>
    <row r="1157" spans="1:13" ht="15">
      <c r="A1157" s="282">
        <v>45824</v>
      </c>
      <c r="B1157" s="55" t="s">
        <v>3556</v>
      </c>
      <c r="C1157" s="786">
        <v>82475</v>
      </c>
      <c r="D1157" s="786" t="s">
        <v>3472</v>
      </c>
      <c r="E1157" s="786">
        <v>90</v>
      </c>
      <c r="F1157" s="786">
        <v>4010</v>
      </c>
      <c r="G1157" s="786" t="s">
        <v>3118</v>
      </c>
      <c r="H1157" s="786" t="s">
        <v>1573</v>
      </c>
      <c r="I1157" s="786">
        <v>1</v>
      </c>
      <c r="J1157" s="786">
        <v>1</v>
      </c>
      <c r="K1157" s="786">
        <v>7.2</v>
      </c>
      <c r="L1157" s="796">
        <v>7.2</v>
      </c>
      <c r="M1157" s="55" t="s">
        <v>2455</v>
      </c>
    </row>
    <row r="1158" spans="1:13" ht="15">
      <c r="A1158" s="282">
        <v>45824</v>
      </c>
      <c r="B1158" s="55" t="s">
        <v>3557</v>
      </c>
      <c r="C1158" s="784">
        <v>82475</v>
      </c>
      <c r="D1158" s="784" t="s">
        <v>3472</v>
      </c>
      <c r="E1158" s="784">
        <v>85</v>
      </c>
      <c r="F1158" s="784">
        <v>4010</v>
      </c>
      <c r="G1158" s="784" t="s">
        <v>3558</v>
      </c>
      <c r="H1158" s="784" t="s">
        <v>1573</v>
      </c>
      <c r="I1158" s="784">
        <v>1</v>
      </c>
      <c r="J1158" s="784">
        <v>1</v>
      </c>
      <c r="K1158" s="784">
        <v>7.18</v>
      </c>
      <c r="L1158" s="793">
        <v>7.18</v>
      </c>
      <c r="M1158" s="55" t="s">
        <v>2455</v>
      </c>
    </row>
    <row r="1159" spans="1:13" ht="15">
      <c r="A1159" s="282">
        <v>45826</v>
      </c>
      <c r="B1159" s="55" t="s">
        <v>3559</v>
      </c>
      <c r="C1159" s="784">
        <v>81666</v>
      </c>
      <c r="D1159" s="784" t="s">
        <v>3468</v>
      </c>
      <c r="E1159" s="784">
        <v>80</v>
      </c>
      <c r="F1159" s="784">
        <v>4010</v>
      </c>
      <c r="G1159" s="784" t="s">
        <v>2761</v>
      </c>
      <c r="H1159" s="784" t="s">
        <v>1573</v>
      </c>
      <c r="J1159" s="784">
        <v>1</v>
      </c>
      <c r="K1159" s="784">
        <v>4.92</v>
      </c>
      <c r="L1159" s="784">
        <v>4.92</v>
      </c>
      <c r="M1159" s="55" t="s">
        <v>2455</v>
      </c>
    </row>
    <row r="1160" spans="1:13" ht="15">
      <c r="A1160" s="282">
        <v>45826</v>
      </c>
      <c r="B1160" s="55" t="s">
        <v>3559</v>
      </c>
      <c r="C1160" s="786">
        <v>52309</v>
      </c>
      <c r="D1160" s="786" t="s">
        <v>3074</v>
      </c>
      <c r="E1160" s="786" t="s">
        <v>289</v>
      </c>
      <c r="F1160" s="786">
        <v>4010</v>
      </c>
      <c r="G1160" s="786" t="s">
        <v>2760</v>
      </c>
      <c r="H1160" s="786" t="s">
        <v>1573</v>
      </c>
      <c r="J1160" s="786">
        <v>1</v>
      </c>
      <c r="K1160" s="786">
        <v>2.91</v>
      </c>
      <c r="L1160" s="786">
        <v>2.91</v>
      </c>
      <c r="M1160" s="55" t="s">
        <v>2455</v>
      </c>
    </row>
    <row r="1161" spans="1:13" ht="15">
      <c r="A1161" s="282">
        <v>45826</v>
      </c>
      <c r="B1161" s="55" t="s">
        <v>3559</v>
      </c>
      <c r="C1161" s="784">
        <v>81666</v>
      </c>
      <c r="D1161" s="784" t="s">
        <v>2558</v>
      </c>
      <c r="E1161" s="784">
        <v>80</v>
      </c>
      <c r="F1161" s="784">
        <v>4010</v>
      </c>
      <c r="G1161" s="784" t="s">
        <v>2742</v>
      </c>
      <c r="H1161" s="784" t="s">
        <v>1573</v>
      </c>
      <c r="J1161" s="784">
        <v>2</v>
      </c>
      <c r="K1161" s="784">
        <v>4.97</v>
      </c>
      <c r="L1161" s="784">
        <v>9.94</v>
      </c>
      <c r="M1161" s="55" t="s">
        <v>2455</v>
      </c>
    </row>
    <row r="1162" spans="1:13" ht="15">
      <c r="A1162" s="282">
        <v>45826</v>
      </c>
      <c r="B1162" s="55" t="s">
        <v>3559</v>
      </c>
      <c r="C1162" s="786">
        <v>82569</v>
      </c>
      <c r="D1162" s="786" t="s">
        <v>3048</v>
      </c>
      <c r="E1162" s="786">
        <v>85</v>
      </c>
      <c r="F1162" s="786">
        <v>4010</v>
      </c>
      <c r="G1162" s="786" t="s">
        <v>2749</v>
      </c>
      <c r="H1162" s="786" t="s">
        <v>1573</v>
      </c>
      <c r="J1162" s="786">
        <v>1</v>
      </c>
      <c r="K1162" s="786">
        <v>6.41</v>
      </c>
      <c r="L1162" s="786">
        <v>6.41</v>
      </c>
      <c r="M1162" s="55" t="s">
        <v>2455</v>
      </c>
    </row>
    <row r="1163" spans="1:13" ht="15">
      <c r="A1163" s="282">
        <v>45826</v>
      </c>
      <c r="B1163" s="55" t="s">
        <v>3559</v>
      </c>
      <c r="C1163" s="784">
        <v>58660</v>
      </c>
      <c r="D1163" s="784" t="s">
        <v>3008</v>
      </c>
      <c r="E1163" s="784" t="s">
        <v>289</v>
      </c>
      <c r="F1163" s="784">
        <v>4010</v>
      </c>
      <c r="G1163" s="784" t="s">
        <v>2752</v>
      </c>
      <c r="H1163" s="784" t="s">
        <v>1573</v>
      </c>
      <c r="J1163" s="784">
        <v>1</v>
      </c>
      <c r="K1163" s="784">
        <v>8.85</v>
      </c>
      <c r="L1163" s="784">
        <v>8.85</v>
      </c>
      <c r="M1163" s="55" t="s">
        <v>2455</v>
      </c>
    </row>
    <row r="1164" spans="1:13" ht="15">
      <c r="A1164" s="282">
        <v>45826</v>
      </c>
      <c r="B1164" s="55" t="s">
        <v>3559</v>
      </c>
      <c r="C1164" s="786">
        <v>82659</v>
      </c>
      <c r="D1164" s="786" t="s">
        <v>2497</v>
      </c>
      <c r="E1164" s="786">
        <v>75</v>
      </c>
      <c r="F1164" s="786">
        <v>4010</v>
      </c>
      <c r="G1164" s="786" t="s">
        <v>2733</v>
      </c>
      <c r="H1164" s="786" t="s">
        <v>1573</v>
      </c>
      <c r="J1164" s="786">
        <v>1</v>
      </c>
      <c r="K1164" s="786">
        <v>5.89</v>
      </c>
      <c r="L1164" s="786">
        <v>5.89</v>
      </c>
      <c r="M1164" s="55" t="s">
        <v>2455</v>
      </c>
    </row>
    <row r="1165" spans="1:13" ht="15">
      <c r="A1165" s="282">
        <v>45826</v>
      </c>
      <c r="B1165" s="55" t="s">
        <v>3559</v>
      </c>
      <c r="C1165" s="784">
        <v>80681</v>
      </c>
      <c r="D1165" s="784">
        <v>434</v>
      </c>
      <c r="E1165" s="784">
        <v>120</v>
      </c>
      <c r="F1165" s="784">
        <v>4010</v>
      </c>
      <c r="G1165" s="784" t="s">
        <v>2725</v>
      </c>
      <c r="H1165" s="784" t="s">
        <v>1573</v>
      </c>
      <c r="J1165" s="784">
        <v>1</v>
      </c>
      <c r="K1165" s="784">
        <v>9.91</v>
      </c>
      <c r="L1165" s="784">
        <v>9.91</v>
      </c>
      <c r="M1165" s="55" t="s">
        <v>2455</v>
      </c>
    </row>
    <row r="1166" spans="1:13" ht="15">
      <c r="A1166" s="282">
        <v>45826</v>
      </c>
      <c r="B1166" s="55" t="s">
        <v>3559</v>
      </c>
      <c r="C1166" s="786">
        <v>82717</v>
      </c>
      <c r="D1166" s="786" t="s">
        <v>2882</v>
      </c>
      <c r="E1166" s="786">
        <v>90</v>
      </c>
      <c r="F1166" s="786">
        <v>4010</v>
      </c>
      <c r="G1166" s="786" t="s">
        <v>3560</v>
      </c>
      <c r="H1166" s="786" t="s">
        <v>1573</v>
      </c>
      <c r="J1166" s="786">
        <v>1</v>
      </c>
      <c r="K1166" s="786">
        <v>9.4600000000000009</v>
      </c>
      <c r="L1166" s="786">
        <v>9.4600000000000009</v>
      </c>
      <c r="M1166" s="55" t="s">
        <v>2455</v>
      </c>
    </row>
    <row r="1167" spans="1:13" ht="15">
      <c r="A1167" s="282">
        <v>45826</v>
      </c>
      <c r="B1167" s="55" t="s">
        <v>3559</v>
      </c>
      <c r="C1167" s="784">
        <v>68177</v>
      </c>
      <c r="D1167" s="784" t="s">
        <v>2292</v>
      </c>
      <c r="E1167" s="784">
        <v>50</v>
      </c>
      <c r="F1167" s="784">
        <v>4010</v>
      </c>
      <c r="G1167" s="784" t="s">
        <v>3561</v>
      </c>
      <c r="H1167" s="784" t="s">
        <v>1573</v>
      </c>
      <c r="J1167" s="784">
        <v>1</v>
      </c>
      <c r="K1167" s="784">
        <v>3.4</v>
      </c>
      <c r="L1167" s="784">
        <v>3.4</v>
      </c>
      <c r="M1167" s="55" t="s">
        <v>2455</v>
      </c>
    </row>
    <row r="1168" spans="1:13" ht="15">
      <c r="A1168" s="282">
        <v>45826</v>
      </c>
      <c r="B1168" s="55" t="s">
        <v>3559</v>
      </c>
      <c r="C1168" s="786">
        <v>60363</v>
      </c>
      <c r="D1168" s="786" t="s">
        <v>3562</v>
      </c>
      <c r="E1168" s="786">
        <v>100</v>
      </c>
      <c r="F1168" s="786">
        <v>4010</v>
      </c>
      <c r="G1168" s="786" t="s">
        <v>3563</v>
      </c>
      <c r="H1168" s="786" t="s">
        <v>1573</v>
      </c>
      <c r="J1168" s="786">
        <v>1</v>
      </c>
      <c r="K1168" s="786">
        <v>7.84</v>
      </c>
      <c r="L1168" s="786">
        <v>7.84</v>
      </c>
      <c r="M1168" s="55" t="s">
        <v>2455</v>
      </c>
    </row>
    <row r="1169" spans="1:13" ht="15">
      <c r="A1169" s="282">
        <v>45826</v>
      </c>
      <c r="B1169" s="55" t="s">
        <v>3559</v>
      </c>
      <c r="C1169" s="784">
        <v>82986</v>
      </c>
      <c r="D1169" s="784" t="s">
        <v>3478</v>
      </c>
      <c r="E1169" s="784">
        <v>85</v>
      </c>
      <c r="F1169" s="784">
        <v>4010</v>
      </c>
      <c r="G1169" s="784" t="s">
        <v>2656</v>
      </c>
      <c r="H1169" s="784" t="s">
        <v>1573</v>
      </c>
      <c r="J1169" s="784">
        <v>1</v>
      </c>
      <c r="K1169" s="784">
        <v>7.39</v>
      </c>
      <c r="L1169" s="784">
        <v>7.39</v>
      </c>
      <c r="M1169" s="55" t="s">
        <v>2455</v>
      </c>
    </row>
    <row r="1170" spans="1:13" ht="15">
      <c r="A1170" s="282">
        <v>45826</v>
      </c>
      <c r="B1170" s="55" t="s">
        <v>3559</v>
      </c>
      <c r="C1170" s="786">
        <v>82994</v>
      </c>
      <c r="D1170" s="786" t="s">
        <v>3262</v>
      </c>
      <c r="E1170" s="786">
        <v>70</v>
      </c>
      <c r="F1170" s="786">
        <v>4010</v>
      </c>
      <c r="G1170" s="786" t="s">
        <v>2432</v>
      </c>
      <c r="H1170" s="786" t="s">
        <v>1573</v>
      </c>
      <c r="J1170" s="786">
        <v>1</v>
      </c>
      <c r="K1170" s="786">
        <v>11.01</v>
      </c>
      <c r="L1170" s="786">
        <v>11.01</v>
      </c>
      <c r="M1170" s="55" t="s">
        <v>2455</v>
      </c>
    </row>
    <row r="1171" spans="1:13" ht="15">
      <c r="A1171" s="282">
        <v>45826</v>
      </c>
      <c r="B1171" s="55" t="s">
        <v>3559</v>
      </c>
      <c r="C1171" s="784">
        <v>67563</v>
      </c>
      <c r="D1171" s="784" t="s">
        <v>2934</v>
      </c>
      <c r="E1171" s="784">
        <v>110</v>
      </c>
      <c r="F1171" s="784">
        <v>4010</v>
      </c>
      <c r="G1171" s="784" t="s">
        <v>2422</v>
      </c>
      <c r="H1171" s="784" t="s">
        <v>1573</v>
      </c>
      <c r="J1171" s="784">
        <v>1</v>
      </c>
      <c r="K1171" s="784">
        <v>8.69</v>
      </c>
      <c r="L1171" s="784">
        <v>8.69</v>
      </c>
      <c r="M1171" s="55" t="s">
        <v>2455</v>
      </c>
    </row>
    <row r="1172" spans="1:13" ht="15">
      <c r="A1172" s="282">
        <v>45826</v>
      </c>
      <c r="B1172" s="55" t="s">
        <v>3559</v>
      </c>
      <c r="C1172" s="786">
        <v>82206</v>
      </c>
      <c r="D1172" s="786" t="s">
        <v>2382</v>
      </c>
      <c r="E1172" s="786" t="s">
        <v>2520</v>
      </c>
      <c r="F1172" s="786">
        <v>4010</v>
      </c>
      <c r="G1172" s="786" t="s">
        <v>2403</v>
      </c>
      <c r="H1172" s="786" t="s">
        <v>1573</v>
      </c>
      <c r="J1172" s="786">
        <v>3</v>
      </c>
      <c r="K1172" s="786">
        <v>2.5299999999999998</v>
      </c>
      <c r="L1172" s="786">
        <v>7.59</v>
      </c>
      <c r="M1172" s="55" t="s">
        <v>2455</v>
      </c>
    </row>
    <row r="1173" spans="1:13" ht="15">
      <c r="A1173" s="282">
        <v>45826</v>
      </c>
      <c r="B1173" s="55" t="s">
        <v>3559</v>
      </c>
      <c r="C1173" s="784">
        <v>82603</v>
      </c>
      <c r="D1173" s="784" t="s">
        <v>3041</v>
      </c>
      <c r="E1173" s="784">
        <v>110</v>
      </c>
      <c r="F1173" s="784">
        <v>4010</v>
      </c>
      <c r="G1173" s="784" t="s">
        <v>2401</v>
      </c>
      <c r="H1173" s="784" t="s">
        <v>1573</v>
      </c>
      <c r="J1173" s="784">
        <v>1</v>
      </c>
      <c r="K1173" s="784">
        <v>5.1100000000000003</v>
      </c>
      <c r="L1173" s="784">
        <v>5.1100000000000003</v>
      </c>
      <c r="M1173" s="55" t="s">
        <v>2455</v>
      </c>
    </row>
    <row r="1174" spans="1:13" ht="15">
      <c r="A1174" s="282">
        <v>45826</v>
      </c>
      <c r="B1174" s="55" t="s">
        <v>3559</v>
      </c>
      <c r="C1174" s="786">
        <v>82442</v>
      </c>
      <c r="D1174" s="786" t="s">
        <v>3083</v>
      </c>
      <c r="E1174" s="786" t="s">
        <v>2061</v>
      </c>
      <c r="F1174" s="786">
        <v>4010</v>
      </c>
      <c r="G1174" s="786" t="s">
        <v>2391</v>
      </c>
      <c r="H1174" s="786" t="s">
        <v>1573</v>
      </c>
      <c r="J1174" s="786">
        <v>1</v>
      </c>
      <c r="K1174" s="786">
        <v>8.99</v>
      </c>
      <c r="L1174" s="786">
        <v>8.99</v>
      </c>
      <c r="M1174" s="55" t="s">
        <v>2455</v>
      </c>
    </row>
    <row r="1175" spans="1:13" ht="15">
      <c r="A1175" s="282">
        <v>45826</v>
      </c>
      <c r="B1175" s="55" t="s">
        <v>3559</v>
      </c>
      <c r="C1175" s="784">
        <v>82045</v>
      </c>
      <c r="D1175" s="784" t="s">
        <v>3458</v>
      </c>
      <c r="E1175" s="784" t="s">
        <v>2230</v>
      </c>
      <c r="F1175" s="784">
        <v>4010</v>
      </c>
      <c r="G1175" s="784" t="s">
        <v>2384</v>
      </c>
      <c r="H1175" s="784" t="s">
        <v>1573</v>
      </c>
      <c r="J1175" s="784">
        <v>1</v>
      </c>
      <c r="K1175" s="784">
        <v>10.73</v>
      </c>
      <c r="L1175" s="784">
        <v>10.73</v>
      </c>
      <c r="M1175" s="55" t="s">
        <v>2455</v>
      </c>
    </row>
    <row r="1176" spans="1:13" ht="15">
      <c r="A1176" s="282">
        <v>45826</v>
      </c>
      <c r="B1176" s="55" t="s">
        <v>3559</v>
      </c>
      <c r="C1176" s="786">
        <v>45346</v>
      </c>
      <c r="D1176" s="786" t="s">
        <v>2290</v>
      </c>
      <c r="E1176" s="786">
        <v>150</v>
      </c>
      <c r="F1176" s="786">
        <v>4010</v>
      </c>
      <c r="G1176" s="786" t="s">
        <v>2377</v>
      </c>
      <c r="H1176" s="786" t="s">
        <v>1573</v>
      </c>
      <c r="J1176" s="786">
        <v>1</v>
      </c>
      <c r="K1176" s="786">
        <v>3.57</v>
      </c>
      <c r="L1176" s="786">
        <v>3.57</v>
      </c>
      <c r="M1176" s="55" t="s">
        <v>2455</v>
      </c>
    </row>
    <row r="1177" spans="1:13" ht="15">
      <c r="A1177" s="282">
        <v>45826</v>
      </c>
      <c r="B1177" s="55" t="s">
        <v>3564</v>
      </c>
      <c r="C1177" s="784">
        <v>83492</v>
      </c>
      <c r="D1177" s="784" t="s">
        <v>3565</v>
      </c>
      <c r="E1177" s="784">
        <v>100</v>
      </c>
      <c r="F1177" s="784">
        <v>4010</v>
      </c>
      <c r="G1177" s="784" t="s">
        <v>3566</v>
      </c>
      <c r="H1177" s="784" t="s">
        <v>1573</v>
      </c>
      <c r="J1177" s="784">
        <v>39</v>
      </c>
      <c r="K1177" s="784">
        <v>6.54</v>
      </c>
      <c r="L1177" s="784">
        <v>255.06</v>
      </c>
      <c r="M1177" s="55" t="s">
        <v>2547</v>
      </c>
    </row>
    <row r="1178" spans="1:13" ht="15">
      <c r="A1178" s="282">
        <v>45826</v>
      </c>
      <c r="B1178" s="55" t="s">
        <v>3564</v>
      </c>
      <c r="C1178" s="786">
        <v>83492</v>
      </c>
      <c r="D1178" s="786" t="s">
        <v>3567</v>
      </c>
      <c r="E1178" s="786">
        <v>100</v>
      </c>
      <c r="F1178" s="786">
        <v>4010</v>
      </c>
      <c r="G1178" s="786" t="s">
        <v>3568</v>
      </c>
      <c r="H1178" s="786" t="s">
        <v>1573</v>
      </c>
      <c r="J1178" s="786">
        <v>-39</v>
      </c>
      <c r="K1178" s="786">
        <v>6.54</v>
      </c>
      <c r="L1178" s="786">
        <v>-255.06</v>
      </c>
      <c r="M1178" s="55" t="s">
        <v>2547</v>
      </c>
    </row>
    <row r="1179" spans="1:13" ht="15">
      <c r="A1179" s="282">
        <v>45826</v>
      </c>
      <c r="B1179" s="55" t="s">
        <v>3569</v>
      </c>
      <c r="C1179" s="784">
        <v>82778</v>
      </c>
      <c r="D1179" s="784" t="s">
        <v>2909</v>
      </c>
      <c r="E1179" s="784">
        <v>110</v>
      </c>
      <c r="F1179" s="784">
        <v>4010</v>
      </c>
      <c r="G1179" s="784" t="s">
        <v>3570</v>
      </c>
      <c r="H1179" s="784" t="s">
        <v>1573</v>
      </c>
      <c r="J1179" s="784">
        <v>1</v>
      </c>
      <c r="K1179" s="784">
        <v>6.06</v>
      </c>
      <c r="L1179" s="784">
        <v>6.06</v>
      </c>
      <c r="M1179" s="55" t="s">
        <v>2455</v>
      </c>
    </row>
    <row r="1180" spans="1:13" ht="15">
      <c r="A1180" s="282">
        <v>45826</v>
      </c>
      <c r="B1180" s="55" t="s">
        <v>3569</v>
      </c>
      <c r="C1180" s="786">
        <v>81375</v>
      </c>
      <c r="D1180" s="786" t="s">
        <v>3571</v>
      </c>
      <c r="E1180" s="786">
        <v>85</v>
      </c>
      <c r="F1180" s="786">
        <v>4010</v>
      </c>
      <c r="G1180" s="786" t="s">
        <v>3572</v>
      </c>
      <c r="H1180" s="786" t="s">
        <v>1573</v>
      </c>
      <c r="J1180" s="786">
        <v>1</v>
      </c>
      <c r="K1180" s="786">
        <v>9.27</v>
      </c>
      <c r="L1180" s="786">
        <v>9.27</v>
      </c>
      <c r="M1180" s="55" t="s">
        <v>2455</v>
      </c>
    </row>
    <row r="1181" spans="1:13" ht="15">
      <c r="A1181" s="282">
        <v>45826</v>
      </c>
      <c r="B1181" s="55" t="s">
        <v>3569</v>
      </c>
      <c r="C1181" s="784">
        <v>67377</v>
      </c>
      <c r="D1181" s="784" t="s">
        <v>2560</v>
      </c>
      <c r="E1181" s="784">
        <v>150</v>
      </c>
      <c r="F1181" s="784">
        <v>4010</v>
      </c>
      <c r="G1181" s="784" t="s">
        <v>3573</v>
      </c>
      <c r="H1181" s="784" t="s">
        <v>1573</v>
      </c>
      <c r="J1181" s="784">
        <v>1</v>
      </c>
      <c r="K1181" s="784">
        <v>4.2</v>
      </c>
      <c r="L1181" s="784">
        <v>4.2</v>
      </c>
      <c r="M1181" s="55" t="s">
        <v>2455</v>
      </c>
    </row>
    <row r="1182" spans="1:13" ht="15">
      <c r="A1182" s="282">
        <v>45826</v>
      </c>
      <c r="B1182" s="55" t="s">
        <v>3569</v>
      </c>
      <c r="C1182" s="786">
        <v>82721</v>
      </c>
      <c r="D1182" s="786" t="s">
        <v>3298</v>
      </c>
      <c r="E1182" s="786">
        <v>110</v>
      </c>
      <c r="F1182" s="786">
        <v>4010</v>
      </c>
      <c r="G1182" s="786" t="s">
        <v>3574</v>
      </c>
      <c r="H1182" s="786" t="s">
        <v>1573</v>
      </c>
      <c r="J1182" s="786">
        <v>1</v>
      </c>
      <c r="K1182" s="786">
        <v>7.45</v>
      </c>
      <c r="L1182" s="786">
        <v>7.45</v>
      </c>
      <c r="M1182" s="55" t="s">
        <v>2455</v>
      </c>
    </row>
    <row r="1183" spans="1:13" ht="15">
      <c r="A1183" s="282">
        <v>45826</v>
      </c>
      <c r="B1183" s="55" t="s">
        <v>3569</v>
      </c>
      <c r="C1183" s="784">
        <v>67848</v>
      </c>
      <c r="D1183" s="784" t="s">
        <v>3109</v>
      </c>
      <c r="E1183" s="784">
        <v>120</v>
      </c>
      <c r="F1183" s="784">
        <v>4010</v>
      </c>
      <c r="G1183" s="784" t="s">
        <v>3575</v>
      </c>
      <c r="H1183" s="784" t="s">
        <v>1573</v>
      </c>
      <c r="J1183" s="784">
        <v>1</v>
      </c>
      <c r="K1183" s="784">
        <v>6.51</v>
      </c>
      <c r="L1183" s="784">
        <v>6.51</v>
      </c>
      <c r="M1183" s="55" t="s">
        <v>2455</v>
      </c>
    </row>
    <row r="1184" spans="1:13" ht="15">
      <c r="A1184" s="282">
        <v>45826</v>
      </c>
      <c r="B1184" s="55" t="s">
        <v>3569</v>
      </c>
      <c r="C1184" s="786">
        <v>82546</v>
      </c>
      <c r="D1184" s="786" t="s">
        <v>3576</v>
      </c>
      <c r="E1184" s="786">
        <v>160</v>
      </c>
      <c r="F1184" s="786">
        <v>4010</v>
      </c>
      <c r="G1184" s="786" t="s">
        <v>3577</v>
      </c>
      <c r="H1184" s="786" t="s">
        <v>1573</v>
      </c>
      <c r="J1184" s="786">
        <v>1</v>
      </c>
      <c r="K1184" s="786">
        <v>7.45</v>
      </c>
      <c r="L1184" s="786">
        <v>7.45</v>
      </c>
      <c r="M1184" s="55" t="s">
        <v>2455</v>
      </c>
    </row>
    <row r="1185" spans="1:13" ht="15">
      <c r="A1185" s="282">
        <v>45826</v>
      </c>
      <c r="B1185" s="55" t="s">
        <v>3569</v>
      </c>
      <c r="C1185" s="784">
        <v>82598</v>
      </c>
      <c r="D1185" s="784" t="s">
        <v>3578</v>
      </c>
      <c r="E1185" s="784">
        <v>130</v>
      </c>
      <c r="F1185" s="784">
        <v>4010</v>
      </c>
      <c r="G1185" s="784" t="s">
        <v>3579</v>
      </c>
      <c r="H1185" s="784" t="s">
        <v>1573</v>
      </c>
      <c r="J1185" s="784">
        <v>1</v>
      </c>
      <c r="K1185" s="784">
        <v>10.02</v>
      </c>
      <c r="L1185" s="784">
        <v>10.02</v>
      </c>
      <c r="M1185" s="55" t="s">
        <v>2455</v>
      </c>
    </row>
    <row r="1186" spans="1:13" ht="15">
      <c r="A1186" s="282">
        <v>45826</v>
      </c>
      <c r="B1186" s="55" t="s">
        <v>3569</v>
      </c>
      <c r="C1186" s="786">
        <v>81339</v>
      </c>
      <c r="D1186" s="786" t="s">
        <v>3179</v>
      </c>
      <c r="E1186" s="786">
        <v>130</v>
      </c>
      <c r="F1186" s="786">
        <v>4010</v>
      </c>
      <c r="G1186" s="786" t="s">
        <v>3580</v>
      </c>
      <c r="H1186" s="786" t="s">
        <v>1573</v>
      </c>
      <c r="J1186" s="786">
        <v>1</v>
      </c>
      <c r="K1186" s="786">
        <v>6.77</v>
      </c>
      <c r="L1186" s="786">
        <v>6.77</v>
      </c>
      <c r="M1186" s="55" t="s">
        <v>2455</v>
      </c>
    </row>
    <row r="1187" spans="1:13" ht="15">
      <c r="A1187" s="282">
        <v>45826</v>
      </c>
      <c r="B1187" s="55" t="s">
        <v>3569</v>
      </c>
      <c r="C1187" s="784">
        <v>65642</v>
      </c>
      <c r="D1187" s="784" t="s">
        <v>2497</v>
      </c>
      <c r="E1187" s="784">
        <v>85</v>
      </c>
      <c r="F1187" s="784">
        <v>4010</v>
      </c>
      <c r="G1187" s="784" t="s">
        <v>2769</v>
      </c>
      <c r="H1187" s="784" t="s">
        <v>1573</v>
      </c>
      <c r="J1187" s="784">
        <v>1</v>
      </c>
      <c r="K1187" s="784">
        <v>5.64</v>
      </c>
      <c r="L1187" s="784">
        <v>5.64</v>
      </c>
      <c r="M1187" s="55" t="s">
        <v>2455</v>
      </c>
    </row>
    <row r="1188" spans="1:13" ht="15">
      <c r="A1188" s="282">
        <v>45826</v>
      </c>
      <c r="B1188" s="55" t="s">
        <v>3569</v>
      </c>
      <c r="C1188" s="786">
        <v>82731</v>
      </c>
      <c r="D1188" s="786" t="s">
        <v>3326</v>
      </c>
      <c r="E1188" s="786">
        <v>70</v>
      </c>
      <c r="F1188" s="786">
        <v>4010</v>
      </c>
      <c r="G1188" s="786" t="s">
        <v>3581</v>
      </c>
      <c r="H1188" s="786" t="s">
        <v>1573</v>
      </c>
      <c r="J1188" s="786">
        <v>1</v>
      </c>
      <c r="K1188" s="786">
        <v>11.15</v>
      </c>
      <c r="L1188" s="786">
        <v>11.15</v>
      </c>
      <c r="M1188" s="55" t="s">
        <v>2455</v>
      </c>
    </row>
    <row r="1189" spans="1:13" ht="15">
      <c r="A1189" s="282">
        <v>45826</v>
      </c>
      <c r="B1189" s="55" t="s">
        <v>3569</v>
      </c>
      <c r="C1189" s="784">
        <v>67862</v>
      </c>
      <c r="D1189" s="784" t="s">
        <v>3072</v>
      </c>
      <c r="E1189" s="784">
        <v>120</v>
      </c>
      <c r="F1189" s="784">
        <v>4010</v>
      </c>
      <c r="G1189" s="784" t="s">
        <v>3582</v>
      </c>
      <c r="H1189" s="784" t="s">
        <v>1573</v>
      </c>
      <c r="J1189" s="784">
        <v>1</v>
      </c>
      <c r="K1189" s="784">
        <v>5.47</v>
      </c>
      <c r="L1189" s="784">
        <v>5.47</v>
      </c>
      <c r="M1189" s="55" t="s">
        <v>2455</v>
      </c>
    </row>
    <row r="1190" spans="1:13" ht="15">
      <c r="A1190" s="282">
        <v>45826</v>
      </c>
      <c r="B1190" s="55" t="s">
        <v>3569</v>
      </c>
      <c r="C1190" s="786">
        <v>81339</v>
      </c>
      <c r="D1190" s="786" t="s">
        <v>2491</v>
      </c>
      <c r="E1190" s="786">
        <v>110</v>
      </c>
      <c r="F1190" s="786">
        <v>4010</v>
      </c>
      <c r="G1190" s="786" t="s">
        <v>3583</v>
      </c>
      <c r="H1190" s="786" t="s">
        <v>1573</v>
      </c>
      <c r="J1190" s="786">
        <v>1</v>
      </c>
      <c r="K1190" s="786">
        <v>5.71</v>
      </c>
      <c r="L1190" s="786">
        <v>5.71</v>
      </c>
      <c r="M1190" s="55" t="s">
        <v>2455</v>
      </c>
    </row>
    <row r="1191" spans="1:13" ht="15">
      <c r="A1191" s="282">
        <v>45826</v>
      </c>
      <c r="B1191" s="55" t="s">
        <v>3569</v>
      </c>
      <c r="C1191" s="784">
        <v>81339</v>
      </c>
      <c r="D1191" s="784" t="s">
        <v>3584</v>
      </c>
      <c r="E1191" s="784">
        <v>160</v>
      </c>
      <c r="F1191" s="784">
        <v>4010</v>
      </c>
      <c r="G1191" s="784" t="s">
        <v>3585</v>
      </c>
      <c r="H1191" s="784" t="s">
        <v>1573</v>
      </c>
      <c r="J1191" s="784">
        <v>1</v>
      </c>
      <c r="K1191" s="784">
        <v>6.49</v>
      </c>
      <c r="L1191" s="784">
        <v>6.49</v>
      </c>
      <c r="M1191" s="55" t="s">
        <v>2455</v>
      </c>
    </row>
    <row r="1192" spans="1:13" ht="15">
      <c r="A1192" s="282">
        <v>45826</v>
      </c>
      <c r="B1192" s="55" t="s">
        <v>3569</v>
      </c>
      <c r="C1192" s="786">
        <v>82506</v>
      </c>
      <c r="D1192" s="786" t="s">
        <v>2479</v>
      </c>
      <c r="E1192" s="786">
        <v>160</v>
      </c>
      <c r="F1192" s="786">
        <v>4010</v>
      </c>
      <c r="G1192" s="786" t="s">
        <v>2771</v>
      </c>
      <c r="H1192" s="786" t="s">
        <v>1573</v>
      </c>
      <c r="J1192" s="786">
        <v>1</v>
      </c>
      <c r="K1192" s="786">
        <v>10.92</v>
      </c>
      <c r="L1192" s="786">
        <v>10.92</v>
      </c>
      <c r="M1192" s="55" t="s">
        <v>2455</v>
      </c>
    </row>
    <row r="1193" spans="1:13" ht="15">
      <c r="A1193" s="282">
        <v>45826</v>
      </c>
      <c r="B1193" s="55" t="s">
        <v>3569</v>
      </c>
      <c r="C1193" s="784">
        <v>82645</v>
      </c>
      <c r="D1193" s="784" t="s">
        <v>3586</v>
      </c>
      <c r="E1193" s="784">
        <v>110</v>
      </c>
      <c r="F1193" s="784">
        <v>4010</v>
      </c>
      <c r="G1193" s="784" t="s">
        <v>3587</v>
      </c>
      <c r="H1193" s="784" t="s">
        <v>1573</v>
      </c>
      <c r="J1193" s="784">
        <v>1</v>
      </c>
      <c r="K1193" s="784">
        <v>4.7</v>
      </c>
      <c r="L1193" s="784">
        <v>4.7</v>
      </c>
      <c r="M1193" s="55" t="s">
        <v>2455</v>
      </c>
    </row>
    <row r="1194" spans="1:13" ht="15">
      <c r="A1194" s="282">
        <v>45826</v>
      </c>
      <c r="B1194" s="55" t="s">
        <v>3569</v>
      </c>
      <c r="C1194" s="786">
        <v>82969</v>
      </c>
      <c r="D1194" s="786" t="s">
        <v>3130</v>
      </c>
      <c r="E1194" s="786">
        <v>140</v>
      </c>
      <c r="F1194" s="786">
        <v>4010</v>
      </c>
      <c r="G1194" s="786" t="s">
        <v>3588</v>
      </c>
      <c r="H1194" s="786" t="s">
        <v>1573</v>
      </c>
      <c r="J1194" s="786">
        <v>1</v>
      </c>
      <c r="K1194" s="786">
        <v>7.46</v>
      </c>
      <c r="L1194" s="786">
        <v>7.46</v>
      </c>
      <c r="M1194" s="55" t="s">
        <v>2455</v>
      </c>
    </row>
    <row r="1195" spans="1:13" ht="15">
      <c r="A1195" s="282">
        <v>45826</v>
      </c>
      <c r="B1195" s="55" t="s">
        <v>3569</v>
      </c>
      <c r="C1195" s="784">
        <v>81339</v>
      </c>
      <c r="D1195" s="784" t="s">
        <v>3193</v>
      </c>
      <c r="E1195" s="784">
        <v>160</v>
      </c>
      <c r="F1195" s="784">
        <v>4010</v>
      </c>
      <c r="G1195" s="784" t="s">
        <v>3589</v>
      </c>
      <c r="H1195" s="784" t="s">
        <v>1573</v>
      </c>
      <c r="J1195" s="784">
        <v>1</v>
      </c>
      <c r="K1195" s="784">
        <v>5.71</v>
      </c>
      <c r="L1195" s="784">
        <v>5.71</v>
      </c>
      <c r="M1195" s="55" t="s">
        <v>2455</v>
      </c>
    </row>
    <row r="1196" spans="1:13" ht="15">
      <c r="A1196" s="282">
        <v>45826</v>
      </c>
      <c r="B1196" s="55" t="s">
        <v>3569</v>
      </c>
      <c r="C1196" s="786">
        <v>65642</v>
      </c>
      <c r="D1196" s="786" t="s">
        <v>2476</v>
      </c>
      <c r="E1196" s="786">
        <v>120</v>
      </c>
      <c r="F1196" s="786">
        <v>4010</v>
      </c>
      <c r="G1196" s="786" t="s">
        <v>3590</v>
      </c>
      <c r="H1196" s="786" t="s">
        <v>1573</v>
      </c>
      <c r="J1196" s="786">
        <v>1</v>
      </c>
      <c r="K1196" s="786">
        <v>5.64</v>
      </c>
      <c r="L1196" s="786">
        <v>5.64</v>
      </c>
      <c r="M1196" s="55" t="s">
        <v>2455</v>
      </c>
    </row>
    <row r="1197" spans="1:13" ht="15">
      <c r="A1197" s="282">
        <v>45826</v>
      </c>
      <c r="B1197" s="55" t="s">
        <v>3569</v>
      </c>
      <c r="C1197" s="784">
        <v>82778</v>
      </c>
      <c r="D1197" s="784" t="s">
        <v>3523</v>
      </c>
      <c r="E1197" s="784">
        <v>110</v>
      </c>
      <c r="F1197" s="784">
        <v>4010</v>
      </c>
      <c r="G1197" s="784" t="s">
        <v>3591</v>
      </c>
      <c r="H1197" s="784" t="s">
        <v>1573</v>
      </c>
      <c r="J1197" s="784">
        <v>1</v>
      </c>
      <c r="K1197" s="784">
        <v>6.06</v>
      </c>
      <c r="L1197" s="784">
        <v>6.06</v>
      </c>
      <c r="M1197" s="55" t="s">
        <v>2455</v>
      </c>
    </row>
    <row r="1198" spans="1:13" ht="15">
      <c r="A1198" s="282">
        <v>45826</v>
      </c>
      <c r="B1198" s="55" t="s">
        <v>3569</v>
      </c>
      <c r="C1198" s="786">
        <v>82827</v>
      </c>
      <c r="D1198" s="786" t="s">
        <v>3592</v>
      </c>
      <c r="E1198" s="786" t="s">
        <v>2061</v>
      </c>
      <c r="F1198" s="786">
        <v>4010</v>
      </c>
      <c r="G1198" s="786" t="s">
        <v>3593</v>
      </c>
      <c r="H1198" s="786" t="s">
        <v>1573</v>
      </c>
      <c r="J1198" s="786">
        <v>1</v>
      </c>
      <c r="K1198" s="786">
        <v>21.77</v>
      </c>
      <c r="L1198" s="786">
        <v>21.77</v>
      </c>
      <c r="M1198" s="55" t="s">
        <v>2455</v>
      </c>
    </row>
    <row r="1199" spans="1:13" ht="15">
      <c r="A1199" s="282">
        <v>45826</v>
      </c>
      <c r="B1199" s="55" t="s">
        <v>3569</v>
      </c>
      <c r="C1199" s="784">
        <v>81339</v>
      </c>
      <c r="D1199" s="784" t="s">
        <v>3491</v>
      </c>
      <c r="E1199" s="784">
        <v>150</v>
      </c>
      <c r="F1199" s="784">
        <v>4010</v>
      </c>
      <c r="G1199" s="784" t="s">
        <v>3594</v>
      </c>
      <c r="H1199" s="784" t="s">
        <v>1573</v>
      </c>
      <c r="J1199" s="784">
        <v>1</v>
      </c>
      <c r="K1199" s="784">
        <v>6.49</v>
      </c>
      <c r="L1199" s="784">
        <v>6.49</v>
      </c>
      <c r="M1199" s="55" t="s">
        <v>2455</v>
      </c>
    </row>
    <row r="1200" spans="1:13" ht="15">
      <c r="A1200" s="282">
        <v>45826</v>
      </c>
      <c r="B1200" s="55" t="s">
        <v>3569</v>
      </c>
      <c r="C1200" s="786">
        <v>82731</v>
      </c>
      <c r="D1200" s="786" t="s">
        <v>2539</v>
      </c>
      <c r="E1200" s="786">
        <v>80</v>
      </c>
      <c r="F1200" s="786">
        <v>4010</v>
      </c>
      <c r="G1200" s="786" t="s">
        <v>3595</v>
      </c>
      <c r="H1200" s="786" t="s">
        <v>1573</v>
      </c>
      <c r="J1200" s="786">
        <v>1</v>
      </c>
      <c r="K1200" s="786">
        <v>11.15</v>
      </c>
      <c r="L1200" s="786">
        <v>11.15</v>
      </c>
      <c r="M1200" s="55" t="s">
        <v>2455</v>
      </c>
    </row>
    <row r="1201" spans="1:14" ht="15">
      <c r="A1201" s="282">
        <v>45826</v>
      </c>
      <c r="B1201" s="55" t="s">
        <v>3569</v>
      </c>
      <c r="C1201" s="784">
        <v>82916</v>
      </c>
      <c r="D1201" s="784" t="s">
        <v>2546</v>
      </c>
      <c r="E1201" s="784">
        <v>130</v>
      </c>
      <c r="F1201" s="784">
        <v>4010</v>
      </c>
      <c r="G1201" s="784" t="s">
        <v>3596</v>
      </c>
      <c r="H1201" s="784" t="s">
        <v>1573</v>
      </c>
      <c r="J1201" s="784">
        <v>1</v>
      </c>
      <c r="K1201" s="784">
        <v>8.3699999999999992</v>
      </c>
      <c r="L1201" s="784">
        <v>8.3699999999999992</v>
      </c>
      <c r="M1201" s="55" t="s">
        <v>2455</v>
      </c>
    </row>
    <row r="1202" spans="1:14" ht="15">
      <c r="A1202" s="282">
        <v>45826</v>
      </c>
      <c r="B1202" s="55" t="s">
        <v>3569</v>
      </c>
      <c r="C1202" s="786">
        <v>82788</v>
      </c>
      <c r="D1202" s="786" t="s">
        <v>2539</v>
      </c>
      <c r="E1202" s="786">
        <v>110</v>
      </c>
      <c r="F1202" s="786">
        <v>4010</v>
      </c>
      <c r="G1202" s="786" t="s">
        <v>3597</v>
      </c>
      <c r="H1202" s="786" t="s">
        <v>1573</v>
      </c>
      <c r="J1202" s="786">
        <v>1</v>
      </c>
      <c r="K1202" s="786">
        <v>8.48</v>
      </c>
      <c r="L1202" s="786">
        <v>8.48</v>
      </c>
      <c r="M1202" s="55" t="s">
        <v>2455</v>
      </c>
    </row>
    <row r="1203" spans="1:14" ht="15">
      <c r="A1203" s="282">
        <v>45826</v>
      </c>
      <c r="B1203" s="55" t="s">
        <v>3569</v>
      </c>
      <c r="C1203" s="784">
        <v>82718</v>
      </c>
      <c r="D1203" s="784" t="s">
        <v>2468</v>
      </c>
      <c r="E1203" s="784">
        <v>150</v>
      </c>
      <c r="F1203" s="784">
        <v>4010</v>
      </c>
      <c r="G1203" s="784" t="s">
        <v>2773</v>
      </c>
      <c r="H1203" s="784" t="s">
        <v>1573</v>
      </c>
      <c r="J1203" s="784">
        <v>1</v>
      </c>
      <c r="K1203" s="784">
        <v>12.14</v>
      </c>
      <c r="L1203" s="784">
        <v>12.14</v>
      </c>
      <c r="M1203" s="55" t="s">
        <v>2455</v>
      </c>
    </row>
    <row r="1204" spans="1:14" ht="15">
      <c r="A1204" s="282">
        <v>45826</v>
      </c>
      <c r="B1204" s="55" t="s">
        <v>3569</v>
      </c>
      <c r="C1204" s="786">
        <v>82718</v>
      </c>
      <c r="D1204" s="786" t="s">
        <v>2483</v>
      </c>
      <c r="E1204" s="786">
        <v>110</v>
      </c>
      <c r="F1204" s="786">
        <v>4010</v>
      </c>
      <c r="G1204" s="786" t="s">
        <v>3598</v>
      </c>
      <c r="H1204" s="786" t="s">
        <v>1573</v>
      </c>
      <c r="J1204" s="786">
        <v>1</v>
      </c>
      <c r="K1204" s="786">
        <v>12.14</v>
      </c>
      <c r="L1204" s="786">
        <v>12.14</v>
      </c>
      <c r="M1204" s="55" t="s">
        <v>2455</v>
      </c>
    </row>
    <row r="1205" spans="1:14" ht="15">
      <c r="A1205" s="282">
        <v>45826</v>
      </c>
      <c r="B1205" s="55" t="s">
        <v>3569</v>
      </c>
      <c r="C1205" s="784">
        <v>81496</v>
      </c>
      <c r="D1205" s="784" t="s">
        <v>3253</v>
      </c>
      <c r="E1205" s="784">
        <v>110</v>
      </c>
      <c r="F1205" s="784">
        <v>4010</v>
      </c>
      <c r="G1205" s="784" t="s">
        <v>3599</v>
      </c>
      <c r="H1205" s="784" t="s">
        <v>1573</v>
      </c>
      <c r="J1205" s="784">
        <v>1</v>
      </c>
      <c r="K1205" s="784">
        <v>7.27</v>
      </c>
      <c r="L1205" s="784">
        <v>7.27</v>
      </c>
      <c r="M1205" s="55" t="s">
        <v>2455</v>
      </c>
    </row>
    <row r="1206" spans="1:14" ht="15">
      <c r="A1206" s="282">
        <v>45826</v>
      </c>
      <c r="B1206" s="55" t="s">
        <v>3569</v>
      </c>
      <c r="C1206" s="786">
        <v>67377</v>
      </c>
      <c r="D1206" s="786" t="s">
        <v>2682</v>
      </c>
      <c r="E1206" s="786">
        <v>90</v>
      </c>
      <c r="F1206" s="786">
        <v>4010</v>
      </c>
      <c r="G1206" s="786" t="s">
        <v>2683</v>
      </c>
      <c r="H1206" s="786" t="s">
        <v>1573</v>
      </c>
      <c r="J1206" s="786">
        <v>1</v>
      </c>
      <c r="K1206" s="786">
        <v>4.2</v>
      </c>
      <c r="L1206" s="786">
        <v>4.2</v>
      </c>
      <c r="M1206" s="55" t="s">
        <v>2455</v>
      </c>
    </row>
    <row r="1207" spans="1:14" ht="15">
      <c r="A1207" s="282">
        <v>45826</v>
      </c>
      <c r="B1207" s="55" t="s">
        <v>3569</v>
      </c>
      <c r="C1207" s="784">
        <v>67862</v>
      </c>
      <c r="D1207" s="784" t="s">
        <v>3035</v>
      </c>
      <c r="E1207" s="784">
        <v>130</v>
      </c>
      <c r="F1207" s="784">
        <v>4010</v>
      </c>
      <c r="G1207" s="784" t="s">
        <v>3600</v>
      </c>
      <c r="H1207" s="784" t="s">
        <v>1573</v>
      </c>
      <c r="J1207" s="784">
        <v>1</v>
      </c>
      <c r="K1207" s="784">
        <v>5.47</v>
      </c>
      <c r="L1207" s="784">
        <v>5.47</v>
      </c>
      <c r="M1207" s="55" t="s">
        <v>2455</v>
      </c>
    </row>
    <row r="1208" spans="1:14" ht="15">
      <c r="A1208" s="282">
        <v>45826</v>
      </c>
      <c r="B1208" s="55" t="s">
        <v>3601</v>
      </c>
      <c r="C1208" s="784">
        <v>50754</v>
      </c>
      <c r="D1208" s="784" t="s">
        <v>3074</v>
      </c>
      <c r="E1208" s="784" t="s">
        <v>289</v>
      </c>
      <c r="F1208" s="784">
        <v>4010</v>
      </c>
      <c r="G1208" s="784" t="s">
        <v>3602</v>
      </c>
      <c r="H1208" s="784" t="s">
        <v>1573</v>
      </c>
      <c r="J1208" s="55">
        <v>-1</v>
      </c>
      <c r="K1208" s="791">
        <v>3.3</v>
      </c>
      <c r="L1208" s="791">
        <v>-3.3</v>
      </c>
      <c r="M1208" s="55" t="s">
        <v>2287</v>
      </c>
    </row>
    <row r="1209" spans="1:14" ht="15">
      <c r="A1209" s="282">
        <v>45826</v>
      </c>
      <c r="B1209" s="55" t="s">
        <v>3603</v>
      </c>
      <c r="C1209" s="784">
        <v>83148</v>
      </c>
      <c r="D1209" s="784" t="s">
        <v>3604</v>
      </c>
      <c r="E1209" s="784">
        <v>75</v>
      </c>
      <c r="F1209" s="784">
        <v>4010</v>
      </c>
      <c r="G1209" s="784" t="s">
        <v>3605</v>
      </c>
      <c r="H1209" s="784" t="s">
        <v>1573</v>
      </c>
      <c r="I1209" s="784">
        <v>1</v>
      </c>
      <c r="J1209" s="784">
        <v>1</v>
      </c>
      <c r="K1209" s="793">
        <v>9.1199999999999992</v>
      </c>
      <c r="L1209" s="784">
        <v>9.1199999999999992</v>
      </c>
      <c r="M1209" s="55" t="s">
        <v>2455</v>
      </c>
    </row>
    <row r="1210" spans="1:14" ht="15">
      <c r="A1210" s="282">
        <v>45826</v>
      </c>
      <c r="B1210" s="55" t="s">
        <v>3606</v>
      </c>
      <c r="C1210" s="784">
        <v>82649</v>
      </c>
      <c r="D1210" s="784" t="s">
        <v>2460</v>
      </c>
      <c r="E1210" s="784">
        <v>100</v>
      </c>
      <c r="F1210" s="784">
        <v>4010</v>
      </c>
      <c r="G1210" s="784" t="s">
        <v>3171</v>
      </c>
      <c r="H1210" s="784" t="s">
        <v>1573</v>
      </c>
      <c r="I1210" s="784">
        <v>1</v>
      </c>
      <c r="J1210" s="784">
        <v>1</v>
      </c>
      <c r="K1210" s="784">
        <v>4.47</v>
      </c>
      <c r="L1210" s="793">
        <v>4.47</v>
      </c>
      <c r="M1210" s="55" t="s">
        <v>2455</v>
      </c>
    </row>
    <row r="1211" spans="1:14" ht="15">
      <c r="A1211" s="282">
        <v>45826</v>
      </c>
      <c r="B1211" s="55" t="s">
        <v>3606</v>
      </c>
      <c r="C1211" s="786">
        <v>82949</v>
      </c>
      <c r="D1211" s="786">
        <v>434</v>
      </c>
      <c r="E1211" s="786">
        <v>90</v>
      </c>
      <c r="F1211" s="786">
        <v>4010</v>
      </c>
      <c r="G1211" s="786" t="s">
        <v>3607</v>
      </c>
      <c r="H1211" s="786" t="s">
        <v>1573</v>
      </c>
      <c r="I1211" s="786">
        <v>2</v>
      </c>
      <c r="J1211" s="786">
        <v>2</v>
      </c>
      <c r="K1211" s="786">
        <v>6.25</v>
      </c>
      <c r="L1211" s="796">
        <v>12.5</v>
      </c>
      <c r="M1211" s="55" t="s">
        <v>2455</v>
      </c>
    </row>
    <row r="1212" spans="1:14" ht="15">
      <c r="A1212" s="282">
        <v>45827</v>
      </c>
      <c r="B1212" s="55" t="s">
        <v>3608</v>
      </c>
      <c r="C1212" s="55">
        <v>81996</v>
      </c>
      <c r="D1212" s="55" t="s">
        <v>3114</v>
      </c>
      <c r="E1212" s="55">
        <v>110</v>
      </c>
      <c r="F1212" s="55">
        <v>4010</v>
      </c>
      <c r="G1212" s="55" t="s">
        <v>3609</v>
      </c>
      <c r="H1212" s="786" t="s">
        <v>1573</v>
      </c>
      <c r="J1212" s="252">
        <v>-98</v>
      </c>
      <c r="K1212" s="791">
        <v>7.5</v>
      </c>
      <c r="L1212" s="791">
        <v>-735</v>
      </c>
      <c r="M1212" s="55" t="s">
        <v>3610</v>
      </c>
      <c r="N1212" s="788" t="s">
        <v>3611</v>
      </c>
    </row>
    <row r="1213" spans="1:14" ht="15">
      <c r="A1213" s="282">
        <v>45827</v>
      </c>
      <c r="B1213" s="55" t="s">
        <v>3608</v>
      </c>
      <c r="C1213" s="55">
        <v>81987</v>
      </c>
      <c r="D1213" s="55" t="s">
        <v>3114</v>
      </c>
      <c r="E1213" s="55">
        <v>130</v>
      </c>
      <c r="F1213" s="55">
        <v>4010</v>
      </c>
      <c r="G1213" s="55" t="s">
        <v>3609</v>
      </c>
      <c r="H1213" s="786" t="s">
        <v>1573</v>
      </c>
      <c r="J1213" s="252">
        <v>-1</v>
      </c>
      <c r="K1213" s="791">
        <v>9.6</v>
      </c>
      <c r="L1213" s="791">
        <v>-9.6</v>
      </c>
      <c r="M1213" s="55" t="s">
        <v>3610</v>
      </c>
      <c r="N1213" s="788" t="s">
        <v>3611</v>
      </c>
    </row>
    <row r="1214" spans="1:14" ht="15">
      <c r="A1214" s="282">
        <v>45827</v>
      </c>
      <c r="B1214" s="55" t="s">
        <v>3608</v>
      </c>
      <c r="C1214" s="55">
        <v>81987</v>
      </c>
      <c r="D1214" s="55" t="s">
        <v>3612</v>
      </c>
      <c r="E1214" s="55">
        <v>120</v>
      </c>
      <c r="F1214" s="55">
        <v>4010</v>
      </c>
      <c r="G1214" s="55" t="s">
        <v>3609</v>
      </c>
      <c r="H1214" s="786" t="s">
        <v>1573</v>
      </c>
      <c r="J1214" s="252">
        <v>-1</v>
      </c>
      <c r="K1214" s="791">
        <v>9.6</v>
      </c>
      <c r="L1214" s="791">
        <v>-9.6</v>
      </c>
      <c r="M1214" s="55" t="s">
        <v>3610</v>
      </c>
      <c r="N1214" s="788" t="s">
        <v>3611</v>
      </c>
    </row>
    <row r="1215" spans="1:14" ht="15">
      <c r="A1215" s="282">
        <v>45827</v>
      </c>
      <c r="B1215" s="55" t="s">
        <v>3608</v>
      </c>
      <c r="C1215" s="55">
        <v>82136</v>
      </c>
      <c r="D1215" s="55" t="s">
        <v>3613</v>
      </c>
      <c r="E1215" s="55">
        <v>150</v>
      </c>
      <c r="F1215" s="55">
        <v>4010</v>
      </c>
      <c r="G1215" s="55" t="s">
        <v>3609</v>
      </c>
      <c r="H1215" s="786" t="s">
        <v>1573</v>
      </c>
      <c r="J1215" s="252">
        <v>-1</v>
      </c>
      <c r="K1215" s="791">
        <v>9.85</v>
      </c>
      <c r="L1215" s="791">
        <v>-9.85</v>
      </c>
      <c r="M1215" s="55" t="s">
        <v>3610</v>
      </c>
      <c r="N1215" s="788" t="s">
        <v>3611</v>
      </c>
    </row>
    <row r="1216" spans="1:14" ht="15">
      <c r="A1216" s="282">
        <v>45827</v>
      </c>
      <c r="B1216" s="55" t="s">
        <v>3608</v>
      </c>
      <c r="C1216" s="55">
        <v>82136</v>
      </c>
      <c r="D1216" s="55" t="s">
        <v>3613</v>
      </c>
      <c r="E1216" s="55">
        <v>140</v>
      </c>
      <c r="F1216" s="55">
        <v>4010</v>
      </c>
      <c r="G1216" s="55" t="s">
        <v>3609</v>
      </c>
      <c r="H1216" s="786" t="s">
        <v>1573</v>
      </c>
      <c r="J1216" s="252">
        <v>-1</v>
      </c>
      <c r="K1216" s="791">
        <v>9.85</v>
      </c>
      <c r="L1216" s="791">
        <v>-9.85</v>
      </c>
      <c r="M1216" s="55" t="s">
        <v>3610</v>
      </c>
      <c r="N1216" s="788" t="s">
        <v>3611</v>
      </c>
    </row>
    <row r="1217" spans="1:14" ht="15">
      <c r="A1217" s="282">
        <v>45827</v>
      </c>
      <c r="B1217" s="55" t="s">
        <v>3608</v>
      </c>
      <c r="C1217" s="55">
        <v>82136</v>
      </c>
      <c r="D1217" s="55" t="s">
        <v>3613</v>
      </c>
      <c r="E1217" s="55">
        <v>130</v>
      </c>
      <c r="F1217" s="55">
        <v>4010</v>
      </c>
      <c r="G1217" s="55" t="s">
        <v>3609</v>
      </c>
      <c r="H1217" s="786" t="s">
        <v>1573</v>
      </c>
      <c r="J1217" s="252">
        <v>-1</v>
      </c>
      <c r="K1217" s="791">
        <v>9.85</v>
      </c>
      <c r="L1217" s="791">
        <v>-9.85</v>
      </c>
      <c r="M1217" s="55" t="s">
        <v>3610</v>
      </c>
      <c r="N1217" s="788" t="s">
        <v>3611</v>
      </c>
    </row>
    <row r="1218" spans="1:14" ht="15">
      <c r="A1218" s="282">
        <v>45827</v>
      </c>
      <c r="B1218" s="55" t="s">
        <v>3608</v>
      </c>
      <c r="C1218" s="55">
        <v>81996</v>
      </c>
      <c r="D1218" s="55" t="s">
        <v>3612</v>
      </c>
      <c r="E1218" s="55">
        <v>150</v>
      </c>
      <c r="F1218" s="55">
        <v>4010</v>
      </c>
      <c r="G1218" s="55" t="s">
        <v>3609</v>
      </c>
      <c r="H1218" s="786" t="s">
        <v>1573</v>
      </c>
      <c r="J1218" s="252">
        <v>-2</v>
      </c>
      <c r="K1218" s="791">
        <v>7.5</v>
      </c>
      <c r="L1218" s="791">
        <v>-15</v>
      </c>
      <c r="M1218" s="55" t="s">
        <v>3610</v>
      </c>
      <c r="N1218" s="788" t="s">
        <v>3611</v>
      </c>
    </row>
    <row r="1219" spans="1:14" ht="15">
      <c r="A1219" s="282">
        <v>45827</v>
      </c>
      <c r="B1219" s="55" t="s">
        <v>3608</v>
      </c>
      <c r="C1219" s="55">
        <v>81996</v>
      </c>
      <c r="D1219" s="55" t="s">
        <v>3114</v>
      </c>
      <c r="E1219" s="55">
        <v>130</v>
      </c>
      <c r="F1219" s="55">
        <v>4010</v>
      </c>
      <c r="G1219" s="55" t="s">
        <v>3609</v>
      </c>
      <c r="H1219" s="786" t="s">
        <v>1573</v>
      </c>
      <c r="J1219" s="252">
        <v>-1</v>
      </c>
      <c r="K1219" s="791">
        <v>7.5</v>
      </c>
      <c r="L1219" s="791">
        <v>-7.5</v>
      </c>
      <c r="M1219" s="55" t="s">
        <v>3610</v>
      </c>
      <c r="N1219" s="788" t="s">
        <v>3611</v>
      </c>
    </row>
    <row r="1220" spans="1:14" ht="15">
      <c r="A1220" s="282">
        <v>45827</v>
      </c>
      <c r="B1220" s="55" t="s">
        <v>3608</v>
      </c>
      <c r="C1220" s="55">
        <v>81996</v>
      </c>
      <c r="D1220" s="55" t="s">
        <v>3612</v>
      </c>
      <c r="E1220" s="55">
        <v>120</v>
      </c>
      <c r="F1220" s="55">
        <v>4010</v>
      </c>
      <c r="G1220" s="55" t="s">
        <v>3609</v>
      </c>
      <c r="H1220" s="786" t="s">
        <v>1573</v>
      </c>
      <c r="J1220" s="252">
        <v>-1</v>
      </c>
      <c r="K1220" s="791">
        <v>7.5</v>
      </c>
      <c r="L1220" s="791">
        <v>-7.5</v>
      </c>
      <c r="M1220" s="55" t="s">
        <v>3610</v>
      </c>
      <c r="N1220" s="788" t="s">
        <v>3611</v>
      </c>
    </row>
    <row r="1221" spans="1:14" ht="15">
      <c r="A1221" s="282">
        <v>45827</v>
      </c>
      <c r="B1221" s="55" t="s">
        <v>3608</v>
      </c>
      <c r="C1221" s="55">
        <v>81987</v>
      </c>
      <c r="D1221" s="55" t="s">
        <v>3612</v>
      </c>
      <c r="E1221" s="55">
        <v>110</v>
      </c>
      <c r="F1221" s="55">
        <v>4010</v>
      </c>
      <c r="G1221" s="55" t="s">
        <v>3609</v>
      </c>
      <c r="H1221" s="786" t="s">
        <v>1573</v>
      </c>
      <c r="J1221" s="252">
        <v>-3</v>
      </c>
      <c r="K1221" s="791">
        <v>9.6</v>
      </c>
      <c r="L1221" s="791">
        <v>-28.8</v>
      </c>
      <c r="M1221" s="55" t="s">
        <v>3610</v>
      </c>
      <c r="N1221" s="788" t="s">
        <v>3611</v>
      </c>
    </row>
    <row r="1222" spans="1:14" ht="15">
      <c r="A1222" s="282">
        <v>45827</v>
      </c>
      <c r="B1222" s="55" t="s">
        <v>3614</v>
      </c>
      <c r="C1222" s="784">
        <v>61956</v>
      </c>
      <c r="D1222" s="784" t="s">
        <v>2580</v>
      </c>
      <c r="E1222" s="784">
        <v>100</v>
      </c>
      <c r="F1222" s="784">
        <v>4010</v>
      </c>
      <c r="G1222" s="784" t="s">
        <v>3615</v>
      </c>
      <c r="H1222" s="784" t="s">
        <v>1573</v>
      </c>
      <c r="I1222" s="784">
        <v>2</v>
      </c>
      <c r="J1222" s="784">
        <v>2</v>
      </c>
      <c r="K1222" s="784">
        <v>6.54</v>
      </c>
      <c r="L1222" s="793">
        <v>13.08</v>
      </c>
      <c r="M1222" s="55" t="s">
        <v>2455</v>
      </c>
    </row>
    <row r="1223" spans="1:14" ht="15">
      <c r="A1223" s="282">
        <v>45827</v>
      </c>
      <c r="B1223" s="55" t="s">
        <v>3614</v>
      </c>
      <c r="C1223" s="786">
        <v>81375</v>
      </c>
      <c r="D1223" s="786" t="s">
        <v>2951</v>
      </c>
      <c r="E1223" s="786">
        <v>110</v>
      </c>
      <c r="F1223" s="786">
        <v>4010</v>
      </c>
      <c r="G1223" s="786" t="s">
        <v>3442</v>
      </c>
      <c r="H1223" s="786" t="s">
        <v>1573</v>
      </c>
      <c r="I1223" s="786">
        <v>2</v>
      </c>
      <c r="J1223" s="786">
        <v>2</v>
      </c>
      <c r="K1223" s="786">
        <v>9.27</v>
      </c>
      <c r="L1223" s="796">
        <v>18.54</v>
      </c>
      <c r="M1223" s="55" t="s">
        <v>2455</v>
      </c>
    </row>
    <row r="1224" spans="1:14" ht="15">
      <c r="A1224" s="282">
        <v>45827</v>
      </c>
      <c r="B1224" s="55" t="s">
        <v>3614</v>
      </c>
      <c r="C1224" s="784">
        <v>67576</v>
      </c>
      <c r="D1224" s="784" t="s">
        <v>3616</v>
      </c>
      <c r="E1224" s="784">
        <v>100</v>
      </c>
      <c r="F1224" s="784">
        <v>4010</v>
      </c>
      <c r="G1224" s="784" t="s">
        <v>3443</v>
      </c>
      <c r="H1224" s="784" t="s">
        <v>1573</v>
      </c>
      <c r="I1224" s="784">
        <v>1</v>
      </c>
      <c r="J1224" s="784">
        <v>1</v>
      </c>
      <c r="K1224" s="784">
        <v>8.58</v>
      </c>
      <c r="L1224" s="793">
        <v>8.58</v>
      </c>
      <c r="M1224" s="55" t="s">
        <v>2455</v>
      </c>
    </row>
    <row r="1225" spans="1:14" ht="15">
      <c r="A1225" s="282">
        <v>45827</v>
      </c>
      <c r="B1225" s="55" t="s">
        <v>3614</v>
      </c>
      <c r="C1225" s="786">
        <v>82660</v>
      </c>
      <c r="D1225" s="786" t="s">
        <v>3111</v>
      </c>
      <c r="E1225" s="786">
        <v>85</v>
      </c>
      <c r="F1225" s="786">
        <v>4010</v>
      </c>
      <c r="G1225" s="786" t="s">
        <v>3444</v>
      </c>
      <c r="H1225" s="786" t="s">
        <v>1573</v>
      </c>
      <c r="I1225" s="786">
        <v>1</v>
      </c>
      <c r="J1225" s="786">
        <v>1</v>
      </c>
      <c r="K1225" s="786">
        <v>5.8</v>
      </c>
      <c r="L1225" s="796">
        <v>5.8</v>
      </c>
      <c r="M1225" s="55" t="s">
        <v>2455</v>
      </c>
    </row>
    <row r="1226" spans="1:14" ht="15">
      <c r="A1226" s="282">
        <v>45827</v>
      </c>
      <c r="B1226" s="55" t="s">
        <v>3614</v>
      </c>
      <c r="C1226" s="784">
        <v>82846</v>
      </c>
      <c r="D1226" s="784" t="s">
        <v>3461</v>
      </c>
      <c r="E1226" s="784">
        <v>150</v>
      </c>
      <c r="F1226" s="784">
        <v>4010</v>
      </c>
      <c r="G1226" s="784" t="s">
        <v>3166</v>
      </c>
      <c r="H1226" s="784" t="s">
        <v>1573</v>
      </c>
      <c r="I1226" s="784">
        <v>1</v>
      </c>
      <c r="J1226" s="784">
        <v>1</v>
      </c>
      <c r="K1226" s="784">
        <v>5.88</v>
      </c>
      <c r="L1226" s="793">
        <v>5.88</v>
      </c>
      <c r="M1226" s="55" t="s">
        <v>2455</v>
      </c>
    </row>
    <row r="1227" spans="1:14" ht="15">
      <c r="A1227" s="282">
        <v>45827</v>
      </c>
      <c r="B1227" s="55" t="s">
        <v>3614</v>
      </c>
      <c r="C1227" s="786">
        <v>81672</v>
      </c>
      <c r="D1227" s="786" t="s">
        <v>3072</v>
      </c>
      <c r="E1227" s="786">
        <v>100</v>
      </c>
      <c r="F1227" s="786">
        <v>4010</v>
      </c>
      <c r="G1227" s="786" t="s">
        <v>3167</v>
      </c>
      <c r="H1227" s="786" t="s">
        <v>1573</v>
      </c>
      <c r="I1227" s="786">
        <v>1</v>
      </c>
      <c r="J1227" s="786">
        <v>1</v>
      </c>
      <c r="K1227" s="786">
        <v>8.2200000000000006</v>
      </c>
      <c r="L1227" s="796">
        <v>8.2200000000000006</v>
      </c>
      <c r="M1227" s="55" t="s">
        <v>2455</v>
      </c>
    </row>
    <row r="1228" spans="1:14" ht="15">
      <c r="A1228" s="282">
        <v>45827</v>
      </c>
      <c r="B1228" s="55" t="s">
        <v>3614</v>
      </c>
      <c r="C1228" s="784">
        <v>58663</v>
      </c>
      <c r="D1228" s="784" t="s">
        <v>3617</v>
      </c>
      <c r="E1228" s="784" t="s">
        <v>2296</v>
      </c>
      <c r="F1228" s="784">
        <v>4010</v>
      </c>
      <c r="G1228" s="784" t="s">
        <v>3169</v>
      </c>
      <c r="H1228" s="784" t="s">
        <v>1573</v>
      </c>
      <c r="I1228" s="784">
        <v>1</v>
      </c>
      <c r="J1228" s="784">
        <v>1</v>
      </c>
      <c r="K1228" s="784">
        <v>9.44</v>
      </c>
      <c r="L1228" s="793">
        <v>9.44</v>
      </c>
      <c r="M1228" s="55" t="s">
        <v>2455</v>
      </c>
    </row>
    <row r="1229" spans="1:14" ht="15">
      <c r="A1229" s="783">
        <v>45828</v>
      </c>
      <c r="B1229" s="784" t="s">
        <v>3618</v>
      </c>
      <c r="C1229" s="784">
        <v>82841</v>
      </c>
      <c r="D1229" s="784" t="s">
        <v>2882</v>
      </c>
      <c r="E1229" s="784">
        <v>85</v>
      </c>
      <c r="F1229" s="784">
        <v>4010</v>
      </c>
      <c r="G1229" s="784" t="s">
        <v>2617</v>
      </c>
      <c r="H1229" s="784" t="s">
        <v>2508</v>
      </c>
      <c r="I1229" s="784"/>
      <c r="J1229" s="784">
        <v>-21</v>
      </c>
      <c r="K1229" s="784">
        <v>6.16</v>
      </c>
      <c r="L1229" s="793">
        <v>-129.36000000000001</v>
      </c>
      <c r="M1229" s="55" t="s">
        <v>2547</v>
      </c>
      <c r="N1229" s="788" t="s">
        <v>3619</v>
      </c>
    </row>
    <row r="1230" spans="1:14" ht="15">
      <c r="A1230" s="886">
        <v>45829</v>
      </c>
      <c r="B1230" s="55" t="s">
        <v>3620</v>
      </c>
      <c r="C1230" s="784">
        <v>82568</v>
      </c>
      <c r="D1230" s="784" t="s">
        <v>3041</v>
      </c>
      <c r="E1230" s="784">
        <v>130</v>
      </c>
      <c r="F1230" s="784">
        <v>4010</v>
      </c>
      <c r="G1230" s="784" t="s">
        <v>2571</v>
      </c>
      <c r="H1230" s="784" t="s">
        <v>1573</v>
      </c>
      <c r="J1230" s="784">
        <v>1</v>
      </c>
      <c r="K1230" s="784">
        <v>10.42</v>
      </c>
      <c r="L1230" s="793">
        <v>10.42</v>
      </c>
      <c r="M1230" s="55" t="s">
        <v>2455</v>
      </c>
    </row>
    <row r="1231" spans="1:14" ht="15">
      <c r="A1231" s="887">
        <v>45829</v>
      </c>
      <c r="B1231" s="55" t="s">
        <v>3620</v>
      </c>
      <c r="C1231" s="786">
        <v>58662</v>
      </c>
      <c r="D1231" s="786" t="s">
        <v>3621</v>
      </c>
      <c r="E1231" s="786" t="s">
        <v>2296</v>
      </c>
      <c r="F1231" s="786">
        <v>4010</v>
      </c>
      <c r="G1231" s="786" t="s">
        <v>2573</v>
      </c>
      <c r="H1231" s="786" t="s">
        <v>1573</v>
      </c>
      <c r="J1231" s="786">
        <v>1</v>
      </c>
      <c r="K1231" s="786">
        <v>8.82</v>
      </c>
      <c r="L1231" s="796">
        <v>8.82</v>
      </c>
      <c r="M1231" s="55" t="s">
        <v>2455</v>
      </c>
    </row>
    <row r="1232" spans="1:14" ht="15">
      <c r="A1232" s="886">
        <v>45829</v>
      </c>
      <c r="B1232" s="55" t="s">
        <v>3622</v>
      </c>
      <c r="C1232" s="784">
        <v>82837</v>
      </c>
      <c r="D1232" s="784" t="s">
        <v>2911</v>
      </c>
      <c r="E1232" s="784" t="s">
        <v>441</v>
      </c>
      <c r="F1232" s="784">
        <v>4010</v>
      </c>
      <c r="G1232" s="784" t="s">
        <v>2229</v>
      </c>
      <c r="H1232" s="784" t="s">
        <v>1573</v>
      </c>
      <c r="J1232" s="784">
        <v>1</v>
      </c>
      <c r="K1232" s="784">
        <v>8.1199999999999992</v>
      </c>
      <c r="L1232" s="793">
        <v>8.1199999999999992</v>
      </c>
      <c r="M1232" s="55" t="s">
        <v>2224</v>
      </c>
    </row>
    <row r="1233" spans="1:13" ht="15">
      <c r="A1233" s="887">
        <v>45829</v>
      </c>
      <c r="B1233" s="55" t="s">
        <v>3622</v>
      </c>
      <c r="C1233" s="786">
        <v>82836</v>
      </c>
      <c r="D1233" s="786" t="s">
        <v>2911</v>
      </c>
      <c r="E1233" s="786" t="s">
        <v>2061</v>
      </c>
      <c r="F1233" s="786">
        <v>4010</v>
      </c>
      <c r="G1233" s="786" t="s">
        <v>2251</v>
      </c>
      <c r="H1233" s="786" t="s">
        <v>1573</v>
      </c>
      <c r="J1233" s="786">
        <v>1</v>
      </c>
      <c r="K1233" s="786">
        <v>12.55</v>
      </c>
      <c r="L1233" s="796">
        <v>12.55</v>
      </c>
      <c r="M1233" s="55" t="s">
        <v>2224</v>
      </c>
    </row>
    <row r="1234" spans="1:13" ht="15">
      <c r="A1234" s="886">
        <v>45829</v>
      </c>
      <c r="B1234" s="55" t="s">
        <v>3622</v>
      </c>
      <c r="C1234" s="784">
        <v>82836</v>
      </c>
      <c r="D1234" s="784" t="s">
        <v>3040</v>
      </c>
      <c r="E1234" s="784" t="s">
        <v>2061</v>
      </c>
      <c r="F1234" s="784">
        <v>4010</v>
      </c>
      <c r="G1234" s="784" t="s">
        <v>3623</v>
      </c>
      <c r="H1234" s="784" t="s">
        <v>1573</v>
      </c>
      <c r="J1234" s="784">
        <v>1</v>
      </c>
      <c r="K1234" s="784">
        <v>12.55</v>
      </c>
      <c r="L1234" s="793">
        <v>12.55</v>
      </c>
      <c r="M1234" s="55" t="s">
        <v>2224</v>
      </c>
    </row>
    <row r="1235" spans="1:13" ht="15">
      <c r="A1235" s="887">
        <v>45829</v>
      </c>
      <c r="B1235" s="55" t="s">
        <v>3622</v>
      </c>
      <c r="C1235" s="786">
        <v>82837</v>
      </c>
      <c r="D1235" s="786" t="s">
        <v>3040</v>
      </c>
      <c r="E1235" s="786" t="s">
        <v>441</v>
      </c>
      <c r="F1235" s="786">
        <v>4010</v>
      </c>
      <c r="G1235" s="786" t="s">
        <v>2564</v>
      </c>
      <c r="H1235" s="786" t="s">
        <v>1573</v>
      </c>
      <c r="J1235" s="786">
        <v>1</v>
      </c>
      <c r="K1235" s="786">
        <v>8.1199999999999992</v>
      </c>
      <c r="L1235" s="796">
        <v>8.1199999999999992</v>
      </c>
      <c r="M1235" s="55" t="s">
        <v>2224</v>
      </c>
    </row>
    <row r="1236" spans="1:13" ht="15">
      <c r="A1236" s="282">
        <v>45831</v>
      </c>
      <c r="B1236" s="55" t="s">
        <v>3624</v>
      </c>
      <c r="C1236" s="784">
        <v>82791</v>
      </c>
      <c r="D1236" s="784" t="s">
        <v>2882</v>
      </c>
      <c r="E1236" s="784">
        <v>70</v>
      </c>
      <c r="F1236" s="784">
        <v>4010</v>
      </c>
      <c r="G1236" s="784" t="s">
        <v>3625</v>
      </c>
      <c r="H1236" s="784" t="s">
        <v>1573</v>
      </c>
      <c r="J1236" s="55">
        <v>-1</v>
      </c>
      <c r="K1236" s="791">
        <v>12.41</v>
      </c>
      <c r="L1236" s="791">
        <v>-12.41</v>
      </c>
      <c r="M1236" s="55" t="s">
        <v>2287</v>
      </c>
    </row>
    <row r="1237" spans="1:13" ht="15">
      <c r="A1237" s="282">
        <v>45831</v>
      </c>
      <c r="B1237" s="55" t="s">
        <v>3624</v>
      </c>
      <c r="C1237" s="786">
        <v>82774</v>
      </c>
      <c r="D1237" s="786" t="s">
        <v>3626</v>
      </c>
      <c r="E1237" s="786">
        <v>130</v>
      </c>
      <c r="F1237" s="786">
        <v>4010</v>
      </c>
      <c r="G1237" s="786" t="s">
        <v>3627</v>
      </c>
      <c r="H1237" s="786" t="s">
        <v>1573</v>
      </c>
      <c r="J1237" s="55">
        <v>-1</v>
      </c>
      <c r="K1237" s="791">
        <v>11.11</v>
      </c>
      <c r="L1237" s="791">
        <v>-11.11</v>
      </c>
      <c r="M1237" s="55" t="s">
        <v>2287</v>
      </c>
    </row>
    <row r="1238" spans="1:13" ht="15">
      <c r="A1238" s="282">
        <v>45831</v>
      </c>
      <c r="B1238" s="55" t="s">
        <v>3624</v>
      </c>
      <c r="C1238" s="784">
        <v>52558</v>
      </c>
      <c r="D1238" s="784">
        <v>519</v>
      </c>
      <c r="E1238" s="784" t="s">
        <v>289</v>
      </c>
      <c r="F1238" s="784">
        <v>4010</v>
      </c>
      <c r="G1238" s="784" t="s">
        <v>3628</v>
      </c>
      <c r="H1238" s="784" t="s">
        <v>1573</v>
      </c>
      <c r="J1238" s="55">
        <v>-1</v>
      </c>
      <c r="K1238" s="791">
        <v>13.18</v>
      </c>
      <c r="L1238" s="791">
        <v>-13.18</v>
      </c>
      <c r="M1238" s="55" t="s">
        <v>2287</v>
      </c>
    </row>
    <row r="1239" spans="1:13" ht="15">
      <c r="A1239" s="282">
        <v>45831</v>
      </c>
      <c r="B1239" s="55" t="s">
        <v>3624</v>
      </c>
      <c r="C1239" s="786">
        <v>58663</v>
      </c>
      <c r="D1239" s="786" t="s">
        <v>3028</v>
      </c>
      <c r="E1239" s="786" t="s">
        <v>2296</v>
      </c>
      <c r="F1239" s="786">
        <v>4010</v>
      </c>
      <c r="G1239" s="786" t="s">
        <v>3629</v>
      </c>
      <c r="H1239" s="786" t="s">
        <v>1573</v>
      </c>
      <c r="J1239" s="55">
        <v>-1</v>
      </c>
      <c r="K1239" s="791">
        <v>9.01</v>
      </c>
      <c r="L1239" s="791">
        <v>-9.01</v>
      </c>
      <c r="M1239" s="55" t="s">
        <v>2287</v>
      </c>
    </row>
    <row r="1240" spans="1:13" ht="15">
      <c r="A1240" s="282">
        <v>45831</v>
      </c>
      <c r="B1240" s="55" t="s">
        <v>3624</v>
      </c>
      <c r="C1240" s="784">
        <v>52558</v>
      </c>
      <c r="D1240" s="784">
        <v>519</v>
      </c>
      <c r="E1240" s="784" t="s">
        <v>2061</v>
      </c>
      <c r="F1240" s="784">
        <v>4010</v>
      </c>
      <c r="G1240" s="784" t="s">
        <v>3630</v>
      </c>
      <c r="H1240" s="784" t="s">
        <v>1573</v>
      </c>
      <c r="J1240" s="55">
        <v>-1</v>
      </c>
      <c r="K1240" s="791">
        <v>13.18</v>
      </c>
      <c r="L1240" s="791">
        <v>-13.18</v>
      </c>
      <c r="M1240" s="55" t="s">
        <v>2287</v>
      </c>
    </row>
    <row r="1241" spans="1:13" ht="15">
      <c r="A1241" s="282">
        <v>45831</v>
      </c>
      <c r="B1241" s="55" t="s">
        <v>3624</v>
      </c>
      <c r="C1241" s="786">
        <v>58665</v>
      </c>
      <c r="D1241" s="786" t="s">
        <v>3631</v>
      </c>
      <c r="E1241" s="786" t="s">
        <v>2230</v>
      </c>
      <c r="F1241" s="786">
        <v>4010</v>
      </c>
      <c r="G1241" s="786" t="s">
        <v>3632</v>
      </c>
      <c r="H1241" s="786" t="s">
        <v>1573</v>
      </c>
      <c r="J1241" s="55">
        <v>-1</v>
      </c>
      <c r="K1241" s="791">
        <v>8.91</v>
      </c>
      <c r="L1241" s="791">
        <v>-8.91</v>
      </c>
      <c r="M1241" s="55" t="s">
        <v>2287</v>
      </c>
    </row>
    <row r="1242" spans="1:13" ht="15">
      <c r="A1242" s="282">
        <v>45831</v>
      </c>
      <c r="B1242" s="55" t="s">
        <v>3624</v>
      </c>
      <c r="C1242" s="784">
        <v>57388</v>
      </c>
      <c r="D1242" s="784">
        <v>520</v>
      </c>
      <c r="E1242" s="784" t="s">
        <v>2061</v>
      </c>
      <c r="F1242" s="784">
        <v>4010</v>
      </c>
      <c r="G1242" s="784" t="s">
        <v>3633</v>
      </c>
      <c r="H1242" s="784" t="s">
        <v>1573</v>
      </c>
      <c r="J1242" s="55">
        <v>-1</v>
      </c>
      <c r="K1242" s="791">
        <v>11.47</v>
      </c>
      <c r="L1242" s="791">
        <v>-11.47</v>
      </c>
      <c r="M1242" s="55" t="s">
        <v>2287</v>
      </c>
    </row>
    <row r="1243" spans="1:13" ht="15">
      <c r="A1243" s="282">
        <v>45831</v>
      </c>
      <c r="B1243" s="55" t="s">
        <v>3634</v>
      </c>
      <c r="C1243" s="784">
        <v>83018</v>
      </c>
      <c r="D1243" s="784" t="s">
        <v>3635</v>
      </c>
      <c r="E1243" s="784">
        <v>85</v>
      </c>
      <c r="F1243" s="784">
        <v>4010</v>
      </c>
      <c r="G1243" s="784" t="s">
        <v>3636</v>
      </c>
      <c r="H1243" s="784" t="s">
        <v>1573</v>
      </c>
      <c r="J1243" s="55">
        <v>-1</v>
      </c>
      <c r="K1243" s="791">
        <v>5.19</v>
      </c>
      <c r="L1243" s="791">
        <v>-5.19</v>
      </c>
      <c r="M1243" s="55" t="s">
        <v>2873</v>
      </c>
    </row>
    <row r="1244" spans="1:13" ht="15">
      <c r="A1244" s="282">
        <v>45831</v>
      </c>
      <c r="B1244" s="55" t="s">
        <v>3634</v>
      </c>
      <c r="C1244" s="786">
        <v>82904</v>
      </c>
      <c r="D1244" s="786" t="s">
        <v>2879</v>
      </c>
      <c r="E1244" s="786">
        <v>75</v>
      </c>
      <c r="F1244" s="786">
        <v>4010</v>
      </c>
      <c r="G1244" s="786" t="s">
        <v>3637</v>
      </c>
      <c r="H1244" s="786" t="s">
        <v>1573</v>
      </c>
      <c r="J1244" s="55">
        <v>-1</v>
      </c>
      <c r="K1244" s="791">
        <v>9.44</v>
      </c>
      <c r="L1244" s="791">
        <v>-9.44</v>
      </c>
      <c r="M1244" s="55" t="s">
        <v>2873</v>
      </c>
    </row>
    <row r="1245" spans="1:13" ht="15">
      <c r="A1245" s="282">
        <v>45831</v>
      </c>
      <c r="B1245" s="55" t="s">
        <v>3634</v>
      </c>
      <c r="C1245" s="784">
        <v>82835</v>
      </c>
      <c r="D1245" s="784" t="s">
        <v>3041</v>
      </c>
      <c r="E1245" s="784" t="s">
        <v>289</v>
      </c>
      <c r="F1245" s="784">
        <v>4010</v>
      </c>
      <c r="G1245" s="784" t="s">
        <v>3638</v>
      </c>
      <c r="H1245" s="784" t="s">
        <v>1573</v>
      </c>
      <c r="J1245" s="55">
        <v>-1</v>
      </c>
      <c r="K1245" s="791">
        <v>20.91</v>
      </c>
      <c r="L1245" s="791">
        <v>-20.91</v>
      </c>
      <c r="M1245" s="55" t="s">
        <v>2873</v>
      </c>
    </row>
    <row r="1246" spans="1:13" ht="15">
      <c r="A1246" s="282">
        <v>45831</v>
      </c>
      <c r="B1246" s="55" t="s">
        <v>3634</v>
      </c>
      <c r="C1246" s="786">
        <v>82719</v>
      </c>
      <c r="D1246" s="786" t="s">
        <v>3193</v>
      </c>
      <c r="E1246" s="786">
        <v>120</v>
      </c>
      <c r="F1246" s="786">
        <v>4010</v>
      </c>
      <c r="G1246" s="786" t="s">
        <v>3639</v>
      </c>
      <c r="H1246" s="786" t="s">
        <v>1573</v>
      </c>
      <c r="J1246" s="55">
        <v>-1</v>
      </c>
      <c r="K1246" s="791">
        <v>19.46</v>
      </c>
      <c r="L1246" s="791">
        <v>-19.46</v>
      </c>
      <c r="M1246" s="55" t="s">
        <v>2873</v>
      </c>
    </row>
    <row r="1247" spans="1:13" ht="15">
      <c r="A1247" s="282">
        <v>45831</v>
      </c>
      <c r="B1247" s="55" t="s">
        <v>3634</v>
      </c>
      <c r="C1247" s="784">
        <v>81378</v>
      </c>
      <c r="D1247" s="784" t="s">
        <v>3319</v>
      </c>
      <c r="E1247" s="784">
        <v>140</v>
      </c>
      <c r="F1247" s="784">
        <v>4010</v>
      </c>
      <c r="G1247" s="784" t="s">
        <v>3640</v>
      </c>
      <c r="H1247" s="784" t="s">
        <v>1573</v>
      </c>
      <c r="J1247" s="55">
        <v>-1</v>
      </c>
      <c r="K1247" s="791">
        <v>5.05</v>
      </c>
      <c r="L1247" s="791">
        <v>-5.05</v>
      </c>
      <c r="M1247" s="55" t="s">
        <v>2873</v>
      </c>
    </row>
    <row r="1248" spans="1:13" ht="15">
      <c r="A1248" s="282">
        <v>45831</v>
      </c>
      <c r="B1248" s="55" t="s">
        <v>3634</v>
      </c>
      <c r="C1248" s="786">
        <v>82723</v>
      </c>
      <c r="D1248" s="786" t="s">
        <v>2470</v>
      </c>
      <c r="E1248" s="786">
        <v>110</v>
      </c>
      <c r="F1248" s="786">
        <v>4010</v>
      </c>
      <c r="G1248" s="786" t="s">
        <v>3641</v>
      </c>
      <c r="H1248" s="786" t="s">
        <v>1573</v>
      </c>
      <c r="J1248" s="55">
        <v>-1</v>
      </c>
      <c r="K1248" s="791">
        <v>8.83</v>
      </c>
      <c r="L1248" s="791">
        <v>-8.83</v>
      </c>
      <c r="M1248" s="55" t="s">
        <v>2873</v>
      </c>
    </row>
    <row r="1249" spans="1:13" ht="15">
      <c r="A1249" s="282">
        <v>45831</v>
      </c>
      <c r="B1249" s="55" t="s">
        <v>3634</v>
      </c>
      <c r="C1249" s="784">
        <v>61956</v>
      </c>
      <c r="D1249" s="784" t="s">
        <v>2466</v>
      </c>
      <c r="E1249" s="784">
        <v>120</v>
      </c>
      <c r="F1249" s="784">
        <v>4010</v>
      </c>
      <c r="G1249" s="784" t="s">
        <v>3642</v>
      </c>
      <c r="H1249" s="784" t="s">
        <v>1573</v>
      </c>
      <c r="J1249" s="55">
        <v>-1</v>
      </c>
      <c r="K1249" s="791">
        <v>6.84</v>
      </c>
      <c r="L1249" s="791">
        <v>-6.84</v>
      </c>
      <c r="M1249" s="55" t="s">
        <v>2873</v>
      </c>
    </row>
    <row r="1250" spans="1:13" ht="15">
      <c r="A1250" s="282">
        <v>45831</v>
      </c>
      <c r="B1250" s="55" t="s">
        <v>3634</v>
      </c>
      <c r="C1250" s="786">
        <v>82341</v>
      </c>
      <c r="D1250" s="786" t="s">
        <v>3359</v>
      </c>
      <c r="E1250" s="786">
        <v>120</v>
      </c>
      <c r="F1250" s="786">
        <v>4010</v>
      </c>
      <c r="G1250" s="786" t="s">
        <v>3643</v>
      </c>
      <c r="H1250" s="786" t="s">
        <v>1573</v>
      </c>
      <c r="J1250" s="55">
        <v>-1</v>
      </c>
      <c r="K1250" s="791">
        <v>12.62</v>
      </c>
      <c r="L1250" s="791">
        <v>-12.62</v>
      </c>
      <c r="M1250" s="55" t="s">
        <v>2873</v>
      </c>
    </row>
    <row r="1251" spans="1:13" ht="15">
      <c r="A1251" s="282">
        <v>45832</v>
      </c>
      <c r="B1251" s="55" t="s">
        <v>3644</v>
      </c>
      <c r="C1251" s="784">
        <v>80361</v>
      </c>
      <c r="D1251" s="784" t="s">
        <v>2560</v>
      </c>
      <c r="E1251" s="784">
        <v>50</v>
      </c>
      <c r="F1251" s="784">
        <v>4010</v>
      </c>
      <c r="G1251" s="784" t="s">
        <v>2367</v>
      </c>
      <c r="H1251" s="784" t="s">
        <v>1573</v>
      </c>
      <c r="J1251" s="784">
        <v>1</v>
      </c>
      <c r="K1251" s="784">
        <v>3.56</v>
      </c>
      <c r="L1251" s="784">
        <v>3.56</v>
      </c>
      <c r="M1251" s="55" t="s">
        <v>2455</v>
      </c>
    </row>
    <row r="1252" spans="1:13" ht="15">
      <c r="A1252" s="282">
        <v>45832</v>
      </c>
      <c r="B1252" s="55" t="s">
        <v>3644</v>
      </c>
      <c r="C1252" s="786">
        <v>80046</v>
      </c>
      <c r="D1252" s="786" t="s">
        <v>2249</v>
      </c>
      <c r="E1252" s="786" t="s">
        <v>2061</v>
      </c>
      <c r="F1252" s="786">
        <v>4010</v>
      </c>
      <c r="G1252" s="786" t="s">
        <v>2364</v>
      </c>
      <c r="H1252" s="786" t="s">
        <v>1573</v>
      </c>
      <c r="J1252" s="786">
        <v>1</v>
      </c>
      <c r="K1252" s="786">
        <v>14.71</v>
      </c>
      <c r="L1252" s="786">
        <v>14.71</v>
      </c>
      <c r="M1252" s="55" t="s">
        <v>2455</v>
      </c>
    </row>
    <row r="1253" spans="1:13" ht="15">
      <c r="A1253" s="282">
        <v>45832</v>
      </c>
      <c r="B1253" s="55" t="s">
        <v>3644</v>
      </c>
      <c r="C1253" s="784">
        <v>81847</v>
      </c>
      <c r="D1253" s="784" t="s">
        <v>2462</v>
      </c>
      <c r="E1253" s="784">
        <v>80</v>
      </c>
      <c r="F1253" s="784">
        <v>4010</v>
      </c>
      <c r="G1253" s="784" t="s">
        <v>2359</v>
      </c>
      <c r="H1253" s="784" t="s">
        <v>1573</v>
      </c>
      <c r="J1253" s="784">
        <v>1</v>
      </c>
      <c r="K1253" s="784">
        <v>7.68</v>
      </c>
      <c r="L1253" s="784">
        <v>7.68</v>
      </c>
      <c r="M1253" s="55" t="s">
        <v>2455</v>
      </c>
    </row>
    <row r="1254" spans="1:13" ht="15">
      <c r="A1254" s="282">
        <v>45832</v>
      </c>
      <c r="B1254" s="55" t="s">
        <v>3644</v>
      </c>
      <c r="C1254" s="786">
        <v>81356</v>
      </c>
      <c r="D1254" s="786" t="s">
        <v>2493</v>
      </c>
      <c r="E1254" s="786">
        <v>90</v>
      </c>
      <c r="F1254" s="786">
        <v>4010</v>
      </c>
      <c r="G1254" s="786" t="s">
        <v>2357</v>
      </c>
      <c r="H1254" s="786" t="s">
        <v>1573</v>
      </c>
      <c r="J1254" s="786">
        <v>5</v>
      </c>
      <c r="K1254" s="786">
        <v>13</v>
      </c>
      <c r="L1254" s="786">
        <v>65</v>
      </c>
      <c r="M1254" s="55" t="s">
        <v>2455</v>
      </c>
    </row>
    <row r="1255" spans="1:13" ht="15">
      <c r="A1255" s="282">
        <v>45832</v>
      </c>
      <c r="B1255" s="55" t="s">
        <v>3644</v>
      </c>
      <c r="C1255" s="784">
        <v>81619</v>
      </c>
      <c r="D1255" s="784" t="s">
        <v>3645</v>
      </c>
      <c r="E1255" s="784">
        <v>110</v>
      </c>
      <c r="F1255" s="784">
        <v>4010</v>
      </c>
      <c r="G1255" s="784" t="s">
        <v>3646</v>
      </c>
      <c r="H1255" s="784" t="s">
        <v>1573</v>
      </c>
      <c r="J1255" s="784">
        <v>1</v>
      </c>
      <c r="K1255" s="784">
        <v>4.5599999999999996</v>
      </c>
      <c r="L1255" s="784">
        <v>4.5599999999999996</v>
      </c>
      <c r="M1255" s="55" t="s">
        <v>2455</v>
      </c>
    </row>
    <row r="1256" spans="1:13" ht="15">
      <c r="A1256" s="282">
        <v>45832</v>
      </c>
      <c r="B1256" s="55" t="s">
        <v>3644</v>
      </c>
      <c r="C1256" s="786">
        <v>82680</v>
      </c>
      <c r="D1256" s="786">
        <v>319</v>
      </c>
      <c r="E1256" s="786">
        <v>75</v>
      </c>
      <c r="F1256" s="786">
        <v>4010</v>
      </c>
      <c r="G1256" s="786" t="s">
        <v>3647</v>
      </c>
      <c r="H1256" s="786" t="s">
        <v>1573</v>
      </c>
      <c r="J1256" s="786">
        <v>1</v>
      </c>
      <c r="K1256" s="786">
        <v>12.57</v>
      </c>
      <c r="L1256" s="786">
        <v>12.57</v>
      </c>
      <c r="M1256" s="55" t="s">
        <v>2455</v>
      </c>
    </row>
    <row r="1257" spans="1:13" ht="15">
      <c r="A1257" s="282">
        <v>45832</v>
      </c>
      <c r="B1257" s="55" t="s">
        <v>3644</v>
      </c>
      <c r="C1257" s="784">
        <v>83026</v>
      </c>
      <c r="D1257" s="784" t="s">
        <v>3648</v>
      </c>
      <c r="E1257" s="784">
        <v>90</v>
      </c>
      <c r="F1257" s="784">
        <v>4010</v>
      </c>
      <c r="G1257" s="784" t="s">
        <v>2346</v>
      </c>
      <c r="H1257" s="784" t="s">
        <v>1573</v>
      </c>
      <c r="J1257" s="784">
        <v>2</v>
      </c>
      <c r="K1257" s="784">
        <v>7.71</v>
      </c>
      <c r="L1257" s="784">
        <v>15.42</v>
      </c>
      <c r="M1257" s="55" t="s">
        <v>2455</v>
      </c>
    </row>
    <row r="1258" spans="1:13" ht="15">
      <c r="A1258" s="282">
        <v>45832</v>
      </c>
      <c r="B1258" s="55" t="s">
        <v>3644</v>
      </c>
      <c r="C1258" s="786">
        <v>82949</v>
      </c>
      <c r="D1258" s="786">
        <v>434</v>
      </c>
      <c r="E1258" s="786">
        <v>150</v>
      </c>
      <c r="F1258" s="786">
        <v>4010</v>
      </c>
      <c r="G1258" s="786" t="s">
        <v>3649</v>
      </c>
      <c r="H1258" s="786" t="s">
        <v>1573</v>
      </c>
      <c r="J1258" s="786">
        <v>1</v>
      </c>
      <c r="K1258" s="786">
        <v>6.25</v>
      </c>
      <c r="L1258" s="786">
        <v>6.25</v>
      </c>
      <c r="M1258" s="55" t="s">
        <v>2455</v>
      </c>
    </row>
    <row r="1259" spans="1:13" ht="15">
      <c r="A1259" s="282">
        <v>45832</v>
      </c>
      <c r="B1259" s="55" t="s">
        <v>3644</v>
      </c>
      <c r="C1259" s="784">
        <v>82650</v>
      </c>
      <c r="D1259" s="784" t="s">
        <v>3253</v>
      </c>
      <c r="E1259" s="784">
        <v>100</v>
      </c>
      <c r="F1259" s="784">
        <v>4010</v>
      </c>
      <c r="G1259" s="784" t="s">
        <v>2342</v>
      </c>
      <c r="H1259" s="784" t="s">
        <v>1573</v>
      </c>
      <c r="J1259" s="784">
        <v>1</v>
      </c>
      <c r="K1259" s="784">
        <v>10.78</v>
      </c>
      <c r="L1259" s="784">
        <v>10.78</v>
      </c>
      <c r="M1259" s="55" t="s">
        <v>2455</v>
      </c>
    </row>
    <row r="1260" spans="1:13" ht="15">
      <c r="A1260" s="282">
        <v>45832</v>
      </c>
      <c r="B1260" s="55" t="s">
        <v>3644</v>
      </c>
      <c r="C1260" s="786">
        <v>81666</v>
      </c>
      <c r="D1260" s="786" t="s">
        <v>2500</v>
      </c>
      <c r="E1260" s="786">
        <v>50</v>
      </c>
      <c r="F1260" s="786">
        <v>4010</v>
      </c>
      <c r="G1260" s="786" t="s">
        <v>2343</v>
      </c>
      <c r="H1260" s="786" t="s">
        <v>1573</v>
      </c>
      <c r="J1260" s="786">
        <v>1</v>
      </c>
      <c r="K1260" s="786">
        <v>5.86</v>
      </c>
      <c r="L1260" s="786">
        <v>5.86</v>
      </c>
      <c r="M1260" s="55" t="s">
        <v>2455</v>
      </c>
    </row>
    <row r="1261" spans="1:13" ht="15">
      <c r="A1261" s="282">
        <v>45832</v>
      </c>
      <c r="B1261" s="55" t="s">
        <v>3644</v>
      </c>
      <c r="C1261" s="784">
        <v>81467</v>
      </c>
      <c r="D1261" s="784" t="s">
        <v>3177</v>
      </c>
      <c r="E1261" s="784">
        <v>100</v>
      </c>
      <c r="F1261" s="784">
        <v>4010</v>
      </c>
      <c r="G1261" s="784" t="s">
        <v>2340</v>
      </c>
      <c r="H1261" s="784" t="s">
        <v>1573</v>
      </c>
      <c r="J1261" s="784">
        <v>1</v>
      </c>
      <c r="K1261" s="784">
        <v>9.99</v>
      </c>
      <c r="L1261" s="784">
        <v>9.99</v>
      </c>
      <c r="M1261" s="55" t="s">
        <v>2455</v>
      </c>
    </row>
    <row r="1262" spans="1:13" ht="15">
      <c r="A1262" s="282">
        <v>45832</v>
      </c>
      <c r="B1262" s="55" t="s">
        <v>3644</v>
      </c>
      <c r="C1262" s="786">
        <v>82837</v>
      </c>
      <c r="D1262" s="786" t="s">
        <v>3053</v>
      </c>
      <c r="E1262" s="786" t="s">
        <v>441</v>
      </c>
      <c r="F1262" s="786">
        <v>4010</v>
      </c>
      <c r="G1262" s="786" t="s">
        <v>2464</v>
      </c>
      <c r="H1262" s="786" t="s">
        <v>1573</v>
      </c>
      <c r="J1262" s="786">
        <v>1</v>
      </c>
      <c r="K1262" s="786">
        <v>8.1199999999999992</v>
      </c>
      <c r="L1262" s="786">
        <v>8.1199999999999992</v>
      </c>
      <c r="M1262" s="55" t="s">
        <v>2455</v>
      </c>
    </row>
    <row r="1263" spans="1:13" ht="15">
      <c r="A1263" s="282">
        <v>45832</v>
      </c>
      <c r="B1263" s="55" t="s">
        <v>3644</v>
      </c>
      <c r="C1263" s="784">
        <v>82723</v>
      </c>
      <c r="D1263" s="784" t="s">
        <v>3650</v>
      </c>
      <c r="E1263" s="784">
        <v>120</v>
      </c>
      <c r="F1263" s="784">
        <v>4010</v>
      </c>
      <c r="G1263" s="784" t="s">
        <v>3651</v>
      </c>
      <c r="H1263" s="784" t="s">
        <v>1573</v>
      </c>
      <c r="J1263" s="784">
        <v>1</v>
      </c>
      <c r="K1263" s="784">
        <v>8.83</v>
      </c>
      <c r="L1263" s="784">
        <v>8.83</v>
      </c>
      <c r="M1263" s="55" t="s">
        <v>2455</v>
      </c>
    </row>
    <row r="1264" spans="1:13" ht="15">
      <c r="A1264" s="282">
        <v>45832</v>
      </c>
      <c r="B1264" s="55" t="s">
        <v>3644</v>
      </c>
      <c r="C1264" s="786">
        <v>33218</v>
      </c>
      <c r="D1264" s="786" t="s">
        <v>2328</v>
      </c>
      <c r="E1264" s="786">
        <v>100</v>
      </c>
      <c r="F1264" s="786">
        <v>4010</v>
      </c>
      <c r="G1264" s="786" t="s">
        <v>2331</v>
      </c>
      <c r="H1264" s="786" t="s">
        <v>1573</v>
      </c>
      <c r="J1264" s="786">
        <v>1</v>
      </c>
      <c r="K1264" s="786">
        <v>6.23</v>
      </c>
      <c r="L1264" s="786">
        <v>6.23</v>
      </c>
      <c r="M1264" s="55" t="s">
        <v>2455</v>
      </c>
    </row>
    <row r="1265" spans="1:13" ht="15">
      <c r="A1265" s="282">
        <v>45832</v>
      </c>
      <c r="B1265" s="55" t="s">
        <v>3644</v>
      </c>
      <c r="C1265" s="784">
        <v>81378</v>
      </c>
      <c r="D1265" s="784" t="s">
        <v>3292</v>
      </c>
      <c r="E1265" s="784">
        <v>140</v>
      </c>
      <c r="F1265" s="784">
        <v>4010</v>
      </c>
      <c r="G1265" s="784" t="s">
        <v>2640</v>
      </c>
      <c r="H1265" s="784" t="s">
        <v>1573</v>
      </c>
      <c r="J1265" s="784">
        <v>1</v>
      </c>
      <c r="K1265" s="784">
        <v>5.05</v>
      </c>
      <c r="L1265" s="784">
        <v>5.05</v>
      </c>
      <c r="M1265" s="55" t="s">
        <v>2455</v>
      </c>
    </row>
    <row r="1266" spans="1:13" ht="15">
      <c r="A1266" s="282">
        <v>45832</v>
      </c>
      <c r="B1266" s="55" t="s">
        <v>3644</v>
      </c>
      <c r="C1266" s="786">
        <v>81346</v>
      </c>
      <c r="D1266" s="786" t="s">
        <v>2493</v>
      </c>
      <c r="E1266" s="786">
        <v>130</v>
      </c>
      <c r="F1266" s="786">
        <v>4010</v>
      </c>
      <c r="G1266" s="786" t="s">
        <v>3652</v>
      </c>
      <c r="H1266" s="786" t="s">
        <v>1573</v>
      </c>
      <c r="J1266" s="786">
        <v>1</v>
      </c>
      <c r="K1266" s="786">
        <v>4.93</v>
      </c>
      <c r="L1266" s="786">
        <v>4.93</v>
      </c>
      <c r="M1266" s="55" t="s">
        <v>2455</v>
      </c>
    </row>
    <row r="1267" spans="1:13" ht="15">
      <c r="A1267" s="282">
        <v>45832</v>
      </c>
      <c r="B1267" s="55" t="s">
        <v>3644</v>
      </c>
      <c r="C1267" s="784">
        <v>82242</v>
      </c>
      <c r="D1267" s="784" t="s">
        <v>3201</v>
      </c>
      <c r="E1267" s="784">
        <v>130</v>
      </c>
      <c r="F1267" s="784">
        <v>4010</v>
      </c>
      <c r="G1267" s="784" t="s">
        <v>2326</v>
      </c>
      <c r="H1267" s="784" t="s">
        <v>1573</v>
      </c>
      <c r="J1267" s="784">
        <v>1</v>
      </c>
      <c r="K1267" s="784">
        <v>11.29</v>
      </c>
      <c r="L1267" s="784">
        <v>11.29</v>
      </c>
      <c r="M1267" s="55" t="s">
        <v>2455</v>
      </c>
    </row>
    <row r="1268" spans="1:13" ht="15">
      <c r="A1268" s="282">
        <v>45832</v>
      </c>
      <c r="B1268" s="55" t="s">
        <v>3644</v>
      </c>
      <c r="C1268" s="786">
        <v>67563</v>
      </c>
      <c r="D1268" s="786" t="s">
        <v>3078</v>
      </c>
      <c r="E1268" s="786">
        <v>85</v>
      </c>
      <c r="F1268" s="786">
        <v>4010</v>
      </c>
      <c r="G1268" s="786" t="s">
        <v>2334</v>
      </c>
      <c r="H1268" s="786" t="s">
        <v>1573</v>
      </c>
      <c r="J1268" s="786">
        <v>1</v>
      </c>
      <c r="K1268" s="786">
        <v>8.81</v>
      </c>
      <c r="L1268" s="786">
        <v>8.81</v>
      </c>
      <c r="M1268" s="55" t="s">
        <v>2455</v>
      </c>
    </row>
    <row r="1269" spans="1:13" ht="15">
      <c r="A1269" s="282">
        <v>45832</v>
      </c>
      <c r="B1269" s="55" t="s">
        <v>3644</v>
      </c>
      <c r="C1269" s="784">
        <v>82569</v>
      </c>
      <c r="D1269" s="784" t="s">
        <v>3073</v>
      </c>
      <c r="E1269" s="784">
        <v>70</v>
      </c>
      <c r="F1269" s="784">
        <v>4010</v>
      </c>
      <c r="G1269" s="784" t="s">
        <v>2320</v>
      </c>
      <c r="H1269" s="784" t="s">
        <v>1573</v>
      </c>
      <c r="J1269" s="784">
        <v>1</v>
      </c>
      <c r="K1269" s="784">
        <v>6.41</v>
      </c>
      <c r="L1269" s="784">
        <v>6.41</v>
      </c>
      <c r="M1269" s="55" t="s">
        <v>2455</v>
      </c>
    </row>
    <row r="1270" spans="1:13" ht="15">
      <c r="A1270" s="282">
        <v>45832</v>
      </c>
      <c r="B1270" s="55" t="s">
        <v>3644</v>
      </c>
      <c r="C1270" s="786">
        <v>82604</v>
      </c>
      <c r="D1270" s="786" t="s">
        <v>2493</v>
      </c>
      <c r="E1270" s="786">
        <v>100</v>
      </c>
      <c r="F1270" s="786">
        <v>4010</v>
      </c>
      <c r="G1270" s="786" t="s">
        <v>3082</v>
      </c>
      <c r="H1270" s="786" t="s">
        <v>1573</v>
      </c>
      <c r="J1270" s="786">
        <v>1</v>
      </c>
      <c r="K1270" s="786">
        <v>5.91</v>
      </c>
      <c r="L1270" s="786">
        <v>5.91</v>
      </c>
      <c r="M1270" s="55" t="s">
        <v>2455</v>
      </c>
    </row>
    <row r="1271" spans="1:13" ht="15">
      <c r="A1271" s="282">
        <v>45832</v>
      </c>
      <c r="B1271" s="55" t="s">
        <v>3644</v>
      </c>
      <c r="C1271" s="784">
        <v>82788</v>
      </c>
      <c r="D1271" s="784" t="s">
        <v>3653</v>
      </c>
      <c r="E1271" s="784">
        <v>110</v>
      </c>
      <c r="F1271" s="784">
        <v>4010</v>
      </c>
      <c r="G1271" s="784" t="s">
        <v>2643</v>
      </c>
      <c r="H1271" s="784" t="s">
        <v>1573</v>
      </c>
      <c r="J1271" s="784">
        <v>1</v>
      </c>
      <c r="K1271" s="784">
        <v>6.07</v>
      </c>
      <c r="L1271" s="784">
        <v>6.07</v>
      </c>
      <c r="M1271" s="55" t="s">
        <v>2455</v>
      </c>
    </row>
    <row r="1272" spans="1:13" ht="15">
      <c r="A1272" s="282">
        <v>45832</v>
      </c>
      <c r="B1272" s="55" t="s">
        <v>3644</v>
      </c>
      <c r="C1272" s="786">
        <v>50754</v>
      </c>
      <c r="D1272" s="786" t="s">
        <v>3074</v>
      </c>
      <c r="E1272" s="786" t="s">
        <v>289</v>
      </c>
      <c r="F1272" s="786">
        <v>4010</v>
      </c>
      <c r="G1272" s="786" t="s">
        <v>3654</v>
      </c>
      <c r="H1272" s="786" t="s">
        <v>1573</v>
      </c>
      <c r="J1272" s="786">
        <v>6</v>
      </c>
      <c r="K1272" s="786">
        <v>3.3</v>
      </c>
      <c r="L1272" s="786">
        <v>19.8</v>
      </c>
      <c r="M1272" s="55" t="s">
        <v>2455</v>
      </c>
    </row>
    <row r="1273" spans="1:13" ht="15">
      <c r="A1273" s="282">
        <v>45832</v>
      </c>
      <c r="B1273" s="55" t="s">
        <v>3644</v>
      </c>
      <c r="C1273" s="784">
        <v>82650</v>
      </c>
      <c r="D1273" s="784" t="s">
        <v>3023</v>
      </c>
      <c r="E1273" s="784">
        <v>100</v>
      </c>
      <c r="F1273" s="784">
        <v>4010</v>
      </c>
      <c r="G1273" s="784" t="s">
        <v>2644</v>
      </c>
      <c r="H1273" s="784" t="s">
        <v>1573</v>
      </c>
      <c r="J1273" s="784">
        <v>1</v>
      </c>
      <c r="K1273" s="784">
        <v>10.78</v>
      </c>
      <c r="L1273" s="784">
        <v>10.78</v>
      </c>
      <c r="M1273" s="55" t="s">
        <v>2455</v>
      </c>
    </row>
    <row r="1274" spans="1:13" ht="15">
      <c r="A1274" s="282">
        <v>45832</v>
      </c>
      <c r="B1274" s="55" t="s">
        <v>3644</v>
      </c>
      <c r="C1274" s="786">
        <v>82512</v>
      </c>
      <c r="D1274" s="786" t="s">
        <v>3655</v>
      </c>
      <c r="E1274" s="786">
        <v>120</v>
      </c>
      <c r="F1274" s="786">
        <v>4010</v>
      </c>
      <c r="G1274" s="786" t="s">
        <v>2318</v>
      </c>
      <c r="H1274" s="786" t="s">
        <v>1573</v>
      </c>
      <c r="J1274" s="786">
        <v>1</v>
      </c>
      <c r="K1274" s="786">
        <v>15.52</v>
      </c>
      <c r="L1274" s="786">
        <v>15.52</v>
      </c>
      <c r="M1274" s="55" t="s">
        <v>2455</v>
      </c>
    </row>
    <row r="1275" spans="1:13" ht="15">
      <c r="A1275" s="282">
        <v>45832</v>
      </c>
      <c r="B1275" s="55" t="s">
        <v>3644</v>
      </c>
      <c r="C1275" s="784">
        <v>81470</v>
      </c>
      <c r="D1275" s="784" t="s">
        <v>2453</v>
      </c>
      <c r="E1275" s="784">
        <v>120</v>
      </c>
      <c r="F1275" s="784">
        <v>4010</v>
      </c>
      <c r="G1275" s="784" t="s">
        <v>2645</v>
      </c>
      <c r="H1275" s="784" t="s">
        <v>1573</v>
      </c>
      <c r="J1275" s="784">
        <v>1</v>
      </c>
      <c r="K1275" s="784">
        <v>3.94</v>
      </c>
      <c r="L1275" s="784">
        <v>3.94</v>
      </c>
      <c r="M1275" s="55" t="s">
        <v>2455</v>
      </c>
    </row>
    <row r="1276" spans="1:13" ht="15">
      <c r="A1276" s="282">
        <v>45832</v>
      </c>
      <c r="B1276" s="55" t="s">
        <v>3644</v>
      </c>
      <c r="C1276" s="786">
        <v>81315</v>
      </c>
      <c r="D1276" s="786" t="s">
        <v>2394</v>
      </c>
      <c r="E1276" s="786">
        <v>75</v>
      </c>
      <c r="F1276" s="786">
        <v>4010</v>
      </c>
      <c r="G1276" s="786" t="s">
        <v>2313</v>
      </c>
      <c r="H1276" s="786" t="s">
        <v>1573</v>
      </c>
      <c r="J1276" s="786">
        <v>1</v>
      </c>
      <c r="K1276" s="786">
        <v>6.02</v>
      </c>
      <c r="L1276" s="786">
        <v>6.02</v>
      </c>
      <c r="M1276" s="55" t="s">
        <v>2455</v>
      </c>
    </row>
    <row r="1277" spans="1:13" ht="15">
      <c r="A1277" s="282">
        <v>45832</v>
      </c>
      <c r="B1277" s="55" t="s">
        <v>3644</v>
      </c>
      <c r="C1277" s="784">
        <v>81575</v>
      </c>
      <c r="D1277" s="784" t="s">
        <v>2562</v>
      </c>
      <c r="E1277" s="784">
        <v>75</v>
      </c>
      <c r="F1277" s="784">
        <v>4010</v>
      </c>
      <c r="G1277" s="784" t="s">
        <v>2297</v>
      </c>
      <c r="H1277" s="784" t="s">
        <v>1573</v>
      </c>
      <c r="J1277" s="784">
        <v>1</v>
      </c>
      <c r="K1277" s="784">
        <v>6.64</v>
      </c>
      <c r="L1277" s="784">
        <v>6.64</v>
      </c>
      <c r="M1277" s="55" t="s">
        <v>2455</v>
      </c>
    </row>
    <row r="1278" spans="1:13" ht="15">
      <c r="A1278" s="282">
        <v>45832</v>
      </c>
      <c r="B1278" s="55" t="s">
        <v>3644</v>
      </c>
      <c r="C1278" s="786">
        <v>82541</v>
      </c>
      <c r="D1278" s="786" t="s">
        <v>3349</v>
      </c>
      <c r="E1278" s="786">
        <v>130</v>
      </c>
      <c r="F1278" s="786">
        <v>4010</v>
      </c>
      <c r="G1278" s="786" t="s">
        <v>2299</v>
      </c>
      <c r="H1278" s="786" t="s">
        <v>1573</v>
      </c>
      <c r="J1278" s="786">
        <v>1</v>
      </c>
      <c r="K1278" s="786">
        <v>8.07</v>
      </c>
      <c r="L1278" s="786">
        <v>8.07</v>
      </c>
      <c r="M1278" s="55" t="s">
        <v>2455</v>
      </c>
    </row>
    <row r="1279" spans="1:13" ht="15">
      <c r="A1279" s="282">
        <v>45832</v>
      </c>
      <c r="B1279" s="55" t="s">
        <v>3644</v>
      </c>
      <c r="C1279" s="784">
        <v>83058</v>
      </c>
      <c r="D1279" s="784">
        <v>178</v>
      </c>
      <c r="E1279" s="784">
        <v>90</v>
      </c>
      <c r="F1279" s="784">
        <v>4010</v>
      </c>
      <c r="G1279" s="784" t="s">
        <v>2607</v>
      </c>
      <c r="H1279" s="784" t="s">
        <v>1573</v>
      </c>
      <c r="J1279" s="784">
        <v>1</v>
      </c>
      <c r="K1279" s="784">
        <v>4.87</v>
      </c>
      <c r="L1279" s="784">
        <v>4.87</v>
      </c>
      <c r="M1279" s="55" t="s">
        <v>2455</v>
      </c>
    </row>
    <row r="1280" spans="1:13" ht="15">
      <c r="A1280" s="282">
        <v>45832</v>
      </c>
      <c r="B1280" s="55" t="s">
        <v>3644</v>
      </c>
      <c r="C1280" s="786">
        <v>80823</v>
      </c>
      <c r="D1280" s="786" t="s">
        <v>2487</v>
      </c>
      <c r="E1280" s="786">
        <v>90</v>
      </c>
      <c r="F1280" s="786">
        <v>4010</v>
      </c>
      <c r="G1280" s="786" t="s">
        <v>2303</v>
      </c>
      <c r="H1280" s="786" t="s">
        <v>1573</v>
      </c>
      <c r="J1280" s="786">
        <v>1</v>
      </c>
      <c r="K1280" s="786">
        <v>5.6</v>
      </c>
      <c r="L1280" s="786">
        <v>5.6</v>
      </c>
      <c r="M1280" s="55" t="s">
        <v>2455</v>
      </c>
    </row>
    <row r="1281" spans="1:13" ht="15">
      <c r="A1281" s="282">
        <v>45832</v>
      </c>
      <c r="B1281" s="55" t="s">
        <v>3644</v>
      </c>
      <c r="C1281" s="784">
        <v>83026</v>
      </c>
      <c r="D1281" s="784" t="s">
        <v>3648</v>
      </c>
      <c r="E1281" s="784">
        <v>85</v>
      </c>
      <c r="F1281" s="784">
        <v>4010</v>
      </c>
      <c r="G1281" s="784" t="s">
        <v>2289</v>
      </c>
      <c r="H1281" s="784" t="s">
        <v>1573</v>
      </c>
      <c r="J1281" s="784">
        <v>1</v>
      </c>
      <c r="K1281" s="784">
        <v>7.18</v>
      </c>
      <c r="L1281" s="784">
        <v>7.18</v>
      </c>
      <c r="M1281" s="55" t="s">
        <v>2455</v>
      </c>
    </row>
    <row r="1282" spans="1:13" ht="15">
      <c r="A1282" s="282">
        <v>45832</v>
      </c>
      <c r="B1282" s="55" t="s">
        <v>3644</v>
      </c>
      <c r="C1282" s="786">
        <v>67567</v>
      </c>
      <c r="D1282" s="786" t="s">
        <v>2523</v>
      </c>
      <c r="E1282" s="786">
        <v>90</v>
      </c>
      <c r="F1282" s="786">
        <v>4010</v>
      </c>
      <c r="G1282" s="786" t="s">
        <v>2587</v>
      </c>
      <c r="H1282" s="786" t="s">
        <v>1573</v>
      </c>
      <c r="J1282" s="786">
        <v>1</v>
      </c>
      <c r="K1282" s="786">
        <v>5.68</v>
      </c>
      <c r="L1282" s="786">
        <v>5.68</v>
      </c>
      <c r="M1282" s="55" t="s">
        <v>2455</v>
      </c>
    </row>
    <row r="1283" spans="1:13" ht="15">
      <c r="A1283" s="282">
        <v>45832</v>
      </c>
      <c r="B1283" s="55" t="s">
        <v>3644</v>
      </c>
      <c r="C1283" s="784">
        <v>33175</v>
      </c>
      <c r="D1283" s="784" t="s">
        <v>2900</v>
      </c>
      <c r="E1283" s="784">
        <v>150</v>
      </c>
      <c r="F1283" s="784">
        <v>4010</v>
      </c>
      <c r="G1283" s="784" t="s">
        <v>2271</v>
      </c>
      <c r="H1283" s="784" t="s">
        <v>1573</v>
      </c>
      <c r="J1283" s="784">
        <v>1</v>
      </c>
      <c r="K1283" s="784">
        <v>8.06</v>
      </c>
      <c r="L1283" s="784">
        <v>8.06</v>
      </c>
      <c r="M1283" s="55" t="s">
        <v>2455</v>
      </c>
    </row>
    <row r="1284" spans="1:13" ht="15">
      <c r="A1284" s="282">
        <v>45832</v>
      </c>
      <c r="B1284" s="55" t="s">
        <v>3644</v>
      </c>
      <c r="C1284" s="786">
        <v>82719</v>
      </c>
      <c r="D1284" s="786" t="s">
        <v>3656</v>
      </c>
      <c r="E1284" s="786">
        <v>100</v>
      </c>
      <c r="F1284" s="786">
        <v>4010</v>
      </c>
      <c r="G1284" s="786" t="s">
        <v>3657</v>
      </c>
      <c r="H1284" s="786" t="s">
        <v>1573</v>
      </c>
      <c r="J1284" s="786">
        <v>1</v>
      </c>
      <c r="K1284" s="786">
        <v>15.76</v>
      </c>
      <c r="L1284" s="786">
        <v>15.76</v>
      </c>
      <c r="M1284" s="55" t="s">
        <v>2455</v>
      </c>
    </row>
    <row r="1285" spans="1:13" ht="15">
      <c r="A1285" s="282">
        <v>45832</v>
      </c>
      <c r="B1285" s="55" t="s">
        <v>3644</v>
      </c>
      <c r="C1285" s="784">
        <v>67379</v>
      </c>
      <c r="D1285" s="784" t="s">
        <v>2476</v>
      </c>
      <c r="E1285" s="784">
        <v>85</v>
      </c>
      <c r="F1285" s="784">
        <v>4010</v>
      </c>
      <c r="G1285" s="784" t="s">
        <v>3464</v>
      </c>
      <c r="H1285" s="784" t="s">
        <v>1573</v>
      </c>
      <c r="J1285" s="784">
        <v>1</v>
      </c>
      <c r="K1285" s="784">
        <v>3.99</v>
      </c>
      <c r="L1285" s="784">
        <v>3.99</v>
      </c>
      <c r="M1285" s="55" t="s">
        <v>2455</v>
      </c>
    </row>
    <row r="1286" spans="1:13" ht="15">
      <c r="A1286" s="282">
        <v>45832</v>
      </c>
      <c r="B1286" s="55" t="s">
        <v>3644</v>
      </c>
      <c r="C1286" s="786">
        <v>81666</v>
      </c>
      <c r="D1286" s="786" t="s">
        <v>2939</v>
      </c>
      <c r="E1286" s="786">
        <v>70</v>
      </c>
      <c r="F1286" s="786">
        <v>4010</v>
      </c>
      <c r="G1286" s="786" t="s">
        <v>3658</v>
      </c>
      <c r="H1286" s="786" t="s">
        <v>1573</v>
      </c>
      <c r="J1286" s="786">
        <v>1</v>
      </c>
      <c r="K1286" s="786">
        <v>4.8600000000000003</v>
      </c>
      <c r="L1286" s="786">
        <v>4.8600000000000003</v>
      </c>
      <c r="M1286" s="55" t="s">
        <v>2455</v>
      </c>
    </row>
    <row r="1287" spans="1:13" ht="15">
      <c r="A1287" s="282">
        <v>45832</v>
      </c>
      <c r="B1287" s="55" t="s">
        <v>3644</v>
      </c>
      <c r="C1287" s="784">
        <v>82825</v>
      </c>
      <c r="D1287" s="784" t="s">
        <v>2783</v>
      </c>
      <c r="E1287" s="784" t="s">
        <v>289</v>
      </c>
      <c r="F1287" s="784">
        <v>4010</v>
      </c>
      <c r="G1287" s="784" t="s">
        <v>3659</v>
      </c>
      <c r="H1287" s="784" t="s">
        <v>1573</v>
      </c>
      <c r="J1287" s="784">
        <v>5</v>
      </c>
      <c r="K1287" s="784">
        <v>26.98</v>
      </c>
      <c r="L1287" s="784">
        <v>134.9</v>
      </c>
      <c r="M1287" s="55" t="s">
        <v>2455</v>
      </c>
    </row>
    <row r="1288" spans="1:13" ht="15">
      <c r="A1288" s="282">
        <v>45832</v>
      </c>
      <c r="B1288" s="55" t="s">
        <v>3644</v>
      </c>
      <c r="C1288" s="786">
        <v>67862</v>
      </c>
      <c r="D1288" s="786" t="s">
        <v>3072</v>
      </c>
      <c r="E1288" s="786">
        <v>120</v>
      </c>
      <c r="F1288" s="786">
        <v>4010</v>
      </c>
      <c r="G1288" s="786" t="s">
        <v>3660</v>
      </c>
      <c r="H1288" s="786" t="s">
        <v>1573</v>
      </c>
      <c r="J1288" s="786">
        <v>1</v>
      </c>
      <c r="K1288" s="786">
        <v>5.47</v>
      </c>
      <c r="L1288" s="786">
        <v>5.47</v>
      </c>
      <c r="M1288" s="55" t="s">
        <v>2455</v>
      </c>
    </row>
    <row r="1289" spans="1:13" ht="15">
      <c r="A1289" s="282">
        <v>45832</v>
      </c>
      <c r="B1289" s="55" t="s">
        <v>3644</v>
      </c>
      <c r="C1289" s="784">
        <v>82892</v>
      </c>
      <c r="D1289" s="784" t="s">
        <v>3661</v>
      </c>
      <c r="E1289" s="784">
        <v>130</v>
      </c>
      <c r="F1289" s="784">
        <v>4010</v>
      </c>
      <c r="G1289" s="784" t="s">
        <v>3662</v>
      </c>
      <c r="H1289" s="784" t="s">
        <v>1573</v>
      </c>
      <c r="J1289" s="784">
        <v>1</v>
      </c>
      <c r="K1289" s="784">
        <v>10.06</v>
      </c>
      <c r="L1289" s="784">
        <v>10.06</v>
      </c>
      <c r="M1289" s="55" t="s">
        <v>2455</v>
      </c>
    </row>
    <row r="1290" spans="1:13" ht="15">
      <c r="A1290" s="282">
        <v>45832</v>
      </c>
      <c r="B1290" s="55" t="s">
        <v>3644</v>
      </c>
      <c r="C1290" s="786">
        <v>67550</v>
      </c>
      <c r="D1290" s="786" t="s">
        <v>2541</v>
      </c>
      <c r="E1290" s="786">
        <v>75</v>
      </c>
      <c r="F1290" s="786">
        <v>4010</v>
      </c>
      <c r="G1290" s="786" t="s">
        <v>3663</v>
      </c>
      <c r="H1290" s="786" t="s">
        <v>1573</v>
      </c>
      <c r="J1290" s="786">
        <v>1</v>
      </c>
      <c r="K1290" s="786">
        <v>5.86</v>
      </c>
      <c r="L1290" s="786">
        <v>5.86</v>
      </c>
      <c r="M1290" s="55" t="s">
        <v>2455</v>
      </c>
    </row>
    <row r="1291" spans="1:13" ht="15">
      <c r="A1291" s="282">
        <v>45832</v>
      </c>
      <c r="B1291" s="55" t="s">
        <v>3644</v>
      </c>
      <c r="C1291" s="784">
        <v>82569</v>
      </c>
      <c r="D1291" s="784" t="s">
        <v>2493</v>
      </c>
      <c r="E1291" s="784">
        <v>80</v>
      </c>
      <c r="F1291" s="784">
        <v>4010</v>
      </c>
      <c r="G1291" s="784" t="s">
        <v>2283</v>
      </c>
      <c r="H1291" s="784" t="s">
        <v>1573</v>
      </c>
      <c r="J1291" s="784">
        <v>1</v>
      </c>
      <c r="K1291" s="784">
        <v>6.41</v>
      </c>
      <c r="L1291" s="784">
        <v>6.41</v>
      </c>
      <c r="M1291" s="55" t="s">
        <v>2455</v>
      </c>
    </row>
    <row r="1292" spans="1:13" ht="15">
      <c r="A1292" s="282">
        <v>45832</v>
      </c>
      <c r="B1292" s="55" t="s">
        <v>3644</v>
      </c>
      <c r="C1292" s="786">
        <v>80018</v>
      </c>
      <c r="D1292" s="786">
        <v>25</v>
      </c>
      <c r="E1292" s="786" t="s">
        <v>2230</v>
      </c>
      <c r="F1292" s="786">
        <v>4010</v>
      </c>
      <c r="G1292" s="786" t="s">
        <v>2285</v>
      </c>
      <c r="H1292" s="786" t="s">
        <v>1573</v>
      </c>
      <c r="J1292" s="786">
        <v>1</v>
      </c>
      <c r="K1292" s="786">
        <v>13.63</v>
      </c>
      <c r="L1292" s="786">
        <v>13.63</v>
      </c>
      <c r="M1292" s="55" t="s">
        <v>2455</v>
      </c>
    </row>
    <row r="1293" spans="1:13" ht="15">
      <c r="A1293" s="282">
        <v>45832</v>
      </c>
      <c r="B1293" s="55" t="s">
        <v>3644</v>
      </c>
      <c r="C1293" s="784">
        <v>82824</v>
      </c>
      <c r="D1293" s="784" t="s">
        <v>2497</v>
      </c>
      <c r="E1293" s="784">
        <v>90</v>
      </c>
      <c r="F1293" s="784">
        <v>4010</v>
      </c>
      <c r="G1293" s="784" t="s">
        <v>2264</v>
      </c>
      <c r="H1293" s="784" t="s">
        <v>1573</v>
      </c>
      <c r="J1293" s="784">
        <v>1</v>
      </c>
      <c r="K1293" s="784">
        <v>7.14</v>
      </c>
      <c r="L1293" s="784">
        <v>7.14</v>
      </c>
      <c r="M1293" s="55" t="s">
        <v>2455</v>
      </c>
    </row>
    <row r="1294" spans="1:13" ht="15">
      <c r="A1294" s="282">
        <v>45832</v>
      </c>
      <c r="B1294" s="55" t="s">
        <v>3644</v>
      </c>
      <c r="C1294" s="786">
        <v>82499</v>
      </c>
      <c r="D1294" s="786" t="s">
        <v>3664</v>
      </c>
      <c r="E1294" s="786">
        <v>85</v>
      </c>
      <c r="F1294" s="786">
        <v>4010</v>
      </c>
      <c r="G1294" s="786" t="s">
        <v>2259</v>
      </c>
      <c r="H1294" s="786" t="s">
        <v>1573</v>
      </c>
      <c r="J1294" s="786">
        <v>1</v>
      </c>
      <c r="K1294" s="786">
        <v>5.93</v>
      </c>
      <c r="L1294" s="786">
        <v>5.93</v>
      </c>
      <c r="M1294" s="55" t="s">
        <v>2455</v>
      </c>
    </row>
    <row r="1295" spans="1:13" ht="15">
      <c r="A1295" s="282">
        <v>45832</v>
      </c>
      <c r="B1295" s="55" t="s">
        <v>3644</v>
      </c>
      <c r="C1295" s="784">
        <v>82717</v>
      </c>
      <c r="D1295" s="784" t="s">
        <v>3075</v>
      </c>
      <c r="E1295" s="784">
        <v>70</v>
      </c>
      <c r="F1295" s="784">
        <v>4010</v>
      </c>
      <c r="G1295" s="784" t="s">
        <v>3665</v>
      </c>
      <c r="H1295" s="784" t="s">
        <v>1573</v>
      </c>
      <c r="J1295" s="784">
        <v>1</v>
      </c>
      <c r="K1295" s="784">
        <v>8.81</v>
      </c>
      <c r="L1295" s="784">
        <v>8.81</v>
      </c>
      <c r="M1295" s="55" t="s">
        <v>2455</v>
      </c>
    </row>
    <row r="1296" spans="1:13" ht="15">
      <c r="A1296" s="282">
        <v>45832</v>
      </c>
      <c r="B1296" s="55" t="s">
        <v>3644</v>
      </c>
      <c r="C1296" s="786">
        <v>81495</v>
      </c>
      <c r="D1296" s="786" t="s">
        <v>3049</v>
      </c>
      <c r="E1296" s="786">
        <v>130</v>
      </c>
      <c r="F1296" s="786">
        <v>4010</v>
      </c>
      <c r="G1296" s="786" t="s">
        <v>3362</v>
      </c>
      <c r="H1296" s="786" t="s">
        <v>1573</v>
      </c>
      <c r="J1296" s="786">
        <v>1</v>
      </c>
      <c r="K1296" s="786">
        <v>8.6300000000000008</v>
      </c>
      <c r="L1296" s="786">
        <v>8.6300000000000008</v>
      </c>
      <c r="M1296" s="55" t="s">
        <v>2455</v>
      </c>
    </row>
    <row r="1297" spans="1:13" ht="15">
      <c r="A1297" s="282">
        <v>45832</v>
      </c>
      <c r="B1297" s="55" t="s">
        <v>3644</v>
      </c>
      <c r="C1297" s="784">
        <v>82956</v>
      </c>
      <c r="D1297" s="784" t="s">
        <v>3415</v>
      </c>
      <c r="E1297" s="784">
        <v>85</v>
      </c>
      <c r="F1297" s="784">
        <v>4010</v>
      </c>
      <c r="G1297" s="784" t="s">
        <v>2256</v>
      </c>
      <c r="H1297" s="784" t="s">
        <v>1573</v>
      </c>
      <c r="J1297" s="784">
        <v>1</v>
      </c>
      <c r="K1297" s="784">
        <v>4.66</v>
      </c>
      <c r="L1297" s="784">
        <v>4.66</v>
      </c>
      <c r="M1297" s="55" t="s">
        <v>2455</v>
      </c>
    </row>
    <row r="1298" spans="1:13" ht="15">
      <c r="A1298" s="282">
        <v>45832</v>
      </c>
      <c r="B1298" s="55" t="s">
        <v>3644</v>
      </c>
      <c r="C1298" s="786">
        <v>43197</v>
      </c>
      <c r="D1298" s="786">
        <v>15</v>
      </c>
      <c r="E1298" s="786">
        <v>120</v>
      </c>
      <c r="F1298" s="786">
        <v>4010</v>
      </c>
      <c r="G1298" s="786" t="s">
        <v>2240</v>
      </c>
      <c r="H1298" s="786" t="s">
        <v>1573</v>
      </c>
      <c r="J1298" s="786">
        <v>5</v>
      </c>
      <c r="K1298" s="786">
        <v>4.24</v>
      </c>
      <c r="L1298" s="786">
        <v>21.2</v>
      </c>
      <c r="M1298" s="55" t="s">
        <v>2455</v>
      </c>
    </row>
    <row r="1299" spans="1:13" ht="15">
      <c r="A1299" s="282">
        <v>45832</v>
      </c>
      <c r="B1299" s="55" t="s">
        <v>3644</v>
      </c>
      <c r="C1299" s="784">
        <v>81346</v>
      </c>
      <c r="D1299" s="784" t="s">
        <v>2560</v>
      </c>
      <c r="E1299" s="784">
        <v>110</v>
      </c>
      <c r="F1299" s="784">
        <v>4010</v>
      </c>
      <c r="G1299" s="784" t="s">
        <v>2229</v>
      </c>
      <c r="H1299" s="784" t="s">
        <v>1573</v>
      </c>
      <c r="J1299" s="784">
        <v>1</v>
      </c>
      <c r="K1299" s="784">
        <v>4.93</v>
      </c>
      <c r="L1299" s="784">
        <v>4.93</v>
      </c>
      <c r="M1299" s="55" t="s">
        <v>2455</v>
      </c>
    </row>
    <row r="1300" spans="1:13" ht="15">
      <c r="A1300" s="282">
        <v>45832</v>
      </c>
      <c r="B1300" s="55" t="s">
        <v>3666</v>
      </c>
      <c r="C1300" s="784">
        <v>82709</v>
      </c>
      <c r="D1300" s="784" t="s">
        <v>2387</v>
      </c>
      <c r="E1300" s="784">
        <v>60</v>
      </c>
      <c r="F1300" s="784">
        <v>4010</v>
      </c>
      <c r="G1300" s="784" t="s">
        <v>3667</v>
      </c>
      <c r="H1300" s="784" t="s">
        <v>1573</v>
      </c>
      <c r="J1300" s="784">
        <v>1</v>
      </c>
      <c r="K1300" s="784">
        <v>5.69</v>
      </c>
      <c r="L1300" s="784">
        <v>5.69</v>
      </c>
      <c r="M1300" s="55" t="s">
        <v>2455</v>
      </c>
    </row>
    <row r="1301" spans="1:13" ht="15">
      <c r="A1301" s="282">
        <v>45832</v>
      </c>
      <c r="B1301" s="55" t="s">
        <v>3666</v>
      </c>
      <c r="C1301" s="786">
        <v>82891</v>
      </c>
      <c r="D1301" s="786" t="s">
        <v>3668</v>
      </c>
      <c r="E1301" s="786">
        <v>130</v>
      </c>
      <c r="F1301" s="786">
        <v>4010</v>
      </c>
      <c r="G1301" s="786" t="s">
        <v>3669</v>
      </c>
      <c r="H1301" s="786" t="s">
        <v>1573</v>
      </c>
      <c r="J1301" s="786">
        <v>1</v>
      </c>
      <c r="K1301" s="786">
        <v>15.3</v>
      </c>
      <c r="L1301" s="786">
        <v>15.3</v>
      </c>
      <c r="M1301" s="55" t="s">
        <v>2455</v>
      </c>
    </row>
    <row r="1302" spans="1:13" ht="15">
      <c r="A1302" s="282">
        <v>45832</v>
      </c>
      <c r="B1302" s="55" t="s">
        <v>3666</v>
      </c>
      <c r="C1302" s="784">
        <v>82721</v>
      </c>
      <c r="D1302" s="784" t="s">
        <v>3650</v>
      </c>
      <c r="E1302" s="784">
        <v>130</v>
      </c>
      <c r="F1302" s="784">
        <v>4010</v>
      </c>
      <c r="G1302" s="784" t="s">
        <v>3670</v>
      </c>
      <c r="H1302" s="784" t="s">
        <v>1573</v>
      </c>
      <c r="J1302" s="784">
        <v>1</v>
      </c>
      <c r="K1302" s="784">
        <v>7.45</v>
      </c>
      <c r="L1302" s="784">
        <v>7.45</v>
      </c>
      <c r="M1302" s="55" t="s">
        <v>2455</v>
      </c>
    </row>
    <row r="1303" spans="1:13" ht="15">
      <c r="A1303" s="282">
        <v>45832</v>
      </c>
      <c r="B1303" s="55" t="s">
        <v>3666</v>
      </c>
      <c r="C1303" s="786">
        <v>82827</v>
      </c>
      <c r="D1303" s="786" t="s">
        <v>3592</v>
      </c>
      <c r="E1303" s="786" t="s">
        <v>441</v>
      </c>
      <c r="F1303" s="786">
        <v>4010</v>
      </c>
      <c r="G1303" s="786" t="s">
        <v>3671</v>
      </c>
      <c r="H1303" s="786" t="s">
        <v>1573</v>
      </c>
      <c r="J1303" s="786">
        <v>1</v>
      </c>
      <c r="K1303" s="786">
        <v>21.77</v>
      </c>
      <c r="L1303" s="786">
        <v>21.77</v>
      </c>
      <c r="M1303" s="55" t="s">
        <v>2455</v>
      </c>
    </row>
    <row r="1304" spans="1:13" ht="15">
      <c r="A1304" s="282">
        <v>45832</v>
      </c>
      <c r="B1304" s="55" t="s">
        <v>3666</v>
      </c>
      <c r="C1304" s="784">
        <v>81854</v>
      </c>
      <c r="D1304" s="784" t="s">
        <v>3672</v>
      </c>
      <c r="E1304" s="784">
        <v>85</v>
      </c>
      <c r="F1304" s="784">
        <v>4010</v>
      </c>
      <c r="G1304" s="784" t="s">
        <v>3673</v>
      </c>
      <c r="H1304" s="784" t="s">
        <v>1573</v>
      </c>
      <c r="J1304" s="784">
        <v>1</v>
      </c>
      <c r="K1304" s="784">
        <v>12.84</v>
      </c>
      <c r="L1304" s="784">
        <v>12.84</v>
      </c>
      <c r="M1304" s="55" t="s">
        <v>2455</v>
      </c>
    </row>
    <row r="1305" spans="1:13" ht="15">
      <c r="A1305" s="282">
        <v>45832</v>
      </c>
      <c r="B1305" s="55" t="s">
        <v>3666</v>
      </c>
      <c r="C1305" s="786">
        <v>81338</v>
      </c>
      <c r="D1305" s="786" t="s">
        <v>3674</v>
      </c>
      <c r="E1305" s="786">
        <v>85</v>
      </c>
      <c r="F1305" s="786">
        <v>4010</v>
      </c>
      <c r="G1305" s="786" t="s">
        <v>3675</v>
      </c>
      <c r="H1305" s="786" t="s">
        <v>1573</v>
      </c>
      <c r="J1305" s="786">
        <v>1</v>
      </c>
      <c r="K1305" s="786">
        <v>8.34</v>
      </c>
      <c r="L1305" s="786">
        <v>8.34</v>
      </c>
      <c r="M1305" s="55" t="s">
        <v>2455</v>
      </c>
    </row>
    <row r="1306" spans="1:13" ht="15">
      <c r="A1306" s="282">
        <v>45832</v>
      </c>
      <c r="B1306" s="55" t="s">
        <v>3666</v>
      </c>
      <c r="C1306" s="784">
        <v>82788</v>
      </c>
      <c r="D1306" s="784" t="s">
        <v>3676</v>
      </c>
      <c r="E1306" s="784">
        <v>140</v>
      </c>
      <c r="F1306" s="784">
        <v>4010</v>
      </c>
      <c r="G1306" s="784" t="s">
        <v>3677</v>
      </c>
      <c r="H1306" s="784" t="s">
        <v>1573</v>
      </c>
      <c r="J1306" s="784">
        <v>1</v>
      </c>
      <c r="K1306" s="784">
        <v>8.48</v>
      </c>
      <c r="L1306" s="784">
        <v>8.48</v>
      </c>
      <c r="M1306" s="55" t="s">
        <v>2455</v>
      </c>
    </row>
    <row r="1307" spans="1:13" ht="15">
      <c r="A1307" s="282">
        <v>45832</v>
      </c>
      <c r="B1307" s="55" t="s">
        <v>3666</v>
      </c>
      <c r="C1307" s="786">
        <v>67862</v>
      </c>
      <c r="D1307" s="786" t="s">
        <v>3072</v>
      </c>
      <c r="E1307" s="786">
        <v>140</v>
      </c>
      <c r="F1307" s="786">
        <v>4010</v>
      </c>
      <c r="G1307" s="786" t="s">
        <v>3678</v>
      </c>
      <c r="H1307" s="786" t="s">
        <v>1573</v>
      </c>
      <c r="J1307" s="786">
        <v>1</v>
      </c>
      <c r="K1307" s="786">
        <v>5.47</v>
      </c>
      <c r="L1307" s="786">
        <v>5.47</v>
      </c>
      <c r="M1307" s="55" t="s">
        <v>2455</v>
      </c>
    </row>
    <row r="1308" spans="1:13" ht="15">
      <c r="A1308" s="282">
        <v>45832</v>
      </c>
      <c r="B1308" s="55" t="s">
        <v>3666</v>
      </c>
      <c r="C1308" s="784">
        <v>82835</v>
      </c>
      <c r="D1308" s="784" t="s">
        <v>2900</v>
      </c>
      <c r="E1308" s="784" t="s">
        <v>289</v>
      </c>
      <c r="F1308" s="784">
        <v>4010</v>
      </c>
      <c r="G1308" s="784" t="s">
        <v>2401</v>
      </c>
      <c r="H1308" s="784" t="s">
        <v>1573</v>
      </c>
      <c r="J1308" s="784">
        <v>1</v>
      </c>
      <c r="K1308" s="784">
        <v>20.91</v>
      </c>
      <c r="L1308" s="784">
        <v>20.91</v>
      </c>
      <c r="M1308" s="55" t="s">
        <v>2455</v>
      </c>
    </row>
    <row r="1309" spans="1:13" ht="15">
      <c r="A1309" s="282">
        <v>45832</v>
      </c>
      <c r="B1309" s="55" t="s">
        <v>3666</v>
      </c>
      <c r="C1309" s="786">
        <v>81552</v>
      </c>
      <c r="D1309" s="786" t="s">
        <v>3230</v>
      </c>
      <c r="E1309" s="786">
        <v>130</v>
      </c>
      <c r="F1309" s="786">
        <v>4010</v>
      </c>
      <c r="G1309" s="786" t="s">
        <v>3679</v>
      </c>
      <c r="H1309" s="786" t="s">
        <v>1573</v>
      </c>
      <c r="J1309" s="786">
        <v>1</v>
      </c>
      <c r="K1309" s="786">
        <v>4.4000000000000004</v>
      </c>
      <c r="L1309" s="786">
        <v>4.4000000000000004</v>
      </c>
      <c r="M1309" s="55" t="s">
        <v>2455</v>
      </c>
    </row>
    <row r="1310" spans="1:13" ht="15">
      <c r="A1310" s="282">
        <v>45832</v>
      </c>
      <c r="B1310" s="55" t="s">
        <v>3666</v>
      </c>
      <c r="C1310" s="784">
        <v>83083</v>
      </c>
      <c r="D1310" s="784" t="s">
        <v>3680</v>
      </c>
      <c r="E1310" s="784" t="s">
        <v>289</v>
      </c>
      <c r="F1310" s="784">
        <v>4010</v>
      </c>
      <c r="G1310" s="784" t="s">
        <v>3681</v>
      </c>
      <c r="H1310" s="784" t="s">
        <v>1573</v>
      </c>
      <c r="J1310" s="784">
        <v>1</v>
      </c>
      <c r="K1310" s="784">
        <v>8.56</v>
      </c>
      <c r="L1310" s="784">
        <v>8.56</v>
      </c>
      <c r="M1310" s="55" t="s">
        <v>2455</v>
      </c>
    </row>
    <row r="1311" spans="1:13" ht="15">
      <c r="A1311" s="282">
        <v>45832</v>
      </c>
      <c r="B1311" s="55" t="s">
        <v>3666</v>
      </c>
      <c r="C1311" s="786">
        <v>67521</v>
      </c>
      <c r="D1311" s="786" t="s">
        <v>3682</v>
      </c>
      <c r="E1311" s="786">
        <v>90</v>
      </c>
      <c r="F1311" s="786">
        <v>4010</v>
      </c>
      <c r="G1311" s="786" t="s">
        <v>3683</v>
      </c>
      <c r="H1311" s="786" t="s">
        <v>1573</v>
      </c>
      <c r="J1311" s="786">
        <v>1</v>
      </c>
      <c r="K1311" s="786">
        <v>6.68</v>
      </c>
      <c r="L1311" s="786">
        <v>6.68</v>
      </c>
      <c r="M1311" s="55" t="s">
        <v>2455</v>
      </c>
    </row>
    <row r="1312" spans="1:13" ht="15">
      <c r="A1312" s="282">
        <v>45832</v>
      </c>
      <c r="B1312" s="55" t="s">
        <v>3666</v>
      </c>
      <c r="C1312" s="784">
        <v>81426</v>
      </c>
      <c r="D1312" s="784">
        <v>766</v>
      </c>
      <c r="E1312" s="784" t="s">
        <v>2061</v>
      </c>
      <c r="F1312" s="784">
        <v>4010</v>
      </c>
      <c r="G1312" s="784" t="s">
        <v>3684</v>
      </c>
      <c r="H1312" s="784" t="s">
        <v>1573</v>
      </c>
      <c r="J1312" s="784">
        <v>1</v>
      </c>
      <c r="K1312" s="784">
        <v>14.68</v>
      </c>
      <c r="L1312" s="784">
        <v>14.68</v>
      </c>
      <c r="M1312" s="55" t="s">
        <v>2455</v>
      </c>
    </row>
    <row r="1313" spans="1:13" ht="15">
      <c r="A1313" s="282">
        <v>45832</v>
      </c>
      <c r="B1313" s="55" t="s">
        <v>3666</v>
      </c>
      <c r="C1313" s="786">
        <v>82098</v>
      </c>
      <c r="D1313" s="786" t="s">
        <v>2600</v>
      </c>
      <c r="E1313" s="786">
        <v>110</v>
      </c>
      <c r="F1313" s="786">
        <v>4010</v>
      </c>
      <c r="G1313" s="786" t="s">
        <v>3685</v>
      </c>
      <c r="H1313" s="786" t="s">
        <v>1573</v>
      </c>
      <c r="J1313" s="786">
        <v>1</v>
      </c>
      <c r="K1313" s="786">
        <v>14.81</v>
      </c>
      <c r="L1313" s="786">
        <v>14.81</v>
      </c>
      <c r="M1313" s="55" t="s">
        <v>2455</v>
      </c>
    </row>
    <row r="1314" spans="1:13" ht="15">
      <c r="A1314" s="282">
        <v>45832</v>
      </c>
      <c r="B1314" s="55" t="s">
        <v>3666</v>
      </c>
      <c r="C1314" s="784">
        <v>82775</v>
      </c>
      <c r="D1314" s="784" t="s">
        <v>3159</v>
      </c>
      <c r="E1314" s="784">
        <v>140</v>
      </c>
      <c r="F1314" s="784">
        <v>4010</v>
      </c>
      <c r="G1314" s="784" t="s">
        <v>3686</v>
      </c>
      <c r="H1314" s="784" t="s">
        <v>1573</v>
      </c>
      <c r="J1314" s="784">
        <v>1</v>
      </c>
      <c r="K1314" s="784">
        <v>5.51</v>
      </c>
      <c r="L1314" s="784">
        <v>5.51</v>
      </c>
      <c r="M1314" s="55" t="s">
        <v>2455</v>
      </c>
    </row>
    <row r="1315" spans="1:13" ht="15">
      <c r="A1315" s="282">
        <v>45832</v>
      </c>
      <c r="B1315" s="55" t="s">
        <v>3666</v>
      </c>
      <c r="C1315" s="786">
        <v>81339</v>
      </c>
      <c r="D1315" s="786" t="s">
        <v>2866</v>
      </c>
      <c r="E1315" s="786">
        <v>85</v>
      </c>
      <c r="F1315" s="786">
        <v>4010</v>
      </c>
      <c r="G1315" s="786" t="s">
        <v>2399</v>
      </c>
      <c r="H1315" s="786" t="s">
        <v>1573</v>
      </c>
      <c r="J1315" s="786">
        <v>1</v>
      </c>
      <c r="K1315" s="786">
        <v>7.25</v>
      </c>
      <c r="L1315" s="786">
        <v>7.25</v>
      </c>
      <c r="M1315" s="55" t="s">
        <v>2455</v>
      </c>
    </row>
    <row r="1316" spans="1:13" ht="15">
      <c r="A1316" s="282">
        <v>45832</v>
      </c>
      <c r="B1316" s="55" t="s">
        <v>3666</v>
      </c>
      <c r="C1316" s="784">
        <v>59956</v>
      </c>
      <c r="D1316" s="784" t="s">
        <v>2567</v>
      </c>
      <c r="E1316" s="784">
        <v>110</v>
      </c>
      <c r="F1316" s="784">
        <v>4010</v>
      </c>
      <c r="G1316" s="784" t="s">
        <v>3687</v>
      </c>
      <c r="H1316" s="784" t="s">
        <v>1573</v>
      </c>
      <c r="J1316" s="784">
        <v>1</v>
      </c>
      <c r="K1316" s="784">
        <v>10.96</v>
      </c>
      <c r="L1316" s="784">
        <v>10.96</v>
      </c>
      <c r="M1316" s="55" t="s">
        <v>2455</v>
      </c>
    </row>
    <row r="1317" spans="1:13" ht="15">
      <c r="A1317" s="282">
        <v>45832</v>
      </c>
      <c r="B1317" s="55" t="s">
        <v>3666</v>
      </c>
      <c r="C1317" s="786">
        <v>82856</v>
      </c>
      <c r="D1317" s="786" t="s">
        <v>3680</v>
      </c>
      <c r="E1317" s="786">
        <v>100</v>
      </c>
      <c r="F1317" s="786">
        <v>4010</v>
      </c>
      <c r="G1317" s="786" t="s">
        <v>3688</v>
      </c>
      <c r="H1317" s="786" t="s">
        <v>1573</v>
      </c>
      <c r="J1317" s="786">
        <v>1</v>
      </c>
      <c r="K1317" s="786">
        <v>5.86</v>
      </c>
      <c r="L1317" s="786">
        <v>5.86</v>
      </c>
      <c r="M1317" s="55" t="s">
        <v>2455</v>
      </c>
    </row>
    <row r="1318" spans="1:13" ht="15">
      <c r="A1318" s="282">
        <v>45832</v>
      </c>
      <c r="B1318" s="55" t="s">
        <v>3666</v>
      </c>
      <c r="C1318" s="784">
        <v>45346</v>
      </c>
      <c r="D1318" s="784" t="s">
        <v>3023</v>
      </c>
      <c r="E1318" s="784">
        <v>110</v>
      </c>
      <c r="F1318" s="784">
        <v>4010</v>
      </c>
      <c r="G1318" s="784" t="s">
        <v>3689</v>
      </c>
      <c r="H1318" s="784" t="s">
        <v>1573</v>
      </c>
      <c r="J1318" s="784">
        <v>1</v>
      </c>
      <c r="K1318" s="784">
        <v>3.52</v>
      </c>
      <c r="L1318" s="784">
        <v>3.52</v>
      </c>
      <c r="M1318" s="55" t="s">
        <v>2455</v>
      </c>
    </row>
    <row r="1319" spans="1:13" ht="15">
      <c r="A1319" s="282">
        <v>45832</v>
      </c>
      <c r="B1319" s="55" t="s">
        <v>3666</v>
      </c>
      <c r="C1319" s="786">
        <v>83058</v>
      </c>
      <c r="D1319" s="786" t="s">
        <v>3210</v>
      </c>
      <c r="E1319" s="786">
        <v>120</v>
      </c>
      <c r="F1319" s="786">
        <v>4010</v>
      </c>
      <c r="G1319" s="786" t="s">
        <v>3690</v>
      </c>
      <c r="H1319" s="786" t="s">
        <v>1573</v>
      </c>
      <c r="J1319" s="786">
        <v>1</v>
      </c>
      <c r="K1319" s="786">
        <v>4.87</v>
      </c>
      <c r="L1319" s="786">
        <v>4.87</v>
      </c>
      <c r="M1319" s="55" t="s">
        <v>2455</v>
      </c>
    </row>
    <row r="1320" spans="1:13" ht="15">
      <c r="A1320" s="282">
        <v>45832</v>
      </c>
      <c r="B1320" s="55" t="s">
        <v>3666</v>
      </c>
      <c r="C1320" s="784">
        <v>82424</v>
      </c>
      <c r="D1320" s="784" t="s">
        <v>3691</v>
      </c>
      <c r="E1320" s="784">
        <v>85</v>
      </c>
      <c r="F1320" s="784">
        <v>4010</v>
      </c>
      <c r="G1320" s="784" t="s">
        <v>2391</v>
      </c>
      <c r="H1320" s="784" t="s">
        <v>1573</v>
      </c>
      <c r="J1320" s="784">
        <v>1</v>
      </c>
      <c r="K1320" s="784">
        <v>7.45</v>
      </c>
      <c r="L1320" s="784">
        <v>7.45</v>
      </c>
      <c r="M1320" s="55" t="s">
        <v>2455</v>
      </c>
    </row>
    <row r="1321" spans="1:13" ht="15">
      <c r="A1321" s="282">
        <v>45832</v>
      </c>
      <c r="B1321" s="55" t="s">
        <v>3666</v>
      </c>
      <c r="C1321" s="786">
        <v>81339</v>
      </c>
      <c r="D1321" s="786" t="s">
        <v>3692</v>
      </c>
      <c r="E1321" s="786">
        <v>100</v>
      </c>
      <c r="F1321" s="786">
        <v>4010</v>
      </c>
      <c r="G1321" s="786" t="s">
        <v>2392</v>
      </c>
      <c r="H1321" s="786" t="s">
        <v>1573</v>
      </c>
      <c r="J1321" s="786">
        <v>1</v>
      </c>
      <c r="K1321" s="786">
        <v>7.41</v>
      </c>
      <c r="L1321" s="786">
        <v>7.41</v>
      </c>
      <c r="M1321" s="55" t="s">
        <v>2455</v>
      </c>
    </row>
    <row r="1322" spans="1:13" ht="15">
      <c r="A1322" s="282">
        <v>45832</v>
      </c>
      <c r="B1322" s="55" t="s">
        <v>3666</v>
      </c>
      <c r="C1322" s="784">
        <v>82876</v>
      </c>
      <c r="D1322" s="784" t="s">
        <v>3056</v>
      </c>
      <c r="E1322" s="784">
        <v>110</v>
      </c>
      <c r="F1322" s="784">
        <v>4010</v>
      </c>
      <c r="G1322" s="784" t="s">
        <v>3693</v>
      </c>
      <c r="H1322" s="784" t="s">
        <v>1573</v>
      </c>
      <c r="J1322" s="784">
        <v>1</v>
      </c>
      <c r="K1322" s="784">
        <v>15.42</v>
      </c>
      <c r="L1322" s="784">
        <v>15.42</v>
      </c>
      <c r="M1322" s="55" t="s">
        <v>2455</v>
      </c>
    </row>
    <row r="1323" spans="1:13" ht="15">
      <c r="A1323" s="282">
        <v>45832</v>
      </c>
      <c r="B1323" s="55" t="s">
        <v>3666</v>
      </c>
      <c r="C1323" s="786">
        <v>58663</v>
      </c>
      <c r="D1323" s="786" t="s">
        <v>3617</v>
      </c>
      <c r="E1323" s="786" t="s">
        <v>2296</v>
      </c>
      <c r="F1323" s="786">
        <v>4010</v>
      </c>
      <c r="G1323" s="786" t="s">
        <v>2384</v>
      </c>
      <c r="H1323" s="786" t="s">
        <v>1573</v>
      </c>
      <c r="J1323" s="786">
        <v>2</v>
      </c>
      <c r="K1323" s="786">
        <v>9.44</v>
      </c>
      <c r="L1323" s="786">
        <v>18.88</v>
      </c>
      <c r="M1323" s="55" t="s">
        <v>2455</v>
      </c>
    </row>
    <row r="1324" spans="1:13" ht="15">
      <c r="A1324" s="282">
        <v>45832</v>
      </c>
      <c r="B1324" s="55" t="s">
        <v>3666</v>
      </c>
      <c r="C1324" s="784">
        <v>67563</v>
      </c>
      <c r="D1324" s="784" t="s">
        <v>2909</v>
      </c>
      <c r="E1324" s="784">
        <v>150</v>
      </c>
      <c r="F1324" s="784">
        <v>4010</v>
      </c>
      <c r="G1324" s="784" t="s">
        <v>2380</v>
      </c>
      <c r="H1324" s="784" t="s">
        <v>1573</v>
      </c>
      <c r="J1324" s="784">
        <v>1</v>
      </c>
      <c r="K1324" s="784">
        <v>8.69</v>
      </c>
      <c r="L1324" s="784">
        <v>8.69</v>
      </c>
      <c r="M1324" s="55" t="s">
        <v>2455</v>
      </c>
    </row>
    <row r="1325" spans="1:13" ht="15">
      <c r="A1325" s="282">
        <v>45832</v>
      </c>
      <c r="B1325" s="55" t="s">
        <v>3666</v>
      </c>
      <c r="C1325" s="786">
        <v>67862</v>
      </c>
      <c r="D1325" s="786" t="s">
        <v>3298</v>
      </c>
      <c r="E1325" s="786">
        <v>100</v>
      </c>
      <c r="F1325" s="786">
        <v>4010</v>
      </c>
      <c r="G1325" s="786" t="s">
        <v>3694</v>
      </c>
      <c r="H1325" s="786" t="s">
        <v>1573</v>
      </c>
      <c r="J1325" s="786">
        <v>1</v>
      </c>
      <c r="K1325" s="786">
        <v>5.47</v>
      </c>
      <c r="L1325" s="786">
        <v>5.47</v>
      </c>
      <c r="M1325" s="55" t="s">
        <v>2455</v>
      </c>
    </row>
    <row r="1326" spans="1:13" ht="15">
      <c r="A1326" s="282">
        <v>45832</v>
      </c>
      <c r="B1326" s="55" t="s">
        <v>3666</v>
      </c>
      <c r="C1326" s="784">
        <v>81339</v>
      </c>
      <c r="D1326" s="784" t="s">
        <v>2866</v>
      </c>
      <c r="E1326" s="784">
        <v>160</v>
      </c>
      <c r="F1326" s="784">
        <v>4010</v>
      </c>
      <c r="G1326" s="784" t="s">
        <v>3695</v>
      </c>
      <c r="H1326" s="784" t="s">
        <v>1573</v>
      </c>
      <c r="J1326" s="784">
        <v>1</v>
      </c>
      <c r="K1326" s="784">
        <v>7.25</v>
      </c>
      <c r="L1326" s="784">
        <v>7.25</v>
      </c>
      <c r="M1326" s="55" t="s">
        <v>2455</v>
      </c>
    </row>
    <row r="1327" spans="1:13" ht="15">
      <c r="A1327" s="282">
        <v>45832</v>
      </c>
      <c r="B1327" s="55" t="s">
        <v>3666</v>
      </c>
      <c r="C1327" s="786">
        <v>58663</v>
      </c>
      <c r="D1327" s="786" t="s">
        <v>3028</v>
      </c>
      <c r="E1327" s="786" t="s">
        <v>2296</v>
      </c>
      <c r="F1327" s="786">
        <v>4010</v>
      </c>
      <c r="G1327" s="786" t="s">
        <v>3629</v>
      </c>
      <c r="H1327" s="786" t="s">
        <v>1573</v>
      </c>
      <c r="J1327" s="786">
        <v>1</v>
      </c>
      <c r="K1327" s="786">
        <v>9.01</v>
      </c>
      <c r="L1327" s="786">
        <v>9.01</v>
      </c>
      <c r="M1327" s="55" t="s">
        <v>2455</v>
      </c>
    </row>
    <row r="1328" spans="1:13" ht="15">
      <c r="A1328" s="282">
        <v>45832</v>
      </c>
      <c r="B1328" s="55" t="s">
        <v>3666</v>
      </c>
      <c r="C1328" s="784">
        <v>81644</v>
      </c>
      <c r="D1328" s="784" t="s">
        <v>2879</v>
      </c>
      <c r="E1328" s="784">
        <v>140</v>
      </c>
      <c r="F1328" s="784">
        <v>4010</v>
      </c>
      <c r="G1328" s="784" t="s">
        <v>2377</v>
      </c>
      <c r="H1328" s="784" t="s">
        <v>1573</v>
      </c>
      <c r="J1328" s="784">
        <v>1</v>
      </c>
      <c r="K1328" s="784">
        <v>3.66</v>
      </c>
      <c r="L1328" s="784">
        <v>3.66</v>
      </c>
      <c r="M1328" s="55" t="s">
        <v>2455</v>
      </c>
    </row>
    <row r="1329" spans="1:14" ht="15">
      <c r="A1329" s="282">
        <v>45832</v>
      </c>
      <c r="B1329" s="55" t="s">
        <v>3666</v>
      </c>
      <c r="C1329" s="786">
        <v>81378</v>
      </c>
      <c r="D1329" s="786" t="s">
        <v>2541</v>
      </c>
      <c r="E1329" s="786">
        <v>120</v>
      </c>
      <c r="F1329" s="786">
        <v>4010</v>
      </c>
      <c r="G1329" s="786" t="s">
        <v>2370</v>
      </c>
      <c r="H1329" s="786" t="s">
        <v>1573</v>
      </c>
      <c r="J1329" s="786">
        <v>1</v>
      </c>
      <c r="K1329" s="786">
        <v>5.05</v>
      </c>
      <c r="L1329" s="786">
        <v>5.05</v>
      </c>
      <c r="M1329" s="55" t="s">
        <v>2455</v>
      </c>
    </row>
    <row r="1330" spans="1:14" ht="15">
      <c r="A1330" s="282">
        <v>45832</v>
      </c>
      <c r="B1330" s="55" t="s">
        <v>3666</v>
      </c>
      <c r="C1330" s="784">
        <v>82884</v>
      </c>
      <c r="D1330" s="784" t="s">
        <v>3099</v>
      </c>
      <c r="E1330" s="784">
        <v>120</v>
      </c>
      <c r="F1330" s="784">
        <v>4010</v>
      </c>
      <c r="G1330" s="784" t="s">
        <v>3696</v>
      </c>
      <c r="H1330" s="784" t="s">
        <v>1573</v>
      </c>
      <c r="J1330" s="784">
        <v>1</v>
      </c>
      <c r="K1330" s="784">
        <v>13.5</v>
      </c>
      <c r="L1330" s="784">
        <v>13.5</v>
      </c>
      <c r="M1330" s="55" t="s">
        <v>2455</v>
      </c>
    </row>
    <row r="1331" spans="1:14" ht="15">
      <c r="A1331" s="282">
        <v>45832</v>
      </c>
      <c r="B1331" s="55" t="s">
        <v>3666</v>
      </c>
      <c r="C1331" s="786">
        <v>82662</v>
      </c>
      <c r="D1331" s="786" t="s">
        <v>2361</v>
      </c>
      <c r="E1331" s="786">
        <v>70</v>
      </c>
      <c r="F1331" s="786">
        <v>4010</v>
      </c>
      <c r="G1331" s="786" t="s">
        <v>2374</v>
      </c>
      <c r="H1331" s="786" t="s">
        <v>1573</v>
      </c>
      <c r="J1331" s="786">
        <v>1</v>
      </c>
      <c r="K1331" s="786">
        <v>6.38</v>
      </c>
      <c r="L1331" s="786">
        <v>6.38</v>
      </c>
      <c r="M1331" s="55" t="s">
        <v>2455</v>
      </c>
    </row>
    <row r="1332" spans="1:14" ht="15">
      <c r="A1332" s="282">
        <v>45832</v>
      </c>
      <c r="B1332" s="55" t="s">
        <v>3666</v>
      </c>
      <c r="C1332" s="784">
        <v>81347</v>
      </c>
      <c r="D1332" s="784" t="s">
        <v>2497</v>
      </c>
      <c r="E1332" s="784">
        <v>150</v>
      </c>
      <c r="F1332" s="784">
        <v>4010</v>
      </c>
      <c r="G1332" s="784" t="s">
        <v>3697</v>
      </c>
      <c r="H1332" s="784" t="s">
        <v>1573</v>
      </c>
      <c r="J1332" s="784">
        <v>1</v>
      </c>
      <c r="K1332" s="784">
        <v>8.08</v>
      </c>
      <c r="L1332" s="784">
        <v>8.08</v>
      </c>
      <c r="M1332" s="55" t="s">
        <v>2455</v>
      </c>
    </row>
    <row r="1333" spans="1:14" ht="15">
      <c r="A1333" s="282">
        <v>45832</v>
      </c>
      <c r="B1333" s="55" t="s">
        <v>3666</v>
      </c>
      <c r="C1333" s="786">
        <v>61956</v>
      </c>
      <c r="D1333" s="786" t="s">
        <v>2466</v>
      </c>
      <c r="E1333" s="786">
        <v>160</v>
      </c>
      <c r="F1333" s="786">
        <v>4010</v>
      </c>
      <c r="G1333" s="786" t="s">
        <v>3698</v>
      </c>
      <c r="H1333" s="786" t="s">
        <v>1573</v>
      </c>
      <c r="J1333" s="786">
        <v>1</v>
      </c>
      <c r="K1333" s="786">
        <v>6.84</v>
      </c>
      <c r="L1333" s="786">
        <v>6.84</v>
      </c>
      <c r="M1333" s="55" t="s">
        <v>2455</v>
      </c>
    </row>
    <row r="1334" spans="1:14" ht="15">
      <c r="A1334" s="282">
        <v>45832</v>
      </c>
      <c r="B1334" s="55" t="s">
        <v>3666</v>
      </c>
      <c r="C1334" s="784">
        <v>82646</v>
      </c>
      <c r="D1334" s="784" t="s">
        <v>2493</v>
      </c>
      <c r="E1334" s="784">
        <v>130</v>
      </c>
      <c r="F1334" s="784">
        <v>4010</v>
      </c>
      <c r="G1334" s="784" t="s">
        <v>3699</v>
      </c>
      <c r="H1334" s="784" t="s">
        <v>1573</v>
      </c>
      <c r="J1334" s="784">
        <v>1</v>
      </c>
      <c r="K1334" s="784">
        <v>4.04</v>
      </c>
      <c r="L1334" s="784">
        <v>4.04</v>
      </c>
      <c r="M1334" s="55" t="s">
        <v>2455</v>
      </c>
    </row>
    <row r="1335" spans="1:14" ht="15">
      <c r="A1335" s="282">
        <v>45832</v>
      </c>
      <c r="B1335" s="55" t="s">
        <v>3700</v>
      </c>
      <c r="C1335" s="784">
        <v>83109</v>
      </c>
      <c r="D1335" s="784" t="s">
        <v>3701</v>
      </c>
      <c r="E1335" s="784">
        <v>85</v>
      </c>
      <c r="F1335" s="784">
        <v>4010</v>
      </c>
      <c r="G1335" s="784" t="s">
        <v>3702</v>
      </c>
      <c r="H1335" s="784" t="s">
        <v>1573</v>
      </c>
      <c r="J1335" s="55">
        <v>-1</v>
      </c>
      <c r="K1335" s="791">
        <v>6.18</v>
      </c>
      <c r="L1335" s="791">
        <v>-6.18</v>
      </c>
      <c r="M1335" s="55" t="s">
        <v>2287</v>
      </c>
    </row>
    <row r="1336" spans="1:14" ht="15">
      <c r="A1336" s="282">
        <v>45833</v>
      </c>
      <c r="B1336" s="55" t="s">
        <v>3703</v>
      </c>
      <c r="C1336" s="784">
        <v>82102</v>
      </c>
      <c r="D1336" s="784" t="s">
        <v>3704</v>
      </c>
      <c r="E1336" s="784">
        <v>90</v>
      </c>
      <c r="F1336" s="784">
        <v>4010</v>
      </c>
      <c r="G1336" s="784" t="s">
        <v>3705</v>
      </c>
      <c r="H1336" s="784" t="s">
        <v>1573</v>
      </c>
      <c r="J1336" s="55">
        <v>-1</v>
      </c>
      <c r="K1336" s="791">
        <v>14.81</v>
      </c>
      <c r="L1336" s="791">
        <v>-14.81</v>
      </c>
      <c r="M1336" s="55" t="s">
        <v>2873</v>
      </c>
    </row>
    <row r="1337" spans="1:14" ht="15">
      <c r="A1337" s="282">
        <v>45834</v>
      </c>
      <c r="B1337" s="55" t="s">
        <v>3706</v>
      </c>
      <c r="C1337" s="784">
        <v>82677</v>
      </c>
      <c r="D1337" s="784" t="s">
        <v>2290</v>
      </c>
      <c r="E1337" s="784">
        <v>100</v>
      </c>
      <c r="F1337" s="784">
        <v>4010</v>
      </c>
      <c r="G1337" s="784" t="s">
        <v>3707</v>
      </c>
      <c r="H1337" s="784" t="s">
        <v>1573</v>
      </c>
      <c r="J1337" s="784">
        <v>165</v>
      </c>
      <c r="K1337" s="784">
        <v>3.52</v>
      </c>
      <c r="L1337" s="784">
        <v>580.79999999999995</v>
      </c>
      <c r="M1337" s="55" t="s">
        <v>2547</v>
      </c>
    </row>
    <row r="1338" spans="1:14" ht="15">
      <c r="A1338" s="282">
        <v>45834</v>
      </c>
      <c r="B1338" s="55" t="s">
        <v>3706</v>
      </c>
      <c r="C1338" s="786">
        <v>81338</v>
      </c>
      <c r="D1338" s="786" t="s">
        <v>3400</v>
      </c>
      <c r="E1338" s="786">
        <v>120</v>
      </c>
      <c r="F1338" s="786">
        <v>4010</v>
      </c>
      <c r="G1338" s="786" t="s">
        <v>3708</v>
      </c>
      <c r="H1338" s="786" t="s">
        <v>1573</v>
      </c>
      <c r="J1338" s="786">
        <v>-67</v>
      </c>
      <c r="K1338" s="786">
        <v>9.31</v>
      </c>
      <c r="L1338" s="786">
        <v>-623.77</v>
      </c>
      <c r="M1338" s="55" t="s">
        <v>2547</v>
      </c>
    </row>
    <row r="1339" spans="1:14" ht="15">
      <c r="A1339" s="282">
        <v>45834</v>
      </c>
      <c r="B1339" s="55" t="s">
        <v>3709</v>
      </c>
      <c r="C1339" s="784">
        <v>81339</v>
      </c>
      <c r="D1339" s="784" t="s">
        <v>3050</v>
      </c>
      <c r="E1339" s="784">
        <v>130</v>
      </c>
      <c r="F1339" s="784">
        <v>4010</v>
      </c>
      <c r="G1339" s="784" t="s">
        <v>3710</v>
      </c>
      <c r="H1339" s="784" t="s">
        <v>1573</v>
      </c>
      <c r="J1339" s="55">
        <v>-1</v>
      </c>
      <c r="K1339" s="791">
        <v>6.54</v>
      </c>
      <c r="L1339" s="791">
        <v>-6.54</v>
      </c>
      <c r="M1339" s="55" t="s">
        <v>2967</v>
      </c>
    </row>
    <row r="1340" spans="1:14" ht="15">
      <c r="A1340" s="783">
        <v>45835</v>
      </c>
      <c r="B1340" s="784" t="s">
        <v>3711</v>
      </c>
      <c r="C1340" s="784">
        <v>83028</v>
      </c>
      <c r="D1340" s="784" t="s">
        <v>3159</v>
      </c>
      <c r="E1340" s="784">
        <v>110</v>
      </c>
      <c r="F1340" s="784">
        <v>4010</v>
      </c>
      <c r="G1340" s="784" t="s">
        <v>2617</v>
      </c>
      <c r="H1340" s="784" t="s">
        <v>2508</v>
      </c>
      <c r="I1340" s="797"/>
      <c r="J1340" s="784">
        <v>-18</v>
      </c>
      <c r="K1340" s="784">
        <v>5.86</v>
      </c>
      <c r="L1340" s="793">
        <v>-105.48</v>
      </c>
      <c r="M1340" s="55" t="s">
        <v>2547</v>
      </c>
      <c r="N1340" s="788" t="s">
        <v>3712</v>
      </c>
    </row>
    <row r="1341" spans="1:14" ht="15">
      <c r="A1341" s="783">
        <v>45835</v>
      </c>
      <c r="B1341" s="784" t="s">
        <v>3713</v>
      </c>
      <c r="C1341" s="784">
        <v>82948</v>
      </c>
      <c r="D1341" s="784" t="s">
        <v>2292</v>
      </c>
      <c r="E1341" s="784">
        <v>110</v>
      </c>
      <c r="F1341" s="784">
        <v>4010</v>
      </c>
      <c r="G1341" s="784" t="s">
        <v>2617</v>
      </c>
      <c r="H1341" s="784" t="s">
        <v>2508</v>
      </c>
      <c r="I1341" s="797"/>
      <c r="J1341" s="784">
        <v>-20</v>
      </c>
      <c r="K1341" s="784">
        <v>14.18</v>
      </c>
      <c r="L1341" s="793">
        <v>-283.60000000000002</v>
      </c>
      <c r="M1341" s="55" t="s">
        <v>2547</v>
      </c>
      <c r="N1341" s="788" t="s">
        <v>3714</v>
      </c>
    </row>
    <row r="1342" spans="1:14" ht="15">
      <c r="A1342" s="886">
        <v>45835</v>
      </c>
      <c r="B1342" s="55" t="s">
        <v>3715</v>
      </c>
      <c r="C1342" s="784">
        <v>82788</v>
      </c>
      <c r="D1342" s="784" t="s">
        <v>3716</v>
      </c>
      <c r="E1342" s="784">
        <v>100</v>
      </c>
      <c r="F1342" s="784">
        <v>4010</v>
      </c>
      <c r="G1342" s="784" t="s">
        <v>3717</v>
      </c>
      <c r="H1342" s="784" t="s">
        <v>1573</v>
      </c>
      <c r="J1342" s="784">
        <v>1</v>
      </c>
      <c r="K1342" s="784">
        <v>8.48</v>
      </c>
      <c r="L1342" s="793">
        <v>8.48</v>
      </c>
      <c r="M1342" s="55" t="s">
        <v>2455</v>
      </c>
    </row>
    <row r="1343" spans="1:14" ht="15">
      <c r="A1343" s="887">
        <v>45835</v>
      </c>
      <c r="B1343" s="55" t="s">
        <v>3715</v>
      </c>
      <c r="C1343" s="786">
        <v>67862</v>
      </c>
      <c r="D1343" s="786" t="s">
        <v>3072</v>
      </c>
      <c r="E1343" s="786">
        <v>110</v>
      </c>
      <c r="F1343" s="786">
        <v>4010</v>
      </c>
      <c r="G1343" s="786" t="s">
        <v>3718</v>
      </c>
      <c r="H1343" s="786" t="s">
        <v>1573</v>
      </c>
      <c r="J1343" s="786">
        <v>1</v>
      </c>
      <c r="K1343" s="786">
        <v>5.47</v>
      </c>
      <c r="L1343" s="796">
        <v>5.47</v>
      </c>
      <c r="M1343" s="55" t="s">
        <v>2455</v>
      </c>
    </row>
    <row r="1344" spans="1:14" ht="15">
      <c r="A1344" s="886">
        <v>45835</v>
      </c>
      <c r="B1344" s="55" t="s">
        <v>3715</v>
      </c>
      <c r="C1344" s="784">
        <v>82635</v>
      </c>
      <c r="D1344" s="784" t="s">
        <v>2543</v>
      </c>
      <c r="E1344" s="784">
        <v>90</v>
      </c>
      <c r="F1344" s="784">
        <v>4010</v>
      </c>
      <c r="G1344" s="784" t="s">
        <v>3719</v>
      </c>
      <c r="H1344" s="784" t="s">
        <v>1573</v>
      </c>
      <c r="J1344" s="784">
        <v>1</v>
      </c>
      <c r="K1344" s="784">
        <v>9.5299999999999994</v>
      </c>
      <c r="L1344" s="793">
        <v>9.5299999999999994</v>
      </c>
      <c r="M1344" s="55" t="s">
        <v>2455</v>
      </c>
    </row>
    <row r="1345" spans="1:13" ht="15">
      <c r="A1345" s="887">
        <v>45835</v>
      </c>
      <c r="B1345" s="55" t="s">
        <v>3715</v>
      </c>
      <c r="C1345" s="786">
        <v>82635</v>
      </c>
      <c r="D1345" s="786" t="s">
        <v>2543</v>
      </c>
      <c r="E1345" s="786">
        <v>120</v>
      </c>
      <c r="F1345" s="786">
        <v>4010</v>
      </c>
      <c r="G1345" s="786" t="s">
        <v>3720</v>
      </c>
      <c r="H1345" s="786" t="s">
        <v>1573</v>
      </c>
      <c r="J1345" s="786">
        <v>1</v>
      </c>
      <c r="K1345" s="786">
        <v>9.5299999999999994</v>
      </c>
      <c r="L1345" s="796">
        <v>9.5299999999999994</v>
      </c>
      <c r="M1345" s="55" t="s">
        <v>2455</v>
      </c>
    </row>
    <row r="1346" spans="1:13" ht="15">
      <c r="A1346" s="886">
        <v>45835</v>
      </c>
      <c r="B1346" s="55" t="s">
        <v>3715</v>
      </c>
      <c r="C1346" s="784">
        <v>82768</v>
      </c>
      <c r="D1346" s="784" t="s">
        <v>3721</v>
      </c>
      <c r="E1346" s="784">
        <v>120</v>
      </c>
      <c r="F1346" s="784">
        <v>4010</v>
      </c>
      <c r="G1346" s="784" t="s">
        <v>3722</v>
      </c>
      <c r="H1346" s="784" t="s">
        <v>1573</v>
      </c>
      <c r="J1346" s="784">
        <v>1</v>
      </c>
      <c r="K1346" s="784">
        <v>12.82</v>
      </c>
      <c r="L1346" s="793">
        <v>12.82</v>
      </c>
      <c r="M1346" s="55" t="s">
        <v>2455</v>
      </c>
    </row>
    <row r="1347" spans="1:13" ht="15">
      <c r="A1347" s="887">
        <v>45835</v>
      </c>
      <c r="B1347" s="55" t="s">
        <v>3715</v>
      </c>
      <c r="C1347" s="786">
        <v>61956</v>
      </c>
      <c r="D1347" s="786" t="s">
        <v>2580</v>
      </c>
      <c r="E1347" s="786">
        <v>150</v>
      </c>
      <c r="F1347" s="786">
        <v>4010</v>
      </c>
      <c r="G1347" s="786" t="s">
        <v>3723</v>
      </c>
      <c r="H1347" s="786" t="s">
        <v>1573</v>
      </c>
      <c r="J1347" s="786">
        <v>1</v>
      </c>
      <c r="K1347" s="786">
        <v>6.54</v>
      </c>
      <c r="L1347" s="796">
        <v>6.54</v>
      </c>
      <c r="M1347" s="55" t="s">
        <v>2455</v>
      </c>
    </row>
    <row r="1348" spans="1:13" ht="15">
      <c r="A1348" s="886">
        <v>45835</v>
      </c>
      <c r="B1348" s="55" t="s">
        <v>3715</v>
      </c>
      <c r="C1348" s="784">
        <v>81390</v>
      </c>
      <c r="D1348" s="784" t="s">
        <v>2877</v>
      </c>
      <c r="E1348" s="784">
        <v>140</v>
      </c>
      <c r="F1348" s="784">
        <v>4010</v>
      </c>
      <c r="G1348" s="784" t="s">
        <v>3724</v>
      </c>
      <c r="H1348" s="784" t="s">
        <v>1573</v>
      </c>
      <c r="J1348" s="784">
        <v>1</v>
      </c>
      <c r="K1348" s="784">
        <v>6.72</v>
      </c>
      <c r="L1348" s="793">
        <v>6.72</v>
      </c>
      <c r="M1348" s="55" t="s">
        <v>2455</v>
      </c>
    </row>
    <row r="1349" spans="1:13" ht="15">
      <c r="A1349" s="887">
        <v>45835</v>
      </c>
      <c r="B1349" s="55" t="s">
        <v>3715</v>
      </c>
      <c r="C1349" s="786">
        <v>81338</v>
      </c>
      <c r="D1349" s="786" t="s">
        <v>2939</v>
      </c>
      <c r="E1349" s="786">
        <v>100</v>
      </c>
      <c r="F1349" s="786">
        <v>4010</v>
      </c>
      <c r="G1349" s="786" t="s">
        <v>3725</v>
      </c>
      <c r="H1349" s="786" t="s">
        <v>1573</v>
      </c>
      <c r="J1349" s="786">
        <v>1</v>
      </c>
      <c r="K1349" s="786">
        <v>7.2</v>
      </c>
      <c r="L1349" s="796">
        <v>7.2</v>
      </c>
      <c r="M1349" s="55" t="s">
        <v>2455</v>
      </c>
    </row>
    <row r="1350" spans="1:13" ht="15">
      <c r="A1350" s="886">
        <v>45835</v>
      </c>
      <c r="B1350" s="55" t="s">
        <v>3715</v>
      </c>
      <c r="C1350" s="784">
        <v>81318</v>
      </c>
      <c r="D1350" s="784" t="s">
        <v>2235</v>
      </c>
      <c r="E1350" s="784">
        <v>140</v>
      </c>
      <c r="F1350" s="784">
        <v>4010</v>
      </c>
      <c r="G1350" s="784" t="s">
        <v>3432</v>
      </c>
      <c r="H1350" s="784" t="s">
        <v>1573</v>
      </c>
      <c r="J1350" s="784">
        <v>1</v>
      </c>
      <c r="K1350" s="784">
        <v>6.15</v>
      </c>
      <c r="L1350" s="793">
        <v>6.15</v>
      </c>
      <c r="M1350" s="55" t="s">
        <v>2455</v>
      </c>
    </row>
    <row r="1351" spans="1:13" ht="15">
      <c r="A1351" s="887">
        <v>45835</v>
      </c>
      <c r="B1351" s="55" t="s">
        <v>3715</v>
      </c>
      <c r="C1351" s="786">
        <v>81338</v>
      </c>
      <c r="D1351" s="786" t="s">
        <v>3400</v>
      </c>
      <c r="E1351" s="786">
        <v>110</v>
      </c>
      <c r="F1351" s="786">
        <v>4010</v>
      </c>
      <c r="G1351" s="786" t="s">
        <v>3726</v>
      </c>
      <c r="H1351" s="786" t="s">
        <v>1573</v>
      </c>
      <c r="J1351" s="786">
        <v>1</v>
      </c>
      <c r="K1351" s="786">
        <v>9.31</v>
      </c>
      <c r="L1351" s="796">
        <v>9.31</v>
      </c>
      <c r="M1351" s="55" t="s">
        <v>2455</v>
      </c>
    </row>
    <row r="1352" spans="1:13" ht="15">
      <c r="A1352" s="886">
        <v>45835</v>
      </c>
      <c r="B1352" s="55" t="s">
        <v>3715</v>
      </c>
      <c r="C1352" s="784">
        <v>60363</v>
      </c>
      <c r="D1352" s="784" t="s">
        <v>3562</v>
      </c>
      <c r="E1352" s="784">
        <v>85</v>
      </c>
      <c r="F1352" s="784">
        <v>4010</v>
      </c>
      <c r="G1352" s="784" t="s">
        <v>3727</v>
      </c>
      <c r="H1352" s="784" t="s">
        <v>1573</v>
      </c>
      <c r="J1352" s="784">
        <v>1</v>
      </c>
      <c r="K1352" s="784">
        <v>7.84</v>
      </c>
      <c r="L1352" s="793">
        <v>7.84</v>
      </c>
      <c r="M1352" s="55" t="s">
        <v>2455</v>
      </c>
    </row>
    <row r="1353" spans="1:13" ht="15">
      <c r="A1353" s="887">
        <v>45835</v>
      </c>
      <c r="B1353" s="55" t="s">
        <v>3715</v>
      </c>
      <c r="C1353" s="786">
        <v>81718</v>
      </c>
      <c r="D1353" s="786" t="s">
        <v>3410</v>
      </c>
      <c r="E1353" s="786">
        <v>90</v>
      </c>
      <c r="F1353" s="786">
        <v>4010</v>
      </c>
      <c r="G1353" s="786" t="s">
        <v>3728</v>
      </c>
      <c r="H1353" s="786" t="s">
        <v>1573</v>
      </c>
      <c r="J1353" s="786">
        <v>1</v>
      </c>
      <c r="K1353" s="786">
        <v>6.83</v>
      </c>
      <c r="L1353" s="796">
        <v>6.83</v>
      </c>
      <c r="M1353" s="55" t="s">
        <v>2455</v>
      </c>
    </row>
    <row r="1354" spans="1:13" ht="15">
      <c r="A1354" s="886">
        <v>45835</v>
      </c>
      <c r="B1354" s="55" t="s">
        <v>3715</v>
      </c>
      <c r="C1354" s="784">
        <v>80441</v>
      </c>
      <c r="D1354" s="784" t="s">
        <v>2523</v>
      </c>
      <c r="E1354" s="784">
        <v>90</v>
      </c>
      <c r="F1354" s="784">
        <v>4010</v>
      </c>
      <c r="G1354" s="784" t="s">
        <v>3433</v>
      </c>
      <c r="H1354" s="784" t="s">
        <v>1573</v>
      </c>
      <c r="J1354" s="784">
        <v>1</v>
      </c>
      <c r="K1354" s="784">
        <v>7.96</v>
      </c>
      <c r="L1354" s="793">
        <v>7.96</v>
      </c>
      <c r="M1354" s="55" t="s">
        <v>2455</v>
      </c>
    </row>
    <row r="1355" spans="1:13" ht="15">
      <c r="A1355" s="887">
        <v>45835</v>
      </c>
      <c r="B1355" s="55" t="s">
        <v>3715</v>
      </c>
      <c r="C1355" s="786">
        <v>82534</v>
      </c>
      <c r="D1355" s="786" t="s">
        <v>3047</v>
      </c>
      <c r="E1355" s="786">
        <v>85</v>
      </c>
      <c r="F1355" s="786">
        <v>4010</v>
      </c>
      <c r="G1355" s="786" t="s">
        <v>3729</v>
      </c>
      <c r="H1355" s="786" t="s">
        <v>1573</v>
      </c>
      <c r="J1355" s="786">
        <v>1</v>
      </c>
      <c r="K1355" s="786">
        <v>7.1</v>
      </c>
      <c r="L1355" s="796">
        <v>7.1</v>
      </c>
      <c r="M1355" s="55" t="s">
        <v>2455</v>
      </c>
    </row>
    <row r="1356" spans="1:13" ht="15">
      <c r="A1356" s="886">
        <v>45835</v>
      </c>
      <c r="B1356" s="55" t="s">
        <v>3715</v>
      </c>
      <c r="C1356" s="784">
        <v>82569</v>
      </c>
      <c r="D1356" s="784" t="s">
        <v>2493</v>
      </c>
      <c r="E1356" s="784" t="s">
        <v>2356</v>
      </c>
      <c r="F1356" s="784">
        <v>4010</v>
      </c>
      <c r="G1356" s="784" t="s">
        <v>3730</v>
      </c>
      <c r="H1356" s="784" t="s">
        <v>1573</v>
      </c>
      <c r="J1356" s="784">
        <v>1</v>
      </c>
      <c r="K1356" s="784">
        <v>6.41</v>
      </c>
      <c r="L1356" s="793">
        <v>6.41</v>
      </c>
      <c r="M1356" s="55" t="s">
        <v>2455</v>
      </c>
    </row>
    <row r="1357" spans="1:13" ht="15">
      <c r="A1357" s="887">
        <v>45835</v>
      </c>
      <c r="B1357" s="55" t="s">
        <v>3715</v>
      </c>
      <c r="C1357" s="786">
        <v>82717</v>
      </c>
      <c r="D1357" s="786" t="s">
        <v>2470</v>
      </c>
      <c r="E1357" s="786">
        <v>60</v>
      </c>
      <c r="F1357" s="786">
        <v>4010</v>
      </c>
      <c r="G1357" s="786" t="s">
        <v>3434</v>
      </c>
      <c r="H1357" s="786" t="s">
        <v>1573</v>
      </c>
      <c r="J1357" s="786">
        <v>1</v>
      </c>
      <c r="K1357" s="786">
        <v>8.81</v>
      </c>
      <c r="L1357" s="796">
        <v>8.81</v>
      </c>
      <c r="M1357" s="55" t="s">
        <v>2455</v>
      </c>
    </row>
    <row r="1358" spans="1:13" ht="15">
      <c r="A1358" s="886">
        <v>45835</v>
      </c>
      <c r="B1358" s="55" t="s">
        <v>3715</v>
      </c>
      <c r="C1358" s="784">
        <v>82594</v>
      </c>
      <c r="D1358" s="784" t="s">
        <v>2493</v>
      </c>
      <c r="E1358" s="784">
        <v>120</v>
      </c>
      <c r="F1358" s="784">
        <v>4010</v>
      </c>
      <c r="G1358" s="784" t="s">
        <v>3731</v>
      </c>
      <c r="H1358" s="784" t="s">
        <v>1573</v>
      </c>
      <c r="J1358" s="784">
        <v>1</v>
      </c>
      <c r="K1358" s="784">
        <v>3.87</v>
      </c>
      <c r="L1358" s="793">
        <v>3.87</v>
      </c>
      <c r="M1358" s="55" t="s">
        <v>2455</v>
      </c>
    </row>
    <row r="1359" spans="1:13" ht="15">
      <c r="A1359" s="887">
        <v>45835</v>
      </c>
      <c r="B1359" s="55" t="s">
        <v>3715</v>
      </c>
      <c r="C1359" s="786">
        <v>82650</v>
      </c>
      <c r="D1359" s="786" t="s">
        <v>3253</v>
      </c>
      <c r="E1359" s="786">
        <v>110</v>
      </c>
      <c r="F1359" s="786">
        <v>4010</v>
      </c>
      <c r="G1359" s="786" t="s">
        <v>3623</v>
      </c>
      <c r="H1359" s="786" t="s">
        <v>1573</v>
      </c>
      <c r="J1359" s="786">
        <v>1</v>
      </c>
      <c r="K1359" s="786">
        <v>10.78</v>
      </c>
      <c r="L1359" s="796">
        <v>10.78</v>
      </c>
      <c r="M1359" s="55" t="s">
        <v>2455</v>
      </c>
    </row>
    <row r="1360" spans="1:13" ht="15">
      <c r="A1360" s="886">
        <v>45835</v>
      </c>
      <c r="B1360" s="55" t="s">
        <v>3715</v>
      </c>
      <c r="C1360" s="784">
        <v>46239</v>
      </c>
      <c r="D1360" s="784" t="s">
        <v>2290</v>
      </c>
      <c r="E1360" s="784">
        <v>100</v>
      </c>
      <c r="F1360" s="784">
        <v>4010</v>
      </c>
      <c r="G1360" s="784" t="s">
        <v>2229</v>
      </c>
      <c r="H1360" s="784" t="s">
        <v>1573</v>
      </c>
      <c r="J1360" s="784">
        <v>9</v>
      </c>
      <c r="K1360" s="784">
        <v>5.33</v>
      </c>
      <c r="L1360" s="793">
        <v>47.97</v>
      </c>
      <c r="M1360" s="55" t="s">
        <v>2455</v>
      </c>
    </row>
    <row r="1361" spans="1:14" ht="15">
      <c r="A1361" s="887">
        <v>45835</v>
      </c>
      <c r="B1361" s="55" t="s">
        <v>3715</v>
      </c>
      <c r="C1361" s="786">
        <v>82569</v>
      </c>
      <c r="D1361" s="786" t="s">
        <v>3073</v>
      </c>
      <c r="E1361" s="786">
        <v>60</v>
      </c>
      <c r="F1361" s="786">
        <v>4010</v>
      </c>
      <c r="G1361" s="786" t="s">
        <v>2571</v>
      </c>
      <c r="H1361" s="786" t="s">
        <v>1573</v>
      </c>
      <c r="J1361" s="786">
        <v>3</v>
      </c>
      <c r="K1361" s="786">
        <v>6.41</v>
      </c>
      <c r="L1361" s="796">
        <v>19.23</v>
      </c>
      <c r="M1361" s="55" t="s">
        <v>2455</v>
      </c>
    </row>
    <row r="1362" spans="1:14" ht="15">
      <c r="A1362" s="886">
        <v>45835</v>
      </c>
      <c r="B1362" s="55" t="s">
        <v>3715</v>
      </c>
      <c r="C1362" s="784">
        <v>82778</v>
      </c>
      <c r="D1362" s="784" t="s">
        <v>3199</v>
      </c>
      <c r="E1362" s="784">
        <v>120</v>
      </c>
      <c r="F1362" s="784">
        <v>4010</v>
      </c>
      <c r="G1362" s="784" t="s">
        <v>2573</v>
      </c>
      <c r="H1362" s="784" t="s">
        <v>1573</v>
      </c>
      <c r="J1362" s="784">
        <v>3</v>
      </c>
      <c r="K1362" s="784">
        <v>6.06</v>
      </c>
      <c r="L1362" s="793">
        <v>18.18</v>
      </c>
      <c r="M1362" s="55" t="s">
        <v>2455</v>
      </c>
    </row>
    <row r="1363" spans="1:14" ht="15">
      <c r="A1363" s="783">
        <v>45836</v>
      </c>
      <c r="B1363" s="784" t="s">
        <v>3732</v>
      </c>
      <c r="C1363" s="784">
        <v>81338</v>
      </c>
      <c r="D1363" s="784" t="s">
        <v>3050</v>
      </c>
      <c r="E1363" s="784">
        <v>140</v>
      </c>
      <c r="F1363" s="784">
        <v>4010</v>
      </c>
      <c r="G1363" s="784" t="s">
        <v>2501</v>
      </c>
      <c r="H1363" s="784" t="s">
        <v>2508</v>
      </c>
      <c r="I1363" s="797">
        <v>8281302971096220</v>
      </c>
      <c r="J1363" s="784">
        <v>-10</v>
      </c>
      <c r="K1363" s="784">
        <v>8.3699999999999992</v>
      </c>
      <c r="L1363" s="793">
        <v>-83.7</v>
      </c>
      <c r="M1363" s="55" t="s">
        <v>2509</v>
      </c>
      <c r="N1363" s="788" t="s">
        <v>3733</v>
      </c>
    </row>
    <row r="1364" spans="1:14" ht="15">
      <c r="A1364" s="785">
        <v>45836</v>
      </c>
      <c r="B1364" s="786" t="s">
        <v>3732</v>
      </c>
      <c r="C1364" s="786">
        <v>81318</v>
      </c>
      <c r="D1364" s="786" t="s">
        <v>3734</v>
      </c>
      <c r="E1364" s="786">
        <v>160</v>
      </c>
      <c r="F1364" s="786">
        <v>4010</v>
      </c>
      <c r="G1364" s="786" t="s">
        <v>2501</v>
      </c>
      <c r="H1364" s="786" t="s">
        <v>2508</v>
      </c>
      <c r="I1364" s="798">
        <v>8246290094749760</v>
      </c>
      <c r="J1364" s="786">
        <v>-27</v>
      </c>
      <c r="K1364" s="786">
        <v>6.15</v>
      </c>
      <c r="L1364" s="796">
        <v>-166.05</v>
      </c>
      <c r="M1364" s="55" t="s">
        <v>2509</v>
      </c>
      <c r="N1364" s="788" t="s">
        <v>3733</v>
      </c>
    </row>
    <row r="1365" spans="1:14" ht="15">
      <c r="A1365" s="783">
        <v>45836</v>
      </c>
      <c r="B1365" s="784" t="s">
        <v>3732</v>
      </c>
      <c r="C1365" s="784">
        <v>81318</v>
      </c>
      <c r="D1365" s="784" t="s">
        <v>3240</v>
      </c>
      <c r="E1365" s="784">
        <v>150</v>
      </c>
      <c r="F1365" s="784">
        <v>4010</v>
      </c>
      <c r="G1365" s="784" t="s">
        <v>2501</v>
      </c>
      <c r="H1365" s="784" t="s">
        <v>2508</v>
      </c>
      <c r="I1365" s="797">
        <v>8281302971089650</v>
      </c>
      <c r="J1365" s="784">
        <v>-29</v>
      </c>
      <c r="K1365" s="784">
        <v>6.15</v>
      </c>
      <c r="L1365" s="793">
        <v>-178.35</v>
      </c>
      <c r="M1365" s="55" t="s">
        <v>2509</v>
      </c>
      <c r="N1365" s="788" t="s">
        <v>3733</v>
      </c>
    </row>
    <row r="1366" spans="1:14" ht="15">
      <c r="A1366" s="785">
        <v>45836</v>
      </c>
      <c r="B1366" s="786" t="s">
        <v>3732</v>
      </c>
      <c r="C1366" s="786">
        <v>81316</v>
      </c>
      <c r="D1366" s="786" t="s">
        <v>3065</v>
      </c>
      <c r="E1366" s="786">
        <v>130</v>
      </c>
      <c r="F1366" s="786">
        <v>4010</v>
      </c>
      <c r="G1366" s="786" t="s">
        <v>2501</v>
      </c>
      <c r="H1366" s="786" t="s">
        <v>2508</v>
      </c>
      <c r="I1366" s="798">
        <v>8281302970989750</v>
      </c>
      <c r="J1366" s="786">
        <v>-24</v>
      </c>
      <c r="K1366" s="786">
        <v>7.43</v>
      </c>
      <c r="L1366" s="796">
        <v>-178.32</v>
      </c>
      <c r="M1366" s="55" t="s">
        <v>2509</v>
      </c>
      <c r="N1366" s="788" t="s">
        <v>3733</v>
      </c>
    </row>
    <row r="1367" spans="1:14" ht="15">
      <c r="A1367" s="783">
        <v>45836</v>
      </c>
      <c r="B1367" s="784" t="s">
        <v>3732</v>
      </c>
      <c r="C1367" s="784">
        <v>82732</v>
      </c>
      <c r="D1367" s="784" t="s">
        <v>3735</v>
      </c>
      <c r="E1367" s="784">
        <v>75</v>
      </c>
      <c r="F1367" s="784">
        <v>4010</v>
      </c>
      <c r="G1367" s="784" t="s">
        <v>2501</v>
      </c>
      <c r="H1367" s="784" t="s">
        <v>2508</v>
      </c>
      <c r="I1367" s="797">
        <v>4.79225900518338E+16</v>
      </c>
      <c r="J1367" s="784">
        <v>-80</v>
      </c>
      <c r="K1367" s="784">
        <v>17.75</v>
      </c>
      <c r="L1367" s="794">
        <v>-1420</v>
      </c>
      <c r="M1367" s="55" t="s">
        <v>2509</v>
      </c>
      <c r="N1367" s="788" t="s">
        <v>3733</v>
      </c>
    </row>
    <row r="1368" spans="1:14" ht="15">
      <c r="A1368" s="886">
        <v>45836</v>
      </c>
      <c r="B1368" s="55" t="s">
        <v>3736</v>
      </c>
      <c r="C1368" s="784">
        <v>81346</v>
      </c>
      <c r="D1368" s="784" t="s">
        <v>3048</v>
      </c>
      <c r="E1368" s="784">
        <v>130</v>
      </c>
      <c r="F1368" s="784">
        <v>4010</v>
      </c>
      <c r="G1368" s="784" t="s">
        <v>3737</v>
      </c>
      <c r="H1368" s="784" t="s">
        <v>1573</v>
      </c>
      <c r="J1368" s="784">
        <v>1</v>
      </c>
      <c r="K1368" s="784">
        <v>4.93</v>
      </c>
      <c r="L1368" s="793">
        <v>4.93</v>
      </c>
      <c r="M1368" s="55" t="s">
        <v>2455</v>
      </c>
    </row>
    <row r="1369" spans="1:14" ht="15">
      <c r="A1369" s="887">
        <v>45836</v>
      </c>
      <c r="B1369" s="55" t="s">
        <v>3736</v>
      </c>
      <c r="C1369" s="786">
        <v>82721</v>
      </c>
      <c r="D1369" s="786" t="s">
        <v>2470</v>
      </c>
      <c r="E1369" s="786">
        <v>120</v>
      </c>
      <c r="F1369" s="786">
        <v>4010</v>
      </c>
      <c r="G1369" s="786" t="s">
        <v>3738</v>
      </c>
      <c r="H1369" s="786" t="s">
        <v>1573</v>
      </c>
      <c r="J1369" s="786">
        <v>1</v>
      </c>
      <c r="K1369" s="786">
        <v>7.45</v>
      </c>
      <c r="L1369" s="796">
        <v>7.45</v>
      </c>
      <c r="M1369" s="55" t="s">
        <v>2455</v>
      </c>
    </row>
    <row r="1370" spans="1:14" ht="15">
      <c r="A1370" s="886">
        <v>45836</v>
      </c>
      <c r="B1370" s="55" t="s">
        <v>3736</v>
      </c>
      <c r="C1370" s="784">
        <v>67375</v>
      </c>
      <c r="D1370" s="784" t="s">
        <v>3739</v>
      </c>
      <c r="E1370" s="784">
        <v>120</v>
      </c>
      <c r="F1370" s="784">
        <v>4010</v>
      </c>
      <c r="G1370" s="784" t="s">
        <v>3740</v>
      </c>
      <c r="H1370" s="784" t="s">
        <v>1573</v>
      </c>
      <c r="J1370" s="784">
        <v>1</v>
      </c>
      <c r="K1370" s="784">
        <v>5.76</v>
      </c>
      <c r="L1370" s="793">
        <v>5.76</v>
      </c>
      <c r="M1370" s="55" t="s">
        <v>2455</v>
      </c>
    </row>
    <row r="1371" spans="1:14" ht="15">
      <c r="A1371" s="887">
        <v>45836</v>
      </c>
      <c r="B1371" s="55" t="s">
        <v>3736</v>
      </c>
      <c r="C1371" s="786">
        <v>81378</v>
      </c>
      <c r="D1371" s="786" t="s">
        <v>3319</v>
      </c>
      <c r="E1371" s="786">
        <v>140</v>
      </c>
      <c r="F1371" s="786">
        <v>4010</v>
      </c>
      <c r="G1371" s="786" t="s">
        <v>3741</v>
      </c>
      <c r="H1371" s="786" t="s">
        <v>1573</v>
      </c>
      <c r="J1371" s="786">
        <v>1</v>
      </c>
      <c r="K1371" s="786">
        <v>5.05</v>
      </c>
      <c r="L1371" s="796">
        <v>5.05</v>
      </c>
      <c r="M1371" s="55" t="s">
        <v>2455</v>
      </c>
    </row>
    <row r="1372" spans="1:14" ht="15">
      <c r="A1372" s="886">
        <v>45836</v>
      </c>
      <c r="B1372" s="55" t="s">
        <v>3736</v>
      </c>
      <c r="C1372" s="784">
        <v>82948</v>
      </c>
      <c r="D1372" s="784">
        <v>461</v>
      </c>
      <c r="E1372" s="784">
        <v>150</v>
      </c>
      <c r="F1372" s="784">
        <v>4010</v>
      </c>
      <c r="G1372" s="784" t="s">
        <v>3742</v>
      </c>
      <c r="H1372" s="784" t="s">
        <v>1573</v>
      </c>
      <c r="J1372" s="784">
        <v>1</v>
      </c>
      <c r="K1372" s="784">
        <v>14.18</v>
      </c>
      <c r="L1372" s="793">
        <v>14.18</v>
      </c>
      <c r="M1372" s="55" t="s">
        <v>2455</v>
      </c>
    </row>
    <row r="1373" spans="1:14" ht="15">
      <c r="A1373" s="887">
        <v>45836</v>
      </c>
      <c r="B1373" s="55" t="s">
        <v>3736</v>
      </c>
      <c r="C1373" s="786">
        <v>67567</v>
      </c>
      <c r="D1373" s="786" t="s">
        <v>2523</v>
      </c>
      <c r="E1373" s="786">
        <v>150</v>
      </c>
      <c r="F1373" s="786">
        <v>4010</v>
      </c>
      <c r="G1373" s="786" t="s">
        <v>3743</v>
      </c>
      <c r="H1373" s="786" t="s">
        <v>1573</v>
      </c>
      <c r="J1373" s="786">
        <v>1</v>
      </c>
      <c r="K1373" s="786">
        <v>5.68</v>
      </c>
      <c r="L1373" s="796">
        <v>5.68</v>
      </c>
      <c r="M1373" s="55" t="s">
        <v>2455</v>
      </c>
    </row>
    <row r="1374" spans="1:14" ht="15">
      <c r="A1374" s="886">
        <v>45836</v>
      </c>
      <c r="B1374" s="55" t="s">
        <v>3736</v>
      </c>
      <c r="C1374" s="784">
        <v>67379</v>
      </c>
      <c r="D1374" s="784" t="s">
        <v>3111</v>
      </c>
      <c r="E1374" s="784">
        <v>100</v>
      </c>
      <c r="F1374" s="784">
        <v>4010</v>
      </c>
      <c r="G1374" s="784" t="s">
        <v>3744</v>
      </c>
      <c r="H1374" s="784" t="s">
        <v>1573</v>
      </c>
      <c r="J1374" s="784">
        <v>1</v>
      </c>
      <c r="K1374" s="784">
        <v>3.99</v>
      </c>
      <c r="L1374" s="793">
        <v>3.99</v>
      </c>
      <c r="M1374" s="55" t="s">
        <v>2455</v>
      </c>
    </row>
    <row r="1375" spans="1:14" ht="15">
      <c r="A1375" s="887">
        <v>45836</v>
      </c>
      <c r="B1375" s="55" t="s">
        <v>3736</v>
      </c>
      <c r="C1375" s="786">
        <v>81495</v>
      </c>
      <c r="D1375" s="786" t="s">
        <v>3049</v>
      </c>
      <c r="E1375" s="786">
        <v>120</v>
      </c>
      <c r="F1375" s="786">
        <v>4010</v>
      </c>
      <c r="G1375" s="786" t="s">
        <v>3745</v>
      </c>
      <c r="H1375" s="786" t="s">
        <v>1573</v>
      </c>
      <c r="J1375" s="786">
        <v>2</v>
      </c>
      <c r="K1375" s="786">
        <v>8.6300000000000008</v>
      </c>
      <c r="L1375" s="796">
        <v>17.260000000000002</v>
      </c>
      <c r="M1375" s="55" t="s">
        <v>2455</v>
      </c>
    </row>
    <row r="1376" spans="1:14" ht="15">
      <c r="A1376" s="886">
        <v>45836</v>
      </c>
      <c r="B1376" s="55" t="s">
        <v>3736</v>
      </c>
      <c r="C1376" s="784">
        <v>82916</v>
      </c>
      <c r="D1376" s="784" t="s">
        <v>3182</v>
      </c>
      <c r="E1376" s="784">
        <v>130</v>
      </c>
      <c r="F1376" s="784">
        <v>4010</v>
      </c>
      <c r="G1376" s="784" t="s">
        <v>3746</v>
      </c>
      <c r="H1376" s="784" t="s">
        <v>1573</v>
      </c>
      <c r="J1376" s="784">
        <v>2</v>
      </c>
      <c r="K1376" s="784">
        <v>8.3699999999999992</v>
      </c>
      <c r="L1376" s="793">
        <v>16.739999999999998</v>
      </c>
      <c r="M1376" s="55" t="s">
        <v>2455</v>
      </c>
    </row>
    <row r="1377" spans="1:14" ht="24.75">
      <c r="A1377" s="783">
        <v>45837</v>
      </c>
      <c r="B1377" s="784" t="s">
        <v>3747</v>
      </c>
      <c r="C1377" s="784">
        <v>68144</v>
      </c>
      <c r="D1377" s="784">
        <v>11</v>
      </c>
      <c r="E1377" s="784">
        <v>75</v>
      </c>
      <c r="F1377" s="784">
        <v>4010</v>
      </c>
      <c r="G1377" s="784" t="s">
        <v>3748</v>
      </c>
      <c r="H1377" s="784" t="s">
        <v>1573</v>
      </c>
      <c r="I1377" s="797">
        <v>8.9061160149062496E+16</v>
      </c>
      <c r="J1377" s="784">
        <v>-30</v>
      </c>
      <c r="K1377" s="784">
        <v>6</v>
      </c>
      <c r="L1377" s="793">
        <v>-180</v>
      </c>
      <c r="M1377" s="55" t="s">
        <v>2618</v>
      </c>
      <c r="N1377" s="788" t="s">
        <v>3749</v>
      </c>
    </row>
    <row r="1378" spans="1:14" ht="24.75">
      <c r="A1378" s="785">
        <v>45837</v>
      </c>
      <c r="B1378" s="786" t="s">
        <v>3747</v>
      </c>
      <c r="C1378" s="786">
        <v>68144</v>
      </c>
      <c r="D1378" s="786">
        <v>11</v>
      </c>
      <c r="E1378" s="786">
        <v>75</v>
      </c>
      <c r="F1378" s="786">
        <v>4010</v>
      </c>
      <c r="G1378" s="786" t="s">
        <v>3750</v>
      </c>
      <c r="H1378" s="786" t="s">
        <v>1573</v>
      </c>
      <c r="I1378" s="798"/>
      <c r="J1378" s="786">
        <v>-30</v>
      </c>
      <c r="K1378" s="786">
        <v>6</v>
      </c>
      <c r="L1378" s="796">
        <v>-180</v>
      </c>
      <c r="M1378" s="55" t="s">
        <v>2618</v>
      </c>
      <c r="N1378" s="788" t="s">
        <v>3749</v>
      </c>
    </row>
    <row r="1379" spans="1:14" ht="15">
      <c r="A1379" s="783">
        <v>45837</v>
      </c>
      <c r="B1379" s="784" t="s">
        <v>3751</v>
      </c>
      <c r="C1379" s="784">
        <v>81461</v>
      </c>
      <c r="D1379" s="784" t="s">
        <v>3752</v>
      </c>
      <c r="E1379" s="784">
        <v>90</v>
      </c>
      <c r="F1379" s="784">
        <v>4010</v>
      </c>
      <c r="G1379" s="784" t="s">
        <v>2617</v>
      </c>
      <c r="H1379" s="784" t="s">
        <v>1573</v>
      </c>
      <c r="I1379" s="797"/>
      <c r="J1379" s="784">
        <v>1</v>
      </c>
      <c r="K1379" s="784">
        <v>12.47</v>
      </c>
      <c r="L1379" s="793">
        <v>12.47</v>
      </c>
      <c r="M1379" s="55" t="s">
        <v>2455</v>
      </c>
    </row>
    <row r="1380" spans="1:14" ht="15">
      <c r="A1380" s="785">
        <v>45837</v>
      </c>
      <c r="B1380" s="786" t="s">
        <v>3751</v>
      </c>
      <c r="C1380" s="786">
        <v>61956</v>
      </c>
      <c r="D1380" s="786" t="s">
        <v>2580</v>
      </c>
      <c r="E1380" s="786">
        <v>120</v>
      </c>
      <c r="F1380" s="786">
        <v>4010</v>
      </c>
      <c r="G1380" s="786" t="s">
        <v>2617</v>
      </c>
      <c r="H1380" s="786" t="s">
        <v>1573</v>
      </c>
      <c r="I1380" s="798"/>
      <c r="J1380" s="786">
        <v>1</v>
      </c>
      <c r="K1380" s="786">
        <v>6.54</v>
      </c>
      <c r="L1380" s="796">
        <v>6.54</v>
      </c>
      <c r="M1380" s="55" t="s">
        <v>2455</v>
      </c>
    </row>
    <row r="1381" spans="1:14" ht="15">
      <c r="A1381" s="783">
        <v>45837</v>
      </c>
      <c r="B1381" s="784" t="s">
        <v>3751</v>
      </c>
      <c r="C1381" s="784">
        <v>82650</v>
      </c>
      <c r="D1381" s="784" t="s">
        <v>3023</v>
      </c>
      <c r="E1381" s="784">
        <v>90</v>
      </c>
      <c r="F1381" s="784">
        <v>4010</v>
      </c>
      <c r="G1381" s="784" t="s">
        <v>2617</v>
      </c>
      <c r="H1381" s="784" t="s">
        <v>1573</v>
      </c>
      <c r="I1381" s="797"/>
      <c r="J1381" s="784">
        <v>1</v>
      </c>
      <c r="K1381" s="784">
        <v>10.78</v>
      </c>
      <c r="L1381" s="793">
        <v>10.78</v>
      </c>
      <c r="M1381" s="55" t="s">
        <v>2455</v>
      </c>
    </row>
    <row r="1382" spans="1:14" ht="15">
      <c r="A1382" s="785">
        <v>45837</v>
      </c>
      <c r="B1382" s="786" t="s">
        <v>3751</v>
      </c>
      <c r="C1382" s="786">
        <v>82406</v>
      </c>
      <c r="D1382" s="786" t="s">
        <v>3753</v>
      </c>
      <c r="E1382" s="786">
        <v>110</v>
      </c>
      <c r="F1382" s="786">
        <v>4010</v>
      </c>
      <c r="G1382" s="786" t="s">
        <v>2617</v>
      </c>
      <c r="H1382" s="786" t="s">
        <v>1573</v>
      </c>
      <c r="I1382" s="798"/>
      <c r="J1382" s="786">
        <v>1</v>
      </c>
      <c r="K1382" s="786">
        <v>8.25</v>
      </c>
      <c r="L1382" s="796">
        <v>8.25</v>
      </c>
      <c r="M1382" s="55" t="s">
        <v>2455</v>
      </c>
    </row>
    <row r="1383" spans="1:14" ht="15">
      <c r="A1383" s="783">
        <v>45837</v>
      </c>
      <c r="B1383" s="784" t="s">
        <v>3751</v>
      </c>
      <c r="C1383" s="784">
        <v>57826</v>
      </c>
      <c r="D1383" s="784" t="s">
        <v>2560</v>
      </c>
      <c r="E1383" s="784">
        <v>90</v>
      </c>
      <c r="F1383" s="784">
        <v>4010</v>
      </c>
      <c r="G1383" s="784" t="s">
        <v>2617</v>
      </c>
      <c r="H1383" s="784" t="s">
        <v>1573</v>
      </c>
      <c r="I1383" s="797"/>
      <c r="J1383" s="784">
        <v>1</v>
      </c>
      <c r="K1383" s="784">
        <v>11.02</v>
      </c>
      <c r="L1383" s="793">
        <v>11.02</v>
      </c>
      <c r="M1383" s="55" t="s">
        <v>2455</v>
      </c>
    </row>
    <row r="1384" spans="1:14" ht="15">
      <c r="A1384" s="785">
        <v>45837</v>
      </c>
      <c r="B1384" s="786" t="s">
        <v>3751</v>
      </c>
      <c r="C1384" s="786">
        <v>81666</v>
      </c>
      <c r="D1384" s="786" t="s">
        <v>3754</v>
      </c>
      <c r="E1384" s="786">
        <v>60</v>
      </c>
      <c r="F1384" s="786">
        <v>4010</v>
      </c>
      <c r="G1384" s="786" t="s">
        <v>2617</v>
      </c>
      <c r="H1384" s="786" t="s">
        <v>1573</v>
      </c>
      <c r="I1384" s="798"/>
      <c r="J1384" s="786">
        <v>1</v>
      </c>
      <c r="K1384" s="786">
        <v>6.38</v>
      </c>
      <c r="L1384" s="796">
        <v>6.38</v>
      </c>
      <c r="M1384" s="55" t="s">
        <v>2455</v>
      </c>
    </row>
    <row r="1385" spans="1:14" ht="15">
      <c r="A1385" s="783">
        <v>45837</v>
      </c>
      <c r="B1385" s="784" t="s">
        <v>3751</v>
      </c>
      <c r="C1385" s="784">
        <v>82546</v>
      </c>
      <c r="D1385" s="784" t="s">
        <v>3576</v>
      </c>
      <c r="E1385" s="784">
        <v>110</v>
      </c>
      <c r="F1385" s="784">
        <v>4010</v>
      </c>
      <c r="G1385" s="784" t="s">
        <v>2617</v>
      </c>
      <c r="H1385" s="784" t="s">
        <v>1573</v>
      </c>
      <c r="I1385" s="797"/>
      <c r="J1385" s="784">
        <v>1</v>
      </c>
      <c r="K1385" s="784">
        <v>7.45</v>
      </c>
      <c r="L1385" s="793">
        <v>7.45</v>
      </c>
      <c r="M1385" s="55" t="s">
        <v>2455</v>
      </c>
    </row>
    <row r="1386" spans="1:14" ht="15">
      <c r="A1386" s="785">
        <v>45837</v>
      </c>
      <c r="B1386" s="786" t="s">
        <v>3751</v>
      </c>
      <c r="C1386" s="786">
        <v>82558</v>
      </c>
      <c r="D1386" s="786" t="s">
        <v>2893</v>
      </c>
      <c r="E1386" s="786">
        <v>70</v>
      </c>
      <c r="F1386" s="786">
        <v>4010</v>
      </c>
      <c r="G1386" s="786" t="s">
        <v>2617</v>
      </c>
      <c r="H1386" s="786" t="s">
        <v>1573</v>
      </c>
      <c r="I1386" s="798"/>
      <c r="J1386" s="786">
        <v>1</v>
      </c>
      <c r="K1386" s="786">
        <v>7.33</v>
      </c>
      <c r="L1386" s="796">
        <v>7.33</v>
      </c>
      <c r="M1386" s="55" t="s">
        <v>2455</v>
      </c>
    </row>
    <row r="1387" spans="1:14" ht="15">
      <c r="A1387" s="783">
        <v>45837</v>
      </c>
      <c r="B1387" s="784" t="s">
        <v>3751</v>
      </c>
      <c r="C1387" s="784">
        <v>82949</v>
      </c>
      <c r="D1387" s="784">
        <v>434</v>
      </c>
      <c r="E1387" s="784">
        <v>110</v>
      </c>
      <c r="F1387" s="784">
        <v>4010</v>
      </c>
      <c r="G1387" s="784" t="s">
        <v>2617</v>
      </c>
      <c r="H1387" s="784" t="s">
        <v>1573</v>
      </c>
      <c r="I1387" s="797"/>
      <c r="J1387" s="784">
        <v>1</v>
      </c>
      <c r="K1387" s="784">
        <v>6.25</v>
      </c>
      <c r="L1387" s="793">
        <v>6.25</v>
      </c>
      <c r="M1387" s="55" t="s">
        <v>2455</v>
      </c>
    </row>
    <row r="1388" spans="1:14" ht="15">
      <c r="A1388" s="785">
        <v>45837</v>
      </c>
      <c r="B1388" s="786" t="s">
        <v>3751</v>
      </c>
      <c r="C1388" s="786">
        <v>82605</v>
      </c>
      <c r="D1388" s="786" t="s">
        <v>3755</v>
      </c>
      <c r="E1388" s="786">
        <v>85</v>
      </c>
      <c r="F1388" s="786">
        <v>4010</v>
      </c>
      <c r="G1388" s="786" t="s">
        <v>2617</v>
      </c>
      <c r="H1388" s="786" t="s">
        <v>1573</v>
      </c>
      <c r="I1388" s="798"/>
      <c r="J1388" s="786">
        <v>1</v>
      </c>
      <c r="K1388" s="786">
        <v>6.85</v>
      </c>
      <c r="L1388" s="796">
        <v>6.85</v>
      </c>
      <c r="M1388" s="55" t="s">
        <v>2455</v>
      </c>
    </row>
    <row r="1389" spans="1:14" ht="15">
      <c r="A1389" s="783">
        <v>45837</v>
      </c>
      <c r="B1389" s="784" t="s">
        <v>3751</v>
      </c>
      <c r="C1389" s="784">
        <v>67375</v>
      </c>
      <c r="D1389" s="784" t="s">
        <v>3756</v>
      </c>
      <c r="E1389" s="784">
        <v>140</v>
      </c>
      <c r="F1389" s="784">
        <v>4010</v>
      </c>
      <c r="G1389" s="784" t="s">
        <v>2617</v>
      </c>
      <c r="H1389" s="784" t="s">
        <v>1573</v>
      </c>
      <c r="I1389" s="797"/>
      <c r="J1389" s="784">
        <v>1</v>
      </c>
      <c r="K1389" s="784">
        <v>5.76</v>
      </c>
      <c r="L1389" s="793">
        <v>5.76</v>
      </c>
      <c r="M1389" s="55" t="s">
        <v>2455</v>
      </c>
    </row>
    <row r="1390" spans="1:14" ht="15">
      <c r="A1390" s="785">
        <v>45837</v>
      </c>
      <c r="B1390" s="786" t="s">
        <v>3751</v>
      </c>
      <c r="C1390" s="786">
        <v>65593</v>
      </c>
      <c r="D1390" s="786" t="s">
        <v>3048</v>
      </c>
      <c r="E1390" s="786">
        <v>50</v>
      </c>
      <c r="F1390" s="786">
        <v>4010</v>
      </c>
      <c r="G1390" s="786" t="s">
        <v>2617</v>
      </c>
      <c r="H1390" s="786" t="s">
        <v>1573</v>
      </c>
      <c r="I1390" s="798"/>
      <c r="J1390" s="786">
        <v>1</v>
      </c>
      <c r="K1390" s="786">
        <v>3.63</v>
      </c>
      <c r="L1390" s="796">
        <v>3.63</v>
      </c>
      <c r="M1390" s="55" t="s">
        <v>2455</v>
      </c>
    </row>
    <row r="1391" spans="1:14" ht="15">
      <c r="A1391" s="282">
        <v>45839</v>
      </c>
      <c r="B1391" s="784" t="s">
        <v>3757</v>
      </c>
      <c r="C1391" s="784">
        <v>67563</v>
      </c>
      <c r="D1391" s="784" t="s">
        <v>2934</v>
      </c>
      <c r="E1391" s="784">
        <v>150</v>
      </c>
      <c r="F1391" s="784">
        <v>4010</v>
      </c>
      <c r="G1391" s="784" t="s">
        <v>3758</v>
      </c>
      <c r="H1391" s="784" t="s">
        <v>1573</v>
      </c>
      <c r="J1391" s="55">
        <v>-2</v>
      </c>
      <c r="K1391" s="791">
        <v>8.69</v>
      </c>
      <c r="L1391" s="791">
        <v>-17.38</v>
      </c>
      <c r="M1391" s="55" t="s">
        <v>2967</v>
      </c>
    </row>
    <row r="1392" spans="1:14" ht="15">
      <c r="A1392" s="282">
        <v>45839</v>
      </c>
      <c r="B1392" s="784" t="s">
        <v>3757</v>
      </c>
      <c r="C1392" s="786">
        <v>68144</v>
      </c>
      <c r="D1392" s="786" t="s">
        <v>2493</v>
      </c>
      <c r="E1392" s="786">
        <v>90</v>
      </c>
      <c r="F1392" s="786">
        <v>4010</v>
      </c>
      <c r="G1392" s="786" t="s">
        <v>3759</v>
      </c>
      <c r="H1392" s="786" t="s">
        <v>1573</v>
      </c>
      <c r="J1392" s="55">
        <v>-2</v>
      </c>
      <c r="K1392" s="791">
        <v>6.42</v>
      </c>
      <c r="L1392" s="791">
        <v>-12.84</v>
      </c>
      <c r="M1392" s="55" t="s">
        <v>2967</v>
      </c>
    </row>
    <row r="1393" spans="1:13" ht="15">
      <c r="A1393" s="282">
        <v>45839</v>
      </c>
      <c r="B1393" s="55" t="s">
        <v>3760</v>
      </c>
      <c r="C1393" s="784">
        <v>81612</v>
      </c>
      <c r="D1393" s="784" t="s">
        <v>3761</v>
      </c>
      <c r="E1393" s="784">
        <v>100</v>
      </c>
      <c r="F1393" s="784">
        <v>4010</v>
      </c>
      <c r="G1393" s="784" t="s">
        <v>3762</v>
      </c>
      <c r="H1393" s="784" t="s">
        <v>1573</v>
      </c>
      <c r="J1393" s="55">
        <v>-1</v>
      </c>
      <c r="K1393" s="791">
        <v>9.75</v>
      </c>
      <c r="L1393" s="791">
        <v>-9.75</v>
      </c>
      <c r="M1393" s="55" t="s">
        <v>2873</v>
      </c>
    </row>
    <row r="1394" spans="1:13" ht="15">
      <c r="A1394" s="282">
        <v>45839</v>
      </c>
      <c r="B1394" s="55" t="s">
        <v>3760</v>
      </c>
      <c r="C1394" s="786">
        <v>82773</v>
      </c>
      <c r="D1394" s="786" t="s">
        <v>3332</v>
      </c>
      <c r="E1394" s="786">
        <v>85</v>
      </c>
      <c r="F1394" s="786">
        <v>4010</v>
      </c>
      <c r="G1394" s="786" t="s">
        <v>3763</v>
      </c>
      <c r="H1394" s="786" t="s">
        <v>1573</v>
      </c>
      <c r="J1394" s="55">
        <v>-1</v>
      </c>
      <c r="K1394" s="791">
        <v>13.37</v>
      </c>
      <c r="L1394" s="791">
        <v>-13.37</v>
      </c>
      <c r="M1394" s="55" t="s">
        <v>2873</v>
      </c>
    </row>
    <row r="1395" spans="1:13" ht="15">
      <c r="A1395" s="282">
        <v>45839</v>
      </c>
      <c r="B1395" s="55" t="s">
        <v>3760</v>
      </c>
      <c r="C1395" s="784">
        <v>81575</v>
      </c>
      <c r="D1395" s="784" t="s">
        <v>2562</v>
      </c>
      <c r="E1395" s="784">
        <v>80</v>
      </c>
      <c r="F1395" s="784">
        <v>4010</v>
      </c>
      <c r="G1395" s="784" t="s">
        <v>3764</v>
      </c>
      <c r="H1395" s="784" t="s">
        <v>1573</v>
      </c>
      <c r="J1395" s="55">
        <v>-1</v>
      </c>
      <c r="K1395" s="791">
        <v>6.64</v>
      </c>
      <c r="L1395" s="791">
        <v>-6.64</v>
      </c>
      <c r="M1395" s="55" t="s">
        <v>2873</v>
      </c>
    </row>
    <row r="1396" spans="1:13" ht="15">
      <c r="A1396" s="282">
        <v>45839</v>
      </c>
      <c r="B1396" s="55" t="s">
        <v>3760</v>
      </c>
      <c r="C1396" s="786">
        <v>83018</v>
      </c>
      <c r="D1396" s="786" t="s">
        <v>2216</v>
      </c>
      <c r="E1396" s="786">
        <v>70</v>
      </c>
      <c r="F1396" s="786">
        <v>4010</v>
      </c>
      <c r="G1396" s="786" t="s">
        <v>3765</v>
      </c>
      <c r="H1396" s="786" t="s">
        <v>1573</v>
      </c>
      <c r="J1396" s="55">
        <v>-1</v>
      </c>
      <c r="K1396" s="791">
        <v>5.19</v>
      </c>
      <c r="L1396" s="791">
        <v>-5.19</v>
      </c>
      <c r="M1396" s="55" t="s">
        <v>2873</v>
      </c>
    </row>
    <row r="1397" spans="1:13" ht="15">
      <c r="A1397" s="282">
        <v>45839</v>
      </c>
      <c r="B1397" s="55" t="s">
        <v>3760</v>
      </c>
      <c r="C1397" s="784">
        <v>67862</v>
      </c>
      <c r="D1397" s="784" t="s">
        <v>3766</v>
      </c>
      <c r="E1397" s="784">
        <v>120</v>
      </c>
      <c r="F1397" s="784">
        <v>4010</v>
      </c>
      <c r="G1397" s="784" t="s">
        <v>3767</v>
      </c>
      <c r="H1397" s="784" t="s">
        <v>1573</v>
      </c>
      <c r="J1397" s="55">
        <v>-1</v>
      </c>
      <c r="K1397" s="791">
        <v>5.47</v>
      </c>
      <c r="L1397" s="791">
        <v>-5.47</v>
      </c>
      <c r="M1397" s="55" t="s">
        <v>2873</v>
      </c>
    </row>
    <row r="1398" spans="1:13" ht="15">
      <c r="A1398" s="282">
        <v>45839</v>
      </c>
      <c r="B1398" s="55" t="s">
        <v>3768</v>
      </c>
      <c r="C1398" s="784">
        <v>81496</v>
      </c>
      <c r="D1398" s="784" t="s">
        <v>2934</v>
      </c>
      <c r="E1398" s="784">
        <v>120</v>
      </c>
      <c r="F1398" s="784">
        <v>4010</v>
      </c>
      <c r="G1398" s="784" t="s">
        <v>3769</v>
      </c>
      <c r="H1398" s="784" t="s">
        <v>1573</v>
      </c>
      <c r="J1398" s="55">
        <v>-1</v>
      </c>
      <c r="K1398" s="791">
        <v>7.27</v>
      </c>
      <c r="L1398" s="791">
        <v>-7.27</v>
      </c>
      <c r="M1398" s="55" t="s">
        <v>2287</v>
      </c>
    </row>
    <row r="1399" spans="1:13" ht="15">
      <c r="A1399" s="282">
        <v>45839</v>
      </c>
      <c r="B1399" s="55" t="s">
        <v>3768</v>
      </c>
      <c r="C1399" s="786">
        <v>58662</v>
      </c>
      <c r="D1399" s="786" t="s">
        <v>3770</v>
      </c>
      <c r="E1399" s="786" t="s">
        <v>289</v>
      </c>
      <c r="F1399" s="786">
        <v>4010</v>
      </c>
      <c r="G1399" s="786" t="s">
        <v>3771</v>
      </c>
      <c r="H1399" s="786" t="s">
        <v>1573</v>
      </c>
      <c r="J1399" s="55">
        <v>-1</v>
      </c>
      <c r="K1399" s="791">
        <v>10.43</v>
      </c>
      <c r="L1399" s="791">
        <v>-10.43</v>
      </c>
      <c r="M1399" s="55" t="s">
        <v>2287</v>
      </c>
    </row>
    <row r="1400" spans="1:13">
      <c r="J1400" s="55">
        <f>SUBTOTAL(9,J2:J1399)</f>
        <v>300</v>
      </c>
      <c r="L1400" s="791">
        <f>SUBTOTAL(9,L2:L1399)</f>
        <v>769.4400000000004</v>
      </c>
    </row>
    <row r="1401" spans="1:13" ht="15">
      <c r="A1401" s="282">
        <v>45840</v>
      </c>
      <c r="B1401" s="55" t="s">
        <v>3772</v>
      </c>
      <c r="C1401" s="784">
        <v>80467</v>
      </c>
      <c r="D1401" s="784" t="s">
        <v>2411</v>
      </c>
      <c r="E1401" s="784">
        <v>130</v>
      </c>
      <c r="F1401" s="784">
        <v>4010</v>
      </c>
      <c r="G1401" s="784" t="s">
        <v>3773</v>
      </c>
      <c r="H1401" s="784" t="s">
        <v>1573</v>
      </c>
      <c r="I1401" s="797">
        <v>2</v>
      </c>
      <c r="J1401" s="784">
        <v>2</v>
      </c>
      <c r="K1401" s="784">
        <v>5.64</v>
      </c>
      <c r="L1401" s="793">
        <v>11.28</v>
      </c>
      <c r="M1401" s="55" t="s">
        <v>2455</v>
      </c>
    </row>
    <row r="1402" spans="1:13" ht="15">
      <c r="A1402" s="282">
        <v>45840</v>
      </c>
      <c r="B1402" s="55" t="s">
        <v>3772</v>
      </c>
      <c r="C1402" s="786">
        <v>67563</v>
      </c>
      <c r="D1402" s="786" t="s">
        <v>3078</v>
      </c>
      <c r="E1402" s="786">
        <v>100</v>
      </c>
      <c r="F1402" s="786">
        <v>4010</v>
      </c>
      <c r="G1402" s="786" t="s">
        <v>3774</v>
      </c>
      <c r="H1402" s="786" t="s">
        <v>1573</v>
      </c>
      <c r="I1402" s="798">
        <v>1</v>
      </c>
      <c r="J1402" s="786">
        <v>1</v>
      </c>
      <c r="K1402" s="786">
        <v>8.69</v>
      </c>
      <c r="L1402" s="796">
        <v>8.69</v>
      </c>
      <c r="M1402" s="55" t="s">
        <v>2455</v>
      </c>
    </row>
    <row r="1403" spans="1:13" ht="15">
      <c r="A1403" s="282">
        <v>45840</v>
      </c>
      <c r="B1403" s="55" t="s">
        <v>3772</v>
      </c>
      <c r="C1403" s="784">
        <v>81886</v>
      </c>
      <c r="D1403" s="784" t="s">
        <v>3042</v>
      </c>
      <c r="E1403" s="784">
        <v>90</v>
      </c>
      <c r="F1403" s="784">
        <v>4010</v>
      </c>
      <c r="G1403" s="784" t="s">
        <v>3775</v>
      </c>
      <c r="H1403" s="784" t="s">
        <v>1573</v>
      </c>
      <c r="I1403" s="797">
        <v>1</v>
      </c>
      <c r="J1403" s="784">
        <v>1</v>
      </c>
      <c r="K1403" s="784">
        <v>8.67</v>
      </c>
      <c r="L1403" s="793">
        <v>8.67</v>
      </c>
      <c r="M1403" s="55" t="s">
        <v>2455</v>
      </c>
    </row>
    <row r="1404" spans="1:13" ht="15">
      <c r="A1404" s="282">
        <v>45840</v>
      </c>
      <c r="B1404" s="55" t="s">
        <v>3772</v>
      </c>
      <c r="C1404" s="786">
        <v>83077</v>
      </c>
      <c r="D1404" s="786" t="s">
        <v>3776</v>
      </c>
      <c r="E1404" s="786">
        <v>130</v>
      </c>
      <c r="F1404" s="786">
        <v>4010</v>
      </c>
      <c r="G1404" s="786" t="s">
        <v>3777</v>
      </c>
      <c r="H1404" s="786" t="s">
        <v>1573</v>
      </c>
      <c r="I1404" s="798">
        <v>1</v>
      </c>
      <c r="J1404" s="786">
        <v>1</v>
      </c>
      <c r="K1404" s="786">
        <v>5.71</v>
      </c>
      <c r="L1404" s="796">
        <v>5.71</v>
      </c>
      <c r="M1404" s="55" t="s">
        <v>2455</v>
      </c>
    </row>
    <row r="1405" spans="1:13" ht="15">
      <c r="A1405" s="282">
        <v>45840</v>
      </c>
      <c r="B1405" s="55" t="s">
        <v>3772</v>
      </c>
      <c r="C1405" s="784">
        <v>81766</v>
      </c>
      <c r="D1405" s="784" t="s">
        <v>2580</v>
      </c>
      <c r="E1405" s="784">
        <v>85</v>
      </c>
      <c r="F1405" s="784">
        <v>4010</v>
      </c>
      <c r="G1405" s="784" t="s">
        <v>3778</v>
      </c>
      <c r="H1405" s="784" t="s">
        <v>1573</v>
      </c>
      <c r="I1405" s="797">
        <v>1</v>
      </c>
      <c r="J1405" s="784">
        <v>1</v>
      </c>
      <c r="K1405" s="784">
        <v>3.93</v>
      </c>
      <c r="L1405" s="793">
        <v>3.93</v>
      </c>
      <c r="M1405" s="55" t="s">
        <v>2455</v>
      </c>
    </row>
    <row r="1406" spans="1:13" ht="15">
      <c r="A1406" s="282">
        <v>45840</v>
      </c>
      <c r="B1406" s="55" t="s">
        <v>3772</v>
      </c>
      <c r="C1406" s="786">
        <v>82603</v>
      </c>
      <c r="D1406" s="786" t="s">
        <v>3041</v>
      </c>
      <c r="E1406" s="786">
        <v>100</v>
      </c>
      <c r="F1406" s="786">
        <v>4010</v>
      </c>
      <c r="G1406" s="786" t="s">
        <v>3779</v>
      </c>
      <c r="H1406" s="786" t="s">
        <v>1573</v>
      </c>
      <c r="I1406" s="798">
        <v>1</v>
      </c>
      <c r="J1406" s="786">
        <v>1</v>
      </c>
      <c r="K1406" s="786">
        <v>5.1100000000000003</v>
      </c>
      <c r="L1406" s="796">
        <v>5.1100000000000003</v>
      </c>
      <c r="M1406" s="55" t="s">
        <v>2455</v>
      </c>
    </row>
    <row r="1407" spans="1:13" ht="15">
      <c r="A1407" s="282">
        <v>45840</v>
      </c>
      <c r="B1407" s="55" t="s">
        <v>3772</v>
      </c>
      <c r="C1407" s="784">
        <v>81496</v>
      </c>
      <c r="D1407" s="784" t="s">
        <v>3048</v>
      </c>
      <c r="E1407" s="784">
        <v>85</v>
      </c>
      <c r="F1407" s="784">
        <v>4010</v>
      </c>
      <c r="G1407" s="784" t="s">
        <v>3780</v>
      </c>
      <c r="H1407" s="784" t="s">
        <v>1573</v>
      </c>
      <c r="I1407" s="797">
        <v>1</v>
      </c>
      <c r="J1407" s="784">
        <v>1</v>
      </c>
      <c r="K1407" s="784">
        <v>7.27</v>
      </c>
      <c r="L1407" s="793">
        <v>7.27</v>
      </c>
      <c r="M1407" s="55" t="s">
        <v>2455</v>
      </c>
    </row>
    <row r="1408" spans="1:13" ht="15">
      <c r="A1408" s="282">
        <v>45840</v>
      </c>
      <c r="B1408" s="55" t="s">
        <v>3772</v>
      </c>
      <c r="C1408" s="786">
        <v>82766</v>
      </c>
      <c r="D1408" s="786" t="s">
        <v>3781</v>
      </c>
      <c r="E1408" s="786">
        <v>75</v>
      </c>
      <c r="F1408" s="786">
        <v>4010</v>
      </c>
      <c r="G1408" s="786" t="s">
        <v>3782</v>
      </c>
      <c r="H1408" s="786" t="s">
        <v>1573</v>
      </c>
      <c r="I1408" s="798">
        <v>1</v>
      </c>
      <c r="J1408" s="786">
        <v>1</v>
      </c>
      <c r="K1408" s="786">
        <v>17.21</v>
      </c>
      <c r="L1408" s="796">
        <v>17.21</v>
      </c>
      <c r="M1408" s="55" t="s">
        <v>2455</v>
      </c>
    </row>
    <row r="1409" spans="1:13" ht="15">
      <c r="A1409" s="282">
        <v>45840</v>
      </c>
      <c r="B1409" s="55" t="s">
        <v>3772</v>
      </c>
      <c r="C1409" s="784">
        <v>81315</v>
      </c>
      <c r="D1409" s="784" t="s">
        <v>3019</v>
      </c>
      <c r="E1409" s="784">
        <v>85</v>
      </c>
      <c r="F1409" s="784">
        <v>4010</v>
      </c>
      <c r="G1409" s="784" t="s">
        <v>3783</v>
      </c>
      <c r="H1409" s="784" t="s">
        <v>1573</v>
      </c>
      <c r="I1409" s="797">
        <v>1</v>
      </c>
      <c r="J1409" s="784">
        <v>1</v>
      </c>
      <c r="K1409" s="784">
        <v>5.53</v>
      </c>
      <c r="L1409" s="793">
        <v>5.53</v>
      </c>
      <c r="M1409" s="55" t="s">
        <v>2455</v>
      </c>
    </row>
    <row r="1410" spans="1:13" ht="15">
      <c r="A1410" s="282">
        <v>45840</v>
      </c>
      <c r="B1410" s="55" t="s">
        <v>3772</v>
      </c>
      <c r="C1410" s="786">
        <v>81422</v>
      </c>
      <c r="D1410" s="786" t="s">
        <v>2436</v>
      </c>
      <c r="E1410" s="786">
        <v>75</v>
      </c>
      <c r="F1410" s="786">
        <v>4010</v>
      </c>
      <c r="G1410" s="786" t="s">
        <v>3784</v>
      </c>
      <c r="H1410" s="786" t="s">
        <v>1573</v>
      </c>
      <c r="I1410" s="798">
        <v>1</v>
      </c>
      <c r="J1410" s="786">
        <v>1</v>
      </c>
      <c r="K1410" s="786">
        <v>11.16</v>
      </c>
      <c r="L1410" s="796">
        <v>11.16</v>
      </c>
      <c r="M1410" s="55" t="s">
        <v>2455</v>
      </c>
    </row>
    <row r="1411" spans="1:13" ht="15">
      <c r="A1411" s="282">
        <v>45840</v>
      </c>
      <c r="B1411" s="55" t="s">
        <v>3772</v>
      </c>
      <c r="C1411" s="784">
        <v>82604</v>
      </c>
      <c r="D1411" s="784" t="s">
        <v>2493</v>
      </c>
      <c r="E1411" s="784">
        <v>150</v>
      </c>
      <c r="F1411" s="784">
        <v>4010</v>
      </c>
      <c r="G1411" s="784" t="s">
        <v>3785</v>
      </c>
      <c r="H1411" s="784" t="s">
        <v>1573</v>
      </c>
      <c r="I1411" s="797">
        <v>1</v>
      </c>
      <c r="J1411" s="784">
        <v>1</v>
      </c>
      <c r="K1411" s="784">
        <v>5.91</v>
      </c>
      <c r="L1411" s="793">
        <v>5.91</v>
      </c>
      <c r="M1411" s="55" t="s">
        <v>2455</v>
      </c>
    </row>
    <row r="1412" spans="1:13" ht="15">
      <c r="A1412" s="282">
        <v>45840</v>
      </c>
      <c r="B1412" s="55" t="s">
        <v>3772</v>
      </c>
      <c r="C1412" s="786">
        <v>82604</v>
      </c>
      <c r="D1412" s="786" t="s">
        <v>2493</v>
      </c>
      <c r="E1412" s="786">
        <v>140</v>
      </c>
      <c r="F1412" s="786">
        <v>4010</v>
      </c>
      <c r="G1412" s="786" t="s">
        <v>3786</v>
      </c>
      <c r="H1412" s="786" t="s">
        <v>1573</v>
      </c>
      <c r="I1412" s="798">
        <v>7</v>
      </c>
      <c r="J1412" s="786">
        <v>7</v>
      </c>
      <c r="K1412" s="786">
        <v>5.91</v>
      </c>
      <c r="L1412" s="796">
        <v>41.37</v>
      </c>
      <c r="M1412" s="55" t="s">
        <v>2455</v>
      </c>
    </row>
    <row r="1413" spans="1:13" ht="15">
      <c r="A1413" s="282">
        <v>45840</v>
      </c>
      <c r="B1413" s="55" t="s">
        <v>3772</v>
      </c>
      <c r="C1413" s="784">
        <v>82646</v>
      </c>
      <c r="D1413" s="784" t="s">
        <v>2493</v>
      </c>
      <c r="E1413" s="784">
        <v>120</v>
      </c>
      <c r="F1413" s="784">
        <v>4010</v>
      </c>
      <c r="G1413" s="784" t="s">
        <v>3787</v>
      </c>
      <c r="H1413" s="784" t="s">
        <v>1573</v>
      </c>
      <c r="I1413" s="797">
        <v>2</v>
      </c>
      <c r="J1413" s="784">
        <v>2</v>
      </c>
      <c r="K1413" s="784">
        <v>4.04</v>
      </c>
      <c r="L1413" s="793">
        <v>8.08</v>
      </c>
      <c r="M1413" s="55" t="s">
        <v>2455</v>
      </c>
    </row>
    <row r="1414" spans="1:13" ht="15">
      <c r="A1414" s="282">
        <v>45840</v>
      </c>
      <c r="B1414" s="55" t="s">
        <v>3772</v>
      </c>
      <c r="C1414" s="786">
        <v>82548</v>
      </c>
      <c r="D1414" s="786" t="s">
        <v>2527</v>
      </c>
      <c r="E1414" s="786">
        <v>110</v>
      </c>
      <c r="F1414" s="786">
        <v>4010</v>
      </c>
      <c r="G1414" s="786" t="s">
        <v>3788</v>
      </c>
      <c r="H1414" s="786" t="s">
        <v>1573</v>
      </c>
      <c r="I1414" s="798">
        <v>2</v>
      </c>
      <c r="J1414" s="786">
        <v>2</v>
      </c>
      <c r="K1414" s="786">
        <v>10.01</v>
      </c>
      <c r="L1414" s="796">
        <v>20.02</v>
      </c>
      <c r="M1414" s="55" t="s">
        <v>2455</v>
      </c>
    </row>
    <row r="1415" spans="1:13" ht="15">
      <c r="A1415" s="282">
        <v>45840</v>
      </c>
      <c r="B1415" s="55" t="s">
        <v>3772</v>
      </c>
      <c r="C1415" s="784">
        <v>81461</v>
      </c>
      <c r="D1415" s="784" t="s">
        <v>3468</v>
      </c>
      <c r="E1415" s="784">
        <v>100</v>
      </c>
      <c r="F1415" s="784">
        <v>4010</v>
      </c>
      <c r="G1415" s="784" t="s">
        <v>3789</v>
      </c>
      <c r="H1415" s="784" t="s">
        <v>1573</v>
      </c>
      <c r="I1415" s="797">
        <v>2</v>
      </c>
      <c r="J1415" s="784">
        <v>2</v>
      </c>
      <c r="K1415" s="784">
        <v>12.16</v>
      </c>
      <c r="L1415" s="793">
        <v>24.32</v>
      </c>
      <c r="M1415" s="55" t="s">
        <v>2455</v>
      </c>
    </row>
    <row r="1416" spans="1:13" ht="15">
      <c r="A1416" s="282">
        <v>45840</v>
      </c>
      <c r="B1416" s="55" t="s">
        <v>3772</v>
      </c>
      <c r="C1416" s="786">
        <v>58665</v>
      </c>
      <c r="D1416" s="786" t="s">
        <v>3631</v>
      </c>
      <c r="E1416" s="786" t="s">
        <v>2230</v>
      </c>
      <c r="F1416" s="786">
        <v>4010</v>
      </c>
      <c r="G1416" s="786" t="s">
        <v>3790</v>
      </c>
      <c r="H1416" s="786" t="s">
        <v>1573</v>
      </c>
      <c r="I1416" s="798">
        <v>3</v>
      </c>
      <c r="J1416" s="786">
        <v>3</v>
      </c>
      <c r="K1416" s="786">
        <v>8.91</v>
      </c>
      <c r="L1416" s="796">
        <v>26.73</v>
      </c>
      <c r="M1416" s="55" t="s">
        <v>2455</v>
      </c>
    </row>
    <row r="1417" spans="1:13" ht="15">
      <c r="A1417" s="282">
        <v>45840</v>
      </c>
      <c r="B1417" s="55" t="s">
        <v>3772</v>
      </c>
      <c r="C1417" s="784">
        <v>81351</v>
      </c>
      <c r="D1417" s="784" t="s">
        <v>2560</v>
      </c>
      <c r="E1417" s="784">
        <v>140</v>
      </c>
      <c r="F1417" s="784">
        <v>4010</v>
      </c>
      <c r="G1417" s="784" t="s">
        <v>3791</v>
      </c>
      <c r="H1417" s="784" t="s">
        <v>1573</v>
      </c>
      <c r="I1417" s="797">
        <v>3</v>
      </c>
      <c r="J1417" s="784">
        <v>3</v>
      </c>
      <c r="K1417" s="784">
        <v>11.21</v>
      </c>
      <c r="L1417" s="793">
        <v>33.630000000000003</v>
      </c>
      <c r="M1417" s="55" t="s">
        <v>2455</v>
      </c>
    </row>
    <row r="1418" spans="1:13" ht="15">
      <c r="A1418" s="282">
        <v>45840</v>
      </c>
      <c r="B1418" s="55" t="s">
        <v>3792</v>
      </c>
      <c r="C1418" s="784">
        <v>50769</v>
      </c>
      <c r="D1418" s="784">
        <v>1</v>
      </c>
      <c r="E1418" s="784" t="s">
        <v>289</v>
      </c>
      <c r="F1418" s="784">
        <v>4010</v>
      </c>
      <c r="G1418" s="784" t="s">
        <v>3793</v>
      </c>
      <c r="H1418" s="784" t="s">
        <v>1573</v>
      </c>
      <c r="I1418" s="797">
        <v>2</v>
      </c>
      <c r="J1418" s="784">
        <v>2</v>
      </c>
      <c r="K1418" s="784">
        <v>3.87</v>
      </c>
      <c r="L1418" s="793">
        <v>7.74</v>
      </c>
      <c r="M1418" s="55" t="s">
        <v>2455</v>
      </c>
    </row>
    <row r="1419" spans="1:13" ht="15">
      <c r="A1419" s="282">
        <v>45840</v>
      </c>
      <c r="B1419" s="55" t="s">
        <v>3792</v>
      </c>
      <c r="C1419" s="786">
        <v>58660</v>
      </c>
      <c r="D1419" s="786" t="s">
        <v>2781</v>
      </c>
      <c r="E1419" s="786" t="s">
        <v>2061</v>
      </c>
      <c r="F1419" s="786">
        <v>4010</v>
      </c>
      <c r="G1419" s="786" t="s">
        <v>3794</v>
      </c>
      <c r="H1419" s="786" t="s">
        <v>1573</v>
      </c>
      <c r="I1419" s="798">
        <v>1</v>
      </c>
      <c r="J1419" s="786">
        <v>1</v>
      </c>
      <c r="K1419" s="786">
        <v>8.69</v>
      </c>
      <c r="L1419" s="796">
        <v>8.69</v>
      </c>
      <c r="M1419" s="55" t="s">
        <v>2455</v>
      </c>
    </row>
    <row r="1420" spans="1:13" ht="15">
      <c r="A1420" s="282">
        <v>45840</v>
      </c>
      <c r="B1420" s="55" t="s">
        <v>3792</v>
      </c>
      <c r="C1420" s="784">
        <v>81470</v>
      </c>
      <c r="D1420" s="784" t="s">
        <v>3337</v>
      </c>
      <c r="E1420" s="784">
        <v>150</v>
      </c>
      <c r="F1420" s="784">
        <v>4010</v>
      </c>
      <c r="G1420" s="784" t="s">
        <v>3795</v>
      </c>
      <c r="H1420" s="784" t="s">
        <v>1573</v>
      </c>
      <c r="I1420" s="797">
        <v>1</v>
      </c>
      <c r="J1420" s="784">
        <v>1</v>
      </c>
      <c r="K1420" s="784">
        <v>3.94</v>
      </c>
      <c r="L1420" s="793">
        <v>3.94</v>
      </c>
      <c r="M1420" s="55" t="s">
        <v>2455</v>
      </c>
    </row>
    <row r="1421" spans="1:13" ht="15">
      <c r="A1421" s="282">
        <v>45840</v>
      </c>
      <c r="B1421" s="55" t="s">
        <v>3792</v>
      </c>
      <c r="C1421" s="786">
        <v>80039</v>
      </c>
      <c r="D1421" s="786" t="s">
        <v>3311</v>
      </c>
      <c r="E1421" s="786" t="s">
        <v>2061</v>
      </c>
      <c r="F1421" s="786">
        <v>4010</v>
      </c>
      <c r="G1421" s="786" t="s">
        <v>3796</v>
      </c>
      <c r="H1421" s="786" t="s">
        <v>1573</v>
      </c>
      <c r="I1421" s="798">
        <v>1</v>
      </c>
      <c r="J1421" s="786">
        <v>1</v>
      </c>
      <c r="K1421" s="786">
        <v>11.3</v>
      </c>
      <c r="L1421" s="796">
        <v>11.3</v>
      </c>
      <c r="M1421" s="55" t="s">
        <v>2455</v>
      </c>
    </row>
    <row r="1422" spans="1:13" ht="15">
      <c r="A1422" s="282">
        <v>45840</v>
      </c>
      <c r="B1422" s="55" t="s">
        <v>3792</v>
      </c>
      <c r="C1422" s="784">
        <v>82546</v>
      </c>
      <c r="D1422" s="784" t="s">
        <v>3576</v>
      </c>
      <c r="E1422" s="784">
        <v>130</v>
      </c>
      <c r="F1422" s="784">
        <v>4010</v>
      </c>
      <c r="G1422" s="784" t="s">
        <v>3797</v>
      </c>
      <c r="H1422" s="784" t="s">
        <v>1573</v>
      </c>
      <c r="I1422" s="797">
        <v>1</v>
      </c>
      <c r="J1422" s="784">
        <v>1</v>
      </c>
      <c r="K1422" s="784">
        <v>7.45</v>
      </c>
      <c r="L1422" s="793">
        <v>7.45</v>
      </c>
      <c r="M1422" s="55" t="s">
        <v>2455</v>
      </c>
    </row>
    <row r="1423" spans="1:13" ht="15">
      <c r="A1423" s="282">
        <v>45840</v>
      </c>
      <c r="B1423" s="55" t="s">
        <v>3792</v>
      </c>
      <c r="C1423" s="786">
        <v>80493</v>
      </c>
      <c r="D1423" s="786" t="s">
        <v>3798</v>
      </c>
      <c r="E1423" s="786">
        <v>120</v>
      </c>
      <c r="F1423" s="786">
        <v>4010</v>
      </c>
      <c r="G1423" s="786" t="s">
        <v>3799</v>
      </c>
      <c r="H1423" s="786" t="s">
        <v>1573</v>
      </c>
      <c r="I1423" s="798">
        <v>1</v>
      </c>
      <c r="J1423" s="786">
        <v>1</v>
      </c>
      <c r="K1423" s="786">
        <v>7.1</v>
      </c>
      <c r="L1423" s="796">
        <v>7.1</v>
      </c>
      <c r="M1423" s="55" t="s">
        <v>2455</v>
      </c>
    </row>
    <row r="1424" spans="1:13" ht="15">
      <c r="A1424" s="282">
        <v>45840</v>
      </c>
      <c r="B1424" s="55" t="s">
        <v>3792</v>
      </c>
      <c r="C1424" s="784">
        <v>82640</v>
      </c>
      <c r="D1424" s="784" t="s">
        <v>2934</v>
      </c>
      <c r="E1424" s="784">
        <v>85</v>
      </c>
      <c r="F1424" s="784">
        <v>4010</v>
      </c>
      <c r="G1424" s="784" t="s">
        <v>3800</v>
      </c>
      <c r="H1424" s="784" t="s">
        <v>1573</v>
      </c>
      <c r="I1424" s="797">
        <v>1</v>
      </c>
      <c r="J1424" s="784">
        <v>1</v>
      </c>
      <c r="K1424" s="784">
        <v>6.04</v>
      </c>
      <c r="L1424" s="793">
        <v>6.04</v>
      </c>
      <c r="M1424" s="55" t="s">
        <v>2455</v>
      </c>
    </row>
    <row r="1425" spans="1:13" ht="15">
      <c r="A1425" s="282">
        <v>45840</v>
      </c>
      <c r="B1425" s="55" t="s">
        <v>3792</v>
      </c>
      <c r="C1425" s="786">
        <v>81368</v>
      </c>
      <c r="D1425" s="786" t="s">
        <v>3500</v>
      </c>
      <c r="E1425" s="786">
        <v>100</v>
      </c>
      <c r="F1425" s="786">
        <v>4010</v>
      </c>
      <c r="G1425" s="786" t="s">
        <v>3801</v>
      </c>
      <c r="H1425" s="786" t="s">
        <v>1573</v>
      </c>
      <c r="I1425" s="798">
        <v>1</v>
      </c>
      <c r="J1425" s="786">
        <v>1</v>
      </c>
      <c r="K1425" s="786">
        <v>4.47</v>
      </c>
      <c r="L1425" s="796">
        <v>4.47</v>
      </c>
      <c r="M1425" s="55" t="s">
        <v>2455</v>
      </c>
    </row>
    <row r="1426" spans="1:13" ht="15">
      <c r="A1426" s="282">
        <v>45840</v>
      </c>
      <c r="B1426" s="55" t="s">
        <v>3792</v>
      </c>
      <c r="C1426" s="784">
        <v>82590</v>
      </c>
      <c r="D1426" s="784" t="s">
        <v>3046</v>
      </c>
      <c r="E1426" s="784">
        <v>140</v>
      </c>
      <c r="F1426" s="784">
        <v>4010</v>
      </c>
      <c r="G1426" s="784" t="s">
        <v>3802</v>
      </c>
      <c r="H1426" s="784" t="s">
        <v>1573</v>
      </c>
      <c r="I1426" s="797">
        <v>1</v>
      </c>
      <c r="J1426" s="784">
        <v>1</v>
      </c>
      <c r="K1426" s="784">
        <v>6.06</v>
      </c>
      <c r="L1426" s="793">
        <v>6.06</v>
      </c>
      <c r="M1426" s="55" t="s">
        <v>2455</v>
      </c>
    </row>
    <row r="1427" spans="1:13" ht="15">
      <c r="A1427" s="282">
        <v>45840</v>
      </c>
      <c r="B1427" s="55" t="s">
        <v>3792</v>
      </c>
      <c r="C1427" s="786">
        <v>33175</v>
      </c>
      <c r="D1427" s="786" t="s">
        <v>2900</v>
      </c>
      <c r="E1427" s="786">
        <v>110</v>
      </c>
      <c r="F1427" s="786">
        <v>4010</v>
      </c>
      <c r="G1427" s="786" t="s">
        <v>3803</v>
      </c>
      <c r="H1427" s="786" t="s">
        <v>1573</v>
      </c>
      <c r="I1427" s="798">
        <v>1</v>
      </c>
      <c r="J1427" s="786">
        <v>1</v>
      </c>
      <c r="K1427" s="786">
        <v>8.06</v>
      </c>
      <c r="L1427" s="796">
        <v>8.06</v>
      </c>
      <c r="M1427" s="55" t="s">
        <v>2455</v>
      </c>
    </row>
    <row r="1428" spans="1:13" ht="15">
      <c r="A1428" s="282">
        <v>45840</v>
      </c>
      <c r="B1428" s="55" t="s">
        <v>3792</v>
      </c>
      <c r="C1428" s="784">
        <v>81940</v>
      </c>
      <c r="D1428" s="784" t="s">
        <v>2282</v>
      </c>
      <c r="E1428" s="784">
        <v>100</v>
      </c>
      <c r="F1428" s="784">
        <v>4010</v>
      </c>
      <c r="G1428" s="784" t="s">
        <v>3804</v>
      </c>
      <c r="H1428" s="784" t="s">
        <v>1573</v>
      </c>
      <c r="I1428" s="797">
        <v>1</v>
      </c>
      <c r="J1428" s="784">
        <v>1</v>
      </c>
      <c r="K1428" s="784">
        <v>11.83</v>
      </c>
      <c r="L1428" s="793">
        <v>11.83</v>
      </c>
      <c r="M1428" s="55" t="s">
        <v>2455</v>
      </c>
    </row>
    <row r="1429" spans="1:13" ht="15">
      <c r="A1429" s="282">
        <v>45840</v>
      </c>
      <c r="B1429" s="55" t="s">
        <v>3792</v>
      </c>
      <c r="C1429" s="786">
        <v>82717</v>
      </c>
      <c r="D1429" s="786" t="s">
        <v>3805</v>
      </c>
      <c r="E1429" s="786">
        <v>50</v>
      </c>
      <c r="F1429" s="786">
        <v>4010</v>
      </c>
      <c r="G1429" s="786" t="s">
        <v>3806</v>
      </c>
      <c r="H1429" s="786" t="s">
        <v>1573</v>
      </c>
      <c r="I1429" s="798">
        <v>1</v>
      </c>
      <c r="J1429" s="786">
        <v>1</v>
      </c>
      <c r="K1429" s="786">
        <v>8.81</v>
      </c>
      <c r="L1429" s="796">
        <v>8.81</v>
      </c>
      <c r="M1429" s="55" t="s">
        <v>2455</v>
      </c>
    </row>
    <row r="1430" spans="1:13" ht="15">
      <c r="A1430" s="282">
        <v>45840</v>
      </c>
      <c r="B1430" s="55" t="s">
        <v>3792</v>
      </c>
      <c r="C1430" s="784">
        <v>81563</v>
      </c>
      <c r="D1430" s="784" t="s">
        <v>2533</v>
      </c>
      <c r="E1430" s="784">
        <v>130</v>
      </c>
      <c r="F1430" s="784">
        <v>4010</v>
      </c>
      <c r="G1430" s="784" t="s">
        <v>3807</v>
      </c>
      <c r="H1430" s="784" t="s">
        <v>1573</v>
      </c>
      <c r="I1430" s="797">
        <v>1</v>
      </c>
      <c r="J1430" s="784">
        <v>1</v>
      </c>
      <c r="K1430" s="784">
        <v>10.050000000000001</v>
      </c>
      <c r="L1430" s="793">
        <v>10.050000000000001</v>
      </c>
      <c r="M1430" s="55" t="s">
        <v>2455</v>
      </c>
    </row>
    <row r="1431" spans="1:13" ht="15">
      <c r="A1431" s="282">
        <v>45840</v>
      </c>
      <c r="B1431" s="55" t="s">
        <v>3792</v>
      </c>
      <c r="C1431" s="786">
        <v>82569</v>
      </c>
      <c r="D1431" s="786" t="s">
        <v>3253</v>
      </c>
      <c r="E1431" s="786">
        <v>80</v>
      </c>
      <c r="F1431" s="786">
        <v>4010</v>
      </c>
      <c r="G1431" s="786" t="s">
        <v>3808</v>
      </c>
      <c r="H1431" s="786" t="s">
        <v>1573</v>
      </c>
      <c r="I1431" s="798">
        <v>1</v>
      </c>
      <c r="J1431" s="786">
        <v>1</v>
      </c>
      <c r="K1431" s="786">
        <v>6.41</v>
      </c>
      <c r="L1431" s="796">
        <v>6.41</v>
      </c>
      <c r="M1431" s="55" t="s">
        <v>2455</v>
      </c>
    </row>
    <row r="1432" spans="1:13" ht="15">
      <c r="A1432" s="282">
        <v>45840</v>
      </c>
      <c r="B1432" s="55" t="s">
        <v>3792</v>
      </c>
      <c r="C1432" s="784">
        <v>67755</v>
      </c>
      <c r="D1432" s="784" t="s">
        <v>3754</v>
      </c>
      <c r="E1432" s="784">
        <v>75</v>
      </c>
      <c r="F1432" s="784">
        <v>4010</v>
      </c>
      <c r="G1432" s="784" t="s">
        <v>3809</v>
      </c>
      <c r="H1432" s="784" t="s">
        <v>1573</v>
      </c>
      <c r="I1432" s="797">
        <v>1</v>
      </c>
      <c r="J1432" s="784">
        <v>1</v>
      </c>
      <c r="K1432" s="784">
        <v>6.36</v>
      </c>
      <c r="L1432" s="793">
        <v>6.36</v>
      </c>
      <c r="M1432" s="55" t="s">
        <v>2455</v>
      </c>
    </row>
    <row r="1433" spans="1:13" ht="15">
      <c r="A1433" s="282">
        <v>45840</v>
      </c>
      <c r="B1433" s="55" t="s">
        <v>3792</v>
      </c>
      <c r="C1433" s="786">
        <v>81748</v>
      </c>
      <c r="D1433" s="786" t="s">
        <v>2580</v>
      </c>
      <c r="E1433" s="786">
        <v>70</v>
      </c>
      <c r="F1433" s="786">
        <v>4010</v>
      </c>
      <c r="G1433" s="786" t="s">
        <v>3810</v>
      </c>
      <c r="H1433" s="786" t="s">
        <v>1573</v>
      </c>
      <c r="I1433" s="798">
        <v>1</v>
      </c>
      <c r="J1433" s="786">
        <v>1</v>
      </c>
      <c r="K1433" s="786">
        <v>5.86</v>
      </c>
      <c r="L1433" s="796">
        <v>5.86</v>
      </c>
      <c r="M1433" s="55" t="s">
        <v>2455</v>
      </c>
    </row>
    <row r="1434" spans="1:13" ht="15">
      <c r="A1434" s="282">
        <v>45840</v>
      </c>
      <c r="B1434" s="55" t="s">
        <v>3792</v>
      </c>
      <c r="C1434" s="784">
        <v>82661</v>
      </c>
      <c r="D1434" s="784" t="s">
        <v>3319</v>
      </c>
      <c r="E1434" s="784">
        <v>50</v>
      </c>
      <c r="F1434" s="784">
        <v>4010</v>
      </c>
      <c r="G1434" s="784" t="s">
        <v>3811</v>
      </c>
      <c r="H1434" s="784" t="s">
        <v>1573</v>
      </c>
      <c r="I1434" s="797">
        <v>1</v>
      </c>
      <c r="J1434" s="784">
        <v>1</v>
      </c>
      <c r="K1434" s="784">
        <v>5.24</v>
      </c>
      <c r="L1434" s="793">
        <v>5.24</v>
      </c>
      <c r="M1434" s="55" t="s">
        <v>2455</v>
      </c>
    </row>
    <row r="1435" spans="1:13" ht="15">
      <c r="A1435" s="282">
        <v>45840</v>
      </c>
      <c r="B1435" s="55" t="s">
        <v>3792</v>
      </c>
      <c r="C1435" s="786">
        <v>82660</v>
      </c>
      <c r="D1435" s="786" t="s">
        <v>2497</v>
      </c>
      <c r="E1435" s="786">
        <v>60</v>
      </c>
      <c r="F1435" s="786">
        <v>4010</v>
      </c>
      <c r="G1435" s="786" t="s">
        <v>3812</v>
      </c>
      <c r="H1435" s="786" t="s">
        <v>1573</v>
      </c>
      <c r="I1435" s="798">
        <v>1</v>
      </c>
      <c r="J1435" s="786">
        <v>1</v>
      </c>
      <c r="K1435" s="786">
        <v>5.8</v>
      </c>
      <c r="L1435" s="796">
        <v>5.8</v>
      </c>
      <c r="M1435" s="55" t="s">
        <v>2455</v>
      </c>
    </row>
    <row r="1436" spans="1:13" ht="15">
      <c r="A1436" s="282">
        <v>45840</v>
      </c>
      <c r="B1436" s="55" t="s">
        <v>3792</v>
      </c>
      <c r="C1436" s="784">
        <v>82569</v>
      </c>
      <c r="D1436" s="784" t="s">
        <v>2844</v>
      </c>
      <c r="E1436" s="784">
        <v>75</v>
      </c>
      <c r="F1436" s="784">
        <v>4010</v>
      </c>
      <c r="G1436" s="784" t="s">
        <v>3813</v>
      </c>
      <c r="H1436" s="784" t="s">
        <v>1573</v>
      </c>
      <c r="I1436" s="797">
        <v>1</v>
      </c>
      <c r="J1436" s="784">
        <v>1</v>
      </c>
      <c r="K1436" s="784">
        <v>6.41</v>
      </c>
      <c r="L1436" s="793">
        <v>6.41</v>
      </c>
      <c r="M1436" s="55" t="s">
        <v>2455</v>
      </c>
    </row>
    <row r="1437" spans="1:13" ht="15">
      <c r="A1437" s="282">
        <v>45840</v>
      </c>
      <c r="B1437" s="55" t="s">
        <v>3792</v>
      </c>
      <c r="C1437" s="786">
        <v>81318</v>
      </c>
      <c r="D1437" s="786" t="s">
        <v>2235</v>
      </c>
      <c r="E1437" s="786">
        <v>130</v>
      </c>
      <c r="F1437" s="786">
        <v>4010</v>
      </c>
      <c r="G1437" s="786" t="s">
        <v>3814</v>
      </c>
      <c r="H1437" s="786" t="s">
        <v>1573</v>
      </c>
      <c r="I1437" s="798">
        <v>2</v>
      </c>
      <c r="J1437" s="786">
        <v>2</v>
      </c>
      <c r="K1437" s="786">
        <v>6.15</v>
      </c>
      <c r="L1437" s="796">
        <v>12.3</v>
      </c>
      <c r="M1437" s="55" t="s">
        <v>2455</v>
      </c>
    </row>
    <row r="1438" spans="1:13" ht="15">
      <c r="A1438" s="282">
        <v>45840</v>
      </c>
      <c r="B1438" s="55" t="s">
        <v>3792</v>
      </c>
      <c r="C1438" s="784">
        <v>81613</v>
      </c>
      <c r="D1438" s="784" t="s">
        <v>2434</v>
      </c>
      <c r="E1438" s="784">
        <v>100</v>
      </c>
      <c r="F1438" s="784">
        <v>4010</v>
      </c>
      <c r="G1438" s="784" t="s">
        <v>3815</v>
      </c>
      <c r="H1438" s="784" t="s">
        <v>1573</v>
      </c>
      <c r="I1438" s="797">
        <v>2</v>
      </c>
      <c r="J1438" s="784">
        <v>2</v>
      </c>
      <c r="K1438" s="784">
        <v>6.79</v>
      </c>
      <c r="L1438" s="793">
        <v>13.58</v>
      </c>
      <c r="M1438" s="55" t="s">
        <v>2455</v>
      </c>
    </row>
    <row r="1439" spans="1:13" ht="15">
      <c r="A1439" s="282">
        <v>45840</v>
      </c>
      <c r="B1439" s="55" t="s">
        <v>3816</v>
      </c>
      <c r="C1439" s="784">
        <v>30070</v>
      </c>
      <c r="D1439" s="784" t="s">
        <v>2560</v>
      </c>
      <c r="E1439" s="784" t="s">
        <v>2230</v>
      </c>
      <c r="F1439" s="784">
        <v>4010</v>
      </c>
      <c r="G1439" s="784" t="s">
        <v>3817</v>
      </c>
      <c r="H1439" s="784" t="s">
        <v>1573</v>
      </c>
      <c r="I1439" s="797">
        <v>24</v>
      </c>
      <c r="J1439" s="784">
        <v>24</v>
      </c>
      <c r="K1439" s="784">
        <v>8.4700000000000006</v>
      </c>
      <c r="L1439" s="793">
        <v>203.28</v>
      </c>
      <c r="M1439" s="55" t="s">
        <v>2547</v>
      </c>
    </row>
    <row r="1440" spans="1:13" ht="15">
      <c r="A1440" s="282">
        <v>45840</v>
      </c>
      <c r="B1440" s="55" t="s">
        <v>3816</v>
      </c>
      <c r="C1440" s="786">
        <v>30070</v>
      </c>
      <c r="D1440" s="786" t="s">
        <v>2560</v>
      </c>
      <c r="E1440" s="786" t="s">
        <v>441</v>
      </c>
      <c r="F1440" s="786">
        <v>4010</v>
      </c>
      <c r="G1440" s="786" t="s">
        <v>3818</v>
      </c>
      <c r="H1440" s="786" t="s">
        <v>1573</v>
      </c>
      <c r="I1440" s="798">
        <v>-35</v>
      </c>
      <c r="J1440" s="786">
        <v>-35</v>
      </c>
      <c r="K1440" s="786">
        <v>8.4700000000000006</v>
      </c>
      <c r="L1440" s="796">
        <v>-296.45</v>
      </c>
      <c r="M1440" s="55" t="s">
        <v>2547</v>
      </c>
    </row>
    <row r="1441" spans="1:13" ht="15">
      <c r="A1441" s="282">
        <v>45840</v>
      </c>
      <c r="B1441" s="55" t="s">
        <v>3819</v>
      </c>
      <c r="C1441" s="784">
        <v>81612</v>
      </c>
      <c r="D1441" s="784" t="s">
        <v>3761</v>
      </c>
      <c r="E1441" s="784">
        <v>130</v>
      </c>
      <c r="F1441" s="784">
        <v>4010</v>
      </c>
      <c r="G1441" s="784" t="s">
        <v>3820</v>
      </c>
      <c r="H1441" s="784" t="s">
        <v>1573</v>
      </c>
      <c r="I1441" s="797">
        <v>55</v>
      </c>
      <c r="J1441" s="784">
        <v>55</v>
      </c>
      <c r="K1441" s="784">
        <v>9.75</v>
      </c>
      <c r="L1441" s="793">
        <v>536.25</v>
      </c>
      <c r="M1441" s="55" t="s">
        <v>2547</v>
      </c>
    </row>
    <row r="1442" spans="1:13" ht="15">
      <c r="A1442" s="282">
        <v>45840</v>
      </c>
      <c r="B1442" s="55" t="s">
        <v>3819</v>
      </c>
      <c r="C1442" s="786">
        <v>81612</v>
      </c>
      <c r="D1442" s="786" t="s">
        <v>2893</v>
      </c>
      <c r="E1442" s="786">
        <v>130</v>
      </c>
      <c r="F1442" s="786">
        <v>4010</v>
      </c>
      <c r="G1442" s="786" t="s">
        <v>3821</v>
      </c>
      <c r="H1442" s="786" t="s">
        <v>1573</v>
      </c>
      <c r="I1442" s="798">
        <v>-55</v>
      </c>
      <c r="J1442" s="786">
        <v>-55</v>
      </c>
      <c r="K1442" s="786">
        <v>9.75</v>
      </c>
      <c r="L1442" s="796">
        <v>-536.25</v>
      </c>
      <c r="M1442" s="55" t="s">
        <v>2547</v>
      </c>
    </row>
    <row r="1443" spans="1:13" ht="15">
      <c r="A1443" s="783">
        <v>45840</v>
      </c>
      <c r="B1443" s="55" t="s">
        <v>3822</v>
      </c>
      <c r="C1443" s="784">
        <v>82956</v>
      </c>
      <c r="D1443" s="784" t="s">
        <v>3823</v>
      </c>
      <c r="E1443" s="784">
        <v>100</v>
      </c>
      <c r="F1443" s="784">
        <v>4010</v>
      </c>
      <c r="G1443" s="784" t="s">
        <v>3824</v>
      </c>
      <c r="H1443" s="784" t="s">
        <v>1573</v>
      </c>
      <c r="J1443" s="784">
        <v>87</v>
      </c>
      <c r="K1443" s="784">
        <v>4.7300000000000004</v>
      </c>
      <c r="L1443" s="793">
        <v>411.51</v>
      </c>
      <c r="M1443" s="55" t="s">
        <v>2547</v>
      </c>
    </row>
    <row r="1444" spans="1:13" ht="15">
      <c r="A1444" s="785">
        <v>45840</v>
      </c>
      <c r="B1444" s="55" t="s">
        <v>3822</v>
      </c>
      <c r="C1444" s="786">
        <v>82956</v>
      </c>
      <c r="D1444" s="786" t="s">
        <v>3823</v>
      </c>
      <c r="E1444" s="786">
        <v>90</v>
      </c>
      <c r="F1444" s="786">
        <v>4010</v>
      </c>
      <c r="G1444" s="786" t="s">
        <v>3825</v>
      </c>
      <c r="H1444" s="786" t="s">
        <v>1573</v>
      </c>
      <c r="J1444" s="786">
        <v>-81</v>
      </c>
      <c r="K1444" s="786">
        <v>4.7300000000000004</v>
      </c>
      <c r="L1444" s="796">
        <v>-383.13</v>
      </c>
      <c r="M1444" s="55" t="s">
        <v>2547</v>
      </c>
    </row>
    <row r="1445" spans="1:13" ht="15">
      <c r="A1445" s="282">
        <v>45841</v>
      </c>
      <c r="B1445" s="55" t="s">
        <v>3826</v>
      </c>
      <c r="C1445" s="784">
        <v>82574</v>
      </c>
      <c r="D1445" s="784" t="s">
        <v>2543</v>
      </c>
      <c r="E1445" s="784">
        <v>85</v>
      </c>
      <c r="F1445" s="784">
        <v>4010</v>
      </c>
      <c r="G1445" s="784" t="s">
        <v>3827</v>
      </c>
      <c r="H1445" s="784" t="s">
        <v>1573</v>
      </c>
      <c r="I1445" s="797">
        <v>1</v>
      </c>
      <c r="J1445" s="784">
        <v>1</v>
      </c>
      <c r="K1445" s="784">
        <v>5.76</v>
      </c>
      <c r="L1445" s="793">
        <v>5.76</v>
      </c>
      <c r="M1445" s="55" t="s">
        <v>2455</v>
      </c>
    </row>
    <row r="1446" spans="1:13" ht="15">
      <c r="A1446" s="282">
        <v>45841</v>
      </c>
      <c r="B1446" s="55" t="s">
        <v>3826</v>
      </c>
      <c r="C1446" s="786">
        <v>82893</v>
      </c>
      <c r="D1446" s="786" t="s">
        <v>3182</v>
      </c>
      <c r="E1446" s="786">
        <v>90</v>
      </c>
      <c r="F1446" s="786">
        <v>4010</v>
      </c>
      <c r="G1446" s="786" t="s">
        <v>3828</v>
      </c>
      <c r="H1446" s="786" t="s">
        <v>1573</v>
      </c>
      <c r="I1446" s="798">
        <v>1</v>
      </c>
      <c r="J1446" s="786">
        <v>1</v>
      </c>
      <c r="K1446" s="786">
        <v>10.42</v>
      </c>
      <c r="L1446" s="796">
        <v>10.42</v>
      </c>
      <c r="M1446" s="55" t="s">
        <v>2455</v>
      </c>
    </row>
    <row r="1447" spans="1:13" ht="15">
      <c r="A1447" s="282">
        <v>45841</v>
      </c>
      <c r="B1447" s="55" t="s">
        <v>3826</v>
      </c>
      <c r="C1447" s="784">
        <v>82717</v>
      </c>
      <c r="D1447" s="784" t="s">
        <v>3805</v>
      </c>
      <c r="E1447" s="784">
        <v>60</v>
      </c>
      <c r="F1447" s="784">
        <v>4010</v>
      </c>
      <c r="G1447" s="784" t="s">
        <v>3829</v>
      </c>
      <c r="H1447" s="784" t="s">
        <v>1573</v>
      </c>
      <c r="I1447" s="797">
        <v>1</v>
      </c>
      <c r="J1447" s="784">
        <v>1</v>
      </c>
      <c r="K1447" s="784">
        <v>8.81</v>
      </c>
      <c r="L1447" s="793">
        <v>8.81</v>
      </c>
      <c r="M1447" s="55" t="s">
        <v>2455</v>
      </c>
    </row>
    <row r="1448" spans="1:13" ht="15">
      <c r="A1448" s="282">
        <v>45841</v>
      </c>
      <c r="B1448" s="55" t="s">
        <v>3826</v>
      </c>
      <c r="C1448" s="786">
        <v>82985</v>
      </c>
      <c r="D1448" s="786" t="s">
        <v>3478</v>
      </c>
      <c r="E1448" s="786">
        <v>80</v>
      </c>
      <c r="F1448" s="786">
        <v>4010</v>
      </c>
      <c r="G1448" s="786" t="s">
        <v>3830</v>
      </c>
      <c r="H1448" s="786" t="s">
        <v>1573</v>
      </c>
      <c r="I1448" s="798">
        <v>1</v>
      </c>
      <c r="J1448" s="786">
        <v>1</v>
      </c>
      <c r="K1448" s="786">
        <v>5.08</v>
      </c>
      <c r="L1448" s="796">
        <v>5.08</v>
      </c>
      <c r="M1448" s="55" t="s">
        <v>2455</v>
      </c>
    </row>
    <row r="1449" spans="1:13" ht="15">
      <c r="A1449" s="282">
        <v>45841</v>
      </c>
      <c r="B1449" s="55" t="s">
        <v>3826</v>
      </c>
      <c r="C1449" s="784">
        <v>81380</v>
      </c>
      <c r="D1449" s="784" t="s">
        <v>2934</v>
      </c>
      <c r="E1449" s="784">
        <v>85</v>
      </c>
      <c r="F1449" s="784">
        <v>4010</v>
      </c>
      <c r="G1449" s="784" t="s">
        <v>3831</v>
      </c>
      <c r="H1449" s="784" t="s">
        <v>1573</v>
      </c>
      <c r="I1449" s="797">
        <v>1</v>
      </c>
      <c r="J1449" s="784">
        <v>1</v>
      </c>
      <c r="K1449" s="784">
        <v>3.48</v>
      </c>
      <c r="L1449" s="793">
        <v>3.48</v>
      </c>
      <c r="M1449" s="55" t="s">
        <v>2455</v>
      </c>
    </row>
    <row r="1450" spans="1:13" ht="15">
      <c r="A1450" s="282">
        <v>45841</v>
      </c>
      <c r="B1450" s="55" t="s">
        <v>3826</v>
      </c>
      <c r="C1450" s="786">
        <v>67567</v>
      </c>
      <c r="D1450" s="786" t="s">
        <v>2523</v>
      </c>
      <c r="E1450" s="786">
        <v>130</v>
      </c>
      <c r="F1450" s="786">
        <v>4010</v>
      </c>
      <c r="G1450" s="786" t="s">
        <v>3832</v>
      </c>
      <c r="H1450" s="786" t="s">
        <v>1573</v>
      </c>
      <c r="I1450" s="798">
        <v>1</v>
      </c>
      <c r="J1450" s="786">
        <v>1</v>
      </c>
      <c r="K1450" s="786">
        <v>5.68</v>
      </c>
      <c r="L1450" s="796">
        <v>5.68</v>
      </c>
      <c r="M1450" s="55" t="s">
        <v>2455</v>
      </c>
    </row>
    <row r="1451" spans="1:13" ht="15">
      <c r="A1451" s="282">
        <v>45841</v>
      </c>
      <c r="B1451" s="55" t="s">
        <v>3826</v>
      </c>
      <c r="C1451" s="784">
        <v>82773</v>
      </c>
      <c r="D1451" s="784" t="s">
        <v>3332</v>
      </c>
      <c r="E1451" s="784">
        <v>100</v>
      </c>
      <c r="F1451" s="784">
        <v>4010</v>
      </c>
      <c r="G1451" s="784" t="s">
        <v>3833</v>
      </c>
      <c r="H1451" s="784" t="s">
        <v>1573</v>
      </c>
      <c r="I1451" s="797">
        <v>1</v>
      </c>
      <c r="J1451" s="784">
        <v>1</v>
      </c>
      <c r="K1451" s="784">
        <v>14.36</v>
      </c>
      <c r="L1451" s="793">
        <v>14.36</v>
      </c>
      <c r="M1451" s="55" t="s">
        <v>2455</v>
      </c>
    </row>
    <row r="1452" spans="1:13" ht="15">
      <c r="A1452" s="282">
        <v>45841</v>
      </c>
      <c r="B1452" s="55" t="s">
        <v>3826</v>
      </c>
      <c r="C1452" s="786">
        <v>83093</v>
      </c>
      <c r="D1452" s="786" t="s">
        <v>3834</v>
      </c>
      <c r="E1452" s="786">
        <v>90</v>
      </c>
      <c r="F1452" s="786">
        <v>4010</v>
      </c>
      <c r="G1452" s="786" t="s">
        <v>3835</v>
      </c>
      <c r="H1452" s="786" t="s">
        <v>1573</v>
      </c>
      <c r="I1452" s="798">
        <v>1</v>
      </c>
      <c r="J1452" s="786">
        <v>1</v>
      </c>
      <c r="K1452" s="786">
        <v>11.71</v>
      </c>
      <c r="L1452" s="796">
        <v>11.71</v>
      </c>
      <c r="M1452" s="55" t="s">
        <v>2455</v>
      </c>
    </row>
    <row r="1453" spans="1:13" ht="15">
      <c r="A1453" s="282">
        <v>45841</v>
      </c>
      <c r="B1453" s="55" t="s">
        <v>3826</v>
      </c>
      <c r="C1453" s="784">
        <v>82788</v>
      </c>
      <c r="D1453" s="784" t="s">
        <v>3716</v>
      </c>
      <c r="E1453" s="784">
        <v>85</v>
      </c>
      <c r="F1453" s="784">
        <v>4010</v>
      </c>
      <c r="G1453" s="784" t="s">
        <v>3836</v>
      </c>
      <c r="H1453" s="784" t="s">
        <v>1573</v>
      </c>
      <c r="I1453" s="797">
        <v>1</v>
      </c>
      <c r="J1453" s="784">
        <v>1</v>
      </c>
      <c r="K1453" s="784">
        <v>7.75</v>
      </c>
      <c r="L1453" s="793">
        <v>7.75</v>
      </c>
      <c r="M1453" s="55" t="s">
        <v>2455</v>
      </c>
    </row>
    <row r="1454" spans="1:13" ht="15">
      <c r="A1454" s="282">
        <v>45841</v>
      </c>
      <c r="B1454" s="55" t="s">
        <v>3826</v>
      </c>
      <c r="C1454" s="786">
        <v>82572</v>
      </c>
      <c r="D1454" s="786" t="s">
        <v>3837</v>
      </c>
      <c r="E1454" s="786">
        <v>140</v>
      </c>
      <c r="F1454" s="786">
        <v>4010</v>
      </c>
      <c r="G1454" s="786" t="s">
        <v>3838</v>
      </c>
      <c r="H1454" s="786" t="s">
        <v>1573</v>
      </c>
      <c r="I1454" s="798">
        <v>1</v>
      </c>
      <c r="J1454" s="786">
        <v>1</v>
      </c>
      <c r="K1454" s="786">
        <v>9.4700000000000006</v>
      </c>
      <c r="L1454" s="796">
        <v>9.4700000000000006</v>
      </c>
      <c r="M1454" s="55" t="s">
        <v>2455</v>
      </c>
    </row>
    <row r="1455" spans="1:13" ht="15">
      <c r="A1455" s="282">
        <v>45841</v>
      </c>
      <c r="B1455" s="55" t="s">
        <v>3826</v>
      </c>
      <c r="C1455" s="784">
        <v>46153</v>
      </c>
      <c r="D1455" s="784" t="s">
        <v>2290</v>
      </c>
      <c r="E1455" s="784">
        <v>110</v>
      </c>
      <c r="F1455" s="784">
        <v>4010</v>
      </c>
      <c r="G1455" s="784" t="s">
        <v>3839</v>
      </c>
      <c r="H1455" s="784" t="s">
        <v>1573</v>
      </c>
      <c r="I1455" s="797">
        <v>1</v>
      </c>
      <c r="J1455" s="784">
        <v>1</v>
      </c>
      <c r="K1455" s="784">
        <v>4.3899999999999997</v>
      </c>
      <c r="L1455" s="793">
        <v>4.3899999999999997</v>
      </c>
      <c r="M1455" s="55" t="s">
        <v>2455</v>
      </c>
    </row>
    <row r="1456" spans="1:13" ht="15">
      <c r="A1456" s="282">
        <v>45841</v>
      </c>
      <c r="B1456" s="55" t="s">
        <v>3826</v>
      </c>
      <c r="C1456" s="786">
        <v>46239</v>
      </c>
      <c r="D1456" s="786" t="s">
        <v>2290</v>
      </c>
      <c r="E1456" s="786">
        <v>130</v>
      </c>
      <c r="F1456" s="786">
        <v>4010</v>
      </c>
      <c r="G1456" s="786" t="s">
        <v>3840</v>
      </c>
      <c r="H1456" s="786" t="s">
        <v>1573</v>
      </c>
      <c r="I1456" s="798">
        <v>1</v>
      </c>
      <c r="J1456" s="786">
        <v>1</v>
      </c>
      <c r="K1456" s="786">
        <v>5.33</v>
      </c>
      <c r="L1456" s="796">
        <v>5.33</v>
      </c>
      <c r="M1456" s="55" t="s">
        <v>2455</v>
      </c>
    </row>
    <row r="1457" spans="1:13" ht="15">
      <c r="A1457" s="282">
        <v>45841</v>
      </c>
      <c r="B1457" s="55" t="s">
        <v>3826</v>
      </c>
      <c r="C1457" s="784">
        <v>82646</v>
      </c>
      <c r="D1457" s="784" t="s">
        <v>2493</v>
      </c>
      <c r="E1457" s="784">
        <v>130</v>
      </c>
      <c r="F1457" s="784">
        <v>4010</v>
      </c>
      <c r="G1457" s="784" t="s">
        <v>3841</v>
      </c>
      <c r="H1457" s="784" t="s">
        <v>1573</v>
      </c>
      <c r="I1457" s="797">
        <v>1</v>
      </c>
      <c r="J1457" s="784">
        <v>1</v>
      </c>
      <c r="K1457" s="784">
        <v>4.04</v>
      </c>
      <c r="L1457" s="793">
        <v>4.04</v>
      </c>
      <c r="M1457" s="55" t="s">
        <v>2455</v>
      </c>
    </row>
    <row r="1458" spans="1:13" ht="15">
      <c r="A1458" s="282">
        <v>45841</v>
      </c>
      <c r="B1458" s="55" t="s">
        <v>3826</v>
      </c>
      <c r="C1458" s="786">
        <v>82733</v>
      </c>
      <c r="D1458" s="786" t="s">
        <v>2290</v>
      </c>
      <c r="E1458" s="786" t="s">
        <v>441</v>
      </c>
      <c r="F1458" s="786">
        <v>4010</v>
      </c>
      <c r="G1458" s="786" t="s">
        <v>3842</v>
      </c>
      <c r="H1458" s="786" t="s">
        <v>1573</v>
      </c>
      <c r="I1458" s="798">
        <v>1</v>
      </c>
      <c r="J1458" s="786">
        <v>1</v>
      </c>
      <c r="K1458" s="786">
        <v>4.3600000000000003</v>
      </c>
      <c r="L1458" s="796">
        <v>4.3600000000000003</v>
      </c>
      <c r="M1458" s="55" t="s">
        <v>2455</v>
      </c>
    </row>
    <row r="1459" spans="1:13" ht="15">
      <c r="A1459" s="282">
        <v>45841</v>
      </c>
      <c r="B1459" s="55" t="s">
        <v>3826</v>
      </c>
      <c r="C1459" s="784">
        <v>82681</v>
      </c>
      <c r="D1459" s="784" t="s">
        <v>3042</v>
      </c>
      <c r="E1459" s="784">
        <v>50</v>
      </c>
      <c r="F1459" s="784">
        <v>4010</v>
      </c>
      <c r="G1459" s="784" t="s">
        <v>3843</v>
      </c>
      <c r="H1459" s="784" t="s">
        <v>1573</v>
      </c>
      <c r="I1459" s="797">
        <v>1</v>
      </c>
      <c r="J1459" s="784">
        <v>1</v>
      </c>
      <c r="K1459" s="784">
        <v>7.42</v>
      </c>
      <c r="L1459" s="793">
        <v>7.42</v>
      </c>
      <c r="M1459" s="55" t="s">
        <v>2455</v>
      </c>
    </row>
    <row r="1460" spans="1:13" ht="15">
      <c r="A1460" s="282">
        <v>45841</v>
      </c>
      <c r="B1460" s="55" t="s">
        <v>3826</v>
      </c>
      <c r="C1460" s="786">
        <v>81847</v>
      </c>
      <c r="D1460" s="786" t="s">
        <v>3844</v>
      </c>
      <c r="E1460" s="786">
        <v>85</v>
      </c>
      <c r="F1460" s="786">
        <v>4010</v>
      </c>
      <c r="G1460" s="786" t="s">
        <v>3845</v>
      </c>
      <c r="H1460" s="786" t="s">
        <v>1573</v>
      </c>
      <c r="I1460" s="798">
        <v>1</v>
      </c>
      <c r="J1460" s="786">
        <v>1</v>
      </c>
      <c r="K1460" s="786">
        <v>6.46</v>
      </c>
      <c r="L1460" s="796">
        <v>6.46</v>
      </c>
      <c r="M1460" s="55" t="s">
        <v>2455</v>
      </c>
    </row>
    <row r="1461" spans="1:13" ht="15">
      <c r="A1461" s="282">
        <v>45841</v>
      </c>
      <c r="B1461" s="55" t="s">
        <v>3826</v>
      </c>
      <c r="C1461" s="784">
        <v>80361</v>
      </c>
      <c r="D1461" s="784">
        <v>11</v>
      </c>
      <c r="E1461" s="784">
        <v>80</v>
      </c>
      <c r="F1461" s="784">
        <v>4010</v>
      </c>
      <c r="G1461" s="784" t="s">
        <v>3846</v>
      </c>
      <c r="H1461" s="784" t="s">
        <v>1573</v>
      </c>
      <c r="I1461" s="797">
        <v>1</v>
      </c>
      <c r="J1461" s="784">
        <v>1</v>
      </c>
      <c r="K1461" s="784">
        <v>3.48</v>
      </c>
      <c r="L1461" s="793">
        <v>3.48</v>
      </c>
      <c r="M1461" s="55" t="s">
        <v>2455</v>
      </c>
    </row>
    <row r="1462" spans="1:13" ht="15">
      <c r="A1462" s="282">
        <v>45841</v>
      </c>
      <c r="B1462" s="55" t="s">
        <v>3826</v>
      </c>
      <c r="C1462" s="786">
        <v>83111</v>
      </c>
      <c r="D1462" s="786" t="s">
        <v>3847</v>
      </c>
      <c r="E1462" s="786">
        <v>120</v>
      </c>
      <c r="F1462" s="786">
        <v>4010</v>
      </c>
      <c r="G1462" s="786" t="s">
        <v>3848</v>
      </c>
      <c r="H1462" s="786" t="s">
        <v>1573</v>
      </c>
      <c r="I1462" s="798">
        <v>1</v>
      </c>
      <c r="J1462" s="786">
        <v>1</v>
      </c>
      <c r="K1462" s="786">
        <v>3.98</v>
      </c>
      <c r="L1462" s="796">
        <v>3.98</v>
      </c>
      <c r="M1462" s="55" t="s">
        <v>2455</v>
      </c>
    </row>
    <row r="1463" spans="1:13" ht="15">
      <c r="A1463" s="282">
        <v>45841</v>
      </c>
      <c r="B1463" s="55" t="s">
        <v>3826</v>
      </c>
      <c r="C1463" s="784">
        <v>82718</v>
      </c>
      <c r="D1463" s="784" t="s">
        <v>2539</v>
      </c>
      <c r="E1463" s="784">
        <v>85</v>
      </c>
      <c r="F1463" s="784">
        <v>4010</v>
      </c>
      <c r="G1463" s="784" t="s">
        <v>3849</v>
      </c>
      <c r="H1463" s="784" t="s">
        <v>1573</v>
      </c>
      <c r="I1463" s="797">
        <v>1</v>
      </c>
      <c r="J1463" s="784">
        <v>1</v>
      </c>
      <c r="K1463" s="784">
        <v>11.31</v>
      </c>
      <c r="L1463" s="793">
        <v>11.31</v>
      </c>
      <c r="M1463" s="55" t="s">
        <v>2455</v>
      </c>
    </row>
    <row r="1464" spans="1:13" ht="15">
      <c r="A1464" s="282">
        <v>45841</v>
      </c>
      <c r="B1464" s="55" t="s">
        <v>3826</v>
      </c>
      <c r="C1464" s="786">
        <v>81338</v>
      </c>
      <c r="D1464" s="786" t="s">
        <v>2575</v>
      </c>
      <c r="E1464" s="786">
        <v>150</v>
      </c>
      <c r="F1464" s="786">
        <v>4010</v>
      </c>
      <c r="G1464" s="786" t="s">
        <v>3850</v>
      </c>
      <c r="H1464" s="786" t="s">
        <v>1573</v>
      </c>
      <c r="I1464" s="798">
        <v>1</v>
      </c>
      <c r="J1464" s="786">
        <v>1</v>
      </c>
      <c r="K1464" s="786">
        <v>7.2</v>
      </c>
      <c r="L1464" s="796">
        <v>7.2</v>
      </c>
      <c r="M1464" s="55" t="s">
        <v>2455</v>
      </c>
    </row>
    <row r="1465" spans="1:13" ht="15">
      <c r="A1465" s="282">
        <v>45841</v>
      </c>
      <c r="B1465" s="55" t="s">
        <v>3826</v>
      </c>
      <c r="C1465" s="784">
        <v>47681</v>
      </c>
      <c r="D1465" s="784" t="s">
        <v>2902</v>
      </c>
      <c r="E1465" s="784">
        <v>110</v>
      </c>
      <c r="F1465" s="784">
        <v>4010</v>
      </c>
      <c r="G1465" s="784" t="s">
        <v>3851</v>
      </c>
      <c r="H1465" s="784" t="s">
        <v>1573</v>
      </c>
      <c r="I1465" s="797">
        <v>1</v>
      </c>
      <c r="J1465" s="784">
        <v>1</v>
      </c>
      <c r="K1465" s="784">
        <v>10.09</v>
      </c>
      <c r="L1465" s="793">
        <v>10.09</v>
      </c>
      <c r="M1465" s="55" t="s">
        <v>2455</v>
      </c>
    </row>
    <row r="1466" spans="1:13" ht="15">
      <c r="A1466" s="282">
        <v>45841</v>
      </c>
      <c r="B1466" s="55" t="s">
        <v>3826</v>
      </c>
      <c r="C1466" s="786">
        <v>83111</v>
      </c>
      <c r="D1466" s="786" t="s">
        <v>3852</v>
      </c>
      <c r="E1466" s="786">
        <v>140</v>
      </c>
      <c r="F1466" s="786">
        <v>4010</v>
      </c>
      <c r="G1466" s="786" t="s">
        <v>3853</v>
      </c>
      <c r="H1466" s="786" t="s">
        <v>1573</v>
      </c>
      <c r="I1466" s="798">
        <v>1</v>
      </c>
      <c r="J1466" s="786">
        <v>1</v>
      </c>
      <c r="K1466" s="786">
        <v>3.98</v>
      </c>
      <c r="L1466" s="796">
        <v>3.98</v>
      </c>
      <c r="M1466" s="55" t="s">
        <v>2455</v>
      </c>
    </row>
    <row r="1467" spans="1:13" ht="15">
      <c r="A1467" s="282">
        <v>45841</v>
      </c>
      <c r="B1467" s="55" t="s">
        <v>3826</v>
      </c>
      <c r="C1467" s="784">
        <v>66708</v>
      </c>
      <c r="D1467" s="784" t="s">
        <v>3854</v>
      </c>
      <c r="E1467" s="784">
        <v>130</v>
      </c>
      <c r="F1467" s="784">
        <v>4010</v>
      </c>
      <c r="G1467" s="784" t="s">
        <v>3855</v>
      </c>
      <c r="H1467" s="784" t="s">
        <v>1573</v>
      </c>
      <c r="I1467" s="797">
        <v>1</v>
      </c>
      <c r="J1467" s="784">
        <v>1</v>
      </c>
      <c r="K1467" s="784">
        <v>5.56</v>
      </c>
      <c r="L1467" s="793">
        <v>5.56</v>
      </c>
      <c r="M1467" s="55" t="s">
        <v>2455</v>
      </c>
    </row>
    <row r="1468" spans="1:13" ht="15">
      <c r="A1468" s="282">
        <v>45841</v>
      </c>
      <c r="B1468" s="55" t="s">
        <v>3826</v>
      </c>
      <c r="C1468" s="786">
        <v>81928</v>
      </c>
      <c r="D1468" s="786">
        <v>15</v>
      </c>
      <c r="E1468" s="786">
        <v>90</v>
      </c>
      <c r="F1468" s="786">
        <v>4010</v>
      </c>
      <c r="G1468" s="786" t="s">
        <v>3856</v>
      </c>
      <c r="H1468" s="786" t="s">
        <v>1573</v>
      </c>
      <c r="I1468" s="798">
        <v>1</v>
      </c>
      <c r="J1468" s="786">
        <v>1</v>
      </c>
      <c r="K1468" s="786">
        <v>4.97</v>
      </c>
      <c r="L1468" s="796">
        <v>4.97</v>
      </c>
      <c r="M1468" s="55" t="s">
        <v>2455</v>
      </c>
    </row>
    <row r="1469" spans="1:13" ht="15">
      <c r="A1469" s="282">
        <v>45841</v>
      </c>
      <c r="B1469" s="55" t="s">
        <v>3826</v>
      </c>
      <c r="C1469" s="784">
        <v>82593</v>
      </c>
      <c r="D1469" s="784" t="s">
        <v>2493</v>
      </c>
      <c r="E1469" s="784">
        <v>85</v>
      </c>
      <c r="F1469" s="784">
        <v>4010</v>
      </c>
      <c r="G1469" s="784" t="s">
        <v>3857</v>
      </c>
      <c r="H1469" s="784" t="s">
        <v>1573</v>
      </c>
      <c r="I1469" s="797">
        <v>1</v>
      </c>
      <c r="J1469" s="784">
        <v>1</v>
      </c>
      <c r="K1469" s="784">
        <v>10.91</v>
      </c>
      <c r="L1469" s="793">
        <v>10.91</v>
      </c>
      <c r="M1469" s="55" t="s">
        <v>2455</v>
      </c>
    </row>
    <row r="1470" spans="1:13" ht="15">
      <c r="A1470" s="282">
        <v>45841</v>
      </c>
      <c r="B1470" s="55" t="s">
        <v>3826</v>
      </c>
      <c r="C1470" s="786">
        <v>82182</v>
      </c>
      <c r="D1470" s="786" t="s">
        <v>2788</v>
      </c>
      <c r="E1470" s="786">
        <v>120</v>
      </c>
      <c r="F1470" s="786">
        <v>4010</v>
      </c>
      <c r="G1470" s="786" t="s">
        <v>3858</v>
      </c>
      <c r="H1470" s="786" t="s">
        <v>1573</v>
      </c>
      <c r="I1470" s="798">
        <v>1</v>
      </c>
      <c r="J1470" s="786">
        <v>1</v>
      </c>
      <c r="K1470" s="786">
        <v>9.81</v>
      </c>
      <c r="L1470" s="796">
        <v>9.81</v>
      </c>
      <c r="M1470" s="55" t="s">
        <v>2455</v>
      </c>
    </row>
    <row r="1471" spans="1:13" ht="15">
      <c r="A1471" s="282">
        <v>45841</v>
      </c>
      <c r="B1471" s="55" t="s">
        <v>3826</v>
      </c>
      <c r="C1471" s="784">
        <v>82048</v>
      </c>
      <c r="D1471" s="784" t="s">
        <v>2788</v>
      </c>
      <c r="E1471" s="784">
        <v>130</v>
      </c>
      <c r="F1471" s="784">
        <v>4010</v>
      </c>
      <c r="G1471" s="784" t="s">
        <v>3859</v>
      </c>
      <c r="H1471" s="784" t="s">
        <v>1573</v>
      </c>
      <c r="I1471" s="797">
        <v>1</v>
      </c>
      <c r="J1471" s="784">
        <v>1</v>
      </c>
      <c r="K1471" s="784">
        <v>10.52</v>
      </c>
      <c r="L1471" s="793">
        <v>10.52</v>
      </c>
      <c r="M1471" s="55" t="s">
        <v>2455</v>
      </c>
    </row>
    <row r="1472" spans="1:13" ht="15">
      <c r="A1472" s="282">
        <v>45841</v>
      </c>
      <c r="B1472" s="55" t="s">
        <v>3826</v>
      </c>
      <c r="C1472" s="786">
        <v>80361</v>
      </c>
      <c r="D1472" s="786" t="s">
        <v>3253</v>
      </c>
      <c r="E1472" s="786">
        <v>75</v>
      </c>
      <c r="F1472" s="786">
        <v>4010</v>
      </c>
      <c r="G1472" s="786" t="s">
        <v>3860</v>
      </c>
      <c r="H1472" s="786" t="s">
        <v>1573</v>
      </c>
      <c r="I1472" s="798">
        <v>1</v>
      </c>
      <c r="J1472" s="786">
        <v>1</v>
      </c>
      <c r="K1472" s="786">
        <v>3.48</v>
      </c>
      <c r="L1472" s="796">
        <v>3.48</v>
      </c>
      <c r="M1472" s="55" t="s">
        <v>2455</v>
      </c>
    </row>
    <row r="1473" spans="1:13" ht="15">
      <c r="A1473" s="282">
        <v>45841</v>
      </c>
      <c r="B1473" s="55" t="s">
        <v>3826</v>
      </c>
      <c r="C1473" s="784">
        <v>82888</v>
      </c>
      <c r="D1473" s="784" t="s">
        <v>3861</v>
      </c>
      <c r="E1473" s="784">
        <v>120</v>
      </c>
      <c r="F1473" s="784">
        <v>4010</v>
      </c>
      <c r="G1473" s="784" t="s">
        <v>3862</v>
      </c>
      <c r="H1473" s="784" t="s">
        <v>1573</v>
      </c>
      <c r="I1473" s="797">
        <v>1</v>
      </c>
      <c r="J1473" s="784">
        <v>1</v>
      </c>
      <c r="K1473" s="784">
        <v>12.04</v>
      </c>
      <c r="L1473" s="793">
        <v>12.04</v>
      </c>
      <c r="M1473" s="55" t="s">
        <v>2455</v>
      </c>
    </row>
    <row r="1474" spans="1:13" ht="15">
      <c r="A1474" s="282">
        <v>45841</v>
      </c>
      <c r="B1474" s="55" t="s">
        <v>3826</v>
      </c>
      <c r="C1474" s="786">
        <v>65642</v>
      </c>
      <c r="D1474" s="786" t="s">
        <v>2590</v>
      </c>
      <c r="E1474" s="786">
        <v>90</v>
      </c>
      <c r="F1474" s="786">
        <v>4010</v>
      </c>
      <c r="G1474" s="786" t="s">
        <v>3863</v>
      </c>
      <c r="H1474" s="786" t="s">
        <v>1573</v>
      </c>
      <c r="I1474" s="798">
        <v>1</v>
      </c>
      <c r="J1474" s="786">
        <v>1</v>
      </c>
      <c r="K1474" s="786">
        <v>7.13</v>
      </c>
      <c r="L1474" s="796">
        <v>7.13</v>
      </c>
      <c r="M1474" s="55" t="s">
        <v>2455</v>
      </c>
    </row>
    <row r="1475" spans="1:13" ht="15">
      <c r="A1475" s="282">
        <v>45841</v>
      </c>
      <c r="B1475" s="55" t="s">
        <v>3826</v>
      </c>
      <c r="C1475" s="784">
        <v>82712</v>
      </c>
      <c r="D1475" s="784" t="s">
        <v>3251</v>
      </c>
      <c r="E1475" s="784">
        <v>90</v>
      </c>
      <c r="F1475" s="784">
        <v>4010</v>
      </c>
      <c r="G1475" s="784" t="s">
        <v>3864</v>
      </c>
      <c r="H1475" s="784" t="s">
        <v>1573</v>
      </c>
      <c r="I1475" s="797">
        <v>1</v>
      </c>
      <c r="J1475" s="784">
        <v>1</v>
      </c>
      <c r="K1475" s="784">
        <v>7.2</v>
      </c>
      <c r="L1475" s="793">
        <v>7.2</v>
      </c>
      <c r="M1475" s="55" t="s">
        <v>2455</v>
      </c>
    </row>
    <row r="1476" spans="1:13" ht="15">
      <c r="A1476" s="282">
        <v>45841</v>
      </c>
      <c r="B1476" s="55" t="s">
        <v>3826</v>
      </c>
      <c r="C1476" s="786">
        <v>81766</v>
      </c>
      <c r="D1476" s="786" t="s">
        <v>2580</v>
      </c>
      <c r="E1476" s="786">
        <v>90</v>
      </c>
      <c r="F1476" s="786">
        <v>4010</v>
      </c>
      <c r="G1476" s="786" t="s">
        <v>3865</v>
      </c>
      <c r="H1476" s="786" t="s">
        <v>1573</v>
      </c>
      <c r="I1476" s="798">
        <v>1</v>
      </c>
      <c r="J1476" s="786">
        <v>1</v>
      </c>
      <c r="K1476" s="786">
        <v>3.98</v>
      </c>
      <c r="L1476" s="796">
        <v>3.98</v>
      </c>
      <c r="M1476" s="55" t="s">
        <v>2455</v>
      </c>
    </row>
    <row r="1477" spans="1:13" ht="15">
      <c r="A1477" s="282">
        <v>45841</v>
      </c>
      <c r="B1477" s="55" t="s">
        <v>3826</v>
      </c>
      <c r="C1477" s="784">
        <v>82578</v>
      </c>
      <c r="D1477" s="784" t="s">
        <v>3837</v>
      </c>
      <c r="E1477" s="784">
        <v>90</v>
      </c>
      <c r="F1477" s="784">
        <v>4010</v>
      </c>
      <c r="G1477" s="784" t="s">
        <v>3866</v>
      </c>
      <c r="H1477" s="784" t="s">
        <v>1573</v>
      </c>
      <c r="I1477" s="797">
        <v>1</v>
      </c>
      <c r="J1477" s="784">
        <v>1</v>
      </c>
      <c r="K1477" s="784">
        <v>9.08</v>
      </c>
      <c r="L1477" s="793">
        <v>9.08</v>
      </c>
      <c r="M1477" s="55" t="s">
        <v>2455</v>
      </c>
    </row>
    <row r="1478" spans="1:13" ht="15">
      <c r="A1478" s="282">
        <v>45841</v>
      </c>
      <c r="B1478" s="55" t="s">
        <v>3826</v>
      </c>
      <c r="C1478" s="786">
        <v>81339</v>
      </c>
      <c r="D1478" s="786" t="s">
        <v>3088</v>
      </c>
      <c r="E1478" s="786">
        <v>120</v>
      </c>
      <c r="F1478" s="786">
        <v>4010</v>
      </c>
      <c r="G1478" s="786" t="s">
        <v>3867</v>
      </c>
      <c r="H1478" s="786" t="s">
        <v>1573</v>
      </c>
      <c r="I1478" s="798">
        <v>1</v>
      </c>
      <c r="J1478" s="786">
        <v>1</v>
      </c>
      <c r="K1478" s="786">
        <v>5.6</v>
      </c>
      <c r="L1478" s="796">
        <v>5.6</v>
      </c>
      <c r="M1478" s="55" t="s">
        <v>2455</v>
      </c>
    </row>
    <row r="1479" spans="1:13" ht="15">
      <c r="A1479" s="282">
        <v>45841</v>
      </c>
      <c r="B1479" s="55" t="s">
        <v>3826</v>
      </c>
      <c r="C1479" s="784">
        <v>82569</v>
      </c>
      <c r="D1479" s="784" t="s">
        <v>2844</v>
      </c>
      <c r="E1479" s="784" t="s">
        <v>2356</v>
      </c>
      <c r="F1479" s="784">
        <v>4010</v>
      </c>
      <c r="G1479" s="784" t="s">
        <v>3868</v>
      </c>
      <c r="H1479" s="784" t="s">
        <v>1573</v>
      </c>
      <c r="I1479" s="797">
        <v>1</v>
      </c>
      <c r="J1479" s="784">
        <v>1</v>
      </c>
      <c r="K1479" s="784">
        <v>6.41</v>
      </c>
      <c r="L1479" s="793">
        <v>6.41</v>
      </c>
      <c r="M1479" s="55" t="s">
        <v>2455</v>
      </c>
    </row>
    <row r="1480" spans="1:13" ht="15">
      <c r="A1480" s="282">
        <v>45841</v>
      </c>
      <c r="B1480" s="55" t="s">
        <v>3826</v>
      </c>
      <c r="C1480" s="786">
        <v>67379</v>
      </c>
      <c r="D1480" s="786" t="s">
        <v>3111</v>
      </c>
      <c r="E1480" s="786">
        <v>150</v>
      </c>
      <c r="F1480" s="786">
        <v>4010</v>
      </c>
      <c r="G1480" s="786" t="s">
        <v>3869</v>
      </c>
      <c r="H1480" s="786" t="s">
        <v>1573</v>
      </c>
      <c r="I1480" s="798">
        <v>3</v>
      </c>
      <c r="J1480" s="786">
        <v>3</v>
      </c>
      <c r="K1480" s="786">
        <v>3.99</v>
      </c>
      <c r="L1480" s="796">
        <v>11.97</v>
      </c>
      <c r="M1480" s="55" t="s">
        <v>2455</v>
      </c>
    </row>
    <row r="1481" spans="1:13" ht="15">
      <c r="A1481" s="282">
        <v>45841</v>
      </c>
      <c r="B1481" s="55" t="s">
        <v>3870</v>
      </c>
      <c r="C1481" s="784">
        <v>82921</v>
      </c>
      <c r="D1481" s="784" t="s">
        <v>3635</v>
      </c>
      <c r="E1481" s="784">
        <v>130</v>
      </c>
      <c r="F1481" s="784">
        <v>4010</v>
      </c>
      <c r="G1481" s="784" t="s">
        <v>3871</v>
      </c>
      <c r="H1481" s="784" t="s">
        <v>1573</v>
      </c>
      <c r="I1481" s="797">
        <v>20</v>
      </c>
      <c r="J1481" s="784">
        <v>20</v>
      </c>
      <c r="K1481" s="784">
        <v>7.73</v>
      </c>
      <c r="L1481" s="793">
        <v>154.6</v>
      </c>
      <c r="M1481" s="55" t="s">
        <v>2547</v>
      </c>
    </row>
    <row r="1482" spans="1:13" ht="15">
      <c r="A1482" s="282">
        <v>45841</v>
      </c>
      <c r="B1482" s="55" t="s">
        <v>3870</v>
      </c>
      <c r="C1482" s="786">
        <v>82921</v>
      </c>
      <c r="D1482" s="786" t="s">
        <v>3635</v>
      </c>
      <c r="E1482" s="786">
        <v>120</v>
      </c>
      <c r="F1482" s="786">
        <v>4010</v>
      </c>
      <c r="G1482" s="786" t="s">
        <v>3872</v>
      </c>
      <c r="H1482" s="786" t="s">
        <v>1573</v>
      </c>
      <c r="I1482" s="798">
        <v>-20</v>
      </c>
      <c r="J1482" s="786">
        <v>-20</v>
      </c>
      <c r="K1482" s="786">
        <v>7.73</v>
      </c>
      <c r="L1482" s="796">
        <v>-154.6</v>
      </c>
      <c r="M1482" s="55" t="s">
        <v>2547</v>
      </c>
    </row>
    <row r="1483" spans="1:13" ht="15">
      <c r="A1483" s="282">
        <v>45841</v>
      </c>
      <c r="B1483" s="55" t="s">
        <v>3873</v>
      </c>
      <c r="C1483" s="784">
        <v>81378</v>
      </c>
      <c r="D1483" s="784" t="s">
        <v>3874</v>
      </c>
      <c r="E1483" s="784">
        <v>100</v>
      </c>
      <c r="F1483" s="784">
        <v>4010</v>
      </c>
      <c r="G1483" s="784" t="s">
        <v>3875</v>
      </c>
      <c r="H1483" s="784" t="s">
        <v>1573</v>
      </c>
      <c r="I1483" s="797">
        <v>1</v>
      </c>
      <c r="J1483" s="784">
        <v>1</v>
      </c>
      <c r="K1483" s="784">
        <v>5.05</v>
      </c>
      <c r="L1483" s="793">
        <v>5.05</v>
      </c>
      <c r="M1483" s="55" t="s">
        <v>2455</v>
      </c>
    </row>
    <row r="1484" spans="1:13" ht="15">
      <c r="A1484" s="282">
        <v>45841</v>
      </c>
      <c r="B1484" s="55" t="s">
        <v>3873</v>
      </c>
      <c r="C1484" s="786">
        <v>81423</v>
      </c>
      <c r="D1484" s="786">
        <v>600</v>
      </c>
      <c r="E1484" s="786">
        <v>50</v>
      </c>
      <c r="F1484" s="786">
        <v>4010</v>
      </c>
      <c r="G1484" s="786" t="s">
        <v>3876</v>
      </c>
      <c r="H1484" s="786" t="s">
        <v>1573</v>
      </c>
      <c r="I1484" s="798">
        <v>1</v>
      </c>
      <c r="J1484" s="786">
        <v>1</v>
      </c>
      <c r="K1484" s="786">
        <v>6.66</v>
      </c>
      <c r="L1484" s="796">
        <v>6.66</v>
      </c>
      <c r="M1484" s="55" t="s">
        <v>2455</v>
      </c>
    </row>
    <row r="1485" spans="1:13" ht="15">
      <c r="A1485" s="282">
        <v>45841</v>
      </c>
      <c r="B1485" s="55" t="s">
        <v>3873</v>
      </c>
      <c r="C1485" s="784">
        <v>82659</v>
      </c>
      <c r="D1485" s="784" t="s">
        <v>3111</v>
      </c>
      <c r="E1485" s="784">
        <v>85</v>
      </c>
      <c r="F1485" s="784">
        <v>4010</v>
      </c>
      <c r="G1485" s="784" t="s">
        <v>3877</v>
      </c>
      <c r="H1485" s="784" t="s">
        <v>1573</v>
      </c>
      <c r="I1485" s="797">
        <v>1</v>
      </c>
      <c r="J1485" s="784">
        <v>1</v>
      </c>
      <c r="K1485" s="784">
        <v>5.89</v>
      </c>
      <c r="L1485" s="793">
        <v>5.89</v>
      </c>
      <c r="M1485" s="55" t="s">
        <v>2455</v>
      </c>
    </row>
    <row r="1486" spans="1:13" ht="15">
      <c r="A1486" s="282">
        <v>45841</v>
      </c>
      <c r="B1486" s="55" t="s">
        <v>3873</v>
      </c>
      <c r="C1486" s="786">
        <v>33218</v>
      </c>
      <c r="D1486" s="786">
        <v>145</v>
      </c>
      <c r="E1486" s="786">
        <v>85</v>
      </c>
      <c r="F1486" s="786">
        <v>4010</v>
      </c>
      <c r="G1486" s="786" t="s">
        <v>3878</v>
      </c>
      <c r="H1486" s="786" t="s">
        <v>1573</v>
      </c>
      <c r="I1486" s="798">
        <v>1</v>
      </c>
      <c r="J1486" s="786">
        <v>1</v>
      </c>
      <c r="K1486" s="786">
        <v>6.23</v>
      </c>
      <c r="L1486" s="796">
        <v>6.23</v>
      </c>
      <c r="M1486" s="55" t="s">
        <v>2455</v>
      </c>
    </row>
    <row r="1487" spans="1:13" ht="15">
      <c r="A1487" s="282">
        <v>45841</v>
      </c>
      <c r="B1487" s="55" t="s">
        <v>3873</v>
      </c>
      <c r="C1487" s="784">
        <v>43205</v>
      </c>
      <c r="D1487" s="784" t="s">
        <v>3023</v>
      </c>
      <c r="E1487" s="784">
        <v>150</v>
      </c>
      <c r="F1487" s="784">
        <v>4010</v>
      </c>
      <c r="G1487" s="784" t="s">
        <v>3879</v>
      </c>
      <c r="H1487" s="784" t="s">
        <v>1573</v>
      </c>
      <c r="I1487" s="797">
        <v>1</v>
      </c>
      <c r="J1487" s="784">
        <v>1</v>
      </c>
      <c r="K1487" s="784">
        <v>3.05</v>
      </c>
      <c r="L1487" s="793">
        <v>3.05</v>
      </c>
      <c r="M1487" s="55" t="s">
        <v>2455</v>
      </c>
    </row>
    <row r="1488" spans="1:13" ht="15">
      <c r="A1488" s="282">
        <v>45841</v>
      </c>
      <c r="B1488" s="55" t="s">
        <v>3873</v>
      </c>
      <c r="C1488" s="786">
        <v>80361</v>
      </c>
      <c r="D1488" s="786">
        <v>11</v>
      </c>
      <c r="E1488" s="786">
        <v>85</v>
      </c>
      <c r="F1488" s="786">
        <v>4010</v>
      </c>
      <c r="G1488" s="786" t="s">
        <v>3880</v>
      </c>
      <c r="H1488" s="786" t="s">
        <v>1573</v>
      </c>
      <c r="I1488" s="798">
        <v>1</v>
      </c>
      <c r="J1488" s="786">
        <v>1</v>
      </c>
      <c r="K1488" s="786">
        <v>3.48</v>
      </c>
      <c r="L1488" s="796">
        <v>3.48</v>
      </c>
      <c r="M1488" s="55" t="s">
        <v>2455</v>
      </c>
    </row>
    <row r="1489" spans="1:13" ht="15">
      <c r="A1489" s="282">
        <v>45841</v>
      </c>
      <c r="B1489" s="55" t="s">
        <v>3873</v>
      </c>
      <c r="C1489" s="784">
        <v>80361</v>
      </c>
      <c r="D1489" s="784" t="s">
        <v>2493</v>
      </c>
      <c r="E1489" s="784">
        <v>80</v>
      </c>
      <c r="F1489" s="784">
        <v>4010</v>
      </c>
      <c r="G1489" s="784" t="s">
        <v>3881</v>
      </c>
      <c r="H1489" s="784" t="s">
        <v>1573</v>
      </c>
      <c r="I1489" s="797">
        <v>1</v>
      </c>
      <c r="J1489" s="784">
        <v>1</v>
      </c>
      <c r="K1489" s="784">
        <v>3.48</v>
      </c>
      <c r="L1489" s="793">
        <v>3.48</v>
      </c>
      <c r="M1489" s="55" t="s">
        <v>2455</v>
      </c>
    </row>
    <row r="1490" spans="1:13" ht="15">
      <c r="A1490" s="282">
        <v>45841</v>
      </c>
      <c r="B1490" s="55" t="s">
        <v>3873</v>
      </c>
      <c r="C1490" s="786">
        <v>81563</v>
      </c>
      <c r="D1490" s="786" t="s">
        <v>2355</v>
      </c>
      <c r="E1490" s="786">
        <v>85</v>
      </c>
      <c r="F1490" s="786">
        <v>4010</v>
      </c>
      <c r="G1490" s="786" t="s">
        <v>3882</v>
      </c>
      <c r="H1490" s="786" t="s">
        <v>1573</v>
      </c>
      <c r="I1490" s="798">
        <v>1</v>
      </c>
      <c r="J1490" s="786">
        <v>1</v>
      </c>
      <c r="K1490" s="786">
        <v>9.9600000000000009</v>
      </c>
      <c r="L1490" s="796">
        <v>9.9600000000000009</v>
      </c>
      <c r="M1490" s="55" t="s">
        <v>2455</v>
      </c>
    </row>
    <row r="1491" spans="1:13" ht="15">
      <c r="A1491" s="282">
        <v>45841</v>
      </c>
      <c r="B1491" s="55" t="s">
        <v>3873</v>
      </c>
      <c r="C1491" s="784">
        <v>81368</v>
      </c>
      <c r="D1491" s="784" t="s">
        <v>3500</v>
      </c>
      <c r="E1491" s="784">
        <v>90</v>
      </c>
      <c r="F1491" s="784">
        <v>4010</v>
      </c>
      <c r="G1491" s="784" t="s">
        <v>3883</v>
      </c>
      <c r="H1491" s="784" t="s">
        <v>1573</v>
      </c>
      <c r="I1491" s="797">
        <v>1</v>
      </c>
      <c r="J1491" s="784">
        <v>1</v>
      </c>
      <c r="K1491" s="784">
        <v>4.47</v>
      </c>
      <c r="L1491" s="793">
        <v>4.47</v>
      </c>
      <c r="M1491" s="55" t="s">
        <v>2455</v>
      </c>
    </row>
    <row r="1492" spans="1:13" ht="15">
      <c r="A1492" s="282">
        <v>45841</v>
      </c>
      <c r="B1492" s="55" t="s">
        <v>3873</v>
      </c>
      <c r="C1492" s="786">
        <v>67576</v>
      </c>
      <c r="D1492" s="786" t="s">
        <v>3884</v>
      </c>
      <c r="E1492" s="786">
        <v>120</v>
      </c>
      <c r="F1492" s="786">
        <v>4010</v>
      </c>
      <c r="G1492" s="786" t="s">
        <v>3885</v>
      </c>
      <c r="H1492" s="786" t="s">
        <v>1573</v>
      </c>
      <c r="I1492" s="798">
        <v>1</v>
      </c>
      <c r="J1492" s="786">
        <v>1</v>
      </c>
      <c r="K1492" s="786">
        <v>7.66</v>
      </c>
      <c r="L1492" s="796">
        <v>7.66</v>
      </c>
      <c r="M1492" s="55" t="s">
        <v>2455</v>
      </c>
    </row>
    <row r="1493" spans="1:13" ht="15">
      <c r="A1493" s="282">
        <v>45841</v>
      </c>
      <c r="B1493" s="55" t="s">
        <v>3873</v>
      </c>
      <c r="C1493" s="784">
        <v>67521</v>
      </c>
      <c r="D1493" s="784" t="s">
        <v>3886</v>
      </c>
      <c r="E1493" s="784">
        <v>130</v>
      </c>
      <c r="F1493" s="784">
        <v>4010</v>
      </c>
      <c r="G1493" s="784" t="s">
        <v>3887</v>
      </c>
      <c r="H1493" s="784" t="s">
        <v>1573</v>
      </c>
      <c r="I1493" s="797">
        <v>1</v>
      </c>
      <c r="J1493" s="784">
        <v>1</v>
      </c>
      <c r="K1493" s="784">
        <v>6.68</v>
      </c>
      <c r="L1493" s="793">
        <v>6.68</v>
      </c>
      <c r="M1493" s="55" t="s">
        <v>2455</v>
      </c>
    </row>
    <row r="1494" spans="1:13" ht="15">
      <c r="A1494" s="282">
        <v>45841</v>
      </c>
      <c r="B1494" s="55" t="s">
        <v>3873</v>
      </c>
      <c r="C1494" s="786">
        <v>67862</v>
      </c>
      <c r="D1494" s="786" t="s">
        <v>3298</v>
      </c>
      <c r="E1494" s="786">
        <v>130</v>
      </c>
      <c r="F1494" s="786">
        <v>4010</v>
      </c>
      <c r="G1494" s="786" t="s">
        <v>3888</v>
      </c>
      <c r="H1494" s="786" t="s">
        <v>1573</v>
      </c>
      <c r="I1494" s="798">
        <v>1</v>
      </c>
      <c r="J1494" s="786">
        <v>1</v>
      </c>
      <c r="K1494" s="786">
        <v>5.47</v>
      </c>
      <c r="L1494" s="796">
        <v>5.47</v>
      </c>
      <c r="M1494" s="55" t="s">
        <v>2455</v>
      </c>
    </row>
    <row r="1495" spans="1:13" ht="15">
      <c r="A1495" s="282">
        <v>45841</v>
      </c>
      <c r="B1495" s="55" t="s">
        <v>3873</v>
      </c>
      <c r="C1495" s="784">
        <v>81347</v>
      </c>
      <c r="D1495" s="784" t="s">
        <v>3889</v>
      </c>
      <c r="E1495" s="784">
        <v>100</v>
      </c>
      <c r="F1495" s="784">
        <v>4010</v>
      </c>
      <c r="G1495" s="784" t="s">
        <v>3890</v>
      </c>
      <c r="H1495" s="784" t="s">
        <v>1573</v>
      </c>
      <c r="I1495" s="797">
        <v>1</v>
      </c>
      <c r="J1495" s="784">
        <v>1</v>
      </c>
      <c r="K1495" s="784">
        <v>8.08</v>
      </c>
      <c r="L1495" s="793">
        <v>8.08</v>
      </c>
      <c r="M1495" s="55" t="s">
        <v>2455</v>
      </c>
    </row>
    <row r="1496" spans="1:13" ht="15">
      <c r="A1496" s="282">
        <v>45841</v>
      </c>
      <c r="B1496" s="55" t="s">
        <v>3873</v>
      </c>
      <c r="C1496" s="786">
        <v>82028</v>
      </c>
      <c r="D1496" s="786" t="s">
        <v>3891</v>
      </c>
      <c r="E1496" s="786">
        <v>120</v>
      </c>
      <c r="F1496" s="786">
        <v>4010</v>
      </c>
      <c r="G1496" s="786" t="s">
        <v>3892</v>
      </c>
      <c r="H1496" s="786" t="s">
        <v>1573</v>
      </c>
      <c r="I1496" s="798">
        <v>1</v>
      </c>
      <c r="J1496" s="786">
        <v>1</v>
      </c>
      <c r="K1496" s="786">
        <v>10.88</v>
      </c>
      <c r="L1496" s="796">
        <v>10.88</v>
      </c>
      <c r="M1496" s="55" t="s">
        <v>2455</v>
      </c>
    </row>
    <row r="1497" spans="1:13" ht="15">
      <c r="A1497" s="282">
        <v>45841</v>
      </c>
      <c r="B1497" s="55" t="s">
        <v>3873</v>
      </c>
      <c r="C1497" s="784">
        <v>82719</v>
      </c>
      <c r="D1497" s="784" t="s">
        <v>3193</v>
      </c>
      <c r="E1497" s="784">
        <v>120</v>
      </c>
      <c r="F1497" s="784">
        <v>4010</v>
      </c>
      <c r="G1497" s="784" t="s">
        <v>3893</v>
      </c>
      <c r="H1497" s="784" t="s">
        <v>1573</v>
      </c>
      <c r="I1497" s="797">
        <v>1</v>
      </c>
      <c r="J1497" s="784">
        <v>1</v>
      </c>
      <c r="K1497" s="784">
        <v>19.46</v>
      </c>
      <c r="L1497" s="793">
        <v>19.46</v>
      </c>
      <c r="M1497" s="55" t="s">
        <v>2455</v>
      </c>
    </row>
    <row r="1498" spans="1:13" ht="15">
      <c r="A1498" s="282">
        <v>45841</v>
      </c>
      <c r="B1498" s="55" t="s">
        <v>3873</v>
      </c>
      <c r="C1498" s="786">
        <v>67567</v>
      </c>
      <c r="D1498" s="786" t="s">
        <v>2523</v>
      </c>
      <c r="E1498" s="786">
        <v>120</v>
      </c>
      <c r="F1498" s="786">
        <v>4010</v>
      </c>
      <c r="G1498" s="786" t="s">
        <v>3894</v>
      </c>
      <c r="H1498" s="786" t="s">
        <v>1573</v>
      </c>
      <c r="I1498" s="798">
        <v>1</v>
      </c>
      <c r="J1498" s="786">
        <v>1</v>
      </c>
      <c r="K1498" s="786">
        <v>5.68</v>
      </c>
      <c r="L1498" s="796">
        <v>5.68</v>
      </c>
      <c r="M1498" s="55" t="s">
        <v>2455</v>
      </c>
    </row>
    <row r="1499" spans="1:13" ht="15">
      <c r="A1499" s="282">
        <v>45841</v>
      </c>
      <c r="B1499" s="55" t="s">
        <v>3873</v>
      </c>
      <c r="C1499" s="784">
        <v>81339</v>
      </c>
      <c r="D1499" s="784" t="s">
        <v>3895</v>
      </c>
      <c r="E1499" s="784">
        <v>140</v>
      </c>
      <c r="F1499" s="784">
        <v>4010</v>
      </c>
      <c r="G1499" s="784" t="s">
        <v>3896</v>
      </c>
      <c r="H1499" s="784" t="s">
        <v>1573</v>
      </c>
      <c r="I1499" s="797">
        <v>1</v>
      </c>
      <c r="J1499" s="784">
        <v>1</v>
      </c>
      <c r="K1499" s="784">
        <v>5.6</v>
      </c>
      <c r="L1499" s="793">
        <v>5.6</v>
      </c>
      <c r="M1499" s="55" t="s">
        <v>2455</v>
      </c>
    </row>
    <row r="1500" spans="1:13" ht="15">
      <c r="A1500" s="282">
        <v>45841</v>
      </c>
      <c r="B1500" s="55" t="s">
        <v>3873</v>
      </c>
      <c r="C1500" s="786">
        <v>82570</v>
      </c>
      <c r="D1500" s="786" t="s">
        <v>3048</v>
      </c>
      <c r="E1500" s="786" t="s">
        <v>289</v>
      </c>
      <c r="F1500" s="786">
        <v>4010</v>
      </c>
      <c r="G1500" s="786" t="s">
        <v>3897</v>
      </c>
      <c r="H1500" s="786" t="s">
        <v>1573</v>
      </c>
      <c r="I1500" s="798">
        <v>1</v>
      </c>
      <c r="J1500" s="786">
        <v>1</v>
      </c>
      <c r="K1500" s="786">
        <v>19.25</v>
      </c>
      <c r="L1500" s="796">
        <v>19.25</v>
      </c>
      <c r="M1500" s="55" t="s">
        <v>2455</v>
      </c>
    </row>
    <row r="1501" spans="1:13" ht="15">
      <c r="A1501" s="282">
        <v>45841</v>
      </c>
      <c r="B1501" s="55" t="s">
        <v>3873</v>
      </c>
      <c r="C1501" s="784">
        <v>82435</v>
      </c>
      <c r="D1501" s="784" t="s">
        <v>3083</v>
      </c>
      <c r="E1501" s="784">
        <v>140</v>
      </c>
      <c r="F1501" s="784">
        <v>4010</v>
      </c>
      <c r="G1501" s="784" t="s">
        <v>3898</v>
      </c>
      <c r="H1501" s="784" t="s">
        <v>1573</v>
      </c>
      <c r="I1501" s="797">
        <v>1</v>
      </c>
      <c r="J1501" s="784">
        <v>1</v>
      </c>
      <c r="K1501" s="784">
        <v>12.48</v>
      </c>
      <c r="L1501" s="793">
        <v>12.48</v>
      </c>
      <c r="M1501" s="55" t="s">
        <v>2455</v>
      </c>
    </row>
    <row r="1502" spans="1:13" ht="15">
      <c r="A1502" s="282">
        <v>45841</v>
      </c>
      <c r="B1502" s="55" t="s">
        <v>3873</v>
      </c>
      <c r="C1502" s="786">
        <v>82607</v>
      </c>
      <c r="D1502" s="786" t="s">
        <v>3586</v>
      </c>
      <c r="E1502" s="786">
        <v>130</v>
      </c>
      <c r="F1502" s="786">
        <v>4010</v>
      </c>
      <c r="G1502" s="786" t="s">
        <v>3899</v>
      </c>
      <c r="H1502" s="786" t="s">
        <v>1573</v>
      </c>
      <c r="I1502" s="798">
        <v>1</v>
      </c>
      <c r="J1502" s="786">
        <v>1</v>
      </c>
      <c r="K1502" s="786">
        <v>6.54</v>
      </c>
      <c r="L1502" s="796">
        <v>6.54</v>
      </c>
      <c r="M1502" s="55" t="s">
        <v>2455</v>
      </c>
    </row>
    <row r="1503" spans="1:13" ht="15">
      <c r="A1503" s="282">
        <v>45841</v>
      </c>
      <c r="B1503" s="55" t="s">
        <v>3873</v>
      </c>
      <c r="C1503" s="784">
        <v>82766</v>
      </c>
      <c r="D1503" s="784" t="s">
        <v>3781</v>
      </c>
      <c r="E1503" s="784">
        <v>85</v>
      </c>
      <c r="F1503" s="784">
        <v>4010</v>
      </c>
      <c r="G1503" s="784" t="s">
        <v>3900</v>
      </c>
      <c r="H1503" s="784" t="s">
        <v>1573</v>
      </c>
      <c r="I1503" s="797">
        <v>1</v>
      </c>
      <c r="J1503" s="784">
        <v>1</v>
      </c>
      <c r="K1503" s="784">
        <v>17.21</v>
      </c>
      <c r="L1503" s="793">
        <v>17.21</v>
      </c>
      <c r="M1503" s="55" t="s">
        <v>2455</v>
      </c>
    </row>
    <row r="1504" spans="1:13" ht="15">
      <c r="A1504" s="282">
        <v>45841</v>
      </c>
      <c r="B1504" s="55" t="s">
        <v>3873</v>
      </c>
      <c r="C1504" s="786">
        <v>81339</v>
      </c>
      <c r="D1504" s="786" t="s">
        <v>2491</v>
      </c>
      <c r="E1504" s="786">
        <v>160</v>
      </c>
      <c r="F1504" s="786">
        <v>4010</v>
      </c>
      <c r="G1504" s="786" t="s">
        <v>3901</v>
      </c>
      <c r="H1504" s="786" t="s">
        <v>1573</v>
      </c>
      <c r="I1504" s="798">
        <v>1</v>
      </c>
      <c r="J1504" s="786">
        <v>1</v>
      </c>
      <c r="K1504" s="786">
        <v>5.71</v>
      </c>
      <c r="L1504" s="796">
        <v>5.71</v>
      </c>
      <c r="M1504" s="55" t="s">
        <v>2455</v>
      </c>
    </row>
    <row r="1505" spans="1:14" ht="15">
      <c r="A1505" s="282">
        <v>45841</v>
      </c>
      <c r="B1505" s="55" t="s">
        <v>3873</v>
      </c>
      <c r="C1505" s="784">
        <v>81339</v>
      </c>
      <c r="D1505" s="784" t="s">
        <v>2491</v>
      </c>
      <c r="E1505" s="784">
        <v>130</v>
      </c>
      <c r="F1505" s="784">
        <v>4010</v>
      </c>
      <c r="G1505" s="784" t="s">
        <v>3902</v>
      </c>
      <c r="H1505" s="784" t="s">
        <v>1573</v>
      </c>
      <c r="I1505" s="797">
        <v>1</v>
      </c>
      <c r="J1505" s="784">
        <v>1</v>
      </c>
      <c r="K1505" s="784">
        <v>5.71</v>
      </c>
      <c r="L1505" s="793">
        <v>5.71</v>
      </c>
      <c r="M1505" s="55" t="s">
        <v>2455</v>
      </c>
    </row>
    <row r="1506" spans="1:14" ht="15">
      <c r="A1506" s="282">
        <v>45841</v>
      </c>
      <c r="B1506" s="55" t="s">
        <v>3873</v>
      </c>
      <c r="C1506" s="786">
        <v>82800</v>
      </c>
      <c r="D1506" s="786" t="s">
        <v>3739</v>
      </c>
      <c r="E1506" s="786">
        <v>150</v>
      </c>
      <c r="F1506" s="786">
        <v>4010</v>
      </c>
      <c r="G1506" s="786" t="s">
        <v>3903</v>
      </c>
      <c r="H1506" s="786" t="s">
        <v>1573</v>
      </c>
      <c r="I1506" s="798">
        <v>1</v>
      </c>
      <c r="J1506" s="786">
        <v>1</v>
      </c>
      <c r="K1506" s="786">
        <v>17.670000000000002</v>
      </c>
      <c r="L1506" s="796">
        <v>17.670000000000002</v>
      </c>
      <c r="M1506" s="55" t="s">
        <v>2455</v>
      </c>
    </row>
    <row r="1507" spans="1:14" ht="15">
      <c r="A1507" s="282">
        <v>45841</v>
      </c>
      <c r="B1507" s="55" t="s">
        <v>3873</v>
      </c>
      <c r="C1507" s="784">
        <v>83022</v>
      </c>
      <c r="D1507" s="784" t="s">
        <v>2216</v>
      </c>
      <c r="E1507" s="784">
        <v>150</v>
      </c>
      <c r="F1507" s="784">
        <v>4010</v>
      </c>
      <c r="G1507" s="784" t="s">
        <v>3904</v>
      </c>
      <c r="H1507" s="784" t="s">
        <v>1573</v>
      </c>
      <c r="I1507" s="797">
        <v>1</v>
      </c>
      <c r="J1507" s="784">
        <v>1</v>
      </c>
      <c r="K1507" s="784">
        <v>8.25</v>
      </c>
      <c r="L1507" s="793">
        <v>8.25</v>
      </c>
      <c r="M1507" s="55" t="s">
        <v>2455</v>
      </c>
    </row>
    <row r="1508" spans="1:14" ht="15">
      <c r="A1508" s="282">
        <v>45841</v>
      </c>
      <c r="B1508" s="55" t="s">
        <v>3873</v>
      </c>
      <c r="C1508" s="786">
        <v>81575</v>
      </c>
      <c r="D1508" s="786" t="s">
        <v>2745</v>
      </c>
      <c r="E1508" s="786">
        <v>75</v>
      </c>
      <c r="F1508" s="786">
        <v>4010</v>
      </c>
      <c r="G1508" s="786" t="s">
        <v>3905</v>
      </c>
      <c r="H1508" s="786" t="s">
        <v>1573</v>
      </c>
      <c r="I1508" s="798">
        <v>1</v>
      </c>
      <c r="J1508" s="786">
        <v>1</v>
      </c>
      <c r="K1508" s="786">
        <v>6.64</v>
      </c>
      <c r="L1508" s="796">
        <v>6.64</v>
      </c>
      <c r="M1508" s="55" t="s">
        <v>2455</v>
      </c>
    </row>
    <row r="1509" spans="1:14" ht="15">
      <c r="A1509" s="282">
        <v>45841</v>
      </c>
      <c r="B1509" s="55" t="s">
        <v>3873</v>
      </c>
      <c r="C1509" s="784">
        <v>82288</v>
      </c>
      <c r="D1509" s="784">
        <v>15</v>
      </c>
      <c r="E1509" s="784">
        <v>140</v>
      </c>
      <c r="F1509" s="784">
        <v>4010</v>
      </c>
      <c r="G1509" s="784" t="s">
        <v>3906</v>
      </c>
      <c r="H1509" s="784" t="s">
        <v>1573</v>
      </c>
      <c r="I1509" s="797">
        <v>3</v>
      </c>
      <c r="J1509" s="784">
        <v>3</v>
      </c>
      <c r="K1509" s="784">
        <v>5.29</v>
      </c>
      <c r="L1509" s="793">
        <v>15.87</v>
      </c>
      <c r="M1509" s="55" t="s">
        <v>2455</v>
      </c>
    </row>
    <row r="1510" spans="1:14" ht="15">
      <c r="A1510" s="282">
        <v>45841</v>
      </c>
      <c r="B1510" s="55" t="s">
        <v>3873</v>
      </c>
      <c r="C1510" s="786">
        <v>82791</v>
      </c>
      <c r="D1510" s="786" t="s">
        <v>3154</v>
      </c>
      <c r="E1510" s="786">
        <v>80</v>
      </c>
      <c r="F1510" s="786">
        <v>4010</v>
      </c>
      <c r="G1510" s="786" t="s">
        <v>3907</v>
      </c>
      <c r="H1510" s="786" t="s">
        <v>1573</v>
      </c>
      <c r="I1510" s="798">
        <v>3</v>
      </c>
      <c r="J1510" s="786">
        <v>3</v>
      </c>
      <c r="K1510" s="786">
        <v>12.41</v>
      </c>
      <c r="L1510" s="796">
        <v>37.229999999999997</v>
      </c>
      <c r="M1510" s="55" t="s">
        <v>2455</v>
      </c>
    </row>
    <row r="1511" spans="1:14" ht="15">
      <c r="A1511" s="282">
        <v>45841</v>
      </c>
      <c r="B1511" s="55" t="s">
        <v>3873</v>
      </c>
      <c r="C1511" s="784">
        <v>81853</v>
      </c>
      <c r="D1511" s="784" t="s">
        <v>3908</v>
      </c>
      <c r="E1511" s="784">
        <v>70</v>
      </c>
      <c r="F1511" s="784">
        <v>4010</v>
      </c>
      <c r="G1511" s="784" t="s">
        <v>3909</v>
      </c>
      <c r="H1511" s="784" t="s">
        <v>1573</v>
      </c>
      <c r="I1511" s="797">
        <v>12</v>
      </c>
      <c r="J1511" s="784">
        <v>12</v>
      </c>
      <c r="K1511" s="784">
        <v>8.01</v>
      </c>
      <c r="L1511" s="793">
        <v>96.12</v>
      </c>
      <c r="M1511" s="55" t="s">
        <v>2455</v>
      </c>
    </row>
    <row r="1512" spans="1:14" ht="15">
      <c r="A1512" s="282">
        <v>45841</v>
      </c>
      <c r="B1512" s="55" t="s">
        <v>3873</v>
      </c>
      <c r="C1512" s="786">
        <v>81318</v>
      </c>
      <c r="D1512" s="786" t="s">
        <v>2235</v>
      </c>
      <c r="E1512" s="786">
        <v>130</v>
      </c>
      <c r="F1512" s="786">
        <v>4010</v>
      </c>
      <c r="G1512" s="786" t="s">
        <v>3814</v>
      </c>
      <c r="H1512" s="786" t="s">
        <v>1573</v>
      </c>
      <c r="I1512" s="798">
        <v>7</v>
      </c>
      <c r="J1512" s="786">
        <v>7</v>
      </c>
      <c r="K1512" s="786">
        <v>6.15</v>
      </c>
      <c r="L1512" s="796">
        <v>43.05</v>
      </c>
      <c r="M1512" s="55" t="s">
        <v>2455</v>
      </c>
    </row>
    <row r="1513" spans="1:14" ht="15">
      <c r="A1513" s="783">
        <v>45842</v>
      </c>
      <c r="B1513" s="784" t="s">
        <v>3910</v>
      </c>
      <c r="C1513" s="784">
        <v>82979</v>
      </c>
      <c r="D1513" s="784" t="s">
        <v>3156</v>
      </c>
      <c r="E1513" s="784" t="s">
        <v>289</v>
      </c>
      <c r="F1513" s="784">
        <v>4010</v>
      </c>
      <c r="G1513" s="784" t="s">
        <v>2617</v>
      </c>
      <c r="H1513" s="784" t="s">
        <v>105</v>
      </c>
      <c r="I1513" s="797"/>
      <c r="J1513" s="784">
        <v>-1</v>
      </c>
      <c r="K1513" s="784">
        <v>9.57</v>
      </c>
      <c r="L1513" s="793">
        <v>-9.57</v>
      </c>
      <c r="M1513" s="55" t="s">
        <v>3911</v>
      </c>
      <c r="N1513" s="788" t="s">
        <v>3912</v>
      </c>
    </row>
    <row r="1514" spans="1:14" ht="15">
      <c r="A1514" s="785">
        <v>45842</v>
      </c>
      <c r="B1514" s="786" t="s">
        <v>3910</v>
      </c>
      <c r="C1514" s="786">
        <v>82956</v>
      </c>
      <c r="D1514" s="786" t="s">
        <v>3823</v>
      </c>
      <c r="E1514" s="786">
        <v>110</v>
      </c>
      <c r="F1514" s="786">
        <v>4010</v>
      </c>
      <c r="G1514" s="786" t="s">
        <v>2617</v>
      </c>
      <c r="H1514" s="786" t="s">
        <v>105</v>
      </c>
      <c r="I1514" s="798"/>
      <c r="J1514" s="786">
        <v>-1</v>
      </c>
      <c r="K1514" s="786">
        <v>4.7300000000000004</v>
      </c>
      <c r="L1514" s="796">
        <v>-4.7300000000000004</v>
      </c>
      <c r="M1514" s="55" t="s">
        <v>3911</v>
      </c>
      <c r="N1514" s="788" t="s">
        <v>3912</v>
      </c>
    </row>
    <row r="1515" spans="1:14" ht="15">
      <c r="A1515" s="783">
        <v>45842</v>
      </c>
      <c r="B1515" s="784" t="s">
        <v>3910</v>
      </c>
      <c r="C1515" s="784">
        <v>82913</v>
      </c>
      <c r="D1515" s="784" t="s">
        <v>3368</v>
      </c>
      <c r="E1515" s="784">
        <v>130</v>
      </c>
      <c r="F1515" s="784">
        <v>4010</v>
      </c>
      <c r="G1515" s="784" t="s">
        <v>2617</v>
      </c>
      <c r="H1515" s="784" t="s">
        <v>105</v>
      </c>
      <c r="I1515" s="797"/>
      <c r="J1515" s="784">
        <v>-1</v>
      </c>
      <c r="K1515" s="784">
        <v>9.4499999999999993</v>
      </c>
      <c r="L1515" s="793">
        <v>-9.4499999999999993</v>
      </c>
      <c r="M1515" s="55" t="s">
        <v>3911</v>
      </c>
      <c r="N1515" s="788" t="s">
        <v>3912</v>
      </c>
    </row>
    <row r="1516" spans="1:14" ht="15">
      <c r="A1516" s="785">
        <v>45842</v>
      </c>
      <c r="B1516" s="786" t="s">
        <v>3910</v>
      </c>
      <c r="C1516" s="786">
        <v>82888</v>
      </c>
      <c r="D1516" s="786" t="s">
        <v>3913</v>
      </c>
      <c r="E1516" s="786">
        <v>120</v>
      </c>
      <c r="F1516" s="786">
        <v>4010</v>
      </c>
      <c r="G1516" s="786" t="s">
        <v>2617</v>
      </c>
      <c r="H1516" s="786" t="s">
        <v>105</v>
      </c>
      <c r="I1516" s="798"/>
      <c r="J1516" s="786">
        <v>-1</v>
      </c>
      <c r="K1516" s="786">
        <v>12.04</v>
      </c>
      <c r="L1516" s="796">
        <v>-12.04</v>
      </c>
      <c r="M1516" s="55" t="s">
        <v>3911</v>
      </c>
      <c r="N1516" s="788" t="s">
        <v>3912</v>
      </c>
    </row>
    <row r="1517" spans="1:14" ht="15">
      <c r="A1517" s="783">
        <v>45842</v>
      </c>
      <c r="B1517" s="784" t="s">
        <v>3910</v>
      </c>
      <c r="C1517" s="784">
        <v>82837</v>
      </c>
      <c r="D1517" s="784" t="s">
        <v>2911</v>
      </c>
      <c r="E1517" s="784" t="s">
        <v>289</v>
      </c>
      <c r="F1517" s="784">
        <v>4010</v>
      </c>
      <c r="G1517" s="784" t="s">
        <v>2617</v>
      </c>
      <c r="H1517" s="784" t="s">
        <v>105</v>
      </c>
      <c r="I1517" s="797"/>
      <c r="J1517" s="784">
        <v>-1</v>
      </c>
      <c r="K1517" s="784">
        <v>8.1199999999999992</v>
      </c>
      <c r="L1517" s="793">
        <v>-8.1199999999999992</v>
      </c>
      <c r="M1517" s="55" t="s">
        <v>3911</v>
      </c>
      <c r="N1517" s="788" t="s">
        <v>3912</v>
      </c>
    </row>
    <row r="1518" spans="1:14" ht="15">
      <c r="A1518" s="785">
        <v>45842</v>
      </c>
      <c r="B1518" s="786" t="s">
        <v>3910</v>
      </c>
      <c r="C1518" s="786">
        <v>82836</v>
      </c>
      <c r="D1518" s="786" t="s">
        <v>2911</v>
      </c>
      <c r="E1518" s="786" t="s">
        <v>2061</v>
      </c>
      <c r="F1518" s="786">
        <v>4010</v>
      </c>
      <c r="G1518" s="786" t="s">
        <v>2617</v>
      </c>
      <c r="H1518" s="786" t="s">
        <v>105</v>
      </c>
      <c r="I1518" s="798"/>
      <c r="J1518" s="786">
        <v>-1</v>
      </c>
      <c r="K1518" s="786">
        <v>12.55</v>
      </c>
      <c r="L1518" s="796">
        <v>-12.55</v>
      </c>
      <c r="M1518" s="55" t="s">
        <v>3911</v>
      </c>
      <c r="N1518" s="788" t="s">
        <v>3912</v>
      </c>
    </row>
    <row r="1519" spans="1:14" ht="15">
      <c r="A1519" s="783">
        <v>45842</v>
      </c>
      <c r="B1519" s="784" t="s">
        <v>3910</v>
      </c>
      <c r="C1519" s="784">
        <v>82679</v>
      </c>
      <c r="D1519" s="784" t="s">
        <v>2905</v>
      </c>
      <c r="E1519" s="784">
        <v>90</v>
      </c>
      <c r="F1519" s="784">
        <v>4010</v>
      </c>
      <c r="G1519" s="784" t="s">
        <v>2617</v>
      </c>
      <c r="H1519" s="784" t="s">
        <v>105</v>
      </c>
      <c r="I1519" s="797"/>
      <c r="J1519" s="784">
        <v>-1</v>
      </c>
      <c r="K1519" s="784">
        <v>10.49</v>
      </c>
      <c r="L1519" s="793">
        <v>-10.49</v>
      </c>
      <c r="M1519" s="55" t="s">
        <v>3911</v>
      </c>
      <c r="N1519" s="788" t="s">
        <v>3912</v>
      </c>
    </row>
    <row r="1520" spans="1:14" ht="15">
      <c r="A1520" s="785">
        <v>45842</v>
      </c>
      <c r="B1520" s="786" t="s">
        <v>3910</v>
      </c>
      <c r="C1520" s="786">
        <v>82646</v>
      </c>
      <c r="D1520" s="786" t="s">
        <v>3043</v>
      </c>
      <c r="E1520" s="786">
        <v>110</v>
      </c>
      <c r="F1520" s="786">
        <v>4010</v>
      </c>
      <c r="G1520" s="786" t="s">
        <v>2617</v>
      </c>
      <c r="H1520" s="786" t="s">
        <v>105</v>
      </c>
      <c r="I1520" s="798"/>
      <c r="J1520" s="786">
        <v>-1</v>
      </c>
      <c r="K1520" s="786">
        <v>4.04</v>
      </c>
      <c r="L1520" s="796">
        <v>-4.04</v>
      </c>
      <c r="M1520" s="55" t="s">
        <v>3911</v>
      </c>
      <c r="N1520" s="788" t="s">
        <v>3912</v>
      </c>
    </row>
    <row r="1521" spans="1:14" ht="15">
      <c r="A1521" s="783">
        <v>45842</v>
      </c>
      <c r="B1521" s="784" t="s">
        <v>3910</v>
      </c>
      <c r="C1521" s="784">
        <v>82590</v>
      </c>
      <c r="D1521" s="784" t="s">
        <v>3914</v>
      </c>
      <c r="E1521" s="784">
        <v>100</v>
      </c>
      <c r="F1521" s="784">
        <v>4010</v>
      </c>
      <c r="G1521" s="784" t="s">
        <v>2617</v>
      </c>
      <c r="H1521" s="784" t="s">
        <v>105</v>
      </c>
      <c r="I1521" s="797"/>
      <c r="J1521" s="784">
        <v>-1</v>
      </c>
      <c r="K1521" s="784">
        <v>6.06</v>
      </c>
      <c r="L1521" s="793">
        <v>-6.06</v>
      </c>
      <c r="M1521" s="55" t="s">
        <v>3911</v>
      </c>
      <c r="N1521" s="788" t="s">
        <v>3912</v>
      </c>
    </row>
    <row r="1522" spans="1:14" ht="15">
      <c r="A1522" s="785">
        <v>45842</v>
      </c>
      <c r="B1522" s="786" t="s">
        <v>3910</v>
      </c>
      <c r="C1522" s="786">
        <v>82569</v>
      </c>
      <c r="D1522" s="786" t="s">
        <v>3048</v>
      </c>
      <c r="E1522" s="786">
        <v>70</v>
      </c>
      <c r="F1522" s="786">
        <v>4010</v>
      </c>
      <c r="G1522" s="786" t="s">
        <v>2617</v>
      </c>
      <c r="H1522" s="786" t="s">
        <v>105</v>
      </c>
      <c r="I1522" s="798"/>
      <c r="J1522" s="786">
        <v>-1</v>
      </c>
      <c r="K1522" s="786">
        <v>6.41</v>
      </c>
      <c r="L1522" s="796">
        <v>-6.41</v>
      </c>
      <c r="M1522" s="55" t="s">
        <v>3911</v>
      </c>
      <c r="N1522" s="788" t="s">
        <v>3912</v>
      </c>
    </row>
    <row r="1523" spans="1:14" ht="15">
      <c r="A1523" s="783">
        <v>45842</v>
      </c>
      <c r="B1523" s="784" t="s">
        <v>3910</v>
      </c>
      <c r="C1523" s="784">
        <v>82568</v>
      </c>
      <c r="D1523" s="784" t="s">
        <v>3041</v>
      </c>
      <c r="E1523" s="784">
        <v>90</v>
      </c>
      <c r="F1523" s="784">
        <v>4010</v>
      </c>
      <c r="G1523" s="784" t="s">
        <v>2617</v>
      </c>
      <c r="H1523" s="784" t="s">
        <v>105</v>
      </c>
      <c r="I1523" s="797"/>
      <c r="J1523" s="784">
        <v>-1</v>
      </c>
      <c r="K1523" s="784">
        <v>10.42</v>
      </c>
      <c r="L1523" s="793">
        <v>-10.42</v>
      </c>
      <c r="M1523" s="55" t="s">
        <v>3911</v>
      </c>
      <c r="N1523" s="788" t="s">
        <v>3912</v>
      </c>
    </row>
    <row r="1524" spans="1:14" ht="15">
      <c r="A1524" s="785">
        <v>45842</v>
      </c>
      <c r="B1524" s="786" t="s">
        <v>3910</v>
      </c>
      <c r="C1524" s="786">
        <v>81718</v>
      </c>
      <c r="D1524" s="786" t="s">
        <v>3410</v>
      </c>
      <c r="E1524" s="786">
        <v>120</v>
      </c>
      <c r="F1524" s="786">
        <v>4010</v>
      </c>
      <c r="G1524" s="786" t="s">
        <v>2617</v>
      </c>
      <c r="H1524" s="786" t="s">
        <v>105</v>
      </c>
      <c r="I1524" s="798"/>
      <c r="J1524" s="786">
        <v>-1</v>
      </c>
      <c r="K1524" s="786">
        <v>6.83</v>
      </c>
      <c r="L1524" s="796">
        <v>-6.83</v>
      </c>
      <c r="M1524" s="55" t="s">
        <v>3911</v>
      </c>
      <c r="N1524" s="788" t="s">
        <v>3912</v>
      </c>
    </row>
    <row r="1525" spans="1:14" ht="15">
      <c r="A1525" s="783">
        <v>45842</v>
      </c>
      <c r="B1525" s="784" t="s">
        <v>3910</v>
      </c>
      <c r="C1525" s="784">
        <v>81666</v>
      </c>
      <c r="D1525" s="784" t="s">
        <v>3754</v>
      </c>
      <c r="E1525" s="784">
        <v>70</v>
      </c>
      <c r="F1525" s="784">
        <v>4010</v>
      </c>
      <c r="G1525" s="784" t="s">
        <v>2617</v>
      </c>
      <c r="H1525" s="784" t="s">
        <v>105</v>
      </c>
      <c r="I1525" s="797"/>
      <c r="J1525" s="784">
        <v>-1</v>
      </c>
      <c r="K1525" s="784">
        <v>6.38</v>
      </c>
      <c r="L1525" s="793">
        <v>-6.38</v>
      </c>
      <c r="M1525" s="55" t="s">
        <v>3911</v>
      </c>
      <c r="N1525" s="788" t="s">
        <v>3912</v>
      </c>
    </row>
    <row r="1526" spans="1:14" ht="15">
      <c r="A1526" s="785">
        <v>45842</v>
      </c>
      <c r="B1526" s="786" t="s">
        <v>3910</v>
      </c>
      <c r="C1526" s="786">
        <v>81644</v>
      </c>
      <c r="D1526" s="786" t="s">
        <v>2879</v>
      </c>
      <c r="E1526" s="786">
        <v>140</v>
      </c>
      <c r="F1526" s="786">
        <v>4010</v>
      </c>
      <c r="G1526" s="786" t="s">
        <v>2617</v>
      </c>
      <c r="H1526" s="786" t="s">
        <v>105</v>
      </c>
      <c r="I1526" s="798"/>
      <c r="J1526" s="786">
        <v>-1</v>
      </c>
      <c r="K1526" s="786">
        <v>3.66</v>
      </c>
      <c r="L1526" s="796">
        <v>-3.66</v>
      </c>
      <c r="M1526" s="55" t="s">
        <v>3911</v>
      </c>
      <c r="N1526" s="788" t="s">
        <v>3912</v>
      </c>
    </row>
    <row r="1527" spans="1:14" ht="15">
      <c r="A1527" s="783">
        <v>45842</v>
      </c>
      <c r="B1527" s="784" t="s">
        <v>3910</v>
      </c>
      <c r="C1527" s="784">
        <v>81380</v>
      </c>
      <c r="D1527" s="784" t="s">
        <v>2493</v>
      </c>
      <c r="E1527" s="784">
        <v>130</v>
      </c>
      <c r="F1527" s="784">
        <v>4010</v>
      </c>
      <c r="G1527" s="784" t="s">
        <v>2617</v>
      </c>
      <c r="H1527" s="784" t="s">
        <v>105</v>
      </c>
      <c r="I1527" s="797"/>
      <c r="J1527" s="784">
        <v>-1</v>
      </c>
      <c r="K1527" s="784">
        <v>3.53</v>
      </c>
      <c r="L1527" s="793">
        <v>-3.53</v>
      </c>
      <c r="M1527" s="55" t="s">
        <v>3911</v>
      </c>
      <c r="N1527" s="788" t="s">
        <v>3912</v>
      </c>
    </row>
    <row r="1528" spans="1:14" ht="15">
      <c r="A1528" s="785">
        <v>45842</v>
      </c>
      <c r="B1528" s="786" t="s">
        <v>3910</v>
      </c>
      <c r="C1528" s="786">
        <v>81339</v>
      </c>
      <c r="D1528" s="786" t="s">
        <v>3754</v>
      </c>
      <c r="E1528" s="786">
        <v>85</v>
      </c>
      <c r="F1528" s="786">
        <v>4010</v>
      </c>
      <c r="G1528" s="786" t="s">
        <v>2617</v>
      </c>
      <c r="H1528" s="786" t="s">
        <v>105</v>
      </c>
      <c r="I1528" s="798"/>
      <c r="J1528" s="786">
        <v>-1</v>
      </c>
      <c r="K1528" s="786">
        <v>7.25</v>
      </c>
      <c r="L1528" s="796">
        <v>-7.25</v>
      </c>
      <c r="M1528" s="55" t="s">
        <v>3911</v>
      </c>
      <c r="N1528" s="788" t="s">
        <v>3912</v>
      </c>
    </row>
    <row r="1529" spans="1:14" ht="15">
      <c r="A1529" s="783">
        <v>45842</v>
      </c>
      <c r="B1529" s="784" t="s">
        <v>3910</v>
      </c>
      <c r="C1529" s="784">
        <v>81339</v>
      </c>
      <c r="D1529" s="784" t="s">
        <v>3099</v>
      </c>
      <c r="E1529" s="784">
        <v>150</v>
      </c>
      <c r="F1529" s="784">
        <v>4010</v>
      </c>
      <c r="G1529" s="784" t="s">
        <v>2617</v>
      </c>
      <c r="H1529" s="784" t="s">
        <v>105</v>
      </c>
      <c r="I1529" s="797"/>
      <c r="J1529" s="784">
        <v>-1</v>
      </c>
      <c r="K1529" s="784">
        <v>6.49</v>
      </c>
      <c r="L1529" s="793">
        <v>-6.49</v>
      </c>
      <c r="M1529" s="55" t="s">
        <v>3911</v>
      </c>
      <c r="N1529" s="788" t="s">
        <v>3912</v>
      </c>
    </row>
    <row r="1530" spans="1:14" ht="15">
      <c r="A1530" s="785">
        <v>45842</v>
      </c>
      <c r="B1530" s="786" t="s">
        <v>3910</v>
      </c>
      <c r="C1530" s="786">
        <v>81339</v>
      </c>
      <c r="D1530" s="786" t="s">
        <v>2866</v>
      </c>
      <c r="E1530" s="786">
        <v>120</v>
      </c>
      <c r="F1530" s="786">
        <v>4010</v>
      </c>
      <c r="G1530" s="786" t="s">
        <v>2617</v>
      </c>
      <c r="H1530" s="786" t="s">
        <v>105</v>
      </c>
      <c r="I1530" s="798"/>
      <c r="J1530" s="786">
        <v>-1</v>
      </c>
      <c r="K1530" s="786">
        <v>7.25</v>
      </c>
      <c r="L1530" s="796">
        <v>-7.25</v>
      </c>
      <c r="M1530" s="55" t="s">
        <v>3911</v>
      </c>
      <c r="N1530" s="788" t="s">
        <v>3912</v>
      </c>
    </row>
    <row r="1531" spans="1:14" ht="15">
      <c r="A1531" s="783">
        <v>45842</v>
      </c>
      <c r="B1531" s="784" t="s">
        <v>3910</v>
      </c>
      <c r="C1531" s="784">
        <v>80823</v>
      </c>
      <c r="D1531" s="784" t="s">
        <v>2290</v>
      </c>
      <c r="E1531" s="784">
        <v>90</v>
      </c>
      <c r="F1531" s="784">
        <v>4010</v>
      </c>
      <c r="G1531" s="784" t="s">
        <v>2617</v>
      </c>
      <c r="H1531" s="784" t="s">
        <v>105</v>
      </c>
      <c r="I1531" s="797"/>
      <c r="J1531" s="784">
        <v>-1</v>
      </c>
      <c r="K1531" s="784">
        <v>5.6</v>
      </c>
      <c r="L1531" s="793">
        <v>-5.6</v>
      </c>
      <c r="M1531" s="55" t="s">
        <v>3911</v>
      </c>
      <c r="N1531" s="788" t="s">
        <v>3912</v>
      </c>
    </row>
    <row r="1532" spans="1:14" ht="15">
      <c r="A1532" s="785">
        <v>45842</v>
      </c>
      <c r="B1532" s="786" t="s">
        <v>3910</v>
      </c>
      <c r="C1532" s="786">
        <v>67377</v>
      </c>
      <c r="D1532" s="786" t="s">
        <v>3023</v>
      </c>
      <c r="E1532" s="786">
        <v>90</v>
      </c>
      <c r="F1532" s="786">
        <v>4010</v>
      </c>
      <c r="G1532" s="786" t="s">
        <v>2617</v>
      </c>
      <c r="H1532" s="786" t="s">
        <v>105</v>
      </c>
      <c r="I1532" s="798"/>
      <c r="J1532" s="786">
        <v>-1</v>
      </c>
      <c r="K1532" s="786">
        <v>4.2</v>
      </c>
      <c r="L1532" s="796">
        <v>-4.2</v>
      </c>
      <c r="M1532" s="55" t="s">
        <v>3911</v>
      </c>
      <c r="N1532" s="788" t="s">
        <v>3912</v>
      </c>
    </row>
    <row r="1533" spans="1:14" ht="15">
      <c r="A1533" s="783">
        <v>45842</v>
      </c>
      <c r="B1533" s="784" t="s">
        <v>3910</v>
      </c>
      <c r="C1533" s="784">
        <v>67377</v>
      </c>
      <c r="D1533" s="784" t="s">
        <v>3023</v>
      </c>
      <c r="E1533" s="784">
        <v>120</v>
      </c>
      <c r="F1533" s="784">
        <v>4010</v>
      </c>
      <c r="G1533" s="784" t="s">
        <v>2617</v>
      </c>
      <c r="H1533" s="784" t="s">
        <v>105</v>
      </c>
      <c r="I1533" s="797"/>
      <c r="J1533" s="784">
        <v>-1</v>
      </c>
      <c r="K1533" s="784">
        <v>4.2</v>
      </c>
      <c r="L1533" s="793">
        <v>-4.2</v>
      </c>
      <c r="M1533" s="55" t="s">
        <v>3911</v>
      </c>
      <c r="N1533" s="788" t="s">
        <v>3912</v>
      </c>
    </row>
    <row r="1534" spans="1:14" ht="15">
      <c r="A1534" s="785">
        <v>45842</v>
      </c>
      <c r="B1534" s="786" t="s">
        <v>3910</v>
      </c>
      <c r="C1534" s="786">
        <v>67377</v>
      </c>
      <c r="D1534" s="786" t="s">
        <v>3043</v>
      </c>
      <c r="E1534" s="786">
        <v>120</v>
      </c>
      <c r="F1534" s="786">
        <v>4010</v>
      </c>
      <c r="G1534" s="786" t="s">
        <v>2617</v>
      </c>
      <c r="H1534" s="786" t="s">
        <v>105</v>
      </c>
      <c r="I1534" s="798"/>
      <c r="J1534" s="786">
        <v>-1</v>
      </c>
      <c r="K1534" s="786">
        <v>4.2</v>
      </c>
      <c r="L1534" s="796">
        <v>-4.2</v>
      </c>
      <c r="M1534" s="55" t="s">
        <v>3911</v>
      </c>
      <c r="N1534" s="788" t="s">
        <v>3912</v>
      </c>
    </row>
    <row r="1535" spans="1:14" ht="15">
      <c r="A1535" s="783">
        <v>45842</v>
      </c>
      <c r="B1535" s="784" t="s">
        <v>3910</v>
      </c>
      <c r="C1535" s="784">
        <v>60363</v>
      </c>
      <c r="D1535" s="784" t="s">
        <v>3739</v>
      </c>
      <c r="E1535" s="784">
        <v>110</v>
      </c>
      <c r="F1535" s="784">
        <v>4010</v>
      </c>
      <c r="G1535" s="784" t="s">
        <v>2617</v>
      </c>
      <c r="H1535" s="784" t="s">
        <v>105</v>
      </c>
      <c r="I1535" s="797"/>
      <c r="J1535" s="784">
        <v>-1</v>
      </c>
      <c r="K1535" s="784">
        <v>7.84</v>
      </c>
      <c r="L1535" s="793">
        <v>-7.84</v>
      </c>
      <c r="M1535" s="55" t="s">
        <v>3911</v>
      </c>
      <c r="N1535" s="788" t="s">
        <v>3912</v>
      </c>
    </row>
    <row r="1536" spans="1:14" ht="15">
      <c r="A1536" s="785">
        <v>45842</v>
      </c>
      <c r="B1536" s="786" t="s">
        <v>3910</v>
      </c>
      <c r="C1536" s="786">
        <v>52312</v>
      </c>
      <c r="D1536" s="786">
        <v>1</v>
      </c>
      <c r="E1536" s="786" t="s">
        <v>2061</v>
      </c>
      <c r="F1536" s="786">
        <v>4010</v>
      </c>
      <c r="G1536" s="786" t="s">
        <v>2617</v>
      </c>
      <c r="H1536" s="786" t="s">
        <v>105</v>
      </c>
      <c r="I1536" s="798"/>
      <c r="J1536" s="786">
        <v>-1</v>
      </c>
      <c r="K1536" s="786">
        <v>2.8</v>
      </c>
      <c r="L1536" s="796">
        <v>-2.8</v>
      </c>
      <c r="M1536" s="55" t="s">
        <v>3911</v>
      </c>
      <c r="N1536" s="788" t="s">
        <v>3912</v>
      </c>
    </row>
    <row r="1537" spans="1:14" ht="15">
      <c r="A1537" s="783">
        <v>45842</v>
      </c>
      <c r="B1537" s="784" t="s">
        <v>3910</v>
      </c>
      <c r="C1537" s="784">
        <v>50754</v>
      </c>
      <c r="D1537" s="784">
        <v>1</v>
      </c>
      <c r="E1537" s="784" t="s">
        <v>2296</v>
      </c>
      <c r="F1537" s="784">
        <v>4010</v>
      </c>
      <c r="G1537" s="784" t="s">
        <v>2617</v>
      </c>
      <c r="H1537" s="784" t="s">
        <v>105</v>
      </c>
      <c r="I1537" s="797"/>
      <c r="J1537" s="784">
        <v>-1</v>
      </c>
      <c r="K1537" s="784">
        <v>3.05</v>
      </c>
      <c r="L1537" s="793">
        <v>-3.05</v>
      </c>
      <c r="M1537" s="55" t="s">
        <v>3911</v>
      </c>
      <c r="N1537" s="788" t="s">
        <v>3912</v>
      </c>
    </row>
    <row r="1538" spans="1:14" ht="15">
      <c r="A1538" s="785">
        <v>45842</v>
      </c>
      <c r="B1538" s="786" t="s">
        <v>3910</v>
      </c>
      <c r="C1538" s="786">
        <v>45346</v>
      </c>
      <c r="D1538" s="786" t="s">
        <v>2934</v>
      </c>
      <c r="E1538" s="786">
        <v>120</v>
      </c>
      <c r="F1538" s="786">
        <v>4010</v>
      </c>
      <c r="G1538" s="786" t="s">
        <v>2617</v>
      </c>
      <c r="H1538" s="786" t="s">
        <v>105</v>
      </c>
      <c r="I1538" s="798"/>
      <c r="J1538" s="786">
        <v>-1</v>
      </c>
      <c r="K1538" s="786">
        <v>3.52</v>
      </c>
      <c r="L1538" s="796">
        <v>-3.52</v>
      </c>
      <c r="M1538" s="55" t="s">
        <v>3911</v>
      </c>
      <c r="N1538" s="788" t="s">
        <v>3912</v>
      </c>
    </row>
    <row r="1539" spans="1:14" ht="15">
      <c r="A1539" s="783">
        <v>45842</v>
      </c>
      <c r="B1539" s="784" t="s">
        <v>3910</v>
      </c>
      <c r="C1539" s="784">
        <v>33218</v>
      </c>
      <c r="D1539" s="784" t="s">
        <v>2560</v>
      </c>
      <c r="E1539" s="784">
        <v>130</v>
      </c>
      <c r="F1539" s="784">
        <v>4010</v>
      </c>
      <c r="G1539" s="784" t="s">
        <v>2617</v>
      </c>
      <c r="H1539" s="784" t="s">
        <v>105</v>
      </c>
      <c r="I1539" s="797"/>
      <c r="J1539" s="784">
        <v>-1</v>
      </c>
      <c r="K1539" s="784">
        <v>6.23</v>
      </c>
      <c r="L1539" s="793">
        <v>-6.23</v>
      </c>
      <c r="M1539" s="55" t="s">
        <v>3911</v>
      </c>
      <c r="N1539" s="788" t="s">
        <v>3912</v>
      </c>
    </row>
    <row r="1540" spans="1:14" ht="15">
      <c r="A1540" s="783">
        <v>45842</v>
      </c>
      <c r="B1540" s="784" t="s">
        <v>3915</v>
      </c>
      <c r="C1540" s="784">
        <v>82948</v>
      </c>
      <c r="D1540" s="784" t="s">
        <v>2292</v>
      </c>
      <c r="E1540" s="784">
        <v>120</v>
      </c>
      <c r="F1540" s="784">
        <v>4010</v>
      </c>
      <c r="G1540" s="784" t="s">
        <v>2617</v>
      </c>
      <c r="H1540" s="784" t="s">
        <v>2508</v>
      </c>
      <c r="I1540" s="797"/>
      <c r="J1540" s="784">
        <v>-16</v>
      </c>
      <c r="K1540" s="784">
        <v>14.18</v>
      </c>
      <c r="L1540" s="793">
        <v>-226.88</v>
      </c>
      <c r="M1540" s="55" t="s">
        <v>2547</v>
      </c>
      <c r="N1540" s="788" t="s">
        <v>3916</v>
      </c>
    </row>
    <row r="1541" spans="1:14" ht="15">
      <c r="A1541" s="785">
        <v>45842</v>
      </c>
      <c r="B1541" s="786" t="s">
        <v>3915</v>
      </c>
      <c r="C1541" s="786">
        <v>82948</v>
      </c>
      <c r="D1541" s="786" t="s">
        <v>2292</v>
      </c>
      <c r="E1541" s="786">
        <v>120</v>
      </c>
      <c r="F1541" s="786">
        <v>4010</v>
      </c>
      <c r="G1541" s="786" t="s">
        <v>2501</v>
      </c>
      <c r="H1541" s="786" t="s">
        <v>2508</v>
      </c>
      <c r="I1541" s="798">
        <v>8281302972233400</v>
      </c>
      <c r="J1541" s="786">
        <v>-4</v>
      </c>
      <c r="K1541" s="786">
        <v>14.18</v>
      </c>
      <c r="L1541" s="796">
        <v>-56.72</v>
      </c>
      <c r="M1541" s="55" t="s">
        <v>2547</v>
      </c>
      <c r="N1541" s="788" t="s">
        <v>3916</v>
      </c>
    </row>
    <row r="1542" spans="1:14" ht="15">
      <c r="A1542" s="783">
        <v>45842</v>
      </c>
      <c r="B1542" s="784" t="s">
        <v>3917</v>
      </c>
      <c r="C1542" s="784">
        <v>83097</v>
      </c>
      <c r="D1542" s="784" t="s">
        <v>3918</v>
      </c>
      <c r="E1542" s="784">
        <v>110</v>
      </c>
      <c r="F1542" s="784">
        <v>4010</v>
      </c>
      <c r="G1542" s="784" t="s">
        <v>3919</v>
      </c>
      <c r="H1542" s="784" t="s">
        <v>105</v>
      </c>
      <c r="I1542" s="797"/>
      <c r="J1542" s="784">
        <v>-129</v>
      </c>
      <c r="K1542" s="784">
        <v>5.17</v>
      </c>
      <c r="L1542" s="793">
        <v>-666.93</v>
      </c>
      <c r="M1542" s="55" t="s">
        <v>2618</v>
      </c>
      <c r="N1542" s="788" t="s">
        <v>3920</v>
      </c>
    </row>
    <row r="1543" spans="1:14" ht="15">
      <c r="A1543" s="783">
        <v>45842</v>
      </c>
      <c r="B1543" s="784" t="s">
        <v>3921</v>
      </c>
      <c r="C1543" s="784">
        <v>82677</v>
      </c>
      <c r="D1543" s="784" t="s">
        <v>2290</v>
      </c>
      <c r="E1543" s="784">
        <v>150</v>
      </c>
      <c r="F1543" s="784">
        <v>4010</v>
      </c>
      <c r="G1543" s="784" t="s">
        <v>3922</v>
      </c>
      <c r="H1543" s="784" t="s">
        <v>1573</v>
      </c>
      <c r="I1543" s="797"/>
      <c r="J1543" s="784">
        <v>24</v>
      </c>
      <c r="K1543" s="784">
        <v>3.52</v>
      </c>
      <c r="L1543" s="793">
        <v>84.48</v>
      </c>
      <c r="M1543" s="55" t="s">
        <v>2547</v>
      </c>
    </row>
    <row r="1544" spans="1:14" ht="15">
      <c r="A1544" s="785">
        <v>45842</v>
      </c>
      <c r="B1544" s="786" t="s">
        <v>3921</v>
      </c>
      <c r="C1544" s="786">
        <v>82546</v>
      </c>
      <c r="D1544" s="786" t="s">
        <v>3576</v>
      </c>
      <c r="E1544" s="786">
        <v>140</v>
      </c>
      <c r="F1544" s="786">
        <v>4010</v>
      </c>
      <c r="G1544" s="786" t="s">
        <v>3923</v>
      </c>
      <c r="H1544" s="786" t="s">
        <v>1573</v>
      </c>
      <c r="I1544" s="798"/>
      <c r="J1544" s="786">
        <v>-30</v>
      </c>
      <c r="K1544" s="786">
        <v>7.45</v>
      </c>
      <c r="L1544" s="796">
        <v>-223.5</v>
      </c>
      <c r="M1544" s="55" t="s">
        <v>2547</v>
      </c>
    </row>
    <row r="1545" spans="1:14" ht="15">
      <c r="A1545" s="783">
        <v>45842</v>
      </c>
      <c r="B1545" s="784" t="s">
        <v>3924</v>
      </c>
      <c r="C1545" s="784">
        <v>82911</v>
      </c>
      <c r="D1545" s="784" t="s">
        <v>3385</v>
      </c>
      <c r="E1545" s="784">
        <v>110</v>
      </c>
      <c r="F1545" s="784">
        <v>4010</v>
      </c>
      <c r="G1545" s="784" t="s">
        <v>3925</v>
      </c>
      <c r="H1545" s="784" t="s">
        <v>1573</v>
      </c>
      <c r="I1545" s="797"/>
      <c r="J1545" s="784">
        <v>-1</v>
      </c>
      <c r="K1545" s="784">
        <v>12.5</v>
      </c>
      <c r="L1545" s="793">
        <v>-12.5</v>
      </c>
      <c r="M1545" s="55" t="s">
        <v>2547</v>
      </c>
      <c r="N1545" s="788" t="s">
        <v>3926</v>
      </c>
    </row>
    <row r="1546" spans="1:14" ht="15">
      <c r="A1546" s="785">
        <v>45842</v>
      </c>
      <c r="B1546" s="786" t="s">
        <v>3924</v>
      </c>
      <c r="C1546" s="786">
        <v>82911</v>
      </c>
      <c r="D1546" s="786" t="s">
        <v>3385</v>
      </c>
      <c r="E1546" s="786">
        <v>110</v>
      </c>
      <c r="F1546" s="786">
        <v>4010</v>
      </c>
      <c r="G1546" s="786" t="s">
        <v>3927</v>
      </c>
      <c r="H1546" s="786" t="s">
        <v>1573</v>
      </c>
      <c r="I1546" s="798"/>
      <c r="J1546" s="786">
        <v>-17</v>
      </c>
      <c r="K1546" s="786">
        <v>12.5</v>
      </c>
      <c r="L1546" s="796">
        <v>-212.5</v>
      </c>
      <c r="M1546" s="55" t="s">
        <v>2547</v>
      </c>
      <c r="N1546" s="788" t="s">
        <v>3926</v>
      </c>
    </row>
    <row r="1547" spans="1:14" ht="15">
      <c r="A1547" s="783">
        <v>45843</v>
      </c>
      <c r="B1547" s="784" t="s">
        <v>3928</v>
      </c>
      <c r="C1547" s="784">
        <v>67862</v>
      </c>
      <c r="D1547" s="784" t="s">
        <v>3378</v>
      </c>
      <c r="E1547" s="784">
        <v>100</v>
      </c>
      <c r="F1547" s="784">
        <v>4010</v>
      </c>
      <c r="G1547" s="784" t="s">
        <v>2617</v>
      </c>
      <c r="H1547" s="784" t="s">
        <v>1573</v>
      </c>
      <c r="I1547" s="797"/>
      <c r="J1547" s="784">
        <v>28</v>
      </c>
      <c r="K1547" s="784">
        <v>5.47</v>
      </c>
      <c r="L1547" s="793">
        <v>153.16</v>
      </c>
      <c r="M1547" s="55" t="s">
        <v>2547</v>
      </c>
    </row>
    <row r="1548" spans="1:14" ht="15">
      <c r="A1548" s="785">
        <v>45843</v>
      </c>
      <c r="B1548" s="786" t="s">
        <v>3928</v>
      </c>
      <c r="C1548" s="786">
        <v>67862</v>
      </c>
      <c r="D1548" s="786" t="s">
        <v>3378</v>
      </c>
      <c r="E1548" s="786">
        <v>110</v>
      </c>
      <c r="F1548" s="786">
        <v>4010</v>
      </c>
      <c r="G1548" s="786" t="s">
        <v>2791</v>
      </c>
      <c r="H1548" s="786" t="s">
        <v>1573</v>
      </c>
      <c r="I1548" s="798"/>
      <c r="J1548" s="786">
        <v>-28</v>
      </c>
      <c r="K1548" s="786">
        <v>5.47</v>
      </c>
      <c r="L1548" s="796">
        <v>-153.16</v>
      </c>
      <c r="M1548" s="55" t="s">
        <v>2547</v>
      </c>
    </row>
    <row r="1549" spans="1:14" ht="15">
      <c r="A1549" s="783">
        <v>45843</v>
      </c>
      <c r="B1549" s="55" t="s">
        <v>3929</v>
      </c>
      <c r="C1549" s="784">
        <v>83279</v>
      </c>
      <c r="D1549" s="784" t="s">
        <v>3930</v>
      </c>
      <c r="E1549" s="784">
        <v>140</v>
      </c>
      <c r="F1549" s="784">
        <v>4010</v>
      </c>
      <c r="G1549" s="784" t="s">
        <v>3740</v>
      </c>
      <c r="H1549" s="784" t="s">
        <v>1573</v>
      </c>
      <c r="J1549" s="784">
        <v>1</v>
      </c>
      <c r="K1549" s="784">
        <v>15.27</v>
      </c>
      <c r="L1549" s="793">
        <v>15.27</v>
      </c>
      <c r="M1549" s="55" t="s">
        <v>2455</v>
      </c>
    </row>
    <row r="1550" spans="1:14" ht="15">
      <c r="A1550" s="785">
        <v>45843</v>
      </c>
      <c r="B1550" s="55" t="s">
        <v>3929</v>
      </c>
      <c r="C1550" s="786">
        <v>83022</v>
      </c>
      <c r="D1550" s="786" t="s">
        <v>2216</v>
      </c>
      <c r="E1550" s="786">
        <v>120</v>
      </c>
      <c r="F1550" s="786">
        <v>4010</v>
      </c>
      <c r="G1550" s="786" t="s">
        <v>3741</v>
      </c>
      <c r="H1550" s="786" t="s">
        <v>1573</v>
      </c>
      <c r="J1550" s="786">
        <v>1</v>
      </c>
      <c r="K1550" s="786">
        <v>8.25</v>
      </c>
      <c r="L1550" s="796">
        <v>8.25</v>
      </c>
      <c r="M1550" s="55" t="s">
        <v>2455</v>
      </c>
    </row>
    <row r="1551" spans="1:14" ht="15">
      <c r="A1551" s="783">
        <v>45843</v>
      </c>
      <c r="B1551" s="55" t="s">
        <v>3929</v>
      </c>
      <c r="C1551" s="784">
        <v>82604</v>
      </c>
      <c r="D1551" s="784" t="s">
        <v>2493</v>
      </c>
      <c r="E1551" s="784">
        <v>85</v>
      </c>
      <c r="F1551" s="784">
        <v>4010</v>
      </c>
      <c r="G1551" s="784" t="s">
        <v>3742</v>
      </c>
      <c r="H1551" s="784" t="s">
        <v>1573</v>
      </c>
      <c r="J1551" s="784">
        <v>1</v>
      </c>
      <c r="K1551" s="784">
        <v>5.53</v>
      </c>
      <c r="L1551" s="793">
        <v>5.53</v>
      </c>
      <c r="M1551" s="55" t="s">
        <v>2455</v>
      </c>
    </row>
    <row r="1552" spans="1:14" ht="15">
      <c r="A1552" s="785">
        <v>45843</v>
      </c>
      <c r="B1552" s="55" t="s">
        <v>3929</v>
      </c>
      <c r="C1552" s="786">
        <v>67447</v>
      </c>
      <c r="D1552" s="786" t="s">
        <v>3439</v>
      </c>
      <c r="E1552" s="786">
        <v>70</v>
      </c>
      <c r="F1552" s="786">
        <v>4010</v>
      </c>
      <c r="G1552" s="786" t="s">
        <v>3931</v>
      </c>
      <c r="H1552" s="786" t="s">
        <v>1573</v>
      </c>
      <c r="J1552" s="786">
        <v>1</v>
      </c>
      <c r="K1552" s="786">
        <v>7.18</v>
      </c>
      <c r="L1552" s="796">
        <v>7.18</v>
      </c>
      <c r="M1552" s="55" t="s">
        <v>2455</v>
      </c>
    </row>
    <row r="1553" spans="1:13" ht="15">
      <c r="A1553" s="783">
        <v>45843</v>
      </c>
      <c r="B1553" s="55" t="s">
        <v>3929</v>
      </c>
      <c r="C1553" s="784">
        <v>67379</v>
      </c>
      <c r="D1553" s="784" t="s">
        <v>3111</v>
      </c>
      <c r="E1553" s="784">
        <v>90</v>
      </c>
      <c r="F1553" s="784">
        <v>4010</v>
      </c>
      <c r="G1553" s="784" t="s">
        <v>3745</v>
      </c>
      <c r="H1553" s="784" t="s">
        <v>1573</v>
      </c>
      <c r="J1553" s="784">
        <v>1</v>
      </c>
      <c r="K1553" s="784">
        <v>3.99</v>
      </c>
      <c r="L1553" s="793">
        <v>3.99</v>
      </c>
      <c r="M1553" s="55" t="s">
        <v>2455</v>
      </c>
    </row>
    <row r="1554" spans="1:13" ht="15">
      <c r="A1554" s="785">
        <v>45843</v>
      </c>
      <c r="B1554" s="55" t="s">
        <v>3929</v>
      </c>
      <c r="C1554" s="786">
        <v>81318</v>
      </c>
      <c r="D1554" s="786" t="s">
        <v>2235</v>
      </c>
      <c r="E1554" s="786">
        <v>120</v>
      </c>
      <c r="F1554" s="786">
        <v>4010</v>
      </c>
      <c r="G1554" s="786" t="s">
        <v>3932</v>
      </c>
      <c r="H1554" s="786" t="s">
        <v>1573</v>
      </c>
      <c r="J1554" s="786">
        <v>1</v>
      </c>
      <c r="K1554" s="786">
        <v>6.15</v>
      </c>
      <c r="L1554" s="796">
        <v>6.15</v>
      </c>
      <c r="M1554" s="55" t="s">
        <v>2455</v>
      </c>
    </row>
    <row r="1555" spans="1:13" ht="15">
      <c r="A1555" s="783">
        <v>45843</v>
      </c>
      <c r="B1555" s="55" t="s">
        <v>3929</v>
      </c>
      <c r="C1555" s="784">
        <v>82541</v>
      </c>
      <c r="D1555" s="784" t="s">
        <v>3349</v>
      </c>
      <c r="E1555" s="784">
        <v>140</v>
      </c>
      <c r="F1555" s="784">
        <v>4010</v>
      </c>
      <c r="G1555" s="784" t="s">
        <v>3933</v>
      </c>
      <c r="H1555" s="784" t="s">
        <v>1573</v>
      </c>
      <c r="J1555" s="784">
        <v>1</v>
      </c>
      <c r="K1555" s="784">
        <v>8.07</v>
      </c>
      <c r="L1555" s="793">
        <v>8.07</v>
      </c>
      <c r="M1555" s="55" t="s">
        <v>2455</v>
      </c>
    </row>
    <row r="1556" spans="1:13" ht="15">
      <c r="A1556" s="785">
        <v>45843</v>
      </c>
      <c r="B1556" s="55" t="s">
        <v>3929</v>
      </c>
      <c r="C1556" s="786">
        <v>82722</v>
      </c>
      <c r="D1556" s="786" t="s">
        <v>2954</v>
      </c>
      <c r="E1556" s="786">
        <v>80</v>
      </c>
      <c r="F1556" s="786">
        <v>4010</v>
      </c>
      <c r="G1556" s="786" t="s">
        <v>3934</v>
      </c>
      <c r="H1556" s="786" t="s">
        <v>1573</v>
      </c>
      <c r="J1556" s="786">
        <v>1</v>
      </c>
      <c r="K1556" s="786">
        <v>10.63</v>
      </c>
      <c r="L1556" s="796">
        <v>10.63</v>
      </c>
      <c r="M1556" s="55" t="s">
        <v>2455</v>
      </c>
    </row>
    <row r="1557" spans="1:13" ht="15">
      <c r="A1557" s="783">
        <v>45843</v>
      </c>
      <c r="B1557" s="55" t="s">
        <v>3929</v>
      </c>
      <c r="C1557" s="784">
        <v>82901</v>
      </c>
      <c r="D1557" s="784" t="s">
        <v>3935</v>
      </c>
      <c r="E1557" s="784">
        <v>85</v>
      </c>
      <c r="F1557" s="784">
        <v>4010</v>
      </c>
      <c r="G1557" s="784" t="s">
        <v>3717</v>
      </c>
      <c r="H1557" s="784" t="s">
        <v>1573</v>
      </c>
      <c r="J1557" s="784">
        <v>1</v>
      </c>
      <c r="K1557" s="784">
        <v>7.75</v>
      </c>
      <c r="L1557" s="793">
        <v>7.75</v>
      </c>
      <c r="M1557" s="55" t="s">
        <v>2455</v>
      </c>
    </row>
    <row r="1558" spans="1:13" ht="15">
      <c r="A1558" s="785">
        <v>45843</v>
      </c>
      <c r="B1558" s="55" t="s">
        <v>3929</v>
      </c>
      <c r="C1558" s="786">
        <v>83401</v>
      </c>
      <c r="D1558" s="786" t="s">
        <v>3936</v>
      </c>
      <c r="E1558" s="786">
        <v>50</v>
      </c>
      <c r="F1558" s="786">
        <v>4010</v>
      </c>
      <c r="G1558" s="786" t="s">
        <v>3937</v>
      </c>
      <c r="H1558" s="786" t="s">
        <v>1573</v>
      </c>
      <c r="J1558" s="786">
        <v>1</v>
      </c>
      <c r="K1558" s="786">
        <v>5.8</v>
      </c>
      <c r="L1558" s="796">
        <v>5.8</v>
      </c>
      <c r="M1558" s="55" t="s">
        <v>2455</v>
      </c>
    </row>
    <row r="1559" spans="1:13" ht="15">
      <c r="A1559" s="783">
        <v>45843</v>
      </c>
      <c r="B1559" s="55" t="s">
        <v>3929</v>
      </c>
      <c r="C1559" s="784">
        <v>82605</v>
      </c>
      <c r="D1559" s="784" t="s">
        <v>3755</v>
      </c>
      <c r="E1559" s="784">
        <v>85</v>
      </c>
      <c r="F1559" s="784">
        <v>4010</v>
      </c>
      <c r="G1559" s="784" t="s">
        <v>3718</v>
      </c>
      <c r="H1559" s="784" t="s">
        <v>1573</v>
      </c>
      <c r="J1559" s="784">
        <v>1</v>
      </c>
      <c r="K1559" s="784">
        <v>6.85</v>
      </c>
      <c r="L1559" s="793">
        <v>6.85</v>
      </c>
      <c r="M1559" s="55" t="s">
        <v>2455</v>
      </c>
    </row>
    <row r="1560" spans="1:13" ht="15">
      <c r="A1560" s="785">
        <v>45843</v>
      </c>
      <c r="B1560" s="55" t="s">
        <v>3929</v>
      </c>
      <c r="C1560" s="786">
        <v>47052</v>
      </c>
      <c r="D1560" s="786" t="s">
        <v>2366</v>
      </c>
      <c r="E1560" s="786">
        <v>120</v>
      </c>
      <c r="F1560" s="786">
        <v>4010</v>
      </c>
      <c r="G1560" s="786" t="s">
        <v>3719</v>
      </c>
      <c r="H1560" s="786" t="s">
        <v>1573</v>
      </c>
      <c r="J1560" s="786">
        <v>1</v>
      </c>
      <c r="K1560" s="786">
        <v>8.09</v>
      </c>
      <c r="L1560" s="796">
        <v>8.09</v>
      </c>
      <c r="M1560" s="55" t="s">
        <v>2455</v>
      </c>
    </row>
    <row r="1561" spans="1:13" ht="15">
      <c r="A1561" s="783">
        <v>45843</v>
      </c>
      <c r="B1561" s="55" t="s">
        <v>3929</v>
      </c>
      <c r="C1561" s="784">
        <v>82951</v>
      </c>
      <c r="D1561" s="784" t="s">
        <v>3038</v>
      </c>
      <c r="E1561" s="784">
        <v>130</v>
      </c>
      <c r="F1561" s="784">
        <v>4010</v>
      </c>
      <c r="G1561" s="784" t="s">
        <v>3722</v>
      </c>
      <c r="H1561" s="784" t="s">
        <v>1573</v>
      </c>
      <c r="J1561" s="784">
        <v>1</v>
      </c>
      <c r="K1561" s="784">
        <v>12.29</v>
      </c>
      <c r="L1561" s="793">
        <v>12.29</v>
      </c>
      <c r="M1561" s="55" t="s">
        <v>2455</v>
      </c>
    </row>
    <row r="1562" spans="1:13" ht="15">
      <c r="A1562" s="785">
        <v>45843</v>
      </c>
      <c r="B1562" s="55" t="s">
        <v>3929</v>
      </c>
      <c r="C1562" s="786">
        <v>81006</v>
      </c>
      <c r="D1562" s="786">
        <v>538</v>
      </c>
      <c r="E1562" s="786">
        <v>120</v>
      </c>
      <c r="F1562" s="786">
        <v>4010</v>
      </c>
      <c r="G1562" s="786" t="s">
        <v>3725</v>
      </c>
      <c r="H1562" s="786" t="s">
        <v>1573</v>
      </c>
      <c r="J1562" s="786">
        <v>1</v>
      </c>
      <c r="K1562" s="786">
        <v>11.87</v>
      </c>
      <c r="L1562" s="796">
        <v>11.87</v>
      </c>
      <c r="M1562" s="55" t="s">
        <v>2455</v>
      </c>
    </row>
    <row r="1563" spans="1:13" ht="15">
      <c r="A1563" s="783">
        <v>45843</v>
      </c>
      <c r="B1563" s="55" t="s">
        <v>3929</v>
      </c>
      <c r="C1563" s="784">
        <v>82788</v>
      </c>
      <c r="D1563" s="784" t="s">
        <v>2921</v>
      </c>
      <c r="E1563" s="784">
        <v>90</v>
      </c>
      <c r="F1563" s="784">
        <v>4010</v>
      </c>
      <c r="G1563" s="784" t="s">
        <v>3726</v>
      </c>
      <c r="H1563" s="784" t="s">
        <v>1573</v>
      </c>
      <c r="J1563" s="784">
        <v>1</v>
      </c>
      <c r="K1563" s="784">
        <v>8.48</v>
      </c>
      <c r="L1563" s="793">
        <v>8.48</v>
      </c>
      <c r="M1563" s="55" t="s">
        <v>2455</v>
      </c>
    </row>
    <row r="1564" spans="1:13" ht="15">
      <c r="A1564" s="785">
        <v>45843</v>
      </c>
      <c r="B1564" s="55" t="s">
        <v>3929</v>
      </c>
      <c r="C1564" s="786">
        <v>83108</v>
      </c>
      <c r="D1564" s="786" t="s">
        <v>3298</v>
      </c>
      <c r="E1564" s="786">
        <v>110</v>
      </c>
      <c r="F1564" s="786">
        <v>4010</v>
      </c>
      <c r="G1564" s="786" t="s">
        <v>3728</v>
      </c>
      <c r="H1564" s="786" t="s">
        <v>1573</v>
      </c>
      <c r="J1564" s="786">
        <v>1</v>
      </c>
      <c r="K1564" s="786">
        <v>6.2</v>
      </c>
      <c r="L1564" s="796">
        <v>6.2</v>
      </c>
      <c r="M1564" s="55" t="s">
        <v>2455</v>
      </c>
    </row>
    <row r="1565" spans="1:13" ht="15">
      <c r="A1565" s="783">
        <v>45843</v>
      </c>
      <c r="B1565" s="55" t="s">
        <v>3929</v>
      </c>
      <c r="C1565" s="784">
        <v>82204</v>
      </c>
      <c r="D1565" s="784" t="s">
        <v>3140</v>
      </c>
      <c r="E1565" s="784">
        <v>160</v>
      </c>
      <c r="F1565" s="784">
        <v>4010</v>
      </c>
      <c r="G1565" s="784" t="s">
        <v>3938</v>
      </c>
      <c r="H1565" s="784" t="s">
        <v>1573</v>
      </c>
      <c r="J1565" s="784">
        <v>1</v>
      </c>
      <c r="K1565" s="784">
        <v>10.8</v>
      </c>
      <c r="L1565" s="793">
        <v>10.8</v>
      </c>
      <c r="M1565" s="55" t="s">
        <v>2455</v>
      </c>
    </row>
    <row r="1566" spans="1:13" ht="15">
      <c r="A1566" s="785">
        <v>45843</v>
      </c>
      <c r="B1566" s="55" t="s">
        <v>3929</v>
      </c>
      <c r="C1566" s="786">
        <v>82607</v>
      </c>
      <c r="D1566" s="786" t="s">
        <v>2474</v>
      </c>
      <c r="E1566" s="786">
        <v>120</v>
      </c>
      <c r="F1566" s="786">
        <v>4010</v>
      </c>
      <c r="G1566" s="786" t="s">
        <v>3729</v>
      </c>
      <c r="H1566" s="786" t="s">
        <v>1573</v>
      </c>
      <c r="J1566" s="786">
        <v>1</v>
      </c>
      <c r="K1566" s="786">
        <v>6.54</v>
      </c>
      <c r="L1566" s="796">
        <v>6.54</v>
      </c>
      <c r="M1566" s="55" t="s">
        <v>2455</v>
      </c>
    </row>
    <row r="1567" spans="1:13" ht="15">
      <c r="A1567" s="783">
        <v>45843</v>
      </c>
      <c r="B1567" s="55" t="s">
        <v>3929</v>
      </c>
      <c r="C1567" s="784">
        <v>82155</v>
      </c>
      <c r="D1567" s="784" t="s">
        <v>3939</v>
      </c>
      <c r="E1567" s="784">
        <v>90</v>
      </c>
      <c r="F1567" s="784">
        <v>4010</v>
      </c>
      <c r="G1567" s="784" t="s">
        <v>3730</v>
      </c>
      <c r="H1567" s="784" t="s">
        <v>1573</v>
      </c>
      <c r="J1567" s="784">
        <v>1</v>
      </c>
      <c r="K1567" s="784">
        <v>19.11</v>
      </c>
      <c r="L1567" s="793">
        <v>19.11</v>
      </c>
      <c r="M1567" s="55" t="s">
        <v>2455</v>
      </c>
    </row>
    <row r="1568" spans="1:13" ht="15">
      <c r="A1568" s="785">
        <v>45843</v>
      </c>
      <c r="B1568" s="55" t="s">
        <v>3929</v>
      </c>
      <c r="C1568" s="786">
        <v>81315</v>
      </c>
      <c r="D1568" s="786" t="s">
        <v>3734</v>
      </c>
      <c r="E1568" s="786">
        <v>60</v>
      </c>
      <c r="F1568" s="786">
        <v>4010</v>
      </c>
      <c r="G1568" s="786" t="s">
        <v>3434</v>
      </c>
      <c r="H1568" s="786" t="s">
        <v>1573</v>
      </c>
      <c r="J1568" s="786">
        <v>1</v>
      </c>
      <c r="K1568" s="786">
        <v>5.53</v>
      </c>
      <c r="L1568" s="796">
        <v>5.53</v>
      </c>
      <c r="M1568" s="55" t="s">
        <v>2455</v>
      </c>
    </row>
    <row r="1569" spans="1:14" ht="15">
      <c r="A1569" s="783">
        <v>45844</v>
      </c>
      <c r="B1569" s="784" t="s">
        <v>3940</v>
      </c>
      <c r="C1569" s="784">
        <v>82582</v>
      </c>
      <c r="D1569" s="784" t="s">
        <v>3048</v>
      </c>
      <c r="E1569" s="784" t="s">
        <v>289</v>
      </c>
      <c r="F1569" s="784">
        <v>4010</v>
      </c>
      <c r="G1569" s="784" t="s">
        <v>2501</v>
      </c>
      <c r="H1569" s="784" t="s">
        <v>2508</v>
      </c>
      <c r="I1569" s="797">
        <v>8246290094746700</v>
      </c>
      <c r="J1569" s="784">
        <v>-18</v>
      </c>
      <c r="K1569" s="784">
        <v>13.81</v>
      </c>
      <c r="L1569" s="793">
        <v>-248.58</v>
      </c>
      <c r="M1569" s="55" t="s">
        <v>2509</v>
      </c>
      <c r="N1569" s="788" t="s">
        <v>3941</v>
      </c>
    </row>
    <row r="1570" spans="1:14" ht="15">
      <c r="A1570" s="785">
        <v>45844</v>
      </c>
      <c r="B1570" s="786" t="s">
        <v>3940</v>
      </c>
      <c r="C1570" s="786">
        <v>59852</v>
      </c>
      <c r="D1570" s="786" t="s">
        <v>2255</v>
      </c>
      <c r="E1570" s="786">
        <v>85</v>
      </c>
      <c r="F1570" s="786">
        <v>4010</v>
      </c>
      <c r="G1570" s="786" t="s">
        <v>2501</v>
      </c>
      <c r="H1570" s="786" t="s">
        <v>2508</v>
      </c>
      <c r="I1570" s="798">
        <v>8246290094468310</v>
      </c>
      <c r="J1570" s="786">
        <v>-36</v>
      </c>
      <c r="K1570" s="786">
        <v>8.51</v>
      </c>
      <c r="L1570" s="796">
        <v>-306.36</v>
      </c>
      <c r="M1570" s="55" t="s">
        <v>2509</v>
      </c>
      <c r="N1570" s="788" t="s">
        <v>3941</v>
      </c>
    </row>
    <row r="1571" spans="1:14" ht="15">
      <c r="A1571" s="783">
        <v>45844</v>
      </c>
      <c r="B1571" s="784" t="s">
        <v>3940</v>
      </c>
      <c r="C1571" s="784">
        <v>59852</v>
      </c>
      <c r="D1571" s="784" t="s">
        <v>3942</v>
      </c>
      <c r="E1571" s="784">
        <v>130</v>
      </c>
      <c r="F1571" s="784">
        <v>4010</v>
      </c>
      <c r="G1571" s="784" t="s">
        <v>2501</v>
      </c>
      <c r="H1571" s="784" t="s">
        <v>2508</v>
      </c>
      <c r="I1571" s="797">
        <v>8246290094472890</v>
      </c>
      <c r="J1571" s="784">
        <v>-24</v>
      </c>
      <c r="K1571" s="784">
        <v>8.5500000000000007</v>
      </c>
      <c r="L1571" s="793">
        <v>-205.2</v>
      </c>
      <c r="M1571" s="55" t="s">
        <v>2509</v>
      </c>
      <c r="N1571" s="788" t="s">
        <v>3941</v>
      </c>
    </row>
    <row r="1572" spans="1:14" ht="15">
      <c r="A1572" s="783">
        <v>45844</v>
      </c>
      <c r="B1572" s="784" t="s">
        <v>3943</v>
      </c>
      <c r="C1572" s="784">
        <v>67862</v>
      </c>
      <c r="D1572" s="784" t="s">
        <v>3766</v>
      </c>
      <c r="E1572" s="784">
        <v>90</v>
      </c>
      <c r="F1572" s="784">
        <v>4010</v>
      </c>
      <c r="G1572" s="784" t="s">
        <v>2501</v>
      </c>
      <c r="H1572" s="784" t="s">
        <v>2508</v>
      </c>
      <c r="I1572" s="797">
        <v>8.9061281304368E+16</v>
      </c>
      <c r="J1572" s="784">
        <v>-120</v>
      </c>
      <c r="K1572" s="784">
        <v>5.47</v>
      </c>
      <c r="L1572" s="793">
        <v>-656.4</v>
      </c>
      <c r="M1572" s="55" t="s">
        <v>2618</v>
      </c>
      <c r="N1572" s="788" t="s">
        <v>3944</v>
      </c>
    </row>
    <row r="1573" spans="1:14" ht="15">
      <c r="A1573" s="783">
        <v>45844</v>
      </c>
      <c r="B1573" s="784" t="s">
        <v>3945</v>
      </c>
      <c r="C1573" s="784">
        <v>61956</v>
      </c>
      <c r="D1573" s="784" t="s">
        <v>2580</v>
      </c>
      <c r="E1573" s="784">
        <v>120</v>
      </c>
      <c r="F1573" s="784">
        <v>4010</v>
      </c>
      <c r="G1573" s="784" t="s">
        <v>2501</v>
      </c>
      <c r="H1573" s="784" t="s">
        <v>2508</v>
      </c>
      <c r="I1573" s="797">
        <v>8246290094833480</v>
      </c>
      <c r="J1573" s="784">
        <v>-36</v>
      </c>
      <c r="K1573" s="784">
        <v>6.54</v>
      </c>
      <c r="L1573" s="793">
        <v>-235.44</v>
      </c>
      <c r="M1573" s="55" t="s">
        <v>2509</v>
      </c>
      <c r="N1573" s="788" t="s">
        <v>3941</v>
      </c>
    </row>
    <row r="1574" spans="1:14" ht="15">
      <c r="A1574" s="783">
        <v>45844</v>
      </c>
      <c r="B1574" s="784" t="s">
        <v>3946</v>
      </c>
      <c r="C1574" s="784">
        <v>81495</v>
      </c>
      <c r="D1574" s="784" t="s">
        <v>3048</v>
      </c>
      <c r="E1574" s="784">
        <v>110</v>
      </c>
      <c r="F1574" s="784">
        <v>4010</v>
      </c>
      <c r="G1574" s="784" t="s">
        <v>2501</v>
      </c>
      <c r="H1574" s="784" t="s">
        <v>2508</v>
      </c>
      <c r="I1574" s="797">
        <v>8246290094697100</v>
      </c>
      <c r="J1574" s="784">
        <v>-27</v>
      </c>
      <c r="K1574" s="784">
        <v>8.6300000000000008</v>
      </c>
      <c r="L1574" s="793">
        <v>-233.01</v>
      </c>
      <c r="M1574" s="55" t="s">
        <v>2509</v>
      </c>
      <c r="N1574" s="788" t="s">
        <v>3941</v>
      </c>
    </row>
    <row r="1575" spans="1:14" ht="15">
      <c r="A1575" s="783">
        <v>45844</v>
      </c>
      <c r="B1575" s="55" t="s">
        <v>3947</v>
      </c>
      <c r="C1575" s="784">
        <v>81339</v>
      </c>
      <c r="D1575" s="784" t="s">
        <v>3754</v>
      </c>
      <c r="E1575" s="784">
        <v>85</v>
      </c>
      <c r="F1575" s="784">
        <v>4010</v>
      </c>
      <c r="G1575" s="784" t="s">
        <v>3789</v>
      </c>
      <c r="H1575" s="784" t="s">
        <v>1573</v>
      </c>
      <c r="I1575" s="797">
        <v>2</v>
      </c>
      <c r="J1575" s="784">
        <v>2</v>
      </c>
      <c r="K1575" s="784">
        <v>7.25</v>
      </c>
      <c r="L1575" s="793">
        <v>14.5</v>
      </c>
      <c r="M1575" s="55" t="s">
        <v>2455</v>
      </c>
    </row>
    <row r="1576" spans="1:14" ht="15">
      <c r="A1576" s="783">
        <v>45844</v>
      </c>
      <c r="B1576" s="55" t="s">
        <v>3947</v>
      </c>
      <c r="C1576" s="786">
        <v>82099</v>
      </c>
      <c r="D1576" s="786" t="s">
        <v>3948</v>
      </c>
      <c r="E1576" s="786">
        <v>130</v>
      </c>
      <c r="F1576" s="786">
        <v>4010</v>
      </c>
      <c r="G1576" s="786" t="s">
        <v>3801</v>
      </c>
      <c r="H1576" s="786" t="s">
        <v>1573</v>
      </c>
      <c r="I1576" s="798">
        <v>1</v>
      </c>
      <c r="J1576" s="786">
        <v>1</v>
      </c>
      <c r="K1576" s="786">
        <v>17.09</v>
      </c>
      <c r="L1576" s="796">
        <v>17.09</v>
      </c>
      <c r="M1576" s="55" t="s">
        <v>2455</v>
      </c>
    </row>
    <row r="1577" spans="1:14" ht="15">
      <c r="A1577" s="783">
        <v>45844</v>
      </c>
      <c r="B1577" s="55" t="s">
        <v>3947</v>
      </c>
      <c r="C1577" s="784">
        <v>82048</v>
      </c>
      <c r="D1577" s="784" t="s">
        <v>2788</v>
      </c>
      <c r="E1577" s="784">
        <v>120</v>
      </c>
      <c r="F1577" s="784">
        <v>4010</v>
      </c>
      <c r="G1577" s="784" t="s">
        <v>3949</v>
      </c>
      <c r="H1577" s="784" t="s">
        <v>1573</v>
      </c>
      <c r="I1577" s="797">
        <v>1</v>
      </c>
      <c r="J1577" s="784">
        <v>1</v>
      </c>
      <c r="K1577" s="784">
        <v>10.52</v>
      </c>
      <c r="L1577" s="793">
        <v>10.52</v>
      </c>
      <c r="M1577" s="55" t="s">
        <v>2455</v>
      </c>
    </row>
    <row r="1578" spans="1:14" ht="15">
      <c r="A1578" s="783">
        <v>45844</v>
      </c>
      <c r="B1578" s="55" t="s">
        <v>3947</v>
      </c>
      <c r="C1578" s="786">
        <v>82114</v>
      </c>
      <c r="D1578" s="786" t="s">
        <v>3939</v>
      </c>
      <c r="E1578" s="786" t="s">
        <v>3950</v>
      </c>
      <c r="F1578" s="786">
        <v>4010</v>
      </c>
      <c r="G1578" s="786" t="s">
        <v>3951</v>
      </c>
      <c r="H1578" s="786" t="s">
        <v>1573</v>
      </c>
      <c r="I1578" s="798">
        <v>1</v>
      </c>
      <c r="J1578" s="786">
        <v>1</v>
      </c>
      <c r="K1578" s="786">
        <v>10.16</v>
      </c>
      <c r="L1578" s="796">
        <v>10.16</v>
      </c>
      <c r="M1578" s="55" t="s">
        <v>2455</v>
      </c>
    </row>
    <row r="1579" spans="1:14" ht="15">
      <c r="A1579" s="783">
        <v>45844</v>
      </c>
      <c r="B1579" s="55" t="s">
        <v>3947</v>
      </c>
      <c r="C1579" s="784">
        <v>82948</v>
      </c>
      <c r="D1579" s="784">
        <v>461</v>
      </c>
      <c r="E1579" s="784">
        <v>85</v>
      </c>
      <c r="F1579" s="784">
        <v>4010</v>
      </c>
      <c r="G1579" s="784" t="s">
        <v>3539</v>
      </c>
      <c r="H1579" s="784" t="s">
        <v>1573</v>
      </c>
      <c r="I1579" s="797">
        <v>1</v>
      </c>
      <c r="J1579" s="784">
        <v>1</v>
      </c>
      <c r="K1579" s="784">
        <v>14.61</v>
      </c>
      <c r="L1579" s="793">
        <v>14.61</v>
      </c>
      <c r="M1579" s="55" t="s">
        <v>2455</v>
      </c>
    </row>
    <row r="1580" spans="1:14" ht="15">
      <c r="A1580" s="783">
        <v>45844</v>
      </c>
      <c r="B1580" s="55" t="s">
        <v>3947</v>
      </c>
      <c r="C1580" s="786">
        <v>61956</v>
      </c>
      <c r="D1580" s="786" t="s">
        <v>2580</v>
      </c>
      <c r="E1580" s="786">
        <v>160</v>
      </c>
      <c r="F1580" s="786">
        <v>4010</v>
      </c>
      <c r="G1580" s="786" t="s">
        <v>3541</v>
      </c>
      <c r="H1580" s="786" t="s">
        <v>1573</v>
      </c>
      <c r="I1580" s="798">
        <v>1</v>
      </c>
      <c r="J1580" s="786">
        <v>1</v>
      </c>
      <c r="K1580" s="786">
        <v>6.54</v>
      </c>
      <c r="L1580" s="796">
        <v>6.54</v>
      </c>
      <c r="M1580" s="55" t="s">
        <v>2455</v>
      </c>
    </row>
    <row r="1581" spans="1:14" ht="15">
      <c r="A1581" s="783">
        <v>45844</v>
      </c>
      <c r="B1581" s="55" t="s">
        <v>3947</v>
      </c>
      <c r="C1581" s="784">
        <v>82788</v>
      </c>
      <c r="D1581" s="784" t="s">
        <v>3154</v>
      </c>
      <c r="E1581" s="784">
        <v>140</v>
      </c>
      <c r="F1581" s="784">
        <v>4010</v>
      </c>
      <c r="G1581" s="784" t="s">
        <v>3544</v>
      </c>
      <c r="H1581" s="784" t="s">
        <v>1573</v>
      </c>
      <c r="I1581" s="797">
        <v>1</v>
      </c>
      <c r="J1581" s="784">
        <v>1</v>
      </c>
      <c r="K1581" s="784">
        <v>8.48</v>
      </c>
      <c r="L1581" s="793">
        <v>8.48</v>
      </c>
      <c r="M1581" s="55" t="s">
        <v>2455</v>
      </c>
    </row>
    <row r="1582" spans="1:14" ht="15">
      <c r="A1582" s="783">
        <v>45844</v>
      </c>
      <c r="B1582" s="55" t="s">
        <v>3947</v>
      </c>
      <c r="C1582" s="786">
        <v>81347</v>
      </c>
      <c r="D1582" s="786" t="s">
        <v>3889</v>
      </c>
      <c r="E1582" s="786">
        <v>100</v>
      </c>
      <c r="F1582" s="786">
        <v>4010</v>
      </c>
      <c r="G1582" s="786" t="s">
        <v>3788</v>
      </c>
      <c r="H1582" s="786" t="s">
        <v>1573</v>
      </c>
      <c r="I1582" s="798">
        <v>1</v>
      </c>
      <c r="J1582" s="786">
        <v>1</v>
      </c>
      <c r="K1582" s="786">
        <v>8.08</v>
      </c>
      <c r="L1582" s="796">
        <v>8.08</v>
      </c>
      <c r="M1582" s="55" t="s">
        <v>2455</v>
      </c>
    </row>
    <row r="1583" spans="1:14" ht="15">
      <c r="A1583" s="783">
        <v>45844</v>
      </c>
      <c r="B1583" s="55" t="s">
        <v>3947</v>
      </c>
      <c r="C1583" s="784">
        <v>82014</v>
      </c>
      <c r="D1583" s="784" t="s">
        <v>2560</v>
      </c>
      <c r="E1583" s="784">
        <v>120</v>
      </c>
      <c r="F1583" s="784">
        <v>4010</v>
      </c>
      <c r="G1583" s="784" t="s">
        <v>3116</v>
      </c>
      <c r="H1583" s="784" t="s">
        <v>1573</v>
      </c>
      <c r="I1583" s="797">
        <v>1</v>
      </c>
      <c r="J1583" s="784">
        <v>1</v>
      </c>
      <c r="K1583" s="784">
        <v>9.7899999999999991</v>
      </c>
      <c r="L1583" s="793">
        <v>9.7899999999999991</v>
      </c>
      <c r="M1583" s="55" t="s">
        <v>2455</v>
      </c>
    </row>
    <row r="1584" spans="1:14" ht="15">
      <c r="A1584" s="783">
        <v>45844</v>
      </c>
      <c r="B1584" s="55" t="s">
        <v>3947</v>
      </c>
      <c r="C1584" s="786">
        <v>82913</v>
      </c>
      <c r="D1584" s="786" t="s">
        <v>3368</v>
      </c>
      <c r="E1584" s="786">
        <v>130</v>
      </c>
      <c r="F1584" s="786">
        <v>4010</v>
      </c>
      <c r="G1584" s="786" t="s">
        <v>3117</v>
      </c>
      <c r="H1584" s="786" t="s">
        <v>1573</v>
      </c>
      <c r="I1584" s="798">
        <v>1</v>
      </c>
      <c r="J1584" s="786">
        <v>1</v>
      </c>
      <c r="K1584" s="786">
        <v>9.4499999999999993</v>
      </c>
      <c r="L1584" s="796">
        <v>9.4499999999999993</v>
      </c>
      <c r="M1584" s="55" t="s">
        <v>2455</v>
      </c>
    </row>
    <row r="1585" spans="1:13" ht="15">
      <c r="A1585" s="783">
        <v>45844</v>
      </c>
      <c r="B1585" s="55" t="s">
        <v>3947</v>
      </c>
      <c r="C1585" s="784">
        <v>82005</v>
      </c>
      <c r="D1585" s="784" t="s">
        <v>2917</v>
      </c>
      <c r="E1585" s="784">
        <v>110</v>
      </c>
      <c r="F1585" s="784">
        <v>4010</v>
      </c>
      <c r="G1585" s="784" t="s">
        <v>3118</v>
      </c>
      <c r="H1585" s="784" t="s">
        <v>1573</v>
      </c>
      <c r="I1585" s="797">
        <v>3</v>
      </c>
      <c r="J1585" s="784">
        <v>3</v>
      </c>
      <c r="K1585" s="784">
        <v>10.86</v>
      </c>
      <c r="L1585" s="793">
        <v>32.58</v>
      </c>
      <c r="M1585" s="55" t="s">
        <v>2455</v>
      </c>
    </row>
    <row r="1586" spans="1:13" ht="15">
      <c r="A1586" s="783">
        <v>45844</v>
      </c>
      <c r="B1586" s="55" t="s">
        <v>3947</v>
      </c>
      <c r="C1586" s="786">
        <v>82645</v>
      </c>
      <c r="D1586" s="786" t="s">
        <v>3400</v>
      </c>
      <c r="E1586" s="786">
        <v>150</v>
      </c>
      <c r="F1586" s="786">
        <v>4010</v>
      </c>
      <c r="G1586" s="786" t="s">
        <v>3120</v>
      </c>
      <c r="H1586" s="786" t="s">
        <v>1573</v>
      </c>
      <c r="I1586" s="798">
        <v>3</v>
      </c>
      <c r="J1586" s="786">
        <v>3</v>
      </c>
      <c r="K1586" s="786">
        <v>4.7</v>
      </c>
      <c r="L1586" s="796">
        <v>14.1</v>
      </c>
      <c r="M1586" s="55" t="s">
        <v>2455</v>
      </c>
    </row>
    <row r="1587" spans="1:13" ht="15">
      <c r="A1587" s="783">
        <v>45844</v>
      </c>
      <c r="B1587" s="55" t="s">
        <v>3947</v>
      </c>
      <c r="C1587" s="784">
        <v>82645</v>
      </c>
      <c r="D1587" s="784" t="s">
        <v>3400</v>
      </c>
      <c r="E1587" s="784">
        <v>130</v>
      </c>
      <c r="F1587" s="784">
        <v>4010</v>
      </c>
      <c r="G1587" s="784" t="s">
        <v>3952</v>
      </c>
      <c r="H1587" s="784" t="s">
        <v>1573</v>
      </c>
      <c r="I1587" s="797">
        <v>2</v>
      </c>
      <c r="J1587" s="784">
        <v>2</v>
      </c>
      <c r="K1587" s="784">
        <v>4.7</v>
      </c>
      <c r="L1587" s="793">
        <v>9.4</v>
      </c>
      <c r="M1587" s="55" t="s">
        <v>2455</v>
      </c>
    </row>
    <row r="1588" spans="1:13" ht="15">
      <c r="A1588" s="783">
        <v>45844</v>
      </c>
      <c r="B1588" s="55" t="s">
        <v>3947</v>
      </c>
      <c r="C1588" s="786">
        <v>82394</v>
      </c>
      <c r="D1588" s="786" t="s">
        <v>2788</v>
      </c>
      <c r="E1588" s="786">
        <v>120</v>
      </c>
      <c r="F1588" s="786">
        <v>4010</v>
      </c>
      <c r="G1588" s="786" t="s">
        <v>3953</v>
      </c>
      <c r="H1588" s="786" t="s">
        <v>1573</v>
      </c>
      <c r="I1588" s="798">
        <v>2</v>
      </c>
      <c r="J1588" s="786">
        <v>2</v>
      </c>
      <c r="K1588" s="786">
        <v>19.239999999999998</v>
      </c>
      <c r="L1588" s="796">
        <v>38.479999999999997</v>
      </c>
      <c r="M1588" s="55" t="s">
        <v>2455</v>
      </c>
    </row>
    <row r="1589" spans="1:13" ht="15">
      <c r="A1589" s="783">
        <v>45844</v>
      </c>
      <c r="B1589" s="55" t="s">
        <v>3947</v>
      </c>
      <c r="C1589" s="784">
        <v>82109</v>
      </c>
      <c r="D1589" s="784" t="s">
        <v>2371</v>
      </c>
      <c r="E1589" s="784">
        <v>100</v>
      </c>
      <c r="F1589" s="784">
        <v>4010</v>
      </c>
      <c r="G1589" s="784" t="s">
        <v>3558</v>
      </c>
      <c r="H1589" s="784" t="s">
        <v>1573</v>
      </c>
      <c r="I1589" s="797">
        <v>2</v>
      </c>
      <c r="J1589" s="784">
        <v>2</v>
      </c>
      <c r="K1589" s="784">
        <v>9.5399999999999991</v>
      </c>
      <c r="L1589" s="793">
        <v>19.079999999999998</v>
      </c>
      <c r="M1589" s="55" t="s">
        <v>2455</v>
      </c>
    </row>
    <row r="1590" spans="1:13" ht="15">
      <c r="A1590" s="783">
        <v>45844</v>
      </c>
      <c r="B1590" s="55" t="s">
        <v>3947</v>
      </c>
      <c r="C1590" s="786">
        <v>67691</v>
      </c>
      <c r="D1590" s="786" t="s">
        <v>3095</v>
      </c>
      <c r="E1590" s="786">
        <v>130</v>
      </c>
      <c r="F1590" s="786">
        <v>4010</v>
      </c>
      <c r="G1590" s="786" t="s">
        <v>3122</v>
      </c>
      <c r="H1590" s="786" t="s">
        <v>1573</v>
      </c>
      <c r="I1590" s="798">
        <v>2</v>
      </c>
      <c r="J1590" s="786">
        <v>2</v>
      </c>
      <c r="K1590" s="786">
        <v>8.85</v>
      </c>
      <c r="L1590" s="796">
        <v>17.7</v>
      </c>
      <c r="M1590" s="55" t="s">
        <v>2455</v>
      </c>
    </row>
    <row r="1591" spans="1:13" ht="15">
      <c r="A1591" s="783">
        <v>45844</v>
      </c>
      <c r="B1591" s="55" t="s">
        <v>3947</v>
      </c>
      <c r="C1591" s="784">
        <v>67131</v>
      </c>
      <c r="D1591" s="784">
        <v>22</v>
      </c>
      <c r="E1591" s="784" t="s">
        <v>2061</v>
      </c>
      <c r="F1591" s="784">
        <v>4010</v>
      </c>
      <c r="G1591" s="784" t="s">
        <v>3123</v>
      </c>
      <c r="H1591" s="784" t="s">
        <v>1573</v>
      </c>
      <c r="I1591" s="797">
        <v>6</v>
      </c>
      <c r="J1591" s="784">
        <v>6</v>
      </c>
      <c r="K1591" s="784">
        <v>10.16</v>
      </c>
      <c r="L1591" s="793">
        <v>60.96</v>
      </c>
      <c r="M1591" s="55" t="s">
        <v>2455</v>
      </c>
    </row>
    <row r="1592" spans="1:13" ht="15">
      <c r="A1592" s="886">
        <v>45845</v>
      </c>
      <c r="B1592" s="55" t="s">
        <v>3954</v>
      </c>
      <c r="C1592" s="784">
        <v>82109</v>
      </c>
      <c r="D1592" s="784" t="s">
        <v>2371</v>
      </c>
      <c r="E1592" s="784">
        <v>100</v>
      </c>
      <c r="F1592" s="784">
        <v>4010</v>
      </c>
      <c r="G1592" s="784" t="s">
        <v>3955</v>
      </c>
      <c r="H1592" s="784" t="s">
        <v>1573</v>
      </c>
      <c r="J1592" s="784">
        <v>1</v>
      </c>
      <c r="K1592" s="784">
        <v>9.5399999999999991</v>
      </c>
      <c r="L1592" s="793">
        <v>9.5399999999999991</v>
      </c>
      <c r="M1592" s="55" t="s">
        <v>2455</v>
      </c>
    </row>
    <row r="1593" spans="1:13" ht="15">
      <c r="A1593" s="887">
        <v>45845</v>
      </c>
      <c r="B1593" s="55" t="s">
        <v>3954</v>
      </c>
      <c r="C1593" s="786">
        <v>82552</v>
      </c>
      <c r="D1593" s="786" t="s">
        <v>3956</v>
      </c>
      <c r="E1593" s="786">
        <v>140</v>
      </c>
      <c r="F1593" s="786">
        <v>4010</v>
      </c>
      <c r="G1593" s="786" t="s">
        <v>3957</v>
      </c>
      <c r="H1593" s="786" t="s">
        <v>1573</v>
      </c>
      <c r="J1593" s="786">
        <v>1</v>
      </c>
      <c r="K1593" s="786">
        <v>7.77</v>
      </c>
      <c r="L1593" s="796">
        <v>7.77</v>
      </c>
      <c r="M1593" s="55" t="s">
        <v>2455</v>
      </c>
    </row>
    <row r="1594" spans="1:13" ht="15">
      <c r="A1594" s="886">
        <v>45845</v>
      </c>
      <c r="B1594" s="55" t="s">
        <v>3954</v>
      </c>
      <c r="C1594" s="784">
        <v>41423</v>
      </c>
      <c r="D1594" s="784">
        <v>11</v>
      </c>
      <c r="E1594" s="784">
        <v>130</v>
      </c>
      <c r="F1594" s="784">
        <v>4010</v>
      </c>
      <c r="G1594" s="784" t="s">
        <v>3958</v>
      </c>
      <c r="H1594" s="784" t="s">
        <v>1573</v>
      </c>
      <c r="J1594" s="784">
        <v>1</v>
      </c>
      <c r="K1594" s="784">
        <v>6.12</v>
      </c>
      <c r="L1594" s="793">
        <v>6.12</v>
      </c>
      <c r="M1594" s="55" t="s">
        <v>2455</v>
      </c>
    </row>
    <row r="1595" spans="1:13" ht="15">
      <c r="A1595" s="887">
        <v>45845</v>
      </c>
      <c r="B1595" s="55" t="s">
        <v>3954</v>
      </c>
      <c r="C1595" s="786">
        <v>81847</v>
      </c>
      <c r="D1595" s="786" t="s">
        <v>2462</v>
      </c>
      <c r="E1595" s="786">
        <v>60</v>
      </c>
      <c r="F1595" s="786">
        <v>4010</v>
      </c>
      <c r="G1595" s="786" t="s">
        <v>3737</v>
      </c>
      <c r="H1595" s="786" t="s">
        <v>1573</v>
      </c>
      <c r="J1595" s="786">
        <v>1</v>
      </c>
      <c r="K1595" s="786">
        <v>7.68</v>
      </c>
      <c r="L1595" s="796">
        <v>7.68</v>
      </c>
      <c r="M1595" s="55" t="s">
        <v>2455</v>
      </c>
    </row>
    <row r="1596" spans="1:13" ht="15">
      <c r="A1596" s="886">
        <v>45845</v>
      </c>
      <c r="B1596" s="55" t="s">
        <v>3954</v>
      </c>
      <c r="C1596" s="784">
        <v>81157</v>
      </c>
      <c r="D1596" s="784" t="s">
        <v>2768</v>
      </c>
      <c r="E1596" s="784">
        <v>130</v>
      </c>
      <c r="F1596" s="784">
        <v>4010</v>
      </c>
      <c r="G1596" s="784" t="s">
        <v>3738</v>
      </c>
      <c r="H1596" s="784" t="s">
        <v>1573</v>
      </c>
      <c r="J1596" s="784">
        <v>1</v>
      </c>
      <c r="K1596" s="784">
        <v>4.71</v>
      </c>
      <c r="L1596" s="793">
        <v>4.71</v>
      </c>
      <c r="M1596" s="55" t="s">
        <v>2455</v>
      </c>
    </row>
    <row r="1597" spans="1:13" ht="15">
      <c r="A1597" s="887">
        <v>45845</v>
      </c>
      <c r="B1597" s="55" t="s">
        <v>3954</v>
      </c>
      <c r="C1597" s="786">
        <v>81338</v>
      </c>
      <c r="D1597" s="786" t="s">
        <v>2575</v>
      </c>
      <c r="E1597" s="786">
        <v>90</v>
      </c>
      <c r="F1597" s="786">
        <v>4010</v>
      </c>
      <c r="G1597" s="786" t="s">
        <v>3743</v>
      </c>
      <c r="H1597" s="786" t="s">
        <v>1573</v>
      </c>
      <c r="J1597" s="786">
        <v>1</v>
      </c>
      <c r="K1597" s="786">
        <v>7.2</v>
      </c>
      <c r="L1597" s="796">
        <v>7.2</v>
      </c>
      <c r="M1597" s="55" t="s">
        <v>2455</v>
      </c>
    </row>
    <row r="1598" spans="1:13" ht="15">
      <c r="A1598" s="886">
        <v>45845</v>
      </c>
      <c r="B1598" s="55" t="s">
        <v>3954</v>
      </c>
      <c r="C1598" s="784">
        <v>81315</v>
      </c>
      <c r="D1598" s="784" t="s">
        <v>3734</v>
      </c>
      <c r="E1598" s="784">
        <v>90</v>
      </c>
      <c r="F1598" s="784">
        <v>4010</v>
      </c>
      <c r="G1598" s="784" t="s">
        <v>3746</v>
      </c>
      <c r="H1598" s="784" t="s">
        <v>1573</v>
      </c>
      <c r="J1598" s="784">
        <v>1</v>
      </c>
      <c r="K1598" s="784">
        <v>5.55</v>
      </c>
      <c r="L1598" s="793">
        <v>5.55</v>
      </c>
      <c r="M1598" s="55" t="s">
        <v>2455</v>
      </c>
    </row>
    <row r="1599" spans="1:13" ht="15">
      <c r="A1599" s="887">
        <v>45845</v>
      </c>
      <c r="B1599" s="55" t="s">
        <v>3954</v>
      </c>
      <c r="C1599" s="786">
        <v>82204</v>
      </c>
      <c r="D1599" s="786" t="s">
        <v>2304</v>
      </c>
      <c r="E1599" s="786">
        <v>100</v>
      </c>
      <c r="F1599" s="786">
        <v>4010</v>
      </c>
      <c r="G1599" s="786" t="s">
        <v>3959</v>
      </c>
      <c r="H1599" s="786" t="s">
        <v>1573</v>
      </c>
      <c r="J1599" s="786">
        <v>1</v>
      </c>
      <c r="K1599" s="786">
        <v>11.04</v>
      </c>
      <c r="L1599" s="796">
        <v>11.04</v>
      </c>
      <c r="M1599" s="55" t="s">
        <v>2455</v>
      </c>
    </row>
    <row r="1600" spans="1:13" ht="15">
      <c r="A1600" s="886">
        <v>45845</v>
      </c>
      <c r="B1600" s="55" t="s">
        <v>3954</v>
      </c>
      <c r="C1600" s="784">
        <v>82900</v>
      </c>
      <c r="D1600" s="784" t="s">
        <v>3960</v>
      </c>
      <c r="E1600" s="784">
        <v>100</v>
      </c>
      <c r="F1600" s="784">
        <v>4010</v>
      </c>
      <c r="G1600" s="784" t="s">
        <v>3961</v>
      </c>
      <c r="H1600" s="784" t="s">
        <v>1573</v>
      </c>
      <c r="J1600" s="784">
        <v>2</v>
      </c>
      <c r="K1600" s="784">
        <v>11.07</v>
      </c>
      <c r="L1600" s="793">
        <v>22.14</v>
      </c>
      <c r="M1600" s="55" t="s">
        <v>2455</v>
      </c>
    </row>
    <row r="1601" spans="1:14" ht="15">
      <c r="A1601" s="887">
        <v>45845</v>
      </c>
      <c r="B1601" s="55" t="s">
        <v>3954</v>
      </c>
      <c r="C1601" s="786">
        <v>81340</v>
      </c>
      <c r="D1601" s="786" t="s">
        <v>3050</v>
      </c>
      <c r="E1601" s="786">
        <v>80</v>
      </c>
      <c r="F1601" s="786">
        <v>4010</v>
      </c>
      <c r="G1601" s="786" t="s">
        <v>3933</v>
      </c>
      <c r="H1601" s="786" t="s">
        <v>1573</v>
      </c>
      <c r="J1601" s="786">
        <v>1</v>
      </c>
      <c r="K1601" s="786">
        <v>5.91</v>
      </c>
      <c r="L1601" s="796">
        <v>5.91</v>
      </c>
      <c r="M1601" s="55" t="s">
        <v>2455</v>
      </c>
    </row>
    <row r="1602" spans="1:14" ht="15">
      <c r="A1602" s="886">
        <v>45845</v>
      </c>
      <c r="B1602" s="55" t="s">
        <v>3954</v>
      </c>
      <c r="C1602" s="784">
        <v>60363</v>
      </c>
      <c r="D1602" s="784" t="s">
        <v>2361</v>
      </c>
      <c r="E1602" s="784">
        <v>130</v>
      </c>
      <c r="F1602" s="784">
        <v>4010</v>
      </c>
      <c r="G1602" s="784" t="s">
        <v>3719</v>
      </c>
      <c r="H1602" s="784" t="s">
        <v>1573</v>
      </c>
      <c r="J1602" s="784">
        <v>1</v>
      </c>
      <c r="K1602" s="784">
        <v>7.84</v>
      </c>
      <c r="L1602" s="793">
        <v>7.84</v>
      </c>
      <c r="M1602" s="55" t="s">
        <v>2455</v>
      </c>
    </row>
    <row r="1603" spans="1:14" ht="15">
      <c r="A1603" s="887">
        <v>45845</v>
      </c>
      <c r="B1603" s="55" t="s">
        <v>3954</v>
      </c>
      <c r="C1603" s="786">
        <v>82204</v>
      </c>
      <c r="D1603" s="786" t="s">
        <v>2942</v>
      </c>
      <c r="E1603" s="786">
        <v>120</v>
      </c>
      <c r="F1603" s="786">
        <v>4010</v>
      </c>
      <c r="G1603" s="786" t="s">
        <v>3720</v>
      </c>
      <c r="H1603" s="786" t="s">
        <v>1573</v>
      </c>
      <c r="J1603" s="786">
        <v>2</v>
      </c>
      <c r="K1603" s="786">
        <v>10.8</v>
      </c>
      <c r="L1603" s="796">
        <v>21.6</v>
      </c>
      <c r="M1603" s="55" t="s">
        <v>2455</v>
      </c>
    </row>
    <row r="1604" spans="1:14" ht="15">
      <c r="A1604" s="886">
        <v>45845</v>
      </c>
      <c r="B1604" s="55" t="s">
        <v>3954</v>
      </c>
      <c r="C1604" s="784">
        <v>82199</v>
      </c>
      <c r="D1604" s="784">
        <v>715</v>
      </c>
      <c r="E1604" s="784">
        <v>80</v>
      </c>
      <c r="F1604" s="784">
        <v>4010</v>
      </c>
      <c r="G1604" s="784" t="s">
        <v>3432</v>
      </c>
      <c r="H1604" s="784" t="s">
        <v>1573</v>
      </c>
      <c r="J1604" s="784">
        <v>10</v>
      </c>
      <c r="K1604" s="784">
        <v>9.11</v>
      </c>
      <c r="L1604" s="793">
        <v>91.1</v>
      </c>
      <c r="M1604" s="55" t="s">
        <v>2455</v>
      </c>
    </row>
    <row r="1605" spans="1:14" ht="15">
      <c r="A1605" s="887">
        <v>45845</v>
      </c>
      <c r="B1605" s="55" t="s">
        <v>3954</v>
      </c>
      <c r="C1605" s="786">
        <v>81862</v>
      </c>
      <c r="D1605" s="786" t="s">
        <v>2947</v>
      </c>
      <c r="E1605" s="786">
        <v>100</v>
      </c>
      <c r="F1605" s="786">
        <v>4010</v>
      </c>
      <c r="G1605" s="786" t="s">
        <v>3727</v>
      </c>
      <c r="H1605" s="786" t="s">
        <v>1573</v>
      </c>
      <c r="J1605" s="786">
        <v>2</v>
      </c>
      <c r="K1605" s="786">
        <v>4.97</v>
      </c>
      <c r="L1605" s="796">
        <v>9.94</v>
      </c>
      <c r="M1605" s="55" t="s">
        <v>2455</v>
      </c>
    </row>
    <row r="1606" spans="1:14" ht="24.75">
      <c r="A1606" s="783">
        <v>45845</v>
      </c>
      <c r="B1606" s="784" t="s">
        <v>3962</v>
      </c>
      <c r="C1606" s="784">
        <v>82948</v>
      </c>
      <c r="D1606" s="784">
        <v>461</v>
      </c>
      <c r="E1606" s="784">
        <v>90</v>
      </c>
      <c r="F1606" s="784">
        <v>4010</v>
      </c>
      <c r="G1606" s="784" t="s">
        <v>2617</v>
      </c>
      <c r="H1606" s="784" t="s">
        <v>2508</v>
      </c>
      <c r="I1606" s="784"/>
      <c r="J1606" s="784">
        <v>-22</v>
      </c>
      <c r="K1606" s="784">
        <v>14.18</v>
      </c>
      <c r="L1606" s="793">
        <v>-311.95999999999998</v>
      </c>
      <c r="M1606" s="55" t="s">
        <v>2547</v>
      </c>
      <c r="N1606" s="788" t="s">
        <v>3963</v>
      </c>
    </row>
    <row r="1607" spans="1:14" ht="24.75">
      <c r="A1607" s="785">
        <v>45845</v>
      </c>
      <c r="B1607" s="786" t="s">
        <v>3962</v>
      </c>
      <c r="C1607" s="786">
        <v>82948</v>
      </c>
      <c r="D1607" s="786" t="s">
        <v>2292</v>
      </c>
      <c r="E1607" s="786">
        <v>110</v>
      </c>
      <c r="F1607" s="786">
        <v>4010</v>
      </c>
      <c r="G1607" s="786" t="s">
        <v>2617</v>
      </c>
      <c r="H1607" s="786" t="s">
        <v>2508</v>
      </c>
      <c r="I1607" s="786"/>
      <c r="J1607" s="786">
        <v>-17</v>
      </c>
      <c r="K1607" s="786">
        <v>14.18</v>
      </c>
      <c r="L1607" s="796">
        <v>-241.06</v>
      </c>
      <c r="M1607" s="55" t="s">
        <v>2547</v>
      </c>
      <c r="N1607" s="788" t="s">
        <v>3963</v>
      </c>
    </row>
    <row r="1608" spans="1:14" ht="15">
      <c r="A1608" s="282">
        <v>45845</v>
      </c>
      <c r="B1608" s="784" t="s">
        <v>3964</v>
      </c>
      <c r="C1608" s="784">
        <v>82948</v>
      </c>
      <c r="D1608" s="784" t="s">
        <v>3965</v>
      </c>
      <c r="E1608" s="784">
        <v>110</v>
      </c>
      <c r="F1608" s="784">
        <v>4010</v>
      </c>
      <c r="G1608" s="784" t="s">
        <v>3966</v>
      </c>
      <c r="H1608" s="784" t="s">
        <v>2218</v>
      </c>
      <c r="I1608" s="797">
        <v>-29</v>
      </c>
      <c r="J1608" s="55">
        <v>-29</v>
      </c>
      <c r="K1608" s="791">
        <v>14.18</v>
      </c>
      <c r="L1608" s="791">
        <v>-411.22</v>
      </c>
      <c r="M1608" s="55" t="s">
        <v>2547</v>
      </c>
      <c r="N1608" s="788" t="s">
        <v>3967</v>
      </c>
    </row>
    <row r="1609" spans="1:14" ht="15">
      <c r="A1609" s="282">
        <v>45845</v>
      </c>
      <c r="B1609" s="786" t="s">
        <v>3964</v>
      </c>
      <c r="C1609" s="786">
        <v>82948</v>
      </c>
      <c r="D1609" s="786" t="s">
        <v>3965</v>
      </c>
      <c r="E1609" s="786">
        <v>120</v>
      </c>
      <c r="F1609" s="786">
        <v>4010</v>
      </c>
      <c r="G1609" s="786" t="s">
        <v>3968</v>
      </c>
      <c r="H1609" s="786" t="s">
        <v>1573</v>
      </c>
      <c r="I1609" s="798">
        <v>-22</v>
      </c>
      <c r="J1609" s="55">
        <v>-22</v>
      </c>
      <c r="K1609" s="791">
        <v>14.18</v>
      </c>
      <c r="L1609" s="791">
        <v>-311.95999999999998</v>
      </c>
      <c r="M1609" s="55" t="s">
        <v>2547</v>
      </c>
      <c r="N1609" s="788" t="s">
        <v>3969</v>
      </c>
    </row>
    <row r="1610" spans="1:14" ht="15">
      <c r="A1610" s="282">
        <v>45845</v>
      </c>
      <c r="B1610" s="55" t="s">
        <v>3970</v>
      </c>
      <c r="C1610" s="784">
        <v>83090</v>
      </c>
      <c r="D1610" s="784" t="s">
        <v>3971</v>
      </c>
      <c r="E1610" s="784">
        <v>100</v>
      </c>
      <c r="F1610" s="784">
        <v>4010</v>
      </c>
      <c r="G1610" s="784" t="s">
        <v>3972</v>
      </c>
      <c r="H1610" s="784" t="s">
        <v>1573</v>
      </c>
      <c r="J1610" s="784">
        <v>1</v>
      </c>
      <c r="K1610" s="784">
        <v>7.65</v>
      </c>
      <c r="L1610" s="784">
        <v>7.65</v>
      </c>
      <c r="M1610" s="55" t="s">
        <v>2455</v>
      </c>
    </row>
    <row r="1611" spans="1:14" ht="15">
      <c r="A1611" s="282">
        <v>45845</v>
      </c>
      <c r="B1611" s="55" t="s">
        <v>3970</v>
      </c>
      <c r="C1611" s="786">
        <v>81378</v>
      </c>
      <c r="D1611" s="786" t="s">
        <v>3874</v>
      </c>
      <c r="E1611" s="786">
        <v>140</v>
      </c>
      <c r="F1611" s="786">
        <v>4010</v>
      </c>
      <c r="G1611" s="786" t="s">
        <v>2754</v>
      </c>
      <c r="H1611" s="786" t="s">
        <v>1573</v>
      </c>
      <c r="J1611" s="786">
        <v>1</v>
      </c>
      <c r="K1611" s="786">
        <v>5.05</v>
      </c>
      <c r="L1611" s="786">
        <v>5.05</v>
      </c>
      <c r="M1611" s="55" t="s">
        <v>2455</v>
      </c>
    </row>
    <row r="1612" spans="1:14" ht="15">
      <c r="A1612" s="282">
        <v>45845</v>
      </c>
      <c r="B1612" s="55" t="s">
        <v>3970</v>
      </c>
      <c r="C1612" s="784">
        <v>50764</v>
      </c>
      <c r="D1612" s="784" t="s">
        <v>2637</v>
      </c>
      <c r="E1612" s="784" t="s">
        <v>2230</v>
      </c>
      <c r="F1612" s="784">
        <v>4010</v>
      </c>
      <c r="G1612" s="784" t="s">
        <v>2731</v>
      </c>
      <c r="H1612" s="784" t="s">
        <v>1573</v>
      </c>
      <c r="J1612" s="784">
        <v>1</v>
      </c>
      <c r="K1612" s="784">
        <v>4.83</v>
      </c>
      <c r="L1612" s="784">
        <v>4.83</v>
      </c>
      <c r="M1612" s="55" t="s">
        <v>2455</v>
      </c>
    </row>
    <row r="1613" spans="1:14" ht="15">
      <c r="A1613" s="282">
        <v>45845</v>
      </c>
      <c r="B1613" s="55" t="s">
        <v>3970</v>
      </c>
      <c r="C1613" s="786">
        <v>82778</v>
      </c>
      <c r="D1613" s="786" t="s">
        <v>2909</v>
      </c>
      <c r="E1613" s="786">
        <v>120</v>
      </c>
      <c r="F1613" s="786">
        <v>4010</v>
      </c>
      <c r="G1613" s="786" t="s">
        <v>2733</v>
      </c>
      <c r="H1613" s="786" t="s">
        <v>1573</v>
      </c>
      <c r="J1613" s="786">
        <v>1</v>
      </c>
      <c r="K1613" s="786">
        <v>6.06</v>
      </c>
      <c r="L1613" s="786">
        <v>6.06</v>
      </c>
      <c r="M1613" s="55" t="s">
        <v>2455</v>
      </c>
    </row>
    <row r="1614" spans="1:14" ht="15">
      <c r="A1614" s="282">
        <v>45845</v>
      </c>
      <c r="B1614" s="55" t="s">
        <v>3970</v>
      </c>
      <c r="C1614" s="784">
        <v>83097</v>
      </c>
      <c r="D1614" s="784" t="s">
        <v>3014</v>
      </c>
      <c r="E1614" s="784">
        <v>90</v>
      </c>
      <c r="F1614" s="784">
        <v>4010</v>
      </c>
      <c r="G1614" s="784" t="s">
        <v>3973</v>
      </c>
      <c r="H1614" s="784" t="s">
        <v>1573</v>
      </c>
      <c r="J1614" s="784">
        <v>1</v>
      </c>
      <c r="K1614" s="784">
        <v>5.17</v>
      </c>
      <c r="L1614" s="784">
        <v>5.17</v>
      </c>
      <c r="M1614" s="55" t="s">
        <v>2455</v>
      </c>
    </row>
    <row r="1615" spans="1:14" ht="15">
      <c r="A1615" s="282">
        <v>45845</v>
      </c>
      <c r="B1615" s="55" t="s">
        <v>3970</v>
      </c>
      <c r="C1615" s="786">
        <v>81461</v>
      </c>
      <c r="D1615" s="786" t="s">
        <v>3468</v>
      </c>
      <c r="E1615" s="786">
        <v>100</v>
      </c>
      <c r="F1615" s="786">
        <v>4010</v>
      </c>
      <c r="G1615" s="786" t="s">
        <v>2716</v>
      </c>
      <c r="H1615" s="786" t="s">
        <v>1573</v>
      </c>
      <c r="J1615" s="786">
        <v>3</v>
      </c>
      <c r="K1615" s="786">
        <v>12.16</v>
      </c>
      <c r="L1615" s="786">
        <v>36.479999999999997</v>
      </c>
      <c r="M1615" s="55" t="s">
        <v>2455</v>
      </c>
    </row>
    <row r="1616" spans="1:14" ht="15">
      <c r="A1616" s="282">
        <v>45845</v>
      </c>
      <c r="B1616" s="55" t="s">
        <v>3970</v>
      </c>
      <c r="C1616" s="784">
        <v>82719</v>
      </c>
      <c r="D1616" s="784" t="s">
        <v>2470</v>
      </c>
      <c r="E1616" s="784">
        <v>85</v>
      </c>
      <c r="F1616" s="784">
        <v>4010</v>
      </c>
      <c r="G1616" s="784" t="s">
        <v>2717</v>
      </c>
      <c r="H1616" s="784" t="s">
        <v>1573</v>
      </c>
      <c r="J1616" s="784">
        <v>1</v>
      </c>
      <c r="K1616" s="784">
        <v>14.67</v>
      </c>
      <c r="L1616" s="784">
        <v>14.67</v>
      </c>
      <c r="M1616" s="55" t="s">
        <v>2455</v>
      </c>
    </row>
    <row r="1617" spans="1:13" ht="15">
      <c r="A1617" s="282">
        <v>45845</v>
      </c>
      <c r="B1617" s="55" t="s">
        <v>3970</v>
      </c>
      <c r="C1617" s="786">
        <v>81612</v>
      </c>
      <c r="D1617" s="786" t="s">
        <v>3974</v>
      </c>
      <c r="E1617" s="786">
        <v>85</v>
      </c>
      <c r="F1617" s="786">
        <v>4010</v>
      </c>
      <c r="G1617" s="786" t="s">
        <v>2719</v>
      </c>
      <c r="H1617" s="786" t="s">
        <v>1573</v>
      </c>
      <c r="J1617" s="786">
        <v>1</v>
      </c>
      <c r="K1617" s="786">
        <v>10.51</v>
      </c>
      <c r="L1617" s="786">
        <v>10.51</v>
      </c>
      <c r="M1617" s="55" t="s">
        <v>2455</v>
      </c>
    </row>
    <row r="1618" spans="1:13" ht="15">
      <c r="A1618" s="282">
        <v>45845</v>
      </c>
      <c r="B1618" s="55" t="s">
        <v>3970</v>
      </c>
      <c r="C1618" s="784">
        <v>66994</v>
      </c>
      <c r="D1618" s="784" t="s">
        <v>2255</v>
      </c>
      <c r="E1618" s="784" t="s">
        <v>2061</v>
      </c>
      <c r="F1618" s="784">
        <v>4010</v>
      </c>
      <c r="G1618" s="784" t="s">
        <v>2720</v>
      </c>
      <c r="H1618" s="784" t="s">
        <v>1573</v>
      </c>
      <c r="J1618" s="784">
        <v>1</v>
      </c>
      <c r="K1618" s="784">
        <v>7.9</v>
      </c>
      <c r="L1618" s="784">
        <v>7.9</v>
      </c>
      <c r="M1618" s="55" t="s">
        <v>2455</v>
      </c>
    </row>
    <row r="1619" spans="1:13" ht="15">
      <c r="A1619" s="282">
        <v>45845</v>
      </c>
      <c r="B1619" s="55" t="s">
        <v>3970</v>
      </c>
      <c r="C1619" s="786">
        <v>60008</v>
      </c>
      <c r="D1619" s="786" t="s">
        <v>3975</v>
      </c>
      <c r="E1619" s="786">
        <v>80</v>
      </c>
      <c r="F1619" s="786">
        <v>4010</v>
      </c>
      <c r="G1619" s="786" t="s">
        <v>2721</v>
      </c>
      <c r="H1619" s="786" t="s">
        <v>1573</v>
      </c>
      <c r="J1619" s="786">
        <v>1</v>
      </c>
      <c r="K1619" s="786">
        <v>6.36</v>
      </c>
      <c r="L1619" s="786">
        <v>6.36</v>
      </c>
      <c r="M1619" s="55" t="s">
        <v>2455</v>
      </c>
    </row>
    <row r="1620" spans="1:13" ht="15">
      <c r="A1620" s="282">
        <v>45845</v>
      </c>
      <c r="B1620" s="55" t="s">
        <v>3970</v>
      </c>
      <c r="C1620" s="784">
        <v>82681</v>
      </c>
      <c r="D1620" s="784" t="s">
        <v>2497</v>
      </c>
      <c r="E1620" s="784">
        <v>70</v>
      </c>
      <c r="F1620" s="784">
        <v>4010</v>
      </c>
      <c r="G1620" s="784" t="s">
        <v>2417</v>
      </c>
      <c r="H1620" s="784" t="s">
        <v>1573</v>
      </c>
      <c r="J1620" s="784">
        <v>2</v>
      </c>
      <c r="K1620" s="784">
        <v>7.42</v>
      </c>
      <c r="L1620" s="784">
        <v>14.84</v>
      </c>
      <c r="M1620" s="55" t="s">
        <v>2455</v>
      </c>
    </row>
    <row r="1621" spans="1:13" ht="15">
      <c r="A1621" s="282">
        <v>45845</v>
      </c>
      <c r="B1621" s="55" t="s">
        <v>3970</v>
      </c>
      <c r="C1621" s="786">
        <v>82848</v>
      </c>
      <c r="D1621" s="786" t="s">
        <v>3461</v>
      </c>
      <c r="E1621" s="786">
        <v>50</v>
      </c>
      <c r="F1621" s="786">
        <v>4010</v>
      </c>
      <c r="G1621" s="786" t="s">
        <v>2707</v>
      </c>
      <c r="H1621" s="786" t="s">
        <v>1573</v>
      </c>
      <c r="J1621" s="786">
        <v>2</v>
      </c>
      <c r="K1621" s="786">
        <v>4.8600000000000003</v>
      </c>
      <c r="L1621" s="786">
        <v>9.7200000000000006</v>
      </c>
      <c r="M1621" s="55" t="s">
        <v>2455</v>
      </c>
    </row>
    <row r="1622" spans="1:13" ht="15">
      <c r="A1622" s="282">
        <v>45845</v>
      </c>
      <c r="B1622" s="55" t="s">
        <v>3970</v>
      </c>
      <c r="C1622" s="784">
        <v>80441</v>
      </c>
      <c r="D1622" s="784" t="s">
        <v>2909</v>
      </c>
      <c r="E1622" s="784">
        <v>90</v>
      </c>
      <c r="F1622" s="784">
        <v>4010</v>
      </c>
      <c r="G1622" s="784" t="s">
        <v>2702</v>
      </c>
      <c r="H1622" s="784" t="s">
        <v>1573</v>
      </c>
      <c r="J1622" s="784">
        <v>1</v>
      </c>
      <c r="K1622" s="784">
        <v>7.96</v>
      </c>
      <c r="L1622" s="784">
        <v>7.96</v>
      </c>
      <c r="M1622" s="55" t="s">
        <v>2455</v>
      </c>
    </row>
    <row r="1623" spans="1:13" ht="15">
      <c r="A1623" s="282">
        <v>45845</v>
      </c>
      <c r="B1623" s="55" t="s">
        <v>3970</v>
      </c>
      <c r="C1623" s="786">
        <v>83111</v>
      </c>
      <c r="D1623" s="786" t="s">
        <v>3976</v>
      </c>
      <c r="E1623" s="786">
        <v>100</v>
      </c>
      <c r="F1623" s="786">
        <v>4010</v>
      </c>
      <c r="G1623" s="786" t="s">
        <v>2696</v>
      </c>
      <c r="H1623" s="786" t="s">
        <v>1573</v>
      </c>
      <c r="J1623" s="786">
        <v>1</v>
      </c>
      <c r="K1623" s="786">
        <v>3.98</v>
      </c>
      <c r="L1623" s="786">
        <v>3.98</v>
      </c>
      <c r="M1623" s="55" t="s">
        <v>2455</v>
      </c>
    </row>
    <row r="1624" spans="1:13" ht="15">
      <c r="A1624" s="282">
        <v>45845</v>
      </c>
      <c r="B1624" s="55" t="s">
        <v>3970</v>
      </c>
      <c r="C1624" s="784">
        <v>82109</v>
      </c>
      <c r="D1624" s="784" t="s">
        <v>2371</v>
      </c>
      <c r="E1624" s="784">
        <v>100</v>
      </c>
      <c r="F1624" s="784">
        <v>4010</v>
      </c>
      <c r="G1624" s="784" t="s">
        <v>3558</v>
      </c>
      <c r="H1624" s="784" t="s">
        <v>1573</v>
      </c>
      <c r="J1624" s="784">
        <v>1</v>
      </c>
      <c r="K1624" s="784">
        <v>9.5399999999999991</v>
      </c>
      <c r="L1624" s="784">
        <v>9.5399999999999991</v>
      </c>
      <c r="M1624" s="55" t="s">
        <v>2455</v>
      </c>
    </row>
    <row r="1625" spans="1:13" ht="15">
      <c r="A1625" s="282">
        <v>45845</v>
      </c>
      <c r="B1625" s="55" t="s">
        <v>3970</v>
      </c>
      <c r="C1625" s="786">
        <v>81766</v>
      </c>
      <c r="D1625" s="786" t="s">
        <v>2580</v>
      </c>
      <c r="E1625" s="786">
        <v>100</v>
      </c>
      <c r="F1625" s="786">
        <v>4010</v>
      </c>
      <c r="G1625" s="786" t="s">
        <v>3977</v>
      </c>
      <c r="H1625" s="786" t="s">
        <v>1573</v>
      </c>
      <c r="J1625" s="786">
        <v>1</v>
      </c>
      <c r="K1625" s="786">
        <v>3.98</v>
      </c>
      <c r="L1625" s="786">
        <v>3.98</v>
      </c>
      <c r="M1625" s="55" t="s">
        <v>2455</v>
      </c>
    </row>
    <row r="1626" spans="1:13" ht="15">
      <c r="A1626" s="282">
        <v>45845</v>
      </c>
      <c r="B1626" s="55" t="s">
        <v>3970</v>
      </c>
      <c r="C1626" s="784">
        <v>81339</v>
      </c>
      <c r="D1626" s="784" t="s">
        <v>2546</v>
      </c>
      <c r="E1626" s="784">
        <v>100</v>
      </c>
      <c r="F1626" s="784">
        <v>4010</v>
      </c>
      <c r="G1626" s="784" t="s">
        <v>2686</v>
      </c>
      <c r="H1626" s="784" t="s">
        <v>1573</v>
      </c>
      <c r="J1626" s="784">
        <v>1</v>
      </c>
      <c r="K1626" s="784">
        <v>7.25</v>
      </c>
      <c r="L1626" s="784">
        <v>7.25</v>
      </c>
      <c r="M1626" s="55" t="s">
        <v>2455</v>
      </c>
    </row>
    <row r="1627" spans="1:13" ht="15">
      <c r="A1627" s="282">
        <v>45845</v>
      </c>
      <c r="B1627" s="55" t="s">
        <v>3970</v>
      </c>
      <c r="C1627" s="786">
        <v>83105</v>
      </c>
      <c r="D1627" s="786">
        <v>277</v>
      </c>
      <c r="E1627" s="786">
        <v>120</v>
      </c>
      <c r="F1627" s="786">
        <v>4010</v>
      </c>
      <c r="G1627" s="786" t="s">
        <v>3561</v>
      </c>
      <c r="H1627" s="786" t="s">
        <v>1573</v>
      </c>
      <c r="J1627" s="786">
        <v>1</v>
      </c>
      <c r="K1627" s="786">
        <v>6.5</v>
      </c>
      <c r="L1627" s="786">
        <v>6.5</v>
      </c>
      <c r="M1627" s="55" t="s">
        <v>2455</v>
      </c>
    </row>
    <row r="1628" spans="1:13" ht="15">
      <c r="A1628" s="282">
        <v>45845</v>
      </c>
      <c r="B1628" s="55" t="s">
        <v>3970</v>
      </c>
      <c r="C1628" s="784">
        <v>83108</v>
      </c>
      <c r="D1628" s="784" t="s">
        <v>3298</v>
      </c>
      <c r="E1628" s="784">
        <v>130</v>
      </c>
      <c r="F1628" s="784">
        <v>4010</v>
      </c>
      <c r="G1628" s="784" t="s">
        <v>2422</v>
      </c>
      <c r="H1628" s="784" t="s">
        <v>1573</v>
      </c>
      <c r="J1628" s="784">
        <v>1</v>
      </c>
      <c r="K1628" s="784">
        <v>6.2</v>
      </c>
      <c r="L1628" s="784">
        <v>6.2</v>
      </c>
      <c r="M1628" s="55" t="s">
        <v>2455</v>
      </c>
    </row>
    <row r="1629" spans="1:13" ht="15">
      <c r="A1629" s="282">
        <v>45845</v>
      </c>
      <c r="B1629" s="55" t="s">
        <v>3970</v>
      </c>
      <c r="C1629" s="786">
        <v>83109</v>
      </c>
      <c r="D1629" s="786" t="s">
        <v>3478</v>
      </c>
      <c r="E1629" s="786">
        <v>85</v>
      </c>
      <c r="F1629" s="786">
        <v>4010</v>
      </c>
      <c r="G1629" s="786" t="s">
        <v>2401</v>
      </c>
      <c r="H1629" s="786" t="s">
        <v>1573</v>
      </c>
      <c r="J1629" s="786">
        <v>1</v>
      </c>
      <c r="K1629" s="786">
        <v>6.18</v>
      </c>
      <c r="L1629" s="786">
        <v>6.18</v>
      </c>
      <c r="M1629" s="55" t="s">
        <v>2455</v>
      </c>
    </row>
    <row r="1630" spans="1:13" ht="15">
      <c r="A1630" s="282">
        <v>45845</v>
      </c>
      <c r="B1630" s="55" t="s">
        <v>3970</v>
      </c>
      <c r="C1630" s="784">
        <v>52312</v>
      </c>
      <c r="D1630" s="784">
        <v>1</v>
      </c>
      <c r="E1630" s="784" t="s">
        <v>289</v>
      </c>
      <c r="F1630" s="784">
        <v>4010</v>
      </c>
      <c r="G1630" s="784" t="s">
        <v>2399</v>
      </c>
      <c r="H1630" s="784" t="s">
        <v>1573</v>
      </c>
      <c r="J1630" s="784">
        <v>2</v>
      </c>
      <c r="K1630" s="784">
        <v>2.8</v>
      </c>
      <c r="L1630" s="784">
        <v>5.6</v>
      </c>
      <c r="M1630" s="55" t="s">
        <v>2455</v>
      </c>
    </row>
    <row r="1631" spans="1:13" ht="15">
      <c r="A1631" s="282">
        <v>45845</v>
      </c>
      <c r="B1631" s="55" t="s">
        <v>3970</v>
      </c>
      <c r="C1631" s="786">
        <v>67521</v>
      </c>
      <c r="D1631" s="786" t="s">
        <v>3978</v>
      </c>
      <c r="E1631" s="786">
        <v>140</v>
      </c>
      <c r="F1631" s="786">
        <v>4010</v>
      </c>
      <c r="G1631" s="786" t="s">
        <v>2391</v>
      </c>
      <c r="H1631" s="786" t="s">
        <v>1573</v>
      </c>
      <c r="J1631" s="786">
        <v>1</v>
      </c>
      <c r="K1631" s="786">
        <v>6.68</v>
      </c>
      <c r="L1631" s="786">
        <v>6.68</v>
      </c>
      <c r="M1631" s="55" t="s">
        <v>2455</v>
      </c>
    </row>
    <row r="1632" spans="1:13" ht="15">
      <c r="A1632" s="282">
        <v>45845</v>
      </c>
      <c r="B1632" s="55" t="s">
        <v>3970</v>
      </c>
      <c r="C1632" s="784">
        <v>82768</v>
      </c>
      <c r="D1632" s="784" t="s">
        <v>3721</v>
      </c>
      <c r="E1632" s="784">
        <v>130</v>
      </c>
      <c r="F1632" s="784">
        <v>4010</v>
      </c>
      <c r="G1632" s="784" t="s">
        <v>2384</v>
      </c>
      <c r="H1632" s="784" t="s">
        <v>1573</v>
      </c>
      <c r="J1632" s="784">
        <v>1</v>
      </c>
      <c r="K1632" s="784">
        <v>12.82</v>
      </c>
      <c r="L1632" s="784">
        <v>12.82</v>
      </c>
      <c r="M1632" s="55" t="s">
        <v>2455</v>
      </c>
    </row>
    <row r="1633" spans="1:13" ht="15">
      <c r="A1633" s="282">
        <v>45845</v>
      </c>
      <c r="B1633" s="55" t="s">
        <v>3970</v>
      </c>
      <c r="C1633" s="786">
        <v>67691</v>
      </c>
      <c r="D1633" s="786" t="s">
        <v>3421</v>
      </c>
      <c r="E1633" s="786">
        <v>90</v>
      </c>
      <c r="F1633" s="786">
        <v>4010</v>
      </c>
      <c r="G1633" s="786" t="s">
        <v>2370</v>
      </c>
      <c r="H1633" s="786" t="s">
        <v>1573</v>
      </c>
      <c r="J1633" s="786">
        <v>1</v>
      </c>
      <c r="K1633" s="786">
        <v>8.85</v>
      </c>
      <c r="L1633" s="786">
        <v>8.85</v>
      </c>
      <c r="M1633" s="55" t="s">
        <v>2455</v>
      </c>
    </row>
    <row r="1634" spans="1:13" ht="15">
      <c r="A1634" s="282">
        <v>45845</v>
      </c>
      <c r="B1634" s="55" t="s">
        <v>3970</v>
      </c>
      <c r="C1634" s="784">
        <v>82598</v>
      </c>
      <c r="D1634" s="784" t="s">
        <v>3979</v>
      </c>
      <c r="E1634" s="784">
        <v>90</v>
      </c>
      <c r="F1634" s="784">
        <v>4010</v>
      </c>
      <c r="G1634" s="784" t="s">
        <v>2367</v>
      </c>
      <c r="H1634" s="784" t="s">
        <v>1573</v>
      </c>
      <c r="J1634" s="784">
        <v>1</v>
      </c>
      <c r="K1634" s="784">
        <v>10.02</v>
      </c>
      <c r="L1634" s="784">
        <v>10.02</v>
      </c>
      <c r="M1634" s="55" t="s">
        <v>2455</v>
      </c>
    </row>
    <row r="1635" spans="1:13" ht="15">
      <c r="A1635" s="282">
        <v>45845</v>
      </c>
      <c r="B1635" s="55" t="s">
        <v>3970</v>
      </c>
      <c r="C1635" s="786">
        <v>81619</v>
      </c>
      <c r="D1635" s="786" t="s">
        <v>3268</v>
      </c>
      <c r="E1635" s="786">
        <v>110</v>
      </c>
      <c r="F1635" s="786">
        <v>4010</v>
      </c>
      <c r="G1635" s="786" t="s">
        <v>2359</v>
      </c>
      <c r="H1635" s="786" t="s">
        <v>1573</v>
      </c>
      <c r="J1635" s="786">
        <v>1</v>
      </c>
      <c r="K1635" s="786">
        <v>4.5599999999999996</v>
      </c>
      <c r="L1635" s="786">
        <v>4.5599999999999996</v>
      </c>
      <c r="M1635" s="55" t="s">
        <v>2455</v>
      </c>
    </row>
    <row r="1636" spans="1:13" ht="15">
      <c r="A1636" s="282">
        <v>45845</v>
      </c>
      <c r="B1636" s="55" t="s">
        <v>3970</v>
      </c>
      <c r="C1636" s="784">
        <v>67515</v>
      </c>
      <c r="D1636" s="784" t="s">
        <v>2657</v>
      </c>
      <c r="E1636" s="784" t="s">
        <v>289</v>
      </c>
      <c r="F1636" s="784">
        <v>4010</v>
      </c>
      <c r="G1636" s="784" t="s">
        <v>3980</v>
      </c>
      <c r="H1636" s="784" t="s">
        <v>1573</v>
      </c>
      <c r="J1636" s="784">
        <v>1</v>
      </c>
      <c r="K1636" s="784">
        <v>9.08</v>
      </c>
      <c r="L1636" s="784">
        <v>9.08</v>
      </c>
      <c r="M1636" s="55" t="s">
        <v>2455</v>
      </c>
    </row>
    <row r="1637" spans="1:13" ht="15">
      <c r="A1637" s="282">
        <v>45845</v>
      </c>
      <c r="B1637" s="55" t="s">
        <v>3970</v>
      </c>
      <c r="C1637" s="786">
        <v>82204</v>
      </c>
      <c r="D1637" s="786" t="s">
        <v>2304</v>
      </c>
      <c r="E1637" s="786">
        <v>85</v>
      </c>
      <c r="F1637" s="786">
        <v>4010</v>
      </c>
      <c r="G1637" s="786" t="s">
        <v>2342</v>
      </c>
      <c r="H1637" s="786" t="s">
        <v>1573</v>
      </c>
      <c r="J1637" s="786">
        <v>1</v>
      </c>
      <c r="K1637" s="786">
        <v>10.94</v>
      </c>
      <c r="L1637" s="786">
        <v>10.94</v>
      </c>
      <c r="M1637" s="55" t="s">
        <v>2455</v>
      </c>
    </row>
    <row r="1638" spans="1:13" ht="15">
      <c r="A1638" s="282">
        <v>45845</v>
      </c>
      <c r="B1638" s="55" t="s">
        <v>3970</v>
      </c>
      <c r="C1638" s="784">
        <v>82574</v>
      </c>
      <c r="D1638" s="784" t="s">
        <v>2543</v>
      </c>
      <c r="E1638" s="784">
        <v>85</v>
      </c>
      <c r="F1638" s="784">
        <v>4010</v>
      </c>
      <c r="G1638" s="784" t="s">
        <v>2343</v>
      </c>
      <c r="H1638" s="784" t="s">
        <v>1573</v>
      </c>
      <c r="J1638" s="784">
        <v>1</v>
      </c>
      <c r="K1638" s="784">
        <v>5.76</v>
      </c>
      <c r="L1638" s="784">
        <v>5.76</v>
      </c>
      <c r="M1638" s="55" t="s">
        <v>2455</v>
      </c>
    </row>
    <row r="1639" spans="1:13" ht="15">
      <c r="A1639" s="282">
        <v>45845</v>
      </c>
      <c r="B1639" s="55" t="s">
        <v>3970</v>
      </c>
      <c r="C1639" s="786">
        <v>82874</v>
      </c>
      <c r="D1639" s="786" t="s">
        <v>3981</v>
      </c>
      <c r="E1639" s="786">
        <v>100</v>
      </c>
      <c r="F1639" s="786">
        <v>4010</v>
      </c>
      <c r="G1639" s="786" t="s">
        <v>2331</v>
      </c>
      <c r="H1639" s="786" t="s">
        <v>1573</v>
      </c>
      <c r="J1639" s="786">
        <v>1</v>
      </c>
      <c r="K1639" s="786">
        <v>5.38</v>
      </c>
      <c r="L1639" s="786">
        <v>5.38</v>
      </c>
      <c r="M1639" s="55" t="s">
        <v>2455</v>
      </c>
    </row>
    <row r="1640" spans="1:13" ht="15">
      <c r="A1640" s="282">
        <v>45845</v>
      </c>
      <c r="B1640" s="55" t="s">
        <v>3970</v>
      </c>
      <c r="C1640" s="784">
        <v>81058</v>
      </c>
      <c r="D1640" s="784">
        <v>539</v>
      </c>
      <c r="E1640" s="784">
        <v>150</v>
      </c>
      <c r="F1640" s="784">
        <v>4010</v>
      </c>
      <c r="G1640" s="784" t="s">
        <v>2334</v>
      </c>
      <c r="H1640" s="784" t="s">
        <v>1573</v>
      </c>
      <c r="J1640" s="784">
        <v>1</v>
      </c>
      <c r="K1640" s="784">
        <v>6.95</v>
      </c>
      <c r="L1640" s="784">
        <v>6.95</v>
      </c>
      <c r="M1640" s="55" t="s">
        <v>2455</v>
      </c>
    </row>
    <row r="1641" spans="1:13" ht="15">
      <c r="A1641" s="282">
        <v>45845</v>
      </c>
      <c r="B1641" s="55" t="s">
        <v>3970</v>
      </c>
      <c r="C1641" s="786">
        <v>82667</v>
      </c>
      <c r="D1641" s="786" t="s">
        <v>2460</v>
      </c>
      <c r="E1641" s="786">
        <v>85</v>
      </c>
      <c r="F1641" s="786">
        <v>4010</v>
      </c>
      <c r="G1641" s="786" t="s">
        <v>2320</v>
      </c>
      <c r="H1641" s="786" t="s">
        <v>1573</v>
      </c>
      <c r="J1641" s="786">
        <v>1</v>
      </c>
      <c r="K1641" s="786">
        <v>9.2799999999999994</v>
      </c>
      <c r="L1641" s="786">
        <v>9.2799999999999994</v>
      </c>
      <c r="M1641" s="55" t="s">
        <v>2455</v>
      </c>
    </row>
    <row r="1642" spans="1:13" ht="15">
      <c r="A1642" s="282">
        <v>45845</v>
      </c>
      <c r="B1642" s="55" t="s">
        <v>3970</v>
      </c>
      <c r="C1642" s="784">
        <v>81470</v>
      </c>
      <c r="D1642" s="784" t="s">
        <v>3982</v>
      </c>
      <c r="E1642" s="784">
        <v>120</v>
      </c>
      <c r="F1642" s="784">
        <v>4010</v>
      </c>
      <c r="G1642" s="784" t="s">
        <v>3983</v>
      </c>
      <c r="H1642" s="784" t="s">
        <v>1573</v>
      </c>
      <c r="J1642" s="784">
        <v>1</v>
      </c>
      <c r="K1642" s="784">
        <v>3.94</v>
      </c>
      <c r="L1642" s="784">
        <v>3.94</v>
      </c>
      <c r="M1642" s="55" t="s">
        <v>2455</v>
      </c>
    </row>
    <row r="1643" spans="1:13" ht="15">
      <c r="A1643" s="282">
        <v>45845</v>
      </c>
      <c r="B1643" s="55" t="s">
        <v>3970</v>
      </c>
      <c r="C1643" s="786">
        <v>83106</v>
      </c>
      <c r="D1643" s="786" t="s">
        <v>3210</v>
      </c>
      <c r="E1643" s="786">
        <v>90</v>
      </c>
      <c r="F1643" s="786">
        <v>4010</v>
      </c>
      <c r="G1643" s="786" t="s">
        <v>3082</v>
      </c>
      <c r="H1643" s="786" t="s">
        <v>1573</v>
      </c>
      <c r="J1643" s="786">
        <v>1</v>
      </c>
      <c r="K1643" s="786">
        <v>7.53</v>
      </c>
      <c r="L1643" s="786">
        <v>7.53</v>
      </c>
      <c r="M1643" s="55" t="s">
        <v>2455</v>
      </c>
    </row>
    <row r="1644" spans="1:13" ht="15">
      <c r="A1644" s="282">
        <v>45845</v>
      </c>
      <c r="B1644" s="55" t="s">
        <v>3970</v>
      </c>
      <c r="C1644" s="784">
        <v>82574</v>
      </c>
      <c r="D1644" s="784" t="s">
        <v>2543</v>
      </c>
      <c r="E1644" s="784">
        <v>100</v>
      </c>
      <c r="F1644" s="784">
        <v>4010</v>
      </c>
      <c r="G1644" s="784" t="s">
        <v>2643</v>
      </c>
      <c r="H1644" s="784" t="s">
        <v>1573</v>
      </c>
      <c r="J1644" s="784">
        <v>1</v>
      </c>
      <c r="K1644" s="784">
        <v>5.78</v>
      </c>
      <c r="L1644" s="784">
        <v>5.78</v>
      </c>
      <c r="M1644" s="55" t="s">
        <v>2455</v>
      </c>
    </row>
    <row r="1645" spans="1:13" ht="15">
      <c r="A1645" s="282">
        <v>45845</v>
      </c>
      <c r="B1645" s="55" t="s">
        <v>3970</v>
      </c>
      <c r="C1645" s="786">
        <v>52309</v>
      </c>
      <c r="D1645" s="786">
        <v>1</v>
      </c>
      <c r="E1645" s="786" t="s">
        <v>2061</v>
      </c>
      <c r="F1645" s="786">
        <v>4010</v>
      </c>
      <c r="G1645" s="786" t="s">
        <v>2644</v>
      </c>
      <c r="H1645" s="786" t="s">
        <v>1573</v>
      </c>
      <c r="J1645" s="786">
        <v>3</v>
      </c>
      <c r="K1645" s="786">
        <v>2.7</v>
      </c>
      <c r="L1645" s="786">
        <v>8.1</v>
      </c>
      <c r="M1645" s="55" t="s">
        <v>2455</v>
      </c>
    </row>
    <row r="1646" spans="1:13" ht="15">
      <c r="A1646" s="282">
        <v>45845</v>
      </c>
      <c r="B1646" s="55" t="s">
        <v>3970</v>
      </c>
      <c r="C1646" s="784">
        <v>82549</v>
      </c>
      <c r="D1646" s="784" t="s">
        <v>3984</v>
      </c>
      <c r="E1646" s="784">
        <v>85</v>
      </c>
      <c r="F1646" s="784">
        <v>4010</v>
      </c>
      <c r="G1646" s="784" t="s">
        <v>2318</v>
      </c>
      <c r="H1646" s="784" t="s">
        <v>1573</v>
      </c>
      <c r="J1646" s="784">
        <v>1</v>
      </c>
      <c r="K1646" s="784">
        <v>7.25</v>
      </c>
      <c r="L1646" s="784">
        <v>7.25</v>
      </c>
      <c r="M1646" s="55" t="s">
        <v>2455</v>
      </c>
    </row>
    <row r="1647" spans="1:13" ht="15">
      <c r="A1647" s="282">
        <v>45845</v>
      </c>
      <c r="B1647" s="55" t="s">
        <v>3970</v>
      </c>
      <c r="C1647" s="786">
        <v>47052</v>
      </c>
      <c r="D1647" s="786" t="s">
        <v>2986</v>
      </c>
      <c r="E1647" s="786">
        <v>110</v>
      </c>
      <c r="F1647" s="786">
        <v>4010</v>
      </c>
      <c r="G1647" s="786" t="s">
        <v>2645</v>
      </c>
      <c r="H1647" s="786" t="s">
        <v>1573</v>
      </c>
      <c r="J1647" s="786">
        <v>1</v>
      </c>
      <c r="K1647" s="786">
        <v>8.09</v>
      </c>
      <c r="L1647" s="786">
        <v>8.09</v>
      </c>
      <c r="M1647" s="55" t="s">
        <v>2455</v>
      </c>
    </row>
    <row r="1648" spans="1:13" ht="15">
      <c r="A1648" s="282">
        <v>45845</v>
      </c>
      <c r="B1648" s="55" t="s">
        <v>3970</v>
      </c>
      <c r="C1648" s="784">
        <v>82857</v>
      </c>
      <c r="D1648" s="784" t="s">
        <v>3985</v>
      </c>
      <c r="E1648" s="784">
        <v>140</v>
      </c>
      <c r="F1648" s="784">
        <v>4010</v>
      </c>
      <c r="G1648" s="784" t="s">
        <v>2299</v>
      </c>
      <c r="H1648" s="784" t="s">
        <v>1573</v>
      </c>
      <c r="J1648" s="784">
        <v>1</v>
      </c>
      <c r="K1648" s="784">
        <v>13.76</v>
      </c>
      <c r="L1648" s="784">
        <v>13.76</v>
      </c>
      <c r="M1648" s="55" t="s">
        <v>2455</v>
      </c>
    </row>
    <row r="1649" spans="1:13" ht="15">
      <c r="A1649" s="282">
        <v>45845</v>
      </c>
      <c r="B1649" s="55" t="s">
        <v>3970</v>
      </c>
      <c r="C1649" s="786">
        <v>82836</v>
      </c>
      <c r="D1649" s="786" t="s">
        <v>3053</v>
      </c>
      <c r="E1649" s="786" t="s">
        <v>2230</v>
      </c>
      <c r="F1649" s="786">
        <v>4010</v>
      </c>
      <c r="G1649" s="786" t="s">
        <v>2498</v>
      </c>
      <c r="H1649" s="786" t="s">
        <v>1573</v>
      </c>
      <c r="J1649" s="786">
        <v>1</v>
      </c>
      <c r="K1649" s="786">
        <v>12.55</v>
      </c>
      <c r="L1649" s="786">
        <v>12.55</v>
      </c>
      <c r="M1649" s="55" t="s">
        <v>2455</v>
      </c>
    </row>
    <row r="1650" spans="1:13" ht="15">
      <c r="A1650" s="282">
        <v>45845</v>
      </c>
      <c r="B1650" s="55" t="s">
        <v>3970</v>
      </c>
      <c r="C1650" s="784">
        <v>82549</v>
      </c>
      <c r="D1650" s="784" t="s">
        <v>2527</v>
      </c>
      <c r="E1650" s="784">
        <v>120</v>
      </c>
      <c r="F1650" s="784">
        <v>4010</v>
      </c>
      <c r="G1650" s="784" t="s">
        <v>2289</v>
      </c>
      <c r="H1650" s="784" t="s">
        <v>1573</v>
      </c>
      <c r="J1650" s="784">
        <v>1</v>
      </c>
      <c r="K1650" s="784">
        <v>7.45</v>
      </c>
      <c r="L1650" s="784">
        <v>7.45</v>
      </c>
      <c r="M1650" s="55" t="s">
        <v>2455</v>
      </c>
    </row>
    <row r="1651" spans="1:13" ht="15">
      <c r="A1651" s="282">
        <v>45845</v>
      </c>
      <c r="B1651" s="55" t="s">
        <v>3970</v>
      </c>
      <c r="C1651" s="786">
        <v>81423</v>
      </c>
      <c r="D1651" s="786" t="s">
        <v>3986</v>
      </c>
      <c r="E1651" s="786">
        <v>50</v>
      </c>
      <c r="F1651" s="786">
        <v>4010</v>
      </c>
      <c r="G1651" s="786" t="s">
        <v>2587</v>
      </c>
      <c r="H1651" s="786" t="s">
        <v>1573</v>
      </c>
      <c r="J1651" s="786">
        <v>1</v>
      </c>
      <c r="K1651" s="786">
        <v>6.66</v>
      </c>
      <c r="L1651" s="786">
        <v>6.66</v>
      </c>
      <c r="M1651" s="55" t="s">
        <v>2455</v>
      </c>
    </row>
    <row r="1652" spans="1:13" ht="15">
      <c r="A1652" s="282">
        <v>45845</v>
      </c>
      <c r="B1652" s="55" t="s">
        <v>3970</v>
      </c>
      <c r="C1652" s="784">
        <v>66708</v>
      </c>
      <c r="D1652" s="784" t="s">
        <v>3854</v>
      </c>
      <c r="E1652" s="784">
        <v>130</v>
      </c>
      <c r="F1652" s="784">
        <v>4010</v>
      </c>
      <c r="G1652" s="784" t="s">
        <v>2271</v>
      </c>
      <c r="H1652" s="784" t="s">
        <v>1573</v>
      </c>
      <c r="J1652" s="784">
        <v>1</v>
      </c>
      <c r="K1652" s="784">
        <v>5.56</v>
      </c>
      <c r="L1652" s="784">
        <v>5.56</v>
      </c>
      <c r="M1652" s="55" t="s">
        <v>2455</v>
      </c>
    </row>
    <row r="1653" spans="1:13" ht="15">
      <c r="A1653" s="282">
        <v>45845</v>
      </c>
      <c r="B1653" s="55" t="s">
        <v>3970</v>
      </c>
      <c r="C1653" s="786">
        <v>81338</v>
      </c>
      <c r="D1653" s="786" t="s">
        <v>2363</v>
      </c>
      <c r="E1653" s="786">
        <v>110</v>
      </c>
      <c r="F1653" s="786">
        <v>4010</v>
      </c>
      <c r="G1653" s="786" t="s">
        <v>3987</v>
      </c>
      <c r="H1653" s="786" t="s">
        <v>1573</v>
      </c>
      <c r="J1653" s="786">
        <v>1</v>
      </c>
      <c r="K1653" s="786">
        <v>8.59</v>
      </c>
      <c r="L1653" s="786">
        <v>8.59</v>
      </c>
      <c r="M1653" s="55" t="s">
        <v>2455</v>
      </c>
    </row>
    <row r="1654" spans="1:13" ht="15">
      <c r="A1654" s="282">
        <v>45845</v>
      </c>
      <c r="B1654" s="55" t="s">
        <v>3970</v>
      </c>
      <c r="C1654" s="784">
        <v>82896</v>
      </c>
      <c r="D1654" s="784" t="s">
        <v>3159</v>
      </c>
      <c r="E1654" s="784">
        <v>140</v>
      </c>
      <c r="F1654" s="784">
        <v>4010</v>
      </c>
      <c r="G1654" s="784" t="s">
        <v>3464</v>
      </c>
      <c r="H1654" s="784" t="s">
        <v>1573</v>
      </c>
      <c r="J1654" s="784">
        <v>1</v>
      </c>
      <c r="K1654" s="784">
        <v>8.86</v>
      </c>
      <c r="L1654" s="784">
        <v>8.86</v>
      </c>
      <c r="M1654" s="55" t="s">
        <v>2455</v>
      </c>
    </row>
    <row r="1655" spans="1:13" ht="15">
      <c r="A1655" s="282">
        <v>45845</v>
      </c>
      <c r="B1655" s="55" t="s">
        <v>3970</v>
      </c>
      <c r="C1655" s="786">
        <v>65642</v>
      </c>
      <c r="D1655" s="923">
        <v>3000</v>
      </c>
      <c r="E1655" s="786">
        <v>110</v>
      </c>
      <c r="F1655" s="786">
        <v>4010</v>
      </c>
      <c r="G1655" s="786" t="s">
        <v>3988</v>
      </c>
      <c r="H1655" s="786" t="s">
        <v>1573</v>
      </c>
      <c r="J1655" s="786">
        <v>1</v>
      </c>
      <c r="K1655" s="786">
        <v>5.64</v>
      </c>
      <c r="L1655" s="786">
        <v>5.64</v>
      </c>
      <c r="M1655" s="55" t="s">
        <v>2455</v>
      </c>
    </row>
    <row r="1656" spans="1:13" ht="15">
      <c r="A1656" s="282">
        <v>45845</v>
      </c>
      <c r="B1656" s="55" t="s">
        <v>3970</v>
      </c>
      <c r="C1656" s="784">
        <v>81470</v>
      </c>
      <c r="D1656" s="784" t="s">
        <v>3093</v>
      </c>
      <c r="E1656" s="784">
        <v>120</v>
      </c>
      <c r="F1656" s="784">
        <v>4010</v>
      </c>
      <c r="G1656" s="784" t="s">
        <v>3663</v>
      </c>
      <c r="H1656" s="784" t="s">
        <v>1573</v>
      </c>
      <c r="J1656" s="784">
        <v>2</v>
      </c>
      <c r="K1656" s="784">
        <v>3.94</v>
      </c>
      <c r="L1656" s="784">
        <v>7.88</v>
      </c>
      <c r="M1656" s="55" t="s">
        <v>2455</v>
      </c>
    </row>
    <row r="1657" spans="1:13" ht="15">
      <c r="A1657" s="282">
        <v>45845</v>
      </c>
      <c r="B1657" s="55" t="s">
        <v>3970</v>
      </c>
      <c r="C1657" s="786">
        <v>65642</v>
      </c>
      <c r="D1657" s="786" t="s">
        <v>3170</v>
      </c>
      <c r="E1657" s="786">
        <v>85</v>
      </c>
      <c r="F1657" s="786">
        <v>4010</v>
      </c>
      <c r="G1657" s="786" t="s">
        <v>2281</v>
      </c>
      <c r="H1657" s="786" t="s">
        <v>1573</v>
      </c>
      <c r="J1657" s="786">
        <v>1</v>
      </c>
      <c r="K1657" s="786">
        <v>5.64</v>
      </c>
      <c r="L1657" s="786">
        <v>5.64</v>
      </c>
      <c r="M1657" s="55" t="s">
        <v>2455</v>
      </c>
    </row>
    <row r="1658" spans="1:13" ht="15">
      <c r="A1658" s="282">
        <v>45845</v>
      </c>
      <c r="B1658" s="55" t="s">
        <v>3970</v>
      </c>
      <c r="C1658" s="784">
        <v>82204</v>
      </c>
      <c r="D1658" s="784">
        <v>715</v>
      </c>
      <c r="E1658" s="784">
        <v>100</v>
      </c>
      <c r="F1658" s="784">
        <v>4010</v>
      </c>
      <c r="G1658" s="784" t="s">
        <v>2283</v>
      </c>
      <c r="H1658" s="784" t="s">
        <v>1573</v>
      </c>
      <c r="J1658" s="784">
        <v>5</v>
      </c>
      <c r="K1658" s="784">
        <v>11.59</v>
      </c>
      <c r="L1658" s="784">
        <v>57.95</v>
      </c>
      <c r="M1658" s="55" t="s">
        <v>2455</v>
      </c>
    </row>
    <row r="1659" spans="1:13" ht="15">
      <c r="A1659" s="282">
        <v>45845</v>
      </c>
      <c r="B1659" s="55" t="s">
        <v>3970</v>
      </c>
      <c r="C1659" s="786">
        <v>80361</v>
      </c>
      <c r="D1659" s="786" t="s">
        <v>3048</v>
      </c>
      <c r="E1659" s="786">
        <v>80</v>
      </c>
      <c r="F1659" s="786">
        <v>4010</v>
      </c>
      <c r="G1659" s="786" t="s">
        <v>2285</v>
      </c>
      <c r="H1659" s="786" t="s">
        <v>1573</v>
      </c>
      <c r="J1659" s="786">
        <v>1</v>
      </c>
      <c r="K1659" s="786">
        <v>3.48</v>
      </c>
      <c r="L1659" s="786">
        <v>3.48</v>
      </c>
      <c r="M1659" s="55" t="s">
        <v>2455</v>
      </c>
    </row>
    <row r="1660" spans="1:13" ht="15">
      <c r="A1660" s="282">
        <v>45845</v>
      </c>
      <c r="B1660" s="55" t="s">
        <v>3970</v>
      </c>
      <c r="C1660" s="784">
        <v>82610</v>
      </c>
      <c r="D1660" s="784" t="s">
        <v>2592</v>
      </c>
      <c r="E1660" s="784">
        <v>130</v>
      </c>
      <c r="F1660" s="784">
        <v>4010</v>
      </c>
      <c r="G1660" s="784" t="s">
        <v>2264</v>
      </c>
      <c r="H1660" s="784" t="s">
        <v>1573</v>
      </c>
      <c r="J1660" s="784">
        <v>1</v>
      </c>
      <c r="K1660" s="784">
        <v>11.46</v>
      </c>
      <c r="L1660" s="784">
        <v>11.46</v>
      </c>
      <c r="M1660" s="55" t="s">
        <v>2455</v>
      </c>
    </row>
    <row r="1661" spans="1:13" ht="15">
      <c r="A1661" s="282">
        <v>45845</v>
      </c>
      <c r="B1661" s="55" t="s">
        <v>3970</v>
      </c>
      <c r="C1661" s="786">
        <v>81612</v>
      </c>
      <c r="D1661" s="786" t="s">
        <v>3989</v>
      </c>
      <c r="E1661" s="786">
        <v>110</v>
      </c>
      <c r="F1661" s="786">
        <v>4010</v>
      </c>
      <c r="G1661" s="786" t="s">
        <v>2259</v>
      </c>
      <c r="H1661" s="786" t="s">
        <v>1573</v>
      </c>
      <c r="J1661" s="786">
        <v>2</v>
      </c>
      <c r="K1661" s="786">
        <v>10.61</v>
      </c>
      <c r="L1661" s="786">
        <v>21.22</v>
      </c>
      <c r="M1661" s="55" t="s">
        <v>2455</v>
      </c>
    </row>
    <row r="1662" spans="1:13" ht="15">
      <c r="A1662" s="282">
        <v>45845</v>
      </c>
      <c r="B1662" s="55" t="s">
        <v>3970</v>
      </c>
      <c r="C1662" s="784">
        <v>82916</v>
      </c>
      <c r="D1662" s="784" t="s">
        <v>3990</v>
      </c>
      <c r="E1662" s="784">
        <v>90</v>
      </c>
      <c r="F1662" s="784">
        <v>4010</v>
      </c>
      <c r="G1662" s="784" t="s">
        <v>2561</v>
      </c>
      <c r="H1662" s="784" t="s">
        <v>1573</v>
      </c>
      <c r="J1662" s="784">
        <v>1</v>
      </c>
      <c r="K1662" s="784">
        <v>8.3699999999999992</v>
      </c>
      <c r="L1662" s="784">
        <v>8.3699999999999992</v>
      </c>
      <c r="M1662" s="55" t="s">
        <v>2455</v>
      </c>
    </row>
    <row r="1663" spans="1:13" ht="15">
      <c r="A1663" s="282">
        <v>45845</v>
      </c>
      <c r="B1663" s="55" t="s">
        <v>3970</v>
      </c>
      <c r="C1663" s="786">
        <v>67521</v>
      </c>
      <c r="D1663" s="786" t="s">
        <v>3088</v>
      </c>
      <c r="E1663" s="786">
        <v>85</v>
      </c>
      <c r="F1663" s="786">
        <v>4010</v>
      </c>
      <c r="G1663" s="786" t="s">
        <v>3991</v>
      </c>
      <c r="H1663" s="786" t="s">
        <v>1573</v>
      </c>
      <c r="J1663" s="786">
        <v>1</v>
      </c>
      <c r="K1663" s="786">
        <v>6.68</v>
      </c>
      <c r="L1663" s="786">
        <v>6.68</v>
      </c>
      <c r="M1663" s="55" t="s">
        <v>2455</v>
      </c>
    </row>
    <row r="1664" spans="1:13" ht="15">
      <c r="A1664" s="282">
        <v>45845</v>
      </c>
      <c r="B1664" s="55" t="s">
        <v>3970</v>
      </c>
      <c r="C1664" s="784">
        <v>81612</v>
      </c>
      <c r="D1664" s="784" t="s">
        <v>3989</v>
      </c>
      <c r="E1664" s="784">
        <v>160</v>
      </c>
      <c r="F1664" s="784">
        <v>4010</v>
      </c>
      <c r="G1664" s="784" t="s">
        <v>3362</v>
      </c>
      <c r="H1664" s="784" t="s">
        <v>1573</v>
      </c>
      <c r="J1664" s="784">
        <v>2</v>
      </c>
      <c r="K1664" s="784">
        <v>10.61</v>
      </c>
      <c r="L1664" s="784">
        <v>21.22</v>
      </c>
      <c r="M1664" s="55" t="s">
        <v>2455</v>
      </c>
    </row>
    <row r="1665" spans="1:13" ht="15">
      <c r="A1665" s="282">
        <v>45845</v>
      </c>
      <c r="B1665" s="55" t="s">
        <v>3970</v>
      </c>
      <c r="C1665" s="786">
        <v>82683</v>
      </c>
      <c r="D1665" s="786" t="s">
        <v>3251</v>
      </c>
      <c r="E1665" s="786">
        <v>70</v>
      </c>
      <c r="F1665" s="786">
        <v>4010</v>
      </c>
      <c r="G1665" s="786" t="s">
        <v>2256</v>
      </c>
      <c r="H1665" s="786" t="s">
        <v>1573</v>
      </c>
      <c r="J1665" s="786">
        <v>1</v>
      </c>
      <c r="K1665" s="786">
        <v>5.36</v>
      </c>
      <c r="L1665" s="786">
        <v>5.36</v>
      </c>
      <c r="M1665" s="55" t="s">
        <v>2455</v>
      </c>
    </row>
    <row r="1666" spans="1:13" ht="15">
      <c r="A1666" s="282">
        <v>45845</v>
      </c>
      <c r="B1666" s="55" t="s">
        <v>3970</v>
      </c>
      <c r="C1666" s="784">
        <v>81619</v>
      </c>
      <c r="D1666" s="784" t="s">
        <v>3268</v>
      </c>
      <c r="E1666" s="784">
        <v>120</v>
      </c>
      <c r="F1666" s="784">
        <v>4010</v>
      </c>
      <c r="G1666" s="784" t="s">
        <v>3623</v>
      </c>
      <c r="H1666" s="784" t="s">
        <v>1573</v>
      </c>
      <c r="J1666" s="784">
        <v>1</v>
      </c>
      <c r="K1666" s="784">
        <v>4.5599999999999996</v>
      </c>
      <c r="L1666" s="784">
        <v>4.5599999999999996</v>
      </c>
      <c r="M1666" s="55" t="s">
        <v>2455</v>
      </c>
    </row>
    <row r="1667" spans="1:13" ht="15">
      <c r="A1667" s="282">
        <v>45845</v>
      </c>
      <c r="B1667" s="55" t="s">
        <v>3970</v>
      </c>
      <c r="C1667" s="786">
        <v>82646</v>
      </c>
      <c r="D1667" s="786" t="s">
        <v>3049</v>
      </c>
      <c r="E1667" s="786">
        <v>140</v>
      </c>
      <c r="F1667" s="786">
        <v>4010</v>
      </c>
      <c r="G1667" s="786" t="s">
        <v>2564</v>
      </c>
      <c r="H1667" s="786" t="s">
        <v>1573</v>
      </c>
      <c r="J1667" s="786">
        <v>1</v>
      </c>
      <c r="K1667" s="786">
        <v>4.04</v>
      </c>
      <c r="L1667" s="786">
        <v>4.04</v>
      </c>
      <c r="M1667" s="55" t="s">
        <v>2455</v>
      </c>
    </row>
    <row r="1668" spans="1:13" ht="15">
      <c r="A1668" s="282">
        <v>45845</v>
      </c>
      <c r="B1668" s="55" t="s">
        <v>3970</v>
      </c>
      <c r="C1668" s="784">
        <v>80629</v>
      </c>
      <c r="D1668" s="784">
        <v>277</v>
      </c>
      <c r="E1668" s="784">
        <v>150</v>
      </c>
      <c r="F1668" s="784">
        <v>4010</v>
      </c>
      <c r="G1668" s="784" t="s">
        <v>3992</v>
      </c>
      <c r="H1668" s="784" t="s">
        <v>1573</v>
      </c>
      <c r="J1668" s="784">
        <v>1</v>
      </c>
      <c r="K1668" s="784">
        <v>8.65</v>
      </c>
      <c r="L1668" s="784">
        <v>8.65</v>
      </c>
      <c r="M1668" s="55" t="s">
        <v>2455</v>
      </c>
    </row>
    <row r="1669" spans="1:13" ht="15">
      <c r="A1669" s="282">
        <v>45845</v>
      </c>
      <c r="B1669" s="55" t="s">
        <v>3970</v>
      </c>
      <c r="C1669" s="786">
        <v>67887</v>
      </c>
      <c r="D1669" s="786" t="s">
        <v>3854</v>
      </c>
      <c r="E1669" s="786">
        <v>160</v>
      </c>
      <c r="F1669" s="786">
        <v>4010</v>
      </c>
      <c r="G1669" s="786" t="s">
        <v>2566</v>
      </c>
      <c r="H1669" s="786" t="s">
        <v>1573</v>
      </c>
      <c r="J1669" s="786">
        <v>1</v>
      </c>
      <c r="K1669" s="786">
        <v>6.49</v>
      </c>
      <c r="L1669" s="786">
        <v>6.49</v>
      </c>
      <c r="M1669" s="55" t="s">
        <v>2455</v>
      </c>
    </row>
    <row r="1670" spans="1:13" ht="15">
      <c r="A1670" s="282">
        <v>45845</v>
      </c>
      <c r="B1670" s="55" t="s">
        <v>3970</v>
      </c>
      <c r="C1670" s="784">
        <v>82778</v>
      </c>
      <c r="D1670" s="784" t="s">
        <v>3199</v>
      </c>
      <c r="E1670" s="784">
        <v>150</v>
      </c>
      <c r="F1670" s="784">
        <v>4010</v>
      </c>
      <c r="G1670" s="784" t="s">
        <v>2227</v>
      </c>
      <c r="H1670" s="784" t="s">
        <v>1573</v>
      </c>
      <c r="J1670" s="784">
        <v>1</v>
      </c>
      <c r="K1670" s="784">
        <v>6.06</v>
      </c>
      <c r="L1670" s="784">
        <v>6.06</v>
      </c>
      <c r="M1670" s="55" t="s">
        <v>2455</v>
      </c>
    </row>
    <row r="1671" spans="1:13" ht="15">
      <c r="A1671" s="282">
        <v>45845</v>
      </c>
      <c r="B1671" s="55" t="s">
        <v>3970</v>
      </c>
      <c r="C1671" s="786">
        <v>67887</v>
      </c>
      <c r="D1671" s="786" t="s">
        <v>3854</v>
      </c>
      <c r="E1671" s="786">
        <v>130</v>
      </c>
      <c r="F1671" s="786">
        <v>4010</v>
      </c>
      <c r="G1671" s="786" t="s">
        <v>2229</v>
      </c>
      <c r="H1671" s="786" t="s">
        <v>1573</v>
      </c>
      <c r="J1671" s="786">
        <v>1</v>
      </c>
      <c r="K1671" s="786">
        <v>6.49</v>
      </c>
      <c r="L1671" s="786">
        <v>6.49</v>
      </c>
      <c r="M1671" s="55" t="s">
        <v>2455</v>
      </c>
    </row>
    <row r="1672" spans="1:13" ht="15">
      <c r="A1672" s="282">
        <v>45845</v>
      </c>
      <c r="B1672" s="55" t="s">
        <v>3970</v>
      </c>
      <c r="C1672" s="784">
        <v>82768</v>
      </c>
      <c r="D1672" s="784" t="s">
        <v>3721</v>
      </c>
      <c r="E1672" s="784">
        <v>130</v>
      </c>
      <c r="F1672" s="784">
        <v>4010</v>
      </c>
      <c r="G1672" s="784" t="s">
        <v>2571</v>
      </c>
      <c r="H1672" s="784" t="s">
        <v>1573</v>
      </c>
      <c r="J1672" s="784">
        <v>1</v>
      </c>
      <c r="K1672" s="784">
        <v>12.82</v>
      </c>
      <c r="L1672" s="784">
        <v>12.82</v>
      </c>
      <c r="M1672" s="55" t="s">
        <v>2455</v>
      </c>
    </row>
    <row r="1673" spans="1:13" ht="15">
      <c r="A1673" s="282">
        <v>45845</v>
      </c>
      <c r="B1673" s="55" t="s">
        <v>3970</v>
      </c>
      <c r="C1673" s="786">
        <v>82622</v>
      </c>
      <c r="D1673" s="786" t="s">
        <v>3041</v>
      </c>
      <c r="E1673" s="786">
        <v>110</v>
      </c>
      <c r="F1673" s="786">
        <v>4010</v>
      </c>
      <c r="G1673" s="786" t="s">
        <v>2573</v>
      </c>
      <c r="H1673" s="786" t="s">
        <v>1573</v>
      </c>
      <c r="J1673" s="786">
        <v>1</v>
      </c>
      <c r="K1673" s="786">
        <v>14.29</v>
      </c>
      <c r="L1673" s="786">
        <v>14.29</v>
      </c>
      <c r="M1673" s="55" t="s">
        <v>2455</v>
      </c>
    </row>
    <row r="1674" spans="1:13" ht="15">
      <c r="A1674" s="783">
        <v>45845</v>
      </c>
      <c r="B1674" s="784" t="s">
        <v>3993</v>
      </c>
      <c r="C1674" s="784">
        <v>80629</v>
      </c>
      <c r="D1674" s="784">
        <v>277</v>
      </c>
      <c r="E1674" s="784">
        <v>130</v>
      </c>
      <c r="F1674" s="784">
        <v>4010</v>
      </c>
      <c r="G1674" s="784" t="s">
        <v>2501</v>
      </c>
      <c r="H1674" s="784" t="s">
        <v>2508</v>
      </c>
      <c r="I1674" s="797">
        <v>8246290094806730</v>
      </c>
      <c r="J1674" s="784">
        <v>-51</v>
      </c>
      <c r="K1674" s="784">
        <v>8.65</v>
      </c>
      <c r="L1674" s="793">
        <v>-441.15</v>
      </c>
      <c r="M1674" s="55" t="s">
        <v>2509</v>
      </c>
    </row>
    <row r="1675" spans="1:13" ht="15">
      <c r="A1675" s="785">
        <v>45845</v>
      </c>
      <c r="B1675" s="786" t="s">
        <v>3993</v>
      </c>
      <c r="C1675" s="786">
        <v>80039</v>
      </c>
      <c r="D1675" s="786" t="s">
        <v>2242</v>
      </c>
      <c r="E1675" s="786" t="s">
        <v>2230</v>
      </c>
      <c r="F1675" s="786">
        <v>4010</v>
      </c>
      <c r="G1675" s="786" t="s">
        <v>2501</v>
      </c>
      <c r="H1675" s="786" t="s">
        <v>2508</v>
      </c>
      <c r="I1675" s="798">
        <v>8246290094370930</v>
      </c>
      <c r="J1675" s="786">
        <v>-50</v>
      </c>
      <c r="K1675" s="786">
        <v>10.16</v>
      </c>
      <c r="L1675" s="796">
        <v>-508</v>
      </c>
      <c r="M1675" s="55" t="s">
        <v>2509</v>
      </c>
    </row>
    <row r="1676" spans="1:13" ht="15">
      <c r="A1676" s="282">
        <v>45845</v>
      </c>
      <c r="B1676" s="55" t="s">
        <v>3994</v>
      </c>
      <c r="C1676" s="784">
        <v>67377</v>
      </c>
      <c r="D1676" s="784" t="s">
        <v>3995</v>
      </c>
      <c r="E1676" s="784">
        <v>90</v>
      </c>
      <c r="F1676" s="784">
        <v>4010</v>
      </c>
      <c r="G1676" s="784" t="s">
        <v>3996</v>
      </c>
      <c r="H1676" s="784" t="s">
        <v>1573</v>
      </c>
      <c r="J1676" s="784">
        <v>1</v>
      </c>
      <c r="K1676" s="784">
        <v>3.81</v>
      </c>
      <c r="L1676" s="784">
        <v>3.81</v>
      </c>
      <c r="M1676" s="55" t="s">
        <v>2455</v>
      </c>
    </row>
    <row r="1677" spans="1:13" ht="15">
      <c r="A1677" s="282">
        <v>45845</v>
      </c>
      <c r="B1677" s="55" t="s">
        <v>3994</v>
      </c>
      <c r="C1677" s="786">
        <v>83101</v>
      </c>
      <c r="D1677" s="786" t="s">
        <v>3997</v>
      </c>
      <c r="E1677" s="786">
        <v>110</v>
      </c>
      <c r="F1677" s="786">
        <v>4010</v>
      </c>
      <c r="G1677" s="786" t="s">
        <v>3998</v>
      </c>
      <c r="H1677" s="786" t="s">
        <v>1573</v>
      </c>
      <c r="J1677" s="786">
        <v>1</v>
      </c>
      <c r="K1677" s="786">
        <v>5.92</v>
      </c>
      <c r="L1677" s="786">
        <v>5.92</v>
      </c>
      <c r="M1677" s="55" t="s">
        <v>2455</v>
      </c>
    </row>
    <row r="1678" spans="1:13" ht="15">
      <c r="A1678" s="282">
        <v>45845</v>
      </c>
      <c r="B1678" s="55" t="s">
        <v>3994</v>
      </c>
      <c r="C1678" s="784">
        <v>81339</v>
      </c>
      <c r="D1678" s="784" t="s">
        <v>3193</v>
      </c>
      <c r="E1678" s="784">
        <v>110</v>
      </c>
      <c r="F1678" s="784">
        <v>4010</v>
      </c>
      <c r="G1678" s="784" t="s">
        <v>3999</v>
      </c>
      <c r="H1678" s="784" t="s">
        <v>1573</v>
      </c>
      <c r="J1678" s="784">
        <v>1</v>
      </c>
      <c r="K1678" s="784">
        <v>5.71</v>
      </c>
      <c r="L1678" s="784">
        <v>5.71</v>
      </c>
      <c r="M1678" s="55" t="s">
        <v>2455</v>
      </c>
    </row>
    <row r="1679" spans="1:13" ht="15">
      <c r="A1679" s="282">
        <v>45845</v>
      </c>
      <c r="B1679" s="55" t="s">
        <v>3994</v>
      </c>
      <c r="C1679" s="786">
        <v>81339</v>
      </c>
      <c r="D1679" s="786" t="s">
        <v>3766</v>
      </c>
      <c r="E1679" s="786">
        <v>100</v>
      </c>
      <c r="F1679" s="786">
        <v>4010</v>
      </c>
      <c r="G1679" s="786" t="s">
        <v>4000</v>
      </c>
      <c r="H1679" s="786" t="s">
        <v>1573</v>
      </c>
      <c r="J1679" s="786">
        <v>1</v>
      </c>
      <c r="K1679" s="786">
        <v>6.49</v>
      </c>
      <c r="L1679" s="786">
        <v>6.49</v>
      </c>
      <c r="M1679" s="55" t="s">
        <v>2455</v>
      </c>
    </row>
    <row r="1680" spans="1:13" ht="15">
      <c r="A1680" s="282">
        <v>45845</v>
      </c>
      <c r="B1680" s="55" t="s">
        <v>3994</v>
      </c>
      <c r="C1680" s="784">
        <v>83027</v>
      </c>
      <c r="D1680" s="784" t="s">
        <v>3048</v>
      </c>
      <c r="E1680" s="784">
        <v>90</v>
      </c>
      <c r="F1680" s="784">
        <v>4010</v>
      </c>
      <c r="G1680" s="784" t="s">
        <v>4001</v>
      </c>
      <c r="H1680" s="784" t="s">
        <v>1573</v>
      </c>
      <c r="J1680" s="784">
        <v>1</v>
      </c>
      <c r="K1680" s="784">
        <v>9.1</v>
      </c>
      <c r="L1680" s="784">
        <v>9.1</v>
      </c>
      <c r="M1680" s="55" t="s">
        <v>2455</v>
      </c>
    </row>
    <row r="1681" spans="1:13" ht="15">
      <c r="A1681" s="282">
        <v>45845</v>
      </c>
      <c r="B1681" s="55" t="s">
        <v>3994</v>
      </c>
      <c r="C1681" s="786">
        <v>81525</v>
      </c>
      <c r="D1681" s="786" t="s">
        <v>2816</v>
      </c>
      <c r="E1681" s="786">
        <v>60</v>
      </c>
      <c r="F1681" s="786">
        <v>4010</v>
      </c>
      <c r="G1681" s="786" t="s">
        <v>4002</v>
      </c>
      <c r="H1681" s="786" t="s">
        <v>1573</v>
      </c>
      <c r="J1681" s="786">
        <v>1</v>
      </c>
      <c r="K1681" s="786">
        <v>12.02</v>
      </c>
      <c r="L1681" s="786">
        <v>12.02</v>
      </c>
      <c r="M1681" s="55" t="s">
        <v>2455</v>
      </c>
    </row>
    <row r="1682" spans="1:13" ht="15">
      <c r="A1682" s="282">
        <v>45845</v>
      </c>
      <c r="B1682" s="55" t="s">
        <v>3994</v>
      </c>
      <c r="C1682" s="784">
        <v>82723</v>
      </c>
      <c r="D1682" s="784" t="s">
        <v>2539</v>
      </c>
      <c r="E1682" s="784">
        <v>120</v>
      </c>
      <c r="F1682" s="784">
        <v>4010</v>
      </c>
      <c r="G1682" s="784" t="s">
        <v>4003</v>
      </c>
      <c r="H1682" s="784" t="s">
        <v>1573</v>
      </c>
      <c r="J1682" s="784">
        <v>1</v>
      </c>
      <c r="K1682" s="784">
        <v>8.83</v>
      </c>
      <c r="L1682" s="784">
        <v>8.83</v>
      </c>
      <c r="M1682" s="55" t="s">
        <v>2455</v>
      </c>
    </row>
    <row r="1683" spans="1:13" ht="15">
      <c r="A1683" s="282">
        <v>45845</v>
      </c>
      <c r="B1683" s="55" t="s">
        <v>3994</v>
      </c>
      <c r="C1683" s="786">
        <v>82132</v>
      </c>
      <c r="D1683" s="786" t="s">
        <v>4004</v>
      </c>
      <c r="E1683" s="786">
        <v>130</v>
      </c>
      <c r="F1683" s="786">
        <v>4010</v>
      </c>
      <c r="G1683" s="786" t="s">
        <v>4005</v>
      </c>
      <c r="H1683" s="786" t="s">
        <v>1573</v>
      </c>
      <c r="J1683" s="786">
        <v>1</v>
      </c>
      <c r="K1683" s="786">
        <v>17.75</v>
      </c>
      <c r="L1683" s="786">
        <v>17.75</v>
      </c>
      <c r="M1683" s="55" t="s">
        <v>2455</v>
      </c>
    </row>
    <row r="1684" spans="1:13" ht="15">
      <c r="A1684" s="282">
        <v>45845</v>
      </c>
      <c r="B1684" s="55" t="s">
        <v>3994</v>
      </c>
      <c r="C1684" s="784">
        <v>33175</v>
      </c>
      <c r="D1684" s="784" t="s">
        <v>2560</v>
      </c>
      <c r="E1684" s="784">
        <v>140</v>
      </c>
      <c r="F1684" s="784">
        <v>4010</v>
      </c>
      <c r="G1684" s="784" t="s">
        <v>4006</v>
      </c>
      <c r="H1684" s="784" t="s">
        <v>1573</v>
      </c>
      <c r="J1684" s="784">
        <v>1</v>
      </c>
      <c r="K1684" s="784">
        <v>8.73</v>
      </c>
      <c r="L1684" s="784">
        <v>8.73</v>
      </c>
      <c r="M1684" s="55" t="s">
        <v>2455</v>
      </c>
    </row>
    <row r="1685" spans="1:13" ht="15">
      <c r="A1685" s="282">
        <v>45845</v>
      </c>
      <c r="B1685" s="55" t="s">
        <v>3994</v>
      </c>
      <c r="C1685" s="786">
        <v>82646</v>
      </c>
      <c r="D1685" s="786" t="s">
        <v>2493</v>
      </c>
      <c r="E1685" s="786">
        <v>140</v>
      </c>
      <c r="F1685" s="786">
        <v>4010</v>
      </c>
      <c r="G1685" s="786" t="s">
        <v>4007</v>
      </c>
      <c r="H1685" s="786" t="s">
        <v>1573</v>
      </c>
      <c r="J1685" s="786">
        <v>1</v>
      </c>
      <c r="K1685" s="786">
        <v>4.04</v>
      </c>
      <c r="L1685" s="786">
        <v>4.04</v>
      </c>
      <c r="M1685" s="55" t="s">
        <v>2455</v>
      </c>
    </row>
    <row r="1686" spans="1:13" ht="15">
      <c r="A1686" s="282">
        <v>45845</v>
      </c>
      <c r="B1686" s="55" t="s">
        <v>3994</v>
      </c>
      <c r="C1686" s="784">
        <v>82718</v>
      </c>
      <c r="D1686" s="784" t="s">
        <v>3230</v>
      </c>
      <c r="E1686" s="784">
        <v>150</v>
      </c>
      <c r="F1686" s="784">
        <v>4010</v>
      </c>
      <c r="G1686" s="784" t="s">
        <v>4008</v>
      </c>
      <c r="H1686" s="784" t="s">
        <v>1573</v>
      </c>
      <c r="J1686" s="784">
        <v>1</v>
      </c>
      <c r="K1686" s="784">
        <v>12.14</v>
      </c>
      <c r="L1686" s="784">
        <v>12.14</v>
      </c>
      <c r="M1686" s="55" t="s">
        <v>2455</v>
      </c>
    </row>
    <row r="1687" spans="1:13" ht="15">
      <c r="A1687" s="282">
        <v>45845</v>
      </c>
      <c r="B1687" s="55" t="s">
        <v>3994</v>
      </c>
      <c r="C1687" s="786">
        <v>67848</v>
      </c>
      <c r="D1687" s="786" t="s">
        <v>2909</v>
      </c>
      <c r="E1687" s="786">
        <v>130</v>
      </c>
      <c r="F1687" s="786">
        <v>4010</v>
      </c>
      <c r="G1687" s="786" t="s">
        <v>4009</v>
      </c>
      <c r="H1687" s="786" t="s">
        <v>1573</v>
      </c>
      <c r="J1687" s="786">
        <v>1</v>
      </c>
      <c r="K1687" s="786">
        <v>6.51</v>
      </c>
      <c r="L1687" s="786">
        <v>6.51</v>
      </c>
      <c r="M1687" s="55" t="s">
        <v>2455</v>
      </c>
    </row>
    <row r="1688" spans="1:13" ht="15">
      <c r="A1688" s="282">
        <v>45845</v>
      </c>
      <c r="B1688" s="55" t="s">
        <v>3994</v>
      </c>
      <c r="C1688" s="784">
        <v>67501</v>
      </c>
      <c r="D1688" s="784">
        <v>11</v>
      </c>
      <c r="E1688" s="784">
        <v>90</v>
      </c>
      <c r="F1688" s="784">
        <v>4010</v>
      </c>
      <c r="G1688" s="784" t="s">
        <v>4010</v>
      </c>
      <c r="H1688" s="784" t="s">
        <v>1573</v>
      </c>
      <c r="J1688" s="784">
        <v>1</v>
      </c>
      <c r="K1688" s="784">
        <v>7.58</v>
      </c>
      <c r="L1688" s="784">
        <v>7.58</v>
      </c>
      <c r="M1688" s="55" t="s">
        <v>2455</v>
      </c>
    </row>
    <row r="1689" spans="1:13" ht="15">
      <c r="A1689" s="282">
        <v>45845</v>
      </c>
      <c r="B1689" s="55" t="s">
        <v>3994</v>
      </c>
      <c r="C1689" s="786">
        <v>82615</v>
      </c>
      <c r="D1689" s="786" t="s">
        <v>3023</v>
      </c>
      <c r="E1689" s="786">
        <v>130</v>
      </c>
      <c r="F1689" s="786">
        <v>4010</v>
      </c>
      <c r="G1689" s="786" t="s">
        <v>2749</v>
      </c>
      <c r="H1689" s="786" t="s">
        <v>1573</v>
      </c>
      <c r="J1689" s="786">
        <v>1</v>
      </c>
      <c r="K1689" s="786">
        <v>7.8</v>
      </c>
      <c r="L1689" s="786">
        <v>7.8</v>
      </c>
      <c r="M1689" s="55" t="s">
        <v>2455</v>
      </c>
    </row>
    <row r="1690" spans="1:13" ht="15">
      <c r="A1690" s="282">
        <v>45845</v>
      </c>
      <c r="B1690" s="55" t="s">
        <v>3994</v>
      </c>
      <c r="C1690" s="784">
        <v>82293</v>
      </c>
      <c r="D1690" s="784" t="s">
        <v>4011</v>
      </c>
      <c r="E1690" s="784">
        <v>100</v>
      </c>
      <c r="F1690" s="784">
        <v>4010</v>
      </c>
      <c r="G1690" s="784" t="s">
        <v>2747</v>
      </c>
      <c r="H1690" s="784" t="s">
        <v>1573</v>
      </c>
      <c r="J1690" s="784">
        <v>1</v>
      </c>
      <c r="K1690" s="784">
        <v>13.75</v>
      </c>
      <c r="L1690" s="784">
        <v>13.75</v>
      </c>
      <c r="M1690" s="55" t="s">
        <v>2455</v>
      </c>
    </row>
    <row r="1691" spans="1:13" ht="15">
      <c r="A1691" s="282">
        <v>45845</v>
      </c>
      <c r="B1691" s="55" t="s">
        <v>3994</v>
      </c>
      <c r="C1691" s="786">
        <v>82896</v>
      </c>
      <c r="D1691" s="786" t="s">
        <v>3210</v>
      </c>
      <c r="E1691" s="786">
        <v>150</v>
      </c>
      <c r="F1691" s="786">
        <v>4010</v>
      </c>
      <c r="G1691" s="786" t="s">
        <v>2746</v>
      </c>
      <c r="H1691" s="786" t="s">
        <v>1573</v>
      </c>
      <c r="J1691" s="786">
        <v>1</v>
      </c>
      <c r="K1691" s="786">
        <v>8.86</v>
      </c>
      <c r="L1691" s="786">
        <v>8.86</v>
      </c>
      <c r="M1691" s="55" t="s">
        <v>2455</v>
      </c>
    </row>
    <row r="1692" spans="1:13" ht="15">
      <c r="A1692" s="282">
        <v>45845</v>
      </c>
      <c r="B1692" s="55" t="s">
        <v>3994</v>
      </c>
      <c r="C1692" s="784">
        <v>83105</v>
      </c>
      <c r="D1692" s="784" t="s">
        <v>3081</v>
      </c>
      <c r="E1692" s="784">
        <v>85</v>
      </c>
      <c r="F1692" s="784">
        <v>4010</v>
      </c>
      <c r="G1692" s="784" t="s">
        <v>2742</v>
      </c>
      <c r="H1692" s="784" t="s">
        <v>1573</v>
      </c>
      <c r="J1692" s="784">
        <v>1</v>
      </c>
      <c r="K1692" s="784">
        <v>6.47</v>
      </c>
      <c r="L1692" s="784">
        <v>6.47</v>
      </c>
      <c r="M1692" s="55" t="s">
        <v>2455</v>
      </c>
    </row>
    <row r="1693" spans="1:13" ht="15">
      <c r="A1693" s="282">
        <v>45845</v>
      </c>
      <c r="B1693" s="55" t="s">
        <v>3994</v>
      </c>
      <c r="C1693" s="786">
        <v>81339</v>
      </c>
      <c r="D1693" s="786" t="s">
        <v>2937</v>
      </c>
      <c r="E1693" s="786">
        <v>130</v>
      </c>
      <c r="F1693" s="786">
        <v>4010</v>
      </c>
      <c r="G1693" s="786" t="s">
        <v>2758</v>
      </c>
      <c r="H1693" s="786" t="s">
        <v>1573</v>
      </c>
      <c r="J1693" s="786">
        <v>1</v>
      </c>
      <c r="K1693" s="786">
        <v>7.41</v>
      </c>
      <c r="L1693" s="786">
        <v>7.41</v>
      </c>
      <c r="M1693" s="55" t="s">
        <v>2455</v>
      </c>
    </row>
    <row r="1694" spans="1:13" ht="15">
      <c r="A1694" s="282">
        <v>45845</v>
      </c>
      <c r="B1694" s="55" t="s">
        <v>3994</v>
      </c>
      <c r="C1694" s="784">
        <v>83025</v>
      </c>
      <c r="D1694" s="784" t="s">
        <v>3543</v>
      </c>
      <c r="E1694" s="784">
        <v>120</v>
      </c>
      <c r="F1694" s="784">
        <v>4010</v>
      </c>
      <c r="G1694" s="784" t="s">
        <v>3283</v>
      </c>
      <c r="H1694" s="784" t="s">
        <v>1573</v>
      </c>
      <c r="J1694" s="784">
        <v>1</v>
      </c>
      <c r="K1694" s="784">
        <v>4.6500000000000004</v>
      </c>
      <c r="L1694" s="784">
        <v>4.6500000000000004</v>
      </c>
      <c r="M1694" s="55" t="s">
        <v>2455</v>
      </c>
    </row>
    <row r="1695" spans="1:13" ht="15">
      <c r="A1695" s="282">
        <v>45845</v>
      </c>
      <c r="B1695" s="55" t="s">
        <v>3994</v>
      </c>
      <c r="C1695" s="786">
        <v>82660</v>
      </c>
      <c r="D1695" s="786" t="s">
        <v>2476</v>
      </c>
      <c r="E1695" s="786">
        <v>50</v>
      </c>
      <c r="F1695" s="786">
        <v>4010</v>
      </c>
      <c r="G1695" s="786" t="s">
        <v>4012</v>
      </c>
      <c r="H1695" s="786" t="s">
        <v>1573</v>
      </c>
      <c r="J1695" s="786">
        <v>1</v>
      </c>
      <c r="K1695" s="786">
        <v>5.8</v>
      </c>
      <c r="L1695" s="786">
        <v>5.8</v>
      </c>
      <c r="M1695" s="55" t="s">
        <v>2455</v>
      </c>
    </row>
    <row r="1696" spans="1:13" ht="15">
      <c r="A1696" s="282">
        <v>45845</v>
      </c>
      <c r="B1696" s="55" t="s">
        <v>3994</v>
      </c>
      <c r="C1696" s="784">
        <v>81316</v>
      </c>
      <c r="D1696" s="784" t="s">
        <v>3376</v>
      </c>
      <c r="E1696" s="784">
        <v>160</v>
      </c>
      <c r="F1696" s="784">
        <v>4010</v>
      </c>
      <c r="G1696" s="784" t="s">
        <v>2773</v>
      </c>
      <c r="H1696" s="784" t="s">
        <v>1573</v>
      </c>
      <c r="J1696" s="784">
        <v>1</v>
      </c>
      <c r="K1696" s="784">
        <v>7.43</v>
      </c>
      <c r="L1696" s="784">
        <v>7.43</v>
      </c>
      <c r="M1696" s="55" t="s">
        <v>2455</v>
      </c>
    </row>
    <row r="1697" spans="1:13" ht="15">
      <c r="A1697" s="282">
        <v>45845</v>
      </c>
      <c r="B1697" s="55" t="s">
        <v>3994</v>
      </c>
      <c r="C1697" s="786">
        <v>47761</v>
      </c>
      <c r="D1697" s="786" t="s">
        <v>3079</v>
      </c>
      <c r="E1697" s="786">
        <v>130</v>
      </c>
      <c r="F1697" s="786">
        <v>4010</v>
      </c>
      <c r="G1697" s="786" t="s">
        <v>2771</v>
      </c>
      <c r="H1697" s="786" t="s">
        <v>1573</v>
      </c>
      <c r="J1697" s="786">
        <v>1</v>
      </c>
      <c r="K1697" s="786">
        <v>7.41</v>
      </c>
      <c r="L1697" s="786">
        <v>7.41</v>
      </c>
      <c r="M1697" s="55" t="s">
        <v>2455</v>
      </c>
    </row>
    <row r="1698" spans="1:13" ht="15">
      <c r="A1698" s="282">
        <v>45845</v>
      </c>
      <c r="B1698" s="55" t="s">
        <v>3994</v>
      </c>
      <c r="C1698" s="784">
        <v>82719</v>
      </c>
      <c r="D1698" s="784" t="s">
        <v>3326</v>
      </c>
      <c r="E1698" s="784">
        <v>120</v>
      </c>
      <c r="F1698" s="784">
        <v>4010</v>
      </c>
      <c r="G1698" s="784" t="s">
        <v>2769</v>
      </c>
      <c r="H1698" s="784" t="s">
        <v>1573</v>
      </c>
      <c r="J1698" s="784">
        <v>1</v>
      </c>
      <c r="K1698" s="784">
        <v>15.76</v>
      </c>
      <c r="L1698" s="784">
        <v>15.76</v>
      </c>
      <c r="M1698" s="55" t="s">
        <v>2455</v>
      </c>
    </row>
    <row r="1699" spans="1:13" ht="15">
      <c r="A1699" s="282">
        <v>45845</v>
      </c>
      <c r="B1699" s="55" t="s">
        <v>3994</v>
      </c>
      <c r="C1699" s="786">
        <v>82723</v>
      </c>
      <c r="D1699" s="786" t="s">
        <v>2468</v>
      </c>
      <c r="E1699" s="786">
        <v>120</v>
      </c>
      <c r="F1699" s="786">
        <v>4010</v>
      </c>
      <c r="G1699" s="786" t="s">
        <v>2767</v>
      </c>
      <c r="H1699" s="786" t="s">
        <v>1573</v>
      </c>
      <c r="J1699" s="786">
        <v>1</v>
      </c>
      <c r="K1699" s="786">
        <v>8.83</v>
      </c>
      <c r="L1699" s="786">
        <v>8.83</v>
      </c>
      <c r="M1699" s="55" t="s">
        <v>2455</v>
      </c>
    </row>
    <row r="1700" spans="1:13" ht="15">
      <c r="A1700" s="282">
        <v>45845</v>
      </c>
      <c r="B1700" s="55" t="s">
        <v>3994</v>
      </c>
      <c r="C1700" s="784">
        <v>58663</v>
      </c>
      <c r="D1700" s="784" t="s">
        <v>3028</v>
      </c>
      <c r="E1700" s="784" t="s">
        <v>441</v>
      </c>
      <c r="F1700" s="784">
        <v>4010</v>
      </c>
      <c r="G1700" s="784" t="s">
        <v>2766</v>
      </c>
      <c r="H1700" s="784" t="s">
        <v>1573</v>
      </c>
      <c r="J1700" s="784">
        <v>1</v>
      </c>
      <c r="K1700" s="784">
        <v>9.01</v>
      </c>
      <c r="L1700" s="784">
        <v>9.01</v>
      </c>
      <c r="M1700" s="55" t="s">
        <v>2455</v>
      </c>
    </row>
    <row r="1701" spans="1:13" ht="15">
      <c r="A1701" s="282">
        <v>45845</v>
      </c>
      <c r="B1701" s="55" t="s">
        <v>3994</v>
      </c>
      <c r="C1701" s="786">
        <v>81339</v>
      </c>
      <c r="D1701" s="786" t="s">
        <v>3179</v>
      </c>
      <c r="E1701" s="786">
        <v>150</v>
      </c>
      <c r="F1701" s="786">
        <v>4010</v>
      </c>
      <c r="G1701" s="786" t="s">
        <v>2797</v>
      </c>
      <c r="H1701" s="786" t="s">
        <v>1573</v>
      </c>
      <c r="J1701" s="786">
        <v>1</v>
      </c>
      <c r="K1701" s="786">
        <v>6.77</v>
      </c>
      <c r="L1701" s="786">
        <v>6.77</v>
      </c>
      <c r="M1701" s="55" t="s">
        <v>2455</v>
      </c>
    </row>
    <row r="1702" spans="1:13" ht="15">
      <c r="A1702" s="282">
        <v>45845</v>
      </c>
      <c r="B1702" s="55" t="s">
        <v>3994</v>
      </c>
      <c r="C1702" s="784">
        <v>82971</v>
      </c>
      <c r="D1702" s="784">
        <v>452</v>
      </c>
      <c r="E1702" s="784">
        <v>140</v>
      </c>
      <c r="F1702" s="784">
        <v>4010</v>
      </c>
      <c r="G1702" s="784" t="s">
        <v>2796</v>
      </c>
      <c r="H1702" s="784" t="s">
        <v>1573</v>
      </c>
      <c r="J1702" s="784">
        <v>1</v>
      </c>
      <c r="K1702" s="784">
        <v>5.59</v>
      </c>
      <c r="L1702" s="784">
        <v>5.59</v>
      </c>
      <c r="M1702" s="55" t="s">
        <v>2455</v>
      </c>
    </row>
    <row r="1703" spans="1:13" ht="15">
      <c r="A1703" s="282">
        <v>45845</v>
      </c>
      <c r="B1703" s="55" t="s">
        <v>3994</v>
      </c>
      <c r="C1703" s="786">
        <v>82839</v>
      </c>
      <c r="D1703" s="786" t="s">
        <v>2411</v>
      </c>
      <c r="E1703" s="786">
        <v>70</v>
      </c>
      <c r="F1703" s="786">
        <v>4010</v>
      </c>
      <c r="G1703" s="786" t="s">
        <v>4013</v>
      </c>
      <c r="H1703" s="786" t="s">
        <v>1573</v>
      </c>
      <c r="J1703" s="786">
        <v>1</v>
      </c>
      <c r="K1703" s="786">
        <v>8.18</v>
      </c>
      <c r="L1703" s="786">
        <v>8.18</v>
      </c>
      <c r="M1703" s="55" t="s">
        <v>2455</v>
      </c>
    </row>
    <row r="1704" spans="1:13" ht="15">
      <c r="A1704" s="282">
        <v>45845</v>
      </c>
      <c r="B1704" s="55" t="s">
        <v>3994</v>
      </c>
      <c r="C1704" s="784">
        <v>67563</v>
      </c>
      <c r="D1704" s="784" t="s">
        <v>2934</v>
      </c>
      <c r="E1704" s="784">
        <v>120</v>
      </c>
      <c r="F1704" s="784">
        <v>4010</v>
      </c>
      <c r="G1704" s="784" t="s">
        <v>2792</v>
      </c>
      <c r="H1704" s="784" t="s">
        <v>1573</v>
      </c>
      <c r="J1704" s="784">
        <v>1</v>
      </c>
      <c r="K1704" s="784">
        <v>8.69</v>
      </c>
      <c r="L1704" s="784">
        <v>8.69</v>
      </c>
      <c r="M1704" s="55" t="s">
        <v>2455</v>
      </c>
    </row>
    <row r="1705" spans="1:13" ht="15">
      <c r="A1705" s="282">
        <v>45845</v>
      </c>
      <c r="B1705" s="55" t="s">
        <v>3994</v>
      </c>
      <c r="C1705" s="786">
        <v>67848</v>
      </c>
      <c r="D1705" s="786" t="s">
        <v>3210</v>
      </c>
      <c r="E1705" s="786">
        <v>140</v>
      </c>
      <c r="F1705" s="786">
        <v>4010</v>
      </c>
      <c r="G1705" s="786" t="s">
        <v>2787</v>
      </c>
      <c r="H1705" s="786" t="s">
        <v>1573</v>
      </c>
      <c r="J1705" s="786">
        <v>1</v>
      </c>
      <c r="K1705" s="786">
        <v>6.51</v>
      </c>
      <c r="L1705" s="786">
        <v>6.51</v>
      </c>
      <c r="M1705" s="55" t="s">
        <v>2455</v>
      </c>
    </row>
    <row r="1706" spans="1:13" ht="15">
      <c r="A1706" s="282">
        <v>45845</v>
      </c>
      <c r="B1706" s="55" t="s">
        <v>3994</v>
      </c>
      <c r="C1706" s="784">
        <v>82597</v>
      </c>
      <c r="D1706" s="784" t="s">
        <v>2536</v>
      </c>
      <c r="E1706" s="784">
        <v>120</v>
      </c>
      <c r="F1706" s="784">
        <v>4010</v>
      </c>
      <c r="G1706" s="784" t="s">
        <v>2822</v>
      </c>
      <c r="H1706" s="784" t="s">
        <v>1573</v>
      </c>
      <c r="J1706" s="784">
        <v>1</v>
      </c>
      <c r="K1706" s="784">
        <v>11.79</v>
      </c>
      <c r="L1706" s="784">
        <v>11.79</v>
      </c>
      <c r="M1706" s="55" t="s">
        <v>2455</v>
      </c>
    </row>
    <row r="1707" spans="1:13" ht="15">
      <c r="A1707" s="282">
        <v>45845</v>
      </c>
      <c r="B1707" s="55" t="s">
        <v>3994</v>
      </c>
      <c r="C1707" s="786">
        <v>82979</v>
      </c>
      <c r="D1707" s="786" t="s">
        <v>4014</v>
      </c>
      <c r="E1707" s="786" t="s">
        <v>4015</v>
      </c>
      <c r="F1707" s="786">
        <v>4010</v>
      </c>
      <c r="G1707" s="786" t="s">
        <v>4016</v>
      </c>
      <c r="H1707" s="786" t="s">
        <v>1573</v>
      </c>
      <c r="J1707" s="786">
        <v>1</v>
      </c>
      <c r="K1707" s="786">
        <v>9.57</v>
      </c>
      <c r="L1707" s="786">
        <v>9.57</v>
      </c>
      <c r="M1707" s="55" t="s">
        <v>2455</v>
      </c>
    </row>
    <row r="1708" spans="1:13" ht="15">
      <c r="A1708" s="282">
        <v>45845</v>
      </c>
      <c r="B1708" s="55" t="s">
        <v>3994</v>
      </c>
      <c r="C1708" s="784">
        <v>82788</v>
      </c>
      <c r="D1708" s="784" t="s">
        <v>4017</v>
      </c>
      <c r="E1708" s="784">
        <v>120</v>
      </c>
      <c r="F1708" s="784">
        <v>4010</v>
      </c>
      <c r="G1708" s="784" t="s">
        <v>4018</v>
      </c>
      <c r="H1708" s="784" t="s">
        <v>1573</v>
      </c>
      <c r="J1708" s="784">
        <v>1</v>
      </c>
      <c r="K1708" s="784">
        <v>8.48</v>
      </c>
      <c r="L1708" s="784">
        <v>8.48</v>
      </c>
      <c r="M1708" s="55" t="s">
        <v>2455</v>
      </c>
    </row>
    <row r="1709" spans="1:13" ht="15">
      <c r="A1709" s="282">
        <v>45845</v>
      </c>
      <c r="B1709" s="55" t="s">
        <v>3994</v>
      </c>
      <c r="C1709" s="786">
        <v>82987</v>
      </c>
      <c r="D1709" s="786" t="s">
        <v>4019</v>
      </c>
      <c r="E1709" s="786">
        <v>90</v>
      </c>
      <c r="F1709" s="786">
        <v>4010</v>
      </c>
      <c r="G1709" s="786" t="s">
        <v>4020</v>
      </c>
      <c r="H1709" s="786" t="s">
        <v>1573</v>
      </c>
      <c r="J1709" s="786">
        <v>1</v>
      </c>
      <c r="K1709" s="786">
        <v>6.59</v>
      </c>
      <c r="L1709" s="786">
        <v>6.59</v>
      </c>
      <c r="M1709" s="55" t="s">
        <v>2455</v>
      </c>
    </row>
    <row r="1710" spans="1:13" ht="15">
      <c r="A1710" s="282">
        <v>45845</v>
      </c>
      <c r="B1710" s="55" t="s">
        <v>3994</v>
      </c>
      <c r="C1710" s="784">
        <v>81339</v>
      </c>
      <c r="D1710" s="784" t="s">
        <v>3584</v>
      </c>
      <c r="E1710" s="784">
        <v>120</v>
      </c>
      <c r="F1710" s="784">
        <v>4010</v>
      </c>
      <c r="G1710" s="784" t="s">
        <v>4021</v>
      </c>
      <c r="H1710" s="784" t="s">
        <v>1573</v>
      </c>
      <c r="J1710" s="784">
        <v>1</v>
      </c>
      <c r="K1710" s="784">
        <v>6.49</v>
      </c>
      <c r="L1710" s="784">
        <v>6.49</v>
      </c>
      <c r="M1710" s="55" t="s">
        <v>2455</v>
      </c>
    </row>
    <row r="1711" spans="1:13" ht="15">
      <c r="A1711" s="282">
        <v>45845</v>
      </c>
      <c r="B1711" s="55" t="s">
        <v>3994</v>
      </c>
      <c r="C1711" s="786">
        <v>81318</v>
      </c>
      <c r="D1711" s="786" t="s">
        <v>3240</v>
      </c>
      <c r="E1711" s="786">
        <v>160</v>
      </c>
      <c r="F1711" s="786">
        <v>4010</v>
      </c>
      <c r="G1711" s="786" t="s">
        <v>4022</v>
      </c>
      <c r="H1711" s="786" t="s">
        <v>1573</v>
      </c>
      <c r="J1711" s="786">
        <v>1</v>
      </c>
      <c r="K1711" s="786">
        <v>5.56</v>
      </c>
      <c r="L1711" s="786">
        <v>5.56</v>
      </c>
      <c r="M1711" s="55" t="s">
        <v>2455</v>
      </c>
    </row>
    <row r="1712" spans="1:13" ht="15">
      <c r="A1712" s="282">
        <v>45845</v>
      </c>
      <c r="B1712" s="55" t="s">
        <v>3994</v>
      </c>
      <c r="C1712" s="784">
        <v>58662</v>
      </c>
      <c r="D1712" s="784" t="s">
        <v>3770</v>
      </c>
      <c r="E1712" s="784" t="s">
        <v>2230</v>
      </c>
      <c r="F1712" s="784">
        <v>4010</v>
      </c>
      <c r="G1712" s="784" t="s">
        <v>4023</v>
      </c>
      <c r="H1712" s="784" t="s">
        <v>1573</v>
      </c>
      <c r="J1712" s="784">
        <v>1</v>
      </c>
      <c r="K1712" s="784">
        <v>10.43</v>
      </c>
      <c r="L1712" s="784">
        <v>10.43</v>
      </c>
      <c r="M1712" s="55" t="s">
        <v>2455</v>
      </c>
    </row>
    <row r="1713" spans="1:13" ht="15">
      <c r="A1713" s="282">
        <v>45845</v>
      </c>
      <c r="B1713" s="55" t="s">
        <v>3994</v>
      </c>
      <c r="C1713" s="786">
        <v>82893</v>
      </c>
      <c r="D1713" s="786" t="s">
        <v>3125</v>
      </c>
      <c r="E1713" s="786">
        <v>130</v>
      </c>
      <c r="F1713" s="786">
        <v>4010</v>
      </c>
      <c r="G1713" s="786" t="s">
        <v>4024</v>
      </c>
      <c r="H1713" s="786" t="s">
        <v>1573</v>
      </c>
      <c r="J1713" s="786">
        <v>1</v>
      </c>
      <c r="K1713" s="786">
        <v>10.42</v>
      </c>
      <c r="L1713" s="786">
        <v>10.42</v>
      </c>
      <c r="M1713" s="55" t="s">
        <v>2455</v>
      </c>
    </row>
    <row r="1714" spans="1:13" ht="15">
      <c r="A1714" s="282">
        <v>45845</v>
      </c>
      <c r="B1714" s="55" t="s">
        <v>3994</v>
      </c>
      <c r="C1714" s="784">
        <v>81378</v>
      </c>
      <c r="D1714" s="784" t="s">
        <v>3196</v>
      </c>
      <c r="E1714" s="784">
        <v>100</v>
      </c>
      <c r="F1714" s="784">
        <v>4010</v>
      </c>
      <c r="G1714" s="784" t="s">
        <v>4025</v>
      </c>
      <c r="H1714" s="784" t="s">
        <v>1573</v>
      </c>
      <c r="J1714" s="784">
        <v>1</v>
      </c>
      <c r="K1714" s="784">
        <v>5.05</v>
      </c>
      <c r="L1714" s="784">
        <v>5.05</v>
      </c>
      <c r="M1714" s="55" t="s">
        <v>2455</v>
      </c>
    </row>
    <row r="1715" spans="1:13" ht="15">
      <c r="A1715" s="282">
        <v>45845</v>
      </c>
      <c r="B1715" s="55" t="s">
        <v>3994</v>
      </c>
      <c r="C1715" s="786">
        <v>81346</v>
      </c>
      <c r="D1715" s="786" t="s">
        <v>2493</v>
      </c>
      <c r="E1715" s="786">
        <v>130</v>
      </c>
      <c r="F1715" s="786">
        <v>4010</v>
      </c>
      <c r="G1715" s="786" t="s">
        <v>3652</v>
      </c>
      <c r="H1715" s="786" t="s">
        <v>1573</v>
      </c>
      <c r="J1715" s="786">
        <v>1</v>
      </c>
      <c r="K1715" s="786">
        <v>4.93</v>
      </c>
      <c r="L1715" s="786">
        <v>4.93</v>
      </c>
      <c r="M1715" s="55" t="s">
        <v>2455</v>
      </c>
    </row>
    <row r="1716" spans="1:13" ht="15">
      <c r="A1716" s="282">
        <v>45845</v>
      </c>
      <c r="B1716" s="55" t="s">
        <v>3994</v>
      </c>
      <c r="C1716" s="784">
        <v>81718</v>
      </c>
      <c r="D1716" s="784" t="s">
        <v>3410</v>
      </c>
      <c r="E1716" s="784">
        <v>100</v>
      </c>
      <c r="F1716" s="784">
        <v>4010</v>
      </c>
      <c r="G1716" s="784" t="s">
        <v>4026</v>
      </c>
      <c r="H1716" s="784" t="s">
        <v>1573</v>
      </c>
      <c r="J1716" s="784">
        <v>1</v>
      </c>
      <c r="K1716" s="784">
        <v>6.83</v>
      </c>
      <c r="L1716" s="784">
        <v>6.83</v>
      </c>
      <c r="M1716" s="55" t="s">
        <v>2455</v>
      </c>
    </row>
    <row r="1717" spans="1:13" ht="15">
      <c r="A1717" s="282">
        <v>45845</v>
      </c>
      <c r="B1717" s="55" t="s">
        <v>3994</v>
      </c>
      <c r="C1717" s="786">
        <v>81339</v>
      </c>
      <c r="D1717" s="786" t="s">
        <v>3179</v>
      </c>
      <c r="E1717" s="786">
        <v>120</v>
      </c>
      <c r="F1717" s="786">
        <v>4010</v>
      </c>
      <c r="G1717" s="786" t="s">
        <v>4027</v>
      </c>
      <c r="H1717" s="786" t="s">
        <v>1573</v>
      </c>
      <c r="J1717" s="786">
        <v>1</v>
      </c>
      <c r="K1717" s="786">
        <v>6.77</v>
      </c>
      <c r="L1717" s="786">
        <v>6.77</v>
      </c>
      <c r="M1717" s="55" t="s">
        <v>2455</v>
      </c>
    </row>
    <row r="1718" spans="1:13" ht="15">
      <c r="A1718" s="282">
        <v>45845</v>
      </c>
      <c r="B1718" s="55" t="s">
        <v>3994</v>
      </c>
      <c r="C1718" s="784">
        <v>81339</v>
      </c>
      <c r="D1718" s="784" t="s">
        <v>3179</v>
      </c>
      <c r="E1718" s="784">
        <v>130</v>
      </c>
      <c r="F1718" s="784">
        <v>4010</v>
      </c>
      <c r="G1718" s="784" t="s">
        <v>4028</v>
      </c>
      <c r="H1718" s="784" t="s">
        <v>1573</v>
      </c>
      <c r="J1718" s="784">
        <v>1</v>
      </c>
      <c r="K1718" s="784">
        <v>6.77</v>
      </c>
      <c r="L1718" s="784">
        <v>6.77</v>
      </c>
      <c r="M1718" s="55" t="s">
        <v>2455</v>
      </c>
    </row>
    <row r="1719" spans="1:13" ht="15">
      <c r="A1719" s="282">
        <v>45845</v>
      </c>
      <c r="B1719" s="55" t="s">
        <v>3994</v>
      </c>
      <c r="C1719" s="786">
        <v>82815</v>
      </c>
      <c r="D1719" s="786" t="s">
        <v>3612</v>
      </c>
      <c r="E1719" s="786">
        <v>130</v>
      </c>
      <c r="F1719" s="786">
        <v>4010</v>
      </c>
      <c r="G1719" s="786" t="s">
        <v>4029</v>
      </c>
      <c r="H1719" s="786" t="s">
        <v>1573</v>
      </c>
      <c r="J1719" s="786">
        <v>1</v>
      </c>
      <c r="K1719" s="786">
        <v>8.98</v>
      </c>
      <c r="L1719" s="786">
        <v>8.98</v>
      </c>
      <c r="M1719" s="55" t="s">
        <v>2455</v>
      </c>
    </row>
    <row r="1720" spans="1:13" ht="15">
      <c r="A1720" s="282">
        <v>45845</v>
      </c>
      <c r="B1720" s="55" t="s">
        <v>4030</v>
      </c>
      <c r="C1720" s="784">
        <v>58662</v>
      </c>
      <c r="D1720" s="784" t="s">
        <v>2949</v>
      </c>
      <c r="E1720" s="784" t="s">
        <v>441</v>
      </c>
      <c r="F1720" s="784">
        <v>4010</v>
      </c>
      <c r="G1720" s="784" t="s">
        <v>4031</v>
      </c>
      <c r="H1720" s="784" t="s">
        <v>1573</v>
      </c>
      <c r="J1720" s="55">
        <v>-1</v>
      </c>
      <c r="K1720" s="791">
        <v>9.8800000000000008</v>
      </c>
      <c r="L1720" s="791">
        <v>-9.8800000000000008</v>
      </c>
      <c r="M1720" s="55" t="s">
        <v>2864</v>
      </c>
    </row>
    <row r="1721" spans="1:13" ht="15">
      <c r="A1721" s="282">
        <v>45845</v>
      </c>
      <c r="B1721" s="55" t="s">
        <v>4030</v>
      </c>
      <c r="C1721" s="786">
        <v>58661</v>
      </c>
      <c r="D1721" s="786" t="s">
        <v>2969</v>
      </c>
      <c r="E1721" s="786" t="s">
        <v>2061</v>
      </c>
      <c r="F1721" s="786">
        <v>4010</v>
      </c>
      <c r="G1721" s="786" t="s">
        <v>4032</v>
      </c>
      <c r="H1721" s="786" t="s">
        <v>1573</v>
      </c>
      <c r="J1721" s="55">
        <v>-1</v>
      </c>
      <c r="K1721" s="791">
        <v>7.81</v>
      </c>
      <c r="L1721" s="791">
        <v>-7.81</v>
      </c>
      <c r="M1721" s="55" t="s">
        <v>2864</v>
      </c>
    </row>
    <row r="1722" spans="1:13" ht="15">
      <c r="A1722" s="282">
        <v>45845</v>
      </c>
      <c r="B1722" s="55" t="s">
        <v>4030</v>
      </c>
      <c r="C1722" s="784">
        <v>67515</v>
      </c>
      <c r="D1722" s="784" t="s">
        <v>2657</v>
      </c>
      <c r="E1722" s="784" t="s">
        <v>2296</v>
      </c>
      <c r="F1722" s="784">
        <v>4010</v>
      </c>
      <c r="G1722" s="784" t="s">
        <v>4033</v>
      </c>
      <c r="H1722" s="784" t="s">
        <v>1573</v>
      </c>
      <c r="J1722" s="55">
        <v>-1</v>
      </c>
      <c r="K1722" s="791">
        <v>9.08</v>
      </c>
      <c r="L1722" s="791">
        <v>-9.08</v>
      </c>
      <c r="M1722" s="55" t="s">
        <v>2864</v>
      </c>
    </row>
    <row r="1723" spans="1:13" ht="15">
      <c r="A1723" s="282">
        <v>45845</v>
      </c>
      <c r="B1723" s="55" t="s">
        <v>4034</v>
      </c>
      <c r="C1723" s="784">
        <v>67379</v>
      </c>
      <c r="D1723" s="784" t="s">
        <v>3287</v>
      </c>
      <c r="E1723" s="784">
        <v>110</v>
      </c>
      <c r="F1723" s="784">
        <v>4010</v>
      </c>
      <c r="G1723" s="784" t="s">
        <v>4035</v>
      </c>
      <c r="H1723" s="784" t="s">
        <v>1573</v>
      </c>
      <c r="J1723" s="55">
        <v>-1</v>
      </c>
      <c r="K1723" s="791">
        <v>3.99</v>
      </c>
      <c r="L1723" s="791">
        <v>-3.99</v>
      </c>
      <c r="M1723" s="55" t="s">
        <v>2287</v>
      </c>
    </row>
    <row r="1724" spans="1:13" ht="15">
      <c r="A1724" s="282">
        <v>45845</v>
      </c>
      <c r="B1724" s="55" t="s">
        <v>4034</v>
      </c>
      <c r="C1724" s="786">
        <v>84295</v>
      </c>
      <c r="D1724" s="786" t="s">
        <v>4036</v>
      </c>
      <c r="E1724" s="786">
        <v>100</v>
      </c>
      <c r="F1724" s="786">
        <v>4010</v>
      </c>
      <c r="G1724" s="786" t="s">
        <v>4037</v>
      </c>
      <c r="H1724" s="786" t="s">
        <v>1573</v>
      </c>
      <c r="J1724" s="55">
        <v>-1</v>
      </c>
      <c r="K1724" s="791">
        <v>5.74</v>
      </c>
      <c r="L1724" s="791">
        <v>-5.74</v>
      </c>
      <c r="M1724" s="55" t="s">
        <v>2287</v>
      </c>
    </row>
    <row r="1725" spans="1:13" ht="15">
      <c r="A1725" s="282">
        <v>45845</v>
      </c>
      <c r="B1725" s="55" t="s">
        <v>4034</v>
      </c>
      <c r="C1725" s="784">
        <v>58660</v>
      </c>
      <c r="D1725" s="784" t="s">
        <v>4038</v>
      </c>
      <c r="E1725" s="784" t="s">
        <v>2230</v>
      </c>
      <c r="F1725" s="784">
        <v>4010</v>
      </c>
      <c r="G1725" s="784" t="s">
        <v>3632</v>
      </c>
      <c r="H1725" s="784" t="s">
        <v>1573</v>
      </c>
      <c r="J1725" s="55">
        <v>-1</v>
      </c>
      <c r="K1725" s="791">
        <v>8.85</v>
      </c>
      <c r="L1725" s="791">
        <v>-8.85</v>
      </c>
      <c r="M1725" s="55" t="s">
        <v>2287</v>
      </c>
    </row>
    <row r="1726" spans="1:13" ht="15">
      <c r="A1726" s="282">
        <v>45845</v>
      </c>
      <c r="B1726" s="55" t="s">
        <v>4034</v>
      </c>
      <c r="C1726" s="786">
        <v>47052</v>
      </c>
      <c r="D1726" s="786" t="s">
        <v>2366</v>
      </c>
      <c r="E1726" s="786">
        <v>90</v>
      </c>
      <c r="F1726" s="786">
        <v>4010</v>
      </c>
      <c r="G1726" s="786" t="s">
        <v>4039</v>
      </c>
      <c r="H1726" s="786" t="s">
        <v>1573</v>
      </c>
      <c r="J1726" s="55">
        <v>-1</v>
      </c>
      <c r="K1726" s="791">
        <v>8.09</v>
      </c>
      <c r="L1726" s="791">
        <v>-8.09</v>
      </c>
      <c r="M1726" s="55" t="s">
        <v>2287</v>
      </c>
    </row>
    <row r="1727" spans="1:13" ht="15">
      <c r="A1727" s="282">
        <v>45845</v>
      </c>
      <c r="B1727" s="55" t="s">
        <v>4034</v>
      </c>
      <c r="C1727" s="784">
        <v>50763</v>
      </c>
      <c r="D1727" s="784">
        <v>1</v>
      </c>
      <c r="E1727" s="784" t="s">
        <v>441</v>
      </c>
      <c r="F1727" s="784">
        <v>4010</v>
      </c>
      <c r="G1727" s="784" t="s">
        <v>4040</v>
      </c>
      <c r="H1727" s="784" t="s">
        <v>1573</v>
      </c>
      <c r="J1727" s="55">
        <v>-1</v>
      </c>
      <c r="K1727" s="791">
        <v>3.4</v>
      </c>
      <c r="L1727" s="791">
        <v>-3.4</v>
      </c>
      <c r="M1727" s="55" t="s">
        <v>2287</v>
      </c>
    </row>
    <row r="1728" spans="1:13" ht="15">
      <c r="A1728" s="282">
        <v>45845</v>
      </c>
      <c r="B1728" s="55" t="s">
        <v>4041</v>
      </c>
      <c r="C1728" s="784">
        <v>82916</v>
      </c>
      <c r="D1728" s="784" t="s">
        <v>3125</v>
      </c>
      <c r="E1728" s="784">
        <v>85</v>
      </c>
      <c r="F1728" s="784">
        <v>4010</v>
      </c>
      <c r="G1728" s="784" t="s">
        <v>4042</v>
      </c>
      <c r="H1728" s="784" t="s">
        <v>1573</v>
      </c>
      <c r="J1728" s="55">
        <v>-1</v>
      </c>
      <c r="K1728" s="791">
        <v>8.3699999999999992</v>
      </c>
      <c r="L1728" s="791">
        <v>-8.3699999999999992</v>
      </c>
      <c r="M1728" s="55" t="s">
        <v>2873</v>
      </c>
    </row>
    <row r="1729" spans="1:13" ht="15">
      <c r="A1729" s="282">
        <v>45845</v>
      </c>
      <c r="B1729" s="55" t="s">
        <v>4043</v>
      </c>
      <c r="C1729" s="784">
        <v>82413</v>
      </c>
      <c r="D1729" s="784" t="s">
        <v>4044</v>
      </c>
      <c r="E1729" s="784">
        <v>140</v>
      </c>
      <c r="F1729" s="784">
        <v>4010</v>
      </c>
      <c r="G1729" s="784" t="s">
        <v>4045</v>
      </c>
      <c r="H1729" s="784" t="s">
        <v>1573</v>
      </c>
      <c r="J1729" s="55">
        <v>-1</v>
      </c>
      <c r="K1729" s="791">
        <v>7.76</v>
      </c>
      <c r="L1729" s="791">
        <v>-7.76</v>
      </c>
      <c r="M1729" s="55" t="s">
        <v>2967</v>
      </c>
    </row>
    <row r="1730" spans="1:13" ht="15">
      <c r="A1730" s="282">
        <v>45845</v>
      </c>
      <c r="B1730" s="55" t="s">
        <v>4043</v>
      </c>
      <c r="C1730" s="786">
        <v>83033</v>
      </c>
      <c r="D1730" s="786" t="s">
        <v>4046</v>
      </c>
      <c r="E1730" s="786">
        <v>130</v>
      </c>
      <c r="F1730" s="786">
        <v>4010</v>
      </c>
      <c r="G1730" s="786" t="s">
        <v>4047</v>
      </c>
      <c r="H1730" s="786" t="s">
        <v>1573</v>
      </c>
      <c r="J1730" s="55">
        <v>-1</v>
      </c>
      <c r="K1730" s="791">
        <v>8.06</v>
      </c>
      <c r="L1730" s="791">
        <v>-8.06</v>
      </c>
      <c r="M1730" s="55" t="s">
        <v>2967</v>
      </c>
    </row>
    <row r="1731" spans="1:13" ht="15">
      <c r="A1731" s="282">
        <v>45845</v>
      </c>
      <c r="B1731" s="55" t="s">
        <v>4043</v>
      </c>
      <c r="C1731" s="784">
        <v>81671</v>
      </c>
      <c r="D1731" s="784" t="s">
        <v>4048</v>
      </c>
      <c r="E1731" s="784" t="s">
        <v>2296</v>
      </c>
      <c r="F1731" s="784">
        <v>4010</v>
      </c>
      <c r="G1731" s="784" t="s">
        <v>4049</v>
      </c>
      <c r="H1731" s="784" t="s">
        <v>1573</v>
      </c>
      <c r="J1731" s="55">
        <v>-1</v>
      </c>
      <c r="K1731" s="791">
        <v>11.07</v>
      </c>
      <c r="L1731" s="791">
        <v>-11.07</v>
      </c>
      <c r="M1731" s="55" t="s">
        <v>2967</v>
      </c>
    </row>
    <row r="1732" spans="1:13" ht="15">
      <c r="A1732" s="282">
        <v>45845</v>
      </c>
      <c r="B1732" s="55" t="s">
        <v>4043</v>
      </c>
      <c r="C1732" s="786">
        <v>82948</v>
      </c>
      <c r="D1732" s="786" t="s">
        <v>3965</v>
      </c>
      <c r="E1732" s="786">
        <v>90</v>
      </c>
      <c r="F1732" s="786">
        <v>4010</v>
      </c>
      <c r="G1732" s="786" t="s">
        <v>4050</v>
      </c>
      <c r="H1732" s="786" t="s">
        <v>1573</v>
      </c>
      <c r="J1732" s="55">
        <v>-1</v>
      </c>
      <c r="K1732" s="791">
        <v>14.18</v>
      </c>
      <c r="L1732" s="791">
        <v>-14.18</v>
      </c>
      <c r="M1732" s="55" t="s">
        <v>2967</v>
      </c>
    </row>
    <row r="1733" spans="1:13" ht="15">
      <c r="A1733" s="282">
        <v>45846</v>
      </c>
      <c r="B1733" s="55" t="s">
        <v>4051</v>
      </c>
      <c r="C1733" s="784">
        <v>82974</v>
      </c>
      <c r="D1733" s="784" t="s">
        <v>4052</v>
      </c>
      <c r="E1733" s="784">
        <v>110</v>
      </c>
      <c r="F1733" s="784">
        <v>4010</v>
      </c>
      <c r="G1733" s="784" t="s">
        <v>4053</v>
      </c>
      <c r="H1733" s="784" t="s">
        <v>1573</v>
      </c>
      <c r="J1733" s="784">
        <v>1</v>
      </c>
      <c r="K1733" s="784">
        <v>13.84</v>
      </c>
      <c r="L1733" s="784">
        <v>13.84</v>
      </c>
      <c r="M1733" s="55" t="s">
        <v>2455</v>
      </c>
    </row>
    <row r="1734" spans="1:13" ht="15">
      <c r="A1734" s="282">
        <v>45846</v>
      </c>
      <c r="B1734" s="55" t="s">
        <v>4051</v>
      </c>
      <c r="C1734" s="786">
        <v>81339</v>
      </c>
      <c r="D1734" s="786" t="s">
        <v>4054</v>
      </c>
      <c r="E1734" s="786">
        <v>150</v>
      </c>
      <c r="F1734" s="786">
        <v>4010</v>
      </c>
      <c r="G1734" s="786" t="s">
        <v>4055</v>
      </c>
      <c r="H1734" s="786" t="s">
        <v>1573</v>
      </c>
      <c r="J1734" s="786">
        <v>1</v>
      </c>
      <c r="K1734" s="786">
        <v>7.96</v>
      </c>
      <c r="L1734" s="786">
        <v>7.96</v>
      </c>
      <c r="M1734" s="55" t="s">
        <v>2455</v>
      </c>
    </row>
    <row r="1735" spans="1:13" ht="15">
      <c r="A1735" s="282">
        <v>45846</v>
      </c>
      <c r="B1735" s="55" t="s">
        <v>4051</v>
      </c>
      <c r="C1735" s="784">
        <v>82568</v>
      </c>
      <c r="D1735" s="784" t="s">
        <v>3041</v>
      </c>
      <c r="E1735" s="784">
        <v>90</v>
      </c>
      <c r="F1735" s="784">
        <v>4010</v>
      </c>
      <c r="G1735" s="784" t="s">
        <v>4056</v>
      </c>
      <c r="H1735" s="784" t="s">
        <v>1573</v>
      </c>
      <c r="J1735" s="784">
        <v>1</v>
      </c>
      <c r="K1735" s="784">
        <v>10.42</v>
      </c>
      <c r="L1735" s="784">
        <v>10.42</v>
      </c>
      <c r="M1735" s="55" t="s">
        <v>2455</v>
      </c>
    </row>
    <row r="1736" spans="1:13" ht="15">
      <c r="A1736" s="282">
        <v>45846</v>
      </c>
      <c r="B1736" s="55" t="s">
        <v>4051</v>
      </c>
      <c r="C1736" s="786">
        <v>82408</v>
      </c>
      <c r="D1736" s="786" t="s">
        <v>4057</v>
      </c>
      <c r="E1736" s="786">
        <v>130</v>
      </c>
      <c r="F1736" s="786">
        <v>4010</v>
      </c>
      <c r="G1736" s="786" t="s">
        <v>4058</v>
      </c>
      <c r="H1736" s="786" t="s">
        <v>1573</v>
      </c>
      <c r="J1736" s="786">
        <v>1</v>
      </c>
      <c r="K1736" s="786">
        <v>10.02</v>
      </c>
      <c r="L1736" s="786">
        <v>10.02</v>
      </c>
      <c r="M1736" s="55" t="s">
        <v>2455</v>
      </c>
    </row>
    <row r="1737" spans="1:13" ht="15">
      <c r="A1737" s="282">
        <v>45846</v>
      </c>
      <c r="B1737" s="55" t="s">
        <v>4051</v>
      </c>
      <c r="C1737" s="784">
        <v>82568</v>
      </c>
      <c r="D1737" s="784">
        <v>989</v>
      </c>
      <c r="E1737" s="784">
        <v>150</v>
      </c>
      <c r="F1737" s="784">
        <v>4010</v>
      </c>
      <c r="G1737" s="784" t="s">
        <v>4059</v>
      </c>
      <c r="H1737" s="784" t="s">
        <v>1573</v>
      </c>
      <c r="J1737" s="784">
        <v>1</v>
      </c>
      <c r="K1737" s="784">
        <v>10.42</v>
      </c>
      <c r="L1737" s="784">
        <v>10.42</v>
      </c>
      <c r="M1737" s="55" t="s">
        <v>2455</v>
      </c>
    </row>
    <row r="1738" spans="1:13" ht="15">
      <c r="A1738" s="282">
        <v>45846</v>
      </c>
      <c r="B1738" s="55" t="s">
        <v>4051</v>
      </c>
      <c r="C1738" s="786">
        <v>66826</v>
      </c>
      <c r="D1738" s="786" t="s">
        <v>4060</v>
      </c>
      <c r="E1738" s="786">
        <v>120</v>
      </c>
      <c r="F1738" s="786">
        <v>4010</v>
      </c>
      <c r="G1738" s="786" t="s">
        <v>4061</v>
      </c>
      <c r="H1738" s="786" t="s">
        <v>1573</v>
      </c>
      <c r="J1738" s="786">
        <v>1</v>
      </c>
      <c r="K1738" s="786">
        <v>11.88</v>
      </c>
      <c r="L1738" s="786">
        <v>11.88</v>
      </c>
      <c r="M1738" s="55" t="s">
        <v>2455</v>
      </c>
    </row>
    <row r="1739" spans="1:13" ht="15">
      <c r="A1739" s="282">
        <v>45846</v>
      </c>
      <c r="B1739" s="55" t="s">
        <v>4051</v>
      </c>
      <c r="C1739" s="784">
        <v>83109</v>
      </c>
      <c r="D1739" s="784" t="s">
        <v>3701</v>
      </c>
      <c r="E1739" s="784">
        <v>90</v>
      </c>
      <c r="F1739" s="784">
        <v>4010</v>
      </c>
      <c r="G1739" s="784" t="s">
        <v>4062</v>
      </c>
      <c r="H1739" s="784" t="s">
        <v>1573</v>
      </c>
      <c r="J1739" s="784">
        <v>1</v>
      </c>
      <c r="K1739" s="784">
        <v>6.59</v>
      </c>
      <c r="L1739" s="784">
        <v>6.59</v>
      </c>
      <c r="M1739" s="55" t="s">
        <v>2455</v>
      </c>
    </row>
    <row r="1740" spans="1:13" ht="15">
      <c r="A1740" s="282">
        <v>45846</v>
      </c>
      <c r="B1740" s="55" t="s">
        <v>4051</v>
      </c>
      <c r="C1740" s="786">
        <v>82646</v>
      </c>
      <c r="D1740" s="786" t="s">
        <v>3043</v>
      </c>
      <c r="E1740" s="786">
        <v>110</v>
      </c>
      <c r="F1740" s="786">
        <v>4010</v>
      </c>
      <c r="G1740" s="786" t="s">
        <v>4063</v>
      </c>
      <c r="H1740" s="786" t="s">
        <v>1573</v>
      </c>
      <c r="J1740" s="786">
        <v>1</v>
      </c>
      <c r="K1740" s="786">
        <v>4.04</v>
      </c>
      <c r="L1740" s="786">
        <v>4.04</v>
      </c>
      <c r="M1740" s="55" t="s">
        <v>2455</v>
      </c>
    </row>
    <row r="1741" spans="1:13" ht="15">
      <c r="A1741" s="282">
        <v>45846</v>
      </c>
      <c r="B1741" s="55" t="s">
        <v>4051</v>
      </c>
      <c r="C1741" s="784">
        <v>81563</v>
      </c>
      <c r="D1741" s="784" t="s">
        <v>2533</v>
      </c>
      <c r="E1741" s="784">
        <v>130</v>
      </c>
      <c r="F1741" s="784">
        <v>4010</v>
      </c>
      <c r="G1741" s="784" t="s">
        <v>3807</v>
      </c>
      <c r="H1741" s="784" t="s">
        <v>1573</v>
      </c>
      <c r="J1741" s="784">
        <v>1</v>
      </c>
      <c r="K1741" s="784">
        <v>10.050000000000001</v>
      </c>
      <c r="L1741" s="784">
        <v>10.050000000000001</v>
      </c>
      <c r="M1741" s="55" t="s">
        <v>2455</v>
      </c>
    </row>
    <row r="1742" spans="1:13" ht="15">
      <c r="A1742" s="282">
        <v>45846</v>
      </c>
      <c r="B1742" s="55" t="s">
        <v>4051</v>
      </c>
      <c r="C1742" s="786">
        <v>65642</v>
      </c>
      <c r="D1742" s="786" t="s">
        <v>3170</v>
      </c>
      <c r="E1742" s="786">
        <v>130</v>
      </c>
      <c r="F1742" s="786">
        <v>4010</v>
      </c>
      <c r="G1742" s="786" t="s">
        <v>4064</v>
      </c>
      <c r="H1742" s="786" t="s">
        <v>1573</v>
      </c>
      <c r="J1742" s="786">
        <v>1</v>
      </c>
      <c r="K1742" s="786">
        <v>5.64</v>
      </c>
      <c r="L1742" s="786">
        <v>5.64</v>
      </c>
      <c r="M1742" s="55" t="s">
        <v>2455</v>
      </c>
    </row>
    <row r="1743" spans="1:13" ht="15">
      <c r="A1743" s="282">
        <v>45846</v>
      </c>
      <c r="B1743" s="55" t="s">
        <v>4051</v>
      </c>
      <c r="C1743" s="784">
        <v>80209</v>
      </c>
      <c r="D1743" s="784">
        <v>29</v>
      </c>
      <c r="E1743" s="784" t="s">
        <v>289</v>
      </c>
      <c r="F1743" s="784">
        <v>4010</v>
      </c>
      <c r="G1743" s="784" t="s">
        <v>4065</v>
      </c>
      <c r="H1743" s="784" t="s">
        <v>1573</v>
      </c>
      <c r="J1743" s="784">
        <v>1</v>
      </c>
      <c r="K1743" s="784">
        <v>13.17</v>
      </c>
      <c r="L1743" s="784">
        <v>13.17</v>
      </c>
      <c r="M1743" s="55" t="s">
        <v>2455</v>
      </c>
    </row>
    <row r="1744" spans="1:13" ht="15">
      <c r="A1744" s="282">
        <v>45846</v>
      </c>
      <c r="B1744" s="55" t="s">
        <v>4051</v>
      </c>
      <c r="C1744" s="786">
        <v>67887</v>
      </c>
      <c r="D1744" s="786" t="s">
        <v>3854</v>
      </c>
      <c r="E1744" s="786">
        <v>130</v>
      </c>
      <c r="F1744" s="786">
        <v>4010</v>
      </c>
      <c r="G1744" s="786" t="s">
        <v>2229</v>
      </c>
      <c r="H1744" s="786" t="s">
        <v>1573</v>
      </c>
      <c r="J1744" s="786">
        <v>1</v>
      </c>
      <c r="K1744" s="786">
        <v>6.49</v>
      </c>
      <c r="L1744" s="786">
        <v>6.49</v>
      </c>
      <c r="M1744" s="55" t="s">
        <v>2455</v>
      </c>
    </row>
    <row r="1745" spans="1:13" ht="15">
      <c r="A1745" s="282">
        <v>45846</v>
      </c>
      <c r="B1745" s="55" t="s">
        <v>4051</v>
      </c>
      <c r="C1745" s="784">
        <v>80441</v>
      </c>
      <c r="D1745" s="784" t="s">
        <v>2934</v>
      </c>
      <c r="E1745" s="784">
        <v>130</v>
      </c>
      <c r="F1745" s="784">
        <v>4010</v>
      </c>
      <c r="G1745" s="784" t="s">
        <v>4066</v>
      </c>
      <c r="H1745" s="784" t="s">
        <v>1573</v>
      </c>
      <c r="J1745" s="784">
        <v>1</v>
      </c>
      <c r="K1745" s="784">
        <v>7.96</v>
      </c>
      <c r="L1745" s="784">
        <v>7.96</v>
      </c>
      <c r="M1745" s="55" t="s">
        <v>2455</v>
      </c>
    </row>
    <row r="1746" spans="1:13" ht="15">
      <c r="A1746" s="282">
        <v>45846</v>
      </c>
      <c r="B1746" s="55" t="s">
        <v>4051</v>
      </c>
      <c r="C1746" s="786">
        <v>81316</v>
      </c>
      <c r="D1746" s="786" t="s">
        <v>4067</v>
      </c>
      <c r="E1746" s="786">
        <v>130</v>
      </c>
      <c r="F1746" s="786">
        <v>4010</v>
      </c>
      <c r="G1746" s="786" t="s">
        <v>4068</v>
      </c>
      <c r="H1746" s="786" t="s">
        <v>1573</v>
      </c>
      <c r="J1746" s="786">
        <v>1</v>
      </c>
      <c r="K1746" s="786">
        <v>8.14</v>
      </c>
      <c r="L1746" s="786">
        <v>8.14</v>
      </c>
      <c r="M1746" s="55" t="s">
        <v>2455</v>
      </c>
    </row>
    <row r="1747" spans="1:13" ht="15">
      <c r="A1747" s="282">
        <v>45846</v>
      </c>
      <c r="B1747" s="55" t="s">
        <v>4051</v>
      </c>
      <c r="C1747" s="784">
        <v>81339</v>
      </c>
      <c r="D1747" s="784" t="s">
        <v>4069</v>
      </c>
      <c r="E1747" s="784">
        <v>140</v>
      </c>
      <c r="F1747" s="784">
        <v>4010</v>
      </c>
      <c r="G1747" s="784" t="s">
        <v>4070</v>
      </c>
      <c r="H1747" s="784" t="s">
        <v>1573</v>
      </c>
      <c r="J1747" s="784">
        <v>1</v>
      </c>
      <c r="K1747" s="784">
        <v>6.54</v>
      </c>
      <c r="L1747" s="784">
        <v>6.54</v>
      </c>
      <c r="M1747" s="55" t="s">
        <v>2455</v>
      </c>
    </row>
    <row r="1748" spans="1:13" ht="15">
      <c r="A1748" s="282">
        <v>45846</v>
      </c>
      <c r="B1748" s="55" t="s">
        <v>4051</v>
      </c>
      <c r="C1748" s="786">
        <v>81612</v>
      </c>
      <c r="D1748" s="786" t="s">
        <v>3974</v>
      </c>
      <c r="E1748" s="786">
        <v>130</v>
      </c>
      <c r="F1748" s="786">
        <v>4010</v>
      </c>
      <c r="G1748" s="786" t="s">
        <v>4071</v>
      </c>
      <c r="H1748" s="786" t="s">
        <v>1573</v>
      </c>
      <c r="J1748" s="786">
        <v>1</v>
      </c>
      <c r="K1748" s="786">
        <v>10.61</v>
      </c>
      <c r="L1748" s="786">
        <v>10.61</v>
      </c>
      <c r="M1748" s="55" t="s">
        <v>2455</v>
      </c>
    </row>
    <row r="1749" spans="1:13" ht="15">
      <c r="A1749" s="282">
        <v>45846</v>
      </c>
      <c r="B1749" s="55" t="s">
        <v>4051</v>
      </c>
      <c r="C1749" s="784">
        <v>82719</v>
      </c>
      <c r="D1749" s="784" t="s">
        <v>3193</v>
      </c>
      <c r="E1749" s="784">
        <v>90</v>
      </c>
      <c r="F1749" s="784">
        <v>4010</v>
      </c>
      <c r="G1749" s="784" t="s">
        <v>4072</v>
      </c>
      <c r="H1749" s="784" t="s">
        <v>1573</v>
      </c>
      <c r="J1749" s="784">
        <v>1</v>
      </c>
      <c r="K1749" s="784">
        <v>19.46</v>
      </c>
      <c r="L1749" s="784">
        <v>19.46</v>
      </c>
      <c r="M1749" s="55" t="s">
        <v>2455</v>
      </c>
    </row>
    <row r="1750" spans="1:13" ht="15">
      <c r="A1750" s="282">
        <v>45846</v>
      </c>
      <c r="B1750" s="55" t="s">
        <v>4051</v>
      </c>
      <c r="C1750" s="786">
        <v>83029</v>
      </c>
      <c r="D1750" s="786" t="s">
        <v>2216</v>
      </c>
      <c r="E1750" s="786">
        <v>130</v>
      </c>
      <c r="F1750" s="786">
        <v>4010</v>
      </c>
      <c r="G1750" s="786" t="s">
        <v>4073</v>
      </c>
      <c r="H1750" s="786" t="s">
        <v>1573</v>
      </c>
      <c r="J1750" s="786">
        <v>1</v>
      </c>
      <c r="K1750" s="786">
        <v>8.48</v>
      </c>
      <c r="L1750" s="786">
        <v>8.48</v>
      </c>
      <c r="M1750" s="55" t="s">
        <v>2455</v>
      </c>
    </row>
    <row r="1751" spans="1:13" ht="15">
      <c r="A1751" s="282">
        <v>45846</v>
      </c>
      <c r="B1751" s="55" t="s">
        <v>4051</v>
      </c>
      <c r="C1751" s="784">
        <v>81338</v>
      </c>
      <c r="D1751" s="784" t="s">
        <v>2491</v>
      </c>
      <c r="E1751" s="784">
        <v>160</v>
      </c>
      <c r="F1751" s="784">
        <v>4010</v>
      </c>
      <c r="G1751" s="784" t="s">
        <v>4074</v>
      </c>
      <c r="H1751" s="784" t="s">
        <v>1573</v>
      </c>
      <c r="J1751" s="784">
        <v>1</v>
      </c>
      <c r="K1751" s="784">
        <v>7.38</v>
      </c>
      <c r="L1751" s="784">
        <v>7.38</v>
      </c>
      <c r="M1751" s="55" t="s">
        <v>2455</v>
      </c>
    </row>
    <row r="1752" spans="1:13" ht="15">
      <c r="A1752" s="282">
        <v>45846</v>
      </c>
      <c r="B1752" s="55" t="s">
        <v>4051</v>
      </c>
      <c r="C1752" s="786">
        <v>81316</v>
      </c>
      <c r="D1752" s="786" t="s">
        <v>2394</v>
      </c>
      <c r="E1752" s="786">
        <v>130</v>
      </c>
      <c r="F1752" s="786">
        <v>4010</v>
      </c>
      <c r="G1752" s="786" t="s">
        <v>4075</v>
      </c>
      <c r="H1752" s="786" t="s">
        <v>1573</v>
      </c>
      <c r="J1752" s="786">
        <v>1</v>
      </c>
      <c r="K1752" s="786">
        <v>8.14</v>
      </c>
      <c r="L1752" s="786">
        <v>8.14</v>
      </c>
      <c r="M1752" s="55" t="s">
        <v>2455</v>
      </c>
    </row>
    <row r="1753" spans="1:13" ht="15">
      <c r="A1753" s="282">
        <v>45846</v>
      </c>
      <c r="B1753" s="55" t="s">
        <v>4051</v>
      </c>
      <c r="C1753" s="784">
        <v>83110</v>
      </c>
      <c r="D1753" s="784" t="s">
        <v>3125</v>
      </c>
      <c r="E1753" s="784">
        <v>70</v>
      </c>
      <c r="F1753" s="784">
        <v>4010</v>
      </c>
      <c r="G1753" s="784" t="s">
        <v>4076</v>
      </c>
      <c r="H1753" s="784" t="s">
        <v>1573</v>
      </c>
      <c r="J1753" s="784">
        <v>1</v>
      </c>
      <c r="K1753" s="784">
        <v>8.2899999999999991</v>
      </c>
      <c r="L1753" s="784">
        <v>8.2899999999999991</v>
      </c>
      <c r="M1753" s="55" t="s">
        <v>2455</v>
      </c>
    </row>
    <row r="1754" spans="1:13" ht="15">
      <c r="A1754" s="282">
        <v>45846</v>
      </c>
      <c r="B1754" s="55" t="s">
        <v>4051</v>
      </c>
      <c r="C1754" s="786">
        <v>81316</v>
      </c>
      <c r="D1754" s="786" t="s">
        <v>3734</v>
      </c>
      <c r="E1754" s="786">
        <v>160</v>
      </c>
      <c r="F1754" s="786">
        <v>4010</v>
      </c>
      <c r="G1754" s="786" t="s">
        <v>4077</v>
      </c>
      <c r="H1754" s="786" t="s">
        <v>1573</v>
      </c>
      <c r="J1754" s="786">
        <v>1</v>
      </c>
      <c r="K1754" s="786">
        <v>7.43</v>
      </c>
      <c r="L1754" s="786">
        <v>7.43</v>
      </c>
      <c r="M1754" s="55" t="s">
        <v>2455</v>
      </c>
    </row>
    <row r="1755" spans="1:13" ht="15">
      <c r="A1755" s="282">
        <v>45846</v>
      </c>
      <c r="B1755" s="55" t="s">
        <v>4051</v>
      </c>
      <c r="C1755" s="784">
        <v>82048</v>
      </c>
      <c r="D1755" s="784" t="s">
        <v>2788</v>
      </c>
      <c r="E1755" s="784">
        <v>130</v>
      </c>
      <c r="F1755" s="784">
        <v>4010</v>
      </c>
      <c r="G1755" s="784" t="s">
        <v>4078</v>
      </c>
      <c r="H1755" s="784" t="s">
        <v>1573</v>
      </c>
      <c r="J1755" s="784">
        <v>1</v>
      </c>
      <c r="K1755" s="784">
        <v>10.52</v>
      </c>
      <c r="L1755" s="784">
        <v>10.52</v>
      </c>
      <c r="M1755" s="55" t="s">
        <v>2455</v>
      </c>
    </row>
    <row r="1756" spans="1:13" ht="15">
      <c r="A1756" s="282">
        <v>45846</v>
      </c>
      <c r="B1756" s="55" t="s">
        <v>4051</v>
      </c>
      <c r="C1756" s="786">
        <v>43205</v>
      </c>
      <c r="D1756" s="786" t="s">
        <v>3043</v>
      </c>
      <c r="E1756" s="786">
        <v>110</v>
      </c>
      <c r="F1756" s="786">
        <v>4010</v>
      </c>
      <c r="G1756" s="786" t="s">
        <v>4079</v>
      </c>
      <c r="H1756" s="786" t="s">
        <v>1573</v>
      </c>
      <c r="J1756" s="786">
        <v>1</v>
      </c>
      <c r="K1756" s="786">
        <v>3.05</v>
      </c>
      <c r="L1756" s="786">
        <v>3.05</v>
      </c>
      <c r="M1756" s="55" t="s">
        <v>2455</v>
      </c>
    </row>
    <row r="1757" spans="1:13" ht="15">
      <c r="A1757" s="282">
        <v>45846</v>
      </c>
      <c r="B1757" s="55" t="s">
        <v>4051</v>
      </c>
      <c r="C1757" s="784">
        <v>81672</v>
      </c>
      <c r="D1757" s="784" t="s">
        <v>3106</v>
      </c>
      <c r="E1757" s="784">
        <v>110</v>
      </c>
      <c r="F1757" s="784">
        <v>4010</v>
      </c>
      <c r="G1757" s="784" t="s">
        <v>4080</v>
      </c>
      <c r="H1757" s="784" t="s">
        <v>1573</v>
      </c>
      <c r="J1757" s="784">
        <v>1</v>
      </c>
      <c r="K1757" s="784">
        <v>8.2200000000000006</v>
      </c>
      <c r="L1757" s="784">
        <v>8.2200000000000006</v>
      </c>
      <c r="M1757" s="55" t="s">
        <v>2455</v>
      </c>
    </row>
    <row r="1758" spans="1:13" ht="15">
      <c r="A1758" s="282">
        <v>45846</v>
      </c>
      <c r="B1758" s="55" t="s">
        <v>4051</v>
      </c>
      <c r="C1758" s="786">
        <v>67377</v>
      </c>
      <c r="D1758" s="786" t="s">
        <v>3049</v>
      </c>
      <c r="E1758" s="786">
        <v>130</v>
      </c>
      <c r="F1758" s="786">
        <v>4010</v>
      </c>
      <c r="G1758" s="786" t="s">
        <v>2901</v>
      </c>
      <c r="H1758" s="786" t="s">
        <v>1573</v>
      </c>
      <c r="J1758" s="786">
        <v>1</v>
      </c>
      <c r="K1758" s="786">
        <v>4.4400000000000004</v>
      </c>
      <c r="L1758" s="786">
        <v>4.4400000000000004</v>
      </c>
      <c r="M1758" s="55" t="s">
        <v>2455</v>
      </c>
    </row>
    <row r="1759" spans="1:13" ht="15">
      <c r="A1759" s="282">
        <v>45846</v>
      </c>
      <c r="B1759" s="55" t="s">
        <v>4051</v>
      </c>
      <c r="C1759" s="784">
        <v>82660</v>
      </c>
      <c r="D1759" s="784" t="s">
        <v>2497</v>
      </c>
      <c r="E1759" s="784">
        <v>90</v>
      </c>
      <c r="F1759" s="784">
        <v>4010</v>
      </c>
      <c r="G1759" s="784" t="s">
        <v>4081</v>
      </c>
      <c r="H1759" s="784" t="s">
        <v>1573</v>
      </c>
      <c r="J1759" s="784">
        <v>1</v>
      </c>
      <c r="K1759" s="784">
        <v>5.94</v>
      </c>
      <c r="L1759" s="784">
        <v>5.94</v>
      </c>
      <c r="M1759" s="55" t="s">
        <v>2455</v>
      </c>
    </row>
    <row r="1760" spans="1:13" ht="15">
      <c r="A1760" s="282">
        <v>45846</v>
      </c>
      <c r="B1760" s="55" t="s">
        <v>4051</v>
      </c>
      <c r="C1760" s="786">
        <v>82719</v>
      </c>
      <c r="D1760" s="786" t="s">
        <v>3332</v>
      </c>
      <c r="E1760" s="786">
        <v>110</v>
      </c>
      <c r="F1760" s="786">
        <v>4010</v>
      </c>
      <c r="G1760" s="786" t="s">
        <v>4082</v>
      </c>
      <c r="H1760" s="786" t="s">
        <v>1573</v>
      </c>
      <c r="J1760" s="786">
        <v>1</v>
      </c>
      <c r="K1760" s="786">
        <v>17.399999999999999</v>
      </c>
      <c r="L1760" s="786">
        <v>17.399999999999999</v>
      </c>
      <c r="M1760" s="55" t="s">
        <v>2455</v>
      </c>
    </row>
    <row r="1761" spans="1:13" ht="15">
      <c r="A1761" s="282">
        <v>45846</v>
      </c>
      <c r="B1761" s="55" t="s">
        <v>4051</v>
      </c>
      <c r="C1761" s="784">
        <v>68048</v>
      </c>
      <c r="D1761" s="784" t="s">
        <v>2493</v>
      </c>
      <c r="E1761" s="784">
        <v>85</v>
      </c>
      <c r="F1761" s="784">
        <v>4010</v>
      </c>
      <c r="G1761" s="784" t="s">
        <v>4083</v>
      </c>
      <c r="H1761" s="784" t="s">
        <v>1573</v>
      </c>
      <c r="J1761" s="784">
        <v>1</v>
      </c>
      <c r="K1761" s="784">
        <v>3.41</v>
      </c>
      <c r="L1761" s="784">
        <v>3.41</v>
      </c>
      <c r="M1761" s="55" t="s">
        <v>2455</v>
      </c>
    </row>
    <row r="1762" spans="1:13" ht="15">
      <c r="A1762" s="282">
        <v>45846</v>
      </c>
      <c r="B1762" s="55" t="s">
        <v>4051</v>
      </c>
      <c r="C1762" s="786">
        <v>82615</v>
      </c>
      <c r="D1762" s="786" t="s">
        <v>3023</v>
      </c>
      <c r="E1762" s="786">
        <v>150</v>
      </c>
      <c r="F1762" s="786">
        <v>4010</v>
      </c>
      <c r="G1762" s="786" t="s">
        <v>2918</v>
      </c>
      <c r="H1762" s="786" t="s">
        <v>1573</v>
      </c>
      <c r="J1762" s="786">
        <v>1</v>
      </c>
      <c r="K1762" s="786">
        <v>7.8</v>
      </c>
      <c r="L1762" s="786">
        <v>7.8</v>
      </c>
      <c r="M1762" s="55" t="s">
        <v>2455</v>
      </c>
    </row>
    <row r="1763" spans="1:13" ht="15">
      <c r="A1763" s="282">
        <v>45846</v>
      </c>
      <c r="B1763" s="55" t="s">
        <v>4051</v>
      </c>
      <c r="C1763" s="784">
        <v>81339</v>
      </c>
      <c r="D1763" s="784" t="s">
        <v>3766</v>
      </c>
      <c r="E1763" s="784">
        <v>130</v>
      </c>
      <c r="F1763" s="784">
        <v>4010</v>
      </c>
      <c r="G1763" s="784" t="s">
        <v>4084</v>
      </c>
      <c r="H1763" s="784" t="s">
        <v>1573</v>
      </c>
      <c r="J1763" s="784">
        <v>1</v>
      </c>
      <c r="K1763" s="784">
        <v>6.49</v>
      </c>
      <c r="L1763" s="784">
        <v>6.49</v>
      </c>
      <c r="M1763" s="55" t="s">
        <v>2455</v>
      </c>
    </row>
    <row r="1764" spans="1:13" ht="15">
      <c r="A1764" s="282">
        <v>45846</v>
      </c>
      <c r="B1764" s="55" t="s">
        <v>4051</v>
      </c>
      <c r="C1764" s="786">
        <v>83111</v>
      </c>
      <c r="D1764" s="786" t="s">
        <v>2932</v>
      </c>
      <c r="E1764" s="786">
        <v>110</v>
      </c>
      <c r="F1764" s="786">
        <v>4010</v>
      </c>
      <c r="G1764" s="786" t="s">
        <v>2925</v>
      </c>
      <c r="H1764" s="786" t="s">
        <v>1573</v>
      </c>
      <c r="J1764" s="786">
        <v>2</v>
      </c>
      <c r="K1764" s="786">
        <v>3.98</v>
      </c>
      <c r="L1764" s="786">
        <v>7.96</v>
      </c>
      <c r="M1764" s="55" t="s">
        <v>2455</v>
      </c>
    </row>
    <row r="1765" spans="1:13" ht="15">
      <c r="A1765" s="282">
        <v>45846</v>
      </c>
      <c r="B1765" s="55" t="s">
        <v>4051</v>
      </c>
      <c r="C1765" s="784">
        <v>82645</v>
      </c>
      <c r="D1765" s="784" t="s">
        <v>2474</v>
      </c>
      <c r="E1765" s="784">
        <v>140</v>
      </c>
      <c r="F1765" s="784">
        <v>4010</v>
      </c>
      <c r="G1765" s="784" t="s">
        <v>2928</v>
      </c>
      <c r="H1765" s="784" t="s">
        <v>1573</v>
      </c>
      <c r="J1765" s="784">
        <v>1</v>
      </c>
      <c r="K1765" s="784">
        <v>4.7</v>
      </c>
      <c r="L1765" s="784">
        <v>4.7</v>
      </c>
      <c r="M1765" s="55" t="s">
        <v>2455</v>
      </c>
    </row>
    <row r="1766" spans="1:13" ht="15">
      <c r="A1766" s="282">
        <v>45846</v>
      </c>
      <c r="B1766" s="55" t="s">
        <v>4051</v>
      </c>
      <c r="C1766" s="786">
        <v>82608</v>
      </c>
      <c r="D1766" s="786" t="s">
        <v>4085</v>
      </c>
      <c r="E1766" s="786">
        <v>100</v>
      </c>
      <c r="F1766" s="786">
        <v>4010</v>
      </c>
      <c r="G1766" s="786" t="s">
        <v>4086</v>
      </c>
      <c r="H1766" s="786" t="s">
        <v>1573</v>
      </c>
      <c r="J1766" s="786">
        <v>1</v>
      </c>
      <c r="K1766" s="786">
        <v>9.16</v>
      </c>
      <c r="L1766" s="786">
        <v>9.16</v>
      </c>
      <c r="M1766" s="55" t="s">
        <v>2455</v>
      </c>
    </row>
    <row r="1767" spans="1:13" ht="15">
      <c r="A1767" s="282">
        <v>45846</v>
      </c>
      <c r="B1767" s="55" t="s">
        <v>4051</v>
      </c>
      <c r="C1767" s="784">
        <v>81339</v>
      </c>
      <c r="D1767" s="784" t="s">
        <v>4087</v>
      </c>
      <c r="E1767" s="784">
        <v>130</v>
      </c>
      <c r="F1767" s="784">
        <v>4010</v>
      </c>
      <c r="G1767" s="784" t="s">
        <v>4088</v>
      </c>
      <c r="H1767" s="784" t="s">
        <v>1573</v>
      </c>
      <c r="J1767" s="784">
        <v>1</v>
      </c>
      <c r="K1767" s="784">
        <v>6.38</v>
      </c>
      <c r="L1767" s="784">
        <v>6.38</v>
      </c>
      <c r="M1767" s="55" t="s">
        <v>2455</v>
      </c>
    </row>
    <row r="1768" spans="1:13" ht="15">
      <c r="A1768" s="282">
        <v>45846</v>
      </c>
      <c r="B1768" s="55" t="s">
        <v>4051</v>
      </c>
      <c r="C1768" s="786">
        <v>83101</v>
      </c>
      <c r="D1768" s="786" t="s">
        <v>3997</v>
      </c>
      <c r="E1768" s="786">
        <v>90</v>
      </c>
      <c r="F1768" s="786">
        <v>4010</v>
      </c>
      <c r="G1768" s="786" t="s">
        <v>4089</v>
      </c>
      <c r="H1768" s="786" t="s">
        <v>1573</v>
      </c>
      <c r="J1768" s="786">
        <v>1</v>
      </c>
      <c r="K1768" s="786">
        <v>5.92</v>
      </c>
      <c r="L1768" s="786">
        <v>5.92</v>
      </c>
      <c r="M1768" s="55" t="s">
        <v>2455</v>
      </c>
    </row>
    <row r="1769" spans="1:13" ht="15">
      <c r="A1769" s="282">
        <v>45846</v>
      </c>
      <c r="B1769" s="55" t="s">
        <v>4051</v>
      </c>
      <c r="C1769" s="784">
        <v>81339</v>
      </c>
      <c r="D1769" s="784" t="s">
        <v>3468</v>
      </c>
      <c r="E1769" s="784">
        <v>85</v>
      </c>
      <c r="F1769" s="784">
        <v>4010</v>
      </c>
      <c r="G1769" s="784" t="s">
        <v>4090</v>
      </c>
      <c r="H1769" s="784" t="s">
        <v>1573</v>
      </c>
      <c r="J1769" s="784">
        <v>1</v>
      </c>
      <c r="K1769" s="784">
        <v>5.58</v>
      </c>
      <c r="L1769" s="784">
        <v>5.58</v>
      </c>
      <c r="M1769" s="55" t="s">
        <v>2455</v>
      </c>
    </row>
    <row r="1770" spans="1:13" ht="15">
      <c r="A1770" s="282">
        <v>45846</v>
      </c>
      <c r="B1770" s="55" t="s">
        <v>4051</v>
      </c>
      <c r="C1770" s="786">
        <v>82780</v>
      </c>
      <c r="D1770" s="786" t="s">
        <v>2736</v>
      </c>
      <c r="E1770" s="786">
        <v>130</v>
      </c>
      <c r="F1770" s="786">
        <v>4010</v>
      </c>
      <c r="G1770" s="786" t="s">
        <v>2935</v>
      </c>
      <c r="H1770" s="786" t="s">
        <v>1573</v>
      </c>
      <c r="J1770" s="786">
        <v>1</v>
      </c>
      <c r="K1770" s="786">
        <v>10.87</v>
      </c>
      <c r="L1770" s="786">
        <v>10.87</v>
      </c>
      <c r="M1770" s="55" t="s">
        <v>2455</v>
      </c>
    </row>
    <row r="1771" spans="1:13" ht="15">
      <c r="A1771" s="282">
        <v>45846</v>
      </c>
      <c r="B1771" s="55" t="s">
        <v>4051</v>
      </c>
      <c r="C1771" s="784">
        <v>81339</v>
      </c>
      <c r="D1771" s="784" t="s">
        <v>2866</v>
      </c>
      <c r="E1771" s="784">
        <v>120</v>
      </c>
      <c r="F1771" s="784">
        <v>4010</v>
      </c>
      <c r="G1771" s="784" t="s">
        <v>2962</v>
      </c>
      <c r="H1771" s="784" t="s">
        <v>1573</v>
      </c>
      <c r="J1771" s="784">
        <v>1</v>
      </c>
      <c r="K1771" s="784">
        <v>7.25</v>
      </c>
      <c r="L1771" s="784">
        <v>7.25</v>
      </c>
      <c r="M1771" s="55" t="s">
        <v>2455</v>
      </c>
    </row>
    <row r="1772" spans="1:13" ht="15">
      <c r="A1772" s="282">
        <v>45846</v>
      </c>
      <c r="B1772" s="55" t="s">
        <v>4051</v>
      </c>
      <c r="C1772" s="786">
        <v>81854</v>
      </c>
      <c r="D1772" s="786" t="s">
        <v>3672</v>
      </c>
      <c r="E1772" s="786">
        <v>120</v>
      </c>
      <c r="F1772" s="786">
        <v>4010</v>
      </c>
      <c r="G1772" s="786" t="s">
        <v>4091</v>
      </c>
      <c r="H1772" s="786" t="s">
        <v>1573</v>
      </c>
      <c r="J1772" s="786">
        <v>1</v>
      </c>
      <c r="K1772" s="786">
        <v>12.96</v>
      </c>
      <c r="L1772" s="786">
        <v>12.96</v>
      </c>
      <c r="M1772" s="55" t="s">
        <v>2455</v>
      </c>
    </row>
    <row r="1773" spans="1:13" ht="15">
      <c r="A1773" s="282">
        <v>45846</v>
      </c>
      <c r="B1773" s="55" t="s">
        <v>4051</v>
      </c>
      <c r="C1773" s="784">
        <v>82182</v>
      </c>
      <c r="D1773" s="784" t="s">
        <v>2268</v>
      </c>
      <c r="E1773" s="784">
        <v>110</v>
      </c>
      <c r="F1773" s="784">
        <v>4010</v>
      </c>
      <c r="G1773" s="784" t="s">
        <v>4092</v>
      </c>
      <c r="H1773" s="784" t="s">
        <v>1573</v>
      </c>
      <c r="J1773" s="784">
        <v>1</v>
      </c>
      <c r="K1773" s="784">
        <v>9.81</v>
      </c>
      <c r="L1773" s="784">
        <v>9.81</v>
      </c>
      <c r="M1773" s="55" t="s">
        <v>2455</v>
      </c>
    </row>
    <row r="1774" spans="1:13" ht="15">
      <c r="A1774" s="282">
        <v>45846</v>
      </c>
      <c r="B1774" s="55" t="s">
        <v>4051</v>
      </c>
      <c r="C1774" s="786">
        <v>81764</v>
      </c>
      <c r="D1774" s="786" t="s">
        <v>4093</v>
      </c>
      <c r="E1774" s="786">
        <v>120</v>
      </c>
      <c r="F1774" s="786">
        <v>4010</v>
      </c>
      <c r="G1774" s="786" t="s">
        <v>2964</v>
      </c>
      <c r="H1774" s="786" t="s">
        <v>1573</v>
      </c>
      <c r="J1774" s="786">
        <v>1</v>
      </c>
      <c r="K1774" s="786">
        <v>3.92</v>
      </c>
      <c r="L1774" s="786">
        <v>3.92</v>
      </c>
      <c r="M1774" s="55" t="s">
        <v>2455</v>
      </c>
    </row>
    <row r="1775" spans="1:13" ht="15">
      <c r="A1775" s="282">
        <v>45846</v>
      </c>
      <c r="B1775" s="55" t="s">
        <v>4051</v>
      </c>
      <c r="C1775" s="784">
        <v>82954</v>
      </c>
      <c r="D1775" s="784" t="s">
        <v>3421</v>
      </c>
      <c r="E1775" s="784">
        <v>120</v>
      </c>
      <c r="F1775" s="784">
        <v>4010</v>
      </c>
      <c r="G1775" s="784" t="s">
        <v>2827</v>
      </c>
      <c r="H1775" s="784" t="s">
        <v>1573</v>
      </c>
      <c r="J1775" s="784">
        <v>1</v>
      </c>
      <c r="K1775" s="784">
        <v>6.9</v>
      </c>
      <c r="L1775" s="784">
        <v>6.9</v>
      </c>
      <c r="M1775" s="55" t="s">
        <v>2455</v>
      </c>
    </row>
    <row r="1776" spans="1:13" ht="15">
      <c r="A1776" s="282">
        <v>45846</v>
      </c>
      <c r="B1776" s="55" t="s">
        <v>4051</v>
      </c>
      <c r="C1776" s="786">
        <v>81339</v>
      </c>
      <c r="D1776" s="786" t="s">
        <v>4094</v>
      </c>
      <c r="E1776" s="786">
        <v>160</v>
      </c>
      <c r="F1776" s="786">
        <v>4010</v>
      </c>
      <c r="G1776" s="786" t="s">
        <v>2838</v>
      </c>
      <c r="H1776" s="786" t="s">
        <v>1573</v>
      </c>
      <c r="J1776" s="786">
        <v>1</v>
      </c>
      <c r="K1776" s="786">
        <v>5.74</v>
      </c>
      <c r="L1776" s="786">
        <v>5.74</v>
      </c>
      <c r="M1776" s="55" t="s">
        <v>2455</v>
      </c>
    </row>
    <row r="1777" spans="1:13" ht="15">
      <c r="A1777" s="282">
        <v>45846</v>
      </c>
      <c r="B1777" s="55" t="s">
        <v>4051</v>
      </c>
      <c r="C1777" s="784">
        <v>82242</v>
      </c>
      <c r="D1777" s="784" t="s">
        <v>2495</v>
      </c>
      <c r="E1777" s="784">
        <v>100</v>
      </c>
      <c r="F1777" s="784">
        <v>4010</v>
      </c>
      <c r="G1777" s="784" t="s">
        <v>2850</v>
      </c>
      <c r="H1777" s="784" t="s">
        <v>1573</v>
      </c>
      <c r="J1777" s="784">
        <v>1</v>
      </c>
      <c r="K1777" s="784">
        <v>11.29</v>
      </c>
      <c r="L1777" s="784">
        <v>11.29</v>
      </c>
      <c r="M1777" s="55" t="s">
        <v>2455</v>
      </c>
    </row>
    <row r="1778" spans="1:13" ht="15">
      <c r="A1778" s="282">
        <v>45846</v>
      </c>
      <c r="B1778" s="55" t="s">
        <v>4051</v>
      </c>
      <c r="C1778" s="786">
        <v>82591</v>
      </c>
      <c r="D1778" s="786" t="s">
        <v>3205</v>
      </c>
      <c r="E1778" s="786">
        <v>120</v>
      </c>
      <c r="F1778" s="786">
        <v>4010</v>
      </c>
      <c r="G1778" s="786" t="s">
        <v>4095</v>
      </c>
      <c r="H1778" s="786" t="s">
        <v>1573</v>
      </c>
      <c r="J1778" s="786">
        <v>1</v>
      </c>
      <c r="K1778" s="786">
        <v>4.82</v>
      </c>
      <c r="L1778" s="786">
        <v>4.82</v>
      </c>
      <c r="M1778" s="55" t="s">
        <v>2455</v>
      </c>
    </row>
    <row r="1779" spans="1:13" ht="15">
      <c r="A1779" s="282">
        <v>45846</v>
      </c>
      <c r="B1779" s="55" t="s">
        <v>4051</v>
      </c>
      <c r="C1779" s="784">
        <v>82591</v>
      </c>
      <c r="D1779" s="784" t="s">
        <v>2493</v>
      </c>
      <c r="E1779" s="784">
        <v>120</v>
      </c>
      <c r="F1779" s="784">
        <v>4010</v>
      </c>
      <c r="G1779" s="784" t="s">
        <v>4096</v>
      </c>
      <c r="H1779" s="784" t="s">
        <v>1573</v>
      </c>
      <c r="J1779" s="784">
        <v>1</v>
      </c>
      <c r="K1779" s="784">
        <v>4.82</v>
      </c>
      <c r="L1779" s="784">
        <v>4.82</v>
      </c>
      <c r="M1779" s="55" t="s">
        <v>2455</v>
      </c>
    </row>
    <row r="1780" spans="1:13" ht="15">
      <c r="A1780" s="282">
        <v>45846</v>
      </c>
      <c r="B1780" s="55" t="s">
        <v>4051</v>
      </c>
      <c r="C1780" s="786">
        <v>82717</v>
      </c>
      <c r="D1780" s="786" t="s">
        <v>3298</v>
      </c>
      <c r="E1780" s="786">
        <v>70</v>
      </c>
      <c r="F1780" s="786">
        <v>4010</v>
      </c>
      <c r="G1780" s="786" t="s">
        <v>4097</v>
      </c>
      <c r="H1780" s="786" t="s">
        <v>1573</v>
      </c>
      <c r="J1780" s="786">
        <v>1</v>
      </c>
      <c r="K1780" s="786">
        <v>8.81</v>
      </c>
      <c r="L1780" s="786">
        <v>8.81</v>
      </c>
      <c r="M1780" s="55" t="s">
        <v>2455</v>
      </c>
    </row>
    <row r="1781" spans="1:13" ht="15">
      <c r="A1781" s="282">
        <v>45846</v>
      </c>
      <c r="B1781" s="55" t="s">
        <v>4051</v>
      </c>
      <c r="C1781" s="784">
        <v>81339</v>
      </c>
      <c r="D1781" s="784" t="s">
        <v>2937</v>
      </c>
      <c r="E1781" s="784">
        <v>110</v>
      </c>
      <c r="F1781" s="784">
        <v>4010</v>
      </c>
      <c r="G1781" s="784" t="s">
        <v>2851</v>
      </c>
      <c r="H1781" s="784" t="s">
        <v>1573</v>
      </c>
      <c r="J1781" s="784">
        <v>1</v>
      </c>
      <c r="K1781" s="784">
        <v>7.41</v>
      </c>
      <c r="L1781" s="784">
        <v>7.41</v>
      </c>
      <c r="M1781" s="55" t="s">
        <v>2455</v>
      </c>
    </row>
    <row r="1782" spans="1:13" ht="15">
      <c r="A1782" s="282">
        <v>45846</v>
      </c>
      <c r="B1782" s="55" t="s">
        <v>4051</v>
      </c>
      <c r="C1782" s="786">
        <v>83104</v>
      </c>
      <c r="D1782" s="786" t="s">
        <v>3648</v>
      </c>
      <c r="E1782" s="786">
        <v>130</v>
      </c>
      <c r="F1782" s="786">
        <v>4010</v>
      </c>
      <c r="G1782" s="786" t="s">
        <v>4098</v>
      </c>
      <c r="H1782" s="786" t="s">
        <v>1573</v>
      </c>
      <c r="J1782" s="786">
        <v>1</v>
      </c>
      <c r="K1782" s="786">
        <v>4.4000000000000004</v>
      </c>
      <c r="L1782" s="786">
        <v>4.4000000000000004</v>
      </c>
      <c r="M1782" s="55" t="s">
        <v>2455</v>
      </c>
    </row>
    <row r="1783" spans="1:13" ht="15">
      <c r="A1783" s="282">
        <v>45846</v>
      </c>
      <c r="B1783" s="55" t="s">
        <v>4051</v>
      </c>
      <c r="C1783" s="784">
        <v>81347</v>
      </c>
      <c r="D1783" s="784" t="s">
        <v>3889</v>
      </c>
      <c r="E1783" s="784">
        <v>110</v>
      </c>
      <c r="F1783" s="784">
        <v>4010</v>
      </c>
      <c r="G1783" s="784" t="s">
        <v>4099</v>
      </c>
      <c r="H1783" s="784" t="s">
        <v>1573</v>
      </c>
      <c r="J1783" s="784">
        <v>1</v>
      </c>
      <c r="K1783" s="784">
        <v>8.08</v>
      </c>
      <c r="L1783" s="784">
        <v>8.08</v>
      </c>
      <c r="M1783" s="55" t="s">
        <v>2455</v>
      </c>
    </row>
    <row r="1784" spans="1:13" ht="15">
      <c r="A1784" s="282">
        <v>45846</v>
      </c>
      <c r="B1784" s="55" t="s">
        <v>4051</v>
      </c>
      <c r="C1784" s="786">
        <v>82917</v>
      </c>
      <c r="D1784" s="786" t="s">
        <v>3230</v>
      </c>
      <c r="E1784" s="786">
        <v>130</v>
      </c>
      <c r="F1784" s="786">
        <v>4010</v>
      </c>
      <c r="G1784" s="786" t="s">
        <v>4100</v>
      </c>
      <c r="H1784" s="786" t="s">
        <v>1573</v>
      </c>
      <c r="J1784" s="786">
        <v>1</v>
      </c>
      <c r="K1784" s="786">
        <v>8.33</v>
      </c>
      <c r="L1784" s="786">
        <v>8.33</v>
      </c>
      <c r="M1784" s="55" t="s">
        <v>2455</v>
      </c>
    </row>
    <row r="1785" spans="1:13" ht="15">
      <c r="A1785" s="282">
        <v>45846</v>
      </c>
      <c r="B1785" s="55" t="s">
        <v>4051</v>
      </c>
      <c r="C1785" s="784">
        <v>82722</v>
      </c>
      <c r="D1785" s="784" t="s">
        <v>2954</v>
      </c>
      <c r="E1785" s="784">
        <v>60</v>
      </c>
      <c r="F1785" s="784">
        <v>4010</v>
      </c>
      <c r="G1785" s="784" t="s">
        <v>2853</v>
      </c>
      <c r="H1785" s="784" t="s">
        <v>1573</v>
      </c>
      <c r="J1785" s="784">
        <v>1</v>
      </c>
      <c r="K1785" s="784">
        <v>10.63</v>
      </c>
      <c r="L1785" s="784">
        <v>10.63</v>
      </c>
      <c r="M1785" s="55" t="s">
        <v>2455</v>
      </c>
    </row>
    <row r="1786" spans="1:13" ht="15">
      <c r="A1786" s="282">
        <v>45846</v>
      </c>
      <c r="B1786" s="55" t="s">
        <v>4051</v>
      </c>
      <c r="C1786" s="786">
        <v>81496</v>
      </c>
      <c r="D1786" s="786" t="s">
        <v>3048</v>
      </c>
      <c r="E1786" s="786">
        <v>120</v>
      </c>
      <c r="F1786" s="786">
        <v>4010</v>
      </c>
      <c r="G1786" s="786" t="s">
        <v>4101</v>
      </c>
      <c r="H1786" s="786" t="s">
        <v>1573</v>
      </c>
      <c r="J1786" s="786">
        <v>1</v>
      </c>
      <c r="K1786" s="786">
        <v>7.27</v>
      </c>
      <c r="L1786" s="786">
        <v>7.27</v>
      </c>
      <c r="M1786" s="55" t="s">
        <v>2455</v>
      </c>
    </row>
    <row r="1787" spans="1:13" ht="15">
      <c r="A1787" s="282">
        <v>45846</v>
      </c>
      <c r="B1787" s="55" t="s">
        <v>4051</v>
      </c>
      <c r="C1787" s="784">
        <v>82506</v>
      </c>
      <c r="D1787" s="784" t="s">
        <v>2479</v>
      </c>
      <c r="E1787" s="784">
        <v>130</v>
      </c>
      <c r="F1787" s="784">
        <v>4010</v>
      </c>
      <c r="G1787" s="784" t="s">
        <v>2820</v>
      </c>
      <c r="H1787" s="784" t="s">
        <v>1573</v>
      </c>
      <c r="J1787" s="784">
        <v>1</v>
      </c>
      <c r="K1787" s="784">
        <v>10.92</v>
      </c>
      <c r="L1787" s="784">
        <v>10.92</v>
      </c>
      <c r="M1787" s="55" t="s">
        <v>2455</v>
      </c>
    </row>
    <row r="1788" spans="1:13" ht="15">
      <c r="A1788" s="282">
        <v>45846</v>
      </c>
      <c r="B1788" s="55" t="s">
        <v>4051</v>
      </c>
      <c r="C1788" s="786">
        <v>82646</v>
      </c>
      <c r="D1788" s="786" t="s">
        <v>2493</v>
      </c>
      <c r="E1788" s="786">
        <v>140</v>
      </c>
      <c r="F1788" s="786">
        <v>4010</v>
      </c>
      <c r="G1788" s="786" t="s">
        <v>4007</v>
      </c>
      <c r="H1788" s="786" t="s">
        <v>1573</v>
      </c>
      <c r="J1788" s="786">
        <v>1</v>
      </c>
      <c r="K1788" s="786">
        <v>4.04</v>
      </c>
      <c r="L1788" s="786">
        <v>4.04</v>
      </c>
      <c r="M1788" s="55" t="s">
        <v>2455</v>
      </c>
    </row>
    <row r="1789" spans="1:13" ht="15">
      <c r="A1789" s="282">
        <v>45846</v>
      </c>
      <c r="B1789" s="55" t="s">
        <v>4051</v>
      </c>
      <c r="C1789" s="784">
        <v>82717</v>
      </c>
      <c r="D1789" s="784" t="s">
        <v>3332</v>
      </c>
      <c r="E1789" s="784">
        <v>70</v>
      </c>
      <c r="F1789" s="784">
        <v>4010</v>
      </c>
      <c r="G1789" s="784" t="s">
        <v>4102</v>
      </c>
      <c r="H1789" s="784" t="s">
        <v>1573</v>
      </c>
      <c r="J1789" s="784">
        <v>1</v>
      </c>
      <c r="K1789" s="784">
        <v>9.2799999999999994</v>
      </c>
      <c r="L1789" s="784">
        <v>9.2799999999999994</v>
      </c>
      <c r="M1789" s="55" t="s">
        <v>2455</v>
      </c>
    </row>
    <row r="1790" spans="1:13" ht="15">
      <c r="A1790" s="282">
        <v>45846</v>
      </c>
      <c r="B1790" s="55" t="s">
        <v>4051</v>
      </c>
      <c r="C1790" s="786">
        <v>82666</v>
      </c>
      <c r="D1790" s="786" t="s">
        <v>2783</v>
      </c>
      <c r="E1790" s="786">
        <v>80</v>
      </c>
      <c r="F1790" s="786">
        <v>4010</v>
      </c>
      <c r="G1790" s="786" t="s">
        <v>4103</v>
      </c>
      <c r="H1790" s="786" t="s">
        <v>1573</v>
      </c>
      <c r="J1790" s="786">
        <v>1</v>
      </c>
      <c r="K1790" s="786">
        <v>9.23</v>
      </c>
      <c r="L1790" s="786">
        <v>9.23</v>
      </c>
      <c r="M1790" s="55" t="s">
        <v>2455</v>
      </c>
    </row>
    <row r="1791" spans="1:13" ht="15">
      <c r="A1791" s="282">
        <v>45846</v>
      </c>
      <c r="B1791" s="55" t="s">
        <v>4051</v>
      </c>
      <c r="C1791" s="784">
        <v>65249</v>
      </c>
      <c r="D1791" s="784" t="s">
        <v>4104</v>
      </c>
      <c r="E1791" s="784" t="s">
        <v>289</v>
      </c>
      <c r="F1791" s="784">
        <v>4010</v>
      </c>
      <c r="G1791" s="784" t="s">
        <v>4105</v>
      </c>
      <c r="H1791" s="784" t="s">
        <v>1573</v>
      </c>
      <c r="J1791" s="784">
        <v>1</v>
      </c>
      <c r="K1791" s="784">
        <v>12.27</v>
      </c>
      <c r="L1791" s="784">
        <v>12.27</v>
      </c>
      <c r="M1791" s="55" t="s">
        <v>2455</v>
      </c>
    </row>
    <row r="1792" spans="1:13" ht="15">
      <c r="A1792" s="282">
        <v>45846</v>
      </c>
      <c r="B1792" s="55" t="s">
        <v>4051</v>
      </c>
      <c r="C1792" s="786">
        <v>58662</v>
      </c>
      <c r="D1792" s="786" t="s">
        <v>2949</v>
      </c>
      <c r="E1792" s="786" t="s">
        <v>2061</v>
      </c>
      <c r="F1792" s="786">
        <v>4010</v>
      </c>
      <c r="G1792" s="786" t="s">
        <v>4106</v>
      </c>
      <c r="H1792" s="786" t="s">
        <v>1573</v>
      </c>
      <c r="J1792" s="786">
        <v>1</v>
      </c>
      <c r="K1792" s="786">
        <v>9.8800000000000008</v>
      </c>
      <c r="L1792" s="786">
        <v>9.8800000000000008</v>
      </c>
      <c r="M1792" s="55" t="s">
        <v>2455</v>
      </c>
    </row>
    <row r="1793" spans="1:13" ht="15">
      <c r="A1793" s="282">
        <v>45846</v>
      </c>
      <c r="B1793" s="55" t="s">
        <v>4107</v>
      </c>
      <c r="C1793" s="784">
        <v>81340</v>
      </c>
      <c r="D1793" s="784" t="s">
        <v>2504</v>
      </c>
      <c r="E1793" s="784">
        <v>80</v>
      </c>
      <c r="F1793" s="784">
        <v>4010</v>
      </c>
      <c r="G1793" s="784" t="s">
        <v>4108</v>
      </c>
      <c r="H1793" s="784" t="s">
        <v>1573</v>
      </c>
      <c r="J1793" s="784">
        <v>49</v>
      </c>
      <c r="K1793" s="784">
        <v>5.91</v>
      </c>
      <c r="L1793" s="784">
        <v>289.58999999999997</v>
      </c>
      <c r="M1793" s="55" t="s">
        <v>2547</v>
      </c>
    </row>
    <row r="1794" spans="1:13" ht="15">
      <c r="A1794" s="282">
        <v>45846</v>
      </c>
      <c r="B1794" s="55" t="s">
        <v>4107</v>
      </c>
      <c r="C1794" s="786">
        <v>81340</v>
      </c>
      <c r="D1794" s="786" t="s">
        <v>2500</v>
      </c>
      <c r="E1794" s="786">
        <v>80</v>
      </c>
      <c r="F1794" s="786">
        <v>4010</v>
      </c>
      <c r="G1794" s="786" t="s">
        <v>4109</v>
      </c>
      <c r="H1794" s="786" t="s">
        <v>1573</v>
      </c>
      <c r="J1794" s="786">
        <v>-49</v>
      </c>
      <c r="K1794" s="786">
        <v>5.91</v>
      </c>
      <c r="L1794" s="786">
        <v>-289.58999999999997</v>
      </c>
      <c r="M1794" s="55" t="s">
        <v>2547</v>
      </c>
    </row>
    <row r="1795" spans="1:13" ht="15">
      <c r="A1795" s="282">
        <v>45846</v>
      </c>
      <c r="B1795" s="55" t="s">
        <v>4110</v>
      </c>
      <c r="C1795" s="784">
        <v>80906</v>
      </c>
      <c r="D1795" s="784">
        <v>766</v>
      </c>
      <c r="E1795" s="784">
        <v>50</v>
      </c>
      <c r="F1795" s="784">
        <v>4010</v>
      </c>
      <c r="G1795" s="784" t="s">
        <v>4111</v>
      </c>
      <c r="H1795" s="784" t="s">
        <v>1573</v>
      </c>
      <c r="J1795" s="55">
        <v>-1</v>
      </c>
      <c r="K1795" s="791">
        <v>12.25</v>
      </c>
      <c r="L1795" s="791">
        <v>-12.25</v>
      </c>
      <c r="M1795" s="55" t="s">
        <v>2967</v>
      </c>
    </row>
    <row r="1796" spans="1:13" ht="15">
      <c r="A1796" s="282">
        <v>45846</v>
      </c>
      <c r="B1796" s="55" t="s">
        <v>4112</v>
      </c>
      <c r="C1796" s="784">
        <v>57388</v>
      </c>
      <c r="D1796" s="784">
        <v>520</v>
      </c>
      <c r="E1796" s="784" t="s">
        <v>441</v>
      </c>
      <c r="F1796" s="784">
        <v>4010</v>
      </c>
      <c r="G1796" s="784" t="s">
        <v>4113</v>
      </c>
      <c r="H1796" s="784" t="s">
        <v>1573</v>
      </c>
      <c r="I1796" s="797">
        <v>1</v>
      </c>
      <c r="J1796" s="784">
        <v>1</v>
      </c>
      <c r="K1796" s="784">
        <v>11.47</v>
      </c>
      <c r="L1796" s="793">
        <v>11.47</v>
      </c>
      <c r="M1796" s="55" t="s">
        <v>2455</v>
      </c>
    </row>
    <row r="1797" spans="1:13" ht="15">
      <c r="A1797" s="282">
        <v>45846</v>
      </c>
      <c r="B1797" s="55" t="s">
        <v>4112</v>
      </c>
      <c r="C1797" s="786">
        <v>58663</v>
      </c>
      <c r="D1797" s="786">
        <v>525</v>
      </c>
      <c r="E1797" s="786" t="s">
        <v>2230</v>
      </c>
      <c r="F1797" s="786">
        <v>4010</v>
      </c>
      <c r="G1797" s="786" t="s">
        <v>4114</v>
      </c>
      <c r="H1797" s="786" t="s">
        <v>1573</v>
      </c>
      <c r="I1797" s="798">
        <v>1</v>
      </c>
      <c r="J1797" s="786">
        <v>1</v>
      </c>
      <c r="K1797" s="786">
        <v>7.82</v>
      </c>
      <c r="L1797" s="796">
        <v>7.82</v>
      </c>
      <c r="M1797" s="55" t="s">
        <v>2455</v>
      </c>
    </row>
    <row r="1798" spans="1:13" ht="15">
      <c r="A1798" s="282">
        <v>45846</v>
      </c>
      <c r="B1798" s="55" t="s">
        <v>4112</v>
      </c>
      <c r="C1798" s="784">
        <v>83059</v>
      </c>
      <c r="D1798" s="784" t="s">
        <v>3296</v>
      </c>
      <c r="E1798" s="784">
        <v>130</v>
      </c>
      <c r="F1798" s="784">
        <v>4010</v>
      </c>
      <c r="G1798" s="784" t="s">
        <v>4115</v>
      </c>
      <c r="H1798" s="784" t="s">
        <v>1573</v>
      </c>
      <c r="I1798" s="797">
        <v>1</v>
      </c>
      <c r="J1798" s="784">
        <v>1</v>
      </c>
      <c r="K1798" s="784">
        <v>4.04</v>
      </c>
      <c r="L1798" s="793">
        <v>4.04</v>
      </c>
      <c r="M1798" s="55" t="s">
        <v>2455</v>
      </c>
    </row>
    <row r="1799" spans="1:13" ht="15">
      <c r="A1799" s="282">
        <v>45846</v>
      </c>
      <c r="B1799" s="55" t="s">
        <v>4112</v>
      </c>
      <c r="C1799" s="786">
        <v>82775</v>
      </c>
      <c r="D1799" s="786" t="s">
        <v>3109</v>
      </c>
      <c r="E1799" s="786">
        <v>100</v>
      </c>
      <c r="F1799" s="786">
        <v>4010</v>
      </c>
      <c r="G1799" s="786" t="s">
        <v>4116</v>
      </c>
      <c r="H1799" s="786" t="s">
        <v>1573</v>
      </c>
      <c r="I1799" s="798">
        <v>1</v>
      </c>
      <c r="J1799" s="786">
        <v>1</v>
      </c>
      <c r="K1799" s="786">
        <v>5.51</v>
      </c>
      <c r="L1799" s="796">
        <v>5.51</v>
      </c>
      <c r="M1799" s="55" t="s">
        <v>2455</v>
      </c>
    </row>
    <row r="1800" spans="1:13" ht="15">
      <c r="A1800" s="282">
        <v>45846</v>
      </c>
      <c r="B1800" s="55" t="s">
        <v>4112</v>
      </c>
      <c r="C1800" s="784">
        <v>60363</v>
      </c>
      <c r="D1800" s="784" t="s">
        <v>3739</v>
      </c>
      <c r="E1800" s="784">
        <v>120</v>
      </c>
      <c r="F1800" s="784">
        <v>4010</v>
      </c>
      <c r="G1800" s="784" t="s">
        <v>4117</v>
      </c>
      <c r="H1800" s="784" t="s">
        <v>1573</v>
      </c>
      <c r="I1800" s="797">
        <v>1</v>
      </c>
      <c r="J1800" s="784">
        <v>1</v>
      </c>
      <c r="K1800" s="784">
        <v>7.84</v>
      </c>
      <c r="L1800" s="793">
        <v>7.84</v>
      </c>
      <c r="M1800" s="55" t="s">
        <v>2455</v>
      </c>
    </row>
    <row r="1801" spans="1:13" ht="15">
      <c r="A1801" s="282">
        <v>45846</v>
      </c>
      <c r="B1801" s="55" t="s">
        <v>4112</v>
      </c>
      <c r="C1801" s="786">
        <v>83059</v>
      </c>
      <c r="D1801" s="786" t="s">
        <v>4118</v>
      </c>
      <c r="E1801" s="786">
        <v>130</v>
      </c>
      <c r="F1801" s="786">
        <v>4010</v>
      </c>
      <c r="G1801" s="786" t="s">
        <v>4119</v>
      </c>
      <c r="H1801" s="786" t="s">
        <v>1573</v>
      </c>
      <c r="I1801" s="798">
        <v>1</v>
      </c>
      <c r="J1801" s="786">
        <v>1</v>
      </c>
      <c r="K1801" s="786">
        <v>4.04</v>
      </c>
      <c r="L1801" s="796">
        <v>4.04</v>
      </c>
      <c r="M1801" s="55" t="s">
        <v>2455</v>
      </c>
    </row>
    <row r="1802" spans="1:13" ht="15">
      <c r="A1802" s="282">
        <v>45846</v>
      </c>
      <c r="B1802" s="55" t="s">
        <v>4112</v>
      </c>
      <c r="C1802" s="784">
        <v>81666</v>
      </c>
      <c r="D1802" s="784" t="s">
        <v>2500</v>
      </c>
      <c r="E1802" s="784">
        <v>85</v>
      </c>
      <c r="F1802" s="784">
        <v>4010</v>
      </c>
      <c r="G1802" s="784" t="s">
        <v>4120</v>
      </c>
      <c r="H1802" s="784" t="s">
        <v>1573</v>
      </c>
      <c r="I1802" s="797">
        <v>1</v>
      </c>
      <c r="J1802" s="784">
        <v>1</v>
      </c>
      <c r="K1802" s="784">
        <v>5.86</v>
      </c>
      <c r="L1802" s="793">
        <v>5.86</v>
      </c>
      <c r="M1802" s="55" t="s">
        <v>2455</v>
      </c>
    </row>
    <row r="1803" spans="1:13" ht="15">
      <c r="A1803" s="282">
        <v>45846</v>
      </c>
      <c r="B1803" s="55" t="s">
        <v>4112</v>
      </c>
      <c r="C1803" s="786">
        <v>82606</v>
      </c>
      <c r="D1803" s="786" t="s">
        <v>3756</v>
      </c>
      <c r="E1803" s="786">
        <v>120</v>
      </c>
      <c r="F1803" s="786">
        <v>4010</v>
      </c>
      <c r="G1803" s="786" t="s">
        <v>4121</v>
      </c>
      <c r="H1803" s="786" t="s">
        <v>1573</v>
      </c>
      <c r="I1803" s="798">
        <v>1</v>
      </c>
      <c r="J1803" s="786">
        <v>1</v>
      </c>
      <c r="K1803" s="786">
        <v>8.68</v>
      </c>
      <c r="L1803" s="796">
        <v>8.68</v>
      </c>
      <c r="M1803" s="55" t="s">
        <v>2455</v>
      </c>
    </row>
    <row r="1804" spans="1:13" ht="15">
      <c r="A1804" s="282">
        <v>45846</v>
      </c>
      <c r="B1804" s="55" t="s">
        <v>4112</v>
      </c>
      <c r="C1804" s="784">
        <v>81644</v>
      </c>
      <c r="D1804" s="784" t="s">
        <v>2879</v>
      </c>
      <c r="E1804" s="784">
        <v>140</v>
      </c>
      <c r="F1804" s="784">
        <v>4010</v>
      </c>
      <c r="G1804" s="784" t="s">
        <v>4122</v>
      </c>
      <c r="H1804" s="784" t="s">
        <v>1573</v>
      </c>
      <c r="I1804" s="797">
        <v>1</v>
      </c>
      <c r="J1804" s="784">
        <v>1</v>
      </c>
      <c r="K1804" s="784">
        <v>4.33</v>
      </c>
      <c r="L1804" s="793">
        <v>4.33</v>
      </c>
      <c r="M1804" s="55" t="s">
        <v>2455</v>
      </c>
    </row>
    <row r="1805" spans="1:13" ht="15">
      <c r="A1805" s="282">
        <v>45846</v>
      </c>
      <c r="B1805" s="55" t="s">
        <v>4112</v>
      </c>
      <c r="C1805" s="786">
        <v>82717</v>
      </c>
      <c r="D1805" s="786" t="s">
        <v>3478</v>
      </c>
      <c r="E1805" s="786">
        <v>75</v>
      </c>
      <c r="F1805" s="786">
        <v>4010</v>
      </c>
      <c r="G1805" s="786" t="s">
        <v>4123</v>
      </c>
      <c r="H1805" s="786" t="s">
        <v>1573</v>
      </c>
      <c r="I1805" s="798">
        <v>1</v>
      </c>
      <c r="J1805" s="786">
        <v>1</v>
      </c>
      <c r="K1805" s="786">
        <v>10.11</v>
      </c>
      <c r="L1805" s="796">
        <v>10.11</v>
      </c>
      <c r="M1805" s="55" t="s">
        <v>2455</v>
      </c>
    </row>
    <row r="1806" spans="1:13" ht="15">
      <c r="A1806" s="282">
        <v>45846</v>
      </c>
      <c r="B1806" s="55" t="s">
        <v>4112</v>
      </c>
      <c r="C1806" s="784">
        <v>81666</v>
      </c>
      <c r="D1806" s="784" t="s">
        <v>2504</v>
      </c>
      <c r="E1806" s="784">
        <v>80</v>
      </c>
      <c r="F1806" s="784">
        <v>4010</v>
      </c>
      <c r="G1806" s="784" t="s">
        <v>4124</v>
      </c>
      <c r="H1806" s="784" t="s">
        <v>1573</v>
      </c>
      <c r="I1806" s="797">
        <v>1</v>
      </c>
      <c r="J1806" s="784">
        <v>1</v>
      </c>
      <c r="K1806" s="784">
        <v>5.86</v>
      </c>
      <c r="L1806" s="793">
        <v>5.86</v>
      </c>
      <c r="M1806" s="55" t="s">
        <v>2455</v>
      </c>
    </row>
    <row r="1807" spans="1:13" ht="15">
      <c r="A1807" s="282">
        <v>45846</v>
      </c>
      <c r="B1807" s="55" t="s">
        <v>4112</v>
      </c>
      <c r="C1807" s="786">
        <v>81672</v>
      </c>
      <c r="D1807" s="786" t="s">
        <v>3837</v>
      </c>
      <c r="E1807" s="786">
        <v>120</v>
      </c>
      <c r="F1807" s="786">
        <v>4010</v>
      </c>
      <c r="G1807" s="786" t="s">
        <v>4125</v>
      </c>
      <c r="H1807" s="786" t="s">
        <v>1573</v>
      </c>
      <c r="I1807" s="798">
        <v>1</v>
      </c>
      <c r="J1807" s="786">
        <v>1</v>
      </c>
      <c r="K1807" s="786">
        <v>8.2200000000000006</v>
      </c>
      <c r="L1807" s="796">
        <v>8.2200000000000006</v>
      </c>
      <c r="M1807" s="55" t="s">
        <v>2455</v>
      </c>
    </row>
    <row r="1808" spans="1:13" ht="15">
      <c r="A1808" s="282">
        <v>45846</v>
      </c>
      <c r="B1808" s="55" t="s">
        <v>4112</v>
      </c>
      <c r="C1808" s="784">
        <v>81672</v>
      </c>
      <c r="D1808" s="784" t="s">
        <v>3298</v>
      </c>
      <c r="E1808" s="784">
        <v>120</v>
      </c>
      <c r="F1808" s="784">
        <v>4010</v>
      </c>
      <c r="G1808" s="784" t="s">
        <v>4126</v>
      </c>
      <c r="H1808" s="784" t="s">
        <v>1573</v>
      </c>
      <c r="I1808" s="797">
        <v>1</v>
      </c>
      <c r="J1808" s="784">
        <v>1</v>
      </c>
      <c r="K1808" s="784">
        <v>8.2200000000000006</v>
      </c>
      <c r="L1808" s="793">
        <v>8.2200000000000006</v>
      </c>
      <c r="M1808" s="55" t="s">
        <v>2455</v>
      </c>
    </row>
    <row r="1809" spans="1:13" ht="15">
      <c r="A1809" s="282">
        <v>45846</v>
      </c>
      <c r="B1809" s="55" t="s">
        <v>4112</v>
      </c>
      <c r="C1809" s="786">
        <v>47052</v>
      </c>
      <c r="D1809" s="786" t="s">
        <v>2986</v>
      </c>
      <c r="E1809" s="786">
        <v>120</v>
      </c>
      <c r="F1809" s="786">
        <v>4010</v>
      </c>
      <c r="G1809" s="786" t="s">
        <v>4127</v>
      </c>
      <c r="H1809" s="786" t="s">
        <v>1573</v>
      </c>
      <c r="I1809" s="798">
        <v>1</v>
      </c>
      <c r="J1809" s="786">
        <v>1</v>
      </c>
      <c r="K1809" s="786">
        <v>8.09</v>
      </c>
      <c r="L1809" s="796">
        <v>8.09</v>
      </c>
      <c r="M1809" s="55" t="s">
        <v>2455</v>
      </c>
    </row>
    <row r="1810" spans="1:13" ht="15">
      <c r="A1810" s="282">
        <v>45846</v>
      </c>
      <c r="B1810" s="55" t="s">
        <v>4112</v>
      </c>
      <c r="C1810" s="784">
        <v>82717</v>
      </c>
      <c r="D1810" s="784" t="s">
        <v>3154</v>
      </c>
      <c r="E1810" s="784">
        <v>75</v>
      </c>
      <c r="F1810" s="784">
        <v>4010</v>
      </c>
      <c r="G1810" s="784" t="s">
        <v>4128</v>
      </c>
      <c r="H1810" s="784" t="s">
        <v>1573</v>
      </c>
      <c r="I1810" s="797">
        <v>1</v>
      </c>
      <c r="J1810" s="784">
        <v>1</v>
      </c>
      <c r="K1810" s="784">
        <v>8.81</v>
      </c>
      <c r="L1810" s="793">
        <v>8.81</v>
      </c>
      <c r="M1810" s="55" t="s">
        <v>2455</v>
      </c>
    </row>
    <row r="1811" spans="1:13" ht="15">
      <c r="A1811" s="282">
        <v>45846</v>
      </c>
      <c r="B1811" s="55" t="s">
        <v>4112</v>
      </c>
      <c r="C1811" s="786">
        <v>81470</v>
      </c>
      <c r="D1811" s="786" t="s">
        <v>3337</v>
      </c>
      <c r="E1811" s="786">
        <v>130</v>
      </c>
      <c r="F1811" s="786">
        <v>4010</v>
      </c>
      <c r="G1811" s="786" t="s">
        <v>4129</v>
      </c>
      <c r="H1811" s="786" t="s">
        <v>1573</v>
      </c>
      <c r="I1811" s="798">
        <v>1</v>
      </c>
      <c r="J1811" s="786">
        <v>1</v>
      </c>
      <c r="K1811" s="786">
        <v>3.94</v>
      </c>
      <c r="L1811" s="796">
        <v>3.94</v>
      </c>
      <c r="M1811" s="55" t="s">
        <v>2455</v>
      </c>
    </row>
    <row r="1812" spans="1:13" ht="15">
      <c r="A1812" s="282">
        <v>45846</v>
      </c>
      <c r="B1812" s="55" t="s">
        <v>4112</v>
      </c>
      <c r="C1812" s="784">
        <v>67567</v>
      </c>
      <c r="D1812" s="784" t="s">
        <v>2560</v>
      </c>
      <c r="E1812" s="784">
        <v>110</v>
      </c>
      <c r="F1812" s="784">
        <v>4010</v>
      </c>
      <c r="G1812" s="784" t="s">
        <v>4130</v>
      </c>
      <c r="H1812" s="784" t="s">
        <v>1573</v>
      </c>
      <c r="I1812" s="797">
        <v>1</v>
      </c>
      <c r="J1812" s="784">
        <v>1</v>
      </c>
      <c r="K1812" s="784">
        <v>4.8899999999999997</v>
      </c>
      <c r="L1812" s="793">
        <v>4.8899999999999997</v>
      </c>
      <c r="M1812" s="55" t="s">
        <v>2455</v>
      </c>
    </row>
    <row r="1813" spans="1:13" ht="15">
      <c r="A1813" s="282">
        <v>45846</v>
      </c>
      <c r="B1813" s="55" t="s">
        <v>4112</v>
      </c>
      <c r="C1813" s="786">
        <v>65642</v>
      </c>
      <c r="D1813" s="786" t="s">
        <v>3400</v>
      </c>
      <c r="E1813" s="786">
        <v>100</v>
      </c>
      <c r="F1813" s="786">
        <v>4010</v>
      </c>
      <c r="G1813" s="786" t="s">
        <v>4131</v>
      </c>
      <c r="H1813" s="786" t="s">
        <v>1573</v>
      </c>
      <c r="I1813" s="798">
        <v>1</v>
      </c>
      <c r="J1813" s="786">
        <v>1</v>
      </c>
      <c r="K1813" s="786">
        <v>5.64</v>
      </c>
      <c r="L1813" s="796">
        <v>5.64</v>
      </c>
      <c r="M1813" s="55" t="s">
        <v>2455</v>
      </c>
    </row>
    <row r="1814" spans="1:13" ht="15">
      <c r="A1814" s="282">
        <v>45846</v>
      </c>
      <c r="B1814" s="55" t="s">
        <v>4112</v>
      </c>
      <c r="C1814" s="784">
        <v>82717</v>
      </c>
      <c r="D1814" s="784" t="s">
        <v>3805</v>
      </c>
      <c r="E1814" s="784">
        <v>75</v>
      </c>
      <c r="F1814" s="784">
        <v>4010</v>
      </c>
      <c r="G1814" s="784" t="s">
        <v>4132</v>
      </c>
      <c r="H1814" s="784" t="s">
        <v>1573</v>
      </c>
      <c r="I1814" s="797">
        <v>2</v>
      </c>
      <c r="J1814" s="784">
        <v>2</v>
      </c>
      <c r="K1814" s="784">
        <v>8.81</v>
      </c>
      <c r="L1814" s="793">
        <v>17.62</v>
      </c>
      <c r="M1814" s="55" t="s">
        <v>2455</v>
      </c>
    </row>
    <row r="1815" spans="1:13" ht="15">
      <c r="A1815" s="282">
        <v>45846</v>
      </c>
      <c r="B1815" s="55" t="s">
        <v>4112</v>
      </c>
      <c r="C1815" s="786">
        <v>46239</v>
      </c>
      <c r="D1815" s="786" t="s">
        <v>2290</v>
      </c>
      <c r="E1815" s="786">
        <v>100</v>
      </c>
      <c r="F1815" s="786">
        <v>4010</v>
      </c>
      <c r="G1815" s="786" t="s">
        <v>4133</v>
      </c>
      <c r="H1815" s="786" t="s">
        <v>1573</v>
      </c>
      <c r="I1815" s="798">
        <v>1</v>
      </c>
      <c r="J1815" s="786">
        <v>1</v>
      </c>
      <c r="K1815" s="786">
        <v>5.33</v>
      </c>
      <c r="L1815" s="796">
        <v>5.33</v>
      </c>
      <c r="M1815" s="55" t="s">
        <v>2455</v>
      </c>
    </row>
    <row r="1816" spans="1:13" ht="15">
      <c r="A1816" s="282">
        <v>45846</v>
      </c>
      <c r="B1816" s="55" t="s">
        <v>4112</v>
      </c>
      <c r="C1816" s="784">
        <v>81318</v>
      </c>
      <c r="D1816" s="784" t="s">
        <v>2235</v>
      </c>
      <c r="E1816" s="784">
        <v>140</v>
      </c>
      <c r="F1816" s="784">
        <v>4010</v>
      </c>
      <c r="G1816" s="784" t="s">
        <v>4134</v>
      </c>
      <c r="H1816" s="784" t="s">
        <v>1573</v>
      </c>
      <c r="I1816" s="797">
        <v>1</v>
      </c>
      <c r="J1816" s="784">
        <v>1</v>
      </c>
      <c r="K1816" s="784">
        <v>6.15</v>
      </c>
      <c r="L1816" s="793">
        <v>6.15</v>
      </c>
      <c r="M1816" s="55" t="s">
        <v>2455</v>
      </c>
    </row>
    <row r="1817" spans="1:13" ht="15">
      <c r="A1817" s="282">
        <v>45846</v>
      </c>
      <c r="B1817" s="55" t="s">
        <v>4112</v>
      </c>
      <c r="C1817" s="786">
        <v>47761</v>
      </c>
      <c r="D1817" s="786" t="s">
        <v>3079</v>
      </c>
      <c r="E1817" s="786">
        <v>140</v>
      </c>
      <c r="F1817" s="786">
        <v>4010</v>
      </c>
      <c r="G1817" s="786" t="s">
        <v>4135</v>
      </c>
      <c r="H1817" s="786" t="s">
        <v>1573</v>
      </c>
      <c r="I1817" s="798">
        <v>1</v>
      </c>
      <c r="J1817" s="786">
        <v>1</v>
      </c>
      <c r="K1817" s="786">
        <v>7.41</v>
      </c>
      <c r="L1817" s="796">
        <v>7.41</v>
      </c>
      <c r="M1817" s="55" t="s">
        <v>2455</v>
      </c>
    </row>
    <row r="1818" spans="1:13" ht="15">
      <c r="A1818" s="282">
        <v>45846</v>
      </c>
      <c r="B1818" s="55" t="s">
        <v>4112</v>
      </c>
      <c r="C1818" s="784">
        <v>67379</v>
      </c>
      <c r="D1818" s="784" t="s">
        <v>3221</v>
      </c>
      <c r="E1818" s="784">
        <v>120</v>
      </c>
      <c r="F1818" s="784">
        <v>4010</v>
      </c>
      <c r="G1818" s="784" t="s">
        <v>4136</v>
      </c>
      <c r="H1818" s="784" t="s">
        <v>1573</v>
      </c>
      <c r="I1818" s="797">
        <v>1</v>
      </c>
      <c r="J1818" s="784">
        <v>1</v>
      </c>
      <c r="K1818" s="784">
        <v>3.99</v>
      </c>
      <c r="L1818" s="793">
        <v>3.99</v>
      </c>
      <c r="M1818" s="55" t="s">
        <v>2455</v>
      </c>
    </row>
    <row r="1819" spans="1:13" ht="15">
      <c r="A1819" s="282">
        <v>45846</v>
      </c>
      <c r="B1819" s="55" t="s">
        <v>4112</v>
      </c>
      <c r="C1819" s="786">
        <v>82123</v>
      </c>
      <c r="D1819" s="786" t="s">
        <v>4137</v>
      </c>
      <c r="E1819" s="786">
        <v>130</v>
      </c>
      <c r="F1819" s="786">
        <v>4010</v>
      </c>
      <c r="G1819" s="786" t="s">
        <v>4138</v>
      </c>
      <c r="H1819" s="786" t="s">
        <v>1573</v>
      </c>
      <c r="I1819" s="798">
        <v>2</v>
      </c>
      <c r="J1819" s="786">
        <v>2</v>
      </c>
      <c r="K1819" s="786">
        <v>8.8800000000000008</v>
      </c>
      <c r="L1819" s="796">
        <v>17.760000000000002</v>
      </c>
      <c r="M1819" s="55" t="s">
        <v>2455</v>
      </c>
    </row>
    <row r="1820" spans="1:13" ht="15">
      <c r="A1820" s="282">
        <v>45846</v>
      </c>
      <c r="B1820" s="55" t="s">
        <v>4112</v>
      </c>
      <c r="C1820" s="784">
        <v>81672</v>
      </c>
      <c r="D1820" s="784" t="s">
        <v>3837</v>
      </c>
      <c r="E1820" s="784">
        <v>130</v>
      </c>
      <c r="F1820" s="784">
        <v>4010</v>
      </c>
      <c r="G1820" s="784" t="s">
        <v>2338</v>
      </c>
      <c r="H1820" s="784" t="s">
        <v>1573</v>
      </c>
      <c r="I1820" s="797">
        <v>2</v>
      </c>
      <c r="J1820" s="784">
        <v>2</v>
      </c>
      <c r="K1820" s="784">
        <v>8.2200000000000006</v>
      </c>
      <c r="L1820" s="793">
        <v>16.440000000000001</v>
      </c>
      <c r="M1820" s="55" t="s">
        <v>2455</v>
      </c>
    </row>
    <row r="1821" spans="1:13" ht="15">
      <c r="A1821" s="282">
        <v>45847</v>
      </c>
      <c r="B1821" s="55" t="s">
        <v>4139</v>
      </c>
      <c r="C1821" s="784">
        <v>82780</v>
      </c>
      <c r="D1821" s="784" t="s">
        <v>3159</v>
      </c>
      <c r="E1821" s="784">
        <v>120</v>
      </c>
      <c r="F1821" s="784">
        <v>4010</v>
      </c>
      <c r="G1821" s="784" t="s">
        <v>3788</v>
      </c>
      <c r="H1821" s="784" t="s">
        <v>1573</v>
      </c>
      <c r="I1821" s="797">
        <v>1</v>
      </c>
      <c r="J1821" s="784">
        <v>1</v>
      </c>
      <c r="K1821" s="784">
        <v>10.87</v>
      </c>
      <c r="L1821" s="793">
        <v>10.87</v>
      </c>
      <c r="M1821" s="55" t="s">
        <v>2455</v>
      </c>
    </row>
    <row r="1822" spans="1:13" ht="15">
      <c r="A1822" s="282">
        <v>45847</v>
      </c>
      <c r="B1822" s="55" t="s">
        <v>4139</v>
      </c>
      <c r="C1822" s="786">
        <v>81339</v>
      </c>
      <c r="D1822" s="786" t="s">
        <v>2575</v>
      </c>
      <c r="E1822" s="786">
        <v>85</v>
      </c>
      <c r="F1822" s="786">
        <v>4010</v>
      </c>
      <c r="G1822" s="786" t="s">
        <v>3789</v>
      </c>
      <c r="H1822" s="786" t="s">
        <v>1573</v>
      </c>
      <c r="I1822" s="798">
        <v>1</v>
      </c>
      <c r="J1822" s="786">
        <v>1</v>
      </c>
      <c r="K1822" s="786">
        <v>5.69</v>
      </c>
      <c r="L1822" s="796">
        <v>5.69</v>
      </c>
      <c r="M1822" s="55" t="s">
        <v>2455</v>
      </c>
    </row>
    <row r="1823" spans="1:13" ht="15">
      <c r="A1823" s="282">
        <v>45847</v>
      </c>
      <c r="B1823" s="55" t="s">
        <v>4139</v>
      </c>
      <c r="C1823" s="784">
        <v>82718</v>
      </c>
      <c r="D1823" s="784" t="s">
        <v>3326</v>
      </c>
      <c r="E1823" s="784">
        <v>120</v>
      </c>
      <c r="F1823" s="784">
        <v>4010</v>
      </c>
      <c r="G1823" s="784" t="s">
        <v>3791</v>
      </c>
      <c r="H1823" s="784" t="s">
        <v>1573</v>
      </c>
      <c r="I1823" s="797">
        <v>1</v>
      </c>
      <c r="J1823" s="784">
        <v>1</v>
      </c>
      <c r="K1823" s="784">
        <v>12.14</v>
      </c>
      <c r="L1823" s="793">
        <v>12.14</v>
      </c>
      <c r="M1823" s="55" t="s">
        <v>2455</v>
      </c>
    </row>
    <row r="1824" spans="1:13" ht="15">
      <c r="A1824" s="282">
        <v>45847</v>
      </c>
      <c r="B1824" s="55" t="s">
        <v>4139</v>
      </c>
      <c r="C1824" s="786">
        <v>81984</v>
      </c>
      <c r="D1824" s="786" t="s">
        <v>3065</v>
      </c>
      <c r="E1824" s="786">
        <v>75</v>
      </c>
      <c r="F1824" s="786">
        <v>4010</v>
      </c>
      <c r="G1824" s="786" t="s">
        <v>4140</v>
      </c>
      <c r="H1824" s="786" t="s">
        <v>1573</v>
      </c>
      <c r="I1824" s="798">
        <v>1</v>
      </c>
      <c r="J1824" s="786">
        <v>1</v>
      </c>
      <c r="K1824" s="786">
        <v>5.63</v>
      </c>
      <c r="L1824" s="796">
        <v>5.63</v>
      </c>
      <c r="M1824" s="55" t="s">
        <v>2455</v>
      </c>
    </row>
    <row r="1825" spans="1:13" ht="15">
      <c r="A1825" s="282">
        <v>45847</v>
      </c>
      <c r="B1825" s="55" t="s">
        <v>4139</v>
      </c>
      <c r="C1825" s="784">
        <v>81470</v>
      </c>
      <c r="D1825" s="784" t="s">
        <v>3982</v>
      </c>
      <c r="E1825" s="784">
        <v>90</v>
      </c>
      <c r="F1825" s="784">
        <v>4010</v>
      </c>
      <c r="G1825" s="784" t="s">
        <v>4141</v>
      </c>
      <c r="H1825" s="784" t="s">
        <v>1573</v>
      </c>
      <c r="I1825" s="797">
        <v>1</v>
      </c>
      <c r="J1825" s="784">
        <v>1</v>
      </c>
      <c r="K1825" s="784">
        <v>3.94</v>
      </c>
      <c r="L1825" s="793">
        <v>3.94</v>
      </c>
      <c r="M1825" s="55" t="s">
        <v>2455</v>
      </c>
    </row>
    <row r="1826" spans="1:13" ht="15">
      <c r="A1826" s="282">
        <v>45847</v>
      </c>
      <c r="B1826" s="55" t="s">
        <v>4139</v>
      </c>
      <c r="C1826" s="786">
        <v>83059</v>
      </c>
      <c r="D1826" s="786" t="s">
        <v>4118</v>
      </c>
      <c r="E1826" s="786">
        <v>140</v>
      </c>
      <c r="F1826" s="786">
        <v>4010</v>
      </c>
      <c r="G1826" s="786" t="s">
        <v>4142</v>
      </c>
      <c r="H1826" s="786" t="s">
        <v>1573</v>
      </c>
      <c r="I1826" s="798">
        <v>1</v>
      </c>
      <c r="J1826" s="786">
        <v>1</v>
      </c>
      <c r="K1826" s="786">
        <v>4.04</v>
      </c>
      <c r="L1826" s="796">
        <v>4.04</v>
      </c>
      <c r="M1826" s="55" t="s">
        <v>2455</v>
      </c>
    </row>
    <row r="1827" spans="1:13" ht="15">
      <c r="A1827" s="282">
        <v>45847</v>
      </c>
      <c r="B1827" s="55" t="s">
        <v>4139</v>
      </c>
      <c r="C1827" s="784">
        <v>65642</v>
      </c>
      <c r="D1827" s="784" t="s">
        <v>4143</v>
      </c>
      <c r="E1827" s="784">
        <v>110</v>
      </c>
      <c r="F1827" s="784">
        <v>4010</v>
      </c>
      <c r="G1827" s="784" t="s">
        <v>4144</v>
      </c>
      <c r="H1827" s="784" t="s">
        <v>1573</v>
      </c>
      <c r="I1827" s="797">
        <v>1</v>
      </c>
      <c r="J1827" s="784">
        <v>1</v>
      </c>
      <c r="K1827" s="784">
        <v>5.64</v>
      </c>
      <c r="L1827" s="793">
        <v>5.64</v>
      </c>
      <c r="M1827" s="55" t="s">
        <v>2455</v>
      </c>
    </row>
    <row r="1828" spans="1:13" ht="15">
      <c r="A1828" s="282">
        <v>45847</v>
      </c>
      <c r="B1828" s="55" t="s">
        <v>4139</v>
      </c>
      <c r="C1828" s="786">
        <v>67375</v>
      </c>
      <c r="D1828" s="786" t="s">
        <v>3111</v>
      </c>
      <c r="E1828" s="786">
        <v>120</v>
      </c>
      <c r="F1828" s="786">
        <v>4010</v>
      </c>
      <c r="G1828" s="786" t="s">
        <v>4145</v>
      </c>
      <c r="H1828" s="786" t="s">
        <v>1573</v>
      </c>
      <c r="I1828" s="798">
        <v>1</v>
      </c>
      <c r="J1828" s="786">
        <v>1</v>
      </c>
      <c r="K1828" s="786">
        <v>5.76</v>
      </c>
      <c r="L1828" s="796">
        <v>5.76</v>
      </c>
      <c r="M1828" s="55" t="s">
        <v>2455</v>
      </c>
    </row>
    <row r="1829" spans="1:13" ht="15">
      <c r="A1829" s="282">
        <v>45847</v>
      </c>
      <c r="B1829" s="55" t="s">
        <v>4139</v>
      </c>
      <c r="C1829" s="784">
        <v>83058</v>
      </c>
      <c r="D1829" s="784">
        <v>178</v>
      </c>
      <c r="E1829" s="784">
        <v>120</v>
      </c>
      <c r="F1829" s="784">
        <v>4010</v>
      </c>
      <c r="G1829" s="784" t="s">
        <v>4146</v>
      </c>
      <c r="H1829" s="784" t="s">
        <v>1573</v>
      </c>
      <c r="I1829" s="797">
        <v>1</v>
      </c>
      <c r="J1829" s="784">
        <v>1</v>
      </c>
      <c r="K1829" s="784">
        <v>4.87</v>
      </c>
      <c r="L1829" s="793">
        <v>4.87</v>
      </c>
      <c r="M1829" s="55" t="s">
        <v>2455</v>
      </c>
    </row>
    <row r="1830" spans="1:13" ht="15">
      <c r="A1830" s="282">
        <v>45847</v>
      </c>
      <c r="B1830" s="55" t="s">
        <v>4139</v>
      </c>
      <c r="C1830" s="786">
        <v>83058</v>
      </c>
      <c r="D1830" s="786">
        <v>178</v>
      </c>
      <c r="E1830" s="786">
        <v>110</v>
      </c>
      <c r="F1830" s="786">
        <v>4010</v>
      </c>
      <c r="G1830" s="786" t="s">
        <v>4147</v>
      </c>
      <c r="H1830" s="786" t="s">
        <v>1573</v>
      </c>
      <c r="I1830" s="798">
        <v>1</v>
      </c>
      <c r="J1830" s="786">
        <v>1</v>
      </c>
      <c r="K1830" s="786">
        <v>4.87</v>
      </c>
      <c r="L1830" s="796">
        <v>4.87</v>
      </c>
      <c r="M1830" s="55" t="s">
        <v>2455</v>
      </c>
    </row>
    <row r="1831" spans="1:13" ht="15">
      <c r="A1831" s="282">
        <v>45847</v>
      </c>
      <c r="B1831" s="55" t="s">
        <v>4139</v>
      </c>
      <c r="C1831" s="784">
        <v>83059</v>
      </c>
      <c r="D1831" s="784" t="s">
        <v>3296</v>
      </c>
      <c r="E1831" s="784">
        <v>110</v>
      </c>
      <c r="F1831" s="784">
        <v>4010</v>
      </c>
      <c r="G1831" s="784" t="s">
        <v>4148</v>
      </c>
      <c r="H1831" s="784" t="s">
        <v>1573</v>
      </c>
      <c r="I1831" s="797">
        <v>1</v>
      </c>
      <c r="J1831" s="784">
        <v>1</v>
      </c>
      <c r="K1831" s="784">
        <v>4.04</v>
      </c>
      <c r="L1831" s="793">
        <v>4.04</v>
      </c>
      <c r="M1831" s="55" t="s">
        <v>2455</v>
      </c>
    </row>
    <row r="1832" spans="1:13" ht="15">
      <c r="A1832" s="282">
        <v>45847</v>
      </c>
      <c r="B1832" s="55" t="s">
        <v>4139</v>
      </c>
      <c r="C1832" s="786">
        <v>82953</v>
      </c>
      <c r="D1832" s="786" t="s">
        <v>3014</v>
      </c>
      <c r="E1832" s="786">
        <v>150</v>
      </c>
      <c r="F1832" s="786">
        <v>4010</v>
      </c>
      <c r="G1832" s="786" t="s">
        <v>4149</v>
      </c>
      <c r="H1832" s="786" t="s">
        <v>1573</v>
      </c>
      <c r="I1832" s="798">
        <v>1</v>
      </c>
      <c r="J1832" s="786">
        <v>1</v>
      </c>
      <c r="K1832" s="786">
        <v>5.1100000000000003</v>
      </c>
      <c r="L1832" s="796">
        <v>5.1100000000000003</v>
      </c>
      <c r="M1832" s="55" t="s">
        <v>2455</v>
      </c>
    </row>
    <row r="1833" spans="1:13" ht="15">
      <c r="A1833" s="282">
        <v>45847</v>
      </c>
      <c r="B1833" s="55" t="s">
        <v>4139</v>
      </c>
      <c r="C1833" s="784">
        <v>82911</v>
      </c>
      <c r="D1833" s="784" t="s">
        <v>3385</v>
      </c>
      <c r="E1833" s="784">
        <v>100</v>
      </c>
      <c r="F1833" s="784">
        <v>4010</v>
      </c>
      <c r="G1833" s="784" t="s">
        <v>4150</v>
      </c>
      <c r="H1833" s="784" t="s">
        <v>1573</v>
      </c>
      <c r="I1833" s="797">
        <v>1</v>
      </c>
      <c r="J1833" s="784">
        <v>1</v>
      </c>
      <c r="K1833" s="784">
        <v>12.5</v>
      </c>
      <c r="L1833" s="793">
        <v>12.5</v>
      </c>
      <c r="M1833" s="55" t="s">
        <v>2455</v>
      </c>
    </row>
    <row r="1834" spans="1:13" ht="15">
      <c r="A1834" s="282">
        <v>45847</v>
      </c>
      <c r="B1834" s="55" t="s">
        <v>4139</v>
      </c>
      <c r="C1834" s="786">
        <v>82613</v>
      </c>
      <c r="D1834" s="786" t="s">
        <v>3043</v>
      </c>
      <c r="E1834" s="786">
        <v>150</v>
      </c>
      <c r="F1834" s="786">
        <v>4010</v>
      </c>
      <c r="G1834" s="786" t="s">
        <v>4151</v>
      </c>
      <c r="H1834" s="786" t="s">
        <v>1573</v>
      </c>
      <c r="I1834" s="798">
        <v>1</v>
      </c>
      <c r="J1834" s="786">
        <v>1</v>
      </c>
      <c r="K1834" s="786">
        <v>6.33</v>
      </c>
      <c r="L1834" s="796">
        <v>6.33</v>
      </c>
      <c r="M1834" s="55" t="s">
        <v>2455</v>
      </c>
    </row>
    <row r="1835" spans="1:13" ht="15">
      <c r="A1835" s="282">
        <v>45847</v>
      </c>
      <c r="B1835" s="55" t="s">
        <v>4139</v>
      </c>
      <c r="C1835" s="784">
        <v>68144</v>
      </c>
      <c r="D1835" s="784">
        <v>11</v>
      </c>
      <c r="E1835" s="784">
        <v>85</v>
      </c>
      <c r="F1835" s="784">
        <v>4010</v>
      </c>
      <c r="G1835" s="784" t="s">
        <v>4152</v>
      </c>
      <c r="H1835" s="784" t="s">
        <v>1573</v>
      </c>
      <c r="I1835" s="797">
        <v>1</v>
      </c>
      <c r="J1835" s="784">
        <v>1</v>
      </c>
      <c r="K1835" s="784">
        <v>6</v>
      </c>
      <c r="L1835" s="793">
        <v>6</v>
      </c>
      <c r="M1835" s="55" t="s">
        <v>2455</v>
      </c>
    </row>
    <row r="1836" spans="1:13" ht="15">
      <c r="A1836" s="282">
        <v>45847</v>
      </c>
      <c r="B1836" s="55" t="s">
        <v>4139</v>
      </c>
      <c r="C1836" s="786">
        <v>82708</v>
      </c>
      <c r="D1836" s="786" t="s">
        <v>4153</v>
      </c>
      <c r="E1836" s="786">
        <v>50</v>
      </c>
      <c r="F1836" s="786">
        <v>4010</v>
      </c>
      <c r="G1836" s="786" t="s">
        <v>4154</v>
      </c>
      <c r="H1836" s="786" t="s">
        <v>1573</v>
      </c>
      <c r="I1836" s="798">
        <v>1</v>
      </c>
      <c r="J1836" s="786">
        <v>1</v>
      </c>
      <c r="K1836" s="786">
        <v>8.2899999999999991</v>
      </c>
      <c r="L1836" s="796">
        <v>8.2899999999999991</v>
      </c>
      <c r="M1836" s="55" t="s">
        <v>2455</v>
      </c>
    </row>
    <row r="1837" spans="1:13" ht="15">
      <c r="A1837" s="282">
        <v>45847</v>
      </c>
      <c r="B1837" s="55" t="s">
        <v>4139</v>
      </c>
      <c r="C1837" s="784">
        <v>52309</v>
      </c>
      <c r="D1837" s="784">
        <v>1</v>
      </c>
      <c r="E1837" s="784" t="s">
        <v>2296</v>
      </c>
      <c r="F1837" s="784">
        <v>4010</v>
      </c>
      <c r="G1837" s="784" t="s">
        <v>3537</v>
      </c>
      <c r="H1837" s="784" t="s">
        <v>1573</v>
      </c>
      <c r="I1837" s="797">
        <v>1</v>
      </c>
      <c r="J1837" s="784">
        <v>1</v>
      </c>
      <c r="K1837" s="784">
        <v>2.7</v>
      </c>
      <c r="L1837" s="793">
        <v>2.7</v>
      </c>
      <c r="M1837" s="55" t="s">
        <v>2455</v>
      </c>
    </row>
    <row r="1838" spans="1:13" ht="15">
      <c r="A1838" s="282">
        <v>45847</v>
      </c>
      <c r="B1838" s="55" t="s">
        <v>4139</v>
      </c>
      <c r="C1838" s="786">
        <v>33218</v>
      </c>
      <c r="D1838" s="786" t="s">
        <v>2562</v>
      </c>
      <c r="E1838" s="786">
        <v>110</v>
      </c>
      <c r="F1838" s="786">
        <v>4010</v>
      </c>
      <c r="G1838" s="786" t="s">
        <v>3951</v>
      </c>
      <c r="H1838" s="786" t="s">
        <v>1573</v>
      </c>
      <c r="I1838" s="798">
        <v>1</v>
      </c>
      <c r="J1838" s="786">
        <v>1</v>
      </c>
      <c r="K1838" s="786">
        <v>6.23</v>
      </c>
      <c r="L1838" s="796">
        <v>6.23</v>
      </c>
      <c r="M1838" s="55" t="s">
        <v>2455</v>
      </c>
    </row>
    <row r="1839" spans="1:13" ht="15">
      <c r="A1839" s="282">
        <v>45847</v>
      </c>
      <c r="B1839" s="55" t="s">
        <v>4139</v>
      </c>
      <c r="C1839" s="784">
        <v>82551</v>
      </c>
      <c r="D1839" s="784" t="s">
        <v>4155</v>
      </c>
      <c r="E1839" s="784">
        <v>120</v>
      </c>
      <c r="F1839" s="784">
        <v>4010</v>
      </c>
      <c r="G1839" s="784" t="s">
        <v>3539</v>
      </c>
      <c r="H1839" s="784" t="s">
        <v>1573</v>
      </c>
      <c r="I1839" s="797">
        <v>1</v>
      </c>
      <c r="J1839" s="784">
        <v>1</v>
      </c>
      <c r="K1839" s="784">
        <v>8.32</v>
      </c>
      <c r="L1839" s="793">
        <v>8.32</v>
      </c>
      <c r="M1839" s="55" t="s">
        <v>2455</v>
      </c>
    </row>
    <row r="1840" spans="1:13" ht="15">
      <c r="A1840" s="282">
        <v>45847</v>
      </c>
      <c r="B1840" s="55" t="s">
        <v>4139</v>
      </c>
      <c r="C1840" s="786">
        <v>81503</v>
      </c>
      <c r="D1840" s="786">
        <v>11</v>
      </c>
      <c r="E1840" s="786">
        <v>110</v>
      </c>
      <c r="F1840" s="786">
        <v>4010</v>
      </c>
      <c r="G1840" s="786" t="s">
        <v>3541</v>
      </c>
      <c r="H1840" s="786" t="s">
        <v>1573</v>
      </c>
      <c r="I1840" s="798">
        <v>1</v>
      </c>
      <c r="J1840" s="786">
        <v>1</v>
      </c>
      <c r="K1840" s="786">
        <v>6.07</v>
      </c>
      <c r="L1840" s="796">
        <v>6.07</v>
      </c>
      <c r="M1840" s="55" t="s">
        <v>2455</v>
      </c>
    </row>
    <row r="1841" spans="1:13" ht="15">
      <c r="A1841" s="282">
        <v>45847</v>
      </c>
      <c r="B1841" s="55" t="s">
        <v>4139</v>
      </c>
      <c r="C1841" s="784">
        <v>80210</v>
      </c>
      <c r="D1841" s="784">
        <v>29</v>
      </c>
      <c r="E1841" s="784" t="s">
        <v>2061</v>
      </c>
      <c r="F1841" s="784">
        <v>4010</v>
      </c>
      <c r="G1841" s="784" t="s">
        <v>3546</v>
      </c>
      <c r="H1841" s="784" t="s">
        <v>1573</v>
      </c>
      <c r="I1841" s="797">
        <v>1</v>
      </c>
      <c r="J1841" s="784">
        <v>1</v>
      </c>
      <c r="K1841" s="784">
        <v>13.27</v>
      </c>
      <c r="L1841" s="793">
        <v>13.27</v>
      </c>
      <c r="M1841" s="55" t="s">
        <v>2455</v>
      </c>
    </row>
    <row r="1842" spans="1:13" ht="15">
      <c r="A1842" s="282">
        <v>45847</v>
      </c>
      <c r="B1842" s="55" t="s">
        <v>4139</v>
      </c>
      <c r="C1842" s="786">
        <v>82590</v>
      </c>
      <c r="D1842" s="786" t="s">
        <v>3914</v>
      </c>
      <c r="E1842" s="786">
        <v>100</v>
      </c>
      <c r="F1842" s="786">
        <v>4010</v>
      </c>
      <c r="G1842" s="786" t="s">
        <v>3548</v>
      </c>
      <c r="H1842" s="786" t="s">
        <v>1573</v>
      </c>
      <c r="I1842" s="798">
        <v>1</v>
      </c>
      <c r="J1842" s="786">
        <v>1</v>
      </c>
      <c r="K1842" s="786">
        <v>6.06</v>
      </c>
      <c r="L1842" s="796">
        <v>6.06</v>
      </c>
      <c r="M1842" s="55" t="s">
        <v>2455</v>
      </c>
    </row>
    <row r="1843" spans="1:13" ht="15">
      <c r="A1843" s="282">
        <v>45847</v>
      </c>
      <c r="B1843" s="55" t="s">
        <v>4139</v>
      </c>
      <c r="C1843" s="784">
        <v>82913</v>
      </c>
      <c r="D1843" s="784" t="s">
        <v>3368</v>
      </c>
      <c r="E1843" s="784">
        <v>150</v>
      </c>
      <c r="F1843" s="784">
        <v>4010</v>
      </c>
      <c r="G1843" s="784" t="s">
        <v>3550</v>
      </c>
      <c r="H1843" s="784" t="s">
        <v>1573</v>
      </c>
      <c r="I1843" s="797">
        <v>1</v>
      </c>
      <c r="J1843" s="784">
        <v>1</v>
      </c>
      <c r="K1843" s="784">
        <v>9.4499999999999993</v>
      </c>
      <c r="L1843" s="793">
        <v>9.4499999999999993</v>
      </c>
      <c r="M1843" s="55" t="s">
        <v>2455</v>
      </c>
    </row>
    <row r="1844" spans="1:13" ht="15">
      <c r="A1844" s="282">
        <v>45847</v>
      </c>
      <c r="B1844" s="55" t="s">
        <v>4139</v>
      </c>
      <c r="C1844" s="786">
        <v>81346</v>
      </c>
      <c r="D1844" s="786" t="s">
        <v>3048</v>
      </c>
      <c r="E1844" s="786">
        <v>110</v>
      </c>
      <c r="F1844" s="786">
        <v>4010</v>
      </c>
      <c r="G1844" s="786" t="s">
        <v>3115</v>
      </c>
      <c r="H1844" s="786" t="s">
        <v>1573</v>
      </c>
      <c r="I1844" s="798">
        <v>1</v>
      </c>
      <c r="J1844" s="786">
        <v>1</v>
      </c>
      <c r="K1844" s="786">
        <v>4.93</v>
      </c>
      <c r="L1844" s="796">
        <v>4.93</v>
      </c>
      <c r="M1844" s="55" t="s">
        <v>2455</v>
      </c>
    </row>
    <row r="1845" spans="1:13" ht="15">
      <c r="A1845" s="282">
        <v>45847</v>
      </c>
      <c r="B1845" s="55" t="s">
        <v>4139</v>
      </c>
      <c r="C1845" s="784">
        <v>81700</v>
      </c>
      <c r="D1845" s="784" t="s">
        <v>3210</v>
      </c>
      <c r="E1845" s="784">
        <v>120</v>
      </c>
      <c r="F1845" s="784">
        <v>4010</v>
      </c>
      <c r="G1845" s="784" t="s">
        <v>3116</v>
      </c>
      <c r="H1845" s="784" t="s">
        <v>1573</v>
      </c>
      <c r="I1845" s="797">
        <v>9</v>
      </c>
      <c r="J1845" s="784">
        <v>9</v>
      </c>
      <c r="K1845" s="784">
        <v>4.63</v>
      </c>
      <c r="L1845" s="793">
        <v>41.67</v>
      </c>
      <c r="M1845" s="55" t="s">
        <v>2455</v>
      </c>
    </row>
    <row r="1846" spans="1:13" ht="15">
      <c r="A1846" s="282">
        <v>45847</v>
      </c>
      <c r="B1846" s="55" t="s">
        <v>4139</v>
      </c>
      <c r="C1846" s="786">
        <v>82901</v>
      </c>
      <c r="D1846" s="786" t="s">
        <v>3935</v>
      </c>
      <c r="E1846" s="786">
        <v>120</v>
      </c>
      <c r="F1846" s="786">
        <v>4010</v>
      </c>
      <c r="G1846" s="786" t="s">
        <v>3118</v>
      </c>
      <c r="H1846" s="786" t="s">
        <v>1573</v>
      </c>
      <c r="I1846" s="798">
        <v>5</v>
      </c>
      <c r="J1846" s="786">
        <v>5</v>
      </c>
      <c r="K1846" s="786">
        <v>8.48</v>
      </c>
      <c r="L1846" s="796">
        <v>42.4</v>
      </c>
      <c r="M1846" s="55" t="s">
        <v>2455</v>
      </c>
    </row>
    <row r="1847" spans="1:13" ht="15">
      <c r="A1847" s="282">
        <v>45848</v>
      </c>
      <c r="B1847" s="55" t="s">
        <v>4156</v>
      </c>
      <c r="C1847" s="784">
        <v>82974</v>
      </c>
      <c r="D1847" s="784" t="s">
        <v>3156</v>
      </c>
      <c r="E1847" s="784">
        <v>140</v>
      </c>
      <c r="F1847" s="784">
        <v>4010</v>
      </c>
      <c r="G1847" s="784" t="s">
        <v>4157</v>
      </c>
      <c r="H1847" s="784" t="s">
        <v>1573</v>
      </c>
      <c r="J1847" s="55">
        <v>-1</v>
      </c>
      <c r="K1847" s="791">
        <v>13.84</v>
      </c>
      <c r="L1847" s="791">
        <v>-13.84</v>
      </c>
      <c r="M1847" s="55" t="s">
        <v>2967</v>
      </c>
    </row>
    <row r="1848" spans="1:13" ht="15">
      <c r="A1848" s="282">
        <v>45848</v>
      </c>
      <c r="B1848" s="55" t="s">
        <v>4156</v>
      </c>
      <c r="C1848" s="786">
        <v>83212</v>
      </c>
      <c r="D1848" s="786" t="s">
        <v>2282</v>
      </c>
      <c r="E1848" s="786">
        <v>140</v>
      </c>
      <c r="F1848" s="786">
        <v>4010</v>
      </c>
      <c r="G1848" s="786" t="s">
        <v>4158</v>
      </c>
      <c r="H1848" s="786" t="s">
        <v>1573</v>
      </c>
      <c r="J1848" s="55">
        <v>-1</v>
      </c>
      <c r="K1848" s="791">
        <v>10.96</v>
      </c>
      <c r="L1848" s="791">
        <v>-10.96</v>
      </c>
      <c r="M1848" s="55" t="s">
        <v>2967</v>
      </c>
    </row>
    <row r="1849" spans="1:13" ht="15">
      <c r="A1849" s="783">
        <v>45849</v>
      </c>
      <c r="B1849" s="784" t="s">
        <v>4159</v>
      </c>
      <c r="C1849" s="784">
        <v>68144</v>
      </c>
      <c r="D1849" s="784">
        <v>11</v>
      </c>
      <c r="E1849" s="784">
        <v>75</v>
      </c>
      <c r="F1849" s="784">
        <v>4010</v>
      </c>
      <c r="G1849" s="784" t="s">
        <v>2501</v>
      </c>
      <c r="H1849" s="784" t="s">
        <v>1573</v>
      </c>
      <c r="I1849" s="797">
        <v>8.9061160149062496E+16</v>
      </c>
      <c r="J1849" s="784">
        <v>30</v>
      </c>
      <c r="K1849" s="800">
        <v>6</v>
      </c>
      <c r="L1849" s="801">
        <v>180</v>
      </c>
      <c r="M1849" s="55" t="s">
        <v>2618</v>
      </c>
    </row>
    <row r="1850" spans="1:13" ht="15">
      <c r="A1850" s="282">
        <v>45849</v>
      </c>
      <c r="B1850" s="55" t="s">
        <v>4160</v>
      </c>
      <c r="C1850" s="784">
        <v>82242</v>
      </c>
      <c r="D1850" s="784" t="s">
        <v>3201</v>
      </c>
      <c r="E1850" s="784">
        <v>100</v>
      </c>
      <c r="F1850" s="784">
        <v>4010</v>
      </c>
      <c r="G1850" s="784" t="s">
        <v>4161</v>
      </c>
      <c r="H1850" s="784" t="s">
        <v>1573</v>
      </c>
      <c r="J1850" s="784">
        <v>1</v>
      </c>
      <c r="K1850" s="784">
        <v>11.29</v>
      </c>
      <c r="L1850" s="784">
        <v>11.29</v>
      </c>
      <c r="M1850" s="55" t="s">
        <v>2455</v>
      </c>
    </row>
    <row r="1851" spans="1:13" ht="15">
      <c r="A1851" s="282">
        <v>45849</v>
      </c>
      <c r="B1851" s="55" t="s">
        <v>4160</v>
      </c>
      <c r="C1851" s="786">
        <v>83026</v>
      </c>
      <c r="D1851" s="786" t="s">
        <v>2448</v>
      </c>
      <c r="E1851" s="786">
        <v>120</v>
      </c>
      <c r="F1851" s="786">
        <v>4010</v>
      </c>
      <c r="G1851" s="786" t="s">
        <v>3020</v>
      </c>
      <c r="H1851" s="786" t="s">
        <v>1573</v>
      </c>
      <c r="J1851" s="786">
        <v>1</v>
      </c>
      <c r="K1851" s="786">
        <v>7.71</v>
      </c>
      <c r="L1851" s="786">
        <v>7.71</v>
      </c>
      <c r="M1851" s="55" t="s">
        <v>2455</v>
      </c>
    </row>
    <row r="1852" spans="1:13" ht="15">
      <c r="A1852" s="282">
        <v>45849</v>
      </c>
      <c r="B1852" s="55" t="s">
        <v>4160</v>
      </c>
      <c r="C1852" s="784">
        <v>82788</v>
      </c>
      <c r="D1852" s="784" t="s">
        <v>4162</v>
      </c>
      <c r="E1852" s="784">
        <v>110</v>
      </c>
      <c r="F1852" s="784">
        <v>4010</v>
      </c>
      <c r="G1852" s="784" t="s">
        <v>3025</v>
      </c>
      <c r="H1852" s="784" t="s">
        <v>1573</v>
      </c>
      <c r="J1852" s="784">
        <v>1</v>
      </c>
      <c r="K1852" s="784">
        <v>6.07</v>
      </c>
      <c r="L1852" s="784">
        <v>6.07</v>
      </c>
      <c r="M1852" s="55" t="s">
        <v>2455</v>
      </c>
    </row>
    <row r="1853" spans="1:13" ht="15">
      <c r="A1853" s="282">
        <v>45849</v>
      </c>
      <c r="B1853" s="55" t="s">
        <v>4160</v>
      </c>
      <c r="C1853" s="786">
        <v>61964</v>
      </c>
      <c r="D1853" s="786" t="s">
        <v>2580</v>
      </c>
      <c r="E1853" s="786" t="s">
        <v>2296</v>
      </c>
      <c r="F1853" s="786">
        <v>4010</v>
      </c>
      <c r="G1853" s="786" t="s">
        <v>3026</v>
      </c>
      <c r="H1853" s="786" t="s">
        <v>1573</v>
      </c>
      <c r="J1853" s="786">
        <v>1</v>
      </c>
      <c r="K1853" s="786">
        <v>12.14</v>
      </c>
      <c r="L1853" s="786">
        <v>12.14</v>
      </c>
      <c r="M1853" s="55" t="s">
        <v>2455</v>
      </c>
    </row>
    <row r="1854" spans="1:13" ht="15">
      <c r="A1854" s="282">
        <v>45849</v>
      </c>
      <c r="B1854" s="55" t="s">
        <v>4160</v>
      </c>
      <c r="C1854" s="784">
        <v>82597</v>
      </c>
      <c r="D1854" s="784" t="s">
        <v>2536</v>
      </c>
      <c r="E1854" s="784">
        <v>90</v>
      </c>
      <c r="F1854" s="784">
        <v>4010</v>
      </c>
      <c r="G1854" s="784" t="s">
        <v>2979</v>
      </c>
      <c r="H1854" s="784" t="s">
        <v>1573</v>
      </c>
      <c r="J1854" s="784">
        <v>2</v>
      </c>
      <c r="K1854" s="784">
        <v>11.79</v>
      </c>
      <c r="L1854" s="784">
        <v>23.58</v>
      </c>
      <c r="M1854" s="55" t="s">
        <v>2455</v>
      </c>
    </row>
    <row r="1855" spans="1:13" ht="15">
      <c r="A1855" s="282">
        <v>45849</v>
      </c>
      <c r="B1855" s="55" t="s">
        <v>4160</v>
      </c>
      <c r="C1855" s="786">
        <v>83027</v>
      </c>
      <c r="D1855" s="786" t="s">
        <v>3159</v>
      </c>
      <c r="E1855" s="786">
        <v>140</v>
      </c>
      <c r="F1855" s="786">
        <v>4010</v>
      </c>
      <c r="G1855" s="786" t="s">
        <v>2995</v>
      </c>
      <c r="H1855" s="786" t="s">
        <v>1573</v>
      </c>
      <c r="J1855" s="786">
        <v>1</v>
      </c>
      <c r="K1855" s="786">
        <v>9.1</v>
      </c>
      <c r="L1855" s="786">
        <v>9.1</v>
      </c>
      <c r="M1855" s="55" t="s">
        <v>2455</v>
      </c>
    </row>
    <row r="1856" spans="1:13" ht="15">
      <c r="A1856" s="282">
        <v>45849</v>
      </c>
      <c r="B1856" s="55" t="s">
        <v>4160</v>
      </c>
      <c r="C1856" s="784">
        <v>33175</v>
      </c>
      <c r="D1856" s="784" t="s">
        <v>2562</v>
      </c>
      <c r="E1856" s="784">
        <v>85</v>
      </c>
      <c r="F1856" s="784">
        <v>4010</v>
      </c>
      <c r="G1856" s="784" t="s">
        <v>3002</v>
      </c>
      <c r="H1856" s="784" t="s">
        <v>1573</v>
      </c>
      <c r="J1856" s="784">
        <v>2</v>
      </c>
      <c r="K1856" s="784">
        <v>8.06</v>
      </c>
      <c r="L1856" s="784">
        <v>16.12</v>
      </c>
      <c r="M1856" s="55" t="s">
        <v>2455</v>
      </c>
    </row>
    <row r="1857" spans="1:13" ht="15">
      <c r="A1857" s="282">
        <v>45849</v>
      </c>
      <c r="B1857" s="55" t="s">
        <v>4160</v>
      </c>
      <c r="C1857" s="786">
        <v>81339</v>
      </c>
      <c r="D1857" s="786" t="s">
        <v>3415</v>
      </c>
      <c r="E1857" s="786">
        <v>120</v>
      </c>
      <c r="F1857" s="786">
        <v>4010</v>
      </c>
      <c r="G1857" s="786" t="s">
        <v>4163</v>
      </c>
      <c r="H1857" s="786" t="s">
        <v>1573</v>
      </c>
      <c r="J1857" s="786">
        <v>3</v>
      </c>
      <c r="K1857" s="786">
        <v>6.77</v>
      </c>
      <c r="L1857" s="786">
        <v>20.309999999999999</v>
      </c>
      <c r="M1857" s="55" t="s">
        <v>2455</v>
      </c>
    </row>
    <row r="1858" spans="1:13" ht="15">
      <c r="A1858" s="282">
        <v>45849</v>
      </c>
      <c r="B1858" s="55" t="s">
        <v>4160</v>
      </c>
      <c r="C1858" s="784">
        <v>67862</v>
      </c>
      <c r="D1858" s="784" t="s">
        <v>3035</v>
      </c>
      <c r="E1858" s="784">
        <v>85</v>
      </c>
      <c r="F1858" s="784">
        <v>4010</v>
      </c>
      <c r="G1858" s="784" t="s">
        <v>3004</v>
      </c>
      <c r="H1858" s="784" t="s">
        <v>1573</v>
      </c>
      <c r="J1858" s="784">
        <v>1</v>
      </c>
      <c r="K1858" s="784">
        <v>5.47</v>
      </c>
      <c r="L1858" s="784">
        <v>5.47</v>
      </c>
      <c r="M1858" s="55" t="s">
        <v>2455</v>
      </c>
    </row>
    <row r="1859" spans="1:13" ht="15">
      <c r="A1859" s="282">
        <v>45849</v>
      </c>
      <c r="B1859" s="55" t="s">
        <v>4160</v>
      </c>
      <c r="C1859" s="786">
        <v>67375</v>
      </c>
      <c r="D1859" s="786" t="s">
        <v>2476</v>
      </c>
      <c r="E1859" s="786">
        <v>120</v>
      </c>
      <c r="F1859" s="786">
        <v>4010</v>
      </c>
      <c r="G1859" s="786" t="s">
        <v>3005</v>
      </c>
      <c r="H1859" s="786" t="s">
        <v>1573</v>
      </c>
      <c r="J1859" s="786">
        <v>1</v>
      </c>
      <c r="K1859" s="786">
        <v>5.76</v>
      </c>
      <c r="L1859" s="786">
        <v>5.76</v>
      </c>
      <c r="M1859" s="55" t="s">
        <v>2455</v>
      </c>
    </row>
    <row r="1860" spans="1:13" ht="15">
      <c r="A1860" s="282">
        <v>45849</v>
      </c>
      <c r="B1860" s="55" t="s">
        <v>4160</v>
      </c>
      <c r="C1860" s="784">
        <v>82677</v>
      </c>
      <c r="D1860" s="784" t="s">
        <v>3073</v>
      </c>
      <c r="E1860" s="784">
        <v>150</v>
      </c>
      <c r="F1860" s="784">
        <v>4010</v>
      </c>
      <c r="G1860" s="784" t="s">
        <v>4164</v>
      </c>
      <c r="H1860" s="784" t="s">
        <v>1573</v>
      </c>
      <c r="J1860" s="784">
        <v>1</v>
      </c>
      <c r="K1860" s="784">
        <v>3.52</v>
      </c>
      <c r="L1860" s="784">
        <v>3.52</v>
      </c>
      <c r="M1860" s="55" t="s">
        <v>2455</v>
      </c>
    </row>
    <row r="1861" spans="1:13" ht="15">
      <c r="A1861" s="282">
        <v>45849</v>
      </c>
      <c r="B1861" s="55" t="s">
        <v>4160</v>
      </c>
      <c r="C1861" s="786">
        <v>83007</v>
      </c>
      <c r="D1861" s="786" t="s">
        <v>3037</v>
      </c>
      <c r="E1861" s="786">
        <v>80</v>
      </c>
      <c r="F1861" s="786">
        <v>4010</v>
      </c>
      <c r="G1861" s="786" t="s">
        <v>2878</v>
      </c>
      <c r="H1861" s="786" t="s">
        <v>1573</v>
      </c>
      <c r="J1861" s="786">
        <v>4</v>
      </c>
      <c r="K1861" s="786">
        <v>6.08</v>
      </c>
      <c r="L1861" s="786">
        <v>24.32</v>
      </c>
      <c r="M1861" s="55" t="s">
        <v>2455</v>
      </c>
    </row>
    <row r="1862" spans="1:13" ht="15">
      <c r="A1862" s="282">
        <v>45849</v>
      </c>
      <c r="B1862" s="55" t="s">
        <v>4160</v>
      </c>
      <c r="C1862" s="784">
        <v>82825</v>
      </c>
      <c r="D1862" s="784" t="s">
        <v>2783</v>
      </c>
      <c r="E1862" s="784" t="s">
        <v>289</v>
      </c>
      <c r="F1862" s="784">
        <v>4010</v>
      </c>
      <c r="G1862" s="784" t="s">
        <v>4165</v>
      </c>
      <c r="H1862" s="784" t="s">
        <v>1573</v>
      </c>
      <c r="J1862" s="784">
        <v>1</v>
      </c>
      <c r="K1862" s="784">
        <v>26.98</v>
      </c>
      <c r="L1862" s="784">
        <v>26.98</v>
      </c>
      <c r="M1862" s="55" t="s">
        <v>2455</v>
      </c>
    </row>
    <row r="1863" spans="1:13" ht="15">
      <c r="A1863" s="282">
        <v>45849</v>
      </c>
      <c r="B1863" s="55" t="s">
        <v>4160</v>
      </c>
      <c r="C1863" s="786">
        <v>82896</v>
      </c>
      <c r="D1863" s="786" t="s">
        <v>3109</v>
      </c>
      <c r="E1863" s="786">
        <v>100</v>
      </c>
      <c r="F1863" s="786">
        <v>4010</v>
      </c>
      <c r="G1863" s="786" t="s">
        <v>2885</v>
      </c>
      <c r="H1863" s="786" t="s">
        <v>1573</v>
      </c>
      <c r="J1863" s="786">
        <v>1</v>
      </c>
      <c r="K1863" s="786">
        <v>8.86</v>
      </c>
      <c r="L1863" s="786">
        <v>8.86</v>
      </c>
      <c r="M1863" s="55" t="s">
        <v>2455</v>
      </c>
    </row>
    <row r="1864" spans="1:13" ht="15">
      <c r="A1864" s="282">
        <v>45849</v>
      </c>
      <c r="B1864" s="55" t="s">
        <v>4160</v>
      </c>
      <c r="C1864" s="784">
        <v>82286</v>
      </c>
      <c r="D1864" s="784" t="s">
        <v>2249</v>
      </c>
      <c r="E1864" s="784">
        <v>50</v>
      </c>
      <c r="F1864" s="784">
        <v>4010</v>
      </c>
      <c r="G1864" s="784" t="s">
        <v>4166</v>
      </c>
      <c r="H1864" s="784" t="s">
        <v>1573</v>
      </c>
      <c r="J1864" s="784">
        <v>2</v>
      </c>
      <c r="K1864" s="784">
        <v>8.06</v>
      </c>
      <c r="L1864" s="784">
        <v>16.12</v>
      </c>
      <c r="M1864" s="55" t="s">
        <v>2455</v>
      </c>
    </row>
    <row r="1865" spans="1:13" ht="15">
      <c r="A1865" s="282">
        <v>45849</v>
      </c>
      <c r="B1865" s="55" t="s">
        <v>4160</v>
      </c>
      <c r="C1865" s="786">
        <v>81158</v>
      </c>
      <c r="D1865" s="786">
        <v>15</v>
      </c>
      <c r="E1865" s="786">
        <v>100</v>
      </c>
      <c r="F1865" s="786">
        <v>4010</v>
      </c>
      <c r="G1865" s="786" t="s">
        <v>4167</v>
      </c>
      <c r="H1865" s="786" t="s">
        <v>1573</v>
      </c>
      <c r="J1865" s="786">
        <v>1</v>
      </c>
      <c r="K1865" s="786">
        <v>6.25</v>
      </c>
      <c r="L1865" s="786">
        <v>6.25</v>
      </c>
      <c r="M1865" s="55" t="s">
        <v>2455</v>
      </c>
    </row>
    <row r="1866" spans="1:13" ht="15">
      <c r="A1866" s="282">
        <v>45849</v>
      </c>
      <c r="B1866" s="55" t="s">
        <v>4160</v>
      </c>
      <c r="C1866" s="784">
        <v>80441</v>
      </c>
      <c r="D1866" s="784" t="s">
        <v>2934</v>
      </c>
      <c r="E1866" s="784">
        <v>120</v>
      </c>
      <c r="F1866" s="784">
        <v>4010</v>
      </c>
      <c r="G1866" s="784" t="s">
        <v>2891</v>
      </c>
      <c r="H1866" s="784" t="s">
        <v>1573</v>
      </c>
      <c r="J1866" s="784">
        <v>4</v>
      </c>
      <c r="K1866" s="784">
        <v>7.96</v>
      </c>
      <c r="L1866" s="784">
        <v>31.84</v>
      </c>
      <c r="M1866" s="55" t="s">
        <v>2455</v>
      </c>
    </row>
    <row r="1867" spans="1:13" ht="15">
      <c r="A1867" s="282">
        <v>45849</v>
      </c>
      <c r="B1867" s="55" t="s">
        <v>4160</v>
      </c>
      <c r="C1867" s="786">
        <v>82985</v>
      </c>
      <c r="D1867" s="786" t="s">
        <v>4168</v>
      </c>
      <c r="E1867" s="786">
        <v>70</v>
      </c>
      <c r="F1867" s="786">
        <v>4010</v>
      </c>
      <c r="G1867" s="786" t="s">
        <v>4169</v>
      </c>
      <c r="H1867" s="786" t="s">
        <v>1573</v>
      </c>
      <c r="J1867" s="786">
        <v>1</v>
      </c>
      <c r="K1867" s="786">
        <v>5.08</v>
      </c>
      <c r="L1867" s="786">
        <v>5.08</v>
      </c>
      <c r="M1867" s="55" t="s">
        <v>2455</v>
      </c>
    </row>
    <row r="1868" spans="1:13" ht="15">
      <c r="A1868" s="282">
        <v>45849</v>
      </c>
      <c r="B1868" s="55" t="s">
        <v>4160</v>
      </c>
      <c r="C1868" s="784">
        <v>33175</v>
      </c>
      <c r="D1868" s="784" t="s">
        <v>4170</v>
      </c>
      <c r="E1868" s="784">
        <v>110</v>
      </c>
      <c r="F1868" s="784">
        <v>4010</v>
      </c>
      <c r="G1868" s="784" t="s">
        <v>4171</v>
      </c>
      <c r="H1868" s="784" t="s">
        <v>1573</v>
      </c>
      <c r="J1868" s="784">
        <v>2</v>
      </c>
      <c r="K1868" s="784">
        <v>8.06</v>
      </c>
      <c r="L1868" s="784">
        <v>16.12</v>
      </c>
      <c r="M1868" s="55" t="s">
        <v>2455</v>
      </c>
    </row>
    <row r="1869" spans="1:13" ht="15">
      <c r="A1869" s="282">
        <v>45849</v>
      </c>
      <c r="B1869" s="55" t="s">
        <v>4160</v>
      </c>
      <c r="C1869" s="786">
        <v>82888</v>
      </c>
      <c r="D1869" s="786" t="s">
        <v>3861</v>
      </c>
      <c r="E1869" s="786">
        <v>85</v>
      </c>
      <c r="F1869" s="786">
        <v>4010</v>
      </c>
      <c r="G1869" s="786" t="s">
        <v>4172</v>
      </c>
      <c r="H1869" s="786" t="s">
        <v>1573</v>
      </c>
      <c r="J1869" s="786">
        <v>1</v>
      </c>
      <c r="K1869" s="786">
        <v>11.22</v>
      </c>
      <c r="L1869" s="786">
        <v>11.22</v>
      </c>
      <c r="M1869" s="55" t="s">
        <v>2455</v>
      </c>
    </row>
    <row r="1870" spans="1:13" ht="15">
      <c r="A1870" s="282">
        <v>45849</v>
      </c>
      <c r="B1870" s="55" t="s">
        <v>4160</v>
      </c>
      <c r="C1870" s="784">
        <v>83026</v>
      </c>
      <c r="D1870" s="784" t="s">
        <v>2448</v>
      </c>
      <c r="E1870" s="784">
        <v>120</v>
      </c>
      <c r="F1870" s="784">
        <v>4010</v>
      </c>
      <c r="G1870" s="784" t="s">
        <v>4173</v>
      </c>
      <c r="H1870" s="784" t="s">
        <v>1573</v>
      </c>
      <c r="J1870" s="784">
        <v>1</v>
      </c>
      <c r="K1870" s="784">
        <v>7.71</v>
      </c>
      <c r="L1870" s="784">
        <v>7.71</v>
      </c>
      <c r="M1870" s="55" t="s">
        <v>2455</v>
      </c>
    </row>
    <row r="1871" spans="1:13" ht="15">
      <c r="A1871" s="282">
        <v>45849</v>
      </c>
      <c r="B1871" s="55" t="s">
        <v>4160</v>
      </c>
      <c r="C1871" s="786">
        <v>81318</v>
      </c>
      <c r="D1871" s="786" t="s">
        <v>2235</v>
      </c>
      <c r="E1871" s="786">
        <v>100</v>
      </c>
      <c r="F1871" s="786">
        <v>4010</v>
      </c>
      <c r="G1871" s="786" t="s">
        <v>4174</v>
      </c>
      <c r="H1871" s="786" t="s">
        <v>1573</v>
      </c>
      <c r="J1871" s="786">
        <v>1</v>
      </c>
      <c r="K1871" s="786">
        <v>6.15</v>
      </c>
      <c r="L1871" s="786">
        <v>6.15</v>
      </c>
      <c r="M1871" s="55" t="s">
        <v>2455</v>
      </c>
    </row>
    <row r="1872" spans="1:13" ht="15">
      <c r="A1872" s="282">
        <v>45849</v>
      </c>
      <c r="B1872" s="55" t="s">
        <v>4160</v>
      </c>
      <c r="C1872" s="784">
        <v>67755</v>
      </c>
      <c r="D1872" s="784" t="s">
        <v>3766</v>
      </c>
      <c r="E1872" s="784">
        <v>50</v>
      </c>
      <c r="F1872" s="784">
        <v>4010</v>
      </c>
      <c r="G1872" s="784" t="s">
        <v>2895</v>
      </c>
      <c r="H1872" s="784" t="s">
        <v>1573</v>
      </c>
      <c r="J1872" s="784">
        <v>1</v>
      </c>
      <c r="K1872" s="784">
        <v>6.36</v>
      </c>
      <c r="L1872" s="784">
        <v>6.36</v>
      </c>
      <c r="M1872" s="55" t="s">
        <v>2455</v>
      </c>
    </row>
    <row r="1873" spans="1:13" ht="15">
      <c r="A1873" s="282">
        <v>45849</v>
      </c>
      <c r="B1873" s="55" t="s">
        <v>4160</v>
      </c>
      <c r="C1873" s="786">
        <v>67862</v>
      </c>
      <c r="D1873" s="786" t="s">
        <v>3221</v>
      </c>
      <c r="E1873" s="786">
        <v>130</v>
      </c>
      <c r="F1873" s="786">
        <v>4010</v>
      </c>
      <c r="G1873" s="786" t="s">
        <v>4175</v>
      </c>
      <c r="H1873" s="786" t="s">
        <v>1573</v>
      </c>
      <c r="J1873" s="786">
        <v>1</v>
      </c>
      <c r="K1873" s="786">
        <v>5.47</v>
      </c>
      <c r="L1873" s="786">
        <v>5.47</v>
      </c>
      <c r="M1873" s="55" t="s">
        <v>2455</v>
      </c>
    </row>
    <row r="1874" spans="1:13" ht="15">
      <c r="A1874" s="282">
        <v>45849</v>
      </c>
      <c r="B1874" s="55" t="s">
        <v>4176</v>
      </c>
      <c r="C1874" s="784">
        <v>67691</v>
      </c>
      <c r="D1874" s="784" t="s">
        <v>4177</v>
      </c>
      <c r="E1874" s="784">
        <v>85</v>
      </c>
      <c r="F1874" s="784">
        <v>4010</v>
      </c>
      <c r="G1874" s="784" t="s">
        <v>4178</v>
      </c>
      <c r="H1874" s="784" t="s">
        <v>1573</v>
      </c>
      <c r="J1874" s="784">
        <v>1</v>
      </c>
      <c r="K1874" s="784">
        <v>8.89</v>
      </c>
      <c r="L1874" s="784">
        <v>8.89</v>
      </c>
      <c r="M1874" s="55" t="s">
        <v>2455</v>
      </c>
    </row>
    <row r="1875" spans="1:13" ht="15">
      <c r="A1875" s="282">
        <v>45849</v>
      </c>
      <c r="B1875" s="55" t="s">
        <v>4176</v>
      </c>
      <c r="C1875" s="786">
        <v>82646</v>
      </c>
      <c r="D1875" s="786" t="s">
        <v>3043</v>
      </c>
      <c r="E1875" s="786">
        <v>130</v>
      </c>
      <c r="F1875" s="786">
        <v>4010</v>
      </c>
      <c r="G1875" s="786" t="s">
        <v>2956</v>
      </c>
      <c r="H1875" s="786" t="s">
        <v>1573</v>
      </c>
      <c r="J1875" s="786">
        <v>1</v>
      </c>
      <c r="K1875" s="786">
        <v>4.04</v>
      </c>
      <c r="L1875" s="786">
        <v>4.04</v>
      </c>
      <c r="M1875" s="55" t="s">
        <v>2455</v>
      </c>
    </row>
    <row r="1876" spans="1:13" ht="15">
      <c r="A1876" s="282">
        <v>45849</v>
      </c>
      <c r="B1876" s="55" t="s">
        <v>4176</v>
      </c>
      <c r="C1876" s="784">
        <v>82976</v>
      </c>
      <c r="D1876" s="784" t="s">
        <v>3037</v>
      </c>
      <c r="E1876" s="784">
        <v>90</v>
      </c>
      <c r="F1876" s="784">
        <v>4010</v>
      </c>
      <c r="G1876" s="784" t="s">
        <v>4179</v>
      </c>
      <c r="H1876" s="784" t="s">
        <v>1573</v>
      </c>
      <c r="J1876" s="784">
        <v>1</v>
      </c>
      <c r="K1876" s="784">
        <v>5.28</v>
      </c>
      <c r="L1876" s="784">
        <v>5.28</v>
      </c>
      <c r="M1876" s="55" t="s">
        <v>2455</v>
      </c>
    </row>
    <row r="1877" spans="1:13" ht="15">
      <c r="A1877" s="282">
        <v>45849</v>
      </c>
      <c r="B1877" s="55" t="s">
        <v>4176</v>
      </c>
      <c r="C1877" s="786">
        <v>83059</v>
      </c>
      <c r="D1877" s="786" t="s">
        <v>4180</v>
      </c>
      <c r="E1877" s="786">
        <v>120</v>
      </c>
      <c r="F1877" s="786">
        <v>4010</v>
      </c>
      <c r="G1877" s="786" t="s">
        <v>4181</v>
      </c>
      <c r="H1877" s="786" t="s">
        <v>1573</v>
      </c>
      <c r="J1877" s="786">
        <v>1</v>
      </c>
      <c r="K1877" s="786">
        <v>4.04</v>
      </c>
      <c r="L1877" s="786">
        <v>4.04</v>
      </c>
      <c r="M1877" s="55" t="s">
        <v>2455</v>
      </c>
    </row>
    <row r="1878" spans="1:13" ht="15">
      <c r="A1878" s="282">
        <v>45849</v>
      </c>
      <c r="B1878" s="55" t="s">
        <v>4176</v>
      </c>
      <c r="C1878" s="784">
        <v>81368</v>
      </c>
      <c r="D1878" s="784" t="s">
        <v>4182</v>
      </c>
      <c r="E1878" s="784">
        <v>120</v>
      </c>
      <c r="F1878" s="784">
        <v>4010</v>
      </c>
      <c r="G1878" s="784" t="s">
        <v>4183</v>
      </c>
      <c r="H1878" s="784" t="s">
        <v>1573</v>
      </c>
      <c r="J1878" s="784">
        <v>2</v>
      </c>
      <c r="K1878" s="784">
        <v>4.47</v>
      </c>
      <c r="L1878" s="784">
        <v>8.94</v>
      </c>
      <c r="M1878" s="55" t="s">
        <v>2455</v>
      </c>
    </row>
    <row r="1879" spans="1:13" ht="15">
      <c r="A1879" s="282">
        <v>45849</v>
      </c>
      <c r="B1879" s="55" t="s">
        <v>4176</v>
      </c>
      <c r="C1879" s="786">
        <v>81339</v>
      </c>
      <c r="D1879" s="786" t="s">
        <v>3179</v>
      </c>
      <c r="E1879" s="786">
        <v>120</v>
      </c>
      <c r="F1879" s="786">
        <v>4010</v>
      </c>
      <c r="G1879" s="786" t="s">
        <v>4027</v>
      </c>
      <c r="H1879" s="786" t="s">
        <v>1573</v>
      </c>
      <c r="J1879" s="786">
        <v>1</v>
      </c>
      <c r="K1879" s="786">
        <v>6.77</v>
      </c>
      <c r="L1879" s="786">
        <v>6.77</v>
      </c>
      <c r="M1879" s="55" t="s">
        <v>2455</v>
      </c>
    </row>
    <row r="1880" spans="1:13" ht="15">
      <c r="A1880" s="282">
        <v>45849</v>
      </c>
      <c r="B1880" s="55" t="s">
        <v>4176</v>
      </c>
      <c r="C1880" s="784">
        <v>65642</v>
      </c>
      <c r="D1880" s="784" t="s">
        <v>2497</v>
      </c>
      <c r="E1880" s="784">
        <v>110</v>
      </c>
      <c r="F1880" s="784">
        <v>4010</v>
      </c>
      <c r="G1880" s="784" t="s">
        <v>4184</v>
      </c>
      <c r="H1880" s="784" t="s">
        <v>1573</v>
      </c>
      <c r="J1880" s="784">
        <v>1</v>
      </c>
      <c r="K1880" s="784">
        <v>5.64</v>
      </c>
      <c r="L1880" s="784">
        <v>5.64</v>
      </c>
      <c r="M1880" s="55" t="s">
        <v>2455</v>
      </c>
    </row>
    <row r="1881" spans="1:13" ht="15">
      <c r="A1881" s="282">
        <v>45849</v>
      </c>
      <c r="B1881" s="55" t="s">
        <v>4176</v>
      </c>
      <c r="C1881" s="786">
        <v>47052</v>
      </c>
      <c r="D1881" s="786" t="s">
        <v>2366</v>
      </c>
      <c r="E1881" s="786">
        <v>90</v>
      </c>
      <c r="F1881" s="786">
        <v>4010</v>
      </c>
      <c r="G1881" s="786" t="s">
        <v>4039</v>
      </c>
      <c r="H1881" s="786" t="s">
        <v>1573</v>
      </c>
      <c r="J1881" s="786">
        <v>3</v>
      </c>
      <c r="K1881" s="786">
        <v>8.09</v>
      </c>
      <c r="L1881" s="786">
        <v>24.27</v>
      </c>
      <c r="M1881" s="55" t="s">
        <v>2455</v>
      </c>
    </row>
    <row r="1882" spans="1:13" ht="15">
      <c r="A1882" s="282">
        <v>45849</v>
      </c>
      <c r="B1882" s="55" t="s">
        <v>4176</v>
      </c>
      <c r="C1882" s="784">
        <v>66708</v>
      </c>
      <c r="D1882" s="784" t="s">
        <v>3854</v>
      </c>
      <c r="E1882" s="784">
        <v>150</v>
      </c>
      <c r="F1882" s="784">
        <v>4010</v>
      </c>
      <c r="G1882" s="784" t="s">
        <v>4185</v>
      </c>
      <c r="H1882" s="784" t="s">
        <v>1573</v>
      </c>
      <c r="J1882" s="784">
        <v>1</v>
      </c>
      <c r="K1882" s="784">
        <v>5.56</v>
      </c>
      <c r="L1882" s="784">
        <v>5.56</v>
      </c>
      <c r="M1882" s="55" t="s">
        <v>2455</v>
      </c>
    </row>
    <row r="1883" spans="1:13" ht="15">
      <c r="A1883" s="282">
        <v>45849</v>
      </c>
      <c r="B1883" s="55" t="s">
        <v>4176</v>
      </c>
      <c r="C1883" s="786">
        <v>67375</v>
      </c>
      <c r="D1883" s="786" t="s">
        <v>2476</v>
      </c>
      <c r="E1883" s="786">
        <v>130</v>
      </c>
      <c r="F1883" s="786">
        <v>4010</v>
      </c>
      <c r="G1883" s="786" t="s">
        <v>4186</v>
      </c>
      <c r="H1883" s="786" t="s">
        <v>1573</v>
      </c>
      <c r="J1883" s="786">
        <v>2</v>
      </c>
      <c r="K1883" s="786">
        <v>5.76</v>
      </c>
      <c r="L1883" s="786">
        <v>11.52</v>
      </c>
      <c r="M1883" s="55" t="s">
        <v>2455</v>
      </c>
    </row>
    <row r="1884" spans="1:13" ht="15">
      <c r="A1884" s="282">
        <v>45849</v>
      </c>
      <c r="B1884" s="55" t="s">
        <v>4176</v>
      </c>
      <c r="C1884" s="784">
        <v>67862</v>
      </c>
      <c r="D1884" s="784" t="s">
        <v>3035</v>
      </c>
      <c r="E1884" s="784">
        <v>140</v>
      </c>
      <c r="F1884" s="784">
        <v>4010</v>
      </c>
      <c r="G1884" s="784" t="s">
        <v>4187</v>
      </c>
      <c r="H1884" s="784" t="s">
        <v>1573</v>
      </c>
      <c r="J1884" s="784">
        <v>1</v>
      </c>
      <c r="K1884" s="784">
        <v>5.47</v>
      </c>
      <c r="L1884" s="784">
        <v>5.47</v>
      </c>
      <c r="M1884" s="55" t="s">
        <v>2455</v>
      </c>
    </row>
    <row r="1885" spans="1:13" ht="15">
      <c r="A1885" s="282">
        <v>45849</v>
      </c>
      <c r="B1885" s="55" t="s">
        <v>4176</v>
      </c>
      <c r="C1885" s="786">
        <v>82718</v>
      </c>
      <c r="D1885" s="786" t="s">
        <v>2539</v>
      </c>
      <c r="E1885" s="786">
        <v>110</v>
      </c>
      <c r="F1885" s="786">
        <v>4010</v>
      </c>
      <c r="G1885" s="786" t="s">
        <v>4188</v>
      </c>
      <c r="H1885" s="786" t="s">
        <v>1573</v>
      </c>
      <c r="J1885" s="786">
        <v>1</v>
      </c>
      <c r="K1885" s="786">
        <v>12.14</v>
      </c>
      <c r="L1885" s="786">
        <v>12.14</v>
      </c>
      <c r="M1885" s="55" t="s">
        <v>2455</v>
      </c>
    </row>
    <row r="1886" spans="1:13" ht="15">
      <c r="A1886" s="282">
        <v>45849</v>
      </c>
      <c r="B1886" s="55" t="s">
        <v>4176</v>
      </c>
      <c r="C1886" s="784">
        <v>82098</v>
      </c>
      <c r="D1886" s="784" t="s">
        <v>2600</v>
      </c>
      <c r="E1886" s="784">
        <v>150</v>
      </c>
      <c r="F1886" s="784">
        <v>4010</v>
      </c>
      <c r="G1886" s="784" t="s">
        <v>4189</v>
      </c>
      <c r="H1886" s="784" t="s">
        <v>1573</v>
      </c>
      <c r="J1886" s="784">
        <v>1</v>
      </c>
      <c r="K1886" s="784">
        <v>14.81</v>
      </c>
      <c r="L1886" s="784">
        <v>14.81</v>
      </c>
      <c r="M1886" s="55" t="s">
        <v>2455</v>
      </c>
    </row>
    <row r="1887" spans="1:13" ht="15">
      <c r="A1887" s="282">
        <v>45849</v>
      </c>
      <c r="B1887" s="55" t="s">
        <v>4176</v>
      </c>
      <c r="C1887" s="786">
        <v>82635</v>
      </c>
      <c r="D1887" s="786" t="s">
        <v>3354</v>
      </c>
      <c r="E1887" s="786">
        <v>100</v>
      </c>
      <c r="F1887" s="786">
        <v>4010</v>
      </c>
      <c r="G1887" s="786" t="s">
        <v>4190</v>
      </c>
      <c r="H1887" s="786" t="s">
        <v>1573</v>
      </c>
      <c r="J1887" s="786">
        <v>2</v>
      </c>
      <c r="K1887" s="786">
        <v>9.5299999999999994</v>
      </c>
      <c r="L1887" s="786">
        <v>19.059999999999999</v>
      </c>
      <c r="M1887" s="55" t="s">
        <v>2455</v>
      </c>
    </row>
    <row r="1888" spans="1:13" ht="15">
      <c r="A1888" s="282">
        <v>45849</v>
      </c>
      <c r="B1888" s="55" t="s">
        <v>4176</v>
      </c>
      <c r="C1888" s="784">
        <v>67691</v>
      </c>
      <c r="D1888" s="784" t="s">
        <v>3095</v>
      </c>
      <c r="E1888" s="784">
        <v>120</v>
      </c>
      <c r="F1888" s="784">
        <v>4010</v>
      </c>
      <c r="G1888" s="784" t="s">
        <v>4191</v>
      </c>
      <c r="H1888" s="784" t="s">
        <v>1573</v>
      </c>
      <c r="J1888" s="784">
        <v>2</v>
      </c>
      <c r="K1888" s="784">
        <v>8.85</v>
      </c>
      <c r="L1888" s="784">
        <v>17.7</v>
      </c>
      <c r="M1888" s="55" t="s">
        <v>2455</v>
      </c>
    </row>
    <row r="1889" spans="1:13" ht="15">
      <c r="A1889" s="282">
        <v>45849</v>
      </c>
      <c r="B1889" s="55" t="s">
        <v>4176</v>
      </c>
      <c r="C1889" s="786">
        <v>58662</v>
      </c>
      <c r="D1889" s="786" t="s">
        <v>3070</v>
      </c>
      <c r="E1889" s="786" t="s">
        <v>2061</v>
      </c>
      <c r="F1889" s="786">
        <v>4010</v>
      </c>
      <c r="G1889" s="786" t="s">
        <v>4192</v>
      </c>
      <c r="H1889" s="786" t="s">
        <v>1573</v>
      </c>
      <c r="J1889" s="786">
        <v>1</v>
      </c>
      <c r="K1889" s="786">
        <v>9.2200000000000006</v>
      </c>
      <c r="L1889" s="786">
        <v>9.2200000000000006</v>
      </c>
      <c r="M1889" s="55" t="s">
        <v>2455</v>
      </c>
    </row>
    <row r="1890" spans="1:13" ht="15">
      <c r="A1890" s="282">
        <v>45849</v>
      </c>
      <c r="B1890" s="55" t="s">
        <v>4176</v>
      </c>
      <c r="C1890" s="784">
        <v>82968</v>
      </c>
      <c r="D1890" s="784" t="s">
        <v>3415</v>
      </c>
      <c r="E1890" s="784">
        <v>100</v>
      </c>
      <c r="F1890" s="784">
        <v>4010</v>
      </c>
      <c r="G1890" s="784" t="s">
        <v>4193</v>
      </c>
      <c r="H1890" s="784" t="s">
        <v>1573</v>
      </c>
      <c r="J1890" s="784">
        <v>1</v>
      </c>
      <c r="K1890" s="784">
        <v>8.51</v>
      </c>
      <c r="L1890" s="784">
        <v>8.51</v>
      </c>
      <c r="M1890" s="55" t="s">
        <v>2455</v>
      </c>
    </row>
    <row r="1891" spans="1:13" ht="15">
      <c r="A1891" s="282">
        <v>45849</v>
      </c>
      <c r="B1891" s="55" t="s">
        <v>4176</v>
      </c>
      <c r="C1891" s="786">
        <v>82645</v>
      </c>
      <c r="D1891" s="786" t="s">
        <v>2474</v>
      </c>
      <c r="E1891" s="786">
        <v>120</v>
      </c>
      <c r="F1891" s="786">
        <v>4010</v>
      </c>
      <c r="G1891" s="786" t="s">
        <v>4194</v>
      </c>
      <c r="H1891" s="786" t="s">
        <v>1573</v>
      </c>
      <c r="J1891" s="786">
        <v>1</v>
      </c>
      <c r="K1891" s="786">
        <v>4.7</v>
      </c>
      <c r="L1891" s="786">
        <v>4.7</v>
      </c>
      <c r="M1891" s="55" t="s">
        <v>2455</v>
      </c>
    </row>
    <row r="1892" spans="1:13" ht="15">
      <c r="A1892" s="282">
        <v>45849</v>
      </c>
      <c r="B1892" s="55" t="s">
        <v>4176</v>
      </c>
      <c r="C1892" s="784">
        <v>82646</v>
      </c>
      <c r="D1892" s="784" t="s">
        <v>2493</v>
      </c>
      <c r="E1892" s="784">
        <v>120</v>
      </c>
      <c r="F1892" s="784">
        <v>4010</v>
      </c>
      <c r="G1892" s="784" t="s">
        <v>4195</v>
      </c>
      <c r="H1892" s="784" t="s">
        <v>1573</v>
      </c>
      <c r="J1892" s="784">
        <v>1</v>
      </c>
      <c r="K1892" s="784">
        <v>4.04</v>
      </c>
      <c r="L1892" s="784">
        <v>4.04</v>
      </c>
      <c r="M1892" s="55" t="s">
        <v>2455</v>
      </c>
    </row>
    <row r="1893" spans="1:13" ht="15">
      <c r="A1893" s="282">
        <v>45849</v>
      </c>
      <c r="B1893" s="55" t="s">
        <v>4176</v>
      </c>
      <c r="C1893" s="786">
        <v>81420</v>
      </c>
      <c r="D1893" s="786" t="s">
        <v>2533</v>
      </c>
      <c r="E1893" s="786">
        <v>60</v>
      </c>
      <c r="F1893" s="786">
        <v>4010</v>
      </c>
      <c r="G1893" s="786" t="s">
        <v>4196</v>
      </c>
      <c r="H1893" s="786" t="s">
        <v>1573</v>
      </c>
      <c r="J1893" s="786">
        <v>1</v>
      </c>
      <c r="K1893" s="786">
        <v>7.53</v>
      </c>
      <c r="L1893" s="786">
        <v>7.53</v>
      </c>
      <c r="M1893" s="55" t="s">
        <v>2455</v>
      </c>
    </row>
    <row r="1894" spans="1:13" ht="15">
      <c r="A1894" s="282">
        <v>45849</v>
      </c>
      <c r="B1894" s="55" t="s">
        <v>4176</v>
      </c>
      <c r="C1894" s="784">
        <v>81338</v>
      </c>
      <c r="D1894" s="784" t="s">
        <v>2363</v>
      </c>
      <c r="E1894" s="784">
        <v>110</v>
      </c>
      <c r="F1894" s="784">
        <v>4010</v>
      </c>
      <c r="G1894" s="784" t="s">
        <v>4197</v>
      </c>
      <c r="H1894" s="784" t="s">
        <v>1573</v>
      </c>
      <c r="J1894" s="784">
        <v>1</v>
      </c>
      <c r="K1894" s="784">
        <v>8.59</v>
      </c>
      <c r="L1894" s="784">
        <v>8.59</v>
      </c>
      <c r="M1894" s="55" t="s">
        <v>2455</v>
      </c>
    </row>
    <row r="1895" spans="1:13" ht="15">
      <c r="A1895" s="282">
        <v>45849</v>
      </c>
      <c r="B1895" s="55" t="s">
        <v>4176</v>
      </c>
      <c r="C1895" s="786">
        <v>47684</v>
      </c>
      <c r="D1895" s="786" t="s">
        <v>2376</v>
      </c>
      <c r="E1895" s="786">
        <v>110</v>
      </c>
      <c r="F1895" s="786">
        <v>4010</v>
      </c>
      <c r="G1895" s="786" t="s">
        <v>4198</v>
      </c>
      <c r="H1895" s="786" t="s">
        <v>1573</v>
      </c>
      <c r="J1895" s="786">
        <v>1</v>
      </c>
      <c r="K1895" s="786">
        <v>8.3699999999999992</v>
      </c>
      <c r="L1895" s="786">
        <v>8.3699999999999992</v>
      </c>
      <c r="M1895" s="55" t="s">
        <v>2455</v>
      </c>
    </row>
    <row r="1896" spans="1:13" ht="15">
      <c r="A1896" s="282">
        <v>45849</v>
      </c>
      <c r="B1896" s="55" t="s">
        <v>4176</v>
      </c>
      <c r="C1896" s="784">
        <v>33175</v>
      </c>
      <c r="D1896" s="784" t="s">
        <v>2328</v>
      </c>
      <c r="E1896" s="784">
        <v>160</v>
      </c>
      <c r="F1896" s="784">
        <v>4010</v>
      </c>
      <c r="G1896" s="784" t="s">
        <v>4199</v>
      </c>
      <c r="H1896" s="784" t="s">
        <v>1573</v>
      </c>
      <c r="J1896" s="784">
        <v>1</v>
      </c>
      <c r="K1896" s="784">
        <v>8.06</v>
      </c>
      <c r="L1896" s="784">
        <v>8.06</v>
      </c>
      <c r="M1896" s="55" t="s">
        <v>2455</v>
      </c>
    </row>
    <row r="1897" spans="1:13" ht="15">
      <c r="A1897" s="282">
        <v>45849</v>
      </c>
      <c r="B1897" s="55" t="s">
        <v>4176</v>
      </c>
      <c r="C1897" s="786">
        <v>82780</v>
      </c>
      <c r="D1897" s="786" t="s">
        <v>2934</v>
      </c>
      <c r="E1897" s="786">
        <v>120</v>
      </c>
      <c r="F1897" s="786">
        <v>4010</v>
      </c>
      <c r="G1897" s="786" t="s">
        <v>4200</v>
      </c>
      <c r="H1897" s="786" t="s">
        <v>1573</v>
      </c>
      <c r="J1897" s="786">
        <v>2</v>
      </c>
      <c r="K1897" s="786">
        <v>10.87</v>
      </c>
      <c r="L1897" s="786">
        <v>21.74</v>
      </c>
      <c r="M1897" s="55" t="s">
        <v>2455</v>
      </c>
    </row>
    <row r="1898" spans="1:13" ht="15">
      <c r="A1898" s="282">
        <v>45849</v>
      </c>
      <c r="B1898" s="55" t="s">
        <v>4176</v>
      </c>
      <c r="C1898" s="784">
        <v>82598</v>
      </c>
      <c r="D1898" s="784" t="s">
        <v>3578</v>
      </c>
      <c r="E1898" s="784">
        <v>100</v>
      </c>
      <c r="F1898" s="784">
        <v>4010</v>
      </c>
      <c r="G1898" s="784" t="s">
        <v>4201</v>
      </c>
      <c r="H1898" s="784" t="s">
        <v>1573</v>
      </c>
      <c r="J1898" s="784">
        <v>1</v>
      </c>
      <c r="K1898" s="784">
        <v>10.02</v>
      </c>
      <c r="L1898" s="784">
        <v>10.02</v>
      </c>
      <c r="M1898" s="55" t="s">
        <v>2455</v>
      </c>
    </row>
    <row r="1899" spans="1:13" ht="15">
      <c r="A1899" s="282">
        <v>45849</v>
      </c>
      <c r="B1899" s="55" t="s">
        <v>4176</v>
      </c>
      <c r="C1899" s="786">
        <v>60363</v>
      </c>
      <c r="D1899" s="786" t="s">
        <v>2361</v>
      </c>
      <c r="E1899" s="786">
        <v>140</v>
      </c>
      <c r="F1899" s="786">
        <v>4010</v>
      </c>
      <c r="G1899" s="786" t="s">
        <v>4202</v>
      </c>
      <c r="H1899" s="786" t="s">
        <v>1573</v>
      </c>
      <c r="J1899" s="786">
        <v>1</v>
      </c>
      <c r="K1899" s="786">
        <v>7.84</v>
      </c>
      <c r="L1899" s="786">
        <v>7.84</v>
      </c>
      <c r="M1899" s="55" t="s">
        <v>2455</v>
      </c>
    </row>
    <row r="1900" spans="1:13" ht="15">
      <c r="A1900" s="282">
        <v>45849</v>
      </c>
      <c r="B1900" s="55" t="s">
        <v>4176</v>
      </c>
      <c r="C1900" s="784">
        <v>47684</v>
      </c>
      <c r="D1900" s="784" t="s">
        <v>4203</v>
      </c>
      <c r="E1900" s="784">
        <v>130</v>
      </c>
      <c r="F1900" s="784">
        <v>4010</v>
      </c>
      <c r="G1900" s="784" t="s">
        <v>4204</v>
      </c>
      <c r="H1900" s="784" t="s">
        <v>1573</v>
      </c>
      <c r="J1900" s="784">
        <v>1</v>
      </c>
      <c r="K1900" s="784">
        <v>9.31</v>
      </c>
      <c r="L1900" s="784">
        <v>9.31</v>
      </c>
      <c r="M1900" s="55" t="s">
        <v>2455</v>
      </c>
    </row>
    <row r="1901" spans="1:13" ht="15">
      <c r="A1901" s="282">
        <v>45849</v>
      </c>
      <c r="B1901" s="55" t="s">
        <v>4176</v>
      </c>
      <c r="C1901" s="786">
        <v>80960</v>
      </c>
      <c r="D1901" s="786">
        <v>531</v>
      </c>
      <c r="E1901" s="786">
        <v>130</v>
      </c>
      <c r="F1901" s="786">
        <v>4010</v>
      </c>
      <c r="G1901" s="786" t="s">
        <v>4205</v>
      </c>
      <c r="H1901" s="786" t="s">
        <v>1573</v>
      </c>
      <c r="J1901" s="786">
        <v>1</v>
      </c>
      <c r="K1901" s="786">
        <v>10.36</v>
      </c>
      <c r="L1901" s="786">
        <v>10.36</v>
      </c>
      <c r="M1901" s="55" t="s">
        <v>2455</v>
      </c>
    </row>
    <row r="1902" spans="1:13" ht="15">
      <c r="A1902" s="282">
        <v>45849</v>
      </c>
      <c r="B1902" s="55" t="s">
        <v>4176</v>
      </c>
      <c r="C1902" s="784">
        <v>82911</v>
      </c>
      <c r="D1902" s="784" t="s">
        <v>3385</v>
      </c>
      <c r="E1902" s="784">
        <v>120</v>
      </c>
      <c r="F1902" s="784">
        <v>4010</v>
      </c>
      <c r="G1902" s="784" t="s">
        <v>4206</v>
      </c>
      <c r="H1902" s="784" t="s">
        <v>1573</v>
      </c>
      <c r="J1902" s="784">
        <v>2</v>
      </c>
      <c r="K1902" s="784">
        <v>12.5</v>
      </c>
      <c r="L1902" s="784">
        <v>25</v>
      </c>
      <c r="M1902" s="55" t="s">
        <v>2455</v>
      </c>
    </row>
    <row r="1903" spans="1:13" ht="15">
      <c r="A1903" s="282">
        <v>45849</v>
      </c>
      <c r="B1903" s="55" t="s">
        <v>4176</v>
      </c>
      <c r="C1903" s="786">
        <v>81378</v>
      </c>
      <c r="D1903" s="786" t="s">
        <v>3196</v>
      </c>
      <c r="E1903" s="786">
        <v>110</v>
      </c>
      <c r="F1903" s="786">
        <v>4010</v>
      </c>
      <c r="G1903" s="786" t="s">
        <v>4207</v>
      </c>
      <c r="H1903" s="786" t="s">
        <v>1573</v>
      </c>
      <c r="J1903" s="786">
        <v>1</v>
      </c>
      <c r="K1903" s="786">
        <v>5.05</v>
      </c>
      <c r="L1903" s="786">
        <v>5.05</v>
      </c>
      <c r="M1903" s="55" t="s">
        <v>2455</v>
      </c>
    </row>
    <row r="1904" spans="1:13" ht="15">
      <c r="A1904" s="282">
        <v>45849</v>
      </c>
      <c r="B1904" s="55" t="s">
        <v>4176</v>
      </c>
      <c r="C1904" s="784">
        <v>50754</v>
      </c>
      <c r="D1904" s="784" t="s">
        <v>3090</v>
      </c>
      <c r="E1904" s="784" t="s">
        <v>441</v>
      </c>
      <c r="F1904" s="784">
        <v>4010</v>
      </c>
      <c r="G1904" s="784" t="s">
        <v>4208</v>
      </c>
      <c r="H1904" s="784" t="s">
        <v>1573</v>
      </c>
      <c r="J1904" s="784">
        <v>1</v>
      </c>
      <c r="K1904" s="784">
        <v>3.74</v>
      </c>
      <c r="L1904" s="784">
        <v>3.74</v>
      </c>
      <c r="M1904" s="55" t="s">
        <v>2455</v>
      </c>
    </row>
    <row r="1905" spans="1:13" ht="15">
      <c r="A1905" s="282">
        <v>45849</v>
      </c>
      <c r="B1905" s="55" t="s">
        <v>4176</v>
      </c>
      <c r="C1905" s="786">
        <v>82506</v>
      </c>
      <c r="D1905" s="786" t="s">
        <v>2479</v>
      </c>
      <c r="E1905" s="786">
        <v>100</v>
      </c>
      <c r="F1905" s="786">
        <v>4010</v>
      </c>
      <c r="G1905" s="786" t="s">
        <v>4209</v>
      </c>
      <c r="H1905" s="786" t="s">
        <v>1573</v>
      </c>
      <c r="J1905" s="786">
        <v>1</v>
      </c>
      <c r="K1905" s="786">
        <v>10.92</v>
      </c>
      <c r="L1905" s="786">
        <v>10.92</v>
      </c>
      <c r="M1905" s="55" t="s">
        <v>2455</v>
      </c>
    </row>
    <row r="1906" spans="1:13" ht="15">
      <c r="A1906" s="282">
        <v>45849</v>
      </c>
      <c r="B1906" s="55" t="s">
        <v>4176</v>
      </c>
      <c r="C1906" s="784">
        <v>67563</v>
      </c>
      <c r="D1906" s="784" t="s">
        <v>2934</v>
      </c>
      <c r="E1906" s="784">
        <v>150</v>
      </c>
      <c r="F1906" s="784">
        <v>4010</v>
      </c>
      <c r="G1906" s="784" t="s">
        <v>4210</v>
      </c>
      <c r="H1906" s="784" t="s">
        <v>1573</v>
      </c>
      <c r="J1906" s="784">
        <v>1</v>
      </c>
      <c r="K1906" s="784">
        <v>8.69</v>
      </c>
      <c r="L1906" s="784">
        <v>8.69</v>
      </c>
      <c r="M1906" s="55" t="s">
        <v>2455</v>
      </c>
    </row>
    <row r="1907" spans="1:13" ht="15">
      <c r="A1907" s="282">
        <v>45849</v>
      </c>
      <c r="B1907" s="55" t="s">
        <v>4176</v>
      </c>
      <c r="C1907" s="786">
        <v>82788</v>
      </c>
      <c r="D1907" s="786" t="s">
        <v>2921</v>
      </c>
      <c r="E1907" s="786">
        <v>130</v>
      </c>
      <c r="F1907" s="786">
        <v>4010</v>
      </c>
      <c r="G1907" s="786" t="s">
        <v>4211</v>
      </c>
      <c r="H1907" s="786" t="s">
        <v>1573</v>
      </c>
      <c r="J1907" s="786">
        <v>1</v>
      </c>
      <c r="K1907" s="786">
        <v>8.48</v>
      </c>
      <c r="L1907" s="786">
        <v>8.48</v>
      </c>
      <c r="M1907" s="55" t="s">
        <v>2455</v>
      </c>
    </row>
    <row r="1908" spans="1:13" ht="15">
      <c r="A1908" s="282">
        <v>45849</v>
      </c>
      <c r="B1908" s="55" t="s">
        <v>4212</v>
      </c>
      <c r="C1908" s="784">
        <v>82646</v>
      </c>
      <c r="D1908" s="784" t="s">
        <v>2493</v>
      </c>
      <c r="E1908" s="784">
        <v>110</v>
      </c>
      <c r="F1908" s="784">
        <v>4010</v>
      </c>
      <c r="G1908" s="784" t="s">
        <v>3091</v>
      </c>
      <c r="H1908" s="784" t="s">
        <v>1573</v>
      </c>
      <c r="J1908" s="784">
        <v>1</v>
      </c>
      <c r="K1908" s="784">
        <v>4.04</v>
      </c>
      <c r="L1908" s="784">
        <v>4.04</v>
      </c>
      <c r="M1908" s="55" t="s">
        <v>2455</v>
      </c>
    </row>
    <row r="1909" spans="1:13" ht="15">
      <c r="A1909" s="282">
        <v>45849</v>
      </c>
      <c r="B1909" s="55" t="s">
        <v>4212</v>
      </c>
      <c r="C1909" s="786">
        <v>82587</v>
      </c>
      <c r="D1909" s="786" t="s">
        <v>2909</v>
      </c>
      <c r="E1909" s="786">
        <v>130</v>
      </c>
      <c r="F1909" s="786">
        <v>4010</v>
      </c>
      <c r="G1909" s="786" t="s">
        <v>4213</v>
      </c>
      <c r="H1909" s="786" t="s">
        <v>1573</v>
      </c>
      <c r="J1909" s="786">
        <v>2</v>
      </c>
      <c r="K1909" s="786">
        <v>10.09</v>
      </c>
      <c r="L1909" s="786">
        <v>20.18</v>
      </c>
      <c r="M1909" s="55" t="s">
        <v>2455</v>
      </c>
    </row>
    <row r="1910" spans="1:13" ht="15">
      <c r="A1910" s="282">
        <v>45849</v>
      </c>
      <c r="B1910" s="55" t="s">
        <v>4212</v>
      </c>
      <c r="C1910" s="784">
        <v>59852</v>
      </c>
      <c r="D1910" s="784" t="s">
        <v>2382</v>
      </c>
      <c r="E1910" s="784">
        <v>85</v>
      </c>
      <c r="F1910" s="784">
        <v>4010</v>
      </c>
      <c r="G1910" s="784" t="s">
        <v>4214</v>
      </c>
      <c r="H1910" s="784" t="s">
        <v>1573</v>
      </c>
      <c r="J1910" s="784">
        <v>1</v>
      </c>
      <c r="K1910" s="784">
        <v>6.36</v>
      </c>
      <c r="L1910" s="784">
        <v>6.36</v>
      </c>
      <c r="M1910" s="55" t="s">
        <v>2455</v>
      </c>
    </row>
    <row r="1911" spans="1:13" ht="15">
      <c r="A1911" s="282">
        <v>45849</v>
      </c>
      <c r="B1911" s="55" t="s">
        <v>4212</v>
      </c>
      <c r="C1911" s="786">
        <v>47078</v>
      </c>
      <c r="D1911" s="786" t="s">
        <v>4215</v>
      </c>
      <c r="E1911" s="786" t="s">
        <v>2230</v>
      </c>
      <c r="F1911" s="786">
        <v>4010</v>
      </c>
      <c r="G1911" s="786" t="s">
        <v>4216</v>
      </c>
      <c r="H1911" s="786" t="s">
        <v>1573</v>
      </c>
      <c r="J1911" s="786">
        <v>2</v>
      </c>
      <c r="K1911" s="786">
        <v>10.72</v>
      </c>
      <c r="L1911" s="786">
        <v>21.44</v>
      </c>
      <c r="M1911" s="55" t="s">
        <v>2455</v>
      </c>
    </row>
    <row r="1912" spans="1:13" ht="15">
      <c r="A1912" s="282">
        <v>45849</v>
      </c>
      <c r="B1912" s="55" t="s">
        <v>4212</v>
      </c>
      <c r="C1912" s="784">
        <v>67379</v>
      </c>
      <c r="D1912" s="784" t="s">
        <v>4217</v>
      </c>
      <c r="E1912" s="784">
        <v>140</v>
      </c>
      <c r="F1912" s="784">
        <v>4010</v>
      </c>
      <c r="G1912" s="784" t="s">
        <v>4218</v>
      </c>
      <c r="H1912" s="784" t="s">
        <v>1573</v>
      </c>
      <c r="J1912" s="784">
        <v>1</v>
      </c>
      <c r="K1912" s="784">
        <v>3.99</v>
      </c>
      <c r="L1912" s="784">
        <v>3.99</v>
      </c>
      <c r="M1912" s="55" t="s">
        <v>2455</v>
      </c>
    </row>
    <row r="1913" spans="1:13" ht="15">
      <c r="A1913" s="282">
        <v>45849</v>
      </c>
      <c r="B1913" s="55" t="s">
        <v>4212</v>
      </c>
      <c r="C1913" s="786">
        <v>81718</v>
      </c>
      <c r="D1913" s="786" t="s">
        <v>4219</v>
      </c>
      <c r="E1913" s="786">
        <v>85</v>
      </c>
      <c r="F1913" s="786">
        <v>4010</v>
      </c>
      <c r="G1913" s="786" t="s">
        <v>4220</v>
      </c>
      <c r="H1913" s="786" t="s">
        <v>1573</v>
      </c>
      <c r="J1913" s="786">
        <v>1</v>
      </c>
      <c r="K1913" s="786">
        <v>5.52</v>
      </c>
      <c r="L1913" s="786">
        <v>5.52</v>
      </c>
      <c r="M1913" s="55" t="s">
        <v>2455</v>
      </c>
    </row>
    <row r="1914" spans="1:13" ht="15">
      <c r="A1914" s="282">
        <v>45849</v>
      </c>
      <c r="B1914" s="55" t="s">
        <v>4212</v>
      </c>
      <c r="C1914" s="784">
        <v>67271</v>
      </c>
      <c r="D1914" s="784" t="s">
        <v>3884</v>
      </c>
      <c r="E1914" s="784">
        <v>100</v>
      </c>
      <c r="F1914" s="784">
        <v>4010</v>
      </c>
      <c r="G1914" s="784" t="s">
        <v>4221</v>
      </c>
      <c r="H1914" s="784" t="s">
        <v>1573</v>
      </c>
      <c r="J1914" s="784">
        <v>1</v>
      </c>
      <c r="K1914" s="784">
        <v>9.9</v>
      </c>
      <c r="L1914" s="784">
        <v>9.9</v>
      </c>
      <c r="M1914" s="55" t="s">
        <v>2455</v>
      </c>
    </row>
    <row r="1915" spans="1:13" ht="15">
      <c r="A1915" s="282">
        <v>45849</v>
      </c>
      <c r="B1915" s="55" t="s">
        <v>4212</v>
      </c>
      <c r="C1915" s="786">
        <v>81672</v>
      </c>
      <c r="D1915" s="786" t="s">
        <v>3326</v>
      </c>
      <c r="E1915" s="786">
        <v>110</v>
      </c>
      <c r="F1915" s="786">
        <v>4010</v>
      </c>
      <c r="G1915" s="786" t="s">
        <v>4222</v>
      </c>
      <c r="H1915" s="786" t="s">
        <v>1573</v>
      </c>
      <c r="J1915" s="786">
        <v>2</v>
      </c>
      <c r="K1915" s="786">
        <v>8.2200000000000006</v>
      </c>
      <c r="L1915" s="786">
        <v>16.440000000000001</v>
      </c>
      <c r="M1915" s="55" t="s">
        <v>2455</v>
      </c>
    </row>
    <row r="1916" spans="1:13" ht="15">
      <c r="A1916" s="282">
        <v>45849</v>
      </c>
      <c r="B1916" s="55" t="s">
        <v>4212</v>
      </c>
      <c r="C1916" s="784">
        <v>81672</v>
      </c>
      <c r="D1916" s="784" t="s">
        <v>3298</v>
      </c>
      <c r="E1916" s="784">
        <v>110</v>
      </c>
      <c r="F1916" s="784">
        <v>4010</v>
      </c>
      <c r="G1916" s="784" t="s">
        <v>3587</v>
      </c>
      <c r="H1916" s="784" t="s">
        <v>1573</v>
      </c>
      <c r="J1916" s="784">
        <v>1</v>
      </c>
      <c r="K1916" s="784">
        <v>8.2200000000000006</v>
      </c>
      <c r="L1916" s="784">
        <v>8.2200000000000006</v>
      </c>
      <c r="M1916" s="55" t="s">
        <v>2455</v>
      </c>
    </row>
    <row r="1917" spans="1:13" ht="15">
      <c r="A1917" s="282">
        <v>45849</v>
      </c>
      <c r="B1917" s="55" t="s">
        <v>4212</v>
      </c>
      <c r="C1917" s="786">
        <v>68048</v>
      </c>
      <c r="D1917" s="786" t="s">
        <v>2493</v>
      </c>
      <c r="E1917" s="786">
        <v>90</v>
      </c>
      <c r="F1917" s="786">
        <v>4010</v>
      </c>
      <c r="G1917" s="786" t="s">
        <v>4223</v>
      </c>
      <c r="H1917" s="786" t="s">
        <v>1573</v>
      </c>
      <c r="J1917" s="786">
        <v>1</v>
      </c>
      <c r="K1917" s="786">
        <v>3.49</v>
      </c>
      <c r="L1917" s="786">
        <v>3.49</v>
      </c>
      <c r="M1917" s="55" t="s">
        <v>2455</v>
      </c>
    </row>
    <row r="1918" spans="1:13" ht="15">
      <c r="A1918" s="282">
        <v>45849</v>
      </c>
      <c r="B1918" s="55" t="s">
        <v>4212</v>
      </c>
      <c r="C1918" s="784">
        <v>82660</v>
      </c>
      <c r="D1918" s="784" t="s">
        <v>3111</v>
      </c>
      <c r="E1918" s="784">
        <v>70</v>
      </c>
      <c r="F1918" s="784">
        <v>4010</v>
      </c>
      <c r="G1918" s="784" t="s">
        <v>4224</v>
      </c>
      <c r="H1918" s="784" t="s">
        <v>1573</v>
      </c>
      <c r="J1918" s="784">
        <v>1</v>
      </c>
      <c r="K1918" s="784">
        <v>5.8</v>
      </c>
      <c r="L1918" s="784">
        <v>5.8</v>
      </c>
      <c r="M1918" s="55" t="s">
        <v>2455</v>
      </c>
    </row>
    <row r="1919" spans="1:13" ht="15">
      <c r="A1919" s="282">
        <v>45849</v>
      </c>
      <c r="B1919" s="55" t="s">
        <v>4212</v>
      </c>
      <c r="C1919" s="786">
        <v>82971</v>
      </c>
      <c r="D1919" s="786">
        <v>452</v>
      </c>
      <c r="E1919" s="786">
        <v>110</v>
      </c>
      <c r="F1919" s="786">
        <v>4010</v>
      </c>
      <c r="G1919" s="786" t="s">
        <v>4225</v>
      </c>
      <c r="H1919" s="786" t="s">
        <v>1573</v>
      </c>
      <c r="J1919" s="786">
        <v>1</v>
      </c>
      <c r="K1919" s="786">
        <v>5.59</v>
      </c>
      <c r="L1919" s="786">
        <v>5.59</v>
      </c>
      <c r="M1919" s="55" t="s">
        <v>2455</v>
      </c>
    </row>
    <row r="1920" spans="1:13" ht="15">
      <c r="A1920" s="282">
        <v>45849</v>
      </c>
      <c r="B1920" s="55" t="s">
        <v>4212</v>
      </c>
      <c r="C1920" s="784">
        <v>67550</v>
      </c>
      <c r="D1920" s="784" t="s">
        <v>3292</v>
      </c>
      <c r="E1920" s="784">
        <v>60</v>
      </c>
      <c r="F1920" s="784">
        <v>4010</v>
      </c>
      <c r="G1920" s="784" t="s">
        <v>4226</v>
      </c>
      <c r="H1920" s="784" t="s">
        <v>1573</v>
      </c>
      <c r="J1920" s="784">
        <v>1</v>
      </c>
      <c r="K1920" s="784">
        <v>5.86</v>
      </c>
      <c r="L1920" s="784">
        <v>5.86</v>
      </c>
      <c r="M1920" s="55" t="s">
        <v>2455</v>
      </c>
    </row>
    <row r="1921" spans="1:13" ht="15">
      <c r="A1921" s="282">
        <v>45849</v>
      </c>
      <c r="B1921" s="55" t="s">
        <v>4212</v>
      </c>
      <c r="C1921" s="786">
        <v>67013</v>
      </c>
      <c r="D1921" s="786" t="s">
        <v>2745</v>
      </c>
      <c r="E1921" s="786" t="s">
        <v>2061</v>
      </c>
      <c r="F1921" s="786">
        <v>4010</v>
      </c>
      <c r="G1921" s="786" t="s">
        <v>4227</v>
      </c>
      <c r="H1921" s="786" t="s">
        <v>1573</v>
      </c>
      <c r="J1921" s="786">
        <v>1</v>
      </c>
      <c r="K1921" s="786">
        <v>7.5</v>
      </c>
      <c r="L1921" s="786">
        <v>7.5</v>
      </c>
      <c r="M1921" s="55" t="s">
        <v>2455</v>
      </c>
    </row>
    <row r="1922" spans="1:13" ht="15">
      <c r="A1922" s="282">
        <v>45849</v>
      </c>
      <c r="B1922" s="55" t="s">
        <v>4212</v>
      </c>
      <c r="C1922" s="784">
        <v>67375</v>
      </c>
      <c r="D1922" s="784" t="s">
        <v>2476</v>
      </c>
      <c r="E1922" s="784">
        <v>130</v>
      </c>
      <c r="F1922" s="784">
        <v>4010</v>
      </c>
      <c r="G1922" s="784" t="s">
        <v>4186</v>
      </c>
      <c r="H1922" s="784" t="s">
        <v>1573</v>
      </c>
      <c r="J1922" s="784">
        <v>1</v>
      </c>
      <c r="K1922" s="784">
        <v>5.76</v>
      </c>
      <c r="L1922" s="784">
        <v>5.76</v>
      </c>
      <c r="M1922" s="55" t="s">
        <v>2455</v>
      </c>
    </row>
    <row r="1923" spans="1:13" ht="15">
      <c r="A1923" s="282">
        <v>45849</v>
      </c>
      <c r="B1923" s="55" t="s">
        <v>4212</v>
      </c>
      <c r="C1923" s="786">
        <v>81339</v>
      </c>
      <c r="D1923" s="786" t="s">
        <v>2866</v>
      </c>
      <c r="E1923" s="786">
        <v>120</v>
      </c>
      <c r="F1923" s="786">
        <v>4010</v>
      </c>
      <c r="G1923" s="786" t="s">
        <v>2962</v>
      </c>
      <c r="H1923" s="786" t="s">
        <v>1573</v>
      </c>
      <c r="J1923" s="786">
        <v>1</v>
      </c>
      <c r="K1923" s="786">
        <v>7.25</v>
      </c>
      <c r="L1923" s="786">
        <v>7.25</v>
      </c>
      <c r="M1923" s="55" t="s">
        <v>2455</v>
      </c>
    </row>
    <row r="1924" spans="1:13" ht="15">
      <c r="A1924" s="282">
        <v>45849</v>
      </c>
      <c r="B1924" s="55" t="s">
        <v>4212</v>
      </c>
      <c r="C1924" s="784">
        <v>82677</v>
      </c>
      <c r="D1924" s="784" t="s">
        <v>4228</v>
      </c>
      <c r="E1924" s="784">
        <v>110</v>
      </c>
      <c r="F1924" s="784">
        <v>4010</v>
      </c>
      <c r="G1924" s="784" t="s">
        <v>4229</v>
      </c>
      <c r="H1924" s="784" t="s">
        <v>1573</v>
      </c>
      <c r="J1924" s="784">
        <v>2</v>
      </c>
      <c r="K1924" s="784">
        <v>3.52</v>
      </c>
      <c r="L1924" s="784">
        <v>7.04</v>
      </c>
      <c r="M1924" s="55" t="s">
        <v>2455</v>
      </c>
    </row>
    <row r="1925" spans="1:13" ht="15">
      <c r="A1925" s="282">
        <v>45849</v>
      </c>
      <c r="B1925" s="55" t="s">
        <v>4212</v>
      </c>
      <c r="C1925" s="786">
        <v>83109</v>
      </c>
      <c r="D1925" s="786" t="s">
        <v>3478</v>
      </c>
      <c r="E1925" s="786">
        <v>70</v>
      </c>
      <c r="F1925" s="786">
        <v>4010</v>
      </c>
      <c r="G1925" s="786" t="s">
        <v>4230</v>
      </c>
      <c r="H1925" s="786" t="s">
        <v>1573</v>
      </c>
      <c r="J1925" s="786">
        <v>1</v>
      </c>
      <c r="K1925" s="786">
        <v>6.18</v>
      </c>
      <c r="L1925" s="786">
        <v>6.18</v>
      </c>
      <c r="M1925" s="55" t="s">
        <v>2455</v>
      </c>
    </row>
    <row r="1926" spans="1:13" ht="15">
      <c r="A1926" s="282">
        <v>45849</v>
      </c>
      <c r="B1926" s="55" t="s">
        <v>4212</v>
      </c>
      <c r="C1926" s="784">
        <v>81315</v>
      </c>
      <c r="D1926" s="784" t="s">
        <v>3453</v>
      </c>
      <c r="E1926" s="784">
        <v>85</v>
      </c>
      <c r="F1926" s="784">
        <v>4010</v>
      </c>
      <c r="G1926" s="784" t="s">
        <v>4231</v>
      </c>
      <c r="H1926" s="784" t="s">
        <v>1573</v>
      </c>
      <c r="J1926" s="784">
        <v>1</v>
      </c>
      <c r="K1926" s="784">
        <v>5.53</v>
      </c>
      <c r="L1926" s="784">
        <v>5.53</v>
      </c>
      <c r="M1926" s="55" t="s">
        <v>2455</v>
      </c>
    </row>
    <row r="1927" spans="1:13" ht="15">
      <c r="A1927" s="282">
        <v>45849</v>
      </c>
      <c r="B1927" s="55" t="s">
        <v>4212</v>
      </c>
      <c r="C1927" s="786">
        <v>82916</v>
      </c>
      <c r="D1927" s="786" t="s">
        <v>3990</v>
      </c>
      <c r="E1927" s="786">
        <v>130</v>
      </c>
      <c r="F1927" s="786">
        <v>4010</v>
      </c>
      <c r="G1927" s="786" t="s">
        <v>4232</v>
      </c>
      <c r="H1927" s="786" t="s">
        <v>1573</v>
      </c>
      <c r="J1927" s="786">
        <v>1</v>
      </c>
      <c r="K1927" s="786">
        <v>8.3699999999999992</v>
      </c>
      <c r="L1927" s="786">
        <v>8.3699999999999992</v>
      </c>
      <c r="M1927" s="55" t="s">
        <v>2455</v>
      </c>
    </row>
    <row r="1928" spans="1:13" ht="15">
      <c r="A1928" s="282">
        <v>45849</v>
      </c>
      <c r="B1928" s="55" t="s">
        <v>4212</v>
      </c>
      <c r="C1928" s="784">
        <v>81666</v>
      </c>
      <c r="D1928" s="784" t="s">
        <v>3508</v>
      </c>
      <c r="E1928" s="784">
        <v>90</v>
      </c>
      <c r="F1928" s="784">
        <v>4010</v>
      </c>
      <c r="G1928" s="784" t="s">
        <v>4233</v>
      </c>
      <c r="H1928" s="784" t="s">
        <v>1573</v>
      </c>
      <c r="J1928" s="784">
        <v>1</v>
      </c>
      <c r="K1928" s="784">
        <v>6.54</v>
      </c>
      <c r="L1928" s="784">
        <v>6.54</v>
      </c>
      <c r="M1928" s="55" t="s">
        <v>2455</v>
      </c>
    </row>
    <row r="1929" spans="1:13" ht="15">
      <c r="A1929" s="282">
        <v>45849</v>
      </c>
      <c r="B1929" s="55" t="s">
        <v>4212</v>
      </c>
      <c r="C1929" s="786">
        <v>82604</v>
      </c>
      <c r="D1929" s="786" t="s">
        <v>3965</v>
      </c>
      <c r="E1929" s="786">
        <v>90</v>
      </c>
      <c r="F1929" s="786">
        <v>4010</v>
      </c>
      <c r="G1929" s="786" t="s">
        <v>4234</v>
      </c>
      <c r="H1929" s="786" t="s">
        <v>1573</v>
      </c>
      <c r="J1929" s="786">
        <v>3</v>
      </c>
      <c r="K1929" s="786">
        <v>5.91</v>
      </c>
      <c r="L1929" s="786">
        <v>17.73</v>
      </c>
      <c r="M1929" s="55" t="s">
        <v>2455</v>
      </c>
    </row>
    <row r="1930" spans="1:13" ht="15">
      <c r="A1930" s="282">
        <v>45849</v>
      </c>
      <c r="B1930" s="55" t="s">
        <v>4212</v>
      </c>
      <c r="C1930" s="784">
        <v>67377</v>
      </c>
      <c r="D1930" s="784" t="s">
        <v>3205</v>
      </c>
      <c r="E1930" s="784">
        <v>90</v>
      </c>
      <c r="F1930" s="784">
        <v>4010</v>
      </c>
      <c r="G1930" s="784" t="s">
        <v>4235</v>
      </c>
      <c r="H1930" s="784" t="s">
        <v>1573</v>
      </c>
      <c r="J1930" s="784">
        <v>1</v>
      </c>
      <c r="K1930" s="784">
        <v>4.2</v>
      </c>
      <c r="L1930" s="784">
        <v>4.2</v>
      </c>
      <c r="M1930" s="55" t="s">
        <v>2455</v>
      </c>
    </row>
    <row r="1931" spans="1:13" ht="15">
      <c r="A1931" s="282">
        <v>45849</v>
      </c>
      <c r="B1931" s="55" t="s">
        <v>4212</v>
      </c>
      <c r="C1931" s="786">
        <v>82551</v>
      </c>
      <c r="D1931" s="786" t="s">
        <v>3956</v>
      </c>
      <c r="E1931" s="786">
        <v>130</v>
      </c>
      <c r="F1931" s="786">
        <v>4010</v>
      </c>
      <c r="G1931" s="786" t="s">
        <v>4236</v>
      </c>
      <c r="H1931" s="786" t="s">
        <v>1573</v>
      </c>
      <c r="J1931" s="786">
        <v>1</v>
      </c>
      <c r="K1931" s="786">
        <v>8.32</v>
      </c>
      <c r="L1931" s="786">
        <v>8.32</v>
      </c>
      <c r="M1931" s="55" t="s">
        <v>2455</v>
      </c>
    </row>
    <row r="1932" spans="1:13" ht="15">
      <c r="A1932" s="282">
        <v>45849</v>
      </c>
      <c r="B1932" s="55" t="s">
        <v>4212</v>
      </c>
      <c r="C1932" s="784">
        <v>58662</v>
      </c>
      <c r="D1932" s="784" t="s">
        <v>2664</v>
      </c>
      <c r="E1932" s="784" t="s">
        <v>441</v>
      </c>
      <c r="F1932" s="784">
        <v>4010</v>
      </c>
      <c r="G1932" s="784" t="s">
        <v>4237</v>
      </c>
      <c r="H1932" s="784" t="s">
        <v>1573</v>
      </c>
      <c r="J1932" s="784">
        <v>1</v>
      </c>
      <c r="K1932" s="784">
        <v>10.08</v>
      </c>
      <c r="L1932" s="784">
        <v>10.08</v>
      </c>
      <c r="M1932" s="55" t="s">
        <v>2455</v>
      </c>
    </row>
    <row r="1933" spans="1:13" ht="15">
      <c r="A1933" s="282">
        <v>45849</v>
      </c>
      <c r="B1933" s="55" t="s">
        <v>4212</v>
      </c>
      <c r="C1933" s="786">
        <v>67377</v>
      </c>
      <c r="D1933" s="786" t="s">
        <v>2934</v>
      </c>
      <c r="E1933" s="786">
        <v>130</v>
      </c>
      <c r="F1933" s="786">
        <v>4010</v>
      </c>
      <c r="G1933" s="786" t="s">
        <v>4238</v>
      </c>
      <c r="H1933" s="786" t="s">
        <v>1573</v>
      </c>
      <c r="J1933" s="786">
        <v>1</v>
      </c>
      <c r="K1933" s="786">
        <v>4.2</v>
      </c>
      <c r="L1933" s="786">
        <v>4.2</v>
      </c>
      <c r="M1933" s="55" t="s">
        <v>2455</v>
      </c>
    </row>
    <row r="1934" spans="1:13" ht="15">
      <c r="A1934" s="282">
        <v>45849</v>
      </c>
      <c r="B1934" s="55" t="s">
        <v>4212</v>
      </c>
      <c r="C1934" s="784">
        <v>43205</v>
      </c>
      <c r="D1934" s="784" t="s">
        <v>3043</v>
      </c>
      <c r="E1934" s="784">
        <v>110</v>
      </c>
      <c r="F1934" s="784">
        <v>4010</v>
      </c>
      <c r="G1934" s="784" t="s">
        <v>4239</v>
      </c>
      <c r="H1934" s="784" t="s">
        <v>1573</v>
      </c>
      <c r="J1934" s="784">
        <v>1</v>
      </c>
      <c r="K1934" s="784">
        <v>3.05</v>
      </c>
      <c r="L1934" s="784">
        <v>3.05</v>
      </c>
      <c r="M1934" s="55" t="s">
        <v>2455</v>
      </c>
    </row>
    <row r="1935" spans="1:13" ht="15">
      <c r="A1935" s="282">
        <v>45849</v>
      </c>
      <c r="B1935" s="55" t="s">
        <v>4212</v>
      </c>
      <c r="C1935" s="786">
        <v>67013</v>
      </c>
      <c r="D1935" s="786">
        <v>11</v>
      </c>
      <c r="E1935" s="786" t="s">
        <v>441</v>
      </c>
      <c r="F1935" s="786">
        <v>4010</v>
      </c>
      <c r="G1935" s="786" t="s">
        <v>4240</v>
      </c>
      <c r="H1935" s="786" t="s">
        <v>1573</v>
      </c>
      <c r="J1935" s="786">
        <v>2</v>
      </c>
      <c r="K1935" s="786">
        <v>10.16</v>
      </c>
      <c r="L1935" s="786">
        <v>20.32</v>
      </c>
      <c r="M1935" s="55" t="s">
        <v>2455</v>
      </c>
    </row>
    <row r="1936" spans="1:13" ht="15">
      <c r="A1936" s="282">
        <v>45849</v>
      </c>
      <c r="B1936" s="55" t="s">
        <v>4241</v>
      </c>
      <c r="C1936" s="784">
        <v>67862</v>
      </c>
      <c r="D1936" s="784" t="s">
        <v>3298</v>
      </c>
      <c r="E1936" s="784">
        <v>110</v>
      </c>
      <c r="F1936" s="784">
        <v>4010</v>
      </c>
      <c r="G1936" s="784" t="s">
        <v>4242</v>
      </c>
      <c r="H1936" s="784" t="s">
        <v>1573</v>
      </c>
      <c r="J1936" s="784">
        <v>1</v>
      </c>
      <c r="K1936" s="784">
        <v>5.47</v>
      </c>
      <c r="L1936" s="784">
        <v>5.47</v>
      </c>
      <c r="M1936" s="55" t="s">
        <v>2455</v>
      </c>
    </row>
    <row r="1937" spans="1:13" ht="15">
      <c r="A1937" s="282">
        <v>45849</v>
      </c>
      <c r="B1937" s="55" t="s">
        <v>4241</v>
      </c>
      <c r="C1937" s="786">
        <v>82788</v>
      </c>
      <c r="D1937" s="786" t="s">
        <v>4243</v>
      </c>
      <c r="E1937" s="786">
        <v>100</v>
      </c>
      <c r="F1937" s="786">
        <v>4010</v>
      </c>
      <c r="G1937" s="786" t="s">
        <v>4244</v>
      </c>
      <c r="H1937" s="786" t="s">
        <v>1573</v>
      </c>
      <c r="J1937" s="786">
        <v>1</v>
      </c>
      <c r="K1937" s="786">
        <v>6.07</v>
      </c>
      <c r="L1937" s="786">
        <v>6.07</v>
      </c>
      <c r="M1937" s="55" t="s">
        <v>2455</v>
      </c>
    </row>
    <row r="1938" spans="1:13" ht="15">
      <c r="A1938" s="282">
        <v>45849</v>
      </c>
      <c r="B1938" s="55" t="s">
        <v>4241</v>
      </c>
      <c r="C1938" s="784">
        <v>82717</v>
      </c>
      <c r="D1938" s="784" t="s">
        <v>3298</v>
      </c>
      <c r="E1938" s="784">
        <v>90</v>
      </c>
      <c r="F1938" s="784">
        <v>4010</v>
      </c>
      <c r="G1938" s="784" t="s">
        <v>4245</v>
      </c>
      <c r="H1938" s="784" t="s">
        <v>1573</v>
      </c>
      <c r="J1938" s="784">
        <v>1</v>
      </c>
      <c r="K1938" s="784">
        <v>9.4600000000000009</v>
      </c>
      <c r="L1938" s="784">
        <v>9.4600000000000009</v>
      </c>
      <c r="M1938" s="55" t="s">
        <v>2455</v>
      </c>
    </row>
    <row r="1939" spans="1:13" ht="15">
      <c r="A1939" s="282">
        <v>45849</v>
      </c>
      <c r="B1939" s="55" t="s">
        <v>4241</v>
      </c>
      <c r="C1939" s="786">
        <v>65642</v>
      </c>
      <c r="D1939" s="786" t="s">
        <v>2476</v>
      </c>
      <c r="E1939" s="786">
        <v>100</v>
      </c>
      <c r="F1939" s="786">
        <v>4010</v>
      </c>
      <c r="G1939" s="786" t="s">
        <v>4246</v>
      </c>
      <c r="H1939" s="786" t="s">
        <v>1573</v>
      </c>
      <c r="J1939" s="786">
        <v>1</v>
      </c>
      <c r="K1939" s="786">
        <v>5.64</v>
      </c>
      <c r="L1939" s="786">
        <v>5.64</v>
      </c>
      <c r="M1939" s="55" t="s">
        <v>2455</v>
      </c>
    </row>
    <row r="1940" spans="1:13" ht="15">
      <c r="A1940" s="282">
        <v>45849</v>
      </c>
      <c r="B1940" s="55" t="s">
        <v>4241</v>
      </c>
      <c r="C1940" s="784">
        <v>82725</v>
      </c>
      <c r="D1940" s="784" t="s">
        <v>2290</v>
      </c>
      <c r="E1940" s="784" t="s">
        <v>2061</v>
      </c>
      <c r="F1940" s="784">
        <v>4010</v>
      </c>
      <c r="G1940" s="784" t="s">
        <v>4247</v>
      </c>
      <c r="H1940" s="784" t="s">
        <v>1573</v>
      </c>
      <c r="J1940" s="784">
        <v>1</v>
      </c>
      <c r="K1940" s="784">
        <v>5.04</v>
      </c>
      <c r="L1940" s="784">
        <v>5.04</v>
      </c>
      <c r="M1940" s="55" t="s">
        <v>2455</v>
      </c>
    </row>
    <row r="1941" spans="1:13" ht="15">
      <c r="A1941" s="282">
        <v>45849</v>
      </c>
      <c r="B1941" s="55" t="s">
        <v>4241</v>
      </c>
      <c r="C1941" s="786">
        <v>81553</v>
      </c>
      <c r="D1941" s="786">
        <v>461</v>
      </c>
      <c r="E1941" s="786">
        <v>70</v>
      </c>
      <c r="F1941" s="786">
        <v>4010</v>
      </c>
      <c r="G1941" s="786" t="s">
        <v>4248</v>
      </c>
      <c r="H1941" s="786" t="s">
        <v>1573</v>
      </c>
      <c r="J1941" s="786">
        <v>1</v>
      </c>
      <c r="K1941" s="786">
        <v>34.49</v>
      </c>
      <c r="L1941" s="786">
        <v>34.49</v>
      </c>
      <c r="M1941" s="55" t="s">
        <v>2455</v>
      </c>
    </row>
    <row r="1942" spans="1:13" ht="15">
      <c r="A1942" s="282">
        <v>45849</v>
      </c>
      <c r="B1942" s="55" t="s">
        <v>4241</v>
      </c>
      <c r="C1942" s="784">
        <v>82441</v>
      </c>
      <c r="D1942" s="784">
        <v>572</v>
      </c>
      <c r="E1942" s="784">
        <v>85</v>
      </c>
      <c r="F1942" s="784">
        <v>4010</v>
      </c>
      <c r="G1942" s="784" t="s">
        <v>4249</v>
      </c>
      <c r="H1942" s="784" t="s">
        <v>1573</v>
      </c>
      <c r="J1942" s="784">
        <v>1</v>
      </c>
      <c r="K1942" s="784">
        <v>12.17</v>
      </c>
      <c r="L1942" s="784">
        <v>12.17</v>
      </c>
      <c r="M1942" s="55" t="s">
        <v>2455</v>
      </c>
    </row>
    <row r="1943" spans="1:13" ht="15">
      <c r="A1943" s="282">
        <v>45849</v>
      </c>
      <c r="B1943" s="55" t="s">
        <v>4241</v>
      </c>
      <c r="C1943" s="786">
        <v>81676</v>
      </c>
      <c r="D1943" s="786" t="s">
        <v>4250</v>
      </c>
      <c r="E1943" s="786">
        <v>110</v>
      </c>
      <c r="F1943" s="786">
        <v>4010</v>
      </c>
      <c r="G1943" s="786" t="s">
        <v>4251</v>
      </c>
      <c r="H1943" s="786" t="s">
        <v>1573</v>
      </c>
      <c r="J1943" s="786">
        <v>1</v>
      </c>
      <c r="K1943" s="786">
        <v>9.6199999999999992</v>
      </c>
      <c r="L1943" s="786">
        <v>9.6199999999999992</v>
      </c>
      <c r="M1943" s="55" t="s">
        <v>2455</v>
      </c>
    </row>
    <row r="1944" spans="1:13" ht="15">
      <c r="A1944" s="282">
        <v>45849</v>
      </c>
      <c r="B1944" s="55" t="s">
        <v>4241</v>
      </c>
      <c r="C1944" s="784">
        <v>81700</v>
      </c>
      <c r="D1944" s="784" t="s">
        <v>3014</v>
      </c>
      <c r="E1944" s="784">
        <v>150</v>
      </c>
      <c r="F1944" s="784">
        <v>4010</v>
      </c>
      <c r="G1944" s="784" t="s">
        <v>4252</v>
      </c>
      <c r="H1944" s="784" t="s">
        <v>1573</v>
      </c>
      <c r="J1944" s="784">
        <v>1</v>
      </c>
      <c r="K1944" s="784">
        <v>4.63</v>
      </c>
      <c r="L1944" s="784">
        <v>4.63</v>
      </c>
      <c r="M1944" s="55" t="s">
        <v>2455</v>
      </c>
    </row>
    <row r="1945" spans="1:13" ht="15">
      <c r="A1945" s="282">
        <v>45849</v>
      </c>
      <c r="B1945" s="55" t="s">
        <v>4241</v>
      </c>
      <c r="C1945" s="786">
        <v>67862</v>
      </c>
      <c r="D1945" s="786" t="s">
        <v>3298</v>
      </c>
      <c r="E1945" s="786">
        <v>100</v>
      </c>
      <c r="F1945" s="786">
        <v>4010</v>
      </c>
      <c r="G1945" s="786" t="s">
        <v>4253</v>
      </c>
      <c r="H1945" s="786" t="s">
        <v>1573</v>
      </c>
      <c r="J1945" s="786">
        <v>1</v>
      </c>
      <c r="K1945" s="786">
        <v>5.47</v>
      </c>
      <c r="L1945" s="786">
        <v>5.47</v>
      </c>
      <c r="M1945" s="55" t="s">
        <v>2455</v>
      </c>
    </row>
    <row r="1946" spans="1:13" ht="15">
      <c r="A1946" s="282">
        <v>45849</v>
      </c>
      <c r="B1946" s="55" t="s">
        <v>4241</v>
      </c>
      <c r="C1946" s="784">
        <v>82622</v>
      </c>
      <c r="D1946" s="784" t="s">
        <v>3177</v>
      </c>
      <c r="E1946" s="784">
        <v>130</v>
      </c>
      <c r="F1946" s="784">
        <v>4010</v>
      </c>
      <c r="G1946" s="784" t="s">
        <v>4254</v>
      </c>
      <c r="H1946" s="784" t="s">
        <v>1573</v>
      </c>
      <c r="J1946" s="784">
        <v>1</v>
      </c>
      <c r="K1946" s="784">
        <v>14.29</v>
      </c>
      <c r="L1946" s="784">
        <v>14.29</v>
      </c>
      <c r="M1946" s="55" t="s">
        <v>2455</v>
      </c>
    </row>
    <row r="1947" spans="1:13" ht="15">
      <c r="A1947" s="282">
        <v>45849</v>
      </c>
      <c r="B1947" s="55" t="s">
        <v>4241</v>
      </c>
      <c r="C1947" s="786">
        <v>65642</v>
      </c>
      <c r="D1947" s="786" t="s">
        <v>3170</v>
      </c>
      <c r="E1947" s="786">
        <v>100</v>
      </c>
      <c r="F1947" s="786">
        <v>4010</v>
      </c>
      <c r="G1947" s="786" t="s">
        <v>4255</v>
      </c>
      <c r="H1947" s="786" t="s">
        <v>1573</v>
      </c>
      <c r="J1947" s="786">
        <v>1</v>
      </c>
      <c r="K1947" s="786">
        <v>5.64</v>
      </c>
      <c r="L1947" s="786">
        <v>5.64</v>
      </c>
      <c r="M1947" s="55" t="s">
        <v>2455</v>
      </c>
    </row>
    <row r="1948" spans="1:13" ht="15">
      <c r="A1948" s="282">
        <v>45849</v>
      </c>
      <c r="B1948" s="55" t="s">
        <v>4241</v>
      </c>
      <c r="C1948" s="784">
        <v>83109</v>
      </c>
      <c r="D1948" s="784" t="s">
        <v>3478</v>
      </c>
      <c r="E1948" s="784">
        <v>85</v>
      </c>
      <c r="F1948" s="784">
        <v>4010</v>
      </c>
      <c r="G1948" s="784" t="s">
        <v>2401</v>
      </c>
      <c r="H1948" s="784" t="s">
        <v>1573</v>
      </c>
      <c r="J1948" s="784">
        <v>1</v>
      </c>
      <c r="K1948" s="784">
        <v>6.18</v>
      </c>
      <c r="L1948" s="784">
        <v>6.18</v>
      </c>
      <c r="M1948" s="55" t="s">
        <v>2455</v>
      </c>
    </row>
    <row r="1949" spans="1:13" ht="15">
      <c r="A1949" s="282">
        <v>45849</v>
      </c>
      <c r="B1949" s="55" t="s">
        <v>4241</v>
      </c>
      <c r="C1949" s="786">
        <v>82568</v>
      </c>
      <c r="D1949" s="786" t="s">
        <v>4085</v>
      </c>
      <c r="E1949" s="786">
        <v>130</v>
      </c>
      <c r="F1949" s="786">
        <v>4010</v>
      </c>
      <c r="G1949" s="786" t="s">
        <v>4256</v>
      </c>
      <c r="H1949" s="786" t="s">
        <v>1573</v>
      </c>
      <c r="J1949" s="786">
        <v>1</v>
      </c>
      <c r="K1949" s="786">
        <v>10.42</v>
      </c>
      <c r="L1949" s="786">
        <v>10.42</v>
      </c>
      <c r="M1949" s="55" t="s">
        <v>2455</v>
      </c>
    </row>
    <row r="1950" spans="1:13" ht="15">
      <c r="A1950" s="282">
        <v>45849</v>
      </c>
      <c r="B1950" s="55" t="s">
        <v>4241</v>
      </c>
      <c r="C1950" s="784">
        <v>82723</v>
      </c>
      <c r="D1950" s="784" t="s">
        <v>3230</v>
      </c>
      <c r="E1950" s="784">
        <v>100</v>
      </c>
      <c r="F1950" s="784">
        <v>4010</v>
      </c>
      <c r="G1950" s="784" t="s">
        <v>4257</v>
      </c>
      <c r="H1950" s="784" t="s">
        <v>1573</v>
      </c>
      <c r="J1950" s="784">
        <v>1</v>
      </c>
      <c r="K1950" s="784">
        <v>8.83</v>
      </c>
      <c r="L1950" s="784">
        <v>8.83</v>
      </c>
      <c r="M1950" s="55" t="s">
        <v>2455</v>
      </c>
    </row>
    <row r="1951" spans="1:13" ht="15">
      <c r="A1951" s="282">
        <v>45849</v>
      </c>
      <c r="B1951" s="55" t="s">
        <v>4241</v>
      </c>
      <c r="C1951" s="786">
        <v>82985</v>
      </c>
      <c r="D1951" s="786" t="s">
        <v>4168</v>
      </c>
      <c r="E1951" s="786">
        <v>60</v>
      </c>
      <c r="F1951" s="786">
        <v>4010</v>
      </c>
      <c r="G1951" s="786" t="s">
        <v>4258</v>
      </c>
      <c r="H1951" s="786" t="s">
        <v>1573</v>
      </c>
      <c r="J1951" s="786">
        <v>1</v>
      </c>
      <c r="K1951" s="786">
        <v>5.08</v>
      </c>
      <c r="L1951" s="786">
        <v>5.08</v>
      </c>
      <c r="M1951" s="55" t="s">
        <v>2455</v>
      </c>
    </row>
    <row r="1952" spans="1:13" ht="15">
      <c r="A1952" s="282">
        <v>45849</v>
      </c>
      <c r="B1952" s="55" t="s">
        <v>4241</v>
      </c>
      <c r="C1952" s="784">
        <v>67862</v>
      </c>
      <c r="D1952" s="784" t="s">
        <v>3072</v>
      </c>
      <c r="E1952" s="784">
        <v>100</v>
      </c>
      <c r="F1952" s="784">
        <v>4010</v>
      </c>
      <c r="G1952" s="784" t="s">
        <v>4259</v>
      </c>
      <c r="H1952" s="784" t="s">
        <v>1573</v>
      </c>
      <c r="J1952" s="784">
        <v>1</v>
      </c>
      <c r="K1952" s="784">
        <v>5.47</v>
      </c>
      <c r="L1952" s="784">
        <v>5.47</v>
      </c>
      <c r="M1952" s="55" t="s">
        <v>2455</v>
      </c>
    </row>
    <row r="1953" spans="1:13" ht="15">
      <c r="A1953" s="282">
        <v>45849</v>
      </c>
      <c r="B1953" s="55" t="s">
        <v>4241</v>
      </c>
      <c r="C1953" s="786">
        <v>67377</v>
      </c>
      <c r="D1953" s="786">
        <v>11</v>
      </c>
      <c r="E1953" s="786">
        <v>130</v>
      </c>
      <c r="F1953" s="786">
        <v>4010</v>
      </c>
      <c r="G1953" s="786" t="s">
        <v>4260</v>
      </c>
      <c r="H1953" s="786" t="s">
        <v>1573</v>
      </c>
      <c r="J1953" s="786">
        <v>1</v>
      </c>
      <c r="K1953" s="786">
        <v>3.81</v>
      </c>
      <c r="L1953" s="786">
        <v>3.81</v>
      </c>
      <c r="M1953" s="55" t="s">
        <v>2455</v>
      </c>
    </row>
    <row r="1954" spans="1:13" ht="15">
      <c r="A1954" s="282">
        <v>45849</v>
      </c>
      <c r="B1954" s="55" t="s">
        <v>4241</v>
      </c>
      <c r="C1954" s="784">
        <v>81339</v>
      </c>
      <c r="D1954" s="784" t="s">
        <v>2549</v>
      </c>
      <c r="E1954" s="784">
        <v>100</v>
      </c>
      <c r="F1954" s="784">
        <v>4010</v>
      </c>
      <c r="G1954" s="784" t="s">
        <v>4261</v>
      </c>
      <c r="H1954" s="784" t="s">
        <v>1573</v>
      </c>
      <c r="J1954" s="784">
        <v>1</v>
      </c>
      <c r="K1954" s="784">
        <v>7.25</v>
      </c>
      <c r="L1954" s="784">
        <v>7.25</v>
      </c>
      <c r="M1954" s="55" t="s">
        <v>2455</v>
      </c>
    </row>
    <row r="1955" spans="1:13" ht="15">
      <c r="A1955" s="282">
        <v>45849</v>
      </c>
      <c r="B1955" s="55" t="s">
        <v>4241</v>
      </c>
      <c r="C1955" s="786">
        <v>82932</v>
      </c>
      <c r="D1955" s="786" t="s">
        <v>3156</v>
      </c>
      <c r="E1955" s="786">
        <v>100</v>
      </c>
      <c r="F1955" s="786">
        <v>4010</v>
      </c>
      <c r="G1955" s="786" t="s">
        <v>4262</v>
      </c>
      <c r="H1955" s="786" t="s">
        <v>1573</v>
      </c>
      <c r="J1955" s="786">
        <v>1</v>
      </c>
      <c r="K1955" s="786">
        <v>9.51</v>
      </c>
      <c r="L1955" s="786">
        <v>9.51</v>
      </c>
      <c r="M1955" s="55" t="s">
        <v>2455</v>
      </c>
    </row>
    <row r="1956" spans="1:13" ht="15">
      <c r="A1956" s="282">
        <v>45849</v>
      </c>
      <c r="B1956" s="55" t="s">
        <v>4241</v>
      </c>
      <c r="C1956" s="784">
        <v>83108</v>
      </c>
      <c r="D1956" s="784" t="s">
        <v>3298</v>
      </c>
      <c r="E1956" s="784">
        <v>120</v>
      </c>
      <c r="F1956" s="784">
        <v>4010</v>
      </c>
      <c r="G1956" s="784" t="s">
        <v>4263</v>
      </c>
      <c r="H1956" s="784" t="s">
        <v>1573</v>
      </c>
      <c r="J1956" s="784">
        <v>1</v>
      </c>
      <c r="K1956" s="784">
        <v>6.2</v>
      </c>
      <c r="L1956" s="784">
        <v>6.2</v>
      </c>
      <c r="M1956" s="55" t="s">
        <v>2455</v>
      </c>
    </row>
    <row r="1957" spans="1:13" ht="15">
      <c r="A1957" s="282">
        <v>45849</v>
      </c>
      <c r="B1957" s="55" t="s">
        <v>4241</v>
      </c>
      <c r="C1957" s="786">
        <v>82843</v>
      </c>
      <c r="D1957" s="786" t="s">
        <v>3073</v>
      </c>
      <c r="E1957" s="786">
        <v>110</v>
      </c>
      <c r="F1957" s="786">
        <v>4010</v>
      </c>
      <c r="G1957" s="786" t="s">
        <v>4264</v>
      </c>
      <c r="H1957" s="786" t="s">
        <v>1573</v>
      </c>
      <c r="J1957" s="786">
        <v>1</v>
      </c>
      <c r="K1957" s="786">
        <v>8.7100000000000009</v>
      </c>
      <c r="L1957" s="786">
        <v>8.7100000000000009</v>
      </c>
      <c r="M1957" s="55" t="s">
        <v>2455</v>
      </c>
    </row>
    <row r="1958" spans="1:13" ht="15">
      <c r="A1958" s="282">
        <v>45849</v>
      </c>
      <c r="B1958" s="55" t="s">
        <v>4241</v>
      </c>
      <c r="C1958" s="784">
        <v>43205</v>
      </c>
      <c r="D1958" s="784">
        <v>15</v>
      </c>
      <c r="E1958" s="784">
        <v>100</v>
      </c>
      <c r="F1958" s="784">
        <v>4010</v>
      </c>
      <c r="G1958" s="784" t="s">
        <v>4265</v>
      </c>
      <c r="H1958" s="784" t="s">
        <v>1573</v>
      </c>
      <c r="J1958" s="784">
        <v>1</v>
      </c>
      <c r="K1958" s="784">
        <v>3.27</v>
      </c>
      <c r="L1958" s="784">
        <v>3.27</v>
      </c>
      <c r="M1958" s="55" t="s">
        <v>2455</v>
      </c>
    </row>
    <row r="1959" spans="1:13" ht="15">
      <c r="A1959" s="282">
        <v>45849</v>
      </c>
      <c r="B1959" s="55" t="s">
        <v>4241</v>
      </c>
      <c r="C1959" s="786">
        <v>82994</v>
      </c>
      <c r="D1959" s="786" t="s">
        <v>3262</v>
      </c>
      <c r="E1959" s="786">
        <v>50</v>
      </c>
      <c r="F1959" s="786">
        <v>4010</v>
      </c>
      <c r="G1959" s="786" t="s">
        <v>4266</v>
      </c>
      <c r="H1959" s="786" t="s">
        <v>1573</v>
      </c>
      <c r="J1959" s="786">
        <v>1</v>
      </c>
      <c r="K1959" s="786">
        <v>11.01</v>
      </c>
      <c r="L1959" s="786">
        <v>11.01</v>
      </c>
      <c r="M1959" s="55" t="s">
        <v>2455</v>
      </c>
    </row>
    <row r="1960" spans="1:13" ht="15">
      <c r="A1960" s="282">
        <v>45849</v>
      </c>
      <c r="B1960" s="55" t="s">
        <v>4241</v>
      </c>
      <c r="C1960" s="784">
        <v>67848</v>
      </c>
      <c r="D1960" s="784" t="s">
        <v>3109</v>
      </c>
      <c r="E1960" s="784">
        <v>120</v>
      </c>
      <c r="F1960" s="784">
        <v>4010</v>
      </c>
      <c r="G1960" s="784" t="s">
        <v>4267</v>
      </c>
      <c r="H1960" s="784" t="s">
        <v>1573</v>
      </c>
      <c r="J1960" s="784">
        <v>1</v>
      </c>
      <c r="K1960" s="784">
        <v>6.51</v>
      </c>
      <c r="L1960" s="784">
        <v>6.51</v>
      </c>
      <c r="M1960" s="55" t="s">
        <v>2455</v>
      </c>
    </row>
    <row r="1961" spans="1:13" ht="15">
      <c r="A1961" s="282">
        <v>45849</v>
      </c>
      <c r="B1961" s="55" t="s">
        <v>4241</v>
      </c>
      <c r="C1961" s="786">
        <v>82509</v>
      </c>
      <c r="D1961" s="786" t="s">
        <v>4268</v>
      </c>
      <c r="E1961" s="786">
        <v>120</v>
      </c>
      <c r="F1961" s="786">
        <v>4010</v>
      </c>
      <c r="G1961" s="786" t="s">
        <v>4269</v>
      </c>
      <c r="H1961" s="786" t="s">
        <v>1573</v>
      </c>
      <c r="J1961" s="786">
        <v>1</v>
      </c>
      <c r="K1961" s="786">
        <v>12.69</v>
      </c>
      <c r="L1961" s="786">
        <v>12.69</v>
      </c>
      <c r="M1961" s="55" t="s">
        <v>2455</v>
      </c>
    </row>
    <row r="1962" spans="1:13" ht="15">
      <c r="A1962" s="282">
        <v>45849</v>
      </c>
      <c r="B1962" s="55" t="s">
        <v>4241</v>
      </c>
      <c r="C1962" s="784">
        <v>81823</v>
      </c>
      <c r="D1962" s="784" t="s">
        <v>4270</v>
      </c>
      <c r="E1962" s="784">
        <v>70</v>
      </c>
      <c r="F1962" s="784">
        <v>4010</v>
      </c>
      <c r="G1962" s="784" t="s">
        <v>4271</v>
      </c>
      <c r="H1962" s="784" t="s">
        <v>1573</v>
      </c>
      <c r="J1962" s="784">
        <v>1</v>
      </c>
      <c r="K1962" s="784">
        <v>12.02</v>
      </c>
      <c r="L1962" s="784">
        <v>12.02</v>
      </c>
      <c r="M1962" s="55" t="s">
        <v>2455</v>
      </c>
    </row>
    <row r="1963" spans="1:13" ht="15">
      <c r="A1963" s="282">
        <v>45849</v>
      </c>
      <c r="B1963" s="55" t="s">
        <v>4241</v>
      </c>
      <c r="C1963" s="786">
        <v>67862</v>
      </c>
      <c r="D1963" s="786" t="s">
        <v>3035</v>
      </c>
      <c r="E1963" s="786">
        <v>100</v>
      </c>
      <c r="F1963" s="786">
        <v>4010</v>
      </c>
      <c r="G1963" s="786" t="s">
        <v>4272</v>
      </c>
      <c r="H1963" s="786" t="s">
        <v>1573</v>
      </c>
      <c r="J1963" s="786">
        <v>1</v>
      </c>
      <c r="K1963" s="786">
        <v>5.47</v>
      </c>
      <c r="L1963" s="786">
        <v>5.47</v>
      </c>
      <c r="M1963" s="55" t="s">
        <v>2455</v>
      </c>
    </row>
    <row r="1964" spans="1:13" ht="15">
      <c r="A1964" s="282">
        <v>45849</v>
      </c>
      <c r="B1964" s="55" t="s">
        <v>4241</v>
      </c>
      <c r="C1964" s="784">
        <v>82792</v>
      </c>
      <c r="D1964" s="784" t="s">
        <v>4273</v>
      </c>
      <c r="E1964" s="784">
        <v>50</v>
      </c>
      <c r="F1964" s="784">
        <v>4010</v>
      </c>
      <c r="G1964" s="784" t="s">
        <v>4274</v>
      </c>
      <c r="H1964" s="784" t="s">
        <v>1573</v>
      </c>
      <c r="J1964" s="784">
        <v>1</v>
      </c>
      <c r="K1964" s="784">
        <v>10.09</v>
      </c>
      <c r="L1964" s="784">
        <v>10.09</v>
      </c>
      <c r="M1964" s="55" t="s">
        <v>2455</v>
      </c>
    </row>
    <row r="1965" spans="1:13" ht="15">
      <c r="A1965" s="282">
        <v>45849</v>
      </c>
      <c r="B1965" s="55" t="s">
        <v>4241</v>
      </c>
      <c r="C1965" s="786">
        <v>81347</v>
      </c>
      <c r="D1965" s="786" t="s">
        <v>3889</v>
      </c>
      <c r="E1965" s="786">
        <v>120</v>
      </c>
      <c r="F1965" s="786">
        <v>4010</v>
      </c>
      <c r="G1965" s="786" t="s">
        <v>4275</v>
      </c>
      <c r="H1965" s="786" t="s">
        <v>1573</v>
      </c>
      <c r="J1965" s="786">
        <v>1</v>
      </c>
      <c r="K1965" s="786">
        <v>8.08</v>
      </c>
      <c r="L1965" s="786">
        <v>8.08</v>
      </c>
      <c r="M1965" s="55" t="s">
        <v>2455</v>
      </c>
    </row>
    <row r="1966" spans="1:13" ht="15">
      <c r="A1966" s="282">
        <v>45849</v>
      </c>
      <c r="B1966" s="55" t="s">
        <v>4241</v>
      </c>
      <c r="C1966" s="784">
        <v>83097</v>
      </c>
      <c r="D1966" s="784" t="s">
        <v>3918</v>
      </c>
      <c r="E1966" s="784">
        <v>120</v>
      </c>
      <c r="F1966" s="784">
        <v>4010</v>
      </c>
      <c r="G1966" s="784" t="s">
        <v>4276</v>
      </c>
      <c r="H1966" s="784" t="s">
        <v>1573</v>
      </c>
      <c r="J1966" s="784">
        <v>1</v>
      </c>
      <c r="K1966" s="784">
        <v>5.17</v>
      </c>
      <c r="L1966" s="784">
        <v>5.17</v>
      </c>
      <c r="M1966" s="55" t="s">
        <v>2455</v>
      </c>
    </row>
    <row r="1967" spans="1:13" ht="15">
      <c r="A1967" s="282">
        <v>45849</v>
      </c>
      <c r="B1967" s="55" t="s">
        <v>4241</v>
      </c>
      <c r="C1967" s="786">
        <v>82788</v>
      </c>
      <c r="D1967" s="786" t="s">
        <v>3154</v>
      </c>
      <c r="E1967" s="786">
        <v>100</v>
      </c>
      <c r="F1967" s="786">
        <v>4010</v>
      </c>
      <c r="G1967" s="786" t="s">
        <v>4277</v>
      </c>
      <c r="H1967" s="786" t="s">
        <v>1573</v>
      </c>
      <c r="J1967" s="786">
        <v>1</v>
      </c>
      <c r="K1967" s="786">
        <v>8.48</v>
      </c>
      <c r="L1967" s="786">
        <v>8.48</v>
      </c>
      <c r="M1967" s="55" t="s">
        <v>2455</v>
      </c>
    </row>
    <row r="1968" spans="1:13" ht="15">
      <c r="A1968" s="282">
        <v>45849</v>
      </c>
      <c r="B1968" s="55" t="s">
        <v>4241</v>
      </c>
      <c r="C1968" s="784">
        <v>82625</v>
      </c>
      <c r="D1968" s="784" t="s">
        <v>2292</v>
      </c>
      <c r="E1968" s="784">
        <v>100</v>
      </c>
      <c r="F1968" s="784">
        <v>4010</v>
      </c>
      <c r="G1968" s="784" t="s">
        <v>4278</v>
      </c>
      <c r="H1968" s="784" t="s">
        <v>1573</v>
      </c>
      <c r="J1968" s="784">
        <v>1</v>
      </c>
      <c r="K1968" s="784">
        <v>15.01</v>
      </c>
      <c r="L1968" s="784">
        <v>15.01</v>
      </c>
      <c r="M1968" s="55" t="s">
        <v>2455</v>
      </c>
    </row>
    <row r="1969" spans="1:13" ht="15">
      <c r="A1969" s="282">
        <v>45849</v>
      </c>
      <c r="B1969" s="55" t="s">
        <v>4241</v>
      </c>
      <c r="C1969" s="786">
        <v>82921</v>
      </c>
      <c r="D1969" s="786" t="s">
        <v>3635</v>
      </c>
      <c r="E1969" s="786">
        <v>120</v>
      </c>
      <c r="F1969" s="786">
        <v>4010</v>
      </c>
      <c r="G1969" s="786" t="s">
        <v>4279</v>
      </c>
      <c r="H1969" s="786" t="s">
        <v>1573</v>
      </c>
      <c r="J1969" s="786">
        <v>1</v>
      </c>
      <c r="K1969" s="786">
        <v>7.73</v>
      </c>
      <c r="L1969" s="786">
        <v>7.73</v>
      </c>
      <c r="M1969" s="55" t="s">
        <v>2455</v>
      </c>
    </row>
    <row r="1970" spans="1:13" ht="15">
      <c r="A1970" s="282">
        <v>45849</v>
      </c>
      <c r="B1970" s="55" t="s">
        <v>4241</v>
      </c>
      <c r="C1970" s="784">
        <v>81347</v>
      </c>
      <c r="D1970" s="784" t="s">
        <v>2497</v>
      </c>
      <c r="E1970" s="784">
        <v>120</v>
      </c>
      <c r="F1970" s="784">
        <v>4010</v>
      </c>
      <c r="G1970" s="784" t="s">
        <v>4280</v>
      </c>
      <c r="H1970" s="784" t="s">
        <v>1573</v>
      </c>
      <c r="J1970" s="784">
        <v>1</v>
      </c>
      <c r="K1970" s="784">
        <v>8.08</v>
      </c>
      <c r="L1970" s="784">
        <v>8.08</v>
      </c>
      <c r="M1970" s="55" t="s">
        <v>2455</v>
      </c>
    </row>
    <row r="1971" spans="1:13" ht="15">
      <c r="A1971" s="282">
        <v>45849</v>
      </c>
      <c r="B1971" s="55" t="s">
        <v>4241</v>
      </c>
      <c r="C1971" s="786">
        <v>83022</v>
      </c>
      <c r="D1971" s="786" t="s">
        <v>3513</v>
      </c>
      <c r="E1971" s="786">
        <v>130</v>
      </c>
      <c r="F1971" s="786">
        <v>4010</v>
      </c>
      <c r="G1971" s="786" t="s">
        <v>4281</v>
      </c>
      <c r="H1971" s="786" t="s">
        <v>1573</v>
      </c>
      <c r="J1971" s="786">
        <v>1</v>
      </c>
      <c r="K1971" s="786">
        <v>8.25</v>
      </c>
      <c r="L1971" s="786">
        <v>8.25</v>
      </c>
      <c r="M1971" s="55" t="s">
        <v>2455</v>
      </c>
    </row>
    <row r="1972" spans="1:13" ht="15">
      <c r="A1972" s="282">
        <v>45849</v>
      </c>
      <c r="B1972" s="55" t="s">
        <v>4241</v>
      </c>
      <c r="C1972" s="784">
        <v>82889</v>
      </c>
      <c r="D1972" s="784" t="s">
        <v>3099</v>
      </c>
      <c r="E1972" s="784">
        <v>130</v>
      </c>
      <c r="F1972" s="784">
        <v>4010</v>
      </c>
      <c r="G1972" s="784" t="s">
        <v>4282</v>
      </c>
      <c r="H1972" s="784" t="s">
        <v>1573</v>
      </c>
      <c r="J1972" s="784">
        <v>1</v>
      </c>
      <c r="K1972" s="784">
        <v>13.94</v>
      </c>
      <c r="L1972" s="784">
        <v>13.94</v>
      </c>
      <c r="M1972" s="55" t="s">
        <v>2455</v>
      </c>
    </row>
    <row r="1973" spans="1:13" ht="15">
      <c r="A1973" s="282">
        <v>45849</v>
      </c>
      <c r="B1973" s="55" t="s">
        <v>4241</v>
      </c>
      <c r="C1973" s="786">
        <v>80617</v>
      </c>
      <c r="D1973" s="786" t="s">
        <v>3161</v>
      </c>
      <c r="E1973" s="786">
        <v>50</v>
      </c>
      <c r="F1973" s="786">
        <v>4010</v>
      </c>
      <c r="G1973" s="786" t="s">
        <v>4283</v>
      </c>
      <c r="H1973" s="786" t="s">
        <v>1573</v>
      </c>
      <c r="J1973" s="786">
        <v>1</v>
      </c>
      <c r="K1973" s="786">
        <v>6.13</v>
      </c>
      <c r="L1973" s="786">
        <v>6.13</v>
      </c>
      <c r="M1973" s="55" t="s">
        <v>2455</v>
      </c>
    </row>
    <row r="1974" spans="1:13" ht="15">
      <c r="A1974" s="282">
        <v>45849</v>
      </c>
      <c r="B1974" s="55" t="s">
        <v>4241</v>
      </c>
      <c r="C1974" s="784">
        <v>67848</v>
      </c>
      <c r="D1974" s="784" t="s">
        <v>2909</v>
      </c>
      <c r="E1974" s="784">
        <v>120</v>
      </c>
      <c r="F1974" s="784">
        <v>4010</v>
      </c>
      <c r="G1974" s="784" t="s">
        <v>4284</v>
      </c>
      <c r="H1974" s="784" t="s">
        <v>1573</v>
      </c>
      <c r="J1974" s="784">
        <v>1</v>
      </c>
      <c r="K1974" s="784">
        <v>6.51</v>
      </c>
      <c r="L1974" s="784">
        <v>6.51</v>
      </c>
      <c r="M1974" s="55" t="s">
        <v>2455</v>
      </c>
    </row>
    <row r="1975" spans="1:13" ht="15">
      <c r="A1975" s="282">
        <v>45849</v>
      </c>
      <c r="B1975" s="55" t="s">
        <v>4241</v>
      </c>
      <c r="C1975" s="786">
        <v>82825</v>
      </c>
      <c r="D1975" s="786" t="s">
        <v>2783</v>
      </c>
      <c r="E1975" s="786" t="s">
        <v>2300</v>
      </c>
      <c r="F1975" s="786">
        <v>4010</v>
      </c>
      <c r="G1975" s="786" t="s">
        <v>4285</v>
      </c>
      <c r="H1975" s="786" t="s">
        <v>1573</v>
      </c>
      <c r="J1975" s="786">
        <v>1</v>
      </c>
      <c r="K1975" s="786">
        <v>26.98</v>
      </c>
      <c r="L1975" s="786">
        <v>26.98</v>
      </c>
      <c r="M1975" s="55" t="s">
        <v>2455</v>
      </c>
    </row>
    <row r="1976" spans="1:13" ht="15">
      <c r="A1976" s="282">
        <v>45849</v>
      </c>
      <c r="B1976" s="55" t="s">
        <v>4241</v>
      </c>
      <c r="C1976" s="784">
        <v>82788</v>
      </c>
      <c r="D1976" s="784" t="s">
        <v>3653</v>
      </c>
      <c r="E1976" s="784">
        <v>100</v>
      </c>
      <c r="F1976" s="784">
        <v>4010</v>
      </c>
      <c r="G1976" s="784" t="s">
        <v>4286</v>
      </c>
      <c r="H1976" s="784" t="s">
        <v>1573</v>
      </c>
      <c r="J1976" s="784">
        <v>1</v>
      </c>
      <c r="K1976" s="784">
        <v>6.07</v>
      </c>
      <c r="L1976" s="784">
        <v>6.07</v>
      </c>
      <c r="M1976" s="55" t="s">
        <v>2455</v>
      </c>
    </row>
    <row r="1977" spans="1:13" ht="15">
      <c r="A1977" s="282">
        <v>45849</v>
      </c>
      <c r="B1977" s="55" t="s">
        <v>4241</v>
      </c>
      <c r="C1977" s="786">
        <v>82836</v>
      </c>
      <c r="D1977" s="786" t="s">
        <v>2911</v>
      </c>
      <c r="E1977" s="786" t="s">
        <v>289</v>
      </c>
      <c r="F1977" s="786">
        <v>4010</v>
      </c>
      <c r="G1977" s="786" t="s">
        <v>4287</v>
      </c>
      <c r="H1977" s="786" t="s">
        <v>1573</v>
      </c>
      <c r="J1977" s="786">
        <v>1</v>
      </c>
      <c r="K1977" s="786">
        <v>12.55</v>
      </c>
      <c r="L1977" s="786">
        <v>12.55</v>
      </c>
      <c r="M1977" s="55" t="s">
        <v>2455</v>
      </c>
    </row>
    <row r="1978" spans="1:13" ht="15">
      <c r="A1978" s="282">
        <v>45849</v>
      </c>
      <c r="B1978" s="55" t="s">
        <v>4241</v>
      </c>
      <c r="C1978" s="784">
        <v>82776</v>
      </c>
      <c r="D1978" s="784" t="s">
        <v>3075</v>
      </c>
      <c r="E1978" s="784">
        <v>110</v>
      </c>
      <c r="F1978" s="784">
        <v>4010</v>
      </c>
      <c r="G1978" s="784" t="s">
        <v>4288</v>
      </c>
      <c r="H1978" s="784" t="s">
        <v>1573</v>
      </c>
      <c r="J1978" s="784">
        <v>1</v>
      </c>
      <c r="K1978" s="784">
        <v>12.88</v>
      </c>
      <c r="L1978" s="784">
        <v>12.88</v>
      </c>
      <c r="M1978" s="55" t="s">
        <v>2455</v>
      </c>
    </row>
    <row r="1979" spans="1:13" ht="15">
      <c r="A1979" s="282">
        <v>45849</v>
      </c>
      <c r="B1979" s="55" t="s">
        <v>4241</v>
      </c>
      <c r="C1979" s="786">
        <v>81569</v>
      </c>
      <c r="D1979" s="786" t="s">
        <v>2560</v>
      </c>
      <c r="E1979" s="786">
        <v>85</v>
      </c>
      <c r="F1979" s="786">
        <v>4010</v>
      </c>
      <c r="G1979" s="786" t="s">
        <v>4289</v>
      </c>
      <c r="H1979" s="786" t="s">
        <v>1573</v>
      </c>
      <c r="J1979" s="786">
        <v>1</v>
      </c>
      <c r="K1979" s="786">
        <v>6.69</v>
      </c>
      <c r="L1979" s="786">
        <v>6.69</v>
      </c>
      <c r="M1979" s="55" t="s">
        <v>2455</v>
      </c>
    </row>
    <row r="1980" spans="1:13" ht="15">
      <c r="A1980" s="282">
        <v>45849</v>
      </c>
      <c r="B1980" s="55" t="s">
        <v>4241</v>
      </c>
      <c r="C1980" s="784">
        <v>82916</v>
      </c>
      <c r="D1980" s="784" t="s">
        <v>3182</v>
      </c>
      <c r="E1980" s="784">
        <v>120</v>
      </c>
      <c r="F1980" s="784">
        <v>4010</v>
      </c>
      <c r="G1980" s="784" t="s">
        <v>4290</v>
      </c>
      <c r="H1980" s="784" t="s">
        <v>1573</v>
      </c>
      <c r="J1980" s="784">
        <v>1</v>
      </c>
      <c r="K1980" s="784">
        <v>8.3699999999999992</v>
      </c>
      <c r="L1980" s="784">
        <v>8.3699999999999992</v>
      </c>
      <c r="M1980" s="55" t="s">
        <v>2455</v>
      </c>
    </row>
    <row r="1981" spans="1:13" ht="15">
      <c r="A1981" s="282">
        <v>45849</v>
      </c>
      <c r="B1981" s="55" t="s">
        <v>4291</v>
      </c>
      <c r="C1981" s="784">
        <v>83506</v>
      </c>
      <c r="D1981" s="784" t="s">
        <v>4292</v>
      </c>
      <c r="E1981" s="784">
        <v>120</v>
      </c>
      <c r="F1981" s="784">
        <v>4010</v>
      </c>
      <c r="G1981" s="784" t="s">
        <v>4293</v>
      </c>
      <c r="H1981" s="784" t="s">
        <v>1573</v>
      </c>
      <c r="J1981" s="55">
        <v>-1</v>
      </c>
      <c r="K1981" s="791">
        <v>11.85</v>
      </c>
      <c r="L1981" s="791">
        <v>-11.85</v>
      </c>
      <c r="M1981" s="55" t="s">
        <v>2287</v>
      </c>
    </row>
    <row r="1982" spans="1:13" ht="15">
      <c r="A1982" s="282">
        <v>45849</v>
      </c>
      <c r="B1982" s="55" t="s">
        <v>4291</v>
      </c>
      <c r="C1982" s="786">
        <v>58662</v>
      </c>
      <c r="D1982" s="786">
        <v>11</v>
      </c>
      <c r="E1982" s="786" t="s">
        <v>289</v>
      </c>
      <c r="F1982" s="786">
        <v>4010</v>
      </c>
      <c r="G1982" s="786" t="s">
        <v>4294</v>
      </c>
      <c r="H1982" s="786" t="s">
        <v>1573</v>
      </c>
      <c r="J1982" s="55">
        <v>-1</v>
      </c>
      <c r="K1982" s="791">
        <v>9.17</v>
      </c>
      <c r="L1982" s="791">
        <v>-9.17</v>
      </c>
      <c r="M1982" s="55" t="s">
        <v>2287</v>
      </c>
    </row>
    <row r="1983" spans="1:13" ht="15">
      <c r="A1983" s="282">
        <v>45849</v>
      </c>
      <c r="B1983" s="55" t="s">
        <v>4291</v>
      </c>
      <c r="C1983" s="784">
        <v>58660</v>
      </c>
      <c r="D1983" s="784">
        <v>1</v>
      </c>
      <c r="E1983" s="784" t="s">
        <v>289</v>
      </c>
      <c r="F1983" s="784">
        <v>4010</v>
      </c>
      <c r="G1983" s="784" t="s">
        <v>4295</v>
      </c>
      <c r="H1983" s="784" t="s">
        <v>1573</v>
      </c>
      <c r="J1983" s="55">
        <v>-1</v>
      </c>
      <c r="K1983" s="791">
        <v>7.14</v>
      </c>
      <c r="L1983" s="791">
        <v>-7.14</v>
      </c>
      <c r="M1983" s="55" t="s">
        <v>2287</v>
      </c>
    </row>
    <row r="1984" spans="1:13" ht="15">
      <c r="A1984" s="282">
        <v>45849</v>
      </c>
      <c r="B1984" s="55" t="s">
        <v>4291</v>
      </c>
      <c r="C1984" s="786">
        <v>82884</v>
      </c>
      <c r="D1984" s="786" t="s">
        <v>3099</v>
      </c>
      <c r="E1984" s="786">
        <v>150</v>
      </c>
      <c r="F1984" s="786">
        <v>4010</v>
      </c>
      <c r="G1984" s="786" t="s">
        <v>4296</v>
      </c>
      <c r="H1984" s="786" t="s">
        <v>1573</v>
      </c>
      <c r="J1984" s="55">
        <v>-1</v>
      </c>
      <c r="K1984" s="791">
        <v>13.5</v>
      </c>
      <c r="L1984" s="791">
        <v>-13.5</v>
      </c>
      <c r="M1984" s="55" t="s">
        <v>2287</v>
      </c>
    </row>
    <row r="1985" spans="1:14" ht="15">
      <c r="A1985" s="282">
        <v>45849</v>
      </c>
      <c r="B1985" s="55" t="s">
        <v>4297</v>
      </c>
      <c r="C1985" s="784">
        <v>80617</v>
      </c>
      <c r="D1985" s="784" t="s">
        <v>3099</v>
      </c>
      <c r="E1985" s="784">
        <v>60</v>
      </c>
      <c r="F1985" s="784">
        <v>4010</v>
      </c>
      <c r="G1985" s="784" t="s">
        <v>4298</v>
      </c>
      <c r="H1985" s="784" t="s">
        <v>1573</v>
      </c>
      <c r="J1985" s="55">
        <v>-1</v>
      </c>
      <c r="K1985" s="791">
        <v>6.13</v>
      </c>
      <c r="L1985" s="791">
        <v>-6.13</v>
      </c>
      <c r="M1985" s="55" t="s">
        <v>2873</v>
      </c>
    </row>
    <row r="1986" spans="1:14" ht="15">
      <c r="A1986" s="282">
        <v>45849</v>
      </c>
      <c r="B1986" s="55" t="s">
        <v>4299</v>
      </c>
      <c r="C1986" s="784">
        <v>82675</v>
      </c>
      <c r="D1986" s="784" t="s">
        <v>4300</v>
      </c>
      <c r="E1986" s="784">
        <v>150</v>
      </c>
      <c r="F1986" s="784">
        <v>4010</v>
      </c>
      <c r="G1986" s="784" t="s">
        <v>4301</v>
      </c>
      <c r="H1986" s="784" t="s">
        <v>1573</v>
      </c>
      <c r="J1986" s="55">
        <v>-1</v>
      </c>
      <c r="K1986" s="791">
        <v>4.24</v>
      </c>
      <c r="L1986" s="791">
        <v>-4.24</v>
      </c>
      <c r="M1986" s="55" t="s">
        <v>2967</v>
      </c>
    </row>
    <row r="1987" spans="1:14" ht="15">
      <c r="A1987" s="282">
        <v>45849</v>
      </c>
      <c r="B1987" s="55" t="s">
        <v>4299</v>
      </c>
      <c r="C1987" s="786">
        <v>81569</v>
      </c>
      <c r="D1987" s="786" t="s">
        <v>2560</v>
      </c>
      <c r="E1987" s="786">
        <v>120</v>
      </c>
      <c r="F1987" s="786">
        <v>4010</v>
      </c>
      <c r="G1987" s="786" t="s">
        <v>4302</v>
      </c>
      <c r="H1987" s="786" t="s">
        <v>1573</v>
      </c>
      <c r="J1987" s="55">
        <v>-1</v>
      </c>
      <c r="K1987" s="791">
        <v>6.78</v>
      </c>
      <c r="L1987" s="791">
        <v>-6.78</v>
      </c>
      <c r="M1987" s="55" t="s">
        <v>2967</v>
      </c>
    </row>
    <row r="1988" spans="1:14" ht="15">
      <c r="A1988" s="282">
        <v>45849</v>
      </c>
      <c r="B1988" s="55" t="s">
        <v>4299</v>
      </c>
      <c r="C1988" s="784">
        <v>67377</v>
      </c>
      <c r="D1988" s="784" t="s">
        <v>2934</v>
      </c>
      <c r="E1988" s="784">
        <v>100</v>
      </c>
      <c r="F1988" s="784">
        <v>4010</v>
      </c>
      <c r="G1988" s="784" t="s">
        <v>4303</v>
      </c>
      <c r="H1988" s="784" t="s">
        <v>1573</v>
      </c>
      <c r="J1988" s="55">
        <v>-1</v>
      </c>
      <c r="K1988" s="791">
        <v>4.2</v>
      </c>
      <c r="L1988" s="791">
        <v>-4.2</v>
      </c>
      <c r="M1988" s="55" t="s">
        <v>2967</v>
      </c>
    </row>
    <row r="1989" spans="1:14" ht="15">
      <c r="A1989" s="783">
        <v>45850</v>
      </c>
      <c r="B1989" s="784" t="s">
        <v>4304</v>
      </c>
      <c r="C1989" s="784">
        <v>81318</v>
      </c>
      <c r="D1989" s="784" t="s">
        <v>3453</v>
      </c>
      <c r="E1989" s="784">
        <v>160</v>
      </c>
      <c r="F1989" s="784">
        <v>4010</v>
      </c>
      <c r="G1989" s="784" t="s">
        <v>2617</v>
      </c>
      <c r="H1989" s="784" t="s">
        <v>1573</v>
      </c>
      <c r="I1989" s="797"/>
      <c r="J1989" s="784">
        <v>16</v>
      </c>
      <c r="K1989" s="784">
        <v>6.15</v>
      </c>
      <c r="L1989" s="793">
        <v>98.4</v>
      </c>
      <c r="M1989" s="55" t="s">
        <v>4305</v>
      </c>
      <c r="N1989" s="788" t="s">
        <v>4306</v>
      </c>
    </row>
    <row r="1990" spans="1:14" ht="15">
      <c r="A1990" s="785">
        <v>45850</v>
      </c>
      <c r="B1990" s="786" t="s">
        <v>4304</v>
      </c>
      <c r="C1990" s="786">
        <v>81318</v>
      </c>
      <c r="D1990" s="786" t="s">
        <v>3734</v>
      </c>
      <c r="E1990" s="786">
        <v>160</v>
      </c>
      <c r="F1990" s="786">
        <v>4010</v>
      </c>
      <c r="G1990" s="786" t="s">
        <v>4307</v>
      </c>
      <c r="H1990" s="786" t="s">
        <v>1573</v>
      </c>
      <c r="I1990" s="798"/>
      <c r="J1990" s="786">
        <v>-16</v>
      </c>
      <c r="K1990" s="786">
        <v>6.15</v>
      </c>
      <c r="L1990" s="796">
        <v>-98.4</v>
      </c>
      <c r="M1990" s="55" t="s">
        <v>4305</v>
      </c>
      <c r="N1990" s="788" t="s">
        <v>4306</v>
      </c>
    </row>
    <row r="1991" spans="1:14" ht="15">
      <c r="A1991" s="886">
        <v>45851</v>
      </c>
      <c r="B1991" s="55" t="s">
        <v>4308</v>
      </c>
      <c r="C1991" s="784">
        <v>47761</v>
      </c>
      <c r="D1991" s="784" t="s">
        <v>4203</v>
      </c>
      <c r="E1991" s="784">
        <v>120</v>
      </c>
      <c r="F1991" s="784">
        <v>4010</v>
      </c>
      <c r="G1991" s="784" t="s">
        <v>4309</v>
      </c>
      <c r="H1991" s="784" t="s">
        <v>1573</v>
      </c>
      <c r="J1991" s="784">
        <v>1</v>
      </c>
      <c r="K1991" s="784">
        <v>7.41</v>
      </c>
      <c r="L1991" s="793">
        <v>7.41</v>
      </c>
      <c r="M1991" s="55" t="s">
        <v>2455</v>
      </c>
    </row>
    <row r="1992" spans="1:14" ht="15">
      <c r="A1992" s="887">
        <v>45851</v>
      </c>
      <c r="B1992" s="55" t="s">
        <v>4308</v>
      </c>
      <c r="C1992" s="786">
        <v>67447</v>
      </c>
      <c r="D1992" s="786" t="s">
        <v>3062</v>
      </c>
      <c r="E1992" s="786">
        <v>75</v>
      </c>
      <c r="F1992" s="786">
        <v>4010</v>
      </c>
      <c r="G1992" s="786" t="s">
        <v>3741</v>
      </c>
      <c r="H1992" s="786" t="s">
        <v>1573</v>
      </c>
      <c r="J1992" s="786">
        <v>1</v>
      </c>
      <c r="K1992" s="786">
        <v>7.18</v>
      </c>
      <c r="L1992" s="796">
        <v>7.18</v>
      </c>
      <c r="M1992" s="55" t="s">
        <v>2455</v>
      </c>
    </row>
    <row r="1993" spans="1:14" ht="15">
      <c r="A1993" s="886">
        <v>45851</v>
      </c>
      <c r="B1993" s="55" t="s">
        <v>4308</v>
      </c>
      <c r="C1993" s="784">
        <v>83105</v>
      </c>
      <c r="D1993" s="784" t="s">
        <v>3081</v>
      </c>
      <c r="E1993" s="784">
        <v>130</v>
      </c>
      <c r="F1993" s="784">
        <v>4010</v>
      </c>
      <c r="G1993" s="784" t="s">
        <v>3742</v>
      </c>
      <c r="H1993" s="784" t="s">
        <v>1573</v>
      </c>
      <c r="J1993" s="784">
        <v>1</v>
      </c>
      <c r="K1993" s="784">
        <v>6.5</v>
      </c>
      <c r="L1993" s="793">
        <v>6.5</v>
      </c>
      <c r="M1993" s="55" t="s">
        <v>2455</v>
      </c>
    </row>
    <row r="1994" spans="1:14" ht="15">
      <c r="A1994" s="887">
        <v>45851</v>
      </c>
      <c r="B1994" s="55" t="s">
        <v>4308</v>
      </c>
      <c r="C1994" s="786">
        <v>81339</v>
      </c>
      <c r="D1994" s="786" t="s">
        <v>3468</v>
      </c>
      <c r="E1994" s="786">
        <v>90</v>
      </c>
      <c r="F1994" s="786">
        <v>4010</v>
      </c>
      <c r="G1994" s="786" t="s">
        <v>3743</v>
      </c>
      <c r="H1994" s="786" t="s">
        <v>1573</v>
      </c>
      <c r="J1994" s="786">
        <v>1</v>
      </c>
      <c r="K1994" s="786">
        <v>5.6</v>
      </c>
      <c r="L1994" s="796">
        <v>5.6</v>
      </c>
      <c r="M1994" s="55" t="s">
        <v>2455</v>
      </c>
    </row>
    <row r="1995" spans="1:14" ht="15">
      <c r="A1995" s="886">
        <v>45851</v>
      </c>
      <c r="B1995" s="55" t="s">
        <v>4308</v>
      </c>
      <c r="C1995" s="784">
        <v>47681</v>
      </c>
      <c r="D1995" s="784" t="s">
        <v>2390</v>
      </c>
      <c r="E1995" s="784">
        <v>85</v>
      </c>
      <c r="F1995" s="784">
        <v>4010</v>
      </c>
      <c r="G1995" s="784" t="s">
        <v>3744</v>
      </c>
      <c r="H1995" s="784" t="s">
        <v>1573</v>
      </c>
      <c r="J1995" s="784">
        <v>1</v>
      </c>
      <c r="K1995" s="784">
        <v>8.74</v>
      </c>
      <c r="L1995" s="793">
        <v>8.74</v>
      </c>
      <c r="M1995" s="55" t="s">
        <v>2455</v>
      </c>
    </row>
    <row r="1996" spans="1:14" ht="15">
      <c r="A1996" s="887">
        <v>45851</v>
      </c>
      <c r="B1996" s="55" t="s">
        <v>4308</v>
      </c>
      <c r="C1996" s="786">
        <v>83025</v>
      </c>
      <c r="D1996" s="786" t="s">
        <v>3524</v>
      </c>
      <c r="E1996" s="786">
        <v>150</v>
      </c>
      <c r="F1996" s="786">
        <v>4010</v>
      </c>
      <c r="G1996" s="786" t="s">
        <v>3745</v>
      </c>
      <c r="H1996" s="786" t="s">
        <v>1573</v>
      </c>
      <c r="J1996" s="786">
        <v>1</v>
      </c>
      <c r="K1996" s="786">
        <v>4.6500000000000004</v>
      </c>
      <c r="L1996" s="796">
        <v>4.6500000000000004</v>
      </c>
      <c r="M1996" s="55" t="s">
        <v>2455</v>
      </c>
    </row>
    <row r="1997" spans="1:14" ht="15">
      <c r="A1997" s="886">
        <v>45851</v>
      </c>
      <c r="B1997" s="55" t="s">
        <v>4308</v>
      </c>
      <c r="C1997" s="784">
        <v>81928</v>
      </c>
      <c r="D1997" s="784" t="s">
        <v>3043</v>
      </c>
      <c r="E1997" s="784">
        <v>140</v>
      </c>
      <c r="F1997" s="784">
        <v>4010</v>
      </c>
      <c r="G1997" s="784" t="s">
        <v>3746</v>
      </c>
      <c r="H1997" s="784" t="s">
        <v>1573</v>
      </c>
      <c r="J1997" s="784">
        <v>1</v>
      </c>
      <c r="K1997" s="784">
        <v>4.97</v>
      </c>
      <c r="L1997" s="793">
        <v>4.97</v>
      </c>
      <c r="M1997" s="55" t="s">
        <v>2455</v>
      </c>
    </row>
    <row r="1998" spans="1:14" ht="15">
      <c r="A1998" s="887">
        <v>45851</v>
      </c>
      <c r="B1998" s="55" t="s">
        <v>4308</v>
      </c>
      <c r="C1998" s="786">
        <v>68144</v>
      </c>
      <c r="D1998" s="786" t="s">
        <v>3253</v>
      </c>
      <c r="E1998" s="786">
        <v>85</v>
      </c>
      <c r="F1998" s="786">
        <v>4010</v>
      </c>
      <c r="G1998" s="786" t="s">
        <v>4310</v>
      </c>
      <c r="H1998" s="786" t="s">
        <v>1573</v>
      </c>
      <c r="J1998" s="786">
        <v>1</v>
      </c>
      <c r="K1998" s="786">
        <v>6</v>
      </c>
      <c r="L1998" s="796">
        <v>6</v>
      </c>
      <c r="M1998" s="55" t="s">
        <v>2455</v>
      </c>
    </row>
    <row r="1999" spans="1:14" ht="15">
      <c r="A1999" s="886">
        <v>45851</v>
      </c>
      <c r="B1999" s="55" t="s">
        <v>4308</v>
      </c>
      <c r="C1999" s="784">
        <v>83011</v>
      </c>
      <c r="D1999" s="784" t="s">
        <v>4311</v>
      </c>
      <c r="E1999" s="784">
        <v>80</v>
      </c>
      <c r="F1999" s="784">
        <v>4010</v>
      </c>
      <c r="G1999" s="784" t="s">
        <v>4312</v>
      </c>
      <c r="H1999" s="784" t="s">
        <v>1573</v>
      </c>
      <c r="J1999" s="784">
        <v>1</v>
      </c>
      <c r="K1999" s="784">
        <v>10.72</v>
      </c>
      <c r="L1999" s="793">
        <v>10.72</v>
      </c>
      <c r="M1999" s="55" t="s">
        <v>2455</v>
      </c>
    </row>
    <row r="2000" spans="1:14" ht="15">
      <c r="A2000" s="887">
        <v>45851</v>
      </c>
      <c r="B2000" s="55" t="s">
        <v>4308</v>
      </c>
      <c r="C2000" s="786">
        <v>82242</v>
      </c>
      <c r="D2000" s="786" t="s">
        <v>3965</v>
      </c>
      <c r="E2000" s="786">
        <v>110</v>
      </c>
      <c r="F2000" s="786">
        <v>4010</v>
      </c>
      <c r="G2000" s="786" t="s">
        <v>3933</v>
      </c>
      <c r="H2000" s="786" t="s">
        <v>1573</v>
      </c>
      <c r="J2000" s="786">
        <v>2</v>
      </c>
      <c r="K2000" s="786">
        <v>11.29</v>
      </c>
      <c r="L2000" s="796">
        <v>22.58</v>
      </c>
      <c r="M2000" s="55" t="s">
        <v>2455</v>
      </c>
    </row>
    <row r="2001" spans="1:13" ht="15">
      <c r="A2001" s="886">
        <v>45851</v>
      </c>
      <c r="B2001" s="55" t="s">
        <v>4308</v>
      </c>
      <c r="C2001" s="784">
        <v>83092</v>
      </c>
      <c r="D2001" s="784" t="s">
        <v>4313</v>
      </c>
      <c r="E2001" s="784">
        <v>100</v>
      </c>
      <c r="F2001" s="784">
        <v>4010</v>
      </c>
      <c r="G2001" s="784" t="s">
        <v>4314</v>
      </c>
      <c r="H2001" s="784" t="s">
        <v>1573</v>
      </c>
      <c r="J2001" s="784">
        <v>2</v>
      </c>
      <c r="K2001" s="784">
        <v>4.47</v>
      </c>
      <c r="L2001" s="793">
        <v>8.94</v>
      </c>
      <c r="M2001" s="55" t="s">
        <v>2455</v>
      </c>
    </row>
    <row r="2002" spans="1:13" ht="15">
      <c r="A2002" s="887">
        <v>45851</v>
      </c>
      <c r="B2002" s="55" t="s">
        <v>4308</v>
      </c>
      <c r="C2002" s="786">
        <v>83111</v>
      </c>
      <c r="D2002" s="786" t="s">
        <v>3976</v>
      </c>
      <c r="E2002" s="786">
        <v>120</v>
      </c>
      <c r="F2002" s="786">
        <v>4010</v>
      </c>
      <c r="G2002" s="786" t="s">
        <v>3717</v>
      </c>
      <c r="H2002" s="786" t="s">
        <v>1573</v>
      </c>
      <c r="J2002" s="786">
        <v>3</v>
      </c>
      <c r="K2002" s="786">
        <v>3.98</v>
      </c>
      <c r="L2002" s="796">
        <v>11.94</v>
      </c>
      <c r="M2002" s="55" t="s">
        <v>2455</v>
      </c>
    </row>
    <row r="2003" spans="1:13" ht="15">
      <c r="A2003" s="886">
        <v>45851</v>
      </c>
      <c r="B2003" s="55" t="s">
        <v>4308</v>
      </c>
      <c r="C2003" s="784">
        <v>67576</v>
      </c>
      <c r="D2003" s="784" t="s">
        <v>3884</v>
      </c>
      <c r="E2003" s="784">
        <v>110</v>
      </c>
      <c r="F2003" s="784">
        <v>4010</v>
      </c>
      <c r="G2003" s="784" t="s">
        <v>3937</v>
      </c>
      <c r="H2003" s="784" t="s">
        <v>1573</v>
      </c>
      <c r="J2003" s="784">
        <v>2</v>
      </c>
      <c r="K2003" s="784">
        <v>7.66</v>
      </c>
      <c r="L2003" s="793">
        <v>15.32</v>
      </c>
      <c r="M2003" s="55" t="s">
        <v>2455</v>
      </c>
    </row>
    <row r="2004" spans="1:13" ht="15">
      <c r="A2004" s="887">
        <v>45851</v>
      </c>
      <c r="B2004" s="55" t="s">
        <v>4308</v>
      </c>
      <c r="C2004" s="786">
        <v>67862</v>
      </c>
      <c r="D2004" s="786" t="s">
        <v>3378</v>
      </c>
      <c r="E2004" s="786">
        <v>110</v>
      </c>
      <c r="F2004" s="786">
        <v>4010</v>
      </c>
      <c r="G2004" s="786" t="s">
        <v>3720</v>
      </c>
      <c r="H2004" s="786" t="s">
        <v>1573</v>
      </c>
      <c r="J2004" s="786">
        <v>2</v>
      </c>
      <c r="K2004" s="786">
        <v>5.47</v>
      </c>
      <c r="L2004" s="796">
        <v>10.94</v>
      </c>
      <c r="M2004" s="55" t="s">
        <v>2455</v>
      </c>
    </row>
    <row r="2005" spans="1:13" ht="15">
      <c r="A2005" s="886">
        <v>45851</v>
      </c>
      <c r="B2005" s="55" t="s">
        <v>4308</v>
      </c>
      <c r="C2005" s="784">
        <v>81984</v>
      </c>
      <c r="D2005" s="784" t="s">
        <v>3065</v>
      </c>
      <c r="E2005" s="784">
        <v>85</v>
      </c>
      <c r="F2005" s="784">
        <v>4010</v>
      </c>
      <c r="G2005" s="784" t="s">
        <v>3432</v>
      </c>
      <c r="H2005" s="784" t="s">
        <v>1573</v>
      </c>
      <c r="J2005" s="784">
        <v>2</v>
      </c>
      <c r="K2005" s="784">
        <v>5.63</v>
      </c>
      <c r="L2005" s="793">
        <v>11.26</v>
      </c>
      <c r="M2005" s="55" t="s">
        <v>2455</v>
      </c>
    </row>
    <row r="2006" spans="1:13" ht="15">
      <c r="A2006" s="282">
        <v>45852</v>
      </c>
      <c r="B2006" s="55" t="s">
        <v>4315</v>
      </c>
      <c r="C2006" s="784">
        <v>83102</v>
      </c>
      <c r="D2006" s="784" t="s">
        <v>4316</v>
      </c>
      <c r="E2006" s="784">
        <v>150</v>
      </c>
      <c r="F2006" s="784">
        <v>4010</v>
      </c>
      <c r="G2006" s="784" t="s">
        <v>4317</v>
      </c>
      <c r="H2006" s="784" t="s">
        <v>1573</v>
      </c>
      <c r="J2006" s="55">
        <v>-1</v>
      </c>
      <c r="K2006" s="791">
        <v>8.68</v>
      </c>
      <c r="L2006" s="791">
        <v>-8.68</v>
      </c>
      <c r="M2006" s="55" t="s">
        <v>2287</v>
      </c>
    </row>
    <row r="2007" spans="1:13" ht="15">
      <c r="A2007" s="282">
        <v>45852</v>
      </c>
      <c r="B2007" s="55" t="s">
        <v>4318</v>
      </c>
      <c r="C2007" s="784">
        <v>82613</v>
      </c>
      <c r="D2007" s="784" t="s">
        <v>3049</v>
      </c>
      <c r="E2007" s="784">
        <v>100</v>
      </c>
      <c r="F2007" s="784">
        <v>4010</v>
      </c>
      <c r="G2007" s="784" t="s">
        <v>4319</v>
      </c>
      <c r="H2007" s="784" t="s">
        <v>1573</v>
      </c>
      <c r="J2007" s="55">
        <v>-1</v>
      </c>
      <c r="K2007" s="791">
        <v>6.33</v>
      </c>
      <c r="L2007" s="791">
        <v>-6.33</v>
      </c>
      <c r="M2007" s="55" t="s">
        <v>2967</v>
      </c>
    </row>
    <row r="2008" spans="1:13" ht="15">
      <c r="A2008" s="282">
        <v>45852</v>
      </c>
      <c r="B2008" s="55" t="s">
        <v>4318</v>
      </c>
      <c r="C2008" s="786">
        <v>82008</v>
      </c>
      <c r="D2008" s="786" t="s">
        <v>4320</v>
      </c>
      <c r="E2008" s="786">
        <v>120</v>
      </c>
      <c r="F2008" s="786">
        <v>4010</v>
      </c>
      <c r="G2008" s="786" t="s">
        <v>4321</v>
      </c>
      <c r="H2008" s="786" t="s">
        <v>1573</v>
      </c>
      <c r="J2008" s="55">
        <v>-1</v>
      </c>
      <c r="K2008" s="791">
        <v>7.65</v>
      </c>
      <c r="L2008" s="791">
        <v>-7.65</v>
      </c>
      <c r="M2008" s="55" t="s">
        <v>2967</v>
      </c>
    </row>
    <row r="2009" spans="1:13" ht="15">
      <c r="A2009" s="282">
        <v>45852</v>
      </c>
      <c r="B2009" s="55" t="s">
        <v>4318</v>
      </c>
      <c r="C2009" s="784">
        <v>48080</v>
      </c>
      <c r="D2009" s="784" t="s">
        <v>2567</v>
      </c>
      <c r="E2009" s="784">
        <v>140</v>
      </c>
      <c r="F2009" s="784">
        <v>4010</v>
      </c>
      <c r="G2009" s="784" t="s">
        <v>4322</v>
      </c>
      <c r="H2009" s="784" t="s">
        <v>1573</v>
      </c>
      <c r="J2009" s="55">
        <v>-1</v>
      </c>
      <c r="K2009" s="791">
        <v>8.49</v>
      </c>
      <c r="L2009" s="791">
        <v>-8.49</v>
      </c>
      <c r="M2009" s="55" t="s">
        <v>2967</v>
      </c>
    </row>
    <row r="2010" spans="1:13" ht="15">
      <c r="A2010" s="282">
        <v>45852</v>
      </c>
      <c r="B2010" s="55" t="s">
        <v>4323</v>
      </c>
      <c r="C2010" s="784">
        <v>82775</v>
      </c>
      <c r="D2010" s="784" t="s">
        <v>3199</v>
      </c>
      <c r="E2010" s="784">
        <v>90</v>
      </c>
      <c r="F2010" s="784">
        <v>4010</v>
      </c>
      <c r="G2010" s="784" t="s">
        <v>4324</v>
      </c>
      <c r="H2010" s="784" t="s">
        <v>1573</v>
      </c>
      <c r="J2010" s="55">
        <v>-1</v>
      </c>
      <c r="K2010" s="791">
        <v>5.36</v>
      </c>
      <c r="L2010" s="791">
        <v>-5.36</v>
      </c>
      <c r="M2010" s="55" t="s">
        <v>2873</v>
      </c>
    </row>
    <row r="2011" spans="1:13" ht="15">
      <c r="A2011" s="282">
        <v>45853</v>
      </c>
      <c r="B2011" s="55" t="s">
        <v>4325</v>
      </c>
      <c r="C2011" s="784">
        <v>82682</v>
      </c>
      <c r="D2011" s="784" t="s">
        <v>2416</v>
      </c>
      <c r="E2011" s="784">
        <v>70</v>
      </c>
      <c r="F2011" s="784">
        <v>4010</v>
      </c>
      <c r="G2011" s="784" t="s">
        <v>4326</v>
      </c>
      <c r="H2011" s="784" t="s">
        <v>1573</v>
      </c>
      <c r="J2011" s="784">
        <v>1</v>
      </c>
      <c r="K2011" s="784">
        <v>7.42</v>
      </c>
      <c r="L2011" s="784">
        <v>7.42</v>
      </c>
      <c r="M2011" s="55" t="s">
        <v>2455</v>
      </c>
    </row>
    <row r="2012" spans="1:13" ht="15">
      <c r="A2012" s="282">
        <v>45853</v>
      </c>
      <c r="B2012" s="55" t="s">
        <v>4325</v>
      </c>
      <c r="C2012" s="786">
        <v>82221</v>
      </c>
      <c r="D2012" s="786" t="s">
        <v>2255</v>
      </c>
      <c r="E2012" s="786">
        <v>60</v>
      </c>
      <c r="F2012" s="786">
        <v>4010</v>
      </c>
      <c r="G2012" s="786" t="s">
        <v>4327</v>
      </c>
      <c r="H2012" s="786" t="s">
        <v>1573</v>
      </c>
      <c r="J2012" s="786">
        <v>1</v>
      </c>
      <c r="K2012" s="786">
        <v>6.46</v>
      </c>
      <c r="L2012" s="786">
        <v>6.46</v>
      </c>
      <c r="M2012" s="55" t="s">
        <v>2455</v>
      </c>
    </row>
    <row r="2013" spans="1:13" ht="15">
      <c r="A2013" s="282">
        <v>45853</v>
      </c>
      <c r="B2013" s="55" t="s">
        <v>4325</v>
      </c>
      <c r="C2013" s="784">
        <v>82646</v>
      </c>
      <c r="D2013" s="784" t="s">
        <v>3049</v>
      </c>
      <c r="E2013" s="784">
        <v>100</v>
      </c>
      <c r="F2013" s="784">
        <v>4010</v>
      </c>
      <c r="G2013" s="784" t="s">
        <v>4328</v>
      </c>
      <c r="H2013" s="784" t="s">
        <v>1573</v>
      </c>
      <c r="J2013" s="784">
        <v>1</v>
      </c>
      <c r="K2013" s="784">
        <v>4.04</v>
      </c>
      <c r="L2013" s="784">
        <v>4.04</v>
      </c>
      <c r="M2013" s="55" t="s">
        <v>2455</v>
      </c>
    </row>
    <row r="2014" spans="1:13" ht="15">
      <c r="A2014" s="282">
        <v>45853</v>
      </c>
      <c r="B2014" s="55" t="s">
        <v>4325</v>
      </c>
      <c r="C2014" s="786">
        <v>82858</v>
      </c>
      <c r="D2014" s="786" t="s">
        <v>3985</v>
      </c>
      <c r="E2014" s="786" t="s">
        <v>441</v>
      </c>
      <c r="F2014" s="786">
        <v>4010</v>
      </c>
      <c r="G2014" s="786" t="s">
        <v>4329</v>
      </c>
      <c r="H2014" s="786" t="s">
        <v>1573</v>
      </c>
      <c r="J2014" s="786">
        <v>1</v>
      </c>
      <c r="K2014" s="786">
        <v>17.600000000000001</v>
      </c>
      <c r="L2014" s="786">
        <v>17.600000000000001</v>
      </c>
      <c r="M2014" s="55" t="s">
        <v>2455</v>
      </c>
    </row>
    <row r="2015" spans="1:13" ht="15">
      <c r="A2015" s="282">
        <v>45853</v>
      </c>
      <c r="B2015" s="55" t="s">
        <v>4325</v>
      </c>
      <c r="C2015" s="784">
        <v>81356</v>
      </c>
      <c r="D2015" s="784" t="s">
        <v>2493</v>
      </c>
      <c r="E2015" s="784">
        <v>90</v>
      </c>
      <c r="F2015" s="784">
        <v>4010</v>
      </c>
      <c r="G2015" s="784" t="s">
        <v>4330</v>
      </c>
      <c r="H2015" s="784" t="s">
        <v>1573</v>
      </c>
      <c r="J2015" s="784">
        <v>1</v>
      </c>
      <c r="K2015" s="784">
        <v>13</v>
      </c>
      <c r="L2015" s="784">
        <v>13</v>
      </c>
      <c r="M2015" s="55" t="s">
        <v>2455</v>
      </c>
    </row>
    <row r="2016" spans="1:13" ht="15">
      <c r="A2016" s="282">
        <v>45853</v>
      </c>
      <c r="B2016" s="55" t="s">
        <v>4325</v>
      </c>
      <c r="C2016" s="786">
        <v>82625</v>
      </c>
      <c r="D2016" s="786" t="s">
        <v>2292</v>
      </c>
      <c r="E2016" s="786">
        <v>110</v>
      </c>
      <c r="F2016" s="786">
        <v>4010</v>
      </c>
      <c r="G2016" s="786" t="s">
        <v>4331</v>
      </c>
      <c r="H2016" s="786" t="s">
        <v>1573</v>
      </c>
      <c r="J2016" s="786">
        <v>1</v>
      </c>
      <c r="K2016" s="786">
        <v>15.01</v>
      </c>
      <c r="L2016" s="786">
        <v>15.01</v>
      </c>
      <c r="M2016" s="55" t="s">
        <v>2455</v>
      </c>
    </row>
    <row r="2017" spans="1:13" ht="15">
      <c r="A2017" s="282">
        <v>45853</v>
      </c>
      <c r="B2017" s="55" t="s">
        <v>4325</v>
      </c>
      <c r="C2017" s="784">
        <v>82865</v>
      </c>
      <c r="D2017" s="784" t="s">
        <v>4332</v>
      </c>
      <c r="E2017" s="784">
        <v>90</v>
      </c>
      <c r="F2017" s="784">
        <v>4010</v>
      </c>
      <c r="G2017" s="784" t="s">
        <v>4333</v>
      </c>
      <c r="H2017" s="784" t="s">
        <v>1573</v>
      </c>
      <c r="J2017" s="784">
        <v>1</v>
      </c>
      <c r="K2017" s="784">
        <v>12.89</v>
      </c>
      <c r="L2017" s="784">
        <v>12.89</v>
      </c>
      <c r="M2017" s="55" t="s">
        <v>2455</v>
      </c>
    </row>
    <row r="2018" spans="1:13" ht="15">
      <c r="A2018" s="282">
        <v>45853</v>
      </c>
      <c r="B2018" s="55" t="s">
        <v>4325</v>
      </c>
      <c r="C2018" s="786">
        <v>81612</v>
      </c>
      <c r="D2018" s="786" t="s">
        <v>2893</v>
      </c>
      <c r="E2018" s="786">
        <v>120</v>
      </c>
      <c r="F2018" s="786">
        <v>4010</v>
      </c>
      <c r="G2018" s="786" t="s">
        <v>4334</v>
      </c>
      <c r="H2018" s="786" t="s">
        <v>1573</v>
      </c>
      <c r="J2018" s="786">
        <v>1</v>
      </c>
      <c r="K2018" s="786">
        <v>9.75</v>
      </c>
      <c r="L2018" s="786">
        <v>9.75</v>
      </c>
      <c r="M2018" s="55" t="s">
        <v>2455</v>
      </c>
    </row>
    <row r="2019" spans="1:13" ht="15">
      <c r="A2019" s="282">
        <v>45853</v>
      </c>
      <c r="B2019" s="55" t="s">
        <v>4325</v>
      </c>
      <c r="C2019" s="784">
        <v>83025</v>
      </c>
      <c r="D2019" s="784" t="s">
        <v>3524</v>
      </c>
      <c r="E2019" s="784">
        <v>110</v>
      </c>
      <c r="F2019" s="784">
        <v>4010</v>
      </c>
      <c r="G2019" s="784" t="s">
        <v>4335</v>
      </c>
      <c r="H2019" s="784" t="s">
        <v>1573</v>
      </c>
      <c r="J2019" s="784">
        <v>1</v>
      </c>
      <c r="K2019" s="784">
        <v>4.6500000000000004</v>
      </c>
      <c r="L2019" s="784">
        <v>4.6500000000000004</v>
      </c>
      <c r="M2019" s="55" t="s">
        <v>2455</v>
      </c>
    </row>
    <row r="2020" spans="1:13" ht="15">
      <c r="A2020" s="282">
        <v>45853</v>
      </c>
      <c r="B2020" s="55" t="s">
        <v>4325</v>
      </c>
      <c r="C2020" s="786">
        <v>82956</v>
      </c>
      <c r="D2020" s="786" t="s">
        <v>4336</v>
      </c>
      <c r="E2020" s="786">
        <v>110</v>
      </c>
      <c r="F2020" s="786">
        <v>4010</v>
      </c>
      <c r="G2020" s="786" t="s">
        <v>4337</v>
      </c>
      <c r="H2020" s="786" t="s">
        <v>1573</v>
      </c>
      <c r="J2020" s="786">
        <v>1</v>
      </c>
      <c r="K2020" s="786">
        <v>4.7300000000000004</v>
      </c>
      <c r="L2020" s="786">
        <v>4.7300000000000004</v>
      </c>
      <c r="M2020" s="55" t="s">
        <v>2455</v>
      </c>
    </row>
    <row r="2021" spans="1:13" ht="15">
      <c r="A2021" s="282">
        <v>45853</v>
      </c>
      <c r="B2021" s="55" t="s">
        <v>4325</v>
      </c>
      <c r="C2021" s="784">
        <v>83099</v>
      </c>
      <c r="D2021" s="784" t="s">
        <v>3099</v>
      </c>
      <c r="E2021" s="784">
        <v>140</v>
      </c>
      <c r="F2021" s="784">
        <v>4010</v>
      </c>
      <c r="G2021" s="784" t="s">
        <v>4338</v>
      </c>
      <c r="H2021" s="784" t="s">
        <v>1573</v>
      </c>
      <c r="J2021" s="784">
        <v>5</v>
      </c>
      <c r="K2021" s="784">
        <v>9.2100000000000009</v>
      </c>
      <c r="L2021" s="784">
        <v>46.05</v>
      </c>
      <c r="M2021" s="55" t="s">
        <v>2455</v>
      </c>
    </row>
    <row r="2022" spans="1:13" ht="15">
      <c r="A2022" s="282">
        <v>45853</v>
      </c>
      <c r="B2022" s="55" t="s">
        <v>4325</v>
      </c>
      <c r="C2022" s="786">
        <v>47681</v>
      </c>
      <c r="D2022" s="786" t="s">
        <v>4339</v>
      </c>
      <c r="E2022" s="786">
        <v>110</v>
      </c>
      <c r="F2022" s="786">
        <v>4010</v>
      </c>
      <c r="G2022" s="786" t="s">
        <v>4340</v>
      </c>
      <c r="H2022" s="786" t="s">
        <v>1573</v>
      </c>
      <c r="J2022" s="786">
        <v>1</v>
      </c>
      <c r="K2022" s="786">
        <v>8.5500000000000007</v>
      </c>
      <c r="L2022" s="786">
        <v>8.5500000000000007</v>
      </c>
      <c r="M2022" s="55" t="s">
        <v>2455</v>
      </c>
    </row>
    <row r="2023" spans="1:13" ht="15">
      <c r="A2023" s="282">
        <v>45853</v>
      </c>
      <c r="B2023" s="55" t="s">
        <v>4325</v>
      </c>
      <c r="C2023" s="784">
        <v>83109</v>
      </c>
      <c r="D2023" s="784" t="s">
        <v>3478</v>
      </c>
      <c r="E2023" s="784">
        <v>80</v>
      </c>
      <c r="F2023" s="784">
        <v>4010</v>
      </c>
      <c r="G2023" s="784" t="s">
        <v>4341</v>
      </c>
      <c r="H2023" s="784" t="s">
        <v>1573</v>
      </c>
      <c r="J2023" s="784">
        <v>5</v>
      </c>
      <c r="K2023" s="784">
        <v>6.18</v>
      </c>
      <c r="L2023" s="784">
        <v>30.9</v>
      </c>
      <c r="M2023" s="55" t="s">
        <v>2455</v>
      </c>
    </row>
    <row r="2024" spans="1:13" ht="15">
      <c r="A2024" s="282">
        <v>45853</v>
      </c>
      <c r="B2024" s="55" t="s">
        <v>4325</v>
      </c>
      <c r="C2024" s="786">
        <v>83105</v>
      </c>
      <c r="D2024" s="786" t="s">
        <v>3997</v>
      </c>
      <c r="E2024" s="786">
        <v>130</v>
      </c>
      <c r="F2024" s="786">
        <v>4010</v>
      </c>
      <c r="G2024" s="786" t="s">
        <v>4342</v>
      </c>
      <c r="H2024" s="786" t="s">
        <v>1573</v>
      </c>
      <c r="J2024" s="786">
        <v>1</v>
      </c>
      <c r="K2024" s="786">
        <v>6.5</v>
      </c>
      <c r="L2024" s="786">
        <v>6.5</v>
      </c>
      <c r="M2024" s="55" t="s">
        <v>2455</v>
      </c>
    </row>
    <row r="2025" spans="1:13" ht="15">
      <c r="A2025" s="282">
        <v>45853</v>
      </c>
      <c r="B2025" s="55" t="s">
        <v>4325</v>
      </c>
      <c r="C2025" s="784">
        <v>81315</v>
      </c>
      <c r="D2025" s="784" t="s">
        <v>3734</v>
      </c>
      <c r="E2025" s="784">
        <v>85</v>
      </c>
      <c r="F2025" s="784">
        <v>4010</v>
      </c>
      <c r="G2025" s="784" t="s">
        <v>4343</v>
      </c>
      <c r="H2025" s="784" t="s">
        <v>1573</v>
      </c>
      <c r="J2025" s="784">
        <v>1</v>
      </c>
      <c r="K2025" s="784">
        <v>5.53</v>
      </c>
      <c r="L2025" s="784">
        <v>5.53</v>
      </c>
      <c r="M2025" s="55" t="s">
        <v>2455</v>
      </c>
    </row>
    <row r="2026" spans="1:13" ht="15">
      <c r="A2026" s="282">
        <v>45853</v>
      </c>
      <c r="B2026" s="55" t="s">
        <v>4325</v>
      </c>
      <c r="C2026" s="786">
        <v>33175</v>
      </c>
      <c r="D2026" s="786" t="s">
        <v>4170</v>
      </c>
      <c r="E2026" s="786">
        <v>100</v>
      </c>
      <c r="F2026" s="786">
        <v>4010</v>
      </c>
      <c r="G2026" s="786" t="s">
        <v>4344</v>
      </c>
      <c r="H2026" s="786" t="s">
        <v>1573</v>
      </c>
      <c r="J2026" s="786">
        <v>1</v>
      </c>
      <c r="K2026" s="786">
        <v>8.06</v>
      </c>
      <c r="L2026" s="786">
        <v>8.06</v>
      </c>
      <c r="M2026" s="55" t="s">
        <v>2455</v>
      </c>
    </row>
    <row r="2027" spans="1:13" ht="15">
      <c r="A2027" s="282">
        <v>45853</v>
      </c>
      <c r="B2027" s="55" t="s">
        <v>4325</v>
      </c>
      <c r="C2027" s="784">
        <v>44403</v>
      </c>
      <c r="D2027" s="784">
        <v>727</v>
      </c>
      <c r="E2027" s="784" t="s">
        <v>2230</v>
      </c>
      <c r="F2027" s="784">
        <v>4010</v>
      </c>
      <c r="G2027" s="784" t="s">
        <v>4345</v>
      </c>
      <c r="H2027" s="784" t="s">
        <v>1573</v>
      </c>
      <c r="J2027" s="784">
        <v>5</v>
      </c>
      <c r="K2027" s="784">
        <v>6.08</v>
      </c>
      <c r="L2027" s="784">
        <v>30.4</v>
      </c>
      <c r="M2027" s="55" t="s">
        <v>2455</v>
      </c>
    </row>
    <row r="2028" spans="1:13" ht="15">
      <c r="A2028" s="282">
        <v>45853</v>
      </c>
      <c r="B2028" s="55" t="s">
        <v>4325</v>
      </c>
      <c r="C2028" s="786">
        <v>82578</v>
      </c>
      <c r="D2028" s="786" t="s">
        <v>3837</v>
      </c>
      <c r="E2028" s="786">
        <v>100</v>
      </c>
      <c r="F2028" s="786">
        <v>4010</v>
      </c>
      <c r="G2028" s="786" t="s">
        <v>4346</v>
      </c>
      <c r="H2028" s="786" t="s">
        <v>1573</v>
      </c>
      <c r="J2028" s="786">
        <v>1</v>
      </c>
      <c r="K2028" s="786">
        <v>9.08</v>
      </c>
      <c r="L2028" s="786">
        <v>9.08</v>
      </c>
      <c r="M2028" s="55" t="s">
        <v>2455</v>
      </c>
    </row>
    <row r="2029" spans="1:13" ht="15">
      <c r="A2029" s="282">
        <v>45853</v>
      </c>
      <c r="B2029" s="55" t="s">
        <v>4325</v>
      </c>
      <c r="C2029" s="784">
        <v>82687</v>
      </c>
      <c r="D2029" s="784" t="s">
        <v>3041</v>
      </c>
      <c r="E2029" s="784">
        <v>100</v>
      </c>
      <c r="F2029" s="784">
        <v>4010</v>
      </c>
      <c r="G2029" s="784" t="s">
        <v>4347</v>
      </c>
      <c r="H2029" s="784" t="s">
        <v>1573</v>
      </c>
      <c r="J2029" s="784">
        <v>1</v>
      </c>
      <c r="K2029" s="784">
        <v>7.89</v>
      </c>
      <c r="L2029" s="784">
        <v>7.89</v>
      </c>
      <c r="M2029" s="55" t="s">
        <v>2455</v>
      </c>
    </row>
    <row r="2030" spans="1:13" ht="15">
      <c r="A2030" s="282">
        <v>45853</v>
      </c>
      <c r="B2030" s="55" t="s">
        <v>4325</v>
      </c>
      <c r="C2030" s="786">
        <v>81984</v>
      </c>
      <c r="D2030" s="786" t="s">
        <v>3065</v>
      </c>
      <c r="E2030" s="786">
        <v>90</v>
      </c>
      <c r="F2030" s="786">
        <v>4010</v>
      </c>
      <c r="G2030" s="786" t="s">
        <v>4348</v>
      </c>
      <c r="H2030" s="786" t="s">
        <v>1573</v>
      </c>
      <c r="J2030" s="786">
        <v>1</v>
      </c>
      <c r="K2030" s="786">
        <v>5.65</v>
      </c>
      <c r="L2030" s="786">
        <v>5.65</v>
      </c>
      <c r="M2030" s="55" t="s">
        <v>2455</v>
      </c>
    </row>
    <row r="2031" spans="1:13" ht="15">
      <c r="A2031" s="282">
        <v>45853</v>
      </c>
      <c r="B2031" s="55" t="s">
        <v>4325</v>
      </c>
      <c r="C2031" s="784">
        <v>82916</v>
      </c>
      <c r="D2031" s="784" t="s">
        <v>3125</v>
      </c>
      <c r="E2031" s="784">
        <v>120</v>
      </c>
      <c r="F2031" s="784">
        <v>4010</v>
      </c>
      <c r="G2031" s="784" t="s">
        <v>4349</v>
      </c>
      <c r="H2031" s="784" t="s">
        <v>1573</v>
      </c>
      <c r="J2031" s="784">
        <v>1</v>
      </c>
      <c r="K2031" s="784">
        <v>8.3699999999999992</v>
      </c>
      <c r="L2031" s="784">
        <v>8.3699999999999992</v>
      </c>
      <c r="M2031" s="55" t="s">
        <v>2455</v>
      </c>
    </row>
    <row r="2032" spans="1:13" ht="15">
      <c r="A2032" s="282">
        <v>45853</v>
      </c>
      <c r="B2032" s="55" t="s">
        <v>4325</v>
      </c>
      <c r="C2032" s="786">
        <v>81575</v>
      </c>
      <c r="D2032" s="786" t="s">
        <v>2745</v>
      </c>
      <c r="E2032" s="786">
        <v>80</v>
      </c>
      <c r="F2032" s="786">
        <v>4010</v>
      </c>
      <c r="G2032" s="786" t="s">
        <v>4350</v>
      </c>
      <c r="H2032" s="786" t="s">
        <v>1573</v>
      </c>
      <c r="J2032" s="786">
        <v>1</v>
      </c>
      <c r="K2032" s="786">
        <v>6.64</v>
      </c>
      <c r="L2032" s="786">
        <v>6.64</v>
      </c>
      <c r="M2032" s="55" t="s">
        <v>2455</v>
      </c>
    </row>
    <row r="2033" spans="1:13" ht="15">
      <c r="A2033" s="282">
        <v>45853</v>
      </c>
      <c r="B2033" s="55" t="s">
        <v>4325</v>
      </c>
      <c r="C2033" s="784">
        <v>67862</v>
      </c>
      <c r="D2033" s="784" t="s">
        <v>3298</v>
      </c>
      <c r="E2033" s="784">
        <v>90</v>
      </c>
      <c r="F2033" s="784">
        <v>4010</v>
      </c>
      <c r="G2033" s="784" t="s">
        <v>4351</v>
      </c>
      <c r="H2033" s="784" t="s">
        <v>1573</v>
      </c>
      <c r="J2033" s="784">
        <v>5</v>
      </c>
      <c r="K2033" s="784">
        <v>5.47</v>
      </c>
      <c r="L2033" s="784">
        <v>27.35</v>
      </c>
      <c r="M2033" s="55" t="s">
        <v>2455</v>
      </c>
    </row>
    <row r="2034" spans="1:13" ht="15">
      <c r="A2034" s="282">
        <v>45853</v>
      </c>
      <c r="B2034" s="55" t="s">
        <v>4325</v>
      </c>
      <c r="C2034" s="786">
        <v>60363</v>
      </c>
      <c r="D2034" s="786" t="s">
        <v>3111</v>
      </c>
      <c r="E2034" s="786">
        <v>130</v>
      </c>
      <c r="F2034" s="786">
        <v>4010</v>
      </c>
      <c r="G2034" s="786" t="s">
        <v>4352</v>
      </c>
      <c r="H2034" s="786" t="s">
        <v>1573</v>
      </c>
      <c r="J2034" s="786">
        <v>2</v>
      </c>
      <c r="K2034" s="786">
        <v>7.84</v>
      </c>
      <c r="L2034" s="786">
        <v>15.68</v>
      </c>
      <c r="M2034" s="55" t="s">
        <v>2455</v>
      </c>
    </row>
    <row r="2035" spans="1:13" ht="15">
      <c r="A2035" s="282">
        <v>45853</v>
      </c>
      <c r="B2035" s="55" t="s">
        <v>4325</v>
      </c>
      <c r="C2035" s="784">
        <v>81666</v>
      </c>
      <c r="D2035" s="784" t="s">
        <v>3584</v>
      </c>
      <c r="E2035" s="784">
        <v>70</v>
      </c>
      <c r="F2035" s="784">
        <v>4010</v>
      </c>
      <c r="G2035" s="784" t="s">
        <v>4353</v>
      </c>
      <c r="H2035" s="784" t="s">
        <v>1573</v>
      </c>
      <c r="J2035" s="784">
        <v>2</v>
      </c>
      <c r="K2035" s="784">
        <v>5.14</v>
      </c>
      <c r="L2035" s="784">
        <v>10.28</v>
      </c>
      <c r="M2035" s="55" t="s">
        <v>2455</v>
      </c>
    </row>
    <row r="2036" spans="1:13" ht="15">
      <c r="A2036" s="282">
        <v>45853</v>
      </c>
      <c r="B2036" s="55" t="s">
        <v>4325</v>
      </c>
      <c r="C2036" s="786">
        <v>83100</v>
      </c>
      <c r="D2036" s="786" t="s">
        <v>3287</v>
      </c>
      <c r="E2036" s="786">
        <v>100</v>
      </c>
      <c r="F2036" s="786">
        <v>4010</v>
      </c>
      <c r="G2036" s="786" t="s">
        <v>4354</v>
      </c>
      <c r="H2036" s="786" t="s">
        <v>1573</v>
      </c>
      <c r="J2036" s="786">
        <v>2</v>
      </c>
      <c r="K2036" s="786">
        <v>8.98</v>
      </c>
      <c r="L2036" s="786">
        <v>17.96</v>
      </c>
      <c r="M2036" s="55" t="s">
        <v>2455</v>
      </c>
    </row>
    <row r="2037" spans="1:13" ht="15">
      <c r="A2037" s="282">
        <v>45853</v>
      </c>
      <c r="B2037" s="55" t="s">
        <v>4325</v>
      </c>
      <c r="C2037" s="784">
        <v>67447</v>
      </c>
      <c r="D2037" s="784" t="s">
        <v>3170</v>
      </c>
      <c r="E2037" s="784">
        <v>80</v>
      </c>
      <c r="F2037" s="784">
        <v>4010</v>
      </c>
      <c r="G2037" s="784" t="s">
        <v>4355</v>
      </c>
      <c r="H2037" s="784" t="s">
        <v>1573</v>
      </c>
      <c r="J2037" s="784">
        <v>1</v>
      </c>
      <c r="K2037" s="784">
        <v>8.6199999999999992</v>
      </c>
      <c r="L2037" s="784">
        <v>8.6199999999999992</v>
      </c>
      <c r="M2037" s="55" t="s">
        <v>2455</v>
      </c>
    </row>
    <row r="2038" spans="1:13" ht="15">
      <c r="A2038" s="282">
        <v>45853</v>
      </c>
      <c r="B2038" s="55" t="s">
        <v>4325</v>
      </c>
      <c r="C2038" s="786">
        <v>82723</v>
      </c>
      <c r="D2038" s="786" t="s">
        <v>3287</v>
      </c>
      <c r="E2038" s="786">
        <v>130</v>
      </c>
      <c r="F2038" s="786">
        <v>4010</v>
      </c>
      <c r="G2038" s="786" t="s">
        <v>4356</v>
      </c>
      <c r="H2038" s="786" t="s">
        <v>1573</v>
      </c>
      <c r="J2038" s="786">
        <v>1</v>
      </c>
      <c r="K2038" s="786">
        <v>8.83</v>
      </c>
      <c r="L2038" s="786">
        <v>8.83</v>
      </c>
      <c r="M2038" s="55" t="s">
        <v>2455</v>
      </c>
    </row>
    <row r="2039" spans="1:13" ht="15">
      <c r="A2039" s="282">
        <v>45853</v>
      </c>
      <c r="B2039" s="55" t="s">
        <v>4325</v>
      </c>
      <c r="C2039" s="784">
        <v>81470</v>
      </c>
      <c r="D2039" s="784" t="s">
        <v>3982</v>
      </c>
      <c r="E2039" s="784">
        <v>140</v>
      </c>
      <c r="F2039" s="784">
        <v>4010</v>
      </c>
      <c r="G2039" s="784" t="s">
        <v>4357</v>
      </c>
      <c r="H2039" s="784" t="s">
        <v>1573</v>
      </c>
      <c r="J2039" s="784">
        <v>1</v>
      </c>
      <c r="K2039" s="784">
        <v>3.94</v>
      </c>
      <c r="L2039" s="784">
        <v>3.94</v>
      </c>
      <c r="M2039" s="55" t="s">
        <v>2455</v>
      </c>
    </row>
    <row r="2040" spans="1:13" ht="15">
      <c r="A2040" s="282">
        <v>45853</v>
      </c>
      <c r="B2040" s="55" t="s">
        <v>4325</v>
      </c>
      <c r="C2040" s="786">
        <v>82242</v>
      </c>
      <c r="D2040" s="786" t="s">
        <v>3201</v>
      </c>
      <c r="E2040" s="786">
        <v>90</v>
      </c>
      <c r="F2040" s="786">
        <v>4010</v>
      </c>
      <c r="G2040" s="786" t="s">
        <v>4358</v>
      </c>
      <c r="H2040" s="786" t="s">
        <v>1573</v>
      </c>
      <c r="J2040" s="786">
        <v>5</v>
      </c>
      <c r="K2040" s="786">
        <v>11.29</v>
      </c>
      <c r="L2040" s="786">
        <v>56.45</v>
      </c>
      <c r="M2040" s="55" t="s">
        <v>2455</v>
      </c>
    </row>
    <row r="2041" spans="1:13" ht="15">
      <c r="A2041" s="282">
        <v>45853</v>
      </c>
      <c r="B2041" s="55" t="s">
        <v>4325</v>
      </c>
      <c r="C2041" s="784">
        <v>82904</v>
      </c>
      <c r="D2041" s="784" t="s">
        <v>2879</v>
      </c>
      <c r="E2041" s="784">
        <v>90</v>
      </c>
      <c r="F2041" s="784">
        <v>4010</v>
      </c>
      <c r="G2041" s="784" t="s">
        <v>4359</v>
      </c>
      <c r="H2041" s="784" t="s">
        <v>1573</v>
      </c>
      <c r="J2041" s="784">
        <v>1</v>
      </c>
      <c r="K2041" s="784">
        <v>10.14</v>
      </c>
      <c r="L2041" s="784">
        <v>10.14</v>
      </c>
      <c r="M2041" s="55" t="s">
        <v>2455</v>
      </c>
    </row>
    <row r="2042" spans="1:13" ht="15">
      <c r="A2042" s="282">
        <v>45853</v>
      </c>
      <c r="B2042" s="55" t="s">
        <v>4325</v>
      </c>
      <c r="C2042" s="786">
        <v>60363</v>
      </c>
      <c r="D2042" s="786" t="s">
        <v>3111</v>
      </c>
      <c r="E2042" s="786">
        <v>120</v>
      </c>
      <c r="F2042" s="786">
        <v>4010</v>
      </c>
      <c r="G2042" s="786" t="s">
        <v>4360</v>
      </c>
      <c r="H2042" s="786" t="s">
        <v>1573</v>
      </c>
      <c r="J2042" s="786">
        <v>1</v>
      </c>
      <c r="K2042" s="786">
        <v>7.84</v>
      </c>
      <c r="L2042" s="786">
        <v>7.84</v>
      </c>
      <c r="M2042" s="55" t="s">
        <v>2455</v>
      </c>
    </row>
    <row r="2043" spans="1:13" ht="15">
      <c r="A2043" s="282">
        <v>45853</v>
      </c>
      <c r="B2043" s="55" t="s">
        <v>4325</v>
      </c>
      <c r="C2043" s="784">
        <v>83097</v>
      </c>
      <c r="D2043" s="784" t="s">
        <v>3210</v>
      </c>
      <c r="E2043" s="784">
        <v>140</v>
      </c>
      <c r="F2043" s="784">
        <v>4010</v>
      </c>
      <c r="G2043" s="784" t="s">
        <v>4361</v>
      </c>
      <c r="H2043" s="784" t="s">
        <v>1573</v>
      </c>
      <c r="J2043" s="784">
        <v>3</v>
      </c>
      <c r="K2043" s="784">
        <v>5.17</v>
      </c>
      <c r="L2043" s="784">
        <v>15.51</v>
      </c>
      <c r="M2043" s="55" t="s">
        <v>2455</v>
      </c>
    </row>
    <row r="2044" spans="1:13" ht="15">
      <c r="A2044" s="282">
        <v>45853</v>
      </c>
      <c r="B2044" s="55" t="s">
        <v>4325</v>
      </c>
      <c r="C2044" s="786">
        <v>82718</v>
      </c>
      <c r="D2044" s="786" t="s">
        <v>3837</v>
      </c>
      <c r="E2044" s="786">
        <v>120</v>
      </c>
      <c r="F2044" s="786">
        <v>4010</v>
      </c>
      <c r="G2044" s="786" t="s">
        <v>4362</v>
      </c>
      <c r="H2044" s="786" t="s">
        <v>1573</v>
      </c>
      <c r="J2044" s="786">
        <v>1</v>
      </c>
      <c r="K2044" s="786">
        <v>12.14</v>
      </c>
      <c r="L2044" s="786">
        <v>12.14</v>
      </c>
      <c r="M2044" s="55" t="s">
        <v>2455</v>
      </c>
    </row>
    <row r="2045" spans="1:13" ht="15">
      <c r="A2045" s="282">
        <v>45853</v>
      </c>
      <c r="B2045" s="55" t="s">
        <v>4325</v>
      </c>
      <c r="C2045" s="784">
        <v>82889</v>
      </c>
      <c r="D2045" s="784" t="s">
        <v>3039</v>
      </c>
      <c r="E2045" s="784">
        <v>130</v>
      </c>
      <c r="F2045" s="784">
        <v>4010</v>
      </c>
      <c r="G2045" s="784" t="s">
        <v>4363</v>
      </c>
      <c r="H2045" s="784" t="s">
        <v>1573</v>
      </c>
      <c r="J2045" s="784">
        <v>1</v>
      </c>
      <c r="K2045" s="784">
        <v>13.94</v>
      </c>
      <c r="L2045" s="784">
        <v>13.94</v>
      </c>
      <c r="M2045" s="55" t="s">
        <v>2455</v>
      </c>
    </row>
    <row r="2046" spans="1:13" ht="15">
      <c r="A2046" s="282">
        <v>45853</v>
      </c>
      <c r="B2046" s="55" t="s">
        <v>4325</v>
      </c>
      <c r="C2046" s="786">
        <v>80441</v>
      </c>
      <c r="D2046" s="786" t="s">
        <v>2934</v>
      </c>
      <c r="E2046" s="786">
        <v>100</v>
      </c>
      <c r="F2046" s="786">
        <v>4010</v>
      </c>
      <c r="G2046" s="786" t="s">
        <v>4364</v>
      </c>
      <c r="H2046" s="786" t="s">
        <v>1573</v>
      </c>
      <c r="J2046" s="786">
        <v>1</v>
      </c>
      <c r="K2046" s="786">
        <v>7.96</v>
      </c>
      <c r="L2046" s="786">
        <v>7.96</v>
      </c>
      <c r="M2046" s="55" t="s">
        <v>2455</v>
      </c>
    </row>
    <row r="2047" spans="1:13" ht="15">
      <c r="A2047" s="282">
        <v>45853</v>
      </c>
      <c r="B2047" s="55" t="s">
        <v>4325</v>
      </c>
      <c r="C2047" s="784">
        <v>81862</v>
      </c>
      <c r="D2047" s="784" t="s">
        <v>4365</v>
      </c>
      <c r="E2047" s="784">
        <v>100</v>
      </c>
      <c r="F2047" s="784">
        <v>4010</v>
      </c>
      <c r="G2047" s="784" t="s">
        <v>4366</v>
      </c>
      <c r="H2047" s="784" t="s">
        <v>1573</v>
      </c>
      <c r="J2047" s="784">
        <v>1</v>
      </c>
      <c r="K2047" s="784">
        <v>4.97</v>
      </c>
      <c r="L2047" s="784">
        <v>4.97</v>
      </c>
      <c r="M2047" s="55" t="s">
        <v>2455</v>
      </c>
    </row>
    <row r="2048" spans="1:13" ht="15">
      <c r="A2048" s="282">
        <v>45853</v>
      </c>
      <c r="B2048" s="55" t="s">
        <v>4325</v>
      </c>
      <c r="C2048" s="786">
        <v>82883</v>
      </c>
      <c r="D2048" s="786" t="s">
        <v>3099</v>
      </c>
      <c r="E2048" s="786">
        <v>140</v>
      </c>
      <c r="F2048" s="786">
        <v>4010</v>
      </c>
      <c r="G2048" s="786" t="s">
        <v>4367</v>
      </c>
      <c r="H2048" s="786" t="s">
        <v>1573</v>
      </c>
      <c r="J2048" s="786">
        <v>1</v>
      </c>
      <c r="K2048" s="786">
        <v>10.64</v>
      </c>
      <c r="L2048" s="786">
        <v>10.64</v>
      </c>
      <c r="M2048" s="55" t="s">
        <v>2455</v>
      </c>
    </row>
    <row r="2049" spans="1:13" ht="15">
      <c r="A2049" s="282">
        <v>45853</v>
      </c>
      <c r="B2049" s="55" t="s">
        <v>4325</v>
      </c>
      <c r="C2049" s="784">
        <v>82948</v>
      </c>
      <c r="D2049" s="784" t="s">
        <v>2292</v>
      </c>
      <c r="E2049" s="784">
        <v>120</v>
      </c>
      <c r="F2049" s="784">
        <v>4010</v>
      </c>
      <c r="G2049" s="784" t="s">
        <v>4368</v>
      </c>
      <c r="H2049" s="784" t="s">
        <v>1573</v>
      </c>
      <c r="J2049" s="784">
        <v>2</v>
      </c>
      <c r="K2049" s="784">
        <v>14.18</v>
      </c>
      <c r="L2049" s="784">
        <v>28.36</v>
      </c>
      <c r="M2049" s="55" t="s">
        <v>2455</v>
      </c>
    </row>
    <row r="2050" spans="1:13" ht="15">
      <c r="A2050" s="282">
        <v>45853</v>
      </c>
      <c r="B2050" s="55" t="s">
        <v>4325</v>
      </c>
      <c r="C2050" s="786">
        <v>82788</v>
      </c>
      <c r="D2050" s="786" t="s">
        <v>2921</v>
      </c>
      <c r="E2050" s="786">
        <v>120</v>
      </c>
      <c r="F2050" s="786">
        <v>4010</v>
      </c>
      <c r="G2050" s="786" t="s">
        <v>4369</v>
      </c>
      <c r="H2050" s="786" t="s">
        <v>1573</v>
      </c>
      <c r="J2050" s="786">
        <v>1</v>
      </c>
      <c r="K2050" s="786">
        <v>8.48</v>
      </c>
      <c r="L2050" s="786">
        <v>8.48</v>
      </c>
      <c r="M2050" s="55" t="s">
        <v>2455</v>
      </c>
    </row>
    <row r="2051" spans="1:13" ht="15">
      <c r="A2051" s="282">
        <v>45853</v>
      </c>
      <c r="B2051" s="55" t="s">
        <v>4325</v>
      </c>
      <c r="C2051" s="784">
        <v>82984</v>
      </c>
      <c r="D2051" s="784" t="s">
        <v>4370</v>
      </c>
      <c r="E2051" s="784">
        <v>85</v>
      </c>
      <c r="F2051" s="784">
        <v>4010</v>
      </c>
      <c r="G2051" s="784" t="s">
        <v>4371</v>
      </c>
      <c r="H2051" s="784" t="s">
        <v>1573</v>
      </c>
      <c r="J2051" s="784">
        <v>5</v>
      </c>
      <c r="K2051" s="784">
        <v>5.54</v>
      </c>
      <c r="L2051" s="784">
        <v>27.7</v>
      </c>
      <c r="M2051" s="55" t="s">
        <v>2455</v>
      </c>
    </row>
    <row r="2052" spans="1:13" ht="15">
      <c r="A2052" s="282">
        <v>45853</v>
      </c>
      <c r="B2052" s="55" t="s">
        <v>4325</v>
      </c>
      <c r="C2052" s="786">
        <v>67375</v>
      </c>
      <c r="D2052" s="786" t="s">
        <v>2476</v>
      </c>
      <c r="E2052" s="786">
        <v>110</v>
      </c>
      <c r="F2052" s="786">
        <v>4010</v>
      </c>
      <c r="G2052" s="786" t="s">
        <v>4372</v>
      </c>
      <c r="H2052" s="786" t="s">
        <v>1573</v>
      </c>
      <c r="J2052" s="786">
        <v>1</v>
      </c>
      <c r="K2052" s="786">
        <v>5.76</v>
      </c>
      <c r="L2052" s="786">
        <v>5.76</v>
      </c>
      <c r="M2052" s="55" t="s">
        <v>2455</v>
      </c>
    </row>
    <row r="2053" spans="1:13" ht="15">
      <c r="A2053" s="282">
        <v>45853</v>
      </c>
      <c r="B2053" s="55" t="s">
        <v>4325</v>
      </c>
      <c r="C2053" s="784">
        <v>67862</v>
      </c>
      <c r="D2053" s="784" t="s">
        <v>3035</v>
      </c>
      <c r="E2053" s="784">
        <v>130</v>
      </c>
      <c r="F2053" s="784">
        <v>4010</v>
      </c>
      <c r="G2053" s="784" t="s">
        <v>4373</v>
      </c>
      <c r="H2053" s="784" t="s">
        <v>1573</v>
      </c>
      <c r="J2053" s="784">
        <v>1</v>
      </c>
      <c r="K2053" s="784">
        <v>5.47</v>
      </c>
      <c r="L2053" s="784">
        <v>5.47</v>
      </c>
      <c r="M2053" s="55" t="s">
        <v>2455</v>
      </c>
    </row>
    <row r="2054" spans="1:13" ht="15">
      <c r="A2054" s="282">
        <v>45853</v>
      </c>
      <c r="B2054" s="55" t="s">
        <v>4325</v>
      </c>
      <c r="C2054" s="786">
        <v>58660</v>
      </c>
      <c r="D2054" s="786" t="s">
        <v>2969</v>
      </c>
      <c r="E2054" s="786" t="s">
        <v>289</v>
      </c>
      <c r="F2054" s="786">
        <v>4010</v>
      </c>
      <c r="G2054" s="786" t="s">
        <v>4374</v>
      </c>
      <c r="H2054" s="786" t="s">
        <v>1573</v>
      </c>
      <c r="J2054" s="786">
        <v>1</v>
      </c>
      <c r="K2054" s="786">
        <v>8.69</v>
      </c>
      <c r="L2054" s="786">
        <v>8.69</v>
      </c>
      <c r="M2054" s="55" t="s">
        <v>2455</v>
      </c>
    </row>
    <row r="2055" spans="1:13" ht="15">
      <c r="A2055" s="282">
        <v>45853</v>
      </c>
      <c r="B2055" s="55" t="s">
        <v>4325</v>
      </c>
      <c r="C2055" s="784">
        <v>33218</v>
      </c>
      <c r="D2055" s="784" t="s">
        <v>2560</v>
      </c>
      <c r="E2055" s="784">
        <v>140</v>
      </c>
      <c r="F2055" s="784">
        <v>4010</v>
      </c>
      <c r="G2055" s="784" t="s">
        <v>4375</v>
      </c>
      <c r="H2055" s="784" t="s">
        <v>1573</v>
      </c>
      <c r="J2055" s="784">
        <v>2</v>
      </c>
      <c r="K2055" s="784">
        <v>6.59</v>
      </c>
      <c r="L2055" s="784">
        <v>13.18</v>
      </c>
      <c r="M2055" s="55" t="s">
        <v>2455</v>
      </c>
    </row>
    <row r="2056" spans="1:13" ht="15">
      <c r="A2056" s="282">
        <v>45853</v>
      </c>
      <c r="B2056" s="55" t="s">
        <v>4325</v>
      </c>
      <c r="C2056" s="786">
        <v>82721</v>
      </c>
      <c r="D2056" s="786" t="s">
        <v>2470</v>
      </c>
      <c r="E2056" s="786">
        <v>110</v>
      </c>
      <c r="F2056" s="786">
        <v>4010</v>
      </c>
      <c r="G2056" s="786" t="s">
        <v>4376</v>
      </c>
      <c r="H2056" s="786" t="s">
        <v>1573</v>
      </c>
      <c r="J2056" s="786">
        <v>1</v>
      </c>
      <c r="K2056" s="786">
        <v>7.45</v>
      </c>
      <c r="L2056" s="786">
        <v>7.45</v>
      </c>
      <c r="M2056" s="55" t="s">
        <v>2455</v>
      </c>
    </row>
    <row r="2057" spans="1:13" ht="15">
      <c r="A2057" s="282">
        <v>45853</v>
      </c>
      <c r="B2057" s="55" t="s">
        <v>4325</v>
      </c>
      <c r="C2057" s="784">
        <v>82956</v>
      </c>
      <c r="D2057" s="784" t="s">
        <v>3823</v>
      </c>
      <c r="E2057" s="784">
        <v>100</v>
      </c>
      <c r="F2057" s="784">
        <v>4010</v>
      </c>
      <c r="G2057" s="784" t="s">
        <v>4377</v>
      </c>
      <c r="H2057" s="784" t="s">
        <v>1573</v>
      </c>
      <c r="J2057" s="784">
        <v>1</v>
      </c>
      <c r="K2057" s="784">
        <v>4.7300000000000004</v>
      </c>
      <c r="L2057" s="784">
        <v>4.7300000000000004</v>
      </c>
      <c r="M2057" s="55" t="s">
        <v>2455</v>
      </c>
    </row>
    <row r="2058" spans="1:13" ht="15">
      <c r="A2058" s="282">
        <v>45853</v>
      </c>
      <c r="B2058" s="55" t="s">
        <v>4325</v>
      </c>
      <c r="C2058" s="786">
        <v>82677</v>
      </c>
      <c r="D2058" s="786" t="s">
        <v>3073</v>
      </c>
      <c r="E2058" s="786">
        <v>140</v>
      </c>
      <c r="F2058" s="786">
        <v>4010</v>
      </c>
      <c r="G2058" s="786" t="s">
        <v>4378</v>
      </c>
      <c r="H2058" s="786" t="s">
        <v>1573</v>
      </c>
      <c r="J2058" s="786">
        <v>1</v>
      </c>
      <c r="K2058" s="786">
        <v>3.52</v>
      </c>
      <c r="L2058" s="786">
        <v>3.52</v>
      </c>
      <c r="M2058" s="55" t="s">
        <v>2455</v>
      </c>
    </row>
    <row r="2059" spans="1:13" ht="15">
      <c r="A2059" s="282">
        <v>45853</v>
      </c>
      <c r="B2059" s="55" t="s">
        <v>4325</v>
      </c>
      <c r="C2059" s="784">
        <v>82646</v>
      </c>
      <c r="D2059" s="784" t="s">
        <v>3043</v>
      </c>
      <c r="E2059" s="784">
        <v>120</v>
      </c>
      <c r="F2059" s="784">
        <v>4010</v>
      </c>
      <c r="G2059" s="784" t="s">
        <v>4379</v>
      </c>
      <c r="H2059" s="784" t="s">
        <v>1573</v>
      </c>
      <c r="J2059" s="784">
        <v>5</v>
      </c>
      <c r="K2059" s="784">
        <v>4.04</v>
      </c>
      <c r="L2059" s="784">
        <v>20.2</v>
      </c>
      <c r="M2059" s="55" t="s">
        <v>2455</v>
      </c>
    </row>
    <row r="2060" spans="1:13" ht="15">
      <c r="A2060" s="282">
        <v>45853</v>
      </c>
      <c r="B2060" s="55" t="s">
        <v>4325</v>
      </c>
      <c r="C2060" s="786">
        <v>81847</v>
      </c>
      <c r="D2060" s="786" t="s">
        <v>2462</v>
      </c>
      <c r="E2060" s="786">
        <v>85</v>
      </c>
      <c r="F2060" s="786">
        <v>4010</v>
      </c>
      <c r="G2060" s="786" t="s">
        <v>4380</v>
      </c>
      <c r="H2060" s="786" t="s">
        <v>1573</v>
      </c>
      <c r="J2060" s="786">
        <v>1</v>
      </c>
      <c r="K2060" s="786">
        <v>7.68</v>
      </c>
      <c r="L2060" s="786">
        <v>7.68</v>
      </c>
      <c r="M2060" s="55" t="s">
        <v>2455</v>
      </c>
    </row>
    <row r="2061" spans="1:13" ht="15">
      <c r="A2061" s="282">
        <v>45853</v>
      </c>
      <c r="B2061" s="55" t="s">
        <v>4325</v>
      </c>
      <c r="C2061" s="784">
        <v>50754</v>
      </c>
      <c r="D2061" s="784" t="s">
        <v>3307</v>
      </c>
      <c r="E2061" s="784" t="s">
        <v>289</v>
      </c>
      <c r="F2061" s="784">
        <v>4010</v>
      </c>
      <c r="G2061" s="784" t="s">
        <v>4381</v>
      </c>
      <c r="H2061" s="784" t="s">
        <v>1573</v>
      </c>
      <c r="J2061" s="784">
        <v>2</v>
      </c>
      <c r="K2061" s="784">
        <v>3.74</v>
      </c>
      <c r="L2061" s="784">
        <v>7.48</v>
      </c>
      <c r="M2061" s="55" t="s">
        <v>2455</v>
      </c>
    </row>
    <row r="2062" spans="1:13" ht="15">
      <c r="A2062" s="282">
        <v>45853</v>
      </c>
      <c r="B2062" s="55" t="s">
        <v>4325</v>
      </c>
      <c r="C2062" s="786">
        <v>82607</v>
      </c>
      <c r="D2062" s="786" t="s">
        <v>3400</v>
      </c>
      <c r="E2062" s="786">
        <v>120</v>
      </c>
      <c r="F2062" s="786">
        <v>4010</v>
      </c>
      <c r="G2062" s="786" t="s">
        <v>4382</v>
      </c>
      <c r="H2062" s="786" t="s">
        <v>1573</v>
      </c>
      <c r="J2062" s="786">
        <v>1</v>
      </c>
      <c r="K2062" s="786">
        <v>6.54</v>
      </c>
      <c r="L2062" s="786">
        <v>6.54</v>
      </c>
      <c r="M2062" s="55" t="s">
        <v>2455</v>
      </c>
    </row>
    <row r="2063" spans="1:13" ht="15">
      <c r="A2063" s="282">
        <v>45853</v>
      </c>
      <c r="B2063" s="55" t="s">
        <v>4325</v>
      </c>
      <c r="C2063" s="784">
        <v>81672</v>
      </c>
      <c r="D2063" s="784" t="s">
        <v>4383</v>
      </c>
      <c r="E2063" s="784">
        <v>130</v>
      </c>
      <c r="F2063" s="784">
        <v>4010</v>
      </c>
      <c r="G2063" s="784" t="s">
        <v>4384</v>
      </c>
      <c r="H2063" s="784" t="s">
        <v>1573</v>
      </c>
      <c r="J2063" s="784">
        <v>2</v>
      </c>
      <c r="K2063" s="784">
        <v>8.2200000000000006</v>
      </c>
      <c r="L2063" s="784">
        <v>16.440000000000001</v>
      </c>
      <c r="M2063" s="55" t="s">
        <v>2455</v>
      </c>
    </row>
    <row r="2064" spans="1:13" ht="15">
      <c r="A2064" s="282">
        <v>45853</v>
      </c>
      <c r="B2064" s="55" t="s">
        <v>4325</v>
      </c>
      <c r="C2064" s="786">
        <v>83109</v>
      </c>
      <c r="D2064" s="786" t="s">
        <v>3701</v>
      </c>
      <c r="E2064" s="786">
        <v>85</v>
      </c>
      <c r="F2064" s="786">
        <v>4010</v>
      </c>
      <c r="G2064" s="786" t="s">
        <v>4385</v>
      </c>
      <c r="H2064" s="786" t="s">
        <v>1573</v>
      </c>
      <c r="J2064" s="786">
        <v>1</v>
      </c>
      <c r="K2064" s="786">
        <v>6.18</v>
      </c>
      <c r="L2064" s="786">
        <v>6.18</v>
      </c>
      <c r="M2064" s="55" t="s">
        <v>2455</v>
      </c>
    </row>
    <row r="2065" spans="1:13" ht="15">
      <c r="A2065" s="282">
        <v>45853</v>
      </c>
      <c r="B2065" s="55" t="s">
        <v>4325</v>
      </c>
      <c r="C2065" s="784">
        <v>82775</v>
      </c>
      <c r="D2065" s="784" t="s">
        <v>3095</v>
      </c>
      <c r="E2065" s="784">
        <v>130</v>
      </c>
      <c r="F2065" s="784">
        <v>4010</v>
      </c>
      <c r="G2065" s="784" t="s">
        <v>4386</v>
      </c>
      <c r="H2065" s="784" t="s">
        <v>1573</v>
      </c>
      <c r="J2065" s="784">
        <v>1</v>
      </c>
      <c r="K2065" s="784">
        <v>5.36</v>
      </c>
      <c r="L2065" s="784">
        <v>5.36</v>
      </c>
      <c r="M2065" s="55" t="s">
        <v>2455</v>
      </c>
    </row>
    <row r="2066" spans="1:13" ht="15">
      <c r="A2066" s="282">
        <v>45853</v>
      </c>
      <c r="B2066" s="55" t="s">
        <v>4325</v>
      </c>
      <c r="C2066" s="786">
        <v>81718</v>
      </c>
      <c r="D2066" s="786" t="s">
        <v>4219</v>
      </c>
      <c r="E2066" s="786">
        <v>120</v>
      </c>
      <c r="F2066" s="786">
        <v>4010</v>
      </c>
      <c r="G2066" s="786" t="s">
        <v>4387</v>
      </c>
      <c r="H2066" s="786" t="s">
        <v>1573</v>
      </c>
      <c r="J2066" s="786">
        <v>2</v>
      </c>
      <c r="K2066" s="786">
        <v>5.52</v>
      </c>
      <c r="L2066" s="786">
        <v>11.04</v>
      </c>
      <c r="M2066" s="55" t="s">
        <v>2455</v>
      </c>
    </row>
    <row r="2067" spans="1:13" ht="15">
      <c r="A2067" s="282">
        <v>45853</v>
      </c>
      <c r="B2067" s="55" t="s">
        <v>4388</v>
      </c>
      <c r="C2067" s="784">
        <v>80629</v>
      </c>
      <c r="D2067" s="784">
        <v>277</v>
      </c>
      <c r="E2067" s="784">
        <v>90</v>
      </c>
      <c r="F2067" s="784">
        <v>4010</v>
      </c>
      <c r="G2067" s="784" t="s">
        <v>4389</v>
      </c>
      <c r="H2067" s="784" t="s">
        <v>1573</v>
      </c>
      <c r="J2067" s="784">
        <v>1</v>
      </c>
      <c r="K2067" s="784">
        <v>8.65</v>
      </c>
      <c r="L2067" s="784">
        <v>8.65</v>
      </c>
      <c r="M2067" s="55" t="s">
        <v>2455</v>
      </c>
    </row>
    <row r="2068" spans="1:13" ht="15">
      <c r="A2068" s="282">
        <v>45853</v>
      </c>
      <c r="B2068" s="55" t="s">
        <v>4388</v>
      </c>
      <c r="C2068" s="786">
        <v>82604</v>
      </c>
      <c r="D2068" s="786" t="s">
        <v>2934</v>
      </c>
      <c r="E2068" s="786">
        <v>110</v>
      </c>
      <c r="F2068" s="786">
        <v>4010</v>
      </c>
      <c r="G2068" s="786" t="s">
        <v>4390</v>
      </c>
      <c r="H2068" s="786" t="s">
        <v>1573</v>
      </c>
      <c r="J2068" s="786">
        <v>1</v>
      </c>
      <c r="K2068" s="786">
        <v>5.91</v>
      </c>
      <c r="L2068" s="786">
        <v>5.91</v>
      </c>
      <c r="M2068" s="55" t="s">
        <v>2455</v>
      </c>
    </row>
    <row r="2069" spans="1:13" ht="15">
      <c r="A2069" s="282">
        <v>45853</v>
      </c>
      <c r="B2069" s="55" t="s">
        <v>4388</v>
      </c>
      <c r="C2069" s="784">
        <v>83100</v>
      </c>
      <c r="D2069" s="784" t="s">
        <v>3287</v>
      </c>
      <c r="E2069" s="784">
        <v>130</v>
      </c>
      <c r="F2069" s="784">
        <v>4010</v>
      </c>
      <c r="G2069" s="784" t="s">
        <v>4391</v>
      </c>
      <c r="H2069" s="784" t="s">
        <v>1573</v>
      </c>
      <c r="J2069" s="784">
        <v>1</v>
      </c>
      <c r="K2069" s="784">
        <v>8.98</v>
      </c>
      <c r="L2069" s="784">
        <v>8.98</v>
      </c>
      <c r="M2069" s="55" t="s">
        <v>2455</v>
      </c>
    </row>
    <row r="2070" spans="1:13" ht="15">
      <c r="A2070" s="282">
        <v>45853</v>
      </c>
      <c r="B2070" s="55" t="s">
        <v>4388</v>
      </c>
      <c r="C2070" s="786">
        <v>82568</v>
      </c>
      <c r="D2070" s="786" t="s">
        <v>4085</v>
      </c>
      <c r="E2070" s="786">
        <v>110</v>
      </c>
      <c r="F2070" s="786">
        <v>4010</v>
      </c>
      <c r="G2070" s="786" t="s">
        <v>4392</v>
      </c>
      <c r="H2070" s="786" t="s">
        <v>1573</v>
      </c>
      <c r="J2070" s="786">
        <v>1</v>
      </c>
      <c r="K2070" s="786">
        <v>10.42</v>
      </c>
      <c r="L2070" s="786">
        <v>10.42</v>
      </c>
      <c r="M2070" s="55" t="s">
        <v>2455</v>
      </c>
    </row>
    <row r="2071" spans="1:13" ht="15">
      <c r="A2071" s="282">
        <v>45853</v>
      </c>
      <c r="B2071" s="55" t="s">
        <v>4388</v>
      </c>
      <c r="C2071" s="784">
        <v>81672</v>
      </c>
      <c r="D2071" s="784" t="s">
        <v>3326</v>
      </c>
      <c r="E2071" s="784">
        <v>130</v>
      </c>
      <c r="F2071" s="784">
        <v>4010</v>
      </c>
      <c r="G2071" s="784" t="s">
        <v>4393</v>
      </c>
      <c r="H2071" s="784" t="s">
        <v>1573</v>
      </c>
      <c r="J2071" s="784">
        <v>1</v>
      </c>
      <c r="K2071" s="784">
        <v>8.2200000000000006</v>
      </c>
      <c r="L2071" s="784">
        <v>8.2200000000000006</v>
      </c>
      <c r="M2071" s="55" t="s">
        <v>2455</v>
      </c>
    </row>
    <row r="2072" spans="1:13" ht="15">
      <c r="A2072" s="282">
        <v>45853</v>
      </c>
      <c r="B2072" s="55" t="s">
        <v>4388</v>
      </c>
      <c r="C2072" s="786">
        <v>60363</v>
      </c>
      <c r="D2072" s="786" t="s">
        <v>2361</v>
      </c>
      <c r="E2072" s="786">
        <v>100</v>
      </c>
      <c r="F2072" s="786">
        <v>4010</v>
      </c>
      <c r="G2072" s="786" t="s">
        <v>4394</v>
      </c>
      <c r="H2072" s="786" t="s">
        <v>1573</v>
      </c>
      <c r="J2072" s="786">
        <v>1</v>
      </c>
      <c r="K2072" s="786">
        <v>7.84</v>
      </c>
      <c r="L2072" s="786">
        <v>7.84</v>
      </c>
      <c r="M2072" s="55" t="s">
        <v>2455</v>
      </c>
    </row>
    <row r="2073" spans="1:13" ht="15">
      <c r="A2073" s="282">
        <v>45853</v>
      </c>
      <c r="B2073" s="55" t="s">
        <v>4388</v>
      </c>
      <c r="C2073" s="784">
        <v>67862</v>
      </c>
      <c r="D2073" s="784" t="s">
        <v>3221</v>
      </c>
      <c r="E2073" s="784">
        <v>90</v>
      </c>
      <c r="F2073" s="784">
        <v>4010</v>
      </c>
      <c r="G2073" s="784" t="s">
        <v>4395</v>
      </c>
      <c r="H2073" s="784" t="s">
        <v>1573</v>
      </c>
      <c r="J2073" s="784">
        <v>1</v>
      </c>
      <c r="K2073" s="784">
        <v>5.47</v>
      </c>
      <c r="L2073" s="784">
        <v>5.47</v>
      </c>
      <c r="M2073" s="55" t="s">
        <v>2455</v>
      </c>
    </row>
    <row r="2074" spans="1:13" ht="15">
      <c r="A2074" s="282">
        <v>45853</v>
      </c>
      <c r="B2074" s="55" t="s">
        <v>4388</v>
      </c>
      <c r="C2074" s="786">
        <v>68144</v>
      </c>
      <c r="D2074" s="786" t="s">
        <v>3253</v>
      </c>
      <c r="E2074" s="786">
        <v>70</v>
      </c>
      <c r="F2074" s="786">
        <v>4010</v>
      </c>
      <c r="G2074" s="786" t="s">
        <v>4396</v>
      </c>
      <c r="H2074" s="786" t="s">
        <v>1573</v>
      </c>
      <c r="J2074" s="786">
        <v>1</v>
      </c>
      <c r="K2074" s="786">
        <v>6</v>
      </c>
      <c r="L2074" s="786">
        <v>6</v>
      </c>
      <c r="M2074" s="55" t="s">
        <v>2455</v>
      </c>
    </row>
    <row r="2075" spans="1:13" ht="15">
      <c r="A2075" s="282">
        <v>45853</v>
      </c>
      <c r="B2075" s="55" t="s">
        <v>4388</v>
      </c>
      <c r="C2075" s="784">
        <v>81666</v>
      </c>
      <c r="D2075" s="784" t="s">
        <v>3766</v>
      </c>
      <c r="E2075" s="784">
        <v>70</v>
      </c>
      <c r="F2075" s="784">
        <v>4010</v>
      </c>
      <c r="G2075" s="784" t="s">
        <v>4397</v>
      </c>
      <c r="H2075" s="784" t="s">
        <v>1573</v>
      </c>
      <c r="J2075" s="784">
        <v>1</v>
      </c>
      <c r="K2075" s="784">
        <v>5.74</v>
      </c>
      <c r="L2075" s="784">
        <v>5.74</v>
      </c>
      <c r="M2075" s="55" t="s">
        <v>2455</v>
      </c>
    </row>
    <row r="2076" spans="1:13" ht="15">
      <c r="A2076" s="282">
        <v>45853</v>
      </c>
      <c r="B2076" s="55" t="s">
        <v>4388</v>
      </c>
      <c r="C2076" s="786">
        <v>82459</v>
      </c>
      <c r="D2076" s="786" t="s">
        <v>4398</v>
      </c>
      <c r="E2076" s="786">
        <v>120</v>
      </c>
      <c r="F2076" s="786">
        <v>4010</v>
      </c>
      <c r="G2076" s="786" t="s">
        <v>4399</v>
      </c>
      <c r="H2076" s="786" t="s">
        <v>1573</v>
      </c>
      <c r="J2076" s="786">
        <v>1</v>
      </c>
      <c r="K2076" s="786">
        <v>14.3</v>
      </c>
      <c r="L2076" s="786">
        <v>14.3</v>
      </c>
      <c r="M2076" s="55" t="s">
        <v>2455</v>
      </c>
    </row>
    <row r="2077" spans="1:13" ht="15">
      <c r="A2077" s="282">
        <v>45853</v>
      </c>
      <c r="B2077" s="55" t="s">
        <v>4388</v>
      </c>
      <c r="C2077" s="784">
        <v>81347</v>
      </c>
      <c r="D2077" s="784" t="s">
        <v>3889</v>
      </c>
      <c r="E2077" s="784">
        <v>110</v>
      </c>
      <c r="F2077" s="784">
        <v>4010</v>
      </c>
      <c r="G2077" s="784" t="s">
        <v>4400</v>
      </c>
      <c r="H2077" s="784" t="s">
        <v>1573</v>
      </c>
      <c r="J2077" s="784">
        <v>1</v>
      </c>
      <c r="K2077" s="784">
        <v>8.08</v>
      </c>
      <c r="L2077" s="784">
        <v>8.08</v>
      </c>
      <c r="M2077" s="55" t="s">
        <v>2455</v>
      </c>
    </row>
    <row r="2078" spans="1:13" ht="15">
      <c r="A2078" s="282">
        <v>45853</v>
      </c>
      <c r="B2078" s="55" t="s">
        <v>4388</v>
      </c>
      <c r="C2078" s="786">
        <v>81666</v>
      </c>
      <c r="D2078" s="786" t="s">
        <v>3584</v>
      </c>
      <c r="E2078" s="786">
        <v>85</v>
      </c>
      <c r="F2078" s="786">
        <v>4010</v>
      </c>
      <c r="G2078" s="786" t="s">
        <v>4401</v>
      </c>
      <c r="H2078" s="786" t="s">
        <v>1573</v>
      </c>
      <c r="J2078" s="786">
        <v>3</v>
      </c>
      <c r="K2078" s="786">
        <v>5.14</v>
      </c>
      <c r="L2078" s="786">
        <v>15.42</v>
      </c>
      <c r="M2078" s="55" t="s">
        <v>2455</v>
      </c>
    </row>
    <row r="2079" spans="1:13" ht="15">
      <c r="A2079" s="282">
        <v>45853</v>
      </c>
      <c r="B2079" s="55" t="s">
        <v>4388</v>
      </c>
      <c r="C2079" s="784">
        <v>52399</v>
      </c>
      <c r="D2079" s="784" t="s">
        <v>2788</v>
      </c>
      <c r="E2079" s="784" t="s">
        <v>441</v>
      </c>
      <c r="F2079" s="784">
        <v>4010</v>
      </c>
      <c r="G2079" s="784" t="s">
        <v>4402</v>
      </c>
      <c r="H2079" s="784" t="s">
        <v>1573</v>
      </c>
      <c r="J2079" s="784">
        <v>1</v>
      </c>
      <c r="K2079" s="784">
        <v>6.49</v>
      </c>
      <c r="L2079" s="784">
        <v>6.49</v>
      </c>
      <c r="M2079" s="55" t="s">
        <v>2455</v>
      </c>
    </row>
    <row r="2080" spans="1:13" ht="15">
      <c r="A2080" s="282">
        <v>45853</v>
      </c>
      <c r="B2080" s="55" t="s">
        <v>4388</v>
      </c>
      <c r="C2080" s="786">
        <v>81666</v>
      </c>
      <c r="D2080" s="786" t="s">
        <v>2558</v>
      </c>
      <c r="E2080" s="786">
        <v>80</v>
      </c>
      <c r="F2080" s="786">
        <v>4010</v>
      </c>
      <c r="G2080" s="786" t="s">
        <v>4403</v>
      </c>
      <c r="H2080" s="786" t="s">
        <v>1573</v>
      </c>
      <c r="J2080" s="786">
        <v>1</v>
      </c>
      <c r="K2080" s="786">
        <v>4.97</v>
      </c>
      <c r="L2080" s="786">
        <v>4.97</v>
      </c>
      <c r="M2080" s="55" t="s">
        <v>2455</v>
      </c>
    </row>
    <row r="2081" spans="1:13" ht="15">
      <c r="A2081" s="282">
        <v>45853</v>
      </c>
      <c r="B2081" s="55" t="s">
        <v>4388</v>
      </c>
      <c r="C2081" s="784">
        <v>83105</v>
      </c>
      <c r="D2081" s="784" t="s">
        <v>3081</v>
      </c>
      <c r="E2081" s="784">
        <v>120</v>
      </c>
      <c r="F2081" s="784">
        <v>4010</v>
      </c>
      <c r="G2081" s="784" t="s">
        <v>4404</v>
      </c>
      <c r="H2081" s="784" t="s">
        <v>1573</v>
      </c>
      <c r="J2081" s="784">
        <v>1</v>
      </c>
      <c r="K2081" s="784">
        <v>6.5</v>
      </c>
      <c r="L2081" s="784">
        <v>6.5</v>
      </c>
      <c r="M2081" s="55" t="s">
        <v>2455</v>
      </c>
    </row>
    <row r="2082" spans="1:13" ht="15">
      <c r="A2082" s="282">
        <v>45853</v>
      </c>
      <c r="B2082" s="55" t="s">
        <v>4388</v>
      </c>
      <c r="C2082" s="786">
        <v>81496</v>
      </c>
      <c r="D2082" s="786" t="s">
        <v>3253</v>
      </c>
      <c r="E2082" s="786">
        <v>120</v>
      </c>
      <c r="F2082" s="786">
        <v>4010</v>
      </c>
      <c r="G2082" s="786" t="s">
        <v>4405</v>
      </c>
      <c r="H2082" s="786" t="s">
        <v>1573</v>
      </c>
      <c r="J2082" s="786">
        <v>2</v>
      </c>
      <c r="K2082" s="786">
        <v>7.27</v>
      </c>
      <c r="L2082" s="786">
        <v>14.54</v>
      </c>
      <c r="M2082" s="55" t="s">
        <v>2455</v>
      </c>
    </row>
    <row r="2083" spans="1:13" ht="15">
      <c r="A2083" s="282">
        <v>45853</v>
      </c>
      <c r="B2083" s="55" t="s">
        <v>4388</v>
      </c>
      <c r="C2083" s="784">
        <v>67691</v>
      </c>
      <c r="D2083" s="784" t="s">
        <v>3014</v>
      </c>
      <c r="E2083" s="784">
        <v>110</v>
      </c>
      <c r="F2083" s="784">
        <v>4010</v>
      </c>
      <c r="G2083" s="784" t="s">
        <v>4406</v>
      </c>
      <c r="H2083" s="784" t="s">
        <v>1573</v>
      </c>
      <c r="J2083" s="784">
        <v>1</v>
      </c>
      <c r="K2083" s="784">
        <v>8.85</v>
      </c>
      <c r="L2083" s="784">
        <v>8.85</v>
      </c>
      <c r="M2083" s="55" t="s">
        <v>2455</v>
      </c>
    </row>
    <row r="2084" spans="1:13" ht="15">
      <c r="A2084" s="282">
        <v>45853</v>
      </c>
      <c r="B2084" s="55" t="s">
        <v>4388</v>
      </c>
      <c r="C2084" s="786">
        <v>81423</v>
      </c>
      <c r="D2084" s="786">
        <v>766</v>
      </c>
      <c r="E2084" s="786">
        <v>60</v>
      </c>
      <c r="F2084" s="786">
        <v>4010</v>
      </c>
      <c r="G2084" s="786" t="s">
        <v>4407</v>
      </c>
      <c r="H2084" s="786" t="s">
        <v>1573</v>
      </c>
      <c r="J2084" s="786">
        <v>5</v>
      </c>
      <c r="K2084" s="786">
        <v>6.66</v>
      </c>
      <c r="L2084" s="786">
        <v>33.299999999999997</v>
      </c>
      <c r="M2084" s="55" t="s">
        <v>2455</v>
      </c>
    </row>
    <row r="2085" spans="1:13" ht="15">
      <c r="A2085" s="282">
        <v>45853</v>
      </c>
      <c r="B2085" s="55" t="s">
        <v>4388</v>
      </c>
      <c r="C2085" s="784">
        <v>82005</v>
      </c>
      <c r="D2085" s="784" t="s">
        <v>2917</v>
      </c>
      <c r="E2085" s="784">
        <v>110</v>
      </c>
      <c r="F2085" s="784">
        <v>4010</v>
      </c>
      <c r="G2085" s="784" t="s">
        <v>4408</v>
      </c>
      <c r="H2085" s="784" t="s">
        <v>1573</v>
      </c>
      <c r="J2085" s="784">
        <v>1</v>
      </c>
      <c r="K2085" s="784">
        <v>10.86</v>
      </c>
      <c r="L2085" s="784">
        <v>10.86</v>
      </c>
      <c r="M2085" s="55" t="s">
        <v>2455</v>
      </c>
    </row>
    <row r="2086" spans="1:13" ht="15">
      <c r="A2086" s="282">
        <v>45853</v>
      </c>
      <c r="B2086" s="55" t="s">
        <v>4388</v>
      </c>
      <c r="C2086" s="786">
        <v>82863</v>
      </c>
      <c r="D2086" s="786" t="s">
        <v>4409</v>
      </c>
      <c r="E2086" s="786">
        <v>130</v>
      </c>
      <c r="F2086" s="786">
        <v>4010</v>
      </c>
      <c r="G2086" s="786" t="s">
        <v>4410</v>
      </c>
      <c r="H2086" s="786" t="s">
        <v>1573</v>
      </c>
      <c r="J2086" s="786">
        <v>1</v>
      </c>
      <c r="K2086" s="786">
        <v>13.76</v>
      </c>
      <c r="L2086" s="786">
        <v>13.76</v>
      </c>
      <c r="M2086" s="55" t="s">
        <v>2455</v>
      </c>
    </row>
    <row r="2087" spans="1:13" ht="15">
      <c r="A2087" s="282">
        <v>45853</v>
      </c>
      <c r="B2087" s="55" t="s">
        <v>4388</v>
      </c>
      <c r="C2087" s="784">
        <v>81672</v>
      </c>
      <c r="D2087" s="784" t="s">
        <v>4383</v>
      </c>
      <c r="E2087" s="784">
        <v>120</v>
      </c>
      <c r="F2087" s="784">
        <v>4010</v>
      </c>
      <c r="G2087" s="784" t="s">
        <v>4411</v>
      </c>
      <c r="H2087" s="784" t="s">
        <v>1573</v>
      </c>
      <c r="J2087" s="784">
        <v>1</v>
      </c>
      <c r="K2087" s="784">
        <v>8.2200000000000006</v>
      </c>
      <c r="L2087" s="784">
        <v>8.2200000000000006</v>
      </c>
      <c r="M2087" s="55" t="s">
        <v>2455</v>
      </c>
    </row>
    <row r="2088" spans="1:13" ht="15">
      <c r="A2088" s="282">
        <v>45853</v>
      </c>
      <c r="B2088" s="55" t="s">
        <v>4388</v>
      </c>
      <c r="C2088" s="786">
        <v>82775</v>
      </c>
      <c r="D2088" s="786" t="s">
        <v>3199</v>
      </c>
      <c r="E2088" s="786">
        <v>130</v>
      </c>
      <c r="F2088" s="786">
        <v>4010</v>
      </c>
      <c r="G2088" s="786" t="s">
        <v>4412</v>
      </c>
      <c r="H2088" s="786" t="s">
        <v>1573</v>
      </c>
      <c r="J2088" s="786">
        <v>1</v>
      </c>
      <c r="K2088" s="786">
        <v>5.36</v>
      </c>
      <c r="L2088" s="786">
        <v>5.36</v>
      </c>
      <c r="M2088" s="55" t="s">
        <v>2455</v>
      </c>
    </row>
    <row r="2089" spans="1:13" ht="15">
      <c r="A2089" s="282">
        <v>45853</v>
      </c>
      <c r="B2089" s="55" t="s">
        <v>4388</v>
      </c>
      <c r="C2089" s="784">
        <v>82718</v>
      </c>
      <c r="D2089" s="784" t="s">
        <v>3656</v>
      </c>
      <c r="E2089" s="784">
        <v>110</v>
      </c>
      <c r="F2089" s="784">
        <v>4010</v>
      </c>
      <c r="G2089" s="784" t="s">
        <v>3824</v>
      </c>
      <c r="H2089" s="784" t="s">
        <v>1573</v>
      </c>
      <c r="J2089" s="784">
        <v>1</v>
      </c>
      <c r="K2089" s="784">
        <v>12.14</v>
      </c>
      <c r="L2089" s="784">
        <v>12.14</v>
      </c>
      <c r="M2089" s="55" t="s">
        <v>2455</v>
      </c>
    </row>
    <row r="2090" spans="1:13" ht="15">
      <c r="A2090" s="282">
        <v>45853</v>
      </c>
      <c r="B2090" s="55" t="s">
        <v>4388</v>
      </c>
      <c r="C2090" s="786">
        <v>67862</v>
      </c>
      <c r="D2090" s="786" t="s">
        <v>3035</v>
      </c>
      <c r="E2090" s="786">
        <v>130</v>
      </c>
      <c r="F2090" s="786">
        <v>4010</v>
      </c>
      <c r="G2090" s="786" t="s">
        <v>4373</v>
      </c>
      <c r="H2090" s="786" t="s">
        <v>1573</v>
      </c>
      <c r="J2090" s="786">
        <v>2</v>
      </c>
      <c r="K2090" s="786">
        <v>5.47</v>
      </c>
      <c r="L2090" s="786">
        <v>10.94</v>
      </c>
      <c r="M2090" s="55" t="s">
        <v>2455</v>
      </c>
    </row>
    <row r="2091" spans="1:13" ht="15">
      <c r="A2091" s="282">
        <v>45853</v>
      </c>
      <c r="B2091" s="55" t="s">
        <v>4413</v>
      </c>
      <c r="C2091" s="784">
        <v>83094</v>
      </c>
      <c r="D2091" s="784" t="s">
        <v>3161</v>
      </c>
      <c r="E2091" s="784">
        <v>70</v>
      </c>
      <c r="F2091" s="784">
        <v>4010</v>
      </c>
      <c r="G2091" s="784" t="s">
        <v>4414</v>
      </c>
      <c r="H2091" s="784" t="s">
        <v>1573</v>
      </c>
      <c r="J2091" s="784">
        <v>1</v>
      </c>
      <c r="K2091" s="784">
        <v>6.41</v>
      </c>
      <c r="L2091" s="784">
        <v>6.41</v>
      </c>
      <c r="M2091" s="55" t="s">
        <v>2455</v>
      </c>
    </row>
    <row r="2092" spans="1:13" ht="15">
      <c r="A2092" s="282">
        <v>45853</v>
      </c>
      <c r="B2092" s="55" t="s">
        <v>4413</v>
      </c>
      <c r="C2092" s="786">
        <v>83095</v>
      </c>
      <c r="D2092" s="786" t="s">
        <v>2292</v>
      </c>
      <c r="E2092" s="786">
        <v>70</v>
      </c>
      <c r="F2092" s="786">
        <v>4010</v>
      </c>
      <c r="G2092" s="786" t="s">
        <v>4415</v>
      </c>
      <c r="H2092" s="786" t="s">
        <v>1573</v>
      </c>
      <c r="J2092" s="786">
        <v>1</v>
      </c>
      <c r="K2092" s="786">
        <v>5.86</v>
      </c>
      <c r="L2092" s="786">
        <v>5.86</v>
      </c>
      <c r="M2092" s="55" t="s">
        <v>2455</v>
      </c>
    </row>
    <row r="2093" spans="1:13" ht="15">
      <c r="A2093" s="282">
        <v>45853</v>
      </c>
      <c r="B2093" s="55" t="s">
        <v>4413</v>
      </c>
      <c r="C2093" s="784">
        <v>67377</v>
      </c>
      <c r="D2093" s="784" t="s">
        <v>3205</v>
      </c>
      <c r="E2093" s="784">
        <v>120</v>
      </c>
      <c r="F2093" s="784">
        <v>4010</v>
      </c>
      <c r="G2093" s="784" t="s">
        <v>4416</v>
      </c>
      <c r="H2093" s="784" t="s">
        <v>1573</v>
      </c>
      <c r="J2093" s="784">
        <v>1</v>
      </c>
      <c r="K2093" s="784">
        <v>4.2</v>
      </c>
      <c r="L2093" s="784">
        <v>4.2</v>
      </c>
      <c r="M2093" s="55" t="s">
        <v>2455</v>
      </c>
    </row>
    <row r="2094" spans="1:13" ht="15">
      <c r="A2094" s="282">
        <v>45853</v>
      </c>
      <c r="B2094" s="55" t="s">
        <v>4413</v>
      </c>
      <c r="C2094" s="786">
        <v>82937</v>
      </c>
      <c r="D2094" s="786" t="s">
        <v>3156</v>
      </c>
      <c r="E2094" s="786">
        <v>90</v>
      </c>
      <c r="F2094" s="786">
        <v>4010</v>
      </c>
      <c r="G2094" s="786" t="s">
        <v>4417</v>
      </c>
      <c r="H2094" s="786" t="s">
        <v>1573</v>
      </c>
      <c r="J2094" s="786">
        <v>1</v>
      </c>
      <c r="K2094" s="786">
        <v>10.71</v>
      </c>
      <c r="L2094" s="786">
        <v>10.71</v>
      </c>
      <c r="M2094" s="55" t="s">
        <v>2455</v>
      </c>
    </row>
    <row r="2095" spans="1:13" ht="15">
      <c r="A2095" s="282">
        <v>45853</v>
      </c>
      <c r="B2095" s="55" t="s">
        <v>4413</v>
      </c>
      <c r="C2095" s="784">
        <v>67377</v>
      </c>
      <c r="D2095" s="784" t="s">
        <v>3043</v>
      </c>
      <c r="E2095" s="784">
        <v>90</v>
      </c>
      <c r="F2095" s="784">
        <v>4010</v>
      </c>
      <c r="G2095" s="784" t="s">
        <v>4418</v>
      </c>
      <c r="H2095" s="784" t="s">
        <v>1573</v>
      </c>
      <c r="J2095" s="784">
        <v>1</v>
      </c>
      <c r="K2095" s="784">
        <v>4.2</v>
      </c>
      <c r="L2095" s="784">
        <v>4.2</v>
      </c>
      <c r="M2095" s="55" t="s">
        <v>2455</v>
      </c>
    </row>
    <row r="2096" spans="1:13" ht="15">
      <c r="A2096" s="282">
        <v>45853</v>
      </c>
      <c r="B2096" s="55" t="s">
        <v>4413</v>
      </c>
      <c r="C2096" s="786">
        <v>67862</v>
      </c>
      <c r="D2096" s="786" t="s">
        <v>3035</v>
      </c>
      <c r="E2096" s="786">
        <v>150</v>
      </c>
      <c r="F2096" s="786">
        <v>4010</v>
      </c>
      <c r="G2096" s="786" t="s">
        <v>4419</v>
      </c>
      <c r="H2096" s="786" t="s">
        <v>1573</v>
      </c>
      <c r="J2096" s="786">
        <v>1</v>
      </c>
      <c r="K2096" s="786">
        <v>5.47</v>
      </c>
      <c r="L2096" s="786">
        <v>5.47</v>
      </c>
      <c r="M2096" s="55" t="s">
        <v>2455</v>
      </c>
    </row>
    <row r="2097" spans="1:13" ht="15">
      <c r="A2097" s="282">
        <v>45853</v>
      </c>
      <c r="B2097" s="55" t="s">
        <v>4413</v>
      </c>
      <c r="C2097" s="784">
        <v>82719</v>
      </c>
      <c r="D2097" s="784" t="s">
        <v>3656</v>
      </c>
      <c r="E2097" s="784">
        <v>120</v>
      </c>
      <c r="F2097" s="784">
        <v>4010</v>
      </c>
      <c r="G2097" s="784" t="s">
        <v>4420</v>
      </c>
      <c r="H2097" s="784" t="s">
        <v>1573</v>
      </c>
      <c r="J2097" s="784">
        <v>1</v>
      </c>
      <c r="K2097" s="784">
        <v>15.76</v>
      </c>
      <c r="L2097" s="784">
        <v>15.76</v>
      </c>
      <c r="M2097" s="55" t="s">
        <v>2455</v>
      </c>
    </row>
    <row r="2098" spans="1:13" ht="15">
      <c r="A2098" s="282">
        <v>45853</v>
      </c>
      <c r="B2098" s="55" t="s">
        <v>4413</v>
      </c>
      <c r="C2098" s="786">
        <v>82608</v>
      </c>
      <c r="D2098" s="786" t="s">
        <v>4421</v>
      </c>
      <c r="E2098" s="786">
        <v>110</v>
      </c>
      <c r="F2098" s="786">
        <v>4010</v>
      </c>
      <c r="G2098" s="786" t="s">
        <v>4422</v>
      </c>
      <c r="H2098" s="786" t="s">
        <v>1573</v>
      </c>
      <c r="J2098" s="786">
        <v>1</v>
      </c>
      <c r="K2098" s="786">
        <v>9.16</v>
      </c>
      <c r="L2098" s="786">
        <v>9.16</v>
      </c>
      <c r="M2098" s="55" t="s">
        <v>2455</v>
      </c>
    </row>
    <row r="2099" spans="1:13" ht="15">
      <c r="A2099" s="282">
        <v>45853</v>
      </c>
      <c r="B2099" s="55" t="s">
        <v>4413</v>
      </c>
      <c r="C2099" s="784">
        <v>82613</v>
      </c>
      <c r="D2099" s="784" t="s">
        <v>3049</v>
      </c>
      <c r="E2099" s="784">
        <v>130</v>
      </c>
      <c r="F2099" s="784">
        <v>4010</v>
      </c>
      <c r="G2099" s="784" t="s">
        <v>4423</v>
      </c>
      <c r="H2099" s="784" t="s">
        <v>1573</v>
      </c>
      <c r="J2099" s="784">
        <v>1</v>
      </c>
      <c r="K2099" s="784">
        <v>6.33</v>
      </c>
      <c r="L2099" s="784">
        <v>6.33</v>
      </c>
      <c r="M2099" s="55" t="s">
        <v>2455</v>
      </c>
    </row>
    <row r="2100" spans="1:13" ht="15">
      <c r="A2100" s="282">
        <v>45853</v>
      </c>
      <c r="B2100" s="55" t="s">
        <v>4413</v>
      </c>
      <c r="C2100" s="786">
        <v>67862</v>
      </c>
      <c r="D2100" s="786" t="s">
        <v>3161</v>
      </c>
      <c r="E2100" s="786">
        <v>90</v>
      </c>
      <c r="F2100" s="786">
        <v>4010</v>
      </c>
      <c r="G2100" s="786" t="s">
        <v>4424</v>
      </c>
      <c r="H2100" s="786" t="s">
        <v>1573</v>
      </c>
      <c r="J2100" s="786">
        <v>1</v>
      </c>
      <c r="K2100" s="786">
        <v>5.47</v>
      </c>
      <c r="L2100" s="786">
        <v>5.47</v>
      </c>
      <c r="M2100" s="55" t="s">
        <v>2455</v>
      </c>
    </row>
    <row r="2101" spans="1:13" ht="15">
      <c r="A2101" s="282">
        <v>45853</v>
      </c>
      <c r="B2101" s="55" t="s">
        <v>4413</v>
      </c>
      <c r="C2101" s="784">
        <v>82723</v>
      </c>
      <c r="D2101" s="784" t="s">
        <v>3298</v>
      </c>
      <c r="E2101" s="784">
        <v>130</v>
      </c>
      <c r="F2101" s="784">
        <v>4010</v>
      </c>
      <c r="G2101" s="784" t="s">
        <v>4425</v>
      </c>
      <c r="H2101" s="784" t="s">
        <v>1573</v>
      </c>
      <c r="J2101" s="784">
        <v>1</v>
      </c>
      <c r="K2101" s="784">
        <v>8.83</v>
      </c>
      <c r="L2101" s="784">
        <v>8.83</v>
      </c>
      <c r="M2101" s="55" t="s">
        <v>2455</v>
      </c>
    </row>
    <row r="2102" spans="1:13" ht="15">
      <c r="A2102" s="282">
        <v>45853</v>
      </c>
      <c r="B2102" s="55" t="s">
        <v>4413</v>
      </c>
      <c r="C2102" s="786">
        <v>82619</v>
      </c>
      <c r="D2102" s="786" t="s">
        <v>4426</v>
      </c>
      <c r="E2102" s="786">
        <v>100</v>
      </c>
      <c r="F2102" s="786">
        <v>4010</v>
      </c>
      <c r="G2102" s="786" t="s">
        <v>4427</v>
      </c>
      <c r="H2102" s="786" t="s">
        <v>1573</v>
      </c>
      <c r="J2102" s="786">
        <v>1</v>
      </c>
      <c r="K2102" s="786">
        <v>15.24</v>
      </c>
      <c r="L2102" s="786">
        <v>15.24</v>
      </c>
      <c r="M2102" s="55" t="s">
        <v>2455</v>
      </c>
    </row>
    <row r="2103" spans="1:13" ht="15">
      <c r="A2103" s="282">
        <v>45853</v>
      </c>
      <c r="B2103" s="55" t="s">
        <v>4413</v>
      </c>
      <c r="C2103" s="784">
        <v>67379</v>
      </c>
      <c r="D2103" s="784" t="s">
        <v>3221</v>
      </c>
      <c r="E2103" s="784">
        <v>120</v>
      </c>
      <c r="F2103" s="784">
        <v>4010</v>
      </c>
      <c r="G2103" s="784" t="s">
        <v>4428</v>
      </c>
      <c r="H2103" s="784" t="s">
        <v>1573</v>
      </c>
      <c r="J2103" s="784">
        <v>1</v>
      </c>
      <c r="K2103" s="784">
        <v>3.99</v>
      </c>
      <c r="L2103" s="784">
        <v>3.99</v>
      </c>
      <c r="M2103" s="55" t="s">
        <v>2455</v>
      </c>
    </row>
    <row r="2104" spans="1:13" ht="15">
      <c r="A2104" s="282">
        <v>45853</v>
      </c>
      <c r="B2104" s="55" t="s">
        <v>4413</v>
      </c>
      <c r="C2104" s="786">
        <v>82799</v>
      </c>
      <c r="D2104" s="786" t="s">
        <v>2905</v>
      </c>
      <c r="E2104" s="786">
        <v>110</v>
      </c>
      <c r="F2104" s="786">
        <v>4010</v>
      </c>
      <c r="G2104" s="786" t="s">
        <v>2663</v>
      </c>
      <c r="H2104" s="786" t="s">
        <v>1573</v>
      </c>
      <c r="J2104" s="786">
        <v>1</v>
      </c>
      <c r="K2104" s="786">
        <v>13.94</v>
      </c>
      <c r="L2104" s="786">
        <v>13.94</v>
      </c>
      <c r="M2104" s="55" t="s">
        <v>2455</v>
      </c>
    </row>
    <row r="2105" spans="1:13" ht="15">
      <c r="A2105" s="282">
        <v>45853</v>
      </c>
      <c r="B2105" s="55" t="s">
        <v>4413</v>
      </c>
      <c r="C2105" s="784">
        <v>67379</v>
      </c>
      <c r="D2105" s="784" t="s">
        <v>3221</v>
      </c>
      <c r="E2105" s="784">
        <v>140</v>
      </c>
      <c r="F2105" s="784">
        <v>4010</v>
      </c>
      <c r="G2105" s="784" t="s">
        <v>4429</v>
      </c>
      <c r="H2105" s="784" t="s">
        <v>1573</v>
      </c>
      <c r="J2105" s="784">
        <v>1</v>
      </c>
      <c r="K2105" s="784">
        <v>3.99</v>
      </c>
      <c r="L2105" s="784">
        <v>3.99</v>
      </c>
      <c r="M2105" s="55" t="s">
        <v>2455</v>
      </c>
    </row>
    <row r="2106" spans="1:13" ht="15">
      <c r="A2106" s="282">
        <v>45853</v>
      </c>
      <c r="B2106" s="55" t="s">
        <v>4413</v>
      </c>
      <c r="C2106" s="786">
        <v>82408</v>
      </c>
      <c r="D2106" s="786" t="s">
        <v>4057</v>
      </c>
      <c r="E2106" s="786">
        <v>90</v>
      </c>
      <c r="F2106" s="786">
        <v>4010</v>
      </c>
      <c r="G2106" s="786" t="s">
        <v>4430</v>
      </c>
      <c r="H2106" s="786" t="s">
        <v>1573</v>
      </c>
      <c r="J2106" s="786">
        <v>1</v>
      </c>
      <c r="K2106" s="786">
        <v>10.02</v>
      </c>
      <c r="L2106" s="786">
        <v>10.02</v>
      </c>
      <c r="M2106" s="55" t="s">
        <v>2455</v>
      </c>
    </row>
    <row r="2107" spans="1:13" ht="15">
      <c r="A2107" s="282">
        <v>45853</v>
      </c>
      <c r="B2107" s="55" t="s">
        <v>4413</v>
      </c>
      <c r="C2107" s="784">
        <v>82719</v>
      </c>
      <c r="D2107" s="784" t="s">
        <v>3298</v>
      </c>
      <c r="E2107" s="784">
        <v>130</v>
      </c>
      <c r="F2107" s="784">
        <v>4010</v>
      </c>
      <c r="G2107" s="784" t="s">
        <v>4431</v>
      </c>
      <c r="H2107" s="784" t="s">
        <v>1573</v>
      </c>
      <c r="J2107" s="784">
        <v>1</v>
      </c>
      <c r="K2107" s="784">
        <v>15.76</v>
      </c>
      <c r="L2107" s="784">
        <v>15.76</v>
      </c>
      <c r="M2107" s="55" t="s">
        <v>2455</v>
      </c>
    </row>
    <row r="2108" spans="1:13" ht="15">
      <c r="A2108" s="282">
        <v>45853</v>
      </c>
      <c r="B2108" s="55" t="s">
        <v>4413</v>
      </c>
      <c r="C2108" s="786">
        <v>67377</v>
      </c>
      <c r="D2108" s="786" t="s">
        <v>3043</v>
      </c>
      <c r="E2108" s="786">
        <v>120</v>
      </c>
      <c r="F2108" s="786">
        <v>4010</v>
      </c>
      <c r="G2108" s="786" t="s">
        <v>4432</v>
      </c>
      <c r="H2108" s="786" t="s">
        <v>1573</v>
      </c>
      <c r="J2108" s="786">
        <v>1</v>
      </c>
      <c r="K2108" s="786">
        <v>4.2</v>
      </c>
      <c r="L2108" s="786">
        <v>4.2</v>
      </c>
      <c r="M2108" s="55" t="s">
        <v>2455</v>
      </c>
    </row>
    <row r="2109" spans="1:13" ht="15">
      <c r="A2109" s="282">
        <v>45853</v>
      </c>
      <c r="B2109" s="55" t="s">
        <v>4413</v>
      </c>
      <c r="C2109" s="784">
        <v>82606</v>
      </c>
      <c r="D2109" s="784" t="s">
        <v>3111</v>
      </c>
      <c r="E2109" s="784">
        <v>100</v>
      </c>
      <c r="F2109" s="784">
        <v>4010</v>
      </c>
      <c r="G2109" s="784" t="s">
        <v>4433</v>
      </c>
      <c r="H2109" s="784" t="s">
        <v>1573</v>
      </c>
      <c r="J2109" s="784">
        <v>1</v>
      </c>
      <c r="K2109" s="784">
        <v>8.68</v>
      </c>
      <c r="L2109" s="784">
        <v>8.68</v>
      </c>
      <c r="M2109" s="55" t="s">
        <v>2455</v>
      </c>
    </row>
    <row r="2110" spans="1:13" ht="15">
      <c r="A2110" s="282">
        <v>45853</v>
      </c>
      <c r="B2110" s="55" t="s">
        <v>4413</v>
      </c>
      <c r="C2110" s="786">
        <v>82307</v>
      </c>
      <c r="D2110" s="786" t="s">
        <v>4292</v>
      </c>
      <c r="E2110" s="786">
        <v>60</v>
      </c>
      <c r="F2110" s="786">
        <v>4010</v>
      </c>
      <c r="G2110" s="786" t="s">
        <v>3708</v>
      </c>
      <c r="H2110" s="786" t="s">
        <v>1573</v>
      </c>
      <c r="J2110" s="786">
        <v>1</v>
      </c>
      <c r="K2110" s="786">
        <v>26.65</v>
      </c>
      <c r="L2110" s="786">
        <v>26.65</v>
      </c>
      <c r="M2110" s="55" t="s">
        <v>2455</v>
      </c>
    </row>
    <row r="2111" spans="1:13" ht="15">
      <c r="A2111" s="282">
        <v>45853</v>
      </c>
      <c r="B2111" s="55" t="s">
        <v>4413</v>
      </c>
      <c r="C2111" s="784">
        <v>80617</v>
      </c>
      <c r="D2111" s="784" t="s">
        <v>3754</v>
      </c>
      <c r="E2111" s="784">
        <v>90</v>
      </c>
      <c r="F2111" s="784">
        <v>4010</v>
      </c>
      <c r="G2111" s="784" t="s">
        <v>4434</v>
      </c>
      <c r="H2111" s="784" t="s">
        <v>1573</v>
      </c>
      <c r="J2111" s="784">
        <v>1</v>
      </c>
      <c r="K2111" s="784">
        <v>6.4</v>
      </c>
      <c r="L2111" s="784">
        <v>6.4</v>
      </c>
      <c r="M2111" s="55" t="s">
        <v>2455</v>
      </c>
    </row>
    <row r="2112" spans="1:13" ht="15">
      <c r="A2112" s="282">
        <v>45853</v>
      </c>
      <c r="B2112" s="55" t="s">
        <v>4413</v>
      </c>
      <c r="C2112" s="786">
        <v>67377</v>
      </c>
      <c r="D2112" s="786" t="s">
        <v>2560</v>
      </c>
      <c r="E2112" s="786">
        <v>120</v>
      </c>
      <c r="F2112" s="786">
        <v>4010</v>
      </c>
      <c r="G2112" s="786" t="s">
        <v>4435</v>
      </c>
      <c r="H2112" s="786" t="s">
        <v>1573</v>
      </c>
      <c r="J2112" s="786">
        <v>1</v>
      </c>
      <c r="K2112" s="786">
        <v>3.81</v>
      </c>
      <c r="L2112" s="786">
        <v>3.81</v>
      </c>
      <c r="M2112" s="55" t="s">
        <v>2455</v>
      </c>
    </row>
    <row r="2113" spans="1:13" ht="15">
      <c r="A2113" s="282">
        <v>45853</v>
      </c>
      <c r="B2113" s="55" t="s">
        <v>4413</v>
      </c>
      <c r="C2113" s="784">
        <v>82797</v>
      </c>
      <c r="D2113" s="784" t="s">
        <v>4436</v>
      </c>
      <c r="E2113" s="784">
        <v>110</v>
      </c>
      <c r="F2113" s="784">
        <v>4010</v>
      </c>
      <c r="G2113" s="784" t="s">
        <v>4437</v>
      </c>
      <c r="H2113" s="784" t="s">
        <v>1573</v>
      </c>
      <c r="J2113" s="784">
        <v>1</v>
      </c>
      <c r="K2113" s="784">
        <v>13.44</v>
      </c>
      <c r="L2113" s="784">
        <v>13.44</v>
      </c>
      <c r="M2113" s="55" t="s">
        <v>2455</v>
      </c>
    </row>
    <row r="2114" spans="1:13" ht="15">
      <c r="A2114" s="282">
        <v>45853</v>
      </c>
      <c r="B2114" s="55" t="s">
        <v>4413</v>
      </c>
      <c r="C2114" s="786">
        <v>82974</v>
      </c>
      <c r="D2114" s="786" t="s">
        <v>3156</v>
      </c>
      <c r="E2114" s="786">
        <v>140</v>
      </c>
      <c r="F2114" s="786">
        <v>4010</v>
      </c>
      <c r="G2114" s="786" t="s">
        <v>4157</v>
      </c>
      <c r="H2114" s="786" t="s">
        <v>1573</v>
      </c>
      <c r="J2114" s="786">
        <v>1</v>
      </c>
      <c r="K2114" s="786">
        <v>13.84</v>
      </c>
      <c r="L2114" s="786">
        <v>13.84</v>
      </c>
      <c r="M2114" s="55" t="s">
        <v>2455</v>
      </c>
    </row>
    <row r="2115" spans="1:13" ht="15">
      <c r="A2115" s="282">
        <v>45853</v>
      </c>
      <c r="B2115" s="55" t="s">
        <v>4413</v>
      </c>
      <c r="C2115" s="784">
        <v>67377</v>
      </c>
      <c r="D2115" s="784" t="s">
        <v>2934</v>
      </c>
      <c r="E2115" s="784">
        <v>90</v>
      </c>
      <c r="F2115" s="784">
        <v>4010</v>
      </c>
      <c r="G2115" s="784" t="s">
        <v>4438</v>
      </c>
      <c r="H2115" s="784" t="s">
        <v>1573</v>
      </c>
      <c r="J2115" s="784">
        <v>1</v>
      </c>
      <c r="K2115" s="784">
        <v>4.2</v>
      </c>
      <c r="L2115" s="784">
        <v>4.2</v>
      </c>
      <c r="M2115" s="55" t="s">
        <v>2455</v>
      </c>
    </row>
    <row r="2116" spans="1:13" ht="15">
      <c r="A2116" s="282">
        <v>45853</v>
      </c>
      <c r="B2116" s="55" t="s">
        <v>4413</v>
      </c>
      <c r="C2116" s="786">
        <v>82613</v>
      </c>
      <c r="D2116" s="786" t="s">
        <v>3048</v>
      </c>
      <c r="E2116" s="786">
        <v>100</v>
      </c>
      <c r="F2116" s="786">
        <v>4010</v>
      </c>
      <c r="G2116" s="786" t="s">
        <v>4439</v>
      </c>
      <c r="H2116" s="786" t="s">
        <v>1573</v>
      </c>
      <c r="J2116" s="786">
        <v>1</v>
      </c>
      <c r="K2116" s="786">
        <v>6.33</v>
      </c>
      <c r="L2116" s="786">
        <v>6.33</v>
      </c>
      <c r="M2116" s="55" t="s">
        <v>2455</v>
      </c>
    </row>
    <row r="2117" spans="1:13" ht="15">
      <c r="A2117" s="282">
        <v>45853</v>
      </c>
      <c r="B2117" s="55" t="s">
        <v>4413</v>
      </c>
      <c r="C2117" s="784">
        <v>67377</v>
      </c>
      <c r="D2117" s="784" t="s">
        <v>2560</v>
      </c>
      <c r="E2117" s="784">
        <v>130</v>
      </c>
      <c r="F2117" s="784">
        <v>4010</v>
      </c>
      <c r="G2117" s="784" t="s">
        <v>4440</v>
      </c>
      <c r="H2117" s="784" t="s">
        <v>1573</v>
      </c>
      <c r="J2117" s="784">
        <v>1</v>
      </c>
      <c r="K2117" s="784">
        <v>3.81</v>
      </c>
      <c r="L2117" s="784">
        <v>3.81</v>
      </c>
      <c r="M2117" s="55" t="s">
        <v>2455</v>
      </c>
    </row>
    <row r="2118" spans="1:13" ht="15">
      <c r="A2118" s="282">
        <v>45853</v>
      </c>
      <c r="B2118" s="55" t="s">
        <v>4413</v>
      </c>
      <c r="C2118" s="786">
        <v>83110</v>
      </c>
      <c r="D2118" s="786" t="s">
        <v>3038</v>
      </c>
      <c r="E2118" s="786">
        <v>90</v>
      </c>
      <c r="F2118" s="786">
        <v>4010</v>
      </c>
      <c r="G2118" s="786" t="s">
        <v>4441</v>
      </c>
      <c r="H2118" s="786" t="s">
        <v>1573</v>
      </c>
      <c r="J2118" s="786">
        <v>1</v>
      </c>
      <c r="K2118" s="786">
        <v>9.07</v>
      </c>
      <c r="L2118" s="786">
        <v>9.07</v>
      </c>
      <c r="M2118" s="55" t="s">
        <v>2455</v>
      </c>
    </row>
    <row r="2119" spans="1:13" ht="15">
      <c r="A2119" s="282">
        <v>45853</v>
      </c>
      <c r="B2119" s="55" t="s">
        <v>4413</v>
      </c>
      <c r="C2119" s="784">
        <v>83099</v>
      </c>
      <c r="D2119" s="784" t="s">
        <v>3130</v>
      </c>
      <c r="E2119" s="784">
        <v>100</v>
      </c>
      <c r="F2119" s="784">
        <v>4010</v>
      </c>
      <c r="G2119" s="784" t="s">
        <v>4442</v>
      </c>
      <c r="H2119" s="784" t="s">
        <v>1573</v>
      </c>
      <c r="J2119" s="784">
        <v>1</v>
      </c>
      <c r="K2119" s="784">
        <v>9.2100000000000009</v>
      </c>
      <c r="L2119" s="784">
        <v>9.2100000000000009</v>
      </c>
      <c r="M2119" s="55" t="s">
        <v>2455</v>
      </c>
    </row>
    <row r="2120" spans="1:13" ht="15">
      <c r="A2120" s="282">
        <v>45853</v>
      </c>
      <c r="B2120" s="55" t="s">
        <v>4413</v>
      </c>
      <c r="C2120" s="786">
        <v>80617</v>
      </c>
      <c r="D2120" s="786" t="s">
        <v>3099</v>
      </c>
      <c r="E2120" s="786">
        <v>90</v>
      </c>
      <c r="F2120" s="786">
        <v>4010</v>
      </c>
      <c r="G2120" s="786" t="s">
        <v>4443</v>
      </c>
      <c r="H2120" s="786" t="s">
        <v>1573</v>
      </c>
      <c r="J2120" s="786">
        <v>1</v>
      </c>
      <c r="K2120" s="786">
        <v>6.4</v>
      </c>
      <c r="L2120" s="786">
        <v>6.4</v>
      </c>
      <c r="M2120" s="55" t="s">
        <v>2455</v>
      </c>
    </row>
    <row r="2121" spans="1:13" ht="15">
      <c r="A2121" s="282">
        <v>45853</v>
      </c>
      <c r="B2121" s="55" t="s">
        <v>4413</v>
      </c>
      <c r="C2121" s="784">
        <v>67377</v>
      </c>
      <c r="D2121" s="784" t="s">
        <v>3205</v>
      </c>
      <c r="E2121" s="784">
        <v>90</v>
      </c>
      <c r="F2121" s="784">
        <v>4010</v>
      </c>
      <c r="G2121" s="784" t="s">
        <v>4235</v>
      </c>
      <c r="H2121" s="784" t="s">
        <v>1573</v>
      </c>
      <c r="J2121" s="784">
        <v>1</v>
      </c>
      <c r="K2121" s="784">
        <v>4.2</v>
      </c>
      <c r="L2121" s="784">
        <v>4.2</v>
      </c>
      <c r="M2121" s="55" t="s">
        <v>2455</v>
      </c>
    </row>
    <row r="2122" spans="1:13" ht="15">
      <c r="A2122" s="282">
        <v>45853</v>
      </c>
      <c r="B2122" s="55" t="s">
        <v>4413</v>
      </c>
      <c r="C2122" s="786">
        <v>82591</v>
      </c>
      <c r="D2122" s="786" t="s">
        <v>2487</v>
      </c>
      <c r="E2122" s="786">
        <v>130</v>
      </c>
      <c r="F2122" s="786">
        <v>4010</v>
      </c>
      <c r="G2122" s="786" t="s">
        <v>4444</v>
      </c>
      <c r="H2122" s="786" t="s">
        <v>1573</v>
      </c>
      <c r="J2122" s="786">
        <v>1</v>
      </c>
      <c r="K2122" s="786">
        <v>4.82</v>
      </c>
      <c r="L2122" s="786">
        <v>4.82</v>
      </c>
      <c r="M2122" s="55" t="s">
        <v>2455</v>
      </c>
    </row>
    <row r="2123" spans="1:13" ht="15">
      <c r="A2123" s="282">
        <v>45853</v>
      </c>
      <c r="B2123" s="55" t="s">
        <v>4413</v>
      </c>
      <c r="C2123" s="784">
        <v>83097</v>
      </c>
      <c r="D2123" s="784" t="s">
        <v>3918</v>
      </c>
      <c r="E2123" s="784">
        <v>100</v>
      </c>
      <c r="F2123" s="784">
        <v>4010</v>
      </c>
      <c r="G2123" s="784" t="s">
        <v>4445</v>
      </c>
      <c r="H2123" s="784" t="s">
        <v>1573</v>
      </c>
      <c r="J2123" s="784">
        <v>1</v>
      </c>
      <c r="K2123" s="784">
        <v>5.17</v>
      </c>
      <c r="L2123" s="784">
        <v>5.17</v>
      </c>
      <c r="M2123" s="55" t="s">
        <v>2455</v>
      </c>
    </row>
    <row r="2124" spans="1:13" ht="15">
      <c r="A2124" s="282">
        <v>45853</v>
      </c>
      <c r="B2124" s="55" t="s">
        <v>4413</v>
      </c>
      <c r="C2124" s="786">
        <v>81347</v>
      </c>
      <c r="D2124" s="786" t="s">
        <v>3361</v>
      </c>
      <c r="E2124" s="786">
        <v>100</v>
      </c>
      <c r="F2124" s="786">
        <v>4010</v>
      </c>
      <c r="G2124" s="786" t="s">
        <v>4446</v>
      </c>
      <c r="H2124" s="786" t="s">
        <v>1573</v>
      </c>
      <c r="J2124" s="786">
        <v>1</v>
      </c>
      <c r="K2124" s="786">
        <v>8.08</v>
      </c>
      <c r="L2124" s="786">
        <v>8.08</v>
      </c>
      <c r="M2124" s="55" t="s">
        <v>2455</v>
      </c>
    </row>
    <row r="2125" spans="1:13" ht="15">
      <c r="A2125" s="282">
        <v>45853</v>
      </c>
      <c r="B2125" s="55" t="s">
        <v>4413</v>
      </c>
      <c r="C2125" s="784">
        <v>51218</v>
      </c>
      <c r="D2125" s="784" t="s">
        <v>4215</v>
      </c>
      <c r="E2125" s="784" t="s">
        <v>2230</v>
      </c>
      <c r="F2125" s="784">
        <v>4010</v>
      </c>
      <c r="G2125" s="784" t="s">
        <v>4447</v>
      </c>
      <c r="H2125" s="784" t="s">
        <v>1573</v>
      </c>
      <c r="J2125" s="784">
        <v>1</v>
      </c>
      <c r="K2125" s="784">
        <v>12.1</v>
      </c>
      <c r="L2125" s="784">
        <v>12.1</v>
      </c>
      <c r="M2125" s="55" t="s">
        <v>2455</v>
      </c>
    </row>
    <row r="2126" spans="1:13" ht="15">
      <c r="A2126" s="282">
        <v>45853</v>
      </c>
      <c r="B2126" s="55" t="s">
        <v>4413</v>
      </c>
      <c r="C2126" s="786">
        <v>82546</v>
      </c>
      <c r="D2126" s="786" t="s">
        <v>3576</v>
      </c>
      <c r="E2126" s="786">
        <v>100</v>
      </c>
      <c r="F2126" s="786">
        <v>4010</v>
      </c>
      <c r="G2126" s="786" t="s">
        <v>4448</v>
      </c>
      <c r="H2126" s="786" t="s">
        <v>1573</v>
      </c>
      <c r="J2126" s="786">
        <v>1</v>
      </c>
      <c r="K2126" s="786">
        <v>7.45</v>
      </c>
      <c r="L2126" s="786">
        <v>7.45</v>
      </c>
      <c r="M2126" s="55" t="s">
        <v>2455</v>
      </c>
    </row>
    <row r="2127" spans="1:13" ht="15">
      <c r="A2127" s="282">
        <v>45853</v>
      </c>
      <c r="B2127" s="55" t="s">
        <v>4413</v>
      </c>
      <c r="C2127" s="784">
        <v>67567</v>
      </c>
      <c r="D2127" s="784" t="s">
        <v>4449</v>
      </c>
      <c r="E2127" s="784">
        <v>85</v>
      </c>
      <c r="F2127" s="784">
        <v>4010</v>
      </c>
      <c r="G2127" s="784" t="s">
        <v>4450</v>
      </c>
      <c r="H2127" s="784" t="s">
        <v>1573</v>
      </c>
      <c r="J2127" s="784">
        <v>1</v>
      </c>
      <c r="K2127" s="784">
        <v>5.68</v>
      </c>
      <c r="L2127" s="784">
        <v>5.68</v>
      </c>
      <c r="M2127" s="55" t="s">
        <v>2455</v>
      </c>
    </row>
    <row r="2128" spans="1:13" ht="15">
      <c r="A2128" s="282">
        <v>45853</v>
      </c>
      <c r="B2128" s="55" t="s">
        <v>4413</v>
      </c>
      <c r="C2128" s="786">
        <v>81710</v>
      </c>
      <c r="D2128" s="786" t="s">
        <v>3837</v>
      </c>
      <c r="E2128" s="786">
        <v>90</v>
      </c>
      <c r="F2128" s="786">
        <v>4010</v>
      </c>
      <c r="G2128" s="786" t="s">
        <v>4451</v>
      </c>
      <c r="H2128" s="786" t="s">
        <v>1573</v>
      </c>
      <c r="J2128" s="786">
        <v>1</v>
      </c>
      <c r="K2128" s="786">
        <v>6.12</v>
      </c>
      <c r="L2128" s="786">
        <v>6.12</v>
      </c>
      <c r="M2128" s="55" t="s">
        <v>2455</v>
      </c>
    </row>
    <row r="2129" spans="1:14" ht="15">
      <c r="A2129" s="282">
        <v>45853</v>
      </c>
      <c r="B2129" s="55" t="s">
        <v>4413</v>
      </c>
      <c r="C2129" s="784">
        <v>82578</v>
      </c>
      <c r="D2129" s="784" t="s">
        <v>4054</v>
      </c>
      <c r="E2129" s="784">
        <v>110</v>
      </c>
      <c r="F2129" s="784">
        <v>4010</v>
      </c>
      <c r="G2129" s="784" t="s">
        <v>4452</v>
      </c>
      <c r="H2129" s="784" t="s">
        <v>1573</v>
      </c>
      <c r="J2129" s="784">
        <v>1</v>
      </c>
      <c r="K2129" s="784">
        <v>9.08</v>
      </c>
      <c r="L2129" s="784">
        <v>9.08</v>
      </c>
      <c r="M2129" s="55" t="s">
        <v>2455</v>
      </c>
    </row>
    <row r="2130" spans="1:14" ht="15">
      <c r="A2130" s="282">
        <v>45853</v>
      </c>
      <c r="B2130" s="55" t="s">
        <v>4453</v>
      </c>
      <c r="C2130" s="784">
        <v>82441</v>
      </c>
      <c r="D2130" s="784">
        <v>572</v>
      </c>
      <c r="E2130" s="784">
        <v>85</v>
      </c>
      <c r="F2130" s="784">
        <v>4010</v>
      </c>
      <c r="G2130" s="784" t="s">
        <v>4249</v>
      </c>
      <c r="H2130" s="784" t="s">
        <v>1573</v>
      </c>
      <c r="J2130" s="55">
        <v>-1</v>
      </c>
      <c r="K2130" s="791">
        <v>12.17</v>
      </c>
      <c r="L2130" s="791">
        <v>-12.17</v>
      </c>
      <c r="M2130" s="55" t="s">
        <v>2967</v>
      </c>
    </row>
    <row r="2131" spans="1:14" ht="15">
      <c r="A2131" s="282">
        <v>45853</v>
      </c>
      <c r="B2131" s="55" t="s">
        <v>4454</v>
      </c>
      <c r="C2131" s="784">
        <v>58662</v>
      </c>
      <c r="D2131" s="784">
        <v>522</v>
      </c>
      <c r="E2131" s="784" t="s">
        <v>2296</v>
      </c>
      <c r="F2131" s="784">
        <v>4010</v>
      </c>
      <c r="G2131" s="784" t="s">
        <v>4455</v>
      </c>
      <c r="H2131" s="784" t="s">
        <v>1573</v>
      </c>
      <c r="J2131" s="55">
        <v>-1</v>
      </c>
      <c r="K2131" s="791">
        <v>8.7899999999999991</v>
      </c>
      <c r="L2131" s="791">
        <v>-8.7899999999999991</v>
      </c>
      <c r="M2131" s="55" t="s">
        <v>2287</v>
      </c>
    </row>
    <row r="2132" spans="1:14" ht="15">
      <c r="A2132" s="282">
        <v>45853</v>
      </c>
      <c r="B2132" s="55" t="s">
        <v>4454</v>
      </c>
      <c r="C2132" s="786">
        <v>47078</v>
      </c>
      <c r="D2132" s="786" t="s">
        <v>4215</v>
      </c>
      <c r="E2132" s="786" t="s">
        <v>2061</v>
      </c>
      <c r="F2132" s="786">
        <v>4010</v>
      </c>
      <c r="G2132" s="786" t="s">
        <v>4456</v>
      </c>
      <c r="H2132" s="786" t="s">
        <v>1573</v>
      </c>
      <c r="J2132" s="55">
        <v>-1</v>
      </c>
      <c r="K2132" s="791">
        <v>10.72</v>
      </c>
      <c r="L2132" s="791">
        <v>-10.72</v>
      </c>
      <c r="M2132" s="55" t="s">
        <v>2287</v>
      </c>
    </row>
    <row r="2133" spans="1:14" ht="15">
      <c r="A2133" s="282">
        <v>45853</v>
      </c>
      <c r="B2133" s="55" t="s">
        <v>4454</v>
      </c>
      <c r="C2133" s="784">
        <v>81058</v>
      </c>
      <c r="D2133" s="784">
        <v>539</v>
      </c>
      <c r="E2133" s="784">
        <v>120</v>
      </c>
      <c r="F2133" s="784">
        <v>4010</v>
      </c>
      <c r="G2133" s="784" t="s">
        <v>4457</v>
      </c>
      <c r="H2133" s="784" t="s">
        <v>1573</v>
      </c>
      <c r="J2133" s="55">
        <v>-1</v>
      </c>
      <c r="K2133" s="791">
        <v>6.95</v>
      </c>
      <c r="L2133" s="791">
        <v>-6.95</v>
      </c>
      <c r="M2133" s="55" t="s">
        <v>2287</v>
      </c>
    </row>
    <row r="2134" spans="1:14" ht="15">
      <c r="A2134" s="783">
        <v>45856</v>
      </c>
      <c r="B2134" s="784" t="s">
        <v>4458</v>
      </c>
      <c r="C2134" s="784">
        <v>39973</v>
      </c>
      <c r="D2134" s="784" t="s">
        <v>2517</v>
      </c>
      <c r="E2134" s="784">
        <v>150</v>
      </c>
      <c r="F2134" s="784">
        <v>4010</v>
      </c>
      <c r="G2134" s="784" t="s">
        <v>2501</v>
      </c>
      <c r="H2134" s="784" t="s">
        <v>1573</v>
      </c>
      <c r="I2134" s="797">
        <v>7.75278901665328E+16</v>
      </c>
      <c r="J2134" s="784">
        <v>20</v>
      </c>
      <c r="K2134" s="784">
        <v>11.33</v>
      </c>
      <c r="L2134" s="793">
        <v>226.6</v>
      </c>
      <c r="M2134" s="55" t="s">
        <v>2509</v>
      </c>
      <c r="N2134" s="788" t="s">
        <v>4459</v>
      </c>
    </row>
    <row r="2135" spans="1:14" ht="15">
      <c r="A2135" s="886">
        <v>45856</v>
      </c>
      <c r="B2135" s="55" t="s">
        <v>4460</v>
      </c>
      <c r="C2135" s="784">
        <v>82911</v>
      </c>
      <c r="D2135" s="784" t="s">
        <v>4461</v>
      </c>
      <c r="E2135" s="784">
        <v>140</v>
      </c>
      <c r="F2135" s="784">
        <v>4010</v>
      </c>
      <c r="G2135" s="784" t="s">
        <v>3933</v>
      </c>
      <c r="H2135" s="784" t="s">
        <v>1573</v>
      </c>
      <c r="J2135" s="784">
        <v>1</v>
      </c>
      <c r="K2135" s="784">
        <v>12.5</v>
      </c>
      <c r="L2135" s="793">
        <v>12.5</v>
      </c>
      <c r="M2135" s="55" t="s">
        <v>2455</v>
      </c>
    </row>
    <row r="2136" spans="1:14" ht="15">
      <c r="A2136" s="887">
        <v>45856</v>
      </c>
      <c r="B2136" s="55" t="s">
        <v>4460</v>
      </c>
      <c r="C2136" s="786">
        <v>82679</v>
      </c>
      <c r="D2136" s="786" t="s">
        <v>2954</v>
      </c>
      <c r="E2136" s="786">
        <v>70</v>
      </c>
      <c r="F2136" s="786">
        <v>4010</v>
      </c>
      <c r="G2136" s="786" t="s">
        <v>3934</v>
      </c>
      <c r="H2136" s="786" t="s">
        <v>1573</v>
      </c>
      <c r="J2136" s="786">
        <v>1</v>
      </c>
      <c r="K2136" s="786">
        <v>10.55</v>
      </c>
      <c r="L2136" s="796">
        <v>10.55</v>
      </c>
      <c r="M2136" s="55" t="s">
        <v>2455</v>
      </c>
    </row>
    <row r="2137" spans="1:14" ht="15">
      <c r="A2137" s="886">
        <v>45856</v>
      </c>
      <c r="B2137" s="55" t="s">
        <v>4460</v>
      </c>
      <c r="C2137" s="784">
        <v>67550</v>
      </c>
      <c r="D2137" s="784" t="s">
        <v>3874</v>
      </c>
      <c r="E2137" s="784">
        <v>70</v>
      </c>
      <c r="F2137" s="784">
        <v>4010</v>
      </c>
      <c r="G2137" s="784" t="s">
        <v>4462</v>
      </c>
      <c r="H2137" s="784" t="s">
        <v>1573</v>
      </c>
      <c r="J2137" s="784">
        <v>1</v>
      </c>
      <c r="K2137" s="784">
        <v>5.86</v>
      </c>
      <c r="L2137" s="793">
        <v>5.86</v>
      </c>
      <c r="M2137" s="55" t="s">
        <v>2455</v>
      </c>
    </row>
    <row r="2138" spans="1:14" ht="15">
      <c r="A2138" s="887">
        <v>45856</v>
      </c>
      <c r="B2138" s="55" t="s">
        <v>4460</v>
      </c>
      <c r="C2138" s="786">
        <v>81710</v>
      </c>
      <c r="D2138" s="786" t="s">
        <v>3837</v>
      </c>
      <c r="E2138" s="786">
        <v>85</v>
      </c>
      <c r="F2138" s="786">
        <v>4010</v>
      </c>
      <c r="G2138" s="786" t="s">
        <v>4314</v>
      </c>
      <c r="H2138" s="786" t="s">
        <v>1573</v>
      </c>
      <c r="J2138" s="786">
        <v>1</v>
      </c>
      <c r="K2138" s="786">
        <v>5.85</v>
      </c>
      <c r="L2138" s="796">
        <v>5.85</v>
      </c>
      <c r="M2138" s="55" t="s">
        <v>2455</v>
      </c>
    </row>
    <row r="2139" spans="1:14" ht="15">
      <c r="A2139" s="886">
        <v>45856</v>
      </c>
      <c r="B2139" s="55" t="s">
        <v>4460</v>
      </c>
      <c r="C2139" s="784">
        <v>81347</v>
      </c>
      <c r="D2139" s="784" t="s">
        <v>3889</v>
      </c>
      <c r="E2139" s="784">
        <v>140</v>
      </c>
      <c r="F2139" s="784">
        <v>4010</v>
      </c>
      <c r="G2139" s="784" t="s">
        <v>3717</v>
      </c>
      <c r="H2139" s="784" t="s">
        <v>1573</v>
      </c>
      <c r="J2139" s="784">
        <v>1</v>
      </c>
      <c r="K2139" s="784">
        <v>8.08</v>
      </c>
      <c r="L2139" s="793">
        <v>8.08</v>
      </c>
      <c r="M2139" s="55" t="s">
        <v>2455</v>
      </c>
    </row>
    <row r="2140" spans="1:14" ht="15">
      <c r="A2140" s="887">
        <v>45856</v>
      </c>
      <c r="B2140" s="55" t="s">
        <v>4460</v>
      </c>
      <c r="C2140" s="786">
        <v>83094</v>
      </c>
      <c r="D2140" s="786" t="s">
        <v>3161</v>
      </c>
      <c r="E2140" s="786">
        <v>90</v>
      </c>
      <c r="F2140" s="786">
        <v>4010</v>
      </c>
      <c r="G2140" s="786" t="s">
        <v>4463</v>
      </c>
      <c r="H2140" s="786" t="s">
        <v>1573</v>
      </c>
      <c r="J2140" s="786">
        <v>1</v>
      </c>
      <c r="K2140" s="786">
        <v>6.69</v>
      </c>
      <c r="L2140" s="796">
        <v>6.69</v>
      </c>
      <c r="M2140" s="55" t="s">
        <v>2455</v>
      </c>
    </row>
    <row r="2141" spans="1:14" ht="15">
      <c r="A2141" s="886">
        <v>45856</v>
      </c>
      <c r="B2141" s="55" t="s">
        <v>4460</v>
      </c>
      <c r="C2141" s="784">
        <v>81340</v>
      </c>
      <c r="D2141" s="784" t="s">
        <v>2504</v>
      </c>
      <c r="E2141" s="784">
        <v>90</v>
      </c>
      <c r="F2141" s="784">
        <v>4010</v>
      </c>
      <c r="G2141" s="784" t="s">
        <v>3937</v>
      </c>
      <c r="H2141" s="784" t="s">
        <v>1573</v>
      </c>
      <c r="J2141" s="784">
        <v>2</v>
      </c>
      <c r="K2141" s="784">
        <v>5.93</v>
      </c>
      <c r="L2141" s="793">
        <v>11.86</v>
      </c>
      <c r="M2141" s="55" t="s">
        <v>2455</v>
      </c>
    </row>
    <row r="2142" spans="1:14" ht="15">
      <c r="A2142" s="887">
        <v>45856</v>
      </c>
      <c r="B2142" s="55" t="s">
        <v>4460</v>
      </c>
      <c r="C2142" s="786">
        <v>60363</v>
      </c>
      <c r="D2142" s="786" t="s">
        <v>3111</v>
      </c>
      <c r="E2142" s="786">
        <v>110</v>
      </c>
      <c r="F2142" s="786">
        <v>4010</v>
      </c>
      <c r="G2142" s="786" t="s">
        <v>3718</v>
      </c>
      <c r="H2142" s="786" t="s">
        <v>1573</v>
      </c>
      <c r="J2142" s="786">
        <v>1</v>
      </c>
      <c r="K2142" s="786">
        <v>7.84</v>
      </c>
      <c r="L2142" s="796">
        <v>7.84</v>
      </c>
      <c r="M2142" s="55" t="s">
        <v>2455</v>
      </c>
    </row>
    <row r="2143" spans="1:14" ht="15">
      <c r="A2143" s="886">
        <v>45856</v>
      </c>
      <c r="B2143" s="55" t="s">
        <v>4460</v>
      </c>
      <c r="C2143" s="784">
        <v>67862</v>
      </c>
      <c r="D2143" s="784" t="s">
        <v>3035</v>
      </c>
      <c r="E2143" s="784">
        <v>110</v>
      </c>
      <c r="F2143" s="784">
        <v>4010</v>
      </c>
      <c r="G2143" s="784" t="s">
        <v>4312</v>
      </c>
      <c r="H2143" s="784" t="s">
        <v>1573</v>
      </c>
      <c r="J2143" s="784">
        <v>1</v>
      </c>
      <c r="K2143" s="784">
        <v>5.47</v>
      </c>
      <c r="L2143" s="793">
        <v>5.47</v>
      </c>
      <c r="M2143" s="55" t="s">
        <v>2455</v>
      </c>
    </row>
    <row r="2144" spans="1:14" ht="15">
      <c r="A2144" s="887">
        <v>45856</v>
      </c>
      <c r="B2144" s="55" t="s">
        <v>4460</v>
      </c>
      <c r="C2144" s="786">
        <v>81946</v>
      </c>
      <c r="D2144" s="786" t="s">
        <v>4464</v>
      </c>
      <c r="E2144" s="786">
        <v>80</v>
      </c>
      <c r="F2144" s="786">
        <v>4010</v>
      </c>
      <c r="G2144" s="786" t="s">
        <v>3720</v>
      </c>
      <c r="H2144" s="786" t="s">
        <v>1573</v>
      </c>
      <c r="J2144" s="786">
        <v>1</v>
      </c>
      <c r="K2144" s="786">
        <v>8.3699999999999992</v>
      </c>
      <c r="L2144" s="796">
        <v>8.3699999999999992</v>
      </c>
      <c r="M2144" s="55" t="s">
        <v>2455</v>
      </c>
    </row>
    <row r="2145" spans="1:13" ht="15">
      <c r="A2145" s="886">
        <v>45856</v>
      </c>
      <c r="B2145" s="55" t="s">
        <v>4460</v>
      </c>
      <c r="C2145" s="784">
        <v>81764</v>
      </c>
      <c r="D2145" s="784" t="s">
        <v>4093</v>
      </c>
      <c r="E2145" s="784">
        <v>140</v>
      </c>
      <c r="F2145" s="784">
        <v>4010</v>
      </c>
      <c r="G2145" s="784" t="s">
        <v>3722</v>
      </c>
      <c r="H2145" s="784" t="s">
        <v>1573</v>
      </c>
      <c r="J2145" s="784">
        <v>1</v>
      </c>
      <c r="K2145" s="784">
        <v>3.92</v>
      </c>
      <c r="L2145" s="793">
        <v>3.92</v>
      </c>
      <c r="M2145" s="55" t="s">
        <v>2455</v>
      </c>
    </row>
    <row r="2146" spans="1:13" ht="15">
      <c r="A2146" s="887">
        <v>45856</v>
      </c>
      <c r="B2146" s="55" t="s">
        <v>4460</v>
      </c>
      <c r="C2146" s="786">
        <v>82985</v>
      </c>
      <c r="D2146" s="786" t="s">
        <v>4316</v>
      </c>
      <c r="E2146" s="786">
        <v>75</v>
      </c>
      <c r="F2146" s="786">
        <v>4010</v>
      </c>
      <c r="G2146" s="786" t="s">
        <v>3723</v>
      </c>
      <c r="H2146" s="786" t="s">
        <v>1573</v>
      </c>
      <c r="J2146" s="786">
        <v>1</v>
      </c>
      <c r="K2146" s="786">
        <v>5.08</v>
      </c>
      <c r="L2146" s="796">
        <v>5.08</v>
      </c>
      <c r="M2146" s="55" t="s">
        <v>2455</v>
      </c>
    </row>
    <row r="2147" spans="1:13" ht="15">
      <c r="A2147" s="886">
        <v>45856</v>
      </c>
      <c r="B2147" s="55" t="s">
        <v>4460</v>
      </c>
      <c r="C2147" s="784">
        <v>83088</v>
      </c>
      <c r="D2147" s="784" t="s">
        <v>4332</v>
      </c>
      <c r="E2147" s="784">
        <v>100</v>
      </c>
      <c r="F2147" s="784">
        <v>4010</v>
      </c>
      <c r="G2147" s="784" t="s">
        <v>3725</v>
      </c>
      <c r="H2147" s="784" t="s">
        <v>1573</v>
      </c>
      <c r="J2147" s="784">
        <v>1</v>
      </c>
      <c r="K2147" s="784">
        <v>9.6999999999999993</v>
      </c>
      <c r="L2147" s="793">
        <v>9.6999999999999993</v>
      </c>
      <c r="M2147" s="55" t="s">
        <v>2455</v>
      </c>
    </row>
    <row r="2148" spans="1:13" ht="15">
      <c r="A2148" s="887">
        <v>45856</v>
      </c>
      <c r="B2148" s="55" t="s">
        <v>4460</v>
      </c>
      <c r="C2148" s="786">
        <v>81340</v>
      </c>
      <c r="D2148" s="786" t="s">
        <v>2500</v>
      </c>
      <c r="E2148" s="786">
        <v>85</v>
      </c>
      <c r="F2148" s="786">
        <v>4010</v>
      </c>
      <c r="G2148" s="786" t="s">
        <v>4465</v>
      </c>
      <c r="H2148" s="786" t="s">
        <v>1573</v>
      </c>
      <c r="J2148" s="786">
        <v>1</v>
      </c>
      <c r="K2148" s="786">
        <v>5.91</v>
      </c>
      <c r="L2148" s="796">
        <v>5.91</v>
      </c>
      <c r="M2148" s="55" t="s">
        <v>2455</v>
      </c>
    </row>
    <row r="2149" spans="1:13" ht="15">
      <c r="A2149" s="886">
        <v>45856</v>
      </c>
      <c r="B2149" s="55" t="s">
        <v>4460</v>
      </c>
      <c r="C2149" s="784">
        <v>81338</v>
      </c>
      <c r="D2149" s="784" t="s">
        <v>2575</v>
      </c>
      <c r="E2149" s="784">
        <v>120</v>
      </c>
      <c r="F2149" s="784">
        <v>4010</v>
      </c>
      <c r="G2149" s="784" t="s">
        <v>3432</v>
      </c>
      <c r="H2149" s="784" t="s">
        <v>1573</v>
      </c>
      <c r="J2149" s="784">
        <v>1</v>
      </c>
      <c r="K2149" s="784">
        <v>7.2</v>
      </c>
      <c r="L2149" s="793">
        <v>7.2</v>
      </c>
      <c r="M2149" s="55" t="s">
        <v>2455</v>
      </c>
    </row>
    <row r="2150" spans="1:13" ht="15">
      <c r="A2150" s="887">
        <v>45856</v>
      </c>
      <c r="B2150" s="55" t="s">
        <v>4460</v>
      </c>
      <c r="C2150" s="786">
        <v>82646</v>
      </c>
      <c r="D2150" s="786" t="s">
        <v>3049</v>
      </c>
      <c r="E2150" s="786">
        <v>100</v>
      </c>
      <c r="F2150" s="786">
        <v>4010</v>
      </c>
      <c r="G2150" s="786" t="s">
        <v>3726</v>
      </c>
      <c r="H2150" s="786" t="s">
        <v>1573</v>
      </c>
      <c r="J2150" s="786">
        <v>1</v>
      </c>
      <c r="K2150" s="786">
        <v>4.04</v>
      </c>
      <c r="L2150" s="796">
        <v>4.04</v>
      </c>
      <c r="M2150" s="55" t="s">
        <v>2455</v>
      </c>
    </row>
    <row r="2151" spans="1:13" ht="15">
      <c r="A2151" s="886">
        <v>45856</v>
      </c>
      <c r="B2151" s="55" t="s">
        <v>4460</v>
      </c>
      <c r="C2151" s="784">
        <v>83099</v>
      </c>
      <c r="D2151" s="784" t="s">
        <v>3099</v>
      </c>
      <c r="E2151" s="784">
        <v>140</v>
      </c>
      <c r="F2151" s="784">
        <v>4010</v>
      </c>
      <c r="G2151" s="784" t="s">
        <v>3727</v>
      </c>
      <c r="H2151" s="784" t="s">
        <v>1573</v>
      </c>
      <c r="J2151" s="784">
        <v>5</v>
      </c>
      <c r="K2151" s="784">
        <v>9.2100000000000009</v>
      </c>
      <c r="L2151" s="793">
        <v>46.05</v>
      </c>
      <c r="M2151" s="55" t="s">
        <v>2455</v>
      </c>
    </row>
    <row r="2152" spans="1:13" ht="15">
      <c r="A2152" s="887">
        <v>45856</v>
      </c>
      <c r="B2152" s="55" t="s">
        <v>4460</v>
      </c>
      <c r="C2152" s="786">
        <v>82984</v>
      </c>
      <c r="D2152" s="786" t="s">
        <v>4370</v>
      </c>
      <c r="E2152" s="786">
        <v>85</v>
      </c>
      <c r="F2152" s="786">
        <v>4010</v>
      </c>
      <c r="G2152" s="786" t="s">
        <v>3728</v>
      </c>
      <c r="H2152" s="786" t="s">
        <v>1573</v>
      </c>
      <c r="J2152" s="786">
        <v>5</v>
      </c>
      <c r="K2152" s="786">
        <v>5.54</v>
      </c>
      <c r="L2152" s="796">
        <v>27.7</v>
      </c>
      <c r="M2152" s="55" t="s">
        <v>2455</v>
      </c>
    </row>
    <row r="2153" spans="1:13" ht="15">
      <c r="A2153" s="886">
        <v>45856</v>
      </c>
      <c r="B2153" s="55" t="s">
        <v>4460</v>
      </c>
      <c r="C2153" s="784">
        <v>82646</v>
      </c>
      <c r="D2153" s="784" t="s">
        <v>3043</v>
      </c>
      <c r="E2153" s="784">
        <v>120</v>
      </c>
      <c r="F2153" s="784">
        <v>4010</v>
      </c>
      <c r="G2153" s="784" t="s">
        <v>3938</v>
      </c>
      <c r="H2153" s="784" t="s">
        <v>1573</v>
      </c>
      <c r="J2153" s="784">
        <v>2</v>
      </c>
      <c r="K2153" s="784">
        <v>4.04</v>
      </c>
      <c r="L2153" s="793">
        <v>8.08</v>
      </c>
      <c r="M2153" s="55" t="s">
        <v>2455</v>
      </c>
    </row>
    <row r="2154" spans="1:13" ht="15">
      <c r="A2154" s="887">
        <v>45856</v>
      </c>
      <c r="B2154" s="55" t="s">
        <v>4460</v>
      </c>
      <c r="C2154" s="786">
        <v>82916</v>
      </c>
      <c r="D2154" s="786" t="s">
        <v>3182</v>
      </c>
      <c r="E2154" s="786">
        <v>110</v>
      </c>
      <c r="F2154" s="786">
        <v>4010</v>
      </c>
      <c r="G2154" s="786" t="s">
        <v>3729</v>
      </c>
      <c r="H2154" s="786" t="s">
        <v>1573</v>
      </c>
      <c r="J2154" s="786">
        <v>2</v>
      </c>
      <c r="K2154" s="786">
        <v>8.3699999999999992</v>
      </c>
      <c r="L2154" s="796">
        <v>16.739999999999998</v>
      </c>
      <c r="M2154" s="55" t="s">
        <v>2455</v>
      </c>
    </row>
    <row r="2155" spans="1:13" ht="15">
      <c r="A2155" s="886">
        <v>45856</v>
      </c>
      <c r="B2155" s="55" t="s">
        <v>4460</v>
      </c>
      <c r="C2155" s="784">
        <v>82950</v>
      </c>
      <c r="D2155" s="784" t="s">
        <v>3125</v>
      </c>
      <c r="E2155" s="784">
        <v>110</v>
      </c>
      <c r="F2155" s="784">
        <v>4010</v>
      </c>
      <c r="G2155" s="784" t="s">
        <v>3730</v>
      </c>
      <c r="H2155" s="784" t="s">
        <v>1573</v>
      </c>
      <c r="J2155" s="784">
        <v>2</v>
      </c>
      <c r="K2155" s="784">
        <v>10.24</v>
      </c>
      <c r="L2155" s="793">
        <v>20.48</v>
      </c>
      <c r="M2155" s="55" t="s">
        <v>2455</v>
      </c>
    </row>
    <row r="2156" spans="1:13" ht="15">
      <c r="A2156" s="887">
        <v>45856</v>
      </c>
      <c r="B2156" s="55" t="s">
        <v>4460</v>
      </c>
      <c r="C2156" s="786">
        <v>82645</v>
      </c>
      <c r="D2156" s="786" t="s">
        <v>3586</v>
      </c>
      <c r="E2156" s="786">
        <v>120</v>
      </c>
      <c r="F2156" s="786">
        <v>4010</v>
      </c>
      <c r="G2156" s="786" t="s">
        <v>3434</v>
      </c>
      <c r="H2156" s="786" t="s">
        <v>1573</v>
      </c>
      <c r="J2156" s="786">
        <v>3</v>
      </c>
      <c r="K2156" s="786">
        <v>4.7</v>
      </c>
      <c r="L2156" s="796">
        <v>14.1</v>
      </c>
      <c r="M2156" s="55" t="s">
        <v>2455</v>
      </c>
    </row>
    <row r="2157" spans="1:13" ht="15">
      <c r="A2157" s="886">
        <v>45856</v>
      </c>
      <c r="B2157" s="55" t="s">
        <v>4460</v>
      </c>
      <c r="C2157" s="784">
        <v>68144</v>
      </c>
      <c r="D2157" s="784" t="s">
        <v>2493</v>
      </c>
      <c r="E2157" s="784">
        <v>85</v>
      </c>
      <c r="F2157" s="784">
        <v>4010</v>
      </c>
      <c r="G2157" s="784" t="s">
        <v>3731</v>
      </c>
      <c r="H2157" s="784" t="s">
        <v>1573</v>
      </c>
      <c r="J2157" s="784">
        <v>3</v>
      </c>
      <c r="K2157" s="784">
        <v>6</v>
      </c>
      <c r="L2157" s="793">
        <v>18</v>
      </c>
      <c r="M2157" s="55" t="s">
        <v>2455</v>
      </c>
    </row>
    <row r="2158" spans="1:13" ht="15">
      <c r="A2158" s="886">
        <v>45857</v>
      </c>
      <c r="B2158" s="55" t="s">
        <v>4466</v>
      </c>
      <c r="C2158" s="784">
        <v>81318</v>
      </c>
      <c r="D2158" s="784" t="s">
        <v>3260</v>
      </c>
      <c r="E2158" s="784">
        <v>160</v>
      </c>
      <c r="F2158" s="784">
        <v>4010</v>
      </c>
      <c r="G2158" s="784" t="s">
        <v>4467</v>
      </c>
      <c r="H2158" s="784" t="s">
        <v>1573</v>
      </c>
      <c r="J2158" s="784">
        <v>1</v>
      </c>
      <c r="K2158" s="784">
        <v>6.43</v>
      </c>
      <c r="L2158" s="793">
        <v>6.43</v>
      </c>
      <c r="M2158" s="55" t="s">
        <v>2455</v>
      </c>
    </row>
    <row r="2159" spans="1:13" ht="15">
      <c r="A2159" s="887">
        <v>45857</v>
      </c>
      <c r="B2159" s="55" t="s">
        <v>4466</v>
      </c>
      <c r="C2159" s="786">
        <v>83092</v>
      </c>
      <c r="D2159" s="786" t="s">
        <v>4313</v>
      </c>
      <c r="E2159" s="786">
        <v>100</v>
      </c>
      <c r="F2159" s="786">
        <v>4010</v>
      </c>
      <c r="G2159" s="786" t="s">
        <v>4468</v>
      </c>
      <c r="H2159" s="786" t="s">
        <v>1573</v>
      </c>
      <c r="J2159" s="786">
        <v>1</v>
      </c>
      <c r="K2159" s="786">
        <v>4.47</v>
      </c>
      <c r="L2159" s="796">
        <v>4.47</v>
      </c>
      <c r="M2159" s="55" t="s">
        <v>2455</v>
      </c>
    </row>
    <row r="2160" spans="1:13" ht="15">
      <c r="A2160" s="886">
        <v>45857</v>
      </c>
      <c r="B2160" s="55" t="s">
        <v>4466</v>
      </c>
      <c r="C2160" s="784">
        <v>82884</v>
      </c>
      <c r="D2160" s="784" t="s">
        <v>4469</v>
      </c>
      <c r="E2160" s="784">
        <v>140</v>
      </c>
      <c r="F2160" s="784">
        <v>4010</v>
      </c>
      <c r="G2160" s="784" t="s">
        <v>4470</v>
      </c>
      <c r="H2160" s="784" t="s">
        <v>1573</v>
      </c>
      <c r="J2160" s="784">
        <v>1</v>
      </c>
      <c r="K2160" s="784">
        <v>13.5</v>
      </c>
      <c r="L2160" s="793">
        <v>13.5</v>
      </c>
      <c r="M2160" s="55" t="s">
        <v>2455</v>
      </c>
    </row>
    <row r="2161" spans="1:13" ht="15">
      <c r="A2161" s="887">
        <v>45857</v>
      </c>
      <c r="B2161" s="55" t="s">
        <v>4466</v>
      </c>
      <c r="C2161" s="786">
        <v>83108</v>
      </c>
      <c r="D2161" s="786" t="s">
        <v>3298</v>
      </c>
      <c r="E2161" s="786">
        <v>130</v>
      </c>
      <c r="F2161" s="786">
        <v>4010</v>
      </c>
      <c r="G2161" s="786" t="s">
        <v>4471</v>
      </c>
      <c r="H2161" s="786" t="s">
        <v>1573</v>
      </c>
      <c r="J2161" s="786">
        <v>1</v>
      </c>
      <c r="K2161" s="786">
        <v>6.2</v>
      </c>
      <c r="L2161" s="796">
        <v>6.2</v>
      </c>
      <c r="M2161" s="55" t="s">
        <v>2455</v>
      </c>
    </row>
    <row r="2162" spans="1:13" ht="15">
      <c r="A2162" s="886">
        <v>45857</v>
      </c>
      <c r="B2162" s="55" t="s">
        <v>4466</v>
      </c>
      <c r="C2162" s="784">
        <v>82499</v>
      </c>
      <c r="D2162" s="784" t="s">
        <v>4472</v>
      </c>
      <c r="E2162" s="784">
        <v>130</v>
      </c>
      <c r="F2162" s="784">
        <v>4010</v>
      </c>
      <c r="G2162" s="784" t="s">
        <v>4473</v>
      </c>
      <c r="H2162" s="784" t="s">
        <v>1573</v>
      </c>
      <c r="J2162" s="784">
        <v>1</v>
      </c>
      <c r="K2162" s="784">
        <v>6.01</v>
      </c>
      <c r="L2162" s="793">
        <v>6.01</v>
      </c>
      <c r="M2162" s="55" t="s">
        <v>2455</v>
      </c>
    </row>
    <row r="2163" spans="1:13" ht="15">
      <c r="A2163" s="887">
        <v>45857</v>
      </c>
      <c r="B2163" s="55" t="s">
        <v>4466</v>
      </c>
      <c r="C2163" s="786">
        <v>81315</v>
      </c>
      <c r="D2163" s="786" t="s">
        <v>3453</v>
      </c>
      <c r="E2163" s="786">
        <v>75</v>
      </c>
      <c r="F2163" s="786">
        <v>4010</v>
      </c>
      <c r="G2163" s="786" t="s">
        <v>3955</v>
      </c>
      <c r="H2163" s="786" t="s">
        <v>1573</v>
      </c>
      <c r="J2163" s="786">
        <v>1</v>
      </c>
      <c r="K2163" s="786">
        <v>5.53</v>
      </c>
      <c r="L2163" s="796">
        <v>5.53</v>
      </c>
      <c r="M2163" s="55" t="s">
        <v>2455</v>
      </c>
    </row>
    <row r="2164" spans="1:13" ht="15">
      <c r="A2164" s="886">
        <v>45857</v>
      </c>
      <c r="B2164" s="55" t="s">
        <v>4466</v>
      </c>
      <c r="C2164" s="784">
        <v>82548</v>
      </c>
      <c r="D2164" s="784" t="s">
        <v>2527</v>
      </c>
      <c r="E2164" s="784">
        <v>90</v>
      </c>
      <c r="F2164" s="784">
        <v>4010</v>
      </c>
      <c r="G2164" s="784" t="s">
        <v>2396</v>
      </c>
      <c r="H2164" s="784" t="s">
        <v>1573</v>
      </c>
      <c r="J2164" s="784">
        <v>1</v>
      </c>
      <c r="K2164" s="784">
        <v>10.01</v>
      </c>
      <c r="L2164" s="793">
        <v>10.01</v>
      </c>
      <c r="M2164" s="55" t="s">
        <v>2455</v>
      </c>
    </row>
    <row r="2165" spans="1:13" ht="15">
      <c r="A2165" s="887">
        <v>45857</v>
      </c>
      <c r="B2165" s="55" t="s">
        <v>4466</v>
      </c>
      <c r="C2165" s="786">
        <v>83097</v>
      </c>
      <c r="D2165" s="786" t="s">
        <v>3210</v>
      </c>
      <c r="E2165" s="786">
        <v>100</v>
      </c>
      <c r="F2165" s="786">
        <v>4010</v>
      </c>
      <c r="G2165" s="786" t="s">
        <v>3957</v>
      </c>
      <c r="H2165" s="786" t="s">
        <v>1573</v>
      </c>
      <c r="J2165" s="786">
        <v>1</v>
      </c>
      <c r="K2165" s="786">
        <v>5.17</v>
      </c>
      <c r="L2165" s="796">
        <v>5.17</v>
      </c>
      <c r="M2165" s="55" t="s">
        <v>2455</v>
      </c>
    </row>
    <row r="2166" spans="1:13" ht="15">
      <c r="A2166" s="886">
        <v>45857</v>
      </c>
      <c r="B2166" s="55" t="s">
        <v>4466</v>
      </c>
      <c r="C2166" s="784">
        <v>82604</v>
      </c>
      <c r="D2166" s="784" t="s">
        <v>3159</v>
      </c>
      <c r="E2166" s="784">
        <v>140</v>
      </c>
      <c r="F2166" s="784">
        <v>4010</v>
      </c>
      <c r="G2166" s="784" t="s">
        <v>3958</v>
      </c>
      <c r="H2166" s="784" t="s">
        <v>1573</v>
      </c>
      <c r="J2166" s="784">
        <v>1</v>
      </c>
      <c r="K2166" s="784">
        <v>5.91</v>
      </c>
      <c r="L2166" s="793">
        <v>5.91</v>
      </c>
      <c r="M2166" s="55" t="s">
        <v>2455</v>
      </c>
    </row>
    <row r="2167" spans="1:13" ht="15">
      <c r="A2167" s="887">
        <v>45857</v>
      </c>
      <c r="B2167" s="55" t="s">
        <v>4466</v>
      </c>
      <c r="C2167" s="786">
        <v>82896</v>
      </c>
      <c r="D2167" s="786" t="s">
        <v>3210</v>
      </c>
      <c r="E2167" s="786">
        <v>100</v>
      </c>
      <c r="F2167" s="786">
        <v>4010</v>
      </c>
      <c r="G2167" s="786" t="s">
        <v>4309</v>
      </c>
      <c r="H2167" s="786" t="s">
        <v>1573</v>
      </c>
      <c r="J2167" s="786">
        <v>1</v>
      </c>
      <c r="K2167" s="786">
        <v>8.86</v>
      </c>
      <c r="L2167" s="796">
        <v>8.86</v>
      </c>
      <c r="M2167" s="55" t="s">
        <v>2455</v>
      </c>
    </row>
    <row r="2168" spans="1:13" ht="15">
      <c r="A2168" s="886">
        <v>45857</v>
      </c>
      <c r="B2168" s="55" t="s">
        <v>4466</v>
      </c>
      <c r="C2168" s="784">
        <v>83007</v>
      </c>
      <c r="D2168" s="784" t="s">
        <v>3037</v>
      </c>
      <c r="E2168" s="784">
        <v>75</v>
      </c>
      <c r="F2168" s="784">
        <v>4010</v>
      </c>
      <c r="G2168" s="784" t="s">
        <v>3737</v>
      </c>
      <c r="H2168" s="784" t="s">
        <v>1573</v>
      </c>
      <c r="J2168" s="784">
        <v>1</v>
      </c>
      <c r="K2168" s="784">
        <v>6.08</v>
      </c>
      <c r="L2168" s="793">
        <v>6.08</v>
      </c>
      <c r="M2168" s="55" t="s">
        <v>2455</v>
      </c>
    </row>
    <row r="2169" spans="1:13" ht="15">
      <c r="A2169" s="887">
        <v>45857</v>
      </c>
      <c r="B2169" s="55" t="s">
        <v>4466</v>
      </c>
      <c r="C2169" s="786">
        <v>81666</v>
      </c>
      <c r="D2169" s="786" t="s">
        <v>3766</v>
      </c>
      <c r="E2169" s="786">
        <v>85</v>
      </c>
      <c r="F2169" s="786">
        <v>4010</v>
      </c>
      <c r="G2169" s="786" t="s">
        <v>3738</v>
      </c>
      <c r="H2169" s="786" t="s">
        <v>1573</v>
      </c>
      <c r="J2169" s="786">
        <v>1</v>
      </c>
      <c r="K2169" s="786">
        <v>5.74</v>
      </c>
      <c r="L2169" s="796">
        <v>5.74</v>
      </c>
      <c r="M2169" s="55" t="s">
        <v>2455</v>
      </c>
    </row>
    <row r="2170" spans="1:13" ht="15">
      <c r="A2170" s="886">
        <v>45857</v>
      </c>
      <c r="B2170" s="55" t="s">
        <v>4466</v>
      </c>
      <c r="C2170" s="784">
        <v>82717</v>
      </c>
      <c r="D2170" s="784" t="s">
        <v>3230</v>
      </c>
      <c r="E2170" s="784">
        <v>80</v>
      </c>
      <c r="F2170" s="784">
        <v>4010</v>
      </c>
      <c r="G2170" s="784" t="s">
        <v>3741</v>
      </c>
      <c r="H2170" s="784" t="s">
        <v>1573</v>
      </c>
      <c r="J2170" s="784">
        <v>1</v>
      </c>
      <c r="K2170" s="784">
        <v>9.2799999999999994</v>
      </c>
      <c r="L2170" s="793">
        <v>9.2799999999999994</v>
      </c>
      <c r="M2170" s="55" t="s">
        <v>2455</v>
      </c>
    </row>
    <row r="2171" spans="1:13" ht="15">
      <c r="A2171" s="887">
        <v>45857</v>
      </c>
      <c r="B2171" s="55" t="s">
        <v>4466</v>
      </c>
      <c r="C2171" s="786">
        <v>82568</v>
      </c>
      <c r="D2171" s="786" t="s">
        <v>2900</v>
      </c>
      <c r="E2171" s="786">
        <v>110</v>
      </c>
      <c r="F2171" s="786">
        <v>4010</v>
      </c>
      <c r="G2171" s="786" t="s">
        <v>3742</v>
      </c>
      <c r="H2171" s="786" t="s">
        <v>1573</v>
      </c>
      <c r="J2171" s="786">
        <v>1</v>
      </c>
      <c r="K2171" s="786">
        <v>10.42</v>
      </c>
      <c r="L2171" s="796">
        <v>10.42</v>
      </c>
      <c r="M2171" s="55" t="s">
        <v>2455</v>
      </c>
    </row>
    <row r="2172" spans="1:13" ht="15">
      <c r="A2172" s="886">
        <v>45857</v>
      </c>
      <c r="B2172" s="55" t="s">
        <v>4466</v>
      </c>
      <c r="C2172" s="784">
        <v>82646</v>
      </c>
      <c r="D2172" s="784" t="s">
        <v>3043</v>
      </c>
      <c r="E2172" s="784">
        <v>100</v>
      </c>
      <c r="F2172" s="784">
        <v>4010</v>
      </c>
      <c r="G2172" s="784" t="s">
        <v>3931</v>
      </c>
      <c r="H2172" s="784" t="s">
        <v>1573</v>
      </c>
      <c r="J2172" s="784">
        <v>1</v>
      </c>
      <c r="K2172" s="784">
        <v>4.04</v>
      </c>
      <c r="L2172" s="793">
        <v>4.04</v>
      </c>
      <c r="M2172" s="55" t="s">
        <v>2455</v>
      </c>
    </row>
    <row r="2173" spans="1:13" ht="15">
      <c r="A2173" s="887">
        <v>45857</v>
      </c>
      <c r="B2173" s="55" t="s">
        <v>4466</v>
      </c>
      <c r="C2173" s="786">
        <v>81613</v>
      </c>
      <c r="D2173" s="786" t="s">
        <v>2434</v>
      </c>
      <c r="E2173" s="786">
        <v>90</v>
      </c>
      <c r="F2173" s="786">
        <v>4010</v>
      </c>
      <c r="G2173" s="786" t="s">
        <v>3743</v>
      </c>
      <c r="H2173" s="786" t="s">
        <v>1573</v>
      </c>
      <c r="J2173" s="786">
        <v>1</v>
      </c>
      <c r="K2173" s="786">
        <v>6.79</v>
      </c>
      <c r="L2173" s="796">
        <v>6.79</v>
      </c>
      <c r="M2173" s="55" t="s">
        <v>2455</v>
      </c>
    </row>
    <row r="2174" spans="1:13" ht="15">
      <c r="A2174" s="886">
        <v>45857</v>
      </c>
      <c r="B2174" s="55" t="s">
        <v>4466</v>
      </c>
      <c r="C2174" s="784">
        <v>67550</v>
      </c>
      <c r="D2174" s="784" t="s">
        <v>4474</v>
      </c>
      <c r="E2174" s="784">
        <v>80</v>
      </c>
      <c r="F2174" s="784">
        <v>4010</v>
      </c>
      <c r="G2174" s="784" t="s">
        <v>3744</v>
      </c>
      <c r="H2174" s="784" t="s">
        <v>1573</v>
      </c>
      <c r="J2174" s="784">
        <v>1</v>
      </c>
      <c r="K2174" s="784">
        <v>5.86</v>
      </c>
      <c r="L2174" s="793">
        <v>5.86</v>
      </c>
      <c r="M2174" s="55" t="s">
        <v>2455</v>
      </c>
    </row>
    <row r="2175" spans="1:13" ht="15">
      <c r="A2175" s="887">
        <v>45857</v>
      </c>
      <c r="B2175" s="55" t="s">
        <v>4466</v>
      </c>
      <c r="C2175" s="786">
        <v>81318</v>
      </c>
      <c r="D2175" s="786" t="s">
        <v>3065</v>
      </c>
      <c r="E2175" s="786">
        <v>130</v>
      </c>
      <c r="F2175" s="786">
        <v>4010</v>
      </c>
      <c r="G2175" s="786" t="s">
        <v>3745</v>
      </c>
      <c r="H2175" s="786" t="s">
        <v>1573</v>
      </c>
      <c r="J2175" s="786">
        <v>1</v>
      </c>
      <c r="K2175" s="786">
        <v>5.56</v>
      </c>
      <c r="L2175" s="796">
        <v>5.56</v>
      </c>
      <c r="M2175" s="55" t="s">
        <v>2455</v>
      </c>
    </row>
    <row r="2176" spans="1:13" ht="15">
      <c r="A2176" s="886">
        <v>45857</v>
      </c>
      <c r="B2176" s="55" t="s">
        <v>4466</v>
      </c>
      <c r="C2176" s="784">
        <v>58662</v>
      </c>
      <c r="D2176" s="784" t="s">
        <v>3770</v>
      </c>
      <c r="E2176" s="784" t="s">
        <v>2061</v>
      </c>
      <c r="F2176" s="784">
        <v>4010</v>
      </c>
      <c r="G2176" s="784" t="s">
        <v>4475</v>
      </c>
      <c r="H2176" s="784" t="s">
        <v>1573</v>
      </c>
      <c r="J2176" s="784">
        <v>1</v>
      </c>
      <c r="K2176" s="784">
        <v>10.43</v>
      </c>
      <c r="L2176" s="793">
        <v>10.43</v>
      </c>
      <c r="M2176" s="55" t="s">
        <v>2455</v>
      </c>
    </row>
    <row r="2177" spans="1:14" ht="15">
      <c r="A2177" s="887">
        <v>45857</v>
      </c>
      <c r="B2177" s="55" t="s">
        <v>4466</v>
      </c>
      <c r="C2177" s="786">
        <v>66930</v>
      </c>
      <c r="D2177" s="786" t="s">
        <v>2493</v>
      </c>
      <c r="E2177" s="786">
        <v>80</v>
      </c>
      <c r="F2177" s="786">
        <v>4010</v>
      </c>
      <c r="G2177" s="786" t="s">
        <v>3961</v>
      </c>
      <c r="H2177" s="786" t="s">
        <v>1573</v>
      </c>
      <c r="J2177" s="786">
        <v>1</v>
      </c>
      <c r="K2177" s="786">
        <v>11.03</v>
      </c>
      <c r="L2177" s="796">
        <v>11.03</v>
      </c>
      <c r="M2177" s="55" t="s">
        <v>2455</v>
      </c>
    </row>
    <row r="2178" spans="1:14" ht="15">
      <c r="A2178" s="886">
        <v>45857</v>
      </c>
      <c r="B2178" s="55" t="s">
        <v>4466</v>
      </c>
      <c r="C2178" s="784">
        <v>80868</v>
      </c>
      <c r="D2178" s="784" t="s">
        <v>4476</v>
      </c>
      <c r="E2178" s="784">
        <v>75</v>
      </c>
      <c r="F2178" s="784">
        <v>4010</v>
      </c>
      <c r="G2178" s="784" t="s">
        <v>4310</v>
      </c>
      <c r="H2178" s="784" t="s">
        <v>1573</v>
      </c>
      <c r="J2178" s="784">
        <v>1</v>
      </c>
      <c r="K2178" s="784">
        <v>8.0299999999999994</v>
      </c>
      <c r="L2178" s="793">
        <v>8.0299999999999994</v>
      </c>
      <c r="M2178" s="55" t="s">
        <v>2455</v>
      </c>
    </row>
    <row r="2179" spans="1:14" ht="15">
      <c r="A2179" s="887">
        <v>45857</v>
      </c>
      <c r="B2179" s="55" t="s">
        <v>4466</v>
      </c>
      <c r="C2179" s="786">
        <v>67755</v>
      </c>
      <c r="D2179" s="786" t="s">
        <v>3051</v>
      </c>
      <c r="E2179" s="786">
        <v>70</v>
      </c>
      <c r="F2179" s="786">
        <v>4010</v>
      </c>
      <c r="G2179" s="786" t="s">
        <v>3932</v>
      </c>
      <c r="H2179" s="786" t="s">
        <v>1573</v>
      </c>
      <c r="J2179" s="786">
        <v>1</v>
      </c>
      <c r="K2179" s="786">
        <v>6.36</v>
      </c>
      <c r="L2179" s="796">
        <v>6.36</v>
      </c>
      <c r="M2179" s="55" t="s">
        <v>2455</v>
      </c>
    </row>
    <row r="2180" spans="1:14" ht="15">
      <c r="A2180" s="783">
        <v>45857</v>
      </c>
      <c r="B2180" s="784" t="s">
        <v>4477</v>
      </c>
      <c r="C2180" s="784">
        <v>83436</v>
      </c>
      <c r="D2180" s="784" t="s">
        <v>4478</v>
      </c>
      <c r="E2180" s="784">
        <v>110</v>
      </c>
      <c r="F2180" s="784">
        <v>4010</v>
      </c>
      <c r="G2180" s="784" t="s">
        <v>2501</v>
      </c>
      <c r="H2180" s="784" t="s">
        <v>1573</v>
      </c>
      <c r="I2180" s="797">
        <v>155400061677873</v>
      </c>
      <c r="J2180" s="784">
        <v>50</v>
      </c>
      <c r="K2180" s="784">
        <v>4.28</v>
      </c>
      <c r="L2180" s="793">
        <v>214</v>
      </c>
      <c r="M2180" s="55" t="s">
        <v>2547</v>
      </c>
      <c r="N2180" s="788" t="s">
        <v>4479</v>
      </c>
    </row>
    <row r="2181" spans="1:14" ht="15">
      <c r="A2181" s="785">
        <v>45857</v>
      </c>
      <c r="B2181" s="786" t="s">
        <v>4477</v>
      </c>
      <c r="C2181" s="786">
        <v>83436</v>
      </c>
      <c r="D2181" s="786" t="s">
        <v>4480</v>
      </c>
      <c r="E2181" s="786">
        <v>140</v>
      </c>
      <c r="F2181" s="786">
        <v>4010</v>
      </c>
      <c r="G2181" s="786" t="s">
        <v>2501</v>
      </c>
      <c r="H2181" s="786" t="s">
        <v>1573</v>
      </c>
      <c r="I2181" s="798">
        <v>155400061683003</v>
      </c>
      <c r="J2181" s="786">
        <v>30</v>
      </c>
      <c r="K2181" s="786">
        <v>4.28</v>
      </c>
      <c r="L2181" s="796">
        <v>128.4</v>
      </c>
      <c r="M2181" s="55" t="s">
        <v>2547</v>
      </c>
      <c r="N2181" s="788" t="s">
        <v>4479</v>
      </c>
    </row>
    <row r="2182" spans="1:14" ht="15">
      <c r="A2182" s="783">
        <v>45857</v>
      </c>
      <c r="B2182" s="784" t="s">
        <v>4477</v>
      </c>
      <c r="C2182" s="784">
        <v>83436</v>
      </c>
      <c r="D2182" s="784" t="s">
        <v>4480</v>
      </c>
      <c r="E2182" s="784">
        <v>150</v>
      </c>
      <c r="F2182" s="784">
        <v>4010</v>
      </c>
      <c r="G2182" s="784" t="s">
        <v>2617</v>
      </c>
      <c r="H2182" s="784" t="s">
        <v>351</v>
      </c>
      <c r="I2182" s="797"/>
      <c r="J2182" s="784">
        <v>-30</v>
      </c>
      <c r="K2182" s="784">
        <v>4.28</v>
      </c>
      <c r="L2182" s="793">
        <v>-128.4</v>
      </c>
      <c r="M2182" s="55" t="s">
        <v>2547</v>
      </c>
      <c r="N2182" s="788" t="s">
        <v>4479</v>
      </c>
    </row>
    <row r="2183" spans="1:14" ht="15">
      <c r="A2183" s="785">
        <v>45857</v>
      </c>
      <c r="B2183" s="786" t="s">
        <v>4477</v>
      </c>
      <c r="C2183" s="786">
        <v>83436</v>
      </c>
      <c r="D2183" s="786" t="s">
        <v>4478</v>
      </c>
      <c r="E2183" s="786">
        <v>100</v>
      </c>
      <c r="F2183" s="786">
        <v>4010</v>
      </c>
      <c r="G2183" s="786" t="s">
        <v>2617</v>
      </c>
      <c r="H2183" s="786" t="s">
        <v>351</v>
      </c>
      <c r="I2183" s="798"/>
      <c r="J2183" s="786">
        <v>-50</v>
      </c>
      <c r="K2183" s="786">
        <v>4.28</v>
      </c>
      <c r="L2183" s="796">
        <v>-214</v>
      </c>
      <c r="M2183" s="55" t="s">
        <v>2547</v>
      </c>
      <c r="N2183" s="788" t="s">
        <v>4479</v>
      </c>
    </row>
    <row r="2184" spans="1:14" ht="15">
      <c r="A2184" s="886">
        <v>45857</v>
      </c>
      <c r="B2184" s="55" t="s">
        <v>4481</v>
      </c>
      <c r="C2184" s="784">
        <v>82635</v>
      </c>
      <c r="D2184" s="784" t="s">
        <v>3354</v>
      </c>
      <c r="E2184" s="784">
        <v>100</v>
      </c>
      <c r="F2184" s="784">
        <v>4010</v>
      </c>
      <c r="G2184" s="784" t="s">
        <v>4482</v>
      </c>
      <c r="H2184" s="784" t="s">
        <v>1573</v>
      </c>
      <c r="J2184" s="784">
        <v>3</v>
      </c>
      <c r="K2184" s="784">
        <v>9.5299999999999994</v>
      </c>
      <c r="L2184" s="793">
        <v>28.59</v>
      </c>
      <c r="M2184" s="55" t="s">
        <v>2455</v>
      </c>
    </row>
    <row r="2185" spans="1:14" ht="15">
      <c r="A2185" s="887">
        <v>45857</v>
      </c>
      <c r="B2185" s="55" t="s">
        <v>4481</v>
      </c>
      <c r="C2185" s="786">
        <v>82917</v>
      </c>
      <c r="D2185" s="786" t="s">
        <v>3230</v>
      </c>
      <c r="E2185" s="786">
        <v>130</v>
      </c>
      <c r="F2185" s="786">
        <v>4010</v>
      </c>
      <c r="G2185" s="786" t="s">
        <v>4483</v>
      </c>
      <c r="H2185" s="786" t="s">
        <v>1573</v>
      </c>
      <c r="J2185" s="786">
        <v>4</v>
      </c>
      <c r="K2185" s="786">
        <v>8.33</v>
      </c>
      <c r="L2185" s="796">
        <v>33.32</v>
      </c>
      <c r="M2185" s="55" t="s">
        <v>2455</v>
      </c>
    </row>
    <row r="2186" spans="1:14" ht="15">
      <c r="A2186" s="886">
        <v>45857</v>
      </c>
      <c r="B2186" s="55" t="s">
        <v>4481</v>
      </c>
      <c r="C2186" s="784">
        <v>83100</v>
      </c>
      <c r="D2186" s="784" t="s">
        <v>3287</v>
      </c>
      <c r="E2186" s="784">
        <v>100</v>
      </c>
      <c r="F2186" s="784">
        <v>4010</v>
      </c>
      <c r="G2186" s="784" t="s">
        <v>4484</v>
      </c>
      <c r="H2186" s="784" t="s">
        <v>1573</v>
      </c>
      <c r="J2186" s="784">
        <v>2</v>
      </c>
      <c r="K2186" s="784">
        <v>8.98</v>
      </c>
      <c r="L2186" s="793">
        <v>17.96</v>
      </c>
      <c r="M2186" s="55" t="s">
        <v>2455</v>
      </c>
    </row>
    <row r="2187" spans="1:14" ht="15">
      <c r="A2187" s="887">
        <v>45857</v>
      </c>
      <c r="B2187" s="55" t="s">
        <v>4481</v>
      </c>
      <c r="C2187" s="786">
        <v>82660</v>
      </c>
      <c r="D2187" s="786" t="s">
        <v>3111</v>
      </c>
      <c r="E2187" s="786">
        <v>50</v>
      </c>
      <c r="F2187" s="786">
        <v>4010</v>
      </c>
      <c r="G2187" s="786" t="s">
        <v>4485</v>
      </c>
      <c r="H2187" s="786" t="s">
        <v>1573</v>
      </c>
      <c r="J2187" s="786">
        <v>1</v>
      </c>
      <c r="K2187" s="786">
        <v>5.8</v>
      </c>
      <c r="L2187" s="796">
        <v>5.8</v>
      </c>
      <c r="M2187" s="55" t="s">
        <v>2455</v>
      </c>
    </row>
    <row r="2188" spans="1:14" ht="15">
      <c r="A2188" s="886">
        <v>45857</v>
      </c>
      <c r="B2188" s="55" t="s">
        <v>4481</v>
      </c>
      <c r="C2188" s="784">
        <v>80324</v>
      </c>
      <c r="D2188" s="784" t="s">
        <v>4486</v>
      </c>
      <c r="E2188" s="784">
        <v>120</v>
      </c>
      <c r="F2188" s="784">
        <v>4010</v>
      </c>
      <c r="G2188" s="784" t="s">
        <v>4487</v>
      </c>
      <c r="H2188" s="784" t="s">
        <v>1573</v>
      </c>
      <c r="J2188" s="784">
        <v>1</v>
      </c>
      <c r="K2188" s="784">
        <v>11.09</v>
      </c>
      <c r="L2188" s="793">
        <v>11.09</v>
      </c>
      <c r="M2188" s="55" t="s">
        <v>2455</v>
      </c>
    </row>
    <row r="2189" spans="1:14" ht="15">
      <c r="A2189" s="886">
        <v>45857</v>
      </c>
      <c r="B2189" s="55" t="s">
        <v>4488</v>
      </c>
      <c r="C2189" s="784">
        <v>82889</v>
      </c>
      <c r="D2189" s="784" t="s">
        <v>3039</v>
      </c>
      <c r="E2189" s="784">
        <v>150</v>
      </c>
      <c r="F2189" s="784">
        <v>4010</v>
      </c>
      <c r="G2189" s="784" t="s">
        <v>4489</v>
      </c>
      <c r="H2189" s="784" t="s">
        <v>1573</v>
      </c>
      <c r="J2189" s="784">
        <v>1</v>
      </c>
      <c r="K2189" s="784">
        <v>13.94</v>
      </c>
      <c r="L2189" s="793">
        <v>13.94</v>
      </c>
      <c r="M2189" s="55" t="s">
        <v>2455</v>
      </c>
    </row>
    <row r="2190" spans="1:14" ht="15">
      <c r="A2190" s="887">
        <v>45857</v>
      </c>
      <c r="B2190" s="55" t="s">
        <v>4488</v>
      </c>
      <c r="C2190" s="786">
        <v>47684</v>
      </c>
      <c r="D2190" s="786" t="s">
        <v>4203</v>
      </c>
      <c r="E2190" s="786">
        <v>85</v>
      </c>
      <c r="F2190" s="786">
        <v>4010</v>
      </c>
      <c r="G2190" s="786" t="s">
        <v>4490</v>
      </c>
      <c r="H2190" s="786" t="s">
        <v>1573</v>
      </c>
      <c r="J2190" s="786">
        <v>1</v>
      </c>
      <c r="K2190" s="786">
        <v>9.31</v>
      </c>
      <c r="L2190" s="796">
        <v>9.31</v>
      </c>
      <c r="M2190" s="55" t="s">
        <v>2455</v>
      </c>
    </row>
    <row r="2191" spans="1:14" ht="15">
      <c r="A2191" s="886">
        <v>45857</v>
      </c>
      <c r="B2191" s="55" t="s">
        <v>4488</v>
      </c>
      <c r="C2191" s="784">
        <v>82242</v>
      </c>
      <c r="D2191" s="784" t="s">
        <v>3965</v>
      </c>
      <c r="E2191" s="784">
        <v>100</v>
      </c>
      <c r="F2191" s="784">
        <v>4010</v>
      </c>
      <c r="G2191" s="784" t="s">
        <v>4491</v>
      </c>
      <c r="H2191" s="784" t="s">
        <v>1573</v>
      </c>
      <c r="J2191" s="784">
        <v>1</v>
      </c>
      <c r="K2191" s="784">
        <v>11.29</v>
      </c>
      <c r="L2191" s="793">
        <v>11.29</v>
      </c>
      <c r="M2191" s="55" t="s">
        <v>2455</v>
      </c>
    </row>
    <row r="2192" spans="1:14" ht="15">
      <c r="A2192" s="887">
        <v>45857</v>
      </c>
      <c r="B2192" s="55" t="s">
        <v>4488</v>
      </c>
      <c r="C2192" s="786">
        <v>82618</v>
      </c>
      <c r="D2192" s="786" t="s">
        <v>3044</v>
      </c>
      <c r="E2192" s="786">
        <v>150</v>
      </c>
      <c r="F2192" s="786">
        <v>4010</v>
      </c>
      <c r="G2192" s="786" t="s">
        <v>4492</v>
      </c>
      <c r="H2192" s="786" t="s">
        <v>1573</v>
      </c>
      <c r="J2192" s="786">
        <v>1</v>
      </c>
      <c r="K2192" s="786">
        <v>12.51</v>
      </c>
      <c r="L2192" s="796">
        <v>12.51</v>
      </c>
      <c r="M2192" s="55" t="s">
        <v>2455</v>
      </c>
    </row>
    <row r="2193" spans="1:13" ht="15">
      <c r="A2193" s="886">
        <v>45857</v>
      </c>
      <c r="B2193" s="55" t="s">
        <v>4488</v>
      </c>
      <c r="C2193" s="784">
        <v>82590</v>
      </c>
      <c r="D2193" s="784" t="s">
        <v>3914</v>
      </c>
      <c r="E2193" s="784">
        <v>110</v>
      </c>
      <c r="F2193" s="784">
        <v>4010</v>
      </c>
      <c r="G2193" s="784" t="s">
        <v>4493</v>
      </c>
      <c r="H2193" s="784" t="s">
        <v>1573</v>
      </c>
      <c r="J2193" s="784">
        <v>1</v>
      </c>
      <c r="K2193" s="784">
        <v>6.06</v>
      </c>
      <c r="L2193" s="793">
        <v>6.06</v>
      </c>
      <c r="M2193" s="55" t="s">
        <v>2455</v>
      </c>
    </row>
    <row r="2194" spans="1:13" ht="15">
      <c r="A2194" s="887">
        <v>45857</v>
      </c>
      <c r="B2194" s="55" t="s">
        <v>4488</v>
      </c>
      <c r="C2194" s="786">
        <v>67521</v>
      </c>
      <c r="D2194" s="786" t="s">
        <v>3978</v>
      </c>
      <c r="E2194" s="786">
        <v>120</v>
      </c>
      <c r="F2194" s="786">
        <v>4010</v>
      </c>
      <c r="G2194" s="786" t="s">
        <v>4494</v>
      </c>
      <c r="H2194" s="786" t="s">
        <v>1573</v>
      </c>
      <c r="J2194" s="786">
        <v>1</v>
      </c>
      <c r="K2194" s="786">
        <v>6.68</v>
      </c>
      <c r="L2194" s="796">
        <v>6.68</v>
      </c>
      <c r="M2194" s="55" t="s">
        <v>2455</v>
      </c>
    </row>
    <row r="2195" spans="1:13" ht="15">
      <c r="A2195" s="886">
        <v>45857</v>
      </c>
      <c r="B2195" s="55" t="s">
        <v>4488</v>
      </c>
      <c r="C2195" s="784">
        <v>82953</v>
      </c>
      <c r="D2195" s="784" t="s">
        <v>3523</v>
      </c>
      <c r="E2195" s="784">
        <v>110</v>
      </c>
      <c r="F2195" s="784">
        <v>4010</v>
      </c>
      <c r="G2195" s="784" t="s">
        <v>4495</v>
      </c>
      <c r="H2195" s="784" t="s">
        <v>1573</v>
      </c>
      <c r="J2195" s="784">
        <v>1</v>
      </c>
      <c r="K2195" s="784">
        <v>5.1100000000000003</v>
      </c>
      <c r="L2195" s="793">
        <v>5.1100000000000003</v>
      </c>
      <c r="M2195" s="55" t="s">
        <v>2455</v>
      </c>
    </row>
    <row r="2196" spans="1:13" ht="15">
      <c r="A2196" s="887">
        <v>45857</v>
      </c>
      <c r="B2196" s="55" t="s">
        <v>4488</v>
      </c>
      <c r="C2196" s="786">
        <v>82598</v>
      </c>
      <c r="D2196" s="786" t="s">
        <v>3578</v>
      </c>
      <c r="E2196" s="786">
        <v>85</v>
      </c>
      <c r="F2196" s="786">
        <v>4010</v>
      </c>
      <c r="G2196" s="786" t="s">
        <v>4496</v>
      </c>
      <c r="H2196" s="786" t="s">
        <v>1573</v>
      </c>
      <c r="J2196" s="786">
        <v>1</v>
      </c>
      <c r="K2196" s="786">
        <v>9.89</v>
      </c>
      <c r="L2196" s="796">
        <v>9.89</v>
      </c>
      <c r="M2196" s="55" t="s">
        <v>2455</v>
      </c>
    </row>
    <row r="2197" spans="1:13" ht="15">
      <c r="A2197" s="886">
        <v>45857</v>
      </c>
      <c r="B2197" s="55" t="s">
        <v>4488</v>
      </c>
      <c r="C2197" s="784">
        <v>67862</v>
      </c>
      <c r="D2197" s="784" t="s">
        <v>3106</v>
      </c>
      <c r="E2197" s="784">
        <v>120</v>
      </c>
      <c r="F2197" s="784">
        <v>4010</v>
      </c>
      <c r="G2197" s="784" t="s">
        <v>4497</v>
      </c>
      <c r="H2197" s="784" t="s">
        <v>1573</v>
      </c>
      <c r="J2197" s="784">
        <v>1</v>
      </c>
      <c r="K2197" s="784">
        <v>5.47</v>
      </c>
      <c r="L2197" s="793">
        <v>5.47</v>
      </c>
      <c r="M2197" s="55" t="s">
        <v>2455</v>
      </c>
    </row>
    <row r="2198" spans="1:13" ht="15">
      <c r="A2198" s="887">
        <v>45857</v>
      </c>
      <c r="B2198" s="55" t="s">
        <v>4488</v>
      </c>
      <c r="C2198" s="786">
        <v>83111</v>
      </c>
      <c r="D2198" s="786" t="s">
        <v>3852</v>
      </c>
      <c r="E2198" s="786">
        <v>100</v>
      </c>
      <c r="F2198" s="786">
        <v>4010</v>
      </c>
      <c r="G2198" s="786" t="s">
        <v>4498</v>
      </c>
      <c r="H2198" s="786" t="s">
        <v>1573</v>
      </c>
      <c r="J2198" s="786">
        <v>1</v>
      </c>
      <c r="K2198" s="786">
        <v>3.98</v>
      </c>
      <c r="L2198" s="796">
        <v>3.98</v>
      </c>
      <c r="M2198" s="55" t="s">
        <v>2455</v>
      </c>
    </row>
    <row r="2199" spans="1:13" ht="15">
      <c r="A2199" s="886">
        <v>45857</v>
      </c>
      <c r="B2199" s="55" t="s">
        <v>4488</v>
      </c>
      <c r="C2199" s="784">
        <v>41423</v>
      </c>
      <c r="D2199" s="784">
        <v>11</v>
      </c>
      <c r="E2199" s="784">
        <v>85</v>
      </c>
      <c r="F2199" s="784">
        <v>4010</v>
      </c>
      <c r="G2199" s="784" t="s">
        <v>4499</v>
      </c>
      <c r="H2199" s="784" t="s">
        <v>1573</v>
      </c>
      <c r="J2199" s="784">
        <v>1</v>
      </c>
      <c r="K2199" s="784">
        <v>6.12</v>
      </c>
      <c r="L2199" s="793">
        <v>6.12</v>
      </c>
      <c r="M2199" s="55" t="s">
        <v>2455</v>
      </c>
    </row>
    <row r="2200" spans="1:13" ht="15">
      <c r="A2200" s="887">
        <v>45857</v>
      </c>
      <c r="B2200" s="55" t="s">
        <v>4488</v>
      </c>
      <c r="C2200" s="786">
        <v>47684</v>
      </c>
      <c r="D2200" s="786" t="s">
        <v>2376</v>
      </c>
      <c r="E2200" s="786">
        <v>100</v>
      </c>
      <c r="F2200" s="786">
        <v>4010</v>
      </c>
      <c r="G2200" s="786" t="s">
        <v>4500</v>
      </c>
      <c r="H2200" s="786" t="s">
        <v>1573</v>
      </c>
      <c r="J2200" s="786">
        <v>1</v>
      </c>
      <c r="K2200" s="786">
        <v>8.3699999999999992</v>
      </c>
      <c r="L2200" s="796">
        <v>8.3699999999999992</v>
      </c>
      <c r="M2200" s="55" t="s">
        <v>2455</v>
      </c>
    </row>
    <row r="2201" spans="1:13" ht="15">
      <c r="A2201" s="886">
        <v>45857</v>
      </c>
      <c r="B2201" s="55" t="s">
        <v>4488</v>
      </c>
      <c r="C2201" s="784">
        <v>82986</v>
      </c>
      <c r="D2201" s="784" t="s">
        <v>4316</v>
      </c>
      <c r="E2201" s="784">
        <v>70</v>
      </c>
      <c r="F2201" s="784">
        <v>4010</v>
      </c>
      <c r="G2201" s="784" t="s">
        <v>4501</v>
      </c>
      <c r="H2201" s="784" t="s">
        <v>1573</v>
      </c>
      <c r="J2201" s="784">
        <v>1</v>
      </c>
      <c r="K2201" s="784">
        <v>7.39</v>
      </c>
      <c r="L2201" s="793">
        <v>7.39</v>
      </c>
      <c r="M2201" s="55" t="s">
        <v>2455</v>
      </c>
    </row>
    <row r="2202" spans="1:13" ht="15">
      <c r="A2202" s="887">
        <v>45857</v>
      </c>
      <c r="B2202" s="55" t="s">
        <v>4488</v>
      </c>
      <c r="C2202" s="786">
        <v>81420</v>
      </c>
      <c r="D2202" s="786" t="s">
        <v>2533</v>
      </c>
      <c r="E2202" s="786">
        <v>60</v>
      </c>
      <c r="F2202" s="786">
        <v>4010</v>
      </c>
      <c r="G2202" s="786" t="s">
        <v>4502</v>
      </c>
      <c r="H2202" s="786" t="s">
        <v>1573</v>
      </c>
      <c r="J2202" s="786">
        <v>1</v>
      </c>
      <c r="K2202" s="786">
        <v>7.53</v>
      </c>
      <c r="L2202" s="796">
        <v>7.53</v>
      </c>
      <c r="M2202" s="55" t="s">
        <v>2455</v>
      </c>
    </row>
    <row r="2203" spans="1:13" ht="15">
      <c r="A2203" s="886">
        <v>45857</v>
      </c>
      <c r="B2203" s="55" t="s">
        <v>4488</v>
      </c>
      <c r="C2203" s="784">
        <v>82681</v>
      </c>
      <c r="D2203" s="784" t="s">
        <v>2497</v>
      </c>
      <c r="E2203" s="784">
        <v>75</v>
      </c>
      <c r="F2203" s="784">
        <v>4010</v>
      </c>
      <c r="G2203" s="784" t="s">
        <v>4503</v>
      </c>
      <c r="H2203" s="784" t="s">
        <v>1573</v>
      </c>
      <c r="J2203" s="784">
        <v>1</v>
      </c>
      <c r="K2203" s="784">
        <v>7.42</v>
      </c>
      <c r="L2203" s="793">
        <v>7.42</v>
      </c>
      <c r="M2203" s="55" t="s">
        <v>2455</v>
      </c>
    </row>
    <row r="2204" spans="1:13" ht="15">
      <c r="A2204" s="887">
        <v>45857</v>
      </c>
      <c r="B2204" s="55" t="s">
        <v>4488</v>
      </c>
      <c r="C2204" s="786">
        <v>82948</v>
      </c>
      <c r="D2204" s="786" t="s">
        <v>3965</v>
      </c>
      <c r="E2204" s="786">
        <v>140</v>
      </c>
      <c r="F2204" s="786">
        <v>4010</v>
      </c>
      <c r="G2204" s="786" t="s">
        <v>4504</v>
      </c>
      <c r="H2204" s="786" t="s">
        <v>1573</v>
      </c>
      <c r="J2204" s="786">
        <v>1</v>
      </c>
      <c r="K2204" s="786">
        <v>14.18</v>
      </c>
      <c r="L2204" s="796">
        <v>14.18</v>
      </c>
      <c r="M2204" s="55" t="s">
        <v>2455</v>
      </c>
    </row>
    <row r="2205" spans="1:13" ht="15">
      <c r="A2205" s="886">
        <v>45857</v>
      </c>
      <c r="B2205" s="55" t="s">
        <v>4488</v>
      </c>
      <c r="C2205" s="784">
        <v>67862</v>
      </c>
      <c r="D2205" s="784" t="s">
        <v>3238</v>
      </c>
      <c r="E2205" s="784">
        <v>110</v>
      </c>
      <c r="F2205" s="784">
        <v>4010</v>
      </c>
      <c r="G2205" s="784" t="s">
        <v>4505</v>
      </c>
      <c r="H2205" s="784" t="s">
        <v>1573</v>
      </c>
      <c r="J2205" s="784">
        <v>1</v>
      </c>
      <c r="K2205" s="784">
        <v>5.47</v>
      </c>
      <c r="L2205" s="793">
        <v>5.47</v>
      </c>
      <c r="M2205" s="55" t="s">
        <v>2455</v>
      </c>
    </row>
    <row r="2206" spans="1:13" ht="15">
      <c r="A2206" s="887">
        <v>45857</v>
      </c>
      <c r="B2206" s="55" t="s">
        <v>4488</v>
      </c>
      <c r="C2206" s="786">
        <v>82005</v>
      </c>
      <c r="D2206" s="786" t="s">
        <v>4506</v>
      </c>
      <c r="E2206" s="786">
        <v>90</v>
      </c>
      <c r="F2206" s="786">
        <v>4010</v>
      </c>
      <c r="G2206" s="786" t="s">
        <v>4507</v>
      </c>
      <c r="H2206" s="786" t="s">
        <v>1573</v>
      </c>
      <c r="J2206" s="786">
        <v>1</v>
      </c>
      <c r="K2206" s="786">
        <v>10.86</v>
      </c>
      <c r="L2206" s="796">
        <v>10.86</v>
      </c>
      <c r="M2206" s="55" t="s">
        <v>2455</v>
      </c>
    </row>
    <row r="2207" spans="1:13" ht="15">
      <c r="A2207" s="886">
        <v>45857</v>
      </c>
      <c r="B2207" s="55" t="s">
        <v>4488</v>
      </c>
      <c r="C2207" s="784">
        <v>60363</v>
      </c>
      <c r="D2207" s="784" t="s">
        <v>4508</v>
      </c>
      <c r="E2207" s="784">
        <v>120</v>
      </c>
      <c r="F2207" s="784">
        <v>4010</v>
      </c>
      <c r="G2207" s="784" t="s">
        <v>4509</v>
      </c>
      <c r="H2207" s="784" t="s">
        <v>1573</v>
      </c>
      <c r="J2207" s="784">
        <v>1</v>
      </c>
      <c r="K2207" s="784">
        <v>7.84</v>
      </c>
      <c r="L2207" s="793">
        <v>7.84</v>
      </c>
      <c r="M2207" s="55" t="s">
        <v>2455</v>
      </c>
    </row>
    <row r="2208" spans="1:13" ht="15">
      <c r="A2208" s="887">
        <v>45857</v>
      </c>
      <c r="B2208" s="55" t="s">
        <v>4488</v>
      </c>
      <c r="C2208" s="786">
        <v>82550</v>
      </c>
      <c r="D2208" s="786" t="s">
        <v>3984</v>
      </c>
      <c r="E2208" s="786">
        <v>120</v>
      </c>
      <c r="F2208" s="786">
        <v>4010</v>
      </c>
      <c r="G2208" s="786" t="s">
        <v>4510</v>
      </c>
      <c r="H2208" s="786" t="s">
        <v>1573</v>
      </c>
      <c r="J2208" s="786">
        <v>2</v>
      </c>
      <c r="K2208" s="786">
        <v>11.28</v>
      </c>
      <c r="L2208" s="796">
        <v>22.56</v>
      </c>
      <c r="M2208" s="55" t="s">
        <v>2455</v>
      </c>
    </row>
    <row r="2209" spans="1:14" ht="15">
      <c r="A2209" s="886">
        <v>45857</v>
      </c>
      <c r="B2209" s="55" t="s">
        <v>4488</v>
      </c>
      <c r="C2209" s="784">
        <v>60008</v>
      </c>
      <c r="D2209" s="784" t="s">
        <v>2382</v>
      </c>
      <c r="E2209" s="784">
        <v>70</v>
      </c>
      <c r="F2209" s="784">
        <v>4010</v>
      </c>
      <c r="G2209" s="784" t="s">
        <v>4511</v>
      </c>
      <c r="H2209" s="784" t="s">
        <v>1573</v>
      </c>
      <c r="J2209" s="784">
        <v>2</v>
      </c>
      <c r="K2209" s="784">
        <v>5.76</v>
      </c>
      <c r="L2209" s="793">
        <v>11.52</v>
      </c>
      <c r="M2209" s="55" t="s">
        <v>2455</v>
      </c>
    </row>
    <row r="2210" spans="1:14" ht="15">
      <c r="A2210" s="887">
        <v>45857</v>
      </c>
      <c r="B2210" s="55" t="s">
        <v>4488</v>
      </c>
      <c r="C2210" s="786">
        <v>41423</v>
      </c>
      <c r="D2210" s="786" t="s">
        <v>2290</v>
      </c>
      <c r="E2210" s="786">
        <v>110</v>
      </c>
      <c r="F2210" s="786">
        <v>4010</v>
      </c>
      <c r="G2210" s="786" t="s">
        <v>4512</v>
      </c>
      <c r="H2210" s="786" t="s">
        <v>1573</v>
      </c>
      <c r="J2210" s="786">
        <v>3</v>
      </c>
      <c r="K2210" s="786">
        <v>4.6500000000000004</v>
      </c>
      <c r="L2210" s="796">
        <v>13.95</v>
      </c>
      <c r="M2210" s="55" t="s">
        <v>2455</v>
      </c>
    </row>
    <row r="2211" spans="1:14" ht="15">
      <c r="A2211" s="886">
        <v>45857</v>
      </c>
      <c r="B2211" s="55" t="s">
        <v>4488</v>
      </c>
      <c r="C2211" s="784">
        <v>83007</v>
      </c>
      <c r="D2211" s="784" t="s">
        <v>3037</v>
      </c>
      <c r="E2211" s="784">
        <v>90</v>
      </c>
      <c r="F2211" s="784">
        <v>4010</v>
      </c>
      <c r="G2211" s="784" t="s">
        <v>4513</v>
      </c>
      <c r="H2211" s="784" t="s">
        <v>1573</v>
      </c>
      <c r="J2211" s="784">
        <v>4</v>
      </c>
      <c r="K2211" s="784">
        <v>6.22</v>
      </c>
      <c r="L2211" s="793">
        <v>24.88</v>
      </c>
      <c r="M2211" s="55" t="s">
        <v>2455</v>
      </c>
    </row>
    <row r="2212" spans="1:14" ht="15">
      <c r="A2212" s="887">
        <v>45857</v>
      </c>
      <c r="B2212" s="55" t="s">
        <v>4488</v>
      </c>
      <c r="C2212" s="786">
        <v>81748</v>
      </c>
      <c r="D2212" s="786" t="s">
        <v>3410</v>
      </c>
      <c r="E2212" s="786">
        <v>75</v>
      </c>
      <c r="F2212" s="786">
        <v>4010</v>
      </c>
      <c r="G2212" s="786" t="s">
        <v>4514</v>
      </c>
      <c r="H2212" s="786" t="s">
        <v>1573</v>
      </c>
      <c r="J2212" s="786">
        <v>2</v>
      </c>
      <c r="K2212" s="786">
        <v>6.13</v>
      </c>
      <c r="L2212" s="796">
        <v>12.26</v>
      </c>
      <c r="M2212" s="55" t="s">
        <v>2455</v>
      </c>
    </row>
    <row r="2213" spans="1:14" ht="15">
      <c r="A2213" s="886">
        <v>45858</v>
      </c>
      <c r="B2213" s="55" t="s">
        <v>4515</v>
      </c>
      <c r="C2213" s="784">
        <v>81496</v>
      </c>
      <c r="D2213" s="784" t="s">
        <v>3253</v>
      </c>
      <c r="E2213" s="784">
        <v>150</v>
      </c>
      <c r="F2213" s="784">
        <v>4010</v>
      </c>
      <c r="G2213" s="784" t="s">
        <v>2566</v>
      </c>
      <c r="H2213" s="784" t="s">
        <v>1573</v>
      </c>
      <c r="J2213" s="784">
        <v>1</v>
      </c>
      <c r="K2213" s="784">
        <v>7.27</v>
      </c>
      <c r="L2213" s="793">
        <v>7.27</v>
      </c>
      <c r="M2213" s="55" t="s">
        <v>2455</v>
      </c>
    </row>
    <row r="2214" spans="1:14" ht="15">
      <c r="A2214" s="887">
        <v>45858</v>
      </c>
      <c r="B2214" s="55" t="s">
        <v>4515</v>
      </c>
      <c r="C2214" s="786">
        <v>81672</v>
      </c>
      <c r="D2214" s="786" t="s">
        <v>3326</v>
      </c>
      <c r="E2214" s="786">
        <v>130</v>
      </c>
      <c r="F2214" s="786">
        <v>4010</v>
      </c>
      <c r="G2214" s="786" t="s">
        <v>2240</v>
      </c>
      <c r="H2214" s="786" t="s">
        <v>1573</v>
      </c>
      <c r="J2214" s="786">
        <v>1</v>
      </c>
      <c r="K2214" s="786">
        <v>8.2200000000000006</v>
      </c>
      <c r="L2214" s="796">
        <v>8.2200000000000006</v>
      </c>
      <c r="M2214" s="55" t="s">
        <v>2455</v>
      </c>
    </row>
    <row r="2215" spans="1:14" ht="15">
      <c r="A2215" s="886">
        <v>45858</v>
      </c>
      <c r="B2215" s="55" t="s">
        <v>4515</v>
      </c>
      <c r="C2215" s="784">
        <v>82788</v>
      </c>
      <c r="D2215" s="784" t="s">
        <v>3676</v>
      </c>
      <c r="E2215" s="784">
        <v>130</v>
      </c>
      <c r="F2215" s="784">
        <v>4010</v>
      </c>
      <c r="G2215" s="784" t="s">
        <v>2229</v>
      </c>
      <c r="H2215" s="784" t="s">
        <v>1573</v>
      </c>
      <c r="J2215" s="784">
        <v>1</v>
      </c>
      <c r="K2215" s="784">
        <v>8.48</v>
      </c>
      <c r="L2215" s="793">
        <v>8.48</v>
      </c>
      <c r="M2215" s="55" t="s">
        <v>2455</v>
      </c>
    </row>
    <row r="2216" spans="1:14" ht="15">
      <c r="A2216" s="887">
        <v>45858</v>
      </c>
      <c r="B2216" s="55" t="s">
        <v>4515</v>
      </c>
      <c r="C2216" s="786">
        <v>83025</v>
      </c>
      <c r="D2216" s="786" t="s">
        <v>3524</v>
      </c>
      <c r="E2216" s="786">
        <v>110</v>
      </c>
      <c r="F2216" s="786">
        <v>4010</v>
      </c>
      <c r="G2216" s="786" t="s">
        <v>2571</v>
      </c>
      <c r="H2216" s="786" t="s">
        <v>1573</v>
      </c>
      <c r="J2216" s="786">
        <v>1</v>
      </c>
      <c r="K2216" s="786">
        <v>4.6500000000000004</v>
      </c>
      <c r="L2216" s="796">
        <v>4.6500000000000004</v>
      </c>
      <c r="M2216" s="55" t="s">
        <v>2455</v>
      </c>
    </row>
    <row r="2217" spans="1:14" ht="15">
      <c r="A2217" s="886">
        <v>45858</v>
      </c>
      <c r="B2217" s="55" t="s">
        <v>4515</v>
      </c>
      <c r="C2217" s="784">
        <v>81666</v>
      </c>
      <c r="D2217" s="784" t="s">
        <v>3584</v>
      </c>
      <c r="E2217" s="784">
        <v>85</v>
      </c>
      <c r="F2217" s="784">
        <v>4010</v>
      </c>
      <c r="G2217" s="784" t="s">
        <v>2573</v>
      </c>
      <c r="H2217" s="784" t="s">
        <v>1573</v>
      </c>
      <c r="J2217" s="784">
        <v>3</v>
      </c>
      <c r="K2217" s="784">
        <v>5.14</v>
      </c>
      <c r="L2217" s="793">
        <v>15.42</v>
      </c>
      <c r="M2217" s="55" t="s">
        <v>2455</v>
      </c>
    </row>
    <row r="2218" spans="1:14" ht="15">
      <c r="A2218" s="783">
        <v>45858</v>
      </c>
      <c r="B2218" s="784" t="s">
        <v>4516</v>
      </c>
      <c r="C2218" s="784">
        <v>81061</v>
      </c>
      <c r="D2218" s="784">
        <v>539</v>
      </c>
      <c r="E2218" s="784" t="s">
        <v>2061</v>
      </c>
      <c r="F2218" s="784">
        <v>4010</v>
      </c>
      <c r="G2218" s="784" t="s">
        <v>2617</v>
      </c>
      <c r="H2218" s="784" t="s">
        <v>1573</v>
      </c>
      <c r="I2218" s="797"/>
      <c r="J2218" s="784">
        <v>13</v>
      </c>
      <c r="K2218" s="784">
        <v>5.33</v>
      </c>
      <c r="L2218" s="793">
        <v>69.290000000000006</v>
      </c>
      <c r="M2218" s="55" t="s">
        <v>2618</v>
      </c>
      <c r="N2218" s="788" t="s">
        <v>4517</v>
      </c>
    </row>
    <row r="2219" spans="1:14" ht="15">
      <c r="A2219" s="783">
        <v>45859</v>
      </c>
      <c r="B2219" s="784" t="s">
        <v>4518</v>
      </c>
      <c r="C2219" s="784">
        <v>61956</v>
      </c>
      <c r="D2219" s="784" t="s">
        <v>2466</v>
      </c>
      <c r="E2219" s="784">
        <v>85</v>
      </c>
      <c r="F2219" s="784">
        <v>4010</v>
      </c>
      <c r="G2219" s="784" t="s">
        <v>2617</v>
      </c>
      <c r="H2219" s="784" t="s">
        <v>1573</v>
      </c>
      <c r="I2219" s="797"/>
      <c r="J2219" s="784">
        <v>108</v>
      </c>
      <c r="K2219" s="784">
        <v>6.82</v>
      </c>
      <c r="L2219" s="793">
        <v>736.56</v>
      </c>
      <c r="M2219" s="55" t="s">
        <v>2547</v>
      </c>
      <c r="N2219" s="788" t="s">
        <v>4519</v>
      </c>
    </row>
    <row r="2220" spans="1:14" ht="15">
      <c r="A2220" s="282">
        <v>45859</v>
      </c>
      <c r="B2220" s="55" t="s">
        <v>4520</v>
      </c>
      <c r="C2220" s="784">
        <v>50754</v>
      </c>
      <c r="D2220" s="784">
        <v>1</v>
      </c>
      <c r="E2220" s="784" t="s">
        <v>2296</v>
      </c>
      <c r="F2220" s="784">
        <v>4010</v>
      </c>
      <c r="G2220" s="784" t="s">
        <v>4521</v>
      </c>
      <c r="H2220" s="784" t="s">
        <v>1573</v>
      </c>
      <c r="I2220" s="797">
        <v>-1</v>
      </c>
      <c r="J2220" s="55">
        <v>-1</v>
      </c>
      <c r="K2220" s="791">
        <v>3.07</v>
      </c>
      <c r="L2220" s="791">
        <v>-3.07</v>
      </c>
      <c r="M2220" s="55" t="s">
        <v>2287</v>
      </c>
    </row>
    <row r="2221" spans="1:14" ht="15">
      <c r="A2221" s="282">
        <v>45859</v>
      </c>
      <c r="B2221" s="55" t="s">
        <v>4520</v>
      </c>
      <c r="C2221" s="786">
        <v>58665</v>
      </c>
      <c r="D2221" s="786">
        <v>528</v>
      </c>
      <c r="E2221" s="786" t="s">
        <v>2230</v>
      </c>
      <c r="F2221" s="786">
        <v>4010</v>
      </c>
      <c r="G2221" s="786" t="s">
        <v>4522</v>
      </c>
      <c r="H2221" s="786" t="s">
        <v>1573</v>
      </c>
      <c r="I2221" s="798">
        <v>-1</v>
      </c>
      <c r="J2221" s="55">
        <v>-1</v>
      </c>
      <c r="K2221" s="791">
        <v>11</v>
      </c>
      <c r="L2221" s="791">
        <v>-11</v>
      </c>
      <c r="M2221" s="55" t="s">
        <v>2287</v>
      </c>
    </row>
    <row r="2222" spans="1:14" ht="15">
      <c r="A2222" s="282">
        <v>45859</v>
      </c>
      <c r="B2222" s="55" t="s">
        <v>4520</v>
      </c>
      <c r="C2222" s="784">
        <v>33218</v>
      </c>
      <c r="D2222" s="784" t="s">
        <v>2560</v>
      </c>
      <c r="E2222" s="784">
        <v>120</v>
      </c>
      <c r="F2222" s="784">
        <v>4010</v>
      </c>
      <c r="G2222" s="784" t="s">
        <v>4523</v>
      </c>
      <c r="H2222" s="784" t="s">
        <v>1573</v>
      </c>
      <c r="I2222" s="797">
        <v>-1</v>
      </c>
      <c r="J2222" s="55">
        <v>-1</v>
      </c>
      <c r="K2222" s="791">
        <v>6.59</v>
      </c>
      <c r="L2222" s="791">
        <v>-6.59</v>
      </c>
      <c r="M2222" s="55" t="s">
        <v>2287</v>
      </c>
    </row>
    <row r="2223" spans="1:14" ht="15">
      <c r="A2223" s="282">
        <v>45859</v>
      </c>
      <c r="B2223" s="55" t="s">
        <v>4520</v>
      </c>
      <c r="C2223" s="786">
        <v>58660</v>
      </c>
      <c r="D2223" s="786">
        <v>1</v>
      </c>
      <c r="E2223" s="786" t="s">
        <v>441</v>
      </c>
      <c r="F2223" s="786">
        <v>4010</v>
      </c>
      <c r="G2223" s="786" t="s">
        <v>4524</v>
      </c>
      <c r="H2223" s="786" t="s">
        <v>1573</v>
      </c>
      <c r="I2223" s="798">
        <v>-1</v>
      </c>
      <c r="J2223" s="55">
        <v>-1</v>
      </c>
      <c r="K2223" s="791">
        <v>7.14</v>
      </c>
      <c r="L2223" s="791">
        <v>-7.14</v>
      </c>
      <c r="M2223" s="55" t="s">
        <v>2287</v>
      </c>
    </row>
    <row r="2224" spans="1:14" ht="15">
      <c r="A2224" s="282">
        <v>45859</v>
      </c>
      <c r="B2224" s="55" t="s">
        <v>4525</v>
      </c>
      <c r="C2224" s="784">
        <v>58663</v>
      </c>
      <c r="D2224" s="784" t="s">
        <v>4526</v>
      </c>
      <c r="E2224" s="784" t="s">
        <v>289</v>
      </c>
      <c r="F2224" s="784">
        <v>4010</v>
      </c>
      <c r="G2224" s="784" t="s">
        <v>4527</v>
      </c>
      <c r="H2224" s="784" t="s">
        <v>1573</v>
      </c>
      <c r="J2224" s="55">
        <v>-1</v>
      </c>
      <c r="K2224" s="791">
        <v>7.9</v>
      </c>
      <c r="L2224" s="791">
        <v>-7.9</v>
      </c>
      <c r="M2224" s="55" t="s">
        <v>2967</v>
      </c>
    </row>
    <row r="2225" spans="1:13" ht="15">
      <c r="A2225" s="282">
        <v>45859</v>
      </c>
      <c r="B2225" s="55" t="s">
        <v>4525</v>
      </c>
      <c r="C2225" s="786">
        <v>82677</v>
      </c>
      <c r="D2225" s="786" t="s">
        <v>2290</v>
      </c>
      <c r="E2225" s="786">
        <v>130</v>
      </c>
      <c r="F2225" s="786">
        <v>4010</v>
      </c>
      <c r="G2225" s="786" t="s">
        <v>4528</v>
      </c>
      <c r="H2225" s="786" t="s">
        <v>1573</v>
      </c>
      <c r="J2225" s="55">
        <v>-1</v>
      </c>
      <c r="K2225" s="791">
        <v>3.52</v>
      </c>
      <c r="L2225" s="791">
        <v>-3.52</v>
      </c>
      <c r="M2225" s="55" t="s">
        <v>2967</v>
      </c>
    </row>
    <row r="2226" spans="1:13" ht="15">
      <c r="A2226" s="282">
        <v>45859</v>
      </c>
      <c r="B2226" s="55" t="s">
        <v>4525</v>
      </c>
      <c r="C2226" s="784">
        <v>83491</v>
      </c>
      <c r="D2226" s="784" t="s">
        <v>4529</v>
      </c>
      <c r="E2226" s="784">
        <v>160</v>
      </c>
      <c r="F2226" s="784">
        <v>4010</v>
      </c>
      <c r="G2226" s="784" t="s">
        <v>4530</v>
      </c>
      <c r="H2226" s="784" t="s">
        <v>1573</v>
      </c>
      <c r="J2226" s="55">
        <v>-1</v>
      </c>
      <c r="K2226" s="791">
        <v>7.77</v>
      </c>
      <c r="L2226" s="791">
        <v>-7.77</v>
      </c>
      <c r="M2226" s="55" t="s">
        <v>2967</v>
      </c>
    </row>
    <row r="2227" spans="1:13" ht="15">
      <c r="A2227" s="282">
        <v>45859</v>
      </c>
      <c r="B2227" s="55" t="s">
        <v>4531</v>
      </c>
      <c r="C2227" s="784">
        <v>83875</v>
      </c>
      <c r="D2227" s="784" t="s">
        <v>2292</v>
      </c>
      <c r="E2227" s="784">
        <v>150</v>
      </c>
      <c r="F2227" s="784">
        <v>4010</v>
      </c>
      <c r="G2227" s="784" t="s">
        <v>2217</v>
      </c>
      <c r="H2227" s="784" t="s">
        <v>1573</v>
      </c>
      <c r="I2227" s="797">
        <v>-1</v>
      </c>
      <c r="J2227" s="784">
        <v>-1</v>
      </c>
      <c r="K2227" s="784">
        <v>5.35</v>
      </c>
      <c r="L2227" s="793">
        <v>-5.35</v>
      </c>
      <c r="M2227" s="55" t="s">
        <v>3067</v>
      </c>
    </row>
    <row r="2228" spans="1:13" ht="15">
      <c r="A2228" s="282">
        <v>45859</v>
      </c>
      <c r="B2228" s="55" t="s">
        <v>4531</v>
      </c>
      <c r="C2228" s="786">
        <v>83458</v>
      </c>
      <c r="D2228" s="786" t="s">
        <v>4532</v>
      </c>
      <c r="E2228" s="786">
        <v>75</v>
      </c>
      <c r="F2228" s="786">
        <v>4010</v>
      </c>
      <c r="G2228" s="786" t="s">
        <v>2217</v>
      </c>
      <c r="H2228" s="786" t="s">
        <v>1573</v>
      </c>
      <c r="I2228" s="798">
        <v>-1</v>
      </c>
      <c r="J2228" s="786">
        <v>-1</v>
      </c>
      <c r="K2228" s="786">
        <v>9.94</v>
      </c>
      <c r="L2228" s="796">
        <v>-9.94</v>
      </c>
      <c r="M2228" s="55" t="s">
        <v>3067</v>
      </c>
    </row>
    <row r="2229" spans="1:13" ht="15">
      <c r="A2229" s="282">
        <v>45859</v>
      </c>
      <c r="B2229" s="55" t="s">
        <v>4531</v>
      </c>
      <c r="C2229" s="784">
        <v>83458</v>
      </c>
      <c r="D2229" s="784" t="s">
        <v>4533</v>
      </c>
      <c r="E2229" s="784">
        <v>90</v>
      </c>
      <c r="F2229" s="784">
        <v>4010</v>
      </c>
      <c r="G2229" s="784" t="s">
        <v>2217</v>
      </c>
      <c r="H2229" s="784" t="s">
        <v>1573</v>
      </c>
      <c r="I2229" s="797">
        <v>-1</v>
      </c>
      <c r="J2229" s="784">
        <v>-1</v>
      </c>
      <c r="K2229" s="784">
        <v>10.77</v>
      </c>
      <c r="L2229" s="793">
        <v>-10.77</v>
      </c>
      <c r="M2229" s="55" t="s">
        <v>3067</v>
      </c>
    </row>
    <row r="2230" spans="1:13" ht="15">
      <c r="A2230" s="282">
        <v>45859</v>
      </c>
      <c r="B2230" s="55" t="s">
        <v>4531</v>
      </c>
      <c r="C2230" s="786">
        <v>83875</v>
      </c>
      <c r="D2230" s="786" t="s">
        <v>2292</v>
      </c>
      <c r="E2230" s="786">
        <v>120</v>
      </c>
      <c r="F2230" s="786">
        <v>4010</v>
      </c>
      <c r="G2230" s="786" t="s">
        <v>2217</v>
      </c>
      <c r="H2230" s="786" t="s">
        <v>1573</v>
      </c>
      <c r="I2230" s="798">
        <v>-1</v>
      </c>
      <c r="J2230" s="786">
        <v>-1</v>
      </c>
      <c r="K2230" s="786">
        <v>5.35</v>
      </c>
      <c r="L2230" s="796">
        <v>-5.35</v>
      </c>
      <c r="M2230" s="55" t="s">
        <v>3067</v>
      </c>
    </row>
    <row r="2231" spans="1:13" ht="15">
      <c r="A2231" s="282">
        <v>45859</v>
      </c>
      <c r="B2231" s="55" t="s">
        <v>4531</v>
      </c>
      <c r="C2231" s="784">
        <v>83458</v>
      </c>
      <c r="D2231" s="784" t="s">
        <v>4533</v>
      </c>
      <c r="E2231" s="784">
        <v>80</v>
      </c>
      <c r="F2231" s="784">
        <v>4010</v>
      </c>
      <c r="G2231" s="784" t="s">
        <v>2217</v>
      </c>
      <c r="H2231" s="784" t="s">
        <v>1573</v>
      </c>
      <c r="I2231" s="797">
        <v>-1</v>
      </c>
      <c r="J2231" s="784">
        <v>-1</v>
      </c>
      <c r="K2231" s="784">
        <v>9.94</v>
      </c>
      <c r="L2231" s="793">
        <v>-9.94</v>
      </c>
      <c r="M2231" s="55" t="s">
        <v>3067</v>
      </c>
    </row>
    <row r="2232" spans="1:13" ht="15">
      <c r="A2232" s="282">
        <v>45859</v>
      </c>
      <c r="B2232" s="55" t="s">
        <v>4534</v>
      </c>
      <c r="C2232" s="784">
        <v>83875</v>
      </c>
      <c r="D2232" s="784" t="s">
        <v>2292</v>
      </c>
      <c r="E2232" s="784">
        <v>130</v>
      </c>
      <c r="F2232" s="784">
        <v>4010</v>
      </c>
      <c r="G2232" s="784" t="s">
        <v>2217</v>
      </c>
      <c r="H2232" s="784" t="s">
        <v>1573</v>
      </c>
      <c r="I2232" s="797">
        <v>1</v>
      </c>
      <c r="J2232" s="784">
        <v>1</v>
      </c>
      <c r="K2232" s="784">
        <v>5.35</v>
      </c>
      <c r="L2232" s="793">
        <v>5.35</v>
      </c>
      <c r="M2232" s="55" t="s">
        <v>3067</v>
      </c>
    </row>
    <row r="2233" spans="1:13" ht="15">
      <c r="A2233" s="282">
        <v>45859</v>
      </c>
      <c r="B2233" s="55" t="s">
        <v>4534</v>
      </c>
      <c r="C2233" s="786">
        <v>83874</v>
      </c>
      <c r="D2233" s="786" t="s">
        <v>4535</v>
      </c>
      <c r="E2233" s="786">
        <v>120</v>
      </c>
      <c r="F2233" s="786">
        <v>4010</v>
      </c>
      <c r="G2233" s="786" t="s">
        <v>2217</v>
      </c>
      <c r="H2233" s="786" t="s">
        <v>1573</v>
      </c>
      <c r="I2233" s="798">
        <v>1</v>
      </c>
      <c r="J2233" s="786">
        <v>1</v>
      </c>
      <c r="K2233" s="786">
        <v>10.1</v>
      </c>
      <c r="L2233" s="796">
        <v>10.1</v>
      </c>
      <c r="M2233" s="55" t="s">
        <v>3067</v>
      </c>
    </row>
    <row r="2234" spans="1:13" ht="15">
      <c r="A2234" s="282">
        <v>45859</v>
      </c>
      <c r="B2234" s="55" t="s">
        <v>4534</v>
      </c>
      <c r="C2234" s="784">
        <v>83875</v>
      </c>
      <c r="D2234" s="784" t="s">
        <v>2292</v>
      </c>
      <c r="E2234" s="784">
        <v>140</v>
      </c>
      <c r="F2234" s="784">
        <v>4010</v>
      </c>
      <c r="G2234" s="784" t="s">
        <v>2217</v>
      </c>
      <c r="H2234" s="784" t="s">
        <v>1573</v>
      </c>
      <c r="I2234" s="797">
        <v>2</v>
      </c>
      <c r="J2234" s="784">
        <v>2</v>
      </c>
      <c r="K2234" s="784">
        <v>5.35</v>
      </c>
      <c r="L2234" s="793">
        <v>10.7</v>
      </c>
      <c r="M2234" s="55" t="s">
        <v>3067</v>
      </c>
    </row>
    <row r="2235" spans="1:13" ht="15">
      <c r="A2235" s="282">
        <v>45859</v>
      </c>
      <c r="B2235" s="55" t="s">
        <v>4536</v>
      </c>
      <c r="C2235" s="784">
        <v>83453</v>
      </c>
      <c r="D2235" s="784" t="s">
        <v>2292</v>
      </c>
      <c r="E2235" s="784" t="s">
        <v>2300</v>
      </c>
      <c r="F2235" s="784">
        <v>4010</v>
      </c>
      <c r="G2235" s="784" t="s">
        <v>4537</v>
      </c>
      <c r="H2235" s="784" t="s">
        <v>351</v>
      </c>
      <c r="I2235" s="797">
        <v>-1</v>
      </c>
      <c r="J2235" s="784">
        <v>-1</v>
      </c>
      <c r="K2235" s="784">
        <v>6.9</v>
      </c>
      <c r="L2235" s="793">
        <v>-6.9</v>
      </c>
      <c r="M2235" s="55" t="s">
        <v>3067</v>
      </c>
    </row>
    <row r="2236" spans="1:13" ht="15">
      <c r="A2236" s="282">
        <v>45859</v>
      </c>
      <c r="B2236" s="55" t="s">
        <v>4536</v>
      </c>
      <c r="C2236" s="786">
        <v>83458</v>
      </c>
      <c r="D2236" s="786" t="s">
        <v>4533</v>
      </c>
      <c r="E2236" s="786">
        <v>70</v>
      </c>
      <c r="F2236" s="786">
        <v>4010</v>
      </c>
      <c r="G2236" s="786" t="s">
        <v>4537</v>
      </c>
      <c r="H2236" s="786" t="s">
        <v>351</v>
      </c>
      <c r="I2236" s="798">
        <v>-1</v>
      </c>
      <c r="J2236" s="786">
        <v>-1</v>
      </c>
      <c r="K2236" s="786">
        <v>9.94</v>
      </c>
      <c r="L2236" s="796">
        <v>-9.94</v>
      </c>
      <c r="M2236" s="55" t="s">
        <v>3067</v>
      </c>
    </row>
    <row r="2237" spans="1:13" ht="15">
      <c r="A2237" s="282">
        <v>45859</v>
      </c>
      <c r="B2237" s="55" t="s">
        <v>4536</v>
      </c>
      <c r="C2237" s="784">
        <v>83458</v>
      </c>
      <c r="D2237" s="784" t="s">
        <v>4533</v>
      </c>
      <c r="E2237" s="784">
        <v>85</v>
      </c>
      <c r="F2237" s="784">
        <v>4010</v>
      </c>
      <c r="G2237" s="784" t="s">
        <v>4537</v>
      </c>
      <c r="H2237" s="784" t="s">
        <v>351</v>
      </c>
      <c r="I2237" s="797">
        <v>-2</v>
      </c>
      <c r="J2237" s="784">
        <v>-2</v>
      </c>
      <c r="K2237" s="784">
        <v>9.94</v>
      </c>
      <c r="L2237" s="793">
        <v>-19.88</v>
      </c>
      <c r="M2237" s="55" t="s">
        <v>3067</v>
      </c>
    </row>
    <row r="2238" spans="1:13" ht="15">
      <c r="A2238" s="282">
        <v>45859</v>
      </c>
      <c r="B2238" s="55" t="s">
        <v>4536</v>
      </c>
      <c r="C2238" s="786">
        <v>83875</v>
      </c>
      <c r="D2238" s="786" t="s">
        <v>2292</v>
      </c>
      <c r="E2238" s="786">
        <v>110</v>
      </c>
      <c r="F2238" s="786">
        <v>4010</v>
      </c>
      <c r="G2238" s="786" t="s">
        <v>4537</v>
      </c>
      <c r="H2238" s="786" t="s">
        <v>351</v>
      </c>
      <c r="I2238" s="798">
        <v>-2</v>
      </c>
      <c r="J2238" s="786">
        <v>-2</v>
      </c>
      <c r="K2238" s="786">
        <v>5.35</v>
      </c>
      <c r="L2238" s="796">
        <v>-10.7</v>
      </c>
      <c r="M2238" s="55" t="s">
        <v>3067</v>
      </c>
    </row>
    <row r="2239" spans="1:13" ht="15">
      <c r="A2239" s="282">
        <v>45859</v>
      </c>
      <c r="B2239" s="55" t="s">
        <v>4536</v>
      </c>
      <c r="C2239" s="784">
        <v>83875</v>
      </c>
      <c r="D2239" s="784" t="s">
        <v>2292</v>
      </c>
      <c r="E2239" s="784">
        <v>100</v>
      </c>
      <c r="F2239" s="784">
        <v>4010</v>
      </c>
      <c r="G2239" s="784" t="s">
        <v>4537</v>
      </c>
      <c r="H2239" s="784" t="s">
        <v>351</v>
      </c>
      <c r="I2239" s="797">
        <v>-3</v>
      </c>
      <c r="J2239" s="784">
        <v>-3</v>
      </c>
      <c r="K2239" s="784">
        <v>5.35</v>
      </c>
      <c r="L2239" s="793">
        <v>-16.05</v>
      </c>
      <c r="M2239" s="55" t="s">
        <v>3067</v>
      </c>
    </row>
    <row r="2240" spans="1:13" ht="15">
      <c r="A2240" s="282">
        <v>45859</v>
      </c>
      <c r="B2240" s="55" t="s">
        <v>4536</v>
      </c>
      <c r="C2240" s="786">
        <v>83875</v>
      </c>
      <c r="D2240" s="786" t="s">
        <v>2292</v>
      </c>
      <c r="E2240" s="786">
        <v>90</v>
      </c>
      <c r="F2240" s="786">
        <v>4010</v>
      </c>
      <c r="G2240" s="786" t="s">
        <v>4537</v>
      </c>
      <c r="H2240" s="786" t="s">
        <v>351</v>
      </c>
      <c r="I2240" s="798">
        <v>-4</v>
      </c>
      <c r="J2240" s="786">
        <v>-4</v>
      </c>
      <c r="K2240" s="786">
        <v>5.35</v>
      </c>
      <c r="L2240" s="796">
        <v>-21.4</v>
      </c>
      <c r="M2240" s="55" t="s">
        <v>3067</v>
      </c>
    </row>
    <row r="2241" spans="1:13" ht="15">
      <c r="A2241" s="282">
        <v>45859</v>
      </c>
      <c r="B2241" s="55" t="s">
        <v>4538</v>
      </c>
      <c r="C2241" s="784">
        <v>83458</v>
      </c>
      <c r="D2241" s="784" t="s">
        <v>4533</v>
      </c>
      <c r="E2241" s="784">
        <v>50</v>
      </c>
      <c r="F2241" s="784">
        <v>4010</v>
      </c>
      <c r="G2241" s="784" t="s">
        <v>4537</v>
      </c>
      <c r="H2241" s="784" t="s">
        <v>351</v>
      </c>
      <c r="I2241" s="797">
        <v>1</v>
      </c>
      <c r="J2241" s="784">
        <v>1</v>
      </c>
      <c r="K2241" s="793">
        <v>9.94</v>
      </c>
      <c r="L2241" s="793">
        <v>9.94</v>
      </c>
      <c r="M2241" s="55" t="s">
        <v>3067</v>
      </c>
    </row>
    <row r="2242" spans="1:13" ht="15">
      <c r="A2242" s="282">
        <v>45860</v>
      </c>
      <c r="B2242" s="55" t="s">
        <v>4539</v>
      </c>
      <c r="C2242" s="784">
        <v>83294</v>
      </c>
      <c r="D2242" s="784" t="s">
        <v>4540</v>
      </c>
      <c r="E2242" s="784">
        <v>90</v>
      </c>
      <c r="F2242" s="784">
        <v>4010</v>
      </c>
      <c r="G2242" s="784" t="s">
        <v>4537</v>
      </c>
      <c r="H2242" s="784" t="s">
        <v>351</v>
      </c>
      <c r="I2242" s="797">
        <v>3</v>
      </c>
      <c r="J2242" s="784">
        <v>3</v>
      </c>
      <c r="K2242" s="784">
        <v>7.09</v>
      </c>
      <c r="L2242" s="793">
        <v>21.27</v>
      </c>
      <c r="M2242" s="55" t="s">
        <v>3067</v>
      </c>
    </row>
    <row r="2243" spans="1:13" ht="15">
      <c r="A2243" s="282">
        <v>45860</v>
      </c>
      <c r="B2243" s="55" t="s">
        <v>4539</v>
      </c>
      <c r="C2243" s="786">
        <v>83294</v>
      </c>
      <c r="D2243" s="786" t="s">
        <v>4541</v>
      </c>
      <c r="E2243" s="786">
        <v>140</v>
      </c>
      <c r="F2243" s="786">
        <v>4010</v>
      </c>
      <c r="G2243" s="786" t="s">
        <v>4537</v>
      </c>
      <c r="H2243" s="786" t="s">
        <v>351</v>
      </c>
      <c r="I2243" s="798">
        <v>2</v>
      </c>
      <c r="J2243" s="786">
        <v>2</v>
      </c>
      <c r="K2243" s="786">
        <v>7.09</v>
      </c>
      <c r="L2243" s="796">
        <v>14.18</v>
      </c>
      <c r="M2243" s="55" t="s">
        <v>3067</v>
      </c>
    </row>
    <row r="2244" spans="1:13" ht="15">
      <c r="A2244" s="282">
        <v>45860</v>
      </c>
      <c r="B2244" s="55" t="s">
        <v>4539</v>
      </c>
      <c r="C2244" s="784">
        <v>83294</v>
      </c>
      <c r="D2244" s="784" t="s">
        <v>4540</v>
      </c>
      <c r="E2244" s="784">
        <v>130</v>
      </c>
      <c r="F2244" s="784">
        <v>4010</v>
      </c>
      <c r="G2244" s="784" t="s">
        <v>4537</v>
      </c>
      <c r="H2244" s="784" t="s">
        <v>351</v>
      </c>
      <c r="I2244" s="797">
        <v>4</v>
      </c>
      <c r="J2244" s="784">
        <v>4</v>
      </c>
      <c r="K2244" s="784">
        <v>7.09</v>
      </c>
      <c r="L2244" s="793">
        <v>28.36</v>
      </c>
      <c r="M2244" s="55" t="s">
        <v>3067</v>
      </c>
    </row>
    <row r="2245" spans="1:13" ht="15">
      <c r="A2245" s="282">
        <v>45860</v>
      </c>
      <c r="B2245" s="55" t="s">
        <v>4539</v>
      </c>
      <c r="C2245" s="786">
        <v>83507</v>
      </c>
      <c r="D2245" s="786" t="s">
        <v>4542</v>
      </c>
      <c r="E2245" s="786">
        <v>140</v>
      </c>
      <c r="F2245" s="786">
        <v>4010</v>
      </c>
      <c r="G2245" s="786" t="s">
        <v>4537</v>
      </c>
      <c r="H2245" s="786" t="s">
        <v>351</v>
      </c>
      <c r="I2245" s="798">
        <v>1</v>
      </c>
      <c r="J2245" s="786">
        <v>1</v>
      </c>
      <c r="K2245" s="786">
        <v>5.29</v>
      </c>
      <c r="L2245" s="796">
        <v>5.29</v>
      </c>
      <c r="M2245" s="55" t="s">
        <v>3067</v>
      </c>
    </row>
    <row r="2246" spans="1:13" ht="15">
      <c r="A2246" s="282">
        <v>45860</v>
      </c>
      <c r="B2246" s="55" t="s">
        <v>4539</v>
      </c>
      <c r="C2246" s="784">
        <v>83507</v>
      </c>
      <c r="D2246" s="784" t="s">
        <v>2485</v>
      </c>
      <c r="E2246" s="784">
        <v>85</v>
      </c>
      <c r="F2246" s="784">
        <v>4010</v>
      </c>
      <c r="G2246" s="784" t="s">
        <v>4537</v>
      </c>
      <c r="H2246" s="784" t="s">
        <v>351</v>
      </c>
      <c r="I2246" s="797">
        <v>1</v>
      </c>
      <c r="J2246" s="784">
        <v>1</v>
      </c>
      <c r="K2246" s="784">
        <v>5.29</v>
      </c>
      <c r="L2246" s="793">
        <v>5.29</v>
      </c>
      <c r="M2246" s="55" t="s">
        <v>3067</v>
      </c>
    </row>
    <row r="2247" spans="1:13" ht="15">
      <c r="A2247" s="282">
        <v>45860</v>
      </c>
      <c r="B2247" s="55" t="s">
        <v>4539</v>
      </c>
      <c r="C2247" s="786">
        <v>83507</v>
      </c>
      <c r="D2247" s="786" t="s">
        <v>4543</v>
      </c>
      <c r="E2247" s="786">
        <v>90</v>
      </c>
      <c r="F2247" s="786">
        <v>4010</v>
      </c>
      <c r="G2247" s="786" t="s">
        <v>4537</v>
      </c>
      <c r="H2247" s="786" t="s">
        <v>351</v>
      </c>
      <c r="I2247" s="798">
        <v>1</v>
      </c>
      <c r="J2247" s="786">
        <v>1</v>
      </c>
      <c r="K2247" s="786">
        <v>5.29</v>
      </c>
      <c r="L2247" s="796">
        <v>5.29</v>
      </c>
      <c r="M2247" s="55" t="s">
        <v>3067</v>
      </c>
    </row>
    <row r="2248" spans="1:13" ht="15">
      <c r="A2248" s="282">
        <v>45860</v>
      </c>
      <c r="B2248" s="55" t="s">
        <v>4539</v>
      </c>
      <c r="C2248" s="784">
        <v>83294</v>
      </c>
      <c r="D2248" s="784" t="s">
        <v>4540</v>
      </c>
      <c r="E2248" s="784">
        <v>85</v>
      </c>
      <c r="F2248" s="784">
        <v>4010</v>
      </c>
      <c r="G2248" s="784" t="s">
        <v>4537</v>
      </c>
      <c r="H2248" s="784" t="s">
        <v>351</v>
      </c>
      <c r="I2248" s="797">
        <v>1</v>
      </c>
      <c r="J2248" s="784">
        <v>1</v>
      </c>
      <c r="K2248" s="784">
        <v>7.07</v>
      </c>
      <c r="L2248" s="793">
        <v>7.07</v>
      </c>
      <c r="M2248" s="55" t="s">
        <v>3067</v>
      </c>
    </row>
    <row r="2249" spans="1:13" ht="15">
      <c r="A2249" s="282">
        <v>45860</v>
      </c>
      <c r="B2249" s="55" t="s">
        <v>4539</v>
      </c>
      <c r="C2249" s="786">
        <v>83507</v>
      </c>
      <c r="D2249" s="786" t="s">
        <v>2485</v>
      </c>
      <c r="E2249" s="786">
        <v>110</v>
      </c>
      <c r="F2249" s="786">
        <v>4010</v>
      </c>
      <c r="G2249" s="786" t="s">
        <v>4537</v>
      </c>
      <c r="H2249" s="786" t="s">
        <v>351</v>
      </c>
      <c r="I2249" s="798">
        <v>2</v>
      </c>
      <c r="J2249" s="786">
        <v>2</v>
      </c>
      <c r="K2249" s="786">
        <v>5.29</v>
      </c>
      <c r="L2249" s="796">
        <v>10.58</v>
      </c>
      <c r="M2249" s="55" t="s">
        <v>3067</v>
      </c>
    </row>
    <row r="2250" spans="1:13" ht="15">
      <c r="A2250" s="282">
        <v>45860</v>
      </c>
      <c r="B2250" s="55" t="s">
        <v>4539</v>
      </c>
      <c r="C2250" s="784">
        <v>83507</v>
      </c>
      <c r="D2250" s="784" t="s">
        <v>4543</v>
      </c>
      <c r="E2250" s="784">
        <v>130</v>
      </c>
      <c r="F2250" s="784">
        <v>4010</v>
      </c>
      <c r="G2250" s="784" t="s">
        <v>4537</v>
      </c>
      <c r="H2250" s="784" t="s">
        <v>351</v>
      </c>
      <c r="I2250" s="797">
        <v>1</v>
      </c>
      <c r="J2250" s="784">
        <v>1</v>
      </c>
      <c r="K2250" s="784">
        <v>5.29</v>
      </c>
      <c r="L2250" s="793">
        <v>5.29</v>
      </c>
      <c r="M2250" s="55" t="s">
        <v>3067</v>
      </c>
    </row>
    <row r="2251" spans="1:13" ht="15">
      <c r="A2251" s="282">
        <v>45860</v>
      </c>
      <c r="B2251" s="55" t="s">
        <v>4539</v>
      </c>
      <c r="C2251" s="786">
        <v>83507</v>
      </c>
      <c r="D2251" s="786" t="s">
        <v>4543</v>
      </c>
      <c r="E2251" s="786">
        <v>110</v>
      </c>
      <c r="F2251" s="786">
        <v>4010</v>
      </c>
      <c r="G2251" s="786" t="s">
        <v>2217</v>
      </c>
      <c r="H2251" s="786" t="s">
        <v>1573</v>
      </c>
      <c r="I2251" s="798">
        <v>1</v>
      </c>
      <c r="J2251" s="786">
        <v>1</v>
      </c>
      <c r="K2251" s="786">
        <v>5.29</v>
      </c>
      <c r="L2251" s="796">
        <v>5.29</v>
      </c>
      <c r="M2251" s="55" t="s">
        <v>3067</v>
      </c>
    </row>
    <row r="2252" spans="1:13" ht="15">
      <c r="A2252" s="282">
        <v>45860</v>
      </c>
      <c r="B2252" s="55" t="s">
        <v>4539</v>
      </c>
      <c r="C2252" s="784">
        <v>83507</v>
      </c>
      <c r="D2252" s="784" t="s">
        <v>4543</v>
      </c>
      <c r="E2252" s="784">
        <v>120</v>
      </c>
      <c r="F2252" s="784">
        <v>4010</v>
      </c>
      <c r="G2252" s="784" t="s">
        <v>2217</v>
      </c>
      <c r="H2252" s="784" t="s">
        <v>1573</v>
      </c>
      <c r="I2252" s="797">
        <v>2</v>
      </c>
      <c r="J2252" s="784">
        <v>2</v>
      </c>
      <c r="K2252" s="784">
        <v>5.29</v>
      </c>
      <c r="L2252" s="793">
        <v>10.58</v>
      </c>
      <c r="M2252" s="55" t="s">
        <v>3067</v>
      </c>
    </row>
    <row r="2253" spans="1:13" ht="15">
      <c r="A2253" s="282">
        <v>45860</v>
      </c>
      <c r="B2253" s="55" t="s">
        <v>4539</v>
      </c>
      <c r="C2253" s="786">
        <v>83507</v>
      </c>
      <c r="D2253" s="786" t="s">
        <v>4542</v>
      </c>
      <c r="E2253" s="786">
        <v>120</v>
      </c>
      <c r="F2253" s="786">
        <v>4010</v>
      </c>
      <c r="G2253" s="786" t="s">
        <v>2217</v>
      </c>
      <c r="H2253" s="786" t="s">
        <v>1573</v>
      </c>
      <c r="I2253" s="798">
        <v>1</v>
      </c>
      <c r="J2253" s="786">
        <v>1</v>
      </c>
      <c r="K2253" s="786">
        <v>5.29</v>
      </c>
      <c r="L2253" s="796">
        <v>5.29</v>
      </c>
      <c r="M2253" s="55" t="s">
        <v>3067</v>
      </c>
    </row>
    <row r="2254" spans="1:13" ht="15">
      <c r="A2254" s="282">
        <v>45860</v>
      </c>
      <c r="B2254" s="55" t="s">
        <v>4539</v>
      </c>
      <c r="C2254" s="784">
        <v>83294</v>
      </c>
      <c r="D2254" s="784" t="s">
        <v>4541</v>
      </c>
      <c r="E2254" s="784">
        <v>100</v>
      </c>
      <c r="F2254" s="784">
        <v>4010</v>
      </c>
      <c r="G2254" s="784" t="s">
        <v>2217</v>
      </c>
      <c r="H2254" s="784" t="s">
        <v>1573</v>
      </c>
      <c r="I2254" s="797">
        <v>2</v>
      </c>
      <c r="J2254" s="784">
        <v>2</v>
      </c>
      <c r="K2254" s="784">
        <v>7.09</v>
      </c>
      <c r="L2254" s="793">
        <v>14.18</v>
      </c>
      <c r="M2254" s="55" t="s">
        <v>3067</v>
      </c>
    </row>
    <row r="2255" spans="1:13" ht="15">
      <c r="A2255" s="282">
        <v>45860</v>
      </c>
      <c r="B2255" s="55" t="s">
        <v>4539</v>
      </c>
      <c r="C2255" s="786">
        <v>83507</v>
      </c>
      <c r="D2255" s="786" t="s">
        <v>4543</v>
      </c>
      <c r="E2255" s="786">
        <v>100</v>
      </c>
      <c r="F2255" s="786">
        <v>4010</v>
      </c>
      <c r="G2255" s="786" t="s">
        <v>2217</v>
      </c>
      <c r="H2255" s="786" t="s">
        <v>1573</v>
      </c>
      <c r="I2255" s="798">
        <v>1</v>
      </c>
      <c r="J2255" s="786">
        <v>1</v>
      </c>
      <c r="K2255" s="786">
        <v>5.29</v>
      </c>
      <c r="L2255" s="796">
        <v>5.29</v>
      </c>
      <c r="M2255" s="55" t="s">
        <v>3067</v>
      </c>
    </row>
    <row r="2256" spans="1:13" ht="15">
      <c r="A2256" s="282">
        <v>45860</v>
      </c>
      <c r="B2256" s="55" t="s">
        <v>4539</v>
      </c>
      <c r="C2256" s="784">
        <v>83507</v>
      </c>
      <c r="D2256" s="784" t="s">
        <v>2485</v>
      </c>
      <c r="E2256" s="784">
        <v>130</v>
      </c>
      <c r="F2256" s="784">
        <v>4010</v>
      </c>
      <c r="G2256" s="784" t="s">
        <v>2217</v>
      </c>
      <c r="H2256" s="784" t="s">
        <v>1573</v>
      </c>
      <c r="I2256" s="797">
        <v>1</v>
      </c>
      <c r="J2256" s="784">
        <v>1</v>
      </c>
      <c r="K2256" s="784">
        <v>5.29</v>
      </c>
      <c r="L2256" s="793">
        <v>5.29</v>
      </c>
      <c r="M2256" s="55" t="s">
        <v>3067</v>
      </c>
    </row>
    <row r="2257" spans="1:14" ht="15">
      <c r="A2257" s="282">
        <v>45860</v>
      </c>
      <c r="B2257" s="55" t="s">
        <v>4539</v>
      </c>
      <c r="C2257" s="786">
        <v>83294</v>
      </c>
      <c r="D2257" s="786" t="s">
        <v>4541</v>
      </c>
      <c r="E2257" s="786">
        <v>85</v>
      </c>
      <c r="F2257" s="786">
        <v>4010</v>
      </c>
      <c r="G2257" s="786" t="s">
        <v>2217</v>
      </c>
      <c r="H2257" s="786" t="s">
        <v>1573</v>
      </c>
      <c r="I2257" s="798">
        <v>1</v>
      </c>
      <c r="J2257" s="786">
        <v>1</v>
      </c>
      <c r="K2257" s="786">
        <v>7.07</v>
      </c>
      <c r="L2257" s="796">
        <v>7.07</v>
      </c>
      <c r="M2257" s="55" t="s">
        <v>3067</v>
      </c>
    </row>
    <row r="2258" spans="1:14" ht="15">
      <c r="A2258" s="282">
        <v>45861</v>
      </c>
      <c r="B2258" s="55" t="s">
        <v>4544</v>
      </c>
      <c r="C2258" s="784">
        <v>59845</v>
      </c>
      <c r="D2258" s="784" t="s">
        <v>2507</v>
      </c>
      <c r="E2258" s="784" t="s">
        <v>2296</v>
      </c>
      <c r="F2258" s="784">
        <v>4010</v>
      </c>
      <c r="G2258" s="784" t="s">
        <v>4545</v>
      </c>
      <c r="H2258" s="784" t="s">
        <v>1573</v>
      </c>
      <c r="I2258" s="23"/>
      <c r="J2258" s="976">
        <v>-50</v>
      </c>
      <c r="K2258" s="787">
        <v>8.26</v>
      </c>
      <c r="L2258" s="787">
        <v>-413</v>
      </c>
      <c r="M2258" s="55" t="s">
        <v>2547</v>
      </c>
      <c r="N2258" s="788" t="s">
        <v>4546</v>
      </c>
    </row>
    <row r="2259" spans="1:14" ht="15">
      <c r="A2259" s="282">
        <v>45861</v>
      </c>
      <c r="B2259" s="55" t="s">
        <v>4547</v>
      </c>
      <c r="C2259" s="784">
        <v>59845</v>
      </c>
      <c r="D2259" s="784" t="s">
        <v>2507</v>
      </c>
      <c r="E2259" s="784" t="s">
        <v>2300</v>
      </c>
      <c r="F2259" s="784">
        <v>4010</v>
      </c>
      <c r="G2259" s="784" t="s">
        <v>4545</v>
      </c>
      <c r="H2259" s="784" t="s">
        <v>1573</v>
      </c>
      <c r="J2259" s="784">
        <v>50</v>
      </c>
      <c r="K2259" s="784">
        <v>8.26</v>
      </c>
      <c r="L2259" s="784">
        <v>413</v>
      </c>
      <c r="M2259" s="55" t="s">
        <v>2547</v>
      </c>
    </row>
    <row r="2260" spans="1:14" ht="15">
      <c r="A2260" s="282">
        <v>45861</v>
      </c>
      <c r="B2260" s="55" t="s">
        <v>4548</v>
      </c>
      <c r="C2260" s="784">
        <v>81196</v>
      </c>
      <c r="D2260" s="784">
        <v>537</v>
      </c>
      <c r="E2260" s="784" t="s">
        <v>441</v>
      </c>
      <c r="F2260" s="784">
        <v>4010</v>
      </c>
      <c r="G2260" s="784" t="s">
        <v>4369</v>
      </c>
      <c r="H2260" s="784" t="s">
        <v>1573</v>
      </c>
      <c r="J2260" s="784">
        <v>5</v>
      </c>
      <c r="K2260" s="784">
        <v>8.6999999999999993</v>
      </c>
      <c r="L2260" s="784">
        <v>43.5</v>
      </c>
      <c r="M2260" s="55" t="s">
        <v>2455</v>
      </c>
    </row>
    <row r="2261" spans="1:14" ht="15">
      <c r="A2261" s="282">
        <v>45861</v>
      </c>
      <c r="B2261" s="55" t="s">
        <v>4548</v>
      </c>
      <c r="C2261" s="786">
        <v>82917</v>
      </c>
      <c r="D2261" s="786" t="s">
        <v>3161</v>
      </c>
      <c r="E2261" s="786">
        <v>150</v>
      </c>
      <c r="F2261" s="786">
        <v>4010</v>
      </c>
      <c r="G2261" s="786" t="s">
        <v>4371</v>
      </c>
      <c r="H2261" s="786" t="s">
        <v>1573</v>
      </c>
      <c r="J2261" s="786">
        <v>1</v>
      </c>
      <c r="K2261" s="786">
        <v>8.33</v>
      </c>
      <c r="L2261" s="786">
        <v>8.33</v>
      </c>
      <c r="M2261" s="55" t="s">
        <v>2455</v>
      </c>
    </row>
    <row r="2262" spans="1:14" ht="15">
      <c r="A2262" s="282">
        <v>45861</v>
      </c>
      <c r="B2262" s="55" t="s">
        <v>4548</v>
      </c>
      <c r="C2262" s="784">
        <v>82423</v>
      </c>
      <c r="D2262" s="784" t="s">
        <v>3691</v>
      </c>
      <c r="E2262" s="784">
        <v>100</v>
      </c>
      <c r="F2262" s="784">
        <v>4010</v>
      </c>
      <c r="G2262" s="784" t="s">
        <v>4372</v>
      </c>
      <c r="H2262" s="784" t="s">
        <v>1573</v>
      </c>
      <c r="J2262" s="784">
        <v>1</v>
      </c>
      <c r="K2262" s="784">
        <v>9.6999999999999993</v>
      </c>
      <c r="L2262" s="784">
        <v>9.6999999999999993</v>
      </c>
      <c r="M2262" s="55" t="s">
        <v>2455</v>
      </c>
    </row>
    <row r="2263" spans="1:14" ht="15">
      <c r="A2263" s="282">
        <v>45861</v>
      </c>
      <c r="B2263" s="55" t="s">
        <v>4548</v>
      </c>
      <c r="C2263" s="786">
        <v>81316</v>
      </c>
      <c r="D2263" s="786" t="s">
        <v>3982</v>
      </c>
      <c r="E2263" s="786">
        <v>150</v>
      </c>
      <c r="F2263" s="786">
        <v>4010</v>
      </c>
      <c r="G2263" s="786" t="s">
        <v>4549</v>
      </c>
      <c r="H2263" s="786" t="s">
        <v>1573</v>
      </c>
      <c r="J2263" s="786">
        <v>1</v>
      </c>
      <c r="K2263" s="786">
        <v>8.14</v>
      </c>
      <c r="L2263" s="786">
        <v>8.14</v>
      </c>
      <c r="M2263" s="55" t="s">
        <v>2455</v>
      </c>
    </row>
    <row r="2264" spans="1:14" ht="15">
      <c r="A2264" s="282">
        <v>45861</v>
      </c>
      <c r="B2264" s="55" t="s">
        <v>4548</v>
      </c>
      <c r="C2264" s="784">
        <v>82619</v>
      </c>
      <c r="D2264" s="784" t="s">
        <v>4426</v>
      </c>
      <c r="E2264" s="784">
        <v>120</v>
      </c>
      <c r="F2264" s="784">
        <v>4010</v>
      </c>
      <c r="G2264" s="784" t="s">
        <v>4550</v>
      </c>
      <c r="H2264" s="784" t="s">
        <v>1573</v>
      </c>
      <c r="J2264" s="784">
        <v>1</v>
      </c>
      <c r="K2264" s="784">
        <v>15.24</v>
      </c>
      <c r="L2264" s="784">
        <v>15.24</v>
      </c>
      <c r="M2264" s="55" t="s">
        <v>2455</v>
      </c>
    </row>
    <row r="2265" spans="1:14" ht="15">
      <c r="A2265" s="282">
        <v>45861</v>
      </c>
      <c r="B2265" s="55" t="s">
        <v>4548</v>
      </c>
      <c r="C2265" s="786">
        <v>81619</v>
      </c>
      <c r="D2265" s="786" t="s">
        <v>3268</v>
      </c>
      <c r="E2265" s="786">
        <v>100</v>
      </c>
      <c r="F2265" s="786">
        <v>4010</v>
      </c>
      <c r="G2265" s="786" t="s">
        <v>4364</v>
      </c>
      <c r="H2265" s="786" t="s">
        <v>1573</v>
      </c>
      <c r="J2265" s="786">
        <v>1</v>
      </c>
      <c r="K2265" s="786">
        <v>4.5599999999999996</v>
      </c>
      <c r="L2265" s="786">
        <v>4.5599999999999996</v>
      </c>
      <c r="M2265" s="55" t="s">
        <v>2455</v>
      </c>
    </row>
    <row r="2266" spans="1:14" ht="15">
      <c r="A2266" s="282">
        <v>45861</v>
      </c>
      <c r="B2266" s="55" t="s">
        <v>4548</v>
      </c>
      <c r="C2266" s="784">
        <v>67755</v>
      </c>
      <c r="D2266" s="784" t="s">
        <v>3051</v>
      </c>
      <c r="E2266" s="784">
        <v>80</v>
      </c>
      <c r="F2266" s="784">
        <v>4010</v>
      </c>
      <c r="G2266" s="784" t="s">
        <v>4373</v>
      </c>
      <c r="H2266" s="784" t="s">
        <v>1573</v>
      </c>
      <c r="J2266" s="784">
        <v>1</v>
      </c>
      <c r="K2266" s="784">
        <v>6.36</v>
      </c>
      <c r="L2266" s="784">
        <v>6.36</v>
      </c>
      <c r="M2266" s="55" t="s">
        <v>2455</v>
      </c>
    </row>
    <row r="2267" spans="1:14" ht="15">
      <c r="A2267" s="282">
        <v>45861</v>
      </c>
      <c r="B2267" s="55" t="s">
        <v>4548</v>
      </c>
      <c r="C2267" s="786">
        <v>82590</v>
      </c>
      <c r="D2267" s="786" t="s">
        <v>3914</v>
      </c>
      <c r="E2267" s="786">
        <v>90</v>
      </c>
      <c r="F2267" s="786">
        <v>4010</v>
      </c>
      <c r="G2267" s="786" t="s">
        <v>4374</v>
      </c>
      <c r="H2267" s="786" t="s">
        <v>1573</v>
      </c>
      <c r="J2267" s="786">
        <v>1</v>
      </c>
      <c r="K2267" s="786">
        <v>6.06</v>
      </c>
      <c r="L2267" s="786">
        <v>6.06</v>
      </c>
      <c r="M2267" s="55" t="s">
        <v>2455</v>
      </c>
    </row>
    <row r="2268" spans="1:14" ht="15">
      <c r="A2268" s="282">
        <v>45861</v>
      </c>
      <c r="B2268" s="55" t="s">
        <v>4548</v>
      </c>
      <c r="C2268" s="784">
        <v>82884</v>
      </c>
      <c r="D2268" s="784" t="s">
        <v>4469</v>
      </c>
      <c r="E2268" s="784">
        <v>130</v>
      </c>
      <c r="F2268" s="784">
        <v>4010</v>
      </c>
      <c r="G2268" s="784" t="s">
        <v>4551</v>
      </c>
      <c r="H2268" s="784" t="s">
        <v>1573</v>
      </c>
      <c r="J2268" s="784">
        <v>1</v>
      </c>
      <c r="K2268" s="784">
        <v>13.5</v>
      </c>
      <c r="L2268" s="784">
        <v>13.5</v>
      </c>
      <c r="M2268" s="55" t="s">
        <v>2455</v>
      </c>
    </row>
    <row r="2269" spans="1:14" ht="15">
      <c r="A2269" s="282">
        <v>45861</v>
      </c>
      <c r="B2269" s="55" t="s">
        <v>4548</v>
      </c>
      <c r="C2269" s="786">
        <v>82917</v>
      </c>
      <c r="D2269" s="786" t="s">
        <v>4370</v>
      </c>
      <c r="E2269" s="786">
        <v>90</v>
      </c>
      <c r="F2269" s="786">
        <v>4010</v>
      </c>
      <c r="G2269" s="786" t="s">
        <v>4552</v>
      </c>
      <c r="H2269" s="786" t="s">
        <v>1573</v>
      </c>
      <c r="J2269" s="786">
        <v>5</v>
      </c>
      <c r="K2269" s="786">
        <v>8.33</v>
      </c>
      <c r="L2269" s="786">
        <v>41.65</v>
      </c>
      <c r="M2269" s="55" t="s">
        <v>2455</v>
      </c>
    </row>
    <row r="2270" spans="1:14" ht="15">
      <c r="A2270" s="282">
        <v>45861</v>
      </c>
      <c r="B2270" s="55" t="s">
        <v>4548</v>
      </c>
      <c r="C2270" s="784">
        <v>80441</v>
      </c>
      <c r="D2270" s="784" t="s">
        <v>3078</v>
      </c>
      <c r="E2270" s="784">
        <v>90</v>
      </c>
      <c r="F2270" s="784">
        <v>4010</v>
      </c>
      <c r="G2270" s="784" t="s">
        <v>4378</v>
      </c>
      <c r="H2270" s="784" t="s">
        <v>1573</v>
      </c>
      <c r="J2270" s="784">
        <v>1</v>
      </c>
      <c r="K2270" s="784">
        <v>7.96</v>
      </c>
      <c r="L2270" s="784">
        <v>7.96</v>
      </c>
      <c r="M2270" s="55" t="s">
        <v>2455</v>
      </c>
    </row>
    <row r="2271" spans="1:14" ht="15">
      <c r="A2271" s="282">
        <v>45861</v>
      </c>
      <c r="B2271" s="55" t="s">
        <v>4548</v>
      </c>
      <c r="C2271" s="786">
        <v>82951</v>
      </c>
      <c r="D2271" s="786" t="s">
        <v>3125</v>
      </c>
      <c r="E2271" s="786">
        <v>85</v>
      </c>
      <c r="F2271" s="786">
        <v>4010</v>
      </c>
      <c r="G2271" s="786" t="s">
        <v>4368</v>
      </c>
      <c r="H2271" s="786" t="s">
        <v>1573</v>
      </c>
      <c r="J2271" s="786">
        <v>1</v>
      </c>
      <c r="K2271" s="786">
        <v>10.130000000000001</v>
      </c>
      <c r="L2271" s="786">
        <v>10.130000000000001</v>
      </c>
      <c r="M2271" s="55" t="s">
        <v>2455</v>
      </c>
    </row>
    <row r="2272" spans="1:14" ht="15">
      <c r="A2272" s="282">
        <v>45861</v>
      </c>
      <c r="B2272" s="55" t="s">
        <v>4548</v>
      </c>
      <c r="C2272" s="784">
        <v>81668</v>
      </c>
      <c r="D2272" s="784" t="s">
        <v>2580</v>
      </c>
      <c r="E2272" s="784" t="s">
        <v>2061</v>
      </c>
      <c r="F2272" s="784">
        <v>4010</v>
      </c>
      <c r="G2272" s="784" t="s">
        <v>4028</v>
      </c>
      <c r="H2272" s="784" t="s">
        <v>1573</v>
      </c>
      <c r="J2272" s="784">
        <v>1</v>
      </c>
      <c r="K2272" s="784">
        <v>11.31</v>
      </c>
      <c r="L2272" s="784">
        <v>11.31</v>
      </c>
      <c r="M2272" s="55" t="s">
        <v>2455</v>
      </c>
    </row>
    <row r="2273" spans="1:13" ht="15">
      <c r="A2273" s="282">
        <v>45861</v>
      </c>
      <c r="B2273" s="55" t="s">
        <v>4548</v>
      </c>
      <c r="C2273" s="786">
        <v>67862</v>
      </c>
      <c r="D2273" s="786" t="s">
        <v>3378</v>
      </c>
      <c r="E2273" s="786">
        <v>120</v>
      </c>
      <c r="F2273" s="786">
        <v>4010</v>
      </c>
      <c r="G2273" s="786" t="s">
        <v>4379</v>
      </c>
      <c r="H2273" s="786" t="s">
        <v>1573</v>
      </c>
      <c r="J2273" s="786">
        <v>1</v>
      </c>
      <c r="K2273" s="786">
        <v>5.47</v>
      </c>
      <c r="L2273" s="786">
        <v>5.47</v>
      </c>
      <c r="M2273" s="55" t="s">
        <v>2455</v>
      </c>
    </row>
    <row r="2274" spans="1:13" ht="15">
      <c r="A2274" s="282">
        <v>45861</v>
      </c>
      <c r="B2274" s="55" t="s">
        <v>4548</v>
      </c>
      <c r="C2274" s="784">
        <v>83131</v>
      </c>
      <c r="D2274" s="784" t="s">
        <v>4553</v>
      </c>
      <c r="E2274" s="784">
        <v>60</v>
      </c>
      <c r="F2274" s="784">
        <v>4010</v>
      </c>
      <c r="G2274" s="784" t="s">
        <v>4554</v>
      </c>
      <c r="H2274" s="784" t="s">
        <v>1573</v>
      </c>
      <c r="J2274" s="784">
        <v>1</v>
      </c>
      <c r="K2274" s="784">
        <v>6.15</v>
      </c>
      <c r="L2274" s="784">
        <v>6.15</v>
      </c>
      <c r="M2274" s="55" t="s">
        <v>2455</v>
      </c>
    </row>
    <row r="2275" spans="1:13" ht="15">
      <c r="A2275" s="282">
        <v>45861</v>
      </c>
      <c r="B2275" s="55" t="s">
        <v>4548</v>
      </c>
      <c r="C2275" s="786">
        <v>60363</v>
      </c>
      <c r="D2275" s="786" t="s">
        <v>4508</v>
      </c>
      <c r="E2275" s="786">
        <v>120</v>
      </c>
      <c r="F2275" s="786">
        <v>4010</v>
      </c>
      <c r="G2275" s="786" t="s">
        <v>4555</v>
      </c>
      <c r="H2275" s="786" t="s">
        <v>1573</v>
      </c>
      <c r="J2275" s="786">
        <v>1</v>
      </c>
      <c r="K2275" s="786">
        <v>7.84</v>
      </c>
      <c r="L2275" s="786">
        <v>7.84</v>
      </c>
      <c r="M2275" s="55" t="s">
        <v>2455</v>
      </c>
    </row>
    <row r="2276" spans="1:13" ht="15">
      <c r="A2276" s="282">
        <v>45861</v>
      </c>
      <c r="B2276" s="55" t="s">
        <v>4548</v>
      </c>
      <c r="C2276" s="784">
        <v>81612</v>
      </c>
      <c r="D2276" s="784" t="s">
        <v>3761</v>
      </c>
      <c r="E2276" s="784">
        <v>140</v>
      </c>
      <c r="F2276" s="784">
        <v>4010</v>
      </c>
      <c r="G2276" s="784" t="s">
        <v>4382</v>
      </c>
      <c r="H2276" s="784" t="s">
        <v>1573</v>
      </c>
      <c r="J2276" s="784">
        <v>1</v>
      </c>
      <c r="K2276" s="784">
        <v>9.75</v>
      </c>
      <c r="L2276" s="784">
        <v>9.75</v>
      </c>
      <c r="M2276" s="55" t="s">
        <v>2455</v>
      </c>
    </row>
    <row r="2277" spans="1:13" ht="15">
      <c r="A2277" s="282">
        <v>45861</v>
      </c>
      <c r="B2277" s="55" t="s">
        <v>4548</v>
      </c>
      <c r="C2277" s="786">
        <v>82847</v>
      </c>
      <c r="D2277" s="786" t="s">
        <v>3680</v>
      </c>
      <c r="E2277" s="786">
        <v>120</v>
      </c>
      <c r="F2277" s="786">
        <v>4010</v>
      </c>
      <c r="G2277" s="786" t="s">
        <v>4386</v>
      </c>
      <c r="H2277" s="786" t="s">
        <v>1573</v>
      </c>
      <c r="J2277" s="786">
        <v>1</v>
      </c>
      <c r="K2277" s="786">
        <v>6.41</v>
      </c>
      <c r="L2277" s="786">
        <v>6.41</v>
      </c>
      <c r="M2277" s="55" t="s">
        <v>2455</v>
      </c>
    </row>
    <row r="2278" spans="1:13" ht="15">
      <c r="A2278" s="282">
        <v>45861</v>
      </c>
      <c r="B2278" s="55" t="s">
        <v>4548</v>
      </c>
      <c r="C2278" s="784">
        <v>82975</v>
      </c>
      <c r="D2278" s="784" t="s">
        <v>3037</v>
      </c>
      <c r="E2278" s="784">
        <v>150</v>
      </c>
      <c r="F2278" s="784">
        <v>4010</v>
      </c>
      <c r="G2278" s="784" t="s">
        <v>4387</v>
      </c>
      <c r="H2278" s="784" t="s">
        <v>1573</v>
      </c>
      <c r="J2278" s="784">
        <v>1</v>
      </c>
      <c r="K2278" s="784">
        <v>7.32</v>
      </c>
      <c r="L2278" s="784">
        <v>7.32</v>
      </c>
      <c r="M2278" s="55" t="s">
        <v>2455</v>
      </c>
    </row>
    <row r="2279" spans="1:13" ht="15">
      <c r="A2279" s="282">
        <v>45861</v>
      </c>
      <c r="B2279" s="55" t="s">
        <v>4548</v>
      </c>
      <c r="C2279" s="786">
        <v>82901</v>
      </c>
      <c r="D2279" s="786" t="s">
        <v>3935</v>
      </c>
      <c r="E2279" s="786">
        <v>130</v>
      </c>
      <c r="F2279" s="786">
        <v>4010</v>
      </c>
      <c r="G2279" s="786" t="s">
        <v>4556</v>
      </c>
      <c r="H2279" s="786" t="s">
        <v>1573</v>
      </c>
      <c r="J2279" s="786">
        <v>1</v>
      </c>
      <c r="K2279" s="786">
        <v>8.48</v>
      </c>
      <c r="L2279" s="786">
        <v>8.48</v>
      </c>
      <c r="M2279" s="55" t="s">
        <v>2455</v>
      </c>
    </row>
    <row r="2280" spans="1:13" ht="15">
      <c r="A2280" s="282">
        <v>45861</v>
      </c>
      <c r="B2280" s="55" t="s">
        <v>4548</v>
      </c>
      <c r="C2280" s="784">
        <v>81892</v>
      </c>
      <c r="D2280" s="784" t="s">
        <v>4557</v>
      </c>
      <c r="E2280" s="784">
        <v>80</v>
      </c>
      <c r="F2280" s="784">
        <v>4010</v>
      </c>
      <c r="G2280" s="784" t="s">
        <v>4251</v>
      </c>
      <c r="H2280" s="784" t="s">
        <v>1573</v>
      </c>
      <c r="J2280" s="784">
        <v>1</v>
      </c>
      <c r="K2280" s="784">
        <v>10.77</v>
      </c>
      <c r="L2280" s="784">
        <v>10.77</v>
      </c>
      <c r="M2280" s="55" t="s">
        <v>2455</v>
      </c>
    </row>
    <row r="2281" spans="1:13" ht="15">
      <c r="A2281" s="282">
        <v>45861</v>
      </c>
      <c r="B2281" s="55" t="s">
        <v>4548</v>
      </c>
      <c r="C2281" s="786">
        <v>67862</v>
      </c>
      <c r="D2281" s="786" t="s">
        <v>3221</v>
      </c>
      <c r="E2281" s="786">
        <v>130</v>
      </c>
      <c r="F2281" s="786">
        <v>4010</v>
      </c>
      <c r="G2281" s="786" t="s">
        <v>4558</v>
      </c>
      <c r="H2281" s="786" t="s">
        <v>1573</v>
      </c>
      <c r="J2281" s="786">
        <v>1</v>
      </c>
      <c r="K2281" s="786">
        <v>5.47</v>
      </c>
      <c r="L2281" s="786">
        <v>5.47</v>
      </c>
      <c r="M2281" s="55" t="s">
        <v>2455</v>
      </c>
    </row>
    <row r="2282" spans="1:13" ht="15">
      <c r="A2282" s="282">
        <v>45861</v>
      </c>
      <c r="B2282" s="55" t="s">
        <v>4548</v>
      </c>
      <c r="C2282" s="784">
        <v>82611</v>
      </c>
      <c r="D2282" s="784" t="s">
        <v>3085</v>
      </c>
      <c r="E2282" s="784">
        <v>110</v>
      </c>
      <c r="F2282" s="784">
        <v>4010</v>
      </c>
      <c r="G2282" s="784" t="s">
        <v>4254</v>
      </c>
      <c r="H2282" s="784" t="s">
        <v>1573</v>
      </c>
      <c r="J2282" s="784">
        <v>1</v>
      </c>
      <c r="K2282" s="784">
        <v>6.66</v>
      </c>
      <c r="L2282" s="784">
        <v>6.66</v>
      </c>
      <c r="M2282" s="55" t="s">
        <v>2455</v>
      </c>
    </row>
    <row r="2283" spans="1:13" ht="15">
      <c r="A2283" s="282">
        <v>45861</v>
      </c>
      <c r="B2283" s="55" t="s">
        <v>4548</v>
      </c>
      <c r="C2283" s="786">
        <v>81339</v>
      </c>
      <c r="D2283" s="786" t="s">
        <v>3106</v>
      </c>
      <c r="E2283" s="786">
        <v>140</v>
      </c>
      <c r="F2283" s="786">
        <v>4010</v>
      </c>
      <c r="G2283" s="786" t="s">
        <v>4256</v>
      </c>
      <c r="H2283" s="786" t="s">
        <v>1573</v>
      </c>
      <c r="J2283" s="786">
        <v>2</v>
      </c>
      <c r="K2283" s="786">
        <v>5.55</v>
      </c>
      <c r="L2283" s="786">
        <v>11.1</v>
      </c>
      <c r="M2283" s="55" t="s">
        <v>2455</v>
      </c>
    </row>
    <row r="2284" spans="1:13" ht="15">
      <c r="A2284" s="282">
        <v>45861</v>
      </c>
      <c r="B2284" s="55" t="s">
        <v>4548</v>
      </c>
      <c r="C2284" s="784">
        <v>82919</v>
      </c>
      <c r="D2284" s="784" t="s">
        <v>3199</v>
      </c>
      <c r="E2284" s="784">
        <v>90</v>
      </c>
      <c r="F2284" s="784">
        <v>4010</v>
      </c>
      <c r="G2284" s="784" t="s">
        <v>4559</v>
      </c>
      <c r="H2284" s="784" t="s">
        <v>1573</v>
      </c>
      <c r="J2284" s="784">
        <v>3</v>
      </c>
      <c r="K2284" s="784">
        <v>9.16</v>
      </c>
      <c r="L2284" s="784">
        <v>27.48</v>
      </c>
      <c r="M2284" s="55" t="s">
        <v>2455</v>
      </c>
    </row>
    <row r="2285" spans="1:13" ht="15">
      <c r="A2285" s="282">
        <v>45861</v>
      </c>
      <c r="B2285" s="55" t="s">
        <v>4548</v>
      </c>
      <c r="C2285" s="786">
        <v>67691</v>
      </c>
      <c r="D2285" s="786" t="s">
        <v>3095</v>
      </c>
      <c r="E2285" s="786">
        <v>140</v>
      </c>
      <c r="F2285" s="786">
        <v>4010</v>
      </c>
      <c r="G2285" s="786" t="s">
        <v>4560</v>
      </c>
      <c r="H2285" s="786" t="s">
        <v>1573</v>
      </c>
      <c r="J2285" s="786">
        <v>1</v>
      </c>
      <c r="K2285" s="786">
        <v>8.85</v>
      </c>
      <c r="L2285" s="786">
        <v>8.85</v>
      </c>
      <c r="M2285" s="55" t="s">
        <v>2455</v>
      </c>
    </row>
    <row r="2286" spans="1:13" ht="15">
      <c r="A2286" s="282">
        <v>45861</v>
      </c>
      <c r="B2286" s="55" t="s">
        <v>4548</v>
      </c>
      <c r="C2286" s="784">
        <v>81700</v>
      </c>
      <c r="D2286" s="784" t="s">
        <v>3918</v>
      </c>
      <c r="E2286" s="784">
        <v>120</v>
      </c>
      <c r="F2286" s="784">
        <v>4010</v>
      </c>
      <c r="G2286" s="784" t="s">
        <v>4259</v>
      </c>
      <c r="H2286" s="784" t="s">
        <v>1573</v>
      </c>
      <c r="J2286" s="784">
        <v>1</v>
      </c>
      <c r="K2286" s="784">
        <v>4.63</v>
      </c>
      <c r="L2286" s="784">
        <v>4.63</v>
      </c>
      <c r="M2286" s="55" t="s">
        <v>2455</v>
      </c>
    </row>
    <row r="2287" spans="1:13" ht="15">
      <c r="A2287" s="282">
        <v>45861</v>
      </c>
      <c r="B2287" s="55" t="s">
        <v>4548</v>
      </c>
      <c r="C2287" s="786">
        <v>82296</v>
      </c>
      <c r="D2287" s="786" t="s">
        <v>2268</v>
      </c>
      <c r="E2287" s="786">
        <v>50</v>
      </c>
      <c r="F2287" s="786">
        <v>4010</v>
      </c>
      <c r="G2287" s="786" t="s">
        <v>4263</v>
      </c>
      <c r="H2287" s="786" t="s">
        <v>1573</v>
      </c>
      <c r="J2287" s="786">
        <v>1</v>
      </c>
      <c r="K2287" s="786">
        <v>8.69</v>
      </c>
      <c r="L2287" s="786">
        <v>8.69</v>
      </c>
      <c r="M2287" s="55" t="s">
        <v>2455</v>
      </c>
    </row>
    <row r="2288" spans="1:13" ht="15">
      <c r="A2288" s="282">
        <v>45861</v>
      </c>
      <c r="B2288" s="55" t="s">
        <v>4548</v>
      </c>
      <c r="C2288" s="784">
        <v>80441</v>
      </c>
      <c r="D2288" s="784" t="s">
        <v>3078</v>
      </c>
      <c r="E2288" s="784">
        <v>110</v>
      </c>
      <c r="F2288" s="784">
        <v>4010</v>
      </c>
      <c r="G2288" s="784" t="s">
        <v>4266</v>
      </c>
      <c r="H2288" s="784" t="s">
        <v>1573</v>
      </c>
      <c r="J2288" s="784">
        <v>5</v>
      </c>
      <c r="K2288" s="784">
        <v>7.96</v>
      </c>
      <c r="L2288" s="784">
        <v>39.799999999999997</v>
      </c>
      <c r="M2288" s="55" t="s">
        <v>2455</v>
      </c>
    </row>
    <row r="2289" spans="1:13" ht="15">
      <c r="A2289" s="282">
        <v>45861</v>
      </c>
      <c r="B2289" s="55" t="s">
        <v>4548</v>
      </c>
      <c r="C2289" s="786">
        <v>81340</v>
      </c>
      <c r="D2289" s="786" t="s">
        <v>2504</v>
      </c>
      <c r="E2289" s="786">
        <v>60</v>
      </c>
      <c r="F2289" s="786">
        <v>4010</v>
      </c>
      <c r="G2289" s="786" t="s">
        <v>3489</v>
      </c>
      <c r="H2289" s="786" t="s">
        <v>1573</v>
      </c>
      <c r="J2289" s="786">
        <v>1</v>
      </c>
      <c r="K2289" s="786">
        <v>5.91</v>
      </c>
      <c r="L2289" s="786">
        <v>5.91</v>
      </c>
      <c r="M2289" s="55" t="s">
        <v>2455</v>
      </c>
    </row>
    <row r="2290" spans="1:13" ht="15">
      <c r="A2290" s="282">
        <v>45861</v>
      </c>
      <c r="B2290" s="55" t="s">
        <v>4548</v>
      </c>
      <c r="C2290" s="784">
        <v>60008</v>
      </c>
      <c r="D2290" s="784" t="s">
        <v>2507</v>
      </c>
      <c r="E2290" s="784">
        <v>85</v>
      </c>
      <c r="F2290" s="784">
        <v>4010</v>
      </c>
      <c r="G2290" s="784" t="s">
        <v>4561</v>
      </c>
      <c r="H2290" s="784" t="s">
        <v>1573</v>
      </c>
      <c r="J2290" s="784">
        <v>1</v>
      </c>
      <c r="K2290" s="784">
        <v>5.91</v>
      </c>
      <c r="L2290" s="784">
        <v>5.91</v>
      </c>
      <c r="M2290" s="55" t="s">
        <v>2455</v>
      </c>
    </row>
    <row r="2291" spans="1:13" ht="15">
      <c r="A2291" s="282">
        <v>45861</v>
      </c>
      <c r="B2291" s="55" t="s">
        <v>4548</v>
      </c>
      <c r="C2291" s="786">
        <v>81316</v>
      </c>
      <c r="D2291" s="786" t="s">
        <v>2311</v>
      </c>
      <c r="E2291" s="786">
        <v>100</v>
      </c>
      <c r="F2291" s="786">
        <v>4010</v>
      </c>
      <c r="G2291" s="786" t="s">
        <v>4275</v>
      </c>
      <c r="H2291" s="786" t="s">
        <v>1573</v>
      </c>
      <c r="J2291" s="786">
        <v>1</v>
      </c>
      <c r="K2291" s="786">
        <v>8.14</v>
      </c>
      <c r="L2291" s="786">
        <v>8.14</v>
      </c>
      <c r="M2291" s="55" t="s">
        <v>2455</v>
      </c>
    </row>
    <row r="2292" spans="1:13" ht="15">
      <c r="A2292" s="282">
        <v>45861</v>
      </c>
      <c r="B2292" s="55" t="s">
        <v>4548</v>
      </c>
      <c r="C2292" s="784">
        <v>83055</v>
      </c>
      <c r="D2292" s="784" t="s">
        <v>4562</v>
      </c>
      <c r="E2292" s="784">
        <v>110</v>
      </c>
      <c r="F2292" s="784">
        <v>4010</v>
      </c>
      <c r="G2292" s="784" t="s">
        <v>4278</v>
      </c>
      <c r="H2292" s="784" t="s">
        <v>1573</v>
      </c>
      <c r="J2292" s="784">
        <v>1</v>
      </c>
      <c r="K2292" s="784">
        <v>3.98</v>
      </c>
      <c r="L2292" s="784">
        <v>3.98</v>
      </c>
      <c r="M2292" s="55" t="s">
        <v>2455</v>
      </c>
    </row>
    <row r="2293" spans="1:13" ht="15">
      <c r="A2293" s="282">
        <v>45861</v>
      </c>
      <c r="B2293" s="55" t="s">
        <v>4548</v>
      </c>
      <c r="C2293" s="786">
        <v>81116</v>
      </c>
      <c r="D2293" s="786" t="s">
        <v>4563</v>
      </c>
      <c r="E2293" s="786">
        <v>85</v>
      </c>
      <c r="F2293" s="786">
        <v>4010</v>
      </c>
      <c r="G2293" s="786" t="s">
        <v>4226</v>
      </c>
      <c r="H2293" s="786" t="s">
        <v>1573</v>
      </c>
      <c r="J2293" s="786">
        <v>4</v>
      </c>
      <c r="K2293" s="786">
        <v>10.79</v>
      </c>
      <c r="L2293" s="786">
        <v>43.16</v>
      </c>
      <c r="M2293" s="55" t="s">
        <v>2455</v>
      </c>
    </row>
    <row r="2294" spans="1:13" ht="15">
      <c r="A2294" s="282">
        <v>45861</v>
      </c>
      <c r="B2294" s="55" t="s">
        <v>4548</v>
      </c>
      <c r="C2294" s="784">
        <v>82843</v>
      </c>
      <c r="D2294" s="784" t="s">
        <v>3073</v>
      </c>
      <c r="E2294" s="784">
        <v>110</v>
      </c>
      <c r="F2294" s="784">
        <v>4010</v>
      </c>
      <c r="G2294" s="784" t="s">
        <v>4230</v>
      </c>
      <c r="H2294" s="784" t="s">
        <v>1573</v>
      </c>
      <c r="J2294" s="784">
        <v>1</v>
      </c>
      <c r="K2294" s="784">
        <v>8.7100000000000009</v>
      </c>
      <c r="L2294" s="784">
        <v>8.7100000000000009</v>
      </c>
      <c r="M2294" s="55" t="s">
        <v>2455</v>
      </c>
    </row>
    <row r="2295" spans="1:13" ht="15">
      <c r="A2295" s="282">
        <v>45861</v>
      </c>
      <c r="B2295" s="55" t="s">
        <v>4548</v>
      </c>
      <c r="C2295" s="786">
        <v>82976</v>
      </c>
      <c r="D2295" s="786" t="s">
        <v>3037</v>
      </c>
      <c r="E2295" s="786">
        <v>90</v>
      </c>
      <c r="F2295" s="786">
        <v>4010</v>
      </c>
      <c r="G2295" s="786" t="s">
        <v>4564</v>
      </c>
      <c r="H2295" s="786" t="s">
        <v>1573</v>
      </c>
      <c r="J2295" s="786">
        <v>1</v>
      </c>
      <c r="K2295" s="786">
        <v>5.28</v>
      </c>
      <c r="L2295" s="786">
        <v>5.28</v>
      </c>
      <c r="M2295" s="55" t="s">
        <v>2455</v>
      </c>
    </row>
    <row r="2296" spans="1:13" ht="15">
      <c r="A2296" s="282">
        <v>45861</v>
      </c>
      <c r="B2296" s="55" t="s">
        <v>4548</v>
      </c>
      <c r="C2296" s="784">
        <v>82368</v>
      </c>
      <c r="D2296" s="784" t="s">
        <v>2710</v>
      </c>
      <c r="E2296" s="784">
        <v>150</v>
      </c>
      <c r="F2296" s="784">
        <v>4010</v>
      </c>
      <c r="G2296" s="784" t="s">
        <v>4565</v>
      </c>
      <c r="H2296" s="784" t="s">
        <v>1573</v>
      </c>
      <c r="J2296" s="784">
        <v>1</v>
      </c>
      <c r="K2296" s="784">
        <v>10.92</v>
      </c>
      <c r="L2296" s="784">
        <v>10.92</v>
      </c>
      <c r="M2296" s="55" t="s">
        <v>2455</v>
      </c>
    </row>
    <row r="2297" spans="1:13" ht="15">
      <c r="A2297" s="282">
        <v>45861</v>
      </c>
      <c r="B2297" s="55" t="s">
        <v>4548</v>
      </c>
      <c r="C2297" s="786">
        <v>82537</v>
      </c>
      <c r="D2297" s="786" t="s">
        <v>3047</v>
      </c>
      <c r="E2297" s="786">
        <v>75</v>
      </c>
      <c r="F2297" s="786">
        <v>4010</v>
      </c>
      <c r="G2297" s="786" t="s">
        <v>4231</v>
      </c>
      <c r="H2297" s="786" t="s">
        <v>1573</v>
      </c>
      <c r="J2297" s="786">
        <v>1</v>
      </c>
      <c r="K2297" s="786">
        <v>11.49</v>
      </c>
      <c r="L2297" s="786">
        <v>11.49</v>
      </c>
      <c r="M2297" s="55" t="s">
        <v>2455</v>
      </c>
    </row>
    <row r="2298" spans="1:13" ht="15">
      <c r="A2298" s="282">
        <v>45861</v>
      </c>
      <c r="B2298" s="55" t="s">
        <v>4548</v>
      </c>
      <c r="C2298" s="784">
        <v>67862</v>
      </c>
      <c r="D2298" s="784" t="s">
        <v>3766</v>
      </c>
      <c r="E2298" s="784">
        <v>130</v>
      </c>
      <c r="F2298" s="784">
        <v>4010</v>
      </c>
      <c r="G2298" s="784" t="s">
        <v>4234</v>
      </c>
      <c r="H2298" s="784" t="s">
        <v>1573</v>
      </c>
      <c r="J2298" s="784">
        <v>1</v>
      </c>
      <c r="K2298" s="784">
        <v>5.47</v>
      </c>
      <c r="L2298" s="784">
        <v>5.47</v>
      </c>
      <c r="M2298" s="55" t="s">
        <v>2455</v>
      </c>
    </row>
    <row r="2299" spans="1:13" ht="15">
      <c r="A2299" s="282">
        <v>45861</v>
      </c>
      <c r="B2299" s="55" t="s">
        <v>4548</v>
      </c>
      <c r="C2299" s="786">
        <v>82681</v>
      </c>
      <c r="D2299" s="786" t="s">
        <v>2497</v>
      </c>
      <c r="E2299" s="786">
        <v>85</v>
      </c>
      <c r="F2299" s="786">
        <v>4010</v>
      </c>
      <c r="G2299" s="786" t="s">
        <v>4566</v>
      </c>
      <c r="H2299" s="786" t="s">
        <v>1573</v>
      </c>
      <c r="J2299" s="786">
        <v>1</v>
      </c>
      <c r="K2299" s="786">
        <v>7.42</v>
      </c>
      <c r="L2299" s="786">
        <v>7.42</v>
      </c>
      <c r="M2299" s="55" t="s">
        <v>2455</v>
      </c>
    </row>
    <row r="2300" spans="1:13" ht="15">
      <c r="A2300" s="282">
        <v>45861</v>
      </c>
      <c r="B2300" s="55" t="s">
        <v>4548</v>
      </c>
      <c r="C2300" s="784">
        <v>61956</v>
      </c>
      <c r="D2300" s="784" t="s">
        <v>2466</v>
      </c>
      <c r="E2300" s="784">
        <v>100</v>
      </c>
      <c r="F2300" s="784">
        <v>4010</v>
      </c>
      <c r="G2300" s="784" t="s">
        <v>4567</v>
      </c>
      <c r="H2300" s="784" t="s">
        <v>1573</v>
      </c>
      <c r="J2300" s="784">
        <v>1</v>
      </c>
      <c r="K2300" s="784">
        <v>6.84</v>
      </c>
      <c r="L2300" s="784">
        <v>6.84</v>
      </c>
      <c r="M2300" s="55" t="s">
        <v>2455</v>
      </c>
    </row>
    <row r="2301" spans="1:13" ht="15">
      <c r="A2301" s="282">
        <v>45861</v>
      </c>
      <c r="B2301" s="55" t="s">
        <v>4548</v>
      </c>
      <c r="C2301" s="786">
        <v>83025</v>
      </c>
      <c r="D2301" s="786" t="s">
        <v>3524</v>
      </c>
      <c r="E2301" s="786">
        <v>90</v>
      </c>
      <c r="F2301" s="786">
        <v>4010</v>
      </c>
      <c r="G2301" s="786" t="s">
        <v>4236</v>
      </c>
      <c r="H2301" s="786" t="s">
        <v>1573</v>
      </c>
      <c r="J2301" s="786">
        <v>1</v>
      </c>
      <c r="K2301" s="786">
        <v>4.6500000000000004</v>
      </c>
      <c r="L2301" s="786">
        <v>4.6500000000000004</v>
      </c>
      <c r="M2301" s="55" t="s">
        <v>2455</v>
      </c>
    </row>
    <row r="2302" spans="1:13" ht="15">
      <c r="A2302" s="282">
        <v>45861</v>
      </c>
      <c r="B2302" s="55" t="s">
        <v>4548</v>
      </c>
      <c r="C2302" s="784">
        <v>82568</v>
      </c>
      <c r="D2302" s="784" t="s">
        <v>2900</v>
      </c>
      <c r="E2302" s="784">
        <v>110</v>
      </c>
      <c r="F2302" s="784">
        <v>4010</v>
      </c>
      <c r="G2302" s="784" t="s">
        <v>4237</v>
      </c>
      <c r="H2302" s="784" t="s">
        <v>1573</v>
      </c>
      <c r="J2302" s="784">
        <v>4</v>
      </c>
      <c r="K2302" s="784">
        <v>10.42</v>
      </c>
      <c r="L2302" s="784">
        <v>41.68</v>
      </c>
      <c r="M2302" s="55" t="s">
        <v>2455</v>
      </c>
    </row>
    <row r="2303" spans="1:13" ht="15">
      <c r="A2303" s="282">
        <v>45861</v>
      </c>
      <c r="B2303" s="55" t="s">
        <v>4548</v>
      </c>
      <c r="C2303" s="786">
        <v>33218</v>
      </c>
      <c r="D2303" s="786" t="s">
        <v>2328</v>
      </c>
      <c r="E2303" s="786">
        <v>110</v>
      </c>
      <c r="F2303" s="786">
        <v>4010</v>
      </c>
      <c r="G2303" s="786" t="s">
        <v>4240</v>
      </c>
      <c r="H2303" s="786" t="s">
        <v>1573</v>
      </c>
      <c r="J2303" s="786">
        <v>1</v>
      </c>
      <c r="K2303" s="786">
        <v>6.23</v>
      </c>
      <c r="L2303" s="786">
        <v>6.23</v>
      </c>
      <c r="M2303" s="55" t="s">
        <v>2455</v>
      </c>
    </row>
    <row r="2304" spans="1:13" ht="15">
      <c r="A2304" s="282">
        <v>45861</v>
      </c>
      <c r="B2304" s="55" t="s">
        <v>4548</v>
      </c>
      <c r="C2304" s="784">
        <v>82953</v>
      </c>
      <c r="D2304" s="784" t="s">
        <v>3523</v>
      </c>
      <c r="E2304" s="784">
        <v>90</v>
      </c>
      <c r="F2304" s="784">
        <v>4010</v>
      </c>
      <c r="G2304" s="784" t="s">
        <v>4568</v>
      </c>
      <c r="H2304" s="784" t="s">
        <v>1573</v>
      </c>
      <c r="J2304" s="784">
        <v>1</v>
      </c>
      <c r="K2304" s="784">
        <v>5.1100000000000003</v>
      </c>
      <c r="L2304" s="784">
        <v>5.1100000000000003</v>
      </c>
      <c r="M2304" s="55" t="s">
        <v>2455</v>
      </c>
    </row>
    <row r="2305" spans="1:13" ht="15">
      <c r="A2305" s="282">
        <v>45861</v>
      </c>
      <c r="B2305" s="55" t="s">
        <v>4548</v>
      </c>
      <c r="C2305" s="786">
        <v>82645</v>
      </c>
      <c r="D2305" s="786" t="s">
        <v>3586</v>
      </c>
      <c r="E2305" s="786">
        <v>110</v>
      </c>
      <c r="F2305" s="786">
        <v>4010</v>
      </c>
      <c r="G2305" s="786" t="s">
        <v>4183</v>
      </c>
      <c r="H2305" s="786" t="s">
        <v>1573</v>
      </c>
      <c r="J2305" s="786">
        <v>5</v>
      </c>
      <c r="K2305" s="786">
        <v>4.7</v>
      </c>
      <c r="L2305" s="786">
        <v>23.5</v>
      </c>
      <c r="M2305" s="55" t="s">
        <v>2455</v>
      </c>
    </row>
    <row r="2306" spans="1:13" ht="15">
      <c r="A2306" s="282">
        <v>45861</v>
      </c>
      <c r="B2306" s="55" t="s">
        <v>4548</v>
      </c>
      <c r="C2306" s="784">
        <v>83100</v>
      </c>
      <c r="D2306" s="784" t="s">
        <v>3221</v>
      </c>
      <c r="E2306" s="784">
        <v>150</v>
      </c>
      <c r="F2306" s="784">
        <v>4010</v>
      </c>
      <c r="G2306" s="784" t="s">
        <v>4569</v>
      </c>
      <c r="H2306" s="784" t="s">
        <v>1573</v>
      </c>
      <c r="J2306" s="784">
        <v>1</v>
      </c>
      <c r="K2306" s="784">
        <v>8.98</v>
      </c>
      <c r="L2306" s="784">
        <v>8.98</v>
      </c>
      <c r="M2306" s="55" t="s">
        <v>2455</v>
      </c>
    </row>
    <row r="2307" spans="1:13" ht="15">
      <c r="A2307" s="282">
        <v>45861</v>
      </c>
      <c r="B2307" s="55" t="s">
        <v>4548</v>
      </c>
      <c r="C2307" s="786">
        <v>60363</v>
      </c>
      <c r="D2307" s="786" t="s">
        <v>3111</v>
      </c>
      <c r="E2307" s="786">
        <v>110</v>
      </c>
      <c r="F2307" s="786">
        <v>4010</v>
      </c>
      <c r="G2307" s="786" t="s">
        <v>2725</v>
      </c>
      <c r="H2307" s="786" t="s">
        <v>1573</v>
      </c>
      <c r="J2307" s="786">
        <v>1</v>
      </c>
      <c r="K2307" s="786">
        <v>7.84</v>
      </c>
      <c r="L2307" s="786">
        <v>7.84</v>
      </c>
      <c r="M2307" s="55" t="s">
        <v>2455</v>
      </c>
    </row>
    <row r="2308" spans="1:13" ht="15">
      <c r="A2308" s="282">
        <v>45861</v>
      </c>
      <c r="B2308" s="55" t="s">
        <v>4548</v>
      </c>
      <c r="C2308" s="784">
        <v>52309</v>
      </c>
      <c r="D2308" s="784">
        <v>1</v>
      </c>
      <c r="E2308" s="784" t="s">
        <v>2296</v>
      </c>
      <c r="F2308" s="784">
        <v>4010</v>
      </c>
      <c r="G2308" s="784" t="s">
        <v>4185</v>
      </c>
      <c r="H2308" s="784" t="s">
        <v>1573</v>
      </c>
      <c r="J2308" s="784">
        <v>1</v>
      </c>
      <c r="K2308" s="784">
        <v>2.7</v>
      </c>
      <c r="L2308" s="784">
        <v>2.7</v>
      </c>
      <c r="M2308" s="55" t="s">
        <v>2455</v>
      </c>
    </row>
    <row r="2309" spans="1:13" ht="15">
      <c r="A2309" s="282">
        <v>45861</v>
      </c>
      <c r="B2309" s="55" t="s">
        <v>4548</v>
      </c>
      <c r="C2309" s="786">
        <v>82420</v>
      </c>
      <c r="D2309" s="786" t="s">
        <v>3691</v>
      </c>
      <c r="E2309" s="786">
        <v>90</v>
      </c>
      <c r="F2309" s="786">
        <v>4010</v>
      </c>
      <c r="G2309" s="786" t="s">
        <v>4187</v>
      </c>
      <c r="H2309" s="786" t="s">
        <v>1573</v>
      </c>
      <c r="J2309" s="786">
        <v>1</v>
      </c>
      <c r="K2309" s="786">
        <v>8.06</v>
      </c>
      <c r="L2309" s="786">
        <v>8.06</v>
      </c>
      <c r="M2309" s="55" t="s">
        <v>2455</v>
      </c>
    </row>
    <row r="2310" spans="1:13" ht="15">
      <c r="A2310" s="282">
        <v>45861</v>
      </c>
      <c r="B2310" s="55" t="s">
        <v>4548</v>
      </c>
      <c r="C2310" s="784">
        <v>81060</v>
      </c>
      <c r="D2310" s="784">
        <v>539</v>
      </c>
      <c r="E2310" s="784" t="s">
        <v>441</v>
      </c>
      <c r="F2310" s="784">
        <v>4010</v>
      </c>
      <c r="G2310" s="784" t="s">
        <v>4189</v>
      </c>
      <c r="H2310" s="784" t="s">
        <v>1573</v>
      </c>
      <c r="J2310" s="784">
        <v>5</v>
      </c>
      <c r="K2310" s="784">
        <v>6.61</v>
      </c>
      <c r="L2310" s="784">
        <v>33.049999999999997</v>
      </c>
      <c r="M2310" s="55" t="s">
        <v>2455</v>
      </c>
    </row>
    <row r="2311" spans="1:13" ht="15">
      <c r="A2311" s="282">
        <v>45861</v>
      </c>
      <c r="B2311" s="55" t="s">
        <v>4548</v>
      </c>
      <c r="C2311" s="786">
        <v>82884</v>
      </c>
      <c r="D2311" s="786" t="s">
        <v>4469</v>
      </c>
      <c r="E2311" s="786">
        <v>130</v>
      </c>
      <c r="F2311" s="786">
        <v>4010</v>
      </c>
      <c r="G2311" s="786" t="s">
        <v>4551</v>
      </c>
      <c r="H2311" s="786" t="s">
        <v>1573</v>
      </c>
      <c r="J2311" s="786">
        <v>1</v>
      </c>
      <c r="K2311" s="786">
        <v>13.5</v>
      </c>
      <c r="L2311" s="786">
        <v>13.5</v>
      </c>
      <c r="M2311" s="55" t="s">
        <v>2455</v>
      </c>
    </row>
    <row r="2312" spans="1:13" ht="15">
      <c r="A2312" s="282">
        <v>45861</v>
      </c>
      <c r="B2312" s="55" t="s">
        <v>4548</v>
      </c>
      <c r="C2312" s="784">
        <v>82610</v>
      </c>
      <c r="D2312" s="784" t="s">
        <v>2493</v>
      </c>
      <c r="E2312" s="784">
        <v>120</v>
      </c>
      <c r="F2312" s="784">
        <v>4010</v>
      </c>
      <c r="G2312" s="784" t="s">
        <v>4194</v>
      </c>
      <c r="H2312" s="784" t="s">
        <v>1573</v>
      </c>
      <c r="J2312" s="784">
        <v>5</v>
      </c>
      <c r="K2312" s="784">
        <v>11.46</v>
      </c>
      <c r="L2312" s="784">
        <v>57.3</v>
      </c>
      <c r="M2312" s="55" t="s">
        <v>2455</v>
      </c>
    </row>
    <row r="2313" spans="1:13" ht="15">
      <c r="A2313" s="282">
        <v>45861</v>
      </c>
      <c r="B2313" s="55" t="s">
        <v>4570</v>
      </c>
      <c r="C2313" s="784">
        <v>81612</v>
      </c>
      <c r="D2313" s="784" t="s">
        <v>3989</v>
      </c>
      <c r="E2313" s="784">
        <v>85</v>
      </c>
      <c r="F2313" s="784">
        <v>4010</v>
      </c>
      <c r="G2313" s="784" t="s">
        <v>4571</v>
      </c>
      <c r="H2313" s="784" t="s">
        <v>1573</v>
      </c>
      <c r="J2313" s="784">
        <v>1</v>
      </c>
      <c r="K2313" s="784">
        <v>10.51</v>
      </c>
      <c r="L2313" s="784">
        <v>10.51</v>
      </c>
      <c r="M2313" s="55" t="s">
        <v>2455</v>
      </c>
    </row>
    <row r="2314" spans="1:13" ht="15">
      <c r="A2314" s="282">
        <v>45861</v>
      </c>
      <c r="B2314" s="55" t="s">
        <v>4570</v>
      </c>
      <c r="C2314" s="786">
        <v>81339</v>
      </c>
      <c r="D2314" s="786" t="s">
        <v>3193</v>
      </c>
      <c r="E2314" s="786">
        <v>85</v>
      </c>
      <c r="F2314" s="786">
        <v>4010</v>
      </c>
      <c r="G2314" s="786" t="s">
        <v>4572</v>
      </c>
      <c r="H2314" s="786" t="s">
        <v>1573</v>
      </c>
      <c r="J2314" s="786">
        <v>1</v>
      </c>
      <c r="K2314" s="786">
        <v>5.69</v>
      </c>
      <c r="L2314" s="786">
        <v>5.69</v>
      </c>
      <c r="M2314" s="55" t="s">
        <v>2455</v>
      </c>
    </row>
    <row r="2315" spans="1:13" ht="15">
      <c r="A2315" s="282">
        <v>45861</v>
      </c>
      <c r="B2315" s="55" t="s">
        <v>4570</v>
      </c>
      <c r="C2315" s="784">
        <v>82718</v>
      </c>
      <c r="D2315" s="784" t="s">
        <v>3656</v>
      </c>
      <c r="E2315" s="784">
        <v>120</v>
      </c>
      <c r="F2315" s="784">
        <v>4010</v>
      </c>
      <c r="G2315" s="784" t="s">
        <v>4573</v>
      </c>
      <c r="H2315" s="784" t="s">
        <v>1573</v>
      </c>
      <c r="J2315" s="784">
        <v>1</v>
      </c>
      <c r="K2315" s="784">
        <v>12.14</v>
      </c>
      <c r="L2315" s="784">
        <v>12.14</v>
      </c>
      <c r="M2315" s="55" t="s">
        <v>2455</v>
      </c>
    </row>
    <row r="2316" spans="1:13" ht="15">
      <c r="A2316" s="282">
        <v>45861</v>
      </c>
      <c r="B2316" s="55" t="s">
        <v>4570</v>
      </c>
      <c r="C2316" s="786">
        <v>82981</v>
      </c>
      <c r="D2316" s="786" t="s">
        <v>4574</v>
      </c>
      <c r="E2316" s="786">
        <v>70</v>
      </c>
      <c r="F2316" s="786">
        <v>4010</v>
      </c>
      <c r="G2316" s="786" t="s">
        <v>4575</v>
      </c>
      <c r="H2316" s="786" t="s">
        <v>1573</v>
      </c>
      <c r="J2316" s="786">
        <v>1</v>
      </c>
      <c r="K2316" s="786">
        <v>5.63</v>
      </c>
      <c r="L2316" s="786">
        <v>5.63</v>
      </c>
      <c r="M2316" s="55" t="s">
        <v>2455</v>
      </c>
    </row>
    <row r="2317" spans="1:13" ht="15">
      <c r="A2317" s="282">
        <v>45861</v>
      </c>
      <c r="B2317" s="55" t="s">
        <v>4570</v>
      </c>
      <c r="C2317" s="784">
        <v>83092</v>
      </c>
      <c r="D2317" s="784" t="s">
        <v>4576</v>
      </c>
      <c r="E2317" s="784">
        <v>90</v>
      </c>
      <c r="F2317" s="784">
        <v>4010</v>
      </c>
      <c r="G2317" s="784" t="s">
        <v>4577</v>
      </c>
      <c r="H2317" s="784" t="s">
        <v>1573</v>
      </c>
      <c r="J2317" s="784">
        <v>1</v>
      </c>
      <c r="K2317" s="784">
        <v>4.47</v>
      </c>
      <c r="L2317" s="784">
        <v>4.47</v>
      </c>
      <c r="M2317" s="55" t="s">
        <v>2455</v>
      </c>
    </row>
    <row r="2318" spans="1:13" ht="15">
      <c r="A2318" s="282">
        <v>45861</v>
      </c>
      <c r="B2318" s="55" t="s">
        <v>4570</v>
      </c>
      <c r="C2318" s="786">
        <v>82677</v>
      </c>
      <c r="D2318" s="786" t="s">
        <v>3073</v>
      </c>
      <c r="E2318" s="786">
        <v>100</v>
      </c>
      <c r="F2318" s="786">
        <v>4010</v>
      </c>
      <c r="G2318" s="786" t="s">
        <v>4578</v>
      </c>
      <c r="H2318" s="786" t="s">
        <v>1573</v>
      </c>
      <c r="J2318" s="786">
        <v>1</v>
      </c>
      <c r="K2318" s="786">
        <v>3.52</v>
      </c>
      <c r="L2318" s="786">
        <v>3.52</v>
      </c>
      <c r="M2318" s="55" t="s">
        <v>2455</v>
      </c>
    </row>
    <row r="2319" spans="1:13" ht="15">
      <c r="A2319" s="282">
        <v>45861</v>
      </c>
      <c r="B2319" s="55" t="s">
        <v>4570</v>
      </c>
      <c r="C2319" s="784">
        <v>82572</v>
      </c>
      <c r="D2319" s="784" t="s">
        <v>4054</v>
      </c>
      <c r="E2319" s="784">
        <v>85</v>
      </c>
      <c r="F2319" s="784">
        <v>4010</v>
      </c>
      <c r="G2319" s="784" t="s">
        <v>4579</v>
      </c>
      <c r="H2319" s="784" t="s">
        <v>1573</v>
      </c>
      <c r="J2319" s="784">
        <v>1</v>
      </c>
      <c r="K2319" s="784">
        <v>9.4700000000000006</v>
      </c>
      <c r="L2319" s="784">
        <v>9.4700000000000006</v>
      </c>
      <c r="M2319" s="55" t="s">
        <v>2455</v>
      </c>
    </row>
    <row r="2320" spans="1:13" ht="15">
      <c r="A2320" s="282">
        <v>45861</v>
      </c>
      <c r="B2320" s="55" t="s">
        <v>4570</v>
      </c>
      <c r="C2320" s="786">
        <v>82679</v>
      </c>
      <c r="D2320" s="786" t="s">
        <v>2954</v>
      </c>
      <c r="E2320" s="786">
        <v>85</v>
      </c>
      <c r="F2320" s="786">
        <v>4010</v>
      </c>
      <c r="G2320" s="786" t="s">
        <v>4580</v>
      </c>
      <c r="H2320" s="786" t="s">
        <v>1573</v>
      </c>
      <c r="J2320" s="786">
        <v>1</v>
      </c>
      <c r="K2320" s="786">
        <v>10.55</v>
      </c>
      <c r="L2320" s="786">
        <v>10.55</v>
      </c>
      <c r="M2320" s="55" t="s">
        <v>2455</v>
      </c>
    </row>
    <row r="2321" spans="1:13" ht="15">
      <c r="A2321" s="282">
        <v>45861</v>
      </c>
      <c r="B2321" s="55" t="s">
        <v>4570</v>
      </c>
      <c r="C2321" s="784">
        <v>81338</v>
      </c>
      <c r="D2321" s="784" t="s">
        <v>2504</v>
      </c>
      <c r="E2321" s="784">
        <v>140</v>
      </c>
      <c r="F2321" s="784">
        <v>4010</v>
      </c>
      <c r="G2321" s="784" t="s">
        <v>4581</v>
      </c>
      <c r="H2321" s="784" t="s">
        <v>1573</v>
      </c>
      <c r="J2321" s="784">
        <v>1</v>
      </c>
      <c r="K2321" s="784">
        <v>8.3699999999999992</v>
      </c>
      <c r="L2321" s="784">
        <v>8.3699999999999992</v>
      </c>
      <c r="M2321" s="55" t="s">
        <v>2455</v>
      </c>
    </row>
    <row r="2322" spans="1:13" ht="15">
      <c r="A2322" s="282">
        <v>45861</v>
      </c>
      <c r="B2322" s="55" t="s">
        <v>4570</v>
      </c>
      <c r="C2322" s="786">
        <v>82916</v>
      </c>
      <c r="D2322" s="786" t="s">
        <v>3182</v>
      </c>
      <c r="E2322" s="786">
        <v>120</v>
      </c>
      <c r="F2322" s="786">
        <v>4010</v>
      </c>
      <c r="G2322" s="786" t="s">
        <v>4582</v>
      </c>
      <c r="H2322" s="786" t="s">
        <v>1573</v>
      </c>
      <c r="J2322" s="786">
        <v>1</v>
      </c>
      <c r="K2322" s="786">
        <v>8.3699999999999992</v>
      </c>
      <c r="L2322" s="786">
        <v>8.3699999999999992</v>
      </c>
      <c r="M2322" s="55" t="s">
        <v>2455</v>
      </c>
    </row>
    <row r="2323" spans="1:13" ht="15">
      <c r="A2323" s="282">
        <v>45861</v>
      </c>
      <c r="B2323" s="55" t="s">
        <v>4570</v>
      </c>
      <c r="C2323" s="784">
        <v>83109</v>
      </c>
      <c r="D2323" s="784" t="s">
        <v>3701</v>
      </c>
      <c r="E2323" s="784">
        <v>50</v>
      </c>
      <c r="F2323" s="784">
        <v>4010</v>
      </c>
      <c r="G2323" s="784" t="s">
        <v>4583</v>
      </c>
      <c r="H2323" s="784" t="s">
        <v>1573</v>
      </c>
      <c r="J2323" s="784">
        <v>1</v>
      </c>
      <c r="K2323" s="784">
        <v>6.18</v>
      </c>
      <c r="L2323" s="784">
        <v>6.18</v>
      </c>
      <c r="M2323" s="55" t="s">
        <v>2455</v>
      </c>
    </row>
    <row r="2324" spans="1:13" ht="15">
      <c r="A2324" s="282">
        <v>45861</v>
      </c>
      <c r="B2324" s="55" t="s">
        <v>4570</v>
      </c>
      <c r="C2324" s="786">
        <v>82677</v>
      </c>
      <c r="D2324" s="786" t="s">
        <v>3043</v>
      </c>
      <c r="E2324" s="786">
        <v>140</v>
      </c>
      <c r="F2324" s="786">
        <v>4010</v>
      </c>
      <c r="G2324" s="786" t="s">
        <v>4584</v>
      </c>
      <c r="H2324" s="786" t="s">
        <v>1573</v>
      </c>
      <c r="J2324" s="786">
        <v>1</v>
      </c>
      <c r="K2324" s="786">
        <v>3.52</v>
      </c>
      <c r="L2324" s="786">
        <v>3.52</v>
      </c>
      <c r="M2324" s="55" t="s">
        <v>2455</v>
      </c>
    </row>
    <row r="2325" spans="1:13" ht="15">
      <c r="A2325" s="282">
        <v>45861</v>
      </c>
      <c r="B2325" s="55" t="s">
        <v>4570</v>
      </c>
      <c r="C2325" s="784">
        <v>83099</v>
      </c>
      <c r="D2325" s="784" t="s">
        <v>3130</v>
      </c>
      <c r="E2325" s="784">
        <v>85</v>
      </c>
      <c r="F2325" s="784">
        <v>4010</v>
      </c>
      <c r="G2325" s="784" t="s">
        <v>4585</v>
      </c>
      <c r="H2325" s="784" t="s">
        <v>1573</v>
      </c>
      <c r="J2325" s="784">
        <v>1</v>
      </c>
      <c r="K2325" s="784">
        <v>9.2100000000000009</v>
      </c>
      <c r="L2325" s="784">
        <v>9.2100000000000009</v>
      </c>
      <c r="M2325" s="55" t="s">
        <v>2455</v>
      </c>
    </row>
    <row r="2326" spans="1:13" ht="15">
      <c r="A2326" s="282">
        <v>45861</v>
      </c>
      <c r="B2326" s="55" t="s">
        <v>4570</v>
      </c>
      <c r="C2326" s="786">
        <v>67862</v>
      </c>
      <c r="D2326" s="786" t="s">
        <v>3378</v>
      </c>
      <c r="E2326" s="786">
        <v>100</v>
      </c>
      <c r="F2326" s="786">
        <v>4010</v>
      </c>
      <c r="G2326" s="786" t="s">
        <v>4586</v>
      </c>
      <c r="H2326" s="786" t="s">
        <v>1573</v>
      </c>
      <c r="J2326" s="786">
        <v>1</v>
      </c>
      <c r="K2326" s="786">
        <v>5.47</v>
      </c>
      <c r="L2326" s="786">
        <v>5.47</v>
      </c>
      <c r="M2326" s="55" t="s">
        <v>2455</v>
      </c>
    </row>
    <row r="2327" spans="1:13" ht="15">
      <c r="A2327" s="282">
        <v>45861</v>
      </c>
      <c r="B2327" s="55" t="s">
        <v>4570</v>
      </c>
      <c r="C2327" s="784">
        <v>83435</v>
      </c>
      <c r="D2327" s="784" t="s">
        <v>4587</v>
      </c>
      <c r="E2327" s="784">
        <v>110</v>
      </c>
      <c r="F2327" s="784">
        <v>4010</v>
      </c>
      <c r="G2327" s="784" t="s">
        <v>4328</v>
      </c>
      <c r="H2327" s="784" t="s">
        <v>1573</v>
      </c>
      <c r="J2327" s="784">
        <v>1</v>
      </c>
      <c r="K2327" s="784">
        <v>4.4800000000000004</v>
      </c>
      <c r="L2327" s="784">
        <v>4.4800000000000004</v>
      </c>
      <c r="M2327" s="55" t="s">
        <v>2455</v>
      </c>
    </row>
    <row r="2328" spans="1:13" ht="15">
      <c r="A2328" s="282">
        <v>45861</v>
      </c>
      <c r="B2328" s="55" t="s">
        <v>4570</v>
      </c>
      <c r="C2328" s="786">
        <v>82718</v>
      </c>
      <c r="D2328" s="786" t="s">
        <v>3326</v>
      </c>
      <c r="E2328" s="786">
        <v>110</v>
      </c>
      <c r="F2328" s="786">
        <v>4010</v>
      </c>
      <c r="G2328" s="786" t="s">
        <v>4330</v>
      </c>
      <c r="H2328" s="786" t="s">
        <v>1573</v>
      </c>
      <c r="J2328" s="786">
        <v>1</v>
      </c>
      <c r="K2328" s="786">
        <v>12.14</v>
      </c>
      <c r="L2328" s="786">
        <v>12.14</v>
      </c>
      <c r="M2328" s="55" t="s">
        <v>2455</v>
      </c>
    </row>
    <row r="2329" spans="1:13" ht="15">
      <c r="A2329" s="282">
        <v>45861</v>
      </c>
      <c r="B2329" s="55" t="s">
        <v>4570</v>
      </c>
      <c r="C2329" s="784">
        <v>83100</v>
      </c>
      <c r="D2329" s="784" t="s">
        <v>3221</v>
      </c>
      <c r="E2329" s="784">
        <v>130</v>
      </c>
      <c r="F2329" s="784">
        <v>4010</v>
      </c>
      <c r="G2329" s="784" t="s">
        <v>4588</v>
      </c>
      <c r="H2329" s="784" t="s">
        <v>1573</v>
      </c>
      <c r="J2329" s="784">
        <v>1</v>
      </c>
      <c r="K2329" s="784">
        <v>8.98</v>
      </c>
      <c r="L2329" s="784">
        <v>8.98</v>
      </c>
      <c r="M2329" s="55" t="s">
        <v>2455</v>
      </c>
    </row>
    <row r="2330" spans="1:13" ht="15">
      <c r="A2330" s="282">
        <v>45861</v>
      </c>
      <c r="B2330" s="55" t="s">
        <v>4570</v>
      </c>
      <c r="C2330" s="786">
        <v>83099</v>
      </c>
      <c r="D2330" s="786" t="s">
        <v>3099</v>
      </c>
      <c r="E2330" s="786">
        <v>130</v>
      </c>
      <c r="F2330" s="786">
        <v>4010</v>
      </c>
      <c r="G2330" s="786" t="s">
        <v>4331</v>
      </c>
      <c r="H2330" s="786" t="s">
        <v>1573</v>
      </c>
      <c r="J2330" s="786">
        <v>1</v>
      </c>
      <c r="K2330" s="786">
        <v>9.2100000000000009</v>
      </c>
      <c r="L2330" s="786">
        <v>9.2100000000000009</v>
      </c>
      <c r="M2330" s="55" t="s">
        <v>2455</v>
      </c>
    </row>
    <row r="2331" spans="1:13" ht="15">
      <c r="A2331" s="282">
        <v>45861</v>
      </c>
      <c r="B2331" s="55" t="s">
        <v>4570</v>
      </c>
      <c r="C2331" s="784">
        <v>82494</v>
      </c>
      <c r="D2331" s="784" t="s">
        <v>4589</v>
      </c>
      <c r="E2331" s="784" t="s">
        <v>289</v>
      </c>
      <c r="F2331" s="784">
        <v>4010</v>
      </c>
      <c r="G2331" s="784" t="s">
        <v>4590</v>
      </c>
      <c r="H2331" s="784" t="s">
        <v>1573</v>
      </c>
      <c r="J2331" s="784">
        <v>1</v>
      </c>
      <c r="K2331" s="784">
        <v>22.76</v>
      </c>
      <c r="L2331" s="784">
        <v>22.76</v>
      </c>
      <c r="M2331" s="55" t="s">
        <v>2455</v>
      </c>
    </row>
    <row r="2332" spans="1:13" ht="15">
      <c r="A2332" s="282">
        <v>45861</v>
      </c>
      <c r="B2332" s="55" t="s">
        <v>4570</v>
      </c>
      <c r="C2332" s="786">
        <v>81339</v>
      </c>
      <c r="D2332" s="786" t="s">
        <v>3674</v>
      </c>
      <c r="E2332" s="786">
        <v>120</v>
      </c>
      <c r="F2332" s="786">
        <v>4010</v>
      </c>
      <c r="G2332" s="786" t="s">
        <v>4144</v>
      </c>
      <c r="H2332" s="786" t="s">
        <v>1573</v>
      </c>
      <c r="J2332" s="786">
        <v>1</v>
      </c>
      <c r="K2332" s="786">
        <v>6.54</v>
      </c>
      <c r="L2332" s="786">
        <v>6.54</v>
      </c>
      <c r="M2332" s="55" t="s">
        <v>2455</v>
      </c>
    </row>
    <row r="2333" spans="1:13" ht="15">
      <c r="A2333" s="282">
        <v>45861</v>
      </c>
      <c r="B2333" s="55" t="s">
        <v>4570</v>
      </c>
      <c r="C2333" s="784">
        <v>67375</v>
      </c>
      <c r="D2333" s="784" t="s">
        <v>2476</v>
      </c>
      <c r="E2333" s="784">
        <v>140</v>
      </c>
      <c r="F2333" s="784">
        <v>4010</v>
      </c>
      <c r="G2333" s="784" t="s">
        <v>4591</v>
      </c>
      <c r="H2333" s="784" t="s">
        <v>1573</v>
      </c>
      <c r="J2333" s="784">
        <v>1</v>
      </c>
      <c r="K2333" s="784">
        <v>5.76</v>
      </c>
      <c r="L2333" s="784">
        <v>5.76</v>
      </c>
      <c r="M2333" s="55" t="s">
        <v>2455</v>
      </c>
    </row>
    <row r="2334" spans="1:13" ht="15">
      <c r="A2334" s="282">
        <v>45861</v>
      </c>
      <c r="B2334" s="55" t="s">
        <v>4570</v>
      </c>
      <c r="C2334" s="786">
        <v>81378</v>
      </c>
      <c r="D2334" s="786" t="s">
        <v>3874</v>
      </c>
      <c r="E2334" s="786">
        <v>130</v>
      </c>
      <c r="F2334" s="786">
        <v>4010</v>
      </c>
      <c r="G2334" s="786" t="s">
        <v>4334</v>
      </c>
      <c r="H2334" s="786" t="s">
        <v>1573</v>
      </c>
      <c r="J2334" s="786">
        <v>1</v>
      </c>
      <c r="K2334" s="786">
        <v>5.05</v>
      </c>
      <c r="L2334" s="786">
        <v>5.05</v>
      </c>
      <c r="M2334" s="55" t="s">
        <v>2455</v>
      </c>
    </row>
    <row r="2335" spans="1:13" ht="15">
      <c r="A2335" s="282">
        <v>45861</v>
      </c>
      <c r="B2335" s="55" t="s">
        <v>4570</v>
      </c>
      <c r="C2335" s="784">
        <v>81672</v>
      </c>
      <c r="D2335" s="784" t="s">
        <v>3189</v>
      </c>
      <c r="E2335" s="784">
        <v>130</v>
      </c>
      <c r="F2335" s="784">
        <v>4010</v>
      </c>
      <c r="G2335" s="784" t="s">
        <v>4338</v>
      </c>
      <c r="H2335" s="784" t="s">
        <v>1573</v>
      </c>
      <c r="J2335" s="784">
        <v>4</v>
      </c>
      <c r="K2335" s="784">
        <v>8.2200000000000006</v>
      </c>
      <c r="L2335" s="784">
        <v>32.880000000000003</v>
      </c>
      <c r="M2335" s="55" t="s">
        <v>2455</v>
      </c>
    </row>
    <row r="2336" spans="1:13" ht="15">
      <c r="A2336" s="282">
        <v>45861</v>
      </c>
      <c r="B2336" s="55" t="s">
        <v>4570</v>
      </c>
      <c r="C2336" s="786">
        <v>81339</v>
      </c>
      <c r="D2336" s="786" t="s">
        <v>3895</v>
      </c>
      <c r="E2336" s="786">
        <v>160</v>
      </c>
      <c r="F2336" s="786">
        <v>4010</v>
      </c>
      <c r="G2336" s="786" t="s">
        <v>4342</v>
      </c>
      <c r="H2336" s="786" t="s">
        <v>1573</v>
      </c>
      <c r="J2336" s="786">
        <v>1</v>
      </c>
      <c r="K2336" s="786">
        <v>5.6</v>
      </c>
      <c r="L2336" s="786">
        <v>5.6</v>
      </c>
      <c r="M2336" s="55" t="s">
        <v>2455</v>
      </c>
    </row>
    <row r="2337" spans="1:13" ht="15">
      <c r="A2337" s="282">
        <v>45861</v>
      </c>
      <c r="B2337" s="55" t="s">
        <v>4570</v>
      </c>
      <c r="C2337" s="784">
        <v>82137</v>
      </c>
      <c r="D2337" s="784">
        <v>537</v>
      </c>
      <c r="E2337" s="784">
        <v>50</v>
      </c>
      <c r="F2337" s="784">
        <v>4010</v>
      </c>
      <c r="G2337" s="784" t="s">
        <v>4344</v>
      </c>
      <c r="H2337" s="784" t="s">
        <v>1573</v>
      </c>
      <c r="J2337" s="784">
        <v>1</v>
      </c>
      <c r="K2337" s="784">
        <v>5.95</v>
      </c>
      <c r="L2337" s="784">
        <v>5.95</v>
      </c>
      <c r="M2337" s="55" t="s">
        <v>2455</v>
      </c>
    </row>
    <row r="2338" spans="1:13" ht="15">
      <c r="A2338" s="282">
        <v>45861</v>
      </c>
      <c r="B2338" s="55" t="s">
        <v>4570</v>
      </c>
      <c r="C2338" s="786">
        <v>81058</v>
      </c>
      <c r="D2338" s="786">
        <v>539</v>
      </c>
      <c r="E2338" s="786">
        <v>120</v>
      </c>
      <c r="F2338" s="786">
        <v>4010</v>
      </c>
      <c r="G2338" s="786" t="s">
        <v>4348</v>
      </c>
      <c r="H2338" s="786" t="s">
        <v>1573</v>
      </c>
      <c r="J2338" s="786">
        <v>3</v>
      </c>
      <c r="K2338" s="786">
        <v>6.95</v>
      </c>
      <c r="L2338" s="786">
        <v>20.85</v>
      </c>
      <c r="M2338" s="55" t="s">
        <v>2455</v>
      </c>
    </row>
    <row r="2339" spans="1:13" ht="15">
      <c r="A2339" s="282">
        <v>45861</v>
      </c>
      <c r="B2339" s="55" t="s">
        <v>4570</v>
      </c>
      <c r="C2339" s="784">
        <v>82677</v>
      </c>
      <c r="D2339" s="784" t="s">
        <v>3073</v>
      </c>
      <c r="E2339" s="784">
        <v>120</v>
      </c>
      <c r="F2339" s="784">
        <v>4010</v>
      </c>
      <c r="G2339" s="784" t="s">
        <v>4350</v>
      </c>
      <c r="H2339" s="784" t="s">
        <v>1573</v>
      </c>
      <c r="J2339" s="784">
        <v>1</v>
      </c>
      <c r="K2339" s="784">
        <v>3.52</v>
      </c>
      <c r="L2339" s="784">
        <v>3.52</v>
      </c>
      <c r="M2339" s="55" t="s">
        <v>2455</v>
      </c>
    </row>
    <row r="2340" spans="1:13" ht="15">
      <c r="A2340" s="282">
        <v>45861</v>
      </c>
      <c r="B2340" s="55" t="s">
        <v>4570</v>
      </c>
      <c r="C2340" s="786">
        <v>67862</v>
      </c>
      <c r="D2340" s="786" t="s">
        <v>3035</v>
      </c>
      <c r="E2340" s="786">
        <v>110</v>
      </c>
      <c r="F2340" s="786">
        <v>4010</v>
      </c>
      <c r="G2340" s="786" t="s">
        <v>4352</v>
      </c>
      <c r="H2340" s="786" t="s">
        <v>1573</v>
      </c>
      <c r="J2340" s="786">
        <v>1</v>
      </c>
      <c r="K2340" s="786">
        <v>5.47</v>
      </c>
      <c r="L2340" s="786">
        <v>5.47</v>
      </c>
      <c r="M2340" s="55" t="s">
        <v>2455</v>
      </c>
    </row>
    <row r="2341" spans="1:13" ht="15">
      <c r="A2341" s="282">
        <v>45861</v>
      </c>
      <c r="B2341" s="55" t="s">
        <v>4570</v>
      </c>
      <c r="C2341" s="784">
        <v>67375</v>
      </c>
      <c r="D2341" s="784" t="s">
        <v>2497</v>
      </c>
      <c r="E2341" s="784">
        <v>110</v>
      </c>
      <c r="F2341" s="784">
        <v>4010</v>
      </c>
      <c r="G2341" s="784" t="s">
        <v>2754</v>
      </c>
      <c r="H2341" s="784" t="s">
        <v>1573</v>
      </c>
      <c r="J2341" s="784">
        <v>2</v>
      </c>
      <c r="K2341" s="784">
        <v>5.76</v>
      </c>
      <c r="L2341" s="784">
        <v>11.52</v>
      </c>
      <c r="M2341" s="55" t="s">
        <v>2455</v>
      </c>
    </row>
    <row r="2342" spans="1:13" ht="15">
      <c r="A2342" s="282">
        <v>45861</v>
      </c>
      <c r="B2342" s="55" t="s">
        <v>4570</v>
      </c>
      <c r="C2342" s="786">
        <v>82723</v>
      </c>
      <c r="D2342" s="786" t="s">
        <v>2470</v>
      </c>
      <c r="E2342" s="786">
        <v>100</v>
      </c>
      <c r="F2342" s="786">
        <v>4010</v>
      </c>
      <c r="G2342" s="786" t="s">
        <v>2798</v>
      </c>
      <c r="H2342" s="786" t="s">
        <v>1573</v>
      </c>
      <c r="J2342" s="786">
        <v>1</v>
      </c>
      <c r="K2342" s="786">
        <v>8.83</v>
      </c>
      <c r="L2342" s="786">
        <v>8.83</v>
      </c>
      <c r="M2342" s="55" t="s">
        <v>2455</v>
      </c>
    </row>
    <row r="2343" spans="1:13" ht="15">
      <c r="A2343" s="282">
        <v>45861</v>
      </c>
      <c r="B2343" s="55" t="s">
        <v>4570</v>
      </c>
      <c r="C2343" s="784">
        <v>80467</v>
      </c>
      <c r="D2343" s="784" t="s">
        <v>2411</v>
      </c>
      <c r="E2343" s="784">
        <v>110</v>
      </c>
      <c r="F2343" s="784">
        <v>4010</v>
      </c>
      <c r="G2343" s="784" t="s">
        <v>4343</v>
      </c>
      <c r="H2343" s="784" t="s">
        <v>1573</v>
      </c>
      <c r="J2343" s="784">
        <v>1</v>
      </c>
      <c r="K2343" s="784">
        <v>5.64</v>
      </c>
      <c r="L2343" s="784">
        <v>5.64</v>
      </c>
      <c r="M2343" s="55" t="s">
        <v>2455</v>
      </c>
    </row>
    <row r="2344" spans="1:13" ht="15">
      <c r="A2344" s="282">
        <v>45861</v>
      </c>
      <c r="B2344" s="55" t="s">
        <v>4570</v>
      </c>
      <c r="C2344" s="786">
        <v>81339</v>
      </c>
      <c r="D2344" s="786" t="s">
        <v>3193</v>
      </c>
      <c r="E2344" s="786">
        <v>130</v>
      </c>
      <c r="F2344" s="786">
        <v>4010</v>
      </c>
      <c r="G2344" s="786" t="s">
        <v>4592</v>
      </c>
      <c r="H2344" s="786" t="s">
        <v>1573</v>
      </c>
      <c r="J2344" s="786">
        <v>1</v>
      </c>
      <c r="K2344" s="786">
        <v>5.71</v>
      </c>
      <c r="L2344" s="786">
        <v>5.71</v>
      </c>
      <c r="M2344" s="55" t="s">
        <v>2455</v>
      </c>
    </row>
    <row r="2345" spans="1:13" ht="15">
      <c r="A2345" s="282">
        <v>45861</v>
      </c>
      <c r="B2345" s="55" t="s">
        <v>4570</v>
      </c>
      <c r="C2345" s="784">
        <v>82005</v>
      </c>
      <c r="D2345" s="784" t="s">
        <v>2917</v>
      </c>
      <c r="E2345" s="784">
        <v>100</v>
      </c>
      <c r="F2345" s="784">
        <v>4010</v>
      </c>
      <c r="G2345" s="784" t="s">
        <v>4353</v>
      </c>
      <c r="H2345" s="784" t="s">
        <v>1573</v>
      </c>
      <c r="J2345" s="784">
        <v>1</v>
      </c>
      <c r="K2345" s="784">
        <v>10.86</v>
      </c>
      <c r="L2345" s="784">
        <v>10.86</v>
      </c>
      <c r="M2345" s="55" t="s">
        <v>2455</v>
      </c>
    </row>
    <row r="2346" spans="1:13" ht="15">
      <c r="A2346" s="282">
        <v>45861</v>
      </c>
      <c r="B2346" s="55" t="s">
        <v>4570</v>
      </c>
      <c r="C2346" s="786">
        <v>83055</v>
      </c>
      <c r="D2346" s="786" t="s">
        <v>4562</v>
      </c>
      <c r="E2346" s="786">
        <v>85</v>
      </c>
      <c r="F2346" s="786">
        <v>4010</v>
      </c>
      <c r="G2346" s="786" t="s">
        <v>4354</v>
      </c>
      <c r="H2346" s="786" t="s">
        <v>1573</v>
      </c>
      <c r="J2346" s="786">
        <v>1</v>
      </c>
      <c r="K2346" s="786">
        <v>3.93</v>
      </c>
      <c r="L2346" s="786">
        <v>3.93</v>
      </c>
      <c r="M2346" s="55" t="s">
        <v>2455</v>
      </c>
    </row>
    <row r="2347" spans="1:13" ht="15">
      <c r="A2347" s="282">
        <v>45861</v>
      </c>
      <c r="B2347" s="55" t="s">
        <v>4570</v>
      </c>
      <c r="C2347" s="784">
        <v>81613</v>
      </c>
      <c r="D2347" s="784" t="s">
        <v>2533</v>
      </c>
      <c r="E2347" s="784">
        <v>110</v>
      </c>
      <c r="F2347" s="784">
        <v>4010</v>
      </c>
      <c r="G2347" s="784" t="s">
        <v>4355</v>
      </c>
      <c r="H2347" s="784" t="s">
        <v>1573</v>
      </c>
      <c r="J2347" s="784">
        <v>1</v>
      </c>
      <c r="K2347" s="784">
        <v>6.79</v>
      </c>
      <c r="L2347" s="784">
        <v>6.79</v>
      </c>
      <c r="M2347" s="55" t="s">
        <v>2455</v>
      </c>
    </row>
    <row r="2348" spans="1:13" ht="15">
      <c r="A2348" s="282">
        <v>45861</v>
      </c>
      <c r="B2348" s="55" t="s">
        <v>4570</v>
      </c>
      <c r="C2348" s="786">
        <v>65642</v>
      </c>
      <c r="D2348" s="786" t="s">
        <v>2476</v>
      </c>
      <c r="E2348" s="786">
        <v>110</v>
      </c>
      <c r="F2348" s="786">
        <v>4010</v>
      </c>
      <c r="G2348" s="786" t="s">
        <v>4593</v>
      </c>
      <c r="H2348" s="786" t="s">
        <v>1573</v>
      </c>
      <c r="J2348" s="786">
        <v>1</v>
      </c>
      <c r="K2348" s="786">
        <v>5.64</v>
      </c>
      <c r="L2348" s="786">
        <v>5.64</v>
      </c>
      <c r="M2348" s="55" t="s">
        <v>2455</v>
      </c>
    </row>
    <row r="2349" spans="1:13" ht="15">
      <c r="A2349" s="282">
        <v>45861</v>
      </c>
      <c r="B2349" s="55" t="s">
        <v>4570</v>
      </c>
      <c r="C2349" s="784">
        <v>82677</v>
      </c>
      <c r="D2349" s="784" t="s">
        <v>2592</v>
      </c>
      <c r="E2349" s="784">
        <v>110</v>
      </c>
      <c r="F2349" s="784">
        <v>4010</v>
      </c>
      <c r="G2349" s="784" t="s">
        <v>4356</v>
      </c>
      <c r="H2349" s="784" t="s">
        <v>1573</v>
      </c>
      <c r="J2349" s="784">
        <v>2</v>
      </c>
      <c r="K2349" s="784">
        <v>3.52</v>
      </c>
      <c r="L2349" s="784">
        <v>7.04</v>
      </c>
      <c r="M2349" s="55" t="s">
        <v>2455</v>
      </c>
    </row>
    <row r="2350" spans="1:13" ht="15">
      <c r="A2350" s="282">
        <v>45861</v>
      </c>
      <c r="B2350" s="55" t="s">
        <v>4570</v>
      </c>
      <c r="C2350" s="786">
        <v>82361</v>
      </c>
      <c r="D2350" s="786" t="s">
        <v>3032</v>
      </c>
      <c r="E2350" s="786">
        <v>85</v>
      </c>
      <c r="F2350" s="786">
        <v>4010</v>
      </c>
      <c r="G2350" s="786" t="s">
        <v>4357</v>
      </c>
      <c r="H2350" s="786" t="s">
        <v>1573</v>
      </c>
      <c r="J2350" s="786">
        <v>1</v>
      </c>
      <c r="K2350" s="786">
        <v>9.59</v>
      </c>
      <c r="L2350" s="786">
        <v>9.59</v>
      </c>
      <c r="M2350" s="55" t="s">
        <v>2455</v>
      </c>
    </row>
    <row r="2351" spans="1:13" ht="15">
      <c r="A2351" s="282">
        <v>45861</v>
      </c>
      <c r="B2351" s="55" t="s">
        <v>4570</v>
      </c>
      <c r="C2351" s="784">
        <v>81467</v>
      </c>
      <c r="D2351" s="784" t="s">
        <v>2783</v>
      </c>
      <c r="E2351" s="784">
        <v>110</v>
      </c>
      <c r="F2351" s="784">
        <v>4010</v>
      </c>
      <c r="G2351" s="784" t="s">
        <v>4360</v>
      </c>
      <c r="H2351" s="784" t="s">
        <v>1573</v>
      </c>
      <c r="J2351" s="784">
        <v>1</v>
      </c>
      <c r="K2351" s="784">
        <v>9.99</v>
      </c>
      <c r="L2351" s="784">
        <v>9.99</v>
      </c>
      <c r="M2351" s="55" t="s">
        <v>2455</v>
      </c>
    </row>
    <row r="2352" spans="1:13" ht="15">
      <c r="A2352" s="282">
        <v>45861</v>
      </c>
      <c r="B2352" s="55" t="s">
        <v>4570</v>
      </c>
      <c r="C2352" s="786">
        <v>82005</v>
      </c>
      <c r="D2352" s="786" t="s">
        <v>2917</v>
      </c>
      <c r="E2352" s="786">
        <v>100</v>
      </c>
      <c r="F2352" s="786">
        <v>4010</v>
      </c>
      <c r="G2352" s="786" t="s">
        <v>4361</v>
      </c>
      <c r="H2352" s="786" t="s">
        <v>1573</v>
      </c>
      <c r="J2352" s="786">
        <v>1</v>
      </c>
      <c r="K2352" s="786">
        <v>10.86</v>
      </c>
      <c r="L2352" s="786">
        <v>10.86</v>
      </c>
      <c r="M2352" s="55" t="s">
        <v>2455</v>
      </c>
    </row>
    <row r="2353" spans="1:20" ht="15">
      <c r="A2353" s="282">
        <v>45861</v>
      </c>
      <c r="B2353" s="55" t="s">
        <v>4570</v>
      </c>
      <c r="C2353" s="784">
        <v>81368</v>
      </c>
      <c r="D2353" s="784" t="s">
        <v>4594</v>
      </c>
      <c r="E2353" s="784">
        <v>90</v>
      </c>
      <c r="F2353" s="784">
        <v>4010</v>
      </c>
      <c r="G2353" s="784" t="s">
        <v>4362</v>
      </c>
      <c r="H2353" s="784" t="s">
        <v>1573</v>
      </c>
      <c r="J2353" s="784">
        <v>1</v>
      </c>
      <c r="K2353" s="784">
        <v>4.47</v>
      </c>
      <c r="L2353" s="784">
        <v>4.47</v>
      </c>
      <c r="M2353" s="55" t="s">
        <v>2455</v>
      </c>
    </row>
    <row r="2354" spans="1:20" ht="15">
      <c r="A2354" s="282">
        <v>45861</v>
      </c>
      <c r="B2354" s="55" t="s">
        <v>4570</v>
      </c>
      <c r="C2354" s="786">
        <v>68048</v>
      </c>
      <c r="D2354" s="786" t="s">
        <v>2292</v>
      </c>
      <c r="E2354" s="786">
        <v>85</v>
      </c>
      <c r="F2354" s="786">
        <v>4010</v>
      </c>
      <c r="G2354" s="786" t="s">
        <v>4366</v>
      </c>
      <c r="H2354" s="786" t="s">
        <v>1573</v>
      </c>
      <c r="J2354" s="786">
        <v>3</v>
      </c>
      <c r="K2354" s="786">
        <v>3.41</v>
      </c>
      <c r="L2354" s="786">
        <v>10.23</v>
      </c>
      <c r="M2354" s="55" t="s">
        <v>2455</v>
      </c>
    </row>
    <row r="2355" spans="1:20" ht="15">
      <c r="A2355" s="282">
        <v>45861</v>
      </c>
      <c r="B2355" s="55" t="s">
        <v>4570</v>
      </c>
      <c r="C2355" s="784">
        <v>82976</v>
      </c>
      <c r="D2355" s="784" t="s">
        <v>3037</v>
      </c>
      <c r="E2355" s="784">
        <v>90</v>
      </c>
      <c r="F2355" s="784">
        <v>4010</v>
      </c>
      <c r="G2355" s="784" t="s">
        <v>4564</v>
      </c>
      <c r="H2355" s="784" t="s">
        <v>1573</v>
      </c>
      <c r="J2355" s="784">
        <v>1</v>
      </c>
      <c r="K2355" s="784">
        <v>5.28</v>
      </c>
      <c r="L2355" s="784">
        <v>5.28</v>
      </c>
      <c r="M2355" s="55" t="s">
        <v>2455</v>
      </c>
    </row>
    <row r="2356" spans="1:20" ht="15">
      <c r="A2356" s="282">
        <v>45861</v>
      </c>
      <c r="B2356" s="55" t="s">
        <v>4595</v>
      </c>
      <c r="C2356" s="784">
        <v>67515</v>
      </c>
      <c r="D2356" s="784" t="s">
        <v>2657</v>
      </c>
      <c r="E2356" s="784" t="s">
        <v>2296</v>
      </c>
      <c r="F2356" s="784">
        <v>4010</v>
      </c>
      <c r="G2356" s="784" t="s">
        <v>4033</v>
      </c>
      <c r="H2356" s="784" t="s">
        <v>1573</v>
      </c>
      <c r="J2356" s="55">
        <v>-1</v>
      </c>
      <c r="K2356" s="791">
        <v>9.08</v>
      </c>
      <c r="L2356" s="791">
        <v>-9.08</v>
      </c>
      <c r="N2356" s="788" t="s">
        <v>4596</v>
      </c>
    </row>
    <row r="2357" spans="1:20" ht="15">
      <c r="A2357" s="282">
        <v>45861</v>
      </c>
      <c r="B2357" s="55" t="s">
        <v>4597</v>
      </c>
      <c r="C2357" s="784">
        <v>83253</v>
      </c>
      <c r="D2357" s="784" t="s">
        <v>4598</v>
      </c>
      <c r="E2357" s="784">
        <v>130</v>
      </c>
      <c r="F2357" s="784">
        <v>4010</v>
      </c>
      <c r="G2357" s="784" t="s">
        <v>4599</v>
      </c>
      <c r="H2357" s="784" t="s">
        <v>1573</v>
      </c>
      <c r="J2357" s="55">
        <v>-1</v>
      </c>
      <c r="K2357" s="791">
        <v>11.39</v>
      </c>
      <c r="L2357" s="791">
        <v>-11.39</v>
      </c>
      <c r="M2357" s="55" t="s">
        <v>2967</v>
      </c>
    </row>
    <row r="2358" spans="1:20" ht="15">
      <c r="A2358" s="282">
        <v>45861</v>
      </c>
      <c r="B2358" s="55" t="s">
        <v>4600</v>
      </c>
      <c r="C2358" s="784">
        <v>83188</v>
      </c>
      <c r="D2358" s="784" t="s">
        <v>4601</v>
      </c>
      <c r="E2358" s="784">
        <v>140</v>
      </c>
      <c r="F2358" s="784">
        <v>4010</v>
      </c>
      <c r="G2358" s="784" t="s">
        <v>4537</v>
      </c>
      <c r="H2358" s="784" t="s">
        <v>1573</v>
      </c>
      <c r="I2358" s="797">
        <v>1</v>
      </c>
      <c r="J2358" s="784">
        <v>1</v>
      </c>
      <c r="K2358" s="793">
        <v>11.03</v>
      </c>
      <c r="L2358" s="784">
        <v>11.03</v>
      </c>
      <c r="M2358" s="55" t="s">
        <v>3067</v>
      </c>
    </row>
    <row r="2359" spans="1:20" ht="15">
      <c r="A2359" s="282">
        <v>45861</v>
      </c>
      <c r="B2359" s="55" t="s">
        <v>4600</v>
      </c>
      <c r="C2359" s="786">
        <v>83188</v>
      </c>
      <c r="D2359" s="786" t="s">
        <v>4602</v>
      </c>
      <c r="E2359" s="786">
        <v>85</v>
      </c>
      <c r="F2359" s="786">
        <v>4010</v>
      </c>
      <c r="G2359" s="786" t="s">
        <v>2217</v>
      </c>
      <c r="H2359" s="786" t="s">
        <v>1573</v>
      </c>
      <c r="I2359" s="798">
        <v>1</v>
      </c>
      <c r="J2359" s="786">
        <v>1</v>
      </c>
      <c r="K2359" s="796">
        <v>11.35</v>
      </c>
      <c r="L2359" s="786">
        <v>11.35</v>
      </c>
      <c r="M2359" s="55" t="s">
        <v>3067</v>
      </c>
    </row>
    <row r="2360" spans="1:20" ht="15">
      <c r="A2360" s="282">
        <v>45861</v>
      </c>
      <c r="B2360" s="55" t="s">
        <v>4600</v>
      </c>
      <c r="C2360" s="784">
        <v>83188</v>
      </c>
      <c r="D2360" s="784" t="s">
        <v>4601</v>
      </c>
      <c r="E2360" s="784">
        <v>85</v>
      </c>
      <c r="F2360" s="784">
        <v>4010</v>
      </c>
      <c r="G2360" s="784" t="s">
        <v>2217</v>
      </c>
      <c r="H2360" s="784" t="s">
        <v>1573</v>
      </c>
      <c r="I2360" s="797">
        <v>1</v>
      </c>
      <c r="J2360" s="784">
        <v>1</v>
      </c>
      <c r="K2360" s="793">
        <v>11.35</v>
      </c>
      <c r="L2360" s="784">
        <v>11.35</v>
      </c>
      <c r="M2360" s="55" t="s">
        <v>3067</v>
      </c>
    </row>
    <row r="2361" spans="1:20" ht="15">
      <c r="A2361" s="282">
        <v>45861</v>
      </c>
      <c r="B2361" s="55" t="s">
        <v>4603</v>
      </c>
      <c r="C2361" s="784">
        <v>68004</v>
      </c>
      <c r="D2361" s="784" t="s">
        <v>4604</v>
      </c>
      <c r="E2361" s="784">
        <v>110</v>
      </c>
      <c r="F2361" s="784">
        <v>4010</v>
      </c>
      <c r="G2361" s="784" t="s">
        <v>2217</v>
      </c>
      <c r="H2361" s="784" t="s">
        <v>1573</v>
      </c>
      <c r="I2361" s="797">
        <v>-6</v>
      </c>
      <c r="J2361" s="784">
        <v>-6</v>
      </c>
      <c r="K2361" s="784">
        <v>7.4</v>
      </c>
      <c r="L2361" s="793">
        <v>-44.4</v>
      </c>
      <c r="M2361" s="55" t="s">
        <v>3067</v>
      </c>
      <c r="N2361" s="797">
        <v>110</v>
      </c>
      <c r="O2361" s="797">
        <v>4010</v>
      </c>
      <c r="P2361" s="797" t="s">
        <v>2217</v>
      </c>
      <c r="Q2361" s="797" t="s">
        <v>1573</v>
      </c>
      <c r="R2361" s="797">
        <v>-6</v>
      </c>
      <c r="S2361" s="797">
        <v>7.4</v>
      </c>
      <c r="T2361" s="806">
        <v>-44.4</v>
      </c>
    </row>
    <row r="2362" spans="1:20" ht="15">
      <c r="A2362" s="282">
        <v>45862</v>
      </c>
      <c r="B2362" s="55" t="s">
        <v>4605</v>
      </c>
      <c r="C2362" s="784">
        <v>82911</v>
      </c>
      <c r="D2362" s="784" t="s">
        <v>3385</v>
      </c>
      <c r="E2362" s="784">
        <v>120</v>
      </c>
      <c r="F2362" s="784">
        <v>4010</v>
      </c>
      <c r="G2362" s="784" t="s">
        <v>4606</v>
      </c>
      <c r="H2362" s="784" t="s">
        <v>1573</v>
      </c>
      <c r="J2362" s="784">
        <v>1</v>
      </c>
      <c r="K2362" s="784">
        <v>12.5</v>
      </c>
      <c r="L2362" s="784">
        <v>12.5</v>
      </c>
      <c r="M2362" s="55" t="s">
        <v>2455</v>
      </c>
    </row>
    <row r="2363" spans="1:20" ht="15">
      <c r="A2363" s="282">
        <v>45862</v>
      </c>
      <c r="B2363" s="55" t="s">
        <v>4605</v>
      </c>
      <c r="C2363" s="786">
        <v>82597</v>
      </c>
      <c r="D2363" s="786" t="s">
        <v>3979</v>
      </c>
      <c r="E2363" s="786">
        <v>120</v>
      </c>
      <c r="F2363" s="786">
        <v>4010</v>
      </c>
      <c r="G2363" s="786" t="s">
        <v>4607</v>
      </c>
      <c r="H2363" s="786" t="s">
        <v>1573</v>
      </c>
      <c r="J2363" s="786">
        <v>1</v>
      </c>
      <c r="K2363" s="786">
        <v>11.79</v>
      </c>
      <c r="L2363" s="786">
        <v>11.79</v>
      </c>
      <c r="M2363" s="55" t="s">
        <v>2455</v>
      </c>
    </row>
    <row r="2364" spans="1:20" ht="15">
      <c r="A2364" s="282">
        <v>45862</v>
      </c>
      <c r="B2364" s="55" t="s">
        <v>4605</v>
      </c>
      <c r="C2364" s="784">
        <v>67521</v>
      </c>
      <c r="D2364" s="784">
        <v>475</v>
      </c>
      <c r="E2364" s="784">
        <v>150</v>
      </c>
      <c r="F2364" s="784">
        <v>4010</v>
      </c>
      <c r="G2364" s="784" t="s">
        <v>4608</v>
      </c>
      <c r="H2364" s="784" t="s">
        <v>1573</v>
      </c>
      <c r="J2364" s="784">
        <v>1</v>
      </c>
      <c r="K2364" s="784">
        <v>6.68</v>
      </c>
      <c r="L2364" s="784">
        <v>6.68</v>
      </c>
      <c r="M2364" s="55" t="s">
        <v>2455</v>
      </c>
    </row>
    <row r="2365" spans="1:20" ht="15">
      <c r="A2365" s="282">
        <v>45862</v>
      </c>
      <c r="B2365" s="55" t="s">
        <v>4605</v>
      </c>
      <c r="C2365" s="786">
        <v>82974</v>
      </c>
      <c r="D2365" s="786" t="s">
        <v>3156</v>
      </c>
      <c r="E2365" s="786">
        <v>130</v>
      </c>
      <c r="F2365" s="786">
        <v>4010</v>
      </c>
      <c r="G2365" s="786" t="s">
        <v>4419</v>
      </c>
      <c r="H2365" s="786" t="s">
        <v>1573</v>
      </c>
      <c r="J2365" s="786">
        <v>1</v>
      </c>
      <c r="K2365" s="786">
        <v>13.84</v>
      </c>
      <c r="L2365" s="786">
        <v>13.84</v>
      </c>
      <c r="M2365" s="55" t="s">
        <v>2455</v>
      </c>
    </row>
    <row r="2366" spans="1:20" ht="15">
      <c r="A2366" s="282">
        <v>45862</v>
      </c>
      <c r="B2366" s="55" t="s">
        <v>4605</v>
      </c>
      <c r="C2366" s="784">
        <v>81710</v>
      </c>
      <c r="D2366" s="784" t="s">
        <v>3837</v>
      </c>
      <c r="E2366" s="784">
        <v>90</v>
      </c>
      <c r="F2366" s="784">
        <v>4010</v>
      </c>
      <c r="G2366" s="784" t="s">
        <v>4609</v>
      </c>
      <c r="H2366" s="784" t="s">
        <v>1573</v>
      </c>
      <c r="J2366" s="784">
        <v>1</v>
      </c>
      <c r="K2366" s="784">
        <v>6.12</v>
      </c>
      <c r="L2366" s="784">
        <v>6.12</v>
      </c>
      <c r="M2366" s="55" t="s">
        <v>2455</v>
      </c>
    </row>
    <row r="2367" spans="1:20" ht="15">
      <c r="A2367" s="282">
        <v>45862</v>
      </c>
      <c r="B2367" s="55" t="s">
        <v>4605</v>
      </c>
      <c r="C2367" s="786">
        <v>82917</v>
      </c>
      <c r="D2367" s="786" t="s">
        <v>3230</v>
      </c>
      <c r="E2367" s="786">
        <v>110</v>
      </c>
      <c r="F2367" s="786">
        <v>4010</v>
      </c>
      <c r="G2367" s="786" t="s">
        <v>4610</v>
      </c>
      <c r="H2367" s="786" t="s">
        <v>1573</v>
      </c>
      <c r="J2367" s="786">
        <v>1</v>
      </c>
      <c r="K2367" s="786">
        <v>8.33</v>
      </c>
      <c r="L2367" s="786">
        <v>8.33</v>
      </c>
      <c r="M2367" s="55" t="s">
        <v>2455</v>
      </c>
    </row>
    <row r="2368" spans="1:20" ht="15">
      <c r="A2368" s="282">
        <v>45862</v>
      </c>
      <c r="B2368" s="55" t="s">
        <v>4605</v>
      </c>
      <c r="C2368" s="784">
        <v>82917</v>
      </c>
      <c r="D2368" s="784" t="s">
        <v>4370</v>
      </c>
      <c r="E2368" s="784">
        <v>85</v>
      </c>
      <c r="F2368" s="784">
        <v>4010</v>
      </c>
      <c r="G2368" s="784" t="s">
        <v>4420</v>
      </c>
      <c r="H2368" s="784" t="s">
        <v>1573</v>
      </c>
      <c r="J2368" s="784">
        <v>1</v>
      </c>
      <c r="K2368" s="784">
        <v>8.33</v>
      </c>
      <c r="L2368" s="784">
        <v>8.33</v>
      </c>
      <c r="M2368" s="55" t="s">
        <v>2455</v>
      </c>
    </row>
    <row r="2369" spans="1:13" ht="15">
      <c r="A2369" s="282">
        <v>45862</v>
      </c>
      <c r="B2369" s="55" t="s">
        <v>4605</v>
      </c>
      <c r="C2369" s="786">
        <v>33218</v>
      </c>
      <c r="D2369" s="786" t="s">
        <v>2328</v>
      </c>
      <c r="E2369" s="786">
        <v>110</v>
      </c>
      <c r="F2369" s="786">
        <v>4010</v>
      </c>
      <c r="G2369" s="786" t="s">
        <v>4422</v>
      </c>
      <c r="H2369" s="786" t="s">
        <v>1573</v>
      </c>
      <c r="J2369" s="786">
        <v>1</v>
      </c>
      <c r="K2369" s="786">
        <v>6.23</v>
      </c>
      <c r="L2369" s="786">
        <v>6.23</v>
      </c>
      <c r="M2369" s="55" t="s">
        <v>2455</v>
      </c>
    </row>
    <row r="2370" spans="1:13" ht="15">
      <c r="A2370" s="282">
        <v>45862</v>
      </c>
      <c r="B2370" s="55" t="s">
        <v>4605</v>
      </c>
      <c r="C2370" s="784">
        <v>82788</v>
      </c>
      <c r="D2370" s="784" t="s">
        <v>3039</v>
      </c>
      <c r="E2370" s="784">
        <v>110</v>
      </c>
      <c r="F2370" s="784">
        <v>4010</v>
      </c>
      <c r="G2370" s="784" t="s">
        <v>4428</v>
      </c>
      <c r="H2370" s="784" t="s">
        <v>1573</v>
      </c>
      <c r="J2370" s="784">
        <v>1</v>
      </c>
      <c r="K2370" s="784">
        <v>8.48</v>
      </c>
      <c r="L2370" s="784">
        <v>8.48</v>
      </c>
      <c r="M2370" s="55" t="s">
        <v>2455</v>
      </c>
    </row>
    <row r="2371" spans="1:13" ht="15">
      <c r="A2371" s="282">
        <v>45862</v>
      </c>
      <c r="B2371" s="55" t="s">
        <v>4605</v>
      </c>
      <c r="C2371" s="786">
        <v>82774</v>
      </c>
      <c r="D2371" s="786" t="s">
        <v>3918</v>
      </c>
      <c r="E2371" s="786">
        <v>130</v>
      </c>
      <c r="F2371" s="786">
        <v>4010</v>
      </c>
      <c r="G2371" s="786" t="s">
        <v>2912</v>
      </c>
      <c r="H2371" s="786" t="s">
        <v>1573</v>
      </c>
      <c r="J2371" s="786">
        <v>1</v>
      </c>
      <c r="K2371" s="786">
        <v>11.11</v>
      </c>
      <c r="L2371" s="786">
        <v>11.11</v>
      </c>
      <c r="M2371" s="55" t="s">
        <v>2455</v>
      </c>
    </row>
    <row r="2372" spans="1:13" ht="15">
      <c r="A2372" s="282">
        <v>45862</v>
      </c>
      <c r="B2372" s="55" t="s">
        <v>4605</v>
      </c>
      <c r="C2372" s="784">
        <v>82888</v>
      </c>
      <c r="D2372" s="784" t="s">
        <v>4611</v>
      </c>
      <c r="E2372" s="784">
        <v>110</v>
      </c>
      <c r="F2372" s="784">
        <v>4010</v>
      </c>
      <c r="G2372" s="784" t="s">
        <v>4612</v>
      </c>
      <c r="H2372" s="784" t="s">
        <v>1573</v>
      </c>
      <c r="J2372" s="784">
        <v>1</v>
      </c>
      <c r="K2372" s="784">
        <v>12.04</v>
      </c>
      <c r="L2372" s="784">
        <v>12.04</v>
      </c>
      <c r="M2372" s="55" t="s">
        <v>2455</v>
      </c>
    </row>
    <row r="2373" spans="1:13" ht="15">
      <c r="A2373" s="282">
        <v>45862</v>
      </c>
      <c r="B2373" s="55" t="s">
        <v>4605</v>
      </c>
      <c r="C2373" s="786">
        <v>82916</v>
      </c>
      <c r="D2373" s="786" t="s">
        <v>3125</v>
      </c>
      <c r="E2373" s="786">
        <v>110</v>
      </c>
      <c r="F2373" s="786">
        <v>4010</v>
      </c>
      <c r="G2373" s="786" t="s">
        <v>4431</v>
      </c>
      <c r="H2373" s="786" t="s">
        <v>1573</v>
      </c>
      <c r="J2373" s="786">
        <v>1</v>
      </c>
      <c r="K2373" s="786">
        <v>8.3699999999999992</v>
      </c>
      <c r="L2373" s="786">
        <v>8.3699999999999992</v>
      </c>
      <c r="M2373" s="55" t="s">
        <v>2455</v>
      </c>
    </row>
    <row r="2374" spans="1:13" ht="15">
      <c r="A2374" s="282">
        <v>45862</v>
      </c>
      <c r="B2374" s="55" t="s">
        <v>4605</v>
      </c>
      <c r="C2374" s="784">
        <v>81196</v>
      </c>
      <c r="D2374" s="784">
        <v>537</v>
      </c>
      <c r="E2374" s="784" t="s">
        <v>441</v>
      </c>
      <c r="F2374" s="784">
        <v>4010</v>
      </c>
      <c r="G2374" s="784" t="s">
        <v>4369</v>
      </c>
      <c r="H2374" s="784" t="s">
        <v>1573</v>
      </c>
      <c r="J2374" s="784">
        <v>2</v>
      </c>
      <c r="K2374" s="784">
        <v>8.6999999999999993</v>
      </c>
      <c r="L2374" s="784">
        <v>17.399999999999999</v>
      </c>
      <c r="M2374" s="55" t="s">
        <v>2455</v>
      </c>
    </row>
    <row r="2375" spans="1:13" ht="15">
      <c r="A2375" s="282">
        <v>45862</v>
      </c>
      <c r="B2375" s="55" t="s">
        <v>4605</v>
      </c>
      <c r="C2375" s="786">
        <v>80441</v>
      </c>
      <c r="D2375" s="786" t="s">
        <v>3078</v>
      </c>
      <c r="E2375" s="786">
        <v>90</v>
      </c>
      <c r="F2375" s="786">
        <v>4010</v>
      </c>
      <c r="G2375" s="786" t="s">
        <v>4444</v>
      </c>
      <c r="H2375" s="786" t="s">
        <v>1573</v>
      </c>
      <c r="J2375" s="786">
        <v>2</v>
      </c>
      <c r="K2375" s="786">
        <v>7.96</v>
      </c>
      <c r="L2375" s="786">
        <v>15.92</v>
      </c>
      <c r="M2375" s="55" t="s">
        <v>2455</v>
      </c>
    </row>
    <row r="2376" spans="1:13" ht="15">
      <c r="A2376" s="282">
        <v>45862</v>
      </c>
      <c r="B2376" s="55" t="s">
        <v>4605</v>
      </c>
      <c r="C2376" s="784">
        <v>81340</v>
      </c>
      <c r="D2376" s="784" t="s">
        <v>2500</v>
      </c>
      <c r="E2376" s="784">
        <v>80</v>
      </c>
      <c r="F2376" s="784">
        <v>4010</v>
      </c>
      <c r="G2376" s="784" t="s">
        <v>4445</v>
      </c>
      <c r="H2376" s="784" t="s">
        <v>1573</v>
      </c>
      <c r="J2376" s="784">
        <v>1</v>
      </c>
      <c r="K2376" s="784">
        <v>5.91</v>
      </c>
      <c r="L2376" s="784">
        <v>5.91</v>
      </c>
      <c r="M2376" s="55" t="s">
        <v>2455</v>
      </c>
    </row>
    <row r="2377" spans="1:13" ht="15">
      <c r="A2377" s="282">
        <v>45862</v>
      </c>
      <c r="B2377" s="55" t="s">
        <v>4605</v>
      </c>
      <c r="C2377" s="786">
        <v>81340</v>
      </c>
      <c r="D2377" s="786" t="s">
        <v>2504</v>
      </c>
      <c r="E2377" s="786">
        <v>80</v>
      </c>
      <c r="F2377" s="786">
        <v>4010</v>
      </c>
      <c r="G2377" s="786" t="s">
        <v>4613</v>
      </c>
      <c r="H2377" s="786" t="s">
        <v>1573</v>
      </c>
      <c r="J2377" s="786">
        <v>1</v>
      </c>
      <c r="K2377" s="786">
        <v>5.91</v>
      </c>
      <c r="L2377" s="786">
        <v>5.91</v>
      </c>
      <c r="M2377" s="55" t="s">
        <v>2455</v>
      </c>
    </row>
    <row r="2378" spans="1:13" ht="15">
      <c r="A2378" s="282">
        <v>45862</v>
      </c>
      <c r="B2378" s="55" t="s">
        <v>4605</v>
      </c>
      <c r="C2378" s="784">
        <v>65593</v>
      </c>
      <c r="D2378" s="784" t="s">
        <v>2788</v>
      </c>
      <c r="E2378" s="784">
        <v>80</v>
      </c>
      <c r="F2378" s="784">
        <v>4010</v>
      </c>
      <c r="G2378" s="784" t="s">
        <v>4390</v>
      </c>
      <c r="H2378" s="784" t="s">
        <v>1573</v>
      </c>
      <c r="J2378" s="784">
        <v>1</v>
      </c>
      <c r="K2378" s="784">
        <v>3.4</v>
      </c>
      <c r="L2378" s="784">
        <v>3.4</v>
      </c>
      <c r="M2378" s="55" t="s">
        <v>2455</v>
      </c>
    </row>
    <row r="2379" spans="1:13" ht="15">
      <c r="A2379" s="282">
        <v>45862</v>
      </c>
      <c r="B2379" s="55" t="s">
        <v>4605</v>
      </c>
      <c r="C2379" s="786">
        <v>82644</v>
      </c>
      <c r="D2379" s="786" t="s">
        <v>3073</v>
      </c>
      <c r="E2379" s="786">
        <v>120</v>
      </c>
      <c r="F2379" s="786">
        <v>4010</v>
      </c>
      <c r="G2379" s="786" t="s">
        <v>4614</v>
      </c>
      <c r="H2379" s="786" t="s">
        <v>1573</v>
      </c>
      <c r="J2379" s="786">
        <v>1</v>
      </c>
      <c r="K2379" s="786">
        <v>4.51</v>
      </c>
      <c r="L2379" s="786">
        <v>4.51</v>
      </c>
      <c r="M2379" s="55" t="s">
        <v>2455</v>
      </c>
    </row>
    <row r="2380" spans="1:13" ht="15">
      <c r="A2380" s="282">
        <v>45862</v>
      </c>
      <c r="B2380" s="55" t="s">
        <v>4605</v>
      </c>
      <c r="C2380" s="784">
        <v>81339</v>
      </c>
      <c r="D2380" s="784" t="s">
        <v>4087</v>
      </c>
      <c r="E2380" s="784">
        <v>90</v>
      </c>
      <c r="F2380" s="784">
        <v>4010</v>
      </c>
      <c r="G2380" s="784" t="s">
        <v>4615</v>
      </c>
      <c r="H2380" s="784" t="s">
        <v>1573</v>
      </c>
      <c r="J2380" s="784">
        <v>2</v>
      </c>
      <c r="K2380" s="784">
        <v>6.38</v>
      </c>
      <c r="L2380" s="784">
        <v>12.76</v>
      </c>
      <c r="M2380" s="55" t="s">
        <v>2455</v>
      </c>
    </row>
    <row r="2381" spans="1:13" ht="15">
      <c r="A2381" s="282">
        <v>45862</v>
      </c>
      <c r="B2381" s="55" t="s">
        <v>4605</v>
      </c>
      <c r="C2381" s="786">
        <v>82640</v>
      </c>
      <c r="D2381" s="786" t="s">
        <v>2934</v>
      </c>
      <c r="E2381" s="786">
        <v>90</v>
      </c>
      <c r="F2381" s="786">
        <v>4010</v>
      </c>
      <c r="G2381" s="786" t="s">
        <v>4392</v>
      </c>
      <c r="H2381" s="786" t="s">
        <v>1573</v>
      </c>
      <c r="J2381" s="786">
        <v>1</v>
      </c>
      <c r="K2381" s="786">
        <v>6.12</v>
      </c>
      <c r="L2381" s="786">
        <v>6.12</v>
      </c>
      <c r="M2381" s="55" t="s">
        <v>2455</v>
      </c>
    </row>
    <row r="2382" spans="1:13" ht="15">
      <c r="A2382" s="282">
        <v>45862</v>
      </c>
      <c r="B2382" s="55" t="s">
        <v>4605</v>
      </c>
      <c r="C2382" s="784">
        <v>81339</v>
      </c>
      <c r="D2382" s="784" t="s">
        <v>2575</v>
      </c>
      <c r="E2382" s="784">
        <v>110</v>
      </c>
      <c r="F2382" s="784">
        <v>4010</v>
      </c>
      <c r="G2382" s="784" t="s">
        <v>4616</v>
      </c>
      <c r="H2382" s="784" t="s">
        <v>1573</v>
      </c>
      <c r="J2382" s="784">
        <v>1</v>
      </c>
      <c r="K2382" s="784">
        <v>5.71</v>
      </c>
      <c r="L2382" s="784">
        <v>5.71</v>
      </c>
      <c r="M2382" s="55" t="s">
        <v>2455</v>
      </c>
    </row>
    <row r="2383" spans="1:13" ht="15">
      <c r="A2383" s="282">
        <v>45862</v>
      </c>
      <c r="B2383" s="55" t="s">
        <v>4605</v>
      </c>
      <c r="C2383" s="786">
        <v>82778</v>
      </c>
      <c r="D2383" s="786" t="s">
        <v>2934</v>
      </c>
      <c r="E2383" s="786">
        <v>110</v>
      </c>
      <c r="F2383" s="786">
        <v>4010</v>
      </c>
      <c r="G2383" s="786" t="s">
        <v>4617</v>
      </c>
      <c r="H2383" s="786" t="s">
        <v>1573</v>
      </c>
      <c r="J2383" s="786">
        <v>1</v>
      </c>
      <c r="K2383" s="786">
        <v>6.06</v>
      </c>
      <c r="L2383" s="786">
        <v>6.06</v>
      </c>
      <c r="M2383" s="55" t="s">
        <v>2455</v>
      </c>
    </row>
    <row r="2384" spans="1:13" ht="15">
      <c r="A2384" s="282">
        <v>45862</v>
      </c>
      <c r="B2384" s="55" t="s">
        <v>4605</v>
      </c>
      <c r="C2384" s="784">
        <v>82836</v>
      </c>
      <c r="D2384" s="784" t="s">
        <v>3053</v>
      </c>
      <c r="E2384" s="784" t="s">
        <v>441</v>
      </c>
      <c r="F2384" s="784">
        <v>4010</v>
      </c>
      <c r="G2384" s="784" t="s">
        <v>4394</v>
      </c>
      <c r="H2384" s="784" t="s">
        <v>1573</v>
      </c>
      <c r="J2384" s="784">
        <v>1</v>
      </c>
      <c r="K2384" s="784">
        <v>12.55</v>
      </c>
      <c r="L2384" s="784">
        <v>12.55</v>
      </c>
      <c r="M2384" s="55" t="s">
        <v>2455</v>
      </c>
    </row>
    <row r="2385" spans="1:13" ht="15">
      <c r="A2385" s="282">
        <v>45862</v>
      </c>
      <c r="B2385" s="55" t="s">
        <v>4605</v>
      </c>
      <c r="C2385" s="786">
        <v>82572</v>
      </c>
      <c r="D2385" s="786" t="s">
        <v>2497</v>
      </c>
      <c r="E2385" s="786">
        <v>100</v>
      </c>
      <c r="F2385" s="786">
        <v>4010</v>
      </c>
      <c r="G2385" s="786" t="s">
        <v>4618</v>
      </c>
      <c r="H2385" s="786" t="s">
        <v>1573</v>
      </c>
      <c r="J2385" s="786">
        <v>1</v>
      </c>
      <c r="K2385" s="786">
        <v>9.9700000000000006</v>
      </c>
      <c r="L2385" s="786">
        <v>9.9700000000000006</v>
      </c>
      <c r="M2385" s="55" t="s">
        <v>2455</v>
      </c>
    </row>
    <row r="2386" spans="1:13" ht="15">
      <c r="A2386" s="282">
        <v>45862</v>
      </c>
      <c r="B2386" s="55" t="s">
        <v>4605</v>
      </c>
      <c r="C2386" s="784">
        <v>81060</v>
      </c>
      <c r="D2386" s="784">
        <v>539</v>
      </c>
      <c r="E2386" s="784" t="s">
        <v>441</v>
      </c>
      <c r="F2386" s="784">
        <v>4010</v>
      </c>
      <c r="G2386" s="784" t="s">
        <v>4189</v>
      </c>
      <c r="H2386" s="784" t="s">
        <v>1573</v>
      </c>
      <c r="J2386" s="784">
        <v>2</v>
      </c>
      <c r="K2386" s="784">
        <v>6.61</v>
      </c>
      <c r="L2386" s="784">
        <v>13.22</v>
      </c>
      <c r="M2386" s="55" t="s">
        <v>2455</v>
      </c>
    </row>
    <row r="2387" spans="1:13" ht="15">
      <c r="A2387" s="282">
        <v>45862</v>
      </c>
      <c r="B2387" s="55" t="s">
        <v>4605</v>
      </c>
      <c r="C2387" s="786">
        <v>82787</v>
      </c>
      <c r="D2387" s="786" t="s">
        <v>4619</v>
      </c>
      <c r="E2387" s="786">
        <v>130</v>
      </c>
      <c r="F2387" s="786">
        <v>4010</v>
      </c>
      <c r="G2387" s="786" t="s">
        <v>4620</v>
      </c>
      <c r="H2387" s="786" t="s">
        <v>1573</v>
      </c>
      <c r="J2387" s="786">
        <v>1</v>
      </c>
      <c r="K2387" s="786">
        <v>10.95</v>
      </c>
      <c r="L2387" s="786">
        <v>10.95</v>
      </c>
      <c r="M2387" s="55" t="s">
        <v>2455</v>
      </c>
    </row>
    <row r="2388" spans="1:13" ht="15">
      <c r="A2388" s="282">
        <v>45862</v>
      </c>
      <c r="B2388" s="55" t="s">
        <v>4605</v>
      </c>
      <c r="C2388" s="784">
        <v>82724</v>
      </c>
      <c r="D2388" s="784" t="s">
        <v>4273</v>
      </c>
      <c r="E2388" s="784">
        <v>110</v>
      </c>
      <c r="F2388" s="784">
        <v>4010</v>
      </c>
      <c r="G2388" s="784" t="s">
        <v>4621</v>
      </c>
      <c r="H2388" s="784" t="s">
        <v>1573</v>
      </c>
      <c r="J2388" s="784">
        <v>1</v>
      </c>
      <c r="K2388" s="784">
        <v>11.96</v>
      </c>
      <c r="L2388" s="784">
        <v>11.96</v>
      </c>
      <c r="M2388" s="55" t="s">
        <v>2455</v>
      </c>
    </row>
    <row r="2389" spans="1:13" ht="15">
      <c r="A2389" s="282">
        <v>45862</v>
      </c>
      <c r="B2389" s="55" t="s">
        <v>4605</v>
      </c>
      <c r="C2389" s="786">
        <v>82767</v>
      </c>
      <c r="D2389" s="786" t="s">
        <v>3676</v>
      </c>
      <c r="E2389" s="786">
        <v>150</v>
      </c>
      <c r="F2389" s="786">
        <v>4010</v>
      </c>
      <c r="G2389" s="786" t="s">
        <v>4622</v>
      </c>
      <c r="H2389" s="786" t="s">
        <v>1573</v>
      </c>
      <c r="J2389" s="786">
        <v>1</v>
      </c>
      <c r="K2389" s="786">
        <v>8.75</v>
      </c>
      <c r="L2389" s="786">
        <v>8.75</v>
      </c>
      <c r="M2389" s="55" t="s">
        <v>2455</v>
      </c>
    </row>
    <row r="2390" spans="1:13" ht="15">
      <c r="A2390" s="282">
        <v>45862</v>
      </c>
      <c r="B2390" s="55" t="s">
        <v>4605</v>
      </c>
      <c r="C2390" s="784">
        <v>82645</v>
      </c>
      <c r="D2390" s="784" t="s">
        <v>3586</v>
      </c>
      <c r="E2390" s="784">
        <v>110</v>
      </c>
      <c r="F2390" s="784">
        <v>4010</v>
      </c>
      <c r="G2390" s="784" t="s">
        <v>4183</v>
      </c>
      <c r="H2390" s="784" t="s">
        <v>1573</v>
      </c>
      <c r="J2390" s="784">
        <v>1</v>
      </c>
      <c r="K2390" s="784">
        <v>4.7</v>
      </c>
      <c r="L2390" s="784">
        <v>4.7</v>
      </c>
      <c r="M2390" s="55" t="s">
        <v>2455</v>
      </c>
    </row>
    <row r="2391" spans="1:13" ht="15">
      <c r="A2391" s="282">
        <v>45862</v>
      </c>
      <c r="B2391" s="55" t="s">
        <v>4605</v>
      </c>
      <c r="C2391" s="786">
        <v>80441</v>
      </c>
      <c r="D2391" s="786" t="s">
        <v>3078</v>
      </c>
      <c r="E2391" s="786">
        <v>110</v>
      </c>
      <c r="F2391" s="786">
        <v>4010</v>
      </c>
      <c r="G2391" s="786" t="s">
        <v>4266</v>
      </c>
      <c r="H2391" s="786" t="s">
        <v>1573</v>
      </c>
      <c r="J2391" s="786">
        <v>4</v>
      </c>
      <c r="K2391" s="786">
        <v>7.96</v>
      </c>
      <c r="L2391" s="786">
        <v>31.84</v>
      </c>
      <c r="M2391" s="55" t="s">
        <v>2455</v>
      </c>
    </row>
    <row r="2392" spans="1:13" ht="15">
      <c r="A2392" s="282">
        <v>45862</v>
      </c>
      <c r="B2392" s="55" t="s">
        <v>4605</v>
      </c>
      <c r="C2392" s="784">
        <v>82901</v>
      </c>
      <c r="D2392" s="784" t="s">
        <v>3935</v>
      </c>
      <c r="E2392" s="784">
        <v>140</v>
      </c>
      <c r="F2392" s="784">
        <v>4010</v>
      </c>
      <c r="G2392" s="784" t="s">
        <v>4623</v>
      </c>
      <c r="H2392" s="784" t="s">
        <v>1573</v>
      </c>
      <c r="J2392" s="784">
        <v>1</v>
      </c>
      <c r="K2392" s="784">
        <v>8.48</v>
      </c>
      <c r="L2392" s="784">
        <v>8.48</v>
      </c>
      <c r="M2392" s="55" t="s">
        <v>2455</v>
      </c>
    </row>
    <row r="2393" spans="1:13" ht="15">
      <c r="A2393" s="282">
        <v>45862</v>
      </c>
      <c r="B2393" s="55" t="s">
        <v>4605</v>
      </c>
      <c r="C2393" s="786">
        <v>67862</v>
      </c>
      <c r="D2393" s="786" t="s">
        <v>3766</v>
      </c>
      <c r="E2393" s="786">
        <v>85</v>
      </c>
      <c r="F2393" s="786">
        <v>4010</v>
      </c>
      <c r="G2393" s="786" t="s">
        <v>4395</v>
      </c>
      <c r="H2393" s="786" t="s">
        <v>1573</v>
      </c>
      <c r="J2393" s="786">
        <v>3</v>
      </c>
      <c r="K2393" s="786">
        <v>5.47</v>
      </c>
      <c r="L2393" s="786">
        <v>16.41</v>
      </c>
      <c r="M2393" s="55" t="s">
        <v>2455</v>
      </c>
    </row>
    <row r="2394" spans="1:13" ht="15">
      <c r="A2394" s="282">
        <v>45862</v>
      </c>
      <c r="B2394" s="55" t="s">
        <v>4605</v>
      </c>
      <c r="C2394" s="784">
        <v>67009</v>
      </c>
      <c r="D2394" s="784" t="s">
        <v>4624</v>
      </c>
      <c r="E2394" s="784">
        <v>120</v>
      </c>
      <c r="F2394" s="784">
        <v>4010</v>
      </c>
      <c r="G2394" s="784" t="s">
        <v>4396</v>
      </c>
      <c r="H2394" s="784" t="s">
        <v>1573</v>
      </c>
      <c r="J2394" s="784">
        <v>1</v>
      </c>
      <c r="K2394" s="784">
        <v>3.94</v>
      </c>
      <c r="L2394" s="784">
        <v>3.94</v>
      </c>
      <c r="M2394" s="55" t="s">
        <v>2455</v>
      </c>
    </row>
    <row r="2395" spans="1:13" ht="15">
      <c r="A2395" s="282">
        <v>45862</v>
      </c>
      <c r="B2395" s="55" t="s">
        <v>4605</v>
      </c>
      <c r="C2395" s="786">
        <v>83059</v>
      </c>
      <c r="D2395" s="786" t="s">
        <v>4625</v>
      </c>
      <c r="E2395" s="786">
        <v>140</v>
      </c>
      <c r="F2395" s="786">
        <v>4010</v>
      </c>
      <c r="G2395" s="786" t="s">
        <v>4397</v>
      </c>
      <c r="H2395" s="786" t="s">
        <v>1573</v>
      </c>
      <c r="J2395" s="786">
        <v>1</v>
      </c>
      <c r="K2395" s="786">
        <v>4.04</v>
      </c>
      <c r="L2395" s="786">
        <v>4.04</v>
      </c>
      <c r="M2395" s="55" t="s">
        <v>2455</v>
      </c>
    </row>
    <row r="2396" spans="1:13" ht="15">
      <c r="A2396" s="282">
        <v>45862</v>
      </c>
      <c r="B2396" s="55" t="s">
        <v>4626</v>
      </c>
      <c r="C2396" s="784">
        <v>82842</v>
      </c>
      <c r="D2396" s="784" t="s">
        <v>3177</v>
      </c>
      <c r="E2396" s="784" t="s">
        <v>2061</v>
      </c>
      <c r="F2396" s="784">
        <v>4010</v>
      </c>
      <c r="G2396" s="784" t="s">
        <v>4627</v>
      </c>
      <c r="H2396" s="784" t="s">
        <v>1573</v>
      </c>
      <c r="J2396" s="784">
        <v>1</v>
      </c>
      <c r="K2396" s="784">
        <v>20.53</v>
      </c>
      <c r="L2396" s="784">
        <v>20.53</v>
      </c>
      <c r="M2396" s="55" t="s">
        <v>2455</v>
      </c>
    </row>
    <row r="2397" spans="1:13" ht="15">
      <c r="A2397" s="282">
        <v>45862</v>
      </c>
      <c r="B2397" s="55" t="s">
        <v>4626</v>
      </c>
      <c r="C2397" s="786">
        <v>82609</v>
      </c>
      <c r="D2397" s="786" t="s">
        <v>2638</v>
      </c>
      <c r="E2397" s="786">
        <v>90</v>
      </c>
      <c r="F2397" s="786">
        <v>4010</v>
      </c>
      <c r="G2397" s="786" t="s">
        <v>2603</v>
      </c>
      <c r="H2397" s="786" t="s">
        <v>1573</v>
      </c>
      <c r="J2397" s="786">
        <v>1</v>
      </c>
      <c r="K2397" s="786">
        <v>13.61</v>
      </c>
      <c r="L2397" s="786">
        <v>13.61</v>
      </c>
      <c r="M2397" s="55" t="s">
        <v>2455</v>
      </c>
    </row>
    <row r="2398" spans="1:13" ht="15">
      <c r="A2398" s="282">
        <v>45862</v>
      </c>
      <c r="B2398" s="55" t="s">
        <v>4626</v>
      </c>
      <c r="C2398" s="784">
        <v>82826</v>
      </c>
      <c r="D2398" s="784" t="s">
        <v>2292</v>
      </c>
      <c r="E2398" s="784" t="s">
        <v>289</v>
      </c>
      <c r="F2398" s="784">
        <v>4010</v>
      </c>
      <c r="G2398" s="784" t="s">
        <v>4628</v>
      </c>
      <c r="H2398" s="784" t="s">
        <v>1573</v>
      </c>
      <c r="J2398" s="784">
        <v>1</v>
      </c>
      <c r="K2398" s="784">
        <v>29.46</v>
      </c>
      <c r="L2398" s="784">
        <v>29.46</v>
      </c>
      <c r="M2398" s="55" t="s">
        <v>2455</v>
      </c>
    </row>
    <row r="2399" spans="1:13" ht="15">
      <c r="A2399" s="282">
        <v>45862</v>
      </c>
      <c r="B2399" s="55" t="s">
        <v>4626</v>
      </c>
      <c r="C2399" s="786">
        <v>80441</v>
      </c>
      <c r="D2399" s="786" t="s">
        <v>3205</v>
      </c>
      <c r="E2399" s="786">
        <v>100</v>
      </c>
      <c r="F2399" s="786">
        <v>4010</v>
      </c>
      <c r="G2399" s="786" t="s">
        <v>4629</v>
      </c>
      <c r="H2399" s="786" t="s">
        <v>1573</v>
      </c>
      <c r="J2399" s="786">
        <v>1</v>
      </c>
      <c r="K2399" s="786">
        <v>7.96</v>
      </c>
      <c r="L2399" s="786">
        <v>7.96</v>
      </c>
      <c r="M2399" s="55" t="s">
        <v>2455</v>
      </c>
    </row>
    <row r="2400" spans="1:13" ht="15">
      <c r="A2400" s="282">
        <v>45862</v>
      </c>
      <c r="B2400" s="55" t="s">
        <v>4626</v>
      </c>
      <c r="C2400" s="784">
        <v>82731</v>
      </c>
      <c r="D2400" s="784" t="s">
        <v>3326</v>
      </c>
      <c r="E2400" s="784">
        <v>70</v>
      </c>
      <c r="F2400" s="784">
        <v>4010</v>
      </c>
      <c r="G2400" s="784" t="s">
        <v>3581</v>
      </c>
      <c r="H2400" s="784" t="s">
        <v>1573</v>
      </c>
      <c r="J2400" s="784">
        <v>1</v>
      </c>
      <c r="K2400" s="784">
        <v>11.15</v>
      </c>
      <c r="L2400" s="784">
        <v>11.15</v>
      </c>
      <c r="M2400" s="55" t="s">
        <v>2455</v>
      </c>
    </row>
    <row r="2401" spans="1:13" ht="15">
      <c r="A2401" s="282">
        <v>45862</v>
      </c>
      <c r="B2401" s="55" t="s">
        <v>4626</v>
      </c>
      <c r="C2401" s="786">
        <v>82778</v>
      </c>
      <c r="D2401" s="786" t="s">
        <v>2290</v>
      </c>
      <c r="E2401" s="786">
        <v>120</v>
      </c>
      <c r="F2401" s="786">
        <v>4010</v>
      </c>
      <c r="G2401" s="786" t="s">
        <v>4630</v>
      </c>
      <c r="H2401" s="786" t="s">
        <v>1573</v>
      </c>
      <c r="J2401" s="786">
        <v>1</v>
      </c>
      <c r="K2401" s="786">
        <v>6.06</v>
      </c>
      <c r="L2401" s="786">
        <v>6.06</v>
      </c>
      <c r="M2401" s="55" t="s">
        <v>2455</v>
      </c>
    </row>
    <row r="2402" spans="1:13" ht="15">
      <c r="A2402" s="282">
        <v>45862</v>
      </c>
      <c r="B2402" s="55" t="s">
        <v>4626</v>
      </c>
      <c r="C2402" s="784">
        <v>81748</v>
      </c>
      <c r="D2402" s="784" t="s">
        <v>2466</v>
      </c>
      <c r="E2402" s="784">
        <v>75</v>
      </c>
      <c r="F2402" s="784">
        <v>4010</v>
      </c>
      <c r="G2402" s="784" t="s">
        <v>4631</v>
      </c>
      <c r="H2402" s="784" t="s">
        <v>1573</v>
      </c>
      <c r="J2402" s="784">
        <v>1</v>
      </c>
      <c r="K2402" s="784">
        <v>6.13</v>
      </c>
      <c r="L2402" s="784">
        <v>6.13</v>
      </c>
      <c r="M2402" s="55" t="s">
        <v>2455</v>
      </c>
    </row>
    <row r="2403" spans="1:13" ht="15">
      <c r="A2403" s="282">
        <v>45862</v>
      </c>
      <c r="B2403" s="55" t="s">
        <v>4626</v>
      </c>
      <c r="C2403" s="786">
        <v>81422</v>
      </c>
      <c r="D2403" s="786" t="s">
        <v>2434</v>
      </c>
      <c r="E2403" s="786">
        <v>50</v>
      </c>
      <c r="F2403" s="786">
        <v>4010</v>
      </c>
      <c r="G2403" s="786" t="s">
        <v>4632</v>
      </c>
      <c r="H2403" s="786" t="s">
        <v>1573</v>
      </c>
      <c r="J2403" s="786">
        <v>1</v>
      </c>
      <c r="K2403" s="786">
        <v>11.16</v>
      </c>
      <c r="L2403" s="786">
        <v>11.16</v>
      </c>
      <c r="M2403" s="55" t="s">
        <v>2455</v>
      </c>
    </row>
    <row r="2404" spans="1:13" ht="15">
      <c r="A2404" s="282">
        <v>45862</v>
      </c>
      <c r="B2404" s="55" t="s">
        <v>4626</v>
      </c>
      <c r="C2404" s="784">
        <v>81429</v>
      </c>
      <c r="D2404" s="784" t="s">
        <v>2434</v>
      </c>
      <c r="E2404" s="784" t="s">
        <v>2356</v>
      </c>
      <c r="F2404" s="784">
        <v>4010</v>
      </c>
      <c r="G2404" s="784" t="s">
        <v>4633</v>
      </c>
      <c r="H2404" s="784" t="s">
        <v>1573</v>
      </c>
      <c r="J2404" s="784">
        <v>1</v>
      </c>
      <c r="K2404" s="784">
        <v>4.79</v>
      </c>
      <c r="L2404" s="784">
        <v>4.79</v>
      </c>
      <c r="M2404" s="55" t="s">
        <v>2455</v>
      </c>
    </row>
    <row r="2405" spans="1:13" ht="15">
      <c r="A2405" s="282">
        <v>45862</v>
      </c>
      <c r="B2405" s="55" t="s">
        <v>4626</v>
      </c>
      <c r="C2405" s="786">
        <v>80823</v>
      </c>
      <c r="D2405" s="786" t="s">
        <v>2290</v>
      </c>
      <c r="E2405" s="786">
        <v>110</v>
      </c>
      <c r="F2405" s="786">
        <v>4010</v>
      </c>
      <c r="G2405" s="786" t="s">
        <v>4634</v>
      </c>
      <c r="H2405" s="786" t="s">
        <v>1573</v>
      </c>
      <c r="J2405" s="786">
        <v>1</v>
      </c>
      <c r="K2405" s="786">
        <v>5.6</v>
      </c>
      <c r="L2405" s="786">
        <v>5.6</v>
      </c>
      <c r="M2405" s="55" t="s">
        <v>2455</v>
      </c>
    </row>
    <row r="2406" spans="1:13" ht="15">
      <c r="A2406" s="282">
        <v>45862</v>
      </c>
      <c r="B2406" s="55" t="s">
        <v>4626</v>
      </c>
      <c r="C2406" s="784">
        <v>47078</v>
      </c>
      <c r="D2406" s="784" t="s">
        <v>4215</v>
      </c>
      <c r="E2406" s="784" t="s">
        <v>441</v>
      </c>
      <c r="F2406" s="784">
        <v>4010</v>
      </c>
      <c r="G2406" s="784" t="s">
        <v>4635</v>
      </c>
      <c r="H2406" s="784" t="s">
        <v>1573</v>
      </c>
      <c r="J2406" s="784">
        <v>1</v>
      </c>
      <c r="K2406" s="784">
        <v>10.72</v>
      </c>
      <c r="L2406" s="784">
        <v>10.72</v>
      </c>
      <c r="M2406" s="55" t="s">
        <v>2455</v>
      </c>
    </row>
    <row r="2407" spans="1:13" ht="15">
      <c r="A2407" s="282">
        <v>45862</v>
      </c>
      <c r="B2407" s="55" t="s">
        <v>4626</v>
      </c>
      <c r="C2407" s="786">
        <v>82778</v>
      </c>
      <c r="D2407" s="786" t="s">
        <v>3735</v>
      </c>
      <c r="E2407" s="786">
        <v>120</v>
      </c>
      <c r="F2407" s="786">
        <v>4010</v>
      </c>
      <c r="G2407" s="786" t="s">
        <v>4636</v>
      </c>
      <c r="H2407" s="786" t="s">
        <v>1573</v>
      </c>
      <c r="J2407" s="786">
        <v>1</v>
      </c>
      <c r="K2407" s="786">
        <v>6.06</v>
      </c>
      <c r="L2407" s="786">
        <v>6.06</v>
      </c>
      <c r="M2407" s="55" t="s">
        <v>2455</v>
      </c>
    </row>
    <row r="2408" spans="1:13" ht="15">
      <c r="A2408" s="282">
        <v>45862</v>
      </c>
      <c r="B2408" s="55" t="s">
        <v>4626</v>
      </c>
      <c r="C2408" s="784">
        <v>81495</v>
      </c>
      <c r="D2408" s="784" t="s">
        <v>2934</v>
      </c>
      <c r="E2408" s="784">
        <v>140</v>
      </c>
      <c r="F2408" s="784">
        <v>4010</v>
      </c>
      <c r="G2408" s="784" t="s">
        <v>3281</v>
      </c>
      <c r="H2408" s="784" t="s">
        <v>1573</v>
      </c>
      <c r="J2408" s="784">
        <v>1</v>
      </c>
      <c r="K2408" s="784">
        <v>8.51</v>
      </c>
      <c r="L2408" s="784">
        <v>8.51</v>
      </c>
      <c r="M2408" s="55" t="s">
        <v>2455</v>
      </c>
    </row>
    <row r="2409" spans="1:13" ht="15">
      <c r="A2409" s="282">
        <v>45862</v>
      </c>
      <c r="B2409" s="55" t="s">
        <v>4626</v>
      </c>
      <c r="C2409" s="786">
        <v>82974</v>
      </c>
      <c r="D2409" s="786" t="s">
        <v>3037</v>
      </c>
      <c r="E2409" s="786">
        <v>140</v>
      </c>
      <c r="F2409" s="786">
        <v>4010</v>
      </c>
      <c r="G2409" s="786" t="s">
        <v>4637</v>
      </c>
      <c r="H2409" s="786" t="s">
        <v>1573</v>
      </c>
      <c r="J2409" s="786">
        <v>1</v>
      </c>
      <c r="K2409" s="786">
        <v>13.84</v>
      </c>
      <c r="L2409" s="786">
        <v>13.84</v>
      </c>
      <c r="M2409" s="55" t="s">
        <v>2455</v>
      </c>
    </row>
    <row r="2410" spans="1:13" ht="15">
      <c r="A2410" s="282">
        <v>45862</v>
      </c>
      <c r="B2410" s="55" t="s">
        <v>4626</v>
      </c>
      <c r="C2410" s="784">
        <v>83020</v>
      </c>
      <c r="D2410" s="784">
        <v>178</v>
      </c>
      <c r="E2410" s="784">
        <v>130</v>
      </c>
      <c r="F2410" s="784">
        <v>4010</v>
      </c>
      <c r="G2410" s="784" t="s">
        <v>4638</v>
      </c>
      <c r="H2410" s="784" t="s">
        <v>1573</v>
      </c>
      <c r="J2410" s="784">
        <v>1</v>
      </c>
      <c r="K2410" s="784">
        <v>7.71</v>
      </c>
      <c r="L2410" s="784">
        <v>7.71</v>
      </c>
      <c r="M2410" s="55" t="s">
        <v>2455</v>
      </c>
    </row>
    <row r="2411" spans="1:13" ht="15">
      <c r="A2411" s="282">
        <v>45862</v>
      </c>
      <c r="B2411" s="55" t="s">
        <v>4626</v>
      </c>
      <c r="C2411" s="786">
        <v>58660</v>
      </c>
      <c r="D2411" s="786">
        <v>1</v>
      </c>
      <c r="E2411" s="786" t="s">
        <v>289</v>
      </c>
      <c r="F2411" s="786">
        <v>4010</v>
      </c>
      <c r="G2411" s="786" t="s">
        <v>4639</v>
      </c>
      <c r="H2411" s="786" t="s">
        <v>1573</v>
      </c>
      <c r="J2411" s="786">
        <v>1</v>
      </c>
      <c r="K2411" s="786">
        <v>7.14</v>
      </c>
      <c r="L2411" s="786">
        <v>7.14</v>
      </c>
      <c r="M2411" s="55" t="s">
        <v>2455</v>
      </c>
    </row>
    <row r="2412" spans="1:13" ht="15">
      <c r="A2412" s="282">
        <v>45862</v>
      </c>
      <c r="B2412" s="55" t="s">
        <v>4626</v>
      </c>
      <c r="C2412" s="784">
        <v>80441</v>
      </c>
      <c r="D2412" s="784">
        <v>179</v>
      </c>
      <c r="E2412" s="784">
        <v>130</v>
      </c>
      <c r="F2412" s="784">
        <v>4010</v>
      </c>
      <c r="G2412" s="784" t="s">
        <v>4640</v>
      </c>
      <c r="H2412" s="784" t="s">
        <v>1573</v>
      </c>
      <c r="J2412" s="784">
        <v>1</v>
      </c>
      <c r="K2412" s="784">
        <v>7.65</v>
      </c>
      <c r="L2412" s="784">
        <v>7.65</v>
      </c>
      <c r="M2412" s="55" t="s">
        <v>2455</v>
      </c>
    </row>
    <row r="2413" spans="1:13" ht="15">
      <c r="A2413" s="282">
        <v>45862</v>
      </c>
      <c r="B2413" s="55" t="s">
        <v>4626</v>
      </c>
      <c r="C2413" s="786">
        <v>81211</v>
      </c>
      <c r="D2413" s="786" t="s">
        <v>4641</v>
      </c>
      <c r="E2413" s="786">
        <v>150</v>
      </c>
      <c r="F2413" s="786">
        <v>4010</v>
      </c>
      <c r="G2413" s="786" t="s">
        <v>4642</v>
      </c>
      <c r="H2413" s="786" t="s">
        <v>1573</v>
      </c>
      <c r="J2413" s="786">
        <v>1</v>
      </c>
      <c r="K2413" s="786">
        <v>12.08</v>
      </c>
      <c r="L2413" s="786">
        <v>12.08</v>
      </c>
      <c r="M2413" s="55" t="s">
        <v>2455</v>
      </c>
    </row>
    <row r="2414" spans="1:13" ht="15">
      <c r="A2414" s="282">
        <v>45862</v>
      </c>
      <c r="B2414" s="55" t="s">
        <v>4626</v>
      </c>
      <c r="C2414" s="784">
        <v>67377</v>
      </c>
      <c r="D2414" s="784" t="s">
        <v>3205</v>
      </c>
      <c r="E2414" s="784">
        <v>100</v>
      </c>
      <c r="F2414" s="784">
        <v>4010</v>
      </c>
      <c r="G2414" s="784" t="s">
        <v>4643</v>
      </c>
      <c r="H2414" s="784" t="s">
        <v>1573</v>
      </c>
      <c r="J2414" s="784">
        <v>1</v>
      </c>
      <c r="K2414" s="784">
        <v>4.2</v>
      </c>
      <c r="L2414" s="784">
        <v>4.2</v>
      </c>
      <c r="M2414" s="55" t="s">
        <v>2455</v>
      </c>
    </row>
    <row r="2415" spans="1:13" ht="15">
      <c r="A2415" s="282">
        <v>45862</v>
      </c>
      <c r="B2415" s="55" t="s">
        <v>4626</v>
      </c>
      <c r="C2415" s="786">
        <v>81339</v>
      </c>
      <c r="D2415" s="786" t="s">
        <v>3106</v>
      </c>
      <c r="E2415" s="786">
        <v>140</v>
      </c>
      <c r="F2415" s="786">
        <v>4010</v>
      </c>
      <c r="G2415" s="786" t="s">
        <v>4644</v>
      </c>
      <c r="H2415" s="786" t="s">
        <v>1573</v>
      </c>
      <c r="J2415" s="786">
        <v>1</v>
      </c>
      <c r="K2415" s="786">
        <v>5.55</v>
      </c>
      <c r="L2415" s="786">
        <v>5.55</v>
      </c>
      <c r="M2415" s="55" t="s">
        <v>2455</v>
      </c>
    </row>
    <row r="2416" spans="1:13" ht="15">
      <c r="A2416" s="282">
        <v>45862</v>
      </c>
      <c r="B2416" s="55" t="s">
        <v>4626</v>
      </c>
      <c r="C2416" s="784">
        <v>82153</v>
      </c>
      <c r="D2416" s="784" t="s">
        <v>3010</v>
      </c>
      <c r="E2416" s="784" t="s">
        <v>289</v>
      </c>
      <c r="F2416" s="784">
        <v>4010</v>
      </c>
      <c r="G2416" s="784" t="s">
        <v>4645</v>
      </c>
      <c r="H2416" s="784" t="s">
        <v>1573</v>
      </c>
      <c r="J2416" s="784">
        <v>1</v>
      </c>
      <c r="K2416" s="784">
        <v>4.4000000000000004</v>
      </c>
      <c r="L2416" s="784">
        <v>4.4000000000000004</v>
      </c>
      <c r="M2416" s="55" t="s">
        <v>2455</v>
      </c>
    </row>
    <row r="2417" spans="1:13" ht="15">
      <c r="A2417" s="282">
        <v>45862</v>
      </c>
      <c r="B2417" s="55" t="s">
        <v>4626</v>
      </c>
      <c r="C2417" s="786">
        <v>83311</v>
      </c>
      <c r="D2417" s="786" t="s">
        <v>4646</v>
      </c>
      <c r="E2417" s="786">
        <v>110</v>
      </c>
      <c r="F2417" s="786">
        <v>4010</v>
      </c>
      <c r="G2417" s="786" t="s">
        <v>4647</v>
      </c>
      <c r="H2417" s="786" t="s">
        <v>1573</v>
      </c>
      <c r="J2417" s="786">
        <v>1</v>
      </c>
      <c r="K2417" s="786">
        <v>6.8</v>
      </c>
      <c r="L2417" s="786">
        <v>6.8</v>
      </c>
      <c r="M2417" s="55" t="s">
        <v>2455</v>
      </c>
    </row>
    <row r="2418" spans="1:13" ht="15">
      <c r="A2418" s="282">
        <v>45862</v>
      </c>
      <c r="B2418" s="55" t="s">
        <v>4626</v>
      </c>
      <c r="C2418" s="784">
        <v>81470</v>
      </c>
      <c r="D2418" s="784" t="s">
        <v>3982</v>
      </c>
      <c r="E2418" s="784">
        <v>120</v>
      </c>
      <c r="F2418" s="784">
        <v>4010</v>
      </c>
      <c r="G2418" s="784" t="s">
        <v>4648</v>
      </c>
      <c r="H2418" s="784" t="s">
        <v>1573</v>
      </c>
      <c r="J2418" s="784">
        <v>1</v>
      </c>
      <c r="K2418" s="784">
        <v>3.94</v>
      </c>
      <c r="L2418" s="784">
        <v>3.94</v>
      </c>
      <c r="M2418" s="55" t="s">
        <v>2455</v>
      </c>
    </row>
    <row r="2419" spans="1:13" ht="15">
      <c r="A2419" s="282">
        <v>45862</v>
      </c>
      <c r="B2419" s="55" t="s">
        <v>4626</v>
      </c>
      <c r="C2419" s="786">
        <v>81368</v>
      </c>
      <c r="D2419" s="786" t="s">
        <v>4594</v>
      </c>
      <c r="E2419" s="786">
        <v>120</v>
      </c>
      <c r="F2419" s="786">
        <v>4010</v>
      </c>
      <c r="G2419" s="786" t="s">
        <v>4649</v>
      </c>
      <c r="H2419" s="786" t="s">
        <v>1573</v>
      </c>
      <c r="J2419" s="786">
        <v>1</v>
      </c>
      <c r="K2419" s="786">
        <v>4.47</v>
      </c>
      <c r="L2419" s="786">
        <v>4.47</v>
      </c>
      <c r="M2419" s="55" t="s">
        <v>2455</v>
      </c>
    </row>
    <row r="2420" spans="1:13" ht="15">
      <c r="A2420" s="282">
        <v>45862</v>
      </c>
      <c r="B2420" s="55" t="s">
        <v>4626</v>
      </c>
      <c r="C2420" s="784">
        <v>82677</v>
      </c>
      <c r="D2420" s="784" t="s">
        <v>3073</v>
      </c>
      <c r="E2420" s="784">
        <v>140</v>
      </c>
      <c r="F2420" s="784">
        <v>4010</v>
      </c>
      <c r="G2420" s="784" t="s">
        <v>4650</v>
      </c>
      <c r="H2420" s="784" t="s">
        <v>1573</v>
      </c>
      <c r="J2420" s="784">
        <v>1</v>
      </c>
      <c r="K2420" s="784">
        <v>3.52</v>
      </c>
      <c r="L2420" s="784">
        <v>3.52</v>
      </c>
      <c r="M2420" s="55" t="s">
        <v>2455</v>
      </c>
    </row>
    <row r="2421" spans="1:13" ht="15">
      <c r="A2421" s="282">
        <v>45862</v>
      </c>
      <c r="B2421" s="55" t="s">
        <v>4626</v>
      </c>
      <c r="C2421" s="786">
        <v>82677</v>
      </c>
      <c r="D2421" s="786" t="s">
        <v>2592</v>
      </c>
      <c r="E2421" s="786">
        <v>100</v>
      </c>
      <c r="F2421" s="786">
        <v>4010</v>
      </c>
      <c r="G2421" s="786" t="s">
        <v>4651</v>
      </c>
      <c r="H2421" s="786" t="s">
        <v>1573</v>
      </c>
      <c r="J2421" s="786">
        <v>1</v>
      </c>
      <c r="K2421" s="786">
        <v>3.52</v>
      </c>
      <c r="L2421" s="786">
        <v>3.52</v>
      </c>
      <c r="M2421" s="55" t="s">
        <v>2455</v>
      </c>
    </row>
    <row r="2422" spans="1:13" ht="15">
      <c r="A2422" s="282">
        <v>45862</v>
      </c>
      <c r="B2422" s="55" t="s">
        <v>4626</v>
      </c>
      <c r="C2422" s="784">
        <v>81672</v>
      </c>
      <c r="D2422" s="784" t="s">
        <v>3189</v>
      </c>
      <c r="E2422" s="784">
        <v>85</v>
      </c>
      <c r="F2422" s="784">
        <v>4010</v>
      </c>
      <c r="G2422" s="784" t="s">
        <v>4652</v>
      </c>
      <c r="H2422" s="784" t="s">
        <v>1573</v>
      </c>
      <c r="J2422" s="784">
        <v>1</v>
      </c>
      <c r="K2422" s="784">
        <v>8.2200000000000006</v>
      </c>
      <c r="L2422" s="784">
        <v>8.2200000000000006</v>
      </c>
      <c r="M2422" s="55" t="s">
        <v>2455</v>
      </c>
    </row>
    <row r="2423" spans="1:13" ht="15">
      <c r="A2423" s="282">
        <v>45862</v>
      </c>
      <c r="B2423" s="55" t="s">
        <v>4626</v>
      </c>
      <c r="C2423" s="786">
        <v>81395</v>
      </c>
      <c r="D2423" s="786" t="s">
        <v>2523</v>
      </c>
      <c r="E2423" s="786">
        <v>140</v>
      </c>
      <c r="F2423" s="786">
        <v>4010</v>
      </c>
      <c r="G2423" s="786" t="s">
        <v>4653</v>
      </c>
      <c r="H2423" s="786" t="s">
        <v>1573</v>
      </c>
      <c r="J2423" s="786">
        <v>1</v>
      </c>
      <c r="K2423" s="786">
        <v>7.08</v>
      </c>
      <c r="L2423" s="786">
        <v>7.08</v>
      </c>
      <c r="M2423" s="55" t="s">
        <v>2455</v>
      </c>
    </row>
    <row r="2424" spans="1:13" ht="15">
      <c r="A2424" s="282">
        <v>45862</v>
      </c>
      <c r="B2424" s="55" t="s">
        <v>4626</v>
      </c>
      <c r="C2424" s="784">
        <v>81835</v>
      </c>
      <c r="D2424" s="784" t="s">
        <v>2222</v>
      </c>
      <c r="E2424" s="784">
        <v>100</v>
      </c>
      <c r="F2424" s="784">
        <v>4010</v>
      </c>
      <c r="G2424" s="784" t="s">
        <v>4654</v>
      </c>
      <c r="H2424" s="784" t="s">
        <v>1573</v>
      </c>
      <c r="J2424" s="784">
        <v>2</v>
      </c>
      <c r="K2424" s="784">
        <v>12.08</v>
      </c>
      <c r="L2424" s="784">
        <v>24.16</v>
      </c>
      <c r="M2424" s="55" t="s">
        <v>2455</v>
      </c>
    </row>
    <row r="2425" spans="1:13" ht="15">
      <c r="A2425" s="282">
        <v>45862</v>
      </c>
      <c r="B2425" s="55" t="s">
        <v>4626</v>
      </c>
      <c r="C2425" s="786">
        <v>81748</v>
      </c>
      <c r="D2425" s="786" t="s">
        <v>3410</v>
      </c>
      <c r="E2425" s="786">
        <v>70</v>
      </c>
      <c r="F2425" s="786">
        <v>4010</v>
      </c>
      <c r="G2425" s="786" t="s">
        <v>4655</v>
      </c>
      <c r="H2425" s="786" t="s">
        <v>1573</v>
      </c>
      <c r="J2425" s="786">
        <v>1</v>
      </c>
      <c r="K2425" s="786">
        <v>6.13</v>
      </c>
      <c r="L2425" s="786">
        <v>6.13</v>
      </c>
      <c r="M2425" s="55" t="s">
        <v>2455</v>
      </c>
    </row>
    <row r="2426" spans="1:13" ht="15">
      <c r="A2426" s="282">
        <v>45862</v>
      </c>
      <c r="B2426" s="55" t="s">
        <v>4626</v>
      </c>
      <c r="C2426" s="784">
        <v>82721</v>
      </c>
      <c r="D2426" s="784" t="s">
        <v>2483</v>
      </c>
      <c r="E2426" s="784">
        <v>130</v>
      </c>
      <c r="F2426" s="784">
        <v>4010</v>
      </c>
      <c r="G2426" s="784" t="s">
        <v>4656</v>
      </c>
      <c r="H2426" s="784" t="s">
        <v>1573</v>
      </c>
      <c r="J2426" s="784">
        <v>1</v>
      </c>
      <c r="K2426" s="784">
        <v>7.45</v>
      </c>
      <c r="L2426" s="784">
        <v>7.45</v>
      </c>
      <c r="M2426" s="55" t="s">
        <v>2455</v>
      </c>
    </row>
    <row r="2427" spans="1:13" ht="15">
      <c r="A2427" s="282">
        <v>45862</v>
      </c>
      <c r="B2427" s="55" t="s">
        <v>4626</v>
      </c>
      <c r="C2427" s="786">
        <v>82717</v>
      </c>
      <c r="D2427" s="786" t="s">
        <v>3332</v>
      </c>
      <c r="E2427" s="786">
        <v>75</v>
      </c>
      <c r="F2427" s="786">
        <v>4010</v>
      </c>
      <c r="G2427" s="786" t="s">
        <v>4657</v>
      </c>
      <c r="H2427" s="786" t="s">
        <v>1573</v>
      </c>
      <c r="J2427" s="786">
        <v>1</v>
      </c>
      <c r="K2427" s="786">
        <v>9.2799999999999994</v>
      </c>
      <c r="L2427" s="786">
        <v>9.2799999999999994</v>
      </c>
      <c r="M2427" s="55" t="s">
        <v>2455</v>
      </c>
    </row>
    <row r="2428" spans="1:13" ht="15">
      <c r="A2428" s="282">
        <v>45862</v>
      </c>
      <c r="B2428" s="55" t="s">
        <v>4626</v>
      </c>
      <c r="C2428" s="784">
        <v>83100</v>
      </c>
      <c r="D2428" s="784" t="s">
        <v>3287</v>
      </c>
      <c r="E2428" s="784">
        <v>130</v>
      </c>
      <c r="F2428" s="784">
        <v>4010</v>
      </c>
      <c r="G2428" s="784" t="s">
        <v>4658</v>
      </c>
      <c r="H2428" s="784" t="s">
        <v>1573</v>
      </c>
      <c r="J2428" s="784">
        <v>1</v>
      </c>
      <c r="K2428" s="784">
        <v>8.98</v>
      </c>
      <c r="L2428" s="784">
        <v>8.98</v>
      </c>
      <c r="M2428" s="55" t="s">
        <v>2455</v>
      </c>
    </row>
    <row r="2429" spans="1:13" ht="15">
      <c r="A2429" s="282">
        <v>45862</v>
      </c>
      <c r="B2429" s="55" t="s">
        <v>4626</v>
      </c>
      <c r="C2429" s="786">
        <v>59956</v>
      </c>
      <c r="D2429" s="786" t="s">
        <v>2274</v>
      </c>
      <c r="E2429" s="786">
        <v>110</v>
      </c>
      <c r="F2429" s="786">
        <v>4010</v>
      </c>
      <c r="G2429" s="786" t="s">
        <v>4659</v>
      </c>
      <c r="H2429" s="786" t="s">
        <v>1573</v>
      </c>
      <c r="J2429" s="786">
        <v>1</v>
      </c>
      <c r="K2429" s="786">
        <v>10.57</v>
      </c>
      <c r="L2429" s="786">
        <v>10.57</v>
      </c>
      <c r="M2429" s="55" t="s">
        <v>2455</v>
      </c>
    </row>
    <row r="2430" spans="1:13" ht="15">
      <c r="A2430" s="282">
        <v>45862</v>
      </c>
      <c r="B2430" s="55" t="s">
        <v>4626</v>
      </c>
      <c r="C2430" s="784">
        <v>81339</v>
      </c>
      <c r="D2430" s="784" t="s">
        <v>3050</v>
      </c>
      <c r="E2430" s="784">
        <v>130</v>
      </c>
      <c r="F2430" s="784">
        <v>4010</v>
      </c>
      <c r="G2430" s="784" t="s">
        <v>4660</v>
      </c>
      <c r="H2430" s="784" t="s">
        <v>1573</v>
      </c>
      <c r="J2430" s="784">
        <v>1</v>
      </c>
      <c r="K2430" s="784">
        <v>6.54</v>
      </c>
      <c r="L2430" s="784">
        <v>6.54</v>
      </c>
      <c r="M2430" s="55" t="s">
        <v>2455</v>
      </c>
    </row>
    <row r="2431" spans="1:13" ht="15">
      <c r="A2431" s="282">
        <v>45862</v>
      </c>
      <c r="B2431" s="55" t="s">
        <v>4626</v>
      </c>
      <c r="C2431" s="786">
        <v>82646</v>
      </c>
      <c r="D2431" s="786" t="s">
        <v>3043</v>
      </c>
      <c r="E2431" s="786">
        <v>140</v>
      </c>
      <c r="F2431" s="786">
        <v>4010</v>
      </c>
      <c r="G2431" s="786" t="s">
        <v>4661</v>
      </c>
      <c r="H2431" s="786" t="s">
        <v>1573</v>
      </c>
      <c r="J2431" s="786">
        <v>1</v>
      </c>
      <c r="K2431" s="786">
        <v>4.04</v>
      </c>
      <c r="L2431" s="786">
        <v>4.04</v>
      </c>
      <c r="M2431" s="55" t="s">
        <v>2455</v>
      </c>
    </row>
    <row r="2432" spans="1:13" ht="15">
      <c r="A2432" s="282">
        <v>45862</v>
      </c>
      <c r="B2432" s="55" t="s">
        <v>4626</v>
      </c>
      <c r="C2432" s="784">
        <v>58663</v>
      </c>
      <c r="D2432" s="784" t="s">
        <v>3028</v>
      </c>
      <c r="E2432" s="784" t="s">
        <v>2296</v>
      </c>
      <c r="F2432" s="784">
        <v>4010</v>
      </c>
      <c r="G2432" s="784" t="s">
        <v>4662</v>
      </c>
      <c r="H2432" s="784" t="s">
        <v>1573</v>
      </c>
      <c r="J2432" s="784">
        <v>1</v>
      </c>
      <c r="K2432" s="784">
        <v>9.01</v>
      </c>
      <c r="L2432" s="784">
        <v>9.01</v>
      </c>
      <c r="M2432" s="55" t="s">
        <v>2455</v>
      </c>
    </row>
    <row r="2433" spans="1:13" ht="15">
      <c r="A2433" s="282">
        <v>45862</v>
      </c>
      <c r="B2433" s="55" t="s">
        <v>4626</v>
      </c>
      <c r="C2433" s="786">
        <v>83027</v>
      </c>
      <c r="D2433" s="786" t="s">
        <v>3421</v>
      </c>
      <c r="E2433" s="786">
        <v>120</v>
      </c>
      <c r="F2433" s="786">
        <v>4010</v>
      </c>
      <c r="G2433" s="786" t="s">
        <v>4663</v>
      </c>
      <c r="H2433" s="786" t="s">
        <v>1573</v>
      </c>
      <c r="J2433" s="786">
        <v>1</v>
      </c>
      <c r="K2433" s="786">
        <v>9.1</v>
      </c>
      <c r="L2433" s="786">
        <v>9.1</v>
      </c>
      <c r="M2433" s="55" t="s">
        <v>2455</v>
      </c>
    </row>
    <row r="2434" spans="1:13" ht="15">
      <c r="A2434" s="282">
        <v>45862</v>
      </c>
      <c r="B2434" s="55" t="s">
        <v>4626</v>
      </c>
      <c r="C2434" s="784">
        <v>61956</v>
      </c>
      <c r="D2434" s="784" t="s">
        <v>3410</v>
      </c>
      <c r="E2434" s="784">
        <v>120</v>
      </c>
      <c r="F2434" s="784">
        <v>4010</v>
      </c>
      <c r="G2434" s="784" t="s">
        <v>4664</v>
      </c>
      <c r="H2434" s="784" t="s">
        <v>1573</v>
      </c>
      <c r="J2434" s="784">
        <v>5</v>
      </c>
      <c r="K2434" s="784">
        <v>6.84</v>
      </c>
      <c r="L2434" s="784">
        <v>34.200000000000003</v>
      </c>
      <c r="M2434" s="55" t="s">
        <v>2455</v>
      </c>
    </row>
    <row r="2435" spans="1:13" ht="15">
      <c r="A2435" s="282">
        <v>45862</v>
      </c>
      <c r="B2435" s="55" t="s">
        <v>4626</v>
      </c>
      <c r="C2435" s="786">
        <v>83031</v>
      </c>
      <c r="D2435" s="786" t="s">
        <v>3037</v>
      </c>
      <c r="E2435" s="786" t="s">
        <v>441</v>
      </c>
      <c r="F2435" s="786">
        <v>4010</v>
      </c>
      <c r="G2435" s="786" t="s">
        <v>4665</v>
      </c>
      <c r="H2435" s="786" t="s">
        <v>1573</v>
      </c>
      <c r="J2435" s="786">
        <v>1</v>
      </c>
      <c r="K2435" s="786">
        <v>4.42</v>
      </c>
      <c r="L2435" s="786">
        <v>4.42</v>
      </c>
      <c r="M2435" s="55" t="s">
        <v>2455</v>
      </c>
    </row>
    <row r="2436" spans="1:13" ht="15">
      <c r="A2436" s="282">
        <v>45862</v>
      </c>
      <c r="B2436" s="55" t="s">
        <v>4626</v>
      </c>
      <c r="C2436" s="784">
        <v>82773</v>
      </c>
      <c r="D2436" s="784" t="s">
        <v>3053</v>
      </c>
      <c r="E2436" s="784">
        <v>110</v>
      </c>
      <c r="F2436" s="784">
        <v>4010</v>
      </c>
      <c r="G2436" s="784" t="s">
        <v>4666</v>
      </c>
      <c r="H2436" s="784" t="s">
        <v>1573</v>
      </c>
      <c r="J2436" s="784">
        <v>1</v>
      </c>
      <c r="K2436" s="784">
        <v>14.65</v>
      </c>
      <c r="L2436" s="784">
        <v>14.65</v>
      </c>
      <c r="M2436" s="55" t="s">
        <v>2455</v>
      </c>
    </row>
    <row r="2437" spans="1:13" ht="15">
      <c r="A2437" s="282">
        <v>45862</v>
      </c>
      <c r="B2437" s="55" t="s">
        <v>4626</v>
      </c>
      <c r="C2437" s="786">
        <v>82687</v>
      </c>
      <c r="D2437" s="786" t="s">
        <v>2783</v>
      </c>
      <c r="E2437" s="786">
        <v>110</v>
      </c>
      <c r="F2437" s="786">
        <v>4010</v>
      </c>
      <c r="G2437" s="786" t="s">
        <v>4667</v>
      </c>
      <c r="H2437" s="786" t="s">
        <v>1573</v>
      </c>
      <c r="J2437" s="786">
        <v>1</v>
      </c>
      <c r="K2437" s="786">
        <v>7.89</v>
      </c>
      <c r="L2437" s="786">
        <v>7.89</v>
      </c>
      <c r="M2437" s="55" t="s">
        <v>2455</v>
      </c>
    </row>
    <row r="2438" spans="1:13" ht="15">
      <c r="A2438" s="282">
        <v>45862</v>
      </c>
      <c r="B2438" s="55" t="s">
        <v>4626</v>
      </c>
      <c r="C2438" s="784">
        <v>82889</v>
      </c>
      <c r="D2438" s="784" t="s">
        <v>3099</v>
      </c>
      <c r="E2438" s="784">
        <v>130</v>
      </c>
      <c r="F2438" s="784">
        <v>4010</v>
      </c>
      <c r="G2438" s="784" t="s">
        <v>4668</v>
      </c>
      <c r="H2438" s="784" t="s">
        <v>1573</v>
      </c>
      <c r="J2438" s="784">
        <v>1</v>
      </c>
      <c r="K2438" s="784">
        <v>13.94</v>
      </c>
      <c r="L2438" s="784">
        <v>13.94</v>
      </c>
      <c r="M2438" s="55" t="s">
        <v>2455</v>
      </c>
    </row>
    <row r="2439" spans="1:13" ht="15">
      <c r="A2439" s="282">
        <v>45862</v>
      </c>
      <c r="B2439" s="55" t="s">
        <v>4626</v>
      </c>
      <c r="C2439" s="786">
        <v>81378</v>
      </c>
      <c r="D2439" s="786" t="s">
        <v>3874</v>
      </c>
      <c r="E2439" s="786">
        <v>120</v>
      </c>
      <c r="F2439" s="786">
        <v>4010</v>
      </c>
      <c r="G2439" s="786" t="s">
        <v>4669</v>
      </c>
      <c r="H2439" s="786" t="s">
        <v>1573</v>
      </c>
      <c r="J2439" s="786">
        <v>1</v>
      </c>
      <c r="K2439" s="786">
        <v>5.05</v>
      </c>
      <c r="L2439" s="786">
        <v>5.05</v>
      </c>
      <c r="M2439" s="55" t="s">
        <v>2455</v>
      </c>
    </row>
    <row r="2440" spans="1:13" ht="15">
      <c r="A2440" s="282">
        <v>45862</v>
      </c>
      <c r="B2440" s="55" t="s">
        <v>4626</v>
      </c>
      <c r="C2440" s="784">
        <v>83094</v>
      </c>
      <c r="D2440" s="784" t="s">
        <v>3106</v>
      </c>
      <c r="E2440" s="784">
        <v>85</v>
      </c>
      <c r="F2440" s="784">
        <v>4010</v>
      </c>
      <c r="G2440" s="784" t="s">
        <v>4670</v>
      </c>
      <c r="H2440" s="784" t="s">
        <v>1573</v>
      </c>
      <c r="J2440" s="784">
        <v>1</v>
      </c>
      <c r="K2440" s="784">
        <v>6.41</v>
      </c>
      <c r="L2440" s="784">
        <v>6.41</v>
      </c>
      <c r="M2440" s="55" t="s">
        <v>2455</v>
      </c>
    </row>
    <row r="2441" spans="1:13" ht="15">
      <c r="A2441" s="282">
        <v>45862</v>
      </c>
      <c r="B2441" s="55" t="s">
        <v>4626</v>
      </c>
      <c r="C2441" s="786">
        <v>82594</v>
      </c>
      <c r="D2441" s="786" t="s">
        <v>2493</v>
      </c>
      <c r="E2441" s="786">
        <v>120</v>
      </c>
      <c r="F2441" s="786">
        <v>4010</v>
      </c>
      <c r="G2441" s="786" t="s">
        <v>4671</v>
      </c>
      <c r="H2441" s="786" t="s">
        <v>1573</v>
      </c>
      <c r="J2441" s="786">
        <v>1</v>
      </c>
      <c r="K2441" s="786">
        <v>3.87</v>
      </c>
      <c r="L2441" s="786">
        <v>3.87</v>
      </c>
      <c r="M2441" s="55" t="s">
        <v>2455</v>
      </c>
    </row>
    <row r="2442" spans="1:13" ht="15">
      <c r="A2442" s="282">
        <v>45862</v>
      </c>
      <c r="B2442" s="55" t="s">
        <v>4626</v>
      </c>
      <c r="C2442" s="784">
        <v>82718</v>
      </c>
      <c r="D2442" s="784" t="s">
        <v>3326</v>
      </c>
      <c r="E2442" s="784">
        <v>110</v>
      </c>
      <c r="F2442" s="784">
        <v>4010</v>
      </c>
      <c r="G2442" s="784" t="s">
        <v>4672</v>
      </c>
      <c r="H2442" s="784" t="s">
        <v>1573</v>
      </c>
      <c r="J2442" s="784">
        <v>1</v>
      </c>
      <c r="K2442" s="784">
        <v>12.14</v>
      </c>
      <c r="L2442" s="784">
        <v>12.14</v>
      </c>
      <c r="M2442" s="55" t="s">
        <v>2455</v>
      </c>
    </row>
    <row r="2443" spans="1:13" ht="15">
      <c r="A2443" s="282">
        <v>45862</v>
      </c>
      <c r="B2443" s="55" t="s">
        <v>4626</v>
      </c>
      <c r="C2443" s="786">
        <v>67862</v>
      </c>
      <c r="D2443" s="786" t="s">
        <v>3221</v>
      </c>
      <c r="E2443" s="786">
        <v>130</v>
      </c>
      <c r="F2443" s="786">
        <v>4010</v>
      </c>
      <c r="G2443" s="786" t="s">
        <v>4558</v>
      </c>
      <c r="H2443" s="786" t="s">
        <v>1573</v>
      </c>
      <c r="J2443" s="786">
        <v>1</v>
      </c>
      <c r="K2443" s="786">
        <v>5.47</v>
      </c>
      <c r="L2443" s="786">
        <v>5.47</v>
      </c>
      <c r="M2443" s="55" t="s">
        <v>2455</v>
      </c>
    </row>
    <row r="2444" spans="1:13" ht="15">
      <c r="A2444" s="282">
        <v>45862</v>
      </c>
      <c r="B2444" s="55" t="s">
        <v>4626</v>
      </c>
      <c r="C2444" s="784">
        <v>82645</v>
      </c>
      <c r="D2444" s="784" t="s">
        <v>3400</v>
      </c>
      <c r="E2444" s="784">
        <v>140</v>
      </c>
      <c r="F2444" s="784">
        <v>4010</v>
      </c>
      <c r="G2444" s="784" t="s">
        <v>4673</v>
      </c>
      <c r="H2444" s="784" t="s">
        <v>1573</v>
      </c>
      <c r="J2444" s="784">
        <v>2</v>
      </c>
      <c r="K2444" s="784">
        <v>4.7</v>
      </c>
      <c r="L2444" s="784">
        <v>9.4</v>
      </c>
      <c r="M2444" s="55" t="s">
        <v>2455</v>
      </c>
    </row>
    <row r="2445" spans="1:13" ht="15">
      <c r="A2445" s="282">
        <v>45862</v>
      </c>
      <c r="B2445" s="55" t="s">
        <v>4626</v>
      </c>
      <c r="C2445" s="786">
        <v>82646</v>
      </c>
      <c r="D2445" s="786" t="s">
        <v>3049</v>
      </c>
      <c r="E2445" s="786">
        <v>120</v>
      </c>
      <c r="F2445" s="786">
        <v>4010</v>
      </c>
      <c r="G2445" s="786" t="s">
        <v>4674</v>
      </c>
      <c r="H2445" s="786" t="s">
        <v>1573</v>
      </c>
      <c r="J2445" s="786">
        <v>1</v>
      </c>
      <c r="K2445" s="786">
        <v>4.04</v>
      </c>
      <c r="L2445" s="786">
        <v>4.04</v>
      </c>
      <c r="M2445" s="55" t="s">
        <v>2455</v>
      </c>
    </row>
    <row r="2446" spans="1:13" ht="15">
      <c r="A2446" s="282">
        <v>45862</v>
      </c>
      <c r="B2446" s="55" t="s">
        <v>4626</v>
      </c>
      <c r="C2446" s="784">
        <v>83094</v>
      </c>
      <c r="D2446" s="784" t="s">
        <v>3161</v>
      </c>
      <c r="E2446" s="784">
        <v>85</v>
      </c>
      <c r="F2446" s="784">
        <v>4010</v>
      </c>
      <c r="G2446" s="784" t="s">
        <v>4675</v>
      </c>
      <c r="H2446" s="784" t="s">
        <v>1573</v>
      </c>
      <c r="J2446" s="784">
        <v>1</v>
      </c>
      <c r="K2446" s="784">
        <v>6.41</v>
      </c>
      <c r="L2446" s="784">
        <v>6.41</v>
      </c>
      <c r="M2446" s="55" t="s">
        <v>2455</v>
      </c>
    </row>
    <row r="2447" spans="1:13" ht="15">
      <c r="A2447" s="282">
        <v>45862</v>
      </c>
      <c r="B2447" s="55" t="s">
        <v>4626</v>
      </c>
      <c r="C2447" s="786">
        <v>82509</v>
      </c>
      <c r="D2447" s="786" t="s">
        <v>4268</v>
      </c>
      <c r="E2447" s="786">
        <v>120</v>
      </c>
      <c r="F2447" s="786">
        <v>4010</v>
      </c>
      <c r="G2447" s="786" t="s">
        <v>4676</v>
      </c>
      <c r="H2447" s="786" t="s">
        <v>1573</v>
      </c>
      <c r="J2447" s="786">
        <v>1</v>
      </c>
      <c r="K2447" s="786">
        <v>12.69</v>
      </c>
      <c r="L2447" s="786">
        <v>12.69</v>
      </c>
      <c r="M2447" s="55" t="s">
        <v>2455</v>
      </c>
    </row>
    <row r="2448" spans="1:13" ht="15">
      <c r="A2448" s="282">
        <v>45862</v>
      </c>
      <c r="B2448" s="55" t="s">
        <v>4626</v>
      </c>
      <c r="C2448" s="784">
        <v>33218</v>
      </c>
      <c r="D2448" s="784" t="s">
        <v>2328</v>
      </c>
      <c r="E2448" s="784">
        <v>140</v>
      </c>
      <c r="F2448" s="784">
        <v>4010</v>
      </c>
      <c r="G2448" s="784" t="s">
        <v>4677</v>
      </c>
      <c r="H2448" s="784" t="s">
        <v>1573</v>
      </c>
      <c r="J2448" s="784">
        <v>1</v>
      </c>
      <c r="K2448" s="784">
        <v>6.23</v>
      </c>
      <c r="L2448" s="784">
        <v>6.23</v>
      </c>
      <c r="M2448" s="55" t="s">
        <v>2455</v>
      </c>
    </row>
    <row r="2449" spans="1:13" ht="15">
      <c r="A2449" s="282">
        <v>45862</v>
      </c>
      <c r="B2449" s="55" t="s">
        <v>4626</v>
      </c>
      <c r="C2449" s="786">
        <v>82611</v>
      </c>
      <c r="D2449" s="786" t="s">
        <v>4678</v>
      </c>
      <c r="E2449" s="786">
        <v>100</v>
      </c>
      <c r="F2449" s="786">
        <v>4010</v>
      </c>
      <c r="G2449" s="786" t="s">
        <v>4679</v>
      </c>
      <c r="H2449" s="786" t="s">
        <v>1573</v>
      </c>
      <c r="J2449" s="786">
        <v>1</v>
      </c>
      <c r="K2449" s="786">
        <v>6.66</v>
      </c>
      <c r="L2449" s="786">
        <v>6.66</v>
      </c>
      <c r="M2449" s="55" t="s">
        <v>2455</v>
      </c>
    </row>
    <row r="2450" spans="1:13" ht="15">
      <c r="A2450" s="282">
        <v>45862</v>
      </c>
      <c r="B2450" s="55" t="s">
        <v>4626</v>
      </c>
      <c r="C2450" s="784">
        <v>82677</v>
      </c>
      <c r="D2450" s="784" t="s">
        <v>2290</v>
      </c>
      <c r="E2450" s="784">
        <v>90</v>
      </c>
      <c r="F2450" s="784">
        <v>4010</v>
      </c>
      <c r="G2450" s="784" t="s">
        <v>4680</v>
      </c>
      <c r="H2450" s="784" t="s">
        <v>1573</v>
      </c>
      <c r="J2450" s="784">
        <v>1</v>
      </c>
      <c r="K2450" s="784">
        <v>3.52</v>
      </c>
      <c r="L2450" s="784">
        <v>3.52</v>
      </c>
      <c r="M2450" s="55" t="s">
        <v>2455</v>
      </c>
    </row>
    <row r="2451" spans="1:13" ht="15">
      <c r="A2451" s="282">
        <v>45862</v>
      </c>
      <c r="B2451" s="55" t="s">
        <v>4626</v>
      </c>
      <c r="C2451" s="786">
        <v>67009</v>
      </c>
      <c r="D2451" s="786" t="s">
        <v>2418</v>
      </c>
      <c r="E2451" s="786">
        <v>120</v>
      </c>
      <c r="F2451" s="786">
        <v>4010</v>
      </c>
      <c r="G2451" s="786" t="s">
        <v>4681</v>
      </c>
      <c r="H2451" s="786" t="s">
        <v>1573</v>
      </c>
      <c r="J2451" s="786">
        <v>1</v>
      </c>
      <c r="K2451" s="786">
        <v>3.94</v>
      </c>
      <c r="L2451" s="786">
        <v>3.94</v>
      </c>
      <c r="M2451" s="55" t="s">
        <v>2455</v>
      </c>
    </row>
    <row r="2452" spans="1:13" ht="15">
      <c r="A2452" s="282">
        <v>45862</v>
      </c>
      <c r="B2452" s="55" t="s">
        <v>4626</v>
      </c>
      <c r="C2452" s="784">
        <v>82611</v>
      </c>
      <c r="D2452" s="784" t="s">
        <v>3085</v>
      </c>
      <c r="E2452" s="784">
        <v>100</v>
      </c>
      <c r="F2452" s="784">
        <v>4010</v>
      </c>
      <c r="G2452" s="784" t="s">
        <v>4682</v>
      </c>
      <c r="H2452" s="784" t="s">
        <v>1573</v>
      </c>
      <c r="J2452" s="784">
        <v>1</v>
      </c>
      <c r="K2452" s="784">
        <v>6.66</v>
      </c>
      <c r="L2452" s="784">
        <v>6.66</v>
      </c>
      <c r="M2452" s="55" t="s">
        <v>2455</v>
      </c>
    </row>
    <row r="2453" spans="1:13" ht="15">
      <c r="A2453" s="282">
        <v>45862</v>
      </c>
      <c r="B2453" s="55" t="s">
        <v>4626</v>
      </c>
      <c r="C2453" s="786">
        <v>82981</v>
      </c>
      <c r="D2453" s="786" t="s">
        <v>4118</v>
      </c>
      <c r="E2453" s="786">
        <v>85</v>
      </c>
      <c r="F2453" s="786">
        <v>4010</v>
      </c>
      <c r="G2453" s="786" t="s">
        <v>4683</v>
      </c>
      <c r="H2453" s="786" t="s">
        <v>1573</v>
      </c>
      <c r="J2453" s="786">
        <v>1</v>
      </c>
      <c r="K2453" s="786">
        <v>5.63</v>
      </c>
      <c r="L2453" s="786">
        <v>5.63</v>
      </c>
      <c r="M2453" s="55" t="s">
        <v>2455</v>
      </c>
    </row>
    <row r="2454" spans="1:13" ht="15">
      <c r="A2454" s="282">
        <v>45862</v>
      </c>
      <c r="B2454" s="55" t="s">
        <v>4626</v>
      </c>
      <c r="C2454" s="784">
        <v>81339</v>
      </c>
      <c r="D2454" s="784" t="s">
        <v>2504</v>
      </c>
      <c r="E2454" s="784">
        <v>140</v>
      </c>
      <c r="F2454" s="784">
        <v>4010</v>
      </c>
      <c r="G2454" s="784" t="s">
        <v>4684</v>
      </c>
      <c r="H2454" s="784" t="s">
        <v>1573</v>
      </c>
      <c r="J2454" s="784">
        <v>1</v>
      </c>
      <c r="K2454" s="784">
        <v>6.54</v>
      </c>
      <c r="L2454" s="784">
        <v>6.54</v>
      </c>
      <c r="M2454" s="55" t="s">
        <v>2455</v>
      </c>
    </row>
    <row r="2455" spans="1:13" ht="15">
      <c r="A2455" s="282">
        <v>45862</v>
      </c>
      <c r="B2455" s="55" t="s">
        <v>4626</v>
      </c>
      <c r="C2455" s="786">
        <v>82932</v>
      </c>
      <c r="D2455" s="786" t="s">
        <v>3398</v>
      </c>
      <c r="E2455" s="786">
        <v>100</v>
      </c>
      <c r="F2455" s="786">
        <v>4010</v>
      </c>
      <c r="G2455" s="786" t="s">
        <v>2693</v>
      </c>
      <c r="H2455" s="786" t="s">
        <v>1573</v>
      </c>
      <c r="J2455" s="786">
        <v>1</v>
      </c>
      <c r="K2455" s="786">
        <v>9.51</v>
      </c>
      <c r="L2455" s="786">
        <v>9.51</v>
      </c>
      <c r="M2455" s="55" t="s">
        <v>2455</v>
      </c>
    </row>
    <row r="2456" spans="1:13" ht="15">
      <c r="A2456" s="282">
        <v>45862</v>
      </c>
      <c r="B2456" s="55" t="s">
        <v>4626</v>
      </c>
      <c r="C2456" s="784">
        <v>67567</v>
      </c>
      <c r="D2456" s="784">
        <v>179</v>
      </c>
      <c r="E2456" s="784">
        <v>120</v>
      </c>
      <c r="F2456" s="784">
        <v>4010</v>
      </c>
      <c r="G2456" s="784" t="s">
        <v>4685</v>
      </c>
      <c r="H2456" s="784" t="s">
        <v>1573</v>
      </c>
      <c r="J2456" s="784">
        <v>1</v>
      </c>
      <c r="K2456" s="784">
        <v>4.8899999999999997</v>
      </c>
      <c r="L2456" s="784">
        <v>4.8899999999999997</v>
      </c>
      <c r="M2456" s="55" t="s">
        <v>2455</v>
      </c>
    </row>
    <row r="2457" spans="1:13" ht="15">
      <c r="A2457" s="282">
        <v>45862</v>
      </c>
      <c r="B2457" s="55" t="s">
        <v>4626</v>
      </c>
      <c r="C2457" s="786">
        <v>82956</v>
      </c>
      <c r="D2457" s="786" t="s">
        <v>4336</v>
      </c>
      <c r="E2457" s="786">
        <v>90</v>
      </c>
      <c r="F2457" s="786">
        <v>4010</v>
      </c>
      <c r="G2457" s="786" t="s">
        <v>4686</v>
      </c>
      <c r="H2457" s="786" t="s">
        <v>1573</v>
      </c>
      <c r="J2457" s="786">
        <v>1</v>
      </c>
      <c r="K2457" s="786">
        <v>4.7300000000000004</v>
      </c>
      <c r="L2457" s="786">
        <v>4.7300000000000004</v>
      </c>
      <c r="M2457" s="55" t="s">
        <v>2455</v>
      </c>
    </row>
    <row r="2458" spans="1:13" ht="15">
      <c r="A2458" s="282">
        <v>45862</v>
      </c>
      <c r="B2458" s="55" t="s">
        <v>4626</v>
      </c>
      <c r="C2458" s="784">
        <v>82893</v>
      </c>
      <c r="D2458" s="784" t="s">
        <v>3182</v>
      </c>
      <c r="E2458" s="784">
        <v>120</v>
      </c>
      <c r="F2458" s="784">
        <v>4010</v>
      </c>
      <c r="G2458" s="784" t="s">
        <v>4687</v>
      </c>
      <c r="H2458" s="784" t="s">
        <v>1573</v>
      </c>
      <c r="J2458" s="784">
        <v>1</v>
      </c>
      <c r="K2458" s="784">
        <v>10.42</v>
      </c>
      <c r="L2458" s="784">
        <v>10.42</v>
      </c>
      <c r="M2458" s="55" t="s">
        <v>2455</v>
      </c>
    </row>
    <row r="2459" spans="1:13" ht="15">
      <c r="A2459" s="282">
        <v>45862</v>
      </c>
      <c r="B2459" s="55" t="s">
        <v>4626</v>
      </c>
      <c r="C2459" s="786">
        <v>61956</v>
      </c>
      <c r="D2459" s="786" t="s">
        <v>3410</v>
      </c>
      <c r="E2459" s="786">
        <v>85</v>
      </c>
      <c r="F2459" s="786">
        <v>4010</v>
      </c>
      <c r="G2459" s="786" t="s">
        <v>4688</v>
      </c>
      <c r="H2459" s="786" t="s">
        <v>1573</v>
      </c>
      <c r="J2459" s="786">
        <v>1</v>
      </c>
      <c r="K2459" s="786">
        <v>6.82</v>
      </c>
      <c r="L2459" s="786">
        <v>6.82</v>
      </c>
      <c r="M2459" s="55" t="s">
        <v>2455</v>
      </c>
    </row>
    <row r="2460" spans="1:13" ht="15">
      <c r="A2460" s="282">
        <v>45862</v>
      </c>
      <c r="B2460" s="55" t="s">
        <v>4626</v>
      </c>
      <c r="C2460" s="784">
        <v>81058</v>
      </c>
      <c r="D2460" s="784">
        <v>539</v>
      </c>
      <c r="E2460" s="784">
        <v>85</v>
      </c>
      <c r="F2460" s="784">
        <v>4010</v>
      </c>
      <c r="G2460" s="784" t="s">
        <v>4689</v>
      </c>
      <c r="H2460" s="784" t="s">
        <v>1573</v>
      </c>
      <c r="J2460" s="784">
        <v>1</v>
      </c>
      <c r="K2460" s="784">
        <v>6.93</v>
      </c>
      <c r="L2460" s="784">
        <v>6.93</v>
      </c>
      <c r="M2460" s="55" t="s">
        <v>2455</v>
      </c>
    </row>
    <row r="2461" spans="1:13" ht="15">
      <c r="A2461" s="282">
        <v>45862</v>
      </c>
      <c r="B2461" s="55" t="s">
        <v>4626</v>
      </c>
      <c r="C2461" s="786">
        <v>82717</v>
      </c>
      <c r="D2461" s="786" t="s">
        <v>3230</v>
      </c>
      <c r="E2461" s="786">
        <v>80</v>
      </c>
      <c r="F2461" s="786">
        <v>4010</v>
      </c>
      <c r="G2461" s="786" t="s">
        <v>4690</v>
      </c>
      <c r="H2461" s="786" t="s">
        <v>1573</v>
      </c>
      <c r="J2461" s="786">
        <v>1</v>
      </c>
      <c r="K2461" s="786">
        <v>9.2799999999999994</v>
      </c>
      <c r="L2461" s="786">
        <v>9.2799999999999994</v>
      </c>
      <c r="M2461" s="55" t="s">
        <v>2455</v>
      </c>
    </row>
    <row r="2462" spans="1:13" ht="15">
      <c r="A2462" s="282">
        <v>45862</v>
      </c>
      <c r="B2462" s="55" t="s">
        <v>4626</v>
      </c>
      <c r="C2462" s="784">
        <v>60363</v>
      </c>
      <c r="D2462" s="784" t="s">
        <v>3586</v>
      </c>
      <c r="E2462" s="784">
        <v>90</v>
      </c>
      <c r="F2462" s="784">
        <v>4010</v>
      </c>
      <c r="G2462" s="784" t="s">
        <v>4691</v>
      </c>
      <c r="H2462" s="784" t="s">
        <v>1573</v>
      </c>
      <c r="J2462" s="784">
        <v>1</v>
      </c>
      <c r="K2462" s="784">
        <v>7.84</v>
      </c>
      <c r="L2462" s="784">
        <v>7.84</v>
      </c>
      <c r="M2462" s="55" t="s">
        <v>2455</v>
      </c>
    </row>
    <row r="2463" spans="1:13" ht="15">
      <c r="A2463" s="282">
        <v>45862</v>
      </c>
      <c r="B2463" s="55" t="s">
        <v>4626</v>
      </c>
      <c r="C2463" s="786">
        <v>82932</v>
      </c>
      <c r="D2463" s="786" t="s">
        <v>3156</v>
      </c>
      <c r="E2463" s="786">
        <v>100</v>
      </c>
      <c r="F2463" s="786">
        <v>4010</v>
      </c>
      <c r="G2463" s="786" t="s">
        <v>2830</v>
      </c>
      <c r="H2463" s="786" t="s">
        <v>1573</v>
      </c>
      <c r="J2463" s="786">
        <v>1</v>
      </c>
      <c r="K2463" s="786">
        <v>9.51</v>
      </c>
      <c r="L2463" s="786">
        <v>9.51</v>
      </c>
      <c r="M2463" s="55" t="s">
        <v>2455</v>
      </c>
    </row>
    <row r="2464" spans="1:13" ht="15">
      <c r="A2464" s="282">
        <v>45862</v>
      </c>
      <c r="B2464" s="55" t="s">
        <v>4692</v>
      </c>
      <c r="C2464" s="784">
        <v>81347</v>
      </c>
      <c r="D2464" s="784" t="s">
        <v>2497</v>
      </c>
      <c r="E2464" s="784">
        <v>130</v>
      </c>
      <c r="F2464" s="784">
        <v>4010</v>
      </c>
      <c r="G2464" s="784" t="s">
        <v>4693</v>
      </c>
      <c r="H2464" s="784" t="s">
        <v>1573</v>
      </c>
      <c r="J2464" s="784">
        <v>1</v>
      </c>
      <c r="K2464" s="784">
        <v>8.08</v>
      </c>
      <c r="L2464" s="784">
        <v>8.08</v>
      </c>
      <c r="M2464" s="55" t="s">
        <v>2455</v>
      </c>
    </row>
    <row r="2465" spans="1:13" ht="15">
      <c r="A2465" s="282">
        <v>45862</v>
      </c>
      <c r="B2465" s="55" t="s">
        <v>4692</v>
      </c>
      <c r="C2465" s="786">
        <v>81339</v>
      </c>
      <c r="D2465" s="786" t="s">
        <v>2504</v>
      </c>
      <c r="E2465" s="786">
        <v>120</v>
      </c>
      <c r="F2465" s="786">
        <v>4010</v>
      </c>
      <c r="G2465" s="786" t="s">
        <v>4694</v>
      </c>
      <c r="H2465" s="786" t="s">
        <v>1573</v>
      </c>
      <c r="J2465" s="786">
        <v>1</v>
      </c>
      <c r="K2465" s="786">
        <v>6.54</v>
      </c>
      <c r="L2465" s="786">
        <v>6.54</v>
      </c>
      <c r="M2465" s="55" t="s">
        <v>2455</v>
      </c>
    </row>
    <row r="2466" spans="1:13" ht="15">
      <c r="A2466" s="282">
        <v>45862</v>
      </c>
      <c r="B2466" s="55" t="s">
        <v>4692</v>
      </c>
      <c r="C2466" s="784">
        <v>67567</v>
      </c>
      <c r="D2466" s="784">
        <v>15</v>
      </c>
      <c r="E2466" s="784">
        <v>120</v>
      </c>
      <c r="F2466" s="784">
        <v>4010</v>
      </c>
      <c r="G2466" s="784" t="s">
        <v>4695</v>
      </c>
      <c r="H2466" s="784" t="s">
        <v>1573</v>
      </c>
      <c r="J2466" s="784">
        <v>1</v>
      </c>
      <c r="K2466" s="784">
        <v>5.68</v>
      </c>
      <c r="L2466" s="784">
        <v>5.68</v>
      </c>
      <c r="M2466" s="55" t="s">
        <v>2455</v>
      </c>
    </row>
    <row r="2467" spans="1:13" ht="15">
      <c r="A2467" s="282">
        <v>45862</v>
      </c>
      <c r="B2467" s="55" t="s">
        <v>4692</v>
      </c>
      <c r="C2467" s="786">
        <v>61956</v>
      </c>
      <c r="D2467" s="786" t="s">
        <v>3410</v>
      </c>
      <c r="E2467" s="786">
        <v>90</v>
      </c>
      <c r="F2467" s="786">
        <v>4010</v>
      </c>
      <c r="G2467" s="786" t="s">
        <v>4696</v>
      </c>
      <c r="H2467" s="786" t="s">
        <v>1573</v>
      </c>
      <c r="J2467" s="786">
        <v>2</v>
      </c>
      <c r="K2467" s="786">
        <v>6.84</v>
      </c>
      <c r="L2467" s="786">
        <v>13.68</v>
      </c>
      <c r="M2467" s="55" t="s">
        <v>2455</v>
      </c>
    </row>
    <row r="2468" spans="1:13" ht="15">
      <c r="A2468" s="282">
        <v>45862</v>
      </c>
      <c r="B2468" s="55" t="s">
        <v>4692</v>
      </c>
      <c r="C2468" s="784">
        <v>82646</v>
      </c>
      <c r="D2468" s="784" t="s">
        <v>2493</v>
      </c>
      <c r="E2468" s="784">
        <v>90</v>
      </c>
      <c r="F2468" s="784">
        <v>4010</v>
      </c>
      <c r="G2468" s="784" t="s">
        <v>4697</v>
      </c>
      <c r="H2468" s="784" t="s">
        <v>1573</v>
      </c>
      <c r="J2468" s="784">
        <v>1</v>
      </c>
      <c r="K2468" s="784">
        <v>4.04</v>
      </c>
      <c r="L2468" s="784">
        <v>4.04</v>
      </c>
      <c r="M2468" s="55" t="s">
        <v>2455</v>
      </c>
    </row>
    <row r="2469" spans="1:13" ht="15">
      <c r="A2469" s="282">
        <v>45862</v>
      </c>
      <c r="B2469" s="55" t="s">
        <v>4692</v>
      </c>
      <c r="C2469" s="786">
        <v>67377</v>
      </c>
      <c r="D2469" s="786">
        <v>15</v>
      </c>
      <c r="E2469" s="786">
        <v>120</v>
      </c>
      <c r="F2469" s="786">
        <v>4010</v>
      </c>
      <c r="G2469" s="786" t="s">
        <v>4698</v>
      </c>
      <c r="H2469" s="786" t="s">
        <v>1573</v>
      </c>
      <c r="J2469" s="786">
        <v>1</v>
      </c>
      <c r="K2469" s="786">
        <v>3.81</v>
      </c>
      <c r="L2469" s="786">
        <v>3.81</v>
      </c>
      <c r="M2469" s="55" t="s">
        <v>2455</v>
      </c>
    </row>
    <row r="2470" spans="1:13" ht="15">
      <c r="A2470" s="282">
        <v>45862</v>
      </c>
      <c r="B2470" s="55" t="s">
        <v>4692</v>
      </c>
      <c r="C2470" s="784">
        <v>81575</v>
      </c>
      <c r="D2470" s="784" t="s">
        <v>2328</v>
      </c>
      <c r="E2470" s="784">
        <v>85</v>
      </c>
      <c r="F2470" s="784">
        <v>4010</v>
      </c>
      <c r="G2470" s="784" t="s">
        <v>4699</v>
      </c>
      <c r="H2470" s="784" t="s">
        <v>1573</v>
      </c>
      <c r="J2470" s="784">
        <v>1</v>
      </c>
      <c r="K2470" s="784">
        <v>6.64</v>
      </c>
      <c r="L2470" s="784">
        <v>6.64</v>
      </c>
      <c r="M2470" s="55" t="s">
        <v>2455</v>
      </c>
    </row>
    <row r="2471" spans="1:13" ht="15">
      <c r="A2471" s="282">
        <v>45862</v>
      </c>
      <c r="B2471" s="55" t="s">
        <v>4692</v>
      </c>
      <c r="C2471" s="786">
        <v>82615</v>
      </c>
      <c r="D2471" s="786" t="s">
        <v>3023</v>
      </c>
      <c r="E2471" s="786">
        <v>110</v>
      </c>
      <c r="F2471" s="786">
        <v>4010</v>
      </c>
      <c r="G2471" s="786" t="s">
        <v>4700</v>
      </c>
      <c r="H2471" s="786" t="s">
        <v>1573</v>
      </c>
      <c r="J2471" s="786">
        <v>1</v>
      </c>
      <c r="K2471" s="786">
        <v>7.8</v>
      </c>
      <c r="L2471" s="786">
        <v>7.8</v>
      </c>
      <c r="M2471" s="55" t="s">
        <v>2455</v>
      </c>
    </row>
    <row r="2472" spans="1:13" ht="15">
      <c r="A2472" s="282">
        <v>45862</v>
      </c>
      <c r="B2472" s="55" t="s">
        <v>4692</v>
      </c>
      <c r="C2472" s="784">
        <v>82598</v>
      </c>
      <c r="D2472" s="784" t="s">
        <v>3578</v>
      </c>
      <c r="E2472" s="784">
        <v>140</v>
      </c>
      <c r="F2472" s="784">
        <v>4010</v>
      </c>
      <c r="G2472" s="784" t="s">
        <v>4701</v>
      </c>
      <c r="H2472" s="784" t="s">
        <v>1573</v>
      </c>
      <c r="J2472" s="784">
        <v>1</v>
      </c>
      <c r="K2472" s="784">
        <v>10.02</v>
      </c>
      <c r="L2472" s="784">
        <v>10.02</v>
      </c>
      <c r="M2472" s="55" t="s">
        <v>2455</v>
      </c>
    </row>
    <row r="2473" spans="1:13" ht="15">
      <c r="A2473" s="282">
        <v>45862</v>
      </c>
      <c r="B2473" s="55" t="s">
        <v>4692</v>
      </c>
      <c r="C2473" s="786">
        <v>82842</v>
      </c>
      <c r="D2473" s="786" t="s">
        <v>3177</v>
      </c>
      <c r="E2473" s="786" t="s">
        <v>2296</v>
      </c>
      <c r="F2473" s="786">
        <v>4010</v>
      </c>
      <c r="G2473" s="786" t="s">
        <v>4128</v>
      </c>
      <c r="H2473" s="786" t="s">
        <v>1573</v>
      </c>
      <c r="J2473" s="786">
        <v>1</v>
      </c>
      <c r="K2473" s="786">
        <v>20.53</v>
      </c>
      <c r="L2473" s="786">
        <v>20.53</v>
      </c>
      <c r="M2473" s="55" t="s">
        <v>2455</v>
      </c>
    </row>
    <row r="2474" spans="1:13" ht="15">
      <c r="A2474" s="282">
        <v>45862</v>
      </c>
      <c r="B2474" s="55" t="s">
        <v>4692</v>
      </c>
      <c r="C2474" s="784">
        <v>83023</v>
      </c>
      <c r="D2474" s="784" t="s">
        <v>2216</v>
      </c>
      <c r="E2474" s="784">
        <v>110</v>
      </c>
      <c r="F2474" s="784">
        <v>4010</v>
      </c>
      <c r="G2474" s="784" t="s">
        <v>4702</v>
      </c>
      <c r="H2474" s="784" t="s">
        <v>1573</v>
      </c>
      <c r="J2474" s="784">
        <v>1</v>
      </c>
      <c r="K2474" s="784">
        <v>6.95</v>
      </c>
      <c r="L2474" s="784">
        <v>6.95</v>
      </c>
      <c r="M2474" s="55" t="s">
        <v>2455</v>
      </c>
    </row>
    <row r="2475" spans="1:13" ht="15">
      <c r="A2475" s="282">
        <v>45862</v>
      </c>
      <c r="B2475" s="55" t="s">
        <v>4692</v>
      </c>
      <c r="C2475" s="786">
        <v>67009</v>
      </c>
      <c r="D2475" s="786" t="s">
        <v>4703</v>
      </c>
      <c r="E2475" s="786">
        <v>120</v>
      </c>
      <c r="F2475" s="786">
        <v>4010</v>
      </c>
      <c r="G2475" s="786" t="s">
        <v>4704</v>
      </c>
      <c r="H2475" s="786" t="s">
        <v>1573</v>
      </c>
      <c r="J2475" s="786">
        <v>1</v>
      </c>
      <c r="K2475" s="786">
        <v>3.94</v>
      </c>
      <c r="L2475" s="786">
        <v>3.94</v>
      </c>
      <c r="M2475" s="55" t="s">
        <v>2455</v>
      </c>
    </row>
    <row r="2476" spans="1:13" ht="15">
      <c r="A2476" s="282">
        <v>45862</v>
      </c>
      <c r="B2476" s="55" t="s">
        <v>4692</v>
      </c>
      <c r="C2476" s="784">
        <v>82594</v>
      </c>
      <c r="D2476" s="784" t="s">
        <v>4705</v>
      </c>
      <c r="E2476" s="784">
        <v>120</v>
      </c>
      <c r="F2476" s="784">
        <v>4010</v>
      </c>
      <c r="G2476" s="784" t="s">
        <v>4706</v>
      </c>
      <c r="H2476" s="784" t="s">
        <v>1573</v>
      </c>
      <c r="J2476" s="784">
        <v>1</v>
      </c>
      <c r="K2476" s="784">
        <v>3.87</v>
      </c>
      <c r="L2476" s="784">
        <v>3.87</v>
      </c>
      <c r="M2476" s="55" t="s">
        <v>2455</v>
      </c>
    </row>
    <row r="2477" spans="1:13" ht="15">
      <c r="A2477" s="282">
        <v>45862</v>
      </c>
      <c r="B2477" s="55" t="s">
        <v>4692</v>
      </c>
      <c r="C2477" s="786">
        <v>83031</v>
      </c>
      <c r="D2477" s="786" t="s">
        <v>3156</v>
      </c>
      <c r="E2477" s="786" t="s">
        <v>289</v>
      </c>
      <c r="F2477" s="786">
        <v>4010</v>
      </c>
      <c r="G2477" s="786" t="s">
        <v>4707</v>
      </c>
      <c r="H2477" s="786" t="s">
        <v>1573</v>
      </c>
      <c r="J2477" s="786">
        <v>1</v>
      </c>
      <c r="K2477" s="786">
        <v>4.42</v>
      </c>
      <c r="L2477" s="786">
        <v>4.42</v>
      </c>
      <c r="M2477" s="55" t="s">
        <v>2455</v>
      </c>
    </row>
    <row r="2478" spans="1:13" ht="15">
      <c r="A2478" s="282">
        <v>45862</v>
      </c>
      <c r="B2478" s="55" t="s">
        <v>4692</v>
      </c>
      <c r="C2478" s="784">
        <v>81378</v>
      </c>
      <c r="D2478" s="784" t="s">
        <v>3292</v>
      </c>
      <c r="E2478" s="784">
        <v>110</v>
      </c>
      <c r="F2478" s="784">
        <v>4010</v>
      </c>
      <c r="G2478" s="784" t="s">
        <v>4708</v>
      </c>
      <c r="H2478" s="784" t="s">
        <v>1573</v>
      </c>
      <c r="J2478" s="784">
        <v>1</v>
      </c>
      <c r="K2478" s="784">
        <v>5.05</v>
      </c>
      <c r="L2478" s="784">
        <v>5.05</v>
      </c>
      <c r="M2478" s="55" t="s">
        <v>2455</v>
      </c>
    </row>
    <row r="2479" spans="1:13" ht="15">
      <c r="A2479" s="282">
        <v>45862</v>
      </c>
      <c r="B2479" s="55" t="s">
        <v>4692</v>
      </c>
      <c r="C2479" s="786">
        <v>81612</v>
      </c>
      <c r="D2479" s="786" t="s">
        <v>2893</v>
      </c>
      <c r="E2479" s="786">
        <v>90</v>
      </c>
      <c r="F2479" s="786">
        <v>4010</v>
      </c>
      <c r="G2479" s="786" t="s">
        <v>3476</v>
      </c>
      <c r="H2479" s="786" t="s">
        <v>1573</v>
      </c>
      <c r="J2479" s="786">
        <v>1</v>
      </c>
      <c r="K2479" s="786">
        <v>9.75</v>
      </c>
      <c r="L2479" s="786">
        <v>9.75</v>
      </c>
      <c r="M2479" s="55" t="s">
        <v>2455</v>
      </c>
    </row>
    <row r="2480" spans="1:13" ht="15">
      <c r="A2480" s="282">
        <v>45862</v>
      </c>
      <c r="B2480" s="55" t="s">
        <v>4692</v>
      </c>
      <c r="C2480" s="784">
        <v>83093</v>
      </c>
      <c r="D2480" s="784" t="s">
        <v>3834</v>
      </c>
      <c r="E2480" s="784">
        <v>130</v>
      </c>
      <c r="F2480" s="784">
        <v>4010</v>
      </c>
      <c r="G2480" s="784" t="s">
        <v>4709</v>
      </c>
      <c r="H2480" s="784" t="s">
        <v>1573</v>
      </c>
      <c r="J2480" s="784">
        <v>1</v>
      </c>
      <c r="K2480" s="784">
        <v>11.71</v>
      </c>
      <c r="L2480" s="784">
        <v>11.71</v>
      </c>
      <c r="M2480" s="55" t="s">
        <v>2455</v>
      </c>
    </row>
    <row r="2481" spans="1:13" ht="15">
      <c r="A2481" s="282">
        <v>45862</v>
      </c>
      <c r="B2481" s="55" t="s">
        <v>4692</v>
      </c>
      <c r="C2481" s="786">
        <v>67009</v>
      </c>
      <c r="D2481" s="786" t="s">
        <v>4710</v>
      </c>
      <c r="E2481" s="786">
        <v>120</v>
      </c>
      <c r="F2481" s="786">
        <v>4010</v>
      </c>
      <c r="G2481" s="786" t="s">
        <v>4711</v>
      </c>
      <c r="H2481" s="786" t="s">
        <v>1573</v>
      </c>
      <c r="J2481" s="786">
        <v>1</v>
      </c>
      <c r="K2481" s="786">
        <v>3.94</v>
      </c>
      <c r="L2481" s="786">
        <v>3.94</v>
      </c>
      <c r="M2481" s="55" t="s">
        <v>2455</v>
      </c>
    </row>
    <row r="2482" spans="1:13" ht="15">
      <c r="A2482" s="282">
        <v>45862</v>
      </c>
      <c r="B2482" s="55" t="s">
        <v>4692</v>
      </c>
      <c r="C2482" s="784">
        <v>83090</v>
      </c>
      <c r="D2482" s="784" t="s">
        <v>4712</v>
      </c>
      <c r="E2482" s="784">
        <v>110</v>
      </c>
      <c r="F2482" s="784">
        <v>4010</v>
      </c>
      <c r="G2482" s="784" t="s">
        <v>4713</v>
      </c>
      <c r="H2482" s="784" t="s">
        <v>1573</v>
      </c>
      <c r="J2482" s="784">
        <v>1</v>
      </c>
      <c r="K2482" s="784">
        <v>7.65</v>
      </c>
      <c r="L2482" s="784">
        <v>7.65</v>
      </c>
      <c r="M2482" s="55" t="s">
        <v>2455</v>
      </c>
    </row>
    <row r="2483" spans="1:13" ht="15">
      <c r="A2483" s="282">
        <v>45862</v>
      </c>
      <c r="B2483" s="55" t="s">
        <v>4692</v>
      </c>
      <c r="C2483" s="786">
        <v>83059</v>
      </c>
      <c r="D2483" s="786" t="s">
        <v>3296</v>
      </c>
      <c r="E2483" s="786">
        <v>120</v>
      </c>
      <c r="F2483" s="786">
        <v>4010</v>
      </c>
      <c r="G2483" s="786" t="s">
        <v>4714</v>
      </c>
      <c r="H2483" s="786" t="s">
        <v>1573</v>
      </c>
      <c r="J2483" s="786">
        <v>1</v>
      </c>
      <c r="K2483" s="786">
        <v>4.04</v>
      </c>
      <c r="L2483" s="786">
        <v>4.04</v>
      </c>
      <c r="M2483" s="55" t="s">
        <v>2455</v>
      </c>
    </row>
    <row r="2484" spans="1:13" ht="15">
      <c r="A2484" s="282">
        <v>45862</v>
      </c>
      <c r="B2484" s="55" t="s">
        <v>4692</v>
      </c>
      <c r="C2484" s="784">
        <v>81612</v>
      </c>
      <c r="D2484" s="784" t="s">
        <v>3323</v>
      </c>
      <c r="E2484" s="784">
        <v>120</v>
      </c>
      <c r="F2484" s="784">
        <v>4010</v>
      </c>
      <c r="G2484" s="784" t="s">
        <v>4715</v>
      </c>
      <c r="H2484" s="784" t="s">
        <v>1573</v>
      </c>
      <c r="J2484" s="784">
        <v>1</v>
      </c>
      <c r="K2484" s="784">
        <v>10.61</v>
      </c>
      <c r="L2484" s="784">
        <v>10.61</v>
      </c>
      <c r="M2484" s="55" t="s">
        <v>2455</v>
      </c>
    </row>
    <row r="2485" spans="1:13" ht="15">
      <c r="A2485" s="282">
        <v>45862</v>
      </c>
      <c r="B2485" s="55" t="s">
        <v>4692</v>
      </c>
      <c r="C2485" s="786">
        <v>33175</v>
      </c>
      <c r="D2485" s="786">
        <v>145</v>
      </c>
      <c r="E2485" s="786">
        <v>120</v>
      </c>
      <c r="F2485" s="786">
        <v>4010</v>
      </c>
      <c r="G2485" s="786" t="s">
        <v>4716</v>
      </c>
      <c r="H2485" s="786" t="s">
        <v>1573</v>
      </c>
      <c r="J2485" s="786">
        <v>1</v>
      </c>
      <c r="K2485" s="786">
        <v>8.06</v>
      </c>
      <c r="L2485" s="786">
        <v>8.06</v>
      </c>
      <c r="M2485" s="55" t="s">
        <v>2455</v>
      </c>
    </row>
    <row r="2486" spans="1:13" ht="15">
      <c r="A2486" s="282">
        <v>45862</v>
      </c>
      <c r="B2486" s="55" t="s">
        <v>4692</v>
      </c>
      <c r="C2486" s="784">
        <v>83099</v>
      </c>
      <c r="D2486" s="784" t="s">
        <v>3099</v>
      </c>
      <c r="E2486" s="784">
        <v>90</v>
      </c>
      <c r="F2486" s="784">
        <v>4010</v>
      </c>
      <c r="G2486" s="784" t="s">
        <v>4717</v>
      </c>
      <c r="H2486" s="784" t="s">
        <v>1573</v>
      </c>
      <c r="J2486" s="784">
        <v>1</v>
      </c>
      <c r="K2486" s="784">
        <v>9.2100000000000009</v>
      </c>
      <c r="L2486" s="784">
        <v>9.2100000000000009</v>
      </c>
      <c r="M2486" s="55" t="s">
        <v>2455</v>
      </c>
    </row>
    <row r="2487" spans="1:13" ht="15">
      <c r="A2487" s="282">
        <v>45862</v>
      </c>
      <c r="B2487" s="55" t="s">
        <v>4692</v>
      </c>
      <c r="C2487" s="786">
        <v>82572</v>
      </c>
      <c r="D2487" s="786" t="s">
        <v>2497</v>
      </c>
      <c r="E2487" s="786">
        <v>140</v>
      </c>
      <c r="F2487" s="786">
        <v>4010</v>
      </c>
      <c r="G2487" s="786" t="s">
        <v>4718</v>
      </c>
      <c r="H2487" s="786" t="s">
        <v>1573</v>
      </c>
      <c r="J2487" s="786">
        <v>1</v>
      </c>
      <c r="K2487" s="786">
        <v>9.9700000000000006</v>
      </c>
      <c r="L2487" s="786">
        <v>9.9700000000000006</v>
      </c>
      <c r="M2487" s="55" t="s">
        <v>2455</v>
      </c>
    </row>
    <row r="2488" spans="1:13" ht="15">
      <c r="A2488" s="282">
        <v>45862</v>
      </c>
      <c r="B2488" s="55" t="s">
        <v>4692</v>
      </c>
      <c r="C2488" s="784">
        <v>81211</v>
      </c>
      <c r="D2488" s="784" t="s">
        <v>4641</v>
      </c>
      <c r="E2488" s="784">
        <v>100</v>
      </c>
      <c r="F2488" s="784">
        <v>4010</v>
      </c>
      <c r="G2488" s="784" t="s">
        <v>4719</v>
      </c>
      <c r="H2488" s="784" t="s">
        <v>1573</v>
      </c>
      <c r="J2488" s="784">
        <v>1</v>
      </c>
      <c r="K2488" s="784">
        <v>12.08</v>
      </c>
      <c r="L2488" s="784">
        <v>12.08</v>
      </c>
      <c r="M2488" s="55" t="s">
        <v>2455</v>
      </c>
    </row>
    <row r="2489" spans="1:13" ht="15">
      <c r="A2489" s="282">
        <v>45862</v>
      </c>
      <c r="B2489" s="55" t="s">
        <v>4692</v>
      </c>
      <c r="C2489" s="786">
        <v>81378</v>
      </c>
      <c r="D2489" s="786" t="s">
        <v>3874</v>
      </c>
      <c r="E2489" s="786">
        <v>110</v>
      </c>
      <c r="F2489" s="786">
        <v>4010</v>
      </c>
      <c r="G2489" s="786" t="s">
        <v>2229</v>
      </c>
      <c r="H2489" s="786" t="s">
        <v>1573</v>
      </c>
      <c r="J2489" s="786">
        <v>1</v>
      </c>
      <c r="K2489" s="786">
        <v>5.05</v>
      </c>
      <c r="L2489" s="786">
        <v>5.05</v>
      </c>
      <c r="M2489" s="55" t="s">
        <v>2455</v>
      </c>
    </row>
    <row r="2490" spans="1:13" ht="15">
      <c r="A2490" s="282">
        <v>45862</v>
      </c>
      <c r="B2490" s="55" t="s">
        <v>4692</v>
      </c>
      <c r="C2490" s="784">
        <v>67009</v>
      </c>
      <c r="D2490" s="784" t="s">
        <v>2418</v>
      </c>
      <c r="E2490" s="784">
        <v>130</v>
      </c>
      <c r="F2490" s="784">
        <v>4010</v>
      </c>
      <c r="G2490" s="784" t="s">
        <v>4720</v>
      </c>
      <c r="H2490" s="784" t="s">
        <v>1573</v>
      </c>
      <c r="J2490" s="784">
        <v>1</v>
      </c>
      <c r="K2490" s="784">
        <v>3.94</v>
      </c>
      <c r="L2490" s="784">
        <v>3.94</v>
      </c>
      <c r="M2490" s="55" t="s">
        <v>2455</v>
      </c>
    </row>
    <row r="2491" spans="1:13" ht="15">
      <c r="A2491" s="282">
        <v>45862</v>
      </c>
      <c r="B2491" s="55" t="s">
        <v>4692</v>
      </c>
      <c r="C2491" s="786">
        <v>82602</v>
      </c>
      <c r="D2491" s="786" t="s">
        <v>4721</v>
      </c>
      <c r="E2491" s="786">
        <v>100</v>
      </c>
      <c r="F2491" s="786">
        <v>4010</v>
      </c>
      <c r="G2491" s="786" t="s">
        <v>3219</v>
      </c>
      <c r="H2491" s="786" t="s">
        <v>1573</v>
      </c>
      <c r="J2491" s="786">
        <v>1</v>
      </c>
      <c r="K2491" s="786">
        <v>8.3800000000000008</v>
      </c>
      <c r="L2491" s="786">
        <v>8.3800000000000008</v>
      </c>
      <c r="M2491" s="55" t="s">
        <v>2455</v>
      </c>
    </row>
    <row r="2492" spans="1:13" ht="15">
      <c r="A2492" s="282">
        <v>45862</v>
      </c>
      <c r="B2492" s="55" t="s">
        <v>4692</v>
      </c>
      <c r="C2492" s="784">
        <v>82775</v>
      </c>
      <c r="D2492" s="784" t="s">
        <v>3199</v>
      </c>
      <c r="E2492" s="784">
        <v>120</v>
      </c>
      <c r="F2492" s="784">
        <v>4010</v>
      </c>
      <c r="G2492" s="784" t="s">
        <v>4722</v>
      </c>
      <c r="H2492" s="784" t="s">
        <v>1573</v>
      </c>
      <c r="J2492" s="784">
        <v>1</v>
      </c>
      <c r="K2492" s="784">
        <v>5.36</v>
      </c>
      <c r="L2492" s="784">
        <v>5.36</v>
      </c>
      <c r="M2492" s="55" t="s">
        <v>2455</v>
      </c>
    </row>
    <row r="2493" spans="1:13" ht="15">
      <c r="A2493" s="282">
        <v>45862</v>
      </c>
      <c r="B2493" s="55" t="s">
        <v>4692</v>
      </c>
      <c r="C2493" s="786">
        <v>82717</v>
      </c>
      <c r="D2493" s="786" t="s">
        <v>3230</v>
      </c>
      <c r="E2493" s="786">
        <v>80</v>
      </c>
      <c r="F2493" s="786">
        <v>4010</v>
      </c>
      <c r="G2493" s="786" t="s">
        <v>4690</v>
      </c>
      <c r="H2493" s="786" t="s">
        <v>1573</v>
      </c>
      <c r="J2493" s="786">
        <v>1</v>
      </c>
      <c r="K2493" s="786">
        <v>9.2799999999999994</v>
      </c>
      <c r="L2493" s="786">
        <v>9.2799999999999994</v>
      </c>
      <c r="M2493" s="55" t="s">
        <v>2455</v>
      </c>
    </row>
    <row r="2494" spans="1:13" ht="15">
      <c r="A2494" s="282">
        <v>45862</v>
      </c>
      <c r="B2494" s="55" t="s">
        <v>4692</v>
      </c>
      <c r="C2494" s="784">
        <v>83099</v>
      </c>
      <c r="D2494" s="784" t="s">
        <v>3130</v>
      </c>
      <c r="E2494" s="784">
        <v>140</v>
      </c>
      <c r="F2494" s="784">
        <v>4010</v>
      </c>
      <c r="G2494" s="784" t="s">
        <v>4723</v>
      </c>
      <c r="H2494" s="784" t="s">
        <v>1573</v>
      </c>
      <c r="J2494" s="784">
        <v>1</v>
      </c>
      <c r="K2494" s="784">
        <v>9.2100000000000009</v>
      </c>
      <c r="L2494" s="784">
        <v>9.2100000000000009</v>
      </c>
      <c r="M2494" s="55" t="s">
        <v>2455</v>
      </c>
    </row>
    <row r="2495" spans="1:13" ht="15">
      <c r="A2495" s="282">
        <v>45862</v>
      </c>
      <c r="B2495" s="55" t="s">
        <v>4692</v>
      </c>
      <c r="C2495" s="786">
        <v>83092</v>
      </c>
      <c r="D2495" s="786" t="s">
        <v>4313</v>
      </c>
      <c r="E2495" s="786">
        <v>120</v>
      </c>
      <c r="F2495" s="786">
        <v>4010</v>
      </c>
      <c r="G2495" s="786" t="s">
        <v>4724</v>
      </c>
      <c r="H2495" s="786" t="s">
        <v>1573</v>
      </c>
      <c r="J2495" s="786">
        <v>1</v>
      </c>
      <c r="K2495" s="786">
        <v>4.47</v>
      </c>
      <c r="L2495" s="786">
        <v>4.47</v>
      </c>
      <c r="M2495" s="55" t="s">
        <v>2455</v>
      </c>
    </row>
    <row r="2496" spans="1:13" ht="15">
      <c r="A2496" s="282">
        <v>45862</v>
      </c>
      <c r="B2496" s="55" t="s">
        <v>4692</v>
      </c>
      <c r="C2496" s="784">
        <v>82677</v>
      </c>
      <c r="D2496" s="784" t="s">
        <v>4228</v>
      </c>
      <c r="E2496" s="784">
        <v>140</v>
      </c>
      <c r="F2496" s="784">
        <v>4010</v>
      </c>
      <c r="G2496" s="784" t="s">
        <v>4725</v>
      </c>
      <c r="H2496" s="784" t="s">
        <v>1573</v>
      </c>
      <c r="J2496" s="784">
        <v>1</v>
      </c>
      <c r="K2496" s="784">
        <v>3.52</v>
      </c>
      <c r="L2496" s="784">
        <v>3.52</v>
      </c>
      <c r="M2496" s="55" t="s">
        <v>2455</v>
      </c>
    </row>
    <row r="2497" spans="1:13" ht="15">
      <c r="A2497" s="282">
        <v>45862</v>
      </c>
      <c r="B2497" s="55" t="s">
        <v>4692</v>
      </c>
      <c r="C2497" s="786">
        <v>81666</v>
      </c>
      <c r="D2497" s="786" t="s">
        <v>4054</v>
      </c>
      <c r="E2497" s="786">
        <v>75</v>
      </c>
      <c r="F2497" s="786">
        <v>4010</v>
      </c>
      <c r="G2497" s="786" t="s">
        <v>4726</v>
      </c>
      <c r="H2497" s="786" t="s">
        <v>1573</v>
      </c>
      <c r="J2497" s="786">
        <v>1</v>
      </c>
      <c r="K2497" s="786">
        <v>7.96</v>
      </c>
      <c r="L2497" s="786">
        <v>7.96</v>
      </c>
      <c r="M2497" s="55" t="s">
        <v>2455</v>
      </c>
    </row>
    <row r="2498" spans="1:13" ht="15">
      <c r="A2498" s="282">
        <v>45862</v>
      </c>
      <c r="B2498" s="55" t="s">
        <v>4692</v>
      </c>
      <c r="C2498" s="784">
        <v>82718</v>
      </c>
      <c r="D2498" s="784" t="s">
        <v>3075</v>
      </c>
      <c r="E2498" s="784">
        <v>120</v>
      </c>
      <c r="F2498" s="784">
        <v>4010</v>
      </c>
      <c r="G2498" s="784" t="s">
        <v>4727</v>
      </c>
      <c r="H2498" s="784" t="s">
        <v>1573</v>
      </c>
      <c r="J2498" s="784">
        <v>1</v>
      </c>
      <c r="K2498" s="784">
        <v>12.14</v>
      </c>
      <c r="L2498" s="784">
        <v>12.14</v>
      </c>
      <c r="M2498" s="55" t="s">
        <v>2455</v>
      </c>
    </row>
    <row r="2499" spans="1:13" ht="15">
      <c r="A2499" s="282">
        <v>45862</v>
      </c>
      <c r="B2499" s="55" t="s">
        <v>4692</v>
      </c>
      <c r="C2499" s="786">
        <v>81928</v>
      </c>
      <c r="D2499" s="786" t="s">
        <v>3043</v>
      </c>
      <c r="E2499" s="786">
        <v>150</v>
      </c>
      <c r="F2499" s="786">
        <v>4010</v>
      </c>
      <c r="G2499" s="786" t="s">
        <v>4728</v>
      </c>
      <c r="H2499" s="786" t="s">
        <v>1573</v>
      </c>
      <c r="J2499" s="786">
        <v>1</v>
      </c>
      <c r="K2499" s="786">
        <v>4.97</v>
      </c>
      <c r="L2499" s="786">
        <v>4.97</v>
      </c>
      <c r="M2499" s="55" t="s">
        <v>2455</v>
      </c>
    </row>
    <row r="2500" spans="1:13" ht="15">
      <c r="A2500" s="282">
        <v>45862</v>
      </c>
      <c r="B2500" s="55" t="s">
        <v>4692</v>
      </c>
      <c r="C2500" s="784">
        <v>82677</v>
      </c>
      <c r="D2500" s="784" t="s">
        <v>2290</v>
      </c>
      <c r="E2500" s="784">
        <v>100</v>
      </c>
      <c r="F2500" s="784">
        <v>4010</v>
      </c>
      <c r="G2500" s="784" t="s">
        <v>3707</v>
      </c>
      <c r="H2500" s="784" t="s">
        <v>1573</v>
      </c>
      <c r="J2500" s="784">
        <v>1</v>
      </c>
      <c r="K2500" s="784">
        <v>3.52</v>
      </c>
      <c r="L2500" s="784">
        <v>3.52</v>
      </c>
      <c r="M2500" s="55" t="s">
        <v>2455</v>
      </c>
    </row>
    <row r="2501" spans="1:13" ht="15">
      <c r="A2501" s="282">
        <v>45862</v>
      </c>
      <c r="B2501" s="55" t="s">
        <v>4692</v>
      </c>
      <c r="C2501" s="786">
        <v>81467</v>
      </c>
      <c r="D2501" s="786" t="s">
        <v>2783</v>
      </c>
      <c r="E2501" s="786">
        <v>110</v>
      </c>
      <c r="F2501" s="786">
        <v>4010</v>
      </c>
      <c r="G2501" s="786" t="s">
        <v>4729</v>
      </c>
      <c r="H2501" s="786" t="s">
        <v>1573</v>
      </c>
      <c r="J2501" s="786">
        <v>1</v>
      </c>
      <c r="K2501" s="786">
        <v>9.99</v>
      </c>
      <c r="L2501" s="786">
        <v>9.99</v>
      </c>
      <c r="M2501" s="55" t="s">
        <v>2455</v>
      </c>
    </row>
    <row r="2502" spans="1:13" ht="15">
      <c r="A2502" s="282">
        <v>45862</v>
      </c>
      <c r="B2502" s="55" t="s">
        <v>4692</v>
      </c>
      <c r="C2502" s="784">
        <v>82027</v>
      </c>
      <c r="D2502" s="784" t="s">
        <v>2560</v>
      </c>
      <c r="E2502" s="784">
        <v>100</v>
      </c>
      <c r="F2502" s="784">
        <v>4010</v>
      </c>
      <c r="G2502" s="784" t="s">
        <v>4730</v>
      </c>
      <c r="H2502" s="784" t="s">
        <v>1573</v>
      </c>
      <c r="J2502" s="784">
        <v>1</v>
      </c>
      <c r="K2502" s="784">
        <v>7.83</v>
      </c>
      <c r="L2502" s="784">
        <v>7.83</v>
      </c>
      <c r="M2502" s="55" t="s">
        <v>2455</v>
      </c>
    </row>
    <row r="2503" spans="1:13" ht="15">
      <c r="A2503" s="282">
        <v>45862</v>
      </c>
      <c r="B2503" s="55" t="s">
        <v>4692</v>
      </c>
      <c r="C2503" s="786">
        <v>82718</v>
      </c>
      <c r="D2503" s="786" t="s">
        <v>3326</v>
      </c>
      <c r="E2503" s="786">
        <v>120</v>
      </c>
      <c r="F2503" s="786">
        <v>4010</v>
      </c>
      <c r="G2503" s="786" t="s">
        <v>4731</v>
      </c>
      <c r="H2503" s="786" t="s">
        <v>1573</v>
      </c>
      <c r="J2503" s="786">
        <v>1</v>
      </c>
      <c r="K2503" s="786">
        <v>12.14</v>
      </c>
      <c r="L2503" s="786">
        <v>12.14</v>
      </c>
      <c r="M2503" s="55" t="s">
        <v>2455</v>
      </c>
    </row>
    <row r="2504" spans="1:13" ht="15">
      <c r="A2504" s="282">
        <v>45862</v>
      </c>
      <c r="B2504" s="55" t="s">
        <v>4692</v>
      </c>
      <c r="C2504" s="784">
        <v>82880</v>
      </c>
      <c r="D2504" s="784" t="s">
        <v>3421</v>
      </c>
      <c r="E2504" s="784" t="s">
        <v>2230</v>
      </c>
      <c r="F2504" s="784">
        <v>4010</v>
      </c>
      <c r="G2504" s="784" t="s">
        <v>4732</v>
      </c>
      <c r="H2504" s="784" t="s">
        <v>1573</v>
      </c>
      <c r="J2504" s="784">
        <v>1</v>
      </c>
      <c r="K2504" s="784">
        <v>7.62</v>
      </c>
      <c r="L2504" s="784">
        <v>7.62</v>
      </c>
      <c r="M2504" s="55" t="s">
        <v>2455</v>
      </c>
    </row>
    <row r="2505" spans="1:13" ht="15">
      <c r="A2505" s="282">
        <v>45862</v>
      </c>
      <c r="B2505" s="55" t="s">
        <v>4692</v>
      </c>
      <c r="C2505" s="786">
        <v>82578</v>
      </c>
      <c r="D2505" s="786" t="s">
        <v>3189</v>
      </c>
      <c r="E2505" s="786">
        <v>130</v>
      </c>
      <c r="F2505" s="786">
        <v>4010</v>
      </c>
      <c r="G2505" s="786" t="s">
        <v>4733</v>
      </c>
      <c r="H2505" s="786" t="s">
        <v>1573</v>
      </c>
      <c r="J2505" s="786">
        <v>1</v>
      </c>
      <c r="K2505" s="786">
        <v>9.08</v>
      </c>
      <c r="L2505" s="786">
        <v>9.08</v>
      </c>
      <c r="M2505" s="55" t="s">
        <v>2455</v>
      </c>
    </row>
    <row r="2506" spans="1:13" ht="15">
      <c r="A2506" s="282">
        <v>45862</v>
      </c>
      <c r="B2506" s="55" t="s">
        <v>4692</v>
      </c>
      <c r="C2506" s="784">
        <v>67377</v>
      </c>
      <c r="D2506" s="784">
        <v>15</v>
      </c>
      <c r="E2506" s="784">
        <v>140</v>
      </c>
      <c r="F2506" s="784">
        <v>4010</v>
      </c>
      <c r="G2506" s="784" t="s">
        <v>3272</v>
      </c>
      <c r="H2506" s="784" t="s">
        <v>1573</v>
      </c>
      <c r="J2506" s="784">
        <v>1</v>
      </c>
      <c r="K2506" s="784">
        <v>3.81</v>
      </c>
      <c r="L2506" s="784">
        <v>3.81</v>
      </c>
      <c r="M2506" s="55" t="s">
        <v>2455</v>
      </c>
    </row>
    <row r="2507" spans="1:13" ht="15">
      <c r="A2507" s="282">
        <v>45862</v>
      </c>
      <c r="B2507" s="55" t="s">
        <v>4692</v>
      </c>
      <c r="C2507" s="786">
        <v>67009</v>
      </c>
      <c r="D2507" s="786" t="s">
        <v>3191</v>
      </c>
      <c r="E2507" s="786">
        <v>120</v>
      </c>
      <c r="F2507" s="786">
        <v>4010</v>
      </c>
      <c r="G2507" s="786" t="s">
        <v>4734</v>
      </c>
      <c r="H2507" s="786" t="s">
        <v>1573</v>
      </c>
      <c r="J2507" s="786">
        <v>1</v>
      </c>
      <c r="K2507" s="786">
        <v>4.5199999999999996</v>
      </c>
      <c r="L2507" s="786">
        <v>4.5199999999999996</v>
      </c>
      <c r="M2507" s="55" t="s">
        <v>2455</v>
      </c>
    </row>
    <row r="2508" spans="1:13" ht="15">
      <c r="A2508" s="282">
        <v>45862</v>
      </c>
      <c r="B2508" s="55" t="s">
        <v>4692</v>
      </c>
      <c r="C2508" s="784">
        <v>82718</v>
      </c>
      <c r="D2508" s="784" t="s">
        <v>3837</v>
      </c>
      <c r="E2508" s="784">
        <v>90</v>
      </c>
      <c r="F2508" s="784">
        <v>4010</v>
      </c>
      <c r="G2508" s="784" t="s">
        <v>4735</v>
      </c>
      <c r="H2508" s="784" t="s">
        <v>1573</v>
      </c>
      <c r="J2508" s="784">
        <v>1</v>
      </c>
      <c r="K2508" s="784">
        <v>12.14</v>
      </c>
      <c r="L2508" s="784">
        <v>12.14</v>
      </c>
      <c r="M2508" s="55" t="s">
        <v>2455</v>
      </c>
    </row>
    <row r="2509" spans="1:13" ht="15">
      <c r="A2509" s="282">
        <v>45862</v>
      </c>
      <c r="B2509" s="55" t="s">
        <v>4692</v>
      </c>
      <c r="C2509" s="786">
        <v>82649</v>
      </c>
      <c r="D2509" s="786" t="s">
        <v>3354</v>
      </c>
      <c r="E2509" s="786">
        <v>130</v>
      </c>
      <c r="F2509" s="786">
        <v>4010</v>
      </c>
      <c r="G2509" s="786" t="s">
        <v>4736</v>
      </c>
      <c r="H2509" s="786" t="s">
        <v>1573</v>
      </c>
      <c r="J2509" s="786">
        <v>1</v>
      </c>
      <c r="K2509" s="786">
        <v>4.47</v>
      </c>
      <c r="L2509" s="786">
        <v>4.47</v>
      </c>
      <c r="M2509" s="55" t="s">
        <v>2455</v>
      </c>
    </row>
    <row r="2510" spans="1:13" ht="15">
      <c r="A2510" s="282">
        <v>45862</v>
      </c>
      <c r="B2510" s="55" t="s">
        <v>4692</v>
      </c>
      <c r="C2510" s="784">
        <v>81928</v>
      </c>
      <c r="D2510" s="784" t="s">
        <v>3043</v>
      </c>
      <c r="E2510" s="784">
        <v>130</v>
      </c>
      <c r="F2510" s="784">
        <v>4010</v>
      </c>
      <c r="G2510" s="784" t="s">
        <v>4737</v>
      </c>
      <c r="H2510" s="784" t="s">
        <v>1573</v>
      </c>
      <c r="J2510" s="784">
        <v>1</v>
      </c>
      <c r="K2510" s="784">
        <v>4.97</v>
      </c>
      <c r="L2510" s="784">
        <v>4.97</v>
      </c>
      <c r="M2510" s="55" t="s">
        <v>2455</v>
      </c>
    </row>
    <row r="2511" spans="1:13" ht="15">
      <c r="A2511" s="282">
        <v>45862</v>
      </c>
      <c r="B2511" s="55" t="s">
        <v>4692</v>
      </c>
      <c r="C2511" s="786">
        <v>67567</v>
      </c>
      <c r="D2511" s="786" t="s">
        <v>2560</v>
      </c>
      <c r="E2511" s="786">
        <v>120</v>
      </c>
      <c r="F2511" s="786">
        <v>4010</v>
      </c>
      <c r="G2511" s="786" t="s">
        <v>4738</v>
      </c>
      <c r="H2511" s="786" t="s">
        <v>1573</v>
      </c>
      <c r="J2511" s="786">
        <v>1</v>
      </c>
      <c r="K2511" s="786">
        <v>4.8899999999999997</v>
      </c>
      <c r="L2511" s="786">
        <v>4.8899999999999997</v>
      </c>
      <c r="M2511" s="55" t="s">
        <v>2455</v>
      </c>
    </row>
    <row r="2512" spans="1:13" ht="15">
      <c r="A2512" s="282">
        <v>45862</v>
      </c>
      <c r="B2512" s="55" t="s">
        <v>4692</v>
      </c>
      <c r="C2512" s="784">
        <v>67862</v>
      </c>
      <c r="D2512" s="784" t="s">
        <v>3287</v>
      </c>
      <c r="E2512" s="784">
        <v>85</v>
      </c>
      <c r="F2512" s="784">
        <v>4010</v>
      </c>
      <c r="G2512" s="784" t="s">
        <v>4739</v>
      </c>
      <c r="H2512" s="784" t="s">
        <v>1573</v>
      </c>
      <c r="J2512" s="784">
        <v>1</v>
      </c>
      <c r="K2512" s="784">
        <v>5.47</v>
      </c>
      <c r="L2512" s="784">
        <v>5.47</v>
      </c>
      <c r="M2512" s="55" t="s">
        <v>2455</v>
      </c>
    </row>
    <row r="2513" spans="1:13" ht="15">
      <c r="A2513" s="282">
        <v>45862</v>
      </c>
      <c r="B2513" s="55" t="s">
        <v>4692</v>
      </c>
      <c r="C2513" s="786">
        <v>80758</v>
      </c>
      <c r="D2513" s="786">
        <v>434</v>
      </c>
      <c r="E2513" s="786">
        <v>140</v>
      </c>
      <c r="F2513" s="786">
        <v>4010</v>
      </c>
      <c r="G2513" s="786" t="s">
        <v>4740</v>
      </c>
      <c r="H2513" s="786" t="s">
        <v>1573</v>
      </c>
      <c r="J2513" s="786">
        <v>1</v>
      </c>
      <c r="K2513" s="786">
        <v>5.78</v>
      </c>
      <c r="L2513" s="786">
        <v>5.78</v>
      </c>
      <c r="M2513" s="55" t="s">
        <v>2455</v>
      </c>
    </row>
    <row r="2514" spans="1:13" ht="15">
      <c r="A2514" s="282">
        <v>45862</v>
      </c>
      <c r="B2514" s="55" t="s">
        <v>4692</v>
      </c>
      <c r="C2514" s="784">
        <v>82204</v>
      </c>
      <c r="D2514" s="784" t="s">
        <v>2942</v>
      </c>
      <c r="E2514" s="784">
        <v>90</v>
      </c>
      <c r="F2514" s="784">
        <v>4010</v>
      </c>
      <c r="G2514" s="784" t="s">
        <v>4741</v>
      </c>
      <c r="H2514" s="784" t="s">
        <v>1573</v>
      </c>
      <c r="J2514" s="784">
        <v>1</v>
      </c>
      <c r="K2514" s="784">
        <v>10.8</v>
      </c>
      <c r="L2514" s="784">
        <v>10.8</v>
      </c>
      <c r="M2514" s="55" t="s">
        <v>2455</v>
      </c>
    </row>
    <row r="2515" spans="1:13" ht="15">
      <c r="A2515" s="282">
        <v>45862</v>
      </c>
      <c r="B2515" s="55" t="s">
        <v>4692</v>
      </c>
      <c r="C2515" s="786">
        <v>83058</v>
      </c>
      <c r="D2515" s="786" t="s">
        <v>3210</v>
      </c>
      <c r="E2515" s="786">
        <v>120</v>
      </c>
      <c r="F2515" s="786">
        <v>4010</v>
      </c>
      <c r="G2515" s="786" t="s">
        <v>4742</v>
      </c>
      <c r="H2515" s="786" t="s">
        <v>1573</v>
      </c>
      <c r="J2515" s="786">
        <v>1</v>
      </c>
      <c r="K2515" s="786">
        <v>4.87</v>
      </c>
      <c r="L2515" s="786">
        <v>4.87</v>
      </c>
      <c r="M2515" s="55" t="s">
        <v>2455</v>
      </c>
    </row>
    <row r="2516" spans="1:13" ht="15">
      <c r="A2516" s="282">
        <v>45862</v>
      </c>
      <c r="B2516" s="55" t="s">
        <v>4692</v>
      </c>
      <c r="C2516" s="784">
        <v>82615</v>
      </c>
      <c r="D2516" s="784" t="s">
        <v>3023</v>
      </c>
      <c r="E2516" s="784">
        <v>90</v>
      </c>
      <c r="F2516" s="784">
        <v>4010</v>
      </c>
      <c r="G2516" s="784" t="s">
        <v>4743</v>
      </c>
      <c r="H2516" s="784" t="s">
        <v>1573</v>
      </c>
      <c r="J2516" s="784">
        <v>1</v>
      </c>
      <c r="K2516" s="784">
        <v>7.8</v>
      </c>
      <c r="L2516" s="784">
        <v>7.8</v>
      </c>
      <c r="M2516" s="55" t="s">
        <v>2455</v>
      </c>
    </row>
    <row r="2517" spans="1:13" ht="15">
      <c r="A2517" s="282">
        <v>45862</v>
      </c>
      <c r="B2517" s="55" t="s">
        <v>4692</v>
      </c>
      <c r="C2517" s="786">
        <v>82648</v>
      </c>
      <c r="D2517" s="786" t="s">
        <v>3354</v>
      </c>
      <c r="E2517" s="786">
        <v>130</v>
      </c>
      <c r="F2517" s="786">
        <v>4010</v>
      </c>
      <c r="G2517" s="786" t="s">
        <v>2958</v>
      </c>
      <c r="H2517" s="786" t="s">
        <v>1573</v>
      </c>
      <c r="J2517" s="786">
        <v>1</v>
      </c>
      <c r="K2517" s="786">
        <v>7.86</v>
      </c>
      <c r="L2517" s="786">
        <v>7.86</v>
      </c>
      <c r="M2517" s="55" t="s">
        <v>2455</v>
      </c>
    </row>
    <row r="2518" spans="1:13" ht="15">
      <c r="A2518" s="282">
        <v>45862</v>
      </c>
      <c r="B2518" s="55" t="s">
        <v>4692</v>
      </c>
      <c r="C2518" s="784">
        <v>61956</v>
      </c>
      <c r="D2518" s="784" t="s">
        <v>3410</v>
      </c>
      <c r="E2518" s="784">
        <v>100</v>
      </c>
      <c r="F2518" s="784">
        <v>4010</v>
      </c>
      <c r="G2518" s="784" t="s">
        <v>4744</v>
      </c>
      <c r="H2518" s="784" t="s">
        <v>1573</v>
      </c>
      <c r="J2518" s="784">
        <v>3</v>
      </c>
      <c r="K2518" s="784">
        <v>6.84</v>
      </c>
      <c r="L2518" s="784">
        <v>20.52</v>
      </c>
      <c r="M2518" s="55" t="s">
        <v>2455</v>
      </c>
    </row>
    <row r="2519" spans="1:13" ht="15">
      <c r="A2519" s="282">
        <v>45862</v>
      </c>
      <c r="B2519" s="55" t="s">
        <v>4692</v>
      </c>
      <c r="C2519" s="786">
        <v>81666</v>
      </c>
      <c r="D2519" s="786" t="s">
        <v>3193</v>
      </c>
      <c r="E2519" s="786">
        <v>90</v>
      </c>
      <c r="F2519" s="786">
        <v>4010</v>
      </c>
      <c r="G2519" s="786" t="s">
        <v>4745</v>
      </c>
      <c r="H2519" s="786" t="s">
        <v>1573</v>
      </c>
      <c r="J2519" s="786">
        <v>1</v>
      </c>
      <c r="K2519" s="786">
        <v>4.82</v>
      </c>
      <c r="L2519" s="786">
        <v>4.82</v>
      </c>
      <c r="M2519" s="55" t="s">
        <v>2455</v>
      </c>
    </row>
    <row r="2520" spans="1:13" ht="15">
      <c r="A2520" s="282">
        <v>45862</v>
      </c>
      <c r="B2520" s="55" t="s">
        <v>4692</v>
      </c>
      <c r="C2520" s="784">
        <v>82242</v>
      </c>
      <c r="D2520" s="784" t="s">
        <v>3201</v>
      </c>
      <c r="E2520" s="784">
        <v>100</v>
      </c>
      <c r="F2520" s="784">
        <v>4010</v>
      </c>
      <c r="G2520" s="784" t="s">
        <v>4746</v>
      </c>
      <c r="H2520" s="784" t="s">
        <v>1573</v>
      </c>
      <c r="J2520" s="784">
        <v>1</v>
      </c>
      <c r="K2520" s="784">
        <v>11.29</v>
      </c>
      <c r="L2520" s="784">
        <v>11.29</v>
      </c>
      <c r="M2520" s="55" t="s">
        <v>2455</v>
      </c>
    </row>
    <row r="2521" spans="1:13" ht="15">
      <c r="A2521" s="282">
        <v>45862</v>
      </c>
      <c r="B2521" s="55" t="s">
        <v>4692</v>
      </c>
      <c r="C2521" s="786">
        <v>33218</v>
      </c>
      <c r="D2521" s="786" t="s">
        <v>2328</v>
      </c>
      <c r="E2521" s="786">
        <v>120</v>
      </c>
      <c r="F2521" s="786">
        <v>4010</v>
      </c>
      <c r="G2521" s="786" t="s">
        <v>4747</v>
      </c>
      <c r="H2521" s="786" t="s">
        <v>1573</v>
      </c>
      <c r="J2521" s="786">
        <v>1</v>
      </c>
      <c r="K2521" s="786">
        <v>6.23</v>
      </c>
      <c r="L2521" s="786">
        <v>6.23</v>
      </c>
      <c r="M2521" s="55" t="s">
        <v>2455</v>
      </c>
    </row>
    <row r="2522" spans="1:13" ht="15">
      <c r="A2522" s="282">
        <v>45862</v>
      </c>
      <c r="B2522" s="55" t="s">
        <v>4692</v>
      </c>
      <c r="C2522" s="784">
        <v>83099</v>
      </c>
      <c r="D2522" s="784" t="s">
        <v>3130</v>
      </c>
      <c r="E2522" s="784">
        <v>85</v>
      </c>
      <c r="F2522" s="784">
        <v>4010</v>
      </c>
      <c r="G2522" s="784" t="s">
        <v>4585</v>
      </c>
      <c r="H2522" s="784" t="s">
        <v>1573</v>
      </c>
      <c r="J2522" s="784">
        <v>1</v>
      </c>
      <c r="K2522" s="784">
        <v>9.2100000000000009</v>
      </c>
      <c r="L2522" s="784">
        <v>9.2100000000000009</v>
      </c>
      <c r="M2522" s="55" t="s">
        <v>2455</v>
      </c>
    </row>
    <row r="2523" spans="1:13" ht="15">
      <c r="A2523" s="282">
        <v>45862</v>
      </c>
      <c r="B2523" s="55" t="s">
        <v>4692</v>
      </c>
      <c r="C2523" s="786">
        <v>81470</v>
      </c>
      <c r="D2523" s="786" t="s">
        <v>2453</v>
      </c>
      <c r="E2523" s="786">
        <v>140</v>
      </c>
      <c r="F2523" s="786">
        <v>4010</v>
      </c>
      <c r="G2523" s="786" t="s">
        <v>4748</v>
      </c>
      <c r="H2523" s="786" t="s">
        <v>1573</v>
      </c>
      <c r="J2523" s="786">
        <v>1</v>
      </c>
      <c r="K2523" s="786">
        <v>3.94</v>
      </c>
      <c r="L2523" s="786">
        <v>3.94</v>
      </c>
      <c r="M2523" s="55" t="s">
        <v>2455</v>
      </c>
    </row>
    <row r="2524" spans="1:13" ht="15">
      <c r="A2524" s="282">
        <v>45862</v>
      </c>
      <c r="B2524" s="55" t="s">
        <v>4692</v>
      </c>
      <c r="C2524" s="784">
        <v>67447</v>
      </c>
      <c r="D2524" s="784" t="s">
        <v>2497</v>
      </c>
      <c r="E2524" s="784">
        <v>50</v>
      </c>
      <c r="F2524" s="784">
        <v>4010</v>
      </c>
      <c r="G2524" s="784" t="s">
        <v>4749</v>
      </c>
      <c r="H2524" s="784" t="s">
        <v>1573</v>
      </c>
      <c r="J2524" s="784">
        <v>1</v>
      </c>
      <c r="K2524" s="784">
        <v>8.6199999999999992</v>
      </c>
      <c r="L2524" s="784">
        <v>8.6199999999999992</v>
      </c>
      <c r="M2524" s="55" t="s">
        <v>2455</v>
      </c>
    </row>
    <row r="2525" spans="1:13" ht="15">
      <c r="A2525" s="282">
        <v>45862</v>
      </c>
      <c r="B2525" s="55" t="s">
        <v>4692</v>
      </c>
      <c r="C2525" s="786">
        <v>57388</v>
      </c>
      <c r="D2525" s="786">
        <v>520</v>
      </c>
      <c r="E2525" s="786" t="s">
        <v>2061</v>
      </c>
      <c r="F2525" s="786">
        <v>4010</v>
      </c>
      <c r="G2525" s="786" t="s">
        <v>4750</v>
      </c>
      <c r="H2525" s="786" t="s">
        <v>1573</v>
      </c>
      <c r="J2525" s="786">
        <v>1</v>
      </c>
      <c r="K2525" s="786">
        <v>11.47</v>
      </c>
      <c r="L2525" s="786">
        <v>11.47</v>
      </c>
      <c r="M2525" s="55" t="s">
        <v>2455</v>
      </c>
    </row>
    <row r="2526" spans="1:13" ht="15">
      <c r="A2526" s="282">
        <v>45862</v>
      </c>
      <c r="B2526" s="55" t="s">
        <v>4692</v>
      </c>
      <c r="C2526" s="784">
        <v>82677</v>
      </c>
      <c r="D2526" s="784" t="s">
        <v>2290</v>
      </c>
      <c r="E2526" s="784">
        <v>140</v>
      </c>
      <c r="F2526" s="784">
        <v>4010</v>
      </c>
      <c r="G2526" s="784" t="s">
        <v>4751</v>
      </c>
      <c r="H2526" s="784" t="s">
        <v>1573</v>
      </c>
      <c r="J2526" s="784">
        <v>1</v>
      </c>
      <c r="K2526" s="784">
        <v>3.52</v>
      </c>
      <c r="L2526" s="784">
        <v>3.52</v>
      </c>
      <c r="M2526" s="55" t="s">
        <v>2455</v>
      </c>
    </row>
    <row r="2527" spans="1:13" ht="15">
      <c r="A2527" s="282">
        <v>45862</v>
      </c>
      <c r="B2527" s="55" t="s">
        <v>4692</v>
      </c>
      <c r="C2527" s="786">
        <v>81375</v>
      </c>
      <c r="D2527" s="786" t="s">
        <v>3081</v>
      </c>
      <c r="E2527" s="786">
        <v>100</v>
      </c>
      <c r="F2527" s="786">
        <v>4010</v>
      </c>
      <c r="G2527" s="786" t="s">
        <v>4752</v>
      </c>
      <c r="H2527" s="786" t="s">
        <v>1573</v>
      </c>
      <c r="J2527" s="786">
        <v>1</v>
      </c>
      <c r="K2527" s="786">
        <v>9.27</v>
      </c>
      <c r="L2527" s="786">
        <v>9.27</v>
      </c>
      <c r="M2527" s="55" t="s">
        <v>2455</v>
      </c>
    </row>
    <row r="2528" spans="1:13" ht="15">
      <c r="A2528" s="282">
        <v>45862</v>
      </c>
      <c r="B2528" s="55" t="s">
        <v>4692</v>
      </c>
      <c r="C2528" s="784">
        <v>82788</v>
      </c>
      <c r="D2528" s="784" t="s">
        <v>3243</v>
      </c>
      <c r="E2528" s="784">
        <v>110</v>
      </c>
      <c r="F2528" s="784">
        <v>4010</v>
      </c>
      <c r="G2528" s="784" t="s">
        <v>4753</v>
      </c>
      <c r="H2528" s="784" t="s">
        <v>1573</v>
      </c>
      <c r="J2528" s="784">
        <v>1</v>
      </c>
      <c r="K2528" s="784">
        <v>8.48</v>
      </c>
      <c r="L2528" s="784">
        <v>8.48</v>
      </c>
      <c r="M2528" s="55" t="s">
        <v>2455</v>
      </c>
    </row>
    <row r="2529" spans="1:14" ht="15">
      <c r="A2529" s="282">
        <v>45862</v>
      </c>
      <c r="B2529" s="55" t="s">
        <v>4692</v>
      </c>
      <c r="C2529" s="786">
        <v>82778</v>
      </c>
      <c r="D2529" s="786" t="s">
        <v>2290</v>
      </c>
      <c r="E2529" s="786">
        <v>120</v>
      </c>
      <c r="F2529" s="786">
        <v>4010</v>
      </c>
      <c r="G2529" s="786" t="s">
        <v>4630</v>
      </c>
      <c r="H2529" s="786" t="s">
        <v>1573</v>
      </c>
      <c r="J2529" s="786">
        <v>1</v>
      </c>
      <c r="K2529" s="786">
        <v>6.06</v>
      </c>
      <c r="L2529" s="786">
        <v>6.06</v>
      </c>
      <c r="M2529" s="55" t="s">
        <v>2455</v>
      </c>
    </row>
    <row r="2530" spans="1:14" ht="15">
      <c r="A2530" s="282">
        <v>45862</v>
      </c>
      <c r="B2530" s="55" t="s">
        <v>4692</v>
      </c>
      <c r="C2530" s="784">
        <v>80629</v>
      </c>
      <c r="D2530" s="784">
        <v>277</v>
      </c>
      <c r="E2530" s="784">
        <v>100</v>
      </c>
      <c r="F2530" s="784">
        <v>4010</v>
      </c>
      <c r="G2530" s="784" t="s">
        <v>4754</v>
      </c>
      <c r="H2530" s="784" t="s">
        <v>1573</v>
      </c>
      <c r="J2530" s="784">
        <v>1</v>
      </c>
      <c r="K2530" s="784">
        <v>8.65</v>
      </c>
      <c r="L2530" s="784">
        <v>8.65</v>
      </c>
      <c r="M2530" s="55" t="s">
        <v>2455</v>
      </c>
    </row>
    <row r="2531" spans="1:14" ht="15">
      <c r="A2531" s="282">
        <v>45862</v>
      </c>
      <c r="B2531" s="55" t="s">
        <v>4755</v>
      </c>
      <c r="C2531" s="784">
        <v>81575</v>
      </c>
      <c r="D2531" s="784">
        <v>11</v>
      </c>
      <c r="E2531" s="784">
        <v>75</v>
      </c>
      <c r="F2531" s="784">
        <v>4010</v>
      </c>
      <c r="G2531" s="784" t="s">
        <v>4756</v>
      </c>
      <c r="H2531" s="784" t="s">
        <v>1573</v>
      </c>
      <c r="J2531" s="55">
        <v>-1</v>
      </c>
      <c r="K2531" s="791">
        <v>8.32</v>
      </c>
      <c r="L2531" s="791">
        <v>-8.32</v>
      </c>
      <c r="M2531" s="55" t="s">
        <v>2967</v>
      </c>
    </row>
    <row r="2532" spans="1:14" ht="15">
      <c r="A2532" s="282">
        <v>45862</v>
      </c>
      <c r="B2532" s="55" t="s">
        <v>4755</v>
      </c>
      <c r="C2532" s="786">
        <v>81345</v>
      </c>
      <c r="D2532" s="786" t="s">
        <v>3415</v>
      </c>
      <c r="E2532" s="786" t="s">
        <v>289</v>
      </c>
      <c r="F2532" s="786">
        <v>4010</v>
      </c>
      <c r="G2532" s="786" t="s">
        <v>4757</v>
      </c>
      <c r="H2532" s="786" t="s">
        <v>1573</v>
      </c>
      <c r="J2532" s="55">
        <v>-1</v>
      </c>
      <c r="K2532" s="791">
        <v>19.2</v>
      </c>
      <c r="L2532" s="791">
        <v>-19.2</v>
      </c>
      <c r="M2532" s="55" t="s">
        <v>2967</v>
      </c>
    </row>
    <row r="2533" spans="1:14" ht="15">
      <c r="A2533" s="886">
        <v>45863</v>
      </c>
      <c r="B2533" s="55" t="s">
        <v>4758</v>
      </c>
      <c r="C2533" s="784">
        <v>82834</v>
      </c>
      <c r="D2533" s="784" t="s">
        <v>4759</v>
      </c>
      <c r="E2533" s="784" t="s">
        <v>2061</v>
      </c>
      <c r="F2533" s="784">
        <v>4010</v>
      </c>
      <c r="G2533" s="784" t="s">
        <v>4760</v>
      </c>
      <c r="H2533" s="784" t="s">
        <v>1573</v>
      </c>
      <c r="J2533" s="784">
        <v>24</v>
      </c>
      <c r="K2533" s="784">
        <v>28.87</v>
      </c>
      <c r="L2533" s="793">
        <v>692.88</v>
      </c>
      <c r="M2533" s="55" t="s">
        <v>2547</v>
      </c>
    </row>
    <row r="2534" spans="1:14" ht="15">
      <c r="A2534" s="887">
        <v>45863</v>
      </c>
      <c r="B2534" s="55" t="s">
        <v>4758</v>
      </c>
      <c r="C2534" s="786">
        <v>82834</v>
      </c>
      <c r="D2534" s="786" t="s">
        <v>4761</v>
      </c>
      <c r="E2534" s="786" t="s">
        <v>2061</v>
      </c>
      <c r="F2534" s="786">
        <v>4010</v>
      </c>
      <c r="G2534" s="786" t="s">
        <v>4762</v>
      </c>
      <c r="H2534" s="786" t="s">
        <v>1573</v>
      </c>
      <c r="J2534" s="786">
        <v>-24</v>
      </c>
      <c r="K2534" s="786">
        <v>30.66</v>
      </c>
      <c r="L2534" s="796">
        <v>-735.84</v>
      </c>
      <c r="M2534" s="55" t="s">
        <v>2547</v>
      </c>
    </row>
    <row r="2535" spans="1:14" ht="15">
      <c r="A2535" s="783">
        <v>45863</v>
      </c>
      <c r="B2535" s="784" t="s">
        <v>4763</v>
      </c>
      <c r="C2535" s="784">
        <v>81318</v>
      </c>
      <c r="D2535" s="784" t="s">
        <v>2235</v>
      </c>
      <c r="E2535" s="784">
        <v>110</v>
      </c>
      <c r="F2535" s="784">
        <v>4010</v>
      </c>
      <c r="G2535" s="784" t="s">
        <v>2501</v>
      </c>
      <c r="H2535" s="784" t="s">
        <v>1573</v>
      </c>
      <c r="I2535" s="797">
        <v>8281302971091470</v>
      </c>
      <c r="J2535" s="784">
        <v>19</v>
      </c>
      <c r="K2535" s="784">
        <v>6.15</v>
      </c>
      <c r="L2535" s="793">
        <v>116.85</v>
      </c>
      <c r="M2535" s="55" t="s">
        <v>2618</v>
      </c>
      <c r="N2535" s="788" t="s">
        <v>4764</v>
      </c>
    </row>
    <row r="2536" spans="1:14" ht="15">
      <c r="A2536" s="886">
        <v>45863</v>
      </c>
      <c r="B2536" s="55" t="s">
        <v>4765</v>
      </c>
      <c r="C2536" s="784">
        <v>81470</v>
      </c>
      <c r="D2536" s="784" t="s">
        <v>4766</v>
      </c>
      <c r="E2536" s="784">
        <v>120</v>
      </c>
      <c r="F2536" s="784">
        <v>4010</v>
      </c>
      <c r="G2536" s="784" t="s">
        <v>2566</v>
      </c>
      <c r="H2536" s="784" t="s">
        <v>1573</v>
      </c>
      <c r="J2536" s="784">
        <v>1</v>
      </c>
      <c r="K2536" s="784">
        <v>3.94</v>
      </c>
      <c r="L2536" s="793">
        <v>3.94</v>
      </c>
      <c r="M2536" s="55" t="s">
        <v>2455</v>
      </c>
    </row>
    <row r="2537" spans="1:14" ht="15">
      <c r="A2537" s="887">
        <v>45863</v>
      </c>
      <c r="B2537" s="55" t="s">
        <v>4765</v>
      </c>
      <c r="C2537" s="786">
        <v>60363</v>
      </c>
      <c r="D2537" s="786" t="s">
        <v>3111</v>
      </c>
      <c r="E2537" s="786">
        <v>110</v>
      </c>
      <c r="F2537" s="786">
        <v>4010</v>
      </c>
      <c r="G2537" s="786" t="s">
        <v>2227</v>
      </c>
      <c r="H2537" s="786" t="s">
        <v>1573</v>
      </c>
      <c r="J2537" s="786">
        <v>1</v>
      </c>
      <c r="K2537" s="786">
        <v>7.84</v>
      </c>
      <c r="L2537" s="796">
        <v>7.84</v>
      </c>
      <c r="M2537" s="55" t="s">
        <v>2455</v>
      </c>
    </row>
    <row r="2538" spans="1:14" ht="15">
      <c r="A2538" s="886">
        <v>45863</v>
      </c>
      <c r="B2538" s="55" t="s">
        <v>4765</v>
      </c>
      <c r="C2538" s="784">
        <v>67375</v>
      </c>
      <c r="D2538" s="784" t="s">
        <v>2497</v>
      </c>
      <c r="E2538" s="784">
        <v>110</v>
      </c>
      <c r="F2538" s="784">
        <v>4010</v>
      </c>
      <c r="G2538" s="784" t="s">
        <v>2573</v>
      </c>
      <c r="H2538" s="784" t="s">
        <v>1573</v>
      </c>
      <c r="J2538" s="784">
        <v>2</v>
      </c>
      <c r="K2538" s="784">
        <v>5.76</v>
      </c>
      <c r="L2538" s="793">
        <v>11.52</v>
      </c>
      <c r="M2538" s="55" t="s">
        <v>2455</v>
      </c>
    </row>
    <row r="2539" spans="1:14" ht="15">
      <c r="A2539" s="886">
        <v>45863</v>
      </c>
      <c r="B2539" s="55" t="s">
        <v>4767</v>
      </c>
      <c r="C2539" s="784">
        <v>67375</v>
      </c>
      <c r="D2539" s="784" t="s">
        <v>2497</v>
      </c>
      <c r="E2539" s="784">
        <v>85</v>
      </c>
      <c r="F2539" s="784">
        <v>4010</v>
      </c>
      <c r="G2539" s="784" t="s">
        <v>3725</v>
      </c>
      <c r="H2539" s="784" t="s">
        <v>1573</v>
      </c>
      <c r="J2539" s="784">
        <v>1</v>
      </c>
      <c r="K2539" s="784">
        <v>5.76</v>
      </c>
      <c r="L2539" s="793">
        <v>5.76</v>
      </c>
      <c r="M2539" s="55" t="s">
        <v>2455</v>
      </c>
    </row>
    <row r="2540" spans="1:14" ht="15">
      <c r="A2540" s="887">
        <v>45863</v>
      </c>
      <c r="B2540" s="55" t="s">
        <v>4767</v>
      </c>
      <c r="C2540" s="786">
        <v>81339</v>
      </c>
      <c r="D2540" s="786" t="s">
        <v>3468</v>
      </c>
      <c r="E2540" s="786">
        <v>110</v>
      </c>
      <c r="F2540" s="786">
        <v>4010</v>
      </c>
      <c r="G2540" s="786" t="s">
        <v>3724</v>
      </c>
      <c r="H2540" s="786" t="s">
        <v>1573</v>
      </c>
      <c r="J2540" s="786">
        <v>1</v>
      </c>
      <c r="K2540" s="786">
        <v>5.6</v>
      </c>
      <c r="L2540" s="796">
        <v>5.6</v>
      </c>
      <c r="M2540" s="55" t="s">
        <v>2455</v>
      </c>
    </row>
    <row r="2541" spans="1:14" ht="15">
      <c r="A2541" s="886">
        <v>45863</v>
      </c>
      <c r="B2541" s="55" t="s">
        <v>4767</v>
      </c>
      <c r="C2541" s="784">
        <v>81340</v>
      </c>
      <c r="D2541" s="784" t="s">
        <v>2504</v>
      </c>
      <c r="E2541" s="784">
        <v>60</v>
      </c>
      <c r="F2541" s="784">
        <v>4010</v>
      </c>
      <c r="G2541" s="784" t="s">
        <v>4465</v>
      </c>
      <c r="H2541" s="784" t="s">
        <v>1573</v>
      </c>
      <c r="J2541" s="784">
        <v>1</v>
      </c>
      <c r="K2541" s="784">
        <v>5.91</v>
      </c>
      <c r="L2541" s="793">
        <v>5.91</v>
      </c>
      <c r="M2541" s="55" t="s">
        <v>2455</v>
      </c>
    </row>
    <row r="2542" spans="1:14" ht="15">
      <c r="A2542" s="887">
        <v>45863</v>
      </c>
      <c r="B2542" s="55" t="s">
        <v>4767</v>
      </c>
      <c r="C2542" s="786">
        <v>58660</v>
      </c>
      <c r="D2542" s="786" t="s">
        <v>2226</v>
      </c>
      <c r="E2542" s="786" t="s">
        <v>2061</v>
      </c>
      <c r="F2542" s="786">
        <v>4010</v>
      </c>
      <c r="G2542" s="786" t="s">
        <v>3432</v>
      </c>
      <c r="H2542" s="786" t="s">
        <v>1573</v>
      </c>
      <c r="J2542" s="786">
        <v>1</v>
      </c>
      <c r="K2542" s="786">
        <v>8.81</v>
      </c>
      <c r="L2542" s="796">
        <v>8.81</v>
      </c>
      <c r="M2542" s="55" t="s">
        <v>2455</v>
      </c>
    </row>
    <row r="2543" spans="1:14" ht="15">
      <c r="A2543" s="886">
        <v>45863</v>
      </c>
      <c r="B2543" s="55" t="s">
        <v>4767</v>
      </c>
      <c r="C2543" s="784">
        <v>80823</v>
      </c>
      <c r="D2543" s="784" t="s">
        <v>2290</v>
      </c>
      <c r="E2543" s="784">
        <v>110</v>
      </c>
      <c r="F2543" s="784">
        <v>4010</v>
      </c>
      <c r="G2543" s="784" t="s">
        <v>4768</v>
      </c>
      <c r="H2543" s="784" t="s">
        <v>1573</v>
      </c>
      <c r="J2543" s="784">
        <v>1</v>
      </c>
      <c r="K2543" s="784">
        <v>5.6</v>
      </c>
      <c r="L2543" s="793">
        <v>5.6</v>
      </c>
      <c r="M2543" s="55" t="s">
        <v>2455</v>
      </c>
    </row>
    <row r="2544" spans="1:14" ht="15">
      <c r="A2544" s="887">
        <v>45863</v>
      </c>
      <c r="B2544" s="55" t="s">
        <v>4767</v>
      </c>
      <c r="C2544" s="786">
        <v>82919</v>
      </c>
      <c r="D2544" s="786" t="s">
        <v>3199</v>
      </c>
      <c r="E2544" s="786">
        <v>90</v>
      </c>
      <c r="F2544" s="786">
        <v>4010</v>
      </c>
      <c r="G2544" s="786" t="s">
        <v>3727</v>
      </c>
      <c r="H2544" s="786" t="s">
        <v>1573</v>
      </c>
      <c r="J2544" s="786">
        <v>2</v>
      </c>
      <c r="K2544" s="786">
        <v>9.16</v>
      </c>
      <c r="L2544" s="796">
        <v>18.32</v>
      </c>
      <c r="M2544" s="55" t="s">
        <v>2455</v>
      </c>
    </row>
    <row r="2545" spans="1:13" ht="15">
      <c r="A2545" s="886">
        <v>45863</v>
      </c>
      <c r="B2545" s="55" t="s">
        <v>4767</v>
      </c>
      <c r="C2545" s="784">
        <v>82485</v>
      </c>
      <c r="D2545" s="784" t="s">
        <v>4769</v>
      </c>
      <c r="E2545" s="784">
        <v>70</v>
      </c>
      <c r="F2545" s="784">
        <v>4010</v>
      </c>
      <c r="G2545" s="784" t="s">
        <v>3728</v>
      </c>
      <c r="H2545" s="784" t="s">
        <v>1573</v>
      </c>
      <c r="J2545" s="784">
        <v>1</v>
      </c>
      <c r="K2545" s="784">
        <v>8.49</v>
      </c>
      <c r="L2545" s="793">
        <v>8.49</v>
      </c>
      <c r="M2545" s="55" t="s">
        <v>2455</v>
      </c>
    </row>
    <row r="2546" spans="1:13" ht="15">
      <c r="A2546" s="887">
        <v>45863</v>
      </c>
      <c r="B2546" s="55" t="s">
        <v>4767</v>
      </c>
      <c r="C2546" s="786">
        <v>82609</v>
      </c>
      <c r="D2546" s="786" t="s">
        <v>2638</v>
      </c>
      <c r="E2546" s="786">
        <v>110</v>
      </c>
      <c r="F2546" s="786">
        <v>4010</v>
      </c>
      <c r="G2546" s="786" t="s">
        <v>3938</v>
      </c>
      <c r="H2546" s="786" t="s">
        <v>1573</v>
      </c>
      <c r="J2546" s="786">
        <v>1</v>
      </c>
      <c r="K2546" s="786">
        <v>13.61</v>
      </c>
      <c r="L2546" s="796">
        <v>13.61</v>
      </c>
      <c r="M2546" s="55" t="s">
        <v>2455</v>
      </c>
    </row>
    <row r="2547" spans="1:13" ht="15">
      <c r="A2547" s="886">
        <v>45863</v>
      </c>
      <c r="B2547" s="55" t="s">
        <v>4767</v>
      </c>
      <c r="C2547" s="784">
        <v>82884</v>
      </c>
      <c r="D2547" s="784" t="s">
        <v>4469</v>
      </c>
      <c r="E2547" s="784">
        <v>130</v>
      </c>
      <c r="F2547" s="784">
        <v>4010</v>
      </c>
      <c r="G2547" s="784" t="s">
        <v>3729</v>
      </c>
      <c r="H2547" s="784" t="s">
        <v>1573</v>
      </c>
      <c r="J2547" s="784">
        <v>2</v>
      </c>
      <c r="K2547" s="784">
        <v>13.5</v>
      </c>
      <c r="L2547" s="793">
        <v>27</v>
      </c>
      <c r="M2547" s="55" t="s">
        <v>2455</v>
      </c>
    </row>
    <row r="2548" spans="1:13" ht="15">
      <c r="A2548" s="887">
        <v>45863</v>
      </c>
      <c r="B2548" s="55" t="s">
        <v>4767</v>
      </c>
      <c r="C2548" s="786">
        <v>82919</v>
      </c>
      <c r="D2548" s="786" t="s">
        <v>3199</v>
      </c>
      <c r="E2548" s="786">
        <v>90</v>
      </c>
      <c r="F2548" s="786">
        <v>4010</v>
      </c>
      <c r="G2548" s="786" t="s">
        <v>3730</v>
      </c>
      <c r="H2548" s="786" t="s">
        <v>1573</v>
      </c>
      <c r="J2548" s="786">
        <v>1</v>
      </c>
      <c r="K2548" s="786">
        <v>9.16</v>
      </c>
      <c r="L2548" s="796">
        <v>9.16</v>
      </c>
      <c r="M2548" s="55" t="s">
        <v>2455</v>
      </c>
    </row>
    <row r="2549" spans="1:13" ht="15">
      <c r="A2549" s="886">
        <v>45863</v>
      </c>
      <c r="B2549" s="55" t="s">
        <v>4767</v>
      </c>
      <c r="C2549" s="784">
        <v>81666</v>
      </c>
      <c r="D2549" s="784" t="s">
        <v>3415</v>
      </c>
      <c r="E2549" s="784">
        <v>60</v>
      </c>
      <c r="F2549" s="784">
        <v>4010</v>
      </c>
      <c r="G2549" s="784" t="s">
        <v>3434</v>
      </c>
      <c r="H2549" s="784" t="s">
        <v>1573</v>
      </c>
      <c r="J2549" s="784">
        <v>1</v>
      </c>
      <c r="K2549" s="784">
        <v>6.52</v>
      </c>
      <c r="L2549" s="793">
        <v>6.52</v>
      </c>
      <c r="M2549" s="55" t="s">
        <v>2455</v>
      </c>
    </row>
    <row r="2550" spans="1:13" ht="15">
      <c r="A2550" s="887">
        <v>45863</v>
      </c>
      <c r="B2550" s="55" t="s">
        <v>4767</v>
      </c>
      <c r="C2550" s="786">
        <v>82837</v>
      </c>
      <c r="D2550" s="786" t="s">
        <v>3053</v>
      </c>
      <c r="E2550" s="786" t="s">
        <v>2061</v>
      </c>
      <c r="F2550" s="786">
        <v>4010</v>
      </c>
      <c r="G2550" s="786" t="s">
        <v>4770</v>
      </c>
      <c r="H2550" s="786" t="s">
        <v>1573</v>
      </c>
      <c r="J2550" s="786">
        <v>1</v>
      </c>
      <c r="K2550" s="786">
        <v>8.1199999999999992</v>
      </c>
      <c r="L2550" s="796">
        <v>8.1199999999999992</v>
      </c>
      <c r="M2550" s="55" t="s">
        <v>2455</v>
      </c>
    </row>
    <row r="2551" spans="1:13" ht="15">
      <c r="A2551" s="886">
        <v>45863</v>
      </c>
      <c r="B2551" s="55" t="s">
        <v>4767</v>
      </c>
      <c r="C2551" s="784">
        <v>82778</v>
      </c>
      <c r="D2551" s="784" t="s">
        <v>3199</v>
      </c>
      <c r="E2551" s="784">
        <v>120</v>
      </c>
      <c r="F2551" s="784">
        <v>4010</v>
      </c>
      <c r="G2551" s="784" t="s">
        <v>3731</v>
      </c>
      <c r="H2551" s="784" t="s">
        <v>1573</v>
      </c>
      <c r="J2551" s="784">
        <v>1</v>
      </c>
      <c r="K2551" s="784">
        <v>6.06</v>
      </c>
      <c r="L2551" s="793">
        <v>6.06</v>
      </c>
      <c r="M2551" s="55" t="s">
        <v>2455</v>
      </c>
    </row>
    <row r="2552" spans="1:13" ht="15">
      <c r="A2552" s="886">
        <v>45864</v>
      </c>
      <c r="B2552" s="55" t="s">
        <v>4771</v>
      </c>
      <c r="C2552" s="784">
        <v>67379</v>
      </c>
      <c r="D2552" s="784" t="s">
        <v>3221</v>
      </c>
      <c r="E2552" s="784">
        <v>120</v>
      </c>
      <c r="F2552" s="784">
        <v>4010</v>
      </c>
      <c r="G2552" s="784" t="s">
        <v>2396</v>
      </c>
      <c r="H2552" s="784" t="s">
        <v>1573</v>
      </c>
      <c r="J2552" s="784">
        <v>1</v>
      </c>
      <c r="K2552" s="784">
        <v>3.99</v>
      </c>
      <c r="L2552" s="793">
        <v>3.99</v>
      </c>
      <c r="M2552" s="55" t="s">
        <v>2455</v>
      </c>
    </row>
    <row r="2553" spans="1:13" ht="15">
      <c r="A2553" s="887">
        <v>45864</v>
      </c>
      <c r="B2553" s="55" t="s">
        <v>4771</v>
      </c>
      <c r="C2553" s="786">
        <v>43205</v>
      </c>
      <c r="D2553" s="786" t="s">
        <v>3023</v>
      </c>
      <c r="E2553" s="786">
        <v>90</v>
      </c>
      <c r="F2553" s="786">
        <v>4010</v>
      </c>
      <c r="G2553" s="786" t="s">
        <v>3957</v>
      </c>
      <c r="H2553" s="786" t="s">
        <v>1573</v>
      </c>
      <c r="J2553" s="786">
        <v>1</v>
      </c>
      <c r="K2553" s="786">
        <v>3.05</v>
      </c>
      <c r="L2553" s="796">
        <v>3.05</v>
      </c>
      <c r="M2553" s="55" t="s">
        <v>2455</v>
      </c>
    </row>
    <row r="2554" spans="1:13" ht="15">
      <c r="A2554" s="886">
        <v>45864</v>
      </c>
      <c r="B2554" s="55" t="s">
        <v>4771</v>
      </c>
      <c r="C2554" s="784">
        <v>82904</v>
      </c>
      <c r="D2554" s="784" t="s">
        <v>2879</v>
      </c>
      <c r="E2554" s="784">
        <v>70</v>
      </c>
      <c r="F2554" s="784">
        <v>4010</v>
      </c>
      <c r="G2554" s="784" t="s">
        <v>3958</v>
      </c>
      <c r="H2554" s="784" t="s">
        <v>1573</v>
      </c>
      <c r="J2554" s="784">
        <v>1</v>
      </c>
      <c r="K2554" s="784">
        <v>9.44</v>
      </c>
      <c r="L2554" s="793">
        <v>9.44</v>
      </c>
      <c r="M2554" s="55" t="s">
        <v>2455</v>
      </c>
    </row>
    <row r="2555" spans="1:13" ht="15">
      <c r="A2555" s="887">
        <v>45864</v>
      </c>
      <c r="B2555" s="55" t="s">
        <v>4771</v>
      </c>
      <c r="C2555" s="786">
        <v>81575</v>
      </c>
      <c r="D2555" s="786" t="s">
        <v>2560</v>
      </c>
      <c r="E2555" s="786">
        <v>60</v>
      </c>
      <c r="F2555" s="786">
        <v>4010</v>
      </c>
      <c r="G2555" s="786" t="s">
        <v>3737</v>
      </c>
      <c r="H2555" s="786" t="s">
        <v>1573</v>
      </c>
      <c r="J2555" s="786">
        <v>1</v>
      </c>
      <c r="K2555" s="786">
        <v>6.64</v>
      </c>
      <c r="L2555" s="796">
        <v>6.64</v>
      </c>
      <c r="M2555" s="55" t="s">
        <v>2455</v>
      </c>
    </row>
    <row r="2556" spans="1:13" ht="15">
      <c r="A2556" s="886">
        <v>45864</v>
      </c>
      <c r="B2556" s="55" t="s">
        <v>4771</v>
      </c>
      <c r="C2556" s="784">
        <v>83056</v>
      </c>
      <c r="D2556" s="784">
        <v>15</v>
      </c>
      <c r="E2556" s="784">
        <v>100</v>
      </c>
      <c r="F2556" s="784">
        <v>4010</v>
      </c>
      <c r="G2556" s="784" t="s">
        <v>3738</v>
      </c>
      <c r="H2556" s="784" t="s">
        <v>1573</v>
      </c>
      <c r="J2556" s="784">
        <v>1</v>
      </c>
      <c r="K2556" s="784">
        <v>4.8099999999999996</v>
      </c>
      <c r="L2556" s="793">
        <v>4.8099999999999996</v>
      </c>
      <c r="M2556" s="55" t="s">
        <v>2455</v>
      </c>
    </row>
    <row r="2557" spans="1:13" ht="15">
      <c r="A2557" s="887">
        <v>45864</v>
      </c>
      <c r="B2557" s="55" t="s">
        <v>4771</v>
      </c>
      <c r="C2557" s="786">
        <v>83099</v>
      </c>
      <c r="D2557" s="786" t="s">
        <v>3099</v>
      </c>
      <c r="E2557" s="786">
        <v>140</v>
      </c>
      <c r="F2557" s="786">
        <v>4010</v>
      </c>
      <c r="G2557" s="786" t="s">
        <v>3741</v>
      </c>
      <c r="H2557" s="786" t="s">
        <v>1573</v>
      </c>
      <c r="J2557" s="786">
        <v>1</v>
      </c>
      <c r="K2557" s="786">
        <v>9.2100000000000009</v>
      </c>
      <c r="L2557" s="796">
        <v>9.2100000000000009</v>
      </c>
      <c r="M2557" s="55" t="s">
        <v>2455</v>
      </c>
    </row>
    <row r="2558" spans="1:13" ht="15">
      <c r="A2558" s="886">
        <v>45864</v>
      </c>
      <c r="B2558" s="55" t="s">
        <v>4771</v>
      </c>
      <c r="C2558" s="784">
        <v>58661</v>
      </c>
      <c r="D2558" s="784" t="s">
        <v>3008</v>
      </c>
      <c r="E2558" s="784" t="s">
        <v>2061</v>
      </c>
      <c r="F2558" s="784">
        <v>4010</v>
      </c>
      <c r="G2558" s="784" t="s">
        <v>3742</v>
      </c>
      <c r="H2558" s="784" t="s">
        <v>1573</v>
      </c>
      <c r="J2558" s="784">
        <v>1</v>
      </c>
      <c r="K2558" s="784">
        <v>7.48</v>
      </c>
      <c r="L2558" s="793">
        <v>7.48</v>
      </c>
      <c r="M2558" s="55" t="s">
        <v>2455</v>
      </c>
    </row>
    <row r="2559" spans="1:13" ht="15">
      <c r="A2559" s="887">
        <v>45864</v>
      </c>
      <c r="B2559" s="55" t="s">
        <v>4771</v>
      </c>
      <c r="C2559" s="786">
        <v>81378</v>
      </c>
      <c r="D2559" s="786" t="s">
        <v>2541</v>
      </c>
      <c r="E2559" s="786">
        <v>110</v>
      </c>
      <c r="F2559" s="786">
        <v>4010</v>
      </c>
      <c r="G2559" s="786" t="s">
        <v>3931</v>
      </c>
      <c r="H2559" s="786" t="s">
        <v>1573</v>
      </c>
      <c r="J2559" s="786">
        <v>1</v>
      </c>
      <c r="K2559" s="786">
        <v>5.05</v>
      </c>
      <c r="L2559" s="796">
        <v>5.05</v>
      </c>
      <c r="M2559" s="55" t="s">
        <v>2455</v>
      </c>
    </row>
    <row r="2560" spans="1:13" ht="15">
      <c r="A2560" s="886">
        <v>45865</v>
      </c>
      <c r="B2560" s="55" t="s">
        <v>4772</v>
      </c>
      <c r="C2560" s="784">
        <v>65642</v>
      </c>
      <c r="D2560" s="784" t="s">
        <v>2476</v>
      </c>
      <c r="E2560" s="784">
        <v>100</v>
      </c>
      <c r="F2560" s="784">
        <v>4010</v>
      </c>
      <c r="G2560" s="784" t="s">
        <v>4773</v>
      </c>
      <c r="H2560" s="784" t="s">
        <v>1573</v>
      </c>
      <c r="J2560" s="784">
        <v>1</v>
      </c>
      <c r="K2560" s="784">
        <v>5.64</v>
      </c>
      <c r="L2560" s="793">
        <v>5.64</v>
      </c>
      <c r="M2560" s="55" t="s">
        <v>2455</v>
      </c>
    </row>
    <row r="2561" spans="1:14" ht="15">
      <c r="A2561" s="887">
        <v>45865</v>
      </c>
      <c r="B2561" s="55" t="s">
        <v>4772</v>
      </c>
      <c r="C2561" s="786">
        <v>82590</v>
      </c>
      <c r="D2561" s="786" t="s">
        <v>3914</v>
      </c>
      <c r="E2561" s="786">
        <v>130</v>
      </c>
      <c r="F2561" s="786">
        <v>4010</v>
      </c>
      <c r="G2561" s="786" t="s">
        <v>4507</v>
      </c>
      <c r="H2561" s="786" t="s">
        <v>1573</v>
      </c>
      <c r="J2561" s="786">
        <v>1</v>
      </c>
      <c r="K2561" s="786">
        <v>6.06</v>
      </c>
      <c r="L2561" s="796">
        <v>6.06</v>
      </c>
      <c r="M2561" s="55" t="s">
        <v>2455</v>
      </c>
    </row>
    <row r="2562" spans="1:14" ht="15">
      <c r="A2562" s="886">
        <v>45865</v>
      </c>
      <c r="B2562" s="55" t="s">
        <v>4772</v>
      </c>
      <c r="C2562" s="784">
        <v>81339</v>
      </c>
      <c r="D2562" s="784" t="s">
        <v>3193</v>
      </c>
      <c r="E2562" s="784">
        <v>140</v>
      </c>
      <c r="F2562" s="784">
        <v>4010</v>
      </c>
      <c r="G2562" s="784" t="s">
        <v>4509</v>
      </c>
      <c r="H2562" s="784" t="s">
        <v>1573</v>
      </c>
      <c r="J2562" s="784">
        <v>1</v>
      </c>
      <c r="K2562" s="784">
        <v>5.71</v>
      </c>
      <c r="L2562" s="793">
        <v>5.71</v>
      </c>
      <c r="M2562" s="55" t="s">
        <v>2455</v>
      </c>
    </row>
    <row r="2563" spans="1:14" ht="15">
      <c r="A2563" s="887">
        <v>45865</v>
      </c>
      <c r="B2563" s="55" t="s">
        <v>4772</v>
      </c>
      <c r="C2563" s="786">
        <v>65642</v>
      </c>
      <c r="D2563" s="786" t="s">
        <v>2476</v>
      </c>
      <c r="E2563" s="786">
        <v>100</v>
      </c>
      <c r="F2563" s="786">
        <v>4010</v>
      </c>
      <c r="G2563" s="786" t="s">
        <v>4511</v>
      </c>
      <c r="H2563" s="786" t="s">
        <v>1573</v>
      </c>
      <c r="J2563" s="786">
        <v>1</v>
      </c>
      <c r="K2563" s="786">
        <v>5.64</v>
      </c>
      <c r="L2563" s="796">
        <v>5.64</v>
      </c>
      <c r="M2563" s="55" t="s">
        <v>2455</v>
      </c>
    </row>
    <row r="2564" spans="1:14" ht="15">
      <c r="A2564" s="886">
        <v>45865</v>
      </c>
      <c r="B2564" s="55" t="s">
        <v>4772</v>
      </c>
      <c r="C2564" s="784">
        <v>81928</v>
      </c>
      <c r="D2564" s="784" t="s">
        <v>3043</v>
      </c>
      <c r="E2564" s="784">
        <v>140</v>
      </c>
      <c r="F2564" s="784">
        <v>4010</v>
      </c>
      <c r="G2564" s="784" t="s">
        <v>4512</v>
      </c>
      <c r="H2564" s="784" t="s">
        <v>1573</v>
      </c>
      <c r="J2564" s="784">
        <v>1</v>
      </c>
      <c r="K2564" s="784">
        <v>4.97</v>
      </c>
      <c r="L2564" s="793">
        <v>4.97</v>
      </c>
      <c r="M2564" s="55" t="s">
        <v>2455</v>
      </c>
    </row>
    <row r="2565" spans="1:14" ht="15">
      <c r="A2565" s="887">
        <v>45865</v>
      </c>
      <c r="B2565" s="55" t="s">
        <v>4772</v>
      </c>
      <c r="C2565" s="786">
        <v>83100</v>
      </c>
      <c r="D2565" s="786" t="s">
        <v>3287</v>
      </c>
      <c r="E2565" s="786">
        <v>110</v>
      </c>
      <c r="F2565" s="786">
        <v>4010</v>
      </c>
      <c r="G2565" s="786" t="s">
        <v>4513</v>
      </c>
      <c r="H2565" s="786" t="s">
        <v>1573</v>
      </c>
      <c r="J2565" s="786">
        <v>1</v>
      </c>
      <c r="K2565" s="786">
        <v>8.98</v>
      </c>
      <c r="L2565" s="796">
        <v>8.98</v>
      </c>
      <c r="M2565" s="55" t="s">
        <v>2455</v>
      </c>
    </row>
    <row r="2566" spans="1:14" ht="15">
      <c r="A2566" s="886">
        <v>45865</v>
      </c>
      <c r="B2566" s="55" t="s">
        <v>4772</v>
      </c>
      <c r="C2566" s="784">
        <v>81470</v>
      </c>
      <c r="D2566" s="784" t="s">
        <v>3337</v>
      </c>
      <c r="E2566" s="784">
        <v>85</v>
      </c>
      <c r="F2566" s="784">
        <v>4010</v>
      </c>
      <c r="G2566" s="784" t="s">
        <v>4514</v>
      </c>
      <c r="H2566" s="784" t="s">
        <v>1573</v>
      </c>
      <c r="J2566" s="784">
        <v>1</v>
      </c>
      <c r="K2566" s="784">
        <v>3.88</v>
      </c>
      <c r="L2566" s="793">
        <v>3.88</v>
      </c>
      <c r="M2566" s="55" t="s">
        <v>2455</v>
      </c>
    </row>
    <row r="2567" spans="1:14" ht="15">
      <c r="A2567" s="887">
        <v>45865</v>
      </c>
      <c r="B2567" s="55" t="s">
        <v>4772</v>
      </c>
      <c r="C2567" s="786">
        <v>81339</v>
      </c>
      <c r="D2567" s="786" t="s">
        <v>3412</v>
      </c>
      <c r="E2567" s="786">
        <v>130</v>
      </c>
      <c r="F2567" s="786">
        <v>4010</v>
      </c>
      <c r="G2567" s="786" t="s">
        <v>4774</v>
      </c>
      <c r="H2567" s="786" t="s">
        <v>1573</v>
      </c>
      <c r="J2567" s="786">
        <v>1</v>
      </c>
      <c r="K2567" s="786">
        <v>5.55</v>
      </c>
      <c r="L2567" s="796">
        <v>5.55</v>
      </c>
      <c r="M2567" s="55" t="s">
        <v>2455</v>
      </c>
    </row>
    <row r="2568" spans="1:14" ht="15">
      <c r="A2568" s="886">
        <v>45865</v>
      </c>
      <c r="B2568" s="55" t="s">
        <v>4772</v>
      </c>
      <c r="C2568" s="784">
        <v>67862</v>
      </c>
      <c r="D2568" s="784" t="s">
        <v>3378</v>
      </c>
      <c r="E2568" s="784">
        <v>120</v>
      </c>
      <c r="F2568" s="784">
        <v>4010</v>
      </c>
      <c r="G2568" s="784" t="s">
        <v>4775</v>
      </c>
      <c r="H2568" s="784" t="s">
        <v>1573</v>
      </c>
      <c r="J2568" s="784">
        <v>1</v>
      </c>
      <c r="K2568" s="784">
        <v>5.47</v>
      </c>
      <c r="L2568" s="793">
        <v>5.47</v>
      </c>
      <c r="M2568" s="55" t="s">
        <v>2455</v>
      </c>
    </row>
    <row r="2569" spans="1:14" ht="15">
      <c r="A2569" s="887">
        <v>45865</v>
      </c>
      <c r="B2569" s="55" t="s">
        <v>4772</v>
      </c>
      <c r="C2569" s="786">
        <v>83507</v>
      </c>
      <c r="D2569" s="786" t="s">
        <v>2485</v>
      </c>
      <c r="E2569" s="786">
        <v>120</v>
      </c>
      <c r="F2569" s="786">
        <v>4010</v>
      </c>
      <c r="G2569" s="786" t="s">
        <v>4776</v>
      </c>
      <c r="H2569" s="786" t="s">
        <v>1573</v>
      </c>
      <c r="J2569" s="786">
        <v>2</v>
      </c>
      <c r="K2569" s="786">
        <v>5.29</v>
      </c>
      <c r="L2569" s="796">
        <v>10.58</v>
      </c>
      <c r="M2569" s="55" t="s">
        <v>2455</v>
      </c>
    </row>
    <row r="2570" spans="1:14" ht="15">
      <c r="A2570" s="783">
        <v>45865</v>
      </c>
      <c r="B2570" s="784" t="s">
        <v>4777</v>
      </c>
      <c r="C2570" s="784">
        <v>67862</v>
      </c>
      <c r="D2570" s="784" t="s">
        <v>3766</v>
      </c>
      <c r="E2570" s="784">
        <v>120</v>
      </c>
      <c r="F2570" s="784">
        <v>4010</v>
      </c>
      <c r="G2570" s="784" t="s">
        <v>4778</v>
      </c>
      <c r="H2570" s="784" t="s">
        <v>1573</v>
      </c>
      <c r="I2570" s="797"/>
      <c r="J2570" s="784">
        <v>-14</v>
      </c>
      <c r="K2570" s="784">
        <v>5.47</v>
      </c>
      <c r="L2570" s="793">
        <v>-76.58</v>
      </c>
      <c r="M2570" s="55" t="s">
        <v>2547</v>
      </c>
      <c r="N2570" s="788" t="s">
        <v>4779</v>
      </c>
    </row>
    <row r="2571" spans="1:14" ht="15">
      <c r="A2571" s="886">
        <v>45865</v>
      </c>
      <c r="B2571" s="55" t="s">
        <v>4780</v>
      </c>
      <c r="C2571" s="784">
        <v>81672</v>
      </c>
      <c r="D2571" s="784" t="s">
        <v>2905</v>
      </c>
      <c r="E2571" s="784">
        <v>110</v>
      </c>
      <c r="F2571" s="784">
        <v>4010</v>
      </c>
      <c r="G2571" s="784" t="s">
        <v>4497</v>
      </c>
      <c r="H2571" s="784" t="s">
        <v>1573</v>
      </c>
      <c r="J2571" s="784">
        <v>1</v>
      </c>
      <c r="K2571" s="784">
        <v>8.66</v>
      </c>
      <c r="L2571" s="793">
        <v>8.66</v>
      </c>
      <c r="M2571" s="55" t="s">
        <v>2455</v>
      </c>
    </row>
    <row r="2572" spans="1:14" ht="15">
      <c r="A2572" s="887">
        <v>45865</v>
      </c>
      <c r="B2572" s="55" t="s">
        <v>4780</v>
      </c>
      <c r="C2572" s="786">
        <v>82775</v>
      </c>
      <c r="D2572" s="786" t="s">
        <v>3109</v>
      </c>
      <c r="E2572" s="786">
        <v>130</v>
      </c>
      <c r="F2572" s="786">
        <v>4010</v>
      </c>
      <c r="G2572" s="786" t="s">
        <v>4499</v>
      </c>
      <c r="H2572" s="786" t="s">
        <v>1573</v>
      </c>
      <c r="J2572" s="786">
        <v>1</v>
      </c>
      <c r="K2572" s="786">
        <v>5.51</v>
      </c>
      <c r="L2572" s="796">
        <v>5.51</v>
      </c>
      <c r="M2572" s="55" t="s">
        <v>2455</v>
      </c>
    </row>
    <row r="2573" spans="1:14" ht="15">
      <c r="A2573" s="886">
        <v>45865</v>
      </c>
      <c r="B2573" s="55" t="s">
        <v>4780</v>
      </c>
      <c r="C2573" s="784">
        <v>82837</v>
      </c>
      <c r="D2573" s="784" t="s">
        <v>2911</v>
      </c>
      <c r="E2573" s="784" t="s">
        <v>289</v>
      </c>
      <c r="F2573" s="784">
        <v>4010</v>
      </c>
      <c r="G2573" s="784" t="s">
        <v>4500</v>
      </c>
      <c r="H2573" s="784" t="s">
        <v>1573</v>
      </c>
      <c r="J2573" s="784">
        <v>1</v>
      </c>
      <c r="K2573" s="784">
        <v>8.1199999999999992</v>
      </c>
      <c r="L2573" s="793">
        <v>8.1199999999999992</v>
      </c>
      <c r="M2573" s="55" t="s">
        <v>2455</v>
      </c>
    </row>
    <row r="2574" spans="1:14" ht="15">
      <c r="A2574" s="887">
        <v>45865</v>
      </c>
      <c r="B2574" s="55" t="s">
        <v>4780</v>
      </c>
      <c r="C2574" s="786">
        <v>83101</v>
      </c>
      <c r="D2574" s="786" t="s">
        <v>4316</v>
      </c>
      <c r="E2574" s="786">
        <v>90</v>
      </c>
      <c r="F2574" s="786">
        <v>4010</v>
      </c>
      <c r="G2574" s="786" t="s">
        <v>4502</v>
      </c>
      <c r="H2574" s="786" t="s">
        <v>1573</v>
      </c>
      <c r="J2574" s="786">
        <v>1</v>
      </c>
      <c r="K2574" s="786">
        <v>5.92</v>
      </c>
      <c r="L2574" s="796">
        <v>5.92</v>
      </c>
      <c r="M2574" s="55" t="s">
        <v>2455</v>
      </c>
    </row>
    <row r="2575" spans="1:14" ht="15">
      <c r="A2575" s="886">
        <v>45865</v>
      </c>
      <c r="B2575" s="55" t="s">
        <v>4780</v>
      </c>
      <c r="C2575" s="784">
        <v>67550</v>
      </c>
      <c r="D2575" s="784" t="s">
        <v>3292</v>
      </c>
      <c r="E2575" s="784">
        <v>75</v>
      </c>
      <c r="F2575" s="784">
        <v>4010</v>
      </c>
      <c r="G2575" s="784" t="s">
        <v>4781</v>
      </c>
      <c r="H2575" s="784" t="s">
        <v>1573</v>
      </c>
      <c r="J2575" s="784">
        <v>1</v>
      </c>
      <c r="K2575" s="784">
        <v>5.86</v>
      </c>
      <c r="L2575" s="793">
        <v>5.86</v>
      </c>
      <c r="M2575" s="55" t="s">
        <v>2455</v>
      </c>
    </row>
    <row r="2576" spans="1:14" ht="15">
      <c r="A2576" s="887">
        <v>45865</v>
      </c>
      <c r="B2576" s="55" t="s">
        <v>4780</v>
      </c>
      <c r="C2576" s="786">
        <v>82425</v>
      </c>
      <c r="D2576" s="786" t="s">
        <v>4782</v>
      </c>
      <c r="E2576" s="786">
        <v>85</v>
      </c>
      <c r="F2576" s="786">
        <v>4010</v>
      </c>
      <c r="G2576" s="786" t="s">
        <v>4482</v>
      </c>
      <c r="H2576" s="786" t="s">
        <v>1573</v>
      </c>
      <c r="J2576" s="786">
        <v>1</v>
      </c>
      <c r="K2576" s="786">
        <v>7.22</v>
      </c>
      <c r="L2576" s="796">
        <v>7.22</v>
      </c>
      <c r="M2576" s="55" t="s">
        <v>2455</v>
      </c>
    </row>
    <row r="2577" spans="1:13" ht="15">
      <c r="A2577" s="886">
        <v>45865</v>
      </c>
      <c r="B2577" s="55" t="s">
        <v>4780</v>
      </c>
      <c r="C2577" s="784">
        <v>82975</v>
      </c>
      <c r="D2577" s="784" t="s">
        <v>3168</v>
      </c>
      <c r="E2577" s="784">
        <v>150</v>
      </c>
      <c r="F2577" s="784">
        <v>4010</v>
      </c>
      <c r="G2577" s="784" t="s">
        <v>4485</v>
      </c>
      <c r="H2577" s="784" t="s">
        <v>1573</v>
      </c>
      <c r="J2577" s="784">
        <v>1</v>
      </c>
      <c r="K2577" s="784">
        <v>7.32</v>
      </c>
      <c r="L2577" s="793">
        <v>7.32</v>
      </c>
      <c r="M2577" s="55" t="s">
        <v>2455</v>
      </c>
    </row>
    <row r="2578" spans="1:13" ht="15">
      <c r="A2578" s="282">
        <v>45866</v>
      </c>
      <c r="B2578" s="55" t="s">
        <v>4783</v>
      </c>
      <c r="C2578" s="784">
        <v>83166</v>
      </c>
      <c r="D2578" s="784" t="s">
        <v>4784</v>
      </c>
      <c r="E2578" s="784">
        <v>110</v>
      </c>
      <c r="F2578" s="784">
        <v>4010</v>
      </c>
      <c r="G2578" s="784" t="s">
        <v>4785</v>
      </c>
      <c r="H2578" s="784" t="s">
        <v>1573</v>
      </c>
      <c r="J2578" s="55">
        <v>-1</v>
      </c>
      <c r="K2578" s="791">
        <v>11.74</v>
      </c>
      <c r="L2578" s="791">
        <v>-11.74</v>
      </c>
      <c r="M2578" s="55" t="s">
        <v>2873</v>
      </c>
    </row>
    <row r="2579" spans="1:13" ht="15">
      <c r="A2579" s="282">
        <v>45866</v>
      </c>
      <c r="B2579" s="55" t="s">
        <v>4783</v>
      </c>
      <c r="C2579" s="786">
        <v>80617</v>
      </c>
      <c r="D2579" s="786" t="s">
        <v>3754</v>
      </c>
      <c r="E2579" s="786">
        <v>85</v>
      </c>
      <c r="F2579" s="786">
        <v>4010</v>
      </c>
      <c r="G2579" s="786" t="s">
        <v>4786</v>
      </c>
      <c r="H2579" s="786" t="s">
        <v>1573</v>
      </c>
      <c r="J2579" s="55">
        <v>-1</v>
      </c>
      <c r="K2579" s="791">
        <v>6.13</v>
      </c>
      <c r="L2579" s="791">
        <v>-6.13</v>
      </c>
      <c r="M2579" s="55" t="s">
        <v>2873</v>
      </c>
    </row>
    <row r="2580" spans="1:13" ht="15">
      <c r="A2580" s="282">
        <v>45866</v>
      </c>
      <c r="B2580" s="55" t="s">
        <v>4783</v>
      </c>
      <c r="C2580" s="784">
        <v>67862</v>
      </c>
      <c r="D2580" s="784" t="s">
        <v>4787</v>
      </c>
      <c r="E2580" s="784">
        <v>130</v>
      </c>
      <c r="F2580" s="784">
        <v>4010</v>
      </c>
      <c r="G2580" s="784" t="s">
        <v>4788</v>
      </c>
      <c r="H2580" s="784" t="s">
        <v>1573</v>
      </c>
      <c r="J2580" s="55">
        <v>-1</v>
      </c>
      <c r="K2580" s="791">
        <v>5.47</v>
      </c>
      <c r="L2580" s="791">
        <v>-5.47</v>
      </c>
      <c r="M2580" s="55" t="s">
        <v>2873</v>
      </c>
    </row>
    <row r="2581" spans="1:13" ht="15">
      <c r="A2581" s="282">
        <v>45866</v>
      </c>
      <c r="B2581" s="55" t="s">
        <v>4783</v>
      </c>
      <c r="C2581" s="786">
        <v>81316</v>
      </c>
      <c r="D2581" s="786" t="s">
        <v>2394</v>
      </c>
      <c r="E2581" s="786">
        <v>90</v>
      </c>
      <c r="F2581" s="786">
        <v>4010</v>
      </c>
      <c r="G2581" s="786" t="s">
        <v>4789</v>
      </c>
      <c r="H2581" s="786" t="s">
        <v>1573</v>
      </c>
      <c r="J2581" s="55">
        <v>-1</v>
      </c>
      <c r="K2581" s="791">
        <v>8.14</v>
      </c>
      <c r="L2581" s="791">
        <v>-8.14</v>
      </c>
      <c r="M2581" s="55" t="s">
        <v>2873</v>
      </c>
    </row>
    <row r="2582" spans="1:13" ht="15">
      <c r="A2582" s="282">
        <v>45866</v>
      </c>
      <c r="B2582" s="55" t="s">
        <v>4790</v>
      </c>
      <c r="C2582" s="784">
        <v>82778</v>
      </c>
      <c r="D2582" s="784" t="s">
        <v>2290</v>
      </c>
      <c r="E2582" s="784">
        <v>120</v>
      </c>
      <c r="F2582" s="784">
        <v>4010</v>
      </c>
      <c r="G2582" s="784" t="s">
        <v>4630</v>
      </c>
      <c r="H2582" s="784" t="s">
        <v>1573</v>
      </c>
      <c r="J2582" s="784">
        <v>1</v>
      </c>
      <c r="K2582" s="784">
        <v>6.06</v>
      </c>
      <c r="L2582" s="784">
        <v>6.06</v>
      </c>
      <c r="M2582" s="55" t="s">
        <v>2287</v>
      </c>
    </row>
    <row r="2583" spans="1:13" ht="15">
      <c r="A2583" s="282">
        <v>45866</v>
      </c>
      <c r="B2583" s="55" t="s">
        <v>4790</v>
      </c>
      <c r="C2583" s="786">
        <v>82917</v>
      </c>
      <c r="D2583" s="786" t="s">
        <v>3161</v>
      </c>
      <c r="E2583" s="786">
        <v>130</v>
      </c>
      <c r="F2583" s="786">
        <v>4010</v>
      </c>
      <c r="G2583" s="786" t="s">
        <v>4791</v>
      </c>
      <c r="H2583" s="786" t="s">
        <v>1573</v>
      </c>
      <c r="J2583" s="786">
        <v>-1</v>
      </c>
      <c r="K2583" s="786">
        <v>8.33</v>
      </c>
      <c r="L2583" s="786">
        <v>-8.33</v>
      </c>
      <c r="M2583" s="55" t="s">
        <v>2287</v>
      </c>
    </row>
    <row r="2584" spans="1:13" ht="15">
      <c r="A2584" s="282">
        <v>45866</v>
      </c>
      <c r="B2584" s="55" t="s">
        <v>4792</v>
      </c>
      <c r="C2584" s="784">
        <v>66930</v>
      </c>
      <c r="D2584" s="784" t="s">
        <v>3930</v>
      </c>
      <c r="E2584" s="784">
        <v>85</v>
      </c>
      <c r="F2584" s="784">
        <v>4010</v>
      </c>
      <c r="G2584" s="784" t="s">
        <v>4793</v>
      </c>
      <c r="H2584" s="784" t="s">
        <v>1573</v>
      </c>
      <c r="J2584" s="55">
        <v>-1</v>
      </c>
      <c r="K2584" s="791">
        <v>11.03</v>
      </c>
      <c r="L2584" s="791">
        <v>-11.03</v>
      </c>
      <c r="M2584" s="55" t="s">
        <v>2967</v>
      </c>
    </row>
    <row r="2585" spans="1:13" ht="15">
      <c r="A2585" s="282">
        <v>45866</v>
      </c>
      <c r="B2585" s="55" t="s">
        <v>4794</v>
      </c>
      <c r="C2585" s="784">
        <v>68010</v>
      </c>
      <c r="D2585" s="784" t="s">
        <v>4795</v>
      </c>
      <c r="E2585" s="784">
        <v>100</v>
      </c>
      <c r="F2585" s="784">
        <v>4010</v>
      </c>
      <c r="G2585" s="784" t="s">
        <v>4537</v>
      </c>
      <c r="H2585" s="784" t="s">
        <v>351</v>
      </c>
      <c r="I2585" s="797">
        <v>1</v>
      </c>
      <c r="J2585" s="784">
        <v>1</v>
      </c>
      <c r="K2585" s="793">
        <v>6.26</v>
      </c>
      <c r="L2585" s="784">
        <v>6.26</v>
      </c>
      <c r="M2585" s="55" t="s">
        <v>3067</v>
      </c>
    </row>
    <row r="2586" spans="1:13" ht="15">
      <c r="A2586" s="282">
        <v>45866</v>
      </c>
      <c r="B2586" s="55" t="s">
        <v>4794</v>
      </c>
      <c r="C2586" s="786">
        <v>82834</v>
      </c>
      <c r="D2586" s="786" t="s">
        <v>4796</v>
      </c>
      <c r="E2586" s="786" t="s">
        <v>3950</v>
      </c>
      <c r="F2586" s="786">
        <v>4010</v>
      </c>
      <c r="G2586" s="786" t="s">
        <v>4537</v>
      </c>
      <c r="H2586" s="786" t="s">
        <v>351</v>
      </c>
      <c r="I2586" s="798">
        <v>1</v>
      </c>
      <c r="J2586" s="786">
        <v>1</v>
      </c>
      <c r="K2586" s="796">
        <v>28.87</v>
      </c>
      <c r="L2586" s="786">
        <v>28.87</v>
      </c>
      <c r="M2586" s="55" t="s">
        <v>3067</v>
      </c>
    </row>
    <row r="2587" spans="1:13" ht="15">
      <c r="A2587" s="282">
        <v>45866</v>
      </c>
      <c r="B2587" s="55" t="s">
        <v>4794</v>
      </c>
      <c r="C2587" s="784">
        <v>83539</v>
      </c>
      <c r="D2587" s="784" t="s">
        <v>2292</v>
      </c>
      <c r="E2587" s="784">
        <v>60</v>
      </c>
      <c r="F2587" s="784">
        <v>4010</v>
      </c>
      <c r="G2587" s="784" t="s">
        <v>4537</v>
      </c>
      <c r="H2587" s="784" t="s">
        <v>351</v>
      </c>
      <c r="I2587" s="797">
        <v>1</v>
      </c>
      <c r="J2587" s="784">
        <v>1</v>
      </c>
      <c r="K2587" s="793">
        <v>19.059999999999999</v>
      </c>
      <c r="L2587" s="784">
        <v>19.059999999999999</v>
      </c>
      <c r="M2587" s="55" t="s">
        <v>3067</v>
      </c>
    </row>
    <row r="2588" spans="1:13" ht="15">
      <c r="A2588" s="282">
        <v>45867</v>
      </c>
      <c r="B2588" s="55" t="s">
        <v>4797</v>
      </c>
      <c r="C2588" s="784">
        <v>66716</v>
      </c>
      <c r="D2588" s="784" t="s">
        <v>4798</v>
      </c>
      <c r="E2588" s="784">
        <v>100</v>
      </c>
      <c r="F2588" s="784">
        <v>4010</v>
      </c>
      <c r="G2588" s="784" t="s">
        <v>4799</v>
      </c>
      <c r="H2588" s="784" t="s">
        <v>1573</v>
      </c>
      <c r="J2588" s="55">
        <v>-55</v>
      </c>
      <c r="K2588" s="791">
        <v>4.55</v>
      </c>
      <c r="L2588" s="791">
        <v>-250.25</v>
      </c>
      <c r="M2588" s="55" t="s">
        <v>2547</v>
      </c>
    </row>
    <row r="2589" spans="1:13" ht="15">
      <c r="A2589" s="282">
        <v>45867</v>
      </c>
      <c r="B2589" s="55" t="s">
        <v>4797</v>
      </c>
      <c r="C2589" s="786">
        <v>66716</v>
      </c>
      <c r="D2589" s="786" t="s">
        <v>4798</v>
      </c>
      <c r="E2589" s="786">
        <v>110</v>
      </c>
      <c r="F2589" s="786">
        <v>4010</v>
      </c>
      <c r="G2589" s="786" t="s">
        <v>4800</v>
      </c>
      <c r="H2589" s="786" t="s">
        <v>1573</v>
      </c>
      <c r="J2589" s="55">
        <v>55</v>
      </c>
      <c r="K2589" s="791">
        <v>4.55</v>
      </c>
      <c r="L2589" s="791">
        <v>250.25</v>
      </c>
      <c r="M2589" s="55" t="s">
        <v>2547</v>
      </c>
    </row>
    <row r="2590" spans="1:13" ht="15">
      <c r="A2590" s="282">
        <v>45867</v>
      </c>
      <c r="B2590" s="55" t="s">
        <v>4801</v>
      </c>
      <c r="C2590" s="784">
        <v>67379</v>
      </c>
      <c r="D2590" s="784" t="s">
        <v>3287</v>
      </c>
      <c r="E2590" s="784">
        <v>140</v>
      </c>
      <c r="F2590" s="784">
        <v>4010</v>
      </c>
      <c r="G2590" s="784" t="s">
        <v>4802</v>
      </c>
      <c r="H2590" s="784" t="s">
        <v>1573</v>
      </c>
      <c r="J2590" s="784">
        <v>1</v>
      </c>
      <c r="K2590" s="784">
        <v>3.99</v>
      </c>
      <c r="L2590" s="784">
        <v>3.99</v>
      </c>
      <c r="M2590" s="55" t="s">
        <v>2455</v>
      </c>
    </row>
    <row r="2591" spans="1:13" ht="15">
      <c r="A2591" s="282">
        <v>45867</v>
      </c>
      <c r="B2591" s="55" t="s">
        <v>4801</v>
      </c>
      <c r="C2591" s="786">
        <v>83108</v>
      </c>
      <c r="D2591" s="786" t="s">
        <v>3035</v>
      </c>
      <c r="E2591" s="786">
        <v>120</v>
      </c>
      <c r="F2591" s="786">
        <v>4010</v>
      </c>
      <c r="G2591" s="786" t="s">
        <v>4803</v>
      </c>
      <c r="H2591" s="786" t="s">
        <v>1573</v>
      </c>
      <c r="J2591" s="786">
        <v>1</v>
      </c>
      <c r="K2591" s="786">
        <v>6.2</v>
      </c>
      <c r="L2591" s="786">
        <v>6.2</v>
      </c>
      <c r="M2591" s="55" t="s">
        <v>2455</v>
      </c>
    </row>
    <row r="2592" spans="1:13" ht="15">
      <c r="A2592" s="282">
        <v>45867</v>
      </c>
      <c r="B2592" s="55" t="s">
        <v>4801</v>
      </c>
      <c r="C2592" s="784">
        <v>82598</v>
      </c>
      <c r="D2592" s="784" t="s">
        <v>2536</v>
      </c>
      <c r="E2592" s="784">
        <v>110</v>
      </c>
      <c r="F2592" s="784">
        <v>4010</v>
      </c>
      <c r="G2592" s="784" t="s">
        <v>3003</v>
      </c>
      <c r="H2592" s="784" t="s">
        <v>1573</v>
      </c>
      <c r="J2592" s="784">
        <v>1</v>
      </c>
      <c r="K2592" s="784">
        <v>10.02</v>
      </c>
      <c r="L2592" s="784">
        <v>10.02</v>
      </c>
      <c r="M2592" s="55" t="s">
        <v>2455</v>
      </c>
    </row>
    <row r="2593" spans="1:13" ht="15">
      <c r="A2593" s="282">
        <v>45867</v>
      </c>
      <c r="B2593" s="55" t="s">
        <v>4801</v>
      </c>
      <c r="C2593" s="786">
        <v>82677</v>
      </c>
      <c r="D2593" s="786" t="s">
        <v>3073</v>
      </c>
      <c r="E2593" s="786">
        <v>100</v>
      </c>
      <c r="F2593" s="786">
        <v>4010</v>
      </c>
      <c r="G2593" s="786" t="s">
        <v>4804</v>
      </c>
      <c r="H2593" s="786" t="s">
        <v>1573</v>
      </c>
      <c r="J2593" s="786">
        <v>1</v>
      </c>
      <c r="K2593" s="786">
        <v>3.52</v>
      </c>
      <c r="L2593" s="786">
        <v>3.52</v>
      </c>
      <c r="M2593" s="55" t="s">
        <v>2455</v>
      </c>
    </row>
    <row r="2594" spans="1:13" ht="15">
      <c r="A2594" s="282">
        <v>45867</v>
      </c>
      <c r="B2594" s="55" t="s">
        <v>4801</v>
      </c>
      <c r="C2594" s="784">
        <v>83059</v>
      </c>
      <c r="D2594" s="784" t="s">
        <v>4180</v>
      </c>
      <c r="E2594" s="784">
        <v>140</v>
      </c>
      <c r="F2594" s="784">
        <v>4010</v>
      </c>
      <c r="G2594" s="784" t="s">
        <v>4805</v>
      </c>
      <c r="H2594" s="784" t="s">
        <v>1573</v>
      </c>
      <c r="J2594" s="784">
        <v>1</v>
      </c>
      <c r="K2594" s="784">
        <v>4.04</v>
      </c>
      <c r="L2594" s="784">
        <v>4.04</v>
      </c>
      <c r="M2594" s="55" t="s">
        <v>2455</v>
      </c>
    </row>
    <row r="2595" spans="1:13" ht="15">
      <c r="A2595" s="282">
        <v>45867</v>
      </c>
      <c r="B2595" s="55" t="s">
        <v>4801</v>
      </c>
      <c r="C2595" s="786">
        <v>82098</v>
      </c>
      <c r="D2595" s="786" t="s">
        <v>2600</v>
      </c>
      <c r="E2595" s="786">
        <v>130</v>
      </c>
      <c r="F2595" s="786">
        <v>4010</v>
      </c>
      <c r="G2595" s="786" t="s">
        <v>4806</v>
      </c>
      <c r="H2595" s="786" t="s">
        <v>1573</v>
      </c>
      <c r="J2595" s="786">
        <v>1</v>
      </c>
      <c r="K2595" s="786">
        <v>14.81</v>
      </c>
      <c r="L2595" s="786">
        <v>14.81</v>
      </c>
      <c r="M2595" s="55" t="s">
        <v>2455</v>
      </c>
    </row>
    <row r="2596" spans="1:13" ht="15">
      <c r="A2596" s="282">
        <v>45867</v>
      </c>
      <c r="B2596" s="55" t="s">
        <v>4801</v>
      </c>
      <c r="C2596" s="784">
        <v>82788</v>
      </c>
      <c r="D2596" s="784" t="s">
        <v>3676</v>
      </c>
      <c r="E2596" s="784">
        <v>100</v>
      </c>
      <c r="F2596" s="784">
        <v>4010</v>
      </c>
      <c r="G2596" s="784" t="s">
        <v>4807</v>
      </c>
      <c r="H2596" s="784" t="s">
        <v>1573</v>
      </c>
      <c r="J2596" s="784">
        <v>1</v>
      </c>
      <c r="K2596" s="784">
        <v>8.48</v>
      </c>
      <c r="L2596" s="784">
        <v>8.48</v>
      </c>
      <c r="M2596" s="55" t="s">
        <v>2455</v>
      </c>
    </row>
    <row r="2597" spans="1:13" ht="15">
      <c r="A2597" s="282">
        <v>45867</v>
      </c>
      <c r="B2597" s="55" t="s">
        <v>4801</v>
      </c>
      <c r="C2597" s="786">
        <v>82677</v>
      </c>
      <c r="D2597" s="786" t="s">
        <v>3043</v>
      </c>
      <c r="E2597" s="786">
        <v>130</v>
      </c>
      <c r="F2597" s="786">
        <v>4010</v>
      </c>
      <c r="G2597" s="786" t="s">
        <v>4808</v>
      </c>
      <c r="H2597" s="786" t="s">
        <v>1573</v>
      </c>
      <c r="J2597" s="786">
        <v>1</v>
      </c>
      <c r="K2597" s="786">
        <v>3.52</v>
      </c>
      <c r="L2597" s="786">
        <v>3.52</v>
      </c>
      <c r="M2597" s="55" t="s">
        <v>2455</v>
      </c>
    </row>
    <row r="2598" spans="1:13" ht="15">
      <c r="A2598" s="282">
        <v>45867</v>
      </c>
      <c r="B2598" s="55" t="s">
        <v>4801</v>
      </c>
      <c r="C2598" s="784">
        <v>82900</v>
      </c>
      <c r="D2598" s="784" t="s">
        <v>4809</v>
      </c>
      <c r="E2598" s="784">
        <v>100</v>
      </c>
      <c r="F2598" s="784">
        <v>4010</v>
      </c>
      <c r="G2598" s="784" t="s">
        <v>4810</v>
      </c>
      <c r="H2598" s="784" t="s">
        <v>1573</v>
      </c>
      <c r="J2598" s="784">
        <v>1</v>
      </c>
      <c r="K2598" s="784">
        <v>11.07</v>
      </c>
      <c r="L2598" s="784">
        <v>11.07</v>
      </c>
      <c r="M2598" s="55" t="s">
        <v>2455</v>
      </c>
    </row>
    <row r="2599" spans="1:13" ht="15">
      <c r="A2599" s="282">
        <v>45867</v>
      </c>
      <c r="B2599" s="55" t="s">
        <v>4801</v>
      </c>
      <c r="C2599" s="786">
        <v>82888</v>
      </c>
      <c r="D2599" s="786" t="s">
        <v>4611</v>
      </c>
      <c r="E2599" s="786">
        <v>100</v>
      </c>
      <c r="F2599" s="786">
        <v>4010</v>
      </c>
      <c r="G2599" s="786" t="s">
        <v>4811</v>
      </c>
      <c r="H2599" s="786" t="s">
        <v>1573</v>
      </c>
      <c r="J2599" s="786">
        <v>1</v>
      </c>
      <c r="K2599" s="786">
        <v>12.04</v>
      </c>
      <c r="L2599" s="786">
        <v>12.04</v>
      </c>
      <c r="M2599" s="55" t="s">
        <v>2455</v>
      </c>
    </row>
    <row r="2600" spans="1:13" ht="15">
      <c r="A2600" s="282">
        <v>45867</v>
      </c>
      <c r="B2600" s="55" t="s">
        <v>4801</v>
      </c>
      <c r="C2600" s="784">
        <v>81339</v>
      </c>
      <c r="D2600" s="784" t="s">
        <v>3412</v>
      </c>
      <c r="E2600" s="784">
        <v>120</v>
      </c>
      <c r="F2600" s="784">
        <v>4010</v>
      </c>
      <c r="G2600" s="784" t="s">
        <v>4812</v>
      </c>
      <c r="H2600" s="784" t="s">
        <v>1573</v>
      </c>
      <c r="J2600" s="784">
        <v>1</v>
      </c>
      <c r="K2600" s="784">
        <v>5.55</v>
      </c>
      <c r="L2600" s="784">
        <v>5.55</v>
      </c>
      <c r="M2600" s="55" t="s">
        <v>2455</v>
      </c>
    </row>
    <row r="2601" spans="1:13" ht="15">
      <c r="A2601" s="282">
        <v>45867</v>
      </c>
      <c r="B2601" s="55" t="s">
        <v>4801</v>
      </c>
      <c r="C2601" s="786">
        <v>82971</v>
      </c>
      <c r="D2601" s="786">
        <v>452</v>
      </c>
      <c r="E2601" s="786">
        <v>85</v>
      </c>
      <c r="F2601" s="786">
        <v>4010</v>
      </c>
      <c r="G2601" s="786" t="s">
        <v>4813</v>
      </c>
      <c r="H2601" s="786" t="s">
        <v>1573</v>
      </c>
      <c r="J2601" s="786">
        <v>1</v>
      </c>
      <c r="K2601" s="786">
        <v>5.51</v>
      </c>
      <c r="L2601" s="786">
        <v>5.51</v>
      </c>
      <c r="M2601" s="55" t="s">
        <v>2455</v>
      </c>
    </row>
    <row r="2602" spans="1:13" ht="15">
      <c r="A2602" s="282">
        <v>45867</v>
      </c>
      <c r="B2602" s="55" t="s">
        <v>4801</v>
      </c>
      <c r="C2602" s="784">
        <v>82954</v>
      </c>
      <c r="D2602" s="784" t="s">
        <v>3014</v>
      </c>
      <c r="E2602" s="784">
        <v>150</v>
      </c>
      <c r="F2602" s="784">
        <v>4010</v>
      </c>
      <c r="G2602" s="784" t="s">
        <v>4814</v>
      </c>
      <c r="H2602" s="784" t="s">
        <v>1573</v>
      </c>
      <c r="J2602" s="784">
        <v>1</v>
      </c>
      <c r="K2602" s="784">
        <v>6.9</v>
      </c>
      <c r="L2602" s="784">
        <v>6.9</v>
      </c>
      <c r="M2602" s="55" t="s">
        <v>2455</v>
      </c>
    </row>
    <row r="2603" spans="1:13" ht="15">
      <c r="A2603" s="282">
        <v>45867</v>
      </c>
      <c r="B2603" s="55" t="s">
        <v>4801</v>
      </c>
      <c r="C2603" s="786">
        <v>81346</v>
      </c>
      <c r="D2603" s="786" t="s">
        <v>3253</v>
      </c>
      <c r="E2603" s="786">
        <v>120</v>
      </c>
      <c r="F2603" s="786">
        <v>4010</v>
      </c>
      <c r="G2603" s="786" t="s">
        <v>4815</v>
      </c>
      <c r="H2603" s="786" t="s">
        <v>1573</v>
      </c>
      <c r="J2603" s="786">
        <v>1</v>
      </c>
      <c r="K2603" s="786">
        <v>4.93</v>
      </c>
      <c r="L2603" s="786">
        <v>4.93</v>
      </c>
      <c r="M2603" s="55" t="s">
        <v>2455</v>
      </c>
    </row>
    <row r="2604" spans="1:13" ht="15">
      <c r="A2604" s="282">
        <v>45867</v>
      </c>
      <c r="B2604" s="55" t="s">
        <v>4801</v>
      </c>
      <c r="C2604" s="784">
        <v>82602</v>
      </c>
      <c r="D2604" s="784" t="s">
        <v>4721</v>
      </c>
      <c r="E2604" s="784">
        <v>100</v>
      </c>
      <c r="F2604" s="784">
        <v>4010</v>
      </c>
      <c r="G2604" s="784" t="s">
        <v>4816</v>
      </c>
      <c r="H2604" s="784" t="s">
        <v>1573</v>
      </c>
      <c r="J2604" s="784">
        <v>1</v>
      </c>
      <c r="K2604" s="784">
        <v>8.3800000000000008</v>
      </c>
      <c r="L2604" s="784">
        <v>8.3800000000000008</v>
      </c>
      <c r="M2604" s="55" t="s">
        <v>2455</v>
      </c>
    </row>
    <row r="2605" spans="1:13" ht="15">
      <c r="A2605" s="282">
        <v>45867</v>
      </c>
      <c r="B2605" s="55" t="s">
        <v>4801</v>
      </c>
      <c r="C2605" s="786">
        <v>82667</v>
      </c>
      <c r="D2605" s="786" t="s">
        <v>2460</v>
      </c>
      <c r="E2605" s="786">
        <v>75</v>
      </c>
      <c r="F2605" s="786">
        <v>4010</v>
      </c>
      <c r="G2605" s="786" t="s">
        <v>4817</v>
      </c>
      <c r="H2605" s="786" t="s">
        <v>1573</v>
      </c>
      <c r="J2605" s="786">
        <v>1</v>
      </c>
      <c r="K2605" s="786">
        <v>9.2799999999999994</v>
      </c>
      <c r="L2605" s="786">
        <v>9.2799999999999994</v>
      </c>
      <c r="M2605" s="55" t="s">
        <v>2455</v>
      </c>
    </row>
    <row r="2606" spans="1:13" ht="15">
      <c r="A2606" s="282">
        <v>45867</v>
      </c>
      <c r="B2606" s="55" t="s">
        <v>4801</v>
      </c>
      <c r="C2606" s="784">
        <v>82618</v>
      </c>
      <c r="D2606" s="784" t="s">
        <v>3317</v>
      </c>
      <c r="E2606" s="784">
        <v>140</v>
      </c>
      <c r="F2606" s="784">
        <v>4010</v>
      </c>
      <c r="G2606" s="784" t="s">
        <v>4818</v>
      </c>
      <c r="H2606" s="784" t="s">
        <v>1573</v>
      </c>
      <c r="J2606" s="784">
        <v>2</v>
      </c>
      <c r="K2606" s="784">
        <v>12.51</v>
      </c>
      <c r="L2606" s="784">
        <v>25.02</v>
      </c>
      <c r="M2606" s="55" t="s">
        <v>2455</v>
      </c>
    </row>
    <row r="2607" spans="1:13" ht="15">
      <c r="A2607" s="282">
        <v>45867</v>
      </c>
      <c r="B2607" s="55" t="s">
        <v>4801</v>
      </c>
      <c r="C2607" s="786">
        <v>81700</v>
      </c>
      <c r="D2607" s="786" t="s">
        <v>3918</v>
      </c>
      <c r="E2607" s="786">
        <v>120</v>
      </c>
      <c r="F2607" s="786">
        <v>4010</v>
      </c>
      <c r="G2607" s="786" t="s">
        <v>4819</v>
      </c>
      <c r="H2607" s="786" t="s">
        <v>1573</v>
      </c>
      <c r="J2607" s="786">
        <v>1</v>
      </c>
      <c r="K2607" s="786">
        <v>4.63</v>
      </c>
      <c r="L2607" s="786">
        <v>4.63</v>
      </c>
      <c r="M2607" s="55" t="s">
        <v>2455</v>
      </c>
    </row>
    <row r="2608" spans="1:13" ht="15">
      <c r="A2608" s="282">
        <v>45867</v>
      </c>
      <c r="B2608" s="55" t="s">
        <v>4801</v>
      </c>
      <c r="C2608" s="784">
        <v>82919</v>
      </c>
      <c r="D2608" s="784" t="s">
        <v>3199</v>
      </c>
      <c r="E2608" s="784">
        <v>100</v>
      </c>
      <c r="F2608" s="784">
        <v>4010</v>
      </c>
      <c r="G2608" s="784" t="s">
        <v>4820</v>
      </c>
      <c r="H2608" s="784" t="s">
        <v>1573</v>
      </c>
      <c r="J2608" s="784">
        <v>1</v>
      </c>
      <c r="K2608" s="784">
        <v>9.16</v>
      </c>
      <c r="L2608" s="784">
        <v>9.16</v>
      </c>
      <c r="M2608" s="55" t="s">
        <v>2455</v>
      </c>
    </row>
    <row r="2609" spans="1:13" ht="15">
      <c r="A2609" s="282">
        <v>45867</v>
      </c>
      <c r="B2609" s="55" t="s">
        <v>4801</v>
      </c>
      <c r="C2609" s="786">
        <v>81158</v>
      </c>
      <c r="D2609" s="786" t="s">
        <v>2560</v>
      </c>
      <c r="E2609" s="786">
        <v>90</v>
      </c>
      <c r="F2609" s="786">
        <v>4010</v>
      </c>
      <c r="G2609" s="786" t="s">
        <v>4821</v>
      </c>
      <c r="H2609" s="786" t="s">
        <v>1573</v>
      </c>
      <c r="J2609" s="786">
        <v>2</v>
      </c>
      <c r="K2609" s="786">
        <v>6.25</v>
      </c>
      <c r="L2609" s="786">
        <v>12.5</v>
      </c>
      <c r="M2609" s="55" t="s">
        <v>2455</v>
      </c>
    </row>
    <row r="2610" spans="1:13" ht="15">
      <c r="A2610" s="282">
        <v>45867</v>
      </c>
      <c r="B2610" s="55" t="s">
        <v>4801</v>
      </c>
      <c r="C2610" s="784">
        <v>82677</v>
      </c>
      <c r="D2610" s="784" t="s">
        <v>3043</v>
      </c>
      <c r="E2610" s="784">
        <v>120</v>
      </c>
      <c r="F2610" s="784">
        <v>4010</v>
      </c>
      <c r="G2610" s="784" t="s">
        <v>4822</v>
      </c>
      <c r="H2610" s="784" t="s">
        <v>1573</v>
      </c>
      <c r="J2610" s="784">
        <v>1</v>
      </c>
      <c r="K2610" s="784">
        <v>3.52</v>
      </c>
      <c r="L2610" s="784">
        <v>3.52</v>
      </c>
      <c r="M2610" s="55" t="s">
        <v>2455</v>
      </c>
    </row>
    <row r="2611" spans="1:13" ht="15">
      <c r="A2611" s="282">
        <v>45867</v>
      </c>
      <c r="B2611" s="55" t="s">
        <v>4801</v>
      </c>
      <c r="C2611" s="786">
        <v>67691</v>
      </c>
      <c r="D2611" s="786" t="s">
        <v>3095</v>
      </c>
      <c r="E2611" s="786">
        <v>90</v>
      </c>
      <c r="F2611" s="786">
        <v>4010</v>
      </c>
      <c r="G2611" s="786" t="s">
        <v>4823</v>
      </c>
      <c r="H2611" s="786" t="s">
        <v>1573</v>
      </c>
      <c r="J2611" s="786">
        <v>1</v>
      </c>
      <c r="K2611" s="786">
        <v>8.85</v>
      </c>
      <c r="L2611" s="786">
        <v>8.85</v>
      </c>
      <c r="M2611" s="55" t="s">
        <v>2455</v>
      </c>
    </row>
    <row r="2612" spans="1:13" ht="15">
      <c r="A2612" s="282">
        <v>45867</v>
      </c>
      <c r="B2612" s="55" t="s">
        <v>4801</v>
      </c>
      <c r="C2612" s="784">
        <v>82879</v>
      </c>
      <c r="D2612" s="784" t="s">
        <v>3421</v>
      </c>
      <c r="E2612" s="784" t="s">
        <v>441</v>
      </c>
      <c r="F2612" s="784">
        <v>4010</v>
      </c>
      <c r="G2612" s="784" t="s">
        <v>4824</v>
      </c>
      <c r="H2612" s="784" t="s">
        <v>1573</v>
      </c>
      <c r="J2612" s="784">
        <v>1</v>
      </c>
      <c r="K2612" s="784">
        <v>9.68</v>
      </c>
      <c r="L2612" s="784">
        <v>9.68</v>
      </c>
      <c r="M2612" s="55" t="s">
        <v>2455</v>
      </c>
    </row>
    <row r="2613" spans="1:13" ht="15">
      <c r="A2613" s="282">
        <v>45867</v>
      </c>
      <c r="B2613" s="55" t="s">
        <v>4801</v>
      </c>
      <c r="C2613" s="786">
        <v>81360</v>
      </c>
      <c r="D2613" s="786" t="s">
        <v>2821</v>
      </c>
      <c r="E2613" s="786">
        <v>70</v>
      </c>
      <c r="F2613" s="786">
        <v>4010</v>
      </c>
      <c r="G2613" s="786" t="s">
        <v>4825</v>
      </c>
      <c r="H2613" s="786" t="s">
        <v>1573</v>
      </c>
      <c r="J2613" s="786">
        <v>1</v>
      </c>
      <c r="K2613" s="786">
        <v>7.18</v>
      </c>
      <c r="L2613" s="786">
        <v>7.18</v>
      </c>
      <c r="M2613" s="55" t="s">
        <v>2455</v>
      </c>
    </row>
    <row r="2614" spans="1:13" ht="15">
      <c r="A2614" s="282">
        <v>45867</v>
      </c>
      <c r="B2614" s="55" t="s">
        <v>4801</v>
      </c>
      <c r="C2614" s="784">
        <v>82919</v>
      </c>
      <c r="D2614" s="784" t="s">
        <v>3109</v>
      </c>
      <c r="E2614" s="784">
        <v>140</v>
      </c>
      <c r="F2614" s="784">
        <v>4010</v>
      </c>
      <c r="G2614" s="784" t="s">
        <v>4826</v>
      </c>
      <c r="H2614" s="784" t="s">
        <v>1573</v>
      </c>
      <c r="J2614" s="784">
        <v>1</v>
      </c>
      <c r="K2614" s="784">
        <v>9.16</v>
      </c>
      <c r="L2614" s="784">
        <v>9.16</v>
      </c>
      <c r="M2614" s="55" t="s">
        <v>2455</v>
      </c>
    </row>
    <row r="2615" spans="1:13" ht="15">
      <c r="A2615" s="282">
        <v>45867</v>
      </c>
      <c r="B2615" s="55" t="s">
        <v>4801</v>
      </c>
      <c r="C2615" s="786">
        <v>67521</v>
      </c>
      <c r="D2615" s="786" t="s">
        <v>3978</v>
      </c>
      <c r="E2615" s="786">
        <v>90</v>
      </c>
      <c r="F2615" s="786">
        <v>4010</v>
      </c>
      <c r="G2615" s="786" t="s">
        <v>4827</v>
      </c>
      <c r="H2615" s="786" t="s">
        <v>1573</v>
      </c>
      <c r="J2615" s="786">
        <v>1</v>
      </c>
      <c r="K2615" s="786">
        <v>6.68</v>
      </c>
      <c r="L2615" s="786">
        <v>6.68</v>
      </c>
      <c r="M2615" s="55" t="s">
        <v>2455</v>
      </c>
    </row>
    <row r="2616" spans="1:13" ht="15">
      <c r="A2616" s="282">
        <v>45867</v>
      </c>
      <c r="B2616" s="55" t="s">
        <v>4801</v>
      </c>
      <c r="C2616" s="784">
        <v>65642</v>
      </c>
      <c r="D2616" s="784" t="s">
        <v>2476</v>
      </c>
      <c r="E2616" s="784">
        <v>120</v>
      </c>
      <c r="F2616" s="784">
        <v>4010</v>
      </c>
      <c r="G2616" s="784" t="s">
        <v>4828</v>
      </c>
      <c r="H2616" s="784" t="s">
        <v>1573</v>
      </c>
      <c r="J2616" s="784">
        <v>1</v>
      </c>
      <c r="K2616" s="784">
        <v>5.64</v>
      </c>
      <c r="L2616" s="784">
        <v>5.64</v>
      </c>
      <c r="M2616" s="55" t="s">
        <v>2455</v>
      </c>
    </row>
    <row r="2617" spans="1:13" ht="15">
      <c r="A2617" s="282">
        <v>45867</v>
      </c>
      <c r="B2617" s="55" t="s">
        <v>4801</v>
      </c>
      <c r="C2617" s="786">
        <v>81346</v>
      </c>
      <c r="D2617" s="786">
        <v>11</v>
      </c>
      <c r="E2617" s="786">
        <v>110</v>
      </c>
      <c r="F2617" s="786">
        <v>4010</v>
      </c>
      <c r="G2617" s="786" t="s">
        <v>4829</v>
      </c>
      <c r="H2617" s="786" t="s">
        <v>1573</v>
      </c>
      <c r="J2617" s="786">
        <v>1</v>
      </c>
      <c r="K2617" s="786">
        <v>5.16</v>
      </c>
      <c r="L2617" s="786">
        <v>5.16</v>
      </c>
      <c r="M2617" s="55" t="s">
        <v>2455</v>
      </c>
    </row>
    <row r="2618" spans="1:13" ht="15">
      <c r="A2618" s="282">
        <v>45867</v>
      </c>
      <c r="B2618" s="55" t="s">
        <v>4801</v>
      </c>
      <c r="C2618" s="784">
        <v>82609</v>
      </c>
      <c r="D2618" s="784" t="s">
        <v>2638</v>
      </c>
      <c r="E2618" s="784">
        <v>120</v>
      </c>
      <c r="F2618" s="784">
        <v>4010</v>
      </c>
      <c r="G2618" s="784" t="s">
        <v>4830</v>
      </c>
      <c r="H2618" s="784" t="s">
        <v>1573</v>
      </c>
      <c r="J2618" s="784">
        <v>2</v>
      </c>
      <c r="K2618" s="784">
        <v>13.61</v>
      </c>
      <c r="L2618" s="784">
        <v>27.22</v>
      </c>
      <c r="M2618" s="55" t="s">
        <v>2455</v>
      </c>
    </row>
    <row r="2619" spans="1:13" ht="15">
      <c r="A2619" s="282">
        <v>45867</v>
      </c>
      <c r="B2619" s="55" t="s">
        <v>4801</v>
      </c>
      <c r="C2619" s="786">
        <v>82917</v>
      </c>
      <c r="D2619" s="786" t="s">
        <v>3221</v>
      </c>
      <c r="E2619" s="786">
        <v>150</v>
      </c>
      <c r="F2619" s="786">
        <v>4010</v>
      </c>
      <c r="G2619" s="786" t="s">
        <v>4831</v>
      </c>
      <c r="H2619" s="786" t="s">
        <v>1573</v>
      </c>
      <c r="J2619" s="786">
        <v>1</v>
      </c>
      <c r="K2619" s="786">
        <v>8.33</v>
      </c>
      <c r="L2619" s="786">
        <v>8.33</v>
      </c>
      <c r="M2619" s="55" t="s">
        <v>2455</v>
      </c>
    </row>
    <row r="2620" spans="1:13" ht="15">
      <c r="A2620" s="282">
        <v>45867</v>
      </c>
      <c r="B2620" s="55" t="s">
        <v>4801</v>
      </c>
      <c r="C2620" s="784">
        <v>82717</v>
      </c>
      <c r="D2620" s="784" t="s">
        <v>3332</v>
      </c>
      <c r="E2620" s="784">
        <v>75</v>
      </c>
      <c r="F2620" s="784">
        <v>4010</v>
      </c>
      <c r="G2620" s="784" t="s">
        <v>4657</v>
      </c>
      <c r="H2620" s="784" t="s">
        <v>1573</v>
      </c>
      <c r="J2620" s="784">
        <v>1</v>
      </c>
      <c r="K2620" s="784">
        <v>9.2799999999999994</v>
      </c>
      <c r="L2620" s="784">
        <v>9.2799999999999994</v>
      </c>
      <c r="M2620" s="55" t="s">
        <v>2455</v>
      </c>
    </row>
    <row r="2621" spans="1:13" ht="15">
      <c r="A2621" s="282">
        <v>45867</v>
      </c>
      <c r="B2621" s="55" t="s">
        <v>4801</v>
      </c>
      <c r="C2621" s="786">
        <v>82622</v>
      </c>
      <c r="D2621" s="786" t="s">
        <v>2783</v>
      </c>
      <c r="E2621" s="786">
        <v>140</v>
      </c>
      <c r="F2621" s="786">
        <v>4010</v>
      </c>
      <c r="G2621" s="786" t="s">
        <v>4832</v>
      </c>
      <c r="H2621" s="786" t="s">
        <v>1573</v>
      </c>
      <c r="J2621" s="786">
        <v>1</v>
      </c>
      <c r="K2621" s="786">
        <v>14.29</v>
      </c>
      <c r="L2621" s="786">
        <v>14.29</v>
      </c>
      <c r="M2621" s="55" t="s">
        <v>2455</v>
      </c>
    </row>
    <row r="2622" spans="1:13" ht="15">
      <c r="A2622" s="282">
        <v>45867</v>
      </c>
      <c r="B2622" s="55" t="s">
        <v>4801</v>
      </c>
      <c r="C2622" s="784">
        <v>81718</v>
      </c>
      <c r="D2622" s="784" t="s">
        <v>3410</v>
      </c>
      <c r="E2622" s="784">
        <v>120</v>
      </c>
      <c r="F2622" s="784">
        <v>4010</v>
      </c>
      <c r="G2622" s="784" t="s">
        <v>4833</v>
      </c>
      <c r="H2622" s="784" t="s">
        <v>1573</v>
      </c>
      <c r="J2622" s="784">
        <v>1</v>
      </c>
      <c r="K2622" s="784">
        <v>6.83</v>
      </c>
      <c r="L2622" s="784">
        <v>6.83</v>
      </c>
      <c r="M2622" s="55" t="s">
        <v>2455</v>
      </c>
    </row>
    <row r="2623" spans="1:13" ht="15">
      <c r="A2623" s="282">
        <v>45867</v>
      </c>
      <c r="B2623" s="55" t="s">
        <v>4801</v>
      </c>
      <c r="C2623" s="786">
        <v>33175</v>
      </c>
      <c r="D2623" s="786" t="s">
        <v>2328</v>
      </c>
      <c r="E2623" s="786">
        <v>120</v>
      </c>
      <c r="F2623" s="786">
        <v>4010</v>
      </c>
      <c r="G2623" s="786" t="s">
        <v>4834</v>
      </c>
      <c r="H2623" s="786" t="s">
        <v>1573</v>
      </c>
      <c r="J2623" s="786">
        <v>1</v>
      </c>
      <c r="K2623" s="786">
        <v>8.06</v>
      </c>
      <c r="L2623" s="786">
        <v>8.06</v>
      </c>
      <c r="M2623" s="55" t="s">
        <v>2455</v>
      </c>
    </row>
    <row r="2624" spans="1:13" ht="15">
      <c r="A2624" s="282">
        <v>45867</v>
      </c>
      <c r="B2624" s="55" t="s">
        <v>4801</v>
      </c>
      <c r="C2624" s="784">
        <v>82987</v>
      </c>
      <c r="D2624" s="784" t="s">
        <v>4019</v>
      </c>
      <c r="E2624" s="784">
        <v>70</v>
      </c>
      <c r="F2624" s="784">
        <v>4010</v>
      </c>
      <c r="G2624" s="784" t="s">
        <v>4835</v>
      </c>
      <c r="H2624" s="784" t="s">
        <v>1573</v>
      </c>
      <c r="J2624" s="784">
        <v>1</v>
      </c>
      <c r="K2624" s="784">
        <v>6.29</v>
      </c>
      <c r="L2624" s="784">
        <v>6.29</v>
      </c>
      <c r="M2624" s="55" t="s">
        <v>2455</v>
      </c>
    </row>
    <row r="2625" spans="1:13" ht="15">
      <c r="A2625" s="282">
        <v>45867</v>
      </c>
      <c r="B2625" s="55" t="s">
        <v>4801</v>
      </c>
      <c r="C2625" s="786">
        <v>82919</v>
      </c>
      <c r="D2625" s="786" t="s">
        <v>3199</v>
      </c>
      <c r="E2625" s="786">
        <v>130</v>
      </c>
      <c r="F2625" s="786">
        <v>4010</v>
      </c>
      <c r="G2625" s="786" t="s">
        <v>4836</v>
      </c>
      <c r="H2625" s="786" t="s">
        <v>1573</v>
      </c>
      <c r="J2625" s="786">
        <v>1</v>
      </c>
      <c r="K2625" s="786">
        <v>9.16</v>
      </c>
      <c r="L2625" s="786">
        <v>9.16</v>
      </c>
      <c r="M2625" s="55" t="s">
        <v>2455</v>
      </c>
    </row>
    <row r="2626" spans="1:13" ht="15">
      <c r="A2626" s="282">
        <v>45867</v>
      </c>
      <c r="B2626" s="55" t="s">
        <v>4801</v>
      </c>
      <c r="C2626" s="784">
        <v>82917</v>
      </c>
      <c r="D2626" s="784" t="s">
        <v>4370</v>
      </c>
      <c r="E2626" s="784">
        <v>90</v>
      </c>
      <c r="F2626" s="784">
        <v>4010</v>
      </c>
      <c r="G2626" s="784" t="s">
        <v>4837</v>
      </c>
      <c r="H2626" s="784" t="s">
        <v>1573</v>
      </c>
      <c r="J2626" s="784">
        <v>1</v>
      </c>
      <c r="K2626" s="784">
        <v>8.33</v>
      </c>
      <c r="L2626" s="784">
        <v>8.33</v>
      </c>
      <c r="M2626" s="55" t="s">
        <v>2455</v>
      </c>
    </row>
    <row r="2627" spans="1:13" ht="15">
      <c r="A2627" s="282">
        <v>45867</v>
      </c>
      <c r="B2627" s="55" t="s">
        <v>4801</v>
      </c>
      <c r="C2627" s="786">
        <v>80371</v>
      </c>
      <c r="D2627" s="786" t="s">
        <v>3470</v>
      </c>
      <c r="E2627" s="786">
        <v>80</v>
      </c>
      <c r="F2627" s="786">
        <v>4010</v>
      </c>
      <c r="G2627" s="786" t="s">
        <v>4838</v>
      </c>
      <c r="H2627" s="786" t="s">
        <v>1573</v>
      </c>
      <c r="J2627" s="786">
        <v>2</v>
      </c>
      <c r="K2627" s="786">
        <v>8.31</v>
      </c>
      <c r="L2627" s="786">
        <v>16.62</v>
      </c>
      <c r="M2627" s="55" t="s">
        <v>2455</v>
      </c>
    </row>
    <row r="2628" spans="1:13" ht="15">
      <c r="A2628" s="282">
        <v>45867</v>
      </c>
      <c r="B2628" s="55" t="s">
        <v>4801</v>
      </c>
      <c r="C2628" s="784">
        <v>82554</v>
      </c>
      <c r="D2628" s="784" t="s">
        <v>4839</v>
      </c>
      <c r="E2628" s="784">
        <v>110</v>
      </c>
      <c r="F2628" s="784">
        <v>4010</v>
      </c>
      <c r="G2628" s="784" t="s">
        <v>4840</v>
      </c>
      <c r="H2628" s="784" t="s">
        <v>1573</v>
      </c>
      <c r="J2628" s="784">
        <v>1</v>
      </c>
      <c r="K2628" s="784">
        <v>4.92</v>
      </c>
      <c r="L2628" s="784">
        <v>4.92</v>
      </c>
      <c r="M2628" s="55" t="s">
        <v>2455</v>
      </c>
    </row>
    <row r="2629" spans="1:13" ht="15">
      <c r="A2629" s="282">
        <v>45867</v>
      </c>
      <c r="B2629" s="55" t="s">
        <v>4801</v>
      </c>
      <c r="C2629" s="786">
        <v>82911</v>
      </c>
      <c r="D2629" s="786" t="s">
        <v>3385</v>
      </c>
      <c r="E2629" s="786">
        <v>90</v>
      </c>
      <c r="F2629" s="786">
        <v>4010</v>
      </c>
      <c r="G2629" s="786" t="s">
        <v>4841</v>
      </c>
      <c r="H2629" s="786" t="s">
        <v>1573</v>
      </c>
      <c r="J2629" s="786">
        <v>3</v>
      </c>
      <c r="K2629" s="786">
        <v>12.5</v>
      </c>
      <c r="L2629" s="786">
        <v>37.5</v>
      </c>
      <c r="M2629" s="55" t="s">
        <v>2455</v>
      </c>
    </row>
    <row r="2630" spans="1:13" ht="15">
      <c r="A2630" s="282">
        <v>45867</v>
      </c>
      <c r="B2630" s="55" t="s">
        <v>4801</v>
      </c>
      <c r="C2630" s="784">
        <v>82605</v>
      </c>
      <c r="D2630" s="784" t="s">
        <v>4842</v>
      </c>
      <c r="E2630" s="784">
        <v>130</v>
      </c>
      <c r="F2630" s="784">
        <v>4010</v>
      </c>
      <c r="G2630" s="784" t="s">
        <v>4843</v>
      </c>
      <c r="H2630" s="784" t="s">
        <v>1573</v>
      </c>
      <c r="J2630" s="784">
        <v>1</v>
      </c>
      <c r="K2630" s="784">
        <v>7.32</v>
      </c>
      <c r="L2630" s="784">
        <v>7.32</v>
      </c>
      <c r="M2630" s="55" t="s">
        <v>2455</v>
      </c>
    </row>
    <row r="2631" spans="1:13" ht="15">
      <c r="A2631" s="282">
        <v>45867</v>
      </c>
      <c r="B2631" s="55" t="s">
        <v>4801</v>
      </c>
      <c r="C2631" s="786">
        <v>81940</v>
      </c>
      <c r="D2631" s="786" t="s">
        <v>2282</v>
      </c>
      <c r="E2631" s="786">
        <v>90</v>
      </c>
      <c r="F2631" s="786">
        <v>4010</v>
      </c>
      <c r="G2631" s="786" t="s">
        <v>4844</v>
      </c>
      <c r="H2631" s="786" t="s">
        <v>1573</v>
      </c>
      <c r="J2631" s="786">
        <v>1</v>
      </c>
      <c r="K2631" s="786">
        <v>11.83</v>
      </c>
      <c r="L2631" s="786">
        <v>11.83</v>
      </c>
      <c r="M2631" s="55" t="s">
        <v>2455</v>
      </c>
    </row>
    <row r="2632" spans="1:13" ht="15">
      <c r="A2632" s="282">
        <v>45867</v>
      </c>
      <c r="B2632" s="55" t="s">
        <v>4801</v>
      </c>
      <c r="C2632" s="784">
        <v>82204</v>
      </c>
      <c r="D2632" s="784" t="s">
        <v>2984</v>
      </c>
      <c r="E2632" s="784">
        <v>120</v>
      </c>
      <c r="F2632" s="784">
        <v>4010</v>
      </c>
      <c r="G2632" s="784" t="s">
        <v>4845</v>
      </c>
      <c r="H2632" s="784" t="s">
        <v>1573</v>
      </c>
      <c r="J2632" s="784">
        <v>1</v>
      </c>
      <c r="K2632" s="784">
        <v>10.8</v>
      </c>
      <c r="L2632" s="784">
        <v>10.8</v>
      </c>
      <c r="M2632" s="55" t="s">
        <v>2455</v>
      </c>
    </row>
    <row r="2633" spans="1:13" ht="15">
      <c r="A2633" s="282">
        <v>45867</v>
      </c>
      <c r="B2633" s="55" t="s">
        <v>4801</v>
      </c>
      <c r="C2633" s="786">
        <v>81339</v>
      </c>
      <c r="D2633" s="786" t="s">
        <v>2575</v>
      </c>
      <c r="E2633" s="786">
        <v>110</v>
      </c>
      <c r="F2633" s="786">
        <v>4010</v>
      </c>
      <c r="G2633" s="786" t="s">
        <v>4846</v>
      </c>
      <c r="H2633" s="786" t="s">
        <v>1573</v>
      </c>
      <c r="J2633" s="786">
        <v>1</v>
      </c>
      <c r="K2633" s="786">
        <v>5.71</v>
      </c>
      <c r="L2633" s="786">
        <v>5.71</v>
      </c>
      <c r="M2633" s="55" t="s">
        <v>2455</v>
      </c>
    </row>
    <row r="2634" spans="1:13" ht="15">
      <c r="A2634" s="282">
        <v>45867</v>
      </c>
      <c r="B2634" s="55" t="s">
        <v>4801</v>
      </c>
      <c r="C2634" s="784">
        <v>83097</v>
      </c>
      <c r="D2634" s="784" t="s">
        <v>3918</v>
      </c>
      <c r="E2634" s="784">
        <v>140</v>
      </c>
      <c r="F2634" s="784">
        <v>4010</v>
      </c>
      <c r="G2634" s="784" t="s">
        <v>4847</v>
      </c>
      <c r="H2634" s="784" t="s">
        <v>1573</v>
      </c>
      <c r="J2634" s="784">
        <v>1</v>
      </c>
      <c r="K2634" s="784">
        <v>5.17</v>
      </c>
      <c r="L2634" s="784">
        <v>5.17</v>
      </c>
      <c r="M2634" s="55" t="s">
        <v>2455</v>
      </c>
    </row>
    <row r="2635" spans="1:13" ht="15">
      <c r="A2635" s="282">
        <v>45867</v>
      </c>
      <c r="B2635" s="55" t="s">
        <v>4801</v>
      </c>
      <c r="C2635" s="786">
        <v>83018</v>
      </c>
      <c r="D2635" s="786" t="s">
        <v>2216</v>
      </c>
      <c r="E2635" s="786">
        <v>70</v>
      </c>
      <c r="F2635" s="786">
        <v>4010</v>
      </c>
      <c r="G2635" s="786" t="s">
        <v>4848</v>
      </c>
      <c r="H2635" s="786" t="s">
        <v>1573</v>
      </c>
      <c r="J2635" s="786">
        <v>1</v>
      </c>
      <c r="K2635" s="786">
        <v>5.19</v>
      </c>
      <c r="L2635" s="786">
        <v>5.19</v>
      </c>
      <c r="M2635" s="55" t="s">
        <v>2455</v>
      </c>
    </row>
    <row r="2636" spans="1:13" ht="15">
      <c r="A2636" s="282">
        <v>45867</v>
      </c>
      <c r="B2636" s="55" t="s">
        <v>4801</v>
      </c>
      <c r="C2636" s="784">
        <v>82919</v>
      </c>
      <c r="D2636" s="784" t="s">
        <v>3199</v>
      </c>
      <c r="E2636" s="784">
        <v>110</v>
      </c>
      <c r="F2636" s="784">
        <v>4010</v>
      </c>
      <c r="G2636" s="784" t="s">
        <v>4849</v>
      </c>
      <c r="H2636" s="784" t="s">
        <v>1573</v>
      </c>
      <c r="J2636" s="784">
        <v>1</v>
      </c>
      <c r="K2636" s="784">
        <v>9.16</v>
      </c>
      <c r="L2636" s="784">
        <v>9.16</v>
      </c>
      <c r="M2636" s="55" t="s">
        <v>2455</v>
      </c>
    </row>
    <row r="2637" spans="1:13" ht="15">
      <c r="A2637" s="282">
        <v>45867</v>
      </c>
      <c r="B2637" s="55" t="s">
        <v>4801</v>
      </c>
      <c r="C2637" s="786">
        <v>50942</v>
      </c>
      <c r="D2637" s="786" t="s">
        <v>2290</v>
      </c>
      <c r="E2637" s="786" t="s">
        <v>2061</v>
      </c>
      <c r="F2637" s="786">
        <v>4010</v>
      </c>
      <c r="G2637" s="786" t="s">
        <v>2959</v>
      </c>
      <c r="H2637" s="786" t="s">
        <v>1573</v>
      </c>
      <c r="J2637" s="786">
        <v>1</v>
      </c>
      <c r="K2637" s="786">
        <v>4.96</v>
      </c>
      <c r="L2637" s="786">
        <v>4.96</v>
      </c>
      <c r="M2637" s="55" t="s">
        <v>2455</v>
      </c>
    </row>
    <row r="2638" spans="1:13" ht="15">
      <c r="A2638" s="282">
        <v>45867</v>
      </c>
      <c r="B2638" s="55" t="s">
        <v>4801</v>
      </c>
      <c r="C2638" s="784">
        <v>81862</v>
      </c>
      <c r="D2638" s="784" t="s">
        <v>4850</v>
      </c>
      <c r="E2638" s="784">
        <v>120</v>
      </c>
      <c r="F2638" s="784">
        <v>4010</v>
      </c>
      <c r="G2638" s="784" t="s">
        <v>4851</v>
      </c>
      <c r="H2638" s="784" t="s">
        <v>1573</v>
      </c>
      <c r="J2638" s="784">
        <v>1</v>
      </c>
      <c r="K2638" s="784">
        <v>4.97</v>
      </c>
      <c r="L2638" s="784">
        <v>4.97</v>
      </c>
      <c r="M2638" s="55" t="s">
        <v>2455</v>
      </c>
    </row>
    <row r="2639" spans="1:13" ht="15">
      <c r="A2639" s="282">
        <v>45867</v>
      </c>
      <c r="B2639" s="55" t="s">
        <v>4801</v>
      </c>
      <c r="C2639" s="786">
        <v>82788</v>
      </c>
      <c r="D2639" s="786" t="s">
        <v>3230</v>
      </c>
      <c r="E2639" s="786">
        <v>120</v>
      </c>
      <c r="F2639" s="786">
        <v>4010</v>
      </c>
      <c r="G2639" s="786" t="s">
        <v>4852</v>
      </c>
      <c r="H2639" s="786" t="s">
        <v>1573</v>
      </c>
      <c r="J2639" s="786">
        <v>1</v>
      </c>
      <c r="K2639" s="786">
        <v>8.48</v>
      </c>
      <c r="L2639" s="786">
        <v>8.48</v>
      </c>
      <c r="M2639" s="55" t="s">
        <v>2455</v>
      </c>
    </row>
    <row r="2640" spans="1:13" ht="15">
      <c r="A2640" s="282">
        <v>45867</v>
      </c>
      <c r="B2640" s="55" t="s">
        <v>4801</v>
      </c>
      <c r="C2640" s="784">
        <v>82917</v>
      </c>
      <c r="D2640" s="784" t="s">
        <v>3221</v>
      </c>
      <c r="E2640" s="784">
        <v>110</v>
      </c>
      <c r="F2640" s="784">
        <v>4010</v>
      </c>
      <c r="G2640" s="784" t="s">
        <v>4853</v>
      </c>
      <c r="H2640" s="784" t="s">
        <v>1573</v>
      </c>
      <c r="J2640" s="784">
        <v>1</v>
      </c>
      <c r="K2640" s="784">
        <v>8.33</v>
      </c>
      <c r="L2640" s="784">
        <v>8.33</v>
      </c>
      <c r="M2640" s="55" t="s">
        <v>2455</v>
      </c>
    </row>
    <row r="2641" spans="1:13" ht="15">
      <c r="A2641" s="282">
        <v>45867</v>
      </c>
      <c r="B2641" s="55" t="s">
        <v>4801</v>
      </c>
      <c r="C2641" s="786">
        <v>81619</v>
      </c>
      <c r="D2641" s="786" t="s">
        <v>3645</v>
      </c>
      <c r="E2641" s="786">
        <v>150</v>
      </c>
      <c r="F2641" s="786">
        <v>4010</v>
      </c>
      <c r="G2641" s="786" t="s">
        <v>4854</v>
      </c>
      <c r="H2641" s="786" t="s">
        <v>1573</v>
      </c>
      <c r="J2641" s="786">
        <v>2</v>
      </c>
      <c r="K2641" s="786">
        <v>4.5599999999999996</v>
      </c>
      <c r="L2641" s="786">
        <v>9.1199999999999992</v>
      </c>
      <c r="M2641" s="55" t="s">
        <v>2455</v>
      </c>
    </row>
    <row r="2642" spans="1:13" ht="15">
      <c r="A2642" s="282">
        <v>45867</v>
      </c>
      <c r="B2642" s="55" t="s">
        <v>4801</v>
      </c>
      <c r="C2642" s="784">
        <v>82608</v>
      </c>
      <c r="D2642" s="784" t="s">
        <v>3045</v>
      </c>
      <c r="E2642" s="784">
        <v>150</v>
      </c>
      <c r="F2642" s="784">
        <v>4010</v>
      </c>
      <c r="G2642" s="784" t="s">
        <v>4855</v>
      </c>
      <c r="H2642" s="784" t="s">
        <v>1573</v>
      </c>
      <c r="J2642" s="784">
        <v>1</v>
      </c>
      <c r="K2642" s="784">
        <v>9.16</v>
      </c>
      <c r="L2642" s="784">
        <v>9.16</v>
      </c>
      <c r="M2642" s="55" t="s">
        <v>2455</v>
      </c>
    </row>
    <row r="2643" spans="1:13" ht="15">
      <c r="A2643" s="282">
        <v>45867</v>
      </c>
      <c r="B2643" s="55" t="s">
        <v>4801</v>
      </c>
      <c r="C2643" s="786">
        <v>82570</v>
      </c>
      <c r="D2643" s="786" t="s">
        <v>3048</v>
      </c>
      <c r="E2643" s="786" t="s">
        <v>2300</v>
      </c>
      <c r="F2643" s="786">
        <v>4010</v>
      </c>
      <c r="G2643" s="786" t="s">
        <v>4856</v>
      </c>
      <c r="H2643" s="786" t="s">
        <v>1573</v>
      </c>
      <c r="J2643" s="786">
        <v>1</v>
      </c>
      <c r="K2643" s="786">
        <v>19.25</v>
      </c>
      <c r="L2643" s="786">
        <v>19.25</v>
      </c>
      <c r="M2643" s="55" t="s">
        <v>2455</v>
      </c>
    </row>
    <row r="2644" spans="1:13" ht="15">
      <c r="A2644" s="282">
        <v>45867</v>
      </c>
      <c r="B2644" s="55" t="s">
        <v>4801</v>
      </c>
      <c r="C2644" s="784">
        <v>82204</v>
      </c>
      <c r="D2644" s="784" t="s">
        <v>4857</v>
      </c>
      <c r="E2644" s="784">
        <v>100</v>
      </c>
      <c r="F2644" s="784">
        <v>4010</v>
      </c>
      <c r="G2644" s="784" t="s">
        <v>4858</v>
      </c>
      <c r="H2644" s="784" t="s">
        <v>1573</v>
      </c>
      <c r="J2644" s="784">
        <v>5</v>
      </c>
      <c r="K2644" s="784">
        <v>10.8</v>
      </c>
      <c r="L2644" s="784">
        <v>54</v>
      </c>
      <c r="M2644" s="55" t="s">
        <v>2455</v>
      </c>
    </row>
    <row r="2645" spans="1:13" ht="15">
      <c r="A2645" s="282">
        <v>45867</v>
      </c>
      <c r="B2645" s="55" t="s">
        <v>4801</v>
      </c>
      <c r="C2645" s="786">
        <v>83093</v>
      </c>
      <c r="D2645" s="786" t="s">
        <v>4859</v>
      </c>
      <c r="E2645" s="786">
        <v>110</v>
      </c>
      <c r="F2645" s="786">
        <v>4010</v>
      </c>
      <c r="G2645" s="786" t="s">
        <v>4860</v>
      </c>
      <c r="H2645" s="786" t="s">
        <v>1573</v>
      </c>
      <c r="J2645" s="786">
        <v>4</v>
      </c>
      <c r="K2645" s="786">
        <v>11.71</v>
      </c>
      <c r="L2645" s="786">
        <v>46.84</v>
      </c>
      <c r="M2645" s="55" t="s">
        <v>2455</v>
      </c>
    </row>
    <row r="2646" spans="1:13" ht="15">
      <c r="A2646" s="282">
        <v>45867</v>
      </c>
      <c r="B2646" s="55" t="s">
        <v>4801</v>
      </c>
      <c r="C2646" s="784">
        <v>43205</v>
      </c>
      <c r="D2646" s="784" t="s">
        <v>3023</v>
      </c>
      <c r="E2646" s="784">
        <v>120</v>
      </c>
      <c r="F2646" s="784">
        <v>4010</v>
      </c>
      <c r="G2646" s="784" t="s">
        <v>4861</v>
      </c>
      <c r="H2646" s="784" t="s">
        <v>1573</v>
      </c>
      <c r="J2646" s="784">
        <v>1</v>
      </c>
      <c r="K2646" s="784">
        <v>3.05</v>
      </c>
      <c r="L2646" s="784">
        <v>3.05</v>
      </c>
      <c r="M2646" s="55" t="s">
        <v>2455</v>
      </c>
    </row>
    <row r="2647" spans="1:13" ht="15">
      <c r="A2647" s="282">
        <v>45867</v>
      </c>
      <c r="B2647" s="55" t="s">
        <v>4862</v>
      </c>
      <c r="C2647" s="784">
        <v>68144</v>
      </c>
      <c r="D2647" s="784" t="s">
        <v>3048</v>
      </c>
      <c r="E2647" s="784">
        <v>85</v>
      </c>
      <c r="F2647" s="784">
        <v>4010</v>
      </c>
      <c r="G2647" s="784" t="s">
        <v>4863</v>
      </c>
      <c r="H2647" s="784" t="s">
        <v>1573</v>
      </c>
      <c r="J2647" s="55">
        <v>-1</v>
      </c>
      <c r="K2647" s="791">
        <v>6</v>
      </c>
      <c r="L2647" s="791">
        <v>-6</v>
      </c>
      <c r="M2647" s="55" t="s">
        <v>2967</v>
      </c>
    </row>
    <row r="2648" spans="1:13" ht="15">
      <c r="A2648" s="282">
        <v>45867</v>
      </c>
      <c r="B2648" s="55" t="s">
        <v>4864</v>
      </c>
      <c r="C2648" s="784">
        <v>83036</v>
      </c>
      <c r="D2648" s="784" t="s">
        <v>4865</v>
      </c>
      <c r="E2648" s="784">
        <v>160</v>
      </c>
      <c r="F2648" s="784">
        <v>4010</v>
      </c>
      <c r="G2648" s="784" t="s">
        <v>4866</v>
      </c>
      <c r="H2648" s="784" t="s">
        <v>1573</v>
      </c>
      <c r="J2648" s="55">
        <v>-1</v>
      </c>
      <c r="K2648" s="791">
        <v>5.93</v>
      </c>
      <c r="L2648" s="791">
        <v>-5.93</v>
      </c>
      <c r="M2648" s="55" t="s">
        <v>2287</v>
      </c>
    </row>
    <row r="2649" spans="1:13" ht="15">
      <c r="A2649" s="282">
        <v>45867</v>
      </c>
      <c r="B2649" s="55" t="s">
        <v>4867</v>
      </c>
      <c r="C2649" s="784">
        <v>83020</v>
      </c>
      <c r="D2649" s="784" t="s">
        <v>2292</v>
      </c>
      <c r="E2649" s="784">
        <v>120</v>
      </c>
      <c r="F2649" s="784">
        <v>4010</v>
      </c>
      <c r="G2649" s="784" t="s">
        <v>4868</v>
      </c>
      <c r="H2649" s="784" t="s">
        <v>1573</v>
      </c>
      <c r="J2649" s="55">
        <v>-1</v>
      </c>
      <c r="K2649" s="791">
        <v>7.71</v>
      </c>
      <c r="L2649" s="791">
        <v>-7.71</v>
      </c>
      <c r="M2649" s="55" t="s">
        <v>2873</v>
      </c>
    </row>
    <row r="2650" spans="1:13" ht="15">
      <c r="A2650" s="282">
        <v>45867</v>
      </c>
      <c r="B2650" s="55" t="s">
        <v>4869</v>
      </c>
      <c r="C2650" s="784">
        <v>83339</v>
      </c>
      <c r="D2650" s="784" t="s">
        <v>3930</v>
      </c>
      <c r="E2650" s="784">
        <v>75</v>
      </c>
      <c r="F2650" s="784">
        <v>4010</v>
      </c>
      <c r="G2650" s="784" t="s">
        <v>4870</v>
      </c>
      <c r="H2650" s="784" t="s">
        <v>1573</v>
      </c>
      <c r="I2650" s="784">
        <v>-1</v>
      </c>
      <c r="J2650" s="784">
        <v>-1</v>
      </c>
      <c r="K2650" s="793">
        <v>7.09</v>
      </c>
      <c r="L2650" s="793">
        <v>-7.09</v>
      </c>
      <c r="M2650" s="55" t="s">
        <v>3067</v>
      </c>
    </row>
    <row r="2651" spans="1:13" ht="15">
      <c r="A2651" s="282">
        <v>45867</v>
      </c>
      <c r="B2651" s="55" t="s">
        <v>4869</v>
      </c>
      <c r="C2651" s="786">
        <v>83339</v>
      </c>
      <c r="D2651" s="786">
        <v>11</v>
      </c>
      <c r="E2651" s="786">
        <v>70</v>
      </c>
      <c r="F2651" s="786">
        <v>4010</v>
      </c>
      <c r="G2651" s="786" t="s">
        <v>4871</v>
      </c>
      <c r="H2651" s="784" t="s">
        <v>1573</v>
      </c>
      <c r="I2651" s="786">
        <v>-4</v>
      </c>
      <c r="J2651" s="786">
        <v>-4</v>
      </c>
      <c r="K2651" s="784">
        <v>7.09</v>
      </c>
      <c r="L2651" s="796">
        <v>-28.36</v>
      </c>
      <c r="M2651" s="55" t="s">
        <v>3067</v>
      </c>
    </row>
    <row r="2652" spans="1:13" ht="15">
      <c r="A2652" s="282">
        <v>45867</v>
      </c>
      <c r="B2652" s="55" t="s">
        <v>4872</v>
      </c>
      <c r="C2652" s="784">
        <v>83339</v>
      </c>
      <c r="D2652" s="784">
        <v>11</v>
      </c>
      <c r="E2652" s="784">
        <v>85</v>
      </c>
      <c r="F2652" s="784">
        <v>4010</v>
      </c>
      <c r="G2652" s="784" t="s">
        <v>4873</v>
      </c>
      <c r="H2652" s="784" t="s">
        <v>1573</v>
      </c>
      <c r="I2652" s="797">
        <v>4</v>
      </c>
      <c r="J2652" s="784">
        <v>4</v>
      </c>
      <c r="K2652" s="784">
        <v>7.09</v>
      </c>
      <c r="L2652" s="793">
        <v>28.36</v>
      </c>
      <c r="M2652" s="55" t="s">
        <v>3067</v>
      </c>
    </row>
    <row r="2653" spans="1:13" ht="15">
      <c r="A2653" s="282">
        <v>45868</v>
      </c>
      <c r="B2653" s="55" t="s">
        <v>4874</v>
      </c>
      <c r="C2653" s="784">
        <v>58662</v>
      </c>
      <c r="D2653" s="784" t="s">
        <v>4875</v>
      </c>
      <c r="E2653" s="784" t="s">
        <v>2061</v>
      </c>
      <c r="F2653" s="784">
        <v>4010</v>
      </c>
      <c r="G2653" s="784" t="s">
        <v>4876</v>
      </c>
      <c r="H2653" s="784" t="s">
        <v>1573</v>
      </c>
      <c r="J2653" s="55">
        <v>-1</v>
      </c>
      <c r="K2653" s="791">
        <v>9.11</v>
      </c>
      <c r="L2653" s="791">
        <v>-9.11</v>
      </c>
      <c r="M2653" s="55" t="s">
        <v>2287</v>
      </c>
    </row>
    <row r="2654" spans="1:13" ht="15">
      <c r="A2654" s="282">
        <v>45868</v>
      </c>
      <c r="B2654" s="55" t="s">
        <v>4874</v>
      </c>
      <c r="C2654" s="786">
        <v>58662</v>
      </c>
      <c r="D2654" s="786" t="s">
        <v>4877</v>
      </c>
      <c r="E2654" s="786" t="s">
        <v>289</v>
      </c>
      <c r="F2654" s="786">
        <v>4010</v>
      </c>
      <c r="G2654" s="786" t="s">
        <v>4878</v>
      </c>
      <c r="H2654" s="786" t="s">
        <v>1573</v>
      </c>
      <c r="J2654" s="55">
        <v>-1</v>
      </c>
      <c r="K2654" s="791">
        <v>9.77</v>
      </c>
      <c r="L2654" s="791">
        <v>-9.77</v>
      </c>
      <c r="M2654" s="55" t="s">
        <v>2287</v>
      </c>
    </row>
    <row r="2655" spans="1:13" ht="15">
      <c r="A2655" s="282">
        <v>45868</v>
      </c>
      <c r="B2655" s="55" t="s">
        <v>4879</v>
      </c>
      <c r="C2655" s="784">
        <v>83164</v>
      </c>
      <c r="D2655" s="784" t="s">
        <v>4880</v>
      </c>
      <c r="E2655" s="784">
        <v>90</v>
      </c>
      <c r="F2655" s="784">
        <v>4010</v>
      </c>
      <c r="G2655" s="784" t="s">
        <v>4881</v>
      </c>
      <c r="H2655" s="784" t="s">
        <v>1573</v>
      </c>
      <c r="I2655" s="797">
        <v>-1</v>
      </c>
      <c r="J2655" s="55">
        <v>-1</v>
      </c>
      <c r="K2655" s="791">
        <v>9.94</v>
      </c>
      <c r="L2655" s="791">
        <v>-9.94</v>
      </c>
      <c r="M2655" s="55" t="s">
        <v>2967</v>
      </c>
    </row>
    <row r="2656" spans="1:13" ht="15">
      <c r="A2656" s="282">
        <v>45868</v>
      </c>
      <c r="B2656" s="55" t="s">
        <v>4882</v>
      </c>
      <c r="C2656" s="802">
        <v>55355</v>
      </c>
      <c r="D2656" s="802" t="s">
        <v>2552</v>
      </c>
      <c r="E2656" s="802">
        <v>100</v>
      </c>
      <c r="F2656" s="802">
        <v>4010</v>
      </c>
      <c r="G2656" s="784" t="s">
        <v>4883</v>
      </c>
      <c r="H2656" s="784" t="s">
        <v>1573</v>
      </c>
      <c r="J2656" s="55">
        <v>-1</v>
      </c>
      <c r="K2656" s="791">
        <v>10.57</v>
      </c>
      <c r="L2656" s="791">
        <v>-10.57</v>
      </c>
      <c r="M2656" s="55" t="s">
        <v>2873</v>
      </c>
    </row>
    <row r="2657" spans="1:13" ht="15">
      <c r="A2657" s="282">
        <v>45868</v>
      </c>
      <c r="B2657" s="55" t="s">
        <v>4882</v>
      </c>
      <c r="C2657" s="878">
        <v>83402</v>
      </c>
      <c r="D2657" s="878" t="s">
        <v>4884</v>
      </c>
      <c r="E2657" s="878">
        <v>70</v>
      </c>
      <c r="F2657" s="878">
        <v>4010</v>
      </c>
      <c r="G2657" s="786" t="s">
        <v>4885</v>
      </c>
      <c r="H2657" s="786" t="s">
        <v>1573</v>
      </c>
      <c r="J2657" s="55">
        <v>-1</v>
      </c>
      <c r="K2657" s="791">
        <v>5.6</v>
      </c>
      <c r="L2657" s="791">
        <v>-5.6</v>
      </c>
      <c r="M2657" s="55" t="s">
        <v>2873</v>
      </c>
    </row>
    <row r="2658" spans="1:13" ht="15">
      <c r="A2658" s="282">
        <v>45869</v>
      </c>
      <c r="B2658" s="55" t="s">
        <v>4886</v>
      </c>
      <c r="C2658" s="784">
        <v>82598</v>
      </c>
      <c r="D2658" s="784" t="s">
        <v>2536</v>
      </c>
      <c r="E2658" s="784">
        <v>150</v>
      </c>
      <c r="F2658" s="784">
        <v>4010</v>
      </c>
      <c r="G2658" s="784" t="s">
        <v>4887</v>
      </c>
      <c r="H2658" s="784" t="s">
        <v>1573</v>
      </c>
      <c r="J2658" s="784">
        <v>1</v>
      </c>
      <c r="K2658" s="784">
        <v>10.02</v>
      </c>
      <c r="L2658" s="784">
        <v>10.02</v>
      </c>
      <c r="M2658" s="55" t="s">
        <v>2455</v>
      </c>
    </row>
    <row r="2659" spans="1:13" ht="15">
      <c r="A2659" s="282">
        <v>45869</v>
      </c>
      <c r="B2659" s="55" t="s">
        <v>4886</v>
      </c>
      <c r="C2659" s="786">
        <v>82204</v>
      </c>
      <c r="D2659" s="786" t="s">
        <v>4857</v>
      </c>
      <c r="E2659" s="786">
        <v>100</v>
      </c>
      <c r="F2659" s="786">
        <v>4010</v>
      </c>
      <c r="G2659" s="786" t="s">
        <v>4858</v>
      </c>
      <c r="H2659" s="786" t="s">
        <v>1573</v>
      </c>
      <c r="J2659" s="786">
        <v>4</v>
      </c>
      <c r="K2659" s="786">
        <v>10.8</v>
      </c>
      <c r="L2659" s="786">
        <v>43.2</v>
      </c>
      <c r="M2659" s="55" t="s">
        <v>2455</v>
      </c>
    </row>
    <row r="2660" spans="1:13" ht="15">
      <c r="A2660" s="282">
        <v>45869</v>
      </c>
      <c r="B2660" s="55" t="s">
        <v>4886</v>
      </c>
      <c r="C2660" s="784">
        <v>67379</v>
      </c>
      <c r="D2660" s="784" t="s">
        <v>3287</v>
      </c>
      <c r="E2660" s="784">
        <v>100</v>
      </c>
      <c r="F2660" s="784">
        <v>4010</v>
      </c>
      <c r="G2660" s="784" t="s">
        <v>4888</v>
      </c>
      <c r="H2660" s="784" t="s">
        <v>1573</v>
      </c>
      <c r="J2660" s="784">
        <v>1</v>
      </c>
      <c r="K2660" s="784">
        <v>3.99</v>
      </c>
      <c r="L2660" s="784">
        <v>3.99</v>
      </c>
      <c r="M2660" s="55" t="s">
        <v>2455</v>
      </c>
    </row>
    <row r="2661" spans="1:13" ht="15">
      <c r="A2661" s="282">
        <v>45869</v>
      </c>
      <c r="B2661" s="55" t="s">
        <v>4886</v>
      </c>
      <c r="C2661" s="786">
        <v>82610</v>
      </c>
      <c r="D2661" s="786" t="s">
        <v>2592</v>
      </c>
      <c r="E2661" s="786">
        <v>90</v>
      </c>
      <c r="F2661" s="786">
        <v>4010</v>
      </c>
      <c r="G2661" s="786" t="s">
        <v>4889</v>
      </c>
      <c r="H2661" s="786" t="s">
        <v>1573</v>
      </c>
      <c r="J2661" s="786">
        <v>1</v>
      </c>
      <c r="K2661" s="786">
        <v>11.46</v>
      </c>
      <c r="L2661" s="786">
        <v>11.46</v>
      </c>
      <c r="M2661" s="55" t="s">
        <v>2455</v>
      </c>
    </row>
    <row r="2662" spans="1:13" ht="15">
      <c r="A2662" s="282">
        <v>45869</v>
      </c>
      <c r="B2662" s="55" t="s">
        <v>4886</v>
      </c>
      <c r="C2662" s="784">
        <v>82649</v>
      </c>
      <c r="D2662" s="784" t="s">
        <v>2543</v>
      </c>
      <c r="E2662" s="784">
        <v>150</v>
      </c>
      <c r="F2662" s="784">
        <v>4010</v>
      </c>
      <c r="G2662" s="784" t="s">
        <v>4890</v>
      </c>
      <c r="H2662" s="784" t="s">
        <v>1573</v>
      </c>
      <c r="J2662" s="784">
        <v>1</v>
      </c>
      <c r="K2662" s="784">
        <v>4.47</v>
      </c>
      <c r="L2662" s="784">
        <v>4.47</v>
      </c>
      <c r="M2662" s="55" t="s">
        <v>2455</v>
      </c>
    </row>
    <row r="2663" spans="1:13" ht="15">
      <c r="A2663" s="282">
        <v>45869</v>
      </c>
      <c r="B2663" s="55" t="s">
        <v>4886</v>
      </c>
      <c r="C2663" s="786">
        <v>82677</v>
      </c>
      <c r="D2663" s="786" t="s">
        <v>4228</v>
      </c>
      <c r="E2663" s="786">
        <v>85</v>
      </c>
      <c r="F2663" s="786">
        <v>4010</v>
      </c>
      <c r="G2663" s="786" t="s">
        <v>4891</v>
      </c>
      <c r="H2663" s="786" t="s">
        <v>1573</v>
      </c>
      <c r="J2663" s="786">
        <v>1</v>
      </c>
      <c r="K2663" s="786">
        <v>3.52</v>
      </c>
      <c r="L2663" s="786">
        <v>3.52</v>
      </c>
      <c r="M2663" s="55" t="s">
        <v>2455</v>
      </c>
    </row>
    <row r="2664" spans="1:13" ht="15">
      <c r="A2664" s="282">
        <v>45869</v>
      </c>
      <c r="B2664" s="55" t="s">
        <v>4886</v>
      </c>
      <c r="C2664" s="784">
        <v>82946</v>
      </c>
      <c r="D2664" s="784" t="s">
        <v>3106</v>
      </c>
      <c r="E2664" s="784">
        <v>85</v>
      </c>
      <c r="F2664" s="784">
        <v>4010</v>
      </c>
      <c r="G2664" s="784" t="s">
        <v>4892</v>
      </c>
      <c r="H2664" s="784" t="s">
        <v>1573</v>
      </c>
      <c r="J2664" s="784">
        <v>1</v>
      </c>
      <c r="K2664" s="784">
        <v>14.93</v>
      </c>
      <c r="L2664" s="784">
        <v>14.93</v>
      </c>
      <c r="M2664" s="55" t="s">
        <v>2455</v>
      </c>
    </row>
    <row r="2665" spans="1:13" ht="15">
      <c r="A2665" s="282">
        <v>45869</v>
      </c>
      <c r="B2665" s="55" t="s">
        <v>4886</v>
      </c>
      <c r="C2665" s="786">
        <v>82499</v>
      </c>
      <c r="D2665" s="786" t="s">
        <v>4893</v>
      </c>
      <c r="E2665" s="786">
        <v>110</v>
      </c>
      <c r="F2665" s="786">
        <v>4010</v>
      </c>
      <c r="G2665" s="786" t="s">
        <v>4894</v>
      </c>
      <c r="H2665" s="786" t="s">
        <v>1573</v>
      </c>
      <c r="J2665" s="786">
        <v>1</v>
      </c>
      <c r="K2665" s="786">
        <v>6.01</v>
      </c>
      <c r="L2665" s="786">
        <v>6.01</v>
      </c>
      <c r="M2665" s="55" t="s">
        <v>2455</v>
      </c>
    </row>
    <row r="2666" spans="1:13" ht="15">
      <c r="A2666" s="282">
        <v>45869</v>
      </c>
      <c r="B2666" s="55" t="s">
        <v>4886</v>
      </c>
      <c r="C2666" s="784">
        <v>82649</v>
      </c>
      <c r="D2666" s="784" t="s">
        <v>3354</v>
      </c>
      <c r="E2666" s="784">
        <v>90</v>
      </c>
      <c r="F2666" s="784">
        <v>4010</v>
      </c>
      <c r="G2666" s="784" t="s">
        <v>4895</v>
      </c>
      <c r="H2666" s="784" t="s">
        <v>1573</v>
      </c>
      <c r="J2666" s="784">
        <v>1</v>
      </c>
      <c r="K2666" s="784">
        <v>4.47</v>
      </c>
      <c r="L2666" s="784">
        <v>4.47</v>
      </c>
      <c r="M2666" s="55" t="s">
        <v>2455</v>
      </c>
    </row>
    <row r="2667" spans="1:13" ht="15">
      <c r="A2667" s="282">
        <v>45869</v>
      </c>
      <c r="B2667" s="55" t="s">
        <v>4886</v>
      </c>
      <c r="C2667" s="786">
        <v>83109</v>
      </c>
      <c r="D2667" s="786" t="s">
        <v>3701</v>
      </c>
      <c r="E2667" s="786">
        <v>60</v>
      </c>
      <c r="F2667" s="786">
        <v>4010</v>
      </c>
      <c r="G2667" s="786" t="s">
        <v>4896</v>
      </c>
      <c r="H2667" s="786" t="s">
        <v>1573</v>
      </c>
      <c r="J2667" s="786">
        <v>1</v>
      </c>
      <c r="K2667" s="786">
        <v>6.18</v>
      </c>
      <c r="L2667" s="786">
        <v>6.18</v>
      </c>
      <c r="M2667" s="55" t="s">
        <v>2455</v>
      </c>
    </row>
    <row r="2668" spans="1:13" ht="15">
      <c r="A2668" s="282">
        <v>45869</v>
      </c>
      <c r="B2668" s="55" t="s">
        <v>4886</v>
      </c>
      <c r="C2668" s="784">
        <v>81378</v>
      </c>
      <c r="D2668" s="784" t="s">
        <v>3292</v>
      </c>
      <c r="E2668" s="784">
        <v>110</v>
      </c>
      <c r="F2668" s="784">
        <v>4010</v>
      </c>
      <c r="G2668" s="784" t="s">
        <v>4897</v>
      </c>
      <c r="H2668" s="784" t="s">
        <v>1573</v>
      </c>
      <c r="J2668" s="784">
        <v>2</v>
      </c>
      <c r="K2668" s="784">
        <v>5.05</v>
      </c>
      <c r="L2668" s="784">
        <v>10.1</v>
      </c>
      <c r="M2668" s="55" t="s">
        <v>2455</v>
      </c>
    </row>
    <row r="2669" spans="1:13" ht="15">
      <c r="A2669" s="282">
        <v>45869</v>
      </c>
      <c r="B2669" s="55" t="s">
        <v>4886</v>
      </c>
      <c r="C2669" s="786">
        <v>81422</v>
      </c>
      <c r="D2669" s="786" t="s">
        <v>3393</v>
      </c>
      <c r="E2669" s="786">
        <v>70</v>
      </c>
      <c r="F2669" s="786">
        <v>4010</v>
      </c>
      <c r="G2669" s="786" t="s">
        <v>4898</v>
      </c>
      <c r="H2669" s="786" t="s">
        <v>1573</v>
      </c>
      <c r="J2669" s="786">
        <v>1</v>
      </c>
      <c r="K2669" s="786">
        <v>11.16</v>
      </c>
      <c r="L2669" s="786">
        <v>11.16</v>
      </c>
      <c r="M2669" s="55" t="s">
        <v>2455</v>
      </c>
    </row>
    <row r="2670" spans="1:13" ht="15">
      <c r="A2670" s="282">
        <v>45869</v>
      </c>
      <c r="B2670" s="55" t="s">
        <v>4886</v>
      </c>
      <c r="C2670" s="784">
        <v>81347</v>
      </c>
      <c r="D2670" s="784" t="s">
        <v>4899</v>
      </c>
      <c r="E2670" s="784">
        <v>90</v>
      </c>
      <c r="F2670" s="784">
        <v>4010</v>
      </c>
      <c r="G2670" s="784" t="s">
        <v>4900</v>
      </c>
      <c r="H2670" s="784" t="s">
        <v>1573</v>
      </c>
      <c r="J2670" s="784">
        <v>1</v>
      </c>
      <c r="K2670" s="784">
        <v>8.08</v>
      </c>
      <c r="L2670" s="784">
        <v>8.08</v>
      </c>
      <c r="M2670" s="55" t="s">
        <v>2455</v>
      </c>
    </row>
    <row r="2671" spans="1:13" ht="15">
      <c r="A2671" s="282">
        <v>45869</v>
      </c>
      <c r="B2671" s="55" t="s">
        <v>4886</v>
      </c>
      <c r="C2671" s="786">
        <v>82975</v>
      </c>
      <c r="D2671" s="786" t="s">
        <v>3037</v>
      </c>
      <c r="E2671" s="786">
        <v>110</v>
      </c>
      <c r="F2671" s="786">
        <v>4010</v>
      </c>
      <c r="G2671" s="786" t="s">
        <v>4901</v>
      </c>
      <c r="H2671" s="786" t="s">
        <v>1573</v>
      </c>
      <c r="J2671" s="786">
        <v>1</v>
      </c>
      <c r="K2671" s="786">
        <v>7.32</v>
      </c>
      <c r="L2671" s="786">
        <v>7.32</v>
      </c>
      <c r="M2671" s="55" t="s">
        <v>2455</v>
      </c>
    </row>
    <row r="2672" spans="1:13" ht="15">
      <c r="A2672" s="282">
        <v>45869</v>
      </c>
      <c r="B2672" s="55" t="s">
        <v>4886</v>
      </c>
      <c r="C2672" s="784">
        <v>82288</v>
      </c>
      <c r="D2672" s="784" t="s">
        <v>2495</v>
      </c>
      <c r="E2672" s="784">
        <v>100</v>
      </c>
      <c r="F2672" s="784">
        <v>4010</v>
      </c>
      <c r="G2672" s="784" t="s">
        <v>4902</v>
      </c>
      <c r="H2672" s="784" t="s">
        <v>1573</v>
      </c>
      <c r="J2672" s="784">
        <v>1</v>
      </c>
      <c r="K2672" s="784">
        <v>5.29</v>
      </c>
      <c r="L2672" s="784">
        <v>5.29</v>
      </c>
      <c r="M2672" s="55" t="s">
        <v>2455</v>
      </c>
    </row>
    <row r="2673" spans="1:13" ht="15">
      <c r="A2673" s="282">
        <v>45869</v>
      </c>
      <c r="B2673" s="55" t="s">
        <v>4886</v>
      </c>
      <c r="C2673" s="786">
        <v>46153</v>
      </c>
      <c r="D2673" s="786" t="s">
        <v>2290</v>
      </c>
      <c r="E2673" s="786">
        <v>100</v>
      </c>
      <c r="F2673" s="786">
        <v>4010</v>
      </c>
      <c r="G2673" s="786" t="s">
        <v>4903</v>
      </c>
      <c r="H2673" s="786" t="s">
        <v>1573</v>
      </c>
      <c r="J2673" s="786">
        <v>4</v>
      </c>
      <c r="K2673" s="786">
        <v>4.3899999999999997</v>
      </c>
      <c r="L2673" s="786">
        <v>17.559999999999999</v>
      </c>
      <c r="M2673" s="55" t="s">
        <v>2455</v>
      </c>
    </row>
    <row r="2674" spans="1:13" ht="15">
      <c r="A2674" s="282">
        <v>45869</v>
      </c>
      <c r="B2674" s="55" t="s">
        <v>4886</v>
      </c>
      <c r="C2674" s="784">
        <v>82717</v>
      </c>
      <c r="D2674" s="784" t="s">
        <v>3805</v>
      </c>
      <c r="E2674" s="784">
        <v>70</v>
      </c>
      <c r="F2674" s="784">
        <v>4010</v>
      </c>
      <c r="G2674" s="784" t="s">
        <v>4904</v>
      </c>
      <c r="H2674" s="784" t="s">
        <v>1573</v>
      </c>
      <c r="J2674" s="784">
        <v>1</v>
      </c>
      <c r="K2674" s="784">
        <v>8.81</v>
      </c>
      <c r="L2674" s="784">
        <v>8.81</v>
      </c>
      <c r="M2674" s="55" t="s">
        <v>2455</v>
      </c>
    </row>
    <row r="2675" spans="1:13" ht="15">
      <c r="A2675" s="282">
        <v>45869</v>
      </c>
      <c r="B2675" s="55" t="s">
        <v>4886</v>
      </c>
      <c r="C2675" s="786">
        <v>67375</v>
      </c>
      <c r="D2675" s="786" t="s">
        <v>2497</v>
      </c>
      <c r="E2675" s="786">
        <v>100</v>
      </c>
      <c r="F2675" s="786">
        <v>4010</v>
      </c>
      <c r="G2675" s="786" t="s">
        <v>4905</v>
      </c>
      <c r="H2675" s="786" t="s">
        <v>1573</v>
      </c>
      <c r="J2675" s="786">
        <v>1</v>
      </c>
      <c r="K2675" s="786">
        <v>5.76</v>
      </c>
      <c r="L2675" s="786">
        <v>5.76</v>
      </c>
      <c r="M2675" s="55" t="s">
        <v>2455</v>
      </c>
    </row>
    <row r="2676" spans="1:13" ht="15">
      <c r="A2676" s="282">
        <v>45869</v>
      </c>
      <c r="B2676" s="55" t="s">
        <v>4886</v>
      </c>
      <c r="C2676" s="784">
        <v>82646</v>
      </c>
      <c r="D2676" s="784" t="s">
        <v>3043</v>
      </c>
      <c r="E2676" s="784">
        <v>150</v>
      </c>
      <c r="F2676" s="784">
        <v>4010</v>
      </c>
      <c r="G2676" s="784" t="s">
        <v>4906</v>
      </c>
      <c r="H2676" s="784" t="s">
        <v>1573</v>
      </c>
      <c r="J2676" s="784">
        <v>4</v>
      </c>
      <c r="K2676" s="784">
        <v>4.04</v>
      </c>
      <c r="L2676" s="784">
        <v>16.16</v>
      </c>
      <c r="M2676" s="55" t="s">
        <v>2455</v>
      </c>
    </row>
    <row r="2677" spans="1:13" ht="15">
      <c r="A2677" s="282">
        <v>45869</v>
      </c>
      <c r="B2677" s="55" t="s">
        <v>4886</v>
      </c>
      <c r="C2677" s="786">
        <v>82731</v>
      </c>
      <c r="D2677" s="786" t="s">
        <v>3326</v>
      </c>
      <c r="E2677" s="786">
        <v>90</v>
      </c>
      <c r="F2677" s="786">
        <v>4010</v>
      </c>
      <c r="G2677" s="786" t="s">
        <v>4907</v>
      </c>
      <c r="H2677" s="786" t="s">
        <v>1573</v>
      </c>
      <c r="J2677" s="786">
        <v>1</v>
      </c>
      <c r="K2677" s="786">
        <v>11.97</v>
      </c>
      <c r="L2677" s="786">
        <v>11.97</v>
      </c>
      <c r="M2677" s="55" t="s">
        <v>2455</v>
      </c>
    </row>
    <row r="2678" spans="1:13" ht="15">
      <c r="A2678" s="282">
        <v>45869</v>
      </c>
      <c r="B2678" s="55" t="s">
        <v>4886</v>
      </c>
      <c r="C2678" s="784">
        <v>80504</v>
      </c>
      <c r="D2678" s="784" t="s">
        <v>4908</v>
      </c>
      <c r="E2678" s="882">
        <v>45942</v>
      </c>
      <c r="F2678" s="784">
        <v>4010</v>
      </c>
      <c r="G2678" s="784" t="s">
        <v>4909</v>
      </c>
      <c r="H2678" s="784" t="s">
        <v>1573</v>
      </c>
      <c r="J2678" s="784">
        <v>1</v>
      </c>
      <c r="K2678" s="784">
        <v>14.03</v>
      </c>
      <c r="L2678" s="784">
        <v>14.03</v>
      </c>
      <c r="M2678" s="55" t="s">
        <v>2455</v>
      </c>
    </row>
    <row r="2679" spans="1:13" ht="15">
      <c r="A2679" s="282">
        <v>45869</v>
      </c>
      <c r="B2679" s="55" t="s">
        <v>4886</v>
      </c>
      <c r="C2679" s="786">
        <v>82974</v>
      </c>
      <c r="D2679" s="786" t="s">
        <v>3037</v>
      </c>
      <c r="E2679" s="786">
        <v>130</v>
      </c>
      <c r="F2679" s="786">
        <v>4010</v>
      </c>
      <c r="G2679" s="786" t="s">
        <v>4910</v>
      </c>
      <c r="H2679" s="786" t="s">
        <v>1573</v>
      </c>
      <c r="J2679" s="786">
        <v>1</v>
      </c>
      <c r="K2679" s="786">
        <v>13.84</v>
      </c>
      <c r="L2679" s="786">
        <v>13.84</v>
      </c>
      <c r="M2679" s="55" t="s">
        <v>2455</v>
      </c>
    </row>
    <row r="2680" spans="1:13" ht="15">
      <c r="A2680" s="282">
        <v>45869</v>
      </c>
      <c r="B2680" s="55" t="s">
        <v>4886</v>
      </c>
      <c r="C2680" s="784">
        <v>82591</v>
      </c>
      <c r="D2680" s="784" t="s">
        <v>2493</v>
      </c>
      <c r="E2680" s="784">
        <v>90</v>
      </c>
      <c r="F2680" s="784">
        <v>4010</v>
      </c>
      <c r="G2680" s="784" t="s">
        <v>4911</v>
      </c>
      <c r="H2680" s="784" t="s">
        <v>1573</v>
      </c>
      <c r="J2680" s="784">
        <v>2</v>
      </c>
      <c r="K2680" s="784">
        <v>4.82</v>
      </c>
      <c r="L2680" s="784">
        <v>9.64</v>
      </c>
      <c r="M2680" s="55" t="s">
        <v>2455</v>
      </c>
    </row>
    <row r="2681" spans="1:13" ht="15">
      <c r="A2681" s="282">
        <v>45869</v>
      </c>
      <c r="B2681" s="55" t="s">
        <v>4912</v>
      </c>
      <c r="C2681" s="784">
        <v>67691</v>
      </c>
      <c r="D2681" s="784">
        <v>15</v>
      </c>
      <c r="E2681" s="784">
        <v>110</v>
      </c>
      <c r="F2681" s="784">
        <v>4010</v>
      </c>
      <c r="G2681" s="784" t="s">
        <v>4913</v>
      </c>
      <c r="H2681" s="784" t="s">
        <v>1573</v>
      </c>
      <c r="J2681" s="784">
        <v>1</v>
      </c>
      <c r="K2681" s="784">
        <v>8.85</v>
      </c>
      <c r="L2681" s="784">
        <v>8.85</v>
      </c>
      <c r="M2681" s="55" t="s">
        <v>2455</v>
      </c>
    </row>
    <row r="2682" spans="1:13" ht="15">
      <c r="A2682" s="282">
        <v>45869</v>
      </c>
      <c r="B2682" s="55" t="s">
        <v>4912</v>
      </c>
      <c r="C2682" s="786">
        <v>82717</v>
      </c>
      <c r="D2682" s="786" t="s">
        <v>3805</v>
      </c>
      <c r="E2682" s="786">
        <v>90</v>
      </c>
      <c r="F2682" s="786">
        <v>4010</v>
      </c>
      <c r="G2682" s="786" t="s">
        <v>4914</v>
      </c>
      <c r="H2682" s="786" t="s">
        <v>1573</v>
      </c>
      <c r="J2682" s="786">
        <v>1</v>
      </c>
      <c r="K2682" s="786">
        <v>9.4600000000000009</v>
      </c>
      <c r="L2682" s="786">
        <v>9.4600000000000009</v>
      </c>
      <c r="M2682" s="55" t="s">
        <v>2455</v>
      </c>
    </row>
    <row r="2683" spans="1:13" ht="15">
      <c r="A2683" s="282">
        <v>45869</v>
      </c>
      <c r="B2683" s="55" t="s">
        <v>4912</v>
      </c>
      <c r="C2683" s="784">
        <v>82776</v>
      </c>
      <c r="D2683" s="784" t="s">
        <v>3172</v>
      </c>
      <c r="E2683" s="784">
        <v>85</v>
      </c>
      <c r="F2683" s="784">
        <v>4010</v>
      </c>
      <c r="G2683" s="784" t="s">
        <v>4915</v>
      </c>
      <c r="H2683" s="784" t="s">
        <v>1573</v>
      </c>
      <c r="J2683" s="784">
        <v>1</v>
      </c>
      <c r="K2683" s="784">
        <v>15.18</v>
      </c>
      <c r="L2683" s="784">
        <v>15.18</v>
      </c>
      <c r="M2683" s="55" t="s">
        <v>2455</v>
      </c>
    </row>
    <row r="2684" spans="1:13" ht="15">
      <c r="A2684" s="282">
        <v>45869</v>
      </c>
      <c r="B2684" s="55" t="s">
        <v>4912</v>
      </c>
      <c r="C2684" s="786">
        <v>82721</v>
      </c>
      <c r="D2684" s="786" t="s">
        <v>3837</v>
      </c>
      <c r="E2684" s="786">
        <v>140</v>
      </c>
      <c r="F2684" s="786">
        <v>4010</v>
      </c>
      <c r="G2684" s="786" t="s">
        <v>4916</v>
      </c>
      <c r="H2684" s="786" t="s">
        <v>1573</v>
      </c>
      <c r="J2684" s="786">
        <v>1</v>
      </c>
      <c r="K2684" s="786">
        <v>7.45</v>
      </c>
      <c r="L2684" s="786">
        <v>7.45</v>
      </c>
      <c r="M2684" s="55" t="s">
        <v>2455</v>
      </c>
    </row>
    <row r="2685" spans="1:13" ht="15">
      <c r="A2685" s="282">
        <v>45869</v>
      </c>
      <c r="B2685" s="55" t="s">
        <v>4912</v>
      </c>
      <c r="C2685" s="784">
        <v>81429</v>
      </c>
      <c r="D2685" s="784" t="s">
        <v>2355</v>
      </c>
      <c r="E2685" s="784" t="s">
        <v>2230</v>
      </c>
      <c r="F2685" s="784">
        <v>4010</v>
      </c>
      <c r="G2685" s="784" t="s">
        <v>4917</v>
      </c>
      <c r="H2685" s="784" t="s">
        <v>1573</v>
      </c>
      <c r="J2685" s="784">
        <v>1</v>
      </c>
      <c r="K2685" s="784">
        <v>4.79</v>
      </c>
      <c r="L2685" s="784">
        <v>4.79</v>
      </c>
      <c r="M2685" s="55" t="s">
        <v>2455</v>
      </c>
    </row>
    <row r="2686" spans="1:13" ht="15">
      <c r="A2686" s="282">
        <v>45869</v>
      </c>
      <c r="B2686" s="55" t="s">
        <v>4912</v>
      </c>
      <c r="C2686" s="786">
        <v>82731</v>
      </c>
      <c r="D2686" s="786" t="s">
        <v>3326</v>
      </c>
      <c r="E2686" s="786">
        <v>90</v>
      </c>
      <c r="F2686" s="786">
        <v>4010</v>
      </c>
      <c r="G2686" s="786" t="s">
        <v>4907</v>
      </c>
      <c r="H2686" s="786" t="s">
        <v>1573</v>
      </c>
      <c r="J2686" s="786">
        <v>1</v>
      </c>
      <c r="K2686" s="786">
        <v>11.97</v>
      </c>
      <c r="L2686" s="786">
        <v>11.97</v>
      </c>
      <c r="M2686" s="55" t="s">
        <v>2455</v>
      </c>
    </row>
    <row r="2687" spans="1:13" ht="15">
      <c r="A2687" s="282">
        <v>45869</v>
      </c>
      <c r="B2687" s="55" t="s">
        <v>4912</v>
      </c>
      <c r="C2687" s="784">
        <v>81339</v>
      </c>
      <c r="D2687" s="784" t="s">
        <v>3256</v>
      </c>
      <c r="E2687" s="784">
        <v>100</v>
      </c>
      <c r="F2687" s="784">
        <v>4010</v>
      </c>
      <c r="G2687" s="784" t="s">
        <v>4918</v>
      </c>
      <c r="H2687" s="784" t="s">
        <v>1573</v>
      </c>
      <c r="J2687" s="784">
        <v>1</v>
      </c>
      <c r="K2687" s="784">
        <v>5.6</v>
      </c>
      <c r="L2687" s="784">
        <v>5.6</v>
      </c>
      <c r="M2687" s="55" t="s">
        <v>2455</v>
      </c>
    </row>
    <row r="2688" spans="1:13" ht="15">
      <c r="A2688" s="282">
        <v>45869</v>
      </c>
      <c r="B2688" s="55" t="s">
        <v>4912</v>
      </c>
      <c r="C2688" s="786">
        <v>82982</v>
      </c>
      <c r="D2688" s="786">
        <v>178</v>
      </c>
      <c r="E2688" s="786">
        <v>75</v>
      </c>
      <c r="F2688" s="786">
        <v>4010</v>
      </c>
      <c r="G2688" s="786" t="s">
        <v>4919</v>
      </c>
      <c r="H2688" s="786" t="s">
        <v>1573</v>
      </c>
      <c r="J2688" s="786">
        <v>1</v>
      </c>
      <c r="K2688" s="786">
        <v>3.98</v>
      </c>
      <c r="L2688" s="786">
        <v>3.98</v>
      </c>
      <c r="M2688" s="55" t="s">
        <v>2455</v>
      </c>
    </row>
    <row r="2689" spans="1:13" ht="15">
      <c r="A2689" s="282">
        <v>45869</v>
      </c>
      <c r="B2689" s="55" t="s">
        <v>4912</v>
      </c>
      <c r="C2689" s="784">
        <v>82787</v>
      </c>
      <c r="D2689" s="784" t="s">
        <v>2736</v>
      </c>
      <c r="E2689" s="784">
        <v>110</v>
      </c>
      <c r="F2689" s="784">
        <v>4010</v>
      </c>
      <c r="G2689" s="784" t="s">
        <v>4920</v>
      </c>
      <c r="H2689" s="784" t="s">
        <v>1573</v>
      </c>
      <c r="J2689" s="784">
        <v>1</v>
      </c>
      <c r="K2689" s="784">
        <v>10.95</v>
      </c>
      <c r="L2689" s="784">
        <v>10.95</v>
      </c>
      <c r="M2689" s="55" t="s">
        <v>2455</v>
      </c>
    </row>
    <row r="2690" spans="1:13" ht="15">
      <c r="A2690" s="282">
        <v>45869</v>
      </c>
      <c r="B2690" s="55" t="s">
        <v>4912</v>
      </c>
      <c r="C2690" s="786">
        <v>83026</v>
      </c>
      <c r="D2690" s="786" t="s">
        <v>2448</v>
      </c>
      <c r="E2690" s="786">
        <v>110</v>
      </c>
      <c r="F2690" s="786">
        <v>4010</v>
      </c>
      <c r="G2690" s="786" t="s">
        <v>4921</v>
      </c>
      <c r="H2690" s="786" t="s">
        <v>1573</v>
      </c>
      <c r="J2690" s="786">
        <v>1</v>
      </c>
      <c r="K2690" s="786">
        <v>7.71</v>
      </c>
      <c r="L2690" s="786">
        <v>7.71</v>
      </c>
      <c r="M2690" s="55" t="s">
        <v>2455</v>
      </c>
    </row>
    <row r="2691" spans="1:13" ht="15">
      <c r="A2691" s="282">
        <v>45869</v>
      </c>
      <c r="B2691" s="55" t="s">
        <v>4912</v>
      </c>
      <c r="C2691" s="784">
        <v>82848</v>
      </c>
      <c r="D2691" s="784" t="s">
        <v>3461</v>
      </c>
      <c r="E2691" s="784">
        <v>60</v>
      </c>
      <c r="F2691" s="784">
        <v>4010</v>
      </c>
      <c r="G2691" s="784" t="s">
        <v>4922</v>
      </c>
      <c r="H2691" s="784" t="s">
        <v>1573</v>
      </c>
      <c r="J2691" s="784">
        <v>1</v>
      </c>
      <c r="K2691" s="784">
        <v>4.8600000000000003</v>
      </c>
      <c r="L2691" s="784">
        <v>4.8600000000000003</v>
      </c>
      <c r="M2691" s="55" t="s">
        <v>2455</v>
      </c>
    </row>
    <row r="2692" spans="1:13" ht="15">
      <c r="A2692" s="282">
        <v>45869</v>
      </c>
      <c r="B2692" s="55" t="s">
        <v>4912</v>
      </c>
      <c r="C2692" s="786">
        <v>82866</v>
      </c>
      <c r="D2692" s="786" t="s">
        <v>4923</v>
      </c>
      <c r="E2692" s="786">
        <v>140</v>
      </c>
      <c r="F2692" s="786">
        <v>4010</v>
      </c>
      <c r="G2692" s="786" t="s">
        <v>4924</v>
      </c>
      <c r="H2692" s="786" t="s">
        <v>1573</v>
      </c>
      <c r="J2692" s="786">
        <v>1</v>
      </c>
      <c r="K2692" s="786">
        <v>9.3699999999999992</v>
      </c>
      <c r="L2692" s="786">
        <v>9.3699999999999992</v>
      </c>
      <c r="M2692" s="55" t="s">
        <v>2455</v>
      </c>
    </row>
    <row r="2693" spans="1:13" ht="15">
      <c r="A2693" s="282">
        <v>45869</v>
      </c>
      <c r="B2693" s="55" t="s">
        <v>4912</v>
      </c>
      <c r="C2693" s="784">
        <v>81984</v>
      </c>
      <c r="D2693" s="784" t="s">
        <v>3065</v>
      </c>
      <c r="E2693" s="784">
        <v>90</v>
      </c>
      <c r="F2693" s="784">
        <v>4010</v>
      </c>
      <c r="G2693" s="784" t="s">
        <v>4925</v>
      </c>
      <c r="H2693" s="784" t="s">
        <v>1573</v>
      </c>
      <c r="J2693" s="784">
        <v>1</v>
      </c>
      <c r="K2693" s="784">
        <v>5.65</v>
      </c>
      <c r="L2693" s="784">
        <v>5.65</v>
      </c>
      <c r="M2693" s="55" t="s">
        <v>2455</v>
      </c>
    </row>
    <row r="2694" spans="1:13" ht="15">
      <c r="A2694" s="282">
        <v>45869</v>
      </c>
      <c r="B2694" s="55" t="s">
        <v>4912</v>
      </c>
      <c r="C2694" s="786">
        <v>81339</v>
      </c>
      <c r="D2694" s="786" t="s">
        <v>3415</v>
      </c>
      <c r="E2694" s="786">
        <v>120</v>
      </c>
      <c r="F2694" s="786">
        <v>4010</v>
      </c>
      <c r="G2694" s="786" t="s">
        <v>4926</v>
      </c>
      <c r="H2694" s="786" t="s">
        <v>1573</v>
      </c>
      <c r="J2694" s="786">
        <v>1</v>
      </c>
      <c r="K2694" s="786">
        <v>6.77</v>
      </c>
      <c r="L2694" s="786">
        <v>6.77</v>
      </c>
      <c r="M2694" s="55" t="s">
        <v>2455</v>
      </c>
    </row>
    <row r="2695" spans="1:13" ht="15">
      <c r="A2695" s="282">
        <v>45869</v>
      </c>
      <c r="B2695" s="55" t="s">
        <v>4912</v>
      </c>
      <c r="C2695" s="784">
        <v>82683</v>
      </c>
      <c r="D2695" s="784" t="s">
        <v>3251</v>
      </c>
      <c r="E2695" s="784">
        <v>70</v>
      </c>
      <c r="F2695" s="784">
        <v>4010</v>
      </c>
      <c r="G2695" s="784" t="s">
        <v>4927</v>
      </c>
      <c r="H2695" s="784" t="s">
        <v>1573</v>
      </c>
      <c r="J2695" s="784">
        <v>1</v>
      </c>
      <c r="K2695" s="784">
        <v>5.36</v>
      </c>
      <c r="L2695" s="784">
        <v>5.36</v>
      </c>
      <c r="M2695" s="55" t="s">
        <v>2455</v>
      </c>
    </row>
    <row r="2696" spans="1:13" ht="15">
      <c r="A2696" s="282">
        <v>45869</v>
      </c>
      <c r="B2696" s="55" t="s">
        <v>4912</v>
      </c>
      <c r="C2696" s="786">
        <v>67096</v>
      </c>
      <c r="D2696" s="786" t="s">
        <v>2577</v>
      </c>
      <c r="E2696" s="786">
        <v>140</v>
      </c>
      <c r="F2696" s="786">
        <v>4010</v>
      </c>
      <c r="G2696" s="786" t="s">
        <v>4928</v>
      </c>
      <c r="H2696" s="786" t="s">
        <v>1573</v>
      </c>
      <c r="J2696" s="786">
        <v>1</v>
      </c>
      <c r="K2696" s="786">
        <v>12.78</v>
      </c>
      <c r="L2696" s="786">
        <v>12.78</v>
      </c>
      <c r="M2696" s="55" t="s">
        <v>2455</v>
      </c>
    </row>
    <row r="2697" spans="1:13" ht="15">
      <c r="A2697" s="282">
        <v>45869</v>
      </c>
      <c r="B2697" s="55" t="s">
        <v>4912</v>
      </c>
      <c r="C2697" s="784">
        <v>82788</v>
      </c>
      <c r="D2697" s="784" t="s">
        <v>4243</v>
      </c>
      <c r="E2697" s="784">
        <v>120</v>
      </c>
      <c r="F2697" s="784">
        <v>4010</v>
      </c>
      <c r="G2697" s="784" t="s">
        <v>4929</v>
      </c>
      <c r="H2697" s="784" t="s">
        <v>1573</v>
      </c>
      <c r="J2697" s="784">
        <v>1</v>
      </c>
      <c r="K2697" s="784">
        <v>6.07</v>
      </c>
      <c r="L2697" s="784">
        <v>6.07</v>
      </c>
      <c r="M2697" s="55" t="s">
        <v>2455</v>
      </c>
    </row>
    <row r="2698" spans="1:13" ht="15">
      <c r="A2698" s="282">
        <v>45869</v>
      </c>
      <c r="B2698" s="55" t="s">
        <v>4912</v>
      </c>
      <c r="C2698" s="786">
        <v>82535</v>
      </c>
      <c r="D2698" s="786" t="s">
        <v>3047</v>
      </c>
      <c r="E2698" s="786">
        <v>70</v>
      </c>
      <c r="F2698" s="786">
        <v>4010</v>
      </c>
      <c r="G2698" s="786" t="s">
        <v>4930</v>
      </c>
      <c r="H2698" s="786" t="s">
        <v>1573</v>
      </c>
      <c r="J2698" s="786">
        <v>1</v>
      </c>
      <c r="K2698" s="786">
        <v>7.56</v>
      </c>
      <c r="L2698" s="786">
        <v>7.56</v>
      </c>
      <c r="M2698" s="55" t="s">
        <v>2455</v>
      </c>
    </row>
    <row r="2699" spans="1:13" ht="15">
      <c r="A2699" s="282">
        <v>45869</v>
      </c>
      <c r="B2699" s="55" t="s">
        <v>4912</v>
      </c>
      <c r="C2699" s="784">
        <v>82731</v>
      </c>
      <c r="D2699" s="784" t="s">
        <v>4469</v>
      </c>
      <c r="E2699" s="784">
        <v>85</v>
      </c>
      <c r="F2699" s="784">
        <v>4010</v>
      </c>
      <c r="G2699" s="784" t="s">
        <v>4931</v>
      </c>
      <c r="H2699" s="784" t="s">
        <v>1573</v>
      </c>
      <c r="J2699" s="784">
        <v>1</v>
      </c>
      <c r="K2699" s="784">
        <v>11.15</v>
      </c>
      <c r="L2699" s="784">
        <v>11.15</v>
      </c>
      <c r="M2699" s="55" t="s">
        <v>2455</v>
      </c>
    </row>
    <row r="2700" spans="1:13" ht="15">
      <c r="A2700" s="282">
        <v>45869</v>
      </c>
      <c r="B2700" s="55" t="s">
        <v>4912</v>
      </c>
      <c r="C2700" s="786">
        <v>81666</v>
      </c>
      <c r="D2700" s="786" t="s">
        <v>4069</v>
      </c>
      <c r="E2700" s="786">
        <v>75</v>
      </c>
      <c r="F2700" s="786">
        <v>4010</v>
      </c>
      <c r="G2700" s="786" t="s">
        <v>4932</v>
      </c>
      <c r="H2700" s="786" t="s">
        <v>1573</v>
      </c>
      <c r="J2700" s="786">
        <v>1</v>
      </c>
      <c r="K2700" s="786">
        <v>6.41</v>
      </c>
      <c r="L2700" s="786">
        <v>6.41</v>
      </c>
      <c r="M2700" s="55" t="s">
        <v>2455</v>
      </c>
    </row>
    <row r="2701" spans="1:13" ht="15">
      <c r="A2701" s="282">
        <v>45869</v>
      </c>
      <c r="B2701" s="55" t="s">
        <v>4912</v>
      </c>
      <c r="C2701" s="784">
        <v>67379</v>
      </c>
      <c r="D2701" s="784" t="s">
        <v>3221</v>
      </c>
      <c r="E2701" s="784">
        <v>110</v>
      </c>
      <c r="F2701" s="784">
        <v>4010</v>
      </c>
      <c r="G2701" s="784" t="s">
        <v>2607</v>
      </c>
      <c r="H2701" s="784" t="s">
        <v>1573</v>
      </c>
      <c r="J2701" s="784">
        <v>1</v>
      </c>
      <c r="K2701" s="784">
        <v>3.99</v>
      </c>
      <c r="L2701" s="784">
        <v>3.99</v>
      </c>
      <c r="M2701" s="55" t="s">
        <v>2455</v>
      </c>
    </row>
    <row r="2702" spans="1:13" ht="15">
      <c r="A2702" s="282">
        <v>45869</v>
      </c>
      <c r="B2702" s="55" t="s">
        <v>4912</v>
      </c>
      <c r="C2702" s="786">
        <v>82956</v>
      </c>
      <c r="D2702" s="786" t="s">
        <v>3823</v>
      </c>
      <c r="E2702" s="786">
        <v>100</v>
      </c>
      <c r="F2702" s="786">
        <v>4010</v>
      </c>
      <c r="G2702" s="786" t="s">
        <v>4933</v>
      </c>
      <c r="H2702" s="786" t="s">
        <v>1573</v>
      </c>
      <c r="J2702" s="786">
        <v>1</v>
      </c>
      <c r="K2702" s="786">
        <v>4.7300000000000004</v>
      </c>
      <c r="L2702" s="786">
        <v>4.7300000000000004</v>
      </c>
      <c r="M2702" s="55" t="s">
        <v>2455</v>
      </c>
    </row>
    <row r="2703" spans="1:13" ht="15">
      <c r="A2703" s="282">
        <v>45869</v>
      </c>
      <c r="B2703" s="55" t="s">
        <v>4912</v>
      </c>
      <c r="C2703" s="784">
        <v>82787</v>
      </c>
      <c r="D2703" s="784" t="s">
        <v>2736</v>
      </c>
      <c r="E2703" s="784">
        <v>120</v>
      </c>
      <c r="F2703" s="784">
        <v>4010</v>
      </c>
      <c r="G2703" s="784" t="s">
        <v>4934</v>
      </c>
      <c r="H2703" s="784" t="s">
        <v>1573</v>
      </c>
      <c r="J2703" s="784">
        <v>1</v>
      </c>
      <c r="K2703" s="784">
        <v>10.95</v>
      </c>
      <c r="L2703" s="784">
        <v>10.95</v>
      </c>
      <c r="M2703" s="55" t="s">
        <v>2455</v>
      </c>
    </row>
    <row r="2704" spans="1:13" ht="15">
      <c r="A2704" s="282">
        <v>45869</v>
      </c>
      <c r="B2704" s="55" t="s">
        <v>4912</v>
      </c>
      <c r="C2704" s="786">
        <v>81612</v>
      </c>
      <c r="D2704" s="786" t="s">
        <v>4935</v>
      </c>
      <c r="E2704" s="786">
        <v>90</v>
      </c>
      <c r="F2704" s="786">
        <v>4010</v>
      </c>
      <c r="G2704" s="786" t="s">
        <v>4936</v>
      </c>
      <c r="H2704" s="786" t="s">
        <v>1573</v>
      </c>
      <c r="J2704" s="786">
        <v>1</v>
      </c>
      <c r="K2704" s="786">
        <v>10.61</v>
      </c>
      <c r="L2704" s="786">
        <v>10.61</v>
      </c>
      <c r="M2704" s="55" t="s">
        <v>2455</v>
      </c>
    </row>
    <row r="2705" spans="1:13" ht="15">
      <c r="A2705" s="282">
        <v>45869</v>
      </c>
      <c r="B2705" s="55" t="s">
        <v>4912</v>
      </c>
      <c r="C2705" s="784">
        <v>82848</v>
      </c>
      <c r="D2705" s="784" t="s">
        <v>3461</v>
      </c>
      <c r="E2705" s="784">
        <v>70</v>
      </c>
      <c r="F2705" s="784">
        <v>4010</v>
      </c>
      <c r="G2705" s="784" t="s">
        <v>4937</v>
      </c>
      <c r="H2705" s="784" t="s">
        <v>1573</v>
      </c>
      <c r="J2705" s="784">
        <v>1</v>
      </c>
      <c r="K2705" s="784">
        <v>4.8600000000000003</v>
      </c>
      <c r="L2705" s="784">
        <v>4.8600000000000003</v>
      </c>
      <c r="M2705" s="55" t="s">
        <v>2455</v>
      </c>
    </row>
    <row r="2706" spans="1:13" ht="15">
      <c r="A2706" s="282">
        <v>45869</v>
      </c>
      <c r="B2706" s="55" t="s">
        <v>4912</v>
      </c>
      <c r="C2706" s="786">
        <v>81343</v>
      </c>
      <c r="D2706" s="786" t="s">
        <v>3079</v>
      </c>
      <c r="E2706" s="786">
        <v>80</v>
      </c>
      <c r="F2706" s="786">
        <v>4010</v>
      </c>
      <c r="G2706" s="786" t="s">
        <v>4938</v>
      </c>
      <c r="H2706" s="786" t="s">
        <v>1573</v>
      </c>
      <c r="J2706" s="786">
        <v>1</v>
      </c>
      <c r="K2706" s="786">
        <v>7.25</v>
      </c>
      <c r="L2706" s="786">
        <v>7.25</v>
      </c>
      <c r="M2706" s="55" t="s">
        <v>2455</v>
      </c>
    </row>
    <row r="2707" spans="1:13" ht="15">
      <c r="A2707" s="282">
        <v>45869</v>
      </c>
      <c r="B2707" s="55" t="s">
        <v>4912</v>
      </c>
      <c r="C2707" s="784">
        <v>81612</v>
      </c>
      <c r="D2707" s="784" t="s">
        <v>2893</v>
      </c>
      <c r="E2707" s="784">
        <v>90</v>
      </c>
      <c r="F2707" s="784">
        <v>4010</v>
      </c>
      <c r="G2707" s="784" t="s">
        <v>4939</v>
      </c>
      <c r="H2707" s="784" t="s">
        <v>1573</v>
      </c>
      <c r="J2707" s="784">
        <v>1</v>
      </c>
      <c r="K2707" s="784">
        <v>9.75</v>
      </c>
      <c r="L2707" s="784">
        <v>9.75</v>
      </c>
      <c r="M2707" s="55" t="s">
        <v>2455</v>
      </c>
    </row>
    <row r="2708" spans="1:13" ht="15">
      <c r="A2708" s="282">
        <v>45869</v>
      </c>
      <c r="B2708" s="55" t="s">
        <v>4912</v>
      </c>
      <c r="C2708" s="786">
        <v>82497</v>
      </c>
      <c r="D2708" s="786" t="s">
        <v>4940</v>
      </c>
      <c r="E2708" s="786" t="s">
        <v>2296</v>
      </c>
      <c r="F2708" s="786">
        <v>4010</v>
      </c>
      <c r="G2708" s="786" t="s">
        <v>4941</v>
      </c>
      <c r="H2708" s="786" t="s">
        <v>1573</v>
      </c>
      <c r="J2708" s="786">
        <v>1</v>
      </c>
      <c r="K2708" s="786">
        <v>21.11</v>
      </c>
      <c r="L2708" s="786">
        <v>21.11</v>
      </c>
      <c r="M2708" s="55" t="s">
        <v>2455</v>
      </c>
    </row>
    <row r="2709" spans="1:13" ht="15">
      <c r="A2709" s="282">
        <v>45869</v>
      </c>
      <c r="B2709" s="55" t="s">
        <v>4912</v>
      </c>
      <c r="C2709" s="784">
        <v>81613</v>
      </c>
      <c r="D2709" s="784" t="s">
        <v>4942</v>
      </c>
      <c r="E2709" s="784">
        <v>90</v>
      </c>
      <c r="F2709" s="784">
        <v>4010</v>
      </c>
      <c r="G2709" s="784" t="s">
        <v>4943</v>
      </c>
      <c r="H2709" s="784" t="s">
        <v>1573</v>
      </c>
      <c r="J2709" s="784">
        <v>1</v>
      </c>
      <c r="K2709" s="784">
        <v>6.79</v>
      </c>
      <c r="L2709" s="784">
        <v>6.79</v>
      </c>
      <c r="M2709" s="55" t="s">
        <v>2455</v>
      </c>
    </row>
    <row r="2710" spans="1:13" ht="15">
      <c r="A2710" s="282">
        <v>45869</v>
      </c>
      <c r="B2710" s="55" t="s">
        <v>4912</v>
      </c>
      <c r="C2710" s="786">
        <v>80361</v>
      </c>
      <c r="D2710" s="786" t="s">
        <v>3253</v>
      </c>
      <c r="E2710" s="786">
        <v>60</v>
      </c>
      <c r="F2710" s="786">
        <v>4010</v>
      </c>
      <c r="G2710" s="786" t="s">
        <v>4944</v>
      </c>
      <c r="H2710" s="786" t="s">
        <v>1573</v>
      </c>
      <c r="J2710" s="786">
        <v>1</v>
      </c>
      <c r="K2710" s="786">
        <v>3.48</v>
      </c>
      <c r="L2710" s="786">
        <v>3.48</v>
      </c>
      <c r="M2710" s="55" t="s">
        <v>2455</v>
      </c>
    </row>
    <row r="2711" spans="1:13" ht="15">
      <c r="A2711" s="282">
        <v>45869</v>
      </c>
      <c r="B2711" s="55" t="s">
        <v>4912</v>
      </c>
      <c r="C2711" s="784">
        <v>82535</v>
      </c>
      <c r="D2711" s="784" t="s">
        <v>3047</v>
      </c>
      <c r="E2711" s="784">
        <v>60</v>
      </c>
      <c r="F2711" s="784">
        <v>4010</v>
      </c>
      <c r="G2711" s="784" t="s">
        <v>4945</v>
      </c>
      <c r="H2711" s="784" t="s">
        <v>1573</v>
      </c>
      <c r="J2711" s="784">
        <v>1</v>
      </c>
      <c r="K2711" s="784">
        <v>7.56</v>
      </c>
      <c r="L2711" s="784">
        <v>7.56</v>
      </c>
      <c r="M2711" s="55" t="s">
        <v>2455</v>
      </c>
    </row>
    <row r="2712" spans="1:13" ht="15">
      <c r="A2712" s="282">
        <v>45869</v>
      </c>
      <c r="B2712" s="55" t="s">
        <v>4912</v>
      </c>
      <c r="C2712" s="786">
        <v>67862</v>
      </c>
      <c r="D2712" s="786" t="s">
        <v>3766</v>
      </c>
      <c r="E2712" s="786">
        <v>150</v>
      </c>
      <c r="F2712" s="786">
        <v>4010</v>
      </c>
      <c r="G2712" s="786" t="s">
        <v>4946</v>
      </c>
      <c r="H2712" s="786" t="s">
        <v>1573</v>
      </c>
      <c r="J2712" s="786">
        <v>1</v>
      </c>
      <c r="K2712" s="786">
        <v>5.47</v>
      </c>
      <c r="L2712" s="786">
        <v>5.47</v>
      </c>
      <c r="M2712" s="55" t="s">
        <v>2455</v>
      </c>
    </row>
    <row r="2713" spans="1:13" ht="15">
      <c r="A2713" s="282">
        <v>45869</v>
      </c>
      <c r="B2713" s="55" t="s">
        <v>4912</v>
      </c>
      <c r="C2713" s="784">
        <v>82948</v>
      </c>
      <c r="D2713" s="784" t="s">
        <v>2292</v>
      </c>
      <c r="E2713" s="784">
        <v>130</v>
      </c>
      <c r="F2713" s="784">
        <v>4010</v>
      </c>
      <c r="G2713" s="784" t="s">
        <v>4947</v>
      </c>
      <c r="H2713" s="784" t="s">
        <v>1573</v>
      </c>
      <c r="J2713" s="784">
        <v>1</v>
      </c>
      <c r="K2713" s="784">
        <v>14.18</v>
      </c>
      <c r="L2713" s="784">
        <v>14.18</v>
      </c>
      <c r="M2713" s="55" t="s">
        <v>2455</v>
      </c>
    </row>
    <row r="2714" spans="1:13" ht="15">
      <c r="A2714" s="282">
        <v>45869</v>
      </c>
      <c r="B2714" s="55" t="s">
        <v>4912</v>
      </c>
      <c r="C2714" s="786">
        <v>81984</v>
      </c>
      <c r="D2714" s="786" t="s">
        <v>3240</v>
      </c>
      <c r="E2714" s="786">
        <v>90</v>
      </c>
      <c r="F2714" s="786">
        <v>4010</v>
      </c>
      <c r="G2714" s="786" t="s">
        <v>4948</v>
      </c>
      <c r="H2714" s="786" t="s">
        <v>1573</v>
      </c>
      <c r="J2714" s="786">
        <v>1</v>
      </c>
      <c r="K2714" s="786">
        <v>5.65</v>
      </c>
      <c r="L2714" s="786">
        <v>5.65</v>
      </c>
      <c r="M2714" s="55" t="s">
        <v>2455</v>
      </c>
    </row>
    <row r="2715" spans="1:13" ht="15">
      <c r="A2715" s="282">
        <v>45869</v>
      </c>
      <c r="B2715" s="55" t="s">
        <v>4912</v>
      </c>
      <c r="C2715" s="784">
        <v>80361</v>
      </c>
      <c r="D2715" s="784" t="s">
        <v>3048</v>
      </c>
      <c r="E2715" s="784">
        <v>75</v>
      </c>
      <c r="F2715" s="784">
        <v>4010</v>
      </c>
      <c r="G2715" s="784" t="s">
        <v>4949</v>
      </c>
      <c r="H2715" s="784" t="s">
        <v>1573</v>
      </c>
      <c r="J2715" s="784">
        <v>1</v>
      </c>
      <c r="K2715" s="784">
        <v>3.48</v>
      </c>
      <c r="L2715" s="784">
        <v>3.48</v>
      </c>
      <c r="M2715" s="55" t="s">
        <v>2455</v>
      </c>
    </row>
    <row r="2716" spans="1:13" ht="15">
      <c r="A2716" s="282">
        <v>45869</v>
      </c>
      <c r="B2716" s="55" t="s">
        <v>4912</v>
      </c>
      <c r="C2716" s="786">
        <v>83279</v>
      </c>
      <c r="D2716" s="786" t="s">
        <v>3930</v>
      </c>
      <c r="E2716" s="786">
        <v>100</v>
      </c>
      <c r="F2716" s="786">
        <v>4010</v>
      </c>
      <c r="G2716" s="786" t="s">
        <v>4950</v>
      </c>
      <c r="H2716" s="786" t="s">
        <v>1573</v>
      </c>
      <c r="J2716" s="786">
        <v>1</v>
      </c>
      <c r="K2716" s="786">
        <v>15.27</v>
      </c>
      <c r="L2716" s="786">
        <v>15.27</v>
      </c>
      <c r="M2716" s="55" t="s">
        <v>2455</v>
      </c>
    </row>
    <row r="2717" spans="1:13" ht="15">
      <c r="A2717" s="282">
        <v>45869</v>
      </c>
      <c r="B2717" s="55" t="s">
        <v>4912</v>
      </c>
      <c r="C2717" s="784">
        <v>82919</v>
      </c>
      <c r="D2717" s="784" t="s">
        <v>3199</v>
      </c>
      <c r="E2717" s="784">
        <v>120</v>
      </c>
      <c r="F2717" s="784">
        <v>4010</v>
      </c>
      <c r="G2717" s="784" t="s">
        <v>4951</v>
      </c>
      <c r="H2717" s="784" t="s">
        <v>1573</v>
      </c>
      <c r="J2717" s="784">
        <v>1</v>
      </c>
      <c r="K2717" s="784">
        <v>9.16</v>
      </c>
      <c r="L2717" s="784">
        <v>9.16</v>
      </c>
      <c r="M2717" s="55" t="s">
        <v>2455</v>
      </c>
    </row>
    <row r="2718" spans="1:13" ht="15">
      <c r="A2718" s="282">
        <v>45869</v>
      </c>
      <c r="B2718" s="55" t="s">
        <v>4912</v>
      </c>
      <c r="C2718" s="786">
        <v>82661</v>
      </c>
      <c r="D2718" s="786" t="s">
        <v>3405</v>
      </c>
      <c r="E2718" s="786">
        <v>75</v>
      </c>
      <c r="F2718" s="786">
        <v>4010</v>
      </c>
      <c r="G2718" s="786" t="s">
        <v>4952</v>
      </c>
      <c r="H2718" s="786" t="s">
        <v>1573</v>
      </c>
      <c r="J2718" s="786">
        <v>1</v>
      </c>
      <c r="K2718" s="786">
        <v>5.24</v>
      </c>
      <c r="L2718" s="786">
        <v>5.24</v>
      </c>
      <c r="M2718" s="55" t="s">
        <v>2455</v>
      </c>
    </row>
    <row r="2719" spans="1:13" ht="15">
      <c r="A2719" s="282">
        <v>45869</v>
      </c>
      <c r="B2719" s="55" t="s">
        <v>4912</v>
      </c>
      <c r="C2719" s="784">
        <v>81672</v>
      </c>
      <c r="D2719" s="784" t="s">
        <v>3298</v>
      </c>
      <c r="E2719" s="784">
        <v>110</v>
      </c>
      <c r="F2719" s="784">
        <v>4010</v>
      </c>
      <c r="G2719" s="784" t="s">
        <v>4953</v>
      </c>
      <c r="H2719" s="784" t="s">
        <v>1573</v>
      </c>
      <c r="J2719" s="784">
        <v>1</v>
      </c>
      <c r="K2719" s="784">
        <v>8.2200000000000006</v>
      </c>
      <c r="L2719" s="784">
        <v>8.2200000000000006</v>
      </c>
      <c r="M2719" s="55" t="s">
        <v>2455</v>
      </c>
    </row>
    <row r="2720" spans="1:13" ht="15">
      <c r="A2720" s="282">
        <v>45869</v>
      </c>
      <c r="B2720" s="55" t="s">
        <v>4912</v>
      </c>
      <c r="C2720" s="786">
        <v>52733</v>
      </c>
      <c r="D2720" s="786" t="s">
        <v>2292</v>
      </c>
      <c r="E2720" s="877">
        <v>45692</v>
      </c>
      <c r="F2720" s="786">
        <v>4010</v>
      </c>
      <c r="G2720" s="786" t="s">
        <v>4954</v>
      </c>
      <c r="H2720" s="786" t="s">
        <v>1573</v>
      </c>
      <c r="J2720" s="786">
        <v>1</v>
      </c>
      <c r="K2720" s="786">
        <v>8.14</v>
      </c>
      <c r="L2720" s="786">
        <v>8.14</v>
      </c>
      <c r="M2720" s="55" t="s">
        <v>2455</v>
      </c>
    </row>
    <row r="2721" spans="1:13" ht="15">
      <c r="A2721" s="282">
        <v>45869</v>
      </c>
      <c r="B2721" s="55" t="s">
        <v>4912</v>
      </c>
      <c r="C2721" s="784">
        <v>82581</v>
      </c>
      <c r="D2721" s="784">
        <v>989</v>
      </c>
      <c r="E2721" s="784" t="s">
        <v>2061</v>
      </c>
      <c r="F2721" s="784">
        <v>4010</v>
      </c>
      <c r="G2721" s="784" t="s">
        <v>4955</v>
      </c>
      <c r="H2721" s="784" t="s">
        <v>1573</v>
      </c>
      <c r="J2721" s="784">
        <v>1</v>
      </c>
      <c r="K2721" s="784">
        <v>18.53</v>
      </c>
      <c r="L2721" s="784">
        <v>18.53</v>
      </c>
      <c r="M2721" s="55" t="s">
        <v>2455</v>
      </c>
    </row>
    <row r="2722" spans="1:13" ht="15">
      <c r="A2722" s="282">
        <v>45869</v>
      </c>
      <c r="B2722" s="55" t="s">
        <v>4912</v>
      </c>
      <c r="C2722" s="786">
        <v>30070</v>
      </c>
      <c r="D2722" s="786" t="s">
        <v>2560</v>
      </c>
      <c r="E2722" s="786" t="s">
        <v>2230</v>
      </c>
      <c r="F2722" s="786">
        <v>4010</v>
      </c>
      <c r="G2722" s="786" t="s">
        <v>3817</v>
      </c>
      <c r="H2722" s="786" t="s">
        <v>1573</v>
      </c>
      <c r="J2722" s="786">
        <v>1</v>
      </c>
      <c r="K2722" s="786">
        <v>8.4700000000000006</v>
      </c>
      <c r="L2722" s="786">
        <v>8.4700000000000006</v>
      </c>
      <c r="M2722" s="55" t="s">
        <v>2455</v>
      </c>
    </row>
    <row r="2723" spans="1:13" ht="15">
      <c r="A2723" s="282">
        <v>45869</v>
      </c>
      <c r="B2723" s="55" t="s">
        <v>4912</v>
      </c>
      <c r="C2723" s="784">
        <v>81339</v>
      </c>
      <c r="D2723" s="784" t="s">
        <v>3766</v>
      </c>
      <c r="E2723" s="784">
        <v>100</v>
      </c>
      <c r="F2723" s="784">
        <v>4010</v>
      </c>
      <c r="G2723" s="784" t="s">
        <v>4000</v>
      </c>
      <c r="H2723" s="784" t="s">
        <v>1573</v>
      </c>
      <c r="J2723" s="784">
        <v>1</v>
      </c>
      <c r="K2723" s="784">
        <v>6.49</v>
      </c>
      <c r="L2723" s="784">
        <v>6.49</v>
      </c>
      <c r="M2723" s="55" t="s">
        <v>2455</v>
      </c>
    </row>
    <row r="2724" spans="1:13" ht="15">
      <c r="A2724" s="282">
        <v>45869</v>
      </c>
      <c r="B2724" s="55" t="s">
        <v>4912</v>
      </c>
      <c r="C2724" s="786">
        <v>81339</v>
      </c>
      <c r="D2724" s="786" t="s">
        <v>3468</v>
      </c>
      <c r="E2724" s="786">
        <v>100</v>
      </c>
      <c r="F2724" s="786">
        <v>4010</v>
      </c>
      <c r="G2724" s="786" t="s">
        <v>4956</v>
      </c>
      <c r="H2724" s="786" t="s">
        <v>1573</v>
      </c>
      <c r="J2724" s="786">
        <v>1</v>
      </c>
      <c r="K2724" s="786">
        <v>5.6</v>
      </c>
      <c r="L2724" s="786">
        <v>5.6</v>
      </c>
      <c r="M2724" s="55" t="s">
        <v>2455</v>
      </c>
    </row>
    <row r="2725" spans="1:13" ht="15">
      <c r="A2725" s="282">
        <v>45869</v>
      </c>
      <c r="B2725" s="55" t="s">
        <v>4957</v>
      </c>
      <c r="C2725" s="784">
        <v>82842</v>
      </c>
      <c r="D2725" s="784" t="s">
        <v>4712</v>
      </c>
      <c r="E2725" s="784" t="s">
        <v>289</v>
      </c>
      <c r="F2725" s="784">
        <v>4010</v>
      </c>
      <c r="G2725" s="784" t="s">
        <v>4958</v>
      </c>
      <c r="H2725" s="784" t="s">
        <v>1573</v>
      </c>
      <c r="J2725" s="55">
        <v>-1</v>
      </c>
      <c r="K2725" s="791">
        <v>20.53</v>
      </c>
      <c r="L2725" s="791">
        <v>-20.53</v>
      </c>
      <c r="M2725" s="55" t="s">
        <v>2455</v>
      </c>
    </row>
    <row r="2726" spans="1:13" ht="15">
      <c r="A2726" s="282">
        <v>45869</v>
      </c>
      <c r="B2726" s="55" t="s">
        <v>4957</v>
      </c>
      <c r="C2726" s="786">
        <v>82776</v>
      </c>
      <c r="D2726" s="786" t="s">
        <v>2911</v>
      </c>
      <c r="E2726" s="786">
        <v>100</v>
      </c>
      <c r="F2726" s="786">
        <v>4010</v>
      </c>
      <c r="G2726" s="786" t="s">
        <v>4959</v>
      </c>
      <c r="H2726" s="786" t="s">
        <v>1573</v>
      </c>
      <c r="J2726" s="55">
        <v>-1</v>
      </c>
      <c r="K2726" s="791">
        <v>12.61</v>
      </c>
      <c r="L2726" s="791">
        <v>-12.61</v>
      </c>
      <c r="M2726" s="55" t="s">
        <v>2455</v>
      </c>
    </row>
    <row r="2727" spans="1:13" ht="15">
      <c r="A2727" s="282">
        <v>45869</v>
      </c>
      <c r="B2727" s="55" t="s">
        <v>4957</v>
      </c>
      <c r="C2727" s="784">
        <v>82776</v>
      </c>
      <c r="D2727" s="784" t="s">
        <v>2911</v>
      </c>
      <c r="E2727" s="784">
        <v>90</v>
      </c>
      <c r="F2727" s="784">
        <v>4010</v>
      </c>
      <c r="G2727" s="784" t="s">
        <v>4960</v>
      </c>
      <c r="H2727" s="784" t="s">
        <v>1573</v>
      </c>
      <c r="J2727" s="55">
        <v>-1</v>
      </c>
      <c r="K2727" s="791">
        <v>12.61</v>
      </c>
      <c r="L2727" s="791">
        <v>-12.61</v>
      </c>
      <c r="M2727" s="55" t="s">
        <v>2455</v>
      </c>
    </row>
    <row r="2728" spans="1:13" ht="15">
      <c r="A2728" s="282">
        <v>45869</v>
      </c>
      <c r="B2728" s="55" t="s">
        <v>4957</v>
      </c>
      <c r="C2728" s="786">
        <v>83023</v>
      </c>
      <c r="D2728" s="786" t="s">
        <v>2216</v>
      </c>
      <c r="E2728" s="786">
        <v>150</v>
      </c>
      <c r="F2728" s="786">
        <v>4010</v>
      </c>
      <c r="G2728" s="786" t="s">
        <v>4961</v>
      </c>
      <c r="H2728" s="786" t="s">
        <v>1573</v>
      </c>
      <c r="J2728" s="55">
        <v>-1</v>
      </c>
      <c r="K2728" s="791">
        <v>6.95</v>
      </c>
      <c r="L2728" s="791">
        <v>-6.95</v>
      </c>
      <c r="M2728" s="55" t="s">
        <v>2455</v>
      </c>
    </row>
    <row r="2729" spans="1:13" ht="15">
      <c r="A2729" s="282">
        <v>45869</v>
      </c>
      <c r="B2729" s="55" t="s">
        <v>4957</v>
      </c>
      <c r="C2729" s="784">
        <v>67862</v>
      </c>
      <c r="D2729" s="784" t="s">
        <v>4787</v>
      </c>
      <c r="E2729" s="784">
        <v>150</v>
      </c>
      <c r="F2729" s="784">
        <v>4010</v>
      </c>
      <c r="G2729" s="784" t="s">
        <v>4962</v>
      </c>
      <c r="H2729" s="784" t="s">
        <v>1573</v>
      </c>
      <c r="J2729" s="55">
        <v>-1</v>
      </c>
      <c r="K2729" s="791">
        <v>5.47</v>
      </c>
      <c r="L2729" s="791">
        <v>-5.47</v>
      </c>
      <c r="M2729" s="55" t="s">
        <v>2455</v>
      </c>
    </row>
    <row r="2730" spans="1:13" ht="15">
      <c r="A2730" s="282">
        <v>45869</v>
      </c>
      <c r="B2730" s="55" t="s">
        <v>4957</v>
      </c>
      <c r="C2730" s="786">
        <v>82913</v>
      </c>
      <c r="D2730" s="786" t="s">
        <v>2292</v>
      </c>
      <c r="E2730" s="786">
        <v>150</v>
      </c>
      <c r="F2730" s="786">
        <v>4010</v>
      </c>
      <c r="G2730" s="786" t="s">
        <v>4963</v>
      </c>
      <c r="H2730" s="786" t="s">
        <v>1573</v>
      </c>
      <c r="J2730" s="55">
        <v>-1</v>
      </c>
      <c r="K2730" s="791">
        <v>9.4499999999999993</v>
      </c>
      <c r="L2730" s="791">
        <v>-9.4499999999999993</v>
      </c>
      <c r="M2730" s="55" t="s">
        <v>2455</v>
      </c>
    </row>
    <row r="2731" spans="1:13" ht="15">
      <c r="A2731" s="282">
        <v>45869</v>
      </c>
      <c r="B2731" s="55" t="s">
        <v>4957</v>
      </c>
      <c r="C2731" s="784">
        <v>82919</v>
      </c>
      <c r="D2731" s="784" t="s">
        <v>3421</v>
      </c>
      <c r="E2731" s="784">
        <v>150</v>
      </c>
      <c r="F2731" s="784">
        <v>4010</v>
      </c>
      <c r="G2731" s="784" t="s">
        <v>4964</v>
      </c>
      <c r="H2731" s="784" t="s">
        <v>1573</v>
      </c>
      <c r="J2731" s="55">
        <v>-1</v>
      </c>
      <c r="K2731" s="791">
        <v>9.16</v>
      </c>
      <c r="L2731" s="791">
        <v>-9.16</v>
      </c>
      <c r="M2731" s="55" t="s">
        <v>2455</v>
      </c>
    </row>
    <row r="2732" spans="1:13" ht="15">
      <c r="A2732" s="282">
        <v>45869</v>
      </c>
      <c r="B2732" s="55" t="s">
        <v>4957</v>
      </c>
      <c r="C2732" s="786">
        <v>81339</v>
      </c>
      <c r="D2732" s="786" t="s">
        <v>4965</v>
      </c>
      <c r="E2732" s="786">
        <v>150</v>
      </c>
      <c r="F2732" s="786">
        <v>4010</v>
      </c>
      <c r="G2732" s="786" t="s">
        <v>4966</v>
      </c>
      <c r="H2732" s="786" t="s">
        <v>1573</v>
      </c>
      <c r="J2732" s="55">
        <v>-1</v>
      </c>
      <c r="K2732" s="791">
        <v>6.38</v>
      </c>
      <c r="L2732" s="791">
        <v>-6.38</v>
      </c>
      <c r="M2732" s="55" t="s">
        <v>2455</v>
      </c>
    </row>
    <row r="2733" spans="1:13" ht="15">
      <c r="A2733" s="282">
        <v>45869</v>
      </c>
      <c r="B2733" s="55" t="s">
        <v>4957</v>
      </c>
      <c r="C2733" s="784">
        <v>80629</v>
      </c>
      <c r="D2733" s="784" t="s">
        <v>4967</v>
      </c>
      <c r="E2733" s="784">
        <v>150</v>
      </c>
      <c r="F2733" s="784">
        <v>4010</v>
      </c>
      <c r="G2733" s="784" t="s">
        <v>4968</v>
      </c>
      <c r="H2733" s="784" t="s">
        <v>1573</v>
      </c>
      <c r="J2733" s="55">
        <v>-1</v>
      </c>
      <c r="K2733" s="791">
        <v>10.44</v>
      </c>
      <c r="L2733" s="791">
        <v>-10.44</v>
      </c>
      <c r="M2733" s="55" t="s">
        <v>2455</v>
      </c>
    </row>
    <row r="2734" spans="1:13" ht="15">
      <c r="A2734" s="282">
        <v>45869</v>
      </c>
      <c r="B2734" s="55" t="s">
        <v>4957</v>
      </c>
      <c r="C2734" s="786">
        <v>81928</v>
      </c>
      <c r="D2734" s="786" t="s">
        <v>2493</v>
      </c>
      <c r="E2734" s="786">
        <v>150</v>
      </c>
      <c r="F2734" s="786">
        <v>4010</v>
      </c>
      <c r="G2734" s="786" t="s">
        <v>4969</v>
      </c>
      <c r="H2734" s="786" t="s">
        <v>1573</v>
      </c>
      <c r="J2734" s="55">
        <v>-1</v>
      </c>
      <c r="K2734" s="791">
        <v>4.97</v>
      </c>
      <c r="L2734" s="791">
        <v>-4.97</v>
      </c>
      <c r="M2734" s="55" t="s">
        <v>2455</v>
      </c>
    </row>
    <row r="2735" spans="1:13" ht="15">
      <c r="A2735" s="282">
        <v>45869</v>
      </c>
      <c r="B2735" s="55" t="s">
        <v>4957</v>
      </c>
      <c r="C2735" s="784">
        <v>82721</v>
      </c>
      <c r="D2735" s="784" t="s">
        <v>3193</v>
      </c>
      <c r="E2735" s="784">
        <v>85</v>
      </c>
      <c r="F2735" s="784">
        <v>4010</v>
      </c>
      <c r="G2735" s="784" t="s">
        <v>4970</v>
      </c>
      <c r="H2735" s="784" t="s">
        <v>1573</v>
      </c>
      <c r="J2735" s="55">
        <v>-1</v>
      </c>
      <c r="K2735" s="791">
        <v>7.69</v>
      </c>
      <c r="L2735" s="791">
        <v>-7.69</v>
      </c>
      <c r="M2735" s="55" t="s">
        <v>2455</v>
      </c>
    </row>
    <row r="2736" spans="1:13" ht="15">
      <c r="A2736" s="282">
        <v>45869</v>
      </c>
      <c r="B2736" s="55" t="s">
        <v>4957</v>
      </c>
      <c r="C2736" s="786">
        <v>82721</v>
      </c>
      <c r="D2736" s="786" t="s">
        <v>3656</v>
      </c>
      <c r="E2736" s="786">
        <v>85</v>
      </c>
      <c r="F2736" s="786">
        <v>4010</v>
      </c>
      <c r="G2736" s="786" t="s">
        <v>4971</v>
      </c>
      <c r="H2736" s="786" t="s">
        <v>1573</v>
      </c>
      <c r="J2736" s="55">
        <v>-1</v>
      </c>
      <c r="K2736" s="791">
        <v>6.94</v>
      </c>
      <c r="L2736" s="791">
        <v>-6.94</v>
      </c>
      <c r="M2736" s="55" t="s">
        <v>2455</v>
      </c>
    </row>
    <row r="2737" spans="1:13" ht="15">
      <c r="A2737" s="282">
        <v>45869</v>
      </c>
      <c r="B2737" s="55" t="s">
        <v>4957</v>
      </c>
      <c r="C2737" s="784">
        <v>82890</v>
      </c>
      <c r="D2737" s="784" t="s">
        <v>3861</v>
      </c>
      <c r="E2737" s="784">
        <v>120</v>
      </c>
      <c r="F2737" s="784">
        <v>4010</v>
      </c>
      <c r="G2737" s="784" t="s">
        <v>4972</v>
      </c>
      <c r="H2737" s="784" t="s">
        <v>1573</v>
      </c>
      <c r="J2737" s="55">
        <v>-1</v>
      </c>
      <c r="K2737" s="791">
        <v>13.47</v>
      </c>
      <c r="L2737" s="791">
        <v>-13.47</v>
      </c>
      <c r="M2737" s="55" t="s">
        <v>2455</v>
      </c>
    </row>
    <row r="2738" spans="1:13" ht="15">
      <c r="A2738" s="282">
        <v>45869</v>
      </c>
      <c r="B2738" s="55" t="s">
        <v>4957</v>
      </c>
      <c r="C2738" s="786">
        <v>45358</v>
      </c>
      <c r="D2738" s="786" t="s">
        <v>2729</v>
      </c>
      <c r="E2738" s="786">
        <v>120</v>
      </c>
      <c r="F2738" s="786">
        <v>4010</v>
      </c>
      <c r="G2738" s="786" t="s">
        <v>4973</v>
      </c>
      <c r="H2738" s="786" t="s">
        <v>1573</v>
      </c>
      <c r="J2738" s="55">
        <v>-1</v>
      </c>
      <c r="K2738" s="791">
        <v>8.27</v>
      </c>
      <c r="L2738" s="791">
        <v>-8.27</v>
      </c>
      <c r="M2738" s="55" t="s">
        <v>2455</v>
      </c>
    </row>
    <row r="2739" spans="1:13" ht="15">
      <c r="A2739" s="282">
        <v>45869</v>
      </c>
      <c r="B2739" s="55" t="s">
        <v>4957</v>
      </c>
      <c r="C2739" s="784">
        <v>45358</v>
      </c>
      <c r="D2739" s="784" t="s">
        <v>2729</v>
      </c>
      <c r="E2739" s="784">
        <v>140</v>
      </c>
      <c r="F2739" s="784">
        <v>4010</v>
      </c>
      <c r="G2739" s="784" t="s">
        <v>4974</v>
      </c>
      <c r="H2739" s="784" t="s">
        <v>1573</v>
      </c>
      <c r="J2739" s="55">
        <v>-1</v>
      </c>
      <c r="K2739" s="791">
        <v>8.27</v>
      </c>
      <c r="L2739" s="791">
        <v>-8.27</v>
      </c>
      <c r="M2739" s="55" t="s">
        <v>2455</v>
      </c>
    </row>
    <row r="2740" spans="1:13" ht="15">
      <c r="A2740" s="282">
        <v>45869</v>
      </c>
      <c r="B2740" s="55" t="s">
        <v>4957</v>
      </c>
      <c r="C2740" s="786">
        <v>82723</v>
      </c>
      <c r="D2740" s="786" t="s">
        <v>3837</v>
      </c>
      <c r="E2740" s="786">
        <v>140</v>
      </c>
      <c r="F2740" s="786">
        <v>4010</v>
      </c>
      <c r="G2740" s="786" t="s">
        <v>4975</v>
      </c>
      <c r="H2740" s="786" t="s">
        <v>1573</v>
      </c>
      <c r="J2740" s="55">
        <v>-1</v>
      </c>
      <c r="K2740" s="791">
        <v>8.83</v>
      </c>
      <c r="L2740" s="791">
        <v>-8.83</v>
      </c>
      <c r="M2740" s="55" t="s">
        <v>2455</v>
      </c>
    </row>
    <row r="2741" spans="1:13" ht="15">
      <c r="A2741" s="282">
        <v>45869</v>
      </c>
      <c r="B2741" s="55" t="s">
        <v>4957</v>
      </c>
      <c r="C2741" s="784">
        <v>82721</v>
      </c>
      <c r="D2741" s="784" t="s">
        <v>2483</v>
      </c>
      <c r="E2741" s="784">
        <v>140</v>
      </c>
      <c r="F2741" s="784">
        <v>4010</v>
      </c>
      <c r="G2741" s="784" t="s">
        <v>4976</v>
      </c>
      <c r="H2741" s="784" t="s">
        <v>1573</v>
      </c>
      <c r="J2741" s="55">
        <v>-1</v>
      </c>
      <c r="K2741" s="791">
        <v>7.45</v>
      </c>
      <c r="L2741" s="791">
        <v>-7.45</v>
      </c>
      <c r="M2741" s="55" t="s">
        <v>2455</v>
      </c>
    </row>
    <row r="2742" spans="1:13" ht="15">
      <c r="A2742" s="282">
        <v>45869</v>
      </c>
      <c r="B2742" s="55" t="s">
        <v>4977</v>
      </c>
      <c r="C2742" s="784">
        <v>82723</v>
      </c>
      <c r="D2742" s="784" t="s">
        <v>3837</v>
      </c>
      <c r="E2742" s="784">
        <v>140</v>
      </c>
      <c r="F2742" s="784">
        <v>4010</v>
      </c>
      <c r="G2742" s="784" t="s">
        <v>4975</v>
      </c>
      <c r="H2742" s="784" t="s">
        <v>1573</v>
      </c>
      <c r="J2742" s="784">
        <v>1</v>
      </c>
      <c r="K2742" s="784">
        <v>8.83</v>
      </c>
      <c r="L2742" s="784">
        <v>8.83</v>
      </c>
      <c r="M2742" s="55" t="s">
        <v>2618</v>
      </c>
    </row>
    <row r="2743" spans="1:13" ht="15">
      <c r="A2743" s="282">
        <v>45869</v>
      </c>
      <c r="B2743" s="55" t="s">
        <v>4977</v>
      </c>
      <c r="C2743" s="786">
        <v>82721</v>
      </c>
      <c r="D2743" s="786" t="s">
        <v>2483</v>
      </c>
      <c r="E2743" s="786">
        <v>140</v>
      </c>
      <c r="F2743" s="786">
        <v>4010</v>
      </c>
      <c r="G2743" s="786" t="s">
        <v>4976</v>
      </c>
      <c r="H2743" s="786" t="s">
        <v>1573</v>
      </c>
      <c r="J2743" s="786">
        <v>1</v>
      </c>
      <c r="K2743" s="786">
        <v>7.45</v>
      </c>
      <c r="L2743" s="786">
        <v>7.45</v>
      </c>
      <c r="M2743" s="55" t="s">
        <v>2618</v>
      </c>
    </row>
    <row r="2744" spans="1:13" ht="15">
      <c r="A2744" s="282">
        <v>45869</v>
      </c>
      <c r="B2744" s="55" t="s">
        <v>4977</v>
      </c>
      <c r="C2744" s="784">
        <v>45358</v>
      </c>
      <c r="D2744" s="784" t="s">
        <v>2729</v>
      </c>
      <c r="E2744" s="784">
        <v>120</v>
      </c>
      <c r="F2744" s="784">
        <v>4010</v>
      </c>
      <c r="G2744" s="784" t="s">
        <v>4973</v>
      </c>
      <c r="H2744" s="784" t="s">
        <v>1573</v>
      </c>
      <c r="J2744" s="784">
        <v>1</v>
      </c>
      <c r="K2744" s="784">
        <v>8.27</v>
      </c>
      <c r="L2744" s="784">
        <v>8.27</v>
      </c>
      <c r="M2744" s="55" t="s">
        <v>2618</v>
      </c>
    </row>
    <row r="2745" spans="1:13" ht="15">
      <c r="A2745" s="282">
        <v>45869</v>
      </c>
      <c r="B2745" s="55" t="s">
        <v>4977</v>
      </c>
      <c r="C2745" s="786">
        <v>45358</v>
      </c>
      <c r="D2745" s="786" t="s">
        <v>2729</v>
      </c>
      <c r="E2745" s="786">
        <v>140</v>
      </c>
      <c r="F2745" s="786">
        <v>4010</v>
      </c>
      <c r="G2745" s="786" t="s">
        <v>4974</v>
      </c>
      <c r="H2745" s="786" t="s">
        <v>1573</v>
      </c>
      <c r="J2745" s="786">
        <v>1</v>
      </c>
      <c r="K2745" s="786">
        <v>8.27</v>
      </c>
      <c r="L2745" s="786">
        <v>8.27</v>
      </c>
      <c r="M2745" s="55" t="s">
        <v>2618</v>
      </c>
    </row>
    <row r="2746" spans="1:13" ht="15">
      <c r="A2746" s="282">
        <v>45869</v>
      </c>
      <c r="B2746" s="55" t="s">
        <v>4977</v>
      </c>
      <c r="C2746" s="784">
        <v>82890</v>
      </c>
      <c r="D2746" s="784" t="s">
        <v>3861</v>
      </c>
      <c r="E2746" s="784">
        <v>120</v>
      </c>
      <c r="F2746" s="784">
        <v>4010</v>
      </c>
      <c r="G2746" s="784" t="s">
        <v>4972</v>
      </c>
      <c r="H2746" s="784" t="s">
        <v>1573</v>
      </c>
      <c r="J2746" s="784">
        <v>1</v>
      </c>
      <c r="K2746" s="784">
        <v>13.47</v>
      </c>
      <c r="L2746" s="784">
        <v>13.47</v>
      </c>
      <c r="M2746" s="55" t="s">
        <v>2618</v>
      </c>
    </row>
    <row r="2747" spans="1:13" ht="15">
      <c r="A2747" s="282">
        <v>45869</v>
      </c>
      <c r="B2747" s="55" t="s">
        <v>4977</v>
      </c>
      <c r="C2747" s="786">
        <v>82721</v>
      </c>
      <c r="D2747" s="786" t="s">
        <v>3193</v>
      </c>
      <c r="E2747" s="786">
        <v>85</v>
      </c>
      <c r="F2747" s="786">
        <v>4010</v>
      </c>
      <c r="G2747" s="786" t="s">
        <v>4970</v>
      </c>
      <c r="H2747" s="786" t="s">
        <v>1573</v>
      </c>
      <c r="J2747" s="786">
        <v>1</v>
      </c>
      <c r="K2747" s="786">
        <v>7.69</v>
      </c>
      <c r="L2747" s="786">
        <v>7.69</v>
      </c>
      <c r="M2747" s="55" t="s">
        <v>2618</v>
      </c>
    </row>
    <row r="2748" spans="1:13" ht="15">
      <c r="A2748" s="282">
        <v>45869</v>
      </c>
      <c r="B2748" s="55" t="s">
        <v>4977</v>
      </c>
      <c r="C2748" s="784">
        <v>82721</v>
      </c>
      <c r="D2748" s="784" t="s">
        <v>3656</v>
      </c>
      <c r="E2748" s="784">
        <v>85</v>
      </c>
      <c r="F2748" s="784">
        <v>4010</v>
      </c>
      <c r="G2748" s="784" t="s">
        <v>4971</v>
      </c>
      <c r="H2748" s="784" t="s">
        <v>1573</v>
      </c>
      <c r="J2748" s="784">
        <v>1</v>
      </c>
      <c r="K2748" s="784">
        <v>6.94</v>
      </c>
      <c r="L2748" s="784">
        <v>6.94</v>
      </c>
      <c r="M2748" s="55" t="s">
        <v>2618</v>
      </c>
    </row>
    <row r="2749" spans="1:13" ht="15">
      <c r="A2749" s="282">
        <v>45869</v>
      </c>
      <c r="B2749" s="55" t="s">
        <v>4977</v>
      </c>
      <c r="C2749" s="786">
        <v>80629</v>
      </c>
      <c r="D2749" s="786" t="s">
        <v>4967</v>
      </c>
      <c r="E2749" s="786">
        <v>150</v>
      </c>
      <c r="F2749" s="786">
        <v>4010</v>
      </c>
      <c r="G2749" s="786" t="s">
        <v>4968</v>
      </c>
      <c r="H2749" s="786" t="s">
        <v>1573</v>
      </c>
      <c r="J2749" s="786">
        <v>1</v>
      </c>
      <c r="K2749" s="786">
        <v>10.44</v>
      </c>
      <c r="L2749" s="786">
        <v>10.44</v>
      </c>
      <c r="M2749" s="55" t="s">
        <v>2618</v>
      </c>
    </row>
    <row r="2750" spans="1:13" ht="15">
      <c r="A2750" s="282">
        <v>45869</v>
      </c>
      <c r="B2750" s="55" t="s">
        <v>4977</v>
      </c>
      <c r="C2750" s="784">
        <v>81928</v>
      </c>
      <c r="D2750" s="784" t="s">
        <v>2493</v>
      </c>
      <c r="E2750" s="784">
        <v>150</v>
      </c>
      <c r="F2750" s="784">
        <v>4010</v>
      </c>
      <c r="G2750" s="784" t="s">
        <v>4969</v>
      </c>
      <c r="H2750" s="784" t="s">
        <v>1573</v>
      </c>
      <c r="J2750" s="784">
        <v>1</v>
      </c>
      <c r="K2750" s="784">
        <v>4.97</v>
      </c>
      <c r="L2750" s="784">
        <v>4.97</v>
      </c>
      <c r="M2750" s="55" t="s">
        <v>2618</v>
      </c>
    </row>
    <row r="2751" spans="1:13" ht="15">
      <c r="A2751" s="282">
        <v>45869</v>
      </c>
      <c r="B2751" s="55" t="s">
        <v>4977</v>
      </c>
      <c r="C2751" s="786">
        <v>67862</v>
      </c>
      <c r="D2751" s="786" t="s">
        <v>4787</v>
      </c>
      <c r="E2751" s="786">
        <v>150</v>
      </c>
      <c r="F2751" s="786">
        <v>4010</v>
      </c>
      <c r="G2751" s="786" t="s">
        <v>4962</v>
      </c>
      <c r="H2751" s="786" t="s">
        <v>1573</v>
      </c>
      <c r="J2751" s="786">
        <v>1</v>
      </c>
      <c r="K2751" s="786">
        <v>5.47</v>
      </c>
      <c r="L2751" s="786">
        <v>5.47</v>
      </c>
      <c r="M2751" s="55" t="s">
        <v>2618</v>
      </c>
    </row>
    <row r="2752" spans="1:13" ht="15">
      <c r="A2752" s="282">
        <v>45869</v>
      </c>
      <c r="B2752" s="55" t="s">
        <v>4977</v>
      </c>
      <c r="C2752" s="784">
        <v>82913</v>
      </c>
      <c r="D2752" s="784" t="s">
        <v>2292</v>
      </c>
      <c r="E2752" s="784">
        <v>150</v>
      </c>
      <c r="F2752" s="784">
        <v>4010</v>
      </c>
      <c r="G2752" s="784" t="s">
        <v>4963</v>
      </c>
      <c r="H2752" s="784" t="s">
        <v>1573</v>
      </c>
      <c r="J2752" s="784">
        <v>1</v>
      </c>
      <c r="K2752" s="784">
        <v>9.4499999999999993</v>
      </c>
      <c r="L2752" s="784">
        <v>9.4499999999999993</v>
      </c>
      <c r="M2752" s="55" t="s">
        <v>2618</v>
      </c>
    </row>
    <row r="2753" spans="1:13" ht="15">
      <c r="A2753" s="282">
        <v>45869</v>
      </c>
      <c r="B2753" s="55" t="s">
        <v>4977</v>
      </c>
      <c r="C2753" s="786">
        <v>82919</v>
      </c>
      <c r="D2753" s="786" t="s">
        <v>3421</v>
      </c>
      <c r="E2753" s="786">
        <v>150</v>
      </c>
      <c r="F2753" s="786">
        <v>4010</v>
      </c>
      <c r="G2753" s="786" t="s">
        <v>4964</v>
      </c>
      <c r="H2753" s="786" t="s">
        <v>1573</v>
      </c>
      <c r="J2753" s="786">
        <v>1</v>
      </c>
      <c r="K2753" s="786">
        <v>9.16</v>
      </c>
      <c r="L2753" s="786">
        <v>9.16</v>
      </c>
      <c r="M2753" s="55" t="s">
        <v>2618</v>
      </c>
    </row>
    <row r="2754" spans="1:13" ht="15">
      <c r="A2754" s="282">
        <v>45869</v>
      </c>
      <c r="B2754" s="55" t="s">
        <v>4977</v>
      </c>
      <c r="C2754" s="784">
        <v>81339</v>
      </c>
      <c r="D2754" s="784" t="s">
        <v>4965</v>
      </c>
      <c r="E2754" s="784">
        <v>150</v>
      </c>
      <c r="F2754" s="784">
        <v>4010</v>
      </c>
      <c r="G2754" s="784" t="s">
        <v>4966</v>
      </c>
      <c r="H2754" s="784" t="s">
        <v>1573</v>
      </c>
      <c r="J2754" s="784">
        <v>1</v>
      </c>
      <c r="K2754" s="784">
        <v>6.38</v>
      </c>
      <c r="L2754" s="784">
        <v>6.38</v>
      </c>
      <c r="M2754" s="55" t="s">
        <v>2618</v>
      </c>
    </row>
    <row r="2755" spans="1:13" ht="15">
      <c r="A2755" s="282">
        <v>45869</v>
      </c>
      <c r="B2755" s="55" t="s">
        <v>4977</v>
      </c>
      <c r="C2755" s="786">
        <v>83023</v>
      </c>
      <c r="D2755" s="786" t="s">
        <v>2216</v>
      </c>
      <c r="E2755" s="786">
        <v>150</v>
      </c>
      <c r="F2755" s="786">
        <v>4010</v>
      </c>
      <c r="G2755" s="786" t="s">
        <v>4961</v>
      </c>
      <c r="H2755" s="786" t="s">
        <v>1573</v>
      </c>
      <c r="J2755" s="786">
        <v>1</v>
      </c>
      <c r="K2755" s="786">
        <v>6.95</v>
      </c>
      <c r="L2755" s="786">
        <v>6.95</v>
      </c>
      <c r="M2755" s="55" t="s">
        <v>2618</v>
      </c>
    </row>
    <row r="2756" spans="1:13" ht="15">
      <c r="A2756" s="282">
        <v>45869</v>
      </c>
      <c r="B2756" s="55" t="s">
        <v>4977</v>
      </c>
      <c r="C2756" s="784">
        <v>82776</v>
      </c>
      <c r="D2756" s="784" t="s">
        <v>2911</v>
      </c>
      <c r="E2756" s="784">
        <v>100</v>
      </c>
      <c r="F2756" s="784">
        <v>4010</v>
      </c>
      <c r="G2756" s="784" t="s">
        <v>4959</v>
      </c>
      <c r="H2756" s="784" t="s">
        <v>1573</v>
      </c>
      <c r="J2756" s="784">
        <v>1</v>
      </c>
      <c r="K2756" s="784">
        <v>12.61</v>
      </c>
      <c r="L2756" s="784">
        <v>12.61</v>
      </c>
      <c r="M2756" s="55" t="s">
        <v>2618</v>
      </c>
    </row>
    <row r="2757" spans="1:13" ht="15">
      <c r="A2757" s="282">
        <v>45869</v>
      </c>
      <c r="B2757" s="55" t="s">
        <v>4977</v>
      </c>
      <c r="C2757" s="786">
        <v>82776</v>
      </c>
      <c r="D2757" s="786" t="s">
        <v>2911</v>
      </c>
      <c r="E2757" s="786">
        <v>90</v>
      </c>
      <c r="F2757" s="786">
        <v>4010</v>
      </c>
      <c r="G2757" s="786" t="s">
        <v>4960</v>
      </c>
      <c r="H2757" s="786" t="s">
        <v>1573</v>
      </c>
      <c r="J2757" s="786">
        <v>1</v>
      </c>
      <c r="K2757" s="786">
        <v>12.61</v>
      </c>
      <c r="L2757" s="786">
        <v>12.61</v>
      </c>
      <c r="M2757" s="55" t="s">
        <v>2618</v>
      </c>
    </row>
    <row r="2758" spans="1:13" ht="15">
      <c r="A2758" s="282">
        <v>45869</v>
      </c>
      <c r="B2758" s="55" t="s">
        <v>4977</v>
      </c>
      <c r="C2758" s="784">
        <v>82842</v>
      </c>
      <c r="D2758" s="784" t="s">
        <v>4712</v>
      </c>
      <c r="E2758" s="784" t="s">
        <v>289</v>
      </c>
      <c r="F2758" s="784">
        <v>4010</v>
      </c>
      <c r="G2758" s="784" t="s">
        <v>4958</v>
      </c>
      <c r="H2758" s="784" t="s">
        <v>1573</v>
      </c>
      <c r="J2758" s="784">
        <v>1</v>
      </c>
      <c r="K2758" s="784">
        <v>20.53</v>
      </c>
      <c r="L2758" s="784">
        <v>20.53</v>
      </c>
      <c r="M2758" s="55" t="s">
        <v>2618</v>
      </c>
    </row>
    <row r="2759" spans="1:13" ht="15">
      <c r="A2759" s="282">
        <v>45869</v>
      </c>
      <c r="B2759" s="55" t="s">
        <v>4978</v>
      </c>
      <c r="C2759" s="784">
        <v>82842</v>
      </c>
      <c r="D2759" s="784" t="s">
        <v>4712</v>
      </c>
      <c r="E2759" s="784" t="s">
        <v>289</v>
      </c>
      <c r="F2759" s="784">
        <v>4010</v>
      </c>
      <c r="G2759" s="784" t="s">
        <v>4958</v>
      </c>
      <c r="H2759" s="784" t="s">
        <v>1573</v>
      </c>
      <c r="J2759" s="55">
        <v>-1</v>
      </c>
      <c r="K2759" s="791">
        <v>20.53</v>
      </c>
      <c r="L2759" s="791">
        <v>-20.53</v>
      </c>
      <c r="M2759" s="55" t="s">
        <v>2287</v>
      </c>
    </row>
    <row r="2760" spans="1:13" ht="15">
      <c r="A2760" s="282">
        <v>45869</v>
      </c>
      <c r="B2760" s="55" t="s">
        <v>4978</v>
      </c>
      <c r="C2760" s="786">
        <v>82776</v>
      </c>
      <c r="D2760" s="786" t="s">
        <v>2911</v>
      </c>
      <c r="E2760" s="786">
        <v>100</v>
      </c>
      <c r="F2760" s="786">
        <v>4010</v>
      </c>
      <c r="G2760" s="786" t="s">
        <v>4959</v>
      </c>
      <c r="H2760" s="786" t="s">
        <v>1573</v>
      </c>
      <c r="J2760" s="55">
        <v>-1</v>
      </c>
      <c r="K2760" s="791">
        <v>12.61</v>
      </c>
      <c r="L2760" s="791">
        <v>-12.61</v>
      </c>
      <c r="M2760" s="55" t="s">
        <v>2287</v>
      </c>
    </row>
    <row r="2761" spans="1:13" ht="15">
      <c r="A2761" s="282">
        <v>45869</v>
      </c>
      <c r="B2761" s="55" t="s">
        <v>4978</v>
      </c>
      <c r="C2761" s="784">
        <v>82776</v>
      </c>
      <c r="D2761" s="784" t="s">
        <v>2911</v>
      </c>
      <c r="E2761" s="784">
        <v>90</v>
      </c>
      <c r="F2761" s="784">
        <v>4010</v>
      </c>
      <c r="G2761" s="784" t="s">
        <v>4960</v>
      </c>
      <c r="H2761" s="784" t="s">
        <v>1573</v>
      </c>
      <c r="J2761" s="55">
        <v>-1</v>
      </c>
      <c r="K2761" s="791">
        <v>12.61</v>
      </c>
      <c r="L2761" s="791">
        <v>-12.61</v>
      </c>
      <c r="M2761" s="55" t="s">
        <v>2287</v>
      </c>
    </row>
    <row r="2762" spans="1:13" ht="15">
      <c r="A2762" s="282">
        <v>45869</v>
      </c>
      <c r="B2762" s="55" t="s">
        <v>4978</v>
      </c>
      <c r="C2762" s="786">
        <v>83023</v>
      </c>
      <c r="D2762" s="786" t="s">
        <v>2216</v>
      </c>
      <c r="E2762" s="786">
        <v>150</v>
      </c>
      <c r="F2762" s="786">
        <v>4010</v>
      </c>
      <c r="G2762" s="786" t="s">
        <v>4961</v>
      </c>
      <c r="H2762" s="786" t="s">
        <v>1573</v>
      </c>
      <c r="J2762" s="55">
        <v>-1</v>
      </c>
      <c r="K2762" s="791">
        <v>6.95</v>
      </c>
      <c r="L2762" s="791">
        <v>-6.95</v>
      </c>
      <c r="M2762" s="55" t="s">
        <v>2287</v>
      </c>
    </row>
    <row r="2763" spans="1:13" ht="15">
      <c r="A2763" s="282">
        <v>45869</v>
      </c>
      <c r="B2763" s="55" t="s">
        <v>4978</v>
      </c>
      <c r="C2763" s="784">
        <v>67862</v>
      </c>
      <c r="D2763" s="784" t="s">
        <v>4787</v>
      </c>
      <c r="E2763" s="784">
        <v>150</v>
      </c>
      <c r="F2763" s="784">
        <v>4010</v>
      </c>
      <c r="G2763" s="784" t="s">
        <v>4962</v>
      </c>
      <c r="H2763" s="784" t="s">
        <v>1573</v>
      </c>
      <c r="J2763" s="55">
        <v>-1</v>
      </c>
      <c r="K2763" s="791">
        <v>5.47</v>
      </c>
      <c r="L2763" s="791">
        <v>-5.47</v>
      </c>
      <c r="M2763" s="55" t="s">
        <v>2287</v>
      </c>
    </row>
    <row r="2764" spans="1:13" ht="15">
      <c r="A2764" s="282">
        <v>45869</v>
      </c>
      <c r="B2764" s="55" t="s">
        <v>4978</v>
      </c>
      <c r="C2764" s="786">
        <v>82913</v>
      </c>
      <c r="D2764" s="786" t="s">
        <v>2292</v>
      </c>
      <c r="E2764" s="786">
        <v>150</v>
      </c>
      <c r="F2764" s="786">
        <v>4010</v>
      </c>
      <c r="G2764" s="786" t="s">
        <v>4963</v>
      </c>
      <c r="H2764" s="786" t="s">
        <v>1573</v>
      </c>
      <c r="J2764" s="55">
        <v>-1</v>
      </c>
      <c r="K2764" s="791">
        <v>9.4499999999999993</v>
      </c>
      <c r="L2764" s="791">
        <v>-9.4499999999999993</v>
      </c>
      <c r="M2764" s="55" t="s">
        <v>2287</v>
      </c>
    </row>
    <row r="2765" spans="1:13" ht="15">
      <c r="A2765" s="282">
        <v>45869</v>
      </c>
      <c r="B2765" s="55" t="s">
        <v>4978</v>
      </c>
      <c r="C2765" s="784">
        <v>82919</v>
      </c>
      <c r="D2765" s="784" t="s">
        <v>3421</v>
      </c>
      <c r="E2765" s="784">
        <v>150</v>
      </c>
      <c r="F2765" s="784">
        <v>4010</v>
      </c>
      <c r="G2765" s="784" t="s">
        <v>4964</v>
      </c>
      <c r="H2765" s="784" t="s">
        <v>1573</v>
      </c>
      <c r="J2765" s="55">
        <v>-1</v>
      </c>
      <c r="K2765" s="791">
        <v>9.16</v>
      </c>
      <c r="L2765" s="791">
        <v>-9.16</v>
      </c>
      <c r="M2765" s="55" t="s">
        <v>2287</v>
      </c>
    </row>
    <row r="2766" spans="1:13" ht="15">
      <c r="A2766" s="282">
        <v>45869</v>
      </c>
      <c r="B2766" s="55" t="s">
        <v>4978</v>
      </c>
      <c r="C2766" s="786">
        <v>81339</v>
      </c>
      <c r="D2766" s="786" t="s">
        <v>4965</v>
      </c>
      <c r="E2766" s="786">
        <v>150</v>
      </c>
      <c r="F2766" s="786">
        <v>4010</v>
      </c>
      <c r="G2766" s="786" t="s">
        <v>4966</v>
      </c>
      <c r="H2766" s="786" t="s">
        <v>1573</v>
      </c>
      <c r="J2766" s="55">
        <v>-1</v>
      </c>
      <c r="K2766" s="791">
        <v>6.38</v>
      </c>
      <c r="L2766" s="791">
        <v>-6.38</v>
      </c>
      <c r="M2766" s="55" t="s">
        <v>2287</v>
      </c>
    </row>
    <row r="2767" spans="1:13" ht="15">
      <c r="A2767" s="282">
        <v>45869</v>
      </c>
      <c r="B2767" s="55" t="s">
        <v>4978</v>
      </c>
      <c r="C2767" s="784">
        <v>80629</v>
      </c>
      <c r="D2767" s="784" t="s">
        <v>4967</v>
      </c>
      <c r="E2767" s="784">
        <v>150</v>
      </c>
      <c r="F2767" s="784">
        <v>4010</v>
      </c>
      <c r="G2767" s="784" t="s">
        <v>4968</v>
      </c>
      <c r="H2767" s="784" t="s">
        <v>1573</v>
      </c>
      <c r="J2767" s="55">
        <v>-1</v>
      </c>
      <c r="K2767" s="791">
        <v>10.44</v>
      </c>
      <c r="L2767" s="791">
        <v>-10.44</v>
      </c>
      <c r="M2767" s="55" t="s">
        <v>2287</v>
      </c>
    </row>
    <row r="2768" spans="1:13" ht="15">
      <c r="A2768" s="282">
        <v>45869</v>
      </c>
      <c r="B2768" s="55" t="s">
        <v>4978</v>
      </c>
      <c r="C2768" s="786">
        <v>81928</v>
      </c>
      <c r="D2768" s="786" t="s">
        <v>2493</v>
      </c>
      <c r="E2768" s="786">
        <v>150</v>
      </c>
      <c r="F2768" s="786">
        <v>4010</v>
      </c>
      <c r="G2768" s="786" t="s">
        <v>4969</v>
      </c>
      <c r="H2768" s="786" t="s">
        <v>1573</v>
      </c>
      <c r="J2768" s="55">
        <v>-1</v>
      </c>
      <c r="K2768" s="791">
        <v>4.97</v>
      </c>
      <c r="L2768" s="791">
        <v>-4.97</v>
      </c>
      <c r="M2768" s="55" t="s">
        <v>2287</v>
      </c>
    </row>
    <row r="2769" spans="1:13" ht="15">
      <c r="A2769" s="282">
        <v>45869</v>
      </c>
      <c r="B2769" s="55" t="s">
        <v>4978</v>
      </c>
      <c r="C2769" s="784">
        <v>82721</v>
      </c>
      <c r="D2769" s="784" t="s">
        <v>3193</v>
      </c>
      <c r="E2769" s="784">
        <v>85</v>
      </c>
      <c r="F2769" s="784">
        <v>4010</v>
      </c>
      <c r="G2769" s="784" t="s">
        <v>4970</v>
      </c>
      <c r="H2769" s="784" t="s">
        <v>1573</v>
      </c>
      <c r="J2769" s="55">
        <v>-1</v>
      </c>
      <c r="K2769" s="791">
        <v>7.69</v>
      </c>
      <c r="L2769" s="791">
        <v>-7.69</v>
      </c>
      <c r="M2769" s="55" t="s">
        <v>2287</v>
      </c>
    </row>
    <row r="2770" spans="1:13" ht="15">
      <c r="A2770" s="282">
        <v>45869</v>
      </c>
      <c r="B2770" s="55" t="s">
        <v>4978</v>
      </c>
      <c r="C2770" s="786">
        <v>82721</v>
      </c>
      <c r="D2770" s="786" t="s">
        <v>3656</v>
      </c>
      <c r="E2770" s="786">
        <v>85</v>
      </c>
      <c r="F2770" s="786">
        <v>4010</v>
      </c>
      <c r="G2770" s="786" t="s">
        <v>4971</v>
      </c>
      <c r="H2770" s="786" t="s">
        <v>1573</v>
      </c>
      <c r="J2770" s="55">
        <v>-1</v>
      </c>
      <c r="K2770" s="791">
        <v>6.94</v>
      </c>
      <c r="L2770" s="791">
        <v>-6.94</v>
      </c>
      <c r="M2770" s="55" t="s">
        <v>2287</v>
      </c>
    </row>
    <row r="2771" spans="1:13" ht="15">
      <c r="A2771" s="282">
        <v>45869</v>
      </c>
      <c r="B2771" s="55" t="s">
        <v>4978</v>
      </c>
      <c r="C2771" s="784">
        <v>82890</v>
      </c>
      <c r="D2771" s="784" t="s">
        <v>3861</v>
      </c>
      <c r="E2771" s="784">
        <v>120</v>
      </c>
      <c r="F2771" s="784">
        <v>4010</v>
      </c>
      <c r="G2771" s="784" t="s">
        <v>4972</v>
      </c>
      <c r="H2771" s="784" t="s">
        <v>1573</v>
      </c>
      <c r="J2771" s="55">
        <v>-1</v>
      </c>
      <c r="K2771" s="791">
        <v>13.47</v>
      </c>
      <c r="L2771" s="791">
        <v>-13.47</v>
      </c>
      <c r="M2771" s="55" t="s">
        <v>2287</v>
      </c>
    </row>
    <row r="2772" spans="1:13" ht="15">
      <c r="A2772" s="282">
        <v>45869</v>
      </c>
      <c r="B2772" s="55" t="s">
        <v>4978</v>
      </c>
      <c r="C2772" s="786">
        <v>45358</v>
      </c>
      <c r="D2772" s="786" t="s">
        <v>2729</v>
      </c>
      <c r="E2772" s="786">
        <v>120</v>
      </c>
      <c r="F2772" s="786">
        <v>4010</v>
      </c>
      <c r="G2772" s="786" t="s">
        <v>4973</v>
      </c>
      <c r="H2772" s="786" t="s">
        <v>1573</v>
      </c>
      <c r="J2772" s="55">
        <v>-1</v>
      </c>
      <c r="K2772" s="791">
        <v>8.27</v>
      </c>
      <c r="L2772" s="791">
        <v>-8.27</v>
      </c>
      <c r="M2772" s="55" t="s">
        <v>2287</v>
      </c>
    </row>
    <row r="2773" spans="1:13" ht="15">
      <c r="A2773" s="282">
        <v>45869</v>
      </c>
      <c r="B2773" s="55" t="s">
        <v>4978</v>
      </c>
      <c r="C2773" s="784">
        <v>45358</v>
      </c>
      <c r="D2773" s="784" t="s">
        <v>2729</v>
      </c>
      <c r="E2773" s="784">
        <v>140</v>
      </c>
      <c r="F2773" s="784">
        <v>4010</v>
      </c>
      <c r="G2773" s="784" t="s">
        <v>4974</v>
      </c>
      <c r="H2773" s="784" t="s">
        <v>1573</v>
      </c>
      <c r="J2773" s="55">
        <v>-1</v>
      </c>
      <c r="K2773" s="791">
        <v>8.27</v>
      </c>
      <c r="L2773" s="791">
        <v>-8.27</v>
      </c>
      <c r="M2773" s="55" t="s">
        <v>2287</v>
      </c>
    </row>
    <row r="2774" spans="1:13" ht="15">
      <c r="A2774" s="282">
        <v>45869</v>
      </c>
      <c r="B2774" s="55" t="s">
        <v>4978</v>
      </c>
      <c r="C2774" s="786">
        <v>82723</v>
      </c>
      <c r="D2774" s="786" t="s">
        <v>3837</v>
      </c>
      <c r="E2774" s="786">
        <v>140</v>
      </c>
      <c r="F2774" s="786">
        <v>4010</v>
      </c>
      <c r="G2774" s="786" t="s">
        <v>4975</v>
      </c>
      <c r="H2774" s="786" t="s">
        <v>1573</v>
      </c>
      <c r="J2774" s="55">
        <v>-1</v>
      </c>
      <c r="K2774" s="791">
        <v>8.83</v>
      </c>
      <c r="L2774" s="791">
        <v>-8.83</v>
      </c>
      <c r="M2774" s="55" t="s">
        <v>2287</v>
      </c>
    </row>
    <row r="2775" spans="1:13" ht="15">
      <c r="A2775" s="282">
        <v>45869</v>
      </c>
      <c r="B2775" s="55" t="s">
        <v>4978</v>
      </c>
      <c r="C2775" s="784">
        <v>82721</v>
      </c>
      <c r="D2775" s="784" t="s">
        <v>2483</v>
      </c>
      <c r="E2775" s="784">
        <v>140</v>
      </c>
      <c r="F2775" s="784">
        <v>4010</v>
      </c>
      <c r="G2775" s="784" t="s">
        <v>4976</v>
      </c>
      <c r="H2775" s="784" t="s">
        <v>1573</v>
      </c>
      <c r="J2775" s="55">
        <v>-1</v>
      </c>
      <c r="K2775" s="791">
        <v>7.45</v>
      </c>
      <c r="L2775" s="791">
        <v>-7.45</v>
      </c>
      <c r="M2775" s="55" t="s">
        <v>2287</v>
      </c>
    </row>
    <row r="2776" spans="1:13" ht="15">
      <c r="A2776" s="282">
        <v>45869</v>
      </c>
      <c r="B2776" s="55" t="s">
        <v>4979</v>
      </c>
      <c r="C2776" s="784">
        <v>82723</v>
      </c>
      <c r="D2776" s="784" t="s">
        <v>3837</v>
      </c>
      <c r="E2776" s="784">
        <v>140</v>
      </c>
      <c r="F2776" s="784">
        <v>4010</v>
      </c>
      <c r="G2776" s="784" t="s">
        <v>4975</v>
      </c>
      <c r="H2776" s="784" t="s">
        <v>1573</v>
      </c>
      <c r="J2776" s="784">
        <v>1</v>
      </c>
      <c r="K2776" s="784">
        <v>8.83</v>
      </c>
      <c r="L2776" s="784">
        <v>8.83</v>
      </c>
      <c r="M2776" s="55" t="s">
        <v>2287</v>
      </c>
    </row>
    <row r="2777" spans="1:13" ht="15">
      <c r="A2777" s="282">
        <v>45869</v>
      </c>
      <c r="B2777" s="55" t="s">
        <v>4979</v>
      </c>
      <c r="C2777" s="786">
        <v>82721</v>
      </c>
      <c r="D2777" s="786" t="s">
        <v>2483</v>
      </c>
      <c r="E2777" s="786">
        <v>140</v>
      </c>
      <c r="F2777" s="786">
        <v>4010</v>
      </c>
      <c r="G2777" s="786" t="s">
        <v>4976</v>
      </c>
      <c r="H2777" s="786" t="s">
        <v>1573</v>
      </c>
      <c r="J2777" s="786">
        <v>1</v>
      </c>
      <c r="K2777" s="786">
        <v>7.45</v>
      </c>
      <c r="L2777" s="786">
        <v>7.45</v>
      </c>
      <c r="M2777" s="55" t="s">
        <v>2287</v>
      </c>
    </row>
    <row r="2778" spans="1:13" ht="15">
      <c r="A2778" s="282">
        <v>45869</v>
      </c>
      <c r="B2778" s="55" t="s">
        <v>4980</v>
      </c>
      <c r="C2778" s="784">
        <v>45358</v>
      </c>
      <c r="D2778" s="784" t="s">
        <v>2729</v>
      </c>
      <c r="E2778" s="784">
        <v>120</v>
      </c>
      <c r="F2778" s="784">
        <v>4010</v>
      </c>
      <c r="G2778" s="784" t="s">
        <v>4973</v>
      </c>
      <c r="H2778" s="784" t="s">
        <v>1573</v>
      </c>
      <c r="J2778" s="784">
        <v>1</v>
      </c>
      <c r="K2778" s="784">
        <v>8.27</v>
      </c>
      <c r="L2778" s="784">
        <v>8.27</v>
      </c>
      <c r="M2778" s="55" t="s">
        <v>2287</v>
      </c>
    </row>
    <row r="2779" spans="1:13" ht="15">
      <c r="A2779" s="282">
        <v>45869</v>
      </c>
      <c r="B2779" s="55" t="s">
        <v>4980</v>
      </c>
      <c r="C2779" s="786">
        <v>45358</v>
      </c>
      <c r="D2779" s="786" t="s">
        <v>2729</v>
      </c>
      <c r="E2779" s="786">
        <v>140</v>
      </c>
      <c r="F2779" s="786">
        <v>4010</v>
      </c>
      <c r="G2779" s="786" t="s">
        <v>4974</v>
      </c>
      <c r="H2779" s="786" t="s">
        <v>1573</v>
      </c>
      <c r="J2779" s="786">
        <v>1</v>
      </c>
      <c r="K2779" s="786">
        <v>8.27</v>
      </c>
      <c r="L2779" s="786">
        <v>8.27</v>
      </c>
      <c r="M2779" s="55" t="s">
        <v>2287</v>
      </c>
    </row>
    <row r="2780" spans="1:13" ht="15">
      <c r="A2780" s="282">
        <v>45869</v>
      </c>
      <c r="B2780" s="55" t="s">
        <v>4981</v>
      </c>
      <c r="C2780" s="784">
        <v>82890</v>
      </c>
      <c r="D2780" s="784" t="s">
        <v>3861</v>
      </c>
      <c r="E2780" s="784">
        <v>120</v>
      </c>
      <c r="F2780" s="784">
        <v>4010</v>
      </c>
      <c r="G2780" s="784" t="s">
        <v>4972</v>
      </c>
      <c r="H2780" s="784" t="s">
        <v>1573</v>
      </c>
      <c r="I2780" s="797">
        <v>1</v>
      </c>
      <c r="J2780" s="784">
        <v>1</v>
      </c>
      <c r="K2780" s="784">
        <v>13.47</v>
      </c>
      <c r="L2780" s="784">
        <v>13.47</v>
      </c>
      <c r="M2780" s="55" t="s">
        <v>2287</v>
      </c>
    </row>
    <row r="2781" spans="1:13" ht="15">
      <c r="A2781" s="282">
        <v>45869</v>
      </c>
      <c r="B2781" s="55" t="s">
        <v>4982</v>
      </c>
      <c r="C2781" s="784">
        <v>82721</v>
      </c>
      <c r="D2781" s="784" t="s">
        <v>3193</v>
      </c>
      <c r="E2781" s="784">
        <v>85</v>
      </c>
      <c r="F2781" s="784">
        <v>4010</v>
      </c>
      <c r="G2781" s="784" t="s">
        <v>4970</v>
      </c>
      <c r="H2781" s="784" t="s">
        <v>1573</v>
      </c>
      <c r="J2781" s="784">
        <v>1</v>
      </c>
      <c r="K2781" s="784">
        <v>7.69</v>
      </c>
      <c r="L2781" s="784">
        <v>7.69</v>
      </c>
      <c r="M2781" s="55" t="s">
        <v>2287</v>
      </c>
    </row>
    <row r="2782" spans="1:13" ht="15">
      <c r="A2782" s="282">
        <v>45869</v>
      </c>
      <c r="B2782" s="55" t="s">
        <v>4982</v>
      </c>
      <c r="C2782" s="786">
        <v>82721</v>
      </c>
      <c r="D2782" s="786" t="s">
        <v>3656</v>
      </c>
      <c r="E2782" s="786">
        <v>85</v>
      </c>
      <c r="F2782" s="786">
        <v>4010</v>
      </c>
      <c r="G2782" s="786" t="s">
        <v>4971</v>
      </c>
      <c r="H2782" s="786" t="s">
        <v>1573</v>
      </c>
      <c r="J2782" s="786">
        <v>1</v>
      </c>
      <c r="K2782" s="786">
        <v>6.94</v>
      </c>
      <c r="L2782" s="786">
        <v>6.94</v>
      </c>
      <c r="M2782" s="55" t="s">
        <v>2287</v>
      </c>
    </row>
    <row r="2783" spans="1:13" ht="15">
      <c r="A2783" s="282">
        <v>45869</v>
      </c>
      <c r="B2783" s="55" t="s">
        <v>4983</v>
      </c>
      <c r="C2783" s="784">
        <v>80629</v>
      </c>
      <c r="D2783" s="784" t="s">
        <v>4967</v>
      </c>
      <c r="E2783" s="784">
        <v>150</v>
      </c>
      <c r="F2783" s="784">
        <v>4010</v>
      </c>
      <c r="G2783" s="784" t="s">
        <v>4968</v>
      </c>
      <c r="H2783" s="784" t="s">
        <v>1573</v>
      </c>
      <c r="J2783" s="784">
        <v>1</v>
      </c>
      <c r="K2783" s="784">
        <v>10.44</v>
      </c>
      <c r="L2783" s="784">
        <v>10.44</v>
      </c>
      <c r="M2783" s="55" t="s">
        <v>2287</v>
      </c>
    </row>
    <row r="2784" spans="1:13" ht="15">
      <c r="A2784" s="282">
        <v>45869</v>
      </c>
      <c r="B2784" s="55" t="s">
        <v>4983</v>
      </c>
      <c r="C2784" s="786">
        <v>81928</v>
      </c>
      <c r="D2784" s="786" t="s">
        <v>2493</v>
      </c>
      <c r="E2784" s="786">
        <v>150</v>
      </c>
      <c r="F2784" s="786">
        <v>4010</v>
      </c>
      <c r="G2784" s="786" t="s">
        <v>4969</v>
      </c>
      <c r="H2784" s="786" t="s">
        <v>1573</v>
      </c>
      <c r="J2784" s="786">
        <v>1</v>
      </c>
      <c r="K2784" s="786">
        <v>4.97</v>
      </c>
      <c r="L2784" s="786">
        <v>4.97</v>
      </c>
      <c r="M2784" s="55" t="s">
        <v>2287</v>
      </c>
    </row>
    <row r="2785" spans="1:13" ht="15">
      <c r="A2785" s="282">
        <v>45869</v>
      </c>
      <c r="B2785" s="55" t="s">
        <v>4984</v>
      </c>
      <c r="C2785" s="784">
        <v>67862</v>
      </c>
      <c r="D2785" s="784" t="s">
        <v>4787</v>
      </c>
      <c r="E2785" s="784">
        <v>150</v>
      </c>
      <c r="F2785" s="784">
        <v>4010</v>
      </c>
      <c r="G2785" s="784" t="s">
        <v>4962</v>
      </c>
      <c r="H2785" s="784" t="s">
        <v>1573</v>
      </c>
      <c r="J2785" s="784">
        <v>1</v>
      </c>
      <c r="K2785" s="784">
        <v>5.47</v>
      </c>
      <c r="L2785" s="784">
        <v>5.47</v>
      </c>
      <c r="M2785" s="55" t="s">
        <v>2287</v>
      </c>
    </row>
    <row r="2786" spans="1:13" ht="15">
      <c r="A2786" s="282">
        <v>45869</v>
      </c>
      <c r="B2786" s="55" t="s">
        <v>4984</v>
      </c>
      <c r="C2786" s="786">
        <v>82913</v>
      </c>
      <c r="D2786" s="786" t="s">
        <v>2292</v>
      </c>
      <c r="E2786" s="786">
        <v>150</v>
      </c>
      <c r="F2786" s="786">
        <v>4010</v>
      </c>
      <c r="G2786" s="786" t="s">
        <v>4963</v>
      </c>
      <c r="H2786" s="786" t="s">
        <v>1573</v>
      </c>
      <c r="J2786" s="786">
        <v>1</v>
      </c>
      <c r="K2786" s="786">
        <v>9.4499999999999993</v>
      </c>
      <c r="L2786" s="786">
        <v>9.4499999999999993</v>
      </c>
      <c r="M2786" s="55" t="s">
        <v>2287</v>
      </c>
    </row>
    <row r="2787" spans="1:13" ht="15">
      <c r="A2787" s="282">
        <v>45869</v>
      </c>
      <c r="B2787" s="55" t="s">
        <v>4984</v>
      </c>
      <c r="C2787" s="784">
        <v>82919</v>
      </c>
      <c r="D2787" s="784" t="s">
        <v>3421</v>
      </c>
      <c r="E2787" s="784">
        <v>150</v>
      </c>
      <c r="F2787" s="784">
        <v>4010</v>
      </c>
      <c r="G2787" s="784" t="s">
        <v>4964</v>
      </c>
      <c r="H2787" s="784" t="s">
        <v>1573</v>
      </c>
      <c r="J2787" s="784">
        <v>1</v>
      </c>
      <c r="K2787" s="784">
        <v>9.16</v>
      </c>
      <c r="L2787" s="784">
        <v>9.16</v>
      </c>
      <c r="M2787" s="55" t="s">
        <v>2287</v>
      </c>
    </row>
    <row r="2788" spans="1:13" ht="15">
      <c r="A2788" s="282">
        <v>45869</v>
      </c>
      <c r="B2788" s="55" t="s">
        <v>4984</v>
      </c>
      <c r="C2788" s="786">
        <v>81339</v>
      </c>
      <c r="D2788" s="786" t="s">
        <v>4965</v>
      </c>
      <c r="E2788" s="786">
        <v>150</v>
      </c>
      <c r="F2788" s="786">
        <v>4010</v>
      </c>
      <c r="G2788" s="786" t="s">
        <v>4966</v>
      </c>
      <c r="H2788" s="786" t="s">
        <v>1573</v>
      </c>
      <c r="J2788" s="786">
        <v>1</v>
      </c>
      <c r="K2788" s="786">
        <v>6.38</v>
      </c>
      <c r="L2788" s="786">
        <v>6.38</v>
      </c>
      <c r="M2788" s="55" t="s">
        <v>2287</v>
      </c>
    </row>
    <row r="2789" spans="1:13" ht="15">
      <c r="A2789" s="282">
        <v>45869</v>
      </c>
      <c r="B2789" s="55" t="s">
        <v>4985</v>
      </c>
      <c r="C2789" s="784">
        <v>83023</v>
      </c>
      <c r="D2789" s="784" t="s">
        <v>2216</v>
      </c>
      <c r="E2789" s="784">
        <v>150</v>
      </c>
      <c r="F2789" s="784">
        <v>4010</v>
      </c>
      <c r="G2789" s="784" t="s">
        <v>4961</v>
      </c>
      <c r="H2789" s="784" t="s">
        <v>1573</v>
      </c>
      <c r="J2789" s="784">
        <v>1</v>
      </c>
      <c r="K2789" s="784">
        <v>6.95</v>
      </c>
      <c r="L2789" s="784">
        <v>6.95</v>
      </c>
      <c r="M2789" s="55" t="s">
        <v>2287</v>
      </c>
    </row>
    <row r="2790" spans="1:13" ht="15">
      <c r="A2790" s="282">
        <v>45869</v>
      </c>
      <c r="B2790" s="55" t="s">
        <v>4986</v>
      </c>
      <c r="C2790" s="784">
        <v>82776</v>
      </c>
      <c r="D2790" s="784" t="s">
        <v>2911</v>
      </c>
      <c r="E2790" s="784">
        <v>100</v>
      </c>
      <c r="F2790" s="784">
        <v>4010</v>
      </c>
      <c r="G2790" s="784" t="s">
        <v>4959</v>
      </c>
      <c r="H2790" s="784" t="s">
        <v>1573</v>
      </c>
      <c r="J2790" s="784">
        <v>1</v>
      </c>
      <c r="K2790" s="784">
        <v>12.61</v>
      </c>
      <c r="L2790" s="784">
        <v>12.61</v>
      </c>
      <c r="M2790" s="55" t="s">
        <v>2287</v>
      </c>
    </row>
    <row r="2791" spans="1:13" ht="15">
      <c r="A2791" s="282">
        <v>45869</v>
      </c>
      <c r="B2791" s="55" t="s">
        <v>4986</v>
      </c>
      <c r="C2791" s="786">
        <v>82776</v>
      </c>
      <c r="D2791" s="786" t="s">
        <v>2911</v>
      </c>
      <c r="E2791" s="786">
        <v>90</v>
      </c>
      <c r="F2791" s="786">
        <v>4010</v>
      </c>
      <c r="G2791" s="786" t="s">
        <v>4960</v>
      </c>
      <c r="H2791" s="786" t="s">
        <v>1573</v>
      </c>
      <c r="J2791" s="786">
        <v>1</v>
      </c>
      <c r="K2791" s="786">
        <v>12.61</v>
      </c>
      <c r="L2791" s="786">
        <v>12.61</v>
      </c>
      <c r="M2791" s="55" t="s">
        <v>2287</v>
      </c>
    </row>
    <row r="2792" spans="1:13" ht="15">
      <c r="A2792" s="282">
        <v>45869</v>
      </c>
      <c r="B2792" s="55" t="s">
        <v>4987</v>
      </c>
      <c r="C2792" s="784">
        <v>82842</v>
      </c>
      <c r="D2792" s="784" t="s">
        <v>4712</v>
      </c>
      <c r="E2792" s="784" t="s">
        <v>289</v>
      </c>
      <c r="F2792" s="784">
        <v>4010</v>
      </c>
      <c r="G2792" s="784" t="s">
        <v>4958</v>
      </c>
      <c r="H2792" s="784" t="s">
        <v>1573</v>
      </c>
      <c r="J2792" s="784">
        <v>1</v>
      </c>
      <c r="K2792" s="784">
        <v>20.53</v>
      </c>
      <c r="L2792" s="784">
        <v>20.53</v>
      </c>
      <c r="M2792" s="55" t="s">
        <v>2287</v>
      </c>
    </row>
    <row r="2793" spans="1:13" ht="15">
      <c r="A2793" s="282">
        <v>45869</v>
      </c>
      <c r="B2793" s="55" t="s">
        <v>4988</v>
      </c>
      <c r="C2793" s="784">
        <v>83533</v>
      </c>
      <c r="D2793" s="784" t="s">
        <v>4989</v>
      </c>
      <c r="E2793" s="784">
        <v>75</v>
      </c>
      <c r="F2793" s="784">
        <v>4010</v>
      </c>
      <c r="G2793" s="784" t="s">
        <v>4990</v>
      </c>
      <c r="H2793" s="784" t="s">
        <v>1573</v>
      </c>
      <c r="I2793" s="797">
        <v>-4</v>
      </c>
      <c r="J2793" s="784">
        <v>-4</v>
      </c>
      <c r="K2793" s="784">
        <v>3.96</v>
      </c>
      <c r="L2793" s="793">
        <v>-15.84</v>
      </c>
      <c r="M2793" s="55" t="s">
        <v>3067</v>
      </c>
    </row>
    <row r="2794" spans="1:13" ht="15">
      <c r="A2794" s="282">
        <v>45869</v>
      </c>
      <c r="B2794" s="55" t="s">
        <v>4988</v>
      </c>
      <c r="C2794" s="786">
        <v>83386</v>
      </c>
      <c r="D2794" s="786" t="s">
        <v>4991</v>
      </c>
      <c r="E2794" s="786">
        <v>80</v>
      </c>
      <c r="F2794" s="786">
        <v>4010</v>
      </c>
      <c r="G2794" s="786" t="s">
        <v>4992</v>
      </c>
      <c r="H2794" s="786" t="s">
        <v>1573</v>
      </c>
      <c r="I2794" s="798">
        <v>-5</v>
      </c>
      <c r="J2794" s="786">
        <v>-5</v>
      </c>
      <c r="K2794" s="786">
        <v>3.54</v>
      </c>
      <c r="L2794" s="796">
        <v>-17.7</v>
      </c>
      <c r="M2794" s="55" t="s">
        <v>3067</v>
      </c>
    </row>
    <row r="2795" spans="1:13" ht="15">
      <c r="A2795" s="886">
        <v>45870</v>
      </c>
      <c r="B2795" s="55" t="s">
        <v>4993</v>
      </c>
      <c r="C2795" s="784">
        <v>82725</v>
      </c>
      <c r="D2795" s="784" t="s">
        <v>4994</v>
      </c>
      <c r="E2795" s="784" t="s">
        <v>2061</v>
      </c>
      <c r="F2795" s="784">
        <v>4010</v>
      </c>
      <c r="G2795" s="784" t="s">
        <v>4995</v>
      </c>
      <c r="H2795" s="784" t="s">
        <v>1573</v>
      </c>
      <c r="J2795" s="784">
        <v>1</v>
      </c>
      <c r="K2795" s="784">
        <v>5.04</v>
      </c>
      <c r="L2795" s="793">
        <v>5.04</v>
      </c>
      <c r="M2795" s="55" t="s">
        <v>2455</v>
      </c>
    </row>
    <row r="2796" spans="1:13" ht="15">
      <c r="A2796" s="887">
        <v>45870</v>
      </c>
      <c r="B2796" s="55" t="s">
        <v>4993</v>
      </c>
      <c r="C2796" s="786">
        <v>82774</v>
      </c>
      <c r="D2796" s="786" t="s">
        <v>3626</v>
      </c>
      <c r="E2796" s="786">
        <v>130</v>
      </c>
      <c r="F2796" s="786">
        <v>4010</v>
      </c>
      <c r="G2796" s="786" t="s">
        <v>2256</v>
      </c>
      <c r="H2796" s="786" t="s">
        <v>1573</v>
      </c>
      <c r="J2796" s="786">
        <v>1</v>
      </c>
      <c r="K2796" s="786">
        <v>11.11</v>
      </c>
      <c r="L2796" s="796">
        <v>11.11</v>
      </c>
      <c r="M2796" s="55" t="s">
        <v>2455</v>
      </c>
    </row>
    <row r="2797" spans="1:13" ht="15">
      <c r="A2797" s="886">
        <v>45870</v>
      </c>
      <c r="B2797" s="55" t="s">
        <v>4993</v>
      </c>
      <c r="C2797" s="784">
        <v>82945</v>
      </c>
      <c r="D2797" s="784" t="s">
        <v>4311</v>
      </c>
      <c r="E2797" s="784">
        <v>130</v>
      </c>
      <c r="F2797" s="784">
        <v>4010</v>
      </c>
      <c r="G2797" s="784" t="s">
        <v>2251</v>
      </c>
      <c r="H2797" s="784" t="s">
        <v>1573</v>
      </c>
      <c r="J2797" s="784">
        <v>1</v>
      </c>
      <c r="K2797" s="784">
        <v>7.42</v>
      </c>
      <c r="L2797" s="793">
        <v>7.42</v>
      </c>
      <c r="M2797" s="55" t="s">
        <v>2455</v>
      </c>
    </row>
    <row r="2798" spans="1:13" ht="15">
      <c r="A2798" s="887">
        <v>45870</v>
      </c>
      <c r="B2798" s="55" t="s">
        <v>4993</v>
      </c>
      <c r="C2798" s="786">
        <v>81339</v>
      </c>
      <c r="D2798" s="786" t="s">
        <v>4996</v>
      </c>
      <c r="E2798" s="786">
        <v>130</v>
      </c>
      <c r="F2798" s="786">
        <v>4010</v>
      </c>
      <c r="G2798" s="786" t="s">
        <v>3623</v>
      </c>
      <c r="H2798" s="786" t="s">
        <v>1573</v>
      </c>
      <c r="J2798" s="786">
        <v>1</v>
      </c>
      <c r="K2798" s="786">
        <v>6.93</v>
      </c>
      <c r="L2798" s="796">
        <v>6.93</v>
      </c>
      <c r="M2798" s="55" t="s">
        <v>2455</v>
      </c>
    </row>
    <row r="2799" spans="1:13" ht="15">
      <c r="A2799" s="886">
        <v>45870</v>
      </c>
      <c r="B2799" s="55" t="s">
        <v>4993</v>
      </c>
      <c r="C2799" s="784">
        <v>82677</v>
      </c>
      <c r="D2799" s="784" t="s">
        <v>3023</v>
      </c>
      <c r="E2799" s="784">
        <v>140</v>
      </c>
      <c r="F2799" s="784">
        <v>4010</v>
      </c>
      <c r="G2799" s="784" t="s">
        <v>2566</v>
      </c>
      <c r="H2799" s="784" t="s">
        <v>1573</v>
      </c>
      <c r="J2799" s="784">
        <v>1</v>
      </c>
      <c r="K2799" s="784">
        <v>3.52</v>
      </c>
      <c r="L2799" s="793">
        <v>3.52</v>
      </c>
      <c r="M2799" s="55" t="s">
        <v>2455</v>
      </c>
    </row>
    <row r="2800" spans="1:13" ht="15">
      <c r="A2800" s="887">
        <v>45870</v>
      </c>
      <c r="B2800" s="55" t="s">
        <v>4993</v>
      </c>
      <c r="C2800" s="786">
        <v>81671</v>
      </c>
      <c r="D2800" s="786" t="s">
        <v>2280</v>
      </c>
      <c r="E2800" s="786" t="s">
        <v>2296</v>
      </c>
      <c r="F2800" s="786">
        <v>4010</v>
      </c>
      <c r="G2800" s="786" t="s">
        <v>2240</v>
      </c>
      <c r="H2800" s="786" t="s">
        <v>1573</v>
      </c>
      <c r="J2800" s="786">
        <v>1</v>
      </c>
      <c r="K2800" s="786">
        <v>11.07</v>
      </c>
      <c r="L2800" s="796">
        <v>11.07</v>
      </c>
      <c r="M2800" s="55" t="s">
        <v>2455</v>
      </c>
    </row>
    <row r="2801" spans="1:13" ht="15">
      <c r="A2801" s="886">
        <v>45870</v>
      </c>
      <c r="B2801" s="55" t="s">
        <v>4993</v>
      </c>
      <c r="C2801" s="784">
        <v>81338</v>
      </c>
      <c r="D2801" s="784" t="s">
        <v>2491</v>
      </c>
      <c r="E2801" s="784">
        <v>130</v>
      </c>
      <c r="F2801" s="784">
        <v>4010</v>
      </c>
      <c r="G2801" s="784" t="s">
        <v>2229</v>
      </c>
      <c r="H2801" s="784" t="s">
        <v>1573</v>
      </c>
      <c r="J2801" s="784">
        <v>2</v>
      </c>
      <c r="K2801" s="784">
        <v>7.38</v>
      </c>
      <c r="L2801" s="793">
        <v>14.76</v>
      </c>
      <c r="M2801" s="55" t="s">
        <v>2455</v>
      </c>
    </row>
    <row r="2802" spans="1:13" ht="15">
      <c r="A2802" s="886">
        <v>45870</v>
      </c>
      <c r="B2802" s="55" t="s">
        <v>4997</v>
      </c>
      <c r="C2802" s="784">
        <v>80441</v>
      </c>
      <c r="D2802" s="784" t="s">
        <v>3205</v>
      </c>
      <c r="E2802" s="784">
        <v>140</v>
      </c>
      <c r="F2802" s="784">
        <v>4010</v>
      </c>
      <c r="G2802" s="784" t="s">
        <v>3742</v>
      </c>
      <c r="H2802" s="784" t="s">
        <v>1573</v>
      </c>
      <c r="J2802" s="784">
        <v>2</v>
      </c>
      <c r="K2802" s="784">
        <v>7.96</v>
      </c>
      <c r="L2802" s="793">
        <v>15.92</v>
      </c>
      <c r="M2802" s="55" t="s">
        <v>2455</v>
      </c>
    </row>
    <row r="2803" spans="1:13" ht="15">
      <c r="A2803" s="887">
        <v>45870</v>
      </c>
      <c r="B2803" s="55" t="s">
        <v>4997</v>
      </c>
      <c r="C2803" s="786">
        <v>82859</v>
      </c>
      <c r="D2803" s="786" t="s">
        <v>4998</v>
      </c>
      <c r="E2803" s="786">
        <v>130</v>
      </c>
      <c r="F2803" s="786">
        <v>4010</v>
      </c>
      <c r="G2803" s="786" t="s">
        <v>3743</v>
      </c>
      <c r="H2803" s="786" t="s">
        <v>1573</v>
      </c>
      <c r="J2803" s="786">
        <v>1</v>
      </c>
      <c r="K2803" s="786">
        <v>9.17</v>
      </c>
      <c r="L2803" s="796">
        <v>9.17</v>
      </c>
      <c r="M2803" s="55" t="s">
        <v>2455</v>
      </c>
    </row>
    <row r="2804" spans="1:13" ht="15">
      <c r="A2804" s="886">
        <v>45870</v>
      </c>
      <c r="B2804" s="55" t="s">
        <v>4997</v>
      </c>
      <c r="C2804" s="784">
        <v>82722</v>
      </c>
      <c r="D2804" s="784" t="s">
        <v>4999</v>
      </c>
      <c r="E2804" s="784">
        <v>90</v>
      </c>
      <c r="F2804" s="784">
        <v>4010</v>
      </c>
      <c r="G2804" s="784" t="s">
        <v>3744</v>
      </c>
      <c r="H2804" s="784" t="s">
        <v>1573</v>
      </c>
      <c r="J2804" s="784">
        <v>1</v>
      </c>
      <c r="K2804" s="784">
        <v>11.41</v>
      </c>
      <c r="L2804" s="793">
        <v>11.41</v>
      </c>
      <c r="M2804" s="55" t="s">
        <v>2455</v>
      </c>
    </row>
    <row r="2805" spans="1:13" ht="15">
      <c r="A2805" s="887">
        <v>45870</v>
      </c>
      <c r="B2805" s="55" t="s">
        <v>4997</v>
      </c>
      <c r="C2805" s="786">
        <v>82778</v>
      </c>
      <c r="D2805" s="786" t="s">
        <v>2909</v>
      </c>
      <c r="E2805" s="786">
        <v>100</v>
      </c>
      <c r="F2805" s="786">
        <v>4010</v>
      </c>
      <c r="G2805" s="786" t="s">
        <v>3745</v>
      </c>
      <c r="H2805" s="786" t="s">
        <v>1573</v>
      </c>
      <c r="J2805" s="786">
        <v>1</v>
      </c>
      <c r="K2805" s="786">
        <v>6.06</v>
      </c>
      <c r="L2805" s="796">
        <v>6.06</v>
      </c>
      <c r="M2805" s="55" t="s">
        <v>2455</v>
      </c>
    </row>
    <row r="2806" spans="1:13" ht="15">
      <c r="A2806" s="886">
        <v>45870</v>
      </c>
      <c r="B2806" s="55" t="s">
        <v>4997</v>
      </c>
      <c r="C2806" s="784">
        <v>81346</v>
      </c>
      <c r="D2806" s="784" t="s">
        <v>2560</v>
      </c>
      <c r="E2806" s="784">
        <v>140</v>
      </c>
      <c r="F2806" s="784">
        <v>4010</v>
      </c>
      <c r="G2806" s="784" t="s">
        <v>3746</v>
      </c>
      <c r="H2806" s="784" t="s">
        <v>1573</v>
      </c>
      <c r="J2806" s="784">
        <v>1</v>
      </c>
      <c r="K2806" s="784">
        <v>4.93</v>
      </c>
      <c r="L2806" s="793">
        <v>4.93</v>
      </c>
      <c r="M2806" s="55" t="s">
        <v>2455</v>
      </c>
    </row>
    <row r="2807" spans="1:13" ht="15">
      <c r="A2807" s="887">
        <v>45870</v>
      </c>
      <c r="B2807" s="55" t="s">
        <v>4997</v>
      </c>
      <c r="C2807" s="786">
        <v>67563</v>
      </c>
      <c r="D2807" s="786" t="s">
        <v>3078</v>
      </c>
      <c r="E2807" s="786">
        <v>140</v>
      </c>
      <c r="F2807" s="786">
        <v>4010</v>
      </c>
      <c r="G2807" s="786" t="s">
        <v>3959</v>
      </c>
      <c r="H2807" s="786" t="s">
        <v>1573</v>
      </c>
      <c r="J2807" s="786">
        <v>1</v>
      </c>
      <c r="K2807" s="786">
        <v>8.69</v>
      </c>
      <c r="L2807" s="796">
        <v>8.69</v>
      </c>
      <c r="M2807" s="55" t="s">
        <v>2455</v>
      </c>
    </row>
    <row r="2808" spans="1:13" ht="15">
      <c r="A2808" s="886">
        <v>45870</v>
      </c>
      <c r="B2808" s="55" t="s">
        <v>4997</v>
      </c>
      <c r="C2808" s="784">
        <v>67691</v>
      </c>
      <c r="D2808" s="784" t="s">
        <v>3095</v>
      </c>
      <c r="E2808" s="784">
        <v>120</v>
      </c>
      <c r="F2808" s="784">
        <v>4010</v>
      </c>
      <c r="G2808" s="784" t="s">
        <v>3961</v>
      </c>
      <c r="H2808" s="784" t="s">
        <v>1573</v>
      </c>
      <c r="J2808" s="784">
        <v>1</v>
      </c>
      <c r="K2808" s="784">
        <v>8.85</v>
      </c>
      <c r="L2808" s="793">
        <v>8.85</v>
      </c>
      <c r="M2808" s="55" t="s">
        <v>2455</v>
      </c>
    </row>
    <row r="2809" spans="1:13" ht="15">
      <c r="A2809" s="887">
        <v>45870</v>
      </c>
      <c r="B2809" s="55" t="s">
        <v>4997</v>
      </c>
      <c r="C2809" s="786">
        <v>82859</v>
      </c>
      <c r="D2809" s="786" t="s">
        <v>4998</v>
      </c>
      <c r="E2809" s="786">
        <v>140</v>
      </c>
      <c r="F2809" s="786">
        <v>4010</v>
      </c>
      <c r="G2809" s="786" t="s">
        <v>4312</v>
      </c>
      <c r="H2809" s="786" t="s">
        <v>1573</v>
      </c>
      <c r="J2809" s="786">
        <v>1</v>
      </c>
      <c r="K2809" s="786">
        <v>9.17</v>
      </c>
      <c r="L2809" s="796">
        <v>9.17</v>
      </c>
      <c r="M2809" s="55" t="s">
        <v>2455</v>
      </c>
    </row>
    <row r="2810" spans="1:13" ht="15">
      <c r="A2810" s="886">
        <v>45870</v>
      </c>
      <c r="B2810" s="55" t="s">
        <v>4997</v>
      </c>
      <c r="C2810" s="784">
        <v>81672</v>
      </c>
      <c r="D2810" s="784" t="s">
        <v>4383</v>
      </c>
      <c r="E2810" s="784">
        <v>110</v>
      </c>
      <c r="F2810" s="784">
        <v>4010</v>
      </c>
      <c r="G2810" s="784" t="s">
        <v>3932</v>
      </c>
      <c r="H2810" s="784" t="s">
        <v>1573</v>
      </c>
      <c r="J2810" s="784">
        <v>1</v>
      </c>
      <c r="K2810" s="784">
        <v>8.2200000000000006</v>
      </c>
      <c r="L2810" s="793">
        <v>8.2200000000000006</v>
      </c>
      <c r="M2810" s="55" t="s">
        <v>2455</v>
      </c>
    </row>
    <row r="2811" spans="1:13" ht="15">
      <c r="A2811" s="887">
        <v>45870</v>
      </c>
      <c r="B2811" s="55" t="s">
        <v>4997</v>
      </c>
      <c r="C2811" s="786">
        <v>81339</v>
      </c>
      <c r="D2811" s="786" t="s">
        <v>3491</v>
      </c>
      <c r="E2811" s="786">
        <v>160</v>
      </c>
      <c r="F2811" s="786">
        <v>4010</v>
      </c>
      <c r="G2811" s="786" t="s">
        <v>3933</v>
      </c>
      <c r="H2811" s="786" t="s">
        <v>1573</v>
      </c>
      <c r="J2811" s="786">
        <v>1</v>
      </c>
      <c r="K2811" s="786">
        <v>6.49</v>
      </c>
      <c r="L2811" s="796">
        <v>6.49</v>
      </c>
      <c r="M2811" s="55" t="s">
        <v>2455</v>
      </c>
    </row>
    <row r="2812" spans="1:13" ht="15">
      <c r="A2812" s="886">
        <v>45870</v>
      </c>
      <c r="B2812" s="55" t="s">
        <v>4997</v>
      </c>
      <c r="C2812" s="784">
        <v>67691</v>
      </c>
      <c r="D2812" s="784" t="s">
        <v>3095</v>
      </c>
      <c r="E2812" s="784">
        <v>140</v>
      </c>
      <c r="F2812" s="784">
        <v>4010</v>
      </c>
      <c r="G2812" s="784" t="s">
        <v>4462</v>
      </c>
      <c r="H2812" s="784" t="s">
        <v>1573</v>
      </c>
      <c r="J2812" s="784">
        <v>1</v>
      </c>
      <c r="K2812" s="784">
        <v>8.85</v>
      </c>
      <c r="L2812" s="793">
        <v>8.85</v>
      </c>
      <c r="M2812" s="55" t="s">
        <v>2455</v>
      </c>
    </row>
    <row r="2813" spans="1:13" ht="15">
      <c r="A2813" s="887">
        <v>45870</v>
      </c>
      <c r="B2813" s="55" t="s">
        <v>4997</v>
      </c>
      <c r="C2813" s="786">
        <v>67862</v>
      </c>
      <c r="D2813" s="786" t="s">
        <v>3106</v>
      </c>
      <c r="E2813" s="786">
        <v>150</v>
      </c>
      <c r="F2813" s="786">
        <v>4010</v>
      </c>
      <c r="G2813" s="786" t="s">
        <v>3741</v>
      </c>
      <c r="H2813" s="786" t="s">
        <v>1573</v>
      </c>
      <c r="J2813" s="786">
        <v>1</v>
      </c>
      <c r="K2813" s="786">
        <v>5.47</v>
      </c>
      <c r="L2813" s="796">
        <v>5.47</v>
      </c>
      <c r="M2813" s="55" t="s">
        <v>2455</v>
      </c>
    </row>
    <row r="2814" spans="1:13" ht="15">
      <c r="A2814" s="886">
        <v>45870</v>
      </c>
      <c r="B2814" s="55" t="s">
        <v>4997</v>
      </c>
      <c r="C2814" s="784">
        <v>82857</v>
      </c>
      <c r="D2814" s="784" t="s">
        <v>3985</v>
      </c>
      <c r="E2814" s="784">
        <v>120</v>
      </c>
      <c r="F2814" s="784">
        <v>4010</v>
      </c>
      <c r="G2814" s="784" t="s">
        <v>4314</v>
      </c>
      <c r="H2814" s="784" t="s">
        <v>1573</v>
      </c>
      <c r="J2814" s="784">
        <v>1</v>
      </c>
      <c r="K2814" s="784">
        <v>13.76</v>
      </c>
      <c r="L2814" s="793">
        <v>13.76</v>
      </c>
      <c r="M2814" s="55" t="s">
        <v>2455</v>
      </c>
    </row>
    <row r="2815" spans="1:13" ht="15">
      <c r="A2815" s="887">
        <v>45870</v>
      </c>
      <c r="B2815" s="55" t="s">
        <v>4997</v>
      </c>
      <c r="C2815" s="786">
        <v>82857</v>
      </c>
      <c r="D2815" s="786" t="s">
        <v>3985</v>
      </c>
      <c r="E2815" s="786">
        <v>140</v>
      </c>
      <c r="F2815" s="786">
        <v>4010</v>
      </c>
      <c r="G2815" s="786" t="s">
        <v>3937</v>
      </c>
      <c r="H2815" s="786" t="s">
        <v>1573</v>
      </c>
      <c r="J2815" s="786">
        <v>1</v>
      </c>
      <c r="K2815" s="786">
        <v>13.76</v>
      </c>
      <c r="L2815" s="796">
        <v>13.76</v>
      </c>
      <c r="M2815" s="55" t="s">
        <v>2455</v>
      </c>
    </row>
    <row r="2816" spans="1:13" ht="15">
      <c r="A2816" s="886">
        <v>45870</v>
      </c>
      <c r="B2816" s="55" t="s">
        <v>4997</v>
      </c>
      <c r="C2816" s="784">
        <v>83115</v>
      </c>
      <c r="D2816" s="784" t="s">
        <v>5000</v>
      </c>
      <c r="E2816" s="784">
        <v>140</v>
      </c>
      <c r="F2816" s="784">
        <v>4010</v>
      </c>
      <c r="G2816" s="784" t="s">
        <v>3719</v>
      </c>
      <c r="H2816" s="784" t="s">
        <v>1573</v>
      </c>
      <c r="J2816" s="784">
        <v>1</v>
      </c>
      <c r="K2816" s="784">
        <v>7.98</v>
      </c>
      <c r="L2816" s="793">
        <v>7.98</v>
      </c>
      <c r="M2816" s="55" t="s">
        <v>2455</v>
      </c>
    </row>
    <row r="2817" spans="1:13" ht="15">
      <c r="A2817" s="887">
        <v>45870</v>
      </c>
      <c r="B2817" s="55" t="s">
        <v>4997</v>
      </c>
      <c r="C2817" s="786">
        <v>81854</v>
      </c>
      <c r="D2817" s="786" t="s">
        <v>5001</v>
      </c>
      <c r="E2817" s="786">
        <v>130</v>
      </c>
      <c r="F2817" s="786">
        <v>4010</v>
      </c>
      <c r="G2817" s="786" t="s">
        <v>3722</v>
      </c>
      <c r="H2817" s="786" t="s">
        <v>1573</v>
      </c>
      <c r="J2817" s="786">
        <v>1</v>
      </c>
      <c r="K2817" s="786">
        <v>11.35</v>
      </c>
      <c r="L2817" s="796">
        <v>11.35</v>
      </c>
      <c r="M2817" s="55" t="s">
        <v>2455</v>
      </c>
    </row>
    <row r="2818" spans="1:13" ht="15">
      <c r="A2818" s="886">
        <v>45870</v>
      </c>
      <c r="B2818" s="55" t="s">
        <v>4997</v>
      </c>
      <c r="C2818" s="784">
        <v>43205</v>
      </c>
      <c r="D2818" s="784" t="s">
        <v>2290</v>
      </c>
      <c r="E2818" s="784">
        <v>150</v>
      </c>
      <c r="F2818" s="784">
        <v>4010</v>
      </c>
      <c r="G2818" s="784" t="s">
        <v>3723</v>
      </c>
      <c r="H2818" s="784" t="s">
        <v>1573</v>
      </c>
      <c r="J2818" s="784">
        <v>1</v>
      </c>
      <c r="K2818" s="784">
        <v>3.27</v>
      </c>
      <c r="L2818" s="793">
        <v>3.27</v>
      </c>
      <c r="M2818" s="55" t="s">
        <v>2455</v>
      </c>
    </row>
    <row r="2819" spans="1:13" ht="15">
      <c r="A2819" s="887">
        <v>45870</v>
      </c>
      <c r="B2819" s="55" t="s">
        <v>4997</v>
      </c>
      <c r="C2819" s="786">
        <v>81619</v>
      </c>
      <c r="D2819" s="786" t="s">
        <v>3645</v>
      </c>
      <c r="E2819" s="786">
        <v>90</v>
      </c>
      <c r="F2819" s="786">
        <v>4010</v>
      </c>
      <c r="G2819" s="786" t="s">
        <v>3725</v>
      </c>
      <c r="H2819" s="786" t="s">
        <v>1573</v>
      </c>
      <c r="J2819" s="786">
        <v>1</v>
      </c>
      <c r="K2819" s="786">
        <v>4.5599999999999996</v>
      </c>
      <c r="L2819" s="796">
        <v>4.5599999999999996</v>
      </c>
      <c r="M2819" s="55" t="s">
        <v>2455</v>
      </c>
    </row>
    <row r="2820" spans="1:13" ht="15">
      <c r="A2820" s="886">
        <v>45870</v>
      </c>
      <c r="B2820" s="55" t="s">
        <v>4997</v>
      </c>
      <c r="C2820" s="784">
        <v>81316</v>
      </c>
      <c r="D2820" s="784" t="s">
        <v>3017</v>
      </c>
      <c r="E2820" s="784">
        <v>160</v>
      </c>
      <c r="F2820" s="784">
        <v>4010</v>
      </c>
      <c r="G2820" s="784" t="s">
        <v>4463</v>
      </c>
      <c r="H2820" s="784" t="s">
        <v>1573</v>
      </c>
      <c r="J2820" s="784">
        <v>1</v>
      </c>
      <c r="K2820" s="784">
        <v>8.14</v>
      </c>
      <c r="L2820" s="793">
        <v>8.14</v>
      </c>
      <c r="M2820" s="55" t="s">
        <v>2455</v>
      </c>
    </row>
    <row r="2821" spans="1:13" ht="15">
      <c r="A2821" s="887">
        <v>45870</v>
      </c>
      <c r="B2821" s="55" t="s">
        <v>4997</v>
      </c>
      <c r="C2821" s="786">
        <v>82718</v>
      </c>
      <c r="D2821" s="786" t="s">
        <v>3075</v>
      </c>
      <c r="E2821" s="786">
        <v>85</v>
      </c>
      <c r="F2821" s="786">
        <v>4010</v>
      </c>
      <c r="G2821" s="786" t="s">
        <v>4465</v>
      </c>
      <c r="H2821" s="786" t="s">
        <v>1573</v>
      </c>
      <c r="J2821" s="786">
        <v>2</v>
      </c>
      <c r="K2821" s="786">
        <v>11.31</v>
      </c>
      <c r="L2821" s="796">
        <v>22.62</v>
      </c>
      <c r="M2821" s="55" t="s">
        <v>2455</v>
      </c>
    </row>
    <row r="2822" spans="1:13" ht="15">
      <c r="A2822" s="783">
        <v>45871</v>
      </c>
      <c r="B2822" s="784" t="s">
        <v>5002</v>
      </c>
      <c r="C2822" s="784">
        <v>81563</v>
      </c>
      <c r="D2822" s="784" t="s">
        <v>2533</v>
      </c>
      <c r="E2822" s="784">
        <v>70</v>
      </c>
      <c r="F2822" s="784">
        <v>4010</v>
      </c>
      <c r="G2822" s="784" t="s">
        <v>5003</v>
      </c>
      <c r="H2822" s="784" t="s">
        <v>1573</v>
      </c>
      <c r="I2822" s="797"/>
      <c r="J2822" s="784">
        <v>1</v>
      </c>
      <c r="K2822" s="784">
        <v>9.9600000000000009</v>
      </c>
      <c r="L2822" s="793">
        <v>9.9600000000000009</v>
      </c>
      <c r="M2822" s="55" t="s">
        <v>2455</v>
      </c>
    </row>
    <row r="2823" spans="1:13" ht="15">
      <c r="A2823" s="785">
        <v>45871</v>
      </c>
      <c r="B2823" s="786" t="s">
        <v>5002</v>
      </c>
      <c r="C2823" s="786">
        <v>81575</v>
      </c>
      <c r="D2823" s="786" t="s">
        <v>2562</v>
      </c>
      <c r="E2823" s="786">
        <v>85</v>
      </c>
      <c r="F2823" s="786">
        <v>4010</v>
      </c>
      <c r="G2823" s="786" t="s">
        <v>5004</v>
      </c>
      <c r="H2823" s="786" t="s">
        <v>1573</v>
      </c>
      <c r="I2823" s="798"/>
      <c r="J2823" s="786">
        <v>1</v>
      </c>
      <c r="K2823" s="786">
        <v>6.64</v>
      </c>
      <c r="L2823" s="796">
        <v>6.64</v>
      </c>
      <c r="M2823" s="55" t="s">
        <v>2455</v>
      </c>
    </row>
    <row r="2824" spans="1:13" ht="15">
      <c r="A2824" s="783">
        <v>45871</v>
      </c>
      <c r="B2824" s="784" t="s">
        <v>5002</v>
      </c>
      <c r="C2824" s="784">
        <v>81666</v>
      </c>
      <c r="D2824" s="784" t="s">
        <v>5005</v>
      </c>
      <c r="E2824" s="784">
        <v>60</v>
      </c>
      <c r="F2824" s="784">
        <v>4010</v>
      </c>
      <c r="G2824" s="784" t="s">
        <v>4686</v>
      </c>
      <c r="H2824" s="784" t="s">
        <v>1573</v>
      </c>
      <c r="I2824" s="797"/>
      <c r="J2824" s="784">
        <v>1</v>
      </c>
      <c r="K2824" s="784">
        <v>6.3</v>
      </c>
      <c r="L2824" s="793">
        <v>6.3</v>
      </c>
      <c r="M2824" s="55" t="s">
        <v>2455</v>
      </c>
    </row>
    <row r="2825" spans="1:13" ht="15">
      <c r="A2825" s="785">
        <v>45871</v>
      </c>
      <c r="B2825" s="786" t="s">
        <v>5002</v>
      </c>
      <c r="C2825" s="786">
        <v>65642</v>
      </c>
      <c r="D2825" s="786" t="s">
        <v>2476</v>
      </c>
      <c r="E2825" s="786">
        <v>100</v>
      </c>
      <c r="F2825" s="786">
        <v>4010</v>
      </c>
      <c r="G2825" s="786" t="s">
        <v>4687</v>
      </c>
      <c r="H2825" s="786" t="s">
        <v>1573</v>
      </c>
      <c r="I2825" s="798"/>
      <c r="J2825" s="786">
        <v>1</v>
      </c>
      <c r="K2825" s="786">
        <v>5.64</v>
      </c>
      <c r="L2825" s="796">
        <v>5.64</v>
      </c>
      <c r="M2825" s="55" t="s">
        <v>2455</v>
      </c>
    </row>
    <row r="2826" spans="1:13" ht="15">
      <c r="A2826" s="783">
        <v>45871</v>
      </c>
      <c r="B2826" s="784" t="s">
        <v>5002</v>
      </c>
      <c r="C2826" s="784">
        <v>81378</v>
      </c>
      <c r="D2826" s="784" t="s">
        <v>3292</v>
      </c>
      <c r="E2826" s="784">
        <v>120</v>
      </c>
      <c r="F2826" s="784">
        <v>4010</v>
      </c>
      <c r="G2826" s="784" t="s">
        <v>5006</v>
      </c>
      <c r="H2826" s="784" t="s">
        <v>1573</v>
      </c>
      <c r="I2826" s="797"/>
      <c r="J2826" s="784">
        <v>2</v>
      </c>
      <c r="K2826" s="784">
        <v>5.05</v>
      </c>
      <c r="L2826" s="793">
        <v>10.1</v>
      </c>
      <c r="M2826" s="55" t="s">
        <v>2455</v>
      </c>
    </row>
    <row r="2827" spans="1:13" ht="15">
      <c r="A2827" s="785">
        <v>45871</v>
      </c>
      <c r="B2827" s="786" t="s">
        <v>5002</v>
      </c>
      <c r="C2827" s="786">
        <v>67379</v>
      </c>
      <c r="D2827" s="786" t="s">
        <v>4217</v>
      </c>
      <c r="E2827" s="786">
        <v>120</v>
      </c>
      <c r="F2827" s="786">
        <v>4010</v>
      </c>
      <c r="G2827" s="786" t="s">
        <v>5007</v>
      </c>
      <c r="H2827" s="786" t="s">
        <v>1573</v>
      </c>
      <c r="I2827" s="798"/>
      <c r="J2827" s="786">
        <v>1</v>
      </c>
      <c r="K2827" s="786">
        <v>3.99</v>
      </c>
      <c r="L2827" s="796">
        <v>3.99</v>
      </c>
      <c r="M2827" s="55" t="s">
        <v>2455</v>
      </c>
    </row>
    <row r="2828" spans="1:13" ht="15">
      <c r="A2828" s="783">
        <v>45871</v>
      </c>
      <c r="B2828" s="784" t="s">
        <v>5002</v>
      </c>
      <c r="C2828" s="784">
        <v>68173</v>
      </c>
      <c r="D2828" s="784" t="s">
        <v>3111</v>
      </c>
      <c r="E2828" s="784">
        <v>75</v>
      </c>
      <c r="F2828" s="784">
        <v>4010</v>
      </c>
      <c r="G2828" s="784" t="s">
        <v>5008</v>
      </c>
      <c r="H2828" s="784" t="s">
        <v>1573</v>
      </c>
      <c r="I2828" s="797"/>
      <c r="J2828" s="784">
        <v>1</v>
      </c>
      <c r="K2828" s="784">
        <v>8.2100000000000009</v>
      </c>
      <c r="L2828" s="793">
        <v>8.2100000000000009</v>
      </c>
      <c r="M2828" s="55" t="s">
        <v>2455</v>
      </c>
    </row>
    <row r="2829" spans="1:13" ht="15">
      <c r="A2829" s="785">
        <v>45871</v>
      </c>
      <c r="B2829" s="786" t="s">
        <v>5002</v>
      </c>
      <c r="C2829" s="786">
        <v>81470</v>
      </c>
      <c r="D2829" s="786" t="s">
        <v>4766</v>
      </c>
      <c r="E2829" s="786">
        <v>110</v>
      </c>
      <c r="F2829" s="786">
        <v>4010</v>
      </c>
      <c r="G2829" s="786" t="s">
        <v>5009</v>
      </c>
      <c r="H2829" s="786" t="s">
        <v>1573</v>
      </c>
      <c r="I2829" s="798"/>
      <c r="J2829" s="786">
        <v>1</v>
      </c>
      <c r="K2829" s="786">
        <v>3.94</v>
      </c>
      <c r="L2829" s="796">
        <v>3.94</v>
      </c>
      <c r="M2829" s="55" t="s">
        <v>2455</v>
      </c>
    </row>
    <row r="2830" spans="1:13" ht="15">
      <c r="A2830" s="783">
        <v>45871</v>
      </c>
      <c r="B2830" s="784" t="s">
        <v>5002</v>
      </c>
      <c r="C2830" s="784">
        <v>82602</v>
      </c>
      <c r="D2830" s="784" t="s">
        <v>5010</v>
      </c>
      <c r="E2830" s="784">
        <v>120</v>
      </c>
      <c r="F2830" s="784">
        <v>4010</v>
      </c>
      <c r="G2830" s="784" t="s">
        <v>5011</v>
      </c>
      <c r="H2830" s="784" t="s">
        <v>1573</v>
      </c>
      <c r="I2830" s="797"/>
      <c r="J2830" s="784">
        <v>1</v>
      </c>
      <c r="K2830" s="784">
        <v>8.3800000000000008</v>
      </c>
      <c r="L2830" s="793">
        <v>8.3800000000000008</v>
      </c>
      <c r="M2830" s="55" t="s">
        <v>2455</v>
      </c>
    </row>
    <row r="2831" spans="1:13" ht="15">
      <c r="A2831" s="785">
        <v>45871</v>
      </c>
      <c r="B2831" s="786" t="s">
        <v>5002</v>
      </c>
      <c r="C2831" s="786">
        <v>83059</v>
      </c>
      <c r="D2831" s="786" t="s">
        <v>4180</v>
      </c>
      <c r="E2831" s="786">
        <v>140</v>
      </c>
      <c r="F2831" s="786">
        <v>4010</v>
      </c>
      <c r="G2831" s="786" t="s">
        <v>5012</v>
      </c>
      <c r="H2831" s="786" t="s">
        <v>1573</v>
      </c>
      <c r="I2831" s="798"/>
      <c r="J2831" s="786">
        <v>1</v>
      </c>
      <c r="K2831" s="786">
        <v>4.04</v>
      </c>
      <c r="L2831" s="796">
        <v>4.04</v>
      </c>
      <c r="M2831" s="55" t="s">
        <v>2455</v>
      </c>
    </row>
    <row r="2832" spans="1:13" ht="15">
      <c r="A2832" s="783">
        <v>45871</v>
      </c>
      <c r="B2832" s="784" t="s">
        <v>5002</v>
      </c>
      <c r="C2832" s="784">
        <v>82604</v>
      </c>
      <c r="D2832" s="784" t="s">
        <v>2934</v>
      </c>
      <c r="E2832" s="784">
        <v>120</v>
      </c>
      <c r="F2832" s="784">
        <v>4010</v>
      </c>
      <c r="G2832" s="784" t="s">
        <v>5013</v>
      </c>
      <c r="H2832" s="784" t="s">
        <v>1573</v>
      </c>
      <c r="I2832" s="797"/>
      <c r="J2832" s="784">
        <v>1</v>
      </c>
      <c r="K2832" s="784">
        <v>5.91</v>
      </c>
      <c r="L2832" s="793">
        <v>5.91</v>
      </c>
      <c r="M2832" s="55" t="s">
        <v>2455</v>
      </c>
    </row>
    <row r="2833" spans="1:13" ht="15">
      <c r="A2833" s="785">
        <v>45871</v>
      </c>
      <c r="B2833" s="786" t="s">
        <v>5002</v>
      </c>
      <c r="C2833" s="786">
        <v>65642</v>
      </c>
      <c r="D2833" s="786" t="s">
        <v>3170</v>
      </c>
      <c r="E2833" s="786">
        <v>90</v>
      </c>
      <c r="F2833" s="786">
        <v>4010</v>
      </c>
      <c r="G2833" s="786" t="s">
        <v>5014</v>
      </c>
      <c r="H2833" s="786" t="s">
        <v>1573</v>
      </c>
      <c r="I2833" s="798"/>
      <c r="J2833" s="786">
        <v>1</v>
      </c>
      <c r="K2833" s="786">
        <v>5.64</v>
      </c>
      <c r="L2833" s="796">
        <v>5.64</v>
      </c>
      <c r="M2833" s="55" t="s">
        <v>2455</v>
      </c>
    </row>
    <row r="2834" spans="1:13" ht="15">
      <c r="A2834" s="783">
        <v>45871</v>
      </c>
      <c r="B2834" s="784" t="s">
        <v>5002</v>
      </c>
      <c r="C2834" s="784">
        <v>50754</v>
      </c>
      <c r="D2834" s="784" t="s">
        <v>3090</v>
      </c>
      <c r="E2834" s="784" t="s">
        <v>2230</v>
      </c>
      <c r="F2834" s="784">
        <v>4010</v>
      </c>
      <c r="G2834" s="784" t="s">
        <v>5015</v>
      </c>
      <c r="H2834" s="784" t="s">
        <v>1573</v>
      </c>
      <c r="I2834" s="797"/>
      <c r="J2834" s="784">
        <v>1</v>
      </c>
      <c r="K2834" s="784">
        <v>3.74</v>
      </c>
      <c r="L2834" s="793">
        <v>3.74</v>
      </c>
      <c r="M2834" s="55" t="s">
        <v>2455</v>
      </c>
    </row>
    <row r="2835" spans="1:13" ht="15">
      <c r="A2835" s="785">
        <v>45871</v>
      </c>
      <c r="B2835" s="786" t="s">
        <v>5002</v>
      </c>
      <c r="C2835" s="786">
        <v>83055</v>
      </c>
      <c r="D2835" s="786" t="s">
        <v>3481</v>
      </c>
      <c r="E2835" s="786">
        <v>100</v>
      </c>
      <c r="F2835" s="786">
        <v>4010</v>
      </c>
      <c r="G2835" s="786" t="s">
        <v>4007</v>
      </c>
      <c r="H2835" s="786" t="s">
        <v>1573</v>
      </c>
      <c r="I2835" s="798"/>
      <c r="J2835" s="786">
        <v>1</v>
      </c>
      <c r="K2835" s="786">
        <v>3.98</v>
      </c>
      <c r="L2835" s="796">
        <v>3.98</v>
      </c>
      <c r="M2835" s="55" t="s">
        <v>2455</v>
      </c>
    </row>
    <row r="2836" spans="1:13" ht="15">
      <c r="A2836" s="783">
        <v>45871</v>
      </c>
      <c r="B2836" s="784" t="s">
        <v>5002</v>
      </c>
      <c r="C2836" s="784">
        <v>82014</v>
      </c>
      <c r="D2836" s="784" t="s">
        <v>2560</v>
      </c>
      <c r="E2836" s="784">
        <v>140</v>
      </c>
      <c r="F2836" s="784">
        <v>4010</v>
      </c>
      <c r="G2836" s="784" t="s">
        <v>5016</v>
      </c>
      <c r="H2836" s="784" t="s">
        <v>1573</v>
      </c>
      <c r="I2836" s="797"/>
      <c r="J2836" s="784">
        <v>1</v>
      </c>
      <c r="K2836" s="784">
        <v>9.7899999999999991</v>
      </c>
      <c r="L2836" s="793">
        <v>9.7899999999999991</v>
      </c>
      <c r="M2836" s="55" t="s">
        <v>2455</v>
      </c>
    </row>
    <row r="2837" spans="1:13" ht="15">
      <c r="A2837" s="785">
        <v>45871</v>
      </c>
      <c r="B2837" s="786" t="s">
        <v>5002</v>
      </c>
      <c r="C2837" s="786">
        <v>83099</v>
      </c>
      <c r="D2837" s="786" t="s">
        <v>3130</v>
      </c>
      <c r="E2837" s="786">
        <v>120</v>
      </c>
      <c r="F2837" s="786">
        <v>4010</v>
      </c>
      <c r="G2837" s="786" t="s">
        <v>5017</v>
      </c>
      <c r="H2837" s="786" t="s">
        <v>1573</v>
      </c>
      <c r="I2837" s="798"/>
      <c r="J2837" s="786">
        <v>1</v>
      </c>
      <c r="K2837" s="786">
        <v>9.2100000000000009</v>
      </c>
      <c r="L2837" s="796">
        <v>9.2100000000000009</v>
      </c>
      <c r="M2837" s="55" t="s">
        <v>2455</v>
      </c>
    </row>
    <row r="2838" spans="1:13" ht="15">
      <c r="A2838" s="783">
        <v>45871</v>
      </c>
      <c r="B2838" s="784" t="s">
        <v>5002</v>
      </c>
      <c r="C2838" s="784">
        <v>80868</v>
      </c>
      <c r="D2838" s="784" t="s">
        <v>5018</v>
      </c>
      <c r="E2838" s="784">
        <v>50</v>
      </c>
      <c r="F2838" s="784">
        <v>4010</v>
      </c>
      <c r="G2838" s="784" t="s">
        <v>5019</v>
      </c>
      <c r="H2838" s="784" t="s">
        <v>1573</v>
      </c>
      <c r="I2838" s="797"/>
      <c r="J2838" s="784">
        <v>1</v>
      </c>
      <c r="K2838" s="784">
        <v>8.34</v>
      </c>
      <c r="L2838" s="793">
        <v>8.34</v>
      </c>
      <c r="M2838" s="55" t="s">
        <v>2455</v>
      </c>
    </row>
    <row r="2839" spans="1:13" ht="15">
      <c r="A2839" s="785">
        <v>45871</v>
      </c>
      <c r="B2839" s="786" t="s">
        <v>5002</v>
      </c>
      <c r="C2839" s="786">
        <v>82679</v>
      </c>
      <c r="D2839" s="786" t="s">
        <v>2954</v>
      </c>
      <c r="E2839" s="786">
        <v>80</v>
      </c>
      <c r="F2839" s="786">
        <v>4010</v>
      </c>
      <c r="G2839" s="786" t="s">
        <v>5020</v>
      </c>
      <c r="H2839" s="786" t="s">
        <v>1573</v>
      </c>
      <c r="I2839" s="798"/>
      <c r="J2839" s="786">
        <v>1</v>
      </c>
      <c r="K2839" s="786">
        <v>10.55</v>
      </c>
      <c r="L2839" s="796">
        <v>10.55</v>
      </c>
      <c r="M2839" s="55" t="s">
        <v>2455</v>
      </c>
    </row>
    <row r="2840" spans="1:13" ht="15">
      <c r="A2840" s="783">
        <v>45871</v>
      </c>
      <c r="B2840" s="784" t="s">
        <v>5002</v>
      </c>
      <c r="C2840" s="784">
        <v>67375</v>
      </c>
      <c r="D2840" s="784" t="s">
        <v>2497</v>
      </c>
      <c r="E2840" s="784">
        <v>100</v>
      </c>
      <c r="F2840" s="784">
        <v>4010</v>
      </c>
      <c r="G2840" s="784" t="s">
        <v>5021</v>
      </c>
      <c r="H2840" s="784" t="s">
        <v>1573</v>
      </c>
      <c r="I2840" s="797"/>
      <c r="J2840" s="784">
        <v>3</v>
      </c>
      <c r="K2840" s="784">
        <v>5.76</v>
      </c>
      <c r="L2840" s="793">
        <v>17.28</v>
      </c>
      <c r="M2840" s="55" t="s">
        <v>2455</v>
      </c>
    </row>
    <row r="2841" spans="1:13" ht="15">
      <c r="A2841" s="783">
        <v>45872</v>
      </c>
      <c r="B2841" s="784" t="s">
        <v>5022</v>
      </c>
      <c r="C2841" s="784">
        <v>82451</v>
      </c>
      <c r="D2841" s="784" t="s">
        <v>5023</v>
      </c>
      <c r="E2841" s="784">
        <v>110</v>
      </c>
      <c r="F2841" s="784">
        <v>4010</v>
      </c>
      <c r="G2841" s="784" t="s">
        <v>2617</v>
      </c>
      <c r="H2841" s="784" t="s">
        <v>1573</v>
      </c>
      <c r="I2841" s="797"/>
      <c r="J2841" s="784">
        <v>4</v>
      </c>
      <c r="K2841" s="784">
        <v>7.37</v>
      </c>
      <c r="L2841" s="793">
        <v>29.48</v>
      </c>
      <c r="M2841" s="55" t="s">
        <v>2455</v>
      </c>
    </row>
    <row r="2842" spans="1:13" ht="15">
      <c r="A2842" s="785">
        <v>45872</v>
      </c>
      <c r="B2842" s="786" t="s">
        <v>5022</v>
      </c>
      <c r="C2842" s="786">
        <v>82677</v>
      </c>
      <c r="D2842" s="786" t="s">
        <v>3043</v>
      </c>
      <c r="E2842" s="786">
        <v>120</v>
      </c>
      <c r="F2842" s="786">
        <v>4010</v>
      </c>
      <c r="G2842" s="786" t="s">
        <v>2617</v>
      </c>
      <c r="H2842" s="786" t="s">
        <v>1573</v>
      </c>
      <c r="I2842" s="798"/>
      <c r="J2842" s="786">
        <v>1</v>
      </c>
      <c r="K2842" s="786">
        <v>3.52</v>
      </c>
      <c r="L2842" s="796">
        <v>3.52</v>
      </c>
      <c r="M2842" s="55" t="s">
        <v>2455</v>
      </c>
    </row>
    <row r="2843" spans="1:13" ht="15">
      <c r="A2843" s="783">
        <v>45872</v>
      </c>
      <c r="B2843" s="784" t="s">
        <v>5022</v>
      </c>
      <c r="C2843" s="784">
        <v>67501</v>
      </c>
      <c r="D2843" s="784" t="s">
        <v>5024</v>
      </c>
      <c r="E2843" s="784">
        <v>110</v>
      </c>
      <c r="F2843" s="784">
        <v>4010</v>
      </c>
      <c r="G2843" s="784" t="s">
        <v>2617</v>
      </c>
      <c r="H2843" s="784" t="s">
        <v>1573</v>
      </c>
      <c r="I2843" s="797"/>
      <c r="J2843" s="784">
        <v>1</v>
      </c>
      <c r="K2843" s="784">
        <v>9.9499999999999993</v>
      </c>
      <c r="L2843" s="793">
        <v>9.9499999999999993</v>
      </c>
      <c r="M2843" s="55" t="s">
        <v>2455</v>
      </c>
    </row>
    <row r="2844" spans="1:13" ht="15">
      <c r="A2844" s="785">
        <v>45872</v>
      </c>
      <c r="B2844" s="786" t="s">
        <v>5022</v>
      </c>
      <c r="C2844" s="786">
        <v>82568</v>
      </c>
      <c r="D2844" s="786" t="s">
        <v>2900</v>
      </c>
      <c r="E2844" s="786">
        <v>100</v>
      </c>
      <c r="F2844" s="786">
        <v>4010</v>
      </c>
      <c r="G2844" s="786" t="s">
        <v>2617</v>
      </c>
      <c r="H2844" s="786" t="s">
        <v>1573</v>
      </c>
      <c r="I2844" s="798"/>
      <c r="J2844" s="786">
        <v>3</v>
      </c>
      <c r="K2844" s="786">
        <v>10.42</v>
      </c>
      <c r="L2844" s="796">
        <v>31.26</v>
      </c>
      <c r="M2844" s="55" t="s">
        <v>2455</v>
      </c>
    </row>
    <row r="2845" spans="1:13" ht="15">
      <c r="A2845" s="783">
        <v>45872</v>
      </c>
      <c r="B2845" s="784" t="s">
        <v>5022</v>
      </c>
      <c r="C2845" s="784">
        <v>82597</v>
      </c>
      <c r="D2845" s="784" t="s">
        <v>3979</v>
      </c>
      <c r="E2845" s="784">
        <v>100</v>
      </c>
      <c r="F2845" s="784">
        <v>4010</v>
      </c>
      <c r="G2845" s="784" t="s">
        <v>2617</v>
      </c>
      <c r="H2845" s="784" t="s">
        <v>1573</v>
      </c>
      <c r="I2845" s="797"/>
      <c r="J2845" s="784">
        <v>1</v>
      </c>
      <c r="K2845" s="784">
        <v>11.79</v>
      </c>
      <c r="L2845" s="793">
        <v>11.79</v>
      </c>
      <c r="M2845" s="55" t="s">
        <v>2455</v>
      </c>
    </row>
    <row r="2846" spans="1:13" ht="15">
      <c r="A2846" s="785">
        <v>45872</v>
      </c>
      <c r="B2846" s="786" t="s">
        <v>5022</v>
      </c>
      <c r="C2846" s="786">
        <v>59956</v>
      </c>
      <c r="D2846" s="786" t="s">
        <v>2274</v>
      </c>
      <c r="E2846" s="786">
        <v>100</v>
      </c>
      <c r="F2846" s="786">
        <v>4010</v>
      </c>
      <c r="G2846" s="786" t="s">
        <v>2617</v>
      </c>
      <c r="H2846" s="786" t="s">
        <v>1573</v>
      </c>
      <c r="I2846" s="798"/>
      <c r="J2846" s="786">
        <v>2</v>
      </c>
      <c r="K2846" s="786">
        <v>10.57</v>
      </c>
      <c r="L2846" s="796">
        <v>21.14</v>
      </c>
      <c r="M2846" s="55" t="s">
        <v>2455</v>
      </c>
    </row>
    <row r="2847" spans="1:13" ht="15">
      <c r="A2847" s="783">
        <v>45872</v>
      </c>
      <c r="B2847" s="784" t="s">
        <v>5022</v>
      </c>
      <c r="C2847" s="784">
        <v>81368</v>
      </c>
      <c r="D2847" s="784" t="s">
        <v>4594</v>
      </c>
      <c r="E2847" s="784">
        <v>150</v>
      </c>
      <c r="F2847" s="784">
        <v>4010</v>
      </c>
      <c r="G2847" s="784" t="s">
        <v>2617</v>
      </c>
      <c r="H2847" s="784" t="s">
        <v>1573</v>
      </c>
      <c r="I2847" s="797"/>
      <c r="J2847" s="784">
        <v>1</v>
      </c>
      <c r="K2847" s="784">
        <v>4.47</v>
      </c>
      <c r="L2847" s="793">
        <v>4.47</v>
      </c>
      <c r="M2847" s="55" t="s">
        <v>2455</v>
      </c>
    </row>
    <row r="2848" spans="1:13" ht="15">
      <c r="A2848" s="785">
        <v>45872</v>
      </c>
      <c r="B2848" s="786" t="s">
        <v>5022</v>
      </c>
      <c r="C2848" s="786">
        <v>82767</v>
      </c>
      <c r="D2848" s="786" t="s">
        <v>3676</v>
      </c>
      <c r="E2848" s="786">
        <v>140</v>
      </c>
      <c r="F2848" s="786">
        <v>4010</v>
      </c>
      <c r="G2848" s="786" t="s">
        <v>2617</v>
      </c>
      <c r="H2848" s="786" t="s">
        <v>1573</v>
      </c>
      <c r="I2848" s="798"/>
      <c r="J2848" s="786">
        <v>1</v>
      </c>
      <c r="K2848" s="786">
        <v>8.75</v>
      </c>
      <c r="L2848" s="796">
        <v>8.75</v>
      </c>
      <c r="M2848" s="55" t="s">
        <v>2455</v>
      </c>
    </row>
    <row r="2849" spans="1:13" ht="15">
      <c r="A2849" s="783">
        <v>45872</v>
      </c>
      <c r="B2849" s="784" t="s">
        <v>5022</v>
      </c>
      <c r="C2849" s="784">
        <v>83093</v>
      </c>
      <c r="D2849" s="784" t="s">
        <v>5025</v>
      </c>
      <c r="E2849" s="784">
        <v>130</v>
      </c>
      <c r="F2849" s="784">
        <v>4010</v>
      </c>
      <c r="G2849" s="784" t="s">
        <v>2617</v>
      </c>
      <c r="H2849" s="784" t="s">
        <v>1573</v>
      </c>
      <c r="I2849" s="797"/>
      <c r="J2849" s="784">
        <v>1</v>
      </c>
      <c r="K2849" s="784">
        <v>11.71</v>
      </c>
      <c r="L2849" s="793">
        <v>11.71</v>
      </c>
      <c r="M2849" s="55" t="s">
        <v>2455</v>
      </c>
    </row>
    <row r="2850" spans="1:13" ht="15">
      <c r="A2850" s="785">
        <v>45872</v>
      </c>
      <c r="B2850" s="786" t="s">
        <v>5022</v>
      </c>
      <c r="C2850" s="786">
        <v>82281</v>
      </c>
      <c r="D2850" s="786" t="s">
        <v>5026</v>
      </c>
      <c r="E2850" s="786">
        <v>70</v>
      </c>
      <c r="F2850" s="786">
        <v>4010</v>
      </c>
      <c r="G2850" s="786" t="s">
        <v>2617</v>
      </c>
      <c r="H2850" s="786" t="s">
        <v>1573</v>
      </c>
      <c r="I2850" s="798"/>
      <c r="J2850" s="786">
        <v>1</v>
      </c>
      <c r="K2850" s="786">
        <v>9.94</v>
      </c>
      <c r="L2850" s="796">
        <v>9.94</v>
      </c>
      <c r="M2850" s="55" t="s">
        <v>2455</v>
      </c>
    </row>
    <row r="2851" spans="1:13" ht="15">
      <c r="A2851" s="783">
        <v>45872</v>
      </c>
      <c r="B2851" s="784" t="s">
        <v>5022</v>
      </c>
      <c r="C2851" s="784">
        <v>67284</v>
      </c>
      <c r="D2851" s="784" t="s">
        <v>5027</v>
      </c>
      <c r="E2851" s="784">
        <v>120</v>
      </c>
      <c r="F2851" s="784">
        <v>4010</v>
      </c>
      <c r="G2851" s="784" t="s">
        <v>2617</v>
      </c>
      <c r="H2851" s="784" t="s">
        <v>1573</v>
      </c>
      <c r="I2851" s="797"/>
      <c r="J2851" s="784">
        <v>1</v>
      </c>
      <c r="K2851" s="784">
        <v>12.92</v>
      </c>
      <c r="L2851" s="793">
        <v>12.92</v>
      </c>
      <c r="M2851" s="55" t="s">
        <v>2455</v>
      </c>
    </row>
    <row r="2852" spans="1:13" ht="15">
      <c r="A2852" s="785">
        <v>45872</v>
      </c>
      <c r="B2852" s="786" t="s">
        <v>5022</v>
      </c>
      <c r="C2852" s="786">
        <v>82974</v>
      </c>
      <c r="D2852" s="786" t="s">
        <v>3037</v>
      </c>
      <c r="E2852" s="786">
        <v>100</v>
      </c>
      <c r="F2852" s="786">
        <v>4010</v>
      </c>
      <c r="G2852" s="786" t="s">
        <v>2617</v>
      </c>
      <c r="H2852" s="786" t="s">
        <v>1573</v>
      </c>
      <c r="I2852" s="798"/>
      <c r="J2852" s="786">
        <v>1</v>
      </c>
      <c r="K2852" s="786">
        <v>13.84</v>
      </c>
      <c r="L2852" s="796">
        <v>13.84</v>
      </c>
      <c r="M2852" s="55" t="s">
        <v>2455</v>
      </c>
    </row>
    <row r="2853" spans="1:13" ht="15">
      <c r="A2853" s="783">
        <v>45872</v>
      </c>
      <c r="B2853" s="784" t="s">
        <v>5022</v>
      </c>
      <c r="C2853" s="784">
        <v>83108</v>
      </c>
      <c r="D2853" s="784" t="s">
        <v>3837</v>
      </c>
      <c r="E2853" s="784">
        <v>120</v>
      </c>
      <c r="F2853" s="784">
        <v>4010</v>
      </c>
      <c r="G2853" s="784" t="s">
        <v>2617</v>
      </c>
      <c r="H2853" s="784" t="s">
        <v>1573</v>
      </c>
      <c r="I2853" s="797"/>
      <c r="J2853" s="784">
        <v>1</v>
      </c>
      <c r="K2853" s="784">
        <v>6.2</v>
      </c>
      <c r="L2853" s="793">
        <v>6.2</v>
      </c>
      <c r="M2853" s="55" t="s">
        <v>2455</v>
      </c>
    </row>
    <row r="2854" spans="1:13" ht="15">
      <c r="A2854" s="785">
        <v>45872</v>
      </c>
      <c r="B2854" s="786" t="s">
        <v>5022</v>
      </c>
      <c r="C2854" s="786">
        <v>82788</v>
      </c>
      <c r="D2854" s="786" t="s">
        <v>3230</v>
      </c>
      <c r="E2854" s="786">
        <v>150</v>
      </c>
      <c r="F2854" s="786">
        <v>4010</v>
      </c>
      <c r="G2854" s="786" t="s">
        <v>2617</v>
      </c>
      <c r="H2854" s="786" t="s">
        <v>1573</v>
      </c>
      <c r="I2854" s="798"/>
      <c r="J2854" s="786">
        <v>1</v>
      </c>
      <c r="K2854" s="786">
        <v>8.48</v>
      </c>
      <c r="L2854" s="796">
        <v>8.48</v>
      </c>
      <c r="M2854" s="55" t="s">
        <v>2455</v>
      </c>
    </row>
    <row r="2855" spans="1:13" ht="15">
      <c r="A2855" s="783">
        <v>45872</v>
      </c>
      <c r="B2855" s="784" t="s">
        <v>5022</v>
      </c>
      <c r="C2855" s="784">
        <v>82847</v>
      </c>
      <c r="D2855" s="784" t="s">
        <v>3680</v>
      </c>
      <c r="E2855" s="784">
        <v>120</v>
      </c>
      <c r="F2855" s="784">
        <v>4010</v>
      </c>
      <c r="G2855" s="784" t="s">
        <v>2617</v>
      </c>
      <c r="H2855" s="784" t="s">
        <v>1573</v>
      </c>
      <c r="I2855" s="797"/>
      <c r="J2855" s="784">
        <v>1</v>
      </c>
      <c r="K2855" s="784">
        <v>6.41</v>
      </c>
      <c r="L2855" s="793">
        <v>6.41</v>
      </c>
      <c r="M2855" s="55" t="s">
        <v>2455</v>
      </c>
    </row>
    <row r="2856" spans="1:13" ht="15">
      <c r="A2856" s="785">
        <v>45872</v>
      </c>
      <c r="B2856" s="786" t="s">
        <v>5022</v>
      </c>
      <c r="C2856" s="786">
        <v>82917</v>
      </c>
      <c r="D2856" s="786" t="s">
        <v>3221</v>
      </c>
      <c r="E2856" s="786">
        <v>100</v>
      </c>
      <c r="F2856" s="786">
        <v>4010</v>
      </c>
      <c r="G2856" s="786" t="s">
        <v>2617</v>
      </c>
      <c r="H2856" s="786" t="s">
        <v>1573</v>
      </c>
      <c r="I2856" s="798"/>
      <c r="J2856" s="786">
        <v>3</v>
      </c>
      <c r="K2856" s="786">
        <v>8.33</v>
      </c>
      <c r="L2856" s="796">
        <v>24.99</v>
      </c>
      <c r="M2856" s="55" t="s">
        <v>2455</v>
      </c>
    </row>
    <row r="2857" spans="1:13" ht="15">
      <c r="A2857" s="783">
        <v>45872</v>
      </c>
      <c r="B2857" s="784" t="s">
        <v>5022</v>
      </c>
      <c r="C2857" s="784">
        <v>47684</v>
      </c>
      <c r="D2857" s="784" t="s">
        <v>2376</v>
      </c>
      <c r="E2857" s="784">
        <v>90</v>
      </c>
      <c r="F2857" s="784">
        <v>4010</v>
      </c>
      <c r="G2857" s="784" t="s">
        <v>2617</v>
      </c>
      <c r="H2857" s="784" t="s">
        <v>1573</v>
      </c>
      <c r="I2857" s="797"/>
      <c r="J2857" s="784">
        <v>1</v>
      </c>
      <c r="K2857" s="784">
        <v>8.3699999999999992</v>
      </c>
      <c r="L2857" s="793">
        <v>8.3699999999999992</v>
      </c>
      <c r="M2857" s="55" t="s">
        <v>2455</v>
      </c>
    </row>
    <row r="2858" spans="1:13" ht="15">
      <c r="A2858" s="785">
        <v>45872</v>
      </c>
      <c r="B2858" s="786" t="s">
        <v>5022</v>
      </c>
      <c r="C2858" s="786">
        <v>83099</v>
      </c>
      <c r="D2858" s="786" t="s">
        <v>3130</v>
      </c>
      <c r="E2858" s="786">
        <v>110</v>
      </c>
      <c r="F2858" s="786">
        <v>4010</v>
      </c>
      <c r="G2858" s="786" t="s">
        <v>2617</v>
      </c>
      <c r="H2858" s="786" t="s">
        <v>1573</v>
      </c>
      <c r="I2858" s="798"/>
      <c r="J2858" s="786">
        <v>1</v>
      </c>
      <c r="K2858" s="786">
        <v>9.2100000000000009</v>
      </c>
      <c r="L2858" s="796">
        <v>9.2100000000000009</v>
      </c>
      <c r="M2858" s="55" t="s">
        <v>2455</v>
      </c>
    </row>
    <row r="2859" spans="1:13" ht="15">
      <c r="A2859" s="783">
        <v>45872</v>
      </c>
      <c r="B2859" s="784" t="s">
        <v>5022</v>
      </c>
      <c r="C2859" s="784">
        <v>83059</v>
      </c>
      <c r="D2859" s="784" t="s">
        <v>4118</v>
      </c>
      <c r="E2859" s="784">
        <v>110</v>
      </c>
      <c r="F2859" s="784">
        <v>4010</v>
      </c>
      <c r="G2859" s="784" t="s">
        <v>2617</v>
      </c>
      <c r="H2859" s="784" t="s">
        <v>1573</v>
      </c>
      <c r="I2859" s="797"/>
      <c r="J2859" s="784">
        <v>1</v>
      </c>
      <c r="K2859" s="784">
        <v>4.04</v>
      </c>
      <c r="L2859" s="793">
        <v>4.04</v>
      </c>
      <c r="M2859" s="55" t="s">
        <v>2455</v>
      </c>
    </row>
    <row r="2860" spans="1:13" ht="15">
      <c r="A2860" s="785">
        <v>45872</v>
      </c>
      <c r="B2860" s="786" t="s">
        <v>5022</v>
      </c>
      <c r="C2860" s="786">
        <v>82549</v>
      </c>
      <c r="D2860" s="786" t="s">
        <v>3984</v>
      </c>
      <c r="E2860" s="786">
        <v>150</v>
      </c>
      <c r="F2860" s="786">
        <v>4010</v>
      </c>
      <c r="G2860" s="786" t="s">
        <v>2617</v>
      </c>
      <c r="H2860" s="786" t="s">
        <v>1573</v>
      </c>
      <c r="I2860" s="798"/>
      <c r="J2860" s="786">
        <v>1</v>
      </c>
      <c r="K2860" s="786">
        <v>7.25</v>
      </c>
      <c r="L2860" s="796">
        <v>7.25</v>
      </c>
      <c r="M2860" s="55" t="s">
        <v>2455</v>
      </c>
    </row>
    <row r="2861" spans="1:13" ht="15">
      <c r="A2861" s="783">
        <v>45872</v>
      </c>
      <c r="B2861" s="784" t="s">
        <v>5022</v>
      </c>
      <c r="C2861" s="784">
        <v>81318</v>
      </c>
      <c r="D2861" s="784" t="s">
        <v>3734</v>
      </c>
      <c r="E2861" s="784">
        <v>120</v>
      </c>
      <c r="F2861" s="784">
        <v>4010</v>
      </c>
      <c r="G2861" s="784" t="s">
        <v>2617</v>
      </c>
      <c r="H2861" s="784" t="s">
        <v>1573</v>
      </c>
      <c r="I2861" s="797"/>
      <c r="J2861" s="784">
        <v>1</v>
      </c>
      <c r="K2861" s="784">
        <v>6.15</v>
      </c>
      <c r="L2861" s="793">
        <v>6.15</v>
      </c>
      <c r="M2861" s="55" t="s">
        <v>2455</v>
      </c>
    </row>
    <row r="2862" spans="1:13" ht="15">
      <c r="A2862" s="785">
        <v>45872</v>
      </c>
      <c r="B2862" s="786" t="s">
        <v>5022</v>
      </c>
      <c r="C2862" s="786">
        <v>82241</v>
      </c>
      <c r="D2862" s="786" t="s">
        <v>2806</v>
      </c>
      <c r="E2862" s="786">
        <v>110</v>
      </c>
      <c r="F2862" s="786">
        <v>4010</v>
      </c>
      <c r="G2862" s="786" t="s">
        <v>2617</v>
      </c>
      <c r="H2862" s="786" t="s">
        <v>1573</v>
      </c>
      <c r="I2862" s="798"/>
      <c r="J2862" s="786">
        <v>1</v>
      </c>
      <c r="K2862" s="786">
        <v>15.26</v>
      </c>
      <c r="L2862" s="796">
        <v>15.26</v>
      </c>
      <c r="M2862" s="55" t="s">
        <v>2455</v>
      </c>
    </row>
    <row r="2863" spans="1:13" ht="15">
      <c r="A2863" s="783">
        <v>45872</v>
      </c>
      <c r="B2863" s="784" t="s">
        <v>5022</v>
      </c>
      <c r="C2863" s="784">
        <v>82646</v>
      </c>
      <c r="D2863" s="784" t="s">
        <v>3043</v>
      </c>
      <c r="E2863" s="784">
        <v>110</v>
      </c>
      <c r="F2863" s="784">
        <v>4010</v>
      </c>
      <c r="G2863" s="784" t="s">
        <v>2617</v>
      </c>
      <c r="H2863" s="784" t="s">
        <v>1573</v>
      </c>
      <c r="I2863" s="797"/>
      <c r="J2863" s="784">
        <v>10</v>
      </c>
      <c r="K2863" s="784">
        <v>4.04</v>
      </c>
      <c r="L2863" s="793">
        <v>40.4</v>
      </c>
      <c r="M2863" s="55" t="s">
        <v>2455</v>
      </c>
    </row>
    <row r="2864" spans="1:13" ht="15">
      <c r="A2864" s="785">
        <v>45872</v>
      </c>
      <c r="B2864" s="786" t="s">
        <v>5022</v>
      </c>
      <c r="C2864" s="786">
        <v>83092</v>
      </c>
      <c r="D2864" s="786" t="s">
        <v>4313</v>
      </c>
      <c r="E2864" s="786">
        <v>130</v>
      </c>
      <c r="F2864" s="786">
        <v>4010</v>
      </c>
      <c r="G2864" s="786" t="s">
        <v>2617</v>
      </c>
      <c r="H2864" s="786" t="s">
        <v>1573</v>
      </c>
      <c r="I2864" s="798"/>
      <c r="J2864" s="786">
        <v>1</v>
      </c>
      <c r="K2864" s="786">
        <v>4.47</v>
      </c>
      <c r="L2864" s="796">
        <v>4.47</v>
      </c>
      <c r="M2864" s="55" t="s">
        <v>2455</v>
      </c>
    </row>
    <row r="2865" spans="1:13" ht="15">
      <c r="A2865" s="783">
        <v>45872</v>
      </c>
      <c r="B2865" s="784" t="s">
        <v>5022</v>
      </c>
      <c r="C2865" s="784">
        <v>82646</v>
      </c>
      <c r="D2865" s="784" t="s">
        <v>3049</v>
      </c>
      <c r="E2865" s="784">
        <v>110</v>
      </c>
      <c r="F2865" s="784">
        <v>4010</v>
      </c>
      <c r="G2865" s="784" t="s">
        <v>2617</v>
      </c>
      <c r="H2865" s="784" t="s">
        <v>1573</v>
      </c>
      <c r="I2865" s="797"/>
      <c r="J2865" s="784">
        <v>1</v>
      </c>
      <c r="K2865" s="784">
        <v>4.04</v>
      </c>
      <c r="L2865" s="793">
        <v>4.04</v>
      </c>
      <c r="M2865" s="55" t="s">
        <v>2455</v>
      </c>
    </row>
    <row r="2866" spans="1:13" ht="15">
      <c r="A2866" s="785">
        <v>45872</v>
      </c>
      <c r="B2866" s="786" t="s">
        <v>5022</v>
      </c>
      <c r="C2866" s="786">
        <v>81340</v>
      </c>
      <c r="D2866" s="786" t="s">
        <v>2504</v>
      </c>
      <c r="E2866" s="786">
        <v>75</v>
      </c>
      <c r="F2866" s="786">
        <v>4010</v>
      </c>
      <c r="G2866" s="786" t="s">
        <v>2617</v>
      </c>
      <c r="H2866" s="786" t="s">
        <v>1573</v>
      </c>
      <c r="I2866" s="798"/>
      <c r="J2866" s="786">
        <v>1</v>
      </c>
      <c r="K2866" s="786">
        <v>5.91</v>
      </c>
      <c r="L2866" s="796">
        <v>5.91</v>
      </c>
      <c r="M2866" s="55" t="s">
        <v>2455</v>
      </c>
    </row>
    <row r="2867" spans="1:13" ht="15">
      <c r="A2867" s="783">
        <v>45872</v>
      </c>
      <c r="B2867" s="784" t="s">
        <v>5022</v>
      </c>
      <c r="C2867" s="784">
        <v>67379</v>
      </c>
      <c r="D2867" s="784" t="s">
        <v>3287</v>
      </c>
      <c r="E2867" s="784">
        <v>85</v>
      </c>
      <c r="F2867" s="784">
        <v>4010</v>
      </c>
      <c r="G2867" s="784" t="s">
        <v>2617</v>
      </c>
      <c r="H2867" s="784" t="s">
        <v>1573</v>
      </c>
      <c r="I2867" s="797"/>
      <c r="J2867" s="784">
        <v>1</v>
      </c>
      <c r="K2867" s="784">
        <v>3.99</v>
      </c>
      <c r="L2867" s="793">
        <v>3.99</v>
      </c>
      <c r="M2867" s="55" t="s">
        <v>2455</v>
      </c>
    </row>
    <row r="2868" spans="1:13" ht="15">
      <c r="A2868" s="785">
        <v>45872</v>
      </c>
      <c r="B2868" s="786" t="s">
        <v>5022</v>
      </c>
      <c r="C2868" s="786">
        <v>67522</v>
      </c>
      <c r="D2868" s="786" t="s">
        <v>5028</v>
      </c>
      <c r="E2868" s="786">
        <v>100</v>
      </c>
      <c r="F2868" s="786">
        <v>4010</v>
      </c>
      <c r="G2868" s="786" t="s">
        <v>2617</v>
      </c>
      <c r="H2868" s="786" t="s">
        <v>1573</v>
      </c>
      <c r="I2868" s="798"/>
      <c r="J2868" s="786">
        <v>3</v>
      </c>
      <c r="K2868" s="786">
        <v>6.86</v>
      </c>
      <c r="L2868" s="796">
        <v>20.58</v>
      </c>
      <c r="M2868" s="55" t="s">
        <v>2455</v>
      </c>
    </row>
    <row r="2869" spans="1:13" ht="15">
      <c r="A2869" s="783">
        <v>45872</v>
      </c>
      <c r="B2869" s="784" t="s">
        <v>5022</v>
      </c>
      <c r="C2869" s="784">
        <v>82919</v>
      </c>
      <c r="D2869" s="784" t="s">
        <v>3109</v>
      </c>
      <c r="E2869" s="784">
        <v>130</v>
      </c>
      <c r="F2869" s="784">
        <v>4010</v>
      </c>
      <c r="G2869" s="784" t="s">
        <v>2617</v>
      </c>
      <c r="H2869" s="784" t="s">
        <v>1573</v>
      </c>
      <c r="I2869" s="797"/>
      <c r="J2869" s="784">
        <v>1</v>
      </c>
      <c r="K2869" s="784">
        <v>9.16</v>
      </c>
      <c r="L2869" s="793">
        <v>9.16</v>
      </c>
      <c r="M2869" s="55" t="s">
        <v>2455</v>
      </c>
    </row>
    <row r="2870" spans="1:13" ht="15">
      <c r="A2870" s="785">
        <v>45872</v>
      </c>
      <c r="B2870" s="786" t="s">
        <v>5022</v>
      </c>
      <c r="C2870" s="786">
        <v>81340</v>
      </c>
      <c r="D2870" s="786" t="s">
        <v>2500</v>
      </c>
      <c r="E2870" s="786">
        <v>80</v>
      </c>
      <c r="F2870" s="786">
        <v>4010</v>
      </c>
      <c r="G2870" s="786" t="s">
        <v>2617</v>
      </c>
      <c r="H2870" s="786" t="s">
        <v>1573</v>
      </c>
      <c r="I2870" s="798"/>
      <c r="J2870" s="786">
        <v>1</v>
      </c>
      <c r="K2870" s="786">
        <v>5.91</v>
      </c>
      <c r="L2870" s="796">
        <v>5.91</v>
      </c>
      <c r="M2870" s="55" t="s">
        <v>2455</v>
      </c>
    </row>
    <row r="2871" spans="1:13" ht="15">
      <c r="A2871" s="783">
        <v>45872</v>
      </c>
      <c r="B2871" s="784" t="s">
        <v>5022</v>
      </c>
      <c r="C2871" s="784">
        <v>80801</v>
      </c>
      <c r="D2871" s="784">
        <v>530</v>
      </c>
      <c r="E2871" s="784">
        <v>140</v>
      </c>
      <c r="F2871" s="784">
        <v>4010</v>
      </c>
      <c r="G2871" s="784" t="s">
        <v>2617</v>
      </c>
      <c r="H2871" s="784" t="s">
        <v>1573</v>
      </c>
      <c r="I2871" s="797"/>
      <c r="J2871" s="784">
        <v>1</v>
      </c>
      <c r="K2871" s="784">
        <v>13.9</v>
      </c>
      <c r="L2871" s="793">
        <v>13.9</v>
      </c>
      <c r="M2871" s="55" t="s">
        <v>2455</v>
      </c>
    </row>
    <row r="2872" spans="1:13" ht="15">
      <c r="A2872" s="783">
        <v>45872</v>
      </c>
      <c r="B2872" s="784" t="s">
        <v>5029</v>
      </c>
      <c r="C2872" s="784">
        <v>83207</v>
      </c>
      <c r="D2872" s="784" t="s">
        <v>2560</v>
      </c>
      <c r="E2872" s="784">
        <v>140</v>
      </c>
      <c r="F2872" s="784">
        <v>4010</v>
      </c>
      <c r="G2872" s="784" t="s">
        <v>3365</v>
      </c>
      <c r="H2872" s="784" t="s">
        <v>1573</v>
      </c>
      <c r="I2872" s="797"/>
      <c r="J2872" s="784">
        <v>-1</v>
      </c>
      <c r="K2872" s="784">
        <v>11.09</v>
      </c>
      <c r="L2872" s="793">
        <v>-11.09</v>
      </c>
      <c r="M2872" s="55" t="s">
        <v>2967</v>
      </c>
    </row>
    <row r="2873" spans="1:13" ht="15">
      <c r="A2873" s="783">
        <v>45872</v>
      </c>
      <c r="B2873" s="784" t="s">
        <v>5030</v>
      </c>
      <c r="C2873" s="784">
        <v>83202</v>
      </c>
      <c r="D2873" s="784" t="s">
        <v>5031</v>
      </c>
      <c r="E2873" s="784">
        <v>150</v>
      </c>
      <c r="F2873" s="784">
        <v>4010</v>
      </c>
      <c r="G2873" s="784" t="s">
        <v>5032</v>
      </c>
      <c r="H2873" s="784" t="s">
        <v>1573</v>
      </c>
      <c r="I2873" s="797"/>
      <c r="J2873" s="784">
        <v>-1</v>
      </c>
      <c r="K2873" s="784">
        <v>4.59</v>
      </c>
      <c r="L2873" s="793">
        <v>-4.59</v>
      </c>
      <c r="M2873" s="55" t="s">
        <v>2287</v>
      </c>
    </row>
    <row r="2874" spans="1:13" ht="15">
      <c r="A2874" s="785">
        <v>45872</v>
      </c>
      <c r="B2874" s="786" t="s">
        <v>5030</v>
      </c>
      <c r="C2874" s="786">
        <v>81422</v>
      </c>
      <c r="D2874" s="786" t="s">
        <v>2434</v>
      </c>
      <c r="E2874" s="786">
        <v>60</v>
      </c>
      <c r="F2874" s="786">
        <v>4010</v>
      </c>
      <c r="G2874" s="786" t="s">
        <v>5033</v>
      </c>
      <c r="H2874" s="786" t="s">
        <v>1573</v>
      </c>
      <c r="I2874" s="798"/>
      <c r="J2874" s="786">
        <v>-1</v>
      </c>
      <c r="K2874" s="786">
        <v>11.16</v>
      </c>
      <c r="L2874" s="796">
        <v>-11.16</v>
      </c>
      <c r="M2874" s="55" t="s">
        <v>2287</v>
      </c>
    </row>
    <row r="2875" spans="1:13" ht="15">
      <c r="A2875" s="783">
        <v>45872</v>
      </c>
      <c r="B2875" s="784" t="s">
        <v>5034</v>
      </c>
      <c r="C2875" s="784">
        <v>58660</v>
      </c>
      <c r="D2875" s="784" t="s">
        <v>4038</v>
      </c>
      <c r="E2875" s="784" t="s">
        <v>2296</v>
      </c>
      <c r="F2875" s="784">
        <v>4010</v>
      </c>
      <c r="G2875" s="784" t="s">
        <v>5035</v>
      </c>
      <c r="H2875" s="784" t="s">
        <v>1573</v>
      </c>
      <c r="I2875" s="797"/>
      <c r="J2875" s="784">
        <v>-1</v>
      </c>
      <c r="K2875" s="784">
        <v>8.85</v>
      </c>
      <c r="L2875" s="793">
        <v>-8.85</v>
      </c>
      <c r="M2875" s="55" t="s">
        <v>2864</v>
      </c>
    </row>
    <row r="2876" spans="1:13" ht="15">
      <c r="A2876" s="785">
        <v>45872</v>
      </c>
      <c r="B2876" s="786" t="s">
        <v>5034</v>
      </c>
      <c r="C2876" s="786">
        <v>58660</v>
      </c>
      <c r="D2876" s="786" t="s">
        <v>5036</v>
      </c>
      <c r="E2876" s="786" t="s">
        <v>289</v>
      </c>
      <c r="F2876" s="786">
        <v>4010</v>
      </c>
      <c r="G2876" s="786" t="s">
        <v>5037</v>
      </c>
      <c r="H2876" s="786" t="s">
        <v>1573</v>
      </c>
      <c r="I2876" s="798"/>
      <c r="J2876" s="786">
        <v>-1</v>
      </c>
      <c r="K2876" s="786">
        <v>8.58</v>
      </c>
      <c r="L2876" s="796">
        <v>-8.58</v>
      </c>
      <c r="M2876" s="55" t="s">
        <v>2864</v>
      </c>
    </row>
    <row r="2877" spans="1:13" ht="15">
      <c r="A2877" s="783">
        <v>45872</v>
      </c>
      <c r="B2877" s="784" t="s">
        <v>5038</v>
      </c>
      <c r="C2877" s="784">
        <v>83524</v>
      </c>
      <c r="D2877" s="784" t="s">
        <v>4542</v>
      </c>
      <c r="E2877" s="784">
        <v>70</v>
      </c>
      <c r="F2877" s="784">
        <v>4010</v>
      </c>
      <c r="G2877" s="784" t="s">
        <v>5039</v>
      </c>
      <c r="H2877" s="784" t="s">
        <v>1573</v>
      </c>
      <c r="I2877" s="797">
        <v>170520001894197</v>
      </c>
      <c r="J2877" s="784">
        <v>-65</v>
      </c>
      <c r="K2877" s="784">
        <v>12.73</v>
      </c>
      <c r="L2877" s="793">
        <v>-827.45</v>
      </c>
      <c r="M2877" s="55" t="s">
        <v>2547</v>
      </c>
    </row>
    <row r="2878" spans="1:13" ht="15">
      <c r="A2878" s="785">
        <v>45872</v>
      </c>
      <c r="B2878" s="786" t="s">
        <v>5038</v>
      </c>
      <c r="C2878" s="786">
        <v>83524</v>
      </c>
      <c r="D2878" s="786" t="s">
        <v>5040</v>
      </c>
      <c r="E2878" s="786">
        <v>70</v>
      </c>
      <c r="F2878" s="786">
        <v>4010</v>
      </c>
      <c r="G2878" s="786" t="s">
        <v>5041</v>
      </c>
      <c r="H2878" s="786" t="s">
        <v>1573</v>
      </c>
      <c r="I2878" s="798">
        <v>170520001894746</v>
      </c>
      <c r="J2878" s="786">
        <v>-75</v>
      </c>
      <c r="K2878" s="786">
        <v>12.73</v>
      </c>
      <c r="L2878" s="796">
        <v>-954.75</v>
      </c>
      <c r="M2878" s="55" t="s">
        <v>2547</v>
      </c>
    </row>
    <row r="2879" spans="1:13" ht="15">
      <c r="A2879" s="783">
        <v>45872</v>
      </c>
      <c r="B2879" s="784" t="s">
        <v>5042</v>
      </c>
      <c r="C2879" s="784">
        <v>83524</v>
      </c>
      <c r="D2879" s="784" t="s">
        <v>5040</v>
      </c>
      <c r="E2879" s="784">
        <v>70</v>
      </c>
      <c r="F2879" s="784">
        <v>4010</v>
      </c>
      <c r="G2879" s="784" t="s">
        <v>2501</v>
      </c>
      <c r="H2879" s="784" t="s">
        <v>1573</v>
      </c>
      <c r="I2879" s="797">
        <v>170520001894197</v>
      </c>
      <c r="J2879" s="784">
        <v>65</v>
      </c>
      <c r="K2879" s="784">
        <v>12.73</v>
      </c>
      <c r="L2879" s="793">
        <v>827.45</v>
      </c>
      <c r="M2879" s="55" t="s">
        <v>2547</v>
      </c>
    </row>
    <row r="2880" spans="1:13" ht="15">
      <c r="A2880" s="785">
        <v>45872</v>
      </c>
      <c r="B2880" s="786" t="s">
        <v>5042</v>
      </c>
      <c r="C2880" s="786">
        <v>83524</v>
      </c>
      <c r="D2880" s="786" t="s">
        <v>4542</v>
      </c>
      <c r="E2880" s="786">
        <v>70</v>
      </c>
      <c r="F2880" s="786">
        <v>4010</v>
      </c>
      <c r="G2880" s="786" t="s">
        <v>2501</v>
      </c>
      <c r="H2880" s="786" t="s">
        <v>1573</v>
      </c>
      <c r="I2880" s="798">
        <v>170520001894746</v>
      </c>
      <c r="J2880" s="786">
        <v>75</v>
      </c>
      <c r="K2880" s="786">
        <v>12.73</v>
      </c>
      <c r="L2880" s="796">
        <v>954.75</v>
      </c>
      <c r="M2880" s="55" t="s">
        <v>2547</v>
      </c>
    </row>
    <row r="2881" spans="1:13" ht="15">
      <c r="A2881" s="783">
        <v>45872</v>
      </c>
      <c r="B2881" s="784" t="s">
        <v>5043</v>
      </c>
      <c r="C2881" s="784">
        <v>83524</v>
      </c>
      <c r="D2881" s="784" t="s">
        <v>4542</v>
      </c>
      <c r="E2881" s="784">
        <v>90</v>
      </c>
      <c r="F2881" s="784">
        <v>4010</v>
      </c>
      <c r="G2881" s="784" t="s">
        <v>4537</v>
      </c>
      <c r="H2881" s="784" t="s">
        <v>351</v>
      </c>
      <c r="I2881" s="797">
        <v>170520001894340</v>
      </c>
      <c r="J2881" s="784">
        <v>-56</v>
      </c>
      <c r="K2881" s="784">
        <v>12.9</v>
      </c>
      <c r="L2881" s="793">
        <v>-722.4</v>
      </c>
      <c r="M2881" s="55" t="s">
        <v>2547</v>
      </c>
    </row>
    <row r="2882" spans="1:13" ht="15">
      <c r="A2882" s="785">
        <v>45872</v>
      </c>
      <c r="B2882" s="786" t="s">
        <v>5043</v>
      </c>
      <c r="C2882" s="786">
        <v>83524</v>
      </c>
      <c r="D2882" s="786" t="s">
        <v>4542</v>
      </c>
      <c r="E2882" s="786">
        <v>90</v>
      </c>
      <c r="F2882" s="786">
        <v>4010</v>
      </c>
      <c r="G2882" s="786" t="s">
        <v>5044</v>
      </c>
      <c r="H2882" s="786" t="s">
        <v>1573</v>
      </c>
      <c r="I2882" s="798">
        <v>170520001894333</v>
      </c>
      <c r="J2882" s="786">
        <v>-56</v>
      </c>
      <c r="K2882" s="786">
        <v>12.9</v>
      </c>
      <c r="L2882" s="796">
        <v>-722.4</v>
      </c>
      <c r="M2882" s="55" t="s">
        <v>2547</v>
      </c>
    </row>
    <row r="2883" spans="1:13" ht="15">
      <c r="A2883" s="783">
        <v>45872</v>
      </c>
      <c r="B2883" s="784" t="s">
        <v>5043</v>
      </c>
      <c r="C2883" s="784">
        <v>83524</v>
      </c>
      <c r="D2883" s="784" t="s">
        <v>4542</v>
      </c>
      <c r="E2883" s="784">
        <v>85</v>
      </c>
      <c r="F2883" s="784">
        <v>4010</v>
      </c>
      <c r="G2883" s="784" t="s">
        <v>4537</v>
      </c>
      <c r="H2883" s="784" t="s">
        <v>351</v>
      </c>
      <c r="I2883" s="797">
        <v>170520001894319</v>
      </c>
      <c r="J2883" s="784">
        <v>-60</v>
      </c>
      <c r="K2883" s="784">
        <v>12.73</v>
      </c>
      <c r="L2883" s="793">
        <v>-763.8</v>
      </c>
      <c r="M2883" s="55" t="s">
        <v>2547</v>
      </c>
    </row>
    <row r="2884" spans="1:13" ht="15">
      <c r="A2884" s="785">
        <v>45872</v>
      </c>
      <c r="B2884" s="786" t="s">
        <v>5043</v>
      </c>
      <c r="C2884" s="786">
        <v>83524</v>
      </c>
      <c r="D2884" s="786" t="s">
        <v>4542</v>
      </c>
      <c r="E2884" s="786">
        <v>85</v>
      </c>
      <c r="F2884" s="786">
        <v>4010</v>
      </c>
      <c r="G2884" s="786" t="s">
        <v>5045</v>
      </c>
      <c r="H2884" s="786" t="s">
        <v>1573</v>
      </c>
      <c r="I2884" s="798">
        <v>170520001894326</v>
      </c>
      <c r="J2884" s="786">
        <v>-17</v>
      </c>
      <c r="K2884" s="786">
        <v>12.73</v>
      </c>
      <c r="L2884" s="796">
        <v>-216.41</v>
      </c>
      <c r="M2884" s="55" t="s">
        <v>2547</v>
      </c>
    </row>
    <row r="2885" spans="1:13" ht="15">
      <c r="A2885" s="783">
        <v>45872</v>
      </c>
      <c r="B2885" s="784" t="s">
        <v>5043</v>
      </c>
      <c r="C2885" s="784">
        <v>83524</v>
      </c>
      <c r="D2885" s="784" t="s">
        <v>4542</v>
      </c>
      <c r="E2885" s="784">
        <v>85</v>
      </c>
      <c r="F2885" s="784">
        <v>4010</v>
      </c>
      <c r="G2885" s="784" t="s">
        <v>5046</v>
      </c>
      <c r="H2885" s="784" t="s">
        <v>1573</v>
      </c>
      <c r="I2885" s="797">
        <v>170520001894302</v>
      </c>
      <c r="J2885" s="784">
        <v>-60</v>
      </c>
      <c r="K2885" s="784">
        <v>12.73</v>
      </c>
      <c r="L2885" s="793">
        <v>-763.8</v>
      </c>
      <c r="M2885" s="55" t="s">
        <v>2547</v>
      </c>
    </row>
    <row r="2886" spans="1:13" ht="15">
      <c r="A2886" s="785">
        <v>45872</v>
      </c>
      <c r="B2886" s="786" t="s">
        <v>5043</v>
      </c>
      <c r="C2886" s="786">
        <v>83524</v>
      </c>
      <c r="D2886" s="786" t="s">
        <v>4542</v>
      </c>
      <c r="E2886" s="786">
        <v>80</v>
      </c>
      <c r="F2886" s="786">
        <v>4010</v>
      </c>
      <c r="G2886" s="786" t="s">
        <v>4537</v>
      </c>
      <c r="H2886" s="786" t="s">
        <v>351</v>
      </c>
      <c r="I2886" s="798">
        <v>170520001894272</v>
      </c>
      <c r="J2886" s="786">
        <v>-60</v>
      </c>
      <c r="K2886" s="786">
        <v>12.73</v>
      </c>
      <c r="L2886" s="796">
        <v>-763.8</v>
      </c>
      <c r="M2886" s="55" t="s">
        <v>2547</v>
      </c>
    </row>
    <row r="2887" spans="1:13" ht="15">
      <c r="A2887" s="783">
        <v>45872</v>
      </c>
      <c r="B2887" s="784" t="s">
        <v>5043</v>
      </c>
      <c r="C2887" s="784">
        <v>83524</v>
      </c>
      <c r="D2887" s="784" t="s">
        <v>4542</v>
      </c>
      <c r="E2887" s="784">
        <v>80</v>
      </c>
      <c r="F2887" s="784">
        <v>4010</v>
      </c>
      <c r="G2887" s="784" t="s">
        <v>5047</v>
      </c>
      <c r="H2887" s="784" t="s">
        <v>1573</v>
      </c>
      <c r="I2887" s="797">
        <v>170520001894296</v>
      </c>
      <c r="J2887" s="784">
        <v>-62</v>
      </c>
      <c r="K2887" s="784">
        <v>12.73</v>
      </c>
      <c r="L2887" s="793">
        <v>-789.26</v>
      </c>
      <c r="M2887" s="55" t="s">
        <v>2547</v>
      </c>
    </row>
    <row r="2888" spans="1:13" ht="15">
      <c r="A2888" s="785">
        <v>45872</v>
      </c>
      <c r="B2888" s="786" t="s">
        <v>5043</v>
      </c>
      <c r="C2888" s="786">
        <v>83524</v>
      </c>
      <c r="D2888" s="786" t="s">
        <v>4542</v>
      </c>
      <c r="E2888" s="786">
        <v>80</v>
      </c>
      <c r="F2888" s="786">
        <v>4010</v>
      </c>
      <c r="G2888" s="786" t="s">
        <v>5048</v>
      </c>
      <c r="H2888" s="786" t="s">
        <v>1573</v>
      </c>
      <c r="I2888" s="798">
        <v>170520001894289</v>
      </c>
      <c r="J2888" s="786">
        <v>-60</v>
      </c>
      <c r="K2888" s="786">
        <v>12.73</v>
      </c>
      <c r="L2888" s="796">
        <v>-763.8</v>
      </c>
      <c r="M2888" s="55" t="s">
        <v>2547</v>
      </c>
    </row>
    <row r="2889" spans="1:13" ht="15">
      <c r="A2889" s="783">
        <v>45872</v>
      </c>
      <c r="B2889" s="784" t="s">
        <v>5043</v>
      </c>
      <c r="C2889" s="784">
        <v>83524</v>
      </c>
      <c r="D2889" s="784" t="s">
        <v>4542</v>
      </c>
      <c r="E2889" s="784">
        <v>75</v>
      </c>
      <c r="F2889" s="784">
        <v>4010</v>
      </c>
      <c r="G2889" s="784" t="s">
        <v>4537</v>
      </c>
      <c r="H2889" s="784" t="s">
        <v>351</v>
      </c>
      <c r="I2889" s="797">
        <v>170520001894258</v>
      </c>
      <c r="J2889" s="784">
        <v>-65</v>
      </c>
      <c r="K2889" s="784">
        <v>12.73</v>
      </c>
      <c r="L2889" s="793">
        <v>-827.45</v>
      </c>
      <c r="M2889" s="55" t="s">
        <v>2547</v>
      </c>
    </row>
    <row r="2890" spans="1:13" ht="15">
      <c r="A2890" s="785">
        <v>45872</v>
      </c>
      <c r="B2890" s="786" t="s">
        <v>5043</v>
      </c>
      <c r="C2890" s="786">
        <v>83524</v>
      </c>
      <c r="D2890" s="786" t="s">
        <v>4542</v>
      </c>
      <c r="E2890" s="786">
        <v>75</v>
      </c>
      <c r="F2890" s="786">
        <v>4010</v>
      </c>
      <c r="G2890" s="786" t="s">
        <v>5049</v>
      </c>
      <c r="H2890" s="786" t="s">
        <v>1573</v>
      </c>
      <c r="I2890" s="798">
        <v>170520001894265</v>
      </c>
      <c r="J2890" s="786">
        <v>-33</v>
      </c>
      <c r="K2890" s="786">
        <v>12.73</v>
      </c>
      <c r="L2890" s="796">
        <v>-420.09</v>
      </c>
      <c r="M2890" s="55" t="s">
        <v>2547</v>
      </c>
    </row>
    <row r="2891" spans="1:13" ht="15">
      <c r="A2891" s="783">
        <v>45872</v>
      </c>
      <c r="B2891" s="784" t="s">
        <v>5043</v>
      </c>
      <c r="C2891" s="784">
        <v>83524</v>
      </c>
      <c r="D2891" s="784" t="s">
        <v>4542</v>
      </c>
      <c r="E2891" s="784">
        <v>75</v>
      </c>
      <c r="F2891" s="784">
        <v>4010</v>
      </c>
      <c r="G2891" s="784" t="s">
        <v>5050</v>
      </c>
      <c r="H2891" s="784" t="s">
        <v>1573</v>
      </c>
      <c r="I2891" s="797">
        <v>170520001894241</v>
      </c>
      <c r="J2891" s="784">
        <v>-65</v>
      </c>
      <c r="K2891" s="784">
        <v>12.73</v>
      </c>
      <c r="L2891" s="793">
        <v>-827.45</v>
      </c>
      <c r="M2891" s="55" t="s">
        <v>2547</v>
      </c>
    </row>
    <row r="2892" spans="1:13" ht="15">
      <c r="A2892" s="785">
        <v>45872</v>
      </c>
      <c r="B2892" s="786" t="s">
        <v>5043</v>
      </c>
      <c r="C2892" s="786">
        <v>83524</v>
      </c>
      <c r="D2892" s="786" t="s">
        <v>4542</v>
      </c>
      <c r="E2892" s="786">
        <v>75</v>
      </c>
      <c r="F2892" s="786">
        <v>4010</v>
      </c>
      <c r="G2892" s="786" t="s">
        <v>5051</v>
      </c>
      <c r="H2892" s="786" t="s">
        <v>1573</v>
      </c>
      <c r="I2892" s="798">
        <v>170520001894234</v>
      </c>
      <c r="J2892" s="786">
        <v>-65</v>
      </c>
      <c r="K2892" s="786">
        <v>12.73</v>
      </c>
      <c r="L2892" s="796">
        <v>-827.45</v>
      </c>
      <c r="M2892" s="55" t="s">
        <v>2547</v>
      </c>
    </row>
    <row r="2893" spans="1:13" ht="15">
      <c r="A2893" s="783">
        <v>45872</v>
      </c>
      <c r="B2893" s="784" t="s">
        <v>5043</v>
      </c>
      <c r="C2893" s="784">
        <v>83524</v>
      </c>
      <c r="D2893" s="784" t="s">
        <v>4542</v>
      </c>
      <c r="E2893" s="784">
        <v>70</v>
      </c>
      <c r="F2893" s="784">
        <v>4010</v>
      </c>
      <c r="G2893" s="784" t="s">
        <v>4537</v>
      </c>
      <c r="H2893" s="784" t="s">
        <v>351</v>
      </c>
      <c r="I2893" s="797">
        <v>170520001894180</v>
      </c>
      <c r="J2893" s="784">
        <v>-65</v>
      </c>
      <c r="K2893" s="784">
        <v>12.73</v>
      </c>
      <c r="L2893" s="793">
        <v>-827.45</v>
      </c>
      <c r="M2893" s="55" t="s">
        <v>2547</v>
      </c>
    </row>
    <row r="2894" spans="1:13" ht="15">
      <c r="A2894" s="785">
        <v>45872</v>
      </c>
      <c r="B2894" s="786" t="s">
        <v>5043</v>
      </c>
      <c r="C2894" s="786">
        <v>83524</v>
      </c>
      <c r="D2894" s="786" t="s">
        <v>4542</v>
      </c>
      <c r="E2894" s="786">
        <v>70</v>
      </c>
      <c r="F2894" s="786">
        <v>4010</v>
      </c>
      <c r="G2894" s="786" t="s">
        <v>5052</v>
      </c>
      <c r="H2894" s="786" t="s">
        <v>1573</v>
      </c>
      <c r="I2894" s="798">
        <v>170520001894227</v>
      </c>
      <c r="J2894" s="786">
        <v>-32</v>
      </c>
      <c r="K2894" s="786">
        <v>12.73</v>
      </c>
      <c r="L2894" s="796">
        <v>-407.36</v>
      </c>
      <c r="M2894" s="55" t="s">
        <v>2547</v>
      </c>
    </row>
    <row r="2895" spans="1:13" ht="15">
      <c r="A2895" s="783">
        <v>45872</v>
      </c>
      <c r="B2895" s="784" t="s">
        <v>5043</v>
      </c>
      <c r="C2895" s="784">
        <v>83524</v>
      </c>
      <c r="D2895" s="784" t="s">
        <v>4542</v>
      </c>
      <c r="E2895" s="784">
        <v>70</v>
      </c>
      <c r="F2895" s="784">
        <v>4010</v>
      </c>
      <c r="G2895" s="784" t="s">
        <v>5053</v>
      </c>
      <c r="H2895" s="784" t="s">
        <v>1573</v>
      </c>
      <c r="I2895" s="797">
        <v>170520001894210</v>
      </c>
      <c r="J2895" s="784">
        <v>-65</v>
      </c>
      <c r="K2895" s="784">
        <v>12.73</v>
      </c>
      <c r="L2895" s="793">
        <v>-827.45</v>
      </c>
      <c r="M2895" s="55" t="s">
        <v>2547</v>
      </c>
    </row>
    <row r="2896" spans="1:13" ht="15">
      <c r="A2896" s="785">
        <v>45872</v>
      </c>
      <c r="B2896" s="786" t="s">
        <v>5043</v>
      </c>
      <c r="C2896" s="786">
        <v>83524</v>
      </c>
      <c r="D2896" s="786" t="s">
        <v>4542</v>
      </c>
      <c r="E2896" s="786">
        <v>70</v>
      </c>
      <c r="F2896" s="786">
        <v>4010</v>
      </c>
      <c r="G2896" s="786" t="s">
        <v>5054</v>
      </c>
      <c r="H2896" s="786" t="s">
        <v>1573</v>
      </c>
      <c r="I2896" s="798">
        <v>170520001894203</v>
      </c>
      <c r="J2896" s="786">
        <v>-65</v>
      </c>
      <c r="K2896" s="786">
        <v>12.73</v>
      </c>
      <c r="L2896" s="796">
        <v>-827.45</v>
      </c>
      <c r="M2896" s="55" t="s">
        <v>2547</v>
      </c>
    </row>
    <row r="2897" spans="1:13" ht="15">
      <c r="A2897" s="783">
        <v>45872</v>
      </c>
      <c r="B2897" s="784" t="s">
        <v>5043</v>
      </c>
      <c r="C2897" s="784">
        <v>83524</v>
      </c>
      <c r="D2897" s="784" t="s">
        <v>4542</v>
      </c>
      <c r="E2897" s="784">
        <v>60</v>
      </c>
      <c r="F2897" s="784">
        <v>4010</v>
      </c>
      <c r="G2897" s="784" t="s">
        <v>4537</v>
      </c>
      <c r="H2897" s="784" t="s">
        <v>351</v>
      </c>
      <c r="I2897" s="797">
        <v>170520001894159</v>
      </c>
      <c r="J2897" s="784">
        <v>-80</v>
      </c>
      <c r="K2897" s="784">
        <v>12.73</v>
      </c>
      <c r="L2897" s="794">
        <v>-1018.4</v>
      </c>
      <c r="M2897" s="55" t="s">
        <v>2547</v>
      </c>
    </row>
    <row r="2898" spans="1:13" ht="15">
      <c r="A2898" s="785">
        <v>45872</v>
      </c>
      <c r="B2898" s="786" t="s">
        <v>5043</v>
      </c>
      <c r="C2898" s="786">
        <v>83524</v>
      </c>
      <c r="D2898" s="786" t="s">
        <v>4542</v>
      </c>
      <c r="E2898" s="786">
        <v>60</v>
      </c>
      <c r="F2898" s="786">
        <v>4010</v>
      </c>
      <c r="G2898" s="786" t="s">
        <v>5055</v>
      </c>
      <c r="H2898" s="786" t="s">
        <v>1573</v>
      </c>
      <c r="I2898" s="798">
        <v>170520001894173</v>
      </c>
      <c r="J2898" s="786">
        <v>-66</v>
      </c>
      <c r="K2898" s="786">
        <v>12.73</v>
      </c>
      <c r="L2898" s="796">
        <v>-840.18</v>
      </c>
      <c r="M2898" s="55" t="s">
        <v>2547</v>
      </c>
    </row>
    <row r="2899" spans="1:13" ht="15">
      <c r="A2899" s="783">
        <v>45872</v>
      </c>
      <c r="B2899" s="784" t="s">
        <v>5043</v>
      </c>
      <c r="C2899" s="784">
        <v>83524</v>
      </c>
      <c r="D2899" s="784" t="s">
        <v>4542</v>
      </c>
      <c r="E2899" s="784">
        <v>60</v>
      </c>
      <c r="F2899" s="784">
        <v>4010</v>
      </c>
      <c r="G2899" s="784" t="s">
        <v>5056</v>
      </c>
      <c r="H2899" s="784" t="s">
        <v>1573</v>
      </c>
      <c r="I2899" s="797">
        <v>170520001894166</v>
      </c>
      <c r="J2899" s="784">
        <v>-80</v>
      </c>
      <c r="K2899" s="784">
        <v>12.73</v>
      </c>
      <c r="L2899" s="794">
        <v>-1018.4</v>
      </c>
      <c r="M2899" s="55" t="s">
        <v>2547</v>
      </c>
    </row>
    <row r="2900" spans="1:13" ht="15">
      <c r="A2900" s="785">
        <v>45872</v>
      </c>
      <c r="B2900" s="786" t="s">
        <v>5043</v>
      </c>
      <c r="C2900" s="786">
        <v>83524</v>
      </c>
      <c r="D2900" s="786" t="s">
        <v>4542</v>
      </c>
      <c r="E2900" s="786">
        <v>50</v>
      </c>
      <c r="F2900" s="786">
        <v>4010</v>
      </c>
      <c r="G2900" s="786" t="s">
        <v>4537</v>
      </c>
      <c r="H2900" s="786" t="s">
        <v>351</v>
      </c>
      <c r="I2900" s="798">
        <v>170520001894135</v>
      </c>
      <c r="J2900" s="786">
        <v>-80</v>
      </c>
      <c r="K2900" s="786">
        <v>12.73</v>
      </c>
      <c r="L2900" s="795">
        <v>-1018.4</v>
      </c>
      <c r="M2900" s="55" t="s">
        <v>2547</v>
      </c>
    </row>
    <row r="2901" spans="1:13" ht="15">
      <c r="A2901" s="783">
        <v>45872</v>
      </c>
      <c r="B2901" s="784" t="s">
        <v>5043</v>
      </c>
      <c r="C2901" s="784">
        <v>83524</v>
      </c>
      <c r="D2901" s="784" t="s">
        <v>4542</v>
      </c>
      <c r="E2901" s="784">
        <v>50</v>
      </c>
      <c r="F2901" s="784">
        <v>4010</v>
      </c>
      <c r="G2901" s="784" t="s">
        <v>5057</v>
      </c>
      <c r="H2901" s="784" t="s">
        <v>1573</v>
      </c>
      <c r="I2901" s="797">
        <v>170520001894142</v>
      </c>
      <c r="J2901" s="784">
        <v>-47</v>
      </c>
      <c r="K2901" s="784">
        <v>12.73</v>
      </c>
      <c r="L2901" s="793">
        <v>-598.30999999999995</v>
      </c>
      <c r="M2901" s="55" t="s">
        <v>2547</v>
      </c>
    </row>
    <row r="2902" spans="1:13" ht="15">
      <c r="A2902" s="783">
        <v>45872</v>
      </c>
      <c r="B2902" s="784" t="s">
        <v>5058</v>
      </c>
      <c r="C2902" s="784">
        <v>83524</v>
      </c>
      <c r="D2902" s="784" t="s">
        <v>5040</v>
      </c>
      <c r="E2902" s="784">
        <v>90</v>
      </c>
      <c r="F2902" s="784">
        <v>4010</v>
      </c>
      <c r="G2902" s="784" t="s">
        <v>4537</v>
      </c>
      <c r="H2902" s="784" t="s">
        <v>351</v>
      </c>
      <c r="I2902" s="797">
        <v>170520001894883</v>
      </c>
      <c r="J2902" s="784">
        <v>-50</v>
      </c>
      <c r="K2902" s="784">
        <v>12.9</v>
      </c>
      <c r="L2902" s="793">
        <v>-645</v>
      </c>
      <c r="M2902" s="55" t="s">
        <v>2547</v>
      </c>
    </row>
    <row r="2903" spans="1:13" ht="15">
      <c r="A2903" s="785">
        <v>45872</v>
      </c>
      <c r="B2903" s="786" t="s">
        <v>5058</v>
      </c>
      <c r="C2903" s="786">
        <v>83524</v>
      </c>
      <c r="D2903" s="786" t="s">
        <v>5040</v>
      </c>
      <c r="E2903" s="786">
        <v>90</v>
      </c>
      <c r="F2903" s="786">
        <v>4010</v>
      </c>
      <c r="G2903" s="786" t="s">
        <v>5059</v>
      </c>
      <c r="H2903" s="786" t="s">
        <v>1573</v>
      </c>
      <c r="I2903" s="798">
        <v>170520001894890</v>
      </c>
      <c r="J2903" s="786">
        <v>-50</v>
      </c>
      <c r="K2903" s="786">
        <v>12.9</v>
      </c>
      <c r="L2903" s="796">
        <v>-645</v>
      </c>
      <c r="M2903" s="55" t="s">
        <v>2547</v>
      </c>
    </row>
    <row r="2904" spans="1:13" ht="15">
      <c r="A2904" s="783">
        <v>45872</v>
      </c>
      <c r="B2904" s="784" t="s">
        <v>5058</v>
      </c>
      <c r="C2904" s="784">
        <v>83524</v>
      </c>
      <c r="D2904" s="784" t="s">
        <v>5040</v>
      </c>
      <c r="E2904" s="784">
        <v>90</v>
      </c>
      <c r="F2904" s="784">
        <v>4010</v>
      </c>
      <c r="G2904" s="784" t="s">
        <v>5060</v>
      </c>
      <c r="H2904" s="784" t="s">
        <v>1573</v>
      </c>
      <c r="I2904" s="797">
        <v>170520001894876</v>
      </c>
      <c r="J2904" s="784">
        <v>-50</v>
      </c>
      <c r="K2904" s="784">
        <v>12.9</v>
      </c>
      <c r="L2904" s="793">
        <v>-645</v>
      </c>
      <c r="M2904" s="55" t="s">
        <v>2547</v>
      </c>
    </row>
    <row r="2905" spans="1:13" ht="15">
      <c r="A2905" s="785">
        <v>45872</v>
      </c>
      <c r="B2905" s="786" t="s">
        <v>5058</v>
      </c>
      <c r="C2905" s="786">
        <v>83524</v>
      </c>
      <c r="D2905" s="786" t="s">
        <v>5040</v>
      </c>
      <c r="E2905" s="786">
        <v>85</v>
      </c>
      <c r="F2905" s="786">
        <v>4010</v>
      </c>
      <c r="G2905" s="786" t="s">
        <v>4537</v>
      </c>
      <c r="H2905" s="786" t="s">
        <v>351</v>
      </c>
      <c r="I2905" s="798">
        <v>170520001894869</v>
      </c>
      <c r="J2905" s="786">
        <v>-28</v>
      </c>
      <c r="K2905" s="786">
        <v>12.73</v>
      </c>
      <c r="L2905" s="796">
        <v>-356.44</v>
      </c>
      <c r="M2905" s="55" t="s">
        <v>2547</v>
      </c>
    </row>
    <row r="2906" spans="1:13" ht="15">
      <c r="A2906" s="783">
        <v>45872</v>
      </c>
      <c r="B2906" s="784" t="s">
        <v>5058</v>
      </c>
      <c r="C2906" s="784">
        <v>83524</v>
      </c>
      <c r="D2906" s="784" t="s">
        <v>5040</v>
      </c>
      <c r="E2906" s="784">
        <v>85</v>
      </c>
      <c r="F2906" s="784">
        <v>4010</v>
      </c>
      <c r="G2906" s="784" t="s">
        <v>5061</v>
      </c>
      <c r="H2906" s="784" t="s">
        <v>1573</v>
      </c>
      <c r="I2906" s="797">
        <v>170520001894852</v>
      </c>
      <c r="J2906" s="784">
        <v>-54</v>
      </c>
      <c r="K2906" s="784">
        <v>12.73</v>
      </c>
      <c r="L2906" s="793">
        <v>-687.42</v>
      </c>
      <c r="M2906" s="55" t="s">
        <v>2547</v>
      </c>
    </row>
    <row r="2907" spans="1:13" ht="15">
      <c r="A2907" s="785">
        <v>45872</v>
      </c>
      <c r="B2907" s="786" t="s">
        <v>5058</v>
      </c>
      <c r="C2907" s="786">
        <v>83524</v>
      </c>
      <c r="D2907" s="786" t="s">
        <v>5040</v>
      </c>
      <c r="E2907" s="786">
        <v>85</v>
      </c>
      <c r="F2907" s="786">
        <v>4010</v>
      </c>
      <c r="G2907" s="786" t="s">
        <v>5062</v>
      </c>
      <c r="H2907" s="786" t="s">
        <v>1573</v>
      </c>
      <c r="I2907" s="798">
        <v>170520001894845</v>
      </c>
      <c r="J2907" s="786">
        <v>-54</v>
      </c>
      <c r="K2907" s="786">
        <v>12.73</v>
      </c>
      <c r="L2907" s="796">
        <v>-687.42</v>
      </c>
      <c r="M2907" s="55" t="s">
        <v>2547</v>
      </c>
    </row>
    <row r="2908" spans="1:13" ht="15">
      <c r="A2908" s="783">
        <v>45872</v>
      </c>
      <c r="B2908" s="784" t="s">
        <v>5058</v>
      </c>
      <c r="C2908" s="784">
        <v>83524</v>
      </c>
      <c r="D2908" s="784" t="s">
        <v>5040</v>
      </c>
      <c r="E2908" s="784">
        <v>80</v>
      </c>
      <c r="F2908" s="784">
        <v>4010</v>
      </c>
      <c r="G2908" s="784" t="s">
        <v>4537</v>
      </c>
      <c r="H2908" s="784" t="s">
        <v>351</v>
      </c>
      <c r="I2908" s="797">
        <v>170520001894814</v>
      </c>
      <c r="J2908" s="784">
        <v>-60</v>
      </c>
      <c r="K2908" s="784">
        <v>12.73</v>
      </c>
      <c r="L2908" s="793">
        <v>-763.8</v>
      </c>
      <c r="M2908" s="55" t="s">
        <v>2547</v>
      </c>
    </row>
    <row r="2909" spans="1:13" ht="15">
      <c r="A2909" s="785">
        <v>45872</v>
      </c>
      <c r="B2909" s="786" t="s">
        <v>5058</v>
      </c>
      <c r="C2909" s="786">
        <v>83524</v>
      </c>
      <c r="D2909" s="786" t="s">
        <v>5040</v>
      </c>
      <c r="E2909" s="786">
        <v>80</v>
      </c>
      <c r="F2909" s="786">
        <v>4010</v>
      </c>
      <c r="G2909" s="786" t="s">
        <v>5063</v>
      </c>
      <c r="H2909" s="786" t="s">
        <v>1573</v>
      </c>
      <c r="I2909" s="798">
        <v>170520001894821</v>
      </c>
      <c r="J2909" s="786">
        <v>-60</v>
      </c>
      <c r="K2909" s="786">
        <v>12.73</v>
      </c>
      <c r="L2909" s="796">
        <v>-763.8</v>
      </c>
      <c r="M2909" s="55" t="s">
        <v>2547</v>
      </c>
    </row>
    <row r="2910" spans="1:13" ht="15">
      <c r="A2910" s="783">
        <v>45872</v>
      </c>
      <c r="B2910" s="784" t="s">
        <v>5058</v>
      </c>
      <c r="C2910" s="784">
        <v>83524</v>
      </c>
      <c r="D2910" s="784" t="s">
        <v>5040</v>
      </c>
      <c r="E2910" s="784">
        <v>80</v>
      </c>
      <c r="F2910" s="784">
        <v>4010</v>
      </c>
      <c r="G2910" s="784" t="s">
        <v>5064</v>
      </c>
      <c r="H2910" s="784" t="s">
        <v>1573</v>
      </c>
      <c r="I2910" s="797">
        <v>170520001894838</v>
      </c>
      <c r="J2910" s="784">
        <v>-65</v>
      </c>
      <c r="K2910" s="784">
        <v>12.73</v>
      </c>
      <c r="L2910" s="793">
        <v>-827.45</v>
      </c>
      <c r="M2910" s="55" t="s">
        <v>2547</v>
      </c>
    </row>
    <row r="2911" spans="1:13" ht="15">
      <c r="A2911" s="785">
        <v>45872</v>
      </c>
      <c r="B2911" s="786" t="s">
        <v>5058</v>
      </c>
      <c r="C2911" s="786">
        <v>83524</v>
      </c>
      <c r="D2911" s="786" t="s">
        <v>5040</v>
      </c>
      <c r="E2911" s="786">
        <v>75</v>
      </c>
      <c r="F2911" s="786">
        <v>4010</v>
      </c>
      <c r="G2911" s="786" t="s">
        <v>5065</v>
      </c>
      <c r="H2911" s="786" t="s">
        <v>1573</v>
      </c>
      <c r="I2911" s="798">
        <v>170520001894791</v>
      </c>
      <c r="J2911" s="786">
        <v>-72</v>
      </c>
      <c r="K2911" s="786">
        <v>12.73</v>
      </c>
      <c r="L2911" s="796">
        <v>-916.56</v>
      </c>
      <c r="M2911" s="55" t="s">
        <v>2547</v>
      </c>
    </row>
    <row r="2912" spans="1:13" ht="15">
      <c r="A2912" s="783">
        <v>45872</v>
      </c>
      <c r="B2912" s="784" t="s">
        <v>5058</v>
      </c>
      <c r="C2912" s="784">
        <v>83524</v>
      </c>
      <c r="D2912" s="784" t="s">
        <v>5040</v>
      </c>
      <c r="E2912" s="784">
        <v>75</v>
      </c>
      <c r="F2912" s="784">
        <v>4010</v>
      </c>
      <c r="G2912" s="784" t="s">
        <v>4537</v>
      </c>
      <c r="H2912" s="784" t="s">
        <v>351</v>
      </c>
      <c r="I2912" s="797">
        <v>170520001894807</v>
      </c>
      <c r="J2912" s="784">
        <v>-77</v>
      </c>
      <c r="K2912" s="784">
        <v>12.73</v>
      </c>
      <c r="L2912" s="793">
        <v>-980.21</v>
      </c>
      <c r="M2912" s="55" t="s">
        <v>2547</v>
      </c>
    </row>
    <row r="2913" spans="1:13" ht="15">
      <c r="A2913" s="785">
        <v>45872</v>
      </c>
      <c r="B2913" s="786" t="s">
        <v>5058</v>
      </c>
      <c r="C2913" s="786">
        <v>83524</v>
      </c>
      <c r="D2913" s="786" t="s">
        <v>5040</v>
      </c>
      <c r="E2913" s="786">
        <v>75</v>
      </c>
      <c r="F2913" s="786">
        <v>4010</v>
      </c>
      <c r="G2913" s="786" t="s">
        <v>5066</v>
      </c>
      <c r="H2913" s="786" t="s">
        <v>1573</v>
      </c>
      <c r="I2913" s="798">
        <v>170520001894784</v>
      </c>
      <c r="J2913" s="786">
        <v>-72</v>
      </c>
      <c r="K2913" s="786">
        <v>12.73</v>
      </c>
      <c r="L2913" s="796">
        <v>-916.56</v>
      </c>
      <c r="M2913" s="55" t="s">
        <v>2547</v>
      </c>
    </row>
    <row r="2914" spans="1:13" ht="15">
      <c r="A2914" s="783">
        <v>45872</v>
      </c>
      <c r="B2914" s="784" t="s">
        <v>5058</v>
      </c>
      <c r="C2914" s="784">
        <v>83524</v>
      </c>
      <c r="D2914" s="784" t="s">
        <v>5040</v>
      </c>
      <c r="E2914" s="784">
        <v>70</v>
      </c>
      <c r="F2914" s="784">
        <v>4010</v>
      </c>
      <c r="G2914" s="784" t="s">
        <v>4537</v>
      </c>
      <c r="H2914" s="784" t="s">
        <v>351</v>
      </c>
      <c r="I2914" s="797">
        <v>170520001894753</v>
      </c>
      <c r="J2914" s="784">
        <v>-75</v>
      </c>
      <c r="K2914" s="784">
        <v>12.73</v>
      </c>
      <c r="L2914" s="793">
        <v>-954.75</v>
      </c>
      <c r="M2914" s="55" t="s">
        <v>2547</v>
      </c>
    </row>
    <row r="2915" spans="1:13" ht="15">
      <c r="A2915" s="785">
        <v>45872</v>
      </c>
      <c r="B2915" s="786" t="s">
        <v>5058</v>
      </c>
      <c r="C2915" s="786">
        <v>83524</v>
      </c>
      <c r="D2915" s="786" t="s">
        <v>5040</v>
      </c>
      <c r="E2915" s="786">
        <v>70</v>
      </c>
      <c r="F2915" s="786">
        <v>4010</v>
      </c>
      <c r="G2915" s="786" t="s">
        <v>5067</v>
      </c>
      <c r="H2915" s="786" t="s">
        <v>1573</v>
      </c>
      <c r="I2915" s="798">
        <v>170520001894777</v>
      </c>
      <c r="J2915" s="786">
        <v>-67</v>
      </c>
      <c r="K2915" s="786">
        <v>12.73</v>
      </c>
      <c r="L2915" s="796">
        <v>-852.91</v>
      </c>
      <c r="M2915" s="55" t="s">
        <v>2547</v>
      </c>
    </row>
    <row r="2916" spans="1:13" ht="15">
      <c r="A2916" s="783">
        <v>45872</v>
      </c>
      <c r="B2916" s="784" t="s">
        <v>5058</v>
      </c>
      <c r="C2916" s="784">
        <v>83524</v>
      </c>
      <c r="D2916" s="784" t="s">
        <v>5040</v>
      </c>
      <c r="E2916" s="784">
        <v>60</v>
      </c>
      <c r="F2916" s="784">
        <v>4010</v>
      </c>
      <c r="G2916" s="784" t="s">
        <v>4537</v>
      </c>
      <c r="H2916" s="784" t="s">
        <v>351</v>
      </c>
      <c r="I2916" s="797">
        <v>170520001894739</v>
      </c>
      <c r="J2916" s="784">
        <v>-69</v>
      </c>
      <c r="K2916" s="784">
        <v>12.73</v>
      </c>
      <c r="L2916" s="793">
        <v>-878.37</v>
      </c>
      <c r="M2916" s="55" t="s">
        <v>2547</v>
      </c>
    </row>
    <row r="2917" spans="1:13" ht="15">
      <c r="A2917" s="785">
        <v>45872</v>
      </c>
      <c r="B2917" s="786" t="s">
        <v>5058</v>
      </c>
      <c r="C2917" s="786">
        <v>83524</v>
      </c>
      <c r="D2917" s="786" t="s">
        <v>5040</v>
      </c>
      <c r="E2917" s="786">
        <v>60</v>
      </c>
      <c r="F2917" s="786">
        <v>4010</v>
      </c>
      <c r="G2917" s="786" t="s">
        <v>5068</v>
      </c>
      <c r="H2917" s="786" t="s">
        <v>1573</v>
      </c>
      <c r="I2917" s="798">
        <v>170520001894722</v>
      </c>
      <c r="J2917" s="786">
        <v>-79</v>
      </c>
      <c r="K2917" s="786">
        <v>12.73</v>
      </c>
      <c r="L2917" s="795">
        <v>-1005.67</v>
      </c>
      <c r="M2917" s="55" t="s">
        <v>2547</v>
      </c>
    </row>
    <row r="2918" spans="1:13" ht="15">
      <c r="A2918" s="783">
        <v>45872</v>
      </c>
      <c r="B2918" s="784" t="s">
        <v>5058</v>
      </c>
      <c r="C2918" s="784">
        <v>83524</v>
      </c>
      <c r="D2918" s="784" t="s">
        <v>5040</v>
      </c>
      <c r="E2918" s="784">
        <v>50</v>
      </c>
      <c r="F2918" s="784">
        <v>4010</v>
      </c>
      <c r="G2918" s="784" t="s">
        <v>4537</v>
      </c>
      <c r="H2918" s="784" t="s">
        <v>351</v>
      </c>
      <c r="I2918" s="797">
        <v>170520001894708</v>
      </c>
      <c r="J2918" s="784">
        <v>-48</v>
      </c>
      <c r="K2918" s="784">
        <v>12.73</v>
      </c>
      <c r="L2918" s="793">
        <v>-611.04</v>
      </c>
      <c r="M2918" s="55" t="s">
        <v>2547</v>
      </c>
    </row>
    <row r="2919" spans="1:13" ht="15">
      <c r="A2919" s="785">
        <v>45872</v>
      </c>
      <c r="B2919" s="786" t="s">
        <v>5058</v>
      </c>
      <c r="C2919" s="786">
        <v>83524</v>
      </c>
      <c r="D2919" s="786" t="s">
        <v>5040</v>
      </c>
      <c r="E2919" s="786">
        <v>50</v>
      </c>
      <c r="F2919" s="786">
        <v>4010</v>
      </c>
      <c r="G2919" s="786" t="s">
        <v>5069</v>
      </c>
      <c r="H2919" s="786" t="s">
        <v>1573</v>
      </c>
      <c r="I2919" s="798">
        <v>170520001894692</v>
      </c>
      <c r="J2919" s="786">
        <v>-75</v>
      </c>
      <c r="K2919" s="786">
        <v>12.73</v>
      </c>
      <c r="L2919" s="796">
        <v>-954.75</v>
      </c>
      <c r="M2919" s="55" t="s">
        <v>2547</v>
      </c>
    </row>
    <row r="2920" spans="1:13" ht="15">
      <c r="A2920" s="783">
        <v>45872</v>
      </c>
      <c r="B2920" s="784" t="s">
        <v>5070</v>
      </c>
      <c r="C2920" s="784">
        <v>83524</v>
      </c>
      <c r="D2920" s="784" t="s">
        <v>5040</v>
      </c>
      <c r="E2920" s="784">
        <v>50</v>
      </c>
      <c r="F2920" s="784">
        <v>4010</v>
      </c>
      <c r="G2920" s="784" t="s">
        <v>5057</v>
      </c>
      <c r="H2920" s="784" t="s">
        <v>1573</v>
      </c>
      <c r="I2920" s="797">
        <v>170520001894142</v>
      </c>
      <c r="J2920" s="784">
        <v>47</v>
      </c>
      <c r="K2920" s="784">
        <v>12.73</v>
      </c>
      <c r="L2920" s="793">
        <v>598.30999999999995</v>
      </c>
      <c r="M2920" s="55" t="s">
        <v>2547</v>
      </c>
    </row>
    <row r="2921" spans="1:13" ht="15">
      <c r="A2921" s="785">
        <v>45872</v>
      </c>
      <c r="B2921" s="786" t="s">
        <v>5070</v>
      </c>
      <c r="C2921" s="786">
        <v>83524</v>
      </c>
      <c r="D2921" s="786" t="s">
        <v>5040</v>
      </c>
      <c r="E2921" s="786">
        <v>50</v>
      </c>
      <c r="F2921" s="786">
        <v>4010</v>
      </c>
      <c r="G2921" s="786" t="s">
        <v>4537</v>
      </c>
      <c r="H2921" s="786" t="s">
        <v>351</v>
      </c>
      <c r="I2921" s="798">
        <v>170520001894135</v>
      </c>
      <c r="J2921" s="786">
        <v>80</v>
      </c>
      <c r="K2921" s="786">
        <v>12.73</v>
      </c>
      <c r="L2921" s="795">
        <v>1018.4</v>
      </c>
      <c r="M2921" s="55" t="s">
        <v>2547</v>
      </c>
    </row>
    <row r="2922" spans="1:13" ht="15">
      <c r="A2922" s="783">
        <v>45872</v>
      </c>
      <c r="B2922" s="784" t="s">
        <v>5070</v>
      </c>
      <c r="C2922" s="784">
        <v>83524</v>
      </c>
      <c r="D2922" s="784" t="s">
        <v>5040</v>
      </c>
      <c r="E2922" s="784">
        <v>60</v>
      </c>
      <c r="F2922" s="784">
        <v>4010</v>
      </c>
      <c r="G2922" s="784" t="s">
        <v>5056</v>
      </c>
      <c r="H2922" s="784" t="s">
        <v>1573</v>
      </c>
      <c r="I2922" s="797">
        <v>170520001894166</v>
      </c>
      <c r="J2922" s="784">
        <v>80</v>
      </c>
      <c r="K2922" s="784">
        <v>12.73</v>
      </c>
      <c r="L2922" s="794">
        <v>1018.4</v>
      </c>
      <c r="M2922" s="55" t="s">
        <v>2547</v>
      </c>
    </row>
    <row r="2923" spans="1:13" ht="15">
      <c r="A2923" s="785">
        <v>45872</v>
      </c>
      <c r="B2923" s="786" t="s">
        <v>5070</v>
      </c>
      <c r="C2923" s="786">
        <v>83524</v>
      </c>
      <c r="D2923" s="786" t="s">
        <v>5040</v>
      </c>
      <c r="E2923" s="786">
        <v>60</v>
      </c>
      <c r="F2923" s="786">
        <v>4010</v>
      </c>
      <c r="G2923" s="786" t="s">
        <v>5055</v>
      </c>
      <c r="H2923" s="786" t="s">
        <v>1573</v>
      </c>
      <c r="I2923" s="798">
        <v>170520001894173</v>
      </c>
      <c r="J2923" s="786">
        <v>66</v>
      </c>
      <c r="K2923" s="786">
        <v>12.73</v>
      </c>
      <c r="L2923" s="796">
        <v>840.18</v>
      </c>
      <c r="M2923" s="55" t="s">
        <v>2547</v>
      </c>
    </row>
    <row r="2924" spans="1:13" ht="15">
      <c r="A2924" s="783">
        <v>45872</v>
      </c>
      <c r="B2924" s="784" t="s">
        <v>5070</v>
      </c>
      <c r="C2924" s="784">
        <v>83524</v>
      </c>
      <c r="D2924" s="784" t="s">
        <v>5040</v>
      </c>
      <c r="E2924" s="784">
        <v>60</v>
      </c>
      <c r="F2924" s="784">
        <v>4010</v>
      </c>
      <c r="G2924" s="784" t="s">
        <v>4537</v>
      </c>
      <c r="H2924" s="784" t="s">
        <v>351</v>
      </c>
      <c r="I2924" s="797">
        <v>170520001894159</v>
      </c>
      <c r="J2924" s="784">
        <v>80</v>
      </c>
      <c r="K2924" s="784">
        <v>12.73</v>
      </c>
      <c r="L2924" s="794">
        <v>1018.4</v>
      </c>
      <c r="M2924" s="55" t="s">
        <v>2547</v>
      </c>
    </row>
    <row r="2925" spans="1:13" ht="15">
      <c r="A2925" s="785">
        <v>45872</v>
      </c>
      <c r="B2925" s="786" t="s">
        <v>5070</v>
      </c>
      <c r="C2925" s="786">
        <v>83524</v>
      </c>
      <c r="D2925" s="786" t="s">
        <v>5040</v>
      </c>
      <c r="E2925" s="786">
        <v>70</v>
      </c>
      <c r="F2925" s="786">
        <v>4010</v>
      </c>
      <c r="G2925" s="786" t="s">
        <v>5054</v>
      </c>
      <c r="H2925" s="786" t="s">
        <v>1573</v>
      </c>
      <c r="I2925" s="798">
        <v>170520001894203</v>
      </c>
      <c r="J2925" s="786">
        <v>65</v>
      </c>
      <c r="K2925" s="786">
        <v>12.73</v>
      </c>
      <c r="L2925" s="796">
        <v>827.45</v>
      </c>
      <c r="M2925" s="55" t="s">
        <v>2547</v>
      </c>
    </row>
    <row r="2926" spans="1:13" ht="15">
      <c r="A2926" s="783">
        <v>45872</v>
      </c>
      <c r="B2926" s="784" t="s">
        <v>5070</v>
      </c>
      <c r="C2926" s="784">
        <v>83524</v>
      </c>
      <c r="D2926" s="784" t="s">
        <v>5040</v>
      </c>
      <c r="E2926" s="784">
        <v>70</v>
      </c>
      <c r="F2926" s="784">
        <v>4010</v>
      </c>
      <c r="G2926" s="784" t="s">
        <v>5053</v>
      </c>
      <c r="H2926" s="784" t="s">
        <v>1573</v>
      </c>
      <c r="I2926" s="797">
        <v>170520001894210</v>
      </c>
      <c r="J2926" s="784">
        <v>65</v>
      </c>
      <c r="K2926" s="784">
        <v>12.73</v>
      </c>
      <c r="L2926" s="793">
        <v>827.45</v>
      </c>
      <c r="M2926" s="55" t="s">
        <v>2547</v>
      </c>
    </row>
    <row r="2927" spans="1:13" ht="15">
      <c r="A2927" s="785">
        <v>45872</v>
      </c>
      <c r="B2927" s="786" t="s">
        <v>5070</v>
      </c>
      <c r="C2927" s="786">
        <v>83524</v>
      </c>
      <c r="D2927" s="786" t="s">
        <v>5040</v>
      </c>
      <c r="E2927" s="786">
        <v>70</v>
      </c>
      <c r="F2927" s="786">
        <v>4010</v>
      </c>
      <c r="G2927" s="786" t="s">
        <v>5052</v>
      </c>
      <c r="H2927" s="786" t="s">
        <v>1573</v>
      </c>
      <c r="I2927" s="798">
        <v>170520001894227</v>
      </c>
      <c r="J2927" s="786">
        <v>32</v>
      </c>
      <c r="K2927" s="786">
        <v>12.73</v>
      </c>
      <c r="L2927" s="796">
        <v>407.36</v>
      </c>
      <c r="M2927" s="55" t="s">
        <v>2547</v>
      </c>
    </row>
    <row r="2928" spans="1:13" ht="15">
      <c r="A2928" s="783">
        <v>45872</v>
      </c>
      <c r="B2928" s="784" t="s">
        <v>5070</v>
      </c>
      <c r="C2928" s="784">
        <v>83524</v>
      </c>
      <c r="D2928" s="784" t="s">
        <v>5040</v>
      </c>
      <c r="E2928" s="784">
        <v>70</v>
      </c>
      <c r="F2928" s="784">
        <v>4010</v>
      </c>
      <c r="G2928" s="784" t="s">
        <v>4537</v>
      </c>
      <c r="H2928" s="784" t="s">
        <v>351</v>
      </c>
      <c r="I2928" s="797">
        <v>170520001894180</v>
      </c>
      <c r="J2928" s="784">
        <v>65</v>
      </c>
      <c r="K2928" s="784">
        <v>12.73</v>
      </c>
      <c r="L2928" s="793">
        <v>827.45</v>
      </c>
      <c r="M2928" s="55" t="s">
        <v>2547</v>
      </c>
    </row>
    <row r="2929" spans="1:13" ht="15">
      <c r="A2929" s="785">
        <v>45872</v>
      </c>
      <c r="B2929" s="786" t="s">
        <v>5070</v>
      </c>
      <c r="C2929" s="786">
        <v>83524</v>
      </c>
      <c r="D2929" s="786" t="s">
        <v>5040</v>
      </c>
      <c r="E2929" s="786">
        <v>75</v>
      </c>
      <c r="F2929" s="786">
        <v>4010</v>
      </c>
      <c r="G2929" s="786" t="s">
        <v>5051</v>
      </c>
      <c r="H2929" s="786" t="s">
        <v>1573</v>
      </c>
      <c r="I2929" s="798">
        <v>170520001894234</v>
      </c>
      <c r="J2929" s="786">
        <v>65</v>
      </c>
      <c r="K2929" s="786">
        <v>12.73</v>
      </c>
      <c r="L2929" s="796">
        <v>827.45</v>
      </c>
      <c r="M2929" s="55" t="s">
        <v>2547</v>
      </c>
    </row>
    <row r="2930" spans="1:13" ht="15">
      <c r="A2930" s="783">
        <v>45872</v>
      </c>
      <c r="B2930" s="784" t="s">
        <v>5070</v>
      </c>
      <c r="C2930" s="784">
        <v>83524</v>
      </c>
      <c r="D2930" s="784" t="s">
        <v>5040</v>
      </c>
      <c r="E2930" s="784">
        <v>75</v>
      </c>
      <c r="F2930" s="784">
        <v>4010</v>
      </c>
      <c r="G2930" s="784" t="s">
        <v>5050</v>
      </c>
      <c r="H2930" s="784" t="s">
        <v>1573</v>
      </c>
      <c r="I2930" s="797">
        <v>170520001894241</v>
      </c>
      <c r="J2930" s="784">
        <v>65</v>
      </c>
      <c r="K2930" s="784">
        <v>12.73</v>
      </c>
      <c r="L2930" s="793">
        <v>827.45</v>
      </c>
      <c r="M2930" s="55" t="s">
        <v>2547</v>
      </c>
    </row>
    <row r="2931" spans="1:13" ht="15">
      <c r="A2931" s="785">
        <v>45872</v>
      </c>
      <c r="B2931" s="786" t="s">
        <v>5070</v>
      </c>
      <c r="C2931" s="786">
        <v>83524</v>
      </c>
      <c r="D2931" s="786" t="s">
        <v>5040</v>
      </c>
      <c r="E2931" s="786">
        <v>75</v>
      </c>
      <c r="F2931" s="786">
        <v>4010</v>
      </c>
      <c r="G2931" s="786" t="s">
        <v>5049</v>
      </c>
      <c r="H2931" s="786" t="s">
        <v>1573</v>
      </c>
      <c r="I2931" s="798">
        <v>170520001894265</v>
      </c>
      <c r="J2931" s="786">
        <v>33</v>
      </c>
      <c r="K2931" s="786">
        <v>12.73</v>
      </c>
      <c r="L2931" s="796">
        <v>420.09</v>
      </c>
      <c r="M2931" s="55" t="s">
        <v>2547</v>
      </c>
    </row>
    <row r="2932" spans="1:13" ht="15">
      <c r="A2932" s="783">
        <v>45872</v>
      </c>
      <c r="B2932" s="784" t="s">
        <v>5070</v>
      </c>
      <c r="C2932" s="784">
        <v>83524</v>
      </c>
      <c r="D2932" s="784" t="s">
        <v>5040</v>
      </c>
      <c r="E2932" s="784">
        <v>75</v>
      </c>
      <c r="F2932" s="784">
        <v>4010</v>
      </c>
      <c r="G2932" s="784" t="s">
        <v>4537</v>
      </c>
      <c r="H2932" s="784" t="s">
        <v>351</v>
      </c>
      <c r="I2932" s="797">
        <v>170520001894258</v>
      </c>
      <c r="J2932" s="784">
        <v>65</v>
      </c>
      <c r="K2932" s="784">
        <v>12.73</v>
      </c>
      <c r="L2932" s="793">
        <v>827.45</v>
      </c>
      <c r="M2932" s="55" t="s">
        <v>2547</v>
      </c>
    </row>
    <row r="2933" spans="1:13" ht="15">
      <c r="A2933" s="785">
        <v>45872</v>
      </c>
      <c r="B2933" s="786" t="s">
        <v>5070</v>
      </c>
      <c r="C2933" s="786">
        <v>83524</v>
      </c>
      <c r="D2933" s="786" t="s">
        <v>5040</v>
      </c>
      <c r="E2933" s="786">
        <v>80</v>
      </c>
      <c r="F2933" s="786">
        <v>4010</v>
      </c>
      <c r="G2933" s="786" t="s">
        <v>5048</v>
      </c>
      <c r="H2933" s="786" t="s">
        <v>1573</v>
      </c>
      <c r="I2933" s="798">
        <v>170520001894289</v>
      </c>
      <c r="J2933" s="786">
        <v>60</v>
      </c>
      <c r="K2933" s="786">
        <v>12.73</v>
      </c>
      <c r="L2933" s="796">
        <v>763.8</v>
      </c>
      <c r="M2933" s="55" t="s">
        <v>2547</v>
      </c>
    </row>
    <row r="2934" spans="1:13" ht="15">
      <c r="A2934" s="783">
        <v>45872</v>
      </c>
      <c r="B2934" s="784" t="s">
        <v>5070</v>
      </c>
      <c r="C2934" s="784">
        <v>83524</v>
      </c>
      <c r="D2934" s="784" t="s">
        <v>5040</v>
      </c>
      <c r="E2934" s="784">
        <v>80</v>
      </c>
      <c r="F2934" s="784">
        <v>4010</v>
      </c>
      <c r="G2934" s="784" t="s">
        <v>5047</v>
      </c>
      <c r="H2934" s="784" t="s">
        <v>1573</v>
      </c>
      <c r="I2934" s="797">
        <v>170520001894296</v>
      </c>
      <c r="J2934" s="784">
        <v>62</v>
      </c>
      <c r="K2934" s="784">
        <v>12.73</v>
      </c>
      <c r="L2934" s="793">
        <v>789.26</v>
      </c>
      <c r="M2934" s="55" t="s">
        <v>2547</v>
      </c>
    </row>
    <row r="2935" spans="1:13" ht="15">
      <c r="A2935" s="785">
        <v>45872</v>
      </c>
      <c r="B2935" s="786" t="s">
        <v>5070</v>
      </c>
      <c r="C2935" s="786">
        <v>83524</v>
      </c>
      <c r="D2935" s="786" t="s">
        <v>5040</v>
      </c>
      <c r="E2935" s="786">
        <v>80</v>
      </c>
      <c r="F2935" s="786">
        <v>4010</v>
      </c>
      <c r="G2935" s="786" t="s">
        <v>4537</v>
      </c>
      <c r="H2935" s="786" t="s">
        <v>351</v>
      </c>
      <c r="I2935" s="798">
        <v>170520001894272</v>
      </c>
      <c r="J2935" s="786">
        <v>60</v>
      </c>
      <c r="K2935" s="786">
        <v>12.73</v>
      </c>
      <c r="L2935" s="796">
        <v>763.8</v>
      </c>
      <c r="M2935" s="55" t="s">
        <v>2547</v>
      </c>
    </row>
    <row r="2936" spans="1:13" ht="15">
      <c r="A2936" s="783">
        <v>45872</v>
      </c>
      <c r="B2936" s="784" t="s">
        <v>5070</v>
      </c>
      <c r="C2936" s="784">
        <v>83524</v>
      </c>
      <c r="D2936" s="784" t="s">
        <v>5040</v>
      </c>
      <c r="E2936" s="784">
        <v>85</v>
      </c>
      <c r="F2936" s="784">
        <v>4010</v>
      </c>
      <c r="G2936" s="784" t="s">
        <v>5046</v>
      </c>
      <c r="H2936" s="784" t="s">
        <v>1573</v>
      </c>
      <c r="I2936" s="797">
        <v>170520001894302</v>
      </c>
      <c r="J2936" s="784">
        <v>60</v>
      </c>
      <c r="K2936" s="784">
        <v>12.73</v>
      </c>
      <c r="L2936" s="793">
        <v>763.8</v>
      </c>
      <c r="M2936" s="55" t="s">
        <v>2547</v>
      </c>
    </row>
    <row r="2937" spans="1:13" ht="15">
      <c r="A2937" s="785">
        <v>45872</v>
      </c>
      <c r="B2937" s="786" t="s">
        <v>5070</v>
      </c>
      <c r="C2937" s="786">
        <v>83524</v>
      </c>
      <c r="D2937" s="786" t="s">
        <v>5040</v>
      </c>
      <c r="E2937" s="786">
        <v>85</v>
      </c>
      <c r="F2937" s="786">
        <v>4010</v>
      </c>
      <c r="G2937" s="786" t="s">
        <v>5045</v>
      </c>
      <c r="H2937" s="786" t="s">
        <v>1573</v>
      </c>
      <c r="I2937" s="798">
        <v>170520001894326</v>
      </c>
      <c r="J2937" s="786">
        <v>17</v>
      </c>
      <c r="K2937" s="786">
        <v>12.73</v>
      </c>
      <c r="L2937" s="796">
        <v>216.41</v>
      </c>
      <c r="M2937" s="55" t="s">
        <v>2547</v>
      </c>
    </row>
    <row r="2938" spans="1:13" ht="15">
      <c r="A2938" s="783">
        <v>45872</v>
      </c>
      <c r="B2938" s="784" t="s">
        <v>5070</v>
      </c>
      <c r="C2938" s="784">
        <v>83524</v>
      </c>
      <c r="D2938" s="784" t="s">
        <v>5040</v>
      </c>
      <c r="E2938" s="784">
        <v>85</v>
      </c>
      <c r="F2938" s="784">
        <v>4010</v>
      </c>
      <c r="G2938" s="784" t="s">
        <v>4537</v>
      </c>
      <c r="H2938" s="784" t="s">
        <v>351</v>
      </c>
      <c r="I2938" s="797">
        <v>170520001894319</v>
      </c>
      <c r="J2938" s="784">
        <v>60</v>
      </c>
      <c r="K2938" s="784">
        <v>12.73</v>
      </c>
      <c r="L2938" s="793">
        <v>763.8</v>
      </c>
      <c r="M2938" s="55" t="s">
        <v>2547</v>
      </c>
    </row>
    <row r="2939" spans="1:13" ht="15">
      <c r="A2939" s="785">
        <v>45872</v>
      </c>
      <c r="B2939" s="786" t="s">
        <v>5070</v>
      </c>
      <c r="C2939" s="786">
        <v>83524</v>
      </c>
      <c r="D2939" s="786" t="s">
        <v>5040</v>
      </c>
      <c r="E2939" s="786">
        <v>90</v>
      </c>
      <c r="F2939" s="786">
        <v>4010</v>
      </c>
      <c r="G2939" s="786" t="s">
        <v>5044</v>
      </c>
      <c r="H2939" s="786" t="s">
        <v>1573</v>
      </c>
      <c r="I2939" s="798">
        <v>170520001894333</v>
      </c>
      <c r="J2939" s="786">
        <v>56</v>
      </c>
      <c r="K2939" s="786">
        <v>12.9</v>
      </c>
      <c r="L2939" s="796">
        <v>722.4</v>
      </c>
      <c r="M2939" s="55" t="s">
        <v>2547</v>
      </c>
    </row>
    <row r="2940" spans="1:13" ht="15">
      <c r="A2940" s="783">
        <v>45872</v>
      </c>
      <c r="B2940" s="784" t="s">
        <v>5070</v>
      </c>
      <c r="C2940" s="784">
        <v>83524</v>
      </c>
      <c r="D2940" s="784" t="s">
        <v>5040</v>
      </c>
      <c r="E2940" s="784">
        <v>90</v>
      </c>
      <c r="F2940" s="784">
        <v>4010</v>
      </c>
      <c r="G2940" s="784" t="s">
        <v>4537</v>
      </c>
      <c r="H2940" s="784" t="s">
        <v>351</v>
      </c>
      <c r="I2940" s="797">
        <v>170520001894340</v>
      </c>
      <c r="J2940" s="784">
        <v>56</v>
      </c>
      <c r="K2940" s="784">
        <v>12.9</v>
      </c>
      <c r="L2940" s="793">
        <v>722.4</v>
      </c>
      <c r="M2940" s="55" t="s">
        <v>2547</v>
      </c>
    </row>
    <row r="2941" spans="1:13" ht="15">
      <c r="A2941" s="783">
        <v>45872</v>
      </c>
      <c r="B2941" s="784" t="s">
        <v>5071</v>
      </c>
      <c r="C2941" s="784">
        <v>83524</v>
      </c>
      <c r="D2941" s="784" t="s">
        <v>4542</v>
      </c>
      <c r="E2941" s="784">
        <v>50</v>
      </c>
      <c r="F2941" s="784">
        <v>4010</v>
      </c>
      <c r="G2941" s="784" t="s">
        <v>5069</v>
      </c>
      <c r="H2941" s="784" t="s">
        <v>1573</v>
      </c>
      <c r="I2941" s="797">
        <v>170520001894692</v>
      </c>
      <c r="J2941" s="784">
        <v>75</v>
      </c>
      <c r="K2941" s="784">
        <v>12.73</v>
      </c>
      <c r="L2941" s="793">
        <v>954.75</v>
      </c>
      <c r="M2941" s="55" t="s">
        <v>2547</v>
      </c>
    </row>
    <row r="2942" spans="1:13" ht="15">
      <c r="A2942" s="785">
        <v>45872</v>
      </c>
      <c r="B2942" s="786" t="s">
        <v>5071</v>
      </c>
      <c r="C2942" s="786">
        <v>83524</v>
      </c>
      <c r="D2942" s="786" t="s">
        <v>4542</v>
      </c>
      <c r="E2942" s="786">
        <v>50</v>
      </c>
      <c r="F2942" s="786">
        <v>4010</v>
      </c>
      <c r="G2942" s="786" t="s">
        <v>4537</v>
      </c>
      <c r="H2942" s="786" t="s">
        <v>351</v>
      </c>
      <c r="I2942" s="798">
        <v>170520001894708</v>
      </c>
      <c r="J2942" s="786">
        <v>48</v>
      </c>
      <c r="K2942" s="786">
        <v>12.73</v>
      </c>
      <c r="L2942" s="796">
        <v>611.04</v>
      </c>
      <c r="M2942" s="55" t="s">
        <v>2547</v>
      </c>
    </row>
    <row r="2943" spans="1:13" ht="15">
      <c r="A2943" s="783">
        <v>45872</v>
      </c>
      <c r="B2943" s="784" t="s">
        <v>5071</v>
      </c>
      <c r="C2943" s="784">
        <v>83524</v>
      </c>
      <c r="D2943" s="784" t="s">
        <v>4542</v>
      </c>
      <c r="E2943" s="784">
        <v>60</v>
      </c>
      <c r="F2943" s="784">
        <v>4010</v>
      </c>
      <c r="G2943" s="784" t="s">
        <v>5068</v>
      </c>
      <c r="H2943" s="784" t="s">
        <v>1573</v>
      </c>
      <c r="I2943" s="797">
        <v>170520001894722</v>
      </c>
      <c r="J2943" s="784">
        <v>79</v>
      </c>
      <c r="K2943" s="784">
        <v>12.73</v>
      </c>
      <c r="L2943" s="794">
        <v>1005.67</v>
      </c>
      <c r="M2943" s="55" t="s">
        <v>2547</v>
      </c>
    </row>
    <row r="2944" spans="1:13" ht="15">
      <c r="A2944" s="785">
        <v>45872</v>
      </c>
      <c r="B2944" s="786" t="s">
        <v>5071</v>
      </c>
      <c r="C2944" s="786">
        <v>83524</v>
      </c>
      <c r="D2944" s="786" t="s">
        <v>4542</v>
      </c>
      <c r="E2944" s="786">
        <v>60</v>
      </c>
      <c r="F2944" s="786">
        <v>4010</v>
      </c>
      <c r="G2944" s="786" t="s">
        <v>4537</v>
      </c>
      <c r="H2944" s="786" t="s">
        <v>1573</v>
      </c>
      <c r="I2944" s="798">
        <v>170520001894739</v>
      </c>
      <c r="J2944" s="786">
        <v>69</v>
      </c>
      <c r="K2944" s="786">
        <v>12.73</v>
      </c>
      <c r="L2944" s="796">
        <v>878.37</v>
      </c>
      <c r="M2944" s="55" t="s">
        <v>2547</v>
      </c>
    </row>
    <row r="2945" spans="1:13" ht="15">
      <c r="A2945" s="783">
        <v>45872</v>
      </c>
      <c r="B2945" s="784" t="s">
        <v>5071</v>
      </c>
      <c r="C2945" s="784">
        <v>83524</v>
      </c>
      <c r="D2945" s="784" t="s">
        <v>4542</v>
      </c>
      <c r="E2945" s="784">
        <v>70</v>
      </c>
      <c r="F2945" s="784">
        <v>4010</v>
      </c>
      <c r="G2945" s="784" t="s">
        <v>5067</v>
      </c>
      <c r="H2945" s="784" t="s">
        <v>1573</v>
      </c>
      <c r="I2945" s="797">
        <v>170520001894777</v>
      </c>
      <c r="J2945" s="784">
        <v>67</v>
      </c>
      <c r="K2945" s="784">
        <v>12.73</v>
      </c>
      <c r="L2945" s="793">
        <v>852.91</v>
      </c>
      <c r="M2945" s="55" t="s">
        <v>2547</v>
      </c>
    </row>
    <row r="2946" spans="1:13" ht="15">
      <c r="A2946" s="785">
        <v>45872</v>
      </c>
      <c r="B2946" s="786" t="s">
        <v>5071</v>
      </c>
      <c r="C2946" s="786">
        <v>83524</v>
      </c>
      <c r="D2946" s="786" t="s">
        <v>4542</v>
      </c>
      <c r="E2946" s="786">
        <v>70</v>
      </c>
      <c r="F2946" s="786">
        <v>4010</v>
      </c>
      <c r="G2946" s="786" t="s">
        <v>4537</v>
      </c>
      <c r="H2946" s="786" t="s">
        <v>351</v>
      </c>
      <c r="I2946" s="798">
        <v>170520001894753</v>
      </c>
      <c r="J2946" s="786">
        <v>75</v>
      </c>
      <c r="K2946" s="786">
        <v>12.73</v>
      </c>
      <c r="L2946" s="796">
        <v>954.75</v>
      </c>
      <c r="M2946" s="55" t="s">
        <v>2547</v>
      </c>
    </row>
    <row r="2947" spans="1:13" ht="15">
      <c r="A2947" s="783">
        <v>45872</v>
      </c>
      <c r="B2947" s="784" t="s">
        <v>5071</v>
      </c>
      <c r="C2947" s="784">
        <v>83524</v>
      </c>
      <c r="D2947" s="784" t="s">
        <v>4542</v>
      </c>
      <c r="E2947" s="784">
        <v>75</v>
      </c>
      <c r="F2947" s="784">
        <v>4010</v>
      </c>
      <c r="G2947" s="784" t="s">
        <v>5066</v>
      </c>
      <c r="H2947" s="784" t="s">
        <v>1573</v>
      </c>
      <c r="I2947" s="797">
        <v>170520001894784</v>
      </c>
      <c r="J2947" s="784">
        <v>72</v>
      </c>
      <c r="K2947" s="784">
        <v>12.73</v>
      </c>
      <c r="L2947" s="793">
        <v>916.56</v>
      </c>
      <c r="M2947" s="55" t="s">
        <v>2547</v>
      </c>
    </row>
    <row r="2948" spans="1:13" ht="15">
      <c r="A2948" s="785">
        <v>45872</v>
      </c>
      <c r="B2948" s="786" t="s">
        <v>5071</v>
      </c>
      <c r="C2948" s="786">
        <v>83524</v>
      </c>
      <c r="D2948" s="786" t="s">
        <v>4542</v>
      </c>
      <c r="E2948" s="786">
        <v>75</v>
      </c>
      <c r="F2948" s="786">
        <v>4010</v>
      </c>
      <c r="G2948" s="786" t="s">
        <v>4537</v>
      </c>
      <c r="H2948" s="786" t="s">
        <v>351</v>
      </c>
      <c r="I2948" s="798">
        <v>170520001894807</v>
      </c>
      <c r="J2948" s="786">
        <v>77</v>
      </c>
      <c r="K2948" s="786">
        <v>12.73</v>
      </c>
      <c r="L2948" s="796">
        <v>980.21</v>
      </c>
      <c r="M2948" s="55" t="s">
        <v>2547</v>
      </c>
    </row>
    <row r="2949" spans="1:13" ht="15">
      <c r="A2949" s="783">
        <v>45872</v>
      </c>
      <c r="B2949" s="784" t="s">
        <v>5071</v>
      </c>
      <c r="C2949" s="784">
        <v>83524</v>
      </c>
      <c r="D2949" s="784" t="s">
        <v>4542</v>
      </c>
      <c r="E2949" s="784">
        <v>75</v>
      </c>
      <c r="F2949" s="784">
        <v>4010</v>
      </c>
      <c r="G2949" s="784" t="s">
        <v>5065</v>
      </c>
      <c r="H2949" s="784" t="s">
        <v>1573</v>
      </c>
      <c r="I2949" s="797">
        <v>170520001894791</v>
      </c>
      <c r="J2949" s="784">
        <v>72</v>
      </c>
      <c r="K2949" s="784">
        <v>12.73</v>
      </c>
      <c r="L2949" s="793">
        <v>916.56</v>
      </c>
      <c r="M2949" s="55" t="s">
        <v>2547</v>
      </c>
    </row>
    <row r="2950" spans="1:13" ht="15">
      <c r="A2950" s="785">
        <v>45872</v>
      </c>
      <c r="B2950" s="786" t="s">
        <v>5071</v>
      </c>
      <c r="C2950" s="786">
        <v>83524</v>
      </c>
      <c r="D2950" s="786" t="s">
        <v>4542</v>
      </c>
      <c r="E2950" s="786">
        <v>80</v>
      </c>
      <c r="F2950" s="786">
        <v>4010</v>
      </c>
      <c r="G2950" s="786" t="s">
        <v>5064</v>
      </c>
      <c r="H2950" s="786" t="s">
        <v>1573</v>
      </c>
      <c r="I2950" s="798">
        <v>170520001894838</v>
      </c>
      <c r="J2950" s="786">
        <v>65</v>
      </c>
      <c r="K2950" s="786">
        <v>12.73</v>
      </c>
      <c r="L2950" s="796">
        <v>827.45</v>
      </c>
      <c r="M2950" s="55" t="s">
        <v>2547</v>
      </c>
    </row>
    <row r="2951" spans="1:13" ht="15">
      <c r="A2951" s="783">
        <v>45872</v>
      </c>
      <c r="B2951" s="784" t="s">
        <v>5071</v>
      </c>
      <c r="C2951" s="784">
        <v>83524</v>
      </c>
      <c r="D2951" s="784" t="s">
        <v>4542</v>
      </c>
      <c r="E2951" s="784">
        <v>80</v>
      </c>
      <c r="F2951" s="784">
        <v>4010</v>
      </c>
      <c r="G2951" s="784" t="s">
        <v>5063</v>
      </c>
      <c r="H2951" s="784" t="s">
        <v>1573</v>
      </c>
      <c r="I2951" s="797">
        <v>170520001894821</v>
      </c>
      <c r="J2951" s="784">
        <v>60</v>
      </c>
      <c r="K2951" s="784">
        <v>12.73</v>
      </c>
      <c r="L2951" s="793">
        <v>763.8</v>
      </c>
      <c r="M2951" s="55" t="s">
        <v>2547</v>
      </c>
    </row>
    <row r="2952" spans="1:13" ht="15">
      <c r="A2952" s="785">
        <v>45872</v>
      </c>
      <c r="B2952" s="786" t="s">
        <v>5071</v>
      </c>
      <c r="C2952" s="786">
        <v>83524</v>
      </c>
      <c r="D2952" s="786" t="s">
        <v>4542</v>
      </c>
      <c r="E2952" s="786">
        <v>80</v>
      </c>
      <c r="F2952" s="786">
        <v>4010</v>
      </c>
      <c r="G2952" s="786" t="s">
        <v>4537</v>
      </c>
      <c r="H2952" s="786" t="s">
        <v>351</v>
      </c>
      <c r="I2952" s="798">
        <v>170520001894814</v>
      </c>
      <c r="J2952" s="786">
        <v>60</v>
      </c>
      <c r="K2952" s="786">
        <v>12.73</v>
      </c>
      <c r="L2952" s="796">
        <v>763.8</v>
      </c>
      <c r="M2952" s="55" t="s">
        <v>2547</v>
      </c>
    </row>
    <row r="2953" spans="1:13" ht="15">
      <c r="A2953" s="783">
        <v>45872</v>
      </c>
      <c r="B2953" s="784" t="s">
        <v>5071</v>
      </c>
      <c r="C2953" s="784">
        <v>83524</v>
      </c>
      <c r="D2953" s="784" t="s">
        <v>4542</v>
      </c>
      <c r="E2953" s="784">
        <v>85</v>
      </c>
      <c r="F2953" s="784">
        <v>4010</v>
      </c>
      <c r="G2953" s="784" t="s">
        <v>5062</v>
      </c>
      <c r="H2953" s="784" t="s">
        <v>1573</v>
      </c>
      <c r="I2953" s="797">
        <v>170520001894845</v>
      </c>
      <c r="J2953" s="784">
        <v>54</v>
      </c>
      <c r="K2953" s="784">
        <v>12.73</v>
      </c>
      <c r="L2953" s="793">
        <v>687.42</v>
      </c>
      <c r="M2953" s="55" t="s">
        <v>2547</v>
      </c>
    </row>
    <row r="2954" spans="1:13" ht="15">
      <c r="A2954" s="785">
        <v>45872</v>
      </c>
      <c r="B2954" s="786" t="s">
        <v>5071</v>
      </c>
      <c r="C2954" s="786">
        <v>83524</v>
      </c>
      <c r="D2954" s="786" t="s">
        <v>4542</v>
      </c>
      <c r="E2954" s="786">
        <v>85</v>
      </c>
      <c r="F2954" s="786">
        <v>4010</v>
      </c>
      <c r="G2954" s="786" t="s">
        <v>5061</v>
      </c>
      <c r="H2954" s="786" t="s">
        <v>1573</v>
      </c>
      <c r="I2954" s="798">
        <v>170520001894852</v>
      </c>
      <c r="J2954" s="786">
        <v>54</v>
      </c>
      <c r="K2954" s="786">
        <v>12.73</v>
      </c>
      <c r="L2954" s="796">
        <v>687.42</v>
      </c>
      <c r="M2954" s="55" t="s">
        <v>2547</v>
      </c>
    </row>
    <row r="2955" spans="1:13" ht="15">
      <c r="A2955" s="783">
        <v>45872</v>
      </c>
      <c r="B2955" s="784" t="s">
        <v>5071</v>
      </c>
      <c r="C2955" s="784">
        <v>83524</v>
      </c>
      <c r="D2955" s="784" t="s">
        <v>4542</v>
      </c>
      <c r="E2955" s="784">
        <v>85</v>
      </c>
      <c r="F2955" s="784">
        <v>4010</v>
      </c>
      <c r="G2955" s="784" t="s">
        <v>4537</v>
      </c>
      <c r="H2955" s="784" t="s">
        <v>351</v>
      </c>
      <c r="I2955" s="797">
        <v>170520001894869</v>
      </c>
      <c r="J2955" s="784">
        <v>28</v>
      </c>
      <c r="K2955" s="784">
        <v>12.73</v>
      </c>
      <c r="L2955" s="793">
        <v>356.44</v>
      </c>
      <c r="M2955" s="55" t="s">
        <v>2547</v>
      </c>
    </row>
    <row r="2956" spans="1:13" ht="15">
      <c r="A2956" s="785">
        <v>45872</v>
      </c>
      <c r="B2956" s="786" t="s">
        <v>5071</v>
      </c>
      <c r="C2956" s="786">
        <v>83524</v>
      </c>
      <c r="D2956" s="786" t="s">
        <v>4542</v>
      </c>
      <c r="E2956" s="786">
        <v>90</v>
      </c>
      <c r="F2956" s="786">
        <v>4010</v>
      </c>
      <c r="G2956" s="786" t="s">
        <v>5060</v>
      </c>
      <c r="H2956" s="786" t="s">
        <v>1573</v>
      </c>
      <c r="I2956" s="798">
        <v>170520001894876</v>
      </c>
      <c r="J2956" s="786">
        <v>50</v>
      </c>
      <c r="K2956" s="786">
        <v>12.9</v>
      </c>
      <c r="L2956" s="796">
        <v>645</v>
      </c>
      <c r="M2956" s="55" t="s">
        <v>2547</v>
      </c>
    </row>
    <row r="2957" spans="1:13" ht="15">
      <c r="A2957" s="783">
        <v>45872</v>
      </c>
      <c r="B2957" s="784" t="s">
        <v>5071</v>
      </c>
      <c r="C2957" s="784">
        <v>83524</v>
      </c>
      <c r="D2957" s="784" t="s">
        <v>4542</v>
      </c>
      <c r="E2957" s="784">
        <v>90</v>
      </c>
      <c r="F2957" s="784">
        <v>4010</v>
      </c>
      <c r="G2957" s="784" t="s">
        <v>5059</v>
      </c>
      <c r="H2957" s="784" t="s">
        <v>1573</v>
      </c>
      <c r="I2957" s="797">
        <v>170520001894890</v>
      </c>
      <c r="J2957" s="784">
        <v>50</v>
      </c>
      <c r="K2957" s="784">
        <v>12.9</v>
      </c>
      <c r="L2957" s="793">
        <v>645</v>
      </c>
      <c r="M2957" s="55" t="s">
        <v>2547</v>
      </c>
    </row>
    <row r="2958" spans="1:13" ht="15">
      <c r="A2958" s="785">
        <v>45872</v>
      </c>
      <c r="B2958" s="786" t="s">
        <v>5071</v>
      </c>
      <c r="C2958" s="786">
        <v>83524</v>
      </c>
      <c r="D2958" s="786" t="s">
        <v>4542</v>
      </c>
      <c r="E2958" s="786">
        <v>90</v>
      </c>
      <c r="F2958" s="786">
        <v>4010</v>
      </c>
      <c r="G2958" s="786" t="s">
        <v>4537</v>
      </c>
      <c r="H2958" s="786" t="s">
        <v>351</v>
      </c>
      <c r="I2958" s="798">
        <v>170520001894883</v>
      </c>
      <c r="J2958" s="786">
        <v>50</v>
      </c>
      <c r="K2958" s="786">
        <v>12.9</v>
      </c>
      <c r="L2958" s="796">
        <v>645</v>
      </c>
      <c r="M2958" s="55" t="s">
        <v>2547</v>
      </c>
    </row>
    <row r="2959" spans="1:13" ht="15">
      <c r="A2959" s="783">
        <v>45872</v>
      </c>
      <c r="B2959" s="784" t="s">
        <v>5072</v>
      </c>
      <c r="C2959" s="784">
        <v>83524</v>
      </c>
      <c r="D2959" s="784" t="s">
        <v>4542</v>
      </c>
      <c r="E2959" s="784">
        <v>60</v>
      </c>
      <c r="F2959" s="784">
        <v>4010</v>
      </c>
      <c r="G2959" s="784" t="s">
        <v>2501</v>
      </c>
      <c r="H2959" s="784" t="s">
        <v>1573</v>
      </c>
      <c r="I2959" s="797">
        <v>170520001894715</v>
      </c>
      <c r="J2959" s="784">
        <v>79</v>
      </c>
      <c r="K2959" s="784">
        <v>12.73</v>
      </c>
      <c r="L2959" s="794">
        <v>1005.67</v>
      </c>
      <c r="M2959" s="55" t="s">
        <v>2547</v>
      </c>
    </row>
    <row r="2960" spans="1:13" ht="15">
      <c r="A2960" s="785">
        <v>45872</v>
      </c>
      <c r="B2960" s="786" t="s">
        <v>5072</v>
      </c>
      <c r="C2960" s="786">
        <v>83524</v>
      </c>
      <c r="D2960" s="786" t="s">
        <v>4542</v>
      </c>
      <c r="E2960" s="786">
        <v>70</v>
      </c>
      <c r="F2960" s="786">
        <v>4010</v>
      </c>
      <c r="G2960" s="786" t="s">
        <v>2501</v>
      </c>
      <c r="H2960" s="786" t="s">
        <v>1573</v>
      </c>
      <c r="I2960" s="798">
        <v>170520001894760</v>
      </c>
      <c r="J2960" s="786">
        <v>75</v>
      </c>
      <c r="K2960" s="786">
        <v>12.73</v>
      </c>
      <c r="L2960" s="796">
        <v>954.75</v>
      </c>
      <c r="M2960" s="55" t="s">
        <v>2547</v>
      </c>
    </row>
    <row r="2961" spans="1:13" ht="15">
      <c r="A2961" s="783">
        <v>45872</v>
      </c>
      <c r="B2961" s="784" t="s">
        <v>5072</v>
      </c>
      <c r="C2961" s="784">
        <v>83524</v>
      </c>
      <c r="D2961" s="784" t="s">
        <v>5040</v>
      </c>
      <c r="E2961" s="784">
        <v>90</v>
      </c>
      <c r="F2961" s="784">
        <v>4010</v>
      </c>
      <c r="G2961" s="784" t="s">
        <v>2501</v>
      </c>
      <c r="H2961" s="784" t="s">
        <v>1573</v>
      </c>
      <c r="I2961" s="797">
        <v>170520001894357</v>
      </c>
      <c r="J2961" s="784">
        <v>39</v>
      </c>
      <c r="K2961" s="784">
        <v>12.9</v>
      </c>
      <c r="L2961" s="793">
        <v>503.1</v>
      </c>
      <c r="M2961" s="55" t="s">
        <v>2547</v>
      </c>
    </row>
    <row r="2962" spans="1:13" ht="15">
      <c r="A2962" s="785">
        <v>45872</v>
      </c>
      <c r="B2962" s="786" t="s">
        <v>5072</v>
      </c>
      <c r="C2962" s="786">
        <v>83524</v>
      </c>
      <c r="D2962" s="786" t="s">
        <v>4542</v>
      </c>
      <c r="E2962" s="786">
        <v>90</v>
      </c>
      <c r="F2962" s="786">
        <v>4010</v>
      </c>
      <c r="G2962" s="786" t="s">
        <v>2617</v>
      </c>
      <c r="H2962" s="786" t="s">
        <v>1573</v>
      </c>
      <c r="I2962" s="798"/>
      <c r="J2962" s="786">
        <v>-39</v>
      </c>
      <c r="K2962" s="786">
        <v>12.9</v>
      </c>
      <c r="L2962" s="796">
        <v>-503.1</v>
      </c>
      <c r="M2962" s="55" t="s">
        <v>2547</v>
      </c>
    </row>
    <row r="2963" spans="1:13" ht="15">
      <c r="A2963" s="783">
        <v>45872</v>
      </c>
      <c r="B2963" s="784" t="s">
        <v>5072</v>
      </c>
      <c r="C2963" s="784">
        <v>83524</v>
      </c>
      <c r="D2963" s="784" t="s">
        <v>5040</v>
      </c>
      <c r="E2963" s="784">
        <v>70</v>
      </c>
      <c r="F2963" s="784">
        <v>4010</v>
      </c>
      <c r="G2963" s="784" t="s">
        <v>2617</v>
      </c>
      <c r="H2963" s="784" t="s">
        <v>1573</v>
      </c>
      <c r="I2963" s="797"/>
      <c r="J2963" s="784">
        <v>-75</v>
      </c>
      <c r="K2963" s="784">
        <v>12.73</v>
      </c>
      <c r="L2963" s="793">
        <v>-954.75</v>
      </c>
      <c r="M2963" s="55" t="s">
        <v>2547</v>
      </c>
    </row>
    <row r="2964" spans="1:13" ht="15">
      <c r="A2964" s="785">
        <v>45872</v>
      </c>
      <c r="B2964" s="786" t="s">
        <v>5072</v>
      </c>
      <c r="C2964" s="786">
        <v>83524</v>
      </c>
      <c r="D2964" s="786" t="s">
        <v>5040</v>
      </c>
      <c r="E2964" s="786">
        <v>60</v>
      </c>
      <c r="F2964" s="786">
        <v>4010</v>
      </c>
      <c r="G2964" s="786" t="s">
        <v>2617</v>
      </c>
      <c r="H2964" s="786" t="s">
        <v>1573</v>
      </c>
      <c r="I2964" s="798"/>
      <c r="J2964" s="786">
        <v>-79</v>
      </c>
      <c r="K2964" s="786">
        <v>12.73</v>
      </c>
      <c r="L2964" s="795">
        <v>-1005.67</v>
      </c>
      <c r="M2964" s="55" t="s">
        <v>2547</v>
      </c>
    </row>
    <row r="2965" spans="1:13" ht="15">
      <c r="A2965" s="783">
        <v>45873</v>
      </c>
      <c r="B2965" s="784" t="s">
        <v>5073</v>
      </c>
      <c r="C2965" s="784">
        <v>67862</v>
      </c>
      <c r="D2965" s="784" t="s">
        <v>3766</v>
      </c>
      <c r="E2965" s="784">
        <v>90</v>
      </c>
      <c r="F2965" s="784">
        <v>4010</v>
      </c>
      <c r="G2965" s="784" t="s">
        <v>2617</v>
      </c>
      <c r="H2965" s="784" t="s">
        <v>1573</v>
      </c>
      <c r="I2965" s="797"/>
      <c r="J2965" s="784">
        <v>3</v>
      </c>
      <c r="K2965" s="784">
        <v>5.47</v>
      </c>
      <c r="L2965" s="793">
        <v>16.41</v>
      </c>
      <c r="M2965" s="55" t="s">
        <v>2455</v>
      </c>
    </row>
    <row r="2966" spans="1:13" ht="15">
      <c r="A2966" s="785">
        <v>45873</v>
      </c>
      <c r="B2966" s="786" t="s">
        <v>5073</v>
      </c>
      <c r="C2966" s="786">
        <v>67563</v>
      </c>
      <c r="D2966" s="786" t="s">
        <v>3078</v>
      </c>
      <c r="E2966" s="786">
        <v>140</v>
      </c>
      <c r="F2966" s="786">
        <v>4010</v>
      </c>
      <c r="G2966" s="786" t="s">
        <v>2617</v>
      </c>
      <c r="H2966" s="786" t="s">
        <v>1573</v>
      </c>
      <c r="I2966" s="798"/>
      <c r="J2966" s="786">
        <v>1</v>
      </c>
      <c r="K2966" s="786">
        <v>8.69</v>
      </c>
      <c r="L2966" s="796">
        <v>8.69</v>
      </c>
      <c r="M2966" s="55" t="s">
        <v>2455</v>
      </c>
    </row>
    <row r="2967" spans="1:13" ht="15">
      <c r="A2967" s="783">
        <v>45873</v>
      </c>
      <c r="B2967" s="784" t="s">
        <v>5073</v>
      </c>
      <c r="C2967" s="784">
        <v>83024</v>
      </c>
      <c r="D2967" s="784" t="s">
        <v>4094</v>
      </c>
      <c r="E2967" s="784">
        <v>110</v>
      </c>
      <c r="F2967" s="784">
        <v>4010</v>
      </c>
      <c r="G2967" s="784" t="s">
        <v>2617</v>
      </c>
      <c r="H2967" s="784" t="s">
        <v>1573</v>
      </c>
      <c r="I2967" s="797"/>
      <c r="J2967" s="784">
        <v>1</v>
      </c>
      <c r="K2967" s="784">
        <v>4.7300000000000004</v>
      </c>
      <c r="L2967" s="793">
        <v>4.7300000000000004</v>
      </c>
      <c r="M2967" s="55" t="s">
        <v>2455</v>
      </c>
    </row>
    <row r="2968" spans="1:13" ht="15">
      <c r="A2968" s="785">
        <v>45873</v>
      </c>
      <c r="B2968" s="786" t="s">
        <v>5073</v>
      </c>
      <c r="C2968" s="786">
        <v>82857</v>
      </c>
      <c r="D2968" s="786" t="s">
        <v>3985</v>
      </c>
      <c r="E2968" s="786">
        <v>120</v>
      </c>
      <c r="F2968" s="786">
        <v>4010</v>
      </c>
      <c r="G2968" s="786" t="s">
        <v>2617</v>
      </c>
      <c r="H2968" s="786" t="s">
        <v>1573</v>
      </c>
      <c r="I2968" s="798"/>
      <c r="J2968" s="786">
        <v>1</v>
      </c>
      <c r="K2968" s="786">
        <v>13.76</v>
      </c>
      <c r="L2968" s="796">
        <v>13.76</v>
      </c>
      <c r="M2968" s="55" t="s">
        <v>2455</v>
      </c>
    </row>
    <row r="2969" spans="1:13" ht="15">
      <c r="A2969" s="783">
        <v>45873</v>
      </c>
      <c r="B2969" s="784" t="s">
        <v>5073</v>
      </c>
      <c r="C2969" s="784">
        <v>50763</v>
      </c>
      <c r="D2969" s="784" t="s">
        <v>3486</v>
      </c>
      <c r="E2969" s="784" t="s">
        <v>2061</v>
      </c>
      <c r="F2969" s="784">
        <v>4010</v>
      </c>
      <c r="G2969" s="784" t="s">
        <v>2617</v>
      </c>
      <c r="H2969" s="784" t="s">
        <v>1573</v>
      </c>
      <c r="I2969" s="797"/>
      <c r="J2969" s="784">
        <v>1</v>
      </c>
      <c r="K2969" s="784">
        <v>3.96</v>
      </c>
      <c r="L2969" s="793">
        <v>3.96</v>
      </c>
      <c r="M2969" s="55" t="s">
        <v>2455</v>
      </c>
    </row>
    <row r="2970" spans="1:13" ht="15">
      <c r="A2970" s="785">
        <v>45873</v>
      </c>
      <c r="B2970" s="786" t="s">
        <v>5073</v>
      </c>
      <c r="C2970" s="786">
        <v>80441</v>
      </c>
      <c r="D2970" s="786" t="s">
        <v>2523</v>
      </c>
      <c r="E2970" s="786">
        <v>140</v>
      </c>
      <c r="F2970" s="786">
        <v>4010</v>
      </c>
      <c r="G2970" s="786" t="s">
        <v>2617</v>
      </c>
      <c r="H2970" s="786" t="s">
        <v>1573</v>
      </c>
      <c r="I2970" s="798"/>
      <c r="J2970" s="786">
        <v>1</v>
      </c>
      <c r="K2970" s="786">
        <v>7.96</v>
      </c>
      <c r="L2970" s="796">
        <v>7.96</v>
      </c>
      <c r="M2970" s="55" t="s">
        <v>2455</v>
      </c>
    </row>
    <row r="2971" spans="1:13" ht="15">
      <c r="A2971" s="783">
        <v>45873</v>
      </c>
      <c r="B2971" s="784" t="s">
        <v>5073</v>
      </c>
      <c r="C2971" s="784">
        <v>81339</v>
      </c>
      <c r="D2971" s="784" t="s">
        <v>3491</v>
      </c>
      <c r="E2971" s="784">
        <v>160</v>
      </c>
      <c r="F2971" s="784">
        <v>4010</v>
      </c>
      <c r="G2971" s="784" t="s">
        <v>2617</v>
      </c>
      <c r="H2971" s="784" t="s">
        <v>1573</v>
      </c>
      <c r="I2971" s="797"/>
      <c r="J2971" s="784">
        <v>1</v>
      </c>
      <c r="K2971" s="784">
        <v>6.49</v>
      </c>
      <c r="L2971" s="793">
        <v>6.49</v>
      </c>
      <c r="M2971" s="55" t="s">
        <v>2455</v>
      </c>
    </row>
    <row r="2972" spans="1:13" ht="15">
      <c r="A2972" s="785">
        <v>45873</v>
      </c>
      <c r="B2972" s="786" t="s">
        <v>5073</v>
      </c>
      <c r="C2972" s="786">
        <v>83310</v>
      </c>
      <c r="D2972" s="786" t="s">
        <v>4476</v>
      </c>
      <c r="E2972" s="786">
        <v>110</v>
      </c>
      <c r="F2972" s="786">
        <v>4010</v>
      </c>
      <c r="G2972" s="786" t="s">
        <v>2617</v>
      </c>
      <c r="H2972" s="786" t="s">
        <v>1573</v>
      </c>
      <c r="I2972" s="798"/>
      <c r="J2972" s="786">
        <v>1</v>
      </c>
      <c r="K2972" s="786">
        <v>4.8899999999999997</v>
      </c>
      <c r="L2972" s="796">
        <v>4.8899999999999997</v>
      </c>
      <c r="M2972" s="55" t="s">
        <v>2455</v>
      </c>
    </row>
    <row r="2973" spans="1:13" ht="15">
      <c r="A2973" s="783">
        <v>45873</v>
      </c>
      <c r="B2973" s="784" t="s">
        <v>5073</v>
      </c>
      <c r="C2973" s="784">
        <v>81854</v>
      </c>
      <c r="D2973" s="784" t="s">
        <v>5001</v>
      </c>
      <c r="E2973" s="784">
        <v>130</v>
      </c>
      <c r="F2973" s="784">
        <v>4010</v>
      </c>
      <c r="G2973" s="784" t="s">
        <v>2617</v>
      </c>
      <c r="H2973" s="784" t="s">
        <v>1573</v>
      </c>
      <c r="I2973" s="797"/>
      <c r="J2973" s="784">
        <v>1</v>
      </c>
      <c r="K2973" s="784">
        <v>11.35</v>
      </c>
      <c r="L2973" s="793">
        <v>11.35</v>
      </c>
      <c r="M2973" s="55" t="s">
        <v>2455</v>
      </c>
    </row>
    <row r="2974" spans="1:13" ht="15">
      <c r="A2974" s="785">
        <v>45873</v>
      </c>
      <c r="B2974" s="786" t="s">
        <v>5073</v>
      </c>
      <c r="C2974" s="786">
        <v>82917</v>
      </c>
      <c r="D2974" s="786" t="s">
        <v>3221</v>
      </c>
      <c r="E2974" s="786">
        <v>120</v>
      </c>
      <c r="F2974" s="786">
        <v>4010</v>
      </c>
      <c r="G2974" s="786" t="s">
        <v>2617</v>
      </c>
      <c r="H2974" s="786" t="s">
        <v>1573</v>
      </c>
      <c r="I2974" s="798"/>
      <c r="J2974" s="786">
        <v>1</v>
      </c>
      <c r="K2974" s="786">
        <v>8.33</v>
      </c>
      <c r="L2974" s="796">
        <v>8.33</v>
      </c>
      <c r="M2974" s="55" t="s">
        <v>2455</v>
      </c>
    </row>
    <row r="2975" spans="1:13" ht="15">
      <c r="A2975" s="783">
        <v>45873</v>
      </c>
      <c r="B2975" s="784" t="s">
        <v>5073</v>
      </c>
      <c r="C2975" s="784">
        <v>81346</v>
      </c>
      <c r="D2975" s="784" t="s">
        <v>3049</v>
      </c>
      <c r="E2975" s="784">
        <v>130</v>
      </c>
      <c r="F2975" s="784">
        <v>4010</v>
      </c>
      <c r="G2975" s="784" t="s">
        <v>2617</v>
      </c>
      <c r="H2975" s="784" t="s">
        <v>1573</v>
      </c>
      <c r="I2975" s="797"/>
      <c r="J2975" s="784">
        <v>1</v>
      </c>
      <c r="K2975" s="784">
        <v>4.93</v>
      </c>
      <c r="L2975" s="793">
        <v>4.93</v>
      </c>
      <c r="M2975" s="55" t="s">
        <v>2455</v>
      </c>
    </row>
    <row r="2976" spans="1:13" ht="15">
      <c r="A2976" s="785">
        <v>45873</v>
      </c>
      <c r="B2976" s="786" t="s">
        <v>5073</v>
      </c>
      <c r="C2976" s="786">
        <v>83146</v>
      </c>
      <c r="D2976" s="786" t="s">
        <v>5074</v>
      </c>
      <c r="E2976" s="786" t="s">
        <v>2296</v>
      </c>
      <c r="F2976" s="786">
        <v>4010</v>
      </c>
      <c r="G2976" s="786" t="s">
        <v>2617</v>
      </c>
      <c r="H2976" s="786" t="s">
        <v>1573</v>
      </c>
      <c r="I2976" s="798"/>
      <c r="J2976" s="786">
        <v>1</v>
      </c>
      <c r="K2976" s="786">
        <v>13.7</v>
      </c>
      <c r="L2976" s="796">
        <v>13.7</v>
      </c>
      <c r="M2976" s="55" t="s">
        <v>2455</v>
      </c>
    </row>
    <row r="2977" spans="1:13" ht="15">
      <c r="A2977" s="783">
        <v>45873</v>
      </c>
      <c r="B2977" s="784" t="s">
        <v>5073</v>
      </c>
      <c r="C2977" s="784">
        <v>67691</v>
      </c>
      <c r="D2977" s="784" t="s">
        <v>3095</v>
      </c>
      <c r="E2977" s="784">
        <v>140</v>
      </c>
      <c r="F2977" s="784">
        <v>4010</v>
      </c>
      <c r="G2977" s="784" t="s">
        <v>2617</v>
      </c>
      <c r="H2977" s="784" t="s">
        <v>1573</v>
      </c>
      <c r="I2977" s="797"/>
      <c r="J2977" s="784">
        <v>1</v>
      </c>
      <c r="K2977" s="784">
        <v>8.85</v>
      </c>
      <c r="L2977" s="793">
        <v>8.85</v>
      </c>
      <c r="M2977" s="55" t="s">
        <v>2455</v>
      </c>
    </row>
    <row r="2978" spans="1:13" ht="15">
      <c r="A2978" s="785">
        <v>45873</v>
      </c>
      <c r="B2978" s="786" t="s">
        <v>5073</v>
      </c>
      <c r="C2978" s="786">
        <v>81672</v>
      </c>
      <c r="D2978" s="786" t="s">
        <v>4383</v>
      </c>
      <c r="E2978" s="786">
        <v>110</v>
      </c>
      <c r="F2978" s="786">
        <v>4010</v>
      </c>
      <c r="G2978" s="786" t="s">
        <v>2617</v>
      </c>
      <c r="H2978" s="786" t="s">
        <v>1573</v>
      </c>
      <c r="I2978" s="798"/>
      <c r="J2978" s="786">
        <v>1</v>
      </c>
      <c r="K2978" s="786">
        <v>8.2200000000000006</v>
      </c>
      <c r="L2978" s="796">
        <v>8.2200000000000006</v>
      </c>
      <c r="M2978" s="55" t="s">
        <v>2455</v>
      </c>
    </row>
    <row r="2979" spans="1:13" ht="15">
      <c r="A2979" s="783">
        <v>45873</v>
      </c>
      <c r="B2979" s="784" t="s">
        <v>5073</v>
      </c>
      <c r="C2979" s="784">
        <v>82857</v>
      </c>
      <c r="D2979" s="784" t="s">
        <v>3985</v>
      </c>
      <c r="E2979" s="784">
        <v>140</v>
      </c>
      <c r="F2979" s="784">
        <v>4010</v>
      </c>
      <c r="G2979" s="784" t="s">
        <v>2617</v>
      </c>
      <c r="H2979" s="784" t="s">
        <v>1573</v>
      </c>
      <c r="I2979" s="797"/>
      <c r="J2979" s="784">
        <v>1</v>
      </c>
      <c r="K2979" s="784">
        <v>13.76</v>
      </c>
      <c r="L2979" s="793">
        <v>13.76</v>
      </c>
      <c r="M2979" s="55" t="s">
        <v>2455</v>
      </c>
    </row>
    <row r="2980" spans="1:13" ht="15">
      <c r="A2980" s="783">
        <v>45873</v>
      </c>
      <c r="B2980" s="784" t="s">
        <v>5075</v>
      </c>
      <c r="C2980" s="784">
        <v>82834</v>
      </c>
      <c r="D2980" s="784" t="s">
        <v>5076</v>
      </c>
      <c r="E2980" s="784" t="s">
        <v>2296</v>
      </c>
      <c r="F2980" s="784">
        <v>4010</v>
      </c>
      <c r="G2980" s="784" t="s">
        <v>5077</v>
      </c>
      <c r="H2980" s="784" t="s">
        <v>1573</v>
      </c>
      <c r="I2980" s="797"/>
      <c r="J2980" s="784">
        <v>-1</v>
      </c>
      <c r="K2980" s="784">
        <v>30.66</v>
      </c>
      <c r="L2980" s="793">
        <v>-30.66</v>
      </c>
      <c r="M2980" s="55" t="s">
        <v>2967</v>
      </c>
    </row>
    <row r="2981" spans="1:13" ht="15">
      <c r="A2981" s="282">
        <v>45875</v>
      </c>
      <c r="B2981" s="55" t="s">
        <v>5078</v>
      </c>
      <c r="C2981" s="784">
        <v>82242</v>
      </c>
      <c r="D2981" s="784" t="s">
        <v>2495</v>
      </c>
      <c r="E2981" s="784">
        <v>85</v>
      </c>
      <c r="F2981" s="784">
        <v>4010</v>
      </c>
      <c r="G2981" s="784" t="s">
        <v>2721</v>
      </c>
      <c r="H2981" s="784" t="s">
        <v>1573</v>
      </c>
      <c r="J2981" s="784">
        <v>1</v>
      </c>
      <c r="K2981" s="784">
        <v>11.15</v>
      </c>
      <c r="L2981" s="784">
        <v>11.15</v>
      </c>
      <c r="M2981" s="55" t="s">
        <v>2455</v>
      </c>
    </row>
    <row r="2982" spans="1:13" ht="15">
      <c r="A2982" s="282">
        <v>45875</v>
      </c>
      <c r="B2982" s="55" t="s">
        <v>5078</v>
      </c>
      <c r="C2982" s="786">
        <v>44403</v>
      </c>
      <c r="D2982" s="786">
        <v>714</v>
      </c>
      <c r="E2982" s="786" t="s">
        <v>289</v>
      </c>
      <c r="F2982" s="786">
        <v>4010</v>
      </c>
      <c r="G2982" s="786" t="s">
        <v>5079</v>
      </c>
      <c r="H2982" s="786" t="s">
        <v>1573</v>
      </c>
      <c r="J2982" s="786">
        <v>1</v>
      </c>
      <c r="K2982" s="786">
        <v>13.63</v>
      </c>
      <c r="L2982" s="786">
        <v>13.63</v>
      </c>
      <c r="M2982" s="55" t="s">
        <v>2455</v>
      </c>
    </row>
    <row r="2983" spans="1:13" ht="15">
      <c r="A2983" s="282">
        <v>45875</v>
      </c>
      <c r="B2983" s="55" t="s">
        <v>5078</v>
      </c>
      <c r="C2983" s="784">
        <v>82285</v>
      </c>
      <c r="D2983" s="784" t="s">
        <v>5080</v>
      </c>
      <c r="E2983" s="784">
        <v>50</v>
      </c>
      <c r="F2983" s="784">
        <v>4010</v>
      </c>
      <c r="G2983" s="784" t="s">
        <v>2696</v>
      </c>
      <c r="H2983" s="784" t="s">
        <v>1573</v>
      </c>
      <c r="J2983" s="784">
        <v>1</v>
      </c>
      <c r="K2983" s="784">
        <v>7.88</v>
      </c>
      <c r="L2983" s="784">
        <v>7.88</v>
      </c>
      <c r="M2983" s="55" t="s">
        <v>2455</v>
      </c>
    </row>
    <row r="2984" spans="1:13" ht="15">
      <c r="A2984" s="282">
        <v>45875</v>
      </c>
      <c r="B2984" s="55" t="s">
        <v>5078</v>
      </c>
      <c r="C2984" s="786">
        <v>52733</v>
      </c>
      <c r="D2984" s="786" t="s">
        <v>2292</v>
      </c>
      <c r="E2984" s="877">
        <v>45659</v>
      </c>
      <c r="F2984" s="786">
        <v>4010</v>
      </c>
      <c r="G2984" s="786" t="s">
        <v>5081</v>
      </c>
      <c r="H2984" s="786" t="s">
        <v>1573</v>
      </c>
      <c r="J2984" s="786">
        <v>1</v>
      </c>
      <c r="K2984" s="786">
        <v>8.14</v>
      </c>
      <c r="L2984" s="786">
        <v>8.14</v>
      </c>
      <c r="M2984" s="55" t="s">
        <v>2455</v>
      </c>
    </row>
    <row r="2985" spans="1:13" ht="15">
      <c r="A2985" s="282">
        <v>45875</v>
      </c>
      <c r="B2985" s="55" t="s">
        <v>5078</v>
      </c>
      <c r="C2985" s="784">
        <v>82880</v>
      </c>
      <c r="D2985" s="784" t="s">
        <v>4048</v>
      </c>
      <c r="E2985" s="784" t="s">
        <v>2061</v>
      </c>
      <c r="F2985" s="784">
        <v>4010</v>
      </c>
      <c r="G2985" s="784" t="s">
        <v>3977</v>
      </c>
      <c r="H2985" s="784" t="s">
        <v>1573</v>
      </c>
      <c r="J2985" s="784">
        <v>1</v>
      </c>
      <c r="K2985" s="784">
        <v>7.62</v>
      </c>
      <c r="L2985" s="784">
        <v>7.62</v>
      </c>
      <c r="M2985" s="55" t="s">
        <v>2455</v>
      </c>
    </row>
    <row r="2986" spans="1:13" ht="15">
      <c r="A2986" s="282">
        <v>45875</v>
      </c>
      <c r="B2986" s="55" t="s">
        <v>5078</v>
      </c>
      <c r="C2986" s="786">
        <v>60008</v>
      </c>
      <c r="D2986" s="786" t="s">
        <v>2382</v>
      </c>
      <c r="E2986" s="786">
        <v>70</v>
      </c>
      <c r="F2986" s="786">
        <v>4010</v>
      </c>
      <c r="G2986" s="786" t="s">
        <v>2686</v>
      </c>
      <c r="H2986" s="786" t="s">
        <v>1573</v>
      </c>
      <c r="J2986" s="786">
        <v>1</v>
      </c>
      <c r="K2986" s="786">
        <v>5.76</v>
      </c>
      <c r="L2986" s="786">
        <v>5.76</v>
      </c>
      <c r="M2986" s="55" t="s">
        <v>2455</v>
      </c>
    </row>
    <row r="2987" spans="1:13" ht="15">
      <c r="A2987" s="282">
        <v>45875</v>
      </c>
      <c r="B2987" s="55" t="s">
        <v>5078</v>
      </c>
      <c r="C2987" s="784">
        <v>82659</v>
      </c>
      <c r="D2987" s="784" t="s">
        <v>3111</v>
      </c>
      <c r="E2987" s="784">
        <v>75</v>
      </c>
      <c r="F2987" s="784">
        <v>4010</v>
      </c>
      <c r="G2987" s="784" t="s">
        <v>3561</v>
      </c>
      <c r="H2987" s="784" t="s">
        <v>1573</v>
      </c>
      <c r="J2987" s="784">
        <v>1</v>
      </c>
      <c r="K2987" s="784">
        <v>5.89</v>
      </c>
      <c r="L2987" s="784">
        <v>5.89</v>
      </c>
      <c r="M2987" s="55" t="s">
        <v>2455</v>
      </c>
    </row>
    <row r="2988" spans="1:13" ht="15">
      <c r="A2988" s="282">
        <v>45875</v>
      </c>
      <c r="B2988" s="55" t="s">
        <v>5078</v>
      </c>
      <c r="C2988" s="786">
        <v>83102</v>
      </c>
      <c r="D2988" s="786" t="s">
        <v>3081</v>
      </c>
      <c r="E2988" s="786">
        <v>110</v>
      </c>
      <c r="F2988" s="786">
        <v>4010</v>
      </c>
      <c r="G2988" s="786" t="s">
        <v>2440</v>
      </c>
      <c r="H2988" s="786" t="s">
        <v>1573</v>
      </c>
      <c r="J2988" s="786">
        <v>1</v>
      </c>
      <c r="K2988" s="786">
        <v>8.68</v>
      </c>
      <c r="L2988" s="786">
        <v>8.68</v>
      </c>
      <c r="M2988" s="55" t="s">
        <v>2455</v>
      </c>
    </row>
    <row r="2989" spans="1:13" ht="15">
      <c r="A2989" s="282">
        <v>45875</v>
      </c>
      <c r="B2989" s="55" t="s">
        <v>5078</v>
      </c>
      <c r="C2989" s="784">
        <v>58662</v>
      </c>
      <c r="D2989" s="784" t="s">
        <v>3770</v>
      </c>
      <c r="E2989" s="784" t="s">
        <v>2061</v>
      </c>
      <c r="F2989" s="784">
        <v>4010</v>
      </c>
      <c r="G2989" s="784" t="s">
        <v>4255</v>
      </c>
      <c r="H2989" s="784" t="s">
        <v>1573</v>
      </c>
      <c r="J2989" s="784">
        <v>1</v>
      </c>
      <c r="K2989" s="784">
        <v>10.43</v>
      </c>
      <c r="L2989" s="784">
        <v>10.43</v>
      </c>
      <c r="M2989" s="55" t="s">
        <v>2455</v>
      </c>
    </row>
    <row r="2990" spans="1:13" ht="15">
      <c r="A2990" s="282">
        <v>45875</v>
      </c>
      <c r="B2990" s="55" t="s">
        <v>5078</v>
      </c>
      <c r="C2990" s="786">
        <v>82976</v>
      </c>
      <c r="D2990" s="786" t="s">
        <v>3168</v>
      </c>
      <c r="E2990" s="786">
        <v>140</v>
      </c>
      <c r="F2990" s="786">
        <v>4010</v>
      </c>
      <c r="G2990" s="786" t="s">
        <v>2433</v>
      </c>
      <c r="H2990" s="786" t="s">
        <v>1573</v>
      </c>
      <c r="J2990" s="786">
        <v>4</v>
      </c>
      <c r="K2990" s="786">
        <v>5.28</v>
      </c>
      <c r="L2990" s="786">
        <v>21.12</v>
      </c>
      <c r="M2990" s="55" t="s">
        <v>2455</v>
      </c>
    </row>
    <row r="2991" spans="1:13" ht="15">
      <c r="A2991" s="282">
        <v>45875</v>
      </c>
      <c r="B2991" s="55" t="s">
        <v>5078</v>
      </c>
      <c r="C2991" s="784">
        <v>82888</v>
      </c>
      <c r="D2991" s="784" t="s">
        <v>5082</v>
      </c>
      <c r="E2991" s="784">
        <v>150</v>
      </c>
      <c r="F2991" s="784">
        <v>4010</v>
      </c>
      <c r="G2991" s="784" t="s">
        <v>2401</v>
      </c>
      <c r="H2991" s="784" t="s">
        <v>1573</v>
      </c>
      <c r="J2991" s="784">
        <v>1</v>
      </c>
      <c r="K2991" s="784">
        <v>12.04</v>
      </c>
      <c r="L2991" s="784">
        <v>12.04</v>
      </c>
      <c r="M2991" s="55" t="s">
        <v>2455</v>
      </c>
    </row>
    <row r="2992" spans="1:13" ht="15">
      <c r="A2992" s="282">
        <v>45875</v>
      </c>
      <c r="B2992" s="55" t="s">
        <v>5078</v>
      </c>
      <c r="C2992" s="786">
        <v>82021</v>
      </c>
      <c r="D2992" s="786" t="s">
        <v>5083</v>
      </c>
      <c r="E2992" s="786">
        <v>150</v>
      </c>
      <c r="F2992" s="786">
        <v>4010</v>
      </c>
      <c r="G2992" s="786" t="s">
        <v>2399</v>
      </c>
      <c r="H2992" s="786" t="s">
        <v>1573</v>
      </c>
      <c r="J2992" s="786">
        <v>1</v>
      </c>
      <c r="K2992" s="786">
        <v>4.6900000000000004</v>
      </c>
      <c r="L2992" s="786">
        <v>4.6900000000000004</v>
      </c>
      <c r="M2992" s="55" t="s">
        <v>2455</v>
      </c>
    </row>
    <row r="2993" spans="1:13" ht="15">
      <c r="A2993" s="282">
        <v>45875</v>
      </c>
      <c r="B2993" s="55" t="s">
        <v>5078</v>
      </c>
      <c r="C2993" s="784">
        <v>67862</v>
      </c>
      <c r="D2993" s="784" t="s">
        <v>3766</v>
      </c>
      <c r="E2993" s="784">
        <v>90</v>
      </c>
      <c r="F2993" s="784">
        <v>4010</v>
      </c>
      <c r="G2993" s="784" t="s">
        <v>2391</v>
      </c>
      <c r="H2993" s="784" t="s">
        <v>1573</v>
      </c>
      <c r="J2993" s="784">
        <v>1</v>
      </c>
      <c r="K2993" s="784">
        <v>5.47</v>
      </c>
      <c r="L2993" s="784">
        <v>5.47</v>
      </c>
      <c r="M2993" s="55" t="s">
        <v>2455</v>
      </c>
    </row>
    <row r="2994" spans="1:13" ht="15">
      <c r="A2994" s="282">
        <v>45875</v>
      </c>
      <c r="B2994" s="55" t="s">
        <v>5078</v>
      </c>
      <c r="C2994" s="786">
        <v>82591</v>
      </c>
      <c r="D2994" s="786" t="s">
        <v>2487</v>
      </c>
      <c r="E2994" s="786">
        <v>140</v>
      </c>
      <c r="F2994" s="786">
        <v>4010</v>
      </c>
      <c r="G2994" s="786" t="s">
        <v>5084</v>
      </c>
      <c r="H2994" s="786" t="s">
        <v>1573</v>
      </c>
      <c r="J2994" s="786">
        <v>1</v>
      </c>
      <c r="K2994" s="786">
        <v>4.82</v>
      </c>
      <c r="L2994" s="786">
        <v>4.82</v>
      </c>
      <c r="M2994" s="55" t="s">
        <v>2455</v>
      </c>
    </row>
    <row r="2995" spans="1:13" ht="15">
      <c r="A2995" s="282">
        <v>45875</v>
      </c>
      <c r="B2995" s="55" t="s">
        <v>5078</v>
      </c>
      <c r="C2995" s="784">
        <v>81867</v>
      </c>
      <c r="D2995" s="784" t="s">
        <v>2560</v>
      </c>
      <c r="E2995" s="784">
        <v>140</v>
      </c>
      <c r="F2995" s="784">
        <v>4010</v>
      </c>
      <c r="G2995" s="784" t="s">
        <v>2370</v>
      </c>
      <c r="H2995" s="784" t="s">
        <v>1573</v>
      </c>
      <c r="J2995" s="784">
        <v>1</v>
      </c>
      <c r="K2995" s="784">
        <v>4.2699999999999996</v>
      </c>
      <c r="L2995" s="784">
        <v>4.2699999999999996</v>
      </c>
      <c r="M2995" s="55" t="s">
        <v>2455</v>
      </c>
    </row>
    <row r="2996" spans="1:13" ht="15">
      <c r="A2996" s="282">
        <v>45875</v>
      </c>
      <c r="B2996" s="55" t="s">
        <v>5078</v>
      </c>
      <c r="C2996" s="786">
        <v>81672</v>
      </c>
      <c r="D2996" s="786" t="s">
        <v>3326</v>
      </c>
      <c r="E2996" s="786">
        <v>140</v>
      </c>
      <c r="F2996" s="786">
        <v>4010</v>
      </c>
      <c r="G2996" s="786" t="s">
        <v>5085</v>
      </c>
      <c r="H2996" s="786" t="s">
        <v>1573</v>
      </c>
      <c r="J2996" s="786">
        <v>1</v>
      </c>
      <c r="K2996" s="786">
        <v>8.2200000000000006</v>
      </c>
      <c r="L2996" s="786">
        <v>8.2200000000000006</v>
      </c>
      <c r="M2996" s="55" t="s">
        <v>2455</v>
      </c>
    </row>
    <row r="2997" spans="1:13" ht="15">
      <c r="A2997" s="282">
        <v>45875</v>
      </c>
      <c r="B2997" s="55" t="s">
        <v>5078</v>
      </c>
      <c r="C2997" s="784">
        <v>80124</v>
      </c>
      <c r="D2997" s="784" t="s">
        <v>2788</v>
      </c>
      <c r="E2997" s="784">
        <v>75</v>
      </c>
      <c r="F2997" s="784">
        <v>4010</v>
      </c>
      <c r="G2997" s="784" t="s">
        <v>2374</v>
      </c>
      <c r="H2997" s="784" t="s">
        <v>1573</v>
      </c>
      <c r="J2997" s="784">
        <v>4</v>
      </c>
      <c r="K2997" s="784">
        <v>9.36</v>
      </c>
      <c r="L2997" s="784">
        <v>37.44</v>
      </c>
      <c r="M2997" s="55" t="s">
        <v>2455</v>
      </c>
    </row>
    <row r="2998" spans="1:13" ht="15">
      <c r="A2998" s="282">
        <v>45875</v>
      </c>
      <c r="B2998" s="55" t="s">
        <v>5078</v>
      </c>
      <c r="C2998" s="786">
        <v>82847</v>
      </c>
      <c r="D2998" s="786" t="s">
        <v>3680</v>
      </c>
      <c r="E2998" s="786">
        <v>110</v>
      </c>
      <c r="F2998" s="786">
        <v>4010</v>
      </c>
      <c r="G2998" s="786" t="s">
        <v>2359</v>
      </c>
      <c r="H2998" s="786" t="s">
        <v>1573</v>
      </c>
      <c r="J2998" s="786">
        <v>1</v>
      </c>
      <c r="K2998" s="786">
        <v>6.41</v>
      </c>
      <c r="L2998" s="786">
        <v>6.41</v>
      </c>
      <c r="M2998" s="55" t="s">
        <v>2455</v>
      </c>
    </row>
    <row r="2999" spans="1:13" ht="15">
      <c r="A2999" s="282">
        <v>45875</v>
      </c>
      <c r="B2999" s="55" t="s">
        <v>5078</v>
      </c>
      <c r="C2999" s="784">
        <v>65642</v>
      </c>
      <c r="D2999" s="784" t="s">
        <v>2476</v>
      </c>
      <c r="E2999" s="784">
        <v>100</v>
      </c>
      <c r="F2999" s="784">
        <v>4010</v>
      </c>
      <c r="G2999" s="784" t="s">
        <v>5086</v>
      </c>
      <c r="H2999" s="784" t="s">
        <v>1573</v>
      </c>
      <c r="J2999" s="784">
        <v>1</v>
      </c>
      <c r="K2999" s="784">
        <v>5.64</v>
      </c>
      <c r="L2999" s="784">
        <v>5.64</v>
      </c>
      <c r="M2999" s="55" t="s">
        <v>2455</v>
      </c>
    </row>
    <row r="3000" spans="1:13" ht="15">
      <c r="A3000" s="282">
        <v>45875</v>
      </c>
      <c r="B3000" s="55" t="s">
        <v>5078</v>
      </c>
      <c r="C3000" s="786">
        <v>81870</v>
      </c>
      <c r="D3000" s="786" t="s">
        <v>2701</v>
      </c>
      <c r="E3000" s="786">
        <v>90</v>
      </c>
      <c r="F3000" s="786">
        <v>4010</v>
      </c>
      <c r="G3000" s="786" t="s">
        <v>2343</v>
      </c>
      <c r="H3000" s="786" t="s">
        <v>1573</v>
      </c>
      <c r="J3000" s="786">
        <v>1</v>
      </c>
      <c r="K3000" s="786">
        <v>5.62</v>
      </c>
      <c r="L3000" s="786">
        <v>5.62</v>
      </c>
      <c r="M3000" s="55" t="s">
        <v>2455</v>
      </c>
    </row>
    <row r="3001" spans="1:13" ht="15">
      <c r="A3001" s="282">
        <v>45875</v>
      </c>
      <c r="B3001" s="55" t="s">
        <v>5078</v>
      </c>
      <c r="C3001" s="784">
        <v>82945</v>
      </c>
      <c r="D3001" s="784" t="s">
        <v>4311</v>
      </c>
      <c r="E3001" s="784">
        <v>130</v>
      </c>
      <c r="F3001" s="784">
        <v>4010</v>
      </c>
      <c r="G3001" s="784" t="s">
        <v>2331</v>
      </c>
      <c r="H3001" s="784" t="s">
        <v>1573</v>
      </c>
      <c r="J3001" s="784">
        <v>1</v>
      </c>
      <c r="K3001" s="784">
        <v>7.42</v>
      </c>
      <c r="L3001" s="784">
        <v>7.42</v>
      </c>
      <c r="M3001" s="55" t="s">
        <v>2455</v>
      </c>
    </row>
    <row r="3002" spans="1:13" ht="15">
      <c r="A3002" s="282">
        <v>45875</v>
      </c>
      <c r="B3002" s="55" t="s">
        <v>5078</v>
      </c>
      <c r="C3002" s="786">
        <v>82242</v>
      </c>
      <c r="D3002" s="786" t="s">
        <v>3965</v>
      </c>
      <c r="E3002" s="786">
        <v>150</v>
      </c>
      <c r="F3002" s="786">
        <v>4010</v>
      </c>
      <c r="G3002" s="786" t="s">
        <v>2334</v>
      </c>
      <c r="H3002" s="786" t="s">
        <v>1573</v>
      </c>
      <c r="J3002" s="786">
        <v>3</v>
      </c>
      <c r="K3002" s="786">
        <v>11.29</v>
      </c>
      <c r="L3002" s="786">
        <v>33.869999999999997</v>
      </c>
      <c r="M3002" s="55" t="s">
        <v>2455</v>
      </c>
    </row>
    <row r="3003" spans="1:13" ht="15">
      <c r="A3003" s="282">
        <v>45875</v>
      </c>
      <c r="B3003" s="55" t="s">
        <v>5078</v>
      </c>
      <c r="C3003" s="784">
        <v>82975</v>
      </c>
      <c r="D3003" s="784" t="s">
        <v>3037</v>
      </c>
      <c r="E3003" s="784">
        <v>130</v>
      </c>
      <c r="F3003" s="784">
        <v>4010</v>
      </c>
      <c r="G3003" s="784" t="s">
        <v>5087</v>
      </c>
      <c r="H3003" s="784" t="s">
        <v>1573</v>
      </c>
      <c r="J3003" s="784">
        <v>1</v>
      </c>
      <c r="K3003" s="784">
        <v>7.32</v>
      </c>
      <c r="L3003" s="784">
        <v>7.32</v>
      </c>
      <c r="M3003" s="55" t="s">
        <v>2455</v>
      </c>
    </row>
    <row r="3004" spans="1:13" ht="15">
      <c r="A3004" s="282">
        <v>45875</v>
      </c>
      <c r="B3004" s="55" t="s">
        <v>5078</v>
      </c>
      <c r="C3004" s="786">
        <v>81339</v>
      </c>
      <c r="D3004" s="786" t="s">
        <v>3895</v>
      </c>
      <c r="E3004" s="786">
        <v>85</v>
      </c>
      <c r="F3004" s="786">
        <v>4010</v>
      </c>
      <c r="G3004" s="786" t="s">
        <v>3669</v>
      </c>
      <c r="H3004" s="786" t="s">
        <v>1573</v>
      </c>
      <c r="J3004" s="786">
        <v>1</v>
      </c>
      <c r="K3004" s="786">
        <v>5.58</v>
      </c>
      <c r="L3004" s="786">
        <v>5.58</v>
      </c>
      <c r="M3004" s="55" t="s">
        <v>2455</v>
      </c>
    </row>
    <row r="3005" spans="1:13" ht="15">
      <c r="A3005" s="282">
        <v>45875</v>
      </c>
      <c r="B3005" s="55" t="s">
        <v>5078</v>
      </c>
      <c r="C3005" s="784">
        <v>82649</v>
      </c>
      <c r="D3005" s="784" t="s">
        <v>3354</v>
      </c>
      <c r="E3005" s="784">
        <v>130</v>
      </c>
      <c r="F3005" s="784">
        <v>4010</v>
      </c>
      <c r="G3005" s="784" t="s">
        <v>5088</v>
      </c>
      <c r="H3005" s="784" t="s">
        <v>1573</v>
      </c>
      <c r="J3005" s="784">
        <v>1</v>
      </c>
      <c r="K3005" s="784">
        <v>4.47</v>
      </c>
      <c r="L3005" s="784">
        <v>4.47</v>
      </c>
      <c r="M3005" s="55" t="s">
        <v>2455</v>
      </c>
    </row>
    <row r="3006" spans="1:13" ht="15">
      <c r="A3006" s="282">
        <v>45875</v>
      </c>
      <c r="B3006" s="55" t="s">
        <v>5078</v>
      </c>
      <c r="C3006" s="786">
        <v>80823</v>
      </c>
      <c r="D3006" s="786" t="s">
        <v>2290</v>
      </c>
      <c r="E3006" s="786">
        <v>90</v>
      </c>
      <c r="F3006" s="786">
        <v>4010</v>
      </c>
      <c r="G3006" s="786" t="s">
        <v>2320</v>
      </c>
      <c r="H3006" s="786" t="s">
        <v>1573</v>
      </c>
      <c r="J3006" s="786">
        <v>1</v>
      </c>
      <c r="K3006" s="786">
        <v>5.6</v>
      </c>
      <c r="L3006" s="786">
        <v>5.6</v>
      </c>
      <c r="M3006" s="55" t="s">
        <v>2455</v>
      </c>
    </row>
    <row r="3007" spans="1:13" ht="15">
      <c r="A3007" s="282">
        <v>45875</v>
      </c>
      <c r="B3007" s="55" t="s">
        <v>5078</v>
      </c>
      <c r="C3007" s="784">
        <v>82677</v>
      </c>
      <c r="D3007" s="784" t="s">
        <v>3043</v>
      </c>
      <c r="E3007" s="784">
        <v>150</v>
      </c>
      <c r="F3007" s="784">
        <v>4010</v>
      </c>
      <c r="G3007" s="784" t="s">
        <v>3082</v>
      </c>
      <c r="H3007" s="784" t="s">
        <v>1573</v>
      </c>
      <c r="J3007" s="784">
        <v>1</v>
      </c>
      <c r="K3007" s="784">
        <v>3.52</v>
      </c>
      <c r="L3007" s="784">
        <v>3.52</v>
      </c>
      <c r="M3007" s="55" t="s">
        <v>2455</v>
      </c>
    </row>
    <row r="3008" spans="1:13" ht="15">
      <c r="A3008" s="282">
        <v>45875</v>
      </c>
      <c r="B3008" s="55" t="s">
        <v>5078</v>
      </c>
      <c r="C3008" s="786">
        <v>82548</v>
      </c>
      <c r="D3008" s="786" t="s">
        <v>2527</v>
      </c>
      <c r="E3008" s="786">
        <v>85</v>
      </c>
      <c r="F3008" s="786">
        <v>4010</v>
      </c>
      <c r="G3008" s="786" t="s">
        <v>2316</v>
      </c>
      <c r="H3008" s="786" t="s">
        <v>1573</v>
      </c>
      <c r="J3008" s="786">
        <v>1</v>
      </c>
      <c r="K3008" s="786">
        <v>10.01</v>
      </c>
      <c r="L3008" s="786">
        <v>10.01</v>
      </c>
      <c r="M3008" s="55" t="s">
        <v>2455</v>
      </c>
    </row>
    <row r="3009" spans="1:13" ht="15">
      <c r="A3009" s="282">
        <v>45875</v>
      </c>
      <c r="B3009" s="55" t="s">
        <v>5078</v>
      </c>
      <c r="C3009" s="784">
        <v>67009</v>
      </c>
      <c r="D3009" s="784" t="s">
        <v>4624</v>
      </c>
      <c r="E3009" s="784">
        <v>140</v>
      </c>
      <c r="F3009" s="784">
        <v>4010</v>
      </c>
      <c r="G3009" s="784" t="s">
        <v>2643</v>
      </c>
      <c r="H3009" s="784" t="s">
        <v>1573</v>
      </c>
      <c r="J3009" s="784">
        <v>1</v>
      </c>
      <c r="K3009" s="784">
        <v>3.94</v>
      </c>
      <c r="L3009" s="784">
        <v>3.94</v>
      </c>
      <c r="M3009" s="55" t="s">
        <v>2455</v>
      </c>
    </row>
    <row r="3010" spans="1:13" ht="15">
      <c r="A3010" s="282">
        <v>45875</v>
      </c>
      <c r="B3010" s="55" t="s">
        <v>5078</v>
      </c>
      <c r="C3010" s="786">
        <v>81346</v>
      </c>
      <c r="D3010" s="786" t="s">
        <v>3253</v>
      </c>
      <c r="E3010" s="786">
        <v>85</v>
      </c>
      <c r="F3010" s="786">
        <v>4010</v>
      </c>
      <c r="G3010" s="786" t="s">
        <v>2644</v>
      </c>
      <c r="H3010" s="786" t="s">
        <v>1573</v>
      </c>
      <c r="J3010" s="786">
        <v>2</v>
      </c>
      <c r="K3010" s="786">
        <v>4.93</v>
      </c>
      <c r="L3010" s="786">
        <v>9.86</v>
      </c>
      <c r="M3010" s="55" t="s">
        <v>2455</v>
      </c>
    </row>
    <row r="3011" spans="1:13" ht="15">
      <c r="A3011" s="282">
        <v>45875</v>
      </c>
      <c r="B3011" s="55" t="s">
        <v>5078</v>
      </c>
      <c r="C3011" s="784">
        <v>83101</v>
      </c>
      <c r="D3011" s="784" t="s">
        <v>3081</v>
      </c>
      <c r="E3011" s="784">
        <v>90</v>
      </c>
      <c r="F3011" s="784">
        <v>4010</v>
      </c>
      <c r="G3011" s="784" t="s">
        <v>5089</v>
      </c>
      <c r="H3011" s="784" t="s">
        <v>1573</v>
      </c>
      <c r="J3011" s="784">
        <v>1</v>
      </c>
      <c r="K3011" s="784">
        <v>5.92</v>
      </c>
      <c r="L3011" s="784">
        <v>5.92</v>
      </c>
      <c r="M3011" s="55" t="s">
        <v>2455</v>
      </c>
    </row>
    <row r="3012" spans="1:13" ht="15">
      <c r="A3012" s="282">
        <v>45875</v>
      </c>
      <c r="B3012" s="55" t="s">
        <v>5078</v>
      </c>
      <c r="C3012" s="786">
        <v>82718</v>
      </c>
      <c r="D3012" s="786" t="s">
        <v>3287</v>
      </c>
      <c r="E3012" s="786">
        <v>110</v>
      </c>
      <c r="F3012" s="786">
        <v>4010</v>
      </c>
      <c r="G3012" s="786" t="s">
        <v>2647</v>
      </c>
      <c r="H3012" s="786" t="s">
        <v>1573</v>
      </c>
      <c r="J3012" s="786">
        <v>2</v>
      </c>
      <c r="K3012" s="786">
        <v>12.14</v>
      </c>
      <c r="L3012" s="786">
        <v>24.28</v>
      </c>
      <c r="M3012" s="55" t="s">
        <v>2455</v>
      </c>
    </row>
    <row r="3013" spans="1:13" ht="15">
      <c r="A3013" s="282">
        <v>45875</v>
      </c>
      <c r="B3013" s="55" t="s">
        <v>5078</v>
      </c>
      <c r="C3013" s="784">
        <v>82778</v>
      </c>
      <c r="D3013" s="784" t="s">
        <v>2909</v>
      </c>
      <c r="E3013" s="784">
        <v>85</v>
      </c>
      <c r="F3013" s="784">
        <v>4010</v>
      </c>
      <c r="G3013" s="784" t="s">
        <v>5090</v>
      </c>
      <c r="H3013" s="784" t="s">
        <v>1573</v>
      </c>
      <c r="J3013" s="784">
        <v>1</v>
      </c>
      <c r="K3013" s="784">
        <v>5.6</v>
      </c>
      <c r="L3013" s="784">
        <v>5.6</v>
      </c>
      <c r="M3013" s="55" t="s">
        <v>2455</v>
      </c>
    </row>
    <row r="3014" spans="1:13" ht="15">
      <c r="A3014" s="282">
        <v>45875</v>
      </c>
      <c r="B3014" s="55" t="s">
        <v>5078</v>
      </c>
      <c r="C3014" s="786">
        <v>67576</v>
      </c>
      <c r="D3014" s="786" t="s">
        <v>3616</v>
      </c>
      <c r="E3014" s="786">
        <v>85</v>
      </c>
      <c r="F3014" s="786">
        <v>4010</v>
      </c>
      <c r="G3014" s="786" t="s">
        <v>2630</v>
      </c>
      <c r="H3014" s="786" t="s">
        <v>1573</v>
      </c>
      <c r="J3014" s="786">
        <v>2</v>
      </c>
      <c r="K3014" s="786">
        <v>8.58</v>
      </c>
      <c r="L3014" s="786">
        <v>17.16</v>
      </c>
      <c r="M3014" s="55" t="s">
        <v>2455</v>
      </c>
    </row>
    <row r="3015" spans="1:13" ht="15">
      <c r="A3015" s="282">
        <v>45875</v>
      </c>
      <c r="B3015" s="55" t="s">
        <v>5078</v>
      </c>
      <c r="C3015" s="784">
        <v>82646</v>
      </c>
      <c r="D3015" s="784" t="s">
        <v>3049</v>
      </c>
      <c r="E3015" s="784">
        <v>110</v>
      </c>
      <c r="F3015" s="784">
        <v>4010</v>
      </c>
      <c r="G3015" s="784" t="s">
        <v>2271</v>
      </c>
      <c r="H3015" s="784" t="s">
        <v>1573</v>
      </c>
      <c r="J3015" s="784">
        <v>2</v>
      </c>
      <c r="K3015" s="784">
        <v>4.04</v>
      </c>
      <c r="L3015" s="784">
        <v>8.08</v>
      </c>
      <c r="M3015" s="55" t="s">
        <v>2455</v>
      </c>
    </row>
    <row r="3016" spans="1:13" ht="15">
      <c r="A3016" s="282">
        <v>45875</v>
      </c>
      <c r="B3016" s="55" t="s">
        <v>5078</v>
      </c>
      <c r="C3016" s="786">
        <v>58661</v>
      </c>
      <c r="D3016" s="786" t="s">
        <v>2969</v>
      </c>
      <c r="E3016" s="786" t="s">
        <v>289</v>
      </c>
      <c r="F3016" s="786">
        <v>4010</v>
      </c>
      <c r="G3016" s="786" t="s">
        <v>5091</v>
      </c>
      <c r="H3016" s="786" t="s">
        <v>1573</v>
      </c>
      <c r="J3016" s="786">
        <v>1</v>
      </c>
      <c r="K3016" s="786">
        <v>7.81</v>
      </c>
      <c r="L3016" s="786">
        <v>7.81</v>
      </c>
      <c r="M3016" s="55" t="s">
        <v>2455</v>
      </c>
    </row>
    <row r="3017" spans="1:13" ht="15">
      <c r="A3017" s="282">
        <v>45875</v>
      </c>
      <c r="B3017" s="55" t="s">
        <v>5078</v>
      </c>
      <c r="C3017" s="784">
        <v>65065</v>
      </c>
      <c r="D3017" s="784">
        <v>22</v>
      </c>
      <c r="E3017" s="784">
        <v>90</v>
      </c>
      <c r="F3017" s="784">
        <v>4010</v>
      </c>
      <c r="G3017" s="784" t="s">
        <v>5092</v>
      </c>
      <c r="H3017" s="784" t="s">
        <v>1573</v>
      </c>
      <c r="J3017" s="784">
        <v>1</v>
      </c>
      <c r="K3017" s="784">
        <v>10.16</v>
      </c>
      <c r="L3017" s="784">
        <v>10.16</v>
      </c>
      <c r="M3017" s="55" t="s">
        <v>2455</v>
      </c>
    </row>
    <row r="3018" spans="1:13" ht="15">
      <c r="A3018" s="282">
        <v>45875</v>
      </c>
      <c r="B3018" s="55" t="s">
        <v>5078</v>
      </c>
      <c r="C3018" s="786">
        <v>82605</v>
      </c>
      <c r="D3018" s="786" t="s">
        <v>3755</v>
      </c>
      <c r="E3018" s="786">
        <v>110</v>
      </c>
      <c r="F3018" s="786">
        <v>4010</v>
      </c>
      <c r="G3018" s="786" t="s">
        <v>3663</v>
      </c>
      <c r="H3018" s="786" t="s">
        <v>1573</v>
      </c>
      <c r="J3018" s="786">
        <v>1</v>
      </c>
      <c r="K3018" s="786">
        <v>7.32</v>
      </c>
      <c r="L3018" s="786">
        <v>7.32</v>
      </c>
      <c r="M3018" s="55" t="s">
        <v>2455</v>
      </c>
    </row>
    <row r="3019" spans="1:13" ht="15">
      <c r="A3019" s="282">
        <v>45875</v>
      </c>
      <c r="B3019" s="55" t="s">
        <v>5078</v>
      </c>
      <c r="C3019" s="784">
        <v>81360</v>
      </c>
      <c r="D3019" s="784" t="s">
        <v>3884</v>
      </c>
      <c r="E3019" s="784">
        <v>75</v>
      </c>
      <c r="F3019" s="784">
        <v>4010</v>
      </c>
      <c r="G3019" s="784" t="s">
        <v>2281</v>
      </c>
      <c r="H3019" s="784" t="s">
        <v>1573</v>
      </c>
      <c r="J3019" s="784">
        <v>1</v>
      </c>
      <c r="K3019" s="784">
        <v>7.18</v>
      </c>
      <c r="L3019" s="784">
        <v>7.18</v>
      </c>
      <c r="M3019" s="55" t="s">
        <v>2455</v>
      </c>
    </row>
    <row r="3020" spans="1:13" ht="15">
      <c r="A3020" s="282">
        <v>45875</v>
      </c>
      <c r="B3020" s="55" t="s">
        <v>5078</v>
      </c>
      <c r="C3020" s="786">
        <v>82967</v>
      </c>
      <c r="D3020" s="786" t="s">
        <v>3081</v>
      </c>
      <c r="E3020" s="786">
        <v>110</v>
      </c>
      <c r="F3020" s="786">
        <v>4010</v>
      </c>
      <c r="G3020" s="786" t="s">
        <v>2264</v>
      </c>
      <c r="H3020" s="786" t="s">
        <v>1573</v>
      </c>
      <c r="J3020" s="786">
        <v>2</v>
      </c>
      <c r="K3020" s="786">
        <v>8.6300000000000008</v>
      </c>
      <c r="L3020" s="786">
        <v>17.260000000000002</v>
      </c>
      <c r="M3020" s="55" t="s">
        <v>2455</v>
      </c>
    </row>
    <row r="3021" spans="1:13" ht="15">
      <c r="A3021" s="282">
        <v>45875</v>
      </c>
      <c r="B3021" s="55" t="s">
        <v>5078</v>
      </c>
      <c r="C3021" s="784">
        <v>82916</v>
      </c>
      <c r="D3021" s="784" t="s">
        <v>2546</v>
      </c>
      <c r="E3021" s="784">
        <v>140</v>
      </c>
      <c r="F3021" s="784">
        <v>4010</v>
      </c>
      <c r="G3021" s="784" t="s">
        <v>5093</v>
      </c>
      <c r="H3021" s="784" t="s">
        <v>1573</v>
      </c>
      <c r="J3021" s="784">
        <v>1</v>
      </c>
      <c r="K3021" s="784">
        <v>8.3699999999999992</v>
      </c>
      <c r="L3021" s="784">
        <v>8.3699999999999992</v>
      </c>
      <c r="M3021" s="55" t="s">
        <v>2455</v>
      </c>
    </row>
    <row r="3022" spans="1:13" ht="15">
      <c r="A3022" s="282">
        <v>45875</v>
      </c>
      <c r="B3022" s="55" t="s">
        <v>5078</v>
      </c>
      <c r="C3022" s="786">
        <v>58660</v>
      </c>
      <c r="D3022" s="786" t="s">
        <v>3248</v>
      </c>
      <c r="E3022" s="786" t="s">
        <v>2061</v>
      </c>
      <c r="F3022" s="786">
        <v>4010</v>
      </c>
      <c r="G3022" s="786" t="s">
        <v>2561</v>
      </c>
      <c r="H3022" s="786" t="s">
        <v>1573</v>
      </c>
      <c r="J3022" s="786">
        <v>1</v>
      </c>
      <c r="K3022" s="786">
        <v>7.7</v>
      </c>
      <c r="L3022" s="786">
        <v>7.7</v>
      </c>
      <c r="M3022" s="55" t="s">
        <v>2455</v>
      </c>
    </row>
    <row r="3023" spans="1:13" ht="15">
      <c r="A3023" s="282">
        <v>45875</v>
      </c>
      <c r="B3023" s="55" t="s">
        <v>5078</v>
      </c>
      <c r="C3023" s="784">
        <v>82911</v>
      </c>
      <c r="D3023" s="784" t="s">
        <v>4461</v>
      </c>
      <c r="E3023" s="784">
        <v>120</v>
      </c>
      <c r="F3023" s="784">
        <v>4010</v>
      </c>
      <c r="G3023" s="784" t="s">
        <v>3991</v>
      </c>
      <c r="H3023" s="784" t="s">
        <v>1573</v>
      </c>
      <c r="J3023" s="784">
        <v>1</v>
      </c>
      <c r="K3023" s="784">
        <v>12.5</v>
      </c>
      <c r="L3023" s="784">
        <v>12.5</v>
      </c>
      <c r="M3023" s="55" t="s">
        <v>2455</v>
      </c>
    </row>
    <row r="3024" spans="1:13" ht="15">
      <c r="A3024" s="282">
        <v>45875</v>
      </c>
      <c r="B3024" s="55" t="s">
        <v>5078</v>
      </c>
      <c r="C3024" s="786">
        <v>82594</v>
      </c>
      <c r="D3024" s="786">
        <v>11</v>
      </c>
      <c r="E3024" s="786">
        <v>130</v>
      </c>
      <c r="F3024" s="786">
        <v>4010</v>
      </c>
      <c r="G3024" s="786" t="s">
        <v>5094</v>
      </c>
      <c r="H3024" s="786" t="s">
        <v>1573</v>
      </c>
      <c r="J3024" s="786">
        <v>1</v>
      </c>
      <c r="K3024" s="786">
        <v>3.87</v>
      </c>
      <c r="L3024" s="786">
        <v>3.87</v>
      </c>
      <c r="M3024" s="55" t="s">
        <v>2455</v>
      </c>
    </row>
    <row r="3025" spans="1:13" ht="15">
      <c r="A3025" s="282">
        <v>45875</v>
      </c>
      <c r="B3025" s="55" t="s">
        <v>5078</v>
      </c>
      <c r="C3025" s="784">
        <v>81666</v>
      </c>
      <c r="D3025" s="784" t="s">
        <v>3584</v>
      </c>
      <c r="E3025" s="784">
        <v>80</v>
      </c>
      <c r="F3025" s="784">
        <v>4010</v>
      </c>
      <c r="G3025" s="784" t="s">
        <v>2256</v>
      </c>
      <c r="H3025" s="784" t="s">
        <v>1573</v>
      </c>
      <c r="J3025" s="784">
        <v>1</v>
      </c>
      <c r="K3025" s="784">
        <v>5.14</v>
      </c>
      <c r="L3025" s="784">
        <v>5.14</v>
      </c>
      <c r="M3025" s="55" t="s">
        <v>2455</v>
      </c>
    </row>
    <row r="3026" spans="1:13" ht="15">
      <c r="A3026" s="282">
        <v>45875</v>
      </c>
      <c r="B3026" s="55" t="s">
        <v>5078</v>
      </c>
      <c r="C3026" s="786">
        <v>82326</v>
      </c>
      <c r="D3026" s="786" t="s">
        <v>5095</v>
      </c>
      <c r="E3026" s="786">
        <v>120</v>
      </c>
      <c r="F3026" s="786">
        <v>4010</v>
      </c>
      <c r="G3026" s="786" t="s">
        <v>2564</v>
      </c>
      <c r="H3026" s="786" t="s">
        <v>1573</v>
      </c>
      <c r="J3026" s="786">
        <v>1</v>
      </c>
      <c r="K3026" s="786">
        <v>22.96</v>
      </c>
      <c r="L3026" s="786">
        <v>22.96</v>
      </c>
      <c r="M3026" s="55" t="s">
        <v>2455</v>
      </c>
    </row>
    <row r="3027" spans="1:13" ht="15">
      <c r="A3027" s="282">
        <v>45875</v>
      </c>
      <c r="B3027" s="55" t="s">
        <v>5096</v>
      </c>
      <c r="C3027" s="784">
        <v>83340</v>
      </c>
      <c r="D3027" s="784" t="s">
        <v>2268</v>
      </c>
      <c r="E3027" s="784">
        <v>70</v>
      </c>
      <c r="F3027" s="784">
        <v>4010</v>
      </c>
      <c r="G3027" s="784" t="s">
        <v>5097</v>
      </c>
      <c r="H3027" s="784" t="s">
        <v>1573</v>
      </c>
      <c r="J3027" s="55">
        <v>-17</v>
      </c>
      <c r="K3027" s="791">
        <v>4.04</v>
      </c>
      <c r="L3027" s="791">
        <v>-68.680000000000007</v>
      </c>
      <c r="M3027" s="55" t="s">
        <v>2547</v>
      </c>
    </row>
    <row r="3028" spans="1:13" ht="15">
      <c r="A3028" s="282">
        <v>45875</v>
      </c>
      <c r="B3028" s="55" t="s">
        <v>5098</v>
      </c>
      <c r="C3028" s="784">
        <v>83340</v>
      </c>
      <c r="D3028" s="784" t="s">
        <v>2268</v>
      </c>
      <c r="E3028" s="784">
        <v>75</v>
      </c>
      <c r="F3028" s="784">
        <v>4010</v>
      </c>
      <c r="G3028" s="784" t="s">
        <v>5099</v>
      </c>
      <c r="H3028" s="784" t="s">
        <v>1573</v>
      </c>
      <c r="J3028" s="784">
        <v>10</v>
      </c>
      <c r="K3028" s="784">
        <v>4.04</v>
      </c>
      <c r="L3028" s="784">
        <v>40.4</v>
      </c>
      <c r="M3028" s="55" t="s">
        <v>2547</v>
      </c>
    </row>
    <row r="3029" spans="1:13" ht="15">
      <c r="A3029" s="282">
        <v>45875</v>
      </c>
      <c r="B3029" s="55" t="s">
        <v>5098</v>
      </c>
      <c r="C3029" s="786">
        <v>83340</v>
      </c>
      <c r="D3029" s="786" t="s">
        <v>2268</v>
      </c>
      <c r="E3029" s="786">
        <v>90</v>
      </c>
      <c r="F3029" s="786">
        <v>4010</v>
      </c>
      <c r="G3029" s="786" t="s">
        <v>5100</v>
      </c>
      <c r="H3029" s="786" t="s">
        <v>1573</v>
      </c>
      <c r="J3029" s="786">
        <v>7</v>
      </c>
      <c r="K3029" s="786">
        <v>4.04</v>
      </c>
      <c r="L3029" s="786">
        <v>28.28</v>
      </c>
      <c r="M3029" s="55" t="s">
        <v>2547</v>
      </c>
    </row>
    <row r="3030" spans="1:13" ht="15">
      <c r="A3030" s="282">
        <v>45875</v>
      </c>
      <c r="B3030" s="55" t="s">
        <v>5101</v>
      </c>
      <c r="C3030" s="784">
        <v>82022</v>
      </c>
      <c r="D3030" s="784" t="s">
        <v>5083</v>
      </c>
      <c r="E3030" s="784">
        <v>150</v>
      </c>
      <c r="F3030" s="784">
        <v>4010</v>
      </c>
      <c r="G3030" s="784" t="s">
        <v>5102</v>
      </c>
      <c r="H3030" s="784" t="s">
        <v>1573</v>
      </c>
      <c r="J3030" s="55">
        <v>-1</v>
      </c>
      <c r="K3030" s="791">
        <v>5.75</v>
      </c>
      <c r="L3030" s="791">
        <v>-5.75</v>
      </c>
      <c r="M3030" s="55" t="s">
        <v>2967</v>
      </c>
    </row>
    <row r="3031" spans="1:13" ht="15">
      <c r="A3031" s="282">
        <v>45875</v>
      </c>
      <c r="B3031" s="55" t="s">
        <v>5101</v>
      </c>
      <c r="C3031" s="786">
        <v>83435</v>
      </c>
      <c r="D3031" s="786" t="s">
        <v>5103</v>
      </c>
      <c r="E3031" s="786">
        <v>140</v>
      </c>
      <c r="F3031" s="786">
        <v>4010</v>
      </c>
      <c r="G3031" s="786" t="s">
        <v>5104</v>
      </c>
      <c r="H3031" s="786" t="s">
        <v>1573</v>
      </c>
      <c r="J3031" s="55">
        <v>-1</v>
      </c>
      <c r="K3031" s="791">
        <v>4.4800000000000004</v>
      </c>
      <c r="L3031" s="791">
        <v>-4.4800000000000004</v>
      </c>
      <c r="M3031" s="55" t="s">
        <v>2967</v>
      </c>
    </row>
    <row r="3032" spans="1:13" ht="15">
      <c r="A3032" s="282">
        <v>45875</v>
      </c>
      <c r="B3032" s="55" t="s">
        <v>5101</v>
      </c>
      <c r="C3032" s="784">
        <v>82474</v>
      </c>
      <c r="D3032" s="784" t="s">
        <v>5105</v>
      </c>
      <c r="E3032" s="784" t="s">
        <v>289</v>
      </c>
      <c r="F3032" s="784">
        <v>4010</v>
      </c>
      <c r="G3032" s="784" t="s">
        <v>5106</v>
      </c>
      <c r="H3032" s="784" t="s">
        <v>1573</v>
      </c>
      <c r="J3032" s="55">
        <v>-1</v>
      </c>
      <c r="K3032" s="791">
        <v>10.73</v>
      </c>
      <c r="L3032" s="791">
        <v>-10.73</v>
      </c>
      <c r="M3032" s="55" t="s">
        <v>2967</v>
      </c>
    </row>
    <row r="3033" spans="1:13" ht="15">
      <c r="A3033" s="282">
        <v>45875</v>
      </c>
      <c r="B3033" s="55" t="s">
        <v>5101</v>
      </c>
      <c r="C3033" s="786">
        <v>83183</v>
      </c>
      <c r="D3033" s="786" t="s">
        <v>4541</v>
      </c>
      <c r="E3033" s="786">
        <v>110</v>
      </c>
      <c r="F3033" s="786">
        <v>4010</v>
      </c>
      <c r="G3033" s="786" t="s">
        <v>5107</v>
      </c>
      <c r="H3033" s="786" t="s">
        <v>1573</v>
      </c>
      <c r="J3033" s="55">
        <v>-1</v>
      </c>
      <c r="K3033" s="791">
        <v>15.38</v>
      </c>
      <c r="L3033" s="791">
        <v>-15.38</v>
      </c>
      <c r="M3033" s="55" t="s">
        <v>2967</v>
      </c>
    </row>
    <row r="3034" spans="1:13" ht="15">
      <c r="A3034" s="282">
        <v>45875</v>
      </c>
      <c r="B3034" s="55" t="s">
        <v>5108</v>
      </c>
      <c r="C3034" s="784">
        <v>83170</v>
      </c>
      <c r="D3034" s="784" t="s">
        <v>5109</v>
      </c>
      <c r="E3034" s="784">
        <v>85</v>
      </c>
      <c r="F3034" s="784">
        <v>4010</v>
      </c>
      <c r="G3034" s="784" t="s">
        <v>5110</v>
      </c>
      <c r="H3034" s="784" t="s">
        <v>1573</v>
      </c>
      <c r="J3034" s="55">
        <v>-1</v>
      </c>
      <c r="K3034" s="791">
        <v>8.24</v>
      </c>
      <c r="L3034" s="791">
        <v>-8.24</v>
      </c>
      <c r="M3034" s="55" t="s">
        <v>2873</v>
      </c>
    </row>
    <row r="3035" spans="1:13" ht="15">
      <c r="A3035" s="282">
        <v>45875</v>
      </c>
      <c r="B3035" s="55" t="s">
        <v>5111</v>
      </c>
      <c r="C3035" s="784">
        <v>83256</v>
      </c>
      <c r="D3035" s="784" t="s">
        <v>5112</v>
      </c>
      <c r="E3035" s="784">
        <v>85</v>
      </c>
      <c r="F3035" s="784">
        <v>4010</v>
      </c>
      <c r="G3035" s="784" t="s">
        <v>5113</v>
      </c>
      <c r="H3035" s="784" t="s">
        <v>1573</v>
      </c>
      <c r="J3035" s="55">
        <v>-1</v>
      </c>
      <c r="K3035" s="791">
        <v>4.49</v>
      </c>
      <c r="L3035" s="791">
        <v>-4.49</v>
      </c>
      <c r="M3035" s="55" t="s">
        <v>2287</v>
      </c>
    </row>
    <row r="3036" spans="1:13" ht="15">
      <c r="A3036" s="282">
        <v>45875</v>
      </c>
      <c r="B3036" s="55" t="s">
        <v>5111</v>
      </c>
      <c r="C3036" s="786">
        <v>58662</v>
      </c>
      <c r="D3036" s="786" t="s">
        <v>4875</v>
      </c>
      <c r="E3036" s="786" t="s">
        <v>2061</v>
      </c>
      <c r="F3036" s="786">
        <v>4010</v>
      </c>
      <c r="G3036" s="786" t="s">
        <v>4876</v>
      </c>
      <c r="H3036" s="786" t="s">
        <v>1573</v>
      </c>
      <c r="J3036" s="55">
        <v>-1</v>
      </c>
      <c r="K3036" s="791">
        <v>9.11</v>
      </c>
      <c r="L3036" s="791">
        <v>-9.11</v>
      </c>
      <c r="M3036" s="55" t="s">
        <v>2287</v>
      </c>
    </row>
    <row r="3037" spans="1:13" ht="15">
      <c r="A3037" s="282">
        <v>45875</v>
      </c>
      <c r="B3037" s="55" t="s">
        <v>5111</v>
      </c>
      <c r="C3037" s="784">
        <v>50754</v>
      </c>
      <c r="D3037" s="784" t="s">
        <v>5114</v>
      </c>
      <c r="E3037" s="784" t="s">
        <v>2230</v>
      </c>
      <c r="F3037" s="784">
        <v>4010</v>
      </c>
      <c r="G3037" s="784" t="s">
        <v>5115</v>
      </c>
      <c r="H3037" s="784" t="s">
        <v>1573</v>
      </c>
      <c r="J3037" s="55">
        <v>-1</v>
      </c>
      <c r="K3037" s="791">
        <v>3.3</v>
      </c>
      <c r="L3037" s="791">
        <v>-3.3</v>
      </c>
      <c r="M3037" s="55" t="s">
        <v>2287</v>
      </c>
    </row>
    <row r="3038" spans="1:13" ht="15">
      <c r="A3038" s="282">
        <v>45876</v>
      </c>
      <c r="B3038" s="55" t="s">
        <v>5116</v>
      </c>
      <c r="C3038" s="784">
        <v>82780</v>
      </c>
      <c r="D3038" s="784" t="s">
        <v>2934</v>
      </c>
      <c r="E3038" s="784">
        <v>120</v>
      </c>
      <c r="F3038" s="784">
        <v>4010</v>
      </c>
      <c r="G3038" s="784" t="s">
        <v>4161</v>
      </c>
      <c r="H3038" s="784" t="s">
        <v>1573</v>
      </c>
      <c r="I3038" s="797">
        <v>1</v>
      </c>
      <c r="J3038" s="784">
        <v>1</v>
      </c>
      <c r="K3038" s="784">
        <v>10.87</v>
      </c>
      <c r="L3038" s="784">
        <v>10.87</v>
      </c>
      <c r="M3038" s="55" t="s">
        <v>2224</v>
      </c>
    </row>
    <row r="3039" spans="1:13" ht="15">
      <c r="A3039" s="282">
        <v>45876</v>
      </c>
      <c r="B3039" s="55" t="s">
        <v>5116</v>
      </c>
      <c r="C3039" s="786">
        <v>82649</v>
      </c>
      <c r="D3039" s="786" t="s">
        <v>3354</v>
      </c>
      <c r="E3039" s="786">
        <v>120</v>
      </c>
      <c r="F3039" s="786">
        <v>4010</v>
      </c>
      <c r="G3039" s="786" t="s">
        <v>2556</v>
      </c>
      <c r="H3039" s="786" t="s">
        <v>1573</v>
      </c>
      <c r="I3039" s="798">
        <v>1</v>
      </c>
      <c r="J3039" s="786">
        <v>1</v>
      </c>
      <c r="K3039" s="786">
        <v>4.47</v>
      </c>
      <c r="L3039" s="786">
        <v>4.47</v>
      </c>
      <c r="M3039" s="55" t="s">
        <v>2224</v>
      </c>
    </row>
    <row r="3040" spans="1:13" ht="15">
      <c r="A3040" s="282">
        <v>45876</v>
      </c>
      <c r="B3040" s="55" t="s">
        <v>5116</v>
      </c>
      <c r="C3040" s="784">
        <v>82649</v>
      </c>
      <c r="D3040" s="784" t="s">
        <v>2460</v>
      </c>
      <c r="E3040" s="784">
        <v>120</v>
      </c>
      <c r="F3040" s="784">
        <v>4010</v>
      </c>
      <c r="G3040" s="784" t="s">
        <v>4968</v>
      </c>
      <c r="H3040" s="784" t="s">
        <v>1573</v>
      </c>
      <c r="I3040" s="797">
        <v>1</v>
      </c>
      <c r="J3040" s="784">
        <v>1</v>
      </c>
      <c r="K3040" s="784">
        <v>4.47</v>
      </c>
      <c r="L3040" s="784">
        <v>4.47</v>
      </c>
      <c r="M3040" s="55" t="s">
        <v>2224</v>
      </c>
    </row>
    <row r="3041" spans="1:13" ht="15">
      <c r="A3041" s="282">
        <v>45876</v>
      </c>
      <c r="B3041" s="55" t="s">
        <v>5116</v>
      </c>
      <c r="C3041" s="786">
        <v>82949</v>
      </c>
      <c r="D3041" s="786">
        <v>434</v>
      </c>
      <c r="E3041" s="786">
        <v>120</v>
      </c>
      <c r="F3041" s="786">
        <v>4010</v>
      </c>
      <c r="G3041" s="786" t="s">
        <v>4969</v>
      </c>
      <c r="H3041" s="786" t="s">
        <v>1573</v>
      </c>
      <c r="I3041" s="798">
        <v>1</v>
      </c>
      <c r="J3041" s="786">
        <v>1</v>
      </c>
      <c r="K3041" s="786">
        <v>6.25</v>
      </c>
      <c r="L3041" s="786">
        <v>6.25</v>
      </c>
      <c r="M3041" s="55" t="s">
        <v>2224</v>
      </c>
    </row>
    <row r="3042" spans="1:13" ht="15">
      <c r="A3042" s="282">
        <v>45876</v>
      </c>
      <c r="B3042" s="55" t="s">
        <v>5116</v>
      </c>
      <c r="C3042" s="784">
        <v>46239</v>
      </c>
      <c r="D3042" s="784" t="s">
        <v>2290</v>
      </c>
      <c r="E3042" s="784">
        <v>120</v>
      </c>
      <c r="F3042" s="784">
        <v>4010</v>
      </c>
      <c r="G3042" s="784" t="s">
        <v>4963</v>
      </c>
      <c r="H3042" s="784" t="s">
        <v>1573</v>
      </c>
      <c r="I3042" s="797">
        <v>1</v>
      </c>
      <c r="J3042" s="784">
        <v>1</v>
      </c>
      <c r="K3042" s="784">
        <v>5.33</v>
      </c>
      <c r="L3042" s="784">
        <v>5.33</v>
      </c>
      <c r="M3042" s="55" t="s">
        <v>2224</v>
      </c>
    </row>
    <row r="3043" spans="1:13" ht="15">
      <c r="A3043" s="282">
        <v>45876</v>
      </c>
      <c r="B3043" s="55" t="s">
        <v>5116</v>
      </c>
      <c r="C3043" s="786">
        <v>82648</v>
      </c>
      <c r="D3043" s="786" t="s">
        <v>3354</v>
      </c>
      <c r="E3043" s="786">
        <v>120</v>
      </c>
      <c r="F3043" s="786">
        <v>4010</v>
      </c>
      <c r="G3043" s="786" t="s">
        <v>4964</v>
      </c>
      <c r="H3043" s="786" t="s">
        <v>1573</v>
      </c>
      <c r="I3043" s="798">
        <v>1</v>
      </c>
      <c r="J3043" s="786">
        <v>1</v>
      </c>
      <c r="K3043" s="786">
        <v>7.86</v>
      </c>
      <c r="L3043" s="786">
        <v>7.86</v>
      </c>
      <c r="M3043" s="55" t="s">
        <v>2224</v>
      </c>
    </row>
    <row r="3044" spans="1:13" ht="15">
      <c r="A3044" s="282">
        <v>45876</v>
      </c>
      <c r="B3044" s="55" t="s">
        <v>5116</v>
      </c>
      <c r="C3044" s="784">
        <v>61956</v>
      </c>
      <c r="D3044" s="784" t="s">
        <v>2580</v>
      </c>
      <c r="E3044" s="784">
        <v>100</v>
      </c>
      <c r="F3044" s="784">
        <v>4010</v>
      </c>
      <c r="G3044" s="784" t="s">
        <v>4961</v>
      </c>
      <c r="H3044" s="784" t="s">
        <v>1573</v>
      </c>
      <c r="I3044" s="797">
        <v>1</v>
      </c>
      <c r="J3044" s="784">
        <v>1</v>
      </c>
      <c r="K3044" s="784">
        <v>6.54</v>
      </c>
      <c r="L3044" s="784">
        <v>6.54</v>
      </c>
      <c r="M3044" s="55" t="s">
        <v>2224</v>
      </c>
    </row>
    <row r="3045" spans="1:13" ht="15">
      <c r="A3045" s="282">
        <v>45876</v>
      </c>
      <c r="B3045" s="55" t="s">
        <v>5116</v>
      </c>
      <c r="C3045" s="786">
        <v>82780</v>
      </c>
      <c r="D3045" s="786" t="s">
        <v>2736</v>
      </c>
      <c r="E3045" s="786">
        <v>120</v>
      </c>
      <c r="F3045" s="786">
        <v>4010</v>
      </c>
      <c r="G3045" s="786" t="s">
        <v>4960</v>
      </c>
      <c r="H3045" s="786" t="s">
        <v>1573</v>
      </c>
      <c r="I3045" s="798">
        <v>1</v>
      </c>
      <c r="J3045" s="786">
        <v>1</v>
      </c>
      <c r="K3045" s="786">
        <v>10.87</v>
      </c>
      <c r="L3045" s="786">
        <v>10.87</v>
      </c>
      <c r="M3045" s="55" t="s">
        <v>2224</v>
      </c>
    </row>
    <row r="3046" spans="1:13" ht="15">
      <c r="A3046" s="282">
        <v>45876</v>
      </c>
      <c r="B3046" s="55" t="s">
        <v>5116</v>
      </c>
      <c r="C3046" s="784">
        <v>81339</v>
      </c>
      <c r="D3046" s="784" t="s">
        <v>2363</v>
      </c>
      <c r="E3046" s="784">
        <v>120</v>
      </c>
      <c r="F3046" s="784">
        <v>4010</v>
      </c>
      <c r="G3046" s="784" t="s">
        <v>5117</v>
      </c>
      <c r="H3046" s="784" t="s">
        <v>1573</v>
      </c>
      <c r="I3046" s="797">
        <v>1</v>
      </c>
      <c r="J3046" s="784">
        <v>1</v>
      </c>
      <c r="K3046" s="784">
        <v>6.77</v>
      </c>
      <c r="L3046" s="784">
        <v>6.77</v>
      </c>
      <c r="M3046" s="55" t="s">
        <v>2224</v>
      </c>
    </row>
    <row r="3047" spans="1:13" ht="15">
      <c r="A3047" s="282">
        <v>45876</v>
      </c>
      <c r="B3047" s="55" t="s">
        <v>5118</v>
      </c>
      <c r="C3047" s="784">
        <v>83248</v>
      </c>
      <c r="D3047" s="784" t="s">
        <v>3930</v>
      </c>
      <c r="E3047" s="784">
        <v>130</v>
      </c>
      <c r="F3047" s="784">
        <v>4010</v>
      </c>
      <c r="G3047" s="784" t="s">
        <v>5119</v>
      </c>
      <c r="H3047" s="784" t="s">
        <v>1573</v>
      </c>
      <c r="J3047" s="784">
        <v>1</v>
      </c>
      <c r="K3047" s="784">
        <v>8.0299999999999994</v>
      </c>
      <c r="L3047" s="784">
        <v>8.0299999999999994</v>
      </c>
      <c r="M3047" s="55" t="s">
        <v>2224</v>
      </c>
    </row>
    <row r="3048" spans="1:13" ht="15">
      <c r="A3048" s="282">
        <v>45876</v>
      </c>
      <c r="B3048" s="55" t="s">
        <v>5120</v>
      </c>
      <c r="C3048" s="784">
        <v>83248</v>
      </c>
      <c r="D3048" s="784" t="s">
        <v>3930</v>
      </c>
      <c r="E3048" s="784">
        <v>130</v>
      </c>
      <c r="F3048" s="784">
        <v>4010</v>
      </c>
      <c r="G3048" s="784" t="s">
        <v>5119</v>
      </c>
      <c r="H3048" s="784" t="s">
        <v>1573</v>
      </c>
      <c r="J3048" s="55">
        <v>-1</v>
      </c>
      <c r="K3048" s="791">
        <v>8.0299999999999994</v>
      </c>
      <c r="L3048" s="791">
        <v>-8.0299999999999994</v>
      </c>
      <c r="M3048" s="55" t="s">
        <v>2287</v>
      </c>
    </row>
    <row r="3049" spans="1:13" ht="15">
      <c r="A3049" s="282">
        <v>45876</v>
      </c>
      <c r="B3049" s="55" t="s">
        <v>5120</v>
      </c>
      <c r="C3049" s="786">
        <v>82780</v>
      </c>
      <c r="D3049" s="786" t="s">
        <v>2934</v>
      </c>
      <c r="E3049" s="786">
        <v>120</v>
      </c>
      <c r="F3049" s="786">
        <v>4010</v>
      </c>
      <c r="G3049" s="786" t="s">
        <v>4161</v>
      </c>
      <c r="H3049" s="786" t="s">
        <v>1573</v>
      </c>
      <c r="J3049" s="55">
        <v>-1</v>
      </c>
      <c r="K3049" s="791">
        <v>10.87</v>
      </c>
      <c r="L3049" s="791">
        <v>-10.87</v>
      </c>
      <c r="M3049" s="55" t="s">
        <v>2287</v>
      </c>
    </row>
    <row r="3050" spans="1:13" ht="15">
      <c r="A3050" s="282">
        <v>45876</v>
      </c>
      <c r="B3050" s="55" t="s">
        <v>5121</v>
      </c>
      <c r="C3050" s="784">
        <v>82548</v>
      </c>
      <c r="D3050" s="784" t="s">
        <v>2527</v>
      </c>
      <c r="E3050" s="784">
        <v>85</v>
      </c>
      <c r="F3050" s="784">
        <v>4010</v>
      </c>
      <c r="G3050" s="784" t="s">
        <v>2316</v>
      </c>
      <c r="H3050" s="784" t="s">
        <v>1573</v>
      </c>
      <c r="J3050" s="784">
        <v>1</v>
      </c>
      <c r="K3050" s="784">
        <v>10.01</v>
      </c>
      <c r="L3050" s="784">
        <v>10.01</v>
      </c>
      <c r="M3050" s="55" t="s">
        <v>2455</v>
      </c>
    </row>
    <row r="3051" spans="1:13" ht="15">
      <c r="A3051" s="282">
        <v>45876</v>
      </c>
      <c r="B3051" s="55" t="s">
        <v>5121</v>
      </c>
      <c r="C3051" s="786">
        <v>82967</v>
      </c>
      <c r="D3051" s="786">
        <v>277</v>
      </c>
      <c r="E3051" s="786">
        <v>140</v>
      </c>
      <c r="F3051" s="786">
        <v>4010</v>
      </c>
      <c r="G3051" s="786" t="s">
        <v>4976</v>
      </c>
      <c r="H3051" s="786" t="s">
        <v>1573</v>
      </c>
      <c r="J3051" s="786">
        <v>1</v>
      </c>
      <c r="K3051" s="786">
        <v>8.6300000000000008</v>
      </c>
      <c r="L3051" s="786">
        <v>8.6300000000000008</v>
      </c>
      <c r="M3051" s="55" t="s">
        <v>2455</v>
      </c>
    </row>
    <row r="3052" spans="1:13" ht="15">
      <c r="A3052" s="282">
        <v>45876</v>
      </c>
      <c r="B3052" s="55" t="s">
        <v>5121</v>
      </c>
      <c r="C3052" s="784">
        <v>67009</v>
      </c>
      <c r="D3052" s="784" t="s">
        <v>4703</v>
      </c>
      <c r="E3052" s="784">
        <v>90</v>
      </c>
      <c r="F3052" s="784">
        <v>4010</v>
      </c>
      <c r="G3052" s="784" t="s">
        <v>4972</v>
      </c>
      <c r="H3052" s="784" t="s">
        <v>1573</v>
      </c>
      <c r="J3052" s="784">
        <v>1</v>
      </c>
      <c r="K3052" s="784">
        <v>3.94</v>
      </c>
      <c r="L3052" s="784">
        <v>3.94</v>
      </c>
      <c r="M3052" s="55" t="s">
        <v>2455</v>
      </c>
    </row>
    <row r="3053" spans="1:13" ht="15">
      <c r="A3053" s="282">
        <v>45876</v>
      </c>
      <c r="B3053" s="55" t="s">
        <v>5121</v>
      </c>
      <c r="C3053" s="786">
        <v>83310</v>
      </c>
      <c r="D3053" s="786" t="s">
        <v>5122</v>
      </c>
      <c r="E3053" s="786">
        <v>100</v>
      </c>
      <c r="F3053" s="786">
        <v>4010</v>
      </c>
      <c r="G3053" s="786" t="s">
        <v>4970</v>
      </c>
      <c r="H3053" s="786" t="s">
        <v>1573</v>
      </c>
      <c r="J3053" s="786">
        <v>1</v>
      </c>
      <c r="K3053" s="786">
        <v>4.8899999999999997</v>
      </c>
      <c r="L3053" s="786">
        <v>4.8899999999999997</v>
      </c>
      <c r="M3053" s="55" t="s">
        <v>2455</v>
      </c>
    </row>
    <row r="3054" spans="1:13" ht="15">
      <c r="A3054" s="282">
        <v>45876</v>
      </c>
      <c r="B3054" s="55" t="s">
        <v>5121</v>
      </c>
      <c r="C3054" s="784">
        <v>81672</v>
      </c>
      <c r="D3054" s="784" t="s">
        <v>3298</v>
      </c>
      <c r="E3054" s="784">
        <v>130</v>
      </c>
      <c r="F3054" s="784">
        <v>4010</v>
      </c>
      <c r="G3054" s="784" t="s">
        <v>5123</v>
      </c>
      <c r="H3054" s="784" t="s">
        <v>1573</v>
      </c>
      <c r="J3054" s="784">
        <v>1</v>
      </c>
      <c r="K3054" s="784">
        <v>8.2200000000000006</v>
      </c>
      <c r="L3054" s="784">
        <v>8.2200000000000006</v>
      </c>
      <c r="M3054" s="55" t="s">
        <v>2455</v>
      </c>
    </row>
    <row r="3055" spans="1:13" ht="15">
      <c r="A3055" s="282">
        <v>45876</v>
      </c>
      <c r="B3055" s="55" t="s">
        <v>5124</v>
      </c>
      <c r="C3055" s="784">
        <v>82982</v>
      </c>
      <c r="D3055" s="784" t="s">
        <v>3304</v>
      </c>
      <c r="E3055" s="784">
        <v>70</v>
      </c>
      <c r="F3055" s="784">
        <v>4010</v>
      </c>
      <c r="G3055" s="784" t="s">
        <v>5125</v>
      </c>
      <c r="H3055" s="784" t="s">
        <v>1573</v>
      </c>
      <c r="J3055" s="784">
        <v>1</v>
      </c>
      <c r="K3055" s="784">
        <v>3.98</v>
      </c>
      <c r="L3055" s="784">
        <v>3.98</v>
      </c>
      <c r="M3055" s="55" t="s">
        <v>2455</v>
      </c>
    </row>
    <row r="3056" spans="1:13" ht="15">
      <c r="A3056" s="282">
        <v>45876</v>
      </c>
      <c r="B3056" s="55" t="s">
        <v>5124</v>
      </c>
      <c r="C3056" s="786">
        <v>82984</v>
      </c>
      <c r="D3056" s="786" t="s">
        <v>4019</v>
      </c>
      <c r="E3056" s="786">
        <v>70</v>
      </c>
      <c r="F3056" s="786">
        <v>4010</v>
      </c>
      <c r="G3056" s="786" t="s">
        <v>5126</v>
      </c>
      <c r="H3056" s="786" t="s">
        <v>1573</v>
      </c>
      <c r="J3056" s="786">
        <v>1</v>
      </c>
      <c r="K3056" s="786">
        <v>5.54</v>
      </c>
      <c r="L3056" s="786">
        <v>5.54</v>
      </c>
      <c r="M3056" s="55" t="s">
        <v>2455</v>
      </c>
    </row>
    <row r="3057" spans="1:13" ht="15">
      <c r="A3057" s="282">
        <v>45876</v>
      </c>
      <c r="B3057" s="55" t="s">
        <v>5124</v>
      </c>
      <c r="C3057" s="784">
        <v>64336</v>
      </c>
      <c r="D3057" s="784" t="s">
        <v>5127</v>
      </c>
      <c r="E3057" s="784" t="s">
        <v>2715</v>
      </c>
      <c r="F3057" s="784">
        <v>4010</v>
      </c>
      <c r="G3057" s="784" t="s">
        <v>5128</v>
      </c>
      <c r="H3057" s="784" t="s">
        <v>1573</v>
      </c>
      <c r="J3057" s="784">
        <v>1</v>
      </c>
      <c r="K3057" s="784">
        <v>9.5500000000000007</v>
      </c>
      <c r="L3057" s="784">
        <v>9.5500000000000007</v>
      </c>
      <c r="M3057" s="55" t="s">
        <v>2455</v>
      </c>
    </row>
    <row r="3058" spans="1:13" ht="15">
      <c r="A3058" s="282">
        <v>45876</v>
      </c>
      <c r="B3058" s="55" t="s">
        <v>5124</v>
      </c>
      <c r="C3058" s="786">
        <v>82154</v>
      </c>
      <c r="D3058" s="786" t="s">
        <v>3010</v>
      </c>
      <c r="E3058" s="786" t="s">
        <v>2230</v>
      </c>
      <c r="F3058" s="786">
        <v>4010</v>
      </c>
      <c r="G3058" s="786" t="s">
        <v>5129</v>
      </c>
      <c r="H3058" s="786" t="s">
        <v>1573</v>
      </c>
      <c r="J3058" s="786">
        <v>1</v>
      </c>
      <c r="K3058" s="786">
        <v>4.83</v>
      </c>
      <c r="L3058" s="786">
        <v>4.83</v>
      </c>
      <c r="M3058" s="55" t="s">
        <v>2455</v>
      </c>
    </row>
    <row r="3059" spans="1:13" ht="15">
      <c r="A3059" s="282">
        <v>45876</v>
      </c>
      <c r="B3059" s="55" t="s">
        <v>5124</v>
      </c>
      <c r="C3059" s="784">
        <v>82083</v>
      </c>
      <c r="D3059" s="784" t="s">
        <v>2986</v>
      </c>
      <c r="E3059" s="784">
        <v>60</v>
      </c>
      <c r="F3059" s="784">
        <v>4010</v>
      </c>
      <c r="G3059" s="784" t="s">
        <v>2991</v>
      </c>
      <c r="H3059" s="784" t="s">
        <v>1573</v>
      </c>
      <c r="J3059" s="784">
        <v>1</v>
      </c>
      <c r="K3059" s="784">
        <v>5.63</v>
      </c>
      <c r="L3059" s="784">
        <v>5.63</v>
      </c>
      <c r="M3059" s="55" t="s">
        <v>2455</v>
      </c>
    </row>
    <row r="3060" spans="1:13" ht="15">
      <c r="A3060" s="282">
        <v>45876</v>
      </c>
      <c r="B3060" s="55" t="s">
        <v>5124</v>
      </c>
      <c r="C3060" s="786">
        <v>82982</v>
      </c>
      <c r="D3060" s="786" t="s">
        <v>5130</v>
      </c>
      <c r="E3060" s="786">
        <v>70</v>
      </c>
      <c r="F3060" s="786">
        <v>4010</v>
      </c>
      <c r="G3060" s="786" t="s">
        <v>3207</v>
      </c>
      <c r="H3060" s="786" t="s">
        <v>1573</v>
      </c>
      <c r="J3060" s="786">
        <v>1</v>
      </c>
      <c r="K3060" s="786">
        <v>3.98</v>
      </c>
      <c r="L3060" s="786">
        <v>3.98</v>
      </c>
      <c r="M3060" s="55" t="s">
        <v>2455</v>
      </c>
    </row>
    <row r="3061" spans="1:13" ht="15">
      <c r="A3061" s="282">
        <v>45876</v>
      </c>
      <c r="B3061" s="55" t="s">
        <v>5124</v>
      </c>
      <c r="C3061" s="784">
        <v>82767</v>
      </c>
      <c r="D3061" s="784" t="s">
        <v>3676</v>
      </c>
      <c r="E3061" s="784">
        <v>110</v>
      </c>
      <c r="F3061" s="784">
        <v>4010</v>
      </c>
      <c r="G3061" s="784" t="s">
        <v>2931</v>
      </c>
      <c r="H3061" s="784" t="s">
        <v>1573</v>
      </c>
      <c r="J3061" s="784">
        <v>1</v>
      </c>
      <c r="K3061" s="784">
        <v>8.75</v>
      </c>
      <c r="L3061" s="784">
        <v>8.75</v>
      </c>
      <c r="M3061" s="55" t="s">
        <v>2455</v>
      </c>
    </row>
    <row r="3062" spans="1:13" ht="15">
      <c r="A3062" s="282">
        <v>45876</v>
      </c>
      <c r="B3062" s="55" t="s">
        <v>5124</v>
      </c>
      <c r="C3062" s="786">
        <v>81666</v>
      </c>
      <c r="D3062" s="786" t="s">
        <v>3584</v>
      </c>
      <c r="E3062" s="786">
        <v>75</v>
      </c>
      <c r="F3062" s="786">
        <v>4010</v>
      </c>
      <c r="G3062" s="786" t="s">
        <v>2918</v>
      </c>
      <c r="H3062" s="786" t="s">
        <v>1573</v>
      </c>
      <c r="J3062" s="786">
        <v>1</v>
      </c>
      <c r="K3062" s="786">
        <v>5.14</v>
      </c>
      <c r="L3062" s="786">
        <v>5.14</v>
      </c>
      <c r="M3062" s="55" t="s">
        <v>2455</v>
      </c>
    </row>
    <row r="3063" spans="1:13" ht="15">
      <c r="A3063" s="282">
        <v>45876</v>
      </c>
      <c r="B3063" s="55" t="s">
        <v>5124</v>
      </c>
      <c r="C3063" s="784">
        <v>81338</v>
      </c>
      <c r="D3063" s="784" t="s">
        <v>3674</v>
      </c>
      <c r="E3063" s="784">
        <v>100</v>
      </c>
      <c r="F3063" s="784">
        <v>4010</v>
      </c>
      <c r="G3063" s="784" t="s">
        <v>2925</v>
      </c>
      <c r="H3063" s="784" t="s">
        <v>1573</v>
      </c>
      <c r="J3063" s="784">
        <v>1</v>
      </c>
      <c r="K3063" s="784">
        <v>8.3699999999999992</v>
      </c>
      <c r="L3063" s="784">
        <v>8.3699999999999992</v>
      </c>
      <c r="M3063" s="55" t="s">
        <v>2455</v>
      </c>
    </row>
    <row r="3064" spans="1:13" ht="15">
      <c r="A3064" s="282">
        <v>45876</v>
      </c>
      <c r="B3064" s="55" t="s">
        <v>5124</v>
      </c>
      <c r="C3064" s="786">
        <v>60363</v>
      </c>
      <c r="D3064" s="786" t="s">
        <v>3586</v>
      </c>
      <c r="E3064" s="786">
        <v>90</v>
      </c>
      <c r="F3064" s="786">
        <v>4010</v>
      </c>
      <c r="G3064" s="786" t="s">
        <v>5131</v>
      </c>
      <c r="H3064" s="786" t="s">
        <v>1573</v>
      </c>
      <c r="J3064" s="786">
        <v>1</v>
      </c>
      <c r="K3064" s="786">
        <v>7.84</v>
      </c>
      <c r="L3064" s="786">
        <v>7.84</v>
      </c>
      <c r="M3064" s="55" t="s">
        <v>2455</v>
      </c>
    </row>
    <row r="3065" spans="1:13" ht="15">
      <c r="A3065" s="282">
        <v>45876</v>
      </c>
      <c r="B3065" s="55" t="s">
        <v>5124</v>
      </c>
      <c r="C3065" s="784">
        <v>81470</v>
      </c>
      <c r="D3065" s="784" t="s">
        <v>3982</v>
      </c>
      <c r="E3065" s="784">
        <v>140</v>
      </c>
      <c r="F3065" s="784">
        <v>4010</v>
      </c>
      <c r="G3065" s="784" t="s">
        <v>2926</v>
      </c>
      <c r="H3065" s="784" t="s">
        <v>1573</v>
      </c>
      <c r="J3065" s="784">
        <v>1</v>
      </c>
      <c r="K3065" s="784">
        <v>3.94</v>
      </c>
      <c r="L3065" s="784">
        <v>3.94</v>
      </c>
      <c r="M3065" s="55" t="s">
        <v>2455</v>
      </c>
    </row>
    <row r="3066" spans="1:13" ht="15">
      <c r="A3066" s="282">
        <v>45876</v>
      </c>
      <c r="B3066" s="55" t="s">
        <v>5124</v>
      </c>
      <c r="C3066" s="786">
        <v>84295</v>
      </c>
      <c r="D3066" s="786" t="s">
        <v>3515</v>
      </c>
      <c r="E3066" s="786">
        <v>85</v>
      </c>
      <c r="F3066" s="786">
        <v>4010</v>
      </c>
      <c r="G3066" s="786" t="s">
        <v>5132</v>
      </c>
      <c r="H3066" s="786" t="s">
        <v>1573</v>
      </c>
      <c r="J3066" s="786">
        <v>1</v>
      </c>
      <c r="K3066" s="786">
        <v>5.72</v>
      </c>
      <c r="L3066" s="786">
        <v>5.72</v>
      </c>
      <c r="M3066" s="55" t="s">
        <v>2455</v>
      </c>
    </row>
    <row r="3067" spans="1:13" ht="15">
      <c r="A3067" s="282">
        <v>45876</v>
      </c>
      <c r="B3067" s="55" t="s">
        <v>5124</v>
      </c>
      <c r="C3067" s="784">
        <v>82722</v>
      </c>
      <c r="D3067" s="784" t="s">
        <v>4999</v>
      </c>
      <c r="E3067" s="784">
        <v>85</v>
      </c>
      <c r="F3067" s="784">
        <v>4010</v>
      </c>
      <c r="G3067" s="784" t="s">
        <v>5133</v>
      </c>
      <c r="H3067" s="784" t="s">
        <v>1573</v>
      </c>
      <c r="J3067" s="784">
        <v>1</v>
      </c>
      <c r="K3067" s="784">
        <v>10.63</v>
      </c>
      <c r="L3067" s="784">
        <v>10.63</v>
      </c>
      <c r="M3067" s="55" t="s">
        <v>2455</v>
      </c>
    </row>
    <row r="3068" spans="1:13" ht="15">
      <c r="A3068" s="282">
        <v>45876</v>
      </c>
      <c r="B3068" s="55" t="s">
        <v>5124</v>
      </c>
      <c r="C3068" s="786">
        <v>81339</v>
      </c>
      <c r="D3068" s="786" t="s">
        <v>3179</v>
      </c>
      <c r="E3068" s="786">
        <v>110</v>
      </c>
      <c r="F3068" s="786">
        <v>4010</v>
      </c>
      <c r="G3068" s="786" t="s">
        <v>2928</v>
      </c>
      <c r="H3068" s="786" t="s">
        <v>1573</v>
      </c>
      <c r="J3068" s="786">
        <v>1</v>
      </c>
      <c r="K3068" s="786">
        <v>6.77</v>
      </c>
      <c r="L3068" s="786">
        <v>6.77</v>
      </c>
      <c r="M3068" s="55" t="s">
        <v>2455</v>
      </c>
    </row>
    <row r="3069" spans="1:13" ht="15">
      <c r="A3069" s="282">
        <v>45876</v>
      </c>
      <c r="B3069" s="55" t="s">
        <v>5124</v>
      </c>
      <c r="C3069" s="784">
        <v>81368</v>
      </c>
      <c r="D3069" s="784" t="s">
        <v>3500</v>
      </c>
      <c r="E3069" s="784">
        <v>110</v>
      </c>
      <c r="F3069" s="784">
        <v>4010</v>
      </c>
      <c r="G3069" s="784" t="s">
        <v>4086</v>
      </c>
      <c r="H3069" s="784" t="s">
        <v>1573</v>
      </c>
      <c r="J3069" s="784">
        <v>1</v>
      </c>
      <c r="K3069" s="784">
        <v>4.47</v>
      </c>
      <c r="L3069" s="784">
        <v>4.47</v>
      </c>
      <c r="M3069" s="55" t="s">
        <v>2455</v>
      </c>
    </row>
    <row r="3070" spans="1:13" ht="15">
      <c r="A3070" s="282">
        <v>45876</v>
      </c>
      <c r="B3070" s="55" t="s">
        <v>5124</v>
      </c>
      <c r="C3070" s="786">
        <v>81339</v>
      </c>
      <c r="D3070" s="786" t="s">
        <v>2575</v>
      </c>
      <c r="E3070" s="786">
        <v>110</v>
      </c>
      <c r="F3070" s="786">
        <v>4010</v>
      </c>
      <c r="G3070" s="786" t="s">
        <v>2933</v>
      </c>
      <c r="H3070" s="786" t="s">
        <v>1573</v>
      </c>
      <c r="J3070" s="786">
        <v>1</v>
      </c>
      <c r="K3070" s="786">
        <v>5.71</v>
      </c>
      <c r="L3070" s="786">
        <v>5.71</v>
      </c>
      <c r="M3070" s="55" t="s">
        <v>2455</v>
      </c>
    </row>
    <row r="3071" spans="1:13" ht="15">
      <c r="A3071" s="282">
        <v>45876</v>
      </c>
      <c r="B3071" s="55" t="s">
        <v>5124</v>
      </c>
      <c r="C3071" s="784">
        <v>30070</v>
      </c>
      <c r="D3071" s="784" t="s">
        <v>2560</v>
      </c>
      <c r="E3071" s="784" t="s">
        <v>2230</v>
      </c>
      <c r="F3071" s="784">
        <v>4010</v>
      </c>
      <c r="G3071" s="784" t="s">
        <v>3817</v>
      </c>
      <c r="H3071" s="784" t="s">
        <v>1573</v>
      </c>
      <c r="J3071" s="784">
        <v>1</v>
      </c>
      <c r="K3071" s="784">
        <v>8.4700000000000006</v>
      </c>
      <c r="L3071" s="784">
        <v>8.4700000000000006</v>
      </c>
      <c r="M3071" s="55" t="s">
        <v>2455</v>
      </c>
    </row>
    <row r="3072" spans="1:13" ht="15">
      <c r="A3072" s="282">
        <v>45876</v>
      </c>
      <c r="B3072" s="55" t="s">
        <v>5124</v>
      </c>
      <c r="C3072" s="786">
        <v>83026</v>
      </c>
      <c r="D3072" s="786" t="s">
        <v>4036</v>
      </c>
      <c r="E3072" s="786">
        <v>120</v>
      </c>
      <c r="F3072" s="786">
        <v>4010</v>
      </c>
      <c r="G3072" s="786" t="s">
        <v>2935</v>
      </c>
      <c r="H3072" s="786" t="s">
        <v>1573</v>
      </c>
      <c r="J3072" s="786">
        <v>1</v>
      </c>
      <c r="K3072" s="786">
        <v>7.71</v>
      </c>
      <c r="L3072" s="786">
        <v>7.71</v>
      </c>
      <c r="M3072" s="55" t="s">
        <v>2455</v>
      </c>
    </row>
    <row r="3073" spans="1:13" ht="15">
      <c r="A3073" s="282">
        <v>45876</v>
      </c>
      <c r="B3073" s="55" t="s">
        <v>5124</v>
      </c>
      <c r="C3073" s="784">
        <v>82904</v>
      </c>
      <c r="D3073" s="784" t="s">
        <v>2879</v>
      </c>
      <c r="E3073" s="784">
        <v>90</v>
      </c>
      <c r="F3073" s="784">
        <v>4010</v>
      </c>
      <c r="G3073" s="784" t="s">
        <v>5134</v>
      </c>
      <c r="H3073" s="784" t="s">
        <v>1573</v>
      </c>
      <c r="J3073" s="784">
        <v>1</v>
      </c>
      <c r="K3073" s="784">
        <v>10.14</v>
      </c>
      <c r="L3073" s="784">
        <v>10.14</v>
      </c>
      <c r="M3073" s="55" t="s">
        <v>2455</v>
      </c>
    </row>
    <row r="3074" spans="1:13" ht="15">
      <c r="A3074" s="282">
        <v>45876</v>
      </c>
      <c r="B3074" s="55" t="s">
        <v>5124</v>
      </c>
      <c r="C3074" s="786">
        <v>80823</v>
      </c>
      <c r="D3074" s="786" t="s">
        <v>2290</v>
      </c>
      <c r="E3074" s="786">
        <v>130</v>
      </c>
      <c r="F3074" s="786">
        <v>4010</v>
      </c>
      <c r="G3074" s="786" t="s">
        <v>5135</v>
      </c>
      <c r="H3074" s="786" t="s">
        <v>1573</v>
      </c>
      <c r="J3074" s="786">
        <v>1</v>
      </c>
      <c r="K3074" s="786">
        <v>5.6</v>
      </c>
      <c r="L3074" s="786">
        <v>5.6</v>
      </c>
      <c r="M3074" s="55" t="s">
        <v>2455</v>
      </c>
    </row>
    <row r="3075" spans="1:13" ht="15">
      <c r="A3075" s="282">
        <v>45876</v>
      </c>
      <c r="B3075" s="55" t="s">
        <v>5124</v>
      </c>
      <c r="C3075" s="784">
        <v>82604</v>
      </c>
      <c r="D3075" s="784" t="s">
        <v>2233</v>
      </c>
      <c r="E3075" s="784">
        <v>130</v>
      </c>
      <c r="F3075" s="784">
        <v>4010</v>
      </c>
      <c r="G3075" s="784" t="s">
        <v>2944</v>
      </c>
      <c r="H3075" s="784" t="s">
        <v>1573</v>
      </c>
      <c r="J3075" s="784">
        <v>1</v>
      </c>
      <c r="K3075" s="784">
        <v>5.91</v>
      </c>
      <c r="L3075" s="784">
        <v>5.91</v>
      </c>
      <c r="M3075" s="55" t="s">
        <v>2455</v>
      </c>
    </row>
    <row r="3076" spans="1:13" ht="15">
      <c r="A3076" s="282">
        <v>45876</v>
      </c>
      <c r="B3076" s="55" t="s">
        <v>5124</v>
      </c>
      <c r="C3076" s="786">
        <v>82600</v>
      </c>
      <c r="D3076" s="786" t="s">
        <v>2487</v>
      </c>
      <c r="E3076" s="786">
        <v>110</v>
      </c>
      <c r="F3076" s="786">
        <v>4010</v>
      </c>
      <c r="G3076" s="786" t="s">
        <v>5136</v>
      </c>
      <c r="H3076" s="786" t="s">
        <v>1573</v>
      </c>
      <c r="J3076" s="786">
        <v>1</v>
      </c>
      <c r="K3076" s="786">
        <v>9.48</v>
      </c>
      <c r="L3076" s="786">
        <v>9.48</v>
      </c>
      <c r="M3076" s="55" t="s">
        <v>2455</v>
      </c>
    </row>
    <row r="3077" spans="1:13" ht="15">
      <c r="A3077" s="282">
        <v>45876</v>
      </c>
      <c r="B3077" s="55" t="s">
        <v>5124</v>
      </c>
      <c r="C3077" s="784">
        <v>83055</v>
      </c>
      <c r="D3077" s="784" t="s">
        <v>3089</v>
      </c>
      <c r="E3077" s="784">
        <v>140</v>
      </c>
      <c r="F3077" s="784">
        <v>4010</v>
      </c>
      <c r="G3077" s="784" t="s">
        <v>5137</v>
      </c>
      <c r="H3077" s="784" t="s">
        <v>1573</v>
      </c>
      <c r="J3077" s="784">
        <v>1</v>
      </c>
      <c r="K3077" s="784">
        <v>3.98</v>
      </c>
      <c r="L3077" s="784">
        <v>3.98</v>
      </c>
      <c r="M3077" s="55" t="s">
        <v>2455</v>
      </c>
    </row>
    <row r="3078" spans="1:13" ht="15">
      <c r="A3078" s="282">
        <v>45876</v>
      </c>
      <c r="B3078" s="55" t="s">
        <v>5124</v>
      </c>
      <c r="C3078" s="786">
        <v>67550</v>
      </c>
      <c r="D3078" s="786" t="s">
        <v>3874</v>
      </c>
      <c r="E3078" s="786">
        <v>75</v>
      </c>
      <c r="F3078" s="786">
        <v>4010</v>
      </c>
      <c r="G3078" s="786" t="s">
        <v>2962</v>
      </c>
      <c r="H3078" s="786" t="s">
        <v>1573</v>
      </c>
      <c r="J3078" s="786">
        <v>1</v>
      </c>
      <c r="K3078" s="786">
        <v>5.86</v>
      </c>
      <c r="L3078" s="786">
        <v>5.86</v>
      </c>
      <c r="M3078" s="55" t="s">
        <v>2455</v>
      </c>
    </row>
    <row r="3079" spans="1:13" ht="15">
      <c r="A3079" s="282">
        <v>45876</v>
      </c>
      <c r="B3079" s="55" t="s">
        <v>5124</v>
      </c>
      <c r="C3079" s="784">
        <v>67377</v>
      </c>
      <c r="D3079" s="784" t="s">
        <v>3023</v>
      </c>
      <c r="E3079" s="784">
        <v>120</v>
      </c>
      <c r="F3079" s="784">
        <v>4010</v>
      </c>
      <c r="G3079" s="784" t="s">
        <v>5138</v>
      </c>
      <c r="H3079" s="784" t="s">
        <v>1573</v>
      </c>
      <c r="J3079" s="784">
        <v>1</v>
      </c>
      <c r="K3079" s="784">
        <v>4.2</v>
      </c>
      <c r="L3079" s="784">
        <v>4.2</v>
      </c>
      <c r="M3079" s="55" t="s">
        <v>2455</v>
      </c>
    </row>
    <row r="3080" spans="1:13" ht="15">
      <c r="A3080" s="282">
        <v>45876</v>
      </c>
      <c r="B3080" s="55" t="s">
        <v>5124</v>
      </c>
      <c r="C3080" s="786">
        <v>82680</v>
      </c>
      <c r="D3080" s="786" t="s">
        <v>3041</v>
      </c>
      <c r="E3080" s="786">
        <v>90</v>
      </c>
      <c r="F3080" s="786">
        <v>4010</v>
      </c>
      <c r="G3080" s="786" t="s">
        <v>5139</v>
      </c>
      <c r="H3080" s="786" t="s">
        <v>1573</v>
      </c>
      <c r="J3080" s="786">
        <v>1</v>
      </c>
      <c r="K3080" s="786">
        <v>12.49</v>
      </c>
      <c r="L3080" s="786">
        <v>12.49</v>
      </c>
      <c r="M3080" s="55" t="s">
        <v>2455</v>
      </c>
    </row>
    <row r="3081" spans="1:13" ht="15">
      <c r="A3081" s="282">
        <v>45876</v>
      </c>
      <c r="B3081" s="55" t="s">
        <v>5124</v>
      </c>
      <c r="C3081" s="784">
        <v>82974</v>
      </c>
      <c r="D3081" s="784" t="s">
        <v>3156</v>
      </c>
      <c r="E3081" s="784">
        <v>140</v>
      </c>
      <c r="F3081" s="784">
        <v>4010</v>
      </c>
      <c r="G3081" s="784" t="s">
        <v>5140</v>
      </c>
      <c r="H3081" s="784" t="s">
        <v>1573</v>
      </c>
      <c r="J3081" s="784">
        <v>1</v>
      </c>
      <c r="K3081" s="784">
        <v>13.84</v>
      </c>
      <c r="L3081" s="784">
        <v>13.84</v>
      </c>
      <c r="M3081" s="55" t="s">
        <v>2455</v>
      </c>
    </row>
    <row r="3082" spans="1:13" ht="15">
      <c r="A3082" s="282">
        <v>45876</v>
      </c>
      <c r="B3082" s="55" t="s">
        <v>5124</v>
      </c>
      <c r="C3082" s="786">
        <v>82890</v>
      </c>
      <c r="D3082" s="786" t="s">
        <v>4611</v>
      </c>
      <c r="E3082" s="786">
        <v>90</v>
      </c>
      <c r="F3082" s="786">
        <v>4010</v>
      </c>
      <c r="G3082" s="786" t="s">
        <v>5141</v>
      </c>
      <c r="H3082" s="786" t="s">
        <v>1573</v>
      </c>
      <c r="J3082" s="786">
        <v>1</v>
      </c>
      <c r="K3082" s="786">
        <v>13.47</v>
      </c>
      <c r="L3082" s="786">
        <v>13.47</v>
      </c>
      <c r="M3082" s="55" t="s">
        <v>2455</v>
      </c>
    </row>
    <row r="3083" spans="1:13" ht="15">
      <c r="A3083" s="282">
        <v>45876</v>
      </c>
      <c r="B3083" s="55" t="s">
        <v>5124</v>
      </c>
      <c r="C3083" s="784">
        <v>81157</v>
      </c>
      <c r="D3083" s="784" t="s">
        <v>5142</v>
      </c>
      <c r="E3083" s="784">
        <v>90</v>
      </c>
      <c r="F3083" s="784">
        <v>4010</v>
      </c>
      <c r="G3083" s="784" t="s">
        <v>5143</v>
      </c>
      <c r="H3083" s="784" t="s">
        <v>1573</v>
      </c>
      <c r="J3083" s="784">
        <v>1</v>
      </c>
      <c r="K3083" s="784">
        <v>4.71</v>
      </c>
      <c r="L3083" s="784">
        <v>4.71</v>
      </c>
      <c r="M3083" s="55" t="s">
        <v>2455</v>
      </c>
    </row>
    <row r="3084" spans="1:13" ht="15">
      <c r="A3084" s="282">
        <v>45876</v>
      </c>
      <c r="B3084" s="55" t="s">
        <v>5124</v>
      </c>
      <c r="C3084" s="786">
        <v>82917</v>
      </c>
      <c r="D3084" s="786" t="s">
        <v>3230</v>
      </c>
      <c r="E3084" s="786">
        <v>140</v>
      </c>
      <c r="F3084" s="786">
        <v>4010</v>
      </c>
      <c r="G3084" s="786" t="s">
        <v>2964</v>
      </c>
      <c r="H3084" s="786" t="s">
        <v>1573</v>
      </c>
      <c r="J3084" s="786">
        <v>1</v>
      </c>
      <c r="K3084" s="786">
        <v>8.33</v>
      </c>
      <c r="L3084" s="786">
        <v>8.33</v>
      </c>
      <c r="M3084" s="55" t="s">
        <v>2455</v>
      </c>
    </row>
    <row r="3085" spans="1:13" ht="15">
      <c r="A3085" s="282">
        <v>45876</v>
      </c>
      <c r="B3085" s="55" t="s">
        <v>5124</v>
      </c>
      <c r="C3085" s="784">
        <v>67377</v>
      </c>
      <c r="D3085" s="784" t="s">
        <v>2560</v>
      </c>
      <c r="E3085" s="784">
        <v>120</v>
      </c>
      <c r="F3085" s="784">
        <v>4010</v>
      </c>
      <c r="G3085" s="784" t="s">
        <v>4435</v>
      </c>
      <c r="H3085" s="784" t="s">
        <v>1573</v>
      </c>
      <c r="J3085" s="784">
        <v>1</v>
      </c>
      <c r="K3085" s="784">
        <v>3.81</v>
      </c>
      <c r="L3085" s="784">
        <v>3.81</v>
      </c>
      <c r="M3085" s="55" t="s">
        <v>2455</v>
      </c>
    </row>
    <row r="3086" spans="1:13" ht="15">
      <c r="A3086" s="282">
        <v>45876</v>
      </c>
      <c r="B3086" s="55" t="s">
        <v>5124</v>
      </c>
      <c r="C3086" s="786">
        <v>81644</v>
      </c>
      <c r="D3086" s="786" t="s">
        <v>2485</v>
      </c>
      <c r="E3086" s="786">
        <v>100</v>
      </c>
      <c r="F3086" s="786">
        <v>4010</v>
      </c>
      <c r="G3086" s="786" t="s">
        <v>5144</v>
      </c>
      <c r="H3086" s="786" t="s">
        <v>1573</v>
      </c>
      <c r="J3086" s="786">
        <v>1</v>
      </c>
      <c r="K3086" s="786">
        <v>4.33</v>
      </c>
      <c r="L3086" s="786">
        <v>4.33</v>
      </c>
      <c r="M3086" s="55" t="s">
        <v>2455</v>
      </c>
    </row>
    <row r="3087" spans="1:13" ht="15">
      <c r="A3087" s="282">
        <v>45876</v>
      </c>
      <c r="B3087" s="55" t="s">
        <v>5124</v>
      </c>
      <c r="C3087" s="784">
        <v>83014</v>
      </c>
      <c r="D3087" s="784" t="s">
        <v>2442</v>
      </c>
      <c r="E3087" s="784">
        <v>90</v>
      </c>
      <c r="F3087" s="784">
        <v>4010</v>
      </c>
      <c r="G3087" s="784" t="s">
        <v>5145</v>
      </c>
      <c r="H3087" s="784" t="s">
        <v>1573</v>
      </c>
      <c r="J3087" s="784">
        <v>1</v>
      </c>
      <c r="K3087" s="784">
        <v>5.52</v>
      </c>
      <c r="L3087" s="784">
        <v>5.52</v>
      </c>
      <c r="M3087" s="55" t="s">
        <v>2455</v>
      </c>
    </row>
    <row r="3088" spans="1:13" ht="15">
      <c r="A3088" s="282">
        <v>45876</v>
      </c>
      <c r="B3088" s="55" t="s">
        <v>5124</v>
      </c>
      <c r="C3088" s="786">
        <v>82800</v>
      </c>
      <c r="D3088" s="786" t="s">
        <v>3676</v>
      </c>
      <c r="E3088" s="786">
        <v>120</v>
      </c>
      <c r="F3088" s="786">
        <v>4010</v>
      </c>
      <c r="G3088" s="786" t="s">
        <v>5146</v>
      </c>
      <c r="H3088" s="786" t="s">
        <v>1573</v>
      </c>
      <c r="J3088" s="786">
        <v>1</v>
      </c>
      <c r="K3088" s="786">
        <v>17.670000000000002</v>
      </c>
      <c r="L3088" s="786">
        <v>17.670000000000002</v>
      </c>
      <c r="M3088" s="55" t="s">
        <v>2455</v>
      </c>
    </row>
    <row r="3089" spans="1:13" ht="15">
      <c r="A3089" s="282">
        <v>45876</v>
      </c>
      <c r="B3089" s="55" t="s">
        <v>5124</v>
      </c>
      <c r="C3089" s="784">
        <v>67009</v>
      </c>
      <c r="D3089" s="784" t="s">
        <v>5147</v>
      </c>
      <c r="E3089" s="784">
        <v>120</v>
      </c>
      <c r="F3089" s="784">
        <v>4010</v>
      </c>
      <c r="G3089" s="784" t="s">
        <v>2827</v>
      </c>
      <c r="H3089" s="784" t="s">
        <v>1573</v>
      </c>
      <c r="J3089" s="784">
        <v>1</v>
      </c>
      <c r="K3089" s="784">
        <v>3.94</v>
      </c>
      <c r="L3089" s="784">
        <v>3.94</v>
      </c>
      <c r="M3089" s="55" t="s">
        <v>2455</v>
      </c>
    </row>
    <row r="3090" spans="1:13" ht="15">
      <c r="A3090" s="282">
        <v>45876</v>
      </c>
      <c r="B3090" s="55" t="s">
        <v>5124</v>
      </c>
      <c r="C3090" s="786">
        <v>82775</v>
      </c>
      <c r="D3090" s="786" t="s">
        <v>3199</v>
      </c>
      <c r="E3090" s="786">
        <v>150</v>
      </c>
      <c r="F3090" s="786">
        <v>4010</v>
      </c>
      <c r="G3090" s="786" t="s">
        <v>5148</v>
      </c>
      <c r="H3090" s="786" t="s">
        <v>1573</v>
      </c>
      <c r="J3090" s="786">
        <v>1</v>
      </c>
      <c r="K3090" s="786">
        <v>5.36</v>
      </c>
      <c r="L3090" s="786">
        <v>5.36</v>
      </c>
      <c r="M3090" s="55" t="s">
        <v>2455</v>
      </c>
    </row>
    <row r="3091" spans="1:13" ht="15">
      <c r="A3091" s="282">
        <v>45876</v>
      </c>
      <c r="B3091" s="55" t="s">
        <v>5124</v>
      </c>
      <c r="C3091" s="784">
        <v>82604</v>
      </c>
      <c r="D3091" s="784" t="s">
        <v>2493</v>
      </c>
      <c r="E3091" s="784">
        <v>130</v>
      </c>
      <c r="F3091" s="784">
        <v>4010</v>
      </c>
      <c r="G3091" s="784" t="s">
        <v>2835</v>
      </c>
      <c r="H3091" s="784" t="s">
        <v>1573</v>
      </c>
      <c r="J3091" s="784">
        <v>1</v>
      </c>
      <c r="K3091" s="784">
        <v>5.91</v>
      </c>
      <c r="L3091" s="784">
        <v>5.91</v>
      </c>
      <c r="M3091" s="55" t="s">
        <v>2455</v>
      </c>
    </row>
    <row r="3092" spans="1:13" ht="15">
      <c r="A3092" s="282">
        <v>45876</v>
      </c>
      <c r="B3092" s="55" t="s">
        <v>5124</v>
      </c>
      <c r="C3092" s="786">
        <v>33218</v>
      </c>
      <c r="D3092" s="786" t="s">
        <v>2328</v>
      </c>
      <c r="E3092" s="786">
        <v>130</v>
      </c>
      <c r="F3092" s="786">
        <v>4010</v>
      </c>
      <c r="G3092" s="786" t="s">
        <v>2846</v>
      </c>
      <c r="H3092" s="786" t="s">
        <v>1573</v>
      </c>
      <c r="J3092" s="786">
        <v>1</v>
      </c>
      <c r="K3092" s="786">
        <v>6.23</v>
      </c>
      <c r="L3092" s="786">
        <v>6.23</v>
      </c>
      <c r="M3092" s="55" t="s">
        <v>2455</v>
      </c>
    </row>
    <row r="3093" spans="1:13" ht="15">
      <c r="A3093" s="282">
        <v>45876</v>
      </c>
      <c r="B3093" s="55" t="s">
        <v>5124</v>
      </c>
      <c r="C3093" s="784">
        <v>82718</v>
      </c>
      <c r="D3093" s="784" t="s">
        <v>3189</v>
      </c>
      <c r="E3093" s="784">
        <v>120</v>
      </c>
      <c r="F3093" s="784">
        <v>4010</v>
      </c>
      <c r="G3093" s="784" t="s">
        <v>5149</v>
      </c>
      <c r="H3093" s="784" t="s">
        <v>1573</v>
      </c>
      <c r="J3093" s="784">
        <v>1</v>
      </c>
      <c r="K3093" s="784">
        <v>12.14</v>
      </c>
      <c r="L3093" s="784">
        <v>12.14</v>
      </c>
      <c r="M3093" s="55" t="s">
        <v>2455</v>
      </c>
    </row>
    <row r="3094" spans="1:13" ht="15">
      <c r="A3094" s="282">
        <v>45876</v>
      </c>
      <c r="B3094" s="55" t="s">
        <v>5124</v>
      </c>
      <c r="C3094" s="786">
        <v>82785</v>
      </c>
      <c r="D3094" s="786" t="s">
        <v>3735</v>
      </c>
      <c r="E3094" s="786">
        <v>90</v>
      </c>
      <c r="F3094" s="786">
        <v>4010</v>
      </c>
      <c r="G3094" s="786" t="s">
        <v>5150</v>
      </c>
      <c r="H3094" s="786" t="s">
        <v>1573</v>
      </c>
      <c r="J3094" s="786">
        <v>1</v>
      </c>
      <c r="K3094" s="786">
        <v>8.01</v>
      </c>
      <c r="L3094" s="786">
        <v>8.01</v>
      </c>
      <c r="M3094" s="55" t="s">
        <v>2455</v>
      </c>
    </row>
    <row r="3095" spans="1:13" ht="15">
      <c r="A3095" s="282">
        <v>45876</v>
      </c>
      <c r="B3095" s="55" t="s">
        <v>5124</v>
      </c>
      <c r="C3095" s="784">
        <v>82646</v>
      </c>
      <c r="D3095" s="784" t="s">
        <v>3043</v>
      </c>
      <c r="E3095" s="784">
        <v>150</v>
      </c>
      <c r="F3095" s="784">
        <v>4010</v>
      </c>
      <c r="G3095" s="784" t="s">
        <v>2848</v>
      </c>
      <c r="H3095" s="784" t="s">
        <v>1573</v>
      </c>
      <c r="J3095" s="784">
        <v>1</v>
      </c>
      <c r="K3095" s="784">
        <v>4.04</v>
      </c>
      <c r="L3095" s="784">
        <v>4.04</v>
      </c>
      <c r="M3095" s="55" t="s">
        <v>2455</v>
      </c>
    </row>
    <row r="3096" spans="1:13" ht="15">
      <c r="A3096" s="282">
        <v>45876</v>
      </c>
      <c r="B3096" s="55" t="s">
        <v>5124</v>
      </c>
      <c r="C3096" s="786">
        <v>65642</v>
      </c>
      <c r="D3096" s="786" t="s">
        <v>5151</v>
      </c>
      <c r="E3096" s="786">
        <v>90</v>
      </c>
      <c r="F3096" s="786">
        <v>4010</v>
      </c>
      <c r="G3096" s="786" t="s">
        <v>5152</v>
      </c>
      <c r="H3096" s="786" t="s">
        <v>1573</v>
      </c>
      <c r="J3096" s="786">
        <v>1</v>
      </c>
      <c r="K3096" s="786">
        <v>6.18</v>
      </c>
      <c r="L3096" s="786">
        <v>6.18</v>
      </c>
      <c r="M3096" s="55" t="s">
        <v>2455</v>
      </c>
    </row>
    <row r="3097" spans="1:13" ht="15">
      <c r="A3097" s="282">
        <v>45876</v>
      </c>
      <c r="B3097" s="55" t="s">
        <v>5124</v>
      </c>
      <c r="C3097" s="784">
        <v>83016</v>
      </c>
      <c r="D3097" s="784" t="s">
        <v>4036</v>
      </c>
      <c r="E3097" s="784">
        <v>80</v>
      </c>
      <c r="F3097" s="784">
        <v>4010</v>
      </c>
      <c r="G3097" s="784" t="s">
        <v>5153</v>
      </c>
      <c r="H3097" s="784" t="s">
        <v>1573</v>
      </c>
      <c r="J3097" s="784">
        <v>1</v>
      </c>
      <c r="K3097" s="784">
        <v>4.42</v>
      </c>
      <c r="L3097" s="784">
        <v>4.42</v>
      </c>
      <c r="M3097" s="55" t="s">
        <v>2455</v>
      </c>
    </row>
    <row r="3098" spans="1:13" ht="15">
      <c r="A3098" s="282">
        <v>45876</v>
      </c>
      <c r="B3098" s="55" t="s">
        <v>5124</v>
      </c>
      <c r="C3098" s="786">
        <v>82969</v>
      </c>
      <c r="D3098" s="786" t="s">
        <v>3130</v>
      </c>
      <c r="E3098" s="786">
        <v>90</v>
      </c>
      <c r="F3098" s="786">
        <v>4010</v>
      </c>
      <c r="G3098" s="786" t="s">
        <v>5154</v>
      </c>
      <c r="H3098" s="786" t="s">
        <v>1573</v>
      </c>
      <c r="J3098" s="786">
        <v>1</v>
      </c>
      <c r="K3098" s="786">
        <v>7.46</v>
      </c>
      <c r="L3098" s="786">
        <v>7.46</v>
      </c>
      <c r="M3098" s="55" t="s">
        <v>2455</v>
      </c>
    </row>
    <row r="3099" spans="1:13" ht="15">
      <c r="A3099" s="282">
        <v>45876</v>
      </c>
      <c r="B3099" s="55" t="s">
        <v>5124</v>
      </c>
      <c r="C3099" s="784">
        <v>81672</v>
      </c>
      <c r="D3099" s="784" t="s">
        <v>3106</v>
      </c>
      <c r="E3099" s="784">
        <v>100</v>
      </c>
      <c r="F3099" s="784">
        <v>4010</v>
      </c>
      <c r="G3099" s="784" t="s">
        <v>2850</v>
      </c>
      <c r="H3099" s="784" t="s">
        <v>1573</v>
      </c>
      <c r="J3099" s="784">
        <v>1</v>
      </c>
      <c r="K3099" s="784">
        <v>8.2200000000000006</v>
      </c>
      <c r="L3099" s="784">
        <v>8.2200000000000006</v>
      </c>
      <c r="M3099" s="55" t="s">
        <v>2455</v>
      </c>
    </row>
    <row r="3100" spans="1:13" ht="15">
      <c r="A3100" s="282">
        <v>45876</v>
      </c>
      <c r="B3100" s="55" t="s">
        <v>5124</v>
      </c>
      <c r="C3100" s="786">
        <v>81613</v>
      </c>
      <c r="D3100" s="786" t="s">
        <v>2533</v>
      </c>
      <c r="E3100" s="786">
        <v>85</v>
      </c>
      <c r="F3100" s="786">
        <v>4010</v>
      </c>
      <c r="G3100" s="786" t="s">
        <v>2854</v>
      </c>
      <c r="H3100" s="786" t="s">
        <v>1573</v>
      </c>
      <c r="J3100" s="786">
        <v>1</v>
      </c>
      <c r="K3100" s="786">
        <v>6.73</v>
      </c>
      <c r="L3100" s="786">
        <v>6.73</v>
      </c>
      <c r="M3100" s="55" t="s">
        <v>2455</v>
      </c>
    </row>
    <row r="3101" spans="1:13" ht="15">
      <c r="A3101" s="282">
        <v>45876</v>
      </c>
      <c r="B3101" s="55" t="s">
        <v>5124</v>
      </c>
      <c r="C3101" s="784">
        <v>82506</v>
      </c>
      <c r="D3101" s="784" t="s">
        <v>2479</v>
      </c>
      <c r="E3101" s="784">
        <v>90</v>
      </c>
      <c r="F3101" s="784">
        <v>4010</v>
      </c>
      <c r="G3101" s="784" t="s">
        <v>4101</v>
      </c>
      <c r="H3101" s="784" t="s">
        <v>1573</v>
      </c>
      <c r="J3101" s="784">
        <v>1</v>
      </c>
      <c r="K3101" s="784">
        <v>10.92</v>
      </c>
      <c r="L3101" s="784">
        <v>10.92</v>
      </c>
      <c r="M3101" s="55" t="s">
        <v>2455</v>
      </c>
    </row>
    <row r="3102" spans="1:13" ht="15">
      <c r="A3102" s="282">
        <v>45876</v>
      </c>
      <c r="B3102" s="55" t="s">
        <v>5124</v>
      </c>
      <c r="C3102" s="786">
        <v>82507</v>
      </c>
      <c r="D3102" s="786" t="s">
        <v>2479</v>
      </c>
      <c r="E3102" s="786" t="s">
        <v>2296</v>
      </c>
      <c r="F3102" s="786">
        <v>4010</v>
      </c>
      <c r="G3102" s="786" t="s">
        <v>2805</v>
      </c>
      <c r="H3102" s="786" t="s">
        <v>1573</v>
      </c>
      <c r="J3102" s="786">
        <v>1</v>
      </c>
      <c r="K3102" s="786">
        <v>22.76</v>
      </c>
      <c r="L3102" s="786">
        <v>22.76</v>
      </c>
      <c r="M3102" s="55" t="s">
        <v>2455</v>
      </c>
    </row>
    <row r="3103" spans="1:13" ht="15">
      <c r="A3103" s="282">
        <v>45876</v>
      </c>
      <c r="B3103" s="55" t="s">
        <v>5124</v>
      </c>
      <c r="C3103" s="784">
        <v>82687</v>
      </c>
      <c r="D3103" s="784" t="s">
        <v>3041</v>
      </c>
      <c r="E3103" s="784">
        <v>100</v>
      </c>
      <c r="F3103" s="784">
        <v>4010</v>
      </c>
      <c r="G3103" s="784" t="s">
        <v>2814</v>
      </c>
      <c r="H3103" s="784" t="s">
        <v>1573</v>
      </c>
      <c r="J3103" s="784">
        <v>1</v>
      </c>
      <c r="K3103" s="784">
        <v>7.89</v>
      </c>
      <c r="L3103" s="784">
        <v>7.89</v>
      </c>
      <c r="M3103" s="55" t="s">
        <v>2455</v>
      </c>
    </row>
    <row r="3104" spans="1:13" ht="15">
      <c r="A3104" s="282">
        <v>45876</v>
      </c>
      <c r="B3104" s="55" t="s">
        <v>5124</v>
      </c>
      <c r="C3104" s="786">
        <v>81972</v>
      </c>
      <c r="D3104" s="786" t="s">
        <v>2560</v>
      </c>
      <c r="E3104" s="786">
        <v>130</v>
      </c>
      <c r="F3104" s="786">
        <v>4010</v>
      </c>
      <c r="G3104" s="786" t="s">
        <v>2820</v>
      </c>
      <c r="H3104" s="786" t="s">
        <v>1573</v>
      </c>
      <c r="J3104" s="786">
        <v>1</v>
      </c>
      <c r="K3104" s="786">
        <v>12.06</v>
      </c>
      <c r="L3104" s="786">
        <v>12.06</v>
      </c>
      <c r="M3104" s="55" t="s">
        <v>2455</v>
      </c>
    </row>
    <row r="3105" spans="1:13" ht="15">
      <c r="A3105" s="282">
        <v>45876</v>
      </c>
      <c r="B3105" s="55" t="s">
        <v>5124</v>
      </c>
      <c r="C3105" s="784">
        <v>82968</v>
      </c>
      <c r="D3105" s="784" t="s">
        <v>3130</v>
      </c>
      <c r="E3105" s="784">
        <v>90</v>
      </c>
      <c r="F3105" s="784">
        <v>4010</v>
      </c>
      <c r="G3105" s="784" t="s">
        <v>5155</v>
      </c>
      <c r="H3105" s="784" t="s">
        <v>1573</v>
      </c>
      <c r="J3105" s="784">
        <v>1</v>
      </c>
      <c r="K3105" s="784">
        <v>8.02</v>
      </c>
      <c r="L3105" s="784">
        <v>8.02</v>
      </c>
      <c r="M3105" s="55" t="s">
        <v>2455</v>
      </c>
    </row>
    <row r="3106" spans="1:13" ht="15">
      <c r="A3106" s="282">
        <v>45876</v>
      </c>
      <c r="B3106" s="55" t="s">
        <v>5124</v>
      </c>
      <c r="C3106" s="786">
        <v>82785</v>
      </c>
      <c r="D3106" s="786" t="s">
        <v>4449</v>
      </c>
      <c r="E3106" s="786">
        <v>85</v>
      </c>
      <c r="F3106" s="786">
        <v>4010</v>
      </c>
      <c r="G3106" s="786" t="s">
        <v>5156</v>
      </c>
      <c r="H3106" s="786" t="s">
        <v>1573</v>
      </c>
      <c r="J3106" s="786">
        <v>1</v>
      </c>
      <c r="K3106" s="786">
        <v>7.4</v>
      </c>
      <c r="L3106" s="786">
        <v>7.4</v>
      </c>
      <c r="M3106" s="55" t="s">
        <v>2455</v>
      </c>
    </row>
    <row r="3107" spans="1:13" ht="15">
      <c r="A3107" s="282">
        <v>45876</v>
      </c>
      <c r="B3107" s="55" t="s">
        <v>5124</v>
      </c>
      <c r="C3107" s="784">
        <v>60363</v>
      </c>
      <c r="D3107" s="784" t="s">
        <v>4508</v>
      </c>
      <c r="E3107" s="784">
        <v>90</v>
      </c>
      <c r="F3107" s="784">
        <v>4010</v>
      </c>
      <c r="G3107" s="784" t="s">
        <v>5157</v>
      </c>
      <c r="H3107" s="784" t="s">
        <v>1573</v>
      </c>
      <c r="J3107" s="784">
        <v>1</v>
      </c>
      <c r="K3107" s="784">
        <v>7.84</v>
      </c>
      <c r="L3107" s="784">
        <v>7.84</v>
      </c>
      <c r="M3107" s="55" t="s">
        <v>2455</v>
      </c>
    </row>
    <row r="3108" spans="1:13" ht="15">
      <c r="A3108" s="282">
        <v>45876</v>
      </c>
      <c r="B3108" s="55" t="s">
        <v>5124</v>
      </c>
      <c r="C3108" s="786">
        <v>81612</v>
      </c>
      <c r="D3108" s="786" t="s">
        <v>4935</v>
      </c>
      <c r="E3108" s="786">
        <v>110</v>
      </c>
      <c r="F3108" s="786">
        <v>4010</v>
      </c>
      <c r="G3108" s="786" t="s">
        <v>5158</v>
      </c>
      <c r="H3108" s="786" t="s">
        <v>1573</v>
      </c>
      <c r="J3108" s="786">
        <v>1</v>
      </c>
      <c r="K3108" s="786">
        <v>10.61</v>
      </c>
      <c r="L3108" s="786">
        <v>10.61</v>
      </c>
      <c r="M3108" s="55" t="s">
        <v>2455</v>
      </c>
    </row>
    <row r="3109" spans="1:13" ht="15">
      <c r="A3109" s="282">
        <v>45876</v>
      </c>
      <c r="B3109" s="55" t="s">
        <v>5124</v>
      </c>
      <c r="C3109" s="784">
        <v>83022</v>
      </c>
      <c r="D3109" s="784" t="s">
        <v>3635</v>
      </c>
      <c r="E3109" s="784">
        <v>90</v>
      </c>
      <c r="F3109" s="784">
        <v>4010</v>
      </c>
      <c r="G3109" s="784" t="s">
        <v>5159</v>
      </c>
      <c r="H3109" s="784" t="s">
        <v>1573</v>
      </c>
      <c r="J3109" s="784">
        <v>1</v>
      </c>
      <c r="K3109" s="784">
        <v>8.25</v>
      </c>
      <c r="L3109" s="784">
        <v>8.25</v>
      </c>
      <c r="M3109" s="55" t="s">
        <v>2455</v>
      </c>
    </row>
    <row r="3110" spans="1:13" ht="15">
      <c r="A3110" s="282">
        <v>45876</v>
      </c>
      <c r="B3110" s="55" t="s">
        <v>5124</v>
      </c>
      <c r="C3110" s="786">
        <v>81339</v>
      </c>
      <c r="D3110" s="786" t="s">
        <v>3754</v>
      </c>
      <c r="E3110" s="786">
        <v>140</v>
      </c>
      <c r="F3110" s="786">
        <v>4010</v>
      </c>
      <c r="G3110" s="786" t="s">
        <v>5160</v>
      </c>
      <c r="H3110" s="786" t="s">
        <v>1573</v>
      </c>
      <c r="J3110" s="786">
        <v>1</v>
      </c>
      <c r="K3110" s="786">
        <v>7.25</v>
      </c>
      <c r="L3110" s="786">
        <v>7.25</v>
      </c>
      <c r="M3110" s="55" t="s">
        <v>2455</v>
      </c>
    </row>
    <row r="3111" spans="1:13" ht="15">
      <c r="A3111" s="282">
        <v>45876</v>
      </c>
      <c r="B3111" s="55" t="s">
        <v>5124</v>
      </c>
      <c r="C3111" s="784">
        <v>82127</v>
      </c>
      <c r="D3111" s="784" t="s">
        <v>5161</v>
      </c>
      <c r="E3111" s="784">
        <v>140</v>
      </c>
      <c r="F3111" s="784">
        <v>4010</v>
      </c>
      <c r="G3111" s="784" t="s">
        <v>5162</v>
      </c>
      <c r="H3111" s="784" t="s">
        <v>1573</v>
      </c>
      <c r="J3111" s="784">
        <v>1</v>
      </c>
      <c r="K3111" s="784">
        <v>17.89</v>
      </c>
      <c r="L3111" s="784">
        <v>17.89</v>
      </c>
      <c r="M3111" s="55" t="s">
        <v>2455</v>
      </c>
    </row>
    <row r="3112" spans="1:13" ht="15">
      <c r="A3112" s="282">
        <v>45876</v>
      </c>
      <c r="B3112" s="55" t="s">
        <v>5124</v>
      </c>
      <c r="C3112" s="786">
        <v>82843</v>
      </c>
      <c r="D3112" s="786" t="s">
        <v>3253</v>
      </c>
      <c r="E3112" s="786">
        <v>90</v>
      </c>
      <c r="F3112" s="786">
        <v>4010</v>
      </c>
      <c r="G3112" s="786" t="s">
        <v>2822</v>
      </c>
      <c r="H3112" s="786" t="s">
        <v>1573</v>
      </c>
      <c r="J3112" s="786">
        <v>1</v>
      </c>
      <c r="K3112" s="786">
        <v>8.7100000000000009</v>
      </c>
      <c r="L3112" s="786">
        <v>8.7100000000000009</v>
      </c>
      <c r="M3112" s="55" t="s">
        <v>2455</v>
      </c>
    </row>
    <row r="3113" spans="1:13" ht="15">
      <c r="A3113" s="282">
        <v>45876</v>
      </c>
      <c r="B3113" s="55" t="s">
        <v>5124</v>
      </c>
      <c r="C3113" s="784">
        <v>82613</v>
      </c>
      <c r="D3113" s="784" t="s">
        <v>3043</v>
      </c>
      <c r="E3113" s="784">
        <v>100</v>
      </c>
      <c r="F3113" s="784">
        <v>4010</v>
      </c>
      <c r="G3113" s="784" t="s">
        <v>5163</v>
      </c>
      <c r="H3113" s="784" t="s">
        <v>1573</v>
      </c>
      <c r="J3113" s="784">
        <v>1</v>
      </c>
      <c r="K3113" s="784">
        <v>6.33</v>
      </c>
      <c r="L3113" s="784">
        <v>6.33</v>
      </c>
      <c r="M3113" s="55" t="s">
        <v>2455</v>
      </c>
    </row>
    <row r="3114" spans="1:13" ht="15">
      <c r="A3114" s="282">
        <v>45876</v>
      </c>
      <c r="B3114" s="55" t="s">
        <v>5124</v>
      </c>
      <c r="C3114" s="786">
        <v>81339</v>
      </c>
      <c r="D3114" s="786" t="s">
        <v>2500</v>
      </c>
      <c r="E3114" s="786">
        <v>120</v>
      </c>
      <c r="F3114" s="786">
        <v>4010</v>
      </c>
      <c r="G3114" s="786" t="s">
        <v>5164</v>
      </c>
      <c r="H3114" s="786" t="s">
        <v>1573</v>
      </c>
      <c r="J3114" s="786">
        <v>1</v>
      </c>
      <c r="K3114" s="786">
        <v>6.54</v>
      </c>
      <c r="L3114" s="786">
        <v>6.54</v>
      </c>
      <c r="M3114" s="55" t="s">
        <v>2455</v>
      </c>
    </row>
    <row r="3115" spans="1:13" ht="15">
      <c r="A3115" s="282">
        <v>45876</v>
      </c>
      <c r="B3115" s="55" t="s">
        <v>5124</v>
      </c>
      <c r="C3115" s="784">
        <v>82923</v>
      </c>
      <c r="D3115" s="784" t="s">
        <v>4217</v>
      </c>
      <c r="E3115" s="784">
        <v>110</v>
      </c>
      <c r="F3115" s="784">
        <v>4010</v>
      </c>
      <c r="G3115" s="784" t="s">
        <v>5165</v>
      </c>
      <c r="H3115" s="784" t="s">
        <v>1573</v>
      </c>
      <c r="J3115" s="784">
        <v>1</v>
      </c>
      <c r="K3115" s="784">
        <v>6.96</v>
      </c>
      <c r="L3115" s="784">
        <v>6.96</v>
      </c>
      <c r="M3115" s="55" t="s">
        <v>2455</v>
      </c>
    </row>
    <row r="3116" spans="1:13" ht="15">
      <c r="A3116" s="282">
        <v>45876</v>
      </c>
      <c r="B3116" s="55" t="s">
        <v>5166</v>
      </c>
      <c r="C3116" s="784">
        <v>83494</v>
      </c>
      <c r="D3116" s="784" t="s">
        <v>5167</v>
      </c>
      <c r="E3116" s="784">
        <v>110</v>
      </c>
      <c r="F3116" s="784">
        <v>4010</v>
      </c>
      <c r="G3116" s="784" t="s">
        <v>5168</v>
      </c>
      <c r="H3116" s="784" t="s">
        <v>1573</v>
      </c>
      <c r="J3116" s="55">
        <v>-1</v>
      </c>
      <c r="K3116" s="791">
        <v>10.26</v>
      </c>
      <c r="L3116" s="791">
        <v>-10.26</v>
      </c>
      <c r="M3116" s="55" t="s">
        <v>2967</v>
      </c>
    </row>
    <row r="3117" spans="1:13" ht="15">
      <c r="A3117" s="282">
        <v>45876</v>
      </c>
      <c r="B3117" s="55" t="s">
        <v>5166</v>
      </c>
      <c r="C3117" s="786">
        <v>58660</v>
      </c>
      <c r="D3117" s="786" t="s">
        <v>5169</v>
      </c>
      <c r="E3117" s="786" t="s">
        <v>441</v>
      </c>
      <c r="F3117" s="786">
        <v>4010</v>
      </c>
      <c r="G3117" s="786" t="s">
        <v>5170</v>
      </c>
      <c r="H3117" s="786" t="s">
        <v>1573</v>
      </c>
      <c r="J3117" s="55">
        <v>-1</v>
      </c>
      <c r="K3117" s="791">
        <v>7.7</v>
      </c>
      <c r="L3117" s="791">
        <v>-7.7</v>
      </c>
      <c r="M3117" s="55" t="s">
        <v>2967</v>
      </c>
    </row>
    <row r="3118" spans="1:13" ht="15">
      <c r="A3118" s="282">
        <v>45876</v>
      </c>
      <c r="B3118" s="55" t="s">
        <v>5166</v>
      </c>
      <c r="C3118" s="784">
        <v>83321</v>
      </c>
      <c r="D3118" s="784" t="s">
        <v>4541</v>
      </c>
      <c r="E3118" s="784">
        <v>110</v>
      </c>
      <c r="F3118" s="784">
        <v>4010</v>
      </c>
      <c r="G3118" s="784" t="s">
        <v>5171</v>
      </c>
      <c r="H3118" s="784" t="s">
        <v>1573</v>
      </c>
      <c r="J3118" s="55">
        <v>-1</v>
      </c>
      <c r="K3118" s="791">
        <v>12.15</v>
      </c>
      <c r="L3118" s="791">
        <v>-12.15</v>
      </c>
      <c r="M3118" s="55" t="s">
        <v>2967</v>
      </c>
    </row>
    <row r="3119" spans="1:13" ht="15">
      <c r="A3119" s="282">
        <v>45876</v>
      </c>
      <c r="B3119" s="55" t="s">
        <v>5166</v>
      </c>
      <c r="C3119" s="786">
        <v>83164</v>
      </c>
      <c r="D3119" s="786" t="s">
        <v>2560</v>
      </c>
      <c r="E3119" s="786">
        <v>140</v>
      </c>
      <c r="F3119" s="786">
        <v>4010</v>
      </c>
      <c r="G3119" s="786" t="s">
        <v>5172</v>
      </c>
      <c r="H3119" s="786" t="s">
        <v>1573</v>
      </c>
      <c r="J3119" s="55">
        <v>-1</v>
      </c>
      <c r="K3119" s="791">
        <v>9.94</v>
      </c>
      <c r="L3119" s="791">
        <v>-9.94</v>
      </c>
      <c r="M3119" s="55" t="s">
        <v>2967</v>
      </c>
    </row>
    <row r="3120" spans="1:13" ht="15">
      <c r="A3120" s="282">
        <v>45880</v>
      </c>
      <c r="B3120" s="55" t="s">
        <v>5173</v>
      </c>
      <c r="C3120" s="784">
        <v>80441</v>
      </c>
      <c r="D3120" s="784" t="s">
        <v>2274</v>
      </c>
      <c r="E3120" s="784">
        <v>120</v>
      </c>
      <c r="F3120" s="784">
        <v>4010</v>
      </c>
      <c r="G3120" s="784" t="s">
        <v>5174</v>
      </c>
      <c r="H3120" s="784" t="s">
        <v>1573</v>
      </c>
      <c r="J3120" s="55">
        <v>-1</v>
      </c>
      <c r="K3120" s="791">
        <v>7.65</v>
      </c>
      <c r="L3120" s="791">
        <v>-7.65</v>
      </c>
      <c r="M3120" s="55" t="s">
        <v>2287</v>
      </c>
    </row>
    <row r="3121" spans="1:14" ht="15">
      <c r="A3121" s="282">
        <v>45880</v>
      </c>
      <c r="B3121" s="55" t="s">
        <v>5173</v>
      </c>
      <c r="C3121" s="786">
        <v>83509</v>
      </c>
      <c r="D3121" s="786" t="s">
        <v>2292</v>
      </c>
      <c r="E3121" s="786">
        <v>140</v>
      </c>
      <c r="F3121" s="786">
        <v>4010</v>
      </c>
      <c r="G3121" s="786" t="s">
        <v>5175</v>
      </c>
      <c r="H3121" s="786" t="s">
        <v>1573</v>
      </c>
      <c r="J3121" s="55">
        <v>-1</v>
      </c>
      <c r="K3121" s="791">
        <v>21.19</v>
      </c>
      <c r="L3121" s="791">
        <v>-21.19</v>
      </c>
      <c r="M3121" s="55" t="s">
        <v>2287</v>
      </c>
    </row>
    <row r="3122" spans="1:14" ht="15">
      <c r="A3122" s="282">
        <v>45880</v>
      </c>
      <c r="B3122" s="55" t="s">
        <v>5173</v>
      </c>
      <c r="C3122" s="784">
        <v>65593</v>
      </c>
      <c r="D3122" s="784">
        <v>11</v>
      </c>
      <c r="E3122" s="784">
        <v>75</v>
      </c>
      <c r="F3122" s="784">
        <v>4010</v>
      </c>
      <c r="G3122" s="784" t="s">
        <v>5176</v>
      </c>
      <c r="H3122" s="784" t="s">
        <v>1573</v>
      </c>
      <c r="J3122" s="55">
        <v>-1</v>
      </c>
      <c r="K3122" s="791">
        <v>3.52</v>
      </c>
      <c r="L3122" s="791">
        <v>-3.52</v>
      </c>
      <c r="M3122" s="55" t="s">
        <v>2287</v>
      </c>
    </row>
    <row r="3123" spans="1:14" ht="15">
      <c r="A3123" s="282">
        <v>45880</v>
      </c>
      <c r="B3123" s="55" t="s">
        <v>5173</v>
      </c>
      <c r="C3123" s="786">
        <v>80504</v>
      </c>
      <c r="D3123" s="786" t="s">
        <v>4908</v>
      </c>
      <c r="E3123" s="786" t="s">
        <v>2715</v>
      </c>
      <c r="F3123" s="786">
        <v>4010</v>
      </c>
      <c r="G3123" s="786" t="s">
        <v>5177</v>
      </c>
      <c r="H3123" s="786" t="s">
        <v>1573</v>
      </c>
      <c r="J3123" s="55">
        <v>-1</v>
      </c>
      <c r="K3123" s="791">
        <v>14.03</v>
      </c>
      <c r="L3123" s="791">
        <v>-14.03</v>
      </c>
      <c r="M3123" s="55" t="s">
        <v>2287</v>
      </c>
    </row>
    <row r="3124" spans="1:14" ht="15">
      <c r="A3124" s="282">
        <v>45880</v>
      </c>
      <c r="B3124" s="55" t="s">
        <v>5173</v>
      </c>
      <c r="C3124" s="784">
        <v>82722</v>
      </c>
      <c r="D3124" s="784" t="s">
        <v>3352</v>
      </c>
      <c r="E3124" s="784">
        <v>90</v>
      </c>
      <c r="F3124" s="784">
        <v>4010</v>
      </c>
      <c r="G3124" s="784" t="s">
        <v>5178</v>
      </c>
      <c r="H3124" s="784" t="s">
        <v>1573</v>
      </c>
      <c r="J3124" s="55">
        <v>-1</v>
      </c>
      <c r="K3124" s="791">
        <v>11.41</v>
      </c>
      <c r="L3124" s="791">
        <v>-11.41</v>
      </c>
      <c r="M3124" s="55" t="s">
        <v>2287</v>
      </c>
    </row>
    <row r="3125" spans="1:14" ht="15">
      <c r="A3125" s="282">
        <v>45880</v>
      </c>
      <c r="B3125" s="55" t="s">
        <v>5173</v>
      </c>
      <c r="C3125" s="786">
        <v>58661</v>
      </c>
      <c r="D3125" s="786" t="s">
        <v>5036</v>
      </c>
      <c r="E3125" s="786" t="s">
        <v>441</v>
      </c>
      <c r="F3125" s="786">
        <v>4010</v>
      </c>
      <c r="G3125" s="786" t="s">
        <v>5179</v>
      </c>
      <c r="H3125" s="786" t="s">
        <v>1573</v>
      </c>
      <c r="J3125" s="55">
        <v>-1</v>
      </c>
      <c r="K3125" s="791">
        <v>7.04</v>
      </c>
      <c r="L3125" s="791">
        <v>-7.04</v>
      </c>
      <c r="M3125" s="55" t="s">
        <v>2287</v>
      </c>
    </row>
    <row r="3126" spans="1:14" ht="15">
      <c r="A3126" s="282">
        <v>45880</v>
      </c>
      <c r="B3126" s="55" t="s">
        <v>5173</v>
      </c>
      <c r="C3126" s="784">
        <v>45346</v>
      </c>
      <c r="D3126" s="784">
        <v>15</v>
      </c>
      <c r="E3126" s="784">
        <v>120</v>
      </c>
      <c r="F3126" s="784">
        <v>4010</v>
      </c>
      <c r="G3126" s="784" t="s">
        <v>5180</v>
      </c>
      <c r="H3126" s="784" t="s">
        <v>1573</v>
      </c>
      <c r="J3126" s="55">
        <v>-1</v>
      </c>
      <c r="K3126" s="791">
        <v>3.68</v>
      </c>
      <c r="L3126" s="791">
        <v>-3.68</v>
      </c>
      <c r="M3126" s="55" t="s">
        <v>2287</v>
      </c>
    </row>
    <row r="3127" spans="1:14" ht="15">
      <c r="A3127" s="282">
        <v>45880</v>
      </c>
      <c r="B3127" s="55" t="s">
        <v>5181</v>
      </c>
      <c r="C3127" s="784">
        <v>81351</v>
      </c>
      <c r="D3127" s="784" t="s">
        <v>5182</v>
      </c>
      <c r="E3127" s="784">
        <v>120</v>
      </c>
      <c r="F3127" s="784">
        <v>4010</v>
      </c>
      <c r="G3127" s="784" t="s">
        <v>5183</v>
      </c>
      <c r="H3127" s="784" t="s">
        <v>1573</v>
      </c>
      <c r="J3127" s="55">
        <v>-1</v>
      </c>
      <c r="K3127" s="791">
        <v>11.21</v>
      </c>
      <c r="L3127" s="791">
        <v>-11.21</v>
      </c>
      <c r="M3127" s="55" t="s">
        <v>2967</v>
      </c>
    </row>
    <row r="3128" spans="1:14" ht="15">
      <c r="A3128" s="282">
        <v>45880</v>
      </c>
      <c r="B3128" s="55" t="s">
        <v>5181</v>
      </c>
      <c r="C3128" s="786">
        <v>81318</v>
      </c>
      <c r="D3128" s="786" t="s">
        <v>2311</v>
      </c>
      <c r="E3128" s="786">
        <v>120</v>
      </c>
      <c r="F3128" s="786">
        <v>4010</v>
      </c>
      <c r="G3128" s="786" t="s">
        <v>5184</v>
      </c>
      <c r="H3128" s="786" t="s">
        <v>1573</v>
      </c>
      <c r="J3128" s="55">
        <v>-1</v>
      </c>
      <c r="K3128" s="791">
        <v>6.6</v>
      </c>
      <c r="L3128" s="791">
        <v>-6.6</v>
      </c>
      <c r="M3128" s="55" t="s">
        <v>2967</v>
      </c>
    </row>
    <row r="3129" spans="1:14" ht="15">
      <c r="A3129" s="282">
        <v>45880</v>
      </c>
      <c r="B3129" s="55" t="s">
        <v>5181</v>
      </c>
      <c r="C3129" s="784">
        <v>83033</v>
      </c>
      <c r="D3129" s="784" t="s">
        <v>4046</v>
      </c>
      <c r="E3129" s="784">
        <v>130</v>
      </c>
      <c r="F3129" s="784">
        <v>4010</v>
      </c>
      <c r="G3129" s="784" t="s">
        <v>4047</v>
      </c>
      <c r="H3129" s="784" t="s">
        <v>1573</v>
      </c>
      <c r="J3129" s="55">
        <v>-1</v>
      </c>
      <c r="K3129" s="791">
        <v>8.06</v>
      </c>
      <c r="L3129" s="791">
        <v>-8.06</v>
      </c>
      <c r="M3129" s="55" t="s">
        <v>2967</v>
      </c>
    </row>
    <row r="3130" spans="1:14" ht="15">
      <c r="A3130" s="282">
        <v>45880</v>
      </c>
      <c r="B3130" s="55" t="s">
        <v>5181</v>
      </c>
      <c r="C3130" s="786">
        <v>83401</v>
      </c>
      <c r="D3130" s="786" t="s">
        <v>5185</v>
      </c>
      <c r="E3130" s="786">
        <v>75</v>
      </c>
      <c r="F3130" s="786">
        <v>4010</v>
      </c>
      <c r="G3130" s="786" t="s">
        <v>5186</v>
      </c>
      <c r="H3130" s="786" t="s">
        <v>1573</v>
      </c>
      <c r="J3130" s="55">
        <v>-1</v>
      </c>
      <c r="K3130" s="791">
        <v>5.58</v>
      </c>
      <c r="L3130" s="791">
        <v>-5.58</v>
      </c>
      <c r="M3130" s="55" t="s">
        <v>2967</v>
      </c>
    </row>
    <row r="3131" spans="1:14" ht="15">
      <c r="A3131" s="282">
        <v>45880</v>
      </c>
      <c r="B3131" s="55" t="s">
        <v>5181</v>
      </c>
      <c r="C3131" s="784">
        <v>83345</v>
      </c>
      <c r="D3131" s="784" t="s">
        <v>5187</v>
      </c>
      <c r="E3131" s="784">
        <v>90</v>
      </c>
      <c r="F3131" s="784">
        <v>4010</v>
      </c>
      <c r="G3131" s="784" t="s">
        <v>5188</v>
      </c>
      <c r="H3131" s="784" t="s">
        <v>1573</v>
      </c>
      <c r="J3131" s="55">
        <v>-1</v>
      </c>
      <c r="K3131" s="791">
        <v>9.17</v>
      </c>
      <c r="L3131" s="791">
        <v>-9.17</v>
      </c>
      <c r="M3131" s="55" t="s">
        <v>2967</v>
      </c>
    </row>
    <row r="3132" spans="1:14" ht="15">
      <c r="A3132" s="282">
        <v>45881</v>
      </c>
      <c r="B3132" s="55" t="s">
        <v>5189</v>
      </c>
      <c r="C3132" s="784">
        <v>81259</v>
      </c>
      <c r="D3132" s="784" t="s">
        <v>2507</v>
      </c>
      <c r="E3132" s="784">
        <v>50</v>
      </c>
      <c r="F3132" s="784">
        <v>4010</v>
      </c>
      <c r="G3132" s="1025" t="s">
        <v>2227</v>
      </c>
      <c r="H3132" s="1025" t="s">
        <v>1573</v>
      </c>
      <c r="J3132" s="784">
        <v>27</v>
      </c>
      <c r="K3132" s="784">
        <v>6.57</v>
      </c>
      <c r="L3132" s="784">
        <v>177.39</v>
      </c>
      <c r="M3132" s="55" t="s">
        <v>2455</v>
      </c>
    </row>
    <row r="3133" spans="1:14" ht="15">
      <c r="A3133" s="282">
        <v>45881</v>
      </c>
      <c r="B3133" s="787" t="s">
        <v>5189</v>
      </c>
      <c r="C3133" s="786">
        <v>82474</v>
      </c>
      <c r="D3133" s="786" t="s">
        <v>3415</v>
      </c>
      <c r="E3133" s="786" t="s">
        <v>441</v>
      </c>
      <c r="F3133" s="786">
        <v>4010</v>
      </c>
      <c r="G3133" s="1026" t="s">
        <v>2229</v>
      </c>
      <c r="H3133" s="1026" t="s">
        <v>1573</v>
      </c>
      <c r="J3133" s="786">
        <v>8</v>
      </c>
      <c r="K3133" s="786">
        <v>10.73</v>
      </c>
      <c r="L3133" s="786">
        <v>85.84</v>
      </c>
      <c r="M3133" s="55" t="s">
        <v>2455</v>
      </c>
      <c r="N3133" s="788" t="s">
        <v>5190</v>
      </c>
    </row>
    <row r="3134" spans="1:14" ht="15">
      <c r="A3134" s="282">
        <v>45881</v>
      </c>
      <c r="B3134" s="55" t="s">
        <v>5191</v>
      </c>
      <c r="C3134" s="784">
        <v>67486</v>
      </c>
      <c r="D3134" s="784" t="s">
        <v>2560</v>
      </c>
      <c r="E3134" s="784">
        <v>85</v>
      </c>
      <c r="F3134" s="784">
        <v>4010</v>
      </c>
      <c r="G3134" s="784" t="s">
        <v>3128</v>
      </c>
      <c r="H3134" s="784" t="s">
        <v>1573</v>
      </c>
      <c r="J3134" s="784">
        <v>1</v>
      </c>
      <c r="K3134" s="784">
        <v>4.88</v>
      </c>
      <c r="L3134" s="784">
        <v>4.88</v>
      </c>
      <c r="M3134" s="55" t="s">
        <v>2455</v>
      </c>
    </row>
    <row r="3135" spans="1:14" ht="15">
      <c r="A3135" s="282">
        <v>45881</v>
      </c>
      <c r="B3135" s="55" t="s">
        <v>5191</v>
      </c>
      <c r="C3135" s="786">
        <v>83025</v>
      </c>
      <c r="D3135" s="786" t="s">
        <v>3524</v>
      </c>
      <c r="E3135" s="786">
        <v>85</v>
      </c>
      <c r="F3135" s="786">
        <v>4010</v>
      </c>
      <c r="G3135" s="786" t="s">
        <v>2860</v>
      </c>
      <c r="H3135" s="786" t="s">
        <v>1573</v>
      </c>
      <c r="J3135" s="786">
        <v>1</v>
      </c>
      <c r="K3135" s="786">
        <v>4.58</v>
      </c>
      <c r="L3135" s="786">
        <v>4.58</v>
      </c>
      <c r="M3135" s="55" t="s">
        <v>2455</v>
      </c>
    </row>
    <row r="3136" spans="1:14" ht="15">
      <c r="A3136" s="282">
        <v>45881</v>
      </c>
      <c r="B3136" s="55" t="s">
        <v>5191</v>
      </c>
      <c r="C3136" s="784">
        <v>81422</v>
      </c>
      <c r="D3136" s="784" t="s">
        <v>2533</v>
      </c>
      <c r="E3136" s="784">
        <v>60</v>
      </c>
      <c r="F3136" s="784">
        <v>4010</v>
      </c>
      <c r="G3136" s="784" t="s">
        <v>2787</v>
      </c>
      <c r="H3136" s="784" t="s">
        <v>1573</v>
      </c>
      <c r="J3136" s="784">
        <v>1</v>
      </c>
      <c r="K3136" s="784">
        <v>11.16</v>
      </c>
      <c r="L3136" s="784">
        <v>11.16</v>
      </c>
      <c r="M3136" s="55" t="s">
        <v>2455</v>
      </c>
    </row>
    <row r="3137" spans="1:13" ht="15">
      <c r="A3137" s="282">
        <v>45881</v>
      </c>
      <c r="B3137" s="55" t="s">
        <v>5191</v>
      </c>
      <c r="C3137" s="786">
        <v>81748</v>
      </c>
      <c r="D3137" s="786" t="s">
        <v>2580</v>
      </c>
      <c r="E3137" s="786">
        <v>70</v>
      </c>
      <c r="F3137" s="786">
        <v>4010</v>
      </c>
      <c r="G3137" s="786" t="s">
        <v>2790</v>
      </c>
      <c r="H3137" s="786" t="s">
        <v>1573</v>
      </c>
      <c r="J3137" s="786">
        <v>1</v>
      </c>
      <c r="K3137" s="786">
        <v>5.86</v>
      </c>
      <c r="L3137" s="786">
        <v>5.86</v>
      </c>
      <c r="M3137" s="55" t="s">
        <v>2455</v>
      </c>
    </row>
    <row r="3138" spans="1:13" ht="15">
      <c r="A3138" s="282">
        <v>45881</v>
      </c>
      <c r="B3138" s="55" t="s">
        <v>5191</v>
      </c>
      <c r="C3138" s="784">
        <v>82546</v>
      </c>
      <c r="D3138" s="784" t="s">
        <v>5192</v>
      </c>
      <c r="E3138" s="784">
        <v>90</v>
      </c>
      <c r="F3138" s="784">
        <v>4010</v>
      </c>
      <c r="G3138" s="784" t="s">
        <v>2792</v>
      </c>
      <c r="H3138" s="784" t="s">
        <v>1573</v>
      </c>
      <c r="J3138" s="784">
        <v>2</v>
      </c>
      <c r="K3138" s="784">
        <v>7.25</v>
      </c>
      <c r="L3138" s="784">
        <v>14.5</v>
      </c>
      <c r="M3138" s="55" t="s">
        <v>2455</v>
      </c>
    </row>
    <row r="3139" spans="1:13" ht="15">
      <c r="A3139" s="282">
        <v>45881</v>
      </c>
      <c r="B3139" s="55" t="s">
        <v>5191</v>
      </c>
      <c r="C3139" s="786">
        <v>82603</v>
      </c>
      <c r="D3139" s="786" t="s">
        <v>3289</v>
      </c>
      <c r="E3139" s="786">
        <v>130</v>
      </c>
      <c r="F3139" s="786">
        <v>4010</v>
      </c>
      <c r="G3139" s="786" t="s">
        <v>5193</v>
      </c>
      <c r="H3139" s="786" t="s">
        <v>1573</v>
      </c>
      <c r="J3139" s="786">
        <v>1</v>
      </c>
      <c r="K3139" s="786">
        <v>5.09</v>
      </c>
      <c r="L3139" s="786">
        <v>5.09</v>
      </c>
      <c r="M3139" s="55" t="s">
        <v>2455</v>
      </c>
    </row>
    <row r="3140" spans="1:13" ht="15">
      <c r="A3140" s="282">
        <v>45881</v>
      </c>
      <c r="B3140" s="55" t="s">
        <v>5191</v>
      </c>
      <c r="C3140" s="784">
        <v>82644</v>
      </c>
      <c r="D3140" s="784" t="s">
        <v>3073</v>
      </c>
      <c r="E3140" s="784">
        <v>150</v>
      </c>
      <c r="F3140" s="784">
        <v>4010</v>
      </c>
      <c r="G3140" s="784" t="s">
        <v>5194</v>
      </c>
      <c r="H3140" s="784" t="s">
        <v>1573</v>
      </c>
      <c r="J3140" s="784">
        <v>2</v>
      </c>
      <c r="K3140" s="784">
        <v>4.51</v>
      </c>
      <c r="L3140" s="784">
        <v>9.02</v>
      </c>
      <c r="M3140" s="55" t="s">
        <v>2455</v>
      </c>
    </row>
    <row r="3141" spans="1:13" ht="15">
      <c r="A3141" s="282">
        <v>45881</v>
      </c>
      <c r="B3141" s="55" t="s">
        <v>5191</v>
      </c>
      <c r="C3141" s="786">
        <v>83059</v>
      </c>
      <c r="D3141" s="786" t="s">
        <v>4118</v>
      </c>
      <c r="E3141" s="786">
        <v>150</v>
      </c>
      <c r="F3141" s="786">
        <v>4010</v>
      </c>
      <c r="G3141" s="786" t="s">
        <v>2793</v>
      </c>
      <c r="H3141" s="786" t="s">
        <v>1573</v>
      </c>
      <c r="J3141" s="786">
        <v>1</v>
      </c>
      <c r="K3141" s="786">
        <v>4.04</v>
      </c>
      <c r="L3141" s="786">
        <v>4.04</v>
      </c>
      <c r="M3141" s="55" t="s">
        <v>2455</v>
      </c>
    </row>
    <row r="3142" spans="1:13" ht="15">
      <c r="A3142" s="282">
        <v>45881</v>
      </c>
      <c r="B3142" s="55" t="s">
        <v>5191</v>
      </c>
      <c r="C3142" s="784">
        <v>83018</v>
      </c>
      <c r="D3142" s="784" t="s">
        <v>2216</v>
      </c>
      <c r="E3142" s="784">
        <v>50</v>
      </c>
      <c r="F3142" s="784">
        <v>4010</v>
      </c>
      <c r="G3142" s="784" t="s">
        <v>4013</v>
      </c>
      <c r="H3142" s="784" t="s">
        <v>1573</v>
      </c>
      <c r="J3142" s="784">
        <v>1</v>
      </c>
      <c r="K3142" s="784">
        <v>5.19</v>
      </c>
      <c r="L3142" s="784">
        <v>5.19</v>
      </c>
      <c r="M3142" s="55" t="s">
        <v>2455</v>
      </c>
    </row>
    <row r="3143" spans="1:13" ht="15">
      <c r="A3143" s="282">
        <v>45881</v>
      </c>
      <c r="B3143" s="55" t="s">
        <v>5191</v>
      </c>
      <c r="C3143" s="786">
        <v>65738</v>
      </c>
      <c r="D3143" s="786">
        <v>1</v>
      </c>
      <c r="E3143" s="786" t="s">
        <v>441</v>
      </c>
      <c r="F3143" s="786">
        <v>4010</v>
      </c>
      <c r="G3143" s="786" t="s">
        <v>5195</v>
      </c>
      <c r="H3143" s="786" t="s">
        <v>1573</v>
      </c>
      <c r="J3143" s="786">
        <v>4</v>
      </c>
      <c r="K3143" s="786">
        <v>4.78</v>
      </c>
      <c r="L3143" s="786">
        <v>19.12</v>
      </c>
      <c r="M3143" s="55" t="s">
        <v>2455</v>
      </c>
    </row>
    <row r="3144" spans="1:13" ht="15">
      <c r="A3144" s="282">
        <v>45881</v>
      </c>
      <c r="B3144" s="55" t="s">
        <v>5191</v>
      </c>
      <c r="C3144" s="784">
        <v>58662</v>
      </c>
      <c r="D3144" s="784" t="s">
        <v>2949</v>
      </c>
      <c r="E3144" s="784" t="s">
        <v>2061</v>
      </c>
      <c r="F3144" s="784">
        <v>4010</v>
      </c>
      <c r="G3144" s="784" t="s">
        <v>2794</v>
      </c>
      <c r="H3144" s="784" t="s">
        <v>1573</v>
      </c>
      <c r="J3144" s="784">
        <v>1</v>
      </c>
      <c r="K3144" s="784">
        <v>9.8800000000000008</v>
      </c>
      <c r="L3144" s="784">
        <v>9.8800000000000008</v>
      </c>
      <c r="M3144" s="55" t="s">
        <v>2455</v>
      </c>
    </row>
    <row r="3145" spans="1:13" ht="15">
      <c r="A3145" s="282">
        <v>45881</v>
      </c>
      <c r="B3145" s="55" t="s">
        <v>5191</v>
      </c>
      <c r="C3145" s="786">
        <v>83024</v>
      </c>
      <c r="D3145" s="786" t="s">
        <v>5196</v>
      </c>
      <c r="E3145" s="786">
        <v>90</v>
      </c>
      <c r="F3145" s="786">
        <v>4010</v>
      </c>
      <c r="G3145" s="786" t="s">
        <v>2797</v>
      </c>
      <c r="H3145" s="786" t="s">
        <v>1573</v>
      </c>
      <c r="J3145" s="786">
        <v>1</v>
      </c>
      <c r="K3145" s="786">
        <v>4.7300000000000004</v>
      </c>
      <c r="L3145" s="786">
        <v>4.7300000000000004</v>
      </c>
      <c r="M3145" s="55" t="s">
        <v>2455</v>
      </c>
    </row>
    <row r="3146" spans="1:13" ht="15">
      <c r="A3146" s="282">
        <v>45881</v>
      </c>
      <c r="B3146" s="55" t="s">
        <v>5191</v>
      </c>
      <c r="C3146" s="784">
        <v>81339</v>
      </c>
      <c r="D3146" s="784" t="s">
        <v>2575</v>
      </c>
      <c r="E3146" s="784">
        <v>90</v>
      </c>
      <c r="F3146" s="784">
        <v>4010</v>
      </c>
      <c r="G3146" s="784" t="s">
        <v>2779</v>
      </c>
      <c r="H3146" s="784" t="s">
        <v>1573</v>
      </c>
      <c r="J3146" s="784">
        <v>1</v>
      </c>
      <c r="K3146" s="784">
        <v>5.71</v>
      </c>
      <c r="L3146" s="784">
        <v>5.71</v>
      </c>
      <c r="M3146" s="55" t="s">
        <v>2455</v>
      </c>
    </row>
    <row r="3147" spans="1:13" ht="15">
      <c r="A3147" s="282">
        <v>45881</v>
      </c>
      <c r="B3147" s="55" t="s">
        <v>5191</v>
      </c>
      <c r="C3147" s="786">
        <v>82889</v>
      </c>
      <c r="D3147" s="786" t="s">
        <v>3099</v>
      </c>
      <c r="E3147" s="786">
        <v>130</v>
      </c>
      <c r="F3147" s="786">
        <v>4010</v>
      </c>
      <c r="G3147" s="786" t="s">
        <v>2767</v>
      </c>
      <c r="H3147" s="786" t="s">
        <v>1573</v>
      </c>
      <c r="J3147" s="786">
        <v>1</v>
      </c>
      <c r="K3147" s="786">
        <v>13.94</v>
      </c>
      <c r="L3147" s="786">
        <v>13.94</v>
      </c>
      <c r="M3147" s="55" t="s">
        <v>2455</v>
      </c>
    </row>
    <row r="3148" spans="1:13" ht="15">
      <c r="A3148" s="282">
        <v>45881</v>
      </c>
      <c r="B3148" s="55" t="s">
        <v>5191</v>
      </c>
      <c r="C3148" s="784">
        <v>52312</v>
      </c>
      <c r="D3148" s="784">
        <v>1</v>
      </c>
      <c r="E3148" s="784" t="s">
        <v>2061</v>
      </c>
      <c r="F3148" s="784">
        <v>4010</v>
      </c>
      <c r="G3148" s="784" t="s">
        <v>2769</v>
      </c>
      <c r="H3148" s="784" t="s">
        <v>1573</v>
      </c>
      <c r="J3148" s="784">
        <v>1</v>
      </c>
      <c r="K3148" s="784">
        <v>2.8</v>
      </c>
      <c r="L3148" s="784">
        <v>2.8</v>
      </c>
      <c r="M3148" s="55" t="s">
        <v>2455</v>
      </c>
    </row>
    <row r="3149" spans="1:13" ht="15">
      <c r="A3149" s="282">
        <v>45881</v>
      </c>
      <c r="B3149" s="55" t="s">
        <v>5191</v>
      </c>
      <c r="C3149" s="786">
        <v>80493</v>
      </c>
      <c r="D3149" s="786" t="s">
        <v>3798</v>
      </c>
      <c r="E3149" s="786">
        <v>85</v>
      </c>
      <c r="F3149" s="786">
        <v>4010</v>
      </c>
      <c r="G3149" s="786" t="s">
        <v>2773</v>
      </c>
      <c r="H3149" s="786" t="s">
        <v>1573</v>
      </c>
      <c r="J3149" s="786">
        <v>1</v>
      </c>
      <c r="K3149" s="786">
        <v>7.1</v>
      </c>
      <c r="L3149" s="786">
        <v>7.1</v>
      </c>
      <c r="M3149" s="55" t="s">
        <v>2455</v>
      </c>
    </row>
    <row r="3150" spans="1:13" ht="15">
      <c r="A3150" s="282">
        <v>45881</v>
      </c>
      <c r="B3150" s="55" t="s">
        <v>5191</v>
      </c>
      <c r="C3150" s="784">
        <v>51573</v>
      </c>
      <c r="D3150" s="784" t="s">
        <v>5197</v>
      </c>
      <c r="E3150" s="784">
        <v>90</v>
      </c>
      <c r="F3150" s="784">
        <v>4010</v>
      </c>
      <c r="G3150" s="784" t="s">
        <v>4012</v>
      </c>
      <c r="H3150" s="784" t="s">
        <v>1573</v>
      </c>
      <c r="J3150" s="784">
        <v>2</v>
      </c>
      <c r="K3150" s="784">
        <v>10.98</v>
      </c>
      <c r="L3150" s="784">
        <v>21.96</v>
      </c>
      <c r="M3150" s="55" t="s">
        <v>2455</v>
      </c>
    </row>
    <row r="3151" spans="1:13" ht="15">
      <c r="A3151" s="282">
        <v>45881</v>
      </c>
      <c r="B3151" s="55" t="s">
        <v>5191</v>
      </c>
      <c r="C3151" s="786">
        <v>82668</v>
      </c>
      <c r="D3151" s="786" t="s">
        <v>5198</v>
      </c>
      <c r="E3151" s="786">
        <v>50</v>
      </c>
      <c r="F3151" s="786">
        <v>4010</v>
      </c>
      <c r="G3151" s="786" t="s">
        <v>3283</v>
      </c>
      <c r="H3151" s="786" t="s">
        <v>1573</v>
      </c>
      <c r="J3151" s="786">
        <v>1</v>
      </c>
      <c r="K3151" s="786">
        <v>8.82</v>
      </c>
      <c r="L3151" s="786">
        <v>8.82</v>
      </c>
      <c r="M3151" s="55" t="s">
        <v>2455</v>
      </c>
    </row>
    <row r="3152" spans="1:13" ht="15">
      <c r="A3152" s="282">
        <v>45881</v>
      </c>
      <c r="B3152" s="55" t="s">
        <v>5191</v>
      </c>
      <c r="C3152" s="784">
        <v>80908</v>
      </c>
      <c r="D3152" s="784">
        <v>746</v>
      </c>
      <c r="E3152" s="784" t="s">
        <v>3950</v>
      </c>
      <c r="F3152" s="784">
        <v>4010</v>
      </c>
      <c r="G3152" s="784" t="s">
        <v>2758</v>
      </c>
      <c r="H3152" s="784" t="s">
        <v>1573</v>
      </c>
      <c r="J3152" s="784">
        <v>2</v>
      </c>
      <c r="K3152" s="784">
        <v>2.2999999999999998</v>
      </c>
      <c r="L3152" s="784">
        <v>4.5999999999999996</v>
      </c>
      <c r="M3152" s="55" t="s">
        <v>2455</v>
      </c>
    </row>
    <row r="3153" spans="1:13" ht="15">
      <c r="A3153" s="282">
        <v>45881</v>
      </c>
      <c r="B3153" s="55" t="s">
        <v>5191</v>
      </c>
      <c r="C3153" s="786">
        <v>83101</v>
      </c>
      <c r="D3153" s="786" t="s">
        <v>3997</v>
      </c>
      <c r="E3153" s="786">
        <v>120</v>
      </c>
      <c r="F3153" s="786">
        <v>4010</v>
      </c>
      <c r="G3153" s="786" t="s">
        <v>5199</v>
      </c>
      <c r="H3153" s="786" t="s">
        <v>1573</v>
      </c>
      <c r="J3153" s="786">
        <v>1</v>
      </c>
      <c r="K3153" s="786">
        <v>5.92</v>
      </c>
      <c r="L3153" s="786">
        <v>5.92</v>
      </c>
      <c r="M3153" s="55" t="s">
        <v>2455</v>
      </c>
    </row>
    <row r="3154" spans="1:13" ht="15">
      <c r="A3154" s="282">
        <v>45881</v>
      </c>
      <c r="B3154" s="55" t="s">
        <v>5191</v>
      </c>
      <c r="C3154" s="784">
        <v>30810</v>
      </c>
      <c r="D3154" s="784" t="s">
        <v>2745</v>
      </c>
      <c r="E3154" s="784" t="s">
        <v>2061</v>
      </c>
      <c r="F3154" s="784">
        <v>4010</v>
      </c>
      <c r="G3154" s="784" t="s">
        <v>5200</v>
      </c>
      <c r="H3154" s="784" t="s">
        <v>1573</v>
      </c>
      <c r="J3154" s="784">
        <v>1</v>
      </c>
      <c r="K3154" s="784">
        <v>11.13</v>
      </c>
      <c r="L3154" s="784">
        <v>11.13</v>
      </c>
      <c r="M3154" s="55" t="s">
        <v>2455</v>
      </c>
    </row>
    <row r="3155" spans="1:13" ht="15">
      <c r="A3155" s="282">
        <v>45881</v>
      </c>
      <c r="B3155" s="55" t="s">
        <v>5191</v>
      </c>
      <c r="C3155" s="786">
        <v>82591</v>
      </c>
      <c r="D3155" s="786" t="s">
        <v>2493</v>
      </c>
      <c r="E3155" s="786">
        <v>150</v>
      </c>
      <c r="F3155" s="786">
        <v>4010</v>
      </c>
      <c r="G3155" s="786" t="s">
        <v>2744</v>
      </c>
      <c r="H3155" s="786" t="s">
        <v>1573</v>
      </c>
      <c r="J3155" s="786">
        <v>2</v>
      </c>
      <c r="K3155" s="786">
        <v>4.82</v>
      </c>
      <c r="L3155" s="786">
        <v>9.64</v>
      </c>
      <c r="M3155" s="55" t="s">
        <v>2455</v>
      </c>
    </row>
    <row r="3156" spans="1:13" ht="15">
      <c r="A3156" s="282">
        <v>45881</v>
      </c>
      <c r="B3156" s="55" t="s">
        <v>5191</v>
      </c>
      <c r="C3156" s="784">
        <v>81417</v>
      </c>
      <c r="D3156" s="784" t="s">
        <v>2533</v>
      </c>
      <c r="E3156" s="784">
        <v>90</v>
      </c>
      <c r="F3156" s="784">
        <v>4010</v>
      </c>
      <c r="G3156" s="784" t="s">
        <v>2746</v>
      </c>
      <c r="H3156" s="784" t="s">
        <v>1573</v>
      </c>
      <c r="J3156" s="784">
        <v>1</v>
      </c>
      <c r="K3156" s="784">
        <v>7.4</v>
      </c>
      <c r="L3156" s="784">
        <v>7.4</v>
      </c>
      <c r="M3156" s="55" t="s">
        <v>2455</v>
      </c>
    </row>
    <row r="3157" spans="1:13" ht="15">
      <c r="A3157" s="282">
        <v>45881</v>
      </c>
      <c r="B3157" s="55" t="s">
        <v>5191</v>
      </c>
      <c r="C3157" s="786">
        <v>58662</v>
      </c>
      <c r="D3157" s="786" t="s">
        <v>2664</v>
      </c>
      <c r="E3157" s="786" t="s">
        <v>441</v>
      </c>
      <c r="F3157" s="786">
        <v>4010</v>
      </c>
      <c r="G3157" s="786" t="s">
        <v>2747</v>
      </c>
      <c r="H3157" s="786" t="s">
        <v>1573</v>
      </c>
      <c r="J3157" s="786">
        <v>1</v>
      </c>
      <c r="K3157" s="786">
        <v>10.08</v>
      </c>
      <c r="L3157" s="786">
        <v>10.08</v>
      </c>
      <c r="M3157" s="55" t="s">
        <v>2455</v>
      </c>
    </row>
    <row r="3158" spans="1:13" ht="15">
      <c r="A3158" s="282">
        <v>45881</v>
      </c>
      <c r="B3158" s="55" t="s">
        <v>5191</v>
      </c>
      <c r="C3158" s="784">
        <v>83102</v>
      </c>
      <c r="D3158" s="784" t="s">
        <v>3081</v>
      </c>
      <c r="E3158" s="784">
        <v>130</v>
      </c>
      <c r="F3158" s="784">
        <v>4010</v>
      </c>
      <c r="G3158" s="784" t="s">
        <v>5090</v>
      </c>
      <c r="H3158" s="784" t="s">
        <v>1573</v>
      </c>
      <c r="J3158" s="784">
        <v>1</v>
      </c>
      <c r="K3158" s="784">
        <v>8.68</v>
      </c>
      <c r="L3158" s="784">
        <v>8.68</v>
      </c>
      <c r="M3158" s="55" t="s">
        <v>2455</v>
      </c>
    </row>
    <row r="3159" spans="1:13" ht="15">
      <c r="A3159" s="282">
        <v>45881</v>
      </c>
      <c r="B3159" s="55" t="s">
        <v>5191</v>
      </c>
      <c r="C3159" s="786">
        <v>82646</v>
      </c>
      <c r="D3159" s="786" t="s">
        <v>3043</v>
      </c>
      <c r="E3159" s="786">
        <v>85</v>
      </c>
      <c r="F3159" s="786">
        <v>4010</v>
      </c>
      <c r="G3159" s="786" t="s">
        <v>2731</v>
      </c>
      <c r="H3159" s="786" t="s">
        <v>1573</v>
      </c>
      <c r="J3159" s="786">
        <v>2</v>
      </c>
      <c r="K3159" s="786">
        <v>4.04</v>
      </c>
      <c r="L3159" s="786">
        <v>8.08</v>
      </c>
      <c r="M3159" s="55" t="s">
        <v>2455</v>
      </c>
    </row>
    <row r="3160" spans="1:13" ht="15">
      <c r="A3160" s="282">
        <v>45881</v>
      </c>
      <c r="B3160" s="55" t="s">
        <v>5191</v>
      </c>
      <c r="C3160" s="784">
        <v>67862</v>
      </c>
      <c r="D3160" s="784" t="s">
        <v>3298</v>
      </c>
      <c r="E3160" s="784">
        <v>100</v>
      </c>
      <c r="F3160" s="784">
        <v>4010</v>
      </c>
      <c r="G3160" s="784" t="s">
        <v>2733</v>
      </c>
      <c r="H3160" s="784" t="s">
        <v>1573</v>
      </c>
      <c r="J3160" s="784">
        <v>1</v>
      </c>
      <c r="K3160" s="784">
        <v>5.47</v>
      </c>
      <c r="L3160" s="784">
        <v>5.47</v>
      </c>
      <c r="M3160" s="55" t="s">
        <v>2455</v>
      </c>
    </row>
    <row r="3161" spans="1:13" ht="15">
      <c r="A3161" s="282">
        <v>45881</v>
      </c>
      <c r="B3161" s="55" t="s">
        <v>5191</v>
      </c>
      <c r="C3161" s="786">
        <v>60363</v>
      </c>
      <c r="D3161" s="786" t="s">
        <v>3586</v>
      </c>
      <c r="E3161" s="786">
        <v>100</v>
      </c>
      <c r="F3161" s="786">
        <v>4010</v>
      </c>
      <c r="G3161" s="786" t="s">
        <v>4584</v>
      </c>
      <c r="H3161" s="786" t="s">
        <v>1573</v>
      </c>
      <c r="J3161" s="786">
        <v>2</v>
      </c>
      <c r="K3161" s="786">
        <v>7.84</v>
      </c>
      <c r="L3161" s="786">
        <v>15.68</v>
      </c>
      <c r="M3161" s="55" t="s">
        <v>2455</v>
      </c>
    </row>
    <row r="3162" spans="1:13" ht="15">
      <c r="A3162" s="282">
        <v>45881</v>
      </c>
      <c r="B3162" s="55" t="s">
        <v>5191</v>
      </c>
      <c r="C3162" s="784">
        <v>82836</v>
      </c>
      <c r="D3162" s="784" t="s">
        <v>3053</v>
      </c>
      <c r="E3162" s="784" t="s">
        <v>441</v>
      </c>
      <c r="F3162" s="784">
        <v>4010</v>
      </c>
      <c r="G3162" s="784" t="s">
        <v>2726</v>
      </c>
      <c r="H3162" s="784" t="s">
        <v>1573</v>
      </c>
      <c r="J3162" s="784">
        <v>1</v>
      </c>
      <c r="K3162" s="784">
        <v>12.55</v>
      </c>
      <c r="L3162" s="784">
        <v>12.55</v>
      </c>
      <c r="M3162" s="55" t="s">
        <v>2455</v>
      </c>
    </row>
    <row r="3163" spans="1:13" ht="15">
      <c r="A3163" s="282">
        <v>45881</v>
      </c>
      <c r="B3163" s="55" t="s">
        <v>5191</v>
      </c>
      <c r="C3163" s="786">
        <v>82956</v>
      </c>
      <c r="D3163" s="786" t="s">
        <v>3415</v>
      </c>
      <c r="E3163" s="786">
        <v>100</v>
      </c>
      <c r="F3163" s="786">
        <v>4010</v>
      </c>
      <c r="G3163" s="786" t="s">
        <v>2725</v>
      </c>
      <c r="H3163" s="786" t="s">
        <v>1573</v>
      </c>
      <c r="J3163" s="786">
        <v>1</v>
      </c>
      <c r="K3163" s="786">
        <v>4.7300000000000004</v>
      </c>
      <c r="L3163" s="786">
        <v>4.7300000000000004</v>
      </c>
      <c r="M3163" s="55" t="s">
        <v>2455</v>
      </c>
    </row>
    <row r="3164" spans="1:13" ht="15">
      <c r="A3164" s="282">
        <v>45881</v>
      </c>
      <c r="B3164" s="55" t="s">
        <v>5191</v>
      </c>
      <c r="C3164" s="784">
        <v>58663</v>
      </c>
      <c r="D3164" s="784">
        <v>11</v>
      </c>
      <c r="E3164" s="784" t="s">
        <v>2061</v>
      </c>
      <c r="F3164" s="784">
        <v>4010</v>
      </c>
      <c r="G3164" s="784" t="s">
        <v>5201</v>
      </c>
      <c r="H3164" s="784" t="s">
        <v>1573</v>
      </c>
      <c r="J3164" s="784">
        <v>1</v>
      </c>
      <c r="K3164" s="784">
        <v>8.18</v>
      </c>
      <c r="L3164" s="784">
        <v>8.18</v>
      </c>
      <c r="M3164" s="55" t="s">
        <v>2455</v>
      </c>
    </row>
    <row r="3165" spans="1:13" ht="15">
      <c r="A3165" s="282">
        <v>45881</v>
      </c>
      <c r="B3165" s="55" t="s">
        <v>5191</v>
      </c>
      <c r="C3165" s="786">
        <v>83530</v>
      </c>
      <c r="D3165" s="786" t="s">
        <v>5202</v>
      </c>
      <c r="E3165" s="786">
        <v>70</v>
      </c>
      <c r="F3165" s="786">
        <v>4010</v>
      </c>
      <c r="G3165" s="786" t="s">
        <v>2716</v>
      </c>
      <c r="H3165" s="786" t="s">
        <v>1573</v>
      </c>
      <c r="J3165" s="786">
        <v>1</v>
      </c>
      <c r="K3165" s="786">
        <v>7.86</v>
      </c>
      <c r="L3165" s="786">
        <v>7.86</v>
      </c>
      <c r="M3165" s="55" t="s">
        <v>2455</v>
      </c>
    </row>
    <row r="3166" spans="1:13" ht="15">
      <c r="A3166" s="282">
        <v>45881</v>
      </c>
      <c r="B3166" s="55" t="s">
        <v>5203</v>
      </c>
      <c r="C3166" s="784">
        <v>82968</v>
      </c>
      <c r="D3166" s="784" t="s">
        <v>3415</v>
      </c>
      <c r="E3166" s="784">
        <v>130</v>
      </c>
      <c r="F3166" s="784">
        <v>4010</v>
      </c>
      <c r="G3166" s="784" t="s">
        <v>4161</v>
      </c>
      <c r="H3166" s="784" t="s">
        <v>1573</v>
      </c>
      <c r="J3166" s="784">
        <v>1</v>
      </c>
      <c r="K3166" s="784">
        <v>8.51</v>
      </c>
      <c r="L3166" s="784">
        <v>8.51</v>
      </c>
      <c r="M3166" s="55" t="s">
        <v>2455</v>
      </c>
    </row>
    <row r="3167" spans="1:13" ht="15">
      <c r="A3167" s="282">
        <v>45881</v>
      </c>
      <c r="B3167" s="55" t="s">
        <v>5203</v>
      </c>
      <c r="C3167" s="786">
        <v>82143</v>
      </c>
      <c r="D3167" s="786" t="s">
        <v>5204</v>
      </c>
      <c r="E3167" s="786">
        <v>120</v>
      </c>
      <c r="F3167" s="786">
        <v>4010</v>
      </c>
      <c r="G3167" s="786" t="s">
        <v>3025</v>
      </c>
      <c r="H3167" s="786" t="s">
        <v>1573</v>
      </c>
      <c r="J3167" s="786">
        <v>1</v>
      </c>
      <c r="K3167" s="786">
        <v>12.75</v>
      </c>
      <c r="L3167" s="786">
        <v>12.75</v>
      </c>
      <c r="M3167" s="55" t="s">
        <v>2455</v>
      </c>
    </row>
    <row r="3168" spans="1:13" ht="15">
      <c r="A3168" s="282">
        <v>45881</v>
      </c>
      <c r="B3168" s="55" t="s">
        <v>5203</v>
      </c>
      <c r="C3168" s="784">
        <v>82609</v>
      </c>
      <c r="D3168" s="784" t="s">
        <v>2638</v>
      </c>
      <c r="E3168" s="784">
        <v>100</v>
      </c>
      <c r="F3168" s="784">
        <v>4010</v>
      </c>
      <c r="G3168" s="784" t="s">
        <v>3026</v>
      </c>
      <c r="H3168" s="784" t="s">
        <v>1573</v>
      </c>
      <c r="J3168" s="784">
        <v>1</v>
      </c>
      <c r="K3168" s="784">
        <v>13.61</v>
      </c>
      <c r="L3168" s="784">
        <v>13.61</v>
      </c>
      <c r="M3168" s="55" t="s">
        <v>2455</v>
      </c>
    </row>
    <row r="3169" spans="1:13" ht="15">
      <c r="A3169" s="282">
        <v>45881</v>
      </c>
      <c r="B3169" s="55" t="s">
        <v>5203</v>
      </c>
      <c r="C3169" s="786">
        <v>82917</v>
      </c>
      <c r="D3169" s="786" t="s">
        <v>4370</v>
      </c>
      <c r="E3169" s="786">
        <v>120</v>
      </c>
      <c r="F3169" s="786">
        <v>4010</v>
      </c>
      <c r="G3169" s="786" t="s">
        <v>2979</v>
      </c>
      <c r="H3169" s="786" t="s">
        <v>1573</v>
      </c>
      <c r="J3169" s="786">
        <v>1</v>
      </c>
      <c r="K3169" s="786">
        <v>8.33</v>
      </c>
      <c r="L3169" s="786">
        <v>8.33</v>
      </c>
      <c r="M3169" s="55" t="s">
        <v>2455</v>
      </c>
    </row>
    <row r="3170" spans="1:13" ht="15">
      <c r="A3170" s="282">
        <v>45881</v>
      </c>
      <c r="B3170" s="55" t="s">
        <v>5203</v>
      </c>
      <c r="C3170" s="784">
        <v>82724</v>
      </c>
      <c r="D3170" s="784" t="s">
        <v>3676</v>
      </c>
      <c r="E3170" s="784">
        <v>150</v>
      </c>
      <c r="F3170" s="784">
        <v>4010</v>
      </c>
      <c r="G3170" s="784" t="s">
        <v>2983</v>
      </c>
      <c r="H3170" s="784" t="s">
        <v>1573</v>
      </c>
      <c r="J3170" s="784">
        <v>1</v>
      </c>
      <c r="K3170" s="784">
        <v>10.97</v>
      </c>
      <c r="L3170" s="784">
        <v>10.97</v>
      </c>
      <c r="M3170" s="55" t="s">
        <v>2455</v>
      </c>
    </row>
    <row r="3171" spans="1:13" ht="15">
      <c r="A3171" s="282">
        <v>45881</v>
      </c>
      <c r="B3171" s="55" t="s">
        <v>5203</v>
      </c>
      <c r="C3171" s="786">
        <v>50942</v>
      </c>
      <c r="D3171" s="786" t="s">
        <v>2560</v>
      </c>
      <c r="E3171" s="786" t="s">
        <v>289</v>
      </c>
      <c r="F3171" s="786">
        <v>4010</v>
      </c>
      <c r="G3171" s="786" t="s">
        <v>2990</v>
      </c>
      <c r="H3171" s="786" t="s">
        <v>1573</v>
      </c>
      <c r="J3171" s="786">
        <v>1</v>
      </c>
      <c r="K3171" s="786">
        <v>4.04</v>
      </c>
      <c r="L3171" s="786">
        <v>4.04</v>
      </c>
      <c r="M3171" s="55" t="s">
        <v>2455</v>
      </c>
    </row>
    <row r="3172" spans="1:13" ht="15">
      <c r="A3172" s="282">
        <v>45881</v>
      </c>
      <c r="B3172" s="55" t="s">
        <v>5203</v>
      </c>
      <c r="C3172" s="784">
        <v>81424</v>
      </c>
      <c r="D3172" s="784" t="s">
        <v>2436</v>
      </c>
      <c r="E3172" s="784">
        <v>50</v>
      </c>
      <c r="F3172" s="784">
        <v>4010</v>
      </c>
      <c r="G3172" s="784" t="s">
        <v>2995</v>
      </c>
      <c r="H3172" s="784" t="s">
        <v>1573</v>
      </c>
      <c r="J3172" s="784">
        <v>1</v>
      </c>
      <c r="K3172" s="784">
        <v>5.14</v>
      </c>
      <c r="L3172" s="784">
        <v>5.14</v>
      </c>
      <c r="M3172" s="55" t="s">
        <v>2455</v>
      </c>
    </row>
    <row r="3173" spans="1:13" ht="15">
      <c r="A3173" s="282">
        <v>45881</v>
      </c>
      <c r="B3173" s="55" t="s">
        <v>5203</v>
      </c>
      <c r="C3173" s="786">
        <v>81339</v>
      </c>
      <c r="D3173" s="786" t="s">
        <v>4087</v>
      </c>
      <c r="E3173" s="786">
        <v>160</v>
      </c>
      <c r="F3173" s="786">
        <v>4010</v>
      </c>
      <c r="G3173" s="786" t="s">
        <v>2999</v>
      </c>
      <c r="H3173" s="786" t="s">
        <v>1573</v>
      </c>
      <c r="J3173" s="786">
        <v>1</v>
      </c>
      <c r="K3173" s="786">
        <v>6.38</v>
      </c>
      <c r="L3173" s="786">
        <v>6.38</v>
      </c>
      <c r="M3173" s="55" t="s">
        <v>2455</v>
      </c>
    </row>
    <row r="3174" spans="1:13" ht="15">
      <c r="A3174" s="282">
        <v>45881</v>
      </c>
      <c r="B3174" s="55" t="s">
        <v>5203</v>
      </c>
      <c r="C3174" s="784">
        <v>65642</v>
      </c>
      <c r="D3174" s="784" t="s">
        <v>5205</v>
      </c>
      <c r="E3174" s="784">
        <v>90</v>
      </c>
      <c r="F3174" s="784">
        <v>4010</v>
      </c>
      <c r="G3174" s="784" t="s">
        <v>3002</v>
      </c>
      <c r="H3174" s="784" t="s">
        <v>1573</v>
      </c>
      <c r="J3174" s="784">
        <v>1</v>
      </c>
      <c r="K3174" s="784">
        <v>5.64</v>
      </c>
      <c r="L3174" s="784">
        <v>5.64</v>
      </c>
      <c r="M3174" s="55" t="s">
        <v>2455</v>
      </c>
    </row>
    <row r="3175" spans="1:13" ht="15">
      <c r="A3175" s="282">
        <v>45881</v>
      </c>
      <c r="B3175" s="55" t="s">
        <v>5203</v>
      </c>
      <c r="C3175" s="786">
        <v>80124</v>
      </c>
      <c r="D3175" s="786" t="s">
        <v>2788</v>
      </c>
      <c r="E3175" s="786">
        <v>90</v>
      </c>
      <c r="F3175" s="786">
        <v>4010</v>
      </c>
      <c r="G3175" s="786" t="s">
        <v>3005</v>
      </c>
      <c r="H3175" s="786" t="s">
        <v>1573</v>
      </c>
      <c r="J3175" s="786">
        <v>1</v>
      </c>
      <c r="K3175" s="786">
        <v>9.36</v>
      </c>
      <c r="L3175" s="786">
        <v>9.36</v>
      </c>
      <c r="M3175" s="55" t="s">
        <v>2455</v>
      </c>
    </row>
    <row r="3176" spans="1:13" ht="15">
      <c r="A3176" s="282">
        <v>45881</v>
      </c>
      <c r="B3176" s="55" t="s">
        <v>5203</v>
      </c>
      <c r="C3176" s="784">
        <v>81666</v>
      </c>
      <c r="D3176" s="784" t="s">
        <v>3179</v>
      </c>
      <c r="E3176" s="784">
        <v>60</v>
      </c>
      <c r="F3176" s="784">
        <v>4010</v>
      </c>
      <c r="G3176" s="784" t="s">
        <v>2878</v>
      </c>
      <c r="H3176" s="784" t="s">
        <v>1573</v>
      </c>
      <c r="J3176" s="784">
        <v>2</v>
      </c>
      <c r="K3176" s="784">
        <v>6.08</v>
      </c>
      <c r="L3176" s="784">
        <v>12.16</v>
      </c>
      <c r="M3176" s="55" t="s">
        <v>2455</v>
      </c>
    </row>
    <row r="3177" spans="1:13" ht="15">
      <c r="A3177" s="282">
        <v>45881</v>
      </c>
      <c r="B3177" s="55" t="s">
        <v>5203</v>
      </c>
      <c r="C3177" s="786">
        <v>81193</v>
      </c>
      <c r="D3177" s="786">
        <v>537</v>
      </c>
      <c r="E3177" s="786" t="s">
        <v>2230</v>
      </c>
      <c r="F3177" s="786">
        <v>4010</v>
      </c>
      <c r="G3177" s="786" t="s">
        <v>2885</v>
      </c>
      <c r="H3177" s="786" t="s">
        <v>1573</v>
      </c>
      <c r="J3177" s="786">
        <v>1</v>
      </c>
      <c r="K3177" s="786">
        <v>4.08</v>
      </c>
      <c r="L3177" s="786">
        <v>4.08</v>
      </c>
      <c r="M3177" s="55" t="s">
        <v>2455</v>
      </c>
    </row>
    <row r="3178" spans="1:13" ht="15">
      <c r="A3178" s="282">
        <v>45881</v>
      </c>
      <c r="B3178" s="55" t="s">
        <v>5203</v>
      </c>
      <c r="C3178" s="784">
        <v>81824</v>
      </c>
      <c r="D3178" s="784" t="s">
        <v>4270</v>
      </c>
      <c r="E3178" s="784" t="s">
        <v>884</v>
      </c>
      <c r="F3178" s="784">
        <v>4010</v>
      </c>
      <c r="G3178" s="784" t="s">
        <v>4167</v>
      </c>
      <c r="H3178" s="784" t="s">
        <v>1573</v>
      </c>
      <c r="J3178" s="784">
        <v>1</v>
      </c>
      <c r="K3178" s="784">
        <v>11.71</v>
      </c>
      <c r="L3178" s="784">
        <v>11.71</v>
      </c>
      <c r="M3178" s="55" t="s">
        <v>2455</v>
      </c>
    </row>
    <row r="3179" spans="1:13" ht="15">
      <c r="A3179" s="282">
        <v>45881</v>
      </c>
      <c r="B3179" s="55" t="s">
        <v>5203</v>
      </c>
      <c r="C3179" s="786">
        <v>67550</v>
      </c>
      <c r="D3179" s="786" t="s">
        <v>2418</v>
      </c>
      <c r="E3179" s="786">
        <v>80</v>
      </c>
      <c r="F3179" s="786">
        <v>4010</v>
      </c>
      <c r="G3179" s="786" t="s">
        <v>5206</v>
      </c>
      <c r="H3179" s="786" t="s">
        <v>1573</v>
      </c>
      <c r="J3179" s="786">
        <v>1</v>
      </c>
      <c r="K3179" s="786">
        <v>5.86</v>
      </c>
      <c r="L3179" s="786">
        <v>5.86</v>
      </c>
      <c r="M3179" s="55" t="s">
        <v>2455</v>
      </c>
    </row>
    <row r="3180" spans="1:13" ht="15">
      <c r="A3180" s="282">
        <v>45881</v>
      </c>
      <c r="B3180" s="55" t="s">
        <v>5203</v>
      </c>
      <c r="C3180" s="784">
        <v>83146</v>
      </c>
      <c r="D3180" s="784" t="s">
        <v>5074</v>
      </c>
      <c r="E3180" s="784" t="s">
        <v>2230</v>
      </c>
      <c r="F3180" s="784">
        <v>4010</v>
      </c>
      <c r="G3180" s="784" t="s">
        <v>4171</v>
      </c>
      <c r="H3180" s="784" t="s">
        <v>1573</v>
      </c>
      <c r="J3180" s="784">
        <v>1</v>
      </c>
      <c r="K3180" s="784">
        <v>13.7</v>
      </c>
      <c r="L3180" s="784">
        <v>13.7</v>
      </c>
      <c r="M3180" s="55" t="s">
        <v>2455</v>
      </c>
    </row>
    <row r="3181" spans="1:13" ht="15">
      <c r="A3181" s="282">
        <v>45881</v>
      </c>
      <c r="B3181" s="55" t="s">
        <v>5203</v>
      </c>
      <c r="C3181" s="786">
        <v>82723</v>
      </c>
      <c r="D3181" s="786" t="s">
        <v>3193</v>
      </c>
      <c r="E3181" s="786">
        <v>90</v>
      </c>
      <c r="F3181" s="786">
        <v>4010</v>
      </c>
      <c r="G3181" s="786" t="s">
        <v>2894</v>
      </c>
      <c r="H3181" s="786" t="s">
        <v>1573</v>
      </c>
      <c r="J3181" s="786">
        <v>1</v>
      </c>
      <c r="K3181" s="786">
        <v>9.35</v>
      </c>
      <c r="L3181" s="786">
        <v>9.35</v>
      </c>
      <c r="M3181" s="55" t="s">
        <v>2455</v>
      </c>
    </row>
    <row r="3182" spans="1:13" ht="15">
      <c r="A3182" s="282">
        <v>45881</v>
      </c>
      <c r="B3182" s="55" t="s">
        <v>5203</v>
      </c>
      <c r="C3182" s="784">
        <v>52399</v>
      </c>
      <c r="D3182" s="784" t="s">
        <v>2292</v>
      </c>
      <c r="E3182" s="784" t="s">
        <v>2061</v>
      </c>
      <c r="F3182" s="784">
        <v>4010</v>
      </c>
      <c r="G3182" s="784" t="s">
        <v>4172</v>
      </c>
      <c r="H3182" s="784" t="s">
        <v>1573</v>
      </c>
      <c r="J3182" s="784">
        <v>1</v>
      </c>
      <c r="K3182" s="784">
        <v>6.43</v>
      </c>
      <c r="L3182" s="784">
        <v>6.43</v>
      </c>
      <c r="M3182" s="55" t="s">
        <v>2455</v>
      </c>
    </row>
    <row r="3183" spans="1:13" ht="15">
      <c r="A3183" s="282">
        <v>45881</v>
      </c>
      <c r="B3183" s="55" t="s">
        <v>5203</v>
      </c>
      <c r="C3183" s="786">
        <v>43205</v>
      </c>
      <c r="D3183" s="786" t="s">
        <v>3043</v>
      </c>
      <c r="E3183" s="786">
        <v>85</v>
      </c>
      <c r="F3183" s="786">
        <v>4010</v>
      </c>
      <c r="G3183" s="786" t="s">
        <v>4175</v>
      </c>
      <c r="H3183" s="786" t="s">
        <v>1573</v>
      </c>
      <c r="J3183" s="786">
        <v>2</v>
      </c>
      <c r="K3183" s="786">
        <v>3.05</v>
      </c>
      <c r="L3183" s="786">
        <v>6.1</v>
      </c>
      <c r="M3183" s="55" t="s">
        <v>2455</v>
      </c>
    </row>
    <row r="3184" spans="1:13" ht="15">
      <c r="A3184" s="282">
        <v>45881</v>
      </c>
      <c r="B3184" s="55" t="s">
        <v>5203</v>
      </c>
      <c r="C3184" s="784">
        <v>83101</v>
      </c>
      <c r="D3184" s="784" t="s">
        <v>4316</v>
      </c>
      <c r="E3184" s="784">
        <v>100</v>
      </c>
      <c r="F3184" s="784">
        <v>4010</v>
      </c>
      <c r="G3184" s="784" t="s">
        <v>5207</v>
      </c>
      <c r="H3184" s="784" t="s">
        <v>1573</v>
      </c>
      <c r="J3184" s="784">
        <v>1</v>
      </c>
      <c r="K3184" s="784">
        <v>5.92</v>
      </c>
      <c r="L3184" s="784">
        <v>5.92</v>
      </c>
      <c r="M3184" s="55" t="s">
        <v>2455</v>
      </c>
    </row>
    <row r="3185" spans="1:13" ht="15">
      <c r="A3185" s="282">
        <v>45881</v>
      </c>
      <c r="B3185" s="55" t="s">
        <v>5203</v>
      </c>
      <c r="C3185" s="786">
        <v>43205</v>
      </c>
      <c r="D3185" s="786" t="s">
        <v>3023</v>
      </c>
      <c r="E3185" s="786">
        <v>110</v>
      </c>
      <c r="F3185" s="786">
        <v>4010</v>
      </c>
      <c r="G3185" s="786" t="s">
        <v>5208</v>
      </c>
      <c r="H3185" s="786" t="s">
        <v>1573</v>
      </c>
      <c r="J3185" s="786">
        <v>1</v>
      </c>
      <c r="K3185" s="786">
        <v>3.05</v>
      </c>
      <c r="L3185" s="786">
        <v>3.05</v>
      </c>
      <c r="M3185" s="55" t="s">
        <v>2455</v>
      </c>
    </row>
    <row r="3186" spans="1:13" ht="15">
      <c r="A3186" s="282">
        <v>45881</v>
      </c>
      <c r="B3186" s="55" t="s">
        <v>5203</v>
      </c>
      <c r="C3186" s="784">
        <v>82407</v>
      </c>
      <c r="D3186" s="784" t="s">
        <v>2398</v>
      </c>
      <c r="E3186" s="784">
        <v>110</v>
      </c>
      <c r="F3186" s="784">
        <v>4010</v>
      </c>
      <c r="G3186" s="784" t="s">
        <v>4059</v>
      </c>
      <c r="H3186" s="784" t="s">
        <v>1573</v>
      </c>
      <c r="J3186" s="784">
        <v>1</v>
      </c>
      <c r="K3186" s="784">
        <v>6.71</v>
      </c>
      <c r="L3186" s="784">
        <v>6.71</v>
      </c>
      <c r="M3186" s="55" t="s">
        <v>2455</v>
      </c>
    </row>
    <row r="3187" spans="1:13" ht="15">
      <c r="A3187" s="282">
        <v>45881</v>
      </c>
      <c r="B3187" s="55" t="s">
        <v>5203</v>
      </c>
      <c r="C3187" s="786">
        <v>67379</v>
      </c>
      <c r="D3187" s="786" t="s">
        <v>3766</v>
      </c>
      <c r="E3187" s="786">
        <v>100</v>
      </c>
      <c r="F3187" s="786">
        <v>4010</v>
      </c>
      <c r="G3187" s="786" t="s">
        <v>3419</v>
      </c>
      <c r="H3187" s="786" t="s">
        <v>1573</v>
      </c>
      <c r="J3187" s="786">
        <v>1</v>
      </c>
      <c r="K3187" s="786">
        <v>3.99</v>
      </c>
      <c r="L3187" s="786">
        <v>3.99</v>
      </c>
      <c r="M3187" s="55" t="s">
        <v>2455</v>
      </c>
    </row>
    <row r="3188" spans="1:13" ht="15">
      <c r="A3188" s="282">
        <v>45881</v>
      </c>
      <c r="B3188" s="55" t="s">
        <v>5203</v>
      </c>
      <c r="C3188" s="784">
        <v>81339</v>
      </c>
      <c r="D3188" s="784" t="s">
        <v>2549</v>
      </c>
      <c r="E3188" s="784">
        <v>160</v>
      </c>
      <c r="F3188" s="784">
        <v>4010</v>
      </c>
      <c r="G3188" s="784" t="s">
        <v>4072</v>
      </c>
      <c r="H3188" s="784" t="s">
        <v>1573</v>
      </c>
      <c r="J3188" s="784">
        <v>1</v>
      </c>
      <c r="K3188" s="784">
        <v>7.25</v>
      </c>
      <c r="L3188" s="784">
        <v>7.25</v>
      </c>
      <c r="M3188" s="55" t="s">
        <v>2455</v>
      </c>
    </row>
    <row r="3189" spans="1:13" ht="15">
      <c r="A3189" s="282">
        <v>45881</v>
      </c>
      <c r="B3189" s="55" t="s">
        <v>5203</v>
      </c>
      <c r="C3189" s="786">
        <v>82645</v>
      </c>
      <c r="D3189" s="786" t="s">
        <v>3586</v>
      </c>
      <c r="E3189" s="786">
        <v>140</v>
      </c>
      <c r="F3189" s="786">
        <v>4010</v>
      </c>
      <c r="G3189" s="786" t="s">
        <v>5209</v>
      </c>
      <c r="H3189" s="786" t="s">
        <v>1573</v>
      </c>
      <c r="J3189" s="786">
        <v>3</v>
      </c>
      <c r="K3189" s="786">
        <v>4.7</v>
      </c>
      <c r="L3189" s="786">
        <v>14.1</v>
      </c>
      <c r="M3189" s="55" t="s">
        <v>2455</v>
      </c>
    </row>
    <row r="3190" spans="1:13" ht="15">
      <c r="A3190" s="282">
        <v>45881</v>
      </c>
      <c r="B3190" s="55" t="s">
        <v>5203</v>
      </c>
      <c r="C3190" s="784">
        <v>82644</v>
      </c>
      <c r="D3190" s="784" t="s">
        <v>3073</v>
      </c>
      <c r="E3190" s="784">
        <v>140</v>
      </c>
      <c r="F3190" s="784">
        <v>4010</v>
      </c>
      <c r="G3190" s="784" t="s">
        <v>2901</v>
      </c>
      <c r="H3190" s="784" t="s">
        <v>1573</v>
      </c>
      <c r="J3190" s="784">
        <v>4</v>
      </c>
      <c r="K3190" s="784">
        <v>4.51</v>
      </c>
      <c r="L3190" s="784">
        <v>18.04</v>
      </c>
      <c r="M3190" s="55" t="s">
        <v>2455</v>
      </c>
    </row>
    <row r="3191" spans="1:13" ht="15">
      <c r="A3191" s="282">
        <v>45881</v>
      </c>
      <c r="B3191" s="55" t="s">
        <v>5203</v>
      </c>
      <c r="C3191" s="786">
        <v>82717</v>
      </c>
      <c r="D3191" s="786" t="s">
        <v>3298</v>
      </c>
      <c r="E3191" s="786">
        <v>90</v>
      </c>
      <c r="F3191" s="786">
        <v>4010</v>
      </c>
      <c r="G3191" s="786" t="s">
        <v>5210</v>
      </c>
      <c r="H3191" s="786" t="s">
        <v>1573</v>
      </c>
      <c r="J3191" s="786">
        <v>1</v>
      </c>
      <c r="K3191" s="786">
        <v>9.4600000000000009</v>
      </c>
      <c r="L3191" s="786">
        <v>9.4600000000000009</v>
      </c>
      <c r="M3191" s="55" t="s">
        <v>2455</v>
      </c>
    </row>
    <row r="3192" spans="1:13" ht="15">
      <c r="A3192" s="282">
        <v>45881</v>
      </c>
      <c r="B3192" s="55" t="s">
        <v>5203</v>
      </c>
      <c r="C3192" s="784">
        <v>82916</v>
      </c>
      <c r="D3192" s="784" t="s">
        <v>3125</v>
      </c>
      <c r="E3192" s="784">
        <v>85</v>
      </c>
      <c r="F3192" s="784">
        <v>4010</v>
      </c>
      <c r="G3192" s="784" t="s">
        <v>2910</v>
      </c>
      <c r="H3192" s="784" t="s">
        <v>1573</v>
      </c>
      <c r="J3192" s="784">
        <v>1</v>
      </c>
      <c r="K3192" s="784">
        <v>8.3699999999999992</v>
      </c>
      <c r="L3192" s="784">
        <v>8.3699999999999992</v>
      </c>
      <c r="M3192" s="55" t="s">
        <v>2455</v>
      </c>
    </row>
    <row r="3193" spans="1:13" ht="15">
      <c r="A3193" s="282">
        <v>45881</v>
      </c>
      <c r="B3193" s="55" t="s">
        <v>5211</v>
      </c>
      <c r="C3193" s="784">
        <v>80295</v>
      </c>
      <c r="D3193" s="784">
        <v>267</v>
      </c>
      <c r="E3193" s="784">
        <v>110</v>
      </c>
      <c r="F3193" s="784">
        <v>4010</v>
      </c>
      <c r="G3193" s="784" t="s">
        <v>2601</v>
      </c>
      <c r="H3193" s="784" t="s">
        <v>1573</v>
      </c>
      <c r="J3193" s="784">
        <v>2</v>
      </c>
      <c r="K3193" s="784">
        <v>15.68</v>
      </c>
      <c r="L3193" s="784">
        <v>31.36</v>
      </c>
      <c r="M3193" s="55" t="s">
        <v>2455</v>
      </c>
    </row>
    <row r="3194" spans="1:13" ht="15">
      <c r="A3194" s="282">
        <v>45881</v>
      </c>
      <c r="B3194" s="55" t="s">
        <v>5211</v>
      </c>
      <c r="C3194" s="786">
        <v>82919</v>
      </c>
      <c r="D3194" s="786" t="s">
        <v>3109</v>
      </c>
      <c r="E3194" s="786">
        <v>150</v>
      </c>
      <c r="F3194" s="786">
        <v>4010</v>
      </c>
      <c r="G3194" s="786" t="s">
        <v>4725</v>
      </c>
      <c r="H3194" s="786" t="s">
        <v>1573</v>
      </c>
      <c r="J3194" s="786">
        <v>1</v>
      </c>
      <c r="K3194" s="786">
        <v>9.16</v>
      </c>
      <c r="L3194" s="786">
        <v>9.16</v>
      </c>
      <c r="M3194" s="55" t="s">
        <v>2455</v>
      </c>
    </row>
    <row r="3195" spans="1:13" ht="15">
      <c r="A3195" s="282">
        <v>45881</v>
      </c>
      <c r="B3195" s="55" t="s">
        <v>5211</v>
      </c>
      <c r="C3195" s="784">
        <v>82919</v>
      </c>
      <c r="D3195" s="784" t="s">
        <v>3421</v>
      </c>
      <c r="E3195" s="784">
        <v>120</v>
      </c>
      <c r="F3195" s="784">
        <v>4010</v>
      </c>
      <c r="G3195" s="784" t="s">
        <v>4729</v>
      </c>
      <c r="H3195" s="784" t="s">
        <v>1573</v>
      </c>
      <c r="J3195" s="784">
        <v>1</v>
      </c>
      <c r="K3195" s="784">
        <v>9.16</v>
      </c>
      <c r="L3195" s="784">
        <v>9.16</v>
      </c>
      <c r="M3195" s="55" t="s">
        <v>2455</v>
      </c>
    </row>
    <row r="3196" spans="1:13" ht="15">
      <c r="A3196" s="282">
        <v>45881</v>
      </c>
      <c r="B3196" s="55" t="s">
        <v>5211</v>
      </c>
      <c r="C3196" s="786">
        <v>82721</v>
      </c>
      <c r="D3196" s="786" t="s">
        <v>3287</v>
      </c>
      <c r="E3196" s="786">
        <v>120</v>
      </c>
      <c r="F3196" s="786">
        <v>4010</v>
      </c>
      <c r="G3196" s="786" t="s">
        <v>4731</v>
      </c>
      <c r="H3196" s="786" t="s">
        <v>1573</v>
      </c>
      <c r="J3196" s="786">
        <v>1</v>
      </c>
      <c r="K3196" s="786">
        <v>7.45</v>
      </c>
      <c r="L3196" s="786">
        <v>7.45</v>
      </c>
      <c r="M3196" s="55" t="s">
        <v>2455</v>
      </c>
    </row>
    <row r="3197" spans="1:13" ht="15">
      <c r="A3197" s="282">
        <v>45881</v>
      </c>
      <c r="B3197" s="55" t="s">
        <v>5211</v>
      </c>
      <c r="C3197" s="784">
        <v>82679</v>
      </c>
      <c r="D3197" s="784" t="s">
        <v>2954</v>
      </c>
      <c r="E3197" s="784">
        <v>90</v>
      </c>
      <c r="F3197" s="784">
        <v>4010</v>
      </c>
      <c r="G3197" s="784" t="s">
        <v>4733</v>
      </c>
      <c r="H3197" s="784" t="s">
        <v>1573</v>
      </c>
      <c r="J3197" s="784">
        <v>1</v>
      </c>
      <c r="K3197" s="784">
        <v>10.49</v>
      </c>
      <c r="L3197" s="784">
        <v>10.49</v>
      </c>
      <c r="M3197" s="55" t="s">
        <v>2455</v>
      </c>
    </row>
    <row r="3198" spans="1:13" ht="15">
      <c r="A3198" s="282">
        <v>45881</v>
      </c>
      <c r="B3198" s="55" t="s">
        <v>5211</v>
      </c>
      <c r="C3198" s="786">
        <v>67009</v>
      </c>
      <c r="D3198" s="786" t="s">
        <v>2418</v>
      </c>
      <c r="E3198" s="786">
        <v>120</v>
      </c>
      <c r="F3198" s="786">
        <v>4010</v>
      </c>
      <c r="G3198" s="786" t="s">
        <v>4734</v>
      </c>
      <c r="H3198" s="786" t="s">
        <v>1573</v>
      </c>
      <c r="J3198" s="786">
        <v>1</v>
      </c>
      <c r="K3198" s="786">
        <v>3.94</v>
      </c>
      <c r="L3198" s="786">
        <v>3.94</v>
      </c>
      <c r="M3198" s="55" t="s">
        <v>2455</v>
      </c>
    </row>
    <row r="3199" spans="1:13" ht="15">
      <c r="A3199" s="282">
        <v>45881</v>
      </c>
      <c r="B3199" s="55" t="s">
        <v>5211</v>
      </c>
      <c r="C3199" s="784">
        <v>50265</v>
      </c>
      <c r="D3199" s="784" t="s">
        <v>2302</v>
      </c>
      <c r="E3199" s="784" t="s">
        <v>2061</v>
      </c>
      <c r="F3199" s="784">
        <v>4010</v>
      </c>
      <c r="G3199" s="784" t="s">
        <v>4737</v>
      </c>
      <c r="H3199" s="784" t="s">
        <v>1573</v>
      </c>
      <c r="J3199" s="784">
        <v>1</v>
      </c>
      <c r="K3199" s="784">
        <v>6.13</v>
      </c>
      <c r="L3199" s="784">
        <v>6.13</v>
      </c>
      <c r="M3199" s="55" t="s">
        <v>2455</v>
      </c>
    </row>
    <row r="3200" spans="1:13" ht="15">
      <c r="A3200" s="282">
        <v>45881</v>
      </c>
      <c r="B3200" s="55" t="s">
        <v>5211</v>
      </c>
      <c r="C3200" s="786">
        <v>82101</v>
      </c>
      <c r="D3200" s="786" t="s">
        <v>4268</v>
      </c>
      <c r="E3200" s="786">
        <v>120</v>
      </c>
      <c r="F3200" s="786">
        <v>4010</v>
      </c>
      <c r="G3200" s="786" t="s">
        <v>5212</v>
      </c>
      <c r="H3200" s="786" t="s">
        <v>1573</v>
      </c>
      <c r="J3200" s="786">
        <v>1</v>
      </c>
      <c r="K3200" s="786">
        <v>14.81</v>
      </c>
      <c r="L3200" s="786">
        <v>14.81</v>
      </c>
      <c r="M3200" s="55" t="s">
        <v>2455</v>
      </c>
    </row>
    <row r="3201" spans="1:13" ht="15">
      <c r="A3201" s="282">
        <v>45881</v>
      </c>
      <c r="B3201" s="55" t="s">
        <v>5211</v>
      </c>
      <c r="C3201" s="784">
        <v>81470</v>
      </c>
      <c r="D3201" s="784" t="s">
        <v>3982</v>
      </c>
      <c r="E3201" s="784">
        <v>100</v>
      </c>
      <c r="F3201" s="784">
        <v>4010</v>
      </c>
      <c r="G3201" s="784" t="s">
        <v>4740</v>
      </c>
      <c r="H3201" s="784" t="s">
        <v>1573</v>
      </c>
      <c r="J3201" s="784">
        <v>1</v>
      </c>
      <c r="K3201" s="784">
        <v>3.94</v>
      </c>
      <c r="L3201" s="784">
        <v>3.94</v>
      </c>
      <c r="M3201" s="55" t="s">
        <v>2455</v>
      </c>
    </row>
    <row r="3202" spans="1:13" ht="15">
      <c r="A3202" s="282">
        <v>45881</v>
      </c>
      <c r="B3202" s="55" t="s">
        <v>5211</v>
      </c>
      <c r="C3202" s="786">
        <v>82013</v>
      </c>
      <c r="D3202" s="786" t="s">
        <v>5213</v>
      </c>
      <c r="E3202" s="786">
        <v>130</v>
      </c>
      <c r="F3202" s="786">
        <v>4010</v>
      </c>
      <c r="G3202" s="786" t="s">
        <v>2958</v>
      </c>
      <c r="H3202" s="786" t="s">
        <v>1573</v>
      </c>
      <c r="J3202" s="786">
        <v>1</v>
      </c>
      <c r="K3202" s="786">
        <v>7.73</v>
      </c>
      <c r="L3202" s="786">
        <v>7.73</v>
      </c>
      <c r="M3202" s="55" t="s">
        <v>2455</v>
      </c>
    </row>
    <row r="3203" spans="1:13" ht="15">
      <c r="A3203" s="282">
        <v>45881</v>
      </c>
      <c r="B3203" s="55" t="s">
        <v>5211</v>
      </c>
      <c r="C3203" s="784">
        <v>81392</v>
      </c>
      <c r="D3203" s="784" t="s">
        <v>2292</v>
      </c>
      <c r="E3203" s="784">
        <v>110</v>
      </c>
      <c r="F3203" s="784">
        <v>4010</v>
      </c>
      <c r="G3203" s="784" t="s">
        <v>4746</v>
      </c>
      <c r="H3203" s="784" t="s">
        <v>1573</v>
      </c>
      <c r="J3203" s="784">
        <v>1</v>
      </c>
      <c r="K3203" s="784">
        <v>5.49</v>
      </c>
      <c r="L3203" s="784">
        <v>5.49</v>
      </c>
      <c r="M3203" s="55" t="s">
        <v>2455</v>
      </c>
    </row>
    <row r="3204" spans="1:13" ht="15">
      <c r="A3204" s="282">
        <v>45881</v>
      </c>
      <c r="B3204" s="55" t="s">
        <v>5211</v>
      </c>
      <c r="C3204" s="786">
        <v>81666</v>
      </c>
      <c r="D3204" s="786" t="s">
        <v>4069</v>
      </c>
      <c r="E3204" s="786">
        <v>60</v>
      </c>
      <c r="F3204" s="786">
        <v>4010</v>
      </c>
      <c r="G3204" s="786" t="s">
        <v>4747</v>
      </c>
      <c r="H3204" s="786" t="s">
        <v>1573</v>
      </c>
      <c r="J3204" s="786">
        <v>1</v>
      </c>
      <c r="K3204" s="786">
        <v>6.41</v>
      </c>
      <c r="L3204" s="786">
        <v>6.41</v>
      </c>
      <c r="M3204" s="55" t="s">
        <v>2455</v>
      </c>
    </row>
    <row r="3205" spans="1:13" ht="15">
      <c r="A3205" s="282">
        <v>45881</v>
      </c>
      <c r="B3205" s="55" t="s">
        <v>5211</v>
      </c>
      <c r="C3205" s="784">
        <v>83100</v>
      </c>
      <c r="D3205" s="784" t="s">
        <v>3221</v>
      </c>
      <c r="E3205" s="784">
        <v>140</v>
      </c>
      <c r="F3205" s="784">
        <v>4010</v>
      </c>
      <c r="G3205" s="784" t="s">
        <v>5214</v>
      </c>
      <c r="H3205" s="784" t="s">
        <v>1573</v>
      </c>
      <c r="J3205" s="784">
        <v>1</v>
      </c>
      <c r="K3205" s="784">
        <v>8.98</v>
      </c>
      <c r="L3205" s="784">
        <v>8.98</v>
      </c>
      <c r="M3205" s="55" t="s">
        <v>2455</v>
      </c>
    </row>
    <row r="3206" spans="1:13" ht="15">
      <c r="A3206" s="282">
        <v>45881</v>
      </c>
      <c r="B3206" s="55" t="s">
        <v>5211</v>
      </c>
      <c r="C3206" s="786">
        <v>82594</v>
      </c>
      <c r="D3206" s="786" t="s">
        <v>4705</v>
      </c>
      <c r="E3206" s="786">
        <v>100</v>
      </c>
      <c r="F3206" s="786">
        <v>4010</v>
      </c>
      <c r="G3206" s="786" t="s">
        <v>4748</v>
      </c>
      <c r="H3206" s="786" t="s">
        <v>1573</v>
      </c>
      <c r="J3206" s="786">
        <v>3</v>
      </c>
      <c r="K3206" s="786">
        <v>3.87</v>
      </c>
      <c r="L3206" s="786">
        <v>11.61</v>
      </c>
      <c r="M3206" s="55" t="s">
        <v>2455</v>
      </c>
    </row>
    <row r="3207" spans="1:13" ht="15">
      <c r="A3207" s="282">
        <v>45881</v>
      </c>
      <c r="B3207" s="55" t="s">
        <v>5211</v>
      </c>
      <c r="C3207" s="784">
        <v>81339</v>
      </c>
      <c r="D3207" s="784" t="s">
        <v>3508</v>
      </c>
      <c r="E3207" s="784">
        <v>130</v>
      </c>
      <c r="F3207" s="784">
        <v>4010</v>
      </c>
      <c r="G3207" s="784" t="s">
        <v>5215</v>
      </c>
      <c r="H3207" s="784" t="s">
        <v>1573</v>
      </c>
      <c r="J3207" s="784">
        <v>1</v>
      </c>
      <c r="K3207" s="784">
        <v>6.77</v>
      </c>
      <c r="L3207" s="784">
        <v>6.77</v>
      </c>
      <c r="M3207" s="55" t="s">
        <v>2455</v>
      </c>
    </row>
    <row r="3208" spans="1:13" ht="15">
      <c r="A3208" s="282">
        <v>45881</v>
      </c>
      <c r="B3208" s="55" t="s">
        <v>5211</v>
      </c>
      <c r="C3208" s="786">
        <v>58663</v>
      </c>
      <c r="D3208" s="786">
        <v>11</v>
      </c>
      <c r="E3208" s="786" t="s">
        <v>2296</v>
      </c>
      <c r="F3208" s="786">
        <v>4010</v>
      </c>
      <c r="G3208" s="786" t="s">
        <v>5216</v>
      </c>
      <c r="H3208" s="786" t="s">
        <v>1573</v>
      </c>
      <c r="J3208" s="786">
        <v>1</v>
      </c>
      <c r="K3208" s="786">
        <v>8.18</v>
      </c>
      <c r="L3208" s="786">
        <v>8.18</v>
      </c>
      <c r="M3208" s="55" t="s">
        <v>2455</v>
      </c>
    </row>
    <row r="3209" spans="1:13" ht="15">
      <c r="A3209" s="282">
        <v>45881</v>
      </c>
      <c r="B3209" s="55" t="s">
        <v>5211</v>
      </c>
      <c r="C3209" s="784">
        <v>65593</v>
      </c>
      <c r="D3209" s="784" t="s">
        <v>2934</v>
      </c>
      <c r="E3209" s="784">
        <v>80</v>
      </c>
      <c r="F3209" s="784">
        <v>4010</v>
      </c>
      <c r="G3209" s="784" t="s">
        <v>5217</v>
      </c>
      <c r="H3209" s="784" t="s">
        <v>1573</v>
      </c>
      <c r="J3209" s="784">
        <v>1</v>
      </c>
      <c r="K3209" s="784">
        <v>3.63</v>
      </c>
      <c r="L3209" s="784">
        <v>3.63</v>
      </c>
      <c r="M3209" s="55" t="s">
        <v>2455</v>
      </c>
    </row>
    <row r="3210" spans="1:13" ht="15">
      <c r="A3210" s="282">
        <v>45881</v>
      </c>
      <c r="B3210" s="55" t="s">
        <v>5211</v>
      </c>
      <c r="C3210" s="786">
        <v>82578</v>
      </c>
      <c r="D3210" s="786" t="s">
        <v>3189</v>
      </c>
      <c r="E3210" s="786">
        <v>120</v>
      </c>
      <c r="F3210" s="786">
        <v>4010</v>
      </c>
      <c r="G3210" s="786" t="s">
        <v>4749</v>
      </c>
      <c r="H3210" s="786" t="s">
        <v>1573</v>
      </c>
      <c r="J3210" s="786">
        <v>1</v>
      </c>
      <c r="K3210" s="786">
        <v>9.08</v>
      </c>
      <c r="L3210" s="786">
        <v>9.08</v>
      </c>
      <c r="M3210" s="55" t="s">
        <v>2455</v>
      </c>
    </row>
    <row r="3211" spans="1:13" ht="15">
      <c r="A3211" s="282">
        <v>45881</v>
      </c>
      <c r="B3211" s="55" t="s">
        <v>5211</v>
      </c>
      <c r="C3211" s="784">
        <v>81612</v>
      </c>
      <c r="D3211" s="784" t="s">
        <v>3974</v>
      </c>
      <c r="E3211" s="784">
        <v>100</v>
      </c>
      <c r="F3211" s="784">
        <v>4010</v>
      </c>
      <c r="G3211" s="784" t="s">
        <v>4606</v>
      </c>
      <c r="H3211" s="784" t="s">
        <v>1573</v>
      </c>
      <c r="J3211" s="784">
        <v>1</v>
      </c>
      <c r="K3211" s="784">
        <v>10.61</v>
      </c>
      <c r="L3211" s="784">
        <v>10.61</v>
      </c>
      <c r="M3211" s="55" t="s">
        <v>2455</v>
      </c>
    </row>
    <row r="3212" spans="1:13" ht="15">
      <c r="A3212" s="282">
        <v>45881</v>
      </c>
      <c r="B3212" s="55" t="s">
        <v>5211</v>
      </c>
      <c r="C3212" s="786">
        <v>82721</v>
      </c>
      <c r="D3212" s="786" t="s">
        <v>3193</v>
      </c>
      <c r="E3212" s="786">
        <v>100</v>
      </c>
      <c r="F3212" s="786">
        <v>4010</v>
      </c>
      <c r="G3212" s="786" t="s">
        <v>5218</v>
      </c>
      <c r="H3212" s="786" t="s">
        <v>1573</v>
      </c>
      <c r="J3212" s="786">
        <v>1</v>
      </c>
      <c r="K3212" s="786">
        <v>8.26</v>
      </c>
      <c r="L3212" s="786">
        <v>8.26</v>
      </c>
      <c r="M3212" s="55" t="s">
        <v>2455</v>
      </c>
    </row>
    <row r="3213" spans="1:13" ht="15">
      <c r="A3213" s="282">
        <v>45881</v>
      </c>
      <c r="B3213" s="55" t="s">
        <v>5211</v>
      </c>
      <c r="C3213" s="784">
        <v>81671</v>
      </c>
      <c r="D3213" s="784" t="s">
        <v>4048</v>
      </c>
      <c r="E3213" s="784" t="s">
        <v>441</v>
      </c>
      <c r="F3213" s="784">
        <v>4010</v>
      </c>
      <c r="G3213" s="784" t="s">
        <v>4752</v>
      </c>
      <c r="H3213" s="784" t="s">
        <v>1573</v>
      </c>
      <c r="J3213" s="784">
        <v>1</v>
      </c>
      <c r="K3213" s="784">
        <v>11.07</v>
      </c>
      <c r="L3213" s="784">
        <v>11.07</v>
      </c>
      <c r="M3213" s="55" t="s">
        <v>2455</v>
      </c>
    </row>
    <row r="3214" spans="1:13" ht="15">
      <c r="A3214" s="282">
        <v>45881</v>
      </c>
      <c r="B3214" s="55" t="s">
        <v>5211</v>
      </c>
      <c r="C3214" s="786">
        <v>81360</v>
      </c>
      <c r="D3214" s="786" t="s">
        <v>2821</v>
      </c>
      <c r="E3214" s="786">
        <v>70</v>
      </c>
      <c r="F3214" s="786">
        <v>4010</v>
      </c>
      <c r="G3214" s="786" t="s">
        <v>4753</v>
      </c>
      <c r="H3214" s="786" t="s">
        <v>1573</v>
      </c>
      <c r="J3214" s="786">
        <v>1</v>
      </c>
      <c r="K3214" s="786">
        <v>7.18</v>
      </c>
      <c r="L3214" s="786">
        <v>7.18</v>
      </c>
      <c r="M3214" s="55" t="s">
        <v>2455</v>
      </c>
    </row>
    <row r="3215" spans="1:13" ht="15">
      <c r="A3215" s="282">
        <v>45881</v>
      </c>
      <c r="B3215" s="55" t="s">
        <v>5211</v>
      </c>
      <c r="C3215" s="784">
        <v>82649</v>
      </c>
      <c r="D3215" s="784" t="s">
        <v>3354</v>
      </c>
      <c r="E3215" s="784">
        <v>140</v>
      </c>
      <c r="F3215" s="784">
        <v>4010</v>
      </c>
      <c r="G3215" s="784" t="s">
        <v>4754</v>
      </c>
      <c r="H3215" s="784" t="s">
        <v>1573</v>
      </c>
      <c r="J3215" s="784">
        <v>1</v>
      </c>
      <c r="K3215" s="784">
        <v>4.47</v>
      </c>
      <c r="L3215" s="784">
        <v>4.47</v>
      </c>
      <c r="M3215" s="55" t="s">
        <v>2455</v>
      </c>
    </row>
    <row r="3216" spans="1:13" ht="15">
      <c r="A3216" s="282">
        <v>45881</v>
      </c>
      <c r="B3216" s="55" t="s">
        <v>5219</v>
      </c>
      <c r="C3216" s="784">
        <v>83259</v>
      </c>
      <c r="D3216" s="784" t="s">
        <v>5220</v>
      </c>
      <c r="E3216" s="784">
        <v>100</v>
      </c>
      <c r="F3216" s="784">
        <v>4010</v>
      </c>
      <c r="G3216" s="784" t="s">
        <v>5221</v>
      </c>
      <c r="H3216" s="784" t="s">
        <v>1573</v>
      </c>
      <c r="J3216" s="55">
        <v>-1</v>
      </c>
      <c r="K3216" s="791">
        <v>5.62</v>
      </c>
      <c r="L3216" s="791">
        <v>-5.62</v>
      </c>
      <c r="M3216" s="55" t="s">
        <v>2967</v>
      </c>
    </row>
    <row r="3217" spans="1:13" ht="15">
      <c r="A3217" s="282">
        <v>45882</v>
      </c>
      <c r="B3217" s="55" t="s">
        <v>5222</v>
      </c>
      <c r="C3217" s="784">
        <v>82604</v>
      </c>
      <c r="D3217" s="784" t="s">
        <v>2934</v>
      </c>
      <c r="E3217" s="784">
        <v>120</v>
      </c>
      <c r="F3217" s="784">
        <v>4010</v>
      </c>
      <c r="G3217" s="784" t="s">
        <v>5223</v>
      </c>
      <c r="H3217" s="784" t="s">
        <v>1573</v>
      </c>
      <c r="J3217" s="784">
        <v>1</v>
      </c>
      <c r="K3217" s="784">
        <v>5.91</v>
      </c>
      <c r="L3217" s="784">
        <v>5.91</v>
      </c>
      <c r="M3217" s="55" t="s">
        <v>2455</v>
      </c>
    </row>
    <row r="3218" spans="1:13" ht="15">
      <c r="A3218" s="282">
        <v>45882</v>
      </c>
      <c r="B3218" s="55" t="s">
        <v>5222</v>
      </c>
      <c r="C3218" s="786">
        <v>81259</v>
      </c>
      <c r="D3218" s="786" t="s">
        <v>2382</v>
      </c>
      <c r="E3218" s="786">
        <v>50</v>
      </c>
      <c r="F3218" s="786">
        <v>4010</v>
      </c>
      <c r="G3218" s="786" t="s">
        <v>4714</v>
      </c>
      <c r="H3218" s="786" t="s">
        <v>1573</v>
      </c>
      <c r="J3218" s="786">
        <v>1</v>
      </c>
      <c r="K3218" s="786">
        <v>8.09</v>
      </c>
      <c r="L3218" s="786">
        <v>8.09</v>
      </c>
      <c r="M3218" s="55" t="s">
        <v>2455</v>
      </c>
    </row>
    <row r="3219" spans="1:13" ht="15">
      <c r="A3219" s="282">
        <v>45882</v>
      </c>
      <c r="B3219" s="55" t="s">
        <v>5222</v>
      </c>
      <c r="C3219" s="784">
        <v>81422</v>
      </c>
      <c r="D3219" s="784" t="s">
        <v>2436</v>
      </c>
      <c r="E3219" s="784">
        <v>75</v>
      </c>
      <c r="F3219" s="784">
        <v>4010</v>
      </c>
      <c r="G3219" s="784" t="s">
        <v>4718</v>
      </c>
      <c r="H3219" s="784" t="s">
        <v>1573</v>
      </c>
      <c r="J3219" s="784">
        <v>1</v>
      </c>
      <c r="K3219" s="784">
        <v>11.16</v>
      </c>
      <c r="L3219" s="784">
        <v>11.16</v>
      </c>
      <c r="M3219" s="55" t="s">
        <v>2455</v>
      </c>
    </row>
    <row r="3220" spans="1:13" ht="15">
      <c r="A3220" s="282">
        <v>45882</v>
      </c>
      <c r="B3220" s="55" t="s">
        <v>5222</v>
      </c>
      <c r="C3220" s="786">
        <v>82083</v>
      </c>
      <c r="D3220" s="786" t="s">
        <v>2986</v>
      </c>
      <c r="E3220" s="786">
        <v>90</v>
      </c>
      <c r="F3220" s="786">
        <v>4010</v>
      </c>
      <c r="G3220" s="786" t="s">
        <v>4722</v>
      </c>
      <c r="H3220" s="786" t="s">
        <v>1573</v>
      </c>
      <c r="J3220" s="786">
        <v>2</v>
      </c>
      <c r="K3220" s="786">
        <v>5.65</v>
      </c>
      <c r="L3220" s="786">
        <v>11.3</v>
      </c>
      <c r="M3220" s="55" t="s">
        <v>2455</v>
      </c>
    </row>
    <row r="3221" spans="1:13" ht="15">
      <c r="A3221" s="282">
        <v>45882</v>
      </c>
      <c r="B3221" s="55" t="s">
        <v>5222</v>
      </c>
      <c r="C3221" s="784">
        <v>82646</v>
      </c>
      <c r="D3221" s="784" t="s">
        <v>3049</v>
      </c>
      <c r="E3221" s="784">
        <v>90</v>
      </c>
      <c r="F3221" s="784">
        <v>4010</v>
      </c>
      <c r="G3221" s="784" t="s">
        <v>4724</v>
      </c>
      <c r="H3221" s="784" t="s">
        <v>1573</v>
      </c>
      <c r="J3221" s="784">
        <v>1</v>
      </c>
      <c r="K3221" s="784">
        <v>4.04</v>
      </c>
      <c r="L3221" s="784">
        <v>4.04</v>
      </c>
      <c r="M3221" s="55" t="s">
        <v>2455</v>
      </c>
    </row>
    <row r="3222" spans="1:13" ht="15">
      <c r="A3222" s="282">
        <v>45882</v>
      </c>
      <c r="B3222" s="55" t="s">
        <v>5222</v>
      </c>
      <c r="C3222" s="786">
        <v>66716</v>
      </c>
      <c r="D3222" s="786" t="s">
        <v>4798</v>
      </c>
      <c r="E3222" s="786">
        <v>150</v>
      </c>
      <c r="F3222" s="786">
        <v>4010</v>
      </c>
      <c r="G3222" s="786" t="s">
        <v>5224</v>
      </c>
      <c r="H3222" s="786" t="s">
        <v>1573</v>
      </c>
      <c r="J3222" s="786">
        <v>1</v>
      </c>
      <c r="K3222" s="786">
        <v>4.55</v>
      </c>
      <c r="L3222" s="786">
        <v>4.55</v>
      </c>
      <c r="M3222" s="55" t="s">
        <v>2455</v>
      </c>
    </row>
    <row r="3223" spans="1:13" ht="15">
      <c r="A3223" s="282">
        <v>45882</v>
      </c>
      <c r="B3223" s="55" t="s">
        <v>5222</v>
      </c>
      <c r="C3223" s="784">
        <v>82816</v>
      </c>
      <c r="D3223" s="784" t="s">
        <v>3114</v>
      </c>
      <c r="E3223" s="784">
        <v>130</v>
      </c>
      <c r="F3223" s="784">
        <v>4010</v>
      </c>
      <c r="G3223" s="784" t="s">
        <v>5225</v>
      </c>
      <c r="H3223" s="784" t="s">
        <v>1573</v>
      </c>
      <c r="J3223" s="784">
        <v>1</v>
      </c>
      <c r="K3223" s="784">
        <v>11.08</v>
      </c>
      <c r="L3223" s="784">
        <v>11.08</v>
      </c>
      <c r="M3223" s="55" t="s">
        <v>2455</v>
      </c>
    </row>
    <row r="3224" spans="1:13" ht="15">
      <c r="A3224" s="282">
        <v>45882</v>
      </c>
      <c r="B3224" s="55" t="s">
        <v>5222</v>
      </c>
      <c r="C3224" s="786">
        <v>58662</v>
      </c>
      <c r="D3224" s="786" t="s">
        <v>4877</v>
      </c>
      <c r="E3224" s="786" t="s">
        <v>289</v>
      </c>
      <c r="F3224" s="786">
        <v>4010</v>
      </c>
      <c r="G3224" s="786" t="s">
        <v>5226</v>
      </c>
      <c r="H3224" s="786" t="s">
        <v>1573</v>
      </c>
      <c r="J3224" s="786">
        <v>1</v>
      </c>
      <c r="K3224" s="786">
        <v>9.77</v>
      </c>
      <c r="L3224" s="786">
        <v>9.77</v>
      </c>
      <c r="M3224" s="55" t="s">
        <v>2455</v>
      </c>
    </row>
    <row r="3225" spans="1:13" ht="15">
      <c r="A3225" s="282">
        <v>45882</v>
      </c>
      <c r="B3225" s="55" t="s">
        <v>5222</v>
      </c>
      <c r="C3225" s="784">
        <v>67501</v>
      </c>
      <c r="D3225" s="784">
        <v>11</v>
      </c>
      <c r="E3225" s="784">
        <v>120</v>
      </c>
      <c r="F3225" s="784">
        <v>4010</v>
      </c>
      <c r="G3225" s="784" t="s">
        <v>5227</v>
      </c>
      <c r="H3225" s="784" t="s">
        <v>1573</v>
      </c>
      <c r="J3225" s="784">
        <v>6</v>
      </c>
      <c r="K3225" s="784">
        <v>7.58</v>
      </c>
      <c r="L3225" s="784">
        <v>45.48</v>
      </c>
      <c r="M3225" s="55" t="s">
        <v>2455</v>
      </c>
    </row>
    <row r="3226" spans="1:13" ht="15">
      <c r="A3226" s="282">
        <v>45882</v>
      </c>
      <c r="B3226" s="55" t="s">
        <v>5228</v>
      </c>
      <c r="C3226" s="784">
        <v>83100</v>
      </c>
      <c r="D3226" s="784" t="s">
        <v>3221</v>
      </c>
      <c r="E3226" s="784">
        <v>110</v>
      </c>
      <c r="F3226" s="784">
        <v>4010</v>
      </c>
      <c r="G3226" s="784" t="s">
        <v>4845</v>
      </c>
      <c r="H3226" s="784" t="s">
        <v>1573</v>
      </c>
      <c r="J3226" s="784">
        <v>1</v>
      </c>
      <c r="K3226" s="784">
        <v>8.98</v>
      </c>
      <c r="L3226" s="784">
        <v>8.98</v>
      </c>
      <c r="M3226" s="55" t="s">
        <v>2455</v>
      </c>
    </row>
    <row r="3227" spans="1:13" ht="15">
      <c r="A3227" s="282">
        <v>45882</v>
      </c>
      <c r="B3227" s="55" t="s">
        <v>5228</v>
      </c>
      <c r="C3227" s="786">
        <v>33218</v>
      </c>
      <c r="D3227" s="786" t="s">
        <v>2745</v>
      </c>
      <c r="E3227" s="786">
        <v>150</v>
      </c>
      <c r="F3227" s="786">
        <v>4010</v>
      </c>
      <c r="G3227" s="786" t="s">
        <v>5229</v>
      </c>
      <c r="H3227" s="786" t="s">
        <v>1573</v>
      </c>
      <c r="J3227" s="786">
        <v>1</v>
      </c>
      <c r="K3227" s="786">
        <v>6.59</v>
      </c>
      <c r="L3227" s="786">
        <v>6.59</v>
      </c>
      <c r="M3227" s="55" t="s">
        <v>2455</v>
      </c>
    </row>
    <row r="3228" spans="1:13" ht="15">
      <c r="A3228" s="282">
        <v>45882</v>
      </c>
      <c r="B3228" s="55" t="s">
        <v>5228</v>
      </c>
      <c r="C3228" s="784">
        <v>81346</v>
      </c>
      <c r="D3228" s="784" t="s">
        <v>2934</v>
      </c>
      <c r="E3228" s="784">
        <v>100</v>
      </c>
      <c r="F3228" s="784">
        <v>4010</v>
      </c>
      <c r="G3228" s="784" t="s">
        <v>5230</v>
      </c>
      <c r="H3228" s="784" t="s">
        <v>1573</v>
      </c>
      <c r="J3228" s="784">
        <v>1</v>
      </c>
      <c r="K3228" s="784">
        <v>4.93</v>
      </c>
      <c r="L3228" s="784">
        <v>4.93</v>
      </c>
      <c r="M3228" s="55" t="s">
        <v>2455</v>
      </c>
    </row>
    <row r="3229" spans="1:13" ht="15">
      <c r="A3229" s="282">
        <v>45882</v>
      </c>
      <c r="B3229" s="55" t="s">
        <v>5228</v>
      </c>
      <c r="C3229" s="786">
        <v>81672</v>
      </c>
      <c r="D3229" s="786" t="s">
        <v>3189</v>
      </c>
      <c r="E3229" s="786">
        <v>130</v>
      </c>
      <c r="F3229" s="786">
        <v>4010</v>
      </c>
      <c r="G3229" s="786" t="s">
        <v>4338</v>
      </c>
      <c r="H3229" s="786" t="s">
        <v>1573</v>
      </c>
      <c r="J3229" s="786">
        <v>1</v>
      </c>
      <c r="K3229" s="786">
        <v>8.2200000000000006</v>
      </c>
      <c r="L3229" s="786">
        <v>8.2200000000000006</v>
      </c>
      <c r="M3229" s="55" t="s">
        <v>2455</v>
      </c>
    </row>
    <row r="3230" spans="1:13" ht="15">
      <c r="A3230" s="282">
        <v>45882</v>
      </c>
      <c r="B3230" s="55" t="s">
        <v>5228</v>
      </c>
      <c r="C3230" s="784">
        <v>68144</v>
      </c>
      <c r="D3230" s="784" t="s">
        <v>3253</v>
      </c>
      <c r="E3230" s="784">
        <v>80</v>
      </c>
      <c r="F3230" s="784">
        <v>4010</v>
      </c>
      <c r="G3230" s="784" t="s">
        <v>4847</v>
      </c>
      <c r="H3230" s="784" t="s">
        <v>1573</v>
      </c>
      <c r="J3230" s="784">
        <v>1</v>
      </c>
      <c r="K3230" s="784">
        <v>6</v>
      </c>
      <c r="L3230" s="784">
        <v>6</v>
      </c>
      <c r="M3230" s="55" t="s">
        <v>2455</v>
      </c>
    </row>
    <row r="3231" spans="1:13" ht="15">
      <c r="A3231" s="282">
        <v>45882</v>
      </c>
      <c r="B3231" s="55" t="s">
        <v>5228</v>
      </c>
      <c r="C3231" s="786">
        <v>46153</v>
      </c>
      <c r="D3231" s="786" t="s">
        <v>2290</v>
      </c>
      <c r="E3231" s="786">
        <v>85</v>
      </c>
      <c r="F3231" s="786">
        <v>4010</v>
      </c>
      <c r="G3231" s="786" t="s">
        <v>5231</v>
      </c>
      <c r="H3231" s="786" t="s">
        <v>1573</v>
      </c>
      <c r="J3231" s="786">
        <v>1</v>
      </c>
      <c r="K3231" s="786">
        <v>4.3899999999999997</v>
      </c>
      <c r="L3231" s="786">
        <v>4.3899999999999997</v>
      </c>
      <c r="M3231" s="55" t="s">
        <v>2455</v>
      </c>
    </row>
    <row r="3232" spans="1:13" ht="15">
      <c r="A3232" s="282">
        <v>45882</v>
      </c>
      <c r="B3232" s="55" t="s">
        <v>5228</v>
      </c>
      <c r="C3232" s="784">
        <v>83101</v>
      </c>
      <c r="D3232" s="784">
        <v>277</v>
      </c>
      <c r="E3232" s="784">
        <v>120</v>
      </c>
      <c r="F3232" s="784">
        <v>4010</v>
      </c>
      <c r="G3232" s="784" t="s">
        <v>4848</v>
      </c>
      <c r="H3232" s="784" t="s">
        <v>1573</v>
      </c>
      <c r="J3232" s="784">
        <v>1</v>
      </c>
      <c r="K3232" s="784">
        <v>5.92</v>
      </c>
      <c r="L3232" s="784">
        <v>5.92</v>
      </c>
      <c r="M3232" s="55" t="s">
        <v>2455</v>
      </c>
    </row>
    <row r="3233" spans="1:13" ht="15">
      <c r="A3233" s="282">
        <v>45882</v>
      </c>
      <c r="B3233" s="55" t="s">
        <v>5228</v>
      </c>
      <c r="C3233" s="786">
        <v>83105</v>
      </c>
      <c r="D3233" s="786" t="s">
        <v>3081</v>
      </c>
      <c r="E3233" s="786">
        <v>110</v>
      </c>
      <c r="F3233" s="786">
        <v>4010</v>
      </c>
      <c r="G3233" s="786" t="s">
        <v>4849</v>
      </c>
      <c r="H3233" s="786" t="s">
        <v>1573</v>
      </c>
      <c r="J3233" s="786">
        <v>1</v>
      </c>
      <c r="K3233" s="786">
        <v>6.5</v>
      </c>
      <c r="L3233" s="786">
        <v>6.5</v>
      </c>
      <c r="M3233" s="55" t="s">
        <v>2455</v>
      </c>
    </row>
    <row r="3234" spans="1:13" ht="15">
      <c r="A3234" s="282">
        <v>45882</v>
      </c>
      <c r="B3234" s="55" t="s">
        <v>5228</v>
      </c>
      <c r="C3234" s="784">
        <v>83089</v>
      </c>
      <c r="D3234" s="784" t="s">
        <v>4177</v>
      </c>
      <c r="E3234" s="784">
        <v>120</v>
      </c>
      <c r="F3234" s="784">
        <v>4010</v>
      </c>
      <c r="G3234" s="784" t="s">
        <v>5232</v>
      </c>
      <c r="H3234" s="784" t="s">
        <v>1573</v>
      </c>
      <c r="J3234" s="784">
        <v>1</v>
      </c>
      <c r="K3234" s="784">
        <v>25.28</v>
      </c>
      <c r="L3234" s="784">
        <v>25.28</v>
      </c>
      <c r="M3234" s="55" t="s">
        <v>2455</v>
      </c>
    </row>
    <row r="3235" spans="1:13" ht="15">
      <c r="A3235" s="282">
        <v>45882</v>
      </c>
      <c r="B3235" s="55" t="s">
        <v>5228</v>
      </c>
      <c r="C3235" s="786">
        <v>81339</v>
      </c>
      <c r="D3235" s="786" t="s">
        <v>5233</v>
      </c>
      <c r="E3235" s="786">
        <v>150</v>
      </c>
      <c r="F3235" s="786">
        <v>4010</v>
      </c>
      <c r="G3235" s="786" t="s">
        <v>5234</v>
      </c>
      <c r="H3235" s="786" t="s">
        <v>1573</v>
      </c>
      <c r="J3235" s="786">
        <v>1</v>
      </c>
      <c r="K3235" s="786">
        <v>5.71</v>
      </c>
      <c r="L3235" s="786">
        <v>5.71</v>
      </c>
      <c r="M3235" s="55" t="s">
        <v>2455</v>
      </c>
    </row>
    <row r="3236" spans="1:13" ht="15">
      <c r="A3236" s="282">
        <v>45882</v>
      </c>
      <c r="B3236" s="55" t="s">
        <v>5228</v>
      </c>
      <c r="C3236" s="784">
        <v>82628</v>
      </c>
      <c r="D3236" s="784" t="s">
        <v>2292</v>
      </c>
      <c r="E3236" s="784">
        <v>120</v>
      </c>
      <c r="F3236" s="784">
        <v>4010</v>
      </c>
      <c r="G3236" s="784" t="s">
        <v>5235</v>
      </c>
      <c r="H3236" s="784" t="s">
        <v>1573</v>
      </c>
      <c r="J3236" s="784">
        <v>1</v>
      </c>
      <c r="K3236" s="784">
        <v>29.82</v>
      </c>
      <c r="L3236" s="784">
        <v>29.82</v>
      </c>
      <c r="M3236" s="55" t="s">
        <v>2455</v>
      </c>
    </row>
    <row r="3237" spans="1:13" ht="15">
      <c r="A3237" s="282">
        <v>45882</v>
      </c>
      <c r="B3237" s="55" t="s">
        <v>5228</v>
      </c>
      <c r="C3237" s="786">
        <v>82836</v>
      </c>
      <c r="D3237" s="786" t="s">
        <v>3040</v>
      </c>
      <c r="E3237" s="786" t="s">
        <v>2061</v>
      </c>
      <c r="F3237" s="786">
        <v>4010</v>
      </c>
      <c r="G3237" s="786" t="s">
        <v>5236</v>
      </c>
      <c r="H3237" s="786" t="s">
        <v>1573</v>
      </c>
      <c r="J3237" s="786">
        <v>1</v>
      </c>
      <c r="K3237" s="786">
        <v>12.55</v>
      </c>
      <c r="L3237" s="786">
        <v>12.55</v>
      </c>
      <c r="M3237" s="55" t="s">
        <v>2455</v>
      </c>
    </row>
    <row r="3238" spans="1:13" ht="15">
      <c r="A3238" s="282">
        <v>45882</v>
      </c>
      <c r="B3238" s="55" t="s">
        <v>5228</v>
      </c>
      <c r="C3238" s="784">
        <v>66708</v>
      </c>
      <c r="D3238" s="784" t="s">
        <v>3854</v>
      </c>
      <c r="E3238" s="784">
        <v>120</v>
      </c>
      <c r="F3238" s="784">
        <v>4010</v>
      </c>
      <c r="G3238" s="784" t="s">
        <v>5237</v>
      </c>
      <c r="H3238" s="784" t="s">
        <v>1573</v>
      </c>
      <c r="J3238" s="784">
        <v>1</v>
      </c>
      <c r="K3238" s="784">
        <v>5.56</v>
      </c>
      <c r="L3238" s="784">
        <v>5.56</v>
      </c>
      <c r="M3238" s="55" t="s">
        <v>2455</v>
      </c>
    </row>
    <row r="3239" spans="1:13" ht="15">
      <c r="A3239" s="282">
        <v>45882</v>
      </c>
      <c r="B3239" s="55" t="s">
        <v>5228</v>
      </c>
      <c r="C3239" s="786">
        <v>67550</v>
      </c>
      <c r="D3239" s="786" t="s">
        <v>4474</v>
      </c>
      <c r="E3239" s="786">
        <v>60</v>
      </c>
      <c r="F3239" s="786">
        <v>4010</v>
      </c>
      <c r="G3239" s="786" t="s">
        <v>4851</v>
      </c>
      <c r="H3239" s="786" t="s">
        <v>1573</v>
      </c>
      <c r="J3239" s="786">
        <v>1</v>
      </c>
      <c r="K3239" s="786">
        <v>5.86</v>
      </c>
      <c r="L3239" s="786">
        <v>5.86</v>
      </c>
      <c r="M3239" s="55" t="s">
        <v>2455</v>
      </c>
    </row>
    <row r="3240" spans="1:13" ht="15">
      <c r="A3240" s="282">
        <v>45882</v>
      </c>
      <c r="B3240" s="55" t="s">
        <v>5228</v>
      </c>
      <c r="C3240" s="784">
        <v>82890</v>
      </c>
      <c r="D3240" s="784" t="s">
        <v>4611</v>
      </c>
      <c r="E3240" s="784">
        <v>120</v>
      </c>
      <c r="F3240" s="784">
        <v>4010</v>
      </c>
      <c r="G3240" s="784" t="s">
        <v>5238</v>
      </c>
      <c r="H3240" s="784" t="s">
        <v>1573</v>
      </c>
      <c r="J3240" s="784">
        <v>1</v>
      </c>
      <c r="K3240" s="784">
        <v>13.47</v>
      </c>
      <c r="L3240" s="784">
        <v>13.47</v>
      </c>
      <c r="M3240" s="55" t="s">
        <v>2455</v>
      </c>
    </row>
    <row r="3241" spans="1:13" ht="15">
      <c r="A3241" s="282">
        <v>45882</v>
      </c>
      <c r="B3241" s="55" t="s">
        <v>5228</v>
      </c>
      <c r="C3241" s="786">
        <v>82550</v>
      </c>
      <c r="D3241" s="786" t="s">
        <v>3984</v>
      </c>
      <c r="E3241" s="786">
        <v>120</v>
      </c>
      <c r="F3241" s="786">
        <v>4010</v>
      </c>
      <c r="G3241" s="786" t="s">
        <v>4852</v>
      </c>
      <c r="H3241" s="786" t="s">
        <v>1573</v>
      </c>
      <c r="J3241" s="786">
        <v>1</v>
      </c>
      <c r="K3241" s="786">
        <v>11.28</v>
      </c>
      <c r="L3241" s="786">
        <v>11.28</v>
      </c>
      <c r="M3241" s="55" t="s">
        <v>2455</v>
      </c>
    </row>
    <row r="3242" spans="1:13" ht="15">
      <c r="A3242" s="282">
        <v>45882</v>
      </c>
      <c r="B3242" s="55" t="s">
        <v>5228</v>
      </c>
      <c r="C3242" s="784">
        <v>82709</v>
      </c>
      <c r="D3242" s="784" t="s">
        <v>2387</v>
      </c>
      <c r="E3242" s="784">
        <v>60</v>
      </c>
      <c r="F3242" s="784">
        <v>4010</v>
      </c>
      <c r="G3242" s="784" t="s">
        <v>4853</v>
      </c>
      <c r="H3242" s="784" t="s">
        <v>1573</v>
      </c>
      <c r="J3242" s="784">
        <v>1</v>
      </c>
      <c r="K3242" s="784">
        <v>5.69</v>
      </c>
      <c r="L3242" s="784">
        <v>5.69</v>
      </c>
      <c r="M3242" s="55" t="s">
        <v>2455</v>
      </c>
    </row>
    <row r="3243" spans="1:13" ht="15">
      <c r="A3243" s="282">
        <v>45882</v>
      </c>
      <c r="B3243" s="55" t="s">
        <v>5228</v>
      </c>
      <c r="C3243" s="786">
        <v>83099</v>
      </c>
      <c r="D3243" s="786" t="s">
        <v>3130</v>
      </c>
      <c r="E3243" s="786">
        <v>90</v>
      </c>
      <c r="F3243" s="786">
        <v>4010</v>
      </c>
      <c r="G3243" s="786" t="s">
        <v>5239</v>
      </c>
      <c r="H3243" s="786" t="s">
        <v>1573</v>
      </c>
      <c r="J3243" s="786">
        <v>1</v>
      </c>
      <c r="K3243" s="786">
        <v>9.2100000000000009</v>
      </c>
      <c r="L3243" s="786">
        <v>9.2100000000000009</v>
      </c>
      <c r="M3243" s="55" t="s">
        <v>2455</v>
      </c>
    </row>
    <row r="3244" spans="1:13" ht="15">
      <c r="A3244" s="282">
        <v>45882</v>
      </c>
      <c r="B3244" s="55" t="s">
        <v>5228</v>
      </c>
      <c r="C3244" s="784">
        <v>81467</v>
      </c>
      <c r="D3244" s="784" t="s">
        <v>2783</v>
      </c>
      <c r="E3244" s="784">
        <v>120</v>
      </c>
      <c r="F3244" s="784">
        <v>4010</v>
      </c>
      <c r="G3244" s="784" t="s">
        <v>5240</v>
      </c>
      <c r="H3244" s="784" t="s">
        <v>1573</v>
      </c>
      <c r="J3244" s="784">
        <v>1</v>
      </c>
      <c r="K3244" s="784">
        <v>9.99</v>
      </c>
      <c r="L3244" s="784">
        <v>9.99</v>
      </c>
      <c r="M3244" s="55" t="s">
        <v>2455</v>
      </c>
    </row>
    <row r="3245" spans="1:13" ht="15">
      <c r="A3245" s="282">
        <v>45882</v>
      </c>
      <c r="B3245" s="55" t="s">
        <v>5228</v>
      </c>
      <c r="C3245" s="786">
        <v>81710</v>
      </c>
      <c r="D3245" s="786" t="s">
        <v>3072</v>
      </c>
      <c r="E3245" s="786">
        <v>60</v>
      </c>
      <c r="F3245" s="786">
        <v>4010</v>
      </c>
      <c r="G3245" s="786" t="s">
        <v>5241</v>
      </c>
      <c r="H3245" s="786" t="s">
        <v>1573</v>
      </c>
      <c r="J3245" s="786">
        <v>1</v>
      </c>
      <c r="K3245" s="786">
        <v>5.85</v>
      </c>
      <c r="L3245" s="786">
        <v>5.85</v>
      </c>
      <c r="M3245" s="55" t="s">
        <v>2455</v>
      </c>
    </row>
    <row r="3246" spans="1:13" ht="15">
      <c r="A3246" s="282">
        <v>45882</v>
      </c>
      <c r="B3246" s="55" t="s">
        <v>5228</v>
      </c>
      <c r="C3246" s="784">
        <v>51573</v>
      </c>
      <c r="D3246" s="784" t="s">
        <v>5242</v>
      </c>
      <c r="E3246" s="784">
        <v>90</v>
      </c>
      <c r="F3246" s="784">
        <v>4010</v>
      </c>
      <c r="G3246" s="784" t="s">
        <v>5243</v>
      </c>
      <c r="H3246" s="784" t="s">
        <v>1573</v>
      </c>
      <c r="J3246" s="784">
        <v>1</v>
      </c>
      <c r="K3246" s="784">
        <v>13.32</v>
      </c>
      <c r="L3246" s="784">
        <v>13.32</v>
      </c>
      <c r="M3246" s="55" t="s">
        <v>2455</v>
      </c>
    </row>
    <row r="3247" spans="1:13" ht="15">
      <c r="A3247" s="282">
        <v>45882</v>
      </c>
      <c r="B3247" s="55" t="s">
        <v>5228</v>
      </c>
      <c r="C3247" s="786">
        <v>82721</v>
      </c>
      <c r="D3247" s="786" t="s">
        <v>3837</v>
      </c>
      <c r="E3247" s="786">
        <v>110</v>
      </c>
      <c r="F3247" s="786">
        <v>4010</v>
      </c>
      <c r="G3247" s="786" t="s">
        <v>5244</v>
      </c>
      <c r="H3247" s="786" t="s">
        <v>1573</v>
      </c>
      <c r="J3247" s="786">
        <v>1</v>
      </c>
      <c r="K3247" s="786">
        <v>7.45</v>
      </c>
      <c r="L3247" s="786">
        <v>7.45</v>
      </c>
      <c r="M3247" s="55" t="s">
        <v>2455</v>
      </c>
    </row>
    <row r="3248" spans="1:13" ht="15">
      <c r="A3248" s="282">
        <v>45882</v>
      </c>
      <c r="B3248" s="55" t="s">
        <v>5228</v>
      </c>
      <c r="C3248" s="784">
        <v>81481</v>
      </c>
      <c r="D3248" s="784" t="s">
        <v>2736</v>
      </c>
      <c r="E3248" s="784">
        <v>85</v>
      </c>
      <c r="F3248" s="784">
        <v>4010</v>
      </c>
      <c r="G3248" s="784" t="s">
        <v>5245</v>
      </c>
      <c r="H3248" s="784" t="s">
        <v>1573</v>
      </c>
      <c r="J3248" s="784">
        <v>1</v>
      </c>
      <c r="K3248" s="784">
        <v>6.3</v>
      </c>
      <c r="L3248" s="784">
        <v>6.3</v>
      </c>
      <c r="M3248" s="55" t="s">
        <v>2455</v>
      </c>
    </row>
    <row r="3249" spans="1:13" ht="15">
      <c r="A3249" s="282">
        <v>45882</v>
      </c>
      <c r="B3249" s="55" t="s">
        <v>5228</v>
      </c>
      <c r="C3249" s="786">
        <v>81338</v>
      </c>
      <c r="D3249" s="786" t="s">
        <v>3895</v>
      </c>
      <c r="E3249" s="786">
        <v>85</v>
      </c>
      <c r="F3249" s="786">
        <v>4010</v>
      </c>
      <c r="G3249" s="786" t="s">
        <v>5246</v>
      </c>
      <c r="H3249" s="786" t="s">
        <v>1573</v>
      </c>
      <c r="J3249" s="786">
        <v>1</v>
      </c>
      <c r="K3249" s="786">
        <v>7.18</v>
      </c>
      <c r="L3249" s="786">
        <v>7.18</v>
      </c>
      <c r="M3249" s="55" t="s">
        <v>2455</v>
      </c>
    </row>
    <row r="3250" spans="1:13" ht="15">
      <c r="A3250" s="282">
        <v>45882</v>
      </c>
      <c r="B3250" s="55" t="s">
        <v>5228</v>
      </c>
      <c r="C3250" s="784">
        <v>82717</v>
      </c>
      <c r="D3250" s="784" t="s">
        <v>3326</v>
      </c>
      <c r="E3250" s="784">
        <v>60</v>
      </c>
      <c r="F3250" s="784">
        <v>4010</v>
      </c>
      <c r="G3250" s="784" t="s">
        <v>5247</v>
      </c>
      <c r="H3250" s="784" t="s">
        <v>1573</v>
      </c>
      <c r="J3250" s="784">
        <v>1</v>
      </c>
      <c r="K3250" s="784">
        <v>8.81</v>
      </c>
      <c r="L3250" s="784">
        <v>8.81</v>
      </c>
      <c r="M3250" s="55" t="s">
        <v>2455</v>
      </c>
    </row>
    <row r="3251" spans="1:13" ht="15">
      <c r="A3251" s="282">
        <v>45882</v>
      </c>
      <c r="B3251" s="55" t="s">
        <v>5228</v>
      </c>
      <c r="C3251" s="786">
        <v>83059</v>
      </c>
      <c r="D3251" s="786" t="s">
        <v>5248</v>
      </c>
      <c r="E3251" s="786">
        <v>150</v>
      </c>
      <c r="F3251" s="786">
        <v>4010</v>
      </c>
      <c r="G3251" s="786" t="s">
        <v>4854</v>
      </c>
      <c r="H3251" s="786" t="s">
        <v>1573</v>
      </c>
      <c r="J3251" s="786">
        <v>1</v>
      </c>
      <c r="K3251" s="786">
        <v>4.04</v>
      </c>
      <c r="L3251" s="786">
        <v>4.04</v>
      </c>
      <c r="M3251" s="55" t="s">
        <v>2455</v>
      </c>
    </row>
    <row r="3252" spans="1:13" ht="15">
      <c r="A3252" s="282">
        <v>45882</v>
      </c>
      <c r="B3252" s="55" t="s">
        <v>5228</v>
      </c>
      <c r="C3252" s="784">
        <v>82599</v>
      </c>
      <c r="D3252" s="784" t="s">
        <v>3177</v>
      </c>
      <c r="E3252" s="784">
        <v>140</v>
      </c>
      <c r="F3252" s="784">
        <v>4010</v>
      </c>
      <c r="G3252" s="784" t="s">
        <v>5249</v>
      </c>
      <c r="H3252" s="784" t="s">
        <v>1573</v>
      </c>
      <c r="J3252" s="784">
        <v>1</v>
      </c>
      <c r="K3252" s="784">
        <v>10.59</v>
      </c>
      <c r="L3252" s="784">
        <v>10.59</v>
      </c>
      <c r="M3252" s="55" t="s">
        <v>2455</v>
      </c>
    </row>
    <row r="3253" spans="1:13" ht="15">
      <c r="A3253" s="282">
        <v>45882</v>
      </c>
      <c r="B3253" s="55" t="s">
        <v>5228</v>
      </c>
      <c r="C3253" s="786">
        <v>82721</v>
      </c>
      <c r="D3253" s="786" t="s">
        <v>3189</v>
      </c>
      <c r="E3253" s="786">
        <v>120</v>
      </c>
      <c r="F3253" s="786">
        <v>4010</v>
      </c>
      <c r="G3253" s="786" t="s">
        <v>3301</v>
      </c>
      <c r="H3253" s="786" t="s">
        <v>1573</v>
      </c>
      <c r="J3253" s="786">
        <v>1</v>
      </c>
      <c r="K3253" s="786">
        <v>7.45</v>
      </c>
      <c r="L3253" s="786">
        <v>7.45</v>
      </c>
      <c r="M3253" s="55" t="s">
        <v>2455</v>
      </c>
    </row>
    <row r="3254" spans="1:13" ht="15">
      <c r="A3254" s="282">
        <v>45882</v>
      </c>
      <c r="B3254" s="55" t="s">
        <v>5228</v>
      </c>
      <c r="C3254" s="784">
        <v>80493</v>
      </c>
      <c r="D3254" s="784" t="s">
        <v>3982</v>
      </c>
      <c r="E3254" s="784">
        <v>130</v>
      </c>
      <c r="F3254" s="784">
        <v>4010</v>
      </c>
      <c r="G3254" s="784" t="s">
        <v>5250</v>
      </c>
      <c r="H3254" s="784" t="s">
        <v>1573</v>
      </c>
      <c r="J3254" s="784">
        <v>1</v>
      </c>
      <c r="K3254" s="784">
        <v>7.1</v>
      </c>
      <c r="L3254" s="784">
        <v>7.1</v>
      </c>
      <c r="M3254" s="55" t="s">
        <v>2455</v>
      </c>
    </row>
    <row r="3255" spans="1:13" ht="15">
      <c r="A3255" s="282">
        <v>45882</v>
      </c>
      <c r="B3255" s="55" t="s">
        <v>5228</v>
      </c>
      <c r="C3255" s="786">
        <v>82790</v>
      </c>
      <c r="D3255" s="786" t="s">
        <v>3040</v>
      </c>
      <c r="E3255" s="786">
        <v>130</v>
      </c>
      <c r="F3255" s="786">
        <v>4010</v>
      </c>
      <c r="G3255" s="786" t="s">
        <v>5251</v>
      </c>
      <c r="H3255" s="786" t="s">
        <v>1573</v>
      </c>
      <c r="J3255" s="786">
        <v>1</v>
      </c>
      <c r="K3255" s="786">
        <v>9.43</v>
      </c>
      <c r="L3255" s="786">
        <v>9.43</v>
      </c>
      <c r="M3255" s="55" t="s">
        <v>2455</v>
      </c>
    </row>
    <row r="3256" spans="1:13" ht="15">
      <c r="A3256" s="282">
        <v>45882</v>
      </c>
      <c r="B3256" s="55" t="s">
        <v>5228</v>
      </c>
      <c r="C3256" s="784">
        <v>43205</v>
      </c>
      <c r="D3256" s="784">
        <v>11</v>
      </c>
      <c r="E3256" s="784">
        <v>120</v>
      </c>
      <c r="F3256" s="784">
        <v>4010</v>
      </c>
      <c r="G3256" s="784" t="s">
        <v>5252</v>
      </c>
      <c r="H3256" s="784" t="s">
        <v>1573</v>
      </c>
      <c r="J3256" s="784">
        <v>1</v>
      </c>
      <c r="K3256" s="784">
        <v>4.29</v>
      </c>
      <c r="L3256" s="784">
        <v>4.29</v>
      </c>
      <c r="M3256" s="55" t="s">
        <v>2455</v>
      </c>
    </row>
    <row r="3257" spans="1:13" ht="15">
      <c r="A3257" s="282">
        <v>45882</v>
      </c>
      <c r="B3257" s="55" t="s">
        <v>5228</v>
      </c>
      <c r="C3257" s="786">
        <v>81315</v>
      </c>
      <c r="D3257" s="786" t="s">
        <v>2394</v>
      </c>
      <c r="E3257" s="786">
        <v>50</v>
      </c>
      <c r="F3257" s="786">
        <v>4010</v>
      </c>
      <c r="G3257" s="786" t="s">
        <v>4855</v>
      </c>
      <c r="H3257" s="786" t="s">
        <v>1573</v>
      </c>
      <c r="J3257" s="786">
        <v>1</v>
      </c>
      <c r="K3257" s="786">
        <v>6.02</v>
      </c>
      <c r="L3257" s="786">
        <v>6.02</v>
      </c>
      <c r="M3257" s="55" t="s">
        <v>2455</v>
      </c>
    </row>
    <row r="3258" spans="1:13" ht="15">
      <c r="A3258" s="282">
        <v>45882</v>
      </c>
      <c r="B3258" s="55" t="s">
        <v>5228</v>
      </c>
      <c r="C3258" s="784">
        <v>81718</v>
      </c>
      <c r="D3258" s="784" t="s">
        <v>2879</v>
      </c>
      <c r="E3258" s="784">
        <v>130</v>
      </c>
      <c r="F3258" s="784">
        <v>4010</v>
      </c>
      <c r="G3258" s="784" t="s">
        <v>4856</v>
      </c>
      <c r="H3258" s="784" t="s">
        <v>1573</v>
      </c>
      <c r="J3258" s="784">
        <v>1</v>
      </c>
      <c r="K3258" s="784">
        <v>5.71</v>
      </c>
      <c r="L3258" s="784">
        <v>5.71</v>
      </c>
      <c r="M3258" s="55" t="s">
        <v>2455</v>
      </c>
    </row>
    <row r="3259" spans="1:13" ht="15">
      <c r="A3259" s="282">
        <v>45882</v>
      </c>
      <c r="B3259" s="55" t="s">
        <v>5228</v>
      </c>
      <c r="C3259" s="786">
        <v>67513</v>
      </c>
      <c r="D3259" s="786" t="s">
        <v>3039</v>
      </c>
      <c r="E3259" s="786" t="s">
        <v>2296</v>
      </c>
      <c r="F3259" s="786">
        <v>4010</v>
      </c>
      <c r="G3259" s="786" t="s">
        <v>4858</v>
      </c>
      <c r="H3259" s="786" t="s">
        <v>1573</v>
      </c>
      <c r="J3259" s="786">
        <v>1</v>
      </c>
      <c r="K3259" s="786">
        <v>13.11</v>
      </c>
      <c r="L3259" s="786">
        <v>13.11</v>
      </c>
      <c r="M3259" s="55" t="s">
        <v>2455</v>
      </c>
    </row>
    <row r="3260" spans="1:13" ht="15">
      <c r="A3260" s="282">
        <v>45882</v>
      </c>
      <c r="B3260" s="55" t="s">
        <v>5228</v>
      </c>
      <c r="C3260" s="784">
        <v>81338</v>
      </c>
      <c r="D3260" s="784" t="s">
        <v>3256</v>
      </c>
      <c r="E3260" s="784">
        <v>90</v>
      </c>
      <c r="F3260" s="784">
        <v>4010</v>
      </c>
      <c r="G3260" s="784" t="s">
        <v>5253</v>
      </c>
      <c r="H3260" s="784" t="s">
        <v>1573</v>
      </c>
      <c r="J3260" s="784">
        <v>1</v>
      </c>
      <c r="K3260" s="784">
        <v>7.2</v>
      </c>
      <c r="L3260" s="784">
        <v>7.2</v>
      </c>
      <c r="M3260" s="55" t="s">
        <v>2455</v>
      </c>
    </row>
    <row r="3261" spans="1:13" ht="15">
      <c r="A3261" s="282">
        <v>45882</v>
      </c>
      <c r="B3261" s="55" t="s">
        <v>5228</v>
      </c>
      <c r="C3261" s="786">
        <v>81748</v>
      </c>
      <c r="D3261" s="786" t="s">
        <v>3410</v>
      </c>
      <c r="E3261" s="786">
        <v>90</v>
      </c>
      <c r="F3261" s="786">
        <v>4010</v>
      </c>
      <c r="G3261" s="786" t="s">
        <v>4860</v>
      </c>
      <c r="H3261" s="786" t="s">
        <v>1573</v>
      </c>
      <c r="J3261" s="786">
        <v>1</v>
      </c>
      <c r="K3261" s="786">
        <v>6.15</v>
      </c>
      <c r="L3261" s="786">
        <v>6.15</v>
      </c>
      <c r="M3261" s="55" t="s">
        <v>2455</v>
      </c>
    </row>
    <row r="3262" spans="1:13" ht="15">
      <c r="A3262" s="282">
        <v>45882</v>
      </c>
      <c r="B3262" s="55" t="s">
        <v>5228</v>
      </c>
      <c r="C3262" s="784">
        <v>83059</v>
      </c>
      <c r="D3262" s="784" t="s">
        <v>4118</v>
      </c>
      <c r="E3262" s="784">
        <v>150</v>
      </c>
      <c r="F3262" s="784">
        <v>4010</v>
      </c>
      <c r="G3262" s="784" t="s">
        <v>5254</v>
      </c>
      <c r="H3262" s="784" t="s">
        <v>1573</v>
      </c>
      <c r="J3262" s="784">
        <v>1</v>
      </c>
      <c r="K3262" s="784">
        <v>4.04</v>
      </c>
      <c r="L3262" s="784">
        <v>4.04</v>
      </c>
      <c r="M3262" s="55" t="s">
        <v>2455</v>
      </c>
    </row>
    <row r="3263" spans="1:13" ht="15">
      <c r="A3263" s="282">
        <v>45882</v>
      </c>
      <c r="B3263" s="55" t="s">
        <v>5228</v>
      </c>
      <c r="C3263" s="786">
        <v>81339</v>
      </c>
      <c r="D3263" s="786" t="s">
        <v>3515</v>
      </c>
      <c r="E3263" s="786">
        <v>85</v>
      </c>
      <c r="F3263" s="786">
        <v>4010</v>
      </c>
      <c r="G3263" s="786" t="s">
        <v>4861</v>
      </c>
      <c r="H3263" s="786" t="s">
        <v>1573</v>
      </c>
      <c r="J3263" s="786">
        <v>1</v>
      </c>
      <c r="K3263" s="786">
        <v>5.72</v>
      </c>
      <c r="L3263" s="786">
        <v>5.72</v>
      </c>
      <c r="M3263" s="55" t="s">
        <v>2455</v>
      </c>
    </row>
    <row r="3264" spans="1:13" ht="15">
      <c r="A3264" s="282">
        <v>45882</v>
      </c>
      <c r="B3264" s="55" t="s">
        <v>5228</v>
      </c>
      <c r="C3264" s="784">
        <v>81612</v>
      </c>
      <c r="D3264" s="784" t="s">
        <v>3989</v>
      </c>
      <c r="E3264" s="784">
        <v>110</v>
      </c>
      <c r="F3264" s="784">
        <v>4010</v>
      </c>
      <c r="G3264" s="784" t="s">
        <v>5255</v>
      </c>
      <c r="H3264" s="784" t="s">
        <v>1573</v>
      </c>
      <c r="J3264" s="784">
        <v>1</v>
      </c>
      <c r="K3264" s="784">
        <v>10.61</v>
      </c>
      <c r="L3264" s="784">
        <v>10.61</v>
      </c>
      <c r="M3264" s="55" t="s">
        <v>2455</v>
      </c>
    </row>
    <row r="3265" spans="1:13" ht="15">
      <c r="A3265" s="282">
        <v>45882</v>
      </c>
      <c r="B3265" s="55" t="s">
        <v>5228</v>
      </c>
      <c r="C3265" s="786">
        <v>83109</v>
      </c>
      <c r="D3265" s="786" t="s">
        <v>3448</v>
      </c>
      <c r="E3265" s="786">
        <v>90</v>
      </c>
      <c r="F3265" s="786">
        <v>4010</v>
      </c>
      <c r="G3265" s="786" t="s">
        <v>3104</v>
      </c>
      <c r="H3265" s="786" t="s">
        <v>1573</v>
      </c>
      <c r="J3265" s="786">
        <v>1</v>
      </c>
      <c r="K3265" s="786">
        <v>6.59</v>
      </c>
      <c r="L3265" s="786">
        <v>6.59</v>
      </c>
      <c r="M3265" s="55" t="s">
        <v>2455</v>
      </c>
    </row>
    <row r="3266" spans="1:13" ht="15">
      <c r="A3266" s="282">
        <v>45882</v>
      </c>
      <c r="B3266" s="55" t="s">
        <v>5228</v>
      </c>
      <c r="C3266" s="784">
        <v>43205</v>
      </c>
      <c r="D3266" s="784" t="s">
        <v>2560</v>
      </c>
      <c r="E3266" s="784">
        <v>120</v>
      </c>
      <c r="F3266" s="784">
        <v>4010</v>
      </c>
      <c r="G3266" s="784" t="s">
        <v>5256</v>
      </c>
      <c r="H3266" s="784" t="s">
        <v>1573</v>
      </c>
      <c r="J3266" s="784">
        <v>1</v>
      </c>
      <c r="K3266" s="784">
        <v>3.27</v>
      </c>
      <c r="L3266" s="784">
        <v>3.27</v>
      </c>
      <c r="M3266" s="55" t="s">
        <v>2455</v>
      </c>
    </row>
    <row r="3267" spans="1:13" ht="15">
      <c r="A3267" s="282">
        <v>45882</v>
      </c>
      <c r="B3267" s="55" t="s">
        <v>5228</v>
      </c>
      <c r="C3267" s="786">
        <v>82919</v>
      </c>
      <c r="D3267" s="786" t="s">
        <v>3109</v>
      </c>
      <c r="E3267" s="786">
        <v>100</v>
      </c>
      <c r="F3267" s="786">
        <v>4010</v>
      </c>
      <c r="G3267" s="786" t="s">
        <v>5257</v>
      </c>
      <c r="H3267" s="786" t="s">
        <v>1573</v>
      </c>
      <c r="J3267" s="786">
        <v>1</v>
      </c>
      <c r="K3267" s="786">
        <v>9.16</v>
      </c>
      <c r="L3267" s="786">
        <v>9.16</v>
      </c>
      <c r="M3267" s="55" t="s">
        <v>2455</v>
      </c>
    </row>
    <row r="3268" spans="1:13" ht="15">
      <c r="A3268" s="282">
        <v>45882</v>
      </c>
      <c r="B3268" s="55" t="s">
        <v>5228</v>
      </c>
      <c r="C3268" s="784">
        <v>81551</v>
      </c>
      <c r="D3268" s="784" t="s">
        <v>2934</v>
      </c>
      <c r="E3268" s="784">
        <v>120</v>
      </c>
      <c r="F3268" s="784">
        <v>4010</v>
      </c>
      <c r="G3268" s="784" t="s">
        <v>5258</v>
      </c>
      <c r="H3268" s="784" t="s">
        <v>1573</v>
      </c>
      <c r="J3268" s="784">
        <v>1</v>
      </c>
      <c r="K3268" s="784">
        <v>4.28</v>
      </c>
      <c r="L3268" s="784">
        <v>4.28</v>
      </c>
      <c r="M3268" s="55" t="s">
        <v>2455</v>
      </c>
    </row>
    <row r="3269" spans="1:13" ht="15">
      <c r="A3269" s="282">
        <v>45882</v>
      </c>
      <c r="B3269" s="55" t="s">
        <v>5228</v>
      </c>
      <c r="C3269" s="786">
        <v>81318</v>
      </c>
      <c r="D3269" s="786" t="s">
        <v>2394</v>
      </c>
      <c r="E3269" s="786">
        <v>140</v>
      </c>
      <c r="F3269" s="786">
        <v>4010</v>
      </c>
      <c r="G3269" s="786" t="s">
        <v>5259</v>
      </c>
      <c r="H3269" s="786" t="s">
        <v>1573</v>
      </c>
      <c r="J3269" s="786">
        <v>1</v>
      </c>
      <c r="K3269" s="786">
        <v>6.6</v>
      </c>
      <c r="L3269" s="786">
        <v>6.6</v>
      </c>
      <c r="M3269" s="55" t="s">
        <v>2455</v>
      </c>
    </row>
    <row r="3270" spans="1:13" ht="15">
      <c r="A3270" s="282">
        <v>45882</v>
      </c>
      <c r="B3270" s="55" t="s">
        <v>5228</v>
      </c>
      <c r="C3270" s="784">
        <v>81666</v>
      </c>
      <c r="D3270" s="784" t="s">
        <v>3653</v>
      </c>
      <c r="E3270" s="784">
        <v>60</v>
      </c>
      <c r="F3270" s="784">
        <v>4010</v>
      </c>
      <c r="G3270" s="784" t="s">
        <v>5260</v>
      </c>
      <c r="H3270" s="784" t="s">
        <v>1573</v>
      </c>
      <c r="J3270" s="784">
        <v>1</v>
      </c>
      <c r="K3270" s="784">
        <v>5.6</v>
      </c>
      <c r="L3270" s="784">
        <v>5.6</v>
      </c>
      <c r="M3270" s="55" t="s">
        <v>2455</v>
      </c>
    </row>
    <row r="3271" spans="1:13" ht="15">
      <c r="A3271" s="282">
        <v>45882</v>
      </c>
      <c r="B3271" s="55" t="s">
        <v>5228</v>
      </c>
      <c r="C3271" s="786">
        <v>81481</v>
      </c>
      <c r="D3271" s="786" t="s">
        <v>2736</v>
      </c>
      <c r="E3271" s="786">
        <v>80</v>
      </c>
      <c r="F3271" s="786">
        <v>4010</v>
      </c>
      <c r="G3271" s="786" t="s">
        <v>4700</v>
      </c>
      <c r="H3271" s="786" t="s">
        <v>1573</v>
      </c>
      <c r="J3271" s="786">
        <v>1</v>
      </c>
      <c r="K3271" s="786">
        <v>6.3</v>
      </c>
      <c r="L3271" s="786">
        <v>6.3</v>
      </c>
      <c r="M3271" s="55" t="s">
        <v>2455</v>
      </c>
    </row>
    <row r="3272" spans="1:13" ht="15">
      <c r="A3272" s="282">
        <v>45882</v>
      </c>
      <c r="B3272" s="55" t="s">
        <v>5228</v>
      </c>
      <c r="C3272" s="784">
        <v>82879</v>
      </c>
      <c r="D3272" s="784" t="s">
        <v>4048</v>
      </c>
      <c r="E3272" s="784" t="s">
        <v>2300</v>
      </c>
      <c r="F3272" s="784">
        <v>4010</v>
      </c>
      <c r="G3272" s="784" t="s">
        <v>3476</v>
      </c>
      <c r="H3272" s="784" t="s">
        <v>1573</v>
      </c>
      <c r="J3272" s="784">
        <v>1</v>
      </c>
      <c r="K3272" s="784">
        <v>9.68</v>
      </c>
      <c r="L3272" s="784">
        <v>9.68</v>
      </c>
      <c r="M3272" s="55" t="s">
        <v>2455</v>
      </c>
    </row>
    <row r="3273" spans="1:13" ht="15">
      <c r="A3273" s="282">
        <v>45882</v>
      </c>
      <c r="B3273" s="55" t="s">
        <v>5228</v>
      </c>
      <c r="C3273" s="786">
        <v>81339</v>
      </c>
      <c r="D3273" s="786" t="s">
        <v>3193</v>
      </c>
      <c r="E3273" s="786">
        <v>85</v>
      </c>
      <c r="F3273" s="786">
        <v>4010</v>
      </c>
      <c r="G3273" s="786" t="s">
        <v>5261</v>
      </c>
      <c r="H3273" s="786" t="s">
        <v>1573</v>
      </c>
      <c r="J3273" s="786">
        <v>1</v>
      </c>
      <c r="K3273" s="786">
        <v>5.69</v>
      </c>
      <c r="L3273" s="786">
        <v>5.69</v>
      </c>
      <c r="M3273" s="55" t="s">
        <v>2455</v>
      </c>
    </row>
    <row r="3274" spans="1:13" ht="15">
      <c r="A3274" s="282">
        <v>45882</v>
      </c>
      <c r="B3274" s="55" t="s">
        <v>5228</v>
      </c>
      <c r="C3274" s="784">
        <v>82721</v>
      </c>
      <c r="D3274" s="784" t="s">
        <v>3189</v>
      </c>
      <c r="E3274" s="784">
        <v>130</v>
      </c>
      <c r="F3274" s="784">
        <v>4010</v>
      </c>
      <c r="G3274" s="784" t="s">
        <v>5262</v>
      </c>
      <c r="H3274" s="784" t="s">
        <v>1573</v>
      </c>
      <c r="J3274" s="784">
        <v>1</v>
      </c>
      <c r="K3274" s="784">
        <v>7.45</v>
      </c>
      <c r="L3274" s="784">
        <v>7.45</v>
      </c>
      <c r="M3274" s="55" t="s">
        <v>2455</v>
      </c>
    </row>
    <row r="3275" spans="1:13" ht="15">
      <c r="A3275" s="282">
        <v>45882</v>
      </c>
      <c r="B3275" s="55" t="s">
        <v>5228</v>
      </c>
      <c r="C3275" s="786">
        <v>81318</v>
      </c>
      <c r="D3275" s="786" t="s">
        <v>3260</v>
      </c>
      <c r="E3275" s="786">
        <v>140</v>
      </c>
      <c r="F3275" s="786">
        <v>4010</v>
      </c>
      <c r="G3275" s="786" t="s">
        <v>4709</v>
      </c>
      <c r="H3275" s="786" t="s">
        <v>1573</v>
      </c>
      <c r="J3275" s="786">
        <v>1</v>
      </c>
      <c r="K3275" s="786">
        <v>6.43</v>
      </c>
      <c r="L3275" s="786">
        <v>6.43</v>
      </c>
      <c r="M3275" s="55" t="s">
        <v>2455</v>
      </c>
    </row>
    <row r="3276" spans="1:13" ht="15">
      <c r="A3276" s="282">
        <v>45882</v>
      </c>
      <c r="B3276" s="55" t="s">
        <v>5263</v>
      </c>
      <c r="C3276" s="784">
        <v>58660</v>
      </c>
      <c r="D3276" s="784">
        <v>1</v>
      </c>
      <c r="E3276" s="784" t="s">
        <v>441</v>
      </c>
      <c r="F3276" s="784">
        <v>4010</v>
      </c>
      <c r="G3276" s="784" t="s">
        <v>5264</v>
      </c>
      <c r="H3276" s="784" t="s">
        <v>1573</v>
      </c>
      <c r="J3276" s="55">
        <v>-1</v>
      </c>
      <c r="K3276" s="791">
        <v>7.14</v>
      </c>
      <c r="L3276" s="791">
        <v>-7.14</v>
      </c>
      <c r="M3276" s="55" t="s">
        <v>2287</v>
      </c>
    </row>
    <row r="3277" spans="1:13" ht="15">
      <c r="A3277" s="282">
        <v>45882</v>
      </c>
      <c r="B3277" s="55" t="s">
        <v>5263</v>
      </c>
      <c r="C3277" s="786">
        <v>82675</v>
      </c>
      <c r="D3277" s="786" t="s">
        <v>3930</v>
      </c>
      <c r="E3277" s="786">
        <v>140</v>
      </c>
      <c r="F3277" s="786">
        <v>4010</v>
      </c>
      <c r="G3277" s="786" t="s">
        <v>5265</v>
      </c>
      <c r="H3277" s="786" t="s">
        <v>1573</v>
      </c>
      <c r="J3277" s="55">
        <v>-1</v>
      </c>
      <c r="K3277" s="791">
        <v>4.24</v>
      </c>
      <c r="L3277" s="791">
        <v>-4.24</v>
      </c>
      <c r="M3277" s="55" t="s">
        <v>2287</v>
      </c>
    </row>
    <row r="3278" spans="1:13" ht="15">
      <c r="A3278" s="282">
        <v>45882</v>
      </c>
      <c r="B3278" s="55" t="s">
        <v>5266</v>
      </c>
      <c r="C3278" s="784">
        <v>83332</v>
      </c>
      <c r="D3278" s="784" t="s">
        <v>5267</v>
      </c>
      <c r="E3278" s="784" t="s">
        <v>289</v>
      </c>
      <c r="F3278" s="784">
        <v>4010</v>
      </c>
      <c r="G3278" s="784" t="s">
        <v>5268</v>
      </c>
      <c r="H3278" s="784" t="s">
        <v>1573</v>
      </c>
      <c r="J3278" s="55">
        <v>-1</v>
      </c>
      <c r="K3278" s="791">
        <v>6.06</v>
      </c>
      <c r="L3278" s="791">
        <v>-6.06</v>
      </c>
      <c r="M3278" s="55" t="s">
        <v>2873</v>
      </c>
    </row>
    <row r="3279" spans="1:13" ht="15">
      <c r="A3279" s="282">
        <v>45882</v>
      </c>
      <c r="B3279" s="55" t="s">
        <v>5266</v>
      </c>
      <c r="C3279" s="786">
        <v>83340</v>
      </c>
      <c r="D3279" s="786" t="s">
        <v>3930</v>
      </c>
      <c r="E3279" s="786">
        <v>60</v>
      </c>
      <c r="F3279" s="786">
        <v>4010</v>
      </c>
      <c r="G3279" s="786" t="s">
        <v>5269</v>
      </c>
      <c r="H3279" s="786" t="s">
        <v>1573</v>
      </c>
      <c r="J3279" s="55">
        <v>-1</v>
      </c>
      <c r="K3279" s="791">
        <v>4.04</v>
      </c>
      <c r="L3279" s="791">
        <v>-4.04</v>
      </c>
      <c r="M3279" s="55" t="s">
        <v>2873</v>
      </c>
    </row>
    <row r="3280" spans="1:13" ht="15">
      <c r="A3280" s="282">
        <v>45882</v>
      </c>
      <c r="B3280" s="55" t="s">
        <v>5270</v>
      </c>
      <c r="C3280" s="784">
        <v>66930</v>
      </c>
      <c r="D3280" s="784" t="s">
        <v>4300</v>
      </c>
      <c r="E3280" s="784">
        <v>50</v>
      </c>
      <c r="F3280" s="784">
        <v>4010</v>
      </c>
      <c r="G3280" s="784" t="s">
        <v>5271</v>
      </c>
      <c r="H3280" s="784" t="s">
        <v>1573</v>
      </c>
      <c r="J3280" s="55">
        <v>-1</v>
      </c>
      <c r="K3280" s="791">
        <v>11.03</v>
      </c>
      <c r="L3280" s="791">
        <v>-11.03</v>
      </c>
      <c r="M3280" s="55" t="s">
        <v>2967</v>
      </c>
    </row>
    <row r="3281" spans="1:13" ht="15">
      <c r="A3281" s="282">
        <v>45882</v>
      </c>
      <c r="B3281" s="55" t="s">
        <v>5270</v>
      </c>
      <c r="C3281" s="786">
        <v>82008</v>
      </c>
      <c r="D3281" s="786" t="s">
        <v>4865</v>
      </c>
      <c r="E3281" s="786">
        <v>160</v>
      </c>
      <c r="F3281" s="786">
        <v>4010</v>
      </c>
      <c r="G3281" s="786" t="s">
        <v>5272</v>
      </c>
      <c r="H3281" s="786" t="s">
        <v>1573</v>
      </c>
      <c r="J3281" s="55">
        <v>-1</v>
      </c>
      <c r="K3281" s="791">
        <v>7.65</v>
      </c>
      <c r="L3281" s="791">
        <v>-7.65</v>
      </c>
      <c r="M3281" s="55" t="s">
        <v>2967</v>
      </c>
    </row>
    <row r="3282" spans="1:13" ht="15">
      <c r="A3282" s="282">
        <v>45886</v>
      </c>
      <c r="B3282" s="55" t="s">
        <v>5273</v>
      </c>
      <c r="C3282" s="784">
        <v>66936</v>
      </c>
      <c r="D3282" s="784" t="s">
        <v>5274</v>
      </c>
      <c r="E3282" s="784">
        <v>90</v>
      </c>
      <c r="F3282" s="784">
        <v>4010</v>
      </c>
      <c r="G3282" s="784" t="s">
        <v>5275</v>
      </c>
      <c r="H3282" s="784" t="s">
        <v>1573</v>
      </c>
      <c r="I3282" s="797">
        <v>1</v>
      </c>
      <c r="J3282" s="784">
        <v>1</v>
      </c>
      <c r="K3282" s="784">
        <v>8.33</v>
      </c>
      <c r="L3282" s="793">
        <v>8.33</v>
      </c>
      <c r="M3282" s="55" t="s">
        <v>3067</v>
      </c>
    </row>
    <row r="3283" spans="1:13" ht="15">
      <c r="A3283" s="282">
        <v>45886</v>
      </c>
      <c r="B3283" s="55" t="s">
        <v>5273</v>
      </c>
      <c r="C3283" s="786">
        <v>66936</v>
      </c>
      <c r="D3283" s="786" t="s">
        <v>5274</v>
      </c>
      <c r="E3283" s="786">
        <v>85</v>
      </c>
      <c r="F3283" s="786">
        <v>4010</v>
      </c>
      <c r="G3283" s="786" t="s">
        <v>5276</v>
      </c>
      <c r="H3283" s="786" t="s">
        <v>1573</v>
      </c>
      <c r="I3283" s="798">
        <v>-1</v>
      </c>
      <c r="J3283" s="786">
        <v>-1</v>
      </c>
      <c r="K3283" s="786">
        <v>7.95</v>
      </c>
      <c r="L3283" s="796">
        <v>-7.95</v>
      </c>
      <c r="M3283" s="55" t="s">
        <v>3067</v>
      </c>
    </row>
    <row r="3284" spans="1:13" ht="15">
      <c r="A3284" s="282">
        <v>45886</v>
      </c>
      <c r="B3284" s="55" t="s">
        <v>5273</v>
      </c>
      <c r="C3284" s="784">
        <v>66936</v>
      </c>
      <c r="D3284" s="784" t="s">
        <v>5277</v>
      </c>
      <c r="E3284" s="784">
        <v>60</v>
      </c>
      <c r="F3284" s="784">
        <v>4010</v>
      </c>
      <c r="G3284" s="784" t="s">
        <v>5278</v>
      </c>
      <c r="H3284" s="784" t="s">
        <v>1573</v>
      </c>
      <c r="I3284" s="797">
        <v>7</v>
      </c>
      <c r="J3284" s="784">
        <v>7</v>
      </c>
      <c r="K3284" s="784">
        <v>7.95</v>
      </c>
      <c r="L3284" s="793">
        <v>55.65</v>
      </c>
      <c r="M3284" s="55" t="s">
        <v>3067</v>
      </c>
    </row>
    <row r="3285" spans="1:13" ht="15">
      <c r="A3285" s="282">
        <v>45887</v>
      </c>
      <c r="B3285" s="55" t="s">
        <v>5279</v>
      </c>
      <c r="C3285" s="784">
        <v>83876</v>
      </c>
      <c r="D3285" s="784" t="s">
        <v>3956</v>
      </c>
      <c r="E3285" s="784" t="s">
        <v>2296</v>
      </c>
      <c r="F3285" s="784">
        <v>4010</v>
      </c>
      <c r="G3285" s="784" t="s">
        <v>5280</v>
      </c>
      <c r="H3285" s="784" t="s">
        <v>1573</v>
      </c>
      <c r="I3285" s="797">
        <v>5</v>
      </c>
      <c r="J3285" s="784">
        <v>5</v>
      </c>
      <c r="K3285" s="784">
        <v>15.57</v>
      </c>
      <c r="L3285" s="793">
        <v>77.849999999999994</v>
      </c>
      <c r="M3285" s="55" t="s">
        <v>2547</v>
      </c>
    </row>
    <row r="3286" spans="1:13" ht="15">
      <c r="A3286" s="282">
        <v>45887</v>
      </c>
      <c r="B3286" s="55" t="s">
        <v>5279</v>
      </c>
      <c r="C3286" s="786">
        <v>83876</v>
      </c>
      <c r="D3286" s="786" t="s">
        <v>3956</v>
      </c>
      <c r="E3286" s="786" t="s">
        <v>441</v>
      </c>
      <c r="F3286" s="786">
        <v>4010</v>
      </c>
      <c r="G3286" s="786" t="s">
        <v>5281</v>
      </c>
      <c r="H3286" s="786" t="s">
        <v>1573</v>
      </c>
      <c r="I3286" s="798">
        <v>-5</v>
      </c>
      <c r="J3286" s="786">
        <v>-5</v>
      </c>
      <c r="K3286" s="786">
        <v>15.57</v>
      </c>
      <c r="L3286" s="796">
        <v>-77.849999999999994</v>
      </c>
      <c r="M3286" s="55" t="s">
        <v>2547</v>
      </c>
    </row>
    <row r="3287" spans="1:13" ht="15">
      <c r="A3287" s="282">
        <v>45890</v>
      </c>
      <c r="B3287" s="55" t="s">
        <v>5282</v>
      </c>
      <c r="C3287" s="783">
        <v>45890</v>
      </c>
      <c r="D3287" s="784">
        <v>44403</v>
      </c>
      <c r="E3287" s="784" t="s">
        <v>2336</v>
      </c>
      <c r="F3287" s="784" t="s">
        <v>289</v>
      </c>
      <c r="G3287" s="784">
        <v>4010</v>
      </c>
      <c r="H3287" s="784" t="s">
        <v>5283</v>
      </c>
      <c r="I3287" s="797" t="s">
        <v>1573</v>
      </c>
      <c r="J3287" s="784">
        <v>-1</v>
      </c>
      <c r="K3287" s="784">
        <v>9.65</v>
      </c>
      <c r="L3287" s="793">
        <v>-9.65</v>
      </c>
      <c r="M3287" s="55" t="s">
        <v>2287</v>
      </c>
    </row>
    <row r="3288" spans="1:13" ht="15">
      <c r="A3288" s="282">
        <v>45890</v>
      </c>
      <c r="B3288" s="55" t="s">
        <v>5282</v>
      </c>
      <c r="C3288" s="785">
        <v>45890</v>
      </c>
      <c r="D3288" s="786">
        <v>83213</v>
      </c>
      <c r="E3288" s="786" t="s">
        <v>5284</v>
      </c>
      <c r="F3288" s="786">
        <v>150</v>
      </c>
      <c r="G3288" s="786">
        <v>4010</v>
      </c>
      <c r="H3288" s="786" t="s">
        <v>5285</v>
      </c>
      <c r="I3288" s="798" t="s">
        <v>1573</v>
      </c>
      <c r="J3288" s="786">
        <v>-1</v>
      </c>
      <c r="K3288" s="786">
        <v>11.76</v>
      </c>
      <c r="L3288" s="796">
        <v>-11.76</v>
      </c>
      <c r="M3288" s="55" t="s">
        <v>2287</v>
      </c>
    </row>
    <row r="3289" spans="1:13" ht="15">
      <c r="A3289" s="783">
        <v>45891</v>
      </c>
      <c r="B3289" s="784" t="s">
        <v>5286</v>
      </c>
      <c r="C3289" s="784">
        <v>65738</v>
      </c>
      <c r="D3289" s="784">
        <v>1</v>
      </c>
      <c r="E3289" s="784" t="s">
        <v>2296</v>
      </c>
      <c r="F3289" s="784">
        <v>4010</v>
      </c>
      <c r="G3289" s="784" t="s">
        <v>2617</v>
      </c>
      <c r="H3289" s="784" t="s">
        <v>1573</v>
      </c>
      <c r="I3289" s="797"/>
      <c r="J3289" s="784">
        <v>10</v>
      </c>
      <c r="K3289" s="784">
        <v>4.78</v>
      </c>
      <c r="L3289" s="793">
        <v>47.8</v>
      </c>
      <c r="M3289" s="55" t="s">
        <v>2455</v>
      </c>
    </row>
    <row r="3290" spans="1:13" ht="15">
      <c r="A3290" s="785">
        <v>45891</v>
      </c>
      <c r="B3290" s="786" t="s">
        <v>5286</v>
      </c>
      <c r="C3290" s="786">
        <v>82787</v>
      </c>
      <c r="D3290" s="786" t="s">
        <v>2736</v>
      </c>
      <c r="E3290" s="786">
        <v>150</v>
      </c>
      <c r="F3290" s="786">
        <v>4010</v>
      </c>
      <c r="G3290" s="786" t="s">
        <v>5287</v>
      </c>
      <c r="H3290" s="786" t="s">
        <v>1573</v>
      </c>
      <c r="I3290" s="798"/>
      <c r="J3290" s="786">
        <v>1</v>
      </c>
      <c r="K3290" s="786">
        <v>10.95</v>
      </c>
      <c r="L3290" s="796">
        <v>10.95</v>
      </c>
      <c r="M3290" s="55" t="s">
        <v>2455</v>
      </c>
    </row>
    <row r="3291" spans="1:13" ht="15">
      <c r="A3291" s="783">
        <v>45891</v>
      </c>
      <c r="B3291" s="784" t="s">
        <v>5286</v>
      </c>
      <c r="C3291" s="784">
        <v>67501</v>
      </c>
      <c r="D3291" s="784" t="s">
        <v>3078</v>
      </c>
      <c r="E3291" s="784">
        <v>140</v>
      </c>
      <c r="F3291" s="784">
        <v>4010</v>
      </c>
      <c r="G3291" s="784" t="s">
        <v>2617</v>
      </c>
      <c r="H3291" s="784" t="s">
        <v>1573</v>
      </c>
      <c r="I3291" s="797"/>
      <c r="J3291" s="784">
        <v>1</v>
      </c>
      <c r="K3291" s="784">
        <v>7.7</v>
      </c>
      <c r="L3291" s="793">
        <v>7.7</v>
      </c>
      <c r="M3291" s="55" t="s">
        <v>2455</v>
      </c>
    </row>
    <row r="3292" spans="1:13" ht="15">
      <c r="A3292" s="783">
        <v>45892</v>
      </c>
      <c r="B3292" s="784" t="s">
        <v>5288</v>
      </c>
      <c r="C3292" s="784">
        <v>37028</v>
      </c>
      <c r="D3292" s="784" t="s">
        <v>5289</v>
      </c>
      <c r="E3292" s="784">
        <v>120</v>
      </c>
      <c r="F3292" s="784">
        <v>4010</v>
      </c>
      <c r="G3292" s="784" t="s">
        <v>5290</v>
      </c>
      <c r="H3292" s="784" t="s">
        <v>1573</v>
      </c>
      <c r="I3292" s="797"/>
      <c r="J3292" s="784">
        <v>-1</v>
      </c>
      <c r="K3292" s="784">
        <v>7.87</v>
      </c>
      <c r="L3292" s="793">
        <v>-7.87</v>
      </c>
      <c r="M3292" s="55" t="s">
        <v>2967</v>
      </c>
    </row>
    <row r="3293" spans="1:13" ht="15">
      <c r="A3293" s="783">
        <v>45892</v>
      </c>
      <c r="B3293" s="784" t="s">
        <v>5291</v>
      </c>
      <c r="C3293" s="784">
        <v>83145</v>
      </c>
      <c r="D3293" s="784" t="s">
        <v>5074</v>
      </c>
      <c r="E3293" s="784">
        <v>150</v>
      </c>
      <c r="F3293" s="784">
        <v>4010</v>
      </c>
      <c r="G3293" s="784" t="s">
        <v>2617</v>
      </c>
      <c r="H3293" s="784" t="s">
        <v>1573</v>
      </c>
      <c r="I3293" s="797"/>
      <c r="J3293" s="784">
        <v>2</v>
      </c>
      <c r="K3293" s="784">
        <v>7.78</v>
      </c>
      <c r="L3293" s="793">
        <v>15.56</v>
      </c>
      <c r="M3293" s="55" t="s">
        <v>2455</v>
      </c>
    </row>
    <row r="3294" spans="1:13" ht="15">
      <c r="A3294" s="785">
        <v>45892</v>
      </c>
      <c r="B3294" s="786" t="s">
        <v>5291</v>
      </c>
      <c r="C3294" s="786">
        <v>83351</v>
      </c>
      <c r="D3294" s="786" t="s">
        <v>5292</v>
      </c>
      <c r="E3294" s="786">
        <v>80</v>
      </c>
      <c r="F3294" s="786">
        <v>4010</v>
      </c>
      <c r="G3294" s="786" t="s">
        <v>2617</v>
      </c>
      <c r="H3294" s="786" t="s">
        <v>1573</v>
      </c>
      <c r="I3294" s="798"/>
      <c r="J3294" s="786">
        <v>1</v>
      </c>
      <c r="K3294" s="786">
        <v>11.05</v>
      </c>
      <c r="L3294" s="796">
        <v>11.05</v>
      </c>
      <c r="M3294" s="55" t="s">
        <v>2455</v>
      </c>
    </row>
    <row r="3295" spans="1:13" ht="15">
      <c r="A3295" s="783">
        <v>45892</v>
      </c>
      <c r="B3295" s="784" t="s">
        <v>5291</v>
      </c>
      <c r="C3295" s="784">
        <v>82937</v>
      </c>
      <c r="D3295" s="784" t="s">
        <v>3156</v>
      </c>
      <c r="E3295" s="784">
        <v>85</v>
      </c>
      <c r="F3295" s="784">
        <v>4010</v>
      </c>
      <c r="G3295" s="784" t="s">
        <v>2617</v>
      </c>
      <c r="H3295" s="784" t="s">
        <v>1573</v>
      </c>
      <c r="I3295" s="797"/>
      <c r="J3295" s="784">
        <v>1</v>
      </c>
      <c r="K3295" s="784">
        <v>9.8800000000000008</v>
      </c>
      <c r="L3295" s="793">
        <v>9.8800000000000008</v>
      </c>
      <c r="M3295" s="55" t="s">
        <v>2455</v>
      </c>
    </row>
    <row r="3296" spans="1:13" ht="15">
      <c r="A3296" s="785">
        <v>45892</v>
      </c>
      <c r="B3296" s="786" t="s">
        <v>5291</v>
      </c>
      <c r="C3296" s="786">
        <v>82591</v>
      </c>
      <c r="D3296" s="786" t="s">
        <v>2493</v>
      </c>
      <c r="E3296" s="786">
        <v>150</v>
      </c>
      <c r="F3296" s="786">
        <v>4010</v>
      </c>
      <c r="G3296" s="786" t="s">
        <v>2617</v>
      </c>
      <c r="H3296" s="786" t="s">
        <v>1573</v>
      </c>
      <c r="I3296" s="798"/>
      <c r="J3296" s="786">
        <v>2</v>
      </c>
      <c r="K3296" s="786">
        <v>4.82</v>
      </c>
      <c r="L3296" s="796">
        <v>9.64</v>
      </c>
      <c r="M3296" s="55" t="s">
        <v>2455</v>
      </c>
    </row>
    <row r="3297" spans="1:13" ht="15">
      <c r="A3297" s="783">
        <v>45892</v>
      </c>
      <c r="B3297" s="784" t="s">
        <v>5291</v>
      </c>
      <c r="C3297" s="784">
        <v>58660</v>
      </c>
      <c r="D3297" s="784" t="s">
        <v>4038</v>
      </c>
      <c r="E3297" s="784" t="s">
        <v>2296</v>
      </c>
      <c r="F3297" s="784">
        <v>4010</v>
      </c>
      <c r="G3297" s="784" t="s">
        <v>2617</v>
      </c>
      <c r="H3297" s="784" t="s">
        <v>1573</v>
      </c>
      <c r="I3297" s="797"/>
      <c r="J3297" s="784">
        <v>1</v>
      </c>
      <c r="K3297" s="784">
        <v>8.85</v>
      </c>
      <c r="L3297" s="793">
        <v>8.85</v>
      </c>
      <c r="M3297" s="55" t="s">
        <v>2455</v>
      </c>
    </row>
    <row r="3298" spans="1:13" ht="15">
      <c r="A3298" s="785">
        <v>45892</v>
      </c>
      <c r="B3298" s="786" t="s">
        <v>5291</v>
      </c>
      <c r="C3298" s="786">
        <v>43197</v>
      </c>
      <c r="D3298" s="786">
        <v>15</v>
      </c>
      <c r="E3298" s="786">
        <v>90</v>
      </c>
      <c r="F3298" s="786">
        <v>4010</v>
      </c>
      <c r="G3298" s="786" t="s">
        <v>2617</v>
      </c>
      <c r="H3298" s="786" t="s">
        <v>1573</v>
      </c>
      <c r="I3298" s="798"/>
      <c r="J3298" s="786">
        <v>5</v>
      </c>
      <c r="K3298" s="786">
        <v>4.24</v>
      </c>
      <c r="L3298" s="796">
        <v>21.2</v>
      </c>
      <c r="M3298" s="55" t="s">
        <v>2455</v>
      </c>
    </row>
    <row r="3299" spans="1:13" ht="15">
      <c r="A3299" s="783">
        <v>45892</v>
      </c>
      <c r="B3299" s="784" t="s">
        <v>5291</v>
      </c>
      <c r="C3299" s="784">
        <v>81224</v>
      </c>
      <c r="D3299" s="784">
        <v>572</v>
      </c>
      <c r="E3299" s="784">
        <v>90</v>
      </c>
      <c r="F3299" s="784">
        <v>4010</v>
      </c>
      <c r="G3299" s="784" t="s">
        <v>2617</v>
      </c>
      <c r="H3299" s="784" t="s">
        <v>1573</v>
      </c>
      <c r="I3299" s="797"/>
      <c r="J3299" s="784">
        <v>1</v>
      </c>
      <c r="K3299" s="784">
        <v>14.14</v>
      </c>
      <c r="L3299" s="793">
        <v>14.14</v>
      </c>
      <c r="M3299" s="55" t="s">
        <v>2455</v>
      </c>
    </row>
    <row r="3300" spans="1:13" ht="15">
      <c r="A3300" s="785">
        <v>45892</v>
      </c>
      <c r="B3300" s="786" t="s">
        <v>5291</v>
      </c>
      <c r="C3300" s="786">
        <v>67521</v>
      </c>
      <c r="D3300" s="786" t="s">
        <v>3886</v>
      </c>
      <c r="E3300" s="786">
        <v>90</v>
      </c>
      <c r="F3300" s="786">
        <v>4010</v>
      </c>
      <c r="G3300" s="786" t="s">
        <v>2617</v>
      </c>
      <c r="H3300" s="786" t="s">
        <v>1573</v>
      </c>
      <c r="I3300" s="798"/>
      <c r="J3300" s="786">
        <v>1</v>
      </c>
      <c r="K3300" s="786">
        <v>6.68</v>
      </c>
      <c r="L3300" s="796">
        <v>6.68</v>
      </c>
      <c r="M3300" s="55" t="s">
        <v>2455</v>
      </c>
    </row>
    <row r="3301" spans="1:13" ht="15">
      <c r="A3301" s="783">
        <v>45892</v>
      </c>
      <c r="B3301" s="784" t="s">
        <v>5291</v>
      </c>
      <c r="C3301" s="784">
        <v>82724</v>
      </c>
      <c r="D3301" s="784" t="s">
        <v>5293</v>
      </c>
      <c r="E3301" s="784">
        <v>85</v>
      </c>
      <c r="F3301" s="784">
        <v>4010</v>
      </c>
      <c r="G3301" s="784" t="s">
        <v>2617</v>
      </c>
      <c r="H3301" s="784" t="s">
        <v>1573</v>
      </c>
      <c r="I3301" s="797"/>
      <c r="J3301" s="784">
        <v>1</v>
      </c>
      <c r="K3301" s="784">
        <v>11.14</v>
      </c>
      <c r="L3301" s="793">
        <v>11.14</v>
      </c>
      <c r="M3301" s="55" t="s">
        <v>2455</v>
      </c>
    </row>
    <row r="3302" spans="1:13" ht="15">
      <c r="A3302" s="785">
        <v>45892</v>
      </c>
      <c r="B3302" s="786" t="s">
        <v>5291</v>
      </c>
      <c r="C3302" s="786">
        <v>67009</v>
      </c>
      <c r="D3302" s="786" t="s">
        <v>2418</v>
      </c>
      <c r="E3302" s="786">
        <v>130</v>
      </c>
      <c r="F3302" s="786">
        <v>4010</v>
      </c>
      <c r="G3302" s="786" t="s">
        <v>2617</v>
      </c>
      <c r="H3302" s="786" t="s">
        <v>1573</v>
      </c>
      <c r="I3302" s="798"/>
      <c r="J3302" s="786">
        <v>1</v>
      </c>
      <c r="K3302" s="786">
        <v>3.94</v>
      </c>
      <c r="L3302" s="796">
        <v>3.94</v>
      </c>
      <c r="M3302" s="55" t="s">
        <v>2455</v>
      </c>
    </row>
    <row r="3303" spans="1:13" ht="15">
      <c r="A3303" s="783">
        <v>45892</v>
      </c>
      <c r="B3303" s="784" t="s">
        <v>5291</v>
      </c>
      <c r="C3303" s="784">
        <v>82987</v>
      </c>
      <c r="D3303" s="784" t="s">
        <v>3508</v>
      </c>
      <c r="E3303" s="784">
        <v>85</v>
      </c>
      <c r="F3303" s="784">
        <v>4010</v>
      </c>
      <c r="G3303" s="784" t="s">
        <v>2617</v>
      </c>
      <c r="H3303" s="784" t="s">
        <v>1573</v>
      </c>
      <c r="I3303" s="797"/>
      <c r="J3303" s="784">
        <v>1</v>
      </c>
      <c r="K3303" s="784">
        <v>6.29</v>
      </c>
      <c r="L3303" s="793">
        <v>6.29</v>
      </c>
      <c r="M3303" s="55" t="s">
        <v>2455</v>
      </c>
    </row>
    <row r="3304" spans="1:13" ht="15">
      <c r="A3304" s="785">
        <v>45892</v>
      </c>
      <c r="B3304" s="786" t="s">
        <v>5291</v>
      </c>
      <c r="C3304" s="786">
        <v>82788</v>
      </c>
      <c r="D3304" s="786" t="s">
        <v>3716</v>
      </c>
      <c r="E3304" s="786">
        <v>100</v>
      </c>
      <c r="F3304" s="786">
        <v>4010</v>
      </c>
      <c r="G3304" s="786" t="s">
        <v>2617</v>
      </c>
      <c r="H3304" s="786" t="s">
        <v>1573</v>
      </c>
      <c r="I3304" s="798"/>
      <c r="J3304" s="786">
        <v>1</v>
      </c>
      <c r="K3304" s="786">
        <v>8.48</v>
      </c>
      <c r="L3304" s="796">
        <v>8.48</v>
      </c>
      <c r="M3304" s="55" t="s">
        <v>2455</v>
      </c>
    </row>
    <row r="3305" spans="1:13" ht="15">
      <c r="A3305" s="783">
        <v>45892</v>
      </c>
      <c r="B3305" s="784" t="s">
        <v>5291</v>
      </c>
      <c r="C3305" s="784">
        <v>65642</v>
      </c>
      <c r="D3305" s="784" t="s">
        <v>5294</v>
      </c>
      <c r="E3305" s="784">
        <v>140</v>
      </c>
      <c r="F3305" s="784">
        <v>4010</v>
      </c>
      <c r="G3305" s="784" t="s">
        <v>2617</v>
      </c>
      <c r="H3305" s="784" t="s">
        <v>1573</v>
      </c>
      <c r="I3305" s="797"/>
      <c r="J3305" s="784">
        <v>2</v>
      </c>
      <c r="K3305" s="784">
        <v>5.97</v>
      </c>
      <c r="L3305" s="793">
        <v>11.94</v>
      </c>
      <c r="M3305" s="55" t="s">
        <v>2455</v>
      </c>
    </row>
    <row r="3306" spans="1:13" ht="15">
      <c r="A3306" s="785">
        <v>45892</v>
      </c>
      <c r="B3306" s="786" t="s">
        <v>5291</v>
      </c>
      <c r="C3306" s="786">
        <v>67862</v>
      </c>
      <c r="D3306" s="786" t="s">
        <v>3298</v>
      </c>
      <c r="E3306" s="786">
        <v>90</v>
      </c>
      <c r="F3306" s="786">
        <v>4010</v>
      </c>
      <c r="G3306" s="786" t="s">
        <v>2617</v>
      </c>
      <c r="H3306" s="786" t="s">
        <v>1573</v>
      </c>
      <c r="I3306" s="798"/>
      <c r="J3306" s="786">
        <v>1</v>
      </c>
      <c r="K3306" s="786">
        <v>5.47</v>
      </c>
      <c r="L3306" s="796">
        <v>5.47</v>
      </c>
      <c r="M3306" s="55" t="s">
        <v>2455</v>
      </c>
    </row>
    <row r="3307" spans="1:13" ht="15">
      <c r="A3307" s="783">
        <v>45892</v>
      </c>
      <c r="B3307" s="784" t="s">
        <v>5291</v>
      </c>
      <c r="C3307" s="784">
        <v>83099</v>
      </c>
      <c r="D3307" s="784" t="s">
        <v>3130</v>
      </c>
      <c r="E3307" s="784">
        <v>110</v>
      </c>
      <c r="F3307" s="784">
        <v>4010</v>
      </c>
      <c r="G3307" s="784" t="s">
        <v>2617</v>
      </c>
      <c r="H3307" s="784" t="s">
        <v>1573</v>
      </c>
      <c r="I3307" s="797"/>
      <c r="J3307" s="784">
        <v>1</v>
      </c>
      <c r="K3307" s="784">
        <v>9.2100000000000009</v>
      </c>
      <c r="L3307" s="793">
        <v>9.2100000000000009</v>
      </c>
      <c r="M3307" s="55" t="s">
        <v>2455</v>
      </c>
    </row>
    <row r="3308" spans="1:13" ht="15">
      <c r="A3308" s="785">
        <v>45892</v>
      </c>
      <c r="B3308" s="786" t="s">
        <v>5291</v>
      </c>
      <c r="C3308" s="786">
        <v>82879</v>
      </c>
      <c r="D3308" s="786" t="s">
        <v>2280</v>
      </c>
      <c r="E3308" s="786" t="s">
        <v>441</v>
      </c>
      <c r="F3308" s="786">
        <v>4010</v>
      </c>
      <c r="G3308" s="786" t="s">
        <v>2617</v>
      </c>
      <c r="H3308" s="786" t="s">
        <v>1573</v>
      </c>
      <c r="I3308" s="798"/>
      <c r="J3308" s="786">
        <v>1</v>
      </c>
      <c r="K3308" s="786">
        <v>9.68</v>
      </c>
      <c r="L3308" s="796">
        <v>9.68</v>
      </c>
      <c r="M3308" s="55" t="s">
        <v>2455</v>
      </c>
    </row>
    <row r="3309" spans="1:13" ht="15">
      <c r="A3309" s="783">
        <v>45892</v>
      </c>
      <c r="B3309" s="784" t="s">
        <v>5291</v>
      </c>
      <c r="C3309" s="784">
        <v>83024</v>
      </c>
      <c r="D3309" s="784" t="s">
        <v>4094</v>
      </c>
      <c r="E3309" s="784">
        <v>130</v>
      </c>
      <c r="F3309" s="784">
        <v>4010</v>
      </c>
      <c r="G3309" s="784" t="s">
        <v>2617</v>
      </c>
      <c r="H3309" s="784" t="s">
        <v>1573</v>
      </c>
      <c r="I3309" s="797"/>
      <c r="J3309" s="784">
        <v>1</v>
      </c>
      <c r="K3309" s="784">
        <v>4.7300000000000004</v>
      </c>
      <c r="L3309" s="793">
        <v>4.7300000000000004</v>
      </c>
      <c r="M3309" s="55" t="s">
        <v>2455</v>
      </c>
    </row>
    <row r="3310" spans="1:13" ht="15">
      <c r="A3310" s="785">
        <v>45892</v>
      </c>
      <c r="B3310" s="786" t="s">
        <v>5291</v>
      </c>
      <c r="C3310" s="786">
        <v>81339</v>
      </c>
      <c r="D3310" s="786" t="s">
        <v>2575</v>
      </c>
      <c r="E3310" s="786">
        <v>130</v>
      </c>
      <c r="F3310" s="786">
        <v>4010</v>
      </c>
      <c r="G3310" s="786" t="s">
        <v>2617</v>
      </c>
      <c r="H3310" s="786" t="s">
        <v>1573</v>
      </c>
      <c r="I3310" s="798"/>
      <c r="J3310" s="786">
        <v>1</v>
      </c>
      <c r="K3310" s="786">
        <v>5.71</v>
      </c>
      <c r="L3310" s="796">
        <v>5.71</v>
      </c>
      <c r="M3310" s="55" t="s">
        <v>2455</v>
      </c>
    </row>
    <row r="3311" spans="1:13" ht="15">
      <c r="A3311" s="783">
        <v>45892</v>
      </c>
      <c r="B3311" s="784" t="s">
        <v>5291</v>
      </c>
      <c r="C3311" s="784">
        <v>65642</v>
      </c>
      <c r="D3311" s="784" t="s">
        <v>5295</v>
      </c>
      <c r="E3311" s="784">
        <v>140</v>
      </c>
      <c r="F3311" s="784">
        <v>4010</v>
      </c>
      <c r="G3311" s="784" t="s">
        <v>2617</v>
      </c>
      <c r="H3311" s="784" t="s">
        <v>1573</v>
      </c>
      <c r="I3311" s="797"/>
      <c r="J3311" s="784">
        <v>1</v>
      </c>
      <c r="K3311" s="784">
        <v>5.81</v>
      </c>
      <c r="L3311" s="793">
        <v>5.81</v>
      </c>
      <c r="M3311" s="55" t="s">
        <v>2455</v>
      </c>
    </row>
    <row r="3312" spans="1:13" ht="15">
      <c r="A3312" s="785">
        <v>45892</v>
      </c>
      <c r="B3312" s="786" t="s">
        <v>5291</v>
      </c>
      <c r="C3312" s="786">
        <v>82917</v>
      </c>
      <c r="D3312" s="786" t="s">
        <v>3230</v>
      </c>
      <c r="E3312" s="786">
        <v>110</v>
      </c>
      <c r="F3312" s="786">
        <v>4010</v>
      </c>
      <c r="G3312" s="786" t="s">
        <v>2617</v>
      </c>
      <c r="H3312" s="786" t="s">
        <v>1573</v>
      </c>
      <c r="I3312" s="798"/>
      <c r="J3312" s="786">
        <v>1</v>
      </c>
      <c r="K3312" s="786">
        <v>8.33</v>
      </c>
      <c r="L3312" s="796">
        <v>8.33</v>
      </c>
      <c r="M3312" s="55" t="s">
        <v>2455</v>
      </c>
    </row>
    <row r="3313" spans="1:13" ht="15">
      <c r="A3313" s="783">
        <v>45892</v>
      </c>
      <c r="B3313" s="784" t="s">
        <v>5296</v>
      </c>
      <c r="C3313" s="784">
        <v>80039</v>
      </c>
      <c r="D3313" s="784" t="s">
        <v>2382</v>
      </c>
      <c r="E3313" s="784" t="s">
        <v>2061</v>
      </c>
      <c r="F3313" s="784">
        <v>4010</v>
      </c>
      <c r="G3313" s="784" t="s">
        <v>5297</v>
      </c>
      <c r="H3313" s="784" t="s">
        <v>1573</v>
      </c>
      <c r="I3313" s="797"/>
      <c r="J3313" s="784">
        <v>19</v>
      </c>
      <c r="K3313" s="784">
        <v>8.85</v>
      </c>
      <c r="L3313" s="793">
        <v>168.15</v>
      </c>
      <c r="M3313" s="55" t="s">
        <v>2455</v>
      </c>
    </row>
    <row r="3314" spans="1:13" ht="15">
      <c r="A3314" s="783">
        <v>45892</v>
      </c>
      <c r="B3314" s="784" t="s">
        <v>5298</v>
      </c>
      <c r="C3314" s="784">
        <v>82646</v>
      </c>
      <c r="D3314" s="784" t="s">
        <v>2493</v>
      </c>
      <c r="E3314" s="784">
        <v>85</v>
      </c>
      <c r="F3314" s="784">
        <v>4010</v>
      </c>
      <c r="G3314" s="784" t="s">
        <v>2617</v>
      </c>
      <c r="H3314" s="784" t="s">
        <v>1573</v>
      </c>
      <c r="I3314" s="797"/>
      <c r="J3314" s="784">
        <v>1</v>
      </c>
      <c r="K3314" s="784">
        <v>4.04</v>
      </c>
      <c r="L3314" s="793">
        <v>4.04</v>
      </c>
      <c r="M3314" s="55" t="s">
        <v>2455</v>
      </c>
    </row>
    <row r="3315" spans="1:13" ht="15">
      <c r="A3315" s="785">
        <v>45892</v>
      </c>
      <c r="B3315" s="786" t="s">
        <v>5298</v>
      </c>
      <c r="C3315" s="786">
        <v>82646</v>
      </c>
      <c r="D3315" s="786" t="s">
        <v>2493</v>
      </c>
      <c r="E3315" s="786">
        <v>100</v>
      </c>
      <c r="F3315" s="786">
        <v>4010</v>
      </c>
      <c r="G3315" s="786" t="s">
        <v>2617</v>
      </c>
      <c r="H3315" s="786" t="s">
        <v>1573</v>
      </c>
      <c r="I3315" s="798"/>
      <c r="J3315" s="786">
        <v>1</v>
      </c>
      <c r="K3315" s="786">
        <v>4.04</v>
      </c>
      <c r="L3315" s="796">
        <v>4.04</v>
      </c>
      <c r="M3315" s="55" t="s">
        <v>2455</v>
      </c>
    </row>
    <row r="3316" spans="1:13" ht="15">
      <c r="A3316" s="783">
        <v>45892</v>
      </c>
      <c r="B3316" s="784" t="s">
        <v>5298</v>
      </c>
      <c r="C3316" s="784">
        <v>84295</v>
      </c>
      <c r="D3316" s="784" t="s">
        <v>4036</v>
      </c>
      <c r="E3316" s="784">
        <v>150</v>
      </c>
      <c r="F3316" s="784">
        <v>4010</v>
      </c>
      <c r="G3316" s="784" t="s">
        <v>2617</v>
      </c>
      <c r="H3316" s="784" t="s">
        <v>1573</v>
      </c>
      <c r="I3316" s="797"/>
      <c r="J3316" s="784">
        <v>1</v>
      </c>
      <c r="K3316" s="784">
        <v>5.74</v>
      </c>
      <c r="L3316" s="793">
        <v>5.74</v>
      </c>
      <c r="M3316" s="55" t="s">
        <v>2455</v>
      </c>
    </row>
    <row r="3317" spans="1:13" ht="15">
      <c r="A3317" s="785">
        <v>45892</v>
      </c>
      <c r="B3317" s="786" t="s">
        <v>5298</v>
      </c>
      <c r="C3317" s="786">
        <v>67563</v>
      </c>
      <c r="D3317" s="786">
        <v>259</v>
      </c>
      <c r="E3317" s="786">
        <v>110</v>
      </c>
      <c r="F3317" s="786">
        <v>4010</v>
      </c>
      <c r="G3317" s="786" t="s">
        <v>2617</v>
      </c>
      <c r="H3317" s="786" t="s">
        <v>1573</v>
      </c>
      <c r="I3317" s="798"/>
      <c r="J3317" s="786">
        <v>1</v>
      </c>
      <c r="K3317" s="786">
        <v>8.69</v>
      </c>
      <c r="L3317" s="796">
        <v>8.69</v>
      </c>
      <c r="M3317" s="55" t="s">
        <v>2455</v>
      </c>
    </row>
    <row r="3318" spans="1:13" ht="15">
      <c r="A3318" s="783">
        <v>45892</v>
      </c>
      <c r="B3318" s="784" t="s">
        <v>5298</v>
      </c>
      <c r="C3318" s="784">
        <v>58660</v>
      </c>
      <c r="D3318" s="784" t="s">
        <v>5036</v>
      </c>
      <c r="E3318" s="784" t="s">
        <v>2230</v>
      </c>
      <c r="F3318" s="784">
        <v>4010</v>
      </c>
      <c r="G3318" s="784" t="s">
        <v>2617</v>
      </c>
      <c r="H3318" s="784" t="s">
        <v>1573</v>
      </c>
      <c r="I3318" s="797"/>
      <c r="J3318" s="784">
        <v>1</v>
      </c>
      <c r="K3318" s="784">
        <v>8.58</v>
      </c>
      <c r="L3318" s="793">
        <v>8.58</v>
      </c>
      <c r="M3318" s="55" t="s">
        <v>2455</v>
      </c>
    </row>
    <row r="3319" spans="1:13" ht="15">
      <c r="A3319" s="785">
        <v>45892</v>
      </c>
      <c r="B3319" s="786" t="s">
        <v>5298</v>
      </c>
      <c r="C3319" s="786">
        <v>82604</v>
      </c>
      <c r="D3319" s="786" t="s">
        <v>2493</v>
      </c>
      <c r="E3319" s="786">
        <v>130</v>
      </c>
      <c r="F3319" s="786">
        <v>4010</v>
      </c>
      <c r="G3319" s="786" t="s">
        <v>2617</v>
      </c>
      <c r="H3319" s="786" t="s">
        <v>1573</v>
      </c>
      <c r="I3319" s="798"/>
      <c r="J3319" s="786">
        <v>1</v>
      </c>
      <c r="K3319" s="786">
        <v>5.91</v>
      </c>
      <c r="L3319" s="796">
        <v>5.91</v>
      </c>
      <c r="M3319" s="55" t="s">
        <v>2455</v>
      </c>
    </row>
    <row r="3320" spans="1:13" ht="15">
      <c r="A3320" s="783">
        <v>45892</v>
      </c>
      <c r="B3320" s="784" t="s">
        <v>5298</v>
      </c>
      <c r="C3320" s="784">
        <v>83109</v>
      </c>
      <c r="D3320" s="784" t="s">
        <v>3478</v>
      </c>
      <c r="E3320" s="784">
        <v>75</v>
      </c>
      <c r="F3320" s="784">
        <v>4010</v>
      </c>
      <c r="G3320" s="784" t="s">
        <v>2617</v>
      </c>
      <c r="H3320" s="784" t="s">
        <v>1573</v>
      </c>
      <c r="I3320" s="797"/>
      <c r="J3320" s="784">
        <v>1</v>
      </c>
      <c r="K3320" s="784">
        <v>6.18</v>
      </c>
      <c r="L3320" s="793">
        <v>6.18</v>
      </c>
      <c r="M3320" s="55" t="s">
        <v>2455</v>
      </c>
    </row>
    <row r="3321" spans="1:13" ht="15">
      <c r="A3321" s="785">
        <v>45892</v>
      </c>
      <c r="B3321" s="786" t="s">
        <v>5298</v>
      </c>
      <c r="C3321" s="786">
        <v>82986</v>
      </c>
      <c r="D3321" s="786" t="s">
        <v>4316</v>
      </c>
      <c r="E3321" s="786">
        <v>75</v>
      </c>
      <c r="F3321" s="786">
        <v>4010</v>
      </c>
      <c r="G3321" s="786" t="s">
        <v>2617</v>
      </c>
      <c r="H3321" s="786" t="s">
        <v>1573</v>
      </c>
      <c r="I3321" s="798"/>
      <c r="J3321" s="786">
        <v>1</v>
      </c>
      <c r="K3321" s="786">
        <v>7.39</v>
      </c>
      <c r="L3321" s="796">
        <v>7.39</v>
      </c>
      <c r="M3321" s="55" t="s">
        <v>2455</v>
      </c>
    </row>
    <row r="3322" spans="1:13" ht="15">
      <c r="A3322" s="783">
        <v>45892</v>
      </c>
      <c r="B3322" s="784" t="s">
        <v>5298</v>
      </c>
      <c r="C3322" s="784">
        <v>82645</v>
      </c>
      <c r="D3322" s="784" t="s">
        <v>3400</v>
      </c>
      <c r="E3322" s="784">
        <v>140</v>
      </c>
      <c r="F3322" s="784">
        <v>4010</v>
      </c>
      <c r="G3322" s="784" t="s">
        <v>2617</v>
      </c>
      <c r="H3322" s="784" t="s">
        <v>1573</v>
      </c>
      <c r="I3322" s="797"/>
      <c r="J3322" s="784">
        <v>1</v>
      </c>
      <c r="K3322" s="784">
        <v>4.7</v>
      </c>
      <c r="L3322" s="793">
        <v>4.7</v>
      </c>
      <c r="M3322" s="55" t="s">
        <v>2455</v>
      </c>
    </row>
    <row r="3323" spans="1:13" ht="15">
      <c r="A3323" s="785">
        <v>45892</v>
      </c>
      <c r="B3323" s="786" t="s">
        <v>5298</v>
      </c>
      <c r="C3323" s="786">
        <v>82659</v>
      </c>
      <c r="D3323" s="786" t="s">
        <v>3111</v>
      </c>
      <c r="E3323" s="786">
        <v>80</v>
      </c>
      <c r="F3323" s="786">
        <v>4010</v>
      </c>
      <c r="G3323" s="786" t="s">
        <v>2617</v>
      </c>
      <c r="H3323" s="786" t="s">
        <v>1573</v>
      </c>
      <c r="I3323" s="798"/>
      <c r="J3323" s="786">
        <v>1</v>
      </c>
      <c r="K3323" s="786">
        <v>5.89</v>
      </c>
      <c r="L3323" s="796">
        <v>5.89</v>
      </c>
      <c r="M3323" s="55" t="s">
        <v>2455</v>
      </c>
    </row>
    <row r="3324" spans="1:13" ht="15">
      <c r="A3324" s="783">
        <v>45892</v>
      </c>
      <c r="B3324" s="784" t="s">
        <v>5298</v>
      </c>
      <c r="C3324" s="784">
        <v>82646</v>
      </c>
      <c r="D3324" s="784" t="s">
        <v>3043</v>
      </c>
      <c r="E3324" s="784">
        <v>120</v>
      </c>
      <c r="F3324" s="784">
        <v>4010</v>
      </c>
      <c r="G3324" s="784" t="s">
        <v>2617</v>
      </c>
      <c r="H3324" s="784" t="s">
        <v>1573</v>
      </c>
      <c r="I3324" s="797"/>
      <c r="J3324" s="784">
        <v>1</v>
      </c>
      <c r="K3324" s="784">
        <v>4.04</v>
      </c>
      <c r="L3324" s="793">
        <v>4.04</v>
      </c>
      <c r="M3324" s="55" t="s">
        <v>2455</v>
      </c>
    </row>
    <row r="3325" spans="1:13" ht="15">
      <c r="A3325" s="785">
        <v>45892</v>
      </c>
      <c r="B3325" s="786" t="s">
        <v>5298</v>
      </c>
      <c r="C3325" s="786">
        <v>82911</v>
      </c>
      <c r="D3325" s="786" t="s">
        <v>4461</v>
      </c>
      <c r="E3325" s="786">
        <v>130</v>
      </c>
      <c r="F3325" s="786">
        <v>4010</v>
      </c>
      <c r="G3325" s="786" t="s">
        <v>2617</v>
      </c>
      <c r="H3325" s="786" t="s">
        <v>1573</v>
      </c>
      <c r="I3325" s="798"/>
      <c r="J3325" s="786">
        <v>1</v>
      </c>
      <c r="K3325" s="786">
        <v>12.5</v>
      </c>
      <c r="L3325" s="796">
        <v>12.5</v>
      </c>
      <c r="M3325" s="55" t="s">
        <v>2455</v>
      </c>
    </row>
    <row r="3326" spans="1:13" ht="15">
      <c r="A3326" s="783">
        <v>45892</v>
      </c>
      <c r="B3326" s="784" t="s">
        <v>5298</v>
      </c>
      <c r="C3326" s="784">
        <v>67379</v>
      </c>
      <c r="D3326" s="784" t="s">
        <v>3221</v>
      </c>
      <c r="E3326" s="784">
        <v>90</v>
      </c>
      <c r="F3326" s="784">
        <v>4010</v>
      </c>
      <c r="G3326" s="784" t="s">
        <v>2617</v>
      </c>
      <c r="H3326" s="784" t="s">
        <v>1573</v>
      </c>
      <c r="I3326" s="797"/>
      <c r="J3326" s="784">
        <v>1</v>
      </c>
      <c r="K3326" s="784">
        <v>3.99</v>
      </c>
      <c r="L3326" s="793">
        <v>3.99</v>
      </c>
      <c r="M3326" s="55" t="s">
        <v>2455</v>
      </c>
    </row>
    <row r="3327" spans="1:13" ht="15">
      <c r="A3327" s="785">
        <v>45892</v>
      </c>
      <c r="B3327" s="786" t="s">
        <v>5298</v>
      </c>
      <c r="C3327" s="786">
        <v>59852</v>
      </c>
      <c r="D3327" s="786" t="s">
        <v>2382</v>
      </c>
      <c r="E3327" s="786">
        <v>140</v>
      </c>
      <c r="F3327" s="786">
        <v>4010</v>
      </c>
      <c r="G3327" s="786" t="s">
        <v>2617</v>
      </c>
      <c r="H3327" s="786" t="s">
        <v>1573</v>
      </c>
      <c r="I3327" s="798"/>
      <c r="J3327" s="786">
        <v>1</v>
      </c>
      <c r="K3327" s="786">
        <v>6.38</v>
      </c>
      <c r="L3327" s="796">
        <v>6.38</v>
      </c>
      <c r="M3327" s="55" t="s">
        <v>2455</v>
      </c>
    </row>
    <row r="3328" spans="1:13" ht="15">
      <c r="A3328" s="783">
        <v>45892</v>
      </c>
      <c r="B3328" s="784" t="s">
        <v>5298</v>
      </c>
      <c r="C3328" s="784">
        <v>80823</v>
      </c>
      <c r="D3328" s="784" t="s">
        <v>2290</v>
      </c>
      <c r="E3328" s="784">
        <v>100</v>
      </c>
      <c r="F3328" s="784">
        <v>4010</v>
      </c>
      <c r="G3328" s="784" t="s">
        <v>2617</v>
      </c>
      <c r="H3328" s="784" t="s">
        <v>1573</v>
      </c>
      <c r="I3328" s="797"/>
      <c r="J3328" s="784">
        <v>5</v>
      </c>
      <c r="K3328" s="784">
        <v>5.6</v>
      </c>
      <c r="L3328" s="793">
        <v>28</v>
      </c>
      <c r="M3328" s="55" t="s">
        <v>2455</v>
      </c>
    </row>
    <row r="3329" spans="1:14" ht="15">
      <c r="A3329" s="783">
        <v>45892</v>
      </c>
      <c r="B3329" s="784" t="s">
        <v>5299</v>
      </c>
      <c r="C3329" s="784">
        <v>82792</v>
      </c>
      <c r="D3329" s="784" t="s">
        <v>3099</v>
      </c>
      <c r="E3329" s="784">
        <v>75</v>
      </c>
      <c r="F3329" s="784">
        <v>4010</v>
      </c>
      <c r="G3329" s="784" t="s">
        <v>5300</v>
      </c>
      <c r="H3329" s="784" t="s">
        <v>105</v>
      </c>
      <c r="I3329" s="797"/>
      <c r="J3329" s="784">
        <v>-1</v>
      </c>
      <c r="K3329" s="784">
        <v>9.4499999999999993</v>
      </c>
      <c r="L3329" s="793">
        <v>-9.4499999999999993</v>
      </c>
      <c r="M3329" s="55" t="s">
        <v>2455</v>
      </c>
      <c r="N3329" s="788" t="s">
        <v>5301</v>
      </c>
    </row>
    <row r="3330" spans="1:14" ht="15">
      <c r="A3330" s="785">
        <v>45892</v>
      </c>
      <c r="B3330" s="786" t="s">
        <v>5299</v>
      </c>
      <c r="C3330" s="786">
        <v>80960</v>
      </c>
      <c r="D3330" s="786">
        <v>531</v>
      </c>
      <c r="E3330" s="786">
        <v>90</v>
      </c>
      <c r="F3330" s="786">
        <v>4010</v>
      </c>
      <c r="G3330" s="786" t="s">
        <v>5302</v>
      </c>
      <c r="H3330" s="786" t="s">
        <v>105</v>
      </c>
      <c r="I3330" s="798"/>
      <c r="J3330" s="786">
        <v>-1</v>
      </c>
      <c r="K3330" s="786">
        <v>10.36</v>
      </c>
      <c r="L3330" s="796">
        <v>-10.36</v>
      </c>
      <c r="M3330" s="55" t="s">
        <v>2455</v>
      </c>
      <c r="N3330" s="788" t="s">
        <v>5301</v>
      </c>
    </row>
    <row r="3331" spans="1:14" ht="15">
      <c r="A3331" s="783">
        <v>45892</v>
      </c>
      <c r="B3331" s="784" t="s">
        <v>5299</v>
      </c>
      <c r="C3331" s="784">
        <v>83022</v>
      </c>
      <c r="D3331" s="784" t="s">
        <v>3513</v>
      </c>
      <c r="E3331" s="784">
        <v>120</v>
      </c>
      <c r="F3331" s="784">
        <v>4010</v>
      </c>
      <c r="G3331" s="784" t="s">
        <v>3320</v>
      </c>
      <c r="H3331" s="784" t="s">
        <v>105</v>
      </c>
      <c r="I3331" s="797"/>
      <c r="J3331" s="784">
        <v>-1</v>
      </c>
      <c r="K3331" s="784">
        <v>8.25</v>
      </c>
      <c r="L3331" s="793">
        <v>-8.25</v>
      </c>
      <c r="M3331" s="55" t="s">
        <v>2455</v>
      </c>
      <c r="N3331" s="788" t="s">
        <v>5301</v>
      </c>
    </row>
    <row r="3332" spans="1:14" ht="15">
      <c r="A3332" s="785">
        <v>45892</v>
      </c>
      <c r="B3332" s="786" t="s">
        <v>5299</v>
      </c>
      <c r="C3332" s="786">
        <v>82604</v>
      </c>
      <c r="D3332" s="786" t="s">
        <v>2493</v>
      </c>
      <c r="E3332" s="786">
        <v>150</v>
      </c>
      <c r="F3332" s="786">
        <v>4010</v>
      </c>
      <c r="G3332" s="786" t="s">
        <v>5303</v>
      </c>
      <c r="H3332" s="786" t="s">
        <v>105</v>
      </c>
      <c r="I3332" s="798"/>
      <c r="J3332" s="786">
        <v>-1</v>
      </c>
      <c r="K3332" s="786">
        <v>5.91</v>
      </c>
      <c r="L3332" s="796">
        <v>-5.91</v>
      </c>
      <c r="M3332" s="55" t="s">
        <v>2455</v>
      </c>
      <c r="N3332" s="788" t="s">
        <v>5301</v>
      </c>
    </row>
    <row r="3333" spans="1:14" ht="15">
      <c r="A3333" s="783">
        <v>45892</v>
      </c>
      <c r="B3333" s="784" t="s">
        <v>5299</v>
      </c>
      <c r="C3333" s="784">
        <v>82780</v>
      </c>
      <c r="D3333" s="784" t="s">
        <v>2934</v>
      </c>
      <c r="E3333" s="784">
        <v>150</v>
      </c>
      <c r="F3333" s="784">
        <v>4010</v>
      </c>
      <c r="G3333" s="784" t="s">
        <v>5304</v>
      </c>
      <c r="H3333" s="784" t="s">
        <v>105</v>
      </c>
      <c r="I3333" s="797"/>
      <c r="J3333" s="784">
        <v>-1</v>
      </c>
      <c r="K3333" s="784">
        <v>10.87</v>
      </c>
      <c r="L3333" s="793">
        <v>-10.87</v>
      </c>
      <c r="M3333" s="55" t="s">
        <v>2455</v>
      </c>
      <c r="N3333" s="788" t="s">
        <v>5301</v>
      </c>
    </row>
    <row r="3334" spans="1:14" ht="15">
      <c r="A3334" s="785">
        <v>45892</v>
      </c>
      <c r="B3334" s="786" t="s">
        <v>5299</v>
      </c>
      <c r="C3334" s="786">
        <v>82889</v>
      </c>
      <c r="D3334" s="786" t="s">
        <v>3099</v>
      </c>
      <c r="E3334" s="786">
        <v>110</v>
      </c>
      <c r="F3334" s="786">
        <v>4010</v>
      </c>
      <c r="G3334" s="786" t="s">
        <v>5305</v>
      </c>
      <c r="H3334" s="786" t="s">
        <v>105</v>
      </c>
      <c r="I3334" s="798"/>
      <c r="J3334" s="786">
        <v>-1</v>
      </c>
      <c r="K3334" s="786">
        <v>13.94</v>
      </c>
      <c r="L3334" s="796">
        <v>-13.94</v>
      </c>
      <c r="M3334" s="55" t="s">
        <v>2455</v>
      </c>
      <c r="N3334" s="788" t="s">
        <v>5301</v>
      </c>
    </row>
    <row r="3335" spans="1:14" ht="15">
      <c r="A3335" s="783">
        <v>45892</v>
      </c>
      <c r="B3335" s="784" t="s">
        <v>5299</v>
      </c>
      <c r="C3335" s="784">
        <v>83022</v>
      </c>
      <c r="D3335" s="784" t="s">
        <v>2216</v>
      </c>
      <c r="E3335" s="784">
        <v>150</v>
      </c>
      <c r="F3335" s="784">
        <v>4010</v>
      </c>
      <c r="G3335" s="784" t="s">
        <v>5306</v>
      </c>
      <c r="H3335" s="784" t="s">
        <v>105</v>
      </c>
      <c r="I3335" s="797"/>
      <c r="J3335" s="784">
        <v>-1</v>
      </c>
      <c r="K3335" s="784">
        <v>8.25</v>
      </c>
      <c r="L3335" s="793">
        <v>-8.25</v>
      </c>
      <c r="M3335" s="55" t="s">
        <v>2455</v>
      </c>
      <c r="N3335" s="788" t="s">
        <v>5301</v>
      </c>
    </row>
    <row r="3336" spans="1:14" ht="15">
      <c r="A3336" s="785">
        <v>45892</v>
      </c>
      <c r="B3336" s="786" t="s">
        <v>5299</v>
      </c>
      <c r="C3336" s="786">
        <v>82630</v>
      </c>
      <c r="D3336" s="786" t="s">
        <v>4292</v>
      </c>
      <c r="E3336" s="786">
        <v>130</v>
      </c>
      <c r="F3336" s="786">
        <v>4010</v>
      </c>
      <c r="G3336" s="786" t="s">
        <v>5307</v>
      </c>
      <c r="H3336" s="786" t="s">
        <v>105</v>
      </c>
      <c r="I3336" s="798"/>
      <c r="J3336" s="786">
        <v>-1</v>
      </c>
      <c r="K3336" s="786">
        <v>17.329999999999998</v>
      </c>
      <c r="L3336" s="796">
        <v>-17.329999999999998</v>
      </c>
      <c r="M3336" s="55" t="s">
        <v>2455</v>
      </c>
      <c r="N3336" s="788" t="s">
        <v>5301</v>
      </c>
    </row>
    <row r="3337" spans="1:14" ht="15">
      <c r="A3337" s="783">
        <v>45892</v>
      </c>
      <c r="B3337" s="784" t="s">
        <v>5299</v>
      </c>
      <c r="C3337" s="784">
        <v>67563</v>
      </c>
      <c r="D3337" s="784" t="s">
        <v>2560</v>
      </c>
      <c r="E3337" s="784">
        <v>90</v>
      </c>
      <c r="F3337" s="784">
        <v>4010</v>
      </c>
      <c r="G3337" s="784" t="s">
        <v>5308</v>
      </c>
      <c r="H3337" s="784" t="s">
        <v>105</v>
      </c>
      <c r="I3337" s="797"/>
      <c r="J3337" s="784">
        <v>-1</v>
      </c>
      <c r="K3337" s="784">
        <v>8.69</v>
      </c>
      <c r="L3337" s="793">
        <v>-8.69</v>
      </c>
      <c r="M3337" s="55" t="s">
        <v>2455</v>
      </c>
      <c r="N3337" s="788" t="s">
        <v>5301</v>
      </c>
    </row>
    <row r="3338" spans="1:14" ht="15">
      <c r="A3338" s="785">
        <v>45892</v>
      </c>
      <c r="B3338" s="786" t="s">
        <v>5299</v>
      </c>
      <c r="C3338" s="786">
        <v>81339</v>
      </c>
      <c r="D3338" s="786" t="s">
        <v>3491</v>
      </c>
      <c r="E3338" s="786">
        <v>90</v>
      </c>
      <c r="F3338" s="786">
        <v>4010</v>
      </c>
      <c r="G3338" s="786" t="s">
        <v>5309</v>
      </c>
      <c r="H3338" s="786" t="s">
        <v>105</v>
      </c>
      <c r="I3338" s="798"/>
      <c r="J3338" s="786">
        <v>-1</v>
      </c>
      <c r="K3338" s="786">
        <v>6.49</v>
      </c>
      <c r="L3338" s="796">
        <v>-6.49</v>
      </c>
      <c r="M3338" s="55" t="s">
        <v>2455</v>
      </c>
      <c r="N3338" s="788" t="s">
        <v>5301</v>
      </c>
    </row>
    <row r="3339" spans="1:14" ht="15">
      <c r="A3339" s="783">
        <v>45892</v>
      </c>
      <c r="B3339" s="784" t="s">
        <v>5299</v>
      </c>
      <c r="C3339" s="784">
        <v>68116</v>
      </c>
      <c r="D3339" s="784" t="s">
        <v>5310</v>
      </c>
      <c r="E3339" s="784">
        <v>120</v>
      </c>
      <c r="F3339" s="784">
        <v>4010</v>
      </c>
      <c r="G3339" s="784" t="s">
        <v>5311</v>
      </c>
      <c r="H3339" s="784" t="s">
        <v>105</v>
      </c>
      <c r="I3339" s="797"/>
      <c r="J3339" s="784">
        <v>-1</v>
      </c>
      <c r="K3339" s="784">
        <v>6.72</v>
      </c>
      <c r="L3339" s="793">
        <v>-6.72</v>
      </c>
      <c r="M3339" s="55" t="s">
        <v>2455</v>
      </c>
      <c r="N3339" s="788" t="s">
        <v>5301</v>
      </c>
    </row>
    <row r="3340" spans="1:14" ht="15">
      <c r="A3340" s="785">
        <v>45892</v>
      </c>
      <c r="B3340" s="786" t="s">
        <v>5299</v>
      </c>
      <c r="C3340" s="786">
        <v>82719</v>
      </c>
      <c r="D3340" s="786" t="s">
        <v>2539</v>
      </c>
      <c r="E3340" s="786">
        <v>120</v>
      </c>
      <c r="F3340" s="786">
        <v>4010</v>
      </c>
      <c r="G3340" s="786" t="s">
        <v>5312</v>
      </c>
      <c r="H3340" s="786" t="s">
        <v>105</v>
      </c>
      <c r="I3340" s="798"/>
      <c r="J3340" s="786">
        <v>-1</v>
      </c>
      <c r="K3340" s="786">
        <v>15.76</v>
      </c>
      <c r="L3340" s="796">
        <v>-15.76</v>
      </c>
      <c r="M3340" s="55" t="s">
        <v>2455</v>
      </c>
      <c r="N3340" s="788" t="s">
        <v>5301</v>
      </c>
    </row>
    <row r="3341" spans="1:14" ht="15">
      <c r="A3341" s="783">
        <v>45892</v>
      </c>
      <c r="B3341" s="784" t="s">
        <v>5299</v>
      </c>
      <c r="C3341" s="784">
        <v>82788</v>
      </c>
      <c r="D3341" s="784" t="s">
        <v>3716</v>
      </c>
      <c r="E3341" s="784">
        <v>100</v>
      </c>
      <c r="F3341" s="784">
        <v>4010</v>
      </c>
      <c r="G3341" s="784" t="s">
        <v>5313</v>
      </c>
      <c r="H3341" s="784" t="s">
        <v>105</v>
      </c>
      <c r="I3341" s="797"/>
      <c r="J3341" s="784">
        <v>-1</v>
      </c>
      <c r="K3341" s="784">
        <v>8.48</v>
      </c>
      <c r="L3341" s="793">
        <v>-8.48</v>
      </c>
      <c r="M3341" s="55" t="s">
        <v>2455</v>
      </c>
      <c r="N3341" s="788" t="s">
        <v>5301</v>
      </c>
    </row>
    <row r="3342" spans="1:14" ht="15">
      <c r="A3342" s="785">
        <v>45892</v>
      </c>
      <c r="B3342" s="786" t="s">
        <v>5299</v>
      </c>
      <c r="C3342" s="786">
        <v>67377</v>
      </c>
      <c r="D3342" s="786" t="s">
        <v>2682</v>
      </c>
      <c r="E3342" s="786">
        <v>120</v>
      </c>
      <c r="F3342" s="786">
        <v>4010</v>
      </c>
      <c r="G3342" s="786" t="s">
        <v>5314</v>
      </c>
      <c r="H3342" s="786" t="s">
        <v>105</v>
      </c>
      <c r="I3342" s="798"/>
      <c r="J3342" s="786">
        <v>-1</v>
      </c>
      <c r="K3342" s="786">
        <v>4.2</v>
      </c>
      <c r="L3342" s="796">
        <v>-4.2</v>
      </c>
      <c r="M3342" s="55" t="s">
        <v>2455</v>
      </c>
      <c r="N3342" s="788" t="s">
        <v>5301</v>
      </c>
    </row>
    <row r="3343" spans="1:14" ht="15">
      <c r="A3343" s="783">
        <v>45892</v>
      </c>
      <c r="B3343" s="784" t="s">
        <v>5299</v>
      </c>
      <c r="C3343" s="784">
        <v>82572</v>
      </c>
      <c r="D3343" s="784" t="s">
        <v>5315</v>
      </c>
      <c r="E3343" s="784">
        <v>110</v>
      </c>
      <c r="F3343" s="784">
        <v>4010</v>
      </c>
      <c r="G3343" s="784" t="s">
        <v>5316</v>
      </c>
      <c r="H3343" s="784" t="s">
        <v>105</v>
      </c>
      <c r="I3343" s="797"/>
      <c r="J3343" s="784">
        <v>-1</v>
      </c>
      <c r="K3343" s="784">
        <v>9.4700000000000006</v>
      </c>
      <c r="L3343" s="793">
        <v>-9.4700000000000006</v>
      </c>
      <c r="M3343" s="55" t="s">
        <v>2455</v>
      </c>
      <c r="N3343" s="788" t="s">
        <v>5301</v>
      </c>
    </row>
    <row r="3344" spans="1:14" ht="15">
      <c r="A3344" s="785">
        <v>45892</v>
      </c>
      <c r="B3344" s="786" t="s">
        <v>5299</v>
      </c>
      <c r="C3344" s="786">
        <v>65642</v>
      </c>
      <c r="D3344" s="786" t="s">
        <v>2497</v>
      </c>
      <c r="E3344" s="786">
        <v>110</v>
      </c>
      <c r="F3344" s="786">
        <v>4010</v>
      </c>
      <c r="G3344" s="786" t="s">
        <v>5317</v>
      </c>
      <c r="H3344" s="786" t="s">
        <v>105</v>
      </c>
      <c r="I3344" s="798"/>
      <c r="J3344" s="786">
        <v>-1</v>
      </c>
      <c r="K3344" s="786">
        <v>5.64</v>
      </c>
      <c r="L3344" s="796">
        <v>-5.64</v>
      </c>
      <c r="M3344" s="55" t="s">
        <v>2455</v>
      </c>
      <c r="N3344" s="788" t="s">
        <v>5301</v>
      </c>
    </row>
    <row r="3345" spans="1:14" ht="15">
      <c r="A3345" s="783">
        <v>45892</v>
      </c>
      <c r="B3345" s="784" t="s">
        <v>5299</v>
      </c>
      <c r="C3345" s="784">
        <v>82901</v>
      </c>
      <c r="D3345" s="784" t="s">
        <v>3935</v>
      </c>
      <c r="E3345" s="784">
        <v>120</v>
      </c>
      <c r="F3345" s="784">
        <v>4010</v>
      </c>
      <c r="G3345" s="784" t="s">
        <v>5318</v>
      </c>
      <c r="H3345" s="784" t="s">
        <v>105</v>
      </c>
      <c r="I3345" s="797"/>
      <c r="J3345" s="784">
        <v>-1</v>
      </c>
      <c r="K3345" s="784">
        <v>8.48</v>
      </c>
      <c r="L3345" s="793">
        <v>-8.48</v>
      </c>
      <c r="M3345" s="55" t="s">
        <v>2455</v>
      </c>
      <c r="N3345" s="788" t="s">
        <v>5301</v>
      </c>
    </row>
    <row r="3346" spans="1:14" ht="15">
      <c r="A3346" s="785">
        <v>45892</v>
      </c>
      <c r="B3346" s="786" t="s">
        <v>5299</v>
      </c>
      <c r="C3346" s="786">
        <v>58660</v>
      </c>
      <c r="D3346" s="786" t="s">
        <v>4038</v>
      </c>
      <c r="E3346" s="786" t="s">
        <v>289</v>
      </c>
      <c r="F3346" s="786">
        <v>4010</v>
      </c>
      <c r="G3346" s="786" t="s">
        <v>4878</v>
      </c>
      <c r="H3346" s="786" t="s">
        <v>105</v>
      </c>
      <c r="I3346" s="798"/>
      <c r="J3346" s="786">
        <v>-1</v>
      </c>
      <c r="K3346" s="786">
        <v>8.85</v>
      </c>
      <c r="L3346" s="796">
        <v>-8.85</v>
      </c>
      <c r="M3346" s="55" t="s">
        <v>2455</v>
      </c>
      <c r="N3346" s="788" t="s">
        <v>5301</v>
      </c>
    </row>
    <row r="3347" spans="1:14" ht="15">
      <c r="A3347" s="783">
        <v>45892</v>
      </c>
      <c r="B3347" s="784" t="s">
        <v>5299</v>
      </c>
      <c r="C3347" s="784">
        <v>83099</v>
      </c>
      <c r="D3347" s="784" t="s">
        <v>3130</v>
      </c>
      <c r="E3347" s="784">
        <v>90</v>
      </c>
      <c r="F3347" s="784">
        <v>4010</v>
      </c>
      <c r="G3347" s="784" t="s">
        <v>5239</v>
      </c>
      <c r="H3347" s="784" t="s">
        <v>105</v>
      </c>
      <c r="I3347" s="797"/>
      <c r="J3347" s="784">
        <v>-1</v>
      </c>
      <c r="K3347" s="784">
        <v>9.2100000000000009</v>
      </c>
      <c r="L3347" s="793">
        <v>-9.2100000000000009</v>
      </c>
      <c r="M3347" s="55" t="s">
        <v>2455</v>
      </c>
      <c r="N3347" s="788" t="s">
        <v>5301</v>
      </c>
    </row>
    <row r="3348" spans="1:14" ht="15">
      <c r="A3348" s="785">
        <v>45892</v>
      </c>
      <c r="B3348" s="786" t="s">
        <v>5299</v>
      </c>
      <c r="C3348" s="786">
        <v>65642</v>
      </c>
      <c r="D3348" s="786" t="s">
        <v>5294</v>
      </c>
      <c r="E3348" s="786">
        <v>110</v>
      </c>
      <c r="F3348" s="786">
        <v>4010</v>
      </c>
      <c r="G3348" s="786" t="s">
        <v>5319</v>
      </c>
      <c r="H3348" s="786" t="s">
        <v>105</v>
      </c>
      <c r="I3348" s="798"/>
      <c r="J3348" s="786">
        <v>-1</v>
      </c>
      <c r="K3348" s="786">
        <v>5.97</v>
      </c>
      <c r="L3348" s="796">
        <v>-5.97</v>
      </c>
      <c r="M3348" s="55" t="s">
        <v>2455</v>
      </c>
      <c r="N3348" s="788" t="s">
        <v>5301</v>
      </c>
    </row>
    <row r="3349" spans="1:14" ht="15">
      <c r="A3349" s="783">
        <v>45892</v>
      </c>
      <c r="B3349" s="784" t="s">
        <v>5299</v>
      </c>
      <c r="C3349" s="784">
        <v>83493</v>
      </c>
      <c r="D3349" s="784" t="s">
        <v>5320</v>
      </c>
      <c r="E3349" s="784">
        <v>120</v>
      </c>
      <c r="F3349" s="784">
        <v>4010</v>
      </c>
      <c r="G3349" s="784" t="s">
        <v>5321</v>
      </c>
      <c r="H3349" s="784" t="s">
        <v>105</v>
      </c>
      <c r="I3349" s="797"/>
      <c r="J3349" s="784">
        <v>-1</v>
      </c>
      <c r="K3349" s="784">
        <v>14.63</v>
      </c>
      <c r="L3349" s="793">
        <v>-14.63</v>
      </c>
      <c r="M3349" s="55" t="s">
        <v>2455</v>
      </c>
      <c r="N3349" s="788" t="s">
        <v>5301</v>
      </c>
    </row>
    <row r="3350" spans="1:14" ht="15">
      <c r="A3350" s="785">
        <v>45892</v>
      </c>
      <c r="B3350" s="786" t="s">
        <v>5299</v>
      </c>
      <c r="C3350" s="786">
        <v>83258</v>
      </c>
      <c r="D3350" s="786" t="s">
        <v>5322</v>
      </c>
      <c r="E3350" s="786">
        <v>140</v>
      </c>
      <c r="F3350" s="786">
        <v>4010</v>
      </c>
      <c r="G3350" s="786" t="s">
        <v>5323</v>
      </c>
      <c r="H3350" s="786" t="s">
        <v>105</v>
      </c>
      <c r="I3350" s="798"/>
      <c r="J3350" s="786">
        <v>-1</v>
      </c>
      <c r="K3350" s="786">
        <v>3.76</v>
      </c>
      <c r="L3350" s="796">
        <v>-3.76</v>
      </c>
      <c r="M3350" s="55" t="s">
        <v>2455</v>
      </c>
      <c r="N3350" s="788" t="s">
        <v>5301</v>
      </c>
    </row>
    <row r="3351" spans="1:14" ht="15">
      <c r="A3351" s="783">
        <v>45892</v>
      </c>
      <c r="B3351" s="784" t="s">
        <v>5299</v>
      </c>
      <c r="C3351" s="784">
        <v>67377</v>
      </c>
      <c r="D3351" s="784">
        <v>11</v>
      </c>
      <c r="E3351" s="784">
        <v>140</v>
      </c>
      <c r="F3351" s="784">
        <v>4010</v>
      </c>
      <c r="G3351" s="784" t="s">
        <v>5324</v>
      </c>
      <c r="H3351" s="784" t="s">
        <v>105</v>
      </c>
      <c r="I3351" s="797"/>
      <c r="J3351" s="784">
        <v>-1</v>
      </c>
      <c r="K3351" s="784">
        <v>3.81</v>
      </c>
      <c r="L3351" s="793">
        <v>-3.81</v>
      </c>
      <c r="M3351" s="55" t="s">
        <v>2455</v>
      </c>
      <c r="N3351" s="788" t="s">
        <v>5301</v>
      </c>
    </row>
    <row r="3352" spans="1:14" ht="15">
      <c r="A3352" s="783">
        <v>45892</v>
      </c>
      <c r="B3352" s="784" t="s">
        <v>5325</v>
      </c>
      <c r="C3352" s="784">
        <v>83532</v>
      </c>
      <c r="D3352" s="784" t="s">
        <v>5326</v>
      </c>
      <c r="E3352" s="784">
        <v>85</v>
      </c>
      <c r="F3352" s="784">
        <v>4010</v>
      </c>
      <c r="G3352" s="784" t="s">
        <v>5327</v>
      </c>
      <c r="H3352" s="784" t="s">
        <v>1573</v>
      </c>
      <c r="I3352" s="797"/>
      <c r="J3352" s="784">
        <v>-1</v>
      </c>
      <c r="K3352" s="784">
        <v>4.17</v>
      </c>
      <c r="L3352" s="793">
        <v>-4.17</v>
      </c>
      <c r="M3352" s="55" t="s">
        <v>2967</v>
      </c>
    </row>
    <row r="3353" spans="1:14" ht="15">
      <c r="A3353" s="785">
        <v>45892</v>
      </c>
      <c r="B3353" s="786" t="s">
        <v>5325</v>
      </c>
      <c r="C3353" s="786">
        <v>83256</v>
      </c>
      <c r="D3353" s="786" t="s">
        <v>5328</v>
      </c>
      <c r="E3353" s="786">
        <v>130</v>
      </c>
      <c r="F3353" s="786">
        <v>4010</v>
      </c>
      <c r="G3353" s="786" t="s">
        <v>5329</v>
      </c>
      <c r="H3353" s="786" t="s">
        <v>1573</v>
      </c>
      <c r="I3353" s="798"/>
      <c r="J3353" s="786">
        <v>-1</v>
      </c>
      <c r="K3353" s="786">
        <v>4.55</v>
      </c>
      <c r="L3353" s="796">
        <v>-4.55</v>
      </c>
      <c r="M3353" s="55" t="s">
        <v>2967</v>
      </c>
    </row>
    <row r="3354" spans="1:14" ht="15">
      <c r="A3354" s="783">
        <v>45892</v>
      </c>
      <c r="B3354" s="784" t="s">
        <v>5330</v>
      </c>
      <c r="C3354" s="784">
        <v>83467</v>
      </c>
      <c r="D3354" s="784" t="s">
        <v>5331</v>
      </c>
      <c r="E3354" s="784">
        <v>85</v>
      </c>
      <c r="F3354" s="784">
        <v>4010</v>
      </c>
      <c r="G3354" s="784" t="s">
        <v>5332</v>
      </c>
      <c r="H3354" s="784" t="s">
        <v>1573</v>
      </c>
      <c r="I3354" s="797"/>
      <c r="J3354" s="784">
        <v>-1</v>
      </c>
      <c r="K3354" s="784">
        <v>4.9800000000000004</v>
      </c>
      <c r="L3354" s="793">
        <v>-4.9800000000000004</v>
      </c>
      <c r="M3354" s="55" t="s">
        <v>2287</v>
      </c>
    </row>
    <row r="3355" spans="1:14" ht="15">
      <c r="A3355" s="785">
        <v>45892</v>
      </c>
      <c r="B3355" s="786" t="s">
        <v>5330</v>
      </c>
      <c r="C3355" s="786">
        <v>82723</v>
      </c>
      <c r="D3355" s="786" t="s">
        <v>3230</v>
      </c>
      <c r="E3355" s="786">
        <v>120</v>
      </c>
      <c r="F3355" s="786">
        <v>4010</v>
      </c>
      <c r="G3355" s="786" t="s">
        <v>5333</v>
      </c>
      <c r="H3355" s="786" t="s">
        <v>1573</v>
      </c>
      <c r="I3355" s="798"/>
      <c r="J3355" s="786">
        <v>-1</v>
      </c>
      <c r="K3355" s="786">
        <v>8.83</v>
      </c>
      <c r="L3355" s="796">
        <v>-8.83</v>
      </c>
      <c r="M3355" s="55" t="s">
        <v>2287</v>
      </c>
    </row>
    <row r="3356" spans="1:14" ht="15">
      <c r="A3356" s="783">
        <v>45892</v>
      </c>
      <c r="B3356" s="784" t="s">
        <v>5334</v>
      </c>
      <c r="C3356" s="784">
        <v>42318</v>
      </c>
      <c r="D3356" s="784" t="s">
        <v>2336</v>
      </c>
      <c r="E3356" s="784">
        <v>75</v>
      </c>
      <c r="F3356" s="784">
        <v>4010</v>
      </c>
      <c r="G3356" s="784" t="s">
        <v>5335</v>
      </c>
      <c r="H3356" s="784" t="s">
        <v>1573</v>
      </c>
      <c r="I3356" s="797"/>
      <c r="J3356" s="784">
        <v>-55</v>
      </c>
      <c r="K3356" s="784">
        <v>5.14</v>
      </c>
      <c r="L3356" s="793">
        <v>-282.7</v>
      </c>
      <c r="M3356" s="55" t="s">
        <v>2618</v>
      </c>
      <c r="N3356" s="788" t="s">
        <v>5336</v>
      </c>
    </row>
    <row r="3357" spans="1:14" ht="15">
      <c r="A3357" s="783">
        <v>45892</v>
      </c>
      <c r="B3357" s="784" t="s">
        <v>5337</v>
      </c>
      <c r="C3357" s="784">
        <v>81881</v>
      </c>
      <c r="D3357" s="784" t="s">
        <v>3567</v>
      </c>
      <c r="E3357" s="784">
        <v>130</v>
      </c>
      <c r="F3357" s="784">
        <v>4010</v>
      </c>
      <c r="G3357" s="784" t="s">
        <v>2501</v>
      </c>
      <c r="H3357" s="784" t="s">
        <v>1573</v>
      </c>
      <c r="I3357" s="797">
        <v>155400061709222</v>
      </c>
      <c r="J3357" s="784">
        <v>20</v>
      </c>
      <c r="K3357" s="784">
        <v>6.61</v>
      </c>
      <c r="L3357" s="793">
        <v>132.19999999999999</v>
      </c>
      <c r="M3357" s="55" t="s">
        <v>2547</v>
      </c>
    </row>
    <row r="3358" spans="1:14" ht="15">
      <c r="A3358" s="785">
        <v>45892</v>
      </c>
      <c r="B3358" s="786" t="s">
        <v>5337</v>
      </c>
      <c r="C3358" s="786">
        <v>81881</v>
      </c>
      <c r="D3358" s="786" t="s">
        <v>3567</v>
      </c>
      <c r="E3358" s="786">
        <v>120</v>
      </c>
      <c r="F3358" s="786">
        <v>4010</v>
      </c>
      <c r="G3358" s="786" t="s">
        <v>5338</v>
      </c>
      <c r="H3358" s="786" t="s">
        <v>1573</v>
      </c>
      <c r="I3358" s="798"/>
      <c r="J3358" s="786">
        <v>-25</v>
      </c>
      <c r="K3358" s="786">
        <v>6.61</v>
      </c>
      <c r="L3358" s="796">
        <v>-165.25</v>
      </c>
      <c r="M3358" s="55" t="s">
        <v>2547</v>
      </c>
    </row>
    <row r="3359" spans="1:14" ht="15">
      <c r="A3359" s="783">
        <v>45892</v>
      </c>
      <c r="B3359" s="784" t="s">
        <v>5339</v>
      </c>
      <c r="C3359" s="784">
        <v>81881</v>
      </c>
      <c r="D3359" s="784" t="s">
        <v>3567</v>
      </c>
      <c r="E3359" s="784">
        <v>120</v>
      </c>
      <c r="F3359" s="784">
        <v>4010</v>
      </c>
      <c r="G3359" s="784" t="s">
        <v>5340</v>
      </c>
      <c r="H3359" s="784" t="s">
        <v>1573</v>
      </c>
      <c r="I3359" s="797">
        <v>155400061709215</v>
      </c>
      <c r="J3359" s="784">
        <v>-25</v>
      </c>
      <c r="K3359" s="784">
        <v>6.61</v>
      </c>
      <c r="L3359" s="793">
        <v>-165.25</v>
      </c>
      <c r="M3359" s="55" t="s">
        <v>2547</v>
      </c>
    </row>
    <row r="3360" spans="1:14" ht="15">
      <c r="A3360" s="783">
        <v>45892</v>
      </c>
      <c r="B3360" s="784" t="s">
        <v>5341</v>
      </c>
      <c r="C3360" s="784">
        <v>81881</v>
      </c>
      <c r="D3360" s="784" t="s">
        <v>3567</v>
      </c>
      <c r="E3360" s="784">
        <v>130</v>
      </c>
      <c r="F3360" s="784">
        <v>4010</v>
      </c>
      <c r="G3360" s="784" t="s">
        <v>2501</v>
      </c>
      <c r="H3360" s="784" t="s">
        <v>1573</v>
      </c>
      <c r="I3360" s="797">
        <v>155400061709215</v>
      </c>
      <c r="J3360" s="784">
        <v>20</v>
      </c>
      <c r="K3360" s="784">
        <v>6.61</v>
      </c>
      <c r="L3360" s="793">
        <v>132.19999999999999</v>
      </c>
      <c r="M3360" s="55" t="s">
        <v>2547</v>
      </c>
    </row>
    <row r="3361" spans="1:14" ht="15">
      <c r="A3361" s="783">
        <v>45893</v>
      </c>
      <c r="B3361" s="784" t="s">
        <v>5342</v>
      </c>
      <c r="C3361" s="784">
        <v>81951</v>
      </c>
      <c r="D3361" s="784" t="s">
        <v>5295</v>
      </c>
      <c r="E3361" s="784">
        <v>130</v>
      </c>
      <c r="F3361" s="784">
        <v>4010</v>
      </c>
      <c r="G3361" s="784" t="s">
        <v>2617</v>
      </c>
      <c r="H3361" s="784" t="s">
        <v>1573</v>
      </c>
      <c r="I3361" s="797"/>
      <c r="J3361" s="784">
        <v>1</v>
      </c>
      <c r="K3361" s="784">
        <v>26.86</v>
      </c>
      <c r="L3361" s="793">
        <v>26.86</v>
      </c>
      <c r="M3361" s="55" t="s">
        <v>2455</v>
      </c>
    </row>
    <row r="3362" spans="1:14" ht="15">
      <c r="A3362" s="785">
        <v>45893</v>
      </c>
      <c r="B3362" s="786" t="s">
        <v>5342</v>
      </c>
      <c r="C3362" s="786">
        <v>81902</v>
      </c>
      <c r="D3362" s="786" t="s">
        <v>5343</v>
      </c>
      <c r="E3362" s="786">
        <v>80</v>
      </c>
      <c r="F3362" s="786">
        <v>4010</v>
      </c>
      <c r="G3362" s="786" t="s">
        <v>2617</v>
      </c>
      <c r="H3362" s="786" t="s">
        <v>1573</v>
      </c>
      <c r="I3362" s="798"/>
      <c r="J3362" s="786">
        <v>3</v>
      </c>
      <c r="K3362" s="786">
        <v>7.85</v>
      </c>
      <c r="L3362" s="796">
        <v>23.55</v>
      </c>
      <c r="M3362" s="55" t="s">
        <v>2455</v>
      </c>
    </row>
    <row r="3363" spans="1:14" ht="15">
      <c r="A3363" s="783">
        <v>45893</v>
      </c>
      <c r="B3363" s="784" t="s">
        <v>5342</v>
      </c>
      <c r="C3363" s="784">
        <v>68141</v>
      </c>
      <c r="D3363" s="784">
        <v>11</v>
      </c>
      <c r="E3363" s="784">
        <v>80</v>
      </c>
      <c r="F3363" s="784">
        <v>4010</v>
      </c>
      <c r="G3363" s="784" t="s">
        <v>2617</v>
      </c>
      <c r="H3363" s="784" t="s">
        <v>1573</v>
      </c>
      <c r="I3363" s="797"/>
      <c r="J3363" s="784">
        <v>1</v>
      </c>
      <c r="K3363" s="784">
        <v>6.13</v>
      </c>
      <c r="L3363" s="793">
        <v>6.13</v>
      </c>
      <c r="M3363" s="55" t="s">
        <v>2455</v>
      </c>
    </row>
    <row r="3364" spans="1:14" ht="15">
      <c r="A3364" s="785">
        <v>45893</v>
      </c>
      <c r="B3364" s="786" t="s">
        <v>5342</v>
      </c>
      <c r="C3364" s="786">
        <v>81339</v>
      </c>
      <c r="D3364" s="786" t="s">
        <v>4996</v>
      </c>
      <c r="E3364" s="786">
        <v>130</v>
      </c>
      <c r="F3364" s="786">
        <v>4010</v>
      </c>
      <c r="G3364" s="786" t="s">
        <v>2617</v>
      </c>
      <c r="H3364" s="786" t="s">
        <v>1573</v>
      </c>
      <c r="I3364" s="798"/>
      <c r="J3364" s="786">
        <v>1</v>
      </c>
      <c r="K3364" s="786">
        <v>6.93</v>
      </c>
      <c r="L3364" s="796">
        <v>6.93</v>
      </c>
      <c r="M3364" s="55" t="s">
        <v>2455</v>
      </c>
    </row>
    <row r="3365" spans="1:14" ht="15">
      <c r="A3365" s="783">
        <v>45893</v>
      </c>
      <c r="B3365" s="784" t="s">
        <v>5342</v>
      </c>
      <c r="C3365" s="784">
        <v>58662</v>
      </c>
      <c r="D3365" s="784" t="s">
        <v>2664</v>
      </c>
      <c r="E3365" s="784" t="s">
        <v>441</v>
      </c>
      <c r="F3365" s="784">
        <v>4010</v>
      </c>
      <c r="G3365" s="784" t="s">
        <v>2617</v>
      </c>
      <c r="H3365" s="784" t="s">
        <v>1573</v>
      </c>
      <c r="I3365" s="797"/>
      <c r="J3365" s="784">
        <v>1</v>
      </c>
      <c r="K3365" s="784">
        <v>10.08</v>
      </c>
      <c r="L3365" s="793">
        <v>10.08</v>
      </c>
      <c r="M3365" s="55" t="s">
        <v>2455</v>
      </c>
    </row>
    <row r="3366" spans="1:14" ht="15">
      <c r="A3366" s="783">
        <v>45893</v>
      </c>
      <c r="B3366" s="784" t="s">
        <v>5344</v>
      </c>
      <c r="C3366" s="784">
        <v>83426</v>
      </c>
      <c r="D3366" s="784" t="s">
        <v>2554</v>
      </c>
      <c r="E3366" s="784">
        <v>130</v>
      </c>
      <c r="F3366" s="784">
        <v>4010</v>
      </c>
      <c r="G3366" s="784" t="s">
        <v>2617</v>
      </c>
      <c r="H3366" s="784" t="s">
        <v>2508</v>
      </c>
      <c r="I3366" s="797"/>
      <c r="J3366" s="784">
        <v>-35</v>
      </c>
      <c r="K3366" s="784">
        <v>13.07</v>
      </c>
      <c r="L3366" s="793">
        <v>-457.45</v>
      </c>
      <c r="M3366" s="55" t="s">
        <v>3911</v>
      </c>
      <c r="N3366" s="788" t="s">
        <v>5345</v>
      </c>
    </row>
    <row r="3367" spans="1:14" ht="15">
      <c r="A3367" s="783">
        <v>45893</v>
      </c>
      <c r="B3367" s="784" t="s">
        <v>5346</v>
      </c>
      <c r="C3367" s="784">
        <v>82595</v>
      </c>
      <c r="D3367" s="784" t="s">
        <v>2974</v>
      </c>
      <c r="E3367" s="784">
        <v>140</v>
      </c>
      <c r="F3367" s="784">
        <v>4010</v>
      </c>
      <c r="G3367" s="784" t="s">
        <v>2501</v>
      </c>
      <c r="H3367" s="784" t="s">
        <v>2508</v>
      </c>
      <c r="I3367" s="797">
        <v>157580028308373</v>
      </c>
      <c r="J3367" s="784">
        <v>-20</v>
      </c>
      <c r="K3367" s="784">
        <v>13.31</v>
      </c>
      <c r="L3367" s="793">
        <v>-266.2</v>
      </c>
      <c r="M3367" s="55" t="s">
        <v>2618</v>
      </c>
      <c r="N3367" s="788" t="s">
        <v>5347</v>
      </c>
    </row>
    <row r="3368" spans="1:14" ht="15">
      <c r="A3368" s="783">
        <v>45893</v>
      </c>
      <c r="B3368" s="784" t="s">
        <v>5348</v>
      </c>
      <c r="C3368" s="784">
        <v>42068</v>
      </c>
      <c r="D3368" s="784" t="s">
        <v>2336</v>
      </c>
      <c r="E3368" s="784" t="s">
        <v>289</v>
      </c>
      <c r="F3368" s="784">
        <v>4010</v>
      </c>
      <c r="G3368" s="784" t="s">
        <v>2501</v>
      </c>
      <c r="H3368" s="784" t="s">
        <v>2508</v>
      </c>
      <c r="I3368" s="797">
        <v>8246290054071930</v>
      </c>
      <c r="J3368" s="784">
        <v>-26</v>
      </c>
      <c r="K3368" s="784">
        <v>8.98</v>
      </c>
      <c r="L3368" s="793">
        <v>-233.48</v>
      </c>
      <c r="M3368" s="55" t="s">
        <v>2618</v>
      </c>
      <c r="N3368" s="788" t="s">
        <v>5349</v>
      </c>
    </row>
    <row r="3369" spans="1:14" ht="24.75">
      <c r="A3369" s="783">
        <v>45893</v>
      </c>
      <c r="B3369" s="784" t="s">
        <v>5350</v>
      </c>
      <c r="C3369" s="784">
        <v>81575</v>
      </c>
      <c r="D3369" s="784" t="s">
        <v>5351</v>
      </c>
      <c r="E3369" s="784">
        <v>75</v>
      </c>
      <c r="F3369" s="784">
        <v>4010</v>
      </c>
      <c r="G3369" s="784" t="s">
        <v>2617</v>
      </c>
      <c r="H3369" s="784" t="s">
        <v>2508</v>
      </c>
      <c r="I3369" s="797"/>
      <c r="J3369" s="784">
        <v>-67</v>
      </c>
      <c r="K3369" s="784">
        <v>6.64</v>
      </c>
      <c r="L3369" s="793">
        <v>-444.88</v>
      </c>
      <c r="M3369" s="55" t="s">
        <v>3911</v>
      </c>
      <c r="N3369" s="788" t="s">
        <v>5352</v>
      </c>
    </row>
    <row r="3370" spans="1:14" ht="15">
      <c r="A3370" s="783">
        <v>45893</v>
      </c>
      <c r="B3370" s="55" t="s">
        <v>5353</v>
      </c>
      <c r="C3370" s="784">
        <v>52558</v>
      </c>
      <c r="D3370" s="784">
        <v>519</v>
      </c>
      <c r="E3370" s="784" t="s">
        <v>289</v>
      </c>
      <c r="F3370" s="784">
        <v>4010</v>
      </c>
      <c r="G3370" s="784" t="s">
        <v>5354</v>
      </c>
      <c r="H3370" s="784" t="s">
        <v>1573</v>
      </c>
      <c r="I3370" s="797">
        <v>2</v>
      </c>
      <c r="J3370" s="784">
        <v>2</v>
      </c>
      <c r="K3370" s="784">
        <v>13.06</v>
      </c>
      <c r="L3370" s="793">
        <v>26.12</v>
      </c>
      <c r="M3370" s="55" t="s">
        <v>2455</v>
      </c>
    </row>
    <row r="3371" spans="1:14" ht="15">
      <c r="A3371" s="783">
        <v>45893</v>
      </c>
      <c r="B3371" s="55" t="s">
        <v>5353</v>
      </c>
      <c r="C3371" s="786">
        <v>83263</v>
      </c>
      <c r="D3371" s="786" t="s">
        <v>5292</v>
      </c>
      <c r="E3371" s="786">
        <v>120</v>
      </c>
      <c r="F3371" s="786">
        <v>4010</v>
      </c>
      <c r="G3371" s="786" t="s">
        <v>5355</v>
      </c>
      <c r="H3371" s="786" t="s">
        <v>1573</v>
      </c>
      <c r="I3371" s="798">
        <v>2</v>
      </c>
      <c r="J3371" s="786">
        <v>2</v>
      </c>
      <c r="K3371" s="786">
        <v>12.48</v>
      </c>
      <c r="L3371" s="796">
        <v>24.96</v>
      </c>
      <c r="M3371" s="55" t="s">
        <v>2455</v>
      </c>
    </row>
    <row r="3372" spans="1:14" ht="15">
      <c r="A3372" s="783">
        <v>45893</v>
      </c>
      <c r="B3372" s="55" t="s">
        <v>5353</v>
      </c>
      <c r="C3372" s="784">
        <v>83351</v>
      </c>
      <c r="D3372" s="784" t="s">
        <v>5292</v>
      </c>
      <c r="E3372" s="784">
        <v>60</v>
      </c>
      <c r="F3372" s="784">
        <v>4010</v>
      </c>
      <c r="G3372" s="784" t="s">
        <v>5356</v>
      </c>
      <c r="H3372" s="784" t="s">
        <v>1573</v>
      </c>
      <c r="I3372" s="797">
        <v>1</v>
      </c>
      <c r="J3372" s="784">
        <v>1</v>
      </c>
      <c r="K3372" s="784">
        <v>11.05</v>
      </c>
      <c r="L3372" s="793">
        <v>11.05</v>
      </c>
      <c r="M3372" s="55" t="s">
        <v>2455</v>
      </c>
    </row>
    <row r="3373" spans="1:14" ht="15">
      <c r="A3373" s="783">
        <v>45893</v>
      </c>
      <c r="B3373" s="55" t="s">
        <v>5353</v>
      </c>
      <c r="C3373" s="786">
        <v>82688</v>
      </c>
      <c r="D3373" s="786" t="s">
        <v>4182</v>
      </c>
      <c r="E3373" s="786">
        <v>110</v>
      </c>
      <c r="F3373" s="786">
        <v>4010</v>
      </c>
      <c r="G3373" s="786" t="s">
        <v>5357</v>
      </c>
      <c r="H3373" s="786" t="s">
        <v>1573</v>
      </c>
      <c r="I3373" s="798">
        <v>1</v>
      </c>
      <c r="J3373" s="786">
        <v>1</v>
      </c>
      <c r="K3373" s="786">
        <v>21.61</v>
      </c>
      <c r="L3373" s="796">
        <v>21.61</v>
      </c>
      <c r="M3373" s="55" t="s">
        <v>2455</v>
      </c>
    </row>
    <row r="3374" spans="1:14" ht="15">
      <c r="A3374" s="783">
        <v>45893</v>
      </c>
      <c r="B3374" s="55" t="s">
        <v>5353</v>
      </c>
      <c r="C3374" s="784">
        <v>83323</v>
      </c>
      <c r="D3374" s="784" t="s">
        <v>5295</v>
      </c>
      <c r="E3374" s="784">
        <v>85</v>
      </c>
      <c r="F3374" s="784">
        <v>4010</v>
      </c>
      <c r="G3374" s="784" t="s">
        <v>5358</v>
      </c>
      <c r="H3374" s="784" t="s">
        <v>1573</v>
      </c>
      <c r="I3374" s="797">
        <v>1</v>
      </c>
      <c r="J3374" s="784">
        <v>1</v>
      </c>
      <c r="K3374" s="784">
        <v>23.63</v>
      </c>
      <c r="L3374" s="793">
        <v>23.63</v>
      </c>
      <c r="M3374" s="55" t="s">
        <v>2455</v>
      </c>
    </row>
    <row r="3375" spans="1:14" ht="15">
      <c r="A3375" s="783">
        <v>45893</v>
      </c>
      <c r="B3375" s="55" t="s">
        <v>5353</v>
      </c>
      <c r="C3375" s="786">
        <v>68048</v>
      </c>
      <c r="D3375" s="786" t="s">
        <v>2560</v>
      </c>
      <c r="E3375" s="786">
        <v>60</v>
      </c>
      <c r="F3375" s="786">
        <v>4010</v>
      </c>
      <c r="G3375" s="786" t="s">
        <v>5359</v>
      </c>
      <c r="H3375" s="786" t="s">
        <v>1573</v>
      </c>
      <c r="I3375" s="798">
        <v>1</v>
      </c>
      <c r="J3375" s="786">
        <v>1</v>
      </c>
      <c r="K3375" s="786">
        <v>3.51</v>
      </c>
      <c r="L3375" s="796">
        <v>3.51</v>
      </c>
      <c r="M3375" s="55" t="s">
        <v>2455</v>
      </c>
    </row>
    <row r="3376" spans="1:14" ht="15">
      <c r="A3376" s="783">
        <v>45893</v>
      </c>
      <c r="B3376" s="55" t="s">
        <v>5360</v>
      </c>
      <c r="C3376" s="784">
        <v>80868</v>
      </c>
      <c r="D3376" s="784" t="s">
        <v>5361</v>
      </c>
      <c r="E3376" s="784">
        <v>70</v>
      </c>
      <c r="F3376" s="784">
        <v>4010</v>
      </c>
      <c r="G3376" s="784" t="s">
        <v>3607</v>
      </c>
      <c r="H3376" s="784" t="s">
        <v>1573</v>
      </c>
      <c r="I3376" s="797">
        <v>4</v>
      </c>
      <c r="J3376" s="784">
        <v>4</v>
      </c>
      <c r="K3376" s="784">
        <v>8.3699999999999992</v>
      </c>
      <c r="L3376" s="793">
        <v>33.479999999999997</v>
      </c>
      <c r="M3376" s="55" t="s">
        <v>2455</v>
      </c>
    </row>
    <row r="3377" spans="1:14" ht="15">
      <c r="A3377" s="783">
        <v>45893</v>
      </c>
      <c r="B3377" s="55" t="s">
        <v>5360</v>
      </c>
      <c r="C3377" s="786">
        <v>83145</v>
      </c>
      <c r="D3377" s="786" t="s">
        <v>5074</v>
      </c>
      <c r="E3377" s="786">
        <v>120</v>
      </c>
      <c r="F3377" s="786">
        <v>4010</v>
      </c>
      <c r="G3377" s="786" t="s">
        <v>5362</v>
      </c>
      <c r="H3377" s="786" t="s">
        <v>1573</v>
      </c>
      <c r="I3377" s="798">
        <v>2</v>
      </c>
      <c r="J3377" s="786">
        <v>2</v>
      </c>
      <c r="K3377" s="786">
        <v>7.78</v>
      </c>
      <c r="L3377" s="796">
        <v>15.56</v>
      </c>
      <c r="M3377" s="55" t="s">
        <v>2455</v>
      </c>
    </row>
    <row r="3378" spans="1:14" ht="15">
      <c r="A3378" s="282">
        <v>45894</v>
      </c>
      <c r="B3378" s="55" t="s">
        <v>5363</v>
      </c>
      <c r="C3378" s="784">
        <v>83340</v>
      </c>
      <c r="D3378" s="784">
        <v>15</v>
      </c>
      <c r="E3378" s="784">
        <v>90</v>
      </c>
      <c r="F3378" s="784">
        <v>4010</v>
      </c>
      <c r="G3378" s="784" t="s">
        <v>5364</v>
      </c>
      <c r="H3378" s="784" t="s">
        <v>1573</v>
      </c>
      <c r="J3378" s="55">
        <v>-23</v>
      </c>
      <c r="K3378" s="791">
        <v>4.04</v>
      </c>
      <c r="L3378" s="791">
        <v>-92.92</v>
      </c>
      <c r="M3378" s="55" t="s">
        <v>2455</v>
      </c>
    </row>
    <row r="3379" spans="1:14" ht="15">
      <c r="A3379" s="282">
        <v>45894</v>
      </c>
      <c r="B3379" s="55" t="s">
        <v>5365</v>
      </c>
      <c r="C3379" s="784">
        <v>83340</v>
      </c>
      <c r="D3379" s="784">
        <v>15</v>
      </c>
      <c r="E3379" s="784">
        <v>90</v>
      </c>
      <c r="F3379" s="784">
        <v>4010</v>
      </c>
      <c r="G3379" s="784" t="s">
        <v>5364</v>
      </c>
      <c r="H3379" s="784" t="s">
        <v>1573</v>
      </c>
      <c r="J3379" s="784">
        <v>23</v>
      </c>
      <c r="K3379" s="784">
        <v>4.04</v>
      </c>
      <c r="L3379" s="784">
        <v>92.92</v>
      </c>
      <c r="M3379" s="55" t="s">
        <v>2618</v>
      </c>
      <c r="N3379" s="788" t="s">
        <v>5366</v>
      </c>
    </row>
    <row r="3380" spans="1:14" ht="24.75">
      <c r="A3380" s="282">
        <v>45894</v>
      </c>
      <c r="B3380" s="55" t="s">
        <v>5367</v>
      </c>
      <c r="C3380" s="784">
        <v>83340</v>
      </c>
      <c r="D3380" s="784">
        <v>15</v>
      </c>
      <c r="E3380" s="784">
        <v>90</v>
      </c>
      <c r="F3380" s="784">
        <v>4010</v>
      </c>
      <c r="G3380" s="55" t="s">
        <v>2617</v>
      </c>
      <c r="H3380" s="784" t="s">
        <v>2508</v>
      </c>
      <c r="J3380" s="55">
        <v>-23</v>
      </c>
      <c r="K3380" s="791">
        <v>4.04</v>
      </c>
      <c r="L3380" s="791">
        <v>-92.92</v>
      </c>
      <c r="M3380" s="55" t="s">
        <v>3911</v>
      </c>
      <c r="N3380" s="788" t="s">
        <v>5368</v>
      </c>
    </row>
    <row r="3381" spans="1:14" ht="15">
      <c r="A3381" s="282">
        <v>45894</v>
      </c>
      <c r="B3381" s="55" t="s">
        <v>5369</v>
      </c>
      <c r="C3381" s="784">
        <v>81873</v>
      </c>
      <c r="D3381" s="784" t="s">
        <v>4991</v>
      </c>
      <c r="E3381" s="784">
        <v>150</v>
      </c>
      <c r="F3381" s="784">
        <v>4010</v>
      </c>
      <c r="G3381" s="784" t="s">
        <v>5370</v>
      </c>
      <c r="H3381" s="784" t="s">
        <v>1573</v>
      </c>
      <c r="J3381" s="55">
        <v>-1</v>
      </c>
      <c r="K3381" s="791">
        <v>12.12</v>
      </c>
      <c r="L3381" s="791">
        <v>-12.12</v>
      </c>
      <c r="M3381" s="55" t="s">
        <v>2287</v>
      </c>
    </row>
    <row r="3382" spans="1:14" ht="15">
      <c r="A3382" s="282">
        <v>45894</v>
      </c>
      <c r="B3382" s="55" t="s">
        <v>5369</v>
      </c>
      <c r="C3382" s="786">
        <v>58662</v>
      </c>
      <c r="D3382" s="786" t="s">
        <v>5371</v>
      </c>
      <c r="E3382" s="786" t="s">
        <v>441</v>
      </c>
      <c r="F3382" s="786">
        <v>4010</v>
      </c>
      <c r="G3382" s="786" t="s">
        <v>5372</v>
      </c>
      <c r="H3382" s="786" t="s">
        <v>1573</v>
      </c>
      <c r="J3382" s="55">
        <v>-1</v>
      </c>
      <c r="K3382" s="791">
        <v>9.44</v>
      </c>
      <c r="L3382" s="791">
        <v>-9.44</v>
      </c>
      <c r="M3382" s="55" t="s">
        <v>2287</v>
      </c>
    </row>
    <row r="3383" spans="1:14" ht="15">
      <c r="A3383" s="282">
        <v>45894</v>
      </c>
      <c r="B3383" s="55" t="s">
        <v>5369</v>
      </c>
      <c r="C3383" s="784">
        <v>83202</v>
      </c>
      <c r="D3383" s="784" t="s">
        <v>5373</v>
      </c>
      <c r="E3383" s="784">
        <v>90</v>
      </c>
      <c r="F3383" s="784">
        <v>4010</v>
      </c>
      <c r="G3383" s="784" t="s">
        <v>5374</v>
      </c>
      <c r="H3383" s="784" t="s">
        <v>1573</v>
      </c>
      <c r="J3383" s="55">
        <v>-1</v>
      </c>
      <c r="K3383" s="791">
        <v>4.59</v>
      </c>
      <c r="L3383" s="791">
        <v>-4.59</v>
      </c>
      <c r="M3383" s="55" t="s">
        <v>2287</v>
      </c>
    </row>
    <row r="3384" spans="1:14" ht="15">
      <c r="A3384" s="282">
        <v>45894</v>
      </c>
      <c r="B3384" s="55" t="s">
        <v>5369</v>
      </c>
      <c r="C3384" s="786">
        <v>83347</v>
      </c>
      <c r="D3384" s="786" t="s">
        <v>5295</v>
      </c>
      <c r="E3384" s="786">
        <v>60</v>
      </c>
      <c r="F3384" s="786">
        <v>4010</v>
      </c>
      <c r="G3384" s="786" t="s">
        <v>5375</v>
      </c>
      <c r="H3384" s="786" t="s">
        <v>1573</v>
      </c>
      <c r="J3384" s="55">
        <v>-1</v>
      </c>
      <c r="K3384" s="791">
        <v>8.49</v>
      </c>
      <c r="L3384" s="791">
        <v>-8.49</v>
      </c>
      <c r="M3384" s="55" t="s">
        <v>2287</v>
      </c>
    </row>
    <row r="3385" spans="1:14" ht="15">
      <c r="A3385" s="282">
        <v>45894</v>
      </c>
      <c r="B3385" s="55" t="s">
        <v>5369</v>
      </c>
      <c r="C3385" s="784">
        <v>81984</v>
      </c>
      <c r="D3385" s="784" t="s">
        <v>3453</v>
      </c>
      <c r="E3385" s="784">
        <v>80</v>
      </c>
      <c r="F3385" s="784">
        <v>4010</v>
      </c>
      <c r="G3385" s="784" t="s">
        <v>5376</v>
      </c>
      <c r="H3385" s="784" t="s">
        <v>1573</v>
      </c>
      <c r="J3385" s="55">
        <v>-1</v>
      </c>
      <c r="K3385" s="791">
        <v>5.63</v>
      </c>
      <c r="L3385" s="791">
        <v>-5.63</v>
      </c>
      <c r="M3385" s="55" t="s">
        <v>2287</v>
      </c>
    </row>
    <row r="3386" spans="1:14" ht="15">
      <c r="A3386" s="282">
        <v>45894</v>
      </c>
      <c r="B3386" s="55" t="s">
        <v>5369</v>
      </c>
      <c r="C3386" s="786">
        <v>81951</v>
      </c>
      <c r="D3386" s="786" t="s">
        <v>5295</v>
      </c>
      <c r="E3386" s="786">
        <v>110</v>
      </c>
      <c r="F3386" s="786">
        <v>4010</v>
      </c>
      <c r="G3386" s="786" t="s">
        <v>5377</v>
      </c>
      <c r="H3386" s="786" t="s">
        <v>1573</v>
      </c>
      <c r="J3386" s="55">
        <v>-1</v>
      </c>
      <c r="K3386" s="791">
        <v>26.86</v>
      </c>
      <c r="L3386" s="791">
        <v>-26.86</v>
      </c>
      <c r="M3386" s="55" t="s">
        <v>2287</v>
      </c>
    </row>
    <row r="3387" spans="1:14" ht="15">
      <c r="A3387" s="282">
        <v>45894</v>
      </c>
      <c r="B3387" s="55" t="s">
        <v>5369</v>
      </c>
      <c r="C3387" s="784">
        <v>83162</v>
      </c>
      <c r="D3387" s="784" t="s">
        <v>5378</v>
      </c>
      <c r="E3387" s="784">
        <v>110</v>
      </c>
      <c r="F3387" s="784">
        <v>4010</v>
      </c>
      <c r="G3387" s="784" t="s">
        <v>5379</v>
      </c>
      <c r="H3387" s="784" t="s">
        <v>1573</v>
      </c>
      <c r="J3387" s="55">
        <v>-1</v>
      </c>
      <c r="K3387" s="791">
        <v>9.39</v>
      </c>
      <c r="L3387" s="791">
        <v>-9.39</v>
      </c>
      <c r="M3387" s="55" t="s">
        <v>2287</v>
      </c>
    </row>
    <row r="3388" spans="1:14" ht="15">
      <c r="A3388" s="282">
        <v>45894</v>
      </c>
      <c r="B3388" s="55" t="s">
        <v>5369</v>
      </c>
      <c r="C3388" s="786">
        <v>58663</v>
      </c>
      <c r="D3388" s="786">
        <v>11</v>
      </c>
      <c r="E3388" s="786" t="s">
        <v>441</v>
      </c>
      <c r="F3388" s="786">
        <v>4010</v>
      </c>
      <c r="G3388" s="786" t="s">
        <v>5380</v>
      </c>
      <c r="H3388" s="786" t="s">
        <v>1573</v>
      </c>
      <c r="J3388" s="55">
        <v>-1</v>
      </c>
      <c r="K3388" s="791">
        <v>8.18</v>
      </c>
      <c r="L3388" s="791">
        <v>-8.18</v>
      </c>
      <c r="M3388" s="55" t="s">
        <v>2287</v>
      </c>
    </row>
    <row r="3389" spans="1:14" ht="15">
      <c r="A3389" s="282">
        <v>45894</v>
      </c>
      <c r="B3389" s="55" t="s">
        <v>5369</v>
      </c>
      <c r="C3389" s="784">
        <v>81339</v>
      </c>
      <c r="D3389" s="784" t="s">
        <v>3106</v>
      </c>
      <c r="E3389" s="784">
        <v>100</v>
      </c>
      <c r="F3389" s="784">
        <v>4010</v>
      </c>
      <c r="G3389" s="784" t="s">
        <v>5381</v>
      </c>
      <c r="H3389" s="784" t="s">
        <v>1573</v>
      </c>
      <c r="J3389" s="55">
        <v>-1</v>
      </c>
      <c r="K3389" s="791">
        <v>5.55</v>
      </c>
      <c r="L3389" s="791">
        <v>-5.55</v>
      </c>
      <c r="M3389" s="55" t="s">
        <v>2287</v>
      </c>
    </row>
    <row r="3390" spans="1:14" ht="15">
      <c r="A3390" s="282">
        <v>45894</v>
      </c>
      <c r="B3390" s="55" t="s">
        <v>5369</v>
      </c>
      <c r="C3390" s="786">
        <v>83281</v>
      </c>
      <c r="D3390" s="786" t="s">
        <v>2290</v>
      </c>
      <c r="E3390" s="786">
        <v>120</v>
      </c>
      <c r="F3390" s="786">
        <v>4010</v>
      </c>
      <c r="G3390" s="786" t="s">
        <v>5382</v>
      </c>
      <c r="H3390" s="786" t="s">
        <v>1573</v>
      </c>
      <c r="J3390" s="55">
        <v>-1</v>
      </c>
      <c r="K3390" s="791">
        <v>4.3899999999999997</v>
      </c>
      <c r="L3390" s="791">
        <v>-4.3899999999999997</v>
      </c>
      <c r="M3390" s="55" t="s">
        <v>2287</v>
      </c>
    </row>
    <row r="3391" spans="1:14" ht="15">
      <c r="A3391" s="282">
        <v>45894</v>
      </c>
      <c r="B3391" s="55" t="s">
        <v>5369</v>
      </c>
      <c r="C3391" s="784">
        <v>81339</v>
      </c>
      <c r="D3391" s="784" t="s">
        <v>5383</v>
      </c>
      <c r="E3391" s="784">
        <v>120</v>
      </c>
      <c r="F3391" s="784">
        <v>4010</v>
      </c>
      <c r="G3391" s="784" t="s">
        <v>5384</v>
      </c>
      <c r="H3391" s="784" t="s">
        <v>1573</v>
      </c>
      <c r="J3391" s="55">
        <v>-1</v>
      </c>
      <c r="K3391" s="791">
        <v>6.54</v>
      </c>
      <c r="L3391" s="791">
        <v>-6.54</v>
      </c>
      <c r="M3391" s="55" t="s">
        <v>2287</v>
      </c>
    </row>
    <row r="3392" spans="1:14" ht="15">
      <c r="A3392" s="282">
        <v>45894</v>
      </c>
      <c r="B3392" s="55" t="s">
        <v>5385</v>
      </c>
      <c r="C3392" s="784">
        <v>82867</v>
      </c>
      <c r="D3392" s="784" t="s">
        <v>4332</v>
      </c>
      <c r="E3392" s="784">
        <v>100</v>
      </c>
      <c r="F3392" s="784">
        <v>4010</v>
      </c>
      <c r="G3392" s="784" t="s">
        <v>5386</v>
      </c>
      <c r="H3392" s="784" t="s">
        <v>1573</v>
      </c>
      <c r="J3392" s="55">
        <v>-1</v>
      </c>
      <c r="K3392" s="791">
        <v>13.68</v>
      </c>
      <c r="L3392" s="791">
        <v>-13.68</v>
      </c>
      <c r="M3392" s="55" t="s">
        <v>2873</v>
      </c>
    </row>
    <row r="3393" spans="1:13" ht="15">
      <c r="A3393" s="282">
        <v>45894</v>
      </c>
      <c r="B3393" s="55" t="s">
        <v>5385</v>
      </c>
      <c r="C3393" s="786">
        <v>33175</v>
      </c>
      <c r="D3393" s="786" t="s">
        <v>2745</v>
      </c>
      <c r="E3393" s="786">
        <v>160</v>
      </c>
      <c r="F3393" s="786">
        <v>4010</v>
      </c>
      <c r="G3393" s="786" t="s">
        <v>5387</v>
      </c>
      <c r="H3393" s="786" t="s">
        <v>1573</v>
      </c>
      <c r="J3393" s="55">
        <v>-1</v>
      </c>
      <c r="K3393" s="791">
        <v>8.73</v>
      </c>
      <c r="L3393" s="791">
        <v>-8.73</v>
      </c>
      <c r="M3393" s="55" t="s">
        <v>2873</v>
      </c>
    </row>
    <row r="3394" spans="1:13" ht="15">
      <c r="A3394" s="282">
        <v>45894</v>
      </c>
      <c r="B3394" s="55" t="s">
        <v>5385</v>
      </c>
      <c r="C3394" s="784">
        <v>45358</v>
      </c>
      <c r="D3394" s="784" t="s">
        <v>2729</v>
      </c>
      <c r="E3394" s="784">
        <v>130</v>
      </c>
      <c r="F3394" s="784">
        <v>4010</v>
      </c>
      <c r="G3394" s="784" t="s">
        <v>5388</v>
      </c>
      <c r="H3394" s="784" t="s">
        <v>1573</v>
      </c>
      <c r="J3394" s="55">
        <v>-1</v>
      </c>
      <c r="K3394" s="791">
        <v>8.27</v>
      </c>
      <c r="L3394" s="791">
        <v>-8.27</v>
      </c>
      <c r="M3394" s="55" t="s">
        <v>2873</v>
      </c>
    </row>
    <row r="3395" spans="1:13" ht="15">
      <c r="A3395" s="282">
        <v>45894</v>
      </c>
      <c r="B3395" s="55" t="s">
        <v>5385</v>
      </c>
      <c r="C3395" s="786">
        <v>82721</v>
      </c>
      <c r="D3395" s="786" t="s">
        <v>3656</v>
      </c>
      <c r="E3395" s="786">
        <v>130</v>
      </c>
      <c r="F3395" s="786">
        <v>4010</v>
      </c>
      <c r="G3395" s="786" t="s">
        <v>5389</v>
      </c>
      <c r="H3395" s="786" t="s">
        <v>1573</v>
      </c>
      <c r="J3395" s="55">
        <v>-1</v>
      </c>
      <c r="K3395" s="791">
        <v>7.45</v>
      </c>
      <c r="L3395" s="791">
        <v>-7.45</v>
      </c>
      <c r="M3395" s="55" t="s">
        <v>2873</v>
      </c>
    </row>
    <row r="3396" spans="1:13" ht="15">
      <c r="A3396" s="282">
        <v>45894</v>
      </c>
      <c r="B3396" s="55" t="s">
        <v>5385</v>
      </c>
      <c r="C3396" s="784">
        <v>45359</v>
      </c>
      <c r="D3396" s="784" t="s">
        <v>2602</v>
      </c>
      <c r="E3396" s="784">
        <v>100</v>
      </c>
      <c r="F3396" s="784">
        <v>4010</v>
      </c>
      <c r="G3396" s="784" t="s">
        <v>5390</v>
      </c>
      <c r="H3396" s="784" t="s">
        <v>1573</v>
      </c>
      <c r="J3396" s="55">
        <v>-1</v>
      </c>
      <c r="K3396" s="791">
        <v>7.75</v>
      </c>
      <c r="L3396" s="791">
        <v>-7.75</v>
      </c>
      <c r="M3396" s="55" t="s">
        <v>2873</v>
      </c>
    </row>
    <row r="3397" spans="1:13" ht="15">
      <c r="A3397" s="282">
        <v>45894</v>
      </c>
      <c r="B3397" s="55" t="s">
        <v>5385</v>
      </c>
      <c r="C3397" s="786">
        <v>67377</v>
      </c>
      <c r="D3397" s="786" t="s">
        <v>4300</v>
      </c>
      <c r="E3397" s="786">
        <v>100</v>
      </c>
      <c r="F3397" s="786">
        <v>4010</v>
      </c>
      <c r="G3397" s="786" t="s">
        <v>5391</v>
      </c>
      <c r="H3397" s="786" t="s">
        <v>1573</v>
      </c>
      <c r="J3397" s="55">
        <v>-1</v>
      </c>
      <c r="K3397" s="791">
        <v>3.81</v>
      </c>
      <c r="L3397" s="791">
        <v>-3.81</v>
      </c>
      <c r="M3397" s="55" t="s">
        <v>2873</v>
      </c>
    </row>
    <row r="3398" spans="1:13" ht="15">
      <c r="A3398" s="282">
        <v>45894</v>
      </c>
      <c r="B3398" s="55" t="s">
        <v>5392</v>
      </c>
      <c r="C3398" s="784">
        <v>50764</v>
      </c>
      <c r="D3398" s="784" t="s">
        <v>5393</v>
      </c>
      <c r="E3398" s="784" t="s">
        <v>289</v>
      </c>
      <c r="F3398" s="784">
        <v>4010</v>
      </c>
      <c r="G3398" s="784" t="s">
        <v>5394</v>
      </c>
      <c r="H3398" s="784" t="s">
        <v>1573</v>
      </c>
      <c r="J3398" s="55">
        <v>-1</v>
      </c>
      <c r="K3398" s="791">
        <v>4.8899999999999997</v>
      </c>
      <c r="L3398" s="791">
        <v>-4.8899999999999997</v>
      </c>
      <c r="M3398" s="55" t="s">
        <v>2967</v>
      </c>
    </row>
    <row r="3399" spans="1:13" ht="15">
      <c r="A3399" s="282">
        <v>45894</v>
      </c>
      <c r="B3399" s="55" t="s">
        <v>5392</v>
      </c>
      <c r="C3399" s="786">
        <v>83426</v>
      </c>
      <c r="D3399" s="786" t="s">
        <v>2554</v>
      </c>
      <c r="E3399" s="786">
        <v>110</v>
      </c>
      <c r="F3399" s="786">
        <v>4010</v>
      </c>
      <c r="G3399" s="786" t="s">
        <v>5395</v>
      </c>
      <c r="H3399" s="786" t="s">
        <v>1573</v>
      </c>
      <c r="J3399" s="55">
        <v>-1</v>
      </c>
      <c r="K3399" s="791">
        <v>13.07</v>
      </c>
      <c r="L3399" s="791">
        <v>-13.07</v>
      </c>
      <c r="M3399" s="55" t="s">
        <v>2967</v>
      </c>
    </row>
    <row r="3400" spans="1:13" ht="15">
      <c r="A3400" s="282">
        <v>45895</v>
      </c>
      <c r="B3400" s="55" t="s">
        <v>5396</v>
      </c>
      <c r="C3400" s="784">
        <v>58662</v>
      </c>
      <c r="D3400" s="784" t="s">
        <v>5371</v>
      </c>
      <c r="E3400" s="784" t="s">
        <v>441</v>
      </c>
      <c r="F3400" s="784">
        <v>4010</v>
      </c>
      <c r="G3400" s="784" t="s">
        <v>5372</v>
      </c>
      <c r="H3400" s="784" t="s">
        <v>1573</v>
      </c>
      <c r="J3400" s="55">
        <v>-1</v>
      </c>
      <c r="K3400" s="791">
        <v>9.44</v>
      </c>
      <c r="L3400" s="791">
        <v>-9.44</v>
      </c>
      <c r="M3400" s="55" t="s">
        <v>2287</v>
      </c>
    </row>
    <row r="3401" spans="1:13" ht="15">
      <c r="A3401" s="282">
        <v>45895</v>
      </c>
      <c r="B3401" s="55" t="s">
        <v>5396</v>
      </c>
      <c r="C3401" s="786">
        <v>58662</v>
      </c>
      <c r="D3401" s="786" t="s">
        <v>5371</v>
      </c>
      <c r="E3401" s="786" t="s">
        <v>289</v>
      </c>
      <c r="F3401" s="786">
        <v>4010</v>
      </c>
      <c r="G3401" s="786" t="s">
        <v>5397</v>
      </c>
      <c r="H3401" s="786" t="s">
        <v>1573</v>
      </c>
      <c r="J3401" s="55">
        <v>-1</v>
      </c>
      <c r="K3401" s="791">
        <v>9.44</v>
      </c>
      <c r="L3401" s="791">
        <v>-9.44</v>
      </c>
      <c r="M3401" s="55" t="s">
        <v>2287</v>
      </c>
    </row>
    <row r="3402" spans="1:13" ht="15">
      <c r="A3402" s="282">
        <v>45895</v>
      </c>
      <c r="B3402" s="55" t="s">
        <v>5396</v>
      </c>
      <c r="C3402" s="784">
        <v>58663</v>
      </c>
      <c r="D3402" s="784" t="s">
        <v>4526</v>
      </c>
      <c r="E3402" s="784" t="s">
        <v>2296</v>
      </c>
      <c r="F3402" s="784">
        <v>4010</v>
      </c>
      <c r="G3402" s="784" t="s">
        <v>4662</v>
      </c>
      <c r="H3402" s="784" t="s">
        <v>1573</v>
      </c>
      <c r="J3402" s="55">
        <v>-2</v>
      </c>
      <c r="K3402" s="791">
        <v>7.9</v>
      </c>
      <c r="L3402" s="791">
        <v>-15.8</v>
      </c>
      <c r="M3402" s="55" t="s">
        <v>2287</v>
      </c>
    </row>
    <row r="3403" spans="1:13" ht="15">
      <c r="A3403" s="282">
        <v>45895</v>
      </c>
      <c r="B3403" s="55" t="s">
        <v>5396</v>
      </c>
      <c r="C3403" s="786">
        <v>81339</v>
      </c>
      <c r="D3403" s="786" t="s">
        <v>4087</v>
      </c>
      <c r="E3403" s="786">
        <v>90</v>
      </c>
      <c r="F3403" s="786">
        <v>4010</v>
      </c>
      <c r="G3403" s="786" t="s">
        <v>4615</v>
      </c>
      <c r="H3403" s="786" t="s">
        <v>1573</v>
      </c>
      <c r="J3403" s="55">
        <v>-1</v>
      </c>
      <c r="K3403" s="791">
        <v>6.38</v>
      </c>
      <c r="L3403" s="791">
        <v>-6.38</v>
      </c>
      <c r="M3403" s="55" t="s">
        <v>2287</v>
      </c>
    </row>
    <row r="3404" spans="1:13" ht="15">
      <c r="A3404" s="282">
        <v>45895</v>
      </c>
      <c r="B3404" s="55" t="s">
        <v>5396</v>
      </c>
      <c r="C3404" s="784">
        <v>83022</v>
      </c>
      <c r="D3404" s="784" t="s">
        <v>3513</v>
      </c>
      <c r="E3404" s="784">
        <v>100</v>
      </c>
      <c r="F3404" s="784">
        <v>4010</v>
      </c>
      <c r="G3404" s="784" t="s">
        <v>5398</v>
      </c>
      <c r="H3404" s="784" t="s">
        <v>1573</v>
      </c>
      <c r="J3404" s="55">
        <v>-1</v>
      </c>
      <c r="K3404" s="791">
        <v>8.25</v>
      </c>
      <c r="L3404" s="791">
        <v>-8.25</v>
      </c>
      <c r="M3404" s="55" t="s">
        <v>2287</v>
      </c>
    </row>
    <row r="3405" spans="1:13" ht="15">
      <c r="A3405" s="282">
        <v>45895</v>
      </c>
      <c r="B3405" s="55" t="s">
        <v>5399</v>
      </c>
      <c r="C3405" s="784">
        <v>83244</v>
      </c>
      <c r="D3405" s="784" t="s">
        <v>3930</v>
      </c>
      <c r="E3405" s="784">
        <v>140</v>
      </c>
      <c r="F3405" s="784">
        <v>4010</v>
      </c>
      <c r="G3405" s="784" t="s">
        <v>5400</v>
      </c>
      <c r="H3405" s="784" t="s">
        <v>1573</v>
      </c>
      <c r="J3405" s="55">
        <v>-1</v>
      </c>
      <c r="K3405" s="791">
        <v>9.6300000000000008</v>
      </c>
      <c r="L3405" s="791">
        <v>-9.6300000000000008</v>
      </c>
      <c r="M3405" s="55" t="s">
        <v>2967</v>
      </c>
    </row>
    <row r="3406" spans="1:13" ht="15">
      <c r="A3406" s="282">
        <v>45895</v>
      </c>
      <c r="B3406" s="55" t="s">
        <v>5399</v>
      </c>
      <c r="C3406" s="786">
        <v>66716</v>
      </c>
      <c r="D3406" s="786" t="s">
        <v>4798</v>
      </c>
      <c r="E3406" s="786">
        <v>120</v>
      </c>
      <c r="F3406" s="786">
        <v>4010</v>
      </c>
      <c r="G3406" s="786" t="s">
        <v>5401</v>
      </c>
      <c r="H3406" s="786" t="s">
        <v>1573</v>
      </c>
      <c r="J3406" s="55">
        <v>-1</v>
      </c>
      <c r="K3406" s="791">
        <v>4.55</v>
      </c>
      <c r="L3406" s="791">
        <v>-4.55</v>
      </c>
      <c r="M3406" s="55" t="s">
        <v>2967</v>
      </c>
    </row>
    <row r="3407" spans="1:13" ht="15">
      <c r="A3407" s="282">
        <v>45895</v>
      </c>
      <c r="B3407" s="55" t="s">
        <v>5402</v>
      </c>
      <c r="C3407" s="784">
        <v>82599</v>
      </c>
      <c r="D3407" s="784" t="s">
        <v>5403</v>
      </c>
      <c r="E3407" s="784">
        <v>140</v>
      </c>
      <c r="F3407" s="784">
        <v>4010</v>
      </c>
      <c r="G3407" s="784" t="s">
        <v>5404</v>
      </c>
      <c r="H3407" s="784" t="s">
        <v>1573</v>
      </c>
      <c r="I3407" s="797">
        <v>23</v>
      </c>
      <c r="J3407" s="784">
        <v>23</v>
      </c>
      <c r="K3407" s="784">
        <v>9.32</v>
      </c>
      <c r="L3407" s="793">
        <v>214.36</v>
      </c>
      <c r="M3407" s="55" t="s">
        <v>2547</v>
      </c>
    </row>
    <row r="3408" spans="1:13" ht="15">
      <c r="A3408" s="282">
        <v>45895</v>
      </c>
      <c r="B3408" s="55" t="s">
        <v>5402</v>
      </c>
      <c r="C3408" s="786">
        <v>82599</v>
      </c>
      <c r="D3408" s="786" t="s">
        <v>3041</v>
      </c>
      <c r="E3408" s="786">
        <v>140</v>
      </c>
      <c r="F3408" s="786">
        <v>4010</v>
      </c>
      <c r="G3408" s="786" t="s">
        <v>5405</v>
      </c>
      <c r="H3408" s="786" t="s">
        <v>1573</v>
      </c>
      <c r="I3408" s="798">
        <v>-23</v>
      </c>
      <c r="J3408" s="786">
        <v>-23</v>
      </c>
      <c r="K3408" s="786">
        <v>10.59</v>
      </c>
      <c r="L3408" s="796">
        <v>-243.57</v>
      </c>
      <c r="M3408" s="55" t="s">
        <v>2547</v>
      </c>
    </row>
    <row r="3409" spans="1:13" ht="15">
      <c r="A3409" s="1129">
        <v>45896</v>
      </c>
      <c r="B3409" s="1128" t="s">
        <v>5406</v>
      </c>
      <c r="C3409" s="784">
        <v>82721</v>
      </c>
      <c r="D3409" s="784" t="s">
        <v>3287</v>
      </c>
      <c r="E3409" s="784">
        <v>120</v>
      </c>
      <c r="F3409" s="784">
        <v>4010</v>
      </c>
      <c r="G3409" s="784" t="s">
        <v>5407</v>
      </c>
      <c r="H3409" s="784" t="s">
        <v>1573</v>
      </c>
      <c r="J3409" s="784">
        <v>1</v>
      </c>
      <c r="K3409" s="784">
        <v>7.45</v>
      </c>
      <c r="L3409" s="784">
        <v>7.45</v>
      </c>
      <c r="M3409" s="1128" t="s">
        <v>2455</v>
      </c>
    </row>
    <row r="3410" spans="1:13" ht="15">
      <c r="A3410" s="1129">
        <v>45896</v>
      </c>
      <c r="B3410" s="1128" t="s">
        <v>5406</v>
      </c>
      <c r="C3410" s="786">
        <v>80124</v>
      </c>
      <c r="D3410" s="786" t="s">
        <v>2788</v>
      </c>
      <c r="E3410" s="786">
        <v>80</v>
      </c>
      <c r="F3410" s="786">
        <v>4010</v>
      </c>
      <c r="G3410" s="786" t="s">
        <v>5408</v>
      </c>
      <c r="H3410" s="786" t="s">
        <v>1573</v>
      </c>
      <c r="J3410" s="786">
        <v>1</v>
      </c>
      <c r="K3410" s="786">
        <v>9.36</v>
      </c>
      <c r="L3410" s="786">
        <v>9.36</v>
      </c>
      <c r="M3410" s="1128" t="s">
        <v>2455</v>
      </c>
    </row>
    <row r="3411" spans="1:13" ht="15">
      <c r="A3411" s="1129">
        <v>45896</v>
      </c>
      <c r="B3411" s="1128" t="s">
        <v>5406</v>
      </c>
      <c r="C3411" s="784">
        <v>81201</v>
      </c>
      <c r="D3411" s="784">
        <v>537</v>
      </c>
      <c r="E3411" s="784" t="s">
        <v>2300</v>
      </c>
      <c r="F3411" s="784">
        <v>4010</v>
      </c>
      <c r="G3411" s="784" t="s">
        <v>5409</v>
      </c>
      <c r="H3411" s="784" t="s">
        <v>1573</v>
      </c>
      <c r="J3411" s="784">
        <v>1</v>
      </c>
      <c r="K3411" s="784">
        <v>6.95</v>
      </c>
      <c r="L3411" s="784">
        <v>6.95</v>
      </c>
      <c r="M3411" s="1128" t="s">
        <v>2455</v>
      </c>
    </row>
    <row r="3412" spans="1:13" ht="15">
      <c r="A3412" s="1129">
        <v>45896</v>
      </c>
      <c r="B3412" s="1128" t="s">
        <v>5406</v>
      </c>
      <c r="C3412" s="786">
        <v>81710</v>
      </c>
      <c r="D3412" s="786" t="s">
        <v>3837</v>
      </c>
      <c r="E3412" s="786">
        <v>85</v>
      </c>
      <c r="F3412" s="786">
        <v>4010</v>
      </c>
      <c r="G3412" s="786" t="s">
        <v>5410</v>
      </c>
      <c r="H3412" s="786" t="s">
        <v>1573</v>
      </c>
      <c r="J3412" s="786">
        <v>1</v>
      </c>
      <c r="K3412" s="786">
        <v>5.85</v>
      </c>
      <c r="L3412" s="786">
        <v>5.85</v>
      </c>
      <c r="M3412" s="1128" t="s">
        <v>2455</v>
      </c>
    </row>
    <row r="3413" spans="1:13" ht="15">
      <c r="A3413" s="1129">
        <v>45896</v>
      </c>
      <c r="B3413" s="1128" t="s">
        <v>5406</v>
      </c>
      <c r="C3413" s="784">
        <v>82987</v>
      </c>
      <c r="D3413" s="784" t="s">
        <v>4019</v>
      </c>
      <c r="E3413" s="784">
        <v>60</v>
      </c>
      <c r="F3413" s="784">
        <v>4010</v>
      </c>
      <c r="G3413" s="784" t="s">
        <v>4812</v>
      </c>
      <c r="H3413" s="784" t="s">
        <v>1573</v>
      </c>
      <c r="J3413" s="784">
        <v>1</v>
      </c>
      <c r="K3413" s="784">
        <v>6.29</v>
      </c>
      <c r="L3413" s="784">
        <v>6.29</v>
      </c>
      <c r="M3413" s="1128" t="s">
        <v>2455</v>
      </c>
    </row>
    <row r="3414" spans="1:13" ht="15">
      <c r="A3414" s="1129">
        <v>45896</v>
      </c>
      <c r="B3414" s="1128" t="s">
        <v>5406</v>
      </c>
      <c r="C3414" s="786">
        <v>81662</v>
      </c>
      <c r="D3414" s="786" t="s">
        <v>5411</v>
      </c>
      <c r="E3414" s="786">
        <v>130</v>
      </c>
      <c r="F3414" s="786">
        <v>4010</v>
      </c>
      <c r="G3414" s="786" t="s">
        <v>5412</v>
      </c>
      <c r="H3414" s="786" t="s">
        <v>1573</v>
      </c>
      <c r="J3414" s="786">
        <v>1</v>
      </c>
      <c r="K3414" s="786">
        <v>5.26</v>
      </c>
      <c r="L3414" s="786">
        <v>5.26</v>
      </c>
      <c r="M3414" s="1128" t="s">
        <v>2455</v>
      </c>
    </row>
    <row r="3415" spans="1:13" ht="15">
      <c r="A3415" s="1129">
        <v>45896</v>
      </c>
      <c r="B3415" s="1128" t="s">
        <v>5406</v>
      </c>
      <c r="C3415" s="784">
        <v>82774</v>
      </c>
      <c r="D3415" s="784" t="s">
        <v>3918</v>
      </c>
      <c r="E3415" s="784">
        <v>120</v>
      </c>
      <c r="F3415" s="784">
        <v>4010</v>
      </c>
      <c r="G3415" s="784" t="s">
        <v>4813</v>
      </c>
      <c r="H3415" s="784" t="s">
        <v>1573</v>
      </c>
      <c r="J3415" s="784">
        <v>1</v>
      </c>
      <c r="K3415" s="784">
        <v>11.11</v>
      </c>
      <c r="L3415" s="784">
        <v>11.11</v>
      </c>
      <c r="M3415" s="1128" t="s">
        <v>2455</v>
      </c>
    </row>
    <row r="3416" spans="1:13" ht="15">
      <c r="A3416" s="1129">
        <v>45896</v>
      </c>
      <c r="B3416" s="1128" t="s">
        <v>5406</v>
      </c>
      <c r="C3416" s="786">
        <v>82721</v>
      </c>
      <c r="D3416" s="786" t="s">
        <v>3287</v>
      </c>
      <c r="E3416" s="786">
        <v>130</v>
      </c>
      <c r="F3416" s="786">
        <v>4010</v>
      </c>
      <c r="G3416" s="786" t="s">
        <v>5413</v>
      </c>
      <c r="H3416" s="786" t="s">
        <v>1573</v>
      </c>
      <c r="J3416" s="786">
        <v>1</v>
      </c>
      <c r="K3416" s="786">
        <v>7.45</v>
      </c>
      <c r="L3416" s="786">
        <v>7.45</v>
      </c>
      <c r="M3416" s="1128" t="s">
        <v>2455</v>
      </c>
    </row>
    <row r="3417" spans="1:13" ht="15">
      <c r="A3417" s="1129">
        <v>45896</v>
      </c>
      <c r="B3417" s="1128" t="s">
        <v>5406</v>
      </c>
      <c r="C3417" s="784">
        <v>58661</v>
      </c>
      <c r="D3417" s="784" t="s">
        <v>3008</v>
      </c>
      <c r="E3417" s="784" t="s">
        <v>289</v>
      </c>
      <c r="F3417" s="784">
        <v>4010</v>
      </c>
      <c r="G3417" s="784" t="s">
        <v>5414</v>
      </c>
      <c r="H3417" s="784" t="s">
        <v>1573</v>
      </c>
      <c r="J3417" s="784">
        <v>1</v>
      </c>
      <c r="K3417" s="784">
        <v>7.48</v>
      </c>
      <c r="L3417" s="784">
        <v>7.48</v>
      </c>
      <c r="M3417" s="1128" t="s">
        <v>2455</v>
      </c>
    </row>
    <row r="3418" spans="1:13" ht="15">
      <c r="A3418" s="1129">
        <v>45896</v>
      </c>
      <c r="B3418" s="1128" t="s">
        <v>5406</v>
      </c>
      <c r="C3418" s="786">
        <v>82773</v>
      </c>
      <c r="D3418" s="786" t="s">
        <v>3332</v>
      </c>
      <c r="E3418" s="786">
        <v>150</v>
      </c>
      <c r="F3418" s="786">
        <v>4010</v>
      </c>
      <c r="G3418" s="786" t="s">
        <v>5415</v>
      </c>
      <c r="H3418" s="786" t="s">
        <v>1573</v>
      </c>
      <c r="J3418" s="786">
        <v>1</v>
      </c>
      <c r="K3418" s="786">
        <v>14.36</v>
      </c>
      <c r="L3418" s="786">
        <v>14.36</v>
      </c>
      <c r="M3418" s="1128" t="s">
        <v>2455</v>
      </c>
    </row>
    <row r="3419" spans="1:13" ht="15">
      <c r="A3419" s="1129">
        <v>45896</v>
      </c>
      <c r="B3419" s="1128" t="s">
        <v>5406</v>
      </c>
      <c r="C3419" s="784">
        <v>81417</v>
      </c>
      <c r="D3419" s="784" t="s">
        <v>4942</v>
      </c>
      <c r="E3419" s="784">
        <v>90</v>
      </c>
      <c r="F3419" s="784">
        <v>4010</v>
      </c>
      <c r="G3419" s="784" t="s">
        <v>5416</v>
      </c>
      <c r="H3419" s="784" t="s">
        <v>1573</v>
      </c>
      <c r="J3419" s="784">
        <v>1</v>
      </c>
      <c r="K3419" s="784">
        <v>7.4</v>
      </c>
      <c r="L3419" s="784">
        <v>7.4</v>
      </c>
      <c r="M3419" s="1128" t="s">
        <v>2455</v>
      </c>
    </row>
    <row r="3420" spans="1:13" ht="15">
      <c r="A3420" s="1129">
        <v>45896</v>
      </c>
      <c r="B3420" s="1128" t="s">
        <v>5406</v>
      </c>
      <c r="C3420" s="786">
        <v>83149</v>
      </c>
      <c r="D3420" s="786" t="s">
        <v>5417</v>
      </c>
      <c r="E3420" s="786">
        <v>100</v>
      </c>
      <c r="F3420" s="786">
        <v>4010</v>
      </c>
      <c r="G3420" s="786" t="s">
        <v>5418</v>
      </c>
      <c r="H3420" s="786" t="s">
        <v>1573</v>
      </c>
      <c r="J3420" s="786">
        <v>1</v>
      </c>
      <c r="K3420" s="786">
        <v>10.23</v>
      </c>
      <c r="L3420" s="786">
        <v>10.23</v>
      </c>
      <c r="M3420" s="1128" t="s">
        <v>2455</v>
      </c>
    </row>
    <row r="3421" spans="1:13" ht="15">
      <c r="A3421" s="1129">
        <v>45896</v>
      </c>
      <c r="B3421" s="1128" t="s">
        <v>5406</v>
      </c>
      <c r="C3421" s="784">
        <v>58665</v>
      </c>
      <c r="D3421" s="784" t="s">
        <v>5419</v>
      </c>
      <c r="E3421" s="784" t="s">
        <v>289</v>
      </c>
      <c r="F3421" s="784">
        <v>4010</v>
      </c>
      <c r="G3421" s="784" t="s">
        <v>4814</v>
      </c>
      <c r="H3421" s="784" t="s">
        <v>1573</v>
      </c>
      <c r="J3421" s="784">
        <v>1</v>
      </c>
      <c r="K3421" s="784">
        <v>9.02</v>
      </c>
      <c r="L3421" s="784">
        <v>9.02</v>
      </c>
      <c r="M3421" s="1128" t="s">
        <v>2455</v>
      </c>
    </row>
    <row r="3422" spans="1:13" ht="15">
      <c r="A3422" s="1129">
        <v>45896</v>
      </c>
      <c r="B3422" s="1128" t="s">
        <v>5406</v>
      </c>
      <c r="C3422" s="786">
        <v>83311</v>
      </c>
      <c r="D3422" s="786" t="s">
        <v>5040</v>
      </c>
      <c r="E3422" s="786">
        <v>120</v>
      </c>
      <c r="F3422" s="786">
        <v>4010</v>
      </c>
      <c r="G3422" s="786" t="s">
        <v>5420</v>
      </c>
      <c r="H3422" s="786" t="s">
        <v>1573</v>
      </c>
      <c r="J3422" s="786">
        <v>1</v>
      </c>
      <c r="K3422" s="786">
        <v>6.8</v>
      </c>
      <c r="L3422" s="786">
        <v>6.8</v>
      </c>
      <c r="M3422" s="1128" t="s">
        <v>2455</v>
      </c>
    </row>
    <row r="3423" spans="1:13" ht="15">
      <c r="A3423" s="1129">
        <v>45896</v>
      </c>
      <c r="B3423" s="1128" t="s">
        <v>5406</v>
      </c>
      <c r="C3423" s="784">
        <v>83467</v>
      </c>
      <c r="D3423" s="784" t="s">
        <v>5331</v>
      </c>
      <c r="E3423" s="784">
        <v>140</v>
      </c>
      <c r="F3423" s="784">
        <v>4010</v>
      </c>
      <c r="G3423" s="784" t="s">
        <v>5421</v>
      </c>
      <c r="H3423" s="784" t="s">
        <v>1573</v>
      </c>
      <c r="J3423" s="784">
        <v>1</v>
      </c>
      <c r="K3423" s="784">
        <v>5.05</v>
      </c>
      <c r="L3423" s="784">
        <v>5.05</v>
      </c>
      <c r="M3423" s="1128" t="s">
        <v>2455</v>
      </c>
    </row>
    <row r="3424" spans="1:13" ht="15">
      <c r="A3424" s="1129">
        <v>45896</v>
      </c>
      <c r="B3424" s="1128" t="s">
        <v>5406</v>
      </c>
      <c r="C3424" s="786">
        <v>83332</v>
      </c>
      <c r="D3424" s="786" t="s">
        <v>5267</v>
      </c>
      <c r="E3424" s="786" t="s">
        <v>2230</v>
      </c>
      <c r="F3424" s="786">
        <v>4010</v>
      </c>
      <c r="G3424" s="786" t="s">
        <v>4816</v>
      </c>
      <c r="H3424" s="786" t="s">
        <v>1573</v>
      </c>
      <c r="J3424" s="786">
        <v>4</v>
      </c>
      <c r="K3424" s="786">
        <v>6.06</v>
      </c>
      <c r="L3424" s="786">
        <v>24.24</v>
      </c>
      <c r="M3424" s="1128" t="s">
        <v>2455</v>
      </c>
    </row>
    <row r="3425" spans="1:13" ht="15">
      <c r="A3425" s="1129">
        <v>45896</v>
      </c>
      <c r="B3425" s="1128" t="s">
        <v>5406</v>
      </c>
      <c r="C3425" s="784">
        <v>67375</v>
      </c>
      <c r="D3425" s="784" t="s">
        <v>3111</v>
      </c>
      <c r="E3425" s="784">
        <v>110</v>
      </c>
      <c r="F3425" s="784">
        <v>4010</v>
      </c>
      <c r="G3425" s="784" t="s">
        <v>5422</v>
      </c>
      <c r="H3425" s="784" t="s">
        <v>1573</v>
      </c>
      <c r="J3425" s="784">
        <v>1</v>
      </c>
      <c r="K3425" s="784">
        <v>5.76</v>
      </c>
      <c r="L3425" s="784">
        <v>5.76</v>
      </c>
      <c r="M3425" s="1128" t="s">
        <v>2455</v>
      </c>
    </row>
    <row r="3426" spans="1:13" ht="15">
      <c r="A3426" s="1129">
        <v>45896</v>
      </c>
      <c r="B3426" s="1128" t="s">
        <v>5406</v>
      </c>
      <c r="C3426" s="786">
        <v>59956</v>
      </c>
      <c r="D3426" s="786" t="s">
        <v>2274</v>
      </c>
      <c r="E3426" s="786">
        <v>90</v>
      </c>
      <c r="F3426" s="786">
        <v>4010</v>
      </c>
      <c r="G3426" s="786" t="s">
        <v>5423</v>
      </c>
      <c r="H3426" s="786" t="s">
        <v>1573</v>
      </c>
      <c r="J3426" s="786">
        <v>1</v>
      </c>
      <c r="K3426" s="786">
        <v>10.57</v>
      </c>
      <c r="L3426" s="786">
        <v>10.57</v>
      </c>
      <c r="M3426" s="1128" t="s">
        <v>2455</v>
      </c>
    </row>
    <row r="3427" spans="1:13" ht="15">
      <c r="A3427" s="1129">
        <v>45896</v>
      </c>
      <c r="B3427" s="1128" t="s">
        <v>5406</v>
      </c>
      <c r="C3427" s="784">
        <v>80296</v>
      </c>
      <c r="D3427" s="784">
        <v>26</v>
      </c>
      <c r="E3427" s="784" t="s">
        <v>2061</v>
      </c>
      <c r="F3427" s="784">
        <v>4010</v>
      </c>
      <c r="G3427" s="784" t="s">
        <v>5424</v>
      </c>
      <c r="H3427" s="784" t="s">
        <v>1573</v>
      </c>
      <c r="J3427" s="784">
        <v>1</v>
      </c>
      <c r="K3427" s="784">
        <v>9.35</v>
      </c>
      <c r="L3427" s="784">
        <v>9.35</v>
      </c>
      <c r="M3427" s="1128" t="s">
        <v>2455</v>
      </c>
    </row>
    <row r="3428" spans="1:13" ht="15">
      <c r="A3428" s="1129">
        <v>45896</v>
      </c>
      <c r="B3428" s="1128" t="s">
        <v>5406</v>
      </c>
      <c r="C3428" s="786">
        <v>82182</v>
      </c>
      <c r="D3428" s="786" t="s">
        <v>2268</v>
      </c>
      <c r="E3428" s="786">
        <v>130</v>
      </c>
      <c r="F3428" s="786">
        <v>4010</v>
      </c>
      <c r="G3428" s="786" t="s">
        <v>5425</v>
      </c>
      <c r="H3428" s="786" t="s">
        <v>1573</v>
      </c>
      <c r="J3428" s="786">
        <v>1</v>
      </c>
      <c r="K3428" s="786">
        <v>9.81</v>
      </c>
      <c r="L3428" s="786">
        <v>9.81</v>
      </c>
      <c r="M3428" s="1128" t="s">
        <v>2455</v>
      </c>
    </row>
    <row r="3429" spans="1:13" ht="15">
      <c r="A3429" s="1129">
        <v>45896</v>
      </c>
      <c r="B3429" s="1128" t="s">
        <v>5406</v>
      </c>
      <c r="C3429" s="784">
        <v>81672</v>
      </c>
      <c r="D3429" s="784" t="s">
        <v>3298</v>
      </c>
      <c r="E3429" s="784">
        <v>90</v>
      </c>
      <c r="F3429" s="784">
        <v>4010</v>
      </c>
      <c r="G3429" s="784" t="s">
        <v>5426</v>
      </c>
      <c r="H3429" s="784" t="s">
        <v>1573</v>
      </c>
      <c r="J3429" s="784">
        <v>1</v>
      </c>
      <c r="K3429" s="784">
        <v>8.2200000000000006</v>
      </c>
      <c r="L3429" s="784">
        <v>8.2200000000000006</v>
      </c>
      <c r="M3429" s="1128" t="s">
        <v>2455</v>
      </c>
    </row>
    <row r="3430" spans="1:13" ht="15">
      <c r="A3430" s="1129">
        <v>45896</v>
      </c>
      <c r="B3430" s="1128" t="s">
        <v>5406</v>
      </c>
      <c r="C3430" s="786">
        <v>82884</v>
      </c>
      <c r="D3430" s="786" t="s">
        <v>4469</v>
      </c>
      <c r="E3430" s="786">
        <v>130</v>
      </c>
      <c r="F3430" s="786">
        <v>4010</v>
      </c>
      <c r="G3430" s="786" t="s">
        <v>4817</v>
      </c>
      <c r="H3430" s="786" t="s">
        <v>1573</v>
      </c>
      <c r="J3430" s="786">
        <v>2</v>
      </c>
      <c r="K3430" s="786">
        <v>13.5</v>
      </c>
      <c r="L3430" s="786">
        <v>27</v>
      </c>
      <c r="M3430" s="1128" t="s">
        <v>2455</v>
      </c>
    </row>
    <row r="3431" spans="1:13" ht="15">
      <c r="A3431" s="1129">
        <v>45896</v>
      </c>
      <c r="B3431" s="1128" t="s">
        <v>5406</v>
      </c>
      <c r="C3431" s="784">
        <v>82591</v>
      </c>
      <c r="D3431" s="784" t="s">
        <v>2493</v>
      </c>
      <c r="E3431" s="784">
        <v>150</v>
      </c>
      <c r="F3431" s="784">
        <v>4010</v>
      </c>
      <c r="G3431" s="784" t="s">
        <v>5427</v>
      </c>
      <c r="H3431" s="784" t="s">
        <v>1573</v>
      </c>
      <c r="J3431" s="784">
        <v>1</v>
      </c>
      <c r="K3431" s="784">
        <v>4.82</v>
      </c>
      <c r="L3431" s="784">
        <v>4.82</v>
      </c>
      <c r="M3431" s="1128" t="s">
        <v>2455</v>
      </c>
    </row>
    <row r="3432" spans="1:13" ht="15">
      <c r="A3432" s="1129">
        <v>45896</v>
      </c>
      <c r="B3432" s="1128" t="s">
        <v>5406</v>
      </c>
      <c r="C3432" s="786">
        <v>82961</v>
      </c>
      <c r="D3432" s="786" t="s">
        <v>5428</v>
      </c>
      <c r="E3432" s="786">
        <v>120</v>
      </c>
      <c r="F3432" s="786">
        <v>4010</v>
      </c>
      <c r="G3432" s="786" t="s">
        <v>5429</v>
      </c>
      <c r="H3432" s="786" t="s">
        <v>1573</v>
      </c>
      <c r="J3432" s="786">
        <v>1</v>
      </c>
      <c r="K3432" s="786">
        <v>7.11</v>
      </c>
      <c r="L3432" s="786">
        <v>7.11</v>
      </c>
      <c r="M3432" s="1128" t="s">
        <v>2455</v>
      </c>
    </row>
    <row r="3433" spans="1:13" ht="15">
      <c r="A3433" s="1129">
        <v>45896</v>
      </c>
      <c r="B3433" s="1128" t="s">
        <v>5406</v>
      </c>
      <c r="C3433" s="784">
        <v>65642</v>
      </c>
      <c r="D3433" s="784" t="s">
        <v>5294</v>
      </c>
      <c r="E3433" s="784">
        <v>130</v>
      </c>
      <c r="F3433" s="784">
        <v>4010</v>
      </c>
      <c r="G3433" s="784" t="s">
        <v>5430</v>
      </c>
      <c r="H3433" s="784" t="s">
        <v>1573</v>
      </c>
      <c r="J3433" s="784">
        <v>1</v>
      </c>
      <c r="K3433" s="784">
        <v>5.97</v>
      </c>
      <c r="L3433" s="784">
        <v>5.97</v>
      </c>
      <c r="M3433" s="1128" t="s">
        <v>2455</v>
      </c>
    </row>
    <row r="3434" spans="1:13" ht="15">
      <c r="A3434" s="1129">
        <v>45896</v>
      </c>
      <c r="B3434" s="1128" t="s">
        <v>5406</v>
      </c>
      <c r="C3434" s="786">
        <v>82787</v>
      </c>
      <c r="D3434" s="786" t="s">
        <v>2934</v>
      </c>
      <c r="E3434" s="786">
        <v>130</v>
      </c>
      <c r="F3434" s="786">
        <v>4010</v>
      </c>
      <c r="G3434" s="786" t="s">
        <v>4818</v>
      </c>
      <c r="H3434" s="786" t="s">
        <v>1573</v>
      </c>
      <c r="J3434" s="786">
        <v>1</v>
      </c>
      <c r="K3434" s="786">
        <v>10.95</v>
      </c>
      <c r="L3434" s="786">
        <v>10.95</v>
      </c>
      <c r="M3434" s="1128" t="s">
        <v>2455</v>
      </c>
    </row>
    <row r="3435" spans="1:13" ht="15">
      <c r="A3435" s="1129">
        <v>45896</v>
      </c>
      <c r="B3435" s="1128" t="s">
        <v>5406</v>
      </c>
      <c r="C3435" s="784">
        <v>83145</v>
      </c>
      <c r="D3435" s="784" t="s">
        <v>5074</v>
      </c>
      <c r="E3435" s="784">
        <v>120</v>
      </c>
      <c r="F3435" s="784">
        <v>4010</v>
      </c>
      <c r="G3435" s="784" t="s">
        <v>4819</v>
      </c>
      <c r="H3435" s="784" t="s">
        <v>1573</v>
      </c>
      <c r="J3435" s="784">
        <v>1</v>
      </c>
      <c r="K3435" s="784">
        <v>7.78</v>
      </c>
      <c r="L3435" s="784">
        <v>7.78</v>
      </c>
      <c r="M3435" s="1128" t="s">
        <v>2455</v>
      </c>
    </row>
    <row r="3436" spans="1:13" ht="15">
      <c r="A3436" s="1129">
        <v>45896</v>
      </c>
      <c r="B3436" s="1128" t="s">
        <v>5406</v>
      </c>
      <c r="C3436" s="786">
        <v>83089</v>
      </c>
      <c r="D3436" s="786" t="s">
        <v>2376</v>
      </c>
      <c r="E3436" s="786">
        <v>85</v>
      </c>
      <c r="F3436" s="786">
        <v>4010</v>
      </c>
      <c r="G3436" s="786" t="s">
        <v>4820</v>
      </c>
      <c r="H3436" s="786" t="s">
        <v>1573</v>
      </c>
      <c r="J3436" s="786">
        <v>1</v>
      </c>
      <c r="K3436" s="786">
        <v>25.87</v>
      </c>
      <c r="L3436" s="786">
        <v>25.87</v>
      </c>
      <c r="M3436" s="1128" t="s">
        <v>2455</v>
      </c>
    </row>
    <row r="3437" spans="1:13" ht="15">
      <c r="A3437" s="1129">
        <v>45896</v>
      </c>
      <c r="B3437" s="1128" t="s">
        <v>5406</v>
      </c>
      <c r="C3437" s="784">
        <v>82884</v>
      </c>
      <c r="D3437" s="784" t="s">
        <v>4469</v>
      </c>
      <c r="E3437" s="784">
        <v>120</v>
      </c>
      <c r="F3437" s="784">
        <v>4010</v>
      </c>
      <c r="G3437" s="784" t="s">
        <v>4821</v>
      </c>
      <c r="H3437" s="784" t="s">
        <v>1573</v>
      </c>
      <c r="J3437" s="784">
        <v>1</v>
      </c>
      <c r="K3437" s="784">
        <v>13.5</v>
      </c>
      <c r="L3437" s="784">
        <v>13.5</v>
      </c>
      <c r="M3437" s="1128" t="s">
        <v>2455</v>
      </c>
    </row>
    <row r="3438" spans="1:13" ht="15">
      <c r="A3438" s="1129">
        <v>45896</v>
      </c>
      <c r="B3438" s="1128" t="s">
        <v>5406</v>
      </c>
      <c r="C3438" s="786">
        <v>83311</v>
      </c>
      <c r="D3438" s="786" t="s">
        <v>4646</v>
      </c>
      <c r="E3438" s="786">
        <v>100</v>
      </c>
      <c r="F3438" s="786">
        <v>4010</v>
      </c>
      <c r="G3438" s="786" t="s">
        <v>5431</v>
      </c>
      <c r="H3438" s="786" t="s">
        <v>1573</v>
      </c>
      <c r="J3438" s="786">
        <v>1</v>
      </c>
      <c r="K3438" s="786">
        <v>6.8</v>
      </c>
      <c r="L3438" s="786">
        <v>6.8</v>
      </c>
      <c r="M3438" s="1128" t="s">
        <v>2455</v>
      </c>
    </row>
    <row r="3439" spans="1:13" ht="15">
      <c r="A3439" s="1129">
        <v>45896</v>
      </c>
      <c r="B3439" s="1128" t="s">
        <v>5406</v>
      </c>
      <c r="C3439" s="784">
        <v>65642</v>
      </c>
      <c r="D3439" s="784" t="s">
        <v>5294</v>
      </c>
      <c r="E3439" s="784">
        <v>120</v>
      </c>
      <c r="F3439" s="784">
        <v>4010</v>
      </c>
      <c r="G3439" s="784" t="s">
        <v>5086</v>
      </c>
      <c r="H3439" s="784" t="s">
        <v>1573</v>
      </c>
      <c r="J3439" s="784">
        <v>1</v>
      </c>
      <c r="K3439" s="784">
        <v>5.97</v>
      </c>
      <c r="L3439" s="784">
        <v>5.97</v>
      </c>
      <c r="M3439" s="1128" t="s">
        <v>2455</v>
      </c>
    </row>
    <row r="3440" spans="1:13" ht="15">
      <c r="A3440" s="1129">
        <v>45896</v>
      </c>
      <c r="B3440" s="1128" t="s">
        <v>5406</v>
      </c>
      <c r="C3440" s="786">
        <v>82014</v>
      </c>
      <c r="D3440" s="786" t="s">
        <v>2560</v>
      </c>
      <c r="E3440" s="786">
        <v>150</v>
      </c>
      <c r="F3440" s="786">
        <v>4010</v>
      </c>
      <c r="G3440" s="786" t="s">
        <v>4822</v>
      </c>
      <c r="H3440" s="786" t="s">
        <v>1573</v>
      </c>
      <c r="J3440" s="786">
        <v>1</v>
      </c>
      <c r="K3440" s="786">
        <v>9.7899999999999991</v>
      </c>
      <c r="L3440" s="786">
        <v>9.7899999999999991</v>
      </c>
      <c r="M3440" s="1128" t="s">
        <v>2455</v>
      </c>
    </row>
    <row r="3441" spans="1:13" ht="15">
      <c r="A3441" s="1129">
        <v>45896</v>
      </c>
      <c r="B3441" s="1128" t="s">
        <v>5406</v>
      </c>
      <c r="C3441" s="784">
        <v>67501</v>
      </c>
      <c r="D3441" s="784" t="s">
        <v>3078</v>
      </c>
      <c r="E3441" s="784">
        <v>120</v>
      </c>
      <c r="F3441" s="784">
        <v>4010</v>
      </c>
      <c r="G3441" s="784" t="s">
        <v>5432</v>
      </c>
      <c r="H3441" s="784" t="s">
        <v>1573</v>
      </c>
      <c r="J3441" s="784">
        <v>1</v>
      </c>
      <c r="K3441" s="784">
        <v>7.7</v>
      </c>
      <c r="L3441" s="784">
        <v>7.7</v>
      </c>
      <c r="M3441" s="1128" t="s">
        <v>2455</v>
      </c>
    </row>
    <row r="3442" spans="1:13" ht="15">
      <c r="A3442" s="1129">
        <v>45896</v>
      </c>
      <c r="B3442" s="1128" t="s">
        <v>5406</v>
      </c>
      <c r="C3442" s="786">
        <v>59852</v>
      </c>
      <c r="D3442" s="786" t="s">
        <v>3942</v>
      </c>
      <c r="E3442" s="786">
        <v>140</v>
      </c>
      <c r="F3442" s="786">
        <v>4010</v>
      </c>
      <c r="G3442" s="786" t="s">
        <v>4951</v>
      </c>
      <c r="H3442" s="786" t="s">
        <v>1573</v>
      </c>
      <c r="J3442" s="786">
        <v>1</v>
      </c>
      <c r="K3442" s="786">
        <v>8.5500000000000007</v>
      </c>
      <c r="L3442" s="786">
        <v>8.5500000000000007</v>
      </c>
      <c r="M3442" s="1128" t="s">
        <v>2455</v>
      </c>
    </row>
    <row r="3443" spans="1:13" ht="15">
      <c r="A3443" s="1129">
        <v>45896</v>
      </c>
      <c r="B3443" s="1128" t="s">
        <v>5406</v>
      </c>
      <c r="C3443" s="784">
        <v>81984</v>
      </c>
      <c r="D3443" s="784" t="s">
        <v>3533</v>
      </c>
      <c r="E3443" s="784">
        <v>70</v>
      </c>
      <c r="F3443" s="784">
        <v>4010</v>
      </c>
      <c r="G3443" s="784" t="s">
        <v>5433</v>
      </c>
      <c r="H3443" s="784" t="s">
        <v>1573</v>
      </c>
      <c r="J3443" s="784">
        <v>1</v>
      </c>
      <c r="K3443" s="784">
        <v>5.63</v>
      </c>
      <c r="L3443" s="784">
        <v>5.63</v>
      </c>
      <c r="M3443" s="1128" t="s">
        <v>2455</v>
      </c>
    </row>
    <row r="3444" spans="1:13" ht="15">
      <c r="A3444" s="1129">
        <v>45896</v>
      </c>
      <c r="B3444" s="1128" t="s">
        <v>5406</v>
      </c>
      <c r="C3444" s="786">
        <v>83145</v>
      </c>
      <c r="D3444" s="786" t="s">
        <v>5074</v>
      </c>
      <c r="E3444" s="786">
        <v>110</v>
      </c>
      <c r="F3444" s="786">
        <v>4010</v>
      </c>
      <c r="G3444" s="786" t="s">
        <v>5434</v>
      </c>
      <c r="H3444" s="786" t="s">
        <v>1573</v>
      </c>
      <c r="J3444" s="786">
        <v>1</v>
      </c>
      <c r="K3444" s="786">
        <v>7.78</v>
      </c>
      <c r="L3444" s="786">
        <v>7.78</v>
      </c>
      <c r="M3444" s="1128" t="s">
        <v>2455</v>
      </c>
    </row>
    <row r="3445" spans="1:13" ht="15">
      <c r="A3445" s="1129">
        <v>45896</v>
      </c>
      <c r="B3445" s="1128" t="s">
        <v>5406</v>
      </c>
      <c r="C3445" s="784">
        <v>58661</v>
      </c>
      <c r="D3445" s="784" t="s">
        <v>5036</v>
      </c>
      <c r="E3445" s="784" t="s">
        <v>441</v>
      </c>
      <c r="F3445" s="784">
        <v>4010</v>
      </c>
      <c r="G3445" s="784" t="s">
        <v>5435</v>
      </c>
      <c r="H3445" s="784" t="s">
        <v>1573</v>
      </c>
      <c r="J3445" s="784">
        <v>1</v>
      </c>
      <c r="K3445" s="784">
        <v>7.04</v>
      </c>
      <c r="L3445" s="784">
        <v>7.04</v>
      </c>
      <c r="M3445" s="1128" t="s">
        <v>2455</v>
      </c>
    </row>
    <row r="3446" spans="1:13" ht="15">
      <c r="A3446" s="1129">
        <v>45896</v>
      </c>
      <c r="B3446" s="1128" t="s">
        <v>5406</v>
      </c>
      <c r="C3446" s="786">
        <v>83332</v>
      </c>
      <c r="D3446" s="786" t="s">
        <v>5267</v>
      </c>
      <c r="E3446" s="786" t="s">
        <v>2061</v>
      </c>
      <c r="F3446" s="786">
        <v>4010</v>
      </c>
      <c r="G3446" s="786" t="s">
        <v>5436</v>
      </c>
      <c r="H3446" s="786" t="s">
        <v>1573</v>
      </c>
      <c r="J3446" s="786">
        <v>3</v>
      </c>
      <c r="K3446" s="786">
        <v>6.06</v>
      </c>
      <c r="L3446" s="786">
        <v>18.18</v>
      </c>
      <c r="M3446" s="1128" t="s">
        <v>2455</v>
      </c>
    </row>
    <row r="3447" spans="1:13" ht="15">
      <c r="A3447" s="1129">
        <v>45896</v>
      </c>
      <c r="B3447" s="1128" t="s">
        <v>5406</v>
      </c>
      <c r="C3447" s="784">
        <v>81913</v>
      </c>
      <c r="D3447" s="784" t="s">
        <v>3217</v>
      </c>
      <c r="E3447" s="784">
        <v>150</v>
      </c>
      <c r="F3447" s="784">
        <v>4010</v>
      </c>
      <c r="G3447" s="784" t="s">
        <v>4823</v>
      </c>
      <c r="H3447" s="784" t="s">
        <v>1573</v>
      </c>
      <c r="J3447" s="784">
        <v>1</v>
      </c>
      <c r="K3447" s="784">
        <v>7.19</v>
      </c>
      <c r="L3447" s="784">
        <v>7.19</v>
      </c>
      <c r="M3447" s="1128" t="s">
        <v>2455</v>
      </c>
    </row>
    <row r="3448" spans="1:13" ht="15">
      <c r="A3448" s="1129">
        <v>45896</v>
      </c>
      <c r="B3448" s="1128" t="s">
        <v>5406</v>
      </c>
      <c r="C3448" s="786">
        <v>83351</v>
      </c>
      <c r="D3448" s="786" t="s">
        <v>5292</v>
      </c>
      <c r="E3448" s="786">
        <v>75</v>
      </c>
      <c r="F3448" s="786">
        <v>4010</v>
      </c>
      <c r="G3448" s="786" t="s">
        <v>5437</v>
      </c>
      <c r="H3448" s="786" t="s">
        <v>1573</v>
      </c>
      <c r="J3448" s="786">
        <v>2</v>
      </c>
      <c r="K3448" s="786">
        <v>11.05</v>
      </c>
      <c r="L3448" s="786">
        <v>22.1</v>
      </c>
      <c r="M3448" s="1128" t="s">
        <v>2455</v>
      </c>
    </row>
    <row r="3449" spans="1:13" ht="15">
      <c r="A3449" s="1129">
        <v>45896</v>
      </c>
      <c r="B3449" s="1128" t="s">
        <v>5406</v>
      </c>
      <c r="C3449" s="784">
        <v>82721</v>
      </c>
      <c r="D3449" s="784" t="s">
        <v>3837</v>
      </c>
      <c r="E3449" s="784">
        <v>140</v>
      </c>
      <c r="F3449" s="784">
        <v>4010</v>
      </c>
      <c r="G3449" s="784" t="s">
        <v>5438</v>
      </c>
      <c r="H3449" s="784" t="s">
        <v>1573</v>
      </c>
      <c r="J3449" s="784">
        <v>1</v>
      </c>
      <c r="K3449" s="784">
        <v>7.45</v>
      </c>
      <c r="L3449" s="784">
        <v>7.45</v>
      </c>
      <c r="M3449" s="1128" t="s">
        <v>2455</v>
      </c>
    </row>
    <row r="3450" spans="1:13" ht="15">
      <c r="A3450" s="1129">
        <v>45896</v>
      </c>
      <c r="B3450" s="1128" t="s">
        <v>5406</v>
      </c>
      <c r="C3450" s="786">
        <v>82474</v>
      </c>
      <c r="D3450" s="786" t="s">
        <v>3177</v>
      </c>
      <c r="E3450" s="786" t="s">
        <v>2061</v>
      </c>
      <c r="F3450" s="786">
        <v>4010</v>
      </c>
      <c r="G3450" s="786" t="s">
        <v>4827</v>
      </c>
      <c r="H3450" s="786" t="s">
        <v>1573</v>
      </c>
      <c r="J3450" s="786">
        <v>1</v>
      </c>
      <c r="K3450" s="786">
        <v>11.3</v>
      </c>
      <c r="L3450" s="786">
        <v>11.3</v>
      </c>
      <c r="M3450" s="1128" t="s">
        <v>2455</v>
      </c>
    </row>
    <row r="3451" spans="1:13" ht="15">
      <c r="A3451" s="1129">
        <v>45896</v>
      </c>
      <c r="B3451" s="1128" t="s">
        <v>5406</v>
      </c>
      <c r="C3451" s="784">
        <v>83024</v>
      </c>
      <c r="D3451" s="784" t="s">
        <v>5196</v>
      </c>
      <c r="E3451" s="784">
        <v>120</v>
      </c>
      <c r="F3451" s="784">
        <v>4010</v>
      </c>
      <c r="G3451" s="784" t="s">
        <v>5439</v>
      </c>
      <c r="H3451" s="784" t="s">
        <v>1573</v>
      </c>
      <c r="J3451" s="784">
        <v>5</v>
      </c>
      <c r="K3451" s="784">
        <v>4.7300000000000004</v>
      </c>
      <c r="L3451" s="784">
        <v>23.65</v>
      </c>
      <c r="M3451" s="1128" t="s">
        <v>2455</v>
      </c>
    </row>
    <row r="3452" spans="1:13" ht="15">
      <c r="A3452" s="1129">
        <v>45896</v>
      </c>
      <c r="B3452" s="1128" t="s">
        <v>5406</v>
      </c>
      <c r="C3452" s="786">
        <v>83320</v>
      </c>
      <c r="D3452" s="786" t="s">
        <v>3119</v>
      </c>
      <c r="E3452" s="786">
        <v>140</v>
      </c>
      <c r="F3452" s="786">
        <v>4010</v>
      </c>
      <c r="G3452" s="786" t="s">
        <v>5440</v>
      </c>
      <c r="H3452" s="786" t="s">
        <v>1573</v>
      </c>
      <c r="J3452" s="786">
        <v>1</v>
      </c>
      <c r="K3452" s="786">
        <v>24.47</v>
      </c>
      <c r="L3452" s="786">
        <v>24.47</v>
      </c>
      <c r="M3452" s="1128" t="s">
        <v>2455</v>
      </c>
    </row>
    <row r="3453" spans="1:13" ht="15">
      <c r="A3453" s="1129">
        <v>45896</v>
      </c>
      <c r="B3453" s="1128" t="s">
        <v>5406</v>
      </c>
      <c r="C3453" s="784">
        <v>82602</v>
      </c>
      <c r="D3453" s="784" t="s">
        <v>4721</v>
      </c>
      <c r="E3453" s="784">
        <v>85</v>
      </c>
      <c r="F3453" s="784">
        <v>4010</v>
      </c>
      <c r="G3453" s="784" t="s">
        <v>5441</v>
      </c>
      <c r="H3453" s="784" t="s">
        <v>1573</v>
      </c>
      <c r="J3453" s="784">
        <v>1</v>
      </c>
      <c r="K3453" s="784">
        <v>8.27</v>
      </c>
      <c r="L3453" s="784">
        <v>8.27</v>
      </c>
      <c r="M3453" s="1128" t="s">
        <v>2455</v>
      </c>
    </row>
    <row r="3454" spans="1:13" ht="15">
      <c r="A3454" s="1129">
        <v>45896</v>
      </c>
      <c r="B3454" s="1128" t="s">
        <v>5406</v>
      </c>
      <c r="C3454" s="786">
        <v>83145</v>
      </c>
      <c r="D3454" s="786" t="s">
        <v>5074</v>
      </c>
      <c r="E3454" s="786">
        <v>100</v>
      </c>
      <c r="F3454" s="786">
        <v>4010</v>
      </c>
      <c r="G3454" s="786" t="s">
        <v>5442</v>
      </c>
      <c r="H3454" s="786" t="s">
        <v>1573</v>
      </c>
      <c r="J3454" s="786">
        <v>1</v>
      </c>
      <c r="K3454" s="786">
        <v>7.78</v>
      </c>
      <c r="L3454" s="786">
        <v>7.78</v>
      </c>
      <c r="M3454" s="1128" t="s">
        <v>2455</v>
      </c>
    </row>
    <row r="3455" spans="1:13" ht="15">
      <c r="A3455" s="1129">
        <v>45896</v>
      </c>
      <c r="B3455" s="1128" t="s">
        <v>5406</v>
      </c>
      <c r="C3455" s="784">
        <v>83530</v>
      </c>
      <c r="D3455" s="784" t="s">
        <v>5202</v>
      </c>
      <c r="E3455" s="784">
        <v>80</v>
      </c>
      <c r="F3455" s="784">
        <v>4010</v>
      </c>
      <c r="G3455" s="784" t="s">
        <v>4828</v>
      </c>
      <c r="H3455" s="784" t="s">
        <v>1573</v>
      </c>
      <c r="J3455" s="784">
        <v>1</v>
      </c>
      <c r="K3455" s="784">
        <v>7.86</v>
      </c>
      <c r="L3455" s="784">
        <v>7.86</v>
      </c>
      <c r="M3455" s="1128" t="s">
        <v>2455</v>
      </c>
    </row>
    <row r="3456" spans="1:13" ht="15">
      <c r="A3456" s="1129">
        <v>45896</v>
      </c>
      <c r="B3456" s="1128" t="s">
        <v>5406</v>
      </c>
      <c r="C3456" s="786">
        <v>83311</v>
      </c>
      <c r="D3456" s="786" t="s">
        <v>5040</v>
      </c>
      <c r="E3456" s="786">
        <v>100</v>
      </c>
      <c r="F3456" s="786">
        <v>4010</v>
      </c>
      <c r="G3456" s="786" t="s">
        <v>4831</v>
      </c>
      <c r="H3456" s="786" t="s">
        <v>1573</v>
      </c>
      <c r="J3456" s="786">
        <v>1</v>
      </c>
      <c r="K3456" s="786">
        <v>6.8</v>
      </c>
      <c r="L3456" s="786">
        <v>6.8</v>
      </c>
      <c r="M3456" s="1128" t="s">
        <v>2455</v>
      </c>
    </row>
    <row r="3457" spans="1:13" ht="15">
      <c r="A3457" s="1129">
        <v>45896</v>
      </c>
      <c r="B3457" s="1128" t="s">
        <v>5406</v>
      </c>
      <c r="C3457" s="784">
        <v>81569</v>
      </c>
      <c r="D3457" s="784" t="s">
        <v>2701</v>
      </c>
      <c r="E3457" s="784">
        <v>100</v>
      </c>
      <c r="F3457" s="784">
        <v>4010</v>
      </c>
      <c r="G3457" s="784" t="s">
        <v>4832</v>
      </c>
      <c r="H3457" s="784" t="s">
        <v>1573</v>
      </c>
      <c r="J3457" s="784">
        <v>1</v>
      </c>
      <c r="K3457" s="784">
        <v>6.84</v>
      </c>
      <c r="L3457" s="784">
        <v>6.84</v>
      </c>
      <c r="M3457" s="1128" t="s">
        <v>2455</v>
      </c>
    </row>
    <row r="3458" spans="1:13" ht="15">
      <c r="A3458" s="1129">
        <v>45896</v>
      </c>
      <c r="B3458" s="1128" t="s">
        <v>5406</v>
      </c>
      <c r="C3458" s="786">
        <v>67515</v>
      </c>
      <c r="D3458" s="786" t="s">
        <v>2657</v>
      </c>
      <c r="E3458" s="786" t="s">
        <v>441</v>
      </c>
      <c r="F3458" s="786">
        <v>4010</v>
      </c>
      <c r="G3458" s="786" t="s">
        <v>5443</v>
      </c>
      <c r="H3458" s="786" t="s">
        <v>1573</v>
      </c>
      <c r="J3458" s="786">
        <v>5</v>
      </c>
      <c r="K3458" s="786">
        <v>9.08</v>
      </c>
      <c r="L3458" s="786">
        <v>45.4</v>
      </c>
      <c r="M3458" s="1128" t="s">
        <v>2455</v>
      </c>
    </row>
    <row r="3459" spans="1:13" ht="15">
      <c r="A3459" s="1129">
        <v>45896</v>
      </c>
      <c r="B3459" s="1128" t="s">
        <v>5406</v>
      </c>
      <c r="C3459" s="784">
        <v>82717</v>
      </c>
      <c r="D3459" s="784" t="s">
        <v>3478</v>
      </c>
      <c r="E3459" s="784">
        <v>90</v>
      </c>
      <c r="F3459" s="784">
        <v>4010</v>
      </c>
      <c r="G3459" s="784" t="s">
        <v>5444</v>
      </c>
      <c r="H3459" s="784" t="s">
        <v>1573</v>
      </c>
      <c r="J3459" s="784">
        <v>1</v>
      </c>
      <c r="K3459" s="784">
        <v>10.85</v>
      </c>
      <c r="L3459" s="784">
        <v>10.85</v>
      </c>
      <c r="M3459" s="1128" t="s">
        <v>2455</v>
      </c>
    </row>
    <row r="3460" spans="1:13" ht="15">
      <c r="A3460" s="1129">
        <v>45896</v>
      </c>
      <c r="B3460" s="1128" t="s">
        <v>5406</v>
      </c>
      <c r="C3460" s="786">
        <v>82788</v>
      </c>
      <c r="D3460" s="786" t="s">
        <v>3154</v>
      </c>
      <c r="E3460" s="786">
        <v>85</v>
      </c>
      <c r="F3460" s="786">
        <v>4010</v>
      </c>
      <c r="G3460" s="786" t="s">
        <v>4833</v>
      </c>
      <c r="H3460" s="786" t="s">
        <v>1573</v>
      </c>
      <c r="J3460" s="786">
        <v>1</v>
      </c>
      <c r="K3460" s="786">
        <v>7.75</v>
      </c>
      <c r="L3460" s="786">
        <v>7.75</v>
      </c>
      <c r="M3460" s="1128" t="s">
        <v>2455</v>
      </c>
    </row>
    <row r="3461" spans="1:13" ht="15">
      <c r="A3461" s="1129">
        <v>45896</v>
      </c>
      <c r="B3461" s="1128" t="s">
        <v>5406</v>
      </c>
      <c r="C3461" s="784">
        <v>82911</v>
      </c>
      <c r="D3461" s="784" t="s">
        <v>4461</v>
      </c>
      <c r="E3461" s="784">
        <v>110</v>
      </c>
      <c r="F3461" s="784">
        <v>4010</v>
      </c>
      <c r="G3461" s="784" t="s">
        <v>4834</v>
      </c>
      <c r="H3461" s="784" t="s">
        <v>1573</v>
      </c>
      <c r="J3461" s="784">
        <v>1</v>
      </c>
      <c r="K3461" s="784">
        <v>12.5</v>
      </c>
      <c r="L3461" s="784">
        <v>12.5</v>
      </c>
      <c r="M3461" s="1128" t="s">
        <v>2455</v>
      </c>
    </row>
    <row r="3462" spans="1:13" ht="15">
      <c r="A3462" s="1129">
        <v>45896</v>
      </c>
      <c r="B3462" s="1128" t="s">
        <v>5406</v>
      </c>
      <c r="C3462" s="786">
        <v>82788</v>
      </c>
      <c r="D3462" s="786" t="s">
        <v>3676</v>
      </c>
      <c r="E3462" s="786">
        <v>110</v>
      </c>
      <c r="F3462" s="786">
        <v>4010</v>
      </c>
      <c r="G3462" s="786" t="s">
        <v>4835</v>
      </c>
      <c r="H3462" s="786" t="s">
        <v>1573</v>
      </c>
      <c r="J3462" s="786">
        <v>1</v>
      </c>
      <c r="K3462" s="786">
        <v>8.48</v>
      </c>
      <c r="L3462" s="786">
        <v>8.48</v>
      </c>
      <c r="M3462" s="1128" t="s">
        <v>2455</v>
      </c>
    </row>
    <row r="3463" spans="1:13" ht="15">
      <c r="A3463" s="1129">
        <v>45896</v>
      </c>
      <c r="B3463" s="1128" t="s">
        <v>5406</v>
      </c>
      <c r="C3463" s="784">
        <v>82719</v>
      </c>
      <c r="D3463" s="784" t="s">
        <v>3326</v>
      </c>
      <c r="E3463" s="784">
        <v>85</v>
      </c>
      <c r="F3463" s="784">
        <v>4010</v>
      </c>
      <c r="G3463" s="784" t="s">
        <v>5445</v>
      </c>
      <c r="H3463" s="784" t="s">
        <v>1573</v>
      </c>
      <c r="J3463" s="784">
        <v>1</v>
      </c>
      <c r="K3463" s="784">
        <v>14.67</v>
      </c>
      <c r="L3463" s="784">
        <v>14.67</v>
      </c>
      <c r="M3463" s="1128" t="s">
        <v>2455</v>
      </c>
    </row>
    <row r="3464" spans="1:13" ht="15">
      <c r="A3464" s="1129">
        <v>45896</v>
      </c>
      <c r="B3464" s="1128" t="s">
        <v>5406</v>
      </c>
      <c r="C3464" s="786">
        <v>83131</v>
      </c>
      <c r="D3464" s="786" t="s">
        <v>4553</v>
      </c>
      <c r="E3464" s="786">
        <v>100</v>
      </c>
      <c r="F3464" s="786">
        <v>4010</v>
      </c>
      <c r="G3464" s="786" t="s">
        <v>4836</v>
      </c>
      <c r="H3464" s="786" t="s">
        <v>1573</v>
      </c>
      <c r="J3464" s="786">
        <v>1</v>
      </c>
      <c r="K3464" s="786">
        <v>6.24</v>
      </c>
      <c r="L3464" s="786">
        <v>6.24</v>
      </c>
      <c r="M3464" s="1128" t="s">
        <v>2455</v>
      </c>
    </row>
    <row r="3465" spans="1:13" ht="15">
      <c r="A3465" s="1129">
        <v>45896</v>
      </c>
      <c r="B3465" s="1128" t="s">
        <v>5406</v>
      </c>
      <c r="C3465" s="784">
        <v>58660</v>
      </c>
      <c r="D3465" s="784" t="s">
        <v>4038</v>
      </c>
      <c r="E3465" s="784" t="s">
        <v>441</v>
      </c>
      <c r="F3465" s="784">
        <v>4010</v>
      </c>
      <c r="G3465" s="784" t="s">
        <v>4335</v>
      </c>
      <c r="H3465" s="784" t="s">
        <v>1573</v>
      </c>
      <c r="J3465" s="784">
        <v>1</v>
      </c>
      <c r="K3465" s="784">
        <v>8.85</v>
      </c>
      <c r="L3465" s="784">
        <v>8.85</v>
      </c>
      <c r="M3465" s="1128" t="s">
        <v>2455</v>
      </c>
    </row>
    <row r="3466" spans="1:13" ht="15">
      <c r="A3466" s="1129">
        <v>45896</v>
      </c>
      <c r="B3466" s="1128" t="s">
        <v>5406</v>
      </c>
      <c r="C3466" s="786">
        <v>51218</v>
      </c>
      <c r="D3466" s="786" t="s">
        <v>4215</v>
      </c>
      <c r="E3466" s="786" t="s">
        <v>2061</v>
      </c>
      <c r="F3466" s="786">
        <v>4010</v>
      </c>
      <c r="G3466" s="786" t="s">
        <v>5446</v>
      </c>
      <c r="H3466" s="786" t="s">
        <v>1573</v>
      </c>
      <c r="J3466" s="786">
        <v>1</v>
      </c>
      <c r="K3466" s="786">
        <v>12.1</v>
      </c>
      <c r="L3466" s="786">
        <v>12.1</v>
      </c>
      <c r="M3466" s="1128" t="s">
        <v>2455</v>
      </c>
    </row>
    <row r="3467" spans="1:13" ht="15">
      <c r="A3467" s="1129">
        <v>45896</v>
      </c>
      <c r="B3467" s="1128" t="s">
        <v>5406</v>
      </c>
      <c r="C3467" s="784">
        <v>82904</v>
      </c>
      <c r="D3467" s="784" t="s">
        <v>2879</v>
      </c>
      <c r="E3467" s="784">
        <v>80</v>
      </c>
      <c r="F3467" s="784">
        <v>4010</v>
      </c>
      <c r="G3467" s="784" t="s">
        <v>4837</v>
      </c>
      <c r="H3467" s="784" t="s">
        <v>1573</v>
      </c>
      <c r="J3467" s="784">
        <v>1</v>
      </c>
      <c r="K3467" s="784">
        <v>9.44</v>
      </c>
      <c r="L3467" s="784">
        <v>9.44</v>
      </c>
      <c r="M3467" s="1128" t="s">
        <v>2455</v>
      </c>
    </row>
    <row r="3468" spans="1:13" ht="15">
      <c r="A3468" s="1129">
        <v>45896</v>
      </c>
      <c r="B3468" s="1128" t="s">
        <v>5406</v>
      </c>
      <c r="C3468" s="786">
        <v>83351</v>
      </c>
      <c r="D3468" s="786" t="s">
        <v>5292</v>
      </c>
      <c r="E3468" s="786">
        <v>80</v>
      </c>
      <c r="F3468" s="786">
        <v>4010</v>
      </c>
      <c r="G3468" s="786" t="s">
        <v>5447</v>
      </c>
      <c r="H3468" s="786" t="s">
        <v>1573</v>
      </c>
      <c r="J3468" s="786">
        <v>1</v>
      </c>
      <c r="K3468" s="786">
        <v>11.05</v>
      </c>
      <c r="L3468" s="786">
        <v>11.05</v>
      </c>
      <c r="M3468" s="1128" t="s">
        <v>2455</v>
      </c>
    </row>
    <row r="3469" spans="1:13" ht="15">
      <c r="A3469" s="1129">
        <v>45896</v>
      </c>
      <c r="B3469" s="1128" t="s">
        <v>5406</v>
      </c>
      <c r="C3469" s="784">
        <v>82221</v>
      </c>
      <c r="D3469" s="784" t="s">
        <v>2255</v>
      </c>
      <c r="E3469" s="784">
        <v>60</v>
      </c>
      <c r="F3469" s="784">
        <v>4010</v>
      </c>
      <c r="G3469" s="784" t="s">
        <v>4838</v>
      </c>
      <c r="H3469" s="784" t="s">
        <v>1573</v>
      </c>
      <c r="J3469" s="784">
        <v>1</v>
      </c>
      <c r="K3469" s="784">
        <v>6.46</v>
      </c>
      <c r="L3469" s="784">
        <v>6.46</v>
      </c>
      <c r="M3469" s="1128" t="s">
        <v>2455</v>
      </c>
    </row>
    <row r="3470" spans="1:13" ht="15">
      <c r="A3470" s="1129">
        <v>45896</v>
      </c>
      <c r="B3470" s="1128" t="s">
        <v>5406</v>
      </c>
      <c r="C3470" s="786">
        <v>52312</v>
      </c>
      <c r="D3470" s="786" t="s">
        <v>5448</v>
      </c>
      <c r="E3470" s="786" t="s">
        <v>2296</v>
      </c>
      <c r="F3470" s="786">
        <v>4010</v>
      </c>
      <c r="G3470" s="786" t="s">
        <v>4840</v>
      </c>
      <c r="H3470" s="786" t="s">
        <v>1573</v>
      </c>
      <c r="J3470" s="786">
        <v>1</v>
      </c>
      <c r="K3470" s="786">
        <v>3.15</v>
      </c>
      <c r="L3470" s="786">
        <v>3.15</v>
      </c>
      <c r="M3470" s="1128" t="s">
        <v>2455</v>
      </c>
    </row>
    <row r="3471" spans="1:13" ht="15">
      <c r="A3471" s="1129">
        <v>45896</v>
      </c>
      <c r="B3471" s="1128" t="s">
        <v>5406</v>
      </c>
      <c r="C3471" s="784">
        <v>81395</v>
      </c>
      <c r="D3471" s="784" t="s">
        <v>2523</v>
      </c>
      <c r="E3471" s="784">
        <v>120</v>
      </c>
      <c r="F3471" s="784">
        <v>4010</v>
      </c>
      <c r="G3471" s="784" t="s">
        <v>5449</v>
      </c>
      <c r="H3471" s="784" t="s">
        <v>1573</v>
      </c>
      <c r="J3471" s="784">
        <v>1</v>
      </c>
      <c r="K3471" s="784">
        <v>7.08</v>
      </c>
      <c r="L3471" s="784">
        <v>7.08</v>
      </c>
      <c r="M3471" s="1128" t="s">
        <v>2455</v>
      </c>
    </row>
    <row r="3472" spans="1:13" ht="15">
      <c r="A3472" s="1129">
        <v>45896</v>
      </c>
      <c r="B3472" s="1128" t="s">
        <v>5406</v>
      </c>
      <c r="C3472" s="786">
        <v>81535</v>
      </c>
      <c r="D3472" s="786" t="s">
        <v>3048</v>
      </c>
      <c r="E3472" s="786" t="s">
        <v>2356</v>
      </c>
      <c r="F3472" s="786">
        <v>4010</v>
      </c>
      <c r="G3472" s="786" t="s">
        <v>5450</v>
      </c>
      <c r="H3472" s="786" t="s">
        <v>1573</v>
      </c>
      <c r="J3472" s="786">
        <v>1</v>
      </c>
      <c r="K3472" s="786">
        <v>17.45</v>
      </c>
      <c r="L3472" s="786">
        <v>17.45</v>
      </c>
      <c r="M3472" s="1128" t="s">
        <v>2455</v>
      </c>
    </row>
    <row r="3473" spans="1:13" ht="15">
      <c r="A3473" s="1129">
        <v>45896</v>
      </c>
      <c r="B3473" s="1128" t="s">
        <v>5406</v>
      </c>
      <c r="C3473" s="784">
        <v>58660</v>
      </c>
      <c r="D3473" s="784">
        <v>1</v>
      </c>
      <c r="E3473" s="784" t="s">
        <v>2230</v>
      </c>
      <c r="F3473" s="784">
        <v>4010</v>
      </c>
      <c r="G3473" s="784" t="s">
        <v>4841</v>
      </c>
      <c r="H3473" s="784" t="s">
        <v>1573</v>
      </c>
      <c r="J3473" s="784">
        <v>1</v>
      </c>
      <c r="K3473" s="784">
        <v>7.14</v>
      </c>
      <c r="L3473" s="784">
        <v>7.14</v>
      </c>
      <c r="M3473" s="1128" t="s">
        <v>2455</v>
      </c>
    </row>
    <row r="3474" spans="1:13" ht="15">
      <c r="A3474" s="1129">
        <v>45896</v>
      </c>
      <c r="B3474" s="1128" t="s">
        <v>5406</v>
      </c>
      <c r="C3474" s="786">
        <v>50763</v>
      </c>
      <c r="D3474" s="786" t="s">
        <v>2637</v>
      </c>
      <c r="E3474" s="786" t="s">
        <v>289</v>
      </c>
      <c r="F3474" s="786">
        <v>4010</v>
      </c>
      <c r="G3474" s="786" t="s">
        <v>5451</v>
      </c>
      <c r="H3474" s="786" t="s">
        <v>1573</v>
      </c>
      <c r="J3474" s="786">
        <v>3</v>
      </c>
      <c r="K3474" s="786">
        <v>4.0599999999999996</v>
      </c>
      <c r="L3474" s="786">
        <v>12.18</v>
      </c>
      <c r="M3474" s="1128" t="s">
        <v>2455</v>
      </c>
    </row>
    <row r="3475" spans="1:13" ht="15">
      <c r="A3475" s="1129">
        <v>45896</v>
      </c>
      <c r="B3475" s="1128" t="s">
        <v>5406</v>
      </c>
      <c r="C3475" s="784">
        <v>83361</v>
      </c>
      <c r="D3475" s="784" t="s">
        <v>5452</v>
      </c>
      <c r="E3475" s="784">
        <v>85</v>
      </c>
      <c r="F3475" s="784">
        <v>4010</v>
      </c>
      <c r="G3475" s="784" t="s">
        <v>5453</v>
      </c>
      <c r="H3475" s="784" t="s">
        <v>1573</v>
      </c>
      <c r="J3475" s="784">
        <v>1</v>
      </c>
      <c r="K3475" s="784">
        <v>8.23</v>
      </c>
      <c r="L3475" s="784">
        <v>8.23</v>
      </c>
      <c r="M3475" s="1128" t="s">
        <v>2455</v>
      </c>
    </row>
    <row r="3476" spans="1:13" ht="15">
      <c r="A3476" s="1129">
        <v>45896</v>
      </c>
      <c r="B3476" s="1128" t="s">
        <v>5406</v>
      </c>
      <c r="C3476" s="786">
        <v>82008</v>
      </c>
      <c r="D3476" s="786" t="s">
        <v>5454</v>
      </c>
      <c r="E3476" s="786">
        <v>120</v>
      </c>
      <c r="F3476" s="786">
        <v>4010</v>
      </c>
      <c r="G3476" s="786" t="s">
        <v>5455</v>
      </c>
      <c r="H3476" s="786" t="s">
        <v>1573</v>
      </c>
      <c r="J3476" s="786">
        <v>5</v>
      </c>
      <c r="K3476" s="786">
        <v>6.38</v>
      </c>
      <c r="L3476" s="786">
        <v>31.9</v>
      </c>
      <c r="M3476" s="1128" t="s">
        <v>2455</v>
      </c>
    </row>
    <row r="3477" spans="1:13" ht="15">
      <c r="A3477" s="1129">
        <v>45896</v>
      </c>
      <c r="B3477" s="1128" t="s">
        <v>5406</v>
      </c>
      <c r="C3477" s="784">
        <v>58660</v>
      </c>
      <c r="D3477" s="784" t="s">
        <v>5036</v>
      </c>
      <c r="E3477" s="784" t="s">
        <v>2230</v>
      </c>
      <c r="F3477" s="784">
        <v>4010</v>
      </c>
      <c r="G3477" s="784" t="s">
        <v>4843</v>
      </c>
      <c r="H3477" s="784" t="s">
        <v>1573</v>
      </c>
      <c r="J3477" s="784">
        <v>1</v>
      </c>
      <c r="K3477" s="784">
        <v>8.58</v>
      </c>
      <c r="L3477" s="784">
        <v>8.58</v>
      </c>
      <c r="M3477" s="1128" t="s">
        <v>2455</v>
      </c>
    </row>
    <row r="3478" spans="1:13" ht="15">
      <c r="A3478" s="1129">
        <v>45896</v>
      </c>
      <c r="B3478" s="1128" t="s">
        <v>5406</v>
      </c>
      <c r="C3478" s="786">
        <v>58662</v>
      </c>
      <c r="D3478" s="786" t="s">
        <v>4877</v>
      </c>
      <c r="E3478" s="786" t="s">
        <v>289</v>
      </c>
      <c r="F3478" s="786">
        <v>4010</v>
      </c>
      <c r="G3478" s="786" t="s">
        <v>4844</v>
      </c>
      <c r="H3478" s="786" t="s">
        <v>1573</v>
      </c>
      <c r="J3478" s="786">
        <v>1</v>
      </c>
      <c r="K3478" s="786">
        <v>9.77</v>
      </c>
      <c r="L3478" s="786">
        <v>9.77</v>
      </c>
      <c r="M3478" s="1128" t="s">
        <v>2455</v>
      </c>
    </row>
    <row r="3479" spans="1:13" ht="15">
      <c r="A3479" s="1129">
        <v>45896</v>
      </c>
      <c r="B3479" s="1128" t="s">
        <v>5406</v>
      </c>
      <c r="C3479" s="784">
        <v>83332</v>
      </c>
      <c r="D3479" s="784" t="s">
        <v>5267</v>
      </c>
      <c r="E3479" s="784" t="s">
        <v>289</v>
      </c>
      <c r="F3479" s="784">
        <v>4010</v>
      </c>
      <c r="G3479" s="784" t="s">
        <v>5456</v>
      </c>
      <c r="H3479" s="784" t="s">
        <v>1573</v>
      </c>
      <c r="J3479" s="784">
        <v>5</v>
      </c>
      <c r="K3479" s="784">
        <v>6.06</v>
      </c>
      <c r="L3479" s="784">
        <v>30.3</v>
      </c>
      <c r="M3479" s="1128" t="s">
        <v>2455</v>
      </c>
    </row>
    <row r="3480" spans="1:13" ht="15">
      <c r="A3480" s="1129">
        <v>45896</v>
      </c>
      <c r="B3480" s="1128" t="s">
        <v>5457</v>
      </c>
      <c r="C3480" s="784">
        <v>83344</v>
      </c>
      <c r="D3480" s="784" t="s">
        <v>5295</v>
      </c>
      <c r="E3480" s="784">
        <v>80</v>
      </c>
      <c r="F3480" s="784">
        <v>4010</v>
      </c>
      <c r="G3480" s="784" t="s">
        <v>5458</v>
      </c>
      <c r="H3480" s="784" t="s">
        <v>1573</v>
      </c>
      <c r="J3480" s="784">
        <v>25</v>
      </c>
      <c r="K3480" s="784">
        <v>10.3</v>
      </c>
      <c r="L3480" s="784">
        <v>257.5</v>
      </c>
      <c r="M3480" s="1128" t="s">
        <v>2547</v>
      </c>
    </row>
    <row r="3481" spans="1:13" ht="15">
      <c r="A3481" s="1129">
        <v>45896</v>
      </c>
      <c r="B3481" s="1128" t="s">
        <v>5459</v>
      </c>
      <c r="C3481" s="784">
        <v>82792</v>
      </c>
      <c r="D3481" s="784" t="s">
        <v>4469</v>
      </c>
      <c r="E3481" s="784">
        <v>90</v>
      </c>
      <c r="F3481" s="784">
        <v>4010</v>
      </c>
      <c r="G3481" s="784" t="s">
        <v>5460</v>
      </c>
      <c r="H3481" s="784" t="s">
        <v>1573</v>
      </c>
      <c r="J3481" s="784">
        <v>1</v>
      </c>
      <c r="K3481" s="784">
        <v>10.15</v>
      </c>
      <c r="L3481" s="784">
        <v>10.15</v>
      </c>
      <c r="M3481" s="1128" t="s">
        <v>2455</v>
      </c>
    </row>
    <row r="3482" spans="1:13" ht="15">
      <c r="A3482" s="1129">
        <v>45896</v>
      </c>
      <c r="B3482" s="1128" t="s">
        <v>5459</v>
      </c>
      <c r="C3482" s="786">
        <v>59852</v>
      </c>
      <c r="D3482" s="786" t="s">
        <v>3975</v>
      </c>
      <c r="E3482" s="786">
        <v>85</v>
      </c>
      <c r="F3482" s="786">
        <v>4010</v>
      </c>
      <c r="G3482" s="786" t="s">
        <v>5461</v>
      </c>
      <c r="H3482" s="786" t="s">
        <v>1573</v>
      </c>
      <c r="J3482" s="786">
        <v>1</v>
      </c>
      <c r="K3482" s="786">
        <v>8.74</v>
      </c>
      <c r="L3482" s="786">
        <v>8.74</v>
      </c>
      <c r="M3482" s="1128" t="s">
        <v>2455</v>
      </c>
    </row>
    <row r="3483" spans="1:13" ht="15">
      <c r="A3483" s="1129">
        <v>45896</v>
      </c>
      <c r="B3483" s="1128" t="s">
        <v>5459</v>
      </c>
      <c r="C3483" s="784">
        <v>83332</v>
      </c>
      <c r="D3483" s="784" t="s">
        <v>5267</v>
      </c>
      <c r="E3483" s="784" t="s">
        <v>3950</v>
      </c>
      <c r="F3483" s="784">
        <v>4010</v>
      </c>
      <c r="G3483" s="784" t="s">
        <v>3003</v>
      </c>
      <c r="H3483" s="784" t="s">
        <v>1573</v>
      </c>
      <c r="J3483" s="784">
        <v>2</v>
      </c>
      <c r="K3483" s="784">
        <v>6.06</v>
      </c>
      <c r="L3483" s="784">
        <v>12.12</v>
      </c>
      <c r="M3483" s="1128" t="s">
        <v>2455</v>
      </c>
    </row>
    <row r="3484" spans="1:13" ht="15">
      <c r="A3484" s="1129">
        <v>45896</v>
      </c>
      <c r="B3484" s="1128" t="s">
        <v>5459</v>
      </c>
      <c r="C3484" s="786">
        <v>82879</v>
      </c>
      <c r="D3484" s="786" t="s">
        <v>3421</v>
      </c>
      <c r="E3484" s="786" t="s">
        <v>2061</v>
      </c>
      <c r="F3484" s="786">
        <v>4010</v>
      </c>
      <c r="G3484" s="786" t="s">
        <v>5462</v>
      </c>
      <c r="H3484" s="786" t="s">
        <v>1573</v>
      </c>
      <c r="J3484" s="786">
        <v>2</v>
      </c>
      <c r="K3484" s="786">
        <v>9.68</v>
      </c>
      <c r="L3484" s="786">
        <v>19.36</v>
      </c>
      <c r="M3484" s="1128" t="s">
        <v>2455</v>
      </c>
    </row>
    <row r="3485" spans="1:13" ht="15">
      <c r="A3485" s="1129">
        <v>45896</v>
      </c>
      <c r="B3485" s="1128" t="s">
        <v>5459</v>
      </c>
      <c r="C3485" s="784">
        <v>83146</v>
      </c>
      <c r="D3485" s="784" t="s">
        <v>5074</v>
      </c>
      <c r="E3485" s="784" t="s">
        <v>2230</v>
      </c>
      <c r="F3485" s="784">
        <v>4010</v>
      </c>
      <c r="G3485" s="784" t="s">
        <v>4804</v>
      </c>
      <c r="H3485" s="784" t="s">
        <v>1573</v>
      </c>
      <c r="J3485" s="784">
        <v>1</v>
      </c>
      <c r="K3485" s="784">
        <v>13.7</v>
      </c>
      <c r="L3485" s="784">
        <v>13.7</v>
      </c>
      <c r="M3485" s="1128" t="s">
        <v>2455</v>
      </c>
    </row>
    <row r="3486" spans="1:13" ht="15">
      <c r="A3486" s="1129">
        <v>45896</v>
      </c>
      <c r="B3486" s="1128" t="s">
        <v>5459</v>
      </c>
      <c r="C3486" s="786">
        <v>81551</v>
      </c>
      <c r="D3486" s="786" t="s">
        <v>4177</v>
      </c>
      <c r="E3486" s="786">
        <v>110</v>
      </c>
      <c r="F3486" s="786">
        <v>4010</v>
      </c>
      <c r="G3486" s="786" t="s">
        <v>5463</v>
      </c>
      <c r="H3486" s="786" t="s">
        <v>1573</v>
      </c>
      <c r="J3486" s="786">
        <v>1</v>
      </c>
      <c r="K3486" s="786">
        <v>4.28</v>
      </c>
      <c r="L3486" s="786">
        <v>4.28</v>
      </c>
      <c r="M3486" s="1128" t="s">
        <v>2455</v>
      </c>
    </row>
    <row r="3487" spans="1:13" ht="15">
      <c r="A3487" s="1129">
        <v>45896</v>
      </c>
      <c r="B3487" s="1128" t="s">
        <v>5459</v>
      </c>
      <c r="C3487" s="784">
        <v>80376</v>
      </c>
      <c r="D3487" s="784">
        <v>607</v>
      </c>
      <c r="E3487" s="882">
        <v>45692</v>
      </c>
      <c r="F3487" s="784">
        <v>4010</v>
      </c>
      <c r="G3487" s="784" t="s">
        <v>4805</v>
      </c>
      <c r="H3487" s="784" t="s">
        <v>1573</v>
      </c>
      <c r="J3487" s="784">
        <v>1</v>
      </c>
      <c r="K3487" s="784">
        <v>6.63</v>
      </c>
      <c r="L3487" s="784">
        <v>6.63</v>
      </c>
      <c r="M3487" s="1128" t="s">
        <v>2455</v>
      </c>
    </row>
    <row r="3488" spans="1:13" ht="15">
      <c r="A3488" s="1129">
        <v>45896</v>
      </c>
      <c r="B3488" s="1128" t="s">
        <v>5459</v>
      </c>
      <c r="C3488" s="786">
        <v>60325</v>
      </c>
      <c r="D3488" s="786" t="s">
        <v>2307</v>
      </c>
      <c r="E3488" s="786" t="s">
        <v>289</v>
      </c>
      <c r="F3488" s="786">
        <v>4010</v>
      </c>
      <c r="G3488" s="786" t="s">
        <v>4806</v>
      </c>
      <c r="H3488" s="786" t="s">
        <v>1573</v>
      </c>
      <c r="J3488" s="786">
        <v>3</v>
      </c>
      <c r="K3488" s="786">
        <v>9.42</v>
      </c>
      <c r="L3488" s="786">
        <v>28.26</v>
      </c>
      <c r="M3488" s="1128" t="s">
        <v>2455</v>
      </c>
    </row>
    <row r="3489" spans="1:13" ht="15">
      <c r="A3489" s="1129">
        <v>45896</v>
      </c>
      <c r="B3489" s="1128" t="s">
        <v>5459</v>
      </c>
      <c r="C3489" s="784">
        <v>81842</v>
      </c>
      <c r="D3489" s="784" t="s">
        <v>5464</v>
      </c>
      <c r="E3489" s="784" t="s">
        <v>884</v>
      </c>
      <c r="F3489" s="784">
        <v>4010</v>
      </c>
      <c r="G3489" s="784" t="s">
        <v>5465</v>
      </c>
      <c r="H3489" s="784" t="s">
        <v>1573</v>
      </c>
      <c r="J3489" s="784">
        <v>1</v>
      </c>
      <c r="K3489" s="784">
        <v>17.920000000000002</v>
      </c>
      <c r="L3489" s="784">
        <v>17.920000000000002</v>
      </c>
      <c r="M3489" s="1128" t="s">
        <v>2455</v>
      </c>
    </row>
    <row r="3490" spans="1:13" ht="15">
      <c r="A3490" s="1129">
        <v>45896</v>
      </c>
      <c r="B3490" s="1128" t="s">
        <v>5459</v>
      </c>
      <c r="C3490" s="786">
        <v>82723</v>
      </c>
      <c r="D3490" s="786" t="s">
        <v>2470</v>
      </c>
      <c r="E3490" s="786">
        <v>140</v>
      </c>
      <c r="F3490" s="786">
        <v>4010</v>
      </c>
      <c r="G3490" s="786" t="s">
        <v>5466</v>
      </c>
      <c r="H3490" s="786" t="s">
        <v>1573</v>
      </c>
      <c r="J3490" s="786">
        <v>1</v>
      </c>
      <c r="K3490" s="786">
        <v>8.83</v>
      </c>
      <c r="L3490" s="786">
        <v>8.83</v>
      </c>
      <c r="M3490" s="1128" t="s">
        <v>2455</v>
      </c>
    </row>
    <row r="3491" spans="1:13" ht="15">
      <c r="A3491" s="1129">
        <v>45896</v>
      </c>
      <c r="B3491" s="1128" t="s">
        <v>5459</v>
      </c>
      <c r="C3491" s="784">
        <v>81671</v>
      </c>
      <c r="D3491" s="784" t="s">
        <v>4048</v>
      </c>
      <c r="E3491" s="784" t="s">
        <v>2061</v>
      </c>
      <c r="F3491" s="784">
        <v>4010</v>
      </c>
      <c r="G3491" s="784" t="s">
        <v>5467</v>
      </c>
      <c r="H3491" s="784" t="s">
        <v>1573</v>
      </c>
      <c r="J3491" s="784">
        <v>1</v>
      </c>
      <c r="K3491" s="784">
        <v>11.07</v>
      </c>
      <c r="L3491" s="784">
        <v>11.07</v>
      </c>
      <c r="M3491" s="1128" t="s">
        <v>2455</v>
      </c>
    </row>
    <row r="3492" spans="1:13" ht="15">
      <c r="A3492" s="1129">
        <v>45896</v>
      </c>
      <c r="B3492" s="1128" t="s">
        <v>5459</v>
      </c>
      <c r="C3492" s="786">
        <v>82773</v>
      </c>
      <c r="D3492" s="786" t="s">
        <v>3053</v>
      </c>
      <c r="E3492" s="786">
        <v>90</v>
      </c>
      <c r="F3492" s="786">
        <v>4010</v>
      </c>
      <c r="G3492" s="786" t="s">
        <v>4620</v>
      </c>
      <c r="H3492" s="786" t="s">
        <v>1573</v>
      </c>
      <c r="J3492" s="786">
        <v>1</v>
      </c>
      <c r="K3492" s="786">
        <v>14.65</v>
      </c>
      <c r="L3492" s="786">
        <v>14.65</v>
      </c>
      <c r="M3492" s="1128" t="s">
        <v>2455</v>
      </c>
    </row>
    <row r="3493" spans="1:13" ht="15">
      <c r="A3493" s="1129">
        <v>45896</v>
      </c>
      <c r="B3493" s="1128" t="s">
        <v>5459</v>
      </c>
      <c r="C3493" s="784">
        <v>82474</v>
      </c>
      <c r="D3493" s="784" t="s">
        <v>3177</v>
      </c>
      <c r="E3493" s="784" t="s">
        <v>441</v>
      </c>
      <c r="F3493" s="784">
        <v>4010</v>
      </c>
      <c r="G3493" s="784" t="s">
        <v>5468</v>
      </c>
      <c r="H3493" s="784" t="s">
        <v>1573</v>
      </c>
      <c r="J3493" s="784">
        <v>1</v>
      </c>
      <c r="K3493" s="784">
        <v>11.3</v>
      </c>
      <c r="L3493" s="784">
        <v>11.3</v>
      </c>
      <c r="M3493" s="1128" t="s">
        <v>2455</v>
      </c>
    </row>
    <row r="3494" spans="1:13" ht="15">
      <c r="A3494" s="1129">
        <v>45896</v>
      </c>
      <c r="B3494" s="1128" t="s">
        <v>5459</v>
      </c>
      <c r="C3494" s="786">
        <v>67375</v>
      </c>
      <c r="D3494" s="786" t="s">
        <v>3111</v>
      </c>
      <c r="E3494" s="786">
        <v>100</v>
      </c>
      <c r="F3494" s="786">
        <v>4010</v>
      </c>
      <c r="G3494" s="786" t="s">
        <v>5469</v>
      </c>
      <c r="H3494" s="786" t="s">
        <v>1573</v>
      </c>
      <c r="J3494" s="786">
        <v>1</v>
      </c>
      <c r="K3494" s="786">
        <v>5.76</v>
      </c>
      <c r="L3494" s="786">
        <v>5.76</v>
      </c>
      <c r="M3494" s="1128" t="s">
        <v>2455</v>
      </c>
    </row>
    <row r="3495" spans="1:13" ht="15">
      <c r="A3495" s="1129">
        <v>45896</v>
      </c>
      <c r="B3495" s="1128" t="s">
        <v>5459</v>
      </c>
      <c r="C3495" s="784">
        <v>81941</v>
      </c>
      <c r="D3495" s="784" t="s">
        <v>4880</v>
      </c>
      <c r="E3495" s="784">
        <v>150</v>
      </c>
      <c r="F3495" s="784">
        <v>4010</v>
      </c>
      <c r="G3495" s="784" t="s">
        <v>5470</v>
      </c>
      <c r="H3495" s="784" t="s">
        <v>1573</v>
      </c>
      <c r="J3495" s="784">
        <v>1</v>
      </c>
      <c r="K3495" s="784">
        <v>12.81</v>
      </c>
      <c r="L3495" s="784">
        <v>12.81</v>
      </c>
      <c r="M3495" s="1128" t="s">
        <v>2455</v>
      </c>
    </row>
    <row r="3496" spans="1:13" ht="15">
      <c r="A3496" s="1129">
        <v>45896</v>
      </c>
      <c r="B3496" s="1128" t="s">
        <v>5459</v>
      </c>
      <c r="C3496" s="786">
        <v>82050</v>
      </c>
      <c r="D3496" s="786" t="s">
        <v>2981</v>
      </c>
      <c r="E3496" s="786" t="s">
        <v>289</v>
      </c>
      <c r="F3496" s="786">
        <v>4010</v>
      </c>
      <c r="G3496" s="786" t="s">
        <v>4807</v>
      </c>
      <c r="H3496" s="786" t="s">
        <v>1573</v>
      </c>
      <c r="J3496" s="786">
        <v>1</v>
      </c>
      <c r="K3496" s="786">
        <v>8.4499999999999993</v>
      </c>
      <c r="L3496" s="786">
        <v>8.4499999999999993</v>
      </c>
      <c r="M3496" s="1128" t="s">
        <v>2455</v>
      </c>
    </row>
    <row r="3497" spans="1:13" ht="15">
      <c r="A3497" s="1129">
        <v>45896</v>
      </c>
      <c r="B3497" s="1128" t="s">
        <v>5459</v>
      </c>
      <c r="C3497" s="784">
        <v>82788</v>
      </c>
      <c r="D3497" s="784" t="s">
        <v>3676</v>
      </c>
      <c r="E3497" s="784">
        <v>90</v>
      </c>
      <c r="F3497" s="784">
        <v>4010</v>
      </c>
      <c r="G3497" s="784" t="s">
        <v>4808</v>
      </c>
      <c r="H3497" s="784" t="s">
        <v>1573</v>
      </c>
      <c r="J3497" s="784">
        <v>1</v>
      </c>
      <c r="K3497" s="784">
        <v>8.48</v>
      </c>
      <c r="L3497" s="784">
        <v>8.48</v>
      </c>
      <c r="M3497" s="1128" t="s">
        <v>2455</v>
      </c>
    </row>
    <row r="3498" spans="1:13" ht="15">
      <c r="A3498" s="1129">
        <v>45896</v>
      </c>
      <c r="B3498" s="1128" t="s">
        <v>5459</v>
      </c>
      <c r="C3498" s="786">
        <v>82976</v>
      </c>
      <c r="D3498" s="786" t="s">
        <v>3398</v>
      </c>
      <c r="E3498" s="786">
        <v>85</v>
      </c>
      <c r="F3498" s="786">
        <v>4010</v>
      </c>
      <c r="G3498" s="786" t="s">
        <v>5471</v>
      </c>
      <c r="H3498" s="786" t="s">
        <v>1573</v>
      </c>
      <c r="J3498" s="786">
        <v>5</v>
      </c>
      <c r="K3498" s="786">
        <v>5.22</v>
      </c>
      <c r="L3498" s="786">
        <v>26.1</v>
      </c>
      <c r="M3498" s="1128" t="s">
        <v>2455</v>
      </c>
    </row>
    <row r="3499" spans="1:13" ht="15">
      <c r="A3499" s="1129">
        <v>45896</v>
      </c>
      <c r="B3499" s="1128" t="s">
        <v>5459</v>
      </c>
      <c r="C3499" s="784">
        <v>82199</v>
      </c>
      <c r="D3499" s="784" t="s">
        <v>5472</v>
      </c>
      <c r="E3499" s="784">
        <v>85</v>
      </c>
      <c r="F3499" s="784">
        <v>4010</v>
      </c>
      <c r="G3499" s="784" t="s">
        <v>5473</v>
      </c>
      <c r="H3499" s="784" t="s">
        <v>1573</v>
      </c>
      <c r="J3499" s="784">
        <v>2</v>
      </c>
      <c r="K3499" s="784">
        <v>9.11</v>
      </c>
      <c r="L3499" s="784">
        <v>18.22</v>
      </c>
      <c r="M3499" s="1128" t="s">
        <v>2455</v>
      </c>
    </row>
    <row r="3500" spans="1:13" ht="15">
      <c r="A3500" s="1129">
        <v>45896</v>
      </c>
      <c r="B3500" s="1128" t="s">
        <v>5459</v>
      </c>
      <c r="C3500" s="786">
        <v>67375</v>
      </c>
      <c r="D3500" s="786" t="s">
        <v>2476</v>
      </c>
      <c r="E3500" s="786">
        <v>90</v>
      </c>
      <c r="F3500" s="786">
        <v>4010</v>
      </c>
      <c r="G3500" s="786" t="s">
        <v>5474</v>
      </c>
      <c r="H3500" s="786" t="s">
        <v>1573</v>
      </c>
      <c r="J3500" s="786">
        <v>4</v>
      </c>
      <c r="K3500" s="786">
        <v>5.76</v>
      </c>
      <c r="L3500" s="786">
        <v>23.04</v>
      </c>
      <c r="M3500" s="1128" t="s">
        <v>2455</v>
      </c>
    </row>
    <row r="3501" spans="1:13" ht="15">
      <c r="A3501" s="1129">
        <v>45896</v>
      </c>
      <c r="B3501" s="1128" t="s">
        <v>5459</v>
      </c>
      <c r="C3501" s="784">
        <v>83491</v>
      </c>
      <c r="D3501" s="784" t="s">
        <v>3565</v>
      </c>
      <c r="E3501" s="784">
        <v>90</v>
      </c>
      <c r="F3501" s="784">
        <v>4010</v>
      </c>
      <c r="G3501" s="784" t="s">
        <v>5475</v>
      </c>
      <c r="H3501" s="784" t="s">
        <v>1573</v>
      </c>
      <c r="J3501" s="784">
        <v>1</v>
      </c>
      <c r="K3501" s="784">
        <v>7.77</v>
      </c>
      <c r="L3501" s="784">
        <v>7.77</v>
      </c>
      <c r="M3501" s="1128" t="s">
        <v>2455</v>
      </c>
    </row>
    <row r="3502" spans="1:13" ht="15">
      <c r="A3502" s="1129">
        <v>45896</v>
      </c>
      <c r="B3502" s="1128" t="s">
        <v>5459</v>
      </c>
      <c r="C3502" s="786">
        <v>83099</v>
      </c>
      <c r="D3502" s="786" t="s">
        <v>3130</v>
      </c>
      <c r="E3502" s="786">
        <v>120</v>
      </c>
      <c r="F3502" s="786">
        <v>4010</v>
      </c>
      <c r="G3502" s="786" t="s">
        <v>4811</v>
      </c>
      <c r="H3502" s="786" t="s">
        <v>1573</v>
      </c>
      <c r="J3502" s="786">
        <v>1</v>
      </c>
      <c r="K3502" s="786">
        <v>9.2100000000000009</v>
      </c>
      <c r="L3502" s="786">
        <v>9.2100000000000009</v>
      </c>
      <c r="M3502" s="1128" t="s">
        <v>2455</v>
      </c>
    </row>
    <row r="3503" spans="1:13" ht="15">
      <c r="A3503" s="1129">
        <v>45896</v>
      </c>
      <c r="B3503" s="1128" t="s">
        <v>210</v>
      </c>
      <c r="C3503" s="784">
        <v>83435</v>
      </c>
      <c r="D3503" s="784" t="s">
        <v>5476</v>
      </c>
      <c r="E3503" s="784">
        <v>110</v>
      </c>
      <c r="F3503" s="784">
        <v>4010</v>
      </c>
      <c r="G3503" s="784" t="s">
        <v>5477</v>
      </c>
      <c r="H3503" s="784" t="s">
        <v>1573</v>
      </c>
      <c r="J3503" s="784">
        <v>1</v>
      </c>
      <c r="K3503" s="784">
        <v>4.4800000000000004</v>
      </c>
      <c r="L3503" s="784">
        <v>4.4800000000000004</v>
      </c>
      <c r="M3503" s="1128" t="s">
        <v>2547</v>
      </c>
    </row>
    <row r="3504" spans="1:13" ht="15">
      <c r="A3504" s="1129">
        <v>45896</v>
      </c>
      <c r="B3504" s="1128" t="s">
        <v>5478</v>
      </c>
      <c r="C3504" s="786">
        <v>83435</v>
      </c>
      <c r="D3504" s="786" t="s">
        <v>5476</v>
      </c>
      <c r="E3504" s="786">
        <v>100</v>
      </c>
      <c r="F3504" s="786">
        <v>4010</v>
      </c>
      <c r="G3504" s="786" t="s">
        <v>5479</v>
      </c>
      <c r="H3504" s="786" t="s">
        <v>1573</v>
      </c>
      <c r="J3504" s="786">
        <v>1</v>
      </c>
      <c r="K3504" s="786">
        <v>4.4800000000000004</v>
      </c>
      <c r="L3504" s="786">
        <v>4.4800000000000004</v>
      </c>
      <c r="M3504" s="1128" t="s">
        <v>2547</v>
      </c>
    </row>
    <row r="3505" spans="1:13" ht="15">
      <c r="A3505" s="1129">
        <v>45896</v>
      </c>
      <c r="B3505" s="1128" t="s">
        <v>5478</v>
      </c>
      <c r="C3505" s="784">
        <v>83435</v>
      </c>
      <c r="D3505" s="784" t="s">
        <v>5476</v>
      </c>
      <c r="E3505" s="784">
        <v>140</v>
      </c>
      <c r="F3505" s="784">
        <v>4010</v>
      </c>
      <c r="G3505" s="784" t="s">
        <v>5480</v>
      </c>
      <c r="H3505" s="784" t="s">
        <v>1573</v>
      </c>
      <c r="J3505" s="784">
        <v>1</v>
      </c>
      <c r="K3505" s="784">
        <v>4.4800000000000004</v>
      </c>
      <c r="L3505" s="784">
        <v>4.4800000000000004</v>
      </c>
      <c r="M3505" s="1128" t="s">
        <v>2547</v>
      </c>
    </row>
    <row r="3506" spans="1:13" ht="15">
      <c r="A3506" s="1129">
        <v>45896</v>
      </c>
      <c r="B3506" s="1128" t="s">
        <v>5478</v>
      </c>
      <c r="C3506" s="786">
        <v>83435</v>
      </c>
      <c r="D3506" s="786" t="s">
        <v>5476</v>
      </c>
      <c r="E3506" s="786">
        <v>130</v>
      </c>
      <c r="F3506" s="786">
        <v>4010</v>
      </c>
      <c r="G3506" s="786" t="s">
        <v>5481</v>
      </c>
      <c r="H3506" s="786" t="s">
        <v>1573</v>
      </c>
      <c r="J3506" s="786">
        <v>5</v>
      </c>
      <c r="K3506" s="786">
        <v>4.4800000000000004</v>
      </c>
      <c r="L3506" s="786">
        <v>22.4</v>
      </c>
      <c r="M3506" s="1128" t="s">
        <v>2547</v>
      </c>
    </row>
    <row r="3507" spans="1:13" ht="15">
      <c r="A3507" s="1129">
        <v>45896</v>
      </c>
      <c r="B3507" s="1128" t="s">
        <v>5478</v>
      </c>
      <c r="C3507" s="784">
        <v>83435</v>
      </c>
      <c r="D3507" s="784" t="s">
        <v>5476</v>
      </c>
      <c r="E3507" s="784">
        <v>90</v>
      </c>
      <c r="F3507" s="784">
        <v>4010</v>
      </c>
      <c r="G3507" s="784" t="s">
        <v>5482</v>
      </c>
      <c r="H3507" s="784" t="s">
        <v>1573</v>
      </c>
      <c r="J3507" s="784">
        <v>13</v>
      </c>
      <c r="K3507" s="784">
        <v>4.4800000000000004</v>
      </c>
      <c r="L3507" s="784">
        <v>58.24</v>
      </c>
      <c r="M3507" s="1128" t="s">
        <v>2547</v>
      </c>
    </row>
    <row r="3508" spans="1:13" ht="15">
      <c r="A3508" s="1129">
        <v>45896</v>
      </c>
      <c r="B3508" s="1128" t="s">
        <v>5483</v>
      </c>
      <c r="C3508" s="784">
        <v>83101</v>
      </c>
      <c r="D3508" s="784" t="s">
        <v>3081</v>
      </c>
      <c r="E3508" s="784">
        <v>130</v>
      </c>
      <c r="F3508" s="784">
        <v>4010</v>
      </c>
      <c r="G3508" s="784" t="s">
        <v>4905</v>
      </c>
      <c r="H3508" s="784" t="s">
        <v>1573</v>
      </c>
      <c r="J3508" s="784">
        <v>1</v>
      </c>
      <c r="K3508" s="784">
        <v>5.92</v>
      </c>
      <c r="L3508" s="784">
        <v>5.92</v>
      </c>
      <c r="M3508" s="1128" t="s">
        <v>2455</v>
      </c>
    </row>
    <row r="3509" spans="1:13" ht="15">
      <c r="A3509" s="1129">
        <v>45896</v>
      </c>
      <c r="B3509" s="1128" t="s">
        <v>5483</v>
      </c>
      <c r="C3509" s="786">
        <v>65642</v>
      </c>
      <c r="D3509" s="786" t="s">
        <v>5295</v>
      </c>
      <c r="E3509" s="786">
        <v>90</v>
      </c>
      <c r="F3509" s="786">
        <v>4010</v>
      </c>
      <c r="G3509" s="786" t="s">
        <v>5484</v>
      </c>
      <c r="H3509" s="786" t="s">
        <v>1573</v>
      </c>
      <c r="J3509" s="786">
        <v>1</v>
      </c>
      <c r="K3509" s="786">
        <v>5.81</v>
      </c>
      <c r="L3509" s="786">
        <v>5.81</v>
      </c>
      <c r="M3509" s="1128" t="s">
        <v>2455</v>
      </c>
    </row>
    <row r="3510" spans="1:13" ht="15">
      <c r="A3510" s="1129">
        <v>45896</v>
      </c>
      <c r="B3510" s="1128" t="s">
        <v>5483</v>
      </c>
      <c r="C3510" s="784">
        <v>82008</v>
      </c>
      <c r="D3510" s="784" t="s">
        <v>5454</v>
      </c>
      <c r="E3510" s="784">
        <v>90</v>
      </c>
      <c r="F3510" s="784">
        <v>4010</v>
      </c>
      <c r="G3510" s="784" t="s">
        <v>5485</v>
      </c>
      <c r="H3510" s="784" t="s">
        <v>1573</v>
      </c>
      <c r="J3510" s="784">
        <v>1</v>
      </c>
      <c r="K3510" s="784">
        <v>6.38</v>
      </c>
      <c r="L3510" s="784">
        <v>6.38</v>
      </c>
      <c r="M3510" s="1128" t="s">
        <v>2455</v>
      </c>
    </row>
    <row r="3511" spans="1:13" ht="15">
      <c r="A3511" s="1129">
        <v>45896</v>
      </c>
      <c r="B3511" s="1128" t="s">
        <v>5483</v>
      </c>
      <c r="C3511" s="786">
        <v>58662</v>
      </c>
      <c r="D3511" s="786" t="s">
        <v>5371</v>
      </c>
      <c r="E3511" s="786" t="s">
        <v>2061</v>
      </c>
      <c r="F3511" s="786">
        <v>4010</v>
      </c>
      <c r="G3511" s="786" t="s">
        <v>5486</v>
      </c>
      <c r="H3511" s="786" t="s">
        <v>1573</v>
      </c>
      <c r="J3511" s="786">
        <v>1</v>
      </c>
      <c r="K3511" s="786">
        <v>9.44</v>
      </c>
      <c r="L3511" s="786">
        <v>9.44</v>
      </c>
      <c r="M3511" s="1128" t="s">
        <v>2455</v>
      </c>
    </row>
    <row r="3512" spans="1:13" ht="15">
      <c r="A3512" s="1129">
        <v>45896</v>
      </c>
      <c r="B3512" s="1128" t="s">
        <v>5483</v>
      </c>
      <c r="C3512" s="784">
        <v>83191</v>
      </c>
      <c r="D3512" s="784" t="s">
        <v>5487</v>
      </c>
      <c r="E3512" s="784">
        <v>110</v>
      </c>
      <c r="F3512" s="784">
        <v>4010</v>
      </c>
      <c r="G3512" s="784" t="s">
        <v>5488</v>
      </c>
      <c r="H3512" s="784" t="s">
        <v>1573</v>
      </c>
      <c r="J3512" s="784">
        <v>1</v>
      </c>
      <c r="K3512" s="784">
        <v>11.78</v>
      </c>
      <c r="L3512" s="784">
        <v>11.78</v>
      </c>
      <c r="M3512" s="1128" t="s">
        <v>2455</v>
      </c>
    </row>
    <row r="3513" spans="1:13" ht="15">
      <c r="A3513" s="1129">
        <v>45896</v>
      </c>
      <c r="B3513" s="1128" t="s">
        <v>5483</v>
      </c>
      <c r="C3513" s="786">
        <v>83347</v>
      </c>
      <c r="D3513" s="786" t="s">
        <v>4989</v>
      </c>
      <c r="E3513" s="786">
        <v>80</v>
      </c>
      <c r="F3513" s="786">
        <v>4010</v>
      </c>
      <c r="G3513" s="786" t="s">
        <v>5489</v>
      </c>
      <c r="H3513" s="786" t="s">
        <v>1573</v>
      </c>
      <c r="J3513" s="786">
        <v>1</v>
      </c>
      <c r="K3513" s="786">
        <v>8.49</v>
      </c>
      <c r="L3513" s="786">
        <v>8.49</v>
      </c>
      <c r="M3513" s="1128" t="s">
        <v>2455</v>
      </c>
    </row>
    <row r="3514" spans="1:13" ht="15">
      <c r="A3514" s="1129">
        <v>45896</v>
      </c>
      <c r="B3514" s="1128" t="s">
        <v>5483</v>
      </c>
      <c r="C3514" s="784">
        <v>81881</v>
      </c>
      <c r="D3514" s="784" t="s">
        <v>5490</v>
      </c>
      <c r="E3514" s="784">
        <v>130</v>
      </c>
      <c r="F3514" s="784">
        <v>4010</v>
      </c>
      <c r="G3514" s="784" t="s">
        <v>5491</v>
      </c>
      <c r="H3514" s="784" t="s">
        <v>1573</v>
      </c>
      <c r="J3514" s="784">
        <v>1</v>
      </c>
      <c r="K3514" s="784">
        <v>6.61</v>
      </c>
      <c r="L3514" s="784">
        <v>6.61</v>
      </c>
      <c r="M3514" s="1128" t="s">
        <v>2455</v>
      </c>
    </row>
    <row r="3515" spans="1:13" ht="15">
      <c r="A3515" s="1129">
        <v>45896</v>
      </c>
      <c r="B3515" s="1128" t="s">
        <v>5483</v>
      </c>
      <c r="C3515" s="786">
        <v>50764</v>
      </c>
      <c r="D3515" s="786" t="s">
        <v>5492</v>
      </c>
      <c r="E3515" s="786" t="s">
        <v>289</v>
      </c>
      <c r="F3515" s="786">
        <v>4010</v>
      </c>
      <c r="G3515" s="786" t="s">
        <v>5493</v>
      </c>
      <c r="H3515" s="786" t="s">
        <v>1573</v>
      </c>
      <c r="J3515" s="786">
        <v>1</v>
      </c>
      <c r="K3515" s="786">
        <v>4.9400000000000004</v>
      </c>
      <c r="L3515" s="786">
        <v>4.9400000000000004</v>
      </c>
      <c r="M3515" s="1128" t="s">
        <v>2455</v>
      </c>
    </row>
    <row r="3516" spans="1:13" ht="15">
      <c r="A3516" s="1129">
        <v>45896</v>
      </c>
      <c r="B3516" s="1128" t="s">
        <v>5483</v>
      </c>
      <c r="C3516" s="784">
        <v>33175</v>
      </c>
      <c r="D3516" s="784" t="s">
        <v>2562</v>
      </c>
      <c r="E3516" s="784">
        <v>90</v>
      </c>
      <c r="F3516" s="784">
        <v>4010</v>
      </c>
      <c r="G3516" s="784" t="s">
        <v>5494</v>
      </c>
      <c r="H3516" s="784" t="s">
        <v>1573</v>
      </c>
      <c r="J3516" s="784">
        <v>1</v>
      </c>
      <c r="K3516" s="784">
        <v>8.06</v>
      </c>
      <c r="L3516" s="784">
        <v>8.06</v>
      </c>
      <c r="M3516" s="1128" t="s">
        <v>2455</v>
      </c>
    </row>
    <row r="3517" spans="1:13" ht="15">
      <c r="A3517" s="1129">
        <v>45896</v>
      </c>
      <c r="B3517" s="1128" t="s">
        <v>5483</v>
      </c>
      <c r="C3517" s="786">
        <v>55356</v>
      </c>
      <c r="D3517" s="786" t="s">
        <v>2552</v>
      </c>
      <c r="E3517" s="786">
        <v>130</v>
      </c>
      <c r="F3517" s="786">
        <v>4010</v>
      </c>
      <c r="G3517" s="786" t="s">
        <v>5495</v>
      </c>
      <c r="H3517" s="786" t="s">
        <v>1573</v>
      </c>
      <c r="J3517" s="786">
        <v>1</v>
      </c>
      <c r="K3517" s="786">
        <v>8.2200000000000006</v>
      </c>
      <c r="L3517" s="786">
        <v>8.2200000000000006</v>
      </c>
      <c r="M3517" s="1128" t="s">
        <v>2455</v>
      </c>
    </row>
    <row r="3518" spans="1:13" ht="15">
      <c r="A3518" s="1129">
        <v>45896</v>
      </c>
      <c r="B3518" s="1128" t="s">
        <v>5483</v>
      </c>
      <c r="C3518" s="784">
        <v>82875</v>
      </c>
      <c r="D3518" s="784" t="s">
        <v>3985</v>
      </c>
      <c r="E3518" s="784">
        <v>110</v>
      </c>
      <c r="F3518" s="784">
        <v>4010</v>
      </c>
      <c r="G3518" s="784" t="s">
        <v>5496</v>
      </c>
      <c r="H3518" s="784" t="s">
        <v>1573</v>
      </c>
      <c r="J3518" s="784">
        <v>1</v>
      </c>
      <c r="K3518" s="784">
        <v>13.78</v>
      </c>
      <c r="L3518" s="784">
        <v>13.78</v>
      </c>
      <c r="M3518" s="1128" t="s">
        <v>2455</v>
      </c>
    </row>
    <row r="3519" spans="1:13" ht="15">
      <c r="A3519" s="1129">
        <v>45896</v>
      </c>
      <c r="B3519" s="1128" t="s">
        <v>5483</v>
      </c>
      <c r="C3519" s="786">
        <v>81316</v>
      </c>
      <c r="D3519" s="786" t="s">
        <v>2311</v>
      </c>
      <c r="E3519" s="786">
        <v>90</v>
      </c>
      <c r="F3519" s="786">
        <v>4010</v>
      </c>
      <c r="G3519" s="786" t="s">
        <v>5497</v>
      </c>
      <c r="H3519" s="786" t="s">
        <v>1573</v>
      </c>
      <c r="J3519" s="786">
        <v>1</v>
      </c>
      <c r="K3519" s="786">
        <v>8.14</v>
      </c>
      <c r="L3519" s="786">
        <v>8.14</v>
      </c>
      <c r="M3519" s="1128" t="s">
        <v>2455</v>
      </c>
    </row>
    <row r="3520" spans="1:13" ht="15">
      <c r="A3520" s="1129">
        <v>45896</v>
      </c>
      <c r="B3520" s="1128" t="s">
        <v>5483</v>
      </c>
      <c r="C3520" s="784">
        <v>81824</v>
      </c>
      <c r="D3520" s="784" t="s">
        <v>4270</v>
      </c>
      <c r="E3520" s="784" t="s">
        <v>884</v>
      </c>
      <c r="F3520" s="784">
        <v>4010</v>
      </c>
      <c r="G3520" s="784" t="s">
        <v>4907</v>
      </c>
      <c r="H3520" s="784" t="s">
        <v>1573</v>
      </c>
      <c r="J3520" s="784">
        <v>1</v>
      </c>
      <c r="K3520" s="784">
        <v>11.71</v>
      </c>
      <c r="L3520" s="784">
        <v>11.71</v>
      </c>
      <c r="M3520" s="1128" t="s">
        <v>2455</v>
      </c>
    </row>
    <row r="3521" spans="1:13" ht="15">
      <c r="A3521" s="1129">
        <v>45896</v>
      </c>
      <c r="B3521" s="1128" t="s">
        <v>5483</v>
      </c>
      <c r="C3521" s="786">
        <v>82607</v>
      </c>
      <c r="D3521" s="786" t="s">
        <v>3586</v>
      </c>
      <c r="E3521" s="786">
        <v>110</v>
      </c>
      <c r="F3521" s="786">
        <v>4010</v>
      </c>
      <c r="G3521" s="786" t="s">
        <v>4909</v>
      </c>
      <c r="H3521" s="786" t="s">
        <v>1573</v>
      </c>
      <c r="J3521" s="786">
        <v>1</v>
      </c>
      <c r="K3521" s="786">
        <v>6.54</v>
      </c>
      <c r="L3521" s="786">
        <v>6.54</v>
      </c>
      <c r="M3521" s="1128" t="s">
        <v>2455</v>
      </c>
    </row>
    <row r="3522" spans="1:13" ht="15">
      <c r="A3522" s="1129">
        <v>45896</v>
      </c>
      <c r="B3522" s="1128" t="s">
        <v>5483</v>
      </c>
      <c r="C3522" s="784">
        <v>67377</v>
      </c>
      <c r="D3522" s="784" t="s">
        <v>4300</v>
      </c>
      <c r="E3522" s="784">
        <v>90</v>
      </c>
      <c r="F3522" s="784">
        <v>4010</v>
      </c>
      <c r="G3522" s="784" t="s">
        <v>5498</v>
      </c>
      <c r="H3522" s="784" t="s">
        <v>1573</v>
      </c>
      <c r="J3522" s="784">
        <v>1</v>
      </c>
      <c r="K3522" s="784">
        <v>3.81</v>
      </c>
      <c r="L3522" s="784">
        <v>3.81</v>
      </c>
      <c r="M3522" s="1128" t="s">
        <v>2455</v>
      </c>
    </row>
    <row r="3523" spans="1:13" ht="15">
      <c r="A3523" s="1129">
        <v>45896</v>
      </c>
      <c r="B3523" s="1128" t="s">
        <v>5483</v>
      </c>
      <c r="C3523" s="786">
        <v>68010</v>
      </c>
      <c r="D3523" s="786" t="s">
        <v>5499</v>
      </c>
      <c r="E3523" s="786">
        <v>90</v>
      </c>
      <c r="F3523" s="786">
        <v>4010</v>
      </c>
      <c r="G3523" s="786" t="s">
        <v>5500</v>
      </c>
      <c r="H3523" s="786" t="s">
        <v>1573</v>
      </c>
      <c r="J3523" s="786">
        <v>1</v>
      </c>
      <c r="K3523" s="786">
        <v>6.72</v>
      </c>
      <c r="L3523" s="786">
        <v>6.72</v>
      </c>
      <c r="M3523" s="1128" t="s">
        <v>2455</v>
      </c>
    </row>
    <row r="3524" spans="1:13" ht="15">
      <c r="A3524" s="1129">
        <v>45896</v>
      </c>
      <c r="B3524" s="1128" t="s">
        <v>5483</v>
      </c>
      <c r="C3524" s="784">
        <v>82021</v>
      </c>
      <c r="D3524" s="784" t="s">
        <v>5501</v>
      </c>
      <c r="E3524" s="784">
        <v>120</v>
      </c>
      <c r="F3524" s="784">
        <v>4010</v>
      </c>
      <c r="G3524" s="784" t="s">
        <v>5502</v>
      </c>
      <c r="H3524" s="784" t="s">
        <v>1573</v>
      </c>
      <c r="J3524" s="784">
        <v>1</v>
      </c>
      <c r="K3524" s="784">
        <v>4.6900000000000004</v>
      </c>
      <c r="L3524" s="784">
        <v>4.6900000000000004</v>
      </c>
      <c r="M3524" s="1128" t="s">
        <v>2455</v>
      </c>
    </row>
    <row r="3525" spans="1:13" ht="15">
      <c r="A3525" s="1129">
        <v>45896</v>
      </c>
      <c r="B3525" s="1128" t="s">
        <v>5483</v>
      </c>
      <c r="C3525" s="786">
        <v>68173</v>
      </c>
      <c r="D3525" s="786" t="s">
        <v>5503</v>
      </c>
      <c r="E3525" s="786">
        <v>90</v>
      </c>
      <c r="F3525" s="786">
        <v>4010</v>
      </c>
      <c r="G3525" s="786" t="s">
        <v>5504</v>
      </c>
      <c r="H3525" s="786" t="s">
        <v>1573</v>
      </c>
      <c r="J3525" s="786">
        <v>1</v>
      </c>
      <c r="K3525" s="786">
        <v>8.14</v>
      </c>
      <c r="L3525" s="786">
        <v>8.14</v>
      </c>
      <c r="M3525" s="1128" t="s">
        <v>2455</v>
      </c>
    </row>
    <row r="3526" spans="1:13" ht="15">
      <c r="A3526" s="1129">
        <v>45896</v>
      </c>
      <c r="B3526" s="1128" t="s">
        <v>5483</v>
      </c>
      <c r="C3526" s="784">
        <v>80859</v>
      </c>
      <c r="D3526" s="784" t="s">
        <v>5505</v>
      </c>
      <c r="E3526" s="784">
        <v>110</v>
      </c>
      <c r="F3526" s="784">
        <v>4010</v>
      </c>
      <c r="G3526" s="784" t="s">
        <v>5506</v>
      </c>
      <c r="H3526" s="784" t="s">
        <v>1573</v>
      </c>
      <c r="J3526" s="784">
        <v>1</v>
      </c>
      <c r="K3526" s="784">
        <v>11.33</v>
      </c>
      <c r="L3526" s="784">
        <v>11.33</v>
      </c>
      <c r="M3526" s="1128" t="s">
        <v>2455</v>
      </c>
    </row>
    <row r="3527" spans="1:13" ht="15">
      <c r="A3527" s="1129">
        <v>45896</v>
      </c>
      <c r="B3527" s="1128" t="s">
        <v>5483</v>
      </c>
      <c r="C3527" s="786">
        <v>83210</v>
      </c>
      <c r="D3527" s="786" t="s">
        <v>2974</v>
      </c>
      <c r="E3527" s="786">
        <v>110</v>
      </c>
      <c r="F3527" s="786">
        <v>4010</v>
      </c>
      <c r="G3527" s="786" t="s">
        <v>5507</v>
      </c>
      <c r="H3527" s="786" t="s">
        <v>1573</v>
      </c>
      <c r="J3527" s="786">
        <v>1</v>
      </c>
      <c r="K3527" s="786">
        <v>11.66</v>
      </c>
      <c r="L3527" s="786">
        <v>11.66</v>
      </c>
      <c r="M3527" s="1128" t="s">
        <v>2455</v>
      </c>
    </row>
    <row r="3528" spans="1:13" ht="15">
      <c r="A3528" s="1129">
        <v>45896</v>
      </c>
      <c r="B3528" s="1128" t="s">
        <v>5483</v>
      </c>
      <c r="C3528" s="784">
        <v>43197</v>
      </c>
      <c r="D3528" s="784" t="s">
        <v>2560</v>
      </c>
      <c r="E3528" s="784">
        <v>90</v>
      </c>
      <c r="F3528" s="784">
        <v>4010</v>
      </c>
      <c r="G3528" s="784" t="s">
        <v>3300</v>
      </c>
      <c r="H3528" s="784" t="s">
        <v>1573</v>
      </c>
      <c r="J3528" s="784">
        <v>2</v>
      </c>
      <c r="K3528" s="784">
        <v>4.24</v>
      </c>
      <c r="L3528" s="784">
        <v>8.48</v>
      </c>
      <c r="M3528" s="1128" t="s">
        <v>2455</v>
      </c>
    </row>
    <row r="3529" spans="1:13" ht="15">
      <c r="A3529" s="1129">
        <v>45896</v>
      </c>
      <c r="B3529" s="1128" t="s">
        <v>5483</v>
      </c>
      <c r="C3529" s="786">
        <v>83403</v>
      </c>
      <c r="D3529" s="786" t="s">
        <v>5508</v>
      </c>
      <c r="E3529" s="786">
        <v>70</v>
      </c>
      <c r="F3529" s="786">
        <v>4010</v>
      </c>
      <c r="G3529" s="786" t="s">
        <v>5509</v>
      </c>
      <c r="H3529" s="786" t="s">
        <v>1573</v>
      </c>
      <c r="J3529" s="786">
        <v>1</v>
      </c>
      <c r="K3529" s="786">
        <v>7.25</v>
      </c>
      <c r="L3529" s="786">
        <v>7.25</v>
      </c>
      <c r="M3529" s="1128" t="s">
        <v>2455</v>
      </c>
    </row>
    <row r="3530" spans="1:13" ht="15">
      <c r="A3530" s="1129">
        <v>45896</v>
      </c>
      <c r="B3530" s="1128" t="s">
        <v>5483</v>
      </c>
      <c r="C3530" s="784">
        <v>83339</v>
      </c>
      <c r="D3530" s="784" t="s">
        <v>2268</v>
      </c>
      <c r="E3530" s="784">
        <v>80</v>
      </c>
      <c r="F3530" s="784">
        <v>4010</v>
      </c>
      <c r="G3530" s="784" t="s">
        <v>5510</v>
      </c>
      <c r="H3530" s="784" t="s">
        <v>1573</v>
      </c>
      <c r="J3530" s="784">
        <v>1</v>
      </c>
      <c r="K3530" s="784">
        <v>7.09</v>
      </c>
      <c r="L3530" s="784">
        <v>7.09</v>
      </c>
      <c r="M3530" s="1128" t="s">
        <v>2455</v>
      </c>
    </row>
    <row r="3531" spans="1:13" ht="15">
      <c r="A3531" s="1129">
        <v>45896</v>
      </c>
      <c r="B3531" s="1128" t="s">
        <v>5483</v>
      </c>
      <c r="C3531" s="786">
        <v>65738</v>
      </c>
      <c r="D3531" s="786" t="s">
        <v>2512</v>
      </c>
      <c r="E3531" s="786" t="s">
        <v>2296</v>
      </c>
      <c r="F3531" s="786">
        <v>4010</v>
      </c>
      <c r="G3531" s="786" t="s">
        <v>5511</v>
      </c>
      <c r="H3531" s="786" t="s">
        <v>1573</v>
      </c>
      <c r="J3531" s="786">
        <v>1</v>
      </c>
      <c r="K3531" s="786">
        <v>4.95</v>
      </c>
      <c r="L3531" s="786">
        <v>4.95</v>
      </c>
      <c r="M3531" s="1128" t="s">
        <v>2455</v>
      </c>
    </row>
    <row r="3532" spans="1:13" ht="15">
      <c r="A3532" s="1129">
        <v>45896</v>
      </c>
      <c r="B3532" s="1128" t="s">
        <v>5483</v>
      </c>
      <c r="C3532" s="784">
        <v>81339</v>
      </c>
      <c r="D3532" s="784" t="s">
        <v>2866</v>
      </c>
      <c r="E3532" s="784">
        <v>100</v>
      </c>
      <c r="F3532" s="784">
        <v>4010</v>
      </c>
      <c r="G3532" s="784" t="s">
        <v>4910</v>
      </c>
      <c r="H3532" s="784" t="s">
        <v>1573</v>
      </c>
      <c r="J3532" s="784">
        <v>1</v>
      </c>
      <c r="K3532" s="784">
        <v>7.25</v>
      </c>
      <c r="L3532" s="784">
        <v>7.25</v>
      </c>
      <c r="M3532" s="1128" t="s">
        <v>2455</v>
      </c>
    </row>
    <row r="3533" spans="1:13" ht="15">
      <c r="A3533" s="1129">
        <v>45896</v>
      </c>
      <c r="B3533" s="1128" t="s">
        <v>5483</v>
      </c>
      <c r="C3533" s="786">
        <v>81666</v>
      </c>
      <c r="D3533" s="786" t="s">
        <v>4069</v>
      </c>
      <c r="E3533" s="786">
        <v>60</v>
      </c>
      <c r="F3533" s="786">
        <v>4010</v>
      </c>
      <c r="G3533" s="786" t="s">
        <v>4802</v>
      </c>
      <c r="H3533" s="786" t="s">
        <v>1573</v>
      </c>
      <c r="J3533" s="786">
        <v>1</v>
      </c>
      <c r="K3533" s="786">
        <v>6.41</v>
      </c>
      <c r="L3533" s="786">
        <v>6.41</v>
      </c>
      <c r="M3533" s="1128" t="s">
        <v>2455</v>
      </c>
    </row>
    <row r="3534" spans="1:13" ht="15">
      <c r="A3534" s="1129">
        <v>45896</v>
      </c>
      <c r="B3534" s="1128" t="s">
        <v>5483</v>
      </c>
      <c r="C3534" s="784">
        <v>61956</v>
      </c>
      <c r="D3534" s="784" t="s">
        <v>2466</v>
      </c>
      <c r="E3534" s="784">
        <v>150</v>
      </c>
      <c r="F3534" s="784">
        <v>4010</v>
      </c>
      <c r="G3534" s="784" t="s">
        <v>5512</v>
      </c>
      <c r="H3534" s="784" t="s">
        <v>1573</v>
      </c>
      <c r="J3534" s="784">
        <v>1</v>
      </c>
      <c r="K3534" s="784">
        <v>6.84</v>
      </c>
      <c r="L3534" s="784">
        <v>6.84</v>
      </c>
      <c r="M3534" s="1128" t="s">
        <v>2455</v>
      </c>
    </row>
    <row r="3535" spans="1:13" ht="15">
      <c r="A3535" s="1129">
        <v>45896</v>
      </c>
      <c r="B3535" s="1128" t="s">
        <v>5483</v>
      </c>
      <c r="C3535" s="786">
        <v>81339</v>
      </c>
      <c r="D3535" s="786" t="s">
        <v>4087</v>
      </c>
      <c r="E3535" s="786">
        <v>85</v>
      </c>
      <c r="F3535" s="786">
        <v>4010</v>
      </c>
      <c r="G3535" s="786" t="s">
        <v>5513</v>
      </c>
      <c r="H3535" s="786" t="s">
        <v>1573</v>
      </c>
      <c r="J3535" s="786">
        <v>1</v>
      </c>
      <c r="K3535" s="786">
        <v>6.36</v>
      </c>
      <c r="L3535" s="786">
        <v>6.36</v>
      </c>
      <c r="M3535" s="1128" t="s">
        <v>2455</v>
      </c>
    </row>
    <row r="3536" spans="1:13" ht="15">
      <c r="A3536" s="1129">
        <v>45896</v>
      </c>
      <c r="B3536" s="1128" t="s">
        <v>5483</v>
      </c>
      <c r="C3536" s="784">
        <v>82022</v>
      </c>
      <c r="D3536" s="784" t="s">
        <v>5501</v>
      </c>
      <c r="E3536" s="784">
        <v>120</v>
      </c>
      <c r="F3536" s="784">
        <v>4010</v>
      </c>
      <c r="G3536" s="784" t="s">
        <v>5514</v>
      </c>
      <c r="H3536" s="784" t="s">
        <v>1573</v>
      </c>
      <c r="J3536" s="784">
        <v>1</v>
      </c>
      <c r="K3536" s="784">
        <v>5.75</v>
      </c>
      <c r="L3536" s="784">
        <v>5.75</v>
      </c>
      <c r="M3536" s="1128" t="s">
        <v>2455</v>
      </c>
    </row>
    <row r="3537" spans="1:13" ht="15">
      <c r="A3537" s="1129">
        <v>45897</v>
      </c>
      <c r="B3537" s="55" t="s">
        <v>5515</v>
      </c>
      <c r="C3537" s="784">
        <v>80824</v>
      </c>
      <c r="D3537" s="784" t="s">
        <v>5516</v>
      </c>
      <c r="E3537" s="784">
        <v>150</v>
      </c>
      <c r="F3537" s="784">
        <v>4010</v>
      </c>
      <c r="G3537" s="784" t="s">
        <v>5517</v>
      </c>
      <c r="H3537" s="784" t="s">
        <v>1573</v>
      </c>
      <c r="J3537" s="55">
        <v>-1</v>
      </c>
      <c r="K3537" s="791">
        <v>11.21</v>
      </c>
      <c r="L3537" s="791">
        <v>-11.21</v>
      </c>
      <c r="M3537" s="55" t="s">
        <v>2967</v>
      </c>
    </row>
    <row r="3538" spans="1:13" ht="15">
      <c r="A3538" s="1129">
        <v>45897</v>
      </c>
      <c r="B3538" s="55" t="s">
        <v>5515</v>
      </c>
      <c r="C3538" s="786">
        <v>83149</v>
      </c>
      <c r="D3538" s="786" t="s">
        <v>4553</v>
      </c>
      <c r="E3538" s="786">
        <v>90</v>
      </c>
      <c r="F3538" s="786">
        <v>4010</v>
      </c>
      <c r="G3538" s="786" t="s">
        <v>5518</v>
      </c>
      <c r="H3538" s="786" t="s">
        <v>1573</v>
      </c>
      <c r="J3538" s="55">
        <v>-1</v>
      </c>
      <c r="K3538" s="791">
        <v>10.23</v>
      </c>
      <c r="L3538" s="791">
        <v>-10.23</v>
      </c>
      <c r="M3538" s="55" t="s">
        <v>2967</v>
      </c>
    </row>
    <row r="3539" spans="1:13" ht="15">
      <c r="A3539" s="1129">
        <v>45897</v>
      </c>
      <c r="B3539" s="55" t="s">
        <v>5515</v>
      </c>
      <c r="C3539" s="784">
        <v>83339</v>
      </c>
      <c r="D3539" s="784" t="s">
        <v>2280</v>
      </c>
      <c r="E3539" s="784">
        <v>80</v>
      </c>
      <c r="F3539" s="784">
        <v>4010</v>
      </c>
      <c r="G3539" s="784" t="s">
        <v>5519</v>
      </c>
      <c r="H3539" s="784" t="s">
        <v>1573</v>
      </c>
      <c r="J3539" s="55">
        <v>-1</v>
      </c>
      <c r="K3539" s="791">
        <v>7.09</v>
      </c>
      <c r="L3539" s="791">
        <v>-7.09</v>
      </c>
      <c r="M3539" s="55" t="s">
        <v>2967</v>
      </c>
    </row>
    <row r="3540" spans="1:13" ht="15">
      <c r="A3540" s="1129">
        <v>45897</v>
      </c>
      <c r="B3540" s="55" t="s">
        <v>5515</v>
      </c>
      <c r="C3540" s="786">
        <v>83210</v>
      </c>
      <c r="D3540" s="786" t="s">
        <v>2974</v>
      </c>
      <c r="E3540" s="786">
        <v>120</v>
      </c>
      <c r="F3540" s="786">
        <v>4010</v>
      </c>
      <c r="G3540" s="786" t="s">
        <v>5520</v>
      </c>
      <c r="H3540" s="786" t="s">
        <v>1573</v>
      </c>
      <c r="J3540" s="55">
        <v>-1</v>
      </c>
      <c r="K3540" s="791">
        <v>11.66</v>
      </c>
      <c r="L3540" s="791">
        <v>-11.66</v>
      </c>
      <c r="M3540" s="55" t="s">
        <v>2967</v>
      </c>
    </row>
    <row r="3541" spans="1:13" ht="15">
      <c r="A3541" s="1129">
        <v>45897</v>
      </c>
      <c r="B3541" s="55" t="s">
        <v>5521</v>
      </c>
      <c r="C3541" s="784">
        <v>58663</v>
      </c>
      <c r="D3541" s="784">
        <v>11</v>
      </c>
      <c r="E3541" s="784" t="s">
        <v>441</v>
      </c>
      <c r="F3541" s="784">
        <v>4010</v>
      </c>
      <c r="G3541" s="784" t="s">
        <v>5522</v>
      </c>
      <c r="H3541" s="784" t="s">
        <v>1573</v>
      </c>
      <c r="J3541" s="55">
        <v>-1</v>
      </c>
      <c r="K3541" s="791">
        <v>8.18</v>
      </c>
      <c r="L3541" s="791">
        <v>-8.18</v>
      </c>
      <c r="M3541" s="55" t="s">
        <v>2864</v>
      </c>
    </row>
    <row r="3542" spans="1:13" ht="15">
      <c r="A3542" s="1129">
        <v>45897</v>
      </c>
      <c r="B3542" s="55" t="s">
        <v>5523</v>
      </c>
      <c r="C3542" s="784">
        <v>58660</v>
      </c>
      <c r="D3542" s="784" t="s">
        <v>5524</v>
      </c>
      <c r="E3542" s="784" t="s">
        <v>2061</v>
      </c>
      <c r="F3542" s="784">
        <v>4010</v>
      </c>
      <c r="G3542" s="784" t="s">
        <v>5525</v>
      </c>
      <c r="H3542" s="784" t="s">
        <v>1573</v>
      </c>
      <c r="J3542" s="55">
        <v>-1</v>
      </c>
      <c r="K3542" s="791">
        <v>8.4700000000000006</v>
      </c>
      <c r="L3542" s="791">
        <v>-8.4700000000000006</v>
      </c>
      <c r="M3542" s="55" t="s">
        <v>2287</v>
      </c>
    </row>
    <row r="3543" spans="1:13" ht="15">
      <c r="A3543" s="1129">
        <v>45897</v>
      </c>
      <c r="B3543" s="55" t="s">
        <v>5523</v>
      </c>
      <c r="C3543" s="786">
        <v>82083</v>
      </c>
      <c r="D3543" s="786" t="s">
        <v>2986</v>
      </c>
      <c r="E3543" s="786">
        <v>50</v>
      </c>
      <c r="F3543" s="786">
        <v>4010</v>
      </c>
      <c r="G3543" s="786" t="s">
        <v>5526</v>
      </c>
      <c r="H3543" s="786" t="s">
        <v>1573</v>
      </c>
      <c r="J3543" s="55">
        <v>-1</v>
      </c>
      <c r="K3543" s="791">
        <v>5.63</v>
      </c>
      <c r="L3543" s="791">
        <v>-5.63</v>
      </c>
      <c r="M3543" s="55" t="s">
        <v>2287</v>
      </c>
    </row>
    <row r="3544" spans="1:13" ht="15">
      <c r="A3544" s="1129">
        <v>45897</v>
      </c>
      <c r="B3544" s="55" t="s">
        <v>5523</v>
      </c>
      <c r="C3544" s="784">
        <v>83207</v>
      </c>
      <c r="D3544" s="784" t="s">
        <v>3578</v>
      </c>
      <c r="E3544" s="784">
        <v>110</v>
      </c>
      <c r="F3544" s="784">
        <v>4010</v>
      </c>
      <c r="G3544" s="784" t="s">
        <v>5527</v>
      </c>
      <c r="H3544" s="784" t="s">
        <v>1573</v>
      </c>
      <c r="J3544" s="55">
        <v>-1</v>
      </c>
      <c r="K3544" s="791">
        <v>11.09</v>
      </c>
      <c r="L3544" s="791">
        <v>-11.09</v>
      </c>
      <c r="M3544" s="55" t="s">
        <v>2287</v>
      </c>
    </row>
    <row r="3545" spans="1:13" ht="15">
      <c r="A3545" s="1129">
        <v>45897</v>
      </c>
      <c r="B3545" s="55" t="s">
        <v>5523</v>
      </c>
      <c r="C3545" s="786">
        <v>83425</v>
      </c>
      <c r="D3545" s="786" t="s">
        <v>5417</v>
      </c>
      <c r="E3545" s="786">
        <v>110</v>
      </c>
      <c r="F3545" s="786">
        <v>4010</v>
      </c>
      <c r="G3545" s="786" t="s">
        <v>5528</v>
      </c>
      <c r="H3545" s="786" t="s">
        <v>1573</v>
      </c>
      <c r="J3545" s="55">
        <v>-1</v>
      </c>
      <c r="K3545" s="791">
        <v>12.86</v>
      </c>
      <c r="L3545" s="791">
        <v>-12.86</v>
      </c>
      <c r="M3545" s="55" t="s">
        <v>2287</v>
      </c>
    </row>
    <row r="3546" spans="1:13" ht="15">
      <c r="A3546" s="1129">
        <v>45897</v>
      </c>
      <c r="B3546" s="55" t="s">
        <v>5529</v>
      </c>
      <c r="C3546" s="784">
        <v>43205</v>
      </c>
      <c r="D3546" s="784" t="s">
        <v>3043</v>
      </c>
      <c r="E3546" s="784">
        <v>110</v>
      </c>
      <c r="F3546" s="784">
        <v>4010</v>
      </c>
      <c r="G3546" s="784" t="s">
        <v>5530</v>
      </c>
      <c r="H3546" s="786" t="s">
        <v>1573</v>
      </c>
      <c r="I3546" s="797" t="s">
        <v>1573</v>
      </c>
      <c r="J3546" s="784">
        <v>1</v>
      </c>
      <c r="K3546" s="784">
        <v>3.05</v>
      </c>
      <c r="L3546" s="793">
        <v>3.05</v>
      </c>
      <c r="M3546" s="55" t="s">
        <v>2455</v>
      </c>
    </row>
    <row r="3547" spans="1:13" ht="15">
      <c r="A3547" s="1129">
        <v>45897</v>
      </c>
      <c r="B3547" s="55" t="s">
        <v>5529</v>
      </c>
      <c r="C3547" s="786">
        <v>83530</v>
      </c>
      <c r="D3547" s="786" t="s">
        <v>5202</v>
      </c>
      <c r="E3547" s="786">
        <v>85</v>
      </c>
      <c r="F3547" s="786">
        <v>4010</v>
      </c>
      <c r="G3547" s="786" t="s">
        <v>3615</v>
      </c>
      <c r="H3547" s="786" t="s">
        <v>1573</v>
      </c>
      <c r="I3547" s="798" t="s">
        <v>1573</v>
      </c>
      <c r="J3547" s="786">
        <v>1</v>
      </c>
      <c r="K3547" s="786">
        <v>7.86</v>
      </c>
      <c r="L3547" s="796">
        <v>7.86</v>
      </c>
      <c r="M3547" s="55" t="s">
        <v>2455</v>
      </c>
    </row>
    <row r="3548" spans="1:13" ht="15">
      <c r="A3548" s="1129">
        <v>45897</v>
      </c>
      <c r="B3548" s="55" t="s">
        <v>5529</v>
      </c>
      <c r="C3548" s="784">
        <v>58662</v>
      </c>
      <c r="D3548" s="784" t="s">
        <v>4875</v>
      </c>
      <c r="E3548" s="784" t="s">
        <v>289</v>
      </c>
      <c r="F3548" s="784">
        <v>4010</v>
      </c>
      <c r="G3548" s="784" t="s">
        <v>3438</v>
      </c>
      <c r="H3548" s="786" t="s">
        <v>1573</v>
      </c>
      <c r="I3548" s="797" t="s">
        <v>1573</v>
      </c>
      <c r="J3548" s="784">
        <v>1</v>
      </c>
      <c r="K3548" s="784">
        <v>9.11</v>
      </c>
      <c r="L3548" s="793">
        <v>9.11</v>
      </c>
      <c r="M3548" s="55" t="s">
        <v>2455</v>
      </c>
    </row>
    <row r="3549" spans="1:13" ht="15">
      <c r="A3549" s="1129">
        <v>45897</v>
      </c>
      <c r="B3549" s="55" t="s">
        <v>5529</v>
      </c>
      <c r="C3549" s="786">
        <v>58665</v>
      </c>
      <c r="D3549" s="786">
        <v>527</v>
      </c>
      <c r="E3549" s="786" t="s">
        <v>2230</v>
      </c>
      <c r="F3549" s="786">
        <v>4010</v>
      </c>
      <c r="G3549" s="786" t="s">
        <v>3440</v>
      </c>
      <c r="H3549" s="786" t="s">
        <v>1573</v>
      </c>
      <c r="I3549" s="798" t="s">
        <v>1573</v>
      </c>
      <c r="J3549" s="786">
        <v>1</v>
      </c>
      <c r="K3549" s="786">
        <v>9.57</v>
      </c>
      <c r="L3549" s="796">
        <v>9.57</v>
      </c>
      <c r="M3549" s="55" t="s">
        <v>2455</v>
      </c>
    </row>
    <row r="3550" spans="1:13" ht="15">
      <c r="A3550" s="1129">
        <v>45897</v>
      </c>
      <c r="B3550" s="55" t="s">
        <v>5529</v>
      </c>
      <c r="C3550" s="784">
        <v>83311</v>
      </c>
      <c r="D3550" s="784" t="s">
        <v>5531</v>
      </c>
      <c r="E3550" s="784">
        <v>90</v>
      </c>
      <c r="F3550" s="784">
        <v>4010</v>
      </c>
      <c r="G3550" s="784" t="s">
        <v>3442</v>
      </c>
      <c r="H3550" s="786" t="s">
        <v>1573</v>
      </c>
      <c r="I3550" s="797" t="s">
        <v>1573</v>
      </c>
      <c r="J3550" s="784">
        <v>1</v>
      </c>
      <c r="K3550" s="784">
        <v>6.62</v>
      </c>
      <c r="L3550" s="793">
        <v>6.62</v>
      </c>
      <c r="M3550" s="55" t="s">
        <v>2455</v>
      </c>
    </row>
    <row r="3551" spans="1:13" ht="15">
      <c r="A3551" s="1129">
        <v>45897</v>
      </c>
      <c r="B3551" s="55" t="s">
        <v>5529</v>
      </c>
      <c r="C3551" s="786">
        <v>67447</v>
      </c>
      <c r="D3551" s="786" t="s">
        <v>2497</v>
      </c>
      <c r="E3551" s="786">
        <v>80</v>
      </c>
      <c r="F3551" s="786">
        <v>4010</v>
      </c>
      <c r="G3551" s="786" t="s">
        <v>3443</v>
      </c>
      <c r="H3551" s="786" t="s">
        <v>1573</v>
      </c>
      <c r="I3551" s="798" t="s">
        <v>1573</v>
      </c>
      <c r="J3551" s="786">
        <v>1</v>
      </c>
      <c r="K3551" s="786">
        <v>8.6199999999999992</v>
      </c>
      <c r="L3551" s="796">
        <v>8.6199999999999992</v>
      </c>
      <c r="M3551" s="55" t="s">
        <v>2455</v>
      </c>
    </row>
    <row r="3552" spans="1:13" ht="15">
      <c r="A3552" s="1129">
        <v>45897</v>
      </c>
      <c r="B3552" s="55" t="s">
        <v>5529</v>
      </c>
      <c r="C3552" s="784">
        <v>67009</v>
      </c>
      <c r="D3552" s="784" t="s">
        <v>2418</v>
      </c>
      <c r="E3552" s="784">
        <v>140</v>
      </c>
      <c r="F3552" s="784">
        <v>4010</v>
      </c>
      <c r="G3552" s="784" t="s">
        <v>3444</v>
      </c>
      <c r="H3552" s="786" t="s">
        <v>1573</v>
      </c>
      <c r="I3552" s="797" t="s">
        <v>1573</v>
      </c>
      <c r="J3552" s="784">
        <v>1</v>
      </c>
      <c r="K3552" s="784">
        <v>3.94</v>
      </c>
      <c r="L3552" s="793">
        <v>3.94</v>
      </c>
      <c r="M3552" s="55" t="s">
        <v>2455</v>
      </c>
    </row>
    <row r="3553" spans="1:14" ht="15">
      <c r="A3553" s="1129">
        <v>45897</v>
      </c>
      <c r="B3553" s="55" t="s">
        <v>5529</v>
      </c>
      <c r="C3553" s="786">
        <v>82718</v>
      </c>
      <c r="D3553" s="786" t="s">
        <v>3193</v>
      </c>
      <c r="E3553" s="786">
        <v>85</v>
      </c>
      <c r="F3553" s="786">
        <v>4010</v>
      </c>
      <c r="G3553" s="786" t="s">
        <v>3166</v>
      </c>
      <c r="H3553" s="786" t="s">
        <v>1573</v>
      </c>
      <c r="I3553" s="798" t="s">
        <v>1573</v>
      </c>
      <c r="J3553" s="786">
        <v>1</v>
      </c>
      <c r="K3553" s="786">
        <v>12.28</v>
      </c>
      <c r="L3553" s="796">
        <v>12.28</v>
      </c>
      <c r="M3553" s="55" t="s">
        <v>2455</v>
      </c>
    </row>
    <row r="3554" spans="1:14" ht="15">
      <c r="A3554" s="1129">
        <v>45897</v>
      </c>
      <c r="B3554" s="55" t="s">
        <v>5529</v>
      </c>
      <c r="C3554" s="784">
        <v>81194</v>
      </c>
      <c r="D3554" s="784">
        <v>537</v>
      </c>
      <c r="E3554" s="784" t="s">
        <v>2230</v>
      </c>
      <c r="F3554" s="784">
        <v>4010</v>
      </c>
      <c r="G3554" s="784" t="s">
        <v>3167</v>
      </c>
      <c r="H3554" s="786" t="s">
        <v>1573</v>
      </c>
      <c r="I3554" s="797" t="s">
        <v>1573</v>
      </c>
      <c r="J3554" s="784">
        <v>1</v>
      </c>
      <c r="K3554" s="784">
        <v>7.82</v>
      </c>
      <c r="L3554" s="793">
        <v>7.82</v>
      </c>
      <c r="M3554" s="55" t="s">
        <v>2455</v>
      </c>
    </row>
    <row r="3555" spans="1:14" ht="15">
      <c r="A3555" s="1129">
        <v>45897</v>
      </c>
      <c r="B3555" s="55" t="s">
        <v>5529</v>
      </c>
      <c r="C3555" s="786">
        <v>82408</v>
      </c>
      <c r="D3555" s="786" t="s">
        <v>4057</v>
      </c>
      <c r="E3555" s="786">
        <v>110</v>
      </c>
      <c r="F3555" s="786">
        <v>4010</v>
      </c>
      <c r="G3555" s="786" t="s">
        <v>3169</v>
      </c>
      <c r="H3555" s="786" t="s">
        <v>1573</v>
      </c>
      <c r="I3555" s="798" t="s">
        <v>1573</v>
      </c>
      <c r="J3555" s="786">
        <v>1</v>
      </c>
      <c r="K3555" s="786">
        <v>10.02</v>
      </c>
      <c r="L3555" s="796">
        <v>10.02</v>
      </c>
      <c r="M3555" s="55" t="s">
        <v>2455</v>
      </c>
    </row>
    <row r="3556" spans="1:14" ht="15">
      <c r="A3556" s="1129">
        <v>45897</v>
      </c>
      <c r="B3556" s="55" t="s">
        <v>5529</v>
      </c>
      <c r="C3556" s="784">
        <v>82143</v>
      </c>
      <c r="D3556" s="784" t="s">
        <v>5532</v>
      </c>
      <c r="E3556" s="784">
        <v>110</v>
      </c>
      <c r="F3556" s="784">
        <v>4010</v>
      </c>
      <c r="G3556" s="784" t="s">
        <v>3171</v>
      </c>
      <c r="H3556" s="786" t="s">
        <v>1573</v>
      </c>
      <c r="I3556" s="797" t="s">
        <v>1573</v>
      </c>
      <c r="J3556" s="784">
        <v>1</v>
      </c>
      <c r="K3556" s="784">
        <v>12.75</v>
      </c>
      <c r="L3556" s="793">
        <v>12.75</v>
      </c>
      <c r="M3556" s="55" t="s">
        <v>2455</v>
      </c>
    </row>
    <row r="3557" spans="1:14" ht="15">
      <c r="A3557" s="1129">
        <v>45897</v>
      </c>
      <c r="B3557" s="55" t="s">
        <v>5529</v>
      </c>
      <c r="C3557" s="786">
        <v>65642</v>
      </c>
      <c r="D3557" s="786" t="s">
        <v>5294</v>
      </c>
      <c r="E3557" s="786">
        <v>130</v>
      </c>
      <c r="F3557" s="786">
        <v>4010</v>
      </c>
      <c r="G3557" s="786" t="s">
        <v>5362</v>
      </c>
      <c r="H3557" s="786" t="s">
        <v>1573</v>
      </c>
      <c r="I3557" s="798" t="s">
        <v>1573</v>
      </c>
      <c r="J3557" s="786">
        <v>1</v>
      </c>
      <c r="K3557" s="786">
        <v>5.97</v>
      </c>
      <c r="L3557" s="796">
        <v>5.97</v>
      </c>
      <c r="M3557" s="55" t="s">
        <v>2455</v>
      </c>
    </row>
    <row r="3558" spans="1:14" ht="15">
      <c r="A3558" s="1129">
        <v>45897</v>
      </c>
      <c r="B3558" s="55" t="s">
        <v>5529</v>
      </c>
      <c r="C3558" s="784">
        <v>82787</v>
      </c>
      <c r="D3558" s="784" t="s">
        <v>2934</v>
      </c>
      <c r="E3558" s="784">
        <v>140</v>
      </c>
      <c r="F3558" s="784">
        <v>4010</v>
      </c>
      <c r="G3558" s="784" t="s">
        <v>5354</v>
      </c>
      <c r="H3558" s="786" t="s">
        <v>1573</v>
      </c>
      <c r="I3558" s="797" t="s">
        <v>1573</v>
      </c>
      <c r="J3558" s="784">
        <v>1</v>
      </c>
      <c r="K3558" s="784">
        <v>10.95</v>
      </c>
      <c r="L3558" s="793">
        <v>10.95</v>
      </c>
      <c r="M3558" s="55" t="s">
        <v>2455</v>
      </c>
    </row>
    <row r="3559" spans="1:14" ht="15">
      <c r="A3559" s="1129">
        <v>45897</v>
      </c>
      <c r="B3559" s="55" t="s">
        <v>5529</v>
      </c>
      <c r="C3559" s="786">
        <v>82235</v>
      </c>
      <c r="D3559" s="786" t="s">
        <v>2653</v>
      </c>
      <c r="E3559" s="786">
        <v>90</v>
      </c>
      <c r="F3559" s="786">
        <v>4010</v>
      </c>
      <c r="G3559" s="786" t="s">
        <v>5355</v>
      </c>
      <c r="H3559" s="786" t="s">
        <v>1573</v>
      </c>
      <c r="I3559" s="798" t="s">
        <v>1573</v>
      </c>
      <c r="J3559" s="786">
        <v>1</v>
      </c>
      <c r="K3559" s="786">
        <v>20.94</v>
      </c>
      <c r="L3559" s="796">
        <v>20.94</v>
      </c>
      <c r="M3559" s="55" t="s">
        <v>2455</v>
      </c>
    </row>
    <row r="3560" spans="1:14" ht="15">
      <c r="A3560" s="1129">
        <v>45897</v>
      </c>
      <c r="B3560" s="55" t="s">
        <v>5529</v>
      </c>
      <c r="C3560" s="784">
        <v>84295</v>
      </c>
      <c r="D3560" s="784" t="s">
        <v>2448</v>
      </c>
      <c r="E3560" s="784">
        <v>150</v>
      </c>
      <c r="F3560" s="784">
        <v>4010</v>
      </c>
      <c r="G3560" s="784" t="s">
        <v>5357</v>
      </c>
      <c r="H3560" s="786" t="s">
        <v>1573</v>
      </c>
      <c r="I3560" s="797" t="s">
        <v>1573</v>
      </c>
      <c r="J3560" s="784">
        <v>1</v>
      </c>
      <c r="K3560" s="784">
        <v>5.74</v>
      </c>
      <c r="L3560" s="793">
        <v>5.74</v>
      </c>
      <c r="M3560" s="55" t="s">
        <v>2455</v>
      </c>
    </row>
    <row r="3561" spans="1:14" ht="15">
      <c r="A3561" s="1129">
        <v>45897</v>
      </c>
      <c r="B3561" s="55" t="s">
        <v>5529</v>
      </c>
      <c r="C3561" s="786">
        <v>83310</v>
      </c>
      <c r="D3561" s="786" t="s">
        <v>5122</v>
      </c>
      <c r="E3561" s="786">
        <v>120</v>
      </c>
      <c r="F3561" s="786">
        <v>4010</v>
      </c>
      <c r="G3561" s="786" t="s">
        <v>5358</v>
      </c>
      <c r="H3561" s="786" t="s">
        <v>1573</v>
      </c>
      <c r="I3561" s="798" t="s">
        <v>1573</v>
      </c>
      <c r="J3561" s="786">
        <v>2</v>
      </c>
      <c r="K3561" s="786">
        <v>4.8899999999999997</v>
      </c>
      <c r="L3561" s="796">
        <v>9.7799999999999994</v>
      </c>
      <c r="M3561" s="55" t="s">
        <v>2455</v>
      </c>
    </row>
    <row r="3562" spans="1:14" ht="15">
      <c r="A3562" s="1129">
        <v>45897</v>
      </c>
      <c r="B3562" s="55" t="s">
        <v>5529</v>
      </c>
      <c r="C3562" s="784">
        <v>83315</v>
      </c>
      <c r="D3562" s="784" t="s">
        <v>5533</v>
      </c>
      <c r="E3562" s="784">
        <v>150</v>
      </c>
      <c r="F3562" s="784">
        <v>4010</v>
      </c>
      <c r="G3562" s="784" t="s">
        <v>5359</v>
      </c>
      <c r="H3562" s="786" t="s">
        <v>1573</v>
      </c>
      <c r="I3562" s="797" t="s">
        <v>1573</v>
      </c>
      <c r="J3562" s="784">
        <v>2</v>
      </c>
      <c r="K3562" s="784">
        <v>15.18</v>
      </c>
      <c r="L3562" s="793">
        <v>30.36</v>
      </c>
      <c r="M3562" s="55" t="s">
        <v>2455</v>
      </c>
    </row>
    <row r="3563" spans="1:14" ht="24.75">
      <c r="A3563" s="783">
        <v>45898</v>
      </c>
      <c r="B3563" s="784" t="s">
        <v>5534</v>
      </c>
      <c r="C3563" s="784">
        <v>83435</v>
      </c>
      <c r="D3563" s="784" t="s">
        <v>5476</v>
      </c>
      <c r="E3563" s="784">
        <v>120</v>
      </c>
      <c r="F3563" s="784">
        <v>4010</v>
      </c>
      <c r="G3563" s="784" t="s">
        <v>2617</v>
      </c>
      <c r="H3563" s="784" t="s">
        <v>2508</v>
      </c>
      <c r="I3563" s="797"/>
      <c r="J3563" s="784">
        <v>-21</v>
      </c>
      <c r="K3563" s="784">
        <v>4.4800000000000004</v>
      </c>
      <c r="L3563" s="793">
        <v>-94.08</v>
      </c>
      <c r="M3563" s="55" t="s">
        <v>2547</v>
      </c>
      <c r="N3563" s="788" t="s">
        <v>5535</v>
      </c>
    </row>
    <row r="3564" spans="1:14" ht="15">
      <c r="A3564" s="783">
        <v>45898</v>
      </c>
      <c r="B3564" s="784" t="s">
        <v>5536</v>
      </c>
      <c r="C3564" s="784">
        <v>83344</v>
      </c>
      <c r="D3564" s="784" t="s">
        <v>5295</v>
      </c>
      <c r="E3564" s="784">
        <v>85</v>
      </c>
      <c r="F3564" s="784">
        <v>4010</v>
      </c>
      <c r="G3564" s="784" t="s">
        <v>2617</v>
      </c>
      <c r="H3564" s="784" t="s">
        <v>2508</v>
      </c>
      <c r="I3564" s="797"/>
      <c r="J3564" s="784">
        <v>-25</v>
      </c>
      <c r="K3564" s="784">
        <v>10.3</v>
      </c>
      <c r="L3564" s="793">
        <v>-257.5</v>
      </c>
      <c r="M3564" s="55" t="s">
        <v>2547</v>
      </c>
      <c r="N3564" s="788" t="s">
        <v>5537</v>
      </c>
    </row>
    <row r="3565" spans="1:14" ht="15">
      <c r="A3565" s="783">
        <v>45898</v>
      </c>
      <c r="B3565" s="784" t="s">
        <v>5538</v>
      </c>
      <c r="C3565" s="784">
        <v>83145</v>
      </c>
      <c r="D3565" s="784" t="s">
        <v>5074</v>
      </c>
      <c r="E3565" s="784">
        <v>100</v>
      </c>
      <c r="F3565" s="784">
        <v>4010</v>
      </c>
      <c r="G3565" s="784" t="s">
        <v>2617</v>
      </c>
      <c r="H3565" s="784" t="s">
        <v>1573</v>
      </c>
      <c r="I3565" s="797"/>
      <c r="J3565" s="784">
        <v>6</v>
      </c>
      <c r="K3565" s="784">
        <v>7.78</v>
      </c>
      <c r="L3565" s="793">
        <v>46.68</v>
      </c>
      <c r="M3565" s="55" t="s">
        <v>2618</v>
      </c>
      <c r="N3565" s="788" t="s">
        <v>5539</v>
      </c>
    </row>
    <row r="3566" spans="1:14" ht="15">
      <c r="A3566" s="783">
        <v>45900</v>
      </c>
      <c r="B3566" s="784" t="s">
        <v>5540</v>
      </c>
      <c r="C3566" s="784">
        <v>83344</v>
      </c>
      <c r="D3566" s="784" t="s">
        <v>5295</v>
      </c>
      <c r="E3566" s="784">
        <v>70</v>
      </c>
      <c r="F3566" s="784">
        <v>4010</v>
      </c>
      <c r="G3566" s="784" t="s">
        <v>5541</v>
      </c>
      <c r="H3566" s="784" t="s">
        <v>1573</v>
      </c>
      <c r="I3566" s="797"/>
      <c r="J3566" s="784">
        <v>19</v>
      </c>
      <c r="K3566" s="784">
        <v>10.3</v>
      </c>
      <c r="L3566" s="793">
        <v>195.7</v>
      </c>
      <c r="M3566" s="55" t="s">
        <v>2547</v>
      </c>
    </row>
    <row r="3567" spans="1:14" ht="15">
      <c r="A3567" s="785">
        <v>45900</v>
      </c>
      <c r="B3567" s="786" t="s">
        <v>5540</v>
      </c>
      <c r="C3567" s="786">
        <v>83344</v>
      </c>
      <c r="D3567" s="786" t="s">
        <v>5295</v>
      </c>
      <c r="E3567" s="786">
        <v>75</v>
      </c>
      <c r="F3567" s="786">
        <v>4010</v>
      </c>
      <c r="G3567" s="786" t="s">
        <v>5542</v>
      </c>
      <c r="H3567" s="786" t="s">
        <v>1573</v>
      </c>
      <c r="I3567" s="798"/>
      <c r="J3567" s="786">
        <v>-19</v>
      </c>
      <c r="K3567" s="786">
        <v>10.3</v>
      </c>
      <c r="L3567" s="796">
        <v>-195.7</v>
      </c>
      <c r="M3567" s="55" t="s">
        <v>2547</v>
      </c>
    </row>
    <row r="3568" spans="1:14" ht="15">
      <c r="A3568" s="783">
        <v>45900</v>
      </c>
      <c r="B3568" s="784" t="s">
        <v>5543</v>
      </c>
      <c r="C3568" s="784">
        <v>67501</v>
      </c>
      <c r="D3568" s="784" t="s">
        <v>5544</v>
      </c>
      <c r="E3568" s="784">
        <v>150</v>
      </c>
      <c r="F3568" s="784">
        <v>4010</v>
      </c>
      <c r="G3568" s="784" t="s">
        <v>2501</v>
      </c>
      <c r="H3568" s="784" t="s">
        <v>1573</v>
      </c>
      <c r="I3568" s="797">
        <v>4.8971090101313696E+16</v>
      </c>
      <c r="J3568" s="784">
        <v>35</v>
      </c>
      <c r="K3568" s="784">
        <v>7.58</v>
      </c>
      <c r="L3568" s="793">
        <v>265.3</v>
      </c>
      <c r="M3568" s="55" t="s">
        <v>2547</v>
      </c>
    </row>
    <row r="3569" spans="1:13" ht="15">
      <c r="A3569" s="785">
        <v>45900</v>
      </c>
      <c r="B3569" s="786" t="s">
        <v>5543</v>
      </c>
      <c r="C3569" s="786">
        <v>67501</v>
      </c>
      <c r="D3569" s="786" t="s">
        <v>2560</v>
      </c>
      <c r="E3569" s="786">
        <v>150</v>
      </c>
      <c r="F3569" s="786">
        <v>4010</v>
      </c>
      <c r="G3569" s="786" t="s">
        <v>5545</v>
      </c>
      <c r="H3569" s="786" t="s">
        <v>1573</v>
      </c>
      <c r="I3569" s="798"/>
      <c r="J3569" s="786">
        <v>-35</v>
      </c>
      <c r="K3569" s="786">
        <v>7.58</v>
      </c>
      <c r="L3569" s="796">
        <v>-265.3</v>
      </c>
      <c r="M3569" s="55" t="s">
        <v>2547</v>
      </c>
    </row>
    <row r="3570" spans="1:13">
      <c r="J3570" s="55">
        <f>SUBTOTAL(9,J1401:J3569)</f>
        <v>1314</v>
      </c>
      <c r="L3570" s="791">
        <f>SUBTOTAL(9,L1401:L3569)</f>
        <v>9320.0900000000202</v>
      </c>
    </row>
    <row r="3571" spans="1:13" ht="15">
      <c r="A3571" s="282">
        <v>45901</v>
      </c>
      <c r="B3571" s="55" t="s">
        <v>5546</v>
      </c>
      <c r="C3571" s="784">
        <v>83344</v>
      </c>
      <c r="D3571" s="784" t="s">
        <v>5294</v>
      </c>
      <c r="E3571" s="784">
        <v>90</v>
      </c>
      <c r="F3571" s="784">
        <v>4010</v>
      </c>
      <c r="G3571" s="784" t="s">
        <v>5547</v>
      </c>
      <c r="H3571" s="784" t="s">
        <v>1573</v>
      </c>
      <c r="J3571" s="55">
        <v>-8</v>
      </c>
      <c r="K3571" s="791">
        <v>9.51</v>
      </c>
      <c r="L3571" s="791">
        <v>-76.08</v>
      </c>
      <c r="M3571" s="55" t="s">
        <v>2547</v>
      </c>
    </row>
    <row r="3572" spans="1:13" ht="15">
      <c r="A3572" s="282">
        <v>45901</v>
      </c>
      <c r="B3572" s="55" t="s">
        <v>5546</v>
      </c>
      <c r="C3572" s="786">
        <v>83344</v>
      </c>
      <c r="D3572" s="786" t="s">
        <v>5294</v>
      </c>
      <c r="E3572" s="786">
        <v>70</v>
      </c>
      <c r="F3572" s="786">
        <v>4010</v>
      </c>
      <c r="G3572" s="786" t="s">
        <v>5548</v>
      </c>
      <c r="H3572" s="786" t="s">
        <v>1573</v>
      </c>
      <c r="J3572" s="55">
        <v>2</v>
      </c>
      <c r="K3572" s="791">
        <v>10.3</v>
      </c>
      <c r="L3572" s="791">
        <v>20.6</v>
      </c>
      <c r="M3572" s="55" t="s">
        <v>2547</v>
      </c>
    </row>
    <row r="3573" spans="1:13" ht="15">
      <c r="A3573" s="282">
        <v>45901</v>
      </c>
      <c r="B3573" s="55" t="s">
        <v>5546</v>
      </c>
      <c r="C3573" s="784">
        <v>83344</v>
      </c>
      <c r="D3573" s="784" t="s">
        <v>5294</v>
      </c>
      <c r="E3573" s="784">
        <v>75</v>
      </c>
      <c r="F3573" s="784">
        <v>4010</v>
      </c>
      <c r="G3573" s="784" t="s">
        <v>5549</v>
      </c>
      <c r="H3573" s="784" t="s">
        <v>1573</v>
      </c>
      <c r="J3573" s="55">
        <v>7</v>
      </c>
      <c r="K3573" s="791">
        <v>10.3</v>
      </c>
      <c r="L3573" s="791">
        <v>72.099999999999994</v>
      </c>
      <c r="M3573" s="55" t="s">
        <v>2547</v>
      </c>
    </row>
    <row r="3574" spans="1:13" ht="15">
      <c r="A3574" s="282">
        <v>45901</v>
      </c>
      <c r="B3574" s="55" t="s">
        <v>5550</v>
      </c>
      <c r="C3574" s="784">
        <v>83340</v>
      </c>
      <c r="D3574" s="784" t="s">
        <v>2560</v>
      </c>
      <c r="E3574" s="784">
        <v>90</v>
      </c>
      <c r="F3574" s="784">
        <v>4010</v>
      </c>
      <c r="G3574" s="784" t="s">
        <v>5551</v>
      </c>
      <c r="H3574" s="784" t="s">
        <v>1573</v>
      </c>
      <c r="J3574" s="55">
        <v>-1</v>
      </c>
      <c r="K3574" s="791">
        <v>4.04</v>
      </c>
      <c r="L3574" s="791">
        <v>-4.04</v>
      </c>
      <c r="M3574" s="55" t="s">
        <v>2967</v>
      </c>
    </row>
    <row r="3575" spans="1:13" ht="15">
      <c r="A3575" s="282">
        <v>45901</v>
      </c>
      <c r="B3575" s="55" t="s">
        <v>5550</v>
      </c>
      <c r="C3575" s="786">
        <v>37028</v>
      </c>
      <c r="D3575" s="786" t="s">
        <v>5289</v>
      </c>
      <c r="E3575" s="786">
        <v>110</v>
      </c>
      <c r="F3575" s="786">
        <v>4010</v>
      </c>
      <c r="G3575" s="786" t="s">
        <v>5552</v>
      </c>
      <c r="H3575" s="786" t="s">
        <v>1573</v>
      </c>
      <c r="J3575" s="55">
        <v>-1</v>
      </c>
      <c r="K3575" s="791">
        <v>7.87</v>
      </c>
      <c r="L3575" s="791">
        <v>-7.87</v>
      </c>
      <c r="M3575" s="55" t="s">
        <v>2967</v>
      </c>
    </row>
    <row r="3576" spans="1:13" ht="15">
      <c r="A3576" s="282">
        <v>45901</v>
      </c>
      <c r="B3576" s="55" t="s">
        <v>5550</v>
      </c>
      <c r="C3576" s="784">
        <v>83347</v>
      </c>
      <c r="D3576" s="784" t="s">
        <v>5295</v>
      </c>
      <c r="E3576" s="784">
        <v>70</v>
      </c>
      <c r="F3576" s="784">
        <v>4010</v>
      </c>
      <c r="G3576" s="784" t="s">
        <v>5553</v>
      </c>
      <c r="H3576" s="784" t="s">
        <v>1573</v>
      </c>
      <c r="J3576" s="55">
        <v>-1</v>
      </c>
      <c r="K3576" s="791">
        <v>8.49</v>
      </c>
      <c r="L3576" s="791">
        <v>-8.49</v>
      </c>
      <c r="M3576" s="55" t="s">
        <v>2967</v>
      </c>
    </row>
    <row r="3577" spans="1:13" ht="15">
      <c r="A3577" s="282">
        <v>45901</v>
      </c>
      <c r="B3577" s="55" t="s">
        <v>5550</v>
      </c>
      <c r="C3577" s="786">
        <v>81835</v>
      </c>
      <c r="D3577" s="786" t="s">
        <v>2222</v>
      </c>
      <c r="E3577" s="786">
        <v>110</v>
      </c>
      <c r="F3577" s="786">
        <v>4010</v>
      </c>
      <c r="G3577" s="786" t="s">
        <v>5554</v>
      </c>
      <c r="H3577" s="786" t="s">
        <v>1573</v>
      </c>
      <c r="J3577" s="55">
        <v>-1</v>
      </c>
      <c r="K3577" s="791">
        <v>12.08</v>
      </c>
      <c r="L3577" s="791">
        <v>-12.08</v>
      </c>
      <c r="M3577" s="55" t="s">
        <v>2967</v>
      </c>
    </row>
    <row r="3578" spans="1:13" ht="15">
      <c r="A3578" s="282">
        <v>45901</v>
      </c>
      <c r="B3578" s="55" t="s">
        <v>5550</v>
      </c>
      <c r="C3578" s="784">
        <v>83358</v>
      </c>
      <c r="D3578" s="784" t="s">
        <v>2282</v>
      </c>
      <c r="E3578" s="784">
        <v>80</v>
      </c>
      <c r="F3578" s="784">
        <v>4010</v>
      </c>
      <c r="G3578" s="784" t="s">
        <v>5555</v>
      </c>
      <c r="H3578" s="784" t="s">
        <v>1573</v>
      </c>
      <c r="J3578" s="55">
        <v>-1</v>
      </c>
      <c r="K3578" s="791">
        <v>8.24</v>
      </c>
      <c r="L3578" s="791">
        <v>-8.24</v>
      </c>
      <c r="M3578" s="55" t="s">
        <v>2967</v>
      </c>
    </row>
    <row r="3579" spans="1:13" ht="15">
      <c r="A3579" s="282">
        <v>45901</v>
      </c>
      <c r="B3579" s="55" t="s">
        <v>5550</v>
      </c>
      <c r="C3579" s="786">
        <v>83340</v>
      </c>
      <c r="D3579" s="786" t="s">
        <v>2268</v>
      </c>
      <c r="E3579" s="786">
        <v>90</v>
      </c>
      <c r="F3579" s="786">
        <v>4010</v>
      </c>
      <c r="G3579" s="786" t="s">
        <v>5100</v>
      </c>
      <c r="H3579" s="786" t="s">
        <v>1573</v>
      </c>
      <c r="J3579" s="55">
        <v>-1</v>
      </c>
      <c r="K3579" s="791">
        <v>4.04</v>
      </c>
      <c r="L3579" s="791">
        <v>-4.04</v>
      </c>
      <c r="M3579" s="55" t="s">
        <v>2967</v>
      </c>
    </row>
    <row r="3580" spans="1:13" ht="15">
      <c r="A3580" s="282">
        <v>45901</v>
      </c>
      <c r="B3580" s="55" t="s">
        <v>5550</v>
      </c>
      <c r="C3580" s="784">
        <v>67223</v>
      </c>
      <c r="D3580" s="784" t="s">
        <v>5556</v>
      </c>
      <c r="E3580" s="784">
        <v>120</v>
      </c>
      <c r="F3580" s="784">
        <v>4010</v>
      </c>
      <c r="G3580" s="784" t="s">
        <v>5557</v>
      </c>
      <c r="H3580" s="784" t="s">
        <v>1573</v>
      </c>
      <c r="J3580" s="55">
        <v>-1</v>
      </c>
      <c r="K3580" s="791">
        <v>10.98</v>
      </c>
      <c r="L3580" s="791">
        <v>-10.98</v>
      </c>
      <c r="M3580" s="55" t="s">
        <v>2967</v>
      </c>
    </row>
    <row r="3581" spans="1:13" ht="15">
      <c r="A3581" s="282">
        <v>45901</v>
      </c>
      <c r="B3581" s="55" t="s">
        <v>5550</v>
      </c>
      <c r="C3581" s="786">
        <v>82008</v>
      </c>
      <c r="D3581" s="786" t="s">
        <v>5558</v>
      </c>
      <c r="E3581" s="786">
        <v>140</v>
      </c>
      <c r="F3581" s="786">
        <v>4010</v>
      </c>
      <c r="G3581" s="786" t="s">
        <v>5559</v>
      </c>
      <c r="H3581" s="786" t="s">
        <v>1573</v>
      </c>
      <c r="J3581" s="55">
        <v>-1</v>
      </c>
      <c r="K3581" s="791">
        <v>8.26</v>
      </c>
      <c r="L3581" s="791">
        <v>-8.26</v>
      </c>
      <c r="M3581" s="55" t="s">
        <v>2967</v>
      </c>
    </row>
    <row r="3582" spans="1:13" ht="15">
      <c r="A3582" s="282">
        <v>45901</v>
      </c>
      <c r="B3582" s="55" t="s">
        <v>5550</v>
      </c>
      <c r="C3582" s="784">
        <v>83340</v>
      </c>
      <c r="D3582" s="784">
        <v>15</v>
      </c>
      <c r="E3582" s="784">
        <v>75</v>
      </c>
      <c r="F3582" s="784">
        <v>4010</v>
      </c>
      <c r="G3582" s="784" t="s">
        <v>5560</v>
      </c>
      <c r="H3582" s="784" t="s">
        <v>1573</v>
      </c>
      <c r="J3582" s="55">
        <v>-1</v>
      </c>
      <c r="K3582" s="791">
        <v>4.04</v>
      </c>
      <c r="L3582" s="791">
        <v>-4.04</v>
      </c>
      <c r="M3582" s="55" t="s">
        <v>2967</v>
      </c>
    </row>
    <row r="3583" spans="1:13" ht="15">
      <c r="A3583" s="282">
        <v>45901</v>
      </c>
      <c r="B3583" s="55" t="s">
        <v>5550</v>
      </c>
      <c r="C3583" s="786">
        <v>42067</v>
      </c>
      <c r="D3583" s="786" t="s">
        <v>2336</v>
      </c>
      <c r="E3583" s="786">
        <v>120</v>
      </c>
      <c r="F3583" s="786">
        <v>4010</v>
      </c>
      <c r="G3583" s="786" t="s">
        <v>5561</v>
      </c>
      <c r="H3583" s="786" t="s">
        <v>1573</v>
      </c>
      <c r="J3583" s="55">
        <v>-1</v>
      </c>
      <c r="K3583" s="791">
        <v>7.32</v>
      </c>
      <c r="L3583" s="791">
        <v>-7.32</v>
      </c>
      <c r="M3583" s="55" t="s">
        <v>2967</v>
      </c>
    </row>
    <row r="3584" spans="1:13" ht="15">
      <c r="A3584" s="282">
        <v>45901</v>
      </c>
      <c r="B3584" s="55" t="s">
        <v>5550</v>
      </c>
      <c r="C3584" s="784">
        <v>81939</v>
      </c>
      <c r="D3584" s="784">
        <v>15</v>
      </c>
      <c r="E3584" s="784">
        <v>140</v>
      </c>
      <c r="F3584" s="784">
        <v>4010</v>
      </c>
      <c r="G3584" s="784" t="s">
        <v>4245</v>
      </c>
      <c r="H3584" s="784" t="s">
        <v>1573</v>
      </c>
      <c r="J3584" s="55">
        <v>-1</v>
      </c>
      <c r="K3584" s="791">
        <v>9.94</v>
      </c>
      <c r="L3584" s="791">
        <v>-9.94</v>
      </c>
      <c r="M3584" s="55" t="s">
        <v>2967</v>
      </c>
    </row>
    <row r="3585" spans="1:20" ht="15">
      <c r="A3585" s="282">
        <v>45901</v>
      </c>
      <c r="B3585" s="55" t="s">
        <v>5562</v>
      </c>
      <c r="C3585" s="784">
        <v>83520</v>
      </c>
      <c r="D3585" s="784" t="s">
        <v>5563</v>
      </c>
      <c r="E3585" s="784">
        <v>50</v>
      </c>
      <c r="F3585" s="784">
        <v>4010</v>
      </c>
      <c r="G3585" s="784" t="s">
        <v>5564</v>
      </c>
      <c r="H3585" s="784" t="s">
        <v>1573</v>
      </c>
      <c r="J3585" s="55">
        <v>-1</v>
      </c>
      <c r="K3585" s="791">
        <v>7.86</v>
      </c>
      <c r="L3585" s="791">
        <v>-7.86</v>
      </c>
      <c r="M3585" s="55" t="s">
        <v>2873</v>
      </c>
    </row>
    <row r="3586" spans="1:20" ht="15">
      <c r="A3586" s="282">
        <v>45901</v>
      </c>
      <c r="B3586" s="55" t="s">
        <v>5565</v>
      </c>
      <c r="C3586" s="784">
        <v>82723</v>
      </c>
      <c r="D3586" s="784" t="s">
        <v>3656</v>
      </c>
      <c r="E3586" s="784">
        <v>150</v>
      </c>
      <c r="F3586" s="784">
        <v>4010</v>
      </c>
      <c r="G3586" s="784" t="s">
        <v>5566</v>
      </c>
      <c r="H3586" s="784" t="s">
        <v>1573</v>
      </c>
      <c r="J3586" s="55">
        <v>-1</v>
      </c>
      <c r="K3586" s="791">
        <v>8.83</v>
      </c>
      <c r="L3586" s="791">
        <v>-8.83</v>
      </c>
      <c r="M3586" s="55" t="s">
        <v>2287</v>
      </c>
    </row>
    <row r="3587" spans="1:20" ht="15">
      <c r="A3587" s="282">
        <v>45901</v>
      </c>
      <c r="B3587" s="55" t="s">
        <v>5565</v>
      </c>
      <c r="C3587" s="786">
        <v>83376</v>
      </c>
      <c r="D3587" s="786" t="s">
        <v>5567</v>
      </c>
      <c r="E3587" s="786">
        <v>130</v>
      </c>
      <c r="F3587" s="786">
        <v>4010</v>
      </c>
      <c r="G3587" s="786" t="s">
        <v>4883</v>
      </c>
      <c r="H3587" s="786" t="s">
        <v>1573</v>
      </c>
      <c r="J3587" s="55">
        <v>-1</v>
      </c>
      <c r="K3587" s="791">
        <v>18.02</v>
      </c>
      <c r="L3587" s="791">
        <v>-18.02</v>
      </c>
      <c r="M3587" s="55" t="s">
        <v>2287</v>
      </c>
    </row>
    <row r="3588" spans="1:20" ht="15">
      <c r="A3588" s="282">
        <v>45901</v>
      </c>
      <c r="B3588" s="55" t="s">
        <v>5568</v>
      </c>
      <c r="C3588" s="784">
        <v>83622</v>
      </c>
      <c r="D3588" s="784" t="s">
        <v>5569</v>
      </c>
      <c r="E3588" s="784">
        <v>50</v>
      </c>
      <c r="F3588" s="784">
        <v>4010</v>
      </c>
      <c r="G3588" s="784" t="s">
        <v>5570</v>
      </c>
      <c r="H3588" s="784" t="s">
        <v>351</v>
      </c>
      <c r="I3588" s="797">
        <v>1</v>
      </c>
      <c r="J3588" s="784">
        <v>1</v>
      </c>
      <c r="K3588" s="784">
        <v>5.14</v>
      </c>
      <c r="L3588" s="793">
        <v>5.14</v>
      </c>
      <c r="M3588" s="55" t="s">
        <v>2502</v>
      </c>
    </row>
    <row r="3589" spans="1:20" ht="15">
      <c r="A3589" s="282">
        <v>45901</v>
      </c>
      <c r="B3589" s="55" t="s">
        <v>5568</v>
      </c>
      <c r="C3589" s="786">
        <v>83622</v>
      </c>
      <c r="D3589" s="786" t="s">
        <v>2653</v>
      </c>
      <c r="E3589" s="786">
        <v>75</v>
      </c>
      <c r="F3589" s="786">
        <v>4010</v>
      </c>
      <c r="G3589" s="786" t="s">
        <v>5571</v>
      </c>
      <c r="H3589" s="786" t="s">
        <v>351</v>
      </c>
      <c r="I3589" s="798">
        <v>1</v>
      </c>
      <c r="J3589" s="786">
        <v>1</v>
      </c>
      <c r="K3589" s="786">
        <v>5.14</v>
      </c>
      <c r="L3589" s="796">
        <v>5.14</v>
      </c>
      <c r="M3589" s="55" t="s">
        <v>2502</v>
      </c>
    </row>
    <row r="3590" spans="1:20" ht="15">
      <c r="A3590" s="282">
        <v>45901</v>
      </c>
      <c r="B3590" s="55" t="s">
        <v>5568</v>
      </c>
      <c r="C3590" s="784">
        <v>83622</v>
      </c>
      <c r="D3590" s="784" t="s">
        <v>5572</v>
      </c>
      <c r="E3590" s="784">
        <v>80</v>
      </c>
      <c r="F3590" s="784">
        <v>4010</v>
      </c>
      <c r="G3590" s="784" t="s">
        <v>5573</v>
      </c>
      <c r="H3590" s="784" t="s">
        <v>351</v>
      </c>
      <c r="I3590" s="797">
        <v>-3</v>
      </c>
      <c r="J3590" s="784">
        <v>-3</v>
      </c>
      <c r="K3590" s="784">
        <v>5.72</v>
      </c>
      <c r="L3590" s="793">
        <v>-17.16</v>
      </c>
      <c r="M3590" s="55" t="s">
        <v>2502</v>
      </c>
      <c r="N3590" s="55"/>
    </row>
    <row r="3591" spans="1:20" ht="15">
      <c r="A3591" s="282">
        <v>45901</v>
      </c>
      <c r="B3591" s="55" t="s">
        <v>5574</v>
      </c>
      <c r="C3591" s="784">
        <v>83622</v>
      </c>
      <c r="D3591" s="784" t="s">
        <v>5569</v>
      </c>
      <c r="E3591" s="784">
        <v>80</v>
      </c>
      <c r="F3591" s="784">
        <v>4010</v>
      </c>
      <c r="G3591" s="784" t="s">
        <v>5575</v>
      </c>
      <c r="H3591" s="784" t="s">
        <v>351</v>
      </c>
      <c r="I3591" s="797">
        <v>-1</v>
      </c>
      <c r="J3591" s="784">
        <v>-1</v>
      </c>
      <c r="K3591" s="784">
        <v>5.14</v>
      </c>
      <c r="L3591" s="793">
        <v>-5.14</v>
      </c>
      <c r="M3591" s="55" t="s">
        <v>2502</v>
      </c>
      <c r="N3591" s="797">
        <v>80</v>
      </c>
      <c r="O3591" s="797">
        <v>4010</v>
      </c>
      <c r="P3591" s="797" t="s">
        <v>5575</v>
      </c>
      <c r="Q3591" s="797" t="s">
        <v>351</v>
      </c>
      <c r="R3591" s="797">
        <v>-1</v>
      </c>
      <c r="S3591" s="797">
        <v>5.14</v>
      </c>
      <c r="T3591" s="806">
        <v>-5.14</v>
      </c>
    </row>
    <row r="3592" spans="1:20" ht="15">
      <c r="A3592" s="282">
        <v>45902</v>
      </c>
      <c r="B3592" s="55" t="s">
        <v>5576</v>
      </c>
      <c r="C3592" s="784">
        <v>81346</v>
      </c>
      <c r="D3592" s="784">
        <v>15</v>
      </c>
      <c r="E3592" s="784">
        <v>120</v>
      </c>
      <c r="F3592" s="784">
        <v>4010</v>
      </c>
      <c r="G3592" s="784" t="s">
        <v>5577</v>
      </c>
      <c r="H3592" s="784" t="s">
        <v>1573</v>
      </c>
      <c r="J3592" s="55">
        <v>-1</v>
      </c>
      <c r="K3592" s="791">
        <v>4.93</v>
      </c>
      <c r="L3592" s="791">
        <v>-4.93</v>
      </c>
      <c r="M3592" s="55" t="s">
        <v>2967</v>
      </c>
    </row>
    <row r="3593" spans="1:20" ht="15">
      <c r="A3593" s="282">
        <v>45902</v>
      </c>
      <c r="B3593" s="55" t="s">
        <v>5576</v>
      </c>
      <c r="C3593" s="786">
        <v>83170</v>
      </c>
      <c r="D3593" s="786" t="s">
        <v>5563</v>
      </c>
      <c r="E3593" s="786">
        <v>100</v>
      </c>
      <c r="F3593" s="786">
        <v>4010</v>
      </c>
      <c r="G3593" s="786" t="s">
        <v>5578</v>
      </c>
      <c r="H3593" s="786" t="s">
        <v>1573</v>
      </c>
      <c r="J3593" s="55">
        <v>-1</v>
      </c>
      <c r="K3593" s="791">
        <v>8.24</v>
      </c>
      <c r="L3593" s="791">
        <v>-8.24</v>
      </c>
      <c r="M3593" s="55" t="s">
        <v>2967</v>
      </c>
    </row>
    <row r="3594" spans="1:20" ht="15">
      <c r="A3594" s="282">
        <v>45902</v>
      </c>
      <c r="B3594" s="55" t="s">
        <v>5579</v>
      </c>
      <c r="C3594" s="784">
        <v>68004</v>
      </c>
      <c r="D3594" s="784" t="s">
        <v>5580</v>
      </c>
      <c r="E3594" s="784">
        <v>150</v>
      </c>
      <c r="F3594" s="784">
        <v>4010</v>
      </c>
      <c r="G3594" s="784" t="s">
        <v>5581</v>
      </c>
      <c r="H3594" s="784" t="s">
        <v>1573</v>
      </c>
      <c r="J3594" s="55">
        <v>-1</v>
      </c>
      <c r="K3594" s="791">
        <v>7.4</v>
      </c>
      <c r="L3594" s="791">
        <v>-7.4</v>
      </c>
      <c r="M3594" s="55" t="s">
        <v>2287</v>
      </c>
    </row>
    <row r="3595" spans="1:20" ht="15">
      <c r="A3595" s="282">
        <v>45902</v>
      </c>
      <c r="B3595" s="55" t="s">
        <v>5579</v>
      </c>
      <c r="C3595" s="786">
        <v>43197</v>
      </c>
      <c r="D3595" s="786" t="s">
        <v>2560</v>
      </c>
      <c r="E3595" s="786">
        <v>100</v>
      </c>
      <c r="F3595" s="786">
        <v>4010</v>
      </c>
      <c r="G3595" s="786" t="s">
        <v>5582</v>
      </c>
      <c r="H3595" s="786" t="s">
        <v>1573</v>
      </c>
      <c r="J3595" s="55">
        <v>-1</v>
      </c>
      <c r="K3595" s="791">
        <v>4.24</v>
      </c>
      <c r="L3595" s="791">
        <v>-4.24</v>
      </c>
      <c r="M3595" s="55" t="s">
        <v>2287</v>
      </c>
    </row>
    <row r="3596" spans="1:20" ht="15">
      <c r="A3596" s="282">
        <v>45902</v>
      </c>
      <c r="B3596" s="55" t="s">
        <v>5579</v>
      </c>
      <c r="C3596" s="784">
        <v>80297</v>
      </c>
      <c r="D3596" s="784">
        <v>26</v>
      </c>
      <c r="E3596" s="784" t="s">
        <v>2296</v>
      </c>
      <c r="F3596" s="784">
        <v>4010</v>
      </c>
      <c r="G3596" s="784" t="s">
        <v>5583</v>
      </c>
      <c r="H3596" s="784" t="s">
        <v>1573</v>
      </c>
      <c r="J3596" s="55">
        <v>-1</v>
      </c>
      <c r="K3596" s="791">
        <v>11.81</v>
      </c>
      <c r="L3596" s="791">
        <v>-11.81</v>
      </c>
      <c r="M3596" s="55" t="s">
        <v>2287</v>
      </c>
    </row>
    <row r="3597" spans="1:20" ht="15">
      <c r="A3597" s="282">
        <v>45902</v>
      </c>
      <c r="B3597" s="55" t="s">
        <v>5579</v>
      </c>
      <c r="C3597" s="786">
        <v>82722</v>
      </c>
      <c r="D3597" s="786" t="s">
        <v>3352</v>
      </c>
      <c r="E3597" s="786">
        <v>75</v>
      </c>
      <c r="F3597" s="786">
        <v>4010</v>
      </c>
      <c r="G3597" s="786" t="s">
        <v>5584</v>
      </c>
      <c r="H3597" s="786" t="s">
        <v>1573</v>
      </c>
      <c r="J3597" s="55">
        <v>-1</v>
      </c>
      <c r="K3597" s="791">
        <v>10.63</v>
      </c>
      <c r="L3597" s="791">
        <v>-10.63</v>
      </c>
      <c r="M3597" s="55" t="s">
        <v>2287</v>
      </c>
    </row>
    <row r="3598" spans="1:20" ht="15">
      <c r="A3598" s="282">
        <v>45902</v>
      </c>
      <c r="B3598" s="55" t="s">
        <v>5579</v>
      </c>
      <c r="C3598" s="784">
        <v>80297</v>
      </c>
      <c r="D3598" s="784">
        <v>26</v>
      </c>
      <c r="E3598" s="784" t="s">
        <v>289</v>
      </c>
      <c r="F3598" s="784">
        <v>4010</v>
      </c>
      <c r="G3598" s="784" t="s">
        <v>5585</v>
      </c>
      <c r="H3598" s="784" t="s">
        <v>1573</v>
      </c>
      <c r="J3598" s="55">
        <v>-1</v>
      </c>
      <c r="K3598" s="791">
        <v>11.81</v>
      </c>
      <c r="L3598" s="791">
        <v>-11.81</v>
      </c>
      <c r="M3598" s="55" t="s">
        <v>2287</v>
      </c>
    </row>
    <row r="3599" spans="1:20" ht="15">
      <c r="A3599" s="282">
        <v>45902</v>
      </c>
      <c r="B3599" s="55" t="s">
        <v>5586</v>
      </c>
      <c r="C3599" s="784">
        <v>83622</v>
      </c>
      <c r="D3599" s="784" t="s">
        <v>5572</v>
      </c>
      <c r="E3599" s="784">
        <v>60</v>
      </c>
      <c r="F3599" s="784">
        <v>4010</v>
      </c>
      <c r="G3599" s="784" t="s">
        <v>5587</v>
      </c>
      <c r="H3599" s="784" t="s">
        <v>351</v>
      </c>
      <c r="I3599" s="797">
        <v>1</v>
      </c>
      <c r="J3599" s="784">
        <v>1</v>
      </c>
      <c r="K3599" s="784">
        <v>5.72</v>
      </c>
      <c r="L3599" s="793">
        <v>5.72</v>
      </c>
      <c r="M3599" s="55" t="s">
        <v>2502</v>
      </c>
    </row>
    <row r="3600" spans="1:20" ht="15">
      <c r="A3600" s="282">
        <v>45902</v>
      </c>
      <c r="B3600" s="55" t="s">
        <v>5586</v>
      </c>
      <c r="C3600" s="786">
        <v>83622</v>
      </c>
      <c r="D3600" s="786" t="s">
        <v>5588</v>
      </c>
      <c r="E3600" s="786">
        <v>60</v>
      </c>
      <c r="F3600" s="786">
        <v>4010</v>
      </c>
      <c r="G3600" s="786" t="s">
        <v>5589</v>
      </c>
      <c r="H3600" s="786" t="s">
        <v>351</v>
      </c>
      <c r="I3600" s="798">
        <v>-1</v>
      </c>
      <c r="J3600" s="786">
        <v>-1</v>
      </c>
      <c r="K3600" s="786">
        <v>5.53</v>
      </c>
      <c r="L3600" s="796">
        <v>-5.53</v>
      </c>
      <c r="M3600" s="55" t="s">
        <v>2502</v>
      </c>
    </row>
    <row r="3601" spans="1:14" ht="15">
      <c r="A3601" s="282">
        <v>45902</v>
      </c>
      <c r="B3601" s="55" t="s">
        <v>5586</v>
      </c>
      <c r="C3601" s="784">
        <v>83622</v>
      </c>
      <c r="D3601" s="784" t="s">
        <v>5590</v>
      </c>
      <c r="E3601" s="784">
        <v>60</v>
      </c>
      <c r="F3601" s="784">
        <v>4010</v>
      </c>
      <c r="G3601" s="784" t="s">
        <v>5591</v>
      </c>
      <c r="H3601" s="784" t="s">
        <v>351</v>
      </c>
      <c r="I3601" s="797">
        <v>-3</v>
      </c>
      <c r="J3601" s="784">
        <v>-3</v>
      </c>
      <c r="K3601" s="784">
        <v>5.36</v>
      </c>
      <c r="L3601" s="793">
        <v>-16.079999999999998</v>
      </c>
      <c r="M3601" s="55" t="s">
        <v>2502</v>
      </c>
    </row>
    <row r="3602" spans="1:14" ht="15">
      <c r="A3602" s="282">
        <v>45902</v>
      </c>
      <c r="B3602" s="55" t="s">
        <v>5586</v>
      </c>
      <c r="C3602" s="786">
        <v>83622</v>
      </c>
      <c r="D3602" s="786" t="s">
        <v>5569</v>
      </c>
      <c r="E3602" s="786">
        <v>70</v>
      </c>
      <c r="F3602" s="786">
        <v>4010</v>
      </c>
      <c r="G3602" s="786" t="s">
        <v>5592</v>
      </c>
      <c r="H3602" s="786" t="s">
        <v>351</v>
      </c>
      <c r="I3602" s="798">
        <v>1</v>
      </c>
      <c r="J3602" s="786">
        <v>1</v>
      </c>
      <c r="K3602" s="786">
        <v>5.14</v>
      </c>
      <c r="L3602" s="796">
        <v>5.14</v>
      </c>
      <c r="M3602" s="55" t="s">
        <v>2502</v>
      </c>
    </row>
    <row r="3603" spans="1:14" ht="15">
      <c r="A3603" s="282">
        <v>45902</v>
      </c>
      <c r="B3603" s="55" t="s">
        <v>5586</v>
      </c>
      <c r="C3603" s="784">
        <v>83622</v>
      </c>
      <c r="D3603" s="784" t="s">
        <v>5590</v>
      </c>
      <c r="E3603" s="784">
        <v>80</v>
      </c>
      <c r="F3603" s="784">
        <v>4010</v>
      </c>
      <c r="G3603" s="784" t="s">
        <v>5593</v>
      </c>
      <c r="H3603" s="784" t="s">
        <v>351</v>
      </c>
      <c r="I3603" s="797">
        <v>2</v>
      </c>
      <c r="J3603" s="784">
        <v>2</v>
      </c>
      <c r="K3603" s="784">
        <v>5.36</v>
      </c>
      <c r="L3603" s="793">
        <v>10.72</v>
      </c>
      <c r="M3603" s="55" t="s">
        <v>2502</v>
      </c>
    </row>
    <row r="3604" spans="1:14" ht="15">
      <c r="A3604" s="1130">
        <v>45903</v>
      </c>
      <c r="B3604" s="787" t="s">
        <v>5594</v>
      </c>
      <c r="C3604" s="784">
        <v>59852</v>
      </c>
      <c r="D3604" s="784" t="s">
        <v>5595</v>
      </c>
      <c r="E3604" s="784">
        <v>110</v>
      </c>
      <c r="F3604" s="784">
        <v>4010</v>
      </c>
      <c r="G3604" s="784" t="s">
        <v>5596</v>
      </c>
      <c r="H3604" s="784" t="s">
        <v>1573</v>
      </c>
      <c r="J3604" s="55">
        <v>-1</v>
      </c>
      <c r="K3604" s="791">
        <v>7.52</v>
      </c>
      <c r="L3604" s="791">
        <v>-7.52</v>
      </c>
      <c r="M3604" s="55" t="s">
        <v>2967</v>
      </c>
    </row>
    <row r="3605" spans="1:14" ht="15">
      <c r="A3605" s="1130">
        <v>45903</v>
      </c>
      <c r="B3605" s="787" t="s">
        <v>5594</v>
      </c>
      <c r="C3605" s="786">
        <v>83344</v>
      </c>
      <c r="D3605" s="786" t="s">
        <v>5083</v>
      </c>
      <c r="E3605" s="786">
        <v>80</v>
      </c>
      <c r="F3605" s="786">
        <v>4010</v>
      </c>
      <c r="G3605" s="786" t="s">
        <v>5597</v>
      </c>
      <c r="H3605" s="786" t="s">
        <v>1573</v>
      </c>
      <c r="J3605" s="55">
        <v>-1</v>
      </c>
      <c r="K3605" s="791">
        <v>9.51</v>
      </c>
      <c r="L3605" s="791">
        <v>-9.51</v>
      </c>
      <c r="M3605" s="55" t="s">
        <v>2967</v>
      </c>
    </row>
    <row r="3606" spans="1:14" ht="15">
      <c r="A3606" s="1130">
        <v>45903</v>
      </c>
      <c r="B3606" s="55" t="s">
        <v>5598</v>
      </c>
      <c r="C3606" s="784">
        <v>59852</v>
      </c>
      <c r="D3606" s="784" t="s">
        <v>2382</v>
      </c>
      <c r="E3606" s="784">
        <v>130</v>
      </c>
      <c r="F3606" s="784">
        <v>4010</v>
      </c>
      <c r="G3606" s="784" t="s">
        <v>5599</v>
      </c>
      <c r="H3606" s="784" t="s">
        <v>1573</v>
      </c>
      <c r="J3606" s="55">
        <v>-1</v>
      </c>
      <c r="K3606" s="791">
        <v>6.38</v>
      </c>
      <c r="L3606" s="791">
        <v>-6.38</v>
      </c>
      <c r="M3606" s="55" t="s">
        <v>2864</v>
      </c>
      <c r="N3606" s="788" t="s">
        <v>5600</v>
      </c>
    </row>
    <row r="3607" spans="1:14" ht="15">
      <c r="A3607" s="1130">
        <v>45903</v>
      </c>
      <c r="B3607" s="55" t="s">
        <v>5601</v>
      </c>
      <c r="C3607" s="784">
        <v>67515</v>
      </c>
      <c r="D3607" s="784" t="s">
        <v>5602</v>
      </c>
      <c r="E3607" s="784" t="s">
        <v>2061</v>
      </c>
      <c r="F3607" s="784">
        <v>4010</v>
      </c>
      <c r="G3607" s="784" t="s">
        <v>5603</v>
      </c>
      <c r="H3607" s="784" t="s">
        <v>1573</v>
      </c>
      <c r="J3607" s="55">
        <v>-1</v>
      </c>
      <c r="K3607" s="791">
        <v>9.68</v>
      </c>
      <c r="L3607" s="791">
        <v>-9.68</v>
      </c>
      <c r="M3607" s="55" t="s">
        <v>2287</v>
      </c>
    </row>
    <row r="3608" spans="1:14" ht="15">
      <c r="A3608" s="1130">
        <v>45903</v>
      </c>
      <c r="B3608" s="55" t="s">
        <v>5604</v>
      </c>
      <c r="C3608" s="784">
        <v>83637</v>
      </c>
      <c r="D3608" s="784" t="s">
        <v>2653</v>
      </c>
      <c r="E3608" s="784" t="s">
        <v>2061</v>
      </c>
      <c r="F3608" s="784">
        <v>4010</v>
      </c>
      <c r="G3608" s="784" t="s">
        <v>5605</v>
      </c>
      <c r="H3608" s="784" t="s">
        <v>1573</v>
      </c>
      <c r="I3608" s="797">
        <v>1</v>
      </c>
      <c r="J3608" s="784">
        <v>1</v>
      </c>
      <c r="K3608" s="793">
        <v>15.96</v>
      </c>
      <c r="L3608" s="793">
        <v>15.96</v>
      </c>
      <c r="M3608" s="55" t="s">
        <v>2502</v>
      </c>
    </row>
    <row r="3609" spans="1:14" ht="15">
      <c r="A3609" s="1130">
        <v>45903</v>
      </c>
      <c r="B3609" s="55" t="s">
        <v>5604</v>
      </c>
      <c r="C3609" s="786">
        <v>83637</v>
      </c>
      <c r="D3609" s="786" t="s">
        <v>2653</v>
      </c>
      <c r="E3609" s="786" t="s">
        <v>2296</v>
      </c>
      <c r="F3609" s="786">
        <v>4010</v>
      </c>
      <c r="G3609" s="786" t="s">
        <v>5606</v>
      </c>
      <c r="H3609" s="786" t="s">
        <v>351</v>
      </c>
      <c r="I3609" s="798">
        <v>-1</v>
      </c>
      <c r="J3609" s="786">
        <v>-1</v>
      </c>
      <c r="K3609" s="786">
        <v>15.96</v>
      </c>
      <c r="L3609" s="796">
        <v>-15.96</v>
      </c>
      <c r="M3609" s="55" t="s">
        <v>2502</v>
      </c>
    </row>
    <row r="3610" spans="1:14" ht="15">
      <c r="A3610" s="282">
        <v>45904</v>
      </c>
      <c r="B3610" s="787" t="s">
        <v>5607</v>
      </c>
      <c r="C3610" s="784">
        <v>80941</v>
      </c>
      <c r="D3610" s="784" t="s">
        <v>2292</v>
      </c>
      <c r="E3610" s="784">
        <v>120</v>
      </c>
      <c r="F3610" s="784">
        <v>4010</v>
      </c>
      <c r="G3610" s="784" t="s">
        <v>5608</v>
      </c>
      <c r="H3610" s="784" t="s">
        <v>1573</v>
      </c>
      <c r="J3610" s="55">
        <v>-1</v>
      </c>
      <c r="K3610" s="791">
        <v>11.89</v>
      </c>
      <c r="L3610" s="791">
        <v>-11.89</v>
      </c>
      <c r="M3610" s="55" t="s">
        <v>2287</v>
      </c>
    </row>
    <row r="3611" spans="1:14" ht="15">
      <c r="A3611" s="282">
        <v>45904</v>
      </c>
      <c r="B3611" s="784" t="s">
        <v>5609</v>
      </c>
      <c r="C3611" s="784">
        <v>47058</v>
      </c>
      <c r="D3611" s="784" t="s">
        <v>2307</v>
      </c>
      <c r="E3611" s="784">
        <v>160</v>
      </c>
      <c r="F3611" s="784">
        <v>4010</v>
      </c>
      <c r="G3611" s="784" t="s">
        <v>5610</v>
      </c>
      <c r="H3611" s="784" t="s">
        <v>1573</v>
      </c>
      <c r="J3611" s="55">
        <v>-1</v>
      </c>
      <c r="K3611" s="791">
        <v>7.82</v>
      </c>
      <c r="L3611" s="791">
        <v>-7.82</v>
      </c>
      <c r="M3611" s="55" t="s">
        <v>2967</v>
      </c>
    </row>
    <row r="3612" spans="1:14" ht="15">
      <c r="A3612" s="282">
        <v>45904</v>
      </c>
      <c r="B3612" s="786" t="s">
        <v>5609</v>
      </c>
      <c r="C3612" s="786">
        <v>83256</v>
      </c>
      <c r="D3612" s="786" t="s">
        <v>5611</v>
      </c>
      <c r="E3612" s="786">
        <v>120</v>
      </c>
      <c r="F3612" s="786">
        <v>4010</v>
      </c>
      <c r="G3612" s="786" t="s">
        <v>5612</v>
      </c>
      <c r="H3612" s="786" t="s">
        <v>1573</v>
      </c>
      <c r="J3612" s="55">
        <v>-1</v>
      </c>
      <c r="K3612" s="791">
        <v>4.55</v>
      </c>
      <c r="L3612" s="791">
        <v>-4.55</v>
      </c>
      <c r="M3612" s="55" t="s">
        <v>2967</v>
      </c>
    </row>
    <row r="3613" spans="1:14" ht="15">
      <c r="A3613" s="783">
        <v>45905</v>
      </c>
      <c r="B3613" s="784" t="s">
        <v>5613</v>
      </c>
      <c r="C3613" s="784">
        <v>82649</v>
      </c>
      <c r="D3613" s="784" t="s">
        <v>3354</v>
      </c>
      <c r="E3613" s="784">
        <v>120</v>
      </c>
      <c r="F3613" s="784">
        <v>4010</v>
      </c>
      <c r="G3613" s="784" t="s">
        <v>2617</v>
      </c>
      <c r="H3613" s="784" t="s">
        <v>1573</v>
      </c>
      <c r="I3613" s="797"/>
      <c r="J3613" s="784">
        <v>53</v>
      </c>
      <c r="K3613" s="784">
        <v>4.47</v>
      </c>
      <c r="L3613" s="793">
        <v>236.91</v>
      </c>
      <c r="M3613" s="55" t="s">
        <v>2618</v>
      </c>
      <c r="N3613" s="788" t="s">
        <v>5614</v>
      </c>
    </row>
    <row r="3614" spans="1:14" ht="15">
      <c r="A3614" s="785">
        <v>45905</v>
      </c>
      <c r="B3614" s="786" t="s">
        <v>5613</v>
      </c>
      <c r="C3614" s="786">
        <v>82046</v>
      </c>
      <c r="D3614" s="786" t="s">
        <v>3458</v>
      </c>
      <c r="E3614" s="786" t="s">
        <v>2300</v>
      </c>
      <c r="F3614" s="786">
        <v>4010</v>
      </c>
      <c r="G3614" s="786" t="s">
        <v>2617</v>
      </c>
      <c r="H3614" s="786" t="s">
        <v>1573</v>
      </c>
      <c r="I3614" s="798"/>
      <c r="J3614" s="786">
        <v>38</v>
      </c>
      <c r="K3614" s="786">
        <v>13.97</v>
      </c>
      <c r="L3614" s="796">
        <v>530.86</v>
      </c>
      <c r="M3614" s="55" t="s">
        <v>2618</v>
      </c>
      <c r="N3614" s="788" t="s">
        <v>5615</v>
      </c>
    </row>
    <row r="3615" spans="1:14" ht="15">
      <c r="A3615" s="282">
        <v>45905</v>
      </c>
      <c r="B3615" s="55" t="s">
        <v>5616</v>
      </c>
      <c r="C3615" s="784">
        <v>67501</v>
      </c>
      <c r="D3615" s="784">
        <v>15</v>
      </c>
      <c r="E3615" s="784">
        <v>110</v>
      </c>
      <c r="F3615" s="784">
        <v>4010</v>
      </c>
      <c r="G3615" s="784" t="s">
        <v>5617</v>
      </c>
      <c r="H3615" s="784" t="s">
        <v>1573</v>
      </c>
      <c r="J3615" s="784">
        <v>1</v>
      </c>
      <c r="K3615" s="784">
        <v>7.58</v>
      </c>
      <c r="L3615" s="784">
        <v>7.58</v>
      </c>
      <c r="M3615" s="55" t="s">
        <v>2455</v>
      </c>
    </row>
    <row r="3616" spans="1:14" ht="15">
      <c r="A3616" s="282">
        <v>45905</v>
      </c>
      <c r="B3616" s="55" t="s">
        <v>5616</v>
      </c>
      <c r="C3616" s="786">
        <v>67377</v>
      </c>
      <c r="D3616" s="786" t="s">
        <v>4880</v>
      </c>
      <c r="E3616" s="786">
        <v>130</v>
      </c>
      <c r="F3616" s="786">
        <v>4010</v>
      </c>
      <c r="G3616" s="786" t="s">
        <v>5618</v>
      </c>
      <c r="H3616" s="786" t="s">
        <v>1573</v>
      </c>
      <c r="J3616" s="786">
        <v>1</v>
      </c>
      <c r="K3616" s="786">
        <v>3.81</v>
      </c>
      <c r="L3616" s="786">
        <v>3.81</v>
      </c>
      <c r="M3616" s="55" t="s">
        <v>2455</v>
      </c>
    </row>
    <row r="3617" spans="1:13" ht="15">
      <c r="A3617" s="282">
        <v>45905</v>
      </c>
      <c r="B3617" s="55" t="s">
        <v>5616</v>
      </c>
      <c r="C3617" s="784">
        <v>43205</v>
      </c>
      <c r="D3617" s="784">
        <v>11</v>
      </c>
      <c r="E3617" s="784">
        <v>150</v>
      </c>
      <c r="F3617" s="784">
        <v>4010</v>
      </c>
      <c r="G3617" s="784" t="s">
        <v>5619</v>
      </c>
      <c r="H3617" s="784" t="s">
        <v>1573</v>
      </c>
      <c r="J3617" s="784">
        <v>2</v>
      </c>
      <c r="K3617" s="784">
        <v>4.29</v>
      </c>
      <c r="L3617" s="784">
        <v>8.58</v>
      </c>
      <c r="M3617" s="55" t="s">
        <v>2455</v>
      </c>
    </row>
    <row r="3618" spans="1:13" ht="15">
      <c r="A3618" s="282">
        <v>45905</v>
      </c>
      <c r="B3618" s="55" t="s">
        <v>5616</v>
      </c>
      <c r="C3618" s="786">
        <v>81339</v>
      </c>
      <c r="D3618" s="786" t="s">
        <v>2216</v>
      </c>
      <c r="E3618" s="786">
        <v>130</v>
      </c>
      <c r="F3618" s="786">
        <v>4010</v>
      </c>
      <c r="G3618" s="786" t="s">
        <v>4890</v>
      </c>
      <c r="H3618" s="786" t="s">
        <v>1573</v>
      </c>
      <c r="J3618" s="786">
        <v>1</v>
      </c>
      <c r="K3618" s="786">
        <v>5.74</v>
      </c>
      <c r="L3618" s="786">
        <v>5.74</v>
      </c>
      <c r="M3618" s="55" t="s">
        <v>2455</v>
      </c>
    </row>
    <row r="3619" spans="1:13" ht="15">
      <c r="A3619" s="282">
        <v>45905</v>
      </c>
      <c r="B3619" s="55" t="s">
        <v>5616</v>
      </c>
      <c r="C3619" s="784">
        <v>67563</v>
      </c>
      <c r="D3619" s="784" t="s">
        <v>2560</v>
      </c>
      <c r="E3619" s="784">
        <v>120</v>
      </c>
      <c r="F3619" s="784">
        <v>4010</v>
      </c>
      <c r="G3619" s="784" t="s">
        <v>5620</v>
      </c>
      <c r="H3619" s="784" t="s">
        <v>1573</v>
      </c>
      <c r="J3619" s="784">
        <v>1</v>
      </c>
      <c r="K3619" s="784">
        <v>8.69</v>
      </c>
      <c r="L3619" s="784">
        <v>8.69</v>
      </c>
      <c r="M3619" s="55" t="s">
        <v>2455</v>
      </c>
    </row>
    <row r="3620" spans="1:13" ht="15">
      <c r="A3620" s="282">
        <v>45905</v>
      </c>
      <c r="B3620" s="55" t="s">
        <v>5616</v>
      </c>
      <c r="C3620" s="786">
        <v>81946</v>
      </c>
      <c r="D3620" s="786" t="s">
        <v>5621</v>
      </c>
      <c r="E3620" s="786">
        <v>70</v>
      </c>
      <c r="F3620" s="786">
        <v>4010</v>
      </c>
      <c r="G3620" s="786" t="s">
        <v>5622</v>
      </c>
      <c r="H3620" s="786" t="s">
        <v>1573</v>
      </c>
      <c r="J3620" s="786">
        <v>1</v>
      </c>
      <c r="K3620" s="786">
        <v>7.62</v>
      </c>
      <c r="L3620" s="786">
        <v>7.62</v>
      </c>
      <c r="M3620" s="55" t="s">
        <v>2455</v>
      </c>
    </row>
    <row r="3621" spans="1:13" ht="15">
      <c r="A3621" s="282">
        <v>45905</v>
      </c>
      <c r="B3621" s="55" t="s">
        <v>5616</v>
      </c>
      <c r="C3621" s="784">
        <v>82677</v>
      </c>
      <c r="D3621" s="784" t="s">
        <v>2592</v>
      </c>
      <c r="E3621" s="784">
        <v>85</v>
      </c>
      <c r="F3621" s="784">
        <v>4010</v>
      </c>
      <c r="G3621" s="784" t="s">
        <v>4891</v>
      </c>
      <c r="H3621" s="784" t="s">
        <v>1573</v>
      </c>
      <c r="J3621" s="784">
        <v>1</v>
      </c>
      <c r="K3621" s="784">
        <v>3.52</v>
      </c>
      <c r="L3621" s="784">
        <v>3.52</v>
      </c>
      <c r="M3621" s="55" t="s">
        <v>2455</v>
      </c>
    </row>
    <row r="3622" spans="1:13" ht="15">
      <c r="A3622" s="282">
        <v>45905</v>
      </c>
      <c r="B3622" s="55" t="s">
        <v>5616</v>
      </c>
      <c r="C3622" s="786">
        <v>82773</v>
      </c>
      <c r="D3622" s="786" t="s">
        <v>2911</v>
      </c>
      <c r="E3622" s="786">
        <v>130</v>
      </c>
      <c r="F3622" s="786">
        <v>4010</v>
      </c>
      <c r="G3622" s="786" t="s">
        <v>4892</v>
      </c>
      <c r="H3622" s="786" t="s">
        <v>1573</v>
      </c>
      <c r="J3622" s="786">
        <v>1</v>
      </c>
      <c r="K3622" s="786">
        <v>14.65</v>
      </c>
      <c r="L3622" s="786">
        <v>14.65</v>
      </c>
      <c r="M3622" s="55" t="s">
        <v>2455</v>
      </c>
    </row>
    <row r="3623" spans="1:13" ht="15">
      <c r="A3623" s="282">
        <v>45905</v>
      </c>
      <c r="B3623" s="55" t="s">
        <v>5616</v>
      </c>
      <c r="C3623" s="784">
        <v>83199</v>
      </c>
      <c r="D3623" s="784" t="s">
        <v>5623</v>
      </c>
      <c r="E3623" s="784">
        <v>130</v>
      </c>
      <c r="F3623" s="784">
        <v>4010</v>
      </c>
      <c r="G3623" s="784" t="s">
        <v>5624</v>
      </c>
      <c r="H3623" s="784" t="s">
        <v>1573</v>
      </c>
      <c r="J3623" s="784">
        <v>1</v>
      </c>
      <c r="K3623" s="784">
        <v>9.09</v>
      </c>
      <c r="L3623" s="784">
        <v>9.09</v>
      </c>
      <c r="M3623" s="55" t="s">
        <v>2455</v>
      </c>
    </row>
    <row r="3624" spans="1:13" ht="15">
      <c r="A3624" s="282">
        <v>45905</v>
      </c>
      <c r="B3624" s="55" t="s">
        <v>5616</v>
      </c>
      <c r="C3624" s="786">
        <v>82788</v>
      </c>
      <c r="D3624" s="786" t="s">
        <v>3739</v>
      </c>
      <c r="E3624" s="786">
        <v>110</v>
      </c>
      <c r="F3624" s="786">
        <v>4010</v>
      </c>
      <c r="G3624" s="786" t="s">
        <v>5625</v>
      </c>
      <c r="H3624" s="786" t="s">
        <v>1573</v>
      </c>
      <c r="J3624" s="786">
        <v>1</v>
      </c>
      <c r="K3624" s="786">
        <v>8.48</v>
      </c>
      <c r="L3624" s="786">
        <v>8.48</v>
      </c>
      <c r="M3624" s="55" t="s">
        <v>2455</v>
      </c>
    </row>
    <row r="3625" spans="1:13" ht="15">
      <c r="A3625" s="282">
        <v>45905</v>
      </c>
      <c r="B3625" s="55" t="s">
        <v>5616</v>
      </c>
      <c r="C3625" s="784">
        <v>83207</v>
      </c>
      <c r="D3625" s="784" t="s">
        <v>2560</v>
      </c>
      <c r="E3625" s="784">
        <v>120</v>
      </c>
      <c r="F3625" s="784">
        <v>4010</v>
      </c>
      <c r="G3625" s="784" t="s">
        <v>5626</v>
      </c>
      <c r="H3625" s="784" t="s">
        <v>1573</v>
      </c>
      <c r="J3625" s="784">
        <v>4</v>
      </c>
      <c r="K3625" s="784">
        <v>11.09</v>
      </c>
      <c r="L3625" s="784">
        <v>44.36</v>
      </c>
      <c r="M3625" s="55" t="s">
        <v>2455</v>
      </c>
    </row>
    <row r="3626" spans="1:13" ht="15">
      <c r="A3626" s="282">
        <v>45905</v>
      </c>
      <c r="B3626" s="55" t="s">
        <v>5616</v>
      </c>
      <c r="C3626" s="786">
        <v>67862</v>
      </c>
      <c r="D3626" s="786" t="s">
        <v>3766</v>
      </c>
      <c r="E3626" s="786">
        <v>100</v>
      </c>
      <c r="F3626" s="786">
        <v>4010</v>
      </c>
      <c r="G3626" s="786" t="s">
        <v>4894</v>
      </c>
      <c r="H3626" s="786" t="s">
        <v>1573</v>
      </c>
      <c r="J3626" s="786">
        <v>1</v>
      </c>
      <c r="K3626" s="786">
        <v>5.47</v>
      </c>
      <c r="L3626" s="786">
        <v>5.47</v>
      </c>
      <c r="M3626" s="55" t="s">
        <v>2455</v>
      </c>
    </row>
    <row r="3627" spans="1:13" ht="15">
      <c r="A3627" s="282">
        <v>45905</v>
      </c>
      <c r="B3627" s="55" t="s">
        <v>5616</v>
      </c>
      <c r="C3627" s="784">
        <v>82733</v>
      </c>
      <c r="D3627" s="784" t="s">
        <v>2560</v>
      </c>
      <c r="E3627" s="784" t="s">
        <v>441</v>
      </c>
      <c r="F3627" s="784">
        <v>4010</v>
      </c>
      <c r="G3627" s="784" t="s">
        <v>4895</v>
      </c>
      <c r="H3627" s="784" t="s">
        <v>1573</v>
      </c>
      <c r="J3627" s="784">
        <v>1</v>
      </c>
      <c r="K3627" s="784">
        <v>4.3600000000000003</v>
      </c>
      <c r="L3627" s="784">
        <v>4.3600000000000003</v>
      </c>
      <c r="M3627" s="55" t="s">
        <v>2455</v>
      </c>
    </row>
    <row r="3628" spans="1:13" ht="15">
      <c r="A3628" s="282">
        <v>45905</v>
      </c>
      <c r="B3628" s="55" t="s">
        <v>5616</v>
      </c>
      <c r="C3628" s="786">
        <v>82921</v>
      </c>
      <c r="D3628" s="786" t="s">
        <v>5499</v>
      </c>
      <c r="E3628" s="786">
        <v>110</v>
      </c>
      <c r="F3628" s="786">
        <v>4010</v>
      </c>
      <c r="G3628" s="786" t="s">
        <v>5627</v>
      </c>
      <c r="H3628" s="786" t="s">
        <v>1573</v>
      </c>
      <c r="J3628" s="786">
        <v>1</v>
      </c>
      <c r="K3628" s="786">
        <v>8.33</v>
      </c>
      <c r="L3628" s="786">
        <v>8.33</v>
      </c>
      <c r="M3628" s="55" t="s">
        <v>2455</v>
      </c>
    </row>
    <row r="3629" spans="1:13" ht="15">
      <c r="A3629" s="282">
        <v>45905</v>
      </c>
      <c r="B3629" s="55" t="s">
        <v>5616</v>
      </c>
      <c r="C3629" s="784">
        <v>81563</v>
      </c>
      <c r="D3629" s="784" t="s">
        <v>4942</v>
      </c>
      <c r="E3629" s="784">
        <v>80</v>
      </c>
      <c r="F3629" s="784">
        <v>4010</v>
      </c>
      <c r="G3629" s="784" t="s">
        <v>4896</v>
      </c>
      <c r="H3629" s="784" t="s">
        <v>1573</v>
      </c>
      <c r="J3629" s="784">
        <v>1</v>
      </c>
      <c r="K3629" s="784">
        <v>9.9600000000000009</v>
      </c>
      <c r="L3629" s="784">
        <v>9.9600000000000009</v>
      </c>
      <c r="M3629" s="55" t="s">
        <v>2455</v>
      </c>
    </row>
    <row r="3630" spans="1:13" ht="15">
      <c r="A3630" s="282">
        <v>45905</v>
      </c>
      <c r="B3630" s="55" t="s">
        <v>5616</v>
      </c>
      <c r="C3630" s="786">
        <v>81467</v>
      </c>
      <c r="D3630" s="786" t="s">
        <v>2783</v>
      </c>
      <c r="E3630" s="786">
        <v>130</v>
      </c>
      <c r="F3630" s="786">
        <v>4010</v>
      </c>
      <c r="G3630" s="786" t="s">
        <v>4897</v>
      </c>
      <c r="H3630" s="786" t="s">
        <v>1573</v>
      </c>
      <c r="J3630" s="786">
        <v>1</v>
      </c>
      <c r="K3630" s="786">
        <v>9.99</v>
      </c>
      <c r="L3630" s="786">
        <v>9.99</v>
      </c>
      <c r="M3630" s="55" t="s">
        <v>2455</v>
      </c>
    </row>
    <row r="3631" spans="1:13" ht="15">
      <c r="A3631" s="282">
        <v>45905</v>
      </c>
      <c r="B3631" s="55" t="s">
        <v>5616</v>
      </c>
      <c r="C3631" s="784">
        <v>83403</v>
      </c>
      <c r="D3631" s="784" t="s">
        <v>5202</v>
      </c>
      <c r="E3631" s="784">
        <v>60</v>
      </c>
      <c r="F3631" s="784">
        <v>4010</v>
      </c>
      <c r="G3631" s="784" t="s">
        <v>5628</v>
      </c>
      <c r="H3631" s="784" t="s">
        <v>1573</v>
      </c>
      <c r="J3631" s="784">
        <v>1</v>
      </c>
      <c r="K3631" s="784">
        <v>7.18</v>
      </c>
      <c r="L3631" s="784">
        <v>7.18</v>
      </c>
      <c r="M3631" s="55" t="s">
        <v>2455</v>
      </c>
    </row>
    <row r="3632" spans="1:13" ht="15">
      <c r="A3632" s="282">
        <v>45905</v>
      </c>
      <c r="B3632" s="55" t="s">
        <v>5616</v>
      </c>
      <c r="C3632" s="786">
        <v>82606</v>
      </c>
      <c r="D3632" s="786" t="s">
        <v>3111</v>
      </c>
      <c r="E3632" s="786">
        <v>140</v>
      </c>
      <c r="F3632" s="786">
        <v>4010</v>
      </c>
      <c r="G3632" s="786" t="s">
        <v>4898</v>
      </c>
      <c r="H3632" s="786" t="s">
        <v>1573</v>
      </c>
      <c r="J3632" s="786">
        <v>1</v>
      </c>
      <c r="K3632" s="786">
        <v>8.68</v>
      </c>
      <c r="L3632" s="786">
        <v>8.68</v>
      </c>
      <c r="M3632" s="55" t="s">
        <v>2455</v>
      </c>
    </row>
    <row r="3633" spans="1:13" ht="15">
      <c r="A3633" s="282">
        <v>45905</v>
      </c>
      <c r="B3633" s="55" t="s">
        <v>5616</v>
      </c>
      <c r="C3633" s="784">
        <v>81339</v>
      </c>
      <c r="D3633" s="784" t="s">
        <v>2866</v>
      </c>
      <c r="E3633" s="784">
        <v>100</v>
      </c>
      <c r="F3633" s="784">
        <v>4010</v>
      </c>
      <c r="G3633" s="784" t="s">
        <v>5629</v>
      </c>
      <c r="H3633" s="784" t="s">
        <v>1573</v>
      </c>
      <c r="J3633" s="784">
        <v>1</v>
      </c>
      <c r="K3633" s="784">
        <v>7.25</v>
      </c>
      <c r="L3633" s="784">
        <v>7.25</v>
      </c>
      <c r="M3633" s="55" t="s">
        <v>2455</v>
      </c>
    </row>
    <row r="3634" spans="1:13" ht="15">
      <c r="A3634" s="282">
        <v>45905</v>
      </c>
      <c r="B3634" s="55" t="s">
        <v>5616</v>
      </c>
      <c r="C3634" s="786">
        <v>81666</v>
      </c>
      <c r="D3634" s="786" t="s">
        <v>5630</v>
      </c>
      <c r="E3634" s="786">
        <v>60</v>
      </c>
      <c r="F3634" s="786">
        <v>4010</v>
      </c>
      <c r="G3634" s="786" t="s">
        <v>5631</v>
      </c>
      <c r="H3634" s="786" t="s">
        <v>1573</v>
      </c>
      <c r="J3634" s="786">
        <v>1</v>
      </c>
      <c r="K3634" s="786">
        <v>5.74</v>
      </c>
      <c r="L3634" s="786">
        <v>5.74</v>
      </c>
      <c r="M3634" s="55" t="s">
        <v>2455</v>
      </c>
    </row>
    <row r="3635" spans="1:13" ht="15">
      <c r="A3635" s="282">
        <v>45905</v>
      </c>
      <c r="B3635" s="55" t="s">
        <v>5616</v>
      </c>
      <c r="C3635" s="784">
        <v>83210</v>
      </c>
      <c r="D3635" s="784" t="s">
        <v>2974</v>
      </c>
      <c r="E3635" s="784">
        <v>90</v>
      </c>
      <c r="F3635" s="784">
        <v>4010</v>
      </c>
      <c r="G3635" s="784" t="s">
        <v>5632</v>
      </c>
      <c r="H3635" s="784" t="s">
        <v>1573</v>
      </c>
      <c r="J3635" s="784">
        <v>1</v>
      </c>
      <c r="K3635" s="784">
        <v>11.66</v>
      </c>
      <c r="L3635" s="784">
        <v>11.66</v>
      </c>
      <c r="M3635" s="55" t="s">
        <v>2455</v>
      </c>
    </row>
    <row r="3636" spans="1:13" ht="15">
      <c r="A3636" s="282">
        <v>45905</v>
      </c>
      <c r="B3636" s="55" t="s">
        <v>5616</v>
      </c>
      <c r="C3636" s="786">
        <v>83436</v>
      </c>
      <c r="D3636" s="786" t="s">
        <v>5633</v>
      </c>
      <c r="E3636" s="786">
        <v>120</v>
      </c>
      <c r="F3636" s="786">
        <v>4010</v>
      </c>
      <c r="G3636" s="786" t="s">
        <v>5634</v>
      </c>
      <c r="H3636" s="786" t="s">
        <v>1573</v>
      </c>
      <c r="J3636" s="786">
        <v>1</v>
      </c>
      <c r="K3636" s="786">
        <v>4.28</v>
      </c>
      <c r="L3636" s="786">
        <v>4.28</v>
      </c>
      <c r="M3636" s="55" t="s">
        <v>2455</v>
      </c>
    </row>
    <row r="3637" spans="1:13" ht="15">
      <c r="A3637" s="282">
        <v>45905</v>
      </c>
      <c r="B3637" s="55" t="s">
        <v>5616</v>
      </c>
      <c r="C3637" s="784">
        <v>82733</v>
      </c>
      <c r="D3637" s="784" t="s">
        <v>2290</v>
      </c>
      <c r="E3637" s="784" t="s">
        <v>441</v>
      </c>
      <c r="F3637" s="784">
        <v>4010</v>
      </c>
      <c r="G3637" s="784" t="s">
        <v>5635</v>
      </c>
      <c r="H3637" s="784" t="s">
        <v>1573</v>
      </c>
      <c r="J3637" s="784">
        <v>1</v>
      </c>
      <c r="K3637" s="784">
        <v>4.3600000000000003</v>
      </c>
      <c r="L3637" s="784">
        <v>4.3600000000000003</v>
      </c>
      <c r="M3637" s="55" t="s">
        <v>2455</v>
      </c>
    </row>
    <row r="3638" spans="1:13" ht="15">
      <c r="A3638" s="282">
        <v>45905</v>
      </c>
      <c r="B3638" s="55" t="s">
        <v>5616</v>
      </c>
      <c r="C3638" s="786">
        <v>82611</v>
      </c>
      <c r="D3638" s="786" t="s">
        <v>3085</v>
      </c>
      <c r="E3638" s="786">
        <v>100</v>
      </c>
      <c r="F3638" s="786">
        <v>4010</v>
      </c>
      <c r="G3638" s="786" t="s">
        <v>5636</v>
      </c>
      <c r="H3638" s="786" t="s">
        <v>1573</v>
      </c>
      <c r="J3638" s="786">
        <v>1</v>
      </c>
      <c r="K3638" s="786">
        <v>6.66</v>
      </c>
      <c r="L3638" s="786">
        <v>6.66</v>
      </c>
      <c r="M3638" s="55" t="s">
        <v>2455</v>
      </c>
    </row>
    <row r="3639" spans="1:13" ht="15">
      <c r="A3639" s="282">
        <v>45905</v>
      </c>
      <c r="B3639" s="55" t="s">
        <v>5616</v>
      </c>
      <c r="C3639" s="784">
        <v>82723</v>
      </c>
      <c r="D3639" s="784" t="s">
        <v>3298</v>
      </c>
      <c r="E3639" s="784">
        <v>130</v>
      </c>
      <c r="F3639" s="784">
        <v>4010</v>
      </c>
      <c r="G3639" s="784" t="s">
        <v>4425</v>
      </c>
      <c r="H3639" s="784" t="s">
        <v>1573</v>
      </c>
      <c r="J3639" s="784">
        <v>1</v>
      </c>
      <c r="K3639" s="784">
        <v>8.83</v>
      </c>
      <c r="L3639" s="784">
        <v>8.83</v>
      </c>
      <c r="M3639" s="55" t="s">
        <v>2455</v>
      </c>
    </row>
    <row r="3640" spans="1:13" ht="15">
      <c r="A3640" s="282">
        <v>45905</v>
      </c>
      <c r="B3640" s="55" t="s">
        <v>5616</v>
      </c>
      <c r="C3640" s="786">
        <v>52309</v>
      </c>
      <c r="D3640" s="786" t="s">
        <v>3307</v>
      </c>
      <c r="E3640" s="786" t="s">
        <v>289</v>
      </c>
      <c r="F3640" s="786">
        <v>4010</v>
      </c>
      <c r="G3640" s="786" t="s">
        <v>5637</v>
      </c>
      <c r="H3640" s="786" t="s">
        <v>1573</v>
      </c>
      <c r="J3640" s="786">
        <v>1</v>
      </c>
      <c r="K3640" s="786">
        <v>3.19</v>
      </c>
      <c r="L3640" s="786">
        <v>3.19</v>
      </c>
      <c r="M3640" s="55" t="s">
        <v>2455</v>
      </c>
    </row>
    <row r="3641" spans="1:13" ht="15">
      <c r="A3641" s="282">
        <v>45905</v>
      </c>
      <c r="B3641" s="55" t="s">
        <v>5616</v>
      </c>
      <c r="C3641" s="784">
        <v>68010</v>
      </c>
      <c r="D3641" s="784" t="s">
        <v>5638</v>
      </c>
      <c r="E3641" s="784">
        <v>110</v>
      </c>
      <c r="F3641" s="784">
        <v>4010</v>
      </c>
      <c r="G3641" s="784" t="s">
        <v>5639</v>
      </c>
      <c r="H3641" s="784" t="s">
        <v>1573</v>
      </c>
      <c r="J3641" s="784">
        <v>1</v>
      </c>
      <c r="K3641" s="784">
        <v>6.26</v>
      </c>
      <c r="L3641" s="784">
        <v>6.26</v>
      </c>
      <c r="M3641" s="55" t="s">
        <v>2455</v>
      </c>
    </row>
    <row r="3642" spans="1:13" ht="15">
      <c r="A3642" s="282">
        <v>45905</v>
      </c>
      <c r="B3642" s="55" t="s">
        <v>5616</v>
      </c>
      <c r="C3642" s="786">
        <v>67501</v>
      </c>
      <c r="D3642" s="786">
        <v>15</v>
      </c>
      <c r="E3642" s="786">
        <v>120</v>
      </c>
      <c r="F3642" s="786">
        <v>4010</v>
      </c>
      <c r="G3642" s="786" t="s">
        <v>5640</v>
      </c>
      <c r="H3642" s="786" t="s">
        <v>1573</v>
      </c>
      <c r="J3642" s="786">
        <v>2</v>
      </c>
      <c r="K3642" s="786">
        <v>7.58</v>
      </c>
      <c r="L3642" s="786">
        <v>15.16</v>
      </c>
      <c r="M3642" s="55" t="s">
        <v>2455</v>
      </c>
    </row>
    <row r="3643" spans="1:13" ht="15">
      <c r="A3643" s="282">
        <v>45905</v>
      </c>
      <c r="B3643" s="55" t="s">
        <v>5616</v>
      </c>
      <c r="C3643" s="784">
        <v>83403</v>
      </c>
      <c r="D3643" s="784" t="s">
        <v>5641</v>
      </c>
      <c r="E3643" s="784">
        <v>70</v>
      </c>
      <c r="F3643" s="784">
        <v>4010</v>
      </c>
      <c r="G3643" s="784" t="s">
        <v>5642</v>
      </c>
      <c r="H3643" s="784" t="s">
        <v>1573</v>
      </c>
      <c r="J3643" s="784">
        <v>1</v>
      </c>
      <c r="K3643" s="784">
        <v>7.25</v>
      </c>
      <c r="L3643" s="784">
        <v>7.25</v>
      </c>
      <c r="M3643" s="55" t="s">
        <v>2455</v>
      </c>
    </row>
    <row r="3644" spans="1:13" ht="15">
      <c r="A3644" s="282">
        <v>45905</v>
      </c>
      <c r="B3644" s="55" t="s">
        <v>5616</v>
      </c>
      <c r="C3644" s="786">
        <v>60325</v>
      </c>
      <c r="D3644" s="786" t="s">
        <v>2408</v>
      </c>
      <c r="E3644" s="786" t="s">
        <v>441</v>
      </c>
      <c r="F3644" s="786">
        <v>4010</v>
      </c>
      <c r="G3644" s="786" t="s">
        <v>2774</v>
      </c>
      <c r="H3644" s="786" t="s">
        <v>1573</v>
      </c>
      <c r="J3644" s="786">
        <v>1</v>
      </c>
      <c r="K3644" s="786">
        <v>7.04</v>
      </c>
      <c r="L3644" s="786">
        <v>7.04</v>
      </c>
      <c r="M3644" s="55" t="s">
        <v>2455</v>
      </c>
    </row>
    <row r="3645" spans="1:13" ht="15">
      <c r="A3645" s="282">
        <v>45905</v>
      </c>
      <c r="B3645" s="55" t="s">
        <v>5616</v>
      </c>
      <c r="C3645" s="784">
        <v>82969</v>
      </c>
      <c r="D3645" s="784" t="s">
        <v>3130</v>
      </c>
      <c r="E3645" s="784">
        <v>140</v>
      </c>
      <c r="F3645" s="784">
        <v>4010</v>
      </c>
      <c r="G3645" s="784" t="s">
        <v>5643</v>
      </c>
      <c r="H3645" s="784" t="s">
        <v>1573</v>
      </c>
      <c r="J3645" s="784">
        <v>1</v>
      </c>
      <c r="K3645" s="784">
        <v>7.46</v>
      </c>
      <c r="L3645" s="784">
        <v>7.46</v>
      </c>
      <c r="M3645" s="55" t="s">
        <v>2455</v>
      </c>
    </row>
    <row r="3646" spans="1:13" ht="15">
      <c r="A3646" s="282">
        <v>45905</v>
      </c>
      <c r="B3646" s="55" t="s">
        <v>5616</v>
      </c>
      <c r="C3646" s="786">
        <v>82883</v>
      </c>
      <c r="D3646" s="786" t="s">
        <v>4469</v>
      </c>
      <c r="E3646" s="786">
        <v>130</v>
      </c>
      <c r="F3646" s="786">
        <v>4010</v>
      </c>
      <c r="G3646" s="786" t="s">
        <v>4900</v>
      </c>
      <c r="H3646" s="786" t="s">
        <v>1573</v>
      </c>
      <c r="J3646" s="786">
        <v>1</v>
      </c>
      <c r="K3646" s="786">
        <v>10.64</v>
      </c>
      <c r="L3646" s="786">
        <v>10.64</v>
      </c>
      <c r="M3646" s="55" t="s">
        <v>2455</v>
      </c>
    </row>
    <row r="3647" spans="1:13" ht="15">
      <c r="A3647" s="282">
        <v>45905</v>
      </c>
      <c r="B3647" s="55" t="s">
        <v>5616</v>
      </c>
      <c r="C3647" s="784">
        <v>30070</v>
      </c>
      <c r="D3647" s="784" t="s">
        <v>2560</v>
      </c>
      <c r="E3647" s="784" t="s">
        <v>2230</v>
      </c>
      <c r="F3647" s="784">
        <v>4010</v>
      </c>
      <c r="G3647" s="784" t="s">
        <v>3817</v>
      </c>
      <c r="H3647" s="784" t="s">
        <v>1573</v>
      </c>
      <c r="J3647" s="784">
        <v>1</v>
      </c>
      <c r="K3647" s="784">
        <v>8.4700000000000006</v>
      </c>
      <c r="L3647" s="784">
        <v>8.4700000000000006</v>
      </c>
      <c r="M3647" s="55" t="s">
        <v>2455</v>
      </c>
    </row>
    <row r="3648" spans="1:13" ht="15">
      <c r="A3648" s="282">
        <v>45905</v>
      </c>
      <c r="B3648" s="55" t="s">
        <v>5616</v>
      </c>
      <c r="C3648" s="786">
        <v>83310</v>
      </c>
      <c r="D3648" s="786" t="s">
        <v>4476</v>
      </c>
      <c r="E3648" s="786">
        <v>130</v>
      </c>
      <c r="F3648" s="786">
        <v>4010</v>
      </c>
      <c r="G3648" s="786" t="s">
        <v>5644</v>
      </c>
      <c r="H3648" s="786" t="s">
        <v>1573</v>
      </c>
      <c r="J3648" s="786">
        <v>1</v>
      </c>
      <c r="K3648" s="786">
        <v>4.8899999999999997</v>
      </c>
      <c r="L3648" s="786">
        <v>4.8899999999999997</v>
      </c>
      <c r="M3648" s="55" t="s">
        <v>2455</v>
      </c>
    </row>
    <row r="3649" spans="1:13" ht="15">
      <c r="A3649" s="282">
        <v>45905</v>
      </c>
      <c r="B3649" s="55" t="s">
        <v>5616</v>
      </c>
      <c r="C3649" s="784">
        <v>83296</v>
      </c>
      <c r="D3649" s="784" t="s">
        <v>2560</v>
      </c>
      <c r="E3649" s="784">
        <v>90</v>
      </c>
      <c r="F3649" s="784">
        <v>4010</v>
      </c>
      <c r="G3649" s="784" t="s">
        <v>5645</v>
      </c>
      <c r="H3649" s="784" t="s">
        <v>1573</v>
      </c>
      <c r="J3649" s="784">
        <v>1</v>
      </c>
      <c r="K3649" s="784">
        <v>6.22</v>
      </c>
      <c r="L3649" s="784">
        <v>6.22</v>
      </c>
      <c r="M3649" s="55" t="s">
        <v>2455</v>
      </c>
    </row>
    <row r="3650" spans="1:13" ht="15">
      <c r="A3650" s="282">
        <v>45905</v>
      </c>
      <c r="B3650" s="55" t="s">
        <v>5616</v>
      </c>
      <c r="C3650" s="786">
        <v>82816</v>
      </c>
      <c r="D3650" s="786" t="s">
        <v>3612</v>
      </c>
      <c r="E3650" s="786">
        <v>130</v>
      </c>
      <c r="F3650" s="786">
        <v>4010</v>
      </c>
      <c r="G3650" s="786" t="s">
        <v>5646</v>
      </c>
      <c r="H3650" s="786" t="s">
        <v>1573</v>
      </c>
      <c r="J3650" s="786">
        <v>1</v>
      </c>
      <c r="K3650" s="786">
        <v>11.08</v>
      </c>
      <c r="L3650" s="786">
        <v>11.08</v>
      </c>
      <c r="M3650" s="55" t="s">
        <v>2455</v>
      </c>
    </row>
    <row r="3651" spans="1:13" ht="15">
      <c r="A3651" s="282">
        <v>45905</v>
      </c>
      <c r="B3651" s="55" t="s">
        <v>5616</v>
      </c>
      <c r="C3651" s="784">
        <v>82721</v>
      </c>
      <c r="D3651" s="784" t="s">
        <v>2470</v>
      </c>
      <c r="E3651" s="784">
        <v>130</v>
      </c>
      <c r="F3651" s="784">
        <v>4010</v>
      </c>
      <c r="G3651" s="784" t="s">
        <v>4901</v>
      </c>
      <c r="H3651" s="784" t="s">
        <v>1573</v>
      </c>
      <c r="J3651" s="784">
        <v>1</v>
      </c>
      <c r="K3651" s="784">
        <v>7.45</v>
      </c>
      <c r="L3651" s="784">
        <v>7.45</v>
      </c>
      <c r="M3651" s="55" t="s">
        <v>2455</v>
      </c>
    </row>
    <row r="3652" spans="1:13" ht="15">
      <c r="A3652" s="282">
        <v>45905</v>
      </c>
      <c r="B3652" s="55" t="s">
        <v>5616</v>
      </c>
      <c r="C3652" s="786">
        <v>82723</v>
      </c>
      <c r="D3652" s="786" t="s">
        <v>3326</v>
      </c>
      <c r="E3652" s="786">
        <v>110</v>
      </c>
      <c r="F3652" s="786">
        <v>4010</v>
      </c>
      <c r="G3652" s="786" t="s">
        <v>4446</v>
      </c>
      <c r="H3652" s="786" t="s">
        <v>1573</v>
      </c>
      <c r="J3652" s="786">
        <v>1</v>
      </c>
      <c r="K3652" s="786">
        <v>8.83</v>
      </c>
      <c r="L3652" s="786">
        <v>8.83</v>
      </c>
      <c r="M3652" s="55" t="s">
        <v>2455</v>
      </c>
    </row>
    <row r="3653" spans="1:13" ht="15">
      <c r="A3653" s="282">
        <v>45905</v>
      </c>
      <c r="B3653" s="55" t="s">
        <v>5616</v>
      </c>
      <c r="C3653" s="784">
        <v>80467</v>
      </c>
      <c r="D3653" s="784" t="s">
        <v>2411</v>
      </c>
      <c r="E3653" s="784">
        <v>110</v>
      </c>
      <c r="F3653" s="784">
        <v>4010</v>
      </c>
      <c r="G3653" s="784" t="s">
        <v>4902</v>
      </c>
      <c r="H3653" s="784" t="s">
        <v>1573</v>
      </c>
      <c r="J3653" s="784">
        <v>1</v>
      </c>
      <c r="K3653" s="784">
        <v>5.64</v>
      </c>
      <c r="L3653" s="784">
        <v>5.64</v>
      </c>
      <c r="M3653" s="55" t="s">
        <v>2455</v>
      </c>
    </row>
    <row r="3654" spans="1:13" ht="15">
      <c r="A3654" s="282">
        <v>45905</v>
      </c>
      <c r="B3654" s="55" t="s">
        <v>5616</v>
      </c>
      <c r="C3654" s="786">
        <v>82791</v>
      </c>
      <c r="D3654" s="786" t="s">
        <v>2882</v>
      </c>
      <c r="E3654" s="786">
        <v>60</v>
      </c>
      <c r="F3654" s="786">
        <v>4010</v>
      </c>
      <c r="G3654" s="786" t="s">
        <v>5647</v>
      </c>
      <c r="H3654" s="786" t="s">
        <v>1573</v>
      </c>
      <c r="J3654" s="786">
        <v>1</v>
      </c>
      <c r="K3654" s="786">
        <v>12.41</v>
      </c>
      <c r="L3654" s="786">
        <v>12.41</v>
      </c>
      <c r="M3654" s="55" t="s">
        <v>2455</v>
      </c>
    </row>
    <row r="3655" spans="1:13" ht="15">
      <c r="A3655" s="282">
        <v>45905</v>
      </c>
      <c r="B3655" s="55" t="s">
        <v>5616</v>
      </c>
      <c r="C3655" s="784">
        <v>67377</v>
      </c>
      <c r="D3655" s="784" t="s">
        <v>2934</v>
      </c>
      <c r="E3655" s="784">
        <v>110</v>
      </c>
      <c r="F3655" s="784">
        <v>4010</v>
      </c>
      <c r="G3655" s="784" t="s">
        <v>5648</v>
      </c>
      <c r="H3655" s="784" t="s">
        <v>1573</v>
      </c>
      <c r="J3655" s="784">
        <v>1</v>
      </c>
      <c r="K3655" s="784">
        <v>4.2</v>
      </c>
      <c r="L3655" s="784">
        <v>4.2</v>
      </c>
      <c r="M3655" s="55" t="s">
        <v>2455</v>
      </c>
    </row>
    <row r="3656" spans="1:13" ht="15">
      <c r="A3656" s="282">
        <v>45905</v>
      </c>
      <c r="B3656" s="55" t="s">
        <v>5616</v>
      </c>
      <c r="C3656" s="786">
        <v>64979</v>
      </c>
      <c r="D3656" s="786" t="s">
        <v>5649</v>
      </c>
      <c r="E3656" s="786" t="s">
        <v>2061</v>
      </c>
      <c r="F3656" s="786">
        <v>4010</v>
      </c>
      <c r="G3656" s="786" t="s">
        <v>5650</v>
      </c>
      <c r="H3656" s="786" t="s">
        <v>1573</v>
      </c>
      <c r="J3656" s="786">
        <v>1</v>
      </c>
      <c r="K3656" s="786">
        <v>8.26</v>
      </c>
      <c r="L3656" s="786">
        <v>8.26</v>
      </c>
      <c r="M3656" s="55" t="s">
        <v>2455</v>
      </c>
    </row>
    <row r="3657" spans="1:13" ht="15">
      <c r="A3657" s="282">
        <v>45905</v>
      </c>
      <c r="B3657" s="55" t="s">
        <v>5616</v>
      </c>
      <c r="C3657" s="784">
        <v>81496</v>
      </c>
      <c r="D3657" s="784">
        <v>15</v>
      </c>
      <c r="E3657" s="784">
        <v>90</v>
      </c>
      <c r="F3657" s="784">
        <v>4010</v>
      </c>
      <c r="G3657" s="784" t="s">
        <v>5651</v>
      </c>
      <c r="H3657" s="784" t="s">
        <v>1573</v>
      </c>
      <c r="J3657" s="784">
        <v>1</v>
      </c>
      <c r="K3657" s="784">
        <v>7.22</v>
      </c>
      <c r="L3657" s="784">
        <v>7.22</v>
      </c>
      <c r="M3657" s="55" t="s">
        <v>2455</v>
      </c>
    </row>
    <row r="3658" spans="1:13" ht="15">
      <c r="A3658" s="282">
        <v>45905</v>
      </c>
      <c r="B3658" s="55" t="s">
        <v>5616</v>
      </c>
      <c r="C3658" s="786">
        <v>67284</v>
      </c>
      <c r="D3658" s="786" t="s">
        <v>5027</v>
      </c>
      <c r="E3658" s="786">
        <v>110</v>
      </c>
      <c r="F3658" s="786">
        <v>4010</v>
      </c>
      <c r="G3658" s="786" t="s">
        <v>5652</v>
      </c>
      <c r="H3658" s="786" t="s">
        <v>1573</v>
      </c>
      <c r="J3658" s="786">
        <v>1</v>
      </c>
      <c r="K3658" s="786">
        <v>12.92</v>
      </c>
      <c r="L3658" s="786">
        <v>12.92</v>
      </c>
      <c r="M3658" s="55" t="s">
        <v>2455</v>
      </c>
    </row>
    <row r="3659" spans="1:13" ht="15">
      <c r="A3659" s="282">
        <v>45905</v>
      </c>
      <c r="B3659" s="55" t="s">
        <v>5616</v>
      </c>
      <c r="C3659" s="784">
        <v>48080</v>
      </c>
      <c r="D3659" s="784" t="s">
        <v>2560</v>
      </c>
      <c r="E3659" s="784">
        <v>100</v>
      </c>
      <c r="F3659" s="784">
        <v>4010</v>
      </c>
      <c r="G3659" s="784" t="s">
        <v>5653</v>
      </c>
      <c r="H3659" s="784" t="s">
        <v>1573</v>
      </c>
      <c r="J3659" s="784">
        <v>2</v>
      </c>
      <c r="K3659" s="784">
        <v>8.49</v>
      </c>
      <c r="L3659" s="784">
        <v>16.98</v>
      </c>
      <c r="M3659" s="55" t="s">
        <v>2455</v>
      </c>
    </row>
    <row r="3660" spans="1:13" ht="15">
      <c r="A3660" s="282">
        <v>45905</v>
      </c>
      <c r="B3660" s="55" t="s">
        <v>5616</v>
      </c>
      <c r="C3660" s="786">
        <v>52309</v>
      </c>
      <c r="D3660" s="786" t="s">
        <v>3090</v>
      </c>
      <c r="E3660" s="786" t="s">
        <v>289</v>
      </c>
      <c r="F3660" s="786">
        <v>4010</v>
      </c>
      <c r="G3660" s="786" t="s">
        <v>5654</v>
      </c>
      <c r="H3660" s="786" t="s">
        <v>1573</v>
      </c>
      <c r="J3660" s="786">
        <v>1</v>
      </c>
      <c r="K3660" s="786">
        <v>3.19</v>
      </c>
      <c r="L3660" s="786">
        <v>3.19</v>
      </c>
      <c r="M3660" s="55" t="s">
        <v>2455</v>
      </c>
    </row>
    <row r="3661" spans="1:13" ht="15">
      <c r="A3661" s="282">
        <v>45905</v>
      </c>
      <c r="B3661" s="55" t="s">
        <v>5616</v>
      </c>
      <c r="C3661" s="784">
        <v>80295</v>
      </c>
      <c r="D3661" s="784">
        <v>267</v>
      </c>
      <c r="E3661" s="784">
        <v>110</v>
      </c>
      <c r="F3661" s="784">
        <v>4010</v>
      </c>
      <c r="G3661" s="784" t="s">
        <v>5655</v>
      </c>
      <c r="H3661" s="784" t="s">
        <v>1573</v>
      </c>
      <c r="J3661" s="784">
        <v>1</v>
      </c>
      <c r="K3661" s="784">
        <v>15.68</v>
      </c>
      <c r="L3661" s="784">
        <v>15.68</v>
      </c>
      <c r="M3661" s="55" t="s">
        <v>2455</v>
      </c>
    </row>
    <row r="3662" spans="1:13" ht="15">
      <c r="A3662" s="282">
        <v>45905</v>
      </c>
      <c r="B3662" s="55" t="s">
        <v>5616</v>
      </c>
      <c r="C3662" s="786">
        <v>82609</v>
      </c>
      <c r="D3662" s="786" t="s">
        <v>2638</v>
      </c>
      <c r="E3662" s="786">
        <v>90</v>
      </c>
      <c r="F3662" s="786">
        <v>4010</v>
      </c>
      <c r="G3662" s="786" t="s">
        <v>4903</v>
      </c>
      <c r="H3662" s="786" t="s">
        <v>1573</v>
      </c>
      <c r="J3662" s="786">
        <v>1</v>
      </c>
      <c r="K3662" s="786">
        <v>13.61</v>
      </c>
      <c r="L3662" s="786">
        <v>13.61</v>
      </c>
      <c r="M3662" s="55" t="s">
        <v>2455</v>
      </c>
    </row>
    <row r="3663" spans="1:13" ht="15">
      <c r="A3663" s="282">
        <v>45905</v>
      </c>
      <c r="B3663" s="55" t="s">
        <v>5656</v>
      </c>
      <c r="C3663" s="784">
        <v>82026</v>
      </c>
      <c r="D3663" s="784" t="s">
        <v>5657</v>
      </c>
      <c r="E3663" s="784">
        <v>50</v>
      </c>
      <c r="F3663" s="784">
        <v>4010</v>
      </c>
      <c r="G3663" s="784" t="s">
        <v>4105</v>
      </c>
      <c r="H3663" s="784" t="s">
        <v>1573</v>
      </c>
      <c r="J3663" s="784">
        <v>1</v>
      </c>
      <c r="K3663" s="784">
        <v>10.53</v>
      </c>
      <c r="L3663" s="784">
        <v>10.53</v>
      </c>
      <c r="M3663" s="55" t="s">
        <v>2455</v>
      </c>
    </row>
    <row r="3664" spans="1:13" ht="15">
      <c r="A3664" s="282">
        <v>45905</v>
      </c>
      <c r="B3664" s="55" t="s">
        <v>5656</v>
      </c>
      <c r="C3664" s="786">
        <v>68010</v>
      </c>
      <c r="D3664" s="786" t="s">
        <v>5558</v>
      </c>
      <c r="E3664" s="786">
        <v>85</v>
      </c>
      <c r="F3664" s="786">
        <v>4010</v>
      </c>
      <c r="G3664" s="786" t="s">
        <v>5658</v>
      </c>
      <c r="H3664" s="786" t="s">
        <v>1573</v>
      </c>
      <c r="J3664" s="786">
        <v>1</v>
      </c>
      <c r="K3664" s="786">
        <v>6.26</v>
      </c>
      <c r="L3664" s="786">
        <v>6.26</v>
      </c>
      <c r="M3664" s="55" t="s">
        <v>2455</v>
      </c>
    </row>
    <row r="3665" spans="1:13" ht="15">
      <c r="A3665" s="282">
        <v>45905</v>
      </c>
      <c r="B3665" s="55" t="s">
        <v>5656</v>
      </c>
      <c r="C3665" s="784">
        <v>83528</v>
      </c>
      <c r="D3665" s="784" t="s">
        <v>5659</v>
      </c>
      <c r="E3665" s="784">
        <v>70</v>
      </c>
      <c r="F3665" s="784">
        <v>4010</v>
      </c>
      <c r="G3665" s="784" t="s">
        <v>5660</v>
      </c>
      <c r="H3665" s="784" t="s">
        <v>1573</v>
      </c>
      <c r="J3665" s="784">
        <v>1</v>
      </c>
      <c r="K3665" s="784">
        <v>5.4</v>
      </c>
      <c r="L3665" s="784">
        <v>5.4</v>
      </c>
      <c r="M3665" s="55" t="s">
        <v>2455</v>
      </c>
    </row>
    <row r="3666" spans="1:13" ht="15">
      <c r="A3666" s="282">
        <v>45905</v>
      </c>
      <c r="B3666" s="55" t="s">
        <v>5656</v>
      </c>
      <c r="C3666" s="786">
        <v>82261</v>
      </c>
      <c r="D3666" s="786" t="s">
        <v>2292</v>
      </c>
      <c r="E3666" s="786">
        <v>120</v>
      </c>
      <c r="F3666" s="786">
        <v>4010</v>
      </c>
      <c r="G3666" s="786" t="s">
        <v>5661</v>
      </c>
      <c r="H3666" s="786" t="s">
        <v>1573</v>
      </c>
      <c r="J3666" s="786">
        <v>1</v>
      </c>
      <c r="K3666" s="786">
        <v>11.83</v>
      </c>
      <c r="L3666" s="786">
        <v>11.83</v>
      </c>
      <c r="M3666" s="55" t="s">
        <v>2455</v>
      </c>
    </row>
    <row r="3667" spans="1:13" ht="15">
      <c r="A3667" s="282">
        <v>45905</v>
      </c>
      <c r="B3667" s="55" t="s">
        <v>5656</v>
      </c>
      <c r="C3667" s="784">
        <v>83145</v>
      </c>
      <c r="D3667" s="784" t="s">
        <v>5662</v>
      </c>
      <c r="E3667" s="784">
        <v>85</v>
      </c>
      <c r="F3667" s="784">
        <v>4010</v>
      </c>
      <c r="G3667" s="784" t="s">
        <v>5663</v>
      </c>
      <c r="H3667" s="784" t="s">
        <v>1573</v>
      </c>
      <c r="J3667" s="784">
        <v>1</v>
      </c>
      <c r="K3667" s="784">
        <v>9.2100000000000009</v>
      </c>
      <c r="L3667" s="784">
        <v>9.2100000000000009</v>
      </c>
      <c r="M3667" s="55" t="s">
        <v>2455</v>
      </c>
    </row>
    <row r="3668" spans="1:13" ht="15">
      <c r="A3668" s="282">
        <v>45905</v>
      </c>
      <c r="B3668" s="55" t="s">
        <v>5656</v>
      </c>
      <c r="C3668" s="786">
        <v>81347</v>
      </c>
      <c r="D3668" s="786" t="s">
        <v>2497</v>
      </c>
      <c r="E3668" s="786">
        <v>120</v>
      </c>
      <c r="F3668" s="786">
        <v>4010</v>
      </c>
      <c r="G3668" s="786" t="s">
        <v>4976</v>
      </c>
      <c r="H3668" s="786" t="s">
        <v>1573</v>
      </c>
      <c r="J3668" s="786">
        <v>2</v>
      </c>
      <c r="K3668" s="786">
        <v>8.08</v>
      </c>
      <c r="L3668" s="786">
        <v>16.16</v>
      </c>
      <c r="M3668" s="55" t="s">
        <v>2455</v>
      </c>
    </row>
    <row r="3669" spans="1:13" ht="15">
      <c r="A3669" s="282">
        <v>45905</v>
      </c>
      <c r="B3669" s="55" t="s">
        <v>5656</v>
      </c>
      <c r="C3669" s="784">
        <v>83340</v>
      </c>
      <c r="D3669" s="784" t="s">
        <v>2268</v>
      </c>
      <c r="E3669" s="784">
        <v>90</v>
      </c>
      <c r="F3669" s="784">
        <v>4010</v>
      </c>
      <c r="G3669" s="784" t="s">
        <v>5664</v>
      </c>
      <c r="H3669" s="784" t="s">
        <v>1573</v>
      </c>
      <c r="J3669" s="784">
        <v>2</v>
      </c>
      <c r="K3669" s="784">
        <v>4.04</v>
      </c>
      <c r="L3669" s="784">
        <v>8.08</v>
      </c>
      <c r="M3669" s="55" t="s">
        <v>2455</v>
      </c>
    </row>
    <row r="3670" spans="1:13" ht="15">
      <c r="A3670" s="282">
        <v>45905</v>
      </c>
      <c r="B3670" s="55" t="s">
        <v>5656</v>
      </c>
      <c r="C3670" s="786">
        <v>81700</v>
      </c>
      <c r="D3670" s="786" t="s">
        <v>3014</v>
      </c>
      <c r="E3670" s="786">
        <v>85</v>
      </c>
      <c r="F3670" s="786">
        <v>4010</v>
      </c>
      <c r="G3670" s="786" t="s">
        <v>4972</v>
      </c>
      <c r="H3670" s="786" t="s">
        <v>1573</v>
      </c>
      <c r="J3670" s="786">
        <v>5</v>
      </c>
      <c r="K3670" s="786">
        <v>4.63</v>
      </c>
      <c r="L3670" s="786">
        <v>23.15</v>
      </c>
      <c r="M3670" s="55" t="s">
        <v>2455</v>
      </c>
    </row>
    <row r="3671" spans="1:13" ht="15">
      <c r="A3671" s="282">
        <v>45905</v>
      </c>
      <c r="B3671" s="55" t="s">
        <v>5656</v>
      </c>
      <c r="C3671" s="784">
        <v>81360</v>
      </c>
      <c r="D3671" s="784" t="s">
        <v>3884</v>
      </c>
      <c r="E3671" s="784">
        <v>70</v>
      </c>
      <c r="F3671" s="784">
        <v>4010</v>
      </c>
      <c r="G3671" s="784" t="s">
        <v>4970</v>
      </c>
      <c r="H3671" s="784" t="s">
        <v>1573</v>
      </c>
      <c r="J3671" s="784">
        <v>1</v>
      </c>
      <c r="K3671" s="784">
        <v>7.18</v>
      </c>
      <c r="L3671" s="784">
        <v>7.18</v>
      </c>
      <c r="M3671" s="55" t="s">
        <v>2455</v>
      </c>
    </row>
    <row r="3672" spans="1:13" ht="15">
      <c r="A3672" s="282">
        <v>45905</v>
      </c>
      <c r="B3672" s="55" t="s">
        <v>5656</v>
      </c>
      <c r="C3672" s="786">
        <v>81535</v>
      </c>
      <c r="D3672" s="786" t="s">
        <v>3048</v>
      </c>
      <c r="E3672" s="786" t="s">
        <v>2356</v>
      </c>
      <c r="F3672" s="786">
        <v>4010</v>
      </c>
      <c r="G3672" s="786" t="s">
        <v>4968</v>
      </c>
      <c r="H3672" s="786" t="s">
        <v>1573</v>
      </c>
      <c r="J3672" s="786">
        <v>2</v>
      </c>
      <c r="K3672" s="786">
        <v>17.45</v>
      </c>
      <c r="L3672" s="786">
        <v>34.9</v>
      </c>
      <c r="M3672" s="55" t="s">
        <v>2455</v>
      </c>
    </row>
    <row r="3673" spans="1:13" ht="15">
      <c r="A3673" s="282">
        <v>45905</v>
      </c>
      <c r="B3673" s="55" t="s">
        <v>5656</v>
      </c>
      <c r="C3673" s="784">
        <v>83198</v>
      </c>
      <c r="D3673" s="784" t="s">
        <v>5665</v>
      </c>
      <c r="E3673" s="784">
        <v>110</v>
      </c>
      <c r="F3673" s="784">
        <v>4010</v>
      </c>
      <c r="G3673" s="784" t="s">
        <v>5666</v>
      </c>
      <c r="H3673" s="784" t="s">
        <v>1573</v>
      </c>
      <c r="J3673" s="784">
        <v>1</v>
      </c>
      <c r="K3673" s="784">
        <v>5.05</v>
      </c>
      <c r="L3673" s="784">
        <v>5.05</v>
      </c>
      <c r="M3673" s="55" t="s">
        <v>2455</v>
      </c>
    </row>
    <row r="3674" spans="1:13" ht="15">
      <c r="A3674" s="282">
        <v>45905</v>
      </c>
      <c r="B3674" s="55" t="s">
        <v>5656</v>
      </c>
      <c r="C3674" s="786">
        <v>81666</v>
      </c>
      <c r="D3674" s="786" t="s">
        <v>4069</v>
      </c>
      <c r="E3674" s="786">
        <v>85</v>
      </c>
      <c r="F3674" s="786">
        <v>4010</v>
      </c>
      <c r="G3674" s="786" t="s">
        <v>5667</v>
      </c>
      <c r="H3674" s="786" t="s">
        <v>1573</v>
      </c>
      <c r="J3674" s="786">
        <v>1</v>
      </c>
      <c r="K3674" s="786">
        <v>6.41</v>
      </c>
      <c r="L3674" s="786">
        <v>6.41</v>
      </c>
      <c r="M3674" s="55" t="s">
        <v>2455</v>
      </c>
    </row>
    <row r="3675" spans="1:13" ht="15">
      <c r="A3675" s="282">
        <v>45905</v>
      </c>
      <c r="B3675" s="55" t="s">
        <v>5656</v>
      </c>
      <c r="C3675" s="784">
        <v>81340</v>
      </c>
      <c r="D3675" s="784" t="s">
        <v>2504</v>
      </c>
      <c r="E3675" s="784">
        <v>80</v>
      </c>
      <c r="F3675" s="784">
        <v>4010</v>
      </c>
      <c r="G3675" s="784" t="s">
        <v>5668</v>
      </c>
      <c r="H3675" s="784" t="s">
        <v>1573</v>
      </c>
      <c r="J3675" s="784">
        <v>1</v>
      </c>
      <c r="K3675" s="784">
        <v>5.91</v>
      </c>
      <c r="L3675" s="784">
        <v>5.91</v>
      </c>
      <c r="M3675" s="55" t="s">
        <v>2455</v>
      </c>
    </row>
    <row r="3676" spans="1:13" ht="15">
      <c r="A3676" s="282">
        <v>45905</v>
      </c>
      <c r="B3676" s="55" t="s">
        <v>5656</v>
      </c>
      <c r="C3676" s="786">
        <v>81700</v>
      </c>
      <c r="D3676" s="786" t="s">
        <v>3918</v>
      </c>
      <c r="E3676" s="786">
        <v>100</v>
      </c>
      <c r="F3676" s="786">
        <v>4010</v>
      </c>
      <c r="G3676" s="786" t="s">
        <v>4969</v>
      </c>
      <c r="H3676" s="786" t="s">
        <v>1573</v>
      </c>
      <c r="J3676" s="786">
        <v>1</v>
      </c>
      <c r="K3676" s="786">
        <v>4.63</v>
      </c>
      <c r="L3676" s="786">
        <v>4.63</v>
      </c>
      <c r="M3676" s="55" t="s">
        <v>2455</v>
      </c>
    </row>
    <row r="3677" spans="1:13" ht="15">
      <c r="A3677" s="282">
        <v>45905</v>
      </c>
      <c r="B3677" s="55" t="s">
        <v>5656</v>
      </c>
      <c r="C3677" s="784">
        <v>83056</v>
      </c>
      <c r="D3677" s="784">
        <v>15</v>
      </c>
      <c r="E3677" s="784">
        <v>110</v>
      </c>
      <c r="F3677" s="784">
        <v>4010</v>
      </c>
      <c r="G3677" s="784" t="s">
        <v>4963</v>
      </c>
      <c r="H3677" s="784" t="s">
        <v>1573</v>
      </c>
      <c r="J3677" s="784">
        <v>1</v>
      </c>
      <c r="K3677" s="784">
        <v>4.8099999999999996</v>
      </c>
      <c r="L3677" s="784">
        <v>4.8099999999999996</v>
      </c>
      <c r="M3677" s="55" t="s">
        <v>2455</v>
      </c>
    </row>
    <row r="3678" spans="1:13" ht="15">
      <c r="A3678" s="282">
        <v>45905</v>
      </c>
      <c r="B3678" s="55" t="s">
        <v>5656</v>
      </c>
      <c r="C3678" s="786">
        <v>37028</v>
      </c>
      <c r="D3678" s="786" t="s">
        <v>5669</v>
      </c>
      <c r="E3678" s="786">
        <v>110</v>
      </c>
      <c r="F3678" s="786">
        <v>4010</v>
      </c>
      <c r="G3678" s="786" t="s">
        <v>4964</v>
      </c>
      <c r="H3678" s="786" t="s">
        <v>1573</v>
      </c>
      <c r="J3678" s="786">
        <v>2</v>
      </c>
      <c r="K3678" s="786">
        <v>9.6999999999999993</v>
      </c>
      <c r="L3678" s="786">
        <v>19.399999999999999</v>
      </c>
      <c r="M3678" s="55" t="s">
        <v>2455</v>
      </c>
    </row>
    <row r="3679" spans="1:13" ht="15">
      <c r="A3679" s="282">
        <v>45905</v>
      </c>
      <c r="B3679" s="55" t="s">
        <v>5656</v>
      </c>
      <c r="C3679" s="784">
        <v>83256</v>
      </c>
      <c r="D3679" s="784" t="s">
        <v>5295</v>
      </c>
      <c r="E3679" s="784">
        <v>85</v>
      </c>
      <c r="F3679" s="784">
        <v>4010</v>
      </c>
      <c r="G3679" s="784" t="s">
        <v>4961</v>
      </c>
      <c r="H3679" s="784" t="s">
        <v>1573</v>
      </c>
      <c r="J3679" s="784">
        <v>1</v>
      </c>
      <c r="K3679" s="784">
        <v>4.49</v>
      </c>
      <c r="L3679" s="784">
        <v>4.49</v>
      </c>
      <c r="M3679" s="55" t="s">
        <v>2455</v>
      </c>
    </row>
    <row r="3680" spans="1:13" ht="15">
      <c r="A3680" s="282">
        <v>45905</v>
      </c>
      <c r="B3680" s="55" t="s">
        <v>5656</v>
      </c>
      <c r="C3680" s="786">
        <v>83131</v>
      </c>
      <c r="D3680" s="786" t="s">
        <v>5670</v>
      </c>
      <c r="E3680" s="786">
        <v>60</v>
      </c>
      <c r="F3680" s="786">
        <v>4010</v>
      </c>
      <c r="G3680" s="786" t="s">
        <v>5671</v>
      </c>
      <c r="H3680" s="786" t="s">
        <v>1573</v>
      </c>
      <c r="J3680" s="786">
        <v>5</v>
      </c>
      <c r="K3680" s="786">
        <v>6.15</v>
      </c>
      <c r="L3680" s="786">
        <v>30.75</v>
      </c>
      <c r="M3680" s="55" t="s">
        <v>2455</v>
      </c>
    </row>
    <row r="3681" spans="1:13" ht="15">
      <c r="A3681" s="282">
        <v>45905</v>
      </c>
      <c r="B3681" s="55" t="s">
        <v>5656</v>
      </c>
      <c r="C3681" s="784">
        <v>58663</v>
      </c>
      <c r="D3681" s="784" t="s">
        <v>4526</v>
      </c>
      <c r="E3681" s="784" t="s">
        <v>2296</v>
      </c>
      <c r="F3681" s="784">
        <v>4010</v>
      </c>
      <c r="G3681" s="784" t="s">
        <v>5672</v>
      </c>
      <c r="H3681" s="784" t="s">
        <v>1573</v>
      </c>
      <c r="J3681" s="784">
        <v>1</v>
      </c>
      <c r="K3681" s="784">
        <v>7.9</v>
      </c>
      <c r="L3681" s="784">
        <v>7.9</v>
      </c>
      <c r="M3681" s="55" t="s">
        <v>2455</v>
      </c>
    </row>
    <row r="3682" spans="1:13" ht="15">
      <c r="A3682" s="282">
        <v>45905</v>
      </c>
      <c r="B3682" s="55" t="s">
        <v>5656</v>
      </c>
      <c r="C3682" s="786">
        <v>82451</v>
      </c>
      <c r="D3682" s="786" t="s">
        <v>5023</v>
      </c>
      <c r="E3682" s="786">
        <v>100</v>
      </c>
      <c r="F3682" s="786">
        <v>4010</v>
      </c>
      <c r="G3682" s="786" t="s">
        <v>4960</v>
      </c>
      <c r="H3682" s="786" t="s">
        <v>1573</v>
      </c>
      <c r="J3682" s="786">
        <v>1</v>
      </c>
      <c r="K3682" s="786">
        <v>7.37</v>
      </c>
      <c r="L3682" s="786">
        <v>7.37</v>
      </c>
      <c r="M3682" s="55" t="s">
        <v>2455</v>
      </c>
    </row>
    <row r="3683" spans="1:13" ht="15">
      <c r="A3683" s="282">
        <v>45905</v>
      </c>
      <c r="B3683" s="55" t="s">
        <v>5656</v>
      </c>
      <c r="C3683" s="784">
        <v>83361</v>
      </c>
      <c r="D3683" s="784" t="s">
        <v>5452</v>
      </c>
      <c r="E3683" s="784">
        <v>90</v>
      </c>
      <c r="F3683" s="784">
        <v>4010</v>
      </c>
      <c r="G3683" s="784" t="s">
        <v>4913</v>
      </c>
      <c r="H3683" s="784" t="s">
        <v>1573</v>
      </c>
      <c r="J3683" s="784">
        <v>5</v>
      </c>
      <c r="K3683" s="784">
        <v>8.61</v>
      </c>
      <c r="L3683" s="784">
        <v>43.05</v>
      </c>
      <c r="M3683" s="55" t="s">
        <v>2455</v>
      </c>
    </row>
    <row r="3684" spans="1:13" ht="15">
      <c r="A3684" s="282">
        <v>45905</v>
      </c>
      <c r="B3684" s="55" t="s">
        <v>5656</v>
      </c>
      <c r="C3684" s="786">
        <v>83351</v>
      </c>
      <c r="D3684" s="786" t="s">
        <v>5292</v>
      </c>
      <c r="E3684" s="786">
        <v>70</v>
      </c>
      <c r="F3684" s="786">
        <v>4010</v>
      </c>
      <c r="G3684" s="786" t="s">
        <v>5673</v>
      </c>
      <c r="H3684" s="786" t="s">
        <v>1573</v>
      </c>
      <c r="J3684" s="786">
        <v>1</v>
      </c>
      <c r="K3684" s="786">
        <v>11.05</v>
      </c>
      <c r="L3684" s="786">
        <v>11.05</v>
      </c>
      <c r="M3684" s="55" t="s">
        <v>2455</v>
      </c>
    </row>
    <row r="3685" spans="1:13" ht="15">
      <c r="A3685" s="282">
        <v>45905</v>
      </c>
      <c r="B3685" s="55" t="s">
        <v>5656</v>
      </c>
      <c r="C3685" s="784">
        <v>80441</v>
      </c>
      <c r="D3685" s="784" t="s">
        <v>3205</v>
      </c>
      <c r="E3685" s="784">
        <v>130</v>
      </c>
      <c r="F3685" s="784">
        <v>4010</v>
      </c>
      <c r="G3685" s="784" t="s">
        <v>4914</v>
      </c>
      <c r="H3685" s="784" t="s">
        <v>1573</v>
      </c>
      <c r="J3685" s="784">
        <v>3</v>
      </c>
      <c r="K3685" s="784">
        <v>7.96</v>
      </c>
      <c r="L3685" s="784">
        <v>23.88</v>
      </c>
      <c r="M3685" s="55" t="s">
        <v>2455</v>
      </c>
    </row>
    <row r="3686" spans="1:13" ht="15">
      <c r="A3686" s="282">
        <v>45905</v>
      </c>
      <c r="B3686" s="55" t="s">
        <v>5656</v>
      </c>
      <c r="C3686" s="786">
        <v>81347</v>
      </c>
      <c r="D3686" s="786" t="s">
        <v>2497</v>
      </c>
      <c r="E3686" s="786">
        <v>110</v>
      </c>
      <c r="F3686" s="786">
        <v>4010</v>
      </c>
      <c r="G3686" s="786" t="s">
        <v>4915</v>
      </c>
      <c r="H3686" s="786" t="s">
        <v>1573</v>
      </c>
      <c r="J3686" s="786">
        <v>2</v>
      </c>
      <c r="K3686" s="786">
        <v>8.08</v>
      </c>
      <c r="L3686" s="786">
        <v>16.16</v>
      </c>
      <c r="M3686" s="55" t="s">
        <v>2455</v>
      </c>
    </row>
    <row r="3687" spans="1:13" ht="15">
      <c r="A3687" s="282">
        <v>45905</v>
      </c>
      <c r="B3687" s="55" t="s">
        <v>5656</v>
      </c>
      <c r="C3687" s="784">
        <v>82969</v>
      </c>
      <c r="D3687" s="784" t="s">
        <v>3130</v>
      </c>
      <c r="E3687" s="784">
        <v>90</v>
      </c>
      <c r="F3687" s="784">
        <v>4010</v>
      </c>
      <c r="G3687" s="784" t="s">
        <v>4916</v>
      </c>
      <c r="H3687" s="784" t="s">
        <v>1573</v>
      </c>
      <c r="J3687" s="784">
        <v>1</v>
      </c>
      <c r="K3687" s="784">
        <v>7.46</v>
      </c>
      <c r="L3687" s="784">
        <v>7.46</v>
      </c>
      <c r="M3687" s="55" t="s">
        <v>2455</v>
      </c>
    </row>
    <row r="3688" spans="1:13" ht="15">
      <c r="A3688" s="282">
        <v>45905</v>
      </c>
      <c r="B3688" s="55" t="s">
        <v>5656</v>
      </c>
      <c r="C3688" s="786">
        <v>59852</v>
      </c>
      <c r="D3688" s="786" t="s">
        <v>5674</v>
      </c>
      <c r="E3688" s="786">
        <v>80</v>
      </c>
      <c r="F3688" s="786">
        <v>4010</v>
      </c>
      <c r="G3688" s="786" t="s">
        <v>4920</v>
      </c>
      <c r="H3688" s="786" t="s">
        <v>1573</v>
      </c>
      <c r="J3688" s="786">
        <v>1</v>
      </c>
      <c r="K3688" s="786">
        <v>8.4499999999999993</v>
      </c>
      <c r="L3688" s="786">
        <v>8.4499999999999993</v>
      </c>
      <c r="M3688" s="55" t="s">
        <v>2455</v>
      </c>
    </row>
    <row r="3689" spans="1:13" ht="15">
      <c r="A3689" s="282">
        <v>45905</v>
      </c>
      <c r="B3689" s="55" t="s">
        <v>5656</v>
      </c>
      <c r="C3689" s="784">
        <v>67978</v>
      </c>
      <c r="D3689" s="784" t="s">
        <v>5675</v>
      </c>
      <c r="E3689" s="784">
        <v>120</v>
      </c>
      <c r="F3689" s="784">
        <v>4010</v>
      </c>
      <c r="G3689" s="784" t="s">
        <v>5676</v>
      </c>
      <c r="H3689" s="784" t="s">
        <v>1573</v>
      </c>
      <c r="J3689" s="784">
        <v>2</v>
      </c>
      <c r="K3689" s="784">
        <v>4.58</v>
      </c>
      <c r="L3689" s="784">
        <v>9.16</v>
      </c>
      <c r="M3689" s="55" t="s">
        <v>2455</v>
      </c>
    </row>
    <row r="3690" spans="1:13" ht="15">
      <c r="A3690" s="282">
        <v>45905</v>
      </c>
      <c r="B3690" s="55" t="s">
        <v>5656</v>
      </c>
      <c r="C3690" s="786">
        <v>83250</v>
      </c>
      <c r="D3690" s="786" t="s">
        <v>5295</v>
      </c>
      <c r="E3690" s="786">
        <v>100</v>
      </c>
      <c r="F3690" s="786">
        <v>4010</v>
      </c>
      <c r="G3690" s="786" t="s">
        <v>4921</v>
      </c>
      <c r="H3690" s="786" t="s">
        <v>1573</v>
      </c>
      <c r="J3690" s="786">
        <v>1</v>
      </c>
      <c r="K3690" s="786">
        <v>7.91</v>
      </c>
      <c r="L3690" s="786">
        <v>7.91</v>
      </c>
      <c r="M3690" s="55" t="s">
        <v>2455</v>
      </c>
    </row>
    <row r="3691" spans="1:13" ht="15">
      <c r="A3691" s="282">
        <v>45905</v>
      </c>
      <c r="B3691" s="55" t="s">
        <v>5656</v>
      </c>
      <c r="C3691" s="784">
        <v>52399</v>
      </c>
      <c r="D3691" s="784" t="s">
        <v>2788</v>
      </c>
      <c r="E3691" s="784" t="s">
        <v>2296</v>
      </c>
      <c r="F3691" s="784">
        <v>4010</v>
      </c>
      <c r="G3691" s="784" t="s">
        <v>5677</v>
      </c>
      <c r="H3691" s="784" t="s">
        <v>1573</v>
      </c>
      <c r="J3691" s="784">
        <v>1</v>
      </c>
      <c r="K3691" s="784">
        <v>6.49</v>
      </c>
      <c r="L3691" s="784">
        <v>6.49</v>
      </c>
      <c r="M3691" s="55" t="s">
        <v>2455</v>
      </c>
    </row>
    <row r="3692" spans="1:13" ht="15">
      <c r="A3692" s="282">
        <v>45905</v>
      </c>
      <c r="B3692" s="55" t="s">
        <v>5656</v>
      </c>
      <c r="C3692" s="786">
        <v>82945</v>
      </c>
      <c r="D3692" s="786" t="s">
        <v>3130</v>
      </c>
      <c r="E3692" s="786">
        <v>100</v>
      </c>
      <c r="F3692" s="786">
        <v>4010</v>
      </c>
      <c r="G3692" s="786" t="s">
        <v>4922</v>
      </c>
      <c r="H3692" s="786" t="s">
        <v>1573</v>
      </c>
      <c r="J3692" s="786">
        <v>1</v>
      </c>
      <c r="K3692" s="786">
        <v>7.42</v>
      </c>
      <c r="L3692" s="786">
        <v>7.42</v>
      </c>
      <c r="M3692" s="55" t="s">
        <v>2455</v>
      </c>
    </row>
    <row r="3693" spans="1:13" ht="15">
      <c r="A3693" s="282">
        <v>45905</v>
      </c>
      <c r="B3693" s="55" t="s">
        <v>5656</v>
      </c>
      <c r="C3693" s="784">
        <v>81881</v>
      </c>
      <c r="D3693" s="784" t="s">
        <v>3567</v>
      </c>
      <c r="E3693" s="784">
        <v>130</v>
      </c>
      <c r="F3693" s="784">
        <v>4010</v>
      </c>
      <c r="G3693" s="784" t="s">
        <v>5678</v>
      </c>
      <c r="H3693" s="784" t="s">
        <v>1573</v>
      </c>
      <c r="J3693" s="784">
        <v>5</v>
      </c>
      <c r="K3693" s="784">
        <v>6.61</v>
      </c>
      <c r="L3693" s="784">
        <v>33.049999999999997</v>
      </c>
      <c r="M3693" s="55" t="s">
        <v>2455</v>
      </c>
    </row>
    <row r="3694" spans="1:13" ht="15">
      <c r="A3694" s="282">
        <v>45905</v>
      </c>
      <c r="B3694" s="55" t="s">
        <v>5656</v>
      </c>
      <c r="C3694" s="786">
        <v>83033</v>
      </c>
      <c r="D3694" s="786" t="s">
        <v>4046</v>
      </c>
      <c r="E3694" s="786">
        <v>150</v>
      </c>
      <c r="F3694" s="786">
        <v>4010</v>
      </c>
      <c r="G3694" s="786" t="s">
        <v>5679</v>
      </c>
      <c r="H3694" s="786" t="s">
        <v>1573</v>
      </c>
      <c r="J3694" s="786">
        <v>1</v>
      </c>
      <c r="K3694" s="786">
        <v>8.06</v>
      </c>
      <c r="L3694" s="786">
        <v>8.06</v>
      </c>
      <c r="M3694" s="55" t="s">
        <v>2455</v>
      </c>
    </row>
    <row r="3695" spans="1:13" ht="15">
      <c r="A3695" s="282">
        <v>45905</v>
      </c>
      <c r="B3695" s="55" t="s">
        <v>5656</v>
      </c>
      <c r="C3695" s="784">
        <v>81563</v>
      </c>
      <c r="D3695" s="784" t="s">
        <v>2533</v>
      </c>
      <c r="E3695" s="784">
        <v>110</v>
      </c>
      <c r="F3695" s="784">
        <v>4010</v>
      </c>
      <c r="G3695" s="784" t="s">
        <v>5680</v>
      </c>
      <c r="H3695" s="784" t="s">
        <v>1573</v>
      </c>
      <c r="J3695" s="784">
        <v>4</v>
      </c>
      <c r="K3695" s="784">
        <v>10.050000000000001</v>
      </c>
      <c r="L3695" s="784">
        <v>40.200000000000003</v>
      </c>
      <c r="M3695" s="55" t="s">
        <v>2455</v>
      </c>
    </row>
    <row r="3696" spans="1:13" ht="15">
      <c r="A3696" s="282">
        <v>45905</v>
      </c>
      <c r="B3696" s="55" t="s">
        <v>5656</v>
      </c>
      <c r="C3696" s="786">
        <v>82474</v>
      </c>
      <c r="D3696" s="786" t="s">
        <v>3041</v>
      </c>
      <c r="E3696" s="786" t="s">
        <v>2061</v>
      </c>
      <c r="F3696" s="786">
        <v>4010</v>
      </c>
      <c r="G3696" s="786" t="s">
        <v>4924</v>
      </c>
      <c r="H3696" s="786" t="s">
        <v>1573</v>
      </c>
      <c r="J3696" s="786">
        <v>1</v>
      </c>
      <c r="K3696" s="786">
        <v>11.3</v>
      </c>
      <c r="L3696" s="786">
        <v>11.3</v>
      </c>
      <c r="M3696" s="55" t="s">
        <v>2455</v>
      </c>
    </row>
    <row r="3697" spans="1:13" ht="15">
      <c r="A3697" s="282">
        <v>45905</v>
      </c>
      <c r="B3697" s="55" t="s">
        <v>5656</v>
      </c>
      <c r="C3697" s="784">
        <v>82327</v>
      </c>
      <c r="D3697" s="784" t="s">
        <v>5681</v>
      </c>
      <c r="E3697" s="784">
        <v>110</v>
      </c>
      <c r="F3697" s="784">
        <v>4010</v>
      </c>
      <c r="G3697" s="784" t="s">
        <v>4925</v>
      </c>
      <c r="H3697" s="784" t="s">
        <v>1573</v>
      </c>
      <c r="J3697" s="784">
        <v>1</v>
      </c>
      <c r="K3697" s="784">
        <v>19.11</v>
      </c>
      <c r="L3697" s="784">
        <v>19.11</v>
      </c>
      <c r="M3697" s="55" t="s">
        <v>2455</v>
      </c>
    </row>
    <row r="3698" spans="1:13" ht="15">
      <c r="A3698" s="282">
        <v>45905</v>
      </c>
      <c r="B3698" s="55" t="s">
        <v>5656</v>
      </c>
      <c r="C3698" s="786">
        <v>83507</v>
      </c>
      <c r="D3698" s="786" t="s">
        <v>4542</v>
      </c>
      <c r="E3698" s="786">
        <v>130</v>
      </c>
      <c r="F3698" s="786">
        <v>4010</v>
      </c>
      <c r="G3698" s="786" t="s">
        <v>5682</v>
      </c>
      <c r="H3698" s="786" t="s">
        <v>1573</v>
      </c>
      <c r="J3698" s="786">
        <v>1</v>
      </c>
      <c r="K3698" s="786">
        <v>5.29</v>
      </c>
      <c r="L3698" s="786">
        <v>5.29</v>
      </c>
      <c r="M3698" s="55" t="s">
        <v>2455</v>
      </c>
    </row>
    <row r="3699" spans="1:13" ht="15">
      <c r="A3699" s="282">
        <v>45905</v>
      </c>
      <c r="B3699" s="55" t="s">
        <v>5656</v>
      </c>
      <c r="C3699" s="784">
        <v>82646</v>
      </c>
      <c r="D3699" s="784" t="s">
        <v>3043</v>
      </c>
      <c r="E3699" s="784">
        <v>90</v>
      </c>
      <c r="F3699" s="784">
        <v>4010</v>
      </c>
      <c r="G3699" s="784" t="s">
        <v>4926</v>
      </c>
      <c r="H3699" s="784" t="s">
        <v>1573</v>
      </c>
      <c r="J3699" s="784">
        <v>2</v>
      </c>
      <c r="K3699" s="784">
        <v>4.04</v>
      </c>
      <c r="L3699" s="784">
        <v>8.08</v>
      </c>
      <c r="M3699" s="55" t="s">
        <v>2455</v>
      </c>
    </row>
    <row r="3700" spans="1:13" ht="15">
      <c r="A3700" s="282">
        <v>45905</v>
      </c>
      <c r="B3700" s="55" t="s">
        <v>5656</v>
      </c>
      <c r="C3700" s="786">
        <v>83018</v>
      </c>
      <c r="D3700" s="786" t="s">
        <v>3513</v>
      </c>
      <c r="E3700" s="786">
        <v>90</v>
      </c>
      <c r="F3700" s="786">
        <v>4010</v>
      </c>
      <c r="G3700" s="786" t="s">
        <v>4928</v>
      </c>
      <c r="H3700" s="786" t="s">
        <v>1573</v>
      </c>
      <c r="J3700" s="786">
        <v>1</v>
      </c>
      <c r="K3700" s="786">
        <v>4.87</v>
      </c>
      <c r="L3700" s="786">
        <v>4.87</v>
      </c>
      <c r="M3700" s="55" t="s">
        <v>2455</v>
      </c>
    </row>
    <row r="3701" spans="1:13" ht="15">
      <c r="A3701" s="282">
        <v>45905</v>
      </c>
      <c r="B3701" s="55" t="s">
        <v>5656</v>
      </c>
      <c r="C3701" s="784">
        <v>82008</v>
      </c>
      <c r="D3701" s="784" t="s">
        <v>5454</v>
      </c>
      <c r="E3701" s="784">
        <v>85</v>
      </c>
      <c r="F3701" s="784">
        <v>4010</v>
      </c>
      <c r="G3701" s="784" t="s">
        <v>4929</v>
      </c>
      <c r="H3701" s="784" t="s">
        <v>1573</v>
      </c>
      <c r="J3701" s="784">
        <v>1</v>
      </c>
      <c r="K3701" s="784">
        <v>6.36</v>
      </c>
      <c r="L3701" s="784">
        <v>6.36</v>
      </c>
      <c r="M3701" s="55" t="s">
        <v>2455</v>
      </c>
    </row>
    <row r="3702" spans="1:13" ht="15">
      <c r="A3702" s="282">
        <v>45905</v>
      </c>
      <c r="B3702" s="55" t="s">
        <v>5656</v>
      </c>
      <c r="C3702" s="786">
        <v>81946</v>
      </c>
      <c r="D3702" s="786" t="s">
        <v>5621</v>
      </c>
      <c r="E3702" s="786">
        <v>80</v>
      </c>
      <c r="F3702" s="786">
        <v>4010</v>
      </c>
      <c r="G3702" s="786" t="s">
        <v>5683</v>
      </c>
      <c r="H3702" s="786" t="s">
        <v>1573</v>
      </c>
      <c r="J3702" s="786">
        <v>1</v>
      </c>
      <c r="K3702" s="786">
        <v>7.62</v>
      </c>
      <c r="L3702" s="786">
        <v>7.62</v>
      </c>
      <c r="M3702" s="55" t="s">
        <v>2455</v>
      </c>
    </row>
    <row r="3703" spans="1:13" ht="15">
      <c r="A3703" s="282">
        <v>45905</v>
      </c>
      <c r="B3703" s="55" t="s">
        <v>5656</v>
      </c>
      <c r="C3703" s="784">
        <v>80617</v>
      </c>
      <c r="D3703" s="784" t="s">
        <v>3161</v>
      </c>
      <c r="E3703" s="784">
        <v>85</v>
      </c>
      <c r="F3703" s="784">
        <v>4010</v>
      </c>
      <c r="G3703" s="784" t="s">
        <v>4930</v>
      </c>
      <c r="H3703" s="784" t="s">
        <v>1573</v>
      </c>
      <c r="J3703" s="784">
        <v>1</v>
      </c>
      <c r="K3703" s="784">
        <v>6.13</v>
      </c>
      <c r="L3703" s="784">
        <v>6.13</v>
      </c>
      <c r="M3703" s="55" t="s">
        <v>2455</v>
      </c>
    </row>
    <row r="3704" spans="1:13" ht="15">
      <c r="A3704" s="282">
        <v>45905</v>
      </c>
      <c r="B3704" s="55" t="s">
        <v>5656</v>
      </c>
      <c r="C3704" s="786">
        <v>82723</v>
      </c>
      <c r="D3704" s="786" t="s">
        <v>3075</v>
      </c>
      <c r="E3704" s="786">
        <v>140</v>
      </c>
      <c r="F3704" s="786">
        <v>4010</v>
      </c>
      <c r="G3704" s="786" t="s">
        <v>2566</v>
      </c>
      <c r="H3704" s="786" t="s">
        <v>1573</v>
      </c>
      <c r="J3704" s="786">
        <v>1</v>
      </c>
      <c r="K3704" s="786">
        <v>8.83</v>
      </c>
      <c r="L3704" s="786">
        <v>8.83</v>
      </c>
      <c r="M3704" s="55" t="s">
        <v>2455</v>
      </c>
    </row>
    <row r="3705" spans="1:13" ht="15">
      <c r="A3705" s="282">
        <v>45905</v>
      </c>
      <c r="B3705" s="55" t="s">
        <v>5656</v>
      </c>
      <c r="C3705" s="784">
        <v>81395</v>
      </c>
      <c r="D3705" s="784" t="s">
        <v>2523</v>
      </c>
      <c r="E3705" s="784">
        <v>100</v>
      </c>
      <c r="F3705" s="784">
        <v>4010</v>
      </c>
      <c r="G3705" s="784" t="s">
        <v>4936</v>
      </c>
      <c r="H3705" s="784" t="s">
        <v>1573</v>
      </c>
      <c r="J3705" s="784">
        <v>1</v>
      </c>
      <c r="K3705" s="784">
        <v>7.08</v>
      </c>
      <c r="L3705" s="784">
        <v>7.08</v>
      </c>
      <c r="M3705" s="55" t="s">
        <v>2455</v>
      </c>
    </row>
    <row r="3706" spans="1:13" ht="15">
      <c r="A3706" s="282">
        <v>45905</v>
      </c>
      <c r="B3706" s="55" t="s">
        <v>5656</v>
      </c>
      <c r="C3706" s="786">
        <v>65642</v>
      </c>
      <c r="D3706" s="786" t="s">
        <v>2497</v>
      </c>
      <c r="E3706" s="786">
        <v>100</v>
      </c>
      <c r="F3706" s="786">
        <v>4010</v>
      </c>
      <c r="G3706" s="786" t="s">
        <v>4938</v>
      </c>
      <c r="H3706" s="786" t="s">
        <v>1573</v>
      </c>
      <c r="J3706" s="786">
        <v>1</v>
      </c>
      <c r="K3706" s="786">
        <v>5.64</v>
      </c>
      <c r="L3706" s="786">
        <v>5.64</v>
      </c>
      <c r="M3706" s="55" t="s">
        <v>2455</v>
      </c>
    </row>
    <row r="3707" spans="1:13" ht="15">
      <c r="A3707" s="282">
        <v>45905</v>
      </c>
      <c r="B3707" s="55" t="s">
        <v>5656</v>
      </c>
      <c r="C3707" s="784">
        <v>83164</v>
      </c>
      <c r="D3707" s="784" t="s">
        <v>5684</v>
      </c>
      <c r="E3707" s="784">
        <v>150</v>
      </c>
      <c r="F3707" s="784">
        <v>4010</v>
      </c>
      <c r="G3707" s="784" t="s">
        <v>4943</v>
      </c>
      <c r="H3707" s="784" t="s">
        <v>1573</v>
      </c>
      <c r="J3707" s="784">
        <v>1</v>
      </c>
      <c r="K3707" s="784">
        <v>9.94</v>
      </c>
      <c r="L3707" s="784">
        <v>9.94</v>
      </c>
      <c r="M3707" s="55" t="s">
        <v>2455</v>
      </c>
    </row>
    <row r="3708" spans="1:13" ht="15">
      <c r="A3708" s="282">
        <v>45905</v>
      </c>
      <c r="B3708" s="55" t="s">
        <v>5656</v>
      </c>
      <c r="C3708" s="786">
        <v>83464</v>
      </c>
      <c r="D3708" s="786" t="s">
        <v>5685</v>
      </c>
      <c r="E3708" s="786" t="s">
        <v>289</v>
      </c>
      <c r="F3708" s="786">
        <v>4010</v>
      </c>
      <c r="G3708" s="786" t="s">
        <v>4944</v>
      </c>
      <c r="H3708" s="786" t="s">
        <v>1573</v>
      </c>
      <c r="J3708" s="786">
        <v>1</v>
      </c>
      <c r="K3708" s="786">
        <v>20.83</v>
      </c>
      <c r="L3708" s="786">
        <v>20.83</v>
      </c>
      <c r="M3708" s="55" t="s">
        <v>2455</v>
      </c>
    </row>
    <row r="3709" spans="1:13" ht="15">
      <c r="A3709" s="282">
        <v>45905</v>
      </c>
      <c r="B3709" s="55" t="s">
        <v>5656</v>
      </c>
      <c r="C3709" s="784">
        <v>83491</v>
      </c>
      <c r="D3709" s="784" t="s">
        <v>5686</v>
      </c>
      <c r="E3709" s="784">
        <v>150</v>
      </c>
      <c r="F3709" s="784">
        <v>4010</v>
      </c>
      <c r="G3709" s="784" t="s">
        <v>4945</v>
      </c>
      <c r="H3709" s="784" t="s">
        <v>1573</v>
      </c>
      <c r="J3709" s="784">
        <v>1</v>
      </c>
      <c r="K3709" s="784">
        <v>6.26</v>
      </c>
      <c r="L3709" s="784">
        <v>6.26</v>
      </c>
      <c r="M3709" s="55" t="s">
        <v>2455</v>
      </c>
    </row>
    <row r="3710" spans="1:13" ht="15">
      <c r="A3710" s="282">
        <v>45905</v>
      </c>
      <c r="B3710" s="55" t="s">
        <v>5656</v>
      </c>
      <c r="C3710" s="786">
        <v>52309</v>
      </c>
      <c r="D3710" s="786" t="s">
        <v>5114</v>
      </c>
      <c r="E3710" s="786" t="s">
        <v>2296</v>
      </c>
      <c r="F3710" s="786">
        <v>4010</v>
      </c>
      <c r="G3710" s="786" t="s">
        <v>5687</v>
      </c>
      <c r="H3710" s="786" t="s">
        <v>1573</v>
      </c>
      <c r="J3710" s="786">
        <v>1</v>
      </c>
      <c r="K3710" s="786">
        <v>2.91</v>
      </c>
      <c r="L3710" s="786">
        <v>2.91</v>
      </c>
      <c r="M3710" s="55" t="s">
        <v>2455</v>
      </c>
    </row>
    <row r="3711" spans="1:13" ht="15">
      <c r="A3711" s="282">
        <v>45905</v>
      </c>
      <c r="B3711" s="55" t="s">
        <v>5656</v>
      </c>
      <c r="C3711" s="784">
        <v>83530</v>
      </c>
      <c r="D3711" s="784" t="s">
        <v>5533</v>
      </c>
      <c r="E3711" s="784">
        <v>80</v>
      </c>
      <c r="F3711" s="784">
        <v>4010</v>
      </c>
      <c r="G3711" s="784" t="s">
        <v>5688</v>
      </c>
      <c r="H3711" s="784" t="s">
        <v>1573</v>
      </c>
      <c r="J3711" s="784">
        <v>1</v>
      </c>
      <c r="K3711" s="784">
        <v>7.86</v>
      </c>
      <c r="L3711" s="784">
        <v>7.86</v>
      </c>
      <c r="M3711" s="55" t="s">
        <v>2455</v>
      </c>
    </row>
    <row r="3712" spans="1:13" ht="15">
      <c r="A3712" s="282">
        <v>45905</v>
      </c>
      <c r="B3712" s="55" t="s">
        <v>5656</v>
      </c>
      <c r="C3712" s="786">
        <v>67550</v>
      </c>
      <c r="D3712" s="786" t="s">
        <v>3405</v>
      </c>
      <c r="E3712" s="786">
        <v>50</v>
      </c>
      <c r="F3712" s="786">
        <v>4010</v>
      </c>
      <c r="G3712" s="786" t="s">
        <v>4946</v>
      </c>
      <c r="H3712" s="786" t="s">
        <v>1573</v>
      </c>
      <c r="J3712" s="786">
        <v>1</v>
      </c>
      <c r="K3712" s="786">
        <v>5.86</v>
      </c>
      <c r="L3712" s="786">
        <v>5.86</v>
      </c>
      <c r="M3712" s="55" t="s">
        <v>2455</v>
      </c>
    </row>
    <row r="3713" spans="1:13" ht="15">
      <c r="A3713" s="282">
        <v>45905</v>
      </c>
      <c r="B3713" s="55" t="s">
        <v>5656</v>
      </c>
      <c r="C3713" s="784">
        <v>83535</v>
      </c>
      <c r="D3713" s="784" t="s">
        <v>5689</v>
      </c>
      <c r="E3713" s="784">
        <v>90</v>
      </c>
      <c r="F3713" s="784">
        <v>4010</v>
      </c>
      <c r="G3713" s="784" t="s">
        <v>5690</v>
      </c>
      <c r="H3713" s="784" t="s">
        <v>1573</v>
      </c>
      <c r="J3713" s="784">
        <v>1</v>
      </c>
      <c r="K3713" s="784">
        <v>7</v>
      </c>
      <c r="L3713" s="784">
        <v>7</v>
      </c>
      <c r="M3713" s="55" t="s">
        <v>2455</v>
      </c>
    </row>
    <row r="3714" spans="1:13" ht="15">
      <c r="A3714" s="282">
        <v>45905</v>
      </c>
      <c r="B3714" s="55" t="s">
        <v>5656</v>
      </c>
      <c r="C3714" s="786">
        <v>83256</v>
      </c>
      <c r="D3714" s="786" t="s">
        <v>5295</v>
      </c>
      <c r="E3714" s="786">
        <v>90</v>
      </c>
      <c r="F3714" s="786">
        <v>4010</v>
      </c>
      <c r="G3714" s="786" t="s">
        <v>5691</v>
      </c>
      <c r="H3714" s="786" t="s">
        <v>1573</v>
      </c>
      <c r="J3714" s="786">
        <v>3</v>
      </c>
      <c r="K3714" s="786">
        <v>4.55</v>
      </c>
      <c r="L3714" s="786">
        <v>13.65</v>
      </c>
      <c r="M3714" s="55" t="s">
        <v>2455</v>
      </c>
    </row>
    <row r="3715" spans="1:13" ht="15">
      <c r="A3715" s="282">
        <v>45905</v>
      </c>
      <c r="B3715" s="55" t="s">
        <v>5656</v>
      </c>
      <c r="C3715" s="784">
        <v>82103</v>
      </c>
      <c r="D3715" s="784" t="s">
        <v>3441</v>
      </c>
      <c r="E3715" s="784" t="s">
        <v>3950</v>
      </c>
      <c r="F3715" s="784">
        <v>4010</v>
      </c>
      <c r="G3715" s="784" t="s">
        <v>5692</v>
      </c>
      <c r="H3715" s="784" t="s">
        <v>1573</v>
      </c>
      <c r="J3715" s="784">
        <v>1</v>
      </c>
      <c r="K3715" s="784">
        <v>11.3</v>
      </c>
      <c r="L3715" s="784">
        <v>11.3</v>
      </c>
      <c r="M3715" s="55" t="s">
        <v>2455</v>
      </c>
    </row>
    <row r="3716" spans="1:13" ht="15">
      <c r="A3716" s="282">
        <v>45905</v>
      </c>
      <c r="B3716" s="55" t="s">
        <v>5656</v>
      </c>
      <c r="C3716" s="786">
        <v>58663</v>
      </c>
      <c r="D3716" s="786" t="s">
        <v>5693</v>
      </c>
      <c r="E3716" s="786" t="s">
        <v>289</v>
      </c>
      <c r="F3716" s="786">
        <v>4010</v>
      </c>
      <c r="G3716" s="786" t="s">
        <v>5694</v>
      </c>
      <c r="H3716" s="786" t="s">
        <v>1573</v>
      </c>
      <c r="J3716" s="786">
        <v>3</v>
      </c>
      <c r="K3716" s="786">
        <v>9.11</v>
      </c>
      <c r="L3716" s="786">
        <v>27.33</v>
      </c>
      <c r="M3716" s="55" t="s">
        <v>2455</v>
      </c>
    </row>
    <row r="3717" spans="1:13" ht="15">
      <c r="A3717" s="282">
        <v>45905</v>
      </c>
      <c r="B3717" s="55" t="s">
        <v>5656</v>
      </c>
      <c r="C3717" s="784">
        <v>67978</v>
      </c>
      <c r="D3717" s="784" t="s">
        <v>5675</v>
      </c>
      <c r="E3717" s="784">
        <v>140</v>
      </c>
      <c r="F3717" s="784">
        <v>4010</v>
      </c>
      <c r="G3717" s="784" t="s">
        <v>4947</v>
      </c>
      <c r="H3717" s="784" t="s">
        <v>1573</v>
      </c>
      <c r="J3717" s="784">
        <v>1</v>
      </c>
      <c r="K3717" s="784">
        <v>4.58</v>
      </c>
      <c r="L3717" s="784">
        <v>4.58</v>
      </c>
      <c r="M3717" s="55" t="s">
        <v>2455</v>
      </c>
    </row>
    <row r="3718" spans="1:13" ht="15">
      <c r="A3718" s="282">
        <v>45905</v>
      </c>
      <c r="B3718" s="55" t="s">
        <v>5656</v>
      </c>
      <c r="C3718" s="786">
        <v>83016</v>
      </c>
      <c r="D3718" s="786" t="s">
        <v>4036</v>
      </c>
      <c r="E3718" s="786">
        <v>75</v>
      </c>
      <c r="F3718" s="786">
        <v>4010</v>
      </c>
      <c r="G3718" s="786" t="s">
        <v>4948</v>
      </c>
      <c r="H3718" s="786" t="s">
        <v>1573</v>
      </c>
      <c r="J3718" s="786">
        <v>1</v>
      </c>
      <c r="K3718" s="786">
        <v>4.42</v>
      </c>
      <c r="L3718" s="786">
        <v>4.42</v>
      </c>
      <c r="M3718" s="55" t="s">
        <v>2455</v>
      </c>
    </row>
    <row r="3719" spans="1:13" ht="15">
      <c r="A3719" s="282">
        <v>45905</v>
      </c>
      <c r="B3719" s="55" t="s">
        <v>5656</v>
      </c>
      <c r="C3719" s="784">
        <v>80441</v>
      </c>
      <c r="D3719" s="784" t="s">
        <v>3205</v>
      </c>
      <c r="E3719" s="784">
        <v>100</v>
      </c>
      <c r="F3719" s="784">
        <v>4010</v>
      </c>
      <c r="G3719" s="784" t="s">
        <v>4949</v>
      </c>
      <c r="H3719" s="784" t="s">
        <v>1573</v>
      </c>
      <c r="J3719" s="784">
        <v>1</v>
      </c>
      <c r="K3719" s="784">
        <v>7.96</v>
      </c>
      <c r="L3719" s="784">
        <v>7.96</v>
      </c>
      <c r="M3719" s="55" t="s">
        <v>2455</v>
      </c>
    </row>
    <row r="3720" spans="1:13" ht="15">
      <c r="A3720" s="282">
        <v>45905</v>
      </c>
      <c r="B3720" s="55" t="s">
        <v>5656</v>
      </c>
      <c r="C3720" s="786">
        <v>81700</v>
      </c>
      <c r="D3720" s="786" t="s">
        <v>3918</v>
      </c>
      <c r="E3720" s="786">
        <v>140</v>
      </c>
      <c r="F3720" s="786">
        <v>4010</v>
      </c>
      <c r="G3720" s="786" t="s">
        <v>5695</v>
      </c>
      <c r="H3720" s="786" t="s">
        <v>1573</v>
      </c>
      <c r="J3720" s="786">
        <v>1</v>
      </c>
      <c r="K3720" s="786">
        <v>4.63</v>
      </c>
      <c r="L3720" s="786">
        <v>4.63</v>
      </c>
      <c r="M3720" s="55" t="s">
        <v>2455</v>
      </c>
    </row>
    <row r="3721" spans="1:13" ht="15">
      <c r="A3721" s="282">
        <v>45905</v>
      </c>
      <c r="B3721" s="55" t="s">
        <v>5656</v>
      </c>
      <c r="C3721" s="784">
        <v>83528</v>
      </c>
      <c r="D3721" s="784" t="s">
        <v>5659</v>
      </c>
      <c r="E3721" s="784">
        <v>75</v>
      </c>
      <c r="F3721" s="784">
        <v>4010</v>
      </c>
      <c r="G3721" s="784" t="s">
        <v>4952</v>
      </c>
      <c r="H3721" s="784" t="s">
        <v>1573</v>
      </c>
      <c r="J3721" s="784">
        <v>1</v>
      </c>
      <c r="K3721" s="784">
        <v>5.4</v>
      </c>
      <c r="L3721" s="784">
        <v>5.4</v>
      </c>
      <c r="M3721" s="55" t="s">
        <v>2455</v>
      </c>
    </row>
    <row r="3722" spans="1:13" ht="15">
      <c r="A3722" s="282">
        <v>45905</v>
      </c>
      <c r="B3722" s="55" t="s">
        <v>5656</v>
      </c>
      <c r="C3722" s="786">
        <v>83033</v>
      </c>
      <c r="D3722" s="786" t="s">
        <v>4046</v>
      </c>
      <c r="E3722" s="786">
        <v>160</v>
      </c>
      <c r="F3722" s="786">
        <v>4010</v>
      </c>
      <c r="G3722" s="786" t="s">
        <v>4953</v>
      </c>
      <c r="H3722" s="786" t="s">
        <v>1573</v>
      </c>
      <c r="J3722" s="786">
        <v>1</v>
      </c>
      <c r="K3722" s="786">
        <v>8.06</v>
      </c>
      <c r="L3722" s="786">
        <v>8.06</v>
      </c>
      <c r="M3722" s="55" t="s">
        <v>2455</v>
      </c>
    </row>
    <row r="3723" spans="1:13" ht="15">
      <c r="A3723" s="282">
        <v>45905</v>
      </c>
      <c r="B3723" s="55" t="s">
        <v>5656</v>
      </c>
      <c r="C3723" s="784">
        <v>58660</v>
      </c>
      <c r="D3723" s="784" t="s">
        <v>5524</v>
      </c>
      <c r="E3723" s="784" t="s">
        <v>441</v>
      </c>
      <c r="F3723" s="784">
        <v>4010</v>
      </c>
      <c r="G3723" s="784" t="s">
        <v>4956</v>
      </c>
      <c r="H3723" s="784" t="s">
        <v>1573</v>
      </c>
      <c r="J3723" s="784">
        <v>1</v>
      </c>
      <c r="K3723" s="784">
        <v>8.4700000000000006</v>
      </c>
      <c r="L3723" s="784">
        <v>8.4700000000000006</v>
      </c>
      <c r="M3723" s="55" t="s">
        <v>2455</v>
      </c>
    </row>
    <row r="3724" spans="1:13" ht="15">
      <c r="A3724" s="282">
        <v>45905</v>
      </c>
      <c r="B3724" s="55" t="s">
        <v>5656</v>
      </c>
      <c r="C3724" s="786">
        <v>83528</v>
      </c>
      <c r="D3724" s="786" t="s">
        <v>5696</v>
      </c>
      <c r="E3724" s="786">
        <v>80</v>
      </c>
      <c r="F3724" s="786">
        <v>4010</v>
      </c>
      <c r="G3724" s="786" t="s">
        <v>5697</v>
      </c>
      <c r="H3724" s="786" t="s">
        <v>1573</v>
      </c>
      <c r="J3724" s="786">
        <v>1</v>
      </c>
      <c r="K3724" s="786">
        <v>5.4</v>
      </c>
      <c r="L3724" s="786">
        <v>5.4</v>
      </c>
      <c r="M3724" s="55" t="s">
        <v>2455</v>
      </c>
    </row>
    <row r="3725" spans="1:13" ht="15">
      <c r="A3725" s="282">
        <v>45905</v>
      </c>
      <c r="B3725" s="55" t="s">
        <v>5656</v>
      </c>
      <c r="C3725" s="784">
        <v>82649</v>
      </c>
      <c r="D3725" s="784" t="s">
        <v>3354</v>
      </c>
      <c r="E3725" s="784">
        <v>120</v>
      </c>
      <c r="F3725" s="784">
        <v>4010</v>
      </c>
      <c r="G3725" s="784" t="s">
        <v>5698</v>
      </c>
      <c r="H3725" s="784" t="s">
        <v>1573</v>
      </c>
      <c r="J3725" s="784">
        <v>1</v>
      </c>
      <c r="K3725" s="784">
        <v>4.47</v>
      </c>
      <c r="L3725" s="784">
        <v>4.47</v>
      </c>
      <c r="M3725" s="55" t="s">
        <v>2455</v>
      </c>
    </row>
    <row r="3726" spans="1:13" ht="15">
      <c r="A3726" s="282">
        <v>45905</v>
      </c>
      <c r="B3726" s="55" t="s">
        <v>5656</v>
      </c>
      <c r="C3726" s="786">
        <v>81700</v>
      </c>
      <c r="D3726" s="786" t="s">
        <v>3918</v>
      </c>
      <c r="E3726" s="786">
        <v>150</v>
      </c>
      <c r="F3726" s="786">
        <v>4010</v>
      </c>
      <c r="G3726" s="786" t="s">
        <v>4887</v>
      </c>
      <c r="H3726" s="786" t="s">
        <v>1573</v>
      </c>
      <c r="J3726" s="786">
        <v>1</v>
      </c>
      <c r="K3726" s="786">
        <v>4.63</v>
      </c>
      <c r="L3726" s="786">
        <v>4.63</v>
      </c>
      <c r="M3726" s="55" t="s">
        <v>2455</v>
      </c>
    </row>
    <row r="3727" spans="1:13" ht="15">
      <c r="A3727" s="282">
        <v>45905</v>
      </c>
      <c r="B3727" s="55" t="s">
        <v>5656</v>
      </c>
      <c r="C3727" s="784">
        <v>65642</v>
      </c>
      <c r="D3727" s="784" t="s">
        <v>4476</v>
      </c>
      <c r="E3727" s="784">
        <v>130</v>
      </c>
      <c r="F3727" s="784">
        <v>4010</v>
      </c>
      <c r="G3727" s="784" t="s">
        <v>4888</v>
      </c>
      <c r="H3727" s="784" t="s">
        <v>1573</v>
      </c>
      <c r="J3727" s="784">
        <v>5</v>
      </c>
      <c r="K3727" s="784">
        <v>6.65</v>
      </c>
      <c r="L3727" s="784">
        <v>33.25</v>
      </c>
      <c r="M3727" s="55" t="s">
        <v>2455</v>
      </c>
    </row>
    <row r="3728" spans="1:13" ht="15">
      <c r="A3728" s="282">
        <v>45905</v>
      </c>
      <c r="B3728" s="55" t="s">
        <v>5656</v>
      </c>
      <c r="C3728" s="786">
        <v>83016</v>
      </c>
      <c r="D3728" s="786" t="s">
        <v>3648</v>
      </c>
      <c r="E3728" s="786">
        <v>70</v>
      </c>
      <c r="F3728" s="786">
        <v>4010</v>
      </c>
      <c r="G3728" s="786" t="s">
        <v>5699</v>
      </c>
      <c r="H3728" s="786" t="s">
        <v>1573</v>
      </c>
      <c r="J3728" s="786">
        <v>1</v>
      </c>
      <c r="K3728" s="786">
        <v>4.42</v>
      </c>
      <c r="L3728" s="786">
        <v>4.42</v>
      </c>
      <c r="M3728" s="55" t="s">
        <v>2455</v>
      </c>
    </row>
    <row r="3729" spans="1:13" ht="15">
      <c r="A3729" s="282">
        <v>45905</v>
      </c>
      <c r="B3729" s="55" t="s">
        <v>5656</v>
      </c>
      <c r="C3729" s="784">
        <v>82008</v>
      </c>
      <c r="D3729" s="784" t="s">
        <v>5611</v>
      </c>
      <c r="E3729" s="784">
        <v>160</v>
      </c>
      <c r="F3729" s="784">
        <v>4010</v>
      </c>
      <c r="G3729" s="784" t="s">
        <v>5700</v>
      </c>
      <c r="H3729" s="784" t="s">
        <v>1573</v>
      </c>
      <c r="J3729" s="784">
        <v>2</v>
      </c>
      <c r="K3729" s="784">
        <v>6.38</v>
      </c>
      <c r="L3729" s="784">
        <v>12.76</v>
      </c>
      <c r="M3729" s="55" t="s">
        <v>2455</v>
      </c>
    </row>
    <row r="3730" spans="1:13" ht="15">
      <c r="A3730" s="282">
        <v>45905</v>
      </c>
      <c r="B3730" s="55" t="s">
        <v>5656</v>
      </c>
      <c r="C3730" s="786">
        <v>82008</v>
      </c>
      <c r="D3730" s="786" t="s">
        <v>5454</v>
      </c>
      <c r="E3730" s="786">
        <v>150</v>
      </c>
      <c r="F3730" s="786">
        <v>4010</v>
      </c>
      <c r="G3730" s="786" t="s">
        <v>4889</v>
      </c>
      <c r="H3730" s="786" t="s">
        <v>1573</v>
      </c>
      <c r="J3730" s="786">
        <v>1</v>
      </c>
      <c r="K3730" s="786">
        <v>6.38</v>
      </c>
      <c r="L3730" s="786">
        <v>6.38</v>
      </c>
      <c r="M3730" s="55" t="s">
        <v>2455</v>
      </c>
    </row>
    <row r="3731" spans="1:13" ht="15">
      <c r="A3731" s="282">
        <v>45905</v>
      </c>
      <c r="B3731" s="55" t="s">
        <v>5656</v>
      </c>
      <c r="C3731" s="784">
        <v>82732</v>
      </c>
      <c r="D3731" s="784" t="s">
        <v>3735</v>
      </c>
      <c r="E3731" s="784">
        <v>75</v>
      </c>
      <c r="F3731" s="784">
        <v>4010</v>
      </c>
      <c r="G3731" s="784" t="s">
        <v>5701</v>
      </c>
      <c r="H3731" s="784" t="s">
        <v>1573</v>
      </c>
      <c r="J3731" s="784">
        <v>1</v>
      </c>
      <c r="K3731" s="784">
        <v>17.75</v>
      </c>
      <c r="L3731" s="784">
        <v>17.75</v>
      </c>
      <c r="M3731" s="55" t="s">
        <v>2455</v>
      </c>
    </row>
    <row r="3732" spans="1:13" ht="15">
      <c r="A3732" s="282">
        <v>45905</v>
      </c>
      <c r="B3732" s="55" t="s">
        <v>5702</v>
      </c>
      <c r="C3732" s="784">
        <v>81347</v>
      </c>
      <c r="D3732" s="784" t="s">
        <v>3170</v>
      </c>
      <c r="E3732" s="784">
        <v>140</v>
      </c>
      <c r="F3732" s="784">
        <v>4010</v>
      </c>
      <c r="G3732" s="784" t="s">
        <v>5703</v>
      </c>
      <c r="H3732" s="784" t="s">
        <v>1573</v>
      </c>
      <c r="J3732" s="784">
        <v>1</v>
      </c>
      <c r="K3732" s="784">
        <v>8.08</v>
      </c>
      <c r="L3732" s="784">
        <v>8.08</v>
      </c>
      <c r="M3732" s="55" t="s">
        <v>2455</v>
      </c>
    </row>
    <row r="3733" spans="1:13" ht="15">
      <c r="A3733" s="282">
        <v>45905</v>
      </c>
      <c r="B3733" s="55" t="s">
        <v>5702</v>
      </c>
      <c r="C3733" s="786">
        <v>83320</v>
      </c>
      <c r="D3733" s="786" t="s">
        <v>5322</v>
      </c>
      <c r="E3733" s="786">
        <v>120</v>
      </c>
      <c r="F3733" s="786">
        <v>4010</v>
      </c>
      <c r="G3733" s="786" t="s">
        <v>5704</v>
      </c>
      <c r="H3733" s="786" t="s">
        <v>1573</v>
      </c>
      <c r="J3733" s="786">
        <v>1</v>
      </c>
      <c r="K3733" s="786">
        <v>24.47</v>
      </c>
      <c r="L3733" s="786">
        <v>24.47</v>
      </c>
      <c r="M3733" s="55" t="s">
        <v>2455</v>
      </c>
    </row>
    <row r="3734" spans="1:13" ht="15">
      <c r="A3734" s="282">
        <v>45905</v>
      </c>
      <c r="B3734" s="55" t="s">
        <v>5702</v>
      </c>
      <c r="C3734" s="784">
        <v>82597</v>
      </c>
      <c r="D3734" s="784" t="s">
        <v>3979</v>
      </c>
      <c r="E3734" s="784">
        <v>100</v>
      </c>
      <c r="F3734" s="784">
        <v>4010</v>
      </c>
      <c r="G3734" s="784" t="s">
        <v>2406</v>
      </c>
      <c r="H3734" s="784" t="s">
        <v>1573</v>
      </c>
      <c r="J3734" s="784">
        <v>1</v>
      </c>
      <c r="K3734" s="784">
        <v>11.79</v>
      </c>
      <c r="L3734" s="784">
        <v>11.79</v>
      </c>
      <c r="M3734" s="55" t="s">
        <v>2455</v>
      </c>
    </row>
    <row r="3735" spans="1:13" ht="15">
      <c r="A3735" s="282">
        <v>45905</v>
      </c>
      <c r="B3735" s="55" t="s">
        <v>5702</v>
      </c>
      <c r="C3735" s="786">
        <v>82677</v>
      </c>
      <c r="D3735" s="786" t="s">
        <v>2290</v>
      </c>
      <c r="E3735" s="786">
        <v>90</v>
      </c>
      <c r="F3735" s="786">
        <v>4010</v>
      </c>
      <c r="G3735" s="786" t="s">
        <v>4680</v>
      </c>
      <c r="H3735" s="786" t="s">
        <v>1573</v>
      </c>
      <c r="J3735" s="786">
        <v>1</v>
      </c>
      <c r="K3735" s="786">
        <v>3.52</v>
      </c>
      <c r="L3735" s="786">
        <v>3.52</v>
      </c>
      <c r="M3735" s="55" t="s">
        <v>2455</v>
      </c>
    </row>
    <row r="3736" spans="1:13" ht="15">
      <c r="A3736" s="282">
        <v>45905</v>
      </c>
      <c r="B3736" s="55" t="s">
        <v>5702</v>
      </c>
      <c r="C3736" s="784">
        <v>83303</v>
      </c>
      <c r="D3736" s="784" t="s">
        <v>5705</v>
      </c>
      <c r="E3736" s="784">
        <v>150</v>
      </c>
      <c r="F3736" s="784">
        <v>4010</v>
      </c>
      <c r="G3736" s="784" t="s">
        <v>5706</v>
      </c>
      <c r="H3736" s="784" t="s">
        <v>1573</v>
      </c>
      <c r="J3736" s="784">
        <v>1</v>
      </c>
      <c r="K3736" s="784">
        <v>18.170000000000002</v>
      </c>
      <c r="L3736" s="784">
        <v>18.170000000000002</v>
      </c>
      <c r="M3736" s="55" t="s">
        <v>2455</v>
      </c>
    </row>
    <row r="3737" spans="1:13" ht="15">
      <c r="A3737" s="282">
        <v>45905</v>
      </c>
      <c r="B3737" s="55" t="s">
        <v>5702</v>
      </c>
      <c r="C3737" s="786">
        <v>65642</v>
      </c>
      <c r="D3737" s="786" t="s">
        <v>4476</v>
      </c>
      <c r="E3737" s="786">
        <v>140</v>
      </c>
      <c r="F3737" s="786">
        <v>4010</v>
      </c>
      <c r="G3737" s="786" t="s">
        <v>2403</v>
      </c>
      <c r="H3737" s="786" t="s">
        <v>1573</v>
      </c>
      <c r="J3737" s="786">
        <v>1</v>
      </c>
      <c r="K3737" s="786">
        <v>6.65</v>
      </c>
      <c r="L3737" s="786">
        <v>6.65</v>
      </c>
      <c r="M3737" s="55" t="s">
        <v>2455</v>
      </c>
    </row>
    <row r="3738" spans="1:13" ht="15">
      <c r="A3738" s="282">
        <v>45905</v>
      </c>
      <c r="B3738" s="55" t="s">
        <v>5702</v>
      </c>
      <c r="C3738" s="784">
        <v>83492</v>
      </c>
      <c r="D3738" s="784" t="s">
        <v>5707</v>
      </c>
      <c r="E3738" s="784">
        <v>120</v>
      </c>
      <c r="F3738" s="784">
        <v>4010</v>
      </c>
      <c r="G3738" s="784" t="s">
        <v>5708</v>
      </c>
      <c r="H3738" s="784" t="s">
        <v>1573</v>
      </c>
      <c r="J3738" s="784">
        <v>1</v>
      </c>
      <c r="K3738" s="784">
        <v>5.56</v>
      </c>
      <c r="L3738" s="784">
        <v>5.56</v>
      </c>
      <c r="M3738" s="55" t="s">
        <v>2455</v>
      </c>
    </row>
    <row r="3739" spans="1:13" ht="15">
      <c r="A3739" s="282">
        <v>45905</v>
      </c>
      <c r="B3739" s="55" t="s">
        <v>5702</v>
      </c>
      <c r="C3739" s="786">
        <v>82723</v>
      </c>
      <c r="D3739" s="786" t="s">
        <v>2539</v>
      </c>
      <c r="E3739" s="786">
        <v>100</v>
      </c>
      <c r="F3739" s="786">
        <v>4010</v>
      </c>
      <c r="G3739" s="786" t="s">
        <v>2401</v>
      </c>
      <c r="H3739" s="786" t="s">
        <v>1573</v>
      </c>
      <c r="J3739" s="786">
        <v>1</v>
      </c>
      <c r="K3739" s="786">
        <v>8.83</v>
      </c>
      <c r="L3739" s="786">
        <v>8.83</v>
      </c>
      <c r="M3739" s="55" t="s">
        <v>2455</v>
      </c>
    </row>
    <row r="3740" spans="1:13" ht="15">
      <c r="A3740" s="282">
        <v>45905</v>
      </c>
      <c r="B3740" s="55" t="s">
        <v>5702</v>
      </c>
      <c r="C3740" s="784">
        <v>82182</v>
      </c>
      <c r="D3740" s="784" t="s">
        <v>2481</v>
      </c>
      <c r="E3740" s="784">
        <v>140</v>
      </c>
      <c r="F3740" s="784">
        <v>4010</v>
      </c>
      <c r="G3740" s="784" t="s">
        <v>5709</v>
      </c>
      <c r="H3740" s="784" t="s">
        <v>1573</v>
      </c>
      <c r="J3740" s="784">
        <v>1</v>
      </c>
      <c r="K3740" s="784">
        <v>9.81</v>
      </c>
      <c r="L3740" s="784">
        <v>9.81</v>
      </c>
      <c r="M3740" s="55" t="s">
        <v>2455</v>
      </c>
    </row>
    <row r="3741" spans="1:13" ht="15">
      <c r="A3741" s="282">
        <v>45905</v>
      </c>
      <c r="B3741" s="55" t="s">
        <v>5702</v>
      </c>
      <c r="C3741" s="786">
        <v>83490</v>
      </c>
      <c r="D3741" s="786" t="s">
        <v>5710</v>
      </c>
      <c r="E3741" s="786">
        <v>130</v>
      </c>
      <c r="F3741" s="786">
        <v>4010</v>
      </c>
      <c r="G3741" s="786" t="s">
        <v>2399</v>
      </c>
      <c r="H3741" s="786" t="s">
        <v>1573</v>
      </c>
      <c r="J3741" s="786">
        <v>1</v>
      </c>
      <c r="K3741" s="786">
        <v>6.26</v>
      </c>
      <c r="L3741" s="786">
        <v>6.26</v>
      </c>
      <c r="M3741" s="55" t="s">
        <v>2455</v>
      </c>
    </row>
    <row r="3742" spans="1:13" ht="15">
      <c r="A3742" s="282">
        <v>45905</v>
      </c>
      <c r="B3742" s="55" t="s">
        <v>5702</v>
      </c>
      <c r="C3742" s="784">
        <v>82609</v>
      </c>
      <c r="D3742" s="784" t="s">
        <v>3493</v>
      </c>
      <c r="E3742" s="784">
        <v>120</v>
      </c>
      <c r="F3742" s="784">
        <v>4010</v>
      </c>
      <c r="G3742" s="784" t="s">
        <v>5711</v>
      </c>
      <c r="H3742" s="784" t="s">
        <v>1573</v>
      </c>
      <c r="J3742" s="784">
        <v>1</v>
      </c>
      <c r="K3742" s="784">
        <v>16.22</v>
      </c>
      <c r="L3742" s="784">
        <v>16.22</v>
      </c>
      <c r="M3742" s="55" t="s">
        <v>2455</v>
      </c>
    </row>
    <row r="3743" spans="1:13" ht="15">
      <c r="A3743" s="282">
        <v>45905</v>
      </c>
      <c r="B3743" s="55" t="s">
        <v>5702</v>
      </c>
      <c r="C3743" s="786">
        <v>52399</v>
      </c>
      <c r="D3743" s="786">
        <v>11</v>
      </c>
      <c r="E3743" s="786" t="s">
        <v>2296</v>
      </c>
      <c r="F3743" s="786">
        <v>4010</v>
      </c>
      <c r="G3743" s="786" t="s">
        <v>5712</v>
      </c>
      <c r="H3743" s="786" t="s">
        <v>1573</v>
      </c>
      <c r="J3743" s="786">
        <v>1</v>
      </c>
      <c r="K3743" s="786">
        <v>6.77</v>
      </c>
      <c r="L3743" s="786">
        <v>6.77</v>
      </c>
      <c r="M3743" s="55" t="s">
        <v>2455</v>
      </c>
    </row>
    <row r="3744" spans="1:13" ht="15">
      <c r="A3744" s="282">
        <v>45905</v>
      </c>
      <c r="B3744" s="55" t="s">
        <v>5702</v>
      </c>
      <c r="C3744" s="784">
        <v>82288</v>
      </c>
      <c r="D3744" s="784" t="s">
        <v>2481</v>
      </c>
      <c r="E3744" s="784">
        <v>150</v>
      </c>
      <c r="F3744" s="784">
        <v>4010</v>
      </c>
      <c r="G3744" s="784" t="s">
        <v>2391</v>
      </c>
      <c r="H3744" s="784" t="s">
        <v>1573</v>
      </c>
      <c r="J3744" s="784">
        <v>1</v>
      </c>
      <c r="K3744" s="784">
        <v>5.29</v>
      </c>
      <c r="L3744" s="784">
        <v>5.29</v>
      </c>
      <c r="M3744" s="55" t="s">
        <v>2455</v>
      </c>
    </row>
    <row r="3745" spans="1:13" ht="15">
      <c r="A3745" s="282">
        <v>45905</v>
      </c>
      <c r="B3745" s="55" t="s">
        <v>5702</v>
      </c>
      <c r="C3745" s="786">
        <v>47681</v>
      </c>
      <c r="D3745" s="786" t="s">
        <v>3472</v>
      </c>
      <c r="E3745" s="786">
        <v>120</v>
      </c>
      <c r="F3745" s="786">
        <v>4010</v>
      </c>
      <c r="G3745" s="786" t="s">
        <v>2384</v>
      </c>
      <c r="H3745" s="786" t="s">
        <v>1573</v>
      </c>
      <c r="J3745" s="786">
        <v>1</v>
      </c>
      <c r="K3745" s="786">
        <v>8.77</v>
      </c>
      <c r="L3745" s="786">
        <v>8.77</v>
      </c>
      <c r="M3745" s="55" t="s">
        <v>2455</v>
      </c>
    </row>
    <row r="3746" spans="1:13" ht="15">
      <c r="A3746" s="282">
        <v>45905</v>
      </c>
      <c r="B3746" s="55" t="s">
        <v>5702</v>
      </c>
      <c r="C3746" s="784">
        <v>82788</v>
      </c>
      <c r="D3746" s="784" t="s">
        <v>2539</v>
      </c>
      <c r="E3746" s="784">
        <v>90</v>
      </c>
      <c r="F3746" s="784">
        <v>4010</v>
      </c>
      <c r="G3746" s="784" t="s">
        <v>5713</v>
      </c>
      <c r="H3746" s="784" t="s">
        <v>1573</v>
      </c>
      <c r="J3746" s="784">
        <v>1</v>
      </c>
      <c r="K3746" s="784">
        <v>8.48</v>
      </c>
      <c r="L3746" s="784">
        <v>8.48</v>
      </c>
      <c r="M3746" s="55" t="s">
        <v>2455</v>
      </c>
    </row>
    <row r="3747" spans="1:13" ht="15">
      <c r="A3747" s="282">
        <v>45905</v>
      </c>
      <c r="B3747" s="55" t="s">
        <v>5702</v>
      </c>
      <c r="C3747" s="786">
        <v>82619</v>
      </c>
      <c r="D3747" s="786" t="s">
        <v>4426</v>
      </c>
      <c r="E3747" s="786">
        <v>110</v>
      </c>
      <c r="F3747" s="786">
        <v>4010</v>
      </c>
      <c r="G3747" s="786" t="s">
        <v>5714</v>
      </c>
      <c r="H3747" s="786" t="s">
        <v>1573</v>
      </c>
      <c r="J3747" s="786">
        <v>1</v>
      </c>
      <c r="K3747" s="786">
        <v>15.24</v>
      </c>
      <c r="L3747" s="786">
        <v>15.24</v>
      </c>
      <c r="M3747" s="55" t="s">
        <v>2455</v>
      </c>
    </row>
    <row r="3748" spans="1:13" ht="15">
      <c r="A3748" s="282">
        <v>45905</v>
      </c>
      <c r="B3748" s="55" t="s">
        <v>5702</v>
      </c>
      <c r="C3748" s="784">
        <v>82677</v>
      </c>
      <c r="D3748" s="784" t="s">
        <v>4228</v>
      </c>
      <c r="E3748" s="784">
        <v>120</v>
      </c>
      <c r="F3748" s="784">
        <v>4010</v>
      </c>
      <c r="G3748" s="784" t="s">
        <v>2380</v>
      </c>
      <c r="H3748" s="784" t="s">
        <v>1573</v>
      </c>
      <c r="J3748" s="784">
        <v>1</v>
      </c>
      <c r="K3748" s="784">
        <v>3.52</v>
      </c>
      <c r="L3748" s="784">
        <v>3.52</v>
      </c>
      <c r="M3748" s="55" t="s">
        <v>2455</v>
      </c>
    </row>
    <row r="3749" spans="1:13" ht="15">
      <c r="A3749" s="282">
        <v>45905</v>
      </c>
      <c r="B3749" s="55" t="s">
        <v>5702</v>
      </c>
      <c r="C3749" s="786">
        <v>81668</v>
      </c>
      <c r="D3749" s="786" t="s">
        <v>2580</v>
      </c>
      <c r="E3749" s="786" t="s">
        <v>289</v>
      </c>
      <c r="F3749" s="786">
        <v>4010</v>
      </c>
      <c r="G3749" s="786" t="s">
        <v>5715</v>
      </c>
      <c r="H3749" s="786" t="s">
        <v>1573</v>
      </c>
      <c r="J3749" s="786">
        <v>1</v>
      </c>
      <c r="K3749" s="786">
        <v>11.31</v>
      </c>
      <c r="L3749" s="786">
        <v>11.31</v>
      </c>
      <c r="M3749" s="55" t="s">
        <v>2455</v>
      </c>
    </row>
    <row r="3750" spans="1:13" ht="15">
      <c r="A3750" s="282">
        <v>45905</v>
      </c>
      <c r="B3750" s="55" t="s">
        <v>5702</v>
      </c>
      <c r="C3750" s="784">
        <v>82661</v>
      </c>
      <c r="D3750" s="784" t="s">
        <v>4474</v>
      </c>
      <c r="E3750" s="784">
        <v>80</v>
      </c>
      <c r="F3750" s="784">
        <v>4010</v>
      </c>
      <c r="G3750" s="784" t="s">
        <v>2370</v>
      </c>
      <c r="H3750" s="784" t="s">
        <v>1573</v>
      </c>
      <c r="J3750" s="784">
        <v>1</v>
      </c>
      <c r="K3750" s="784">
        <v>5.24</v>
      </c>
      <c r="L3750" s="784">
        <v>5.24</v>
      </c>
      <c r="M3750" s="55" t="s">
        <v>2455</v>
      </c>
    </row>
    <row r="3751" spans="1:13" ht="15">
      <c r="A3751" s="282">
        <v>45905</v>
      </c>
      <c r="B3751" s="55" t="s">
        <v>5702</v>
      </c>
      <c r="C3751" s="786">
        <v>82778</v>
      </c>
      <c r="D3751" s="786" t="s">
        <v>4449</v>
      </c>
      <c r="E3751" s="786">
        <v>150</v>
      </c>
      <c r="F3751" s="786">
        <v>4010</v>
      </c>
      <c r="G3751" s="786" t="s">
        <v>4933</v>
      </c>
      <c r="H3751" s="786" t="s">
        <v>1573</v>
      </c>
      <c r="J3751" s="786">
        <v>1</v>
      </c>
      <c r="K3751" s="786">
        <v>6.06</v>
      </c>
      <c r="L3751" s="786">
        <v>6.06</v>
      </c>
      <c r="M3751" s="55" t="s">
        <v>2455</v>
      </c>
    </row>
    <row r="3752" spans="1:13" ht="15">
      <c r="A3752" s="282">
        <v>45905</v>
      </c>
      <c r="B3752" s="55" t="s">
        <v>5702</v>
      </c>
      <c r="C3752" s="784">
        <v>83528</v>
      </c>
      <c r="D3752" s="784" t="s">
        <v>5659</v>
      </c>
      <c r="E3752" s="784">
        <v>75</v>
      </c>
      <c r="F3752" s="784">
        <v>4010</v>
      </c>
      <c r="G3752" s="784" t="s">
        <v>4952</v>
      </c>
      <c r="H3752" s="784" t="s">
        <v>1573</v>
      </c>
      <c r="J3752" s="784">
        <v>1</v>
      </c>
      <c r="K3752" s="784">
        <v>5.4</v>
      </c>
      <c r="L3752" s="784">
        <v>5.4</v>
      </c>
      <c r="M3752" s="55" t="s">
        <v>2455</v>
      </c>
    </row>
    <row r="3753" spans="1:13" ht="15">
      <c r="A3753" s="282">
        <v>45905</v>
      </c>
      <c r="B3753" s="55" t="s">
        <v>5702</v>
      </c>
      <c r="C3753" s="786">
        <v>67521</v>
      </c>
      <c r="D3753" s="786" t="s">
        <v>3088</v>
      </c>
      <c r="E3753" s="786">
        <v>150</v>
      </c>
      <c r="F3753" s="786">
        <v>4010</v>
      </c>
      <c r="G3753" s="786" t="s">
        <v>2374</v>
      </c>
      <c r="H3753" s="786" t="s">
        <v>1573</v>
      </c>
      <c r="J3753" s="786">
        <v>1</v>
      </c>
      <c r="K3753" s="786">
        <v>6.68</v>
      </c>
      <c r="L3753" s="786">
        <v>6.68</v>
      </c>
      <c r="M3753" s="55" t="s">
        <v>2455</v>
      </c>
    </row>
    <row r="3754" spans="1:13" ht="15">
      <c r="A3754" s="282">
        <v>45905</v>
      </c>
      <c r="B3754" s="55" t="s">
        <v>5702</v>
      </c>
      <c r="C3754" s="784">
        <v>82606</v>
      </c>
      <c r="D3754" s="784" t="s">
        <v>3756</v>
      </c>
      <c r="E3754" s="784">
        <v>90</v>
      </c>
      <c r="F3754" s="784">
        <v>4010</v>
      </c>
      <c r="G3754" s="784" t="s">
        <v>2367</v>
      </c>
      <c r="H3754" s="784" t="s">
        <v>1573</v>
      </c>
      <c r="J3754" s="784">
        <v>1</v>
      </c>
      <c r="K3754" s="784">
        <v>8.68</v>
      </c>
      <c r="L3754" s="784">
        <v>8.68</v>
      </c>
      <c r="M3754" s="55" t="s">
        <v>2455</v>
      </c>
    </row>
    <row r="3755" spans="1:13" ht="15">
      <c r="A3755" s="282">
        <v>45905</v>
      </c>
      <c r="B3755" s="55" t="s">
        <v>5702</v>
      </c>
      <c r="C3755" s="786">
        <v>82618</v>
      </c>
      <c r="D3755" s="786" t="s">
        <v>2476</v>
      </c>
      <c r="E3755" s="786">
        <v>100</v>
      </c>
      <c r="F3755" s="786">
        <v>4010</v>
      </c>
      <c r="G3755" s="786" t="s">
        <v>2364</v>
      </c>
      <c r="H3755" s="786" t="s">
        <v>1573</v>
      </c>
      <c r="J3755" s="786">
        <v>1</v>
      </c>
      <c r="K3755" s="786">
        <v>12.51</v>
      </c>
      <c r="L3755" s="786">
        <v>12.51</v>
      </c>
      <c r="M3755" s="55" t="s">
        <v>2455</v>
      </c>
    </row>
    <row r="3756" spans="1:13" ht="15">
      <c r="A3756" s="282">
        <v>45905</v>
      </c>
      <c r="B3756" s="55" t="s">
        <v>5702</v>
      </c>
      <c r="C3756" s="784">
        <v>82799</v>
      </c>
      <c r="D3756" s="784" t="s">
        <v>2905</v>
      </c>
      <c r="E3756" s="784">
        <v>140</v>
      </c>
      <c r="F3756" s="784">
        <v>4010</v>
      </c>
      <c r="G3756" s="784" t="s">
        <v>2359</v>
      </c>
      <c r="H3756" s="784" t="s">
        <v>1573</v>
      </c>
      <c r="J3756" s="784">
        <v>1</v>
      </c>
      <c r="K3756" s="784">
        <v>13.94</v>
      </c>
      <c r="L3756" s="784">
        <v>13.94</v>
      </c>
      <c r="M3756" s="55" t="s">
        <v>2455</v>
      </c>
    </row>
    <row r="3757" spans="1:13" ht="15">
      <c r="A3757" s="282">
        <v>45905</v>
      </c>
      <c r="B3757" s="55" t="s">
        <v>5702</v>
      </c>
      <c r="C3757" s="786">
        <v>82548</v>
      </c>
      <c r="D3757" s="786" t="s">
        <v>2527</v>
      </c>
      <c r="E3757" s="786">
        <v>85</v>
      </c>
      <c r="F3757" s="786">
        <v>4010</v>
      </c>
      <c r="G3757" s="786" t="s">
        <v>2357</v>
      </c>
      <c r="H3757" s="786" t="s">
        <v>1573</v>
      </c>
      <c r="J3757" s="786">
        <v>1</v>
      </c>
      <c r="K3757" s="786">
        <v>10.01</v>
      </c>
      <c r="L3757" s="786">
        <v>10.01</v>
      </c>
      <c r="M3757" s="55" t="s">
        <v>2455</v>
      </c>
    </row>
    <row r="3758" spans="1:13" ht="15">
      <c r="A3758" s="282">
        <v>45905</v>
      </c>
      <c r="B3758" s="55" t="s">
        <v>5702</v>
      </c>
      <c r="C3758" s="784">
        <v>67013</v>
      </c>
      <c r="D3758" s="784" t="s">
        <v>2745</v>
      </c>
      <c r="E3758" s="784" t="s">
        <v>441</v>
      </c>
      <c r="F3758" s="784">
        <v>4010</v>
      </c>
      <c r="G3758" s="784" t="s">
        <v>2346</v>
      </c>
      <c r="H3758" s="784" t="s">
        <v>1573</v>
      </c>
      <c r="J3758" s="784">
        <v>1</v>
      </c>
      <c r="K3758" s="784">
        <v>7.5</v>
      </c>
      <c r="L3758" s="784">
        <v>7.5</v>
      </c>
      <c r="M3758" s="55" t="s">
        <v>2455</v>
      </c>
    </row>
    <row r="3759" spans="1:13" ht="15">
      <c r="A3759" s="282">
        <v>45905</v>
      </c>
      <c r="B3759" s="55" t="s">
        <v>5702</v>
      </c>
      <c r="C3759" s="786">
        <v>67978</v>
      </c>
      <c r="D3759" s="786" t="s">
        <v>5675</v>
      </c>
      <c r="E3759" s="786">
        <v>110</v>
      </c>
      <c r="F3759" s="786">
        <v>4010</v>
      </c>
      <c r="G3759" s="786" t="s">
        <v>5716</v>
      </c>
      <c r="H3759" s="786" t="s">
        <v>1573</v>
      </c>
      <c r="J3759" s="786">
        <v>2</v>
      </c>
      <c r="K3759" s="786">
        <v>4.58</v>
      </c>
      <c r="L3759" s="786">
        <v>9.16</v>
      </c>
      <c r="M3759" s="55" t="s">
        <v>2455</v>
      </c>
    </row>
    <row r="3760" spans="1:13" ht="15">
      <c r="A3760" s="282">
        <v>45905</v>
      </c>
      <c r="B3760" s="55" t="s">
        <v>5702</v>
      </c>
      <c r="C3760" s="784">
        <v>81951</v>
      </c>
      <c r="D3760" s="784" t="s">
        <v>5295</v>
      </c>
      <c r="E3760" s="784">
        <v>120</v>
      </c>
      <c r="F3760" s="784">
        <v>4010</v>
      </c>
      <c r="G3760" s="784" t="s">
        <v>5717</v>
      </c>
      <c r="H3760" s="784" t="s">
        <v>1573</v>
      </c>
      <c r="J3760" s="784">
        <v>1</v>
      </c>
      <c r="K3760" s="784">
        <v>26.86</v>
      </c>
      <c r="L3760" s="784">
        <v>26.86</v>
      </c>
      <c r="M3760" s="55" t="s">
        <v>2455</v>
      </c>
    </row>
    <row r="3761" spans="1:13" ht="15">
      <c r="A3761" s="282">
        <v>45905</v>
      </c>
      <c r="B3761" s="55" t="s">
        <v>5702</v>
      </c>
      <c r="C3761" s="786">
        <v>82572</v>
      </c>
      <c r="D3761" s="786" t="s">
        <v>3189</v>
      </c>
      <c r="E3761" s="786">
        <v>100</v>
      </c>
      <c r="F3761" s="786">
        <v>4010</v>
      </c>
      <c r="G3761" s="786" t="s">
        <v>2343</v>
      </c>
      <c r="H3761" s="786" t="s">
        <v>1573</v>
      </c>
      <c r="J3761" s="786">
        <v>2</v>
      </c>
      <c r="K3761" s="786">
        <v>9.4700000000000006</v>
      </c>
      <c r="L3761" s="786">
        <v>18.940000000000001</v>
      </c>
      <c r="M3761" s="55" t="s">
        <v>2455</v>
      </c>
    </row>
    <row r="3762" spans="1:13" ht="15">
      <c r="A3762" s="282">
        <v>45905</v>
      </c>
      <c r="B3762" s="55" t="s">
        <v>5702</v>
      </c>
      <c r="C3762" s="784">
        <v>83026</v>
      </c>
      <c r="D3762" s="784" t="s">
        <v>2448</v>
      </c>
      <c r="E3762" s="784">
        <v>140</v>
      </c>
      <c r="F3762" s="784">
        <v>4010</v>
      </c>
      <c r="G3762" s="784" t="s">
        <v>2340</v>
      </c>
      <c r="H3762" s="784" t="s">
        <v>1573</v>
      </c>
      <c r="J3762" s="784">
        <v>1</v>
      </c>
      <c r="K3762" s="784">
        <v>7.71</v>
      </c>
      <c r="L3762" s="784">
        <v>7.71</v>
      </c>
      <c r="M3762" s="55" t="s">
        <v>2455</v>
      </c>
    </row>
    <row r="3763" spans="1:13" ht="15">
      <c r="A3763" s="282">
        <v>45905</v>
      </c>
      <c r="B3763" s="55" t="s">
        <v>5702</v>
      </c>
      <c r="C3763" s="786">
        <v>83344</v>
      </c>
      <c r="D3763" s="786" t="s">
        <v>5295</v>
      </c>
      <c r="E3763" s="786">
        <v>75</v>
      </c>
      <c r="F3763" s="786">
        <v>4010</v>
      </c>
      <c r="G3763" s="786" t="s">
        <v>5718</v>
      </c>
      <c r="H3763" s="786" t="s">
        <v>1573</v>
      </c>
      <c r="J3763" s="786">
        <v>1</v>
      </c>
      <c r="K3763" s="786">
        <v>9.51</v>
      </c>
      <c r="L3763" s="786">
        <v>9.51</v>
      </c>
      <c r="M3763" s="55" t="s">
        <v>2455</v>
      </c>
    </row>
    <row r="3764" spans="1:13" ht="15">
      <c r="A3764" s="282">
        <v>45905</v>
      </c>
      <c r="B3764" s="55" t="s">
        <v>5702</v>
      </c>
      <c r="C3764" s="784">
        <v>59852</v>
      </c>
      <c r="D3764" s="784" t="s">
        <v>2255</v>
      </c>
      <c r="E3764" s="784">
        <v>160</v>
      </c>
      <c r="F3764" s="784">
        <v>4010</v>
      </c>
      <c r="G3764" s="784" t="s">
        <v>5719</v>
      </c>
      <c r="H3764" s="784" t="s">
        <v>1573</v>
      </c>
      <c r="J3764" s="784">
        <v>1</v>
      </c>
      <c r="K3764" s="784">
        <v>7.15</v>
      </c>
      <c r="L3764" s="784">
        <v>7.15</v>
      </c>
      <c r="M3764" s="55" t="s">
        <v>2455</v>
      </c>
    </row>
    <row r="3765" spans="1:13" ht="15">
      <c r="A3765" s="282">
        <v>45905</v>
      </c>
      <c r="B3765" s="55" t="s">
        <v>5702</v>
      </c>
      <c r="C3765" s="786">
        <v>83145</v>
      </c>
      <c r="D3765" s="786" t="s">
        <v>5662</v>
      </c>
      <c r="E3765" s="786">
        <v>120</v>
      </c>
      <c r="F3765" s="786">
        <v>4010</v>
      </c>
      <c r="G3765" s="786" t="s">
        <v>2331</v>
      </c>
      <c r="H3765" s="786" t="s">
        <v>1573</v>
      </c>
      <c r="J3765" s="786">
        <v>2</v>
      </c>
      <c r="K3765" s="786">
        <v>9.34</v>
      </c>
      <c r="L3765" s="786">
        <v>18.68</v>
      </c>
      <c r="M3765" s="55" t="s">
        <v>2455</v>
      </c>
    </row>
    <row r="3766" spans="1:13" ht="15">
      <c r="A3766" s="282">
        <v>45905</v>
      </c>
      <c r="B3766" s="55" t="s">
        <v>5702</v>
      </c>
      <c r="C3766" s="784">
        <v>68010</v>
      </c>
      <c r="D3766" s="784" t="s">
        <v>5720</v>
      </c>
      <c r="E3766" s="784">
        <v>120</v>
      </c>
      <c r="F3766" s="784">
        <v>4010</v>
      </c>
      <c r="G3766" s="784" t="s">
        <v>2326</v>
      </c>
      <c r="H3766" s="784" t="s">
        <v>1573</v>
      </c>
      <c r="J3766" s="784">
        <v>1</v>
      </c>
      <c r="K3766" s="784">
        <v>6.79</v>
      </c>
      <c r="L3766" s="784">
        <v>6.79</v>
      </c>
      <c r="M3766" s="55" t="s">
        <v>2455</v>
      </c>
    </row>
    <row r="3767" spans="1:13" ht="15">
      <c r="A3767" s="282">
        <v>45905</v>
      </c>
      <c r="B3767" s="55" t="s">
        <v>5702</v>
      </c>
      <c r="C3767" s="786">
        <v>67978</v>
      </c>
      <c r="D3767" s="786" t="s">
        <v>5675</v>
      </c>
      <c r="E3767" s="786">
        <v>100</v>
      </c>
      <c r="F3767" s="786">
        <v>4010</v>
      </c>
      <c r="G3767" s="786" t="s">
        <v>2334</v>
      </c>
      <c r="H3767" s="786" t="s">
        <v>1573</v>
      </c>
      <c r="J3767" s="786">
        <v>1</v>
      </c>
      <c r="K3767" s="786">
        <v>4.58</v>
      </c>
      <c r="L3767" s="786">
        <v>4.58</v>
      </c>
      <c r="M3767" s="55" t="s">
        <v>2455</v>
      </c>
    </row>
    <row r="3768" spans="1:13" ht="15">
      <c r="A3768" s="282">
        <v>45905</v>
      </c>
      <c r="B3768" s="55" t="s">
        <v>5702</v>
      </c>
      <c r="C3768" s="784">
        <v>58662</v>
      </c>
      <c r="D3768" s="784" t="s">
        <v>3070</v>
      </c>
      <c r="E3768" s="784" t="s">
        <v>441</v>
      </c>
      <c r="F3768" s="784">
        <v>4010</v>
      </c>
      <c r="G3768" s="784" t="s">
        <v>2332</v>
      </c>
      <c r="H3768" s="784" t="s">
        <v>1573</v>
      </c>
      <c r="J3768" s="784">
        <v>1</v>
      </c>
      <c r="K3768" s="784">
        <v>9.2200000000000006</v>
      </c>
      <c r="L3768" s="784">
        <v>9.2200000000000006</v>
      </c>
      <c r="M3768" s="55" t="s">
        <v>2455</v>
      </c>
    </row>
    <row r="3769" spans="1:13" ht="15">
      <c r="A3769" s="282">
        <v>45905</v>
      </c>
      <c r="B3769" s="55" t="s">
        <v>5702</v>
      </c>
      <c r="C3769" s="786">
        <v>81339</v>
      </c>
      <c r="D3769" s="786" t="s">
        <v>3468</v>
      </c>
      <c r="E3769" s="786">
        <v>110</v>
      </c>
      <c r="F3769" s="786">
        <v>4010</v>
      </c>
      <c r="G3769" s="786" t="s">
        <v>2642</v>
      </c>
      <c r="H3769" s="786" t="s">
        <v>1573</v>
      </c>
      <c r="J3769" s="786">
        <v>1</v>
      </c>
      <c r="K3769" s="786">
        <v>5.6</v>
      </c>
      <c r="L3769" s="786">
        <v>5.6</v>
      </c>
      <c r="M3769" s="55" t="s">
        <v>2455</v>
      </c>
    </row>
    <row r="3770" spans="1:13" ht="15">
      <c r="A3770" s="282">
        <v>45905</v>
      </c>
      <c r="B3770" s="55" t="s">
        <v>5702</v>
      </c>
      <c r="C3770" s="784">
        <v>81858</v>
      </c>
      <c r="D3770" s="784" t="s">
        <v>5721</v>
      </c>
      <c r="E3770" s="784">
        <v>140</v>
      </c>
      <c r="F3770" s="784">
        <v>4010</v>
      </c>
      <c r="G3770" s="784" t="s">
        <v>5722</v>
      </c>
      <c r="H3770" s="784" t="s">
        <v>1573</v>
      </c>
      <c r="J3770" s="784">
        <v>2</v>
      </c>
      <c r="K3770" s="784">
        <v>7.91</v>
      </c>
      <c r="L3770" s="784">
        <v>15.82</v>
      </c>
      <c r="M3770" s="55" t="s">
        <v>2455</v>
      </c>
    </row>
    <row r="3771" spans="1:13" ht="15">
      <c r="A3771" s="282">
        <v>45905</v>
      </c>
      <c r="B3771" s="55" t="s">
        <v>5702</v>
      </c>
      <c r="C3771" s="786">
        <v>82548</v>
      </c>
      <c r="D3771" s="786" t="s">
        <v>3203</v>
      </c>
      <c r="E3771" s="786">
        <v>100</v>
      </c>
      <c r="F3771" s="786">
        <v>4010</v>
      </c>
      <c r="G3771" s="786" t="s">
        <v>2320</v>
      </c>
      <c r="H3771" s="786" t="s">
        <v>1573</v>
      </c>
      <c r="J3771" s="786">
        <v>1</v>
      </c>
      <c r="K3771" s="786">
        <v>9.2899999999999991</v>
      </c>
      <c r="L3771" s="786">
        <v>9.2899999999999991</v>
      </c>
      <c r="M3771" s="55" t="s">
        <v>2455</v>
      </c>
    </row>
    <row r="3772" spans="1:13" ht="15">
      <c r="A3772" s="282">
        <v>45905</v>
      </c>
      <c r="B3772" s="55" t="s">
        <v>5702</v>
      </c>
      <c r="C3772" s="784">
        <v>83022</v>
      </c>
      <c r="D3772" s="784" t="s">
        <v>3513</v>
      </c>
      <c r="E3772" s="784">
        <v>120</v>
      </c>
      <c r="F3772" s="784">
        <v>4010</v>
      </c>
      <c r="G3772" s="784" t="s">
        <v>3082</v>
      </c>
      <c r="H3772" s="784" t="s">
        <v>1573</v>
      </c>
      <c r="J3772" s="784">
        <v>1</v>
      </c>
      <c r="K3772" s="784">
        <v>8.25</v>
      </c>
      <c r="L3772" s="784">
        <v>8.25</v>
      </c>
      <c r="M3772" s="55" t="s">
        <v>2455</v>
      </c>
    </row>
    <row r="3773" spans="1:13" ht="15">
      <c r="A3773" s="282">
        <v>45905</v>
      </c>
      <c r="B3773" s="55" t="s">
        <v>5702</v>
      </c>
      <c r="C3773" s="786">
        <v>82569</v>
      </c>
      <c r="D3773" s="786" t="s">
        <v>2844</v>
      </c>
      <c r="E3773" s="786">
        <v>60</v>
      </c>
      <c r="F3773" s="786">
        <v>4010</v>
      </c>
      <c r="G3773" s="786" t="s">
        <v>2316</v>
      </c>
      <c r="H3773" s="786" t="s">
        <v>1573</v>
      </c>
      <c r="J3773" s="786">
        <v>1</v>
      </c>
      <c r="K3773" s="786">
        <v>6.41</v>
      </c>
      <c r="L3773" s="786">
        <v>6.41</v>
      </c>
      <c r="M3773" s="55" t="s">
        <v>2455</v>
      </c>
    </row>
    <row r="3774" spans="1:13" ht="15">
      <c r="A3774" s="282">
        <v>45905</v>
      </c>
      <c r="B3774" s="55" t="s">
        <v>5702</v>
      </c>
      <c r="C3774" s="784">
        <v>81360</v>
      </c>
      <c r="D3774" s="784" t="s">
        <v>3884</v>
      </c>
      <c r="E3774" s="784">
        <v>80</v>
      </c>
      <c r="F3774" s="784">
        <v>4010</v>
      </c>
      <c r="G3774" s="784" t="s">
        <v>2643</v>
      </c>
      <c r="H3774" s="784" t="s">
        <v>1573</v>
      </c>
      <c r="J3774" s="784">
        <v>1</v>
      </c>
      <c r="K3774" s="784">
        <v>7.18</v>
      </c>
      <c r="L3774" s="784">
        <v>7.18</v>
      </c>
      <c r="M3774" s="55" t="s">
        <v>2455</v>
      </c>
    </row>
    <row r="3775" spans="1:13" ht="15">
      <c r="A3775" s="282">
        <v>45905</v>
      </c>
      <c r="B3775" s="55" t="s">
        <v>5702</v>
      </c>
      <c r="C3775" s="786">
        <v>82921</v>
      </c>
      <c r="D3775" s="786" t="s">
        <v>3635</v>
      </c>
      <c r="E3775" s="786">
        <v>85</v>
      </c>
      <c r="F3775" s="786">
        <v>4010</v>
      </c>
      <c r="G3775" s="786" t="s">
        <v>2644</v>
      </c>
      <c r="H3775" s="786" t="s">
        <v>1573</v>
      </c>
      <c r="J3775" s="786">
        <v>1</v>
      </c>
      <c r="K3775" s="786">
        <v>7.73</v>
      </c>
      <c r="L3775" s="786">
        <v>7.73</v>
      </c>
      <c r="M3775" s="55" t="s">
        <v>2455</v>
      </c>
    </row>
    <row r="3776" spans="1:13" ht="15">
      <c r="A3776" s="282">
        <v>45905</v>
      </c>
      <c r="B3776" s="55" t="s">
        <v>5702</v>
      </c>
      <c r="C3776" s="784">
        <v>83278</v>
      </c>
      <c r="D3776" s="784" t="s">
        <v>4540</v>
      </c>
      <c r="E3776" s="784">
        <v>130</v>
      </c>
      <c r="F3776" s="784">
        <v>4010</v>
      </c>
      <c r="G3776" s="784" t="s">
        <v>5723</v>
      </c>
      <c r="H3776" s="784" t="s">
        <v>1573</v>
      </c>
      <c r="J3776" s="784">
        <v>3</v>
      </c>
      <c r="K3776" s="784">
        <v>5.4</v>
      </c>
      <c r="L3776" s="784">
        <v>16.2</v>
      </c>
      <c r="M3776" s="55" t="s">
        <v>2455</v>
      </c>
    </row>
    <row r="3777" spans="1:13" ht="15">
      <c r="A3777" s="282">
        <v>45905</v>
      </c>
      <c r="B3777" s="55" t="s">
        <v>5702</v>
      </c>
      <c r="C3777" s="786">
        <v>83145</v>
      </c>
      <c r="D3777" s="786" t="s">
        <v>5074</v>
      </c>
      <c r="E3777" s="786">
        <v>90</v>
      </c>
      <c r="F3777" s="786">
        <v>4010</v>
      </c>
      <c r="G3777" s="786" t="s">
        <v>2645</v>
      </c>
      <c r="H3777" s="786" t="s">
        <v>1573</v>
      </c>
      <c r="J3777" s="786">
        <v>5</v>
      </c>
      <c r="K3777" s="786">
        <v>7.78</v>
      </c>
      <c r="L3777" s="786">
        <v>38.9</v>
      </c>
      <c r="M3777" s="55" t="s">
        <v>2455</v>
      </c>
    </row>
    <row r="3778" spans="1:13" ht="15">
      <c r="A3778" s="282">
        <v>45905</v>
      </c>
      <c r="B3778" s="55" t="s">
        <v>5702</v>
      </c>
      <c r="C3778" s="784">
        <v>81563</v>
      </c>
      <c r="D3778" s="784" t="s">
        <v>4942</v>
      </c>
      <c r="E3778" s="784">
        <v>75</v>
      </c>
      <c r="F3778" s="784">
        <v>4010</v>
      </c>
      <c r="G3778" s="784" t="s">
        <v>2647</v>
      </c>
      <c r="H3778" s="784" t="s">
        <v>1573</v>
      </c>
      <c r="J3778" s="784">
        <v>1</v>
      </c>
      <c r="K3778" s="784">
        <v>9.9600000000000009</v>
      </c>
      <c r="L3778" s="784">
        <v>9.9600000000000009</v>
      </c>
      <c r="M3778" s="55" t="s">
        <v>2455</v>
      </c>
    </row>
    <row r="3779" spans="1:13" ht="15">
      <c r="A3779" s="282">
        <v>45905</v>
      </c>
      <c r="B3779" s="55" t="s">
        <v>5702</v>
      </c>
      <c r="C3779" s="786">
        <v>67550</v>
      </c>
      <c r="D3779" s="786" t="s">
        <v>2541</v>
      </c>
      <c r="E3779" s="786">
        <v>85</v>
      </c>
      <c r="F3779" s="786">
        <v>4010</v>
      </c>
      <c r="G3779" s="786" t="s">
        <v>3652</v>
      </c>
      <c r="H3779" s="786" t="s">
        <v>1573</v>
      </c>
      <c r="J3779" s="786">
        <v>1</v>
      </c>
      <c r="K3779" s="786">
        <v>5.86</v>
      </c>
      <c r="L3779" s="786">
        <v>5.86</v>
      </c>
      <c r="M3779" s="55" t="s">
        <v>2455</v>
      </c>
    </row>
    <row r="3780" spans="1:13" ht="15">
      <c r="A3780" s="282">
        <v>45905</v>
      </c>
      <c r="B3780" s="55" t="s">
        <v>5702</v>
      </c>
      <c r="C3780" s="784">
        <v>81347</v>
      </c>
      <c r="D3780" s="784" t="s">
        <v>2497</v>
      </c>
      <c r="E3780" s="784">
        <v>130</v>
      </c>
      <c r="F3780" s="784">
        <v>4010</v>
      </c>
      <c r="G3780" s="784" t="s">
        <v>2313</v>
      </c>
      <c r="H3780" s="784" t="s">
        <v>1573</v>
      </c>
      <c r="J3780" s="784">
        <v>1</v>
      </c>
      <c r="K3780" s="784">
        <v>8.08</v>
      </c>
      <c r="L3780" s="784">
        <v>8.08</v>
      </c>
      <c r="M3780" s="55" t="s">
        <v>2455</v>
      </c>
    </row>
    <row r="3781" spans="1:13" ht="15">
      <c r="A3781" s="282">
        <v>45905</v>
      </c>
      <c r="B3781" s="55" t="s">
        <v>5702</v>
      </c>
      <c r="C3781" s="786">
        <v>83024</v>
      </c>
      <c r="D3781" s="786" t="s">
        <v>5196</v>
      </c>
      <c r="E3781" s="786">
        <v>120</v>
      </c>
      <c r="F3781" s="786">
        <v>4010</v>
      </c>
      <c r="G3781" s="786" t="s">
        <v>2630</v>
      </c>
      <c r="H3781" s="786" t="s">
        <v>1573</v>
      </c>
      <c r="J3781" s="786">
        <v>2</v>
      </c>
      <c r="K3781" s="786">
        <v>4.7300000000000004</v>
      </c>
      <c r="L3781" s="786">
        <v>9.4600000000000009</v>
      </c>
      <c r="M3781" s="55" t="s">
        <v>2455</v>
      </c>
    </row>
    <row r="3782" spans="1:13" ht="15">
      <c r="A3782" s="282">
        <v>45905</v>
      </c>
      <c r="B3782" s="55" t="s">
        <v>5702</v>
      </c>
      <c r="C3782" s="784">
        <v>50265</v>
      </c>
      <c r="D3782" s="784" t="s">
        <v>3942</v>
      </c>
      <c r="E3782" s="784" t="s">
        <v>2296</v>
      </c>
      <c r="F3782" s="784">
        <v>4010</v>
      </c>
      <c r="G3782" s="784" t="s">
        <v>2299</v>
      </c>
      <c r="H3782" s="784" t="s">
        <v>1573</v>
      </c>
      <c r="J3782" s="784">
        <v>1</v>
      </c>
      <c r="K3782" s="784">
        <v>4.82</v>
      </c>
      <c r="L3782" s="784">
        <v>4.82</v>
      </c>
      <c r="M3782" s="55" t="s">
        <v>2455</v>
      </c>
    </row>
    <row r="3783" spans="1:13" ht="15">
      <c r="A3783" s="282">
        <v>45905</v>
      </c>
      <c r="B3783" s="55" t="s">
        <v>5702</v>
      </c>
      <c r="C3783" s="786">
        <v>82407</v>
      </c>
      <c r="D3783" s="786" t="s">
        <v>2398</v>
      </c>
      <c r="E3783" s="786">
        <v>120</v>
      </c>
      <c r="F3783" s="786">
        <v>4010</v>
      </c>
      <c r="G3783" s="786" t="s">
        <v>2607</v>
      </c>
      <c r="H3783" s="786" t="s">
        <v>1573</v>
      </c>
      <c r="J3783" s="786">
        <v>1</v>
      </c>
      <c r="K3783" s="786">
        <v>6.71</v>
      </c>
      <c r="L3783" s="786">
        <v>6.71</v>
      </c>
      <c r="M3783" s="55" t="s">
        <v>2455</v>
      </c>
    </row>
    <row r="3784" spans="1:13" ht="15">
      <c r="A3784" s="282">
        <v>45905</v>
      </c>
      <c r="B3784" s="55" t="s">
        <v>5702</v>
      </c>
      <c r="C3784" s="784">
        <v>82787</v>
      </c>
      <c r="D3784" s="784" t="s">
        <v>2934</v>
      </c>
      <c r="E3784" s="784">
        <v>140</v>
      </c>
      <c r="F3784" s="784">
        <v>4010</v>
      </c>
      <c r="G3784" s="784" t="s">
        <v>2289</v>
      </c>
      <c r="H3784" s="784" t="s">
        <v>1573</v>
      </c>
      <c r="J3784" s="784">
        <v>1</v>
      </c>
      <c r="K3784" s="784">
        <v>10.95</v>
      </c>
      <c r="L3784" s="784">
        <v>10.95</v>
      </c>
      <c r="M3784" s="55" t="s">
        <v>2455</v>
      </c>
    </row>
    <row r="3785" spans="1:13" ht="15">
      <c r="A3785" s="282">
        <v>45905</v>
      </c>
      <c r="B3785" s="55" t="s">
        <v>5702</v>
      </c>
      <c r="C3785" s="786">
        <v>82008</v>
      </c>
      <c r="D3785" s="786" t="s">
        <v>5454</v>
      </c>
      <c r="E3785" s="786">
        <v>120</v>
      </c>
      <c r="F3785" s="786">
        <v>4010</v>
      </c>
      <c r="G3785" s="786" t="s">
        <v>5724</v>
      </c>
      <c r="H3785" s="786" t="s">
        <v>1573</v>
      </c>
      <c r="J3785" s="786">
        <v>5</v>
      </c>
      <c r="K3785" s="786">
        <v>6.38</v>
      </c>
      <c r="L3785" s="786">
        <v>31.9</v>
      </c>
      <c r="M3785" s="55" t="s">
        <v>2455</v>
      </c>
    </row>
    <row r="3786" spans="1:13" ht="15">
      <c r="A3786" s="282">
        <v>45905</v>
      </c>
      <c r="B3786" s="55" t="s">
        <v>5702</v>
      </c>
      <c r="C3786" s="784">
        <v>81666</v>
      </c>
      <c r="D3786" s="784" t="s">
        <v>3099</v>
      </c>
      <c r="E3786" s="784">
        <v>60</v>
      </c>
      <c r="F3786" s="784">
        <v>4010</v>
      </c>
      <c r="G3786" s="784" t="s">
        <v>5725</v>
      </c>
      <c r="H3786" s="784" t="s">
        <v>1573</v>
      </c>
      <c r="J3786" s="784">
        <v>1</v>
      </c>
      <c r="K3786" s="784">
        <v>5.74</v>
      </c>
      <c r="L3786" s="784">
        <v>5.74</v>
      </c>
      <c r="M3786" s="55" t="s">
        <v>2455</v>
      </c>
    </row>
    <row r="3787" spans="1:13" ht="15">
      <c r="A3787" s="282">
        <v>45905</v>
      </c>
      <c r="B3787" s="55" t="s">
        <v>5702</v>
      </c>
      <c r="C3787" s="786">
        <v>80617</v>
      </c>
      <c r="D3787" s="786" t="s">
        <v>3161</v>
      </c>
      <c r="E3787" s="786">
        <v>90</v>
      </c>
      <c r="F3787" s="786">
        <v>4010</v>
      </c>
      <c r="G3787" s="786" t="s">
        <v>2271</v>
      </c>
      <c r="H3787" s="786" t="s">
        <v>1573</v>
      </c>
      <c r="J3787" s="786">
        <v>1</v>
      </c>
      <c r="K3787" s="786">
        <v>6.4</v>
      </c>
      <c r="L3787" s="786">
        <v>6.4</v>
      </c>
      <c r="M3787" s="55" t="s">
        <v>2455</v>
      </c>
    </row>
    <row r="3788" spans="1:13" ht="15">
      <c r="A3788" s="282">
        <v>45905</v>
      </c>
      <c r="B3788" s="55" t="s">
        <v>5702</v>
      </c>
      <c r="C3788" s="784">
        <v>83332</v>
      </c>
      <c r="D3788" s="784" t="s">
        <v>5267</v>
      </c>
      <c r="E3788" s="784" t="s">
        <v>289</v>
      </c>
      <c r="F3788" s="784">
        <v>4010</v>
      </c>
      <c r="G3788" s="784" t="s">
        <v>5726</v>
      </c>
      <c r="H3788" s="784" t="s">
        <v>1573</v>
      </c>
      <c r="J3788" s="784">
        <v>2</v>
      </c>
      <c r="K3788" s="784">
        <v>6.06</v>
      </c>
      <c r="L3788" s="784">
        <v>12.12</v>
      </c>
      <c r="M3788" s="55" t="s">
        <v>2455</v>
      </c>
    </row>
    <row r="3789" spans="1:13" ht="15">
      <c r="A3789" s="282">
        <v>45905</v>
      </c>
      <c r="B3789" s="55" t="s">
        <v>5702</v>
      </c>
      <c r="C3789" s="786">
        <v>81946</v>
      </c>
      <c r="D3789" s="786" t="s">
        <v>5621</v>
      </c>
      <c r="E3789" s="786">
        <v>60</v>
      </c>
      <c r="F3789" s="786">
        <v>4010</v>
      </c>
      <c r="G3789" s="786" t="s">
        <v>5727</v>
      </c>
      <c r="H3789" s="786" t="s">
        <v>1573</v>
      </c>
      <c r="J3789" s="786">
        <v>2</v>
      </c>
      <c r="K3789" s="786">
        <v>7.62</v>
      </c>
      <c r="L3789" s="786">
        <v>15.24</v>
      </c>
      <c r="M3789" s="55" t="s">
        <v>2455</v>
      </c>
    </row>
    <row r="3790" spans="1:13" ht="15">
      <c r="A3790" s="282">
        <v>45905</v>
      </c>
      <c r="B3790" s="55" t="s">
        <v>5702</v>
      </c>
      <c r="C3790" s="784">
        <v>67515</v>
      </c>
      <c r="D3790" s="784" t="s">
        <v>2657</v>
      </c>
      <c r="E3790" s="784" t="s">
        <v>441</v>
      </c>
      <c r="F3790" s="784">
        <v>4010</v>
      </c>
      <c r="G3790" s="784" t="s">
        <v>2285</v>
      </c>
      <c r="H3790" s="784" t="s">
        <v>1573</v>
      </c>
      <c r="J3790" s="784">
        <v>5</v>
      </c>
      <c r="K3790" s="784">
        <v>9.08</v>
      </c>
      <c r="L3790" s="784">
        <v>45.4</v>
      </c>
      <c r="M3790" s="55" t="s">
        <v>2455</v>
      </c>
    </row>
    <row r="3791" spans="1:13" ht="15">
      <c r="A3791" s="783">
        <v>45905</v>
      </c>
      <c r="B3791" s="784" t="s">
        <v>5728</v>
      </c>
      <c r="C3791" s="784">
        <v>47149</v>
      </c>
      <c r="D3791" s="784" t="s">
        <v>2307</v>
      </c>
      <c r="E3791" s="784">
        <v>85</v>
      </c>
      <c r="F3791" s="784">
        <v>4010</v>
      </c>
      <c r="G3791" s="784" t="s">
        <v>4490</v>
      </c>
      <c r="H3791" s="784" t="s">
        <v>1573</v>
      </c>
      <c r="I3791" s="797"/>
      <c r="J3791" s="784">
        <v>-1</v>
      </c>
      <c r="K3791" s="784">
        <v>5.53</v>
      </c>
      <c r="L3791" s="793">
        <v>-5.53</v>
      </c>
      <c r="M3791" s="55" t="s">
        <v>2445</v>
      </c>
    </row>
    <row r="3792" spans="1:13" ht="15">
      <c r="A3792" s="282">
        <v>45905</v>
      </c>
      <c r="B3792" s="55" t="s">
        <v>5729</v>
      </c>
      <c r="C3792" s="784">
        <v>83403</v>
      </c>
      <c r="D3792" s="784" t="s">
        <v>5730</v>
      </c>
      <c r="E3792" s="784" t="s">
        <v>2356</v>
      </c>
      <c r="F3792" s="784">
        <v>4010</v>
      </c>
      <c r="G3792" s="784" t="s">
        <v>5731</v>
      </c>
      <c r="H3792" s="784" t="s">
        <v>1573</v>
      </c>
      <c r="J3792" s="55">
        <v>-1</v>
      </c>
      <c r="K3792" s="791">
        <v>7.18</v>
      </c>
      <c r="L3792" s="791">
        <v>-7.18</v>
      </c>
      <c r="M3792" s="55" t="s">
        <v>2967</v>
      </c>
    </row>
    <row r="3793" spans="1:13" ht="15">
      <c r="A3793" s="282">
        <v>45905</v>
      </c>
      <c r="B3793" s="55" t="s">
        <v>5729</v>
      </c>
      <c r="C3793" s="786">
        <v>68116</v>
      </c>
      <c r="D3793" s="786" t="s">
        <v>5621</v>
      </c>
      <c r="E3793" s="786">
        <v>130</v>
      </c>
      <c r="F3793" s="786">
        <v>4010</v>
      </c>
      <c r="G3793" s="786" t="s">
        <v>5732</v>
      </c>
      <c r="H3793" s="786" t="s">
        <v>1573</v>
      </c>
      <c r="J3793" s="55">
        <v>-1</v>
      </c>
      <c r="K3793" s="791">
        <v>5.92</v>
      </c>
      <c r="L3793" s="791">
        <v>-5.92</v>
      </c>
      <c r="M3793" s="55" t="s">
        <v>2967</v>
      </c>
    </row>
    <row r="3794" spans="1:13" ht="15">
      <c r="A3794" s="282">
        <v>45905</v>
      </c>
      <c r="B3794" s="55" t="s">
        <v>5733</v>
      </c>
      <c r="C3794" s="784">
        <v>83164</v>
      </c>
      <c r="D3794" s="784" t="s">
        <v>4880</v>
      </c>
      <c r="E3794" s="784">
        <v>85</v>
      </c>
      <c r="F3794" s="784">
        <v>4010</v>
      </c>
      <c r="G3794" s="784" t="s">
        <v>5734</v>
      </c>
      <c r="H3794" s="784" t="s">
        <v>1573</v>
      </c>
      <c r="J3794" s="55">
        <v>-1</v>
      </c>
      <c r="K3794" s="791">
        <v>9.94</v>
      </c>
      <c r="L3794" s="791">
        <v>-9.94</v>
      </c>
      <c r="M3794" s="55" t="s">
        <v>2287</v>
      </c>
    </row>
    <row r="3795" spans="1:13" ht="15">
      <c r="A3795" s="282">
        <v>45905</v>
      </c>
      <c r="B3795" s="55" t="s">
        <v>5733</v>
      </c>
      <c r="C3795" s="786">
        <v>47078</v>
      </c>
      <c r="D3795" s="786" t="s">
        <v>4215</v>
      </c>
      <c r="E3795" s="786" t="s">
        <v>2061</v>
      </c>
      <c r="F3795" s="786">
        <v>4010</v>
      </c>
      <c r="G3795" s="786" t="s">
        <v>5735</v>
      </c>
      <c r="H3795" s="786" t="s">
        <v>1573</v>
      </c>
      <c r="J3795" s="55">
        <v>-1</v>
      </c>
      <c r="K3795" s="791">
        <v>10.72</v>
      </c>
      <c r="L3795" s="791">
        <v>-10.72</v>
      </c>
      <c r="M3795" s="55" t="s">
        <v>2287</v>
      </c>
    </row>
    <row r="3796" spans="1:13" ht="15">
      <c r="A3796" s="282">
        <v>45905</v>
      </c>
      <c r="B3796" s="55" t="s">
        <v>5733</v>
      </c>
      <c r="C3796" s="784">
        <v>80297</v>
      </c>
      <c r="D3796" s="784">
        <v>26</v>
      </c>
      <c r="E3796" s="784" t="s">
        <v>2061</v>
      </c>
      <c r="F3796" s="784">
        <v>4010</v>
      </c>
      <c r="G3796" s="784" t="s">
        <v>5736</v>
      </c>
      <c r="H3796" s="784" t="s">
        <v>1573</v>
      </c>
      <c r="J3796" s="55">
        <v>-1</v>
      </c>
      <c r="K3796" s="791">
        <v>11.81</v>
      </c>
      <c r="L3796" s="791">
        <v>-11.81</v>
      </c>
      <c r="M3796" s="55" t="s">
        <v>2287</v>
      </c>
    </row>
    <row r="3797" spans="1:13" ht="15">
      <c r="A3797" s="282">
        <v>45905</v>
      </c>
      <c r="B3797" s="55" t="s">
        <v>5733</v>
      </c>
      <c r="C3797" s="786">
        <v>58663</v>
      </c>
      <c r="D3797" s="786" t="s">
        <v>5737</v>
      </c>
      <c r="E3797" s="786" t="s">
        <v>289</v>
      </c>
      <c r="F3797" s="786">
        <v>4010</v>
      </c>
      <c r="G3797" s="786" t="s">
        <v>4639</v>
      </c>
      <c r="H3797" s="786" t="s">
        <v>1573</v>
      </c>
      <c r="J3797" s="55">
        <v>-1</v>
      </c>
      <c r="K3797" s="791">
        <v>9.01</v>
      </c>
      <c r="L3797" s="791">
        <v>-9.01</v>
      </c>
      <c r="M3797" s="55" t="s">
        <v>2287</v>
      </c>
    </row>
    <row r="3798" spans="1:13" ht="15">
      <c r="A3798" s="783">
        <v>45906</v>
      </c>
      <c r="B3798" s="784" t="s">
        <v>5738</v>
      </c>
      <c r="C3798" s="784">
        <v>83535</v>
      </c>
      <c r="D3798" s="784" t="s">
        <v>5689</v>
      </c>
      <c r="E3798" s="784">
        <v>70</v>
      </c>
      <c r="F3798" s="784">
        <v>4010</v>
      </c>
      <c r="G3798" s="784" t="s">
        <v>2617</v>
      </c>
      <c r="H3798" s="784" t="s">
        <v>1573</v>
      </c>
      <c r="I3798" s="797"/>
      <c r="J3798" s="784">
        <v>1</v>
      </c>
      <c r="K3798" s="784">
        <v>6.91</v>
      </c>
      <c r="L3798" s="793">
        <v>6.91</v>
      </c>
      <c r="M3798" s="55" t="s">
        <v>2455</v>
      </c>
    </row>
    <row r="3799" spans="1:13" ht="15">
      <c r="A3799" s="785">
        <v>45906</v>
      </c>
      <c r="B3799" s="786" t="s">
        <v>5738</v>
      </c>
      <c r="C3799" s="786">
        <v>82008</v>
      </c>
      <c r="D3799" s="786" t="s">
        <v>5454</v>
      </c>
      <c r="E3799" s="786">
        <v>160</v>
      </c>
      <c r="F3799" s="786">
        <v>4010</v>
      </c>
      <c r="G3799" s="786" t="s">
        <v>2617</v>
      </c>
      <c r="H3799" s="786" t="s">
        <v>1573</v>
      </c>
      <c r="I3799" s="798"/>
      <c r="J3799" s="786">
        <v>2</v>
      </c>
      <c r="K3799" s="786">
        <v>6.38</v>
      </c>
      <c r="L3799" s="796">
        <v>12.76</v>
      </c>
      <c r="M3799" s="55" t="s">
        <v>2455</v>
      </c>
    </row>
    <row r="3800" spans="1:13" ht="15">
      <c r="A3800" s="783">
        <v>45906</v>
      </c>
      <c r="B3800" s="784" t="s">
        <v>5738</v>
      </c>
      <c r="C3800" s="784">
        <v>82409</v>
      </c>
      <c r="D3800" s="784" t="s">
        <v>5739</v>
      </c>
      <c r="E3800" s="784">
        <v>90</v>
      </c>
      <c r="F3800" s="784">
        <v>4010</v>
      </c>
      <c r="G3800" s="784" t="s">
        <v>2617</v>
      </c>
      <c r="H3800" s="784" t="s">
        <v>1573</v>
      </c>
      <c r="I3800" s="797"/>
      <c r="J3800" s="784">
        <v>1</v>
      </c>
      <c r="K3800" s="784">
        <v>7.61</v>
      </c>
      <c r="L3800" s="793">
        <v>7.61</v>
      </c>
      <c r="M3800" s="55" t="s">
        <v>2455</v>
      </c>
    </row>
    <row r="3801" spans="1:13" ht="15">
      <c r="A3801" s="785">
        <v>45906</v>
      </c>
      <c r="B3801" s="786" t="s">
        <v>5738</v>
      </c>
      <c r="C3801" s="786">
        <v>67978</v>
      </c>
      <c r="D3801" s="786" t="s">
        <v>5740</v>
      </c>
      <c r="E3801" s="786">
        <v>150</v>
      </c>
      <c r="F3801" s="786">
        <v>4010</v>
      </c>
      <c r="G3801" s="786" t="s">
        <v>2617</v>
      </c>
      <c r="H3801" s="786" t="s">
        <v>1573</v>
      </c>
      <c r="I3801" s="798"/>
      <c r="J3801" s="786">
        <v>1</v>
      </c>
      <c r="K3801" s="786">
        <v>4.58</v>
      </c>
      <c r="L3801" s="796">
        <v>4.58</v>
      </c>
      <c r="M3801" s="55" t="s">
        <v>2455</v>
      </c>
    </row>
    <row r="3802" spans="1:13" ht="15">
      <c r="A3802" s="783">
        <v>45906</v>
      </c>
      <c r="B3802" s="784" t="s">
        <v>5738</v>
      </c>
      <c r="C3802" s="784">
        <v>82661</v>
      </c>
      <c r="D3802" s="784" t="s">
        <v>4474</v>
      </c>
      <c r="E3802" s="784">
        <v>70</v>
      </c>
      <c r="F3802" s="784">
        <v>4010</v>
      </c>
      <c r="G3802" s="784" t="s">
        <v>2617</v>
      </c>
      <c r="H3802" s="784" t="s">
        <v>1573</v>
      </c>
      <c r="I3802" s="797"/>
      <c r="J3802" s="784">
        <v>2</v>
      </c>
      <c r="K3802" s="784">
        <v>5.24</v>
      </c>
      <c r="L3802" s="793">
        <v>10.48</v>
      </c>
      <c r="M3802" s="55" t="s">
        <v>2455</v>
      </c>
    </row>
    <row r="3803" spans="1:13" ht="15">
      <c r="A3803" s="785">
        <v>45906</v>
      </c>
      <c r="B3803" s="786" t="s">
        <v>5738</v>
      </c>
      <c r="C3803" s="786">
        <v>83310</v>
      </c>
      <c r="D3803" s="786" t="s">
        <v>5122</v>
      </c>
      <c r="E3803" s="786">
        <v>110</v>
      </c>
      <c r="F3803" s="786">
        <v>4010</v>
      </c>
      <c r="G3803" s="786" t="s">
        <v>2617</v>
      </c>
      <c r="H3803" s="786" t="s">
        <v>1573</v>
      </c>
      <c r="I3803" s="798"/>
      <c r="J3803" s="786">
        <v>1</v>
      </c>
      <c r="K3803" s="786">
        <v>4.8899999999999997</v>
      </c>
      <c r="L3803" s="796">
        <v>4.8899999999999997</v>
      </c>
      <c r="M3803" s="55" t="s">
        <v>2455</v>
      </c>
    </row>
    <row r="3804" spans="1:13" ht="15">
      <c r="A3804" s="783">
        <v>45906</v>
      </c>
      <c r="B3804" s="784" t="s">
        <v>5738</v>
      </c>
      <c r="C3804" s="784">
        <v>81666</v>
      </c>
      <c r="D3804" s="784" t="s">
        <v>3179</v>
      </c>
      <c r="E3804" s="784">
        <v>75</v>
      </c>
      <c r="F3804" s="784">
        <v>4010</v>
      </c>
      <c r="G3804" s="784" t="s">
        <v>2617</v>
      </c>
      <c r="H3804" s="784" t="s">
        <v>1573</v>
      </c>
      <c r="I3804" s="797"/>
      <c r="J3804" s="784">
        <v>1</v>
      </c>
      <c r="K3804" s="784">
        <v>6.08</v>
      </c>
      <c r="L3804" s="793">
        <v>6.08</v>
      </c>
      <c r="M3804" s="55" t="s">
        <v>2455</v>
      </c>
    </row>
    <row r="3805" spans="1:13" ht="15">
      <c r="A3805" s="785">
        <v>45906</v>
      </c>
      <c r="B3805" s="786" t="s">
        <v>5738</v>
      </c>
      <c r="C3805" s="786">
        <v>82773</v>
      </c>
      <c r="D3805" s="786" t="s">
        <v>3332</v>
      </c>
      <c r="E3805" s="786">
        <v>85</v>
      </c>
      <c r="F3805" s="786">
        <v>4010</v>
      </c>
      <c r="G3805" s="786" t="s">
        <v>2617</v>
      </c>
      <c r="H3805" s="786" t="s">
        <v>1573</v>
      </c>
      <c r="I3805" s="798"/>
      <c r="J3805" s="786">
        <v>1</v>
      </c>
      <c r="K3805" s="786">
        <v>13.37</v>
      </c>
      <c r="L3805" s="796">
        <v>13.37</v>
      </c>
      <c r="M3805" s="55" t="s">
        <v>2455</v>
      </c>
    </row>
    <row r="3806" spans="1:13" ht="15">
      <c r="A3806" s="783">
        <v>45906</v>
      </c>
      <c r="B3806" s="784" t="s">
        <v>5738</v>
      </c>
      <c r="C3806" s="784">
        <v>81339</v>
      </c>
      <c r="D3806" s="784" t="s">
        <v>3766</v>
      </c>
      <c r="E3806" s="784">
        <v>100</v>
      </c>
      <c r="F3806" s="784">
        <v>4010</v>
      </c>
      <c r="G3806" s="784" t="s">
        <v>2617</v>
      </c>
      <c r="H3806" s="784" t="s">
        <v>1573</v>
      </c>
      <c r="I3806" s="797"/>
      <c r="J3806" s="784">
        <v>1</v>
      </c>
      <c r="K3806" s="784">
        <v>6.49</v>
      </c>
      <c r="L3806" s="793">
        <v>6.49</v>
      </c>
      <c r="M3806" s="55" t="s">
        <v>2455</v>
      </c>
    </row>
    <row r="3807" spans="1:13" ht="15">
      <c r="A3807" s="785">
        <v>45906</v>
      </c>
      <c r="B3807" s="786" t="s">
        <v>5738</v>
      </c>
      <c r="C3807" s="786">
        <v>82661</v>
      </c>
      <c r="D3807" s="786" t="s">
        <v>4474</v>
      </c>
      <c r="E3807" s="786">
        <v>75</v>
      </c>
      <c r="F3807" s="786">
        <v>4010</v>
      </c>
      <c r="G3807" s="786" t="s">
        <v>2617</v>
      </c>
      <c r="H3807" s="786" t="s">
        <v>1573</v>
      </c>
      <c r="I3807" s="798"/>
      <c r="J3807" s="786">
        <v>2</v>
      </c>
      <c r="K3807" s="786">
        <v>5.24</v>
      </c>
      <c r="L3807" s="796">
        <v>10.48</v>
      </c>
      <c r="M3807" s="55" t="s">
        <v>2455</v>
      </c>
    </row>
    <row r="3808" spans="1:13" ht="15">
      <c r="A3808" s="783">
        <v>45906</v>
      </c>
      <c r="B3808" s="784" t="s">
        <v>5738</v>
      </c>
      <c r="C3808" s="784">
        <v>81347</v>
      </c>
      <c r="D3808" s="784" t="s">
        <v>2497</v>
      </c>
      <c r="E3808" s="784">
        <v>140</v>
      </c>
      <c r="F3808" s="784">
        <v>4010</v>
      </c>
      <c r="G3808" s="784" t="s">
        <v>2617</v>
      </c>
      <c r="H3808" s="784" t="s">
        <v>1573</v>
      </c>
      <c r="I3808" s="797"/>
      <c r="J3808" s="784">
        <v>1</v>
      </c>
      <c r="K3808" s="784">
        <v>8.08</v>
      </c>
      <c r="L3808" s="793">
        <v>8.08</v>
      </c>
      <c r="M3808" s="55" t="s">
        <v>2455</v>
      </c>
    </row>
    <row r="3809" spans="1:13" ht="15">
      <c r="A3809" s="785">
        <v>45906</v>
      </c>
      <c r="B3809" s="786" t="s">
        <v>5738</v>
      </c>
      <c r="C3809" s="786">
        <v>80629</v>
      </c>
      <c r="D3809" s="786" t="s">
        <v>3081</v>
      </c>
      <c r="E3809" s="786">
        <v>100</v>
      </c>
      <c r="F3809" s="786">
        <v>4010</v>
      </c>
      <c r="G3809" s="786" t="s">
        <v>2617</v>
      </c>
      <c r="H3809" s="786" t="s">
        <v>1573</v>
      </c>
      <c r="I3809" s="798"/>
      <c r="J3809" s="786">
        <v>1</v>
      </c>
      <c r="K3809" s="786">
        <v>8.65</v>
      </c>
      <c r="L3809" s="796">
        <v>8.65</v>
      </c>
      <c r="M3809" s="55" t="s">
        <v>2455</v>
      </c>
    </row>
    <row r="3810" spans="1:13" ht="15">
      <c r="A3810" s="783">
        <v>45906</v>
      </c>
      <c r="B3810" s="784" t="s">
        <v>5738</v>
      </c>
      <c r="C3810" s="784">
        <v>81984</v>
      </c>
      <c r="D3810" s="784" t="s">
        <v>3017</v>
      </c>
      <c r="E3810" s="784">
        <v>75</v>
      </c>
      <c r="F3810" s="784">
        <v>4010</v>
      </c>
      <c r="G3810" s="784" t="s">
        <v>2617</v>
      </c>
      <c r="H3810" s="784" t="s">
        <v>1573</v>
      </c>
      <c r="I3810" s="797"/>
      <c r="J3810" s="784">
        <v>1</v>
      </c>
      <c r="K3810" s="784">
        <v>5.63</v>
      </c>
      <c r="L3810" s="793">
        <v>5.63</v>
      </c>
      <c r="M3810" s="55" t="s">
        <v>2455</v>
      </c>
    </row>
    <row r="3811" spans="1:13" ht="15">
      <c r="A3811" s="785">
        <v>45906</v>
      </c>
      <c r="B3811" s="786" t="s">
        <v>5738</v>
      </c>
      <c r="C3811" s="786">
        <v>82143</v>
      </c>
      <c r="D3811" s="786" t="s">
        <v>5532</v>
      </c>
      <c r="E3811" s="786">
        <v>130</v>
      </c>
      <c r="F3811" s="786">
        <v>4010</v>
      </c>
      <c r="G3811" s="786" t="s">
        <v>2617</v>
      </c>
      <c r="H3811" s="786" t="s">
        <v>1573</v>
      </c>
      <c r="I3811" s="798"/>
      <c r="J3811" s="786">
        <v>1</v>
      </c>
      <c r="K3811" s="786">
        <v>12.75</v>
      </c>
      <c r="L3811" s="796">
        <v>12.75</v>
      </c>
      <c r="M3811" s="55" t="s">
        <v>2455</v>
      </c>
    </row>
    <row r="3812" spans="1:13" ht="15">
      <c r="A3812" s="783">
        <v>45906</v>
      </c>
      <c r="B3812" s="784" t="s">
        <v>5738</v>
      </c>
      <c r="C3812" s="784">
        <v>82204</v>
      </c>
      <c r="D3812" s="784" t="s">
        <v>2942</v>
      </c>
      <c r="E3812" s="784">
        <v>100</v>
      </c>
      <c r="F3812" s="784">
        <v>4010</v>
      </c>
      <c r="G3812" s="784" t="s">
        <v>2617</v>
      </c>
      <c r="H3812" s="784" t="s">
        <v>1573</v>
      </c>
      <c r="I3812" s="797"/>
      <c r="J3812" s="784">
        <v>1</v>
      </c>
      <c r="K3812" s="784">
        <v>10.8</v>
      </c>
      <c r="L3812" s="793">
        <v>10.8</v>
      </c>
      <c r="M3812" s="55" t="s">
        <v>2455</v>
      </c>
    </row>
    <row r="3813" spans="1:13" ht="15">
      <c r="A3813" s="785">
        <v>45906</v>
      </c>
      <c r="B3813" s="786" t="s">
        <v>5738</v>
      </c>
      <c r="C3813" s="786">
        <v>83281</v>
      </c>
      <c r="D3813" s="786" t="s">
        <v>5741</v>
      </c>
      <c r="E3813" s="786">
        <v>110</v>
      </c>
      <c r="F3813" s="786">
        <v>4010</v>
      </c>
      <c r="G3813" s="786" t="s">
        <v>2617</v>
      </c>
      <c r="H3813" s="786" t="s">
        <v>1573</v>
      </c>
      <c r="I3813" s="798"/>
      <c r="J3813" s="786">
        <v>2</v>
      </c>
      <c r="K3813" s="786">
        <v>5.56</v>
      </c>
      <c r="L3813" s="796">
        <v>11.12</v>
      </c>
      <c r="M3813" s="55" t="s">
        <v>2455</v>
      </c>
    </row>
    <row r="3814" spans="1:13" ht="15">
      <c r="A3814" s="783">
        <v>45906</v>
      </c>
      <c r="B3814" s="784" t="s">
        <v>5738</v>
      </c>
      <c r="C3814" s="784">
        <v>82725</v>
      </c>
      <c r="D3814" s="784" t="s">
        <v>2290</v>
      </c>
      <c r="E3814" s="784" t="s">
        <v>289</v>
      </c>
      <c r="F3814" s="784">
        <v>4010</v>
      </c>
      <c r="G3814" s="784" t="s">
        <v>2617</v>
      </c>
      <c r="H3814" s="784" t="s">
        <v>1573</v>
      </c>
      <c r="I3814" s="797"/>
      <c r="J3814" s="784">
        <v>1</v>
      </c>
      <c r="K3814" s="784">
        <v>5.04</v>
      </c>
      <c r="L3814" s="793">
        <v>5.04</v>
      </c>
      <c r="M3814" s="55" t="s">
        <v>2455</v>
      </c>
    </row>
    <row r="3815" spans="1:13" ht="15">
      <c r="A3815" s="783">
        <v>45907</v>
      </c>
      <c r="B3815" s="784" t="s">
        <v>5742</v>
      </c>
      <c r="C3815" s="784">
        <v>83344</v>
      </c>
      <c r="D3815" s="784" t="s">
        <v>5294</v>
      </c>
      <c r="E3815" s="784">
        <v>75</v>
      </c>
      <c r="F3815" s="784">
        <v>4010</v>
      </c>
      <c r="G3815" s="784" t="s">
        <v>2617</v>
      </c>
      <c r="H3815" s="784" t="s">
        <v>1573</v>
      </c>
      <c r="I3815" s="797"/>
      <c r="J3815" s="784">
        <v>22</v>
      </c>
      <c r="K3815" s="784">
        <v>9.51</v>
      </c>
      <c r="L3815" s="793">
        <v>209.22</v>
      </c>
      <c r="M3815" s="55" t="s">
        <v>2547</v>
      </c>
    </row>
    <row r="3816" spans="1:13" ht="15">
      <c r="A3816" s="785">
        <v>45907</v>
      </c>
      <c r="B3816" s="786" t="s">
        <v>5742</v>
      </c>
      <c r="C3816" s="786">
        <v>83344</v>
      </c>
      <c r="D3816" s="786" t="s">
        <v>5294</v>
      </c>
      <c r="E3816" s="786">
        <v>80</v>
      </c>
      <c r="F3816" s="786">
        <v>4010</v>
      </c>
      <c r="G3816" s="786" t="s">
        <v>5743</v>
      </c>
      <c r="H3816" s="786" t="s">
        <v>1573</v>
      </c>
      <c r="I3816" s="798"/>
      <c r="J3816" s="786">
        <v>-22</v>
      </c>
      <c r="K3816" s="786">
        <v>9.51</v>
      </c>
      <c r="L3816" s="796">
        <v>-209.22</v>
      </c>
      <c r="M3816" s="55" t="s">
        <v>2547</v>
      </c>
    </row>
    <row r="3817" spans="1:13" ht="15">
      <c r="A3817" s="785">
        <v>45907</v>
      </c>
      <c r="B3817" s="55" t="s">
        <v>5744</v>
      </c>
      <c r="C3817" s="784">
        <v>83344</v>
      </c>
      <c r="D3817" s="784" t="s">
        <v>5294</v>
      </c>
      <c r="E3817" s="784">
        <v>75</v>
      </c>
      <c r="F3817" s="784">
        <v>4010</v>
      </c>
      <c r="G3817" s="784" t="s">
        <v>5549</v>
      </c>
      <c r="H3817" s="784" t="s">
        <v>1573</v>
      </c>
      <c r="I3817" s="797">
        <v>1</v>
      </c>
      <c r="J3817" s="784">
        <v>1</v>
      </c>
      <c r="K3817" s="784">
        <v>9.51</v>
      </c>
      <c r="L3817" s="793">
        <v>9.51</v>
      </c>
      <c r="M3817" s="55" t="s">
        <v>2547</v>
      </c>
    </row>
    <row r="3818" spans="1:13" ht="15">
      <c r="A3818" s="785">
        <v>45907</v>
      </c>
      <c r="B3818" s="55" t="s">
        <v>5744</v>
      </c>
      <c r="C3818" s="786">
        <v>83344</v>
      </c>
      <c r="D3818" s="786" t="s">
        <v>5294</v>
      </c>
      <c r="E3818" s="786">
        <v>90</v>
      </c>
      <c r="F3818" s="786">
        <v>4010</v>
      </c>
      <c r="G3818" s="786" t="s">
        <v>5745</v>
      </c>
      <c r="H3818" s="786" t="s">
        <v>351</v>
      </c>
      <c r="I3818" s="798">
        <v>-1</v>
      </c>
      <c r="J3818" s="786">
        <v>-1</v>
      </c>
      <c r="K3818" s="786">
        <v>10.3</v>
      </c>
      <c r="L3818" s="796">
        <v>-10.3</v>
      </c>
      <c r="M3818" s="55" t="s">
        <v>2547</v>
      </c>
    </row>
    <row r="3819" spans="1:13" ht="15">
      <c r="A3819" s="785">
        <v>45907</v>
      </c>
      <c r="B3819" s="55" t="s">
        <v>5744</v>
      </c>
      <c r="C3819" s="784">
        <v>83344</v>
      </c>
      <c r="D3819" s="784" t="s">
        <v>5294</v>
      </c>
      <c r="E3819" s="784">
        <v>70</v>
      </c>
      <c r="F3819" s="784">
        <v>4010</v>
      </c>
      <c r="G3819" s="784" t="s">
        <v>5746</v>
      </c>
      <c r="H3819" s="784" t="s">
        <v>1573</v>
      </c>
      <c r="I3819" s="797">
        <v>7</v>
      </c>
      <c r="J3819" s="784">
        <v>7</v>
      </c>
      <c r="K3819" s="784">
        <v>9.51</v>
      </c>
      <c r="L3819" s="793">
        <v>66.569999999999993</v>
      </c>
      <c r="M3819" s="55" t="s">
        <v>2547</v>
      </c>
    </row>
    <row r="3820" spans="1:13" ht="15">
      <c r="A3820" s="785">
        <v>45907</v>
      </c>
      <c r="B3820" s="55" t="s">
        <v>5744</v>
      </c>
      <c r="C3820" s="786">
        <v>83344</v>
      </c>
      <c r="D3820" s="786" t="s">
        <v>5294</v>
      </c>
      <c r="E3820" s="786">
        <v>75</v>
      </c>
      <c r="F3820" s="786">
        <v>4010</v>
      </c>
      <c r="G3820" s="786" t="s">
        <v>5747</v>
      </c>
      <c r="H3820" s="786" t="s">
        <v>351</v>
      </c>
      <c r="I3820" s="798">
        <v>-7</v>
      </c>
      <c r="J3820" s="786">
        <v>-7</v>
      </c>
      <c r="K3820" s="786">
        <v>9.51</v>
      </c>
      <c r="L3820" s="796">
        <v>-66.569999999999993</v>
      </c>
      <c r="M3820" s="55" t="s">
        <v>2547</v>
      </c>
    </row>
    <row r="3821" spans="1:13" ht="15">
      <c r="A3821" s="785">
        <v>45907</v>
      </c>
      <c r="B3821" s="55" t="s">
        <v>5744</v>
      </c>
      <c r="C3821" s="784">
        <v>83344</v>
      </c>
      <c r="D3821" s="784" t="s">
        <v>5083</v>
      </c>
      <c r="E3821" s="784">
        <v>85</v>
      </c>
      <c r="F3821" s="784">
        <v>4010</v>
      </c>
      <c r="G3821" s="784" t="s">
        <v>5748</v>
      </c>
      <c r="H3821" s="784" t="s">
        <v>1573</v>
      </c>
      <c r="I3821" s="797">
        <v>1</v>
      </c>
      <c r="J3821" s="784">
        <v>1</v>
      </c>
      <c r="K3821" s="784">
        <v>9.51</v>
      </c>
      <c r="L3821" s="793">
        <v>9.51</v>
      </c>
      <c r="M3821" s="55" t="s">
        <v>2547</v>
      </c>
    </row>
    <row r="3822" spans="1:13" ht="15">
      <c r="A3822" s="785">
        <v>45907</v>
      </c>
      <c r="B3822" s="55" t="s">
        <v>5744</v>
      </c>
      <c r="C3822" s="786">
        <v>83344</v>
      </c>
      <c r="D3822" s="786" t="s">
        <v>5083</v>
      </c>
      <c r="E3822" s="786">
        <v>80</v>
      </c>
      <c r="F3822" s="786">
        <v>4010</v>
      </c>
      <c r="G3822" s="786" t="s">
        <v>5749</v>
      </c>
      <c r="H3822" s="786" t="s">
        <v>351</v>
      </c>
      <c r="I3822" s="798">
        <v>-1</v>
      </c>
      <c r="J3822" s="786">
        <v>-1</v>
      </c>
      <c r="K3822" s="786">
        <v>9.51</v>
      </c>
      <c r="L3822" s="796">
        <v>-9.51</v>
      </c>
      <c r="M3822" s="55" t="s">
        <v>2547</v>
      </c>
    </row>
    <row r="3823" spans="1:13" ht="15">
      <c r="A3823" s="783">
        <v>45908</v>
      </c>
      <c r="B3823" s="784" t="s">
        <v>5750</v>
      </c>
      <c r="C3823" s="784">
        <v>83344</v>
      </c>
      <c r="D3823" s="784" t="s">
        <v>5083</v>
      </c>
      <c r="E3823" s="784">
        <v>80</v>
      </c>
      <c r="F3823" s="784">
        <v>4010</v>
      </c>
      <c r="G3823" s="784" t="s">
        <v>5751</v>
      </c>
      <c r="H3823" s="784" t="s">
        <v>351</v>
      </c>
      <c r="I3823" s="797">
        <v>155400061725864</v>
      </c>
      <c r="J3823" s="784">
        <v>-25</v>
      </c>
      <c r="K3823" s="784">
        <v>9.51</v>
      </c>
      <c r="L3823" s="793">
        <v>-237.75</v>
      </c>
      <c r="M3823" s="55" t="s">
        <v>2547</v>
      </c>
    </row>
    <row r="3824" spans="1:13" ht="15">
      <c r="A3824" s="785">
        <v>45908</v>
      </c>
      <c r="B3824" s="786" t="s">
        <v>5750</v>
      </c>
      <c r="C3824" s="786">
        <v>83344</v>
      </c>
      <c r="D3824" s="786" t="s">
        <v>5294</v>
      </c>
      <c r="E3824" s="786">
        <v>85</v>
      </c>
      <c r="F3824" s="786">
        <v>4010</v>
      </c>
      <c r="G3824" s="786" t="s">
        <v>5752</v>
      </c>
      <c r="H3824" s="786" t="s">
        <v>351</v>
      </c>
      <c r="I3824" s="798">
        <v>155400061725611</v>
      </c>
      <c r="J3824" s="786">
        <v>-25</v>
      </c>
      <c r="K3824" s="786">
        <v>9.51</v>
      </c>
      <c r="L3824" s="796">
        <v>-237.75</v>
      </c>
      <c r="M3824" s="55" t="s">
        <v>2547</v>
      </c>
    </row>
    <row r="3825" spans="1:14" ht="15">
      <c r="A3825" s="783">
        <v>45908</v>
      </c>
      <c r="B3825" s="784" t="s">
        <v>5753</v>
      </c>
      <c r="C3825" s="784">
        <v>83344</v>
      </c>
      <c r="D3825" s="784" t="s">
        <v>5294</v>
      </c>
      <c r="E3825" s="784">
        <v>80</v>
      </c>
      <c r="F3825" s="784">
        <v>4010</v>
      </c>
      <c r="G3825" s="784" t="s">
        <v>2501</v>
      </c>
      <c r="H3825" s="784" t="s">
        <v>1573</v>
      </c>
      <c r="I3825" s="797">
        <v>155400061725611</v>
      </c>
      <c r="J3825" s="784">
        <v>25</v>
      </c>
      <c r="K3825" s="784">
        <v>9.51</v>
      </c>
      <c r="L3825" s="793">
        <v>237.75</v>
      </c>
      <c r="M3825" s="55" t="s">
        <v>2547</v>
      </c>
    </row>
    <row r="3826" spans="1:14" ht="15">
      <c r="A3826" s="785">
        <v>45908</v>
      </c>
      <c r="B3826" s="786" t="s">
        <v>5753</v>
      </c>
      <c r="C3826" s="786">
        <v>83344</v>
      </c>
      <c r="D3826" s="786" t="s">
        <v>5083</v>
      </c>
      <c r="E3826" s="786">
        <v>85</v>
      </c>
      <c r="F3826" s="786">
        <v>4010</v>
      </c>
      <c r="G3826" s="786" t="s">
        <v>2501</v>
      </c>
      <c r="H3826" s="786" t="s">
        <v>1573</v>
      </c>
      <c r="I3826" s="798">
        <v>155400061725864</v>
      </c>
      <c r="J3826" s="786">
        <v>25</v>
      </c>
      <c r="K3826" s="786">
        <v>9.51</v>
      </c>
      <c r="L3826" s="796">
        <v>237.75</v>
      </c>
      <c r="M3826" s="55" t="s">
        <v>2547</v>
      </c>
    </row>
    <row r="3827" spans="1:14" ht="15">
      <c r="A3827" s="282">
        <v>45908</v>
      </c>
      <c r="B3827" s="55" t="s">
        <v>5754</v>
      </c>
      <c r="C3827" s="784">
        <v>82008</v>
      </c>
      <c r="D3827" s="784" t="s">
        <v>5755</v>
      </c>
      <c r="E3827" s="784">
        <v>130</v>
      </c>
      <c r="F3827" s="784">
        <v>4010</v>
      </c>
      <c r="G3827" s="784" t="s">
        <v>5756</v>
      </c>
      <c r="H3827" s="784" t="s">
        <v>1573</v>
      </c>
      <c r="J3827" s="55">
        <v>-1</v>
      </c>
      <c r="K3827" s="791">
        <v>6.38</v>
      </c>
      <c r="L3827" s="791">
        <v>-6.38</v>
      </c>
      <c r="M3827" s="55" t="s">
        <v>2873</v>
      </c>
    </row>
    <row r="3828" spans="1:14" ht="15">
      <c r="A3828" s="282">
        <v>45908</v>
      </c>
      <c r="B3828" s="55" t="s">
        <v>5754</v>
      </c>
      <c r="C3828" s="786">
        <v>81422</v>
      </c>
      <c r="D3828" s="786" t="s">
        <v>2533</v>
      </c>
      <c r="E3828" s="786">
        <v>75</v>
      </c>
      <c r="F3828" s="786">
        <v>4010</v>
      </c>
      <c r="G3828" s="786" t="s">
        <v>5757</v>
      </c>
      <c r="H3828" s="786" t="s">
        <v>1573</v>
      </c>
      <c r="J3828" s="55">
        <v>-1</v>
      </c>
      <c r="K3828" s="791">
        <v>11.16</v>
      </c>
      <c r="L3828" s="791">
        <v>-11.16</v>
      </c>
      <c r="M3828" s="55" t="s">
        <v>2873</v>
      </c>
    </row>
    <row r="3829" spans="1:14" ht="15">
      <c r="A3829" s="282">
        <v>45908</v>
      </c>
      <c r="B3829" s="55" t="s">
        <v>5758</v>
      </c>
      <c r="C3829" s="784">
        <v>81052</v>
      </c>
      <c r="D3829" s="784" t="s">
        <v>2577</v>
      </c>
      <c r="E3829" s="784">
        <v>130</v>
      </c>
      <c r="F3829" s="784">
        <v>4010</v>
      </c>
      <c r="G3829" s="784" t="s">
        <v>5759</v>
      </c>
      <c r="H3829" s="784" t="s">
        <v>1573</v>
      </c>
      <c r="J3829" s="55">
        <v>-1</v>
      </c>
      <c r="K3829" s="791">
        <v>15.97</v>
      </c>
      <c r="L3829" s="791">
        <v>-15.97</v>
      </c>
      <c r="M3829" s="55" t="s">
        <v>2287</v>
      </c>
    </row>
    <row r="3830" spans="1:14" ht="15">
      <c r="A3830" s="282">
        <v>45908</v>
      </c>
      <c r="B3830" s="55" t="s">
        <v>5758</v>
      </c>
      <c r="C3830" s="786">
        <v>64336</v>
      </c>
      <c r="D3830" s="786" t="s">
        <v>5127</v>
      </c>
      <c r="E3830" s="786" t="s">
        <v>2715</v>
      </c>
      <c r="F3830" s="786">
        <v>4010</v>
      </c>
      <c r="G3830" s="786" t="s">
        <v>5128</v>
      </c>
      <c r="H3830" s="786" t="s">
        <v>1573</v>
      </c>
      <c r="J3830" s="55">
        <v>-1</v>
      </c>
      <c r="K3830" s="791">
        <v>9.5500000000000007</v>
      </c>
      <c r="L3830" s="791">
        <v>-9.5500000000000007</v>
      </c>
      <c r="M3830" s="55" t="s">
        <v>2287</v>
      </c>
    </row>
    <row r="3831" spans="1:14">
      <c r="A3831" s="282"/>
      <c r="J3831" s="55">
        <f>SUBTOTAL(9,J3571:J3830)</f>
        <v>312</v>
      </c>
      <c r="L3831" s="791">
        <f>SUBTOTAL(9,L3571:L3830)</f>
        <v>2455.5700000000002</v>
      </c>
    </row>
    <row r="3832" spans="1:14" ht="15">
      <c r="A3832" s="282">
        <v>45908</v>
      </c>
      <c r="B3832" s="55" t="s">
        <v>5760</v>
      </c>
      <c r="C3832" s="784">
        <v>83160</v>
      </c>
      <c r="D3832" s="784" t="s">
        <v>5761</v>
      </c>
      <c r="E3832" s="784">
        <v>130</v>
      </c>
      <c r="F3832" s="784">
        <v>4010</v>
      </c>
      <c r="G3832" s="784" t="s">
        <v>5762</v>
      </c>
      <c r="H3832" s="784" t="s">
        <v>1573</v>
      </c>
      <c r="I3832" s="797">
        <v>5</v>
      </c>
      <c r="J3832" s="784">
        <v>5</v>
      </c>
      <c r="K3832" s="784">
        <v>10.89</v>
      </c>
      <c r="L3832" s="793">
        <v>54.45</v>
      </c>
      <c r="M3832" s="55" t="s">
        <v>3067</v>
      </c>
    </row>
    <row r="3833" spans="1:14" ht="15">
      <c r="A3833" s="282">
        <v>45908</v>
      </c>
      <c r="B3833" s="55" t="s">
        <v>5760</v>
      </c>
      <c r="C3833" s="786">
        <v>58660</v>
      </c>
      <c r="D3833" s="786" t="s">
        <v>5524</v>
      </c>
      <c r="E3833" s="786" t="s">
        <v>441</v>
      </c>
      <c r="F3833" s="786">
        <v>4010</v>
      </c>
      <c r="G3833" s="786" t="s">
        <v>5763</v>
      </c>
      <c r="H3833" s="786" t="s">
        <v>1573</v>
      </c>
      <c r="I3833" s="798">
        <v>1</v>
      </c>
      <c r="J3833" s="786">
        <v>1</v>
      </c>
      <c r="K3833" s="786">
        <v>8.4700000000000006</v>
      </c>
      <c r="L3833" s="796">
        <v>8.4700000000000006</v>
      </c>
      <c r="M3833" s="55" t="s">
        <v>3067</v>
      </c>
    </row>
    <row r="3834" spans="1:14" ht="15">
      <c r="A3834" s="282">
        <v>45908</v>
      </c>
      <c r="B3834" s="55" t="s">
        <v>5760</v>
      </c>
      <c r="C3834" s="784">
        <v>58660</v>
      </c>
      <c r="D3834" s="784" t="s">
        <v>5524</v>
      </c>
      <c r="E3834" s="784" t="s">
        <v>2061</v>
      </c>
      <c r="F3834" s="784">
        <v>4010</v>
      </c>
      <c r="G3834" s="784" t="s">
        <v>5764</v>
      </c>
      <c r="H3834" s="784" t="s">
        <v>351</v>
      </c>
      <c r="I3834" s="797">
        <v>-1</v>
      </c>
      <c r="J3834" s="784">
        <v>-1</v>
      </c>
      <c r="K3834" s="784">
        <v>8.4700000000000006</v>
      </c>
      <c r="L3834" s="793">
        <v>-8.4700000000000006</v>
      </c>
      <c r="M3834" s="55" t="s">
        <v>3067</v>
      </c>
    </row>
    <row r="3835" spans="1:14" ht="15">
      <c r="A3835" s="1130">
        <v>45909</v>
      </c>
      <c r="B3835" s="1037" t="s">
        <v>5765</v>
      </c>
      <c r="C3835" s="784">
        <v>81913</v>
      </c>
      <c r="D3835" s="784" t="s">
        <v>5766</v>
      </c>
      <c r="E3835" s="784">
        <v>120</v>
      </c>
      <c r="F3835" s="784">
        <v>4010</v>
      </c>
      <c r="G3835" s="784" t="s">
        <v>2229</v>
      </c>
      <c r="H3835" s="784" t="s">
        <v>1573</v>
      </c>
      <c r="J3835" s="784">
        <v>14</v>
      </c>
      <c r="K3835" s="784">
        <v>7.19</v>
      </c>
      <c r="L3835" s="784">
        <v>100.66</v>
      </c>
      <c r="M3835" s="55" t="s">
        <v>2618</v>
      </c>
      <c r="N3835" s="788" t="s">
        <v>5767</v>
      </c>
    </row>
    <row r="3836" spans="1:14" ht="15">
      <c r="A3836" s="282">
        <v>45909</v>
      </c>
      <c r="B3836" s="55" t="s">
        <v>5768</v>
      </c>
      <c r="C3836" s="784">
        <v>81928</v>
      </c>
      <c r="D3836" s="784" t="s">
        <v>3253</v>
      </c>
      <c r="E3836" s="784">
        <v>90</v>
      </c>
      <c r="F3836" s="784">
        <v>4010</v>
      </c>
      <c r="G3836" s="784" t="s">
        <v>2717</v>
      </c>
      <c r="H3836" s="784" t="s">
        <v>1573</v>
      </c>
      <c r="J3836" s="784">
        <v>1</v>
      </c>
      <c r="K3836" s="784">
        <v>4.97</v>
      </c>
      <c r="L3836" s="784">
        <v>4.97</v>
      </c>
      <c r="M3836" s="55" t="s">
        <v>2455</v>
      </c>
    </row>
    <row r="3837" spans="1:14" ht="15">
      <c r="A3837" s="282">
        <v>45909</v>
      </c>
      <c r="B3837" s="55" t="s">
        <v>5768</v>
      </c>
      <c r="C3837" s="786">
        <v>67377</v>
      </c>
      <c r="D3837" s="786" t="s">
        <v>3023</v>
      </c>
      <c r="E3837" s="786">
        <v>120</v>
      </c>
      <c r="F3837" s="786">
        <v>4010</v>
      </c>
      <c r="G3837" s="786" t="s">
        <v>5769</v>
      </c>
      <c r="H3837" s="786" t="s">
        <v>1573</v>
      </c>
      <c r="J3837" s="786">
        <v>1</v>
      </c>
      <c r="K3837" s="786">
        <v>4.2</v>
      </c>
      <c r="L3837" s="786">
        <v>4.2</v>
      </c>
      <c r="M3837" s="55" t="s">
        <v>2455</v>
      </c>
    </row>
    <row r="3838" spans="1:14" ht="15">
      <c r="A3838" s="282">
        <v>45909</v>
      </c>
      <c r="B3838" s="55" t="s">
        <v>5768</v>
      </c>
      <c r="C3838" s="784">
        <v>58663</v>
      </c>
      <c r="D3838" s="784">
        <v>11</v>
      </c>
      <c r="E3838" s="784" t="s">
        <v>441</v>
      </c>
      <c r="F3838" s="784">
        <v>4010</v>
      </c>
      <c r="G3838" s="784" t="s">
        <v>5770</v>
      </c>
      <c r="H3838" s="784" t="s">
        <v>1573</v>
      </c>
      <c r="J3838" s="784">
        <v>1</v>
      </c>
      <c r="K3838" s="784">
        <v>8.18</v>
      </c>
      <c r="L3838" s="784">
        <v>8.18</v>
      </c>
      <c r="M3838" s="55" t="s">
        <v>2455</v>
      </c>
    </row>
    <row r="3839" spans="1:14" ht="15">
      <c r="A3839" s="282">
        <v>45909</v>
      </c>
      <c r="B3839" s="55" t="s">
        <v>5768</v>
      </c>
      <c r="C3839" s="786">
        <v>81351</v>
      </c>
      <c r="D3839" s="786" t="s">
        <v>5182</v>
      </c>
      <c r="E3839" s="786">
        <v>100</v>
      </c>
      <c r="F3839" s="786">
        <v>4010</v>
      </c>
      <c r="G3839" s="786" t="s">
        <v>2719</v>
      </c>
      <c r="H3839" s="786" t="s">
        <v>1573</v>
      </c>
      <c r="J3839" s="786">
        <v>1</v>
      </c>
      <c r="K3839" s="786">
        <v>11.21</v>
      </c>
      <c r="L3839" s="786">
        <v>11.21</v>
      </c>
      <c r="M3839" s="55" t="s">
        <v>2455</v>
      </c>
    </row>
    <row r="3840" spans="1:14" ht="15">
      <c r="A3840" s="282">
        <v>45909</v>
      </c>
      <c r="B3840" s="55" t="s">
        <v>5768</v>
      </c>
      <c r="C3840" s="784">
        <v>82008</v>
      </c>
      <c r="D3840" s="784" t="s">
        <v>5454</v>
      </c>
      <c r="E3840" s="784">
        <v>140</v>
      </c>
      <c r="F3840" s="784">
        <v>4010</v>
      </c>
      <c r="G3840" s="784" t="s">
        <v>2720</v>
      </c>
      <c r="H3840" s="784" t="s">
        <v>1573</v>
      </c>
      <c r="J3840" s="784">
        <v>1</v>
      </c>
      <c r="K3840" s="784">
        <v>6.38</v>
      </c>
      <c r="L3840" s="784">
        <v>6.38</v>
      </c>
      <c r="M3840" s="55" t="s">
        <v>2455</v>
      </c>
    </row>
    <row r="3841" spans="1:13" ht="15">
      <c r="A3841" s="282">
        <v>45909</v>
      </c>
      <c r="B3841" s="55" t="s">
        <v>5768</v>
      </c>
      <c r="C3841" s="786">
        <v>83056</v>
      </c>
      <c r="D3841" s="786" t="s">
        <v>3965</v>
      </c>
      <c r="E3841" s="786">
        <v>100</v>
      </c>
      <c r="F3841" s="786">
        <v>4010</v>
      </c>
      <c r="G3841" s="786" t="s">
        <v>2721</v>
      </c>
      <c r="H3841" s="786" t="s">
        <v>1573</v>
      </c>
      <c r="J3841" s="786">
        <v>1</v>
      </c>
      <c r="K3841" s="786">
        <v>4.8099999999999996</v>
      </c>
      <c r="L3841" s="786">
        <v>4.8099999999999996</v>
      </c>
      <c r="M3841" s="55" t="s">
        <v>2455</v>
      </c>
    </row>
    <row r="3842" spans="1:13" ht="15">
      <c r="A3842" s="282">
        <v>45909</v>
      </c>
      <c r="B3842" s="55" t="s">
        <v>5768</v>
      </c>
      <c r="C3842" s="784">
        <v>81495</v>
      </c>
      <c r="D3842" s="784" t="s">
        <v>2934</v>
      </c>
      <c r="E3842" s="784">
        <v>140</v>
      </c>
      <c r="F3842" s="784">
        <v>4010</v>
      </c>
      <c r="G3842" s="784" t="s">
        <v>3281</v>
      </c>
      <c r="H3842" s="784" t="s">
        <v>1573</v>
      </c>
      <c r="J3842" s="784">
        <v>1</v>
      </c>
      <c r="K3842" s="784">
        <v>8.51</v>
      </c>
      <c r="L3842" s="784">
        <v>8.51</v>
      </c>
      <c r="M3842" s="55" t="s">
        <v>2455</v>
      </c>
    </row>
    <row r="3843" spans="1:13" ht="15">
      <c r="A3843" s="282">
        <v>45909</v>
      </c>
      <c r="B3843" s="55" t="s">
        <v>5768</v>
      </c>
      <c r="C3843" s="786">
        <v>65642</v>
      </c>
      <c r="D3843" s="786" t="s">
        <v>5295</v>
      </c>
      <c r="E3843" s="786">
        <v>120</v>
      </c>
      <c r="F3843" s="786">
        <v>4010</v>
      </c>
      <c r="G3843" s="786" t="s">
        <v>2417</v>
      </c>
      <c r="H3843" s="786" t="s">
        <v>1573</v>
      </c>
      <c r="J3843" s="786">
        <v>2</v>
      </c>
      <c r="K3843" s="786">
        <v>5.81</v>
      </c>
      <c r="L3843" s="786">
        <v>11.62</v>
      </c>
      <c r="M3843" s="55" t="s">
        <v>2455</v>
      </c>
    </row>
    <row r="3844" spans="1:13" ht="15">
      <c r="A3844" s="282">
        <v>45909</v>
      </c>
      <c r="B3844" s="55" t="s">
        <v>5768</v>
      </c>
      <c r="C3844" s="784">
        <v>83492</v>
      </c>
      <c r="D3844" s="784" t="s">
        <v>3567</v>
      </c>
      <c r="E3844" s="784">
        <v>130</v>
      </c>
      <c r="F3844" s="784">
        <v>4010</v>
      </c>
      <c r="G3844" s="784" t="s">
        <v>2707</v>
      </c>
      <c r="H3844" s="784" t="s">
        <v>1573</v>
      </c>
      <c r="J3844" s="784">
        <v>1</v>
      </c>
      <c r="K3844" s="784">
        <v>6.54</v>
      </c>
      <c r="L3844" s="784">
        <v>6.54</v>
      </c>
      <c r="M3844" s="55" t="s">
        <v>2455</v>
      </c>
    </row>
    <row r="3845" spans="1:13" ht="15">
      <c r="A3845" s="282">
        <v>45909</v>
      </c>
      <c r="B3845" s="55" t="s">
        <v>5768</v>
      </c>
      <c r="C3845" s="786">
        <v>83315</v>
      </c>
      <c r="D3845" s="786" t="s">
        <v>5105</v>
      </c>
      <c r="E3845" s="786">
        <v>85</v>
      </c>
      <c r="F3845" s="786">
        <v>4010</v>
      </c>
      <c r="G3845" s="786" t="s">
        <v>5079</v>
      </c>
      <c r="H3845" s="786" t="s">
        <v>1573</v>
      </c>
      <c r="J3845" s="786">
        <v>1</v>
      </c>
      <c r="K3845" s="786">
        <v>15.65</v>
      </c>
      <c r="L3845" s="786">
        <v>15.65</v>
      </c>
      <c r="M3845" s="55" t="s">
        <v>2455</v>
      </c>
    </row>
    <row r="3846" spans="1:13" ht="15">
      <c r="A3846" s="282">
        <v>45909</v>
      </c>
      <c r="B3846" s="55" t="s">
        <v>5768</v>
      </c>
      <c r="C3846" s="784">
        <v>80868</v>
      </c>
      <c r="D3846" s="784" t="s">
        <v>4476</v>
      </c>
      <c r="E3846" s="784">
        <v>50</v>
      </c>
      <c r="F3846" s="784">
        <v>4010</v>
      </c>
      <c r="G3846" s="784" t="s">
        <v>2696</v>
      </c>
      <c r="H3846" s="784" t="s">
        <v>1573</v>
      </c>
      <c r="J3846" s="784">
        <v>1</v>
      </c>
      <c r="K3846" s="784">
        <v>8.0299999999999994</v>
      </c>
      <c r="L3846" s="784">
        <v>8.0299999999999994</v>
      </c>
      <c r="M3846" s="55" t="s">
        <v>2455</v>
      </c>
    </row>
    <row r="3847" spans="1:13" ht="15">
      <c r="A3847" s="282">
        <v>45909</v>
      </c>
      <c r="B3847" s="55" t="s">
        <v>5768</v>
      </c>
      <c r="C3847" s="786">
        <v>83490</v>
      </c>
      <c r="D3847" s="786" t="s">
        <v>5710</v>
      </c>
      <c r="E3847" s="786">
        <v>120</v>
      </c>
      <c r="F3847" s="786">
        <v>4010</v>
      </c>
      <c r="G3847" s="786" t="s">
        <v>5771</v>
      </c>
      <c r="H3847" s="786" t="s">
        <v>1573</v>
      </c>
      <c r="J3847" s="786">
        <v>1</v>
      </c>
      <c r="K3847" s="786">
        <v>6.26</v>
      </c>
      <c r="L3847" s="786">
        <v>6.26</v>
      </c>
      <c r="M3847" s="55" t="s">
        <v>2455</v>
      </c>
    </row>
    <row r="3848" spans="1:13" ht="15">
      <c r="A3848" s="282">
        <v>45909</v>
      </c>
      <c r="B3848" s="55" t="s">
        <v>5768</v>
      </c>
      <c r="C3848" s="784">
        <v>83281</v>
      </c>
      <c r="D3848" s="784" t="s">
        <v>5741</v>
      </c>
      <c r="E3848" s="784">
        <v>130</v>
      </c>
      <c r="F3848" s="784">
        <v>4010</v>
      </c>
      <c r="G3848" s="784" t="s">
        <v>5772</v>
      </c>
      <c r="H3848" s="784" t="s">
        <v>1573</v>
      </c>
      <c r="J3848" s="784">
        <v>1</v>
      </c>
      <c r="K3848" s="784">
        <v>5.56</v>
      </c>
      <c r="L3848" s="784">
        <v>5.56</v>
      </c>
      <c r="M3848" s="55" t="s">
        <v>2455</v>
      </c>
    </row>
    <row r="3849" spans="1:13" ht="15">
      <c r="A3849" s="282">
        <v>45909</v>
      </c>
      <c r="B3849" s="55" t="s">
        <v>5768</v>
      </c>
      <c r="C3849" s="786">
        <v>81360</v>
      </c>
      <c r="D3849" s="786" t="s">
        <v>2821</v>
      </c>
      <c r="E3849" s="786">
        <v>75</v>
      </c>
      <c r="F3849" s="786">
        <v>4010</v>
      </c>
      <c r="G3849" s="786" t="s">
        <v>5773</v>
      </c>
      <c r="H3849" s="786" t="s">
        <v>1573</v>
      </c>
      <c r="J3849" s="786">
        <v>1</v>
      </c>
      <c r="K3849" s="786">
        <v>7.18</v>
      </c>
      <c r="L3849" s="786">
        <v>7.18</v>
      </c>
      <c r="M3849" s="55" t="s">
        <v>2455</v>
      </c>
    </row>
    <row r="3850" spans="1:13" ht="15">
      <c r="A3850" s="282">
        <v>45909</v>
      </c>
      <c r="B3850" s="55" t="s">
        <v>5768</v>
      </c>
      <c r="C3850" s="784">
        <v>67501</v>
      </c>
      <c r="D3850" s="784" t="s">
        <v>5284</v>
      </c>
      <c r="E3850" s="784">
        <v>100</v>
      </c>
      <c r="F3850" s="784">
        <v>4010</v>
      </c>
      <c r="G3850" s="784" t="s">
        <v>5491</v>
      </c>
      <c r="H3850" s="784" t="s">
        <v>1573</v>
      </c>
      <c r="J3850" s="784">
        <v>1</v>
      </c>
      <c r="K3850" s="784">
        <v>7.58</v>
      </c>
      <c r="L3850" s="784">
        <v>7.58</v>
      </c>
      <c r="M3850" s="55" t="s">
        <v>2455</v>
      </c>
    </row>
    <row r="3851" spans="1:13" ht="15">
      <c r="A3851" s="282">
        <v>45909</v>
      </c>
      <c r="B3851" s="55" t="s">
        <v>5768</v>
      </c>
      <c r="C3851" s="786">
        <v>82008</v>
      </c>
      <c r="D3851" s="786" t="s">
        <v>4320</v>
      </c>
      <c r="E3851" s="786">
        <v>85</v>
      </c>
      <c r="F3851" s="786">
        <v>4010</v>
      </c>
      <c r="G3851" s="786" t="s">
        <v>5774</v>
      </c>
      <c r="H3851" s="786" t="s">
        <v>1573</v>
      </c>
      <c r="J3851" s="786">
        <v>1</v>
      </c>
      <c r="K3851" s="786">
        <v>7.62</v>
      </c>
      <c r="L3851" s="786">
        <v>7.62</v>
      </c>
      <c r="M3851" s="55" t="s">
        <v>2455</v>
      </c>
    </row>
    <row r="3852" spans="1:13" ht="15">
      <c r="A3852" s="282">
        <v>45909</v>
      </c>
      <c r="B3852" s="55" t="s">
        <v>5768</v>
      </c>
      <c r="C3852" s="784">
        <v>83034</v>
      </c>
      <c r="D3852" s="784" t="s">
        <v>5775</v>
      </c>
      <c r="E3852" s="784">
        <v>160</v>
      </c>
      <c r="F3852" s="784">
        <v>4010</v>
      </c>
      <c r="G3852" s="784" t="s">
        <v>5776</v>
      </c>
      <c r="H3852" s="784" t="s">
        <v>1573</v>
      </c>
      <c r="J3852" s="784">
        <v>1</v>
      </c>
      <c r="K3852" s="784">
        <v>6.23</v>
      </c>
      <c r="L3852" s="784">
        <v>6.23</v>
      </c>
      <c r="M3852" s="55" t="s">
        <v>2455</v>
      </c>
    </row>
    <row r="3853" spans="1:13" ht="15">
      <c r="A3853" s="282">
        <v>45909</v>
      </c>
      <c r="B3853" s="55" t="s">
        <v>5768</v>
      </c>
      <c r="C3853" s="786">
        <v>82008</v>
      </c>
      <c r="D3853" s="786" t="s">
        <v>5777</v>
      </c>
      <c r="E3853" s="786">
        <v>130</v>
      </c>
      <c r="F3853" s="786">
        <v>4010</v>
      </c>
      <c r="G3853" s="786" t="s">
        <v>3922</v>
      </c>
      <c r="H3853" s="786" t="s">
        <v>1573</v>
      </c>
      <c r="J3853" s="786">
        <v>1</v>
      </c>
      <c r="K3853" s="786">
        <v>6.38</v>
      </c>
      <c r="L3853" s="786">
        <v>6.38</v>
      </c>
      <c r="M3853" s="55" t="s">
        <v>2455</v>
      </c>
    </row>
    <row r="3854" spans="1:13" ht="15">
      <c r="A3854" s="282">
        <v>45909</v>
      </c>
      <c r="B3854" s="55" t="s">
        <v>5768</v>
      </c>
      <c r="C3854" s="784">
        <v>48080</v>
      </c>
      <c r="D3854" s="784" t="s">
        <v>2567</v>
      </c>
      <c r="E3854" s="784">
        <v>150</v>
      </c>
      <c r="F3854" s="784">
        <v>4010</v>
      </c>
      <c r="G3854" s="784" t="s">
        <v>5778</v>
      </c>
      <c r="H3854" s="784" t="s">
        <v>1573</v>
      </c>
      <c r="J3854" s="784">
        <v>1</v>
      </c>
      <c r="K3854" s="784">
        <v>8.49</v>
      </c>
      <c r="L3854" s="784">
        <v>8.49</v>
      </c>
      <c r="M3854" s="55" t="s">
        <v>2455</v>
      </c>
    </row>
    <row r="3855" spans="1:13" ht="15">
      <c r="A3855" s="282">
        <v>45909</v>
      </c>
      <c r="B3855" s="55" t="s">
        <v>5768</v>
      </c>
      <c r="C3855" s="786">
        <v>83199</v>
      </c>
      <c r="D3855" s="786" t="s">
        <v>5623</v>
      </c>
      <c r="E3855" s="786">
        <v>130</v>
      </c>
      <c r="F3855" s="786">
        <v>4010</v>
      </c>
      <c r="G3855" s="786" t="s">
        <v>5779</v>
      </c>
      <c r="H3855" s="786" t="s">
        <v>1573</v>
      </c>
      <c r="J3855" s="786">
        <v>2</v>
      </c>
      <c r="K3855" s="786">
        <v>9.09</v>
      </c>
      <c r="L3855" s="786">
        <v>18.18</v>
      </c>
      <c r="M3855" s="55" t="s">
        <v>2455</v>
      </c>
    </row>
    <row r="3856" spans="1:13" ht="15">
      <c r="A3856" s="282">
        <v>45909</v>
      </c>
      <c r="B3856" s="55" t="s">
        <v>5768</v>
      </c>
      <c r="C3856" s="784">
        <v>83210</v>
      </c>
      <c r="D3856" s="784" t="s">
        <v>2974</v>
      </c>
      <c r="E3856" s="784">
        <v>110</v>
      </c>
      <c r="F3856" s="784">
        <v>4010</v>
      </c>
      <c r="G3856" s="784" t="s">
        <v>5780</v>
      </c>
      <c r="H3856" s="784" t="s">
        <v>1573</v>
      </c>
      <c r="J3856" s="784">
        <v>1</v>
      </c>
      <c r="K3856" s="784">
        <v>11.66</v>
      </c>
      <c r="L3856" s="784">
        <v>11.66</v>
      </c>
      <c r="M3856" s="55" t="s">
        <v>2455</v>
      </c>
    </row>
    <row r="3857" spans="1:13" ht="15">
      <c r="A3857" s="282">
        <v>45909</v>
      </c>
      <c r="B3857" s="55" t="s">
        <v>5768</v>
      </c>
      <c r="C3857" s="786">
        <v>83162</v>
      </c>
      <c r="D3857" s="786" t="s">
        <v>5378</v>
      </c>
      <c r="E3857" s="786">
        <v>140</v>
      </c>
      <c r="F3857" s="786">
        <v>4010</v>
      </c>
      <c r="G3857" s="786" t="s">
        <v>5781</v>
      </c>
      <c r="H3857" s="786" t="s">
        <v>1573</v>
      </c>
      <c r="J3857" s="786">
        <v>5</v>
      </c>
      <c r="K3857" s="786">
        <v>9.39</v>
      </c>
      <c r="L3857" s="786">
        <v>46.95</v>
      </c>
      <c r="M3857" s="55" t="s">
        <v>2455</v>
      </c>
    </row>
    <row r="3858" spans="1:13" ht="15">
      <c r="A3858" s="282">
        <v>45909</v>
      </c>
      <c r="B3858" s="55" t="s">
        <v>5768</v>
      </c>
      <c r="C3858" s="784">
        <v>68004</v>
      </c>
      <c r="D3858" s="784" t="s">
        <v>4601</v>
      </c>
      <c r="E3858" s="784">
        <v>150</v>
      </c>
      <c r="F3858" s="784">
        <v>4010</v>
      </c>
      <c r="G3858" s="784" t="s">
        <v>3977</v>
      </c>
      <c r="H3858" s="784" t="s">
        <v>1573</v>
      </c>
      <c r="J3858" s="784">
        <v>3</v>
      </c>
      <c r="K3858" s="784">
        <v>7.4</v>
      </c>
      <c r="L3858" s="784">
        <v>22.2</v>
      </c>
      <c r="M3858" s="55" t="s">
        <v>2455</v>
      </c>
    </row>
    <row r="3859" spans="1:13" ht="15">
      <c r="A3859" s="282">
        <v>45909</v>
      </c>
      <c r="B3859" s="55" t="s">
        <v>5768</v>
      </c>
      <c r="C3859" s="786">
        <v>83256</v>
      </c>
      <c r="D3859" s="786" t="s">
        <v>5295</v>
      </c>
      <c r="E3859" s="786">
        <v>100</v>
      </c>
      <c r="F3859" s="786">
        <v>4010</v>
      </c>
      <c r="G3859" s="786" t="s">
        <v>2686</v>
      </c>
      <c r="H3859" s="786" t="s">
        <v>1573</v>
      </c>
      <c r="J3859" s="786">
        <v>1</v>
      </c>
      <c r="K3859" s="786">
        <v>4.55</v>
      </c>
      <c r="L3859" s="786">
        <v>4.55</v>
      </c>
      <c r="M3859" s="55" t="s">
        <v>2455</v>
      </c>
    </row>
    <row r="3860" spans="1:13" ht="15">
      <c r="A3860" s="282">
        <v>45909</v>
      </c>
      <c r="B3860" s="55" t="s">
        <v>5768</v>
      </c>
      <c r="C3860" s="784">
        <v>67978</v>
      </c>
      <c r="D3860" s="784" t="s">
        <v>5675</v>
      </c>
      <c r="E3860" s="784">
        <v>120</v>
      </c>
      <c r="F3860" s="784">
        <v>4010</v>
      </c>
      <c r="G3860" s="784" t="s">
        <v>4588</v>
      </c>
      <c r="H3860" s="784" t="s">
        <v>1573</v>
      </c>
      <c r="J3860" s="784">
        <v>1</v>
      </c>
      <c r="K3860" s="784">
        <v>4.58</v>
      </c>
      <c r="L3860" s="784">
        <v>4.58</v>
      </c>
      <c r="M3860" s="55" t="s">
        <v>2455</v>
      </c>
    </row>
    <row r="3861" spans="1:13" ht="15">
      <c r="A3861" s="282">
        <v>45909</v>
      </c>
      <c r="B3861" s="55" t="s">
        <v>5768</v>
      </c>
      <c r="C3861" s="786">
        <v>83369</v>
      </c>
      <c r="D3861" s="786" t="s">
        <v>5567</v>
      </c>
      <c r="E3861" s="786">
        <v>70</v>
      </c>
      <c r="F3861" s="786">
        <v>4010</v>
      </c>
      <c r="G3861" s="786" t="s">
        <v>3561</v>
      </c>
      <c r="H3861" s="786" t="s">
        <v>1573</v>
      </c>
      <c r="J3861" s="786">
        <v>3</v>
      </c>
      <c r="K3861" s="786">
        <v>12.12</v>
      </c>
      <c r="L3861" s="786">
        <v>36.36</v>
      </c>
      <c r="M3861" s="55" t="s">
        <v>2455</v>
      </c>
    </row>
    <row r="3862" spans="1:13" ht="15">
      <c r="A3862" s="282">
        <v>45909</v>
      </c>
      <c r="B3862" s="55" t="s">
        <v>5768</v>
      </c>
      <c r="C3862" s="784">
        <v>83311</v>
      </c>
      <c r="D3862" s="784" t="s">
        <v>4646</v>
      </c>
      <c r="E3862" s="784">
        <v>110</v>
      </c>
      <c r="F3862" s="784">
        <v>4010</v>
      </c>
      <c r="G3862" s="784" t="s">
        <v>5782</v>
      </c>
      <c r="H3862" s="784" t="s">
        <v>1573</v>
      </c>
      <c r="J3862" s="784">
        <v>1</v>
      </c>
      <c r="K3862" s="784">
        <v>6.8</v>
      </c>
      <c r="L3862" s="784">
        <v>6.8</v>
      </c>
      <c r="M3862" s="55" t="s">
        <v>2455</v>
      </c>
    </row>
    <row r="3863" spans="1:13" ht="15">
      <c r="A3863" s="282">
        <v>45909</v>
      </c>
      <c r="B3863" s="55" t="s">
        <v>5768</v>
      </c>
      <c r="C3863" s="786">
        <v>83435</v>
      </c>
      <c r="D3863" s="786" t="s">
        <v>5476</v>
      </c>
      <c r="E3863" s="786">
        <v>85</v>
      </c>
      <c r="F3863" s="786">
        <v>4010</v>
      </c>
      <c r="G3863" s="786" t="s">
        <v>5783</v>
      </c>
      <c r="H3863" s="786" t="s">
        <v>1573</v>
      </c>
      <c r="J3863" s="786">
        <v>4</v>
      </c>
      <c r="K3863" s="786">
        <v>4.42</v>
      </c>
      <c r="L3863" s="786">
        <v>17.68</v>
      </c>
      <c r="M3863" s="55" t="s">
        <v>2455</v>
      </c>
    </row>
    <row r="3864" spans="1:13" ht="15">
      <c r="A3864" s="282">
        <v>45909</v>
      </c>
      <c r="B3864" s="55" t="s">
        <v>5768</v>
      </c>
      <c r="C3864" s="784">
        <v>82677</v>
      </c>
      <c r="D3864" s="784" t="s">
        <v>4228</v>
      </c>
      <c r="E3864" s="784">
        <v>150</v>
      </c>
      <c r="F3864" s="784">
        <v>4010</v>
      </c>
      <c r="G3864" s="784" t="s">
        <v>5784</v>
      </c>
      <c r="H3864" s="784" t="s">
        <v>1573</v>
      </c>
      <c r="J3864" s="784">
        <v>1</v>
      </c>
      <c r="K3864" s="784">
        <v>3.52</v>
      </c>
      <c r="L3864" s="784">
        <v>3.52</v>
      </c>
      <c r="M3864" s="55" t="s">
        <v>2455</v>
      </c>
    </row>
    <row r="3865" spans="1:13" ht="15">
      <c r="A3865" s="282">
        <v>45909</v>
      </c>
      <c r="B3865" s="55" t="s">
        <v>5768</v>
      </c>
      <c r="C3865" s="786">
        <v>82851</v>
      </c>
      <c r="D3865" s="786" t="s">
        <v>4332</v>
      </c>
      <c r="E3865" s="786">
        <v>100</v>
      </c>
      <c r="F3865" s="786">
        <v>4010</v>
      </c>
      <c r="G3865" s="786" t="s">
        <v>2680</v>
      </c>
      <c r="H3865" s="786" t="s">
        <v>1573</v>
      </c>
      <c r="J3865" s="786">
        <v>1</v>
      </c>
      <c r="K3865" s="786">
        <v>7.25</v>
      </c>
      <c r="L3865" s="786">
        <v>7.25</v>
      </c>
      <c r="M3865" s="55" t="s">
        <v>2455</v>
      </c>
    </row>
    <row r="3866" spans="1:13" ht="15">
      <c r="A3866" s="282">
        <v>45909</v>
      </c>
      <c r="B3866" s="55" t="s">
        <v>5768</v>
      </c>
      <c r="C3866" s="784">
        <v>67379</v>
      </c>
      <c r="D3866" s="784" t="s">
        <v>4217</v>
      </c>
      <c r="E3866" s="784">
        <v>100</v>
      </c>
      <c r="F3866" s="784">
        <v>4010</v>
      </c>
      <c r="G3866" s="784" t="s">
        <v>2668</v>
      </c>
      <c r="H3866" s="784" t="s">
        <v>1573</v>
      </c>
      <c r="J3866" s="784">
        <v>1</v>
      </c>
      <c r="K3866" s="784">
        <v>3.99</v>
      </c>
      <c r="L3866" s="784">
        <v>3.99</v>
      </c>
      <c r="M3866" s="55" t="s">
        <v>2455</v>
      </c>
    </row>
    <row r="3867" spans="1:13" ht="15">
      <c r="A3867" s="282">
        <v>45909</v>
      </c>
      <c r="B3867" s="55" t="s">
        <v>5768</v>
      </c>
      <c r="C3867" s="786">
        <v>82202</v>
      </c>
      <c r="D3867" s="786" t="s">
        <v>2988</v>
      </c>
      <c r="E3867" s="786">
        <v>110</v>
      </c>
      <c r="F3867" s="786">
        <v>4010</v>
      </c>
      <c r="G3867" s="786" t="s">
        <v>5785</v>
      </c>
      <c r="H3867" s="786" t="s">
        <v>1573</v>
      </c>
      <c r="J3867" s="786">
        <v>1</v>
      </c>
      <c r="K3867" s="786">
        <v>12.27</v>
      </c>
      <c r="L3867" s="786">
        <v>12.27</v>
      </c>
      <c r="M3867" s="55" t="s">
        <v>2455</v>
      </c>
    </row>
    <row r="3868" spans="1:13" ht="15">
      <c r="A3868" s="282">
        <v>45909</v>
      </c>
      <c r="B3868" s="55" t="s">
        <v>5768</v>
      </c>
      <c r="C3868" s="784">
        <v>83345</v>
      </c>
      <c r="D3868" s="784" t="s">
        <v>5786</v>
      </c>
      <c r="E3868" s="784">
        <v>80</v>
      </c>
      <c r="F3868" s="784">
        <v>4010</v>
      </c>
      <c r="G3868" s="784" t="s">
        <v>5787</v>
      </c>
      <c r="H3868" s="784" t="s">
        <v>1573</v>
      </c>
      <c r="J3868" s="784">
        <v>4</v>
      </c>
      <c r="K3868" s="784">
        <v>10.15</v>
      </c>
      <c r="L3868" s="784">
        <v>40.6</v>
      </c>
      <c r="M3868" s="55" t="s">
        <v>2455</v>
      </c>
    </row>
    <row r="3869" spans="1:13" ht="15">
      <c r="A3869" s="282">
        <v>45909</v>
      </c>
      <c r="B3869" s="55" t="s">
        <v>5768</v>
      </c>
      <c r="C3869" s="786">
        <v>37028</v>
      </c>
      <c r="D3869" s="786" t="s">
        <v>5788</v>
      </c>
      <c r="E3869" s="786">
        <v>90</v>
      </c>
      <c r="F3869" s="786">
        <v>4010</v>
      </c>
      <c r="G3869" s="786" t="s">
        <v>5789</v>
      </c>
      <c r="H3869" s="786" t="s">
        <v>1573</v>
      </c>
      <c r="J3869" s="786">
        <v>1</v>
      </c>
      <c r="K3869" s="786">
        <v>7.65</v>
      </c>
      <c r="L3869" s="786">
        <v>7.65</v>
      </c>
      <c r="M3869" s="55" t="s">
        <v>2455</v>
      </c>
    </row>
    <row r="3870" spans="1:13" ht="15">
      <c r="A3870" s="282">
        <v>45909</v>
      </c>
      <c r="B3870" s="55" t="s">
        <v>5768</v>
      </c>
      <c r="C3870" s="784">
        <v>67978</v>
      </c>
      <c r="D3870" s="784" t="s">
        <v>5740</v>
      </c>
      <c r="E3870" s="784">
        <v>110</v>
      </c>
      <c r="F3870" s="784">
        <v>4010</v>
      </c>
      <c r="G3870" s="784" t="s">
        <v>2663</v>
      </c>
      <c r="H3870" s="784" t="s">
        <v>1573</v>
      </c>
      <c r="J3870" s="784">
        <v>1</v>
      </c>
      <c r="K3870" s="784">
        <v>4.58</v>
      </c>
      <c r="L3870" s="784">
        <v>4.58</v>
      </c>
      <c r="M3870" s="55" t="s">
        <v>2455</v>
      </c>
    </row>
    <row r="3871" spans="1:13" ht="15">
      <c r="A3871" s="282">
        <v>45909</v>
      </c>
      <c r="B3871" s="55" t="s">
        <v>5768</v>
      </c>
      <c r="C3871" s="786">
        <v>83535</v>
      </c>
      <c r="D3871" s="786" t="s">
        <v>5328</v>
      </c>
      <c r="E3871" s="786">
        <v>80</v>
      </c>
      <c r="F3871" s="786">
        <v>4010</v>
      </c>
      <c r="G3871" s="786" t="s">
        <v>5790</v>
      </c>
      <c r="H3871" s="786" t="s">
        <v>1573</v>
      </c>
      <c r="J3871" s="786">
        <v>1</v>
      </c>
      <c r="K3871" s="786">
        <v>7.48</v>
      </c>
      <c r="L3871" s="786">
        <v>7.48</v>
      </c>
      <c r="M3871" s="55" t="s">
        <v>2455</v>
      </c>
    </row>
    <row r="3872" spans="1:13" ht="15">
      <c r="A3872" s="282">
        <v>45909</v>
      </c>
      <c r="B3872" s="55" t="s">
        <v>5768</v>
      </c>
      <c r="C3872" s="784">
        <v>81347</v>
      </c>
      <c r="D3872" s="784" t="s">
        <v>2497</v>
      </c>
      <c r="E3872" s="784">
        <v>85</v>
      </c>
      <c r="F3872" s="784">
        <v>4010</v>
      </c>
      <c r="G3872" s="784" t="s">
        <v>2439</v>
      </c>
      <c r="H3872" s="784" t="s">
        <v>1573</v>
      </c>
      <c r="J3872" s="784">
        <v>1</v>
      </c>
      <c r="K3872" s="784">
        <v>7.97</v>
      </c>
      <c r="L3872" s="784">
        <v>7.97</v>
      </c>
      <c r="M3872" s="55" t="s">
        <v>2455</v>
      </c>
    </row>
    <row r="3873" spans="1:13" ht="15">
      <c r="A3873" s="282">
        <v>45909</v>
      </c>
      <c r="B3873" s="55" t="s">
        <v>5768</v>
      </c>
      <c r="C3873" s="786">
        <v>83248</v>
      </c>
      <c r="D3873" s="786" t="s">
        <v>5544</v>
      </c>
      <c r="E3873" s="786">
        <v>130</v>
      </c>
      <c r="F3873" s="786">
        <v>4010</v>
      </c>
      <c r="G3873" s="786" t="s">
        <v>5791</v>
      </c>
      <c r="H3873" s="786" t="s">
        <v>1573</v>
      </c>
      <c r="J3873" s="786">
        <v>1</v>
      </c>
      <c r="K3873" s="786">
        <v>8.0299999999999994</v>
      </c>
      <c r="L3873" s="786">
        <v>8.0299999999999994</v>
      </c>
      <c r="M3873" s="55" t="s">
        <v>2455</v>
      </c>
    </row>
    <row r="3874" spans="1:13" ht="15">
      <c r="A3874" s="282">
        <v>45909</v>
      </c>
      <c r="B3874" s="55" t="s">
        <v>5768</v>
      </c>
      <c r="C3874" s="784">
        <v>81946</v>
      </c>
      <c r="D3874" s="784" t="s">
        <v>5621</v>
      </c>
      <c r="E3874" s="784">
        <v>60</v>
      </c>
      <c r="F3874" s="784">
        <v>4010</v>
      </c>
      <c r="G3874" s="784" t="s">
        <v>5727</v>
      </c>
      <c r="H3874" s="784" t="s">
        <v>1573</v>
      </c>
      <c r="J3874" s="784">
        <v>1</v>
      </c>
      <c r="K3874" s="784">
        <v>7.62</v>
      </c>
      <c r="L3874" s="784">
        <v>7.62</v>
      </c>
      <c r="M3874" s="55" t="s">
        <v>2455</v>
      </c>
    </row>
    <row r="3875" spans="1:13" ht="15">
      <c r="A3875" s="282">
        <v>45909</v>
      </c>
      <c r="B3875" s="55" t="s">
        <v>5768</v>
      </c>
      <c r="C3875" s="786">
        <v>81666</v>
      </c>
      <c r="D3875" s="786" t="s">
        <v>3754</v>
      </c>
      <c r="E3875" s="786">
        <v>85</v>
      </c>
      <c r="F3875" s="786">
        <v>4010</v>
      </c>
      <c r="G3875" s="786" t="s">
        <v>2440</v>
      </c>
      <c r="H3875" s="786" t="s">
        <v>1573</v>
      </c>
      <c r="J3875" s="786">
        <v>1</v>
      </c>
      <c r="K3875" s="786">
        <v>6.38</v>
      </c>
      <c r="L3875" s="786">
        <v>6.38</v>
      </c>
      <c r="M3875" s="55" t="s">
        <v>2455</v>
      </c>
    </row>
    <row r="3876" spans="1:13" ht="15">
      <c r="A3876" s="282">
        <v>45909</v>
      </c>
      <c r="B3876" s="55" t="s">
        <v>5768</v>
      </c>
      <c r="C3876" s="784">
        <v>82143</v>
      </c>
      <c r="D3876" s="784" t="s">
        <v>5204</v>
      </c>
      <c r="E3876" s="784">
        <v>85</v>
      </c>
      <c r="F3876" s="784">
        <v>4010</v>
      </c>
      <c r="G3876" s="784" t="s">
        <v>2431</v>
      </c>
      <c r="H3876" s="784" t="s">
        <v>1573</v>
      </c>
      <c r="J3876" s="784">
        <v>1</v>
      </c>
      <c r="K3876" s="784">
        <v>12.7</v>
      </c>
      <c r="L3876" s="784">
        <v>12.7</v>
      </c>
      <c r="M3876" s="55" t="s">
        <v>2455</v>
      </c>
    </row>
    <row r="3877" spans="1:13" ht="15">
      <c r="A3877" s="282">
        <v>45909</v>
      </c>
      <c r="B3877" s="55" t="s">
        <v>5768</v>
      </c>
      <c r="C3877" s="786">
        <v>83491</v>
      </c>
      <c r="D3877" s="786" t="s">
        <v>3565</v>
      </c>
      <c r="E3877" s="786">
        <v>120</v>
      </c>
      <c r="F3877" s="786">
        <v>4010</v>
      </c>
      <c r="G3877" s="786" t="s">
        <v>5792</v>
      </c>
      <c r="H3877" s="786" t="s">
        <v>1573</v>
      </c>
      <c r="J3877" s="786">
        <v>2</v>
      </c>
      <c r="K3877" s="786">
        <v>7.77</v>
      </c>
      <c r="L3877" s="786">
        <v>15.54</v>
      </c>
      <c r="M3877" s="55" t="s">
        <v>2455</v>
      </c>
    </row>
    <row r="3878" spans="1:13" ht="15">
      <c r="A3878" s="282">
        <v>45909</v>
      </c>
      <c r="B3878" s="55" t="s">
        <v>5768</v>
      </c>
      <c r="C3878" s="784">
        <v>68010</v>
      </c>
      <c r="D3878" s="784" t="s">
        <v>4795</v>
      </c>
      <c r="E3878" s="784">
        <v>90</v>
      </c>
      <c r="F3878" s="784">
        <v>4010</v>
      </c>
      <c r="G3878" s="784" t="s">
        <v>2432</v>
      </c>
      <c r="H3878" s="784" t="s">
        <v>1573</v>
      </c>
      <c r="J3878" s="784">
        <v>1</v>
      </c>
      <c r="K3878" s="784">
        <v>6.26</v>
      </c>
      <c r="L3878" s="784">
        <v>6.26</v>
      </c>
      <c r="M3878" s="55" t="s">
        <v>2455</v>
      </c>
    </row>
    <row r="3879" spans="1:13" ht="15">
      <c r="A3879" s="282">
        <v>45909</v>
      </c>
      <c r="B3879" s="55" t="s">
        <v>5768</v>
      </c>
      <c r="C3879" s="786">
        <v>82551</v>
      </c>
      <c r="D3879" s="786" t="s">
        <v>4155</v>
      </c>
      <c r="E3879" s="786">
        <v>120</v>
      </c>
      <c r="F3879" s="786">
        <v>4010</v>
      </c>
      <c r="G3879" s="786" t="s">
        <v>5793</v>
      </c>
      <c r="H3879" s="786" t="s">
        <v>1573</v>
      </c>
      <c r="J3879" s="786">
        <v>1</v>
      </c>
      <c r="K3879" s="786">
        <v>8.32</v>
      </c>
      <c r="L3879" s="786">
        <v>8.32</v>
      </c>
      <c r="M3879" s="55" t="s">
        <v>2455</v>
      </c>
    </row>
    <row r="3880" spans="1:13" ht="15">
      <c r="A3880" s="282">
        <v>45909</v>
      </c>
      <c r="B3880" s="55" t="s">
        <v>5768</v>
      </c>
      <c r="C3880" s="784">
        <v>33218</v>
      </c>
      <c r="D3880" s="784">
        <v>11</v>
      </c>
      <c r="E3880" s="784">
        <v>130</v>
      </c>
      <c r="F3880" s="784">
        <v>4010</v>
      </c>
      <c r="G3880" s="784" t="s">
        <v>5794</v>
      </c>
      <c r="H3880" s="784" t="s">
        <v>1573</v>
      </c>
      <c r="J3880" s="784">
        <v>1</v>
      </c>
      <c r="K3880" s="784">
        <v>8.07</v>
      </c>
      <c r="L3880" s="784">
        <v>8.07</v>
      </c>
      <c r="M3880" s="55" t="s">
        <v>2455</v>
      </c>
    </row>
    <row r="3881" spans="1:13" ht="15">
      <c r="A3881" s="282">
        <v>45909</v>
      </c>
      <c r="B3881" s="55" t="s">
        <v>5768</v>
      </c>
      <c r="C3881" s="786">
        <v>81575</v>
      </c>
      <c r="D3881" s="786" t="s">
        <v>5795</v>
      </c>
      <c r="E3881" s="786">
        <v>90</v>
      </c>
      <c r="F3881" s="786">
        <v>4010</v>
      </c>
      <c r="G3881" s="786" t="s">
        <v>2433</v>
      </c>
      <c r="H3881" s="786" t="s">
        <v>1573</v>
      </c>
      <c r="J3881" s="786">
        <v>1</v>
      </c>
      <c r="K3881" s="786">
        <v>6.64</v>
      </c>
      <c r="L3881" s="786">
        <v>6.64</v>
      </c>
      <c r="M3881" s="55" t="s">
        <v>2455</v>
      </c>
    </row>
    <row r="3882" spans="1:13" ht="15">
      <c r="A3882" s="282">
        <v>45909</v>
      </c>
      <c r="B3882" s="55" t="s">
        <v>5768</v>
      </c>
      <c r="C3882" s="784">
        <v>82132</v>
      </c>
      <c r="D3882" s="784" t="s">
        <v>4004</v>
      </c>
      <c r="E3882" s="784">
        <v>100</v>
      </c>
      <c r="F3882" s="784">
        <v>4010</v>
      </c>
      <c r="G3882" s="784" t="s">
        <v>2437</v>
      </c>
      <c r="H3882" s="784" t="s">
        <v>1573</v>
      </c>
      <c r="J3882" s="784">
        <v>1</v>
      </c>
      <c r="K3882" s="784">
        <v>17.75</v>
      </c>
      <c r="L3882" s="784">
        <v>17.75</v>
      </c>
      <c r="M3882" s="55" t="s">
        <v>2455</v>
      </c>
    </row>
    <row r="3883" spans="1:13" ht="15">
      <c r="A3883" s="282">
        <v>45909</v>
      </c>
      <c r="B3883" s="55" t="s">
        <v>5768</v>
      </c>
      <c r="C3883" s="786">
        <v>58662</v>
      </c>
      <c r="D3883" s="786" t="s">
        <v>5371</v>
      </c>
      <c r="E3883" s="786" t="s">
        <v>2230</v>
      </c>
      <c r="F3883" s="786">
        <v>4010</v>
      </c>
      <c r="G3883" s="786" t="s">
        <v>5796</v>
      </c>
      <c r="H3883" s="786" t="s">
        <v>1573</v>
      </c>
      <c r="J3883" s="786">
        <v>3</v>
      </c>
      <c r="K3883" s="786">
        <v>9.44</v>
      </c>
      <c r="L3883" s="786">
        <v>28.32</v>
      </c>
      <c r="M3883" s="55" t="s">
        <v>2455</v>
      </c>
    </row>
    <row r="3884" spans="1:13" ht="15">
      <c r="A3884" s="282">
        <v>45909</v>
      </c>
      <c r="B3884" s="55" t="s">
        <v>5797</v>
      </c>
      <c r="C3884" s="784">
        <v>83030</v>
      </c>
      <c r="D3884" s="784" t="s">
        <v>2879</v>
      </c>
      <c r="E3884" s="784" t="s">
        <v>2230</v>
      </c>
      <c r="F3884" s="784">
        <v>4010</v>
      </c>
      <c r="G3884" s="784" t="s">
        <v>5798</v>
      </c>
      <c r="H3884" s="784" t="s">
        <v>1573</v>
      </c>
      <c r="J3884" s="784">
        <v>1</v>
      </c>
      <c r="K3884" s="784">
        <v>6.12</v>
      </c>
      <c r="L3884" s="784">
        <v>6.12</v>
      </c>
      <c r="M3884" s="55" t="s">
        <v>2455</v>
      </c>
    </row>
    <row r="3885" spans="1:13" ht="15">
      <c r="A3885" s="282">
        <v>45909</v>
      </c>
      <c r="B3885" s="55" t="s">
        <v>5797</v>
      </c>
      <c r="C3885" s="786">
        <v>82143</v>
      </c>
      <c r="D3885" s="786" t="s">
        <v>2529</v>
      </c>
      <c r="E3885" s="786">
        <v>100</v>
      </c>
      <c r="F3885" s="786">
        <v>4010</v>
      </c>
      <c r="G3885" s="786" t="s">
        <v>5799</v>
      </c>
      <c r="H3885" s="786" t="s">
        <v>1573</v>
      </c>
      <c r="J3885" s="786">
        <v>1</v>
      </c>
      <c r="K3885" s="786">
        <v>12.75</v>
      </c>
      <c r="L3885" s="786">
        <v>12.75</v>
      </c>
      <c r="M3885" s="55" t="s">
        <v>2455</v>
      </c>
    </row>
    <row r="3886" spans="1:13" ht="15">
      <c r="A3886" s="282">
        <v>45909</v>
      </c>
      <c r="B3886" s="55" t="s">
        <v>5797</v>
      </c>
      <c r="C3886" s="784">
        <v>81351</v>
      </c>
      <c r="D3886" s="784" t="s">
        <v>2282</v>
      </c>
      <c r="E3886" s="784">
        <v>110</v>
      </c>
      <c r="F3886" s="784">
        <v>4010</v>
      </c>
      <c r="G3886" s="784" t="s">
        <v>3175</v>
      </c>
      <c r="H3886" s="784" t="s">
        <v>1573</v>
      </c>
      <c r="J3886" s="784">
        <v>1</v>
      </c>
      <c r="K3886" s="784">
        <v>11.21</v>
      </c>
      <c r="L3886" s="784">
        <v>11.21</v>
      </c>
      <c r="M3886" s="55" t="s">
        <v>2455</v>
      </c>
    </row>
    <row r="3887" spans="1:13" ht="15">
      <c r="A3887" s="282">
        <v>45909</v>
      </c>
      <c r="B3887" s="55" t="s">
        <v>5797</v>
      </c>
      <c r="C3887" s="786">
        <v>65642</v>
      </c>
      <c r="D3887" s="786" t="s">
        <v>2363</v>
      </c>
      <c r="E3887" s="786">
        <v>110</v>
      </c>
      <c r="F3887" s="786">
        <v>4010</v>
      </c>
      <c r="G3887" s="786" t="s">
        <v>5800</v>
      </c>
      <c r="H3887" s="786" t="s">
        <v>1573</v>
      </c>
      <c r="J3887" s="786">
        <v>1</v>
      </c>
      <c r="K3887" s="786">
        <v>6.61</v>
      </c>
      <c r="L3887" s="786">
        <v>6.61</v>
      </c>
      <c r="M3887" s="55" t="s">
        <v>2455</v>
      </c>
    </row>
    <row r="3888" spans="1:13" ht="15">
      <c r="A3888" s="282">
        <v>45909</v>
      </c>
      <c r="B3888" s="55" t="s">
        <v>5797</v>
      </c>
      <c r="C3888" s="784">
        <v>82917</v>
      </c>
      <c r="D3888" s="784" t="s">
        <v>3161</v>
      </c>
      <c r="E3888" s="784">
        <v>100</v>
      </c>
      <c r="F3888" s="784">
        <v>4010</v>
      </c>
      <c r="G3888" s="784" t="s">
        <v>5801</v>
      </c>
      <c r="H3888" s="784" t="s">
        <v>1573</v>
      </c>
      <c r="J3888" s="784">
        <v>1</v>
      </c>
      <c r="K3888" s="784">
        <v>8.33</v>
      </c>
      <c r="L3888" s="784">
        <v>8.33</v>
      </c>
      <c r="M3888" s="55" t="s">
        <v>2455</v>
      </c>
    </row>
    <row r="3889" spans="1:13" ht="15">
      <c r="A3889" s="282">
        <v>45909</v>
      </c>
      <c r="B3889" s="55" t="s">
        <v>5797</v>
      </c>
      <c r="C3889" s="786">
        <v>65642</v>
      </c>
      <c r="D3889" s="786" t="s">
        <v>5294</v>
      </c>
      <c r="E3889" s="786">
        <v>120</v>
      </c>
      <c r="F3889" s="786">
        <v>4010</v>
      </c>
      <c r="G3889" s="786" t="s">
        <v>4937</v>
      </c>
      <c r="H3889" s="786" t="s">
        <v>1573</v>
      </c>
      <c r="J3889" s="786">
        <v>1</v>
      </c>
      <c r="K3889" s="786">
        <v>5.97</v>
      </c>
      <c r="L3889" s="786">
        <v>5.97</v>
      </c>
      <c r="M3889" s="55" t="s">
        <v>2455</v>
      </c>
    </row>
    <row r="3890" spans="1:13" ht="15">
      <c r="A3890" s="282">
        <v>45909</v>
      </c>
      <c r="B3890" s="55" t="s">
        <v>5797</v>
      </c>
      <c r="C3890" s="784">
        <v>83361</v>
      </c>
      <c r="D3890" s="784" t="s">
        <v>5452</v>
      </c>
      <c r="E3890" s="784">
        <v>85</v>
      </c>
      <c r="F3890" s="784">
        <v>4010</v>
      </c>
      <c r="G3890" s="784" t="s">
        <v>2740</v>
      </c>
      <c r="H3890" s="784" t="s">
        <v>1573</v>
      </c>
      <c r="J3890" s="784">
        <v>1</v>
      </c>
      <c r="K3890" s="784">
        <v>8.23</v>
      </c>
      <c r="L3890" s="784">
        <v>8.23</v>
      </c>
      <c r="M3890" s="55" t="s">
        <v>2455</v>
      </c>
    </row>
    <row r="3891" spans="1:13" ht="15">
      <c r="A3891" s="282">
        <v>45909</v>
      </c>
      <c r="B3891" s="55" t="s">
        <v>5797</v>
      </c>
      <c r="C3891" s="786">
        <v>67377</v>
      </c>
      <c r="D3891" s="786" t="s">
        <v>4880</v>
      </c>
      <c r="E3891" s="786">
        <v>110</v>
      </c>
      <c r="F3891" s="786">
        <v>4010</v>
      </c>
      <c r="G3891" s="786" t="s">
        <v>5802</v>
      </c>
      <c r="H3891" s="786" t="s">
        <v>1573</v>
      </c>
      <c r="J3891" s="786">
        <v>1</v>
      </c>
      <c r="K3891" s="786">
        <v>3.81</v>
      </c>
      <c r="L3891" s="786">
        <v>3.81</v>
      </c>
      <c r="M3891" s="55" t="s">
        <v>2455</v>
      </c>
    </row>
    <row r="3892" spans="1:13" ht="15">
      <c r="A3892" s="282">
        <v>45909</v>
      </c>
      <c r="B3892" s="55" t="s">
        <v>5797</v>
      </c>
      <c r="C3892" s="784">
        <v>83016</v>
      </c>
      <c r="D3892" s="784" t="s">
        <v>4036</v>
      </c>
      <c r="E3892" s="784">
        <v>80</v>
      </c>
      <c r="F3892" s="784">
        <v>4010</v>
      </c>
      <c r="G3892" s="784" t="s">
        <v>5153</v>
      </c>
      <c r="H3892" s="784" t="s">
        <v>1573</v>
      </c>
      <c r="J3892" s="784">
        <v>1</v>
      </c>
      <c r="K3892" s="784">
        <v>4.42</v>
      </c>
      <c r="L3892" s="784">
        <v>4.42</v>
      </c>
      <c r="M3892" s="55" t="s">
        <v>2455</v>
      </c>
    </row>
    <row r="3893" spans="1:13" ht="15">
      <c r="A3893" s="282">
        <v>45909</v>
      </c>
      <c r="B3893" s="55" t="s">
        <v>5797</v>
      </c>
      <c r="C3893" s="786">
        <v>80441</v>
      </c>
      <c r="D3893" s="786" t="s">
        <v>5284</v>
      </c>
      <c r="E3893" s="786">
        <v>150</v>
      </c>
      <c r="F3893" s="786">
        <v>4010</v>
      </c>
      <c r="G3893" s="786" t="s">
        <v>5803</v>
      </c>
      <c r="H3893" s="786" t="s">
        <v>1573</v>
      </c>
      <c r="J3893" s="786">
        <v>1</v>
      </c>
      <c r="K3893" s="786">
        <v>7.65</v>
      </c>
      <c r="L3893" s="786">
        <v>7.65</v>
      </c>
      <c r="M3893" s="55" t="s">
        <v>2455</v>
      </c>
    </row>
    <row r="3894" spans="1:13" ht="15">
      <c r="A3894" s="282">
        <v>45909</v>
      </c>
      <c r="B3894" s="55" t="s">
        <v>5797</v>
      </c>
      <c r="C3894" s="784">
        <v>80039</v>
      </c>
      <c r="D3894" s="784" t="s">
        <v>5804</v>
      </c>
      <c r="E3894" s="784" t="s">
        <v>5805</v>
      </c>
      <c r="F3894" s="784">
        <v>4010</v>
      </c>
      <c r="G3894" s="784" t="s">
        <v>5806</v>
      </c>
      <c r="H3894" s="784" t="s">
        <v>1573</v>
      </c>
      <c r="J3894" s="784">
        <v>1</v>
      </c>
      <c r="K3894" s="784">
        <v>9.92</v>
      </c>
      <c r="L3894" s="784">
        <v>9.92</v>
      </c>
      <c r="M3894" s="55" t="s">
        <v>2455</v>
      </c>
    </row>
    <row r="3895" spans="1:13" ht="15">
      <c r="A3895" s="282">
        <v>45909</v>
      </c>
      <c r="B3895" s="55" t="s">
        <v>5797</v>
      </c>
      <c r="C3895" s="786">
        <v>83016</v>
      </c>
      <c r="D3895" s="786" t="s">
        <v>3648</v>
      </c>
      <c r="E3895" s="786">
        <v>75</v>
      </c>
      <c r="F3895" s="786">
        <v>4010</v>
      </c>
      <c r="G3895" s="786" t="s">
        <v>5807</v>
      </c>
      <c r="H3895" s="786" t="s">
        <v>1573</v>
      </c>
      <c r="J3895" s="786">
        <v>1</v>
      </c>
      <c r="K3895" s="786">
        <v>4.42</v>
      </c>
      <c r="L3895" s="786">
        <v>4.42</v>
      </c>
      <c r="M3895" s="55" t="s">
        <v>2455</v>
      </c>
    </row>
    <row r="3896" spans="1:13" ht="15">
      <c r="A3896" s="282">
        <v>45909</v>
      </c>
      <c r="B3896" s="55" t="s">
        <v>5797</v>
      </c>
      <c r="C3896" s="784">
        <v>82791</v>
      </c>
      <c r="D3896" s="784" t="s">
        <v>2921</v>
      </c>
      <c r="E3896" s="784">
        <v>85</v>
      </c>
      <c r="F3896" s="784">
        <v>4010</v>
      </c>
      <c r="G3896" s="784" t="s">
        <v>5808</v>
      </c>
      <c r="H3896" s="784" t="s">
        <v>1573</v>
      </c>
      <c r="J3896" s="784">
        <v>1</v>
      </c>
      <c r="K3896" s="784">
        <v>12.41</v>
      </c>
      <c r="L3896" s="784">
        <v>12.41</v>
      </c>
      <c r="M3896" s="55" t="s">
        <v>2455</v>
      </c>
    </row>
    <row r="3897" spans="1:13" ht="15">
      <c r="A3897" s="282">
        <v>45909</v>
      </c>
      <c r="B3897" s="55" t="s">
        <v>5797</v>
      </c>
      <c r="C3897" s="786">
        <v>82622</v>
      </c>
      <c r="D3897" s="786" t="s">
        <v>2783</v>
      </c>
      <c r="E3897" s="786">
        <v>100</v>
      </c>
      <c r="F3897" s="786">
        <v>4010</v>
      </c>
      <c r="G3897" s="786" t="s">
        <v>5809</v>
      </c>
      <c r="H3897" s="786" t="s">
        <v>1573</v>
      </c>
      <c r="J3897" s="786">
        <v>1</v>
      </c>
      <c r="K3897" s="786">
        <v>14.29</v>
      </c>
      <c r="L3897" s="786">
        <v>14.29</v>
      </c>
      <c r="M3897" s="55" t="s">
        <v>2455</v>
      </c>
    </row>
    <row r="3898" spans="1:13" ht="15">
      <c r="A3898" s="282">
        <v>45909</v>
      </c>
      <c r="B3898" s="55" t="s">
        <v>5797</v>
      </c>
      <c r="C3898" s="784">
        <v>82143</v>
      </c>
      <c r="D3898" s="784" t="s">
        <v>5532</v>
      </c>
      <c r="E3898" s="784">
        <v>90</v>
      </c>
      <c r="F3898" s="784">
        <v>4010</v>
      </c>
      <c r="G3898" s="784" t="s">
        <v>5810</v>
      </c>
      <c r="H3898" s="784" t="s">
        <v>1573</v>
      </c>
      <c r="J3898" s="784">
        <v>1</v>
      </c>
      <c r="K3898" s="784">
        <v>12.75</v>
      </c>
      <c r="L3898" s="784">
        <v>12.75</v>
      </c>
      <c r="M3898" s="55" t="s">
        <v>2455</v>
      </c>
    </row>
    <row r="3899" spans="1:13" ht="15">
      <c r="A3899" s="282">
        <v>45909</v>
      </c>
      <c r="B3899" s="55" t="s">
        <v>5797</v>
      </c>
      <c r="C3899" s="786">
        <v>83199</v>
      </c>
      <c r="D3899" s="786" t="s">
        <v>5811</v>
      </c>
      <c r="E3899" s="786">
        <v>120</v>
      </c>
      <c r="F3899" s="786">
        <v>4010</v>
      </c>
      <c r="G3899" s="786" t="s">
        <v>5812</v>
      </c>
      <c r="H3899" s="786" t="s">
        <v>1573</v>
      </c>
      <c r="J3899" s="786">
        <v>1</v>
      </c>
      <c r="K3899" s="786">
        <v>9.09</v>
      </c>
      <c r="L3899" s="786">
        <v>9.09</v>
      </c>
      <c r="M3899" s="55" t="s">
        <v>2455</v>
      </c>
    </row>
    <row r="3900" spans="1:13" ht="15">
      <c r="A3900" s="282">
        <v>45909</v>
      </c>
      <c r="B3900" s="55" t="s">
        <v>5797</v>
      </c>
      <c r="C3900" s="784">
        <v>83108</v>
      </c>
      <c r="D3900" s="784" t="s">
        <v>3035</v>
      </c>
      <c r="E3900" s="784">
        <v>100</v>
      </c>
      <c r="F3900" s="784">
        <v>4010</v>
      </c>
      <c r="G3900" s="784" t="s">
        <v>2760</v>
      </c>
      <c r="H3900" s="784" t="s">
        <v>1573</v>
      </c>
      <c r="J3900" s="784">
        <v>1</v>
      </c>
      <c r="K3900" s="784">
        <v>6.2</v>
      </c>
      <c r="L3900" s="784">
        <v>6.2</v>
      </c>
      <c r="M3900" s="55" t="s">
        <v>2455</v>
      </c>
    </row>
    <row r="3901" spans="1:13" ht="15">
      <c r="A3901" s="282">
        <v>45909</v>
      </c>
      <c r="B3901" s="55" t="s">
        <v>5797</v>
      </c>
      <c r="C3901" s="786">
        <v>68116</v>
      </c>
      <c r="D3901" s="786" t="s">
        <v>5310</v>
      </c>
      <c r="E3901" s="786">
        <v>110</v>
      </c>
      <c r="F3901" s="786">
        <v>4010</v>
      </c>
      <c r="G3901" s="786" t="s">
        <v>5813</v>
      </c>
      <c r="H3901" s="786" t="s">
        <v>1573</v>
      </c>
      <c r="J3901" s="786">
        <v>1</v>
      </c>
      <c r="K3901" s="786">
        <v>6.72</v>
      </c>
      <c r="L3901" s="786">
        <v>6.72</v>
      </c>
      <c r="M3901" s="55" t="s">
        <v>2455</v>
      </c>
    </row>
    <row r="3902" spans="1:13" ht="15">
      <c r="A3902" s="282">
        <v>45909</v>
      </c>
      <c r="B3902" s="55" t="s">
        <v>5797</v>
      </c>
      <c r="C3902" s="784">
        <v>82591</v>
      </c>
      <c r="D3902" s="784" t="s">
        <v>3205</v>
      </c>
      <c r="E3902" s="784">
        <v>90</v>
      </c>
      <c r="F3902" s="784">
        <v>4010</v>
      </c>
      <c r="G3902" s="784" t="s">
        <v>5814</v>
      </c>
      <c r="H3902" s="784" t="s">
        <v>1573</v>
      </c>
      <c r="J3902" s="784">
        <v>1</v>
      </c>
      <c r="K3902" s="784">
        <v>4.82</v>
      </c>
      <c r="L3902" s="784">
        <v>4.82</v>
      </c>
      <c r="M3902" s="55" t="s">
        <v>2455</v>
      </c>
    </row>
    <row r="3903" spans="1:13" ht="15">
      <c r="A3903" s="282">
        <v>45909</v>
      </c>
      <c r="B3903" s="55" t="s">
        <v>5797</v>
      </c>
      <c r="C3903" s="786">
        <v>81835</v>
      </c>
      <c r="D3903" s="786" t="s">
        <v>2222</v>
      </c>
      <c r="E3903" s="786">
        <v>110</v>
      </c>
      <c r="F3903" s="786">
        <v>4010</v>
      </c>
      <c r="G3903" s="786" t="s">
        <v>5554</v>
      </c>
      <c r="H3903" s="786" t="s">
        <v>1573</v>
      </c>
      <c r="J3903" s="786">
        <v>1</v>
      </c>
      <c r="K3903" s="786">
        <v>12.08</v>
      </c>
      <c r="L3903" s="786">
        <v>12.08</v>
      </c>
      <c r="M3903" s="55" t="s">
        <v>2455</v>
      </c>
    </row>
    <row r="3904" spans="1:13" ht="15">
      <c r="A3904" s="282">
        <v>45909</v>
      </c>
      <c r="B3904" s="55" t="s">
        <v>5797</v>
      </c>
      <c r="C3904" s="784">
        <v>65642</v>
      </c>
      <c r="D3904" s="784" t="s">
        <v>4476</v>
      </c>
      <c r="E3904" s="784">
        <v>120</v>
      </c>
      <c r="F3904" s="784">
        <v>4010</v>
      </c>
      <c r="G3904" s="784" t="s">
        <v>5815</v>
      </c>
      <c r="H3904" s="784" t="s">
        <v>1573</v>
      </c>
      <c r="J3904" s="784">
        <v>1</v>
      </c>
      <c r="K3904" s="784">
        <v>6.65</v>
      </c>
      <c r="L3904" s="784">
        <v>6.65</v>
      </c>
      <c r="M3904" s="55" t="s">
        <v>2455</v>
      </c>
    </row>
    <row r="3905" spans="1:13" ht="15">
      <c r="A3905" s="282">
        <v>45909</v>
      </c>
      <c r="B3905" s="55" t="s">
        <v>5797</v>
      </c>
      <c r="C3905" s="786">
        <v>68004</v>
      </c>
      <c r="D3905" s="786" t="s">
        <v>5580</v>
      </c>
      <c r="E3905" s="786">
        <v>110</v>
      </c>
      <c r="F3905" s="786">
        <v>4010</v>
      </c>
      <c r="G3905" s="786" t="s">
        <v>5816</v>
      </c>
      <c r="H3905" s="786" t="s">
        <v>1573</v>
      </c>
      <c r="J3905" s="786">
        <v>1</v>
      </c>
      <c r="K3905" s="786">
        <v>7.4</v>
      </c>
      <c r="L3905" s="786">
        <v>7.4</v>
      </c>
      <c r="M3905" s="55" t="s">
        <v>2455</v>
      </c>
    </row>
    <row r="3906" spans="1:13" ht="15">
      <c r="A3906" s="282">
        <v>45909</v>
      </c>
      <c r="B3906" s="55" t="s">
        <v>5797</v>
      </c>
      <c r="C3906" s="784">
        <v>82791</v>
      </c>
      <c r="D3906" s="784" t="s">
        <v>2882</v>
      </c>
      <c r="E3906" s="784">
        <v>80</v>
      </c>
      <c r="F3906" s="784">
        <v>4010</v>
      </c>
      <c r="G3906" s="784" t="s">
        <v>5817</v>
      </c>
      <c r="H3906" s="784" t="s">
        <v>1573</v>
      </c>
      <c r="J3906" s="784">
        <v>1</v>
      </c>
      <c r="K3906" s="784">
        <v>12.41</v>
      </c>
      <c r="L3906" s="784">
        <v>12.41</v>
      </c>
      <c r="M3906" s="55" t="s">
        <v>2455</v>
      </c>
    </row>
    <row r="3907" spans="1:13" ht="15">
      <c r="A3907" s="282">
        <v>45909</v>
      </c>
      <c r="B3907" s="55" t="s">
        <v>5797</v>
      </c>
      <c r="C3907" s="786">
        <v>82522</v>
      </c>
      <c r="D3907" s="786" t="s">
        <v>4940</v>
      </c>
      <c r="E3907" s="786">
        <v>50</v>
      </c>
      <c r="F3907" s="786">
        <v>4010</v>
      </c>
      <c r="G3907" s="786" t="s">
        <v>5818</v>
      </c>
      <c r="H3907" s="786" t="s">
        <v>1573</v>
      </c>
      <c r="J3907" s="786">
        <v>1</v>
      </c>
      <c r="K3907" s="786">
        <v>23.08</v>
      </c>
      <c r="L3907" s="786">
        <v>23.08</v>
      </c>
      <c r="M3907" s="55" t="s">
        <v>2455</v>
      </c>
    </row>
    <row r="3908" spans="1:13" ht="15">
      <c r="A3908" s="282">
        <v>45909</v>
      </c>
      <c r="B3908" s="55" t="s">
        <v>5797</v>
      </c>
      <c r="C3908" s="784">
        <v>83248</v>
      </c>
      <c r="D3908" s="784" t="s">
        <v>5544</v>
      </c>
      <c r="E3908" s="784">
        <v>120</v>
      </c>
      <c r="F3908" s="784">
        <v>4010</v>
      </c>
      <c r="G3908" s="784" t="s">
        <v>5819</v>
      </c>
      <c r="H3908" s="784" t="s">
        <v>1573</v>
      </c>
      <c r="J3908" s="784">
        <v>1</v>
      </c>
      <c r="K3908" s="784">
        <v>8.0299999999999994</v>
      </c>
      <c r="L3908" s="784">
        <v>8.0299999999999994</v>
      </c>
      <c r="M3908" s="55" t="s">
        <v>2455</v>
      </c>
    </row>
    <row r="3909" spans="1:13" ht="15">
      <c r="A3909" s="282">
        <v>45909</v>
      </c>
      <c r="B3909" s="55" t="s">
        <v>5797</v>
      </c>
      <c r="C3909" s="786">
        <v>65642</v>
      </c>
      <c r="D3909" s="786" t="s">
        <v>5295</v>
      </c>
      <c r="E3909" s="786">
        <v>110</v>
      </c>
      <c r="F3909" s="786">
        <v>4010</v>
      </c>
      <c r="G3909" s="786" t="s">
        <v>5820</v>
      </c>
      <c r="H3909" s="786" t="s">
        <v>1573</v>
      </c>
      <c r="J3909" s="786">
        <v>1</v>
      </c>
      <c r="K3909" s="786">
        <v>5.81</v>
      </c>
      <c r="L3909" s="786">
        <v>5.81</v>
      </c>
      <c r="M3909" s="55" t="s">
        <v>2455</v>
      </c>
    </row>
    <row r="3910" spans="1:13" ht="15">
      <c r="A3910" s="282">
        <v>45909</v>
      </c>
      <c r="B3910" s="55" t="s">
        <v>5797</v>
      </c>
      <c r="C3910" s="784">
        <v>82988</v>
      </c>
      <c r="D3910" s="784" t="s">
        <v>5821</v>
      </c>
      <c r="E3910" s="784">
        <v>85</v>
      </c>
      <c r="F3910" s="784">
        <v>4010</v>
      </c>
      <c r="G3910" s="784" t="s">
        <v>2742</v>
      </c>
      <c r="H3910" s="784" t="s">
        <v>1573</v>
      </c>
      <c r="J3910" s="784">
        <v>1</v>
      </c>
      <c r="K3910" s="784">
        <v>6.29</v>
      </c>
      <c r="L3910" s="784">
        <v>6.29</v>
      </c>
      <c r="M3910" s="55" t="s">
        <v>2455</v>
      </c>
    </row>
    <row r="3911" spans="1:13" ht="15">
      <c r="A3911" s="282">
        <v>45909</v>
      </c>
      <c r="B3911" s="55" t="s">
        <v>5797</v>
      </c>
      <c r="C3911" s="786">
        <v>82008</v>
      </c>
      <c r="D3911" s="786" t="s">
        <v>5454</v>
      </c>
      <c r="E3911" s="786">
        <v>100</v>
      </c>
      <c r="F3911" s="786">
        <v>4010</v>
      </c>
      <c r="G3911" s="786" t="s">
        <v>5822</v>
      </c>
      <c r="H3911" s="786" t="s">
        <v>1573</v>
      </c>
      <c r="J3911" s="786">
        <v>1</v>
      </c>
      <c r="K3911" s="786">
        <v>6.38</v>
      </c>
      <c r="L3911" s="786">
        <v>6.38</v>
      </c>
      <c r="M3911" s="55" t="s">
        <v>2455</v>
      </c>
    </row>
    <row r="3912" spans="1:13" ht="15">
      <c r="A3912" s="282">
        <v>45909</v>
      </c>
      <c r="B3912" s="55" t="s">
        <v>5797</v>
      </c>
      <c r="C3912" s="784">
        <v>82008</v>
      </c>
      <c r="D3912" s="784" t="s">
        <v>5823</v>
      </c>
      <c r="E3912" s="784">
        <v>120</v>
      </c>
      <c r="F3912" s="784">
        <v>4010</v>
      </c>
      <c r="G3912" s="784" t="s">
        <v>5824</v>
      </c>
      <c r="H3912" s="784" t="s">
        <v>1573</v>
      </c>
      <c r="J3912" s="784">
        <v>1</v>
      </c>
      <c r="K3912" s="784">
        <v>7.48</v>
      </c>
      <c r="L3912" s="784">
        <v>7.48</v>
      </c>
      <c r="M3912" s="55" t="s">
        <v>2455</v>
      </c>
    </row>
    <row r="3913" spans="1:13" ht="15">
      <c r="A3913" s="282">
        <v>45909</v>
      </c>
      <c r="B3913" s="55" t="s">
        <v>5797</v>
      </c>
      <c r="C3913" s="786">
        <v>67501</v>
      </c>
      <c r="D3913" s="786">
        <v>15</v>
      </c>
      <c r="E3913" s="786">
        <v>120</v>
      </c>
      <c r="F3913" s="786">
        <v>4010</v>
      </c>
      <c r="G3913" s="786" t="s">
        <v>5640</v>
      </c>
      <c r="H3913" s="786" t="s">
        <v>1573</v>
      </c>
      <c r="J3913" s="786">
        <v>1</v>
      </c>
      <c r="K3913" s="786">
        <v>7.58</v>
      </c>
      <c r="L3913" s="786">
        <v>7.58</v>
      </c>
      <c r="M3913" s="55" t="s">
        <v>2455</v>
      </c>
    </row>
    <row r="3914" spans="1:13" ht="15">
      <c r="A3914" s="282">
        <v>45909</v>
      </c>
      <c r="B3914" s="55" t="s">
        <v>5797</v>
      </c>
      <c r="C3914" s="784">
        <v>50763</v>
      </c>
      <c r="D3914" s="784" t="s">
        <v>5825</v>
      </c>
      <c r="E3914" s="784" t="s">
        <v>289</v>
      </c>
      <c r="F3914" s="784">
        <v>4010</v>
      </c>
      <c r="G3914" s="784" t="s">
        <v>5826</v>
      </c>
      <c r="H3914" s="784" t="s">
        <v>1573</v>
      </c>
      <c r="J3914" s="784">
        <v>1</v>
      </c>
      <c r="K3914" s="784">
        <v>4.17</v>
      </c>
      <c r="L3914" s="784">
        <v>4.17</v>
      </c>
      <c r="M3914" s="55" t="s">
        <v>2455</v>
      </c>
    </row>
    <row r="3915" spans="1:13" ht="15">
      <c r="A3915" s="282">
        <v>45909</v>
      </c>
      <c r="B3915" s="55" t="s">
        <v>5797</v>
      </c>
      <c r="C3915" s="786">
        <v>83089</v>
      </c>
      <c r="D3915" s="786" t="s">
        <v>5533</v>
      </c>
      <c r="E3915" s="786">
        <v>100</v>
      </c>
      <c r="F3915" s="786">
        <v>4010</v>
      </c>
      <c r="G3915" s="786" t="s">
        <v>5827</v>
      </c>
      <c r="H3915" s="786" t="s">
        <v>1573</v>
      </c>
      <c r="J3915" s="786">
        <v>1</v>
      </c>
      <c r="K3915" s="786">
        <v>24.44</v>
      </c>
      <c r="L3915" s="786">
        <v>24.44</v>
      </c>
      <c r="M3915" s="55" t="s">
        <v>2455</v>
      </c>
    </row>
    <row r="3916" spans="1:13" ht="15">
      <c r="A3916" s="282">
        <v>45909</v>
      </c>
      <c r="B3916" s="55" t="s">
        <v>5797</v>
      </c>
      <c r="C3916" s="784">
        <v>82798</v>
      </c>
      <c r="D3916" s="784" t="s">
        <v>2292</v>
      </c>
      <c r="E3916" s="784">
        <v>100</v>
      </c>
      <c r="F3916" s="784">
        <v>4010</v>
      </c>
      <c r="G3916" s="784" t="s">
        <v>2749</v>
      </c>
      <c r="H3916" s="784" t="s">
        <v>1573</v>
      </c>
      <c r="J3916" s="784">
        <v>1</v>
      </c>
      <c r="K3916" s="784">
        <v>19.78</v>
      </c>
      <c r="L3916" s="784">
        <v>19.78</v>
      </c>
      <c r="M3916" s="55" t="s">
        <v>2455</v>
      </c>
    </row>
    <row r="3917" spans="1:13" ht="15">
      <c r="A3917" s="282">
        <v>45909</v>
      </c>
      <c r="B3917" s="55" t="s">
        <v>5797</v>
      </c>
      <c r="C3917" s="786">
        <v>83202</v>
      </c>
      <c r="D3917" s="786" t="s">
        <v>5031</v>
      </c>
      <c r="E3917" s="786">
        <v>120</v>
      </c>
      <c r="F3917" s="786">
        <v>4010</v>
      </c>
      <c r="G3917" s="786" t="s">
        <v>5828</v>
      </c>
      <c r="H3917" s="786" t="s">
        <v>1573</v>
      </c>
      <c r="J3917" s="786">
        <v>1</v>
      </c>
      <c r="K3917" s="786">
        <v>4.59</v>
      </c>
      <c r="L3917" s="786">
        <v>4.59</v>
      </c>
      <c r="M3917" s="55" t="s">
        <v>2455</v>
      </c>
    </row>
    <row r="3918" spans="1:13" ht="15">
      <c r="A3918" s="282">
        <v>45909</v>
      </c>
      <c r="B3918" s="55" t="s">
        <v>5797</v>
      </c>
      <c r="C3918" s="784">
        <v>58662</v>
      </c>
      <c r="D3918" s="784" t="s">
        <v>5829</v>
      </c>
      <c r="E3918" s="784" t="s">
        <v>289</v>
      </c>
      <c r="F3918" s="784">
        <v>4010</v>
      </c>
      <c r="G3918" s="784" t="s">
        <v>5830</v>
      </c>
      <c r="H3918" s="784" t="s">
        <v>1573</v>
      </c>
      <c r="J3918" s="784">
        <v>1</v>
      </c>
      <c r="K3918" s="784">
        <v>9.77</v>
      </c>
      <c r="L3918" s="784">
        <v>9.77</v>
      </c>
      <c r="M3918" s="55" t="s">
        <v>2455</v>
      </c>
    </row>
    <row r="3919" spans="1:13" ht="15">
      <c r="A3919" s="282">
        <v>45909</v>
      </c>
      <c r="B3919" s="55" t="s">
        <v>5797</v>
      </c>
      <c r="C3919" s="786">
        <v>68173</v>
      </c>
      <c r="D3919" s="786" t="s">
        <v>5454</v>
      </c>
      <c r="E3919" s="786">
        <v>80</v>
      </c>
      <c r="F3919" s="786">
        <v>4010</v>
      </c>
      <c r="G3919" s="786" t="s">
        <v>5831</v>
      </c>
      <c r="H3919" s="786" t="s">
        <v>1573</v>
      </c>
      <c r="J3919" s="786">
        <v>1</v>
      </c>
      <c r="K3919" s="786">
        <v>7.8</v>
      </c>
      <c r="L3919" s="786">
        <v>7.8</v>
      </c>
      <c r="M3919" s="55" t="s">
        <v>2455</v>
      </c>
    </row>
    <row r="3920" spans="1:13" ht="15">
      <c r="A3920" s="282">
        <v>45909</v>
      </c>
      <c r="B3920" s="55" t="s">
        <v>5797</v>
      </c>
      <c r="C3920" s="784">
        <v>83191</v>
      </c>
      <c r="D3920" s="784" t="s">
        <v>5487</v>
      </c>
      <c r="E3920" s="784">
        <v>120</v>
      </c>
      <c r="F3920" s="784">
        <v>4010</v>
      </c>
      <c r="G3920" s="784" t="s">
        <v>5832</v>
      </c>
      <c r="H3920" s="784" t="s">
        <v>1573</v>
      </c>
      <c r="J3920" s="784">
        <v>1</v>
      </c>
      <c r="K3920" s="784">
        <v>11.78</v>
      </c>
      <c r="L3920" s="784">
        <v>11.78</v>
      </c>
      <c r="M3920" s="55" t="s">
        <v>2455</v>
      </c>
    </row>
    <row r="3921" spans="1:13" ht="15">
      <c r="A3921" s="282">
        <v>45909</v>
      </c>
      <c r="B3921" s="55" t="s">
        <v>5797</v>
      </c>
      <c r="C3921" s="786">
        <v>83245</v>
      </c>
      <c r="D3921" s="786" t="s">
        <v>5833</v>
      </c>
      <c r="E3921" s="786">
        <v>120</v>
      </c>
      <c r="F3921" s="786">
        <v>4010</v>
      </c>
      <c r="G3921" s="786" t="s">
        <v>2755</v>
      </c>
      <c r="H3921" s="786" t="s">
        <v>1573</v>
      </c>
      <c r="J3921" s="786">
        <v>1</v>
      </c>
      <c r="K3921" s="786">
        <v>13.96</v>
      </c>
      <c r="L3921" s="786">
        <v>13.96</v>
      </c>
      <c r="M3921" s="55" t="s">
        <v>2455</v>
      </c>
    </row>
    <row r="3922" spans="1:13" ht="15">
      <c r="A3922" s="282">
        <v>45909</v>
      </c>
      <c r="B3922" s="55" t="s">
        <v>5797</v>
      </c>
      <c r="C3922" s="784">
        <v>65248</v>
      </c>
      <c r="D3922" s="784" t="s">
        <v>4104</v>
      </c>
      <c r="E3922" s="784" t="s">
        <v>2061</v>
      </c>
      <c r="F3922" s="784">
        <v>4010</v>
      </c>
      <c r="G3922" s="784" t="s">
        <v>5834</v>
      </c>
      <c r="H3922" s="784" t="s">
        <v>1573</v>
      </c>
      <c r="J3922" s="784">
        <v>1</v>
      </c>
      <c r="K3922" s="784">
        <v>10.77</v>
      </c>
      <c r="L3922" s="784">
        <v>10.77</v>
      </c>
      <c r="M3922" s="55" t="s">
        <v>2455</v>
      </c>
    </row>
    <row r="3923" spans="1:13" ht="15">
      <c r="A3923" s="282">
        <v>45909</v>
      </c>
      <c r="B3923" s="55" t="s">
        <v>5797</v>
      </c>
      <c r="C3923" s="786">
        <v>83259</v>
      </c>
      <c r="D3923" s="786" t="s">
        <v>5835</v>
      </c>
      <c r="E3923" s="786">
        <v>110</v>
      </c>
      <c r="F3923" s="786">
        <v>4010</v>
      </c>
      <c r="G3923" s="786" t="s">
        <v>5836</v>
      </c>
      <c r="H3923" s="786" t="s">
        <v>1573</v>
      </c>
      <c r="J3923" s="786">
        <v>1</v>
      </c>
      <c r="K3923" s="786">
        <v>5.62</v>
      </c>
      <c r="L3923" s="786">
        <v>5.62</v>
      </c>
      <c r="M3923" s="55" t="s">
        <v>2455</v>
      </c>
    </row>
    <row r="3924" spans="1:13" ht="15">
      <c r="A3924" s="282">
        <v>45909</v>
      </c>
      <c r="B3924" s="55" t="s">
        <v>5797</v>
      </c>
      <c r="C3924" s="784">
        <v>83436</v>
      </c>
      <c r="D3924" s="784" t="s">
        <v>5837</v>
      </c>
      <c r="E3924" s="784">
        <v>110</v>
      </c>
      <c r="F3924" s="784">
        <v>4010</v>
      </c>
      <c r="G3924" s="784" t="s">
        <v>5838</v>
      </c>
      <c r="H3924" s="784" t="s">
        <v>1573</v>
      </c>
      <c r="J3924" s="784">
        <v>1</v>
      </c>
      <c r="K3924" s="784">
        <v>4.28</v>
      </c>
      <c r="L3924" s="784">
        <v>4.28</v>
      </c>
      <c r="M3924" s="55" t="s">
        <v>2455</v>
      </c>
    </row>
    <row r="3925" spans="1:13" ht="15">
      <c r="A3925" s="282">
        <v>45909</v>
      </c>
      <c r="B3925" s="55" t="s">
        <v>5797</v>
      </c>
      <c r="C3925" s="786">
        <v>65593</v>
      </c>
      <c r="D3925" s="786" t="s">
        <v>2536</v>
      </c>
      <c r="E3925" s="786">
        <v>70</v>
      </c>
      <c r="F3925" s="786">
        <v>4010</v>
      </c>
      <c r="G3925" s="786" t="s">
        <v>5839</v>
      </c>
      <c r="H3925" s="786" t="s">
        <v>1573</v>
      </c>
      <c r="J3925" s="786">
        <v>1</v>
      </c>
      <c r="K3925" s="786">
        <v>3.52</v>
      </c>
      <c r="L3925" s="786">
        <v>3.52</v>
      </c>
      <c r="M3925" s="55" t="s">
        <v>2455</v>
      </c>
    </row>
    <row r="3926" spans="1:13" ht="15">
      <c r="A3926" s="282">
        <v>45909</v>
      </c>
      <c r="B3926" s="55" t="s">
        <v>5797</v>
      </c>
      <c r="C3926" s="784">
        <v>83256</v>
      </c>
      <c r="D3926" s="784" t="s">
        <v>5112</v>
      </c>
      <c r="E3926" s="784">
        <v>110</v>
      </c>
      <c r="F3926" s="784">
        <v>4010</v>
      </c>
      <c r="G3926" s="784" t="s">
        <v>5840</v>
      </c>
      <c r="H3926" s="784" t="s">
        <v>1573</v>
      </c>
      <c r="J3926" s="784">
        <v>1</v>
      </c>
      <c r="K3926" s="784">
        <v>4.55</v>
      </c>
      <c r="L3926" s="784">
        <v>4.55</v>
      </c>
      <c r="M3926" s="55" t="s">
        <v>2455</v>
      </c>
    </row>
    <row r="3927" spans="1:13" ht="15">
      <c r="A3927" s="282">
        <v>45909</v>
      </c>
      <c r="B3927" s="55" t="s">
        <v>5797</v>
      </c>
      <c r="C3927" s="786">
        <v>83213</v>
      </c>
      <c r="D3927" s="786" t="s">
        <v>5284</v>
      </c>
      <c r="E3927" s="786">
        <v>100</v>
      </c>
      <c r="F3927" s="786">
        <v>4010</v>
      </c>
      <c r="G3927" s="786" t="s">
        <v>5841</v>
      </c>
      <c r="H3927" s="786" t="s">
        <v>1573</v>
      </c>
      <c r="J3927" s="786">
        <v>1</v>
      </c>
      <c r="K3927" s="786">
        <v>11.76</v>
      </c>
      <c r="L3927" s="786">
        <v>11.76</v>
      </c>
      <c r="M3927" s="55" t="s">
        <v>2455</v>
      </c>
    </row>
    <row r="3928" spans="1:13" ht="15">
      <c r="A3928" s="282">
        <v>45909</v>
      </c>
      <c r="B3928" s="55" t="s">
        <v>5797</v>
      </c>
      <c r="C3928" s="784">
        <v>82618</v>
      </c>
      <c r="D3928" s="784" t="s">
        <v>2476</v>
      </c>
      <c r="E3928" s="784">
        <v>110</v>
      </c>
      <c r="F3928" s="784">
        <v>4010</v>
      </c>
      <c r="G3928" s="784" t="s">
        <v>5842</v>
      </c>
      <c r="H3928" s="784" t="s">
        <v>1573</v>
      </c>
      <c r="J3928" s="784">
        <v>1</v>
      </c>
      <c r="K3928" s="784">
        <v>12.51</v>
      </c>
      <c r="L3928" s="784">
        <v>12.51</v>
      </c>
      <c r="M3928" s="55" t="s">
        <v>2455</v>
      </c>
    </row>
    <row r="3929" spans="1:13" ht="15">
      <c r="A3929" s="282">
        <v>45909</v>
      </c>
      <c r="B3929" s="55" t="s">
        <v>5797</v>
      </c>
      <c r="C3929" s="786">
        <v>67377</v>
      </c>
      <c r="D3929" s="786">
        <v>15</v>
      </c>
      <c r="E3929" s="786">
        <v>110</v>
      </c>
      <c r="F3929" s="786">
        <v>4010</v>
      </c>
      <c r="G3929" s="786" t="s">
        <v>5843</v>
      </c>
      <c r="H3929" s="786" t="s">
        <v>1573</v>
      </c>
      <c r="J3929" s="786">
        <v>1</v>
      </c>
      <c r="K3929" s="786">
        <v>3.81</v>
      </c>
      <c r="L3929" s="786">
        <v>3.81</v>
      </c>
      <c r="M3929" s="55" t="s">
        <v>2455</v>
      </c>
    </row>
    <row r="3930" spans="1:13" ht="15">
      <c r="A3930" s="282">
        <v>45909</v>
      </c>
      <c r="B3930" s="55" t="s">
        <v>5797</v>
      </c>
      <c r="C3930" s="784">
        <v>83256</v>
      </c>
      <c r="D3930" s="784" t="s">
        <v>5844</v>
      </c>
      <c r="E3930" s="784">
        <v>110</v>
      </c>
      <c r="F3930" s="784">
        <v>4010</v>
      </c>
      <c r="G3930" s="784" t="s">
        <v>5845</v>
      </c>
      <c r="H3930" s="784" t="s">
        <v>1573</v>
      </c>
      <c r="J3930" s="784">
        <v>1</v>
      </c>
      <c r="K3930" s="784">
        <v>4.55</v>
      </c>
      <c r="L3930" s="784">
        <v>4.55</v>
      </c>
      <c r="M3930" s="55" t="s">
        <v>2455</v>
      </c>
    </row>
    <row r="3931" spans="1:13" ht="15">
      <c r="A3931" s="282">
        <v>45909</v>
      </c>
      <c r="B3931" s="55" t="s">
        <v>5797</v>
      </c>
      <c r="C3931" s="786">
        <v>83436</v>
      </c>
      <c r="D3931" s="786" t="s">
        <v>4480</v>
      </c>
      <c r="E3931" s="786">
        <v>110</v>
      </c>
      <c r="F3931" s="786">
        <v>4010</v>
      </c>
      <c r="G3931" s="786" t="s">
        <v>5846</v>
      </c>
      <c r="H3931" s="786" t="s">
        <v>1573</v>
      </c>
      <c r="J3931" s="786">
        <v>1</v>
      </c>
      <c r="K3931" s="786">
        <v>4.28</v>
      </c>
      <c r="L3931" s="786">
        <v>4.28</v>
      </c>
      <c r="M3931" s="55" t="s">
        <v>2455</v>
      </c>
    </row>
    <row r="3932" spans="1:13" ht="15">
      <c r="A3932" s="282">
        <v>45909</v>
      </c>
      <c r="B3932" s="55" t="s">
        <v>5797</v>
      </c>
      <c r="C3932" s="784">
        <v>67377</v>
      </c>
      <c r="D3932" s="784" t="s">
        <v>4300</v>
      </c>
      <c r="E3932" s="784">
        <v>110</v>
      </c>
      <c r="F3932" s="784">
        <v>4010</v>
      </c>
      <c r="G3932" s="784" t="s">
        <v>5847</v>
      </c>
      <c r="H3932" s="784" t="s">
        <v>1573</v>
      </c>
      <c r="J3932" s="784">
        <v>1</v>
      </c>
      <c r="K3932" s="784">
        <v>3.81</v>
      </c>
      <c r="L3932" s="784">
        <v>3.81</v>
      </c>
      <c r="M3932" s="55" t="s">
        <v>2455</v>
      </c>
    </row>
    <row r="3933" spans="1:13" ht="15">
      <c r="A3933" s="282">
        <v>45909</v>
      </c>
      <c r="B3933" s="55" t="s">
        <v>5797</v>
      </c>
      <c r="C3933" s="786">
        <v>83256</v>
      </c>
      <c r="D3933" s="786" t="s">
        <v>5848</v>
      </c>
      <c r="E3933" s="786">
        <v>110</v>
      </c>
      <c r="F3933" s="786">
        <v>4010</v>
      </c>
      <c r="G3933" s="786" t="s">
        <v>5849</v>
      </c>
      <c r="H3933" s="786" t="s">
        <v>1573</v>
      </c>
      <c r="J3933" s="786">
        <v>1</v>
      </c>
      <c r="K3933" s="786">
        <v>4.55</v>
      </c>
      <c r="L3933" s="786">
        <v>4.55</v>
      </c>
      <c r="M3933" s="55" t="s">
        <v>2455</v>
      </c>
    </row>
    <row r="3934" spans="1:13" ht="15">
      <c r="A3934" s="282">
        <v>45909</v>
      </c>
      <c r="B3934" s="55" t="s">
        <v>5797</v>
      </c>
      <c r="C3934" s="784">
        <v>67377</v>
      </c>
      <c r="D3934" s="784" t="s">
        <v>3930</v>
      </c>
      <c r="E3934" s="784">
        <v>130</v>
      </c>
      <c r="F3934" s="784">
        <v>4010</v>
      </c>
      <c r="G3934" s="784" t="s">
        <v>2880</v>
      </c>
      <c r="H3934" s="784" t="s">
        <v>1573</v>
      </c>
      <c r="J3934" s="784">
        <v>1</v>
      </c>
      <c r="K3934" s="784">
        <v>3.81</v>
      </c>
      <c r="L3934" s="784">
        <v>3.81</v>
      </c>
      <c r="M3934" s="55" t="s">
        <v>2455</v>
      </c>
    </row>
    <row r="3935" spans="1:13" ht="15">
      <c r="A3935" s="282">
        <v>45909</v>
      </c>
      <c r="B3935" s="55" t="s">
        <v>5797</v>
      </c>
      <c r="C3935" s="786">
        <v>83530</v>
      </c>
      <c r="D3935" s="786" t="s">
        <v>5533</v>
      </c>
      <c r="E3935" s="786">
        <v>80</v>
      </c>
      <c r="F3935" s="786">
        <v>4010</v>
      </c>
      <c r="G3935" s="786" t="s">
        <v>5688</v>
      </c>
      <c r="H3935" s="786" t="s">
        <v>1573</v>
      </c>
      <c r="J3935" s="786">
        <v>1</v>
      </c>
      <c r="K3935" s="786">
        <v>7.86</v>
      </c>
      <c r="L3935" s="786">
        <v>7.86</v>
      </c>
      <c r="M3935" s="55" t="s">
        <v>2455</v>
      </c>
    </row>
    <row r="3936" spans="1:13" ht="15">
      <c r="A3936" s="282">
        <v>45909</v>
      </c>
      <c r="B3936" s="55" t="s">
        <v>5797</v>
      </c>
      <c r="C3936" s="784">
        <v>83189</v>
      </c>
      <c r="D3936" s="784" t="s">
        <v>5850</v>
      </c>
      <c r="E3936" s="784">
        <v>85</v>
      </c>
      <c r="F3936" s="784">
        <v>4010</v>
      </c>
      <c r="G3936" s="784" t="s">
        <v>5851</v>
      </c>
      <c r="H3936" s="784" t="s">
        <v>1573</v>
      </c>
      <c r="J3936" s="784">
        <v>1</v>
      </c>
      <c r="K3936" s="784">
        <v>15.7</v>
      </c>
      <c r="L3936" s="784">
        <v>15.7</v>
      </c>
      <c r="M3936" s="55" t="s">
        <v>2455</v>
      </c>
    </row>
    <row r="3937" spans="1:13" ht="15">
      <c r="A3937" s="282">
        <v>45909</v>
      </c>
      <c r="B3937" s="55" t="s">
        <v>5797</v>
      </c>
      <c r="C3937" s="786">
        <v>81496</v>
      </c>
      <c r="D3937" s="786" t="s">
        <v>2934</v>
      </c>
      <c r="E3937" s="786">
        <v>130</v>
      </c>
      <c r="F3937" s="786">
        <v>4010</v>
      </c>
      <c r="G3937" s="786" t="s">
        <v>5852</v>
      </c>
      <c r="H3937" s="786" t="s">
        <v>1573</v>
      </c>
      <c r="J3937" s="786">
        <v>1</v>
      </c>
      <c r="K3937" s="786">
        <v>7.22</v>
      </c>
      <c r="L3937" s="786">
        <v>7.22</v>
      </c>
      <c r="M3937" s="55" t="s">
        <v>2455</v>
      </c>
    </row>
    <row r="3938" spans="1:13" ht="15">
      <c r="A3938" s="282">
        <v>45909</v>
      </c>
      <c r="B3938" s="55" t="s">
        <v>5797</v>
      </c>
      <c r="C3938" s="784">
        <v>82788</v>
      </c>
      <c r="D3938" s="784" t="s">
        <v>5853</v>
      </c>
      <c r="E3938" s="784">
        <v>150</v>
      </c>
      <c r="F3938" s="784">
        <v>4010</v>
      </c>
      <c r="G3938" s="784" t="s">
        <v>2714</v>
      </c>
      <c r="H3938" s="784" t="s">
        <v>1573</v>
      </c>
      <c r="J3938" s="784">
        <v>1</v>
      </c>
      <c r="K3938" s="784">
        <v>8.48</v>
      </c>
      <c r="L3938" s="784">
        <v>8.48</v>
      </c>
      <c r="M3938" s="55" t="s">
        <v>2455</v>
      </c>
    </row>
    <row r="3939" spans="1:13" ht="15">
      <c r="A3939" s="282">
        <v>45909</v>
      </c>
      <c r="B3939" s="55" t="s">
        <v>5797</v>
      </c>
      <c r="C3939" s="786">
        <v>82568</v>
      </c>
      <c r="D3939" s="786">
        <v>989</v>
      </c>
      <c r="E3939" s="786">
        <v>120</v>
      </c>
      <c r="F3939" s="786">
        <v>4010</v>
      </c>
      <c r="G3939" s="786" t="s">
        <v>5854</v>
      </c>
      <c r="H3939" s="786" t="s">
        <v>1573</v>
      </c>
      <c r="J3939" s="786">
        <v>1</v>
      </c>
      <c r="K3939" s="786">
        <v>10.42</v>
      </c>
      <c r="L3939" s="786">
        <v>10.42</v>
      </c>
      <c r="M3939" s="55" t="s">
        <v>2455</v>
      </c>
    </row>
    <row r="3940" spans="1:13" ht="15">
      <c r="A3940" s="282">
        <v>45909</v>
      </c>
      <c r="B3940" s="55" t="s">
        <v>5797</v>
      </c>
      <c r="C3940" s="784">
        <v>83036</v>
      </c>
      <c r="D3940" s="784" t="s">
        <v>5777</v>
      </c>
      <c r="E3940" s="784">
        <v>150</v>
      </c>
      <c r="F3940" s="784">
        <v>4010</v>
      </c>
      <c r="G3940" s="784" t="s">
        <v>5855</v>
      </c>
      <c r="H3940" s="784" t="s">
        <v>1573</v>
      </c>
      <c r="J3940" s="784">
        <v>1</v>
      </c>
      <c r="K3940" s="784">
        <v>5.56</v>
      </c>
      <c r="L3940" s="784">
        <v>5.56</v>
      </c>
      <c r="M3940" s="55" t="s">
        <v>2455</v>
      </c>
    </row>
    <row r="3941" spans="1:13" ht="15">
      <c r="A3941" s="282">
        <v>45909</v>
      </c>
      <c r="B3941" s="55" t="s">
        <v>5797</v>
      </c>
      <c r="C3941" s="786">
        <v>65642</v>
      </c>
      <c r="D3941" s="786" t="s">
        <v>5856</v>
      </c>
      <c r="E3941" s="786">
        <v>150</v>
      </c>
      <c r="F3941" s="786">
        <v>4010</v>
      </c>
      <c r="G3941" s="786" t="s">
        <v>5857</v>
      </c>
      <c r="H3941" s="786" t="s">
        <v>1573</v>
      </c>
      <c r="J3941" s="786">
        <v>1</v>
      </c>
      <c r="K3941" s="786">
        <v>5.97</v>
      </c>
      <c r="L3941" s="786">
        <v>5.97</v>
      </c>
      <c r="M3941" s="55" t="s">
        <v>2455</v>
      </c>
    </row>
    <row r="3942" spans="1:13" ht="15">
      <c r="A3942" s="282">
        <v>45909</v>
      </c>
      <c r="B3942" s="55" t="s">
        <v>5797</v>
      </c>
      <c r="C3942" s="784">
        <v>82187</v>
      </c>
      <c r="D3942" s="784" t="s">
        <v>2988</v>
      </c>
      <c r="E3942" s="784" t="s">
        <v>2296</v>
      </c>
      <c r="F3942" s="784">
        <v>4010</v>
      </c>
      <c r="G3942" s="784" t="s">
        <v>3973</v>
      </c>
      <c r="H3942" s="784" t="s">
        <v>1573</v>
      </c>
      <c r="J3942" s="784">
        <v>1</v>
      </c>
      <c r="K3942" s="784">
        <v>23.31</v>
      </c>
      <c r="L3942" s="784">
        <v>23.31</v>
      </c>
      <c r="M3942" s="55" t="s">
        <v>2455</v>
      </c>
    </row>
    <row r="3943" spans="1:13" ht="15">
      <c r="A3943" s="282">
        <v>45909</v>
      </c>
      <c r="B3943" s="55" t="s">
        <v>5858</v>
      </c>
      <c r="C3943" s="784">
        <v>58665</v>
      </c>
      <c r="D3943" s="784" t="s">
        <v>5859</v>
      </c>
      <c r="E3943" s="784" t="s">
        <v>2230</v>
      </c>
      <c r="F3943" s="784">
        <v>4010</v>
      </c>
      <c r="G3943" s="1038" t="s">
        <v>5860</v>
      </c>
      <c r="H3943" s="1038" t="s">
        <v>1573</v>
      </c>
      <c r="J3943" s="55">
        <v>-1</v>
      </c>
      <c r="K3943" s="791">
        <v>9.2200000000000006</v>
      </c>
      <c r="L3943" s="791">
        <v>-9.2200000000000006</v>
      </c>
      <c r="M3943" s="55" t="s">
        <v>2287</v>
      </c>
    </row>
    <row r="3944" spans="1:13" ht="15">
      <c r="A3944" s="282">
        <v>45909</v>
      </c>
      <c r="B3944" s="55" t="s">
        <v>5861</v>
      </c>
      <c r="C3944" s="784">
        <v>64956</v>
      </c>
      <c r="D3944" s="784" t="s">
        <v>5862</v>
      </c>
      <c r="E3944" s="784">
        <v>130</v>
      </c>
      <c r="F3944" s="784">
        <v>4010</v>
      </c>
      <c r="G3944" s="784" t="s">
        <v>5863</v>
      </c>
      <c r="H3944" s="784" t="s">
        <v>351</v>
      </c>
      <c r="I3944" s="797">
        <v>-10</v>
      </c>
      <c r="J3944" s="784">
        <v>-10</v>
      </c>
      <c r="K3944" s="784">
        <v>5.41</v>
      </c>
      <c r="L3944" s="793">
        <v>-54.1</v>
      </c>
      <c r="M3944" s="55" t="s">
        <v>3067</v>
      </c>
    </row>
    <row r="3945" spans="1:13" ht="15">
      <c r="A3945" s="282">
        <v>45909</v>
      </c>
      <c r="B3945" s="55" t="s">
        <v>5861</v>
      </c>
      <c r="C3945" s="786">
        <v>66994</v>
      </c>
      <c r="D3945" s="786" t="s">
        <v>2382</v>
      </c>
      <c r="E3945" s="786" t="s">
        <v>441</v>
      </c>
      <c r="F3945" s="786">
        <v>4010</v>
      </c>
      <c r="G3945" s="786" t="s">
        <v>5864</v>
      </c>
      <c r="H3945" s="786" t="s">
        <v>351</v>
      </c>
      <c r="I3945" s="798">
        <v>-5</v>
      </c>
      <c r="J3945" s="786">
        <v>-5</v>
      </c>
      <c r="K3945" s="786">
        <v>5.8</v>
      </c>
      <c r="L3945" s="796">
        <v>-29</v>
      </c>
      <c r="M3945" s="55" t="s">
        <v>3067</v>
      </c>
    </row>
    <row r="3946" spans="1:13" ht="15">
      <c r="A3946" s="783">
        <v>45912</v>
      </c>
      <c r="B3946" s="784" t="s">
        <v>5865</v>
      </c>
      <c r="C3946" s="784">
        <v>83361</v>
      </c>
      <c r="D3946" s="784" t="s">
        <v>5452</v>
      </c>
      <c r="E3946" s="784">
        <v>80</v>
      </c>
      <c r="F3946" s="784">
        <v>4010</v>
      </c>
      <c r="G3946" s="784" t="s">
        <v>5866</v>
      </c>
      <c r="H3946" s="784" t="s">
        <v>2508</v>
      </c>
      <c r="I3946" s="797"/>
      <c r="J3946" s="784">
        <v>-1</v>
      </c>
      <c r="K3946" s="784">
        <v>8.23</v>
      </c>
      <c r="L3946" s="793">
        <v>-8.23</v>
      </c>
      <c r="M3946" s="55" t="s">
        <v>2445</v>
      </c>
    </row>
    <row r="3947" spans="1:13" ht="15">
      <c r="A3947" s="785">
        <v>45912</v>
      </c>
      <c r="B3947" s="786" t="s">
        <v>5865</v>
      </c>
      <c r="C3947" s="786">
        <v>83311</v>
      </c>
      <c r="D3947" s="786" t="s">
        <v>5531</v>
      </c>
      <c r="E3947" s="786">
        <v>100</v>
      </c>
      <c r="F3947" s="786">
        <v>4010</v>
      </c>
      <c r="G3947" s="786" t="s">
        <v>2617</v>
      </c>
      <c r="H3947" s="786" t="s">
        <v>2508</v>
      </c>
      <c r="I3947" s="798"/>
      <c r="J3947" s="786">
        <v>-1</v>
      </c>
      <c r="K3947" s="786">
        <v>6.62</v>
      </c>
      <c r="L3947" s="796">
        <v>-6.62</v>
      </c>
      <c r="M3947" s="55" t="s">
        <v>2445</v>
      </c>
    </row>
    <row r="3948" spans="1:13" ht="15">
      <c r="A3948" s="783">
        <v>45912</v>
      </c>
      <c r="B3948" s="784" t="s">
        <v>5865</v>
      </c>
      <c r="C3948" s="784">
        <v>83146</v>
      </c>
      <c r="D3948" s="784" t="s">
        <v>5074</v>
      </c>
      <c r="E3948" s="784" t="s">
        <v>2296</v>
      </c>
      <c r="F3948" s="784">
        <v>4010</v>
      </c>
      <c r="G3948" s="784" t="s">
        <v>2617</v>
      </c>
      <c r="H3948" s="784" t="s">
        <v>1573</v>
      </c>
      <c r="I3948" s="797"/>
      <c r="J3948" s="784">
        <v>-1</v>
      </c>
      <c r="K3948" s="784">
        <v>13.7</v>
      </c>
      <c r="L3948" s="793">
        <v>-13.7</v>
      </c>
      <c r="M3948" s="55" t="s">
        <v>2445</v>
      </c>
    </row>
    <row r="3949" spans="1:13" ht="15">
      <c r="A3949" s="785">
        <v>45912</v>
      </c>
      <c r="B3949" s="786" t="s">
        <v>5865</v>
      </c>
      <c r="C3949" s="786">
        <v>82969</v>
      </c>
      <c r="D3949" s="786" t="s">
        <v>3130</v>
      </c>
      <c r="E3949" s="786">
        <v>140</v>
      </c>
      <c r="F3949" s="786">
        <v>4010</v>
      </c>
      <c r="G3949" s="786" t="s">
        <v>2617</v>
      </c>
      <c r="H3949" s="786" t="s">
        <v>2508</v>
      </c>
      <c r="I3949" s="798"/>
      <c r="J3949" s="786">
        <v>-1</v>
      </c>
      <c r="K3949" s="786">
        <v>7.46</v>
      </c>
      <c r="L3949" s="796">
        <v>-7.46</v>
      </c>
      <c r="M3949" s="55" t="s">
        <v>2445</v>
      </c>
    </row>
    <row r="3950" spans="1:13" ht="15">
      <c r="A3950" s="783">
        <v>45912</v>
      </c>
      <c r="B3950" s="784" t="s">
        <v>5865</v>
      </c>
      <c r="C3950" s="784">
        <v>81946</v>
      </c>
      <c r="D3950" s="784" t="s">
        <v>5621</v>
      </c>
      <c r="E3950" s="784">
        <v>60</v>
      </c>
      <c r="F3950" s="784">
        <v>4010</v>
      </c>
      <c r="G3950" s="784" t="s">
        <v>5866</v>
      </c>
      <c r="H3950" s="784" t="s">
        <v>2508</v>
      </c>
      <c r="I3950" s="797"/>
      <c r="J3950" s="784">
        <v>-1</v>
      </c>
      <c r="K3950" s="784">
        <v>7.62</v>
      </c>
      <c r="L3950" s="793">
        <v>-7.62</v>
      </c>
      <c r="M3950" s="55" t="s">
        <v>2445</v>
      </c>
    </row>
    <row r="3951" spans="1:13" ht="15">
      <c r="A3951" s="785">
        <v>45912</v>
      </c>
      <c r="B3951" s="786" t="s">
        <v>5865</v>
      </c>
      <c r="C3951" s="786">
        <v>81835</v>
      </c>
      <c r="D3951" s="786" t="s">
        <v>2222</v>
      </c>
      <c r="E3951" s="786">
        <v>85</v>
      </c>
      <c r="F3951" s="786">
        <v>4010</v>
      </c>
      <c r="G3951" s="786" t="s">
        <v>2617</v>
      </c>
      <c r="H3951" s="786" t="s">
        <v>1573</v>
      </c>
      <c r="I3951" s="798"/>
      <c r="J3951" s="786">
        <v>-2</v>
      </c>
      <c r="K3951" s="786">
        <v>11.31</v>
      </c>
      <c r="L3951" s="796">
        <v>-22.62</v>
      </c>
      <c r="M3951" s="55" t="s">
        <v>2445</v>
      </c>
    </row>
    <row r="3952" spans="1:13" ht="15">
      <c r="A3952" s="783">
        <v>45912</v>
      </c>
      <c r="B3952" s="784" t="s">
        <v>5865</v>
      </c>
      <c r="C3952" s="784">
        <v>67377</v>
      </c>
      <c r="D3952" s="784" t="s">
        <v>5867</v>
      </c>
      <c r="E3952" s="784">
        <v>120</v>
      </c>
      <c r="F3952" s="784">
        <v>4010</v>
      </c>
      <c r="G3952" s="784" t="s">
        <v>5866</v>
      </c>
      <c r="H3952" s="784" t="s">
        <v>2508</v>
      </c>
      <c r="I3952" s="797"/>
      <c r="J3952" s="784">
        <v>-1</v>
      </c>
      <c r="K3952" s="784">
        <v>3.81</v>
      </c>
      <c r="L3952" s="793">
        <v>-3.81</v>
      </c>
      <c r="M3952" s="55" t="s">
        <v>2445</v>
      </c>
    </row>
    <row r="3953" spans="1:14" ht="15">
      <c r="A3953" s="785">
        <v>45912</v>
      </c>
      <c r="B3953" s="786" t="s">
        <v>5865</v>
      </c>
      <c r="C3953" s="786">
        <v>67377</v>
      </c>
      <c r="D3953" s="786" t="s">
        <v>3023</v>
      </c>
      <c r="E3953" s="786">
        <v>120</v>
      </c>
      <c r="F3953" s="786">
        <v>4010</v>
      </c>
      <c r="G3953" s="786" t="s">
        <v>5866</v>
      </c>
      <c r="H3953" s="786" t="s">
        <v>2508</v>
      </c>
      <c r="I3953" s="798"/>
      <c r="J3953" s="786">
        <v>-1</v>
      </c>
      <c r="K3953" s="786">
        <v>4.2</v>
      </c>
      <c r="L3953" s="796">
        <v>-4.2</v>
      </c>
      <c r="M3953" s="55" t="s">
        <v>2445</v>
      </c>
    </row>
    <row r="3954" spans="1:14" ht="15">
      <c r="A3954" s="783">
        <v>45912</v>
      </c>
      <c r="B3954" s="784" t="s">
        <v>5865</v>
      </c>
      <c r="C3954" s="784">
        <v>67375</v>
      </c>
      <c r="D3954" s="784" t="s">
        <v>2476</v>
      </c>
      <c r="E3954" s="784">
        <v>100</v>
      </c>
      <c r="F3954" s="784">
        <v>4010</v>
      </c>
      <c r="G3954" s="784" t="s">
        <v>5866</v>
      </c>
      <c r="H3954" s="784" t="s">
        <v>2508</v>
      </c>
      <c r="I3954" s="797"/>
      <c r="J3954" s="784">
        <v>-1</v>
      </c>
      <c r="K3954" s="784">
        <v>5.76</v>
      </c>
      <c r="L3954" s="793">
        <v>-5.76</v>
      </c>
      <c r="M3954" s="55" t="s">
        <v>2445</v>
      </c>
    </row>
    <row r="3955" spans="1:14" ht="15">
      <c r="A3955" s="783">
        <v>45912</v>
      </c>
      <c r="B3955" s="784" t="s">
        <v>5868</v>
      </c>
      <c r="C3955" s="784">
        <v>83024</v>
      </c>
      <c r="D3955" s="784" t="s">
        <v>5196</v>
      </c>
      <c r="E3955" s="784">
        <v>100</v>
      </c>
      <c r="F3955" s="784">
        <v>4010</v>
      </c>
      <c r="G3955" s="784" t="s">
        <v>2617</v>
      </c>
      <c r="H3955" s="784" t="s">
        <v>1573</v>
      </c>
      <c r="I3955" s="797"/>
      <c r="J3955" s="784">
        <v>-1</v>
      </c>
      <c r="K3955" s="784">
        <v>4.7300000000000004</v>
      </c>
      <c r="L3955" s="793">
        <v>-4.7300000000000004</v>
      </c>
      <c r="M3955" s="55" t="s">
        <v>2445</v>
      </c>
    </row>
    <row r="3956" spans="1:14" ht="15">
      <c r="A3956" s="785">
        <v>45912</v>
      </c>
      <c r="B3956" s="786" t="s">
        <v>5868</v>
      </c>
      <c r="C3956" s="786">
        <v>82950</v>
      </c>
      <c r="D3956" s="786" t="s">
        <v>3125</v>
      </c>
      <c r="E3956" s="786">
        <v>120</v>
      </c>
      <c r="F3956" s="786">
        <v>4010</v>
      </c>
      <c r="G3956" s="786" t="s">
        <v>2617</v>
      </c>
      <c r="H3956" s="786" t="s">
        <v>1573</v>
      </c>
      <c r="I3956" s="798"/>
      <c r="J3956" s="786">
        <v>-1</v>
      </c>
      <c r="K3956" s="786">
        <v>10.24</v>
      </c>
      <c r="L3956" s="796">
        <v>-10.24</v>
      </c>
      <c r="M3956" s="55" t="s">
        <v>2445</v>
      </c>
    </row>
    <row r="3957" spans="1:14" ht="15">
      <c r="A3957" s="783">
        <v>45912</v>
      </c>
      <c r="B3957" s="784" t="s">
        <v>5868</v>
      </c>
      <c r="C3957" s="784">
        <v>82610</v>
      </c>
      <c r="D3957" s="784" t="s">
        <v>2592</v>
      </c>
      <c r="E3957" s="784">
        <v>110</v>
      </c>
      <c r="F3957" s="784">
        <v>4010</v>
      </c>
      <c r="G3957" s="784" t="s">
        <v>2617</v>
      </c>
      <c r="H3957" s="784" t="s">
        <v>1573</v>
      </c>
      <c r="I3957" s="797"/>
      <c r="J3957" s="784">
        <v>-1</v>
      </c>
      <c r="K3957" s="784">
        <v>11.46</v>
      </c>
      <c r="L3957" s="793">
        <v>-11.46</v>
      </c>
      <c r="M3957" s="55" t="s">
        <v>2445</v>
      </c>
    </row>
    <row r="3958" spans="1:14" ht="24.75">
      <c r="A3958" s="783">
        <v>45912</v>
      </c>
      <c r="B3958" s="784" t="s">
        <v>5869</v>
      </c>
      <c r="C3958" s="784">
        <v>65593</v>
      </c>
      <c r="D3958" s="784">
        <v>11</v>
      </c>
      <c r="E3958" s="784">
        <v>50</v>
      </c>
      <c r="F3958" s="784">
        <v>4010</v>
      </c>
      <c r="G3958" s="784" t="s">
        <v>2501</v>
      </c>
      <c r="H3958" s="784" t="s">
        <v>2508</v>
      </c>
      <c r="I3958" s="797">
        <v>4.89710901028692E+16</v>
      </c>
      <c r="J3958" s="784">
        <v>-19</v>
      </c>
      <c r="K3958" s="784">
        <v>3.52</v>
      </c>
      <c r="L3958" s="793">
        <v>-66.88</v>
      </c>
      <c r="M3958" s="55" t="s">
        <v>2618</v>
      </c>
      <c r="N3958" s="788" t="s">
        <v>5870</v>
      </c>
    </row>
    <row r="3959" spans="1:14" ht="15">
      <c r="A3959" s="783">
        <v>45912</v>
      </c>
      <c r="B3959" s="784" t="s">
        <v>5871</v>
      </c>
      <c r="C3959" s="784">
        <v>81211</v>
      </c>
      <c r="D3959" s="784" t="s">
        <v>4641</v>
      </c>
      <c r="E3959" s="784">
        <v>110</v>
      </c>
      <c r="F3959" s="784">
        <v>4010</v>
      </c>
      <c r="G3959" s="784" t="s">
        <v>2617</v>
      </c>
      <c r="H3959" s="784" t="s">
        <v>1573</v>
      </c>
      <c r="I3959" s="797"/>
      <c r="J3959" s="784">
        <v>-6</v>
      </c>
      <c r="K3959" s="784">
        <v>12.08</v>
      </c>
      <c r="L3959" s="793">
        <v>-72.48</v>
      </c>
      <c r="M3959" s="55" t="s">
        <v>2445</v>
      </c>
      <c r="N3959" s="788" t="s">
        <v>5872</v>
      </c>
    </row>
    <row r="3960" spans="1:14" ht="15">
      <c r="A3960" s="783">
        <v>45912</v>
      </c>
      <c r="B3960" s="784" t="s">
        <v>5873</v>
      </c>
      <c r="C3960" s="784">
        <v>67483</v>
      </c>
      <c r="D3960" s="784" t="s">
        <v>5874</v>
      </c>
      <c r="E3960" s="784">
        <v>110</v>
      </c>
      <c r="F3960" s="784">
        <v>4010</v>
      </c>
      <c r="G3960" s="784" t="s">
        <v>2617</v>
      </c>
      <c r="H3960" s="784" t="s">
        <v>1573</v>
      </c>
      <c r="I3960" s="797"/>
      <c r="J3960" s="784">
        <v>27</v>
      </c>
      <c r="K3960" s="784">
        <v>11.14</v>
      </c>
      <c r="L3960" s="793">
        <v>300.77999999999997</v>
      </c>
      <c r="M3960" s="55" t="s">
        <v>2547</v>
      </c>
      <c r="N3960" s="788" t="s">
        <v>5875</v>
      </c>
    </row>
    <row r="3961" spans="1:14" ht="15">
      <c r="A3961" s="785">
        <v>45912</v>
      </c>
      <c r="B3961" s="786" t="s">
        <v>5873</v>
      </c>
      <c r="C3961" s="786">
        <v>67483</v>
      </c>
      <c r="D3961" s="786" t="s">
        <v>5874</v>
      </c>
      <c r="E3961" s="786">
        <v>100</v>
      </c>
      <c r="F3961" s="786">
        <v>4010</v>
      </c>
      <c r="G3961" s="786" t="s">
        <v>2617</v>
      </c>
      <c r="H3961" s="786" t="s">
        <v>2508</v>
      </c>
      <c r="I3961" s="798"/>
      <c r="J3961" s="786">
        <v>-27</v>
      </c>
      <c r="K3961" s="786">
        <v>11.14</v>
      </c>
      <c r="L3961" s="796">
        <v>-300.77999999999997</v>
      </c>
      <c r="M3961" s="55" t="s">
        <v>2547</v>
      </c>
      <c r="N3961" s="788" t="s">
        <v>5875</v>
      </c>
    </row>
    <row r="3962" spans="1:14" ht="26.25" customHeight="1">
      <c r="A3962" s="783">
        <v>45913</v>
      </c>
      <c r="B3962" s="784" t="s">
        <v>5876</v>
      </c>
      <c r="C3962" s="784">
        <v>68010</v>
      </c>
      <c r="D3962" s="784" t="s">
        <v>4795</v>
      </c>
      <c r="E3962" s="784">
        <v>110</v>
      </c>
      <c r="F3962" s="784">
        <v>4010</v>
      </c>
      <c r="G3962" s="784" t="s">
        <v>2617</v>
      </c>
      <c r="H3962" s="784" t="s">
        <v>1573</v>
      </c>
      <c r="I3962" s="797"/>
      <c r="J3962" s="784">
        <v>17</v>
      </c>
      <c r="K3962" s="784">
        <v>6.26</v>
      </c>
      <c r="L3962" s="793">
        <v>106.42</v>
      </c>
      <c r="M3962" s="55" t="s">
        <v>2618</v>
      </c>
      <c r="N3962" s="788" t="s">
        <v>5877</v>
      </c>
    </row>
    <row r="3963" spans="1:14" ht="15">
      <c r="A3963" s="783">
        <v>45913</v>
      </c>
      <c r="B3963" s="784" t="s">
        <v>5878</v>
      </c>
      <c r="C3963" s="784">
        <v>67483</v>
      </c>
      <c r="D3963" s="784" t="s">
        <v>5874</v>
      </c>
      <c r="E3963" s="784">
        <v>90</v>
      </c>
      <c r="F3963" s="784">
        <v>4010</v>
      </c>
      <c r="G3963" s="784" t="s">
        <v>2617</v>
      </c>
      <c r="H3963" s="784" t="s">
        <v>1573</v>
      </c>
      <c r="I3963" s="797"/>
      <c r="J3963" s="784">
        <v>18</v>
      </c>
      <c r="K3963" s="784">
        <v>11.14</v>
      </c>
      <c r="L3963" s="793">
        <v>200.52</v>
      </c>
      <c r="M3963" s="55" t="s">
        <v>2618</v>
      </c>
      <c r="N3963" s="788" t="s">
        <v>5879</v>
      </c>
    </row>
    <row r="3964" spans="1:14" ht="15">
      <c r="A3964" s="785">
        <v>45913</v>
      </c>
      <c r="B3964" s="786" t="s">
        <v>5878</v>
      </c>
      <c r="C3964" s="786">
        <v>66716</v>
      </c>
      <c r="D3964" s="786" t="s">
        <v>4798</v>
      </c>
      <c r="E3964" s="786">
        <v>110</v>
      </c>
      <c r="F3964" s="786">
        <v>4010</v>
      </c>
      <c r="G3964" s="786" t="s">
        <v>5880</v>
      </c>
      <c r="H3964" s="786" t="s">
        <v>1573</v>
      </c>
      <c r="I3964" s="798"/>
      <c r="J3964" s="786">
        <v>29</v>
      </c>
      <c r="K3964" s="786">
        <v>4.55</v>
      </c>
      <c r="L3964" s="796">
        <v>131.94999999999999</v>
      </c>
      <c r="M3964" s="55" t="s">
        <v>2618</v>
      </c>
      <c r="N3964" s="788" t="s">
        <v>5881</v>
      </c>
    </row>
    <row r="3965" spans="1:14" ht="15">
      <c r="A3965" s="886">
        <v>45914</v>
      </c>
      <c r="B3965" s="55" t="s">
        <v>5882</v>
      </c>
      <c r="C3965" s="784">
        <v>83340</v>
      </c>
      <c r="D3965" s="784" t="s">
        <v>2268</v>
      </c>
      <c r="E3965" s="784">
        <v>75</v>
      </c>
      <c r="F3965" s="784">
        <v>4010</v>
      </c>
      <c r="G3965" s="784" t="s">
        <v>5883</v>
      </c>
      <c r="H3965" s="784" t="s">
        <v>1573</v>
      </c>
      <c r="J3965" s="784">
        <v>-39</v>
      </c>
      <c r="K3965" s="784">
        <v>4.04</v>
      </c>
      <c r="L3965" s="793">
        <v>-157.56</v>
      </c>
      <c r="M3965" s="55" t="s">
        <v>2547</v>
      </c>
    </row>
    <row r="3966" spans="1:14" ht="15">
      <c r="A3966" s="886">
        <v>45914</v>
      </c>
      <c r="B3966" s="55" t="s">
        <v>5884</v>
      </c>
      <c r="C3966" s="784">
        <v>83340</v>
      </c>
      <c r="D3966" s="784" t="s">
        <v>2268</v>
      </c>
      <c r="E3966" s="784">
        <v>70</v>
      </c>
      <c r="F3966" s="784">
        <v>4010</v>
      </c>
      <c r="G3966" s="784" t="s">
        <v>5885</v>
      </c>
      <c r="H3966" s="784" t="s">
        <v>1573</v>
      </c>
      <c r="J3966" s="784">
        <v>39</v>
      </c>
      <c r="K3966" s="784">
        <v>4.04</v>
      </c>
      <c r="L3966" s="793">
        <v>157.56</v>
      </c>
      <c r="M3966" s="55" t="s">
        <v>2547</v>
      </c>
    </row>
    <row r="3967" spans="1:14" ht="15">
      <c r="A3967" s="783">
        <v>45914</v>
      </c>
      <c r="B3967" s="784" t="s">
        <v>5886</v>
      </c>
      <c r="C3967" s="784">
        <v>82143</v>
      </c>
      <c r="D3967" s="784" t="s">
        <v>5532</v>
      </c>
      <c r="E3967" s="784">
        <v>90</v>
      </c>
      <c r="F3967" s="784">
        <v>4010</v>
      </c>
      <c r="G3967" s="784" t="s">
        <v>5810</v>
      </c>
      <c r="H3967" s="784" t="s">
        <v>1573</v>
      </c>
      <c r="I3967" s="797"/>
      <c r="J3967" s="784">
        <v>-42</v>
      </c>
      <c r="K3967" s="784">
        <v>12.75</v>
      </c>
      <c r="L3967" s="793">
        <v>-535.5</v>
      </c>
      <c r="M3967" s="55" t="s">
        <v>2618</v>
      </c>
      <c r="N3967" s="788" t="s">
        <v>5887</v>
      </c>
    </row>
    <row r="3968" spans="1:14" ht="15">
      <c r="A3968" s="783">
        <v>45914</v>
      </c>
      <c r="B3968" s="55" t="s">
        <v>5888</v>
      </c>
      <c r="C3968" s="784">
        <v>83553</v>
      </c>
      <c r="D3968" s="784" t="s">
        <v>2710</v>
      </c>
      <c r="E3968" s="784" t="s">
        <v>441</v>
      </c>
      <c r="F3968" s="784">
        <v>4010</v>
      </c>
      <c r="G3968" s="784" t="s">
        <v>5889</v>
      </c>
      <c r="H3968" s="784" t="s">
        <v>351</v>
      </c>
      <c r="I3968" s="797">
        <v>5</v>
      </c>
      <c r="J3968" s="784">
        <v>5</v>
      </c>
      <c r="K3968" s="784">
        <v>16.04</v>
      </c>
      <c r="L3968" s="793">
        <v>80.2</v>
      </c>
      <c r="M3968" s="55" t="s">
        <v>2547</v>
      </c>
    </row>
    <row r="3969" spans="1:13" ht="15">
      <c r="A3969" s="282">
        <v>45915</v>
      </c>
      <c r="B3969" s="55" t="s">
        <v>5890</v>
      </c>
      <c r="C3969" s="784">
        <v>82976</v>
      </c>
      <c r="D3969" s="784" t="s">
        <v>3398</v>
      </c>
      <c r="E3969" s="784">
        <v>110</v>
      </c>
      <c r="F3969" s="784">
        <v>4010</v>
      </c>
      <c r="G3969" s="784" t="s">
        <v>2791</v>
      </c>
      <c r="H3969" s="784" t="s">
        <v>1573</v>
      </c>
      <c r="J3969" s="784">
        <v>2</v>
      </c>
      <c r="K3969" s="784">
        <v>5.28</v>
      </c>
      <c r="L3969" s="784">
        <v>10.56</v>
      </c>
      <c r="M3969" s="55" t="s">
        <v>2455</v>
      </c>
    </row>
    <row r="3970" spans="1:13" ht="15">
      <c r="A3970" s="282">
        <v>45915</v>
      </c>
      <c r="B3970" s="55" t="s">
        <v>5890</v>
      </c>
      <c r="C3970" s="786">
        <v>81940</v>
      </c>
      <c r="D3970" s="786" t="s">
        <v>2278</v>
      </c>
      <c r="E3970" s="786">
        <v>85</v>
      </c>
      <c r="F3970" s="786">
        <v>4010</v>
      </c>
      <c r="G3970" s="786" t="s">
        <v>2796</v>
      </c>
      <c r="H3970" s="786" t="s">
        <v>1573</v>
      </c>
      <c r="J3970" s="786">
        <v>1</v>
      </c>
      <c r="K3970" s="786">
        <v>11.67</v>
      </c>
      <c r="L3970" s="786">
        <v>11.67</v>
      </c>
      <c r="M3970" s="55" t="s">
        <v>2455</v>
      </c>
    </row>
    <row r="3971" spans="1:13" ht="15">
      <c r="A3971" s="282">
        <v>45915</v>
      </c>
      <c r="B3971" s="55" t="s">
        <v>5890</v>
      </c>
      <c r="C3971" s="784">
        <v>80868</v>
      </c>
      <c r="D3971" s="784" t="s">
        <v>5891</v>
      </c>
      <c r="E3971" s="784">
        <v>60</v>
      </c>
      <c r="F3971" s="784">
        <v>4010</v>
      </c>
      <c r="G3971" s="784" t="s">
        <v>5892</v>
      </c>
      <c r="H3971" s="784" t="s">
        <v>1573</v>
      </c>
      <c r="J3971" s="784">
        <v>1</v>
      </c>
      <c r="K3971" s="784">
        <v>8.3699999999999992</v>
      </c>
      <c r="L3971" s="784">
        <v>8.3699999999999992</v>
      </c>
      <c r="M3971" s="55" t="s">
        <v>2455</v>
      </c>
    </row>
    <row r="3972" spans="1:13" ht="15">
      <c r="A3972" s="282">
        <v>45915</v>
      </c>
      <c r="B3972" s="55" t="s">
        <v>5890</v>
      </c>
      <c r="C3972" s="786">
        <v>81700</v>
      </c>
      <c r="D3972" s="786" t="s">
        <v>3210</v>
      </c>
      <c r="E3972" s="786">
        <v>85</v>
      </c>
      <c r="F3972" s="786">
        <v>4010</v>
      </c>
      <c r="G3972" s="786" t="s">
        <v>2798</v>
      </c>
      <c r="H3972" s="786" t="s">
        <v>1573</v>
      </c>
      <c r="J3972" s="786">
        <v>2</v>
      </c>
      <c r="K3972" s="786">
        <v>4.63</v>
      </c>
      <c r="L3972" s="786">
        <v>9.26</v>
      </c>
      <c r="M3972" s="55" t="s">
        <v>2455</v>
      </c>
    </row>
    <row r="3973" spans="1:13" ht="15">
      <c r="A3973" s="282">
        <v>45915</v>
      </c>
      <c r="B3973" s="55" t="s">
        <v>5890</v>
      </c>
      <c r="C3973" s="784">
        <v>82661</v>
      </c>
      <c r="D3973" s="784" t="s">
        <v>2541</v>
      </c>
      <c r="E3973" s="784">
        <v>80</v>
      </c>
      <c r="F3973" s="784">
        <v>4010</v>
      </c>
      <c r="G3973" s="784" t="s">
        <v>2777</v>
      </c>
      <c r="H3973" s="784" t="s">
        <v>1573</v>
      </c>
      <c r="J3973" s="784">
        <v>1</v>
      </c>
      <c r="K3973" s="784">
        <v>5.24</v>
      </c>
      <c r="L3973" s="784">
        <v>5.24</v>
      </c>
      <c r="M3973" s="55" t="s">
        <v>2455</v>
      </c>
    </row>
    <row r="3974" spans="1:13" ht="15">
      <c r="A3974" s="282">
        <v>45915</v>
      </c>
      <c r="B3974" s="55" t="s">
        <v>5890</v>
      </c>
      <c r="C3974" s="786">
        <v>81360</v>
      </c>
      <c r="D3974" s="786" t="s">
        <v>2821</v>
      </c>
      <c r="E3974" s="786">
        <v>70</v>
      </c>
      <c r="F3974" s="786">
        <v>4010</v>
      </c>
      <c r="G3974" s="786" t="s">
        <v>2766</v>
      </c>
      <c r="H3974" s="786" t="s">
        <v>1573</v>
      </c>
      <c r="J3974" s="786">
        <v>1</v>
      </c>
      <c r="K3974" s="786">
        <v>7.18</v>
      </c>
      <c r="L3974" s="786">
        <v>7.18</v>
      </c>
      <c r="M3974" s="55" t="s">
        <v>2455</v>
      </c>
    </row>
    <row r="3975" spans="1:13" ht="15">
      <c r="A3975" s="282">
        <v>45915</v>
      </c>
      <c r="B3975" s="55" t="s">
        <v>5890</v>
      </c>
      <c r="C3975" s="784">
        <v>83024</v>
      </c>
      <c r="D3975" s="784" t="s">
        <v>5196</v>
      </c>
      <c r="E3975" s="784">
        <v>100</v>
      </c>
      <c r="F3975" s="784">
        <v>4010</v>
      </c>
      <c r="G3975" s="784" t="s">
        <v>2771</v>
      </c>
      <c r="H3975" s="784" t="s">
        <v>1573</v>
      </c>
      <c r="J3975" s="784">
        <v>1</v>
      </c>
      <c r="K3975" s="784">
        <v>4.7300000000000004</v>
      </c>
      <c r="L3975" s="784">
        <v>4.7300000000000004</v>
      </c>
      <c r="M3975" s="55" t="s">
        <v>2455</v>
      </c>
    </row>
    <row r="3976" spans="1:13" ht="15">
      <c r="A3976" s="282">
        <v>45915</v>
      </c>
      <c r="B3976" s="55" t="s">
        <v>5890</v>
      </c>
      <c r="C3976" s="786">
        <v>82099</v>
      </c>
      <c r="D3976" s="786" t="s">
        <v>3948</v>
      </c>
      <c r="E3976" s="786">
        <v>140</v>
      </c>
      <c r="F3976" s="786">
        <v>4010</v>
      </c>
      <c r="G3976" s="786" t="s">
        <v>2761</v>
      </c>
      <c r="H3976" s="786" t="s">
        <v>1573</v>
      </c>
      <c r="J3976" s="786">
        <v>1</v>
      </c>
      <c r="K3976" s="786">
        <v>17.09</v>
      </c>
      <c r="L3976" s="786">
        <v>17.09</v>
      </c>
      <c r="M3976" s="55" t="s">
        <v>2455</v>
      </c>
    </row>
    <row r="3977" spans="1:13" ht="15">
      <c r="A3977" s="282">
        <v>45915</v>
      </c>
      <c r="B3977" s="55" t="s">
        <v>5890</v>
      </c>
      <c r="C3977" s="784">
        <v>83198</v>
      </c>
      <c r="D3977" s="784" t="s">
        <v>5665</v>
      </c>
      <c r="E3977" s="784">
        <v>90</v>
      </c>
      <c r="F3977" s="784">
        <v>4010</v>
      </c>
      <c r="G3977" s="784" t="s">
        <v>5893</v>
      </c>
      <c r="H3977" s="784" t="s">
        <v>1573</v>
      </c>
      <c r="J3977" s="784">
        <v>1</v>
      </c>
      <c r="K3977" s="784">
        <v>5.05</v>
      </c>
      <c r="L3977" s="784">
        <v>5.05</v>
      </c>
      <c r="M3977" s="55" t="s">
        <v>2455</v>
      </c>
    </row>
    <row r="3978" spans="1:13" ht="15">
      <c r="A3978" s="282">
        <v>45915</v>
      </c>
      <c r="B3978" s="55" t="s">
        <v>5890</v>
      </c>
      <c r="C3978" s="786">
        <v>83101</v>
      </c>
      <c r="D3978" s="786" t="s">
        <v>3081</v>
      </c>
      <c r="E3978" s="786">
        <v>85</v>
      </c>
      <c r="F3978" s="786">
        <v>4010</v>
      </c>
      <c r="G3978" s="786" t="s">
        <v>5894</v>
      </c>
      <c r="H3978" s="786" t="s">
        <v>1573</v>
      </c>
      <c r="J3978" s="786">
        <v>1</v>
      </c>
      <c r="K3978" s="786">
        <v>5.83</v>
      </c>
      <c r="L3978" s="786">
        <v>5.83</v>
      </c>
      <c r="M3978" s="55" t="s">
        <v>2455</v>
      </c>
    </row>
    <row r="3979" spans="1:13" ht="15">
      <c r="A3979" s="282">
        <v>45915</v>
      </c>
      <c r="B3979" s="55" t="s">
        <v>5890</v>
      </c>
      <c r="C3979" s="784">
        <v>83149</v>
      </c>
      <c r="D3979" s="784" t="s">
        <v>5417</v>
      </c>
      <c r="E3979" s="784">
        <v>100</v>
      </c>
      <c r="F3979" s="784">
        <v>4010</v>
      </c>
      <c r="G3979" s="784" t="s">
        <v>4064</v>
      </c>
      <c r="H3979" s="784" t="s">
        <v>1573</v>
      </c>
      <c r="J3979" s="784">
        <v>1</v>
      </c>
      <c r="K3979" s="784">
        <v>10.23</v>
      </c>
      <c r="L3979" s="784">
        <v>10.23</v>
      </c>
      <c r="M3979" s="55" t="s">
        <v>2455</v>
      </c>
    </row>
    <row r="3980" spans="1:13" ht="15">
      <c r="A3980" s="282">
        <v>45915</v>
      </c>
      <c r="B3980" s="55" t="s">
        <v>5890</v>
      </c>
      <c r="C3980" s="786">
        <v>81563</v>
      </c>
      <c r="D3980" s="786" t="s">
        <v>3393</v>
      </c>
      <c r="E3980" s="786">
        <v>85</v>
      </c>
      <c r="F3980" s="786">
        <v>4010</v>
      </c>
      <c r="G3980" s="786" t="s">
        <v>3004</v>
      </c>
      <c r="H3980" s="786" t="s">
        <v>1573</v>
      </c>
      <c r="J3980" s="786">
        <v>1</v>
      </c>
      <c r="K3980" s="786">
        <v>9.9600000000000009</v>
      </c>
      <c r="L3980" s="786">
        <v>9.9600000000000009</v>
      </c>
      <c r="M3980" s="55" t="s">
        <v>2455</v>
      </c>
    </row>
    <row r="3981" spans="1:13" ht="15">
      <c r="A3981" s="282">
        <v>45915</v>
      </c>
      <c r="B3981" s="55" t="s">
        <v>5890</v>
      </c>
      <c r="C3981" s="784">
        <v>81157</v>
      </c>
      <c r="D3981" s="784" t="s">
        <v>5142</v>
      </c>
      <c r="E3981" s="784">
        <v>100</v>
      </c>
      <c r="F3981" s="784">
        <v>4010</v>
      </c>
      <c r="G3981" s="784" t="s">
        <v>4165</v>
      </c>
      <c r="H3981" s="784" t="s">
        <v>1573</v>
      </c>
      <c r="J3981" s="784">
        <v>1</v>
      </c>
      <c r="K3981" s="784">
        <v>4.71</v>
      </c>
      <c r="L3981" s="784">
        <v>4.71</v>
      </c>
      <c r="M3981" s="55" t="s">
        <v>2455</v>
      </c>
    </row>
    <row r="3982" spans="1:13" ht="15">
      <c r="A3982" s="282">
        <v>45915</v>
      </c>
      <c r="B3982" s="55" t="s">
        <v>5890</v>
      </c>
      <c r="C3982" s="786">
        <v>82851</v>
      </c>
      <c r="D3982" s="786" t="s">
        <v>3056</v>
      </c>
      <c r="E3982" s="786">
        <v>120</v>
      </c>
      <c r="F3982" s="786">
        <v>4010</v>
      </c>
      <c r="G3982" s="786" t="s">
        <v>4166</v>
      </c>
      <c r="H3982" s="786" t="s">
        <v>1573</v>
      </c>
      <c r="J3982" s="786">
        <v>1</v>
      </c>
      <c r="K3982" s="786">
        <v>7.25</v>
      </c>
      <c r="L3982" s="786">
        <v>7.25</v>
      </c>
      <c r="M3982" s="55" t="s">
        <v>2455</v>
      </c>
    </row>
    <row r="3983" spans="1:13" ht="15">
      <c r="A3983" s="282">
        <v>45915</v>
      </c>
      <c r="B3983" s="55" t="s">
        <v>5890</v>
      </c>
      <c r="C3983" s="784">
        <v>83170</v>
      </c>
      <c r="D3983" s="784" t="s">
        <v>4796</v>
      </c>
      <c r="E3983" s="784">
        <v>130</v>
      </c>
      <c r="F3983" s="784">
        <v>4010</v>
      </c>
      <c r="G3983" s="784" t="s">
        <v>4167</v>
      </c>
      <c r="H3983" s="784" t="s">
        <v>1573</v>
      </c>
      <c r="J3983" s="784">
        <v>2</v>
      </c>
      <c r="K3983" s="784">
        <v>8.24</v>
      </c>
      <c r="L3983" s="784">
        <v>16.48</v>
      </c>
      <c r="M3983" s="55" t="s">
        <v>2455</v>
      </c>
    </row>
    <row r="3984" spans="1:13" ht="15">
      <c r="A3984" s="282">
        <v>45915</v>
      </c>
      <c r="B3984" s="55" t="s">
        <v>5890</v>
      </c>
      <c r="C3984" s="786">
        <v>81764</v>
      </c>
      <c r="D3984" s="786" t="s">
        <v>5895</v>
      </c>
      <c r="E3984" s="786">
        <v>120</v>
      </c>
      <c r="F3984" s="786">
        <v>4010</v>
      </c>
      <c r="G3984" s="786" t="s">
        <v>5896</v>
      </c>
      <c r="H3984" s="786" t="s">
        <v>1573</v>
      </c>
      <c r="J3984" s="786">
        <v>1</v>
      </c>
      <c r="K3984" s="786">
        <v>3.92</v>
      </c>
      <c r="L3984" s="786">
        <v>3.92</v>
      </c>
      <c r="M3984" s="55" t="s">
        <v>2455</v>
      </c>
    </row>
    <row r="3985" spans="1:13" ht="15">
      <c r="A3985" s="282">
        <v>45915</v>
      </c>
      <c r="B3985" s="55" t="s">
        <v>5890</v>
      </c>
      <c r="C3985" s="784">
        <v>82816</v>
      </c>
      <c r="D3985" s="784" t="s">
        <v>3612</v>
      </c>
      <c r="E3985" s="784">
        <v>150</v>
      </c>
      <c r="F3985" s="784">
        <v>4010</v>
      </c>
      <c r="G3985" s="784" t="s">
        <v>2891</v>
      </c>
      <c r="H3985" s="784" t="s">
        <v>1573</v>
      </c>
      <c r="J3985" s="784">
        <v>2</v>
      </c>
      <c r="K3985" s="784">
        <v>11.08</v>
      </c>
      <c r="L3985" s="784">
        <v>22.16</v>
      </c>
      <c r="M3985" s="55" t="s">
        <v>2455</v>
      </c>
    </row>
    <row r="3986" spans="1:13" ht="15">
      <c r="A3986" s="282">
        <v>45915</v>
      </c>
      <c r="B3986" s="55" t="s">
        <v>5890</v>
      </c>
      <c r="C3986" s="786">
        <v>68125</v>
      </c>
      <c r="D3986" s="786" t="s">
        <v>5295</v>
      </c>
      <c r="E3986" s="786">
        <v>85</v>
      </c>
      <c r="F3986" s="786">
        <v>4010</v>
      </c>
      <c r="G3986" s="786" t="s">
        <v>2892</v>
      </c>
      <c r="H3986" s="786" t="s">
        <v>1573</v>
      </c>
      <c r="J3986" s="786">
        <v>1</v>
      </c>
      <c r="K3986" s="786">
        <v>8.06</v>
      </c>
      <c r="L3986" s="786">
        <v>8.06</v>
      </c>
      <c r="M3986" s="55" t="s">
        <v>2455</v>
      </c>
    </row>
    <row r="3987" spans="1:13" ht="15">
      <c r="A3987" s="282">
        <v>45915</v>
      </c>
      <c r="B3987" s="55" t="s">
        <v>5890</v>
      </c>
      <c r="C3987" s="784">
        <v>83164</v>
      </c>
      <c r="D3987" s="784" t="s">
        <v>4880</v>
      </c>
      <c r="E3987" s="784">
        <v>110</v>
      </c>
      <c r="F3987" s="784">
        <v>4010</v>
      </c>
      <c r="G3987" s="784" t="s">
        <v>4173</v>
      </c>
      <c r="H3987" s="784" t="s">
        <v>1573</v>
      </c>
      <c r="J3987" s="784">
        <v>1</v>
      </c>
      <c r="K3987" s="784">
        <v>9.94</v>
      </c>
      <c r="L3987" s="784">
        <v>9.94</v>
      </c>
      <c r="M3987" s="55" t="s">
        <v>2455</v>
      </c>
    </row>
    <row r="3988" spans="1:13" ht="15">
      <c r="A3988" s="282">
        <v>45915</v>
      </c>
      <c r="B3988" s="55" t="s">
        <v>5890</v>
      </c>
      <c r="C3988" s="786">
        <v>67515</v>
      </c>
      <c r="D3988" s="786" t="s">
        <v>2657</v>
      </c>
      <c r="E3988" s="786" t="s">
        <v>441</v>
      </c>
      <c r="F3988" s="786">
        <v>4010</v>
      </c>
      <c r="G3988" s="786" t="s">
        <v>4174</v>
      </c>
      <c r="H3988" s="786" t="s">
        <v>1573</v>
      </c>
      <c r="J3988" s="786">
        <v>1</v>
      </c>
      <c r="K3988" s="786">
        <v>9.08</v>
      </c>
      <c r="L3988" s="786">
        <v>9.08</v>
      </c>
      <c r="M3988" s="55" t="s">
        <v>2455</v>
      </c>
    </row>
    <row r="3989" spans="1:13" ht="15">
      <c r="A3989" s="282">
        <v>45915</v>
      </c>
      <c r="B3989" s="55" t="s">
        <v>5890</v>
      </c>
      <c r="C3989" s="784">
        <v>83403</v>
      </c>
      <c r="D3989" s="784" t="s">
        <v>5202</v>
      </c>
      <c r="E3989" s="784">
        <v>85</v>
      </c>
      <c r="F3989" s="784">
        <v>4010</v>
      </c>
      <c r="G3989" s="784" t="s">
        <v>5897</v>
      </c>
      <c r="H3989" s="784" t="s">
        <v>1573</v>
      </c>
      <c r="J3989" s="784">
        <v>1</v>
      </c>
      <c r="K3989" s="784">
        <v>7.25</v>
      </c>
      <c r="L3989" s="784">
        <v>7.25</v>
      </c>
      <c r="M3989" s="55" t="s">
        <v>2455</v>
      </c>
    </row>
    <row r="3990" spans="1:13" ht="15">
      <c r="A3990" s="282">
        <v>45915</v>
      </c>
      <c r="B3990" s="55" t="s">
        <v>5890</v>
      </c>
      <c r="C3990" s="786">
        <v>83153</v>
      </c>
      <c r="D3990" s="786" t="s">
        <v>5898</v>
      </c>
      <c r="E3990" s="786">
        <v>140</v>
      </c>
      <c r="F3990" s="786">
        <v>4010</v>
      </c>
      <c r="G3990" s="786" t="s">
        <v>5899</v>
      </c>
      <c r="H3990" s="786" t="s">
        <v>1573</v>
      </c>
      <c r="J3990" s="786">
        <v>1</v>
      </c>
      <c r="K3990" s="786">
        <v>10.95</v>
      </c>
      <c r="L3990" s="786">
        <v>10.95</v>
      </c>
      <c r="M3990" s="55" t="s">
        <v>2455</v>
      </c>
    </row>
    <row r="3991" spans="1:13" ht="15">
      <c r="A3991" s="282">
        <v>45915</v>
      </c>
      <c r="B3991" s="55" t="s">
        <v>5890</v>
      </c>
      <c r="C3991" s="784">
        <v>82961</v>
      </c>
      <c r="D3991" s="784" t="s">
        <v>5900</v>
      </c>
      <c r="E3991" s="784">
        <v>90</v>
      </c>
      <c r="F3991" s="784">
        <v>4010</v>
      </c>
      <c r="G3991" s="784" t="s">
        <v>5901</v>
      </c>
      <c r="H3991" s="784" t="s">
        <v>1573</v>
      </c>
      <c r="J3991" s="784">
        <v>1</v>
      </c>
      <c r="K3991" s="784">
        <v>7.11</v>
      </c>
      <c r="L3991" s="784">
        <v>7.11</v>
      </c>
      <c r="M3991" s="55" t="s">
        <v>2455</v>
      </c>
    </row>
    <row r="3992" spans="1:13" ht="15">
      <c r="A3992" s="282">
        <v>45915</v>
      </c>
      <c r="B3992" s="55" t="s">
        <v>5890</v>
      </c>
      <c r="C3992" s="786">
        <v>81316</v>
      </c>
      <c r="D3992" s="786" t="s">
        <v>3240</v>
      </c>
      <c r="E3992" s="786">
        <v>150</v>
      </c>
      <c r="F3992" s="786">
        <v>4010</v>
      </c>
      <c r="G3992" s="786" t="s">
        <v>5902</v>
      </c>
      <c r="H3992" s="786" t="s">
        <v>1573</v>
      </c>
      <c r="J3992" s="786">
        <v>1</v>
      </c>
      <c r="K3992" s="786">
        <v>6.38</v>
      </c>
      <c r="L3992" s="786">
        <v>6.38</v>
      </c>
      <c r="M3992" s="55" t="s">
        <v>2455</v>
      </c>
    </row>
    <row r="3993" spans="1:13" ht="15">
      <c r="A3993" s="282">
        <v>45915</v>
      </c>
      <c r="B3993" s="55" t="s">
        <v>5890</v>
      </c>
      <c r="C3993" s="784">
        <v>82879</v>
      </c>
      <c r="D3993" s="784" t="s">
        <v>3421</v>
      </c>
      <c r="E3993" s="784" t="s">
        <v>2061</v>
      </c>
      <c r="F3993" s="784">
        <v>4010</v>
      </c>
      <c r="G3993" s="784" t="s">
        <v>5903</v>
      </c>
      <c r="H3993" s="784" t="s">
        <v>1573</v>
      </c>
      <c r="J3993" s="784">
        <v>1</v>
      </c>
      <c r="K3993" s="784">
        <v>9.68</v>
      </c>
      <c r="L3993" s="784">
        <v>9.68</v>
      </c>
      <c r="M3993" s="55" t="s">
        <v>2455</v>
      </c>
    </row>
    <row r="3994" spans="1:13" ht="15">
      <c r="A3994" s="282">
        <v>45915</v>
      </c>
      <c r="B3994" s="55" t="s">
        <v>5890</v>
      </c>
      <c r="C3994" s="786">
        <v>83019</v>
      </c>
      <c r="D3994" s="786" t="s">
        <v>4093</v>
      </c>
      <c r="E3994" s="786">
        <v>70</v>
      </c>
      <c r="F3994" s="786">
        <v>4010</v>
      </c>
      <c r="G3994" s="786" t="s">
        <v>5904</v>
      </c>
      <c r="H3994" s="786" t="s">
        <v>1573</v>
      </c>
      <c r="J3994" s="786">
        <v>4</v>
      </c>
      <c r="K3994" s="786">
        <v>5.97</v>
      </c>
      <c r="L3994" s="786">
        <v>23.88</v>
      </c>
      <c r="M3994" s="55" t="s">
        <v>2455</v>
      </c>
    </row>
    <row r="3995" spans="1:13" ht="15">
      <c r="A3995" s="282">
        <v>45915</v>
      </c>
      <c r="B3995" s="55" t="s">
        <v>5890</v>
      </c>
      <c r="C3995" s="784">
        <v>67377</v>
      </c>
      <c r="D3995" s="784" t="s">
        <v>4300</v>
      </c>
      <c r="E3995" s="784">
        <v>120</v>
      </c>
      <c r="F3995" s="784">
        <v>4010</v>
      </c>
      <c r="G3995" s="784" t="s">
        <v>5905</v>
      </c>
      <c r="H3995" s="784" t="s">
        <v>1573</v>
      </c>
      <c r="J3995" s="784">
        <v>1</v>
      </c>
      <c r="K3995" s="784">
        <v>3.81</v>
      </c>
      <c r="L3995" s="784">
        <v>3.81</v>
      </c>
      <c r="M3995" s="55" t="s">
        <v>2455</v>
      </c>
    </row>
    <row r="3996" spans="1:13" ht="15">
      <c r="A3996" s="282">
        <v>45915</v>
      </c>
      <c r="B3996" s="55" t="s">
        <v>5890</v>
      </c>
      <c r="C3996" s="786">
        <v>83403</v>
      </c>
      <c r="D3996" s="786" t="s">
        <v>5202</v>
      </c>
      <c r="E3996" s="786">
        <v>70</v>
      </c>
      <c r="F3996" s="786">
        <v>4010</v>
      </c>
      <c r="G3996" s="786" t="s">
        <v>5126</v>
      </c>
      <c r="H3996" s="786" t="s">
        <v>1573</v>
      </c>
      <c r="J3996" s="786">
        <v>1</v>
      </c>
      <c r="K3996" s="786">
        <v>7.25</v>
      </c>
      <c r="L3996" s="786">
        <v>7.25</v>
      </c>
      <c r="M3996" s="55" t="s">
        <v>2455</v>
      </c>
    </row>
    <row r="3997" spans="1:13" ht="15">
      <c r="A3997" s="282">
        <v>45915</v>
      </c>
      <c r="B3997" s="55" t="s">
        <v>5890</v>
      </c>
      <c r="C3997" s="784">
        <v>83250</v>
      </c>
      <c r="D3997" s="784" t="s">
        <v>5295</v>
      </c>
      <c r="E3997" s="784">
        <v>110</v>
      </c>
      <c r="F3997" s="784">
        <v>4010</v>
      </c>
      <c r="G3997" s="784" t="s">
        <v>4082</v>
      </c>
      <c r="H3997" s="784" t="s">
        <v>1573</v>
      </c>
      <c r="J3997" s="784">
        <v>1</v>
      </c>
      <c r="K3997" s="784">
        <v>7.91</v>
      </c>
      <c r="L3997" s="784">
        <v>7.91</v>
      </c>
      <c r="M3997" s="55" t="s">
        <v>2455</v>
      </c>
    </row>
    <row r="3998" spans="1:13" ht="15">
      <c r="A3998" s="282">
        <v>45915</v>
      </c>
      <c r="B3998" s="55" t="s">
        <v>5890</v>
      </c>
      <c r="C3998" s="786">
        <v>43205</v>
      </c>
      <c r="D3998" s="786">
        <v>11</v>
      </c>
      <c r="E3998" s="786">
        <v>110</v>
      </c>
      <c r="F3998" s="786">
        <v>4010</v>
      </c>
      <c r="G3998" s="786" t="s">
        <v>5906</v>
      </c>
      <c r="H3998" s="786" t="s">
        <v>1573</v>
      </c>
      <c r="J3998" s="786">
        <v>2</v>
      </c>
      <c r="K3998" s="786">
        <v>4.29</v>
      </c>
      <c r="L3998" s="786">
        <v>8.58</v>
      </c>
      <c r="M3998" s="55" t="s">
        <v>2455</v>
      </c>
    </row>
    <row r="3999" spans="1:13" ht="15">
      <c r="A3999" s="282">
        <v>45915</v>
      </c>
      <c r="B3999" s="55" t="s">
        <v>5890</v>
      </c>
      <c r="C3999" s="784">
        <v>81563</v>
      </c>
      <c r="D3999" s="784" t="s">
        <v>2533</v>
      </c>
      <c r="E3999" s="784">
        <v>85</v>
      </c>
      <c r="F3999" s="784">
        <v>4010</v>
      </c>
      <c r="G3999" s="784" t="s">
        <v>2918</v>
      </c>
      <c r="H3999" s="784" t="s">
        <v>1573</v>
      </c>
      <c r="J3999" s="784">
        <v>1</v>
      </c>
      <c r="K3999" s="784">
        <v>9.9600000000000009</v>
      </c>
      <c r="L3999" s="784">
        <v>9.9600000000000009</v>
      </c>
      <c r="M3999" s="55" t="s">
        <v>2455</v>
      </c>
    </row>
    <row r="4000" spans="1:13" ht="15">
      <c r="A4000" s="282">
        <v>45915</v>
      </c>
      <c r="B4000" s="55" t="s">
        <v>5890</v>
      </c>
      <c r="C4000" s="786">
        <v>67862</v>
      </c>
      <c r="D4000" s="786" t="s">
        <v>4787</v>
      </c>
      <c r="E4000" s="786">
        <v>150</v>
      </c>
      <c r="F4000" s="786">
        <v>4010</v>
      </c>
      <c r="G4000" s="786" t="s">
        <v>2925</v>
      </c>
      <c r="H4000" s="786" t="s">
        <v>1573</v>
      </c>
      <c r="J4000" s="786">
        <v>1</v>
      </c>
      <c r="K4000" s="786">
        <v>5.47</v>
      </c>
      <c r="L4000" s="786">
        <v>5.47</v>
      </c>
      <c r="M4000" s="55" t="s">
        <v>2455</v>
      </c>
    </row>
    <row r="4001" spans="1:13" ht="15">
      <c r="A4001" s="282">
        <v>45915</v>
      </c>
      <c r="B4001" s="55" t="s">
        <v>5890</v>
      </c>
      <c r="C4001" s="784">
        <v>52121</v>
      </c>
      <c r="D4001" s="784" t="s">
        <v>5907</v>
      </c>
      <c r="E4001" s="784">
        <v>160</v>
      </c>
      <c r="F4001" s="784">
        <v>4010</v>
      </c>
      <c r="G4001" s="784" t="s">
        <v>2926</v>
      </c>
      <c r="H4001" s="784" t="s">
        <v>1573</v>
      </c>
      <c r="J4001" s="784">
        <v>1</v>
      </c>
      <c r="K4001" s="784">
        <v>7.43</v>
      </c>
      <c r="L4001" s="784">
        <v>7.43</v>
      </c>
      <c r="M4001" s="55" t="s">
        <v>2455</v>
      </c>
    </row>
    <row r="4002" spans="1:13" ht="15">
      <c r="A4002" s="282">
        <v>45915</v>
      </c>
      <c r="B4002" s="55" t="s">
        <v>5890</v>
      </c>
      <c r="C4002" s="786">
        <v>83491</v>
      </c>
      <c r="D4002" s="786" t="s">
        <v>3565</v>
      </c>
      <c r="E4002" s="786">
        <v>130</v>
      </c>
      <c r="F4002" s="786">
        <v>4010</v>
      </c>
      <c r="G4002" s="786" t="s">
        <v>2928</v>
      </c>
      <c r="H4002" s="786" t="s">
        <v>1573</v>
      </c>
      <c r="J4002" s="786">
        <v>2</v>
      </c>
      <c r="K4002" s="786">
        <v>7.77</v>
      </c>
      <c r="L4002" s="786">
        <v>15.54</v>
      </c>
      <c r="M4002" s="55" t="s">
        <v>2455</v>
      </c>
    </row>
    <row r="4003" spans="1:13" ht="15">
      <c r="A4003" s="282">
        <v>45915</v>
      </c>
      <c r="B4003" s="55" t="s">
        <v>5890</v>
      </c>
      <c r="C4003" s="784">
        <v>83310</v>
      </c>
      <c r="D4003" s="784" t="s">
        <v>5122</v>
      </c>
      <c r="E4003" s="784">
        <v>130</v>
      </c>
      <c r="F4003" s="784">
        <v>4010</v>
      </c>
      <c r="G4003" s="784" t="s">
        <v>4086</v>
      </c>
      <c r="H4003" s="784" t="s">
        <v>1573</v>
      </c>
      <c r="J4003" s="784">
        <v>1</v>
      </c>
      <c r="K4003" s="784">
        <v>4.8899999999999997</v>
      </c>
      <c r="L4003" s="784">
        <v>4.8899999999999997</v>
      </c>
      <c r="M4003" s="55" t="s">
        <v>2455</v>
      </c>
    </row>
    <row r="4004" spans="1:13" ht="15">
      <c r="A4004" s="282">
        <v>45915</v>
      </c>
      <c r="B4004" s="55" t="s">
        <v>5890</v>
      </c>
      <c r="C4004" s="786">
        <v>82327</v>
      </c>
      <c r="D4004" s="786" t="s">
        <v>5681</v>
      </c>
      <c r="E4004" s="786">
        <v>110</v>
      </c>
      <c r="F4004" s="786">
        <v>4010</v>
      </c>
      <c r="G4004" s="786" t="s">
        <v>5908</v>
      </c>
      <c r="H4004" s="786" t="s">
        <v>1573</v>
      </c>
      <c r="J4004" s="786">
        <v>1</v>
      </c>
      <c r="K4004" s="786">
        <v>19.11</v>
      </c>
      <c r="L4004" s="786">
        <v>19.11</v>
      </c>
      <c r="M4004" s="55" t="s">
        <v>2455</v>
      </c>
    </row>
    <row r="4005" spans="1:13" ht="15">
      <c r="A4005" s="282">
        <v>45915</v>
      </c>
      <c r="B4005" s="55" t="s">
        <v>5890</v>
      </c>
      <c r="C4005" s="784">
        <v>65248</v>
      </c>
      <c r="D4005" s="784" t="s">
        <v>4104</v>
      </c>
      <c r="E4005" s="784" t="s">
        <v>441</v>
      </c>
      <c r="F4005" s="784">
        <v>4010</v>
      </c>
      <c r="G4005" s="784" t="s">
        <v>5909</v>
      </c>
      <c r="H4005" s="784" t="s">
        <v>1573</v>
      </c>
      <c r="J4005" s="784">
        <v>1</v>
      </c>
      <c r="K4005" s="784">
        <v>10.77</v>
      </c>
      <c r="L4005" s="784">
        <v>10.77</v>
      </c>
      <c r="M4005" s="55" t="s">
        <v>2455</v>
      </c>
    </row>
    <row r="4006" spans="1:13" ht="15">
      <c r="A4006" s="282">
        <v>45915</v>
      </c>
      <c r="B4006" s="55" t="s">
        <v>5890</v>
      </c>
      <c r="C4006" s="786">
        <v>82409</v>
      </c>
      <c r="D4006" s="786" t="s">
        <v>2695</v>
      </c>
      <c r="E4006" s="786">
        <v>100</v>
      </c>
      <c r="F4006" s="786">
        <v>4010</v>
      </c>
      <c r="G4006" s="786" t="s">
        <v>5910</v>
      </c>
      <c r="H4006" s="786" t="s">
        <v>1573</v>
      </c>
      <c r="J4006" s="786">
        <v>1</v>
      </c>
      <c r="K4006" s="786">
        <v>7.61</v>
      </c>
      <c r="L4006" s="786">
        <v>7.61</v>
      </c>
      <c r="M4006" s="55" t="s">
        <v>2455</v>
      </c>
    </row>
    <row r="4007" spans="1:13" ht="15">
      <c r="A4007" s="282">
        <v>45915</v>
      </c>
      <c r="B4007" s="55" t="s">
        <v>5890</v>
      </c>
      <c r="C4007" s="784">
        <v>37028</v>
      </c>
      <c r="D4007" s="784" t="s">
        <v>5911</v>
      </c>
      <c r="E4007" s="784">
        <v>140</v>
      </c>
      <c r="F4007" s="784">
        <v>4010</v>
      </c>
      <c r="G4007" s="784" t="s">
        <v>2933</v>
      </c>
      <c r="H4007" s="784" t="s">
        <v>1573</v>
      </c>
      <c r="J4007" s="784">
        <v>1</v>
      </c>
      <c r="K4007" s="784">
        <v>7.65</v>
      </c>
      <c r="L4007" s="784">
        <v>7.65</v>
      </c>
      <c r="M4007" s="55" t="s">
        <v>2455</v>
      </c>
    </row>
    <row r="4008" spans="1:13" ht="15">
      <c r="A4008" s="282">
        <v>45915</v>
      </c>
      <c r="B4008" s="55" t="s">
        <v>5890</v>
      </c>
      <c r="C4008" s="786">
        <v>47681</v>
      </c>
      <c r="D4008" s="786" t="s">
        <v>4339</v>
      </c>
      <c r="E4008" s="786">
        <v>85</v>
      </c>
      <c r="F4008" s="786">
        <v>4010</v>
      </c>
      <c r="G4008" s="786" t="s">
        <v>2935</v>
      </c>
      <c r="H4008" s="786" t="s">
        <v>1573</v>
      </c>
      <c r="J4008" s="786">
        <v>1</v>
      </c>
      <c r="K4008" s="786">
        <v>8.51</v>
      </c>
      <c r="L4008" s="786">
        <v>8.51</v>
      </c>
      <c r="M4008" s="55" t="s">
        <v>2455</v>
      </c>
    </row>
    <row r="4009" spans="1:13" ht="15">
      <c r="A4009" s="282">
        <v>45915</v>
      </c>
      <c r="B4009" s="55" t="s">
        <v>5890</v>
      </c>
      <c r="C4009" s="784">
        <v>82677</v>
      </c>
      <c r="D4009" s="784" t="s">
        <v>2290</v>
      </c>
      <c r="E4009" s="784">
        <v>140</v>
      </c>
      <c r="F4009" s="784">
        <v>4010</v>
      </c>
      <c r="G4009" s="784" t="s">
        <v>5912</v>
      </c>
      <c r="H4009" s="784" t="s">
        <v>1573</v>
      </c>
      <c r="J4009" s="784">
        <v>1</v>
      </c>
      <c r="K4009" s="784">
        <v>3.52</v>
      </c>
      <c r="L4009" s="784">
        <v>3.52</v>
      </c>
      <c r="M4009" s="55" t="s">
        <v>2455</v>
      </c>
    </row>
    <row r="4010" spans="1:13" ht="15">
      <c r="A4010" s="282">
        <v>45915</v>
      </c>
      <c r="B4010" s="55" t="s">
        <v>5890</v>
      </c>
      <c r="C4010" s="786">
        <v>83278</v>
      </c>
      <c r="D4010" s="786" t="s">
        <v>5913</v>
      </c>
      <c r="E4010" s="786">
        <v>120</v>
      </c>
      <c r="F4010" s="786">
        <v>4010</v>
      </c>
      <c r="G4010" s="786" t="s">
        <v>2940</v>
      </c>
      <c r="H4010" s="786" t="s">
        <v>1573</v>
      </c>
      <c r="J4010" s="786">
        <v>2</v>
      </c>
      <c r="K4010" s="786">
        <v>5.4</v>
      </c>
      <c r="L4010" s="786">
        <v>10.8</v>
      </c>
      <c r="M4010" s="55" t="s">
        <v>2455</v>
      </c>
    </row>
    <row r="4011" spans="1:13" ht="15">
      <c r="A4011" s="282">
        <v>45915</v>
      </c>
      <c r="B4011" s="55" t="s">
        <v>5890</v>
      </c>
      <c r="C4011" s="784">
        <v>81846</v>
      </c>
      <c r="D4011" s="784" t="s">
        <v>5914</v>
      </c>
      <c r="E4011" s="784">
        <v>150</v>
      </c>
      <c r="F4011" s="784">
        <v>4010</v>
      </c>
      <c r="G4011" s="784" t="s">
        <v>2941</v>
      </c>
      <c r="H4011" s="784" t="s">
        <v>1573</v>
      </c>
      <c r="J4011" s="784">
        <v>1</v>
      </c>
      <c r="K4011" s="784">
        <v>5.22</v>
      </c>
      <c r="L4011" s="784">
        <v>5.22</v>
      </c>
      <c r="M4011" s="55" t="s">
        <v>2455</v>
      </c>
    </row>
    <row r="4012" spans="1:13" ht="15">
      <c r="A4012" s="282">
        <v>45915</v>
      </c>
      <c r="B4012" s="55" t="s">
        <v>5890</v>
      </c>
      <c r="C4012" s="786">
        <v>83256</v>
      </c>
      <c r="D4012" s="786" t="s">
        <v>5295</v>
      </c>
      <c r="E4012" s="786">
        <v>130</v>
      </c>
      <c r="F4012" s="786">
        <v>4010</v>
      </c>
      <c r="G4012" s="786" t="s">
        <v>2943</v>
      </c>
      <c r="H4012" s="786" t="s">
        <v>1573</v>
      </c>
      <c r="J4012" s="786">
        <v>1</v>
      </c>
      <c r="K4012" s="786">
        <v>4.55</v>
      </c>
      <c r="L4012" s="786">
        <v>4.55</v>
      </c>
      <c r="M4012" s="55" t="s">
        <v>2455</v>
      </c>
    </row>
    <row r="4013" spans="1:13" ht="15">
      <c r="A4013" s="282">
        <v>45915</v>
      </c>
      <c r="B4013" s="55" t="s">
        <v>5890</v>
      </c>
      <c r="C4013" s="784">
        <v>67521</v>
      </c>
      <c r="D4013" s="784" t="s">
        <v>5915</v>
      </c>
      <c r="E4013" s="784">
        <v>130</v>
      </c>
      <c r="F4013" s="784">
        <v>4010</v>
      </c>
      <c r="G4013" s="784" t="s">
        <v>5916</v>
      </c>
      <c r="H4013" s="784" t="s">
        <v>1573</v>
      </c>
      <c r="J4013" s="784">
        <v>1</v>
      </c>
      <c r="K4013" s="784">
        <v>6.68</v>
      </c>
      <c r="L4013" s="784">
        <v>6.68</v>
      </c>
      <c r="M4013" s="55" t="s">
        <v>2455</v>
      </c>
    </row>
    <row r="4014" spans="1:13" ht="15">
      <c r="A4014" s="282">
        <v>45915</v>
      </c>
      <c r="B4014" s="55" t="s">
        <v>5890</v>
      </c>
      <c r="C4014" s="786">
        <v>82052</v>
      </c>
      <c r="D4014" s="786" t="s">
        <v>2981</v>
      </c>
      <c r="E4014" s="786" t="s">
        <v>2300</v>
      </c>
      <c r="F4014" s="786">
        <v>4010</v>
      </c>
      <c r="G4014" s="786" t="s">
        <v>2944</v>
      </c>
      <c r="H4014" s="786" t="s">
        <v>1573</v>
      </c>
      <c r="J4014" s="786">
        <v>1</v>
      </c>
      <c r="K4014" s="786">
        <v>8.6</v>
      </c>
      <c r="L4014" s="786">
        <v>8.6</v>
      </c>
      <c r="M4014" s="55" t="s">
        <v>2455</v>
      </c>
    </row>
    <row r="4015" spans="1:13" ht="15">
      <c r="A4015" s="282">
        <v>45915</v>
      </c>
      <c r="B4015" s="55" t="s">
        <v>5890</v>
      </c>
      <c r="C4015" s="784">
        <v>58663</v>
      </c>
      <c r="D4015" s="784" t="s">
        <v>5693</v>
      </c>
      <c r="E4015" s="784" t="s">
        <v>289</v>
      </c>
      <c r="F4015" s="784">
        <v>4010</v>
      </c>
      <c r="G4015" s="784" t="s">
        <v>5694</v>
      </c>
      <c r="H4015" s="784" t="s">
        <v>1573</v>
      </c>
      <c r="J4015" s="784">
        <v>1</v>
      </c>
      <c r="K4015" s="784">
        <v>9.11</v>
      </c>
      <c r="L4015" s="784">
        <v>9.11</v>
      </c>
      <c r="M4015" s="55" t="s">
        <v>2455</v>
      </c>
    </row>
    <row r="4016" spans="1:13" ht="15">
      <c r="A4016" s="282">
        <v>45915</v>
      </c>
      <c r="B4016" s="55" t="s">
        <v>5890</v>
      </c>
      <c r="C4016" s="786">
        <v>83320</v>
      </c>
      <c r="D4016" s="786" t="s">
        <v>4784</v>
      </c>
      <c r="E4016" s="786">
        <v>150</v>
      </c>
      <c r="F4016" s="786">
        <v>4010</v>
      </c>
      <c r="G4016" s="786" t="s">
        <v>2946</v>
      </c>
      <c r="H4016" s="786" t="s">
        <v>1573</v>
      </c>
      <c r="J4016" s="786">
        <v>1</v>
      </c>
      <c r="K4016" s="786">
        <v>24.47</v>
      </c>
      <c r="L4016" s="786">
        <v>24.47</v>
      </c>
      <c r="M4016" s="55" t="s">
        <v>2455</v>
      </c>
    </row>
    <row r="4017" spans="1:13" ht="15">
      <c r="A4017" s="282">
        <v>45915</v>
      </c>
      <c r="B4017" s="55" t="s">
        <v>5890</v>
      </c>
      <c r="C4017" s="784">
        <v>82591</v>
      </c>
      <c r="D4017" s="784" t="s">
        <v>3205</v>
      </c>
      <c r="E4017" s="784">
        <v>100</v>
      </c>
      <c r="F4017" s="784">
        <v>4010</v>
      </c>
      <c r="G4017" s="784" t="s">
        <v>2952</v>
      </c>
      <c r="H4017" s="784" t="s">
        <v>1573</v>
      </c>
      <c r="J4017" s="784">
        <v>1</v>
      </c>
      <c r="K4017" s="784">
        <v>4.82</v>
      </c>
      <c r="L4017" s="784">
        <v>4.82</v>
      </c>
      <c r="M4017" s="55" t="s">
        <v>2455</v>
      </c>
    </row>
    <row r="4018" spans="1:13" ht="15">
      <c r="A4018" s="282">
        <v>45915</v>
      </c>
      <c r="B4018" s="55" t="s">
        <v>5890</v>
      </c>
      <c r="C4018" s="786">
        <v>83094</v>
      </c>
      <c r="D4018" s="786" t="s">
        <v>3161</v>
      </c>
      <c r="E4018" s="786">
        <v>85</v>
      </c>
      <c r="F4018" s="786">
        <v>4010</v>
      </c>
      <c r="G4018" s="786" t="s">
        <v>2955</v>
      </c>
      <c r="H4018" s="786" t="s">
        <v>1573</v>
      </c>
      <c r="J4018" s="786">
        <v>1</v>
      </c>
      <c r="K4018" s="786">
        <v>6.41</v>
      </c>
      <c r="L4018" s="786">
        <v>6.41</v>
      </c>
      <c r="M4018" s="55" t="s">
        <v>2455</v>
      </c>
    </row>
    <row r="4019" spans="1:13" ht="15">
      <c r="A4019" s="282">
        <v>45915</v>
      </c>
      <c r="B4019" s="55" t="s">
        <v>5890</v>
      </c>
      <c r="C4019" s="784">
        <v>81563</v>
      </c>
      <c r="D4019" s="784" t="s">
        <v>2533</v>
      </c>
      <c r="E4019" s="784">
        <v>110</v>
      </c>
      <c r="F4019" s="784">
        <v>4010</v>
      </c>
      <c r="G4019" s="784" t="s">
        <v>5137</v>
      </c>
      <c r="H4019" s="784" t="s">
        <v>1573</v>
      </c>
      <c r="J4019" s="784">
        <v>1</v>
      </c>
      <c r="K4019" s="784">
        <v>10.050000000000001</v>
      </c>
      <c r="L4019" s="784">
        <v>10.050000000000001</v>
      </c>
      <c r="M4019" s="55" t="s">
        <v>2455</v>
      </c>
    </row>
    <row r="4020" spans="1:13" ht="15">
      <c r="A4020" s="282">
        <v>45915</v>
      </c>
      <c r="B4020" s="55" t="s">
        <v>5890</v>
      </c>
      <c r="C4020" s="786">
        <v>52309</v>
      </c>
      <c r="D4020" s="786" t="s">
        <v>3307</v>
      </c>
      <c r="E4020" s="786" t="s">
        <v>289</v>
      </c>
      <c r="F4020" s="786">
        <v>4010</v>
      </c>
      <c r="G4020" s="786" t="s">
        <v>2962</v>
      </c>
      <c r="H4020" s="786" t="s">
        <v>1573</v>
      </c>
      <c r="J4020" s="786">
        <v>1</v>
      </c>
      <c r="K4020" s="786">
        <v>3.19</v>
      </c>
      <c r="L4020" s="786">
        <v>3.19</v>
      </c>
      <c r="M4020" s="55" t="s">
        <v>2455</v>
      </c>
    </row>
    <row r="4021" spans="1:13" ht="15">
      <c r="A4021" s="282">
        <v>45915</v>
      </c>
      <c r="B4021" s="55" t="s">
        <v>5890</v>
      </c>
      <c r="C4021" s="784">
        <v>83199</v>
      </c>
      <c r="D4021" s="784" t="s">
        <v>5623</v>
      </c>
      <c r="E4021" s="784">
        <v>150</v>
      </c>
      <c r="F4021" s="784">
        <v>4010</v>
      </c>
      <c r="G4021" s="784" t="s">
        <v>5140</v>
      </c>
      <c r="H4021" s="784" t="s">
        <v>1573</v>
      </c>
      <c r="J4021" s="784">
        <v>1</v>
      </c>
      <c r="K4021" s="784">
        <v>9.09</v>
      </c>
      <c r="L4021" s="784">
        <v>9.09</v>
      </c>
      <c r="M4021" s="55" t="s">
        <v>2455</v>
      </c>
    </row>
    <row r="4022" spans="1:13" ht="15">
      <c r="A4022" s="282">
        <v>45915</v>
      </c>
      <c r="B4022" s="55" t="s">
        <v>5890</v>
      </c>
      <c r="C4022" s="786">
        <v>83342</v>
      </c>
      <c r="D4022" s="786" t="s">
        <v>5917</v>
      </c>
      <c r="E4022" s="786">
        <v>80</v>
      </c>
      <c r="F4022" s="786">
        <v>4010</v>
      </c>
      <c r="G4022" s="786" t="s">
        <v>2964</v>
      </c>
      <c r="H4022" s="786" t="s">
        <v>1573</v>
      </c>
      <c r="J4022" s="786">
        <v>1</v>
      </c>
      <c r="K4022" s="786">
        <v>7.22</v>
      </c>
      <c r="L4022" s="786">
        <v>7.22</v>
      </c>
      <c r="M4022" s="55" t="s">
        <v>2455</v>
      </c>
    </row>
    <row r="4023" spans="1:13" ht="15">
      <c r="A4023" s="282">
        <v>45915</v>
      </c>
      <c r="B4023" s="55" t="s">
        <v>5890</v>
      </c>
      <c r="C4023" s="784">
        <v>67034</v>
      </c>
      <c r="D4023" s="784">
        <v>15</v>
      </c>
      <c r="E4023" s="784">
        <v>90</v>
      </c>
      <c r="F4023" s="784">
        <v>4010</v>
      </c>
      <c r="G4023" s="784" t="s">
        <v>2827</v>
      </c>
      <c r="H4023" s="784" t="s">
        <v>1573</v>
      </c>
      <c r="J4023" s="784">
        <v>1</v>
      </c>
      <c r="K4023" s="784">
        <v>7.86</v>
      </c>
      <c r="L4023" s="784">
        <v>7.86</v>
      </c>
      <c r="M4023" s="55" t="s">
        <v>2455</v>
      </c>
    </row>
    <row r="4024" spans="1:13" ht="15">
      <c r="A4024" s="282">
        <v>45915</v>
      </c>
      <c r="B4024" s="55" t="s">
        <v>5890</v>
      </c>
      <c r="C4024" s="786">
        <v>81481</v>
      </c>
      <c r="D4024" s="786" t="s">
        <v>3253</v>
      </c>
      <c r="E4024" s="786">
        <v>90</v>
      </c>
      <c r="F4024" s="786">
        <v>4010</v>
      </c>
      <c r="G4024" s="786" t="s">
        <v>2829</v>
      </c>
      <c r="H4024" s="786" t="s">
        <v>1573</v>
      </c>
      <c r="J4024" s="786">
        <v>2</v>
      </c>
      <c r="K4024" s="786">
        <v>6.39</v>
      </c>
      <c r="L4024" s="786">
        <v>12.78</v>
      </c>
      <c r="M4024" s="55" t="s">
        <v>2455</v>
      </c>
    </row>
    <row r="4025" spans="1:13" ht="15">
      <c r="A4025" s="282">
        <v>45915</v>
      </c>
      <c r="B4025" s="55" t="s">
        <v>5890</v>
      </c>
      <c r="C4025" s="784">
        <v>83170</v>
      </c>
      <c r="D4025" s="784" t="s">
        <v>4796</v>
      </c>
      <c r="E4025" s="784">
        <v>120</v>
      </c>
      <c r="F4025" s="784">
        <v>4010</v>
      </c>
      <c r="G4025" s="784" t="s">
        <v>2832</v>
      </c>
      <c r="H4025" s="784" t="s">
        <v>1573</v>
      </c>
      <c r="J4025" s="784">
        <v>1</v>
      </c>
      <c r="K4025" s="784">
        <v>8.24</v>
      </c>
      <c r="L4025" s="784">
        <v>8.24</v>
      </c>
      <c r="M4025" s="55" t="s">
        <v>2455</v>
      </c>
    </row>
    <row r="4026" spans="1:13" ht="15">
      <c r="A4026" s="282">
        <v>45915</v>
      </c>
      <c r="B4026" s="55" t="s">
        <v>5890</v>
      </c>
      <c r="C4026" s="786">
        <v>50763</v>
      </c>
      <c r="D4026" s="786" t="s">
        <v>2637</v>
      </c>
      <c r="E4026" s="786" t="s">
        <v>289</v>
      </c>
      <c r="F4026" s="786">
        <v>4010</v>
      </c>
      <c r="G4026" s="786" t="s">
        <v>2835</v>
      </c>
      <c r="H4026" s="786" t="s">
        <v>1573</v>
      </c>
      <c r="J4026" s="786">
        <v>1</v>
      </c>
      <c r="K4026" s="786">
        <v>4.0599999999999996</v>
      </c>
      <c r="L4026" s="786">
        <v>4.0599999999999996</v>
      </c>
      <c r="M4026" s="55" t="s">
        <v>2455</v>
      </c>
    </row>
    <row r="4027" spans="1:13" ht="15">
      <c r="A4027" s="282">
        <v>45915</v>
      </c>
      <c r="B4027" s="55" t="s">
        <v>5890</v>
      </c>
      <c r="C4027" s="784">
        <v>65642</v>
      </c>
      <c r="D4027" s="784" t="s">
        <v>5294</v>
      </c>
      <c r="E4027" s="784">
        <v>100</v>
      </c>
      <c r="F4027" s="784">
        <v>4010</v>
      </c>
      <c r="G4027" s="784" t="s">
        <v>5918</v>
      </c>
      <c r="H4027" s="784" t="s">
        <v>1573</v>
      </c>
      <c r="J4027" s="784">
        <v>2</v>
      </c>
      <c r="K4027" s="784">
        <v>5.97</v>
      </c>
      <c r="L4027" s="784">
        <v>11.94</v>
      </c>
      <c r="M4027" s="55" t="s">
        <v>2455</v>
      </c>
    </row>
    <row r="4028" spans="1:13" ht="15">
      <c r="A4028" s="282">
        <v>45915</v>
      </c>
      <c r="B4028" s="55" t="s">
        <v>5890</v>
      </c>
      <c r="C4028" s="786">
        <v>82409</v>
      </c>
      <c r="D4028" s="786" t="s">
        <v>5919</v>
      </c>
      <c r="E4028" s="786">
        <v>140</v>
      </c>
      <c r="F4028" s="786">
        <v>4010</v>
      </c>
      <c r="G4028" s="786" t="s">
        <v>2846</v>
      </c>
      <c r="H4028" s="786" t="s">
        <v>1573</v>
      </c>
      <c r="J4028" s="786">
        <v>3</v>
      </c>
      <c r="K4028" s="786">
        <v>7.61</v>
      </c>
      <c r="L4028" s="786">
        <v>22.83</v>
      </c>
      <c r="M4028" s="55" t="s">
        <v>2455</v>
      </c>
    </row>
    <row r="4029" spans="1:13" ht="15">
      <c r="A4029" s="282">
        <v>45915</v>
      </c>
      <c r="B4029" s="55" t="s">
        <v>5890</v>
      </c>
      <c r="C4029" s="784">
        <v>83542</v>
      </c>
      <c r="D4029" s="784" t="s">
        <v>5710</v>
      </c>
      <c r="E4029" s="784">
        <v>50</v>
      </c>
      <c r="F4029" s="784">
        <v>4010</v>
      </c>
      <c r="G4029" s="784" t="s">
        <v>2848</v>
      </c>
      <c r="H4029" s="784" t="s">
        <v>1573</v>
      </c>
      <c r="J4029" s="784">
        <v>1</v>
      </c>
      <c r="K4029" s="784">
        <v>5.54</v>
      </c>
      <c r="L4029" s="784">
        <v>5.54</v>
      </c>
      <c r="M4029" s="55" t="s">
        <v>2455</v>
      </c>
    </row>
    <row r="4030" spans="1:13" ht="15">
      <c r="A4030" s="282">
        <v>45915</v>
      </c>
      <c r="B4030" s="55" t="s">
        <v>5890</v>
      </c>
      <c r="C4030" s="786">
        <v>82581</v>
      </c>
      <c r="D4030" s="786" t="s">
        <v>2900</v>
      </c>
      <c r="E4030" s="786" t="s">
        <v>441</v>
      </c>
      <c r="F4030" s="786">
        <v>4010</v>
      </c>
      <c r="G4030" s="786" t="s">
        <v>2850</v>
      </c>
      <c r="H4030" s="786" t="s">
        <v>1573</v>
      </c>
      <c r="J4030" s="786">
        <v>1</v>
      </c>
      <c r="K4030" s="786">
        <v>18.53</v>
      </c>
      <c r="L4030" s="786">
        <v>18.53</v>
      </c>
      <c r="M4030" s="55" t="s">
        <v>2455</v>
      </c>
    </row>
    <row r="4031" spans="1:13" ht="15">
      <c r="A4031" s="282">
        <v>45915</v>
      </c>
      <c r="B4031" s="55" t="s">
        <v>5890</v>
      </c>
      <c r="C4031" s="784">
        <v>65593</v>
      </c>
      <c r="D4031" s="784">
        <v>11</v>
      </c>
      <c r="E4031" s="784">
        <v>50</v>
      </c>
      <c r="F4031" s="784">
        <v>4010</v>
      </c>
      <c r="G4031" s="784" t="s">
        <v>2854</v>
      </c>
      <c r="H4031" s="784" t="s">
        <v>1573</v>
      </c>
      <c r="J4031" s="784">
        <v>1</v>
      </c>
      <c r="K4031" s="784">
        <v>3.52</v>
      </c>
      <c r="L4031" s="784">
        <v>3.52</v>
      </c>
      <c r="M4031" s="55" t="s">
        <v>2455</v>
      </c>
    </row>
    <row r="4032" spans="1:13" ht="15">
      <c r="A4032" s="282">
        <v>45915</v>
      </c>
      <c r="B4032" s="55" t="s">
        <v>5890</v>
      </c>
      <c r="C4032" s="786">
        <v>82053</v>
      </c>
      <c r="D4032" s="786" t="s">
        <v>2981</v>
      </c>
      <c r="E4032" s="786" t="s">
        <v>2296</v>
      </c>
      <c r="F4032" s="786">
        <v>4010</v>
      </c>
      <c r="G4032" s="786" t="s">
        <v>4101</v>
      </c>
      <c r="H4032" s="786" t="s">
        <v>1573</v>
      </c>
      <c r="J4032" s="786">
        <v>1</v>
      </c>
      <c r="K4032" s="786">
        <v>9.24</v>
      </c>
      <c r="L4032" s="786">
        <v>9.24</v>
      </c>
      <c r="M4032" s="55" t="s">
        <v>2455</v>
      </c>
    </row>
    <row r="4033" spans="1:13" ht="15">
      <c r="A4033" s="282">
        <v>45915</v>
      </c>
      <c r="B4033" s="55" t="s">
        <v>5890</v>
      </c>
      <c r="C4033" s="784">
        <v>82773</v>
      </c>
      <c r="D4033" s="784" t="s">
        <v>3040</v>
      </c>
      <c r="E4033" s="784">
        <v>100</v>
      </c>
      <c r="F4033" s="784">
        <v>4010</v>
      </c>
      <c r="G4033" s="784" t="s">
        <v>2814</v>
      </c>
      <c r="H4033" s="784" t="s">
        <v>1573</v>
      </c>
      <c r="J4033" s="784">
        <v>1</v>
      </c>
      <c r="K4033" s="784">
        <v>14.65</v>
      </c>
      <c r="L4033" s="784">
        <v>14.65</v>
      </c>
      <c r="M4033" s="55" t="s">
        <v>2455</v>
      </c>
    </row>
    <row r="4034" spans="1:13" ht="15">
      <c r="A4034" s="282">
        <v>45915</v>
      </c>
      <c r="B4034" s="55" t="s">
        <v>5890</v>
      </c>
      <c r="C4034" s="786">
        <v>82919</v>
      </c>
      <c r="D4034" s="786" t="s">
        <v>3421</v>
      </c>
      <c r="E4034" s="786">
        <v>90</v>
      </c>
      <c r="F4034" s="786">
        <v>4010</v>
      </c>
      <c r="G4034" s="786" t="s">
        <v>2820</v>
      </c>
      <c r="H4034" s="786" t="s">
        <v>1573</v>
      </c>
      <c r="J4034" s="786">
        <v>1</v>
      </c>
      <c r="K4034" s="786">
        <v>9.16</v>
      </c>
      <c r="L4034" s="786">
        <v>9.16</v>
      </c>
      <c r="M4034" s="55" t="s">
        <v>2455</v>
      </c>
    </row>
    <row r="4035" spans="1:13" ht="15">
      <c r="A4035" s="282">
        <v>45915</v>
      </c>
      <c r="B4035" s="55" t="s">
        <v>5890</v>
      </c>
      <c r="C4035" s="784">
        <v>82595</v>
      </c>
      <c r="D4035" s="784" t="s">
        <v>2974</v>
      </c>
      <c r="E4035" s="784">
        <v>110</v>
      </c>
      <c r="F4035" s="784">
        <v>4010</v>
      </c>
      <c r="G4035" s="784" t="s">
        <v>5920</v>
      </c>
      <c r="H4035" s="784" t="s">
        <v>1573</v>
      </c>
      <c r="J4035" s="784">
        <v>4</v>
      </c>
      <c r="K4035" s="784">
        <v>13.31</v>
      </c>
      <c r="L4035" s="784">
        <v>53.24</v>
      </c>
      <c r="M4035" s="55" t="s">
        <v>2455</v>
      </c>
    </row>
    <row r="4036" spans="1:13" ht="15">
      <c r="A4036" s="282">
        <v>45915</v>
      </c>
      <c r="B4036" s="55" t="s">
        <v>5890</v>
      </c>
      <c r="C4036" s="786">
        <v>50754</v>
      </c>
      <c r="D4036" s="786" t="s">
        <v>5921</v>
      </c>
      <c r="E4036" s="786" t="s">
        <v>289</v>
      </c>
      <c r="F4036" s="786">
        <v>4010</v>
      </c>
      <c r="G4036" s="786" t="s">
        <v>5922</v>
      </c>
      <c r="H4036" s="786" t="s">
        <v>1573</v>
      </c>
      <c r="J4036" s="786">
        <v>3</v>
      </c>
      <c r="K4036" s="786">
        <v>3.63</v>
      </c>
      <c r="L4036" s="786">
        <v>10.89</v>
      </c>
      <c r="M4036" s="55" t="s">
        <v>2455</v>
      </c>
    </row>
    <row r="4037" spans="1:13" ht="15">
      <c r="A4037" s="282">
        <v>45915</v>
      </c>
      <c r="B4037" s="55" t="s">
        <v>5890</v>
      </c>
      <c r="C4037" s="784">
        <v>81339</v>
      </c>
      <c r="D4037" s="784" t="s">
        <v>3193</v>
      </c>
      <c r="E4037" s="784">
        <v>100</v>
      </c>
      <c r="F4037" s="784">
        <v>4010</v>
      </c>
      <c r="G4037" s="784" t="s">
        <v>2822</v>
      </c>
      <c r="H4037" s="784" t="s">
        <v>1573</v>
      </c>
      <c r="J4037" s="784">
        <v>1</v>
      </c>
      <c r="K4037" s="784">
        <v>5.71</v>
      </c>
      <c r="L4037" s="784">
        <v>5.71</v>
      </c>
      <c r="M4037" s="55" t="s">
        <v>2455</v>
      </c>
    </row>
    <row r="4038" spans="1:13" ht="15">
      <c r="A4038" s="282">
        <v>45915</v>
      </c>
      <c r="B4038" s="55" t="s">
        <v>5890</v>
      </c>
      <c r="C4038" s="786">
        <v>83490</v>
      </c>
      <c r="D4038" s="786" t="s">
        <v>5710</v>
      </c>
      <c r="E4038" s="786">
        <v>160</v>
      </c>
      <c r="F4038" s="786">
        <v>4010</v>
      </c>
      <c r="G4038" s="786" t="s">
        <v>5923</v>
      </c>
      <c r="H4038" s="786" t="s">
        <v>1573</v>
      </c>
      <c r="J4038" s="786">
        <v>1</v>
      </c>
      <c r="K4038" s="786">
        <v>6.26</v>
      </c>
      <c r="L4038" s="786">
        <v>6.26</v>
      </c>
      <c r="M4038" s="55" t="s">
        <v>2455</v>
      </c>
    </row>
    <row r="4039" spans="1:13" ht="15">
      <c r="A4039" s="282">
        <v>45915</v>
      </c>
      <c r="B4039" s="55" t="s">
        <v>5890</v>
      </c>
      <c r="C4039" s="784">
        <v>83058</v>
      </c>
      <c r="D4039" s="784">
        <v>178</v>
      </c>
      <c r="E4039" s="784">
        <v>85</v>
      </c>
      <c r="F4039" s="784">
        <v>4010</v>
      </c>
      <c r="G4039" s="784" t="s">
        <v>5165</v>
      </c>
      <c r="H4039" s="784" t="s">
        <v>1573</v>
      </c>
      <c r="J4039" s="784">
        <v>1</v>
      </c>
      <c r="K4039" s="784">
        <v>4.87</v>
      </c>
      <c r="L4039" s="784">
        <v>4.87</v>
      </c>
      <c r="M4039" s="55" t="s">
        <v>2455</v>
      </c>
    </row>
    <row r="4040" spans="1:13" ht="15">
      <c r="A4040" s="282">
        <v>45915</v>
      </c>
      <c r="B4040" s="55" t="s">
        <v>5890</v>
      </c>
      <c r="C4040" s="786">
        <v>82289</v>
      </c>
      <c r="D4040" s="786">
        <v>15</v>
      </c>
      <c r="E4040" s="786">
        <v>120</v>
      </c>
      <c r="F4040" s="786">
        <v>4010</v>
      </c>
      <c r="G4040" s="786" t="s">
        <v>2823</v>
      </c>
      <c r="H4040" s="786" t="s">
        <v>1573</v>
      </c>
      <c r="J4040" s="786">
        <v>1</v>
      </c>
      <c r="K4040" s="786">
        <v>7.57</v>
      </c>
      <c r="L4040" s="786">
        <v>7.57</v>
      </c>
      <c r="M4040" s="55" t="s">
        <v>2455</v>
      </c>
    </row>
    <row r="4041" spans="1:13" ht="15">
      <c r="A4041" s="282">
        <v>45915</v>
      </c>
      <c r="B4041" s="55" t="s">
        <v>5924</v>
      </c>
      <c r="C4041" s="784">
        <v>83247</v>
      </c>
      <c r="D4041" s="784" t="s">
        <v>3930</v>
      </c>
      <c r="E4041" s="784">
        <v>140</v>
      </c>
      <c r="F4041" s="784">
        <v>4010</v>
      </c>
      <c r="G4041" s="784" t="s">
        <v>5925</v>
      </c>
      <c r="H4041" s="784" t="s">
        <v>1573</v>
      </c>
      <c r="J4041" s="784">
        <v>1</v>
      </c>
      <c r="K4041" s="784">
        <v>7.86</v>
      </c>
      <c r="L4041" s="784">
        <v>7.86</v>
      </c>
      <c r="M4041" s="55" t="s">
        <v>2455</v>
      </c>
    </row>
    <row r="4042" spans="1:13" ht="15">
      <c r="A4042" s="282">
        <v>45915</v>
      </c>
      <c r="B4042" s="55" t="s">
        <v>5924</v>
      </c>
      <c r="C4042" s="786">
        <v>81939</v>
      </c>
      <c r="D4042" s="786" t="s">
        <v>5926</v>
      </c>
      <c r="E4042" s="786">
        <v>110</v>
      </c>
      <c r="F4042" s="786">
        <v>4010</v>
      </c>
      <c r="G4042" s="786" t="s">
        <v>5927</v>
      </c>
      <c r="H4042" s="786" t="s">
        <v>1573</v>
      </c>
      <c r="J4042" s="786">
        <v>1</v>
      </c>
      <c r="K4042" s="786">
        <v>9.94</v>
      </c>
      <c r="L4042" s="786">
        <v>9.94</v>
      </c>
      <c r="M4042" s="55" t="s">
        <v>2455</v>
      </c>
    </row>
    <row r="4043" spans="1:13" ht="15">
      <c r="A4043" s="282">
        <v>45915</v>
      </c>
      <c r="B4043" s="55" t="s">
        <v>5924</v>
      </c>
      <c r="C4043" s="784">
        <v>83369</v>
      </c>
      <c r="D4043" s="784" t="s">
        <v>5567</v>
      </c>
      <c r="E4043" s="784">
        <v>75</v>
      </c>
      <c r="F4043" s="784">
        <v>4010</v>
      </c>
      <c r="G4043" s="784" t="s">
        <v>3824</v>
      </c>
      <c r="H4043" s="784" t="s">
        <v>1573</v>
      </c>
      <c r="J4043" s="784">
        <v>1</v>
      </c>
      <c r="K4043" s="784">
        <v>12.12</v>
      </c>
      <c r="L4043" s="784">
        <v>12.12</v>
      </c>
      <c r="M4043" s="55" t="s">
        <v>2455</v>
      </c>
    </row>
    <row r="4044" spans="1:13" ht="15">
      <c r="A4044" s="282">
        <v>45915</v>
      </c>
      <c r="B4044" s="55" t="s">
        <v>5924</v>
      </c>
      <c r="C4044" s="786">
        <v>67501</v>
      </c>
      <c r="D4044" s="786" t="s">
        <v>2909</v>
      </c>
      <c r="E4044" s="786">
        <v>120</v>
      </c>
      <c r="F4044" s="786">
        <v>4010</v>
      </c>
      <c r="G4044" s="786" t="s">
        <v>4412</v>
      </c>
      <c r="H4044" s="786" t="s">
        <v>1573</v>
      </c>
      <c r="J4044" s="786">
        <v>1</v>
      </c>
      <c r="K4044" s="786">
        <v>7.7</v>
      </c>
      <c r="L4044" s="786">
        <v>7.7</v>
      </c>
      <c r="M4044" s="55" t="s">
        <v>2455</v>
      </c>
    </row>
    <row r="4045" spans="1:13" ht="15">
      <c r="A4045" s="282">
        <v>45915</v>
      </c>
      <c r="B4045" s="55" t="s">
        <v>5924</v>
      </c>
      <c r="C4045" s="784">
        <v>82721</v>
      </c>
      <c r="D4045" s="784" t="s">
        <v>3656</v>
      </c>
      <c r="E4045" s="784">
        <v>120</v>
      </c>
      <c r="F4045" s="784">
        <v>4010</v>
      </c>
      <c r="G4045" s="784" t="s">
        <v>4411</v>
      </c>
      <c r="H4045" s="784" t="s">
        <v>1573</v>
      </c>
      <c r="J4045" s="784">
        <v>2</v>
      </c>
      <c r="K4045" s="784">
        <v>7.45</v>
      </c>
      <c r="L4045" s="784">
        <v>14.9</v>
      </c>
      <c r="M4045" s="55" t="s">
        <v>2455</v>
      </c>
    </row>
    <row r="4046" spans="1:13" ht="15">
      <c r="A4046" s="282">
        <v>45915</v>
      </c>
      <c r="B4046" s="55" t="s">
        <v>5924</v>
      </c>
      <c r="C4046" s="786">
        <v>83164</v>
      </c>
      <c r="D4046" s="786" t="s">
        <v>2560</v>
      </c>
      <c r="E4046" s="786">
        <v>130</v>
      </c>
      <c r="F4046" s="786">
        <v>4010</v>
      </c>
      <c r="G4046" s="786" t="s">
        <v>4410</v>
      </c>
      <c r="H4046" s="786" t="s">
        <v>1573</v>
      </c>
      <c r="J4046" s="786">
        <v>1</v>
      </c>
      <c r="K4046" s="786">
        <v>9.94</v>
      </c>
      <c r="L4046" s="786">
        <v>9.94</v>
      </c>
      <c r="M4046" s="55" t="s">
        <v>2455</v>
      </c>
    </row>
    <row r="4047" spans="1:13" ht="15">
      <c r="A4047" s="282">
        <v>45915</v>
      </c>
      <c r="B4047" s="55" t="s">
        <v>5924</v>
      </c>
      <c r="C4047" s="784">
        <v>82677</v>
      </c>
      <c r="D4047" s="784" t="s">
        <v>2290</v>
      </c>
      <c r="E4047" s="784">
        <v>120</v>
      </c>
      <c r="F4047" s="784">
        <v>4010</v>
      </c>
      <c r="G4047" s="784" t="s">
        <v>4408</v>
      </c>
      <c r="H4047" s="784" t="s">
        <v>1573</v>
      </c>
      <c r="J4047" s="784">
        <v>1</v>
      </c>
      <c r="K4047" s="784">
        <v>3.52</v>
      </c>
      <c r="L4047" s="784">
        <v>3.52</v>
      </c>
      <c r="M4047" s="55" t="s">
        <v>2455</v>
      </c>
    </row>
    <row r="4048" spans="1:13" ht="15">
      <c r="A4048" s="282">
        <v>45915</v>
      </c>
      <c r="B4048" s="55" t="s">
        <v>5924</v>
      </c>
      <c r="C4048" s="786">
        <v>82008</v>
      </c>
      <c r="D4048" s="786" t="s">
        <v>5454</v>
      </c>
      <c r="E4048" s="786">
        <v>140</v>
      </c>
      <c r="F4048" s="786">
        <v>4010</v>
      </c>
      <c r="G4048" s="786" t="s">
        <v>4406</v>
      </c>
      <c r="H4048" s="786" t="s">
        <v>1573</v>
      </c>
      <c r="J4048" s="786">
        <v>1</v>
      </c>
      <c r="K4048" s="786">
        <v>6.38</v>
      </c>
      <c r="L4048" s="786">
        <v>6.38</v>
      </c>
      <c r="M4048" s="55" t="s">
        <v>2455</v>
      </c>
    </row>
    <row r="4049" spans="1:13" ht="15">
      <c r="A4049" s="282">
        <v>45915</v>
      </c>
      <c r="B4049" s="55" t="s">
        <v>5924</v>
      </c>
      <c r="C4049" s="784">
        <v>82591</v>
      </c>
      <c r="D4049" s="784" t="s">
        <v>3205</v>
      </c>
      <c r="E4049" s="784">
        <v>110</v>
      </c>
      <c r="F4049" s="784">
        <v>4010</v>
      </c>
      <c r="G4049" s="784" t="s">
        <v>4429</v>
      </c>
      <c r="H4049" s="784" t="s">
        <v>1573</v>
      </c>
      <c r="J4049" s="784">
        <v>1</v>
      </c>
      <c r="K4049" s="784">
        <v>4.82</v>
      </c>
      <c r="L4049" s="784">
        <v>4.82</v>
      </c>
      <c r="M4049" s="55" t="s">
        <v>2455</v>
      </c>
    </row>
    <row r="4050" spans="1:13" ht="15">
      <c r="A4050" s="282">
        <v>45915</v>
      </c>
      <c r="B4050" s="55" t="s">
        <v>5924</v>
      </c>
      <c r="C4050" s="786">
        <v>82008</v>
      </c>
      <c r="D4050" s="786" t="s">
        <v>5755</v>
      </c>
      <c r="E4050" s="786">
        <v>140</v>
      </c>
      <c r="F4050" s="786">
        <v>4010</v>
      </c>
      <c r="G4050" s="786" t="s">
        <v>5928</v>
      </c>
      <c r="H4050" s="786" t="s">
        <v>1573</v>
      </c>
      <c r="J4050" s="786">
        <v>1</v>
      </c>
      <c r="K4050" s="786">
        <v>6.95</v>
      </c>
      <c r="L4050" s="786">
        <v>6.95</v>
      </c>
      <c r="M4050" s="55" t="s">
        <v>2455</v>
      </c>
    </row>
    <row r="4051" spans="1:13" ht="15">
      <c r="A4051" s="282">
        <v>45915</v>
      </c>
      <c r="B4051" s="55" t="s">
        <v>5924</v>
      </c>
      <c r="C4051" s="784">
        <v>82778</v>
      </c>
      <c r="D4051" s="784" t="s">
        <v>2290</v>
      </c>
      <c r="E4051" s="784">
        <v>150</v>
      </c>
      <c r="F4051" s="784">
        <v>4010</v>
      </c>
      <c r="G4051" s="784" t="s">
        <v>4404</v>
      </c>
      <c r="H4051" s="784" t="s">
        <v>1573</v>
      </c>
      <c r="J4051" s="784">
        <v>1</v>
      </c>
      <c r="K4051" s="784">
        <v>6.06</v>
      </c>
      <c r="L4051" s="784">
        <v>6.06</v>
      </c>
      <c r="M4051" s="55" t="s">
        <v>2455</v>
      </c>
    </row>
    <row r="4052" spans="1:13" ht="15">
      <c r="A4052" s="282">
        <v>45915</v>
      </c>
      <c r="B4052" s="55" t="s">
        <v>5924</v>
      </c>
      <c r="C4052" s="786">
        <v>67978</v>
      </c>
      <c r="D4052" s="786" t="s">
        <v>5740</v>
      </c>
      <c r="E4052" s="786">
        <v>140</v>
      </c>
      <c r="F4052" s="786">
        <v>4010</v>
      </c>
      <c r="G4052" s="786" t="s">
        <v>4403</v>
      </c>
      <c r="H4052" s="786" t="s">
        <v>1573</v>
      </c>
      <c r="J4052" s="786">
        <v>1</v>
      </c>
      <c r="K4052" s="786">
        <v>4.58</v>
      </c>
      <c r="L4052" s="786">
        <v>4.58</v>
      </c>
      <c r="M4052" s="55" t="s">
        <v>2455</v>
      </c>
    </row>
    <row r="4053" spans="1:13" ht="15">
      <c r="A4053" s="282">
        <v>45915</v>
      </c>
      <c r="B4053" s="55" t="s">
        <v>5924</v>
      </c>
      <c r="C4053" s="784">
        <v>81200</v>
      </c>
      <c r="D4053" s="784">
        <v>537</v>
      </c>
      <c r="E4053" s="784" t="s">
        <v>441</v>
      </c>
      <c r="F4053" s="784">
        <v>4010</v>
      </c>
      <c r="G4053" s="784" t="s">
        <v>4402</v>
      </c>
      <c r="H4053" s="784" t="s">
        <v>1573</v>
      </c>
      <c r="J4053" s="784">
        <v>3</v>
      </c>
      <c r="K4053" s="784">
        <v>8.2200000000000006</v>
      </c>
      <c r="L4053" s="784">
        <v>24.66</v>
      </c>
      <c r="M4053" s="55" t="s">
        <v>2455</v>
      </c>
    </row>
    <row r="4054" spans="1:13" ht="15">
      <c r="A4054" s="282">
        <v>45915</v>
      </c>
      <c r="B4054" s="55" t="s">
        <v>5924</v>
      </c>
      <c r="C4054" s="786">
        <v>83189</v>
      </c>
      <c r="D4054" s="786" t="s">
        <v>5850</v>
      </c>
      <c r="E4054" s="786">
        <v>85</v>
      </c>
      <c r="F4054" s="786">
        <v>4010</v>
      </c>
      <c r="G4054" s="786" t="s">
        <v>4400</v>
      </c>
      <c r="H4054" s="786" t="s">
        <v>1573</v>
      </c>
      <c r="J4054" s="786">
        <v>1</v>
      </c>
      <c r="K4054" s="786">
        <v>15.7</v>
      </c>
      <c r="L4054" s="786">
        <v>15.7</v>
      </c>
      <c r="M4054" s="55" t="s">
        <v>2455</v>
      </c>
    </row>
    <row r="4055" spans="1:13" ht="15">
      <c r="A4055" s="282">
        <v>45915</v>
      </c>
      <c r="B4055" s="55" t="s">
        <v>5924</v>
      </c>
      <c r="C4055" s="784">
        <v>82204</v>
      </c>
      <c r="D4055" s="784" t="s">
        <v>5472</v>
      </c>
      <c r="E4055" s="784">
        <v>85</v>
      </c>
      <c r="F4055" s="784">
        <v>4010</v>
      </c>
      <c r="G4055" s="784" t="s">
        <v>4399</v>
      </c>
      <c r="H4055" s="784" t="s">
        <v>1573</v>
      </c>
      <c r="J4055" s="784">
        <v>1</v>
      </c>
      <c r="K4055" s="784">
        <v>11.49</v>
      </c>
      <c r="L4055" s="784">
        <v>11.49</v>
      </c>
      <c r="M4055" s="55" t="s">
        <v>2455</v>
      </c>
    </row>
    <row r="4056" spans="1:13" ht="15">
      <c r="A4056" s="282">
        <v>45915</v>
      </c>
      <c r="B4056" s="55" t="s">
        <v>5924</v>
      </c>
      <c r="C4056" s="786">
        <v>59852</v>
      </c>
      <c r="D4056" s="786" t="s">
        <v>5929</v>
      </c>
      <c r="E4056" s="786">
        <v>100</v>
      </c>
      <c r="F4056" s="786">
        <v>4010</v>
      </c>
      <c r="G4056" s="786" t="s">
        <v>4397</v>
      </c>
      <c r="H4056" s="786" t="s">
        <v>1573</v>
      </c>
      <c r="J4056" s="786">
        <v>2</v>
      </c>
      <c r="K4056" s="786">
        <v>9.44</v>
      </c>
      <c r="L4056" s="786">
        <v>18.88</v>
      </c>
      <c r="M4056" s="55" t="s">
        <v>2455</v>
      </c>
    </row>
    <row r="4057" spans="1:13" ht="15">
      <c r="A4057" s="282">
        <v>45915</v>
      </c>
      <c r="B4057" s="55" t="s">
        <v>5924</v>
      </c>
      <c r="C4057" s="784">
        <v>83187</v>
      </c>
      <c r="D4057" s="784" t="s">
        <v>5850</v>
      </c>
      <c r="E4057" s="784">
        <v>130</v>
      </c>
      <c r="F4057" s="784">
        <v>4010</v>
      </c>
      <c r="G4057" s="784" t="s">
        <v>4396</v>
      </c>
      <c r="H4057" s="784" t="s">
        <v>1573</v>
      </c>
      <c r="J4057" s="784">
        <v>1</v>
      </c>
      <c r="K4057" s="784">
        <v>20.99</v>
      </c>
      <c r="L4057" s="784">
        <v>20.99</v>
      </c>
      <c r="M4057" s="55" t="s">
        <v>2455</v>
      </c>
    </row>
    <row r="4058" spans="1:13" ht="15">
      <c r="A4058" s="282">
        <v>45915</v>
      </c>
      <c r="B4058" s="55" t="s">
        <v>5924</v>
      </c>
      <c r="C4058" s="786">
        <v>82988</v>
      </c>
      <c r="D4058" s="786" t="s">
        <v>5930</v>
      </c>
      <c r="E4058" s="786">
        <v>85</v>
      </c>
      <c r="F4058" s="786">
        <v>4010</v>
      </c>
      <c r="G4058" s="786" t="s">
        <v>4395</v>
      </c>
      <c r="H4058" s="786" t="s">
        <v>1573</v>
      </c>
      <c r="J4058" s="786">
        <v>1</v>
      </c>
      <c r="K4058" s="786">
        <v>6.29</v>
      </c>
      <c r="L4058" s="786">
        <v>6.29</v>
      </c>
      <c r="M4058" s="55" t="s">
        <v>2455</v>
      </c>
    </row>
    <row r="4059" spans="1:13" ht="15">
      <c r="A4059" s="282">
        <v>45915</v>
      </c>
      <c r="B4059" s="55" t="s">
        <v>5924</v>
      </c>
      <c r="C4059" s="784">
        <v>67978</v>
      </c>
      <c r="D4059" s="784" t="s">
        <v>5740</v>
      </c>
      <c r="E4059" s="784">
        <v>130</v>
      </c>
      <c r="F4059" s="784">
        <v>4010</v>
      </c>
      <c r="G4059" s="784" t="s">
        <v>4618</v>
      </c>
      <c r="H4059" s="784" t="s">
        <v>1573</v>
      </c>
      <c r="J4059" s="784">
        <v>1</v>
      </c>
      <c r="K4059" s="784">
        <v>4.58</v>
      </c>
      <c r="L4059" s="784">
        <v>4.58</v>
      </c>
      <c r="M4059" s="55" t="s">
        <v>2455</v>
      </c>
    </row>
    <row r="4060" spans="1:13" ht="15">
      <c r="A4060" s="282">
        <v>45915</v>
      </c>
      <c r="B4060" s="55" t="s">
        <v>5924</v>
      </c>
      <c r="C4060" s="786">
        <v>82591</v>
      </c>
      <c r="D4060" s="786" t="s">
        <v>3205</v>
      </c>
      <c r="E4060" s="786">
        <v>120</v>
      </c>
      <c r="F4060" s="786">
        <v>4010</v>
      </c>
      <c r="G4060" s="786" t="s">
        <v>4394</v>
      </c>
      <c r="H4060" s="786" t="s">
        <v>1573</v>
      </c>
      <c r="J4060" s="786">
        <v>1</v>
      </c>
      <c r="K4060" s="786">
        <v>4.82</v>
      </c>
      <c r="L4060" s="786">
        <v>4.82</v>
      </c>
      <c r="M4060" s="55" t="s">
        <v>2455</v>
      </c>
    </row>
    <row r="4061" spans="1:13" ht="15">
      <c r="A4061" s="282">
        <v>45915</v>
      </c>
      <c r="B4061" s="55" t="s">
        <v>5924</v>
      </c>
      <c r="C4061" s="784">
        <v>81503</v>
      </c>
      <c r="D4061" s="784" t="s">
        <v>2560</v>
      </c>
      <c r="E4061" s="784">
        <v>120</v>
      </c>
      <c r="F4061" s="784">
        <v>4010</v>
      </c>
      <c r="G4061" s="784" t="s">
        <v>4392</v>
      </c>
      <c r="H4061" s="784" t="s">
        <v>1573</v>
      </c>
      <c r="J4061" s="784">
        <v>4</v>
      </c>
      <c r="K4061" s="784">
        <v>4.8</v>
      </c>
      <c r="L4061" s="784">
        <v>19.2</v>
      </c>
      <c r="M4061" s="55" t="s">
        <v>2455</v>
      </c>
    </row>
    <row r="4062" spans="1:13" ht="15">
      <c r="A4062" s="282">
        <v>45915</v>
      </c>
      <c r="B4062" s="55" t="s">
        <v>5924</v>
      </c>
      <c r="C4062" s="786">
        <v>82723</v>
      </c>
      <c r="D4062" s="786" t="s">
        <v>2470</v>
      </c>
      <c r="E4062" s="786">
        <v>100</v>
      </c>
      <c r="F4062" s="786">
        <v>4010</v>
      </c>
      <c r="G4062" s="786" t="s">
        <v>4390</v>
      </c>
      <c r="H4062" s="786" t="s">
        <v>1573</v>
      </c>
      <c r="J4062" s="786">
        <v>1</v>
      </c>
      <c r="K4062" s="786">
        <v>8.83</v>
      </c>
      <c r="L4062" s="786">
        <v>8.83</v>
      </c>
      <c r="M4062" s="55" t="s">
        <v>2455</v>
      </c>
    </row>
    <row r="4063" spans="1:13" ht="15">
      <c r="A4063" s="282">
        <v>45915</v>
      </c>
      <c r="B4063" s="55" t="s">
        <v>5924</v>
      </c>
      <c r="C4063" s="784">
        <v>60008</v>
      </c>
      <c r="D4063" s="784">
        <v>714</v>
      </c>
      <c r="E4063" s="784">
        <v>85</v>
      </c>
      <c r="F4063" s="784">
        <v>4010</v>
      </c>
      <c r="G4063" s="784" t="s">
        <v>4445</v>
      </c>
      <c r="H4063" s="784" t="s">
        <v>1573</v>
      </c>
      <c r="J4063" s="784">
        <v>1</v>
      </c>
      <c r="K4063" s="784">
        <v>7.91</v>
      </c>
      <c r="L4063" s="784">
        <v>7.91</v>
      </c>
      <c r="M4063" s="55" t="s">
        <v>2455</v>
      </c>
    </row>
    <row r="4064" spans="1:13" ht="15">
      <c r="A4064" s="282">
        <v>45915</v>
      </c>
      <c r="B4064" s="55" t="s">
        <v>5924</v>
      </c>
      <c r="C4064" s="786">
        <v>83105</v>
      </c>
      <c r="D4064" s="786">
        <v>277</v>
      </c>
      <c r="E4064" s="786">
        <v>90</v>
      </c>
      <c r="F4064" s="786">
        <v>4010</v>
      </c>
      <c r="G4064" s="786" t="s">
        <v>4444</v>
      </c>
      <c r="H4064" s="786" t="s">
        <v>1573</v>
      </c>
      <c r="J4064" s="786">
        <v>1</v>
      </c>
      <c r="K4064" s="786">
        <v>6.5</v>
      </c>
      <c r="L4064" s="786">
        <v>6.5</v>
      </c>
      <c r="M4064" s="55" t="s">
        <v>2455</v>
      </c>
    </row>
    <row r="4065" spans="1:13" ht="15">
      <c r="A4065" s="282">
        <v>45915</v>
      </c>
      <c r="B4065" s="55" t="s">
        <v>5924</v>
      </c>
      <c r="C4065" s="784">
        <v>81360</v>
      </c>
      <c r="D4065" s="784" t="s">
        <v>2821</v>
      </c>
      <c r="E4065" s="784">
        <v>80</v>
      </c>
      <c r="F4065" s="784">
        <v>4010</v>
      </c>
      <c r="G4065" s="784" t="s">
        <v>4431</v>
      </c>
      <c r="H4065" s="784" t="s">
        <v>1573</v>
      </c>
      <c r="J4065" s="784">
        <v>1</v>
      </c>
      <c r="K4065" s="784">
        <v>7.18</v>
      </c>
      <c r="L4065" s="784">
        <v>7.18</v>
      </c>
      <c r="M4065" s="55" t="s">
        <v>2455</v>
      </c>
    </row>
    <row r="4066" spans="1:13" ht="15">
      <c r="A4066" s="282">
        <v>45915</v>
      </c>
      <c r="B4066" s="55" t="s">
        <v>5924</v>
      </c>
      <c r="C4066" s="786">
        <v>82591</v>
      </c>
      <c r="D4066" s="786" t="s">
        <v>3205</v>
      </c>
      <c r="E4066" s="786">
        <v>85</v>
      </c>
      <c r="F4066" s="786">
        <v>4010</v>
      </c>
      <c r="G4066" s="786" t="s">
        <v>5931</v>
      </c>
      <c r="H4066" s="786" t="s">
        <v>1573</v>
      </c>
      <c r="J4066" s="786">
        <v>4</v>
      </c>
      <c r="K4066" s="786">
        <v>4.75</v>
      </c>
      <c r="L4066" s="786">
        <v>19</v>
      </c>
      <c r="M4066" s="55" t="s">
        <v>2455</v>
      </c>
    </row>
    <row r="4067" spans="1:13" ht="15">
      <c r="A4067" s="282">
        <v>45915</v>
      </c>
      <c r="B4067" s="55" t="s">
        <v>5924</v>
      </c>
      <c r="C4067" s="784">
        <v>83164</v>
      </c>
      <c r="D4067" s="784" t="s">
        <v>4880</v>
      </c>
      <c r="E4067" s="784">
        <v>110</v>
      </c>
      <c r="F4067" s="784">
        <v>4010</v>
      </c>
      <c r="G4067" s="784" t="s">
        <v>4173</v>
      </c>
      <c r="H4067" s="784" t="s">
        <v>1573</v>
      </c>
      <c r="J4067" s="784">
        <v>2</v>
      </c>
      <c r="K4067" s="784">
        <v>9.94</v>
      </c>
      <c r="L4067" s="784">
        <v>19.88</v>
      </c>
      <c r="M4067" s="55" t="s">
        <v>2455</v>
      </c>
    </row>
    <row r="4068" spans="1:13" ht="15">
      <c r="A4068" s="282">
        <v>45915</v>
      </c>
      <c r="B4068" s="55" t="s">
        <v>5924</v>
      </c>
      <c r="C4068" s="786">
        <v>81551</v>
      </c>
      <c r="D4068" s="786" t="s">
        <v>3159</v>
      </c>
      <c r="E4068" s="786">
        <v>85</v>
      </c>
      <c r="F4068" s="786">
        <v>4010</v>
      </c>
      <c r="G4068" s="786" t="s">
        <v>5932</v>
      </c>
      <c r="H4068" s="786" t="s">
        <v>1573</v>
      </c>
      <c r="J4068" s="786">
        <v>1</v>
      </c>
      <c r="K4068" s="786">
        <v>4.28</v>
      </c>
      <c r="L4068" s="786">
        <v>4.28</v>
      </c>
      <c r="M4068" s="55" t="s">
        <v>2455</v>
      </c>
    </row>
    <row r="4069" spans="1:13" ht="15">
      <c r="A4069" s="282">
        <v>45915</v>
      </c>
      <c r="B4069" s="55" t="s">
        <v>5924</v>
      </c>
      <c r="C4069" s="784">
        <v>83282</v>
      </c>
      <c r="D4069" s="784" t="s">
        <v>4880</v>
      </c>
      <c r="E4069" s="784">
        <v>85</v>
      </c>
      <c r="F4069" s="784">
        <v>4010</v>
      </c>
      <c r="G4069" s="784" t="s">
        <v>5933</v>
      </c>
      <c r="H4069" s="784" t="s">
        <v>1573</v>
      </c>
      <c r="J4069" s="784">
        <v>5</v>
      </c>
      <c r="K4069" s="784">
        <v>6.34</v>
      </c>
      <c r="L4069" s="784">
        <v>31.7</v>
      </c>
      <c r="M4069" s="55" t="s">
        <v>2455</v>
      </c>
    </row>
    <row r="4070" spans="1:13" ht="15">
      <c r="A4070" s="282">
        <v>45915</v>
      </c>
      <c r="B4070" s="55" t="s">
        <v>5924</v>
      </c>
      <c r="C4070" s="786">
        <v>67271</v>
      </c>
      <c r="D4070" s="786" t="s">
        <v>3616</v>
      </c>
      <c r="E4070" s="786">
        <v>110</v>
      </c>
      <c r="F4070" s="786">
        <v>4010</v>
      </c>
      <c r="G4070" s="786" t="s">
        <v>5934</v>
      </c>
      <c r="H4070" s="786" t="s">
        <v>1573</v>
      </c>
      <c r="J4070" s="786">
        <v>1</v>
      </c>
      <c r="K4070" s="786">
        <v>10.62</v>
      </c>
      <c r="L4070" s="786">
        <v>10.62</v>
      </c>
      <c r="M4070" s="55" t="s">
        <v>2455</v>
      </c>
    </row>
    <row r="4071" spans="1:13" ht="15">
      <c r="A4071" s="282">
        <v>45915</v>
      </c>
      <c r="B4071" s="55" t="s">
        <v>5924</v>
      </c>
      <c r="C4071" s="784">
        <v>39973</v>
      </c>
      <c r="D4071" s="784" t="s">
        <v>3429</v>
      </c>
      <c r="E4071" s="784">
        <v>140</v>
      </c>
      <c r="F4071" s="784">
        <v>4010</v>
      </c>
      <c r="G4071" s="784" t="s">
        <v>5935</v>
      </c>
      <c r="H4071" s="784" t="s">
        <v>1573</v>
      </c>
      <c r="J4071" s="784">
        <v>1</v>
      </c>
      <c r="K4071" s="784">
        <v>12.05</v>
      </c>
      <c r="L4071" s="784">
        <v>12.05</v>
      </c>
      <c r="M4071" s="55" t="s">
        <v>2455</v>
      </c>
    </row>
    <row r="4072" spans="1:13" ht="15">
      <c r="A4072" s="282">
        <v>45915</v>
      </c>
      <c r="B4072" s="55" t="s">
        <v>5924</v>
      </c>
      <c r="C4072" s="786">
        <v>81495</v>
      </c>
      <c r="D4072" s="786" t="s">
        <v>2560</v>
      </c>
      <c r="E4072" s="786">
        <v>110</v>
      </c>
      <c r="F4072" s="786">
        <v>4010</v>
      </c>
      <c r="G4072" s="786" t="s">
        <v>5936</v>
      </c>
      <c r="H4072" s="786" t="s">
        <v>1573</v>
      </c>
      <c r="J4072" s="786">
        <v>1</v>
      </c>
      <c r="K4072" s="786">
        <v>8.51</v>
      </c>
      <c r="L4072" s="786">
        <v>8.51</v>
      </c>
      <c r="M4072" s="55" t="s">
        <v>2455</v>
      </c>
    </row>
    <row r="4073" spans="1:13" ht="15">
      <c r="A4073" s="282">
        <v>45915</v>
      </c>
      <c r="B4073" s="55" t="s">
        <v>5924</v>
      </c>
      <c r="C4073" s="784">
        <v>82551</v>
      </c>
      <c r="D4073" s="784" t="s">
        <v>4155</v>
      </c>
      <c r="E4073" s="784">
        <v>120</v>
      </c>
      <c r="F4073" s="784">
        <v>4010</v>
      </c>
      <c r="G4073" s="784" t="s">
        <v>5937</v>
      </c>
      <c r="H4073" s="784" t="s">
        <v>1573</v>
      </c>
      <c r="J4073" s="784">
        <v>1</v>
      </c>
      <c r="K4073" s="784">
        <v>8.32</v>
      </c>
      <c r="L4073" s="784">
        <v>8.32</v>
      </c>
      <c r="M4073" s="55" t="s">
        <v>2455</v>
      </c>
    </row>
    <row r="4074" spans="1:13" ht="15">
      <c r="A4074" s="282">
        <v>45915</v>
      </c>
      <c r="B4074" s="55" t="s">
        <v>5924</v>
      </c>
      <c r="C4074" s="786">
        <v>83097</v>
      </c>
      <c r="D4074" s="786" t="s">
        <v>3014</v>
      </c>
      <c r="E4074" s="786">
        <v>120</v>
      </c>
      <c r="F4074" s="786">
        <v>4010</v>
      </c>
      <c r="G4074" s="786" t="s">
        <v>5938</v>
      </c>
      <c r="H4074" s="786" t="s">
        <v>1573</v>
      </c>
      <c r="J4074" s="786">
        <v>1</v>
      </c>
      <c r="K4074" s="786">
        <v>5.17</v>
      </c>
      <c r="L4074" s="786">
        <v>5.17</v>
      </c>
      <c r="M4074" s="55" t="s">
        <v>2455</v>
      </c>
    </row>
    <row r="4075" spans="1:13" ht="15">
      <c r="A4075" s="282">
        <v>45915</v>
      </c>
      <c r="B4075" s="55" t="s">
        <v>5924</v>
      </c>
      <c r="C4075" s="784">
        <v>83397</v>
      </c>
      <c r="D4075" s="784" t="s">
        <v>5267</v>
      </c>
      <c r="E4075" s="784">
        <v>70</v>
      </c>
      <c r="F4075" s="784">
        <v>4010</v>
      </c>
      <c r="G4075" s="784" t="s">
        <v>4186</v>
      </c>
      <c r="H4075" s="784" t="s">
        <v>1573</v>
      </c>
      <c r="J4075" s="784">
        <v>2</v>
      </c>
      <c r="K4075" s="784">
        <v>6.02</v>
      </c>
      <c r="L4075" s="784">
        <v>12.04</v>
      </c>
      <c r="M4075" s="55" t="s">
        <v>2455</v>
      </c>
    </row>
    <row r="4076" spans="1:13" ht="15">
      <c r="A4076" s="282">
        <v>45915</v>
      </c>
      <c r="B4076" s="55" t="s">
        <v>5924</v>
      </c>
      <c r="C4076" s="786">
        <v>83311</v>
      </c>
      <c r="D4076" s="786" t="s">
        <v>5531</v>
      </c>
      <c r="E4076" s="786">
        <v>100</v>
      </c>
      <c r="F4076" s="786">
        <v>4010</v>
      </c>
      <c r="G4076" s="786" t="s">
        <v>5199</v>
      </c>
      <c r="H4076" s="786" t="s">
        <v>1573</v>
      </c>
      <c r="J4076" s="786">
        <v>1</v>
      </c>
      <c r="K4076" s="786">
        <v>6.62</v>
      </c>
      <c r="L4076" s="786">
        <v>6.62</v>
      </c>
      <c r="M4076" s="55" t="s">
        <v>2455</v>
      </c>
    </row>
    <row r="4077" spans="1:13" ht="15">
      <c r="A4077" s="886">
        <v>45915</v>
      </c>
      <c r="B4077" s="55" t="s">
        <v>5939</v>
      </c>
      <c r="C4077" s="784">
        <v>83436</v>
      </c>
      <c r="D4077" s="784" t="s">
        <v>4480</v>
      </c>
      <c r="E4077" s="784">
        <v>130</v>
      </c>
      <c r="F4077" s="784">
        <v>4010</v>
      </c>
      <c r="G4077" s="784" t="s">
        <v>5940</v>
      </c>
      <c r="H4077" s="784" t="s">
        <v>1573</v>
      </c>
      <c r="J4077" s="784">
        <v>-1</v>
      </c>
      <c r="K4077" s="784">
        <v>4.28</v>
      </c>
      <c r="L4077" s="793">
        <v>-4.28</v>
      </c>
      <c r="M4077" s="55" t="s">
        <v>5941</v>
      </c>
    </row>
    <row r="4078" spans="1:13" ht="15">
      <c r="A4078" s="887">
        <v>45915</v>
      </c>
      <c r="B4078" s="55" t="s">
        <v>5939</v>
      </c>
      <c r="C4078" s="786">
        <v>83403</v>
      </c>
      <c r="D4078" s="786" t="s">
        <v>5202</v>
      </c>
      <c r="E4078" s="786">
        <v>75</v>
      </c>
      <c r="F4078" s="786">
        <v>4010</v>
      </c>
      <c r="G4078" s="786" t="s">
        <v>5942</v>
      </c>
      <c r="H4078" s="786" t="s">
        <v>1573</v>
      </c>
      <c r="J4078" s="786">
        <v>-1</v>
      </c>
      <c r="K4078" s="786">
        <v>7.25</v>
      </c>
      <c r="L4078" s="796">
        <v>-7.25</v>
      </c>
      <c r="M4078" s="55" t="s">
        <v>5941</v>
      </c>
    </row>
    <row r="4079" spans="1:13" ht="15">
      <c r="A4079" s="886">
        <v>45915</v>
      </c>
      <c r="B4079" s="55" t="s">
        <v>5939</v>
      </c>
      <c r="C4079" s="784">
        <v>66716</v>
      </c>
      <c r="D4079" s="784" t="s">
        <v>5943</v>
      </c>
      <c r="E4079" s="784">
        <v>100</v>
      </c>
      <c r="F4079" s="784">
        <v>4010</v>
      </c>
      <c r="G4079" s="784" t="s">
        <v>5944</v>
      </c>
      <c r="H4079" s="784" t="s">
        <v>1573</v>
      </c>
      <c r="J4079" s="784">
        <v>-2</v>
      </c>
      <c r="K4079" s="784">
        <v>4.55</v>
      </c>
      <c r="L4079" s="793">
        <v>-9.1</v>
      </c>
      <c r="M4079" s="55" t="s">
        <v>5941</v>
      </c>
    </row>
    <row r="4080" spans="1:13" ht="15">
      <c r="A4080" s="282">
        <v>45915</v>
      </c>
      <c r="B4080" s="55" t="s">
        <v>5945</v>
      </c>
      <c r="C4080" s="784">
        <v>58665</v>
      </c>
      <c r="D4080" s="784" t="s">
        <v>5946</v>
      </c>
      <c r="E4080" s="784" t="s">
        <v>289</v>
      </c>
      <c r="F4080" s="784">
        <v>4010</v>
      </c>
      <c r="G4080" s="784" t="s">
        <v>5947</v>
      </c>
      <c r="H4080" s="784" t="s">
        <v>1573</v>
      </c>
      <c r="J4080" s="55">
        <v>-1</v>
      </c>
      <c r="K4080" s="791">
        <v>9.2899999999999991</v>
      </c>
      <c r="L4080" s="791">
        <v>-9.2899999999999991</v>
      </c>
      <c r="M4080" s="55" t="s">
        <v>2864</v>
      </c>
    </row>
    <row r="4081" spans="1:13" ht="15">
      <c r="A4081" s="282">
        <v>45915</v>
      </c>
      <c r="B4081" s="55" t="s">
        <v>5948</v>
      </c>
      <c r="C4081" s="784">
        <v>58661</v>
      </c>
      <c r="D4081" s="784" t="s">
        <v>4038</v>
      </c>
      <c r="E4081" s="784" t="s">
        <v>2296</v>
      </c>
      <c r="F4081" s="784">
        <v>4010</v>
      </c>
      <c r="G4081" s="784" t="s">
        <v>5949</v>
      </c>
      <c r="H4081" s="784" t="s">
        <v>1573</v>
      </c>
      <c r="J4081" s="55">
        <v>-1</v>
      </c>
      <c r="K4081" s="791">
        <v>7.48</v>
      </c>
      <c r="L4081" s="791">
        <v>-7.48</v>
      </c>
      <c r="M4081" s="55" t="s">
        <v>2287</v>
      </c>
    </row>
    <row r="4082" spans="1:13" ht="15">
      <c r="A4082" s="282">
        <v>45915</v>
      </c>
      <c r="B4082" s="55" t="s">
        <v>5948</v>
      </c>
      <c r="C4082" s="786">
        <v>58665</v>
      </c>
      <c r="D4082" s="786" t="s">
        <v>5419</v>
      </c>
      <c r="E4082" s="786" t="s">
        <v>2230</v>
      </c>
      <c r="F4082" s="786">
        <v>4010</v>
      </c>
      <c r="G4082" s="786" t="s">
        <v>5950</v>
      </c>
      <c r="H4082" s="786" t="s">
        <v>1573</v>
      </c>
      <c r="J4082" s="55">
        <v>-1</v>
      </c>
      <c r="K4082" s="791">
        <v>9.02</v>
      </c>
      <c r="L4082" s="791">
        <v>-9.02</v>
      </c>
      <c r="M4082" s="55" t="s">
        <v>2287</v>
      </c>
    </row>
    <row r="4083" spans="1:13" ht="15">
      <c r="A4083" s="282">
        <v>45915</v>
      </c>
      <c r="B4083" s="55" t="s">
        <v>5951</v>
      </c>
      <c r="C4083" s="784">
        <v>83202</v>
      </c>
      <c r="D4083" s="784" t="s">
        <v>5952</v>
      </c>
      <c r="E4083" s="784">
        <v>110</v>
      </c>
      <c r="F4083" s="784">
        <v>4010</v>
      </c>
      <c r="G4083" s="784" t="s">
        <v>5953</v>
      </c>
      <c r="H4083" s="784" t="s">
        <v>1573</v>
      </c>
      <c r="J4083" s="55">
        <v>-1</v>
      </c>
      <c r="K4083" s="791">
        <v>4.59</v>
      </c>
      <c r="L4083" s="791">
        <v>-4.59</v>
      </c>
      <c r="M4083" s="55" t="s">
        <v>2967</v>
      </c>
    </row>
    <row r="4084" spans="1:13" ht="15">
      <c r="A4084" s="282">
        <v>45915</v>
      </c>
      <c r="B4084" s="55" t="s">
        <v>5954</v>
      </c>
      <c r="C4084" s="784">
        <v>83644</v>
      </c>
      <c r="D4084" s="784" t="s">
        <v>5955</v>
      </c>
      <c r="E4084" s="784" t="s">
        <v>289</v>
      </c>
      <c r="F4084" s="784">
        <v>4010</v>
      </c>
      <c r="G4084" s="784" t="s">
        <v>5956</v>
      </c>
      <c r="H4084" s="784" t="s">
        <v>351</v>
      </c>
      <c r="I4084" s="797">
        <v>-1</v>
      </c>
      <c r="J4084" s="784">
        <v>-1</v>
      </c>
      <c r="K4084" s="784">
        <v>26.87</v>
      </c>
      <c r="L4084" s="793">
        <v>-26.87</v>
      </c>
      <c r="M4084" s="55" t="s">
        <v>2547</v>
      </c>
    </row>
    <row r="4085" spans="1:13" ht="15">
      <c r="A4085" s="282">
        <v>45915</v>
      </c>
      <c r="B4085" s="55" t="s">
        <v>5957</v>
      </c>
      <c r="C4085" s="784">
        <v>83674</v>
      </c>
      <c r="D4085" s="784" t="s">
        <v>5958</v>
      </c>
      <c r="E4085" s="784">
        <v>120</v>
      </c>
      <c r="F4085" s="784">
        <v>4010</v>
      </c>
      <c r="G4085" s="784" t="s">
        <v>5959</v>
      </c>
      <c r="H4085" s="784" t="s">
        <v>351</v>
      </c>
      <c r="I4085" s="797">
        <v>1</v>
      </c>
      <c r="J4085" s="784">
        <v>1</v>
      </c>
      <c r="K4085" s="793">
        <v>9.7100000000000009</v>
      </c>
      <c r="L4085" s="784">
        <v>9.7100000000000009</v>
      </c>
      <c r="M4085" s="55" t="s">
        <v>2547</v>
      </c>
    </row>
    <row r="4086" spans="1:13" ht="15">
      <c r="A4086" s="282">
        <v>45916</v>
      </c>
      <c r="B4086" s="55" t="s">
        <v>5960</v>
      </c>
      <c r="C4086" s="784">
        <v>83282</v>
      </c>
      <c r="D4086" s="784" t="s">
        <v>4880</v>
      </c>
      <c r="E4086" s="784">
        <v>85</v>
      </c>
      <c r="F4086" s="784">
        <v>4010</v>
      </c>
      <c r="G4086" s="784" t="s">
        <v>5933</v>
      </c>
      <c r="H4086" s="784" t="s">
        <v>1573</v>
      </c>
      <c r="J4086" s="784">
        <v>4</v>
      </c>
      <c r="K4086" s="784">
        <v>6.34</v>
      </c>
      <c r="L4086" s="784">
        <v>25.36</v>
      </c>
      <c r="M4086" s="55" t="s">
        <v>2455</v>
      </c>
    </row>
    <row r="4087" spans="1:13" ht="15">
      <c r="A4087" s="282">
        <v>45916</v>
      </c>
      <c r="B4087" s="55" t="s">
        <v>5960</v>
      </c>
      <c r="C4087" s="786">
        <v>67379</v>
      </c>
      <c r="D4087" s="786" t="s">
        <v>3221</v>
      </c>
      <c r="E4087" s="786">
        <v>90</v>
      </c>
      <c r="F4087" s="786">
        <v>4010</v>
      </c>
      <c r="G4087" s="786" t="s">
        <v>4686</v>
      </c>
      <c r="H4087" s="786" t="s">
        <v>1573</v>
      </c>
      <c r="J4087" s="786">
        <v>1</v>
      </c>
      <c r="K4087" s="786">
        <v>3.99</v>
      </c>
      <c r="L4087" s="786">
        <v>3.99</v>
      </c>
      <c r="M4087" s="55" t="s">
        <v>2455</v>
      </c>
    </row>
    <row r="4088" spans="1:13" ht="15">
      <c r="A4088" s="282">
        <v>45916</v>
      </c>
      <c r="B4088" s="55" t="s">
        <v>5960</v>
      </c>
      <c r="C4088" s="784">
        <v>67521</v>
      </c>
      <c r="D4088" s="784">
        <v>475</v>
      </c>
      <c r="E4088" s="784">
        <v>150</v>
      </c>
      <c r="F4088" s="784">
        <v>4010</v>
      </c>
      <c r="G4088" s="784" t="s">
        <v>4687</v>
      </c>
      <c r="H4088" s="784" t="s">
        <v>1573</v>
      </c>
      <c r="J4088" s="784">
        <v>1</v>
      </c>
      <c r="K4088" s="784">
        <v>6.68</v>
      </c>
      <c r="L4088" s="784">
        <v>6.68</v>
      </c>
      <c r="M4088" s="55" t="s">
        <v>2455</v>
      </c>
    </row>
    <row r="4089" spans="1:13" ht="15">
      <c r="A4089" s="282">
        <v>45916</v>
      </c>
      <c r="B4089" s="55" t="s">
        <v>5960</v>
      </c>
      <c r="C4089" s="786">
        <v>67501</v>
      </c>
      <c r="D4089" s="786" t="s">
        <v>2909</v>
      </c>
      <c r="E4089" s="786">
        <v>120</v>
      </c>
      <c r="F4089" s="786">
        <v>4010</v>
      </c>
      <c r="G4089" s="786" t="s">
        <v>4412</v>
      </c>
      <c r="H4089" s="786" t="s">
        <v>1573</v>
      </c>
      <c r="J4089" s="786">
        <v>3</v>
      </c>
      <c r="K4089" s="786">
        <v>7.7</v>
      </c>
      <c r="L4089" s="786">
        <v>23.1</v>
      </c>
      <c r="M4089" s="55" t="s">
        <v>2455</v>
      </c>
    </row>
    <row r="4090" spans="1:13" ht="15">
      <c r="A4090" s="282">
        <v>45916</v>
      </c>
      <c r="B4090" s="55" t="s">
        <v>5960</v>
      </c>
      <c r="C4090" s="784">
        <v>52121</v>
      </c>
      <c r="D4090" s="784" t="s">
        <v>5961</v>
      </c>
      <c r="E4090" s="784">
        <v>130</v>
      </c>
      <c r="F4090" s="784">
        <v>4010</v>
      </c>
      <c r="G4090" s="784" t="s">
        <v>5962</v>
      </c>
      <c r="H4090" s="784" t="s">
        <v>1573</v>
      </c>
      <c r="J4090" s="784">
        <v>1</v>
      </c>
      <c r="K4090" s="784">
        <v>7.98</v>
      </c>
      <c r="L4090" s="784">
        <v>7.98</v>
      </c>
      <c r="M4090" s="55" t="s">
        <v>2455</v>
      </c>
    </row>
    <row r="4091" spans="1:13" ht="15">
      <c r="A4091" s="282">
        <v>45916</v>
      </c>
      <c r="B4091" s="55" t="s">
        <v>5960</v>
      </c>
      <c r="C4091" s="786">
        <v>83199</v>
      </c>
      <c r="D4091" s="786" t="s">
        <v>5811</v>
      </c>
      <c r="E4091" s="786">
        <v>130</v>
      </c>
      <c r="F4091" s="786">
        <v>4010</v>
      </c>
      <c r="G4091" s="786" t="s">
        <v>5009</v>
      </c>
      <c r="H4091" s="786" t="s">
        <v>1573</v>
      </c>
      <c r="J4091" s="786">
        <v>1</v>
      </c>
      <c r="K4091" s="786">
        <v>9.09</v>
      </c>
      <c r="L4091" s="786">
        <v>9.09</v>
      </c>
      <c r="M4091" s="55" t="s">
        <v>2455</v>
      </c>
    </row>
    <row r="4092" spans="1:13" ht="15">
      <c r="A4092" s="282">
        <v>45916</v>
      </c>
      <c r="B4092" s="55" t="s">
        <v>5960</v>
      </c>
      <c r="C4092" s="784">
        <v>81575</v>
      </c>
      <c r="D4092" s="784" t="s">
        <v>5795</v>
      </c>
      <c r="E4092" s="784">
        <v>50</v>
      </c>
      <c r="F4092" s="784">
        <v>4010</v>
      </c>
      <c r="G4092" s="784" t="s">
        <v>5011</v>
      </c>
      <c r="H4092" s="784" t="s">
        <v>1573</v>
      </c>
      <c r="J4092" s="784">
        <v>1</v>
      </c>
      <c r="K4092" s="784">
        <v>6.64</v>
      </c>
      <c r="L4092" s="784">
        <v>6.64</v>
      </c>
      <c r="M4092" s="55" t="s">
        <v>2455</v>
      </c>
    </row>
    <row r="4093" spans="1:13" ht="15">
      <c r="A4093" s="282">
        <v>45916</v>
      </c>
      <c r="B4093" s="55" t="s">
        <v>5960</v>
      </c>
      <c r="C4093" s="786">
        <v>80937</v>
      </c>
      <c r="D4093" s="786">
        <v>461</v>
      </c>
      <c r="E4093" s="786" t="s">
        <v>441</v>
      </c>
      <c r="F4093" s="786">
        <v>4010</v>
      </c>
      <c r="G4093" s="786" t="s">
        <v>5015</v>
      </c>
      <c r="H4093" s="786" t="s">
        <v>1573</v>
      </c>
      <c r="J4093" s="786">
        <v>1</v>
      </c>
      <c r="K4093" s="786">
        <v>14.82</v>
      </c>
      <c r="L4093" s="786">
        <v>14.82</v>
      </c>
      <c r="M4093" s="55" t="s">
        <v>2455</v>
      </c>
    </row>
    <row r="4094" spans="1:13" ht="15">
      <c r="A4094" s="282">
        <v>45916</v>
      </c>
      <c r="B4094" s="55" t="s">
        <v>5960</v>
      </c>
      <c r="C4094" s="784">
        <v>83662</v>
      </c>
      <c r="D4094" s="784" t="s">
        <v>5963</v>
      </c>
      <c r="E4094" s="784">
        <v>140</v>
      </c>
      <c r="F4094" s="784">
        <v>4010</v>
      </c>
      <c r="G4094" s="784" t="s">
        <v>4007</v>
      </c>
      <c r="H4094" s="784" t="s">
        <v>1573</v>
      </c>
      <c r="J4094" s="784">
        <v>1</v>
      </c>
      <c r="K4094" s="784">
        <v>6.15</v>
      </c>
      <c r="L4094" s="784">
        <v>6.15</v>
      </c>
      <c r="M4094" s="55" t="s">
        <v>2455</v>
      </c>
    </row>
    <row r="4095" spans="1:13" ht="15">
      <c r="A4095" s="282">
        <v>45916</v>
      </c>
      <c r="B4095" s="55" t="s">
        <v>5960</v>
      </c>
      <c r="C4095" s="786">
        <v>83162</v>
      </c>
      <c r="D4095" s="786" t="s">
        <v>5913</v>
      </c>
      <c r="E4095" s="786">
        <v>100</v>
      </c>
      <c r="F4095" s="786">
        <v>4010</v>
      </c>
      <c r="G4095" s="786" t="s">
        <v>5020</v>
      </c>
      <c r="H4095" s="786" t="s">
        <v>1573</v>
      </c>
      <c r="J4095" s="786">
        <v>4</v>
      </c>
      <c r="K4095" s="786">
        <v>9.39</v>
      </c>
      <c r="L4095" s="786">
        <v>37.56</v>
      </c>
      <c r="M4095" s="55" t="s">
        <v>2455</v>
      </c>
    </row>
    <row r="4096" spans="1:13" ht="15">
      <c r="A4096" s="282">
        <v>45916</v>
      </c>
      <c r="B4096" s="55" t="s">
        <v>5960</v>
      </c>
      <c r="C4096" s="784">
        <v>83114</v>
      </c>
      <c r="D4096" s="784" t="s">
        <v>5964</v>
      </c>
      <c r="E4096" s="784">
        <v>100</v>
      </c>
      <c r="F4096" s="784">
        <v>4010</v>
      </c>
      <c r="G4096" s="784" t="s">
        <v>5021</v>
      </c>
      <c r="H4096" s="784" t="s">
        <v>1573</v>
      </c>
      <c r="J4096" s="784">
        <v>1</v>
      </c>
      <c r="K4096" s="784">
        <v>7.43</v>
      </c>
      <c r="L4096" s="784">
        <v>7.43</v>
      </c>
      <c r="M4096" s="55" t="s">
        <v>2455</v>
      </c>
    </row>
    <row r="4097" spans="1:13" ht="15">
      <c r="A4097" s="282">
        <v>45916</v>
      </c>
      <c r="B4097" s="55" t="s">
        <v>5960</v>
      </c>
      <c r="C4097" s="786">
        <v>82408</v>
      </c>
      <c r="D4097" s="786" t="s">
        <v>5965</v>
      </c>
      <c r="E4097" s="786">
        <v>120</v>
      </c>
      <c r="F4097" s="786">
        <v>4010</v>
      </c>
      <c r="G4097" s="786" t="s">
        <v>5966</v>
      </c>
      <c r="H4097" s="786" t="s">
        <v>1573</v>
      </c>
      <c r="J4097" s="786">
        <v>1</v>
      </c>
      <c r="K4097" s="786">
        <v>10.02</v>
      </c>
      <c r="L4097" s="786">
        <v>10.02</v>
      </c>
      <c r="M4097" s="55" t="s">
        <v>2455</v>
      </c>
    </row>
    <row r="4098" spans="1:13" ht="15">
      <c r="A4098" s="282">
        <v>45916</v>
      </c>
      <c r="B4098" s="55" t="s">
        <v>5960</v>
      </c>
      <c r="C4098" s="784">
        <v>67862</v>
      </c>
      <c r="D4098" s="784" t="s">
        <v>3161</v>
      </c>
      <c r="E4098" s="784">
        <v>140</v>
      </c>
      <c r="F4098" s="784">
        <v>4010</v>
      </c>
      <c r="G4098" s="784" t="s">
        <v>4607</v>
      </c>
      <c r="H4098" s="784" t="s">
        <v>1573</v>
      </c>
      <c r="J4098" s="784">
        <v>1</v>
      </c>
      <c r="K4098" s="784">
        <v>5.47</v>
      </c>
      <c r="L4098" s="784">
        <v>5.47</v>
      </c>
      <c r="M4098" s="55" t="s">
        <v>2455</v>
      </c>
    </row>
    <row r="4099" spans="1:13" ht="15">
      <c r="A4099" s="282">
        <v>45916</v>
      </c>
      <c r="B4099" s="55" t="s">
        <v>5960</v>
      </c>
      <c r="C4099" s="786">
        <v>83170</v>
      </c>
      <c r="D4099" s="786" t="s">
        <v>5563</v>
      </c>
      <c r="E4099" s="786">
        <v>140</v>
      </c>
      <c r="F4099" s="786">
        <v>4010</v>
      </c>
      <c r="G4099" s="786" t="s">
        <v>5967</v>
      </c>
      <c r="H4099" s="786" t="s">
        <v>1573</v>
      </c>
      <c r="J4099" s="786">
        <v>1</v>
      </c>
      <c r="K4099" s="786">
        <v>8.24</v>
      </c>
      <c r="L4099" s="786">
        <v>8.24</v>
      </c>
      <c r="M4099" s="55" t="s">
        <v>2455</v>
      </c>
    </row>
    <row r="4100" spans="1:13" ht="15">
      <c r="A4100" s="282">
        <v>45916</v>
      </c>
      <c r="B4100" s="55" t="s">
        <v>5960</v>
      </c>
      <c r="C4100" s="784">
        <v>83507</v>
      </c>
      <c r="D4100" s="784" t="s">
        <v>4542</v>
      </c>
      <c r="E4100" s="784">
        <v>140</v>
      </c>
      <c r="F4100" s="784">
        <v>4010</v>
      </c>
      <c r="G4100" s="784" t="s">
        <v>4420</v>
      </c>
      <c r="H4100" s="784" t="s">
        <v>1573</v>
      </c>
      <c r="J4100" s="784">
        <v>1</v>
      </c>
      <c r="K4100" s="784">
        <v>5.29</v>
      </c>
      <c r="L4100" s="784">
        <v>5.29</v>
      </c>
      <c r="M4100" s="55" t="s">
        <v>2455</v>
      </c>
    </row>
    <row r="4101" spans="1:13" ht="15">
      <c r="A4101" s="282">
        <v>45916</v>
      </c>
      <c r="B4101" s="55" t="s">
        <v>5960</v>
      </c>
      <c r="C4101" s="786">
        <v>83340</v>
      </c>
      <c r="D4101" s="786" t="s">
        <v>3930</v>
      </c>
      <c r="E4101" s="786">
        <v>50</v>
      </c>
      <c r="F4101" s="786">
        <v>4010</v>
      </c>
      <c r="G4101" s="786" t="s">
        <v>4422</v>
      </c>
      <c r="H4101" s="786" t="s">
        <v>1573</v>
      </c>
      <c r="J4101" s="786">
        <v>2</v>
      </c>
      <c r="K4101" s="786">
        <v>4.04</v>
      </c>
      <c r="L4101" s="786">
        <v>8.08</v>
      </c>
      <c r="M4101" s="55" t="s">
        <v>2455</v>
      </c>
    </row>
    <row r="4102" spans="1:13" ht="15">
      <c r="A4102" s="282">
        <v>45916</v>
      </c>
      <c r="B4102" s="55" t="s">
        <v>5960</v>
      </c>
      <c r="C4102" s="784">
        <v>81575</v>
      </c>
      <c r="D4102" s="784" t="s">
        <v>2328</v>
      </c>
      <c r="E4102" s="784">
        <v>90</v>
      </c>
      <c r="F4102" s="784">
        <v>4010</v>
      </c>
      <c r="G4102" s="784" t="s">
        <v>4428</v>
      </c>
      <c r="H4102" s="784" t="s">
        <v>1573</v>
      </c>
      <c r="J4102" s="784">
        <v>1</v>
      </c>
      <c r="K4102" s="784">
        <v>6.64</v>
      </c>
      <c r="L4102" s="784">
        <v>6.64</v>
      </c>
      <c r="M4102" s="55" t="s">
        <v>2455</v>
      </c>
    </row>
    <row r="4103" spans="1:13" ht="15">
      <c r="A4103" s="282">
        <v>45916</v>
      </c>
      <c r="B4103" s="55" t="s">
        <v>5960</v>
      </c>
      <c r="C4103" s="786">
        <v>68119</v>
      </c>
      <c r="D4103" s="786" t="s">
        <v>4540</v>
      </c>
      <c r="E4103" s="786">
        <v>150</v>
      </c>
      <c r="F4103" s="786">
        <v>4010</v>
      </c>
      <c r="G4103" s="786" t="s">
        <v>5968</v>
      </c>
      <c r="H4103" s="786" t="s">
        <v>1573</v>
      </c>
      <c r="J4103" s="786">
        <v>1</v>
      </c>
      <c r="K4103" s="786">
        <v>4.0999999999999996</v>
      </c>
      <c r="L4103" s="786">
        <v>4.0999999999999996</v>
      </c>
      <c r="M4103" s="55" t="s">
        <v>2455</v>
      </c>
    </row>
    <row r="4104" spans="1:13" ht="15">
      <c r="A4104" s="282">
        <v>45916</v>
      </c>
      <c r="B4104" s="55" t="s">
        <v>5969</v>
      </c>
      <c r="C4104" s="784">
        <v>67377</v>
      </c>
      <c r="D4104" s="784" t="s">
        <v>4300</v>
      </c>
      <c r="E4104" s="784">
        <v>120</v>
      </c>
      <c r="F4104" s="784">
        <v>4010</v>
      </c>
      <c r="G4104" s="784" t="s">
        <v>5970</v>
      </c>
      <c r="H4104" s="784" t="s">
        <v>1573</v>
      </c>
      <c r="J4104" s="784">
        <v>1</v>
      </c>
      <c r="K4104" s="784">
        <v>3.81</v>
      </c>
      <c r="L4104" s="784">
        <v>3.81</v>
      </c>
      <c r="M4104" s="55" t="s">
        <v>2455</v>
      </c>
    </row>
    <row r="4105" spans="1:13" ht="15">
      <c r="A4105" s="282">
        <v>45916</v>
      </c>
      <c r="B4105" s="55" t="s">
        <v>5969</v>
      </c>
      <c r="C4105" s="786">
        <v>83347</v>
      </c>
      <c r="D4105" s="786" t="s">
        <v>5083</v>
      </c>
      <c r="E4105" s="786">
        <v>70</v>
      </c>
      <c r="F4105" s="786">
        <v>4010</v>
      </c>
      <c r="G4105" s="786" t="s">
        <v>5971</v>
      </c>
      <c r="H4105" s="786" t="s">
        <v>1573</v>
      </c>
      <c r="J4105" s="786">
        <v>1</v>
      </c>
      <c r="K4105" s="786">
        <v>8.49</v>
      </c>
      <c r="L4105" s="786">
        <v>8.49</v>
      </c>
      <c r="M4105" s="55" t="s">
        <v>2455</v>
      </c>
    </row>
    <row r="4106" spans="1:13" ht="15">
      <c r="A4106" s="282">
        <v>45916</v>
      </c>
      <c r="B4106" s="55" t="s">
        <v>5969</v>
      </c>
      <c r="C4106" s="784">
        <v>83397</v>
      </c>
      <c r="D4106" s="784" t="s">
        <v>5972</v>
      </c>
      <c r="E4106" s="784">
        <v>80</v>
      </c>
      <c r="F4106" s="784">
        <v>4010</v>
      </c>
      <c r="G4106" s="784" t="s">
        <v>5973</v>
      </c>
      <c r="H4106" s="784" t="s">
        <v>1573</v>
      </c>
      <c r="J4106" s="784">
        <v>1</v>
      </c>
      <c r="K4106" s="784">
        <v>5.53</v>
      </c>
      <c r="L4106" s="784">
        <v>5.53</v>
      </c>
      <c r="M4106" s="55" t="s">
        <v>2455</v>
      </c>
    </row>
    <row r="4107" spans="1:13" ht="15">
      <c r="A4107" s="282">
        <v>45916</v>
      </c>
      <c r="B4107" s="55" t="s">
        <v>5969</v>
      </c>
      <c r="C4107" s="786">
        <v>83202</v>
      </c>
      <c r="D4107" s="786" t="s">
        <v>5031</v>
      </c>
      <c r="E4107" s="786">
        <v>150</v>
      </c>
      <c r="F4107" s="786">
        <v>4010</v>
      </c>
      <c r="G4107" s="786" t="s">
        <v>5974</v>
      </c>
      <c r="H4107" s="786" t="s">
        <v>1573</v>
      </c>
      <c r="J4107" s="786">
        <v>1</v>
      </c>
      <c r="K4107" s="786">
        <v>4.59</v>
      </c>
      <c r="L4107" s="786">
        <v>4.59</v>
      </c>
      <c r="M4107" s="55" t="s">
        <v>2455</v>
      </c>
    </row>
    <row r="4108" spans="1:13" ht="15">
      <c r="A4108" s="282">
        <v>45916</v>
      </c>
      <c r="B4108" s="55" t="s">
        <v>5969</v>
      </c>
      <c r="C4108" s="784">
        <v>59852</v>
      </c>
      <c r="D4108" s="784" t="s">
        <v>2988</v>
      </c>
      <c r="E4108" s="784">
        <v>120</v>
      </c>
      <c r="F4108" s="784">
        <v>4010</v>
      </c>
      <c r="G4108" s="784" t="s">
        <v>5975</v>
      </c>
      <c r="H4108" s="784" t="s">
        <v>1573</v>
      </c>
      <c r="J4108" s="784">
        <v>1</v>
      </c>
      <c r="K4108" s="784">
        <v>6.82</v>
      </c>
      <c r="L4108" s="784">
        <v>6.82</v>
      </c>
      <c r="M4108" s="55" t="s">
        <v>2455</v>
      </c>
    </row>
    <row r="4109" spans="1:13" ht="15">
      <c r="A4109" s="282">
        <v>45916</v>
      </c>
      <c r="B4109" s="55" t="s">
        <v>5969</v>
      </c>
      <c r="C4109" s="786">
        <v>83506</v>
      </c>
      <c r="D4109" s="786" t="s">
        <v>4292</v>
      </c>
      <c r="E4109" s="786">
        <v>100</v>
      </c>
      <c r="F4109" s="786">
        <v>4010</v>
      </c>
      <c r="G4109" s="786" t="s">
        <v>5976</v>
      </c>
      <c r="H4109" s="786" t="s">
        <v>1573</v>
      </c>
      <c r="J4109" s="786">
        <v>1</v>
      </c>
      <c r="K4109" s="786">
        <v>11.85</v>
      </c>
      <c r="L4109" s="786">
        <v>11.85</v>
      </c>
      <c r="M4109" s="55" t="s">
        <v>2455</v>
      </c>
    </row>
    <row r="4110" spans="1:13" ht="15">
      <c r="A4110" s="282">
        <v>45916</v>
      </c>
      <c r="B4110" s="55" t="s">
        <v>5969</v>
      </c>
      <c r="C4110" s="784">
        <v>45346</v>
      </c>
      <c r="D4110" s="784" t="s">
        <v>2560</v>
      </c>
      <c r="E4110" s="784">
        <v>120</v>
      </c>
      <c r="F4110" s="784">
        <v>4010</v>
      </c>
      <c r="G4110" s="784" t="s">
        <v>5977</v>
      </c>
      <c r="H4110" s="784" t="s">
        <v>1573</v>
      </c>
      <c r="J4110" s="784">
        <v>1</v>
      </c>
      <c r="K4110" s="784">
        <v>3.68</v>
      </c>
      <c r="L4110" s="784">
        <v>3.68</v>
      </c>
      <c r="M4110" s="55" t="s">
        <v>2455</v>
      </c>
    </row>
    <row r="4111" spans="1:13" ht="15">
      <c r="A4111" s="282">
        <v>45916</v>
      </c>
      <c r="B4111" s="55" t="s">
        <v>5969</v>
      </c>
      <c r="C4111" s="786">
        <v>83207</v>
      </c>
      <c r="D4111" s="786" t="s">
        <v>2282</v>
      </c>
      <c r="E4111" s="786">
        <v>150</v>
      </c>
      <c r="F4111" s="786">
        <v>4010</v>
      </c>
      <c r="G4111" s="786" t="s">
        <v>4651</v>
      </c>
      <c r="H4111" s="786" t="s">
        <v>1573</v>
      </c>
      <c r="J4111" s="786">
        <v>1</v>
      </c>
      <c r="K4111" s="786">
        <v>11.09</v>
      </c>
      <c r="L4111" s="786">
        <v>11.09</v>
      </c>
      <c r="M4111" s="55" t="s">
        <v>2455</v>
      </c>
    </row>
    <row r="4112" spans="1:13" ht="15">
      <c r="A4112" s="282">
        <v>45916</v>
      </c>
      <c r="B4112" s="55" t="s">
        <v>5969</v>
      </c>
      <c r="C4112" s="784">
        <v>83347</v>
      </c>
      <c r="D4112" s="784" t="s">
        <v>4989</v>
      </c>
      <c r="E4112" s="784">
        <v>70</v>
      </c>
      <c r="F4112" s="784">
        <v>4010</v>
      </c>
      <c r="G4112" s="784" t="s">
        <v>5978</v>
      </c>
      <c r="H4112" s="784" t="s">
        <v>1573</v>
      </c>
      <c r="J4112" s="784">
        <v>1</v>
      </c>
      <c r="K4112" s="784">
        <v>8.49</v>
      </c>
      <c r="L4112" s="784">
        <v>8.49</v>
      </c>
      <c r="M4112" s="55" t="s">
        <v>2455</v>
      </c>
    </row>
    <row r="4113" spans="1:13" ht="15">
      <c r="A4113" s="282">
        <v>45916</v>
      </c>
      <c r="B4113" s="55" t="s">
        <v>5969</v>
      </c>
      <c r="C4113" s="786">
        <v>83110</v>
      </c>
      <c r="D4113" s="786" t="s">
        <v>3125</v>
      </c>
      <c r="E4113" s="786">
        <v>70</v>
      </c>
      <c r="F4113" s="786">
        <v>4010</v>
      </c>
      <c r="G4113" s="786" t="s">
        <v>5979</v>
      </c>
      <c r="H4113" s="786" t="s">
        <v>1573</v>
      </c>
      <c r="J4113" s="786">
        <v>1</v>
      </c>
      <c r="K4113" s="786">
        <v>8.2899999999999991</v>
      </c>
      <c r="L4113" s="786">
        <v>8.2899999999999991</v>
      </c>
      <c r="M4113" s="55" t="s">
        <v>2455</v>
      </c>
    </row>
    <row r="4114" spans="1:13" ht="15">
      <c r="A4114" s="282">
        <v>45916</v>
      </c>
      <c r="B4114" s="55" t="s">
        <v>5969</v>
      </c>
      <c r="C4114" s="784">
        <v>81470</v>
      </c>
      <c r="D4114" s="784" t="s">
        <v>3093</v>
      </c>
      <c r="E4114" s="784">
        <v>120</v>
      </c>
      <c r="F4114" s="784">
        <v>4010</v>
      </c>
      <c r="G4114" s="784" t="s">
        <v>5980</v>
      </c>
      <c r="H4114" s="784" t="s">
        <v>1573</v>
      </c>
      <c r="J4114" s="784">
        <v>1</v>
      </c>
      <c r="K4114" s="784">
        <v>3.94</v>
      </c>
      <c r="L4114" s="784">
        <v>3.94</v>
      </c>
      <c r="M4114" s="55" t="s">
        <v>2455</v>
      </c>
    </row>
    <row r="4115" spans="1:13" ht="15">
      <c r="A4115" s="282">
        <v>45916</v>
      </c>
      <c r="B4115" s="55" t="s">
        <v>5969</v>
      </c>
      <c r="C4115" s="786">
        <v>58660</v>
      </c>
      <c r="D4115" s="786" t="s">
        <v>5169</v>
      </c>
      <c r="E4115" s="786" t="s">
        <v>2296</v>
      </c>
      <c r="F4115" s="786">
        <v>4010</v>
      </c>
      <c r="G4115" s="786" t="s">
        <v>5981</v>
      </c>
      <c r="H4115" s="786" t="s">
        <v>1573</v>
      </c>
      <c r="J4115" s="786">
        <v>1</v>
      </c>
      <c r="K4115" s="786">
        <v>7.7</v>
      </c>
      <c r="L4115" s="786">
        <v>7.7</v>
      </c>
      <c r="M4115" s="55" t="s">
        <v>2455</v>
      </c>
    </row>
    <row r="4116" spans="1:13" ht="15">
      <c r="A4116" s="282">
        <v>45916</v>
      </c>
      <c r="B4116" s="55" t="s">
        <v>5969</v>
      </c>
      <c r="C4116" s="784">
        <v>80039</v>
      </c>
      <c r="D4116" s="784" t="s">
        <v>2988</v>
      </c>
      <c r="E4116" s="784" t="s">
        <v>2300</v>
      </c>
      <c r="F4116" s="784">
        <v>4010</v>
      </c>
      <c r="G4116" s="784" t="s">
        <v>5982</v>
      </c>
      <c r="H4116" s="784" t="s">
        <v>1573</v>
      </c>
      <c r="J4116" s="784">
        <v>1</v>
      </c>
      <c r="K4116" s="784">
        <v>8.82</v>
      </c>
      <c r="L4116" s="784">
        <v>8.82</v>
      </c>
      <c r="M4116" s="55" t="s">
        <v>2455</v>
      </c>
    </row>
    <row r="4117" spans="1:13" ht="15">
      <c r="A4117" s="282">
        <v>45916</v>
      </c>
      <c r="B4117" s="55" t="s">
        <v>5969</v>
      </c>
      <c r="C4117" s="786">
        <v>81710</v>
      </c>
      <c r="D4117" s="786" t="s">
        <v>3326</v>
      </c>
      <c r="E4117" s="786">
        <v>85</v>
      </c>
      <c r="F4117" s="786">
        <v>4010</v>
      </c>
      <c r="G4117" s="786" t="s">
        <v>5983</v>
      </c>
      <c r="H4117" s="786" t="s">
        <v>1573</v>
      </c>
      <c r="J4117" s="786">
        <v>1</v>
      </c>
      <c r="K4117" s="786">
        <v>5.85</v>
      </c>
      <c r="L4117" s="786">
        <v>5.85</v>
      </c>
      <c r="M4117" s="55" t="s">
        <v>2455</v>
      </c>
    </row>
    <row r="4118" spans="1:13" ht="15">
      <c r="A4118" s="282">
        <v>45916</v>
      </c>
      <c r="B4118" s="55" t="s">
        <v>5969</v>
      </c>
      <c r="C4118" s="784">
        <v>82630</v>
      </c>
      <c r="D4118" s="784" t="s">
        <v>4292</v>
      </c>
      <c r="E4118" s="784">
        <v>110</v>
      </c>
      <c r="F4118" s="784">
        <v>4010</v>
      </c>
      <c r="G4118" s="784" t="s">
        <v>4672</v>
      </c>
      <c r="H4118" s="784" t="s">
        <v>1573</v>
      </c>
      <c r="J4118" s="784">
        <v>1</v>
      </c>
      <c r="K4118" s="784">
        <v>17.329999999999998</v>
      </c>
      <c r="L4118" s="784">
        <v>17.329999999999998</v>
      </c>
      <c r="M4118" s="55" t="s">
        <v>2455</v>
      </c>
    </row>
    <row r="4119" spans="1:13" ht="15">
      <c r="A4119" s="282">
        <v>45916</v>
      </c>
      <c r="B4119" s="55" t="s">
        <v>5969</v>
      </c>
      <c r="C4119" s="786">
        <v>82659</v>
      </c>
      <c r="D4119" s="786" t="s">
        <v>2497</v>
      </c>
      <c r="E4119" s="786">
        <v>75</v>
      </c>
      <c r="F4119" s="786">
        <v>4010</v>
      </c>
      <c r="G4119" s="786" t="s">
        <v>5984</v>
      </c>
      <c r="H4119" s="786" t="s">
        <v>1573</v>
      </c>
      <c r="J4119" s="786">
        <v>1</v>
      </c>
      <c r="K4119" s="786">
        <v>5.89</v>
      </c>
      <c r="L4119" s="786">
        <v>5.89</v>
      </c>
      <c r="M4119" s="55" t="s">
        <v>2455</v>
      </c>
    </row>
    <row r="4120" spans="1:13" ht="15">
      <c r="A4120" s="282">
        <v>45916</v>
      </c>
      <c r="B4120" s="55" t="s">
        <v>5969</v>
      </c>
      <c r="C4120" s="784">
        <v>81644</v>
      </c>
      <c r="D4120" s="784" t="s">
        <v>2879</v>
      </c>
      <c r="E4120" s="784">
        <v>110</v>
      </c>
      <c r="F4120" s="784">
        <v>4010</v>
      </c>
      <c r="G4120" s="784" t="s">
        <v>5985</v>
      </c>
      <c r="H4120" s="784" t="s">
        <v>1573</v>
      </c>
      <c r="J4120" s="784">
        <v>1</v>
      </c>
      <c r="K4120" s="784">
        <v>4.33</v>
      </c>
      <c r="L4120" s="784">
        <v>4.33</v>
      </c>
      <c r="M4120" s="55" t="s">
        <v>2455</v>
      </c>
    </row>
    <row r="4121" spans="1:13" ht="15">
      <c r="A4121" s="282">
        <v>45916</v>
      </c>
      <c r="B4121" s="55" t="s">
        <v>5969</v>
      </c>
      <c r="C4121" s="786">
        <v>83165</v>
      </c>
      <c r="D4121" s="786" t="s">
        <v>4601</v>
      </c>
      <c r="E4121" s="786">
        <v>120</v>
      </c>
      <c r="F4121" s="786">
        <v>4010</v>
      </c>
      <c r="G4121" s="786" t="s">
        <v>5986</v>
      </c>
      <c r="H4121" s="786" t="s">
        <v>1573</v>
      </c>
      <c r="J4121" s="786">
        <v>1</v>
      </c>
      <c r="K4121" s="786">
        <v>9.6199999999999992</v>
      </c>
      <c r="L4121" s="786">
        <v>9.6199999999999992</v>
      </c>
      <c r="M4121" s="55" t="s">
        <v>2455</v>
      </c>
    </row>
    <row r="4122" spans="1:13" ht="15">
      <c r="A4122" s="282">
        <v>45916</v>
      </c>
      <c r="B4122" s="55" t="s">
        <v>5969</v>
      </c>
      <c r="C4122" s="784">
        <v>67501</v>
      </c>
      <c r="D4122" s="784" t="s">
        <v>5322</v>
      </c>
      <c r="E4122" s="784">
        <v>100</v>
      </c>
      <c r="F4122" s="784">
        <v>4010</v>
      </c>
      <c r="G4122" s="784" t="s">
        <v>5987</v>
      </c>
      <c r="H4122" s="784" t="s">
        <v>1573</v>
      </c>
      <c r="J4122" s="784">
        <v>1</v>
      </c>
      <c r="K4122" s="784">
        <v>7.58</v>
      </c>
      <c r="L4122" s="784">
        <v>7.58</v>
      </c>
      <c r="M4122" s="55" t="s">
        <v>2455</v>
      </c>
    </row>
    <row r="4123" spans="1:13" ht="15">
      <c r="A4123" s="282">
        <v>45916</v>
      </c>
      <c r="B4123" s="55" t="s">
        <v>5969</v>
      </c>
      <c r="C4123" s="786">
        <v>82187</v>
      </c>
      <c r="D4123" s="786" t="s">
        <v>2988</v>
      </c>
      <c r="E4123" s="786" t="s">
        <v>441</v>
      </c>
      <c r="F4123" s="786">
        <v>4010</v>
      </c>
      <c r="G4123" s="786" t="s">
        <v>5988</v>
      </c>
      <c r="H4123" s="786" t="s">
        <v>1573</v>
      </c>
      <c r="J4123" s="786">
        <v>1</v>
      </c>
      <c r="K4123" s="786">
        <v>23.31</v>
      </c>
      <c r="L4123" s="786">
        <v>23.31</v>
      </c>
      <c r="M4123" s="55" t="s">
        <v>2455</v>
      </c>
    </row>
    <row r="4124" spans="1:13" ht="15">
      <c r="A4124" s="282">
        <v>45916</v>
      </c>
      <c r="B4124" s="55" t="s">
        <v>5969</v>
      </c>
      <c r="C4124" s="784">
        <v>81700</v>
      </c>
      <c r="D4124" s="784" t="s">
        <v>3159</v>
      </c>
      <c r="E4124" s="784">
        <v>120</v>
      </c>
      <c r="F4124" s="784">
        <v>4010</v>
      </c>
      <c r="G4124" s="784" t="s">
        <v>5989</v>
      </c>
      <c r="H4124" s="784" t="s">
        <v>1573</v>
      </c>
      <c r="J4124" s="784">
        <v>1</v>
      </c>
      <c r="K4124" s="784">
        <v>4.63</v>
      </c>
      <c r="L4124" s="784">
        <v>4.63</v>
      </c>
      <c r="M4124" s="55" t="s">
        <v>2455</v>
      </c>
    </row>
    <row r="4125" spans="1:13" ht="15">
      <c r="A4125" s="282">
        <v>45916</v>
      </c>
      <c r="B4125" s="55" t="s">
        <v>5969</v>
      </c>
      <c r="C4125" s="786">
        <v>67550</v>
      </c>
      <c r="D4125" s="786" t="s">
        <v>2541</v>
      </c>
      <c r="E4125" s="786">
        <v>75</v>
      </c>
      <c r="F4125" s="786">
        <v>4010</v>
      </c>
      <c r="G4125" s="786" t="s">
        <v>5990</v>
      </c>
      <c r="H4125" s="786" t="s">
        <v>1573</v>
      </c>
      <c r="J4125" s="786">
        <v>1</v>
      </c>
      <c r="K4125" s="786">
        <v>5.86</v>
      </c>
      <c r="L4125" s="786">
        <v>5.86</v>
      </c>
      <c r="M4125" s="55" t="s">
        <v>2455</v>
      </c>
    </row>
    <row r="4126" spans="1:13" ht="15">
      <c r="A4126" s="282">
        <v>45916</v>
      </c>
      <c r="B4126" s="55" t="s">
        <v>5969</v>
      </c>
      <c r="C4126" s="784">
        <v>82551</v>
      </c>
      <c r="D4126" s="784" t="s">
        <v>3956</v>
      </c>
      <c r="E4126" s="784">
        <v>110</v>
      </c>
      <c r="F4126" s="784">
        <v>4010</v>
      </c>
      <c r="G4126" s="784" t="s">
        <v>5991</v>
      </c>
      <c r="H4126" s="784" t="s">
        <v>1573</v>
      </c>
      <c r="J4126" s="784">
        <v>1</v>
      </c>
      <c r="K4126" s="784">
        <v>8.32</v>
      </c>
      <c r="L4126" s="784">
        <v>8.32</v>
      </c>
      <c r="M4126" s="55" t="s">
        <v>2455</v>
      </c>
    </row>
    <row r="4127" spans="1:13" ht="15">
      <c r="A4127" s="282">
        <v>45916</v>
      </c>
      <c r="B4127" s="55" t="s">
        <v>5969</v>
      </c>
      <c r="C4127" s="786">
        <v>82202</v>
      </c>
      <c r="D4127" s="786" t="s">
        <v>2988</v>
      </c>
      <c r="E4127" s="786">
        <v>140</v>
      </c>
      <c r="F4127" s="786">
        <v>4010</v>
      </c>
      <c r="G4127" s="786" t="s">
        <v>5992</v>
      </c>
      <c r="H4127" s="786" t="s">
        <v>1573</v>
      </c>
      <c r="J4127" s="786">
        <v>1</v>
      </c>
      <c r="K4127" s="786">
        <v>12.27</v>
      </c>
      <c r="L4127" s="786">
        <v>12.27</v>
      </c>
      <c r="M4127" s="55" t="s">
        <v>2455</v>
      </c>
    </row>
    <row r="4128" spans="1:13" ht="15">
      <c r="A4128" s="282">
        <v>45916</v>
      </c>
      <c r="B4128" s="55" t="s">
        <v>5969</v>
      </c>
      <c r="C4128" s="784">
        <v>83207</v>
      </c>
      <c r="D4128" s="784" t="s">
        <v>3578</v>
      </c>
      <c r="E4128" s="784">
        <v>150</v>
      </c>
      <c r="F4128" s="784">
        <v>4010</v>
      </c>
      <c r="G4128" s="784" t="s">
        <v>5993</v>
      </c>
      <c r="H4128" s="784" t="s">
        <v>1573</v>
      </c>
      <c r="J4128" s="784">
        <v>1</v>
      </c>
      <c r="K4128" s="784">
        <v>11.09</v>
      </c>
      <c r="L4128" s="784">
        <v>11.09</v>
      </c>
      <c r="M4128" s="55" t="s">
        <v>2455</v>
      </c>
    </row>
    <row r="4129" spans="1:13" ht="15">
      <c r="A4129" s="282">
        <v>45916</v>
      </c>
      <c r="B4129" s="55" t="s">
        <v>5969</v>
      </c>
      <c r="C4129" s="786">
        <v>67377</v>
      </c>
      <c r="D4129" s="786" t="s">
        <v>3043</v>
      </c>
      <c r="E4129" s="786">
        <v>130</v>
      </c>
      <c r="F4129" s="786">
        <v>4010</v>
      </c>
      <c r="G4129" s="786" t="s">
        <v>5994</v>
      </c>
      <c r="H4129" s="786" t="s">
        <v>1573</v>
      </c>
      <c r="J4129" s="786">
        <v>1</v>
      </c>
      <c r="K4129" s="786">
        <v>4.2</v>
      </c>
      <c r="L4129" s="786">
        <v>4.2</v>
      </c>
      <c r="M4129" s="55" t="s">
        <v>2455</v>
      </c>
    </row>
    <row r="4130" spans="1:13" ht="15">
      <c r="A4130" s="282">
        <v>45916</v>
      </c>
      <c r="B4130" s="55" t="s">
        <v>5969</v>
      </c>
      <c r="C4130" s="784">
        <v>83256</v>
      </c>
      <c r="D4130" s="784" t="s">
        <v>5611</v>
      </c>
      <c r="E4130" s="784">
        <v>110</v>
      </c>
      <c r="F4130" s="784">
        <v>4010</v>
      </c>
      <c r="G4130" s="784" t="s">
        <v>5995</v>
      </c>
      <c r="H4130" s="784" t="s">
        <v>1573</v>
      </c>
      <c r="J4130" s="784">
        <v>1</v>
      </c>
      <c r="K4130" s="784">
        <v>4.55</v>
      </c>
      <c r="L4130" s="784">
        <v>4.55</v>
      </c>
      <c r="M4130" s="55" t="s">
        <v>2455</v>
      </c>
    </row>
    <row r="4131" spans="1:13" ht="15">
      <c r="A4131" s="282">
        <v>45916</v>
      </c>
      <c r="B4131" s="55" t="s">
        <v>5969</v>
      </c>
      <c r="C4131" s="786">
        <v>83467</v>
      </c>
      <c r="D4131" s="786" t="s">
        <v>5331</v>
      </c>
      <c r="E4131" s="786">
        <v>150</v>
      </c>
      <c r="F4131" s="786">
        <v>4010</v>
      </c>
      <c r="G4131" s="786" t="s">
        <v>5996</v>
      </c>
      <c r="H4131" s="786" t="s">
        <v>1573</v>
      </c>
      <c r="J4131" s="786">
        <v>1</v>
      </c>
      <c r="K4131" s="786">
        <v>5.05</v>
      </c>
      <c r="L4131" s="786">
        <v>5.05</v>
      </c>
      <c r="M4131" s="55" t="s">
        <v>2455</v>
      </c>
    </row>
    <row r="4132" spans="1:13" ht="15">
      <c r="A4132" s="282">
        <v>45916</v>
      </c>
      <c r="B4132" s="55" t="s">
        <v>5969</v>
      </c>
      <c r="C4132" s="784">
        <v>81644</v>
      </c>
      <c r="D4132" s="784" t="s">
        <v>2879</v>
      </c>
      <c r="E4132" s="784">
        <v>120</v>
      </c>
      <c r="F4132" s="784">
        <v>4010</v>
      </c>
      <c r="G4132" s="784" t="s">
        <v>5997</v>
      </c>
      <c r="H4132" s="784" t="s">
        <v>1573</v>
      </c>
      <c r="J4132" s="784">
        <v>1</v>
      </c>
      <c r="K4132" s="784">
        <v>4.33</v>
      </c>
      <c r="L4132" s="784">
        <v>4.33</v>
      </c>
      <c r="M4132" s="55" t="s">
        <v>2455</v>
      </c>
    </row>
    <row r="4133" spans="1:13" ht="15">
      <c r="A4133" s="282">
        <v>45916</v>
      </c>
      <c r="B4133" s="55" t="s">
        <v>5969</v>
      </c>
      <c r="C4133" s="786">
        <v>52309</v>
      </c>
      <c r="D4133" s="786" t="s">
        <v>5998</v>
      </c>
      <c r="E4133" s="786" t="s">
        <v>2296</v>
      </c>
      <c r="F4133" s="786">
        <v>4010</v>
      </c>
      <c r="G4133" s="786" t="s">
        <v>5999</v>
      </c>
      <c r="H4133" s="786" t="s">
        <v>1573</v>
      </c>
      <c r="J4133" s="786">
        <v>1</v>
      </c>
      <c r="K4133" s="786">
        <v>3.08</v>
      </c>
      <c r="L4133" s="786">
        <v>3.08</v>
      </c>
      <c r="M4133" s="55" t="s">
        <v>2455</v>
      </c>
    </row>
    <row r="4134" spans="1:13" ht="15">
      <c r="A4134" s="282">
        <v>45916</v>
      </c>
      <c r="B4134" s="55" t="s">
        <v>5969</v>
      </c>
      <c r="C4134" s="784">
        <v>68004</v>
      </c>
      <c r="D4134" s="784" t="s">
        <v>6000</v>
      </c>
      <c r="E4134" s="784">
        <v>120</v>
      </c>
      <c r="F4134" s="784">
        <v>4010</v>
      </c>
      <c r="G4134" s="784" t="s">
        <v>6001</v>
      </c>
      <c r="H4134" s="784" t="s">
        <v>1573</v>
      </c>
      <c r="J4134" s="784">
        <v>1</v>
      </c>
      <c r="K4134" s="784">
        <v>7.4</v>
      </c>
      <c r="L4134" s="784">
        <v>7.4</v>
      </c>
      <c r="M4134" s="55" t="s">
        <v>2455</v>
      </c>
    </row>
    <row r="4135" spans="1:13" ht="15">
      <c r="A4135" s="282">
        <v>45916</v>
      </c>
      <c r="B4135" s="55" t="s">
        <v>5969</v>
      </c>
      <c r="C4135" s="786">
        <v>83339</v>
      </c>
      <c r="D4135" s="786" t="s">
        <v>3930</v>
      </c>
      <c r="E4135" s="786">
        <v>75</v>
      </c>
      <c r="F4135" s="786">
        <v>4010</v>
      </c>
      <c r="G4135" s="786" t="s">
        <v>6002</v>
      </c>
      <c r="H4135" s="786" t="s">
        <v>1573</v>
      </c>
      <c r="J4135" s="786">
        <v>1</v>
      </c>
      <c r="K4135" s="786">
        <v>7.09</v>
      </c>
      <c r="L4135" s="786">
        <v>7.09</v>
      </c>
      <c r="M4135" s="55" t="s">
        <v>2455</v>
      </c>
    </row>
    <row r="4136" spans="1:13" ht="15">
      <c r="A4136" s="282">
        <v>45916</v>
      </c>
      <c r="B4136" s="55" t="s">
        <v>5969</v>
      </c>
      <c r="C4136" s="784">
        <v>82570</v>
      </c>
      <c r="D4136" s="784" t="s">
        <v>3048</v>
      </c>
      <c r="E4136" s="784" t="s">
        <v>289</v>
      </c>
      <c r="F4136" s="784">
        <v>4010</v>
      </c>
      <c r="G4136" s="784" t="s">
        <v>6003</v>
      </c>
      <c r="H4136" s="784" t="s">
        <v>1573</v>
      </c>
      <c r="J4136" s="784">
        <v>1</v>
      </c>
      <c r="K4136" s="784">
        <v>19.25</v>
      </c>
      <c r="L4136" s="784">
        <v>19.25</v>
      </c>
      <c r="M4136" s="55" t="s">
        <v>2455</v>
      </c>
    </row>
    <row r="4137" spans="1:13" ht="15">
      <c r="A4137" s="282">
        <v>45916</v>
      </c>
      <c r="B4137" s="55" t="s">
        <v>5969</v>
      </c>
      <c r="C4137" s="786">
        <v>67501</v>
      </c>
      <c r="D4137" s="786" t="s">
        <v>2560</v>
      </c>
      <c r="E4137" s="786">
        <v>90</v>
      </c>
      <c r="F4137" s="786">
        <v>4010</v>
      </c>
      <c r="G4137" s="786" t="s">
        <v>6004</v>
      </c>
      <c r="H4137" s="786" t="s">
        <v>1573</v>
      </c>
      <c r="J4137" s="786">
        <v>1</v>
      </c>
      <c r="K4137" s="786">
        <v>7.58</v>
      </c>
      <c r="L4137" s="786">
        <v>7.58</v>
      </c>
      <c r="M4137" s="55" t="s">
        <v>2455</v>
      </c>
    </row>
    <row r="4138" spans="1:13" ht="15">
      <c r="A4138" s="282">
        <v>45916</v>
      </c>
      <c r="B4138" s="55" t="s">
        <v>5969</v>
      </c>
      <c r="C4138" s="784">
        <v>81227</v>
      </c>
      <c r="D4138" s="784" t="s">
        <v>6005</v>
      </c>
      <c r="E4138" s="784">
        <v>110</v>
      </c>
      <c r="F4138" s="784">
        <v>4010</v>
      </c>
      <c r="G4138" s="784" t="s">
        <v>4674</v>
      </c>
      <c r="H4138" s="784" t="s">
        <v>1573</v>
      </c>
      <c r="J4138" s="784">
        <v>1</v>
      </c>
      <c r="K4138" s="784">
        <v>5.77</v>
      </c>
      <c r="L4138" s="784">
        <v>5.77</v>
      </c>
      <c r="M4138" s="55" t="s">
        <v>2455</v>
      </c>
    </row>
    <row r="4139" spans="1:13" ht="15">
      <c r="A4139" s="282">
        <v>45916</v>
      </c>
      <c r="B4139" s="55" t="s">
        <v>5969</v>
      </c>
      <c r="C4139" s="786">
        <v>83202</v>
      </c>
      <c r="D4139" s="786" t="s">
        <v>5952</v>
      </c>
      <c r="E4139" s="786">
        <v>150</v>
      </c>
      <c r="F4139" s="786">
        <v>4010</v>
      </c>
      <c r="G4139" s="786" t="s">
        <v>6006</v>
      </c>
      <c r="H4139" s="786" t="s">
        <v>1573</v>
      </c>
      <c r="J4139" s="786">
        <v>1</v>
      </c>
      <c r="K4139" s="786">
        <v>4.59</v>
      </c>
      <c r="L4139" s="786">
        <v>4.59</v>
      </c>
      <c r="M4139" s="55" t="s">
        <v>2455</v>
      </c>
    </row>
    <row r="4140" spans="1:13" ht="15">
      <c r="A4140" s="282">
        <v>45916</v>
      </c>
      <c r="B4140" s="55" t="s">
        <v>5969</v>
      </c>
      <c r="C4140" s="784">
        <v>67377</v>
      </c>
      <c r="D4140" s="784" t="s">
        <v>3043</v>
      </c>
      <c r="E4140" s="784">
        <v>110</v>
      </c>
      <c r="F4140" s="784">
        <v>4010</v>
      </c>
      <c r="G4140" s="784" t="s">
        <v>6007</v>
      </c>
      <c r="H4140" s="784" t="s">
        <v>1573</v>
      </c>
      <c r="J4140" s="784">
        <v>1</v>
      </c>
      <c r="K4140" s="784">
        <v>4.2</v>
      </c>
      <c r="L4140" s="784">
        <v>4.2</v>
      </c>
      <c r="M4140" s="55" t="s">
        <v>2455</v>
      </c>
    </row>
    <row r="4141" spans="1:13" ht="15">
      <c r="A4141" s="282">
        <v>45916</v>
      </c>
      <c r="B4141" s="55" t="s">
        <v>5969</v>
      </c>
      <c r="C4141" s="786">
        <v>82767</v>
      </c>
      <c r="D4141" s="786" t="s">
        <v>3676</v>
      </c>
      <c r="E4141" s="786">
        <v>110</v>
      </c>
      <c r="F4141" s="786">
        <v>4010</v>
      </c>
      <c r="G4141" s="786" t="s">
        <v>2931</v>
      </c>
      <c r="H4141" s="786" t="s">
        <v>1573</v>
      </c>
      <c r="J4141" s="786">
        <v>1</v>
      </c>
      <c r="K4141" s="786">
        <v>8.75</v>
      </c>
      <c r="L4141" s="786">
        <v>8.75</v>
      </c>
      <c r="M4141" s="55" t="s">
        <v>2455</v>
      </c>
    </row>
    <row r="4142" spans="1:13" ht="15">
      <c r="A4142" s="282">
        <v>45916</v>
      </c>
      <c r="B4142" s="55" t="s">
        <v>5969</v>
      </c>
      <c r="C4142" s="784">
        <v>67501</v>
      </c>
      <c r="D4142" s="784" t="s">
        <v>2909</v>
      </c>
      <c r="E4142" s="784">
        <v>140</v>
      </c>
      <c r="F4142" s="784">
        <v>4010</v>
      </c>
      <c r="G4142" s="784" t="s">
        <v>6008</v>
      </c>
      <c r="H4142" s="784" t="s">
        <v>1573</v>
      </c>
      <c r="J4142" s="784">
        <v>1</v>
      </c>
      <c r="K4142" s="784">
        <v>7.7</v>
      </c>
      <c r="L4142" s="784">
        <v>7.7</v>
      </c>
      <c r="M4142" s="55" t="s">
        <v>2455</v>
      </c>
    </row>
    <row r="4143" spans="1:13" ht="15">
      <c r="A4143" s="282">
        <v>45916</v>
      </c>
      <c r="B4143" s="55" t="s">
        <v>5969</v>
      </c>
      <c r="C4143" s="786">
        <v>81858</v>
      </c>
      <c r="D4143" s="786" t="s">
        <v>4991</v>
      </c>
      <c r="E4143" s="786">
        <v>120</v>
      </c>
      <c r="F4143" s="786">
        <v>4010</v>
      </c>
      <c r="G4143" s="786" t="s">
        <v>6009</v>
      </c>
      <c r="H4143" s="786" t="s">
        <v>1573</v>
      </c>
      <c r="J4143" s="786">
        <v>1</v>
      </c>
      <c r="K4143" s="786">
        <v>7.72</v>
      </c>
      <c r="L4143" s="786">
        <v>7.72</v>
      </c>
      <c r="M4143" s="55" t="s">
        <v>2455</v>
      </c>
    </row>
    <row r="4144" spans="1:13" ht="15">
      <c r="A4144" s="282">
        <v>45916</v>
      </c>
      <c r="B4144" s="55" t="s">
        <v>5969</v>
      </c>
      <c r="C4144" s="784">
        <v>83398</v>
      </c>
      <c r="D4144" s="784" t="s">
        <v>5914</v>
      </c>
      <c r="E4144" s="784">
        <v>60</v>
      </c>
      <c r="F4144" s="784">
        <v>4010</v>
      </c>
      <c r="G4144" s="784" t="s">
        <v>6010</v>
      </c>
      <c r="H4144" s="784" t="s">
        <v>1573</v>
      </c>
      <c r="J4144" s="784">
        <v>1</v>
      </c>
      <c r="K4144" s="784">
        <v>5.53</v>
      </c>
      <c r="L4144" s="784">
        <v>5.53</v>
      </c>
      <c r="M4144" s="55" t="s">
        <v>2455</v>
      </c>
    </row>
    <row r="4145" spans="1:13" ht="15">
      <c r="A4145" s="282">
        <v>45916</v>
      </c>
      <c r="B4145" s="55" t="s">
        <v>5969</v>
      </c>
      <c r="C4145" s="786">
        <v>80868</v>
      </c>
      <c r="D4145" s="786" t="s">
        <v>4796</v>
      </c>
      <c r="E4145" s="786">
        <v>70</v>
      </c>
      <c r="F4145" s="786">
        <v>4010</v>
      </c>
      <c r="G4145" s="786" t="s">
        <v>6011</v>
      </c>
      <c r="H4145" s="786" t="s">
        <v>1573</v>
      </c>
      <c r="J4145" s="786">
        <v>1</v>
      </c>
      <c r="K4145" s="786">
        <v>7.46</v>
      </c>
      <c r="L4145" s="786">
        <v>7.46</v>
      </c>
      <c r="M4145" s="55" t="s">
        <v>2455</v>
      </c>
    </row>
    <row r="4146" spans="1:13" ht="15">
      <c r="A4146" s="282">
        <v>45916</v>
      </c>
      <c r="B4146" s="55" t="s">
        <v>5969</v>
      </c>
      <c r="C4146" s="784">
        <v>83403</v>
      </c>
      <c r="D4146" s="784" t="s">
        <v>6012</v>
      </c>
      <c r="E4146" s="784">
        <v>50</v>
      </c>
      <c r="F4146" s="784">
        <v>4010</v>
      </c>
      <c r="G4146" s="784" t="s">
        <v>6013</v>
      </c>
      <c r="H4146" s="784" t="s">
        <v>1573</v>
      </c>
      <c r="J4146" s="784">
        <v>1</v>
      </c>
      <c r="K4146" s="784">
        <v>7.52</v>
      </c>
      <c r="L4146" s="784">
        <v>7.52</v>
      </c>
      <c r="M4146" s="55" t="s">
        <v>2455</v>
      </c>
    </row>
    <row r="4147" spans="1:13" ht="15">
      <c r="A4147" s="282">
        <v>45916</v>
      </c>
      <c r="B4147" s="55" t="s">
        <v>5969</v>
      </c>
      <c r="C4147" s="786">
        <v>83138</v>
      </c>
      <c r="D4147" s="786" t="s">
        <v>3984</v>
      </c>
      <c r="E4147" s="786">
        <v>85</v>
      </c>
      <c r="F4147" s="786">
        <v>4010</v>
      </c>
      <c r="G4147" s="786" t="s">
        <v>6014</v>
      </c>
      <c r="H4147" s="786" t="s">
        <v>1573</v>
      </c>
      <c r="J4147" s="786">
        <v>1</v>
      </c>
      <c r="K4147" s="786">
        <v>10.210000000000001</v>
      </c>
      <c r="L4147" s="786">
        <v>10.210000000000001</v>
      </c>
      <c r="M4147" s="55" t="s">
        <v>2455</v>
      </c>
    </row>
    <row r="4148" spans="1:13" ht="15">
      <c r="A4148" s="282">
        <v>45916</v>
      </c>
      <c r="B4148" s="55" t="s">
        <v>5969</v>
      </c>
      <c r="C4148" s="784">
        <v>83225</v>
      </c>
      <c r="D4148" s="784" t="s">
        <v>6015</v>
      </c>
      <c r="E4148" s="784">
        <v>60</v>
      </c>
      <c r="F4148" s="784">
        <v>4010</v>
      </c>
      <c r="G4148" s="784" t="s">
        <v>6016</v>
      </c>
      <c r="H4148" s="784" t="s">
        <v>1573</v>
      </c>
      <c r="J4148" s="784">
        <v>1</v>
      </c>
      <c r="K4148" s="784">
        <v>6.22</v>
      </c>
      <c r="L4148" s="784">
        <v>6.22</v>
      </c>
      <c r="M4148" s="55" t="s">
        <v>2455</v>
      </c>
    </row>
    <row r="4149" spans="1:13" ht="15">
      <c r="A4149" s="282">
        <v>45916</v>
      </c>
      <c r="B4149" s="55" t="s">
        <v>5969</v>
      </c>
      <c r="C4149" s="786">
        <v>83227</v>
      </c>
      <c r="D4149" s="786" t="s">
        <v>5508</v>
      </c>
      <c r="E4149" s="786">
        <v>60</v>
      </c>
      <c r="F4149" s="786">
        <v>4010</v>
      </c>
      <c r="G4149" s="786" t="s">
        <v>6017</v>
      </c>
      <c r="H4149" s="786" t="s">
        <v>1573</v>
      </c>
      <c r="J4149" s="786">
        <v>1</v>
      </c>
      <c r="K4149" s="786">
        <v>6.33</v>
      </c>
      <c r="L4149" s="786">
        <v>6.33</v>
      </c>
      <c r="M4149" s="55" t="s">
        <v>2455</v>
      </c>
    </row>
    <row r="4150" spans="1:13" ht="15">
      <c r="A4150" s="282">
        <v>45916</v>
      </c>
      <c r="B4150" s="55" t="s">
        <v>5969</v>
      </c>
      <c r="C4150" s="784">
        <v>66936</v>
      </c>
      <c r="D4150" s="784" t="s">
        <v>6012</v>
      </c>
      <c r="E4150" s="784">
        <v>80</v>
      </c>
      <c r="F4150" s="784">
        <v>4010</v>
      </c>
      <c r="G4150" s="784" t="s">
        <v>6018</v>
      </c>
      <c r="H4150" s="784" t="s">
        <v>1573</v>
      </c>
      <c r="J4150" s="784">
        <v>1</v>
      </c>
      <c r="K4150" s="784">
        <v>7.85</v>
      </c>
      <c r="L4150" s="784">
        <v>7.85</v>
      </c>
      <c r="M4150" s="55" t="s">
        <v>2455</v>
      </c>
    </row>
    <row r="4151" spans="1:13" ht="15">
      <c r="A4151" s="282">
        <v>45916</v>
      </c>
      <c r="B4151" s="55" t="s">
        <v>5969</v>
      </c>
      <c r="C4151" s="786">
        <v>82988</v>
      </c>
      <c r="D4151" s="786" t="s">
        <v>5930</v>
      </c>
      <c r="E4151" s="786">
        <v>80</v>
      </c>
      <c r="F4151" s="786">
        <v>4010</v>
      </c>
      <c r="G4151" s="786" t="s">
        <v>6019</v>
      </c>
      <c r="H4151" s="786" t="s">
        <v>1573</v>
      </c>
      <c r="J4151" s="786">
        <v>1</v>
      </c>
      <c r="K4151" s="786">
        <v>6.29</v>
      </c>
      <c r="L4151" s="786">
        <v>6.29</v>
      </c>
      <c r="M4151" s="55" t="s">
        <v>2455</v>
      </c>
    </row>
    <row r="4152" spans="1:13" ht="15">
      <c r="A4152" s="282">
        <v>45916</v>
      </c>
      <c r="B4152" s="55" t="s">
        <v>5969</v>
      </c>
      <c r="C4152" s="784">
        <v>82307</v>
      </c>
      <c r="D4152" s="784" t="s">
        <v>6020</v>
      </c>
      <c r="E4152" s="784">
        <v>60</v>
      </c>
      <c r="F4152" s="784">
        <v>4010</v>
      </c>
      <c r="G4152" s="784" t="s">
        <v>4677</v>
      </c>
      <c r="H4152" s="784" t="s">
        <v>1573</v>
      </c>
      <c r="J4152" s="784">
        <v>1</v>
      </c>
      <c r="K4152" s="784">
        <v>26.65</v>
      </c>
      <c r="L4152" s="784">
        <v>26.65</v>
      </c>
      <c r="M4152" s="55" t="s">
        <v>2455</v>
      </c>
    </row>
    <row r="4153" spans="1:13" ht="15">
      <c r="A4153" s="282">
        <v>45916</v>
      </c>
      <c r="B4153" s="55" t="s">
        <v>5969</v>
      </c>
      <c r="C4153" s="786">
        <v>83099</v>
      </c>
      <c r="D4153" s="786" t="s">
        <v>3099</v>
      </c>
      <c r="E4153" s="786">
        <v>90</v>
      </c>
      <c r="F4153" s="786">
        <v>4010</v>
      </c>
      <c r="G4153" s="786" t="s">
        <v>6021</v>
      </c>
      <c r="H4153" s="786" t="s">
        <v>1573</v>
      </c>
      <c r="J4153" s="786">
        <v>1</v>
      </c>
      <c r="K4153" s="786">
        <v>9.2100000000000009</v>
      </c>
      <c r="L4153" s="786">
        <v>9.2100000000000009</v>
      </c>
      <c r="M4153" s="55" t="s">
        <v>2455</v>
      </c>
    </row>
    <row r="4154" spans="1:13" ht="15">
      <c r="A4154" s="282">
        <v>45916</v>
      </c>
      <c r="B4154" s="55" t="s">
        <v>5969</v>
      </c>
      <c r="C4154" s="784">
        <v>82551</v>
      </c>
      <c r="D4154" s="784" t="s">
        <v>3956</v>
      </c>
      <c r="E4154" s="784">
        <v>130</v>
      </c>
      <c r="F4154" s="784">
        <v>4010</v>
      </c>
      <c r="G4154" s="784" t="s">
        <v>6022</v>
      </c>
      <c r="H4154" s="784" t="s">
        <v>1573</v>
      </c>
      <c r="J4154" s="784">
        <v>1</v>
      </c>
      <c r="K4154" s="784">
        <v>8.32</v>
      </c>
      <c r="L4154" s="784">
        <v>8.32</v>
      </c>
      <c r="M4154" s="55" t="s">
        <v>2455</v>
      </c>
    </row>
    <row r="4155" spans="1:13" ht="15">
      <c r="A4155" s="282">
        <v>45916</v>
      </c>
      <c r="B4155" s="55" t="s">
        <v>5969</v>
      </c>
      <c r="C4155" s="786">
        <v>82144</v>
      </c>
      <c r="D4155" s="786" t="s">
        <v>5204</v>
      </c>
      <c r="E4155" s="786">
        <v>50</v>
      </c>
      <c r="F4155" s="786">
        <v>4010</v>
      </c>
      <c r="G4155" s="786" t="s">
        <v>6023</v>
      </c>
      <c r="H4155" s="786" t="s">
        <v>1573</v>
      </c>
      <c r="J4155" s="786">
        <v>1</v>
      </c>
      <c r="K4155" s="786">
        <v>12.98</v>
      </c>
      <c r="L4155" s="786">
        <v>12.98</v>
      </c>
      <c r="M4155" s="55" t="s">
        <v>2455</v>
      </c>
    </row>
    <row r="4156" spans="1:13" ht="15">
      <c r="A4156" s="282">
        <v>45916</v>
      </c>
      <c r="B4156" s="55" t="s">
        <v>5969</v>
      </c>
      <c r="C4156" s="784">
        <v>81569</v>
      </c>
      <c r="D4156" s="784" t="s">
        <v>2934</v>
      </c>
      <c r="E4156" s="784">
        <v>140</v>
      </c>
      <c r="F4156" s="784">
        <v>4010</v>
      </c>
      <c r="G4156" s="784" t="s">
        <v>6024</v>
      </c>
      <c r="H4156" s="784" t="s">
        <v>1573</v>
      </c>
      <c r="J4156" s="784">
        <v>1</v>
      </c>
      <c r="K4156" s="784">
        <v>6.78</v>
      </c>
      <c r="L4156" s="784">
        <v>6.78</v>
      </c>
      <c r="M4156" s="55" t="s">
        <v>2455</v>
      </c>
    </row>
    <row r="4157" spans="1:13" ht="15">
      <c r="A4157" s="282">
        <v>45916</v>
      </c>
      <c r="B4157" s="55" t="s">
        <v>5969</v>
      </c>
      <c r="C4157" s="786">
        <v>68116</v>
      </c>
      <c r="D4157" s="786" t="s">
        <v>5310</v>
      </c>
      <c r="E4157" s="786">
        <v>90</v>
      </c>
      <c r="F4157" s="786">
        <v>4010</v>
      </c>
      <c r="G4157" s="786" t="s">
        <v>6025</v>
      </c>
      <c r="H4157" s="786" t="s">
        <v>1573</v>
      </c>
      <c r="J4157" s="786">
        <v>1</v>
      </c>
      <c r="K4157" s="786">
        <v>6.72</v>
      </c>
      <c r="L4157" s="786">
        <v>6.72</v>
      </c>
      <c r="M4157" s="55" t="s">
        <v>2455</v>
      </c>
    </row>
    <row r="4158" spans="1:13" ht="15">
      <c r="A4158" s="282">
        <v>45916</v>
      </c>
      <c r="B4158" s="55" t="s">
        <v>5969</v>
      </c>
      <c r="C4158" s="784">
        <v>65642</v>
      </c>
      <c r="D4158" s="784" t="s">
        <v>5295</v>
      </c>
      <c r="E4158" s="784">
        <v>100</v>
      </c>
      <c r="F4158" s="784">
        <v>4010</v>
      </c>
      <c r="G4158" s="784" t="s">
        <v>6026</v>
      </c>
      <c r="H4158" s="784" t="s">
        <v>1573</v>
      </c>
      <c r="J4158" s="784">
        <v>1</v>
      </c>
      <c r="K4158" s="784">
        <v>5.81</v>
      </c>
      <c r="L4158" s="784">
        <v>5.81</v>
      </c>
      <c r="M4158" s="55" t="s">
        <v>2455</v>
      </c>
    </row>
    <row r="4159" spans="1:13" ht="15">
      <c r="A4159" s="282">
        <v>45916</v>
      </c>
      <c r="B4159" s="55" t="s">
        <v>5969</v>
      </c>
      <c r="C4159" s="786">
        <v>81913</v>
      </c>
      <c r="D4159" s="786" t="s">
        <v>5766</v>
      </c>
      <c r="E4159" s="786">
        <v>100</v>
      </c>
      <c r="F4159" s="786">
        <v>4010</v>
      </c>
      <c r="G4159" s="786" t="s">
        <v>6027</v>
      </c>
      <c r="H4159" s="786" t="s">
        <v>1573</v>
      </c>
      <c r="J4159" s="786">
        <v>1</v>
      </c>
      <c r="K4159" s="786">
        <v>7.19</v>
      </c>
      <c r="L4159" s="786">
        <v>7.19</v>
      </c>
      <c r="M4159" s="55" t="s">
        <v>2455</v>
      </c>
    </row>
    <row r="4160" spans="1:13" ht="15">
      <c r="A4160" s="282">
        <v>45916</v>
      </c>
      <c r="B4160" s="55" t="s">
        <v>5969</v>
      </c>
      <c r="C4160" s="784">
        <v>83397</v>
      </c>
      <c r="D4160" s="784" t="s">
        <v>5267</v>
      </c>
      <c r="E4160" s="784">
        <v>80</v>
      </c>
      <c r="F4160" s="784">
        <v>4010</v>
      </c>
      <c r="G4160" s="784" t="s">
        <v>6028</v>
      </c>
      <c r="H4160" s="784" t="s">
        <v>1573</v>
      </c>
      <c r="J4160" s="784">
        <v>1</v>
      </c>
      <c r="K4160" s="784">
        <v>6.02</v>
      </c>
      <c r="L4160" s="784">
        <v>6.02</v>
      </c>
      <c r="M4160" s="55" t="s">
        <v>2455</v>
      </c>
    </row>
    <row r="4161" spans="1:13" ht="15">
      <c r="A4161" s="282">
        <v>45916</v>
      </c>
      <c r="B4161" s="55" t="s">
        <v>5969</v>
      </c>
      <c r="C4161" s="786">
        <v>67501</v>
      </c>
      <c r="D4161" s="786" t="s">
        <v>3119</v>
      </c>
      <c r="E4161" s="786">
        <v>90</v>
      </c>
      <c r="F4161" s="786">
        <v>4010</v>
      </c>
      <c r="G4161" s="786" t="s">
        <v>6029</v>
      </c>
      <c r="H4161" s="786" t="s">
        <v>1573</v>
      </c>
      <c r="J4161" s="786">
        <v>1</v>
      </c>
      <c r="K4161" s="786">
        <v>7.58</v>
      </c>
      <c r="L4161" s="786">
        <v>7.58</v>
      </c>
      <c r="M4161" s="55" t="s">
        <v>2455</v>
      </c>
    </row>
    <row r="4162" spans="1:13" ht="15">
      <c r="A4162" s="282">
        <v>45916</v>
      </c>
      <c r="B4162" s="55" t="s">
        <v>5969</v>
      </c>
      <c r="C4162" s="784">
        <v>83058</v>
      </c>
      <c r="D4162" s="784" t="s">
        <v>3210</v>
      </c>
      <c r="E4162" s="784">
        <v>150</v>
      </c>
      <c r="F4162" s="784">
        <v>4010</v>
      </c>
      <c r="G4162" s="784" t="s">
        <v>6030</v>
      </c>
      <c r="H4162" s="784" t="s">
        <v>1573</v>
      </c>
      <c r="J4162" s="784">
        <v>1</v>
      </c>
      <c r="K4162" s="784">
        <v>4.87</v>
      </c>
      <c r="L4162" s="784">
        <v>4.87</v>
      </c>
      <c r="M4162" s="55" t="s">
        <v>2455</v>
      </c>
    </row>
    <row r="4163" spans="1:13" ht="15">
      <c r="A4163" s="282">
        <v>45916</v>
      </c>
      <c r="B4163" s="55" t="s">
        <v>5969</v>
      </c>
      <c r="C4163" s="786">
        <v>82679</v>
      </c>
      <c r="D4163" s="786" t="s">
        <v>2905</v>
      </c>
      <c r="E4163" s="786">
        <v>80</v>
      </c>
      <c r="F4163" s="786">
        <v>4010</v>
      </c>
      <c r="G4163" s="786" t="s">
        <v>6031</v>
      </c>
      <c r="H4163" s="786" t="s">
        <v>1573</v>
      </c>
      <c r="J4163" s="786">
        <v>1</v>
      </c>
      <c r="K4163" s="786">
        <v>10.55</v>
      </c>
      <c r="L4163" s="786">
        <v>10.55</v>
      </c>
      <c r="M4163" s="55" t="s">
        <v>2455</v>
      </c>
    </row>
    <row r="4164" spans="1:13" ht="15">
      <c r="A4164" s="282">
        <v>45916</v>
      </c>
      <c r="B4164" s="55" t="s">
        <v>5969</v>
      </c>
      <c r="C4164" s="784">
        <v>83247</v>
      </c>
      <c r="D4164" s="784" t="s">
        <v>3930</v>
      </c>
      <c r="E4164" s="784">
        <v>140</v>
      </c>
      <c r="F4164" s="784">
        <v>4010</v>
      </c>
      <c r="G4164" s="784" t="s">
        <v>5925</v>
      </c>
      <c r="H4164" s="784" t="s">
        <v>1573</v>
      </c>
      <c r="J4164" s="784">
        <v>1</v>
      </c>
      <c r="K4164" s="784">
        <v>7.86</v>
      </c>
      <c r="L4164" s="784">
        <v>7.86</v>
      </c>
      <c r="M4164" s="55" t="s">
        <v>2455</v>
      </c>
    </row>
    <row r="4165" spans="1:13" ht="15">
      <c r="A4165" s="282">
        <v>45916</v>
      </c>
      <c r="B4165" s="55" t="s">
        <v>5969</v>
      </c>
      <c r="C4165" s="786">
        <v>81666</v>
      </c>
      <c r="D4165" s="786" t="s">
        <v>3415</v>
      </c>
      <c r="E4165" s="786">
        <v>75</v>
      </c>
      <c r="F4165" s="786">
        <v>4010</v>
      </c>
      <c r="G4165" s="786" t="s">
        <v>6032</v>
      </c>
      <c r="H4165" s="786" t="s">
        <v>1573</v>
      </c>
      <c r="J4165" s="786">
        <v>1</v>
      </c>
      <c r="K4165" s="786">
        <v>6.52</v>
      </c>
      <c r="L4165" s="786">
        <v>6.52</v>
      </c>
      <c r="M4165" s="55" t="s">
        <v>2455</v>
      </c>
    </row>
    <row r="4166" spans="1:13" ht="15">
      <c r="A4166" s="282">
        <v>45916</v>
      </c>
      <c r="B4166" s="55" t="s">
        <v>5969</v>
      </c>
      <c r="C4166" s="784">
        <v>83102</v>
      </c>
      <c r="D4166" s="784" t="s">
        <v>3997</v>
      </c>
      <c r="E4166" s="784">
        <v>110</v>
      </c>
      <c r="F4166" s="784">
        <v>4010</v>
      </c>
      <c r="G4166" s="784" t="s">
        <v>6033</v>
      </c>
      <c r="H4166" s="784" t="s">
        <v>1573</v>
      </c>
      <c r="J4166" s="784">
        <v>1</v>
      </c>
      <c r="K4166" s="784">
        <v>8.68</v>
      </c>
      <c r="L4166" s="784">
        <v>8.68</v>
      </c>
      <c r="M4166" s="55" t="s">
        <v>2455</v>
      </c>
    </row>
    <row r="4167" spans="1:13" ht="15">
      <c r="A4167" s="282">
        <v>45916</v>
      </c>
      <c r="B4167" s="55" t="s">
        <v>5969</v>
      </c>
      <c r="C4167" s="786">
        <v>82202</v>
      </c>
      <c r="D4167" s="786" t="s">
        <v>2988</v>
      </c>
      <c r="E4167" s="786">
        <v>110</v>
      </c>
      <c r="F4167" s="786">
        <v>4010</v>
      </c>
      <c r="G4167" s="786" t="s">
        <v>4681</v>
      </c>
      <c r="H4167" s="786" t="s">
        <v>1573</v>
      </c>
      <c r="J4167" s="786">
        <v>1</v>
      </c>
      <c r="K4167" s="786">
        <v>12.27</v>
      </c>
      <c r="L4167" s="786">
        <v>12.27</v>
      </c>
      <c r="M4167" s="55" t="s">
        <v>2455</v>
      </c>
    </row>
    <row r="4168" spans="1:13" ht="15">
      <c r="A4168" s="282">
        <v>45916</v>
      </c>
      <c r="B4168" s="55" t="s">
        <v>5969</v>
      </c>
      <c r="C4168" s="784">
        <v>80441</v>
      </c>
      <c r="D4168" s="784" t="s">
        <v>3078</v>
      </c>
      <c r="E4168" s="784">
        <v>110</v>
      </c>
      <c r="F4168" s="784">
        <v>4010</v>
      </c>
      <c r="G4168" s="784" t="s">
        <v>4682</v>
      </c>
      <c r="H4168" s="784" t="s">
        <v>1573</v>
      </c>
      <c r="J4168" s="784">
        <v>1</v>
      </c>
      <c r="K4168" s="784">
        <v>7.96</v>
      </c>
      <c r="L4168" s="784">
        <v>7.96</v>
      </c>
      <c r="M4168" s="55" t="s">
        <v>2455</v>
      </c>
    </row>
    <row r="4169" spans="1:13" ht="15">
      <c r="A4169" s="282">
        <v>45917</v>
      </c>
      <c r="B4169" s="55" t="s">
        <v>6034</v>
      </c>
      <c r="C4169" s="784">
        <v>81052</v>
      </c>
      <c r="D4169" s="784" t="s">
        <v>2577</v>
      </c>
      <c r="E4169" s="784">
        <v>85</v>
      </c>
      <c r="F4169" s="784">
        <v>4010</v>
      </c>
      <c r="G4169" s="784" t="s">
        <v>6035</v>
      </c>
      <c r="H4169" s="784" t="s">
        <v>1573</v>
      </c>
      <c r="J4169" s="55">
        <v>-1</v>
      </c>
      <c r="K4169" s="791">
        <v>14.96</v>
      </c>
      <c r="L4169" s="791">
        <v>-14.96</v>
      </c>
      <c r="M4169" s="55" t="s">
        <v>2287</v>
      </c>
    </row>
    <row r="4170" spans="1:13" ht="15">
      <c r="A4170" s="282">
        <v>45918</v>
      </c>
      <c r="B4170" s="55" t="s">
        <v>6036</v>
      </c>
      <c r="C4170" s="784">
        <v>83258</v>
      </c>
      <c r="D4170" s="784" t="s">
        <v>5031</v>
      </c>
      <c r="E4170" s="784">
        <v>150</v>
      </c>
      <c r="F4170" s="784">
        <v>4010</v>
      </c>
      <c r="G4170" s="784" t="s">
        <v>6037</v>
      </c>
      <c r="H4170" s="784" t="s">
        <v>1573</v>
      </c>
      <c r="J4170" s="784">
        <v>1</v>
      </c>
      <c r="K4170" s="784">
        <v>3.76</v>
      </c>
      <c r="L4170" s="784">
        <v>3.76</v>
      </c>
      <c r="M4170" s="55" t="s">
        <v>2455</v>
      </c>
    </row>
    <row r="4171" spans="1:13" ht="15">
      <c r="A4171" s="282">
        <v>45918</v>
      </c>
      <c r="B4171" s="55" t="s">
        <v>6036</v>
      </c>
      <c r="C4171" s="786">
        <v>64956</v>
      </c>
      <c r="D4171" s="786">
        <v>550</v>
      </c>
      <c r="E4171" s="786">
        <v>90</v>
      </c>
      <c r="F4171" s="786">
        <v>4010</v>
      </c>
      <c r="G4171" s="786" t="s">
        <v>6038</v>
      </c>
      <c r="H4171" s="786" t="s">
        <v>1573</v>
      </c>
      <c r="J4171" s="786">
        <v>1</v>
      </c>
      <c r="K4171" s="786">
        <v>5.41</v>
      </c>
      <c r="L4171" s="786">
        <v>5.41</v>
      </c>
      <c r="M4171" s="55" t="s">
        <v>2455</v>
      </c>
    </row>
    <row r="4172" spans="1:13" ht="15">
      <c r="A4172" s="282">
        <v>45918</v>
      </c>
      <c r="B4172" s="55" t="s">
        <v>6036</v>
      </c>
      <c r="C4172" s="784">
        <v>82919</v>
      </c>
      <c r="D4172" s="784">
        <v>15</v>
      </c>
      <c r="E4172" s="784">
        <v>90</v>
      </c>
      <c r="F4172" s="784">
        <v>4010</v>
      </c>
      <c r="G4172" s="784" t="s">
        <v>6039</v>
      </c>
      <c r="H4172" s="784" t="s">
        <v>1573</v>
      </c>
      <c r="J4172" s="784">
        <v>1</v>
      </c>
      <c r="K4172" s="784">
        <v>9.16</v>
      </c>
      <c r="L4172" s="784">
        <v>9.16</v>
      </c>
      <c r="M4172" s="55" t="s">
        <v>2455</v>
      </c>
    </row>
    <row r="4173" spans="1:13" ht="15">
      <c r="A4173" s="282">
        <v>45918</v>
      </c>
      <c r="B4173" s="55" t="s">
        <v>6036</v>
      </c>
      <c r="C4173" s="786">
        <v>37028</v>
      </c>
      <c r="D4173" s="786" t="s">
        <v>5911</v>
      </c>
      <c r="E4173" s="786">
        <v>90</v>
      </c>
      <c r="F4173" s="786">
        <v>4010</v>
      </c>
      <c r="G4173" s="786" t="s">
        <v>6040</v>
      </c>
      <c r="H4173" s="786" t="s">
        <v>1573</v>
      </c>
      <c r="J4173" s="786">
        <v>1</v>
      </c>
      <c r="K4173" s="786">
        <v>7.65</v>
      </c>
      <c r="L4173" s="786">
        <v>7.65</v>
      </c>
      <c r="M4173" s="55" t="s">
        <v>2455</v>
      </c>
    </row>
    <row r="4174" spans="1:13" ht="15">
      <c r="A4174" s="282">
        <v>45918</v>
      </c>
      <c r="B4174" s="55" t="s">
        <v>6036</v>
      </c>
      <c r="C4174" s="784">
        <v>83281</v>
      </c>
      <c r="D4174" s="784" t="s">
        <v>5741</v>
      </c>
      <c r="E4174" s="784">
        <v>90</v>
      </c>
      <c r="F4174" s="784">
        <v>4010</v>
      </c>
      <c r="G4174" s="784" t="s">
        <v>6041</v>
      </c>
      <c r="H4174" s="784" t="s">
        <v>1573</v>
      </c>
      <c r="J4174" s="784">
        <v>1</v>
      </c>
      <c r="K4174" s="784">
        <v>5.56</v>
      </c>
      <c r="L4174" s="784">
        <v>5.56</v>
      </c>
      <c r="M4174" s="55" t="s">
        <v>2455</v>
      </c>
    </row>
    <row r="4175" spans="1:13" ht="15">
      <c r="A4175" s="282">
        <v>45918</v>
      </c>
      <c r="B4175" s="55" t="s">
        <v>6036</v>
      </c>
      <c r="C4175" s="786">
        <v>83153</v>
      </c>
      <c r="D4175" s="786" t="s">
        <v>5898</v>
      </c>
      <c r="E4175" s="786">
        <v>140</v>
      </c>
      <c r="F4175" s="786">
        <v>4010</v>
      </c>
      <c r="G4175" s="786" t="s">
        <v>6042</v>
      </c>
      <c r="H4175" s="786" t="s">
        <v>1573</v>
      </c>
      <c r="J4175" s="786">
        <v>1</v>
      </c>
      <c r="K4175" s="786">
        <v>10.95</v>
      </c>
      <c r="L4175" s="786">
        <v>10.95</v>
      </c>
      <c r="M4175" s="55" t="s">
        <v>2455</v>
      </c>
    </row>
    <row r="4176" spans="1:13" ht="15">
      <c r="A4176" s="282">
        <v>45918</v>
      </c>
      <c r="B4176" s="55" t="s">
        <v>6036</v>
      </c>
      <c r="C4176" s="784">
        <v>82979</v>
      </c>
      <c r="D4176" s="784" t="s">
        <v>3037</v>
      </c>
      <c r="E4176" s="784" t="s">
        <v>2061</v>
      </c>
      <c r="F4176" s="784">
        <v>4010</v>
      </c>
      <c r="G4176" s="784" t="s">
        <v>4663</v>
      </c>
      <c r="H4176" s="784" t="s">
        <v>1573</v>
      </c>
      <c r="J4176" s="784">
        <v>1</v>
      </c>
      <c r="K4176" s="784">
        <v>9.57</v>
      </c>
      <c r="L4176" s="784">
        <v>9.57</v>
      </c>
      <c r="M4176" s="55" t="s">
        <v>2455</v>
      </c>
    </row>
    <row r="4177" spans="1:13" ht="15">
      <c r="A4177" s="282">
        <v>45918</v>
      </c>
      <c r="B4177" s="55" t="s">
        <v>6036</v>
      </c>
      <c r="C4177" s="786">
        <v>37028</v>
      </c>
      <c r="D4177" s="786" t="s">
        <v>5788</v>
      </c>
      <c r="E4177" s="786">
        <v>90</v>
      </c>
      <c r="F4177" s="786">
        <v>4010</v>
      </c>
      <c r="G4177" s="786" t="s">
        <v>6043</v>
      </c>
      <c r="H4177" s="786" t="s">
        <v>1573</v>
      </c>
      <c r="J4177" s="786">
        <v>1</v>
      </c>
      <c r="K4177" s="786">
        <v>7.65</v>
      </c>
      <c r="L4177" s="786">
        <v>7.65</v>
      </c>
      <c r="M4177" s="55" t="s">
        <v>2455</v>
      </c>
    </row>
    <row r="4178" spans="1:13" ht="15">
      <c r="A4178" s="282">
        <v>45918</v>
      </c>
      <c r="B4178" s="55" t="s">
        <v>6036</v>
      </c>
      <c r="C4178" s="784">
        <v>82981</v>
      </c>
      <c r="D4178" s="784" t="s">
        <v>2413</v>
      </c>
      <c r="E4178" s="784">
        <v>60</v>
      </c>
      <c r="F4178" s="784">
        <v>4010</v>
      </c>
      <c r="G4178" s="784" t="s">
        <v>4665</v>
      </c>
      <c r="H4178" s="784" t="s">
        <v>1573</v>
      </c>
      <c r="J4178" s="784">
        <v>1</v>
      </c>
      <c r="K4178" s="784">
        <v>5.63</v>
      </c>
      <c r="L4178" s="784">
        <v>5.63</v>
      </c>
      <c r="M4178" s="55" t="s">
        <v>2455</v>
      </c>
    </row>
    <row r="4179" spans="1:13" ht="15">
      <c r="A4179" s="282">
        <v>45918</v>
      </c>
      <c r="B4179" s="55" t="s">
        <v>6036</v>
      </c>
      <c r="C4179" s="786">
        <v>82609</v>
      </c>
      <c r="D4179" s="786" t="s">
        <v>2638</v>
      </c>
      <c r="E4179" s="786">
        <v>140</v>
      </c>
      <c r="F4179" s="786">
        <v>4010</v>
      </c>
      <c r="G4179" s="786" t="s">
        <v>6044</v>
      </c>
      <c r="H4179" s="786" t="s">
        <v>1573</v>
      </c>
      <c r="J4179" s="786">
        <v>1</v>
      </c>
      <c r="K4179" s="786">
        <v>13.61</v>
      </c>
      <c r="L4179" s="786">
        <v>13.61</v>
      </c>
      <c r="M4179" s="55" t="s">
        <v>2455</v>
      </c>
    </row>
    <row r="4180" spans="1:13" ht="15">
      <c r="A4180" s="282">
        <v>45918</v>
      </c>
      <c r="B4180" s="55" t="s">
        <v>6036</v>
      </c>
      <c r="C4180" s="784">
        <v>52309</v>
      </c>
      <c r="D4180" s="784" t="s">
        <v>3090</v>
      </c>
      <c r="E4180" s="784" t="s">
        <v>289</v>
      </c>
      <c r="F4180" s="784">
        <v>4010</v>
      </c>
      <c r="G4180" s="784" t="s">
        <v>6045</v>
      </c>
      <c r="H4180" s="784" t="s">
        <v>1573</v>
      </c>
      <c r="J4180" s="784">
        <v>1</v>
      </c>
      <c r="K4180" s="784">
        <v>3.19</v>
      </c>
      <c r="L4180" s="784">
        <v>3.19</v>
      </c>
      <c r="M4180" s="55" t="s">
        <v>2455</v>
      </c>
    </row>
    <row r="4181" spans="1:13" ht="15">
      <c r="A4181" s="282">
        <v>45918</v>
      </c>
      <c r="B4181" s="55" t="s">
        <v>6036</v>
      </c>
      <c r="C4181" s="786">
        <v>83160</v>
      </c>
      <c r="D4181" s="786" t="s">
        <v>6046</v>
      </c>
      <c r="E4181" s="786">
        <v>110</v>
      </c>
      <c r="F4181" s="786">
        <v>4010</v>
      </c>
      <c r="G4181" s="786" t="s">
        <v>4666</v>
      </c>
      <c r="H4181" s="786" t="s">
        <v>1573</v>
      </c>
      <c r="J4181" s="786">
        <v>1</v>
      </c>
      <c r="K4181" s="786">
        <v>10.89</v>
      </c>
      <c r="L4181" s="786">
        <v>10.89</v>
      </c>
      <c r="M4181" s="55" t="s">
        <v>2455</v>
      </c>
    </row>
    <row r="4182" spans="1:13" ht="15">
      <c r="A4182" s="282">
        <v>45918</v>
      </c>
      <c r="B4182" s="55" t="s">
        <v>6036</v>
      </c>
      <c r="C4182" s="784">
        <v>82199</v>
      </c>
      <c r="D4182" s="784" t="s">
        <v>6047</v>
      </c>
      <c r="E4182" s="784">
        <v>60</v>
      </c>
      <c r="F4182" s="784">
        <v>4010</v>
      </c>
      <c r="G4182" s="784" t="s">
        <v>6048</v>
      </c>
      <c r="H4182" s="784" t="s">
        <v>1573</v>
      </c>
      <c r="J4182" s="784">
        <v>3</v>
      </c>
      <c r="K4182" s="784">
        <v>8.02</v>
      </c>
      <c r="L4182" s="784">
        <v>24.06</v>
      </c>
      <c r="M4182" s="55" t="s">
        <v>2455</v>
      </c>
    </row>
    <row r="4183" spans="1:13" ht="15">
      <c r="A4183" s="282">
        <v>45918</v>
      </c>
      <c r="B4183" s="55" t="s">
        <v>6036</v>
      </c>
      <c r="C4183" s="786">
        <v>83170</v>
      </c>
      <c r="D4183" s="786" t="s">
        <v>5563</v>
      </c>
      <c r="E4183" s="786">
        <v>130</v>
      </c>
      <c r="F4183" s="786">
        <v>4010</v>
      </c>
      <c r="G4183" s="786" t="s">
        <v>6049</v>
      </c>
      <c r="H4183" s="786" t="s">
        <v>1573</v>
      </c>
      <c r="J4183" s="786">
        <v>1</v>
      </c>
      <c r="K4183" s="786">
        <v>8.24</v>
      </c>
      <c r="L4183" s="786">
        <v>8.24</v>
      </c>
      <c r="M4183" s="55" t="s">
        <v>2455</v>
      </c>
    </row>
    <row r="4184" spans="1:13" ht="15">
      <c r="A4184" s="282">
        <v>45918</v>
      </c>
      <c r="B4184" s="55" t="s">
        <v>6036</v>
      </c>
      <c r="C4184" s="784">
        <v>83342</v>
      </c>
      <c r="D4184" s="784" t="s">
        <v>5917</v>
      </c>
      <c r="E4184" s="784">
        <v>60</v>
      </c>
      <c r="F4184" s="784">
        <v>4010</v>
      </c>
      <c r="G4184" s="784" t="s">
        <v>6050</v>
      </c>
      <c r="H4184" s="784" t="s">
        <v>1573</v>
      </c>
      <c r="J4184" s="784">
        <v>1</v>
      </c>
      <c r="K4184" s="784">
        <v>7.22</v>
      </c>
      <c r="L4184" s="784">
        <v>7.22</v>
      </c>
      <c r="M4184" s="55" t="s">
        <v>2455</v>
      </c>
    </row>
    <row r="4185" spans="1:13" ht="15">
      <c r="A4185" s="282">
        <v>45918</v>
      </c>
      <c r="B4185" s="55" t="s">
        <v>6036</v>
      </c>
      <c r="C4185" s="786">
        <v>60310</v>
      </c>
      <c r="D4185" s="786" t="s">
        <v>2577</v>
      </c>
      <c r="E4185" s="786" t="s">
        <v>2061</v>
      </c>
      <c r="F4185" s="786">
        <v>4010</v>
      </c>
      <c r="G4185" s="786" t="s">
        <v>6051</v>
      </c>
      <c r="H4185" s="786" t="s">
        <v>1573</v>
      </c>
      <c r="J4185" s="786">
        <v>1</v>
      </c>
      <c r="K4185" s="786">
        <v>8.65</v>
      </c>
      <c r="L4185" s="786">
        <v>8.65</v>
      </c>
      <c r="M4185" s="55" t="s">
        <v>2455</v>
      </c>
    </row>
    <row r="4186" spans="1:13" ht="15">
      <c r="A4186" s="282">
        <v>45918</v>
      </c>
      <c r="B4186" s="55" t="s">
        <v>6036</v>
      </c>
      <c r="C4186" s="784">
        <v>42067</v>
      </c>
      <c r="D4186" s="784" t="s">
        <v>2336</v>
      </c>
      <c r="E4186" s="784">
        <v>100</v>
      </c>
      <c r="F4186" s="784">
        <v>4010</v>
      </c>
      <c r="G4186" s="784" t="s">
        <v>6052</v>
      </c>
      <c r="H4186" s="784" t="s">
        <v>1573</v>
      </c>
      <c r="J4186" s="784">
        <v>2</v>
      </c>
      <c r="K4186" s="784">
        <v>7.32</v>
      </c>
      <c r="L4186" s="784">
        <v>14.64</v>
      </c>
      <c r="M4186" s="55" t="s">
        <v>2455</v>
      </c>
    </row>
    <row r="4187" spans="1:13" ht="15">
      <c r="A4187" s="282">
        <v>45918</v>
      </c>
      <c r="B4187" s="55" t="s">
        <v>6036</v>
      </c>
      <c r="C4187" s="786">
        <v>58663</v>
      </c>
      <c r="D4187" s="786">
        <v>526</v>
      </c>
      <c r="E4187" s="786" t="s">
        <v>2230</v>
      </c>
      <c r="F4187" s="786">
        <v>4010</v>
      </c>
      <c r="G4187" s="786" t="s">
        <v>6053</v>
      </c>
      <c r="H4187" s="786" t="s">
        <v>1573</v>
      </c>
      <c r="J4187" s="786">
        <v>1</v>
      </c>
      <c r="K4187" s="786">
        <v>10.01</v>
      </c>
      <c r="L4187" s="786">
        <v>10.01</v>
      </c>
      <c r="M4187" s="55" t="s">
        <v>2455</v>
      </c>
    </row>
    <row r="4188" spans="1:13" ht="15">
      <c r="A4188" s="282">
        <v>45918</v>
      </c>
      <c r="B4188" s="55" t="s">
        <v>6036</v>
      </c>
      <c r="C4188" s="784">
        <v>82613</v>
      </c>
      <c r="D4188" s="784" t="s">
        <v>3043</v>
      </c>
      <c r="E4188" s="784">
        <v>110</v>
      </c>
      <c r="F4188" s="784">
        <v>4010</v>
      </c>
      <c r="G4188" s="784" t="s">
        <v>6054</v>
      </c>
      <c r="H4188" s="784" t="s">
        <v>1573</v>
      </c>
      <c r="J4188" s="784">
        <v>1</v>
      </c>
      <c r="K4188" s="784">
        <v>6.33</v>
      </c>
      <c r="L4188" s="784">
        <v>6.33</v>
      </c>
      <c r="M4188" s="55" t="s">
        <v>2455</v>
      </c>
    </row>
    <row r="4189" spans="1:13" ht="15">
      <c r="A4189" s="282">
        <v>45918</v>
      </c>
      <c r="B4189" s="55" t="s">
        <v>6036</v>
      </c>
      <c r="C4189" s="786">
        <v>45029</v>
      </c>
      <c r="D4189" s="786" t="s">
        <v>2602</v>
      </c>
      <c r="E4189" s="786">
        <v>140</v>
      </c>
      <c r="F4189" s="786">
        <v>4010</v>
      </c>
      <c r="G4189" s="786" t="s">
        <v>6055</v>
      </c>
      <c r="H4189" s="786" t="s">
        <v>1573</v>
      </c>
      <c r="J4189" s="786">
        <v>1</v>
      </c>
      <c r="K4189" s="786">
        <v>9.5399999999999991</v>
      </c>
      <c r="L4189" s="786">
        <v>9.5399999999999991</v>
      </c>
      <c r="M4189" s="55" t="s">
        <v>2455</v>
      </c>
    </row>
    <row r="4190" spans="1:13" ht="15">
      <c r="A4190" s="282">
        <v>45918</v>
      </c>
      <c r="B4190" s="55" t="s">
        <v>6036</v>
      </c>
      <c r="C4190" s="784">
        <v>83153</v>
      </c>
      <c r="D4190" s="784" t="s">
        <v>6056</v>
      </c>
      <c r="E4190" s="784">
        <v>130</v>
      </c>
      <c r="F4190" s="784">
        <v>4010</v>
      </c>
      <c r="G4190" s="784" t="s">
        <v>4622</v>
      </c>
      <c r="H4190" s="784" t="s">
        <v>1573</v>
      </c>
      <c r="J4190" s="784">
        <v>2</v>
      </c>
      <c r="K4190" s="784">
        <v>10.95</v>
      </c>
      <c r="L4190" s="784">
        <v>21.9</v>
      </c>
      <c r="M4190" s="55" t="s">
        <v>2455</v>
      </c>
    </row>
    <row r="4191" spans="1:13" ht="15">
      <c r="A4191" s="282">
        <v>45918</v>
      </c>
      <c r="B4191" s="55" t="s">
        <v>6036</v>
      </c>
      <c r="C4191" s="786">
        <v>67978</v>
      </c>
      <c r="D4191" s="786" t="s">
        <v>5675</v>
      </c>
      <c r="E4191" s="786">
        <v>110</v>
      </c>
      <c r="F4191" s="786">
        <v>4010</v>
      </c>
      <c r="G4191" s="786" t="s">
        <v>6057</v>
      </c>
      <c r="H4191" s="786" t="s">
        <v>1573</v>
      </c>
      <c r="J4191" s="786">
        <v>1</v>
      </c>
      <c r="K4191" s="786">
        <v>4.58</v>
      </c>
      <c r="L4191" s="786">
        <v>4.58</v>
      </c>
      <c r="M4191" s="55" t="s">
        <v>2455</v>
      </c>
    </row>
    <row r="4192" spans="1:13" ht="15">
      <c r="A4192" s="282">
        <v>45918</v>
      </c>
      <c r="B4192" s="55" t="s">
        <v>6036</v>
      </c>
      <c r="C4192" s="784">
        <v>83435</v>
      </c>
      <c r="D4192" s="784" t="s">
        <v>5476</v>
      </c>
      <c r="E4192" s="784">
        <v>120</v>
      </c>
      <c r="F4192" s="784">
        <v>4010</v>
      </c>
      <c r="G4192" s="784" t="s">
        <v>6058</v>
      </c>
      <c r="H4192" s="784" t="s">
        <v>1573</v>
      </c>
      <c r="J4192" s="784">
        <v>1</v>
      </c>
      <c r="K4192" s="784">
        <v>4.4800000000000004</v>
      </c>
      <c r="L4192" s="784">
        <v>4.4800000000000004</v>
      </c>
      <c r="M4192" s="55" t="s">
        <v>2455</v>
      </c>
    </row>
    <row r="4193" spans="1:14" ht="15">
      <c r="A4193" s="282">
        <v>45918</v>
      </c>
      <c r="B4193" s="55" t="s">
        <v>6036</v>
      </c>
      <c r="C4193" s="786">
        <v>83256</v>
      </c>
      <c r="D4193" s="786" t="s">
        <v>6059</v>
      </c>
      <c r="E4193" s="786">
        <v>130</v>
      </c>
      <c r="F4193" s="786">
        <v>4010</v>
      </c>
      <c r="G4193" s="786" t="s">
        <v>4668</v>
      </c>
      <c r="H4193" s="786" t="s">
        <v>1573</v>
      </c>
      <c r="J4193" s="786">
        <v>1</v>
      </c>
      <c r="K4193" s="786">
        <v>4.55</v>
      </c>
      <c r="L4193" s="786">
        <v>4.55</v>
      </c>
      <c r="M4193" s="55" t="s">
        <v>2455</v>
      </c>
    </row>
    <row r="4194" spans="1:14" ht="15">
      <c r="A4194" s="282">
        <v>45918</v>
      </c>
      <c r="B4194" s="55" t="s">
        <v>6036</v>
      </c>
      <c r="C4194" s="784">
        <v>83178</v>
      </c>
      <c r="D4194" s="784" t="s">
        <v>5403</v>
      </c>
      <c r="E4194" s="784">
        <v>85</v>
      </c>
      <c r="F4194" s="784">
        <v>4010</v>
      </c>
      <c r="G4194" s="784" t="s">
        <v>4669</v>
      </c>
      <c r="H4194" s="784" t="s">
        <v>1573</v>
      </c>
      <c r="J4194" s="784">
        <v>1</v>
      </c>
      <c r="K4194" s="784">
        <v>23.75</v>
      </c>
      <c r="L4194" s="784">
        <v>23.75</v>
      </c>
      <c r="M4194" s="55" t="s">
        <v>2455</v>
      </c>
    </row>
    <row r="4195" spans="1:14" ht="15">
      <c r="A4195" s="282">
        <v>45918</v>
      </c>
      <c r="B4195" s="55" t="s">
        <v>6036</v>
      </c>
      <c r="C4195" s="786">
        <v>65642</v>
      </c>
      <c r="D4195" s="786" t="s">
        <v>5294</v>
      </c>
      <c r="E4195" s="786">
        <v>120</v>
      </c>
      <c r="F4195" s="786">
        <v>4010</v>
      </c>
      <c r="G4195" s="786" t="s">
        <v>6060</v>
      </c>
      <c r="H4195" s="786" t="s">
        <v>1573</v>
      </c>
      <c r="J4195" s="786">
        <v>1</v>
      </c>
      <c r="K4195" s="786">
        <v>5.97</v>
      </c>
      <c r="L4195" s="786">
        <v>5.97</v>
      </c>
      <c r="M4195" s="55" t="s">
        <v>2455</v>
      </c>
    </row>
    <row r="4196" spans="1:14" ht="15">
      <c r="A4196" s="282">
        <v>45918</v>
      </c>
      <c r="B4196" s="55" t="s">
        <v>6036</v>
      </c>
      <c r="C4196" s="784">
        <v>83436</v>
      </c>
      <c r="D4196" s="784" t="s">
        <v>5633</v>
      </c>
      <c r="E4196" s="784">
        <v>140</v>
      </c>
      <c r="F4196" s="784">
        <v>4010</v>
      </c>
      <c r="G4196" s="784" t="s">
        <v>6061</v>
      </c>
      <c r="H4196" s="784" t="s">
        <v>1573</v>
      </c>
      <c r="J4196" s="784">
        <v>1</v>
      </c>
      <c r="K4196" s="784">
        <v>4.28</v>
      </c>
      <c r="L4196" s="784">
        <v>4.28</v>
      </c>
      <c r="M4196" s="55" t="s">
        <v>2455</v>
      </c>
    </row>
    <row r="4197" spans="1:14" ht="15">
      <c r="A4197" s="282">
        <v>45918</v>
      </c>
      <c r="B4197" s="55" t="s">
        <v>6036</v>
      </c>
      <c r="C4197" s="786">
        <v>83013</v>
      </c>
      <c r="D4197" s="786" t="s">
        <v>3613</v>
      </c>
      <c r="E4197" s="786">
        <v>130</v>
      </c>
      <c r="F4197" s="786">
        <v>4010</v>
      </c>
      <c r="G4197" s="786" t="s">
        <v>4671</v>
      </c>
      <c r="H4197" s="786" t="s">
        <v>1573</v>
      </c>
      <c r="J4197" s="786">
        <v>4</v>
      </c>
      <c r="K4197" s="786">
        <v>11.34</v>
      </c>
      <c r="L4197" s="786">
        <v>45.36</v>
      </c>
      <c r="M4197" s="55" t="s">
        <v>2455</v>
      </c>
    </row>
    <row r="4198" spans="1:14" ht="15">
      <c r="A4198" s="282">
        <v>45918</v>
      </c>
      <c r="B4198" s="55" t="s">
        <v>6062</v>
      </c>
      <c r="C4198" s="784">
        <v>81881</v>
      </c>
      <c r="D4198" s="784" t="s">
        <v>6063</v>
      </c>
      <c r="E4198" s="784">
        <v>110</v>
      </c>
      <c r="F4198" s="784">
        <v>4010</v>
      </c>
      <c r="G4198" s="784" t="s">
        <v>6064</v>
      </c>
      <c r="H4198" s="784" t="s">
        <v>1573</v>
      </c>
      <c r="J4198" s="55">
        <v>-25</v>
      </c>
      <c r="K4198" s="791">
        <v>6.61</v>
      </c>
      <c r="L4198" s="791">
        <v>-165.25</v>
      </c>
      <c r="M4198" s="55" t="s">
        <v>2547</v>
      </c>
    </row>
    <row r="4199" spans="1:14" ht="15">
      <c r="A4199" s="282">
        <v>45918</v>
      </c>
      <c r="B4199" s="55" t="s">
        <v>6062</v>
      </c>
      <c r="C4199" s="786">
        <v>81881</v>
      </c>
      <c r="D4199" s="786" t="s">
        <v>6063</v>
      </c>
      <c r="E4199" s="786">
        <v>120</v>
      </c>
      <c r="F4199" s="786">
        <v>4010</v>
      </c>
      <c r="G4199" s="786" t="s">
        <v>6065</v>
      </c>
      <c r="H4199" s="786" t="s">
        <v>1573</v>
      </c>
      <c r="J4199" s="55">
        <v>25</v>
      </c>
      <c r="K4199" s="791">
        <v>6.61</v>
      </c>
      <c r="L4199" s="791">
        <v>165.25</v>
      </c>
      <c r="M4199" s="55" t="s">
        <v>2547</v>
      </c>
    </row>
    <row r="4200" spans="1:14" ht="15">
      <c r="A4200" s="282">
        <v>45918</v>
      </c>
      <c r="B4200" s="55" t="s">
        <v>6066</v>
      </c>
      <c r="C4200" s="784">
        <v>83398</v>
      </c>
      <c r="D4200" s="784" t="s">
        <v>5914</v>
      </c>
      <c r="E4200" s="784">
        <v>60</v>
      </c>
      <c r="F4200" s="784">
        <v>4010</v>
      </c>
      <c r="G4200" s="784" t="s">
        <v>6010</v>
      </c>
      <c r="H4200" s="784" t="s">
        <v>1573</v>
      </c>
      <c r="J4200" s="55">
        <v>-1</v>
      </c>
      <c r="K4200" s="791">
        <v>5.53</v>
      </c>
      <c r="L4200" s="791">
        <v>-5.53</v>
      </c>
      <c r="M4200" s="55" t="s">
        <v>5941</v>
      </c>
    </row>
    <row r="4201" spans="1:14" ht="15">
      <c r="A4201" s="282">
        <v>45918</v>
      </c>
      <c r="B4201" s="55" t="s">
        <v>6067</v>
      </c>
      <c r="C4201" s="784">
        <v>83258</v>
      </c>
      <c r="D4201" s="784" t="s">
        <v>3979</v>
      </c>
      <c r="E4201" s="784">
        <v>120</v>
      </c>
      <c r="F4201" s="784">
        <v>4010</v>
      </c>
      <c r="G4201" s="784" t="s">
        <v>6068</v>
      </c>
      <c r="H4201" s="784" t="s">
        <v>1573</v>
      </c>
      <c r="J4201" s="55">
        <v>-1</v>
      </c>
      <c r="K4201" s="791">
        <v>3.76</v>
      </c>
      <c r="L4201" s="791">
        <v>-3.76</v>
      </c>
      <c r="M4201" s="55" t="s">
        <v>2287</v>
      </c>
    </row>
    <row r="4202" spans="1:14" ht="15">
      <c r="A4202" s="282">
        <v>45918</v>
      </c>
      <c r="B4202" s="55" t="s">
        <v>6069</v>
      </c>
      <c r="C4202" s="784">
        <v>83170</v>
      </c>
      <c r="D4202" s="784" t="s">
        <v>5563</v>
      </c>
      <c r="E4202" s="784">
        <v>120</v>
      </c>
      <c r="F4202" s="784">
        <v>4010</v>
      </c>
      <c r="G4202" s="784" t="s">
        <v>6070</v>
      </c>
      <c r="H4202" s="784" t="s">
        <v>1573</v>
      </c>
      <c r="J4202" s="55">
        <v>-1</v>
      </c>
      <c r="K4202" s="791">
        <v>8.24</v>
      </c>
      <c r="L4202" s="791">
        <v>-8.24</v>
      </c>
      <c r="M4202" s="55" t="s">
        <v>2967</v>
      </c>
    </row>
    <row r="4203" spans="1:14" ht="15">
      <c r="A4203" s="282">
        <v>45918</v>
      </c>
      <c r="B4203" s="55" t="s">
        <v>6071</v>
      </c>
      <c r="C4203" s="784">
        <v>80039</v>
      </c>
      <c r="D4203" s="784" t="s">
        <v>2255</v>
      </c>
      <c r="E4203" s="784" t="s">
        <v>289</v>
      </c>
      <c r="F4203" s="784">
        <v>4010</v>
      </c>
      <c r="G4203" s="784" t="s">
        <v>6072</v>
      </c>
      <c r="H4203" s="784" t="s">
        <v>351</v>
      </c>
      <c r="I4203" s="797">
        <v>-5</v>
      </c>
      <c r="J4203" s="793">
        <v>-5</v>
      </c>
      <c r="K4203" s="793">
        <v>8.82</v>
      </c>
      <c r="L4203" s="793">
        <v>-44.1</v>
      </c>
      <c r="M4203" s="55" t="s">
        <v>2547</v>
      </c>
    </row>
    <row r="4204" spans="1:14" ht="15">
      <c r="A4204" s="783">
        <v>45920</v>
      </c>
      <c r="B4204" s="784" t="s">
        <v>6073</v>
      </c>
      <c r="C4204" s="784">
        <v>80039</v>
      </c>
      <c r="D4204" s="784" t="s">
        <v>2382</v>
      </c>
      <c r="E4204" s="784" t="s">
        <v>289</v>
      </c>
      <c r="F4204" s="784">
        <v>4010</v>
      </c>
      <c r="G4204" s="784" t="s">
        <v>6074</v>
      </c>
      <c r="H4204" s="784" t="s">
        <v>1573</v>
      </c>
      <c r="I4204" s="797"/>
      <c r="J4204" s="784">
        <v>-50</v>
      </c>
      <c r="K4204" s="784">
        <v>8.82</v>
      </c>
      <c r="L4204" s="793">
        <v>-441</v>
      </c>
      <c r="M4204" s="55" t="s">
        <v>2618</v>
      </c>
      <c r="N4204" s="788" t="s">
        <v>6075</v>
      </c>
    </row>
    <row r="4205" spans="1:14" ht="15">
      <c r="A4205" s="783">
        <v>45920</v>
      </c>
      <c r="B4205" s="784" t="s">
        <v>6076</v>
      </c>
      <c r="C4205" s="784">
        <v>59852</v>
      </c>
      <c r="D4205" s="784" t="s">
        <v>2623</v>
      </c>
      <c r="E4205" s="784">
        <v>100</v>
      </c>
      <c r="F4205" s="784">
        <v>4010</v>
      </c>
      <c r="G4205" s="784" t="s">
        <v>6077</v>
      </c>
      <c r="H4205" s="784" t="s">
        <v>1573</v>
      </c>
      <c r="I4205" s="797"/>
      <c r="J4205" s="784">
        <v>-19</v>
      </c>
      <c r="K4205" s="784">
        <v>8.77</v>
      </c>
      <c r="L4205" s="793">
        <v>-166.63</v>
      </c>
      <c r="M4205" s="55" t="s">
        <v>2618</v>
      </c>
      <c r="N4205" s="788" t="s">
        <v>6078</v>
      </c>
    </row>
    <row r="4206" spans="1:14" ht="15">
      <c r="A4206" s="783">
        <v>45920</v>
      </c>
      <c r="B4206" s="784" t="s">
        <v>6079</v>
      </c>
      <c r="C4206" s="784">
        <v>81563</v>
      </c>
      <c r="D4206" s="784" t="s">
        <v>4942</v>
      </c>
      <c r="E4206" s="784">
        <v>90</v>
      </c>
      <c r="F4206" s="784">
        <v>4010</v>
      </c>
      <c r="G4206" s="784" t="s">
        <v>2617</v>
      </c>
      <c r="H4206" s="784" t="s">
        <v>2508</v>
      </c>
      <c r="I4206" s="797"/>
      <c r="J4206" s="784">
        <v>-85</v>
      </c>
      <c r="K4206" s="784">
        <v>10.050000000000001</v>
      </c>
      <c r="L4206" s="793">
        <v>-854.25</v>
      </c>
      <c r="M4206" s="55" t="s">
        <v>2618</v>
      </c>
      <c r="N4206" s="788" t="s">
        <v>6080</v>
      </c>
    </row>
    <row r="4207" spans="1:14" ht="15">
      <c r="A4207" s="783">
        <v>45920</v>
      </c>
      <c r="B4207" s="784" t="s">
        <v>6081</v>
      </c>
      <c r="C4207" s="784">
        <v>81347</v>
      </c>
      <c r="D4207" s="784" t="s">
        <v>3439</v>
      </c>
      <c r="E4207" s="784">
        <v>100</v>
      </c>
      <c r="F4207" s="784">
        <v>4010</v>
      </c>
      <c r="G4207" s="784" t="s">
        <v>6082</v>
      </c>
      <c r="H4207" s="784" t="s">
        <v>1573</v>
      </c>
      <c r="I4207" s="797"/>
      <c r="J4207" s="784">
        <v>-9</v>
      </c>
      <c r="K4207" s="784">
        <v>8.08</v>
      </c>
      <c r="L4207" s="793">
        <v>-72.72</v>
      </c>
      <c r="M4207" s="55" t="s">
        <v>2445</v>
      </c>
    </row>
    <row r="4208" spans="1:14" ht="15">
      <c r="A4208" s="783">
        <v>45921</v>
      </c>
      <c r="B4208" s="784" t="s">
        <v>6083</v>
      </c>
      <c r="C4208" s="784">
        <v>82976</v>
      </c>
      <c r="D4208" s="784" t="s">
        <v>3398</v>
      </c>
      <c r="E4208" s="784">
        <v>90</v>
      </c>
      <c r="F4208" s="784">
        <v>4010</v>
      </c>
      <c r="G4208" s="784" t="s">
        <v>2617</v>
      </c>
      <c r="H4208" s="784" t="s">
        <v>1573</v>
      </c>
      <c r="I4208" s="797"/>
      <c r="J4208" s="784">
        <v>5</v>
      </c>
      <c r="K4208" s="784">
        <v>5.28</v>
      </c>
      <c r="L4208" s="793">
        <v>26.4</v>
      </c>
      <c r="M4208" s="55" t="s">
        <v>2455</v>
      </c>
    </row>
    <row r="4209" spans="1:13" ht="15">
      <c r="A4209" s="785">
        <v>45921</v>
      </c>
      <c r="B4209" s="786" t="s">
        <v>6083</v>
      </c>
      <c r="C4209" s="786">
        <v>83225</v>
      </c>
      <c r="D4209" s="786" t="s">
        <v>6084</v>
      </c>
      <c r="E4209" s="786" t="s">
        <v>2356</v>
      </c>
      <c r="F4209" s="786">
        <v>4010</v>
      </c>
      <c r="G4209" s="786" t="s">
        <v>2617</v>
      </c>
      <c r="H4209" s="786" t="s">
        <v>1573</v>
      </c>
      <c r="I4209" s="798"/>
      <c r="J4209" s="786">
        <v>1</v>
      </c>
      <c r="K4209" s="786">
        <v>6.22</v>
      </c>
      <c r="L4209" s="796">
        <v>6.22</v>
      </c>
      <c r="M4209" s="55" t="s">
        <v>2455</v>
      </c>
    </row>
    <row r="4210" spans="1:13" ht="15">
      <c r="A4210" s="783">
        <v>45921</v>
      </c>
      <c r="B4210" s="784" t="s">
        <v>6083</v>
      </c>
      <c r="C4210" s="784">
        <v>81563</v>
      </c>
      <c r="D4210" s="784" t="s">
        <v>2355</v>
      </c>
      <c r="E4210" s="784">
        <v>110</v>
      </c>
      <c r="F4210" s="784">
        <v>4010</v>
      </c>
      <c r="G4210" s="784" t="s">
        <v>2617</v>
      </c>
      <c r="H4210" s="784" t="s">
        <v>1573</v>
      </c>
      <c r="I4210" s="797"/>
      <c r="J4210" s="784">
        <v>1</v>
      </c>
      <c r="K4210" s="784">
        <v>10.050000000000001</v>
      </c>
      <c r="L4210" s="793">
        <v>10.050000000000001</v>
      </c>
      <c r="M4210" s="55" t="s">
        <v>2455</v>
      </c>
    </row>
    <row r="4211" spans="1:13" ht="15">
      <c r="A4211" s="785">
        <v>45921</v>
      </c>
      <c r="B4211" s="786" t="s">
        <v>6083</v>
      </c>
      <c r="C4211" s="786">
        <v>80907</v>
      </c>
      <c r="D4211" s="786">
        <v>890</v>
      </c>
      <c r="E4211" s="786">
        <v>60</v>
      </c>
      <c r="F4211" s="786">
        <v>4010</v>
      </c>
      <c r="G4211" s="786" t="s">
        <v>2617</v>
      </c>
      <c r="H4211" s="786" t="s">
        <v>1573</v>
      </c>
      <c r="I4211" s="798"/>
      <c r="J4211" s="786">
        <v>1</v>
      </c>
      <c r="K4211" s="786">
        <v>6.06</v>
      </c>
      <c r="L4211" s="796">
        <v>6.06</v>
      </c>
      <c r="M4211" s="55" t="s">
        <v>2455</v>
      </c>
    </row>
    <row r="4212" spans="1:13" ht="15">
      <c r="A4212" s="783">
        <v>45921</v>
      </c>
      <c r="B4212" s="784" t="s">
        <v>6083</v>
      </c>
      <c r="C4212" s="784">
        <v>82221</v>
      </c>
      <c r="D4212" s="784" t="s">
        <v>2408</v>
      </c>
      <c r="E4212" s="784">
        <v>70</v>
      </c>
      <c r="F4212" s="784">
        <v>4010</v>
      </c>
      <c r="G4212" s="784" t="s">
        <v>2617</v>
      </c>
      <c r="H4212" s="784" t="s">
        <v>1573</v>
      </c>
      <c r="I4212" s="797"/>
      <c r="J4212" s="784">
        <v>1</v>
      </c>
      <c r="K4212" s="784">
        <v>5.3</v>
      </c>
      <c r="L4212" s="793">
        <v>5.3</v>
      </c>
      <c r="M4212" s="55" t="s">
        <v>2455</v>
      </c>
    </row>
    <row r="4213" spans="1:13" ht="15">
      <c r="A4213" s="785">
        <v>45921</v>
      </c>
      <c r="B4213" s="786" t="s">
        <v>6083</v>
      </c>
      <c r="C4213" s="786">
        <v>82410</v>
      </c>
      <c r="D4213" s="786" t="s">
        <v>2249</v>
      </c>
      <c r="E4213" s="786">
        <v>70</v>
      </c>
      <c r="F4213" s="786">
        <v>4010</v>
      </c>
      <c r="G4213" s="786" t="s">
        <v>2617</v>
      </c>
      <c r="H4213" s="786" t="s">
        <v>1573</v>
      </c>
      <c r="I4213" s="798"/>
      <c r="J4213" s="786">
        <v>1</v>
      </c>
      <c r="K4213" s="786">
        <v>10.96</v>
      </c>
      <c r="L4213" s="796">
        <v>10.96</v>
      </c>
      <c r="M4213" s="55" t="s">
        <v>2455</v>
      </c>
    </row>
    <row r="4214" spans="1:13" ht="15">
      <c r="A4214" s="783">
        <v>45921</v>
      </c>
      <c r="B4214" s="784" t="s">
        <v>6083</v>
      </c>
      <c r="C4214" s="784">
        <v>67521</v>
      </c>
      <c r="D4214" s="784" t="s">
        <v>3886</v>
      </c>
      <c r="E4214" s="784">
        <v>110</v>
      </c>
      <c r="F4214" s="784">
        <v>4010</v>
      </c>
      <c r="G4214" s="784" t="s">
        <v>2617</v>
      </c>
      <c r="H4214" s="784" t="s">
        <v>1573</v>
      </c>
      <c r="I4214" s="797"/>
      <c r="J4214" s="784">
        <v>1</v>
      </c>
      <c r="K4214" s="784">
        <v>6.68</v>
      </c>
      <c r="L4214" s="793">
        <v>6.68</v>
      </c>
      <c r="M4214" s="55" t="s">
        <v>2455</v>
      </c>
    </row>
    <row r="4215" spans="1:13" ht="15">
      <c r="A4215" s="785">
        <v>45921</v>
      </c>
      <c r="B4215" s="786" t="s">
        <v>6083</v>
      </c>
      <c r="C4215" s="786">
        <v>67044</v>
      </c>
      <c r="D4215" s="786">
        <v>461</v>
      </c>
      <c r="E4215" s="786">
        <v>110</v>
      </c>
      <c r="F4215" s="786">
        <v>4010</v>
      </c>
      <c r="G4215" s="786" t="s">
        <v>2617</v>
      </c>
      <c r="H4215" s="786" t="s">
        <v>1573</v>
      </c>
      <c r="I4215" s="798"/>
      <c r="J4215" s="786">
        <v>2</v>
      </c>
      <c r="K4215" s="786">
        <v>5.63</v>
      </c>
      <c r="L4215" s="796">
        <v>11.26</v>
      </c>
      <c r="M4215" s="55" t="s">
        <v>2455</v>
      </c>
    </row>
    <row r="4216" spans="1:13" ht="15">
      <c r="A4216" s="783">
        <v>45921</v>
      </c>
      <c r="B4216" s="784" t="s">
        <v>6083</v>
      </c>
      <c r="C4216" s="784">
        <v>83170</v>
      </c>
      <c r="D4216" s="784" t="s">
        <v>4796</v>
      </c>
      <c r="E4216" s="784">
        <v>85</v>
      </c>
      <c r="F4216" s="784">
        <v>4010</v>
      </c>
      <c r="G4216" s="784" t="s">
        <v>2617</v>
      </c>
      <c r="H4216" s="784" t="s">
        <v>1573</v>
      </c>
      <c r="I4216" s="797"/>
      <c r="J4216" s="784">
        <v>2</v>
      </c>
      <c r="K4216" s="784">
        <v>8.24</v>
      </c>
      <c r="L4216" s="793">
        <v>16.48</v>
      </c>
      <c r="M4216" s="55" t="s">
        <v>2455</v>
      </c>
    </row>
    <row r="4217" spans="1:13" ht="15">
      <c r="A4217" s="783">
        <v>45921</v>
      </c>
      <c r="B4217" s="784" t="s">
        <v>6085</v>
      </c>
      <c r="C4217" s="784">
        <v>83641</v>
      </c>
      <c r="D4217" s="784" t="s">
        <v>6086</v>
      </c>
      <c r="E4217" s="784" t="s">
        <v>289</v>
      </c>
      <c r="F4217" s="784">
        <v>4010</v>
      </c>
      <c r="G4217" s="784" t="s">
        <v>2501</v>
      </c>
      <c r="H4217" s="784" t="s">
        <v>351</v>
      </c>
      <c r="I4217" s="797">
        <v>173930000008254</v>
      </c>
      <c r="J4217" s="784">
        <v>-35</v>
      </c>
      <c r="K4217" s="784">
        <v>12.22</v>
      </c>
      <c r="L4217" s="793">
        <v>-427.7</v>
      </c>
      <c r="M4217" s="55" t="s">
        <v>2547</v>
      </c>
    </row>
    <row r="4218" spans="1:13" ht="15">
      <c r="A4218" s="785">
        <v>45921</v>
      </c>
      <c r="B4218" s="786" t="s">
        <v>6085</v>
      </c>
      <c r="C4218" s="786">
        <v>83641</v>
      </c>
      <c r="D4218" s="786" t="s">
        <v>6086</v>
      </c>
      <c r="E4218" s="786" t="s">
        <v>289</v>
      </c>
      <c r="F4218" s="786">
        <v>4010</v>
      </c>
      <c r="G4218" s="786" t="s">
        <v>2501</v>
      </c>
      <c r="H4218" s="786" t="s">
        <v>351</v>
      </c>
      <c r="I4218" s="798">
        <v>173930000008247</v>
      </c>
      <c r="J4218" s="786">
        <v>-35</v>
      </c>
      <c r="K4218" s="786">
        <v>12.22</v>
      </c>
      <c r="L4218" s="796">
        <v>-427.7</v>
      </c>
      <c r="M4218" s="55" t="s">
        <v>2547</v>
      </c>
    </row>
    <row r="4219" spans="1:13" ht="15">
      <c r="A4219" s="783">
        <v>45921</v>
      </c>
      <c r="B4219" s="784" t="s">
        <v>6087</v>
      </c>
      <c r="C4219" s="784">
        <v>83641</v>
      </c>
      <c r="D4219" s="784" t="s">
        <v>6088</v>
      </c>
      <c r="E4219" s="784" t="s">
        <v>289</v>
      </c>
      <c r="F4219" s="784">
        <v>4010</v>
      </c>
      <c r="G4219" s="784" t="s">
        <v>2501</v>
      </c>
      <c r="H4219" s="784" t="s">
        <v>1573</v>
      </c>
      <c r="I4219" s="797">
        <v>173930000008254</v>
      </c>
      <c r="J4219" s="784">
        <v>35</v>
      </c>
      <c r="K4219" s="784">
        <v>12.22</v>
      </c>
      <c r="L4219" s="793">
        <v>427.7</v>
      </c>
      <c r="M4219" s="55" t="s">
        <v>2547</v>
      </c>
    </row>
    <row r="4220" spans="1:13" ht="15">
      <c r="A4220" s="785">
        <v>45921</v>
      </c>
      <c r="B4220" s="786" t="s">
        <v>6087</v>
      </c>
      <c r="C4220" s="786">
        <v>83641</v>
      </c>
      <c r="D4220" s="786" t="s">
        <v>6088</v>
      </c>
      <c r="E4220" s="786" t="s">
        <v>289</v>
      </c>
      <c r="F4220" s="786">
        <v>4010</v>
      </c>
      <c r="G4220" s="786" t="s">
        <v>2501</v>
      </c>
      <c r="H4220" s="786" t="s">
        <v>1573</v>
      </c>
      <c r="I4220" s="798">
        <v>173930000008247</v>
      </c>
      <c r="J4220" s="786">
        <v>35</v>
      </c>
      <c r="K4220" s="786">
        <v>12.22</v>
      </c>
      <c r="L4220" s="796">
        <v>427.7</v>
      </c>
      <c r="M4220" s="55" t="s">
        <v>2547</v>
      </c>
    </row>
    <row r="4221" spans="1:13" ht="15">
      <c r="A4221" s="783">
        <v>45921</v>
      </c>
      <c r="B4221" s="784" t="s">
        <v>6089</v>
      </c>
      <c r="C4221" s="784">
        <v>67377</v>
      </c>
      <c r="D4221" s="784" t="s">
        <v>3205</v>
      </c>
      <c r="E4221" s="784">
        <v>130</v>
      </c>
      <c r="F4221" s="784">
        <v>4010</v>
      </c>
      <c r="G4221" s="784" t="s">
        <v>6090</v>
      </c>
      <c r="H4221" s="784" t="s">
        <v>1573</v>
      </c>
      <c r="I4221" s="797"/>
      <c r="J4221" s="784">
        <v>-1</v>
      </c>
      <c r="K4221" s="784">
        <v>4.2</v>
      </c>
      <c r="L4221" s="793">
        <v>-4.2</v>
      </c>
      <c r="M4221" s="55" t="s">
        <v>2445</v>
      </c>
    </row>
    <row r="4222" spans="1:13">
      <c r="J4222" s="55">
        <f>SUBTOTAL(9,J3832:J4221)</f>
        <v>222</v>
      </c>
      <c r="L4222" s="791">
        <f>SUBTOTAL(9,L3832:L4221)</f>
        <v>1383.4299999999992</v>
      </c>
    </row>
    <row r="4223" spans="1:13" ht="15">
      <c r="A4223" s="783">
        <v>45921</v>
      </c>
      <c r="B4223" s="55" t="s">
        <v>6091</v>
      </c>
      <c r="C4223" s="784">
        <v>80039</v>
      </c>
      <c r="D4223" s="784" t="s">
        <v>6092</v>
      </c>
      <c r="E4223" s="784" t="s">
        <v>289</v>
      </c>
      <c r="F4223" s="784">
        <v>4010</v>
      </c>
      <c r="G4223" s="784" t="s">
        <v>6093</v>
      </c>
      <c r="H4223" s="784" t="s">
        <v>351</v>
      </c>
      <c r="I4223" s="797">
        <v>-5</v>
      </c>
      <c r="J4223" s="784">
        <v>-5</v>
      </c>
      <c r="K4223" s="784">
        <v>8.82</v>
      </c>
      <c r="L4223" s="793">
        <v>-44.1</v>
      </c>
      <c r="M4223" s="55" t="s">
        <v>2547</v>
      </c>
    </row>
    <row r="4224" spans="1:13" ht="15">
      <c r="A4224" s="783">
        <v>45921</v>
      </c>
      <c r="B4224" s="55" t="s">
        <v>6091</v>
      </c>
      <c r="C4224" s="786">
        <v>80039</v>
      </c>
      <c r="D4224" s="786" t="s">
        <v>6094</v>
      </c>
      <c r="E4224" s="786" t="s">
        <v>3950</v>
      </c>
      <c r="F4224" s="786">
        <v>4010</v>
      </c>
      <c r="G4224" s="786" t="s">
        <v>5391</v>
      </c>
      <c r="H4224" s="786" t="s">
        <v>1573</v>
      </c>
      <c r="I4224" s="798">
        <v>1</v>
      </c>
      <c r="J4224" s="786">
        <v>1</v>
      </c>
      <c r="K4224" s="786">
        <v>8.82</v>
      </c>
      <c r="L4224" s="796">
        <v>8.82</v>
      </c>
      <c r="M4224" s="55" t="s">
        <v>2547</v>
      </c>
    </row>
    <row r="4225" spans="1:13" ht="15">
      <c r="A4225" s="783">
        <v>45921</v>
      </c>
      <c r="B4225" s="55" t="s">
        <v>6091</v>
      </c>
      <c r="C4225" s="784">
        <v>80039</v>
      </c>
      <c r="D4225" s="784" t="s">
        <v>6094</v>
      </c>
      <c r="E4225" s="784" t="s">
        <v>2230</v>
      </c>
      <c r="F4225" s="784">
        <v>4010</v>
      </c>
      <c r="G4225" s="784" t="s">
        <v>6095</v>
      </c>
      <c r="H4225" s="784" t="s">
        <v>351</v>
      </c>
      <c r="I4225" s="797">
        <v>-1</v>
      </c>
      <c r="J4225" s="784">
        <v>-1</v>
      </c>
      <c r="K4225" s="784">
        <v>8.82</v>
      </c>
      <c r="L4225" s="793">
        <v>-8.82</v>
      </c>
      <c r="M4225" s="55" t="s">
        <v>2547</v>
      </c>
    </row>
    <row r="4226" spans="1:13" ht="15">
      <c r="A4226" s="282">
        <v>45922</v>
      </c>
      <c r="B4226" s="55" t="s">
        <v>6096</v>
      </c>
      <c r="C4226" s="784">
        <v>30810</v>
      </c>
      <c r="D4226" s="784" t="s">
        <v>2560</v>
      </c>
      <c r="E4226" s="784" t="s">
        <v>2230</v>
      </c>
      <c r="F4226" s="784">
        <v>4010</v>
      </c>
      <c r="G4226" s="784" t="s">
        <v>6097</v>
      </c>
      <c r="H4226" s="784" t="s">
        <v>1573</v>
      </c>
      <c r="J4226" s="784">
        <v>1</v>
      </c>
      <c r="K4226" s="784">
        <v>11.13</v>
      </c>
      <c r="L4226" s="784">
        <v>11.13</v>
      </c>
      <c r="M4226" s="55" t="s">
        <v>2455</v>
      </c>
    </row>
    <row r="4227" spans="1:13" ht="15">
      <c r="A4227" s="282">
        <v>45922</v>
      </c>
      <c r="B4227" s="55" t="s">
        <v>6096</v>
      </c>
      <c r="C4227" s="786">
        <v>83244</v>
      </c>
      <c r="D4227" s="786" t="s">
        <v>5544</v>
      </c>
      <c r="E4227" s="786">
        <v>90</v>
      </c>
      <c r="F4227" s="786">
        <v>4010</v>
      </c>
      <c r="G4227" s="786" t="s">
        <v>6098</v>
      </c>
      <c r="H4227" s="786" t="s">
        <v>1573</v>
      </c>
      <c r="J4227" s="786">
        <v>1</v>
      </c>
      <c r="K4227" s="786">
        <v>9.6300000000000008</v>
      </c>
      <c r="L4227" s="786">
        <v>9.6300000000000008</v>
      </c>
      <c r="M4227" s="55" t="s">
        <v>2455</v>
      </c>
    </row>
    <row r="4228" spans="1:13" ht="15">
      <c r="A4228" s="282">
        <v>45922</v>
      </c>
      <c r="B4228" s="55" t="s">
        <v>6096</v>
      </c>
      <c r="C4228" s="784">
        <v>59956</v>
      </c>
      <c r="D4228" s="784" t="s">
        <v>2560</v>
      </c>
      <c r="E4228" s="784">
        <v>130</v>
      </c>
      <c r="F4228" s="784">
        <v>4010</v>
      </c>
      <c r="G4228" s="784" t="s">
        <v>6099</v>
      </c>
      <c r="H4228" s="784" t="s">
        <v>1573</v>
      </c>
      <c r="J4228" s="784">
        <v>1</v>
      </c>
      <c r="K4228" s="784">
        <v>10.96</v>
      </c>
      <c r="L4228" s="784">
        <v>10.96</v>
      </c>
      <c r="M4228" s="55" t="s">
        <v>2455</v>
      </c>
    </row>
    <row r="4229" spans="1:13" ht="15">
      <c r="A4229" s="282">
        <v>45922</v>
      </c>
      <c r="B4229" s="55" t="s">
        <v>6096</v>
      </c>
      <c r="C4229" s="786">
        <v>83013</v>
      </c>
      <c r="D4229" s="786" t="s">
        <v>3613</v>
      </c>
      <c r="E4229" s="786">
        <v>130</v>
      </c>
      <c r="F4229" s="786">
        <v>4010</v>
      </c>
      <c r="G4229" s="786" t="s">
        <v>4671</v>
      </c>
      <c r="H4229" s="786" t="s">
        <v>1573</v>
      </c>
      <c r="J4229" s="786">
        <v>2</v>
      </c>
      <c r="K4229" s="786">
        <v>11.34</v>
      </c>
      <c r="L4229" s="786">
        <v>22.68</v>
      </c>
      <c r="M4229" s="55" t="s">
        <v>2455</v>
      </c>
    </row>
    <row r="4230" spans="1:13" ht="15">
      <c r="A4230" s="282">
        <v>45922</v>
      </c>
      <c r="B4230" s="55" t="s">
        <v>6096</v>
      </c>
      <c r="C4230" s="784">
        <v>83189</v>
      </c>
      <c r="D4230" s="784" t="s">
        <v>5850</v>
      </c>
      <c r="E4230" s="784">
        <v>110</v>
      </c>
      <c r="F4230" s="784">
        <v>4010</v>
      </c>
      <c r="G4230" s="784" t="s">
        <v>6100</v>
      </c>
      <c r="H4230" s="784" t="s">
        <v>1573</v>
      </c>
      <c r="J4230" s="784">
        <v>2</v>
      </c>
      <c r="K4230" s="784">
        <v>15.24</v>
      </c>
      <c r="L4230" s="784">
        <v>30.48</v>
      </c>
      <c r="M4230" s="55" t="s">
        <v>2455</v>
      </c>
    </row>
    <row r="4231" spans="1:13" ht="15">
      <c r="A4231" s="282">
        <v>45922</v>
      </c>
      <c r="B4231" s="55" t="s">
        <v>6096</v>
      </c>
      <c r="C4231" s="786">
        <v>82974</v>
      </c>
      <c r="D4231" s="786" t="s">
        <v>4052</v>
      </c>
      <c r="E4231" s="786">
        <v>90</v>
      </c>
      <c r="F4231" s="786">
        <v>4010</v>
      </c>
      <c r="G4231" s="786" t="s">
        <v>6101</v>
      </c>
      <c r="H4231" s="786" t="s">
        <v>1573</v>
      </c>
      <c r="J4231" s="786">
        <v>1</v>
      </c>
      <c r="K4231" s="786">
        <v>13.84</v>
      </c>
      <c r="L4231" s="786">
        <v>13.84</v>
      </c>
      <c r="M4231" s="55" t="s">
        <v>2455</v>
      </c>
    </row>
    <row r="4232" spans="1:13" ht="15">
      <c r="A4232" s="282">
        <v>45922</v>
      </c>
      <c r="B4232" s="55" t="s">
        <v>6096</v>
      </c>
      <c r="C4232" s="784">
        <v>83022</v>
      </c>
      <c r="D4232" s="784" t="s">
        <v>3635</v>
      </c>
      <c r="E4232" s="784">
        <v>140</v>
      </c>
      <c r="F4232" s="784">
        <v>4010</v>
      </c>
      <c r="G4232" s="784" t="s">
        <v>6102</v>
      </c>
      <c r="H4232" s="784" t="s">
        <v>1573</v>
      </c>
      <c r="J4232" s="784">
        <v>2</v>
      </c>
      <c r="K4232" s="784">
        <v>8.25</v>
      </c>
      <c r="L4232" s="784">
        <v>16.5</v>
      </c>
      <c r="M4232" s="55" t="s">
        <v>2455</v>
      </c>
    </row>
    <row r="4233" spans="1:13" ht="15">
      <c r="A4233" s="282">
        <v>45922</v>
      </c>
      <c r="B4233" s="55" t="s">
        <v>6096</v>
      </c>
      <c r="C4233" s="786">
        <v>68125</v>
      </c>
      <c r="D4233" s="786" t="s">
        <v>5295</v>
      </c>
      <c r="E4233" s="786">
        <v>90</v>
      </c>
      <c r="F4233" s="786">
        <v>4010</v>
      </c>
      <c r="G4233" s="786" t="s">
        <v>6103</v>
      </c>
      <c r="H4233" s="786" t="s">
        <v>1573</v>
      </c>
      <c r="J4233" s="786">
        <v>1</v>
      </c>
      <c r="K4233" s="786">
        <v>8.06</v>
      </c>
      <c r="L4233" s="786">
        <v>8.06</v>
      </c>
      <c r="M4233" s="55" t="s">
        <v>2455</v>
      </c>
    </row>
    <row r="4234" spans="1:13" ht="15">
      <c r="A4234" s="282">
        <v>45922</v>
      </c>
      <c r="B4234" s="55" t="s">
        <v>6096</v>
      </c>
      <c r="C4234" s="784">
        <v>83725</v>
      </c>
      <c r="D4234" s="784" t="s">
        <v>6104</v>
      </c>
      <c r="E4234" s="784">
        <v>130</v>
      </c>
      <c r="F4234" s="784">
        <v>4010</v>
      </c>
      <c r="G4234" s="784" t="s">
        <v>6105</v>
      </c>
      <c r="H4234" s="784" t="s">
        <v>1573</v>
      </c>
      <c r="J4234" s="784">
        <v>1</v>
      </c>
      <c r="K4234" s="784">
        <v>8.67</v>
      </c>
      <c r="L4234" s="784">
        <v>8.67</v>
      </c>
      <c r="M4234" s="55" t="s">
        <v>2455</v>
      </c>
    </row>
    <row r="4235" spans="1:13" ht="15">
      <c r="A4235" s="282">
        <v>45922</v>
      </c>
      <c r="B4235" s="55" t="s">
        <v>6096</v>
      </c>
      <c r="C4235" s="786">
        <v>83207</v>
      </c>
      <c r="D4235" s="786" t="s">
        <v>3578</v>
      </c>
      <c r="E4235" s="786">
        <v>140</v>
      </c>
      <c r="F4235" s="786">
        <v>4010</v>
      </c>
      <c r="G4235" s="786" t="s">
        <v>6106</v>
      </c>
      <c r="H4235" s="786" t="s">
        <v>1573</v>
      </c>
      <c r="J4235" s="786">
        <v>1</v>
      </c>
      <c r="K4235" s="786">
        <v>11.09</v>
      </c>
      <c r="L4235" s="786">
        <v>11.09</v>
      </c>
      <c r="M4235" s="55" t="s">
        <v>2455</v>
      </c>
    </row>
    <row r="4236" spans="1:13" ht="15">
      <c r="A4236" s="282">
        <v>45922</v>
      </c>
      <c r="B4236" s="55" t="s">
        <v>6096</v>
      </c>
      <c r="C4236" s="784">
        <v>81339</v>
      </c>
      <c r="D4236" s="784" t="s">
        <v>3508</v>
      </c>
      <c r="E4236" s="784">
        <v>100</v>
      </c>
      <c r="F4236" s="784">
        <v>4010</v>
      </c>
      <c r="G4236" s="784" t="s">
        <v>6107</v>
      </c>
      <c r="H4236" s="784" t="s">
        <v>1573</v>
      </c>
      <c r="J4236" s="784">
        <v>1</v>
      </c>
      <c r="K4236" s="784">
        <v>6.77</v>
      </c>
      <c r="L4236" s="784">
        <v>6.77</v>
      </c>
      <c r="M4236" s="55" t="s">
        <v>2455</v>
      </c>
    </row>
    <row r="4237" spans="1:13" ht="15">
      <c r="A4237" s="282">
        <v>45922</v>
      </c>
      <c r="B4237" s="55" t="s">
        <v>6096</v>
      </c>
      <c r="C4237" s="786">
        <v>67521</v>
      </c>
      <c r="D4237" s="786" t="s">
        <v>3886</v>
      </c>
      <c r="E4237" s="786">
        <v>100</v>
      </c>
      <c r="F4237" s="786">
        <v>4010</v>
      </c>
      <c r="G4237" s="786" t="s">
        <v>6108</v>
      </c>
      <c r="H4237" s="786" t="s">
        <v>1573</v>
      </c>
      <c r="J4237" s="786">
        <v>2</v>
      </c>
      <c r="K4237" s="786">
        <v>6.68</v>
      </c>
      <c r="L4237" s="786">
        <v>13.36</v>
      </c>
      <c r="M4237" s="55" t="s">
        <v>2455</v>
      </c>
    </row>
    <row r="4238" spans="1:13" ht="15">
      <c r="A4238" s="282">
        <v>45922</v>
      </c>
      <c r="B4238" s="55" t="s">
        <v>6096</v>
      </c>
      <c r="C4238" s="784">
        <v>83189</v>
      </c>
      <c r="D4238" s="784" t="s">
        <v>5850</v>
      </c>
      <c r="E4238" s="784">
        <v>120</v>
      </c>
      <c r="F4238" s="784">
        <v>4010</v>
      </c>
      <c r="G4238" s="784" t="s">
        <v>4628</v>
      </c>
      <c r="H4238" s="784" t="s">
        <v>1573</v>
      </c>
      <c r="J4238" s="784">
        <v>1</v>
      </c>
      <c r="K4238" s="784">
        <v>15.24</v>
      </c>
      <c r="L4238" s="784">
        <v>15.24</v>
      </c>
      <c r="M4238" s="55" t="s">
        <v>2455</v>
      </c>
    </row>
    <row r="4239" spans="1:13" ht="15">
      <c r="A4239" s="282">
        <v>45922</v>
      </c>
      <c r="B4239" s="55" t="s">
        <v>6096</v>
      </c>
      <c r="C4239" s="786">
        <v>81853</v>
      </c>
      <c r="D4239" s="786" t="s">
        <v>3908</v>
      </c>
      <c r="E4239" s="786">
        <v>90</v>
      </c>
      <c r="F4239" s="786">
        <v>4010</v>
      </c>
      <c r="G4239" s="786" t="s">
        <v>4640</v>
      </c>
      <c r="H4239" s="786" t="s">
        <v>1573</v>
      </c>
      <c r="J4239" s="786">
        <v>1</v>
      </c>
      <c r="K4239" s="786">
        <v>8.0399999999999991</v>
      </c>
      <c r="L4239" s="786">
        <v>8.0399999999999991</v>
      </c>
      <c r="M4239" s="55" t="s">
        <v>2455</v>
      </c>
    </row>
    <row r="4240" spans="1:13" ht="15">
      <c r="A4240" s="282">
        <v>45922</v>
      </c>
      <c r="B4240" s="55" t="s">
        <v>6096</v>
      </c>
      <c r="C4240" s="784">
        <v>81347</v>
      </c>
      <c r="D4240" s="784" t="s">
        <v>3042</v>
      </c>
      <c r="E4240" s="784">
        <v>90</v>
      </c>
      <c r="F4240" s="784">
        <v>4010</v>
      </c>
      <c r="G4240" s="784" t="s">
        <v>6109</v>
      </c>
      <c r="H4240" s="784" t="s">
        <v>1573</v>
      </c>
      <c r="J4240" s="784">
        <v>2</v>
      </c>
      <c r="K4240" s="784">
        <v>8.08</v>
      </c>
      <c r="L4240" s="784">
        <v>16.16</v>
      </c>
      <c r="M4240" s="55" t="s">
        <v>2455</v>
      </c>
    </row>
    <row r="4241" spans="1:13" ht="15">
      <c r="A4241" s="282">
        <v>45922</v>
      </c>
      <c r="B4241" s="55" t="s">
        <v>6096</v>
      </c>
      <c r="C4241" s="786">
        <v>83493</v>
      </c>
      <c r="D4241" s="786" t="s">
        <v>5320</v>
      </c>
      <c r="E4241" s="786">
        <v>140</v>
      </c>
      <c r="F4241" s="786">
        <v>4010</v>
      </c>
      <c r="G4241" s="786" t="s">
        <v>4644</v>
      </c>
      <c r="H4241" s="786" t="s">
        <v>1573</v>
      </c>
      <c r="J4241" s="786">
        <v>1</v>
      </c>
      <c r="K4241" s="786">
        <v>14.63</v>
      </c>
      <c r="L4241" s="786">
        <v>14.63</v>
      </c>
      <c r="M4241" s="55" t="s">
        <v>2455</v>
      </c>
    </row>
    <row r="4242" spans="1:13" ht="15">
      <c r="A4242" s="282">
        <v>45922</v>
      </c>
      <c r="B4242" s="55" t="s">
        <v>6096</v>
      </c>
      <c r="C4242" s="784">
        <v>83460</v>
      </c>
      <c r="D4242" s="784" t="s">
        <v>6110</v>
      </c>
      <c r="E4242" s="784" t="s">
        <v>2296</v>
      </c>
      <c r="F4242" s="784">
        <v>4010</v>
      </c>
      <c r="G4242" s="784" t="s">
        <v>4648</v>
      </c>
      <c r="H4242" s="784" t="s">
        <v>1573</v>
      </c>
      <c r="J4242" s="784">
        <v>1</v>
      </c>
      <c r="K4242" s="784">
        <v>4</v>
      </c>
      <c r="L4242" s="784">
        <v>4</v>
      </c>
      <c r="M4242" s="55" t="s">
        <v>2455</v>
      </c>
    </row>
    <row r="4243" spans="1:13" ht="15">
      <c r="A4243" s="282">
        <v>45922</v>
      </c>
      <c r="B4243" s="55" t="s">
        <v>6096</v>
      </c>
      <c r="C4243" s="786">
        <v>83526</v>
      </c>
      <c r="D4243" s="786" t="s">
        <v>5684</v>
      </c>
      <c r="E4243" s="786">
        <v>80</v>
      </c>
      <c r="F4243" s="786">
        <v>4010</v>
      </c>
      <c r="G4243" s="786" t="s">
        <v>6111</v>
      </c>
      <c r="H4243" s="786" t="s">
        <v>1573</v>
      </c>
      <c r="J4243" s="786">
        <v>1</v>
      </c>
      <c r="K4243" s="786">
        <v>9.35</v>
      </c>
      <c r="L4243" s="786">
        <v>9.35</v>
      </c>
      <c r="M4243" s="55" t="s">
        <v>2455</v>
      </c>
    </row>
    <row r="4244" spans="1:13" ht="15">
      <c r="A4244" s="282">
        <v>45922</v>
      </c>
      <c r="B4244" s="55" t="s">
        <v>6096</v>
      </c>
      <c r="C4244" s="784">
        <v>82836</v>
      </c>
      <c r="D4244" s="784" t="s">
        <v>3040</v>
      </c>
      <c r="E4244" s="784" t="s">
        <v>289</v>
      </c>
      <c r="F4244" s="784">
        <v>4010</v>
      </c>
      <c r="G4244" s="784" t="s">
        <v>4649</v>
      </c>
      <c r="H4244" s="784" t="s">
        <v>1573</v>
      </c>
      <c r="J4244" s="784">
        <v>1</v>
      </c>
      <c r="K4244" s="784">
        <v>12.55</v>
      </c>
      <c r="L4244" s="784">
        <v>12.55</v>
      </c>
      <c r="M4244" s="55" t="s">
        <v>2455</v>
      </c>
    </row>
    <row r="4245" spans="1:13" ht="15">
      <c r="A4245" s="282">
        <v>45922</v>
      </c>
      <c r="B4245" s="55" t="s">
        <v>6096</v>
      </c>
      <c r="C4245" s="786">
        <v>83506</v>
      </c>
      <c r="D4245" s="786" t="s">
        <v>6112</v>
      </c>
      <c r="E4245" s="786">
        <v>110</v>
      </c>
      <c r="F4245" s="786">
        <v>4010</v>
      </c>
      <c r="G4245" s="786" t="s">
        <v>4650</v>
      </c>
      <c r="H4245" s="786" t="s">
        <v>1573</v>
      </c>
      <c r="J4245" s="786">
        <v>2</v>
      </c>
      <c r="K4245" s="786">
        <v>11.85</v>
      </c>
      <c r="L4245" s="786">
        <v>23.7</v>
      </c>
      <c r="M4245" s="55" t="s">
        <v>2455</v>
      </c>
    </row>
    <row r="4246" spans="1:13" ht="15">
      <c r="A4246" s="282">
        <v>45922</v>
      </c>
      <c r="B4246" s="55" t="s">
        <v>6096</v>
      </c>
      <c r="C4246" s="784">
        <v>82008</v>
      </c>
      <c r="D4246" s="784" t="s">
        <v>5295</v>
      </c>
      <c r="E4246" s="784">
        <v>140</v>
      </c>
      <c r="F4246" s="784">
        <v>4010</v>
      </c>
      <c r="G4246" s="784" t="s">
        <v>4656</v>
      </c>
      <c r="H4246" s="784" t="s">
        <v>1573</v>
      </c>
      <c r="J4246" s="784">
        <v>1</v>
      </c>
      <c r="K4246" s="784">
        <v>7.65</v>
      </c>
      <c r="L4246" s="784">
        <v>7.65</v>
      </c>
      <c r="M4246" s="55" t="s">
        <v>2455</v>
      </c>
    </row>
    <row r="4247" spans="1:13" ht="15">
      <c r="A4247" s="282">
        <v>45922</v>
      </c>
      <c r="B4247" s="55" t="s">
        <v>6096</v>
      </c>
      <c r="C4247" s="786">
        <v>82932</v>
      </c>
      <c r="D4247" s="786" t="s">
        <v>3398</v>
      </c>
      <c r="E4247" s="786">
        <v>140</v>
      </c>
      <c r="F4247" s="786">
        <v>4010</v>
      </c>
      <c r="G4247" s="786" t="s">
        <v>4658</v>
      </c>
      <c r="H4247" s="786" t="s">
        <v>1573</v>
      </c>
      <c r="J4247" s="786">
        <v>2</v>
      </c>
      <c r="K4247" s="786">
        <v>9.51</v>
      </c>
      <c r="L4247" s="786">
        <v>19.02</v>
      </c>
      <c r="M4247" s="55" t="s">
        <v>2455</v>
      </c>
    </row>
    <row r="4248" spans="1:13" ht="15">
      <c r="A4248" s="282">
        <v>45922</v>
      </c>
      <c r="B4248" s="55" t="s">
        <v>6096</v>
      </c>
      <c r="C4248" s="784">
        <v>68004</v>
      </c>
      <c r="D4248" s="784" t="s">
        <v>4795</v>
      </c>
      <c r="E4248" s="784">
        <v>150</v>
      </c>
      <c r="F4248" s="784">
        <v>4010</v>
      </c>
      <c r="G4248" s="784" t="s">
        <v>4659</v>
      </c>
      <c r="H4248" s="784" t="s">
        <v>1573</v>
      </c>
      <c r="J4248" s="784">
        <v>3</v>
      </c>
      <c r="K4248" s="784">
        <v>7.4</v>
      </c>
      <c r="L4248" s="784">
        <v>22.2</v>
      </c>
      <c r="M4248" s="55" t="s">
        <v>2455</v>
      </c>
    </row>
    <row r="4249" spans="1:13" ht="15">
      <c r="A4249" s="282">
        <v>45922</v>
      </c>
      <c r="B4249" s="55" t="s">
        <v>6096</v>
      </c>
      <c r="C4249" s="786">
        <v>81939</v>
      </c>
      <c r="D4249" s="786" t="s">
        <v>5926</v>
      </c>
      <c r="E4249" s="786">
        <v>100</v>
      </c>
      <c r="F4249" s="786">
        <v>4010</v>
      </c>
      <c r="G4249" s="786" t="s">
        <v>6113</v>
      </c>
      <c r="H4249" s="786" t="s">
        <v>1573</v>
      </c>
      <c r="J4249" s="786">
        <v>1</v>
      </c>
      <c r="K4249" s="786">
        <v>9.94</v>
      </c>
      <c r="L4249" s="786">
        <v>9.94</v>
      </c>
      <c r="M4249" s="55" t="s">
        <v>2455</v>
      </c>
    </row>
    <row r="4250" spans="1:13" ht="15">
      <c r="A4250" s="282">
        <v>45922</v>
      </c>
      <c r="B4250" s="55" t="s">
        <v>6114</v>
      </c>
      <c r="C4250" s="784">
        <v>66994</v>
      </c>
      <c r="D4250" s="784" t="s">
        <v>6115</v>
      </c>
      <c r="E4250" s="784" t="s">
        <v>441</v>
      </c>
      <c r="F4250" s="784">
        <v>4010</v>
      </c>
      <c r="G4250" s="784" t="s">
        <v>6116</v>
      </c>
      <c r="H4250" s="784" t="s">
        <v>1573</v>
      </c>
      <c r="J4250" s="784">
        <v>1</v>
      </c>
      <c r="K4250" s="784">
        <v>8.32</v>
      </c>
      <c r="L4250" s="784">
        <v>8.32</v>
      </c>
      <c r="M4250" s="55" t="s">
        <v>2224</v>
      </c>
    </row>
    <row r="4251" spans="1:13" ht="15">
      <c r="A4251" s="282">
        <v>45922</v>
      </c>
      <c r="B4251" s="55" t="s">
        <v>6114</v>
      </c>
      <c r="C4251" s="786">
        <v>59845</v>
      </c>
      <c r="D4251" s="786" t="s">
        <v>6115</v>
      </c>
      <c r="E4251" s="786" t="s">
        <v>441</v>
      </c>
      <c r="F4251" s="786">
        <v>4010</v>
      </c>
      <c r="G4251" s="786" t="s">
        <v>6117</v>
      </c>
      <c r="H4251" s="786" t="s">
        <v>1573</v>
      </c>
      <c r="J4251" s="786">
        <v>1</v>
      </c>
      <c r="K4251" s="786">
        <v>9.26</v>
      </c>
      <c r="L4251" s="786">
        <v>9.26</v>
      </c>
      <c r="M4251" s="55" t="s">
        <v>2224</v>
      </c>
    </row>
    <row r="4252" spans="1:13" ht="15">
      <c r="A4252" s="282">
        <v>45922</v>
      </c>
      <c r="B4252" s="55" t="s">
        <v>6114</v>
      </c>
      <c r="C4252" s="784">
        <v>59852</v>
      </c>
      <c r="D4252" s="784" t="s">
        <v>6115</v>
      </c>
      <c r="E4252" s="784">
        <v>160</v>
      </c>
      <c r="F4252" s="784">
        <v>4010</v>
      </c>
      <c r="G4252" s="784" t="s">
        <v>6118</v>
      </c>
      <c r="H4252" s="784" t="s">
        <v>1573</v>
      </c>
      <c r="J4252" s="784">
        <v>1</v>
      </c>
      <c r="K4252" s="784">
        <v>6.82</v>
      </c>
      <c r="L4252" s="784">
        <v>6.82</v>
      </c>
      <c r="M4252" s="55" t="s">
        <v>2224</v>
      </c>
    </row>
    <row r="4253" spans="1:13" ht="15">
      <c r="A4253" s="282">
        <v>45922</v>
      </c>
      <c r="B4253" s="55" t="s">
        <v>6119</v>
      </c>
      <c r="C4253" s="784">
        <v>82497</v>
      </c>
      <c r="D4253" s="784" t="s">
        <v>4940</v>
      </c>
      <c r="E4253" s="784" t="s">
        <v>2296</v>
      </c>
      <c r="F4253" s="784">
        <v>4010</v>
      </c>
      <c r="G4253" s="784" t="s">
        <v>6120</v>
      </c>
      <c r="H4253" s="784" t="s">
        <v>1573</v>
      </c>
      <c r="J4253" s="784">
        <v>1</v>
      </c>
      <c r="K4253" s="784">
        <v>21.11</v>
      </c>
      <c r="L4253" s="784">
        <v>21.11</v>
      </c>
      <c r="M4253" s="55" t="s">
        <v>2224</v>
      </c>
    </row>
    <row r="4254" spans="1:13" ht="15">
      <c r="A4254" s="282">
        <v>45922</v>
      </c>
      <c r="B4254" s="55" t="s">
        <v>6121</v>
      </c>
      <c r="C4254" s="784">
        <v>58660</v>
      </c>
      <c r="D4254" s="784" t="s">
        <v>5036</v>
      </c>
      <c r="E4254" s="784" t="s">
        <v>441</v>
      </c>
      <c r="F4254" s="784">
        <v>4010</v>
      </c>
      <c r="G4254" s="784" t="s">
        <v>6122</v>
      </c>
      <c r="H4254" s="784" t="s">
        <v>1573</v>
      </c>
      <c r="J4254" s="784">
        <v>1</v>
      </c>
      <c r="K4254" s="784">
        <v>8.58</v>
      </c>
      <c r="L4254" s="784">
        <v>8.58</v>
      </c>
      <c r="M4254" s="55" t="s">
        <v>2224</v>
      </c>
    </row>
    <row r="4255" spans="1:13" ht="15">
      <c r="A4255" s="282">
        <v>45922</v>
      </c>
      <c r="B4255" s="55" t="s">
        <v>6123</v>
      </c>
      <c r="C4255" s="784">
        <v>81496</v>
      </c>
      <c r="D4255" s="784" t="s">
        <v>2268</v>
      </c>
      <c r="E4255" s="784">
        <v>130</v>
      </c>
      <c r="F4255" s="784">
        <v>4010</v>
      </c>
      <c r="G4255" s="784" t="s">
        <v>6124</v>
      </c>
      <c r="H4255" s="784" t="s">
        <v>1573</v>
      </c>
      <c r="J4255" s="784">
        <v>1</v>
      </c>
      <c r="K4255" s="784">
        <v>7.22</v>
      </c>
      <c r="L4255" s="784">
        <v>7.22</v>
      </c>
      <c r="M4255" s="55" t="s">
        <v>2224</v>
      </c>
    </row>
    <row r="4256" spans="1:13" ht="15">
      <c r="A4256" s="282">
        <v>45922</v>
      </c>
      <c r="B4256" s="55" t="s">
        <v>6123</v>
      </c>
      <c r="C4256" s="786">
        <v>81495</v>
      </c>
      <c r="D4256" s="786" t="s">
        <v>2268</v>
      </c>
      <c r="E4256" s="786">
        <v>130</v>
      </c>
      <c r="F4256" s="786">
        <v>4010</v>
      </c>
      <c r="G4256" s="786" t="s">
        <v>6125</v>
      </c>
      <c r="H4256" s="786" t="s">
        <v>1573</v>
      </c>
      <c r="J4256" s="786">
        <v>1</v>
      </c>
      <c r="K4256" s="786">
        <v>8.51</v>
      </c>
      <c r="L4256" s="786">
        <v>8.51</v>
      </c>
      <c r="M4256" s="55" t="s">
        <v>2224</v>
      </c>
    </row>
    <row r="4257" spans="1:13" ht="15">
      <c r="A4257" s="282">
        <v>45922</v>
      </c>
      <c r="B4257" s="55" t="s">
        <v>6123</v>
      </c>
      <c r="C4257" s="784">
        <v>81496</v>
      </c>
      <c r="D4257" s="784" t="s">
        <v>2560</v>
      </c>
      <c r="E4257" s="784">
        <v>130</v>
      </c>
      <c r="F4257" s="784">
        <v>4010</v>
      </c>
      <c r="G4257" s="784" t="s">
        <v>6126</v>
      </c>
      <c r="H4257" s="784" t="s">
        <v>1573</v>
      </c>
      <c r="J4257" s="784">
        <v>1</v>
      </c>
      <c r="K4257" s="784">
        <v>7.22</v>
      </c>
      <c r="L4257" s="784">
        <v>7.22</v>
      </c>
      <c r="M4257" s="55" t="s">
        <v>2224</v>
      </c>
    </row>
    <row r="4258" spans="1:13" ht="15">
      <c r="A4258" s="282">
        <v>45922</v>
      </c>
      <c r="B4258" s="55" t="s">
        <v>6123</v>
      </c>
      <c r="C4258" s="786">
        <v>81495</v>
      </c>
      <c r="D4258" s="786" t="s">
        <v>2560</v>
      </c>
      <c r="E4258" s="786">
        <v>130</v>
      </c>
      <c r="F4258" s="786">
        <v>4010</v>
      </c>
      <c r="G4258" s="786" t="s">
        <v>6127</v>
      </c>
      <c r="H4258" s="786" t="s">
        <v>1573</v>
      </c>
      <c r="J4258" s="786">
        <v>1</v>
      </c>
      <c r="K4258" s="786">
        <v>8.51</v>
      </c>
      <c r="L4258" s="786">
        <v>8.51</v>
      </c>
      <c r="M4258" s="55" t="s">
        <v>2224</v>
      </c>
    </row>
    <row r="4259" spans="1:13" ht="15">
      <c r="A4259" s="282">
        <v>45922</v>
      </c>
      <c r="B4259" s="55" t="s">
        <v>6123</v>
      </c>
      <c r="C4259" s="784">
        <v>81495</v>
      </c>
      <c r="D4259" s="784">
        <v>15</v>
      </c>
      <c r="E4259" s="784">
        <v>130</v>
      </c>
      <c r="F4259" s="784">
        <v>4010</v>
      </c>
      <c r="G4259" s="784" t="s">
        <v>6128</v>
      </c>
      <c r="H4259" s="784" t="s">
        <v>1573</v>
      </c>
      <c r="J4259" s="784">
        <v>1</v>
      </c>
      <c r="K4259" s="784">
        <v>8.51</v>
      </c>
      <c r="L4259" s="784">
        <v>8.51</v>
      </c>
      <c r="M4259" s="55" t="s">
        <v>2224</v>
      </c>
    </row>
    <row r="4260" spans="1:13" ht="15">
      <c r="A4260" s="282">
        <v>45922</v>
      </c>
      <c r="B4260" s="55" t="s">
        <v>6123</v>
      </c>
      <c r="C4260" s="786">
        <v>81495</v>
      </c>
      <c r="D4260" s="786">
        <v>11</v>
      </c>
      <c r="E4260" s="786">
        <v>130</v>
      </c>
      <c r="F4260" s="786">
        <v>4010</v>
      </c>
      <c r="G4260" s="786" t="s">
        <v>6129</v>
      </c>
      <c r="H4260" s="786" t="s">
        <v>1573</v>
      </c>
      <c r="J4260" s="786">
        <v>1</v>
      </c>
      <c r="K4260" s="786">
        <v>8.93</v>
      </c>
      <c r="L4260" s="786">
        <v>8.93</v>
      </c>
      <c r="M4260" s="55" t="s">
        <v>2224</v>
      </c>
    </row>
    <row r="4261" spans="1:13" ht="15">
      <c r="A4261" s="282">
        <v>45922</v>
      </c>
      <c r="B4261" s="55" t="s">
        <v>6123</v>
      </c>
      <c r="C4261" s="784">
        <v>81496</v>
      </c>
      <c r="D4261" s="784">
        <v>15</v>
      </c>
      <c r="E4261" s="784">
        <v>130</v>
      </c>
      <c r="F4261" s="784">
        <v>4010</v>
      </c>
      <c r="G4261" s="784" t="s">
        <v>6130</v>
      </c>
      <c r="H4261" s="784" t="s">
        <v>1573</v>
      </c>
      <c r="J4261" s="784">
        <v>1</v>
      </c>
      <c r="K4261" s="784">
        <v>7.22</v>
      </c>
      <c r="L4261" s="784">
        <v>7.22</v>
      </c>
      <c r="M4261" s="55" t="s">
        <v>2224</v>
      </c>
    </row>
    <row r="4262" spans="1:13" ht="15">
      <c r="A4262" s="282">
        <v>45922</v>
      </c>
      <c r="B4262" s="55" t="s">
        <v>6123</v>
      </c>
      <c r="C4262" s="786">
        <v>81496</v>
      </c>
      <c r="D4262" s="786">
        <v>11</v>
      </c>
      <c r="E4262" s="786">
        <v>130</v>
      </c>
      <c r="F4262" s="786">
        <v>4010</v>
      </c>
      <c r="G4262" s="786" t="s">
        <v>6131</v>
      </c>
      <c r="H4262" s="786" t="s">
        <v>1573</v>
      </c>
      <c r="J4262" s="786">
        <v>1</v>
      </c>
      <c r="K4262" s="786">
        <v>7.56</v>
      </c>
      <c r="L4262" s="786">
        <v>7.56</v>
      </c>
      <c r="M4262" s="55" t="s">
        <v>2224</v>
      </c>
    </row>
    <row r="4263" spans="1:13" ht="15">
      <c r="A4263" s="783">
        <v>45922</v>
      </c>
      <c r="B4263" s="784" t="s">
        <v>6132</v>
      </c>
      <c r="C4263" s="784">
        <v>80039</v>
      </c>
      <c r="D4263" s="784" t="s">
        <v>6092</v>
      </c>
      <c r="E4263" s="784" t="s">
        <v>2061</v>
      </c>
      <c r="F4263" s="784">
        <v>4010</v>
      </c>
      <c r="G4263" s="784" t="s">
        <v>2617</v>
      </c>
      <c r="H4263" s="784" t="s">
        <v>1573</v>
      </c>
      <c r="I4263" s="797"/>
      <c r="J4263" s="784">
        <v>1</v>
      </c>
      <c r="K4263" s="784">
        <v>8.82</v>
      </c>
      <c r="L4263" s="793">
        <v>8.82</v>
      </c>
      <c r="M4263" s="55" t="s">
        <v>2547</v>
      </c>
    </row>
    <row r="4264" spans="1:13" ht="15">
      <c r="A4264" s="785">
        <v>45922</v>
      </c>
      <c r="B4264" s="786" t="s">
        <v>6132</v>
      </c>
      <c r="C4264" s="786">
        <v>83989</v>
      </c>
      <c r="D4264" s="786" t="s">
        <v>6133</v>
      </c>
      <c r="E4264" s="786">
        <v>90</v>
      </c>
      <c r="F4264" s="786">
        <v>4010</v>
      </c>
      <c r="G4264" s="786" t="s">
        <v>6134</v>
      </c>
      <c r="H4264" s="786" t="s">
        <v>351</v>
      </c>
      <c r="I4264" s="798">
        <v>158730425389799</v>
      </c>
      <c r="J4264" s="786">
        <v>-3</v>
      </c>
      <c r="K4264" s="786">
        <v>14.23</v>
      </c>
      <c r="L4264" s="796">
        <v>-42.69</v>
      </c>
      <c r="M4264" s="55" t="s">
        <v>2547</v>
      </c>
    </row>
    <row r="4265" spans="1:13" ht="15">
      <c r="A4265" s="783">
        <v>45922</v>
      </c>
      <c r="B4265" s="784" t="s">
        <v>6132</v>
      </c>
      <c r="C4265" s="784">
        <v>83989</v>
      </c>
      <c r="D4265" s="784" t="s">
        <v>6133</v>
      </c>
      <c r="E4265" s="784">
        <v>80</v>
      </c>
      <c r="F4265" s="784">
        <v>4010</v>
      </c>
      <c r="G4265" s="784" t="s">
        <v>6135</v>
      </c>
      <c r="H4265" s="784" t="s">
        <v>351</v>
      </c>
      <c r="I4265" s="797">
        <v>158730425389997</v>
      </c>
      <c r="J4265" s="784">
        <v>-1</v>
      </c>
      <c r="K4265" s="784">
        <v>14.35</v>
      </c>
      <c r="L4265" s="793">
        <v>-14.35</v>
      </c>
      <c r="M4265" s="55" t="s">
        <v>2547</v>
      </c>
    </row>
    <row r="4266" spans="1:13" ht="15">
      <c r="A4266" s="785">
        <v>45922</v>
      </c>
      <c r="B4266" s="786" t="s">
        <v>6132</v>
      </c>
      <c r="C4266" s="786">
        <v>80039</v>
      </c>
      <c r="D4266" s="786" t="s">
        <v>6092</v>
      </c>
      <c r="E4266" s="786" t="s">
        <v>289</v>
      </c>
      <c r="F4266" s="786">
        <v>4010</v>
      </c>
      <c r="G4266" s="786" t="s">
        <v>6136</v>
      </c>
      <c r="H4266" s="786" t="s">
        <v>351</v>
      </c>
      <c r="I4266" s="798">
        <v>8246290095059500</v>
      </c>
      <c r="J4266" s="786">
        <v>-1</v>
      </c>
      <c r="K4266" s="786">
        <v>8.82</v>
      </c>
      <c r="L4266" s="796">
        <v>-8.82</v>
      </c>
      <c r="M4266" s="55" t="s">
        <v>2547</v>
      </c>
    </row>
    <row r="4267" spans="1:13" ht="15">
      <c r="A4267" s="282">
        <v>45922</v>
      </c>
      <c r="B4267" s="55" t="s">
        <v>6137</v>
      </c>
      <c r="C4267" s="784">
        <v>81496</v>
      </c>
      <c r="D4267" s="784" t="s">
        <v>2268</v>
      </c>
      <c r="E4267" s="784">
        <v>130</v>
      </c>
      <c r="F4267" s="784">
        <v>4010</v>
      </c>
      <c r="G4267" s="784" t="s">
        <v>6124</v>
      </c>
      <c r="H4267" s="784" t="s">
        <v>1573</v>
      </c>
      <c r="J4267" s="55">
        <v>-1</v>
      </c>
      <c r="K4267" s="791">
        <v>7.22</v>
      </c>
      <c r="L4267" s="791">
        <v>-7.22</v>
      </c>
      <c r="M4267" s="55" t="s">
        <v>2287</v>
      </c>
    </row>
    <row r="4268" spans="1:13" ht="15">
      <c r="A4268" s="282">
        <v>45922</v>
      </c>
      <c r="B4268" s="55" t="s">
        <v>6137</v>
      </c>
      <c r="C4268" s="786">
        <v>81495</v>
      </c>
      <c r="D4268" s="786" t="s">
        <v>2268</v>
      </c>
      <c r="E4268" s="786">
        <v>130</v>
      </c>
      <c r="F4268" s="786">
        <v>4010</v>
      </c>
      <c r="G4268" s="786" t="s">
        <v>6125</v>
      </c>
      <c r="H4268" s="786" t="s">
        <v>1573</v>
      </c>
      <c r="J4268" s="55">
        <v>-1</v>
      </c>
      <c r="K4268" s="791">
        <v>8.51</v>
      </c>
      <c r="L4268" s="791">
        <v>-8.51</v>
      </c>
      <c r="M4268" s="55" t="s">
        <v>2287</v>
      </c>
    </row>
    <row r="4269" spans="1:13" ht="15">
      <c r="A4269" s="282">
        <v>45922</v>
      </c>
      <c r="B4269" s="55" t="s">
        <v>6137</v>
      </c>
      <c r="C4269" s="784">
        <v>81496</v>
      </c>
      <c r="D4269" s="784" t="s">
        <v>2560</v>
      </c>
      <c r="E4269" s="784">
        <v>130</v>
      </c>
      <c r="F4269" s="784">
        <v>4010</v>
      </c>
      <c r="G4269" s="784" t="s">
        <v>6126</v>
      </c>
      <c r="H4269" s="784" t="s">
        <v>1573</v>
      </c>
      <c r="J4269" s="55">
        <v>-1</v>
      </c>
      <c r="K4269" s="791">
        <v>7.22</v>
      </c>
      <c r="L4269" s="791">
        <v>-7.22</v>
      </c>
      <c r="M4269" s="55" t="s">
        <v>2287</v>
      </c>
    </row>
    <row r="4270" spans="1:13" ht="15">
      <c r="A4270" s="282">
        <v>45922</v>
      </c>
      <c r="B4270" s="55" t="s">
        <v>6137</v>
      </c>
      <c r="C4270" s="786">
        <v>81495</v>
      </c>
      <c r="D4270" s="786" t="s">
        <v>2560</v>
      </c>
      <c r="E4270" s="786">
        <v>130</v>
      </c>
      <c r="F4270" s="786">
        <v>4010</v>
      </c>
      <c r="G4270" s="786" t="s">
        <v>6127</v>
      </c>
      <c r="H4270" s="786" t="s">
        <v>1573</v>
      </c>
      <c r="J4270" s="55">
        <v>-1</v>
      </c>
      <c r="K4270" s="791">
        <v>8.51</v>
      </c>
      <c r="L4270" s="791">
        <v>-8.51</v>
      </c>
      <c r="M4270" s="55" t="s">
        <v>2287</v>
      </c>
    </row>
    <row r="4271" spans="1:13" ht="15">
      <c r="A4271" s="282">
        <v>45922</v>
      </c>
      <c r="B4271" s="55" t="s">
        <v>6137</v>
      </c>
      <c r="C4271" s="784">
        <v>81495</v>
      </c>
      <c r="D4271" s="784">
        <v>15</v>
      </c>
      <c r="E4271" s="784">
        <v>130</v>
      </c>
      <c r="F4271" s="784">
        <v>4010</v>
      </c>
      <c r="G4271" s="784" t="s">
        <v>6128</v>
      </c>
      <c r="H4271" s="784" t="s">
        <v>1573</v>
      </c>
      <c r="J4271" s="55">
        <v>-1</v>
      </c>
      <c r="K4271" s="791">
        <v>8.51</v>
      </c>
      <c r="L4271" s="791">
        <v>-8.51</v>
      </c>
      <c r="M4271" s="55" t="s">
        <v>2287</v>
      </c>
    </row>
    <row r="4272" spans="1:13" ht="15">
      <c r="A4272" s="282">
        <v>45922</v>
      </c>
      <c r="B4272" s="55" t="s">
        <v>6137</v>
      </c>
      <c r="C4272" s="786">
        <v>81495</v>
      </c>
      <c r="D4272" s="786">
        <v>11</v>
      </c>
      <c r="E4272" s="786">
        <v>130</v>
      </c>
      <c r="F4272" s="786">
        <v>4010</v>
      </c>
      <c r="G4272" s="786" t="s">
        <v>6129</v>
      </c>
      <c r="H4272" s="786" t="s">
        <v>1573</v>
      </c>
      <c r="J4272" s="55">
        <v>-1</v>
      </c>
      <c r="K4272" s="791">
        <v>8.93</v>
      </c>
      <c r="L4272" s="791">
        <v>-8.93</v>
      </c>
      <c r="M4272" s="55" t="s">
        <v>2287</v>
      </c>
    </row>
    <row r="4273" spans="1:13" ht="15">
      <c r="A4273" s="282">
        <v>45922</v>
      </c>
      <c r="B4273" s="55" t="s">
        <v>6137</v>
      </c>
      <c r="C4273" s="784">
        <v>81496</v>
      </c>
      <c r="D4273" s="784">
        <v>15</v>
      </c>
      <c r="E4273" s="784">
        <v>130</v>
      </c>
      <c r="F4273" s="784">
        <v>4010</v>
      </c>
      <c r="G4273" s="784" t="s">
        <v>6130</v>
      </c>
      <c r="H4273" s="784" t="s">
        <v>1573</v>
      </c>
      <c r="J4273" s="55">
        <v>-1</v>
      </c>
      <c r="K4273" s="791">
        <v>7.22</v>
      </c>
      <c r="L4273" s="791">
        <v>-7.22</v>
      </c>
      <c r="M4273" s="55" t="s">
        <v>2287</v>
      </c>
    </row>
    <row r="4274" spans="1:13" ht="15">
      <c r="A4274" s="282">
        <v>45922</v>
      </c>
      <c r="B4274" s="55" t="s">
        <v>6137</v>
      </c>
      <c r="C4274" s="786">
        <v>81496</v>
      </c>
      <c r="D4274" s="786">
        <v>11</v>
      </c>
      <c r="E4274" s="786">
        <v>130</v>
      </c>
      <c r="F4274" s="786">
        <v>4010</v>
      </c>
      <c r="G4274" s="786" t="s">
        <v>6131</v>
      </c>
      <c r="H4274" s="786" t="s">
        <v>1573</v>
      </c>
      <c r="J4274" s="55">
        <v>-1</v>
      </c>
      <c r="K4274" s="791">
        <v>7.56</v>
      </c>
      <c r="L4274" s="791">
        <v>-7.56</v>
      </c>
      <c r="M4274" s="55" t="s">
        <v>2287</v>
      </c>
    </row>
    <row r="4275" spans="1:13" ht="15">
      <c r="A4275" s="282">
        <v>45922</v>
      </c>
      <c r="B4275" s="55" t="s">
        <v>6137</v>
      </c>
      <c r="C4275" s="784">
        <v>66994</v>
      </c>
      <c r="D4275" s="784" t="s">
        <v>6115</v>
      </c>
      <c r="E4275" s="784" t="s">
        <v>441</v>
      </c>
      <c r="F4275" s="784">
        <v>4010</v>
      </c>
      <c r="G4275" s="784" t="s">
        <v>6116</v>
      </c>
      <c r="H4275" s="784" t="s">
        <v>1573</v>
      </c>
      <c r="J4275" s="55">
        <v>-1</v>
      </c>
      <c r="K4275" s="791">
        <v>8.32</v>
      </c>
      <c r="L4275" s="791">
        <v>-8.32</v>
      </c>
      <c r="M4275" s="55" t="s">
        <v>2287</v>
      </c>
    </row>
    <row r="4276" spans="1:13" ht="15">
      <c r="A4276" s="282">
        <v>45922</v>
      </c>
      <c r="B4276" s="55" t="s">
        <v>6137</v>
      </c>
      <c r="C4276" s="786">
        <v>59845</v>
      </c>
      <c r="D4276" s="786" t="s">
        <v>6115</v>
      </c>
      <c r="E4276" s="786" t="s">
        <v>441</v>
      </c>
      <c r="F4276" s="786">
        <v>4010</v>
      </c>
      <c r="G4276" s="786" t="s">
        <v>6117</v>
      </c>
      <c r="H4276" s="786" t="s">
        <v>1573</v>
      </c>
      <c r="J4276" s="55">
        <v>-1</v>
      </c>
      <c r="K4276" s="791">
        <v>9.26</v>
      </c>
      <c r="L4276" s="791">
        <v>-9.26</v>
      </c>
      <c r="M4276" s="55" t="s">
        <v>2287</v>
      </c>
    </row>
    <row r="4277" spans="1:13" ht="15">
      <c r="A4277" s="282">
        <v>45922</v>
      </c>
      <c r="B4277" s="55" t="s">
        <v>6137</v>
      </c>
      <c r="C4277" s="784">
        <v>82497</v>
      </c>
      <c r="D4277" s="784" t="s">
        <v>4940</v>
      </c>
      <c r="E4277" s="784" t="s">
        <v>2296</v>
      </c>
      <c r="F4277" s="784">
        <v>4010</v>
      </c>
      <c r="G4277" s="784" t="s">
        <v>6120</v>
      </c>
      <c r="H4277" s="784" t="s">
        <v>1573</v>
      </c>
      <c r="J4277" s="55">
        <v>-1</v>
      </c>
      <c r="K4277" s="791">
        <v>21.11</v>
      </c>
      <c r="L4277" s="791">
        <v>-21.11</v>
      </c>
      <c r="M4277" s="55" t="s">
        <v>2287</v>
      </c>
    </row>
    <row r="4278" spans="1:13" ht="15">
      <c r="A4278" s="282">
        <v>45922</v>
      </c>
      <c r="B4278" s="55" t="s">
        <v>6137</v>
      </c>
      <c r="C4278" s="786">
        <v>58660</v>
      </c>
      <c r="D4278" s="786" t="s">
        <v>5036</v>
      </c>
      <c r="E4278" s="786" t="s">
        <v>441</v>
      </c>
      <c r="F4278" s="786">
        <v>4010</v>
      </c>
      <c r="G4278" s="786" t="s">
        <v>6122</v>
      </c>
      <c r="H4278" s="786" t="s">
        <v>1573</v>
      </c>
      <c r="J4278" s="55">
        <v>-1</v>
      </c>
      <c r="K4278" s="791">
        <v>8.58</v>
      </c>
      <c r="L4278" s="791">
        <v>-8.58</v>
      </c>
      <c r="M4278" s="55" t="s">
        <v>2287</v>
      </c>
    </row>
    <row r="4279" spans="1:13" ht="15">
      <c r="A4279" s="282">
        <v>45922</v>
      </c>
      <c r="B4279" s="55" t="s">
        <v>6137</v>
      </c>
      <c r="C4279" s="784">
        <v>44403</v>
      </c>
      <c r="D4279" s="784" t="s">
        <v>2988</v>
      </c>
      <c r="E4279" s="784" t="s">
        <v>2061</v>
      </c>
      <c r="F4279" s="784">
        <v>4010</v>
      </c>
      <c r="G4279" s="784" t="s">
        <v>6138</v>
      </c>
      <c r="H4279" s="784" t="s">
        <v>1573</v>
      </c>
      <c r="J4279" s="55">
        <v>-1</v>
      </c>
      <c r="K4279" s="791">
        <v>7.77</v>
      </c>
      <c r="L4279" s="791">
        <v>-7.77</v>
      </c>
      <c r="M4279" s="55" t="s">
        <v>2287</v>
      </c>
    </row>
    <row r="4280" spans="1:13" ht="15">
      <c r="A4280" s="282">
        <v>45922</v>
      </c>
      <c r="B4280" s="55" t="s">
        <v>6137</v>
      </c>
      <c r="C4280" s="786">
        <v>58662</v>
      </c>
      <c r="D4280" s="786" t="s">
        <v>4877</v>
      </c>
      <c r="E4280" s="786" t="s">
        <v>2230</v>
      </c>
      <c r="F4280" s="786">
        <v>4010</v>
      </c>
      <c r="G4280" s="786" t="s">
        <v>6139</v>
      </c>
      <c r="H4280" s="786" t="s">
        <v>1573</v>
      </c>
      <c r="J4280" s="55">
        <v>-1</v>
      </c>
      <c r="K4280" s="791">
        <v>9.77</v>
      </c>
      <c r="L4280" s="791">
        <v>-9.77</v>
      </c>
      <c r="M4280" s="55" t="s">
        <v>2287</v>
      </c>
    </row>
    <row r="4281" spans="1:13" ht="15">
      <c r="A4281" s="282">
        <v>45922</v>
      </c>
      <c r="B4281" s="55" t="s">
        <v>6140</v>
      </c>
      <c r="C4281" s="784">
        <v>83376</v>
      </c>
      <c r="D4281" s="784" t="s">
        <v>5567</v>
      </c>
      <c r="E4281" s="784">
        <v>140</v>
      </c>
      <c r="F4281" s="784">
        <v>4010</v>
      </c>
      <c r="G4281" s="784" t="s">
        <v>6141</v>
      </c>
      <c r="H4281" s="784" t="s">
        <v>1573</v>
      </c>
      <c r="J4281" s="55">
        <v>-1</v>
      </c>
      <c r="K4281" s="791">
        <v>18.02</v>
      </c>
      <c r="L4281" s="791">
        <v>-18.02</v>
      </c>
      <c r="M4281" s="55" t="s">
        <v>2967</v>
      </c>
    </row>
    <row r="4282" spans="1:13" ht="15">
      <c r="A4282" s="282">
        <v>45922</v>
      </c>
      <c r="B4282" s="55" t="s">
        <v>6142</v>
      </c>
      <c r="C4282" s="784">
        <v>80859</v>
      </c>
      <c r="D4282" s="784" t="s">
        <v>5505</v>
      </c>
      <c r="E4282" s="784">
        <v>100</v>
      </c>
      <c r="F4282" s="784">
        <v>4010</v>
      </c>
      <c r="G4282" s="784" t="s">
        <v>6143</v>
      </c>
      <c r="H4282" s="784" t="s">
        <v>1573</v>
      </c>
      <c r="J4282" s="55">
        <v>-1</v>
      </c>
      <c r="K4282" s="791">
        <v>11.33</v>
      </c>
      <c r="L4282" s="791">
        <v>-11.33</v>
      </c>
      <c r="M4282" s="55" t="s">
        <v>2873</v>
      </c>
    </row>
    <row r="4283" spans="1:13" ht="15">
      <c r="A4283" s="282">
        <v>45922</v>
      </c>
      <c r="B4283" s="55" t="s">
        <v>6142</v>
      </c>
      <c r="C4283" s="786">
        <v>50265</v>
      </c>
      <c r="D4283" s="786" t="s">
        <v>2249</v>
      </c>
      <c r="E4283" s="786" t="s">
        <v>2230</v>
      </c>
      <c r="F4283" s="786">
        <v>4010</v>
      </c>
      <c r="G4283" s="786" t="s">
        <v>6144</v>
      </c>
      <c r="H4283" s="786" t="s">
        <v>1573</v>
      </c>
      <c r="J4283" s="55">
        <v>-1</v>
      </c>
      <c r="K4283" s="791">
        <v>5.63</v>
      </c>
      <c r="L4283" s="791">
        <v>-5.63</v>
      </c>
      <c r="M4283" s="55" t="s">
        <v>2873</v>
      </c>
    </row>
    <row r="4284" spans="1:13" ht="15">
      <c r="A4284" s="282">
        <v>45922</v>
      </c>
      <c r="B4284" s="55" t="s">
        <v>6142</v>
      </c>
      <c r="C4284" s="784">
        <v>83018</v>
      </c>
      <c r="D4284" s="784" t="s">
        <v>3513</v>
      </c>
      <c r="E4284" s="784">
        <v>70</v>
      </c>
      <c r="F4284" s="784">
        <v>4010</v>
      </c>
      <c r="G4284" s="784" t="s">
        <v>6145</v>
      </c>
      <c r="H4284" s="784" t="s">
        <v>1573</v>
      </c>
      <c r="J4284" s="55">
        <v>-1</v>
      </c>
      <c r="K4284" s="791">
        <v>4.6399999999999997</v>
      </c>
      <c r="L4284" s="791">
        <v>-4.6399999999999997</v>
      </c>
      <c r="M4284" s="55" t="s">
        <v>2873</v>
      </c>
    </row>
    <row r="4285" spans="1:13" ht="15">
      <c r="A4285" s="282">
        <v>45922</v>
      </c>
      <c r="B4285" s="55" t="s">
        <v>6142</v>
      </c>
      <c r="C4285" s="786">
        <v>81939</v>
      </c>
      <c r="D4285" s="786">
        <v>15</v>
      </c>
      <c r="E4285" s="786">
        <v>85</v>
      </c>
      <c r="F4285" s="786">
        <v>4010</v>
      </c>
      <c r="G4285" s="786" t="s">
        <v>6146</v>
      </c>
      <c r="H4285" s="786" t="s">
        <v>1573</v>
      </c>
      <c r="J4285" s="55">
        <v>-1</v>
      </c>
      <c r="K4285" s="791">
        <v>9.7899999999999991</v>
      </c>
      <c r="L4285" s="791">
        <v>-9.7899999999999991</v>
      </c>
      <c r="M4285" s="55" t="s">
        <v>2873</v>
      </c>
    </row>
    <row r="4286" spans="1:13" ht="15">
      <c r="A4286" s="282">
        <v>45922</v>
      </c>
      <c r="B4286" s="55" t="s">
        <v>6142</v>
      </c>
      <c r="C4286" s="784">
        <v>45346</v>
      </c>
      <c r="D4286" s="784" t="s">
        <v>3023</v>
      </c>
      <c r="E4286" s="784">
        <v>110</v>
      </c>
      <c r="F4286" s="784">
        <v>4010</v>
      </c>
      <c r="G4286" s="784" t="s">
        <v>6147</v>
      </c>
      <c r="H4286" s="784" t="s">
        <v>1573</v>
      </c>
      <c r="J4286" s="55">
        <v>-1</v>
      </c>
      <c r="K4286" s="791">
        <v>3.52</v>
      </c>
      <c r="L4286" s="791">
        <v>-3.52</v>
      </c>
      <c r="M4286" s="55" t="s">
        <v>2873</v>
      </c>
    </row>
    <row r="4287" spans="1:13" ht="15">
      <c r="A4287" s="282">
        <v>45922</v>
      </c>
      <c r="B4287" s="55" t="s">
        <v>6142</v>
      </c>
      <c r="C4287" s="786">
        <v>68173</v>
      </c>
      <c r="D4287" s="786" t="s">
        <v>5705</v>
      </c>
      <c r="E4287" s="786">
        <v>75</v>
      </c>
      <c r="F4287" s="786">
        <v>4010</v>
      </c>
      <c r="G4287" s="786" t="s">
        <v>6148</v>
      </c>
      <c r="H4287" s="786" t="s">
        <v>1573</v>
      </c>
      <c r="J4287" s="55">
        <v>-1</v>
      </c>
      <c r="K4287" s="791">
        <v>7.8</v>
      </c>
      <c r="L4287" s="791">
        <v>-7.8</v>
      </c>
      <c r="M4287" s="55" t="s">
        <v>2873</v>
      </c>
    </row>
    <row r="4288" spans="1:13" ht="15">
      <c r="A4288" s="282">
        <v>45922</v>
      </c>
      <c r="B4288" s="55" t="s">
        <v>6142</v>
      </c>
      <c r="C4288" s="784">
        <v>82474</v>
      </c>
      <c r="D4288" s="784" t="s">
        <v>5533</v>
      </c>
      <c r="E4288" s="784" t="s">
        <v>441</v>
      </c>
      <c r="F4288" s="784">
        <v>4010</v>
      </c>
      <c r="G4288" s="784" t="s">
        <v>6149</v>
      </c>
      <c r="H4288" s="784" t="s">
        <v>1573</v>
      </c>
      <c r="J4288" s="55">
        <v>-1</v>
      </c>
      <c r="K4288" s="791">
        <v>11.02</v>
      </c>
      <c r="L4288" s="791">
        <v>-11.02</v>
      </c>
      <c r="M4288" s="55" t="s">
        <v>2873</v>
      </c>
    </row>
    <row r="4289" spans="1:13">
      <c r="A4289" s="282"/>
      <c r="J4289" s="55">
        <f>SUBTOTAL(9,J4223:J4288)</f>
        <v>15</v>
      </c>
      <c r="L4289" s="791">
        <f>SUBTOTAL(9,L4223:L4288)</f>
        <v>142.03999999999991</v>
      </c>
    </row>
    <row r="4290" spans="1:13" ht="15">
      <c r="A4290" s="282">
        <v>45923</v>
      </c>
      <c r="B4290" s="55" t="s">
        <v>6150</v>
      </c>
      <c r="C4290" s="784">
        <v>82939</v>
      </c>
      <c r="D4290" s="784" t="s">
        <v>2961</v>
      </c>
      <c r="E4290" s="784">
        <v>100</v>
      </c>
      <c r="F4290" s="784">
        <v>4010</v>
      </c>
      <c r="G4290" s="784" t="s">
        <v>6151</v>
      </c>
      <c r="H4290" s="784" t="s">
        <v>1573</v>
      </c>
      <c r="J4290" s="784">
        <v>1</v>
      </c>
      <c r="K4290" s="784">
        <v>22.87</v>
      </c>
      <c r="L4290" s="784">
        <v>22.87</v>
      </c>
      <c r="M4290" s="55" t="s">
        <v>2455</v>
      </c>
    </row>
    <row r="4291" spans="1:13" ht="15">
      <c r="A4291" s="282">
        <v>45923</v>
      </c>
      <c r="B4291" s="55" t="s">
        <v>6150</v>
      </c>
      <c r="C4291" s="786">
        <v>82182</v>
      </c>
      <c r="D4291" s="786" t="s">
        <v>2268</v>
      </c>
      <c r="E4291" s="786">
        <v>100</v>
      </c>
      <c r="F4291" s="786">
        <v>4010</v>
      </c>
      <c r="G4291" s="786" t="s">
        <v>6152</v>
      </c>
      <c r="H4291" s="786" t="s">
        <v>1573</v>
      </c>
      <c r="J4291" s="786">
        <v>2</v>
      </c>
      <c r="K4291" s="786">
        <v>9.81</v>
      </c>
      <c r="L4291" s="786">
        <v>19.62</v>
      </c>
      <c r="M4291" s="55" t="s">
        <v>2455</v>
      </c>
    </row>
    <row r="4292" spans="1:13" ht="15">
      <c r="A4292" s="282">
        <v>45923</v>
      </c>
      <c r="B4292" s="55" t="s">
        <v>6150</v>
      </c>
      <c r="C4292" s="784">
        <v>83278</v>
      </c>
      <c r="D4292" s="784" t="s">
        <v>5913</v>
      </c>
      <c r="E4292" s="784">
        <v>100</v>
      </c>
      <c r="F4292" s="784">
        <v>4010</v>
      </c>
      <c r="G4292" s="784" t="s">
        <v>6153</v>
      </c>
      <c r="H4292" s="784" t="s">
        <v>1573</v>
      </c>
      <c r="J4292" s="784">
        <v>2</v>
      </c>
      <c r="K4292" s="784">
        <v>5.4</v>
      </c>
      <c r="L4292" s="784">
        <v>10.8</v>
      </c>
      <c r="M4292" s="55" t="s">
        <v>2455</v>
      </c>
    </row>
    <row r="4293" spans="1:13" ht="15">
      <c r="A4293" s="282">
        <v>45923</v>
      </c>
      <c r="B4293" s="55" t="s">
        <v>6150</v>
      </c>
      <c r="C4293" s="786">
        <v>82398</v>
      </c>
      <c r="D4293" s="786" t="s">
        <v>2268</v>
      </c>
      <c r="E4293" s="786">
        <v>130</v>
      </c>
      <c r="F4293" s="786">
        <v>4010</v>
      </c>
      <c r="G4293" s="786" t="s">
        <v>6154</v>
      </c>
      <c r="H4293" s="786" t="s">
        <v>1573</v>
      </c>
      <c r="J4293" s="786">
        <v>1</v>
      </c>
      <c r="K4293" s="786">
        <v>12.7</v>
      </c>
      <c r="L4293" s="786">
        <v>12.7</v>
      </c>
      <c r="M4293" s="55" t="s">
        <v>2455</v>
      </c>
    </row>
    <row r="4294" spans="1:13" ht="15">
      <c r="A4294" s="282">
        <v>45923</v>
      </c>
      <c r="B4294" s="55" t="s">
        <v>6150</v>
      </c>
      <c r="C4294" s="784">
        <v>81347</v>
      </c>
      <c r="D4294" s="784" t="s">
        <v>3170</v>
      </c>
      <c r="E4294" s="784">
        <v>130</v>
      </c>
      <c r="F4294" s="784">
        <v>4010</v>
      </c>
      <c r="G4294" s="784" t="s">
        <v>6155</v>
      </c>
      <c r="H4294" s="784" t="s">
        <v>1573</v>
      </c>
      <c r="J4294" s="784">
        <v>1</v>
      </c>
      <c r="K4294" s="784">
        <v>8.08</v>
      </c>
      <c r="L4294" s="784">
        <v>8.08</v>
      </c>
      <c r="M4294" s="55" t="s">
        <v>2455</v>
      </c>
    </row>
    <row r="4295" spans="1:13" ht="15">
      <c r="A4295" s="282">
        <v>45923</v>
      </c>
      <c r="B4295" s="55" t="s">
        <v>6150</v>
      </c>
      <c r="C4295" s="786">
        <v>82451</v>
      </c>
      <c r="D4295" s="786" t="s">
        <v>5023</v>
      </c>
      <c r="E4295" s="786">
        <v>90</v>
      </c>
      <c r="F4295" s="786">
        <v>4010</v>
      </c>
      <c r="G4295" s="786" t="s">
        <v>6156</v>
      </c>
      <c r="H4295" s="786" t="s">
        <v>1573</v>
      </c>
      <c r="J4295" s="786">
        <v>1</v>
      </c>
      <c r="K4295" s="786">
        <v>7.37</v>
      </c>
      <c r="L4295" s="786">
        <v>7.37</v>
      </c>
      <c r="M4295" s="55" t="s">
        <v>2455</v>
      </c>
    </row>
    <row r="4296" spans="1:13" ht="15">
      <c r="A4296" s="282">
        <v>45923</v>
      </c>
      <c r="B4296" s="55" t="s">
        <v>6150</v>
      </c>
      <c r="C4296" s="784">
        <v>67284</v>
      </c>
      <c r="D4296" s="784" t="s">
        <v>5027</v>
      </c>
      <c r="E4296" s="784">
        <v>85</v>
      </c>
      <c r="F4296" s="784">
        <v>4010</v>
      </c>
      <c r="G4296" s="784" t="s">
        <v>6157</v>
      </c>
      <c r="H4296" s="784" t="s">
        <v>1573</v>
      </c>
      <c r="J4296" s="784">
        <v>5</v>
      </c>
      <c r="K4296" s="784">
        <v>12.75</v>
      </c>
      <c r="L4296" s="784">
        <v>63.75</v>
      </c>
      <c r="M4296" s="55" t="s">
        <v>2455</v>
      </c>
    </row>
    <row r="4297" spans="1:13" ht="15">
      <c r="A4297" s="282">
        <v>45923</v>
      </c>
      <c r="B4297" s="55" t="s">
        <v>6150</v>
      </c>
      <c r="C4297" s="786">
        <v>68010</v>
      </c>
      <c r="D4297" s="786" t="s">
        <v>5638</v>
      </c>
      <c r="E4297" s="786">
        <v>90</v>
      </c>
      <c r="F4297" s="786">
        <v>4010</v>
      </c>
      <c r="G4297" s="786" t="s">
        <v>6158</v>
      </c>
      <c r="H4297" s="786" t="s">
        <v>1573</v>
      </c>
      <c r="J4297" s="786">
        <v>2</v>
      </c>
      <c r="K4297" s="786">
        <v>6.26</v>
      </c>
      <c r="L4297" s="786">
        <v>12.52</v>
      </c>
      <c r="M4297" s="55" t="s">
        <v>2455</v>
      </c>
    </row>
    <row r="4298" spans="1:13" ht="15">
      <c r="A4298" s="282">
        <v>45923</v>
      </c>
      <c r="B4298" s="55" t="s">
        <v>6150</v>
      </c>
      <c r="C4298" s="784">
        <v>64979</v>
      </c>
      <c r="D4298" s="784" t="s">
        <v>4170</v>
      </c>
      <c r="E4298" s="784" t="s">
        <v>2296</v>
      </c>
      <c r="F4298" s="784">
        <v>4010</v>
      </c>
      <c r="G4298" s="784" t="s">
        <v>6159</v>
      </c>
      <c r="H4298" s="784" t="s">
        <v>1573</v>
      </c>
      <c r="J4298" s="784">
        <v>1</v>
      </c>
      <c r="K4298" s="784">
        <v>8.26</v>
      </c>
      <c r="L4298" s="784">
        <v>8.26</v>
      </c>
      <c r="M4298" s="55" t="s">
        <v>2455</v>
      </c>
    </row>
    <row r="4299" spans="1:13" ht="15">
      <c r="A4299" s="282">
        <v>45923</v>
      </c>
      <c r="B4299" s="55" t="s">
        <v>6150</v>
      </c>
      <c r="C4299" s="786">
        <v>67377</v>
      </c>
      <c r="D4299" s="786" t="s">
        <v>4300</v>
      </c>
      <c r="E4299" s="786">
        <v>130</v>
      </c>
      <c r="F4299" s="786">
        <v>4010</v>
      </c>
      <c r="G4299" s="786" t="s">
        <v>6160</v>
      </c>
      <c r="H4299" s="786" t="s">
        <v>1573</v>
      </c>
      <c r="J4299" s="786">
        <v>2</v>
      </c>
      <c r="K4299" s="786">
        <v>3.81</v>
      </c>
      <c r="L4299" s="786">
        <v>7.62</v>
      </c>
      <c r="M4299" s="55" t="s">
        <v>2455</v>
      </c>
    </row>
    <row r="4300" spans="1:13" ht="15">
      <c r="A4300" s="282">
        <v>45923</v>
      </c>
      <c r="B4300" s="55" t="s">
        <v>6150</v>
      </c>
      <c r="C4300" s="784">
        <v>58662</v>
      </c>
      <c r="D4300" s="784" t="s">
        <v>3070</v>
      </c>
      <c r="E4300" s="784" t="s">
        <v>2296</v>
      </c>
      <c r="F4300" s="784">
        <v>4010</v>
      </c>
      <c r="G4300" s="784" t="s">
        <v>6161</v>
      </c>
      <c r="H4300" s="784" t="s">
        <v>1573</v>
      </c>
      <c r="J4300" s="784">
        <v>2</v>
      </c>
      <c r="K4300" s="784">
        <v>9.2200000000000006</v>
      </c>
      <c r="L4300" s="784">
        <v>18.440000000000001</v>
      </c>
      <c r="M4300" s="55" t="s">
        <v>2455</v>
      </c>
    </row>
    <row r="4301" spans="1:13" ht="15">
      <c r="A4301" s="282">
        <v>45923</v>
      </c>
      <c r="B4301" s="55" t="s">
        <v>6150</v>
      </c>
      <c r="C4301" s="786">
        <v>68141</v>
      </c>
      <c r="D4301" s="786">
        <v>11</v>
      </c>
      <c r="E4301" s="786">
        <v>85</v>
      </c>
      <c r="F4301" s="786">
        <v>4010</v>
      </c>
      <c r="G4301" s="786" t="s">
        <v>6162</v>
      </c>
      <c r="H4301" s="786" t="s">
        <v>1573</v>
      </c>
      <c r="J4301" s="786">
        <v>1</v>
      </c>
      <c r="K4301" s="786">
        <v>6.13</v>
      </c>
      <c r="L4301" s="786">
        <v>6.13</v>
      </c>
      <c r="M4301" s="55" t="s">
        <v>2455</v>
      </c>
    </row>
    <row r="4302" spans="1:13" ht="15">
      <c r="A4302" s="282">
        <v>45923</v>
      </c>
      <c r="B4302" s="55" t="s">
        <v>6150</v>
      </c>
      <c r="C4302" s="784">
        <v>82976</v>
      </c>
      <c r="D4302" s="784" t="s">
        <v>3398</v>
      </c>
      <c r="E4302" s="784">
        <v>100</v>
      </c>
      <c r="F4302" s="784">
        <v>4010</v>
      </c>
      <c r="G4302" s="784" t="s">
        <v>6163</v>
      </c>
      <c r="H4302" s="784" t="s">
        <v>1573</v>
      </c>
      <c r="J4302" s="784">
        <v>4</v>
      </c>
      <c r="K4302" s="784">
        <v>5.28</v>
      </c>
      <c r="L4302" s="784">
        <v>21.12</v>
      </c>
      <c r="M4302" s="55" t="s">
        <v>2455</v>
      </c>
    </row>
    <row r="4303" spans="1:13" ht="15">
      <c r="A4303" s="282">
        <v>45923</v>
      </c>
      <c r="B4303" s="55" t="s">
        <v>6150</v>
      </c>
      <c r="C4303" s="786">
        <v>83725</v>
      </c>
      <c r="D4303" s="786" t="s">
        <v>6164</v>
      </c>
      <c r="E4303" s="786">
        <v>90</v>
      </c>
      <c r="F4303" s="786">
        <v>4010</v>
      </c>
      <c r="G4303" s="786" t="s">
        <v>6165</v>
      </c>
      <c r="H4303" s="786" t="s">
        <v>1573</v>
      </c>
      <c r="J4303" s="786">
        <v>1</v>
      </c>
      <c r="K4303" s="786">
        <v>8.1999999999999993</v>
      </c>
      <c r="L4303" s="786">
        <v>8.1999999999999993</v>
      </c>
      <c r="M4303" s="55" t="s">
        <v>2455</v>
      </c>
    </row>
    <row r="4304" spans="1:13" ht="15">
      <c r="A4304" s="282">
        <v>45923</v>
      </c>
      <c r="B4304" s="55" t="s">
        <v>6150</v>
      </c>
      <c r="C4304" s="784">
        <v>82979</v>
      </c>
      <c r="D4304" s="784" t="s">
        <v>4052</v>
      </c>
      <c r="E4304" s="784" t="s">
        <v>289</v>
      </c>
      <c r="F4304" s="784">
        <v>4010</v>
      </c>
      <c r="G4304" s="784" t="s">
        <v>6166</v>
      </c>
      <c r="H4304" s="784" t="s">
        <v>1573</v>
      </c>
      <c r="J4304" s="784">
        <v>1</v>
      </c>
      <c r="K4304" s="784">
        <v>9.57</v>
      </c>
      <c r="L4304" s="784">
        <v>9.57</v>
      </c>
      <c r="M4304" s="55" t="s">
        <v>2455</v>
      </c>
    </row>
    <row r="4305" spans="1:13" ht="15">
      <c r="A4305" s="282">
        <v>45923</v>
      </c>
      <c r="B4305" s="55" t="s">
        <v>6150</v>
      </c>
      <c r="C4305" s="786">
        <v>58662</v>
      </c>
      <c r="D4305" s="786" t="s">
        <v>2664</v>
      </c>
      <c r="E4305" s="786" t="s">
        <v>441</v>
      </c>
      <c r="F4305" s="786">
        <v>4010</v>
      </c>
      <c r="G4305" s="786" t="s">
        <v>6167</v>
      </c>
      <c r="H4305" s="786" t="s">
        <v>1573</v>
      </c>
      <c r="J4305" s="786">
        <v>2</v>
      </c>
      <c r="K4305" s="786">
        <v>10.08</v>
      </c>
      <c r="L4305" s="786">
        <v>20.16</v>
      </c>
      <c r="M4305" s="55" t="s">
        <v>2455</v>
      </c>
    </row>
    <row r="4306" spans="1:13" ht="15">
      <c r="A4306" s="282">
        <v>45923</v>
      </c>
      <c r="B4306" s="55" t="s">
        <v>6150</v>
      </c>
      <c r="C4306" s="784">
        <v>83170</v>
      </c>
      <c r="D4306" s="784" t="s">
        <v>5109</v>
      </c>
      <c r="E4306" s="784">
        <v>140</v>
      </c>
      <c r="F4306" s="784">
        <v>4010</v>
      </c>
      <c r="G4306" s="784" t="s">
        <v>6168</v>
      </c>
      <c r="H4306" s="784" t="s">
        <v>1573</v>
      </c>
      <c r="J4306" s="784">
        <v>1</v>
      </c>
      <c r="K4306" s="784">
        <v>8.24</v>
      </c>
      <c r="L4306" s="784">
        <v>8.24</v>
      </c>
      <c r="M4306" s="55" t="s">
        <v>2455</v>
      </c>
    </row>
    <row r="4307" spans="1:13" ht="15">
      <c r="A4307" s="282">
        <v>45923</v>
      </c>
      <c r="B4307" s="55" t="s">
        <v>6150</v>
      </c>
      <c r="C4307" s="786">
        <v>43205</v>
      </c>
      <c r="D4307" s="786" t="s">
        <v>3043</v>
      </c>
      <c r="E4307" s="786">
        <v>120</v>
      </c>
      <c r="F4307" s="786">
        <v>4010</v>
      </c>
      <c r="G4307" s="786" t="s">
        <v>6169</v>
      </c>
      <c r="H4307" s="786" t="s">
        <v>1573</v>
      </c>
      <c r="J4307" s="786">
        <v>2</v>
      </c>
      <c r="K4307" s="786">
        <v>3.05</v>
      </c>
      <c r="L4307" s="786">
        <v>6.1</v>
      </c>
      <c r="M4307" s="55" t="s">
        <v>2455</v>
      </c>
    </row>
    <row r="4308" spans="1:13" ht="15">
      <c r="A4308" s="282">
        <v>45923</v>
      </c>
      <c r="B4308" s="55" t="s">
        <v>6150</v>
      </c>
      <c r="C4308" s="784">
        <v>59852</v>
      </c>
      <c r="D4308" s="784" t="s">
        <v>3942</v>
      </c>
      <c r="E4308" s="784">
        <v>150</v>
      </c>
      <c r="F4308" s="784">
        <v>4010</v>
      </c>
      <c r="G4308" s="784" t="s">
        <v>6170</v>
      </c>
      <c r="H4308" s="784" t="s">
        <v>1573</v>
      </c>
      <c r="J4308" s="784">
        <v>1</v>
      </c>
      <c r="K4308" s="784">
        <v>8.5500000000000007</v>
      </c>
      <c r="L4308" s="784">
        <v>8.5500000000000007</v>
      </c>
      <c r="M4308" s="55" t="s">
        <v>2455</v>
      </c>
    </row>
    <row r="4309" spans="1:13" ht="15">
      <c r="A4309" s="282">
        <v>45923</v>
      </c>
      <c r="B4309" s="55" t="s">
        <v>6150</v>
      </c>
      <c r="C4309" s="786">
        <v>83648</v>
      </c>
      <c r="D4309" s="786" t="s">
        <v>6171</v>
      </c>
      <c r="E4309" s="786">
        <v>110</v>
      </c>
      <c r="F4309" s="786">
        <v>4010</v>
      </c>
      <c r="G4309" s="786" t="s">
        <v>4723</v>
      </c>
      <c r="H4309" s="786" t="s">
        <v>1573</v>
      </c>
      <c r="J4309" s="786">
        <v>1</v>
      </c>
      <c r="K4309" s="786">
        <v>6.02</v>
      </c>
      <c r="L4309" s="786">
        <v>6.02</v>
      </c>
      <c r="M4309" s="55" t="s">
        <v>2455</v>
      </c>
    </row>
    <row r="4310" spans="1:13" ht="15">
      <c r="A4310" s="282">
        <v>45923</v>
      </c>
      <c r="B4310" s="55" t="s">
        <v>6150</v>
      </c>
      <c r="C4310" s="784">
        <v>52309</v>
      </c>
      <c r="D4310" s="784" t="s">
        <v>3307</v>
      </c>
      <c r="E4310" s="784" t="s">
        <v>2230</v>
      </c>
      <c r="F4310" s="784">
        <v>4010</v>
      </c>
      <c r="G4310" s="784" t="s">
        <v>6172</v>
      </c>
      <c r="H4310" s="784" t="s">
        <v>1573</v>
      </c>
      <c r="J4310" s="784">
        <v>3</v>
      </c>
      <c r="K4310" s="784">
        <v>3.19</v>
      </c>
      <c r="L4310" s="784">
        <v>9.57</v>
      </c>
      <c r="M4310" s="55" t="s">
        <v>2455</v>
      </c>
    </row>
    <row r="4311" spans="1:13" ht="15">
      <c r="A4311" s="282">
        <v>45923</v>
      </c>
      <c r="B4311" s="55" t="s">
        <v>6150</v>
      </c>
      <c r="C4311" s="786">
        <v>68010</v>
      </c>
      <c r="D4311" s="786" t="s">
        <v>4602</v>
      </c>
      <c r="E4311" s="786">
        <v>120</v>
      </c>
      <c r="F4311" s="786">
        <v>4010</v>
      </c>
      <c r="G4311" s="786" t="s">
        <v>6173</v>
      </c>
      <c r="H4311" s="786" t="s">
        <v>1573</v>
      </c>
      <c r="J4311" s="786">
        <v>1</v>
      </c>
      <c r="K4311" s="786">
        <v>5.92</v>
      </c>
      <c r="L4311" s="786">
        <v>5.92</v>
      </c>
      <c r="M4311" s="55" t="s">
        <v>2455</v>
      </c>
    </row>
    <row r="4312" spans="1:13" ht="15">
      <c r="A4312" s="282">
        <v>45923</v>
      </c>
      <c r="B4312" s="55" t="s">
        <v>6150</v>
      </c>
      <c r="C4312" s="784">
        <v>81563</v>
      </c>
      <c r="D4312" s="784" t="s">
        <v>2533</v>
      </c>
      <c r="E4312" s="784">
        <v>85</v>
      </c>
      <c r="F4312" s="784">
        <v>4010</v>
      </c>
      <c r="G4312" s="784" t="s">
        <v>6174</v>
      </c>
      <c r="H4312" s="784" t="s">
        <v>1573</v>
      </c>
      <c r="J4312" s="784">
        <v>1</v>
      </c>
      <c r="K4312" s="784">
        <v>9.9600000000000009</v>
      </c>
      <c r="L4312" s="784">
        <v>9.9600000000000009</v>
      </c>
      <c r="M4312" s="55" t="s">
        <v>2455</v>
      </c>
    </row>
    <row r="4313" spans="1:13" ht="15">
      <c r="A4313" s="282">
        <v>45923</v>
      </c>
      <c r="B4313" s="55" t="s">
        <v>6150</v>
      </c>
      <c r="C4313" s="786">
        <v>67377</v>
      </c>
      <c r="D4313" s="786" t="s">
        <v>4300</v>
      </c>
      <c r="E4313" s="786">
        <v>120</v>
      </c>
      <c r="F4313" s="786">
        <v>4010</v>
      </c>
      <c r="G4313" s="786" t="s">
        <v>6175</v>
      </c>
      <c r="H4313" s="786" t="s">
        <v>1573</v>
      </c>
      <c r="J4313" s="786">
        <v>1</v>
      </c>
      <c r="K4313" s="786">
        <v>3.81</v>
      </c>
      <c r="L4313" s="786">
        <v>3.81</v>
      </c>
      <c r="M4313" s="55" t="s">
        <v>2455</v>
      </c>
    </row>
    <row r="4314" spans="1:13" ht="15">
      <c r="A4314" s="282">
        <v>45923</v>
      </c>
      <c r="B4314" s="55" t="s">
        <v>6150</v>
      </c>
      <c r="C4314" s="784">
        <v>81360</v>
      </c>
      <c r="D4314" s="784" t="s">
        <v>2821</v>
      </c>
      <c r="E4314" s="784">
        <v>60</v>
      </c>
      <c r="F4314" s="784">
        <v>4010</v>
      </c>
      <c r="G4314" s="784" t="s">
        <v>6176</v>
      </c>
      <c r="H4314" s="784" t="s">
        <v>1573</v>
      </c>
      <c r="J4314" s="784">
        <v>2</v>
      </c>
      <c r="K4314" s="784">
        <v>7.18</v>
      </c>
      <c r="L4314" s="784">
        <v>14.36</v>
      </c>
      <c r="M4314" s="55" t="s">
        <v>2455</v>
      </c>
    </row>
    <row r="4315" spans="1:13" ht="15">
      <c r="A4315" s="282">
        <v>45923</v>
      </c>
      <c r="B4315" s="55" t="s">
        <v>6177</v>
      </c>
      <c r="C4315" s="784">
        <v>83339</v>
      </c>
      <c r="D4315" s="784">
        <v>11</v>
      </c>
      <c r="E4315" s="784">
        <v>80</v>
      </c>
      <c r="F4315" s="784">
        <v>4010</v>
      </c>
      <c r="G4315" s="784" t="s">
        <v>6178</v>
      </c>
      <c r="H4315" s="784" t="s">
        <v>1573</v>
      </c>
      <c r="J4315" s="784">
        <v>1</v>
      </c>
      <c r="K4315" s="784">
        <v>7.09</v>
      </c>
      <c r="L4315" s="784">
        <v>7.09</v>
      </c>
      <c r="M4315" s="55" t="s">
        <v>2455</v>
      </c>
    </row>
    <row r="4316" spans="1:13" ht="15">
      <c r="A4316" s="282">
        <v>45923</v>
      </c>
      <c r="B4316" s="55" t="s">
        <v>6177</v>
      </c>
      <c r="C4316" s="786">
        <v>66716</v>
      </c>
      <c r="D4316" s="786" t="s">
        <v>4798</v>
      </c>
      <c r="E4316" s="786">
        <v>100</v>
      </c>
      <c r="F4316" s="786">
        <v>4010</v>
      </c>
      <c r="G4316" s="786" t="s">
        <v>2705</v>
      </c>
      <c r="H4316" s="786" t="s">
        <v>1573</v>
      </c>
      <c r="J4316" s="786">
        <v>1</v>
      </c>
      <c r="K4316" s="786">
        <v>4.55</v>
      </c>
      <c r="L4316" s="786">
        <v>4.55</v>
      </c>
      <c r="M4316" s="55" t="s">
        <v>2455</v>
      </c>
    </row>
    <row r="4317" spans="1:13" ht="15">
      <c r="A4317" s="282">
        <v>45923</v>
      </c>
      <c r="B4317" s="55" t="s">
        <v>6177</v>
      </c>
      <c r="C4317" s="784">
        <v>68010</v>
      </c>
      <c r="D4317" s="784" t="s">
        <v>6179</v>
      </c>
      <c r="E4317" s="784">
        <v>120</v>
      </c>
      <c r="F4317" s="784">
        <v>4010</v>
      </c>
      <c r="G4317" s="784" t="s">
        <v>6180</v>
      </c>
      <c r="H4317" s="784" t="s">
        <v>1573</v>
      </c>
      <c r="J4317" s="784">
        <v>1</v>
      </c>
      <c r="K4317" s="784">
        <v>6.26</v>
      </c>
      <c r="L4317" s="784">
        <v>6.26</v>
      </c>
      <c r="M4317" s="55" t="s">
        <v>2455</v>
      </c>
    </row>
    <row r="4318" spans="1:13" ht="15">
      <c r="A4318" s="282">
        <v>45923</v>
      </c>
      <c r="B4318" s="55" t="s">
        <v>6177</v>
      </c>
      <c r="C4318" s="786">
        <v>83199</v>
      </c>
      <c r="D4318" s="786" t="s">
        <v>5623</v>
      </c>
      <c r="E4318" s="786">
        <v>90</v>
      </c>
      <c r="F4318" s="786">
        <v>4010</v>
      </c>
      <c r="G4318" s="786" t="s">
        <v>6181</v>
      </c>
      <c r="H4318" s="786" t="s">
        <v>1573</v>
      </c>
      <c r="J4318" s="786">
        <v>1</v>
      </c>
      <c r="K4318" s="786">
        <v>9.09</v>
      </c>
      <c r="L4318" s="786">
        <v>9.09</v>
      </c>
      <c r="M4318" s="55" t="s">
        <v>2455</v>
      </c>
    </row>
    <row r="4319" spans="1:13" ht="15">
      <c r="A4319" s="282">
        <v>45923</v>
      </c>
      <c r="B4319" s="55" t="s">
        <v>6177</v>
      </c>
      <c r="C4319" s="784">
        <v>66936</v>
      </c>
      <c r="D4319" s="784" t="s">
        <v>6012</v>
      </c>
      <c r="E4319" s="784">
        <v>70</v>
      </c>
      <c r="F4319" s="784">
        <v>4010</v>
      </c>
      <c r="G4319" s="784" t="s">
        <v>6182</v>
      </c>
      <c r="H4319" s="784" t="s">
        <v>1573</v>
      </c>
      <c r="J4319" s="784">
        <v>1</v>
      </c>
      <c r="K4319" s="784">
        <v>7.85</v>
      </c>
      <c r="L4319" s="784">
        <v>7.85</v>
      </c>
      <c r="M4319" s="55" t="s">
        <v>2455</v>
      </c>
    </row>
    <row r="4320" spans="1:13" ht="15">
      <c r="A4320" s="282">
        <v>45923</v>
      </c>
      <c r="B4320" s="55" t="s">
        <v>6177</v>
      </c>
      <c r="C4320" s="786">
        <v>68119</v>
      </c>
      <c r="D4320" s="786" t="s">
        <v>4601</v>
      </c>
      <c r="E4320" s="786">
        <v>120</v>
      </c>
      <c r="F4320" s="786">
        <v>4010</v>
      </c>
      <c r="G4320" s="786" t="s">
        <v>6183</v>
      </c>
      <c r="H4320" s="786" t="s">
        <v>1573</v>
      </c>
      <c r="J4320" s="786">
        <v>1</v>
      </c>
      <c r="K4320" s="786">
        <v>4.0999999999999996</v>
      </c>
      <c r="L4320" s="786">
        <v>4.0999999999999996</v>
      </c>
      <c r="M4320" s="55" t="s">
        <v>2455</v>
      </c>
    </row>
    <row r="4321" spans="1:13" ht="15">
      <c r="A4321" s="282">
        <v>45923</v>
      </c>
      <c r="B4321" s="55" t="s">
        <v>6177</v>
      </c>
      <c r="C4321" s="784">
        <v>43197</v>
      </c>
      <c r="D4321" s="784">
        <v>15</v>
      </c>
      <c r="E4321" s="784">
        <v>90</v>
      </c>
      <c r="F4321" s="784">
        <v>4010</v>
      </c>
      <c r="G4321" s="784" t="s">
        <v>6184</v>
      </c>
      <c r="H4321" s="784" t="s">
        <v>1573</v>
      </c>
      <c r="J4321" s="784">
        <v>1</v>
      </c>
      <c r="K4321" s="784">
        <v>4.24</v>
      </c>
      <c r="L4321" s="784">
        <v>4.24</v>
      </c>
      <c r="M4321" s="55" t="s">
        <v>2455</v>
      </c>
    </row>
    <row r="4322" spans="1:13" ht="15">
      <c r="A4322" s="282">
        <v>45923</v>
      </c>
      <c r="B4322" s="55" t="s">
        <v>6177</v>
      </c>
      <c r="C4322" s="786">
        <v>83403</v>
      </c>
      <c r="D4322" s="786" t="s">
        <v>5641</v>
      </c>
      <c r="E4322" s="786">
        <v>60</v>
      </c>
      <c r="F4322" s="786">
        <v>4010</v>
      </c>
      <c r="G4322" s="786" t="s">
        <v>6185</v>
      </c>
      <c r="H4322" s="786" t="s">
        <v>1573</v>
      </c>
      <c r="J4322" s="786">
        <v>1</v>
      </c>
      <c r="K4322" s="786">
        <v>7.18</v>
      </c>
      <c r="L4322" s="786">
        <v>7.18</v>
      </c>
      <c r="M4322" s="55" t="s">
        <v>2455</v>
      </c>
    </row>
    <row r="4323" spans="1:13" ht="15">
      <c r="A4323" s="282">
        <v>45923</v>
      </c>
      <c r="B4323" s="55" t="s">
        <v>6177</v>
      </c>
      <c r="C4323" s="784">
        <v>66716</v>
      </c>
      <c r="D4323" s="784" t="s">
        <v>5943</v>
      </c>
      <c r="E4323" s="784">
        <v>110</v>
      </c>
      <c r="F4323" s="784">
        <v>4010</v>
      </c>
      <c r="G4323" s="784" t="s">
        <v>6186</v>
      </c>
      <c r="H4323" s="784" t="s">
        <v>1573</v>
      </c>
      <c r="J4323" s="784">
        <v>1</v>
      </c>
      <c r="K4323" s="784">
        <v>4.55</v>
      </c>
      <c r="L4323" s="784">
        <v>4.55</v>
      </c>
      <c r="M4323" s="55" t="s">
        <v>2455</v>
      </c>
    </row>
    <row r="4324" spans="1:13" ht="15">
      <c r="A4324" s="282">
        <v>45923</v>
      </c>
      <c r="B4324" s="55" t="s">
        <v>6177</v>
      </c>
      <c r="C4324" s="786">
        <v>82700</v>
      </c>
      <c r="D4324" s="786" t="s">
        <v>2292</v>
      </c>
      <c r="E4324" s="786">
        <v>90</v>
      </c>
      <c r="F4324" s="786">
        <v>4010</v>
      </c>
      <c r="G4324" s="786" t="s">
        <v>6187</v>
      </c>
      <c r="H4324" s="786" t="s">
        <v>1573</v>
      </c>
      <c r="J4324" s="786">
        <v>1</v>
      </c>
      <c r="K4324" s="786">
        <v>12.1</v>
      </c>
      <c r="L4324" s="786">
        <v>12.1</v>
      </c>
      <c r="M4324" s="55" t="s">
        <v>2455</v>
      </c>
    </row>
    <row r="4325" spans="1:13" ht="15">
      <c r="A4325" s="282">
        <v>45923</v>
      </c>
      <c r="B4325" s="55" t="s">
        <v>6177</v>
      </c>
      <c r="C4325" s="784">
        <v>83491</v>
      </c>
      <c r="D4325" s="784" t="s">
        <v>6188</v>
      </c>
      <c r="E4325" s="784">
        <v>120</v>
      </c>
      <c r="F4325" s="784">
        <v>4010</v>
      </c>
      <c r="G4325" s="784" t="s">
        <v>6189</v>
      </c>
      <c r="H4325" s="784" t="s">
        <v>1573</v>
      </c>
      <c r="J4325" s="784">
        <v>1</v>
      </c>
      <c r="K4325" s="784">
        <v>6.26</v>
      </c>
      <c r="L4325" s="784">
        <v>6.26</v>
      </c>
      <c r="M4325" s="55" t="s">
        <v>2455</v>
      </c>
    </row>
    <row r="4326" spans="1:13" ht="15">
      <c r="A4326" s="282">
        <v>45923</v>
      </c>
      <c r="B4326" s="55" t="s">
        <v>6177</v>
      </c>
      <c r="C4326" s="786">
        <v>51218</v>
      </c>
      <c r="D4326" s="786" t="s">
        <v>4215</v>
      </c>
      <c r="E4326" s="786" t="s">
        <v>2230</v>
      </c>
      <c r="F4326" s="786">
        <v>4010</v>
      </c>
      <c r="G4326" s="786" t="s">
        <v>6190</v>
      </c>
      <c r="H4326" s="786" t="s">
        <v>1573</v>
      </c>
      <c r="J4326" s="786">
        <v>1</v>
      </c>
      <c r="K4326" s="786">
        <v>12.1</v>
      </c>
      <c r="L4326" s="786">
        <v>12.1</v>
      </c>
      <c r="M4326" s="55" t="s">
        <v>2455</v>
      </c>
    </row>
    <row r="4327" spans="1:13" ht="15">
      <c r="A4327" s="282">
        <v>45923</v>
      </c>
      <c r="B4327" s="55" t="s">
        <v>6177</v>
      </c>
      <c r="C4327" s="784">
        <v>82114</v>
      </c>
      <c r="D4327" s="784" t="s">
        <v>3939</v>
      </c>
      <c r="E4327" s="784" t="s">
        <v>441</v>
      </c>
      <c r="F4327" s="784">
        <v>4010</v>
      </c>
      <c r="G4327" s="784" t="s">
        <v>6191</v>
      </c>
      <c r="H4327" s="784" t="s">
        <v>1573</v>
      </c>
      <c r="J4327" s="784">
        <v>1</v>
      </c>
      <c r="K4327" s="784">
        <v>10.16</v>
      </c>
      <c r="L4327" s="784">
        <v>10.16</v>
      </c>
      <c r="M4327" s="55" t="s">
        <v>2455</v>
      </c>
    </row>
    <row r="4328" spans="1:13" ht="15">
      <c r="A4328" s="282">
        <v>45923</v>
      </c>
      <c r="B4328" s="55" t="s">
        <v>6177</v>
      </c>
      <c r="C4328" s="786">
        <v>82956</v>
      </c>
      <c r="D4328" s="786" t="s">
        <v>4336</v>
      </c>
      <c r="E4328" s="786">
        <v>110</v>
      </c>
      <c r="F4328" s="786">
        <v>4010</v>
      </c>
      <c r="G4328" s="786" t="s">
        <v>6192</v>
      </c>
      <c r="H4328" s="786" t="s">
        <v>1573</v>
      </c>
      <c r="J4328" s="786">
        <v>1</v>
      </c>
      <c r="K4328" s="786">
        <v>4.7300000000000004</v>
      </c>
      <c r="L4328" s="786">
        <v>4.7300000000000004</v>
      </c>
      <c r="M4328" s="55" t="s">
        <v>2455</v>
      </c>
    </row>
    <row r="4329" spans="1:13" ht="15">
      <c r="A4329" s="282">
        <v>45923</v>
      </c>
      <c r="B4329" s="55" t="s">
        <v>6177</v>
      </c>
      <c r="C4329" s="784">
        <v>65642</v>
      </c>
      <c r="D4329" s="784" t="s">
        <v>5294</v>
      </c>
      <c r="E4329" s="784">
        <v>110</v>
      </c>
      <c r="F4329" s="784">
        <v>4010</v>
      </c>
      <c r="G4329" s="784" t="s">
        <v>6193</v>
      </c>
      <c r="H4329" s="784" t="s">
        <v>1573</v>
      </c>
      <c r="J4329" s="784">
        <v>1</v>
      </c>
      <c r="K4329" s="784">
        <v>5.97</v>
      </c>
      <c r="L4329" s="784">
        <v>5.97</v>
      </c>
      <c r="M4329" s="55" t="s">
        <v>2455</v>
      </c>
    </row>
    <row r="4330" spans="1:13" ht="15">
      <c r="A4330" s="282">
        <v>45923</v>
      </c>
      <c r="B4330" s="55" t="s">
        <v>6177</v>
      </c>
      <c r="C4330" s="786">
        <v>82721</v>
      </c>
      <c r="D4330" s="786" t="s">
        <v>3193</v>
      </c>
      <c r="E4330" s="786">
        <v>110</v>
      </c>
      <c r="F4330" s="786">
        <v>4010</v>
      </c>
      <c r="G4330" s="786" t="s">
        <v>6194</v>
      </c>
      <c r="H4330" s="786" t="s">
        <v>1573</v>
      </c>
      <c r="J4330" s="786">
        <v>1</v>
      </c>
      <c r="K4330" s="786">
        <v>8.26</v>
      </c>
      <c r="L4330" s="786">
        <v>8.26</v>
      </c>
      <c r="M4330" s="55" t="s">
        <v>2455</v>
      </c>
    </row>
    <row r="4331" spans="1:13" ht="15">
      <c r="A4331" s="282">
        <v>45923</v>
      </c>
      <c r="B4331" s="55" t="s">
        <v>6177</v>
      </c>
      <c r="C4331" s="784">
        <v>80039</v>
      </c>
      <c r="D4331" s="784" t="s">
        <v>6115</v>
      </c>
      <c r="E4331" s="784" t="s">
        <v>441</v>
      </c>
      <c r="F4331" s="784">
        <v>4010</v>
      </c>
      <c r="G4331" s="784" t="s">
        <v>6195</v>
      </c>
      <c r="H4331" s="784" t="s">
        <v>1573</v>
      </c>
      <c r="J4331" s="784">
        <v>1</v>
      </c>
      <c r="K4331" s="784">
        <v>8.82</v>
      </c>
      <c r="L4331" s="784">
        <v>8.82</v>
      </c>
      <c r="M4331" s="55" t="s">
        <v>2455</v>
      </c>
    </row>
    <row r="4332" spans="1:13" ht="15">
      <c r="A4332" s="282">
        <v>45923</v>
      </c>
      <c r="B4332" s="55" t="s">
        <v>6177</v>
      </c>
      <c r="C4332" s="786">
        <v>83113</v>
      </c>
      <c r="D4332" s="786" t="s">
        <v>6196</v>
      </c>
      <c r="E4332" s="786">
        <v>140</v>
      </c>
      <c r="F4332" s="786">
        <v>4010</v>
      </c>
      <c r="G4332" s="786" t="s">
        <v>2987</v>
      </c>
      <c r="H4332" s="786" t="s">
        <v>1573</v>
      </c>
      <c r="J4332" s="786">
        <v>1</v>
      </c>
      <c r="K4332" s="786">
        <v>8.7100000000000009</v>
      </c>
      <c r="L4332" s="786">
        <v>8.7100000000000009</v>
      </c>
      <c r="M4332" s="55" t="s">
        <v>2455</v>
      </c>
    </row>
    <row r="4333" spans="1:13" ht="15">
      <c r="A4333" s="282">
        <v>45923</v>
      </c>
      <c r="B4333" s="55" t="s">
        <v>6177</v>
      </c>
      <c r="C4333" s="784">
        <v>42067</v>
      </c>
      <c r="D4333" s="784" t="s">
        <v>2336</v>
      </c>
      <c r="E4333" s="784">
        <v>110</v>
      </c>
      <c r="F4333" s="784">
        <v>4010</v>
      </c>
      <c r="G4333" s="784" t="s">
        <v>6197</v>
      </c>
      <c r="H4333" s="784" t="s">
        <v>1573</v>
      </c>
      <c r="J4333" s="784">
        <v>1</v>
      </c>
      <c r="K4333" s="784">
        <v>7.32</v>
      </c>
      <c r="L4333" s="784">
        <v>7.32</v>
      </c>
      <c r="M4333" s="55" t="s">
        <v>2455</v>
      </c>
    </row>
    <row r="4334" spans="1:13" ht="15">
      <c r="A4334" s="282">
        <v>45923</v>
      </c>
      <c r="B4334" s="55" t="s">
        <v>6177</v>
      </c>
      <c r="C4334" s="786">
        <v>82723</v>
      </c>
      <c r="D4334" s="786" t="s">
        <v>2539</v>
      </c>
      <c r="E4334" s="786">
        <v>110</v>
      </c>
      <c r="F4334" s="786">
        <v>4010</v>
      </c>
      <c r="G4334" s="786" t="s">
        <v>6198</v>
      </c>
      <c r="H4334" s="786" t="s">
        <v>1573</v>
      </c>
      <c r="J4334" s="786">
        <v>1</v>
      </c>
      <c r="K4334" s="786">
        <v>8.83</v>
      </c>
      <c r="L4334" s="786">
        <v>8.83</v>
      </c>
      <c r="M4334" s="55" t="s">
        <v>2455</v>
      </c>
    </row>
    <row r="4335" spans="1:13" ht="15">
      <c r="A4335" s="282">
        <v>45923</v>
      </c>
      <c r="B4335" s="55" t="s">
        <v>6177</v>
      </c>
      <c r="C4335" s="784">
        <v>66994</v>
      </c>
      <c r="D4335" s="784" t="s">
        <v>2336</v>
      </c>
      <c r="E4335" s="784" t="s">
        <v>2061</v>
      </c>
      <c r="F4335" s="784">
        <v>4010</v>
      </c>
      <c r="G4335" s="784" t="s">
        <v>6199</v>
      </c>
      <c r="H4335" s="784" t="s">
        <v>1573</v>
      </c>
      <c r="J4335" s="784">
        <v>1</v>
      </c>
      <c r="K4335" s="784">
        <v>7.87</v>
      </c>
      <c r="L4335" s="784">
        <v>7.87</v>
      </c>
      <c r="M4335" s="55" t="s">
        <v>2455</v>
      </c>
    </row>
    <row r="4336" spans="1:13" ht="15">
      <c r="A4336" s="282">
        <v>45923</v>
      </c>
      <c r="B4336" s="55" t="s">
        <v>6177</v>
      </c>
      <c r="C4336" s="786">
        <v>83105</v>
      </c>
      <c r="D4336" s="786" t="s">
        <v>4316</v>
      </c>
      <c r="E4336" s="786">
        <v>110</v>
      </c>
      <c r="F4336" s="786">
        <v>4010</v>
      </c>
      <c r="G4336" s="786" t="s">
        <v>6200</v>
      </c>
      <c r="H4336" s="786" t="s">
        <v>1573</v>
      </c>
      <c r="J4336" s="786">
        <v>1</v>
      </c>
      <c r="K4336" s="786">
        <v>6.5</v>
      </c>
      <c r="L4336" s="786">
        <v>6.5</v>
      </c>
      <c r="M4336" s="55" t="s">
        <v>2455</v>
      </c>
    </row>
    <row r="4337" spans="1:13" ht="15">
      <c r="A4337" s="282">
        <v>45923</v>
      </c>
      <c r="B4337" s="55" t="s">
        <v>6177</v>
      </c>
      <c r="C4337" s="784">
        <v>82008</v>
      </c>
      <c r="D4337" s="784" t="s">
        <v>5638</v>
      </c>
      <c r="E4337" s="784">
        <v>110</v>
      </c>
      <c r="F4337" s="784">
        <v>4010</v>
      </c>
      <c r="G4337" s="784" t="s">
        <v>6201</v>
      </c>
      <c r="H4337" s="784" t="s">
        <v>1573</v>
      </c>
      <c r="J4337" s="784">
        <v>1</v>
      </c>
      <c r="K4337" s="784">
        <v>6.38</v>
      </c>
      <c r="L4337" s="784">
        <v>6.38</v>
      </c>
      <c r="M4337" s="55" t="s">
        <v>2455</v>
      </c>
    </row>
    <row r="4338" spans="1:13" ht="15">
      <c r="A4338" s="282">
        <v>45923</v>
      </c>
      <c r="B4338" s="55" t="s">
        <v>6177</v>
      </c>
      <c r="C4338" s="786">
        <v>68010</v>
      </c>
      <c r="D4338" s="786" t="s">
        <v>4602</v>
      </c>
      <c r="E4338" s="786">
        <v>100</v>
      </c>
      <c r="F4338" s="786">
        <v>4010</v>
      </c>
      <c r="G4338" s="786" t="s">
        <v>6202</v>
      </c>
      <c r="H4338" s="786" t="s">
        <v>1573</v>
      </c>
      <c r="J4338" s="786">
        <v>1</v>
      </c>
      <c r="K4338" s="786">
        <v>5.92</v>
      </c>
      <c r="L4338" s="786">
        <v>5.92</v>
      </c>
      <c r="M4338" s="55" t="s">
        <v>2455</v>
      </c>
    </row>
    <row r="4339" spans="1:13" ht="15">
      <c r="A4339" s="282">
        <v>45923</v>
      </c>
      <c r="B4339" s="55" t="s">
        <v>6177</v>
      </c>
      <c r="C4339" s="784">
        <v>80441</v>
      </c>
      <c r="D4339" s="784" t="s">
        <v>2560</v>
      </c>
      <c r="E4339" s="784">
        <v>110</v>
      </c>
      <c r="F4339" s="784">
        <v>4010</v>
      </c>
      <c r="G4339" s="784" t="s">
        <v>6203</v>
      </c>
      <c r="H4339" s="784" t="s">
        <v>1573</v>
      </c>
      <c r="J4339" s="784">
        <v>1</v>
      </c>
      <c r="K4339" s="784">
        <v>7.65</v>
      </c>
      <c r="L4339" s="784">
        <v>7.65</v>
      </c>
      <c r="M4339" s="55" t="s">
        <v>2455</v>
      </c>
    </row>
    <row r="4340" spans="1:13" ht="15">
      <c r="A4340" s="282">
        <v>45923</v>
      </c>
      <c r="B4340" s="55" t="s">
        <v>6177</v>
      </c>
      <c r="C4340" s="786">
        <v>68010</v>
      </c>
      <c r="D4340" s="786" t="s">
        <v>4604</v>
      </c>
      <c r="E4340" s="786">
        <v>90</v>
      </c>
      <c r="F4340" s="786">
        <v>4010</v>
      </c>
      <c r="G4340" s="786" t="s">
        <v>6204</v>
      </c>
      <c r="H4340" s="786" t="s">
        <v>1573</v>
      </c>
      <c r="J4340" s="786">
        <v>1</v>
      </c>
      <c r="K4340" s="786">
        <v>6.26</v>
      </c>
      <c r="L4340" s="786">
        <v>6.26</v>
      </c>
      <c r="M4340" s="55" t="s">
        <v>2455</v>
      </c>
    </row>
    <row r="4341" spans="1:13" ht="15">
      <c r="A4341" s="282">
        <v>45923</v>
      </c>
      <c r="B4341" s="55" t="s">
        <v>6177</v>
      </c>
      <c r="C4341" s="784">
        <v>82723</v>
      </c>
      <c r="D4341" s="784" t="s">
        <v>3230</v>
      </c>
      <c r="E4341" s="784">
        <v>140</v>
      </c>
      <c r="F4341" s="784">
        <v>4010</v>
      </c>
      <c r="G4341" s="784" t="s">
        <v>6205</v>
      </c>
      <c r="H4341" s="784" t="s">
        <v>1573</v>
      </c>
      <c r="J4341" s="784">
        <v>1</v>
      </c>
      <c r="K4341" s="784">
        <v>8.83</v>
      </c>
      <c r="L4341" s="784">
        <v>8.83</v>
      </c>
      <c r="M4341" s="55" t="s">
        <v>2455</v>
      </c>
    </row>
    <row r="4342" spans="1:13" ht="15">
      <c r="A4342" s="282">
        <v>45923</v>
      </c>
      <c r="B4342" s="55" t="s">
        <v>6177</v>
      </c>
      <c r="C4342" s="786">
        <v>68004</v>
      </c>
      <c r="D4342" s="786" t="s">
        <v>6206</v>
      </c>
      <c r="E4342" s="786">
        <v>120</v>
      </c>
      <c r="F4342" s="786">
        <v>4010</v>
      </c>
      <c r="G4342" s="786" t="s">
        <v>6207</v>
      </c>
      <c r="H4342" s="786" t="s">
        <v>1573</v>
      </c>
      <c r="J4342" s="786">
        <v>1</v>
      </c>
      <c r="K4342" s="786">
        <v>7.4</v>
      </c>
      <c r="L4342" s="786">
        <v>7.4</v>
      </c>
      <c r="M4342" s="55" t="s">
        <v>2455</v>
      </c>
    </row>
    <row r="4343" spans="1:13" ht="15">
      <c r="A4343" s="282">
        <v>45923</v>
      </c>
      <c r="B4343" s="55" t="s">
        <v>6177</v>
      </c>
      <c r="C4343" s="784">
        <v>67501</v>
      </c>
      <c r="D4343" s="784" t="s">
        <v>3119</v>
      </c>
      <c r="E4343" s="784">
        <v>90</v>
      </c>
      <c r="F4343" s="784">
        <v>4010</v>
      </c>
      <c r="G4343" s="784" t="s">
        <v>6029</v>
      </c>
      <c r="H4343" s="784" t="s">
        <v>1573</v>
      </c>
      <c r="J4343" s="784">
        <v>1</v>
      </c>
      <c r="K4343" s="784">
        <v>7.58</v>
      </c>
      <c r="L4343" s="784">
        <v>7.58</v>
      </c>
      <c r="M4343" s="55" t="s">
        <v>2455</v>
      </c>
    </row>
    <row r="4344" spans="1:13" ht="15">
      <c r="A4344" s="282">
        <v>45923</v>
      </c>
      <c r="B4344" s="55" t="s">
        <v>6177</v>
      </c>
      <c r="C4344" s="786">
        <v>81552</v>
      </c>
      <c r="D4344" s="786" t="s">
        <v>3230</v>
      </c>
      <c r="E4344" s="786">
        <v>90</v>
      </c>
      <c r="F4344" s="786">
        <v>4010</v>
      </c>
      <c r="G4344" s="786" t="s">
        <v>6208</v>
      </c>
      <c r="H4344" s="786" t="s">
        <v>1573</v>
      </c>
      <c r="J4344" s="786">
        <v>1</v>
      </c>
      <c r="K4344" s="786">
        <v>4.4000000000000004</v>
      </c>
      <c r="L4344" s="786">
        <v>4.4000000000000004</v>
      </c>
      <c r="M4344" s="55" t="s">
        <v>2455</v>
      </c>
    </row>
    <row r="4345" spans="1:13" ht="15">
      <c r="A4345" s="282">
        <v>45923</v>
      </c>
      <c r="B4345" s="55" t="s">
        <v>6177</v>
      </c>
      <c r="C4345" s="784">
        <v>82883</v>
      </c>
      <c r="D4345" s="784" t="s">
        <v>3039</v>
      </c>
      <c r="E4345" s="784">
        <v>140</v>
      </c>
      <c r="F4345" s="784">
        <v>4010</v>
      </c>
      <c r="G4345" s="784" t="s">
        <v>6209</v>
      </c>
      <c r="H4345" s="784" t="s">
        <v>1573</v>
      </c>
      <c r="J4345" s="784">
        <v>1</v>
      </c>
      <c r="K4345" s="784">
        <v>10.64</v>
      </c>
      <c r="L4345" s="784">
        <v>10.64</v>
      </c>
      <c r="M4345" s="55" t="s">
        <v>2455</v>
      </c>
    </row>
    <row r="4346" spans="1:13" ht="15">
      <c r="A4346" s="282">
        <v>45923</v>
      </c>
      <c r="B4346" s="55" t="s">
        <v>6177</v>
      </c>
      <c r="C4346" s="786">
        <v>58660</v>
      </c>
      <c r="D4346" s="786" t="s">
        <v>5524</v>
      </c>
      <c r="E4346" s="786" t="s">
        <v>2230</v>
      </c>
      <c r="F4346" s="786">
        <v>4010</v>
      </c>
      <c r="G4346" s="786" t="s">
        <v>6210</v>
      </c>
      <c r="H4346" s="786" t="s">
        <v>1573</v>
      </c>
      <c r="J4346" s="786">
        <v>1</v>
      </c>
      <c r="K4346" s="786">
        <v>8.4700000000000006</v>
      </c>
      <c r="L4346" s="786">
        <v>8.4700000000000006</v>
      </c>
      <c r="M4346" s="55" t="s">
        <v>2455</v>
      </c>
    </row>
    <row r="4347" spans="1:13" ht="15">
      <c r="A4347" s="282">
        <v>45923</v>
      </c>
      <c r="B4347" s="55" t="s">
        <v>6177</v>
      </c>
      <c r="C4347" s="784">
        <v>83256</v>
      </c>
      <c r="D4347" s="784" t="s">
        <v>5295</v>
      </c>
      <c r="E4347" s="784">
        <v>90</v>
      </c>
      <c r="F4347" s="784">
        <v>4010</v>
      </c>
      <c r="G4347" s="784" t="s">
        <v>6211</v>
      </c>
      <c r="H4347" s="784" t="s">
        <v>1573</v>
      </c>
      <c r="J4347" s="784">
        <v>1</v>
      </c>
      <c r="K4347" s="784">
        <v>4.55</v>
      </c>
      <c r="L4347" s="784">
        <v>4.55</v>
      </c>
      <c r="M4347" s="55" t="s">
        <v>2455</v>
      </c>
    </row>
    <row r="4348" spans="1:13" ht="15">
      <c r="A4348" s="282">
        <v>45923</v>
      </c>
      <c r="B4348" s="55" t="s">
        <v>6177</v>
      </c>
      <c r="C4348" s="786">
        <v>67501</v>
      </c>
      <c r="D4348" s="786" t="s">
        <v>5544</v>
      </c>
      <c r="E4348" s="786">
        <v>100</v>
      </c>
      <c r="F4348" s="786">
        <v>4010</v>
      </c>
      <c r="G4348" s="786" t="s">
        <v>5488</v>
      </c>
      <c r="H4348" s="786" t="s">
        <v>1573</v>
      </c>
      <c r="J4348" s="786">
        <v>3</v>
      </c>
      <c r="K4348" s="786">
        <v>7.58</v>
      </c>
      <c r="L4348" s="786">
        <v>22.74</v>
      </c>
      <c r="M4348" s="55" t="s">
        <v>2455</v>
      </c>
    </row>
    <row r="4349" spans="1:13" ht="15">
      <c r="A4349" s="282">
        <v>45923</v>
      </c>
      <c r="B4349" s="55" t="s">
        <v>6177</v>
      </c>
      <c r="C4349" s="784">
        <v>82045</v>
      </c>
      <c r="D4349" s="784" t="s">
        <v>3458</v>
      </c>
      <c r="E4349" s="784" t="s">
        <v>441</v>
      </c>
      <c r="F4349" s="784">
        <v>4010</v>
      </c>
      <c r="G4349" s="784" t="s">
        <v>6212</v>
      </c>
      <c r="H4349" s="784" t="s">
        <v>1573</v>
      </c>
      <c r="J4349" s="784">
        <v>1</v>
      </c>
      <c r="K4349" s="784">
        <v>10.73</v>
      </c>
      <c r="L4349" s="784">
        <v>10.73</v>
      </c>
      <c r="M4349" s="55" t="s">
        <v>2455</v>
      </c>
    </row>
    <row r="4350" spans="1:13" ht="15">
      <c r="A4350" s="282">
        <v>45923</v>
      </c>
      <c r="B4350" s="55" t="s">
        <v>6177</v>
      </c>
      <c r="C4350" s="786">
        <v>83507</v>
      </c>
      <c r="D4350" s="786" t="s">
        <v>4543</v>
      </c>
      <c r="E4350" s="786">
        <v>130</v>
      </c>
      <c r="F4350" s="786">
        <v>4010</v>
      </c>
      <c r="G4350" s="786" t="s">
        <v>6213</v>
      </c>
      <c r="H4350" s="786" t="s">
        <v>1573</v>
      </c>
      <c r="J4350" s="786">
        <v>1</v>
      </c>
      <c r="K4350" s="786">
        <v>5.29</v>
      </c>
      <c r="L4350" s="786">
        <v>5.29</v>
      </c>
      <c r="M4350" s="55" t="s">
        <v>2455</v>
      </c>
    </row>
    <row r="4351" spans="1:13" ht="15">
      <c r="A4351" s="282">
        <v>45923</v>
      </c>
      <c r="B4351" s="55" t="s">
        <v>6177</v>
      </c>
      <c r="C4351" s="784">
        <v>67377</v>
      </c>
      <c r="D4351" s="784" t="s">
        <v>2560</v>
      </c>
      <c r="E4351" s="784">
        <v>100</v>
      </c>
      <c r="F4351" s="784">
        <v>4010</v>
      </c>
      <c r="G4351" s="784" t="s">
        <v>6214</v>
      </c>
      <c r="H4351" s="784" t="s">
        <v>1573</v>
      </c>
      <c r="J4351" s="784">
        <v>2</v>
      </c>
      <c r="K4351" s="784">
        <v>3.81</v>
      </c>
      <c r="L4351" s="784">
        <v>7.62</v>
      </c>
      <c r="M4351" s="55" t="s">
        <v>2455</v>
      </c>
    </row>
    <row r="4352" spans="1:13" ht="15">
      <c r="A4352" s="282">
        <v>45923</v>
      </c>
      <c r="B4352" s="55" t="s">
        <v>6177</v>
      </c>
      <c r="C4352" s="786">
        <v>81552</v>
      </c>
      <c r="D4352" s="786" t="s">
        <v>3230</v>
      </c>
      <c r="E4352" s="786">
        <v>100</v>
      </c>
      <c r="F4352" s="786">
        <v>4010</v>
      </c>
      <c r="G4352" s="786" t="s">
        <v>6215</v>
      </c>
      <c r="H4352" s="786" t="s">
        <v>1573</v>
      </c>
      <c r="J4352" s="786">
        <v>1</v>
      </c>
      <c r="K4352" s="786">
        <v>4.4000000000000004</v>
      </c>
      <c r="L4352" s="786">
        <v>4.4000000000000004</v>
      </c>
      <c r="M4352" s="55" t="s">
        <v>2455</v>
      </c>
    </row>
    <row r="4353" spans="1:13" ht="15">
      <c r="A4353" s="282">
        <v>45923</v>
      </c>
      <c r="B4353" s="55" t="s">
        <v>6177</v>
      </c>
      <c r="C4353" s="784">
        <v>58663</v>
      </c>
      <c r="D4353" s="784" t="s">
        <v>6216</v>
      </c>
      <c r="E4353" s="784" t="s">
        <v>2296</v>
      </c>
      <c r="F4353" s="784">
        <v>4010</v>
      </c>
      <c r="G4353" s="784" t="s">
        <v>6217</v>
      </c>
      <c r="H4353" s="784" t="s">
        <v>1573</v>
      </c>
      <c r="J4353" s="784">
        <v>2</v>
      </c>
      <c r="K4353" s="784">
        <v>8.5</v>
      </c>
      <c r="L4353" s="784">
        <v>17</v>
      </c>
      <c r="M4353" s="55" t="s">
        <v>2455</v>
      </c>
    </row>
    <row r="4354" spans="1:13" ht="15">
      <c r="A4354" s="282">
        <v>45923</v>
      </c>
      <c r="B4354" s="55" t="s">
        <v>6177</v>
      </c>
      <c r="C4354" s="786">
        <v>83247</v>
      </c>
      <c r="D4354" s="786" t="s">
        <v>5544</v>
      </c>
      <c r="E4354" s="786">
        <v>85</v>
      </c>
      <c r="F4354" s="786">
        <v>4010</v>
      </c>
      <c r="G4354" s="786" t="s">
        <v>6218</v>
      </c>
      <c r="H4354" s="786" t="s">
        <v>1573</v>
      </c>
      <c r="J4354" s="786">
        <v>1</v>
      </c>
      <c r="K4354" s="786">
        <v>7.86</v>
      </c>
      <c r="L4354" s="786">
        <v>7.86</v>
      </c>
      <c r="M4354" s="55" t="s">
        <v>2455</v>
      </c>
    </row>
    <row r="4355" spans="1:13" ht="15">
      <c r="A4355" s="282">
        <v>45924</v>
      </c>
      <c r="B4355" s="55" t="s">
        <v>6219</v>
      </c>
      <c r="C4355" s="784">
        <v>68004</v>
      </c>
      <c r="D4355" s="784" t="s">
        <v>5638</v>
      </c>
      <c r="E4355" s="784">
        <v>120</v>
      </c>
      <c r="F4355" s="784">
        <v>4010</v>
      </c>
      <c r="G4355" s="784" t="s">
        <v>6220</v>
      </c>
      <c r="H4355" s="784" t="s">
        <v>1573</v>
      </c>
      <c r="J4355" s="784">
        <v>80</v>
      </c>
      <c r="K4355" s="784">
        <v>7.54</v>
      </c>
      <c r="L4355" s="784">
        <v>603.20000000000005</v>
      </c>
      <c r="M4355" s="55" t="s">
        <v>2547</v>
      </c>
    </row>
    <row r="4356" spans="1:13" ht="15">
      <c r="A4356" s="282">
        <v>45924</v>
      </c>
      <c r="B4356" s="55" t="s">
        <v>6219</v>
      </c>
      <c r="C4356" s="786">
        <v>68004</v>
      </c>
      <c r="D4356" s="786" t="s">
        <v>5638</v>
      </c>
      <c r="E4356" s="786">
        <v>110</v>
      </c>
      <c r="F4356" s="786">
        <v>4010</v>
      </c>
      <c r="G4356" s="786" t="s">
        <v>6221</v>
      </c>
      <c r="H4356" s="786" t="s">
        <v>1573</v>
      </c>
      <c r="J4356" s="786">
        <v>-80</v>
      </c>
      <c r="K4356" s="786">
        <v>7.54</v>
      </c>
      <c r="L4356" s="786">
        <v>-603.20000000000005</v>
      </c>
      <c r="M4356" s="55" t="s">
        <v>2547</v>
      </c>
    </row>
    <row r="4357" spans="1:13" ht="15">
      <c r="A4357" s="282">
        <v>45924</v>
      </c>
      <c r="B4357" s="55" t="s">
        <v>6222</v>
      </c>
      <c r="C4357" s="784">
        <v>83504</v>
      </c>
      <c r="D4357" s="784" t="s">
        <v>5284</v>
      </c>
      <c r="E4357" s="784">
        <v>110</v>
      </c>
      <c r="F4357" s="784">
        <v>4010</v>
      </c>
      <c r="G4357" s="784" t="s">
        <v>6223</v>
      </c>
      <c r="H4357" s="784" t="s">
        <v>1573</v>
      </c>
      <c r="J4357" s="784">
        <v>14</v>
      </c>
      <c r="K4357" s="784">
        <v>5.27</v>
      </c>
      <c r="L4357" s="784">
        <v>73.78</v>
      </c>
      <c r="M4357" s="55" t="s">
        <v>2547</v>
      </c>
    </row>
    <row r="4358" spans="1:13" ht="15">
      <c r="A4358" s="282">
        <v>45924</v>
      </c>
      <c r="B4358" s="55" t="s">
        <v>6222</v>
      </c>
      <c r="C4358" s="786">
        <v>83504</v>
      </c>
      <c r="D4358" s="786" t="s">
        <v>5284</v>
      </c>
      <c r="E4358" s="786">
        <v>120</v>
      </c>
      <c r="F4358" s="786">
        <v>4010</v>
      </c>
      <c r="G4358" s="786" t="s">
        <v>6224</v>
      </c>
      <c r="H4358" s="786" t="s">
        <v>1573</v>
      </c>
      <c r="J4358" s="786">
        <v>-14</v>
      </c>
      <c r="K4358" s="786">
        <v>5.27</v>
      </c>
      <c r="L4358" s="786">
        <v>-73.78</v>
      </c>
      <c r="M4358" s="55" t="s">
        <v>2547</v>
      </c>
    </row>
    <row r="4359" spans="1:13" ht="15">
      <c r="A4359" s="282">
        <v>45924</v>
      </c>
      <c r="B4359" s="55" t="s">
        <v>6225</v>
      </c>
      <c r="C4359" s="784">
        <v>81941</v>
      </c>
      <c r="D4359" s="784" t="s">
        <v>3930</v>
      </c>
      <c r="E4359" s="784">
        <v>130</v>
      </c>
      <c r="F4359" s="784">
        <v>4010</v>
      </c>
      <c r="G4359" s="784" t="s">
        <v>6226</v>
      </c>
      <c r="H4359" s="784" t="s">
        <v>1573</v>
      </c>
      <c r="J4359" s="784">
        <v>1</v>
      </c>
      <c r="K4359" s="784">
        <v>12.81</v>
      </c>
      <c r="L4359" s="784">
        <v>12.81</v>
      </c>
      <c r="M4359" s="55" t="s">
        <v>2455</v>
      </c>
    </row>
    <row r="4360" spans="1:13" ht="15">
      <c r="A4360" s="282">
        <v>45924</v>
      </c>
      <c r="B4360" s="55" t="s">
        <v>6225</v>
      </c>
      <c r="C4360" s="786">
        <v>82917</v>
      </c>
      <c r="D4360" s="786" t="s">
        <v>3230</v>
      </c>
      <c r="E4360" s="786">
        <v>150</v>
      </c>
      <c r="F4360" s="786">
        <v>4010</v>
      </c>
      <c r="G4360" s="786" t="s">
        <v>6227</v>
      </c>
      <c r="H4360" s="786" t="s">
        <v>1573</v>
      </c>
      <c r="J4360" s="786">
        <v>1</v>
      </c>
      <c r="K4360" s="786">
        <v>8.33</v>
      </c>
      <c r="L4360" s="786">
        <v>8.33</v>
      </c>
      <c r="M4360" s="55" t="s">
        <v>2455</v>
      </c>
    </row>
    <row r="4361" spans="1:13" ht="15">
      <c r="A4361" s="282">
        <v>45924</v>
      </c>
      <c r="B4361" s="55" t="s">
        <v>6225</v>
      </c>
      <c r="C4361" s="784">
        <v>83282</v>
      </c>
      <c r="D4361" s="784" t="s">
        <v>6228</v>
      </c>
      <c r="E4361" s="784">
        <v>85</v>
      </c>
      <c r="F4361" s="784">
        <v>4010</v>
      </c>
      <c r="G4361" s="784" t="s">
        <v>6229</v>
      </c>
      <c r="H4361" s="784" t="s">
        <v>1573</v>
      </c>
      <c r="J4361" s="784">
        <v>1</v>
      </c>
      <c r="K4361" s="784">
        <v>6.59</v>
      </c>
      <c r="L4361" s="784">
        <v>6.59</v>
      </c>
      <c r="M4361" s="55" t="s">
        <v>2455</v>
      </c>
    </row>
    <row r="4362" spans="1:13" ht="15">
      <c r="A4362" s="282">
        <v>45924</v>
      </c>
      <c r="B4362" s="55" t="s">
        <v>6225</v>
      </c>
      <c r="C4362" s="786">
        <v>83153</v>
      </c>
      <c r="D4362" s="786" t="s">
        <v>6230</v>
      </c>
      <c r="E4362" s="786">
        <v>100</v>
      </c>
      <c r="F4362" s="786">
        <v>4010</v>
      </c>
      <c r="G4362" s="786" t="s">
        <v>6231</v>
      </c>
      <c r="H4362" s="786" t="s">
        <v>1573</v>
      </c>
      <c r="J4362" s="786">
        <v>1</v>
      </c>
      <c r="K4362" s="786">
        <v>10.95</v>
      </c>
      <c r="L4362" s="786">
        <v>10.95</v>
      </c>
      <c r="M4362" s="55" t="s">
        <v>2455</v>
      </c>
    </row>
    <row r="4363" spans="1:13" ht="15">
      <c r="A4363" s="282">
        <v>45924</v>
      </c>
      <c r="B4363" s="55" t="s">
        <v>6225</v>
      </c>
      <c r="C4363" s="784">
        <v>80786</v>
      </c>
      <c r="D4363" s="784">
        <v>504</v>
      </c>
      <c r="E4363" s="784">
        <v>120</v>
      </c>
      <c r="F4363" s="784">
        <v>4010</v>
      </c>
      <c r="G4363" s="784" t="s">
        <v>6232</v>
      </c>
      <c r="H4363" s="784" t="s">
        <v>1573</v>
      </c>
      <c r="J4363" s="784">
        <v>1</v>
      </c>
      <c r="K4363" s="784">
        <v>11.64</v>
      </c>
      <c r="L4363" s="784">
        <v>11.64</v>
      </c>
      <c r="M4363" s="55" t="s">
        <v>2455</v>
      </c>
    </row>
    <row r="4364" spans="1:13" ht="15">
      <c r="A4364" s="282">
        <v>45924</v>
      </c>
      <c r="B4364" s="55" t="s">
        <v>6225</v>
      </c>
      <c r="C4364" s="786">
        <v>82721</v>
      </c>
      <c r="D4364" s="786" t="s">
        <v>3298</v>
      </c>
      <c r="E4364" s="786">
        <v>140</v>
      </c>
      <c r="F4364" s="786">
        <v>4010</v>
      </c>
      <c r="G4364" s="786" t="s">
        <v>6233</v>
      </c>
      <c r="H4364" s="786" t="s">
        <v>1573</v>
      </c>
      <c r="J4364" s="786">
        <v>1</v>
      </c>
      <c r="K4364" s="786">
        <v>7.45</v>
      </c>
      <c r="L4364" s="786">
        <v>7.45</v>
      </c>
      <c r="M4364" s="55" t="s">
        <v>2455</v>
      </c>
    </row>
    <row r="4365" spans="1:13" ht="15">
      <c r="A4365" s="282">
        <v>45924</v>
      </c>
      <c r="B4365" s="55" t="s">
        <v>6225</v>
      </c>
      <c r="C4365" s="784">
        <v>83403</v>
      </c>
      <c r="D4365" s="784" t="s">
        <v>5705</v>
      </c>
      <c r="E4365" s="784">
        <v>70</v>
      </c>
      <c r="F4365" s="784">
        <v>4010</v>
      </c>
      <c r="G4365" s="784" t="s">
        <v>6234</v>
      </c>
      <c r="H4365" s="784" t="s">
        <v>1573</v>
      </c>
      <c r="J4365" s="784">
        <v>1</v>
      </c>
      <c r="K4365" s="784">
        <v>7.52</v>
      </c>
      <c r="L4365" s="784">
        <v>7.52</v>
      </c>
      <c r="M4365" s="55" t="s">
        <v>2455</v>
      </c>
    </row>
    <row r="4366" spans="1:13" ht="15">
      <c r="A4366" s="282">
        <v>45924</v>
      </c>
      <c r="B4366" s="55" t="s">
        <v>6225</v>
      </c>
      <c r="C4366" s="786">
        <v>42068</v>
      </c>
      <c r="D4366" s="786" t="s">
        <v>2336</v>
      </c>
      <c r="E4366" s="786" t="s">
        <v>2230</v>
      </c>
      <c r="F4366" s="786">
        <v>4010</v>
      </c>
      <c r="G4366" s="786" t="s">
        <v>6235</v>
      </c>
      <c r="H4366" s="786" t="s">
        <v>1573</v>
      </c>
      <c r="J4366" s="786">
        <v>1</v>
      </c>
      <c r="K4366" s="786">
        <v>8.98</v>
      </c>
      <c r="L4366" s="786">
        <v>8.98</v>
      </c>
      <c r="M4366" s="55" t="s">
        <v>2455</v>
      </c>
    </row>
    <row r="4367" spans="1:13" ht="15">
      <c r="A4367" s="282">
        <v>45924</v>
      </c>
      <c r="B4367" s="55" t="s">
        <v>6225</v>
      </c>
      <c r="C4367" s="784">
        <v>42068</v>
      </c>
      <c r="D4367" s="784" t="s">
        <v>2336</v>
      </c>
      <c r="E4367" s="784" t="s">
        <v>2061</v>
      </c>
      <c r="F4367" s="784">
        <v>4010</v>
      </c>
      <c r="G4367" s="784" t="s">
        <v>6236</v>
      </c>
      <c r="H4367" s="784" t="s">
        <v>1573</v>
      </c>
      <c r="J4367" s="784">
        <v>1</v>
      </c>
      <c r="K4367" s="784">
        <v>8.98</v>
      </c>
      <c r="L4367" s="784">
        <v>8.98</v>
      </c>
      <c r="M4367" s="55" t="s">
        <v>2455</v>
      </c>
    </row>
    <row r="4368" spans="1:13" ht="15">
      <c r="A4368" s="282">
        <v>45924</v>
      </c>
      <c r="B4368" s="55" t="s">
        <v>6225</v>
      </c>
      <c r="C4368" s="786">
        <v>83256</v>
      </c>
      <c r="D4368" s="786" t="s">
        <v>5611</v>
      </c>
      <c r="E4368" s="786">
        <v>120</v>
      </c>
      <c r="F4368" s="786">
        <v>4010</v>
      </c>
      <c r="G4368" s="786" t="s">
        <v>6237</v>
      </c>
      <c r="H4368" s="786" t="s">
        <v>1573</v>
      </c>
      <c r="J4368" s="786">
        <v>1</v>
      </c>
      <c r="K4368" s="786">
        <v>4.55</v>
      </c>
      <c r="L4368" s="786">
        <v>4.55</v>
      </c>
      <c r="M4368" s="55" t="s">
        <v>2455</v>
      </c>
    </row>
    <row r="4369" spans="1:13" ht="15">
      <c r="A4369" s="282">
        <v>45924</v>
      </c>
      <c r="B4369" s="55" t="s">
        <v>6225</v>
      </c>
      <c r="C4369" s="784">
        <v>80029</v>
      </c>
      <c r="D4369" s="784">
        <v>19</v>
      </c>
      <c r="E4369" s="784" t="s">
        <v>2520</v>
      </c>
      <c r="F4369" s="784">
        <v>4010</v>
      </c>
      <c r="G4369" s="784" t="s">
        <v>6238</v>
      </c>
      <c r="H4369" s="784" t="s">
        <v>1573</v>
      </c>
      <c r="J4369" s="784">
        <v>1</v>
      </c>
      <c r="K4369" s="784">
        <v>5.36</v>
      </c>
      <c r="L4369" s="784">
        <v>5.36</v>
      </c>
      <c r="M4369" s="55" t="s">
        <v>2455</v>
      </c>
    </row>
    <row r="4370" spans="1:13" ht="15">
      <c r="A4370" s="282">
        <v>45924</v>
      </c>
      <c r="B4370" s="55" t="s">
        <v>6225</v>
      </c>
      <c r="C4370" s="786">
        <v>67567</v>
      </c>
      <c r="D4370" s="786">
        <v>15</v>
      </c>
      <c r="E4370" s="786">
        <v>130</v>
      </c>
      <c r="F4370" s="786">
        <v>4010</v>
      </c>
      <c r="G4370" s="786" t="s">
        <v>6239</v>
      </c>
      <c r="H4370" s="786" t="s">
        <v>1573</v>
      </c>
      <c r="J4370" s="786">
        <v>1</v>
      </c>
      <c r="K4370" s="786">
        <v>5.68</v>
      </c>
      <c r="L4370" s="786">
        <v>5.68</v>
      </c>
      <c r="M4370" s="55" t="s">
        <v>2455</v>
      </c>
    </row>
    <row r="4371" spans="1:13" ht="15">
      <c r="A4371" s="282">
        <v>45924</v>
      </c>
      <c r="B4371" s="55" t="s">
        <v>6225</v>
      </c>
      <c r="C4371" s="784">
        <v>82008</v>
      </c>
      <c r="D4371" s="784" t="s">
        <v>6063</v>
      </c>
      <c r="E4371" s="784">
        <v>110</v>
      </c>
      <c r="F4371" s="784">
        <v>4010</v>
      </c>
      <c r="G4371" s="784" t="s">
        <v>6240</v>
      </c>
      <c r="H4371" s="784" t="s">
        <v>1573</v>
      </c>
      <c r="J4371" s="784">
        <v>1</v>
      </c>
      <c r="K4371" s="784">
        <v>7.48</v>
      </c>
      <c r="L4371" s="784">
        <v>7.48</v>
      </c>
      <c r="M4371" s="55" t="s">
        <v>2455</v>
      </c>
    </row>
    <row r="4372" spans="1:13" ht="15">
      <c r="A4372" s="282">
        <v>45924</v>
      </c>
      <c r="B4372" s="55" t="s">
        <v>6225</v>
      </c>
      <c r="C4372" s="786">
        <v>83189</v>
      </c>
      <c r="D4372" s="786" t="s">
        <v>5850</v>
      </c>
      <c r="E4372" s="786">
        <v>100</v>
      </c>
      <c r="F4372" s="786">
        <v>4010</v>
      </c>
      <c r="G4372" s="786" t="s">
        <v>6241</v>
      </c>
      <c r="H4372" s="786" t="s">
        <v>1573</v>
      </c>
      <c r="J4372" s="786">
        <v>1</v>
      </c>
      <c r="K4372" s="786">
        <v>15.24</v>
      </c>
      <c r="L4372" s="786">
        <v>15.24</v>
      </c>
      <c r="M4372" s="55" t="s">
        <v>2455</v>
      </c>
    </row>
    <row r="4373" spans="1:13" ht="15">
      <c r="A4373" s="282">
        <v>45924</v>
      </c>
      <c r="B4373" s="55" t="s">
        <v>6225</v>
      </c>
      <c r="C4373" s="784">
        <v>82613</v>
      </c>
      <c r="D4373" s="784" t="s">
        <v>3048</v>
      </c>
      <c r="E4373" s="784">
        <v>110</v>
      </c>
      <c r="F4373" s="784">
        <v>4010</v>
      </c>
      <c r="G4373" s="784" t="s">
        <v>6242</v>
      </c>
      <c r="H4373" s="784" t="s">
        <v>1573</v>
      </c>
      <c r="J4373" s="784">
        <v>1</v>
      </c>
      <c r="K4373" s="784">
        <v>6.33</v>
      </c>
      <c r="L4373" s="784">
        <v>6.33</v>
      </c>
      <c r="M4373" s="55" t="s">
        <v>2455</v>
      </c>
    </row>
    <row r="4374" spans="1:13" ht="15">
      <c r="A4374" s="282">
        <v>45924</v>
      </c>
      <c r="B4374" s="55" t="s">
        <v>6225</v>
      </c>
      <c r="C4374" s="786">
        <v>83296</v>
      </c>
      <c r="D4374" s="786">
        <v>15</v>
      </c>
      <c r="E4374" s="786">
        <v>110</v>
      </c>
      <c r="F4374" s="786">
        <v>4010</v>
      </c>
      <c r="G4374" s="786" t="s">
        <v>6243</v>
      </c>
      <c r="H4374" s="786" t="s">
        <v>1573</v>
      </c>
      <c r="J4374" s="786">
        <v>1</v>
      </c>
      <c r="K4374" s="786">
        <v>6.22</v>
      </c>
      <c r="L4374" s="786">
        <v>6.22</v>
      </c>
      <c r="M4374" s="55" t="s">
        <v>2455</v>
      </c>
    </row>
    <row r="4375" spans="1:13" ht="15">
      <c r="A4375" s="282">
        <v>45924</v>
      </c>
      <c r="B4375" s="55" t="s">
        <v>6225</v>
      </c>
      <c r="C4375" s="784">
        <v>82008</v>
      </c>
      <c r="D4375" s="784" t="s">
        <v>5755</v>
      </c>
      <c r="E4375" s="784">
        <v>110</v>
      </c>
      <c r="F4375" s="784">
        <v>4010</v>
      </c>
      <c r="G4375" s="784" t="s">
        <v>6244</v>
      </c>
      <c r="H4375" s="784" t="s">
        <v>1573</v>
      </c>
      <c r="J4375" s="784">
        <v>1</v>
      </c>
      <c r="K4375" s="784">
        <v>6.95</v>
      </c>
      <c r="L4375" s="784">
        <v>6.95</v>
      </c>
      <c r="M4375" s="55" t="s">
        <v>2455</v>
      </c>
    </row>
    <row r="4376" spans="1:13" ht="15">
      <c r="A4376" s="282">
        <v>45924</v>
      </c>
      <c r="B4376" s="55" t="s">
        <v>6225</v>
      </c>
      <c r="C4376" s="786">
        <v>83361</v>
      </c>
      <c r="D4376" s="786" t="s">
        <v>5452</v>
      </c>
      <c r="E4376" s="786">
        <v>85</v>
      </c>
      <c r="F4376" s="786">
        <v>4010</v>
      </c>
      <c r="G4376" s="786" t="s">
        <v>6245</v>
      </c>
      <c r="H4376" s="786" t="s">
        <v>1573</v>
      </c>
      <c r="J4376" s="786">
        <v>1</v>
      </c>
      <c r="K4376" s="786">
        <v>8.23</v>
      </c>
      <c r="L4376" s="786">
        <v>8.23</v>
      </c>
      <c r="M4376" s="55" t="s">
        <v>2455</v>
      </c>
    </row>
    <row r="4377" spans="1:13" ht="15">
      <c r="A4377" s="282">
        <v>45924</v>
      </c>
      <c r="B4377" s="55" t="s">
        <v>6225</v>
      </c>
      <c r="C4377" s="784">
        <v>80859</v>
      </c>
      <c r="D4377" s="784" t="s">
        <v>6246</v>
      </c>
      <c r="E4377" s="784">
        <v>140</v>
      </c>
      <c r="F4377" s="784">
        <v>4010</v>
      </c>
      <c r="G4377" s="784" t="s">
        <v>6247</v>
      </c>
      <c r="H4377" s="784" t="s">
        <v>1573</v>
      </c>
      <c r="J4377" s="784">
        <v>1</v>
      </c>
      <c r="K4377" s="784">
        <v>11.33</v>
      </c>
      <c r="L4377" s="784">
        <v>11.33</v>
      </c>
      <c r="M4377" s="55" t="s">
        <v>2455</v>
      </c>
    </row>
    <row r="4378" spans="1:13" ht="15">
      <c r="A4378" s="282">
        <v>45924</v>
      </c>
      <c r="B4378" s="55" t="s">
        <v>6225</v>
      </c>
      <c r="C4378" s="786">
        <v>81941</v>
      </c>
      <c r="D4378" s="786" t="s">
        <v>3119</v>
      </c>
      <c r="E4378" s="786">
        <v>120</v>
      </c>
      <c r="F4378" s="786">
        <v>4010</v>
      </c>
      <c r="G4378" s="786" t="s">
        <v>6248</v>
      </c>
      <c r="H4378" s="786" t="s">
        <v>1573</v>
      </c>
      <c r="J4378" s="786">
        <v>1</v>
      </c>
      <c r="K4378" s="786">
        <v>12.81</v>
      </c>
      <c r="L4378" s="786">
        <v>12.81</v>
      </c>
      <c r="M4378" s="55" t="s">
        <v>2455</v>
      </c>
    </row>
    <row r="4379" spans="1:13" ht="15">
      <c r="A4379" s="282">
        <v>45924</v>
      </c>
      <c r="B4379" s="55" t="s">
        <v>6225</v>
      </c>
      <c r="C4379" s="784">
        <v>66930</v>
      </c>
      <c r="D4379" s="784" t="s">
        <v>5322</v>
      </c>
      <c r="E4379" s="784">
        <v>50</v>
      </c>
      <c r="F4379" s="784">
        <v>4010</v>
      </c>
      <c r="G4379" s="784" t="s">
        <v>6249</v>
      </c>
      <c r="H4379" s="784" t="s">
        <v>1573</v>
      </c>
      <c r="J4379" s="784">
        <v>1</v>
      </c>
      <c r="K4379" s="784">
        <v>11.03</v>
      </c>
      <c r="L4379" s="784">
        <v>11.03</v>
      </c>
      <c r="M4379" s="55" t="s">
        <v>2455</v>
      </c>
    </row>
    <row r="4380" spans="1:13" ht="15">
      <c r="A4380" s="282">
        <v>45924</v>
      </c>
      <c r="B4380" s="55" t="s">
        <v>6225</v>
      </c>
      <c r="C4380" s="786">
        <v>83780</v>
      </c>
      <c r="D4380" s="786" t="s">
        <v>6250</v>
      </c>
      <c r="E4380" s="786">
        <v>85</v>
      </c>
      <c r="F4380" s="786">
        <v>4010</v>
      </c>
      <c r="G4380" s="786" t="s">
        <v>6251</v>
      </c>
      <c r="H4380" s="786" t="s">
        <v>1573</v>
      </c>
      <c r="J4380" s="786">
        <v>1</v>
      </c>
      <c r="K4380" s="786">
        <v>10.17</v>
      </c>
      <c r="L4380" s="786">
        <v>10.17</v>
      </c>
      <c r="M4380" s="55" t="s">
        <v>2455</v>
      </c>
    </row>
    <row r="4381" spans="1:13" ht="15">
      <c r="A4381" s="282">
        <v>45924</v>
      </c>
      <c r="B4381" s="55" t="s">
        <v>6225</v>
      </c>
      <c r="C4381" s="784">
        <v>82204</v>
      </c>
      <c r="D4381" s="784" t="s">
        <v>4857</v>
      </c>
      <c r="E4381" s="784">
        <v>90</v>
      </c>
      <c r="F4381" s="784">
        <v>4010</v>
      </c>
      <c r="G4381" s="784" t="s">
        <v>6252</v>
      </c>
      <c r="H4381" s="784" t="s">
        <v>1573</v>
      </c>
      <c r="J4381" s="784">
        <v>1</v>
      </c>
      <c r="K4381" s="784">
        <v>10.8</v>
      </c>
      <c r="L4381" s="784">
        <v>10.8</v>
      </c>
      <c r="M4381" s="55" t="s">
        <v>2455</v>
      </c>
    </row>
    <row r="4382" spans="1:13" ht="15">
      <c r="A4382" s="282">
        <v>45924</v>
      </c>
      <c r="B4382" s="55" t="s">
        <v>6225</v>
      </c>
      <c r="C4382" s="786">
        <v>67223</v>
      </c>
      <c r="D4382" s="786" t="s">
        <v>6253</v>
      </c>
      <c r="E4382" s="786">
        <v>110</v>
      </c>
      <c r="F4382" s="786">
        <v>4010</v>
      </c>
      <c r="G4382" s="786" t="s">
        <v>6254</v>
      </c>
      <c r="H4382" s="786" t="s">
        <v>1573</v>
      </c>
      <c r="J4382" s="786">
        <v>1</v>
      </c>
      <c r="K4382" s="786">
        <v>10.81</v>
      </c>
      <c r="L4382" s="786">
        <v>10.81</v>
      </c>
      <c r="M4382" s="55" t="s">
        <v>2455</v>
      </c>
    </row>
    <row r="4383" spans="1:13" ht="15">
      <c r="A4383" s="282">
        <v>45924</v>
      </c>
      <c r="B4383" s="55" t="s">
        <v>6225</v>
      </c>
      <c r="C4383" s="784">
        <v>82815</v>
      </c>
      <c r="D4383" s="784" t="s">
        <v>3114</v>
      </c>
      <c r="E4383" s="784">
        <v>120</v>
      </c>
      <c r="F4383" s="784">
        <v>4010</v>
      </c>
      <c r="G4383" s="784" t="s">
        <v>6255</v>
      </c>
      <c r="H4383" s="784" t="s">
        <v>1573</v>
      </c>
      <c r="J4383" s="784">
        <v>1</v>
      </c>
      <c r="K4383" s="784">
        <v>8.98</v>
      </c>
      <c r="L4383" s="784">
        <v>8.98</v>
      </c>
      <c r="M4383" s="55" t="s">
        <v>2455</v>
      </c>
    </row>
    <row r="4384" spans="1:13" ht="15">
      <c r="A4384" s="282">
        <v>45924</v>
      </c>
      <c r="B4384" s="55" t="s">
        <v>6225</v>
      </c>
      <c r="C4384" s="786">
        <v>83345</v>
      </c>
      <c r="D4384" s="786" t="s">
        <v>6256</v>
      </c>
      <c r="E4384" s="786">
        <v>80</v>
      </c>
      <c r="F4384" s="786">
        <v>4010</v>
      </c>
      <c r="G4384" s="786" t="s">
        <v>6257</v>
      </c>
      <c r="H4384" s="786" t="s">
        <v>1573</v>
      </c>
      <c r="J4384" s="786">
        <v>1</v>
      </c>
      <c r="K4384" s="786">
        <v>8.4600000000000009</v>
      </c>
      <c r="L4384" s="786">
        <v>8.4600000000000009</v>
      </c>
      <c r="M4384" s="55" t="s">
        <v>2455</v>
      </c>
    </row>
    <row r="4385" spans="1:13" ht="15">
      <c r="A4385" s="282">
        <v>45924</v>
      </c>
      <c r="B4385" s="55" t="s">
        <v>6225</v>
      </c>
      <c r="C4385" s="784">
        <v>68119</v>
      </c>
      <c r="D4385" s="784" t="s">
        <v>5452</v>
      </c>
      <c r="E4385" s="784">
        <v>130</v>
      </c>
      <c r="F4385" s="784">
        <v>4010</v>
      </c>
      <c r="G4385" s="784" t="s">
        <v>6258</v>
      </c>
      <c r="H4385" s="784" t="s">
        <v>1573</v>
      </c>
      <c r="J4385" s="784">
        <v>1</v>
      </c>
      <c r="K4385" s="784">
        <v>3.69</v>
      </c>
      <c r="L4385" s="784">
        <v>3.69</v>
      </c>
      <c r="M4385" s="55" t="s">
        <v>2455</v>
      </c>
    </row>
    <row r="4386" spans="1:13" ht="15">
      <c r="A4386" s="282">
        <v>45924</v>
      </c>
      <c r="B4386" s="55" t="s">
        <v>6225</v>
      </c>
      <c r="C4386" s="786">
        <v>83278</v>
      </c>
      <c r="D4386" s="786" t="s">
        <v>5913</v>
      </c>
      <c r="E4386" s="786">
        <v>140</v>
      </c>
      <c r="F4386" s="786">
        <v>4010</v>
      </c>
      <c r="G4386" s="786" t="s">
        <v>6259</v>
      </c>
      <c r="H4386" s="786" t="s">
        <v>1573</v>
      </c>
      <c r="J4386" s="786">
        <v>1</v>
      </c>
      <c r="K4386" s="786">
        <v>5.4</v>
      </c>
      <c r="L4386" s="786">
        <v>5.4</v>
      </c>
      <c r="M4386" s="55" t="s">
        <v>2455</v>
      </c>
    </row>
    <row r="4387" spans="1:13" ht="15">
      <c r="A4387" s="282">
        <v>45924</v>
      </c>
      <c r="B4387" s="55" t="s">
        <v>6225</v>
      </c>
      <c r="C4387" s="784">
        <v>59956</v>
      </c>
      <c r="D4387" s="784" t="s">
        <v>2536</v>
      </c>
      <c r="E4387" s="784">
        <v>110</v>
      </c>
      <c r="F4387" s="784">
        <v>4010</v>
      </c>
      <c r="G4387" s="784" t="s">
        <v>6260</v>
      </c>
      <c r="H4387" s="784" t="s">
        <v>1573</v>
      </c>
      <c r="J4387" s="784">
        <v>1</v>
      </c>
      <c r="K4387" s="784">
        <v>10.96</v>
      </c>
      <c r="L4387" s="784">
        <v>10.96</v>
      </c>
      <c r="M4387" s="55" t="s">
        <v>2455</v>
      </c>
    </row>
    <row r="4388" spans="1:13" ht="15">
      <c r="A4388" s="282">
        <v>45924</v>
      </c>
      <c r="B4388" s="55" t="s">
        <v>6225</v>
      </c>
      <c r="C4388" s="786">
        <v>81764</v>
      </c>
      <c r="D4388" s="786" t="s">
        <v>6261</v>
      </c>
      <c r="E4388" s="786">
        <v>100</v>
      </c>
      <c r="F4388" s="786">
        <v>4010</v>
      </c>
      <c r="G4388" s="786" t="s">
        <v>6262</v>
      </c>
      <c r="H4388" s="786" t="s">
        <v>1573</v>
      </c>
      <c r="J4388" s="786">
        <v>1</v>
      </c>
      <c r="K4388" s="786">
        <v>3.92</v>
      </c>
      <c r="L4388" s="786">
        <v>3.92</v>
      </c>
      <c r="M4388" s="55" t="s">
        <v>2455</v>
      </c>
    </row>
    <row r="4389" spans="1:13" ht="15">
      <c r="A4389" s="282">
        <v>45924</v>
      </c>
      <c r="B4389" s="55" t="s">
        <v>6225</v>
      </c>
      <c r="C4389" s="784">
        <v>82948</v>
      </c>
      <c r="D4389" s="784" t="s">
        <v>3965</v>
      </c>
      <c r="E4389" s="784">
        <v>120</v>
      </c>
      <c r="F4389" s="784">
        <v>4010</v>
      </c>
      <c r="G4389" s="784" t="s">
        <v>6263</v>
      </c>
      <c r="H4389" s="784" t="s">
        <v>1573</v>
      </c>
      <c r="J4389" s="784">
        <v>1</v>
      </c>
      <c r="K4389" s="784">
        <v>14.18</v>
      </c>
      <c r="L4389" s="784">
        <v>14.18</v>
      </c>
      <c r="M4389" s="55" t="s">
        <v>2455</v>
      </c>
    </row>
    <row r="4390" spans="1:13" ht="15">
      <c r="A4390" s="282">
        <v>45924</v>
      </c>
      <c r="B4390" s="55" t="s">
        <v>6225</v>
      </c>
      <c r="C4390" s="786">
        <v>82591</v>
      </c>
      <c r="D4390" s="786" t="s">
        <v>2493</v>
      </c>
      <c r="E4390" s="786">
        <v>130</v>
      </c>
      <c r="F4390" s="786">
        <v>4010</v>
      </c>
      <c r="G4390" s="786" t="s">
        <v>6264</v>
      </c>
      <c r="H4390" s="786" t="s">
        <v>1573</v>
      </c>
      <c r="J4390" s="786">
        <v>1</v>
      </c>
      <c r="K4390" s="786">
        <v>4.82</v>
      </c>
      <c r="L4390" s="786">
        <v>4.82</v>
      </c>
      <c r="M4390" s="55" t="s">
        <v>2455</v>
      </c>
    </row>
    <row r="4391" spans="1:13" ht="15">
      <c r="A4391" s="282">
        <v>45924</v>
      </c>
      <c r="B4391" s="55" t="s">
        <v>6225</v>
      </c>
      <c r="C4391" s="784">
        <v>83358</v>
      </c>
      <c r="D4391" s="784" t="s">
        <v>2282</v>
      </c>
      <c r="E4391" s="784">
        <v>80</v>
      </c>
      <c r="F4391" s="784">
        <v>4010</v>
      </c>
      <c r="G4391" s="784" t="s">
        <v>6265</v>
      </c>
      <c r="H4391" s="784" t="s">
        <v>1573</v>
      </c>
      <c r="J4391" s="784">
        <v>1</v>
      </c>
      <c r="K4391" s="784">
        <v>8.24</v>
      </c>
      <c r="L4391" s="784">
        <v>8.24</v>
      </c>
      <c r="M4391" s="55" t="s">
        <v>2455</v>
      </c>
    </row>
    <row r="4392" spans="1:13" ht="15">
      <c r="A4392" s="282">
        <v>45924</v>
      </c>
      <c r="B4392" s="55" t="s">
        <v>6225</v>
      </c>
      <c r="C4392" s="786">
        <v>81495</v>
      </c>
      <c r="D4392" s="786" t="s">
        <v>2268</v>
      </c>
      <c r="E4392" s="786">
        <v>150</v>
      </c>
      <c r="F4392" s="786">
        <v>4010</v>
      </c>
      <c r="G4392" s="786" t="s">
        <v>6266</v>
      </c>
      <c r="H4392" s="786" t="s">
        <v>1573</v>
      </c>
      <c r="J4392" s="786">
        <v>1</v>
      </c>
      <c r="K4392" s="786">
        <v>8.51</v>
      </c>
      <c r="L4392" s="786">
        <v>8.51</v>
      </c>
      <c r="M4392" s="55" t="s">
        <v>2455</v>
      </c>
    </row>
    <row r="4393" spans="1:13" ht="15">
      <c r="A4393" s="282">
        <v>45924</v>
      </c>
      <c r="B4393" s="55" t="s">
        <v>6225</v>
      </c>
      <c r="C4393" s="784">
        <v>66994</v>
      </c>
      <c r="D4393" s="784" t="s">
        <v>2336</v>
      </c>
      <c r="E4393" s="784" t="s">
        <v>3950</v>
      </c>
      <c r="F4393" s="784">
        <v>4010</v>
      </c>
      <c r="G4393" s="784" t="s">
        <v>6267</v>
      </c>
      <c r="H4393" s="784" t="s">
        <v>1573</v>
      </c>
      <c r="J4393" s="784">
        <v>1</v>
      </c>
      <c r="K4393" s="784">
        <v>7.87</v>
      </c>
      <c r="L4393" s="784">
        <v>7.87</v>
      </c>
      <c r="M4393" s="55" t="s">
        <v>2455</v>
      </c>
    </row>
    <row r="4394" spans="1:13" ht="15">
      <c r="A4394" s="282">
        <v>45924</v>
      </c>
      <c r="B4394" s="55" t="s">
        <v>6225</v>
      </c>
      <c r="C4394" s="786">
        <v>67377</v>
      </c>
      <c r="D4394" s="786">
        <v>15</v>
      </c>
      <c r="E4394" s="786">
        <v>100</v>
      </c>
      <c r="F4394" s="786">
        <v>4010</v>
      </c>
      <c r="G4394" s="786" t="s">
        <v>6268</v>
      </c>
      <c r="H4394" s="786" t="s">
        <v>1573</v>
      </c>
      <c r="J4394" s="786">
        <v>1</v>
      </c>
      <c r="K4394" s="786">
        <v>3.81</v>
      </c>
      <c r="L4394" s="786">
        <v>3.81</v>
      </c>
      <c r="M4394" s="55" t="s">
        <v>2455</v>
      </c>
    </row>
    <row r="4395" spans="1:13" ht="15">
      <c r="A4395" s="282">
        <v>45924</v>
      </c>
      <c r="B4395" s="55" t="s">
        <v>6225</v>
      </c>
      <c r="C4395" s="784">
        <v>83339</v>
      </c>
      <c r="D4395" s="784" t="s">
        <v>2560</v>
      </c>
      <c r="E4395" s="784">
        <v>80</v>
      </c>
      <c r="F4395" s="784">
        <v>4010</v>
      </c>
      <c r="G4395" s="784" t="s">
        <v>6269</v>
      </c>
      <c r="H4395" s="784" t="s">
        <v>1573</v>
      </c>
      <c r="J4395" s="784">
        <v>1</v>
      </c>
      <c r="K4395" s="784">
        <v>7.09</v>
      </c>
      <c r="L4395" s="784">
        <v>7.09</v>
      </c>
      <c r="M4395" s="55" t="s">
        <v>2455</v>
      </c>
    </row>
    <row r="4396" spans="1:13" ht="15">
      <c r="A4396" s="282">
        <v>45924</v>
      </c>
      <c r="B4396" s="55" t="s">
        <v>6225</v>
      </c>
      <c r="C4396" s="786">
        <v>83164</v>
      </c>
      <c r="D4396" s="786" t="s">
        <v>4880</v>
      </c>
      <c r="E4396" s="786">
        <v>100</v>
      </c>
      <c r="F4396" s="786">
        <v>4010</v>
      </c>
      <c r="G4396" s="786" t="s">
        <v>6270</v>
      </c>
      <c r="H4396" s="786" t="s">
        <v>1573</v>
      </c>
      <c r="J4396" s="786">
        <v>1</v>
      </c>
      <c r="K4396" s="786">
        <v>9.94</v>
      </c>
      <c r="L4396" s="786">
        <v>9.94</v>
      </c>
      <c r="M4396" s="55" t="s">
        <v>2455</v>
      </c>
    </row>
    <row r="4397" spans="1:13" ht="15">
      <c r="A4397" s="282">
        <v>45924</v>
      </c>
      <c r="B4397" s="55" t="s">
        <v>6225</v>
      </c>
      <c r="C4397" s="784">
        <v>82717</v>
      </c>
      <c r="D4397" s="784" t="s">
        <v>3352</v>
      </c>
      <c r="E4397" s="784">
        <v>70</v>
      </c>
      <c r="F4397" s="784">
        <v>4010</v>
      </c>
      <c r="G4397" s="784" t="s">
        <v>6271</v>
      </c>
      <c r="H4397" s="784" t="s">
        <v>1573</v>
      </c>
      <c r="J4397" s="784">
        <v>1</v>
      </c>
      <c r="K4397" s="784">
        <v>8.81</v>
      </c>
      <c r="L4397" s="784">
        <v>8.81</v>
      </c>
      <c r="M4397" s="55" t="s">
        <v>2455</v>
      </c>
    </row>
    <row r="4398" spans="1:13" ht="15">
      <c r="A4398" s="282">
        <v>45924</v>
      </c>
      <c r="B4398" s="55" t="s">
        <v>6225</v>
      </c>
      <c r="C4398" s="786">
        <v>68116</v>
      </c>
      <c r="D4398" s="786" t="s">
        <v>6272</v>
      </c>
      <c r="E4398" s="786">
        <v>140</v>
      </c>
      <c r="F4398" s="786">
        <v>4010</v>
      </c>
      <c r="G4398" s="786" t="s">
        <v>6273</v>
      </c>
      <c r="H4398" s="786" t="s">
        <v>1573</v>
      </c>
      <c r="J4398" s="786">
        <v>1</v>
      </c>
      <c r="K4398" s="786">
        <v>7.01</v>
      </c>
      <c r="L4398" s="786">
        <v>7.01</v>
      </c>
      <c r="M4398" s="55" t="s">
        <v>2455</v>
      </c>
    </row>
    <row r="4399" spans="1:13" ht="15">
      <c r="A4399" s="282">
        <v>45924</v>
      </c>
      <c r="B4399" s="55" t="s">
        <v>6225</v>
      </c>
      <c r="C4399" s="784">
        <v>68010</v>
      </c>
      <c r="D4399" s="784" t="s">
        <v>2363</v>
      </c>
      <c r="E4399" s="784">
        <v>140</v>
      </c>
      <c r="F4399" s="784">
        <v>4010</v>
      </c>
      <c r="G4399" s="784" t="s">
        <v>6274</v>
      </c>
      <c r="H4399" s="784" t="s">
        <v>1573</v>
      </c>
      <c r="J4399" s="784">
        <v>1</v>
      </c>
      <c r="K4399" s="784">
        <v>6.72</v>
      </c>
      <c r="L4399" s="784">
        <v>6.72</v>
      </c>
      <c r="M4399" s="55" t="s">
        <v>2455</v>
      </c>
    </row>
    <row r="4400" spans="1:13" ht="15">
      <c r="A4400" s="282">
        <v>45924</v>
      </c>
      <c r="B4400" s="55" t="s">
        <v>6225</v>
      </c>
      <c r="C4400" s="786">
        <v>83436</v>
      </c>
      <c r="D4400" s="786" t="s">
        <v>6275</v>
      </c>
      <c r="E4400" s="786">
        <v>100</v>
      </c>
      <c r="F4400" s="786">
        <v>4010</v>
      </c>
      <c r="G4400" s="786" t="s">
        <v>6276</v>
      </c>
      <c r="H4400" s="786" t="s">
        <v>1573</v>
      </c>
      <c r="J4400" s="786">
        <v>1</v>
      </c>
      <c r="K4400" s="786">
        <v>4.28</v>
      </c>
      <c r="L4400" s="786">
        <v>4.28</v>
      </c>
      <c r="M4400" s="55" t="s">
        <v>2455</v>
      </c>
    </row>
    <row r="4401" spans="1:13" ht="15">
      <c r="A4401" s="282">
        <v>45924</v>
      </c>
      <c r="B4401" s="55" t="s">
        <v>6225</v>
      </c>
      <c r="C4401" s="784">
        <v>83170</v>
      </c>
      <c r="D4401" s="784" t="s">
        <v>5109</v>
      </c>
      <c r="E4401" s="784">
        <v>100</v>
      </c>
      <c r="F4401" s="784">
        <v>4010</v>
      </c>
      <c r="G4401" s="784" t="s">
        <v>6277</v>
      </c>
      <c r="H4401" s="784" t="s">
        <v>1573</v>
      </c>
      <c r="J4401" s="784">
        <v>1</v>
      </c>
      <c r="K4401" s="784">
        <v>8.24</v>
      </c>
      <c r="L4401" s="784">
        <v>8.24</v>
      </c>
      <c r="M4401" s="55" t="s">
        <v>2455</v>
      </c>
    </row>
    <row r="4402" spans="1:13" ht="15">
      <c r="A4402" s="282">
        <v>45924</v>
      </c>
      <c r="B4402" s="55" t="s">
        <v>6225</v>
      </c>
      <c r="C4402" s="786">
        <v>82675</v>
      </c>
      <c r="D4402" s="786" t="s">
        <v>4300</v>
      </c>
      <c r="E4402" s="786">
        <v>100</v>
      </c>
      <c r="F4402" s="786">
        <v>4010</v>
      </c>
      <c r="G4402" s="786" t="s">
        <v>6278</v>
      </c>
      <c r="H4402" s="786" t="s">
        <v>1573</v>
      </c>
      <c r="J4402" s="786">
        <v>1</v>
      </c>
      <c r="K4402" s="786">
        <v>4.24</v>
      </c>
      <c r="L4402" s="786">
        <v>4.24</v>
      </c>
      <c r="M4402" s="55" t="s">
        <v>2455</v>
      </c>
    </row>
    <row r="4403" spans="1:13" ht="15">
      <c r="A4403" s="282">
        <v>45924</v>
      </c>
      <c r="B4403" s="55" t="s">
        <v>6225</v>
      </c>
      <c r="C4403" s="784">
        <v>67501</v>
      </c>
      <c r="D4403" s="784" t="s">
        <v>5544</v>
      </c>
      <c r="E4403" s="784">
        <v>100</v>
      </c>
      <c r="F4403" s="784">
        <v>4010</v>
      </c>
      <c r="G4403" s="784" t="s">
        <v>5488</v>
      </c>
      <c r="H4403" s="784" t="s">
        <v>1573</v>
      </c>
      <c r="J4403" s="784">
        <v>1</v>
      </c>
      <c r="K4403" s="784">
        <v>7.58</v>
      </c>
      <c r="L4403" s="784">
        <v>7.58</v>
      </c>
      <c r="M4403" s="55" t="s">
        <v>2455</v>
      </c>
    </row>
    <row r="4404" spans="1:13" ht="15">
      <c r="A4404" s="282">
        <v>45924</v>
      </c>
      <c r="B4404" s="55" t="s">
        <v>6225</v>
      </c>
      <c r="C4404" s="786">
        <v>82591</v>
      </c>
      <c r="D4404" s="786" t="s">
        <v>2487</v>
      </c>
      <c r="E4404" s="786">
        <v>130</v>
      </c>
      <c r="F4404" s="786">
        <v>4010</v>
      </c>
      <c r="G4404" s="786" t="s">
        <v>6279</v>
      </c>
      <c r="H4404" s="786" t="s">
        <v>1573</v>
      </c>
      <c r="J4404" s="786">
        <v>1</v>
      </c>
      <c r="K4404" s="786">
        <v>4.82</v>
      </c>
      <c r="L4404" s="786">
        <v>4.82</v>
      </c>
      <c r="M4404" s="55" t="s">
        <v>2455</v>
      </c>
    </row>
    <row r="4405" spans="1:13" ht="15">
      <c r="A4405" s="282">
        <v>45924</v>
      </c>
      <c r="B4405" s="55" t="s">
        <v>6225</v>
      </c>
      <c r="C4405" s="784">
        <v>80859</v>
      </c>
      <c r="D4405" s="784" t="s">
        <v>6246</v>
      </c>
      <c r="E4405" s="784">
        <v>100</v>
      </c>
      <c r="F4405" s="784">
        <v>4010</v>
      </c>
      <c r="G4405" s="784" t="s">
        <v>6280</v>
      </c>
      <c r="H4405" s="784" t="s">
        <v>1573</v>
      </c>
      <c r="J4405" s="784">
        <v>1</v>
      </c>
      <c r="K4405" s="784">
        <v>11.33</v>
      </c>
      <c r="L4405" s="784">
        <v>11.33</v>
      </c>
      <c r="M4405" s="55" t="s">
        <v>2455</v>
      </c>
    </row>
    <row r="4406" spans="1:13" ht="15">
      <c r="A4406" s="282">
        <v>45924</v>
      </c>
      <c r="B4406" s="55" t="s">
        <v>6225</v>
      </c>
      <c r="C4406" s="786">
        <v>82718</v>
      </c>
      <c r="D4406" s="786" t="s">
        <v>3193</v>
      </c>
      <c r="E4406" s="786">
        <v>100</v>
      </c>
      <c r="F4406" s="786">
        <v>4010</v>
      </c>
      <c r="G4406" s="786" t="s">
        <v>6281</v>
      </c>
      <c r="H4406" s="786" t="s">
        <v>1573</v>
      </c>
      <c r="J4406" s="786">
        <v>1</v>
      </c>
      <c r="K4406" s="786">
        <v>13.18</v>
      </c>
      <c r="L4406" s="786">
        <v>13.18</v>
      </c>
      <c r="M4406" s="55" t="s">
        <v>2455</v>
      </c>
    </row>
    <row r="4407" spans="1:13" ht="15">
      <c r="A4407" s="282">
        <v>45924</v>
      </c>
      <c r="B4407" s="55" t="s">
        <v>6225</v>
      </c>
      <c r="C4407" s="784">
        <v>67377</v>
      </c>
      <c r="D4407" s="784" t="s">
        <v>3930</v>
      </c>
      <c r="E4407" s="784">
        <v>100</v>
      </c>
      <c r="F4407" s="784">
        <v>4010</v>
      </c>
      <c r="G4407" s="784" t="s">
        <v>6282</v>
      </c>
      <c r="H4407" s="784" t="s">
        <v>1573</v>
      </c>
      <c r="J4407" s="784">
        <v>1</v>
      </c>
      <c r="K4407" s="784">
        <v>3.81</v>
      </c>
      <c r="L4407" s="784">
        <v>3.81</v>
      </c>
      <c r="M4407" s="55" t="s">
        <v>2455</v>
      </c>
    </row>
    <row r="4408" spans="1:13" ht="15">
      <c r="A4408" s="282">
        <v>45924</v>
      </c>
      <c r="B4408" s="55" t="s">
        <v>6225</v>
      </c>
      <c r="C4408" s="786">
        <v>83202</v>
      </c>
      <c r="D4408" s="786" t="s">
        <v>5373</v>
      </c>
      <c r="E4408" s="786">
        <v>150</v>
      </c>
      <c r="F4408" s="786">
        <v>4010</v>
      </c>
      <c r="G4408" s="786" t="s">
        <v>6283</v>
      </c>
      <c r="H4408" s="786" t="s">
        <v>1573</v>
      </c>
      <c r="J4408" s="786">
        <v>1</v>
      </c>
      <c r="K4408" s="786">
        <v>4.59</v>
      </c>
      <c r="L4408" s="786">
        <v>4.59</v>
      </c>
      <c r="M4408" s="55" t="s">
        <v>2455</v>
      </c>
    </row>
    <row r="4409" spans="1:13" ht="15">
      <c r="A4409" s="282">
        <v>45924</v>
      </c>
      <c r="B4409" s="55" t="s">
        <v>6225</v>
      </c>
      <c r="C4409" s="784">
        <v>82675</v>
      </c>
      <c r="D4409" s="784" t="s">
        <v>3930</v>
      </c>
      <c r="E4409" s="784">
        <v>100</v>
      </c>
      <c r="F4409" s="784">
        <v>4010</v>
      </c>
      <c r="G4409" s="784" t="s">
        <v>6284</v>
      </c>
      <c r="H4409" s="784" t="s">
        <v>1573</v>
      </c>
      <c r="J4409" s="784">
        <v>1</v>
      </c>
      <c r="K4409" s="784">
        <v>4.24</v>
      </c>
      <c r="L4409" s="784">
        <v>4.24</v>
      </c>
      <c r="M4409" s="55" t="s">
        <v>2455</v>
      </c>
    </row>
    <row r="4410" spans="1:13" ht="15">
      <c r="A4410" s="282">
        <v>45924</v>
      </c>
      <c r="B4410" s="55" t="s">
        <v>6225</v>
      </c>
      <c r="C4410" s="786">
        <v>58663</v>
      </c>
      <c r="D4410" s="786">
        <v>11</v>
      </c>
      <c r="E4410" s="786" t="s">
        <v>441</v>
      </c>
      <c r="F4410" s="786">
        <v>4010</v>
      </c>
      <c r="G4410" s="786" t="s">
        <v>6285</v>
      </c>
      <c r="H4410" s="786" t="s">
        <v>1573</v>
      </c>
      <c r="J4410" s="786">
        <v>1</v>
      </c>
      <c r="K4410" s="786">
        <v>8.18</v>
      </c>
      <c r="L4410" s="786">
        <v>8.18</v>
      </c>
      <c r="M4410" s="55" t="s">
        <v>2455</v>
      </c>
    </row>
    <row r="4411" spans="1:13" ht="15">
      <c r="A4411" s="282">
        <v>45924</v>
      </c>
      <c r="B4411" s="55" t="s">
        <v>6225</v>
      </c>
      <c r="C4411" s="784">
        <v>58662</v>
      </c>
      <c r="D4411" s="784">
        <v>11</v>
      </c>
      <c r="E4411" s="784" t="s">
        <v>441</v>
      </c>
      <c r="F4411" s="784">
        <v>4010</v>
      </c>
      <c r="G4411" s="784" t="s">
        <v>6286</v>
      </c>
      <c r="H4411" s="784" t="s">
        <v>1573</v>
      </c>
      <c r="J4411" s="784">
        <v>1</v>
      </c>
      <c r="K4411" s="784">
        <v>9.17</v>
      </c>
      <c r="L4411" s="784">
        <v>9.17</v>
      </c>
      <c r="M4411" s="55" t="s">
        <v>2455</v>
      </c>
    </row>
    <row r="4412" spans="1:13" ht="15">
      <c r="A4412" s="282">
        <v>45924</v>
      </c>
      <c r="B4412" s="55" t="s">
        <v>6225</v>
      </c>
      <c r="C4412" s="786">
        <v>67377</v>
      </c>
      <c r="D4412" s="786" t="s">
        <v>4880</v>
      </c>
      <c r="E4412" s="786">
        <v>100</v>
      </c>
      <c r="F4412" s="786">
        <v>4010</v>
      </c>
      <c r="G4412" s="786" t="s">
        <v>6287</v>
      </c>
      <c r="H4412" s="786" t="s">
        <v>1573</v>
      </c>
      <c r="J4412" s="786">
        <v>1</v>
      </c>
      <c r="K4412" s="786">
        <v>3.81</v>
      </c>
      <c r="L4412" s="786">
        <v>3.81</v>
      </c>
      <c r="M4412" s="55" t="s">
        <v>2455</v>
      </c>
    </row>
    <row r="4413" spans="1:13" ht="15">
      <c r="A4413" s="282">
        <v>45924</v>
      </c>
      <c r="B4413" s="55" t="s">
        <v>6225</v>
      </c>
      <c r="C4413" s="784">
        <v>43205</v>
      </c>
      <c r="D4413" s="784" t="s">
        <v>2290</v>
      </c>
      <c r="E4413" s="784">
        <v>85</v>
      </c>
      <c r="F4413" s="784">
        <v>4010</v>
      </c>
      <c r="G4413" s="784" t="s">
        <v>6288</v>
      </c>
      <c r="H4413" s="784" t="s">
        <v>1573</v>
      </c>
      <c r="J4413" s="784">
        <v>1</v>
      </c>
      <c r="K4413" s="784">
        <v>3.27</v>
      </c>
      <c r="L4413" s="784">
        <v>3.27</v>
      </c>
      <c r="M4413" s="55" t="s">
        <v>2455</v>
      </c>
    </row>
    <row r="4414" spans="1:13" ht="15">
      <c r="A4414" s="282">
        <v>45924</v>
      </c>
      <c r="B4414" s="55" t="s">
        <v>6225</v>
      </c>
      <c r="C4414" s="786">
        <v>83876</v>
      </c>
      <c r="D4414" s="786" t="s">
        <v>3956</v>
      </c>
      <c r="E4414" s="786" t="s">
        <v>2061</v>
      </c>
      <c r="F4414" s="786">
        <v>4010</v>
      </c>
      <c r="G4414" s="786" t="s">
        <v>6289</v>
      </c>
      <c r="H4414" s="786" t="s">
        <v>1573</v>
      </c>
      <c r="J4414" s="786">
        <v>1</v>
      </c>
      <c r="K4414" s="786">
        <v>15.57</v>
      </c>
      <c r="L4414" s="786">
        <v>15.57</v>
      </c>
      <c r="M4414" s="55" t="s">
        <v>2455</v>
      </c>
    </row>
    <row r="4415" spans="1:13" ht="15">
      <c r="A4415" s="282">
        <v>45924</v>
      </c>
      <c r="B4415" s="55" t="s">
        <v>6225</v>
      </c>
      <c r="C4415" s="784">
        <v>83113</v>
      </c>
      <c r="D4415" s="784" t="s">
        <v>6196</v>
      </c>
      <c r="E4415" s="784">
        <v>100</v>
      </c>
      <c r="F4415" s="784">
        <v>4010</v>
      </c>
      <c r="G4415" s="784" t="s">
        <v>6290</v>
      </c>
      <c r="H4415" s="784" t="s">
        <v>1573</v>
      </c>
      <c r="J4415" s="784">
        <v>1</v>
      </c>
      <c r="K4415" s="784">
        <v>8.7100000000000009</v>
      </c>
      <c r="L4415" s="784">
        <v>8.7100000000000009</v>
      </c>
      <c r="M4415" s="55" t="s">
        <v>2455</v>
      </c>
    </row>
    <row r="4416" spans="1:13" ht="15">
      <c r="A4416" s="282">
        <v>45924</v>
      </c>
      <c r="B4416" s="55" t="s">
        <v>6225</v>
      </c>
      <c r="C4416" s="786">
        <v>58663</v>
      </c>
      <c r="D4416" s="786">
        <v>11</v>
      </c>
      <c r="E4416" s="786" t="s">
        <v>2296</v>
      </c>
      <c r="F4416" s="786">
        <v>4010</v>
      </c>
      <c r="G4416" s="786" t="s">
        <v>6291</v>
      </c>
      <c r="H4416" s="786" t="s">
        <v>1573</v>
      </c>
      <c r="J4416" s="786">
        <v>1</v>
      </c>
      <c r="K4416" s="786">
        <v>8.18</v>
      </c>
      <c r="L4416" s="786">
        <v>8.18</v>
      </c>
      <c r="M4416" s="55" t="s">
        <v>2455</v>
      </c>
    </row>
    <row r="4417" spans="1:13" ht="15">
      <c r="A4417" s="282">
        <v>45924</v>
      </c>
      <c r="B4417" s="55" t="s">
        <v>6225</v>
      </c>
      <c r="C4417" s="784">
        <v>42318</v>
      </c>
      <c r="D4417" s="784" t="s">
        <v>2336</v>
      </c>
      <c r="E4417" s="784">
        <v>70</v>
      </c>
      <c r="F4417" s="784">
        <v>4010</v>
      </c>
      <c r="G4417" s="784" t="s">
        <v>6292</v>
      </c>
      <c r="H4417" s="784" t="s">
        <v>1573</v>
      </c>
      <c r="J4417" s="784">
        <v>1</v>
      </c>
      <c r="K4417" s="784">
        <v>5.14</v>
      </c>
      <c r="L4417" s="784">
        <v>5.14</v>
      </c>
      <c r="M4417" s="55" t="s">
        <v>2455</v>
      </c>
    </row>
    <row r="4418" spans="1:13" ht="15">
      <c r="A4418" s="282">
        <v>45924</v>
      </c>
      <c r="B4418" s="55" t="s">
        <v>6225</v>
      </c>
      <c r="C4418" s="786">
        <v>82718</v>
      </c>
      <c r="D4418" s="786" t="s">
        <v>3189</v>
      </c>
      <c r="E4418" s="786">
        <v>110</v>
      </c>
      <c r="F4418" s="786">
        <v>4010</v>
      </c>
      <c r="G4418" s="786" t="s">
        <v>6293</v>
      </c>
      <c r="H4418" s="786" t="s">
        <v>1573</v>
      </c>
      <c r="J4418" s="786">
        <v>1</v>
      </c>
      <c r="K4418" s="786">
        <v>12.14</v>
      </c>
      <c r="L4418" s="786">
        <v>12.14</v>
      </c>
      <c r="M4418" s="55" t="s">
        <v>2455</v>
      </c>
    </row>
    <row r="4419" spans="1:13" ht="15">
      <c r="A4419" s="282">
        <v>45924</v>
      </c>
      <c r="B4419" s="55" t="s">
        <v>6225</v>
      </c>
      <c r="C4419" s="784">
        <v>67377</v>
      </c>
      <c r="D4419" s="784" t="s">
        <v>4300</v>
      </c>
      <c r="E4419" s="784">
        <v>100</v>
      </c>
      <c r="F4419" s="784">
        <v>4010</v>
      </c>
      <c r="G4419" s="784" t="s">
        <v>6294</v>
      </c>
      <c r="H4419" s="784" t="s">
        <v>1573</v>
      </c>
      <c r="J4419" s="784">
        <v>1</v>
      </c>
      <c r="K4419" s="784">
        <v>3.81</v>
      </c>
      <c r="L4419" s="784">
        <v>3.81</v>
      </c>
      <c r="M4419" s="55" t="s">
        <v>2455</v>
      </c>
    </row>
    <row r="4420" spans="1:13" ht="15">
      <c r="A4420" s="282">
        <v>45924</v>
      </c>
      <c r="B4420" s="55" t="s">
        <v>6295</v>
      </c>
      <c r="C4420" s="784">
        <v>60310</v>
      </c>
      <c r="D4420" s="784" t="s">
        <v>2577</v>
      </c>
      <c r="E4420" s="784" t="s">
        <v>2061</v>
      </c>
      <c r="F4420" s="784">
        <v>4010</v>
      </c>
      <c r="G4420" s="784" t="s">
        <v>6296</v>
      </c>
      <c r="H4420" s="784" t="s">
        <v>1573</v>
      </c>
      <c r="J4420" s="784">
        <v>1</v>
      </c>
      <c r="K4420" s="784">
        <v>8.65</v>
      </c>
      <c r="L4420" s="784">
        <v>8.65</v>
      </c>
      <c r="M4420" s="55" t="s">
        <v>2455</v>
      </c>
    </row>
    <row r="4421" spans="1:13" ht="15">
      <c r="A4421" s="282">
        <v>45924</v>
      </c>
      <c r="B4421" s="55" t="s">
        <v>6295</v>
      </c>
      <c r="C4421" s="786">
        <v>82835</v>
      </c>
      <c r="D4421" s="786" t="s">
        <v>3041</v>
      </c>
      <c r="E4421" s="786" t="s">
        <v>289</v>
      </c>
      <c r="F4421" s="786">
        <v>4010</v>
      </c>
      <c r="G4421" s="786" t="s">
        <v>6297</v>
      </c>
      <c r="H4421" s="786" t="s">
        <v>1573</v>
      </c>
      <c r="J4421" s="786">
        <v>1</v>
      </c>
      <c r="K4421" s="786">
        <v>20.91</v>
      </c>
      <c r="L4421" s="786">
        <v>20.91</v>
      </c>
      <c r="M4421" s="55" t="s">
        <v>2455</v>
      </c>
    </row>
    <row r="4422" spans="1:13" ht="15">
      <c r="A4422" s="282">
        <v>45924</v>
      </c>
      <c r="B4422" s="55" t="s">
        <v>6295</v>
      </c>
      <c r="C4422" s="784">
        <v>82248</v>
      </c>
      <c r="D4422" s="784" t="s">
        <v>6298</v>
      </c>
      <c r="E4422" s="784">
        <v>110</v>
      </c>
      <c r="F4422" s="784">
        <v>4010</v>
      </c>
      <c r="G4422" s="784" t="s">
        <v>6299</v>
      </c>
      <c r="H4422" s="784" t="s">
        <v>1573</v>
      </c>
      <c r="J4422" s="784">
        <v>1</v>
      </c>
      <c r="K4422" s="784">
        <v>7.66</v>
      </c>
      <c r="L4422" s="784">
        <v>7.66</v>
      </c>
      <c r="M4422" s="55" t="s">
        <v>2455</v>
      </c>
    </row>
    <row r="4423" spans="1:13" ht="15">
      <c r="A4423" s="282">
        <v>45924</v>
      </c>
      <c r="B4423" s="55" t="s">
        <v>6295</v>
      </c>
      <c r="C4423" s="786">
        <v>83520</v>
      </c>
      <c r="D4423" s="786" t="s">
        <v>5563</v>
      </c>
      <c r="E4423" s="786">
        <v>50</v>
      </c>
      <c r="F4423" s="786">
        <v>4010</v>
      </c>
      <c r="G4423" s="786" t="s">
        <v>6300</v>
      </c>
      <c r="H4423" s="786" t="s">
        <v>1573</v>
      </c>
      <c r="J4423" s="786">
        <v>1</v>
      </c>
      <c r="K4423" s="786">
        <v>7.86</v>
      </c>
      <c r="L4423" s="786">
        <v>7.86</v>
      </c>
      <c r="M4423" s="55" t="s">
        <v>2455</v>
      </c>
    </row>
    <row r="4424" spans="1:13" ht="15">
      <c r="A4424" s="282">
        <v>45924</v>
      </c>
      <c r="B4424" s="55" t="s">
        <v>6295</v>
      </c>
      <c r="C4424" s="784">
        <v>82182</v>
      </c>
      <c r="D4424" s="784" t="s">
        <v>2481</v>
      </c>
      <c r="E4424" s="784">
        <v>120</v>
      </c>
      <c r="F4424" s="784">
        <v>4010</v>
      </c>
      <c r="G4424" s="784" t="s">
        <v>6301</v>
      </c>
      <c r="H4424" s="784" t="s">
        <v>1573</v>
      </c>
      <c r="J4424" s="784">
        <v>1</v>
      </c>
      <c r="K4424" s="784">
        <v>9.81</v>
      </c>
      <c r="L4424" s="784">
        <v>9.81</v>
      </c>
      <c r="M4424" s="55" t="s">
        <v>2455</v>
      </c>
    </row>
    <row r="4425" spans="1:13" ht="15">
      <c r="A4425" s="282">
        <v>45924</v>
      </c>
      <c r="B4425" s="55" t="s">
        <v>6295</v>
      </c>
      <c r="C4425" s="786">
        <v>83278</v>
      </c>
      <c r="D4425" s="786" t="s">
        <v>4540</v>
      </c>
      <c r="E4425" s="786">
        <v>90</v>
      </c>
      <c r="F4425" s="786">
        <v>4010</v>
      </c>
      <c r="G4425" s="786" t="s">
        <v>6302</v>
      </c>
      <c r="H4425" s="786" t="s">
        <v>1573</v>
      </c>
      <c r="J4425" s="786">
        <v>1</v>
      </c>
      <c r="K4425" s="786">
        <v>5.4</v>
      </c>
      <c r="L4425" s="786">
        <v>5.4</v>
      </c>
      <c r="M4425" s="55" t="s">
        <v>2455</v>
      </c>
    </row>
    <row r="4426" spans="1:13" ht="15">
      <c r="A4426" s="282">
        <v>45924</v>
      </c>
      <c r="B4426" s="55" t="s">
        <v>6295</v>
      </c>
      <c r="C4426" s="784">
        <v>81339</v>
      </c>
      <c r="D4426" s="784" t="s">
        <v>4094</v>
      </c>
      <c r="E4426" s="784">
        <v>90</v>
      </c>
      <c r="F4426" s="784">
        <v>4010</v>
      </c>
      <c r="G4426" s="784" t="s">
        <v>6303</v>
      </c>
      <c r="H4426" s="784" t="s">
        <v>1573</v>
      </c>
      <c r="J4426" s="784">
        <v>1</v>
      </c>
      <c r="K4426" s="784">
        <v>5.74</v>
      </c>
      <c r="L4426" s="784">
        <v>5.74</v>
      </c>
      <c r="M4426" s="55" t="s">
        <v>2455</v>
      </c>
    </row>
    <row r="4427" spans="1:13" ht="15">
      <c r="A4427" s="282">
        <v>45924</v>
      </c>
      <c r="B4427" s="55" t="s">
        <v>6295</v>
      </c>
      <c r="C4427" s="786">
        <v>82591</v>
      </c>
      <c r="D4427" s="786" t="s">
        <v>2493</v>
      </c>
      <c r="E4427" s="786">
        <v>150</v>
      </c>
      <c r="F4427" s="786">
        <v>4010</v>
      </c>
      <c r="G4427" s="786" t="s">
        <v>6304</v>
      </c>
      <c r="H4427" s="786" t="s">
        <v>1573</v>
      </c>
      <c r="J4427" s="786">
        <v>1</v>
      </c>
      <c r="K4427" s="786">
        <v>4.82</v>
      </c>
      <c r="L4427" s="786">
        <v>4.82</v>
      </c>
      <c r="M4427" s="55" t="s">
        <v>2455</v>
      </c>
    </row>
    <row r="4428" spans="1:13" ht="15">
      <c r="A4428" s="282">
        <v>45924</v>
      </c>
      <c r="B4428" s="55" t="s">
        <v>6295</v>
      </c>
      <c r="C4428" s="784">
        <v>82677</v>
      </c>
      <c r="D4428" s="784" t="s">
        <v>4228</v>
      </c>
      <c r="E4428" s="784">
        <v>100</v>
      </c>
      <c r="F4428" s="784">
        <v>4010</v>
      </c>
      <c r="G4428" s="784" t="s">
        <v>6305</v>
      </c>
      <c r="H4428" s="784" t="s">
        <v>1573</v>
      </c>
      <c r="J4428" s="784">
        <v>2</v>
      </c>
      <c r="K4428" s="784">
        <v>3.52</v>
      </c>
      <c r="L4428" s="784">
        <v>7.04</v>
      </c>
      <c r="M4428" s="55" t="s">
        <v>2455</v>
      </c>
    </row>
    <row r="4429" spans="1:13" ht="15">
      <c r="A4429" s="282">
        <v>45924</v>
      </c>
      <c r="B4429" s="55" t="s">
        <v>6295</v>
      </c>
      <c r="C4429" s="786">
        <v>58665</v>
      </c>
      <c r="D4429" s="786" t="s">
        <v>5859</v>
      </c>
      <c r="E4429" s="786" t="s">
        <v>2230</v>
      </c>
      <c r="F4429" s="786">
        <v>4010</v>
      </c>
      <c r="G4429" s="786" t="s">
        <v>6306</v>
      </c>
      <c r="H4429" s="786" t="s">
        <v>1573</v>
      </c>
      <c r="J4429" s="786">
        <v>1</v>
      </c>
      <c r="K4429" s="786">
        <v>9.24</v>
      </c>
      <c r="L4429" s="786">
        <v>9.24</v>
      </c>
      <c r="M4429" s="55" t="s">
        <v>2455</v>
      </c>
    </row>
    <row r="4430" spans="1:13" ht="15">
      <c r="A4430" s="282">
        <v>45924</v>
      </c>
      <c r="B4430" s="55" t="s">
        <v>6295</v>
      </c>
      <c r="C4430" s="784">
        <v>83316</v>
      </c>
      <c r="D4430" s="784" t="s">
        <v>4601</v>
      </c>
      <c r="E4430" s="784">
        <v>85</v>
      </c>
      <c r="F4430" s="784">
        <v>4010</v>
      </c>
      <c r="G4430" s="784" t="s">
        <v>6307</v>
      </c>
      <c r="H4430" s="784" t="s">
        <v>1573</v>
      </c>
      <c r="J4430" s="784">
        <v>1</v>
      </c>
      <c r="K4430" s="784">
        <v>19.899999999999999</v>
      </c>
      <c r="L4430" s="784">
        <v>19.899999999999999</v>
      </c>
      <c r="M4430" s="55" t="s">
        <v>2455</v>
      </c>
    </row>
    <row r="4431" spans="1:13" ht="15">
      <c r="A4431" s="282">
        <v>45924</v>
      </c>
      <c r="B4431" s="55" t="s">
        <v>6295</v>
      </c>
      <c r="C4431" s="786">
        <v>82988</v>
      </c>
      <c r="D4431" s="786" t="s">
        <v>5821</v>
      </c>
      <c r="E4431" s="786">
        <v>85</v>
      </c>
      <c r="F4431" s="786">
        <v>4010</v>
      </c>
      <c r="G4431" s="786" t="s">
        <v>6308</v>
      </c>
      <c r="H4431" s="786" t="s">
        <v>1573</v>
      </c>
      <c r="J4431" s="786">
        <v>1</v>
      </c>
      <c r="K4431" s="786">
        <v>6.29</v>
      </c>
      <c r="L4431" s="786">
        <v>6.29</v>
      </c>
      <c r="M4431" s="55" t="s">
        <v>2455</v>
      </c>
    </row>
    <row r="4432" spans="1:13" ht="15">
      <c r="A4432" s="282">
        <v>45924</v>
      </c>
      <c r="B4432" s="55" t="s">
        <v>6295</v>
      </c>
      <c r="C4432" s="784">
        <v>83196</v>
      </c>
      <c r="D4432" s="784" t="s">
        <v>6309</v>
      </c>
      <c r="E4432" s="784">
        <v>120</v>
      </c>
      <c r="F4432" s="784">
        <v>4010</v>
      </c>
      <c r="G4432" s="784" t="s">
        <v>6310</v>
      </c>
      <c r="H4432" s="784" t="s">
        <v>1573</v>
      </c>
      <c r="J4432" s="784">
        <v>1</v>
      </c>
      <c r="K4432" s="784">
        <v>11</v>
      </c>
      <c r="L4432" s="784">
        <v>11</v>
      </c>
      <c r="M4432" s="55" t="s">
        <v>2455</v>
      </c>
    </row>
    <row r="4433" spans="1:13" ht="15">
      <c r="A4433" s="282">
        <v>45924</v>
      </c>
      <c r="B4433" s="55" t="s">
        <v>6295</v>
      </c>
      <c r="C4433" s="786">
        <v>82182</v>
      </c>
      <c r="D4433" s="786" t="s">
        <v>2481</v>
      </c>
      <c r="E4433" s="786">
        <v>110</v>
      </c>
      <c r="F4433" s="786">
        <v>4010</v>
      </c>
      <c r="G4433" s="786" t="s">
        <v>6311</v>
      </c>
      <c r="H4433" s="786" t="s">
        <v>1573</v>
      </c>
      <c r="J4433" s="786">
        <v>1</v>
      </c>
      <c r="K4433" s="786">
        <v>9.81</v>
      </c>
      <c r="L4433" s="786">
        <v>9.81</v>
      </c>
      <c r="M4433" s="55" t="s">
        <v>2455</v>
      </c>
    </row>
    <row r="4434" spans="1:13" ht="15">
      <c r="A4434" s="282">
        <v>45924</v>
      </c>
      <c r="B4434" s="55" t="s">
        <v>6295</v>
      </c>
      <c r="C4434" s="784">
        <v>83543</v>
      </c>
      <c r="D4434" s="784" t="s">
        <v>4048</v>
      </c>
      <c r="E4434" s="784">
        <v>130</v>
      </c>
      <c r="F4434" s="784">
        <v>4010</v>
      </c>
      <c r="G4434" s="784" t="s">
        <v>6312</v>
      </c>
      <c r="H4434" s="784" t="s">
        <v>1573</v>
      </c>
      <c r="J4434" s="784">
        <v>3</v>
      </c>
      <c r="K4434" s="784">
        <v>6.56</v>
      </c>
      <c r="L4434" s="784">
        <v>19.68</v>
      </c>
      <c r="M4434" s="55" t="s">
        <v>2455</v>
      </c>
    </row>
    <row r="4435" spans="1:13" ht="15">
      <c r="A4435" s="282">
        <v>45924</v>
      </c>
      <c r="B4435" s="55" t="s">
        <v>6295</v>
      </c>
      <c r="C4435" s="786">
        <v>81174</v>
      </c>
      <c r="D4435" s="786" t="s">
        <v>2292</v>
      </c>
      <c r="E4435" s="786" t="s">
        <v>2356</v>
      </c>
      <c r="F4435" s="786">
        <v>4010</v>
      </c>
      <c r="G4435" s="786" t="s">
        <v>6313</v>
      </c>
      <c r="H4435" s="786" t="s">
        <v>1573</v>
      </c>
      <c r="J4435" s="786">
        <v>1</v>
      </c>
      <c r="K4435" s="786">
        <v>15.72</v>
      </c>
      <c r="L4435" s="786">
        <v>15.72</v>
      </c>
      <c r="M4435" s="55" t="s">
        <v>2455</v>
      </c>
    </row>
    <row r="4436" spans="1:13" ht="15">
      <c r="A4436" s="282">
        <v>45924</v>
      </c>
      <c r="B4436" s="55" t="s">
        <v>6295</v>
      </c>
      <c r="C4436" s="784">
        <v>83160</v>
      </c>
      <c r="D4436" s="784" t="s">
        <v>5187</v>
      </c>
      <c r="E4436" s="784">
        <v>150</v>
      </c>
      <c r="F4436" s="784">
        <v>4010</v>
      </c>
      <c r="G4436" s="784" t="s">
        <v>6314</v>
      </c>
      <c r="H4436" s="784" t="s">
        <v>1573</v>
      </c>
      <c r="J4436" s="784">
        <v>1</v>
      </c>
      <c r="K4436" s="784">
        <v>10.89</v>
      </c>
      <c r="L4436" s="784">
        <v>10.89</v>
      </c>
      <c r="M4436" s="55" t="s">
        <v>2455</v>
      </c>
    </row>
    <row r="4437" spans="1:13" ht="15">
      <c r="A4437" s="282">
        <v>45924</v>
      </c>
      <c r="B4437" s="55" t="s">
        <v>6295</v>
      </c>
      <c r="C4437" s="786">
        <v>81984</v>
      </c>
      <c r="D4437" s="786" t="s">
        <v>3453</v>
      </c>
      <c r="E4437" s="786">
        <v>70</v>
      </c>
      <c r="F4437" s="786">
        <v>4010</v>
      </c>
      <c r="G4437" s="786" t="s">
        <v>6315</v>
      </c>
      <c r="H4437" s="786" t="s">
        <v>1573</v>
      </c>
      <c r="J4437" s="786">
        <v>1</v>
      </c>
      <c r="K4437" s="786">
        <v>5.63</v>
      </c>
      <c r="L4437" s="786">
        <v>5.63</v>
      </c>
      <c r="M4437" s="55" t="s">
        <v>2455</v>
      </c>
    </row>
    <row r="4438" spans="1:13" ht="15">
      <c r="A4438" s="282">
        <v>45924</v>
      </c>
      <c r="B4438" s="55" t="s">
        <v>6295</v>
      </c>
      <c r="C4438" s="784">
        <v>83347</v>
      </c>
      <c r="D4438" s="784" t="s">
        <v>4989</v>
      </c>
      <c r="E4438" s="784">
        <v>85</v>
      </c>
      <c r="F4438" s="784">
        <v>4010</v>
      </c>
      <c r="G4438" s="784" t="s">
        <v>6316</v>
      </c>
      <c r="H4438" s="784" t="s">
        <v>1573</v>
      </c>
      <c r="J4438" s="784">
        <v>2</v>
      </c>
      <c r="K4438" s="784">
        <v>8.49</v>
      </c>
      <c r="L4438" s="784">
        <v>16.98</v>
      </c>
      <c r="M4438" s="55" t="s">
        <v>2455</v>
      </c>
    </row>
    <row r="4439" spans="1:13" ht="15">
      <c r="A4439" s="282">
        <v>45924</v>
      </c>
      <c r="B4439" s="55" t="s">
        <v>6317</v>
      </c>
      <c r="C4439" s="784">
        <v>68119</v>
      </c>
      <c r="D4439" s="784" t="s">
        <v>5913</v>
      </c>
      <c r="E4439" s="784">
        <v>110</v>
      </c>
      <c r="F4439" s="784">
        <v>4010</v>
      </c>
      <c r="G4439" s="784" t="s">
        <v>6318</v>
      </c>
      <c r="H4439" s="784" t="s">
        <v>1573</v>
      </c>
      <c r="J4439" s="55">
        <v>-1</v>
      </c>
      <c r="K4439" s="791">
        <v>3.69</v>
      </c>
      <c r="L4439" s="791">
        <v>-3.69</v>
      </c>
      <c r="M4439" s="55" t="s">
        <v>2287</v>
      </c>
    </row>
    <row r="4440" spans="1:13" ht="15">
      <c r="A4440" s="282">
        <v>45924</v>
      </c>
      <c r="B4440" s="55" t="s">
        <v>6317</v>
      </c>
      <c r="C4440" s="786">
        <v>58661</v>
      </c>
      <c r="D4440" s="786" t="s">
        <v>4038</v>
      </c>
      <c r="E4440" s="786" t="s">
        <v>2296</v>
      </c>
      <c r="F4440" s="786">
        <v>4010</v>
      </c>
      <c r="G4440" s="786" t="s">
        <v>5949</v>
      </c>
      <c r="H4440" s="786" t="s">
        <v>1573</v>
      </c>
      <c r="J4440" s="55">
        <v>-1</v>
      </c>
      <c r="K4440" s="791">
        <v>7.48</v>
      </c>
      <c r="L4440" s="791">
        <v>-7.48</v>
      </c>
      <c r="M4440" s="55" t="s">
        <v>2287</v>
      </c>
    </row>
    <row r="4441" spans="1:13" ht="15">
      <c r="A4441" s="282">
        <v>45924</v>
      </c>
      <c r="B4441" s="55" t="s">
        <v>6319</v>
      </c>
      <c r="C4441" s="784">
        <v>83587</v>
      </c>
      <c r="D4441" s="784" t="s">
        <v>6320</v>
      </c>
      <c r="E4441" s="784">
        <v>90</v>
      </c>
      <c r="F4441" s="784">
        <v>4010</v>
      </c>
      <c r="G4441" s="784" t="s">
        <v>6321</v>
      </c>
      <c r="H4441" s="784" t="s">
        <v>1573</v>
      </c>
      <c r="I4441" s="797">
        <v>2</v>
      </c>
      <c r="J4441" s="784">
        <v>2</v>
      </c>
      <c r="K4441" s="784">
        <v>18.41</v>
      </c>
      <c r="L4441" s="793">
        <v>36.82</v>
      </c>
      <c r="M4441" s="55" t="s">
        <v>2547</v>
      </c>
    </row>
    <row r="4442" spans="1:13" ht="15">
      <c r="A4442" s="282">
        <v>45924</v>
      </c>
      <c r="B4442" s="55" t="s">
        <v>6319</v>
      </c>
      <c r="C4442" s="786">
        <v>83587</v>
      </c>
      <c r="D4442" s="786" t="s">
        <v>6320</v>
      </c>
      <c r="E4442" s="786">
        <v>110</v>
      </c>
      <c r="F4442" s="786">
        <v>4010</v>
      </c>
      <c r="G4442" s="786" t="s">
        <v>6322</v>
      </c>
      <c r="H4442" s="786" t="s">
        <v>1573</v>
      </c>
      <c r="I4442" s="798">
        <v>1</v>
      </c>
      <c r="J4442" s="786">
        <v>1</v>
      </c>
      <c r="K4442" s="786">
        <v>18.41</v>
      </c>
      <c r="L4442" s="796">
        <v>18.41</v>
      </c>
      <c r="M4442" s="55" t="s">
        <v>2547</v>
      </c>
    </row>
    <row r="4443" spans="1:13" ht="15">
      <c r="A4443" s="282">
        <v>45924</v>
      </c>
      <c r="B4443" s="55" t="s">
        <v>6319</v>
      </c>
      <c r="C4443" s="784">
        <v>83587</v>
      </c>
      <c r="D4443" s="784" t="s">
        <v>6320</v>
      </c>
      <c r="E4443" s="784">
        <v>120</v>
      </c>
      <c r="F4443" s="784">
        <v>4010</v>
      </c>
      <c r="G4443" s="784" t="s">
        <v>6323</v>
      </c>
      <c r="H4443" s="784" t="s">
        <v>351</v>
      </c>
      <c r="I4443" s="797">
        <v>-3</v>
      </c>
      <c r="J4443" s="784">
        <v>-3</v>
      </c>
      <c r="K4443" s="784">
        <v>18.41</v>
      </c>
      <c r="L4443" s="793">
        <v>-55.23</v>
      </c>
      <c r="M4443" s="55" t="s">
        <v>2547</v>
      </c>
    </row>
    <row r="4444" spans="1:13" ht="15">
      <c r="A4444" s="282">
        <v>45924</v>
      </c>
      <c r="B4444" s="55" t="s">
        <v>6319</v>
      </c>
      <c r="C4444" s="786">
        <v>83589</v>
      </c>
      <c r="D4444" s="786" t="s">
        <v>6324</v>
      </c>
      <c r="E4444" s="786" t="s">
        <v>441</v>
      </c>
      <c r="F4444" s="786">
        <v>4010</v>
      </c>
      <c r="G4444" s="786" t="s">
        <v>6325</v>
      </c>
      <c r="H4444" s="786" t="s">
        <v>1573</v>
      </c>
      <c r="I4444" s="798">
        <v>1</v>
      </c>
      <c r="J4444" s="786">
        <v>1</v>
      </c>
      <c r="K4444" s="786">
        <v>15.96</v>
      </c>
      <c r="L4444" s="796">
        <v>15.96</v>
      </c>
      <c r="M4444" s="55" t="s">
        <v>2547</v>
      </c>
    </row>
    <row r="4445" spans="1:13" ht="15">
      <c r="A4445" s="282">
        <v>45924</v>
      </c>
      <c r="B4445" s="55" t="s">
        <v>6319</v>
      </c>
      <c r="C4445" s="784">
        <v>83589</v>
      </c>
      <c r="D4445" s="784" t="s">
        <v>6324</v>
      </c>
      <c r="E4445" s="784" t="s">
        <v>2296</v>
      </c>
      <c r="F4445" s="784">
        <v>4010</v>
      </c>
      <c r="G4445" s="784" t="s">
        <v>6326</v>
      </c>
      <c r="H4445" s="784" t="s">
        <v>351</v>
      </c>
      <c r="I4445" s="797">
        <v>-1</v>
      </c>
      <c r="J4445" s="784">
        <v>-1</v>
      </c>
      <c r="K4445" s="784">
        <v>15.96</v>
      </c>
      <c r="L4445" s="793">
        <v>-15.96</v>
      </c>
      <c r="M4445" s="55" t="s">
        <v>2547</v>
      </c>
    </row>
    <row r="4446" spans="1:13" ht="15">
      <c r="A4446" s="282">
        <v>45924</v>
      </c>
      <c r="B4446" s="55" t="s">
        <v>6319</v>
      </c>
      <c r="C4446" s="786">
        <v>83587</v>
      </c>
      <c r="D4446" s="786" t="s">
        <v>6320</v>
      </c>
      <c r="E4446" s="786">
        <v>150</v>
      </c>
      <c r="F4446" s="786">
        <v>4010</v>
      </c>
      <c r="G4446" s="786" t="s">
        <v>6327</v>
      </c>
      <c r="H4446" s="786" t="s">
        <v>351</v>
      </c>
      <c r="I4446" s="798">
        <v>-1</v>
      </c>
      <c r="J4446" s="786">
        <v>-1</v>
      </c>
      <c r="K4446" s="786">
        <v>18.41</v>
      </c>
      <c r="L4446" s="796">
        <v>-18.41</v>
      </c>
      <c r="M4446" s="55" t="s">
        <v>2547</v>
      </c>
    </row>
    <row r="4447" spans="1:13" ht="15">
      <c r="A4447" s="282">
        <v>45925</v>
      </c>
      <c r="B4447" s="55" t="s">
        <v>6328</v>
      </c>
      <c r="C4447" s="784">
        <v>68010</v>
      </c>
      <c r="D4447" s="784" t="s">
        <v>2363</v>
      </c>
      <c r="E4447" s="784">
        <v>100</v>
      </c>
      <c r="F4447" s="784">
        <v>4010</v>
      </c>
      <c r="G4447" s="784" t="s">
        <v>6329</v>
      </c>
      <c r="H4447" s="784" t="s">
        <v>2508</v>
      </c>
      <c r="J4447" s="784">
        <v>1</v>
      </c>
      <c r="K4447" s="784">
        <v>6.72</v>
      </c>
      <c r="L4447" s="784">
        <v>6.72</v>
      </c>
      <c r="M4447" s="55" t="s">
        <v>2455</v>
      </c>
    </row>
    <row r="4448" spans="1:13" ht="15">
      <c r="A4448" s="282">
        <v>45925</v>
      </c>
      <c r="B4448" s="55" t="s">
        <v>6330</v>
      </c>
      <c r="C4448" s="784">
        <v>68010</v>
      </c>
      <c r="D4448" s="784" t="s">
        <v>2363</v>
      </c>
      <c r="E4448" s="784">
        <v>100</v>
      </c>
      <c r="F4448" s="784">
        <v>4010</v>
      </c>
      <c r="G4448" s="784" t="s">
        <v>6329</v>
      </c>
      <c r="H4448" s="784" t="s">
        <v>2508</v>
      </c>
      <c r="J4448" s="55">
        <v>-1</v>
      </c>
      <c r="K4448" s="791">
        <v>6.72</v>
      </c>
      <c r="L4448" s="791">
        <v>-6.72</v>
      </c>
      <c r="M4448" s="55" t="s">
        <v>2618</v>
      </c>
    </row>
    <row r="4449" spans="1:14" ht="15">
      <c r="A4449" s="282">
        <v>45925</v>
      </c>
      <c r="B4449" s="55" t="s">
        <v>6331</v>
      </c>
      <c r="C4449" s="784">
        <v>68010</v>
      </c>
      <c r="D4449" s="784" t="s">
        <v>2363</v>
      </c>
      <c r="E4449" s="784">
        <v>100</v>
      </c>
      <c r="F4449" s="784">
        <v>4010</v>
      </c>
      <c r="G4449" s="784" t="s">
        <v>5866</v>
      </c>
      <c r="H4449" s="784" t="s">
        <v>2508</v>
      </c>
      <c r="J4449" s="55">
        <v>-1</v>
      </c>
      <c r="K4449" s="791">
        <v>6.72</v>
      </c>
      <c r="L4449" s="791">
        <v>-6.72</v>
      </c>
      <c r="M4449" s="55" t="s">
        <v>6332</v>
      </c>
    </row>
    <row r="4450" spans="1:14" ht="15">
      <c r="A4450" s="282">
        <v>45925</v>
      </c>
      <c r="B4450" s="55" t="s">
        <v>6333</v>
      </c>
      <c r="C4450" s="784">
        <v>67563</v>
      </c>
      <c r="D4450" s="784" t="s">
        <v>5284</v>
      </c>
      <c r="E4450" s="784">
        <v>140</v>
      </c>
      <c r="F4450" s="784">
        <v>4010</v>
      </c>
      <c r="G4450" s="784" t="s">
        <v>5866</v>
      </c>
      <c r="H4450" s="784" t="s">
        <v>2508</v>
      </c>
      <c r="J4450" s="55">
        <v>-1</v>
      </c>
      <c r="K4450" s="791">
        <v>8.69</v>
      </c>
      <c r="L4450" s="791">
        <v>-8.69</v>
      </c>
      <c r="M4450" s="55" t="s">
        <v>6332</v>
      </c>
    </row>
    <row r="4451" spans="1:14" ht="15">
      <c r="A4451" s="282">
        <v>45925</v>
      </c>
      <c r="B4451" s="55" t="s">
        <v>6334</v>
      </c>
      <c r="C4451" s="784">
        <v>67223</v>
      </c>
      <c r="D4451" s="784" t="s">
        <v>5556</v>
      </c>
      <c r="E4451" s="784">
        <v>120</v>
      </c>
      <c r="F4451" s="784">
        <v>4010</v>
      </c>
      <c r="G4451" s="784" t="s">
        <v>5866</v>
      </c>
      <c r="H4451" s="784" t="s">
        <v>2508</v>
      </c>
      <c r="J4451" s="55">
        <v>-1</v>
      </c>
      <c r="K4451" s="791">
        <v>10.98</v>
      </c>
      <c r="L4451" s="791">
        <v>-10.98</v>
      </c>
      <c r="M4451" s="55" t="s">
        <v>6332</v>
      </c>
    </row>
    <row r="4452" spans="1:14" ht="15">
      <c r="A4452" s="282">
        <v>45925</v>
      </c>
      <c r="B4452" s="55" t="s">
        <v>6334</v>
      </c>
      <c r="C4452" s="786">
        <v>67691</v>
      </c>
      <c r="D4452" s="786" t="s">
        <v>3095</v>
      </c>
      <c r="E4452" s="786">
        <v>130</v>
      </c>
      <c r="F4452" s="786">
        <v>4010</v>
      </c>
      <c r="G4452" s="786" t="s">
        <v>5866</v>
      </c>
      <c r="H4452" s="786" t="s">
        <v>2508</v>
      </c>
      <c r="J4452" s="55">
        <v>-1</v>
      </c>
      <c r="K4452" s="791">
        <v>8.85</v>
      </c>
      <c r="L4452" s="791">
        <v>-8.85</v>
      </c>
      <c r="M4452" s="55" t="s">
        <v>6332</v>
      </c>
    </row>
    <row r="4453" spans="1:14" ht="15">
      <c r="A4453" s="282">
        <v>45925</v>
      </c>
      <c r="B4453" s="55" t="s">
        <v>6335</v>
      </c>
      <c r="C4453" s="784">
        <v>83436</v>
      </c>
      <c r="D4453" s="784" t="s">
        <v>5633</v>
      </c>
      <c r="E4453" s="784">
        <v>120</v>
      </c>
      <c r="F4453" s="784">
        <v>4010</v>
      </c>
      <c r="G4453" s="784" t="s">
        <v>6336</v>
      </c>
      <c r="H4453" s="784" t="s">
        <v>1573</v>
      </c>
      <c r="J4453" s="55">
        <v>-1</v>
      </c>
      <c r="K4453" s="791">
        <v>4.28</v>
      </c>
      <c r="L4453" s="791">
        <v>-4.28</v>
      </c>
      <c r="M4453" s="55" t="s">
        <v>2967</v>
      </c>
    </row>
    <row r="4454" spans="1:14" ht="15">
      <c r="A4454" s="783">
        <v>45926</v>
      </c>
      <c r="B4454" s="784" t="s">
        <v>6337</v>
      </c>
      <c r="C4454" s="784">
        <v>37028</v>
      </c>
      <c r="D4454" s="784" t="s">
        <v>5310</v>
      </c>
      <c r="E4454" s="784">
        <v>100</v>
      </c>
      <c r="F4454" s="784">
        <v>4010</v>
      </c>
      <c r="G4454" s="784" t="s">
        <v>2617</v>
      </c>
      <c r="H4454" s="784" t="s">
        <v>2508</v>
      </c>
      <c r="I4454" s="797"/>
      <c r="J4454" s="784">
        <v>-20</v>
      </c>
      <c r="K4454" s="784">
        <v>7.65</v>
      </c>
      <c r="L4454" s="793">
        <v>-153</v>
      </c>
      <c r="M4454" s="55" t="s">
        <v>2618</v>
      </c>
      <c r="N4454" s="788" t="s">
        <v>6338</v>
      </c>
    </row>
    <row r="4455" spans="1:14" ht="15">
      <c r="A4455" s="783">
        <v>45926</v>
      </c>
      <c r="B4455" s="784" t="s">
        <v>6339</v>
      </c>
      <c r="C4455" s="784">
        <v>65708</v>
      </c>
      <c r="D4455" s="784">
        <v>15</v>
      </c>
      <c r="E4455" s="784" t="s">
        <v>884</v>
      </c>
      <c r="F4455" s="784">
        <v>4010</v>
      </c>
      <c r="G4455" s="784" t="s">
        <v>2617</v>
      </c>
      <c r="H4455" s="784" t="s">
        <v>1573</v>
      </c>
      <c r="I4455" s="797"/>
      <c r="J4455" s="784">
        <v>11</v>
      </c>
      <c r="K4455" s="784">
        <v>7.68</v>
      </c>
      <c r="L4455" s="793">
        <v>84.48</v>
      </c>
      <c r="M4455" s="55" t="s">
        <v>2618</v>
      </c>
      <c r="N4455" s="788" t="s">
        <v>6340</v>
      </c>
    </row>
    <row r="4456" spans="1:14" ht="15">
      <c r="A4456" s="783">
        <v>45926</v>
      </c>
      <c r="B4456" s="784" t="s">
        <v>6341</v>
      </c>
      <c r="C4456" s="784">
        <v>59845</v>
      </c>
      <c r="D4456" s="784" t="s">
        <v>2988</v>
      </c>
      <c r="E4456" s="784" t="s">
        <v>2061</v>
      </c>
      <c r="F4456" s="784">
        <v>4010</v>
      </c>
      <c r="G4456" s="784" t="s">
        <v>2501</v>
      </c>
      <c r="H4456" s="784" t="s">
        <v>1573</v>
      </c>
      <c r="I4456" s="797">
        <v>4.8971090100224704E+16</v>
      </c>
      <c r="J4456" s="784">
        <v>60</v>
      </c>
      <c r="K4456" s="784">
        <v>7.77</v>
      </c>
      <c r="L4456" s="793">
        <v>466.2</v>
      </c>
      <c r="M4456" s="55" t="s">
        <v>2509</v>
      </c>
      <c r="N4456" s="788" t="s">
        <v>6342</v>
      </c>
    </row>
    <row r="4457" spans="1:14" ht="15">
      <c r="A4457" s="282">
        <v>45929</v>
      </c>
      <c r="B4457" s="55" t="s">
        <v>6343</v>
      </c>
      <c r="C4457" s="784">
        <v>83513</v>
      </c>
      <c r="D4457" s="784" t="s">
        <v>5705</v>
      </c>
      <c r="E4457" s="784">
        <v>60</v>
      </c>
      <c r="F4457" s="784">
        <v>4010</v>
      </c>
      <c r="G4457" s="784" t="s">
        <v>6344</v>
      </c>
      <c r="H4457" s="784" t="s">
        <v>1573</v>
      </c>
      <c r="J4457" s="55">
        <v>-1</v>
      </c>
      <c r="K4457" s="791">
        <v>10.17</v>
      </c>
      <c r="L4457" s="791">
        <v>-10.17</v>
      </c>
      <c r="M4457" s="55" t="s">
        <v>2967</v>
      </c>
    </row>
    <row r="4458" spans="1:14" ht="15">
      <c r="A4458" s="282">
        <v>45929</v>
      </c>
      <c r="B4458" s="55" t="s">
        <v>6343</v>
      </c>
      <c r="C4458" s="786">
        <v>80046</v>
      </c>
      <c r="D4458" s="786" t="s">
        <v>6345</v>
      </c>
      <c r="E4458" s="786" t="s">
        <v>2300</v>
      </c>
      <c r="F4458" s="786">
        <v>4010</v>
      </c>
      <c r="G4458" s="786" t="s">
        <v>5500</v>
      </c>
      <c r="H4458" s="786" t="s">
        <v>1573</v>
      </c>
      <c r="J4458" s="55">
        <v>-1</v>
      </c>
      <c r="K4458" s="791">
        <v>11.93</v>
      </c>
      <c r="L4458" s="791">
        <v>-11.93</v>
      </c>
      <c r="M4458" s="55" t="s">
        <v>2967</v>
      </c>
    </row>
    <row r="4459" spans="1:14" ht="15">
      <c r="A4459" s="282">
        <v>45929</v>
      </c>
      <c r="B4459" s="55" t="s">
        <v>6346</v>
      </c>
      <c r="C4459" s="784">
        <v>58662</v>
      </c>
      <c r="D4459" s="784" t="s">
        <v>4875</v>
      </c>
      <c r="E4459" s="784" t="s">
        <v>2061</v>
      </c>
      <c r="F4459" s="784">
        <v>4010</v>
      </c>
      <c r="G4459" s="784" t="s">
        <v>6347</v>
      </c>
      <c r="H4459" s="784" t="s">
        <v>1573</v>
      </c>
      <c r="J4459" s="55">
        <v>-1</v>
      </c>
      <c r="K4459" s="791">
        <v>9.11</v>
      </c>
      <c r="L4459" s="791">
        <v>-9.11</v>
      </c>
      <c r="M4459" s="55" t="s">
        <v>2864</v>
      </c>
    </row>
    <row r="4460" spans="1:14" ht="15">
      <c r="A4460" s="282">
        <v>45929</v>
      </c>
      <c r="B4460" s="55" t="s">
        <v>6348</v>
      </c>
      <c r="C4460" s="784">
        <v>67515</v>
      </c>
      <c r="D4460" s="784" t="s">
        <v>2657</v>
      </c>
      <c r="E4460" s="784" t="s">
        <v>2296</v>
      </c>
      <c r="F4460" s="784">
        <v>4010</v>
      </c>
      <c r="G4460" s="784" t="s">
        <v>6349</v>
      </c>
      <c r="H4460" s="784" t="s">
        <v>1573</v>
      </c>
      <c r="J4460" s="55">
        <v>-1</v>
      </c>
      <c r="K4460" s="791">
        <v>9.08</v>
      </c>
      <c r="L4460" s="791">
        <v>-9.08</v>
      </c>
      <c r="M4460" s="55" t="s">
        <v>2287</v>
      </c>
    </row>
    <row r="4461" spans="1:14" ht="15">
      <c r="A4461" s="282">
        <v>45929</v>
      </c>
      <c r="B4461" s="55" t="s">
        <v>6348</v>
      </c>
      <c r="C4461" s="786">
        <v>81423</v>
      </c>
      <c r="D4461" s="786">
        <v>766</v>
      </c>
      <c r="E4461" s="786">
        <v>60</v>
      </c>
      <c r="F4461" s="786">
        <v>4010</v>
      </c>
      <c r="G4461" s="786" t="s">
        <v>6350</v>
      </c>
      <c r="H4461" s="786" t="s">
        <v>1573</v>
      </c>
      <c r="J4461" s="55">
        <v>-1</v>
      </c>
      <c r="K4461" s="791">
        <v>6.66</v>
      </c>
      <c r="L4461" s="791">
        <v>-6.66</v>
      </c>
      <c r="M4461" s="55" t="s">
        <v>2287</v>
      </c>
    </row>
    <row r="4462" spans="1:14" ht="15">
      <c r="A4462" s="282">
        <v>45929</v>
      </c>
      <c r="B4462" s="55" t="s">
        <v>6348</v>
      </c>
      <c r="C4462" s="784">
        <v>83072</v>
      </c>
      <c r="D4462" s="784" t="s">
        <v>6351</v>
      </c>
      <c r="E4462" s="784">
        <v>140</v>
      </c>
      <c r="F4462" s="784">
        <v>4010</v>
      </c>
      <c r="G4462" s="784" t="s">
        <v>6352</v>
      </c>
      <c r="H4462" s="784" t="s">
        <v>1573</v>
      </c>
      <c r="J4462" s="55">
        <v>-1</v>
      </c>
      <c r="K4462" s="791">
        <v>8.14</v>
      </c>
      <c r="L4462" s="791">
        <v>-8.14</v>
      </c>
      <c r="M4462" s="55" t="s">
        <v>2287</v>
      </c>
    </row>
    <row r="4463" spans="1:14" ht="15">
      <c r="A4463" s="282">
        <v>45929</v>
      </c>
      <c r="B4463" s="55" t="s">
        <v>6348</v>
      </c>
      <c r="C4463" s="786">
        <v>80046</v>
      </c>
      <c r="D4463" s="786" t="s">
        <v>5929</v>
      </c>
      <c r="E4463" s="786" t="s">
        <v>2296</v>
      </c>
      <c r="F4463" s="786">
        <v>4010</v>
      </c>
      <c r="G4463" s="786" t="s">
        <v>6353</v>
      </c>
      <c r="H4463" s="786" t="s">
        <v>1573</v>
      </c>
      <c r="J4463" s="55">
        <v>-1</v>
      </c>
      <c r="K4463" s="791">
        <v>13.63</v>
      </c>
      <c r="L4463" s="791">
        <v>-13.63</v>
      </c>
      <c r="M4463" s="55" t="s">
        <v>2287</v>
      </c>
    </row>
    <row r="4464" spans="1:14" ht="15">
      <c r="A4464" s="282">
        <v>45929</v>
      </c>
      <c r="B4464" s="55" t="s">
        <v>6354</v>
      </c>
      <c r="C4464" s="784">
        <v>83733</v>
      </c>
      <c r="D4464" s="784" t="s">
        <v>2292</v>
      </c>
      <c r="E4464" s="784">
        <v>140</v>
      </c>
      <c r="F4464" s="784">
        <v>4010</v>
      </c>
      <c r="G4464" s="784" t="s">
        <v>6355</v>
      </c>
      <c r="H4464" s="784" t="s">
        <v>1573</v>
      </c>
      <c r="I4464" s="797">
        <v>6</v>
      </c>
      <c r="J4464" s="784">
        <v>6</v>
      </c>
      <c r="K4464" s="784">
        <v>6.53</v>
      </c>
      <c r="L4464" s="793">
        <v>39.18</v>
      </c>
      <c r="M4464" s="55" t="s">
        <v>2547</v>
      </c>
    </row>
    <row r="4465" spans="1:13" ht="15">
      <c r="A4465" s="282">
        <v>45929</v>
      </c>
      <c r="B4465" s="55" t="s">
        <v>6354</v>
      </c>
      <c r="C4465" s="786">
        <v>83733</v>
      </c>
      <c r="D4465" s="786" t="s">
        <v>2292</v>
      </c>
      <c r="E4465" s="786">
        <v>150</v>
      </c>
      <c r="F4465" s="786">
        <v>4010</v>
      </c>
      <c r="G4465" s="786" t="s">
        <v>6356</v>
      </c>
      <c r="H4465" s="786" t="s">
        <v>351</v>
      </c>
      <c r="I4465" s="798">
        <v>-6</v>
      </c>
      <c r="J4465" s="786">
        <v>-6</v>
      </c>
      <c r="K4465" s="786">
        <v>6.53</v>
      </c>
      <c r="L4465" s="796">
        <v>-39.18</v>
      </c>
      <c r="M4465" s="55" t="s">
        <v>2547</v>
      </c>
    </row>
    <row r="4466" spans="1:13" ht="15">
      <c r="A4466" s="282">
        <v>45929</v>
      </c>
      <c r="B4466" s="55" t="s">
        <v>6357</v>
      </c>
      <c r="C4466" s="784">
        <v>83733</v>
      </c>
      <c r="D4466" s="784" t="s">
        <v>6358</v>
      </c>
      <c r="E4466" s="784">
        <v>150</v>
      </c>
      <c r="F4466" s="784">
        <v>4010</v>
      </c>
      <c r="G4466" s="784" t="s">
        <v>6359</v>
      </c>
      <c r="H4466" s="784" t="s">
        <v>1573</v>
      </c>
      <c r="I4466" s="797">
        <v>2</v>
      </c>
      <c r="J4466" s="784">
        <v>2</v>
      </c>
      <c r="K4466" s="784">
        <v>6.53</v>
      </c>
      <c r="L4466" s="793">
        <v>13.06</v>
      </c>
      <c r="M4466" s="55" t="s">
        <v>2547</v>
      </c>
    </row>
    <row r="4467" spans="1:13" ht="15">
      <c r="A4467" s="282">
        <v>45929</v>
      </c>
      <c r="B4467" s="55" t="s">
        <v>6357</v>
      </c>
      <c r="C4467" s="786">
        <v>83733</v>
      </c>
      <c r="D4467" s="786" t="s">
        <v>6358</v>
      </c>
      <c r="E4467" s="786">
        <v>140</v>
      </c>
      <c r="F4467" s="786">
        <v>4010</v>
      </c>
      <c r="G4467" s="786" t="s">
        <v>6360</v>
      </c>
      <c r="H4467" s="786" t="s">
        <v>351</v>
      </c>
      <c r="I4467" s="798">
        <v>-2</v>
      </c>
      <c r="J4467" s="786">
        <v>-2</v>
      </c>
      <c r="K4467" s="786">
        <v>6.53</v>
      </c>
      <c r="L4467" s="796">
        <v>-13.06</v>
      </c>
      <c r="M4467" s="55" t="s">
        <v>2547</v>
      </c>
    </row>
    <row r="4468" spans="1:13" ht="15">
      <c r="A4468" s="282">
        <v>45930</v>
      </c>
      <c r="B4468" s="55" t="s">
        <v>6361</v>
      </c>
      <c r="C4468" s="784">
        <v>80039</v>
      </c>
      <c r="D4468" s="784" t="s">
        <v>2408</v>
      </c>
      <c r="E4468" s="784" t="s">
        <v>3950</v>
      </c>
      <c r="F4468" s="784">
        <v>4010</v>
      </c>
      <c r="G4468" s="784" t="s">
        <v>6362</v>
      </c>
      <c r="H4468" s="784" t="s">
        <v>1573</v>
      </c>
      <c r="J4468" s="784">
        <v>1</v>
      </c>
      <c r="K4468" s="784">
        <v>8.82</v>
      </c>
      <c r="L4468" s="784">
        <v>8.82</v>
      </c>
      <c r="M4468" s="55" t="s">
        <v>2455</v>
      </c>
    </row>
    <row r="4469" spans="1:13" ht="15">
      <c r="A4469" s="282">
        <v>45930</v>
      </c>
      <c r="B4469" s="55" t="s">
        <v>6361</v>
      </c>
      <c r="C4469" s="786">
        <v>82913</v>
      </c>
      <c r="D4469" s="786" t="s">
        <v>3368</v>
      </c>
      <c r="E4469" s="786">
        <v>90</v>
      </c>
      <c r="F4469" s="786">
        <v>4010</v>
      </c>
      <c r="G4469" s="786" t="s">
        <v>6363</v>
      </c>
      <c r="H4469" s="786" t="s">
        <v>1573</v>
      </c>
      <c r="J4469" s="786">
        <v>1</v>
      </c>
      <c r="K4469" s="786">
        <v>9.4499999999999993</v>
      </c>
      <c r="L4469" s="786">
        <v>9.4499999999999993</v>
      </c>
      <c r="M4469" s="55" t="s">
        <v>2455</v>
      </c>
    </row>
    <row r="4470" spans="1:13" ht="15">
      <c r="A4470" s="282">
        <v>45930</v>
      </c>
      <c r="B4470" s="55" t="s">
        <v>6361</v>
      </c>
      <c r="C4470" s="784">
        <v>81858</v>
      </c>
      <c r="D4470" s="784" t="s">
        <v>5721</v>
      </c>
      <c r="E4470" s="784">
        <v>110</v>
      </c>
      <c r="F4470" s="784">
        <v>4010</v>
      </c>
      <c r="G4470" s="784" t="s">
        <v>6364</v>
      </c>
      <c r="H4470" s="784" t="s">
        <v>1573</v>
      </c>
      <c r="J4470" s="784">
        <v>1</v>
      </c>
      <c r="K4470" s="784">
        <v>7.91</v>
      </c>
      <c r="L4470" s="784">
        <v>7.91</v>
      </c>
      <c r="M4470" s="55" t="s">
        <v>2455</v>
      </c>
    </row>
    <row r="4471" spans="1:13" ht="15">
      <c r="A4471" s="282">
        <v>45930</v>
      </c>
      <c r="B4471" s="55" t="s">
        <v>6361</v>
      </c>
      <c r="C4471" s="786">
        <v>82595</v>
      </c>
      <c r="D4471" s="786" t="s">
        <v>2974</v>
      </c>
      <c r="E4471" s="786">
        <v>100</v>
      </c>
      <c r="F4471" s="786">
        <v>4010</v>
      </c>
      <c r="G4471" s="786" t="s">
        <v>6365</v>
      </c>
      <c r="H4471" s="786" t="s">
        <v>1573</v>
      </c>
      <c r="J4471" s="786">
        <v>1</v>
      </c>
      <c r="K4471" s="786">
        <v>13.31</v>
      </c>
      <c r="L4471" s="786">
        <v>13.31</v>
      </c>
      <c r="M4471" s="55" t="s">
        <v>2455</v>
      </c>
    </row>
    <row r="4472" spans="1:13" ht="15">
      <c r="A4472" s="282">
        <v>45930</v>
      </c>
      <c r="B4472" s="55" t="s">
        <v>6361</v>
      </c>
      <c r="C4472" s="784">
        <v>82572</v>
      </c>
      <c r="D4472" s="784" t="s">
        <v>2216</v>
      </c>
      <c r="E4472" s="784">
        <v>130</v>
      </c>
      <c r="F4472" s="784">
        <v>4010</v>
      </c>
      <c r="G4472" s="784" t="s">
        <v>6366</v>
      </c>
      <c r="H4472" s="784" t="s">
        <v>1573</v>
      </c>
      <c r="J4472" s="784">
        <v>1</v>
      </c>
      <c r="K4472" s="784">
        <v>9.4700000000000006</v>
      </c>
      <c r="L4472" s="784">
        <v>9.4700000000000006</v>
      </c>
      <c r="M4472" s="55" t="s">
        <v>2455</v>
      </c>
    </row>
    <row r="4473" spans="1:13" ht="15">
      <c r="A4473" s="282">
        <v>45930</v>
      </c>
      <c r="B4473" s="55" t="s">
        <v>6361</v>
      </c>
      <c r="C4473" s="786">
        <v>68119</v>
      </c>
      <c r="D4473" s="786" t="s">
        <v>5913</v>
      </c>
      <c r="E4473" s="786">
        <v>110</v>
      </c>
      <c r="F4473" s="786">
        <v>4010</v>
      </c>
      <c r="G4473" s="786" t="s">
        <v>6367</v>
      </c>
      <c r="H4473" s="786" t="s">
        <v>1573</v>
      </c>
      <c r="J4473" s="786">
        <v>5</v>
      </c>
      <c r="K4473" s="786">
        <v>3.69</v>
      </c>
      <c r="L4473" s="786">
        <v>18.45</v>
      </c>
      <c r="M4473" s="55" t="s">
        <v>2455</v>
      </c>
    </row>
    <row r="4474" spans="1:13" ht="15">
      <c r="A4474" s="282">
        <v>45930</v>
      </c>
      <c r="B4474" s="55" t="s">
        <v>6361</v>
      </c>
      <c r="C4474" s="784">
        <v>83167</v>
      </c>
      <c r="D4474" s="784">
        <v>66</v>
      </c>
      <c r="E4474" s="784">
        <v>90</v>
      </c>
      <c r="F4474" s="784">
        <v>4010</v>
      </c>
      <c r="G4474" s="784" t="s">
        <v>6368</v>
      </c>
      <c r="H4474" s="784" t="s">
        <v>1573</v>
      </c>
      <c r="J4474" s="784">
        <v>1</v>
      </c>
      <c r="K4474" s="784">
        <v>14.52</v>
      </c>
      <c r="L4474" s="784">
        <v>14.52</v>
      </c>
      <c r="M4474" s="55" t="s">
        <v>2455</v>
      </c>
    </row>
    <row r="4475" spans="1:13" ht="15">
      <c r="A4475" s="282">
        <v>45930</v>
      </c>
      <c r="B4475" s="55" t="s">
        <v>6361</v>
      </c>
      <c r="C4475" s="786">
        <v>83876</v>
      </c>
      <c r="D4475" s="786" t="s">
        <v>3956</v>
      </c>
      <c r="E4475" s="786" t="s">
        <v>441</v>
      </c>
      <c r="F4475" s="786">
        <v>4010</v>
      </c>
      <c r="G4475" s="786" t="s">
        <v>6369</v>
      </c>
      <c r="H4475" s="786" t="s">
        <v>1573</v>
      </c>
      <c r="J4475" s="786">
        <v>1</v>
      </c>
      <c r="K4475" s="786">
        <v>15.57</v>
      </c>
      <c r="L4475" s="786">
        <v>15.57</v>
      </c>
      <c r="M4475" s="55" t="s">
        <v>2455</v>
      </c>
    </row>
    <row r="4476" spans="1:13" ht="15">
      <c r="A4476" s="282">
        <v>45930</v>
      </c>
      <c r="B4476" s="55" t="s">
        <v>6361</v>
      </c>
      <c r="C4476" s="784">
        <v>81338</v>
      </c>
      <c r="D4476" s="784" t="s">
        <v>3050</v>
      </c>
      <c r="E4476" s="784">
        <v>120</v>
      </c>
      <c r="F4476" s="784">
        <v>4010</v>
      </c>
      <c r="G4476" s="784" t="s">
        <v>6370</v>
      </c>
      <c r="H4476" s="784" t="s">
        <v>1573</v>
      </c>
      <c r="J4476" s="784">
        <v>1</v>
      </c>
      <c r="K4476" s="784">
        <v>8.3699999999999992</v>
      </c>
      <c r="L4476" s="784">
        <v>8.3699999999999992</v>
      </c>
      <c r="M4476" s="55" t="s">
        <v>2455</v>
      </c>
    </row>
    <row r="4477" spans="1:13" ht="15">
      <c r="A4477" s="282">
        <v>45930</v>
      </c>
      <c r="B4477" s="55" t="s">
        <v>6361</v>
      </c>
      <c r="C4477" s="786">
        <v>80802</v>
      </c>
      <c r="D4477" s="786" t="s">
        <v>6371</v>
      </c>
      <c r="E4477" s="786">
        <v>140</v>
      </c>
      <c r="F4477" s="786">
        <v>4010</v>
      </c>
      <c r="G4477" s="786" t="s">
        <v>6372</v>
      </c>
      <c r="H4477" s="786" t="s">
        <v>1573</v>
      </c>
      <c r="J4477" s="786">
        <v>1</v>
      </c>
      <c r="K4477" s="786">
        <v>12.41</v>
      </c>
      <c r="L4477" s="786">
        <v>12.41</v>
      </c>
      <c r="M4477" s="55" t="s">
        <v>2455</v>
      </c>
    </row>
    <row r="4478" spans="1:13" ht="15">
      <c r="A4478" s="282">
        <v>45930</v>
      </c>
      <c r="B4478" s="55" t="s">
        <v>6361</v>
      </c>
      <c r="C4478" s="784">
        <v>83504</v>
      </c>
      <c r="D4478" s="784" t="s">
        <v>5544</v>
      </c>
      <c r="E4478" s="784">
        <v>90</v>
      </c>
      <c r="F4478" s="784">
        <v>4010</v>
      </c>
      <c r="G4478" s="784" t="s">
        <v>6373</v>
      </c>
      <c r="H4478" s="784" t="s">
        <v>1573</v>
      </c>
      <c r="J4478" s="784">
        <v>1</v>
      </c>
      <c r="K4478" s="784">
        <v>5.27</v>
      </c>
      <c r="L4478" s="784">
        <v>5.27</v>
      </c>
      <c r="M4478" s="55" t="s">
        <v>2455</v>
      </c>
    </row>
    <row r="4479" spans="1:13" ht="15">
      <c r="A4479" s="282">
        <v>45930</v>
      </c>
      <c r="B4479" s="55" t="s">
        <v>6361</v>
      </c>
      <c r="C4479" s="786">
        <v>67271</v>
      </c>
      <c r="D4479" s="786" t="s">
        <v>3884</v>
      </c>
      <c r="E4479" s="786">
        <v>85</v>
      </c>
      <c r="F4479" s="786">
        <v>4010</v>
      </c>
      <c r="G4479" s="786" t="s">
        <v>6374</v>
      </c>
      <c r="H4479" s="786" t="s">
        <v>1573</v>
      </c>
      <c r="J4479" s="786">
        <v>1</v>
      </c>
      <c r="K4479" s="786">
        <v>9.9</v>
      </c>
      <c r="L4479" s="786">
        <v>9.9</v>
      </c>
      <c r="M4479" s="55" t="s">
        <v>2455</v>
      </c>
    </row>
    <row r="4480" spans="1:13" ht="15">
      <c r="A4480" s="282">
        <v>45930</v>
      </c>
      <c r="B4480" s="55" t="s">
        <v>6361</v>
      </c>
      <c r="C4480" s="784">
        <v>82722</v>
      </c>
      <c r="D4480" s="784" t="s">
        <v>2470</v>
      </c>
      <c r="E4480" s="784">
        <v>75</v>
      </c>
      <c r="F4480" s="784">
        <v>4010</v>
      </c>
      <c r="G4480" s="784" t="s">
        <v>6375</v>
      </c>
      <c r="H4480" s="784" t="s">
        <v>1573</v>
      </c>
      <c r="J4480" s="784">
        <v>1</v>
      </c>
      <c r="K4480" s="784">
        <v>10.63</v>
      </c>
      <c r="L4480" s="784">
        <v>10.63</v>
      </c>
      <c r="M4480" s="55" t="s">
        <v>2455</v>
      </c>
    </row>
    <row r="4481" spans="1:13" ht="15">
      <c r="A4481" s="282">
        <v>45930</v>
      </c>
      <c r="B4481" s="55" t="s">
        <v>6361</v>
      </c>
      <c r="C4481" s="786">
        <v>81157</v>
      </c>
      <c r="D4481" s="786" t="s">
        <v>6376</v>
      </c>
      <c r="E4481" s="786">
        <v>100</v>
      </c>
      <c r="F4481" s="786">
        <v>4010</v>
      </c>
      <c r="G4481" s="786" t="s">
        <v>6377</v>
      </c>
      <c r="H4481" s="786" t="s">
        <v>1573</v>
      </c>
      <c r="J4481" s="786">
        <v>1</v>
      </c>
      <c r="K4481" s="786">
        <v>4.71</v>
      </c>
      <c r="L4481" s="786">
        <v>4.71</v>
      </c>
      <c r="M4481" s="55" t="s">
        <v>2455</v>
      </c>
    </row>
    <row r="4482" spans="1:13" ht="15">
      <c r="A4482" s="282">
        <v>45930</v>
      </c>
      <c r="B4482" s="55" t="s">
        <v>6361</v>
      </c>
      <c r="C4482" s="784">
        <v>81881</v>
      </c>
      <c r="D4482" s="784" t="s">
        <v>6063</v>
      </c>
      <c r="E4482" s="784">
        <v>120</v>
      </c>
      <c r="F4482" s="784">
        <v>4010</v>
      </c>
      <c r="G4482" s="784" t="s">
        <v>6378</v>
      </c>
      <c r="H4482" s="784" t="s">
        <v>1573</v>
      </c>
      <c r="J4482" s="784">
        <v>1</v>
      </c>
      <c r="K4482" s="784">
        <v>6.61</v>
      </c>
      <c r="L4482" s="784">
        <v>6.61</v>
      </c>
      <c r="M4482" s="55" t="s">
        <v>2455</v>
      </c>
    </row>
    <row r="4483" spans="1:13" ht="15">
      <c r="A4483" s="282">
        <v>45930</v>
      </c>
      <c r="B4483" s="55" t="s">
        <v>6361</v>
      </c>
      <c r="C4483" s="786">
        <v>81423</v>
      </c>
      <c r="D4483" s="786" t="s">
        <v>3165</v>
      </c>
      <c r="E4483" s="786">
        <v>70</v>
      </c>
      <c r="F4483" s="786">
        <v>4010</v>
      </c>
      <c r="G4483" s="786" t="s">
        <v>6379</v>
      </c>
      <c r="H4483" s="786" t="s">
        <v>1573</v>
      </c>
      <c r="J4483" s="786">
        <v>1</v>
      </c>
      <c r="K4483" s="786">
        <v>6.66</v>
      </c>
      <c r="L4483" s="786">
        <v>6.66</v>
      </c>
      <c r="M4483" s="55" t="s">
        <v>2455</v>
      </c>
    </row>
    <row r="4484" spans="1:13" ht="15">
      <c r="A4484" s="282">
        <v>45930</v>
      </c>
      <c r="B4484" s="55" t="s">
        <v>6361</v>
      </c>
      <c r="C4484" s="784">
        <v>83505</v>
      </c>
      <c r="D4484" s="784" t="s">
        <v>6380</v>
      </c>
      <c r="E4484" s="784">
        <v>120</v>
      </c>
      <c r="F4484" s="784">
        <v>4010</v>
      </c>
      <c r="G4484" s="784" t="s">
        <v>6381</v>
      </c>
      <c r="H4484" s="784" t="s">
        <v>1573</v>
      </c>
      <c r="J4484" s="784">
        <v>1</v>
      </c>
      <c r="K4484" s="784">
        <v>4.04</v>
      </c>
      <c r="L4484" s="784">
        <v>4.04</v>
      </c>
      <c r="M4484" s="55" t="s">
        <v>2455</v>
      </c>
    </row>
    <row r="4485" spans="1:13" ht="15">
      <c r="A4485" s="282">
        <v>45930</v>
      </c>
      <c r="B4485" s="55" t="s">
        <v>6361</v>
      </c>
      <c r="C4485" s="786">
        <v>68125</v>
      </c>
      <c r="D4485" s="786" t="s">
        <v>5454</v>
      </c>
      <c r="E4485" s="786">
        <v>120</v>
      </c>
      <c r="F4485" s="786">
        <v>4010</v>
      </c>
      <c r="G4485" s="786" t="s">
        <v>6382</v>
      </c>
      <c r="H4485" s="786" t="s">
        <v>1573</v>
      </c>
      <c r="J4485" s="786">
        <v>1</v>
      </c>
      <c r="K4485" s="786">
        <v>8.06</v>
      </c>
      <c r="L4485" s="786">
        <v>8.06</v>
      </c>
      <c r="M4485" s="55" t="s">
        <v>2455</v>
      </c>
    </row>
    <row r="4486" spans="1:13" ht="15">
      <c r="A4486" s="282">
        <v>45930</v>
      </c>
      <c r="B4486" s="55" t="s">
        <v>6361</v>
      </c>
      <c r="C4486" s="784">
        <v>83153</v>
      </c>
      <c r="D4486" s="784" t="s">
        <v>6056</v>
      </c>
      <c r="E4486" s="784">
        <v>130</v>
      </c>
      <c r="F4486" s="784">
        <v>4010</v>
      </c>
      <c r="G4486" s="784" t="s">
        <v>2251</v>
      </c>
      <c r="H4486" s="784" t="s">
        <v>1573</v>
      </c>
      <c r="J4486" s="784">
        <v>1</v>
      </c>
      <c r="K4486" s="784">
        <v>10.95</v>
      </c>
      <c r="L4486" s="784">
        <v>10.95</v>
      </c>
      <c r="M4486" s="55" t="s">
        <v>2455</v>
      </c>
    </row>
    <row r="4487" spans="1:13" ht="15">
      <c r="A4487" s="282">
        <v>45930</v>
      </c>
      <c r="B4487" s="55" t="s">
        <v>6361</v>
      </c>
      <c r="C4487" s="786">
        <v>83535</v>
      </c>
      <c r="D4487" s="786" t="s">
        <v>5328</v>
      </c>
      <c r="E4487" s="786">
        <v>90</v>
      </c>
      <c r="F4487" s="786">
        <v>4010</v>
      </c>
      <c r="G4487" s="786" t="s">
        <v>6383</v>
      </c>
      <c r="H4487" s="786" t="s">
        <v>1573</v>
      </c>
      <c r="J4487" s="786">
        <v>1</v>
      </c>
      <c r="K4487" s="786">
        <v>7.58</v>
      </c>
      <c r="L4487" s="786">
        <v>7.58</v>
      </c>
      <c r="M4487" s="55" t="s">
        <v>2455</v>
      </c>
    </row>
    <row r="4488" spans="1:13" ht="15">
      <c r="A4488" s="282">
        <v>45930</v>
      </c>
      <c r="B4488" s="55" t="s">
        <v>6361</v>
      </c>
      <c r="C4488" s="784">
        <v>81504</v>
      </c>
      <c r="D4488" s="784" t="s">
        <v>6384</v>
      </c>
      <c r="E4488" s="784" t="s">
        <v>2639</v>
      </c>
      <c r="F4488" s="784">
        <v>4010</v>
      </c>
      <c r="G4488" s="784" t="s">
        <v>2271</v>
      </c>
      <c r="H4488" s="784" t="s">
        <v>1573</v>
      </c>
      <c r="J4488" s="784">
        <v>1</v>
      </c>
      <c r="K4488" s="784">
        <v>14.03</v>
      </c>
      <c r="L4488" s="784">
        <v>14.03</v>
      </c>
      <c r="M4488" s="55" t="s">
        <v>2455</v>
      </c>
    </row>
    <row r="4489" spans="1:13" ht="15">
      <c r="A4489" s="282">
        <v>45930</v>
      </c>
      <c r="B4489" s="55" t="s">
        <v>6361</v>
      </c>
      <c r="C4489" s="786">
        <v>81339</v>
      </c>
      <c r="D4489" s="786" t="s">
        <v>3051</v>
      </c>
      <c r="E4489" s="786">
        <v>120</v>
      </c>
      <c r="F4489" s="786">
        <v>4010</v>
      </c>
      <c r="G4489" s="786" t="s">
        <v>2269</v>
      </c>
      <c r="H4489" s="786" t="s">
        <v>1573</v>
      </c>
      <c r="J4489" s="786">
        <v>1</v>
      </c>
      <c r="K4489" s="786">
        <v>6.54</v>
      </c>
      <c r="L4489" s="786">
        <v>6.54</v>
      </c>
      <c r="M4489" s="55" t="s">
        <v>2455</v>
      </c>
    </row>
    <row r="4490" spans="1:13" ht="15">
      <c r="A4490" s="282">
        <v>45930</v>
      </c>
      <c r="B4490" s="55" t="s">
        <v>6361</v>
      </c>
      <c r="C4490" s="784">
        <v>82677</v>
      </c>
      <c r="D4490" s="784" t="s">
        <v>2290</v>
      </c>
      <c r="E4490" s="784">
        <v>110</v>
      </c>
      <c r="F4490" s="784">
        <v>4010</v>
      </c>
      <c r="G4490" s="784" t="s">
        <v>2289</v>
      </c>
      <c r="H4490" s="784" t="s">
        <v>1573</v>
      </c>
      <c r="J4490" s="784">
        <v>1</v>
      </c>
      <c r="K4490" s="784">
        <v>3.52</v>
      </c>
      <c r="L4490" s="784">
        <v>3.52</v>
      </c>
      <c r="M4490" s="55" t="s">
        <v>2455</v>
      </c>
    </row>
    <row r="4491" spans="1:13" ht="15">
      <c r="A4491" s="282">
        <v>45930</v>
      </c>
      <c r="B4491" s="55" t="s">
        <v>6361</v>
      </c>
      <c r="C4491" s="786">
        <v>81946</v>
      </c>
      <c r="D4491" s="786" t="s">
        <v>5310</v>
      </c>
      <c r="E4491" s="786">
        <v>90</v>
      </c>
      <c r="F4491" s="786">
        <v>4010</v>
      </c>
      <c r="G4491" s="786" t="s">
        <v>2305</v>
      </c>
      <c r="H4491" s="786" t="s">
        <v>1573</v>
      </c>
      <c r="J4491" s="786">
        <v>1</v>
      </c>
      <c r="K4491" s="786">
        <v>8.32</v>
      </c>
      <c r="L4491" s="786">
        <v>8.32</v>
      </c>
      <c r="M4491" s="55" t="s">
        <v>2455</v>
      </c>
    </row>
    <row r="4492" spans="1:13" ht="15">
      <c r="A4492" s="282">
        <v>45930</v>
      </c>
      <c r="B4492" s="55" t="s">
        <v>6361</v>
      </c>
      <c r="C4492" s="784">
        <v>81552</v>
      </c>
      <c r="D4492" s="784" t="s">
        <v>3230</v>
      </c>
      <c r="E4492" s="784">
        <v>110</v>
      </c>
      <c r="F4492" s="784">
        <v>4010</v>
      </c>
      <c r="G4492" s="784" t="s">
        <v>2303</v>
      </c>
      <c r="H4492" s="784" t="s">
        <v>1573</v>
      </c>
      <c r="J4492" s="784">
        <v>2</v>
      </c>
      <c r="K4492" s="784">
        <v>4.4000000000000004</v>
      </c>
      <c r="L4492" s="784">
        <v>8.8000000000000007</v>
      </c>
      <c r="M4492" s="55" t="s">
        <v>2455</v>
      </c>
    </row>
    <row r="4493" spans="1:13" ht="15">
      <c r="A4493" s="282">
        <v>45930</v>
      </c>
      <c r="B4493" s="55" t="s">
        <v>6361</v>
      </c>
      <c r="C4493" s="786">
        <v>66994</v>
      </c>
      <c r="D4493" s="786" t="s">
        <v>2255</v>
      </c>
      <c r="E4493" s="786" t="s">
        <v>441</v>
      </c>
      <c r="F4493" s="786">
        <v>4010</v>
      </c>
      <c r="G4493" s="786" t="s">
        <v>2607</v>
      </c>
      <c r="H4493" s="786" t="s">
        <v>1573</v>
      </c>
      <c r="J4493" s="786">
        <v>4</v>
      </c>
      <c r="K4493" s="786">
        <v>7.65</v>
      </c>
      <c r="L4493" s="786">
        <v>30.6</v>
      </c>
      <c r="M4493" s="55" t="s">
        <v>2455</v>
      </c>
    </row>
    <row r="4494" spans="1:13" ht="15">
      <c r="A4494" s="282">
        <v>45930</v>
      </c>
      <c r="B4494" s="55" t="s">
        <v>6361</v>
      </c>
      <c r="C4494" s="784">
        <v>83085</v>
      </c>
      <c r="D4494" s="784" t="s">
        <v>6385</v>
      </c>
      <c r="E4494" s="784">
        <v>100</v>
      </c>
      <c r="F4494" s="784">
        <v>4010</v>
      </c>
      <c r="G4494" s="784" t="s">
        <v>2299</v>
      </c>
      <c r="H4494" s="784" t="s">
        <v>1573</v>
      </c>
      <c r="J4494" s="784">
        <v>1</v>
      </c>
      <c r="K4494" s="784">
        <v>8.83</v>
      </c>
      <c r="L4494" s="784">
        <v>8.83</v>
      </c>
      <c r="M4494" s="55" t="s">
        <v>2455</v>
      </c>
    </row>
    <row r="4495" spans="1:13" ht="15">
      <c r="A4495" s="282">
        <v>45930</v>
      </c>
      <c r="B4495" s="55" t="s">
        <v>6361</v>
      </c>
      <c r="C4495" s="786">
        <v>83393</v>
      </c>
      <c r="D4495" s="786" t="s">
        <v>3655</v>
      </c>
      <c r="E4495" s="786">
        <v>90</v>
      </c>
      <c r="F4495" s="786">
        <v>4010</v>
      </c>
      <c r="G4495" s="786" t="s">
        <v>2630</v>
      </c>
      <c r="H4495" s="786" t="s">
        <v>1573</v>
      </c>
      <c r="J4495" s="786">
        <v>1</v>
      </c>
      <c r="K4495" s="786">
        <v>15.33</v>
      </c>
      <c r="L4495" s="786">
        <v>15.33</v>
      </c>
      <c r="M4495" s="55" t="s">
        <v>2455</v>
      </c>
    </row>
    <row r="4496" spans="1:13" ht="15">
      <c r="A4496" s="282">
        <v>45930</v>
      </c>
      <c r="B4496" s="55" t="s">
        <v>6361</v>
      </c>
      <c r="C4496" s="784">
        <v>47681</v>
      </c>
      <c r="D4496" s="784" t="s">
        <v>4339</v>
      </c>
      <c r="E4496" s="784">
        <v>100</v>
      </c>
      <c r="F4496" s="784">
        <v>4010</v>
      </c>
      <c r="G4496" s="784" t="s">
        <v>2297</v>
      </c>
      <c r="H4496" s="784" t="s">
        <v>1573</v>
      </c>
      <c r="J4496" s="784">
        <v>1</v>
      </c>
      <c r="K4496" s="784">
        <v>8.5500000000000007</v>
      </c>
      <c r="L4496" s="784">
        <v>8.5500000000000007</v>
      </c>
      <c r="M4496" s="55" t="s">
        <v>2455</v>
      </c>
    </row>
    <row r="4497" spans="1:13" ht="15">
      <c r="A4497" s="282">
        <v>45930</v>
      </c>
      <c r="B4497" s="55" t="s">
        <v>6361</v>
      </c>
      <c r="C4497" s="786">
        <v>82307</v>
      </c>
      <c r="D4497" s="786" t="s">
        <v>3979</v>
      </c>
      <c r="E4497" s="786">
        <v>70</v>
      </c>
      <c r="F4497" s="786">
        <v>4010</v>
      </c>
      <c r="G4497" s="786" t="s">
        <v>2313</v>
      </c>
      <c r="H4497" s="786" t="s">
        <v>1573</v>
      </c>
      <c r="J4497" s="786">
        <v>1</v>
      </c>
      <c r="K4497" s="786">
        <v>26.65</v>
      </c>
      <c r="L4497" s="786">
        <v>26.65</v>
      </c>
      <c r="M4497" s="55" t="s">
        <v>2455</v>
      </c>
    </row>
    <row r="4498" spans="1:13" ht="15">
      <c r="A4498" s="282">
        <v>45930</v>
      </c>
      <c r="B4498" s="55" t="s">
        <v>6361</v>
      </c>
      <c r="C4498" s="784">
        <v>82976</v>
      </c>
      <c r="D4498" s="784" t="s">
        <v>3398</v>
      </c>
      <c r="E4498" s="784">
        <v>85</v>
      </c>
      <c r="F4498" s="784">
        <v>4010</v>
      </c>
      <c r="G4498" s="784" t="s">
        <v>2647</v>
      </c>
      <c r="H4498" s="784" t="s">
        <v>1573</v>
      </c>
      <c r="J4498" s="784">
        <v>1</v>
      </c>
      <c r="K4498" s="784">
        <v>5.22</v>
      </c>
      <c r="L4498" s="784">
        <v>5.22</v>
      </c>
      <c r="M4498" s="55" t="s">
        <v>2455</v>
      </c>
    </row>
    <row r="4499" spans="1:13" ht="15">
      <c r="A4499" s="282">
        <v>45930</v>
      </c>
      <c r="B4499" s="55" t="s">
        <v>6361</v>
      </c>
      <c r="C4499" s="786">
        <v>83535</v>
      </c>
      <c r="D4499" s="786" t="s">
        <v>5328</v>
      </c>
      <c r="E4499" s="786">
        <v>75</v>
      </c>
      <c r="F4499" s="786">
        <v>4010</v>
      </c>
      <c r="G4499" s="786" t="s">
        <v>6386</v>
      </c>
      <c r="H4499" s="786" t="s">
        <v>1573</v>
      </c>
      <c r="J4499" s="786">
        <v>1</v>
      </c>
      <c r="K4499" s="786">
        <v>7.48</v>
      </c>
      <c r="L4499" s="786">
        <v>7.48</v>
      </c>
      <c r="M4499" s="55" t="s">
        <v>2455</v>
      </c>
    </row>
    <row r="4500" spans="1:13" ht="15">
      <c r="A4500" s="282">
        <v>45930</v>
      </c>
      <c r="B4500" s="55" t="s">
        <v>6361</v>
      </c>
      <c r="C4500" s="784">
        <v>82182</v>
      </c>
      <c r="D4500" s="784" t="s">
        <v>2481</v>
      </c>
      <c r="E4500" s="784">
        <v>100</v>
      </c>
      <c r="F4500" s="784">
        <v>4010</v>
      </c>
      <c r="G4500" s="784" t="s">
        <v>2645</v>
      </c>
      <c r="H4500" s="784" t="s">
        <v>1573</v>
      </c>
      <c r="J4500" s="784">
        <v>1</v>
      </c>
      <c r="K4500" s="784">
        <v>9.81</v>
      </c>
      <c r="L4500" s="784">
        <v>9.81</v>
      </c>
      <c r="M4500" s="55" t="s">
        <v>2455</v>
      </c>
    </row>
    <row r="4501" spans="1:13" ht="15">
      <c r="A4501" s="282">
        <v>45930</v>
      </c>
      <c r="B4501" s="55" t="s">
        <v>6361</v>
      </c>
      <c r="C4501" s="786">
        <v>83164</v>
      </c>
      <c r="D4501" s="786" t="s">
        <v>5684</v>
      </c>
      <c r="E4501" s="786">
        <v>100</v>
      </c>
      <c r="F4501" s="786">
        <v>4010</v>
      </c>
      <c r="G4501" s="786" t="s">
        <v>2318</v>
      </c>
      <c r="H4501" s="786" t="s">
        <v>1573</v>
      </c>
      <c r="J4501" s="786">
        <v>1</v>
      </c>
      <c r="K4501" s="786">
        <v>9.94</v>
      </c>
      <c r="L4501" s="786">
        <v>9.94</v>
      </c>
      <c r="M4501" s="55" t="s">
        <v>2455</v>
      </c>
    </row>
    <row r="4502" spans="1:13" ht="15">
      <c r="A4502" s="282">
        <v>45930</v>
      </c>
      <c r="B4502" s="55" t="s">
        <v>6361</v>
      </c>
      <c r="C4502" s="784">
        <v>83278</v>
      </c>
      <c r="D4502" s="784" t="s">
        <v>5913</v>
      </c>
      <c r="E4502" s="784">
        <v>130</v>
      </c>
      <c r="F4502" s="784">
        <v>4010</v>
      </c>
      <c r="G4502" s="784" t="s">
        <v>2644</v>
      </c>
      <c r="H4502" s="784" t="s">
        <v>1573</v>
      </c>
      <c r="J4502" s="784">
        <v>1</v>
      </c>
      <c r="K4502" s="784">
        <v>5.4</v>
      </c>
      <c r="L4502" s="784">
        <v>5.4</v>
      </c>
      <c r="M4502" s="55" t="s">
        <v>2455</v>
      </c>
    </row>
    <row r="4503" spans="1:13" ht="15">
      <c r="A4503" s="282">
        <v>45930</v>
      </c>
      <c r="B4503" s="55" t="s">
        <v>6361</v>
      </c>
      <c r="C4503" s="786">
        <v>82022</v>
      </c>
      <c r="D4503" s="786" t="s">
        <v>5083</v>
      </c>
      <c r="E4503" s="786">
        <v>85</v>
      </c>
      <c r="F4503" s="786">
        <v>4010</v>
      </c>
      <c r="G4503" s="786" t="s">
        <v>2643</v>
      </c>
      <c r="H4503" s="786" t="s">
        <v>1573</v>
      </c>
      <c r="J4503" s="786">
        <v>1</v>
      </c>
      <c r="K4503" s="786">
        <v>5.75</v>
      </c>
      <c r="L4503" s="786">
        <v>5.75</v>
      </c>
      <c r="M4503" s="55" t="s">
        <v>2455</v>
      </c>
    </row>
    <row r="4504" spans="1:13" ht="15">
      <c r="A4504" s="282">
        <v>45930</v>
      </c>
      <c r="B4504" s="55" t="s">
        <v>6361</v>
      </c>
      <c r="C4504" s="784">
        <v>82199</v>
      </c>
      <c r="D4504" s="784" t="s">
        <v>6047</v>
      </c>
      <c r="E4504" s="784">
        <v>50</v>
      </c>
      <c r="F4504" s="784">
        <v>4010</v>
      </c>
      <c r="G4504" s="784" t="s">
        <v>2316</v>
      </c>
      <c r="H4504" s="784" t="s">
        <v>1573</v>
      </c>
      <c r="J4504" s="784">
        <v>1</v>
      </c>
      <c r="K4504" s="784">
        <v>8.02</v>
      </c>
      <c r="L4504" s="784">
        <v>8.02</v>
      </c>
      <c r="M4504" s="55" t="s">
        <v>2455</v>
      </c>
    </row>
    <row r="4505" spans="1:13" ht="15">
      <c r="A4505" s="282">
        <v>45930</v>
      </c>
      <c r="B4505" s="55" t="s">
        <v>6361</v>
      </c>
      <c r="C4505" s="786">
        <v>83169</v>
      </c>
      <c r="D4505" s="786" t="s">
        <v>5775</v>
      </c>
      <c r="E4505" s="786">
        <v>85</v>
      </c>
      <c r="F4505" s="786">
        <v>4010</v>
      </c>
      <c r="G4505" s="786" t="s">
        <v>3082</v>
      </c>
      <c r="H4505" s="786" t="s">
        <v>1573</v>
      </c>
      <c r="J4505" s="786">
        <v>1</v>
      </c>
      <c r="K4505" s="786">
        <v>10.42</v>
      </c>
      <c r="L4505" s="786">
        <v>10.42</v>
      </c>
      <c r="M4505" s="55" t="s">
        <v>2455</v>
      </c>
    </row>
    <row r="4506" spans="1:13" ht="15">
      <c r="A4506" s="282">
        <v>45930</v>
      </c>
      <c r="B4506" s="55" t="s">
        <v>6361</v>
      </c>
      <c r="C4506" s="784">
        <v>83278</v>
      </c>
      <c r="D4506" s="784" t="s">
        <v>4540</v>
      </c>
      <c r="E4506" s="784">
        <v>120</v>
      </c>
      <c r="F4506" s="784">
        <v>4010</v>
      </c>
      <c r="G4506" s="784" t="s">
        <v>2320</v>
      </c>
      <c r="H4506" s="784" t="s">
        <v>1573</v>
      </c>
      <c r="J4506" s="784">
        <v>1</v>
      </c>
      <c r="K4506" s="784">
        <v>5.4</v>
      </c>
      <c r="L4506" s="784">
        <v>5.4</v>
      </c>
      <c r="M4506" s="55" t="s">
        <v>2455</v>
      </c>
    </row>
    <row r="4507" spans="1:13" ht="15">
      <c r="A4507" s="282">
        <v>45930</v>
      </c>
      <c r="B4507" s="55" t="s">
        <v>6361</v>
      </c>
      <c r="C4507" s="786">
        <v>44403</v>
      </c>
      <c r="D4507" s="786" t="s">
        <v>2255</v>
      </c>
      <c r="E4507" s="786" t="s">
        <v>441</v>
      </c>
      <c r="F4507" s="786">
        <v>4010</v>
      </c>
      <c r="G4507" s="786" t="s">
        <v>2642</v>
      </c>
      <c r="H4507" s="786" t="s">
        <v>1573</v>
      </c>
      <c r="J4507" s="786">
        <v>2</v>
      </c>
      <c r="K4507" s="786">
        <v>8.69</v>
      </c>
      <c r="L4507" s="786">
        <v>17.38</v>
      </c>
      <c r="M4507" s="55" t="s">
        <v>2455</v>
      </c>
    </row>
    <row r="4508" spans="1:13" ht="15">
      <c r="A4508" s="282">
        <v>45930</v>
      </c>
      <c r="B4508" s="55" t="s">
        <v>6361</v>
      </c>
      <c r="C4508" s="784">
        <v>37028</v>
      </c>
      <c r="D4508" s="784" t="s">
        <v>5914</v>
      </c>
      <c r="E4508" s="784">
        <v>150</v>
      </c>
      <c r="F4508" s="784">
        <v>4010</v>
      </c>
      <c r="G4508" s="784" t="s">
        <v>2332</v>
      </c>
      <c r="H4508" s="784" t="s">
        <v>1573</v>
      </c>
      <c r="J4508" s="784">
        <v>1</v>
      </c>
      <c r="K4508" s="784">
        <v>7.09</v>
      </c>
      <c r="L4508" s="784">
        <v>7.09</v>
      </c>
      <c r="M4508" s="55" t="s">
        <v>2455</v>
      </c>
    </row>
    <row r="4509" spans="1:13" ht="15">
      <c r="A4509" s="282">
        <v>45930</v>
      </c>
      <c r="B4509" s="55" t="s">
        <v>6361</v>
      </c>
      <c r="C4509" s="786">
        <v>50764</v>
      </c>
      <c r="D4509" s="786">
        <v>1</v>
      </c>
      <c r="E4509" s="786" t="s">
        <v>289</v>
      </c>
      <c r="F4509" s="786">
        <v>4010</v>
      </c>
      <c r="G4509" s="786" t="s">
        <v>2334</v>
      </c>
      <c r="H4509" s="786" t="s">
        <v>1573</v>
      </c>
      <c r="J4509" s="786">
        <v>1</v>
      </c>
      <c r="K4509" s="786">
        <v>4.0599999999999996</v>
      </c>
      <c r="L4509" s="786">
        <v>4.0599999999999996</v>
      </c>
      <c r="M4509" s="55" t="s">
        <v>2455</v>
      </c>
    </row>
    <row r="4510" spans="1:13" ht="15">
      <c r="A4510" s="282">
        <v>45930</v>
      </c>
      <c r="B4510" s="55" t="s">
        <v>6361</v>
      </c>
      <c r="C4510" s="784">
        <v>82408</v>
      </c>
      <c r="D4510" s="784" t="s">
        <v>4057</v>
      </c>
      <c r="E4510" s="784">
        <v>90</v>
      </c>
      <c r="F4510" s="784">
        <v>4010</v>
      </c>
      <c r="G4510" s="784" t="s">
        <v>2326</v>
      </c>
      <c r="H4510" s="784" t="s">
        <v>1573</v>
      </c>
      <c r="J4510" s="784">
        <v>1</v>
      </c>
      <c r="K4510" s="784">
        <v>10.02</v>
      </c>
      <c r="L4510" s="784">
        <v>10.02</v>
      </c>
      <c r="M4510" s="55" t="s">
        <v>2455</v>
      </c>
    </row>
    <row r="4511" spans="1:13" ht="15">
      <c r="A4511" s="282">
        <v>45930</v>
      </c>
      <c r="B4511" s="55" t="s">
        <v>6361</v>
      </c>
      <c r="C4511" s="786">
        <v>68125</v>
      </c>
      <c r="D4511" s="786" t="s">
        <v>5295</v>
      </c>
      <c r="E4511" s="786">
        <v>150</v>
      </c>
      <c r="F4511" s="786">
        <v>4010</v>
      </c>
      <c r="G4511" s="786" t="s">
        <v>2331</v>
      </c>
      <c r="H4511" s="786" t="s">
        <v>1573</v>
      </c>
      <c r="J4511" s="786">
        <v>3</v>
      </c>
      <c r="K4511" s="786">
        <v>8.06</v>
      </c>
      <c r="L4511" s="786">
        <v>24.18</v>
      </c>
      <c r="M4511" s="55" t="s">
        <v>2455</v>
      </c>
    </row>
    <row r="4512" spans="1:13" ht="15">
      <c r="A4512" s="282">
        <v>45930</v>
      </c>
      <c r="B4512" s="55" t="s">
        <v>6361</v>
      </c>
      <c r="C4512" s="784">
        <v>81351</v>
      </c>
      <c r="D4512" s="784" t="s">
        <v>2282</v>
      </c>
      <c r="E4512" s="784">
        <v>110</v>
      </c>
      <c r="F4512" s="784">
        <v>4010</v>
      </c>
      <c r="G4512" s="784" t="s">
        <v>2340</v>
      </c>
      <c r="H4512" s="784" t="s">
        <v>1573</v>
      </c>
      <c r="J4512" s="784">
        <v>1</v>
      </c>
      <c r="K4512" s="784">
        <v>11.21</v>
      </c>
      <c r="L4512" s="784">
        <v>11.21</v>
      </c>
      <c r="M4512" s="55" t="s">
        <v>2455</v>
      </c>
    </row>
    <row r="4513" spans="1:13" ht="15">
      <c r="A4513" s="282">
        <v>45930</v>
      </c>
      <c r="B4513" s="55" t="s">
        <v>6361</v>
      </c>
      <c r="C4513" s="786">
        <v>67862</v>
      </c>
      <c r="D4513" s="786" t="s">
        <v>3161</v>
      </c>
      <c r="E4513" s="786">
        <v>100</v>
      </c>
      <c r="F4513" s="786">
        <v>4010</v>
      </c>
      <c r="G4513" s="786" t="s">
        <v>2343</v>
      </c>
      <c r="H4513" s="786" t="s">
        <v>1573</v>
      </c>
      <c r="J4513" s="786">
        <v>1</v>
      </c>
      <c r="K4513" s="786">
        <v>5.47</v>
      </c>
      <c r="L4513" s="786">
        <v>5.47</v>
      </c>
      <c r="M4513" s="55" t="s">
        <v>2455</v>
      </c>
    </row>
    <row r="4514" spans="1:13" ht="15">
      <c r="A4514" s="282">
        <v>45930</v>
      </c>
      <c r="B4514" s="55" t="s">
        <v>6361</v>
      </c>
      <c r="C4514" s="784">
        <v>82921</v>
      </c>
      <c r="D4514" s="784" t="s">
        <v>3635</v>
      </c>
      <c r="E4514" s="784">
        <v>150</v>
      </c>
      <c r="F4514" s="784">
        <v>4010</v>
      </c>
      <c r="G4514" s="784" t="s">
        <v>2342</v>
      </c>
      <c r="H4514" s="784" t="s">
        <v>1573</v>
      </c>
      <c r="J4514" s="784">
        <v>1</v>
      </c>
      <c r="K4514" s="784">
        <v>7.73</v>
      </c>
      <c r="L4514" s="784">
        <v>7.73</v>
      </c>
      <c r="M4514" s="55" t="s">
        <v>2455</v>
      </c>
    </row>
    <row r="4515" spans="1:13" ht="15">
      <c r="A4515" s="282">
        <v>45930</v>
      </c>
      <c r="B4515" s="55" t="s">
        <v>6361</v>
      </c>
      <c r="C4515" s="786">
        <v>81666</v>
      </c>
      <c r="D4515" s="786" t="s">
        <v>3754</v>
      </c>
      <c r="E4515" s="786">
        <v>85</v>
      </c>
      <c r="F4515" s="786">
        <v>4010</v>
      </c>
      <c r="G4515" s="786" t="s">
        <v>2346</v>
      </c>
      <c r="H4515" s="786" t="s">
        <v>1573</v>
      </c>
      <c r="J4515" s="786">
        <v>1</v>
      </c>
      <c r="K4515" s="786">
        <v>6.38</v>
      </c>
      <c r="L4515" s="786">
        <v>6.38</v>
      </c>
      <c r="M4515" s="55" t="s">
        <v>2455</v>
      </c>
    </row>
    <row r="4516" spans="1:13" ht="15">
      <c r="A4516" s="282">
        <v>45930</v>
      </c>
      <c r="B4516" s="55" t="s">
        <v>6361</v>
      </c>
      <c r="C4516" s="784">
        <v>80223</v>
      </c>
      <c r="D4516" s="784">
        <v>11</v>
      </c>
      <c r="E4516" s="784" t="s">
        <v>2230</v>
      </c>
      <c r="F4516" s="784">
        <v>4010</v>
      </c>
      <c r="G4516" s="784" t="s">
        <v>2357</v>
      </c>
      <c r="H4516" s="784" t="s">
        <v>1573</v>
      </c>
      <c r="J4516" s="784">
        <v>1</v>
      </c>
      <c r="K4516" s="784">
        <v>5.92</v>
      </c>
      <c r="L4516" s="784">
        <v>5.92</v>
      </c>
      <c r="M4516" s="55" t="s">
        <v>2455</v>
      </c>
    </row>
    <row r="4517" spans="1:13" ht="15">
      <c r="A4517" s="282">
        <v>45930</v>
      </c>
      <c r="B4517" s="55" t="s">
        <v>6361</v>
      </c>
      <c r="C4517" s="786">
        <v>83153</v>
      </c>
      <c r="D4517" s="786" t="s">
        <v>6387</v>
      </c>
      <c r="E4517" s="786">
        <v>110</v>
      </c>
      <c r="F4517" s="786">
        <v>4010</v>
      </c>
      <c r="G4517" s="786" t="s">
        <v>2359</v>
      </c>
      <c r="H4517" s="786" t="s">
        <v>1573</v>
      </c>
      <c r="J4517" s="786">
        <v>2</v>
      </c>
      <c r="K4517" s="786">
        <v>10.95</v>
      </c>
      <c r="L4517" s="786">
        <v>21.9</v>
      </c>
      <c r="M4517" s="55" t="s">
        <v>2455</v>
      </c>
    </row>
    <row r="4518" spans="1:13" ht="15">
      <c r="A4518" s="282">
        <v>45930</v>
      </c>
      <c r="B4518" s="55" t="s">
        <v>6361</v>
      </c>
      <c r="C4518" s="784">
        <v>67576</v>
      </c>
      <c r="D4518" s="784" t="s">
        <v>3884</v>
      </c>
      <c r="E4518" s="784">
        <v>100</v>
      </c>
      <c r="F4518" s="784">
        <v>4010</v>
      </c>
      <c r="G4518" s="784" t="s">
        <v>2364</v>
      </c>
      <c r="H4518" s="784" t="s">
        <v>1573</v>
      </c>
      <c r="J4518" s="784">
        <v>1</v>
      </c>
      <c r="K4518" s="784">
        <v>7.66</v>
      </c>
      <c r="L4518" s="784">
        <v>7.66</v>
      </c>
      <c r="M4518" s="55" t="s">
        <v>2455</v>
      </c>
    </row>
    <row r="4519" spans="1:13" ht="15">
      <c r="A4519" s="282">
        <v>45930</v>
      </c>
      <c r="B4519" s="55" t="s">
        <v>6361</v>
      </c>
      <c r="C4519" s="786">
        <v>81395</v>
      </c>
      <c r="D4519" s="786" t="s">
        <v>3078</v>
      </c>
      <c r="E4519" s="786">
        <v>110</v>
      </c>
      <c r="F4519" s="786">
        <v>4010</v>
      </c>
      <c r="G4519" s="786" t="s">
        <v>2367</v>
      </c>
      <c r="H4519" s="786" t="s">
        <v>1573</v>
      </c>
      <c r="J4519" s="786">
        <v>1</v>
      </c>
      <c r="K4519" s="786">
        <v>7.08</v>
      </c>
      <c r="L4519" s="786">
        <v>7.08</v>
      </c>
      <c r="M4519" s="55" t="s">
        <v>2455</v>
      </c>
    </row>
    <row r="4520" spans="1:13" ht="15">
      <c r="A4520" s="282">
        <v>45930</v>
      </c>
      <c r="B4520" s="55" t="s">
        <v>6361</v>
      </c>
      <c r="C4520" s="784">
        <v>82661</v>
      </c>
      <c r="D4520" s="784" t="s">
        <v>2541</v>
      </c>
      <c r="E4520" s="784">
        <v>90</v>
      </c>
      <c r="F4520" s="784">
        <v>4010</v>
      </c>
      <c r="G4520" s="784" t="s">
        <v>2374</v>
      </c>
      <c r="H4520" s="784" t="s">
        <v>1573</v>
      </c>
      <c r="J4520" s="784">
        <v>1</v>
      </c>
      <c r="K4520" s="784">
        <v>5.61</v>
      </c>
      <c r="L4520" s="784">
        <v>5.61</v>
      </c>
      <c r="M4520" s="55" t="s">
        <v>2455</v>
      </c>
    </row>
    <row r="4521" spans="1:13" ht="15">
      <c r="A4521" s="282">
        <v>45930</v>
      </c>
      <c r="B4521" s="55" t="s">
        <v>6361</v>
      </c>
      <c r="C4521" s="786">
        <v>37028</v>
      </c>
      <c r="D4521" s="786" t="s">
        <v>5914</v>
      </c>
      <c r="E4521" s="786">
        <v>90</v>
      </c>
      <c r="F4521" s="786">
        <v>4010</v>
      </c>
      <c r="G4521" s="786" t="s">
        <v>2370</v>
      </c>
      <c r="H4521" s="786" t="s">
        <v>1573</v>
      </c>
      <c r="J4521" s="786">
        <v>1</v>
      </c>
      <c r="K4521" s="786">
        <v>7.09</v>
      </c>
      <c r="L4521" s="786">
        <v>7.09</v>
      </c>
      <c r="M4521" s="55" t="s">
        <v>2455</v>
      </c>
    </row>
    <row r="4522" spans="1:13" ht="15">
      <c r="A4522" s="282">
        <v>45930</v>
      </c>
      <c r="B4522" s="55" t="s">
        <v>6361</v>
      </c>
      <c r="C4522" s="784">
        <v>82013</v>
      </c>
      <c r="D4522" s="784" t="s">
        <v>5213</v>
      </c>
      <c r="E4522" s="784">
        <v>90</v>
      </c>
      <c r="F4522" s="784">
        <v>4010</v>
      </c>
      <c r="G4522" s="784" t="s">
        <v>2377</v>
      </c>
      <c r="H4522" s="784" t="s">
        <v>1573</v>
      </c>
      <c r="J4522" s="784">
        <v>1</v>
      </c>
      <c r="K4522" s="784">
        <v>7.73</v>
      </c>
      <c r="L4522" s="784">
        <v>7.73</v>
      </c>
      <c r="M4522" s="55" t="s">
        <v>2455</v>
      </c>
    </row>
    <row r="4523" spans="1:13" ht="15">
      <c r="A4523" s="282">
        <v>45930</v>
      </c>
      <c r="B4523" s="55" t="s">
        <v>6361</v>
      </c>
      <c r="C4523" s="786">
        <v>37028</v>
      </c>
      <c r="D4523" s="786" t="s">
        <v>6388</v>
      </c>
      <c r="E4523" s="786">
        <v>160</v>
      </c>
      <c r="F4523" s="786">
        <v>4010</v>
      </c>
      <c r="G4523" s="786" t="s">
        <v>2380</v>
      </c>
      <c r="H4523" s="786" t="s">
        <v>1573</v>
      </c>
      <c r="J4523" s="786">
        <v>1</v>
      </c>
      <c r="K4523" s="786">
        <v>7.48</v>
      </c>
      <c r="L4523" s="786">
        <v>7.48</v>
      </c>
      <c r="M4523" s="55" t="s">
        <v>2455</v>
      </c>
    </row>
    <row r="4524" spans="1:13" ht="15">
      <c r="A4524" s="282">
        <v>45930</v>
      </c>
      <c r="B4524" s="55" t="s">
        <v>6361</v>
      </c>
      <c r="C4524" s="784">
        <v>81846</v>
      </c>
      <c r="D4524" s="784" t="s">
        <v>5914</v>
      </c>
      <c r="E4524" s="784">
        <v>140</v>
      </c>
      <c r="F4524" s="784">
        <v>4010</v>
      </c>
      <c r="G4524" s="784" t="s">
        <v>2384</v>
      </c>
      <c r="H4524" s="784" t="s">
        <v>1573</v>
      </c>
      <c r="J4524" s="784">
        <v>1</v>
      </c>
      <c r="K4524" s="784">
        <v>5.22</v>
      </c>
      <c r="L4524" s="784">
        <v>5.22</v>
      </c>
      <c r="M4524" s="55" t="s">
        <v>2455</v>
      </c>
    </row>
    <row r="4525" spans="1:13" ht="15">
      <c r="A4525" s="282">
        <v>45930</v>
      </c>
      <c r="B4525" s="55" t="s">
        <v>6361</v>
      </c>
      <c r="C4525" s="786">
        <v>80617</v>
      </c>
      <c r="D4525" s="786" t="s">
        <v>3161</v>
      </c>
      <c r="E4525" s="786">
        <v>75</v>
      </c>
      <c r="F4525" s="786">
        <v>4010</v>
      </c>
      <c r="G4525" s="786" t="s">
        <v>2391</v>
      </c>
      <c r="H4525" s="786" t="s">
        <v>1573</v>
      </c>
      <c r="J4525" s="786">
        <v>1</v>
      </c>
      <c r="K4525" s="786">
        <v>6.13</v>
      </c>
      <c r="L4525" s="786">
        <v>6.13</v>
      </c>
      <c r="M4525" s="55" t="s">
        <v>2455</v>
      </c>
    </row>
    <row r="4526" spans="1:13" ht="15">
      <c r="A4526" s="282">
        <v>45930</v>
      </c>
      <c r="B4526" s="55" t="s">
        <v>6361</v>
      </c>
      <c r="C4526" s="784">
        <v>82677</v>
      </c>
      <c r="D4526" s="784" t="s">
        <v>4228</v>
      </c>
      <c r="E4526" s="784">
        <v>100</v>
      </c>
      <c r="F4526" s="784">
        <v>4010</v>
      </c>
      <c r="G4526" s="784" t="s">
        <v>2399</v>
      </c>
      <c r="H4526" s="784" t="s">
        <v>1573</v>
      </c>
      <c r="J4526" s="784">
        <v>1</v>
      </c>
      <c r="K4526" s="784">
        <v>3.52</v>
      </c>
      <c r="L4526" s="784">
        <v>3.52</v>
      </c>
      <c r="M4526" s="55" t="s">
        <v>2455</v>
      </c>
    </row>
    <row r="4527" spans="1:13" ht="15">
      <c r="A4527" s="282">
        <v>45930</v>
      </c>
      <c r="B4527" s="55" t="s">
        <v>6361</v>
      </c>
      <c r="C4527" s="786">
        <v>83153</v>
      </c>
      <c r="D4527" s="786" t="s">
        <v>6387</v>
      </c>
      <c r="E4527" s="786">
        <v>85</v>
      </c>
      <c r="F4527" s="786">
        <v>4010</v>
      </c>
      <c r="G4527" s="786" t="s">
        <v>2403</v>
      </c>
      <c r="H4527" s="786" t="s">
        <v>1573</v>
      </c>
      <c r="J4527" s="786">
        <v>2</v>
      </c>
      <c r="K4527" s="786">
        <v>10.85</v>
      </c>
      <c r="L4527" s="786">
        <v>21.7</v>
      </c>
      <c r="M4527" s="55" t="s">
        <v>2455</v>
      </c>
    </row>
    <row r="4528" spans="1:13" ht="15">
      <c r="A4528" s="282">
        <v>45930</v>
      </c>
      <c r="B4528" s="55" t="s">
        <v>6361</v>
      </c>
      <c r="C4528" s="784">
        <v>67862</v>
      </c>
      <c r="D4528" s="784" t="s">
        <v>3035</v>
      </c>
      <c r="E4528" s="784">
        <v>150</v>
      </c>
      <c r="F4528" s="784">
        <v>4010</v>
      </c>
      <c r="G4528" s="784" t="s">
        <v>2406</v>
      </c>
      <c r="H4528" s="784" t="s">
        <v>1573</v>
      </c>
      <c r="J4528" s="784">
        <v>1</v>
      </c>
      <c r="K4528" s="784">
        <v>5.47</v>
      </c>
      <c r="L4528" s="784">
        <v>5.47</v>
      </c>
      <c r="M4528" s="55" t="s">
        <v>2455</v>
      </c>
    </row>
    <row r="4529" spans="1:13" ht="15">
      <c r="A4529" s="282">
        <v>45930</v>
      </c>
      <c r="B4529" s="55" t="s">
        <v>6361</v>
      </c>
      <c r="C4529" s="786">
        <v>68048</v>
      </c>
      <c r="D4529" s="786" t="s">
        <v>2560</v>
      </c>
      <c r="E4529" s="786">
        <v>85</v>
      </c>
      <c r="F4529" s="786">
        <v>4010</v>
      </c>
      <c r="G4529" s="786" t="s">
        <v>5704</v>
      </c>
      <c r="H4529" s="786" t="s">
        <v>1573</v>
      </c>
      <c r="J4529" s="786">
        <v>1</v>
      </c>
      <c r="K4529" s="786">
        <v>3.51</v>
      </c>
      <c r="L4529" s="786">
        <v>3.51</v>
      </c>
      <c r="M4529" s="55" t="s">
        <v>2455</v>
      </c>
    </row>
    <row r="4530" spans="1:13" ht="15">
      <c r="A4530" s="282">
        <v>45930</v>
      </c>
      <c r="B4530" s="55" t="s">
        <v>6361</v>
      </c>
      <c r="C4530" s="784">
        <v>83397</v>
      </c>
      <c r="D4530" s="784" t="s">
        <v>5972</v>
      </c>
      <c r="E4530" s="784">
        <v>60</v>
      </c>
      <c r="F4530" s="784">
        <v>4010</v>
      </c>
      <c r="G4530" s="784" t="s">
        <v>2422</v>
      </c>
      <c r="H4530" s="784" t="s">
        <v>1573</v>
      </c>
      <c r="J4530" s="784">
        <v>1</v>
      </c>
      <c r="K4530" s="784">
        <v>5.53</v>
      </c>
      <c r="L4530" s="784">
        <v>5.53</v>
      </c>
      <c r="M4530" s="55" t="s">
        <v>2455</v>
      </c>
    </row>
    <row r="4531" spans="1:13" ht="15">
      <c r="A4531" s="282">
        <v>45930</v>
      </c>
      <c r="B4531" s="55" t="s">
        <v>6361</v>
      </c>
      <c r="C4531" s="786">
        <v>82968</v>
      </c>
      <c r="D4531" s="786" t="s">
        <v>3130</v>
      </c>
      <c r="E4531" s="786">
        <v>130</v>
      </c>
      <c r="F4531" s="786">
        <v>4010</v>
      </c>
      <c r="G4531" s="786" t="s">
        <v>2437</v>
      </c>
      <c r="H4531" s="786" t="s">
        <v>1573</v>
      </c>
      <c r="J4531" s="786">
        <v>1</v>
      </c>
      <c r="K4531" s="786">
        <v>8.02</v>
      </c>
      <c r="L4531" s="786">
        <v>8.02</v>
      </c>
      <c r="M4531" s="55" t="s">
        <v>2455</v>
      </c>
    </row>
    <row r="4532" spans="1:13" ht="15">
      <c r="A4532" s="282">
        <v>45930</v>
      </c>
      <c r="B4532" s="55" t="s">
        <v>6361</v>
      </c>
      <c r="C4532" s="784">
        <v>83425</v>
      </c>
      <c r="D4532" s="784" t="s">
        <v>5417</v>
      </c>
      <c r="E4532" s="784">
        <v>110</v>
      </c>
      <c r="F4532" s="784">
        <v>4010</v>
      </c>
      <c r="G4532" s="784" t="s">
        <v>2433</v>
      </c>
      <c r="H4532" s="784" t="s">
        <v>1573</v>
      </c>
      <c r="J4532" s="784">
        <v>1</v>
      </c>
      <c r="K4532" s="784">
        <v>12.86</v>
      </c>
      <c r="L4532" s="784">
        <v>12.86</v>
      </c>
      <c r="M4532" s="55" t="s">
        <v>2455</v>
      </c>
    </row>
    <row r="4533" spans="1:13" ht="15">
      <c r="A4533" s="282">
        <v>45930</v>
      </c>
      <c r="B4533" s="55" t="s">
        <v>6361</v>
      </c>
      <c r="C4533" s="786">
        <v>67377</v>
      </c>
      <c r="D4533" s="786" t="s">
        <v>3023</v>
      </c>
      <c r="E4533" s="786">
        <v>110</v>
      </c>
      <c r="F4533" s="786">
        <v>4010</v>
      </c>
      <c r="G4533" s="786" t="s">
        <v>6389</v>
      </c>
      <c r="H4533" s="786" t="s">
        <v>1573</v>
      </c>
      <c r="J4533" s="786">
        <v>1</v>
      </c>
      <c r="K4533" s="786">
        <v>4.2</v>
      </c>
      <c r="L4533" s="786">
        <v>4.2</v>
      </c>
      <c r="M4533" s="55" t="s">
        <v>2455</v>
      </c>
    </row>
    <row r="4534" spans="1:13" ht="15">
      <c r="A4534" s="282">
        <v>45930</v>
      </c>
      <c r="B4534" s="55" t="s">
        <v>6361</v>
      </c>
      <c r="C4534" s="784">
        <v>81347</v>
      </c>
      <c r="D4534" s="784" t="s">
        <v>3439</v>
      </c>
      <c r="E4534" s="784">
        <v>140</v>
      </c>
      <c r="F4534" s="784">
        <v>4010</v>
      </c>
      <c r="G4534" s="784" t="s">
        <v>2432</v>
      </c>
      <c r="H4534" s="784" t="s">
        <v>1573</v>
      </c>
      <c r="J4534" s="784">
        <v>1</v>
      </c>
      <c r="K4534" s="784">
        <v>8.08</v>
      </c>
      <c r="L4534" s="784">
        <v>8.08</v>
      </c>
      <c r="M4534" s="55" t="s">
        <v>2455</v>
      </c>
    </row>
    <row r="4535" spans="1:13" ht="15">
      <c r="A4535" s="282">
        <v>45930</v>
      </c>
      <c r="B4535" s="55" t="s">
        <v>6361</v>
      </c>
      <c r="C4535" s="786">
        <v>83088</v>
      </c>
      <c r="D4535" s="786" t="s">
        <v>4332</v>
      </c>
      <c r="E4535" s="786">
        <v>120</v>
      </c>
      <c r="F4535" s="786">
        <v>4010</v>
      </c>
      <c r="G4535" s="786" t="s">
        <v>2431</v>
      </c>
      <c r="H4535" s="786" t="s">
        <v>1573</v>
      </c>
      <c r="J4535" s="786">
        <v>1</v>
      </c>
      <c r="K4535" s="786">
        <v>9.6999999999999993</v>
      </c>
      <c r="L4535" s="786">
        <v>9.6999999999999993</v>
      </c>
      <c r="M4535" s="55" t="s">
        <v>2455</v>
      </c>
    </row>
    <row r="4536" spans="1:13" ht="15">
      <c r="A4536" s="282">
        <v>45930</v>
      </c>
      <c r="B4536" s="55" t="s">
        <v>6361</v>
      </c>
      <c r="C4536" s="784">
        <v>65642</v>
      </c>
      <c r="D4536" s="784" t="s">
        <v>5361</v>
      </c>
      <c r="E4536" s="784">
        <v>120</v>
      </c>
      <c r="F4536" s="784">
        <v>4010</v>
      </c>
      <c r="G4536" s="784" t="s">
        <v>2440</v>
      </c>
      <c r="H4536" s="784" t="s">
        <v>1573</v>
      </c>
      <c r="J4536" s="784">
        <v>2</v>
      </c>
      <c r="K4536" s="784">
        <v>6.65</v>
      </c>
      <c r="L4536" s="784">
        <v>13.3</v>
      </c>
      <c r="M4536" s="55" t="s">
        <v>2455</v>
      </c>
    </row>
    <row r="4537" spans="1:13" ht="15">
      <c r="A4537" s="282">
        <v>45930</v>
      </c>
      <c r="B4537" s="55" t="s">
        <v>6361</v>
      </c>
      <c r="C4537" s="786">
        <v>82182</v>
      </c>
      <c r="D4537" s="786" t="s">
        <v>2481</v>
      </c>
      <c r="E4537" s="786">
        <v>140</v>
      </c>
      <c r="F4537" s="786">
        <v>4010</v>
      </c>
      <c r="G4537" s="786" t="s">
        <v>2439</v>
      </c>
      <c r="H4537" s="786" t="s">
        <v>1573</v>
      </c>
      <c r="J4537" s="786">
        <v>1</v>
      </c>
      <c r="K4537" s="786">
        <v>9.81</v>
      </c>
      <c r="L4537" s="786">
        <v>9.81</v>
      </c>
      <c r="M4537" s="55" t="s">
        <v>2455</v>
      </c>
    </row>
    <row r="4538" spans="1:13" ht="15">
      <c r="A4538" s="282">
        <v>45930</v>
      </c>
      <c r="B4538" s="55" t="s">
        <v>6361</v>
      </c>
      <c r="C4538" s="784">
        <v>82718</v>
      </c>
      <c r="D4538" s="784" t="s">
        <v>3193</v>
      </c>
      <c r="E4538" s="784">
        <v>140</v>
      </c>
      <c r="F4538" s="784">
        <v>4010</v>
      </c>
      <c r="G4538" s="784" t="s">
        <v>2663</v>
      </c>
      <c r="H4538" s="784" t="s">
        <v>1573</v>
      </c>
      <c r="J4538" s="784">
        <v>1</v>
      </c>
      <c r="K4538" s="784">
        <v>13.18</v>
      </c>
      <c r="L4538" s="784">
        <v>13.18</v>
      </c>
      <c r="M4538" s="55" t="s">
        <v>2455</v>
      </c>
    </row>
    <row r="4539" spans="1:13" ht="15">
      <c r="A4539" s="282">
        <v>45930</v>
      </c>
      <c r="B4539" s="55" t="s">
        <v>6361</v>
      </c>
      <c r="C4539" s="786">
        <v>83264</v>
      </c>
      <c r="D4539" s="786" t="s">
        <v>6390</v>
      </c>
      <c r="E4539" s="786">
        <v>90</v>
      </c>
      <c r="F4539" s="786">
        <v>4010</v>
      </c>
      <c r="G4539" s="786" t="s">
        <v>2668</v>
      </c>
      <c r="H4539" s="786" t="s">
        <v>1573</v>
      </c>
      <c r="J4539" s="786">
        <v>1</v>
      </c>
      <c r="K4539" s="786">
        <v>12.95</v>
      </c>
      <c r="L4539" s="786">
        <v>12.95</v>
      </c>
      <c r="M4539" s="55" t="s">
        <v>2455</v>
      </c>
    </row>
    <row r="4540" spans="1:13" ht="15">
      <c r="A4540" s="282">
        <v>45930</v>
      </c>
      <c r="B4540" s="55" t="s">
        <v>6361</v>
      </c>
      <c r="C4540" s="784">
        <v>83507</v>
      </c>
      <c r="D4540" s="784" t="s">
        <v>4542</v>
      </c>
      <c r="E4540" s="784">
        <v>150</v>
      </c>
      <c r="F4540" s="784">
        <v>4010</v>
      </c>
      <c r="G4540" s="784" t="s">
        <v>2680</v>
      </c>
      <c r="H4540" s="784" t="s">
        <v>1573</v>
      </c>
      <c r="J4540" s="784">
        <v>1</v>
      </c>
      <c r="K4540" s="784">
        <v>5.29</v>
      </c>
      <c r="L4540" s="784">
        <v>5.29</v>
      </c>
      <c r="M4540" s="55" t="s">
        <v>2455</v>
      </c>
    </row>
    <row r="4541" spans="1:13" ht="15">
      <c r="A4541" s="282">
        <v>45930</v>
      </c>
      <c r="B4541" s="55" t="s">
        <v>6361</v>
      </c>
      <c r="C4541" s="786">
        <v>83033</v>
      </c>
      <c r="D4541" s="786" t="s">
        <v>4046</v>
      </c>
      <c r="E4541" s="786">
        <v>120</v>
      </c>
      <c r="F4541" s="786">
        <v>4010</v>
      </c>
      <c r="G4541" s="786" t="s">
        <v>6007</v>
      </c>
      <c r="H4541" s="786" t="s">
        <v>1573</v>
      </c>
      <c r="J4541" s="786">
        <v>1</v>
      </c>
      <c r="K4541" s="786">
        <v>8.06</v>
      </c>
      <c r="L4541" s="786">
        <v>8.06</v>
      </c>
      <c r="M4541" s="55" t="s">
        <v>2455</v>
      </c>
    </row>
    <row r="4542" spans="1:13" ht="15">
      <c r="A4542" s="282">
        <v>45930</v>
      </c>
      <c r="B4542" s="55" t="s">
        <v>6361</v>
      </c>
      <c r="C4542" s="784">
        <v>68125</v>
      </c>
      <c r="D4542" s="784" t="s">
        <v>5295</v>
      </c>
      <c r="E4542" s="784">
        <v>110</v>
      </c>
      <c r="F4542" s="784">
        <v>4010</v>
      </c>
      <c r="G4542" s="784" t="s">
        <v>6391</v>
      </c>
      <c r="H4542" s="784" t="s">
        <v>1573</v>
      </c>
      <c r="J4542" s="784">
        <v>1</v>
      </c>
      <c r="K4542" s="784">
        <v>8.06</v>
      </c>
      <c r="L4542" s="784">
        <v>8.06</v>
      </c>
      <c r="M4542" s="55" t="s">
        <v>2455</v>
      </c>
    </row>
    <row r="4543" spans="1:13" ht="15">
      <c r="A4543" s="282">
        <v>45930</v>
      </c>
      <c r="B4543" s="55" t="s">
        <v>6361</v>
      </c>
      <c r="C4543" s="786">
        <v>33175</v>
      </c>
      <c r="D4543" s="786">
        <v>11</v>
      </c>
      <c r="E4543" s="786">
        <v>140</v>
      </c>
      <c r="F4543" s="786">
        <v>4010</v>
      </c>
      <c r="G4543" s="786" t="s">
        <v>6392</v>
      </c>
      <c r="H4543" s="786" t="s">
        <v>1573</v>
      </c>
      <c r="J4543" s="786">
        <v>3</v>
      </c>
      <c r="K4543" s="786">
        <v>11.19</v>
      </c>
      <c r="L4543" s="786">
        <v>33.57</v>
      </c>
      <c r="M4543" s="55" t="s">
        <v>2455</v>
      </c>
    </row>
    <row r="4544" spans="1:13" ht="15">
      <c r="A4544" s="282">
        <v>45930</v>
      </c>
      <c r="B4544" s="55" t="s">
        <v>6361</v>
      </c>
      <c r="C4544" s="784">
        <v>81318</v>
      </c>
      <c r="D4544" s="784" t="s">
        <v>2394</v>
      </c>
      <c r="E4544" s="784">
        <v>100</v>
      </c>
      <c r="F4544" s="784">
        <v>4010</v>
      </c>
      <c r="G4544" s="784" t="s">
        <v>6393</v>
      </c>
      <c r="H4544" s="784" t="s">
        <v>1573</v>
      </c>
      <c r="J4544" s="784">
        <v>1</v>
      </c>
      <c r="K4544" s="784">
        <v>6.6</v>
      </c>
      <c r="L4544" s="784">
        <v>6.6</v>
      </c>
      <c r="M4544" s="55" t="s">
        <v>2455</v>
      </c>
    </row>
    <row r="4545" spans="1:13" ht="15">
      <c r="A4545" s="282">
        <v>45930</v>
      </c>
      <c r="B4545" s="55" t="s">
        <v>6361</v>
      </c>
      <c r="C4545" s="786">
        <v>33218</v>
      </c>
      <c r="D4545" s="786" t="s">
        <v>2560</v>
      </c>
      <c r="E4545" s="786">
        <v>120</v>
      </c>
      <c r="F4545" s="786">
        <v>4010</v>
      </c>
      <c r="G4545" s="786" t="s">
        <v>6394</v>
      </c>
      <c r="H4545" s="786" t="s">
        <v>1573</v>
      </c>
      <c r="J4545" s="786">
        <v>2</v>
      </c>
      <c r="K4545" s="786">
        <v>6.59</v>
      </c>
      <c r="L4545" s="786">
        <v>13.18</v>
      </c>
      <c r="M4545" s="55" t="s">
        <v>2455</v>
      </c>
    </row>
    <row r="4546" spans="1:13" ht="15">
      <c r="A4546" s="282">
        <v>45930</v>
      </c>
      <c r="B4546" s="55" t="s">
        <v>6361</v>
      </c>
      <c r="C4546" s="784">
        <v>81347</v>
      </c>
      <c r="D4546" s="784" t="s">
        <v>5848</v>
      </c>
      <c r="E4546" s="784">
        <v>85</v>
      </c>
      <c r="F4546" s="784">
        <v>4010</v>
      </c>
      <c r="G4546" s="784" t="s">
        <v>6395</v>
      </c>
      <c r="H4546" s="784" t="s">
        <v>1573</v>
      </c>
      <c r="J4546" s="784">
        <v>1</v>
      </c>
      <c r="K4546" s="784">
        <v>7.74</v>
      </c>
      <c r="L4546" s="784">
        <v>7.74</v>
      </c>
      <c r="M4546" s="55" t="s">
        <v>2455</v>
      </c>
    </row>
    <row r="4547" spans="1:13" ht="15">
      <c r="A4547" s="282">
        <v>45930</v>
      </c>
      <c r="B4547" s="55" t="s">
        <v>6361</v>
      </c>
      <c r="C4547" s="786">
        <v>83170</v>
      </c>
      <c r="D4547" s="786" t="s">
        <v>4796</v>
      </c>
      <c r="E4547" s="786">
        <v>110</v>
      </c>
      <c r="F4547" s="786">
        <v>4010</v>
      </c>
      <c r="G4547" s="786" t="s">
        <v>6396</v>
      </c>
      <c r="H4547" s="786" t="s">
        <v>1573</v>
      </c>
      <c r="J4547" s="786">
        <v>3</v>
      </c>
      <c r="K4547" s="786">
        <v>8.24</v>
      </c>
      <c r="L4547" s="786">
        <v>24.72</v>
      </c>
      <c r="M4547" s="55" t="s">
        <v>2455</v>
      </c>
    </row>
    <row r="4548" spans="1:13" ht="15">
      <c r="A4548" s="282">
        <v>45930</v>
      </c>
      <c r="B4548" s="55" t="s">
        <v>6361</v>
      </c>
      <c r="C4548" s="784">
        <v>82551</v>
      </c>
      <c r="D4548" s="784" t="s">
        <v>3956</v>
      </c>
      <c r="E4548" s="784">
        <v>120</v>
      </c>
      <c r="F4548" s="784">
        <v>4010</v>
      </c>
      <c r="G4548" s="784" t="s">
        <v>6397</v>
      </c>
      <c r="H4548" s="784" t="s">
        <v>1573</v>
      </c>
      <c r="J4548" s="784">
        <v>1</v>
      </c>
      <c r="K4548" s="784">
        <v>8.32</v>
      </c>
      <c r="L4548" s="784">
        <v>8.32</v>
      </c>
      <c r="M4548" s="55" t="s">
        <v>2455</v>
      </c>
    </row>
    <row r="4549" spans="1:13" ht="15">
      <c r="A4549" s="282">
        <v>45930</v>
      </c>
      <c r="B4549" s="55" t="s">
        <v>6361</v>
      </c>
      <c r="C4549" s="786">
        <v>67078</v>
      </c>
      <c r="D4549" s="786" t="s">
        <v>2577</v>
      </c>
      <c r="E4549" s="786" t="s">
        <v>2296</v>
      </c>
      <c r="F4549" s="786">
        <v>4010</v>
      </c>
      <c r="G4549" s="786" t="s">
        <v>6398</v>
      </c>
      <c r="H4549" s="786" t="s">
        <v>1573</v>
      </c>
      <c r="J4549" s="786">
        <v>1</v>
      </c>
      <c r="K4549" s="786">
        <v>7.54</v>
      </c>
      <c r="L4549" s="786">
        <v>7.54</v>
      </c>
      <c r="M4549" s="55" t="s">
        <v>2455</v>
      </c>
    </row>
    <row r="4550" spans="1:13" ht="15">
      <c r="A4550" s="282">
        <v>45930</v>
      </c>
      <c r="B4550" s="55" t="s">
        <v>6361</v>
      </c>
      <c r="C4550" s="784">
        <v>83170</v>
      </c>
      <c r="D4550" s="784" t="s">
        <v>4796</v>
      </c>
      <c r="E4550" s="784">
        <v>100</v>
      </c>
      <c r="F4550" s="784">
        <v>4010</v>
      </c>
      <c r="G4550" s="784" t="s">
        <v>6399</v>
      </c>
      <c r="H4550" s="784" t="s">
        <v>1573</v>
      </c>
      <c r="J4550" s="784">
        <v>1</v>
      </c>
      <c r="K4550" s="784">
        <v>8.24</v>
      </c>
      <c r="L4550" s="784">
        <v>8.24</v>
      </c>
      <c r="M4550" s="55" t="s">
        <v>2455</v>
      </c>
    </row>
    <row r="4551" spans="1:13" ht="15">
      <c r="A4551" s="282">
        <v>45930</v>
      </c>
      <c r="B4551" s="55" t="s">
        <v>6361</v>
      </c>
      <c r="C4551" s="786">
        <v>83262</v>
      </c>
      <c r="D4551" s="786" t="s">
        <v>6400</v>
      </c>
      <c r="E4551" s="786">
        <v>120</v>
      </c>
      <c r="F4551" s="786">
        <v>4010</v>
      </c>
      <c r="G4551" s="786" t="s">
        <v>6401</v>
      </c>
      <c r="H4551" s="786" t="s">
        <v>1573</v>
      </c>
      <c r="J4551" s="786">
        <v>1</v>
      </c>
      <c r="K4551" s="786">
        <v>12.06</v>
      </c>
      <c r="L4551" s="786">
        <v>12.06</v>
      </c>
      <c r="M4551" s="55" t="s">
        <v>2455</v>
      </c>
    </row>
    <row r="4552" spans="1:13" ht="15">
      <c r="A4552" s="282">
        <v>45930</v>
      </c>
      <c r="B4552" s="55" t="s">
        <v>6361</v>
      </c>
      <c r="C4552" s="784">
        <v>83426</v>
      </c>
      <c r="D4552" s="784" t="s">
        <v>2554</v>
      </c>
      <c r="E4552" s="784">
        <v>110</v>
      </c>
      <c r="F4552" s="784">
        <v>4010</v>
      </c>
      <c r="G4552" s="784" t="s">
        <v>6402</v>
      </c>
      <c r="H4552" s="784" t="s">
        <v>1573</v>
      </c>
      <c r="J4552" s="784">
        <v>1</v>
      </c>
      <c r="K4552" s="784">
        <v>13.07</v>
      </c>
      <c r="L4552" s="784">
        <v>13.07</v>
      </c>
      <c r="M4552" s="55" t="s">
        <v>2455</v>
      </c>
    </row>
    <row r="4553" spans="1:13" ht="15">
      <c r="A4553" s="282">
        <v>45930</v>
      </c>
      <c r="B4553" s="55" t="s">
        <v>6361</v>
      </c>
      <c r="C4553" s="786">
        <v>83281</v>
      </c>
      <c r="D4553" s="786" t="s">
        <v>5503</v>
      </c>
      <c r="E4553" s="786">
        <v>110</v>
      </c>
      <c r="F4553" s="786">
        <v>4010</v>
      </c>
      <c r="G4553" s="786" t="s">
        <v>3334</v>
      </c>
      <c r="H4553" s="786" t="s">
        <v>1573</v>
      </c>
      <c r="J4553" s="786">
        <v>2</v>
      </c>
      <c r="K4553" s="786">
        <v>5.56</v>
      </c>
      <c r="L4553" s="786">
        <v>11.12</v>
      </c>
      <c r="M4553" s="55" t="s">
        <v>2455</v>
      </c>
    </row>
    <row r="4554" spans="1:13" ht="15">
      <c r="A4554" s="282">
        <v>45930</v>
      </c>
      <c r="B4554" s="55" t="s">
        <v>6361</v>
      </c>
      <c r="C4554" s="784">
        <v>83170</v>
      </c>
      <c r="D4554" s="784" t="s">
        <v>4796</v>
      </c>
      <c r="E4554" s="784">
        <v>90</v>
      </c>
      <c r="F4554" s="784">
        <v>4010</v>
      </c>
      <c r="G4554" s="784" t="s">
        <v>6403</v>
      </c>
      <c r="H4554" s="784" t="s">
        <v>1573</v>
      </c>
      <c r="J4554" s="784">
        <v>1</v>
      </c>
      <c r="K4554" s="784">
        <v>8.24</v>
      </c>
      <c r="L4554" s="784">
        <v>8.24</v>
      </c>
      <c r="M4554" s="55" t="s">
        <v>2455</v>
      </c>
    </row>
    <row r="4555" spans="1:13" ht="15">
      <c r="A4555" s="282">
        <v>45930</v>
      </c>
      <c r="B4555" s="55" t="s">
        <v>6361</v>
      </c>
      <c r="C4555" s="786">
        <v>83493</v>
      </c>
      <c r="D4555" s="786" t="s">
        <v>5320</v>
      </c>
      <c r="E4555" s="786">
        <v>110</v>
      </c>
      <c r="F4555" s="786">
        <v>4010</v>
      </c>
      <c r="G4555" s="786" t="s">
        <v>6404</v>
      </c>
      <c r="H4555" s="786" t="s">
        <v>1573</v>
      </c>
      <c r="J4555" s="786">
        <v>2</v>
      </c>
      <c r="K4555" s="786">
        <v>14.63</v>
      </c>
      <c r="L4555" s="786">
        <v>29.26</v>
      </c>
      <c r="M4555" s="55" t="s">
        <v>2455</v>
      </c>
    </row>
    <row r="4556" spans="1:13" ht="15">
      <c r="A4556" s="282">
        <v>45930</v>
      </c>
      <c r="B4556" s="55" t="s">
        <v>6361</v>
      </c>
      <c r="C4556" s="784">
        <v>67377</v>
      </c>
      <c r="D4556" s="784" t="s">
        <v>3043</v>
      </c>
      <c r="E4556" s="784">
        <v>120</v>
      </c>
      <c r="F4556" s="784">
        <v>4010</v>
      </c>
      <c r="G4556" s="784" t="s">
        <v>6405</v>
      </c>
      <c r="H4556" s="784" t="s">
        <v>1573</v>
      </c>
      <c r="J4556" s="784">
        <v>1</v>
      </c>
      <c r="K4556" s="784">
        <v>4.2</v>
      </c>
      <c r="L4556" s="784">
        <v>4.2</v>
      </c>
      <c r="M4556" s="55" t="s">
        <v>2455</v>
      </c>
    </row>
    <row r="4557" spans="1:13" ht="15">
      <c r="A4557" s="282">
        <v>45930</v>
      </c>
      <c r="B4557" s="55" t="s">
        <v>6361</v>
      </c>
      <c r="C4557" s="786">
        <v>37028</v>
      </c>
      <c r="D4557" s="786" t="s">
        <v>6388</v>
      </c>
      <c r="E4557" s="786">
        <v>150</v>
      </c>
      <c r="F4557" s="786">
        <v>4010</v>
      </c>
      <c r="G4557" s="786" t="s">
        <v>6406</v>
      </c>
      <c r="H4557" s="786" t="s">
        <v>1573</v>
      </c>
      <c r="J4557" s="786">
        <v>1</v>
      </c>
      <c r="K4557" s="786">
        <v>7.48</v>
      </c>
      <c r="L4557" s="786">
        <v>7.48</v>
      </c>
      <c r="M4557" s="55" t="s">
        <v>2455</v>
      </c>
    </row>
    <row r="4558" spans="1:13" ht="15">
      <c r="A4558" s="282">
        <v>45930</v>
      </c>
      <c r="B4558" s="55" t="s">
        <v>6361</v>
      </c>
      <c r="C4558" s="784">
        <v>81347</v>
      </c>
      <c r="D4558" s="784" t="s">
        <v>3439</v>
      </c>
      <c r="E4558" s="784">
        <v>90</v>
      </c>
      <c r="F4558" s="784">
        <v>4010</v>
      </c>
      <c r="G4558" s="784" t="s">
        <v>6407</v>
      </c>
      <c r="H4558" s="784" t="s">
        <v>1573</v>
      </c>
      <c r="J4558" s="784">
        <v>2</v>
      </c>
      <c r="K4558" s="784">
        <v>8.08</v>
      </c>
      <c r="L4558" s="784">
        <v>16.16</v>
      </c>
      <c r="M4558" s="55" t="s">
        <v>2455</v>
      </c>
    </row>
    <row r="4559" spans="1:13" ht="15">
      <c r="A4559" s="282">
        <v>45930</v>
      </c>
      <c r="B4559" s="55" t="s">
        <v>6361</v>
      </c>
      <c r="C4559" s="786">
        <v>81563</v>
      </c>
      <c r="D4559" s="786" t="s">
        <v>2533</v>
      </c>
      <c r="E4559" s="786">
        <v>100</v>
      </c>
      <c r="F4559" s="786">
        <v>4010</v>
      </c>
      <c r="G4559" s="786" t="s">
        <v>6408</v>
      </c>
      <c r="H4559" s="786" t="s">
        <v>1573</v>
      </c>
      <c r="J4559" s="786">
        <v>1</v>
      </c>
      <c r="K4559" s="786">
        <v>10.050000000000001</v>
      </c>
      <c r="L4559" s="786">
        <v>10.050000000000001</v>
      </c>
      <c r="M4559" s="55" t="s">
        <v>2455</v>
      </c>
    </row>
    <row r="4560" spans="1:13" ht="15">
      <c r="A4560" s="282">
        <v>45930</v>
      </c>
      <c r="B4560" s="55" t="s">
        <v>6361</v>
      </c>
      <c r="C4560" s="784">
        <v>83342</v>
      </c>
      <c r="D4560" s="784" t="s">
        <v>5917</v>
      </c>
      <c r="E4560" s="784">
        <v>60</v>
      </c>
      <c r="F4560" s="784">
        <v>4010</v>
      </c>
      <c r="G4560" s="784" t="s">
        <v>6409</v>
      </c>
      <c r="H4560" s="784" t="s">
        <v>1573</v>
      </c>
      <c r="J4560" s="784">
        <v>1</v>
      </c>
      <c r="K4560" s="784">
        <v>7.22</v>
      </c>
      <c r="L4560" s="784">
        <v>7.22</v>
      </c>
      <c r="M4560" s="55" t="s">
        <v>2455</v>
      </c>
    </row>
    <row r="4561" spans="1:13" ht="15">
      <c r="A4561" s="282">
        <v>45930</v>
      </c>
      <c r="B4561" s="55" t="s">
        <v>6361</v>
      </c>
      <c r="C4561" s="786">
        <v>83361</v>
      </c>
      <c r="D4561" s="786" t="s">
        <v>5452</v>
      </c>
      <c r="E4561" s="786">
        <v>85</v>
      </c>
      <c r="F4561" s="786">
        <v>4010</v>
      </c>
      <c r="G4561" s="786" t="s">
        <v>4247</v>
      </c>
      <c r="H4561" s="786" t="s">
        <v>1573</v>
      </c>
      <c r="J4561" s="786">
        <v>1</v>
      </c>
      <c r="K4561" s="786">
        <v>8.23</v>
      </c>
      <c r="L4561" s="786">
        <v>8.23</v>
      </c>
      <c r="M4561" s="55" t="s">
        <v>2455</v>
      </c>
    </row>
    <row r="4562" spans="1:13" ht="15">
      <c r="A4562" s="282">
        <v>45930</v>
      </c>
      <c r="B4562" s="55" t="s">
        <v>6361</v>
      </c>
      <c r="C4562" s="784">
        <v>83153</v>
      </c>
      <c r="D4562" s="784" t="s">
        <v>6230</v>
      </c>
      <c r="E4562" s="784">
        <v>100</v>
      </c>
      <c r="F4562" s="784">
        <v>4010</v>
      </c>
      <c r="G4562" s="784" t="s">
        <v>6410</v>
      </c>
      <c r="H4562" s="784" t="s">
        <v>1573</v>
      </c>
      <c r="J4562" s="784">
        <v>2</v>
      </c>
      <c r="K4562" s="784">
        <v>10.95</v>
      </c>
      <c r="L4562" s="784">
        <v>21.9</v>
      </c>
      <c r="M4562" s="55" t="s">
        <v>2455</v>
      </c>
    </row>
    <row r="4563" spans="1:13" ht="15">
      <c r="A4563" s="282">
        <v>45930</v>
      </c>
      <c r="B4563" s="55" t="s">
        <v>6411</v>
      </c>
      <c r="C4563" s="784">
        <v>59852</v>
      </c>
      <c r="D4563" s="784" t="s">
        <v>6412</v>
      </c>
      <c r="E4563" s="784">
        <v>120</v>
      </c>
      <c r="F4563" s="784">
        <v>4010</v>
      </c>
      <c r="G4563" s="784" t="s">
        <v>6413</v>
      </c>
      <c r="H4563" s="784" t="s">
        <v>1573</v>
      </c>
      <c r="J4563" s="784">
        <v>1</v>
      </c>
      <c r="K4563" s="784">
        <v>10.52</v>
      </c>
      <c r="L4563" s="784">
        <v>10.52</v>
      </c>
      <c r="M4563" s="55" t="s">
        <v>2455</v>
      </c>
    </row>
    <row r="4564" spans="1:13" ht="15">
      <c r="A4564" s="282">
        <v>45930</v>
      </c>
      <c r="B4564" s="55" t="s">
        <v>6411</v>
      </c>
      <c r="C4564" s="786">
        <v>81570</v>
      </c>
      <c r="D4564" s="786">
        <v>461</v>
      </c>
      <c r="E4564" s="786" t="s">
        <v>2356</v>
      </c>
      <c r="F4564" s="786">
        <v>4010</v>
      </c>
      <c r="G4564" s="786" t="s">
        <v>6414</v>
      </c>
      <c r="H4564" s="786" t="s">
        <v>1573</v>
      </c>
      <c r="J4564" s="786">
        <v>1</v>
      </c>
      <c r="K4564" s="786">
        <v>4.42</v>
      </c>
      <c r="L4564" s="786">
        <v>4.42</v>
      </c>
      <c r="M4564" s="55" t="s">
        <v>2455</v>
      </c>
    </row>
    <row r="4565" spans="1:13" ht="15">
      <c r="A4565" s="282">
        <v>45930</v>
      </c>
      <c r="B4565" s="55" t="s">
        <v>6411</v>
      </c>
      <c r="C4565" s="784">
        <v>82006</v>
      </c>
      <c r="D4565" s="784">
        <v>19</v>
      </c>
      <c r="E4565" s="784">
        <v>50</v>
      </c>
      <c r="F4565" s="784">
        <v>4010</v>
      </c>
      <c r="G4565" s="784" t="s">
        <v>6415</v>
      </c>
      <c r="H4565" s="784" t="s">
        <v>1573</v>
      </c>
      <c r="J4565" s="784">
        <v>1</v>
      </c>
      <c r="K4565" s="784">
        <v>6.5</v>
      </c>
      <c r="L4565" s="784">
        <v>6.5</v>
      </c>
      <c r="M4565" s="55" t="s">
        <v>2455</v>
      </c>
    </row>
    <row r="4566" spans="1:13" ht="15">
      <c r="A4566" s="282">
        <v>45930</v>
      </c>
      <c r="B4566" s="55" t="s">
        <v>6411</v>
      </c>
      <c r="C4566" s="786">
        <v>83237</v>
      </c>
      <c r="D4566" s="786" t="s">
        <v>6084</v>
      </c>
      <c r="E4566" s="786" t="s">
        <v>2356</v>
      </c>
      <c r="F4566" s="786">
        <v>4010</v>
      </c>
      <c r="G4566" s="786" t="s">
        <v>4747</v>
      </c>
      <c r="H4566" s="786" t="s">
        <v>1573</v>
      </c>
      <c r="J4566" s="786">
        <v>1</v>
      </c>
      <c r="K4566" s="786">
        <v>7.51</v>
      </c>
      <c r="L4566" s="786">
        <v>7.51</v>
      </c>
      <c r="M4566" s="55" t="s">
        <v>2455</v>
      </c>
    </row>
    <row r="4567" spans="1:13" ht="15">
      <c r="A4567" s="282">
        <v>45930</v>
      </c>
      <c r="B4567" s="55" t="s">
        <v>6411</v>
      </c>
      <c r="C4567" s="784">
        <v>80909</v>
      </c>
      <c r="D4567" s="784">
        <v>960</v>
      </c>
      <c r="E4567" s="784" t="s">
        <v>2356</v>
      </c>
      <c r="F4567" s="784">
        <v>4010</v>
      </c>
      <c r="G4567" s="784" t="s">
        <v>6416</v>
      </c>
      <c r="H4567" s="784" t="s">
        <v>1573</v>
      </c>
      <c r="J4567" s="784">
        <v>1</v>
      </c>
      <c r="K4567" s="784">
        <v>8.16</v>
      </c>
      <c r="L4567" s="784">
        <v>8.16</v>
      </c>
      <c r="M4567" s="55" t="s">
        <v>2455</v>
      </c>
    </row>
    <row r="4568" spans="1:13" ht="15">
      <c r="A4568" s="282">
        <v>45930</v>
      </c>
      <c r="B4568" s="55" t="s">
        <v>6411</v>
      </c>
      <c r="C4568" s="786">
        <v>66936</v>
      </c>
      <c r="D4568" s="786" t="s">
        <v>6012</v>
      </c>
      <c r="E4568" s="786">
        <v>75</v>
      </c>
      <c r="F4568" s="786">
        <v>4010</v>
      </c>
      <c r="G4568" s="786" t="s">
        <v>6417</v>
      </c>
      <c r="H4568" s="786" t="s">
        <v>1573</v>
      </c>
      <c r="J4568" s="786">
        <v>1</v>
      </c>
      <c r="K4568" s="786">
        <v>7.85</v>
      </c>
      <c r="L4568" s="786">
        <v>7.85</v>
      </c>
      <c r="M4568" s="55" t="s">
        <v>2455</v>
      </c>
    </row>
    <row r="4569" spans="1:13" ht="15">
      <c r="A4569" s="282">
        <v>45930</v>
      </c>
      <c r="B4569" s="55" t="s">
        <v>6411</v>
      </c>
      <c r="C4569" s="784">
        <v>82988</v>
      </c>
      <c r="D4569" s="784" t="s">
        <v>5821</v>
      </c>
      <c r="E4569" s="784">
        <v>75</v>
      </c>
      <c r="F4569" s="784">
        <v>4010</v>
      </c>
      <c r="G4569" s="784" t="s">
        <v>4018</v>
      </c>
      <c r="H4569" s="784" t="s">
        <v>1573</v>
      </c>
      <c r="J4569" s="784">
        <v>1</v>
      </c>
      <c r="K4569" s="784">
        <v>6.29</v>
      </c>
      <c r="L4569" s="784">
        <v>6.29</v>
      </c>
      <c r="M4569" s="55" t="s">
        <v>2455</v>
      </c>
    </row>
    <row r="4570" spans="1:13" ht="15">
      <c r="A4570" s="282">
        <v>45930</v>
      </c>
      <c r="B4570" s="55" t="s">
        <v>6411</v>
      </c>
      <c r="C4570" s="786">
        <v>83403</v>
      </c>
      <c r="D4570" s="786" t="s">
        <v>6418</v>
      </c>
      <c r="E4570" s="786">
        <v>75</v>
      </c>
      <c r="F4570" s="786">
        <v>4010</v>
      </c>
      <c r="G4570" s="786" t="s">
        <v>6419</v>
      </c>
      <c r="H4570" s="786" t="s">
        <v>1573</v>
      </c>
      <c r="J4570" s="786">
        <v>1</v>
      </c>
      <c r="K4570" s="786">
        <v>7.25</v>
      </c>
      <c r="L4570" s="786">
        <v>7.25</v>
      </c>
      <c r="M4570" s="55" t="s">
        <v>2455</v>
      </c>
    </row>
    <row r="4571" spans="1:13" ht="15">
      <c r="A4571" s="282">
        <v>45930</v>
      </c>
      <c r="B4571" s="55" t="s">
        <v>6411</v>
      </c>
      <c r="C4571" s="784">
        <v>58661</v>
      </c>
      <c r="D4571" s="784" t="s">
        <v>4038</v>
      </c>
      <c r="E4571" s="784" t="s">
        <v>441</v>
      </c>
      <c r="F4571" s="784">
        <v>4010</v>
      </c>
      <c r="G4571" s="784" t="s">
        <v>6420</v>
      </c>
      <c r="H4571" s="784" t="s">
        <v>1573</v>
      </c>
      <c r="J4571" s="784">
        <v>1</v>
      </c>
      <c r="K4571" s="784">
        <v>7.48</v>
      </c>
      <c r="L4571" s="784">
        <v>7.48</v>
      </c>
      <c r="M4571" s="55" t="s">
        <v>2455</v>
      </c>
    </row>
    <row r="4572" spans="1:13" ht="15">
      <c r="A4572" s="282">
        <v>45930</v>
      </c>
      <c r="B4572" s="55" t="s">
        <v>6411</v>
      </c>
      <c r="C4572" s="786">
        <v>80376</v>
      </c>
      <c r="D4572" s="786">
        <v>607</v>
      </c>
      <c r="E4572" s="877">
        <v>45659</v>
      </c>
      <c r="F4572" s="786">
        <v>4010</v>
      </c>
      <c r="G4572" s="786" t="s">
        <v>4657</v>
      </c>
      <c r="H4572" s="786" t="s">
        <v>1573</v>
      </c>
      <c r="J4572" s="786">
        <v>1</v>
      </c>
      <c r="K4572" s="786">
        <v>6.63</v>
      </c>
      <c r="L4572" s="786">
        <v>6.63</v>
      </c>
      <c r="M4572" s="55" t="s">
        <v>2455</v>
      </c>
    </row>
    <row r="4573" spans="1:13" ht="15">
      <c r="A4573" s="282">
        <v>45930</v>
      </c>
      <c r="B4573" s="55" t="s">
        <v>6411</v>
      </c>
      <c r="C4573" s="784">
        <v>58660</v>
      </c>
      <c r="D4573" s="784" t="s">
        <v>5602</v>
      </c>
      <c r="E4573" s="784" t="s">
        <v>289</v>
      </c>
      <c r="F4573" s="784">
        <v>4010</v>
      </c>
      <c r="G4573" s="784" t="s">
        <v>6421</v>
      </c>
      <c r="H4573" s="784" t="s">
        <v>1573</v>
      </c>
      <c r="J4573" s="784">
        <v>1</v>
      </c>
      <c r="K4573" s="784">
        <v>8.24</v>
      </c>
      <c r="L4573" s="784">
        <v>8.24</v>
      </c>
      <c r="M4573" s="55" t="s">
        <v>2455</v>
      </c>
    </row>
    <row r="4574" spans="1:13" ht="15">
      <c r="A4574" s="282">
        <v>45930</v>
      </c>
      <c r="B4574" s="55" t="s">
        <v>6411</v>
      </c>
      <c r="C4574" s="786">
        <v>67377</v>
      </c>
      <c r="D4574" s="786" t="s">
        <v>4880</v>
      </c>
      <c r="E4574" s="786">
        <v>90</v>
      </c>
      <c r="F4574" s="786">
        <v>4010</v>
      </c>
      <c r="G4574" s="786" t="s">
        <v>6422</v>
      </c>
      <c r="H4574" s="786" t="s">
        <v>1573</v>
      </c>
      <c r="J4574" s="786">
        <v>1</v>
      </c>
      <c r="K4574" s="786">
        <v>3.81</v>
      </c>
      <c r="L4574" s="786">
        <v>3.81</v>
      </c>
      <c r="M4574" s="55" t="s">
        <v>2455</v>
      </c>
    </row>
    <row r="4575" spans="1:13" ht="15">
      <c r="A4575" s="282">
        <v>45930</v>
      </c>
      <c r="B4575" s="55" t="s">
        <v>6411</v>
      </c>
      <c r="C4575" s="784">
        <v>82981</v>
      </c>
      <c r="D4575" s="784" t="s">
        <v>4574</v>
      </c>
      <c r="E4575" s="784">
        <v>75</v>
      </c>
      <c r="F4575" s="784">
        <v>4010</v>
      </c>
      <c r="G4575" s="784" t="s">
        <v>6423</v>
      </c>
      <c r="H4575" s="784" t="s">
        <v>1573</v>
      </c>
      <c r="J4575" s="784">
        <v>1</v>
      </c>
      <c r="K4575" s="784">
        <v>5.63</v>
      </c>
      <c r="L4575" s="784">
        <v>5.63</v>
      </c>
      <c r="M4575" s="55" t="s">
        <v>2455</v>
      </c>
    </row>
    <row r="4576" spans="1:13" ht="15">
      <c r="A4576" s="282">
        <v>45930</v>
      </c>
      <c r="B4576" s="55" t="s">
        <v>6411</v>
      </c>
      <c r="C4576" s="786">
        <v>83256</v>
      </c>
      <c r="D4576" s="786" t="s">
        <v>5844</v>
      </c>
      <c r="E4576" s="786">
        <v>140</v>
      </c>
      <c r="F4576" s="786">
        <v>4010</v>
      </c>
      <c r="G4576" s="786" t="s">
        <v>6424</v>
      </c>
      <c r="H4576" s="786" t="s">
        <v>1573</v>
      </c>
      <c r="J4576" s="786">
        <v>1</v>
      </c>
      <c r="K4576" s="786">
        <v>4.55</v>
      </c>
      <c r="L4576" s="786">
        <v>4.55</v>
      </c>
      <c r="M4576" s="55" t="s">
        <v>2455</v>
      </c>
    </row>
    <row r="4577" spans="1:13" ht="15">
      <c r="A4577" s="282">
        <v>45930</v>
      </c>
      <c r="B4577" s="55" t="s">
        <v>6411</v>
      </c>
      <c r="C4577" s="784">
        <v>83315</v>
      </c>
      <c r="D4577" s="784" t="s">
        <v>5105</v>
      </c>
      <c r="E4577" s="784">
        <v>110</v>
      </c>
      <c r="F4577" s="784">
        <v>4010</v>
      </c>
      <c r="G4577" s="784" t="s">
        <v>4080</v>
      </c>
      <c r="H4577" s="784" t="s">
        <v>1573</v>
      </c>
      <c r="J4577" s="784">
        <v>1</v>
      </c>
      <c r="K4577" s="784">
        <v>15.18</v>
      </c>
      <c r="L4577" s="784">
        <v>15.18</v>
      </c>
      <c r="M4577" s="55" t="s">
        <v>2455</v>
      </c>
    </row>
    <row r="4578" spans="1:13" ht="15">
      <c r="A4578" s="282">
        <v>45930</v>
      </c>
      <c r="B4578" s="55" t="s">
        <v>6411</v>
      </c>
      <c r="C4578" s="786">
        <v>83166</v>
      </c>
      <c r="D4578" s="786" t="s">
        <v>6425</v>
      </c>
      <c r="E4578" s="786">
        <v>100</v>
      </c>
      <c r="F4578" s="786">
        <v>4010</v>
      </c>
      <c r="G4578" s="786" t="s">
        <v>6426</v>
      </c>
      <c r="H4578" s="786" t="s">
        <v>1573</v>
      </c>
      <c r="J4578" s="786">
        <v>1</v>
      </c>
      <c r="K4578" s="786">
        <v>11.74</v>
      </c>
      <c r="L4578" s="786">
        <v>11.74</v>
      </c>
      <c r="M4578" s="55" t="s">
        <v>2455</v>
      </c>
    </row>
    <row r="4579" spans="1:13" ht="15">
      <c r="A4579" s="282">
        <v>45930</v>
      </c>
      <c r="B4579" s="55" t="s">
        <v>6411</v>
      </c>
      <c r="C4579" s="784">
        <v>37028</v>
      </c>
      <c r="D4579" s="784" t="s">
        <v>5911</v>
      </c>
      <c r="E4579" s="784">
        <v>120</v>
      </c>
      <c r="F4579" s="784">
        <v>4010</v>
      </c>
      <c r="G4579" s="784" t="s">
        <v>6427</v>
      </c>
      <c r="H4579" s="784" t="s">
        <v>1573</v>
      </c>
      <c r="J4579" s="784">
        <v>1</v>
      </c>
      <c r="K4579" s="784">
        <v>7.65</v>
      </c>
      <c r="L4579" s="784">
        <v>7.65</v>
      </c>
      <c r="M4579" s="55" t="s">
        <v>2455</v>
      </c>
    </row>
    <row r="4580" spans="1:13" ht="15">
      <c r="A4580" s="282">
        <v>45930</v>
      </c>
      <c r="B4580" s="55" t="s">
        <v>6411</v>
      </c>
      <c r="C4580" s="786">
        <v>68010</v>
      </c>
      <c r="D4580" s="786" t="s">
        <v>4795</v>
      </c>
      <c r="E4580" s="786">
        <v>110</v>
      </c>
      <c r="F4580" s="786">
        <v>4010</v>
      </c>
      <c r="G4580" s="786" t="s">
        <v>6428</v>
      </c>
      <c r="H4580" s="786" t="s">
        <v>1573</v>
      </c>
      <c r="J4580" s="786">
        <v>1</v>
      </c>
      <c r="K4580" s="786">
        <v>6.26</v>
      </c>
      <c r="L4580" s="786">
        <v>6.26</v>
      </c>
      <c r="M4580" s="55" t="s">
        <v>2455</v>
      </c>
    </row>
    <row r="4581" spans="1:13" ht="15">
      <c r="A4581" s="282">
        <v>45930</v>
      </c>
      <c r="B4581" s="55" t="s">
        <v>6411</v>
      </c>
      <c r="C4581" s="784">
        <v>68010</v>
      </c>
      <c r="D4581" s="784" t="s">
        <v>2363</v>
      </c>
      <c r="E4581" s="784">
        <v>110</v>
      </c>
      <c r="F4581" s="784">
        <v>4010</v>
      </c>
      <c r="G4581" s="784" t="s">
        <v>6429</v>
      </c>
      <c r="H4581" s="784" t="s">
        <v>1573</v>
      </c>
      <c r="J4581" s="784">
        <v>1</v>
      </c>
      <c r="K4581" s="784">
        <v>6.72</v>
      </c>
      <c r="L4581" s="784">
        <v>6.72</v>
      </c>
      <c r="M4581" s="55" t="s">
        <v>2455</v>
      </c>
    </row>
    <row r="4582" spans="1:13" ht="15">
      <c r="A4582" s="282">
        <v>45930</v>
      </c>
      <c r="B4582" s="55" t="s">
        <v>6411</v>
      </c>
      <c r="C4582" s="786">
        <v>68116</v>
      </c>
      <c r="D4582" s="786" t="s">
        <v>5621</v>
      </c>
      <c r="E4582" s="786">
        <v>110</v>
      </c>
      <c r="F4582" s="786">
        <v>4010</v>
      </c>
      <c r="G4582" s="786" t="s">
        <v>6430</v>
      </c>
      <c r="H4582" s="786" t="s">
        <v>1573</v>
      </c>
      <c r="J4582" s="786">
        <v>1</v>
      </c>
      <c r="K4582" s="786">
        <v>5.92</v>
      </c>
      <c r="L4582" s="786">
        <v>5.92</v>
      </c>
      <c r="M4582" s="55" t="s">
        <v>2455</v>
      </c>
    </row>
    <row r="4583" spans="1:13" ht="15">
      <c r="A4583" s="282">
        <v>45930</v>
      </c>
      <c r="B4583" s="55" t="s">
        <v>6411</v>
      </c>
      <c r="C4583" s="784">
        <v>82520</v>
      </c>
      <c r="D4583" s="784" t="s">
        <v>5657</v>
      </c>
      <c r="E4583" s="784">
        <v>70</v>
      </c>
      <c r="F4583" s="784">
        <v>4010</v>
      </c>
      <c r="G4583" s="784" t="s">
        <v>6431</v>
      </c>
      <c r="H4583" s="784" t="s">
        <v>1573</v>
      </c>
      <c r="J4583" s="784">
        <v>1</v>
      </c>
      <c r="K4583" s="784">
        <v>24.55</v>
      </c>
      <c r="L4583" s="784">
        <v>24.55</v>
      </c>
      <c r="M4583" s="55" t="s">
        <v>2455</v>
      </c>
    </row>
    <row r="4584" spans="1:13" ht="15">
      <c r="A4584" s="282">
        <v>45930</v>
      </c>
      <c r="B4584" s="55" t="s">
        <v>6411</v>
      </c>
      <c r="C4584" s="786">
        <v>83403</v>
      </c>
      <c r="D4584" s="786" t="s">
        <v>5641</v>
      </c>
      <c r="E4584" s="786">
        <v>60</v>
      </c>
      <c r="F4584" s="786">
        <v>4010</v>
      </c>
      <c r="G4584" s="786" t="s">
        <v>6185</v>
      </c>
      <c r="H4584" s="786" t="s">
        <v>1573</v>
      </c>
      <c r="J4584" s="786">
        <v>1</v>
      </c>
      <c r="K4584" s="786">
        <v>7.18</v>
      </c>
      <c r="L4584" s="786">
        <v>7.18</v>
      </c>
      <c r="M4584" s="55" t="s">
        <v>2455</v>
      </c>
    </row>
    <row r="4585" spans="1:13" ht="15">
      <c r="A4585" s="282">
        <v>45930</v>
      </c>
      <c r="B4585" s="55" t="s">
        <v>6411</v>
      </c>
      <c r="C4585" s="784">
        <v>83403</v>
      </c>
      <c r="D4585" s="784" t="s">
        <v>6432</v>
      </c>
      <c r="E4585" s="784">
        <v>70</v>
      </c>
      <c r="F4585" s="784">
        <v>4010</v>
      </c>
      <c r="G4585" s="784" t="s">
        <v>6433</v>
      </c>
      <c r="H4585" s="784" t="s">
        <v>1573</v>
      </c>
      <c r="J4585" s="784">
        <v>1</v>
      </c>
      <c r="K4585" s="784">
        <v>7.25</v>
      </c>
      <c r="L4585" s="784">
        <v>7.25</v>
      </c>
      <c r="M4585" s="55" t="s">
        <v>2455</v>
      </c>
    </row>
    <row r="4586" spans="1:13" ht="15">
      <c r="A4586" s="282">
        <v>45930</v>
      </c>
      <c r="B4586" s="55" t="s">
        <v>6411</v>
      </c>
      <c r="C4586" s="786">
        <v>83344</v>
      </c>
      <c r="D4586" s="786" t="s">
        <v>5185</v>
      </c>
      <c r="E4586" s="786">
        <v>60</v>
      </c>
      <c r="F4586" s="786">
        <v>4010</v>
      </c>
      <c r="G4586" s="786" t="s">
        <v>6434</v>
      </c>
      <c r="H4586" s="786" t="s">
        <v>1573</v>
      </c>
      <c r="J4586" s="786">
        <v>1</v>
      </c>
      <c r="K4586" s="786">
        <v>9.51</v>
      </c>
      <c r="L4586" s="786">
        <v>9.51</v>
      </c>
      <c r="M4586" s="55" t="s">
        <v>2455</v>
      </c>
    </row>
    <row r="4587" spans="1:13" ht="15">
      <c r="A4587" s="282">
        <v>45930</v>
      </c>
      <c r="B4587" s="55" t="s">
        <v>6411</v>
      </c>
      <c r="C4587" s="784">
        <v>83402</v>
      </c>
      <c r="D4587" s="784" t="s">
        <v>6435</v>
      </c>
      <c r="E4587" s="784">
        <v>50</v>
      </c>
      <c r="F4587" s="784">
        <v>4010</v>
      </c>
      <c r="G4587" s="784" t="s">
        <v>6436</v>
      </c>
      <c r="H4587" s="784" t="s">
        <v>1573</v>
      </c>
      <c r="J4587" s="784">
        <v>1</v>
      </c>
      <c r="K4587" s="784">
        <v>5.6</v>
      </c>
      <c r="L4587" s="784">
        <v>5.6</v>
      </c>
      <c r="M4587" s="55" t="s">
        <v>2455</v>
      </c>
    </row>
    <row r="4588" spans="1:13" ht="15">
      <c r="A4588" s="282">
        <v>45930</v>
      </c>
      <c r="B4588" s="55" t="s">
        <v>6411</v>
      </c>
      <c r="C4588" s="786">
        <v>58663</v>
      </c>
      <c r="D4588" s="786" t="s">
        <v>6216</v>
      </c>
      <c r="E4588" s="786" t="s">
        <v>2061</v>
      </c>
      <c r="F4588" s="786">
        <v>4010</v>
      </c>
      <c r="G4588" s="786" t="s">
        <v>6437</v>
      </c>
      <c r="H4588" s="786" t="s">
        <v>1573</v>
      </c>
      <c r="J4588" s="786">
        <v>1</v>
      </c>
      <c r="K4588" s="786">
        <v>7.94</v>
      </c>
      <c r="L4588" s="786">
        <v>7.94</v>
      </c>
      <c r="M4588" s="55" t="s">
        <v>2455</v>
      </c>
    </row>
    <row r="4589" spans="1:13" ht="15">
      <c r="A4589" s="282">
        <v>45930</v>
      </c>
      <c r="B4589" s="55" t="s">
        <v>6411</v>
      </c>
      <c r="C4589" s="784">
        <v>83164</v>
      </c>
      <c r="D4589" s="784" t="s">
        <v>4880</v>
      </c>
      <c r="E4589" s="784">
        <v>110</v>
      </c>
      <c r="F4589" s="784">
        <v>4010</v>
      </c>
      <c r="G4589" s="784" t="s">
        <v>4173</v>
      </c>
      <c r="H4589" s="784" t="s">
        <v>1573</v>
      </c>
      <c r="J4589" s="784">
        <v>1</v>
      </c>
      <c r="K4589" s="784">
        <v>9.94</v>
      </c>
      <c r="L4589" s="784">
        <v>9.94</v>
      </c>
      <c r="M4589" s="55" t="s">
        <v>2455</v>
      </c>
    </row>
    <row r="4590" spans="1:13" ht="15">
      <c r="A4590" s="282">
        <v>45930</v>
      </c>
      <c r="B4590" s="55" t="s">
        <v>6411</v>
      </c>
      <c r="C4590" s="786">
        <v>83403</v>
      </c>
      <c r="D4590" s="786" t="s">
        <v>6438</v>
      </c>
      <c r="E4590" s="786">
        <v>50</v>
      </c>
      <c r="F4590" s="786">
        <v>4010</v>
      </c>
      <c r="G4590" s="786" t="s">
        <v>6439</v>
      </c>
      <c r="H4590" s="786" t="s">
        <v>1573</v>
      </c>
      <c r="J4590" s="786">
        <v>1</v>
      </c>
      <c r="K4590" s="786">
        <v>7.18</v>
      </c>
      <c r="L4590" s="786">
        <v>7.18</v>
      </c>
      <c r="M4590" s="55" t="s">
        <v>2455</v>
      </c>
    </row>
    <row r="4591" spans="1:13" ht="15">
      <c r="A4591" s="282">
        <v>45930</v>
      </c>
      <c r="B4591" s="55" t="s">
        <v>6411</v>
      </c>
      <c r="C4591" s="784">
        <v>68010</v>
      </c>
      <c r="D4591" s="784" t="s">
        <v>5499</v>
      </c>
      <c r="E4591" s="784">
        <v>110</v>
      </c>
      <c r="F4591" s="784">
        <v>4010</v>
      </c>
      <c r="G4591" s="784" t="s">
        <v>6440</v>
      </c>
      <c r="H4591" s="784" t="s">
        <v>1573</v>
      </c>
      <c r="J4591" s="784">
        <v>1</v>
      </c>
      <c r="K4591" s="784">
        <v>6.72</v>
      </c>
      <c r="L4591" s="784">
        <v>6.72</v>
      </c>
      <c r="M4591" s="55" t="s">
        <v>2455</v>
      </c>
    </row>
    <row r="4592" spans="1:13" ht="15">
      <c r="A4592" s="282">
        <v>45930</v>
      </c>
      <c r="B4592" s="55" t="s">
        <v>6411</v>
      </c>
      <c r="C4592" s="786">
        <v>59852</v>
      </c>
      <c r="D4592" s="786" t="s">
        <v>6412</v>
      </c>
      <c r="E4592" s="786">
        <v>90</v>
      </c>
      <c r="F4592" s="786">
        <v>4010</v>
      </c>
      <c r="G4592" s="786" t="s">
        <v>6441</v>
      </c>
      <c r="H4592" s="786" t="s">
        <v>1573</v>
      </c>
      <c r="J4592" s="786">
        <v>1</v>
      </c>
      <c r="K4592" s="786">
        <v>10.52</v>
      </c>
      <c r="L4592" s="786">
        <v>10.52</v>
      </c>
      <c r="M4592" s="55" t="s">
        <v>2455</v>
      </c>
    </row>
    <row r="4593" spans="1:13" ht="15">
      <c r="A4593" s="282">
        <v>45930</v>
      </c>
      <c r="B4593" s="55" t="s">
        <v>6411</v>
      </c>
      <c r="C4593" s="784">
        <v>83294</v>
      </c>
      <c r="D4593" s="784" t="s">
        <v>4541</v>
      </c>
      <c r="E4593" s="784">
        <v>120</v>
      </c>
      <c r="F4593" s="784">
        <v>4010</v>
      </c>
      <c r="G4593" s="784" t="s">
        <v>6442</v>
      </c>
      <c r="H4593" s="784" t="s">
        <v>1573</v>
      </c>
      <c r="J4593" s="784">
        <v>1</v>
      </c>
      <c r="K4593" s="784">
        <v>7.09</v>
      </c>
      <c r="L4593" s="784">
        <v>7.09</v>
      </c>
      <c r="M4593" s="55" t="s">
        <v>2455</v>
      </c>
    </row>
    <row r="4594" spans="1:13" ht="15">
      <c r="A4594" s="282">
        <v>45930</v>
      </c>
      <c r="B4594" s="55" t="s">
        <v>6411</v>
      </c>
      <c r="C4594" s="786">
        <v>81858</v>
      </c>
      <c r="D4594" s="786" t="s">
        <v>5721</v>
      </c>
      <c r="E4594" s="786">
        <v>90</v>
      </c>
      <c r="F4594" s="786">
        <v>4010</v>
      </c>
      <c r="G4594" s="786" t="s">
        <v>6443</v>
      </c>
      <c r="H4594" s="786" t="s">
        <v>1573</v>
      </c>
      <c r="J4594" s="786">
        <v>1</v>
      </c>
      <c r="K4594" s="786">
        <v>7.91</v>
      </c>
      <c r="L4594" s="786">
        <v>7.91</v>
      </c>
      <c r="M4594" s="55" t="s">
        <v>2455</v>
      </c>
    </row>
    <row r="4595" spans="1:13" ht="15">
      <c r="A4595" s="282">
        <v>45930</v>
      </c>
      <c r="B4595" s="55" t="s">
        <v>6411</v>
      </c>
      <c r="C4595" s="784">
        <v>80966</v>
      </c>
      <c r="D4595" s="784" t="s">
        <v>2708</v>
      </c>
      <c r="E4595" s="784" t="s">
        <v>884</v>
      </c>
      <c r="F4595" s="784">
        <v>4010</v>
      </c>
      <c r="G4595" s="784" t="s">
        <v>6444</v>
      </c>
      <c r="H4595" s="784" t="s">
        <v>1573</v>
      </c>
      <c r="J4595" s="784">
        <v>1</v>
      </c>
      <c r="K4595" s="784">
        <v>6.39</v>
      </c>
      <c r="L4595" s="784">
        <v>6.39</v>
      </c>
      <c r="M4595" s="55" t="s">
        <v>2455</v>
      </c>
    </row>
    <row r="4596" spans="1:13" ht="15">
      <c r="A4596" s="282">
        <v>45930</v>
      </c>
      <c r="B4596" s="55" t="s">
        <v>6411</v>
      </c>
      <c r="C4596" s="786">
        <v>83033</v>
      </c>
      <c r="D4596" s="786" t="s">
        <v>4046</v>
      </c>
      <c r="E4596" s="786">
        <v>110</v>
      </c>
      <c r="F4596" s="786">
        <v>4010</v>
      </c>
      <c r="G4596" s="786" t="s">
        <v>6445</v>
      </c>
      <c r="H4596" s="786" t="s">
        <v>1573</v>
      </c>
      <c r="J4596" s="786">
        <v>1</v>
      </c>
      <c r="K4596" s="786">
        <v>8.06</v>
      </c>
      <c r="L4596" s="786">
        <v>8.06</v>
      </c>
      <c r="M4596" s="55" t="s">
        <v>2455</v>
      </c>
    </row>
    <row r="4597" spans="1:13" ht="15">
      <c r="A4597" s="282">
        <v>45930</v>
      </c>
      <c r="B4597" s="55" t="s">
        <v>6411</v>
      </c>
      <c r="C4597" s="784">
        <v>82581</v>
      </c>
      <c r="D4597" s="784" t="s">
        <v>3081</v>
      </c>
      <c r="E4597" s="784" t="s">
        <v>289</v>
      </c>
      <c r="F4597" s="784">
        <v>4010</v>
      </c>
      <c r="G4597" s="784" t="s">
        <v>6446</v>
      </c>
      <c r="H4597" s="784" t="s">
        <v>1573</v>
      </c>
      <c r="J4597" s="784">
        <v>1</v>
      </c>
      <c r="K4597" s="784">
        <v>18.53</v>
      </c>
      <c r="L4597" s="784">
        <v>18.53</v>
      </c>
      <c r="M4597" s="55" t="s">
        <v>2455</v>
      </c>
    </row>
    <row r="4598" spans="1:13" ht="15">
      <c r="A4598" s="282">
        <v>45930</v>
      </c>
      <c r="B4598" s="55" t="s">
        <v>6411</v>
      </c>
      <c r="C4598" s="786">
        <v>83542</v>
      </c>
      <c r="D4598" s="786" t="s">
        <v>5710</v>
      </c>
      <c r="E4598" s="786">
        <v>60</v>
      </c>
      <c r="F4598" s="786">
        <v>4010</v>
      </c>
      <c r="G4598" s="786" t="s">
        <v>6447</v>
      </c>
      <c r="H4598" s="786" t="s">
        <v>1573</v>
      </c>
      <c r="J4598" s="786">
        <v>1</v>
      </c>
      <c r="K4598" s="786">
        <v>5.54</v>
      </c>
      <c r="L4598" s="786">
        <v>5.54</v>
      </c>
      <c r="M4598" s="55" t="s">
        <v>2455</v>
      </c>
    </row>
    <row r="4599" spans="1:13" ht="15">
      <c r="A4599" s="282">
        <v>45930</v>
      </c>
      <c r="B4599" s="55" t="s">
        <v>6411</v>
      </c>
      <c r="C4599" s="784">
        <v>83403</v>
      </c>
      <c r="D4599" s="784" t="s">
        <v>5202</v>
      </c>
      <c r="E4599" s="784">
        <v>70</v>
      </c>
      <c r="F4599" s="784">
        <v>4010</v>
      </c>
      <c r="G4599" s="784" t="s">
        <v>6448</v>
      </c>
      <c r="H4599" s="784" t="s">
        <v>1573</v>
      </c>
      <c r="J4599" s="784">
        <v>1</v>
      </c>
      <c r="K4599" s="784">
        <v>7.25</v>
      </c>
      <c r="L4599" s="784">
        <v>7.25</v>
      </c>
      <c r="M4599" s="55" t="s">
        <v>2455</v>
      </c>
    </row>
    <row r="4600" spans="1:13" ht="15">
      <c r="A4600" s="282">
        <v>45930</v>
      </c>
      <c r="B4600" s="55" t="s">
        <v>6411</v>
      </c>
      <c r="C4600" s="786">
        <v>67978</v>
      </c>
      <c r="D4600" s="786" t="s">
        <v>5675</v>
      </c>
      <c r="E4600" s="786">
        <v>100</v>
      </c>
      <c r="F4600" s="786">
        <v>4010</v>
      </c>
      <c r="G4600" s="786" t="s">
        <v>5214</v>
      </c>
      <c r="H4600" s="786" t="s">
        <v>1573</v>
      </c>
      <c r="J4600" s="786">
        <v>1</v>
      </c>
      <c r="K4600" s="786">
        <v>4.58</v>
      </c>
      <c r="L4600" s="786">
        <v>4.58</v>
      </c>
      <c r="M4600" s="55" t="s">
        <v>2455</v>
      </c>
    </row>
    <row r="4601" spans="1:13" ht="15">
      <c r="A4601" s="282">
        <v>45930</v>
      </c>
      <c r="B4601" s="55" t="s">
        <v>6411</v>
      </c>
      <c r="C4601" s="784">
        <v>83301</v>
      </c>
      <c r="D4601" s="784" t="s">
        <v>4784</v>
      </c>
      <c r="E4601" s="784">
        <v>100</v>
      </c>
      <c r="F4601" s="784">
        <v>4010</v>
      </c>
      <c r="G4601" s="784" t="s">
        <v>6449</v>
      </c>
      <c r="H4601" s="784" t="s">
        <v>1573</v>
      </c>
      <c r="J4601" s="784">
        <v>1</v>
      </c>
      <c r="K4601" s="784">
        <v>11.6</v>
      </c>
      <c r="L4601" s="784">
        <v>11.6</v>
      </c>
      <c r="M4601" s="55" t="s">
        <v>2455</v>
      </c>
    </row>
    <row r="4602" spans="1:13" ht="15">
      <c r="A4602" s="282">
        <v>45930</v>
      </c>
      <c r="B4602" s="55" t="s">
        <v>6411</v>
      </c>
      <c r="C4602" s="786">
        <v>83503</v>
      </c>
      <c r="D4602" s="786" t="s">
        <v>5031</v>
      </c>
      <c r="E4602" s="786">
        <v>130</v>
      </c>
      <c r="F4602" s="786">
        <v>4010</v>
      </c>
      <c r="G4602" s="786" t="s">
        <v>6450</v>
      </c>
      <c r="H4602" s="786" t="s">
        <v>1573</v>
      </c>
      <c r="J4602" s="786">
        <v>1</v>
      </c>
      <c r="K4602" s="786">
        <v>12.78</v>
      </c>
      <c r="L4602" s="786">
        <v>12.78</v>
      </c>
      <c r="M4602" s="55" t="s">
        <v>2455</v>
      </c>
    </row>
    <row r="4603" spans="1:13" ht="15">
      <c r="A4603" s="282">
        <v>45930</v>
      </c>
      <c r="B4603" s="55" t="s">
        <v>6411</v>
      </c>
      <c r="C4603" s="784">
        <v>60008</v>
      </c>
      <c r="D4603" s="784" t="s">
        <v>2382</v>
      </c>
      <c r="E4603" s="784">
        <v>50</v>
      </c>
      <c r="F4603" s="784">
        <v>4010</v>
      </c>
      <c r="G4603" s="784" t="s">
        <v>6451</v>
      </c>
      <c r="H4603" s="784" t="s">
        <v>1573</v>
      </c>
      <c r="J4603" s="784">
        <v>1</v>
      </c>
      <c r="K4603" s="784">
        <v>5.76</v>
      </c>
      <c r="L4603" s="784">
        <v>5.76</v>
      </c>
      <c r="M4603" s="55" t="s">
        <v>2455</v>
      </c>
    </row>
    <row r="4604" spans="1:13" ht="15">
      <c r="A4604" s="282">
        <v>45930</v>
      </c>
      <c r="B4604" s="55" t="s">
        <v>6411</v>
      </c>
      <c r="C4604" s="786">
        <v>48200</v>
      </c>
      <c r="D4604" s="786" t="s">
        <v>5972</v>
      </c>
      <c r="E4604" s="786" t="s">
        <v>3950</v>
      </c>
      <c r="F4604" s="786">
        <v>4010</v>
      </c>
      <c r="G4604" s="786" t="s">
        <v>6452</v>
      </c>
      <c r="H4604" s="786" t="s">
        <v>1573</v>
      </c>
      <c r="J4604" s="786">
        <v>2</v>
      </c>
      <c r="K4604" s="786">
        <v>4.1399999999999997</v>
      </c>
      <c r="L4604" s="786">
        <v>8.2799999999999994</v>
      </c>
      <c r="M4604" s="55" t="s">
        <v>2455</v>
      </c>
    </row>
    <row r="4605" spans="1:13" ht="15">
      <c r="A4605" s="282">
        <v>45930</v>
      </c>
      <c r="B4605" s="55" t="s">
        <v>6411</v>
      </c>
      <c r="C4605" s="784">
        <v>81504</v>
      </c>
      <c r="D4605" s="784" t="s">
        <v>6384</v>
      </c>
      <c r="E4605" s="784" t="s">
        <v>2639</v>
      </c>
      <c r="F4605" s="784">
        <v>4010</v>
      </c>
      <c r="G4605" s="784" t="s">
        <v>2271</v>
      </c>
      <c r="H4605" s="784" t="s">
        <v>1573</v>
      </c>
      <c r="J4605" s="784">
        <v>1</v>
      </c>
      <c r="K4605" s="784">
        <v>14.03</v>
      </c>
      <c r="L4605" s="784">
        <v>14.03</v>
      </c>
      <c r="M4605" s="55" t="s">
        <v>2455</v>
      </c>
    </row>
    <row r="4606" spans="1:13" ht="15">
      <c r="A4606" s="282">
        <v>45930</v>
      </c>
      <c r="B4606" s="55" t="s">
        <v>6411</v>
      </c>
      <c r="C4606" s="786">
        <v>81946</v>
      </c>
      <c r="D4606" s="786" t="s">
        <v>5310</v>
      </c>
      <c r="E4606" s="786">
        <v>60</v>
      </c>
      <c r="F4606" s="786">
        <v>4010</v>
      </c>
      <c r="G4606" s="786" t="s">
        <v>5217</v>
      </c>
      <c r="H4606" s="786" t="s">
        <v>1573</v>
      </c>
      <c r="J4606" s="786">
        <v>1</v>
      </c>
      <c r="K4606" s="786">
        <v>7.95</v>
      </c>
      <c r="L4606" s="786">
        <v>7.95</v>
      </c>
      <c r="M4606" s="55" t="s">
        <v>2455</v>
      </c>
    </row>
    <row r="4607" spans="1:13" ht="15">
      <c r="A4607" s="282">
        <v>45930</v>
      </c>
      <c r="B4607" s="55" t="s">
        <v>6411</v>
      </c>
      <c r="C4607" s="784">
        <v>83398</v>
      </c>
      <c r="D4607" s="784" t="s">
        <v>5914</v>
      </c>
      <c r="E4607" s="784">
        <v>70</v>
      </c>
      <c r="F4607" s="784">
        <v>4010</v>
      </c>
      <c r="G4607" s="784" t="s">
        <v>6453</v>
      </c>
      <c r="H4607" s="784" t="s">
        <v>1573</v>
      </c>
      <c r="J4607" s="784">
        <v>1</v>
      </c>
      <c r="K4607" s="784">
        <v>5.53</v>
      </c>
      <c r="L4607" s="784">
        <v>5.53</v>
      </c>
      <c r="M4607" s="55" t="s">
        <v>2455</v>
      </c>
    </row>
    <row r="4608" spans="1:13" ht="15">
      <c r="A4608" s="282">
        <v>45930</v>
      </c>
      <c r="B4608" s="55" t="s">
        <v>6411</v>
      </c>
      <c r="C4608" s="786">
        <v>83014</v>
      </c>
      <c r="D4608" s="786" t="s">
        <v>2448</v>
      </c>
      <c r="E4608" s="786">
        <v>140</v>
      </c>
      <c r="F4608" s="786">
        <v>4010</v>
      </c>
      <c r="G4608" s="786" t="s">
        <v>6454</v>
      </c>
      <c r="H4608" s="786" t="s">
        <v>1573</v>
      </c>
      <c r="J4608" s="786">
        <v>1</v>
      </c>
      <c r="K4608" s="786">
        <v>5.52</v>
      </c>
      <c r="L4608" s="786">
        <v>5.52</v>
      </c>
      <c r="M4608" s="55" t="s">
        <v>2455</v>
      </c>
    </row>
    <row r="4609" spans="1:13" ht="15">
      <c r="A4609" s="282">
        <v>45930</v>
      </c>
      <c r="B4609" s="55" t="s">
        <v>6411</v>
      </c>
      <c r="C4609" s="784">
        <v>81505</v>
      </c>
      <c r="D4609" s="784" t="s">
        <v>4908</v>
      </c>
      <c r="E4609" s="882">
        <v>45942</v>
      </c>
      <c r="F4609" s="784">
        <v>4010</v>
      </c>
      <c r="G4609" s="784" t="s">
        <v>6455</v>
      </c>
      <c r="H4609" s="784" t="s">
        <v>1573</v>
      </c>
      <c r="J4609" s="784">
        <v>1</v>
      </c>
      <c r="K4609" s="784">
        <v>14.03</v>
      </c>
      <c r="L4609" s="784">
        <v>14.03</v>
      </c>
      <c r="M4609" s="55" t="s">
        <v>2455</v>
      </c>
    </row>
    <row r="4610" spans="1:13" ht="15">
      <c r="A4610" s="282">
        <v>45930</v>
      </c>
      <c r="B4610" s="55" t="s">
        <v>6411</v>
      </c>
      <c r="C4610" s="786">
        <v>82901</v>
      </c>
      <c r="D4610" s="786" t="s">
        <v>3935</v>
      </c>
      <c r="E4610" s="786">
        <v>100</v>
      </c>
      <c r="F4610" s="786">
        <v>4010</v>
      </c>
      <c r="G4610" s="786" t="s">
        <v>4749</v>
      </c>
      <c r="H4610" s="786" t="s">
        <v>1573</v>
      </c>
      <c r="J4610" s="786">
        <v>1</v>
      </c>
      <c r="K4610" s="786">
        <v>8.48</v>
      </c>
      <c r="L4610" s="786">
        <v>8.48</v>
      </c>
      <c r="M4610" s="55" t="s">
        <v>2455</v>
      </c>
    </row>
    <row r="4611" spans="1:13" ht="15">
      <c r="A4611" s="282">
        <v>45930</v>
      </c>
      <c r="B4611" s="55" t="s">
        <v>6411</v>
      </c>
      <c r="C4611" s="784">
        <v>83137</v>
      </c>
      <c r="D4611" s="784" t="s">
        <v>5907</v>
      </c>
      <c r="E4611" s="784">
        <v>140</v>
      </c>
      <c r="F4611" s="784">
        <v>4010</v>
      </c>
      <c r="G4611" s="784" t="s">
        <v>6456</v>
      </c>
      <c r="H4611" s="784" t="s">
        <v>1573</v>
      </c>
      <c r="J4611" s="784">
        <v>1</v>
      </c>
      <c r="K4611" s="784">
        <v>9.3699999999999992</v>
      </c>
      <c r="L4611" s="784">
        <v>9.3699999999999992</v>
      </c>
      <c r="M4611" s="55" t="s">
        <v>2455</v>
      </c>
    </row>
    <row r="4612" spans="1:13" ht="15">
      <c r="A4612" s="282">
        <v>45930</v>
      </c>
      <c r="B4612" s="55" t="s">
        <v>6411</v>
      </c>
      <c r="C4612" s="786">
        <v>83398</v>
      </c>
      <c r="D4612" s="786" t="s">
        <v>6457</v>
      </c>
      <c r="E4612" s="786">
        <v>60</v>
      </c>
      <c r="F4612" s="786">
        <v>4010</v>
      </c>
      <c r="G4612" s="786" t="s">
        <v>6458</v>
      </c>
      <c r="H4612" s="786" t="s">
        <v>1573</v>
      </c>
      <c r="J4612" s="786">
        <v>1</v>
      </c>
      <c r="K4612" s="786">
        <v>5.48</v>
      </c>
      <c r="L4612" s="786">
        <v>5.48</v>
      </c>
      <c r="M4612" s="55" t="s">
        <v>2455</v>
      </c>
    </row>
    <row r="4613" spans="1:13" ht="15">
      <c r="A4613" s="282">
        <v>45930</v>
      </c>
      <c r="B4613" s="55" t="s">
        <v>6411</v>
      </c>
      <c r="C4613" s="784">
        <v>83033</v>
      </c>
      <c r="D4613" s="784" t="s">
        <v>4046</v>
      </c>
      <c r="E4613" s="784">
        <v>120</v>
      </c>
      <c r="F4613" s="784">
        <v>4010</v>
      </c>
      <c r="G4613" s="784" t="s">
        <v>6007</v>
      </c>
      <c r="H4613" s="784" t="s">
        <v>1573</v>
      </c>
      <c r="J4613" s="784">
        <v>1</v>
      </c>
      <c r="K4613" s="784">
        <v>8.06</v>
      </c>
      <c r="L4613" s="784">
        <v>8.06</v>
      </c>
      <c r="M4613" s="55" t="s">
        <v>2455</v>
      </c>
    </row>
    <row r="4614" spans="1:13" ht="15">
      <c r="A4614" s="282">
        <v>45930</v>
      </c>
      <c r="B4614" s="55" t="s">
        <v>6459</v>
      </c>
      <c r="C4614" s="784">
        <v>58663</v>
      </c>
      <c r="D4614" s="784" t="s">
        <v>4526</v>
      </c>
      <c r="E4614" s="784" t="s">
        <v>289</v>
      </c>
      <c r="F4614" s="784">
        <v>4010</v>
      </c>
      <c r="G4614" s="784" t="s">
        <v>6460</v>
      </c>
      <c r="H4614" s="784" t="s">
        <v>1573</v>
      </c>
      <c r="J4614" s="55">
        <v>-1</v>
      </c>
      <c r="K4614" s="791">
        <v>7.36</v>
      </c>
      <c r="L4614" s="791">
        <v>-7.36</v>
      </c>
      <c r="M4614" s="55" t="s">
        <v>2967</v>
      </c>
    </row>
    <row r="4615" spans="1:13" ht="15">
      <c r="A4615" s="282">
        <v>45930</v>
      </c>
      <c r="B4615" s="55" t="s">
        <v>6461</v>
      </c>
      <c r="C4615" s="784">
        <v>51218</v>
      </c>
      <c r="D4615" s="784" t="s">
        <v>4215</v>
      </c>
      <c r="E4615" s="784" t="s">
        <v>2061</v>
      </c>
      <c r="F4615" s="784">
        <v>4010</v>
      </c>
      <c r="G4615" s="784" t="s">
        <v>6462</v>
      </c>
      <c r="H4615" s="784" t="s">
        <v>1573</v>
      </c>
      <c r="J4615" s="55">
        <v>-1</v>
      </c>
      <c r="K4615" s="791">
        <v>11.26</v>
      </c>
      <c r="L4615" s="791">
        <v>-11.26</v>
      </c>
      <c r="M4615" s="55" t="s">
        <v>2287</v>
      </c>
    </row>
    <row r="4616" spans="1:13" ht="15">
      <c r="A4616" s="282">
        <v>45930</v>
      </c>
      <c r="B4616" s="55" t="s">
        <v>6463</v>
      </c>
      <c r="C4616" s="784">
        <v>83435</v>
      </c>
      <c r="D4616" s="784" t="s">
        <v>5103</v>
      </c>
      <c r="E4616" s="784">
        <v>90</v>
      </c>
      <c r="F4616" s="784">
        <v>4010</v>
      </c>
      <c r="G4616" s="784" t="s">
        <v>6464</v>
      </c>
      <c r="H4616" s="784" t="s">
        <v>1573</v>
      </c>
      <c r="I4616" s="797">
        <v>5</v>
      </c>
      <c r="J4616" s="784">
        <v>5</v>
      </c>
      <c r="K4616" s="784">
        <v>4.4800000000000004</v>
      </c>
      <c r="L4616" s="793">
        <v>22.4</v>
      </c>
      <c r="M4616" s="55" t="s">
        <v>2455</v>
      </c>
    </row>
    <row r="4617" spans="1:13" ht="15">
      <c r="A4617" s="282">
        <v>45930</v>
      </c>
      <c r="B4617" s="55" t="s">
        <v>6463</v>
      </c>
      <c r="C4617" s="786">
        <v>83020</v>
      </c>
      <c r="D4617" s="786" t="s">
        <v>2292</v>
      </c>
      <c r="E4617" s="786">
        <v>85</v>
      </c>
      <c r="F4617" s="786">
        <v>4010</v>
      </c>
      <c r="G4617" s="786" t="s">
        <v>6465</v>
      </c>
      <c r="H4617" s="786" t="s">
        <v>1573</v>
      </c>
      <c r="I4617" s="798">
        <v>1</v>
      </c>
      <c r="J4617" s="786">
        <v>1</v>
      </c>
      <c r="K4617" s="786">
        <v>7.71</v>
      </c>
      <c r="L4617" s="796">
        <v>7.71</v>
      </c>
      <c r="M4617" s="55" t="s">
        <v>2455</v>
      </c>
    </row>
    <row r="4618" spans="1:13" ht="15">
      <c r="A4618" s="282">
        <v>45930</v>
      </c>
      <c r="B4618" s="55" t="s">
        <v>6463</v>
      </c>
      <c r="C4618" s="784">
        <v>83435</v>
      </c>
      <c r="D4618" s="784" t="s">
        <v>5103</v>
      </c>
      <c r="E4618" s="784">
        <v>85</v>
      </c>
      <c r="F4618" s="784">
        <v>4010</v>
      </c>
      <c r="G4618" s="784" t="s">
        <v>6466</v>
      </c>
      <c r="H4618" s="784" t="s">
        <v>1573</v>
      </c>
      <c r="I4618" s="797">
        <v>1</v>
      </c>
      <c r="J4618" s="784">
        <v>1</v>
      </c>
      <c r="K4618" s="784">
        <v>4.42</v>
      </c>
      <c r="L4618" s="793">
        <v>4.42</v>
      </c>
      <c r="M4618" s="55" t="s">
        <v>2455</v>
      </c>
    </row>
    <row r="4619" spans="1:13" ht="15">
      <c r="A4619" s="282">
        <v>45930</v>
      </c>
      <c r="B4619" s="55" t="s">
        <v>6467</v>
      </c>
      <c r="C4619" s="784">
        <v>83493</v>
      </c>
      <c r="D4619" s="784" t="s">
        <v>5320</v>
      </c>
      <c r="E4619" s="784">
        <v>110</v>
      </c>
      <c r="F4619" s="784">
        <v>4010</v>
      </c>
      <c r="G4619" s="784" t="s">
        <v>5359</v>
      </c>
      <c r="H4619" s="784" t="s">
        <v>1573</v>
      </c>
      <c r="I4619" s="797">
        <v>3</v>
      </c>
      <c r="J4619" s="784">
        <v>3</v>
      </c>
      <c r="K4619" s="784">
        <v>14.63</v>
      </c>
      <c r="L4619" s="793">
        <v>43.89</v>
      </c>
      <c r="M4619" s="55" t="s">
        <v>2455</v>
      </c>
    </row>
    <row r="4620" spans="1:13" ht="15">
      <c r="A4620" s="282">
        <v>45930</v>
      </c>
      <c r="B4620" s="55" t="s">
        <v>6467</v>
      </c>
      <c r="C4620" s="786">
        <v>81351</v>
      </c>
      <c r="D4620" s="786" t="s">
        <v>5182</v>
      </c>
      <c r="E4620" s="786">
        <v>130</v>
      </c>
      <c r="F4620" s="786">
        <v>4010</v>
      </c>
      <c r="G4620" s="786" t="s">
        <v>6468</v>
      </c>
      <c r="H4620" s="786" t="s">
        <v>1573</v>
      </c>
      <c r="I4620" s="798">
        <v>1</v>
      </c>
      <c r="J4620" s="786">
        <v>1</v>
      </c>
      <c r="K4620" s="786">
        <v>11.21</v>
      </c>
      <c r="L4620" s="796">
        <v>11.21</v>
      </c>
      <c r="M4620" s="55" t="s">
        <v>2455</v>
      </c>
    </row>
    <row r="4621" spans="1:13" ht="15">
      <c r="A4621" s="282">
        <v>45930</v>
      </c>
      <c r="B4621" s="55" t="s">
        <v>6467</v>
      </c>
      <c r="C4621" s="784">
        <v>83542</v>
      </c>
      <c r="D4621" s="784" t="s">
        <v>6469</v>
      </c>
      <c r="E4621" s="784">
        <v>80</v>
      </c>
      <c r="F4621" s="784">
        <v>4010</v>
      </c>
      <c r="G4621" s="784" t="s">
        <v>6470</v>
      </c>
      <c r="H4621" s="784" t="s">
        <v>1573</v>
      </c>
      <c r="I4621" s="797">
        <v>1</v>
      </c>
      <c r="J4621" s="784">
        <v>1</v>
      </c>
      <c r="K4621" s="784">
        <v>6.7</v>
      </c>
      <c r="L4621" s="793">
        <v>6.7</v>
      </c>
      <c r="M4621" s="55" t="s">
        <v>2455</v>
      </c>
    </row>
    <row r="4622" spans="1:13" ht="15">
      <c r="A4622" s="282">
        <v>45930</v>
      </c>
      <c r="B4622" s="55" t="s">
        <v>6467</v>
      </c>
      <c r="C4622" s="786">
        <v>81858</v>
      </c>
      <c r="D4622" s="786" t="s">
        <v>4991</v>
      </c>
      <c r="E4622" s="786">
        <v>90</v>
      </c>
      <c r="F4622" s="786">
        <v>4010</v>
      </c>
      <c r="G4622" s="786" t="s">
        <v>6471</v>
      </c>
      <c r="H4622" s="786" t="s">
        <v>1573</v>
      </c>
      <c r="I4622" s="798">
        <v>1</v>
      </c>
      <c r="J4622" s="786">
        <v>1</v>
      </c>
      <c r="K4622" s="786">
        <v>7.72</v>
      </c>
      <c r="L4622" s="796">
        <v>7.72</v>
      </c>
      <c r="M4622" s="55" t="s">
        <v>2455</v>
      </c>
    </row>
    <row r="4623" spans="1:13" ht="15">
      <c r="A4623" s="282">
        <v>45930</v>
      </c>
      <c r="B4623" s="55" t="s">
        <v>6467</v>
      </c>
      <c r="C4623" s="784">
        <v>83204</v>
      </c>
      <c r="D4623" s="784" t="s">
        <v>4991</v>
      </c>
      <c r="E4623" s="784">
        <v>90</v>
      </c>
      <c r="F4623" s="784">
        <v>4010</v>
      </c>
      <c r="G4623" s="784" t="s">
        <v>6472</v>
      </c>
      <c r="H4623" s="784" t="s">
        <v>1573</v>
      </c>
      <c r="I4623" s="797">
        <v>1</v>
      </c>
      <c r="J4623" s="784">
        <v>1</v>
      </c>
      <c r="K4623" s="784">
        <v>8.36</v>
      </c>
      <c r="L4623" s="793">
        <v>8.36</v>
      </c>
      <c r="M4623" s="55" t="s">
        <v>2455</v>
      </c>
    </row>
    <row r="4624" spans="1:13" ht="15">
      <c r="A4624" s="282">
        <v>45930</v>
      </c>
      <c r="B4624" s="55" t="s">
        <v>6467</v>
      </c>
      <c r="C4624" s="786">
        <v>81764</v>
      </c>
      <c r="D4624" s="786" t="s">
        <v>6261</v>
      </c>
      <c r="E4624" s="786">
        <v>120</v>
      </c>
      <c r="F4624" s="786">
        <v>4010</v>
      </c>
      <c r="G4624" s="786" t="s">
        <v>5358</v>
      </c>
      <c r="H4624" s="786" t="s">
        <v>1573</v>
      </c>
      <c r="I4624" s="798">
        <v>1</v>
      </c>
      <c r="J4624" s="786">
        <v>1</v>
      </c>
      <c r="K4624" s="786">
        <v>3.92</v>
      </c>
      <c r="L4624" s="796">
        <v>3.92</v>
      </c>
      <c r="M4624" s="55" t="s">
        <v>2455</v>
      </c>
    </row>
    <row r="4625" spans="1:13" ht="15">
      <c r="A4625" s="282">
        <v>45931</v>
      </c>
      <c r="B4625" s="55" t="s">
        <v>6473</v>
      </c>
      <c r="C4625" s="784">
        <v>83613</v>
      </c>
      <c r="D4625" s="784" t="s">
        <v>6474</v>
      </c>
      <c r="E4625" s="784" t="s">
        <v>2296</v>
      </c>
      <c r="F4625" s="784">
        <v>4010</v>
      </c>
      <c r="G4625" s="784" t="s">
        <v>6475</v>
      </c>
      <c r="H4625" s="784" t="s">
        <v>1573</v>
      </c>
      <c r="J4625" s="784">
        <v>24</v>
      </c>
      <c r="K4625" s="784">
        <v>28.51</v>
      </c>
      <c r="L4625" s="784">
        <v>684.24</v>
      </c>
      <c r="M4625" s="55" t="s">
        <v>2547</v>
      </c>
    </row>
    <row r="4626" spans="1:13" ht="15">
      <c r="A4626" s="282">
        <v>45931</v>
      </c>
      <c r="B4626" s="55" t="s">
        <v>6473</v>
      </c>
      <c r="C4626" s="786">
        <v>83613</v>
      </c>
      <c r="D4626" s="786" t="s">
        <v>6476</v>
      </c>
      <c r="E4626" s="786" t="s">
        <v>2296</v>
      </c>
      <c r="F4626" s="786">
        <v>4010</v>
      </c>
      <c r="G4626" s="786" t="s">
        <v>6477</v>
      </c>
      <c r="H4626" s="786" t="s">
        <v>1573</v>
      </c>
      <c r="J4626" s="786">
        <v>-24</v>
      </c>
      <c r="K4626" s="786">
        <v>26.52</v>
      </c>
      <c r="L4626" s="786">
        <v>-636.48</v>
      </c>
      <c r="M4626" s="55" t="s">
        <v>2547</v>
      </c>
    </row>
    <row r="4627" spans="1:13" ht="15">
      <c r="A4627" s="282">
        <v>45931</v>
      </c>
      <c r="B4627" s="55" t="s">
        <v>6478</v>
      </c>
      <c r="C4627" s="784">
        <v>66930</v>
      </c>
      <c r="D4627" s="784" t="s">
        <v>2493</v>
      </c>
      <c r="E4627" s="784">
        <v>90</v>
      </c>
      <c r="F4627" s="784">
        <v>4010</v>
      </c>
      <c r="G4627" s="784" t="s">
        <v>6479</v>
      </c>
      <c r="H4627" s="784" t="s">
        <v>1573</v>
      </c>
      <c r="J4627" s="55">
        <v>-1</v>
      </c>
      <c r="K4627" s="791">
        <v>12.09</v>
      </c>
      <c r="L4627" s="791">
        <v>-12.09</v>
      </c>
      <c r="M4627" s="55" t="s">
        <v>2967</v>
      </c>
    </row>
    <row r="4628" spans="1:13" ht="15">
      <c r="A4628" s="282">
        <v>45931</v>
      </c>
      <c r="B4628" s="55" t="s">
        <v>6478</v>
      </c>
      <c r="C4628" s="786">
        <v>83107</v>
      </c>
      <c r="D4628" s="786">
        <v>15</v>
      </c>
      <c r="E4628" s="786">
        <v>150</v>
      </c>
      <c r="F4628" s="786">
        <v>4010</v>
      </c>
      <c r="G4628" s="786" t="s">
        <v>6480</v>
      </c>
      <c r="H4628" s="786" t="s">
        <v>1573</v>
      </c>
      <c r="J4628" s="55">
        <v>-1</v>
      </c>
      <c r="K4628" s="791">
        <v>4.4400000000000004</v>
      </c>
      <c r="L4628" s="791">
        <v>-4.4400000000000004</v>
      </c>
      <c r="M4628" s="55" t="s">
        <v>2967</v>
      </c>
    </row>
    <row r="4629" spans="1:13" ht="15">
      <c r="A4629" s="282">
        <v>45931</v>
      </c>
      <c r="B4629" s="55" t="s">
        <v>6481</v>
      </c>
      <c r="C4629" s="784">
        <v>66736</v>
      </c>
      <c r="D4629" s="784" t="s">
        <v>6482</v>
      </c>
      <c r="E4629" s="784">
        <v>130</v>
      </c>
      <c r="F4629" s="784">
        <v>4010</v>
      </c>
      <c r="G4629" s="784" t="s">
        <v>6483</v>
      </c>
      <c r="H4629" s="784" t="s">
        <v>351</v>
      </c>
      <c r="I4629" s="797">
        <v>-1</v>
      </c>
      <c r="J4629" s="784">
        <v>-1</v>
      </c>
      <c r="K4629" s="784">
        <v>13.78</v>
      </c>
      <c r="L4629" s="793">
        <v>-13.78</v>
      </c>
      <c r="M4629" s="55" t="s">
        <v>2547</v>
      </c>
    </row>
    <row r="4630" spans="1:13" ht="15">
      <c r="A4630" s="282">
        <v>45931</v>
      </c>
      <c r="B4630" s="55" t="s">
        <v>6484</v>
      </c>
      <c r="C4630" s="784">
        <v>83648</v>
      </c>
      <c r="D4630" s="784" t="s">
        <v>6171</v>
      </c>
      <c r="E4630" s="784">
        <v>110</v>
      </c>
      <c r="F4630" s="784">
        <v>4010</v>
      </c>
      <c r="G4630" s="784" t="s">
        <v>6485</v>
      </c>
      <c r="H4630" s="784" t="s">
        <v>351</v>
      </c>
      <c r="I4630" s="797">
        <v>-6</v>
      </c>
      <c r="J4630" s="784">
        <v>-6</v>
      </c>
      <c r="K4630" s="784">
        <v>6.02</v>
      </c>
      <c r="L4630" s="793">
        <v>-36.119999999999997</v>
      </c>
      <c r="M4630" s="55" t="s">
        <v>2547</v>
      </c>
    </row>
    <row r="4631" spans="1:13" ht="15">
      <c r="A4631" s="282">
        <v>45931</v>
      </c>
      <c r="B4631" s="55" t="s">
        <v>6486</v>
      </c>
      <c r="C4631" s="784">
        <v>81563</v>
      </c>
      <c r="D4631" s="784" t="s">
        <v>2533</v>
      </c>
      <c r="E4631" s="784">
        <v>100</v>
      </c>
      <c r="F4631" s="784">
        <v>4010</v>
      </c>
      <c r="G4631" s="784" t="s">
        <v>6487</v>
      </c>
      <c r="H4631" s="784" t="s">
        <v>1573</v>
      </c>
      <c r="I4631" s="797">
        <v>1</v>
      </c>
      <c r="J4631" s="784">
        <v>1</v>
      </c>
      <c r="K4631" s="784">
        <v>10.050000000000001</v>
      </c>
      <c r="L4631" s="793">
        <v>10.050000000000001</v>
      </c>
      <c r="M4631" s="55" t="s">
        <v>2455</v>
      </c>
    </row>
    <row r="4632" spans="1:13" ht="15">
      <c r="A4632" s="282">
        <v>45931</v>
      </c>
      <c r="B4632" s="55" t="s">
        <v>6486</v>
      </c>
      <c r="C4632" s="786">
        <v>81470</v>
      </c>
      <c r="D4632" s="786" t="s">
        <v>2718</v>
      </c>
      <c r="E4632" s="786">
        <v>85</v>
      </c>
      <c r="F4632" s="786">
        <v>4010</v>
      </c>
      <c r="G4632" s="786" t="s">
        <v>6488</v>
      </c>
      <c r="H4632" s="786" t="s">
        <v>1573</v>
      </c>
      <c r="I4632" s="798">
        <v>1</v>
      </c>
      <c r="J4632" s="786">
        <v>1</v>
      </c>
      <c r="K4632" s="786">
        <v>4.04</v>
      </c>
      <c r="L4632" s="796">
        <v>4.04</v>
      </c>
      <c r="M4632" s="55" t="s">
        <v>2455</v>
      </c>
    </row>
    <row r="4633" spans="1:13" ht="15">
      <c r="A4633" s="282">
        <v>45931</v>
      </c>
      <c r="B4633" s="55" t="s">
        <v>6486</v>
      </c>
      <c r="C4633" s="784">
        <v>83555</v>
      </c>
      <c r="D4633" s="784" t="s">
        <v>2710</v>
      </c>
      <c r="E4633" s="784">
        <v>100</v>
      </c>
      <c r="F4633" s="784">
        <v>4010</v>
      </c>
      <c r="G4633" s="784" t="s">
        <v>6489</v>
      </c>
      <c r="H4633" s="784" t="s">
        <v>1573</v>
      </c>
      <c r="I4633" s="797">
        <v>1</v>
      </c>
      <c r="J4633" s="784">
        <v>1</v>
      </c>
      <c r="K4633" s="784">
        <v>12.13</v>
      </c>
      <c r="L4633" s="793">
        <v>12.13</v>
      </c>
      <c r="M4633" s="55" t="s">
        <v>2455</v>
      </c>
    </row>
    <row r="4634" spans="1:13" ht="15">
      <c r="A4634" s="282">
        <v>45931</v>
      </c>
      <c r="B4634" s="55" t="s">
        <v>6486</v>
      </c>
      <c r="C4634" s="786">
        <v>67848</v>
      </c>
      <c r="D4634" s="786" t="s">
        <v>3109</v>
      </c>
      <c r="E4634" s="786">
        <v>120</v>
      </c>
      <c r="F4634" s="786">
        <v>4010</v>
      </c>
      <c r="G4634" s="786" t="s">
        <v>6490</v>
      </c>
      <c r="H4634" s="786" t="s">
        <v>1573</v>
      </c>
      <c r="I4634" s="798">
        <v>1</v>
      </c>
      <c r="J4634" s="786">
        <v>1</v>
      </c>
      <c r="K4634" s="786">
        <v>6.51</v>
      </c>
      <c r="L4634" s="796">
        <v>6.51</v>
      </c>
      <c r="M4634" s="55" t="s">
        <v>2455</v>
      </c>
    </row>
    <row r="4635" spans="1:13" ht="15">
      <c r="A4635" s="282">
        <v>45931</v>
      </c>
      <c r="B4635" s="55" t="s">
        <v>6486</v>
      </c>
      <c r="C4635" s="784">
        <v>37028</v>
      </c>
      <c r="D4635" s="784" t="s">
        <v>6491</v>
      </c>
      <c r="E4635" s="784">
        <v>120</v>
      </c>
      <c r="F4635" s="784">
        <v>4010</v>
      </c>
      <c r="G4635" s="784" t="s">
        <v>6492</v>
      </c>
      <c r="H4635" s="784" t="s">
        <v>1573</v>
      </c>
      <c r="I4635" s="797">
        <v>1</v>
      </c>
      <c r="J4635" s="784">
        <v>1</v>
      </c>
      <c r="K4635" s="784">
        <v>7.43</v>
      </c>
      <c r="L4635" s="793">
        <v>7.43</v>
      </c>
      <c r="M4635" s="55" t="s">
        <v>2455</v>
      </c>
    </row>
    <row r="4636" spans="1:13" ht="15">
      <c r="A4636" s="282">
        <v>45931</v>
      </c>
      <c r="B4636" s="55" t="s">
        <v>6486</v>
      </c>
      <c r="C4636" s="786">
        <v>61956</v>
      </c>
      <c r="D4636" s="786" t="s">
        <v>2466</v>
      </c>
      <c r="E4636" s="786">
        <v>150</v>
      </c>
      <c r="F4636" s="786">
        <v>4010</v>
      </c>
      <c r="G4636" s="786" t="s">
        <v>5359</v>
      </c>
      <c r="H4636" s="786" t="s">
        <v>1573</v>
      </c>
      <c r="I4636" s="798">
        <v>3</v>
      </c>
      <c r="J4636" s="786">
        <v>3</v>
      </c>
      <c r="K4636" s="786">
        <v>6.84</v>
      </c>
      <c r="L4636" s="796">
        <v>20.52</v>
      </c>
      <c r="M4636" s="55" t="s">
        <v>2455</v>
      </c>
    </row>
    <row r="4637" spans="1:13" ht="15">
      <c r="A4637" s="282">
        <v>45931</v>
      </c>
      <c r="B4637" s="55" t="s">
        <v>6486</v>
      </c>
      <c r="C4637" s="784">
        <v>81496</v>
      </c>
      <c r="D4637" s="784">
        <v>11</v>
      </c>
      <c r="E4637" s="784">
        <v>110</v>
      </c>
      <c r="F4637" s="784">
        <v>4010</v>
      </c>
      <c r="G4637" s="784" t="s">
        <v>6493</v>
      </c>
      <c r="H4637" s="784" t="s">
        <v>1573</v>
      </c>
      <c r="I4637" s="797">
        <v>1</v>
      </c>
      <c r="J4637" s="784">
        <v>1</v>
      </c>
      <c r="K4637" s="784">
        <v>7.56</v>
      </c>
      <c r="L4637" s="793">
        <v>7.56</v>
      </c>
      <c r="M4637" s="55" t="s">
        <v>2455</v>
      </c>
    </row>
    <row r="4638" spans="1:13" ht="15">
      <c r="A4638" s="282">
        <v>45931</v>
      </c>
      <c r="B4638" s="55" t="s">
        <v>6486</v>
      </c>
      <c r="C4638" s="786">
        <v>30810</v>
      </c>
      <c r="D4638" s="786">
        <v>11</v>
      </c>
      <c r="E4638" s="786" t="s">
        <v>2230</v>
      </c>
      <c r="F4638" s="786">
        <v>4010</v>
      </c>
      <c r="G4638" s="786" t="s">
        <v>5180</v>
      </c>
      <c r="H4638" s="786" t="s">
        <v>1573</v>
      </c>
      <c r="I4638" s="798">
        <v>3</v>
      </c>
      <c r="J4638" s="786">
        <v>3</v>
      </c>
      <c r="K4638" s="786">
        <v>15.21</v>
      </c>
      <c r="L4638" s="796">
        <v>45.63</v>
      </c>
      <c r="M4638" s="55" t="s">
        <v>2455</v>
      </c>
    </row>
    <row r="4639" spans="1:13" ht="15">
      <c r="A4639" s="282">
        <v>45931</v>
      </c>
      <c r="B4639" s="55" t="s">
        <v>6486</v>
      </c>
      <c r="C4639" s="784">
        <v>46153</v>
      </c>
      <c r="D4639" s="784" t="s">
        <v>2682</v>
      </c>
      <c r="E4639" s="784">
        <v>150</v>
      </c>
      <c r="F4639" s="784">
        <v>4010</v>
      </c>
      <c r="G4639" s="784" t="s">
        <v>5354</v>
      </c>
      <c r="H4639" s="784" t="s">
        <v>1573</v>
      </c>
      <c r="I4639" s="797">
        <v>11</v>
      </c>
      <c r="J4639" s="784">
        <v>11</v>
      </c>
      <c r="K4639" s="784">
        <v>4.3899999999999997</v>
      </c>
      <c r="L4639" s="793">
        <v>48.29</v>
      </c>
      <c r="M4639" s="55" t="s">
        <v>2455</v>
      </c>
    </row>
    <row r="4640" spans="1:13" ht="15">
      <c r="A4640" s="282">
        <v>45931</v>
      </c>
      <c r="B4640" s="55" t="s">
        <v>6486</v>
      </c>
      <c r="C4640" s="786">
        <v>44403</v>
      </c>
      <c r="D4640" s="786" t="s">
        <v>6494</v>
      </c>
      <c r="E4640" s="786" t="s">
        <v>441</v>
      </c>
      <c r="F4640" s="786">
        <v>4010</v>
      </c>
      <c r="G4640" s="786" t="s">
        <v>5355</v>
      </c>
      <c r="H4640" s="786" t="s">
        <v>1573</v>
      </c>
      <c r="I4640" s="798">
        <v>10</v>
      </c>
      <c r="J4640" s="786">
        <v>10</v>
      </c>
      <c r="K4640" s="786">
        <v>12.46</v>
      </c>
      <c r="L4640" s="796">
        <v>124.6</v>
      </c>
      <c r="M4640" s="55" t="s">
        <v>2455</v>
      </c>
    </row>
    <row r="4641" spans="1:13" ht="15">
      <c r="A4641" s="282">
        <v>45931</v>
      </c>
      <c r="B4641" s="55" t="s">
        <v>6486</v>
      </c>
      <c r="C4641" s="784">
        <v>80039</v>
      </c>
      <c r="D4641" s="784" t="s">
        <v>2249</v>
      </c>
      <c r="E4641" s="784" t="s">
        <v>441</v>
      </c>
      <c r="F4641" s="784">
        <v>4010</v>
      </c>
      <c r="G4641" s="784" t="s">
        <v>5356</v>
      </c>
      <c r="H4641" s="784" t="s">
        <v>1573</v>
      </c>
      <c r="I4641" s="797">
        <v>7</v>
      </c>
      <c r="J4641" s="784">
        <v>7</v>
      </c>
      <c r="K4641" s="784">
        <v>11.3</v>
      </c>
      <c r="L4641" s="793">
        <v>79.099999999999994</v>
      </c>
      <c r="M4641" s="55" t="s">
        <v>2455</v>
      </c>
    </row>
    <row r="4642" spans="1:13" ht="15">
      <c r="A4642" s="282">
        <v>45931</v>
      </c>
      <c r="B4642" s="55" t="s">
        <v>6495</v>
      </c>
      <c r="C4642" s="784">
        <v>83376</v>
      </c>
      <c r="D4642" s="784" t="s">
        <v>5567</v>
      </c>
      <c r="E4642" s="784">
        <v>100</v>
      </c>
      <c r="F4642" s="784">
        <v>4010</v>
      </c>
      <c r="G4642" s="784" t="s">
        <v>6496</v>
      </c>
      <c r="H4642" s="784" t="s">
        <v>1573</v>
      </c>
      <c r="I4642" s="797">
        <v>18</v>
      </c>
      <c r="J4642" s="784">
        <v>18</v>
      </c>
      <c r="K4642" s="784">
        <v>18.02</v>
      </c>
      <c r="L4642" s="793">
        <v>324.36</v>
      </c>
      <c r="M4642" s="55" t="s">
        <v>2547</v>
      </c>
    </row>
    <row r="4643" spans="1:13" ht="15">
      <c r="A4643" s="282">
        <v>45931</v>
      </c>
      <c r="B4643" s="55" t="s">
        <v>6495</v>
      </c>
      <c r="C4643" s="786">
        <v>83376</v>
      </c>
      <c r="D4643" s="786" t="s">
        <v>6497</v>
      </c>
      <c r="E4643" s="786">
        <v>100</v>
      </c>
      <c r="F4643" s="786">
        <v>4010</v>
      </c>
      <c r="G4643" s="786" t="s">
        <v>6498</v>
      </c>
      <c r="H4643" s="786" t="s">
        <v>1573</v>
      </c>
      <c r="I4643" s="798">
        <v>-18</v>
      </c>
      <c r="J4643" s="786">
        <v>-18</v>
      </c>
      <c r="K4643" s="786">
        <v>18.02</v>
      </c>
      <c r="L4643" s="796">
        <v>-324.36</v>
      </c>
      <c r="M4643" s="55" t="s">
        <v>2547</v>
      </c>
    </row>
    <row r="4644" spans="1:13" ht="15">
      <c r="A4644" s="282">
        <v>45932</v>
      </c>
      <c r="B4644" s="55" t="s">
        <v>6499</v>
      </c>
      <c r="C4644" s="784">
        <v>66994</v>
      </c>
      <c r="D4644" s="784" t="s">
        <v>3942</v>
      </c>
      <c r="E4644" s="784" t="s">
        <v>441</v>
      </c>
      <c r="F4644" s="784">
        <v>4010</v>
      </c>
      <c r="G4644" s="784" t="s">
        <v>6500</v>
      </c>
      <c r="H4644" s="784" t="s">
        <v>1573</v>
      </c>
      <c r="J4644" s="55">
        <v>-36</v>
      </c>
      <c r="K4644" s="791">
        <v>7.65</v>
      </c>
      <c r="L4644" s="791">
        <v>-275.39999999999998</v>
      </c>
      <c r="M4644" s="55" t="s">
        <v>2547</v>
      </c>
    </row>
    <row r="4645" spans="1:13" ht="15">
      <c r="A4645" s="282">
        <v>45932</v>
      </c>
      <c r="B4645" s="55" t="s">
        <v>6499</v>
      </c>
      <c r="C4645" s="786">
        <v>66994</v>
      </c>
      <c r="D4645" s="786" t="s">
        <v>2623</v>
      </c>
      <c r="E4645" s="786" t="s">
        <v>441</v>
      </c>
      <c r="F4645" s="786">
        <v>4010</v>
      </c>
      <c r="G4645" s="786" t="s">
        <v>6501</v>
      </c>
      <c r="H4645" s="786" t="s">
        <v>1573</v>
      </c>
      <c r="J4645" s="55">
        <v>28</v>
      </c>
      <c r="K4645" s="791">
        <v>7.65</v>
      </c>
      <c r="L4645" s="791">
        <v>214.2</v>
      </c>
      <c r="M4645" s="55" t="s">
        <v>2547</v>
      </c>
    </row>
    <row r="4646" spans="1:13" ht="15">
      <c r="A4646" s="282">
        <v>45932</v>
      </c>
      <c r="B4646" s="55" t="s">
        <v>6502</v>
      </c>
      <c r="C4646" s="784">
        <v>83162</v>
      </c>
      <c r="D4646" s="784" t="s">
        <v>4540</v>
      </c>
      <c r="E4646" s="784">
        <v>90</v>
      </c>
      <c r="F4646" s="784">
        <v>4010</v>
      </c>
      <c r="G4646" s="784" t="s">
        <v>6503</v>
      </c>
      <c r="H4646" s="784" t="s">
        <v>1573</v>
      </c>
      <c r="J4646" s="784">
        <v>1</v>
      </c>
      <c r="K4646" s="784">
        <v>9.39</v>
      </c>
      <c r="L4646" s="784">
        <v>9.39</v>
      </c>
      <c r="M4646" s="55" t="s">
        <v>2455</v>
      </c>
    </row>
    <row r="4647" spans="1:13" ht="15">
      <c r="A4647" s="282">
        <v>45932</v>
      </c>
      <c r="B4647" s="55" t="s">
        <v>6502</v>
      </c>
      <c r="C4647" s="786">
        <v>68004</v>
      </c>
      <c r="D4647" s="786" t="s">
        <v>4601</v>
      </c>
      <c r="E4647" s="786">
        <v>100</v>
      </c>
      <c r="F4647" s="786">
        <v>4010</v>
      </c>
      <c r="G4647" s="786" t="s">
        <v>6504</v>
      </c>
      <c r="H4647" s="786" t="s">
        <v>1573</v>
      </c>
      <c r="J4647" s="786">
        <v>1</v>
      </c>
      <c r="K4647" s="786">
        <v>7.4</v>
      </c>
      <c r="L4647" s="786">
        <v>7.4</v>
      </c>
      <c r="M4647" s="55" t="s">
        <v>2455</v>
      </c>
    </row>
    <row r="4648" spans="1:13" ht="15">
      <c r="A4648" s="282">
        <v>45932</v>
      </c>
      <c r="B4648" s="55" t="s">
        <v>6502</v>
      </c>
      <c r="C4648" s="784">
        <v>82474</v>
      </c>
      <c r="D4648" s="784" t="s">
        <v>5105</v>
      </c>
      <c r="E4648" s="784" t="s">
        <v>2296</v>
      </c>
      <c r="F4648" s="784">
        <v>4010</v>
      </c>
      <c r="G4648" s="784" t="s">
        <v>6505</v>
      </c>
      <c r="H4648" s="784" t="s">
        <v>1573</v>
      </c>
      <c r="J4648" s="784">
        <v>1</v>
      </c>
      <c r="K4648" s="784">
        <v>11.02</v>
      </c>
      <c r="L4648" s="784">
        <v>11.02</v>
      </c>
      <c r="M4648" s="55" t="s">
        <v>2455</v>
      </c>
    </row>
    <row r="4649" spans="1:13" ht="15">
      <c r="A4649" s="282">
        <v>45932</v>
      </c>
      <c r="B4649" s="55" t="s">
        <v>6502</v>
      </c>
      <c r="C4649" s="786">
        <v>83162</v>
      </c>
      <c r="D4649" s="786" t="s">
        <v>5913</v>
      </c>
      <c r="E4649" s="786">
        <v>100</v>
      </c>
      <c r="F4649" s="786">
        <v>4010</v>
      </c>
      <c r="G4649" s="786" t="s">
        <v>6506</v>
      </c>
      <c r="H4649" s="786" t="s">
        <v>1573</v>
      </c>
      <c r="J4649" s="786">
        <v>1</v>
      </c>
      <c r="K4649" s="786">
        <v>9.39</v>
      </c>
      <c r="L4649" s="786">
        <v>9.39</v>
      </c>
      <c r="M4649" s="55" t="s">
        <v>2455</v>
      </c>
    </row>
    <row r="4650" spans="1:13" ht="15">
      <c r="A4650" s="282">
        <v>45932</v>
      </c>
      <c r="B4650" s="55" t="s">
        <v>6502</v>
      </c>
      <c r="C4650" s="784">
        <v>83120</v>
      </c>
      <c r="D4650" s="784" t="s">
        <v>3604</v>
      </c>
      <c r="E4650" s="784">
        <v>85</v>
      </c>
      <c r="F4650" s="784">
        <v>4010</v>
      </c>
      <c r="G4650" s="784" t="s">
        <v>6507</v>
      </c>
      <c r="H4650" s="784" t="s">
        <v>1573</v>
      </c>
      <c r="J4650" s="784">
        <v>1</v>
      </c>
      <c r="K4650" s="784">
        <v>7.86</v>
      </c>
      <c r="L4650" s="784">
        <v>7.86</v>
      </c>
      <c r="M4650" s="55" t="s">
        <v>2455</v>
      </c>
    </row>
    <row r="4651" spans="1:13" ht="15">
      <c r="A4651" s="282">
        <v>45932</v>
      </c>
      <c r="B4651" s="55" t="s">
        <v>6502</v>
      </c>
      <c r="C4651" s="786">
        <v>68010</v>
      </c>
      <c r="D4651" s="786" t="s">
        <v>6179</v>
      </c>
      <c r="E4651" s="786">
        <v>110</v>
      </c>
      <c r="F4651" s="786">
        <v>4010</v>
      </c>
      <c r="G4651" s="786" t="s">
        <v>6508</v>
      </c>
      <c r="H4651" s="786" t="s">
        <v>1573</v>
      </c>
      <c r="J4651" s="786">
        <v>1</v>
      </c>
      <c r="K4651" s="786">
        <v>6.26</v>
      </c>
      <c r="L4651" s="786">
        <v>6.26</v>
      </c>
      <c r="M4651" s="55" t="s">
        <v>2455</v>
      </c>
    </row>
    <row r="4652" spans="1:13" ht="15">
      <c r="A4652" s="282">
        <v>45932</v>
      </c>
      <c r="B4652" s="55" t="s">
        <v>6502</v>
      </c>
      <c r="C4652" s="784">
        <v>83493</v>
      </c>
      <c r="D4652" s="784" t="s">
        <v>5320</v>
      </c>
      <c r="E4652" s="784">
        <v>90</v>
      </c>
      <c r="F4652" s="784">
        <v>4010</v>
      </c>
      <c r="G4652" s="784" t="s">
        <v>6509</v>
      </c>
      <c r="H4652" s="784" t="s">
        <v>1573</v>
      </c>
      <c r="J4652" s="784">
        <v>1</v>
      </c>
      <c r="K4652" s="784">
        <v>14.63</v>
      </c>
      <c r="L4652" s="784">
        <v>14.63</v>
      </c>
      <c r="M4652" s="55" t="s">
        <v>2455</v>
      </c>
    </row>
    <row r="4653" spans="1:13" ht="15">
      <c r="A4653" s="282">
        <v>45932</v>
      </c>
      <c r="B4653" s="55" t="s">
        <v>6502</v>
      </c>
      <c r="C4653" s="786">
        <v>37028</v>
      </c>
      <c r="D4653" s="786" t="s">
        <v>5310</v>
      </c>
      <c r="E4653" s="786">
        <v>150</v>
      </c>
      <c r="F4653" s="786">
        <v>4010</v>
      </c>
      <c r="G4653" s="786" t="s">
        <v>4722</v>
      </c>
      <c r="H4653" s="786" t="s">
        <v>1573</v>
      </c>
      <c r="J4653" s="786">
        <v>1</v>
      </c>
      <c r="K4653" s="786">
        <v>7.65</v>
      </c>
      <c r="L4653" s="786">
        <v>7.65</v>
      </c>
      <c r="M4653" s="55" t="s">
        <v>2455</v>
      </c>
    </row>
    <row r="4654" spans="1:13" ht="15">
      <c r="A4654" s="282">
        <v>45932</v>
      </c>
      <c r="B4654" s="55" t="s">
        <v>6502</v>
      </c>
      <c r="C4654" s="784">
        <v>82611</v>
      </c>
      <c r="D4654" s="784" t="s">
        <v>4678</v>
      </c>
      <c r="E4654" s="784">
        <v>100</v>
      </c>
      <c r="F4654" s="784">
        <v>4010</v>
      </c>
      <c r="G4654" s="784" t="s">
        <v>6510</v>
      </c>
      <c r="H4654" s="784" t="s">
        <v>1573</v>
      </c>
      <c r="J4654" s="784">
        <v>1</v>
      </c>
      <c r="K4654" s="784">
        <v>6.66</v>
      </c>
      <c r="L4654" s="784">
        <v>6.66</v>
      </c>
      <c r="M4654" s="55" t="s">
        <v>2455</v>
      </c>
    </row>
    <row r="4655" spans="1:13" ht="15">
      <c r="A4655" s="282">
        <v>45932</v>
      </c>
      <c r="B4655" s="55" t="s">
        <v>6502</v>
      </c>
      <c r="C4655" s="786">
        <v>67379</v>
      </c>
      <c r="D4655" s="786" t="s">
        <v>6511</v>
      </c>
      <c r="E4655" s="786">
        <v>110</v>
      </c>
      <c r="F4655" s="786">
        <v>4010</v>
      </c>
      <c r="G4655" s="786" t="s">
        <v>4724</v>
      </c>
      <c r="H4655" s="786" t="s">
        <v>1573</v>
      </c>
      <c r="J4655" s="786">
        <v>1</v>
      </c>
      <c r="K4655" s="786">
        <v>4.29</v>
      </c>
      <c r="L4655" s="786">
        <v>4.29</v>
      </c>
      <c r="M4655" s="55" t="s">
        <v>2455</v>
      </c>
    </row>
    <row r="4656" spans="1:13" ht="15">
      <c r="A4656" s="282">
        <v>45932</v>
      </c>
      <c r="B4656" s="55" t="s">
        <v>6502</v>
      </c>
      <c r="C4656" s="784">
        <v>81946</v>
      </c>
      <c r="D4656" s="784" t="s">
        <v>5621</v>
      </c>
      <c r="E4656" s="784">
        <v>75</v>
      </c>
      <c r="F4656" s="784">
        <v>4010</v>
      </c>
      <c r="G4656" s="784" t="s">
        <v>5224</v>
      </c>
      <c r="H4656" s="784" t="s">
        <v>1573</v>
      </c>
      <c r="J4656" s="784">
        <v>1</v>
      </c>
      <c r="K4656" s="784">
        <v>7.62</v>
      </c>
      <c r="L4656" s="784">
        <v>7.62</v>
      </c>
      <c r="M4656" s="55" t="s">
        <v>2455</v>
      </c>
    </row>
    <row r="4657" spans="1:13" ht="15">
      <c r="A4657" s="282">
        <v>45932</v>
      </c>
      <c r="B4657" s="55" t="s">
        <v>6502</v>
      </c>
      <c r="C4657" s="786">
        <v>67862</v>
      </c>
      <c r="D4657" s="786" t="s">
        <v>3287</v>
      </c>
      <c r="E4657" s="786">
        <v>100</v>
      </c>
      <c r="F4657" s="786">
        <v>4010</v>
      </c>
      <c r="G4657" s="786" t="s">
        <v>6512</v>
      </c>
      <c r="H4657" s="786" t="s">
        <v>1573</v>
      </c>
      <c r="J4657" s="786">
        <v>1</v>
      </c>
      <c r="K4657" s="786">
        <v>5.47</v>
      </c>
      <c r="L4657" s="786">
        <v>5.47</v>
      </c>
      <c r="M4657" s="55" t="s">
        <v>2455</v>
      </c>
    </row>
    <row r="4658" spans="1:13" ht="15">
      <c r="A4658" s="282">
        <v>45932</v>
      </c>
      <c r="B4658" s="55" t="s">
        <v>6502</v>
      </c>
      <c r="C4658" s="784">
        <v>66994</v>
      </c>
      <c r="D4658" s="784" t="s">
        <v>2307</v>
      </c>
      <c r="E4658" s="784" t="s">
        <v>2300</v>
      </c>
      <c r="F4658" s="784">
        <v>4010</v>
      </c>
      <c r="G4658" s="784" t="s">
        <v>6513</v>
      </c>
      <c r="H4658" s="784" t="s">
        <v>1573</v>
      </c>
      <c r="J4658" s="784">
        <v>1</v>
      </c>
      <c r="K4658" s="784">
        <v>8.32</v>
      </c>
      <c r="L4658" s="784">
        <v>8.32</v>
      </c>
      <c r="M4658" s="55" t="s">
        <v>2455</v>
      </c>
    </row>
    <row r="4659" spans="1:13" ht="15">
      <c r="A4659" s="282">
        <v>45932</v>
      </c>
      <c r="B4659" s="55" t="s">
        <v>6502</v>
      </c>
      <c r="C4659" s="786">
        <v>82723</v>
      </c>
      <c r="D4659" s="786" t="s">
        <v>3230</v>
      </c>
      <c r="E4659" s="786">
        <v>120</v>
      </c>
      <c r="F4659" s="786">
        <v>4010</v>
      </c>
      <c r="G4659" s="786" t="s">
        <v>5333</v>
      </c>
      <c r="H4659" s="786" t="s">
        <v>1573</v>
      </c>
      <c r="J4659" s="786">
        <v>1</v>
      </c>
      <c r="K4659" s="786">
        <v>8.83</v>
      </c>
      <c r="L4659" s="786">
        <v>8.83</v>
      </c>
      <c r="M4659" s="55" t="s">
        <v>2455</v>
      </c>
    </row>
    <row r="4660" spans="1:13" ht="15">
      <c r="A4660" s="282">
        <v>45932</v>
      </c>
      <c r="B4660" s="55" t="s">
        <v>6502</v>
      </c>
      <c r="C4660" s="784">
        <v>83247</v>
      </c>
      <c r="D4660" s="784" t="s">
        <v>5544</v>
      </c>
      <c r="E4660" s="784">
        <v>100</v>
      </c>
      <c r="F4660" s="784">
        <v>4010</v>
      </c>
      <c r="G4660" s="784" t="s">
        <v>6514</v>
      </c>
      <c r="H4660" s="784" t="s">
        <v>1573</v>
      </c>
      <c r="J4660" s="784">
        <v>1</v>
      </c>
      <c r="K4660" s="784">
        <v>7.86</v>
      </c>
      <c r="L4660" s="784">
        <v>7.86</v>
      </c>
      <c r="M4660" s="55" t="s">
        <v>2455</v>
      </c>
    </row>
    <row r="4661" spans="1:13" ht="15">
      <c r="A4661" s="282">
        <v>45932</v>
      </c>
      <c r="B4661" s="55" t="s">
        <v>6502</v>
      </c>
      <c r="C4661" s="786">
        <v>82587</v>
      </c>
      <c r="D4661" s="786" t="s">
        <v>2909</v>
      </c>
      <c r="E4661" s="786">
        <v>150</v>
      </c>
      <c r="F4661" s="786">
        <v>4010</v>
      </c>
      <c r="G4661" s="786" t="s">
        <v>6515</v>
      </c>
      <c r="H4661" s="786" t="s">
        <v>1573</v>
      </c>
      <c r="J4661" s="786">
        <v>1</v>
      </c>
      <c r="K4661" s="786">
        <v>10.09</v>
      </c>
      <c r="L4661" s="786">
        <v>10.09</v>
      </c>
      <c r="M4661" s="55" t="s">
        <v>2455</v>
      </c>
    </row>
    <row r="4662" spans="1:13" ht="15">
      <c r="A4662" s="282">
        <v>45932</v>
      </c>
      <c r="B4662" s="55" t="s">
        <v>6502</v>
      </c>
      <c r="C4662" s="784">
        <v>83212</v>
      </c>
      <c r="D4662" s="784" t="s">
        <v>2280</v>
      </c>
      <c r="E4662" s="784">
        <v>150</v>
      </c>
      <c r="F4662" s="784">
        <v>4010</v>
      </c>
      <c r="G4662" s="784" t="s">
        <v>6516</v>
      </c>
      <c r="H4662" s="784" t="s">
        <v>1573</v>
      </c>
      <c r="J4662" s="784">
        <v>1</v>
      </c>
      <c r="K4662" s="784">
        <v>10.96</v>
      </c>
      <c r="L4662" s="784">
        <v>10.96</v>
      </c>
      <c r="M4662" s="55" t="s">
        <v>2455</v>
      </c>
    </row>
    <row r="4663" spans="1:13" ht="15">
      <c r="A4663" s="282">
        <v>45932</v>
      </c>
      <c r="B4663" s="55" t="s">
        <v>6502</v>
      </c>
      <c r="C4663" s="786">
        <v>83354</v>
      </c>
      <c r="D4663" s="786" t="s">
        <v>5850</v>
      </c>
      <c r="E4663" s="786">
        <v>90</v>
      </c>
      <c r="F4663" s="786">
        <v>4010</v>
      </c>
      <c r="G4663" s="786" t="s">
        <v>6517</v>
      </c>
      <c r="H4663" s="786" t="s">
        <v>1573</v>
      </c>
      <c r="J4663" s="786">
        <v>1</v>
      </c>
      <c r="K4663" s="786">
        <v>8.74</v>
      </c>
      <c r="L4663" s="786">
        <v>8.74</v>
      </c>
      <c r="M4663" s="55" t="s">
        <v>2455</v>
      </c>
    </row>
    <row r="4664" spans="1:13" ht="15">
      <c r="A4664" s="282">
        <v>45932</v>
      </c>
      <c r="B4664" s="55" t="s">
        <v>6502</v>
      </c>
      <c r="C4664" s="784">
        <v>83153</v>
      </c>
      <c r="D4664" s="784" t="s">
        <v>5898</v>
      </c>
      <c r="E4664" s="784">
        <v>140</v>
      </c>
      <c r="F4664" s="784">
        <v>4010</v>
      </c>
      <c r="G4664" s="784" t="s">
        <v>6518</v>
      </c>
      <c r="H4664" s="784" t="s">
        <v>1573</v>
      </c>
      <c r="J4664" s="784">
        <v>1</v>
      </c>
      <c r="K4664" s="784">
        <v>10.95</v>
      </c>
      <c r="L4664" s="784">
        <v>10.95</v>
      </c>
      <c r="M4664" s="55" t="s">
        <v>2455</v>
      </c>
    </row>
    <row r="4665" spans="1:13" ht="15">
      <c r="A4665" s="282">
        <v>45932</v>
      </c>
      <c r="B4665" s="55" t="s">
        <v>6502</v>
      </c>
      <c r="C4665" s="786">
        <v>83262</v>
      </c>
      <c r="D4665" s="786" t="s">
        <v>6400</v>
      </c>
      <c r="E4665" s="786">
        <v>100</v>
      </c>
      <c r="F4665" s="786">
        <v>4010</v>
      </c>
      <c r="G4665" s="786" t="s">
        <v>6519</v>
      </c>
      <c r="H4665" s="786" t="s">
        <v>1573</v>
      </c>
      <c r="J4665" s="786">
        <v>1</v>
      </c>
      <c r="K4665" s="786">
        <v>12.06</v>
      </c>
      <c r="L4665" s="786">
        <v>12.06</v>
      </c>
      <c r="M4665" s="55" t="s">
        <v>2455</v>
      </c>
    </row>
    <row r="4666" spans="1:13" ht="15">
      <c r="A4666" s="282">
        <v>45932</v>
      </c>
      <c r="B4666" s="55" t="s">
        <v>6502</v>
      </c>
      <c r="C4666" s="784">
        <v>83212</v>
      </c>
      <c r="D4666" s="784" t="s">
        <v>2536</v>
      </c>
      <c r="E4666" s="784">
        <v>150</v>
      </c>
      <c r="F4666" s="784">
        <v>4010</v>
      </c>
      <c r="G4666" s="784" t="s">
        <v>6520</v>
      </c>
      <c r="H4666" s="784" t="s">
        <v>1573</v>
      </c>
      <c r="J4666" s="784">
        <v>1</v>
      </c>
      <c r="K4666" s="784">
        <v>10.96</v>
      </c>
      <c r="L4666" s="784">
        <v>10.96</v>
      </c>
      <c r="M4666" s="55" t="s">
        <v>2455</v>
      </c>
    </row>
    <row r="4667" spans="1:13" ht="15">
      <c r="A4667" s="282">
        <v>45932</v>
      </c>
      <c r="B4667" s="55" t="s">
        <v>6502</v>
      </c>
      <c r="C4667" s="786">
        <v>58665</v>
      </c>
      <c r="D4667" s="786" t="s">
        <v>6521</v>
      </c>
      <c r="E4667" s="786" t="s">
        <v>2230</v>
      </c>
      <c r="F4667" s="786">
        <v>4010</v>
      </c>
      <c r="G4667" s="786" t="s">
        <v>2231</v>
      </c>
      <c r="H4667" s="786" t="s">
        <v>1573</v>
      </c>
      <c r="J4667" s="786">
        <v>1</v>
      </c>
      <c r="K4667" s="786">
        <v>8.2100000000000009</v>
      </c>
      <c r="L4667" s="786">
        <v>8.2100000000000009</v>
      </c>
      <c r="M4667" s="55" t="s">
        <v>2455</v>
      </c>
    </row>
    <row r="4668" spans="1:13" ht="15">
      <c r="A4668" s="282">
        <v>45932</v>
      </c>
      <c r="B4668" s="55" t="s">
        <v>6502</v>
      </c>
      <c r="C4668" s="784">
        <v>82101</v>
      </c>
      <c r="D4668" s="784" t="s">
        <v>4268</v>
      </c>
      <c r="E4668" s="784">
        <v>100</v>
      </c>
      <c r="F4668" s="784">
        <v>4010</v>
      </c>
      <c r="G4668" s="784" t="s">
        <v>6522</v>
      </c>
      <c r="H4668" s="784" t="s">
        <v>1573</v>
      </c>
      <c r="J4668" s="784">
        <v>1</v>
      </c>
      <c r="K4668" s="784">
        <v>14.81</v>
      </c>
      <c r="L4668" s="784">
        <v>14.81</v>
      </c>
      <c r="M4668" s="55" t="s">
        <v>2455</v>
      </c>
    </row>
    <row r="4669" spans="1:13" ht="15">
      <c r="A4669" s="282">
        <v>45932</v>
      </c>
      <c r="B4669" s="55" t="s">
        <v>6502</v>
      </c>
      <c r="C4669" s="786">
        <v>81846</v>
      </c>
      <c r="D4669" s="786" t="s">
        <v>6523</v>
      </c>
      <c r="E4669" s="786">
        <v>130</v>
      </c>
      <c r="F4669" s="786">
        <v>4010</v>
      </c>
      <c r="G4669" s="786" t="s">
        <v>6524</v>
      </c>
      <c r="H4669" s="786" t="s">
        <v>1573</v>
      </c>
      <c r="J4669" s="786">
        <v>1</v>
      </c>
      <c r="K4669" s="786">
        <v>5.88</v>
      </c>
      <c r="L4669" s="786">
        <v>5.88</v>
      </c>
      <c r="M4669" s="55" t="s">
        <v>2455</v>
      </c>
    </row>
    <row r="4670" spans="1:13" ht="15">
      <c r="A4670" s="282">
        <v>45932</v>
      </c>
      <c r="B4670" s="55" t="s">
        <v>6502</v>
      </c>
      <c r="C4670" s="784">
        <v>83340</v>
      </c>
      <c r="D4670" s="784" t="s">
        <v>2280</v>
      </c>
      <c r="E4670" s="784">
        <v>80</v>
      </c>
      <c r="F4670" s="784">
        <v>4010</v>
      </c>
      <c r="G4670" s="784" t="s">
        <v>6525</v>
      </c>
      <c r="H4670" s="784" t="s">
        <v>1573</v>
      </c>
      <c r="J4670" s="784">
        <v>1</v>
      </c>
      <c r="K4670" s="784">
        <v>4.04</v>
      </c>
      <c r="L4670" s="784">
        <v>4.04</v>
      </c>
      <c r="M4670" s="55" t="s">
        <v>2455</v>
      </c>
    </row>
    <row r="4671" spans="1:13" ht="15">
      <c r="A4671" s="282">
        <v>45932</v>
      </c>
      <c r="B4671" s="55" t="s">
        <v>6502</v>
      </c>
      <c r="C4671" s="786">
        <v>67501</v>
      </c>
      <c r="D4671" s="786" t="s">
        <v>3119</v>
      </c>
      <c r="E4671" s="786">
        <v>140</v>
      </c>
      <c r="F4671" s="786">
        <v>4010</v>
      </c>
      <c r="G4671" s="786" t="s">
        <v>6526</v>
      </c>
      <c r="H4671" s="786" t="s">
        <v>1573</v>
      </c>
      <c r="J4671" s="786">
        <v>1</v>
      </c>
      <c r="K4671" s="786">
        <v>7.58</v>
      </c>
      <c r="L4671" s="786">
        <v>7.58</v>
      </c>
      <c r="M4671" s="55" t="s">
        <v>2455</v>
      </c>
    </row>
    <row r="4672" spans="1:13" ht="15">
      <c r="A4672" s="282">
        <v>45932</v>
      </c>
      <c r="B4672" s="55" t="s">
        <v>6502</v>
      </c>
      <c r="C4672" s="784">
        <v>83622</v>
      </c>
      <c r="D4672" s="784" t="s">
        <v>5595</v>
      </c>
      <c r="E4672" s="784">
        <v>80</v>
      </c>
      <c r="F4672" s="784">
        <v>4010</v>
      </c>
      <c r="G4672" s="784" t="s">
        <v>6527</v>
      </c>
      <c r="H4672" s="784" t="s">
        <v>1573</v>
      </c>
      <c r="J4672" s="784">
        <v>1</v>
      </c>
      <c r="K4672" s="784">
        <v>5.68</v>
      </c>
      <c r="L4672" s="784">
        <v>5.68</v>
      </c>
      <c r="M4672" s="55" t="s">
        <v>2455</v>
      </c>
    </row>
    <row r="4673" spans="1:13" ht="15">
      <c r="A4673" s="282">
        <v>45932</v>
      </c>
      <c r="B4673" s="55" t="s">
        <v>6502</v>
      </c>
      <c r="C4673" s="786">
        <v>82659</v>
      </c>
      <c r="D4673" s="786" t="s">
        <v>2476</v>
      </c>
      <c r="E4673" s="786">
        <v>75</v>
      </c>
      <c r="F4673" s="786">
        <v>4010</v>
      </c>
      <c r="G4673" s="786" t="s">
        <v>6528</v>
      </c>
      <c r="H4673" s="786" t="s">
        <v>1573</v>
      </c>
      <c r="J4673" s="786">
        <v>1</v>
      </c>
      <c r="K4673" s="786">
        <v>5.89</v>
      </c>
      <c r="L4673" s="786">
        <v>5.89</v>
      </c>
      <c r="M4673" s="55" t="s">
        <v>2455</v>
      </c>
    </row>
    <row r="4674" spans="1:13" ht="15">
      <c r="A4674" s="282">
        <v>45932</v>
      </c>
      <c r="B4674" s="55" t="s">
        <v>6502</v>
      </c>
      <c r="C4674" s="784">
        <v>67501</v>
      </c>
      <c r="D4674" s="784" t="s">
        <v>5544</v>
      </c>
      <c r="E4674" s="784">
        <v>90</v>
      </c>
      <c r="F4674" s="784">
        <v>4010</v>
      </c>
      <c r="G4674" s="784" t="s">
        <v>6529</v>
      </c>
      <c r="H4674" s="784" t="s">
        <v>1573</v>
      </c>
      <c r="J4674" s="784">
        <v>1</v>
      </c>
      <c r="K4674" s="784">
        <v>7.58</v>
      </c>
      <c r="L4674" s="784">
        <v>7.58</v>
      </c>
      <c r="M4674" s="55" t="s">
        <v>2455</v>
      </c>
    </row>
    <row r="4675" spans="1:13" ht="15">
      <c r="A4675" s="282">
        <v>45932</v>
      </c>
      <c r="B4675" s="55" t="s">
        <v>6502</v>
      </c>
      <c r="C4675" s="786">
        <v>83507</v>
      </c>
      <c r="D4675" s="786" t="s">
        <v>4542</v>
      </c>
      <c r="E4675" s="786">
        <v>90</v>
      </c>
      <c r="F4675" s="786">
        <v>4010</v>
      </c>
      <c r="G4675" s="786" t="s">
        <v>6530</v>
      </c>
      <c r="H4675" s="786" t="s">
        <v>1573</v>
      </c>
      <c r="J4675" s="786">
        <v>1</v>
      </c>
      <c r="K4675" s="786">
        <v>5.29</v>
      </c>
      <c r="L4675" s="786">
        <v>5.29</v>
      </c>
      <c r="M4675" s="55" t="s">
        <v>2455</v>
      </c>
    </row>
    <row r="4676" spans="1:13" ht="15">
      <c r="A4676" s="282">
        <v>45932</v>
      </c>
      <c r="B4676" s="55" t="s">
        <v>6502</v>
      </c>
      <c r="C4676" s="784">
        <v>83089</v>
      </c>
      <c r="D4676" s="784" t="s">
        <v>4712</v>
      </c>
      <c r="E4676" s="784">
        <v>160</v>
      </c>
      <c r="F4676" s="784">
        <v>4010</v>
      </c>
      <c r="G4676" s="784" t="s">
        <v>4737</v>
      </c>
      <c r="H4676" s="784" t="s">
        <v>1573</v>
      </c>
      <c r="J4676" s="784">
        <v>1</v>
      </c>
      <c r="K4676" s="784">
        <v>25.28</v>
      </c>
      <c r="L4676" s="784">
        <v>25.28</v>
      </c>
      <c r="M4676" s="55" t="s">
        <v>2455</v>
      </c>
    </row>
    <row r="4677" spans="1:13" ht="15">
      <c r="A4677" s="282">
        <v>45932</v>
      </c>
      <c r="B4677" s="55" t="s">
        <v>6502</v>
      </c>
      <c r="C4677" s="786">
        <v>83533</v>
      </c>
      <c r="D4677" s="786" t="s">
        <v>6531</v>
      </c>
      <c r="E4677" s="786">
        <v>80</v>
      </c>
      <c r="F4677" s="786">
        <v>4010</v>
      </c>
      <c r="G4677" s="786" t="s">
        <v>6532</v>
      </c>
      <c r="H4677" s="786" t="s">
        <v>1573</v>
      </c>
      <c r="J4677" s="786">
        <v>1</v>
      </c>
      <c r="K4677" s="786">
        <v>3.96</v>
      </c>
      <c r="L4677" s="786">
        <v>3.96</v>
      </c>
      <c r="M4677" s="55" t="s">
        <v>2455</v>
      </c>
    </row>
    <row r="4678" spans="1:13" ht="15">
      <c r="A4678" s="282">
        <v>45932</v>
      </c>
      <c r="B4678" s="55" t="s">
        <v>6502</v>
      </c>
      <c r="C4678" s="784">
        <v>82026</v>
      </c>
      <c r="D4678" s="784" t="s">
        <v>5657</v>
      </c>
      <c r="E4678" s="784">
        <v>50</v>
      </c>
      <c r="F4678" s="784">
        <v>4010</v>
      </c>
      <c r="G4678" s="784" t="s">
        <v>6533</v>
      </c>
      <c r="H4678" s="784" t="s">
        <v>1573</v>
      </c>
      <c r="J4678" s="784">
        <v>2</v>
      </c>
      <c r="K4678" s="784">
        <v>10.53</v>
      </c>
      <c r="L4678" s="784">
        <v>21.06</v>
      </c>
      <c r="M4678" s="55" t="s">
        <v>2455</v>
      </c>
    </row>
    <row r="4679" spans="1:13" ht="15">
      <c r="A4679" s="282">
        <v>45932</v>
      </c>
      <c r="B4679" s="55" t="s">
        <v>6502</v>
      </c>
      <c r="C4679" s="786">
        <v>82581</v>
      </c>
      <c r="D4679" s="786">
        <v>989</v>
      </c>
      <c r="E4679" s="786" t="s">
        <v>2061</v>
      </c>
      <c r="F4679" s="786">
        <v>4010</v>
      </c>
      <c r="G4679" s="786" t="s">
        <v>4731</v>
      </c>
      <c r="H4679" s="786" t="s">
        <v>1573</v>
      </c>
      <c r="J4679" s="786">
        <v>1</v>
      </c>
      <c r="K4679" s="786">
        <v>18.53</v>
      </c>
      <c r="L4679" s="786">
        <v>18.53</v>
      </c>
      <c r="M4679" s="55" t="s">
        <v>2455</v>
      </c>
    </row>
    <row r="4680" spans="1:13" ht="15">
      <c r="A4680" s="282">
        <v>45932</v>
      </c>
      <c r="B4680" s="55" t="s">
        <v>6502</v>
      </c>
      <c r="C4680" s="784">
        <v>83403</v>
      </c>
      <c r="D4680" s="784" t="s">
        <v>5730</v>
      </c>
      <c r="E4680" s="784">
        <v>60</v>
      </c>
      <c r="F4680" s="784">
        <v>4010</v>
      </c>
      <c r="G4680" s="784" t="s">
        <v>6534</v>
      </c>
      <c r="H4680" s="784" t="s">
        <v>1573</v>
      </c>
      <c r="J4680" s="784">
        <v>1</v>
      </c>
      <c r="K4680" s="784">
        <v>7.18</v>
      </c>
      <c r="L4680" s="784">
        <v>7.18</v>
      </c>
      <c r="M4680" s="55" t="s">
        <v>2455</v>
      </c>
    </row>
    <row r="4681" spans="1:13" ht="15">
      <c r="A4681" s="282">
        <v>45932</v>
      </c>
      <c r="B4681" s="55" t="s">
        <v>6502</v>
      </c>
      <c r="C4681" s="786">
        <v>66936</v>
      </c>
      <c r="D4681" s="786" t="s">
        <v>5112</v>
      </c>
      <c r="E4681" s="786">
        <v>80</v>
      </c>
      <c r="F4681" s="786">
        <v>4010</v>
      </c>
      <c r="G4681" s="786" t="s">
        <v>6535</v>
      </c>
      <c r="H4681" s="786" t="s">
        <v>1573</v>
      </c>
      <c r="J4681" s="786">
        <v>1</v>
      </c>
      <c r="K4681" s="786">
        <v>7.74</v>
      </c>
      <c r="L4681" s="786">
        <v>7.74</v>
      </c>
      <c r="M4681" s="55" t="s">
        <v>2455</v>
      </c>
    </row>
    <row r="4682" spans="1:13" ht="15">
      <c r="A4682" s="282">
        <v>45932</v>
      </c>
      <c r="B4682" s="55" t="s">
        <v>6502</v>
      </c>
      <c r="C4682" s="784">
        <v>81884</v>
      </c>
      <c r="D4682" s="784" t="s">
        <v>5848</v>
      </c>
      <c r="E4682" s="784">
        <v>80</v>
      </c>
      <c r="F4682" s="784">
        <v>4010</v>
      </c>
      <c r="G4682" s="784" t="s">
        <v>6536</v>
      </c>
      <c r="H4682" s="784" t="s">
        <v>1573</v>
      </c>
      <c r="J4682" s="784">
        <v>1</v>
      </c>
      <c r="K4682" s="784">
        <v>6.85</v>
      </c>
      <c r="L4682" s="784">
        <v>6.85</v>
      </c>
      <c r="M4682" s="55" t="s">
        <v>2455</v>
      </c>
    </row>
    <row r="4683" spans="1:13" ht="15">
      <c r="A4683" s="282">
        <v>45932</v>
      </c>
      <c r="B4683" s="55" t="s">
        <v>6502</v>
      </c>
      <c r="C4683" s="786">
        <v>66930</v>
      </c>
      <c r="D4683" s="786" t="s">
        <v>3930</v>
      </c>
      <c r="E4683" s="786">
        <v>75</v>
      </c>
      <c r="F4683" s="786">
        <v>4010</v>
      </c>
      <c r="G4683" s="786" t="s">
        <v>6537</v>
      </c>
      <c r="H4683" s="786" t="s">
        <v>1573</v>
      </c>
      <c r="J4683" s="786">
        <v>1</v>
      </c>
      <c r="K4683" s="786">
        <v>11.03</v>
      </c>
      <c r="L4683" s="786">
        <v>11.03</v>
      </c>
      <c r="M4683" s="55" t="s">
        <v>2455</v>
      </c>
    </row>
    <row r="4684" spans="1:13" ht="15">
      <c r="A4684" s="282">
        <v>45932</v>
      </c>
      <c r="B4684" s="55" t="s">
        <v>6502</v>
      </c>
      <c r="C4684" s="784">
        <v>80937</v>
      </c>
      <c r="D4684" s="784" t="s">
        <v>2292</v>
      </c>
      <c r="E4684" s="784" t="s">
        <v>441</v>
      </c>
      <c r="F4684" s="784">
        <v>4010</v>
      </c>
      <c r="G4684" s="784" t="s">
        <v>6538</v>
      </c>
      <c r="H4684" s="784" t="s">
        <v>1573</v>
      </c>
      <c r="J4684" s="784">
        <v>1</v>
      </c>
      <c r="K4684" s="784">
        <v>14.82</v>
      </c>
      <c r="L4684" s="784">
        <v>14.82</v>
      </c>
      <c r="M4684" s="55" t="s">
        <v>2455</v>
      </c>
    </row>
    <row r="4685" spans="1:13" ht="15">
      <c r="A4685" s="282">
        <v>45932</v>
      </c>
      <c r="B4685" s="55" t="s">
        <v>6502</v>
      </c>
      <c r="C4685" s="786">
        <v>83507</v>
      </c>
      <c r="D4685" s="786" t="s">
        <v>4543</v>
      </c>
      <c r="E4685" s="786">
        <v>100</v>
      </c>
      <c r="F4685" s="786">
        <v>4010</v>
      </c>
      <c r="G4685" s="786" t="s">
        <v>3277</v>
      </c>
      <c r="H4685" s="786" t="s">
        <v>1573</v>
      </c>
      <c r="J4685" s="786">
        <v>1</v>
      </c>
      <c r="K4685" s="786">
        <v>5.29</v>
      </c>
      <c r="L4685" s="786">
        <v>5.29</v>
      </c>
      <c r="M4685" s="55" t="s">
        <v>2455</v>
      </c>
    </row>
    <row r="4686" spans="1:13" ht="15">
      <c r="A4686" s="282">
        <v>45932</v>
      </c>
      <c r="B4686" s="55" t="s">
        <v>6502</v>
      </c>
      <c r="C4686" s="784">
        <v>66935</v>
      </c>
      <c r="D4686" s="784" t="s">
        <v>2292</v>
      </c>
      <c r="E4686" s="784">
        <v>70</v>
      </c>
      <c r="F4686" s="784">
        <v>4010</v>
      </c>
      <c r="G4686" s="784" t="s">
        <v>6539</v>
      </c>
      <c r="H4686" s="784" t="s">
        <v>1573</v>
      </c>
      <c r="J4686" s="784">
        <v>1</v>
      </c>
      <c r="K4686" s="784">
        <v>12.64</v>
      </c>
      <c r="L4686" s="784">
        <v>12.64</v>
      </c>
      <c r="M4686" s="55" t="s">
        <v>2455</v>
      </c>
    </row>
    <row r="4687" spans="1:13" ht="15">
      <c r="A4687" s="282">
        <v>45932</v>
      </c>
      <c r="B4687" s="55" t="s">
        <v>6502</v>
      </c>
      <c r="C4687" s="786">
        <v>66936</v>
      </c>
      <c r="D4687" s="786" t="s">
        <v>6438</v>
      </c>
      <c r="E4687" s="786">
        <v>80</v>
      </c>
      <c r="F4687" s="786">
        <v>4010</v>
      </c>
      <c r="G4687" s="786" t="s">
        <v>6540</v>
      </c>
      <c r="H4687" s="786" t="s">
        <v>1573</v>
      </c>
      <c r="J4687" s="786">
        <v>1</v>
      </c>
      <c r="K4687" s="786">
        <v>7.95</v>
      </c>
      <c r="L4687" s="786">
        <v>7.95</v>
      </c>
      <c r="M4687" s="55" t="s">
        <v>2455</v>
      </c>
    </row>
    <row r="4688" spans="1:13" ht="15">
      <c r="A4688" s="282">
        <v>45932</v>
      </c>
      <c r="B4688" s="55" t="s">
        <v>6502</v>
      </c>
      <c r="C4688" s="784">
        <v>83491</v>
      </c>
      <c r="D4688" s="784" t="s">
        <v>6541</v>
      </c>
      <c r="E4688" s="784">
        <v>90</v>
      </c>
      <c r="F4688" s="784">
        <v>4010</v>
      </c>
      <c r="G4688" s="784" t="s">
        <v>6542</v>
      </c>
      <c r="H4688" s="784" t="s">
        <v>1573</v>
      </c>
      <c r="J4688" s="784">
        <v>1</v>
      </c>
      <c r="K4688" s="784">
        <v>7.54</v>
      </c>
      <c r="L4688" s="784">
        <v>7.54</v>
      </c>
      <c r="M4688" s="55" t="s">
        <v>2455</v>
      </c>
    </row>
    <row r="4689" spans="1:13" ht="15">
      <c r="A4689" s="282">
        <v>45932</v>
      </c>
      <c r="B4689" s="55" t="s">
        <v>6502</v>
      </c>
      <c r="C4689" s="786">
        <v>83295</v>
      </c>
      <c r="D4689" s="786" t="s">
        <v>5031</v>
      </c>
      <c r="E4689" s="786">
        <v>130</v>
      </c>
      <c r="F4689" s="786">
        <v>4010</v>
      </c>
      <c r="G4689" s="786" t="s">
        <v>6543</v>
      </c>
      <c r="H4689" s="786" t="s">
        <v>1573</v>
      </c>
      <c r="J4689" s="786">
        <v>1</v>
      </c>
      <c r="K4689" s="786">
        <v>8.57</v>
      </c>
      <c r="L4689" s="786">
        <v>8.57</v>
      </c>
      <c r="M4689" s="55" t="s">
        <v>2455</v>
      </c>
    </row>
    <row r="4690" spans="1:13" ht="15">
      <c r="A4690" s="282">
        <v>45932</v>
      </c>
      <c r="B4690" s="55" t="s">
        <v>6502</v>
      </c>
      <c r="C4690" s="784">
        <v>83225</v>
      </c>
      <c r="D4690" s="784" t="s">
        <v>6015</v>
      </c>
      <c r="E4690" s="784">
        <v>50</v>
      </c>
      <c r="F4690" s="784">
        <v>4010</v>
      </c>
      <c r="G4690" s="784" t="s">
        <v>2958</v>
      </c>
      <c r="H4690" s="784" t="s">
        <v>1573</v>
      </c>
      <c r="J4690" s="784">
        <v>1</v>
      </c>
      <c r="K4690" s="784">
        <v>6.22</v>
      </c>
      <c r="L4690" s="784">
        <v>6.22</v>
      </c>
      <c r="M4690" s="55" t="s">
        <v>2455</v>
      </c>
    </row>
    <row r="4691" spans="1:13" ht="15">
      <c r="A4691" s="282">
        <v>45932</v>
      </c>
      <c r="B4691" s="55" t="s">
        <v>6502</v>
      </c>
      <c r="C4691" s="786">
        <v>52706</v>
      </c>
      <c r="D4691" s="786" t="s">
        <v>2425</v>
      </c>
      <c r="E4691" s="786">
        <v>140</v>
      </c>
      <c r="F4691" s="786">
        <v>4010</v>
      </c>
      <c r="G4691" s="786" t="s">
        <v>6544</v>
      </c>
      <c r="H4691" s="786" t="s">
        <v>1573</v>
      </c>
      <c r="J4691" s="786">
        <v>1</v>
      </c>
      <c r="K4691" s="786">
        <v>8.2200000000000006</v>
      </c>
      <c r="L4691" s="786">
        <v>8.2200000000000006</v>
      </c>
      <c r="M4691" s="55" t="s">
        <v>2455</v>
      </c>
    </row>
    <row r="4692" spans="1:13" ht="15">
      <c r="A4692" s="282">
        <v>45932</v>
      </c>
      <c r="B4692" s="55" t="s">
        <v>6502</v>
      </c>
      <c r="C4692" s="784">
        <v>83279</v>
      </c>
      <c r="D4692" s="784" t="s">
        <v>6545</v>
      </c>
      <c r="E4692" s="784">
        <v>85</v>
      </c>
      <c r="F4692" s="784">
        <v>4010</v>
      </c>
      <c r="G4692" s="784" t="s">
        <v>6546</v>
      </c>
      <c r="H4692" s="784" t="s">
        <v>1573</v>
      </c>
      <c r="J4692" s="784">
        <v>1</v>
      </c>
      <c r="K4692" s="784">
        <v>15.07</v>
      </c>
      <c r="L4692" s="784">
        <v>15.07</v>
      </c>
      <c r="M4692" s="55" t="s">
        <v>2455</v>
      </c>
    </row>
    <row r="4693" spans="1:13" ht="15">
      <c r="A4693" s="282">
        <v>45932</v>
      </c>
      <c r="B4693" s="55" t="s">
        <v>6502</v>
      </c>
      <c r="C4693" s="786">
        <v>83210</v>
      </c>
      <c r="D4693" s="786" t="s">
        <v>2974</v>
      </c>
      <c r="E4693" s="786">
        <v>110</v>
      </c>
      <c r="F4693" s="786">
        <v>4010</v>
      </c>
      <c r="G4693" s="786" t="s">
        <v>4951</v>
      </c>
      <c r="H4693" s="786" t="s">
        <v>1573</v>
      </c>
      <c r="J4693" s="786">
        <v>1</v>
      </c>
      <c r="K4693" s="786">
        <v>11.66</v>
      </c>
      <c r="L4693" s="786">
        <v>11.66</v>
      </c>
      <c r="M4693" s="55" t="s">
        <v>2455</v>
      </c>
    </row>
    <row r="4694" spans="1:13" ht="15">
      <c r="A4694" s="282">
        <v>45932</v>
      </c>
      <c r="B4694" s="55" t="s">
        <v>6502</v>
      </c>
      <c r="C4694" s="784">
        <v>67377</v>
      </c>
      <c r="D4694" s="784" t="s">
        <v>2560</v>
      </c>
      <c r="E4694" s="784">
        <v>90</v>
      </c>
      <c r="F4694" s="784">
        <v>4010</v>
      </c>
      <c r="G4694" s="784" t="s">
        <v>5940</v>
      </c>
      <c r="H4694" s="784" t="s">
        <v>1573</v>
      </c>
      <c r="J4694" s="784">
        <v>1</v>
      </c>
      <c r="K4694" s="784">
        <v>3.81</v>
      </c>
      <c r="L4694" s="784">
        <v>3.81</v>
      </c>
      <c r="M4694" s="55" t="s">
        <v>2455</v>
      </c>
    </row>
    <row r="4695" spans="1:13" ht="15">
      <c r="A4695" s="282">
        <v>45932</v>
      </c>
      <c r="B4695" s="55" t="s">
        <v>6502</v>
      </c>
      <c r="C4695" s="786">
        <v>83340</v>
      </c>
      <c r="D4695" s="786" t="s">
        <v>2280</v>
      </c>
      <c r="E4695" s="786">
        <v>75</v>
      </c>
      <c r="F4695" s="786">
        <v>4010</v>
      </c>
      <c r="G4695" s="786" t="s">
        <v>6547</v>
      </c>
      <c r="H4695" s="786" t="s">
        <v>1573</v>
      </c>
      <c r="J4695" s="786">
        <v>1</v>
      </c>
      <c r="K4695" s="786">
        <v>4.04</v>
      </c>
      <c r="L4695" s="786">
        <v>4.04</v>
      </c>
      <c r="M4695" s="55" t="s">
        <v>2455</v>
      </c>
    </row>
    <row r="4696" spans="1:13" ht="15">
      <c r="A4696" s="282">
        <v>45932</v>
      </c>
      <c r="B4696" s="55" t="s">
        <v>6502</v>
      </c>
      <c r="C4696" s="784">
        <v>82026</v>
      </c>
      <c r="D4696" s="784" t="s">
        <v>5657</v>
      </c>
      <c r="E4696" s="784">
        <v>60</v>
      </c>
      <c r="F4696" s="784">
        <v>4010</v>
      </c>
      <c r="G4696" s="784" t="s">
        <v>6548</v>
      </c>
      <c r="H4696" s="784" t="s">
        <v>1573</v>
      </c>
      <c r="J4696" s="784">
        <v>2</v>
      </c>
      <c r="K4696" s="784">
        <v>10.53</v>
      </c>
      <c r="L4696" s="784">
        <v>21.06</v>
      </c>
      <c r="M4696" s="55" t="s">
        <v>2455</v>
      </c>
    </row>
    <row r="4697" spans="1:13" ht="15">
      <c r="A4697" s="282">
        <v>45932</v>
      </c>
      <c r="B4697" s="55" t="s">
        <v>6502</v>
      </c>
      <c r="C4697" s="786">
        <v>81873</v>
      </c>
      <c r="D4697" s="786" t="s">
        <v>4991</v>
      </c>
      <c r="E4697" s="786">
        <v>110</v>
      </c>
      <c r="F4697" s="786">
        <v>4010</v>
      </c>
      <c r="G4697" s="786" t="s">
        <v>6549</v>
      </c>
      <c r="H4697" s="786" t="s">
        <v>1573</v>
      </c>
      <c r="J4697" s="786">
        <v>1</v>
      </c>
      <c r="K4697" s="786">
        <v>12.12</v>
      </c>
      <c r="L4697" s="786">
        <v>12.12</v>
      </c>
      <c r="M4697" s="55" t="s">
        <v>2455</v>
      </c>
    </row>
    <row r="4698" spans="1:13" ht="15">
      <c r="A4698" s="282">
        <v>45932</v>
      </c>
      <c r="B4698" s="55" t="s">
        <v>6550</v>
      </c>
      <c r="C4698" s="784">
        <v>82375</v>
      </c>
      <c r="D4698" s="784" t="s">
        <v>2984</v>
      </c>
      <c r="E4698" s="784" t="s">
        <v>289</v>
      </c>
      <c r="F4698" s="784">
        <v>4010</v>
      </c>
      <c r="G4698" s="784" t="s">
        <v>4854</v>
      </c>
      <c r="H4698" s="784" t="s">
        <v>1573</v>
      </c>
      <c r="J4698" s="784">
        <v>1</v>
      </c>
      <c r="K4698" s="784">
        <v>27.33</v>
      </c>
      <c r="L4698" s="784">
        <v>27.33</v>
      </c>
      <c r="M4698" s="55" t="s">
        <v>2455</v>
      </c>
    </row>
    <row r="4699" spans="1:13" ht="15">
      <c r="A4699" s="282">
        <v>45932</v>
      </c>
      <c r="B4699" s="55" t="s">
        <v>6550</v>
      </c>
      <c r="C4699" s="786">
        <v>82551</v>
      </c>
      <c r="D4699" s="786" t="s">
        <v>3956</v>
      </c>
      <c r="E4699" s="786">
        <v>120</v>
      </c>
      <c r="F4699" s="786">
        <v>4010</v>
      </c>
      <c r="G4699" s="786" t="s">
        <v>6551</v>
      </c>
      <c r="H4699" s="786" t="s">
        <v>1573</v>
      </c>
      <c r="J4699" s="786">
        <v>1</v>
      </c>
      <c r="K4699" s="786">
        <v>8.32</v>
      </c>
      <c r="L4699" s="786">
        <v>8.32</v>
      </c>
      <c r="M4699" s="55" t="s">
        <v>2455</v>
      </c>
    </row>
    <row r="4700" spans="1:13" ht="15">
      <c r="A4700" s="282">
        <v>45932</v>
      </c>
      <c r="B4700" s="55" t="s">
        <v>6550</v>
      </c>
      <c r="C4700" s="784">
        <v>81340</v>
      </c>
      <c r="D4700" s="784" t="s">
        <v>2500</v>
      </c>
      <c r="E4700" s="784">
        <v>75</v>
      </c>
      <c r="F4700" s="784">
        <v>4010</v>
      </c>
      <c r="G4700" s="784" t="s">
        <v>5250</v>
      </c>
      <c r="H4700" s="784" t="s">
        <v>1573</v>
      </c>
      <c r="J4700" s="784">
        <v>1</v>
      </c>
      <c r="K4700" s="784">
        <v>5.91</v>
      </c>
      <c r="L4700" s="784">
        <v>5.91</v>
      </c>
      <c r="M4700" s="55" t="s">
        <v>2455</v>
      </c>
    </row>
    <row r="4701" spans="1:13" ht="15">
      <c r="A4701" s="282">
        <v>45932</v>
      </c>
      <c r="B4701" s="55" t="s">
        <v>6550</v>
      </c>
      <c r="C4701" s="786">
        <v>64979</v>
      </c>
      <c r="D4701" s="786" t="s">
        <v>5649</v>
      </c>
      <c r="E4701" s="786" t="s">
        <v>2296</v>
      </c>
      <c r="F4701" s="786">
        <v>4010</v>
      </c>
      <c r="G4701" s="786" t="s">
        <v>4855</v>
      </c>
      <c r="H4701" s="786" t="s">
        <v>1573</v>
      </c>
      <c r="J4701" s="786">
        <v>2</v>
      </c>
      <c r="K4701" s="786">
        <v>8.26</v>
      </c>
      <c r="L4701" s="786">
        <v>16.52</v>
      </c>
      <c r="M4701" s="55" t="s">
        <v>2455</v>
      </c>
    </row>
    <row r="4702" spans="1:13" ht="15">
      <c r="A4702" s="282">
        <v>45932</v>
      </c>
      <c r="B4702" s="55" t="s">
        <v>6550</v>
      </c>
      <c r="C4702" s="784">
        <v>83256</v>
      </c>
      <c r="D4702" s="784" t="s">
        <v>5295</v>
      </c>
      <c r="E4702" s="784">
        <v>140</v>
      </c>
      <c r="F4702" s="784">
        <v>4010</v>
      </c>
      <c r="G4702" s="784" t="s">
        <v>6552</v>
      </c>
      <c r="H4702" s="784" t="s">
        <v>1573</v>
      </c>
      <c r="J4702" s="784">
        <v>1</v>
      </c>
      <c r="K4702" s="784">
        <v>4.55</v>
      </c>
      <c r="L4702" s="784">
        <v>4.55</v>
      </c>
      <c r="M4702" s="55" t="s">
        <v>2455</v>
      </c>
    </row>
    <row r="4703" spans="1:13" ht="15">
      <c r="A4703" s="282">
        <v>45932</v>
      </c>
      <c r="B4703" s="55" t="s">
        <v>6550</v>
      </c>
      <c r="C4703" s="786">
        <v>67375</v>
      </c>
      <c r="D4703" s="786" t="s">
        <v>2476</v>
      </c>
      <c r="E4703" s="786">
        <v>100</v>
      </c>
      <c r="F4703" s="786">
        <v>4010</v>
      </c>
      <c r="G4703" s="786" t="s">
        <v>4856</v>
      </c>
      <c r="H4703" s="786" t="s">
        <v>1573</v>
      </c>
      <c r="J4703" s="786">
        <v>1</v>
      </c>
      <c r="K4703" s="786">
        <v>5.76</v>
      </c>
      <c r="L4703" s="786">
        <v>5.76</v>
      </c>
      <c r="M4703" s="55" t="s">
        <v>2455</v>
      </c>
    </row>
    <row r="4704" spans="1:13" ht="15">
      <c r="A4704" s="282">
        <v>45932</v>
      </c>
      <c r="B4704" s="55" t="s">
        <v>6550</v>
      </c>
      <c r="C4704" s="784">
        <v>66973</v>
      </c>
      <c r="D4704" s="784" t="s">
        <v>6553</v>
      </c>
      <c r="E4704" s="784">
        <v>110</v>
      </c>
      <c r="F4704" s="784">
        <v>4010</v>
      </c>
      <c r="G4704" s="784" t="s">
        <v>6554</v>
      </c>
      <c r="H4704" s="784" t="s">
        <v>1573</v>
      </c>
      <c r="J4704" s="784">
        <v>1</v>
      </c>
      <c r="K4704" s="784">
        <v>4.5199999999999996</v>
      </c>
      <c r="L4704" s="784">
        <v>4.5199999999999996</v>
      </c>
      <c r="M4704" s="55" t="s">
        <v>2455</v>
      </c>
    </row>
    <row r="4705" spans="1:13" ht="15">
      <c r="A4705" s="282">
        <v>45932</v>
      </c>
      <c r="B4705" s="55" t="s">
        <v>6550</v>
      </c>
      <c r="C4705" s="786">
        <v>68141</v>
      </c>
      <c r="D4705" s="786">
        <v>11</v>
      </c>
      <c r="E4705" s="786">
        <v>70</v>
      </c>
      <c r="F4705" s="786">
        <v>4010</v>
      </c>
      <c r="G4705" s="786" t="s">
        <v>4858</v>
      </c>
      <c r="H4705" s="786" t="s">
        <v>1573</v>
      </c>
      <c r="J4705" s="786">
        <v>1</v>
      </c>
      <c r="K4705" s="786">
        <v>6.13</v>
      </c>
      <c r="L4705" s="786">
        <v>6.13</v>
      </c>
      <c r="M4705" s="55" t="s">
        <v>2455</v>
      </c>
    </row>
    <row r="4706" spans="1:13" ht="15">
      <c r="A4706" s="282">
        <v>45932</v>
      </c>
      <c r="B4706" s="55" t="s">
        <v>6550</v>
      </c>
      <c r="C4706" s="784">
        <v>80824</v>
      </c>
      <c r="D4706" s="784" t="s">
        <v>5516</v>
      </c>
      <c r="E4706" s="784">
        <v>130</v>
      </c>
      <c r="F4706" s="784">
        <v>4010</v>
      </c>
      <c r="G4706" s="784" t="s">
        <v>4860</v>
      </c>
      <c r="H4706" s="784" t="s">
        <v>1573</v>
      </c>
      <c r="J4706" s="784">
        <v>1</v>
      </c>
      <c r="K4706" s="784">
        <v>11.21</v>
      </c>
      <c r="L4706" s="784">
        <v>11.21</v>
      </c>
      <c r="M4706" s="55" t="s">
        <v>2455</v>
      </c>
    </row>
    <row r="4707" spans="1:13" ht="15">
      <c r="A4707" s="282">
        <v>45932</v>
      </c>
      <c r="B4707" s="55" t="s">
        <v>6550</v>
      </c>
      <c r="C4707" s="786">
        <v>81339</v>
      </c>
      <c r="D4707" s="786" t="s">
        <v>4996</v>
      </c>
      <c r="E4707" s="786">
        <v>120</v>
      </c>
      <c r="F4707" s="786">
        <v>4010</v>
      </c>
      <c r="G4707" s="786" t="s">
        <v>4528</v>
      </c>
      <c r="H4707" s="786" t="s">
        <v>1573</v>
      </c>
      <c r="J4707" s="786">
        <v>1</v>
      </c>
      <c r="K4707" s="786">
        <v>6.93</v>
      </c>
      <c r="L4707" s="786">
        <v>6.93</v>
      </c>
      <c r="M4707" s="55" t="s">
        <v>2455</v>
      </c>
    </row>
    <row r="4708" spans="1:13" ht="15">
      <c r="A4708" s="282">
        <v>45932</v>
      </c>
      <c r="B4708" s="55" t="s">
        <v>6550</v>
      </c>
      <c r="C4708" s="784">
        <v>65593</v>
      </c>
      <c r="D4708" s="784" t="s">
        <v>2934</v>
      </c>
      <c r="E4708" s="784">
        <v>60</v>
      </c>
      <c r="F4708" s="784">
        <v>4010</v>
      </c>
      <c r="G4708" s="784" t="s">
        <v>5255</v>
      </c>
      <c r="H4708" s="784" t="s">
        <v>1573</v>
      </c>
      <c r="J4708" s="784">
        <v>1</v>
      </c>
      <c r="K4708" s="784">
        <v>3.63</v>
      </c>
      <c r="L4708" s="784">
        <v>3.63</v>
      </c>
      <c r="M4708" s="55" t="s">
        <v>2455</v>
      </c>
    </row>
    <row r="4709" spans="1:13" ht="15">
      <c r="A4709" s="282">
        <v>45932</v>
      </c>
      <c r="B4709" s="55" t="s">
        <v>6550</v>
      </c>
      <c r="C4709" s="786">
        <v>82027</v>
      </c>
      <c r="D4709" s="786" t="s">
        <v>2560</v>
      </c>
      <c r="E4709" s="786">
        <v>150</v>
      </c>
      <c r="F4709" s="786">
        <v>4010</v>
      </c>
      <c r="G4709" s="786" t="s">
        <v>5257</v>
      </c>
      <c r="H4709" s="786" t="s">
        <v>1573</v>
      </c>
      <c r="J4709" s="786">
        <v>1</v>
      </c>
      <c r="K4709" s="786">
        <v>7.83</v>
      </c>
      <c r="L4709" s="786">
        <v>7.83</v>
      </c>
      <c r="M4709" s="55" t="s">
        <v>2455</v>
      </c>
    </row>
    <row r="4710" spans="1:13" ht="15">
      <c r="A4710" s="282">
        <v>45932</v>
      </c>
      <c r="B4710" s="55" t="s">
        <v>6550</v>
      </c>
      <c r="C4710" s="784">
        <v>82550</v>
      </c>
      <c r="D4710" s="784" t="s">
        <v>3984</v>
      </c>
      <c r="E4710" s="784">
        <v>100</v>
      </c>
      <c r="F4710" s="784">
        <v>4010</v>
      </c>
      <c r="G4710" s="784" t="s">
        <v>4700</v>
      </c>
      <c r="H4710" s="784" t="s">
        <v>1573</v>
      </c>
      <c r="J4710" s="784">
        <v>1</v>
      </c>
      <c r="K4710" s="784">
        <v>11.28</v>
      </c>
      <c r="L4710" s="784">
        <v>11.28</v>
      </c>
      <c r="M4710" s="55" t="s">
        <v>2455</v>
      </c>
    </row>
    <row r="4711" spans="1:13" ht="15">
      <c r="A4711" s="282">
        <v>45932</v>
      </c>
      <c r="B4711" s="55" t="s">
        <v>6550</v>
      </c>
      <c r="C4711" s="786">
        <v>81612</v>
      </c>
      <c r="D4711" s="786" t="s">
        <v>3323</v>
      </c>
      <c r="E4711" s="786">
        <v>130</v>
      </c>
      <c r="F4711" s="786">
        <v>4010</v>
      </c>
      <c r="G4711" s="786" t="s">
        <v>6555</v>
      </c>
      <c r="H4711" s="786" t="s">
        <v>1573</v>
      </c>
      <c r="J4711" s="786">
        <v>1</v>
      </c>
      <c r="K4711" s="786">
        <v>10.61</v>
      </c>
      <c r="L4711" s="786">
        <v>10.61</v>
      </c>
      <c r="M4711" s="55" t="s">
        <v>2455</v>
      </c>
    </row>
    <row r="4712" spans="1:13" ht="15">
      <c r="A4712" s="282">
        <v>45932</v>
      </c>
      <c r="B4712" s="55" t="s">
        <v>6550</v>
      </c>
      <c r="C4712" s="784">
        <v>37028</v>
      </c>
      <c r="D4712" s="784" t="s">
        <v>5914</v>
      </c>
      <c r="E4712" s="784">
        <v>90</v>
      </c>
      <c r="F4712" s="784">
        <v>4010</v>
      </c>
      <c r="G4712" s="784" t="s">
        <v>3476</v>
      </c>
      <c r="H4712" s="784" t="s">
        <v>1573</v>
      </c>
      <c r="J4712" s="784">
        <v>1</v>
      </c>
      <c r="K4712" s="784">
        <v>7.09</v>
      </c>
      <c r="L4712" s="784">
        <v>7.09</v>
      </c>
      <c r="M4712" s="55" t="s">
        <v>2455</v>
      </c>
    </row>
    <row r="4713" spans="1:13" ht="15">
      <c r="A4713" s="282">
        <v>45932</v>
      </c>
      <c r="B4713" s="55" t="s">
        <v>6550</v>
      </c>
      <c r="C4713" s="786">
        <v>81662</v>
      </c>
      <c r="D4713" s="786" t="s">
        <v>6556</v>
      </c>
      <c r="E4713" s="786">
        <v>85</v>
      </c>
      <c r="F4713" s="786">
        <v>4010</v>
      </c>
      <c r="G4713" s="786" t="s">
        <v>4709</v>
      </c>
      <c r="H4713" s="786" t="s">
        <v>1573</v>
      </c>
      <c r="J4713" s="786">
        <v>3</v>
      </c>
      <c r="K4713" s="786">
        <v>5.24</v>
      </c>
      <c r="L4713" s="786">
        <v>15.72</v>
      </c>
      <c r="M4713" s="55" t="s">
        <v>2455</v>
      </c>
    </row>
    <row r="4714" spans="1:13" ht="15">
      <c r="A4714" s="282">
        <v>45932</v>
      </c>
      <c r="B4714" s="55" t="s">
        <v>6550</v>
      </c>
      <c r="C4714" s="784">
        <v>82023</v>
      </c>
      <c r="D4714" s="784" t="s">
        <v>6557</v>
      </c>
      <c r="E4714" s="784">
        <v>130</v>
      </c>
      <c r="F4714" s="784">
        <v>4010</v>
      </c>
      <c r="G4714" s="784" t="s">
        <v>5223</v>
      </c>
      <c r="H4714" s="784" t="s">
        <v>1573</v>
      </c>
      <c r="J4714" s="784">
        <v>1</v>
      </c>
      <c r="K4714" s="784">
        <v>10.42</v>
      </c>
      <c r="L4714" s="784">
        <v>10.42</v>
      </c>
      <c r="M4714" s="55" t="s">
        <v>2455</v>
      </c>
    </row>
    <row r="4715" spans="1:13" ht="15">
      <c r="A4715" s="282">
        <v>45932</v>
      </c>
      <c r="B4715" s="55" t="s">
        <v>6550</v>
      </c>
      <c r="C4715" s="786">
        <v>65738</v>
      </c>
      <c r="D4715" s="786">
        <v>1</v>
      </c>
      <c r="E4715" s="786" t="s">
        <v>441</v>
      </c>
      <c r="F4715" s="786">
        <v>4010</v>
      </c>
      <c r="G4715" s="786" t="s">
        <v>6558</v>
      </c>
      <c r="H4715" s="786" t="s">
        <v>1573</v>
      </c>
      <c r="J4715" s="786">
        <v>1</v>
      </c>
      <c r="K4715" s="786">
        <v>4.78</v>
      </c>
      <c r="L4715" s="786">
        <v>4.78</v>
      </c>
      <c r="M4715" s="55" t="s">
        <v>2455</v>
      </c>
    </row>
    <row r="4716" spans="1:13" ht="15">
      <c r="A4716" s="282">
        <v>45932</v>
      </c>
      <c r="B4716" s="55" t="s">
        <v>6550</v>
      </c>
      <c r="C4716" s="784">
        <v>82286</v>
      </c>
      <c r="D4716" s="784" t="s">
        <v>2382</v>
      </c>
      <c r="E4716" s="784">
        <v>60</v>
      </c>
      <c r="F4716" s="784">
        <v>4010</v>
      </c>
      <c r="G4716" s="784" t="s">
        <v>6559</v>
      </c>
      <c r="H4716" s="784" t="s">
        <v>1573</v>
      </c>
      <c r="J4716" s="784">
        <v>1</v>
      </c>
      <c r="K4716" s="784">
        <v>6.36</v>
      </c>
      <c r="L4716" s="784">
        <v>6.36</v>
      </c>
      <c r="M4716" s="55" t="s">
        <v>2455</v>
      </c>
    </row>
    <row r="4717" spans="1:13" ht="15">
      <c r="A4717" s="282">
        <v>45932</v>
      </c>
      <c r="B4717" s="55" t="s">
        <v>6550</v>
      </c>
      <c r="C4717" s="786">
        <v>81347</v>
      </c>
      <c r="D4717" s="786" t="s">
        <v>3439</v>
      </c>
      <c r="E4717" s="786">
        <v>90</v>
      </c>
      <c r="F4717" s="786">
        <v>4010</v>
      </c>
      <c r="G4717" s="786" t="s">
        <v>4718</v>
      </c>
      <c r="H4717" s="786" t="s">
        <v>1573</v>
      </c>
      <c r="J4717" s="786">
        <v>1</v>
      </c>
      <c r="K4717" s="786">
        <v>8.08</v>
      </c>
      <c r="L4717" s="786">
        <v>8.08</v>
      </c>
      <c r="M4717" s="55" t="s">
        <v>2455</v>
      </c>
    </row>
    <row r="4718" spans="1:13" ht="15">
      <c r="A4718" s="282">
        <v>45932</v>
      </c>
      <c r="B4718" s="55" t="s">
        <v>6550</v>
      </c>
      <c r="C4718" s="784">
        <v>68119</v>
      </c>
      <c r="D4718" s="784" t="s">
        <v>5913</v>
      </c>
      <c r="E4718" s="784">
        <v>110</v>
      </c>
      <c r="F4718" s="784">
        <v>4010</v>
      </c>
      <c r="G4718" s="784" t="s">
        <v>6367</v>
      </c>
      <c r="H4718" s="784" t="s">
        <v>1573</v>
      </c>
      <c r="J4718" s="784">
        <v>5</v>
      </c>
      <c r="K4718" s="784">
        <v>3.69</v>
      </c>
      <c r="L4718" s="784">
        <v>18.45</v>
      </c>
      <c r="M4718" s="55" t="s">
        <v>2455</v>
      </c>
    </row>
    <row r="4719" spans="1:13" ht="15">
      <c r="A4719" s="282">
        <v>45932</v>
      </c>
      <c r="B4719" s="55" t="s">
        <v>6550</v>
      </c>
      <c r="C4719" s="786">
        <v>39973</v>
      </c>
      <c r="D4719" s="786" t="s">
        <v>3429</v>
      </c>
      <c r="E4719" s="786">
        <v>130</v>
      </c>
      <c r="F4719" s="786">
        <v>4010</v>
      </c>
      <c r="G4719" s="786" t="s">
        <v>6560</v>
      </c>
      <c r="H4719" s="786" t="s">
        <v>1573</v>
      </c>
      <c r="J4719" s="786">
        <v>1</v>
      </c>
      <c r="K4719" s="786">
        <v>12.05</v>
      </c>
      <c r="L4719" s="786">
        <v>12.05</v>
      </c>
      <c r="M4719" s="55" t="s">
        <v>2455</v>
      </c>
    </row>
    <row r="4720" spans="1:13" ht="15">
      <c r="A4720" s="282">
        <v>45932</v>
      </c>
      <c r="B4720" s="55" t="s">
        <v>6550</v>
      </c>
      <c r="C4720" s="784">
        <v>83875</v>
      </c>
      <c r="D4720" s="784" t="s">
        <v>2292</v>
      </c>
      <c r="E4720" s="784">
        <v>85</v>
      </c>
      <c r="F4720" s="784">
        <v>4010</v>
      </c>
      <c r="G4720" s="784" t="s">
        <v>6561</v>
      </c>
      <c r="H4720" s="784" t="s">
        <v>1573</v>
      </c>
      <c r="J4720" s="784">
        <v>1</v>
      </c>
      <c r="K4720" s="784">
        <v>5.28</v>
      </c>
      <c r="L4720" s="784">
        <v>5.28</v>
      </c>
      <c r="M4720" s="55" t="s">
        <v>2455</v>
      </c>
    </row>
    <row r="4721" spans="1:14" ht="15">
      <c r="A4721" s="783">
        <v>45934</v>
      </c>
      <c r="B4721" s="784" t="s">
        <v>6562</v>
      </c>
      <c r="C4721" s="784">
        <v>67501</v>
      </c>
      <c r="D4721" s="784">
        <v>11</v>
      </c>
      <c r="E4721" s="784">
        <v>130</v>
      </c>
      <c r="F4721" s="784">
        <v>4010</v>
      </c>
      <c r="G4721" s="784" t="s">
        <v>2501</v>
      </c>
      <c r="H4721" s="784" t="s">
        <v>1573</v>
      </c>
      <c r="I4721" s="797">
        <v>4.89710901012394E+16</v>
      </c>
      <c r="J4721" s="784">
        <v>40</v>
      </c>
      <c r="K4721" s="784">
        <v>7.58</v>
      </c>
      <c r="L4721" s="793">
        <v>303.2</v>
      </c>
      <c r="M4721" s="55" t="s">
        <v>2618</v>
      </c>
      <c r="N4721" s="788" t="s">
        <v>6563</v>
      </c>
    </row>
    <row r="4722" spans="1:14" ht="15">
      <c r="A4722" s="783">
        <v>45935</v>
      </c>
      <c r="B4722" s="784" t="s">
        <v>6564</v>
      </c>
      <c r="C4722" s="784">
        <v>42068</v>
      </c>
      <c r="D4722" s="784" t="s">
        <v>2336</v>
      </c>
      <c r="E4722" s="784" t="s">
        <v>289</v>
      </c>
      <c r="F4722" s="784">
        <v>4010</v>
      </c>
      <c r="G4722" s="784" t="s">
        <v>2501</v>
      </c>
      <c r="H4722" s="784" t="s">
        <v>1573</v>
      </c>
      <c r="I4722" s="797">
        <v>8246290054071930</v>
      </c>
      <c r="J4722" s="784">
        <v>26</v>
      </c>
      <c r="K4722" s="784">
        <v>8.98</v>
      </c>
      <c r="L4722" s="793">
        <v>233.48</v>
      </c>
      <c r="M4722" s="55" t="s">
        <v>2618</v>
      </c>
      <c r="N4722" s="788" t="s">
        <v>6565</v>
      </c>
    </row>
    <row r="4723" spans="1:14" ht="24.75">
      <c r="A4723" s="783">
        <v>45936</v>
      </c>
      <c r="B4723" s="784" t="s">
        <v>6566</v>
      </c>
      <c r="C4723" s="784">
        <v>83637</v>
      </c>
      <c r="D4723" s="784" t="s">
        <v>6567</v>
      </c>
      <c r="E4723" s="784" t="s">
        <v>441</v>
      </c>
      <c r="F4723" s="784">
        <v>4010</v>
      </c>
      <c r="G4723" s="784" t="s">
        <v>6568</v>
      </c>
      <c r="H4723" s="784" t="s">
        <v>1573</v>
      </c>
      <c r="I4723" s="797"/>
      <c r="J4723" s="784">
        <v>-25</v>
      </c>
      <c r="K4723" s="784">
        <v>16.68</v>
      </c>
      <c r="L4723" s="793">
        <v>-417</v>
      </c>
      <c r="M4723" s="55" t="s">
        <v>2618</v>
      </c>
      <c r="N4723" s="788" t="s">
        <v>6569</v>
      </c>
    </row>
    <row r="4724" spans="1:14" ht="15">
      <c r="A4724" s="783">
        <v>45936</v>
      </c>
      <c r="B4724" s="784" t="s">
        <v>6570</v>
      </c>
      <c r="C4724" s="784">
        <v>59852</v>
      </c>
      <c r="D4724" s="784" t="s">
        <v>2255</v>
      </c>
      <c r="E4724" s="784">
        <v>110</v>
      </c>
      <c r="F4724" s="784">
        <v>4010</v>
      </c>
      <c r="G4724" s="784" t="s">
        <v>2501</v>
      </c>
      <c r="H4724" s="784" t="s">
        <v>1573</v>
      </c>
      <c r="I4724" s="797" t="s">
        <v>6571</v>
      </c>
      <c r="J4724" s="784">
        <v>25</v>
      </c>
      <c r="K4724" s="784">
        <v>7.15</v>
      </c>
      <c r="L4724" s="793">
        <v>178.75</v>
      </c>
      <c r="M4724" s="55" t="s">
        <v>2618</v>
      </c>
      <c r="N4724" s="788" t="s">
        <v>6572</v>
      </c>
    </row>
    <row r="4725" spans="1:14" ht="15">
      <c r="A4725" s="282">
        <v>45937</v>
      </c>
      <c r="B4725" s="55" t="s">
        <v>6573</v>
      </c>
      <c r="C4725" s="784">
        <v>82519</v>
      </c>
      <c r="D4725" s="784" t="s">
        <v>5657</v>
      </c>
      <c r="E4725" s="784">
        <v>50</v>
      </c>
      <c r="F4725" s="784">
        <v>4010</v>
      </c>
      <c r="G4725" s="784" t="s">
        <v>5866</v>
      </c>
      <c r="H4725" s="784" t="s">
        <v>2508</v>
      </c>
      <c r="I4725" s="797">
        <v>-1</v>
      </c>
      <c r="J4725" s="55">
        <v>-1</v>
      </c>
      <c r="K4725" s="791">
        <v>13.22</v>
      </c>
      <c r="L4725" s="791">
        <v>-13.22</v>
      </c>
      <c r="M4725" s="55" t="s">
        <v>6332</v>
      </c>
    </row>
    <row r="4726" spans="1:14" ht="15">
      <c r="A4726" s="282">
        <v>45937</v>
      </c>
      <c r="B4726" s="55" t="s">
        <v>6573</v>
      </c>
      <c r="C4726" s="786">
        <v>83146</v>
      </c>
      <c r="D4726" s="786" t="s">
        <v>5074</v>
      </c>
      <c r="E4726" s="786" t="s">
        <v>441</v>
      </c>
      <c r="F4726" s="786">
        <v>4010</v>
      </c>
      <c r="G4726" s="786" t="s">
        <v>5866</v>
      </c>
      <c r="H4726" s="786" t="s">
        <v>2508</v>
      </c>
      <c r="I4726" s="798">
        <v>-1</v>
      </c>
      <c r="J4726" s="55">
        <v>-1</v>
      </c>
      <c r="K4726" s="791">
        <v>13.7</v>
      </c>
      <c r="L4726" s="791">
        <v>-13.7</v>
      </c>
      <c r="M4726" s="55" t="s">
        <v>6332</v>
      </c>
    </row>
    <row r="4727" spans="1:14" ht="15">
      <c r="A4727" s="282">
        <v>45937</v>
      </c>
      <c r="B4727" s="55" t="s">
        <v>6573</v>
      </c>
      <c r="C4727" s="784">
        <v>83153</v>
      </c>
      <c r="D4727" s="784" t="s">
        <v>5898</v>
      </c>
      <c r="E4727" s="784">
        <v>140</v>
      </c>
      <c r="F4727" s="784">
        <v>4010</v>
      </c>
      <c r="G4727" s="784" t="s">
        <v>5866</v>
      </c>
      <c r="H4727" s="784" t="s">
        <v>2508</v>
      </c>
      <c r="I4727" s="797">
        <v>-1</v>
      </c>
      <c r="J4727" s="55">
        <v>-1</v>
      </c>
      <c r="K4727" s="791">
        <v>10.95</v>
      </c>
      <c r="L4727" s="791">
        <v>-10.95</v>
      </c>
      <c r="M4727" s="55" t="s">
        <v>6332</v>
      </c>
    </row>
    <row r="4728" spans="1:14" ht="15">
      <c r="A4728" s="282">
        <v>45937</v>
      </c>
      <c r="B4728" s="55" t="s">
        <v>6573</v>
      </c>
      <c r="C4728" s="786">
        <v>83282</v>
      </c>
      <c r="D4728" s="786" t="s">
        <v>6497</v>
      </c>
      <c r="E4728" s="786">
        <v>150</v>
      </c>
      <c r="F4728" s="786">
        <v>4010</v>
      </c>
      <c r="G4728" s="786" t="s">
        <v>5866</v>
      </c>
      <c r="H4728" s="786" t="s">
        <v>2508</v>
      </c>
      <c r="I4728" s="798">
        <v>-1</v>
      </c>
      <c r="J4728" s="55">
        <v>-1</v>
      </c>
      <c r="K4728" s="791">
        <v>6.34</v>
      </c>
      <c r="L4728" s="791">
        <v>-6.34</v>
      </c>
      <c r="M4728" s="55" t="s">
        <v>6332</v>
      </c>
    </row>
    <row r="4729" spans="1:14" ht="15">
      <c r="A4729" s="282">
        <v>45937</v>
      </c>
      <c r="B4729" s="55" t="s">
        <v>6573</v>
      </c>
      <c r="C4729" s="784">
        <v>83282</v>
      </c>
      <c r="D4729" s="784" t="s">
        <v>6228</v>
      </c>
      <c r="E4729" s="784">
        <v>110</v>
      </c>
      <c r="F4729" s="784">
        <v>4010</v>
      </c>
      <c r="G4729" s="784" t="s">
        <v>5866</v>
      </c>
      <c r="H4729" s="784" t="s">
        <v>2508</v>
      </c>
      <c r="I4729" s="797">
        <v>-1</v>
      </c>
      <c r="J4729" s="55">
        <v>-1</v>
      </c>
      <c r="K4729" s="791">
        <v>6.59</v>
      </c>
      <c r="L4729" s="791">
        <v>-6.59</v>
      </c>
      <c r="M4729" s="55" t="s">
        <v>6332</v>
      </c>
    </row>
    <row r="4730" spans="1:14" ht="15">
      <c r="A4730" s="282">
        <v>45937</v>
      </c>
      <c r="B4730" s="55" t="s">
        <v>6573</v>
      </c>
      <c r="C4730" s="786">
        <v>83398</v>
      </c>
      <c r="D4730" s="786" t="s">
        <v>6457</v>
      </c>
      <c r="E4730" s="786">
        <v>60</v>
      </c>
      <c r="F4730" s="786">
        <v>4010</v>
      </c>
      <c r="G4730" s="786" t="s">
        <v>5866</v>
      </c>
      <c r="H4730" s="786" t="s">
        <v>2508</v>
      </c>
      <c r="I4730" s="798">
        <v>-1</v>
      </c>
      <c r="J4730" s="55">
        <v>-1</v>
      </c>
      <c r="K4730" s="791">
        <v>5.48</v>
      </c>
      <c r="L4730" s="791">
        <v>-5.48</v>
      </c>
      <c r="M4730" s="55" t="s">
        <v>6332</v>
      </c>
    </row>
    <row r="4731" spans="1:14" ht="15">
      <c r="A4731" s="282">
        <v>45937</v>
      </c>
      <c r="B4731" s="55" t="s">
        <v>6573</v>
      </c>
      <c r="C4731" s="784">
        <v>81481</v>
      </c>
      <c r="D4731" s="784" t="s">
        <v>3253</v>
      </c>
      <c r="E4731" s="784">
        <v>85</v>
      </c>
      <c r="F4731" s="784">
        <v>4010</v>
      </c>
      <c r="G4731" s="784" t="s">
        <v>5866</v>
      </c>
      <c r="H4731" s="784" t="s">
        <v>1573</v>
      </c>
      <c r="I4731" s="797">
        <v>-1</v>
      </c>
      <c r="J4731" s="55">
        <v>-1</v>
      </c>
      <c r="K4731" s="791">
        <v>6.3</v>
      </c>
      <c r="L4731" s="791">
        <v>-6.3</v>
      </c>
      <c r="M4731" s="55" t="s">
        <v>6332</v>
      </c>
    </row>
    <row r="4732" spans="1:14" ht="15">
      <c r="A4732" s="282">
        <v>45937</v>
      </c>
      <c r="B4732" s="55" t="s">
        <v>6574</v>
      </c>
      <c r="C4732" s="784">
        <v>82791</v>
      </c>
      <c r="D4732" s="784" t="s">
        <v>2882</v>
      </c>
      <c r="E4732" s="784">
        <v>90</v>
      </c>
      <c r="F4732" s="784">
        <v>4010</v>
      </c>
      <c r="G4732" s="784" t="s">
        <v>6575</v>
      </c>
      <c r="H4732" s="784" t="s">
        <v>1573</v>
      </c>
      <c r="J4732" s="55">
        <v>-1</v>
      </c>
      <c r="K4732" s="791">
        <v>14.43</v>
      </c>
      <c r="L4732" s="791">
        <v>-14.43</v>
      </c>
      <c r="M4732" s="55" t="s">
        <v>2287</v>
      </c>
    </row>
    <row r="4733" spans="1:14" ht="15">
      <c r="A4733" s="282">
        <v>45937</v>
      </c>
      <c r="B4733" s="55" t="s">
        <v>6574</v>
      </c>
      <c r="C4733" s="786">
        <v>44441</v>
      </c>
      <c r="D4733" s="786" t="s">
        <v>6576</v>
      </c>
      <c r="E4733" s="786" t="s">
        <v>6577</v>
      </c>
      <c r="F4733" s="786">
        <v>4010</v>
      </c>
      <c r="G4733" s="786" t="s">
        <v>6578</v>
      </c>
      <c r="H4733" s="786" t="s">
        <v>1573</v>
      </c>
      <c r="J4733" s="55">
        <v>-1</v>
      </c>
      <c r="K4733" s="791">
        <v>6.67</v>
      </c>
      <c r="L4733" s="791">
        <v>-6.67</v>
      </c>
      <c r="M4733" s="55" t="s">
        <v>2287</v>
      </c>
    </row>
    <row r="4734" spans="1:14" ht="15">
      <c r="A4734" s="282">
        <v>45937</v>
      </c>
      <c r="B4734" s="55" t="s">
        <v>6574</v>
      </c>
      <c r="C4734" s="784">
        <v>58661</v>
      </c>
      <c r="D4734" s="784" t="s">
        <v>5169</v>
      </c>
      <c r="E4734" s="784" t="s">
        <v>2061</v>
      </c>
      <c r="F4734" s="784">
        <v>4010</v>
      </c>
      <c r="G4734" s="784" t="s">
        <v>6579</v>
      </c>
      <c r="H4734" s="784" t="s">
        <v>1573</v>
      </c>
      <c r="J4734" s="55">
        <v>-1</v>
      </c>
      <c r="K4734" s="791">
        <v>6.32</v>
      </c>
      <c r="L4734" s="791">
        <v>-6.32</v>
      </c>
      <c r="M4734" s="55" t="s">
        <v>2287</v>
      </c>
    </row>
    <row r="4735" spans="1:14" ht="15">
      <c r="A4735" s="282">
        <v>45937</v>
      </c>
      <c r="B4735" s="55" t="s">
        <v>6574</v>
      </c>
      <c r="C4735" s="786">
        <v>65249</v>
      </c>
      <c r="D4735" s="786" t="s">
        <v>4104</v>
      </c>
      <c r="E4735" s="786" t="s">
        <v>441</v>
      </c>
      <c r="F4735" s="786">
        <v>4010</v>
      </c>
      <c r="G4735" s="786" t="s">
        <v>6580</v>
      </c>
      <c r="H4735" s="786" t="s">
        <v>1573</v>
      </c>
      <c r="J4735" s="55">
        <v>-1</v>
      </c>
      <c r="K4735" s="791">
        <v>11.44</v>
      </c>
      <c r="L4735" s="791">
        <v>-11.44</v>
      </c>
      <c r="M4735" s="55" t="s">
        <v>2287</v>
      </c>
    </row>
    <row r="4736" spans="1:14" ht="15">
      <c r="A4736" s="282">
        <v>45937</v>
      </c>
      <c r="B4736" s="55" t="s">
        <v>6581</v>
      </c>
      <c r="C4736" s="784">
        <v>83617</v>
      </c>
      <c r="D4736" s="784" t="s">
        <v>6582</v>
      </c>
      <c r="E4736" s="784">
        <v>120</v>
      </c>
      <c r="F4736" s="784">
        <v>4010</v>
      </c>
      <c r="G4736" s="784" t="s">
        <v>6583</v>
      </c>
      <c r="H4736" s="784" t="s">
        <v>1573</v>
      </c>
      <c r="J4736" s="55">
        <v>-1</v>
      </c>
      <c r="K4736" s="791">
        <v>18.38</v>
      </c>
      <c r="L4736" s="791">
        <v>-18.38</v>
      </c>
      <c r="M4736" s="55" t="s">
        <v>2967</v>
      </c>
    </row>
    <row r="4737" spans="1:13" ht="15">
      <c r="A4737" s="282">
        <v>45937</v>
      </c>
      <c r="B4737" s="55" t="s">
        <v>6584</v>
      </c>
      <c r="C4737" s="784">
        <v>83510</v>
      </c>
      <c r="D4737" s="784" t="s">
        <v>6418</v>
      </c>
      <c r="E4737" s="784">
        <v>110</v>
      </c>
      <c r="F4737" s="784">
        <v>4010</v>
      </c>
      <c r="G4737" s="784" t="s">
        <v>6585</v>
      </c>
      <c r="H4737" s="784" t="s">
        <v>1573</v>
      </c>
      <c r="J4737" s="55">
        <v>-1</v>
      </c>
      <c r="K4737" s="791">
        <v>12.02</v>
      </c>
      <c r="L4737" s="791">
        <v>-12.02</v>
      </c>
      <c r="M4737" s="55" t="s">
        <v>2873</v>
      </c>
    </row>
    <row r="4738" spans="1:13" ht="15">
      <c r="A4738" s="282">
        <v>45937</v>
      </c>
      <c r="B4738" s="55" t="s">
        <v>6584</v>
      </c>
      <c r="C4738" s="786">
        <v>52399</v>
      </c>
      <c r="D4738" s="786" t="s">
        <v>2560</v>
      </c>
      <c r="E4738" s="786" t="s">
        <v>2061</v>
      </c>
      <c r="F4738" s="786">
        <v>4010</v>
      </c>
      <c r="G4738" s="786" t="s">
        <v>6586</v>
      </c>
      <c r="H4738" s="786" t="s">
        <v>1573</v>
      </c>
      <c r="J4738" s="55">
        <v>-1</v>
      </c>
      <c r="K4738" s="791">
        <v>6.43</v>
      </c>
      <c r="L4738" s="791">
        <v>-6.43</v>
      </c>
      <c r="M4738" s="55" t="s">
        <v>2873</v>
      </c>
    </row>
    <row r="4739" spans="1:13" ht="15">
      <c r="A4739" s="282">
        <v>45938</v>
      </c>
      <c r="B4739" s="55" t="s">
        <v>6587</v>
      </c>
      <c r="C4739" s="784">
        <v>84297</v>
      </c>
      <c r="D4739" s="784" t="s">
        <v>6086</v>
      </c>
      <c r="E4739" s="784">
        <v>130</v>
      </c>
      <c r="F4739" s="784">
        <v>4010</v>
      </c>
      <c r="G4739" s="784" t="s">
        <v>6588</v>
      </c>
      <c r="H4739" s="784" t="s">
        <v>1573</v>
      </c>
      <c r="J4739" s="784">
        <v>45</v>
      </c>
      <c r="K4739" s="784">
        <v>7.53</v>
      </c>
      <c r="L4739" s="784">
        <v>338.85</v>
      </c>
      <c r="M4739" s="55" t="s">
        <v>2547</v>
      </c>
    </row>
    <row r="4740" spans="1:13" ht="15">
      <c r="A4740" s="282">
        <v>45938</v>
      </c>
      <c r="B4740" s="55" t="s">
        <v>6587</v>
      </c>
      <c r="C4740" s="786">
        <v>84297</v>
      </c>
      <c r="D4740" s="786" t="s">
        <v>6086</v>
      </c>
      <c r="E4740" s="786">
        <v>150</v>
      </c>
      <c r="F4740" s="786">
        <v>4010</v>
      </c>
      <c r="G4740" s="786" t="s">
        <v>6589</v>
      </c>
      <c r="H4740" s="786" t="s">
        <v>1573</v>
      </c>
      <c r="J4740" s="786">
        <v>-45</v>
      </c>
      <c r="K4740" s="786">
        <v>7.53</v>
      </c>
      <c r="L4740" s="786">
        <v>-338.85</v>
      </c>
      <c r="M4740" s="55" t="s">
        <v>2547</v>
      </c>
    </row>
    <row r="4741" spans="1:13" ht="15">
      <c r="A4741" s="282">
        <v>45938</v>
      </c>
      <c r="B4741" s="55" t="s">
        <v>6590</v>
      </c>
      <c r="C4741" s="784">
        <v>82835</v>
      </c>
      <c r="D4741" s="784">
        <v>989</v>
      </c>
      <c r="E4741" s="784" t="s">
        <v>441</v>
      </c>
      <c r="F4741" s="784">
        <v>4010</v>
      </c>
      <c r="G4741" s="784" t="s">
        <v>6591</v>
      </c>
      <c r="H4741" s="784" t="s">
        <v>1573</v>
      </c>
      <c r="J4741" s="784">
        <v>15</v>
      </c>
      <c r="K4741" s="784">
        <v>20.91</v>
      </c>
      <c r="L4741" s="784">
        <v>313.64999999999998</v>
      </c>
      <c r="M4741" s="55" t="s">
        <v>2547</v>
      </c>
    </row>
    <row r="4742" spans="1:13" ht="15">
      <c r="A4742" s="282">
        <v>45938</v>
      </c>
      <c r="B4742" s="55" t="s">
        <v>6590</v>
      </c>
      <c r="C4742" s="786">
        <v>82835</v>
      </c>
      <c r="D4742" s="786">
        <v>989</v>
      </c>
      <c r="E4742" s="786" t="s">
        <v>289</v>
      </c>
      <c r="F4742" s="786">
        <v>4010</v>
      </c>
      <c r="G4742" s="786" t="s">
        <v>6592</v>
      </c>
      <c r="H4742" s="786" t="s">
        <v>1573</v>
      </c>
      <c r="J4742" s="786">
        <v>51</v>
      </c>
      <c r="K4742" s="786">
        <v>20.91</v>
      </c>
      <c r="L4742" s="1100">
        <v>1066.4100000000001</v>
      </c>
      <c r="M4742" s="55" t="s">
        <v>2547</v>
      </c>
    </row>
    <row r="4743" spans="1:13" ht="15">
      <c r="A4743" s="282">
        <v>45938</v>
      </c>
      <c r="B4743" s="55" t="s">
        <v>6590</v>
      </c>
      <c r="C4743" s="784">
        <v>82835</v>
      </c>
      <c r="D4743" s="784">
        <v>989</v>
      </c>
      <c r="E4743" s="784" t="s">
        <v>2061</v>
      </c>
      <c r="F4743" s="784">
        <v>4010</v>
      </c>
      <c r="G4743" s="784" t="s">
        <v>6593</v>
      </c>
      <c r="H4743" s="784" t="s">
        <v>1573</v>
      </c>
      <c r="J4743" s="784">
        <v>-69</v>
      </c>
      <c r="K4743" s="784">
        <v>20.91</v>
      </c>
      <c r="L4743" s="1101">
        <v>-1442.79</v>
      </c>
      <c r="M4743" s="55" t="s">
        <v>2547</v>
      </c>
    </row>
    <row r="4744" spans="1:13" ht="15">
      <c r="A4744" s="282">
        <v>45938</v>
      </c>
      <c r="B4744" s="55" t="s">
        <v>6594</v>
      </c>
      <c r="C4744" s="784">
        <v>82368</v>
      </c>
      <c r="D4744" s="784" t="s">
        <v>2710</v>
      </c>
      <c r="E4744" s="784">
        <v>100</v>
      </c>
      <c r="F4744" s="784">
        <v>4010</v>
      </c>
      <c r="G4744" s="784" t="s">
        <v>6595</v>
      </c>
      <c r="H4744" s="784" t="s">
        <v>1573</v>
      </c>
      <c r="J4744" s="55">
        <v>-1</v>
      </c>
      <c r="K4744" s="791">
        <v>10.92</v>
      </c>
      <c r="L4744" s="791">
        <v>-10.92</v>
      </c>
      <c r="M4744" s="55" t="s">
        <v>2287</v>
      </c>
    </row>
    <row r="4745" spans="1:13" ht="15">
      <c r="A4745" s="282">
        <v>45938</v>
      </c>
      <c r="B4745" s="55" t="s">
        <v>6596</v>
      </c>
      <c r="C4745" s="784">
        <v>83631</v>
      </c>
      <c r="D4745" s="784" t="s">
        <v>2710</v>
      </c>
      <c r="E4745" s="784" t="s">
        <v>2061</v>
      </c>
      <c r="F4745" s="784">
        <v>4010</v>
      </c>
      <c r="G4745" s="784" t="s">
        <v>6597</v>
      </c>
      <c r="H4745" s="784" t="s">
        <v>1573</v>
      </c>
      <c r="I4745" s="797">
        <v>35</v>
      </c>
      <c r="J4745" s="784">
        <v>35</v>
      </c>
      <c r="K4745" s="784">
        <v>20.37</v>
      </c>
      <c r="L4745" s="793">
        <v>712.95</v>
      </c>
      <c r="M4745" s="55" t="s">
        <v>2547</v>
      </c>
    </row>
    <row r="4746" spans="1:13" ht="15">
      <c r="A4746" s="282">
        <v>45938</v>
      </c>
      <c r="B4746" s="55" t="s">
        <v>6596</v>
      </c>
      <c r="C4746" s="786">
        <v>83631</v>
      </c>
      <c r="D4746" s="786" t="s">
        <v>2710</v>
      </c>
      <c r="E4746" s="786" t="s">
        <v>289</v>
      </c>
      <c r="F4746" s="786">
        <v>4010</v>
      </c>
      <c r="G4746" s="786" t="s">
        <v>6598</v>
      </c>
      <c r="H4746" s="786" t="s">
        <v>1573</v>
      </c>
      <c r="I4746" s="798">
        <v>-21</v>
      </c>
      <c r="J4746" s="786">
        <v>-21</v>
      </c>
      <c r="K4746" s="786">
        <v>20.37</v>
      </c>
      <c r="L4746" s="796">
        <v>-427.77</v>
      </c>
      <c r="M4746" s="55" t="s">
        <v>2547</v>
      </c>
    </row>
    <row r="4747" spans="1:13" ht="15">
      <c r="A4747" s="282">
        <v>45938</v>
      </c>
      <c r="B4747" s="55" t="s">
        <v>6599</v>
      </c>
      <c r="C4747" s="784">
        <v>37028</v>
      </c>
      <c r="D4747" s="784" t="s">
        <v>5289</v>
      </c>
      <c r="E4747" s="784">
        <v>130</v>
      </c>
      <c r="F4747" s="784">
        <v>4010</v>
      </c>
      <c r="G4747" s="784" t="s">
        <v>6600</v>
      </c>
      <c r="H4747" s="784" t="s">
        <v>1573</v>
      </c>
      <c r="I4747" s="797">
        <v>10</v>
      </c>
      <c r="J4747" s="784">
        <v>10</v>
      </c>
      <c r="K4747" s="784">
        <v>7.87</v>
      </c>
      <c r="L4747" s="793">
        <v>78.7</v>
      </c>
      <c r="M4747" s="55" t="s">
        <v>2547</v>
      </c>
    </row>
    <row r="4748" spans="1:13" ht="15">
      <c r="A4748" s="282">
        <v>45938</v>
      </c>
      <c r="B4748" s="55" t="s">
        <v>6599</v>
      </c>
      <c r="C4748" s="786">
        <v>37028</v>
      </c>
      <c r="D4748" s="786" t="s">
        <v>5788</v>
      </c>
      <c r="E4748" s="786">
        <v>130</v>
      </c>
      <c r="F4748" s="786">
        <v>4010</v>
      </c>
      <c r="G4748" s="786" t="s">
        <v>6601</v>
      </c>
      <c r="H4748" s="786" t="s">
        <v>1573</v>
      </c>
      <c r="I4748" s="798">
        <v>-6</v>
      </c>
      <c r="J4748" s="786">
        <v>-6</v>
      </c>
      <c r="K4748" s="786">
        <v>7.65</v>
      </c>
      <c r="L4748" s="796">
        <v>-45.9</v>
      </c>
      <c r="M4748" s="55" t="s">
        <v>2547</v>
      </c>
    </row>
    <row r="4749" spans="1:13" ht="15">
      <c r="A4749" s="282">
        <v>45939</v>
      </c>
      <c r="B4749" s="55" t="s">
        <v>6602</v>
      </c>
      <c r="C4749" s="784">
        <v>83347</v>
      </c>
      <c r="D4749" s="784" t="s">
        <v>5295</v>
      </c>
      <c r="E4749" s="784">
        <v>75</v>
      </c>
      <c r="F4749" s="784">
        <v>4010</v>
      </c>
      <c r="G4749" s="784" t="s">
        <v>6603</v>
      </c>
      <c r="H4749" s="784" t="s">
        <v>1573</v>
      </c>
      <c r="I4749" s="797">
        <v>33</v>
      </c>
      <c r="J4749" s="784">
        <v>30</v>
      </c>
      <c r="K4749" s="784">
        <v>8.49</v>
      </c>
      <c r="L4749" s="793">
        <v>280.17</v>
      </c>
      <c r="M4749" s="55" t="s">
        <v>2547</v>
      </c>
    </row>
    <row r="4750" spans="1:13" ht="15">
      <c r="A4750" s="282">
        <v>45939</v>
      </c>
      <c r="B4750" s="55" t="s">
        <v>6602</v>
      </c>
      <c r="C4750" s="786">
        <v>83347</v>
      </c>
      <c r="D4750" s="786" t="s">
        <v>5295</v>
      </c>
      <c r="E4750" s="786">
        <v>70</v>
      </c>
      <c r="F4750" s="786">
        <v>4010</v>
      </c>
      <c r="G4750" s="786" t="s">
        <v>6604</v>
      </c>
      <c r="H4750" s="786" t="s">
        <v>1573</v>
      </c>
      <c r="I4750" s="798">
        <v>-33</v>
      </c>
      <c r="J4750" s="786">
        <v>-30</v>
      </c>
      <c r="K4750" s="786">
        <v>8.49</v>
      </c>
      <c r="L4750" s="796">
        <v>-280.17</v>
      </c>
      <c r="M4750" s="55" t="s">
        <v>2547</v>
      </c>
    </row>
    <row r="4751" spans="1:13" ht="15">
      <c r="A4751" s="282">
        <v>45939</v>
      </c>
      <c r="B4751" s="55" t="s">
        <v>6605</v>
      </c>
      <c r="C4751" s="784">
        <v>82318</v>
      </c>
      <c r="D4751" s="784" t="s">
        <v>2336</v>
      </c>
      <c r="E4751" s="784" t="s">
        <v>6606</v>
      </c>
      <c r="F4751" s="784">
        <v>4010</v>
      </c>
      <c r="G4751" s="784" t="s">
        <v>3444</v>
      </c>
      <c r="H4751" s="784" t="s">
        <v>1573</v>
      </c>
      <c r="I4751" s="797">
        <v>1</v>
      </c>
      <c r="J4751" s="784">
        <v>1</v>
      </c>
      <c r="K4751" s="784">
        <v>21.23</v>
      </c>
      <c r="L4751" s="793">
        <v>21.23</v>
      </c>
      <c r="M4751" s="55" t="s">
        <v>2455</v>
      </c>
    </row>
    <row r="4752" spans="1:13" ht="15">
      <c r="A4752" s="282">
        <v>45939</v>
      </c>
      <c r="B4752" s="55" t="s">
        <v>6605</v>
      </c>
      <c r="C4752" s="786">
        <v>82661</v>
      </c>
      <c r="D4752" s="786" t="s">
        <v>2541</v>
      </c>
      <c r="E4752" s="786">
        <v>50</v>
      </c>
      <c r="F4752" s="786">
        <v>4010</v>
      </c>
      <c r="G4752" s="786" t="s">
        <v>3166</v>
      </c>
      <c r="H4752" s="786" t="s">
        <v>1573</v>
      </c>
      <c r="I4752" s="798">
        <v>1</v>
      </c>
      <c r="J4752" s="786">
        <v>1</v>
      </c>
      <c r="K4752" s="786">
        <v>5.24</v>
      </c>
      <c r="L4752" s="796">
        <v>5.24</v>
      </c>
      <c r="M4752" s="55" t="s">
        <v>2455</v>
      </c>
    </row>
    <row r="4753" spans="1:13" ht="15">
      <c r="A4753" s="282">
        <v>45939</v>
      </c>
      <c r="B4753" s="55" t="s">
        <v>6605</v>
      </c>
      <c r="C4753" s="784">
        <v>82666</v>
      </c>
      <c r="D4753" s="784" t="s">
        <v>2783</v>
      </c>
      <c r="E4753" s="784">
        <v>80</v>
      </c>
      <c r="F4753" s="784">
        <v>4010</v>
      </c>
      <c r="G4753" s="784" t="s">
        <v>3167</v>
      </c>
      <c r="H4753" s="784" t="s">
        <v>1573</v>
      </c>
      <c r="I4753" s="797">
        <v>1</v>
      </c>
      <c r="J4753" s="784">
        <v>1</v>
      </c>
      <c r="K4753" s="784">
        <v>9.23</v>
      </c>
      <c r="L4753" s="793">
        <v>9.23</v>
      </c>
      <c r="M4753" s="55" t="s">
        <v>2455</v>
      </c>
    </row>
    <row r="4754" spans="1:13" ht="15">
      <c r="A4754" s="282">
        <v>45939</v>
      </c>
      <c r="B4754" s="55" t="s">
        <v>6605</v>
      </c>
      <c r="C4754" s="786">
        <v>82867</v>
      </c>
      <c r="D4754" s="786" t="s">
        <v>4332</v>
      </c>
      <c r="E4754" s="786">
        <v>140</v>
      </c>
      <c r="F4754" s="786">
        <v>4010</v>
      </c>
      <c r="G4754" s="786" t="s">
        <v>3169</v>
      </c>
      <c r="H4754" s="786" t="s">
        <v>1573</v>
      </c>
      <c r="I4754" s="798">
        <v>1</v>
      </c>
      <c r="J4754" s="786">
        <v>1</v>
      </c>
      <c r="K4754" s="786">
        <v>13.68</v>
      </c>
      <c r="L4754" s="796">
        <v>13.68</v>
      </c>
      <c r="M4754" s="55" t="s">
        <v>2455</v>
      </c>
    </row>
    <row r="4755" spans="1:13" ht="15">
      <c r="A4755" s="282">
        <v>45939</v>
      </c>
      <c r="B4755" s="55" t="s">
        <v>6605</v>
      </c>
      <c r="C4755" s="784">
        <v>83016</v>
      </c>
      <c r="D4755" s="784" t="s">
        <v>4036</v>
      </c>
      <c r="E4755" s="784">
        <v>90</v>
      </c>
      <c r="F4755" s="784">
        <v>4010</v>
      </c>
      <c r="G4755" s="784" t="s">
        <v>3171</v>
      </c>
      <c r="H4755" s="784" t="s">
        <v>1573</v>
      </c>
      <c r="I4755" s="797">
        <v>1</v>
      </c>
      <c r="J4755" s="784">
        <v>1</v>
      </c>
      <c r="K4755" s="784">
        <v>4.53</v>
      </c>
      <c r="L4755" s="793">
        <v>4.53</v>
      </c>
      <c r="M4755" s="55" t="s">
        <v>2455</v>
      </c>
    </row>
    <row r="4756" spans="1:13" ht="15">
      <c r="A4756" s="282">
        <v>45939</v>
      </c>
      <c r="B4756" s="55" t="s">
        <v>6605</v>
      </c>
      <c r="C4756" s="786">
        <v>81764</v>
      </c>
      <c r="D4756" s="786" t="s">
        <v>6261</v>
      </c>
      <c r="E4756" s="786">
        <v>85</v>
      </c>
      <c r="F4756" s="786">
        <v>4010</v>
      </c>
      <c r="G4756" s="786" t="s">
        <v>3607</v>
      </c>
      <c r="H4756" s="786" t="s">
        <v>1573</v>
      </c>
      <c r="I4756" s="798">
        <v>1</v>
      </c>
      <c r="J4756" s="786">
        <v>1</v>
      </c>
      <c r="K4756" s="786">
        <v>3.87</v>
      </c>
      <c r="L4756" s="796">
        <v>3.87</v>
      </c>
      <c r="M4756" s="55" t="s">
        <v>2455</v>
      </c>
    </row>
    <row r="4757" spans="1:13" ht="15">
      <c r="A4757" s="282">
        <v>45939</v>
      </c>
      <c r="B4757" s="55" t="s">
        <v>6605</v>
      </c>
      <c r="C4757" s="784">
        <v>30070</v>
      </c>
      <c r="D4757" s="784" t="s">
        <v>4170</v>
      </c>
      <c r="E4757" s="784" t="s">
        <v>2061</v>
      </c>
      <c r="F4757" s="784">
        <v>4010</v>
      </c>
      <c r="G4757" s="784" t="s">
        <v>5362</v>
      </c>
      <c r="H4757" s="784" t="s">
        <v>1573</v>
      </c>
      <c r="I4757" s="797">
        <v>1</v>
      </c>
      <c r="J4757" s="784">
        <v>1</v>
      </c>
      <c r="K4757" s="784">
        <v>8.4700000000000006</v>
      </c>
      <c r="L4757" s="793">
        <v>8.4700000000000006</v>
      </c>
      <c r="M4757" s="55" t="s">
        <v>2455</v>
      </c>
    </row>
    <row r="4758" spans="1:13" ht="15">
      <c r="A4758" s="282">
        <v>45939</v>
      </c>
      <c r="B4758" s="55" t="s">
        <v>6605</v>
      </c>
      <c r="C4758" s="786">
        <v>67862</v>
      </c>
      <c r="D4758" s="786" t="s">
        <v>3161</v>
      </c>
      <c r="E4758" s="786">
        <v>120</v>
      </c>
      <c r="F4758" s="786">
        <v>4010</v>
      </c>
      <c r="G4758" s="786" t="s">
        <v>5355</v>
      </c>
      <c r="H4758" s="786" t="s">
        <v>1573</v>
      </c>
      <c r="I4758" s="798">
        <v>1</v>
      </c>
      <c r="J4758" s="786">
        <v>1</v>
      </c>
      <c r="K4758" s="786">
        <v>5.47</v>
      </c>
      <c r="L4758" s="796">
        <v>5.47</v>
      </c>
      <c r="M4758" s="55" t="s">
        <v>2455</v>
      </c>
    </row>
    <row r="4759" spans="1:13" ht="15">
      <c r="A4759" s="282">
        <v>45939</v>
      </c>
      <c r="B4759" s="55" t="s">
        <v>6605</v>
      </c>
      <c r="C4759" s="784">
        <v>82330</v>
      </c>
      <c r="D4759" s="784">
        <v>22</v>
      </c>
      <c r="E4759" s="784">
        <v>90</v>
      </c>
      <c r="F4759" s="784">
        <v>4010</v>
      </c>
      <c r="G4759" s="784" t="s">
        <v>5356</v>
      </c>
      <c r="H4759" s="784" t="s">
        <v>1573</v>
      </c>
      <c r="I4759" s="797">
        <v>1</v>
      </c>
      <c r="J4759" s="784">
        <v>1</v>
      </c>
      <c r="K4759" s="784">
        <v>19.47</v>
      </c>
      <c r="L4759" s="793">
        <v>19.47</v>
      </c>
      <c r="M4759" s="55" t="s">
        <v>2455</v>
      </c>
    </row>
    <row r="4760" spans="1:13" ht="15">
      <c r="A4760" s="282">
        <v>45939</v>
      </c>
      <c r="B4760" s="55" t="s">
        <v>6605</v>
      </c>
      <c r="C4760" s="786">
        <v>82108</v>
      </c>
      <c r="D4760" s="786" t="s">
        <v>2371</v>
      </c>
      <c r="E4760" s="786" t="s">
        <v>2230</v>
      </c>
      <c r="F4760" s="786">
        <v>4010</v>
      </c>
      <c r="G4760" s="786" t="s">
        <v>6607</v>
      </c>
      <c r="H4760" s="786" t="s">
        <v>1573</v>
      </c>
      <c r="I4760" s="798">
        <v>1</v>
      </c>
      <c r="J4760" s="786">
        <v>1</v>
      </c>
      <c r="K4760" s="786">
        <v>9.0399999999999991</v>
      </c>
      <c r="L4760" s="796">
        <v>9.0399999999999991</v>
      </c>
      <c r="M4760" s="55" t="s">
        <v>2455</v>
      </c>
    </row>
    <row r="4761" spans="1:13" ht="15">
      <c r="A4761" s="282">
        <v>45939</v>
      </c>
      <c r="B4761" s="55" t="s">
        <v>6605</v>
      </c>
      <c r="C4761" s="784">
        <v>83543</v>
      </c>
      <c r="D4761" s="784" t="s">
        <v>4048</v>
      </c>
      <c r="E4761" s="784">
        <v>90</v>
      </c>
      <c r="F4761" s="784">
        <v>4010</v>
      </c>
      <c r="G4761" s="784" t="s">
        <v>5357</v>
      </c>
      <c r="H4761" s="784" t="s">
        <v>1573</v>
      </c>
      <c r="I4761" s="797">
        <v>2</v>
      </c>
      <c r="J4761" s="784">
        <v>2</v>
      </c>
      <c r="K4761" s="784">
        <v>6.56</v>
      </c>
      <c r="L4761" s="793">
        <v>13.12</v>
      </c>
      <c r="M4761" s="55" t="s">
        <v>2455</v>
      </c>
    </row>
    <row r="4762" spans="1:13" ht="15">
      <c r="A4762" s="282">
        <v>45939</v>
      </c>
      <c r="B4762" s="55" t="s">
        <v>6605</v>
      </c>
      <c r="C4762" s="786">
        <v>82143</v>
      </c>
      <c r="D4762" s="786" t="s">
        <v>2529</v>
      </c>
      <c r="E4762" s="786">
        <v>90</v>
      </c>
      <c r="F4762" s="786">
        <v>4010</v>
      </c>
      <c r="G4762" s="786" t="s">
        <v>5358</v>
      </c>
      <c r="H4762" s="786" t="s">
        <v>1573</v>
      </c>
      <c r="I4762" s="798">
        <v>2</v>
      </c>
      <c r="J4762" s="786">
        <v>2</v>
      </c>
      <c r="K4762" s="786">
        <v>12.75</v>
      </c>
      <c r="L4762" s="796">
        <v>25.5</v>
      </c>
      <c r="M4762" s="55" t="s">
        <v>2455</v>
      </c>
    </row>
    <row r="4763" spans="1:13" ht="15">
      <c r="A4763" s="282">
        <v>45939</v>
      </c>
      <c r="B4763" s="55" t="s">
        <v>6605</v>
      </c>
      <c r="C4763" s="784">
        <v>82243</v>
      </c>
      <c r="D4763" s="784" t="s">
        <v>3201</v>
      </c>
      <c r="E4763" s="784">
        <v>90</v>
      </c>
      <c r="F4763" s="784">
        <v>4010</v>
      </c>
      <c r="G4763" s="784" t="s">
        <v>5359</v>
      </c>
      <c r="H4763" s="784" t="s">
        <v>1573</v>
      </c>
      <c r="I4763" s="797">
        <v>10</v>
      </c>
      <c r="J4763" s="784">
        <v>10</v>
      </c>
      <c r="K4763" s="784">
        <v>10.67</v>
      </c>
      <c r="L4763" s="793">
        <v>106.7</v>
      </c>
      <c r="M4763" s="55" t="s">
        <v>2455</v>
      </c>
    </row>
    <row r="4764" spans="1:13" ht="15">
      <c r="A4764" s="282">
        <v>45940</v>
      </c>
      <c r="B4764" s="55" t="s">
        <v>6608</v>
      </c>
      <c r="C4764" s="784">
        <v>82953</v>
      </c>
      <c r="D4764" s="784" t="s">
        <v>3523</v>
      </c>
      <c r="E4764" s="784">
        <v>85</v>
      </c>
      <c r="F4764" s="784">
        <v>4010</v>
      </c>
      <c r="G4764" s="784" t="s">
        <v>2767</v>
      </c>
      <c r="H4764" s="784" t="s">
        <v>1573</v>
      </c>
      <c r="J4764" s="784">
        <v>1</v>
      </c>
      <c r="K4764" s="784">
        <v>5.04</v>
      </c>
      <c r="L4764" s="784">
        <v>5.04</v>
      </c>
      <c r="M4764" s="55" t="s">
        <v>2455</v>
      </c>
    </row>
    <row r="4765" spans="1:13" ht="15">
      <c r="A4765" s="282">
        <v>45940</v>
      </c>
      <c r="B4765" s="55" t="s">
        <v>6608</v>
      </c>
      <c r="C4765" s="786">
        <v>81503</v>
      </c>
      <c r="D4765" s="786" t="s">
        <v>2560</v>
      </c>
      <c r="E4765" s="786">
        <v>140</v>
      </c>
      <c r="F4765" s="786">
        <v>4010</v>
      </c>
      <c r="G4765" s="786" t="s">
        <v>2769</v>
      </c>
      <c r="H4765" s="786" t="s">
        <v>1573</v>
      </c>
      <c r="J4765" s="786">
        <v>1</v>
      </c>
      <c r="K4765" s="786">
        <v>4.8</v>
      </c>
      <c r="L4765" s="786">
        <v>4.8</v>
      </c>
      <c r="M4765" s="55" t="s">
        <v>2455</v>
      </c>
    </row>
    <row r="4766" spans="1:13" ht="15">
      <c r="A4766" s="282">
        <v>45940</v>
      </c>
      <c r="B4766" s="55" t="s">
        <v>6608</v>
      </c>
      <c r="C4766" s="784">
        <v>81644</v>
      </c>
      <c r="D4766" s="784" t="s">
        <v>2879</v>
      </c>
      <c r="E4766" s="784">
        <v>100</v>
      </c>
      <c r="F4766" s="784">
        <v>4010</v>
      </c>
      <c r="G4766" s="784" t="s">
        <v>3259</v>
      </c>
      <c r="H4766" s="784" t="s">
        <v>1573</v>
      </c>
      <c r="J4766" s="784">
        <v>1</v>
      </c>
      <c r="K4766" s="784">
        <v>4.33</v>
      </c>
      <c r="L4766" s="784">
        <v>4.33</v>
      </c>
      <c r="M4766" s="55" t="s">
        <v>2455</v>
      </c>
    </row>
    <row r="4767" spans="1:13" ht="15">
      <c r="A4767" s="282">
        <v>45940</v>
      </c>
      <c r="B4767" s="55" t="s">
        <v>6608</v>
      </c>
      <c r="C4767" s="786">
        <v>83520</v>
      </c>
      <c r="D4767" s="786" t="s">
        <v>5109</v>
      </c>
      <c r="E4767" s="786">
        <v>80</v>
      </c>
      <c r="F4767" s="786">
        <v>4010</v>
      </c>
      <c r="G4767" s="786" t="s">
        <v>6609</v>
      </c>
      <c r="H4767" s="786" t="s">
        <v>1573</v>
      </c>
      <c r="J4767" s="786">
        <v>1</v>
      </c>
      <c r="K4767" s="786">
        <v>7.86</v>
      </c>
      <c r="L4767" s="786">
        <v>7.86</v>
      </c>
      <c r="M4767" s="55" t="s">
        <v>2455</v>
      </c>
    </row>
    <row r="4768" spans="1:13" ht="15">
      <c r="A4768" s="282">
        <v>45940</v>
      </c>
      <c r="B4768" s="55" t="s">
        <v>6608</v>
      </c>
      <c r="C4768" s="784">
        <v>82406</v>
      </c>
      <c r="D4768" s="784" t="s">
        <v>3753</v>
      </c>
      <c r="E4768" s="784">
        <v>90</v>
      </c>
      <c r="F4768" s="784">
        <v>4010</v>
      </c>
      <c r="G4768" s="784" t="s">
        <v>2771</v>
      </c>
      <c r="H4768" s="784" t="s">
        <v>1573</v>
      </c>
      <c r="J4768" s="784">
        <v>3</v>
      </c>
      <c r="K4768" s="784">
        <v>8.25</v>
      </c>
      <c r="L4768" s="784">
        <v>24.75</v>
      </c>
      <c r="M4768" s="55" t="s">
        <v>2455</v>
      </c>
    </row>
    <row r="4769" spans="1:13" ht="15">
      <c r="A4769" s="282">
        <v>45940</v>
      </c>
      <c r="B4769" s="55" t="s">
        <v>6608</v>
      </c>
      <c r="C4769" s="786">
        <v>67379</v>
      </c>
      <c r="D4769" s="786" t="s">
        <v>6511</v>
      </c>
      <c r="E4769" s="786">
        <v>85</v>
      </c>
      <c r="F4769" s="786">
        <v>4010</v>
      </c>
      <c r="G4769" s="786" t="s">
        <v>2773</v>
      </c>
      <c r="H4769" s="786" t="s">
        <v>1573</v>
      </c>
      <c r="J4769" s="786">
        <v>1</v>
      </c>
      <c r="K4769" s="786">
        <v>4.29</v>
      </c>
      <c r="L4769" s="786">
        <v>4.29</v>
      </c>
      <c r="M4769" s="55" t="s">
        <v>2455</v>
      </c>
    </row>
    <row r="4770" spans="1:13" ht="15">
      <c r="A4770" s="282">
        <v>45940</v>
      </c>
      <c r="B4770" s="55" t="s">
        <v>6608</v>
      </c>
      <c r="C4770" s="784">
        <v>68125</v>
      </c>
      <c r="D4770" s="784" t="s">
        <v>5295</v>
      </c>
      <c r="E4770" s="784">
        <v>100</v>
      </c>
      <c r="F4770" s="784">
        <v>4010</v>
      </c>
      <c r="G4770" s="784" t="s">
        <v>2761</v>
      </c>
      <c r="H4770" s="784" t="s">
        <v>1573</v>
      </c>
      <c r="J4770" s="784">
        <v>1</v>
      </c>
      <c r="K4770" s="784">
        <v>8.06</v>
      </c>
      <c r="L4770" s="784">
        <v>8.06</v>
      </c>
      <c r="M4770" s="55" t="s">
        <v>2455</v>
      </c>
    </row>
    <row r="4771" spans="1:13" ht="15">
      <c r="A4771" s="282">
        <v>45940</v>
      </c>
      <c r="B4771" s="55" t="s">
        <v>6608</v>
      </c>
      <c r="C4771" s="786">
        <v>83662</v>
      </c>
      <c r="D4771" s="786" t="s">
        <v>5963</v>
      </c>
      <c r="E4771" s="786">
        <v>130</v>
      </c>
      <c r="F4771" s="786">
        <v>4010</v>
      </c>
      <c r="G4771" s="786" t="s">
        <v>2760</v>
      </c>
      <c r="H4771" s="786" t="s">
        <v>1573</v>
      </c>
      <c r="J4771" s="786">
        <v>1</v>
      </c>
      <c r="K4771" s="786">
        <v>6.15</v>
      </c>
      <c r="L4771" s="786">
        <v>6.15</v>
      </c>
      <c r="M4771" s="55" t="s">
        <v>2455</v>
      </c>
    </row>
    <row r="4772" spans="1:13" ht="15">
      <c r="A4772" s="282">
        <v>45940</v>
      </c>
      <c r="B4772" s="55" t="s">
        <v>6608</v>
      </c>
      <c r="C4772" s="784">
        <v>81338</v>
      </c>
      <c r="D4772" s="784" t="s">
        <v>3088</v>
      </c>
      <c r="E4772" s="784">
        <v>120</v>
      </c>
      <c r="F4772" s="784">
        <v>4010</v>
      </c>
      <c r="G4772" s="784" t="s">
        <v>4012</v>
      </c>
      <c r="H4772" s="784" t="s">
        <v>1573</v>
      </c>
      <c r="J4772" s="784">
        <v>1</v>
      </c>
      <c r="K4772" s="784">
        <v>7.2</v>
      </c>
      <c r="L4772" s="784">
        <v>7.2</v>
      </c>
      <c r="M4772" s="55" t="s">
        <v>2455</v>
      </c>
    </row>
    <row r="4773" spans="1:13" ht="15">
      <c r="A4773" s="282">
        <v>45940</v>
      </c>
      <c r="B4773" s="55" t="s">
        <v>6608</v>
      </c>
      <c r="C4773" s="786">
        <v>83160</v>
      </c>
      <c r="D4773" s="786" t="s">
        <v>5187</v>
      </c>
      <c r="E4773" s="786">
        <v>140</v>
      </c>
      <c r="F4773" s="786">
        <v>4010</v>
      </c>
      <c r="G4773" s="786" t="s">
        <v>3283</v>
      </c>
      <c r="H4773" s="786" t="s">
        <v>1573</v>
      </c>
      <c r="J4773" s="786">
        <v>1</v>
      </c>
      <c r="K4773" s="786">
        <v>10.89</v>
      </c>
      <c r="L4773" s="786">
        <v>10.89</v>
      </c>
      <c r="M4773" s="55" t="s">
        <v>2455</v>
      </c>
    </row>
    <row r="4774" spans="1:13" ht="15">
      <c r="A4774" s="282">
        <v>45940</v>
      </c>
      <c r="B4774" s="55" t="s">
        <v>6608</v>
      </c>
      <c r="C4774" s="784">
        <v>83393</v>
      </c>
      <c r="D4774" s="784" t="s">
        <v>3655</v>
      </c>
      <c r="E4774" s="784">
        <v>130</v>
      </c>
      <c r="F4774" s="784">
        <v>4010</v>
      </c>
      <c r="G4774" s="784" t="s">
        <v>6610</v>
      </c>
      <c r="H4774" s="784" t="s">
        <v>1573</v>
      </c>
      <c r="J4774" s="784">
        <v>1</v>
      </c>
      <c r="K4774" s="784">
        <v>15.33</v>
      </c>
      <c r="L4774" s="784">
        <v>15.33</v>
      </c>
      <c r="M4774" s="55" t="s">
        <v>2455</v>
      </c>
    </row>
    <row r="4775" spans="1:13" ht="15">
      <c r="A4775" s="282">
        <v>45940</v>
      </c>
      <c r="B4775" s="55" t="s">
        <v>6608</v>
      </c>
      <c r="C4775" s="786">
        <v>68144</v>
      </c>
      <c r="D4775" s="786" t="s">
        <v>2560</v>
      </c>
      <c r="E4775" s="786">
        <v>50</v>
      </c>
      <c r="F4775" s="786">
        <v>4010</v>
      </c>
      <c r="G4775" s="786" t="s">
        <v>2758</v>
      </c>
      <c r="H4775" s="786" t="s">
        <v>1573</v>
      </c>
      <c r="J4775" s="786">
        <v>1</v>
      </c>
      <c r="K4775" s="786">
        <v>6.19</v>
      </c>
      <c r="L4775" s="786">
        <v>6.19</v>
      </c>
      <c r="M4775" s="55" t="s">
        <v>2455</v>
      </c>
    </row>
    <row r="4776" spans="1:13" ht="15">
      <c r="A4776" s="282">
        <v>45940</v>
      </c>
      <c r="B4776" s="55" t="s">
        <v>6608</v>
      </c>
      <c r="C4776" s="784">
        <v>83494</v>
      </c>
      <c r="D4776" s="784" t="s">
        <v>5167</v>
      </c>
      <c r="E4776" s="784">
        <v>140</v>
      </c>
      <c r="F4776" s="784">
        <v>4010</v>
      </c>
      <c r="G4776" s="784" t="s">
        <v>6611</v>
      </c>
      <c r="H4776" s="784" t="s">
        <v>1573</v>
      </c>
      <c r="J4776" s="784">
        <v>1</v>
      </c>
      <c r="K4776" s="784">
        <v>10.26</v>
      </c>
      <c r="L4776" s="784">
        <v>10.26</v>
      </c>
      <c r="M4776" s="55" t="s">
        <v>2455</v>
      </c>
    </row>
    <row r="4777" spans="1:13" ht="15">
      <c r="A4777" s="282">
        <v>45940</v>
      </c>
      <c r="B4777" s="55" t="s">
        <v>6608</v>
      </c>
      <c r="C4777" s="786">
        <v>67550</v>
      </c>
      <c r="D4777" s="786" t="s">
        <v>3405</v>
      </c>
      <c r="E4777" s="786">
        <v>60</v>
      </c>
      <c r="F4777" s="786">
        <v>4010</v>
      </c>
      <c r="G4777" s="786" t="s">
        <v>2740</v>
      </c>
      <c r="H4777" s="786" t="s">
        <v>1573</v>
      </c>
      <c r="J4777" s="786">
        <v>4</v>
      </c>
      <c r="K4777" s="786">
        <v>5.86</v>
      </c>
      <c r="L4777" s="786">
        <v>23.44</v>
      </c>
      <c r="M4777" s="55" t="s">
        <v>2455</v>
      </c>
    </row>
    <row r="4778" spans="1:13" ht="15">
      <c r="A4778" s="282">
        <v>45940</v>
      </c>
      <c r="B4778" s="55" t="s">
        <v>6608</v>
      </c>
      <c r="C4778" s="784">
        <v>82948</v>
      </c>
      <c r="D4778" s="784" t="s">
        <v>3965</v>
      </c>
      <c r="E4778" s="784">
        <v>100</v>
      </c>
      <c r="F4778" s="784">
        <v>4010</v>
      </c>
      <c r="G4778" s="784" t="s">
        <v>5200</v>
      </c>
      <c r="H4778" s="784" t="s">
        <v>1573</v>
      </c>
      <c r="J4778" s="784">
        <v>1</v>
      </c>
      <c r="K4778" s="784">
        <v>14.18</v>
      </c>
      <c r="L4778" s="784">
        <v>14.18</v>
      </c>
      <c r="M4778" s="55" t="s">
        <v>2455</v>
      </c>
    </row>
    <row r="4779" spans="1:13" ht="15">
      <c r="A4779" s="282">
        <v>45940</v>
      </c>
      <c r="B4779" s="55" t="s">
        <v>6608</v>
      </c>
      <c r="C4779" s="786">
        <v>65642</v>
      </c>
      <c r="D4779" s="786" t="s">
        <v>4476</v>
      </c>
      <c r="E4779" s="786">
        <v>100</v>
      </c>
      <c r="F4779" s="786">
        <v>4010</v>
      </c>
      <c r="G4779" s="786" t="s">
        <v>2742</v>
      </c>
      <c r="H4779" s="786" t="s">
        <v>1573</v>
      </c>
      <c r="J4779" s="786">
        <v>2</v>
      </c>
      <c r="K4779" s="786">
        <v>6.65</v>
      </c>
      <c r="L4779" s="786">
        <v>13.3</v>
      </c>
      <c r="M4779" s="55" t="s">
        <v>2455</v>
      </c>
    </row>
    <row r="4780" spans="1:13" ht="15">
      <c r="A4780" s="282">
        <v>45940</v>
      </c>
      <c r="B4780" s="55" t="s">
        <v>6608</v>
      </c>
      <c r="C4780" s="784">
        <v>83532</v>
      </c>
      <c r="D4780" s="784" t="s">
        <v>6612</v>
      </c>
      <c r="E4780" s="784">
        <v>80</v>
      </c>
      <c r="F4780" s="784">
        <v>4010</v>
      </c>
      <c r="G4780" s="784" t="s">
        <v>4863</v>
      </c>
      <c r="H4780" s="784" t="s">
        <v>1573</v>
      </c>
      <c r="J4780" s="784">
        <v>1</v>
      </c>
      <c r="K4780" s="784">
        <v>4.5599999999999996</v>
      </c>
      <c r="L4780" s="784">
        <v>4.5599999999999996</v>
      </c>
      <c r="M4780" s="55" t="s">
        <v>2455</v>
      </c>
    </row>
    <row r="4781" spans="1:13" ht="15">
      <c r="A4781" s="282">
        <v>45940</v>
      </c>
      <c r="B4781" s="55" t="s">
        <v>6608</v>
      </c>
      <c r="C4781" s="786">
        <v>37028</v>
      </c>
      <c r="D4781" s="786" t="s">
        <v>5310</v>
      </c>
      <c r="E4781" s="786">
        <v>140</v>
      </c>
      <c r="F4781" s="786">
        <v>4010</v>
      </c>
      <c r="G4781" s="786" t="s">
        <v>2744</v>
      </c>
      <c r="H4781" s="786" t="s">
        <v>1573</v>
      </c>
      <c r="J4781" s="786">
        <v>2</v>
      </c>
      <c r="K4781" s="786">
        <v>7.65</v>
      </c>
      <c r="L4781" s="786">
        <v>15.3</v>
      </c>
      <c r="M4781" s="55" t="s">
        <v>2455</v>
      </c>
    </row>
    <row r="4782" spans="1:13" ht="15">
      <c r="A4782" s="282">
        <v>45940</v>
      </c>
      <c r="B4782" s="55" t="s">
        <v>6608</v>
      </c>
      <c r="C4782" s="784">
        <v>81569</v>
      </c>
      <c r="D4782" s="784" t="s">
        <v>2493</v>
      </c>
      <c r="E4782" s="784">
        <v>150</v>
      </c>
      <c r="F4782" s="784">
        <v>4010</v>
      </c>
      <c r="G4782" s="784" t="s">
        <v>2746</v>
      </c>
      <c r="H4782" s="784" t="s">
        <v>1573</v>
      </c>
      <c r="J4782" s="784">
        <v>1</v>
      </c>
      <c r="K4782" s="784">
        <v>6.84</v>
      </c>
      <c r="L4782" s="784">
        <v>6.84</v>
      </c>
      <c r="M4782" s="55" t="s">
        <v>2455</v>
      </c>
    </row>
    <row r="4783" spans="1:13" ht="15">
      <c r="A4783" s="282">
        <v>45940</v>
      </c>
      <c r="B4783" s="55" t="s">
        <v>6608</v>
      </c>
      <c r="C4783" s="786">
        <v>82053</v>
      </c>
      <c r="D4783" s="786" t="s">
        <v>2981</v>
      </c>
      <c r="E4783" s="786" t="s">
        <v>2300</v>
      </c>
      <c r="F4783" s="786">
        <v>4010</v>
      </c>
      <c r="G4783" s="786" t="s">
        <v>2747</v>
      </c>
      <c r="H4783" s="786" t="s">
        <v>1573</v>
      </c>
      <c r="J4783" s="786">
        <v>1</v>
      </c>
      <c r="K4783" s="786">
        <v>9.24</v>
      </c>
      <c r="L4783" s="786">
        <v>9.24</v>
      </c>
      <c r="M4783" s="55" t="s">
        <v>2455</v>
      </c>
    </row>
    <row r="4784" spans="1:13" ht="15">
      <c r="A4784" s="282">
        <v>45940</v>
      </c>
      <c r="B4784" s="55" t="s">
        <v>6608</v>
      </c>
      <c r="C4784" s="784">
        <v>47684</v>
      </c>
      <c r="D4784" s="784" t="s">
        <v>2416</v>
      </c>
      <c r="E4784" s="784">
        <v>120</v>
      </c>
      <c r="F4784" s="784">
        <v>4010</v>
      </c>
      <c r="G4784" s="784" t="s">
        <v>2749</v>
      </c>
      <c r="H4784" s="784" t="s">
        <v>1573</v>
      </c>
      <c r="J4784" s="784">
        <v>1</v>
      </c>
      <c r="K4784" s="784">
        <v>7.77</v>
      </c>
      <c r="L4784" s="784">
        <v>7.77</v>
      </c>
      <c r="M4784" s="55" t="s">
        <v>2455</v>
      </c>
    </row>
    <row r="4785" spans="1:13" ht="15">
      <c r="A4785" s="282">
        <v>45940</v>
      </c>
      <c r="B4785" s="55" t="s">
        <v>6608</v>
      </c>
      <c r="C4785" s="786">
        <v>59852</v>
      </c>
      <c r="D4785" s="786" t="s">
        <v>2382</v>
      </c>
      <c r="E4785" s="786">
        <v>160</v>
      </c>
      <c r="F4785" s="786">
        <v>4010</v>
      </c>
      <c r="G4785" s="786" t="s">
        <v>2754</v>
      </c>
      <c r="H4785" s="786" t="s">
        <v>1573</v>
      </c>
      <c r="J4785" s="786">
        <v>1</v>
      </c>
      <c r="K4785" s="786">
        <v>6.38</v>
      </c>
      <c r="L4785" s="786">
        <v>6.38</v>
      </c>
      <c r="M4785" s="55" t="s">
        <v>2455</v>
      </c>
    </row>
    <row r="4786" spans="1:13" ht="15">
      <c r="A4786" s="282">
        <v>45940</v>
      </c>
      <c r="B4786" s="55" t="s">
        <v>6608</v>
      </c>
      <c r="C4786" s="784">
        <v>82709</v>
      </c>
      <c r="D4786" s="784" t="s">
        <v>2387</v>
      </c>
      <c r="E4786" s="784">
        <v>50</v>
      </c>
      <c r="F4786" s="784">
        <v>4010</v>
      </c>
      <c r="G4786" s="784" t="s">
        <v>2755</v>
      </c>
      <c r="H4786" s="784" t="s">
        <v>1573</v>
      </c>
      <c r="J4786" s="784">
        <v>1</v>
      </c>
      <c r="K4786" s="784">
        <v>5.69</v>
      </c>
      <c r="L4786" s="784">
        <v>5.69</v>
      </c>
      <c r="M4786" s="55" t="s">
        <v>2455</v>
      </c>
    </row>
    <row r="4787" spans="1:13" ht="15">
      <c r="A4787" s="282">
        <v>45940</v>
      </c>
      <c r="B4787" s="55" t="s">
        <v>6608</v>
      </c>
      <c r="C4787" s="786">
        <v>83490</v>
      </c>
      <c r="D4787" s="786" t="s">
        <v>5710</v>
      </c>
      <c r="E4787" s="786">
        <v>80</v>
      </c>
      <c r="F4787" s="786">
        <v>4010</v>
      </c>
      <c r="G4787" s="786" t="s">
        <v>2731</v>
      </c>
      <c r="H4787" s="786" t="s">
        <v>1573</v>
      </c>
      <c r="J4787" s="786">
        <v>1</v>
      </c>
      <c r="K4787" s="786">
        <v>6.24</v>
      </c>
      <c r="L4787" s="786">
        <v>6.24</v>
      </c>
      <c r="M4787" s="55" t="s">
        <v>2455</v>
      </c>
    </row>
    <row r="4788" spans="1:13" ht="15">
      <c r="A4788" s="282">
        <v>45940</v>
      </c>
      <c r="B4788" s="55" t="s">
        <v>6608</v>
      </c>
      <c r="C4788" s="784">
        <v>68010</v>
      </c>
      <c r="D4788" s="784" t="s">
        <v>2363</v>
      </c>
      <c r="E4788" s="784">
        <v>110</v>
      </c>
      <c r="F4788" s="784">
        <v>4010</v>
      </c>
      <c r="G4788" s="784" t="s">
        <v>2733</v>
      </c>
      <c r="H4788" s="784" t="s">
        <v>1573</v>
      </c>
      <c r="J4788" s="784">
        <v>4</v>
      </c>
      <c r="K4788" s="784">
        <v>6.72</v>
      </c>
      <c r="L4788" s="784">
        <v>26.88</v>
      </c>
      <c r="M4788" s="55" t="s">
        <v>2455</v>
      </c>
    </row>
    <row r="4789" spans="1:13" ht="15">
      <c r="A4789" s="282">
        <v>45940</v>
      </c>
      <c r="B4789" s="55" t="s">
        <v>6608</v>
      </c>
      <c r="C4789" s="786">
        <v>67071</v>
      </c>
      <c r="D4789" s="786" t="s">
        <v>2366</v>
      </c>
      <c r="E4789" s="786" t="s">
        <v>2061</v>
      </c>
      <c r="F4789" s="786">
        <v>4010</v>
      </c>
      <c r="G4789" s="786" t="s">
        <v>2725</v>
      </c>
      <c r="H4789" s="786" t="s">
        <v>1573</v>
      </c>
      <c r="J4789" s="786">
        <v>1</v>
      </c>
      <c r="K4789" s="786">
        <v>7.77</v>
      </c>
      <c r="L4789" s="786">
        <v>7.77</v>
      </c>
      <c r="M4789" s="55" t="s">
        <v>2455</v>
      </c>
    </row>
    <row r="4790" spans="1:13" ht="15">
      <c r="A4790" s="282">
        <v>45940</v>
      </c>
      <c r="B4790" s="55" t="s">
        <v>6608</v>
      </c>
      <c r="C4790" s="784">
        <v>68010</v>
      </c>
      <c r="D4790" s="784" t="s">
        <v>2363</v>
      </c>
      <c r="E4790" s="784">
        <v>85</v>
      </c>
      <c r="F4790" s="784">
        <v>4010</v>
      </c>
      <c r="G4790" s="784" t="s">
        <v>5842</v>
      </c>
      <c r="H4790" s="784" t="s">
        <v>1573</v>
      </c>
      <c r="J4790" s="784">
        <v>1</v>
      </c>
      <c r="K4790" s="784">
        <v>6.72</v>
      </c>
      <c r="L4790" s="784">
        <v>6.72</v>
      </c>
      <c r="M4790" s="55" t="s">
        <v>2455</v>
      </c>
    </row>
    <row r="4791" spans="1:13" ht="15">
      <c r="A4791" s="282">
        <v>45940</v>
      </c>
      <c r="B4791" s="55" t="s">
        <v>6608</v>
      </c>
      <c r="C4791" s="786">
        <v>67521</v>
      </c>
      <c r="D4791" s="786" t="s">
        <v>3682</v>
      </c>
      <c r="E4791" s="786">
        <v>110</v>
      </c>
      <c r="F4791" s="786">
        <v>4010</v>
      </c>
      <c r="G4791" s="786" t="s">
        <v>2714</v>
      </c>
      <c r="H4791" s="786" t="s">
        <v>1573</v>
      </c>
      <c r="J4791" s="786">
        <v>1</v>
      </c>
      <c r="K4791" s="786">
        <v>6.68</v>
      </c>
      <c r="L4791" s="786">
        <v>6.68</v>
      </c>
      <c r="M4791" s="55" t="s">
        <v>2455</v>
      </c>
    </row>
    <row r="4792" spans="1:13" ht="15">
      <c r="A4792" s="282">
        <v>45940</v>
      </c>
      <c r="B4792" s="55" t="s">
        <v>6608</v>
      </c>
      <c r="C4792" s="784">
        <v>81339</v>
      </c>
      <c r="D4792" s="784" t="s">
        <v>5196</v>
      </c>
      <c r="E4792" s="784">
        <v>110</v>
      </c>
      <c r="F4792" s="784">
        <v>4010</v>
      </c>
      <c r="G4792" s="784" t="s">
        <v>3973</v>
      </c>
      <c r="H4792" s="784" t="s">
        <v>1573</v>
      </c>
      <c r="J4792" s="784">
        <v>1</v>
      </c>
      <c r="K4792" s="784">
        <v>6.08</v>
      </c>
      <c r="L4792" s="784">
        <v>6.08</v>
      </c>
      <c r="M4792" s="55" t="s">
        <v>2455</v>
      </c>
    </row>
    <row r="4793" spans="1:13" ht="15">
      <c r="A4793" s="282">
        <v>45940</v>
      </c>
      <c r="B4793" s="55" t="s">
        <v>6608</v>
      </c>
      <c r="C4793" s="786">
        <v>81563</v>
      </c>
      <c r="D4793" s="786" t="s">
        <v>2434</v>
      </c>
      <c r="E4793" s="786">
        <v>100</v>
      </c>
      <c r="F4793" s="786">
        <v>4010</v>
      </c>
      <c r="G4793" s="786" t="s">
        <v>2716</v>
      </c>
      <c r="H4793" s="786" t="s">
        <v>1573</v>
      </c>
      <c r="J4793" s="786">
        <v>4</v>
      </c>
      <c r="K4793" s="786">
        <v>10.050000000000001</v>
      </c>
      <c r="L4793" s="786">
        <v>40.200000000000003</v>
      </c>
      <c r="M4793" s="55" t="s">
        <v>2455</v>
      </c>
    </row>
    <row r="4794" spans="1:13" ht="15">
      <c r="A4794" s="282">
        <v>45940</v>
      </c>
      <c r="B4794" s="55" t="s">
        <v>6608</v>
      </c>
      <c r="C4794" s="784">
        <v>83303</v>
      </c>
      <c r="D4794" s="784" t="s">
        <v>5705</v>
      </c>
      <c r="E4794" s="784">
        <v>85</v>
      </c>
      <c r="F4794" s="784">
        <v>4010</v>
      </c>
      <c r="G4794" s="784" t="s">
        <v>2719</v>
      </c>
      <c r="H4794" s="784" t="s">
        <v>1573</v>
      </c>
      <c r="J4794" s="784">
        <v>2</v>
      </c>
      <c r="K4794" s="784">
        <v>18.37</v>
      </c>
      <c r="L4794" s="784">
        <v>36.74</v>
      </c>
      <c r="M4794" s="55" t="s">
        <v>2455</v>
      </c>
    </row>
    <row r="4795" spans="1:13" ht="15">
      <c r="A4795" s="282">
        <v>45940</v>
      </c>
      <c r="B4795" s="55" t="s">
        <v>6608</v>
      </c>
      <c r="C4795" s="786">
        <v>83056</v>
      </c>
      <c r="D4795" s="786">
        <v>15</v>
      </c>
      <c r="E4795" s="786">
        <v>140</v>
      </c>
      <c r="F4795" s="786">
        <v>4010</v>
      </c>
      <c r="G4795" s="786" t="s">
        <v>2720</v>
      </c>
      <c r="H4795" s="786" t="s">
        <v>1573</v>
      </c>
      <c r="J4795" s="786">
        <v>1</v>
      </c>
      <c r="K4795" s="786">
        <v>4.8099999999999996</v>
      </c>
      <c r="L4795" s="786">
        <v>4.8099999999999996</v>
      </c>
      <c r="M4795" s="55" t="s">
        <v>2455</v>
      </c>
    </row>
    <row r="4796" spans="1:13" ht="15">
      <c r="A4796" s="282">
        <v>45940</v>
      </c>
      <c r="B4796" s="55" t="s">
        <v>6608</v>
      </c>
      <c r="C4796" s="784">
        <v>82988</v>
      </c>
      <c r="D4796" s="784" t="s">
        <v>5821</v>
      </c>
      <c r="E4796" s="784">
        <v>75</v>
      </c>
      <c r="F4796" s="784">
        <v>4010</v>
      </c>
      <c r="G4796" s="784" t="s">
        <v>6613</v>
      </c>
      <c r="H4796" s="784" t="s">
        <v>1573</v>
      </c>
      <c r="J4796" s="784">
        <v>1</v>
      </c>
      <c r="K4796" s="784">
        <v>6.29</v>
      </c>
      <c r="L4796" s="784">
        <v>6.29</v>
      </c>
      <c r="M4796" s="55" t="s">
        <v>2455</v>
      </c>
    </row>
    <row r="4797" spans="1:13" ht="15">
      <c r="A4797" s="282">
        <v>45940</v>
      </c>
      <c r="B4797" s="55" t="s">
        <v>6608</v>
      </c>
      <c r="C4797" s="786">
        <v>59852</v>
      </c>
      <c r="D4797" s="786" t="s">
        <v>6115</v>
      </c>
      <c r="E4797" s="786">
        <v>140</v>
      </c>
      <c r="F4797" s="786">
        <v>4010</v>
      </c>
      <c r="G4797" s="786" t="s">
        <v>6614</v>
      </c>
      <c r="H4797" s="786" t="s">
        <v>1573</v>
      </c>
      <c r="J4797" s="786">
        <v>5</v>
      </c>
      <c r="K4797" s="786">
        <v>6.82</v>
      </c>
      <c r="L4797" s="786">
        <v>34.1</v>
      </c>
      <c r="M4797" s="55" t="s">
        <v>2455</v>
      </c>
    </row>
    <row r="4798" spans="1:13" ht="15">
      <c r="A4798" s="282">
        <v>45940</v>
      </c>
      <c r="B4798" s="55" t="s">
        <v>6608</v>
      </c>
      <c r="C4798" s="784">
        <v>82375</v>
      </c>
      <c r="D4798" s="784" t="s">
        <v>2984</v>
      </c>
      <c r="E4798" s="784" t="s">
        <v>441</v>
      </c>
      <c r="F4798" s="784">
        <v>4010</v>
      </c>
      <c r="G4798" s="784" t="s">
        <v>2721</v>
      </c>
      <c r="H4798" s="784" t="s">
        <v>1573</v>
      </c>
      <c r="J4798" s="784">
        <v>1</v>
      </c>
      <c r="K4798" s="784">
        <v>27.33</v>
      </c>
      <c r="L4798" s="784">
        <v>27.33</v>
      </c>
      <c r="M4798" s="55" t="s">
        <v>2455</v>
      </c>
    </row>
    <row r="4799" spans="1:13" ht="15">
      <c r="A4799" s="282">
        <v>45940</v>
      </c>
      <c r="B4799" s="55" t="s">
        <v>6608</v>
      </c>
      <c r="C4799" s="786">
        <v>47684</v>
      </c>
      <c r="D4799" s="786" t="s">
        <v>2416</v>
      </c>
      <c r="E4799" s="786">
        <v>140</v>
      </c>
      <c r="F4799" s="786">
        <v>4010</v>
      </c>
      <c r="G4799" s="786" t="s">
        <v>2417</v>
      </c>
      <c r="H4799" s="786" t="s">
        <v>1573</v>
      </c>
      <c r="J4799" s="786">
        <v>1</v>
      </c>
      <c r="K4799" s="786">
        <v>7.77</v>
      </c>
      <c r="L4799" s="786">
        <v>7.77</v>
      </c>
      <c r="M4799" s="55" t="s">
        <v>2455</v>
      </c>
    </row>
    <row r="4800" spans="1:13" ht="15">
      <c r="A4800" s="282">
        <v>45940</v>
      </c>
      <c r="B4800" s="55" t="s">
        <v>6608</v>
      </c>
      <c r="C4800" s="784">
        <v>68048</v>
      </c>
      <c r="D4800" s="784" t="s">
        <v>2560</v>
      </c>
      <c r="E4800" s="784">
        <v>90</v>
      </c>
      <c r="F4800" s="784">
        <v>4010</v>
      </c>
      <c r="G4800" s="784" t="s">
        <v>5079</v>
      </c>
      <c r="H4800" s="784" t="s">
        <v>1573</v>
      </c>
      <c r="J4800" s="784">
        <v>2</v>
      </c>
      <c r="K4800" s="784">
        <v>3.59</v>
      </c>
      <c r="L4800" s="784">
        <v>7.18</v>
      </c>
      <c r="M4800" s="55" t="s">
        <v>2455</v>
      </c>
    </row>
    <row r="4801" spans="1:14" ht="15">
      <c r="A4801" s="282">
        <v>45940</v>
      </c>
      <c r="B4801" s="55" t="s">
        <v>6608</v>
      </c>
      <c r="C4801" s="786">
        <v>83458</v>
      </c>
      <c r="D4801" s="786" t="s">
        <v>4533</v>
      </c>
      <c r="E4801" s="786">
        <v>80</v>
      </c>
      <c r="F4801" s="786">
        <v>4010</v>
      </c>
      <c r="G4801" s="786" t="s">
        <v>2699</v>
      </c>
      <c r="H4801" s="786" t="s">
        <v>1573</v>
      </c>
      <c r="J4801" s="786">
        <v>1</v>
      </c>
      <c r="K4801" s="786">
        <v>9.94</v>
      </c>
      <c r="L4801" s="786">
        <v>9.94</v>
      </c>
      <c r="M4801" s="55" t="s">
        <v>2455</v>
      </c>
    </row>
    <row r="4802" spans="1:14" ht="15">
      <c r="A4802" s="282">
        <v>45940</v>
      </c>
      <c r="B4802" s="55" t="s">
        <v>6608</v>
      </c>
      <c r="C4802" s="784">
        <v>82202</v>
      </c>
      <c r="D4802" s="784" t="s">
        <v>2255</v>
      </c>
      <c r="E4802" s="784">
        <v>140</v>
      </c>
      <c r="F4802" s="784">
        <v>4010</v>
      </c>
      <c r="G4802" s="784" t="s">
        <v>2704</v>
      </c>
      <c r="H4802" s="784" t="s">
        <v>1573</v>
      </c>
      <c r="J4802" s="784">
        <v>1</v>
      </c>
      <c r="K4802" s="784">
        <v>12.27</v>
      </c>
      <c r="L4802" s="784">
        <v>12.27</v>
      </c>
      <c r="M4802" s="55" t="s">
        <v>2455</v>
      </c>
    </row>
    <row r="4803" spans="1:14" ht="15">
      <c r="A4803" s="282">
        <v>45940</v>
      </c>
      <c r="B4803" s="55" t="s">
        <v>6608</v>
      </c>
      <c r="C4803" s="786">
        <v>81339</v>
      </c>
      <c r="D4803" s="786" t="s">
        <v>3352</v>
      </c>
      <c r="E4803" s="786">
        <v>140</v>
      </c>
      <c r="F4803" s="786">
        <v>4010</v>
      </c>
      <c r="G4803" s="786" t="s">
        <v>6615</v>
      </c>
      <c r="H4803" s="786" t="s">
        <v>1573</v>
      </c>
      <c r="J4803" s="786">
        <v>5</v>
      </c>
      <c r="K4803" s="786">
        <v>6.54</v>
      </c>
      <c r="L4803" s="786">
        <v>32.700000000000003</v>
      </c>
      <c r="M4803" s="55" t="s">
        <v>2455</v>
      </c>
    </row>
    <row r="4804" spans="1:14" ht="15">
      <c r="A4804" s="282">
        <v>45940</v>
      </c>
      <c r="B4804" s="55" t="s">
        <v>6608</v>
      </c>
      <c r="C4804" s="784">
        <v>83460</v>
      </c>
      <c r="D4804" s="784" t="s">
        <v>5685</v>
      </c>
      <c r="E4804" s="784" t="s">
        <v>2296</v>
      </c>
      <c r="F4804" s="784">
        <v>4010</v>
      </c>
      <c r="G4804" s="784" t="s">
        <v>2696</v>
      </c>
      <c r="H4804" s="784" t="s">
        <v>1573</v>
      </c>
      <c r="J4804" s="784">
        <v>1</v>
      </c>
      <c r="K4804" s="784">
        <v>4</v>
      </c>
      <c r="L4804" s="784">
        <v>4</v>
      </c>
      <c r="M4804" s="55" t="s">
        <v>2455</v>
      </c>
    </row>
    <row r="4805" spans="1:14" ht="15">
      <c r="A4805" s="282">
        <v>45940</v>
      </c>
      <c r="B4805" s="55" t="s">
        <v>6608</v>
      </c>
      <c r="C4805" s="786">
        <v>81662</v>
      </c>
      <c r="D4805" s="786" t="s">
        <v>5411</v>
      </c>
      <c r="E4805" s="786">
        <v>85</v>
      </c>
      <c r="F4805" s="786">
        <v>4010</v>
      </c>
      <c r="G4805" s="786" t="s">
        <v>6616</v>
      </c>
      <c r="H4805" s="786" t="s">
        <v>1573</v>
      </c>
      <c r="J4805" s="786">
        <v>1</v>
      </c>
      <c r="K4805" s="786">
        <v>5.24</v>
      </c>
      <c r="L4805" s="786">
        <v>5.24</v>
      </c>
      <c r="M4805" s="55" t="s">
        <v>2455</v>
      </c>
    </row>
    <row r="4806" spans="1:14" ht="15">
      <c r="A4806" s="282">
        <v>45940</v>
      </c>
      <c r="B4806" s="55" t="s">
        <v>6608</v>
      </c>
      <c r="C4806" s="784">
        <v>81157</v>
      </c>
      <c r="D4806" s="784" t="s">
        <v>6376</v>
      </c>
      <c r="E4806" s="784">
        <v>85</v>
      </c>
      <c r="F4806" s="784">
        <v>4010</v>
      </c>
      <c r="G4806" s="784" t="s">
        <v>5772</v>
      </c>
      <c r="H4806" s="784" t="s">
        <v>1573</v>
      </c>
      <c r="J4806" s="784">
        <v>1</v>
      </c>
      <c r="K4806" s="784">
        <v>4.6500000000000004</v>
      </c>
      <c r="L4806" s="784">
        <v>4.6500000000000004</v>
      </c>
      <c r="M4806" s="55" t="s">
        <v>2455</v>
      </c>
    </row>
    <row r="4807" spans="1:14" ht="15">
      <c r="A4807" s="282">
        <v>45940</v>
      </c>
      <c r="B4807" s="55" t="s">
        <v>6608</v>
      </c>
      <c r="C4807" s="786">
        <v>68004</v>
      </c>
      <c r="D4807" s="786" t="s">
        <v>4601</v>
      </c>
      <c r="E4807" s="786">
        <v>140</v>
      </c>
      <c r="F4807" s="786">
        <v>4010</v>
      </c>
      <c r="G4807" s="786" t="s">
        <v>2686</v>
      </c>
      <c r="H4807" s="786" t="s">
        <v>1573</v>
      </c>
      <c r="J4807" s="786">
        <v>1</v>
      </c>
      <c r="K4807" s="786">
        <v>7.4</v>
      </c>
      <c r="L4807" s="786">
        <v>7.4</v>
      </c>
      <c r="M4807" s="55" t="s">
        <v>2455</v>
      </c>
    </row>
    <row r="4808" spans="1:14" ht="15">
      <c r="A4808" s="282">
        <v>45940</v>
      </c>
      <c r="B4808" s="55" t="s">
        <v>6608</v>
      </c>
      <c r="C4808" s="784">
        <v>83310</v>
      </c>
      <c r="D4808" s="784" t="s">
        <v>4529</v>
      </c>
      <c r="E4808" s="784">
        <v>90</v>
      </c>
      <c r="F4808" s="784">
        <v>4010</v>
      </c>
      <c r="G4808" s="784" t="s">
        <v>4636</v>
      </c>
      <c r="H4808" s="784" t="s">
        <v>1573</v>
      </c>
      <c r="J4808" s="784">
        <v>1</v>
      </c>
      <c r="K4808" s="784">
        <v>5.45</v>
      </c>
      <c r="L4808" s="784">
        <v>5.45</v>
      </c>
      <c r="M4808" s="55" t="s">
        <v>2455</v>
      </c>
    </row>
    <row r="4809" spans="1:14" ht="15">
      <c r="A4809" s="282">
        <v>45940</v>
      </c>
      <c r="B4809" s="55" t="s">
        <v>6608</v>
      </c>
      <c r="C4809" s="786">
        <v>82591</v>
      </c>
      <c r="D4809" s="786" t="s">
        <v>3205</v>
      </c>
      <c r="E4809" s="786">
        <v>140</v>
      </c>
      <c r="F4809" s="786">
        <v>4010</v>
      </c>
      <c r="G4809" s="786" t="s">
        <v>5784</v>
      </c>
      <c r="H4809" s="786" t="s">
        <v>1573</v>
      </c>
      <c r="J4809" s="786">
        <v>1</v>
      </c>
      <c r="K4809" s="786">
        <v>4.82</v>
      </c>
      <c r="L4809" s="786">
        <v>4.82</v>
      </c>
      <c r="M4809" s="55" t="s">
        <v>2455</v>
      </c>
    </row>
    <row r="4810" spans="1:14" ht="15">
      <c r="A4810" s="282">
        <v>45940</v>
      </c>
      <c r="B4810" s="55" t="s">
        <v>6608</v>
      </c>
      <c r="C4810" s="784">
        <v>67576</v>
      </c>
      <c r="D4810" s="784" t="s">
        <v>3616</v>
      </c>
      <c r="E4810" s="784">
        <v>120</v>
      </c>
      <c r="F4810" s="784">
        <v>4010</v>
      </c>
      <c r="G4810" s="784" t="s">
        <v>6617</v>
      </c>
      <c r="H4810" s="784" t="s">
        <v>1573</v>
      </c>
      <c r="J4810" s="784">
        <v>1</v>
      </c>
      <c r="K4810" s="784">
        <v>8.58</v>
      </c>
      <c r="L4810" s="784">
        <v>8.58</v>
      </c>
      <c r="M4810" s="55" t="s">
        <v>2455</v>
      </c>
    </row>
    <row r="4811" spans="1:14" s="55" customFormat="1" ht="15">
      <c r="A4811" s="1103">
        <v>45940</v>
      </c>
      <c r="B4811" s="1104" t="s">
        <v>6618</v>
      </c>
      <c r="C4811" s="784">
        <v>81419</v>
      </c>
      <c r="D4811" s="784">
        <v>746</v>
      </c>
      <c r="E4811" s="784">
        <v>80</v>
      </c>
      <c r="F4811" s="784">
        <v>4010</v>
      </c>
      <c r="G4811" s="784" t="s">
        <v>2501</v>
      </c>
      <c r="H4811" s="784" t="s">
        <v>1573</v>
      </c>
      <c r="I4811" s="797">
        <v>8.9050810005800608E+16</v>
      </c>
      <c r="J4811" s="784">
        <v>40</v>
      </c>
      <c r="K4811" s="784">
        <v>7.71</v>
      </c>
      <c r="L4811" s="793">
        <v>308.39999999999998</v>
      </c>
      <c r="M4811" s="55" t="s">
        <v>2509</v>
      </c>
      <c r="N4811" s="1105" t="s">
        <v>6619</v>
      </c>
    </row>
    <row r="4812" spans="1:14" ht="15">
      <c r="A4812" s="783">
        <v>45940</v>
      </c>
      <c r="B4812" s="784" t="s">
        <v>6620</v>
      </c>
      <c r="C4812" s="784">
        <v>81338</v>
      </c>
      <c r="D4812" s="784" t="s">
        <v>3050</v>
      </c>
      <c r="E4812" s="784">
        <v>140</v>
      </c>
      <c r="F4812" s="784">
        <v>4010</v>
      </c>
      <c r="G4812" s="784" t="s">
        <v>2501</v>
      </c>
      <c r="H4812" s="784" t="s">
        <v>1573</v>
      </c>
      <c r="I4812" s="797">
        <v>8281302971096220</v>
      </c>
      <c r="J4812" s="784">
        <v>10</v>
      </c>
      <c r="K4812" s="784">
        <v>8.3699999999999992</v>
      </c>
      <c r="L4812" s="793">
        <v>83.7</v>
      </c>
      <c r="M4812" s="55" t="s">
        <v>2509</v>
      </c>
      <c r="N4812" s="788" t="s">
        <v>6621</v>
      </c>
    </row>
    <row r="4813" spans="1:14" ht="15">
      <c r="A4813" s="282">
        <v>45940</v>
      </c>
      <c r="B4813" s="55" t="s">
        <v>6622</v>
      </c>
      <c r="C4813" s="784">
        <v>83502</v>
      </c>
      <c r="D4813" s="784" t="s">
        <v>6623</v>
      </c>
      <c r="E4813" s="784">
        <v>120</v>
      </c>
      <c r="F4813" s="784">
        <v>4010</v>
      </c>
      <c r="G4813" s="784" t="s">
        <v>6624</v>
      </c>
      <c r="H4813" s="784" t="s">
        <v>1573</v>
      </c>
      <c r="J4813" s="784">
        <v>1</v>
      </c>
      <c r="K4813" s="784">
        <v>4.1900000000000004</v>
      </c>
      <c r="L4813" s="784">
        <v>4.1900000000000004</v>
      </c>
      <c r="M4813" s="55" t="s">
        <v>2455</v>
      </c>
    </row>
    <row r="4814" spans="1:14" ht="15">
      <c r="A4814" s="282">
        <v>45940</v>
      </c>
      <c r="B4814" s="55" t="s">
        <v>6622</v>
      </c>
      <c r="C4814" s="786">
        <v>82022</v>
      </c>
      <c r="D4814" s="786" t="s">
        <v>6625</v>
      </c>
      <c r="E4814" s="786">
        <v>120</v>
      </c>
      <c r="F4814" s="786">
        <v>4010</v>
      </c>
      <c r="G4814" s="786" t="s">
        <v>6626</v>
      </c>
      <c r="H4814" s="786" t="s">
        <v>1573</v>
      </c>
      <c r="J4814" s="786">
        <v>1</v>
      </c>
      <c r="K4814" s="786">
        <v>5.75</v>
      </c>
      <c r="L4814" s="786">
        <v>5.75</v>
      </c>
      <c r="M4814" s="55" t="s">
        <v>2455</v>
      </c>
    </row>
    <row r="4815" spans="1:14" ht="15">
      <c r="A4815" s="282">
        <v>45940</v>
      </c>
      <c r="B4815" s="55" t="s">
        <v>6622</v>
      </c>
      <c r="C4815" s="784">
        <v>83502</v>
      </c>
      <c r="D4815" s="784" t="s">
        <v>6627</v>
      </c>
      <c r="E4815" s="784">
        <v>120</v>
      </c>
      <c r="F4815" s="784">
        <v>4010</v>
      </c>
      <c r="G4815" s="784" t="s">
        <v>6628</v>
      </c>
      <c r="H4815" s="784" t="s">
        <v>1573</v>
      </c>
      <c r="J4815" s="784">
        <v>1</v>
      </c>
      <c r="K4815" s="784">
        <v>4.1900000000000004</v>
      </c>
      <c r="L4815" s="784">
        <v>4.1900000000000004</v>
      </c>
      <c r="M4815" s="55" t="s">
        <v>2455</v>
      </c>
    </row>
    <row r="4816" spans="1:14" ht="15">
      <c r="A4816" s="282">
        <v>45940</v>
      </c>
      <c r="B4816" s="55" t="s">
        <v>6622</v>
      </c>
      <c r="C4816" s="786">
        <v>83199</v>
      </c>
      <c r="D4816" s="786" t="s">
        <v>5623</v>
      </c>
      <c r="E4816" s="786">
        <v>120</v>
      </c>
      <c r="F4816" s="786">
        <v>4010</v>
      </c>
      <c r="G4816" s="786" t="s">
        <v>6629</v>
      </c>
      <c r="H4816" s="786" t="s">
        <v>1573</v>
      </c>
      <c r="J4816" s="786">
        <v>1</v>
      </c>
      <c r="K4816" s="786">
        <v>9.09</v>
      </c>
      <c r="L4816" s="786">
        <v>9.09</v>
      </c>
      <c r="M4816" s="55" t="s">
        <v>2455</v>
      </c>
    </row>
    <row r="4817" spans="1:13" ht="15">
      <c r="A4817" s="282">
        <v>45940</v>
      </c>
      <c r="B4817" s="55" t="s">
        <v>6622</v>
      </c>
      <c r="C4817" s="784">
        <v>81351</v>
      </c>
      <c r="D4817" s="784" t="s">
        <v>2282</v>
      </c>
      <c r="E4817" s="784">
        <v>85</v>
      </c>
      <c r="F4817" s="784">
        <v>4010</v>
      </c>
      <c r="G4817" s="784" t="s">
        <v>6630</v>
      </c>
      <c r="H4817" s="784" t="s">
        <v>1573</v>
      </c>
      <c r="J4817" s="784">
        <v>1</v>
      </c>
      <c r="K4817" s="784">
        <v>11.06</v>
      </c>
      <c r="L4817" s="784">
        <v>11.06</v>
      </c>
      <c r="M4817" s="55" t="s">
        <v>2455</v>
      </c>
    </row>
    <row r="4818" spans="1:13" ht="15">
      <c r="A4818" s="282">
        <v>45940</v>
      </c>
      <c r="B4818" s="55" t="s">
        <v>6622</v>
      </c>
      <c r="C4818" s="786">
        <v>83202</v>
      </c>
      <c r="D4818" s="786" t="s">
        <v>5373</v>
      </c>
      <c r="E4818" s="786">
        <v>120</v>
      </c>
      <c r="F4818" s="786">
        <v>4010</v>
      </c>
      <c r="G4818" s="786" t="s">
        <v>6631</v>
      </c>
      <c r="H4818" s="786" t="s">
        <v>1573</v>
      </c>
      <c r="J4818" s="786">
        <v>1</v>
      </c>
      <c r="K4818" s="786">
        <v>4.59</v>
      </c>
      <c r="L4818" s="786">
        <v>4.59</v>
      </c>
      <c r="M4818" s="55" t="s">
        <v>2455</v>
      </c>
    </row>
    <row r="4819" spans="1:13" ht="15">
      <c r="A4819" s="282">
        <v>45940</v>
      </c>
      <c r="B4819" s="55" t="s">
        <v>6622</v>
      </c>
      <c r="C4819" s="784">
        <v>81939</v>
      </c>
      <c r="D4819" s="784" t="s">
        <v>5926</v>
      </c>
      <c r="E4819" s="784">
        <v>140</v>
      </c>
      <c r="F4819" s="784">
        <v>4010</v>
      </c>
      <c r="G4819" s="784" t="s">
        <v>6632</v>
      </c>
      <c r="H4819" s="784" t="s">
        <v>1573</v>
      </c>
      <c r="J4819" s="784">
        <v>1</v>
      </c>
      <c r="K4819" s="784">
        <v>9.94</v>
      </c>
      <c r="L4819" s="784">
        <v>9.94</v>
      </c>
      <c r="M4819" s="55" t="s">
        <v>2455</v>
      </c>
    </row>
    <row r="4820" spans="1:13" ht="15">
      <c r="A4820" s="282">
        <v>45940</v>
      </c>
      <c r="B4820" s="55" t="s">
        <v>6622</v>
      </c>
      <c r="C4820" s="786">
        <v>59852</v>
      </c>
      <c r="D4820" s="786" t="s">
        <v>3942</v>
      </c>
      <c r="E4820" s="786">
        <v>110</v>
      </c>
      <c r="F4820" s="786">
        <v>4010</v>
      </c>
      <c r="G4820" s="786" t="s">
        <v>6633</v>
      </c>
      <c r="H4820" s="786" t="s">
        <v>1573</v>
      </c>
      <c r="J4820" s="786">
        <v>1</v>
      </c>
      <c r="K4820" s="786">
        <v>8.5500000000000007</v>
      </c>
      <c r="L4820" s="786">
        <v>8.5500000000000007</v>
      </c>
      <c r="M4820" s="55" t="s">
        <v>2455</v>
      </c>
    </row>
    <row r="4821" spans="1:13" ht="15">
      <c r="A4821" s="282">
        <v>45940</v>
      </c>
      <c r="B4821" s="55" t="s">
        <v>6622</v>
      </c>
      <c r="C4821" s="784">
        <v>81858</v>
      </c>
      <c r="D4821" s="784" t="s">
        <v>5721</v>
      </c>
      <c r="E4821" s="784">
        <v>140</v>
      </c>
      <c r="F4821" s="784">
        <v>4010</v>
      </c>
      <c r="G4821" s="784" t="s">
        <v>6634</v>
      </c>
      <c r="H4821" s="784" t="s">
        <v>1573</v>
      </c>
      <c r="J4821" s="784">
        <v>1</v>
      </c>
      <c r="K4821" s="784">
        <v>7.91</v>
      </c>
      <c r="L4821" s="784">
        <v>7.91</v>
      </c>
      <c r="M4821" s="55" t="s">
        <v>2455</v>
      </c>
    </row>
    <row r="4822" spans="1:13" ht="15">
      <c r="A4822" s="282">
        <v>45940</v>
      </c>
      <c r="B4822" s="55" t="s">
        <v>6622</v>
      </c>
      <c r="C4822" s="786">
        <v>68010</v>
      </c>
      <c r="D4822" s="786" t="s">
        <v>2363</v>
      </c>
      <c r="E4822" s="786">
        <v>100</v>
      </c>
      <c r="F4822" s="786">
        <v>4010</v>
      </c>
      <c r="G4822" s="786" t="s">
        <v>5440</v>
      </c>
      <c r="H4822" s="786" t="s">
        <v>1573</v>
      </c>
      <c r="J4822" s="786">
        <v>1</v>
      </c>
      <c r="K4822" s="786">
        <v>6.72</v>
      </c>
      <c r="L4822" s="786">
        <v>6.72</v>
      </c>
      <c r="M4822" s="55" t="s">
        <v>2455</v>
      </c>
    </row>
    <row r="4823" spans="1:13" ht="15">
      <c r="A4823" s="282">
        <v>45940</v>
      </c>
      <c r="B4823" s="55" t="s">
        <v>6622</v>
      </c>
      <c r="C4823" s="784">
        <v>83210</v>
      </c>
      <c r="D4823" s="784" t="s">
        <v>2974</v>
      </c>
      <c r="E4823" s="784">
        <v>120</v>
      </c>
      <c r="F4823" s="784">
        <v>4010</v>
      </c>
      <c r="G4823" s="784" t="s">
        <v>6635</v>
      </c>
      <c r="H4823" s="784" t="s">
        <v>1573</v>
      </c>
      <c r="J4823" s="784">
        <v>1</v>
      </c>
      <c r="K4823" s="784">
        <v>11.66</v>
      </c>
      <c r="L4823" s="784">
        <v>11.66</v>
      </c>
      <c r="M4823" s="55" t="s">
        <v>2455</v>
      </c>
    </row>
    <row r="4824" spans="1:13" ht="15">
      <c r="A4824" s="282">
        <v>45940</v>
      </c>
      <c r="B4824" s="55" t="s">
        <v>6622</v>
      </c>
      <c r="C4824" s="786">
        <v>68125</v>
      </c>
      <c r="D4824" s="786" t="s">
        <v>5454</v>
      </c>
      <c r="E4824" s="786">
        <v>120</v>
      </c>
      <c r="F4824" s="786">
        <v>4010</v>
      </c>
      <c r="G4824" s="786" t="s">
        <v>6382</v>
      </c>
      <c r="H4824" s="786" t="s">
        <v>1573</v>
      </c>
      <c r="J4824" s="786">
        <v>1</v>
      </c>
      <c r="K4824" s="786">
        <v>8.06</v>
      </c>
      <c r="L4824" s="786">
        <v>8.06</v>
      </c>
      <c r="M4824" s="55" t="s">
        <v>2455</v>
      </c>
    </row>
    <row r="4825" spans="1:13" ht="15">
      <c r="A4825" s="282">
        <v>45940</v>
      </c>
      <c r="B4825" s="55" t="s">
        <v>6622</v>
      </c>
      <c r="C4825" s="784">
        <v>81351</v>
      </c>
      <c r="D4825" s="784" t="s">
        <v>5182</v>
      </c>
      <c r="E4825" s="784">
        <v>120</v>
      </c>
      <c r="F4825" s="784">
        <v>4010</v>
      </c>
      <c r="G4825" s="784" t="s">
        <v>6636</v>
      </c>
      <c r="H4825" s="784" t="s">
        <v>1573</v>
      </c>
      <c r="J4825" s="784">
        <v>1</v>
      </c>
      <c r="K4825" s="784">
        <v>11.21</v>
      </c>
      <c r="L4825" s="784">
        <v>11.21</v>
      </c>
      <c r="M4825" s="55" t="s">
        <v>2455</v>
      </c>
    </row>
    <row r="4826" spans="1:13" ht="15">
      <c r="A4826" s="282">
        <v>45940</v>
      </c>
      <c r="B4826" s="55" t="s">
        <v>6622</v>
      </c>
      <c r="C4826" s="786">
        <v>83321</v>
      </c>
      <c r="D4826" s="786" t="s">
        <v>2292</v>
      </c>
      <c r="E4826" s="786">
        <v>90</v>
      </c>
      <c r="F4826" s="786">
        <v>4010</v>
      </c>
      <c r="G4826" s="786" t="s">
        <v>6637</v>
      </c>
      <c r="H4826" s="786" t="s">
        <v>1573</v>
      </c>
      <c r="J4826" s="786">
        <v>1</v>
      </c>
      <c r="K4826" s="786">
        <v>12.15</v>
      </c>
      <c r="L4826" s="786">
        <v>12.15</v>
      </c>
      <c r="M4826" s="55" t="s">
        <v>2455</v>
      </c>
    </row>
    <row r="4827" spans="1:13" ht="15">
      <c r="A4827" s="282">
        <v>45940</v>
      </c>
      <c r="B4827" s="55" t="s">
        <v>6622</v>
      </c>
      <c r="C4827" s="784">
        <v>83622</v>
      </c>
      <c r="D4827" s="784" t="s">
        <v>6638</v>
      </c>
      <c r="E4827" s="784">
        <v>75</v>
      </c>
      <c r="F4827" s="784">
        <v>4010</v>
      </c>
      <c r="G4827" s="784" t="s">
        <v>6639</v>
      </c>
      <c r="H4827" s="784" t="s">
        <v>1573</v>
      </c>
      <c r="J4827" s="784">
        <v>1</v>
      </c>
      <c r="K4827" s="784">
        <v>5.43</v>
      </c>
      <c r="L4827" s="784">
        <v>5.43</v>
      </c>
      <c r="M4827" s="55" t="s">
        <v>2455</v>
      </c>
    </row>
    <row r="4828" spans="1:13" ht="15">
      <c r="A4828" s="282">
        <v>45940</v>
      </c>
      <c r="B4828" s="55" t="s">
        <v>6622</v>
      </c>
      <c r="C4828" s="786">
        <v>81347</v>
      </c>
      <c r="D4828" s="786" t="s">
        <v>3439</v>
      </c>
      <c r="E4828" s="786">
        <v>110</v>
      </c>
      <c r="F4828" s="786">
        <v>4010</v>
      </c>
      <c r="G4828" s="786" t="s">
        <v>5441</v>
      </c>
      <c r="H4828" s="786" t="s">
        <v>1573</v>
      </c>
      <c r="J4828" s="786">
        <v>1</v>
      </c>
      <c r="K4828" s="786">
        <v>8.08</v>
      </c>
      <c r="L4828" s="786">
        <v>8.08</v>
      </c>
      <c r="M4828" s="55" t="s">
        <v>2455</v>
      </c>
    </row>
    <row r="4829" spans="1:13" ht="15">
      <c r="A4829" s="282">
        <v>45940</v>
      </c>
      <c r="B4829" s="55" t="s">
        <v>6622</v>
      </c>
      <c r="C4829" s="784">
        <v>82182</v>
      </c>
      <c r="D4829" s="784" t="s">
        <v>2481</v>
      </c>
      <c r="E4829" s="784">
        <v>110</v>
      </c>
      <c r="F4829" s="784">
        <v>4010</v>
      </c>
      <c r="G4829" s="784" t="s">
        <v>4828</v>
      </c>
      <c r="H4829" s="784" t="s">
        <v>1573</v>
      </c>
      <c r="J4829" s="784">
        <v>1</v>
      </c>
      <c r="K4829" s="784">
        <v>9.81</v>
      </c>
      <c r="L4829" s="784">
        <v>9.81</v>
      </c>
      <c r="M4829" s="55" t="s">
        <v>2455</v>
      </c>
    </row>
    <row r="4830" spans="1:13" ht="15">
      <c r="A4830" s="282">
        <v>45940</v>
      </c>
      <c r="B4830" s="55" t="s">
        <v>6622</v>
      </c>
      <c r="C4830" s="786">
        <v>83259</v>
      </c>
      <c r="D4830" s="786" t="s">
        <v>6640</v>
      </c>
      <c r="E4830" s="786">
        <v>140</v>
      </c>
      <c r="F4830" s="786">
        <v>4010</v>
      </c>
      <c r="G4830" s="786" t="s">
        <v>6641</v>
      </c>
      <c r="H4830" s="786" t="s">
        <v>1573</v>
      </c>
      <c r="J4830" s="786">
        <v>1</v>
      </c>
      <c r="K4830" s="786">
        <v>5.62</v>
      </c>
      <c r="L4830" s="786">
        <v>5.62</v>
      </c>
      <c r="M4830" s="55" t="s">
        <v>2455</v>
      </c>
    </row>
    <row r="4831" spans="1:13" ht="15">
      <c r="A4831" s="282">
        <v>45940</v>
      </c>
      <c r="B4831" s="55" t="s">
        <v>6622</v>
      </c>
      <c r="C4831" s="784">
        <v>68010</v>
      </c>
      <c r="D4831" s="784" t="s">
        <v>5558</v>
      </c>
      <c r="E4831" s="784">
        <v>130</v>
      </c>
      <c r="F4831" s="784">
        <v>4010</v>
      </c>
      <c r="G4831" s="784" t="s">
        <v>6642</v>
      </c>
      <c r="H4831" s="784" t="s">
        <v>1573</v>
      </c>
      <c r="J4831" s="784">
        <v>1</v>
      </c>
      <c r="K4831" s="784">
        <v>6.26</v>
      </c>
      <c r="L4831" s="784">
        <v>6.26</v>
      </c>
      <c r="M4831" s="55" t="s">
        <v>2455</v>
      </c>
    </row>
    <row r="4832" spans="1:13" ht="15">
      <c r="A4832" s="282">
        <v>45940</v>
      </c>
      <c r="B4832" s="55" t="s">
        <v>6622</v>
      </c>
      <c r="C4832" s="786">
        <v>81347</v>
      </c>
      <c r="D4832" s="786" t="s">
        <v>3439</v>
      </c>
      <c r="E4832" s="786">
        <v>140</v>
      </c>
      <c r="F4832" s="786">
        <v>4010</v>
      </c>
      <c r="G4832" s="786" t="s">
        <v>6643</v>
      </c>
      <c r="H4832" s="786" t="s">
        <v>1573</v>
      </c>
      <c r="J4832" s="786">
        <v>1</v>
      </c>
      <c r="K4832" s="786">
        <v>8.08</v>
      </c>
      <c r="L4832" s="786">
        <v>8.08</v>
      </c>
      <c r="M4832" s="55" t="s">
        <v>2455</v>
      </c>
    </row>
    <row r="4833" spans="1:13" ht="15">
      <c r="A4833" s="282">
        <v>45940</v>
      </c>
      <c r="B4833" s="55" t="s">
        <v>6622</v>
      </c>
      <c r="C4833" s="784">
        <v>83409</v>
      </c>
      <c r="D4833" s="784" t="s">
        <v>6644</v>
      </c>
      <c r="E4833" s="784" t="s">
        <v>2230</v>
      </c>
      <c r="F4833" s="784">
        <v>4010</v>
      </c>
      <c r="G4833" s="784" t="s">
        <v>6645</v>
      </c>
      <c r="H4833" s="784" t="s">
        <v>1573</v>
      </c>
      <c r="J4833" s="784">
        <v>1</v>
      </c>
      <c r="K4833" s="784">
        <v>5.27</v>
      </c>
      <c r="L4833" s="784">
        <v>5.27</v>
      </c>
      <c r="M4833" s="55" t="s">
        <v>2455</v>
      </c>
    </row>
    <row r="4834" spans="1:13" ht="15">
      <c r="A4834" s="282">
        <v>45940</v>
      </c>
      <c r="B4834" s="55" t="s">
        <v>6622</v>
      </c>
      <c r="C4834" s="786">
        <v>68010</v>
      </c>
      <c r="D4834" s="786" t="s">
        <v>5499</v>
      </c>
      <c r="E4834" s="786">
        <v>100</v>
      </c>
      <c r="F4834" s="786">
        <v>4010</v>
      </c>
      <c r="G4834" s="786" t="s">
        <v>6646</v>
      </c>
      <c r="H4834" s="786" t="s">
        <v>1573</v>
      </c>
      <c r="J4834" s="786">
        <v>1</v>
      </c>
      <c r="K4834" s="786">
        <v>6.72</v>
      </c>
      <c r="L4834" s="786">
        <v>6.72</v>
      </c>
      <c r="M4834" s="55" t="s">
        <v>2455</v>
      </c>
    </row>
    <row r="4835" spans="1:13" ht="15">
      <c r="A4835" s="282">
        <v>45940</v>
      </c>
      <c r="B4835" s="55" t="s">
        <v>6622</v>
      </c>
      <c r="C4835" s="784">
        <v>52399</v>
      </c>
      <c r="D4835" s="784">
        <v>11</v>
      </c>
      <c r="E4835" s="784" t="s">
        <v>441</v>
      </c>
      <c r="F4835" s="784">
        <v>4010</v>
      </c>
      <c r="G4835" s="784" t="s">
        <v>6647</v>
      </c>
      <c r="H4835" s="784" t="s">
        <v>1573</v>
      </c>
      <c r="J4835" s="784">
        <v>1</v>
      </c>
      <c r="K4835" s="784">
        <v>6.77</v>
      </c>
      <c r="L4835" s="784">
        <v>6.77</v>
      </c>
      <c r="M4835" s="55" t="s">
        <v>2455</v>
      </c>
    </row>
    <row r="4836" spans="1:13" ht="15">
      <c r="A4836" s="282">
        <v>45940</v>
      </c>
      <c r="B4836" s="55" t="s">
        <v>6622</v>
      </c>
      <c r="C4836" s="786">
        <v>81939</v>
      </c>
      <c r="D4836" s="786" t="s">
        <v>2560</v>
      </c>
      <c r="E4836" s="786">
        <v>130</v>
      </c>
      <c r="F4836" s="786">
        <v>4010</v>
      </c>
      <c r="G4836" s="786" t="s">
        <v>6648</v>
      </c>
      <c r="H4836" s="786" t="s">
        <v>1573</v>
      </c>
      <c r="J4836" s="786">
        <v>1</v>
      </c>
      <c r="K4836" s="786">
        <v>9.94</v>
      </c>
      <c r="L4836" s="786">
        <v>9.94</v>
      </c>
      <c r="M4836" s="55" t="s">
        <v>2455</v>
      </c>
    </row>
    <row r="4837" spans="1:13" ht="15">
      <c r="A4837" s="282">
        <v>45940</v>
      </c>
      <c r="B4837" s="55" t="s">
        <v>6622</v>
      </c>
      <c r="C4837" s="784">
        <v>82182</v>
      </c>
      <c r="D4837" s="784" t="s">
        <v>2481</v>
      </c>
      <c r="E4837" s="784">
        <v>130</v>
      </c>
      <c r="F4837" s="784">
        <v>4010</v>
      </c>
      <c r="G4837" s="784" t="s">
        <v>5443</v>
      </c>
      <c r="H4837" s="784" t="s">
        <v>1573</v>
      </c>
      <c r="J4837" s="784">
        <v>1</v>
      </c>
      <c r="K4837" s="784">
        <v>9.81</v>
      </c>
      <c r="L4837" s="784">
        <v>9.81</v>
      </c>
      <c r="M4837" s="55" t="s">
        <v>2455</v>
      </c>
    </row>
    <row r="4838" spans="1:13" ht="15">
      <c r="A4838" s="282">
        <v>45940</v>
      </c>
      <c r="B4838" s="55" t="s">
        <v>6622</v>
      </c>
      <c r="C4838" s="786">
        <v>82552</v>
      </c>
      <c r="D4838" s="786" t="s">
        <v>3956</v>
      </c>
      <c r="E4838" s="786">
        <v>150</v>
      </c>
      <c r="F4838" s="786">
        <v>4010</v>
      </c>
      <c r="G4838" s="786" t="s">
        <v>4834</v>
      </c>
      <c r="H4838" s="786" t="s">
        <v>1573</v>
      </c>
      <c r="J4838" s="786">
        <v>1</v>
      </c>
      <c r="K4838" s="786">
        <v>7.77</v>
      </c>
      <c r="L4838" s="786">
        <v>7.77</v>
      </c>
      <c r="M4838" s="55" t="s">
        <v>2455</v>
      </c>
    </row>
    <row r="4839" spans="1:13" ht="15">
      <c r="A4839" s="282">
        <v>45940</v>
      </c>
      <c r="B4839" s="55" t="s">
        <v>6622</v>
      </c>
      <c r="C4839" s="784">
        <v>81347</v>
      </c>
      <c r="D4839" s="784" t="s">
        <v>2497</v>
      </c>
      <c r="E4839" s="784">
        <v>110</v>
      </c>
      <c r="F4839" s="784">
        <v>4010</v>
      </c>
      <c r="G4839" s="784" t="s">
        <v>4836</v>
      </c>
      <c r="H4839" s="784" t="s">
        <v>1573</v>
      </c>
      <c r="J4839" s="784">
        <v>1</v>
      </c>
      <c r="K4839" s="784">
        <v>8.08</v>
      </c>
      <c r="L4839" s="784">
        <v>8.08</v>
      </c>
      <c r="M4839" s="55" t="s">
        <v>2455</v>
      </c>
    </row>
    <row r="4840" spans="1:13" ht="15">
      <c r="A4840" s="282">
        <v>45940</v>
      </c>
      <c r="B4840" s="55" t="s">
        <v>6622</v>
      </c>
      <c r="C4840" s="786">
        <v>66930</v>
      </c>
      <c r="D4840" s="786" t="s">
        <v>2988</v>
      </c>
      <c r="E4840" s="786">
        <v>60</v>
      </c>
      <c r="F4840" s="786">
        <v>4010</v>
      </c>
      <c r="G4840" s="786" t="s">
        <v>6649</v>
      </c>
      <c r="H4840" s="786" t="s">
        <v>1573</v>
      </c>
      <c r="J4840" s="786">
        <v>1</v>
      </c>
      <c r="K4840" s="786">
        <v>11.85</v>
      </c>
      <c r="L4840" s="786">
        <v>11.85</v>
      </c>
      <c r="M4840" s="55" t="s">
        <v>2455</v>
      </c>
    </row>
    <row r="4841" spans="1:13" ht="15">
      <c r="A4841" s="282">
        <v>45940</v>
      </c>
      <c r="B4841" s="55" t="s">
        <v>6622</v>
      </c>
      <c r="C4841" s="784">
        <v>67501</v>
      </c>
      <c r="D4841" s="784">
        <v>15</v>
      </c>
      <c r="E4841" s="784">
        <v>110</v>
      </c>
      <c r="F4841" s="784">
        <v>4010</v>
      </c>
      <c r="G4841" s="784" t="s">
        <v>6650</v>
      </c>
      <c r="H4841" s="784" t="s">
        <v>1573</v>
      </c>
      <c r="J4841" s="784">
        <v>1</v>
      </c>
      <c r="K4841" s="784">
        <v>7.58</v>
      </c>
      <c r="L4841" s="784">
        <v>7.58</v>
      </c>
      <c r="M4841" s="55" t="s">
        <v>2455</v>
      </c>
    </row>
    <row r="4842" spans="1:13" ht="15">
      <c r="A4842" s="282">
        <v>45940</v>
      </c>
      <c r="B4842" s="55" t="s">
        <v>6622</v>
      </c>
      <c r="C4842" s="786">
        <v>83300</v>
      </c>
      <c r="D4842" s="786" t="s">
        <v>5850</v>
      </c>
      <c r="E4842" s="786">
        <v>120</v>
      </c>
      <c r="F4842" s="786">
        <v>4010</v>
      </c>
      <c r="G4842" s="786" t="s">
        <v>6651</v>
      </c>
      <c r="H4842" s="786" t="s">
        <v>1573</v>
      </c>
      <c r="J4842" s="786">
        <v>2</v>
      </c>
      <c r="K4842" s="786">
        <v>10.35</v>
      </c>
      <c r="L4842" s="786">
        <v>20.7</v>
      </c>
      <c r="M4842" s="55" t="s">
        <v>2455</v>
      </c>
    </row>
    <row r="4843" spans="1:13" ht="15">
      <c r="A4843" s="282">
        <v>45940</v>
      </c>
      <c r="B4843" s="55" t="s">
        <v>6622</v>
      </c>
      <c r="C4843" s="784">
        <v>83212</v>
      </c>
      <c r="D4843" s="784" t="s">
        <v>2282</v>
      </c>
      <c r="E4843" s="784">
        <v>130</v>
      </c>
      <c r="F4843" s="784">
        <v>4010</v>
      </c>
      <c r="G4843" s="784" t="s">
        <v>6652</v>
      </c>
      <c r="H4843" s="784" t="s">
        <v>1573</v>
      </c>
      <c r="J4843" s="784">
        <v>1</v>
      </c>
      <c r="K4843" s="784">
        <v>10.96</v>
      </c>
      <c r="L4843" s="784">
        <v>10.96</v>
      </c>
      <c r="M4843" s="55" t="s">
        <v>2455</v>
      </c>
    </row>
    <row r="4844" spans="1:13" ht="15">
      <c r="A4844" s="282">
        <v>45940</v>
      </c>
      <c r="B4844" s="55" t="s">
        <v>6622</v>
      </c>
      <c r="C4844" s="786">
        <v>82932</v>
      </c>
      <c r="D4844" s="786" t="s">
        <v>3398</v>
      </c>
      <c r="E4844" s="786">
        <v>90</v>
      </c>
      <c r="F4844" s="786">
        <v>4010</v>
      </c>
      <c r="G4844" s="786" t="s">
        <v>6653</v>
      </c>
      <c r="H4844" s="786" t="s">
        <v>1573</v>
      </c>
      <c r="J4844" s="786">
        <v>1</v>
      </c>
      <c r="K4844" s="786">
        <v>9.51</v>
      </c>
      <c r="L4844" s="786">
        <v>9.51</v>
      </c>
      <c r="M4844" s="55" t="s">
        <v>2455</v>
      </c>
    </row>
    <row r="4845" spans="1:13" ht="15">
      <c r="A4845" s="282">
        <v>45940</v>
      </c>
      <c r="B4845" s="55" t="s">
        <v>6622</v>
      </c>
      <c r="C4845" s="784">
        <v>81835</v>
      </c>
      <c r="D4845" s="784" t="s">
        <v>2222</v>
      </c>
      <c r="E4845" s="784">
        <v>150</v>
      </c>
      <c r="F4845" s="784">
        <v>4010</v>
      </c>
      <c r="G4845" s="784" t="s">
        <v>6654</v>
      </c>
      <c r="H4845" s="784" t="s">
        <v>1573</v>
      </c>
      <c r="J4845" s="784">
        <v>1</v>
      </c>
      <c r="K4845" s="784">
        <v>12.08</v>
      </c>
      <c r="L4845" s="784">
        <v>12.08</v>
      </c>
      <c r="M4845" s="55" t="s">
        <v>2455</v>
      </c>
    </row>
    <row r="4846" spans="1:13" ht="15">
      <c r="A4846" s="282">
        <v>45940</v>
      </c>
      <c r="B4846" s="55" t="s">
        <v>6622</v>
      </c>
      <c r="C4846" s="786">
        <v>67501</v>
      </c>
      <c r="D4846" s="786" t="s">
        <v>5544</v>
      </c>
      <c r="E4846" s="786">
        <v>100</v>
      </c>
      <c r="F4846" s="786">
        <v>4010</v>
      </c>
      <c r="G4846" s="786" t="s">
        <v>6655</v>
      </c>
      <c r="H4846" s="786" t="s">
        <v>1573</v>
      </c>
      <c r="J4846" s="786">
        <v>1</v>
      </c>
      <c r="K4846" s="786">
        <v>7.58</v>
      </c>
      <c r="L4846" s="786">
        <v>7.58</v>
      </c>
      <c r="M4846" s="55" t="s">
        <v>2455</v>
      </c>
    </row>
    <row r="4847" spans="1:13" ht="15">
      <c r="A4847" s="282">
        <v>45940</v>
      </c>
      <c r="B4847" s="55" t="s">
        <v>6622</v>
      </c>
      <c r="C4847" s="784">
        <v>83136</v>
      </c>
      <c r="D4847" s="784" t="s">
        <v>5961</v>
      </c>
      <c r="E4847" s="784" t="s">
        <v>2230</v>
      </c>
      <c r="F4847" s="784">
        <v>4010</v>
      </c>
      <c r="G4847" s="784" t="s">
        <v>4837</v>
      </c>
      <c r="H4847" s="784" t="s">
        <v>1573</v>
      </c>
      <c r="J4847" s="784">
        <v>1</v>
      </c>
      <c r="K4847" s="784">
        <v>10.85</v>
      </c>
      <c r="L4847" s="784">
        <v>10.85</v>
      </c>
      <c r="M4847" s="55" t="s">
        <v>2455</v>
      </c>
    </row>
    <row r="4848" spans="1:13" ht="15">
      <c r="A4848" s="282">
        <v>45940</v>
      </c>
      <c r="B4848" s="55" t="s">
        <v>6622</v>
      </c>
      <c r="C4848" s="786">
        <v>50754</v>
      </c>
      <c r="D4848" s="786" t="s">
        <v>5921</v>
      </c>
      <c r="E4848" s="786" t="s">
        <v>2061</v>
      </c>
      <c r="F4848" s="786">
        <v>4010</v>
      </c>
      <c r="G4848" s="786" t="s">
        <v>6656</v>
      </c>
      <c r="H4848" s="786" t="s">
        <v>1573</v>
      </c>
      <c r="J4848" s="786">
        <v>1</v>
      </c>
      <c r="K4848" s="786">
        <v>3.39</v>
      </c>
      <c r="L4848" s="786">
        <v>3.39</v>
      </c>
      <c r="M4848" s="55" t="s">
        <v>2455</v>
      </c>
    </row>
    <row r="4849" spans="1:13" ht="15">
      <c r="A4849" s="282">
        <v>45940</v>
      </c>
      <c r="B4849" s="55" t="s">
        <v>6622</v>
      </c>
      <c r="C4849" s="784">
        <v>83435</v>
      </c>
      <c r="D4849" s="784" t="s">
        <v>5103</v>
      </c>
      <c r="E4849" s="784">
        <v>130</v>
      </c>
      <c r="F4849" s="784">
        <v>4010</v>
      </c>
      <c r="G4849" s="784" t="s">
        <v>6657</v>
      </c>
      <c r="H4849" s="784" t="s">
        <v>1573</v>
      </c>
      <c r="J4849" s="784">
        <v>1</v>
      </c>
      <c r="K4849" s="784">
        <v>4.4800000000000004</v>
      </c>
      <c r="L4849" s="784">
        <v>4.4800000000000004</v>
      </c>
      <c r="M4849" s="55" t="s">
        <v>2455</v>
      </c>
    </row>
    <row r="4850" spans="1:13" ht="15">
      <c r="A4850" s="282">
        <v>45940</v>
      </c>
      <c r="B4850" s="55" t="s">
        <v>6622</v>
      </c>
      <c r="C4850" s="786">
        <v>83620</v>
      </c>
      <c r="D4850" s="786" t="s">
        <v>6658</v>
      </c>
      <c r="E4850" s="786" t="s">
        <v>2296</v>
      </c>
      <c r="F4850" s="786">
        <v>4010</v>
      </c>
      <c r="G4850" s="786" t="s">
        <v>6659</v>
      </c>
      <c r="H4850" s="786" t="s">
        <v>1573</v>
      </c>
      <c r="J4850" s="786">
        <v>1</v>
      </c>
      <c r="K4850" s="786">
        <v>16.05</v>
      </c>
      <c r="L4850" s="786">
        <v>16.05</v>
      </c>
      <c r="M4850" s="55" t="s">
        <v>2455</v>
      </c>
    </row>
    <row r="4851" spans="1:13" ht="15">
      <c r="A4851" s="282">
        <v>45940</v>
      </c>
      <c r="B4851" s="55" t="s">
        <v>6622</v>
      </c>
      <c r="C4851" s="784">
        <v>82595</v>
      </c>
      <c r="D4851" s="784" t="s">
        <v>2974</v>
      </c>
      <c r="E4851" s="784">
        <v>100</v>
      </c>
      <c r="F4851" s="784">
        <v>4010</v>
      </c>
      <c r="G4851" s="784" t="s">
        <v>6365</v>
      </c>
      <c r="H4851" s="784" t="s">
        <v>1573</v>
      </c>
      <c r="J4851" s="784">
        <v>1</v>
      </c>
      <c r="K4851" s="784">
        <v>13.31</v>
      </c>
      <c r="L4851" s="784">
        <v>13.31</v>
      </c>
      <c r="M4851" s="55" t="s">
        <v>2455</v>
      </c>
    </row>
    <row r="4852" spans="1:13" ht="15">
      <c r="A4852" s="282">
        <v>45940</v>
      </c>
      <c r="B4852" s="55" t="s">
        <v>6622</v>
      </c>
      <c r="C4852" s="786">
        <v>83202</v>
      </c>
      <c r="D4852" s="786" t="s">
        <v>5373</v>
      </c>
      <c r="E4852" s="786">
        <v>130</v>
      </c>
      <c r="F4852" s="786">
        <v>4010</v>
      </c>
      <c r="G4852" s="786" t="s">
        <v>6660</v>
      </c>
      <c r="H4852" s="786" t="s">
        <v>1573</v>
      </c>
      <c r="J4852" s="786">
        <v>1</v>
      </c>
      <c r="K4852" s="786">
        <v>4.59</v>
      </c>
      <c r="L4852" s="786">
        <v>4.59</v>
      </c>
      <c r="M4852" s="55" t="s">
        <v>2455</v>
      </c>
    </row>
    <row r="4853" spans="1:13" ht="15">
      <c r="A4853" s="282">
        <v>45940</v>
      </c>
      <c r="B4853" s="55" t="s">
        <v>6622</v>
      </c>
      <c r="C4853" s="784">
        <v>82153</v>
      </c>
      <c r="D4853" s="784" t="s">
        <v>3010</v>
      </c>
      <c r="E4853" s="784" t="s">
        <v>2061</v>
      </c>
      <c r="F4853" s="784">
        <v>4010</v>
      </c>
      <c r="G4853" s="784" t="s">
        <v>5637</v>
      </c>
      <c r="H4853" s="784" t="s">
        <v>1573</v>
      </c>
      <c r="J4853" s="784">
        <v>1</v>
      </c>
      <c r="K4853" s="784">
        <v>4.1100000000000003</v>
      </c>
      <c r="L4853" s="784">
        <v>4.1100000000000003</v>
      </c>
      <c r="M4853" s="55" t="s">
        <v>2455</v>
      </c>
    </row>
    <row r="4854" spans="1:13" ht="15">
      <c r="A4854" s="282">
        <v>45940</v>
      </c>
      <c r="B4854" s="55" t="s">
        <v>6622</v>
      </c>
      <c r="C4854" s="786">
        <v>81858</v>
      </c>
      <c r="D4854" s="786" t="s">
        <v>5721</v>
      </c>
      <c r="E4854" s="786">
        <v>120</v>
      </c>
      <c r="F4854" s="786">
        <v>4010</v>
      </c>
      <c r="G4854" s="786" t="s">
        <v>6661</v>
      </c>
      <c r="H4854" s="786" t="s">
        <v>1573</v>
      </c>
      <c r="J4854" s="786">
        <v>1</v>
      </c>
      <c r="K4854" s="786">
        <v>7.91</v>
      </c>
      <c r="L4854" s="786">
        <v>7.91</v>
      </c>
      <c r="M4854" s="55" t="s">
        <v>2455</v>
      </c>
    </row>
    <row r="4855" spans="1:13" ht="15">
      <c r="A4855" s="282">
        <v>45940</v>
      </c>
      <c r="B4855" s="55" t="s">
        <v>6622</v>
      </c>
      <c r="C4855" s="784">
        <v>82791</v>
      </c>
      <c r="D4855" s="784" t="s">
        <v>2882</v>
      </c>
      <c r="E4855" s="784">
        <v>90</v>
      </c>
      <c r="F4855" s="784">
        <v>4010</v>
      </c>
      <c r="G4855" s="784" t="s">
        <v>6575</v>
      </c>
      <c r="H4855" s="784" t="s">
        <v>1573</v>
      </c>
      <c r="J4855" s="784">
        <v>1</v>
      </c>
      <c r="K4855" s="784">
        <v>14.43</v>
      </c>
      <c r="L4855" s="784">
        <v>14.43</v>
      </c>
      <c r="M4855" s="55" t="s">
        <v>2455</v>
      </c>
    </row>
    <row r="4856" spans="1:13" ht="15">
      <c r="A4856" s="282">
        <v>45940</v>
      </c>
      <c r="B4856" s="55" t="s">
        <v>6622</v>
      </c>
      <c r="C4856" s="786">
        <v>83153</v>
      </c>
      <c r="D4856" s="786" t="s">
        <v>6230</v>
      </c>
      <c r="E4856" s="786">
        <v>110</v>
      </c>
      <c r="F4856" s="786">
        <v>4010</v>
      </c>
      <c r="G4856" s="786" t="s">
        <v>6662</v>
      </c>
      <c r="H4856" s="786" t="s">
        <v>1573</v>
      </c>
      <c r="J4856" s="786">
        <v>1</v>
      </c>
      <c r="K4856" s="786">
        <v>10.95</v>
      </c>
      <c r="L4856" s="786">
        <v>10.95</v>
      </c>
      <c r="M4856" s="55" t="s">
        <v>2455</v>
      </c>
    </row>
    <row r="4857" spans="1:13" ht="15">
      <c r="A4857" s="282">
        <v>45940</v>
      </c>
      <c r="B4857" s="55" t="s">
        <v>6622</v>
      </c>
      <c r="C4857" s="784">
        <v>65738</v>
      </c>
      <c r="D4857" s="784" t="s">
        <v>2512</v>
      </c>
      <c r="E4857" s="784" t="s">
        <v>2296</v>
      </c>
      <c r="F4857" s="784">
        <v>4010</v>
      </c>
      <c r="G4857" s="784" t="s">
        <v>6663</v>
      </c>
      <c r="H4857" s="784" t="s">
        <v>1573</v>
      </c>
      <c r="J4857" s="784">
        <v>1</v>
      </c>
      <c r="K4857" s="784">
        <v>4.95</v>
      </c>
      <c r="L4857" s="784">
        <v>4.95</v>
      </c>
      <c r="M4857" s="55" t="s">
        <v>2455</v>
      </c>
    </row>
    <row r="4858" spans="1:13" ht="15">
      <c r="A4858" s="282">
        <v>45940</v>
      </c>
      <c r="B4858" s="55" t="s">
        <v>6622</v>
      </c>
      <c r="C4858" s="786">
        <v>82677</v>
      </c>
      <c r="D4858" s="786" t="s">
        <v>2290</v>
      </c>
      <c r="E4858" s="786">
        <v>150</v>
      </c>
      <c r="F4858" s="786">
        <v>4010</v>
      </c>
      <c r="G4858" s="786" t="s">
        <v>4838</v>
      </c>
      <c r="H4858" s="786" t="s">
        <v>1573</v>
      </c>
      <c r="J4858" s="786">
        <v>1</v>
      </c>
      <c r="K4858" s="786">
        <v>3.52</v>
      </c>
      <c r="L4858" s="786">
        <v>3.52</v>
      </c>
      <c r="M4858" s="55" t="s">
        <v>2455</v>
      </c>
    </row>
    <row r="4859" spans="1:13" ht="15">
      <c r="A4859" s="282">
        <v>45940</v>
      </c>
      <c r="B4859" s="55" t="s">
        <v>6622</v>
      </c>
      <c r="C4859" s="784">
        <v>50763</v>
      </c>
      <c r="D4859" s="784" t="s">
        <v>5825</v>
      </c>
      <c r="E4859" s="784" t="s">
        <v>289</v>
      </c>
      <c r="F4859" s="784">
        <v>4010</v>
      </c>
      <c r="G4859" s="784" t="s">
        <v>6664</v>
      </c>
      <c r="H4859" s="784" t="s">
        <v>1573</v>
      </c>
      <c r="J4859" s="784">
        <v>1</v>
      </c>
      <c r="K4859" s="784">
        <v>3.88</v>
      </c>
      <c r="L4859" s="784">
        <v>3.88</v>
      </c>
      <c r="M4859" s="55" t="s">
        <v>2455</v>
      </c>
    </row>
    <row r="4860" spans="1:13" ht="15">
      <c r="A4860" s="282">
        <v>45940</v>
      </c>
      <c r="B4860" s="55" t="s">
        <v>6622</v>
      </c>
      <c r="C4860" s="786">
        <v>83340</v>
      </c>
      <c r="D4860" s="786">
        <v>15</v>
      </c>
      <c r="E4860" s="786">
        <v>80</v>
      </c>
      <c r="F4860" s="786">
        <v>4010</v>
      </c>
      <c r="G4860" s="786" t="s">
        <v>6665</v>
      </c>
      <c r="H4860" s="786" t="s">
        <v>1573</v>
      </c>
      <c r="J4860" s="786">
        <v>1</v>
      </c>
      <c r="K4860" s="786">
        <v>4.04</v>
      </c>
      <c r="L4860" s="786">
        <v>4.04</v>
      </c>
      <c r="M4860" s="55" t="s">
        <v>2455</v>
      </c>
    </row>
    <row r="4861" spans="1:13" ht="15">
      <c r="A4861" s="282">
        <v>45940</v>
      </c>
      <c r="B4861" s="55" t="s">
        <v>6622</v>
      </c>
      <c r="C4861" s="784">
        <v>83426</v>
      </c>
      <c r="D4861" s="784" t="s">
        <v>2554</v>
      </c>
      <c r="E4861" s="784">
        <v>100</v>
      </c>
      <c r="F4861" s="784">
        <v>4010</v>
      </c>
      <c r="G4861" s="784" t="s">
        <v>5451</v>
      </c>
      <c r="H4861" s="784" t="s">
        <v>1573</v>
      </c>
      <c r="J4861" s="784">
        <v>1</v>
      </c>
      <c r="K4861" s="784">
        <v>13.07</v>
      </c>
      <c r="L4861" s="784">
        <v>13.07</v>
      </c>
      <c r="M4861" s="55" t="s">
        <v>2455</v>
      </c>
    </row>
    <row r="4862" spans="1:13" ht="15">
      <c r="A4862" s="282">
        <v>45940</v>
      </c>
      <c r="B4862" s="55" t="s">
        <v>6622</v>
      </c>
      <c r="C4862" s="786">
        <v>45346</v>
      </c>
      <c r="D4862" s="786">
        <v>15</v>
      </c>
      <c r="E4862" s="786">
        <v>150</v>
      </c>
      <c r="F4862" s="786">
        <v>4010</v>
      </c>
      <c r="G4862" s="786" t="s">
        <v>6666</v>
      </c>
      <c r="H4862" s="786" t="s">
        <v>1573</v>
      </c>
      <c r="J4862" s="786">
        <v>1</v>
      </c>
      <c r="K4862" s="786">
        <v>3.68</v>
      </c>
      <c r="L4862" s="786">
        <v>3.68</v>
      </c>
      <c r="M4862" s="55" t="s">
        <v>2455</v>
      </c>
    </row>
    <row r="4863" spans="1:13" ht="15">
      <c r="A4863" s="282">
        <v>45940</v>
      </c>
      <c r="B4863" s="55" t="s">
        <v>6622</v>
      </c>
      <c r="C4863" s="784">
        <v>83145</v>
      </c>
      <c r="D4863" s="784" t="s">
        <v>5662</v>
      </c>
      <c r="E4863" s="784">
        <v>140</v>
      </c>
      <c r="F4863" s="784">
        <v>4010</v>
      </c>
      <c r="G4863" s="784" t="s">
        <v>4844</v>
      </c>
      <c r="H4863" s="784" t="s">
        <v>1573</v>
      </c>
      <c r="J4863" s="784">
        <v>1</v>
      </c>
      <c r="K4863" s="784">
        <v>9.34</v>
      </c>
      <c r="L4863" s="784">
        <v>9.34</v>
      </c>
      <c r="M4863" s="55" t="s">
        <v>2455</v>
      </c>
    </row>
    <row r="4864" spans="1:13" ht="15">
      <c r="A4864" s="282">
        <v>45940</v>
      </c>
      <c r="B4864" s="55" t="s">
        <v>6622</v>
      </c>
      <c r="C4864" s="786">
        <v>52309</v>
      </c>
      <c r="D4864" s="786" t="s">
        <v>5114</v>
      </c>
      <c r="E4864" s="786" t="s">
        <v>441</v>
      </c>
      <c r="F4864" s="786">
        <v>4010</v>
      </c>
      <c r="G4864" s="786" t="s">
        <v>6667</v>
      </c>
      <c r="H4864" s="786" t="s">
        <v>1573</v>
      </c>
      <c r="J4864" s="786">
        <v>1</v>
      </c>
      <c r="K4864" s="786">
        <v>2.73</v>
      </c>
      <c r="L4864" s="786">
        <v>2.73</v>
      </c>
      <c r="M4864" s="55" t="s">
        <v>2455</v>
      </c>
    </row>
    <row r="4865" spans="1:13" ht="15">
      <c r="A4865" s="282">
        <v>45940</v>
      </c>
      <c r="B4865" s="55" t="s">
        <v>6622</v>
      </c>
      <c r="C4865" s="784">
        <v>43205</v>
      </c>
      <c r="D4865" s="784">
        <v>11</v>
      </c>
      <c r="E4865" s="784">
        <v>140</v>
      </c>
      <c r="F4865" s="784">
        <v>4010</v>
      </c>
      <c r="G4865" s="784" t="s">
        <v>6668</v>
      </c>
      <c r="H4865" s="784" t="s">
        <v>1573</v>
      </c>
      <c r="J4865" s="784">
        <v>1</v>
      </c>
      <c r="K4865" s="784">
        <v>4.29</v>
      </c>
      <c r="L4865" s="784">
        <v>4.29</v>
      </c>
      <c r="M4865" s="55" t="s">
        <v>2455</v>
      </c>
    </row>
    <row r="4866" spans="1:13" ht="15">
      <c r="A4866" s="282">
        <v>45940</v>
      </c>
      <c r="B4866" s="55" t="s">
        <v>6622</v>
      </c>
      <c r="C4866" s="786">
        <v>83253</v>
      </c>
      <c r="D4866" s="786" t="s">
        <v>4598</v>
      </c>
      <c r="E4866" s="786">
        <v>130</v>
      </c>
      <c r="F4866" s="786">
        <v>4010</v>
      </c>
      <c r="G4866" s="786" t="s">
        <v>6669</v>
      </c>
      <c r="H4866" s="786" t="s">
        <v>1573</v>
      </c>
      <c r="J4866" s="786">
        <v>1</v>
      </c>
      <c r="K4866" s="786">
        <v>11.39</v>
      </c>
      <c r="L4866" s="786">
        <v>11.39</v>
      </c>
      <c r="M4866" s="55" t="s">
        <v>2455</v>
      </c>
    </row>
    <row r="4867" spans="1:13" ht="15">
      <c r="A4867" s="282">
        <v>45940</v>
      </c>
      <c r="B4867" s="55" t="s">
        <v>6622</v>
      </c>
      <c r="C4867" s="784">
        <v>83347</v>
      </c>
      <c r="D4867" s="784" t="s">
        <v>4989</v>
      </c>
      <c r="E4867" s="784">
        <v>60</v>
      </c>
      <c r="F4867" s="784">
        <v>4010</v>
      </c>
      <c r="G4867" s="784" t="s">
        <v>6670</v>
      </c>
      <c r="H4867" s="784" t="s">
        <v>1573</v>
      </c>
      <c r="J4867" s="784">
        <v>1</v>
      </c>
      <c r="K4867" s="784">
        <v>8.49</v>
      </c>
      <c r="L4867" s="784">
        <v>8.49</v>
      </c>
      <c r="M4867" s="55" t="s">
        <v>2455</v>
      </c>
    </row>
    <row r="4868" spans="1:13" ht="15">
      <c r="A4868" s="282">
        <v>45940</v>
      </c>
      <c r="B4868" s="55" t="s">
        <v>6622</v>
      </c>
      <c r="C4868" s="786">
        <v>83435</v>
      </c>
      <c r="D4868" s="786" t="s">
        <v>5476</v>
      </c>
      <c r="E4868" s="786">
        <v>130</v>
      </c>
      <c r="F4868" s="786">
        <v>4010</v>
      </c>
      <c r="G4868" s="786" t="s">
        <v>6671</v>
      </c>
      <c r="H4868" s="786" t="s">
        <v>1573</v>
      </c>
      <c r="J4868" s="786">
        <v>1</v>
      </c>
      <c r="K4868" s="786">
        <v>4.4800000000000004</v>
      </c>
      <c r="L4868" s="786">
        <v>4.4800000000000004</v>
      </c>
      <c r="M4868" s="55" t="s">
        <v>2455</v>
      </c>
    </row>
    <row r="4869" spans="1:13" ht="15">
      <c r="A4869" s="282">
        <v>45940</v>
      </c>
      <c r="B4869" s="55" t="s">
        <v>6622</v>
      </c>
      <c r="C4869" s="784">
        <v>83402</v>
      </c>
      <c r="D4869" s="784" t="s">
        <v>5563</v>
      </c>
      <c r="E4869" s="784">
        <v>75</v>
      </c>
      <c r="F4869" s="784">
        <v>4010</v>
      </c>
      <c r="G4869" s="784" t="s">
        <v>6672</v>
      </c>
      <c r="H4869" s="784" t="s">
        <v>1573</v>
      </c>
      <c r="J4869" s="784">
        <v>1</v>
      </c>
      <c r="K4869" s="784">
        <v>5.53</v>
      </c>
      <c r="L4869" s="784">
        <v>5.53</v>
      </c>
      <c r="M4869" s="55" t="s">
        <v>2455</v>
      </c>
    </row>
    <row r="4870" spans="1:13" ht="15">
      <c r="A4870" s="282">
        <v>45940</v>
      </c>
      <c r="B4870" s="55" t="s">
        <v>6622</v>
      </c>
      <c r="C4870" s="786">
        <v>81873</v>
      </c>
      <c r="D4870" s="786" t="s">
        <v>4991</v>
      </c>
      <c r="E4870" s="786">
        <v>120</v>
      </c>
      <c r="F4870" s="786">
        <v>4010</v>
      </c>
      <c r="G4870" s="786" t="s">
        <v>6673</v>
      </c>
      <c r="H4870" s="786" t="s">
        <v>1573</v>
      </c>
      <c r="J4870" s="786">
        <v>1</v>
      </c>
      <c r="K4870" s="786">
        <v>12.12</v>
      </c>
      <c r="L4870" s="786">
        <v>12.12</v>
      </c>
      <c r="M4870" s="55" t="s">
        <v>2455</v>
      </c>
    </row>
    <row r="4871" spans="1:13" ht="15">
      <c r="A4871" s="282">
        <v>45940</v>
      </c>
      <c r="B4871" s="55" t="s">
        <v>6622</v>
      </c>
      <c r="C4871" s="784">
        <v>83210</v>
      </c>
      <c r="D4871" s="784" t="s">
        <v>2974</v>
      </c>
      <c r="E4871" s="784">
        <v>130</v>
      </c>
      <c r="F4871" s="784">
        <v>4010</v>
      </c>
      <c r="G4871" s="784" t="s">
        <v>6674</v>
      </c>
      <c r="H4871" s="784" t="s">
        <v>1573</v>
      </c>
      <c r="J4871" s="784">
        <v>1</v>
      </c>
      <c r="K4871" s="784">
        <v>11.66</v>
      </c>
      <c r="L4871" s="784">
        <v>11.66</v>
      </c>
      <c r="M4871" s="55" t="s">
        <v>2455</v>
      </c>
    </row>
    <row r="4872" spans="1:13" ht="15">
      <c r="A4872" s="282">
        <v>45940</v>
      </c>
      <c r="B4872" s="55" t="s">
        <v>6622</v>
      </c>
      <c r="C4872" s="786">
        <v>67284</v>
      </c>
      <c r="D4872" s="786" t="s">
        <v>5027</v>
      </c>
      <c r="E4872" s="786">
        <v>120</v>
      </c>
      <c r="F4872" s="786">
        <v>4010</v>
      </c>
      <c r="G4872" s="786" t="s">
        <v>6675</v>
      </c>
      <c r="H4872" s="786" t="s">
        <v>1573</v>
      </c>
      <c r="J4872" s="786">
        <v>2</v>
      </c>
      <c r="K4872" s="786">
        <v>12.92</v>
      </c>
      <c r="L4872" s="786">
        <v>25.84</v>
      </c>
      <c r="M4872" s="55" t="s">
        <v>2455</v>
      </c>
    </row>
    <row r="4873" spans="1:13" ht="15">
      <c r="A4873" s="282">
        <v>45940</v>
      </c>
      <c r="B4873" s="55" t="s">
        <v>6622</v>
      </c>
      <c r="C4873" s="784">
        <v>82721</v>
      </c>
      <c r="D4873" s="784" t="s">
        <v>3193</v>
      </c>
      <c r="E4873" s="784">
        <v>110</v>
      </c>
      <c r="F4873" s="784">
        <v>4010</v>
      </c>
      <c r="G4873" s="784" t="s">
        <v>6194</v>
      </c>
      <c r="H4873" s="784" t="s">
        <v>1573</v>
      </c>
      <c r="J4873" s="784">
        <v>1</v>
      </c>
      <c r="K4873" s="784">
        <v>8.26</v>
      </c>
      <c r="L4873" s="784">
        <v>8.26</v>
      </c>
      <c r="M4873" s="55" t="s">
        <v>2455</v>
      </c>
    </row>
    <row r="4874" spans="1:13" ht="15">
      <c r="A4874" s="282">
        <v>45940</v>
      </c>
      <c r="B4874" s="55" t="s">
        <v>6622</v>
      </c>
      <c r="C4874" s="786">
        <v>67101</v>
      </c>
      <c r="D4874" s="786" t="s">
        <v>2577</v>
      </c>
      <c r="E4874" s="786" t="s">
        <v>441</v>
      </c>
      <c r="F4874" s="786">
        <v>4010</v>
      </c>
      <c r="G4874" s="786" t="s">
        <v>6676</v>
      </c>
      <c r="H4874" s="786" t="s">
        <v>1573</v>
      </c>
      <c r="J4874" s="786">
        <v>1</v>
      </c>
      <c r="K4874" s="786">
        <v>14.55</v>
      </c>
      <c r="L4874" s="786">
        <v>14.55</v>
      </c>
      <c r="M4874" s="55" t="s">
        <v>2455</v>
      </c>
    </row>
    <row r="4875" spans="1:13" ht="15">
      <c r="A4875" s="282">
        <v>45940</v>
      </c>
      <c r="B4875" s="55" t="s">
        <v>6622</v>
      </c>
      <c r="C4875" s="784">
        <v>67501</v>
      </c>
      <c r="D4875" s="784">
        <v>11</v>
      </c>
      <c r="E4875" s="784">
        <v>130</v>
      </c>
      <c r="F4875" s="784">
        <v>4010</v>
      </c>
      <c r="G4875" s="784" t="s">
        <v>6677</v>
      </c>
      <c r="H4875" s="784" t="s">
        <v>1573</v>
      </c>
      <c r="J4875" s="784">
        <v>1</v>
      </c>
      <c r="K4875" s="784">
        <v>7.58</v>
      </c>
      <c r="L4875" s="784">
        <v>7.58</v>
      </c>
      <c r="M4875" s="55" t="s">
        <v>2455</v>
      </c>
    </row>
    <row r="4876" spans="1:13" ht="15">
      <c r="A4876" s="282">
        <v>45940</v>
      </c>
      <c r="B4876" s="55" t="s">
        <v>6622</v>
      </c>
      <c r="C4876" s="786">
        <v>81351</v>
      </c>
      <c r="D4876" s="786" t="s">
        <v>2560</v>
      </c>
      <c r="E4876" s="786">
        <v>130</v>
      </c>
      <c r="F4876" s="786">
        <v>4010</v>
      </c>
      <c r="G4876" s="786" t="s">
        <v>6678</v>
      </c>
      <c r="H4876" s="786" t="s">
        <v>1573</v>
      </c>
      <c r="J4876" s="786">
        <v>1</v>
      </c>
      <c r="K4876" s="786">
        <v>11.21</v>
      </c>
      <c r="L4876" s="786">
        <v>11.21</v>
      </c>
      <c r="M4876" s="55" t="s">
        <v>2455</v>
      </c>
    </row>
    <row r="4877" spans="1:13" ht="15">
      <c r="A4877" s="282">
        <v>45940</v>
      </c>
      <c r="B4877" s="55" t="s">
        <v>6622</v>
      </c>
      <c r="C4877" s="784">
        <v>82675</v>
      </c>
      <c r="D4877" s="784" t="s">
        <v>4300</v>
      </c>
      <c r="E4877" s="784">
        <v>120</v>
      </c>
      <c r="F4877" s="784">
        <v>4010</v>
      </c>
      <c r="G4877" s="784" t="s">
        <v>6679</v>
      </c>
      <c r="H4877" s="784" t="s">
        <v>1573</v>
      </c>
      <c r="J4877" s="784">
        <v>1</v>
      </c>
      <c r="K4877" s="784">
        <v>4.24</v>
      </c>
      <c r="L4877" s="784">
        <v>4.24</v>
      </c>
      <c r="M4877" s="55" t="s">
        <v>2455</v>
      </c>
    </row>
    <row r="4878" spans="1:13" ht="15">
      <c r="A4878" s="282">
        <v>45940</v>
      </c>
      <c r="B4878" s="55" t="s">
        <v>6622</v>
      </c>
      <c r="C4878" s="786">
        <v>83401</v>
      </c>
      <c r="D4878" s="786" t="s">
        <v>5185</v>
      </c>
      <c r="E4878" s="786">
        <v>75</v>
      </c>
      <c r="F4878" s="786">
        <v>4010</v>
      </c>
      <c r="G4878" s="786" t="s">
        <v>5186</v>
      </c>
      <c r="H4878" s="786" t="s">
        <v>1573</v>
      </c>
      <c r="J4878" s="786">
        <v>1</v>
      </c>
      <c r="K4878" s="786">
        <v>5.58</v>
      </c>
      <c r="L4878" s="786">
        <v>5.58</v>
      </c>
      <c r="M4878" s="55" t="s">
        <v>2455</v>
      </c>
    </row>
    <row r="4879" spans="1:13" ht="15">
      <c r="A4879" s="282">
        <v>45940</v>
      </c>
      <c r="B4879" s="55" t="s">
        <v>6622</v>
      </c>
      <c r="C4879" s="784">
        <v>65249</v>
      </c>
      <c r="D4879" s="784" t="s">
        <v>4104</v>
      </c>
      <c r="E4879" s="784" t="s">
        <v>2061</v>
      </c>
      <c r="F4879" s="784">
        <v>4010</v>
      </c>
      <c r="G4879" s="784" t="s">
        <v>6680</v>
      </c>
      <c r="H4879" s="784" t="s">
        <v>1573</v>
      </c>
      <c r="J4879" s="784">
        <v>1</v>
      </c>
      <c r="K4879" s="784">
        <v>11.44</v>
      </c>
      <c r="L4879" s="784">
        <v>11.44</v>
      </c>
      <c r="M4879" s="55" t="s">
        <v>2455</v>
      </c>
    </row>
    <row r="4880" spans="1:13" ht="15">
      <c r="A4880" s="282">
        <v>45940</v>
      </c>
      <c r="B4880" s="55" t="s">
        <v>6622</v>
      </c>
      <c r="C4880" s="786">
        <v>52121</v>
      </c>
      <c r="D4880" s="786" t="s">
        <v>5961</v>
      </c>
      <c r="E4880" s="786">
        <v>150</v>
      </c>
      <c r="F4880" s="786">
        <v>4010</v>
      </c>
      <c r="G4880" s="786" t="s">
        <v>3577</v>
      </c>
      <c r="H4880" s="786" t="s">
        <v>1573</v>
      </c>
      <c r="J4880" s="786">
        <v>1</v>
      </c>
      <c r="K4880" s="786">
        <v>7.98</v>
      </c>
      <c r="L4880" s="786">
        <v>7.98</v>
      </c>
      <c r="M4880" s="55" t="s">
        <v>2455</v>
      </c>
    </row>
    <row r="4881" spans="1:13" ht="15">
      <c r="A4881" s="282">
        <v>45940</v>
      </c>
      <c r="B4881" s="55" t="s">
        <v>6622</v>
      </c>
      <c r="C4881" s="784">
        <v>83425</v>
      </c>
      <c r="D4881" s="784" t="s">
        <v>5417</v>
      </c>
      <c r="E4881" s="784">
        <v>110</v>
      </c>
      <c r="F4881" s="784">
        <v>4010</v>
      </c>
      <c r="G4881" s="784" t="s">
        <v>5937</v>
      </c>
      <c r="H4881" s="784" t="s">
        <v>1573</v>
      </c>
      <c r="J4881" s="784">
        <v>1</v>
      </c>
      <c r="K4881" s="784">
        <v>12.86</v>
      </c>
      <c r="L4881" s="784">
        <v>12.86</v>
      </c>
      <c r="M4881" s="55" t="s">
        <v>2455</v>
      </c>
    </row>
    <row r="4882" spans="1:13" ht="15">
      <c r="A4882" s="282">
        <v>45940</v>
      </c>
      <c r="B4882" s="55" t="s">
        <v>6622</v>
      </c>
      <c r="C4882" s="786">
        <v>45029</v>
      </c>
      <c r="D4882" s="786" t="s">
        <v>2602</v>
      </c>
      <c r="E4882" s="786">
        <v>120</v>
      </c>
      <c r="F4882" s="786">
        <v>4010</v>
      </c>
      <c r="G4882" s="786" t="s">
        <v>6681</v>
      </c>
      <c r="H4882" s="786" t="s">
        <v>1573</v>
      </c>
      <c r="J4882" s="786">
        <v>1</v>
      </c>
      <c r="K4882" s="786">
        <v>9.5399999999999991</v>
      </c>
      <c r="L4882" s="786">
        <v>9.5399999999999991</v>
      </c>
      <c r="M4882" s="55" t="s">
        <v>2455</v>
      </c>
    </row>
    <row r="4883" spans="1:13" ht="15">
      <c r="A4883" s="282">
        <v>45940</v>
      </c>
      <c r="B4883" s="55" t="s">
        <v>6622</v>
      </c>
      <c r="C4883" s="784">
        <v>58660</v>
      </c>
      <c r="D4883" s="784" t="s">
        <v>5524</v>
      </c>
      <c r="E4883" s="784" t="s">
        <v>2230</v>
      </c>
      <c r="F4883" s="784">
        <v>4010</v>
      </c>
      <c r="G4883" s="784" t="s">
        <v>2469</v>
      </c>
      <c r="H4883" s="784" t="s">
        <v>1573</v>
      </c>
      <c r="J4883" s="784">
        <v>1</v>
      </c>
      <c r="K4883" s="784">
        <v>7.88</v>
      </c>
      <c r="L4883" s="784">
        <v>7.88</v>
      </c>
      <c r="M4883" s="55" t="s">
        <v>2455</v>
      </c>
    </row>
    <row r="4884" spans="1:13" ht="15">
      <c r="A4884" s="282">
        <v>45940</v>
      </c>
      <c r="B4884" s="55" t="s">
        <v>6622</v>
      </c>
      <c r="C4884" s="786">
        <v>83510</v>
      </c>
      <c r="D4884" s="786" t="s">
        <v>6418</v>
      </c>
      <c r="E4884" s="786">
        <v>100</v>
      </c>
      <c r="F4884" s="786">
        <v>4010</v>
      </c>
      <c r="G4884" s="786" t="s">
        <v>4442</v>
      </c>
      <c r="H4884" s="786" t="s">
        <v>1573</v>
      </c>
      <c r="J4884" s="786">
        <v>1</v>
      </c>
      <c r="K4884" s="786">
        <v>12.02</v>
      </c>
      <c r="L4884" s="786">
        <v>12.02</v>
      </c>
      <c r="M4884" s="55" t="s">
        <v>2455</v>
      </c>
    </row>
    <row r="4885" spans="1:13" ht="15">
      <c r="A4885" s="282">
        <v>45940</v>
      </c>
      <c r="B4885" s="55" t="s">
        <v>6622</v>
      </c>
      <c r="C4885" s="784">
        <v>83036</v>
      </c>
      <c r="D4885" s="784" t="s">
        <v>6682</v>
      </c>
      <c r="E4885" s="784">
        <v>150</v>
      </c>
      <c r="F4885" s="784">
        <v>4010</v>
      </c>
      <c r="G4885" s="784" t="s">
        <v>6683</v>
      </c>
      <c r="H4885" s="784" t="s">
        <v>1573</v>
      </c>
      <c r="J4885" s="784">
        <v>1</v>
      </c>
      <c r="K4885" s="784">
        <v>6.32</v>
      </c>
      <c r="L4885" s="784">
        <v>6.32</v>
      </c>
      <c r="M4885" s="55" t="s">
        <v>2455</v>
      </c>
    </row>
    <row r="4886" spans="1:13" ht="15">
      <c r="A4886" s="282">
        <v>45940</v>
      </c>
      <c r="B4886" s="55" t="s">
        <v>6622</v>
      </c>
      <c r="C4886" s="786">
        <v>81881</v>
      </c>
      <c r="D4886" s="786" t="s">
        <v>5490</v>
      </c>
      <c r="E4886" s="786">
        <v>150</v>
      </c>
      <c r="F4886" s="786">
        <v>4010</v>
      </c>
      <c r="G4886" s="786" t="s">
        <v>6684</v>
      </c>
      <c r="H4886" s="786" t="s">
        <v>1573</v>
      </c>
      <c r="J4886" s="786">
        <v>1</v>
      </c>
      <c r="K4886" s="786">
        <v>6.61</v>
      </c>
      <c r="L4886" s="786">
        <v>6.61</v>
      </c>
      <c r="M4886" s="55" t="s">
        <v>2455</v>
      </c>
    </row>
    <row r="4887" spans="1:13" ht="15">
      <c r="A4887" s="282">
        <v>45940</v>
      </c>
      <c r="B4887" s="55" t="s">
        <v>6622</v>
      </c>
      <c r="C4887" s="784">
        <v>82153</v>
      </c>
      <c r="D4887" s="784" t="s">
        <v>3010</v>
      </c>
      <c r="E4887" s="784" t="s">
        <v>2230</v>
      </c>
      <c r="F4887" s="784">
        <v>4010</v>
      </c>
      <c r="G4887" s="784" t="s">
        <v>6685</v>
      </c>
      <c r="H4887" s="784" t="s">
        <v>1573</v>
      </c>
      <c r="J4887" s="784">
        <v>1</v>
      </c>
      <c r="K4887" s="784">
        <v>4.1100000000000003</v>
      </c>
      <c r="L4887" s="784">
        <v>4.1100000000000003</v>
      </c>
      <c r="M4887" s="55" t="s">
        <v>2455</v>
      </c>
    </row>
    <row r="4888" spans="1:13" ht="15">
      <c r="A4888" s="282">
        <v>45940</v>
      </c>
      <c r="B4888" s="55" t="s">
        <v>6622</v>
      </c>
      <c r="C4888" s="786">
        <v>65708</v>
      </c>
      <c r="D4888" s="786">
        <v>15</v>
      </c>
      <c r="E4888" s="786" t="s">
        <v>884</v>
      </c>
      <c r="F4888" s="786">
        <v>4010</v>
      </c>
      <c r="G4888" s="786" t="s">
        <v>6686</v>
      </c>
      <c r="H4888" s="786" t="s">
        <v>1573</v>
      </c>
      <c r="J4888" s="786">
        <v>1</v>
      </c>
      <c r="K4888" s="786">
        <v>7.68</v>
      </c>
      <c r="L4888" s="786">
        <v>7.68</v>
      </c>
      <c r="M4888" s="55" t="s">
        <v>2455</v>
      </c>
    </row>
    <row r="4889" spans="1:13" ht="15">
      <c r="A4889" s="282">
        <v>45940</v>
      </c>
      <c r="B4889" s="55" t="s">
        <v>6622</v>
      </c>
      <c r="C4889" s="784">
        <v>67501</v>
      </c>
      <c r="D4889" s="784" t="s">
        <v>5284</v>
      </c>
      <c r="E4889" s="784">
        <v>120</v>
      </c>
      <c r="F4889" s="784">
        <v>4010</v>
      </c>
      <c r="G4889" s="784" t="s">
        <v>2869</v>
      </c>
      <c r="H4889" s="784" t="s">
        <v>1573</v>
      </c>
      <c r="J4889" s="784">
        <v>1</v>
      </c>
      <c r="K4889" s="784">
        <v>7.58</v>
      </c>
      <c r="L4889" s="784">
        <v>7.58</v>
      </c>
      <c r="M4889" s="55" t="s">
        <v>2455</v>
      </c>
    </row>
    <row r="4890" spans="1:13" ht="15">
      <c r="A4890" s="282">
        <v>45940</v>
      </c>
      <c r="B4890" s="55" t="s">
        <v>6622</v>
      </c>
      <c r="C4890" s="786">
        <v>67501</v>
      </c>
      <c r="D4890" s="786" t="s">
        <v>5544</v>
      </c>
      <c r="E4890" s="786">
        <v>90</v>
      </c>
      <c r="F4890" s="786">
        <v>4010</v>
      </c>
      <c r="G4890" s="786" t="s">
        <v>6529</v>
      </c>
      <c r="H4890" s="786" t="s">
        <v>1573</v>
      </c>
      <c r="J4890" s="786">
        <v>1</v>
      </c>
      <c r="K4890" s="786">
        <v>7.58</v>
      </c>
      <c r="L4890" s="786">
        <v>7.58</v>
      </c>
      <c r="M4890" s="55" t="s">
        <v>2455</v>
      </c>
    </row>
    <row r="4891" spans="1:13" ht="15">
      <c r="A4891" s="282">
        <v>45940</v>
      </c>
      <c r="B4891" s="55" t="s">
        <v>6622</v>
      </c>
      <c r="C4891" s="784">
        <v>81338</v>
      </c>
      <c r="D4891" s="784" t="s">
        <v>3088</v>
      </c>
      <c r="E4891" s="784">
        <v>90</v>
      </c>
      <c r="F4891" s="784">
        <v>4010</v>
      </c>
      <c r="G4891" s="784" t="s">
        <v>6687</v>
      </c>
      <c r="H4891" s="784" t="s">
        <v>1573</v>
      </c>
      <c r="J4891" s="784">
        <v>1</v>
      </c>
      <c r="K4891" s="784">
        <v>7.2</v>
      </c>
      <c r="L4891" s="784">
        <v>7.2</v>
      </c>
      <c r="M4891" s="55" t="s">
        <v>2455</v>
      </c>
    </row>
    <row r="4892" spans="1:13" ht="15">
      <c r="A4892" s="282">
        <v>45940</v>
      </c>
      <c r="B4892" s="55" t="s">
        <v>6622</v>
      </c>
      <c r="C4892" s="786">
        <v>83344</v>
      </c>
      <c r="D4892" s="786" t="s">
        <v>5294</v>
      </c>
      <c r="E4892" s="786">
        <v>85</v>
      </c>
      <c r="F4892" s="786">
        <v>4010</v>
      </c>
      <c r="G4892" s="786" t="s">
        <v>4591</v>
      </c>
      <c r="H4892" s="786" t="s">
        <v>1573</v>
      </c>
      <c r="J4892" s="786">
        <v>1</v>
      </c>
      <c r="K4892" s="786">
        <v>9.51</v>
      </c>
      <c r="L4892" s="786">
        <v>9.51</v>
      </c>
      <c r="M4892" s="55" t="s">
        <v>2455</v>
      </c>
    </row>
    <row r="4893" spans="1:13" ht="15">
      <c r="A4893" s="282">
        <v>45940</v>
      </c>
      <c r="B4893" s="55" t="s">
        <v>6622</v>
      </c>
      <c r="C4893" s="784">
        <v>58663</v>
      </c>
      <c r="D4893" s="784" t="s">
        <v>5693</v>
      </c>
      <c r="E4893" s="784" t="s">
        <v>2061</v>
      </c>
      <c r="F4893" s="784">
        <v>4010</v>
      </c>
      <c r="G4893" s="784" t="s">
        <v>5990</v>
      </c>
      <c r="H4893" s="784" t="s">
        <v>1573</v>
      </c>
      <c r="J4893" s="784">
        <v>1</v>
      </c>
      <c r="K4893" s="784">
        <v>8.49</v>
      </c>
      <c r="L4893" s="784">
        <v>8.49</v>
      </c>
      <c r="M4893" s="55" t="s">
        <v>2455</v>
      </c>
    </row>
    <row r="4894" spans="1:13" ht="15">
      <c r="A4894" s="282">
        <v>45940</v>
      </c>
      <c r="B4894" s="55" t="s">
        <v>6622</v>
      </c>
      <c r="C4894" s="786">
        <v>83527</v>
      </c>
      <c r="D4894" s="786" t="s">
        <v>6688</v>
      </c>
      <c r="E4894" s="786">
        <v>90</v>
      </c>
      <c r="F4894" s="786">
        <v>4010</v>
      </c>
      <c r="G4894" s="786" t="s">
        <v>6689</v>
      </c>
      <c r="H4894" s="786" t="s">
        <v>1573</v>
      </c>
      <c r="J4894" s="786">
        <v>1</v>
      </c>
      <c r="K4894" s="786">
        <v>15.65</v>
      </c>
      <c r="L4894" s="786">
        <v>15.65</v>
      </c>
      <c r="M4894" s="55" t="s">
        <v>2455</v>
      </c>
    </row>
    <row r="4895" spans="1:13" ht="15">
      <c r="A4895" s="282">
        <v>45940</v>
      </c>
      <c r="B4895" s="55" t="s">
        <v>6622</v>
      </c>
      <c r="C4895" s="784">
        <v>82022</v>
      </c>
      <c r="D4895" s="784" t="s">
        <v>6625</v>
      </c>
      <c r="E4895" s="784">
        <v>120</v>
      </c>
      <c r="F4895" s="784">
        <v>4010</v>
      </c>
      <c r="G4895" s="784" t="s">
        <v>6626</v>
      </c>
      <c r="H4895" s="784" t="s">
        <v>1573</v>
      </c>
      <c r="J4895" s="784">
        <v>1</v>
      </c>
      <c r="K4895" s="784">
        <v>5.75</v>
      </c>
      <c r="L4895" s="784">
        <v>5.75</v>
      </c>
      <c r="M4895" s="55" t="s">
        <v>2455</v>
      </c>
    </row>
    <row r="4896" spans="1:13" ht="15">
      <c r="A4896" s="282">
        <v>45940</v>
      </c>
      <c r="B4896" s="55" t="s">
        <v>6622</v>
      </c>
      <c r="C4896" s="786">
        <v>83296</v>
      </c>
      <c r="D4896" s="786">
        <v>15</v>
      </c>
      <c r="E4896" s="786">
        <v>120</v>
      </c>
      <c r="F4896" s="786">
        <v>4010</v>
      </c>
      <c r="G4896" s="786" t="s">
        <v>4845</v>
      </c>
      <c r="H4896" s="786" t="s">
        <v>1573</v>
      </c>
      <c r="J4896" s="786">
        <v>1</v>
      </c>
      <c r="K4896" s="786">
        <v>6.22</v>
      </c>
      <c r="L4896" s="786">
        <v>6.22</v>
      </c>
      <c r="M4896" s="55" t="s">
        <v>2455</v>
      </c>
    </row>
    <row r="4897" spans="1:13" ht="15">
      <c r="A4897" s="282">
        <v>45940</v>
      </c>
      <c r="B4897" s="55" t="s">
        <v>6622</v>
      </c>
      <c r="C4897" s="784">
        <v>81066</v>
      </c>
      <c r="D4897" s="784">
        <v>542</v>
      </c>
      <c r="E4897" s="784">
        <v>90</v>
      </c>
      <c r="F4897" s="784">
        <v>4010</v>
      </c>
      <c r="G4897" s="784" t="s">
        <v>6690</v>
      </c>
      <c r="H4897" s="784" t="s">
        <v>1573</v>
      </c>
      <c r="J4897" s="784">
        <v>1</v>
      </c>
      <c r="K4897" s="784">
        <v>15.43</v>
      </c>
      <c r="L4897" s="784">
        <v>15.43</v>
      </c>
      <c r="M4897" s="55" t="s">
        <v>2455</v>
      </c>
    </row>
    <row r="4898" spans="1:13" ht="15">
      <c r="A4898" s="282">
        <v>45940</v>
      </c>
      <c r="B4898" s="55" t="s">
        <v>6622</v>
      </c>
      <c r="C4898" s="786">
        <v>82008</v>
      </c>
      <c r="D4898" s="786" t="s">
        <v>6691</v>
      </c>
      <c r="E4898" s="786">
        <v>130</v>
      </c>
      <c r="F4898" s="786">
        <v>4010</v>
      </c>
      <c r="G4898" s="786" t="s">
        <v>6692</v>
      </c>
      <c r="H4898" s="786" t="s">
        <v>1573</v>
      </c>
      <c r="J4898" s="786">
        <v>1</v>
      </c>
      <c r="K4898" s="786">
        <v>7.87</v>
      </c>
      <c r="L4898" s="786">
        <v>7.87</v>
      </c>
      <c r="M4898" s="55" t="s">
        <v>2455</v>
      </c>
    </row>
    <row r="4899" spans="1:13" ht="15">
      <c r="A4899" s="282">
        <v>45940</v>
      </c>
      <c r="B4899" s="55" t="s">
        <v>6622</v>
      </c>
      <c r="C4899" s="784">
        <v>68010</v>
      </c>
      <c r="D4899" s="784" t="s">
        <v>2363</v>
      </c>
      <c r="E4899" s="784">
        <v>85</v>
      </c>
      <c r="F4899" s="784">
        <v>4010</v>
      </c>
      <c r="G4899" s="784" t="s">
        <v>5842</v>
      </c>
      <c r="H4899" s="784" t="s">
        <v>1573</v>
      </c>
      <c r="J4899" s="784">
        <v>1</v>
      </c>
      <c r="K4899" s="784">
        <v>6.72</v>
      </c>
      <c r="L4899" s="784">
        <v>6.72</v>
      </c>
      <c r="M4899" s="55" t="s">
        <v>2455</v>
      </c>
    </row>
    <row r="4900" spans="1:13" ht="15">
      <c r="A4900" s="282">
        <v>45940</v>
      </c>
      <c r="B4900" s="55" t="s">
        <v>6622</v>
      </c>
      <c r="C4900" s="786">
        <v>81423</v>
      </c>
      <c r="D4900" s="786">
        <v>766</v>
      </c>
      <c r="E4900" s="786">
        <v>70</v>
      </c>
      <c r="F4900" s="786">
        <v>4010</v>
      </c>
      <c r="G4900" s="786" t="s">
        <v>6693</v>
      </c>
      <c r="H4900" s="786" t="s">
        <v>1573</v>
      </c>
      <c r="J4900" s="786">
        <v>2</v>
      </c>
      <c r="K4900" s="786">
        <v>6.66</v>
      </c>
      <c r="L4900" s="786">
        <v>13.32</v>
      </c>
      <c r="M4900" s="55" t="s">
        <v>2455</v>
      </c>
    </row>
    <row r="4901" spans="1:13" ht="15">
      <c r="A4901" s="282">
        <v>45940</v>
      </c>
      <c r="B4901" s="55" t="s">
        <v>6622</v>
      </c>
      <c r="C4901" s="784">
        <v>83096</v>
      </c>
      <c r="D4901" s="784">
        <v>178</v>
      </c>
      <c r="E4901" s="784">
        <v>75</v>
      </c>
      <c r="F4901" s="784">
        <v>4010</v>
      </c>
      <c r="G4901" s="784" t="s">
        <v>6694</v>
      </c>
      <c r="H4901" s="784" t="s">
        <v>1573</v>
      </c>
      <c r="J4901" s="784">
        <v>1</v>
      </c>
      <c r="K4901" s="784">
        <v>7.1</v>
      </c>
      <c r="L4901" s="784">
        <v>7.1</v>
      </c>
      <c r="M4901" s="55" t="s">
        <v>2455</v>
      </c>
    </row>
    <row r="4902" spans="1:13" ht="15">
      <c r="A4902" s="282">
        <v>45940</v>
      </c>
      <c r="B4902" s="55" t="s">
        <v>6622</v>
      </c>
      <c r="C4902" s="786">
        <v>67501</v>
      </c>
      <c r="D4902" s="786" t="s">
        <v>3078</v>
      </c>
      <c r="E4902" s="786">
        <v>130</v>
      </c>
      <c r="F4902" s="786">
        <v>4010</v>
      </c>
      <c r="G4902" s="786" t="s">
        <v>6695</v>
      </c>
      <c r="H4902" s="786" t="s">
        <v>1573</v>
      </c>
      <c r="J4902" s="786">
        <v>1</v>
      </c>
      <c r="K4902" s="786">
        <v>7.7</v>
      </c>
      <c r="L4902" s="786">
        <v>7.7</v>
      </c>
      <c r="M4902" s="55" t="s">
        <v>2455</v>
      </c>
    </row>
    <row r="4903" spans="1:13" ht="15">
      <c r="A4903" s="282">
        <v>45940</v>
      </c>
      <c r="B4903" s="55" t="s">
        <v>6622</v>
      </c>
      <c r="C4903" s="784">
        <v>82006</v>
      </c>
      <c r="D4903" s="784" t="s">
        <v>2708</v>
      </c>
      <c r="E4903" s="784">
        <v>90</v>
      </c>
      <c r="F4903" s="784">
        <v>4010</v>
      </c>
      <c r="G4903" s="784" t="s">
        <v>6696</v>
      </c>
      <c r="H4903" s="784" t="s">
        <v>1573</v>
      </c>
      <c r="J4903" s="784">
        <v>1</v>
      </c>
      <c r="K4903" s="784">
        <v>6.5</v>
      </c>
      <c r="L4903" s="784">
        <v>6.5</v>
      </c>
      <c r="M4903" s="55" t="s">
        <v>2455</v>
      </c>
    </row>
    <row r="4904" spans="1:13" ht="15">
      <c r="A4904" s="282">
        <v>45940</v>
      </c>
      <c r="B4904" s="55" t="s">
        <v>6622</v>
      </c>
      <c r="C4904" s="786">
        <v>83153</v>
      </c>
      <c r="D4904" s="786" t="s">
        <v>6387</v>
      </c>
      <c r="E4904" s="786">
        <v>90</v>
      </c>
      <c r="F4904" s="786">
        <v>4010</v>
      </c>
      <c r="G4904" s="786" t="s">
        <v>4848</v>
      </c>
      <c r="H4904" s="786" t="s">
        <v>1573</v>
      </c>
      <c r="J4904" s="786">
        <v>1</v>
      </c>
      <c r="K4904" s="786">
        <v>10.95</v>
      </c>
      <c r="L4904" s="786">
        <v>10.95</v>
      </c>
      <c r="M4904" s="55" t="s">
        <v>2455</v>
      </c>
    </row>
    <row r="4905" spans="1:13" ht="15">
      <c r="A4905" s="282">
        <v>45940</v>
      </c>
      <c r="B4905" s="55" t="s">
        <v>6622</v>
      </c>
      <c r="C4905" s="784">
        <v>83036</v>
      </c>
      <c r="D4905" s="784" t="s">
        <v>5611</v>
      </c>
      <c r="E4905" s="784">
        <v>130</v>
      </c>
      <c r="F4905" s="784">
        <v>4010</v>
      </c>
      <c r="G4905" s="784" t="s">
        <v>6697</v>
      </c>
      <c r="H4905" s="784" t="s">
        <v>1573</v>
      </c>
      <c r="J4905" s="784">
        <v>1</v>
      </c>
      <c r="K4905" s="784">
        <v>5.56</v>
      </c>
      <c r="L4905" s="784">
        <v>5.56</v>
      </c>
      <c r="M4905" s="55" t="s">
        <v>2455</v>
      </c>
    </row>
    <row r="4906" spans="1:13" ht="15">
      <c r="A4906" s="282">
        <v>45940</v>
      </c>
      <c r="B4906" s="55" t="s">
        <v>6622</v>
      </c>
      <c r="C4906" s="786">
        <v>81339</v>
      </c>
      <c r="D4906" s="786" t="s">
        <v>2216</v>
      </c>
      <c r="E4906" s="786">
        <v>140</v>
      </c>
      <c r="F4906" s="786">
        <v>4010</v>
      </c>
      <c r="G4906" s="786" t="s">
        <v>5149</v>
      </c>
      <c r="H4906" s="786" t="s">
        <v>1573</v>
      </c>
      <c r="J4906" s="786">
        <v>1</v>
      </c>
      <c r="K4906" s="786">
        <v>5.74</v>
      </c>
      <c r="L4906" s="786">
        <v>5.74</v>
      </c>
      <c r="M4906" s="55" t="s">
        <v>2455</v>
      </c>
    </row>
    <row r="4907" spans="1:13" ht="15">
      <c r="A4907" s="282">
        <v>45940</v>
      </c>
      <c r="B4907" s="55" t="s">
        <v>6622</v>
      </c>
      <c r="C4907" s="784">
        <v>82008</v>
      </c>
      <c r="D4907" s="784" t="s">
        <v>6698</v>
      </c>
      <c r="E4907" s="784">
        <v>90</v>
      </c>
      <c r="F4907" s="784">
        <v>4010</v>
      </c>
      <c r="G4907" s="784" t="s">
        <v>6699</v>
      </c>
      <c r="H4907" s="784" t="s">
        <v>1573</v>
      </c>
      <c r="J4907" s="784">
        <v>1</v>
      </c>
      <c r="K4907" s="784">
        <v>8.59</v>
      </c>
      <c r="L4907" s="784">
        <v>8.59</v>
      </c>
      <c r="M4907" s="55" t="s">
        <v>2455</v>
      </c>
    </row>
    <row r="4908" spans="1:13" ht="15">
      <c r="A4908" s="282">
        <v>45940</v>
      </c>
      <c r="B4908" s="55" t="s">
        <v>6622</v>
      </c>
      <c r="C4908" s="786">
        <v>83242</v>
      </c>
      <c r="D4908" s="786" t="s">
        <v>6700</v>
      </c>
      <c r="E4908" s="786">
        <v>110</v>
      </c>
      <c r="F4908" s="786">
        <v>4010</v>
      </c>
      <c r="G4908" s="786" t="s">
        <v>6701</v>
      </c>
      <c r="H4908" s="786" t="s">
        <v>1573</v>
      </c>
      <c r="J4908" s="786">
        <v>1</v>
      </c>
      <c r="K4908" s="786">
        <v>4.8600000000000003</v>
      </c>
      <c r="L4908" s="786">
        <v>4.8600000000000003</v>
      </c>
      <c r="M4908" s="55" t="s">
        <v>2455</v>
      </c>
    </row>
    <row r="4909" spans="1:13" ht="15">
      <c r="A4909" s="282">
        <v>45940</v>
      </c>
      <c r="B4909" s="55" t="s">
        <v>6622</v>
      </c>
      <c r="C4909" s="784">
        <v>52399</v>
      </c>
      <c r="D4909" s="784" t="s">
        <v>6545</v>
      </c>
      <c r="E4909" s="784" t="s">
        <v>2061</v>
      </c>
      <c r="F4909" s="784">
        <v>4010</v>
      </c>
      <c r="G4909" s="784" t="s">
        <v>6702</v>
      </c>
      <c r="H4909" s="784" t="s">
        <v>1573</v>
      </c>
      <c r="J4909" s="784">
        <v>1</v>
      </c>
      <c r="K4909" s="784">
        <v>6.43</v>
      </c>
      <c r="L4909" s="784">
        <v>6.43</v>
      </c>
      <c r="M4909" s="55" t="s">
        <v>2455</v>
      </c>
    </row>
    <row r="4910" spans="1:13" ht="15">
      <c r="A4910" s="282">
        <v>45940</v>
      </c>
      <c r="B4910" s="55" t="s">
        <v>6622</v>
      </c>
      <c r="C4910" s="786">
        <v>83513</v>
      </c>
      <c r="D4910" s="786" t="s">
        <v>5705</v>
      </c>
      <c r="E4910" s="786">
        <v>60</v>
      </c>
      <c r="F4910" s="786">
        <v>4010</v>
      </c>
      <c r="G4910" s="786" t="s">
        <v>6344</v>
      </c>
      <c r="H4910" s="786" t="s">
        <v>1573</v>
      </c>
      <c r="J4910" s="786">
        <v>1</v>
      </c>
      <c r="K4910" s="786">
        <v>10.17</v>
      </c>
      <c r="L4910" s="786">
        <v>10.17</v>
      </c>
      <c r="M4910" s="55" t="s">
        <v>2455</v>
      </c>
    </row>
    <row r="4911" spans="1:13" ht="15">
      <c r="A4911" s="282">
        <v>45940</v>
      </c>
      <c r="B4911" s="55" t="s">
        <v>6622</v>
      </c>
      <c r="C4911" s="784">
        <v>83250</v>
      </c>
      <c r="D4911" s="784" t="s">
        <v>5185</v>
      </c>
      <c r="E4911" s="784">
        <v>120</v>
      </c>
      <c r="F4911" s="784">
        <v>4010</v>
      </c>
      <c r="G4911" s="784" t="s">
        <v>6703</v>
      </c>
      <c r="H4911" s="784" t="s">
        <v>1573</v>
      </c>
      <c r="J4911" s="784">
        <v>1</v>
      </c>
      <c r="K4911" s="784">
        <v>7.91</v>
      </c>
      <c r="L4911" s="784">
        <v>7.91</v>
      </c>
      <c r="M4911" s="55" t="s">
        <v>2455</v>
      </c>
    </row>
    <row r="4912" spans="1:13" ht="15">
      <c r="A4912" s="282">
        <v>45940</v>
      </c>
      <c r="B4912" s="55" t="s">
        <v>6622</v>
      </c>
      <c r="C4912" s="786">
        <v>65593</v>
      </c>
      <c r="D4912" s="786" t="s">
        <v>6704</v>
      </c>
      <c r="E4912" s="786">
        <v>70</v>
      </c>
      <c r="F4912" s="786">
        <v>4010</v>
      </c>
      <c r="G4912" s="786" t="s">
        <v>6705</v>
      </c>
      <c r="H4912" s="786" t="s">
        <v>1573</v>
      </c>
      <c r="J4912" s="786">
        <v>1</v>
      </c>
      <c r="K4912" s="786">
        <v>3.52</v>
      </c>
      <c r="L4912" s="786">
        <v>3.52</v>
      </c>
      <c r="M4912" s="55" t="s">
        <v>2455</v>
      </c>
    </row>
    <row r="4913" spans="1:13" ht="15">
      <c r="A4913" s="282">
        <v>45940</v>
      </c>
      <c r="B4913" s="55" t="s">
        <v>6622</v>
      </c>
      <c r="C4913" s="784">
        <v>83033</v>
      </c>
      <c r="D4913" s="784" t="s">
        <v>4046</v>
      </c>
      <c r="E4913" s="784">
        <v>150</v>
      </c>
      <c r="F4913" s="784">
        <v>4010</v>
      </c>
      <c r="G4913" s="784" t="s">
        <v>4851</v>
      </c>
      <c r="H4913" s="784" t="s">
        <v>1573</v>
      </c>
      <c r="J4913" s="784">
        <v>1</v>
      </c>
      <c r="K4913" s="784">
        <v>8.06</v>
      </c>
      <c r="L4913" s="784">
        <v>8.06</v>
      </c>
      <c r="M4913" s="55" t="s">
        <v>2455</v>
      </c>
    </row>
    <row r="4914" spans="1:13" ht="15">
      <c r="A4914" s="282">
        <v>45940</v>
      </c>
      <c r="B4914" s="55" t="s">
        <v>6622</v>
      </c>
      <c r="C4914" s="786">
        <v>82008</v>
      </c>
      <c r="D4914" s="786" t="s">
        <v>5823</v>
      </c>
      <c r="E4914" s="786">
        <v>140</v>
      </c>
      <c r="F4914" s="786">
        <v>4010</v>
      </c>
      <c r="G4914" s="786" t="s">
        <v>6706</v>
      </c>
      <c r="H4914" s="786" t="s">
        <v>1573</v>
      </c>
      <c r="J4914" s="786">
        <v>1</v>
      </c>
      <c r="K4914" s="786">
        <v>7.48</v>
      </c>
      <c r="L4914" s="786">
        <v>7.48</v>
      </c>
      <c r="M4914" s="55" t="s">
        <v>2455</v>
      </c>
    </row>
    <row r="4915" spans="1:13" ht="15">
      <c r="A4915" s="282">
        <v>45940</v>
      </c>
      <c r="B4915" s="55" t="s">
        <v>6622</v>
      </c>
      <c r="C4915" s="784">
        <v>81481</v>
      </c>
      <c r="D4915" s="784" t="s">
        <v>2736</v>
      </c>
      <c r="E4915" s="784">
        <v>90</v>
      </c>
      <c r="F4915" s="784">
        <v>4010</v>
      </c>
      <c r="G4915" s="784" t="s">
        <v>6707</v>
      </c>
      <c r="H4915" s="784" t="s">
        <v>1573</v>
      </c>
      <c r="J4915" s="784">
        <v>1</v>
      </c>
      <c r="K4915" s="784">
        <v>6.39</v>
      </c>
      <c r="L4915" s="784">
        <v>6.39</v>
      </c>
      <c r="M4915" s="55" t="s">
        <v>2455</v>
      </c>
    </row>
    <row r="4916" spans="1:13" ht="15">
      <c r="A4916" s="282">
        <v>45940</v>
      </c>
      <c r="B4916" s="55" t="s">
        <v>6622</v>
      </c>
      <c r="C4916" s="786">
        <v>67377</v>
      </c>
      <c r="D4916" s="786" t="s">
        <v>4300</v>
      </c>
      <c r="E4916" s="786">
        <v>120</v>
      </c>
      <c r="F4916" s="786">
        <v>4010</v>
      </c>
      <c r="G4916" s="786" t="s">
        <v>4572</v>
      </c>
      <c r="H4916" s="786" t="s">
        <v>1573</v>
      </c>
      <c r="J4916" s="786">
        <v>1</v>
      </c>
      <c r="K4916" s="786">
        <v>3.81</v>
      </c>
      <c r="L4916" s="786">
        <v>3.81</v>
      </c>
      <c r="M4916" s="55" t="s">
        <v>2455</v>
      </c>
    </row>
    <row r="4917" spans="1:13" ht="15">
      <c r="A4917" s="282">
        <v>45940</v>
      </c>
      <c r="B4917" s="55" t="s">
        <v>6622</v>
      </c>
      <c r="C4917" s="784">
        <v>82023</v>
      </c>
      <c r="D4917" s="784" t="s">
        <v>6557</v>
      </c>
      <c r="E4917" s="784">
        <v>140</v>
      </c>
      <c r="F4917" s="784">
        <v>4010</v>
      </c>
      <c r="G4917" s="784" t="s">
        <v>6708</v>
      </c>
      <c r="H4917" s="784" t="s">
        <v>1573</v>
      </c>
      <c r="J4917" s="784">
        <v>1</v>
      </c>
      <c r="K4917" s="784">
        <v>10.42</v>
      </c>
      <c r="L4917" s="784">
        <v>10.42</v>
      </c>
      <c r="M4917" s="55" t="s">
        <v>2455</v>
      </c>
    </row>
    <row r="4918" spans="1:13" ht="15">
      <c r="A4918" s="282">
        <v>45940</v>
      </c>
      <c r="B4918" s="55" t="s">
        <v>6622</v>
      </c>
      <c r="C4918" s="786">
        <v>58661</v>
      </c>
      <c r="D4918" s="786" t="s">
        <v>4038</v>
      </c>
      <c r="E4918" s="786" t="s">
        <v>441</v>
      </c>
      <c r="F4918" s="786">
        <v>4010</v>
      </c>
      <c r="G4918" s="786" t="s">
        <v>6420</v>
      </c>
      <c r="H4918" s="786" t="s">
        <v>1573</v>
      </c>
      <c r="J4918" s="786">
        <v>1</v>
      </c>
      <c r="K4918" s="786">
        <v>6.96</v>
      </c>
      <c r="L4918" s="786">
        <v>6.96</v>
      </c>
      <c r="M4918" s="55" t="s">
        <v>2455</v>
      </c>
    </row>
    <row r="4919" spans="1:13" ht="15">
      <c r="A4919" s="282">
        <v>45940</v>
      </c>
      <c r="B4919" s="55" t="s">
        <v>6622</v>
      </c>
      <c r="C4919" s="784">
        <v>82603</v>
      </c>
      <c r="D4919" s="784" t="s">
        <v>3289</v>
      </c>
      <c r="E4919" s="784">
        <v>100</v>
      </c>
      <c r="F4919" s="784">
        <v>4010</v>
      </c>
      <c r="G4919" s="784" t="s">
        <v>6709</v>
      </c>
      <c r="H4919" s="784" t="s">
        <v>1573</v>
      </c>
      <c r="J4919" s="784">
        <v>1</v>
      </c>
      <c r="K4919" s="784">
        <v>5.1100000000000003</v>
      </c>
      <c r="L4919" s="784">
        <v>5.1100000000000003</v>
      </c>
      <c r="M4919" s="55" t="s">
        <v>2455</v>
      </c>
    </row>
    <row r="4920" spans="1:13" ht="15">
      <c r="A4920" s="282">
        <v>45940</v>
      </c>
      <c r="B4920" s="55" t="s">
        <v>6622</v>
      </c>
      <c r="C4920" s="786">
        <v>33218</v>
      </c>
      <c r="D4920" s="786" t="s">
        <v>2900</v>
      </c>
      <c r="E4920" s="786">
        <v>130</v>
      </c>
      <c r="F4920" s="786">
        <v>4010</v>
      </c>
      <c r="G4920" s="786" t="s">
        <v>6710</v>
      </c>
      <c r="H4920" s="786" t="s">
        <v>1573</v>
      </c>
      <c r="J4920" s="786">
        <v>1</v>
      </c>
      <c r="K4920" s="786">
        <v>6.23</v>
      </c>
      <c r="L4920" s="786">
        <v>6.23</v>
      </c>
      <c r="M4920" s="55" t="s">
        <v>2455</v>
      </c>
    </row>
    <row r="4921" spans="1:13" ht="15">
      <c r="A4921" s="282">
        <v>45940</v>
      </c>
      <c r="B4921" s="55" t="s">
        <v>6622</v>
      </c>
      <c r="C4921" s="784">
        <v>83036</v>
      </c>
      <c r="D4921" s="784" t="s">
        <v>6682</v>
      </c>
      <c r="E4921" s="784">
        <v>130</v>
      </c>
      <c r="F4921" s="784">
        <v>4010</v>
      </c>
      <c r="G4921" s="784" t="s">
        <v>6711</v>
      </c>
      <c r="H4921" s="784" t="s">
        <v>1573</v>
      </c>
      <c r="J4921" s="784">
        <v>1</v>
      </c>
      <c r="K4921" s="784">
        <v>6.32</v>
      </c>
      <c r="L4921" s="784">
        <v>6.32</v>
      </c>
      <c r="M4921" s="55" t="s">
        <v>2455</v>
      </c>
    </row>
    <row r="4922" spans="1:13" ht="15">
      <c r="A4922" s="282">
        <v>45940</v>
      </c>
      <c r="B4922" s="55" t="s">
        <v>6622</v>
      </c>
      <c r="C4922" s="786">
        <v>83347</v>
      </c>
      <c r="D4922" s="786" t="s">
        <v>5185</v>
      </c>
      <c r="E4922" s="786">
        <v>60</v>
      </c>
      <c r="F4922" s="786">
        <v>4010</v>
      </c>
      <c r="G4922" s="786" t="s">
        <v>6712</v>
      </c>
      <c r="H4922" s="786" t="s">
        <v>1573</v>
      </c>
      <c r="J4922" s="786">
        <v>1</v>
      </c>
      <c r="K4922" s="786">
        <v>8.49</v>
      </c>
      <c r="L4922" s="786">
        <v>8.49</v>
      </c>
      <c r="M4922" s="55" t="s">
        <v>2455</v>
      </c>
    </row>
    <row r="4923" spans="1:13" ht="15">
      <c r="A4923" s="282">
        <v>45940</v>
      </c>
      <c r="B4923" s="55" t="s">
        <v>6622</v>
      </c>
      <c r="C4923" s="784">
        <v>81318</v>
      </c>
      <c r="D4923" s="784" t="s">
        <v>3376</v>
      </c>
      <c r="E4923" s="784">
        <v>150</v>
      </c>
      <c r="F4923" s="784">
        <v>4010</v>
      </c>
      <c r="G4923" s="784" t="s">
        <v>6713</v>
      </c>
      <c r="H4923" s="784" t="s">
        <v>1573</v>
      </c>
      <c r="J4923" s="784">
        <v>1</v>
      </c>
      <c r="K4923" s="784">
        <v>6.15</v>
      </c>
      <c r="L4923" s="784">
        <v>6.15</v>
      </c>
      <c r="M4923" s="55" t="s">
        <v>2455</v>
      </c>
    </row>
    <row r="4924" spans="1:13" ht="15">
      <c r="A4924" s="282">
        <v>45940</v>
      </c>
      <c r="B4924" s="55" t="s">
        <v>6622</v>
      </c>
      <c r="C4924" s="786">
        <v>80941</v>
      </c>
      <c r="D4924" s="786" t="s">
        <v>2292</v>
      </c>
      <c r="E4924" s="786">
        <v>80</v>
      </c>
      <c r="F4924" s="786">
        <v>4010</v>
      </c>
      <c r="G4924" s="786" t="s">
        <v>6714</v>
      </c>
      <c r="H4924" s="786" t="s">
        <v>1573</v>
      </c>
      <c r="J4924" s="786">
        <v>1</v>
      </c>
      <c r="K4924" s="786">
        <v>11.12</v>
      </c>
      <c r="L4924" s="786">
        <v>11.12</v>
      </c>
      <c r="M4924" s="55" t="s">
        <v>2455</v>
      </c>
    </row>
    <row r="4925" spans="1:13" ht="15">
      <c r="A4925" s="282">
        <v>45940</v>
      </c>
      <c r="B4925" s="55" t="s">
        <v>6622</v>
      </c>
      <c r="C4925" s="784">
        <v>82982</v>
      </c>
      <c r="D4925" s="784" t="s">
        <v>2233</v>
      </c>
      <c r="E4925" s="784">
        <v>80</v>
      </c>
      <c r="F4925" s="784">
        <v>4010</v>
      </c>
      <c r="G4925" s="784" t="s">
        <v>6715</v>
      </c>
      <c r="H4925" s="784" t="s">
        <v>1573</v>
      </c>
      <c r="J4925" s="784">
        <v>1</v>
      </c>
      <c r="K4925" s="784">
        <v>3.98</v>
      </c>
      <c r="L4925" s="784">
        <v>3.98</v>
      </c>
      <c r="M4925" s="55" t="s">
        <v>2455</v>
      </c>
    </row>
    <row r="4926" spans="1:13" ht="15">
      <c r="A4926" s="282">
        <v>45940</v>
      </c>
      <c r="B4926" s="55" t="s">
        <v>6622</v>
      </c>
      <c r="C4926" s="786">
        <v>83469</v>
      </c>
      <c r="D4926" s="786" t="s">
        <v>2222</v>
      </c>
      <c r="E4926" s="786">
        <v>110</v>
      </c>
      <c r="F4926" s="786">
        <v>4010</v>
      </c>
      <c r="G4926" s="786" t="s">
        <v>5226</v>
      </c>
      <c r="H4926" s="786" t="s">
        <v>1573</v>
      </c>
      <c r="J4926" s="786">
        <v>1</v>
      </c>
      <c r="K4926" s="786">
        <v>9.7799999999999994</v>
      </c>
      <c r="L4926" s="786">
        <v>9.7799999999999994</v>
      </c>
      <c r="M4926" s="55" t="s">
        <v>2455</v>
      </c>
    </row>
    <row r="4927" spans="1:13" ht="15">
      <c r="A4927" s="282">
        <v>45940</v>
      </c>
      <c r="B4927" s="55" t="s">
        <v>6622</v>
      </c>
      <c r="C4927" s="784">
        <v>83398</v>
      </c>
      <c r="D4927" s="784" t="s">
        <v>5788</v>
      </c>
      <c r="E4927" s="784">
        <v>80</v>
      </c>
      <c r="F4927" s="784">
        <v>4010</v>
      </c>
      <c r="G4927" s="784" t="s">
        <v>6716</v>
      </c>
      <c r="H4927" s="784" t="s">
        <v>1573</v>
      </c>
      <c r="J4927" s="784">
        <v>1</v>
      </c>
      <c r="K4927" s="784">
        <v>5.58</v>
      </c>
      <c r="L4927" s="784">
        <v>5.58</v>
      </c>
      <c r="M4927" s="55" t="s">
        <v>2455</v>
      </c>
    </row>
    <row r="4928" spans="1:13" ht="15">
      <c r="A4928" s="282">
        <v>45940</v>
      </c>
      <c r="B4928" s="55" t="s">
        <v>6622</v>
      </c>
      <c r="C4928" s="786">
        <v>82835</v>
      </c>
      <c r="D4928" s="786" t="s">
        <v>3081</v>
      </c>
      <c r="E4928" s="786" t="s">
        <v>289</v>
      </c>
      <c r="F4928" s="786">
        <v>4010</v>
      </c>
      <c r="G4928" s="786" t="s">
        <v>6717</v>
      </c>
      <c r="H4928" s="786" t="s">
        <v>1573</v>
      </c>
      <c r="J4928" s="786">
        <v>1</v>
      </c>
      <c r="K4928" s="786">
        <v>20.91</v>
      </c>
      <c r="L4928" s="786">
        <v>20.91</v>
      </c>
      <c r="M4928" s="55" t="s">
        <v>2455</v>
      </c>
    </row>
    <row r="4929" spans="1:14" ht="15">
      <c r="A4929" s="282">
        <v>45940</v>
      </c>
      <c r="B4929" s="55" t="s">
        <v>6622</v>
      </c>
      <c r="C4929" s="784">
        <v>81481</v>
      </c>
      <c r="D4929" s="784" t="s">
        <v>2736</v>
      </c>
      <c r="E4929" s="784">
        <v>85</v>
      </c>
      <c r="F4929" s="784">
        <v>4010</v>
      </c>
      <c r="G4929" s="784" t="s">
        <v>4853</v>
      </c>
      <c r="H4929" s="784" t="s">
        <v>1573</v>
      </c>
      <c r="J4929" s="784">
        <v>1</v>
      </c>
      <c r="K4929" s="784">
        <v>6.3</v>
      </c>
      <c r="L4929" s="784">
        <v>6.3</v>
      </c>
      <c r="M4929" s="55" t="s">
        <v>2455</v>
      </c>
    </row>
    <row r="4930" spans="1:14" ht="15">
      <c r="A4930" s="282">
        <v>45940</v>
      </c>
      <c r="B4930" s="55" t="s">
        <v>6622</v>
      </c>
      <c r="C4930" s="786">
        <v>81347</v>
      </c>
      <c r="D4930" s="786" t="s">
        <v>3439</v>
      </c>
      <c r="E4930" s="786">
        <v>85</v>
      </c>
      <c r="F4930" s="786">
        <v>4010</v>
      </c>
      <c r="G4930" s="786" t="s">
        <v>5240</v>
      </c>
      <c r="H4930" s="786" t="s">
        <v>1573</v>
      </c>
      <c r="J4930" s="786">
        <v>1</v>
      </c>
      <c r="K4930" s="786">
        <v>7.97</v>
      </c>
      <c r="L4930" s="786">
        <v>7.97</v>
      </c>
      <c r="M4930" s="55" t="s">
        <v>2455</v>
      </c>
    </row>
    <row r="4931" spans="1:14" ht="15">
      <c r="A4931" s="282">
        <v>45940</v>
      </c>
      <c r="B4931" s="55" t="s">
        <v>6622</v>
      </c>
      <c r="C4931" s="784">
        <v>58660</v>
      </c>
      <c r="D4931" s="784" t="s">
        <v>5036</v>
      </c>
      <c r="E4931" s="784" t="s">
        <v>289</v>
      </c>
      <c r="F4931" s="784">
        <v>4010</v>
      </c>
      <c r="G4931" s="784" t="s">
        <v>6718</v>
      </c>
      <c r="H4931" s="784" t="s">
        <v>1573</v>
      </c>
      <c r="J4931" s="784">
        <v>1</v>
      </c>
      <c r="K4931" s="784">
        <v>7.99</v>
      </c>
      <c r="L4931" s="784">
        <v>7.99</v>
      </c>
      <c r="M4931" s="55" t="s">
        <v>2455</v>
      </c>
    </row>
    <row r="4932" spans="1:14" ht="15">
      <c r="A4932" s="282">
        <v>45940</v>
      </c>
      <c r="B4932" s="55" t="s">
        <v>6622</v>
      </c>
      <c r="C4932" s="786">
        <v>82722</v>
      </c>
      <c r="D4932" s="786" t="s">
        <v>3352</v>
      </c>
      <c r="E4932" s="786">
        <v>90</v>
      </c>
      <c r="F4932" s="786">
        <v>4010</v>
      </c>
      <c r="G4932" s="786" t="s">
        <v>6719</v>
      </c>
      <c r="H4932" s="786" t="s">
        <v>1573</v>
      </c>
      <c r="J4932" s="786">
        <v>1</v>
      </c>
      <c r="K4932" s="786">
        <v>11.41</v>
      </c>
      <c r="L4932" s="786">
        <v>11.41</v>
      </c>
      <c r="M4932" s="55" t="s">
        <v>2455</v>
      </c>
    </row>
    <row r="4933" spans="1:14" ht="15">
      <c r="A4933" s="282">
        <v>45940</v>
      </c>
      <c r="B4933" s="55" t="s">
        <v>6622</v>
      </c>
      <c r="C4933" s="784">
        <v>81423</v>
      </c>
      <c r="D4933" s="784" t="s">
        <v>3165</v>
      </c>
      <c r="E4933" s="784">
        <v>60</v>
      </c>
      <c r="F4933" s="784">
        <v>4010</v>
      </c>
      <c r="G4933" s="784" t="s">
        <v>6720</v>
      </c>
      <c r="H4933" s="784" t="s">
        <v>1573</v>
      </c>
      <c r="J4933" s="784">
        <v>1</v>
      </c>
      <c r="K4933" s="784">
        <v>6.66</v>
      </c>
      <c r="L4933" s="784">
        <v>6.66</v>
      </c>
      <c r="M4933" s="55" t="s">
        <v>2455</v>
      </c>
    </row>
    <row r="4934" spans="1:14" ht="15">
      <c r="A4934" s="282">
        <v>45940</v>
      </c>
      <c r="B4934" s="55" t="s">
        <v>6622</v>
      </c>
      <c r="C4934" s="786">
        <v>83345</v>
      </c>
      <c r="D4934" s="786" t="s">
        <v>5786</v>
      </c>
      <c r="E4934" s="786">
        <v>60</v>
      </c>
      <c r="F4934" s="786">
        <v>4010</v>
      </c>
      <c r="G4934" s="786" t="s">
        <v>6721</v>
      </c>
      <c r="H4934" s="786" t="s">
        <v>1573</v>
      </c>
      <c r="J4934" s="786">
        <v>1</v>
      </c>
      <c r="K4934" s="786">
        <v>10.15</v>
      </c>
      <c r="L4934" s="786">
        <v>10.15</v>
      </c>
      <c r="M4934" s="55" t="s">
        <v>2455</v>
      </c>
    </row>
    <row r="4935" spans="1:14" ht="15">
      <c r="A4935" s="282">
        <v>45940</v>
      </c>
      <c r="B4935" s="55" t="s">
        <v>6622</v>
      </c>
      <c r="C4935" s="784">
        <v>67501</v>
      </c>
      <c r="D4935" s="784" t="s">
        <v>5322</v>
      </c>
      <c r="E4935" s="784">
        <v>140</v>
      </c>
      <c r="F4935" s="784">
        <v>4010</v>
      </c>
      <c r="G4935" s="784" t="s">
        <v>6722</v>
      </c>
      <c r="H4935" s="784" t="s">
        <v>1573</v>
      </c>
      <c r="J4935" s="784">
        <v>1</v>
      </c>
      <c r="K4935" s="784">
        <v>7.58</v>
      </c>
      <c r="L4935" s="784">
        <v>7.58</v>
      </c>
      <c r="M4935" s="55" t="s">
        <v>2455</v>
      </c>
    </row>
    <row r="4936" spans="1:14" ht="15">
      <c r="A4936" s="282">
        <v>45940</v>
      </c>
      <c r="B4936" s="55" t="s">
        <v>6723</v>
      </c>
      <c r="C4936" s="784">
        <v>81883</v>
      </c>
      <c r="D4936" s="784" t="s">
        <v>6724</v>
      </c>
      <c r="E4936" s="784">
        <v>100</v>
      </c>
      <c r="F4936" s="784">
        <v>4010</v>
      </c>
      <c r="G4936" s="784" t="s">
        <v>6725</v>
      </c>
      <c r="H4936" s="784" t="s">
        <v>1573</v>
      </c>
      <c r="J4936" s="55">
        <v>-1</v>
      </c>
      <c r="K4936" s="791">
        <v>9.3800000000000008</v>
      </c>
      <c r="L4936" s="791">
        <v>-9.3800000000000008</v>
      </c>
      <c r="M4936" s="55" t="s">
        <v>2287</v>
      </c>
    </row>
    <row r="4937" spans="1:14" ht="15">
      <c r="A4937" s="783">
        <v>45941</v>
      </c>
      <c r="B4937" s="784" t="s">
        <v>6726</v>
      </c>
      <c r="C4937" s="784">
        <v>30070</v>
      </c>
      <c r="D4937" s="784" t="s">
        <v>6727</v>
      </c>
      <c r="E4937" s="784" t="s">
        <v>2230</v>
      </c>
      <c r="F4937" s="784">
        <v>4010</v>
      </c>
      <c r="G4937" s="784" t="s">
        <v>2501</v>
      </c>
      <c r="H4937" s="784" t="s">
        <v>1573</v>
      </c>
      <c r="I4937" s="797">
        <v>4.89710901022882E+16</v>
      </c>
      <c r="J4937" s="784">
        <v>60</v>
      </c>
      <c r="K4937" s="784">
        <v>8.98</v>
      </c>
      <c r="L4937" s="793">
        <v>538.79999999999995</v>
      </c>
      <c r="M4937" s="55" t="s">
        <v>2509</v>
      </c>
      <c r="N4937" s="788" t="s">
        <v>6728</v>
      </c>
    </row>
    <row r="4938" spans="1:14" ht="15">
      <c r="A4938" s="783">
        <v>45941</v>
      </c>
      <c r="B4938" s="784" t="s">
        <v>6729</v>
      </c>
      <c r="C4938" s="784">
        <v>83620</v>
      </c>
      <c r="D4938" s="784" t="s">
        <v>2336</v>
      </c>
      <c r="E4938" s="784" t="s">
        <v>289</v>
      </c>
      <c r="F4938" s="784">
        <v>4010</v>
      </c>
      <c r="G4938" s="784" t="s">
        <v>2501</v>
      </c>
      <c r="H4938" s="784" t="s">
        <v>1573</v>
      </c>
      <c r="I4938" s="797">
        <v>8246290095227830</v>
      </c>
      <c r="J4938" s="784">
        <v>12</v>
      </c>
      <c r="K4938" s="784">
        <v>18.47</v>
      </c>
      <c r="L4938" s="793">
        <v>221.64</v>
      </c>
      <c r="M4938" s="55" t="s">
        <v>2618</v>
      </c>
      <c r="N4938" s="788" t="s">
        <v>6730</v>
      </c>
    </row>
    <row r="4939" spans="1:14" ht="15">
      <c r="A4939" s="783">
        <v>45941</v>
      </c>
      <c r="B4939" s="784" t="s">
        <v>6731</v>
      </c>
      <c r="C4939" s="784">
        <v>45346</v>
      </c>
      <c r="D4939" s="784" t="s">
        <v>3073</v>
      </c>
      <c r="E4939" s="784">
        <v>130</v>
      </c>
      <c r="F4939" s="784">
        <v>4010</v>
      </c>
      <c r="G4939" s="784" t="s">
        <v>2501</v>
      </c>
      <c r="H4939" s="784" t="s">
        <v>1573</v>
      </c>
      <c r="I4939" s="797">
        <v>7.7527890170064192E+16</v>
      </c>
      <c r="J4939" s="784">
        <v>82</v>
      </c>
      <c r="K4939" s="784">
        <v>3.52</v>
      </c>
      <c r="L4939" s="793">
        <v>288.64</v>
      </c>
      <c r="M4939" s="55" t="s">
        <v>119</v>
      </c>
      <c r="N4939" s="788" t="s">
        <v>6732</v>
      </c>
    </row>
    <row r="4940" spans="1:14" ht="15">
      <c r="A4940" s="785">
        <v>45941</v>
      </c>
      <c r="B4940" s="786" t="s">
        <v>6731</v>
      </c>
      <c r="C4940" s="786">
        <v>45346</v>
      </c>
      <c r="D4940" s="786" t="s">
        <v>3073</v>
      </c>
      <c r="E4940" s="786">
        <v>130</v>
      </c>
      <c r="F4940" s="786">
        <v>4010</v>
      </c>
      <c r="G4940" s="786" t="s">
        <v>6733</v>
      </c>
      <c r="H4940" s="786" t="s">
        <v>1573</v>
      </c>
      <c r="I4940" s="798">
        <v>2</v>
      </c>
      <c r="J4940" s="786">
        <v>-82</v>
      </c>
      <c r="K4940" s="786">
        <v>3.52</v>
      </c>
      <c r="L4940" s="796">
        <v>-288.64</v>
      </c>
      <c r="M4940" s="55" t="s">
        <v>119</v>
      </c>
      <c r="N4940" s="788" t="s">
        <v>6734</v>
      </c>
    </row>
    <row r="4941" spans="1:14" ht="15">
      <c r="A4941" s="783">
        <v>45942</v>
      </c>
      <c r="B4941" s="784" t="s">
        <v>6735</v>
      </c>
      <c r="C4941" s="784">
        <v>65708</v>
      </c>
      <c r="D4941" s="784">
        <v>15</v>
      </c>
      <c r="E4941" s="784" t="s">
        <v>884</v>
      </c>
      <c r="F4941" s="784">
        <v>4010</v>
      </c>
      <c r="G4941" s="784" t="s">
        <v>2501</v>
      </c>
      <c r="H4941" s="784" t="s">
        <v>1573</v>
      </c>
      <c r="I4941" s="797" t="s">
        <v>6736</v>
      </c>
      <c r="J4941" s="784">
        <v>-21</v>
      </c>
      <c r="K4941" s="784">
        <v>7.68</v>
      </c>
      <c r="L4941" s="793">
        <v>-161.28</v>
      </c>
      <c r="M4941" s="55" t="s">
        <v>2618</v>
      </c>
      <c r="N4941" s="788" t="s">
        <v>6737</v>
      </c>
    </row>
    <row r="4942" spans="1:14" ht="15">
      <c r="A4942" s="783">
        <v>45942</v>
      </c>
      <c r="B4942" s="784" t="s">
        <v>6738</v>
      </c>
      <c r="C4942" s="784">
        <v>37028</v>
      </c>
      <c r="D4942" s="784" t="s">
        <v>5289</v>
      </c>
      <c r="E4942" s="784">
        <v>130</v>
      </c>
      <c r="F4942" s="784">
        <v>4010</v>
      </c>
      <c r="G4942" s="784" t="s">
        <v>5491</v>
      </c>
      <c r="H4942" s="784" t="s">
        <v>1573</v>
      </c>
      <c r="I4942" s="797"/>
      <c r="J4942" s="784">
        <v>-23</v>
      </c>
      <c r="K4942" s="784">
        <v>7.87</v>
      </c>
      <c r="L4942" s="793">
        <v>-181.01</v>
      </c>
      <c r="M4942" s="55" t="s">
        <v>2618</v>
      </c>
      <c r="N4942" s="788" t="s">
        <v>6739</v>
      </c>
    </row>
    <row r="4943" spans="1:14" ht="15">
      <c r="A4943" s="783">
        <v>45942</v>
      </c>
      <c r="B4943" s="55" t="s">
        <v>6740</v>
      </c>
      <c r="C4943" s="784">
        <v>82683</v>
      </c>
      <c r="D4943" s="784" t="s">
        <v>3251</v>
      </c>
      <c r="E4943" s="784">
        <v>70</v>
      </c>
      <c r="F4943" s="784">
        <v>4010</v>
      </c>
      <c r="G4943" s="784" t="s">
        <v>6741</v>
      </c>
      <c r="H4943" s="784" t="s">
        <v>1573</v>
      </c>
      <c r="I4943" s="797">
        <v>1</v>
      </c>
      <c r="J4943" s="784">
        <v>1</v>
      </c>
      <c r="K4943" s="784">
        <v>5.36</v>
      </c>
      <c r="L4943" s="793">
        <v>5.36</v>
      </c>
      <c r="M4943" s="55" t="s">
        <v>2455</v>
      </c>
    </row>
    <row r="4944" spans="1:14" ht="15">
      <c r="A4944" s="783">
        <v>45942</v>
      </c>
      <c r="B4944" s="55" t="s">
        <v>6740</v>
      </c>
      <c r="C4944" s="786">
        <v>81563</v>
      </c>
      <c r="D4944" s="786" t="s">
        <v>2533</v>
      </c>
      <c r="E4944" s="786">
        <v>90</v>
      </c>
      <c r="F4944" s="786">
        <v>4010</v>
      </c>
      <c r="G4944" s="786" t="s">
        <v>6742</v>
      </c>
      <c r="H4944" s="786" t="s">
        <v>1573</v>
      </c>
      <c r="I4944" s="798">
        <v>1</v>
      </c>
      <c r="J4944" s="786">
        <v>1</v>
      </c>
      <c r="K4944" s="786">
        <v>10.050000000000001</v>
      </c>
      <c r="L4944" s="796">
        <v>10.050000000000001</v>
      </c>
      <c r="M4944" s="55" t="s">
        <v>2455</v>
      </c>
    </row>
    <row r="4945" spans="1:13" ht="15">
      <c r="A4945" s="783">
        <v>45942</v>
      </c>
      <c r="B4945" s="55" t="s">
        <v>6740</v>
      </c>
      <c r="C4945" s="784">
        <v>82615</v>
      </c>
      <c r="D4945" s="784" t="s">
        <v>3023</v>
      </c>
      <c r="E4945" s="784">
        <v>85</v>
      </c>
      <c r="F4945" s="784">
        <v>4010</v>
      </c>
      <c r="G4945" s="784" t="s">
        <v>6743</v>
      </c>
      <c r="H4945" s="784" t="s">
        <v>1573</v>
      </c>
      <c r="I4945" s="797">
        <v>1</v>
      </c>
      <c r="J4945" s="784">
        <v>1</v>
      </c>
      <c r="K4945" s="784">
        <v>7.8</v>
      </c>
      <c r="L4945" s="793">
        <v>7.8</v>
      </c>
      <c r="M4945" s="55" t="s">
        <v>2455</v>
      </c>
    </row>
    <row r="4946" spans="1:13" ht="15">
      <c r="A4946" s="783">
        <v>45942</v>
      </c>
      <c r="B4946" s="55" t="s">
        <v>6740</v>
      </c>
      <c r="C4946" s="786">
        <v>83264</v>
      </c>
      <c r="D4946" s="786" t="s">
        <v>6390</v>
      </c>
      <c r="E4946" s="786">
        <v>90</v>
      </c>
      <c r="F4946" s="786">
        <v>4010</v>
      </c>
      <c r="G4946" s="786" t="s">
        <v>3787</v>
      </c>
      <c r="H4946" s="786" t="s">
        <v>1573</v>
      </c>
      <c r="I4946" s="798">
        <v>1</v>
      </c>
      <c r="J4946" s="786">
        <v>1</v>
      </c>
      <c r="K4946" s="786">
        <v>12.95</v>
      </c>
      <c r="L4946" s="796">
        <v>12.95</v>
      </c>
      <c r="M4946" s="55" t="s">
        <v>2455</v>
      </c>
    </row>
    <row r="4947" spans="1:13" ht="15">
      <c r="A4947" s="783">
        <v>45942</v>
      </c>
      <c r="B4947" s="55" t="s">
        <v>6740</v>
      </c>
      <c r="C4947" s="784">
        <v>83316</v>
      </c>
      <c r="D4947" s="784" t="s">
        <v>6744</v>
      </c>
      <c r="E4947" s="784">
        <v>140</v>
      </c>
      <c r="F4947" s="784">
        <v>4010</v>
      </c>
      <c r="G4947" s="784" t="s">
        <v>3615</v>
      </c>
      <c r="H4947" s="784" t="s">
        <v>1573</v>
      </c>
      <c r="I4947" s="797">
        <v>1</v>
      </c>
      <c r="J4947" s="784">
        <v>1</v>
      </c>
      <c r="K4947" s="784">
        <v>19.3</v>
      </c>
      <c r="L4947" s="793">
        <v>19.3</v>
      </c>
      <c r="M4947" s="55" t="s">
        <v>2455</v>
      </c>
    </row>
    <row r="4948" spans="1:13" ht="15">
      <c r="A4948" s="783">
        <v>45942</v>
      </c>
      <c r="B4948" s="55" t="s">
        <v>6740</v>
      </c>
      <c r="C4948" s="786">
        <v>83092</v>
      </c>
      <c r="D4948" s="786" t="s">
        <v>6745</v>
      </c>
      <c r="E4948" s="786">
        <v>130</v>
      </c>
      <c r="F4948" s="786">
        <v>4010</v>
      </c>
      <c r="G4948" s="786" t="s">
        <v>3438</v>
      </c>
      <c r="H4948" s="786" t="s">
        <v>1573</v>
      </c>
      <c r="I4948" s="798">
        <v>1</v>
      </c>
      <c r="J4948" s="786">
        <v>1</v>
      </c>
      <c r="K4948" s="786">
        <v>4.6100000000000003</v>
      </c>
      <c r="L4948" s="796">
        <v>4.6100000000000003</v>
      </c>
      <c r="M4948" s="55" t="s">
        <v>2455</v>
      </c>
    </row>
    <row r="4949" spans="1:13" ht="15">
      <c r="A4949" s="783">
        <v>45942</v>
      </c>
      <c r="B4949" s="55" t="s">
        <v>6740</v>
      </c>
      <c r="C4949" s="784">
        <v>83639</v>
      </c>
      <c r="D4949" s="784" t="s">
        <v>6746</v>
      </c>
      <c r="E4949" s="784">
        <v>120</v>
      </c>
      <c r="F4949" s="784">
        <v>4010</v>
      </c>
      <c r="G4949" s="784" t="s">
        <v>3440</v>
      </c>
      <c r="H4949" s="784" t="s">
        <v>1573</v>
      </c>
      <c r="I4949" s="797">
        <v>1</v>
      </c>
      <c r="J4949" s="784">
        <v>1</v>
      </c>
      <c r="K4949" s="784">
        <v>18.77</v>
      </c>
      <c r="L4949" s="793">
        <v>18.77</v>
      </c>
      <c r="M4949" s="55" t="s">
        <v>2455</v>
      </c>
    </row>
    <row r="4950" spans="1:13" ht="15">
      <c r="A4950" s="783">
        <v>45942</v>
      </c>
      <c r="B4950" s="55" t="s">
        <v>6740</v>
      </c>
      <c r="C4950" s="786">
        <v>83865</v>
      </c>
      <c r="D4950" s="786" t="s">
        <v>6747</v>
      </c>
      <c r="E4950" s="786" t="s">
        <v>2296</v>
      </c>
      <c r="F4950" s="786">
        <v>4010</v>
      </c>
      <c r="G4950" s="786" t="s">
        <v>6748</v>
      </c>
      <c r="H4950" s="786" t="s">
        <v>1573</v>
      </c>
      <c r="I4950" s="798">
        <v>1</v>
      </c>
      <c r="J4950" s="786">
        <v>1</v>
      </c>
      <c r="K4950" s="786">
        <v>11.89</v>
      </c>
      <c r="L4950" s="796">
        <v>11.89</v>
      </c>
      <c r="M4950" s="55" t="s">
        <v>2455</v>
      </c>
    </row>
    <row r="4951" spans="1:13" ht="15">
      <c r="A4951" s="783">
        <v>45942</v>
      </c>
      <c r="B4951" s="55" t="s">
        <v>6740</v>
      </c>
      <c r="C4951" s="784">
        <v>83646</v>
      </c>
      <c r="D4951" s="784" t="s">
        <v>5955</v>
      </c>
      <c r="E4951" s="784">
        <v>60</v>
      </c>
      <c r="F4951" s="784">
        <v>4010</v>
      </c>
      <c r="G4951" s="784" t="s">
        <v>3442</v>
      </c>
      <c r="H4951" s="784" t="s">
        <v>1573</v>
      </c>
      <c r="I4951" s="797">
        <v>1</v>
      </c>
      <c r="J4951" s="784">
        <v>1</v>
      </c>
      <c r="K4951" s="784">
        <v>6.77</v>
      </c>
      <c r="L4951" s="793">
        <v>6.77</v>
      </c>
      <c r="M4951" s="55" t="s">
        <v>2455</v>
      </c>
    </row>
    <row r="4952" spans="1:13" ht="15">
      <c r="A4952" s="783">
        <v>45942</v>
      </c>
      <c r="B4952" s="55" t="s">
        <v>6740</v>
      </c>
      <c r="C4952" s="786">
        <v>83646</v>
      </c>
      <c r="D4952" s="786" t="s">
        <v>5955</v>
      </c>
      <c r="E4952" s="786" t="s">
        <v>2356</v>
      </c>
      <c r="F4952" s="786">
        <v>4010</v>
      </c>
      <c r="G4952" s="786" t="s">
        <v>3443</v>
      </c>
      <c r="H4952" s="786" t="s">
        <v>1573</v>
      </c>
      <c r="I4952" s="798">
        <v>2</v>
      </c>
      <c r="J4952" s="786">
        <v>2</v>
      </c>
      <c r="K4952" s="786">
        <v>6.77</v>
      </c>
      <c r="L4952" s="796">
        <v>13.54</v>
      </c>
      <c r="M4952" s="55" t="s">
        <v>2455</v>
      </c>
    </row>
    <row r="4953" spans="1:13" ht="15">
      <c r="A4953" s="783">
        <v>45942</v>
      </c>
      <c r="B4953" s="55" t="s">
        <v>6740</v>
      </c>
      <c r="C4953" s="784">
        <v>83056</v>
      </c>
      <c r="D4953" s="784" t="s">
        <v>3965</v>
      </c>
      <c r="E4953" s="784">
        <v>130</v>
      </c>
      <c r="F4953" s="784">
        <v>4010</v>
      </c>
      <c r="G4953" s="784" t="s">
        <v>3444</v>
      </c>
      <c r="H4953" s="784" t="s">
        <v>1573</v>
      </c>
      <c r="I4953" s="797">
        <v>2</v>
      </c>
      <c r="J4953" s="784">
        <v>2</v>
      </c>
      <c r="K4953" s="784">
        <v>4.8099999999999996</v>
      </c>
      <c r="L4953" s="793">
        <v>9.6199999999999992</v>
      </c>
      <c r="M4953" s="55" t="s">
        <v>2455</v>
      </c>
    </row>
    <row r="4954" spans="1:13" ht="15">
      <c r="A4954" s="783">
        <v>45942</v>
      </c>
      <c r="B4954" s="55" t="s">
        <v>6740</v>
      </c>
      <c r="C4954" s="786">
        <v>82613</v>
      </c>
      <c r="D4954" s="786" t="s">
        <v>3043</v>
      </c>
      <c r="E4954" s="786">
        <v>100</v>
      </c>
      <c r="F4954" s="786">
        <v>4010</v>
      </c>
      <c r="G4954" s="786" t="s">
        <v>6749</v>
      </c>
      <c r="H4954" s="786" t="s">
        <v>1573</v>
      </c>
      <c r="I4954" s="798">
        <v>2</v>
      </c>
      <c r="J4954" s="786">
        <v>2</v>
      </c>
      <c r="K4954" s="786">
        <v>6.33</v>
      </c>
      <c r="L4954" s="796">
        <v>12.66</v>
      </c>
      <c r="M4954" s="55" t="s">
        <v>2455</v>
      </c>
    </row>
    <row r="4955" spans="1:13" ht="15">
      <c r="A4955" s="783">
        <v>45942</v>
      </c>
      <c r="B4955" s="55" t="s">
        <v>6740</v>
      </c>
      <c r="C4955" s="784">
        <v>65642</v>
      </c>
      <c r="D4955" s="784" t="s">
        <v>4476</v>
      </c>
      <c r="E4955" s="784">
        <v>110</v>
      </c>
      <c r="F4955" s="784">
        <v>4010</v>
      </c>
      <c r="G4955" s="784" t="s">
        <v>3607</v>
      </c>
      <c r="H4955" s="784" t="s">
        <v>1573</v>
      </c>
      <c r="I4955" s="797">
        <v>2</v>
      </c>
      <c r="J4955" s="784">
        <v>2</v>
      </c>
      <c r="K4955" s="784">
        <v>6.65</v>
      </c>
      <c r="L4955" s="793">
        <v>13.3</v>
      </c>
      <c r="M4955" s="55" t="s">
        <v>2455</v>
      </c>
    </row>
    <row r="4956" spans="1:13" ht="15">
      <c r="A4956" s="783">
        <v>45942</v>
      </c>
      <c r="B4956" s="55" t="s">
        <v>6740</v>
      </c>
      <c r="C4956" s="786">
        <v>82718</v>
      </c>
      <c r="D4956" s="786" t="s">
        <v>3298</v>
      </c>
      <c r="E4956" s="786">
        <v>100</v>
      </c>
      <c r="F4956" s="786">
        <v>4010</v>
      </c>
      <c r="G4956" s="786" t="s">
        <v>5362</v>
      </c>
      <c r="H4956" s="786" t="s">
        <v>1573</v>
      </c>
      <c r="I4956" s="798">
        <v>2</v>
      </c>
      <c r="J4956" s="786">
        <v>2</v>
      </c>
      <c r="K4956" s="786">
        <v>12.14</v>
      </c>
      <c r="L4956" s="796">
        <v>24.28</v>
      </c>
      <c r="M4956" s="55" t="s">
        <v>2455</v>
      </c>
    </row>
    <row r="4957" spans="1:13" ht="15">
      <c r="A4957" s="783">
        <v>45942</v>
      </c>
      <c r="B4957" s="55" t="s">
        <v>6740</v>
      </c>
      <c r="C4957" s="784">
        <v>81672</v>
      </c>
      <c r="D4957" s="784" t="s">
        <v>3189</v>
      </c>
      <c r="E4957" s="784">
        <v>120</v>
      </c>
      <c r="F4957" s="784">
        <v>4010</v>
      </c>
      <c r="G4957" s="784" t="s">
        <v>5354</v>
      </c>
      <c r="H4957" s="784" t="s">
        <v>1573</v>
      </c>
      <c r="I4957" s="797">
        <v>3</v>
      </c>
      <c r="J4957" s="784">
        <v>3</v>
      </c>
      <c r="K4957" s="784">
        <v>8.2200000000000006</v>
      </c>
      <c r="L4957" s="793">
        <v>24.66</v>
      </c>
      <c r="M4957" s="55" t="s">
        <v>2455</v>
      </c>
    </row>
    <row r="4958" spans="1:13" ht="15">
      <c r="A4958" s="783">
        <v>45942</v>
      </c>
      <c r="B4958" s="55" t="s">
        <v>6740</v>
      </c>
      <c r="C4958" s="786">
        <v>83643</v>
      </c>
      <c r="D4958" s="786" t="s">
        <v>6086</v>
      </c>
      <c r="E4958" s="786" t="s">
        <v>289</v>
      </c>
      <c r="F4958" s="786">
        <v>4010</v>
      </c>
      <c r="G4958" s="786" t="s">
        <v>5355</v>
      </c>
      <c r="H4958" s="786" t="s">
        <v>1573</v>
      </c>
      <c r="I4958" s="798">
        <v>1</v>
      </c>
      <c r="J4958" s="786">
        <v>1</v>
      </c>
      <c r="K4958" s="786">
        <v>23.05</v>
      </c>
      <c r="L4958" s="796">
        <v>23.05</v>
      </c>
      <c r="M4958" s="55" t="s">
        <v>2455</v>
      </c>
    </row>
    <row r="4959" spans="1:13" ht="15">
      <c r="A4959" s="783">
        <v>45942</v>
      </c>
      <c r="B4959" s="55" t="s">
        <v>6740</v>
      </c>
      <c r="C4959" s="784">
        <v>48879</v>
      </c>
      <c r="D4959" s="784" t="s">
        <v>2366</v>
      </c>
      <c r="E4959" s="784" t="s">
        <v>2061</v>
      </c>
      <c r="F4959" s="784">
        <v>4010</v>
      </c>
      <c r="G4959" s="784" t="s">
        <v>5358</v>
      </c>
      <c r="H4959" s="784" t="s">
        <v>1573</v>
      </c>
      <c r="I4959" s="797">
        <v>2</v>
      </c>
      <c r="J4959" s="784">
        <v>2</v>
      </c>
      <c r="K4959" s="784">
        <v>8.09</v>
      </c>
      <c r="L4959" s="793">
        <v>16.18</v>
      </c>
      <c r="M4959" s="55" t="s">
        <v>2455</v>
      </c>
    </row>
    <row r="4960" spans="1:13" ht="15">
      <c r="A4960" s="783">
        <v>45942</v>
      </c>
      <c r="B4960" s="55" t="s">
        <v>6740</v>
      </c>
      <c r="C4960" s="786">
        <v>83502</v>
      </c>
      <c r="D4960" s="786" t="s">
        <v>6750</v>
      </c>
      <c r="E4960" s="786">
        <v>150</v>
      </c>
      <c r="F4960" s="786">
        <v>4010</v>
      </c>
      <c r="G4960" s="786" t="s">
        <v>6751</v>
      </c>
      <c r="H4960" s="786" t="s">
        <v>1573</v>
      </c>
      <c r="I4960" s="798">
        <v>10</v>
      </c>
      <c r="J4960" s="786">
        <v>10</v>
      </c>
      <c r="K4960" s="786">
        <v>4.1900000000000004</v>
      </c>
      <c r="L4960" s="796">
        <v>41.9</v>
      </c>
      <c r="M4960" s="55" t="s">
        <v>2455</v>
      </c>
    </row>
    <row r="4961" spans="1:13" ht="15">
      <c r="A4961" s="783">
        <v>45942</v>
      </c>
      <c r="B4961" s="55" t="s">
        <v>6752</v>
      </c>
      <c r="C4961" s="784">
        <v>64336</v>
      </c>
      <c r="D4961" s="784" t="s">
        <v>6753</v>
      </c>
      <c r="E4961" s="784" t="s">
        <v>2639</v>
      </c>
      <c r="F4961" s="784">
        <v>4010</v>
      </c>
      <c r="G4961" s="784" t="s">
        <v>6754</v>
      </c>
      <c r="H4961" s="784" t="s">
        <v>1573</v>
      </c>
      <c r="I4961" s="797">
        <v>1</v>
      </c>
      <c r="J4961" s="784">
        <v>1</v>
      </c>
      <c r="K4961" s="784">
        <v>9.5500000000000007</v>
      </c>
      <c r="L4961" s="793">
        <v>9.5500000000000007</v>
      </c>
      <c r="M4961" s="55" t="s">
        <v>2455</v>
      </c>
    </row>
    <row r="4962" spans="1:13" ht="15">
      <c r="A4962" s="783">
        <v>45942</v>
      </c>
      <c r="B4962" s="55" t="s">
        <v>6752</v>
      </c>
      <c r="C4962" s="786">
        <v>83515</v>
      </c>
      <c r="D4962" s="786" t="s">
        <v>6755</v>
      </c>
      <c r="E4962" s="786">
        <v>80</v>
      </c>
      <c r="F4962" s="786">
        <v>4010</v>
      </c>
      <c r="G4962" s="786" t="s">
        <v>6756</v>
      </c>
      <c r="H4962" s="786" t="s">
        <v>1573</v>
      </c>
      <c r="I4962" s="798">
        <v>1</v>
      </c>
      <c r="J4962" s="786">
        <v>1</v>
      </c>
      <c r="K4962" s="786">
        <v>14.46</v>
      </c>
      <c r="L4962" s="796">
        <v>14.46</v>
      </c>
      <c r="M4962" s="55" t="s">
        <v>2455</v>
      </c>
    </row>
    <row r="4963" spans="1:13" ht="15">
      <c r="A4963" s="783">
        <v>45942</v>
      </c>
      <c r="B4963" s="55" t="s">
        <v>6752</v>
      </c>
      <c r="C4963" s="784">
        <v>46153</v>
      </c>
      <c r="D4963" s="784" t="s">
        <v>2682</v>
      </c>
      <c r="E4963" s="784">
        <v>150</v>
      </c>
      <c r="F4963" s="784">
        <v>4010</v>
      </c>
      <c r="G4963" s="784" t="s">
        <v>6757</v>
      </c>
      <c r="H4963" s="784" t="s">
        <v>1573</v>
      </c>
      <c r="I4963" s="797">
        <v>1</v>
      </c>
      <c r="J4963" s="784">
        <v>1</v>
      </c>
      <c r="K4963" s="784">
        <v>4.3899999999999997</v>
      </c>
      <c r="L4963" s="793">
        <v>4.3899999999999997</v>
      </c>
      <c r="M4963" s="55" t="s">
        <v>2455</v>
      </c>
    </row>
    <row r="4964" spans="1:13" ht="15">
      <c r="A4964" s="783">
        <v>45942</v>
      </c>
      <c r="B4964" s="55" t="s">
        <v>6752</v>
      </c>
      <c r="C4964" s="786">
        <v>60008</v>
      </c>
      <c r="D4964" s="786" t="s">
        <v>2507</v>
      </c>
      <c r="E4964" s="786">
        <v>90</v>
      </c>
      <c r="F4964" s="786">
        <v>4010</v>
      </c>
      <c r="G4964" s="786" t="s">
        <v>6758</v>
      </c>
      <c r="H4964" s="786" t="s">
        <v>1573</v>
      </c>
      <c r="I4964" s="798">
        <v>1</v>
      </c>
      <c r="J4964" s="786">
        <v>1</v>
      </c>
      <c r="K4964" s="786">
        <v>5.93</v>
      </c>
      <c r="L4964" s="796">
        <v>5.93</v>
      </c>
      <c r="M4964" s="55" t="s">
        <v>2455</v>
      </c>
    </row>
    <row r="4965" spans="1:13" ht="15">
      <c r="A4965" s="783">
        <v>45942</v>
      </c>
      <c r="B4965" s="55" t="s">
        <v>6752</v>
      </c>
      <c r="C4965" s="784">
        <v>83507</v>
      </c>
      <c r="D4965" s="784" t="s">
        <v>4542</v>
      </c>
      <c r="E4965" s="784">
        <v>90</v>
      </c>
      <c r="F4965" s="784">
        <v>4010</v>
      </c>
      <c r="G4965" s="784" t="s">
        <v>6759</v>
      </c>
      <c r="H4965" s="784" t="s">
        <v>1573</v>
      </c>
      <c r="I4965" s="797">
        <v>1</v>
      </c>
      <c r="J4965" s="784">
        <v>1</v>
      </c>
      <c r="K4965" s="784">
        <v>5.29</v>
      </c>
      <c r="L4965" s="793">
        <v>5.29</v>
      </c>
      <c r="M4965" s="55" t="s">
        <v>2455</v>
      </c>
    </row>
    <row r="4966" spans="1:13" ht="15">
      <c r="A4966" s="783">
        <v>45942</v>
      </c>
      <c r="B4966" s="55" t="s">
        <v>6752</v>
      </c>
      <c r="C4966" s="786">
        <v>82307</v>
      </c>
      <c r="D4966" s="786" t="s">
        <v>4292</v>
      </c>
      <c r="E4966" s="786">
        <v>60</v>
      </c>
      <c r="F4966" s="786">
        <v>4010</v>
      </c>
      <c r="G4966" s="786" t="s">
        <v>6760</v>
      </c>
      <c r="H4966" s="786" t="s">
        <v>1573</v>
      </c>
      <c r="I4966" s="798">
        <v>1</v>
      </c>
      <c r="J4966" s="786">
        <v>1</v>
      </c>
      <c r="K4966" s="786">
        <v>26.65</v>
      </c>
      <c r="L4966" s="796">
        <v>26.65</v>
      </c>
      <c r="M4966" s="55" t="s">
        <v>2455</v>
      </c>
    </row>
    <row r="4967" spans="1:13" ht="15">
      <c r="A4967" s="783">
        <v>45942</v>
      </c>
      <c r="B4967" s="55" t="s">
        <v>6752</v>
      </c>
      <c r="C4967" s="784">
        <v>81339</v>
      </c>
      <c r="D4967" s="784" t="s">
        <v>3050</v>
      </c>
      <c r="E4967" s="784">
        <v>85</v>
      </c>
      <c r="F4967" s="784">
        <v>4010</v>
      </c>
      <c r="G4967" s="784" t="s">
        <v>6761</v>
      </c>
      <c r="H4967" s="784" t="s">
        <v>1573</v>
      </c>
      <c r="I4967" s="797">
        <v>1</v>
      </c>
      <c r="J4967" s="784">
        <v>1</v>
      </c>
      <c r="K4967" s="784">
        <v>6.52</v>
      </c>
      <c r="L4967" s="793">
        <v>6.52</v>
      </c>
      <c r="M4967" s="55" t="s">
        <v>2455</v>
      </c>
    </row>
    <row r="4968" spans="1:13" ht="15">
      <c r="A4968" s="783">
        <v>45942</v>
      </c>
      <c r="B4968" s="55" t="s">
        <v>6752</v>
      </c>
      <c r="C4968" s="786">
        <v>81946</v>
      </c>
      <c r="D4968" s="786" t="s">
        <v>5621</v>
      </c>
      <c r="E4968" s="786">
        <v>60</v>
      </c>
      <c r="F4968" s="786">
        <v>4010</v>
      </c>
      <c r="G4968" s="786" t="s">
        <v>6762</v>
      </c>
      <c r="H4968" s="786" t="s">
        <v>1573</v>
      </c>
      <c r="I4968" s="798">
        <v>1</v>
      </c>
      <c r="J4968" s="786">
        <v>1</v>
      </c>
      <c r="K4968" s="786">
        <v>7.62</v>
      </c>
      <c r="L4968" s="796">
        <v>7.62</v>
      </c>
      <c r="M4968" s="55" t="s">
        <v>2455</v>
      </c>
    </row>
    <row r="4969" spans="1:13" ht="15">
      <c r="A4969" s="783">
        <v>45942</v>
      </c>
      <c r="B4969" s="55" t="s">
        <v>6752</v>
      </c>
      <c r="C4969" s="784">
        <v>83342</v>
      </c>
      <c r="D4969" s="784" t="s">
        <v>5917</v>
      </c>
      <c r="E4969" s="784">
        <v>50</v>
      </c>
      <c r="F4969" s="784">
        <v>4010</v>
      </c>
      <c r="G4969" s="784" t="s">
        <v>5703</v>
      </c>
      <c r="H4969" s="784" t="s">
        <v>1573</v>
      </c>
      <c r="I4969" s="797">
        <v>1</v>
      </c>
      <c r="J4969" s="784">
        <v>1</v>
      </c>
      <c r="K4969" s="784">
        <v>7.22</v>
      </c>
      <c r="L4969" s="793">
        <v>7.22</v>
      </c>
      <c r="M4969" s="55" t="s">
        <v>2455</v>
      </c>
    </row>
    <row r="4970" spans="1:13" ht="15">
      <c r="A4970" s="783">
        <v>45942</v>
      </c>
      <c r="B4970" s="55" t="s">
        <v>6752</v>
      </c>
      <c r="C4970" s="786">
        <v>80908</v>
      </c>
      <c r="D4970" s="786">
        <v>766</v>
      </c>
      <c r="E4970" s="786" t="s">
        <v>2230</v>
      </c>
      <c r="F4970" s="786">
        <v>4010</v>
      </c>
      <c r="G4970" s="786" t="s">
        <v>6763</v>
      </c>
      <c r="H4970" s="786" t="s">
        <v>1573</v>
      </c>
      <c r="I4970" s="798">
        <v>2</v>
      </c>
      <c r="J4970" s="786">
        <v>2</v>
      </c>
      <c r="K4970" s="786">
        <v>2.2999999999999998</v>
      </c>
      <c r="L4970" s="796">
        <v>4.5999999999999996</v>
      </c>
      <c r="M4970" s="55" t="s">
        <v>2455</v>
      </c>
    </row>
    <row r="4971" spans="1:13" ht="15">
      <c r="A4971" s="783">
        <v>45942</v>
      </c>
      <c r="B4971" s="55" t="s">
        <v>6764</v>
      </c>
      <c r="C4971" s="784">
        <v>82057</v>
      </c>
      <c r="D4971" s="784" t="s">
        <v>2981</v>
      </c>
      <c r="E4971" s="784" t="s">
        <v>441</v>
      </c>
      <c r="F4971" s="784">
        <v>4010</v>
      </c>
      <c r="G4971" s="784" t="s">
        <v>6765</v>
      </c>
      <c r="H4971" s="784" t="s">
        <v>1573</v>
      </c>
      <c r="I4971" s="797">
        <v>5</v>
      </c>
      <c r="J4971" s="784">
        <v>5</v>
      </c>
      <c r="K4971" s="784">
        <v>9.0299999999999994</v>
      </c>
      <c r="L4971" s="793">
        <v>45.15</v>
      </c>
      <c r="M4971" s="55" t="s">
        <v>2547</v>
      </c>
    </row>
    <row r="4972" spans="1:13" ht="15">
      <c r="A4972" s="783">
        <v>45942</v>
      </c>
      <c r="B4972" s="55" t="s">
        <v>6766</v>
      </c>
      <c r="C4972" s="784">
        <v>82057</v>
      </c>
      <c r="D4972" s="784" t="s">
        <v>2981</v>
      </c>
      <c r="E4972" s="784" t="s">
        <v>289</v>
      </c>
      <c r="F4972" s="784">
        <v>4010</v>
      </c>
      <c r="G4972" s="784" t="s">
        <v>6767</v>
      </c>
      <c r="H4972" s="784" t="s">
        <v>1573</v>
      </c>
      <c r="I4972" s="797">
        <v>-7</v>
      </c>
      <c r="J4972" s="784">
        <v>-7</v>
      </c>
      <c r="K4972" s="784">
        <v>9.0299999999999994</v>
      </c>
      <c r="L4972" s="793">
        <v>-63.21</v>
      </c>
      <c r="M4972" s="55" t="s">
        <v>2547</v>
      </c>
    </row>
    <row r="4973" spans="1:13" ht="15">
      <c r="A4973" s="282">
        <v>45943</v>
      </c>
      <c r="B4973" s="55" t="s">
        <v>6768</v>
      </c>
      <c r="C4973" s="784">
        <v>83340</v>
      </c>
      <c r="D4973" s="784" t="s">
        <v>2280</v>
      </c>
      <c r="E4973" s="784">
        <v>70</v>
      </c>
      <c r="F4973" s="784">
        <v>4010</v>
      </c>
      <c r="G4973" s="784" t="s">
        <v>5215</v>
      </c>
      <c r="H4973" s="784" t="s">
        <v>1573</v>
      </c>
      <c r="J4973" s="784">
        <v>3</v>
      </c>
      <c r="K4973" s="784">
        <v>4.04</v>
      </c>
      <c r="L4973" s="784">
        <v>12.12</v>
      </c>
      <c r="M4973" s="55" t="s">
        <v>2547</v>
      </c>
    </row>
    <row r="4974" spans="1:13" ht="15">
      <c r="A4974" s="282">
        <v>45943</v>
      </c>
      <c r="B4974" s="55" t="s">
        <v>6768</v>
      </c>
      <c r="C4974" s="786">
        <v>83340</v>
      </c>
      <c r="D4974" s="786" t="s">
        <v>2280</v>
      </c>
      <c r="E4974" s="786">
        <v>85</v>
      </c>
      <c r="F4974" s="786">
        <v>4010</v>
      </c>
      <c r="G4974" s="786" t="s">
        <v>6769</v>
      </c>
      <c r="H4974" s="786" t="s">
        <v>1573</v>
      </c>
      <c r="J4974" s="786">
        <v>15</v>
      </c>
      <c r="K4974" s="786">
        <v>4.04</v>
      </c>
      <c r="L4974" s="786">
        <v>60.6</v>
      </c>
      <c r="M4974" s="55" t="s">
        <v>2547</v>
      </c>
    </row>
    <row r="4975" spans="1:13" ht="15">
      <c r="A4975" s="282">
        <v>45943</v>
      </c>
      <c r="B4975" s="55" t="s">
        <v>6768</v>
      </c>
      <c r="C4975" s="784">
        <v>83340</v>
      </c>
      <c r="D4975" s="784" t="s">
        <v>2280</v>
      </c>
      <c r="E4975" s="784">
        <v>80</v>
      </c>
      <c r="F4975" s="784">
        <v>4010</v>
      </c>
      <c r="G4975" s="784" t="s">
        <v>6770</v>
      </c>
      <c r="H4975" s="784" t="s">
        <v>1573</v>
      </c>
      <c r="J4975" s="784">
        <v>9</v>
      </c>
      <c r="K4975" s="784">
        <v>4.04</v>
      </c>
      <c r="L4975" s="784">
        <v>36.36</v>
      </c>
      <c r="M4975" s="55" t="s">
        <v>2547</v>
      </c>
    </row>
    <row r="4976" spans="1:13" ht="15">
      <c r="A4976" s="282">
        <v>45943</v>
      </c>
      <c r="B4976" s="55" t="s">
        <v>6768</v>
      </c>
      <c r="C4976" s="786">
        <v>83340</v>
      </c>
      <c r="D4976" s="786" t="s">
        <v>2280</v>
      </c>
      <c r="E4976" s="786">
        <v>60</v>
      </c>
      <c r="F4976" s="786">
        <v>4010</v>
      </c>
      <c r="G4976" s="786" t="s">
        <v>6771</v>
      </c>
      <c r="H4976" s="786" t="s">
        <v>1573</v>
      </c>
      <c r="J4976" s="786">
        <v>7</v>
      </c>
      <c r="K4976" s="786">
        <v>4.04</v>
      </c>
      <c r="L4976" s="786">
        <v>28.28</v>
      </c>
      <c r="M4976" s="55" t="s">
        <v>2547</v>
      </c>
    </row>
    <row r="4977" spans="1:13" ht="15">
      <c r="A4977" s="282">
        <v>45943</v>
      </c>
      <c r="B4977" s="55" t="s">
        <v>6768</v>
      </c>
      <c r="C4977" s="784">
        <v>83340</v>
      </c>
      <c r="D4977" s="784" t="s">
        <v>2280</v>
      </c>
      <c r="E4977" s="784">
        <v>90</v>
      </c>
      <c r="F4977" s="784">
        <v>4010</v>
      </c>
      <c r="G4977" s="784" t="s">
        <v>6772</v>
      </c>
      <c r="H4977" s="784" t="s">
        <v>1573</v>
      </c>
      <c r="J4977" s="784">
        <v>-34</v>
      </c>
      <c r="K4977" s="784">
        <v>4.04</v>
      </c>
      <c r="L4977" s="784">
        <v>-137.36000000000001</v>
      </c>
      <c r="M4977" s="55" t="s">
        <v>2547</v>
      </c>
    </row>
    <row r="4978" spans="1:13" ht="15">
      <c r="A4978" s="282">
        <v>45943</v>
      </c>
      <c r="B4978" s="55" t="s">
        <v>6773</v>
      </c>
      <c r="C4978" s="784">
        <v>50265</v>
      </c>
      <c r="D4978" s="784" t="s">
        <v>6086</v>
      </c>
      <c r="E4978" s="784" t="s">
        <v>289</v>
      </c>
      <c r="F4978" s="784">
        <v>4010</v>
      </c>
      <c r="G4978" s="784" t="s">
        <v>6774</v>
      </c>
      <c r="H4978" s="784" t="s">
        <v>1573</v>
      </c>
      <c r="J4978" s="55">
        <v>-1</v>
      </c>
      <c r="K4978" s="791">
        <v>3.3</v>
      </c>
      <c r="L4978" s="791">
        <v>-3.3</v>
      </c>
      <c r="M4978" s="55" t="s">
        <v>2873</v>
      </c>
    </row>
    <row r="4979" spans="1:13" ht="15">
      <c r="A4979" s="282">
        <v>45943</v>
      </c>
      <c r="B4979" s="55" t="s">
        <v>6775</v>
      </c>
      <c r="C4979" s="784">
        <v>52706</v>
      </c>
      <c r="D4979" s="784" t="s">
        <v>2348</v>
      </c>
      <c r="E4979" s="784">
        <v>160</v>
      </c>
      <c r="F4979" s="784">
        <v>4010</v>
      </c>
      <c r="G4979" s="784" t="s">
        <v>6776</v>
      </c>
      <c r="H4979" s="784" t="s">
        <v>1573</v>
      </c>
      <c r="J4979" s="55">
        <v>-1</v>
      </c>
      <c r="K4979" s="791">
        <v>8.2200000000000006</v>
      </c>
      <c r="L4979" s="791">
        <v>-8.2200000000000006</v>
      </c>
      <c r="M4979" s="55" t="s">
        <v>2967</v>
      </c>
    </row>
    <row r="4980" spans="1:13" ht="15">
      <c r="A4980" s="282">
        <v>45943</v>
      </c>
      <c r="B4980" s="55" t="s">
        <v>6777</v>
      </c>
      <c r="C4980" s="784">
        <v>83637</v>
      </c>
      <c r="D4980" s="784" t="s">
        <v>6086</v>
      </c>
      <c r="E4980" s="784" t="s">
        <v>2296</v>
      </c>
      <c r="F4980" s="784">
        <v>4010</v>
      </c>
      <c r="G4980" s="784" t="s">
        <v>2535</v>
      </c>
      <c r="H4980" s="784" t="s">
        <v>1573</v>
      </c>
      <c r="I4980" s="797">
        <v>25</v>
      </c>
      <c r="J4980" s="784">
        <v>25</v>
      </c>
      <c r="K4980" s="784">
        <v>16.68</v>
      </c>
      <c r="L4980" s="793">
        <v>417</v>
      </c>
      <c r="M4980" s="55" t="s">
        <v>2547</v>
      </c>
    </row>
    <row r="4981" spans="1:13" ht="15">
      <c r="A4981" s="282">
        <v>45943</v>
      </c>
      <c r="B4981" s="55" t="s">
        <v>6777</v>
      </c>
      <c r="C4981" s="786">
        <v>83637</v>
      </c>
      <c r="D4981" s="786" t="s">
        <v>2408</v>
      </c>
      <c r="E4981" s="786" t="s">
        <v>2296</v>
      </c>
      <c r="F4981" s="786">
        <v>4010</v>
      </c>
      <c r="G4981" s="786" t="s">
        <v>6778</v>
      </c>
      <c r="H4981" s="786" t="s">
        <v>1573</v>
      </c>
      <c r="I4981" s="798">
        <v>-25</v>
      </c>
      <c r="J4981" s="786">
        <v>-25</v>
      </c>
      <c r="K4981" s="786">
        <v>13.15</v>
      </c>
      <c r="L4981" s="796">
        <v>-328.75</v>
      </c>
      <c r="M4981" s="55" t="s">
        <v>2547</v>
      </c>
    </row>
    <row r="4982" spans="1:13" ht="15">
      <c r="A4982" s="282">
        <v>45944</v>
      </c>
      <c r="B4982" s="55" t="s">
        <v>6779</v>
      </c>
      <c r="C4982" s="784">
        <v>83631</v>
      </c>
      <c r="D4982" s="784" t="s">
        <v>2710</v>
      </c>
      <c r="E4982" s="784" t="s">
        <v>289</v>
      </c>
      <c r="F4982" s="784">
        <v>4010</v>
      </c>
      <c r="G4982" s="784" t="s">
        <v>6780</v>
      </c>
      <c r="H4982" s="784" t="s">
        <v>1573</v>
      </c>
      <c r="J4982" s="784">
        <v>21</v>
      </c>
      <c r="K4982" s="784">
        <v>20.37</v>
      </c>
      <c r="L4982" s="784">
        <v>427.77</v>
      </c>
      <c r="M4982" s="55" t="s">
        <v>2547</v>
      </c>
    </row>
    <row r="4983" spans="1:13" ht="15">
      <c r="A4983" s="282">
        <v>45944</v>
      </c>
      <c r="B4983" s="55" t="s">
        <v>6779</v>
      </c>
      <c r="C4983" s="786">
        <v>83631</v>
      </c>
      <c r="D4983" s="786" t="s">
        <v>2710</v>
      </c>
      <c r="E4983" s="786" t="s">
        <v>2061</v>
      </c>
      <c r="F4983" s="786">
        <v>4010</v>
      </c>
      <c r="G4983" s="786" t="s">
        <v>6781</v>
      </c>
      <c r="H4983" s="786" t="s">
        <v>1573</v>
      </c>
      <c r="J4983" s="786">
        <v>-35</v>
      </c>
      <c r="K4983" s="786">
        <v>20.37</v>
      </c>
      <c r="L4983" s="786">
        <v>-712.95</v>
      </c>
      <c r="M4983" s="55" t="s">
        <v>2547</v>
      </c>
    </row>
    <row r="4984" spans="1:13" ht="15">
      <c r="A4984" s="282">
        <v>45944</v>
      </c>
      <c r="B4984" s="55" t="s">
        <v>6782</v>
      </c>
      <c r="C4984" s="784">
        <v>82550</v>
      </c>
      <c r="D4984" s="784" t="s">
        <v>3984</v>
      </c>
      <c r="E4984" s="784">
        <v>90</v>
      </c>
      <c r="F4984" s="784">
        <v>4010</v>
      </c>
      <c r="G4984" s="784" t="s">
        <v>2617</v>
      </c>
      <c r="H4984" s="784" t="s">
        <v>1573</v>
      </c>
      <c r="J4984" s="55">
        <v>-1</v>
      </c>
      <c r="K4984" s="791">
        <v>11.28</v>
      </c>
      <c r="L4984" s="791">
        <v>-11.28</v>
      </c>
      <c r="M4984" s="55" t="s">
        <v>2445</v>
      </c>
    </row>
    <row r="4985" spans="1:13" ht="15">
      <c r="A4985" s="282">
        <v>45944</v>
      </c>
      <c r="B4985" s="55" t="s">
        <v>6782</v>
      </c>
      <c r="C4985" s="786">
        <v>82835</v>
      </c>
      <c r="D4985" s="786" t="s">
        <v>3081</v>
      </c>
      <c r="E4985" s="786" t="s">
        <v>289</v>
      </c>
      <c r="F4985" s="786">
        <v>4010</v>
      </c>
      <c r="G4985" s="786" t="s">
        <v>2617</v>
      </c>
      <c r="H4985" s="786" t="s">
        <v>1573</v>
      </c>
      <c r="J4985" s="55">
        <v>-1</v>
      </c>
      <c r="K4985" s="791">
        <v>20.91</v>
      </c>
      <c r="L4985" s="791">
        <v>-20.91</v>
      </c>
      <c r="M4985" s="55" t="s">
        <v>2445</v>
      </c>
    </row>
    <row r="4986" spans="1:13" ht="15">
      <c r="A4986" s="282">
        <v>45944</v>
      </c>
      <c r="B4986" s="55" t="s">
        <v>6782</v>
      </c>
      <c r="C4986" s="784">
        <v>67501</v>
      </c>
      <c r="D4986" s="784" t="s">
        <v>2909</v>
      </c>
      <c r="E4986" s="784">
        <v>100</v>
      </c>
      <c r="F4986" s="784">
        <v>4010</v>
      </c>
      <c r="G4986" s="784" t="s">
        <v>2617</v>
      </c>
      <c r="H4986" s="784" t="s">
        <v>1573</v>
      </c>
      <c r="J4986" s="55">
        <v>-1</v>
      </c>
      <c r="K4986" s="791">
        <v>7.7</v>
      </c>
      <c r="L4986" s="791">
        <v>-7.7</v>
      </c>
      <c r="M4986" s="55" t="s">
        <v>2445</v>
      </c>
    </row>
    <row r="4987" spans="1:13" ht="15">
      <c r="A4987" s="282">
        <v>45944</v>
      </c>
      <c r="B4987" s="55" t="s">
        <v>6782</v>
      </c>
      <c r="C4987" s="786">
        <v>82008</v>
      </c>
      <c r="D4987" s="786" t="s">
        <v>5454</v>
      </c>
      <c r="E4987" s="786">
        <v>100</v>
      </c>
      <c r="F4987" s="786">
        <v>4010</v>
      </c>
      <c r="G4987" s="786" t="s">
        <v>2617</v>
      </c>
      <c r="H4987" s="786" t="s">
        <v>1573</v>
      </c>
      <c r="J4987" s="55">
        <v>-1</v>
      </c>
      <c r="K4987" s="791">
        <v>6.38</v>
      </c>
      <c r="L4987" s="791">
        <v>-6.38</v>
      </c>
      <c r="M4987" s="55" t="s">
        <v>2445</v>
      </c>
    </row>
    <row r="4988" spans="1:13" ht="15">
      <c r="A4988" s="282">
        <v>45944</v>
      </c>
      <c r="B4988" s="55" t="s">
        <v>6783</v>
      </c>
      <c r="C4988" s="784">
        <v>83403</v>
      </c>
      <c r="D4988" s="784" t="s">
        <v>5508</v>
      </c>
      <c r="E4988" s="784">
        <v>50</v>
      </c>
      <c r="F4988" s="784">
        <v>4010</v>
      </c>
      <c r="G4988" s="784" t="s">
        <v>6784</v>
      </c>
      <c r="H4988" s="784" t="s">
        <v>1573</v>
      </c>
      <c r="J4988" s="55">
        <v>-1</v>
      </c>
      <c r="K4988" s="791">
        <v>7.18</v>
      </c>
      <c r="L4988" s="791">
        <v>-7.18</v>
      </c>
      <c r="M4988" s="55" t="s">
        <v>2967</v>
      </c>
    </row>
    <row r="4989" spans="1:13" ht="15">
      <c r="A4989" s="282">
        <v>45944</v>
      </c>
      <c r="B4989" s="55" t="s">
        <v>6785</v>
      </c>
      <c r="C4989" s="784">
        <v>44441</v>
      </c>
      <c r="D4989" s="784" t="s">
        <v>6786</v>
      </c>
      <c r="E4989" s="784" t="s">
        <v>6787</v>
      </c>
      <c r="F4989" s="784">
        <v>4010</v>
      </c>
      <c r="G4989" s="784" t="s">
        <v>6788</v>
      </c>
      <c r="H4989" s="784" t="s">
        <v>1573</v>
      </c>
      <c r="J4989" s="55">
        <v>-1</v>
      </c>
      <c r="K4989" s="791">
        <v>6.67</v>
      </c>
      <c r="L4989" s="791">
        <v>-6.67</v>
      </c>
      <c r="M4989" s="55" t="s">
        <v>2287</v>
      </c>
    </row>
    <row r="4990" spans="1:13" ht="15">
      <c r="A4990" s="282">
        <v>45944</v>
      </c>
      <c r="B4990" s="55" t="s">
        <v>6785</v>
      </c>
      <c r="C4990" s="786">
        <v>52622</v>
      </c>
      <c r="D4990" s="786" t="s">
        <v>6746</v>
      </c>
      <c r="E4990" s="786" t="s">
        <v>6789</v>
      </c>
      <c r="F4990" s="786">
        <v>4010</v>
      </c>
      <c r="G4990" s="786" t="s">
        <v>6790</v>
      </c>
      <c r="H4990" s="786" t="s">
        <v>1573</v>
      </c>
      <c r="J4990" s="55">
        <v>-1</v>
      </c>
      <c r="K4990" s="791">
        <v>4</v>
      </c>
      <c r="L4990" s="791">
        <v>-4</v>
      </c>
      <c r="M4990" s="55" t="s">
        <v>2287</v>
      </c>
    </row>
    <row r="4991" spans="1:13" ht="15">
      <c r="A4991" s="282">
        <v>45944</v>
      </c>
      <c r="B4991" s="55" t="s">
        <v>6785</v>
      </c>
      <c r="C4991" s="784">
        <v>80964</v>
      </c>
      <c r="D4991" s="784">
        <v>19</v>
      </c>
      <c r="E4991" s="784" t="s">
        <v>441</v>
      </c>
      <c r="F4991" s="784">
        <v>4010</v>
      </c>
      <c r="G4991" s="784" t="s">
        <v>6791</v>
      </c>
      <c r="H4991" s="784" t="s">
        <v>1573</v>
      </c>
      <c r="J4991" s="55">
        <v>-1</v>
      </c>
      <c r="K4991" s="791">
        <v>21.07</v>
      </c>
      <c r="L4991" s="791">
        <v>-21.07</v>
      </c>
      <c r="M4991" s="55" t="s">
        <v>2287</v>
      </c>
    </row>
    <row r="4992" spans="1:13" ht="15">
      <c r="A4992" s="282">
        <v>45944</v>
      </c>
      <c r="B4992" s="55" t="s">
        <v>6792</v>
      </c>
      <c r="C4992" s="784">
        <v>80039</v>
      </c>
      <c r="D4992" s="784" t="s">
        <v>2653</v>
      </c>
      <c r="E4992" s="784" t="s">
        <v>441</v>
      </c>
      <c r="F4992" s="784">
        <v>4010</v>
      </c>
      <c r="G4992" s="784" t="s">
        <v>6793</v>
      </c>
      <c r="H4992" s="784" t="s">
        <v>1573</v>
      </c>
      <c r="I4992" s="797">
        <v>27</v>
      </c>
      <c r="J4992" s="784">
        <v>27</v>
      </c>
      <c r="K4992" s="784">
        <v>10.08</v>
      </c>
      <c r="L4992" s="793">
        <v>272.16000000000003</v>
      </c>
      <c r="M4992" s="55" t="s">
        <v>2547</v>
      </c>
    </row>
    <row r="4993" spans="1:13" ht="15">
      <c r="A4993" s="282">
        <v>45944</v>
      </c>
      <c r="B4993" s="55" t="s">
        <v>6792</v>
      </c>
      <c r="C4993" s="786">
        <v>80039</v>
      </c>
      <c r="D4993" s="786" t="s">
        <v>2653</v>
      </c>
      <c r="E4993" s="786" t="s">
        <v>2061</v>
      </c>
      <c r="F4993" s="786">
        <v>4010</v>
      </c>
      <c r="G4993" s="786" t="s">
        <v>3314</v>
      </c>
      <c r="H4993" s="786" t="s">
        <v>1573</v>
      </c>
      <c r="I4993" s="798">
        <v>-35</v>
      </c>
      <c r="J4993" s="786">
        <v>-35</v>
      </c>
      <c r="K4993" s="786">
        <v>10.08</v>
      </c>
      <c r="L4993" s="796">
        <v>-352.8</v>
      </c>
      <c r="M4993" s="55" t="s">
        <v>2547</v>
      </c>
    </row>
    <row r="4994" spans="1:13" ht="15">
      <c r="A4994" s="282">
        <v>45944</v>
      </c>
      <c r="B4994" s="55" t="s">
        <v>6794</v>
      </c>
      <c r="C4994" s="784">
        <v>83620</v>
      </c>
      <c r="D4994" s="784" t="s">
        <v>6795</v>
      </c>
      <c r="E4994" s="784" t="s">
        <v>2230</v>
      </c>
      <c r="F4994" s="784">
        <v>4010</v>
      </c>
      <c r="G4994" s="784" t="s">
        <v>6796</v>
      </c>
      <c r="H4994" s="784" t="s">
        <v>1573</v>
      </c>
      <c r="I4994" s="797">
        <v>25</v>
      </c>
      <c r="J4994" s="784">
        <v>25</v>
      </c>
      <c r="K4994" s="784">
        <v>16.05</v>
      </c>
      <c r="L4994" s="793">
        <v>401.25</v>
      </c>
      <c r="M4994" s="55" t="s">
        <v>2547</v>
      </c>
    </row>
    <row r="4995" spans="1:13" ht="15">
      <c r="A4995" s="282">
        <v>45944</v>
      </c>
      <c r="B4995" s="55" t="s">
        <v>6794</v>
      </c>
      <c r="C4995" s="786">
        <v>83620</v>
      </c>
      <c r="D4995" s="786" t="s">
        <v>6795</v>
      </c>
      <c r="E4995" s="786" t="s">
        <v>289</v>
      </c>
      <c r="F4995" s="786">
        <v>4010</v>
      </c>
      <c r="G4995" s="786" t="s">
        <v>6797</v>
      </c>
      <c r="H4995" s="786" t="s">
        <v>1573</v>
      </c>
      <c r="I4995" s="798">
        <v>-25</v>
      </c>
      <c r="J4995" s="786">
        <v>-25</v>
      </c>
      <c r="K4995" s="786">
        <v>16.05</v>
      </c>
      <c r="L4995" s="796">
        <v>-401.25</v>
      </c>
      <c r="M4995" s="55" t="s">
        <v>2547</v>
      </c>
    </row>
    <row r="4996" spans="1:13" ht="15">
      <c r="A4996" s="282">
        <v>45944</v>
      </c>
      <c r="B4996" s="55" t="s">
        <v>6798</v>
      </c>
      <c r="C4996" s="784">
        <v>80039</v>
      </c>
      <c r="D4996" s="784" t="s">
        <v>6567</v>
      </c>
      <c r="E4996" s="784" t="s">
        <v>2300</v>
      </c>
      <c r="F4996" s="784">
        <v>4010</v>
      </c>
      <c r="G4996" s="784" t="s">
        <v>6799</v>
      </c>
      <c r="H4996" s="784" t="s">
        <v>1573</v>
      </c>
      <c r="I4996" s="797">
        <v>30</v>
      </c>
      <c r="J4996" s="784">
        <v>30</v>
      </c>
      <c r="K4996" s="784">
        <v>10.08</v>
      </c>
      <c r="L4996" s="793">
        <v>302.39999999999998</v>
      </c>
      <c r="M4996" s="55" t="s">
        <v>2547</v>
      </c>
    </row>
    <row r="4997" spans="1:13" ht="15">
      <c r="A4997" s="282">
        <v>45944</v>
      </c>
      <c r="B4997" s="55" t="s">
        <v>6798</v>
      </c>
      <c r="C4997" s="786">
        <v>80039</v>
      </c>
      <c r="D4997" s="786" t="s">
        <v>6567</v>
      </c>
      <c r="E4997" s="786" t="s">
        <v>2296</v>
      </c>
      <c r="F4997" s="786">
        <v>4010</v>
      </c>
      <c r="G4997" s="786" t="s">
        <v>6800</v>
      </c>
      <c r="H4997" s="786" t="s">
        <v>1573</v>
      </c>
      <c r="I4997" s="798">
        <v>-30</v>
      </c>
      <c r="J4997" s="786">
        <v>-30</v>
      </c>
      <c r="K4997" s="786">
        <v>10.08</v>
      </c>
      <c r="L4997" s="796">
        <v>-302.39999999999998</v>
      </c>
      <c r="M4997" s="55" t="s">
        <v>2547</v>
      </c>
    </row>
    <row r="4998" spans="1:13" ht="15">
      <c r="A4998" s="282">
        <v>45945</v>
      </c>
      <c r="B4998" s="55" t="s">
        <v>6801</v>
      </c>
      <c r="C4998" s="784">
        <v>83584</v>
      </c>
      <c r="D4998" s="784" t="s">
        <v>6802</v>
      </c>
      <c r="E4998" s="784" t="s">
        <v>441</v>
      </c>
      <c r="F4998" s="784">
        <v>4010</v>
      </c>
      <c r="G4998" s="784" t="s">
        <v>6803</v>
      </c>
      <c r="H4998" s="784" t="s">
        <v>1573</v>
      </c>
      <c r="J4998" s="784">
        <v>41</v>
      </c>
      <c r="K4998" s="784">
        <v>10.16</v>
      </c>
      <c r="L4998" s="784">
        <v>416.56</v>
      </c>
      <c r="M4998" s="55" t="s">
        <v>2547</v>
      </c>
    </row>
    <row r="4999" spans="1:13" ht="15">
      <c r="A4999" s="282">
        <v>45945</v>
      </c>
      <c r="B4999" s="55" t="s">
        <v>6801</v>
      </c>
      <c r="C4999" s="786">
        <v>83584</v>
      </c>
      <c r="D4999" s="786" t="s">
        <v>6802</v>
      </c>
      <c r="E4999" s="786" t="s">
        <v>289</v>
      </c>
      <c r="F4999" s="786">
        <v>4010</v>
      </c>
      <c r="G4999" s="786" t="s">
        <v>6804</v>
      </c>
      <c r="H4999" s="786" t="s">
        <v>1573</v>
      </c>
      <c r="J4999" s="786">
        <v>-41</v>
      </c>
      <c r="K4999" s="786">
        <v>10.16</v>
      </c>
      <c r="L4999" s="786">
        <v>-416.56</v>
      </c>
      <c r="M4999" s="55" t="s">
        <v>2547</v>
      </c>
    </row>
    <row r="5000" spans="1:13" ht="15">
      <c r="A5000" s="282">
        <v>45945</v>
      </c>
      <c r="B5000" s="55" t="s">
        <v>6805</v>
      </c>
      <c r="C5000" s="784">
        <v>83754</v>
      </c>
      <c r="D5000" s="784" t="s">
        <v>6806</v>
      </c>
      <c r="E5000" s="784">
        <v>85</v>
      </c>
      <c r="F5000" s="784">
        <v>4010</v>
      </c>
      <c r="G5000" s="784" t="s">
        <v>5327</v>
      </c>
      <c r="H5000" s="784" t="s">
        <v>1573</v>
      </c>
      <c r="J5000" s="55">
        <v>-1</v>
      </c>
      <c r="K5000" s="791">
        <v>6.96</v>
      </c>
      <c r="L5000" s="791">
        <v>-6.96</v>
      </c>
      <c r="M5000" s="55" t="s">
        <v>2967</v>
      </c>
    </row>
    <row r="5001" spans="1:13" ht="15">
      <c r="A5001" s="282">
        <v>45945</v>
      </c>
      <c r="B5001" s="55" t="s">
        <v>6807</v>
      </c>
      <c r="C5001" s="784">
        <v>58662</v>
      </c>
      <c r="D5001" s="784" t="s">
        <v>2664</v>
      </c>
      <c r="E5001" s="784" t="s">
        <v>2296</v>
      </c>
      <c r="F5001" s="784">
        <v>4010</v>
      </c>
      <c r="G5001" s="784" t="s">
        <v>3144</v>
      </c>
      <c r="H5001" s="784" t="s">
        <v>1573</v>
      </c>
      <c r="J5001" s="55">
        <v>-1</v>
      </c>
      <c r="K5001" s="791">
        <v>10.08</v>
      </c>
      <c r="L5001" s="791">
        <v>-10.08</v>
      </c>
      <c r="M5001" s="55" t="s">
        <v>2287</v>
      </c>
    </row>
    <row r="5002" spans="1:13" ht="15">
      <c r="A5002" s="282">
        <v>45945</v>
      </c>
      <c r="B5002" s="55" t="s">
        <v>6807</v>
      </c>
      <c r="C5002" s="786">
        <v>82368</v>
      </c>
      <c r="D5002" s="786" t="s">
        <v>2710</v>
      </c>
      <c r="E5002" s="786">
        <v>110</v>
      </c>
      <c r="F5002" s="786">
        <v>4010</v>
      </c>
      <c r="G5002" s="786" t="s">
        <v>6808</v>
      </c>
      <c r="H5002" s="786" t="s">
        <v>1573</v>
      </c>
      <c r="J5002" s="55">
        <v>-1</v>
      </c>
      <c r="K5002" s="791">
        <v>10.92</v>
      </c>
      <c r="L5002" s="791">
        <v>-10.92</v>
      </c>
      <c r="M5002" s="55" t="s">
        <v>2287</v>
      </c>
    </row>
    <row r="5003" spans="1:13" ht="15">
      <c r="A5003" s="282">
        <v>45945</v>
      </c>
      <c r="B5003" s="55" t="s">
        <v>6809</v>
      </c>
      <c r="C5003" s="784">
        <v>83752</v>
      </c>
      <c r="D5003" s="784" t="s">
        <v>6810</v>
      </c>
      <c r="E5003" s="784">
        <v>85</v>
      </c>
      <c r="F5003" s="784">
        <v>4010</v>
      </c>
      <c r="G5003" s="784" t="s">
        <v>6811</v>
      </c>
      <c r="H5003" s="784" t="s">
        <v>1573</v>
      </c>
      <c r="I5003" s="797">
        <v>10</v>
      </c>
      <c r="J5003" s="784">
        <v>10</v>
      </c>
      <c r="K5003" s="784">
        <v>9.16</v>
      </c>
      <c r="L5003" s="793">
        <v>91.6</v>
      </c>
      <c r="M5003" s="55" t="s">
        <v>2547</v>
      </c>
    </row>
    <row r="5004" spans="1:13" ht="15">
      <c r="A5004" s="282">
        <v>45945</v>
      </c>
      <c r="B5004" s="55" t="s">
        <v>6809</v>
      </c>
      <c r="C5004" s="786">
        <v>83752</v>
      </c>
      <c r="D5004" s="786" t="s">
        <v>6810</v>
      </c>
      <c r="E5004" s="786">
        <v>80</v>
      </c>
      <c r="F5004" s="786">
        <v>4010</v>
      </c>
      <c r="G5004" s="786" t="s">
        <v>6812</v>
      </c>
      <c r="H5004" s="786" t="s">
        <v>1573</v>
      </c>
      <c r="I5004" s="798">
        <v>-10</v>
      </c>
      <c r="J5004" s="786">
        <v>-10</v>
      </c>
      <c r="K5004" s="786">
        <v>9.16</v>
      </c>
      <c r="L5004" s="796">
        <v>-91.6</v>
      </c>
      <c r="M5004" s="55" t="s">
        <v>2547</v>
      </c>
    </row>
    <row r="5005" spans="1:13" ht="15">
      <c r="A5005" s="282">
        <v>45945</v>
      </c>
      <c r="B5005" s="55" t="s">
        <v>6813</v>
      </c>
      <c r="C5005" s="784">
        <v>82049</v>
      </c>
      <c r="D5005" s="784" t="s">
        <v>2981</v>
      </c>
      <c r="E5005" s="784" t="s">
        <v>289</v>
      </c>
      <c r="F5005" s="784">
        <v>4010</v>
      </c>
      <c r="G5005" s="784" t="s">
        <v>5866</v>
      </c>
      <c r="H5005" s="784" t="s">
        <v>1573</v>
      </c>
      <c r="I5005" s="797">
        <v>-20</v>
      </c>
      <c r="J5005" s="784">
        <v>-20</v>
      </c>
      <c r="K5005" s="784">
        <v>9.7100000000000009</v>
      </c>
      <c r="L5005" s="793">
        <v>-194.2</v>
      </c>
      <c r="M5005" s="55" t="s">
        <v>2618</v>
      </c>
    </row>
    <row r="5006" spans="1:13" ht="15">
      <c r="A5006" s="282">
        <v>45945</v>
      </c>
      <c r="B5006" s="55" t="s">
        <v>6813</v>
      </c>
      <c r="C5006" s="786">
        <v>84002</v>
      </c>
      <c r="D5006" s="786" t="s">
        <v>2981</v>
      </c>
      <c r="E5006" s="786" t="s">
        <v>289</v>
      </c>
      <c r="F5006" s="786">
        <v>4010</v>
      </c>
      <c r="G5006" s="786" t="s">
        <v>5866</v>
      </c>
      <c r="H5006" s="786" t="s">
        <v>1573</v>
      </c>
      <c r="I5006" s="798">
        <v>-20</v>
      </c>
      <c r="J5006" s="786">
        <v>-20</v>
      </c>
      <c r="K5006" s="786">
        <v>7.59</v>
      </c>
      <c r="L5006" s="796">
        <v>-151.80000000000001</v>
      </c>
      <c r="M5006" s="55" t="s">
        <v>2618</v>
      </c>
    </row>
    <row r="5007" spans="1:13" ht="15">
      <c r="A5007" s="282">
        <v>45945</v>
      </c>
      <c r="B5007" s="55" t="s">
        <v>6814</v>
      </c>
      <c r="C5007" s="784">
        <v>82049</v>
      </c>
      <c r="D5007" s="784" t="s">
        <v>2981</v>
      </c>
      <c r="E5007" s="784" t="s">
        <v>289</v>
      </c>
      <c r="F5007" s="784">
        <v>4010</v>
      </c>
      <c r="G5007" s="784" t="s">
        <v>6815</v>
      </c>
      <c r="H5007" s="784" t="s">
        <v>1573</v>
      </c>
      <c r="I5007" s="797">
        <v>20</v>
      </c>
      <c r="J5007" s="784">
        <v>20</v>
      </c>
      <c r="K5007" s="784">
        <v>9.7100000000000009</v>
      </c>
      <c r="L5007" s="793">
        <v>194.2</v>
      </c>
      <c r="M5007" s="55" t="s">
        <v>2618</v>
      </c>
    </row>
    <row r="5008" spans="1:13" ht="15">
      <c r="A5008" s="282">
        <v>45945</v>
      </c>
      <c r="B5008" s="55" t="s">
        <v>6814</v>
      </c>
      <c r="C5008" s="786">
        <v>84002</v>
      </c>
      <c r="D5008" s="786" t="s">
        <v>2981</v>
      </c>
      <c r="E5008" s="786" t="s">
        <v>289</v>
      </c>
      <c r="F5008" s="786">
        <v>4010</v>
      </c>
      <c r="G5008" s="786" t="s">
        <v>6816</v>
      </c>
      <c r="H5008" s="786" t="s">
        <v>1573</v>
      </c>
      <c r="I5008" s="798">
        <v>20</v>
      </c>
      <c r="J5008" s="786">
        <v>20</v>
      </c>
      <c r="K5008" s="786">
        <v>7.59</v>
      </c>
      <c r="L5008" s="796">
        <v>151.80000000000001</v>
      </c>
      <c r="M5008" s="55" t="s">
        <v>2618</v>
      </c>
    </row>
    <row r="5009" spans="1:13" ht="15">
      <c r="A5009" s="282">
        <v>45945</v>
      </c>
      <c r="B5009" s="55" t="s">
        <v>6817</v>
      </c>
      <c r="C5009" s="1038">
        <v>82049</v>
      </c>
      <c r="D5009" s="1038" t="s">
        <v>2981</v>
      </c>
      <c r="E5009" s="1038" t="s">
        <v>289</v>
      </c>
      <c r="F5009" s="1038">
        <v>4010</v>
      </c>
      <c r="G5009" s="1038" t="s">
        <v>6815</v>
      </c>
      <c r="H5009" s="1038" t="s">
        <v>1573</v>
      </c>
      <c r="I5009" s="797">
        <v>20</v>
      </c>
      <c r="J5009" s="1038">
        <v>24</v>
      </c>
      <c r="K5009" s="1038">
        <v>9.7100000000000009</v>
      </c>
      <c r="L5009" s="1213">
        <v>194.2</v>
      </c>
      <c r="M5009" s="55" t="s">
        <v>6818</v>
      </c>
    </row>
    <row r="5010" spans="1:13" ht="15">
      <c r="A5010" s="282">
        <v>45945</v>
      </c>
      <c r="B5010" s="55" t="s">
        <v>6817</v>
      </c>
      <c r="C5010" s="1212">
        <v>84002</v>
      </c>
      <c r="D5010" s="1212" t="s">
        <v>2981</v>
      </c>
      <c r="E5010" s="1212" t="s">
        <v>289</v>
      </c>
      <c r="F5010" s="1212">
        <v>4010</v>
      </c>
      <c r="G5010" s="1212" t="s">
        <v>6816</v>
      </c>
      <c r="H5010" s="1212" t="s">
        <v>1573</v>
      </c>
      <c r="I5010" s="798">
        <v>20</v>
      </c>
      <c r="J5010" s="1212">
        <v>24</v>
      </c>
      <c r="K5010" s="1212">
        <v>7.59</v>
      </c>
      <c r="L5010" s="1214">
        <v>151.80000000000001</v>
      </c>
      <c r="M5010" s="55" t="s">
        <v>6818</v>
      </c>
    </row>
    <row r="5011" spans="1:13" ht="15">
      <c r="A5011" s="282">
        <v>45945</v>
      </c>
      <c r="B5011" s="55" t="s">
        <v>6819</v>
      </c>
      <c r="C5011" s="784">
        <v>84002</v>
      </c>
      <c r="D5011" s="784" t="s">
        <v>2981</v>
      </c>
      <c r="E5011" s="784" t="s">
        <v>441</v>
      </c>
      <c r="F5011" s="784">
        <v>4010</v>
      </c>
      <c r="G5011" s="784" t="s">
        <v>5866</v>
      </c>
      <c r="H5011" s="784" t="s">
        <v>1573</v>
      </c>
      <c r="I5011" s="797">
        <v>-24</v>
      </c>
      <c r="J5011" s="784">
        <v>-24</v>
      </c>
      <c r="K5011" s="784">
        <v>7.59</v>
      </c>
      <c r="L5011" s="793">
        <v>-182.16</v>
      </c>
      <c r="M5011" s="55" t="s">
        <v>2618</v>
      </c>
    </row>
    <row r="5012" spans="1:13" ht="15">
      <c r="A5012" s="282">
        <v>45945</v>
      </c>
      <c r="B5012" s="55" t="s">
        <v>6819</v>
      </c>
      <c r="C5012" s="786">
        <v>82049</v>
      </c>
      <c r="D5012" s="786" t="s">
        <v>2981</v>
      </c>
      <c r="E5012" s="786" t="s">
        <v>441</v>
      </c>
      <c r="F5012" s="786">
        <v>4010</v>
      </c>
      <c r="G5012" s="786" t="s">
        <v>5866</v>
      </c>
      <c r="H5012" s="786" t="s">
        <v>1573</v>
      </c>
      <c r="I5012" s="798">
        <v>-24</v>
      </c>
      <c r="J5012" s="786">
        <v>-24</v>
      </c>
      <c r="K5012" s="786">
        <v>9.7100000000000009</v>
      </c>
      <c r="L5012" s="796">
        <v>-233.04</v>
      </c>
      <c r="M5012" s="55" t="s">
        <v>2618</v>
      </c>
    </row>
    <row r="5013" spans="1:13" ht="15">
      <c r="A5013" s="282">
        <v>45945</v>
      </c>
      <c r="B5013" s="55" t="s">
        <v>6817</v>
      </c>
      <c r="C5013" s="784">
        <v>84002</v>
      </c>
      <c r="D5013" s="784" t="s">
        <v>2981</v>
      </c>
      <c r="E5013" s="784" t="s">
        <v>441</v>
      </c>
      <c r="F5013" s="784">
        <v>4010</v>
      </c>
      <c r="G5013" s="784" t="s">
        <v>6820</v>
      </c>
      <c r="H5013" s="784" t="s">
        <v>1573</v>
      </c>
      <c r="I5013" s="797">
        <v>24</v>
      </c>
      <c r="J5013" s="784">
        <v>24</v>
      </c>
      <c r="K5013" s="784">
        <v>7.59</v>
      </c>
      <c r="L5013" s="793">
        <v>182.16</v>
      </c>
      <c r="M5013" s="55" t="s">
        <v>2618</v>
      </c>
    </row>
    <row r="5014" spans="1:13" ht="15">
      <c r="A5014" s="282">
        <v>45945</v>
      </c>
      <c r="B5014" s="55" t="s">
        <v>6817</v>
      </c>
      <c r="C5014" s="786">
        <v>82049</v>
      </c>
      <c r="D5014" s="786" t="s">
        <v>2981</v>
      </c>
      <c r="E5014" s="786" t="s">
        <v>441</v>
      </c>
      <c r="F5014" s="786">
        <v>4010</v>
      </c>
      <c r="G5014" s="786" t="s">
        <v>3123</v>
      </c>
      <c r="H5014" s="786" t="s">
        <v>1573</v>
      </c>
      <c r="I5014" s="798">
        <v>24</v>
      </c>
      <c r="J5014" s="786">
        <v>24</v>
      </c>
      <c r="K5014" s="786">
        <v>9.7100000000000009</v>
      </c>
      <c r="L5014" s="796">
        <v>233.04</v>
      </c>
      <c r="M5014" s="55" t="s">
        <v>2618</v>
      </c>
    </row>
    <row r="5015" spans="1:13" ht="15">
      <c r="A5015" s="282">
        <v>45946</v>
      </c>
      <c r="B5015" s="55" t="s">
        <v>6821</v>
      </c>
      <c r="C5015" s="784">
        <v>83263</v>
      </c>
      <c r="D5015" s="784" t="s">
        <v>5292</v>
      </c>
      <c r="E5015" s="784">
        <v>85</v>
      </c>
      <c r="F5015" s="784">
        <v>4010</v>
      </c>
      <c r="G5015" s="784" t="s">
        <v>4888</v>
      </c>
      <c r="H5015" s="784" t="s">
        <v>1573</v>
      </c>
      <c r="J5015" s="784">
        <v>1</v>
      </c>
      <c r="K5015" s="784">
        <v>12.31</v>
      </c>
      <c r="L5015" s="784">
        <v>12.31</v>
      </c>
      <c r="M5015" s="55" t="s">
        <v>2455</v>
      </c>
    </row>
    <row r="5016" spans="1:13" ht="15">
      <c r="A5016" s="282">
        <v>45946</v>
      </c>
      <c r="B5016" s="55" t="s">
        <v>6821</v>
      </c>
      <c r="C5016" s="786">
        <v>41423</v>
      </c>
      <c r="D5016" s="786" t="s">
        <v>2290</v>
      </c>
      <c r="E5016" s="786">
        <v>150</v>
      </c>
      <c r="F5016" s="786">
        <v>4010</v>
      </c>
      <c r="G5016" s="786" t="s">
        <v>4889</v>
      </c>
      <c r="H5016" s="786" t="s">
        <v>1573</v>
      </c>
      <c r="J5016" s="786">
        <v>1</v>
      </c>
      <c r="K5016" s="786">
        <v>4.6500000000000004</v>
      </c>
      <c r="L5016" s="786">
        <v>4.6500000000000004</v>
      </c>
      <c r="M5016" s="55" t="s">
        <v>2455</v>
      </c>
    </row>
    <row r="5017" spans="1:13" ht="15">
      <c r="A5017" s="282">
        <v>45946</v>
      </c>
      <c r="B5017" s="55" t="s">
        <v>6821</v>
      </c>
      <c r="C5017" s="784">
        <v>81339</v>
      </c>
      <c r="D5017" s="784" t="s">
        <v>4087</v>
      </c>
      <c r="E5017" s="784">
        <v>140</v>
      </c>
      <c r="F5017" s="784">
        <v>4010</v>
      </c>
      <c r="G5017" s="784" t="s">
        <v>4891</v>
      </c>
      <c r="H5017" s="784" t="s">
        <v>1573</v>
      </c>
      <c r="J5017" s="784">
        <v>1</v>
      </c>
      <c r="K5017" s="784">
        <v>6.38</v>
      </c>
      <c r="L5017" s="784">
        <v>6.38</v>
      </c>
      <c r="M5017" s="55" t="s">
        <v>2455</v>
      </c>
    </row>
    <row r="5018" spans="1:13" ht="15">
      <c r="A5018" s="282">
        <v>45946</v>
      </c>
      <c r="B5018" s="55" t="s">
        <v>6821</v>
      </c>
      <c r="C5018" s="786">
        <v>83296</v>
      </c>
      <c r="D5018" s="786">
        <v>15</v>
      </c>
      <c r="E5018" s="786">
        <v>120</v>
      </c>
      <c r="F5018" s="786">
        <v>4010</v>
      </c>
      <c r="G5018" s="786" t="s">
        <v>4845</v>
      </c>
      <c r="H5018" s="786" t="s">
        <v>1573</v>
      </c>
      <c r="J5018" s="786">
        <v>1</v>
      </c>
      <c r="K5018" s="786">
        <v>6.22</v>
      </c>
      <c r="L5018" s="786">
        <v>6.22</v>
      </c>
      <c r="M5018" s="55" t="s">
        <v>2455</v>
      </c>
    </row>
    <row r="5019" spans="1:13" ht="15">
      <c r="A5019" s="282">
        <v>45946</v>
      </c>
      <c r="B5019" s="55" t="s">
        <v>6821</v>
      </c>
      <c r="C5019" s="784">
        <v>81338</v>
      </c>
      <c r="D5019" s="784" t="s">
        <v>3062</v>
      </c>
      <c r="E5019" s="784">
        <v>100</v>
      </c>
      <c r="F5019" s="784">
        <v>4010</v>
      </c>
      <c r="G5019" s="784" t="s">
        <v>4892</v>
      </c>
      <c r="H5019" s="784" t="s">
        <v>1573</v>
      </c>
      <c r="J5019" s="784">
        <v>1</v>
      </c>
      <c r="K5019" s="784">
        <v>7.2</v>
      </c>
      <c r="L5019" s="784">
        <v>7.2</v>
      </c>
      <c r="M5019" s="55" t="s">
        <v>2455</v>
      </c>
    </row>
    <row r="5020" spans="1:13" ht="15">
      <c r="A5020" s="282">
        <v>45946</v>
      </c>
      <c r="B5020" s="55" t="s">
        <v>6821</v>
      </c>
      <c r="C5020" s="786">
        <v>82548</v>
      </c>
      <c r="D5020" s="786" t="s">
        <v>3203</v>
      </c>
      <c r="E5020" s="786">
        <v>90</v>
      </c>
      <c r="F5020" s="786">
        <v>4010</v>
      </c>
      <c r="G5020" s="786" t="s">
        <v>6822</v>
      </c>
      <c r="H5020" s="786" t="s">
        <v>1573</v>
      </c>
      <c r="J5020" s="786">
        <v>1</v>
      </c>
      <c r="K5020" s="786">
        <v>9.2899999999999991</v>
      </c>
      <c r="L5020" s="786">
        <v>9.2899999999999991</v>
      </c>
      <c r="M5020" s="55" t="s">
        <v>2455</v>
      </c>
    </row>
    <row r="5021" spans="1:13" ht="15">
      <c r="A5021" s="282">
        <v>45946</v>
      </c>
      <c r="B5021" s="55" t="s">
        <v>6821</v>
      </c>
      <c r="C5021" s="784">
        <v>68141</v>
      </c>
      <c r="D5021" s="784">
        <v>11</v>
      </c>
      <c r="E5021" s="784">
        <v>60</v>
      </c>
      <c r="F5021" s="784">
        <v>4010</v>
      </c>
      <c r="G5021" s="784" t="s">
        <v>6823</v>
      </c>
      <c r="H5021" s="784" t="s">
        <v>1573</v>
      </c>
      <c r="J5021" s="784">
        <v>1</v>
      </c>
      <c r="K5021" s="784">
        <v>6.13</v>
      </c>
      <c r="L5021" s="784">
        <v>6.13</v>
      </c>
      <c r="M5021" s="55" t="s">
        <v>2455</v>
      </c>
    </row>
    <row r="5022" spans="1:13" ht="15">
      <c r="A5022" s="282">
        <v>45946</v>
      </c>
      <c r="B5022" s="55" t="s">
        <v>6821</v>
      </c>
      <c r="C5022" s="786">
        <v>81395</v>
      </c>
      <c r="D5022" s="786" t="s">
        <v>3078</v>
      </c>
      <c r="E5022" s="786">
        <v>90</v>
      </c>
      <c r="F5022" s="786">
        <v>4010</v>
      </c>
      <c r="G5022" s="786" t="s">
        <v>4894</v>
      </c>
      <c r="H5022" s="786" t="s">
        <v>1573</v>
      </c>
      <c r="J5022" s="786">
        <v>1</v>
      </c>
      <c r="K5022" s="786">
        <v>7.08</v>
      </c>
      <c r="L5022" s="786">
        <v>7.08</v>
      </c>
      <c r="M5022" s="55" t="s">
        <v>2455</v>
      </c>
    </row>
    <row r="5023" spans="1:13" ht="15">
      <c r="A5023" s="282">
        <v>45946</v>
      </c>
      <c r="B5023" s="55" t="s">
        <v>6821</v>
      </c>
      <c r="C5023" s="784">
        <v>82023</v>
      </c>
      <c r="D5023" s="784" t="s">
        <v>6557</v>
      </c>
      <c r="E5023" s="784">
        <v>110</v>
      </c>
      <c r="F5023" s="784">
        <v>4010</v>
      </c>
      <c r="G5023" s="784" t="s">
        <v>6824</v>
      </c>
      <c r="H5023" s="784" t="s">
        <v>1573</v>
      </c>
      <c r="J5023" s="784">
        <v>2</v>
      </c>
      <c r="K5023" s="784">
        <v>10.42</v>
      </c>
      <c r="L5023" s="784">
        <v>20.84</v>
      </c>
      <c r="M5023" s="55" t="s">
        <v>2455</v>
      </c>
    </row>
    <row r="5024" spans="1:13" ht="15">
      <c r="A5024" s="282">
        <v>45946</v>
      </c>
      <c r="B5024" s="55" t="s">
        <v>6821</v>
      </c>
      <c r="C5024" s="786">
        <v>81423</v>
      </c>
      <c r="D5024" s="786">
        <v>989</v>
      </c>
      <c r="E5024" s="786">
        <v>60</v>
      </c>
      <c r="F5024" s="786">
        <v>4010</v>
      </c>
      <c r="G5024" s="786" t="s">
        <v>4896</v>
      </c>
      <c r="H5024" s="786" t="s">
        <v>1573</v>
      </c>
      <c r="J5024" s="786">
        <v>1</v>
      </c>
      <c r="K5024" s="786">
        <v>6.66</v>
      </c>
      <c r="L5024" s="786">
        <v>6.66</v>
      </c>
      <c r="M5024" s="55" t="s">
        <v>2455</v>
      </c>
    </row>
    <row r="5025" spans="1:13" ht="15">
      <c r="A5025" s="282">
        <v>45946</v>
      </c>
      <c r="B5025" s="55" t="s">
        <v>6821</v>
      </c>
      <c r="C5025" s="784">
        <v>81700</v>
      </c>
      <c r="D5025" s="784" t="s">
        <v>3014</v>
      </c>
      <c r="E5025" s="784">
        <v>110</v>
      </c>
      <c r="F5025" s="784">
        <v>4010</v>
      </c>
      <c r="G5025" s="784" t="s">
        <v>6825</v>
      </c>
      <c r="H5025" s="784" t="s">
        <v>1573</v>
      </c>
      <c r="J5025" s="784">
        <v>1</v>
      </c>
      <c r="K5025" s="784">
        <v>4.63</v>
      </c>
      <c r="L5025" s="784">
        <v>4.63</v>
      </c>
      <c r="M5025" s="55" t="s">
        <v>2455</v>
      </c>
    </row>
    <row r="5026" spans="1:13" ht="15">
      <c r="A5026" s="282">
        <v>45946</v>
      </c>
      <c r="B5026" s="55" t="s">
        <v>6821</v>
      </c>
      <c r="C5026" s="786">
        <v>83397</v>
      </c>
      <c r="D5026" s="786" t="s">
        <v>5972</v>
      </c>
      <c r="E5026" s="786">
        <v>80</v>
      </c>
      <c r="F5026" s="786">
        <v>4010</v>
      </c>
      <c r="G5026" s="786" t="s">
        <v>6826</v>
      </c>
      <c r="H5026" s="786" t="s">
        <v>1573</v>
      </c>
      <c r="J5026" s="786">
        <v>2</v>
      </c>
      <c r="K5026" s="786">
        <v>5.53</v>
      </c>
      <c r="L5026" s="786">
        <v>11.06</v>
      </c>
      <c r="M5026" s="55" t="s">
        <v>2455</v>
      </c>
    </row>
    <row r="5027" spans="1:13" ht="15">
      <c r="A5027" s="282">
        <v>45946</v>
      </c>
      <c r="B5027" s="55" t="s">
        <v>6821</v>
      </c>
      <c r="C5027" s="784">
        <v>61956</v>
      </c>
      <c r="D5027" s="784" t="s">
        <v>2466</v>
      </c>
      <c r="E5027" s="784">
        <v>120</v>
      </c>
      <c r="F5027" s="784">
        <v>4010</v>
      </c>
      <c r="G5027" s="784" t="s">
        <v>4898</v>
      </c>
      <c r="H5027" s="784" t="s">
        <v>1573</v>
      </c>
      <c r="J5027" s="784">
        <v>1</v>
      </c>
      <c r="K5027" s="784">
        <v>6.84</v>
      </c>
      <c r="L5027" s="784">
        <v>6.84</v>
      </c>
      <c r="M5027" s="55" t="s">
        <v>2455</v>
      </c>
    </row>
    <row r="5028" spans="1:13" ht="15">
      <c r="A5028" s="282">
        <v>45946</v>
      </c>
      <c r="B5028" s="55" t="s">
        <v>6821</v>
      </c>
      <c r="C5028" s="786">
        <v>83018</v>
      </c>
      <c r="D5028" s="786" t="s">
        <v>3513</v>
      </c>
      <c r="E5028" s="786">
        <v>85</v>
      </c>
      <c r="F5028" s="786">
        <v>4010</v>
      </c>
      <c r="G5028" s="786" t="s">
        <v>5636</v>
      </c>
      <c r="H5028" s="786" t="s">
        <v>1573</v>
      </c>
      <c r="J5028" s="786">
        <v>2</v>
      </c>
      <c r="K5028" s="786">
        <v>4.6399999999999997</v>
      </c>
      <c r="L5028" s="786">
        <v>9.2799999999999994</v>
      </c>
      <c r="M5028" s="55" t="s">
        <v>2455</v>
      </c>
    </row>
    <row r="5029" spans="1:13" ht="15">
      <c r="A5029" s="282">
        <v>45946</v>
      </c>
      <c r="B5029" s="55" t="s">
        <v>6821</v>
      </c>
      <c r="C5029" s="784">
        <v>81318</v>
      </c>
      <c r="D5029" s="784" t="s">
        <v>2235</v>
      </c>
      <c r="E5029" s="784">
        <v>90</v>
      </c>
      <c r="F5029" s="784">
        <v>4010</v>
      </c>
      <c r="G5029" s="784" t="s">
        <v>4901</v>
      </c>
      <c r="H5029" s="784" t="s">
        <v>1573</v>
      </c>
      <c r="J5029" s="784">
        <v>1</v>
      </c>
      <c r="K5029" s="784">
        <v>6.15</v>
      </c>
      <c r="L5029" s="784">
        <v>6.15</v>
      </c>
      <c r="M5029" s="55" t="s">
        <v>2455</v>
      </c>
    </row>
    <row r="5030" spans="1:13" ht="15">
      <c r="A5030" s="282">
        <v>45946</v>
      </c>
      <c r="B5030" s="55" t="s">
        <v>6821</v>
      </c>
      <c r="C5030" s="786">
        <v>82368</v>
      </c>
      <c r="D5030" s="786" t="s">
        <v>2710</v>
      </c>
      <c r="E5030" s="786">
        <v>75</v>
      </c>
      <c r="F5030" s="786">
        <v>4010</v>
      </c>
      <c r="G5030" s="786" t="s">
        <v>6827</v>
      </c>
      <c r="H5030" s="786" t="s">
        <v>1573</v>
      </c>
      <c r="J5030" s="786">
        <v>1</v>
      </c>
      <c r="K5030" s="786">
        <v>10.92</v>
      </c>
      <c r="L5030" s="786">
        <v>10.92</v>
      </c>
      <c r="M5030" s="55" t="s">
        <v>2455</v>
      </c>
    </row>
    <row r="5031" spans="1:13" ht="15">
      <c r="A5031" s="282">
        <v>45946</v>
      </c>
      <c r="B5031" s="55" t="s">
        <v>6821</v>
      </c>
      <c r="C5031" s="784">
        <v>58663</v>
      </c>
      <c r="D5031" s="784" t="s">
        <v>4526</v>
      </c>
      <c r="E5031" s="784" t="s">
        <v>2296</v>
      </c>
      <c r="F5031" s="784">
        <v>4010</v>
      </c>
      <c r="G5031" s="784" t="s">
        <v>6828</v>
      </c>
      <c r="H5031" s="784" t="s">
        <v>1573</v>
      </c>
      <c r="J5031" s="784">
        <v>1</v>
      </c>
      <c r="K5031" s="784">
        <v>7.36</v>
      </c>
      <c r="L5031" s="784">
        <v>7.36</v>
      </c>
      <c r="M5031" s="55" t="s">
        <v>2455</v>
      </c>
    </row>
    <row r="5032" spans="1:13" ht="15">
      <c r="A5032" s="282">
        <v>45946</v>
      </c>
      <c r="B5032" s="55" t="s">
        <v>6821</v>
      </c>
      <c r="C5032" s="786">
        <v>68004</v>
      </c>
      <c r="D5032" s="786" t="s">
        <v>5580</v>
      </c>
      <c r="E5032" s="786">
        <v>150</v>
      </c>
      <c r="F5032" s="786">
        <v>4010</v>
      </c>
      <c r="G5032" s="786" t="s">
        <v>6829</v>
      </c>
      <c r="H5032" s="786" t="s">
        <v>1573</v>
      </c>
      <c r="J5032" s="786">
        <v>1</v>
      </c>
      <c r="K5032" s="786">
        <v>7.4</v>
      </c>
      <c r="L5032" s="786">
        <v>7.4</v>
      </c>
      <c r="M5032" s="55" t="s">
        <v>2455</v>
      </c>
    </row>
    <row r="5033" spans="1:13" ht="15">
      <c r="A5033" s="282">
        <v>45946</v>
      </c>
      <c r="B5033" s="55" t="s">
        <v>6821</v>
      </c>
      <c r="C5033" s="784">
        <v>82677</v>
      </c>
      <c r="D5033" s="784" t="s">
        <v>2290</v>
      </c>
      <c r="E5033" s="784">
        <v>100</v>
      </c>
      <c r="F5033" s="784">
        <v>4010</v>
      </c>
      <c r="G5033" s="784" t="s">
        <v>6830</v>
      </c>
      <c r="H5033" s="784" t="s">
        <v>1573</v>
      </c>
      <c r="J5033" s="784">
        <v>4</v>
      </c>
      <c r="K5033" s="784">
        <v>3.52</v>
      </c>
      <c r="L5033" s="784">
        <v>14.08</v>
      </c>
      <c r="M5033" s="55" t="s">
        <v>2455</v>
      </c>
    </row>
    <row r="5034" spans="1:13" ht="15">
      <c r="A5034" s="282">
        <v>45946</v>
      </c>
      <c r="B5034" s="55" t="s">
        <v>6821</v>
      </c>
      <c r="C5034" s="786">
        <v>67034</v>
      </c>
      <c r="D5034" s="786">
        <v>15</v>
      </c>
      <c r="E5034" s="786">
        <v>85</v>
      </c>
      <c r="F5034" s="786">
        <v>4010</v>
      </c>
      <c r="G5034" s="786" t="s">
        <v>4905</v>
      </c>
      <c r="H5034" s="786" t="s">
        <v>1573</v>
      </c>
      <c r="J5034" s="786">
        <v>1</v>
      </c>
      <c r="K5034" s="786">
        <v>7.86</v>
      </c>
      <c r="L5034" s="786">
        <v>7.86</v>
      </c>
      <c r="M5034" s="55" t="s">
        <v>2455</v>
      </c>
    </row>
    <row r="5035" spans="1:13" ht="15">
      <c r="A5035" s="282">
        <v>45946</v>
      </c>
      <c r="B5035" s="55" t="s">
        <v>6821</v>
      </c>
      <c r="C5035" s="784">
        <v>82398</v>
      </c>
      <c r="D5035" s="784" t="s">
        <v>2268</v>
      </c>
      <c r="E5035" s="784">
        <v>85</v>
      </c>
      <c r="F5035" s="784">
        <v>4010</v>
      </c>
      <c r="G5035" s="784" t="s">
        <v>6831</v>
      </c>
      <c r="H5035" s="784" t="s">
        <v>1573</v>
      </c>
      <c r="J5035" s="784">
        <v>2</v>
      </c>
      <c r="K5035" s="784">
        <v>12.84</v>
      </c>
      <c r="L5035" s="784">
        <v>25.68</v>
      </c>
      <c r="M5035" s="55" t="s">
        <v>2455</v>
      </c>
    </row>
    <row r="5036" spans="1:13" ht="15">
      <c r="A5036" s="282">
        <v>45946</v>
      </c>
      <c r="B5036" s="55" t="s">
        <v>6821</v>
      </c>
      <c r="C5036" s="786">
        <v>67377</v>
      </c>
      <c r="D5036" s="786" t="s">
        <v>3043</v>
      </c>
      <c r="E5036" s="786">
        <v>110</v>
      </c>
      <c r="F5036" s="786">
        <v>4010</v>
      </c>
      <c r="G5036" s="786" t="s">
        <v>4907</v>
      </c>
      <c r="H5036" s="786" t="s">
        <v>1573</v>
      </c>
      <c r="J5036" s="786">
        <v>1</v>
      </c>
      <c r="K5036" s="786">
        <v>4.2</v>
      </c>
      <c r="L5036" s="786">
        <v>4.2</v>
      </c>
      <c r="M5036" s="55" t="s">
        <v>2455</v>
      </c>
    </row>
    <row r="5037" spans="1:13" ht="15">
      <c r="A5037" s="282">
        <v>45946</v>
      </c>
      <c r="B5037" s="55" t="s">
        <v>6821</v>
      </c>
      <c r="C5037" s="784">
        <v>83644</v>
      </c>
      <c r="D5037" s="784" t="s">
        <v>5955</v>
      </c>
      <c r="E5037" s="784" t="s">
        <v>2300</v>
      </c>
      <c r="F5037" s="784">
        <v>4010</v>
      </c>
      <c r="G5037" s="784" t="s">
        <v>4910</v>
      </c>
      <c r="H5037" s="784" t="s">
        <v>1573</v>
      </c>
      <c r="J5037" s="784">
        <v>1</v>
      </c>
      <c r="K5037" s="784">
        <v>26.87</v>
      </c>
      <c r="L5037" s="784">
        <v>26.87</v>
      </c>
      <c r="M5037" s="55" t="s">
        <v>2455</v>
      </c>
    </row>
    <row r="5038" spans="1:13" ht="15">
      <c r="A5038" s="282">
        <v>45946</v>
      </c>
      <c r="B5038" s="55" t="s">
        <v>6821</v>
      </c>
      <c r="C5038" s="786">
        <v>82599</v>
      </c>
      <c r="D5038" s="786" t="s">
        <v>3041</v>
      </c>
      <c r="E5038" s="786">
        <v>110</v>
      </c>
      <c r="F5038" s="786">
        <v>4010</v>
      </c>
      <c r="G5038" s="786" t="s">
        <v>6832</v>
      </c>
      <c r="H5038" s="786" t="s">
        <v>1573</v>
      </c>
      <c r="J5038" s="786">
        <v>1</v>
      </c>
      <c r="K5038" s="786">
        <v>10.59</v>
      </c>
      <c r="L5038" s="786">
        <v>10.59</v>
      </c>
      <c r="M5038" s="55" t="s">
        <v>2455</v>
      </c>
    </row>
    <row r="5039" spans="1:13" ht="15">
      <c r="A5039" s="282">
        <v>45946</v>
      </c>
      <c r="B5039" s="55" t="s">
        <v>6821</v>
      </c>
      <c r="C5039" s="784">
        <v>83146</v>
      </c>
      <c r="D5039" s="784" t="s">
        <v>5074</v>
      </c>
      <c r="E5039" s="784" t="s">
        <v>441</v>
      </c>
      <c r="F5039" s="784">
        <v>4010</v>
      </c>
      <c r="G5039" s="784" t="s">
        <v>6833</v>
      </c>
      <c r="H5039" s="784" t="s">
        <v>1573</v>
      </c>
      <c r="J5039" s="784">
        <v>1</v>
      </c>
      <c r="K5039" s="784">
        <v>13.7</v>
      </c>
      <c r="L5039" s="784">
        <v>13.7</v>
      </c>
      <c r="M5039" s="55" t="s">
        <v>2455</v>
      </c>
    </row>
    <row r="5040" spans="1:13" ht="15">
      <c r="A5040" s="282">
        <v>45946</v>
      </c>
      <c r="B5040" s="55" t="s">
        <v>6821</v>
      </c>
      <c r="C5040" s="786">
        <v>80223</v>
      </c>
      <c r="D5040" s="786" t="s">
        <v>5649</v>
      </c>
      <c r="E5040" s="786" t="s">
        <v>289</v>
      </c>
      <c r="F5040" s="786">
        <v>4010</v>
      </c>
      <c r="G5040" s="786" t="s">
        <v>3003</v>
      </c>
      <c r="H5040" s="786" t="s">
        <v>1573</v>
      </c>
      <c r="J5040" s="786">
        <v>1</v>
      </c>
      <c r="K5040" s="786">
        <v>4.8499999999999996</v>
      </c>
      <c r="L5040" s="786">
        <v>4.8499999999999996</v>
      </c>
      <c r="M5040" s="55" t="s">
        <v>2455</v>
      </c>
    </row>
    <row r="5041" spans="1:13" ht="15">
      <c r="A5041" s="282">
        <v>45946</v>
      </c>
      <c r="B5041" s="55" t="s">
        <v>6821</v>
      </c>
      <c r="C5041" s="784">
        <v>80039</v>
      </c>
      <c r="D5041" s="784" t="s">
        <v>6115</v>
      </c>
      <c r="E5041" s="784" t="s">
        <v>3950</v>
      </c>
      <c r="F5041" s="784">
        <v>4010</v>
      </c>
      <c r="G5041" s="784" t="s">
        <v>4804</v>
      </c>
      <c r="H5041" s="784" t="s">
        <v>1573</v>
      </c>
      <c r="J5041" s="784">
        <v>1</v>
      </c>
      <c r="K5041" s="784">
        <v>8.82</v>
      </c>
      <c r="L5041" s="784">
        <v>8.82</v>
      </c>
      <c r="M5041" s="55" t="s">
        <v>2455</v>
      </c>
    </row>
    <row r="5042" spans="1:13" ht="15">
      <c r="A5042" s="282">
        <v>45946</v>
      </c>
      <c r="B5042" s="55" t="s">
        <v>6821</v>
      </c>
      <c r="C5042" s="786">
        <v>82179</v>
      </c>
      <c r="D5042" s="786" t="s">
        <v>4880</v>
      </c>
      <c r="E5042" s="786">
        <v>120</v>
      </c>
      <c r="F5042" s="786">
        <v>4010</v>
      </c>
      <c r="G5042" s="786" t="s">
        <v>6834</v>
      </c>
      <c r="H5042" s="786" t="s">
        <v>1573</v>
      </c>
      <c r="J5042" s="786">
        <v>1</v>
      </c>
      <c r="K5042" s="786">
        <v>21.02</v>
      </c>
      <c r="L5042" s="786">
        <v>21.02</v>
      </c>
      <c r="M5042" s="55" t="s">
        <v>2455</v>
      </c>
    </row>
    <row r="5043" spans="1:13" ht="15">
      <c r="A5043" s="282">
        <v>45946</v>
      </c>
      <c r="B5043" s="55" t="s">
        <v>6821</v>
      </c>
      <c r="C5043" s="784">
        <v>83279</v>
      </c>
      <c r="D5043" s="784" t="s">
        <v>4300</v>
      </c>
      <c r="E5043" s="784">
        <v>140</v>
      </c>
      <c r="F5043" s="784">
        <v>4010</v>
      </c>
      <c r="G5043" s="784" t="s">
        <v>4805</v>
      </c>
      <c r="H5043" s="784" t="s">
        <v>1573</v>
      </c>
      <c r="J5043" s="784">
        <v>1</v>
      </c>
      <c r="K5043" s="784">
        <v>15.27</v>
      </c>
      <c r="L5043" s="784">
        <v>15.27</v>
      </c>
      <c r="M5043" s="55" t="s">
        <v>2455</v>
      </c>
    </row>
    <row r="5044" spans="1:13" ht="15">
      <c r="A5044" s="282">
        <v>45946</v>
      </c>
      <c r="B5044" s="55" t="s">
        <v>6821</v>
      </c>
      <c r="C5044" s="786">
        <v>68177</v>
      </c>
      <c r="D5044" s="786" t="s">
        <v>2292</v>
      </c>
      <c r="E5044" s="786">
        <v>75</v>
      </c>
      <c r="F5044" s="786">
        <v>4010</v>
      </c>
      <c r="G5044" s="786" t="s">
        <v>5467</v>
      </c>
      <c r="H5044" s="786" t="s">
        <v>1573</v>
      </c>
      <c r="J5044" s="786">
        <v>1</v>
      </c>
      <c r="K5044" s="786">
        <v>3.4</v>
      </c>
      <c r="L5044" s="786">
        <v>3.4</v>
      </c>
      <c r="M5044" s="55" t="s">
        <v>2455</v>
      </c>
    </row>
    <row r="5045" spans="1:13" ht="15">
      <c r="A5045" s="282">
        <v>45946</v>
      </c>
      <c r="B5045" s="55" t="s">
        <v>6821</v>
      </c>
      <c r="C5045" s="784">
        <v>81939</v>
      </c>
      <c r="D5045" s="784" t="s">
        <v>2560</v>
      </c>
      <c r="E5045" s="784">
        <v>100</v>
      </c>
      <c r="F5045" s="784">
        <v>4010</v>
      </c>
      <c r="G5045" s="784" t="s">
        <v>4620</v>
      </c>
      <c r="H5045" s="784" t="s">
        <v>1573</v>
      </c>
      <c r="J5045" s="784">
        <v>1</v>
      </c>
      <c r="K5045" s="784">
        <v>9.94</v>
      </c>
      <c r="L5045" s="784">
        <v>9.94</v>
      </c>
      <c r="M5045" s="55" t="s">
        <v>2455</v>
      </c>
    </row>
    <row r="5046" spans="1:13" ht="15">
      <c r="A5046" s="282">
        <v>45946</v>
      </c>
      <c r="B5046" s="55" t="s">
        <v>6821</v>
      </c>
      <c r="C5046" s="786">
        <v>82775</v>
      </c>
      <c r="D5046" s="786" t="s">
        <v>2909</v>
      </c>
      <c r="E5046" s="786">
        <v>140</v>
      </c>
      <c r="F5046" s="786">
        <v>4010</v>
      </c>
      <c r="G5046" s="786" t="s">
        <v>6835</v>
      </c>
      <c r="H5046" s="786" t="s">
        <v>1573</v>
      </c>
      <c r="J5046" s="786">
        <v>1</v>
      </c>
      <c r="K5046" s="786">
        <v>5.36</v>
      </c>
      <c r="L5046" s="786">
        <v>5.36</v>
      </c>
      <c r="M5046" s="55" t="s">
        <v>2455</v>
      </c>
    </row>
    <row r="5047" spans="1:13" ht="15">
      <c r="A5047" s="282">
        <v>45946</v>
      </c>
      <c r="B5047" s="55" t="s">
        <v>6821</v>
      </c>
      <c r="C5047" s="784">
        <v>83639</v>
      </c>
      <c r="D5047" s="784" t="s">
        <v>6746</v>
      </c>
      <c r="E5047" s="784">
        <v>140</v>
      </c>
      <c r="F5047" s="784">
        <v>4010</v>
      </c>
      <c r="G5047" s="784" t="s">
        <v>6836</v>
      </c>
      <c r="H5047" s="784" t="s">
        <v>1573</v>
      </c>
      <c r="J5047" s="784">
        <v>2</v>
      </c>
      <c r="K5047" s="784">
        <v>18.77</v>
      </c>
      <c r="L5047" s="784">
        <v>37.54</v>
      </c>
      <c r="M5047" s="55" t="s">
        <v>2455</v>
      </c>
    </row>
    <row r="5048" spans="1:13" ht="15">
      <c r="A5048" s="282">
        <v>45946</v>
      </c>
      <c r="B5048" s="55" t="s">
        <v>6821</v>
      </c>
      <c r="C5048" s="786">
        <v>83024</v>
      </c>
      <c r="D5048" s="786" t="s">
        <v>5196</v>
      </c>
      <c r="E5048" s="786">
        <v>120</v>
      </c>
      <c r="F5048" s="786">
        <v>4010</v>
      </c>
      <c r="G5048" s="786" t="s">
        <v>4808</v>
      </c>
      <c r="H5048" s="786" t="s">
        <v>1573</v>
      </c>
      <c r="J5048" s="786">
        <v>1</v>
      </c>
      <c r="K5048" s="786">
        <v>4.7300000000000004</v>
      </c>
      <c r="L5048" s="786">
        <v>4.7300000000000004</v>
      </c>
      <c r="M5048" s="55" t="s">
        <v>2455</v>
      </c>
    </row>
    <row r="5049" spans="1:13" ht="15">
      <c r="A5049" s="282">
        <v>45946</v>
      </c>
      <c r="B5049" s="55" t="s">
        <v>6821</v>
      </c>
      <c r="C5049" s="784">
        <v>67377</v>
      </c>
      <c r="D5049" s="784" t="s">
        <v>4300</v>
      </c>
      <c r="E5049" s="784">
        <v>120</v>
      </c>
      <c r="F5049" s="784">
        <v>4010</v>
      </c>
      <c r="G5049" s="784" t="s">
        <v>6837</v>
      </c>
      <c r="H5049" s="784" t="s">
        <v>1573</v>
      </c>
      <c r="J5049" s="784">
        <v>1</v>
      </c>
      <c r="K5049" s="784">
        <v>3.81</v>
      </c>
      <c r="L5049" s="784">
        <v>3.81</v>
      </c>
      <c r="M5049" s="55" t="s">
        <v>2455</v>
      </c>
    </row>
    <row r="5050" spans="1:13" ht="15">
      <c r="A5050" s="282">
        <v>45946</v>
      </c>
      <c r="B5050" s="55" t="s">
        <v>6821</v>
      </c>
      <c r="C5050" s="786">
        <v>83635</v>
      </c>
      <c r="D5050" s="786" t="s">
        <v>5955</v>
      </c>
      <c r="E5050" s="786">
        <v>100</v>
      </c>
      <c r="F5050" s="786">
        <v>4010</v>
      </c>
      <c r="G5050" s="786" t="s">
        <v>6838</v>
      </c>
      <c r="H5050" s="786" t="s">
        <v>1573</v>
      </c>
      <c r="J5050" s="786">
        <v>1</v>
      </c>
      <c r="K5050" s="786">
        <v>9.67</v>
      </c>
      <c r="L5050" s="786">
        <v>9.67</v>
      </c>
      <c r="M5050" s="55" t="s">
        <v>2455</v>
      </c>
    </row>
    <row r="5051" spans="1:13" ht="15">
      <c r="A5051" s="282">
        <v>45946</v>
      </c>
      <c r="B5051" s="55" t="s">
        <v>6821</v>
      </c>
      <c r="C5051" s="784">
        <v>67377</v>
      </c>
      <c r="D5051" s="784" t="s">
        <v>3205</v>
      </c>
      <c r="E5051" s="784">
        <v>110</v>
      </c>
      <c r="F5051" s="784">
        <v>4010</v>
      </c>
      <c r="G5051" s="784" t="s">
        <v>4811</v>
      </c>
      <c r="H5051" s="784" t="s">
        <v>1573</v>
      </c>
      <c r="J5051" s="784">
        <v>2</v>
      </c>
      <c r="K5051" s="784">
        <v>4.2</v>
      </c>
      <c r="L5051" s="784">
        <v>8.4</v>
      </c>
      <c r="M5051" s="55" t="s">
        <v>2455</v>
      </c>
    </row>
    <row r="5052" spans="1:13" ht="15">
      <c r="A5052" s="282">
        <v>45946</v>
      </c>
      <c r="B5052" s="55" t="s">
        <v>6821</v>
      </c>
      <c r="C5052" s="786">
        <v>81347</v>
      </c>
      <c r="D5052" s="786" t="s">
        <v>3042</v>
      </c>
      <c r="E5052" s="786">
        <v>85</v>
      </c>
      <c r="F5052" s="786">
        <v>4010</v>
      </c>
      <c r="G5052" s="786" t="s">
        <v>6839</v>
      </c>
      <c r="H5052" s="786" t="s">
        <v>1573</v>
      </c>
      <c r="J5052" s="786">
        <v>1</v>
      </c>
      <c r="K5052" s="786">
        <v>7.97</v>
      </c>
      <c r="L5052" s="786">
        <v>7.97</v>
      </c>
      <c r="M5052" s="55" t="s">
        <v>2455</v>
      </c>
    </row>
    <row r="5053" spans="1:13" ht="15">
      <c r="A5053" s="282">
        <v>45946</v>
      </c>
      <c r="B5053" s="55" t="s">
        <v>6821</v>
      </c>
      <c r="C5053" s="784">
        <v>59852</v>
      </c>
      <c r="D5053" s="784" t="s">
        <v>2623</v>
      </c>
      <c r="E5053" s="784">
        <v>150</v>
      </c>
      <c r="F5053" s="784">
        <v>4010</v>
      </c>
      <c r="G5053" s="784" t="s">
        <v>6840</v>
      </c>
      <c r="H5053" s="784" t="s">
        <v>1573</v>
      </c>
      <c r="J5053" s="784">
        <v>1</v>
      </c>
      <c r="K5053" s="784">
        <v>8.77</v>
      </c>
      <c r="L5053" s="784">
        <v>8.77</v>
      </c>
      <c r="M5053" s="55" t="s">
        <v>2455</v>
      </c>
    </row>
    <row r="5054" spans="1:13" ht="15">
      <c r="A5054" s="282">
        <v>45946</v>
      </c>
      <c r="B5054" s="55" t="s">
        <v>6821</v>
      </c>
      <c r="C5054" s="786">
        <v>83539</v>
      </c>
      <c r="D5054" s="786" t="s">
        <v>2292</v>
      </c>
      <c r="E5054" s="786">
        <v>50</v>
      </c>
      <c r="F5054" s="786">
        <v>4010</v>
      </c>
      <c r="G5054" s="786" t="s">
        <v>6841</v>
      </c>
      <c r="H5054" s="786" t="s">
        <v>1573</v>
      </c>
      <c r="J5054" s="786">
        <v>2</v>
      </c>
      <c r="K5054" s="786">
        <v>19.059999999999999</v>
      </c>
      <c r="L5054" s="786">
        <v>38.119999999999997</v>
      </c>
      <c r="M5054" s="55" t="s">
        <v>2455</v>
      </c>
    </row>
    <row r="5055" spans="1:13" ht="15">
      <c r="A5055" s="282">
        <v>45946</v>
      </c>
      <c r="B5055" s="55" t="s">
        <v>6821</v>
      </c>
      <c r="C5055" s="784">
        <v>82182</v>
      </c>
      <c r="D5055" s="784" t="s">
        <v>2481</v>
      </c>
      <c r="E5055" s="784">
        <v>150</v>
      </c>
      <c r="F5055" s="784">
        <v>4010</v>
      </c>
      <c r="G5055" s="784" t="s">
        <v>5236</v>
      </c>
      <c r="H5055" s="784" t="s">
        <v>1573</v>
      </c>
      <c r="J5055" s="784">
        <v>1</v>
      </c>
      <c r="K5055" s="784">
        <v>9.81</v>
      </c>
      <c r="L5055" s="784">
        <v>9.81</v>
      </c>
      <c r="M5055" s="55" t="s">
        <v>2455</v>
      </c>
    </row>
    <row r="5056" spans="1:13" ht="15">
      <c r="A5056" s="282">
        <v>45946</v>
      </c>
      <c r="B5056" s="55" t="s">
        <v>6821</v>
      </c>
      <c r="C5056" s="786">
        <v>83562</v>
      </c>
      <c r="D5056" s="786" t="s">
        <v>5914</v>
      </c>
      <c r="E5056" s="786" t="s">
        <v>2061</v>
      </c>
      <c r="F5056" s="786">
        <v>4010</v>
      </c>
      <c r="G5056" s="786" t="s">
        <v>6842</v>
      </c>
      <c r="H5056" s="786" t="s">
        <v>1573</v>
      </c>
      <c r="J5056" s="786">
        <v>1</v>
      </c>
      <c r="K5056" s="786">
        <v>14.31</v>
      </c>
      <c r="L5056" s="786">
        <v>14.31</v>
      </c>
      <c r="M5056" s="55" t="s">
        <v>2455</v>
      </c>
    </row>
    <row r="5057" spans="1:13" ht="15">
      <c r="A5057" s="282">
        <v>45946</v>
      </c>
      <c r="B5057" s="55" t="s">
        <v>6821</v>
      </c>
      <c r="C5057" s="784">
        <v>82008</v>
      </c>
      <c r="D5057" s="784" t="s">
        <v>5454</v>
      </c>
      <c r="E5057" s="784">
        <v>100</v>
      </c>
      <c r="F5057" s="784">
        <v>4010</v>
      </c>
      <c r="G5057" s="784" t="s">
        <v>6843</v>
      </c>
      <c r="H5057" s="784" t="s">
        <v>1573</v>
      </c>
      <c r="J5057" s="784">
        <v>1</v>
      </c>
      <c r="K5057" s="784">
        <v>6.38</v>
      </c>
      <c r="L5057" s="784">
        <v>6.38</v>
      </c>
      <c r="M5057" s="55" t="s">
        <v>2455</v>
      </c>
    </row>
    <row r="5058" spans="1:13" ht="15">
      <c r="A5058" s="282">
        <v>45946</v>
      </c>
      <c r="B5058" s="55" t="s">
        <v>6821</v>
      </c>
      <c r="C5058" s="786">
        <v>83523</v>
      </c>
      <c r="D5058" s="786" t="s">
        <v>6545</v>
      </c>
      <c r="E5058" s="786">
        <v>90</v>
      </c>
      <c r="F5058" s="786">
        <v>4010</v>
      </c>
      <c r="G5058" s="786" t="s">
        <v>4812</v>
      </c>
      <c r="H5058" s="786" t="s">
        <v>1573</v>
      </c>
      <c r="J5058" s="786">
        <v>1</v>
      </c>
      <c r="K5058" s="786">
        <v>5.04</v>
      </c>
      <c r="L5058" s="786">
        <v>5.04</v>
      </c>
      <c r="M5058" s="55" t="s">
        <v>2455</v>
      </c>
    </row>
    <row r="5059" spans="1:13" ht="15">
      <c r="A5059" s="282">
        <v>45946</v>
      </c>
      <c r="B5059" s="55" t="s">
        <v>6821</v>
      </c>
      <c r="C5059" s="784">
        <v>83492</v>
      </c>
      <c r="D5059" s="784" t="s">
        <v>6844</v>
      </c>
      <c r="E5059" s="784">
        <v>150</v>
      </c>
      <c r="F5059" s="784">
        <v>4010</v>
      </c>
      <c r="G5059" s="784" t="s">
        <v>5413</v>
      </c>
      <c r="H5059" s="784" t="s">
        <v>1573</v>
      </c>
      <c r="J5059" s="784">
        <v>1</v>
      </c>
      <c r="K5059" s="784">
        <v>6.54</v>
      </c>
      <c r="L5059" s="784">
        <v>6.54</v>
      </c>
      <c r="M5059" s="55" t="s">
        <v>2455</v>
      </c>
    </row>
    <row r="5060" spans="1:13" ht="15">
      <c r="A5060" s="282">
        <v>45946</v>
      </c>
      <c r="B5060" s="55" t="s">
        <v>6821</v>
      </c>
      <c r="C5060" s="786">
        <v>81420</v>
      </c>
      <c r="D5060" s="786" t="s">
        <v>2355</v>
      </c>
      <c r="E5060" s="786">
        <v>50</v>
      </c>
      <c r="F5060" s="786">
        <v>4010</v>
      </c>
      <c r="G5060" s="786" t="s">
        <v>5416</v>
      </c>
      <c r="H5060" s="786" t="s">
        <v>1573</v>
      </c>
      <c r="J5060" s="786">
        <v>3</v>
      </c>
      <c r="K5060" s="786">
        <v>7.53</v>
      </c>
      <c r="L5060" s="786">
        <v>22.59</v>
      </c>
      <c r="M5060" s="55" t="s">
        <v>2455</v>
      </c>
    </row>
    <row r="5061" spans="1:13" ht="15">
      <c r="A5061" s="282">
        <v>45946</v>
      </c>
      <c r="B5061" s="55" t="s">
        <v>6821</v>
      </c>
      <c r="C5061" s="784">
        <v>83569</v>
      </c>
      <c r="D5061" s="784" t="s">
        <v>6747</v>
      </c>
      <c r="E5061" s="784">
        <v>130</v>
      </c>
      <c r="F5061" s="784">
        <v>4010</v>
      </c>
      <c r="G5061" s="784" t="s">
        <v>4816</v>
      </c>
      <c r="H5061" s="784" t="s">
        <v>1573</v>
      </c>
      <c r="J5061" s="784">
        <v>1</v>
      </c>
      <c r="K5061" s="784">
        <v>9.67</v>
      </c>
      <c r="L5061" s="784">
        <v>9.67</v>
      </c>
      <c r="M5061" s="55" t="s">
        <v>2455</v>
      </c>
    </row>
    <row r="5062" spans="1:13" ht="15">
      <c r="A5062" s="282">
        <v>45946</v>
      </c>
      <c r="B5062" s="55" t="s">
        <v>6821</v>
      </c>
      <c r="C5062" s="786">
        <v>83259</v>
      </c>
      <c r="D5062" s="786" t="s">
        <v>6845</v>
      </c>
      <c r="E5062" s="786">
        <v>90</v>
      </c>
      <c r="F5062" s="786">
        <v>4010</v>
      </c>
      <c r="G5062" s="786" t="s">
        <v>6846</v>
      </c>
      <c r="H5062" s="786" t="s">
        <v>1573</v>
      </c>
      <c r="J5062" s="786">
        <v>1</v>
      </c>
      <c r="K5062" s="786">
        <v>5.62</v>
      </c>
      <c r="L5062" s="786">
        <v>5.62</v>
      </c>
      <c r="M5062" s="55" t="s">
        <v>2455</v>
      </c>
    </row>
    <row r="5063" spans="1:13" ht="15">
      <c r="A5063" s="282">
        <v>45946</v>
      </c>
      <c r="B5063" s="55" t="s">
        <v>6821</v>
      </c>
      <c r="C5063" s="784">
        <v>82013</v>
      </c>
      <c r="D5063" s="784" t="s">
        <v>5213</v>
      </c>
      <c r="E5063" s="784">
        <v>120</v>
      </c>
      <c r="F5063" s="784">
        <v>4010</v>
      </c>
      <c r="G5063" s="784" t="s">
        <v>5660</v>
      </c>
      <c r="H5063" s="784" t="s">
        <v>1573</v>
      </c>
      <c r="J5063" s="784">
        <v>1</v>
      </c>
      <c r="K5063" s="784">
        <v>7.73</v>
      </c>
      <c r="L5063" s="784">
        <v>7.73</v>
      </c>
      <c r="M5063" s="55" t="s">
        <v>2455</v>
      </c>
    </row>
    <row r="5064" spans="1:13" ht="15">
      <c r="A5064" s="282">
        <v>45946</v>
      </c>
      <c r="B5064" s="55" t="s">
        <v>6821</v>
      </c>
      <c r="C5064" s="786">
        <v>82083</v>
      </c>
      <c r="D5064" s="786" t="s">
        <v>2986</v>
      </c>
      <c r="E5064" s="786">
        <v>50</v>
      </c>
      <c r="F5064" s="786">
        <v>4010</v>
      </c>
      <c r="G5064" s="786" t="s">
        <v>5423</v>
      </c>
      <c r="H5064" s="786" t="s">
        <v>1573</v>
      </c>
      <c r="J5064" s="786">
        <v>1</v>
      </c>
      <c r="K5064" s="786">
        <v>5.63</v>
      </c>
      <c r="L5064" s="786">
        <v>5.63</v>
      </c>
      <c r="M5064" s="55" t="s">
        <v>2455</v>
      </c>
    </row>
    <row r="5065" spans="1:13" ht="15">
      <c r="A5065" s="282">
        <v>45946</v>
      </c>
      <c r="B5065" s="55" t="s">
        <v>6821</v>
      </c>
      <c r="C5065" s="784">
        <v>81552</v>
      </c>
      <c r="D5065" s="784" t="s">
        <v>3230</v>
      </c>
      <c r="E5065" s="784">
        <v>140</v>
      </c>
      <c r="F5065" s="784">
        <v>4010</v>
      </c>
      <c r="G5065" s="784" t="s">
        <v>5426</v>
      </c>
      <c r="H5065" s="784" t="s">
        <v>1573</v>
      </c>
      <c r="J5065" s="784">
        <v>5</v>
      </c>
      <c r="K5065" s="784">
        <v>4.4000000000000004</v>
      </c>
      <c r="L5065" s="784">
        <v>22</v>
      </c>
      <c r="M5065" s="55" t="s">
        <v>2455</v>
      </c>
    </row>
    <row r="5066" spans="1:13" ht="15">
      <c r="A5066" s="282">
        <v>45946</v>
      </c>
      <c r="B5066" s="55" t="s">
        <v>6821</v>
      </c>
      <c r="C5066" s="786">
        <v>83637</v>
      </c>
      <c r="D5066" s="786" t="s">
        <v>6567</v>
      </c>
      <c r="E5066" s="786" t="s">
        <v>2061</v>
      </c>
      <c r="F5066" s="786">
        <v>4010</v>
      </c>
      <c r="G5066" s="786" t="s">
        <v>3344</v>
      </c>
      <c r="H5066" s="786" t="s">
        <v>1573</v>
      </c>
      <c r="J5066" s="786">
        <v>5</v>
      </c>
      <c r="K5066" s="786">
        <v>16.68</v>
      </c>
      <c r="L5066" s="786">
        <v>83.4</v>
      </c>
      <c r="M5066" s="55" t="s">
        <v>2455</v>
      </c>
    </row>
    <row r="5067" spans="1:13" ht="15">
      <c r="A5067" s="282">
        <v>45946</v>
      </c>
      <c r="B5067" s="55" t="s">
        <v>6821</v>
      </c>
      <c r="C5067" s="784">
        <v>83321</v>
      </c>
      <c r="D5067" s="784" t="s">
        <v>6847</v>
      </c>
      <c r="E5067" s="784">
        <v>100</v>
      </c>
      <c r="F5067" s="784">
        <v>4010</v>
      </c>
      <c r="G5067" s="784" t="s">
        <v>3925</v>
      </c>
      <c r="H5067" s="784" t="s">
        <v>1573</v>
      </c>
      <c r="J5067" s="784">
        <v>1</v>
      </c>
      <c r="K5067" s="784">
        <v>12.15</v>
      </c>
      <c r="L5067" s="784">
        <v>12.15</v>
      </c>
      <c r="M5067" s="55" t="s">
        <v>2455</v>
      </c>
    </row>
    <row r="5068" spans="1:13" ht="15">
      <c r="A5068" s="282">
        <v>45946</v>
      </c>
      <c r="B5068" s="55" t="s">
        <v>6821</v>
      </c>
      <c r="C5068" s="786">
        <v>83639</v>
      </c>
      <c r="D5068" s="786" t="s">
        <v>6746</v>
      </c>
      <c r="E5068" s="786">
        <v>120</v>
      </c>
      <c r="F5068" s="786">
        <v>4010</v>
      </c>
      <c r="G5068" s="786" t="s">
        <v>5430</v>
      </c>
      <c r="H5068" s="786" t="s">
        <v>1573</v>
      </c>
      <c r="J5068" s="786">
        <v>8</v>
      </c>
      <c r="K5068" s="786">
        <v>18.77</v>
      </c>
      <c r="L5068" s="786">
        <v>150.16</v>
      </c>
      <c r="M5068" s="55" t="s">
        <v>2455</v>
      </c>
    </row>
    <row r="5069" spans="1:13" ht="15">
      <c r="A5069" s="282">
        <v>45946</v>
      </c>
      <c r="B5069" s="55" t="s">
        <v>6821</v>
      </c>
      <c r="C5069" s="784">
        <v>83876</v>
      </c>
      <c r="D5069" s="784" t="s">
        <v>3956</v>
      </c>
      <c r="E5069" s="784" t="s">
        <v>2296</v>
      </c>
      <c r="F5069" s="784">
        <v>4010</v>
      </c>
      <c r="G5069" s="784" t="s">
        <v>6848</v>
      </c>
      <c r="H5069" s="784" t="s">
        <v>1573</v>
      </c>
      <c r="J5069" s="784">
        <v>2</v>
      </c>
      <c r="K5069" s="784">
        <v>15.57</v>
      </c>
      <c r="L5069" s="784">
        <v>31.14</v>
      </c>
      <c r="M5069" s="55" t="s">
        <v>2455</v>
      </c>
    </row>
    <row r="5070" spans="1:13" ht="15">
      <c r="A5070" s="282">
        <v>45946</v>
      </c>
      <c r="B5070" s="55" t="s">
        <v>6821</v>
      </c>
      <c r="C5070" s="786">
        <v>67271</v>
      </c>
      <c r="D5070" s="786" t="s">
        <v>3884</v>
      </c>
      <c r="E5070" s="786">
        <v>100</v>
      </c>
      <c r="F5070" s="786">
        <v>4010</v>
      </c>
      <c r="G5070" s="786" t="s">
        <v>4221</v>
      </c>
      <c r="H5070" s="786" t="s">
        <v>1573</v>
      </c>
      <c r="J5070" s="786">
        <v>1</v>
      </c>
      <c r="K5070" s="786">
        <v>9.9</v>
      </c>
      <c r="L5070" s="786">
        <v>9.9</v>
      </c>
      <c r="M5070" s="55" t="s">
        <v>2455</v>
      </c>
    </row>
    <row r="5071" spans="1:13" ht="15">
      <c r="A5071" s="282">
        <v>45946</v>
      </c>
      <c r="B5071" s="55" t="s">
        <v>6821</v>
      </c>
      <c r="C5071" s="784">
        <v>80909</v>
      </c>
      <c r="D5071" s="784">
        <v>960</v>
      </c>
      <c r="E5071" s="784" t="s">
        <v>2356</v>
      </c>
      <c r="F5071" s="784">
        <v>4010</v>
      </c>
      <c r="G5071" s="784" t="s">
        <v>5431</v>
      </c>
      <c r="H5071" s="784" t="s">
        <v>1573</v>
      </c>
      <c r="J5071" s="784">
        <v>2</v>
      </c>
      <c r="K5071" s="784">
        <v>8.16</v>
      </c>
      <c r="L5071" s="784">
        <v>16.32</v>
      </c>
      <c r="M5071" s="55" t="s">
        <v>2455</v>
      </c>
    </row>
    <row r="5072" spans="1:13" ht="15">
      <c r="A5072" s="282">
        <v>45946</v>
      </c>
      <c r="B5072" s="55" t="s">
        <v>6821</v>
      </c>
      <c r="C5072" s="786">
        <v>67978</v>
      </c>
      <c r="D5072" s="786" t="s">
        <v>5740</v>
      </c>
      <c r="E5072" s="786">
        <v>130</v>
      </c>
      <c r="F5072" s="786">
        <v>4010</v>
      </c>
      <c r="G5072" s="786" t="s">
        <v>5432</v>
      </c>
      <c r="H5072" s="786" t="s">
        <v>1573</v>
      </c>
      <c r="J5072" s="786">
        <v>1</v>
      </c>
      <c r="K5072" s="786">
        <v>4.58</v>
      </c>
      <c r="L5072" s="786">
        <v>4.58</v>
      </c>
      <c r="M5072" s="55" t="s">
        <v>2455</v>
      </c>
    </row>
    <row r="5073" spans="1:13" ht="15">
      <c r="A5073" s="282">
        <v>45946</v>
      </c>
      <c r="B5073" s="55" t="s">
        <v>6821</v>
      </c>
      <c r="C5073" s="784">
        <v>83402</v>
      </c>
      <c r="D5073" s="784" t="s">
        <v>6849</v>
      </c>
      <c r="E5073" s="784">
        <v>75</v>
      </c>
      <c r="F5073" s="784">
        <v>4010</v>
      </c>
      <c r="G5073" s="784" t="s">
        <v>6850</v>
      </c>
      <c r="H5073" s="784" t="s">
        <v>1573</v>
      </c>
      <c r="J5073" s="784">
        <v>1</v>
      </c>
      <c r="K5073" s="784">
        <v>5.58</v>
      </c>
      <c r="L5073" s="784">
        <v>5.58</v>
      </c>
      <c r="M5073" s="55" t="s">
        <v>2455</v>
      </c>
    </row>
    <row r="5074" spans="1:13" ht="15">
      <c r="A5074" s="282">
        <v>45946</v>
      </c>
      <c r="B5074" s="55" t="s">
        <v>6821</v>
      </c>
      <c r="C5074" s="786">
        <v>65642</v>
      </c>
      <c r="D5074" s="786" t="s">
        <v>5295</v>
      </c>
      <c r="E5074" s="786">
        <v>90</v>
      </c>
      <c r="F5074" s="786">
        <v>4010</v>
      </c>
      <c r="G5074" s="786" t="s">
        <v>5434</v>
      </c>
      <c r="H5074" s="786" t="s">
        <v>1573</v>
      </c>
      <c r="J5074" s="786">
        <v>1</v>
      </c>
      <c r="K5074" s="786">
        <v>5.81</v>
      </c>
      <c r="L5074" s="786">
        <v>5.81</v>
      </c>
      <c r="M5074" s="55" t="s">
        <v>2455</v>
      </c>
    </row>
    <row r="5075" spans="1:13" ht="15">
      <c r="A5075" s="282">
        <v>45946</v>
      </c>
      <c r="B5075" s="55" t="s">
        <v>6821</v>
      </c>
      <c r="C5075" s="784">
        <v>81563</v>
      </c>
      <c r="D5075" s="784" t="s">
        <v>2533</v>
      </c>
      <c r="E5075" s="784">
        <v>85</v>
      </c>
      <c r="F5075" s="784">
        <v>4010</v>
      </c>
      <c r="G5075" s="784" t="s">
        <v>5436</v>
      </c>
      <c r="H5075" s="784" t="s">
        <v>1573</v>
      </c>
      <c r="J5075" s="784">
        <v>1</v>
      </c>
      <c r="K5075" s="784">
        <v>9.9600000000000009</v>
      </c>
      <c r="L5075" s="784">
        <v>9.9600000000000009</v>
      </c>
      <c r="M5075" s="55" t="s">
        <v>2455</v>
      </c>
    </row>
    <row r="5076" spans="1:13" ht="15">
      <c r="A5076" s="282">
        <v>45946</v>
      </c>
      <c r="B5076" s="55" t="s">
        <v>6821</v>
      </c>
      <c r="C5076" s="786">
        <v>81764</v>
      </c>
      <c r="D5076" s="786" t="s">
        <v>5895</v>
      </c>
      <c r="E5076" s="786">
        <v>100</v>
      </c>
      <c r="F5076" s="786">
        <v>4010</v>
      </c>
      <c r="G5076" s="786" t="s">
        <v>5437</v>
      </c>
      <c r="H5076" s="786" t="s">
        <v>1573</v>
      </c>
      <c r="J5076" s="786">
        <v>1</v>
      </c>
      <c r="K5076" s="786">
        <v>3.92</v>
      </c>
      <c r="L5076" s="786">
        <v>3.92</v>
      </c>
      <c r="M5076" s="55" t="s">
        <v>2455</v>
      </c>
    </row>
    <row r="5077" spans="1:13" ht="15">
      <c r="A5077" s="282">
        <v>45946</v>
      </c>
      <c r="B5077" s="55" t="s">
        <v>6821</v>
      </c>
      <c r="C5077" s="784">
        <v>67377</v>
      </c>
      <c r="D5077" s="784" t="s">
        <v>3205</v>
      </c>
      <c r="E5077" s="784">
        <v>120</v>
      </c>
      <c r="F5077" s="784">
        <v>4010</v>
      </c>
      <c r="G5077" s="784" t="s">
        <v>6851</v>
      </c>
      <c r="H5077" s="784" t="s">
        <v>1573</v>
      </c>
      <c r="J5077" s="784">
        <v>1</v>
      </c>
      <c r="K5077" s="784">
        <v>4.2</v>
      </c>
      <c r="L5077" s="784">
        <v>4.2</v>
      </c>
      <c r="M5077" s="55" t="s">
        <v>2455</v>
      </c>
    </row>
    <row r="5078" spans="1:13" ht="15">
      <c r="A5078" s="282">
        <v>45946</v>
      </c>
      <c r="B5078" s="55" t="s">
        <v>6821</v>
      </c>
      <c r="C5078" s="786">
        <v>83013</v>
      </c>
      <c r="D5078" s="786" t="s">
        <v>3613</v>
      </c>
      <c r="E5078" s="786">
        <v>140</v>
      </c>
      <c r="F5078" s="786">
        <v>4010</v>
      </c>
      <c r="G5078" s="786" t="s">
        <v>4826</v>
      </c>
      <c r="H5078" s="786" t="s">
        <v>1573</v>
      </c>
      <c r="J5078" s="786">
        <v>4</v>
      </c>
      <c r="K5078" s="786">
        <v>11.34</v>
      </c>
      <c r="L5078" s="786">
        <v>45.36</v>
      </c>
      <c r="M5078" s="55" t="s">
        <v>2455</v>
      </c>
    </row>
    <row r="5079" spans="1:13" ht="15">
      <c r="A5079" s="282">
        <v>45946</v>
      </c>
      <c r="B5079" s="55" t="s">
        <v>6852</v>
      </c>
      <c r="C5079" s="784">
        <v>67501</v>
      </c>
      <c r="D5079" s="784">
        <v>15</v>
      </c>
      <c r="E5079" s="784">
        <v>130</v>
      </c>
      <c r="F5079" s="784">
        <v>4010</v>
      </c>
      <c r="G5079" s="784" t="s">
        <v>6853</v>
      </c>
      <c r="H5079" s="784" t="s">
        <v>1573</v>
      </c>
      <c r="J5079" s="784">
        <v>1</v>
      </c>
      <c r="K5079" s="784">
        <v>7.58</v>
      </c>
      <c r="L5079" s="784">
        <v>7.58</v>
      </c>
      <c r="M5079" s="55" t="s">
        <v>2455</v>
      </c>
    </row>
    <row r="5080" spans="1:13" ht="15">
      <c r="A5080" s="282">
        <v>45946</v>
      </c>
      <c r="B5080" s="55" t="s">
        <v>6852</v>
      </c>
      <c r="C5080" s="786">
        <v>65708</v>
      </c>
      <c r="D5080" s="786">
        <v>15</v>
      </c>
      <c r="E5080" s="786" t="s">
        <v>884</v>
      </c>
      <c r="F5080" s="786">
        <v>4010</v>
      </c>
      <c r="G5080" s="786" t="s">
        <v>4922</v>
      </c>
      <c r="H5080" s="786" t="s">
        <v>1573</v>
      </c>
      <c r="J5080" s="786">
        <v>2</v>
      </c>
      <c r="K5080" s="786">
        <v>7.68</v>
      </c>
      <c r="L5080" s="786">
        <v>15.36</v>
      </c>
      <c r="M5080" s="55" t="s">
        <v>2455</v>
      </c>
    </row>
    <row r="5081" spans="1:13" ht="15">
      <c r="A5081" s="282">
        <v>45946</v>
      </c>
      <c r="B5081" s="55" t="s">
        <v>6852</v>
      </c>
      <c r="C5081" s="784">
        <v>83167</v>
      </c>
      <c r="D5081" s="784">
        <v>66</v>
      </c>
      <c r="E5081" s="784">
        <v>130</v>
      </c>
      <c r="F5081" s="784">
        <v>4010</v>
      </c>
      <c r="G5081" s="784" t="s">
        <v>4929</v>
      </c>
      <c r="H5081" s="784" t="s">
        <v>1573</v>
      </c>
      <c r="J5081" s="784">
        <v>1</v>
      </c>
      <c r="K5081" s="784">
        <v>14.52</v>
      </c>
      <c r="L5081" s="784">
        <v>14.52</v>
      </c>
      <c r="M5081" s="55" t="s">
        <v>2455</v>
      </c>
    </row>
    <row r="5082" spans="1:13" ht="15">
      <c r="A5082" s="282">
        <v>45946</v>
      </c>
      <c r="B5082" s="55" t="s">
        <v>6852</v>
      </c>
      <c r="C5082" s="786">
        <v>80581</v>
      </c>
      <c r="D5082" s="786">
        <v>177</v>
      </c>
      <c r="E5082" s="786" t="s">
        <v>441</v>
      </c>
      <c r="F5082" s="786">
        <v>4010</v>
      </c>
      <c r="G5082" s="786" t="s">
        <v>4938</v>
      </c>
      <c r="H5082" s="786" t="s">
        <v>1573</v>
      </c>
      <c r="J5082" s="786">
        <v>2</v>
      </c>
      <c r="K5082" s="786">
        <v>7.49</v>
      </c>
      <c r="L5082" s="786">
        <v>14.98</v>
      </c>
      <c r="M5082" s="55" t="s">
        <v>2455</v>
      </c>
    </row>
    <row r="5083" spans="1:13" ht="15">
      <c r="A5083" s="282">
        <v>45946</v>
      </c>
      <c r="B5083" s="55" t="s">
        <v>6852</v>
      </c>
      <c r="C5083" s="784">
        <v>80581</v>
      </c>
      <c r="D5083" s="784">
        <v>177</v>
      </c>
      <c r="E5083" s="784" t="s">
        <v>2296</v>
      </c>
      <c r="F5083" s="784">
        <v>4010</v>
      </c>
      <c r="G5083" s="784" t="s">
        <v>4961</v>
      </c>
      <c r="H5083" s="784" t="s">
        <v>1573</v>
      </c>
      <c r="J5083" s="784">
        <v>2</v>
      </c>
      <c r="K5083" s="784">
        <v>7.49</v>
      </c>
      <c r="L5083" s="784">
        <v>14.98</v>
      </c>
      <c r="M5083" s="55" t="s">
        <v>2455</v>
      </c>
    </row>
    <row r="5084" spans="1:13" ht="15">
      <c r="A5084" s="282">
        <v>45946</v>
      </c>
      <c r="B5084" s="55" t="s">
        <v>6852</v>
      </c>
      <c r="C5084" s="786">
        <v>81569</v>
      </c>
      <c r="D5084" s="786" t="s">
        <v>2268</v>
      </c>
      <c r="E5084" s="786">
        <v>120</v>
      </c>
      <c r="F5084" s="786">
        <v>4010</v>
      </c>
      <c r="G5084" s="786" t="s">
        <v>5697</v>
      </c>
      <c r="H5084" s="786" t="s">
        <v>1573</v>
      </c>
      <c r="J5084" s="786">
        <v>1</v>
      </c>
      <c r="K5084" s="786">
        <v>6.78</v>
      </c>
      <c r="L5084" s="786">
        <v>6.78</v>
      </c>
      <c r="M5084" s="55" t="s">
        <v>2455</v>
      </c>
    </row>
    <row r="5085" spans="1:13" ht="15">
      <c r="A5085" s="282">
        <v>45946</v>
      </c>
      <c r="B5085" s="55" t="s">
        <v>6852</v>
      </c>
      <c r="C5085" s="784">
        <v>81211</v>
      </c>
      <c r="D5085" s="784" t="s">
        <v>4641</v>
      </c>
      <c r="E5085" s="784">
        <v>150</v>
      </c>
      <c r="F5085" s="784">
        <v>4010</v>
      </c>
      <c r="G5085" s="784" t="s">
        <v>6854</v>
      </c>
      <c r="H5085" s="784" t="s">
        <v>1573</v>
      </c>
      <c r="J5085" s="784">
        <v>1</v>
      </c>
      <c r="K5085" s="784">
        <v>12.08</v>
      </c>
      <c r="L5085" s="784">
        <v>12.08</v>
      </c>
      <c r="M5085" s="55" t="s">
        <v>2455</v>
      </c>
    </row>
    <row r="5086" spans="1:13" ht="15">
      <c r="A5086" s="282">
        <v>45946</v>
      </c>
      <c r="B5086" s="55" t="s">
        <v>6852</v>
      </c>
      <c r="C5086" s="786">
        <v>67377</v>
      </c>
      <c r="D5086" s="786" t="s">
        <v>3023</v>
      </c>
      <c r="E5086" s="786">
        <v>130</v>
      </c>
      <c r="F5086" s="786">
        <v>4010</v>
      </c>
      <c r="G5086" s="786" t="s">
        <v>4969</v>
      </c>
      <c r="H5086" s="786" t="s">
        <v>1573</v>
      </c>
      <c r="J5086" s="786">
        <v>1</v>
      </c>
      <c r="K5086" s="786">
        <v>4.2</v>
      </c>
      <c r="L5086" s="786">
        <v>4.2</v>
      </c>
      <c r="M5086" s="55" t="s">
        <v>2455</v>
      </c>
    </row>
    <row r="5087" spans="1:13" ht="15">
      <c r="A5087" s="282">
        <v>45946</v>
      </c>
      <c r="B5087" s="55" t="s">
        <v>6852</v>
      </c>
      <c r="C5087" s="784">
        <v>82552</v>
      </c>
      <c r="D5087" s="784" t="s">
        <v>6855</v>
      </c>
      <c r="E5087" s="784">
        <v>140</v>
      </c>
      <c r="F5087" s="784">
        <v>4010</v>
      </c>
      <c r="G5087" s="784" t="s">
        <v>5692</v>
      </c>
      <c r="H5087" s="784" t="s">
        <v>1573</v>
      </c>
      <c r="J5087" s="784">
        <v>1</v>
      </c>
      <c r="K5087" s="784">
        <v>5.65</v>
      </c>
      <c r="L5087" s="784">
        <v>5.65</v>
      </c>
      <c r="M5087" s="55" t="s">
        <v>2455</v>
      </c>
    </row>
    <row r="5088" spans="1:13" ht="15">
      <c r="A5088" s="282">
        <v>45946</v>
      </c>
      <c r="B5088" s="55" t="s">
        <v>6852</v>
      </c>
      <c r="C5088" s="786">
        <v>67377</v>
      </c>
      <c r="D5088" s="786" t="s">
        <v>3205</v>
      </c>
      <c r="E5088" s="786">
        <v>110</v>
      </c>
      <c r="F5088" s="786">
        <v>4010</v>
      </c>
      <c r="G5088" s="786" t="s">
        <v>4811</v>
      </c>
      <c r="H5088" s="786" t="s">
        <v>1573</v>
      </c>
      <c r="J5088" s="786">
        <v>2</v>
      </c>
      <c r="K5088" s="786">
        <v>4.2</v>
      </c>
      <c r="L5088" s="786">
        <v>8.4</v>
      </c>
      <c r="M5088" s="55" t="s">
        <v>2455</v>
      </c>
    </row>
    <row r="5089" spans="1:13" ht="15">
      <c r="A5089" s="282">
        <v>45946</v>
      </c>
      <c r="B5089" s="55" t="s">
        <v>6852</v>
      </c>
      <c r="C5089" s="784">
        <v>67521</v>
      </c>
      <c r="D5089" s="784" t="s">
        <v>3978</v>
      </c>
      <c r="E5089" s="784">
        <v>100</v>
      </c>
      <c r="F5089" s="784">
        <v>4010</v>
      </c>
      <c r="G5089" s="784" t="s">
        <v>4926</v>
      </c>
      <c r="H5089" s="784" t="s">
        <v>1573</v>
      </c>
      <c r="J5089" s="784">
        <v>1</v>
      </c>
      <c r="K5089" s="784">
        <v>6.68</v>
      </c>
      <c r="L5089" s="784">
        <v>6.68</v>
      </c>
      <c r="M5089" s="55" t="s">
        <v>2455</v>
      </c>
    </row>
    <row r="5090" spans="1:13" ht="15">
      <c r="A5090" s="282">
        <v>45946</v>
      </c>
      <c r="B5090" s="55" t="s">
        <v>6852</v>
      </c>
      <c r="C5090" s="786">
        <v>82856</v>
      </c>
      <c r="D5090" s="786" t="s">
        <v>3680</v>
      </c>
      <c r="E5090" s="786">
        <v>90</v>
      </c>
      <c r="F5090" s="786">
        <v>4010</v>
      </c>
      <c r="G5090" s="786" t="s">
        <v>5667</v>
      </c>
      <c r="H5090" s="786" t="s">
        <v>1573</v>
      </c>
      <c r="J5090" s="786">
        <v>1</v>
      </c>
      <c r="K5090" s="786">
        <v>5.86</v>
      </c>
      <c r="L5090" s="786">
        <v>5.86</v>
      </c>
      <c r="M5090" s="55" t="s">
        <v>2455</v>
      </c>
    </row>
    <row r="5091" spans="1:13" ht="15">
      <c r="A5091" s="282">
        <v>45946</v>
      </c>
      <c r="B5091" s="55" t="s">
        <v>6852</v>
      </c>
      <c r="C5091" s="784">
        <v>83425</v>
      </c>
      <c r="D5091" s="784" t="s">
        <v>5417</v>
      </c>
      <c r="E5091" s="784">
        <v>110</v>
      </c>
      <c r="F5091" s="784">
        <v>4010</v>
      </c>
      <c r="G5091" s="784" t="s">
        <v>5937</v>
      </c>
      <c r="H5091" s="784" t="s">
        <v>1573</v>
      </c>
      <c r="J5091" s="784">
        <v>1</v>
      </c>
      <c r="K5091" s="784">
        <v>12.86</v>
      </c>
      <c r="L5091" s="784">
        <v>12.86</v>
      </c>
      <c r="M5091" s="55" t="s">
        <v>2455</v>
      </c>
    </row>
    <row r="5092" spans="1:13" ht="15">
      <c r="A5092" s="282">
        <v>45946</v>
      </c>
      <c r="B5092" s="55" t="s">
        <v>6852</v>
      </c>
      <c r="C5092" s="786">
        <v>83279</v>
      </c>
      <c r="D5092" s="786" t="s">
        <v>3930</v>
      </c>
      <c r="E5092" s="786">
        <v>110</v>
      </c>
      <c r="F5092" s="786">
        <v>4010</v>
      </c>
      <c r="G5092" s="786" t="s">
        <v>6856</v>
      </c>
      <c r="H5092" s="786" t="s">
        <v>1573</v>
      </c>
      <c r="J5092" s="786">
        <v>1</v>
      </c>
      <c r="K5092" s="786">
        <v>15.27</v>
      </c>
      <c r="L5092" s="786">
        <v>15.27</v>
      </c>
      <c r="M5092" s="55" t="s">
        <v>2455</v>
      </c>
    </row>
    <row r="5093" spans="1:13" ht="15">
      <c r="A5093" s="282">
        <v>45946</v>
      </c>
      <c r="B5093" s="55" t="s">
        <v>6852</v>
      </c>
      <c r="C5093" s="784">
        <v>67377</v>
      </c>
      <c r="D5093" s="784" t="s">
        <v>4300</v>
      </c>
      <c r="E5093" s="784">
        <v>90</v>
      </c>
      <c r="F5093" s="784">
        <v>4010</v>
      </c>
      <c r="G5093" s="784" t="s">
        <v>4916</v>
      </c>
      <c r="H5093" s="784" t="s">
        <v>1573</v>
      </c>
      <c r="J5093" s="784">
        <v>1</v>
      </c>
      <c r="K5093" s="784">
        <v>3.81</v>
      </c>
      <c r="L5093" s="784">
        <v>3.81</v>
      </c>
      <c r="M5093" s="55" t="s">
        <v>2455</v>
      </c>
    </row>
    <row r="5094" spans="1:13" ht="15">
      <c r="A5094" s="282">
        <v>45946</v>
      </c>
      <c r="B5094" s="55" t="s">
        <v>6852</v>
      </c>
      <c r="C5094" s="786">
        <v>82875</v>
      </c>
      <c r="D5094" s="786" t="s">
        <v>3985</v>
      </c>
      <c r="E5094" s="786">
        <v>85</v>
      </c>
      <c r="F5094" s="786">
        <v>4010</v>
      </c>
      <c r="G5094" s="786" t="s">
        <v>6857</v>
      </c>
      <c r="H5094" s="786" t="s">
        <v>1573</v>
      </c>
      <c r="J5094" s="786">
        <v>1</v>
      </c>
      <c r="K5094" s="786">
        <v>13.78</v>
      </c>
      <c r="L5094" s="786">
        <v>13.78</v>
      </c>
      <c r="M5094" s="55" t="s">
        <v>2455</v>
      </c>
    </row>
    <row r="5095" spans="1:13" ht="15">
      <c r="A5095" s="282">
        <v>45946</v>
      </c>
      <c r="B5095" s="55" t="s">
        <v>6852</v>
      </c>
      <c r="C5095" s="784">
        <v>83392</v>
      </c>
      <c r="D5095" s="784" t="s">
        <v>6858</v>
      </c>
      <c r="E5095" s="784">
        <v>85</v>
      </c>
      <c r="F5095" s="784">
        <v>4010</v>
      </c>
      <c r="G5095" s="784" t="s">
        <v>5668</v>
      </c>
      <c r="H5095" s="784" t="s">
        <v>1573</v>
      </c>
      <c r="J5095" s="784">
        <v>1</v>
      </c>
      <c r="K5095" s="784">
        <v>19.39</v>
      </c>
      <c r="L5095" s="784">
        <v>19.39</v>
      </c>
      <c r="M5095" s="55" t="s">
        <v>2455</v>
      </c>
    </row>
    <row r="5096" spans="1:13" ht="15">
      <c r="A5096" s="282">
        <v>45946</v>
      </c>
      <c r="B5096" s="55" t="s">
        <v>6852</v>
      </c>
      <c r="C5096" s="786">
        <v>82884</v>
      </c>
      <c r="D5096" s="786" t="s">
        <v>3099</v>
      </c>
      <c r="E5096" s="786">
        <v>110</v>
      </c>
      <c r="F5096" s="786">
        <v>4010</v>
      </c>
      <c r="G5096" s="786" t="s">
        <v>4944</v>
      </c>
      <c r="H5096" s="786" t="s">
        <v>1573</v>
      </c>
      <c r="J5096" s="786">
        <v>1</v>
      </c>
      <c r="K5096" s="786">
        <v>13.5</v>
      </c>
      <c r="L5096" s="786">
        <v>13.5</v>
      </c>
      <c r="M5096" s="55" t="s">
        <v>2455</v>
      </c>
    </row>
    <row r="5097" spans="1:13" ht="15">
      <c r="A5097" s="282">
        <v>45946</v>
      </c>
      <c r="B5097" s="55" t="s">
        <v>6852</v>
      </c>
      <c r="C5097" s="784">
        <v>81666</v>
      </c>
      <c r="D5097" s="784" t="s">
        <v>3415</v>
      </c>
      <c r="E5097" s="784">
        <v>50</v>
      </c>
      <c r="F5097" s="784">
        <v>4010</v>
      </c>
      <c r="G5097" s="784" t="s">
        <v>4970</v>
      </c>
      <c r="H5097" s="784" t="s">
        <v>1573</v>
      </c>
      <c r="J5097" s="784">
        <v>1</v>
      </c>
      <c r="K5097" s="784">
        <v>6.52</v>
      </c>
      <c r="L5097" s="784">
        <v>6.52</v>
      </c>
      <c r="M5097" s="55" t="s">
        <v>2455</v>
      </c>
    </row>
    <row r="5098" spans="1:13" ht="15">
      <c r="A5098" s="282">
        <v>45946</v>
      </c>
      <c r="B5098" s="55" t="s">
        <v>6852</v>
      </c>
      <c r="C5098" s="786">
        <v>81672</v>
      </c>
      <c r="D5098" s="786" t="s">
        <v>3326</v>
      </c>
      <c r="E5098" s="786">
        <v>130</v>
      </c>
      <c r="F5098" s="786">
        <v>4010</v>
      </c>
      <c r="G5098" s="786" t="s">
        <v>4934</v>
      </c>
      <c r="H5098" s="786" t="s">
        <v>1573</v>
      </c>
      <c r="J5098" s="786">
        <v>1</v>
      </c>
      <c r="K5098" s="786">
        <v>8.2200000000000006</v>
      </c>
      <c r="L5098" s="786">
        <v>8.2200000000000006</v>
      </c>
      <c r="M5098" s="55" t="s">
        <v>2455</v>
      </c>
    </row>
    <row r="5099" spans="1:13" ht="15">
      <c r="A5099" s="282">
        <v>45946</v>
      </c>
      <c r="B5099" s="55" t="s">
        <v>6852</v>
      </c>
      <c r="C5099" s="784">
        <v>83018</v>
      </c>
      <c r="D5099" s="784" t="s">
        <v>3635</v>
      </c>
      <c r="E5099" s="784">
        <v>70</v>
      </c>
      <c r="F5099" s="784">
        <v>4010</v>
      </c>
      <c r="G5099" s="784" t="s">
        <v>4948</v>
      </c>
      <c r="H5099" s="784" t="s">
        <v>1573</v>
      </c>
      <c r="J5099" s="784">
        <v>1</v>
      </c>
      <c r="K5099" s="784">
        <v>5.19</v>
      </c>
      <c r="L5099" s="784">
        <v>5.19</v>
      </c>
      <c r="M5099" s="55" t="s">
        <v>2455</v>
      </c>
    </row>
    <row r="5100" spans="1:13" ht="15">
      <c r="A5100" s="282">
        <v>45946</v>
      </c>
      <c r="B5100" s="55" t="s">
        <v>6852</v>
      </c>
      <c r="C5100" s="786">
        <v>83535</v>
      </c>
      <c r="D5100" s="786" t="s">
        <v>5611</v>
      </c>
      <c r="E5100" s="786">
        <v>85</v>
      </c>
      <c r="F5100" s="786">
        <v>4010</v>
      </c>
      <c r="G5100" s="786" t="s">
        <v>5679</v>
      </c>
      <c r="H5100" s="786" t="s">
        <v>1573</v>
      </c>
      <c r="J5100" s="786">
        <v>1</v>
      </c>
      <c r="K5100" s="786">
        <v>6.33</v>
      </c>
      <c r="L5100" s="786">
        <v>6.33</v>
      </c>
      <c r="M5100" s="55" t="s">
        <v>2455</v>
      </c>
    </row>
    <row r="5101" spans="1:13" ht="15">
      <c r="A5101" s="282">
        <v>45946</v>
      </c>
      <c r="B5101" s="55" t="s">
        <v>6852</v>
      </c>
      <c r="C5101" s="784">
        <v>83490</v>
      </c>
      <c r="D5101" s="784" t="s">
        <v>5710</v>
      </c>
      <c r="E5101" s="784">
        <v>120</v>
      </c>
      <c r="F5101" s="784">
        <v>4010</v>
      </c>
      <c r="G5101" s="784" t="s">
        <v>4401</v>
      </c>
      <c r="H5101" s="784" t="s">
        <v>1573</v>
      </c>
      <c r="J5101" s="784">
        <v>1</v>
      </c>
      <c r="K5101" s="784">
        <v>6.26</v>
      </c>
      <c r="L5101" s="784">
        <v>6.26</v>
      </c>
      <c r="M5101" s="55" t="s">
        <v>2455</v>
      </c>
    </row>
    <row r="5102" spans="1:13" ht="15">
      <c r="A5102" s="282">
        <v>45946</v>
      </c>
      <c r="B5102" s="55" t="s">
        <v>6852</v>
      </c>
      <c r="C5102" s="786">
        <v>82008</v>
      </c>
      <c r="D5102" s="786" t="s">
        <v>5454</v>
      </c>
      <c r="E5102" s="786">
        <v>110</v>
      </c>
      <c r="F5102" s="786">
        <v>4010</v>
      </c>
      <c r="G5102" s="786" t="s">
        <v>6859</v>
      </c>
      <c r="H5102" s="786" t="s">
        <v>1573</v>
      </c>
      <c r="J5102" s="786">
        <v>1</v>
      </c>
      <c r="K5102" s="786">
        <v>6.38</v>
      </c>
      <c r="L5102" s="786">
        <v>6.38</v>
      </c>
      <c r="M5102" s="55" t="s">
        <v>2455</v>
      </c>
    </row>
    <row r="5103" spans="1:13" ht="15">
      <c r="A5103" s="282">
        <v>45946</v>
      </c>
      <c r="B5103" s="55" t="s">
        <v>6852</v>
      </c>
      <c r="C5103" s="784">
        <v>83514</v>
      </c>
      <c r="D5103" s="784" t="s">
        <v>6000</v>
      </c>
      <c r="E5103" s="784">
        <v>70</v>
      </c>
      <c r="F5103" s="784">
        <v>4010</v>
      </c>
      <c r="G5103" s="784" t="s">
        <v>4921</v>
      </c>
      <c r="H5103" s="784" t="s">
        <v>1573</v>
      </c>
      <c r="J5103" s="784">
        <v>1</v>
      </c>
      <c r="K5103" s="784">
        <v>16.02</v>
      </c>
      <c r="L5103" s="784">
        <v>16.02</v>
      </c>
      <c r="M5103" s="55" t="s">
        <v>2455</v>
      </c>
    </row>
    <row r="5104" spans="1:13" ht="15">
      <c r="A5104" s="282">
        <v>45946</v>
      </c>
      <c r="B5104" s="55" t="s">
        <v>6852</v>
      </c>
      <c r="C5104" s="786">
        <v>83508</v>
      </c>
      <c r="D5104" s="786" t="s">
        <v>6425</v>
      </c>
      <c r="E5104" s="786">
        <v>90</v>
      </c>
      <c r="F5104" s="786">
        <v>4010</v>
      </c>
      <c r="G5104" s="786" t="s">
        <v>5687</v>
      </c>
      <c r="H5104" s="786" t="s">
        <v>1573</v>
      </c>
      <c r="J5104" s="786">
        <v>1</v>
      </c>
      <c r="K5104" s="786">
        <v>22.63</v>
      </c>
      <c r="L5104" s="786">
        <v>22.63</v>
      </c>
      <c r="M5104" s="55" t="s">
        <v>2455</v>
      </c>
    </row>
    <row r="5105" spans="1:14" ht="15">
      <c r="A5105" s="282">
        <v>45946</v>
      </c>
      <c r="B5105" s="55" t="s">
        <v>6852</v>
      </c>
      <c r="C5105" s="784">
        <v>83153</v>
      </c>
      <c r="D5105" s="784" t="s">
        <v>6230</v>
      </c>
      <c r="E5105" s="784">
        <v>110</v>
      </c>
      <c r="F5105" s="784">
        <v>4010</v>
      </c>
      <c r="G5105" s="784" t="s">
        <v>4914</v>
      </c>
      <c r="H5105" s="784" t="s">
        <v>1573</v>
      </c>
      <c r="J5105" s="784">
        <v>1</v>
      </c>
      <c r="K5105" s="784">
        <v>10.95</v>
      </c>
      <c r="L5105" s="784">
        <v>10.95</v>
      </c>
      <c r="M5105" s="55" t="s">
        <v>2455</v>
      </c>
    </row>
    <row r="5106" spans="1:14" ht="15">
      <c r="A5106" s="282">
        <v>45946</v>
      </c>
      <c r="B5106" s="55" t="s">
        <v>6852</v>
      </c>
      <c r="C5106" s="786">
        <v>83874</v>
      </c>
      <c r="D5106" s="786" t="s">
        <v>4535</v>
      </c>
      <c r="E5106" s="786">
        <v>100</v>
      </c>
      <c r="F5106" s="786">
        <v>4010</v>
      </c>
      <c r="G5106" s="786" t="s">
        <v>4924</v>
      </c>
      <c r="H5106" s="786" t="s">
        <v>1573</v>
      </c>
      <c r="J5106" s="786">
        <v>1</v>
      </c>
      <c r="K5106" s="786">
        <v>10.1</v>
      </c>
      <c r="L5106" s="786">
        <v>10.1</v>
      </c>
      <c r="M5106" s="55" t="s">
        <v>2455</v>
      </c>
    </row>
    <row r="5107" spans="1:14" ht="15">
      <c r="A5107" s="282">
        <v>45946</v>
      </c>
      <c r="B5107" s="55" t="s">
        <v>6852</v>
      </c>
      <c r="C5107" s="784">
        <v>83639</v>
      </c>
      <c r="D5107" s="784" t="s">
        <v>6860</v>
      </c>
      <c r="E5107" s="784">
        <v>100</v>
      </c>
      <c r="F5107" s="784">
        <v>4010</v>
      </c>
      <c r="G5107" s="784" t="s">
        <v>6861</v>
      </c>
      <c r="H5107" s="784" t="s">
        <v>1573</v>
      </c>
      <c r="J5107" s="784">
        <v>1</v>
      </c>
      <c r="K5107" s="784">
        <v>19.11</v>
      </c>
      <c r="L5107" s="784">
        <v>19.11</v>
      </c>
      <c r="M5107" s="55" t="s">
        <v>2455</v>
      </c>
    </row>
    <row r="5108" spans="1:14" ht="15">
      <c r="A5108" s="282">
        <v>45946</v>
      </c>
      <c r="B5108" s="55" t="s">
        <v>6852</v>
      </c>
      <c r="C5108" s="786">
        <v>83635</v>
      </c>
      <c r="D5108" s="786" t="s">
        <v>6862</v>
      </c>
      <c r="E5108" s="786">
        <v>110</v>
      </c>
      <c r="F5108" s="786">
        <v>4010</v>
      </c>
      <c r="G5108" s="786" t="s">
        <v>6863</v>
      </c>
      <c r="H5108" s="786" t="s">
        <v>1573</v>
      </c>
      <c r="J5108" s="786">
        <v>1</v>
      </c>
      <c r="K5108" s="786">
        <v>9.67</v>
      </c>
      <c r="L5108" s="786">
        <v>9.67</v>
      </c>
      <c r="M5108" s="55" t="s">
        <v>2455</v>
      </c>
    </row>
    <row r="5109" spans="1:14" ht="15">
      <c r="A5109" s="282">
        <v>45946</v>
      </c>
      <c r="B5109" s="55" t="s">
        <v>6852</v>
      </c>
      <c r="C5109" s="784">
        <v>83643</v>
      </c>
      <c r="D5109" s="784" t="s">
        <v>6746</v>
      </c>
      <c r="E5109" s="784" t="s">
        <v>2061</v>
      </c>
      <c r="F5109" s="784">
        <v>4010</v>
      </c>
      <c r="G5109" s="784" t="s">
        <v>6864</v>
      </c>
      <c r="H5109" s="784" t="s">
        <v>1573</v>
      </c>
      <c r="J5109" s="784">
        <v>1</v>
      </c>
      <c r="K5109" s="784">
        <v>20.62</v>
      </c>
      <c r="L5109" s="784">
        <v>20.62</v>
      </c>
      <c r="M5109" s="55" t="s">
        <v>2455</v>
      </c>
    </row>
    <row r="5110" spans="1:14" ht="15">
      <c r="A5110" s="282">
        <v>45946</v>
      </c>
      <c r="B5110" s="55" t="s">
        <v>6852</v>
      </c>
      <c r="C5110" s="786">
        <v>84296</v>
      </c>
      <c r="D5110" s="786" t="s">
        <v>6865</v>
      </c>
      <c r="E5110" s="786">
        <v>85</v>
      </c>
      <c r="F5110" s="786">
        <v>4010</v>
      </c>
      <c r="G5110" s="786" t="s">
        <v>4953</v>
      </c>
      <c r="H5110" s="786" t="s">
        <v>1573</v>
      </c>
      <c r="J5110" s="786">
        <v>3</v>
      </c>
      <c r="K5110" s="786">
        <v>7.52</v>
      </c>
      <c r="L5110" s="786">
        <v>22.56</v>
      </c>
      <c r="M5110" s="55" t="s">
        <v>2455</v>
      </c>
    </row>
    <row r="5111" spans="1:14" ht="15">
      <c r="A5111" s="282">
        <v>45946</v>
      </c>
      <c r="B5111" s="55" t="s">
        <v>6852</v>
      </c>
      <c r="C5111" s="784">
        <v>82187</v>
      </c>
      <c r="D5111" s="784" t="s">
        <v>2336</v>
      </c>
      <c r="E5111" s="784" t="s">
        <v>2061</v>
      </c>
      <c r="F5111" s="784">
        <v>4010</v>
      </c>
      <c r="G5111" s="784" t="s">
        <v>4913</v>
      </c>
      <c r="H5111" s="784" t="s">
        <v>1573</v>
      </c>
      <c r="J5111" s="784">
        <v>1</v>
      </c>
      <c r="K5111" s="784">
        <v>25.49</v>
      </c>
      <c r="L5111" s="784">
        <v>25.49</v>
      </c>
      <c r="M5111" s="55" t="s">
        <v>2455</v>
      </c>
    </row>
    <row r="5112" spans="1:14" ht="15">
      <c r="A5112" s="282">
        <v>45946</v>
      </c>
      <c r="B5112" s="55" t="s">
        <v>6852</v>
      </c>
      <c r="C5112" s="786">
        <v>81563</v>
      </c>
      <c r="D5112" s="786" t="s">
        <v>2533</v>
      </c>
      <c r="E5112" s="786">
        <v>110</v>
      </c>
      <c r="F5112" s="786">
        <v>4010</v>
      </c>
      <c r="G5112" s="786" t="s">
        <v>4964</v>
      </c>
      <c r="H5112" s="786" t="s">
        <v>1573</v>
      </c>
      <c r="J5112" s="786">
        <v>1</v>
      </c>
      <c r="K5112" s="786">
        <v>10.050000000000001</v>
      </c>
      <c r="L5112" s="786">
        <v>10.050000000000001</v>
      </c>
      <c r="M5112" s="55" t="s">
        <v>2455</v>
      </c>
    </row>
    <row r="5113" spans="1:14" ht="15">
      <c r="A5113" s="282">
        <v>45946</v>
      </c>
      <c r="B5113" s="55" t="s">
        <v>6852</v>
      </c>
      <c r="C5113" s="784">
        <v>81939</v>
      </c>
      <c r="D5113" s="784" t="s">
        <v>2560</v>
      </c>
      <c r="E5113" s="784">
        <v>130</v>
      </c>
      <c r="F5113" s="784">
        <v>4010</v>
      </c>
      <c r="G5113" s="784" t="s">
        <v>6648</v>
      </c>
      <c r="H5113" s="784" t="s">
        <v>1573</v>
      </c>
      <c r="J5113" s="784">
        <v>1</v>
      </c>
      <c r="K5113" s="784">
        <v>9.94</v>
      </c>
      <c r="L5113" s="784">
        <v>9.94</v>
      </c>
      <c r="M5113" s="55" t="s">
        <v>2455</v>
      </c>
    </row>
    <row r="5114" spans="1:14" ht="15">
      <c r="A5114" s="282">
        <v>45946</v>
      </c>
      <c r="B5114" s="55" t="s">
        <v>6852</v>
      </c>
      <c r="C5114" s="786">
        <v>43197</v>
      </c>
      <c r="D5114" s="786" t="s">
        <v>2560</v>
      </c>
      <c r="E5114" s="786">
        <v>100</v>
      </c>
      <c r="F5114" s="786">
        <v>4010</v>
      </c>
      <c r="G5114" s="786" t="s">
        <v>2908</v>
      </c>
      <c r="H5114" s="786" t="s">
        <v>1573</v>
      </c>
      <c r="J5114" s="786">
        <v>4</v>
      </c>
      <c r="K5114" s="786">
        <v>4.24</v>
      </c>
      <c r="L5114" s="786">
        <v>16.96</v>
      </c>
      <c r="M5114" s="55" t="s">
        <v>2455</v>
      </c>
    </row>
    <row r="5115" spans="1:14" ht="15">
      <c r="A5115" s="282">
        <v>45946</v>
      </c>
      <c r="B5115" s="55" t="s">
        <v>6852</v>
      </c>
      <c r="C5115" s="784">
        <v>83494</v>
      </c>
      <c r="D5115" s="784" t="s">
        <v>5167</v>
      </c>
      <c r="E5115" s="784">
        <v>140</v>
      </c>
      <c r="F5115" s="784">
        <v>4010</v>
      </c>
      <c r="G5115" s="784" t="s">
        <v>4956</v>
      </c>
      <c r="H5115" s="784" t="s">
        <v>1573</v>
      </c>
      <c r="J5115" s="784">
        <v>1</v>
      </c>
      <c r="K5115" s="784">
        <v>10.26</v>
      </c>
      <c r="L5115" s="784">
        <v>10.26</v>
      </c>
      <c r="M5115" s="55" t="s">
        <v>2455</v>
      </c>
    </row>
    <row r="5116" spans="1:14" ht="15">
      <c r="A5116" s="282">
        <v>45946</v>
      </c>
      <c r="B5116" s="55" t="s">
        <v>6852</v>
      </c>
      <c r="C5116" s="786">
        <v>67576</v>
      </c>
      <c r="D5116" s="786" t="s">
        <v>3884</v>
      </c>
      <c r="E5116" s="786">
        <v>90</v>
      </c>
      <c r="F5116" s="786">
        <v>4010</v>
      </c>
      <c r="G5116" s="786" t="s">
        <v>6866</v>
      </c>
      <c r="H5116" s="786" t="s">
        <v>1573</v>
      </c>
      <c r="J5116" s="786">
        <v>1</v>
      </c>
      <c r="K5116" s="786">
        <v>7.66</v>
      </c>
      <c r="L5116" s="786">
        <v>7.66</v>
      </c>
      <c r="M5116" s="55" t="s">
        <v>2455</v>
      </c>
    </row>
    <row r="5117" spans="1:14" ht="15">
      <c r="A5117" s="282">
        <v>45946</v>
      </c>
      <c r="B5117" s="55" t="s">
        <v>6867</v>
      </c>
      <c r="C5117" s="784">
        <v>83354</v>
      </c>
      <c r="D5117" s="784" t="s">
        <v>5850</v>
      </c>
      <c r="E5117" s="784">
        <v>80</v>
      </c>
      <c r="F5117" s="784">
        <v>4010</v>
      </c>
      <c r="G5117" s="784" t="s">
        <v>6868</v>
      </c>
      <c r="H5117" s="784" t="s">
        <v>1573</v>
      </c>
      <c r="J5117" s="784">
        <v>1</v>
      </c>
      <c r="K5117" s="784">
        <v>8.6199999999999992</v>
      </c>
      <c r="L5117" s="784">
        <v>8.6199999999999992</v>
      </c>
      <c r="M5117" s="55" t="s">
        <v>2455</v>
      </c>
      <c r="N5117" s="788" t="s">
        <v>6869</v>
      </c>
    </row>
    <row r="5118" spans="1:14" ht="15">
      <c r="A5118" s="282">
        <v>45946</v>
      </c>
      <c r="B5118" s="55" t="s">
        <v>6867</v>
      </c>
      <c r="C5118" s="786">
        <v>83397</v>
      </c>
      <c r="D5118" s="786" t="s">
        <v>5972</v>
      </c>
      <c r="E5118" s="786">
        <v>50</v>
      </c>
      <c r="F5118" s="786">
        <v>4010</v>
      </c>
      <c r="G5118" s="786" t="s">
        <v>4452</v>
      </c>
      <c r="H5118" s="786" t="s">
        <v>1573</v>
      </c>
      <c r="J5118" s="786">
        <v>1</v>
      </c>
      <c r="K5118" s="786">
        <v>5.53</v>
      </c>
      <c r="L5118" s="786">
        <v>5.53</v>
      </c>
      <c r="M5118" s="55" t="s">
        <v>2455</v>
      </c>
      <c r="N5118" s="788" t="s">
        <v>6869</v>
      </c>
    </row>
    <row r="5119" spans="1:14" ht="15">
      <c r="A5119" s="282">
        <v>45946</v>
      </c>
      <c r="B5119" s="55" t="s">
        <v>6867</v>
      </c>
      <c r="C5119" s="784">
        <v>81881</v>
      </c>
      <c r="D5119" s="784" t="s">
        <v>5490</v>
      </c>
      <c r="E5119" s="784">
        <v>85</v>
      </c>
      <c r="F5119" s="784">
        <v>4010</v>
      </c>
      <c r="G5119" s="784" t="s">
        <v>6870</v>
      </c>
      <c r="H5119" s="784" t="s">
        <v>1573</v>
      </c>
      <c r="J5119" s="784">
        <v>1</v>
      </c>
      <c r="K5119" s="784">
        <v>6.52</v>
      </c>
      <c r="L5119" s="784">
        <v>6.52</v>
      </c>
      <c r="M5119" s="55" t="s">
        <v>2455</v>
      </c>
      <c r="N5119" s="788" t="s">
        <v>6869</v>
      </c>
    </row>
    <row r="5120" spans="1:14" ht="15">
      <c r="A5120" s="282">
        <v>45946</v>
      </c>
      <c r="B5120" s="55" t="s">
        <v>6867</v>
      </c>
      <c r="C5120" s="786">
        <v>58663</v>
      </c>
      <c r="D5120" s="786" t="s">
        <v>5693</v>
      </c>
      <c r="E5120" s="786" t="s">
        <v>2061</v>
      </c>
      <c r="F5120" s="786">
        <v>4010</v>
      </c>
      <c r="G5120" s="786" t="s">
        <v>5990</v>
      </c>
      <c r="H5120" s="786" t="s">
        <v>1573</v>
      </c>
      <c r="J5120" s="786">
        <v>1</v>
      </c>
      <c r="K5120" s="786">
        <v>8.49</v>
      </c>
      <c r="L5120" s="786">
        <v>8.49</v>
      </c>
      <c r="M5120" s="55" t="s">
        <v>2455</v>
      </c>
      <c r="N5120" s="788" t="s">
        <v>6869</v>
      </c>
    </row>
    <row r="5121" spans="1:14" ht="15">
      <c r="A5121" s="282">
        <v>45946</v>
      </c>
      <c r="B5121" s="55" t="s">
        <v>6867</v>
      </c>
      <c r="C5121" s="784">
        <v>83242</v>
      </c>
      <c r="D5121" s="784" t="s">
        <v>2485</v>
      </c>
      <c r="E5121" s="784">
        <v>110</v>
      </c>
      <c r="F5121" s="784">
        <v>4010</v>
      </c>
      <c r="G5121" s="784" t="s">
        <v>6871</v>
      </c>
      <c r="H5121" s="784" t="s">
        <v>1573</v>
      </c>
      <c r="J5121" s="784">
        <v>1</v>
      </c>
      <c r="K5121" s="784">
        <v>4.8600000000000003</v>
      </c>
      <c r="L5121" s="784">
        <v>4.8600000000000003</v>
      </c>
      <c r="M5121" s="55" t="s">
        <v>2455</v>
      </c>
      <c r="N5121" s="788" t="s">
        <v>6869</v>
      </c>
    </row>
    <row r="5122" spans="1:14" ht="15">
      <c r="A5122" s="282">
        <v>45946</v>
      </c>
      <c r="B5122" s="55" t="s">
        <v>6867</v>
      </c>
      <c r="C5122" s="786">
        <v>59852</v>
      </c>
      <c r="D5122" s="786" t="s">
        <v>6115</v>
      </c>
      <c r="E5122" s="786">
        <v>150</v>
      </c>
      <c r="F5122" s="786">
        <v>4010</v>
      </c>
      <c r="G5122" s="786" t="s">
        <v>6872</v>
      </c>
      <c r="H5122" s="786" t="s">
        <v>1573</v>
      </c>
      <c r="J5122" s="786">
        <v>1</v>
      </c>
      <c r="K5122" s="786">
        <v>6.82</v>
      </c>
      <c r="L5122" s="786">
        <v>6.82</v>
      </c>
      <c r="M5122" s="55" t="s">
        <v>2455</v>
      </c>
      <c r="N5122" s="788" t="s">
        <v>6869</v>
      </c>
    </row>
    <row r="5123" spans="1:14" ht="15">
      <c r="A5123" s="282">
        <v>45946</v>
      </c>
      <c r="B5123" s="55" t="s">
        <v>6867</v>
      </c>
      <c r="C5123" s="784">
        <v>83281</v>
      </c>
      <c r="D5123" s="784" t="s">
        <v>5741</v>
      </c>
      <c r="E5123" s="784">
        <v>120</v>
      </c>
      <c r="F5123" s="784">
        <v>4010</v>
      </c>
      <c r="G5123" s="784" t="s">
        <v>4394</v>
      </c>
      <c r="H5123" s="784" t="s">
        <v>1573</v>
      </c>
      <c r="J5123" s="784">
        <v>1</v>
      </c>
      <c r="K5123" s="784">
        <v>5.56</v>
      </c>
      <c r="L5123" s="784">
        <v>5.56</v>
      </c>
      <c r="M5123" s="55" t="s">
        <v>2455</v>
      </c>
      <c r="N5123" s="788" t="s">
        <v>6869</v>
      </c>
    </row>
    <row r="5124" spans="1:14" ht="15">
      <c r="A5124" s="282">
        <v>45946</v>
      </c>
      <c r="B5124" s="55" t="s">
        <v>6867</v>
      </c>
      <c r="C5124" s="786">
        <v>48200</v>
      </c>
      <c r="D5124" s="786" t="s">
        <v>5972</v>
      </c>
      <c r="E5124" s="786" t="s">
        <v>3950</v>
      </c>
      <c r="F5124" s="786">
        <v>4010</v>
      </c>
      <c r="G5124" s="786" t="s">
        <v>4395</v>
      </c>
      <c r="H5124" s="786" t="s">
        <v>1573</v>
      </c>
      <c r="J5124" s="786">
        <v>1</v>
      </c>
      <c r="K5124" s="786">
        <v>4.1399999999999997</v>
      </c>
      <c r="L5124" s="786">
        <v>4.1399999999999997</v>
      </c>
      <c r="M5124" s="55" t="s">
        <v>2455</v>
      </c>
      <c r="N5124" s="788" t="s">
        <v>6869</v>
      </c>
    </row>
    <row r="5125" spans="1:14" ht="15">
      <c r="A5125" s="282">
        <v>45946</v>
      </c>
      <c r="B5125" s="55" t="s">
        <v>6867</v>
      </c>
      <c r="C5125" s="784">
        <v>83315</v>
      </c>
      <c r="D5125" s="784" t="s">
        <v>5533</v>
      </c>
      <c r="E5125" s="784">
        <v>120</v>
      </c>
      <c r="F5125" s="784">
        <v>4010</v>
      </c>
      <c r="G5125" s="784" t="s">
        <v>6873</v>
      </c>
      <c r="H5125" s="784" t="s">
        <v>1573</v>
      </c>
      <c r="J5125" s="784">
        <v>1</v>
      </c>
      <c r="K5125" s="784">
        <v>15.18</v>
      </c>
      <c r="L5125" s="784">
        <v>15.18</v>
      </c>
      <c r="M5125" s="55" t="s">
        <v>2455</v>
      </c>
      <c r="N5125" s="788" t="s">
        <v>6869</v>
      </c>
    </row>
    <row r="5126" spans="1:14" ht="15">
      <c r="A5126" s="282">
        <v>45946</v>
      </c>
      <c r="B5126" s="55" t="s">
        <v>6867</v>
      </c>
      <c r="C5126" s="786">
        <v>83170</v>
      </c>
      <c r="D5126" s="786" t="s">
        <v>4796</v>
      </c>
      <c r="E5126" s="786">
        <v>120</v>
      </c>
      <c r="F5126" s="786">
        <v>4010</v>
      </c>
      <c r="G5126" s="786" t="s">
        <v>4397</v>
      </c>
      <c r="H5126" s="786" t="s">
        <v>1573</v>
      </c>
      <c r="J5126" s="786">
        <v>1</v>
      </c>
      <c r="K5126" s="786">
        <v>8.24</v>
      </c>
      <c r="L5126" s="786">
        <v>8.24</v>
      </c>
      <c r="M5126" s="55" t="s">
        <v>2455</v>
      </c>
      <c r="N5126" s="788" t="s">
        <v>6869</v>
      </c>
    </row>
    <row r="5127" spans="1:14" ht="15">
      <c r="A5127" s="282">
        <v>45946</v>
      </c>
      <c r="B5127" s="55" t="s">
        <v>6867</v>
      </c>
      <c r="C5127" s="784">
        <v>84297</v>
      </c>
      <c r="D5127" s="784" t="s">
        <v>6086</v>
      </c>
      <c r="E5127" s="784">
        <v>110</v>
      </c>
      <c r="F5127" s="784">
        <v>4010</v>
      </c>
      <c r="G5127" s="784" t="s">
        <v>6874</v>
      </c>
      <c r="H5127" s="784" t="s">
        <v>1573</v>
      </c>
      <c r="J5127" s="784">
        <v>1</v>
      </c>
      <c r="K5127" s="784">
        <v>7.53</v>
      </c>
      <c r="L5127" s="784">
        <v>7.53</v>
      </c>
      <c r="M5127" s="55" t="s">
        <v>2455</v>
      </c>
      <c r="N5127" s="788" t="s">
        <v>6869</v>
      </c>
    </row>
    <row r="5128" spans="1:14" ht="15">
      <c r="A5128" s="282">
        <v>45946</v>
      </c>
      <c r="B5128" s="55" t="s">
        <v>6867</v>
      </c>
      <c r="C5128" s="786">
        <v>81881</v>
      </c>
      <c r="D5128" s="786" t="s">
        <v>5490</v>
      </c>
      <c r="E5128" s="786">
        <v>150</v>
      </c>
      <c r="F5128" s="786">
        <v>4010</v>
      </c>
      <c r="G5128" s="786" t="s">
        <v>6684</v>
      </c>
      <c r="H5128" s="786" t="s">
        <v>1573</v>
      </c>
      <c r="J5128" s="786">
        <v>1</v>
      </c>
      <c r="K5128" s="786">
        <v>6.61</v>
      </c>
      <c r="L5128" s="786">
        <v>6.61</v>
      </c>
      <c r="M5128" s="55" t="s">
        <v>2455</v>
      </c>
      <c r="N5128" s="788" t="s">
        <v>6869</v>
      </c>
    </row>
    <row r="5129" spans="1:14" ht="15">
      <c r="A5129" s="282">
        <v>45946</v>
      </c>
      <c r="B5129" s="55" t="s">
        <v>6867</v>
      </c>
      <c r="C5129" s="784">
        <v>81884</v>
      </c>
      <c r="D5129" s="784" t="s">
        <v>5848</v>
      </c>
      <c r="E5129" s="784">
        <v>60</v>
      </c>
      <c r="F5129" s="784">
        <v>4010</v>
      </c>
      <c r="G5129" s="784" t="s">
        <v>5485</v>
      </c>
      <c r="H5129" s="784" t="s">
        <v>1573</v>
      </c>
      <c r="J5129" s="784">
        <v>1</v>
      </c>
      <c r="K5129" s="784">
        <v>6.85</v>
      </c>
      <c r="L5129" s="784">
        <v>6.85</v>
      </c>
      <c r="M5129" s="55" t="s">
        <v>2455</v>
      </c>
      <c r="N5129" s="788" t="s">
        <v>6869</v>
      </c>
    </row>
    <row r="5130" spans="1:14" ht="15">
      <c r="A5130" s="282">
        <v>45946</v>
      </c>
      <c r="B5130" s="55" t="s">
        <v>6867</v>
      </c>
      <c r="C5130" s="786">
        <v>83403</v>
      </c>
      <c r="D5130" s="786" t="s">
        <v>6438</v>
      </c>
      <c r="E5130" s="786">
        <v>60</v>
      </c>
      <c r="F5130" s="786">
        <v>4010</v>
      </c>
      <c r="G5130" s="786" t="s">
        <v>6875</v>
      </c>
      <c r="H5130" s="786" t="s">
        <v>1573</v>
      </c>
      <c r="J5130" s="786">
        <v>1</v>
      </c>
      <c r="K5130" s="786">
        <v>7.18</v>
      </c>
      <c r="L5130" s="786">
        <v>7.18</v>
      </c>
      <c r="M5130" s="55" t="s">
        <v>2455</v>
      </c>
      <c r="N5130" s="788" t="s">
        <v>6869</v>
      </c>
    </row>
    <row r="5131" spans="1:14" ht="15">
      <c r="A5131" s="282">
        <v>45946</v>
      </c>
      <c r="B5131" s="55" t="s">
        <v>6867</v>
      </c>
      <c r="C5131" s="784">
        <v>37028</v>
      </c>
      <c r="D5131" s="784" t="s">
        <v>5310</v>
      </c>
      <c r="E5131" s="784">
        <v>100</v>
      </c>
      <c r="F5131" s="784">
        <v>4010</v>
      </c>
      <c r="G5131" s="784" t="s">
        <v>6876</v>
      </c>
      <c r="H5131" s="784" t="s">
        <v>1573</v>
      </c>
      <c r="J5131" s="784">
        <v>1</v>
      </c>
      <c r="K5131" s="784">
        <v>7.65</v>
      </c>
      <c r="L5131" s="784">
        <v>7.65</v>
      </c>
      <c r="M5131" s="55" t="s">
        <v>2455</v>
      </c>
      <c r="N5131" s="788" t="s">
        <v>6869</v>
      </c>
    </row>
    <row r="5132" spans="1:14" ht="15">
      <c r="A5132" s="282">
        <v>45946</v>
      </c>
      <c r="B5132" s="55" t="s">
        <v>6867</v>
      </c>
      <c r="C5132" s="786">
        <v>83314</v>
      </c>
      <c r="D5132" s="786" t="s">
        <v>6877</v>
      </c>
      <c r="E5132" s="786">
        <v>110</v>
      </c>
      <c r="F5132" s="786">
        <v>4010</v>
      </c>
      <c r="G5132" s="786" t="s">
        <v>6878</v>
      </c>
      <c r="H5132" s="786" t="s">
        <v>1573</v>
      </c>
      <c r="J5132" s="786">
        <v>1</v>
      </c>
      <c r="K5132" s="786">
        <v>16.63</v>
      </c>
      <c r="L5132" s="786">
        <v>16.63</v>
      </c>
      <c r="M5132" s="55" t="s">
        <v>2455</v>
      </c>
      <c r="N5132" s="788" t="s">
        <v>6869</v>
      </c>
    </row>
    <row r="5133" spans="1:14" ht="15">
      <c r="A5133" s="282">
        <v>45946</v>
      </c>
      <c r="B5133" s="55" t="s">
        <v>6867</v>
      </c>
      <c r="C5133" s="784">
        <v>83404</v>
      </c>
      <c r="D5133" s="784" t="s">
        <v>5187</v>
      </c>
      <c r="E5133" s="784">
        <v>60</v>
      </c>
      <c r="F5133" s="784">
        <v>4010</v>
      </c>
      <c r="G5133" s="784" t="s">
        <v>6879</v>
      </c>
      <c r="H5133" s="784" t="s">
        <v>1573</v>
      </c>
      <c r="J5133" s="784">
        <v>1</v>
      </c>
      <c r="K5133" s="784">
        <v>7.69</v>
      </c>
      <c r="L5133" s="784">
        <v>7.69</v>
      </c>
      <c r="M5133" s="55" t="s">
        <v>2455</v>
      </c>
      <c r="N5133" s="788" t="s">
        <v>6869</v>
      </c>
    </row>
    <row r="5134" spans="1:14" ht="15">
      <c r="A5134" s="282">
        <v>45946</v>
      </c>
      <c r="B5134" s="55" t="s">
        <v>6867</v>
      </c>
      <c r="C5134" s="786">
        <v>83401</v>
      </c>
      <c r="D5134" s="786" t="s">
        <v>3936</v>
      </c>
      <c r="E5134" s="786">
        <v>60</v>
      </c>
      <c r="F5134" s="786">
        <v>4010</v>
      </c>
      <c r="G5134" s="786" t="s">
        <v>6880</v>
      </c>
      <c r="H5134" s="786" t="s">
        <v>1573</v>
      </c>
      <c r="J5134" s="786">
        <v>1</v>
      </c>
      <c r="K5134" s="786">
        <v>5.8</v>
      </c>
      <c r="L5134" s="786">
        <v>5.8</v>
      </c>
      <c r="M5134" s="55" t="s">
        <v>2455</v>
      </c>
      <c r="N5134" s="788" t="s">
        <v>6869</v>
      </c>
    </row>
    <row r="5135" spans="1:14" ht="15">
      <c r="A5135" s="282">
        <v>45946</v>
      </c>
      <c r="B5135" s="55" t="s">
        <v>6867</v>
      </c>
      <c r="C5135" s="784">
        <v>67501</v>
      </c>
      <c r="D5135" s="784" t="s">
        <v>2560</v>
      </c>
      <c r="E5135" s="784">
        <v>130</v>
      </c>
      <c r="F5135" s="784">
        <v>4010</v>
      </c>
      <c r="G5135" s="784" t="s">
        <v>6881</v>
      </c>
      <c r="H5135" s="784" t="s">
        <v>1573</v>
      </c>
      <c r="J5135" s="784">
        <v>1</v>
      </c>
      <c r="K5135" s="784">
        <v>7.58</v>
      </c>
      <c r="L5135" s="784">
        <v>7.58</v>
      </c>
      <c r="M5135" s="55" t="s">
        <v>2455</v>
      </c>
      <c r="N5135" s="788" t="s">
        <v>6869</v>
      </c>
    </row>
    <row r="5136" spans="1:14" ht="15">
      <c r="A5136" s="282">
        <v>45946</v>
      </c>
      <c r="B5136" s="55" t="s">
        <v>6867</v>
      </c>
      <c r="C5136" s="786">
        <v>67501</v>
      </c>
      <c r="D5136" s="786">
        <v>11</v>
      </c>
      <c r="E5136" s="786">
        <v>130</v>
      </c>
      <c r="F5136" s="786">
        <v>4010</v>
      </c>
      <c r="G5136" s="786" t="s">
        <v>6677</v>
      </c>
      <c r="H5136" s="786" t="s">
        <v>1573</v>
      </c>
      <c r="J5136" s="786">
        <v>1</v>
      </c>
      <c r="K5136" s="786">
        <v>7.58</v>
      </c>
      <c r="L5136" s="786">
        <v>7.58</v>
      </c>
      <c r="M5136" s="55" t="s">
        <v>2455</v>
      </c>
      <c r="N5136" s="788" t="s">
        <v>6869</v>
      </c>
    </row>
    <row r="5137" spans="1:14" ht="15">
      <c r="A5137" s="282">
        <v>45946</v>
      </c>
      <c r="B5137" s="55" t="s">
        <v>6867</v>
      </c>
      <c r="C5137" s="784">
        <v>83435</v>
      </c>
      <c r="D5137" s="784" t="s">
        <v>5476</v>
      </c>
      <c r="E5137" s="784">
        <v>100</v>
      </c>
      <c r="F5137" s="784">
        <v>4010</v>
      </c>
      <c r="G5137" s="784" t="s">
        <v>4402</v>
      </c>
      <c r="H5137" s="784" t="s">
        <v>1573</v>
      </c>
      <c r="J5137" s="784">
        <v>1</v>
      </c>
      <c r="K5137" s="784">
        <v>4.4800000000000004</v>
      </c>
      <c r="L5137" s="784">
        <v>4.4800000000000004</v>
      </c>
      <c r="M5137" s="55" t="s">
        <v>2455</v>
      </c>
      <c r="N5137" s="788" t="s">
        <v>6869</v>
      </c>
    </row>
    <row r="5138" spans="1:14" ht="15">
      <c r="A5138" s="282">
        <v>45946</v>
      </c>
      <c r="B5138" s="55" t="s">
        <v>6867</v>
      </c>
      <c r="C5138" s="786">
        <v>83344</v>
      </c>
      <c r="D5138" s="786" t="s">
        <v>5295</v>
      </c>
      <c r="E5138" s="786">
        <v>75</v>
      </c>
      <c r="F5138" s="786">
        <v>4010</v>
      </c>
      <c r="G5138" s="786" t="s">
        <v>6882</v>
      </c>
      <c r="H5138" s="786" t="s">
        <v>1573</v>
      </c>
      <c r="J5138" s="786">
        <v>1</v>
      </c>
      <c r="K5138" s="786">
        <v>9.51</v>
      </c>
      <c r="L5138" s="786">
        <v>9.51</v>
      </c>
      <c r="M5138" s="55" t="s">
        <v>2455</v>
      </c>
      <c r="N5138" s="788" t="s">
        <v>6869</v>
      </c>
    </row>
    <row r="5139" spans="1:14" ht="15">
      <c r="A5139" s="282">
        <v>45946</v>
      </c>
      <c r="B5139" s="55" t="s">
        <v>6867</v>
      </c>
      <c r="C5139" s="784">
        <v>83296</v>
      </c>
      <c r="D5139" s="784" t="s">
        <v>5684</v>
      </c>
      <c r="E5139" s="784">
        <v>120</v>
      </c>
      <c r="F5139" s="784">
        <v>4010</v>
      </c>
      <c r="G5139" s="784" t="s">
        <v>6883</v>
      </c>
      <c r="H5139" s="784" t="s">
        <v>1573</v>
      </c>
      <c r="J5139" s="784">
        <v>1</v>
      </c>
      <c r="K5139" s="784">
        <v>6.22</v>
      </c>
      <c r="L5139" s="784">
        <v>6.22</v>
      </c>
      <c r="M5139" s="55" t="s">
        <v>2455</v>
      </c>
      <c r="N5139" s="788" t="s">
        <v>6869</v>
      </c>
    </row>
    <row r="5140" spans="1:14" ht="15">
      <c r="A5140" s="282">
        <v>45946</v>
      </c>
      <c r="B5140" s="55" t="s">
        <v>6867</v>
      </c>
      <c r="C5140" s="786">
        <v>67377</v>
      </c>
      <c r="D5140" s="786" t="s">
        <v>2560</v>
      </c>
      <c r="E5140" s="786">
        <v>100</v>
      </c>
      <c r="F5140" s="786">
        <v>4010</v>
      </c>
      <c r="G5140" s="786" t="s">
        <v>5719</v>
      </c>
      <c r="H5140" s="786" t="s">
        <v>1573</v>
      </c>
      <c r="J5140" s="786">
        <v>1</v>
      </c>
      <c r="K5140" s="786">
        <v>3.81</v>
      </c>
      <c r="L5140" s="786">
        <v>3.81</v>
      </c>
      <c r="M5140" s="55" t="s">
        <v>2455</v>
      </c>
      <c r="N5140" s="788" t="s">
        <v>6869</v>
      </c>
    </row>
    <row r="5141" spans="1:14" ht="15">
      <c r="A5141" s="282">
        <v>45946</v>
      </c>
      <c r="B5141" s="55" t="s">
        <v>6867</v>
      </c>
      <c r="C5141" s="784">
        <v>83247</v>
      </c>
      <c r="D5141" s="784" t="s">
        <v>2536</v>
      </c>
      <c r="E5141" s="784">
        <v>90</v>
      </c>
      <c r="F5141" s="784">
        <v>4010</v>
      </c>
      <c r="G5141" s="784" t="s">
        <v>6884</v>
      </c>
      <c r="H5141" s="784" t="s">
        <v>1573</v>
      </c>
      <c r="J5141" s="784">
        <v>1</v>
      </c>
      <c r="K5141" s="784">
        <v>7.86</v>
      </c>
      <c r="L5141" s="784">
        <v>7.86</v>
      </c>
      <c r="M5141" s="55" t="s">
        <v>2455</v>
      </c>
      <c r="N5141" s="788" t="s">
        <v>6869</v>
      </c>
    </row>
    <row r="5142" spans="1:14" ht="15">
      <c r="A5142" s="282">
        <v>45946</v>
      </c>
      <c r="B5142" s="55" t="s">
        <v>6867</v>
      </c>
      <c r="C5142" s="786">
        <v>60325</v>
      </c>
      <c r="D5142" s="786" t="s">
        <v>2336</v>
      </c>
      <c r="E5142" s="786" t="s">
        <v>2061</v>
      </c>
      <c r="F5142" s="786">
        <v>4010</v>
      </c>
      <c r="G5142" s="786" t="s">
        <v>6885</v>
      </c>
      <c r="H5142" s="786" t="s">
        <v>1573</v>
      </c>
      <c r="J5142" s="786">
        <v>1</v>
      </c>
      <c r="K5142" s="786">
        <v>8.3699999999999992</v>
      </c>
      <c r="L5142" s="786">
        <v>8.3699999999999992</v>
      </c>
      <c r="M5142" s="55" t="s">
        <v>2455</v>
      </c>
      <c r="N5142" s="788" t="s">
        <v>6869</v>
      </c>
    </row>
    <row r="5143" spans="1:14" ht="15">
      <c r="A5143" s="282">
        <v>45946</v>
      </c>
      <c r="B5143" s="55" t="s">
        <v>6867</v>
      </c>
      <c r="C5143" s="784">
        <v>83403</v>
      </c>
      <c r="D5143" s="784" t="s">
        <v>5202</v>
      </c>
      <c r="E5143" s="784">
        <v>60</v>
      </c>
      <c r="F5143" s="784">
        <v>4010</v>
      </c>
      <c r="G5143" s="784" t="s">
        <v>6886</v>
      </c>
      <c r="H5143" s="784" t="s">
        <v>1573</v>
      </c>
      <c r="J5143" s="784">
        <v>1</v>
      </c>
      <c r="K5143" s="784">
        <v>7.18</v>
      </c>
      <c r="L5143" s="784">
        <v>7.18</v>
      </c>
      <c r="M5143" s="55" t="s">
        <v>2455</v>
      </c>
      <c r="N5143" s="788" t="s">
        <v>6869</v>
      </c>
    </row>
    <row r="5144" spans="1:14" ht="15">
      <c r="A5144" s="282">
        <v>45946</v>
      </c>
      <c r="B5144" s="55" t="s">
        <v>6867</v>
      </c>
      <c r="C5144" s="786">
        <v>68010</v>
      </c>
      <c r="D5144" s="786" t="s">
        <v>4604</v>
      </c>
      <c r="E5144" s="786">
        <v>150</v>
      </c>
      <c r="F5144" s="786">
        <v>4010</v>
      </c>
      <c r="G5144" s="786" t="s">
        <v>6887</v>
      </c>
      <c r="H5144" s="786" t="s">
        <v>1573</v>
      </c>
      <c r="J5144" s="786">
        <v>1</v>
      </c>
      <c r="K5144" s="786">
        <v>6.26</v>
      </c>
      <c r="L5144" s="786">
        <v>6.26</v>
      </c>
      <c r="M5144" s="55" t="s">
        <v>2455</v>
      </c>
      <c r="N5144" s="788" t="s">
        <v>6869</v>
      </c>
    </row>
    <row r="5145" spans="1:14" ht="15">
      <c r="A5145" s="282">
        <v>45946</v>
      </c>
      <c r="B5145" s="55" t="s">
        <v>6867</v>
      </c>
      <c r="C5145" s="784">
        <v>83491</v>
      </c>
      <c r="D5145" s="784" t="s">
        <v>3567</v>
      </c>
      <c r="E5145" s="784">
        <v>110</v>
      </c>
      <c r="F5145" s="784">
        <v>4010</v>
      </c>
      <c r="G5145" s="784" t="s">
        <v>6888</v>
      </c>
      <c r="H5145" s="784" t="s">
        <v>1573</v>
      </c>
      <c r="J5145" s="784">
        <v>1</v>
      </c>
      <c r="K5145" s="784">
        <v>7.77</v>
      </c>
      <c r="L5145" s="784">
        <v>7.77</v>
      </c>
      <c r="M5145" s="55" t="s">
        <v>2455</v>
      </c>
      <c r="N5145" s="788" t="s">
        <v>6869</v>
      </c>
    </row>
    <row r="5146" spans="1:14" ht="15">
      <c r="A5146" s="282">
        <v>45946</v>
      </c>
      <c r="B5146" s="55" t="s">
        <v>6867</v>
      </c>
      <c r="C5146" s="786">
        <v>83344</v>
      </c>
      <c r="D5146" s="786" t="s">
        <v>5083</v>
      </c>
      <c r="E5146" s="786">
        <v>75</v>
      </c>
      <c r="F5146" s="786">
        <v>4010</v>
      </c>
      <c r="G5146" s="786" t="s">
        <v>6889</v>
      </c>
      <c r="H5146" s="786" t="s">
        <v>1573</v>
      </c>
      <c r="J5146" s="786">
        <v>1</v>
      </c>
      <c r="K5146" s="786">
        <v>9.51</v>
      </c>
      <c r="L5146" s="786">
        <v>9.51</v>
      </c>
      <c r="M5146" s="55" t="s">
        <v>2455</v>
      </c>
      <c r="N5146" s="788" t="s">
        <v>6869</v>
      </c>
    </row>
    <row r="5147" spans="1:14" ht="15">
      <c r="A5147" s="282">
        <v>45946</v>
      </c>
      <c r="B5147" s="55" t="s">
        <v>6867</v>
      </c>
      <c r="C5147" s="784">
        <v>60008</v>
      </c>
      <c r="D5147" s="784" t="s">
        <v>2249</v>
      </c>
      <c r="E5147" s="784">
        <v>60</v>
      </c>
      <c r="F5147" s="784">
        <v>4010</v>
      </c>
      <c r="G5147" s="784" t="s">
        <v>6890</v>
      </c>
      <c r="H5147" s="784" t="s">
        <v>1573</v>
      </c>
      <c r="J5147" s="784">
        <v>1</v>
      </c>
      <c r="K5147" s="784">
        <v>7.18</v>
      </c>
      <c r="L5147" s="784">
        <v>7.18</v>
      </c>
      <c r="M5147" s="55" t="s">
        <v>2455</v>
      </c>
      <c r="N5147" s="788" t="s">
        <v>6869</v>
      </c>
    </row>
    <row r="5148" spans="1:14" ht="15">
      <c r="A5148" s="282">
        <v>45946</v>
      </c>
      <c r="B5148" s="55" t="s">
        <v>6867</v>
      </c>
      <c r="C5148" s="786">
        <v>83165</v>
      </c>
      <c r="D5148" s="786" t="s">
        <v>5452</v>
      </c>
      <c r="E5148" s="786">
        <v>150</v>
      </c>
      <c r="F5148" s="786">
        <v>4010</v>
      </c>
      <c r="G5148" s="786" t="s">
        <v>6891</v>
      </c>
      <c r="H5148" s="786" t="s">
        <v>1573</v>
      </c>
      <c r="J5148" s="786">
        <v>1</v>
      </c>
      <c r="K5148" s="786">
        <v>9.6199999999999992</v>
      </c>
      <c r="L5148" s="786">
        <v>9.6199999999999992</v>
      </c>
      <c r="M5148" s="55" t="s">
        <v>2455</v>
      </c>
      <c r="N5148" s="788" t="s">
        <v>6869</v>
      </c>
    </row>
    <row r="5149" spans="1:14" ht="15">
      <c r="A5149" s="282">
        <v>45946</v>
      </c>
      <c r="B5149" s="55" t="s">
        <v>6867</v>
      </c>
      <c r="C5149" s="784">
        <v>67377</v>
      </c>
      <c r="D5149" s="784" t="s">
        <v>5926</v>
      </c>
      <c r="E5149" s="784">
        <v>120</v>
      </c>
      <c r="F5149" s="784">
        <v>4010</v>
      </c>
      <c r="G5149" s="784" t="s">
        <v>6892</v>
      </c>
      <c r="H5149" s="784" t="s">
        <v>1573</v>
      </c>
      <c r="J5149" s="784">
        <v>1</v>
      </c>
      <c r="K5149" s="784">
        <v>3.81</v>
      </c>
      <c r="L5149" s="784">
        <v>3.81</v>
      </c>
      <c r="M5149" s="55" t="s">
        <v>2455</v>
      </c>
      <c r="N5149" s="788" t="s">
        <v>6869</v>
      </c>
    </row>
    <row r="5150" spans="1:14" ht="15">
      <c r="A5150" s="282">
        <v>45946</v>
      </c>
      <c r="B5150" s="55" t="s">
        <v>6867</v>
      </c>
      <c r="C5150" s="786">
        <v>81346</v>
      </c>
      <c r="D5150" s="786">
        <v>15</v>
      </c>
      <c r="E5150" s="786">
        <v>120</v>
      </c>
      <c r="F5150" s="786">
        <v>4010</v>
      </c>
      <c r="G5150" s="786" t="s">
        <v>5577</v>
      </c>
      <c r="H5150" s="786" t="s">
        <v>1573</v>
      </c>
      <c r="J5150" s="786">
        <v>1</v>
      </c>
      <c r="K5150" s="786">
        <v>4.93</v>
      </c>
      <c r="L5150" s="786">
        <v>4.93</v>
      </c>
      <c r="M5150" s="55" t="s">
        <v>2455</v>
      </c>
      <c r="N5150" s="788" t="s">
        <v>6869</v>
      </c>
    </row>
    <row r="5151" spans="1:14" ht="15">
      <c r="A5151" s="282">
        <v>45946</v>
      </c>
      <c r="B5151" s="55" t="s">
        <v>6867</v>
      </c>
      <c r="C5151" s="784">
        <v>59852</v>
      </c>
      <c r="D5151" s="784">
        <v>714</v>
      </c>
      <c r="E5151" s="784">
        <v>100</v>
      </c>
      <c r="F5151" s="784">
        <v>4010</v>
      </c>
      <c r="G5151" s="784" t="s">
        <v>6893</v>
      </c>
      <c r="H5151" s="784" t="s">
        <v>1573</v>
      </c>
      <c r="J5151" s="784">
        <v>1</v>
      </c>
      <c r="K5151" s="784">
        <v>10.52</v>
      </c>
      <c r="L5151" s="784">
        <v>10.52</v>
      </c>
      <c r="M5151" s="55" t="s">
        <v>2455</v>
      </c>
      <c r="N5151" s="788" t="s">
        <v>6869</v>
      </c>
    </row>
    <row r="5152" spans="1:14" ht="15">
      <c r="A5152" s="282">
        <v>45946</v>
      </c>
      <c r="B5152" s="55" t="s">
        <v>6867</v>
      </c>
      <c r="C5152" s="786">
        <v>83393</v>
      </c>
      <c r="D5152" s="786" t="s">
        <v>3655</v>
      </c>
      <c r="E5152" s="786">
        <v>110</v>
      </c>
      <c r="F5152" s="786">
        <v>4010</v>
      </c>
      <c r="G5152" s="786" t="s">
        <v>4403</v>
      </c>
      <c r="H5152" s="786" t="s">
        <v>1573</v>
      </c>
      <c r="J5152" s="786">
        <v>1</v>
      </c>
      <c r="K5152" s="786">
        <v>15.33</v>
      </c>
      <c r="L5152" s="786">
        <v>15.33</v>
      </c>
      <c r="M5152" s="55" t="s">
        <v>2455</v>
      </c>
      <c r="N5152" s="788" t="s">
        <v>6869</v>
      </c>
    </row>
    <row r="5153" spans="1:14" ht="15">
      <c r="A5153" s="282">
        <v>45946</v>
      </c>
      <c r="B5153" s="55" t="s">
        <v>6867</v>
      </c>
      <c r="C5153" s="784">
        <v>83153</v>
      </c>
      <c r="D5153" s="784" t="s">
        <v>6056</v>
      </c>
      <c r="E5153" s="784">
        <v>140</v>
      </c>
      <c r="F5153" s="784">
        <v>4010</v>
      </c>
      <c r="G5153" s="784" t="s">
        <v>6894</v>
      </c>
      <c r="H5153" s="784" t="s">
        <v>1573</v>
      </c>
      <c r="J5153" s="784">
        <v>1</v>
      </c>
      <c r="K5153" s="784">
        <v>10.95</v>
      </c>
      <c r="L5153" s="784">
        <v>10.95</v>
      </c>
      <c r="M5153" s="55" t="s">
        <v>2455</v>
      </c>
      <c r="N5153" s="788" t="s">
        <v>6869</v>
      </c>
    </row>
    <row r="5154" spans="1:14" ht="15">
      <c r="A5154" s="282">
        <v>45946</v>
      </c>
      <c r="B5154" s="55" t="s">
        <v>6867</v>
      </c>
      <c r="C5154" s="786">
        <v>83403</v>
      </c>
      <c r="D5154" s="786" t="s">
        <v>5730</v>
      </c>
      <c r="E5154" s="786">
        <v>60</v>
      </c>
      <c r="F5154" s="786">
        <v>4010</v>
      </c>
      <c r="G5154" s="786" t="s">
        <v>6895</v>
      </c>
      <c r="H5154" s="786" t="s">
        <v>1573</v>
      </c>
      <c r="J5154" s="786">
        <v>1</v>
      </c>
      <c r="K5154" s="786">
        <v>7.18</v>
      </c>
      <c r="L5154" s="786">
        <v>7.18</v>
      </c>
      <c r="M5154" s="55" t="s">
        <v>2455</v>
      </c>
      <c r="N5154" s="788" t="s">
        <v>6869</v>
      </c>
    </row>
    <row r="5155" spans="1:14" ht="15">
      <c r="A5155" s="282">
        <v>45946</v>
      </c>
      <c r="B5155" s="55" t="s">
        <v>6867</v>
      </c>
      <c r="C5155" s="784">
        <v>81351</v>
      </c>
      <c r="D5155" s="784" t="s">
        <v>2560</v>
      </c>
      <c r="E5155" s="784">
        <v>90</v>
      </c>
      <c r="F5155" s="784">
        <v>4010</v>
      </c>
      <c r="G5155" s="784" t="s">
        <v>6896</v>
      </c>
      <c r="H5155" s="784" t="s">
        <v>1573</v>
      </c>
      <c r="J5155" s="784">
        <v>1</v>
      </c>
      <c r="K5155" s="784">
        <v>11.21</v>
      </c>
      <c r="L5155" s="784">
        <v>11.21</v>
      </c>
      <c r="M5155" s="55" t="s">
        <v>2455</v>
      </c>
      <c r="N5155" s="788" t="s">
        <v>6869</v>
      </c>
    </row>
    <row r="5156" spans="1:14" ht="15">
      <c r="A5156" s="282">
        <v>45946</v>
      </c>
      <c r="B5156" s="55" t="s">
        <v>6867</v>
      </c>
      <c r="C5156" s="786">
        <v>84295</v>
      </c>
      <c r="D5156" s="786" t="s">
        <v>4094</v>
      </c>
      <c r="E5156" s="786">
        <v>130</v>
      </c>
      <c r="F5156" s="786">
        <v>4010</v>
      </c>
      <c r="G5156" s="786" t="s">
        <v>6897</v>
      </c>
      <c r="H5156" s="786" t="s">
        <v>1573</v>
      </c>
      <c r="J5156" s="786">
        <v>1</v>
      </c>
      <c r="K5156" s="786">
        <v>5.74</v>
      </c>
      <c r="L5156" s="786">
        <v>5.74</v>
      </c>
      <c r="M5156" s="55" t="s">
        <v>2455</v>
      </c>
      <c r="N5156" s="788" t="s">
        <v>6869</v>
      </c>
    </row>
    <row r="5157" spans="1:14" ht="15">
      <c r="A5157" s="282">
        <v>45946</v>
      </c>
      <c r="B5157" s="55" t="s">
        <v>6867</v>
      </c>
      <c r="C5157" s="784">
        <v>83562</v>
      </c>
      <c r="D5157" s="784" t="s">
        <v>5914</v>
      </c>
      <c r="E5157" s="784" t="s">
        <v>2296</v>
      </c>
      <c r="F5157" s="784">
        <v>4010</v>
      </c>
      <c r="G5157" s="784" t="s">
        <v>5928</v>
      </c>
      <c r="H5157" s="784" t="s">
        <v>1573</v>
      </c>
      <c r="J5157" s="784">
        <v>1</v>
      </c>
      <c r="K5157" s="784">
        <v>14.31</v>
      </c>
      <c r="L5157" s="784">
        <v>14.31</v>
      </c>
      <c r="M5157" s="55" t="s">
        <v>2455</v>
      </c>
      <c r="N5157" s="788" t="s">
        <v>6869</v>
      </c>
    </row>
    <row r="5158" spans="1:14" ht="15">
      <c r="A5158" s="282">
        <v>45946</v>
      </c>
      <c r="B5158" s="55" t="s">
        <v>6867</v>
      </c>
      <c r="C5158" s="786">
        <v>83403</v>
      </c>
      <c r="D5158" s="786" t="s">
        <v>5112</v>
      </c>
      <c r="E5158" s="786">
        <v>60</v>
      </c>
      <c r="F5158" s="786">
        <v>4010</v>
      </c>
      <c r="G5158" s="786" t="s">
        <v>4489</v>
      </c>
      <c r="H5158" s="786" t="s">
        <v>1573</v>
      </c>
      <c r="J5158" s="786">
        <v>1</v>
      </c>
      <c r="K5158" s="786">
        <v>7.48</v>
      </c>
      <c r="L5158" s="786">
        <v>7.48</v>
      </c>
      <c r="M5158" s="55" t="s">
        <v>2455</v>
      </c>
      <c r="N5158" s="788" t="s">
        <v>6869</v>
      </c>
    </row>
    <row r="5159" spans="1:14" ht="15">
      <c r="A5159" s="282">
        <v>45946</v>
      </c>
      <c r="B5159" s="55" t="s">
        <v>6867</v>
      </c>
      <c r="C5159" s="784">
        <v>81881</v>
      </c>
      <c r="D5159" s="784" t="s">
        <v>5490</v>
      </c>
      <c r="E5159" s="784">
        <v>100</v>
      </c>
      <c r="F5159" s="784">
        <v>4010</v>
      </c>
      <c r="G5159" s="784" t="s">
        <v>6898</v>
      </c>
      <c r="H5159" s="784" t="s">
        <v>1573</v>
      </c>
      <c r="J5159" s="784">
        <v>1</v>
      </c>
      <c r="K5159" s="784">
        <v>6.61</v>
      </c>
      <c r="L5159" s="784">
        <v>6.61</v>
      </c>
      <c r="M5159" s="55" t="s">
        <v>2455</v>
      </c>
      <c r="N5159" s="788" t="s">
        <v>6869</v>
      </c>
    </row>
    <row r="5160" spans="1:14" ht="15">
      <c r="A5160" s="282">
        <v>45946</v>
      </c>
      <c r="B5160" s="55" t="s">
        <v>6867</v>
      </c>
      <c r="C5160" s="786">
        <v>83386</v>
      </c>
      <c r="D5160" s="786" t="s">
        <v>6899</v>
      </c>
      <c r="E5160" s="786">
        <v>80</v>
      </c>
      <c r="F5160" s="786">
        <v>4010</v>
      </c>
      <c r="G5160" s="786" t="s">
        <v>6900</v>
      </c>
      <c r="H5160" s="786" t="s">
        <v>1573</v>
      </c>
      <c r="J5160" s="786">
        <v>1</v>
      </c>
      <c r="K5160" s="786">
        <v>3.54</v>
      </c>
      <c r="L5160" s="786">
        <v>3.54</v>
      </c>
      <c r="M5160" s="55" t="s">
        <v>2455</v>
      </c>
      <c r="N5160" s="788" t="s">
        <v>6869</v>
      </c>
    </row>
    <row r="5161" spans="1:14" ht="15">
      <c r="A5161" s="282">
        <v>45946</v>
      </c>
      <c r="B5161" s="55" t="s">
        <v>6867</v>
      </c>
      <c r="C5161" s="784">
        <v>82008</v>
      </c>
      <c r="D5161" s="784" t="s">
        <v>4601</v>
      </c>
      <c r="E5161" s="784">
        <v>130</v>
      </c>
      <c r="F5161" s="784">
        <v>4010</v>
      </c>
      <c r="G5161" s="784" t="s">
        <v>6901</v>
      </c>
      <c r="H5161" s="784" t="s">
        <v>1573</v>
      </c>
      <c r="J5161" s="784">
        <v>1</v>
      </c>
      <c r="K5161" s="784">
        <v>6.38</v>
      </c>
      <c r="L5161" s="784">
        <v>6.38</v>
      </c>
      <c r="M5161" s="55" t="s">
        <v>2455</v>
      </c>
      <c r="N5161" s="788" t="s">
        <v>6869</v>
      </c>
    </row>
    <row r="5162" spans="1:14" ht="15">
      <c r="A5162" s="282">
        <v>45946</v>
      </c>
      <c r="B5162" s="55" t="s">
        <v>6867</v>
      </c>
      <c r="C5162" s="786">
        <v>82974</v>
      </c>
      <c r="D5162" s="786" t="s">
        <v>3156</v>
      </c>
      <c r="E5162" s="786">
        <v>100</v>
      </c>
      <c r="F5162" s="786">
        <v>4010</v>
      </c>
      <c r="G5162" s="786" t="s">
        <v>6902</v>
      </c>
      <c r="H5162" s="786" t="s">
        <v>1573</v>
      </c>
      <c r="J5162" s="786">
        <v>1</v>
      </c>
      <c r="K5162" s="786">
        <v>13.84</v>
      </c>
      <c r="L5162" s="786">
        <v>13.84</v>
      </c>
      <c r="M5162" s="55" t="s">
        <v>2455</v>
      </c>
      <c r="N5162" s="788" t="s">
        <v>6869</v>
      </c>
    </row>
    <row r="5163" spans="1:14" ht="15">
      <c r="A5163" s="282">
        <v>45946</v>
      </c>
      <c r="B5163" s="55" t="s">
        <v>6867</v>
      </c>
      <c r="C5163" s="784">
        <v>83281</v>
      </c>
      <c r="D5163" s="784" t="s">
        <v>5741</v>
      </c>
      <c r="E5163" s="784">
        <v>150</v>
      </c>
      <c r="F5163" s="784">
        <v>4010</v>
      </c>
      <c r="G5163" s="784" t="s">
        <v>6903</v>
      </c>
      <c r="H5163" s="784" t="s">
        <v>1573</v>
      </c>
      <c r="J5163" s="784">
        <v>1</v>
      </c>
      <c r="K5163" s="784">
        <v>5.56</v>
      </c>
      <c r="L5163" s="784">
        <v>5.56</v>
      </c>
      <c r="M5163" s="55" t="s">
        <v>2455</v>
      </c>
      <c r="N5163" s="788" t="s">
        <v>6869</v>
      </c>
    </row>
    <row r="5164" spans="1:14" ht="15">
      <c r="A5164" s="282">
        <v>45946</v>
      </c>
      <c r="B5164" s="55" t="s">
        <v>6867</v>
      </c>
      <c r="C5164" s="786">
        <v>58661</v>
      </c>
      <c r="D5164" s="786" t="s">
        <v>5036</v>
      </c>
      <c r="E5164" s="786" t="s">
        <v>2230</v>
      </c>
      <c r="F5164" s="786">
        <v>4010</v>
      </c>
      <c r="G5164" s="786" t="s">
        <v>6904</v>
      </c>
      <c r="H5164" s="786" t="s">
        <v>1573</v>
      </c>
      <c r="J5164" s="786">
        <v>1</v>
      </c>
      <c r="K5164" s="786">
        <v>6.55</v>
      </c>
      <c r="L5164" s="786">
        <v>6.55</v>
      </c>
      <c r="M5164" s="55" t="s">
        <v>2455</v>
      </c>
      <c r="N5164" s="788" t="s">
        <v>6869</v>
      </c>
    </row>
    <row r="5165" spans="1:14" ht="15">
      <c r="A5165" s="282">
        <v>45946</v>
      </c>
      <c r="B5165" s="55" t="s">
        <v>6867</v>
      </c>
      <c r="C5165" s="784">
        <v>81496</v>
      </c>
      <c r="D5165" s="784" t="s">
        <v>2934</v>
      </c>
      <c r="E5165" s="784">
        <v>130</v>
      </c>
      <c r="F5165" s="784">
        <v>4010</v>
      </c>
      <c r="G5165" s="784" t="s">
        <v>5852</v>
      </c>
      <c r="H5165" s="784" t="s">
        <v>1573</v>
      </c>
      <c r="J5165" s="784">
        <v>1</v>
      </c>
      <c r="K5165" s="784">
        <v>7.22</v>
      </c>
      <c r="L5165" s="784">
        <v>7.22</v>
      </c>
      <c r="M5165" s="55" t="s">
        <v>2455</v>
      </c>
      <c r="N5165" s="788" t="s">
        <v>6869</v>
      </c>
    </row>
    <row r="5166" spans="1:14" ht="15">
      <c r="A5166" s="282">
        <v>45946</v>
      </c>
      <c r="B5166" s="55" t="s">
        <v>6867</v>
      </c>
      <c r="C5166" s="786">
        <v>68116</v>
      </c>
      <c r="D5166" s="786" t="s">
        <v>5621</v>
      </c>
      <c r="E5166" s="786">
        <v>110</v>
      </c>
      <c r="F5166" s="786">
        <v>4010</v>
      </c>
      <c r="G5166" s="786" t="s">
        <v>6905</v>
      </c>
      <c r="H5166" s="786" t="s">
        <v>1573</v>
      </c>
      <c r="J5166" s="786">
        <v>1</v>
      </c>
      <c r="K5166" s="786">
        <v>5.92</v>
      </c>
      <c r="L5166" s="786">
        <v>5.92</v>
      </c>
      <c r="M5166" s="55" t="s">
        <v>2455</v>
      </c>
      <c r="N5166" s="788" t="s">
        <v>6869</v>
      </c>
    </row>
    <row r="5167" spans="1:14" ht="15">
      <c r="A5167" s="282">
        <v>45946</v>
      </c>
      <c r="B5167" s="55" t="s">
        <v>6867</v>
      </c>
      <c r="C5167" s="784">
        <v>82008</v>
      </c>
      <c r="D5167" s="784" t="s">
        <v>5777</v>
      </c>
      <c r="E5167" s="784">
        <v>150</v>
      </c>
      <c r="F5167" s="784">
        <v>4010</v>
      </c>
      <c r="G5167" s="784" t="s">
        <v>6906</v>
      </c>
      <c r="H5167" s="784" t="s">
        <v>1573</v>
      </c>
      <c r="J5167" s="784">
        <v>1</v>
      </c>
      <c r="K5167" s="784">
        <v>6.38</v>
      </c>
      <c r="L5167" s="784">
        <v>6.38</v>
      </c>
      <c r="M5167" s="55" t="s">
        <v>2455</v>
      </c>
      <c r="N5167" s="788" t="s">
        <v>6869</v>
      </c>
    </row>
    <row r="5168" spans="1:14" ht="15">
      <c r="A5168" s="282">
        <v>45946</v>
      </c>
      <c r="B5168" s="55" t="s">
        <v>6867</v>
      </c>
      <c r="C5168" s="786">
        <v>67501</v>
      </c>
      <c r="D5168" s="786" t="s">
        <v>5284</v>
      </c>
      <c r="E5168" s="786">
        <v>120</v>
      </c>
      <c r="F5168" s="786">
        <v>4010</v>
      </c>
      <c r="G5168" s="786" t="s">
        <v>2869</v>
      </c>
      <c r="H5168" s="786" t="s">
        <v>1573</v>
      </c>
      <c r="J5168" s="786">
        <v>1</v>
      </c>
      <c r="K5168" s="786">
        <v>7.58</v>
      </c>
      <c r="L5168" s="786">
        <v>7.58</v>
      </c>
      <c r="M5168" s="55" t="s">
        <v>2455</v>
      </c>
      <c r="N5168" s="788" t="s">
        <v>6869</v>
      </c>
    </row>
    <row r="5169" spans="1:14" ht="15">
      <c r="A5169" s="282">
        <v>45946</v>
      </c>
      <c r="B5169" s="55" t="s">
        <v>6867</v>
      </c>
      <c r="C5169" s="784">
        <v>67501</v>
      </c>
      <c r="D5169" s="784" t="s">
        <v>2560</v>
      </c>
      <c r="E5169" s="784">
        <v>120</v>
      </c>
      <c r="F5169" s="784">
        <v>4010</v>
      </c>
      <c r="G5169" s="784" t="s">
        <v>6907</v>
      </c>
      <c r="H5169" s="784" t="s">
        <v>1573</v>
      </c>
      <c r="J5169" s="784">
        <v>1</v>
      </c>
      <c r="K5169" s="784">
        <v>7.58</v>
      </c>
      <c r="L5169" s="784">
        <v>7.58</v>
      </c>
      <c r="M5169" s="55" t="s">
        <v>2455</v>
      </c>
      <c r="N5169" s="788" t="s">
        <v>6869</v>
      </c>
    </row>
    <row r="5170" spans="1:14" ht="15">
      <c r="A5170" s="282">
        <v>45946</v>
      </c>
      <c r="B5170" s="55" t="s">
        <v>6867</v>
      </c>
      <c r="C5170" s="786">
        <v>83402</v>
      </c>
      <c r="D5170" s="786" t="s">
        <v>6908</v>
      </c>
      <c r="E5170" s="786">
        <v>75</v>
      </c>
      <c r="F5170" s="786">
        <v>4010</v>
      </c>
      <c r="G5170" s="786" t="s">
        <v>6909</v>
      </c>
      <c r="H5170" s="786" t="s">
        <v>1573</v>
      </c>
      <c r="J5170" s="786">
        <v>1</v>
      </c>
      <c r="K5170" s="786">
        <v>5.53</v>
      </c>
      <c r="L5170" s="786">
        <v>5.53</v>
      </c>
      <c r="M5170" s="55" t="s">
        <v>2455</v>
      </c>
      <c r="N5170" s="788" t="s">
        <v>6869</v>
      </c>
    </row>
    <row r="5171" spans="1:14" ht="15">
      <c r="A5171" s="282">
        <v>45946</v>
      </c>
      <c r="B5171" s="55" t="s">
        <v>6867</v>
      </c>
      <c r="C5171" s="784">
        <v>65593</v>
      </c>
      <c r="D5171" s="784" t="s">
        <v>3304</v>
      </c>
      <c r="E5171" s="784">
        <v>70</v>
      </c>
      <c r="F5171" s="784">
        <v>4010</v>
      </c>
      <c r="G5171" s="784" t="s">
        <v>6910</v>
      </c>
      <c r="H5171" s="784" t="s">
        <v>1573</v>
      </c>
      <c r="J5171" s="784">
        <v>1</v>
      </c>
      <c r="K5171" s="784">
        <v>3.52</v>
      </c>
      <c r="L5171" s="784">
        <v>3.52</v>
      </c>
      <c r="M5171" s="55" t="s">
        <v>2455</v>
      </c>
      <c r="N5171" s="788" t="s">
        <v>6869</v>
      </c>
    </row>
    <row r="5172" spans="1:14" ht="15">
      <c r="A5172" s="282">
        <v>45946</v>
      </c>
      <c r="B5172" s="55" t="s">
        <v>6867</v>
      </c>
      <c r="C5172" s="786">
        <v>83248</v>
      </c>
      <c r="D5172" s="786" t="s">
        <v>5544</v>
      </c>
      <c r="E5172" s="786">
        <v>130</v>
      </c>
      <c r="F5172" s="786">
        <v>4010</v>
      </c>
      <c r="G5172" s="786" t="s">
        <v>5791</v>
      </c>
      <c r="H5172" s="786" t="s">
        <v>1573</v>
      </c>
      <c r="J5172" s="786">
        <v>1</v>
      </c>
      <c r="K5172" s="786">
        <v>8.0299999999999994</v>
      </c>
      <c r="L5172" s="786">
        <v>8.0299999999999994</v>
      </c>
      <c r="M5172" s="55" t="s">
        <v>2455</v>
      </c>
      <c r="N5172" s="788" t="s">
        <v>6869</v>
      </c>
    </row>
    <row r="5173" spans="1:14" ht="15">
      <c r="A5173" s="282">
        <v>45946</v>
      </c>
      <c r="B5173" s="55" t="s">
        <v>6867</v>
      </c>
      <c r="C5173" s="784">
        <v>80039</v>
      </c>
      <c r="D5173" s="784" t="s">
        <v>6115</v>
      </c>
      <c r="E5173" s="784" t="s">
        <v>289</v>
      </c>
      <c r="F5173" s="784">
        <v>4010</v>
      </c>
      <c r="G5173" s="784" t="s">
        <v>4410</v>
      </c>
      <c r="H5173" s="784" t="s">
        <v>1573</v>
      </c>
      <c r="J5173" s="784">
        <v>1</v>
      </c>
      <c r="K5173" s="784">
        <v>8.82</v>
      </c>
      <c r="L5173" s="784">
        <v>8.82</v>
      </c>
      <c r="M5173" s="55" t="s">
        <v>2455</v>
      </c>
      <c r="N5173" s="788" t="s">
        <v>6869</v>
      </c>
    </row>
    <row r="5174" spans="1:14" ht="15">
      <c r="A5174" s="282">
        <v>45946</v>
      </c>
      <c r="B5174" s="55" t="s">
        <v>6867</v>
      </c>
      <c r="C5174" s="786">
        <v>65642</v>
      </c>
      <c r="D5174" s="786" t="s">
        <v>2363</v>
      </c>
      <c r="E5174" s="786">
        <v>110</v>
      </c>
      <c r="F5174" s="786">
        <v>4010</v>
      </c>
      <c r="G5174" s="786" t="s">
        <v>5800</v>
      </c>
      <c r="H5174" s="786" t="s">
        <v>1573</v>
      </c>
      <c r="J5174" s="786">
        <v>1</v>
      </c>
      <c r="K5174" s="786">
        <v>6.61</v>
      </c>
      <c r="L5174" s="786">
        <v>6.61</v>
      </c>
      <c r="M5174" s="55" t="s">
        <v>2455</v>
      </c>
      <c r="N5174" s="788" t="s">
        <v>6869</v>
      </c>
    </row>
    <row r="5175" spans="1:14" ht="15">
      <c r="A5175" s="282">
        <v>45946</v>
      </c>
      <c r="B5175" s="55" t="s">
        <v>6867</v>
      </c>
      <c r="C5175" s="784">
        <v>83250</v>
      </c>
      <c r="D5175" s="784" t="s">
        <v>3936</v>
      </c>
      <c r="E5175" s="784">
        <v>100</v>
      </c>
      <c r="F5175" s="784">
        <v>4010</v>
      </c>
      <c r="G5175" s="784" t="s">
        <v>6911</v>
      </c>
      <c r="H5175" s="784" t="s">
        <v>1573</v>
      </c>
      <c r="J5175" s="784">
        <v>1</v>
      </c>
      <c r="K5175" s="784">
        <v>7.91</v>
      </c>
      <c r="L5175" s="784">
        <v>7.91</v>
      </c>
      <c r="M5175" s="55" t="s">
        <v>2455</v>
      </c>
      <c r="N5175" s="788" t="s">
        <v>6869</v>
      </c>
    </row>
    <row r="5176" spans="1:14" ht="15">
      <c r="A5176" s="282">
        <v>45946</v>
      </c>
      <c r="B5176" s="55" t="s">
        <v>6867</v>
      </c>
      <c r="C5176" s="786">
        <v>37028</v>
      </c>
      <c r="D5176" s="786" t="s">
        <v>5788</v>
      </c>
      <c r="E5176" s="786">
        <v>150</v>
      </c>
      <c r="F5176" s="786">
        <v>4010</v>
      </c>
      <c r="G5176" s="786" t="s">
        <v>3824</v>
      </c>
      <c r="H5176" s="786" t="s">
        <v>1573</v>
      </c>
      <c r="J5176" s="786">
        <v>1</v>
      </c>
      <c r="K5176" s="786">
        <v>7.65</v>
      </c>
      <c r="L5176" s="786">
        <v>7.65</v>
      </c>
      <c r="M5176" s="55" t="s">
        <v>2455</v>
      </c>
      <c r="N5176" s="788" t="s">
        <v>6869</v>
      </c>
    </row>
    <row r="5177" spans="1:14" ht="15">
      <c r="A5177" s="282">
        <v>45946</v>
      </c>
      <c r="B5177" s="55" t="s">
        <v>6867</v>
      </c>
      <c r="C5177" s="784">
        <v>58661</v>
      </c>
      <c r="D5177" s="784" t="s">
        <v>4038</v>
      </c>
      <c r="E5177" s="784" t="s">
        <v>289</v>
      </c>
      <c r="F5177" s="784">
        <v>4010</v>
      </c>
      <c r="G5177" s="784" t="s">
        <v>5153</v>
      </c>
      <c r="H5177" s="784" t="s">
        <v>1573</v>
      </c>
      <c r="J5177" s="784">
        <v>1</v>
      </c>
      <c r="K5177" s="784">
        <v>6.96</v>
      </c>
      <c r="L5177" s="784">
        <v>6.96</v>
      </c>
      <c r="M5177" s="55" t="s">
        <v>2455</v>
      </c>
      <c r="N5177" s="788" t="s">
        <v>6869</v>
      </c>
    </row>
    <row r="5178" spans="1:14" ht="15">
      <c r="A5178" s="282">
        <v>45946</v>
      </c>
      <c r="B5178" s="55" t="s">
        <v>6867</v>
      </c>
      <c r="C5178" s="786">
        <v>83014</v>
      </c>
      <c r="D5178" s="786" t="s">
        <v>3515</v>
      </c>
      <c r="E5178" s="786">
        <v>120</v>
      </c>
      <c r="F5178" s="786">
        <v>4010</v>
      </c>
      <c r="G5178" s="786" t="s">
        <v>6912</v>
      </c>
      <c r="H5178" s="786" t="s">
        <v>1573</v>
      </c>
      <c r="J5178" s="786">
        <v>1</v>
      </c>
      <c r="K5178" s="786">
        <v>5.52</v>
      </c>
      <c r="L5178" s="786">
        <v>5.52</v>
      </c>
      <c r="M5178" s="55" t="s">
        <v>2455</v>
      </c>
      <c r="N5178" s="788" t="s">
        <v>6869</v>
      </c>
    </row>
    <row r="5179" spans="1:14" ht="15">
      <c r="A5179" s="282">
        <v>45946</v>
      </c>
      <c r="B5179" s="55" t="s">
        <v>6867</v>
      </c>
      <c r="C5179" s="784">
        <v>83036</v>
      </c>
      <c r="D5179" s="784" t="s">
        <v>5611</v>
      </c>
      <c r="E5179" s="784">
        <v>110</v>
      </c>
      <c r="F5179" s="784">
        <v>4010</v>
      </c>
      <c r="G5179" s="784" t="s">
        <v>6913</v>
      </c>
      <c r="H5179" s="784" t="s">
        <v>1573</v>
      </c>
      <c r="J5179" s="784">
        <v>1</v>
      </c>
      <c r="K5179" s="784">
        <v>5.56</v>
      </c>
      <c r="L5179" s="784">
        <v>5.56</v>
      </c>
      <c r="M5179" s="55" t="s">
        <v>2455</v>
      </c>
      <c r="N5179" s="788" t="s">
        <v>6869</v>
      </c>
    </row>
    <row r="5180" spans="1:14" ht="15">
      <c r="A5180" s="282">
        <v>45946</v>
      </c>
      <c r="B5180" s="55" t="s">
        <v>6867</v>
      </c>
      <c r="C5180" s="786">
        <v>80441</v>
      </c>
      <c r="D5180" s="786" t="s">
        <v>2560</v>
      </c>
      <c r="E5180" s="786">
        <v>130</v>
      </c>
      <c r="F5180" s="786">
        <v>4010</v>
      </c>
      <c r="G5180" s="786" t="s">
        <v>6914</v>
      </c>
      <c r="H5180" s="786" t="s">
        <v>1573</v>
      </c>
      <c r="J5180" s="786">
        <v>2</v>
      </c>
      <c r="K5180" s="786">
        <v>7.65</v>
      </c>
      <c r="L5180" s="786">
        <v>15.3</v>
      </c>
      <c r="M5180" s="55" t="s">
        <v>2455</v>
      </c>
      <c r="N5180" s="788" t="s">
        <v>6869</v>
      </c>
    </row>
    <row r="5181" spans="1:14" ht="15">
      <c r="A5181" s="282">
        <v>45946</v>
      </c>
      <c r="B5181" s="55" t="s">
        <v>6867</v>
      </c>
      <c r="C5181" s="784">
        <v>83282</v>
      </c>
      <c r="D5181" s="784" t="s">
        <v>6497</v>
      </c>
      <c r="E5181" s="784">
        <v>110</v>
      </c>
      <c r="F5181" s="784">
        <v>4010</v>
      </c>
      <c r="G5181" s="784" t="s">
        <v>6915</v>
      </c>
      <c r="H5181" s="784" t="s">
        <v>1573</v>
      </c>
      <c r="J5181" s="784">
        <v>2</v>
      </c>
      <c r="K5181" s="784">
        <v>6.34</v>
      </c>
      <c r="L5181" s="784">
        <v>12.68</v>
      </c>
      <c r="M5181" s="55" t="s">
        <v>2455</v>
      </c>
      <c r="N5181" s="788" t="s">
        <v>6869</v>
      </c>
    </row>
    <row r="5182" spans="1:14" ht="15">
      <c r="A5182" s="282">
        <v>45946</v>
      </c>
      <c r="B5182" s="55" t="s">
        <v>6867</v>
      </c>
      <c r="C5182" s="786">
        <v>67377</v>
      </c>
      <c r="D5182" s="786" t="s">
        <v>2560</v>
      </c>
      <c r="E5182" s="786">
        <v>110</v>
      </c>
      <c r="F5182" s="786">
        <v>4010</v>
      </c>
      <c r="G5182" s="786" t="s">
        <v>6916</v>
      </c>
      <c r="H5182" s="786" t="s">
        <v>1573</v>
      </c>
      <c r="J5182" s="786">
        <v>1</v>
      </c>
      <c r="K5182" s="786">
        <v>3.81</v>
      </c>
      <c r="L5182" s="786">
        <v>3.81</v>
      </c>
      <c r="M5182" s="55" t="s">
        <v>2455</v>
      </c>
      <c r="N5182" s="788" t="s">
        <v>6869</v>
      </c>
    </row>
    <row r="5183" spans="1:14" ht="15">
      <c r="A5183" s="282">
        <v>45946</v>
      </c>
      <c r="B5183" s="55" t="s">
        <v>6867</v>
      </c>
      <c r="C5183" s="784">
        <v>58663</v>
      </c>
      <c r="D5183" s="784" t="s">
        <v>5693</v>
      </c>
      <c r="E5183" s="784" t="s">
        <v>2061</v>
      </c>
      <c r="F5183" s="784">
        <v>4010</v>
      </c>
      <c r="G5183" s="784" t="s">
        <v>5990</v>
      </c>
      <c r="H5183" s="784" t="s">
        <v>1573</v>
      </c>
      <c r="J5183" s="784">
        <v>1</v>
      </c>
      <c r="K5183" s="784">
        <v>8.49</v>
      </c>
      <c r="L5183" s="784">
        <v>8.49</v>
      </c>
      <c r="M5183" s="55" t="s">
        <v>2455</v>
      </c>
      <c r="N5183" s="788" t="s">
        <v>6869</v>
      </c>
    </row>
    <row r="5184" spans="1:14" ht="15">
      <c r="A5184" s="282">
        <v>45946</v>
      </c>
      <c r="B5184" s="55" t="s">
        <v>6867</v>
      </c>
      <c r="C5184" s="786">
        <v>83014</v>
      </c>
      <c r="D5184" s="786" t="s">
        <v>5196</v>
      </c>
      <c r="E5184" s="786">
        <v>120</v>
      </c>
      <c r="F5184" s="786">
        <v>4010</v>
      </c>
      <c r="G5184" s="786" t="s">
        <v>6917</v>
      </c>
      <c r="H5184" s="786" t="s">
        <v>1573</v>
      </c>
      <c r="J5184" s="786">
        <v>1</v>
      </c>
      <c r="K5184" s="786">
        <v>6.24</v>
      </c>
      <c r="L5184" s="786">
        <v>6.24</v>
      </c>
      <c r="M5184" s="55" t="s">
        <v>2455</v>
      </c>
      <c r="N5184" s="788" t="s">
        <v>6869</v>
      </c>
    </row>
    <row r="5185" spans="1:20" ht="15">
      <c r="A5185" s="282">
        <v>45946</v>
      </c>
      <c r="B5185" s="55" t="s">
        <v>6867</v>
      </c>
      <c r="C5185" s="784">
        <v>43205</v>
      </c>
      <c r="D5185" s="784" t="s">
        <v>2560</v>
      </c>
      <c r="E5185" s="784">
        <v>130</v>
      </c>
      <c r="F5185" s="784">
        <v>4010</v>
      </c>
      <c r="G5185" s="784" t="s">
        <v>6918</v>
      </c>
      <c r="H5185" s="784" t="s">
        <v>1573</v>
      </c>
      <c r="J5185" s="784">
        <v>3</v>
      </c>
      <c r="K5185" s="784">
        <v>3.27</v>
      </c>
      <c r="L5185" s="784">
        <v>9.81</v>
      </c>
      <c r="M5185" s="55" t="s">
        <v>2455</v>
      </c>
      <c r="N5185" s="788" t="s">
        <v>6869</v>
      </c>
    </row>
    <row r="5186" spans="1:20" ht="15">
      <c r="A5186" s="282">
        <v>45946</v>
      </c>
      <c r="B5186" s="55" t="s">
        <v>6867</v>
      </c>
      <c r="C5186" s="786">
        <v>80859</v>
      </c>
      <c r="D5186" s="786" t="s">
        <v>5505</v>
      </c>
      <c r="E5186" s="786">
        <v>85</v>
      </c>
      <c r="F5186" s="786">
        <v>4010</v>
      </c>
      <c r="G5186" s="786" t="s">
        <v>6919</v>
      </c>
      <c r="H5186" s="786" t="s">
        <v>1573</v>
      </c>
      <c r="J5186" s="786">
        <v>1</v>
      </c>
      <c r="K5186" s="786">
        <v>11.33</v>
      </c>
      <c r="L5186" s="786">
        <v>11.33</v>
      </c>
      <c r="M5186" s="55" t="s">
        <v>2455</v>
      </c>
      <c r="N5186" s="788" t="s">
        <v>6869</v>
      </c>
    </row>
    <row r="5187" spans="1:20" ht="15">
      <c r="A5187" s="282">
        <v>45946</v>
      </c>
      <c r="B5187" s="55" t="s">
        <v>6867</v>
      </c>
      <c r="C5187" s="784">
        <v>83296</v>
      </c>
      <c r="D5187" s="784">
        <v>15</v>
      </c>
      <c r="E5187" s="784">
        <v>110</v>
      </c>
      <c r="F5187" s="784">
        <v>4010</v>
      </c>
      <c r="G5187" s="784" t="s">
        <v>6243</v>
      </c>
      <c r="H5187" s="784" t="s">
        <v>1573</v>
      </c>
      <c r="J5187" s="784">
        <v>2</v>
      </c>
      <c r="K5187" s="784">
        <v>6.22</v>
      </c>
      <c r="L5187" s="784">
        <v>12.44</v>
      </c>
      <c r="M5187" s="55" t="s">
        <v>2455</v>
      </c>
      <c r="N5187" s="788" t="s">
        <v>6869</v>
      </c>
    </row>
    <row r="5188" spans="1:20" ht="15">
      <c r="A5188" s="1216">
        <v>45946</v>
      </c>
      <c r="B5188" s="55" t="s">
        <v>6920</v>
      </c>
      <c r="C5188" s="1217">
        <v>82368</v>
      </c>
      <c r="D5188" s="1217" t="s">
        <v>2710</v>
      </c>
      <c r="E5188" s="1217">
        <v>120</v>
      </c>
      <c r="F5188" s="1218">
        <v>4010</v>
      </c>
      <c r="G5188" s="1217" t="s">
        <v>6921</v>
      </c>
      <c r="H5188" s="784" t="s">
        <v>1573</v>
      </c>
      <c r="I5188" s="1215">
        <v>-262.08</v>
      </c>
      <c r="J5188" s="1217">
        <v>-24</v>
      </c>
      <c r="K5188" s="786">
        <v>10.92</v>
      </c>
      <c r="L5188" s="283">
        <v>262.08</v>
      </c>
      <c r="M5188" s="55" t="s">
        <v>2455</v>
      </c>
    </row>
    <row r="5189" spans="1:20" ht="15">
      <c r="A5189" s="282">
        <v>45946</v>
      </c>
      <c r="B5189" s="55" t="s">
        <v>6922</v>
      </c>
      <c r="C5189" s="784">
        <v>83620</v>
      </c>
      <c r="D5189" s="784" t="s">
        <v>6640</v>
      </c>
      <c r="E5189" s="784" t="s">
        <v>2061</v>
      </c>
      <c r="F5189" s="784">
        <v>4010</v>
      </c>
      <c r="G5189" s="784" t="s">
        <v>6923</v>
      </c>
      <c r="H5189" s="784" t="s">
        <v>1573</v>
      </c>
      <c r="J5189" s="55">
        <v>-20</v>
      </c>
      <c r="K5189" s="791">
        <v>16.05</v>
      </c>
      <c r="L5189" s="791">
        <v>-321</v>
      </c>
      <c r="M5189" s="55" t="s">
        <v>2547</v>
      </c>
    </row>
    <row r="5190" spans="1:20" ht="15">
      <c r="A5190" s="282">
        <v>45946</v>
      </c>
      <c r="B5190" s="55" t="s">
        <v>6924</v>
      </c>
      <c r="C5190" s="784">
        <v>47078</v>
      </c>
      <c r="D5190" s="784" t="s">
        <v>4215</v>
      </c>
      <c r="E5190" s="784" t="s">
        <v>2061</v>
      </c>
      <c r="F5190" s="784">
        <v>4010</v>
      </c>
      <c r="G5190" s="784" t="s">
        <v>3647</v>
      </c>
      <c r="H5190" s="784" t="s">
        <v>1573</v>
      </c>
      <c r="J5190" s="55">
        <v>-1</v>
      </c>
      <c r="K5190" s="791">
        <v>9.99</v>
      </c>
      <c r="L5190" s="791">
        <v>-9.99</v>
      </c>
      <c r="M5190" s="55" t="s">
        <v>2967</v>
      </c>
    </row>
    <row r="5191" spans="1:20" ht="15">
      <c r="A5191" s="282">
        <v>45946</v>
      </c>
      <c r="B5191" s="55" t="s">
        <v>6924</v>
      </c>
      <c r="C5191" s="786">
        <v>83723</v>
      </c>
      <c r="D5191" s="786" t="s">
        <v>6925</v>
      </c>
      <c r="E5191" s="786">
        <v>150</v>
      </c>
      <c r="F5191" s="786">
        <v>4010</v>
      </c>
      <c r="G5191" s="786" t="s">
        <v>3689</v>
      </c>
      <c r="H5191" s="786" t="s">
        <v>1573</v>
      </c>
      <c r="J5191" s="55">
        <v>-1</v>
      </c>
      <c r="K5191" s="791">
        <v>8.1199999999999992</v>
      </c>
      <c r="L5191" s="791">
        <v>-8.1199999999999992</v>
      </c>
      <c r="M5191" s="55" t="s">
        <v>2967</v>
      </c>
    </row>
    <row r="5192" spans="1:20" ht="15">
      <c r="A5192" s="282">
        <v>45946</v>
      </c>
      <c r="B5192" s="55" t="s">
        <v>6926</v>
      </c>
      <c r="C5192" s="784">
        <v>83646</v>
      </c>
      <c r="D5192" s="784" t="s">
        <v>2629</v>
      </c>
      <c r="E5192" s="784">
        <v>60</v>
      </c>
      <c r="F5192" s="784">
        <v>4010</v>
      </c>
      <c r="G5192" s="784" t="s">
        <v>6927</v>
      </c>
      <c r="H5192" s="784" t="s">
        <v>1573</v>
      </c>
      <c r="J5192" s="55">
        <v>-1</v>
      </c>
      <c r="K5192" s="791">
        <v>6.7</v>
      </c>
      <c r="L5192" s="791">
        <v>-6.7</v>
      </c>
      <c r="M5192" s="55" t="s">
        <v>2287</v>
      </c>
    </row>
    <row r="5193" spans="1:20" ht="15">
      <c r="A5193" s="282">
        <v>45946</v>
      </c>
      <c r="B5193" s="55" t="s">
        <v>6926</v>
      </c>
      <c r="C5193" s="786">
        <v>83645</v>
      </c>
      <c r="D5193" s="786" t="s">
        <v>6928</v>
      </c>
      <c r="E5193" s="786">
        <v>85</v>
      </c>
      <c r="F5193" s="786">
        <v>4010</v>
      </c>
      <c r="G5193" s="786" t="s">
        <v>4328</v>
      </c>
      <c r="H5193" s="786" t="s">
        <v>1573</v>
      </c>
      <c r="J5193" s="55">
        <v>-1</v>
      </c>
      <c r="K5193" s="791">
        <v>5.36</v>
      </c>
      <c r="L5193" s="791">
        <v>-5.36</v>
      </c>
      <c r="M5193" s="55" t="s">
        <v>2287</v>
      </c>
    </row>
    <row r="5194" spans="1:20" ht="15">
      <c r="A5194" s="282">
        <v>45946</v>
      </c>
      <c r="B5194" s="55" t="s">
        <v>6929</v>
      </c>
      <c r="C5194" s="784">
        <v>83631</v>
      </c>
      <c r="D5194" s="784" t="s">
        <v>2710</v>
      </c>
      <c r="E5194" s="784" t="s">
        <v>289</v>
      </c>
      <c r="F5194" s="784">
        <v>4010</v>
      </c>
      <c r="G5194" s="784" t="s">
        <v>6780</v>
      </c>
      <c r="H5194" s="784" t="s">
        <v>1573</v>
      </c>
      <c r="I5194" s="797">
        <v>38</v>
      </c>
      <c r="J5194" s="784">
        <v>38</v>
      </c>
      <c r="K5194" s="784">
        <v>20.37</v>
      </c>
      <c r="L5194" s="793">
        <v>774.06</v>
      </c>
      <c r="M5194" s="55" t="s">
        <v>2547</v>
      </c>
    </row>
    <row r="5195" spans="1:20" ht="15">
      <c r="A5195" s="282">
        <v>45946</v>
      </c>
      <c r="B5195" s="55" t="s">
        <v>6929</v>
      </c>
      <c r="C5195" s="786">
        <v>83631</v>
      </c>
      <c r="D5195" s="786" t="s">
        <v>2710</v>
      </c>
      <c r="E5195" s="786" t="s">
        <v>2296</v>
      </c>
      <c r="F5195" s="786">
        <v>4010</v>
      </c>
      <c r="G5195" s="786" t="s">
        <v>4302</v>
      </c>
      <c r="H5195" s="786" t="s">
        <v>1573</v>
      </c>
      <c r="I5195" s="798">
        <v>-32</v>
      </c>
      <c r="J5195" s="786">
        <v>-32</v>
      </c>
      <c r="K5195" s="786">
        <v>20.37</v>
      </c>
      <c r="L5195" s="796">
        <v>-651.84</v>
      </c>
      <c r="M5195" s="55" t="s">
        <v>2547</v>
      </c>
    </row>
    <row r="5196" spans="1:20" ht="15">
      <c r="A5196" s="282">
        <v>45946</v>
      </c>
      <c r="B5196" s="55" t="s">
        <v>6930</v>
      </c>
      <c r="C5196" s="784">
        <v>83620</v>
      </c>
      <c r="D5196" s="784" t="s">
        <v>6640</v>
      </c>
      <c r="E5196" s="784" t="s">
        <v>441</v>
      </c>
      <c r="F5196" s="784">
        <v>4010</v>
      </c>
      <c r="G5196" s="784" t="s">
        <v>5552</v>
      </c>
      <c r="H5196" s="784" t="s">
        <v>1573</v>
      </c>
      <c r="I5196" s="797">
        <v>20</v>
      </c>
      <c r="J5196" s="784">
        <v>20</v>
      </c>
      <c r="K5196" s="784">
        <v>16.05</v>
      </c>
      <c r="L5196" s="793">
        <v>321</v>
      </c>
      <c r="M5196" s="55" t="s">
        <v>2547</v>
      </c>
      <c r="O5196" s="788"/>
    </row>
    <row r="5197" spans="1:20" ht="15">
      <c r="A5197" s="282">
        <v>45946</v>
      </c>
      <c r="B5197" s="55" t="s">
        <v>6931</v>
      </c>
      <c r="C5197" s="784">
        <v>83509</v>
      </c>
      <c r="D5197" s="784" t="s">
        <v>2292</v>
      </c>
      <c r="E5197" s="784">
        <v>110</v>
      </c>
      <c r="F5197" s="784">
        <v>4010</v>
      </c>
      <c r="G5197" s="784" t="s">
        <v>6932</v>
      </c>
      <c r="H5197" s="784" t="s">
        <v>1573</v>
      </c>
      <c r="I5197" s="797">
        <v>5</v>
      </c>
      <c r="J5197" s="784">
        <v>5</v>
      </c>
      <c r="K5197" s="784">
        <v>21.19</v>
      </c>
      <c r="L5197" s="793">
        <v>105.95</v>
      </c>
      <c r="M5197" s="55" t="s">
        <v>2455</v>
      </c>
      <c r="O5197" s="797">
        <v>4010</v>
      </c>
      <c r="P5197" s="797" t="s">
        <v>6932</v>
      </c>
      <c r="Q5197" s="797" t="s">
        <v>1573</v>
      </c>
      <c r="R5197" s="797">
        <v>5</v>
      </c>
      <c r="S5197" s="797">
        <v>21.19</v>
      </c>
      <c r="T5197" s="806">
        <v>105.95</v>
      </c>
    </row>
    <row r="5198" spans="1:20" ht="15">
      <c r="A5198" s="783">
        <v>45947</v>
      </c>
      <c r="B5198" s="784" t="s">
        <v>6933</v>
      </c>
      <c r="C5198" s="784">
        <v>81339</v>
      </c>
      <c r="D5198" s="784" t="s">
        <v>2500</v>
      </c>
      <c r="E5198" s="784">
        <v>130</v>
      </c>
      <c r="F5198" s="784">
        <v>4010</v>
      </c>
      <c r="G5198" s="784" t="s">
        <v>2501</v>
      </c>
      <c r="H5198" s="784" t="s">
        <v>1573</v>
      </c>
      <c r="I5198" s="797">
        <v>8281302971109700</v>
      </c>
      <c r="J5198" s="784">
        <v>36</v>
      </c>
      <c r="K5198" s="784">
        <v>6.54</v>
      </c>
      <c r="L5198" s="793">
        <v>235.44</v>
      </c>
      <c r="M5198" s="55" t="s">
        <v>3067</v>
      </c>
      <c r="N5198" s="788" t="s">
        <v>6934</v>
      </c>
    </row>
    <row r="5199" spans="1:20" ht="15">
      <c r="A5199" s="785">
        <v>45947</v>
      </c>
      <c r="B5199" s="786" t="s">
        <v>6933</v>
      </c>
      <c r="C5199" s="786">
        <v>81339</v>
      </c>
      <c r="D5199" s="786" t="s">
        <v>2500</v>
      </c>
      <c r="E5199" s="786">
        <v>110</v>
      </c>
      <c r="F5199" s="786">
        <v>4010</v>
      </c>
      <c r="G5199" s="786" t="s">
        <v>2501</v>
      </c>
      <c r="H5199" s="786" t="s">
        <v>1573</v>
      </c>
      <c r="I5199" s="798">
        <v>8281302971109820</v>
      </c>
      <c r="J5199" s="786">
        <v>-45</v>
      </c>
      <c r="K5199" s="786">
        <v>6.54</v>
      </c>
      <c r="L5199" s="796">
        <v>-294.3</v>
      </c>
      <c r="M5199" s="55" t="s">
        <v>3067</v>
      </c>
      <c r="N5199" s="788" t="s">
        <v>6934</v>
      </c>
    </row>
    <row r="5200" spans="1:20" ht="15">
      <c r="A5200" s="783">
        <v>45947</v>
      </c>
      <c r="B5200" s="784" t="s">
        <v>6935</v>
      </c>
      <c r="C5200" s="784">
        <v>81495</v>
      </c>
      <c r="D5200" s="784" t="s">
        <v>3048</v>
      </c>
      <c r="E5200" s="784">
        <v>110</v>
      </c>
      <c r="F5200" s="784">
        <v>4010</v>
      </c>
      <c r="G5200" s="784" t="s">
        <v>2501</v>
      </c>
      <c r="H5200" s="784" t="s">
        <v>1573</v>
      </c>
      <c r="I5200" s="797">
        <v>8246290094697100</v>
      </c>
      <c r="J5200" s="784">
        <v>27</v>
      </c>
      <c r="K5200" s="784">
        <v>8.6300000000000008</v>
      </c>
      <c r="L5200" s="793">
        <v>233.01</v>
      </c>
      <c r="M5200" s="55" t="s">
        <v>2618</v>
      </c>
      <c r="N5200" s="788" t="s">
        <v>6936</v>
      </c>
    </row>
    <row r="5201" spans="1:14" ht="15">
      <c r="A5201" s="783">
        <v>45947</v>
      </c>
      <c r="B5201" s="784" t="s">
        <v>6937</v>
      </c>
      <c r="C5201" s="784">
        <v>83426</v>
      </c>
      <c r="D5201" s="784" t="s">
        <v>2554</v>
      </c>
      <c r="E5201" s="784">
        <v>130</v>
      </c>
      <c r="F5201" s="784">
        <v>4010</v>
      </c>
      <c r="G5201" s="784" t="s">
        <v>6938</v>
      </c>
      <c r="H5201" s="784" t="s">
        <v>1573</v>
      </c>
      <c r="I5201" s="797"/>
      <c r="J5201" s="784">
        <v>44</v>
      </c>
      <c r="K5201" s="784">
        <v>13.07</v>
      </c>
      <c r="L5201" s="793">
        <v>575.08000000000004</v>
      </c>
      <c r="M5201" s="55" t="s">
        <v>2618</v>
      </c>
      <c r="N5201" s="788" t="s">
        <v>6939</v>
      </c>
    </row>
    <row r="5202" spans="1:14" ht="15">
      <c r="A5202" s="783">
        <v>45947</v>
      </c>
      <c r="B5202" s="784" t="s">
        <v>6940</v>
      </c>
      <c r="C5202" s="784">
        <v>59852</v>
      </c>
      <c r="D5202" s="784" t="s">
        <v>5590</v>
      </c>
      <c r="E5202" s="784">
        <v>130</v>
      </c>
      <c r="F5202" s="784">
        <v>4010</v>
      </c>
      <c r="G5202" s="784" t="s">
        <v>2501</v>
      </c>
      <c r="H5202" s="784" t="s">
        <v>1573</v>
      </c>
      <c r="I5202" s="797">
        <v>8246290095015700</v>
      </c>
      <c r="J5202" s="784">
        <v>-24</v>
      </c>
      <c r="K5202" s="784">
        <v>6.88</v>
      </c>
      <c r="L5202" s="793">
        <v>-165.12</v>
      </c>
      <c r="M5202" s="55" t="s">
        <v>2618</v>
      </c>
      <c r="N5202" s="788" t="s">
        <v>6941</v>
      </c>
    </row>
    <row r="5203" spans="1:14" ht="15">
      <c r="A5203" s="783">
        <v>45947</v>
      </c>
      <c r="B5203" s="784" t="s">
        <v>6942</v>
      </c>
      <c r="C5203" s="784">
        <v>59852</v>
      </c>
      <c r="D5203" s="784" t="s">
        <v>5590</v>
      </c>
      <c r="E5203" s="784">
        <v>130</v>
      </c>
      <c r="F5203" s="784">
        <v>4010</v>
      </c>
      <c r="G5203" s="784" t="s">
        <v>2501</v>
      </c>
      <c r="H5203" s="784" t="s">
        <v>1573</v>
      </c>
      <c r="I5203" s="797">
        <v>8246290095017000</v>
      </c>
      <c r="J5203" s="784">
        <v>24</v>
      </c>
      <c r="K5203" s="784">
        <v>6.88</v>
      </c>
      <c r="L5203" s="793">
        <v>165.12</v>
      </c>
      <c r="M5203" s="55" t="s">
        <v>2618</v>
      </c>
      <c r="N5203" s="788" t="s">
        <v>6941</v>
      </c>
    </row>
    <row r="5204" spans="1:14" ht="15">
      <c r="A5204" s="783">
        <v>45947</v>
      </c>
      <c r="B5204" s="784" t="s">
        <v>6943</v>
      </c>
      <c r="C5204" s="784">
        <v>59852</v>
      </c>
      <c r="D5204" s="784" t="s">
        <v>2249</v>
      </c>
      <c r="E5204" s="784">
        <v>160</v>
      </c>
      <c r="F5204" s="784">
        <v>4010</v>
      </c>
      <c r="G5204" s="784" t="s">
        <v>2501</v>
      </c>
      <c r="H5204" s="784" t="s">
        <v>1573</v>
      </c>
      <c r="I5204" s="797">
        <v>8246290077316090</v>
      </c>
      <c r="J5204" s="784">
        <v>18</v>
      </c>
      <c r="K5204" s="784">
        <v>10.59</v>
      </c>
      <c r="L5204" s="793">
        <v>190.62</v>
      </c>
      <c r="M5204" s="55" t="s">
        <v>2618</v>
      </c>
      <c r="N5204" s="788" t="s">
        <v>6944</v>
      </c>
    </row>
    <row r="5205" spans="1:14" ht="15">
      <c r="A5205" s="282">
        <v>45947</v>
      </c>
      <c r="B5205" s="55" t="s">
        <v>6945</v>
      </c>
      <c r="C5205" s="784">
        <v>83325</v>
      </c>
      <c r="D5205" s="784" t="s">
        <v>6946</v>
      </c>
      <c r="E5205" s="784">
        <v>130</v>
      </c>
      <c r="F5205" s="784">
        <v>4010</v>
      </c>
      <c r="G5205" s="784" t="s">
        <v>6947</v>
      </c>
      <c r="H5205" s="784" t="s">
        <v>1573</v>
      </c>
      <c r="J5205" s="784">
        <v>1</v>
      </c>
      <c r="K5205" s="784">
        <v>19.95</v>
      </c>
      <c r="L5205" s="784">
        <v>19.95</v>
      </c>
      <c r="M5205" s="55" t="s">
        <v>2224</v>
      </c>
    </row>
    <row r="5206" spans="1:14" ht="15">
      <c r="A5206" s="282">
        <v>45947</v>
      </c>
      <c r="B5206" s="55" t="s">
        <v>6945</v>
      </c>
      <c r="C5206" s="786">
        <v>83250</v>
      </c>
      <c r="D5206" s="786" t="s">
        <v>6948</v>
      </c>
      <c r="E5206" s="786">
        <v>130</v>
      </c>
      <c r="F5206" s="786">
        <v>4010</v>
      </c>
      <c r="G5206" s="786" t="s">
        <v>6949</v>
      </c>
      <c r="H5206" s="786" t="s">
        <v>1573</v>
      </c>
      <c r="J5206" s="786">
        <v>1</v>
      </c>
      <c r="K5206" s="786">
        <v>7.91</v>
      </c>
      <c r="L5206" s="786">
        <v>7.91</v>
      </c>
      <c r="M5206" s="55" t="s">
        <v>2224</v>
      </c>
    </row>
    <row r="5207" spans="1:14" ht="15">
      <c r="A5207" s="282">
        <v>45947</v>
      </c>
      <c r="B5207" s="55" t="s">
        <v>6945</v>
      </c>
      <c r="C5207" s="784">
        <v>83296</v>
      </c>
      <c r="D5207" s="784" t="s">
        <v>2560</v>
      </c>
      <c r="E5207" s="784">
        <v>130</v>
      </c>
      <c r="F5207" s="784">
        <v>4010</v>
      </c>
      <c r="G5207" s="784" t="s">
        <v>6950</v>
      </c>
      <c r="H5207" s="784" t="s">
        <v>1573</v>
      </c>
      <c r="J5207" s="784">
        <v>1</v>
      </c>
      <c r="K5207" s="784">
        <v>6.22</v>
      </c>
      <c r="L5207" s="784">
        <v>6.22</v>
      </c>
      <c r="M5207" s="55" t="s">
        <v>2224</v>
      </c>
    </row>
    <row r="5208" spans="1:14" ht="15">
      <c r="A5208" s="282">
        <v>45947</v>
      </c>
      <c r="B5208" s="55" t="s">
        <v>6945</v>
      </c>
      <c r="C5208" s="786">
        <v>81347</v>
      </c>
      <c r="D5208" s="786" t="s">
        <v>6951</v>
      </c>
      <c r="E5208" s="786">
        <v>130</v>
      </c>
      <c r="F5208" s="786">
        <v>4010</v>
      </c>
      <c r="G5208" s="786" t="s">
        <v>6952</v>
      </c>
      <c r="H5208" s="786" t="s">
        <v>1573</v>
      </c>
      <c r="J5208" s="786">
        <v>1</v>
      </c>
      <c r="K5208" s="786">
        <v>7.85</v>
      </c>
      <c r="L5208" s="786">
        <v>7.85</v>
      </c>
      <c r="M5208" s="55" t="s">
        <v>2224</v>
      </c>
    </row>
    <row r="5209" spans="1:14" ht="15">
      <c r="A5209" s="282">
        <v>45947</v>
      </c>
      <c r="B5209" s="55" t="s">
        <v>6945</v>
      </c>
      <c r="C5209" s="784">
        <v>83210</v>
      </c>
      <c r="D5209" s="784" t="s">
        <v>2974</v>
      </c>
      <c r="E5209" s="784">
        <v>150</v>
      </c>
      <c r="F5209" s="784">
        <v>4010</v>
      </c>
      <c r="G5209" s="784" t="s">
        <v>6953</v>
      </c>
      <c r="H5209" s="784" t="s">
        <v>1573</v>
      </c>
      <c r="J5209" s="784">
        <v>1</v>
      </c>
      <c r="K5209" s="784">
        <v>11.66</v>
      </c>
      <c r="L5209" s="784">
        <v>11.66</v>
      </c>
      <c r="M5209" s="55" t="s">
        <v>2224</v>
      </c>
    </row>
    <row r="5210" spans="1:14" ht="15">
      <c r="A5210" s="282">
        <v>45947</v>
      </c>
      <c r="B5210" s="55" t="s">
        <v>6945</v>
      </c>
      <c r="C5210" s="786">
        <v>81569</v>
      </c>
      <c r="D5210" s="786" t="s">
        <v>2268</v>
      </c>
      <c r="E5210" s="786">
        <v>150</v>
      </c>
      <c r="F5210" s="786">
        <v>4010</v>
      </c>
      <c r="G5210" s="786" t="s">
        <v>4445</v>
      </c>
      <c r="H5210" s="786" t="s">
        <v>1573</v>
      </c>
      <c r="J5210" s="786">
        <v>1</v>
      </c>
      <c r="K5210" s="786">
        <v>6.78</v>
      </c>
      <c r="L5210" s="786">
        <v>6.78</v>
      </c>
      <c r="M5210" s="55" t="s">
        <v>2224</v>
      </c>
    </row>
    <row r="5211" spans="1:14" ht="15">
      <c r="A5211" s="282">
        <v>45947</v>
      </c>
      <c r="B5211" s="55" t="s">
        <v>6945</v>
      </c>
      <c r="C5211" s="784">
        <v>68119</v>
      </c>
      <c r="D5211" s="784" t="s">
        <v>5452</v>
      </c>
      <c r="E5211" s="784">
        <v>130</v>
      </c>
      <c r="F5211" s="784">
        <v>4010</v>
      </c>
      <c r="G5211" s="784" t="s">
        <v>6258</v>
      </c>
      <c r="H5211" s="784" t="s">
        <v>1573</v>
      </c>
      <c r="J5211" s="784">
        <v>1</v>
      </c>
      <c r="K5211" s="784">
        <v>3.69</v>
      </c>
      <c r="L5211" s="784">
        <v>3.69</v>
      </c>
      <c r="M5211" s="55" t="s">
        <v>2224</v>
      </c>
    </row>
    <row r="5212" spans="1:14" ht="15">
      <c r="A5212" s="282">
        <v>45947</v>
      </c>
      <c r="B5212" s="55" t="s">
        <v>6945</v>
      </c>
      <c r="C5212" s="786">
        <v>81569</v>
      </c>
      <c r="D5212" s="786" t="s">
        <v>2560</v>
      </c>
      <c r="E5212" s="786">
        <v>150</v>
      </c>
      <c r="F5212" s="786">
        <v>4010</v>
      </c>
      <c r="G5212" s="786" t="s">
        <v>6954</v>
      </c>
      <c r="H5212" s="786" t="s">
        <v>1573</v>
      </c>
      <c r="J5212" s="786">
        <v>1</v>
      </c>
      <c r="K5212" s="786">
        <v>6.78</v>
      </c>
      <c r="L5212" s="786">
        <v>6.78</v>
      </c>
      <c r="M5212" s="55" t="s">
        <v>2224</v>
      </c>
    </row>
    <row r="5213" spans="1:14" ht="15">
      <c r="A5213" s="282">
        <v>45947</v>
      </c>
      <c r="B5213" s="55" t="s">
        <v>6955</v>
      </c>
      <c r="C5213" s="784">
        <v>68141</v>
      </c>
      <c r="D5213" s="784">
        <v>11</v>
      </c>
      <c r="E5213" s="784">
        <v>80</v>
      </c>
      <c r="F5213" s="784">
        <v>4010</v>
      </c>
      <c r="G5213" s="784" t="s">
        <v>4444</v>
      </c>
      <c r="H5213" s="784" t="s">
        <v>1573</v>
      </c>
      <c r="J5213" s="784">
        <v>1</v>
      </c>
      <c r="K5213" s="784">
        <v>6.13</v>
      </c>
      <c r="L5213" s="784">
        <v>6.13</v>
      </c>
      <c r="M5213" s="55" t="s">
        <v>2224</v>
      </c>
    </row>
    <row r="5214" spans="1:14" ht="15">
      <c r="A5214" s="282">
        <v>45947</v>
      </c>
      <c r="B5214" s="55" t="s">
        <v>6956</v>
      </c>
      <c r="C5214" s="784">
        <v>30070</v>
      </c>
      <c r="D5214" s="784" t="s">
        <v>2562</v>
      </c>
      <c r="E5214" s="784" t="s">
        <v>2061</v>
      </c>
      <c r="F5214" s="784">
        <v>4010</v>
      </c>
      <c r="G5214" s="784" t="s">
        <v>6957</v>
      </c>
      <c r="H5214" s="784" t="s">
        <v>1573</v>
      </c>
      <c r="J5214" s="784">
        <v>1</v>
      </c>
      <c r="K5214" s="784">
        <v>8.4700000000000006</v>
      </c>
      <c r="L5214" s="784">
        <v>8.4700000000000006</v>
      </c>
      <c r="M5214" s="55" t="s">
        <v>2224</v>
      </c>
    </row>
    <row r="5215" spans="1:14" ht="15">
      <c r="A5215" s="282">
        <v>45947</v>
      </c>
      <c r="B5215" s="55" t="s">
        <v>6956</v>
      </c>
      <c r="C5215" s="786">
        <v>30070</v>
      </c>
      <c r="D5215" s="786" t="s">
        <v>2745</v>
      </c>
      <c r="E5215" s="786" t="s">
        <v>2061</v>
      </c>
      <c r="F5215" s="786">
        <v>4010</v>
      </c>
      <c r="G5215" s="786" t="s">
        <v>6958</v>
      </c>
      <c r="H5215" s="786" t="s">
        <v>1573</v>
      </c>
      <c r="J5215" s="786">
        <v>1</v>
      </c>
      <c r="K5215" s="786">
        <v>8.4700000000000006</v>
      </c>
      <c r="L5215" s="786">
        <v>8.4700000000000006</v>
      </c>
      <c r="M5215" s="55" t="s">
        <v>2224</v>
      </c>
    </row>
    <row r="5216" spans="1:14" ht="15">
      <c r="A5216" s="282">
        <v>45947</v>
      </c>
      <c r="B5216" s="55" t="s">
        <v>6959</v>
      </c>
      <c r="C5216" s="784">
        <v>82952</v>
      </c>
      <c r="D5216" s="784" t="s">
        <v>3038</v>
      </c>
      <c r="E5216" s="784">
        <v>120</v>
      </c>
      <c r="F5216" s="784">
        <v>4010</v>
      </c>
      <c r="G5216" s="784" t="s">
        <v>6960</v>
      </c>
      <c r="H5216" s="784" t="s">
        <v>1573</v>
      </c>
      <c r="J5216" s="784">
        <v>1</v>
      </c>
      <c r="K5216" s="784">
        <v>9.1199999999999992</v>
      </c>
      <c r="L5216" s="784">
        <v>9.1199999999999992</v>
      </c>
      <c r="M5216" s="55" t="s">
        <v>2224</v>
      </c>
    </row>
    <row r="5217" spans="1:14" ht="15">
      <c r="A5217" s="282">
        <v>45947</v>
      </c>
      <c r="B5217" s="55" t="s">
        <v>6961</v>
      </c>
      <c r="C5217" s="784">
        <v>37028</v>
      </c>
      <c r="D5217" s="784" t="s">
        <v>5911</v>
      </c>
      <c r="E5217" s="784">
        <v>150</v>
      </c>
      <c r="F5217" s="784">
        <v>4010</v>
      </c>
      <c r="G5217" s="784" t="s">
        <v>6962</v>
      </c>
      <c r="H5217" s="784" t="s">
        <v>1573</v>
      </c>
      <c r="J5217" s="784">
        <v>1</v>
      </c>
      <c r="K5217" s="784">
        <v>7.65</v>
      </c>
      <c r="L5217" s="784">
        <v>7.65</v>
      </c>
      <c r="M5217" s="55" t="s">
        <v>2224</v>
      </c>
    </row>
    <row r="5218" spans="1:14" ht="15">
      <c r="A5218" s="282">
        <v>45947</v>
      </c>
      <c r="B5218" s="55" t="s">
        <v>6963</v>
      </c>
      <c r="C5218" s="784">
        <v>83156</v>
      </c>
      <c r="D5218" s="784" t="s">
        <v>5320</v>
      </c>
      <c r="E5218" s="784" t="s">
        <v>2061</v>
      </c>
      <c r="F5218" s="784">
        <v>4010</v>
      </c>
      <c r="G5218" s="784" t="s">
        <v>6964</v>
      </c>
      <c r="H5218" s="784" t="s">
        <v>1573</v>
      </c>
      <c r="J5218" s="784">
        <v>1</v>
      </c>
      <c r="K5218" s="784">
        <v>27.28</v>
      </c>
      <c r="L5218" s="784">
        <v>27.28</v>
      </c>
      <c r="M5218" s="55" t="s">
        <v>2224</v>
      </c>
    </row>
    <row r="5219" spans="1:14" ht="15">
      <c r="A5219" s="282">
        <v>45947</v>
      </c>
      <c r="B5219" s="55" t="s">
        <v>6965</v>
      </c>
      <c r="C5219" s="784">
        <v>68119</v>
      </c>
      <c r="D5219" s="784" t="s">
        <v>4540</v>
      </c>
      <c r="E5219" s="784">
        <v>110</v>
      </c>
      <c r="F5219" s="784">
        <v>4010</v>
      </c>
      <c r="G5219" s="784" t="s">
        <v>6966</v>
      </c>
      <c r="H5219" s="784" t="s">
        <v>1573</v>
      </c>
      <c r="J5219" s="784">
        <v>1</v>
      </c>
      <c r="K5219" s="784">
        <v>4.0999999999999996</v>
      </c>
      <c r="L5219" s="784">
        <v>4.0999999999999996</v>
      </c>
      <c r="M5219" s="55" t="s">
        <v>2224</v>
      </c>
    </row>
    <row r="5220" spans="1:14" ht="15">
      <c r="A5220" s="282">
        <v>45947</v>
      </c>
      <c r="B5220" s="55" t="s">
        <v>6967</v>
      </c>
      <c r="C5220" s="784">
        <v>37028</v>
      </c>
      <c r="D5220" s="784" t="s">
        <v>5911</v>
      </c>
      <c r="E5220" s="784">
        <v>150</v>
      </c>
      <c r="F5220" s="784">
        <v>4010</v>
      </c>
      <c r="G5220" s="784" t="s">
        <v>6962</v>
      </c>
      <c r="H5220" s="784" t="s">
        <v>1573</v>
      </c>
      <c r="J5220" s="55">
        <v>-1</v>
      </c>
      <c r="K5220" s="791">
        <v>7.65</v>
      </c>
      <c r="L5220" s="791">
        <v>-7.65</v>
      </c>
      <c r="M5220" s="55" t="s">
        <v>2287</v>
      </c>
    </row>
    <row r="5221" spans="1:14" ht="15">
      <c r="A5221" s="282">
        <v>45947</v>
      </c>
      <c r="B5221" s="55" t="s">
        <v>6967</v>
      </c>
      <c r="C5221" s="786">
        <v>83156</v>
      </c>
      <c r="D5221" s="786" t="s">
        <v>5320</v>
      </c>
      <c r="E5221" s="786" t="s">
        <v>2061</v>
      </c>
      <c r="F5221" s="786">
        <v>4010</v>
      </c>
      <c r="G5221" s="786" t="s">
        <v>6964</v>
      </c>
      <c r="H5221" s="786" t="s">
        <v>1573</v>
      </c>
      <c r="J5221" s="55">
        <v>-1</v>
      </c>
      <c r="K5221" s="791">
        <v>27.28</v>
      </c>
      <c r="L5221" s="791">
        <v>-27.28</v>
      </c>
      <c r="M5221" s="55" t="s">
        <v>2287</v>
      </c>
    </row>
    <row r="5222" spans="1:14" ht="15">
      <c r="A5222" s="282">
        <v>45947</v>
      </c>
      <c r="B5222" s="55" t="s">
        <v>6967</v>
      </c>
      <c r="C5222" s="784">
        <v>68119</v>
      </c>
      <c r="D5222" s="784" t="s">
        <v>4540</v>
      </c>
      <c r="E5222" s="784">
        <v>110</v>
      </c>
      <c r="F5222" s="784">
        <v>4010</v>
      </c>
      <c r="G5222" s="784" t="s">
        <v>6966</v>
      </c>
      <c r="H5222" s="784" t="s">
        <v>1573</v>
      </c>
      <c r="J5222" s="55">
        <v>-1</v>
      </c>
      <c r="K5222" s="791">
        <v>4.0999999999999996</v>
      </c>
      <c r="L5222" s="791">
        <v>-4.0999999999999996</v>
      </c>
      <c r="M5222" s="55" t="s">
        <v>2287</v>
      </c>
    </row>
    <row r="5223" spans="1:14" ht="15">
      <c r="A5223" s="282">
        <v>45947</v>
      </c>
      <c r="B5223" s="55" t="s">
        <v>6967</v>
      </c>
      <c r="C5223" s="786">
        <v>30070</v>
      </c>
      <c r="D5223" s="786" t="s">
        <v>2745</v>
      </c>
      <c r="E5223" s="786" t="s">
        <v>2061</v>
      </c>
      <c r="F5223" s="786">
        <v>4010</v>
      </c>
      <c r="G5223" s="786" t="s">
        <v>6958</v>
      </c>
      <c r="H5223" s="786" t="s">
        <v>1573</v>
      </c>
      <c r="J5223" s="55">
        <v>-1</v>
      </c>
      <c r="K5223" s="791">
        <v>8.4700000000000006</v>
      </c>
      <c r="L5223" s="791">
        <v>-8.4700000000000006</v>
      </c>
      <c r="M5223" s="55" t="s">
        <v>2287</v>
      </c>
    </row>
    <row r="5224" spans="1:14" ht="15">
      <c r="A5224" s="282">
        <v>45947</v>
      </c>
      <c r="B5224" s="55" t="s">
        <v>6967</v>
      </c>
      <c r="C5224" s="784">
        <v>81347</v>
      </c>
      <c r="D5224" s="784" t="s">
        <v>6951</v>
      </c>
      <c r="E5224" s="784">
        <v>130</v>
      </c>
      <c r="F5224" s="784">
        <v>4010</v>
      </c>
      <c r="G5224" s="784" t="s">
        <v>6952</v>
      </c>
      <c r="H5224" s="784" t="s">
        <v>1573</v>
      </c>
      <c r="J5224" s="55">
        <v>-1</v>
      </c>
      <c r="K5224" s="791">
        <v>7.85</v>
      </c>
      <c r="L5224" s="791">
        <v>-7.85</v>
      </c>
      <c r="M5224" s="55" t="s">
        <v>2287</v>
      </c>
    </row>
    <row r="5225" spans="1:14" ht="15">
      <c r="A5225" s="282">
        <v>45947</v>
      </c>
      <c r="B5225" s="55" t="s">
        <v>6967</v>
      </c>
      <c r="C5225" s="786">
        <v>82203</v>
      </c>
      <c r="D5225" s="786" t="s">
        <v>2255</v>
      </c>
      <c r="E5225" s="786">
        <v>85</v>
      </c>
      <c r="F5225" s="786">
        <v>4010</v>
      </c>
      <c r="G5225" s="786" t="s">
        <v>6968</v>
      </c>
      <c r="H5225" s="786" t="s">
        <v>1573</v>
      </c>
      <c r="J5225" s="55">
        <v>-1</v>
      </c>
      <c r="K5225" s="791">
        <v>18.05</v>
      </c>
      <c r="L5225" s="791">
        <v>-18.05</v>
      </c>
      <c r="M5225" s="55" t="s">
        <v>2287</v>
      </c>
    </row>
    <row r="5226" spans="1:14" ht="15">
      <c r="A5226" s="282">
        <v>45947</v>
      </c>
      <c r="B5226" s="55" t="s">
        <v>6969</v>
      </c>
      <c r="C5226" s="784">
        <v>67093</v>
      </c>
      <c r="D5226" s="784" t="s">
        <v>2986</v>
      </c>
      <c r="E5226" s="784" t="s">
        <v>2061</v>
      </c>
      <c r="F5226" s="784">
        <v>4010</v>
      </c>
      <c r="G5226" s="784" t="s">
        <v>6970</v>
      </c>
      <c r="H5226" s="784" t="s">
        <v>1573</v>
      </c>
      <c r="J5226" s="55">
        <v>-1</v>
      </c>
      <c r="K5226" s="791">
        <v>7.54</v>
      </c>
      <c r="L5226" s="791">
        <v>-7.54</v>
      </c>
      <c r="M5226" s="55" t="s">
        <v>2873</v>
      </c>
    </row>
    <row r="5227" spans="1:14" ht="15">
      <c r="A5227" s="1231">
        <v>45948</v>
      </c>
      <c r="B5227" s="1226" t="s">
        <v>6971</v>
      </c>
      <c r="C5227" s="1225">
        <v>65593</v>
      </c>
      <c r="D5227" s="1225" t="s">
        <v>5684</v>
      </c>
      <c r="E5227" s="1225">
        <v>90</v>
      </c>
      <c r="F5227" s="1225">
        <v>4010</v>
      </c>
      <c r="G5227" s="1225" t="s">
        <v>6972</v>
      </c>
      <c r="H5227" s="1226" t="s">
        <v>1573</v>
      </c>
      <c r="I5227" s="1224">
        <v>3.52</v>
      </c>
      <c r="J5227" s="1225">
        <v>-121</v>
      </c>
      <c r="K5227" s="1225">
        <v>3.52</v>
      </c>
      <c r="L5227" s="1225">
        <v>-425.92</v>
      </c>
      <c r="M5227" s="55" t="s">
        <v>2547</v>
      </c>
    </row>
    <row r="5228" spans="1:14" ht="15">
      <c r="A5228" s="783">
        <v>45948</v>
      </c>
      <c r="B5228" s="784" t="s">
        <v>6973</v>
      </c>
      <c r="C5228" s="784">
        <v>65593</v>
      </c>
      <c r="D5228" s="784" t="s">
        <v>5684</v>
      </c>
      <c r="E5228" s="784">
        <v>85</v>
      </c>
      <c r="F5228" s="784">
        <v>4010</v>
      </c>
      <c r="G5228" s="784" t="s">
        <v>6974</v>
      </c>
      <c r="H5228" s="55" t="s">
        <v>1573</v>
      </c>
      <c r="I5228" s="797">
        <v>3.52</v>
      </c>
      <c r="J5228" s="784">
        <v>121</v>
      </c>
      <c r="K5228" s="784">
        <v>3.52</v>
      </c>
      <c r="L5228" s="784">
        <v>425.92</v>
      </c>
      <c r="M5228" s="55" t="s">
        <v>2547</v>
      </c>
    </row>
    <row r="5229" spans="1:14" ht="15">
      <c r="A5229" s="783">
        <v>45948</v>
      </c>
      <c r="B5229" s="784" t="s">
        <v>6975</v>
      </c>
      <c r="C5229" s="784">
        <v>80039</v>
      </c>
      <c r="D5229" s="784" t="s">
        <v>2242</v>
      </c>
      <c r="E5229" s="784" t="s">
        <v>2230</v>
      </c>
      <c r="F5229" s="784">
        <v>4010</v>
      </c>
      <c r="G5229" s="784" t="s">
        <v>2501</v>
      </c>
      <c r="H5229" s="784" t="s">
        <v>1573</v>
      </c>
      <c r="I5229" s="797">
        <v>8246290094370930</v>
      </c>
      <c r="J5229" s="784">
        <v>50</v>
      </c>
      <c r="K5229" s="784">
        <v>8.82</v>
      </c>
      <c r="L5229" s="793">
        <v>441</v>
      </c>
      <c r="M5229" s="55" t="s">
        <v>2618</v>
      </c>
      <c r="N5229" s="788" t="s">
        <v>6976</v>
      </c>
    </row>
    <row r="5230" spans="1:14" ht="15">
      <c r="A5230" s="783">
        <v>45948</v>
      </c>
      <c r="B5230" s="784" t="s">
        <v>6977</v>
      </c>
      <c r="C5230" s="784">
        <v>37028</v>
      </c>
      <c r="D5230" s="784" t="s">
        <v>5310</v>
      </c>
      <c r="E5230" s="784">
        <v>120</v>
      </c>
      <c r="F5230" s="784">
        <v>4010</v>
      </c>
      <c r="G5230" s="784" t="s">
        <v>6978</v>
      </c>
      <c r="H5230" s="784" t="s">
        <v>1573</v>
      </c>
      <c r="I5230" s="797"/>
      <c r="J5230" s="784">
        <v>24</v>
      </c>
      <c r="K5230" s="784">
        <v>7.65</v>
      </c>
      <c r="L5230" s="793">
        <v>183.6</v>
      </c>
      <c r="M5230" s="55" t="s">
        <v>2618</v>
      </c>
      <c r="N5230" s="788" t="s">
        <v>6979</v>
      </c>
    </row>
    <row r="5231" spans="1:14" ht="15">
      <c r="A5231" s="783">
        <v>45948</v>
      </c>
      <c r="B5231" s="784" t="s">
        <v>6980</v>
      </c>
      <c r="C5231" s="784">
        <v>81318</v>
      </c>
      <c r="D5231" s="784" t="s">
        <v>3240</v>
      </c>
      <c r="E5231" s="784">
        <v>150</v>
      </c>
      <c r="F5231" s="784">
        <v>4010</v>
      </c>
      <c r="G5231" s="784" t="s">
        <v>2501</v>
      </c>
      <c r="H5231" s="784" t="s">
        <v>1573</v>
      </c>
      <c r="I5231" s="797">
        <v>8281302971089650</v>
      </c>
      <c r="J5231" s="784">
        <v>29</v>
      </c>
      <c r="K5231" s="784">
        <v>5.56</v>
      </c>
      <c r="L5231" s="793">
        <v>161.24</v>
      </c>
      <c r="M5231" s="55" t="s">
        <v>2618</v>
      </c>
      <c r="N5231" s="788" t="s">
        <v>6981</v>
      </c>
    </row>
    <row r="5232" spans="1:14" ht="15">
      <c r="A5232" s="783">
        <v>45948</v>
      </c>
      <c r="B5232" s="784" t="s">
        <v>6982</v>
      </c>
      <c r="C5232" s="784">
        <v>83755</v>
      </c>
      <c r="D5232" s="784" t="s">
        <v>6983</v>
      </c>
      <c r="E5232" s="784">
        <v>75</v>
      </c>
      <c r="F5232" s="784">
        <v>4010</v>
      </c>
      <c r="G5232" s="784" t="s">
        <v>2501</v>
      </c>
      <c r="H5232" s="784" t="s">
        <v>1573</v>
      </c>
      <c r="I5232" s="797">
        <v>4.8971090101353504E+16</v>
      </c>
      <c r="J5232" s="784">
        <v>57</v>
      </c>
      <c r="K5232" s="784">
        <v>5.86</v>
      </c>
      <c r="L5232" s="793">
        <v>334.02</v>
      </c>
      <c r="M5232" s="55" t="s">
        <v>2618</v>
      </c>
      <c r="N5232" s="788" t="s">
        <v>6984</v>
      </c>
    </row>
    <row r="5233" spans="1:20" ht="15">
      <c r="A5233" s="1230">
        <v>45950</v>
      </c>
      <c r="B5233" s="1226" t="s">
        <v>6985</v>
      </c>
      <c r="C5233" s="1225">
        <v>83613</v>
      </c>
      <c r="D5233" s="1225" t="s">
        <v>6986</v>
      </c>
      <c r="E5233" s="1225" t="s">
        <v>2061</v>
      </c>
      <c r="F5233" s="1225">
        <v>4010</v>
      </c>
      <c r="G5233" s="1225" t="s">
        <v>6987</v>
      </c>
      <c r="H5233" s="1225" t="s">
        <v>6988</v>
      </c>
      <c r="I5233" s="1229">
        <v>28.51</v>
      </c>
      <c r="J5233" s="55">
        <v>-1</v>
      </c>
      <c r="K5233" s="1225">
        <v>28.51</v>
      </c>
      <c r="L5233" s="1225">
        <v>-28.51</v>
      </c>
      <c r="M5233" s="55" t="s">
        <v>2873</v>
      </c>
    </row>
    <row r="5234" spans="1:20" ht="15">
      <c r="A5234" s="282">
        <v>45950</v>
      </c>
      <c r="B5234" s="55" t="s">
        <v>6989</v>
      </c>
      <c r="C5234" s="784">
        <v>83729</v>
      </c>
      <c r="D5234" s="784" t="s">
        <v>6990</v>
      </c>
      <c r="E5234" s="784">
        <v>120</v>
      </c>
      <c r="F5234" s="784">
        <v>4010</v>
      </c>
      <c r="G5234" s="784" t="s">
        <v>6991</v>
      </c>
      <c r="H5234" s="784" t="s">
        <v>1573</v>
      </c>
      <c r="J5234" s="784">
        <v>33</v>
      </c>
      <c r="K5234" s="784">
        <v>4.92</v>
      </c>
      <c r="L5234" s="784">
        <v>162.36000000000001</v>
      </c>
      <c r="M5234" s="55" t="s">
        <v>2547</v>
      </c>
    </row>
    <row r="5235" spans="1:20" ht="15">
      <c r="A5235" s="282">
        <v>45950</v>
      </c>
      <c r="B5235" s="55" t="s">
        <v>6989</v>
      </c>
      <c r="C5235" s="786">
        <v>83729</v>
      </c>
      <c r="D5235" s="786" t="s">
        <v>6990</v>
      </c>
      <c r="E5235" s="786">
        <v>130</v>
      </c>
      <c r="F5235" s="786">
        <v>4010</v>
      </c>
      <c r="G5235" s="786" t="s">
        <v>6992</v>
      </c>
      <c r="H5235" s="786" t="s">
        <v>1573</v>
      </c>
      <c r="J5235" s="786">
        <v>-33</v>
      </c>
      <c r="K5235" s="786">
        <v>4.92</v>
      </c>
      <c r="L5235" s="786">
        <v>-162.36000000000001</v>
      </c>
      <c r="M5235" s="55" t="s">
        <v>2547</v>
      </c>
    </row>
    <row r="5236" spans="1:20" ht="15">
      <c r="A5236" s="783">
        <v>45950</v>
      </c>
      <c r="B5236" s="784" t="s">
        <v>6993</v>
      </c>
      <c r="C5236" s="784">
        <v>83198</v>
      </c>
      <c r="D5236" s="784" t="s">
        <v>6994</v>
      </c>
      <c r="E5236" s="784">
        <v>130</v>
      </c>
      <c r="F5236" s="784">
        <v>4010</v>
      </c>
      <c r="G5236" s="784" t="s">
        <v>6995</v>
      </c>
      <c r="H5236" s="784" t="s">
        <v>1573</v>
      </c>
      <c r="I5236" s="797"/>
      <c r="J5236" s="784">
        <v>-10</v>
      </c>
      <c r="K5236" s="784">
        <v>5.05</v>
      </c>
      <c r="L5236" s="793">
        <v>-50.5</v>
      </c>
      <c r="M5236" s="55" t="s">
        <v>2445</v>
      </c>
    </row>
    <row r="5237" spans="1:20" ht="15">
      <c r="A5237" s="783">
        <v>45950</v>
      </c>
      <c r="B5237" s="784" t="s">
        <v>6996</v>
      </c>
      <c r="C5237" s="784">
        <v>82595</v>
      </c>
      <c r="D5237" s="784" t="s">
        <v>2974</v>
      </c>
      <c r="E5237" s="784">
        <v>100</v>
      </c>
      <c r="F5237" s="784">
        <v>4010</v>
      </c>
      <c r="G5237" s="784" t="s">
        <v>2501</v>
      </c>
      <c r="H5237" s="784" t="s">
        <v>1573</v>
      </c>
      <c r="I5237" s="797">
        <v>157580028306973</v>
      </c>
      <c r="J5237" s="784">
        <v>25</v>
      </c>
      <c r="K5237" s="784">
        <v>13.31</v>
      </c>
      <c r="L5237" s="793">
        <v>332.75</v>
      </c>
      <c r="M5237" s="55" t="s">
        <v>2618</v>
      </c>
      <c r="N5237" s="788" t="s">
        <v>6997</v>
      </c>
    </row>
    <row r="5238" spans="1:20" ht="15">
      <c r="A5238" s="783">
        <v>45950</v>
      </c>
      <c r="B5238" s="784" t="s">
        <v>6998</v>
      </c>
      <c r="C5238" s="784">
        <v>81347</v>
      </c>
      <c r="D5238" s="784" t="s">
        <v>4899</v>
      </c>
      <c r="E5238" s="784">
        <v>130</v>
      </c>
      <c r="F5238" s="784">
        <v>4010</v>
      </c>
      <c r="G5238" s="784" t="s">
        <v>2501</v>
      </c>
      <c r="H5238" s="784" t="s">
        <v>1573</v>
      </c>
      <c r="I5238" s="797">
        <v>4.89710901012512E+16</v>
      </c>
      <c r="J5238" s="784">
        <v>45</v>
      </c>
      <c r="K5238" s="784">
        <v>8.08</v>
      </c>
      <c r="L5238" s="793">
        <v>363.6</v>
      </c>
      <c r="M5238" s="55" t="s">
        <v>2618</v>
      </c>
      <c r="N5238" s="788" t="s">
        <v>6999</v>
      </c>
    </row>
    <row r="5239" spans="1:20" ht="15">
      <c r="A5239" s="282">
        <v>45950</v>
      </c>
      <c r="B5239" s="55" t="s">
        <v>7000</v>
      </c>
      <c r="C5239" s="784">
        <v>81316</v>
      </c>
      <c r="D5239" s="784" t="s">
        <v>3019</v>
      </c>
      <c r="E5239" s="784">
        <v>130</v>
      </c>
      <c r="F5239" s="784">
        <v>4010</v>
      </c>
      <c r="G5239" s="784" t="s">
        <v>7001</v>
      </c>
      <c r="H5239" s="784" t="s">
        <v>1573</v>
      </c>
      <c r="J5239" s="55">
        <v>-1</v>
      </c>
      <c r="K5239" s="791">
        <v>6.38</v>
      </c>
      <c r="L5239" s="791">
        <v>-6.38</v>
      </c>
      <c r="M5239" s="55" t="s">
        <v>2287</v>
      </c>
    </row>
    <row r="5240" spans="1:20" ht="15">
      <c r="A5240" s="282">
        <v>45950</v>
      </c>
      <c r="B5240" s="55" t="s">
        <v>7000</v>
      </c>
      <c r="C5240" s="786">
        <v>52706</v>
      </c>
      <c r="D5240" s="786" t="s">
        <v>2577</v>
      </c>
      <c r="E5240" s="786">
        <v>140</v>
      </c>
      <c r="F5240" s="786">
        <v>4010</v>
      </c>
      <c r="G5240" s="786" t="s">
        <v>7002</v>
      </c>
      <c r="H5240" s="786" t="s">
        <v>1573</v>
      </c>
      <c r="J5240" s="55">
        <v>-1</v>
      </c>
      <c r="K5240" s="791">
        <v>8.2200000000000006</v>
      </c>
      <c r="L5240" s="791">
        <v>-8.2200000000000006</v>
      </c>
      <c r="M5240" s="55" t="s">
        <v>2287</v>
      </c>
    </row>
    <row r="5241" spans="1:20" ht="15">
      <c r="A5241" s="282">
        <v>45950</v>
      </c>
      <c r="B5241" s="55" t="s">
        <v>7003</v>
      </c>
      <c r="C5241" s="784">
        <v>83533</v>
      </c>
      <c r="D5241" s="784" t="s">
        <v>6531</v>
      </c>
      <c r="E5241" s="784">
        <v>90</v>
      </c>
      <c r="F5241" s="784">
        <v>4010</v>
      </c>
      <c r="G5241" s="784" t="s">
        <v>3730</v>
      </c>
      <c r="H5241" s="784" t="s">
        <v>1573</v>
      </c>
      <c r="I5241" s="797">
        <v>31</v>
      </c>
      <c r="J5241" s="784">
        <v>31</v>
      </c>
      <c r="K5241" s="784">
        <v>4.0199999999999996</v>
      </c>
      <c r="L5241" s="793">
        <v>124.62</v>
      </c>
      <c r="M5241" s="55" t="s">
        <v>2618</v>
      </c>
    </row>
    <row r="5242" spans="1:20" ht="15">
      <c r="A5242" s="282">
        <v>45950</v>
      </c>
      <c r="B5242" s="55" t="s">
        <v>7003</v>
      </c>
      <c r="C5242" s="786">
        <v>82083</v>
      </c>
      <c r="D5242" s="786" t="s">
        <v>2986</v>
      </c>
      <c r="E5242" s="786">
        <v>85</v>
      </c>
      <c r="F5242" s="786">
        <v>4010</v>
      </c>
      <c r="G5242" s="786" t="s">
        <v>4770</v>
      </c>
      <c r="H5242" s="786" t="s">
        <v>1573</v>
      </c>
      <c r="I5242" s="798">
        <v>45</v>
      </c>
      <c r="J5242" s="786">
        <v>45</v>
      </c>
      <c r="K5242" s="786">
        <v>5.63</v>
      </c>
      <c r="L5242" s="796">
        <v>253.35</v>
      </c>
      <c r="M5242" s="55" t="s">
        <v>2618</v>
      </c>
    </row>
    <row r="5243" spans="1:20" ht="15">
      <c r="A5243" s="282">
        <v>45950</v>
      </c>
      <c r="B5243" s="55" t="s">
        <v>7004</v>
      </c>
      <c r="C5243" s="784">
        <v>66736</v>
      </c>
      <c r="D5243" s="784" t="s">
        <v>6482</v>
      </c>
      <c r="E5243" s="784">
        <v>120</v>
      </c>
      <c r="F5243" s="784">
        <v>4010</v>
      </c>
      <c r="G5243" s="784" t="s">
        <v>7005</v>
      </c>
      <c r="H5243" s="784" t="s">
        <v>1573</v>
      </c>
      <c r="I5243" s="797">
        <v>9</v>
      </c>
      <c r="J5243" s="784">
        <v>9</v>
      </c>
      <c r="K5243" s="784">
        <v>13.78</v>
      </c>
      <c r="L5243" s="793">
        <v>124.02</v>
      </c>
      <c r="M5243" s="55" t="s">
        <v>2618</v>
      </c>
      <c r="O5243" s="797">
        <v>4010</v>
      </c>
      <c r="P5243" s="797" t="s">
        <v>7005</v>
      </c>
      <c r="Q5243" s="797" t="s">
        <v>1573</v>
      </c>
      <c r="R5243" s="797">
        <v>9</v>
      </c>
      <c r="S5243" s="797">
        <v>13.78</v>
      </c>
      <c r="T5243" s="806">
        <v>124.02</v>
      </c>
    </row>
    <row r="5244" spans="1:20" ht="15">
      <c r="A5244" s="282">
        <v>45950</v>
      </c>
      <c r="B5244" s="55" t="s">
        <v>7006</v>
      </c>
      <c r="C5244" s="784">
        <v>50265</v>
      </c>
      <c r="D5244" s="784" t="s">
        <v>5914</v>
      </c>
      <c r="E5244" s="784" t="s">
        <v>289</v>
      </c>
      <c r="F5244" s="784">
        <v>4010</v>
      </c>
      <c r="G5244" s="784" t="s">
        <v>5358</v>
      </c>
      <c r="H5244" s="784" t="s">
        <v>1573</v>
      </c>
      <c r="I5244" s="797">
        <v>3</v>
      </c>
      <c r="J5244" s="784">
        <v>3</v>
      </c>
      <c r="K5244" s="784">
        <v>3.58</v>
      </c>
      <c r="L5244" s="793">
        <v>10.74</v>
      </c>
      <c r="M5244" s="55" t="s">
        <v>2455</v>
      </c>
      <c r="O5244" s="797">
        <v>4010</v>
      </c>
      <c r="P5244" s="797" t="s">
        <v>5358</v>
      </c>
      <c r="Q5244" s="797" t="s">
        <v>1573</v>
      </c>
      <c r="R5244" s="797">
        <v>3</v>
      </c>
      <c r="S5244" s="797">
        <v>3.58</v>
      </c>
      <c r="T5244" s="806">
        <v>10.74</v>
      </c>
    </row>
    <row r="5245" spans="1:20" ht="15">
      <c r="A5245" s="282">
        <v>45951</v>
      </c>
      <c r="B5245" s="55" t="s">
        <v>7007</v>
      </c>
      <c r="C5245" s="784">
        <v>83494</v>
      </c>
      <c r="D5245" s="784" t="s">
        <v>5167</v>
      </c>
      <c r="E5245" s="784">
        <v>80</v>
      </c>
      <c r="F5245" s="784">
        <v>4010</v>
      </c>
      <c r="G5245" s="784" t="s">
        <v>7008</v>
      </c>
      <c r="H5245" s="784" t="s">
        <v>1573</v>
      </c>
      <c r="J5245" s="784">
        <v>5</v>
      </c>
      <c r="K5245" s="784">
        <v>10.220000000000001</v>
      </c>
      <c r="L5245" s="784">
        <v>51.1</v>
      </c>
      <c r="M5245" s="55" t="s">
        <v>2547</v>
      </c>
    </row>
    <row r="5246" spans="1:20" ht="15">
      <c r="A5246" s="282">
        <v>45951</v>
      </c>
      <c r="B5246" s="55" t="s">
        <v>7007</v>
      </c>
      <c r="C5246" s="786">
        <v>83494</v>
      </c>
      <c r="D5246" s="786" t="s">
        <v>5167</v>
      </c>
      <c r="E5246" s="786">
        <v>90</v>
      </c>
      <c r="F5246" s="786">
        <v>4010</v>
      </c>
      <c r="G5246" s="786" t="s">
        <v>7009</v>
      </c>
      <c r="H5246" s="786" t="s">
        <v>1573</v>
      </c>
      <c r="J5246" s="786">
        <v>-5</v>
      </c>
      <c r="K5246" s="786">
        <v>10.26</v>
      </c>
      <c r="L5246" s="786">
        <v>-51.3</v>
      </c>
      <c r="M5246" s="55" t="s">
        <v>2547</v>
      </c>
    </row>
    <row r="5247" spans="1:20" ht="15">
      <c r="A5247" s="282">
        <v>45951</v>
      </c>
      <c r="B5247" s="55" t="s">
        <v>7010</v>
      </c>
      <c r="C5247" s="784">
        <v>68010</v>
      </c>
      <c r="D5247" s="784" t="s">
        <v>2363</v>
      </c>
      <c r="E5247" s="784">
        <v>120</v>
      </c>
      <c r="F5247" s="784">
        <v>4010</v>
      </c>
      <c r="G5247" s="784" t="s">
        <v>2617</v>
      </c>
      <c r="H5247" s="784" t="s">
        <v>2508</v>
      </c>
      <c r="J5247" s="55">
        <v>-1</v>
      </c>
      <c r="K5247" s="791">
        <v>6.72</v>
      </c>
      <c r="L5247" s="791">
        <v>-6.72</v>
      </c>
      <c r="M5247" s="55" t="s">
        <v>2445</v>
      </c>
    </row>
    <row r="5248" spans="1:20" ht="15">
      <c r="A5248" s="282">
        <v>45951</v>
      </c>
      <c r="B5248" s="55" t="s">
        <v>7010</v>
      </c>
      <c r="C5248" s="786">
        <v>83340</v>
      </c>
      <c r="D5248" s="786">
        <v>11</v>
      </c>
      <c r="E5248" s="786">
        <v>90</v>
      </c>
      <c r="F5248" s="786">
        <v>4010</v>
      </c>
      <c r="G5248" s="786" t="s">
        <v>2617</v>
      </c>
      <c r="H5248" s="786" t="s">
        <v>2508</v>
      </c>
      <c r="J5248" s="55">
        <v>-1</v>
      </c>
      <c r="K5248" s="791">
        <v>4.04</v>
      </c>
      <c r="L5248" s="791">
        <v>-4.04</v>
      </c>
      <c r="M5248" s="55" t="s">
        <v>2445</v>
      </c>
    </row>
    <row r="5249" spans="1:20" ht="15">
      <c r="A5249" s="282">
        <v>45951</v>
      </c>
      <c r="B5249" s="55" t="s">
        <v>7010</v>
      </c>
      <c r="C5249" s="784">
        <v>81347</v>
      </c>
      <c r="D5249" s="784" t="s">
        <v>6951</v>
      </c>
      <c r="E5249" s="784">
        <v>150</v>
      </c>
      <c r="F5249" s="784">
        <v>4010</v>
      </c>
      <c r="G5249" s="784" t="s">
        <v>2617</v>
      </c>
      <c r="H5249" s="784" t="s">
        <v>2508</v>
      </c>
      <c r="J5249" s="55">
        <v>-1</v>
      </c>
      <c r="K5249" s="791">
        <v>7.85</v>
      </c>
      <c r="L5249" s="791">
        <v>-7.85</v>
      </c>
      <c r="M5249" s="55" t="s">
        <v>2445</v>
      </c>
    </row>
    <row r="5250" spans="1:20" ht="15">
      <c r="A5250" s="282">
        <v>45951</v>
      </c>
      <c r="B5250" s="55" t="s">
        <v>7010</v>
      </c>
      <c r="C5250" s="786">
        <v>82008</v>
      </c>
      <c r="D5250" s="786" t="s">
        <v>4320</v>
      </c>
      <c r="E5250" s="786">
        <v>150</v>
      </c>
      <c r="F5250" s="786">
        <v>4010</v>
      </c>
      <c r="G5250" s="786" t="s">
        <v>2617</v>
      </c>
      <c r="H5250" s="786" t="s">
        <v>2508</v>
      </c>
      <c r="J5250" s="55">
        <v>-1</v>
      </c>
      <c r="K5250" s="791">
        <v>7.65</v>
      </c>
      <c r="L5250" s="791">
        <v>-7.65</v>
      </c>
      <c r="M5250" s="55" t="s">
        <v>2445</v>
      </c>
    </row>
    <row r="5251" spans="1:20" ht="15">
      <c r="A5251" s="282">
        <v>45951</v>
      </c>
      <c r="B5251" s="55" t="s">
        <v>7011</v>
      </c>
      <c r="C5251" s="784">
        <v>65593</v>
      </c>
      <c r="D5251" s="784" t="s">
        <v>5684</v>
      </c>
      <c r="E5251" s="784">
        <v>90</v>
      </c>
      <c r="F5251" s="784">
        <v>4010</v>
      </c>
      <c r="G5251" s="784" t="s">
        <v>7012</v>
      </c>
      <c r="H5251" s="784" t="s">
        <v>1573</v>
      </c>
      <c r="J5251" s="784">
        <v>178</v>
      </c>
      <c r="K5251" s="784">
        <v>3.52</v>
      </c>
      <c r="L5251" s="784">
        <v>626.55999999999995</v>
      </c>
      <c r="M5251" s="55" t="s">
        <v>2547</v>
      </c>
    </row>
    <row r="5252" spans="1:20" ht="15">
      <c r="A5252" s="282">
        <v>45951</v>
      </c>
      <c r="B5252" s="55" t="s">
        <v>7011</v>
      </c>
      <c r="C5252" s="786">
        <v>65593</v>
      </c>
      <c r="D5252" s="786" t="s">
        <v>5684</v>
      </c>
      <c r="E5252" s="786">
        <v>85</v>
      </c>
      <c r="F5252" s="786">
        <v>4010</v>
      </c>
      <c r="G5252" s="786" t="s">
        <v>7013</v>
      </c>
      <c r="H5252" s="786" t="s">
        <v>1573</v>
      </c>
      <c r="J5252" s="786">
        <v>-178</v>
      </c>
      <c r="K5252" s="786">
        <v>3.52</v>
      </c>
      <c r="L5252" s="786">
        <v>-626.55999999999995</v>
      </c>
      <c r="M5252" s="55" t="s">
        <v>2547</v>
      </c>
    </row>
    <row r="5253" spans="1:20" ht="15">
      <c r="A5253" s="282">
        <v>45951</v>
      </c>
      <c r="B5253" s="55" t="s">
        <v>7014</v>
      </c>
      <c r="C5253" s="784">
        <v>58660</v>
      </c>
      <c r="D5253" s="784">
        <v>1</v>
      </c>
      <c r="E5253" s="784" t="s">
        <v>441</v>
      </c>
      <c r="F5253" s="784">
        <v>4010</v>
      </c>
      <c r="G5253" s="784" t="s">
        <v>7015</v>
      </c>
      <c r="H5253" s="784" t="s">
        <v>1573</v>
      </c>
      <c r="J5253" s="55">
        <v>-2</v>
      </c>
      <c r="K5253" s="791">
        <v>6.65</v>
      </c>
      <c r="L5253" s="791">
        <v>-13.3</v>
      </c>
      <c r="M5253" s="55" t="s">
        <v>2287</v>
      </c>
    </row>
    <row r="5254" spans="1:20" ht="15">
      <c r="A5254" s="282">
        <v>45951</v>
      </c>
      <c r="B5254" s="55" t="s">
        <v>7014</v>
      </c>
      <c r="C5254" s="786">
        <v>58663</v>
      </c>
      <c r="D5254" s="786" t="s">
        <v>6216</v>
      </c>
      <c r="E5254" s="786" t="s">
        <v>441</v>
      </c>
      <c r="F5254" s="786">
        <v>4010</v>
      </c>
      <c r="G5254" s="786" t="s">
        <v>7016</v>
      </c>
      <c r="H5254" s="786" t="s">
        <v>1573</v>
      </c>
      <c r="J5254" s="55">
        <v>-1</v>
      </c>
      <c r="K5254" s="791">
        <v>7.94</v>
      </c>
      <c r="L5254" s="791">
        <v>-7.94</v>
      </c>
      <c r="M5254" s="55" t="s">
        <v>2287</v>
      </c>
    </row>
    <row r="5255" spans="1:20" ht="15">
      <c r="A5255" s="282">
        <v>45951</v>
      </c>
      <c r="B5255" s="55" t="s">
        <v>7014</v>
      </c>
      <c r="C5255" s="784">
        <v>82368</v>
      </c>
      <c r="D5255" s="784" t="s">
        <v>2710</v>
      </c>
      <c r="E5255" s="784">
        <v>140</v>
      </c>
      <c r="F5255" s="784">
        <v>4010</v>
      </c>
      <c r="G5255" s="784" t="s">
        <v>7017</v>
      </c>
      <c r="H5255" s="784" t="s">
        <v>1573</v>
      </c>
      <c r="J5255" s="55">
        <v>-1</v>
      </c>
      <c r="K5255" s="791">
        <v>10.92</v>
      </c>
      <c r="L5255" s="791">
        <v>-10.92</v>
      </c>
      <c r="M5255" s="55" t="s">
        <v>2287</v>
      </c>
    </row>
    <row r="5256" spans="1:20" ht="15">
      <c r="A5256" s="282">
        <v>45951</v>
      </c>
      <c r="B5256" s="55" t="s">
        <v>7014</v>
      </c>
      <c r="C5256" s="786">
        <v>81338</v>
      </c>
      <c r="D5256" s="786" t="s">
        <v>3895</v>
      </c>
      <c r="E5256" s="786">
        <v>130</v>
      </c>
      <c r="F5256" s="786">
        <v>4010</v>
      </c>
      <c r="G5256" s="786" t="s">
        <v>7018</v>
      </c>
      <c r="H5256" s="786" t="s">
        <v>1573</v>
      </c>
      <c r="J5256" s="55">
        <v>-1</v>
      </c>
      <c r="K5256" s="791">
        <v>7.2</v>
      </c>
      <c r="L5256" s="791">
        <v>-7.2</v>
      </c>
      <c r="M5256" s="55" t="s">
        <v>2287</v>
      </c>
    </row>
    <row r="5257" spans="1:20" ht="15">
      <c r="A5257" s="282">
        <v>45951</v>
      </c>
      <c r="B5257" s="55" t="s">
        <v>7014</v>
      </c>
      <c r="C5257" s="784">
        <v>50754</v>
      </c>
      <c r="D5257" s="784">
        <v>1</v>
      </c>
      <c r="E5257" s="784" t="s">
        <v>2061</v>
      </c>
      <c r="F5257" s="784">
        <v>4010</v>
      </c>
      <c r="G5257" s="784" t="s">
        <v>7019</v>
      </c>
      <c r="H5257" s="784" t="s">
        <v>1573</v>
      </c>
      <c r="J5257" s="55">
        <v>-1</v>
      </c>
      <c r="K5257" s="791">
        <v>2.86</v>
      </c>
      <c r="L5257" s="791">
        <v>-2.86</v>
      </c>
      <c r="M5257" s="55" t="s">
        <v>2864</v>
      </c>
    </row>
    <row r="5258" spans="1:20" ht="15">
      <c r="A5258" s="282">
        <v>45951</v>
      </c>
      <c r="B5258" s="55" t="s">
        <v>7020</v>
      </c>
      <c r="C5258" s="784">
        <v>83344</v>
      </c>
      <c r="D5258" s="784" t="s">
        <v>5295</v>
      </c>
      <c r="E5258" s="784">
        <v>85</v>
      </c>
      <c r="F5258" s="784">
        <v>4010</v>
      </c>
      <c r="G5258" s="784" t="s">
        <v>7021</v>
      </c>
      <c r="H5258" s="784" t="s">
        <v>1573</v>
      </c>
      <c r="I5258" s="797">
        <v>25</v>
      </c>
      <c r="J5258" s="784">
        <v>25</v>
      </c>
      <c r="K5258" s="784">
        <v>9.51</v>
      </c>
      <c r="L5258" s="793">
        <v>237.75</v>
      </c>
      <c r="M5258" s="55" t="s">
        <v>2547</v>
      </c>
      <c r="O5258" s="797">
        <v>4010</v>
      </c>
      <c r="P5258" s="797" t="s">
        <v>7021</v>
      </c>
      <c r="Q5258" s="797" t="s">
        <v>1573</v>
      </c>
      <c r="R5258" s="797">
        <v>25</v>
      </c>
      <c r="S5258" s="797">
        <v>9.51</v>
      </c>
      <c r="T5258" s="806">
        <v>237.75</v>
      </c>
    </row>
    <row r="5259" spans="1:20" ht="15">
      <c r="A5259" s="282">
        <v>45951</v>
      </c>
      <c r="B5259" s="55" t="s">
        <v>7022</v>
      </c>
      <c r="C5259" s="784">
        <v>83605</v>
      </c>
      <c r="D5259" s="784" t="s">
        <v>7023</v>
      </c>
      <c r="E5259" s="784">
        <v>100</v>
      </c>
      <c r="F5259" s="784">
        <v>4010</v>
      </c>
      <c r="G5259" s="784" t="s">
        <v>7024</v>
      </c>
      <c r="H5259" s="784" t="s">
        <v>1573</v>
      </c>
      <c r="I5259" s="797">
        <v>7</v>
      </c>
      <c r="J5259" s="784">
        <v>7</v>
      </c>
      <c r="K5259" s="784">
        <v>18.77</v>
      </c>
      <c r="L5259" s="793">
        <v>131.38999999999999</v>
      </c>
      <c r="M5259" s="55" t="s">
        <v>2547</v>
      </c>
    </row>
    <row r="5260" spans="1:20" ht="15">
      <c r="A5260" s="282">
        <v>45951</v>
      </c>
      <c r="B5260" s="55" t="s">
        <v>7025</v>
      </c>
      <c r="C5260" s="784">
        <v>83605</v>
      </c>
      <c r="D5260" s="784" t="s">
        <v>7023</v>
      </c>
      <c r="E5260" s="784">
        <v>110</v>
      </c>
      <c r="F5260" s="784">
        <v>4010</v>
      </c>
      <c r="G5260" s="784" t="s">
        <v>7026</v>
      </c>
      <c r="H5260" s="784" t="s">
        <v>351</v>
      </c>
      <c r="I5260" s="797">
        <v>-7</v>
      </c>
      <c r="J5260" s="784">
        <v>-7</v>
      </c>
      <c r="K5260" s="784">
        <v>18.77</v>
      </c>
      <c r="L5260" s="793">
        <v>-131.38999999999999</v>
      </c>
      <c r="M5260" s="55" t="s">
        <v>2547</v>
      </c>
    </row>
    <row r="5261" spans="1:20" ht="15">
      <c r="A5261" s="282">
        <v>45952</v>
      </c>
      <c r="B5261" s="55" t="s">
        <v>7027</v>
      </c>
      <c r="C5261" s="784">
        <v>83643</v>
      </c>
      <c r="D5261" s="784" t="s">
        <v>6746</v>
      </c>
      <c r="E5261" s="784" t="s">
        <v>2061</v>
      </c>
      <c r="F5261" s="784">
        <v>4010</v>
      </c>
      <c r="G5261" s="784" t="s">
        <v>5773</v>
      </c>
      <c r="H5261" s="784" t="s">
        <v>1573</v>
      </c>
      <c r="J5261" s="784">
        <v>1</v>
      </c>
      <c r="K5261" s="784">
        <v>20.62</v>
      </c>
      <c r="L5261" s="784">
        <v>20.62</v>
      </c>
      <c r="M5261" s="55" t="s">
        <v>2455</v>
      </c>
      <c r="O5261" s="797" t="s">
        <v>7026</v>
      </c>
      <c r="P5261" s="797" t="s">
        <v>351</v>
      </c>
      <c r="Q5261" s="797">
        <v>-7</v>
      </c>
      <c r="R5261" s="797">
        <v>18.77</v>
      </c>
      <c r="S5261" s="806">
        <v>-131.38999999999999</v>
      </c>
    </row>
    <row r="5262" spans="1:20" ht="15">
      <c r="A5262" s="282">
        <v>45952</v>
      </c>
      <c r="B5262" s="55" t="s">
        <v>7027</v>
      </c>
      <c r="C5262" s="786">
        <v>58660</v>
      </c>
      <c r="D5262" s="786" t="s">
        <v>2226</v>
      </c>
      <c r="E5262" s="786" t="s">
        <v>2061</v>
      </c>
      <c r="F5262" s="786">
        <v>4010</v>
      </c>
      <c r="G5262" s="786" t="s">
        <v>2686</v>
      </c>
      <c r="H5262" s="786" t="s">
        <v>1573</v>
      </c>
      <c r="J5262" s="786">
        <v>3</v>
      </c>
      <c r="K5262" s="786">
        <v>8.81</v>
      </c>
      <c r="L5262" s="786">
        <v>26.43</v>
      </c>
      <c r="M5262" s="55" t="s">
        <v>2455</v>
      </c>
    </row>
    <row r="5263" spans="1:20" ht="15">
      <c r="A5263" s="282">
        <v>45952</v>
      </c>
      <c r="B5263" s="55" t="s">
        <v>7027</v>
      </c>
      <c r="C5263" s="784">
        <v>83553</v>
      </c>
      <c r="D5263" s="784" t="s">
        <v>2710</v>
      </c>
      <c r="E5263" s="784" t="s">
        <v>2230</v>
      </c>
      <c r="F5263" s="784">
        <v>4010</v>
      </c>
      <c r="G5263" s="784" t="s">
        <v>5784</v>
      </c>
      <c r="H5263" s="784" t="s">
        <v>1573</v>
      </c>
      <c r="J5263" s="784">
        <v>2</v>
      </c>
      <c r="K5263" s="784">
        <v>16.04</v>
      </c>
      <c r="L5263" s="784">
        <v>32.08</v>
      </c>
      <c r="M5263" s="55" t="s">
        <v>2455</v>
      </c>
    </row>
    <row r="5264" spans="1:20" ht="15">
      <c r="A5264" s="282">
        <v>45952</v>
      </c>
      <c r="B5264" s="55" t="s">
        <v>7027</v>
      </c>
      <c r="C5264" s="786">
        <v>82611</v>
      </c>
      <c r="D5264" s="786" t="s">
        <v>4678</v>
      </c>
      <c r="E5264" s="786">
        <v>120</v>
      </c>
      <c r="F5264" s="786">
        <v>4010</v>
      </c>
      <c r="G5264" s="786" t="s">
        <v>2440</v>
      </c>
      <c r="H5264" s="786" t="s">
        <v>1573</v>
      </c>
      <c r="J5264" s="786">
        <v>3</v>
      </c>
      <c r="K5264" s="786">
        <v>6.66</v>
      </c>
      <c r="L5264" s="786">
        <v>19.98</v>
      </c>
      <c r="M5264" s="55" t="s">
        <v>2455</v>
      </c>
    </row>
    <row r="5265" spans="1:13" ht="15">
      <c r="A5265" s="282">
        <v>45952</v>
      </c>
      <c r="B5265" s="55" t="s">
        <v>7027</v>
      </c>
      <c r="C5265" s="784">
        <v>83621</v>
      </c>
      <c r="D5265" s="784" t="s">
        <v>6086</v>
      </c>
      <c r="E5265" s="784">
        <v>160</v>
      </c>
      <c r="F5265" s="784">
        <v>4010</v>
      </c>
      <c r="G5265" s="784" t="s">
        <v>2437</v>
      </c>
      <c r="H5265" s="784" t="s">
        <v>1573</v>
      </c>
      <c r="J5265" s="784">
        <v>1</v>
      </c>
      <c r="K5265" s="784">
        <v>5.45</v>
      </c>
      <c r="L5265" s="784">
        <v>5.45</v>
      </c>
      <c r="M5265" s="55" t="s">
        <v>2455</v>
      </c>
    </row>
    <row r="5266" spans="1:13" ht="15">
      <c r="A5266" s="282">
        <v>45952</v>
      </c>
      <c r="B5266" s="55" t="s">
        <v>7027</v>
      </c>
      <c r="C5266" s="786">
        <v>67862</v>
      </c>
      <c r="D5266" s="786" t="s">
        <v>3161</v>
      </c>
      <c r="E5266" s="786">
        <v>90</v>
      </c>
      <c r="F5266" s="786">
        <v>4010</v>
      </c>
      <c r="G5266" s="786" t="s">
        <v>7028</v>
      </c>
      <c r="H5266" s="786" t="s">
        <v>1573</v>
      </c>
      <c r="J5266" s="786">
        <v>1</v>
      </c>
      <c r="K5266" s="786">
        <v>5.47</v>
      </c>
      <c r="L5266" s="786">
        <v>5.47</v>
      </c>
      <c r="M5266" s="55" t="s">
        <v>2455</v>
      </c>
    </row>
    <row r="5267" spans="1:13" ht="15">
      <c r="A5267" s="282">
        <v>45952</v>
      </c>
      <c r="B5267" s="55" t="s">
        <v>7027</v>
      </c>
      <c r="C5267" s="784">
        <v>50659</v>
      </c>
      <c r="D5267" s="784" t="s">
        <v>2523</v>
      </c>
      <c r="E5267" s="882">
        <v>45692</v>
      </c>
      <c r="F5267" s="784">
        <v>4010</v>
      </c>
      <c r="G5267" s="784" t="s">
        <v>5772</v>
      </c>
      <c r="H5267" s="784" t="s">
        <v>1573</v>
      </c>
      <c r="J5267" s="784">
        <v>1</v>
      </c>
      <c r="K5267" s="784">
        <v>5.3</v>
      </c>
      <c r="L5267" s="784">
        <v>5.3</v>
      </c>
      <c r="M5267" s="55" t="s">
        <v>2455</v>
      </c>
    </row>
    <row r="5268" spans="1:13" ht="15">
      <c r="A5268" s="282">
        <v>45952</v>
      </c>
      <c r="B5268" s="55" t="s">
        <v>7027</v>
      </c>
      <c r="C5268" s="786">
        <v>82203</v>
      </c>
      <c r="D5268" s="786" t="s">
        <v>6746</v>
      </c>
      <c r="E5268" s="786">
        <v>150</v>
      </c>
      <c r="F5268" s="786">
        <v>4010</v>
      </c>
      <c r="G5268" s="786" t="s">
        <v>2401</v>
      </c>
      <c r="H5268" s="786" t="s">
        <v>1573</v>
      </c>
      <c r="J5268" s="786">
        <v>1</v>
      </c>
      <c r="K5268" s="786">
        <v>18.05</v>
      </c>
      <c r="L5268" s="786">
        <v>18.05</v>
      </c>
      <c r="M5268" s="55" t="s">
        <v>2455</v>
      </c>
    </row>
    <row r="5269" spans="1:13" ht="15">
      <c r="A5269" s="282">
        <v>45952</v>
      </c>
      <c r="B5269" s="55" t="s">
        <v>7027</v>
      </c>
      <c r="C5269" s="784">
        <v>83264</v>
      </c>
      <c r="D5269" s="784" t="s">
        <v>2839</v>
      </c>
      <c r="E5269" s="784">
        <v>100</v>
      </c>
      <c r="F5269" s="784">
        <v>4010</v>
      </c>
      <c r="G5269" s="784" t="s">
        <v>6616</v>
      </c>
      <c r="H5269" s="784" t="s">
        <v>1573</v>
      </c>
      <c r="J5269" s="784">
        <v>1</v>
      </c>
      <c r="K5269" s="784">
        <v>12.95</v>
      </c>
      <c r="L5269" s="784">
        <v>12.95</v>
      </c>
      <c r="M5269" s="55" t="s">
        <v>2455</v>
      </c>
    </row>
    <row r="5270" spans="1:13" ht="15">
      <c r="A5270" s="282">
        <v>45952</v>
      </c>
      <c r="B5270" s="55" t="s">
        <v>7027</v>
      </c>
      <c r="C5270" s="786">
        <v>83469</v>
      </c>
      <c r="D5270" s="786" t="s">
        <v>2222</v>
      </c>
      <c r="E5270" s="786">
        <v>90</v>
      </c>
      <c r="F5270" s="786">
        <v>4010</v>
      </c>
      <c r="G5270" s="786" t="s">
        <v>4027</v>
      </c>
      <c r="H5270" s="786" t="s">
        <v>1573</v>
      </c>
      <c r="J5270" s="786">
        <v>1</v>
      </c>
      <c r="K5270" s="786">
        <v>9.7799999999999994</v>
      </c>
      <c r="L5270" s="786">
        <v>9.7799999999999994</v>
      </c>
      <c r="M5270" s="55" t="s">
        <v>2455</v>
      </c>
    </row>
    <row r="5271" spans="1:13" ht="15">
      <c r="A5271" s="282">
        <v>45952</v>
      </c>
      <c r="B5271" s="55" t="s">
        <v>7027</v>
      </c>
      <c r="C5271" s="784">
        <v>82552</v>
      </c>
      <c r="D5271" s="784" t="s">
        <v>6855</v>
      </c>
      <c r="E5271" s="784">
        <v>140</v>
      </c>
      <c r="F5271" s="784">
        <v>4010</v>
      </c>
      <c r="G5271" s="784" t="s">
        <v>7029</v>
      </c>
      <c r="H5271" s="784" t="s">
        <v>1573</v>
      </c>
      <c r="J5271" s="784">
        <v>1</v>
      </c>
      <c r="K5271" s="784">
        <v>5.65</v>
      </c>
      <c r="L5271" s="784">
        <v>5.65</v>
      </c>
      <c r="M5271" s="55" t="s">
        <v>2455</v>
      </c>
    </row>
    <row r="5272" spans="1:13" ht="15">
      <c r="A5272" s="282">
        <v>45952</v>
      </c>
      <c r="B5272" s="55" t="s">
        <v>7027</v>
      </c>
      <c r="C5272" s="786">
        <v>83493</v>
      </c>
      <c r="D5272" s="786" t="s">
        <v>5320</v>
      </c>
      <c r="E5272" s="786">
        <v>140</v>
      </c>
      <c r="F5272" s="786">
        <v>4010</v>
      </c>
      <c r="G5272" s="786" t="s">
        <v>2370</v>
      </c>
      <c r="H5272" s="786" t="s">
        <v>1573</v>
      </c>
      <c r="J5272" s="786">
        <v>1</v>
      </c>
      <c r="K5272" s="786">
        <v>14.63</v>
      </c>
      <c r="L5272" s="786">
        <v>14.63</v>
      </c>
      <c r="M5272" s="55" t="s">
        <v>2455</v>
      </c>
    </row>
    <row r="5273" spans="1:13" ht="15">
      <c r="A5273" s="282">
        <v>45952</v>
      </c>
      <c r="B5273" s="55" t="s">
        <v>7027</v>
      </c>
      <c r="C5273" s="784">
        <v>83247</v>
      </c>
      <c r="D5273" s="784" t="s">
        <v>5544</v>
      </c>
      <c r="E5273" s="784">
        <v>150</v>
      </c>
      <c r="F5273" s="784">
        <v>4010</v>
      </c>
      <c r="G5273" s="784" t="s">
        <v>7030</v>
      </c>
      <c r="H5273" s="784" t="s">
        <v>1573</v>
      </c>
      <c r="J5273" s="784">
        <v>1</v>
      </c>
      <c r="K5273" s="784">
        <v>7.86</v>
      </c>
      <c r="L5273" s="784">
        <v>7.86</v>
      </c>
      <c r="M5273" s="55" t="s">
        <v>2455</v>
      </c>
    </row>
    <row r="5274" spans="1:13" ht="15">
      <c r="A5274" s="282">
        <v>45952</v>
      </c>
      <c r="B5274" s="55" t="s">
        <v>7027</v>
      </c>
      <c r="C5274" s="786">
        <v>82519</v>
      </c>
      <c r="D5274" s="786" t="s">
        <v>3391</v>
      </c>
      <c r="E5274" s="786">
        <v>60</v>
      </c>
      <c r="F5274" s="786">
        <v>4010</v>
      </c>
      <c r="G5274" s="786" t="s">
        <v>2374</v>
      </c>
      <c r="H5274" s="786" t="s">
        <v>1573</v>
      </c>
      <c r="J5274" s="786">
        <v>1</v>
      </c>
      <c r="K5274" s="786">
        <v>13.22</v>
      </c>
      <c r="L5274" s="786">
        <v>13.22</v>
      </c>
      <c r="M5274" s="55" t="s">
        <v>2455</v>
      </c>
    </row>
    <row r="5275" spans="1:13" ht="15">
      <c r="A5275" s="282">
        <v>45952</v>
      </c>
      <c r="B5275" s="55" t="s">
        <v>7027</v>
      </c>
      <c r="C5275" s="784">
        <v>83502</v>
      </c>
      <c r="D5275" s="784" t="s">
        <v>7031</v>
      </c>
      <c r="E5275" s="784">
        <v>150</v>
      </c>
      <c r="F5275" s="784">
        <v>4010</v>
      </c>
      <c r="G5275" s="784" t="s">
        <v>2364</v>
      </c>
      <c r="H5275" s="784" t="s">
        <v>1573</v>
      </c>
      <c r="J5275" s="784">
        <v>1</v>
      </c>
      <c r="K5275" s="784">
        <v>4.1900000000000004</v>
      </c>
      <c r="L5275" s="784">
        <v>4.1900000000000004</v>
      </c>
      <c r="M5275" s="55" t="s">
        <v>2455</v>
      </c>
    </row>
    <row r="5276" spans="1:13" ht="15">
      <c r="A5276" s="282">
        <v>45952</v>
      </c>
      <c r="B5276" s="55" t="s">
        <v>7027</v>
      </c>
      <c r="C5276" s="786">
        <v>82008</v>
      </c>
      <c r="D5276" s="786" t="s">
        <v>4320</v>
      </c>
      <c r="E5276" s="786">
        <v>160</v>
      </c>
      <c r="F5276" s="786">
        <v>4010</v>
      </c>
      <c r="G5276" s="786" t="s">
        <v>2343</v>
      </c>
      <c r="H5276" s="786" t="s">
        <v>1573</v>
      </c>
      <c r="J5276" s="786">
        <v>1</v>
      </c>
      <c r="K5276" s="786">
        <v>7.65</v>
      </c>
      <c r="L5276" s="786">
        <v>7.65</v>
      </c>
      <c r="M5276" s="55" t="s">
        <v>2455</v>
      </c>
    </row>
    <row r="5277" spans="1:13" ht="15">
      <c r="A5277" s="282">
        <v>45952</v>
      </c>
      <c r="B5277" s="55" t="s">
        <v>7027</v>
      </c>
      <c r="C5277" s="784">
        <v>83115</v>
      </c>
      <c r="D5277" s="784" t="s">
        <v>5000</v>
      </c>
      <c r="E5277" s="784">
        <v>140</v>
      </c>
      <c r="F5277" s="784">
        <v>4010</v>
      </c>
      <c r="G5277" s="784" t="s">
        <v>7032</v>
      </c>
      <c r="H5277" s="784" t="s">
        <v>1573</v>
      </c>
      <c r="J5277" s="784">
        <v>1</v>
      </c>
      <c r="K5277" s="784">
        <v>7.98</v>
      </c>
      <c r="L5277" s="784">
        <v>7.98</v>
      </c>
      <c r="M5277" s="55" t="s">
        <v>2455</v>
      </c>
    </row>
    <row r="5278" spans="1:13" ht="15">
      <c r="A5278" s="282">
        <v>45952</v>
      </c>
      <c r="B5278" s="55" t="s">
        <v>7027</v>
      </c>
      <c r="C5278" s="786">
        <v>83643</v>
      </c>
      <c r="D5278" s="786" t="s">
        <v>2255</v>
      </c>
      <c r="E5278" s="786" t="s">
        <v>2230</v>
      </c>
      <c r="F5278" s="786">
        <v>4010</v>
      </c>
      <c r="G5278" s="786" t="s">
        <v>7033</v>
      </c>
      <c r="H5278" s="786" t="s">
        <v>1573</v>
      </c>
      <c r="J5278" s="786">
        <v>1</v>
      </c>
      <c r="K5278" s="786">
        <v>20.62</v>
      </c>
      <c r="L5278" s="786">
        <v>20.62</v>
      </c>
      <c r="M5278" s="55" t="s">
        <v>2455</v>
      </c>
    </row>
    <row r="5279" spans="1:13" ht="15">
      <c r="A5279" s="282">
        <v>45952</v>
      </c>
      <c r="B5279" s="55" t="s">
        <v>7027</v>
      </c>
      <c r="C5279" s="784">
        <v>82387</v>
      </c>
      <c r="D5279" s="784" t="s">
        <v>7034</v>
      </c>
      <c r="E5279" s="784">
        <v>110</v>
      </c>
      <c r="F5279" s="784">
        <v>4010</v>
      </c>
      <c r="G5279" s="784" t="s">
        <v>2326</v>
      </c>
      <c r="H5279" s="784" t="s">
        <v>1573</v>
      </c>
      <c r="J5279" s="784">
        <v>1</v>
      </c>
      <c r="K5279" s="784">
        <v>4.1100000000000003</v>
      </c>
      <c r="L5279" s="784">
        <v>4.1100000000000003</v>
      </c>
      <c r="M5279" s="55" t="s">
        <v>2455</v>
      </c>
    </row>
    <row r="5280" spans="1:13" ht="15">
      <c r="A5280" s="282">
        <v>45952</v>
      </c>
      <c r="B5280" s="55" t="s">
        <v>7027</v>
      </c>
      <c r="C5280" s="786">
        <v>82336</v>
      </c>
      <c r="D5280" s="786" t="s">
        <v>7035</v>
      </c>
      <c r="E5280" s="786">
        <v>120</v>
      </c>
      <c r="F5280" s="786">
        <v>4010</v>
      </c>
      <c r="G5280" s="786" t="s">
        <v>2334</v>
      </c>
      <c r="H5280" s="786" t="s">
        <v>1573</v>
      </c>
      <c r="J5280" s="786">
        <v>1</v>
      </c>
      <c r="K5280" s="786">
        <v>9.67</v>
      </c>
      <c r="L5280" s="786">
        <v>9.67</v>
      </c>
      <c r="M5280" s="55" t="s">
        <v>2455</v>
      </c>
    </row>
    <row r="5281" spans="1:13" ht="15">
      <c r="A5281" s="282">
        <v>45952</v>
      </c>
      <c r="B5281" s="55" t="s">
        <v>7027</v>
      </c>
      <c r="C5281" s="784">
        <v>82008</v>
      </c>
      <c r="D5281" s="784" t="s">
        <v>4601</v>
      </c>
      <c r="E5281" s="784">
        <v>90</v>
      </c>
      <c r="F5281" s="784">
        <v>4010</v>
      </c>
      <c r="G5281" s="784" t="s">
        <v>2332</v>
      </c>
      <c r="H5281" s="784" t="s">
        <v>1573</v>
      </c>
      <c r="J5281" s="784">
        <v>1</v>
      </c>
      <c r="K5281" s="784">
        <v>6.38</v>
      </c>
      <c r="L5281" s="784">
        <v>6.38</v>
      </c>
      <c r="M5281" s="55" t="s">
        <v>2455</v>
      </c>
    </row>
    <row r="5282" spans="1:13" ht="15">
      <c r="A5282" s="282">
        <v>45952</v>
      </c>
      <c r="B5282" s="55" t="s">
        <v>7027</v>
      </c>
      <c r="C5282" s="786">
        <v>83520</v>
      </c>
      <c r="D5282" s="786" t="s">
        <v>5109</v>
      </c>
      <c r="E5282" s="786">
        <v>70</v>
      </c>
      <c r="F5282" s="786">
        <v>4010</v>
      </c>
      <c r="G5282" s="786" t="s">
        <v>2642</v>
      </c>
      <c r="H5282" s="786" t="s">
        <v>1573</v>
      </c>
      <c r="J5282" s="786">
        <v>1</v>
      </c>
      <c r="K5282" s="786">
        <v>7.86</v>
      </c>
      <c r="L5282" s="786">
        <v>7.86</v>
      </c>
      <c r="M5282" s="55" t="s">
        <v>2455</v>
      </c>
    </row>
    <row r="5283" spans="1:13" ht="15">
      <c r="A5283" s="282">
        <v>45952</v>
      </c>
      <c r="B5283" s="55" t="s">
        <v>7027</v>
      </c>
      <c r="C5283" s="784">
        <v>83082</v>
      </c>
      <c r="D5283" s="784" t="s">
        <v>7036</v>
      </c>
      <c r="E5283" s="784">
        <v>160</v>
      </c>
      <c r="F5283" s="784">
        <v>4010</v>
      </c>
      <c r="G5283" s="784" t="s">
        <v>3082</v>
      </c>
      <c r="H5283" s="784" t="s">
        <v>1573</v>
      </c>
      <c r="J5283" s="784">
        <v>1</v>
      </c>
      <c r="K5283" s="784">
        <v>7.86</v>
      </c>
      <c r="L5283" s="784">
        <v>7.86</v>
      </c>
      <c r="M5283" s="55" t="s">
        <v>2455</v>
      </c>
    </row>
    <row r="5284" spans="1:13" ht="15">
      <c r="A5284" s="282">
        <v>45952</v>
      </c>
      <c r="B5284" s="55" t="s">
        <v>7027</v>
      </c>
      <c r="C5284" s="786">
        <v>37028</v>
      </c>
      <c r="D5284" s="786" t="s">
        <v>5310</v>
      </c>
      <c r="E5284" s="786">
        <v>85</v>
      </c>
      <c r="F5284" s="786">
        <v>4010</v>
      </c>
      <c r="G5284" s="786" t="s">
        <v>2645</v>
      </c>
      <c r="H5284" s="786" t="s">
        <v>1573</v>
      </c>
      <c r="J5284" s="786">
        <v>1</v>
      </c>
      <c r="K5284" s="786">
        <v>7.62</v>
      </c>
      <c r="L5284" s="786">
        <v>7.62</v>
      </c>
      <c r="M5284" s="55" t="s">
        <v>2455</v>
      </c>
    </row>
    <row r="5285" spans="1:13" ht="15">
      <c r="A5285" s="282">
        <v>45952</v>
      </c>
      <c r="B5285" s="55" t="s">
        <v>7027</v>
      </c>
      <c r="C5285" s="784">
        <v>83303</v>
      </c>
      <c r="D5285" s="784" t="s">
        <v>5705</v>
      </c>
      <c r="E5285" s="784">
        <v>130</v>
      </c>
      <c r="F5285" s="784">
        <v>4010</v>
      </c>
      <c r="G5285" s="784" t="s">
        <v>2647</v>
      </c>
      <c r="H5285" s="784" t="s">
        <v>1573</v>
      </c>
      <c r="J5285" s="784">
        <v>1</v>
      </c>
      <c r="K5285" s="784">
        <v>18.170000000000002</v>
      </c>
      <c r="L5285" s="784">
        <v>18.170000000000002</v>
      </c>
      <c r="M5285" s="55" t="s">
        <v>2455</v>
      </c>
    </row>
    <row r="5286" spans="1:13" ht="15">
      <c r="A5286" s="282">
        <v>45952</v>
      </c>
      <c r="B5286" s="55" t="s">
        <v>7027</v>
      </c>
      <c r="C5286" s="786">
        <v>59845</v>
      </c>
      <c r="D5286" s="786" t="s">
        <v>2408</v>
      </c>
      <c r="E5286" s="786" t="s">
        <v>2300</v>
      </c>
      <c r="F5286" s="786">
        <v>4010</v>
      </c>
      <c r="G5286" s="786" t="s">
        <v>2313</v>
      </c>
      <c r="H5286" s="786" t="s">
        <v>1573</v>
      </c>
      <c r="J5286" s="786">
        <v>1</v>
      </c>
      <c r="K5286" s="786">
        <v>7.77</v>
      </c>
      <c r="L5286" s="786">
        <v>7.77</v>
      </c>
      <c r="M5286" s="55" t="s">
        <v>2455</v>
      </c>
    </row>
    <row r="5287" spans="1:13" ht="15">
      <c r="A5287" s="282">
        <v>45952</v>
      </c>
      <c r="B5287" s="55" t="s">
        <v>7027</v>
      </c>
      <c r="C5287" s="784">
        <v>82788</v>
      </c>
      <c r="D5287" s="784" t="s">
        <v>2921</v>
      </c>
      <c r="E5287" s="784">
        <v>140</v>
      </c>
      <c r="F5287" s="784">
        <v>4010</v>
      </c>
      <c r="G5287" s="784" t="s">
        <v>2297</v>
      </c>
      <c r="H5287" s="784" t="s">
        <v>1573</v>
      </c>
      <c r="J5287" s="784">
        <v>1</v>
      </c>
      <c r="K5287" s="784">
        <v>8.48</v>
      </c>
      <c r="L5287" s="784">
        <v>8.48</v>
      </c>
      <c r="M5287" s="55" t="s">
        <v>2455</v>
      </c>
    </row>
    <row r="5288" spans="1:13" ht="15">
      <c r="A5288" s="282">
        <v>45952</v>
      </c>
      <c r="B5288" s="55" t="s">
        <v>7027</v>
      </c>
      <c r="C5288" s="786">
        <v>82327</v>
      </c>
      <c r="D5288" s="786" t="s">
        <v>5681</v>
      </c>
      <c r="E5288" s="786">
        <v>85</v>
      </c>
      <c r="F5288" s="786">
        <v>4010</v>
      </c>
      <c r="G5288" s="786" t="s">
        <v>2607</v>
      </c>
      <c r="H5288" s="786" t="s">
        <v>1573</v>
      </c>
      <c r="J5288" s="786">
        <v>1</v>
      </c>
      <c r="K5288" s="786">
        <v>18.940000000000001</v>
      </c>
      <c r="L5288" s="786">
        <v>18.940000000000001</v>
      </c>
      <c r="M5288" s="55" t="s">
        <v>2455</v>
      </c>
    </row>
    <row r="5289" spans="1:13" ht="15">
      <c r="A5289" s="282">
        <v>45952</v>
      </c>
      <c r="B5289" s="55" t="s">
        <v>7027</v>
      </c>
      <c r="C5289" s="784">
        <v>83436</v>
      </c>
      <c r="D5289" s="784" t="s">
        <v>5837</v>
      </c>
      <c r="E5289" s="784">
        <v>100</v>
      </c>
      <c r="F5289" s="784">
        <v>4010</v>
      </c>
      <c r="G5289" s="784" t="s">
        <v>7037</v>
      </c>
      <c r="H5289" s="784" t="s">
        <v>1573</v>
      </c>
      <c r="J5289" s="784">
        <v>4</v>
      </c>
      <c r="K5289" s="784">
        <v>4.28</v>
      </c>
      <c r="L5289" s="784">
        <v>17.12</v>
      </c>
      <c r="M5289" s="55" t="s">
        <v>2455</v>
      </c>
    </row>
    <row r="5290" spans="1:13" ht="15">
      <c r="A5290" s="282">
        <v>45952</v>
      </c>
      <c r="B5290" s="55" t="s">
        <v>7027</v>
      </c>
      <c r="C5290" s="786">
        <v>66936</v>
      </c>
      <c r="D5290" s="786" t="s">
        <v>6012</v>
      </c>
      <c r="E5290" s="786">
        <v>75</v>
      </c>
      <c r="F5290" s="786">
        <v>4010</v>
      </c>
      <c r="G5290" s="786" t="s">
        <v>5622</v>
      </c>
      <c r="H5290" s="786" t="s">
        <v>1573</v>
      </c>
      <c r="J5290" s="786">
        <v>1</v>
      </c>
      <c r="K5290" s="786">
        <v>7.85</v>
      </c>
      <c r="L5290" s="786">
        <v>7.85</v>
      </c>
      <c r="M5290" s="55" t="s">
        <v>2455</v>
      </c>
    </row>
    <row r="5291" spans="1:13" ht="15">
      <c r="A5291" s="282">
        <v>45952</v>
      </c>
      <c r="B5291" s="55" t="s">
        <v>7027</v>
      </c>
      <c r="C5291" s="784">
        <v>83143</v>
      </c>
      <c r="D5291" s="784" t="s">
        <v>7038</v>
      </c>
      <c r="E5291" s="784">
        <v>110</v>
      </c>
      <c r="F5291" s="784">
        <v>4010</v>
      </c>
      <c r="G5291" s="784" t="s">
        <v>7039</v>
      </c>
      <c r="H5291" s="784" t="s">
        <v>1573</v>
      </c>
      <c r="J5291" s="784">
        <v>1</v>
      </c>
      <c r="K5291" s="784">
        <v>4.46</v>
      </c>
      <c r="L5291" s="784">
        <v>4.46</v>
      </c>
      <c r="M5291" s="55" t="s">
        <v>2455</v>
      </c>
    </row>
    <row r="5292" spans="1:13" ht="15">
      <c r="A5292" s="282">
        <v>45952</v>
      </c>
      <c r="B5292" s="55" t="s">
        <v>7027</v>
      </c>
      <c r="C5292" s="786">
        <v>83295</v>
      </c>
      <c r="D5292" s="786" t="s">
        <v>5926</v>
      </c>
      <c r="E5292" s="786">
        <v>150</v>
      </c>
      <c r="F5292" s="786">
        <v>4010</v>
      </c>
      <c r="G5292" s="786" t="s">
        <v>2696</v>
      </c>
      <c r="H5292" s="786" t="s">
        <v>1573</v>
      </c>
      <c r="J5292" s="786">
        <v>1</v>
      </c>
      <c r="K5292" s="786">
        <v>8.57</v>
      </c>
      <c r="L5292" s="786">
        <v>8.57</v>
      </c>
      <c r="M5292" s="55" t="s">
        <v>2455</v>
      </c>
    </row>
    <row r="5293" spans="1:13" ht="15">
      <c r="A5293" s="282">
        <v>45952</v>
      </c>
      <c r="B5293" s="55" t="s">
        <v>7027</v>
      </c>
      <c r="C5293" s="784">
        <v>83199</v>
      </c>
      <c r="D5293" s="784" t="s">
        <v>5623</v>
      </c>
      <c r="E5293" s="784">
        <v>140</v>
      </c>
      <c r="F5293" s="784">
        <v>4010</v>
      </c>
      <c r="G5293" s="784" t="s">
        <v>6175</v>
      </c>
      <c r="H5293" s="784" t="s">
        <v>1573</v>
      </c>
      <c r="J5293" s="784">
        <v>1</v>
      </c>
      <c r="K5293" s="784">
        <v>9.09</v>
      </c>
      <c r="L5293" s="784">
        <v>9.09</v>
      </c>
      <c r="M5293" s="55" t="s">
        <v>2455</v>
      </c>
    </row>
    <row r="5294" spans="1:13" ht="15">
      <c r="A5294" s="282">
        <v>45952</v>
      </c>
      <c r="B5294" s="55" t="s">
        <v>7027</v>
      </c>
      <c r="C5294" s="786">
        <v>68125</v>
      </c>
      <c r="D5294" s="786" t="s">
        <v>5295</v>
      </c>
      <c r="E5294" s="786">
        <v>140</v>
      </c>
      <c r="F5294" s="786">
        <v>4010</v>
      </c>
      <c r="G5294" s="786" t="s">
        <v>3320</v>
      </c>
      <c r="H5294" s="786" t="s">
        <v>1573</v>
      </c>
      <c r="J5294" s="786">
        <v>2</v>
      </c>
      <c r="K5294" s="786">
        <v>8.06</v>
      </c>
      <c r="L5294" s="786">
        <v>16.12</v>
      </c>
      <c r="M5294" s="55" t="s">
        <v>2455</v>
      </c>
    </row>
    <row r="5295" spans="1:13" ht="15">
      <c r="A5295" s="282">
        <v>45952</v>
      </c>
      <c r="B5295" s="55" t="s">
        <v>7027</v>
      </c>
      <c r="C5295" s="784">
        <v>68125</v>
      </c>
      <c r="D5295" s="784" t="s">
        <v>5295</v>
      </c>
      <c r="E5295" s="784">
        <v>140</v>
      </c>
      <c r="F5295" s="784">
        <v>4010</v>
      </c>
      <c r="G5295" s="784" t="s">
        <v>7040</v>
      </c>
      <c r="H5295" s="784" t="s">
        <v>1573</v>
      </c>
      <c r="J5295" s="784">
        <v>2</v>
      </c>
      <c r="K5295" s="784">
        <v>8.06</v>
      </c>
      <c r="L5295" s="784">
        <v>16.12</v>
      </c>
      <c r="M5295" s="55" t="s">
        <v>2455</v>
      </c>
    </row>
    <row r="5296" spans="1:13" ht="15">
      <c r="A5296" s="282">
        <v>45952</v>
      </c>
      <c r="B5296" s="55" t="s">
        <v>7027</v>
      </c>
      <c r="C5296" s="786">
        <v>82008</v>
      </c>
      <c r="D5296" s="786" t="s">
        <v>6691</v>
      </c>
      <c r="E5296" s="786">
        <v>120</v>
      </c>
      <c r="F5296" s="786">
        <v>4010</v>
      </c>
      <c r="G5296" s="786" t="s">
        <v>7041</v>
      </c>
      <c r="H5296" s="786" t="s">
        <v>1573</v>
      </c>
      <c r="J5296" s="786">
        <v>1</v>
      </c>
      <c r="K5296" s="786">
        <v>7.87</v>
      </c>
      <c r="L5296" s="786">
        <v>7.87</v>
      </c>
      <c r="M5296" s="55" t="s">
        <v>2455</v>
      </c>
    </row>
    <row r="5297" spans="1:13" ht="15">
      <c r="A5297" s="282">
        <v>45952</v>
      </c>
      <c r="B5297" s="55" t="s">
        <v>7027</v>
      </c>
      <c r="C5297" s="784">
        <v>82834</v>
      </c>
      <c r="D5297" s="784" t="s">
        <v>4761</v>
      </c>
      <c r="E5297" s="784" t="s">
        <v>2296</v>
      </c>
      <c r="F5297" s="784">
        <v>4010</v>
      </c>
      <c r="G5297" s="784" t="s">
        <v>2704</v>
      </c>
      <c r="H5297" s="784" t="s">
        <v>1573</v>
      </c>
      <c r="J5297" s="784">
        <v>2</v>
      </c>
      <c r="K5297" s="784">
        <v>30.66</v>
      </c>
      <c r="L5297" s="784">
        <v>61.32</v>
      </c>
      <c r="M5297" s="55" t="s">
        <v>2455</v>
      </c>
    </row>
    <row r="5298" spans="1:13" ht="15">
      <c r="A5298" s="282">
        <v>45952</v>
      </c>
      <c r="B5298" s="55" t="s">
        <v>7027</v>
      </c>
      <c r="C5298" s="786">
        <v>67284</v>
      </c>
      <c r="D5298" s="786" t="s">
        <v>5027</v>
      </c>
      <c r="E5298" s="786">
        <v>120</v>
      </c>
      <c r="F5298" s="786">
        <v>4010</v>
      </c>
      <c r="G5298" s="786" t="s">
        <v>6675</v>
      </c>
      <c r="H5298" s="786" t="s">
        <v>1573</v>
      </c>
      <c r="J5298" s="786">
        <v>2</v>
      </c>
      <c r="K5298" s="786">
        <v>12.92</v>
      </c>
      <c r="L5298" s="786">
        <v>25.84</v>
      </c>
      <c r="M5298" s="55" t="s">
        <v>2455</v>
      </c>
    </row>
    <row r="5299" spans="1:13" ht="15">
      <c r="A5299" s="282">
        <v>45952</v>
      </c>
      <c r="B5299" s="55" t="s">
        <v>7027</v>
      </c>
      <c r="C5299" s="784">
        <v>83508</v>
      </c>
      <c r="D5299" s="784" t="s">
        <v>6425</v>
      </c>
      <c r="E5299" s="784">
        <v>100</v>
      </c>
      <c r="F5299" s="784">
        <v>4010</v>
      </c>
      <c r="G5299" s="784" t="s">
        <v>7042</v>
      </c>
      <c r="H5299" s="784" t="s">
        <v>1573</v>
      </c>
      <c r="J5299" s="784">
        <v>1</v>
      </c>
      <c r="K5299" s="784">
        <v>22.63</v>
      </c>
      <c r="L5299" s="784">
        <v>22.63</v>
      </c>
      <c r="M5299" s="55" t="s">
        <v>2455</v>
      </c>
    </row>
    <row r="5300" spans="1:13" ht="15">
      <c r="A5300" s="282">
        <v>45952</v>
      </c>
      <c r="B5300" s="55" t="s">
        <v>7027</v>
      </c>
      <c r="C5300" s="786">
        <v>83552</v>
      </c>
      <c r="D5300" s="786" t="s">
        <v>2710</v>
      </c>
      <c r="E5300" s="786">
        <v>85</v>
      </c>
      <c r="F5300" s="786">
        <v>4010</v>
      </c>
      <c r="G5300" s="786" t="s">
        <v>7043</v>
      </c>
      <c r="H5300" s="786" t="s">
        <v>1573</v>
      </c>
      <c r="J5300" s="786">
        <v>1</v>
      </c>
      <c r="K5300" s="786">
        <v>18.77</v>
      </c>
      <c r="L5300" s="786">
        <v>18.77</v>
      </c>
      <c r="M5300" s="55" t="s">
        <v>2455</v>
      </c>
    </row>
    <row r="5301" spans="1:13" ht="15">
      <c r="A5301" s="282">
        <v>45952</v>
      </c>
      <c r="B5301" s="55" t="s">
        <v>7027</v>
      </c>
      <c r="C5301" s="784">
        <v>82182</v>
      </c>
      <c r="D5301" s="784" t="s">
        <v>2268</v>
      </c>
      <c r="E5301" s="784">
        <v>110</v>
      </c>
      <c r="F5301" s="784">
        <v>4010</v>
      </c>
      <c r="G5301" s="784" t="s">
        <v>2699</v>
      </c>
      <c r="H5301" s="784" t="s">
        <v>1573</v>
      </c>
      <c r="J5301" s="784">
        <v>1</v>
      </c>
      <c r="K5301" s="784">
        <v>9.81</v>
      </c>
      <c r="L5301" s="784">
        <v>9.81</v>
      </c>
      <c r="M5301" s="55" t="s">
        <v>2455</v>
      </c>
    </row>
    <row r="5302" spans="1:13" ht="15">
      <c r="A5302" s="282">
        <v>45952</v>
      </c>
      <c r="B5302" s="55" t="s">
        <v>7027</v>
      </c>
      <c r="C5302" s="786">
        <v>82330</v>
      </c>
      <c r="D5302" s="786">
        <v>22</v>
      </c>
      <c r="E5302" s="786">
        <v>85</v>
      </c>
      <c r="F5302" s="786">
        <v>4010</v>
      </c>
      <c r="G5302" s="786" t="s">
        <v>7044</v>
      </c>
      <c r="H5302" s="786" t="s">
        <v>1573</v>
      </c>
      <c r="J5302" s="786">
        <v>1</v>
      </c>
      <c r="K5302" s="786">
        <v>19.29</v>
      </c>
      <c r="L5302" s="786">
        <v>19.29</v>
      </c>
      <c r="M5302" s="55" t="s">
        <v>2455</v>
      </c>
    </row>
    <row r="5303" spans="1:13" ht="15">
      <c r="A5303" s="282">
        <v>45952</v>
      </c>
      <c r="B5303" s="55" t="s">
        <v>7027</v>
      </c>
      <c r="C5303" s="784">
        <v>83409</v>
      </c>
      <c r="D5303" s="784" t="s">
        <v>7045</v>
      </c>
      <c r="E5303" s="784" t="s">
        <v>289</v>
      </c>
      <c r="F5303" s="784">
        <v>4010</v>
      </c>
      <c r="G5303" s="784" t="s">
        <v>3932</v>
      </c>
      <c r="H5303" s="784" t="s">
        <v>1573</v>
      </c>
      <c r="J5303" s="784">
        <v>1</v>
      </c>
      <c r="K5303" s="784">
        <v>5.27</v>
      </c>
      <c r="L5303" s="784">
        <v>5.27</v>
      </c>
      <c r="M5303" s="55" t="s">
        <v>2455</v>
      </c>
    </row>
    <row r="5304" spans="1:13" ht="15">
      <c r="A5304" s="282">
        <v>45952</v>
      </c>
      <c r="B5304" s="55" t="s">
        <v>7027</v>
      </c>
      <c r="C5304" s="786">
        <v>83561</v>
      </c>
      <c r="D5304" s="786" t="s">
        <v>5914</v>
      </c>
      <c r="E5304" s="786" t="s">
        <v>2296</v>
      </c>
      <c r="F5304" s="786">
        <v>4010</v>
      </c>
      <c r="G5304" s="786" t="s">
        <v>7046</v>
      </c>
      <c r="H5304" s="786" t="s">
        <v>1573</v>
      </c>
      <c r="J5304" s="786">
        <v>1</v>
      </c>
      <c r="K5304" s="786">
        <v>14.7</v>
      </c>
      <c r="L5304" s="786">
        <v>14.7</v>
      </c>
      <c r="M5304" s="55" t="s">
        <v>2455</v>
      </c>
    </row>
    <row r="5305" spans="1:13" ht="15">
      <c r="A5305" s="282">
        <v>45952</v>
      </c>
      <c r="B5305" s="55" t="s">
        <v>7027</v>
      </c>
      <c r="C5305" s="784">
        <v>81033</v>
      </c>
      <c r="D5305" s="784">
        <v>545</v>
      </c>
      <c r="E5305" s="784" t="s">
        <v>441</v>
      </c>
      <c r="F5305" s="784">
        <v>4010</v>
      </c>
      <c r="G5305" s="784" t="s">
        <v>5079</v>
      </c>
      <c r="H5305" s="784" t="s">
        <v>1573</v>
      </c>
      <c r="J5305" s="784">
        <v>1</v>
      </c>
      <c r="K5305" s="784">
        <v>9.24</v>
      </c>
      <c r="L5305" s="784">
        <v>9.24</v>
      </c>
      <c r="M5305" s="55" t="s">
        <v>2455</v>
      </c>
    </row>
    <row r="5306" spans="1:13" ht="15">
      <c r="A5306" s="282">
        <v>45952</v>
      </c>
      <c r="B5306" s="55" t="s">
        <v>7027</v>
      </c>
      <c r="C5306" s="786">
        <v>67377</v>
      </c>
      <c r="D5306" s="786" t="s">
        <v>3205</v>
      </c>
      <c r="E5306" s="786">
        <v>140</v>
      </c>
      <c r="F5306" s="786">
        <v>4010</v>
      </c>
      <c r="G5306" s="786" t="s">
        <v>7047</v>
      </c>
      <c r="H5306" s="786" t="s">
        <v>1573</v>
      </c>
      <c r="J5306" s="786">
        <v>2</v>
      </c>
      <c r="K5306" s="786">
        <v>4.2</v>
      </c>
      <c r="L5306" s="786">
        <v>8.4</v>
      </c>
      <c r="M5306" s="55" t="s">
        <v>2455</v>
      </c>
    </row>
    <row r="5307" spans="1:13" ht="15">
      <c r="A5307" s="282">
        <v>45952</v>
      </c>
      <c r="B5307" s="55" t="s">
        <v>7027</v>
      </c>
      <c r="C5307" s="784">
        <v>52121</v>
      </c>
      <c r="D5307" s="784" t="s">
        <v>5961</v>
      </c>
      <c r="E5307" s="784">
        <v>130</v>
      </c>
      <c r="F5307" s="784">
        <v>4010</v>
      </c>
      <c r="G5307" s="784" t="s">
        <v>7048</v>
      </c>
      <c r="H5307" s="784" t="s">
        <v>1573</v>
      </c>
      <c r="J5307" s="784">
        <v>1</v>
      </c>
      <c r="K5307" s="784">
        <v>7.98</v>
      </c>
      <c r="L5307" s="784">
        <v>7.98</v>
      </c>
      <c r="M5307" s="55" t="s">
        <v>2455</v>
      </c>
    </row>
    <row r="5308" spans="1:13" ht="15">
      <c r="A5308" s="282">
        <v>45952</v>
      </c>
      <c r="B5308" s="55" t="s">
        <v>7027</v>
      </c>
      <c r="C5308" s="786">
        <v>83866</v>
      </c>
      <c r="D5308" s="786" t="s">
        <v>6747</v>
      </c>
      <c r="E5308" s="786">
        <v>150</v>
      </c>
      <c r="F5308" s="786">
        <v>4010</v>
      </c>
      <c r="G5308" s="786" t="s">
        <v>7049</v>
      </c>
      <c r="H5308" s="786" t="s">
        <v>1573</v>
      </c>
      <c r="J5308" s="786">
        <v>2</v>
      </c>
      <c r="K5308" s="786">
        <v>7.61</v>
      </c>
      <c r="L5308" s="786">
        <v>15.22</v>
      </c>
      <c r="M5308" s="55" t="s">
        <v>2455</v>
      </c>
    </row>
    <row r="5309" spans="1:13" ht="15">
      <c r="A5309" s="282">
        <v>45952</v>
      </c>
      <c r="B5309" s="55" t="s">
        <v>7027</v>
      </c>
      <c r="C5309" s="784">
        <v>81346</v>
      </c>
      <c r="D5309" s="784" t="s">
        <v>3049</v>
      </c>
      <c r="E5309" s="784">
        <v>110</v>
      </c>
      <c r="F5309" s="784">
        <v>4010</v>
      </c>
      <c r="G5309" s="784" t="s">
        <v>5970</v>
      </c>
      <c r="H5309" s="784" t="s">
        <v>1573</v>
      </c>
      <c r="J5309" s="784">
        <v>1</v>
      </c>
      <c r="K5309" s="784">
        <v>4.93</v>
      </c>
      <c r="L5309" s="784">
        <v>4.93</v>
      </c>
      <c r="M5309" s="55" t="s">
        <v>2455</v>
      </c>
    </row>
    <row r="5310" spans="1:13" ht="15">
      <c r="A5310" s="282">
        <v>45952</v>
      </c>
      <c r="B5310" s="55" t="s">
        <v>7027</v>
      </c>
      <c r="C5310" s="786">
        <v>83354</v>
      </c>
      <c r="D5310" s="786" t="s">
        <v>5850</v>
      </c>
      <c r="E5310" s="786">
        <v>80</v>
      </c>
      <c r="F5310" s="786">
        <v>4010</v>
      </c>
      <c r="G5310" s="786" t="s">
        <v>6868</v>
      </c>
      <c r="H5310" s="786" t="s">
        <v>1573</v>
      </c>
      <c r="J5310" s="786">
        <v>1</v>
      </c>
      <c r="K5310" s="786">
        <v>8.6199999999999992</v>
      </c>
      <c r="L5310" s="786">
        <v>8.6199999999999992</v>
      </c>
      <c r="M5310" s="55" t="s">
        <v>2455</v>
      </c>
    </row>
    <row r="5311" spans="1:13" ht="15">
      <c r="A5311" s="282">
        <v>45952</v>
      </c>
      <c r="B5311" s="55" t="s">
        <v>7027</v>
      </c>
      <c r="C5311" s="784">
        <v>83425</v>
      </c>
      <c r="D5311" s="784" t="s">
        <v>5417</v>
      </c>
      <c r="E5311" s="784">
        <v>130</v>
      </c>
      <c r="F5311" s="784">
        <v>4010</v>
      </c>
      <c r="G5311" s="784" t="s">
        <v>7050</v>
      </c>
      <c r="H5311" s="784" t="s">
        <v>1573</v>
      </c>
      <c r="J5311" s="784">
        <v>1</v>
      </c>
      <c r="K5311" s="784">
        <v>12.86</v>
      </c>
      <c r="L5311" s="784">
        <v>12.86</v>
      </c>
      <c r="M5311" s="55" t="s">
        <v>2455</v>
      </c>
    </row>
    <row r="5312" spans="1:13" ht="15">
      <c r="A5312" s="282">
        <v>45952</v>
      </c>
      <c r="B5312" s="55" t="s">
        <v>7027</v>
      </c>
      <c r="C5312" s="786">
        <v>33175</v>
      </c>
      <c r="D5312" s="786" t="s">
        <v>2745</v>
      </c>
      <c r="E5312" s="786">
        <v>90</v>
      </c>
      <c r="F5312" s="786">
        <v>4010</v>
      </c>
      <c r="G5312" s="786" t="s">
        <v>7051</v>
      </c>
      <c r="H5312" s="786" t="s">
        <v>1573</v>
      </c>
      <c r="J5312" s="786">
        <v>1</v>
      </c>
      <c r="K5312" s="786">
        <v>8.06</v>
      </c>
      <c r="L5312" s="786">
        <v>8.06</v>
      </c>
      <c r="M5312" s="55" t="s">
        <v>2455</v>
      </c>
    </row>
    <row r="5313" spans="1:13" ht="15">
      <c r="A5313" s="282">
        <v>45952</v>
      </c>
      <c r="B5313" s="55" t="s">
        <v>7027</v>
      </c>
      <c r="C5313" s="784">
        <v>83507</v>
      </c>
      <c r="D5313" s="784" t="s">
        <v>4542</v>
      </c>
      <c r="E5313" s="784">
        <v>100</v>
      </c>
      <c r="F5313" s="784">
        <v>4010</v>
      </c>
      <c r="G5313" s="784" t="s">
        <v>2566</v>
      </c>
      <c r="H5313" s="784" t="s">
        <v>1573</v>
      </c>
      <c r="J5313" s="784">
        <v>1</v>
      </c>
      <c r="K5313" s="784">
        <v>5.29</v>
      </c>
      <c r="L5313" s="784">
        <v>5.29</v>
      </c>
      <c r="M5313" s="55" t="s">
        <v>2455</v>
      </c>
    </row>
    <row r="5314" spans="1:13" ht="15">
      <c r="A5314" s="282">
        <v>45952</v>
      </c>
      <c r="B5314" s="55" t="s">
        <v>7027</v>
      </c>
      <c r="C5314" s="786">
        <v>82851</v>
      </c>
      <c r="D5314" s="786" t="s">
        <v>3056</v>
      </c>
      <c r="E5314" s="786">
        <v>130</v>
      </c>
      <c r="F5314" s="786">
        <v>4010</v>
      </c>
      <c r="G5314" s="786" t="s">
        <v>7052</v>
      </c>
      <c r="H5314" s="786" t="s">
        <v>1573</v>
      </c>
      <c r="J5314" s="786">
        <v>1</v>
      </c>
      <c r="K5314" s="786">
        <v>7.25</v>
      </c>
      <c r="L5314" s="786">
        <v>7.25</v>
      </c>
      <c r="M5314" s="55" t="s">
        <v>2455</v>
      </c>
    </row>
    <row r="5315" spans="1:13" ht="15">
      <c r="A5315" s="282">
        <v>45952</v>
      </c>
      <c r="B5315" s="55" t="s">
        <v>7027</v>
      </c>
      <c r="C5315" s="784">
        <v>83643</v>
      </c>
      <c r="D5315" s="784" t="s">
        <v>2255</v>
      </c>
      <c r="E5315" s="784" t="s">
        <v>2061</v>
      </c>
      <c r="F5315" s="784">
        <v>4010</v>
      </c>
      <c r="G5315" s="784" t="s">
        <v>3355</v>
      </c>
      <c r="H5315" s="784" t="s">
        <v>1573</v>
      </c>
      <c r="J5315" s="784">
        <v>1</v>
      </c>
      <c r="K5315" s="784">
        <v>20.62</v>
      </c>
      <c r="L5315" s="784">
        <v>20.62</v>
      </c>
      <c r="M5315" s="55" t="s">
        <v>2455</v>
      </c>
    </row>
    <row r="5316" spans="1:13" ht="15">
      <c r="A5316" s="282">
        <v>45952</v>
      </c>
      <c r="B5316" s="55" t="s">
        <v>7027</v>
      </c>
      <c r="C5316" s="786">
        <v>83278</v>
      </c>
      <c r="D5316" s="786" t="s">
        <v>5913</v>
      </c>
      <c r="E5316" s="786">
        <v>90</v>
      </c>
      <c r="F5316" s="786">
        <v>4010</v>
      </c>
      <c r="G5316" s="786" t="s">
        <v>7053</v>
      </c>
      <c r="H5316" s="786" t="s">
        <v>1573</v>
      </c>
      <c r="J5316" s="786">
        <v>2</v>
      </c>
      <c r="K5316" s="786">
        <v>5.4</v>
      </c>
      <c r="L5316" s="786">
        <v>10.8</v>
      </c>
      <c r="M5316" s="55" t="s">
        <v>2455</v>
      </c>
    </row>
    <row r="5317" spans="1:13" ht="15">
      <c r="A5317" s="282">
        <v>45952</v>
      </c>
      <c r="B5317" s="55" t="s">
        <v>7027</v>
      </c>
      <c r="C5317" s="784">
        <v>47052</v>
      </c>
      <c r="D5317" s="784" t="s">
        <v>2986</v>
      </c>
      <c r="E5317" s="784">
        <v>100</v>
      </c>
      <c r="F5317" s="784">
        <v>4010</v>
      </c>
      <c r="G5317" s="784" t="s">
        <v>7054</v>
      </c>
      <c r="H5317" s="784" t="s">
        <v>1573</v>
      </c>
      <c r="J5317" s="784">
        <v>2</v>
      </c>
      <c r="K5317" s="784">
        <v>8.09</v>
      </c>
      <c r="L5317" s="784">
        <v>16.18</v>
      </c>
      <c r="M5317" s="55" t="s">
        <v>2455</v>
      </c>
    </row>
    <row r="5318" spans="1:13" ht="15">
      <c r="A5318" s="282">
        <v>45952</v>
      </c>
      <c r="B5318" s="55" t="s">
        <v>7055</v>
      </c>
      <c r="C5318" s="784">
        <v>83548</v>
      </c>
      <c r="D5318" s="784" t="s">
        <v>7056</v>
      </c>
      <c r="E5318" s="784">
        <v>100</v>
      </c>
      <c r="F5318" s="784">
        <v>4010</v>
      </c>
      <c r="G5318" s="784" t="s">
        <v>7057</v>
      </c>
      <c r="H5318" s="784" t="s">
        <v>1573</v>
      </c>
      <c r="J5318" s="55">
        <v>-1</v>
      </c>
      <c r="K5318" s="791">
        <v>18.38</v>
      </c>
      <c r="L5318" s="791">
        <v>-18.38</v>
      </c>
      <c r="M5318" s="55" t="s">
        <v>2287</v>
      </c>
    </row>
    <row r="5319" spans="1:13" ht="15">
      <c r="A5319" s="282">
        <v>45952</v>
      </c>
      <c r="B5319" s="55" t="s">
        <v>7058</v>
      </c>
      <c r="C5319" s="784">
        <v>83493</v>
      </c>
      <c r="D5319" s="784" t="s">
        <v>5320</v>
      </c>
      <c r="E5319" s="784">
        <v>160</v>
      </c>
      <c r="F5319" s="784">
        <v>4010</v>
      </c>
      <c r="G5319" s="784" t="s">
        <v>3443</v>
      </c>
      <c r="H5319" s="784" t="s">
        <v>1573</v>
      </c>
      <c r="I5319" s="797">
        <v>1</v>
      </c>
      <c r="J5319" s="784">
        <v>1</v>
      </c>
      <c r="K5319" s="784">
        <v>14.63</v>
      </c>
      <c r="L5319" s="793">
        <v>14.63</v>
      </c>
      <c r="M5319" s="55" t="s">
        <v>2455</v>
      </c>
    </row>
    <row r="5320" spans="1:13" ht="15">
      <c r="A5320" s="282">
        <v>45952</v>
      </c>
      <c r="B5320" s="55" t="s">
        <v>7058</v>
      </c>
      <c r="C5320" s="786">
        <v>82937</v>
      </c>
      <c r="D5320" s="786" t="s">
        <v>3398</v>
      </c>
      <c r="E5320" s="786">
        <v>85</v>
      </c>
      <c r="F5320" s="786">
        <v>4010</v>
      </c>
      <c r="G5320" s="786" t="s">
        <v>3444</v>
      </c>
      <c r="H5320" s="786" t="s">
        <v>1573</v>
      </c>
      <c r="I5320" s="798">
        <v>1</v>
      </c>
      <c r="J5320" s="786">
        <v>1</v>
      </c>
      <c r="K5320" s="786">
        <v>9.8800000000000008</v>
      </c>
      <c r="L5320" s="796">
        <v>9.8800000000000008</v>
      </c>
      <c r="M5320" s="55" t="s">
        <v>2455</v>
      </c>
    </row>
    <row r="5321" spans="1:13" ht="15">
      <c r="A5321" s="282">
        <v>45952</v>
      </c>
      <c r="B5321" s="55" t="s">
        <v>7058</v>
      </c>
      <c r="C5321" s="784">
        <v>83535</v>
      </c>
      <c r="D5321" s="784" t="s">
        <v>5611</v>
      </c>
      <c r="E5321" s="784">
        <v>80</v>
      </c>
      <c r="F5321" s="784">
        <v>4010</v>
      </c>
      <c r="G5321" s="784" t="s">
        <v>3166</v>
      </c>
      <c r="H5321" s="784" t="s">
        <v>1573</v>
      </c>
      <c r="I5321" s="797">
        <v>1</v>
      </c>
      <c r="J5321" s="784">
        <v>1</v>
      </c>
      <c r="K5321" s="784">
        <v>6.33</v>
      </c>
      <c r="L5321" s="793">
        <v>6.33</v>
      </c>
      <c r="M5321" s="55" t="s">
        <v>2455</v>
      </c>
    </row>
    <row r="5322" spans="1:13" ht="15">
      <c r="A5322" s="282">
        <v>45952</v>
      </c>
      <c r="B5322" s="55" t="s">
        <v>7058</v>
      </c>
      <c r="C5322" s="786">
        <v>83756</v>
      </c>
      <c r="D5322" s="786" t="s">
        <v>6497</v>
      </c>
      <c r="E5322" s="786">
        <v>80</v>
      </c>
      <c r="F5322" s="786">
        <v>4010</v>
      </c>
      <c r="G5322" s="786" t="s">
        <v>3167</v>
      </c>
      <c r="H5322" s="786" t="s">
        <v>1573</v>
      </c>
      <c r="I5322" s="798">
        <v>1</v>
      </c>
      <c r="J5322" s="786">
        <v>1</v>
      </c>
      <c r="K5322" s="786">
        <v>11.76</v>
      </c>
      <c r="L5322" s="796">
        <v>11.76</v>
      </c>
      <c r="M5322" s="55" t="s">
        <v>2455</v>
      </c>
    </row>
    <row r="5323" spans="1:13" ht="15">
      <c r="A5323" s="282">
        <v>45952</v>
      </c>
      <c r="B5323" s="55" t="s">
        <v>7058</v>
      </c>
      <c r="C5323" s="784">
        <v>65065</v>
      </c>
      <c r="D5323" s="784">
        <v>22</v>
      </c>
      <c r="E5323" s="784">
        <v>120</v>
      </c>
      <c r="F5323" s="784">
        <v>4010</v>
      </c>
      <c r="G5323" s="784" t="s">
        <v>3169</v>
      </c>
      <c r="H5323" s="784" t="s">
        <v>1573</v>
      </c>
      <c r="I5323" s="797">
        <v>1</v>
      </c>
      <c r="J5323" s="784">
        <v>1</v>
      </c>
      <c r="K5323" s="784">
        <v>10.16</v>
      </c>
      <c r="L5323" s="793">
        <v>10.16</v>
      </c>
      <c r="M5323" s="55" t="s">
        <v>2455</v>
      </c>
    </row>
    <row r="5324" spans="1:13" ht="15">
      <c r="A5324" s="282">
        <v>45952</v>
      </c>
      <c r="B5324" s="55" t="s">
        <v>7058</v>
      </c>
      <c r="C5324" s="786">
        <v>83754</v>
      </c>
      <c r="D5324" s="786" t="s">
        <v>7059</v>
      </c>
      <c r="E5324" s="786">
        <v>85</v>
      </c>
      <c r="F5324" s="786">
        <v>4010</v>
      </c>
      <c r="G5324" s="786" t="s">
        <v>3171</v>
      </c>
      <c r="H5324" s="786" t="s">
        <v>1573</v>
      </c>
      <c r="I5324" s="798">
        <v>1</v>
      </c>
      <c r="J5324" s="786">
        <v>1</v>
      </c>
      <c r="K5324" s="786">
        <v>6.96</v>
      </c>
      <c r="L5324" s="796">
        <v>6.96</v>
      </c>
      <c r="M5324" s="55" t="s">
        <v>2455</v>
      </c>
    </row>
    <row r="5325" spans="1:13" ht="15">
      <c r="A5325" s="282">
        <v>45952</v>
      </c>
      <c r="B5325" s="55" t="s">
        <v>7058</v>
      </c>
      <c r="C5325" s="784">
        <v>83584</v>
      </c>
      <c r="D5325" s="784" t="s">
        <v>6802</v>
      </c>
      <c r="E5325" s="784" t="s">
        <v>289</v>
      </c>
      <c r="F5325" s="784">
        <v>4010</v>
      </c>
      <c r="G5325" s="784" t="s">
        <v>3607</v>
      </c>
      <c r="H5325" s="784" t="s">
        <v>1573</v>
      </c>
      <c r="I5325" s="797">
        <v>1</v>
      </c>
      <c r="J5325" s="784">
        <v>1</v>
      </c>
      <c r="K5325" s="784">
        <v>10.16</v>
      </c>
      <c r="L5325" s="793">
        <v>10.16</v>
      </c>
      <c r="M5325" s="55" t="s">
        <v>2455</v>
      </c>
    </row>
    <row r="5326" spans="1:13" ht="15">
      <c r="A5326" s="282">
        <v>45952</v>
      </c>
      <c r="B5326" s="55" t="s">
        <v>7058</v>
      </c>
      <c r="C5326" s="786">
        <v>83643</v>
      </c>
      <c r="D5326" s="786" t="s">
        <v>6746</v>
      </c>
      <c r="E5326" s="786" t="s">
        <v>441</v>
      </c>
      <c r="F5326" s="786">
        <v>4010</v>
      </c>
      <c r="G5326" s="786" t="s">
        <v>5362</v>
      </c>
      <c r="H5326" s="786" t="s">
        <v>1573</v>
      </c>
      <c r="I5326" s="798">
        <v>1</v>
      </c>
      <c r="J5326" s="786">
        <v>1</v>
      </c>
      <c r="K5326" s="786">
        <v>20.62</v>
      </c>
      <c r="L5326" s="796">
        <v>20.62</v>
      </c>
      <c r="M5326" s="55" t="s">
        <v>2455</v>
      </c>
    </row>
    <row r="5327" spans="1:13" ht="15">
      <c r="A5327" s="282">
        <v>45952</v>
      </c>
      <c r="B5327" s="55" t="s">
        <v>7058</v>
      </c>
      <c r="C5327" s="784">
        <v>83342</v>
      </c>
      <c r="D5327" s="784" t="s">
        <v>5917</v>
      </c>
      <c r="E5327" s="784">
        <v>70</v>
      </c>
      <c r="F5327" s="784">
        <v>4010</v>
      </c>
      <c r="G5327" s="784" t="s">
        <v>5354</v>
      </c>
      <c r="H5327" s="784" t="s">
        <v>1573</v>
      </c>
      <c r="I5327" s="797">
        <v>3</v>
      </c>
      <c r="J5327" s="784">
        <v>3</v>
      </c>
      <c r="K5327" s="784">
        <v>7.22</v>
      </c>
      <c r="L5327" s="793">
        <v>21.66</v>
      </c>
      <c r="M5327" s="55" t="s">
        <v>2455</v>
      </c>
    </row>
    <row r="5328" spans="1:13" ht="15">
      <c r="A5328" s="282">
        <v>45952</v>
      </c>
      <c r="B5328" s="55" t="s">
        <v>7058</v>
      </c>
      <c r="C5328" s="786">
        <v>80039</v>
      </c>
      <c r="D5328" s="786" t="s">
        <v>2408</v>
      </c>
      <c r="E5328" s="786" t="s">
        <v>2296</v>
      </c>
      <c r="F5328" s="786">
        <v>4010</v>
      </c>
      <c r="G5328" s="786" t="s">
        <v>5506</v>
      </c>
      <c r="H5328" s="786" t="s">
        <v>1573</v>
      </c>
      <c r="I5328" s="798">
        <v>2</v>
      </c>
      <c r="J5328" s="786">
        <v>2</v>
      </c>
      <c r="K5328" s="786">
        <v>8.82</v>
      </c>
      <c r="L5328" s="796">
        <v>17.64</v>
      </c>
      <c r="M5328" s="55" t="s">
        <v>2455</v>
      </c>
    </row>
    <row r="5329" spans="1:13" ht="15">
      <c r="A5329" s="282">
        <v>45952</v>
      </c>
      <c r="B5329" s="55" t="s">
        <v>7058</v>
      </c>
      <c r="C5329" s="784">
        <v>52399</v>
      </c>
      <c r="D5329" s="784" t="s">
        <v>6576</v>
      </c>
      <c r="E5329" s="784" t="s">
        <v>289</v>
      </c>
      <c r="F5329" s="784">
        <v>4010</v>
      </c>
      <c r="G5329" s="784" t="s">
        <v>5355</v>
      </c>
      <c r="H5329" s="784" t="s">
        <v>1573</v>
      </c>
      <c r="I5329" s="797">
        <v>4</v>
      </c>
      <c r="J5329" s="784">
        <v>4</v>
      </c>
      <c r="K5329" s="784">
        <v>5.96</v>
      </c>
      <c r="L5329" s="793">
        <v>23.84</v>
      </c>
      <c r="M5329" s="55" t="s">
        <v>2455</v>
      </c>
    </row>
    <row r="5330" spans="1:13" ht="15">
      <c r="A5330" s="282">
        <v>45952</v>
      </c>
      <c r="B5330" s="55" t="s">
        <v>7058</v>
      </c>
      <c r="C5330" s="786">
        <v>81873</v>
      </c>
      <c r="D5330" s="786" t="s">
        <v>4991</v>
      </c>
      <c r="E5330" s="786">
        <v>120</v>
      </c>
      <c r="F5330" s="786">
        <v>4010</v>
      </c>
      <c r="G5330" s="786" t="s">
        <v>4223</v>
      </c>
      <c r="H5330" s="786" t="s">
        <v>1573</v>
      </c>
      <c r="I5330" s="798">
        <v>2</v>
      </c>
      <c r="J5330" s="786">
        <v>2</v>
      </c>
      <c r="K5330" s="786">
        <v>12.12</v>
      </c>
      <c r="L5330" s="796">
        <v>24.24</v>
      </c>
      <c r="M5330" s="55" t="s">
        <v>2455</v>
      </c>
    </row>
    <row r="5331" spans="1:13" ht="15">
      <c r="A5331" s="282">
        <v>45952</v>
      </c>
      <c r="B5331" s="55" t="s">
        <v>7058</v>
      </c>
      <c r="C5331" s="784">
        <v>80039</v>
      </c>
      <c r="D5331" s="784" t="s">
        <v>2653</v>
      </c>
      <c r="E5331" s="784" t="s">
        <v>2061</v>
      </c>
      <c r="F5331" s="784">
        <v>4010</v>
      </c>
      <c r="G5331" s="784" t="s">
        <v>7060</v>
      </c>
      <c r="H5331" s="784" t="s">
        <v>1573</v>
      </c>
      <c r="I5331" s="797">
        <v>1</v>
      </c>
      <c r="J5331" s="784">
        <v>1</v>
      </c>
      <c r="K5331" s="784">
        <v>10.08</v>
      </c>
      <c r="L5331" s="793">
        <v>10.08</v>
      </c>
      <c r="M5331" s="55" t="s">
        <v>2455</v>
      </c>
    </row>
    <row r="5332" spans="1:13" ht="15">
      <c r="A5332" s="282">
        <v>45952</v>
      </c>
      <c r="B5332" s="55" t="s">
        <v>7061</v>
      </c>
      <c r="C5332" s="784">
        <v>82835</v>
      </c>
      <c r="D5332" s="784">
        <v>989</v>
      </c>
      <c r="E5332" s="784" t="s">
        <v>2300</v>
      </c>
      <c r="F5332" s="784">
        <v>4010</v>
      </c>
      <c r="G5332" s="784" t="s">
        <v>7062</v>
      </c>
      <c r="H5332" s="784" t="s">
        <v>1573</v>
      </c>
      <c r="I5332" s="797">
        <v>-1</v>
      </c>
      <c r="J5332" s="784">
        <v>-1</v>
      </c>
      <c r="K5332" s="784">
        <v>20.91</v>
      </c>
      <c r="L5332" s="793">
        <v>-20.91</v>
      </c>
      <c r="M5332" s="55" t="s">
        <v>2287</v>
      </c>
    </row>
    <row r="5333" spans="1:13" ht="15">
      <c r="A5333" s="282">
        <v>45953</v>
      </c>
      <c r="B5333" s="55" t="s">
        <v>7063</v>
      </c>
      <c r="C5333" s="784">
        <v>83756</v>
      </c>
      <c r="D5333" s="784" t="s">
        <v>6497</v>
      </c>
      <c r="E5333" s="784">
        <v>70</v>
      </c>
      <c r="F5333" s="784">
        <v>4010</v>
      </c>
      <c r="G5333" s="784" t="s">
        <v>4920</v>
      </c>
      <c r="H5333" s="784" t="s">
        <v>1573</v>
      </c>
      <c r="J5333" s="784">
        <v>2</v>
      </c>
      <c r="K5333" s="784">
        <v>11.76</v>
      </c>
      <c r="L5333" s="784">
        <v>23.52</v>
      </c>
      <c r="M5333" s="55" t="s">
        <v>2455</v>
      </c>
    </row>
    <row r="5334" spans="1:13" ht="15">
      <c r="A5334" s="282">
        <v>45953</v>
      </c>
      <c r="B5334" s="55" t="s">
        <v>7063</v>
      </c>
      <c r="C5334" s="786">
        <v>82202</v>
      </c>
      <c r="D5334" s="786">
        <v>715</v>
      </c>
      <c r="E5334" s="786">
        <v>100</v>
      </c>
      <c r="F5334" s="786">
        <v>4010</v>
      </c>
      <c r="G5334" s="786" t="s">
        <v>4925</v>
      </c>
      <c r="H5334" s="786" t="s">
        <v>1573</v>
      </c>
      <c r="J5334" s="786">
        <v>1</v>
      </c>
      <c r="K5334" s="786">
        <v>14.14</v>
      </c>
      <c r="L5334" s="786">
        <v>14.14</v>
      </c>
      <c r="M5334" s="55" t="s">
        <v>2455</v>
      </c>
    </row>
    <row r="5335" spans="1:13" ht="15">
      <c r="A5335" s="282">
        <v>45953</v>
      </c>
      <c r="B5335" s="55" t="s">
        <v>7063</v>
      </c>
      <c r="C5335" s="784">
        <v>68010</v>
      </c>
      <c r="D5335" s="784" t="s">
        <v>2363</v>
      </c>
      <c r="E5335" s="784">
        <v>90</v>
      </c>
      <c r="F5335" s="784">
        <v>4010</v>
      </c>
      <c r="G5335" s="784" t="s">
        <v>7064</v>
      </c>
      <c r="H5335" s="784" t="s">
        <v>1573</v>
      </c>
      <c r="J5335" s="784">
        <v>1</v>
      </c>
      <c r="K5335" s="784">
        <v>6.72</v>
      </c>
      <c r="L5335" s="784">
        <v>6.72</v>
      </c>
      <c r="M5335" s="55" t="s">
        <v>2455</v>
      </c>
    </row>
    <row r="5336" spans="1:13" ht="15">
      <c r="A5336" s="282">
        <v>45953</v>
      </c>
      <c r="B5336" s="55" t="s">
        <v>7063</v>
      </c>
      <c r="C5336" s="786">
        <v>83542</v>
      </c>
      <c r="D5336" s="786" t="s">
        <v>7065</v>
      </c>
      <c r="E5336" s="786">
        <v>60</v>
      </c>
      <c r="F5336" s="786">
        <v>4010</v>
      </c>
      <c r="G5336" s="786" t="s">
        <v>4936</v>
      </c>
      <c r="H5336" s="786" t="s">
        <v>1573</v>
      </c>
      <c r="J5336" s="786">
        <v>2</v>
      </c>
      <c r="K5336" s="786">
        <v>5.8</v>
      </c>
      <c r="L5336" s="786">
        <v>11.6</v>
      </c>
      <c r="M5336" s="55" t="s">
        <v>2455</v>
      </c>
    </row>
    <row r="5337" spans="1:13" ht="15">
      <c r="A5337" s="282">
        <v>45953</v>
      </c>
      <c r="B5337" s="55" t="s">
        <v>7063</v>
      </c>
      <c r="C5337" s="784">
        <v>83756</v>
      </c>
      <c r="D5337" s="784" t="s">
        <v>6704</v>
      </c>
      <c r="E5337" s="784">
        <v>80</v>
      </c>
      <c r="F5337" s="784">
        <v>4010</v>
      </c>
      <c r="G5337" s="784" t="s">
        <v>4946</v>
      </c>
      <c r="H5337" s="784" t="s">
        <v>1573</v>
      </c>
      <c r="J5337" s="784">
        <v>1</v>
      </c>
      <c r="K5337" s="784">
        <v>11.76</v>
      </c>
      <c r="L5337" s="784">
        <v>11.76</v>
      </c>
      <c r="M5337" s="55" t="s">
        <v>2455</v>
      </c>
    </row>
    <row r="5338" spans="1:13" ht="15">
      <c r="A5338" s="282">
        <v>45953</v>
      </c>
      <c r="B5338" s="55" t="s">
        <v>7063</v>
      </c>
      <c r="C5338" s="786">
        <v>67377</v>
      </c>
      <c r="D5338" s="786" t="s">
        <v>3205</v>
      </c>
      <c r="E5338" s="786">
        <v>140</v>
      </c>
      <c r="F5338" s="786">
        <v>4010</v>
      </c>
      <c r="G5338" s="786" t="s">
        <v>7047</v>
      </c>
      <c r="H5338" s="786" t="s">
        <v>1573</v>
      </c>
      <c r="J5338" s="786">
        <v>1</v>
      </c>
      <c r="K5338" s="786">
        <v>4.2</v>
      </c>
      <c r="L5338" s="786">
        <v>4.2</v>
      </c>
      <c r="M5338" s="55" t="s">
        <v>2455</v>
      </c>
    </row>
    <row r="5339" spans="1:13" ht="15">
      <c r="A5339" s="282">
        <v>45953</v>
      </c>
      <c r="B5339" s="55" t="s">
        <v>7063</v>
      </c>
      <c r="C5339" s="784">
        <v>81347</v>
      </c>
      <c r="D5339" s="784" t="s">
        <v>6531</v>
      </c>
      <c r="E5339" s="784">
        <v>110</v>
      </c>
      <c r="F5339" s="784">
        <v>4010</v>
      </c>
      <c r="G5339" s="784" t="s">
        <v>7066</v>
      </c>
      <c r="H5339" s="784" t="s">
        <v>1573</v>
      </c>
      <c r="J5339" s="784">
        <v>1</v>
      </c>
      <c r="K5339" s="784">
        <v>7.85</v>
      </c>
      <c r="L5339" s="784">
        <v>7.85</v>
      </c>
      <c r="M5339" s="55" t="s">
        <v>2455</v>
      </c>
    </row>
    <row r="5340" spans="1:13" ht="15">
      <c r="A5340" s="282">
        <v>45953</v>
      </c>
      <c r="B5340" s="55" t="s">
        <v>7063</v>
      </c>
      <c r="C5340" s="786">
        <v>82203</v>
      </c>
      <c r="D5340" s="786" t="s">
        <v>6746</v>
      </c>
      <c r="E5340" s="786">
        <v>130</v>
      </c>
      <c r="F5340" s="786">
        <v>4010</v>
      </c>
      <c r="G5340" s="786" t="s">
        <v>7067</v>
      </c>
      <c r="H5340" s="786" t="s">
        <v>1573</v>
      </c>
      <c r="J5340" s="786">
        <v>2</v>
      </c>
      <c r="K5340" s="786">
        <v>18.05</v>
      </c>
      <c r="L5340" s="786">
        <v>36.1</v>
      </c>
      <c r="M5340" s="55" t="s">
        <v>2455</v>
      </c>
    </row>
    <row r="5341" spans="1:13" ht="15">
      <c r="A5341" s="282">
        <v>45953</v>
      </c>
      <c r="B5341" s="55" t="s">
        <v>7063</v>
      </c>
      <c r="C5341" s="784">
        <v>83520</v>
      </c>
      <c r="D5341" s="784" t="s">
        <v>5109</v>
      </c>
      <c r="E5341" s="784">
        <v>80</v>
      </c>
      <c r="F5341" s="784">
        <v>4010</v>
      </c>
      <c r="G5341" s="784" t="s">
        <v>7068</v>
      </c>
      <c r="H5341" s="784" t="s">
        <v>1573</v>
      </c>
      <c r="J5341" s="784">
        <v>1</v>
      </c>
      <c r="K5341" s="784">
        <v>7.86</v>
      </c>
      <c r="L5341" s="784">
        <v>7.86</v>
      </c>
      <c r="M5341" s="55" t="s">
        <v>2455</v>
      </c>
    </row>
    <row r="5342" spans="1:13" ht="15">
      <c r="A5342" s="282">
        <v>45953</v>
      </c>
      <c r="B5342" s="55" t="s">
        <v>7063</v>
      </c>
      <c r="C5342" s="786">
        <v>83110</v>
      </c>
      <c r="D5342" s="786" t="s">
        <v>3125</v>
      </c>
      <c r="E5342" s="786">
        <v>75</v>
      </c>
      <c r="F5342" s="786">
        <v>4010</v>
      </c>
      <c r="G5342" s="786" t="s">
        <v>4897</v>
      </c>
      <c r="H5342" s="786" t="s">
        <v>1573</v>
      </c>
      <c r="J5342" s="786">
        <v>1</v>
      </c>
      <c r="K5342" s="786">
        <v>8.2899999999999991</v>
      </c>
      <c r="L5342" s="786">
        <v>8.2899999999999991</v>
      </c>
      <c r="M5342" s="55" t="s">
        <v>2455</v>
      </c>
    </row>
    <row r="5343" spans="1:13" ht="15">
      <c r="A5343" s="282">
        <v>45953</v>
      </c>
      <c r="B5343" s="55" t="s">
        <v>7063</v>
      </c>
      <c r="C5343" s="784">
        <v>82008</v>
      </c>
      <c r="D5343" s="784" t="s">
        <v>5558</v>
      </c>
      <c r="E5343" s="784">
        <v>90</v>
      </c>
      <c r="F5343" s="784">
        <v>4010</v>
      </c>
      <c r="G5343" s="784" t="s">
        <v>7069</v>
      </c>
      <c r="H5343" s="784" t="s">
        <v>1573</v>
      </c>
      <c r="J5343" s="784">
        <v>1</v>
      </c>
      <c r="K5343" s="784">
        <v>8.26</v>
      </c>
      <c r="L5343" s="784">
        <v>8.26</v>
      </c>
      <c r="M5343" s="55" t="s">
        <v>2455</v>
      </c>
    </row>
    <row r="5344" spans="1:13" ht="15">
      <c r="A5344" s="282">
        <v>45953</v>
      </c>
      <c r="B5344" s="55" t="s">
        <v>7063</v>
      </c>
      <c r="C5344" s="786">
        <v>59852</v>
      </c>
      <c r="D5344" s="786" t="s">
        <v>6746</v>
      </c>
      <c r="E5344" s="786">
        <v>75</v>
      </c>
      <c r="F5344" s="786">
        <v>4010</v>
      </c>
      <c r="G5344" s="786" t="s">
        <v>4900</v>
      </c>
      <c r="H5344" s="786" t="s">
        <v>1573</v>
      </c>
      <c r="J5344" s="786">
        <v>1</v>
      </c>
      <c r="K5344" s="786">
        <v>6.46</v>
      </c>
      <c r="L5344" s="786">
        <v>6.46</v>
      </c>
      <c r="M5344" s="55" t="s">
        <v>2455</v>
      </c>
    </row>
    <row r="5345" spans="1:13" ht="15">
      <c r="A5345" s="282">
        <v>45953</v>
      </c>
      <c r="B5345" s="55" t="s">
        <v>7063</v>
      </c>
      <c r="C5345" s="784">
        <v>59852</v>
      </c>
      <c r="D5345" s="784" t="s">
        <v>2382</v>
      </c>
      <c r="E5345" s="784">
        <v>130</v>
      </c>
      <c r="F5345" s="784">
        <v>4010</v>
      </c>
      <c r="G5345" s="784" t="s">
        <v>5466</v>
      </c>
      <c r="H5345" s="784" t="s">
        <v>1573</v>
      </c>
      <c r="J5345" s="784">
        <v>1</v>
      </c>
      <c r="K5345" s="784">
        <v>6.38</v>
      </c>
      <c r="L5345" s="784">
        <v>6.38</v>
      </c>
      <c r="M5345" s="55" t="s">
        <v>2455</v>
      </c>
    </row>
    <row r="5346" spans="1:13" ht="15">
      <c r="A5346" s="282">
        <v>45953</v>
      </c>
      <c r="B5346" s="55" t="s">
        <v>7063</v>
      </c>
      <c r="C5346" s="786">
        <v>81666</v>
      </c>
      <c r="D5346" s="786" t="s">
        <v>5005</v>
      </c>
      <c r="E5346" s="786">
        <v>80</v>
      </c>
      <c r="F5346" s="786">
        <v>4010</v>
      </c>
      <c r="G5346" s="786" t="s">
        <v>7070</v>
      </c>
      <c r="H5346" s="786" t="s">
        <v>1573</v>
      </c>
      <c r="J5346" s="786">
        <v>1</v>
      </c>
      <c r="K5346" s="786">
        <v>6.3</v>
      </c>
      <c r="L5346" s="786">
        <v>6.3</v>
      </c>
      <c r="M5346" s="55" t="s">
        <v>2455</v>
      </c>
    </row>
    <row r="5347" spans="1:13" ht="15">
      <c r="A5347" s="282">
        <v>45953</v>
      </c>
      <c r="B5347" s="55" t="s">
        <v>7063</v>
      </c>
      <c r="C5347" s="784">
        <v>81881</v>
      </c>
      <c r="D5347" s="784" t="s">
        <v>5490</v>
      </c>
      <c r="E5347" s="784">
        <v>130</v>
      </c>
      <c r="F5347" s="784">
        <v>4010</v>
      </c>
      <c r="G5347" s="784" t="s">
        <v>4810</v>
      </c>
      <c r="H5347" s="784" t="s">
        <v>1573</v>
      </c>
      <c r="J5347" s="784">
        <v>3</v>
      </c>
      <c r="K5347" s="784">
        <v>6.61</v>
      </c>
      <c r="L5347" s="784">
        <v>19.829999999999998</v>
      </c>
      <c r="M5347" s="55" t="s">
        <v>2455</v>
      </c>
    </row>
    <row r="5348" spans="1:13" ht="15">
      <c r="A5348" s="282">
        <v>45953</v>
      </c>
      <c r="B5348" s="55" t="s">
        <v>7063</v>
      </c>
      <c r="C5348" s="786">
        <v>83409</v>
      </c>
      <c r="D5348" s="786" t="s">
        <v>7071</v>
      </c>
      <c r="E5348" s="786" t="s">
        <v>2230</v>
      </c>
      <c r="F5348" s="786">
        <v>4010</v>
      </c>
      <c r="G5348" s="786" t="s">
        <v>5409</v>
      </c>
      <c r="H5348" s="786" t="s">
        <v>1573</v>
      </c>
      <c r="J5348" s="786">
        <v>1</v>
      </c>
      <c r="K5348" s="786">
        <v>5.27</v>
      </c>
      <c r="L5348" s="786">
        <v>5.27</v>
      </c>
      <c r="M5348" s="55" t="s">
        <v>2455</v>
      </c>
    </row>
    <row r="5349" spans="1:13" ht="15">
      <c r="A5349" s="282">
        <v>45953</v>
      </c>
      <c r="B5349" s="55" t="s">
        <v>7063</v>
      </c>
      <c r="C5349" s="784">
        <v>83127</v>
      </c>
      <c r="D5349" s="784" t="s">
        <v>5000</v>
      </c>
      <c r="E5349" s="784">
        <v>120</v>
      </c>
      <c r="F5349" s="784">
        <v>4010</v>
      </c>
      <c r="G5349" s="784" t="s">
        <v>4814</v>
      </c>
      <c r="H5349" s="784" t="s">
        <v>1573</v>
      </c>
      <c r="J5349" s="784">
        <v>1</v>
      </c>
      <c r="K5349" s="784">
        <v>9.0299999999999994</v>
      </c>
      <c r="L5349" s="784">
        <v>9.0299999999999994</v>
      </c>
      <c r="M5349" s="55" t="s">
        <v>2455</v>
      </c>
    </row>
    <row r="5350" spans="1:13" ht="15">
      <c r="A5350" s="282">
        <v>45953</v>
      </c>
      <c r="B5350" s="55" t="s">
        <v>7063</v>
      </c>
      <c r="C5350" s="786">
        <v>68010</v>
      </c>
      <c r="D5350" s="786" t="s">
        <v>2363</v>
      </c>
      <c r="E5350" s="786">
        <v>120</v>
      </c>
      <c r="F5350" s="786">
        <v>4010</v>
      </c>
      <c r="G5350" s="786" t="s">
        <v>4617</v>
      </c>
      <c r="H5350" s="786" t="s">
        <v>1573</v>
      </c>
      <c r="J5350" s="786">
        <v>1</v>
      </c>
      <c r="K5350" s="786">
        <v>6.72</v>
      </c>
      <c r="L5350" s="786">
        <v>6.72</v>
      </c>
      <c r="M5350" s="55" t="s">
        <v>2455</v>
      </c>
    </row>
    <row r="5351" spans="1:13" ht="15">
      <c r="A5351" s="282">
        <v>45953</v>
      </c>
      <c r="B5351" s="55" t="s">
        <v>7063</v>
      </c>
      <c r="C5351" s="784">
        <v>83520</v>
      </c>
      <c r="D5351" s="784" t="s">
        <v>5109</v>
      </c>
      <c r="E5351" s="784">
        <v>70</v>
      </c>
      <c r="F5351" s="784">
        <v>4010</v>
      </c>
      <c r="G5351" s="784" t="s">
        <v>2642</v>
      </c>
      <c r="H5351" s="784" t="s">
        <v>1573</v>
      </c>
      <c r="J5351" s="784">
        <v>1</v>
      </c>
      <c r="K5351" s="784">
        <v>7.86</v>
      </c>
      <c r="L5351" s="784">
        <v>7.86</v>
      </c>
      <c r="M5351" s="55" t="s">
        <v>2455</v>
      </c>
    </row>
    <row r="5352" spans="1:13" ht="15">
      <c r="A5352" s="282">
        <v>45953</v>
      </c>
      <c r="B5352" s="55" t="s">
        <v>7063</v>
      </c>
      <c r="C5352" s="786">
        <v>66716</v>
      </c>
      <c r="D5352" s="786" t="s">
        <v>7072</v>
      </c>
      <c r="E5352" s="786">
        <v>130</v>
      </c>
      <c r="F5352" s="786">
        <v>4010</v>
      </c>
      <c r="G5352" s="786" t="s">
        <v>7073</v>
      </c>
      <c r="H5352" s="786" t="s">
        <v>1573</v>
      </c>
      <c r="J5352" s="786">
        <v>2</v>
      </c>
      <c r="K5352" s="786">
        <v>4.55</v>
      </c>
      <c r="L5352" s="786">
        <v>9.1</v>
      </c>
      <c r="M5352" s="55" t="s">
        <v>2455</v>
      </c>
    </row>
    <row r="5353" spans="1:13" ht="15">
      <c r="A5353" s="282">
        <v>45953</v>
      </c>
      <c r="B5353" s="55" t="s">
        <v>7063</v>
      </c>
      <c r="C5353" s="784">
        <v>81847</v>
      </c>
      <c r="D5353" s="784" t="s">
        <v>3844</v>
      </c>
      <c r="E5353" s="784">
        <v>60</v>
      </c>
      <c r="F5353" s="784">
        <v>4010</v>
      </c>
      <c r="G5353" s="784" t="s">
        <v>7074</v>
      </c>
      <c r="H5353" s="784" t="s">
        <v>1573</v>
      </c>
      <c r="J5353" s="784">
        <v>2</v>
      </c>
      <c r="K5353" s="784">
        <v>6.46</v>
      </c>
      <c r="L5353" s="784">
        <v>12.92</v>
      </c>
      <c r="M5353" s="55" t="s">
        <v>2455</v>
      </c>
    </row>
    <row r="5354" spans="1:13" ht="15">
      <c r="A5354" s="282">
        <v>45953</v>
      </c>
      <c r="B5354" s="55" t="s">
        <v>7063</v>
      </c>
      <c r="C5354" s="786">
        <v>83461</v>
      </c>
      <c r="D5354" s="786" t="s">
        <v>7075</v>
      </c>
      <c r="E5354" s="877">
        <v>45784</v>
      </c>
      <c r="F5354" s="786">
        <v>4010</v>
      </c>
      <c r="G5354" s="786" t="s">
        <v>4831</v>
      </c>
      <c r="H5354" s="786" t="s">
        <v>1573</v>
      </c>
      <c r="J5354" s="786">
        <v>1</v>
      </c>
      <c r="K5354" s="786">
        <v>3.82</v>
      </c>
      <c r="L5354" s="786">
        <v>3.82</v>
      </c>
      <c r="M5354" s="55" t="s">
        <v>2455</v>
      </c>
    </row>
    <row r="5355" spans="1:13" ht="15">
      <c r="A5355" s="282">
        <v>45953</v>
      </c>
      <c r="B5355" s="55" t="s">
        <v>7063</v>
      </c>
      <c r="C5355" s="784">
        <v>82202</v>
      </c>
      <c r="D5355" s="784" t="s">
        <v>2255</v>
      </c>
      <c r="E5355" s="784">
        <v>120</v>
      </c>
      <c r="F5355" s="784">
        <v>4010</v>
      </c>
      <c r="G5355" s="784" t="s">
        <v>6643</v>
      </c>
      <c r="H5355" s="784" t="s">
        <v>1573</v>
      </c>
      <c r="J5355" s="784">
        <v>2</v>
      </c>
      <c r="K5355" s="784">
        <v>12.27</v>
      </c>
      <c r="L5355" s="784">
        <v>24.54</v>
      </c>
      <c r="M5355" s="55" t="s">
        <v>2455</v>
      </c>
    </row>
    <row r="5356" spans="1:13" ht="15">
      <c r="A5356" s="282">
        <v>45953</v>
      </c>
      <c r="B5356" s="55" t="s">
        <v>7063</v>
      </c>
      <c r="C5356" s="786">
        <v>81481</v>
      </c>
      <c r="D5356" s="786" t="s">
        <v>3253</v>
      </c>
      <c r="E5356" s="786">
        <v>80</v>
      </c>
      <c r="F5356" s="786">
        <v>4010</v>
      </c>
      <c r="G5356" s="786" t="s">
        <v>5443</v>
      </c>
      <c r="H5356" s="786" t="s">
        <v>1573</v>
      </c>
      <c r="J5356" s="786">
        <v>1</v>
      </c>
      <c r="K5356" s="786">
        <v>6.3</v>
      </c>
      <c r="L5356" s="786">
        <v>6.3</v>
      </c>
      <c r="M5356" s="55" t="s">
        <v>2455</v>
      </c>
    </row>
    <row r="5357" spans="1:13" ht="15">
      <c r="A5357" s="282">
        <v>45953</v>
      </c>
      <c r="B5357" s="55" t="s">
        <v>7063</v>
      </c>
      <c r="C5357" s="784">
        <v>83738</v>
      </c>
      <c r="D5357" s="784">
        <v>15</v>
      </c>
      <c r="E5357" s="784">
        <v>100</v>
      </c>
      <c r="F5357" s="784">
        <v>4010</v>
      </c>
      <c r="G5357" s="784" t="s">
        <v>4833</v>
      </c>
      <c r="H5357" s="784" t="s">
        <v>1573</v>
      </c>
      <c r="J5357" s="784">
        <v>1</v>
      </c>
      <c r="K5357" s="784">
        <v>16.77</v>
      </c>
      <c r="L5357" s="784">
        <v>16.77</v>
      </c>
      <c r="M5357" s="55" t="s">
        <v>2455</v>
      </c>
    </row>
    <row r="5358" spans="1:13" ht="15">
      <c r="A5358" s="282">
        <v>45953</v>
      </c>
      <c r="B5358" s="55" t="s">
        <v>7063</v>
      </c>
      <c r="C5358" s="786">
        <v>81666</v>
      </c>
      <c r="D5358" s="786" t="s">
        <v>2549</v>
      </c>
      <c r="E5358" s="786">
        <v>80</v>
      </c>
      <c r="F5358" s="786">
        <v>4010</v>
      </c>
      <c r="G5358" s="786" t="s">
        <v>4834</v>
      </c>
      <c r="H5358" s="786" t="s">
        <v>1573</v>
      </c>
      <c r="J5358" s="786">
        <v>2</v>
      </c>
      <c r="K5358" s="786">
        <v>6.38</v>
      </c>
      <c r="L5358" s="786">
        <v>12.76</v>
      </c>
      <c r="M5358" s="55" t="s">
        <v>2455</v>
      </c>
    </row>
    <row r="5359" spans="1:13" ht="15">
      <c r="A5359" s="282">
        <v>45953</v>
      </c>
      <c r="B5359" s="55" t="s">
        <v>7063</v>
      </c>
      <c r="C5359" s="784">
        <v>80039</v>
      </c>
      <c r="D5359" s="784" t="s">
        <v>2249</v>
      </c>
      <c r="E5359" s="784" t="s">
        <v>2296</v>
      </c>
      <c r="F5359" s="784">
        <v>4010</v>
      </c>
      <c r="G5359" s="784" t="s">
        <v>7076</v>
      </c>
      <c r="H5359" s="784" t="s">
        <v>1573</v>
      </c>
      <c r="J5359" s="784">
        <v>1</v>
      </c>
      <c r="K5359" s="784">
        <v>11.3</v>
      </c>
      <c r="L5359" s="784">
        <v>11.3</v>
      </c>
      <c r="M5359" s="55" t="s">
        <v>2455</v>
      </c>
    </row>
    <row r="5360" spans="1:13" ht="15">
      <c r="A5360" s="282">
        <v>45953</v>
      </c>
      <c r="B5360" s="55" t="s">
        <v>7063</v>
      </c>
      <c r="C5360" s="786">
        <v>82819</v>
      </c>
      <c r="D5360" s="786" t="s">
        <v>3391</v>
      </c>
      <c r="E5360" s="786">
        <v>90</v>
      </c>
      <c r="F5360" s="786">
        <v>4010</v>
      </c>
      <c r="G5360" s="786" t="s">
        <v>6649</v>
      </c>
      <c r="H5360" s="786" t="s">
        <v>1573</v>
      </c>
      <c r="J5360" s="786">
        <v>1</v>
      </c>
      <c r="K5360" s="786">
        <v>12.04</v>
      </c>
      <c r="L5360" s="786">
        <v>12.04</v>
      </c>
      <c r="M5360" s="55" t="s">
        <v>2455</v>
      </c>
    </row>
    <row r="5361" spans="1:13" ht="15">
      <c r="A5361" s="282">
        <v>45953</v>
      </c>
      <c r="B5361" s="55" t="s">
        <v>7063</v>
      </c>
      <c r="C5361" s="784">
        <v>83490</v>
      </c>
      <c r="D5361" s="784" t="s">
        <v>5710</v>
      </c>
      <c r="E5361" s="784">
        <v>100</v>
      </c>
      <c r="F5361" s="784">
        <v>4010</v>
      </c>
      <c r="G5361" s="784" t="s">
        <v>4837</v>
      </c>
      <c r="H5361" s="784" t="s">
        <v>1573</v>
      </c>
      <c r="J5361" s="784">
        <v>2</v>
      </c>
      <c r="K5361" s="784">
        <v>6.26</v>
      </c>
      <c r="L5361" s="784">
        <v>12.52</v>
      </c>
      <c r="M5361" s="55" t="s">
        <v>2455</v>
      </c>
    </row>
    <row r="5362" spans="1:13" ht="15">
      <c r="A5362" s="282">
        <v>45953</v>
      </c>
      <c r="B5362" s="55" t="s">
        <v>7063</v>
      </c>
      <c r="C5362" s="786">
        <v>81496</v>
      </c>
      <c r="D5362" s="786">
        <v>15</v>
      </c>
      <c r="E5362" s="786">
        <v>110</v>
      </c>
      <c r="F5362" s="786">
        <v>4010</v>
      </c>
      <c r="G5362" s="786" t="s">
        <v>7077</v>
      </c>
      <c r="H5362" s="786" t="s">
        <v>1573</v>
      </c>
      <c r="J5362" s="786">
        <v>1</v>
      </c>
      <c r="K5362" s="786">
        <v>7.22</v>
      </c>
      <c r="L5362" s="786">
        <v>7.22</v>
      </c>
      <c r="M5362" s="55" t="s">
        <v>2455</v>
      </c>
    </row>
    <row r="5363" spans="1:13" ht="15">
      <c r="A5363" s="282">
        <v>45953</v>
      </c>
      <c r="B5363" s="55" t="s">
        <v>7063</v>
      </c>
      <c r="C5363" s="784">
        <v>83523</v>
      </c>
      <c r="D5363" s="784" t="s">
        <v>4292</v>
      </c>
      <c r="E5363" s="784">
        <v>85</v>
      </c>
      <c r="F5363" s="784">
        <v>4010</v>
      </c>
      <c r="G5363" s="784" t="s">
        <v>4838</v>
      </c>
      <c r="H5363" s="784" t="s">
        <v>1573</v>
      </c>
      <c r="J5363" s="784">
        <v>2</v>
      </c>
      <c r="K5363" s="784">
        <v>4.97</v>
      </c>
      <c r="L5363" s="784">
        <v>9.94</v>
      </c>
      <c r="M5363" s="55" t="s">
        <v>2455</v>
      </c>
    </row>
    <row r="5364" spans="1:13" ht="15">
      <c r="A5364" s="282">
        <v>45953</v>
      </c>
      <c r="B5364" s="55" t="s">
        <v>7063</v>
      </c>
      <c r="C5364" s="786">
        <v>83505</v>
      </c>
      <c r="D5364" s="786" t="s">
        <v>7078</v>
      </c>
      <c r="E5364" s="786">
        <v>130</v>
      </c>
      <c r="F5364" s="786">
        <v>4010</v>
      </c>
      <c r="G5364" s="786" t="s">
        <v>7079</v>
      </c>
      <c r="H5364" s="786" t="s">
        <v>1573</v>
      </c>
      <c r="J5364" s="786">
        <v>1</v>
      </c>
      <c r="K5364" s="786">
        <v>4.04</v>
      </c>
      <c r="L5364" s="786">
        <v>4.04</v>
      </c>
      <c r="M5364" s="55" t="s">
        <v>2455</v>
      </c>
    </row>
    <row r="5365" spans="1:13" ht="15">
      <c r="A5365" s="282">
        <v>45953</v>
      </c>
      <c r="B5365" s="55" t="s">
        <v>7063</v>
      </c>
      <c r="C5365" s="784">
        <v>83409</v>
      </c>
      <c r="D5365" s="784" t="s">
        <v>7071</v>
      </c>
      <c r="E5365" s="784" t="s">
        <v>289</v>
      </c>
      <c r="F5365" s="784">
        <v>4010</v>
      </c>
      <c r="G5365" s="784" t="s">
        <v>4840</v>
      </c>
      <c r="H5365" s="784" t="s">
        <v>1573</v>
      </c>
      <c r="J5365" s="784">
        <v>2</v>
      </c>
      <c r="K5365" s="784">
        <v>5.27</v>
      </c>
      <c r="L5365" s="784">
        <v>10.54</v>
      </c>
      <c r="M5365" s="55" t="s">
        <v>2455</v>
      </c>
    </row>
    <row r="5366" spans="1:13" ht="15">
      <c r="A5366" s="282">
        <v>45953</v>
      </c>
      <c r="B5366" s="55" t="s">
        <v>7063</v>
      </c>
      <c r="C5366" s="786">
        <v>82199</v>
      </c>
      <c r="D5366" s="786" t="s">
        <v>6047</v>
      </c>
      <c r="E5366" s="786">
        <v>50</v>
      </c>
      <c r="F5366" s="786">
        <v>4010</v>
      </c>
      <c r="G5366" s="786" t="s">
        <v>7080</v>
      </c>
      <c r="H5366" s="786" t="s">
        <v>1573</v>
      </c>
      <c r="J5366" s="786">
        <v>1</v>
      </c>
      <c r="K5366" s="786">
        <v>8.02</v>
      </c>
      <c r="L5366" s="786">
        <v>8.02</v>
      </c>
      <c r="M5366" s="55" t="s">
        <v>2455</v>
      </c>
    </row>
    <row r="5367" spans="1:13" ht="15">
      <c r="A5367" s="282">
        <v>45953</v>
      </c>
      <c r="B5367" s="55" t="s">
        <v>7063</v>
      </c>
      <c r="C5367" s="784">
        <v>82406</v>
      </c>
      <c r="D5367" s="784" t="s">
        <v>3753</v>
      </c>
      <c r="E5367" s="784">
        <v>110</v>
      </c>
      <c r="F5367" s="784">
        <v>4010</v>
      </c>
      <c r="G5367" s="784" t="s">
        <v>4841</v>
      </c>
      <c r="H5367" s="784" t="s">
        <v>1573</v>
      </c>
      <c r="J5367" s="784">
        <v>1</v>
      </c>
      <c r="K5367" s="784">
        <v>8.25</v>
      </c>
      <c r="L5367" s="784">
        <v>8.25</v>
      </c>
      <c r="M5367" s="55" t="s">
        <v>2455</v>
      </c>
    </row>
    <row r="5368" spans="1:13" ht="15">
      <c r="A5368" s="282">
        <v>45953</v>
      </c>
      <c r="B5368" s="55" t="s">
        <v>7063</v>
      </c>
      <c r="C5368" s="786">
        <v>83340</v>
      </c>
      <c r="D5368" s="786" t="s">
        <v>3930</v>
      </c>
      <c r="E5368" s="786">
        <v>60</v>
      </c>
      <c r="F5368" s="786">
        <v>4010</v>
      </c>
      <c r="G5368" s="786" t="s">
        <v>5451</v>
      </c>
      <c r="H5368" s="786" t="s">
        <v>1573</v>
      </c>
      <c r="J5368" s="786">
        <v>1</v>
      </c>
      <c r="K5368" s="786">
        <v>4.04</v>
      </c>
      <c r="L5368" s="786">
        <v>4.04</v>
      </c>
      <c r="M5368" s="55" t="s">
        <v>2455</v>
      </c>
    </row>
    <row r="5369" spans="1:13" ht="15">
      <c r="A5369" s="282">
        <v>45953</v>
      </c>
      <c r="B5369" s="55" t="s">
        <v>7063</v>
      </c>
      <c r="C5369" s="784">
        <v>82879</v>
      </c>
      <c r="D5369" s="784" t="s">
        <v>4048</v>
      </c>
      <c r="E5369" s="784" t="s">
        <v>441</v>
      </c>
      <c r="F5369" s="784">
        <v>4010</v>
      </c>
      <c r="G5369" s="784" t="s">
        <v>4844</v>
      </c>
      <c r="H5369" s="784" t="s">
        <v>1573</v>
      </c>
      <c r="J5369" s="784">
        <v>1</v>
      </c>
      <c r="K5369" s="784">
        <v>9.68</v>
      </c>
      <c r="L5369" s="784">
        <v>9.68</v>
      </c>
      <c r="M5369" s="55" t="s">
        <v>2455</v>
      </c>
    </row>
    <row r="5370" spans="1:13" ht="15">
      <c r="A5370" s="282">
        <v>45953</v>
      </c>
      <c r="B5370" s="55" t="s">
        <v>7063</v>
      </c>
      <c r="C5370" s="786">
        <v>82921</v>
      </c>
      <c r="D5370" s="786" t="s">
        <v>3635</v>
      </c>
      <c r="E5370" s="786">
        <v>120</v>
      </c>
      <c r="F5370" s="786">
        <v>4010</v>
      </c>
      <c r="G5370" s="786" t="s">
        <v>6695</v>
      </c>
      <c r="H5370" s="786" t="s">
        <v>1573</v>
      </c>
      <c r="J5370" s="786">
        <v>1</v>
      </c>
      <c r="K5370" s="786">
        <v>7.73</v>
      </c>
      <c r="L5370" s="786">
        <v>7.73</v>
      </c>
      <c r="M5370" s="55" t="s">
        <v>2455</v>
      </c>
    </row>
    <row r="5371" spans="1:13" ht="15">
      <c r="A5371" s="282">
        <v>45953</v>
      </c>
      <c r="B5371" s="55" t="s">
        <v>7063</v>
      </c>
      <c r="C5371" s="784">
        <v>83001</v>
      </c>
      <c r="D5371" s="784" t="s">
        <v>2879</v>
      </c>
      <c r="E5371" s="784">
        <v>70</v>
      </c>
      <c r="F5371" s="784">
        <v>4010</v>
      </c>
      <c r="G5371" s="784" t="s">
        <v>7081</v>
      </c>
      <c r="H5371" s="784" t="s">
        <v>1573</v>
      </c>
      <c r="J5371" s="784">
        <v>1</v>
      </c>
      <c r="K5371" s="784">
        <v>4.8</v>
      </c>
      <c r="L5371" s="784">
        <v>4.8</v>
      </c>
      <c r="M5371" s="55" t="s">
        <v>2455</v>
      </c>
    </row>
    <row r="5372" spans="1:13" ht="15">
      <c r="A5372" s="282">
        <v>45953</v>
      </c>
      <c r="B5372" s="55" t="s">
        <v>7063</v>
      </c>
      <c r="C5372" s="786">
        <v>50265</v>
      </c>
      <c r="D5372" s="786" t="s">
        <v>5788</v>
      </c>
      <c r="E5372" s="786" t="s">
        <v>289</v>
      </c>
      <c r="F5372" s="786">
        <v>4010</v>
      </c>
      <c r="G5372" s="786" t="s">
        <v>4848</v>
      </c>
      <c r="H5372" s="786" t="s">
        <v>1573</v>
      </c>
      <c r="J5372" s="786">
        <v>1</v>
      </c>
      <c r="K5372" s="786">
        <v>4.62</v>
      </c>
      <c r="L5372" s="786">
        <v>4.62</v>
      </c>
      <c r="M5372" s="55" t="s">
        <v>2455</v>
      </c>
    </row>
    <row r="5373" spans="1:13" ht="15">
      <c r="A5373" s="282">
        <v>45953</v>
      </c>
      <c r="B5373" s="55" t="s">
        <v>7063</v>
      </c>
      <c r="C5373" s="784">
        <v>83756</v>
      </c>
      <c r="D5373" s="784" t="s">
        <v>6497</v>
      </c>
      <c r="E5373" s="784">
        <v>90</v>
      </c>
      <c r="F5373" s="784">
        <v>4010</v>
      </c>
      <c r="G5373" s="784" t="s">
        <v>4851</v>
      </c>
      <c r="H5373" s="784" t="s">
        <v>1573</v>
      </c>
      <c r="J5373" s="784">
        <v>1</v>
      </c>
      <c r="K5373" s="784">
        <v>12.74</v>
      </c>
      <c r="L5373" s="784">
        <v>12.74</v>
      </c>
      <c r="M5373" s="55" t="s">
        <v>2455</v>
      </c>
    </row>
    <row r="5374" spans="1:13" ht="15">
      <c r="A5374" s="282">
        <v>45953</v>
      </c>
      <c r="B5374" s="55" t="s">
        <v>7063</v>
      </c>
      <c r="C5374" s="786">
        <v>83398</v>
      </c>
      <c r="D5374" s="786" t="s">
        <v>6457</v>
      </c>
      <c r="E5374" s="786">
        <v>50</v>
      </c>
      <c r="F5374" s="786">
        <v>4010</v>
      </c>
      <c r="G5374" s="786" t="s">
        <v>5238</v>
      </c>
      <c r="H5374" s="786" t="s">
        <v>1573</v>
      </c>
      <c r="J5374" s="786">
        <v>2</v>
      </c>
      <c r="K5374" s="786">
        <v>5.48</v>
      </c>
      <c r="L5374" s="786">
        <v>10.96</v>
      </c>
      <c r="M5374" s="55" t="s">
        <v>2455</v>
      </c>
    </row>
    <row r="5375" spans="1:13" ht="15">
      <c r="A5375" s="282">
        <v>45953</v>
      </c>
      <c r="B5375" s="55" t="s">
        <v>7063</v>
      </c>
      <c r="C5375" s="784">
        <v>83361</v>
      </c>
      <c r="D5375" s="784" t="s">
        <v>4601</v>
      </c>
      <c r="E5375" s="784">
        <v>75</v>
      </c>
      <c r="F5375" s="784">
        <v>4010</v>
      </c>
      <c r="G5375" s="784" t="s">
        <v>7082</v>
      </c>
      <c r="H5375" s="784" t="s">
        <v>1573</v>
      </c>
      <c r="J5375" s="784">
        <v>1</v>
      </c>
      <c r="K5375" s="784">
        <v>8.23</v>
      </c>
      <c r="L5375" s="784">
        <v>8.23</v>
      </c>
      <c r="M5375" s="55" t="s">
        <v>2455</v>
      </c>
    </row>
    <row r="5376" spans="1:13" ht="15">
      <c r="A5376" s="282">
        <v>45953</v>
      </c>
      <c r="B5376" s="55" t="s">
        <v>7063</v>
      </c>
      <c r="C5376" s="786">
        <v>81563</v>
      </c>
      <c r="D5376" s="786" t="s">
        <v>4942</v>
      </c>
      <c r="E5376" s="786">
        <v>90</v>
      </c>
      <c r="F5376" s="786">
        <v>4010</v>
      </c>
      <c r="G5376" s="786" t="s">
        <v>6707</v>
      </c>
      <c r="H5376" s="786" t="s">
        <v>1573</v>
      </c>
      <c r="J5376" s="786">
        <v>3</v>
      </c>
      <c r="K5376" s="786">
        <v>10.050000000000001</v>
      </c>
      <c r="L5376" s="786">
        <v>30.15</v>
      </c>
      <c r="M5376" s="55" t="s">
        <v>2455</v>
      </c>
    </row>
    <row r="5377" spans="1:13" ht="15">
      <c r="A5377" s="282">
        <v>45953</v>
      </c>
      <c r="B5377" s="55" t="s">
        <v>7063</v>
      </c>
      <c r="C5377" s="784">
        <v>83529</v>
      </c>
      <c r="D5377" s="784">
        <v>66</v>
      </c>
      <c r="E5377" s="784">
        <v>60</v>
      </c>
      <c r="F5377" s="784">
        <v>4010</v>
      </c>
      <c r="G5377" s="784" t="s">
        <v>7083</v>
      </c>
      <c r="H5377" s="784" t="s">
        <v>1573</v>
      </c>
      <c r="J5377" s="784">
        <v>2</v>
      </c>
      <c r="K5377" s="784">
        <v>9.94</v>
      </c>
      <c r="L5377" s="784">
        <v>19.88</v>
      </c>
      <c r="M5377" s="55" t="s">
        <v>2455</v>
      </c>
    </row>
    <row r="5378" spans="1:13" ht="15">
      <c r="A5378" s="282">
        <v>45953</v>
      </c>
      <c r="B5378" s="55" t="s">
        <v>7063</v>
      </c>
      <c r="C5378" s="786">
        <v>82982</v>
      </c>
      <c r="D5378" s="786" t="s">
        <v>3023</v>
      </c>
      <c r="E5378" s="786">
        <v>80</v>
      </c>
      <c r="F5378" s="786">
        <v>4010</v>
      </c>
      <c r="G5378" s="786" t="s">
        <v>2899</v>
      </c>
      <c r="H5378" s="786" t="s">
        <v>1573</v>
      </c>
      <c r="J5378" s="786">
        <v>1</v>
      </c>
      <c r="K5378" s="786">
        <v>3.98</v>
      </c>
      <c r="L5378" s="786">
        <v>3.98</v>
      </c>
      <c r="M5378" s="55" t="s">
        <v>2455</v>
      </c>
    </row>
    <row r="5379" spans="1:13" ht="15">
      <c r="A5379" s="282">
        <v>45953</v>
      </c>
      <c r="B5379" s="55" t="s">
        <v>7063</v>
      </c>
      <c r="C5379" s="784">
        <v>83016</v>
      </c>
      <c r="D5379" s="784" t="s">
        <v>4036</v>
      </c>
      <c r="E5379" s="784">
        <v>85</v>
      </c>
      <c r="F5379" s="784">
        <v>4010</v>
      </c>
      <c r="G5379" s="784" t="s">
        <v>6708</v>
      </c>
      <c r="H5379" s="784" t="s">
        <v>1573</v>
      </c>
      <c r="J5379" s="784">
        <v>3</v>
      </c>
      <c r="K5379" s="784">
        <v>4.42</v>
      </c>
      <c r="L5379" s="784">
        <v>13.26</v>
      </c>
      <c r="M5379" s="55" t="s">
        <v>2455</v>
      </c>
    </row>
    <row r="5380" spans="1:13" ht="15">
      <c r="A5380" s="282">
        <v>45953</v>
      </c>
      <c r="B5380" s="55" t="s">
        <v>7063</v>
      </c>
      <c r="C5380" s="786">
        <v>82613</v>
      </c>
      <c r="D5380" s="786" t="s">
        <v>3049</v>
      </c>
      <c r="E5380" s="786">
        <v>90</v>
      </c>
      <c r="F5380" s="786">
        <v>4010</v>
      </c>
      <c r="G5380" s="786" t="s">
        <v>4853</v>
      </c>
      <c r="H5380" s="786" t="s">
        <v>1573</v>
      </c>
      <c r="J5380" s="786">
        <v>1</v>
      </c>
      <c r="K5380" s="786">
        <v>6.33</v>
      </c>
      <c r="L5380" s="786">
        <v>6.33</v>
      </c>
      <c r="M5380" s="55" t="s">
        <v>2455</v>
      </c>
    </row>
    <row r="5381" spans="1:13" ht="15">
      <c r="A5381" s="282">
        <v>45953</v>
      </c>
      <c r="B5381" s="55" t="s">
        <v>7063</v>
      </c>
      <c r="C5381" s="784">
        <v>82129</v>
      </c>
      <c r="D5381" s="784" t="s">
        <v>7084</v>
      </c>
      <c r="E5381" s="784">
        <v>80</v>
      </c>
      <c r="F5381" s="784">
        <v>4010</v>
      </c>
      <c r="G5381" s="784" t="s">
        <v>5240</v>
      </c>
      <c r="H5381" s="784" t="s">
        <v>1573</v>
      </c>
      <c r="J5381" s="784">
        <v>1</v>
      </c>
      <c r="K5381" s="784">
        <v>5.2</v>
      </c>
      <c r="L5381" s="784">
        <v>5.2</v>
      </c>
      <c r="M5381" s="55" t="s">
        <v>2455</v>
      </c>
    </row>
    <row r="5382" spans="1:13" ht="15">
      <c r="A5382" s="282">
        <v>45953</v>
      </c>
      <c r="B5382" s="55" t="s">
        <v>7063</v>
      </c>
      <c r="C5382" s="786">
        <v>83866</v>
      </c>
      <c r="D5382" s="786" t="s">
        <v>6747</v>
      </c>
      <c r="E5382" s="786">
        <v>130</v>
      </c>
      <c r="F5382" s="786">
        <v>4010</v>
      </c>
      <c r="G5382" s="786" t="s">
        <v>4854</v>
      </c>
      <c r="H5382" s="786" t="s">
        <v>1573</v>
      </c>
      <c r="J5382" s="786">
        <v>1</v>
      </c>
      <c r="K5382" s="786">
        <v>7.61</v>
      </c>
      <c r="L5382" s="786">
        <v>7.61</v>
      </c>
      <c r="M5382" s="55" t="s">
        <v>2455</v>
      </c>
    </row>
    <row r="5383" spans="1:13" ht="15">
      <c r="A5383" s="282">
        <v>45953</v>
      </c>
      <c r="B5383" s="55" t="s">
        <v>7063</v>
      </c>
      <c r="C5383" s="784">
        <v>80452</v>
      </c>
      <c r="D5383" s="784" t="s">
        <v>2333</v>
      </c>
      <c r="E5383" s="784">
        <v>150</v>
      </c>
      <c r="F5383" s="784">
        <v>4010</v>
      </c>
      <c r="G5383" s="784" t="s">
        <v>7085</v>
      </c>
      <c r="H5383" s="784" t="s">
        <v>1573</v>
      </c>
      <c r="J5383" s="784">
        <v>1</v>
      </c>
      <c r="K5383" s="784">
        <v>9.66</v>
      </c>
      <c r="L5383" s="784">
        <v>9.66</v>
      </c>
      <c r="M5383" s="55" t="s">
        <v>2455</v>
      </c>
    </row>
    <row r="5384" spans="1:13" ht="15">
      <c r="A5384" s="282">
        <v>45953</v>
      </c>
      <c r="B5384" s="55" t="s">
        <v>7063</v>
      </c>
      <c r="C5384" s="786">
        <v>83108</v>
      </c>
      <c r="D5384" s="786" t="s">
        <v>3837</v>
      </c>
      <c r="E5384" s="786">
        <v>110</v>
      </c>
      <c r="F5384" s="786">
        <v>4010</v>
      </c>
      <c r="G5384" s="786" t="s">
        <v>4855</v>
      </c>
      <c r="H5384" s="786" t="s">
        <v>1573</v>
      </c>
      <c r="J5384" s="786">
        <v>1</v>
      </c>
      <c r="K5384" s="786">
        <v>6.2</v>
      </c>
      <c r="L5384" s="786">
        <v>6.2</v>
      </c>
      <c r="M5384" s="55" t="s">
        <v>2455</v>
      </c>
    </row>
    <row r="5385" spans="1:13" ht="15">
      <c r="A5385" s="282">
        <v>45953</v>
      </c>
      <c r="B5385" s="55" t="s">
        <v>7063</v>
      </c>
      <c r="C5385" s="784">
        <v>83756</v>
      </c>
      <c r="D5385" s="784" t="s">
        <v>6497</v>
      </c>
      <c r="E5385" s="784">
        <v>80</v>
      </c>
      <c r="F5385" s="784">
        <v>4010</v>
      </c>
      <c r="G5385" s="784" t="s">
        <v>3167</v>
      </c>
      <c r="H5385" s="784" t="s">
        <v>1573</v>
      </c>
      <c r="J5385" s="784">
        <v>1</v>
      </c>
      <c r="K5385" s="784">
        <v>11.76</v>
      </c>
      <c r="L5385" s="784">
        <v>11.76</v>
      </c>
      <c r="M5385" s="55" t="s">
        <v>2455</v>
      </c>
    </row>
    <row r="5386" spans="1:13" ht="15">
      <c r="A5386" s="282">
        <v>45953</v>
      </c>
      <c r="B5386" s="55" t="s">
        <v>7063</v>
      </c>
      <c r="C5386" s="786">
        <v>82407</v>
      </c>
      <c r="D5386" s="786" t="s">
        <v>7086</v>
      </c>
      <c r="E5386" s="786">
        <v>140</v>
      </c>
      <c r="F5386" s="786">
        <v>4010</v>
      </c>
      <c r="G5386" s="786" t="s">
        <v>4856</v>
      </c>
      <c r="H5386" s="786" t="s">
        <v>1573</v>
      </c>
      <c r="J5386" s="786">
        <v>1</v>
      </c>
      <c r="K5386" s="786">
        <v>6.66</v>
      </c>
      <c r="L5386" s="786">
        <v>6.66</v>
      </c>
      <c r="M5386" s="55" t="s">
        <v>2455</v>
      </c>
    </row>
    <row r="5387" spans="1:13" ht="15">
      <c r="A5387" s="282">
        <v>45953</v>
      </c>
      <c r="B5387" s="55" t="s">
        <v>7063</v>
      </c>
      <c r="C5387" s="784">
        <v>83425</v>
      </c>
      <c r="D5387" s="784" t="s">
        <v>5417</v>
      </c>
      <c r="E5387" s="784">
        <v>130</v>
      </c>
      <c r="F5387" s="784">
        <v>4010</v>
      </c>
      <c r="G5387" s="784" t="s">
        <v>7050</v>
      </c>
      <c r="H5387" s="784" t="s">
        <v>1573</v>
      </c>
      <c r="J5387" s="784">
        <v>1</v>
      </c>
      <c r="K5387" s="784">
        <v>12.86</v>
      </c>
      <c r="L5387" s="784">
        <v>12.86</v>
      </c>
      <c r="M5387" s="55" t="s">
        <v>2455</v>
      </c>
    </row>
    <row r="5388" spans="1:13" ht="15">
      <c r="A5388" s="282">
        <v>45953</v>
      </c>
      <c r="B5388" s="55" t="s">
        <v>7063</v>
      </c>
      <c r="C5388" s="786">
        <v>67377</v>
      </c>
      <c r="D5388" s="786" t="s">
        <v>4300</v>
      </c>
      <c r="E5388" s="786">
        <v>140</v>
      </c>
      <c r="F5388" s="786">
        <v>4010</v>
      </c>
      <c r="G5388" s="786" t="s">
        <v>7087</v>
      </c>
      <c r="H5388" s="786" t="s">
        <v>1573</v>
      </c>
      <c r="J5388" s="786">
        <v>1</v>
      </c>
      <c r="K5388" s="786">
        <v>3.81</v>
      </c>
      <c r="L5388" s="786">
        <v>3.81</v>
      </c>
      <c r="M5388" s="55" t="s">
        <v>2455</v>
      </c>
    </row>
    <row r="5389" spans="1:13" ht="15">
      <c r="A5389" s="282">
        <v>45953</v>
      </c>
      <c r="B5389" s="55" t="s">
        <v>7063</v>
      </c>
      <c r="C5389" s="784">
        <v>52121</v>
      </c>
      <c r="D5389" s="784" t="s">
        <v>5961</v>
      </c>
      <c r="E5389" s="784">
        <v>140</v>
      </c>
      <c r="F5389" s="784">
        <v>4010</v>
      </c>
      <c r="G5389" s="784" t="s">
        <v>4858</v>
      </c>
      <c r="H5389" s="784" t="s">
        <v>1573</v>
      </c>
      <c r="J5389" s="784">
        <v>1</v>
      </c>
      <c r="K5389" s="784">
        <v>7.98</v>
      </c>
      <c r="L5389" s="784">
        <v>7.98</v>
      </c>
      <c r="M5389" s="55" t="s">
        <v>2455</v>
      </c>
    </row>
    <row r="5390" spans="1:13" ht="15">
      <c r="A5390" s="282">
        <v>45953</v>
      </c>
      <c r="B5390" s="55" t="s">
        <v>7063</v>
      </c>
      <c r="C5390" s="786">
        <v>37028</v>
      </c>
      <c r="D5390" s="786" t="s">
        <v>6457</v>
      </c>
      <c r="E5390" s="786">
        <v>160</v>
      </c>
      <c r="F5390" s="786">
        <v>4010</v>
      </c>
      <c r="G5390" s="786" t="s">
        <v>7088</v>
      </c>
      <c r="H5390" s="786" t="s">
        <v>1573</v>
      </c>
      <c r="J5390" s="786">
        <v>1</v>
      </c>
      <c r="K5390" s="786">
        <v>6.38</v>
      </c>
      <c r="L5390" s="786">
        <v>6.38</v>
      </c>
      <c r="M5390" s="55" t="s">
        <v>2455</v>
      </c>
    </row>
    <row r="5391" spans="1:13" ht="15">
      <c r="A5391" s="282">
        <v>45953</v>
      </c>
      <c r="B5391" s="55" t="s">
        <v>7063</v>
      </c>
      <c r="C5391" s="784">
        <v>81351</v>
      </c>
      <c r="D5391" s="784" t="s">
        <v>2560</v>
      </c>
      <c r="E5391" s="784">
        <v>150</v>
      </c>
      <c r="F5391" s="784">
        <v>4010</v>
      </c>
      <c r="G5391" s="784" t="s">
        <v>5254</v>
      </c>
      <c r="H5391" s="784" t="s">
        <v>1573</v>
      </c>
      <c r="J5391" s="784">
        <v>1</v>
      </c>
      <c r="K5391" s="784">
        <v>11.21</v>
      </c>
      <c r="L5391" s="784">
        <v>11.21</v>
      </c>
      <c r="M5391" s="55" t="s">
        <v>2455</v>
      </c>
    </row>
    <row r="5392" spans="1:13" ht="15">
      <c r="A5392" s="282">
        <v>45953</v>
      </c>
      <c r="B5392" s="55" t="s">
        <v>7063</v>
      </c>
      <c r="C5392" s="786">
        <v>83156</v>
      </c>
      <c r="D5392" s="786" t="s">
        <v>5320</v>
      </c>
      <c r="E5392" s="786" t="s">
        <v>441</v>
      </c>
      <c r="F5392" s="786">
        <v>4010</v>
      </c>
      <c r="G5392" s="786" t="s">
        <v>7089</v>
      </c>
      <c r="H5392" s="786" t="s">
        <v>1573</v>
      </c>
      <c r="J5392" s="786">
        <v>1</v>
      </c>
      <c r="K5392" s="786">
        <v>27.28</v>
      </c>
      <c r="L5392" s="786">
        <v>27.28</v>
      </c>
      <c r="M5392" s="55" t="s">
        <v>2455</v>
      </c>
    </row>
    <row r="5393" spans="1:13" ht="15">
      <c r="A5393" s="282">
        <v>45953</v>
      </c>
      <c r="B5393" s="55" t="s">
        <v>7063</v>
      </c>
      <c r="C5393" s="784">
        <v>83295</v>
      </c>
      <c r="D5393" s="784" t="s">
        <v>5926</v>
      </c>
      <c r="E5393" s="784">
        <v>90</v>
      </c>
      <c r="F5393" s="784">
        <v>4010</v>
      </c>
      <c r="G5393" s="784" t="s">
        <v>7090</v>
      </c>
      <c r="H5393" s="784" t="s">
        <v>1573</v>
      </c>
      <c r="J5393" s="784">
        <v>1</v>
      </c>
      <c r="K5393" s="784">
        <v>8.57</v>
      </c>
      <c r="L5393" s="784">
        <v>8.57</v>
      </c>
      <c r="M5393" s="55" t="s">
        <v>2455</v>
      </c>
    </row>
    <row r="5394" spans="1:13" ht="15">
      <c r="A5394" s="282">
        <v>45953</v>
      </c>
      <c r="B5394" s="55" t="s">
        <v>7063</v>
      </c>
      <c r="C5394" s="786">
        <v>83344</v>
      </c>
      <c r="D5394" s="786" t="s">
        <v>5083</v>
      </c>
      <c r="E5394" s="786">
        <v>75</v>
      </c>
      <c r="F5394" s="786">
        <v>4010</v>
      </c>
      <c r="G5394" s="786" t="s">
        <v>6889</v>
      </c>
      <c r="H5394" s="786" t="s">
        <v>1573</v>
      </c>
      <c r="J5394" s="786">
        <v>1</v>
      </c>
      <c r="K5394" s="786">
        <v>9.51</v>
      </c>
      <c r="L5394" s="786">
        <v>9.51</v>
      </c>
      <c r="M5394" s="55" t="s">
        <v>2455</v>
      </c>
    </row>
    <row r="5395" spans="1:13" ht="15">
      <c r="A5395" s="282">
        <v>45953</v>
      </c>
      <c r="B5395" s="55" t="s">
        <v>7063</v>
      </c>
      <c r="C5395" s="784">
        <v>81846</v>
      </c>
      <c r="D5395" s="784" t="s">
        <v>5914</v>
      </c>
      <c r="E5395" s="784">
        <v>130</v>
      </c>
      <c r="F5395" s="784">
        <v>4010</v>
      </c>
      <c r="G5395" s="784" t="s">
        <v>5255</v>
      </c>
      <c r="H5395" s="784" t="s">
        <v>1573</v>
      </c>
      <c r="J5395" s="784">
        <v>1</v>
      </c>
      <c r="K5395" s="784">
        <v>5.22</v>
      </c>
      <c r="L5395" s="784">
        <v>5.22</v>
      </c>
      <c r="M5395" s="55" t="s">
        <v>2455</v>
      </c>
    </row>
    <row r="5396" spans="1:13" ht="15">
      <c r="A5396" s="282">
        <v>45953</v>
      </c>
      <c r="B5396" s="55" t="s">
        <v>7063</v>
      </c>
      <c r="C5396" s="786">
        <v>80581</v>
      </c>
      <c r="D5396" s="786">
        <v>177</v>
      </c>
      <c r="E5396" s="786" t="s">
        <v>2061</v>
      </c>
      <c r="F5396" s="786">
        <v>4010</v>
      </c>
      <c r="G5396" s="786" t="s">
        <v>7091</v>
      </c>
      <c r="H5396" s="786" t="s">
        <v>1573</v>
      </c>
      <c r="J5396" s="786">
        <v>1</v>
      </c>
      <c r="K5396" s="786">
        <v>7.49</v>
      </c>
      <c r="L5396" s="786">
        <v>7.49</v>
      </c>
      <c r="M5396" s="55" t="s">
        <v>2455</v>
      </c>
    </row>
    <row r="5397" spans="1:13" ht="15">
      <c r="A5397" s="282">
        <v>45953</v>
      </c>
      <c r="B5397" s="55" t="s">
        <v>7063</v>
      </c>
      <c r="C5397" s="784">
        <v>81943</v>
      </c>
      <c r="D5397" s="784" t="s">
        <v>5320</v>
      </c>
      <c r="E5397" s="784">
        <v>120</v>
      </c>
      <c r="F5397" s="784">
        <v>4010</v>
      </c>
      <c r="G5397" s="784" t="s">
        <v>7092</v>
      </c>
      <c r="H5397" s="784" t="s">
        <v>1573</v>
      </c>
      <c r="J5397" s="784">
        <v>2</v>
      </c>
      <c r="K5397" s="784">
        <v>13.85</v>
      </c>
      <c r="L5397" s="784">
        <v>27.7</v>
      </c>
      <c r="M5397" s="55" t="s">
        <v>2455</v>
      </c>
    </row>
    <row r="5398" spans="1:13" ht="15">
      <c r="A5398" s="282">
        <v>45953</v>
      </c>
      <c r="B5398" s="55" t="s">
        <v>7063</v>
      </c>
      <c r="C5398" s="786">
        <v>83461</v>
      </c>
      <c r="D5398" s="786" t="s">
        <v>7075</v>
      </c>
      <c r="E5398" s="877">
        <v>45847</v>
      </c>
      <c r="F5398" s="786">
        <v>4010</v>
      </c>
      <c r="G5398" s="786" t="s">
        <v>3476</v>
      </c>
      <c r="H5398" s="786" t="s">
        <v>1573</v>
      </c>
      <c r="J5398" s="786">
        <v>2</v>
      </c>
      <c r="K5398" s="786">
        <v>3.82</v>
      </c>
      <c r="L5398" s="786">
        <v>7.64</v>
      </c>
      <c r="M5398" s="55" t="s">
        <v>2455</v>
      </c>
    </row>
    <row r="5399" spans="1:13" ht="15">
      <c r="A5399" s="282">
        <v>45953</v>
      </c>
      <c r="B5399" s="55" t="s">
        <v>7063</v>
      </c>
      <c r="C5399" s="784">
        <v>83461</v>
      </c>
      <c r="D5399" s="784" t="s">
        <v>6110</v>
      </c>
      <c r="E5399" s="882">
        <v>45942</v>
      </c>
      <c r="F5399" s="784">
        <v>4010</v>
      </c>
      <c r="G5399" s="784" t="s">
        <v>4709</v>
      </c>
      <c r="H5399" s="784" t="s">
        <v>1573</v>
      </c>
      <c r="J5399" s="784">
        <v>1</v>
      </c>
      <c r="K5399" s="784">
        <v>3.82</v>
      </c>
      <c r="L5399" s="784">
        <v>3.82</v>
      </c>
      <c r="M5399" s="55" t="s">
        <v>2455</v>
      </c>
    </row>
    <row r="5400" spans="1:13" ht="15">
      <c r="A5400" s="282">
        <v>45953</v>
      </c>
      <c r="B5400" s="55" t="s">
        <v>7063</v>
      </c>
      <c r="C5400" s="786">
        <v>80802</v>
      </c>
      <c r="D5400" s="786" t="s">
        <v>6371</v>
      </c>
      <c r="E5400" s="786">
        <v>130</v>
      </c>
      <c r="F5400" s="786">
        <v>4010</v>
      </c>
      <c r="G5400" s="786" t="s">
        <v>7093</v>
      </c>
      <c r="H5400" s="786" t="s">
        <v>1573</v>
      </c>
      <c r="J5400" s="786">
        <v>3</v>
      </c>
      <c r="K5400" s="786">
        <v>12.41</v>
      </c>
      <c r="L5400" s="786">
        <v>37.229999999999997</v>
      </c>
      <c r="M5400" s="55" t="s">
        <v>2455</v>
      </c>
    </row>
    <row r="5401" spans="1:13" ht="15">
      <c r="A5401" s="282">
        <v>45953</v>
      </c>
      <c r="B5401" s="55" t="s">
        <v>7063</v>
      </c>
      <c r="C5401" s="784">
        <v>52121</v>
      </c>
      <c r="D5401" s="784" t="s">
        <v>5907</v>
      </c>
      <c r="E5401" s="784">
        <v>120</v>
      </c>
      <c r="F5401" s="784">
        <v>4010</v>
      </c>
      <c r="G5401" s="784" t="s">
        <v>5223</v>
      </c>
      <c r="H5401" s="784" t="s">
        <v>1573</v>
      </c>
      <c r="J5401" s="784">
        <v>1</v>
      </c>
      <c r="K5401" s="784">
        <v>7.43</v>
      </c>
      <c r="L5401" s="784">
        <v>7.43</v>
      </c>
      <c r="M5401" s="55" t="s">
        <v>2455</v>
      </c>
    </row>
    <row r="5402" spans="1:13" ht="15">
      <c r="A5402" s="282">
        <v>45953</v>
      </c>
      <c r="B5402" s="55" t="s">
        <v>7063</v>
      </c>
      <c r="C5402" s="786">
        <v>83514</v>
      </c>
      <c r="D5402" s="786" t="s">
        <v>6000</v>
      </c>
      <c r="E5402" s="786">
        <v>75</v>
      </c>
      <c r="F5402" s="786">
        <v>4010</v>
      </c>
      <c r="G5402" s="786" t="s">
        <v>4731</v>
      </c>
      <c r="H5402" s="786" t="s">
        <v>1573</v>
      </c>
      <c r="J5402" s="786">
        <v>1</v>
      </c>
      <c r="K5402" s="786">
        <v>16.02</v>
      </c>
      <c r="L5402" s="786">
        <v>16.02</v>
      </c>
      <c r="M5402" s="55" t="s">
        <v>2455</v>
      </c>
    </row>
    <row r="5403" spans="1:13" ht="15">
      <c r="A5403" s="282">
        <v>45953</v>
      </c>
      <c r="B5403" s="55" t="s">
        <v>7094</v>
      </c>
      <c r="C5403" s="784">
        <v>83721</v>
      </c>
      <c r="D5403" s="784" t="s">
        <v>2896</v>
      </c>
      <c r="E5403" s="784">
        <v>85</v>
      </c>
      <c r="F5403" s="784">
        <v>4010</v>
      </c>
      <c r="G5403" s="784" t="s">
        <v>2985</v>
      </c>
      <c r="H5403" s="784" t="s">
        <v>1573</v>
      </c>
      <c r="J5403" s="55">
        <v>-1</v>
      </c>
      <c r="K5403" s="791">
        <v>12.14</v>
      </c>
      <c r="L5403" s="791">
        <v>-12.14</v>
      </c>
      <c r="M5403" s="55" t="s">
        <v>2873</v>
      </c>
    </row>
    <row r="5404" spans="1:13" ht="15">
      <c r="A5404" s="282">
        <v>45953</v>
      </c>
      <c r="B5404" s="55" t="s">
        <v>7095</v>
      </c>
      <c r="C5404" s="784">
        <v>59852</v>
      </c>
      <c r="D5404" s="784" t="s">
        <v>2382</v>
      </c>
      <c r="E5404" s="784">
        <v>110</v>
      </c>
      <c r="F5404" s="784">
        <v>4010</v>
      </c>
      <c r="G5404" s="784" t="s">
        <v>7096</v>
      </c>
      <c r="H5404" s="784" t="s">
        <v>1573</v>
      </c>
      <c r="J5404" s="55">
        <v>-1</v>
      </c>
      <c r="K5404" s="791">
        <v>6.38</v>
      </c>
      <c r="L5404" s="791">
        <v>-6.38</v>
      </c>
      <c r="M5404" s="55" t="s">
        <v>2287</v>
      </c>
    </row>
    <row r="5405" spans="1:13" ht="15">
      <c r="A5405" s="282">
        <v>45953</v>
      </c>
      <c r="B5405" s="55" t="s">
        <v>7095</v>
      </c>
      <c r="C5405" s="786">
        <v>58662</v>
      </c>
      <c r="D5405" s="786" t="s">
        <v>4875</v>
      </c>
      <c r="E5405" s="786" t="s">
        <v>2061</v>
      </c>
      <c r="F5405" s="786">
        <v>4010</v>
      </c>
      <c r="G5405" s="786" t="s">
        <v>7097</v>
      </c>
      <c r="H5405" s="786" t="s">
        <v>1573</v>
      </c>
      <c r="J5405" s="55">
        <v>-1</v>
      </c>
      <c r="K5405" s="791">
        <v>8.48</v>
      </c>
      <c r="L5405" s="791">
        <v>-8.48</v>
      </c>
      <c r="M5405" s="55" t="s">
        <v>2287</v>
      </c>
    </row>
    <row r="5406" spans="1:13" ht="15">
      <c r="A5406" s="282">
        <v>45953</v>
      </c>
      <c r="B5406" s="55" t="s">
        <v>7095</v>
      </c>
      <c r="C5406" s="784">
        <v>83164</v>
      </c>
      <c r="D5406" s="784" t="s">
        <v>5684</v>
      </c>
      <c r="E5406" s="784">
        <v>110</v>
      </c>
      <c r="F5406" s="784">
        <v>4010</v>
      </c>
      <c r="G5406" s="784" t="s">
        <v>7098</v>
      </c>
      <c r="H5406" s="784" t="s">
        <v>1573</v>
      </c>
      <c r="J5406" s="55">
        <v>-1</v>
      </c>
      <c r="K5406" s="791">
        <v>9.94</v>
      </c>
      <c r="L5406" s="791">
        <v>-9.94</v>
      </c>
      <c r="M5406" s="55" t="s">
        <v>2287</v>
      </c>
    </row>
    <row r="5407" spans="1:13" ht="15">
      <c r="A5407" s="282">
        <v>45953</v>
      </c>
      <c r="B5407" s="55" t="s">
        <v>7095</v>
      </c>
      <c r="C5407" s="786">
        <v>65248</v>
      </c>
      <c r="D5407" s="786" t="s">
        <v>4104</v>
      </c>
      <c r="E5407" s="786" t="s">
        <v>2061</v>
      </c>
      <c r="F5407" s="786">
        <v>4010</v>
      </c>
      <c r="G5407" s="786" t="s">
        <v>7099</v>
      </c>
      <c r="H5407" s="786" t="s">
        <v>1573</v>
      </c>
      <c r="J5407" s="55">
        <v>-1</v>
      </c>
      <c r="K5407" s="791">
        <v>10.07</v>
      </c>
      <c r="L5407" s="791">
        <v>-10.07</v>
      </c>
      <c r="M5407" s="55" t="s">
        <v>2287</v>
      </c>
    </row>
    <row r="5408" spans="1:13" ht="15">
      <c r="A5408" s="282">
        <v>45953</v>
      </c>
      <c r="B5408" s="55" t="s">
        <v>7100</v>
      </c>
      <c r="C5408" s="784">
        <v>83679</v>
      </c>
      <c r="D5408" s="784" t="s">
        <v>6576</v>
      </c>
      <c r="E5408" s="784">
        <v>120</v>
      </c>
      <c r="F5408" s="784">
        <v>4010</v>
      </c>
      <c r="G5408" s="784" t="s">
        <v>7101</v>
      </c>
      <c r="H5408" s="784" t="s">
        <v>1573</v>
      </c>
      <c r="J5408" s="55">
        <v>-1</v>
      </c>
      <c r="K5408" s="791">
        <v>11.93</v>
      </c>
      <c r="L5408" s="791">
        <v>-11.93</v>
      </c>
      <c r="M5408" s="55" t="s">
        <v>2967</v>
      </c>
    </row>
    <row r="5409" spans="1:14" ht="15">
      <c r="A5409" s="282">
        <v>45953</v>
      </c>
      <c r="B5409" s="55" t="s">
        <v>7100</v>
      </c>
      <c r="C5409" s="786">
        <v>37028</v>
      </c>
      <c r="D5409" s="786" t="s">
        <v>5289</v>
      </c>
      <c r="E5409" s="786">
        <v>120</v>
      </c>
      <c r="F5409" s="786">
        <v>4010</v>
      </c>
      <c r="G5409" s="786" t="s">
        <v>6677</v>
      </c>
      <c r="H5409" s="786" t="s">
        <v>1573</v>
      </c>
      <c r="J5409" s="55">
        <v>-1</v>
      </c>
      <c r="K5409" s="791">
        <v>7.87</v>
      </c>
      <c r="L5409" s="791">
        <v>-7.87</v>
      </c>
      <c r="M5409" s="55" t="s">
        <v>2967</v>
      </c>
    </row>
    <row r="5410" spans="1:14" ht="15">
      <c r="A5410" s="282">
        <v>45953</v>
      </c>
      <c r="B5410" s="55" t="s">
        <v>7102</v>
      </c>
      <c r="C5410" s="784">
        <v>83724</v>
      </c>
      <c r="D5410" s="784" t="s">
        <v>7103</v>
      </c>
      <c r="E5410" s="784">
        <v>85</v>
      </c>
      <c r="F5410" s="784">
        <v>4010</v>
      </c>
      <c r="G5410" s="784" t="s">
        <v>7104</v>
      </c>
      <c r="H5410" s="784" t="s">
        <v>1573</v>
      </c>
      <c r="I5410" s="797">
        <v>36</v>
      </c>
      <c r="J5410" s="784">
        <v>36</v>
      </c>
      <c r="K5410" s="784">
        <v>26.44</v>
      </c>
      <c r="L5410" s="793">
        <v>951.84</v>
      </c>
      <c r="M5410" s="55" t="s">
        <v>2618</v>
      </c>
    </row>
    <row r="5411" spans="1:14" ht="15">
      <c r="A5411" s="282">
        <v>45954</v>
      </c>
      <c r="B5411" s="55" t="s">
        <v>7105</v>
      </c>
      <c r="C5411" s="784">
        <v>67044</v>
      </c>
      <c r="D5411" s="784" t="s">
        <v>6576</v>
      </c>
      <c r="E5411" s="784">
        <v>120</v>
      </c>
      <c r="F5411" s="784">
        <v>4010</v>
      </c>
      <c r="G5411" s="784" t="s">
        <v>2617</v>
      </c>
      <c r="H5411" s="784" t="s">
        <v>2508</v>
      </c>
      <c r="J5411" s="55">
        <v>-1</v>
      </c>
      <c r="K5411" s="791">
        <v>5.51</v>
      </c>
      <c r="L5411" s="791">
        <v>-5.51</v>
      </c>
      <c r="M5411" s="55" t="s">
        <v>2445</v>
      </c>
    </row>
    <row r="5412" spans="1:14" ht="15">
      <c r="A5412" s="282">
        <v>45954</v>
      </c>
      <c r="B5412" s="55" t="s">
        <v>7105</v>
      </c>
      <c r="C5412" s="786">
        <v>83409</v>
      </c>
      <c r="D5412" s="786" t="s">
        <v>7071</v>
      </c>
      <c r="E5412" s="786" t="s">
        <v>3950</v>
      </c>
      <c r="F5412" s="786">
        <v>4010</v>
      </c>
      <c r="G5412" s="786" t="s">
        <v>2617</v>
      </c>
      <c r="H5412" s="786" t="s">
        <v>2508</v>
      </c>
      <c r="J5412" s="55">
        <v>-1</v>
      </c>
      <c r="K5412" s="791">
        <v>5.27</v>
      </c>
      <c r="L5412" s="791">
        <v>-5.27</v>
      </c>
      <c r="M5412" s="55" t="s">
        <v>2445</v>
      </c>
    </row>
    <row r="5413" spans="1:14" ht="15">
      <c r="A5413" s="282">
        <v>45954</v>
      </c>
      <c r="B5413" s="55" t="s">
        <v>7105</v>
      </c>
      <c r="C5413" s="784">
        <v>83507</v>
      </c>
      <c r="D5413" s="784" t="s">
        <v>4543</v>
      </c>
      <c r="E5413" s="784">
        <v>150</v>
      </c>
      <c r="F5413" s="784">
        <v>4010</v>
      </c>
      <c r="G5413" s="784" t="s">
        <v>2617</v>
      </c>
      <c r="H5413" s="784" t="s">
        <v>2508</v>
      </c>
      <c r="J5413" s="55">
        <v>-1</v>
      </c>
      <c r="K5413" s="791">
        <v>5.29</v>
      </c>
      <c r="L5413" s="791">
        <v>-5.29</v>
      </c>
      <c r="M5413" s="55" t="s">
        <v>2445</v>
      </c>
    </row>
    <row r="5414" spans="1:14" ht="15">
      <c r="A5414" s="282">
        <v>45954</v>
      </c>
      <c r="B5414" s="55" t="s">
        <v>7106</v>
      </c>
      <c r="C5414" s="784">
        <v>83520</v>
      </c>
      <c r="D5414" s="784" t="s">
        <v>5109</v>
      </c>
      <c r="E5414" s="784">
        <v>80</v>
      </c>
      <c r="F5414" s="784">
        <v>4010</v>
      </c>
      <c r="G5414" s="784" t="s">
        <v>7068</v>
      </c>
      <c r="H5414" s="784" t="s">
        <v>1573</v>
      </c>
      <c r="J5414" s="55">
        <v>-1</v>
      </c>
      <c r="K5414" s="791">
        <v>7.86</v>
      </c>
      <c r="L5414" s="791">
        <v>-7.86</v>
      </c>
      <c r="M5414" s="55" t="s">
        <v>2618</v>
      </c>
      <c r="N5414" s="788" t="s">
        <v>7107</v>
      </c>
    </row>
    <row r="5415" spans="1:14" ht="24.75">
      <c r="A5415" s="783">
        <v>45954</v>
      </c>
      <c r="B5415" s="784" t="s">
        <v>7108</v>
      </c>
      <c r="C5415" s="784">
        <v>81318</v>
      </c>
      <c r="D5415" s="784" t="s">
        <v>3453</v>
      </c>
      <c r="E5415" s="784">
        <v>85</v>
      </c>
      <c r="F5415" s="784">
        <v>4010</v>
      </c>
      <c r="G5415" s="784" t="s">
        <v>2617</v>
      </c>
      <c r="H5415" s="784" t="s">
        <v>1573</v>
      </c>
      <c r="I5415" s="797"/>
      <c r="J5415" s="784">
        <v>34</v>
      </c>
      <c r="K5415" s="784">
        <v>6.13</v>
      </c>
      <c r="L5415" s="793">
        <v>208.42</v>
      </c>
      <c r="M5415" s="55" t="s">
        <v>2618</v>
      </c>
      <c r="N5415" s="788" t="s">
        <v>7109</v>
      </c>
    </row>
    <row r="5416" spans="1:14" ht="24.75">
      <c r="A5416" s="785">
        <v>45954</v>
      </c>
      <c r="B5416" s="786" t="s">
        <v>7108</v>
      </c>
      <c r="C5416" s="786">
        <v>81318</v>
      </c>
      <c r="D5416" s="786" t="s">
        <v>3453</v>
      </c>
      <c r="E5416" s="786">
        <v>120</v>
      </c>
      <c r="F5416" s="786">
        <v>4010</v>
      </c>
      <c r="G5416" s="786" t="s">
        <v>2617</v>
      </c>
      <c r="H5416" s="786" t="s">
        <v>1573</v>
      </c>
      <c r="I5416" s="798"/>
      <c r="J5416" s="786">
        <v>36</v>
      </c>
      <c r="K5416" s="786">
        <v>6.15</v>
      </c>
      <c r="L5416" s="796">
        <v>221.4</v>
      </c>
      <c r="M5416" s="55" t="s">
        <v>2618</v>
      </c>
      <c r="N5416" s="788" t="s">
        <v>7109</v>
      </c>
    </row>
    <row r="5417" spans="1:14" ht="15">
      <c r="A5417" s="282">
        <v>45954</v>
      </c>
      <c r="B5417" s="55" t="s">
        <v>7110</v>
      </c>
      <c r="C5417" s="784">
        <v>82982</v>
      </c>
      <c r="D5417" s="784">
        <v>178</v>
      </c>
      <c r="E5417" s="784">
        <v>50</v>
      </c>
      <c r="F5417" s="784">
        <v>4010</v>
      </c>
      <c r="G5417" s="784" t="s">
        <v>7111</v>
      </c>
      <c r="H5417" s="784" t="s">
        <v>1573</v>
      </c>
      <c r="J5417" s="784">
        <v>2</v>
      </c>
      <c r="K5417" s="784">
        <v>3.98</v>
      </c>
      <c r="L5417" s="784">
        <v>7.96</v>
      </c>
      <c r="M5417" s="55" t="s">
        <v>2455</v>
      </c>
    </row>
    <row r="5418" spans="1:14" ht="15">
      <c r="A5418" s="282">
        <v>45954</v>
      </c>
      <c r="B5418" s="55" t="s">
        <v>7110</v>
      </c>
      <c r="C5418" s="786">
        <v>83783</v>
      </c>
      <c r="D5418" s="786" t="s">
        <v>7112</v>
      </c>
      <c r="E5418" s="786">
        <v>120</v>
      </c>
      <c r="F5418" s="786">
        <v>4010</v>
      </c>
      <c r="G5418" s="786" t="s">
        <v>7113</v>
      </c>
      <c r="H5418" s="786" t="s">
        <v>1573</v>
      </c>
      <c r="J5418" s="786">
        <v>1</v>
      </c>
      <c r="K5418" s="786">
        <v>9.75</v>
      </c>
      <c r="L5418" s="786">
        <v>9.75</v>
      </c>
      <c r="M5418" s="55" t="s">
        <v>2455</v>
      </c>
    </row>
    <row r="5419" spans="1:14" ht="15">
      <c r="A5419" s="282">
        <v>45954</v>
      </c>
      <c r="B5419" s="55" t="s">
        <v>7110</v>
      </c>
      <c r="C5419" s="784">
        <v>81883</v>
      </c>
      <c r="D5419" s="784" t="s">
        <v>6724</v>
      </c>
      <c r="E5419" s="784">
        <v>140</v>
      </c>
      <c r="F5419" s="784">
        <v>4010</v>
      </c>
      <c r="G5419" s="784" t="s">
        <v>6184</v>
      </c>
      <c r="H5419" s="784" t="s">
        <v>1573</v>
      </c>
      <c r="J5419" s="784">
        <v>1</v>
      </c>
      <c r="K5419" s="784">
        <v>9.3800000000000008</v>
      </c>
      <c r="L5419" s="784">
        <v>9.3800000000000008</v>
      </c>
      <c r="M5419" s="55" t="s">
        <v>2455</v>
      </c>
    </row>
    <row r="5420" spans="1:14" ht="15">
      <c r="A5420" s="282">
        <v>45954</v>
      </c>
      <c r="B5420" s="55" t="s">
        <v>7110</v>
      </c>
      <c r="C5420" s="786">
        <v>83761</v>
      </c>
      <c r="D5420" s="786" t="s">
        <v>3979</v>
      </c>
      <c r="E5420" s="786">
        <v>60</v>
      </c>
      <c r="F5420" s="786">
        <v>4010</v>
      </c>
      <c r="G5420" s="786" t="s">
        <v>7114</v>
      </c>
      <c r="H5420" s="786" t="s">
        <v>1573</v>
      </c>
      <c r="J5420" s="786">
        <v>1</v>
      </c>
      <c r="K5420" s="786">
        <v>8.44</v>
      </c>
      <c r="L5420" s="786">
        <v>8.44</v>
      </c>
      <c r="M5420" s="55" t="s">
        <v>2455</v>
      </c>
    </row>
    <row r="5421" spans="1:14" ht="15">
      <c r="A5421" s="282">
        <v>45954</v>
      </c>
      <c r="B5421" s="55" t="s">
        <v>7110</v>
      </c>
      <c r="C5421" s="784">
        <v>83344</v>
      </c>
      <c r="D5421" s="784" t="s">
        <v>5295</v>
      </c>
      <c r="E5421" s="784">
        <v>60</v>
      </c>
      <c r="F5421" s="784">
        <v>4010</v>
      </c>
      <c r="G5421" s="784" t="s">
        <v>6198</v>
      </c>
      <c r="H5421" s="784" t="s">
        <v>1573</v>
      </c>
      <c r="J5421" s="784">
        <v>1</v>
      </c>
      <c r="K5421" s="784">
        <v>9.51</v>
      </c>
      <c r="L5421" s="784">
        <v>9.51</v>
      </c>
      <c r="M5421" s="55" t="s">
        <v>2455</v>
      </c>
    </row>
    <row r="5422" spans="1:14" ht="15">
      <c r="A5422" s="282">
        <v>45954</v>
      </c>
      <c r="B5422" s="55" t="s">
        <v>7110</v>
      </c>
      <c r="C5422" s="786">
        <v>80441</v>
      </c>
      <c r="D5422" s="786" t="s">
        <v>7115</v>
      </c>
      <c r="E5422" s="786">
        <v>150</v>
      </c>
      <c r="F5422" s="786">
        <v>4010</v>
      </c>
      <c r="G5422" s="786" t="s">
        <v>6209</v>
      </c>
      <c r="H5422" s="786" t="s">
        <v>1573</v>
      </c>
      <c r="J5422" s="786">
        <v>1</v>
      </c>
      <c r="K5422" s="786">
        <v>7.65</v>
      </c>
      <c r="L5422" s="786">
        <v>7.65</v>
      </c>
      <c r="M5422" s="55" t="s">
        <v>2455</v>
      </c>
    </row>
    <row r="5423" spans="1:14" ht="15">
      <c r="A5423" s="282">
        <v>45954</v>
      </c>
      <c r="B5423" s="55" t="s">
        <v>7110</v>
      </c>
      <c r="C5423" s="784">
        <v>83535</v>
      </c>
      <c r="D5423" s="784" t="s">
        <v>5611</v>
      </c>
      <c r="E5423" s="784">
        <v>75</v>
      </c>
      <c r="F5423" s="784">
        <v>4010</v>
      </c>
      <c r="G5423" s="784" t="s">
        <v>6153</v>
      </c>
      <c r="H5423" s="784" t="s">
        <v>1573</v>
      </c>
      <c r="J5423" s="784">
        <v>1</v>
      </c>
      <c r="K5423" s="784">
        <v>6.33</v>
      </c>
      <c r="L5423" s="784">
        <v>6.33</v>
      </c>
      <c r="M5423" s="55" t="s">
        <v>2455</v>
      </c>
    </row>
    <row r="5424" spans="1:14" ht="15">
      <c r="A5424" s="282">
        <v>45954</v>
      </c>
      <c r="B5424" s="55" t="s">
        <v>7110</v>
      </c>
      <c r="C5424" s="786">
        <v>83755</v>
      </c>
      <c r="D5424" s="786" t="s">
        <v>6983</v>
      </c>
      <c r="E5424" s="786">
        <v>85</v>
      </c>
      <c r="F5424" s="786">
        <v>4010</v>
      </c>
      <c r="G5424" s="786" t="s">
        <v>6159</v>
      </c>
      <c r="H5424" s="786" t="s">
        <v>1573</v>
      </c>
      <c r="J5424" s="786">
        <v>2</v>
      </c>
      <c r="K5424" s="786">
        <v>5.86</v>
      </c>
      <c r="L5424" s="786">
        <v>11.72</v>
      </c>
      <c r="M5424" s="55" t="s">
        <v>2455</v>
      </c>
    </row>
    <row r="5425" spans="1:13" ht="15">
      <c r="A5425" s="282">
        <v>45954</v>
      </c>
      <c r="B5425" s="55" t="s">
        <v>7110</v>
      </c>
      <c r="C5425" s="784">
        <v>83738</v>
      </c>
      <c r="D5425" s="784">
        <v>15</v>
      </c>
      <c r="E5425" s="784">
        <v>100</v>
      </c>
      <c r="F5425" s="784">
        <v>4010</v>
      </c>
      <c r="G5425" s="784" t="s">
        <v>6165</v>
      </c>
      <c r="H5425" s="784" t="s">
        <v>1573</v>
      </c>
      <c r="J5425" s="784">
        <v>1</v>
      </c>
      <c r="K5425" s="784">
        <v>16.77</v>
      </c>
      <c r="L5425" s="784">
        <v>16.77</v>
      </c>
      <c r="M5425" s="55" t="s">
        <v>2455</v>
      </c>
    </row>
    <row r="5426" spans="1:13" ht="15">
      <c r="A5426" s="282">
        <v>45954</v>
      </c>
      <c r="B5426" s="55" t="s">
        <v>7110</v>
      </c>
      <c r="C5426" s="786">
        <v>68116</v>
      </c>
      <c r="D5426" s="786" t="s">
        <v>6272</v>
      </c>
      <c r="E5426" s="786">
        <v>85</v>
      </c>
      <c r="F5426" s="786">
        <v>4010</v>
      </c>
      <c r="G5426" s="786" t="s">
        <v>7116</v>
      </c>
      <c r="H5426" s="786" t="s">
        <v>1573</v>
      </c>
      <c r="J5426" s="786">
        <v>1</v>
      </c>
      <c r="K5426" s="786">
        <v>7.01</v>
      </c>
      <c r="L5426" s="786">
        <v>7.01</v>
      </c>
      <c r="M5426" s="55" t="s">
        <v>2455</v>
      </c>
    </row>
    <row r="5427" spans="1:13" ht="15">
      <c r="A5427" s="282">
        <v>45954</v>
      </c>
      <c r="B5427" s="55" t="s">
        <v>7110</v>
      </c>
      <c r="C5427" s="784">
        <v>52121</v>
      </c>
      <c r="D5427" s="784" t="s">
        <v>5961</v>
      </c>
      <c r="E5427" s="784">
        <v>100</v>
      </c>
      <c r="F5427" s="784">
        <v>4010</v>
      </c>
      <c r="G5427" s="784" t="s">
        <v>7117</v>
      </c>
      <c r="H5427" s="784" t="s">
        <v>1573</v>
      </c>
      <c r="J5427" s="784">
        <v>1</v>
      </c>
      <c r="K5427" s="784">
        <v>7.98</v>
      </c>
      <c r="L5427" s="784">
        <v>7.98</v>
      </c>
      <c r="M5427" s="55" t="s">
        <v>2455</v>
      </c>
    </row>
    <row r="5428" spans="1:13" ht="15">
      <c r="A5428" s="282">
        <v>45954</v>
      </c>
      <c r="B5428" s="55" t="s">
        <v>7110</v>
      </c>
      <c r="C5428" s="786">
        <v>82202</v>
      </c>
      <c r="D5428" s="786" t="s">
        <v>2242</v>
      </c>
      <c r="E5428" s="786">
        <v>85</v>
      </c>
      <c r="F5428" s="786">
        <v>4010</v>
      </c>
      <c r="G5428" s="786" t="s">
        <v>6106</v>
      </c>
      <c r="H5428" s="786" t="s">
        <v>1573</v>
      </c>
      <c r="J5428" s="786">
        <v>1</v>
      </c>
      <c r="K5428" s="786">
        <v>12.27</v>
      </c>
      <c r="L5428" s="786">
        <v>12.27</v>
      </c>
      <c r="M5428" s="55" t="s">
        <v>2455</v>
      </c>
    </row>
    <row r="5429" spans="1:13" ht="15">
      <c r="A5429" s="282">
        <v>45954</v>
      </c>
      <c r="B5429" s="55" t="s">
        <v>7110</v>
      </c>
      <c r="C5429" s="784">
        <v>83311</v>
      </c>
      <c r="D5429" s="784" t="s">
        <v>5531</v>
      </c>
      <c r="E5429" s="784">
        <v>120</v>
      </c>
      <c r="F5429" s="784">
        <v>4010</v>
      </c>
      <c r="G5429" s="784" t="s">
        <v>6108</v>
      </c>
      <c r="H5429" s="784" t="s">
        <v>1573</v>
      </c>
      <c r="J5429" s="784">
        <v>1</v>
      </c>
      <c r="K5429" s="784">
        <v>6.62</v>
      </c>
      <c r="L5429" s="784">
        <v>6.62</v>
      </c>
      <c r="M5429" s="55" t="s">
        <v>2455</v>
      </c>
    </row>
    <row r="5430" spans="1:13" ht="15">
      <c r="A5430" s="282">
        <v>45954</v>
      </c>
      <c r="B5430" s="55" t="s">
        <v>7110</v>
      </c>
      <c r="C5430" s="786">
        <v>81710</v>
      </c>
      <c r="D5430" s="786" t="s">
        <v>3326</v>
      </c>
      <c r="E5430" s="786">
        <v>60</v>
      </c>
      <c r="F5430" s="786">
        <v>4010</v>
      </c>
      <c r="G5430" s="786" t="s">
        <v>7118</v>
      </c>
      <c r="H5430" s="786" t="s">
        <v>1573</v>
      </c>
      <c r="J5430" s="786">
        <v>1</v>
      </c>
      <c r="K5430" s="786">
        <v>5.85</v>
      </c>
      <c r="L5430" s="786">
        <v>5.85</v>
      </c>
      <c r="M5430" s="55" t="s">
        <v>2455</v>
      </c>
    </row>
    <row r="5431" spans="1:13" ht="15">
      <c r="A5431" s="282">
        <v>45954</v>
      </c>
      <c r="B5431" s="55" t="s">
        <v>7110</v>
      </c>
      <c r="C5431" s="784">
        <v>81347</v>
      </c>
      <c r="D5431" s="784" t="s">
        <v>6531</v>
      </c>
      <c r="E5431" s="784">
        <v>85</v>
      </c>
      <c r="F5431" s="784">
        <v>4010</v>
      </c>
      <c r="G5431" s="784" t="s">
        <v>4650</v>
      </c>
      <c r="H5431" s="784" t="s">
        <v>1573</v>
      </c>
      <c r="J5431" s="784">
        <v>1</v>
      </c>
      <c r="K5431" s="784">
        <v>7.74</v>
      </c>
      <c r="L5431" s="784">
        <v>7.74</v>
      </c>
      <c r="M5431" s="55" t="s">
        <v>2455</v>
      </c>
    </row>
    <row r="5432" spans="1:13" ht="15">
      <c r="A5432" s="282">
        <v>45954</v>
      </c>
      <c r="B5432" s="55" t="s">
        <v>7110</v>
      </c>
      <c r="C5432" s="786">
        <v>82723</v>
      </c>
      <c r="D5432" s="786" t="s">
        <v>3193</v>
      </c>
      <c r="E5432" s="786">
        <v>130</v>
      </c>
      <c r="F5432" s="786">
        <v>4010</v>
      </c>
      <c r="G5432" s="786" t="s">
        <v>6041</v>
      </c>
      <c r="H5432" s="786" t="s">
        <v>1573</v>
      </c>
      <c r="J5432" s="786">
        <v>1</v>
      </c>
      <c r="K5432" s="786">
        <v>9.35</v>
      </c>
      <c r="L5432" s="786">
        <v>9.35</v>
      </c>
      <c r="M5432" s="55" t="s">
        <v>2455</v>
      </c>
    </row>
    <row r="5433" spans="1:13" ht="15">
      <c r="A5433" s="282">
        <v>45954</v>
      </c>
      <c r="B5433" s="55" t="s">
        <v>7110</v>
      </c>
      <c r="C5433" s="784">
        <v>83643</v>
      </c>
      <c r="D5433" s="784" t="s">
        <v>6086</v>
      </c>
      <c r="E5433" s="784" t="s">
        <v>2296</v>
      </c>
      <c r="F5433" s="784">
        <v>4010</v>
      </c>
      <c r="G5433" s="784" t="s">
        <v>6051</v>
      </c>
      <c r="H5433" s="784" t="s">
        <v>1573</v>
      </c>
      <c r="J5433" s="784">
        <v>1</v>
      </c>
      <c r="K5433" s="784">
        <v>23.05</v>
      </c>
      <c r="L5433" s="784">
        <v>23.05</v>
      </c>
      <c r="M5433" s="55" t="s">
        <v>2455</v>
      </c>
    </row>
    <row r="5434" spans="1:13" ht="15">
      <c r="A5434" s="282">
        <v>45954</v>
      </c>
      <c r="B5434" s="55" t="s">
        <v>7110</v>
      </c>
      <c r="C5434" s="786">
        <v>83345</v>
      </c>
      <c r="D5434" s="786" t="s">
        <v>5187</v>
      </c>
      <c r="E5434" s="786">
        <v>75</v>
      </c>
      <c r="F5434" s="786">
        <v>4010</v>
      </c>
      <c r="G5434" s="786" t="s">
        <v>7119</v>
      </c>
      <c r="H5434" s="786" t="s">
        <v>1573</v>
      </c>
      <c r="J5434" s="786">
        <v>2</v>
      </c>
      <c r="K5434" s="786">
        <v>8.4600000000000009</v>
      </c>
      <c r="L5434" s="786">
        <v>16.920000000000002</v>
      </c>
      <c r="M5434" s="55" t="s">
        <v>2455</v>
      </c>
    </row>
    <row r="5435" spans="1:13" ht="15">
      <c r="A5435" s="282">
        <v>45954</v>
      </c>
      <c r="B5435" s="55" t="s">
        <v>7110</v>
      </c>
      <c r="C5435" s="784">
        <v>82474</v>
      </c>
      <c r="D5435" s="784" t="s">
        <v>5105</v>
      </c>
      <c r="E5435" s="784" t="s">
        <v>441</v>
      </c>
      <c r="F5435" s="784">
        <v>4010</v>
      </c>
      <c r="G5435" s="784" t="s">
        <v>6055</v>
      </c>
      <c r="H5435" s="784" t="s">
        <v>1573</v>
      </c>
      <c r="J5435" s="784">
        <v>2</v>
      </c>
      <c r="K5435" s="784">
        <v>11.02</v>
      </c>
      <c r="L5435" s="784">
        <v>22.04</v>
      </c>
      <c r="M5435" s="55" t="s">
        <v>2455</v>
      </c>
    </row>
    <row r="5436" spans="1:13" ht="15">
      <c r="A5436" s="282">
        <v>45954</v>
      </c>
      <c r="B5436" s="55" t="s">
        <v>7110</v>
      </c>
      <c r="C5436" s="786">
        <v>67223</v>
      </c>
      <c r="D5436" s="786" t="s">
        <v>5556</v>
      </c>
      <c r="E5436" s="786">
        <v>110</v>
      </c>
      <c r="F5436" s="786">
        <v>4010</v>
      </c>
      <c r="G5436" s="786" t="s">
        <v>7120</v>
      </c>
      <c r="H5436" s="786" t="s">
        <v>1573</v>
      </c>
      <c r="J5436" s="786">
        <v>2</v>
      </c>
      <c r="K5436" s="786">
        <v>10.98</v>
      </c>
      <c r="L5436" s="786">
        <v>21.96</v>
      </c>
      <c r="M5436" s="55" t="s">
        <v>2455</v>
      </c>
    </row>
    <row r="5437" spans="1:13" ht="15">
      <c r="A5437" s="282">
        <v>45954</v>
      </c>
      <c r="B5437" s="55" t="s">
        <v>7110</v>
      </c>
      <c r="C5437" s="784">
        <v>67226</v>
      </c>
      <c r="D5437" s="784" t="s">
        <v>2382</v>
      </c>
      <c r="E5437" s="784">
        <v>60</v>
      </c>
      <c r="F5437" s="784">
        <v>4010</v>
      </c>
      <c r="G5437" s="784" t="s">
        <v>7121</v>
      </c>
      <c r="H5437" s="784" t="s">
        <v>1573</v>
      </c>
      <c r="J5437" s="784">
        <v>1</v>
      </c>
      <c r="K5437" s="784">
        <v>15.06</v>
      </c>
      <c r="L5437" s="784">
        <v>15.06</v>
      </c>
      <c r="M5437" s="55" t="s">
        <v>2455</v>
      </c>
    </row>
    <row r="5438" spans="1:13" ht="15">
      <c r="A5438" s="282">
        <v>45954</v>
      </c>
      <c r="B5438" s="55" t="s">
        <v>7110</v>
      </c>
      <c r="C5438" s="786">
        <v>81318</v>
      </c>
      <c r="D5438" s="786" t="s">
        <v>3065</v>
      </c>
      <c r="E5438" s="786">
        <v>110</v>
      </c>
      <c r="F5438" s="786">
        <v>4010</v>
      </c>
      <c r="G5438" s="786" t="s">
        <v>7122</v>
      </c>
      <c r="H5438" s="786" t="s">
        <v>1573</v>
      </c>
      <c r="J5438" s="786">
        <v>1</v>
      </c>
      <c r="K5438" s="786">
        <v>5.56</v>
      </c>
      <c r="L5438" s="786">
        <v>5.56</v>
      </c>
      <c r="M5438" s="55" t="s">
        <v>2455</v>
      </c>
    </row>
    <row r="5439" spans="1:13" ht="15">
      <c r="A5439" s="282">
        <v>45954</v>
      </c>
      <c r="B5439" s="55" t="s">
        <v>7110</v>
      </c>
      <c r="C5439" s="784">
        <v>68004</v>
      </c>
      <c r="D5439" s="784" t="s">
        <v>4601</v>
      </c>
      <c r="E5439" s="784">
        <v>85</v>
      </c>
      <c r="F5439" s="784">
        <v>4010</v>
      </c>
      <c r="G5439" s="784" t="s">
        <v>6057</v>
      </c>
      <c r="H5439" s="784" t="s">
        <v>1573</v>
      </c>
      <c r="J5439" s="784">
        <v>5</v>
      </c>
      <c r="K5439" s="784">
        <v>7.4</v>
      </c>
      <c r="L5439" s="784">
        <v>37</v>
      </c>
      <c r="M5439" s="55" t="s">
        <v>2455</v>
      </c>
    </row>
    <row r="5440" spans="1:13" ht="15">
      <c r="A5440" s="282">
        <v>45954</v>
      </c>
      <c r="B5440" s="55" t="s">
        <v>7110</v>
      </c>
      <c r="C5440" s="786">
        <v>59852</v>
      </c>
      <c r="D5440" s="786" t="s">
        <v>6164</v>
      </c>
      <c r="E5440" s="786">
        <v>130</v>
      </c>
      <c r="F5440" s="786">
        <v>4010</v>
      </c>
      <c r="G5440" s="786" t="s">
        <v>7123</v>
      </c>
      <c r="H5440" s="786" t="s">
        <v>1573</v>
      </c>
      <c r="J5440" s="786">
        <v>1</v>
      </c>
      <c r="K5440" s="786">
        <v>7.04</v>
      </c>
      <c r="L5440" s="786">
        <v>7.04</v>
      </c>
      <c r="M5440" s="55" t="s">
        <v>2455</v>
      </c>
    </row>
    <row r="5441" spans="1:14" ht="15">
      <c r="A5441" s="282">
        <v>45954</v>
      </c>
      <c r="B5441" s="55" t="s">
        <v>7110</v>
      </c>
      <c r="C5441" s="784">
        <v>82976</v>
      </c>
      <c r="D5441" s="784" t="s">
        <v>3398</v>
      </c>
      <c r="E5441" s="784">
        <v>140</v>
      </c>
      <c r="F5441" s="784">
        <v>4010</v>
      </c>
      <c r="G5441" s="784" t="s">
        <v>4671</v>
      </c>
      <c r="H5441" s="784" t="s">
        <v>1573</v>
      </c>
      <c r="J5441" s="784">
        <v>2</v>
      </c>
      <c r="K5441" s="784">
        <v>5.28</v>
      </c>
      <c r="L5441" s="784">
        <v>10.56</v>
      </c>
      <c r="M5441" s="55" t="s">
        <v>2455</v>
      </c>
    </row>
    <row r="5442" spans="1:14" ht="15">
      <c r="A5442" s="282">
        <v>45954</v>
      </c>
      <c r="B5442" s="55" t="s">
        <v>7110</v>
      </c>
      <c r="C5442" s="786">
        <v>83755</v>
      </c>
      <c r="D5442" s="786" t="s">
        <v>6983</v>
      </c>
      <c r="E5442" s="786">
        <v>60</v>
      </c>
      <c r="F5442" s="786">
        <v>4010</v>
      </c>
      <c r="G5442" s="786" t="s">
        <v>7124</v>
      </c>
      <c r="H5442" s="786" t="s">
        <v>1573</v>
      </c>
      <c r="J5442" s="786">
        <v>1</v>
      </c>
      <c r="K5442" s="786">
        <v>5.86</v>
      </c>
      <c r="L5442" s="786">
        <v>5.86</v>
      </c>
      <c r="M5442" s="55" t="s">
        <v>2455</v>
      </c>
    </row>
    <row r="5443" spans="1:14" ht="15">
      <c r="A5443" s="282">
        <v>45954</v>
      </c>
      <c r="B5443" s="55" t="s">
        <v>7110</v>
      </c>
      <c r="C5443" s="784">
        <v>82203</v>
      </c>
      <c r="D5443" s="784" t="s">
        <v>2255</v>
      </c>
      <c r="E5443" s="784">
        <v>130</v>
      </c>
      <c r="F5443" s="784">
        <v>4010</v>
      </c>
      <c r="G5443" s="784" t="s">
        <v>7125</v>
      </c>
      <c r="H5443" s="784" t="s">
        <v>1573</v>
      </c>
      <c r="J5443" s="784">
        <v>1</v>
      </c>
      <c r="K5443" s="784">
        <v>18.05</v>
      </c>
      <c r="L5443" s="784">
        <v>18.05</v>
      </c>
      <c r="M5443" s="55" t="s">
        <v>2455</v>
      </c>
    </row>
    <row r="5444" spans="1:14" ht="15">
      <c r="A5444" s="282">
        <v>45954</v>
      </c>
      <c r="B5444" s="55" t="s">
        <v>7110</v>
      </c>
      <c r="C5444" s="786">
        <v>65642</v>
      </c>
      <c r="D5444" s="786" t="s">
        <v>2476</v>
      </c>
      <c r="E5444" s="786">
        <v>100</v>
      </c>
      <c r="F5444" s="786">
        <v>4010</v>
      </c>
      <c r="G5444" s="786" t="s">
        <v>5931</v>
      </c>
      <c r="H5444" s="786" t="s">
        <v>1573</v>
      </c>
      <c r="J5444" s="786">
        <v>1</v>
      </c>
      <c r="K5444" s="786">
        <v>5.64</v>
      </c>
      <c r="L5444" s="786">
        <v>5.64</v>
      </c>
      <c r="M5444" s="55" t="s">
        <v>2455</v>
      </c>
    </row>
    <row r="5445" spans="1:14" ht="15">
      <c r="A5445" s="282">
        <v>45954</v>
      </c>
      <c r="B5445" s="55" t="s">
        <v>7110</v>
      </c>
      <c r="C5445" s="784">
        <v>83369</v>
      </c>
      <c r="D5445" s="784" t="s">
        <v>2560</v>
      </c>
      <c r="E5445" s="784">
        <v>85</v>
      </c>
      <c r="F5445" s="784">
        <v>4010</v>
      </c>
      <c r="G5445" s="784" t="s">
        <v>7126</v>
      </c>
      <c r="H5445" s="784" t="s">
        <v>1573</v>
      </c>
      <c r="J5445" s="784">
        <v>1</v>
      </c>
      <c r="K5445" s="784">
        <v>12.12</v>
      </c>
      <c r="L5445" s="784">
        <v>12.12</v>
      </c>
      <c r="M5445" s="55" t="s">
        <v>2455</v>
      </c>
    </row>
    <row r="5446" spans="1:14" ht="15">
      <c r="A5446" s="783">
        <v>45954</v>
      </c>
      <c r="B5446" s="784" t="s">
        <v>7127</v>
      </c>
      <c r="C5446" s="784">
        <v>66736</v>
      </c>
      <c r="D5446" s="784" t="s">
        <v>6482</v>
      </c>
      <c r="E5446" s="784">
        <v>120</v>
      </c>
      <c r="F5446" s="784">
        <v>4010</v>
      </c>
      <c r="G5446" s="784" t="s">
        <v>2617</v>
      </c>
      <c r="H5446" s="784" t="s">
        <v>2508</v>
      </c>
      <c r="I5446" s="797"/>
      <c r="J5446" s="784">
        <v>-12</v>
      </c>
      <c r="K5446" s="784">
        <v>13.78</v>
      </c>
      <c r="L5446" s="793">
        <v>-165.36</v>
      </c>
      <c r="M5446" s="55" t="s">
        <v>2445</v>
      </c>
      <c r="N5446" s="788" t="s">
        <v>7128</v>
      </c>
    </row>
    <row r="5447" spans="1:14" ht="15">
      <c r="A5447" s="282">
        <v>45954</v>
      </c>
      <c r="B5447" s="55" t="s">
        <v>7129</v>
      </c>
      <c r="C5447" s="784">
        <v>82008</v>
      </c>
      <c r="D5447" s="784" t="s">
        <v>5755</v>
      </c>
      <c r="E5447" s="784">
        <v>110</v>
      </c>
      <c r="F5447" s="784">
        <v>4010</v>
      </c>
      <c r="G5447" s="784" t="s">
        <v>7130</v>
      </c>
      <c r="H5447" s="784" t="s">
        <v>1573</v>
      </c>
      <c r="J5447" s="784">
        <v>1</v>
      </c>
      <c r="K5447" s="784">
        <v>6.95</v>
      </c>
      <c r="L5447" s="784">
        <v>6.95</v>
      </c>
      <c r="M5447" s="55" t="s">
        <v>2455</v>
      </c>
      <c r="N5447" s="788" t="s">
        <v>6869</v>
      </c>
    </row>
    <row r="5448" spans="1:14" ht="15">
      <c r="A5448" s="282">
        <v>45954</v>
      </c>
      <c r="B5448" s="55" t="s">
        <v>7129</v>
      </c>
      <c r="C5448" s="786">
        <v>58660</v>
      </c>
      <c r="D5448" s="786" t="s">
        <v>5602</v>
      </c>
      <c r="E5448" s="786" t="s">
        <v>2296</v>
      </c>
      <c r="F5448" s="786">
        <v>4010</v>
      </c>
      <c r="G5448" s="786" t="s">
        <v>7131</v>
      </c>
      <c r="H5448" s="786" t="s">
        <v>1573</v>
      </c>
      <c r="J5448" s="786">
        <v>1</v>
      </c>
      <c r="K5448" s="786">
        <v>8.24</v>
      </c>
      <c r="L5448" s="786">
        <v>8.24</v>
      </c>
      <c r="M5448" s="55" t="s">
        <v>2455</v>
      </c>
      <c r="N5448" s="788" t="s">
        <v>6869</v>
      </c>
    </row>
    <row r="5449" spans="1:14" ht="15">
      <c r="A5449" s="282">
        <v>45954</v>
      </c>
      <c r="B5449" s="55" t="s">
        <v>7129</v>
      </c>
      <c r="C5449" s="784">
        <v>83426</v>
      </c>
      <c r="D5449" s="784" t="s">
        <v>2554</v>
      </c>
      <c r="E5449" s="784">
        <v>110</v>
      </c>
      <c r="F5449" s="784">
        <v>4010</v>
      </c>
      <c r="G5449" s="784" t="s">
        <v>6304</v>
      </c>
      <c r="H5449" s="784" t="s">
        <v>1573</v>
      </c>
      <c r="J5449" s="784">
        <v>1</v>
      </c>
      <c r="K5449" s="784">
        <v>13.07</v>
      </c>
      <c r="L5449" s="784">
        <v>13.07</v>
      </c>
      <c r="M5449" s="55" t="s">
        <v>2455</v>
      </c>
      <c r="N5449" s="788" t="s">
        <v>6869</v>
      </c>
    </row>
    <row r="5450" spans="1:14" ht="15">
      <c r="A5450" s="282">
        <v>45954</v>
      </c>
      <c r="B5450" s="55" t="s">
        <v>7129</v>
      </c>
      <c r="C5450" s="786">
        <v>67377</v>
      </c>
      <c r="D5450" s="786" t="s">
        <v>3930</v>
      </c>
      <c r="E5450" s="786">
        <v>110</v>
      </c>
      <c r="F5450" s="786">
        <v>4010</v>
      </c>
      <c r="G5450" s="786" t="s">
        <v>7132</v>
      </c>
      <c r="H5450" s="786" t="s">
        <v>1573</v>
      </c>
      <c r="J5450" s="786">
        <v>1</v>
      </c>
      <c r="K5450" s="786">
        <v>3.81</v>
      </c>
      <c r="L5450" s="786">
        <v>3.81</v>
      </c>
      <c r="M5450" s="55" t="s">
        <v>2455</v>
      </c>
      <c r="N5450" s="788" t="s">
        <v>6869</v>
      </c>
    </row>
    <row r="5451" spans="1:14" ht="15">
      <c r="A5451" s="282">
        <v>45954</v>
      </c>
      <c r="B5451" s="55" t="s">
        <v>7129</v>
      </c>
      <c r="C5451" s="784">
        <v>59845</v>
      </c>
      <c r="D5451" s="784" t="s">
        <v>2988</v>
      </c>
      <c r="E5451" s="784" t="s">
        <v>441</v>
      </c>
      <c r="F5451" s="784">
        <v>4010</v>
      </c>
      <c r="G5451" s="784" t="s">
        <v>7133</v>
      </c>
      <c r="H5451" s="784" t="s">
        <v>1573</v>
      </c>
      <c r="J5451" s="784">
        <v>1</v>
      </c>
      <c r="K5451" s="784">
        <v>7.77</v>
      </c>
      <c r="L5451" s="784">
        <v>7.77</v>
      </c>
      <c r="M5451" s="55" t="s">
        <v>2455</v>
      </c>
      <c r="N5451" s="788" t="s">
        <v>6869</v>
      </c>
    </row>
    <row r="5452" spans="1:14" ht="15">
      <c r="A5452" s="282">
        <v>45954</v>
      </c>
      <c r="B5452" s="55" t="s">
        <v>7129</v>
      </c>
      <c r="C5452" s="786">
        <v>83160</v>
      </c>
      <c r="D5452" s="786" t="s">
        <v>6046</v>
      </c>
      <c r="E5452" s="786">
        <v>140</v>
      </c>
      <c r="F5452" s="786">
        <v>4010</v>
      </c>
      <c r="G5452" s="786" t="s">
        <v>7134</v>
      </c>
      <c r="H5452" s="786" t="s">
        <v>1573</v>
      </c>
      <c r="J5452" s="786">
        <v>1</v>
      </c>
      <c r="K5452" s="786">
        <v>10.89</v>
      </c>
      <c r="L5452" s="786">
        <v>10.89</v>
      </c>
      <c r="M5452" s="55" t="s">
        <v>2455</v>
      </c>
      <c r="N5452" s="788" t="s">
        <v>6869</v>
      </c>
    </row>
    <row r="5453" spans="1:14" ht="15">
      <c r="A5453" s="282">
        <v>45954</v>
      </c>
      <c r="B5453" s="55" t="s">
        <v>7129</v>
      </c>
      <c r="C5453" s="784">
        <v>58663</v>
      </c>
      <c r="D5453" s="784" t="s">
        <v>4526</v>
      </c>
      <c r="E5453" s="784" t="s">
        <v>2061</v>
      </c>
      <c r="F5453" s="784">
        <v>4010</v>
      </c>
      <c r="G5453" s="784" t="s">
        <v>7135</v>
      </c>
      <c r="H5453" s="784" t="s">
        <v>1573</v>
      </c>
      <c r="J5453" s="784">
        <v>1</v>
      </c>
      <c r="K5453" s="784">
        <v>7.36</v>
      </c>
      <c r="L5453" s="784">
        <v>7.36</v>
      </c>
      <c r="M5453" s="55" t="s">
        <v>2455</v>
      </c>
      <c r="N5453" s="788" t="s">
        <v>6869</v>
      </c>
    </row>
    <row r="5454" spans="1:14" ht="15">
      <c r="A5454" s="282">
        <v>45954</v>
      </c>
      <c r="B5454" s="55" t="s">
        <v>7129</v>
      </c>
      <c r="C5454" s="786">
        <v>68125</v>
      </c>
      <c r="D5454" s="786" t="s">
        <v>4541</v>
      </c>
      <c r="E5454" s="786">
        <v>100</v>
      </c>
      <c r="F5454" s="786">
        <v>4010</v>
      </c>
      <c r="G5454" s="786" t="s">
        <v>7136</v>
      </c>
      <c r="H5454" s="786" t="s">
        <v>1573</v>
      </c>
      <c r="J5454" s="786">
        <v>1</v>
      </c>
      <c r="K5454" s="786">
        <v>8</v>
      </c>
      <c r="L5454" s="786">
        <v>8</v>
      </c>
      <c r="M5454" s="55" t="s">
        <v>2455</v>
      </c>
      <c r="N5454" s="788" t="s">
        <v>6869</v>
      </c>
    </row>
    <row r="5455" spans="1:14" ht="15">
      <c r="A5455" s="282">
        <v>45954</v>
      </c>
      <c r="B5455" s="55" t="s">
        <v>7129</v>
      </c>
      <c r="C5455" s="784">
        <v>80441</v>
      </c>
      <c r="D5455" s="784">
        <v>179</v>
      </c>
      <c r="E5455" s="784">
        <v>90</v>
      </c>
      <c r="F5455" s="784">
        <v>4010</v>
      </c>
      <c r="G5455" s="784" t="s">
        <v>7137</v>
      </c>
      <c r="H5455" s="784" t="s">
        <v>1573</v>
      </c>
      <c r="J5455" s="784">
        <v>1</v>
      </c>
      <c r="K5455" s="784">
        <v>7.65</v>
      </c>
      <c r="L5455" s="784">
        <v>7.65</v>
      </c>
      <c r="M5455" s="55" t="s">
        <v>2455</v>
      </c>
      <c r="N5455" s="788" t="s">
        <v>6869</v>
      </c>
    </row>
    <row r="5456" spans="1:14" ht="15">
      <c r="A5456" s="282">
        <v>45954</v>
      </c>
      <c r="B5456" s="55" t="s">
        <v>7129</v>
      </c>
      <c r="C5456" s="786">
        <v>83436</v>
      </c>
      <c r="D5456" s="786" t="s">
        <v>5917</v>
      </c>
      <c r="E5456" s="786">
        <v>85</v>
      </c>
      <c r="F5456" s="786">
        <v>4010</v>
      </c>
      <c r="G5456" s="786" t="s">
        <v>7138</v>
      </c>
      <c r="H5456" s="786" t="s">
        <v>1573</v>
      </c>
      <c r="J5456" s="786">
        <v>1</v>
      </c>
      <c r="K5456" s="786">
        <v>4.2300000000000004</v>
      </c>
      <c r="L5456" s="786">
        <v>4.2300000000000004</v>
      </c>
      <c r="M5456" s="55" t="s">
        <v>2455</v>
      </c>
      <c r="N5456" s="788" t="s">
        <v>6869</v>
      </c>
    </row>
    <row r="5457" spans="1:14" ht="15">
      <c r="A5457" s="282">
        <v>45954</v>
      </c>
      <c r="B5457" s="55" t="s">
        <v>7129</v>
      </c>
      <c r="C5457" s="784">
        <v>67377</v>
      </c>
      <c r="D5457" s="784" t="s">
        <v>2560</v>
      </c>
      <c r="E5457" s="784">
        <v>120</v>
      </c>
      <c r="F5457" s="784">
        <v>4010</v>
      </c>
      <c r="G5457" s="784" t="s">
        <v>7139</v>
      </c>
      <c r="H5457" s="784" t="s">
        <v>1573</v>
      </c>
      <c r="J5457" s="784">
        <v>1</v>
      </c>
      <c r="K5457" s="784">
        <v>3.81</v>
      </c>
      <c r="L5457" s="784">
        <v>3.81</v>
      </c>
      <c r="M5457" s="55" t="s">
        <v>2455</v>
      </c>
      <c r="N5457" s="788" t="s">
        <v>6869</v>
      </c>
    </row>
    <row r="5458" spans="1:14" ht="15">
      <c r="A5458" s="282">
        <v>45954</v>
      </c>
      <c r="B5458" s="55" t="s">
        <v>7129</v>
      </c>
      <c r="C5458" s="786">
        <v>68010</v>
      </c>
      <c r="D5458" s="786" t="s">
        <v>5499</v>
      </c>
      <c r="E5458" s="786">
        <v>85</v>
      </c>
      <c r="F5458" s="786">
        <v>4010</v>
      </c>
      <c r="G5458" s="786" t="s">
        <v>7140</v>
      </c>
      <c r="H5458" s="786" t="s">
        <v>1573</v>
      </c>
      <c r="J5458" s="786">
        <v>1</v>
      </c>
      <c r="K5458" s="786">
        <v>6.72</v>
      </c>
      <c r="L5458" s="786">
        <v>6.72</v>
      </c>
      <c r="M5458" s="55" t="s">
        <v>2455</v>
      </c>
      <c r="N5458" s="788" t="s">
        <v>6869</v>
      </c>
    </row>
    <row r="5459" spans="1:14" ht="15">
      <c r="A5459" s="282">
        <v>45954</v>
      </c>
      <c r="B5459" s="55" t="s">
        <v>7129</v>
      </c>
      <c r="C5459" s="784">
        <v>68125</v>
      </c>
      <c r="D5459" s="784" t="s">
        <v>5295</v>
      </c>
      <c r="E5459" s="784">
        <v>110</v>
      </c>
      <c r="F5459" s="784">
        <v>4010</v>
      </c>
      <c r="G5459" s="784" t="s">
        <v>7141</v>
      </c>
      <c r="H5459" s="784" t="s">
        <v>1573</v>
      </c>
      <c r="J5459" s="784">
        <v>1</v>
      </c>
      <c r="K5459" s="784">
        <v>8.06</v>
      </c>
      <c r="L5459" s="784">
        <v>8.06</v>
      </c>
      <c r="M5459" s="55" t="s">
        <v>2455</v>
      </c>
      <c r="N5459" s="788" t="s">
        <v>6869</v>
      </c>
    </row>
    <row r="5460" spans="1:14" ht="15">
      <c r="A5460" s="282">
        <v>45954</v>
      </c>
      <c r="B5460" s="55" t="s">
        <v>7129</v>
      </c>
      <c r="C5460" s="786">
        <v>59852</v>
      </c>
      <c r="D5460" s="786" t="s">
        <v>2988</v>
      </c>
      <c r="E5460" s="786">
        <v>90</v>
      </c>
      <c r="F5460" s="786">
        <v>4010</v>
      </c>
      <c r="G5460" s="786" t="s">
        <v>7142</v>
      </c>
      <c r="H5460" s="786" t="s">
        <v>1573</v>
      </c>
      <c r="J5460" s="786">
        <v>1</v>
      </c>
      <c r="K5460" s="786">
        <v>6.82</v>
      </c>
      <c r="L5460" s="786">
        <v>6.82</v>
      </c>
      <c r="M5460" s="55" t="s">
        <v>2455</v>
      </c>
      <c r="N5460" s="788" t="s">
        <v>6869</v>
      </c>
    </row>
    <row r="5461" spans="1:14" ht="15">
      <c r="A5461" s="282">
        <v>45954</v>
      </c>
      <c r="B5461" s="55" t="s">
        <v>7129</v>
      </c>
      <c r="C5461" s="784">
        <v>83189</v>
      </c>
      <c r="D5461" s="784" t="s">
        <v>5850</v>
      </c>
      <c r="E5461" s="784">
        <v>100</v>
      </c>
      <c r="F5461" s="784">
        <v>4010</v>
      </c>
      <c r="G5461" s="784" t="s">
        <v>6305</v>
      </c>
      <c r="H5461" s="784" t="s">
        <v>1573</v>
      </c>
      <c r="J5461" s="784">
        <v>1</v>
      </c>
      <c r="K5461" s="784">
        <v>15.24</v>
      </c>
      <c r="L5461" s="784">
        <v>15.24</v>
      </c>
      <c r="M5461" s="55" t="s">
        <v>2455</v>
      </c>
      <c r="N5461" s="788" t="s">
        <v>6869</v>
      </c>
    </row>
    <row r="5462" spans="1:14" ht="15">
      <c r="A5462" s="282">
        <v>45954</v>
      </c>
      <c r="B5462" s="55" t="s">
        <v>7129</v>
      </c>
      <c r="C5462" s="786">
        <v>67377</v>
      </c>
      <c r="D5462" s="786" t="s">
        <v>2560</v>
      </c>
      <c r="E5462" s="786">
        <v>85</v>
      </c>
      <c r="F5462" s="786">
        <v>4010</v>
      </c>
      <c r="G5462" s="786" t="s">
        <v>7143</v>
      </c>
      <c r="H5462" s="786" t="s">
        <v>1573</v>
      </c>
      <c r="J5462" s="786">
        <v>1</v>
      </c>
      <c r="K5462" s="786">
        <v>3.81</v>
      </c>
      <c r="L5462" s="786">
        <v>3.81</v>
      </c>
      <c r="M5462" s="55" t="s">
        <v>2455</v>
      </c>
      <c r="N5462" s="788" t="s">
        <v>6869</v>
      </c>
    </row>
    <row r="5463" spans="1:14" ht="15">
      <c r="A5463" s="282">
        <v>45954</v>
      </c>
      <c r="B5463" s="55" t="s">
        <v>7129</v>
      </c>
      <c r="C5463" s="784">
        <v>83153</v>
      </c>
      <c r="D5463" s="784" t="s">
        <v>6056</v>
      </c>
      <c r="E5463" s="784">
        <v>100</v>
      </c>
      <c r="F5463" s="784">
        <v>4010</v>
      </c>
      <c r="G5463" s="784" t="s">
        <v>7144</v>
      </c>
      <c r="H5463" s="784" t="s">
        <v>1573</v>
      </c>
      <c r="J5463" s="784">
        <v>1</v>
      </c>
      <c r="K5463" s="784">
        <v>10.95</v>
      </c>
      <c r="L5463" s="784">
        <v>10.95</v>
      </c>
      <c r="M5463" s="55" t="s">
        <v>2455</v>
      </c>
      <c r="N5463" s="788" t="s">
        <v>6869</v>
      </c>
    </row>
    <row r="5464" spans="1:14" ht="15">
      <c r="A5464" s="282">
        <v>45954</v>
      </c>
      <c r="B5464" s="55" t="s">
        <v>7129</v>
      </c>
      <c r="C5464" s="786">
        <v>80039</v>
      </c>
      <c r="D5464" s="786" t="s">
        <v>5572</v>
      </c>
      <c r="E5464" s="786" t="s">
        <v>3950</v>
      </c>
      <c r="F5464" s="786">
        <v>4010</v>
      </c>
      <c r="G5464" s="786" t="s">
        <v>7145</v>
      </c>
      <c r="H5464" s="786" t="s">
        <v>1573</v>
      </c>
      <c r="J5464" s="786">
        <v>1</v>
      </c>
      <c r="K5464" s="786">
        <v>8.82</v>
      </c>
      <c r="L5464" s="786">
        <v>8.82</v>
      </c>
      <c r="M5464" s="55" t="s">
        <v>2455</v>
      </c>
      <c r="N5464" s="788" t="s">
        <v>6869</v>
      </c>
    </row>
    <row r="5465" spans="1:14" ht="15">
      <c r="A5465" s="282">
        <v>45954</v>
      </c>
      <c r="B5465" s="55" t="s">
        <v>7129</v>
      </c>
      <c r="C5465" s="784">
        <v>58662</v>
      </c>
      <c r="D5465" s="784" t="s">
        <v>4877</v>
      </c>
      <c r="E5465" s="784" t="s">
        <v>2061</v>
      </c>
      <c r="F5465" s="784">
        <v>4010</v>
      </c>
      <c r="G5465" s="784" t="s">
        <v>7146</v>
      </c>
      <c r="H5465" s="784" t="s">
        <v>1573</v>
      </c>
      <c r="J5465" s="784">
        <v>1</v>
      </c>
      <c r="K5465" s="784">
        <v>9.09</v>
      </c>
      <c r="L5465" s="784">
        <v>9.09</v>
      </c>
      <c r="M5465" s="55" t="s">
        <v>2455</v>
      </c>
      <c r="N5465" s="788" t="s">
        <v>6869</v>
      </c>
    </row>
    <row r="5466" spans="1:14" ht="15">
      <c r="A5466" s="282">
        <v>45954</v>
      </c>
      <c r="B5466" s="55" t="s">
        <v>7129</v>
      </c>
      <c r="C5466" s="786">
        <v>83259</v>
      </c>
      <c r="D5466" s="786" t="s">
        <v>6845</v>
      </c>
      <c r="E5466" s="786">
        <v>120</v>
      </c>
      <c r="F5466" s="786">
        <v>4010</v>
      </c>
      <c r="G5466" s="786" t="s">
        <v>7147</v>
      </c>
      <c r="H5466" s="786" t="s">
        <v>1573</v>
      </c>
      <c r="J5466" s="786">
        <v>1</v>
      </c>
      <c r="K5466" s="786">
        <v>5.62</v>
      </c>
      <c r="L5466" s="786">
        <v>5.62</v>
      </c>
      <c r="M5466" s="55" t="s">
        <v>2455</v>
      </c>
      <c r="N5466" s="788" t="s">
        <v>6869</v>
      </c>
    </row>
    <row r="5467" spans="1:14" ht="15">
      <c r="A5467" s="282">
        <v>45954</v>
      </c>
      <c r="B5467" s="55" t="s">
        <v>7129</v>
      </c>
      <c r="C5467" s="784">
        <v>67223</v>
      </c>
      <c r="D5467" s="784" t="s">
        <v>7148</v>
      </c>
      <c r="E5467" s="784">
        <v>150</v>
      </c>
      <c r="F5467" s="784">
        <v>4010</v>
      </c>
      <c r="G5467" s="784" t="s">
        <v>7149</v>
      </c>
      <c r="H5467" s="784" t="s">
        <v>1573</v>
      </c>
      <c r="J5467" s="784">
        <v>1</v>
      </c>
      <c r="K5467" s="784">
        <v>12.3</v>
      </c>
      <c r="L5467" s="784">
        <v>12.3</v>
      </c>
      <c r="M5467" s="55" t="s">
        <v>2455</v>
      </c>
      <c r="N5467" s="788" t="s">
        <v>6869</v>
      </c>
    </row>
    <row r="5468" spans="1:14" ht="15">
      <c r="A5468" s="282">
        <v>45954</v>
      </c>
      <c r="B5468" s="55" t="s">
        <v>7129</v>
      </c>
      <c r="C5468" s="786">
        <v>83212</v>
      </c>
      <c r="D5468" s="786" t="s">
        <v>2536</v>
      </c>
      <c r="E5468" s="786">
        <v>90</v>
      </c>
      <c r="F5468" s="786">
        <v>4010</v>
      </c>
      <c r="G5468" s="786" t="s">
        <v>3200</v>
      </c>
      <c r="H5468" s="786" t="s">
        <v>1573</v>
      </c>
      <c r="J5468" s="786">
        <v>1</v>
      </c>
      <c r="K5468" s="786">
        <v>10.96</v>
      </c>
      <c r="L5468" s="786">
        <v>10.96</v>
      </c>
      <c r="M5468" s="55" t="s">
        <v>2455</v>
      </c>
      <c r="N5468" s="788" t="s">
        <v>6869</v>
      </c>
    </row>
    <row r="5469" spans="1:14" ht="15">
      <c r="A5469" s="282">
        <v>45954</v>
      </c>
      <c r="B5469" s="55" t="s">
        <v>7129</v>
      </c>
      <c r="C5469" s="784">
        <v>80039</v>
      </c>
      <c r="D5469" s="784" t="s">
        <v>6746</v>
      </c>
      <c r="E5469" s="784" t="s">
        <v>441</v>
      </c>
      <c r="F5469" s="784">
        <v>4010</v>
      </c>
      <c r="G5469" s="784" t="s">
        <v>7150</v>
      </c>
      <c r="H5469" s="784" t="s">
        <v>1573</v>
      </c>
      <c r="J5469" s="784">
        <v>1</v>
      </c>
      <c r="K5469" s="784">
        <v>8.82</v>
      </c>
      <c r="L5469" s="784">
        <v>8.82</v>
      </c>
      <c r="M5469" s="55" t="s">
        <v>2455</v>
      </c>
      <c r="N5469" s="788" t="s">
        <v>6869</v>
      </c>
    </row>
    <row r="5470" spans="1:14" ht="15">
      <c r="A5470" s="282">
        <v>45954</v>
      </c>
      <c r="B5470" s="55" t="s">
        <v>7129</v>
      </c>
      <c r="C5470" s="786">
        <v>81884</v>
      </c>
      <c r="D5470" s="786" t="s">
        <v>7151</v>
      </c>
      <c r="E5470" s="786">
        <v>50</v>
      </c>
      <c r="F5470" s="786">
        <v>4010</v>
      </c>
      <c r="G5470" s="786" t="s">
        <v>7152</v>
      </c>
      <c r="H5470" s="786" t="s">
        <v>1573</v>
      </c>
      <c r="J5470" s="786">
        <v>1</v>
      </c>
      <c r="K5470" s="786">
        <v>8.5</v>
      </c>
      <c r="L5470" s="786">
        <v>8.5</v>
      </c>
      <c r="M5470" s="55" t="s">
        <v>2455</v>
      </c>
      <c r="N5470" s="788" t="s">
        <v>6869</v>
      </c>
    </row>
    <row r="5471" spans="1:14" ht="15">
      <c r="A5471" s="282">
        <v>45954</v>
      </c>
      <c r="B5471" s="55" t="s">
        <v>7129</v>
      </c>
      <c r="C5471" s="784">
        <v>37028</v>
      </c>
      <c r="D5471" s="784" t="s">
        <v>6457</v>
      </c>
      <c r="E5471" s="784">
        <v>90</v>
      </c>
      <c r="F5471" s="784">
        <v>4010</v>
      </c>
      <c r="G5471" s="784" t="s">
        <v>7153</v>
      </c>
      <c r="H5471" s="784" t="s">
        <v>1573</v>
      </c>
      <c r="J5471" s="784">
        <v>1</v>
      </c>
      <c r="K5471" s="784">
        <v>6.38</v>
      </c>
      <c r="L5471" s="784">
        <v>6.38</v>
      </c>
      <c r="M5471" s="55" t="s">
        <v>2455</v>
      </c>
      <c r="N5471" s="788" t="s">
        <v>6869</v>
      </c>
    </row>
    <row r="5472" spans="1:14" ht="15">
      <c r="A5472" s="282">
        <v>45954</v>
      </c>
      <c r="B5472" s="55" t="s">
        <v>7129</v>
      </c>
      <c r="C5472" s="786">
        <v>82548</v>
      </c>
      <c r="D5472" s="786" t="s">
        <v>3203</v>
      </c>
      <c r="E5472" s="786">
        <v>90</v>
      </c>
      <c r="F5472" s="786">
        <v>4010</v>
      </c>
      <c r="G5472" s="786" t="s">
        <v>6307</v>
      </c>
      <c r="H5472" s="786" t="s">
        <v>1573</v>
      </c>
      <c r="J5472" s="786">
        <v>1</v>
      </c>
      <c r="K5472" s="786">
        <v>9.2899999999999991</v>
      </c>
      <c r="L5472" s="786">
        <v>9.2899999999999991</v>
      </c>
      <c r="M5472" s="55" t="s">
        <v>2455</v>
      </c>
      <c r="N5472" s="788" t="s">
        <v>6869</v>
      </c>
    </row>
    <row r="5473" spans="1:14" ht="15">
      <c r="A5473" s="282">
        <v>45954</v>
      </c>
      <c r="B5473" s="55" t="s">
        <v>7129</v>
      </c>
      <c r="C5473" s="784">
        <v>83319</v>
      </c>
      <c r="D5473" s="784" t="s">
        <v>5850</v>
      </c>
      <c r="E5473" s="784">
        <v>110</v>
      </c>
      <c r="F5473" s="784">
        <v>4010</v>
      </c>
      <c r="G5473" s="784" t="s">
        <v>7154</v>
      </c>
      <c r="H5473" s="784" t="s">
        <v>1573</v>
      </c>
      <c r="J5473" s="784">
        <v>1</v>
      </c>
      <c r="K5473" s="784">
        <v>13.42</v>
      </c>
      <c r="L5473" s="784">
        <v>13.42</v>
      </c>
      <c r="M5473" s="55" t="s">
        <v>2455</v>
      </c>
      <c r="N5473" s="788" t="s">
        <v>6869</v>
      </c>
    </row>
    <row r="5474" spans="1:14" ht="15">
      <c r="A5474" s="282">
        <v>45954</v>
      </c>
      <c r="B5474" s="55" t="s">
        <v>7129</v>
      </c>
      <c r="C5474" s="786">
        <v>57388</v>
      </c>
      <c r="D5474" s="786">
        <v>520</v>
      </c>
      <c r="E5474" s="786" t="s">
        <v>441</v>
      </c>
      <c r="F5474" s="786">
        <v>4010</v>
      </c>
      <c r="G5474" s="786" t="s">
        <v>7155</v>
      </c>
      <c r="H5474" s="786" t="s">
        <v>1573</v>
      </c>
      <c r="J5474" s="786">
        <v>1</v>
      </c>
      <c r="K5474" s="786">
        <v>10.73</v>
      </c>
      <c r="L5474" s="786">
        <v>10.73</v>
      </c>
      <c r="M5474" s="55" t="s">
        <v>2455</v>
      </c>
      <c r="N5474" s="788" t="s">
        <v>6869</v>
      </c>
    </row>
    <row r="5475" spans="1:14" ht="15">
      <c r="A5475" s="282">
        <v>45954</v>
      </c>
      <c r="B5475" s="55" t="s">
        <v>7129</v>
      </c>
      <c r="C5475" s="784">
        <v>83523</v>
      </c>
      <c r="D5475" s="784" t="s">
        <v>6545</v>
      </c>
      <c r="E5475" s="784">
        <v>80</v>
      </c>
      <c r="F5475" s="784">
        <v>4010</v>
      </c>
      <c r="G5475" s="784" t="s">
        <v>7156</v>
      </c>
      <c r="H5475" s="784" t="s">
        <v>1573</v>
      </c>
      <c r="J5475" s="784">
        <v>1</v>
      </c>
      <c r="K5475" s="784">
        <v>4.97</v>
      </c>
      <c r="L5475" s="784">
        <v>4.97</v>
      </c>
      <c r="M5475" s="55" t="s">
        <v>2455</v>
      </c>
      <c r="N5475" s="788" t="s">
        <v>6869</v>
      </c>
    </row>
    <row r="5476" spans="1:14" ht="15">
      <c r="A5476" s="282">
        <v>45954</v>
      </c>
      <c r="B5476" s="55" t="s">
        <v>7129</v>
      </c>
      <c r="C5476" s="786">
        <v>83808</v>
      </c>
      <c r="D5476" s="786" t="s">
        <v>7157</v>
      </c>
      <c r="E5476" s="786">
        <v>60</v>
      </c>
      <c r="F5476" s="786">
        <v>4010</v>
      </c>
      <c r="G5476" s="786" t="s">
        <v>7158</v>
      </c>
      <c r="H5476" s="786" t="s">
        <v>1573</v>
      </c>
      <c r="J5476" s="786">
        <v>1</v>
      </c>
      <c r="K5476" s="786">
        <v>13.53</v>
      </c>
      <c r="L5476" s="786">
        <v>13.53</v>
      </c>
      <c r="M5476" s="55" t="s">
        <v>2455</v>
      </c>
      <c r="N5476" s="788" t="s">
        <v>6869</v>
      </c>
    </row>
    <row r="5477" spans="1:14" ht="15">
      <c r="A5477" s="282">
        <v>45954</v>
      </c>
      <c r="B5477" s="55" t="s">
        <v>7129</v>
      </c>
      <c r="C5477" s="784">
        <v>67377</v>
      </c>
      <c r="D5477" s="784">
        <v>15</v>
      </c>
      <c r="E5477" s="784">
        <v>110</v>
      </c>
      <c r="F5477" s="784">
        <v>4010</v>
      </c>
      <c r="G5477" s="784" t="s">
        <v>3234</v>
      </c>
      <c r="H5477" s="784" t="s">
        <v>1573</v>
      </c>
      <c r="J5477" s="784">
        <v>1</v>
      </c>
      <c r="K5477" s="784">
        <v>3.81</v>
      </c>
      <c r="L5477" s="784">
        <v>3.81</v>
      </c>
      <c r="M5477" s="55" t="s">
        <v>2455</v>
      </c>
      <c r="N5477" s="788" t="s">
        <v>6869</v>
      </c>
    </row>
    <row r="5478" spans="1:14" ht="15">
      <c r="A5478" s="282">
        <v>45954</v>
      </c>
      <c r="B5478" s="55" t="s">
        <v>7129</v>
      </c>
      <c r="C5478" s="786">
        <v>83761</v>
      </c>
      <c r="D5478" s="786" t="s">
        <v>7159</v>
      </c>
      <c r="E5478" s="786">
        <v>85</v>
      </c>
      <c r="F5478" s="786">
        <v>4010</v>
      </c>
      <c r="G5478" s="786" t="s">
        <v>6811</v>
      </c>
      <c r="H5478" s="786" t="s">
        <v>1573</v>
      </c>
      <c r="J5478" s="786">
        <v>1</v>
      </c>
      <c r="K5478" s="786">
        <v>8.44</v>
      </c>
      <c r="L5478" s="786">
        <v>8.44</v>
      </c>
      <c r="M5478" s="55" t="s">
        <v>2455</v>
      </c>
      <c r="N5478" s="788" t="s">
        <v>6869</v>
      </c>
    </row>
    <row r="5479" spans="1:14" ht="15">
      <c r="A5479" s="282">
        <v>45954</v>
      </c>
      <c r="B5479" s="55" t="s">
        <v>7129</v>
      </c>
      <c r="C5479" s="784">
        <v>82154</v>
      </c>
      <c r="D5479" s="784" t="s">
        <v>3010</v>
      </c>
      <c r="E5479" s="784" t="s">
        <v>2061</v>
      </c>
      <c r="F5479" s="784">
        <v>4010</v>
      </c>
      <c r="G5479" s="784" t="s">
        <v>7160</v>
      </c>
      <c r="H5479" s="784" t="s">
        <v>1573</v>
      </c>
      <c r="J5479" s="784">
        <v>1</v>
      </c>
      <c r="K5479" s="784">
        <v>4.51</v>
      </c>
      <c r="L5479" s="784">
        <v>4.51</v>
      </c>
      <c r="M5479" s="55" t="s">
        <v>2455</v>
      </c>
      <c r="N5479" s="788" t="s">
        <v>6869</v>
      </c>
    </row>
    <row r="5480" spans="1:14" ht="15">
      <c r="A5480" s="282">
        <v>45954</v>
      </c>
      <c r="B5480" s="55" t="s">
        <v>7129</v>
      </c>
      <c r="C5480" s="786">
        <v>81881</v>
      </c>
      <c r="D5480" s="786" t="s">
        <v>6063</v>
      </c>
      <c r="E5480" s="786">
        <v>120</v>
      </c>
      <c r="F5480" s="786">
        <v>4010</v>
      </c>
      <c r="G5480" s="786" t="s">
        <v>7161</v>
      </c>
      <c r="H5480" s="786" t="s">
        <v>1573</v>
      </c>
      <c r="J5480" s="786">
        <v>1</v>
      </c>
      <c r="K5480" s="786">
        <v>6.61</v>
      </c>
      <c r="L5480" s="786">
        <v>6.61</v>
      </c>
      <c r="M5480" s="55" t="s">
        <v>2455</v>
      </c>
      <c r="N5480" s="788" t="s">
        <v>6869</v>
      </c>
    </row>
    <row r="5481" spans="1:14" ht="15">
      <c r="A5481" s="282">
        <v>45954</v>
      </c>
      <c r="B5481" s="55" t="s">
        <v>7129</v>
      </c>
      <c r="C5481" s="784">
        <v>83436</v>
      </c>
      <c r="D5481" s="784" t="s">
        <v>7162</v>
      </c>
      <c r="E5481" s="784">
        <v>85</v>
      </c>
      <c r="F5481" s="784">
        <v>4010</v>
      </c>
      <c r="G5481" s="784" t="s">
        <v>7163</v>
      </c>
      <c r="H5481" s="784" t="s">
        <v>1573</v>
      </c>
      <c r="J5481" s="784">
        <v>1</v>
      </c>
      <c r="K5481" s="784">
        <v>4.2300000000000004</v>
      </c>
      <c r="L5481" s="784">
        <v>4.2300000000000004</v>
      </c>
      <c r="M5481" s="55" t="s">
        <v>2455</v>
      </c>
      <c r="N5481" s="788" t="s">
        <v>6869</v>
      </c>
    </row>
    <row r="5482" spans="1:14" ht="15">
      <c r="A5482" s="282">
        <v>45954</v>
      </c>
      <c r="B5482" s="55" t="s">
        <v>7129</v>
      </c>
      <c r="C5482" s="786">
        <v>52121</v>
      </c>
      <c r="D5482" s="786" t="s">
        <v>5961</v>
      </c>
      <c r="E5482" s="786">
        <v>150</v>
      </c>
      <c r="F5482" s="786">
        <v>4010</v>
      </c>
      <c r="G5482" s="786" t="s">
        <v>7164</v>
      </c>
      <c r="H5482" s="786" t="s">
        <v>1573</v>
      </c>
      <c r="J5482" s="786">
        <v>1</v>
      </c>
      <c r="K5482" s="786">
        <v>7.98</v>
      </c>
      <c r="L5482" s="786">
        <v>7.98</v>
      </c>
      <c r="M5482" s="55" t="s">
        <v>2455</v>
      </c>
      <c r="N5482" s="788" t="s">
        <v>6869</v>
      </c>
    </row>
    <row r="5483" spans="1:14" ht="15">
      <c r="A5483" s="282">
        <v>45954</v>
      </c>
      <c r="B5483" s="55" t="s">
        <v>7129</v>
      </c>
      <c r="C5483" s="784">
        <v>81424</v>
      </c>
      <c r="D5483" s="784" t="s">
        <v>2434</v>
      </c>
      <c r="E5483" s="784">
        <v>50</v>
      </c>
      <c r="F5483" s="784">
        <v>4010</v>
      </c>
      <c r="G5483" s="784" t="s">
        <v>7165</v>
      </c>
      <c r="H5483" s="784" t="s">
        <v>1573</v>
      </c>
      <c r="J5483" s="784">
        <v>1</v>
      </c>
      <c r="K5483" s="784">
        <v>5.14</v>
      </c>
      <c r="L5483" s="784">
        <v>5.14</v>
      </c>
      <c r="M5483" s="55" t="s">
        <v>2455</v>
      </c>
      <c r="N5483" s="788" t="s">
        <v>6869</v>
      </c>
    </row>
    <row r="5484" spans="1:14" ht="15">
      <c r="A5484" s="282">
        <v>45954</v>
      </c>
      <c r="B5484" s="55" t="s">
        <v>7129</v>
      </c>
      <c r="C5484" s="786">
        <v>83567</v>
      </c>
      <c r="D5484" s="786" t="s">
        <v>7166</v>
      </c>
      <c r="E5484" s="786">
        <v>150</v>
      </c>
      <c r="F5484" s="786">
        <v>4010</v>
      </c>
      <c r="G5484" s="786" t="s">
        <v>7167</v>
      </c>
      <c r="H5484" s="786" t="s">
        <v>1573</v>
      </c>
      <c r="J5484" s="786">
        <v>1</v>
      </c>
      <c r="K5484" s="786">
        <v>6.86</v>
      </c>
      <c r="L5484" s="786">
        <v>6.86</v>
      </c>
      <c r="M5484" s="55" t="s">
        <v>2455</v>
      </c>
      <c r="N5484" s="788" t="s">
        <v>6869</v>
      </c>
    </row>
    <row r="5485" spans="1:14" ht="15">
      <c r="A5485" s="282">
        <v>45954</v>
      </c>
      <c r="B5485" s="55" t="s">
        <v>7129</v>
      </c>
      <c r="C5485" s="784">
        <v>83198</v>
      </c>
      <c r="D5485" s="784" t="s">
        <v>6994</v>
      </c>
      <c r="E5485" s="784">
        <v>85</v>
      </c>
      <c r="F5485" s="784">
        <v>4010</v>
      </c>
      <c r="G5485" s="784" t="s">
        <v>7168</v>
      </c>
      <c r="H5485" s="784" t="s">
        <v>1573</v>
      </c>
      <c r="J5485" s="784">
        <v>1</v>
      </c>
      <c r="K5485" s="784">
        <v>4.9800000000000004</v>
      </c>
      <c r="L5485" s="784">
        <v>4.9800000000000004</v>
      </c>
      <c r="M5485" s="55" t="s">
        <v>2455</v>
      </c>
      <c r="N5485" s="788" t="s">
        <v>6869</v>
      </c>
    </row>
    <row r="5486" spans="1:14" ht="15">
      <c r="A5486" s="282">
        <v>45954</v>
      </c>
      <c r="B5486" s="55" t="s">
        <v>7129</v>
      </c>
      <c r="C5486" s="786">
        <v>80859</v>
      </c>
      <c r="D5486" s="786" t="s">
        <v>5505</v>
      </c>
      <c r="E5486" s="786">
        <v>120</v>
      </c>
      <c r="F5486" s="786">
        <v>4010</v>
      </c>
      <c r="G5486" s="786" t="s">
        <v>7169</v>
      </c>
      <c r="H5486" s="786" t="s">
        <v>1573</v>
      </c>
      <c r="J5486" s="786">
        <v>1</v>
      </c>
      <c r="K5486" s="786">
        <v>11.33</v>
      </c>
      <c r="L5486" s="786">
        <v>11.33</v>
      </c>
      <c r="M5486" s="55" t="s">
        <v>2455</v>
      </c>
      <c r="N5486" s="788" t="s">
        <v>6869</v>
      </c>
    </row>
    <row r="5487" spans="1:14" ht="15">
      <c r="A5487" s="282">
        <v>45954</v>
      </c>
      <c r="B5487" s="55" t="s">
        <v>7129</v>
      </c>
      <c r="C5487" s="784">
        <v>37028</v>
      </c>
      <c r="D5487" s="784" t="s">
        <v>5310</v>
      </c>
      <c r="E5487" s="784">
        <v>150</v>
      </c>
      <c r="F5487" s="784">
        <v>4010</v>
      </c>
      <c r="G5487" s="784" t="s">
        <v>5967</v>
      </c>
      <c r="H5487" s="784" t="s">
        <v>1573</v>
      </c>
      <c r="J5487" s="784">
        <v>1</v>
      </c>
      <c r="K5487" s="784">
        <v>7.65</v>
      </c>
      <c r="L5487" s="784">
        <v>7.65</v>
      </c>
      <c r="M5487" s="55" t="s">
        <v>2455</v>
      </c>
      <c r="N5487" s="788" t="s">
        <v>6869</v>
      </c>
    </row>
    <row r="5488" spans="1:14" ht="15">
      <c r="A5488" s="282">
        <v>45954</v>
      </c>
      <c r="B5488" s="55" t="s">
        <v>7129</v>
      </c>
      <c r="C5488" s="786">
        <v>83460</v>
      </c>
      <c r="D5488" s="786" t="s">
        <v>5685</v>
      </c>
      <c r="E5488" s="786" t="s">
        <v>2296</v>
      </c>
      <c r="F5488" s="786">
        <v>4010</v>
      </c>
      <c r="G5488" s="786" t="s">
        <v>6308</v>
      </c>
      <c r="H5488" s="786" t="s">
        <v>1573</v>
      </c>
      <c r="J5488" s="786">
        <v>1</v>
      </c>
      <c r="K5488" s="786">
        <v>4</v>
      </c>
      <c r="L5488" s="786">
        <v>4</v>
      </c>
      <c r="M5488" s="55" t="s">
        <v>2455</v>
      </c>
      <c r="N5488" s="788" t="s">
        <v>6869</v>
      </c>
    </row>
    <row r="5489" spans="1:14" ht="15">
      <c r="A5489" s="282">
        <v>45954</v>
      </c>
      <c r="B5489" s="55" t="s">
        <v>7129</v>
      </c>
      <c r="C5489" s="784">
        <v>37028</v>
      </c>
      <c r="D5489" s="784" t="s">
        <v>5914</v>
      </c>
      <c r="E5489" s="784">
        <v>130</v>
      </c>
      <c r="F5489" s="784">
        <v>4010</v>
      </c>
      <c r="G5489" s="784" t="s">
        <v>7170</v>
      </c>
      <c r="H5489" s="784" t="s">
        <v>1573</v>
      </c>
      <c r="J5489" s="784">
        <v>1</v>
      </c>
      <c r="K5489" s="784">
        <v>7.09</v>
      </c>
      <c r="L5489" s="784">
        <v>7.09</v>
      </c>
      <c r="M5489" s="55" t="s">
        <v>2455</v>
      </c>
      <c r="N5489" s="788" t="s">
        <v>6869</v>
      </c>
    </row>
    <row r="5490" spans="1:14" ht="15">
      <c r="A5490" s="282">
        <v>45954</v>
      </c>
      <c r="B5490" s="55" t="s">
        <v>7129</v>
      </c>
      <c r="C5490" s="786">
        <v>83843</v>
      </c>
      <c r="D5490" s="786" t="s">
        <v>7171</v>
      </c>
      <c r="E5490" s="786">
        <v>130</v>
      </c>
      <c r="F5490" s="786">
        <v>4010</v>
      </c>
      <c r="G5490" s="786" t="s">
        <v>7172</v>
      </c>
      <c r="H5490" s="786" t="s">
        <v>1573</v>
      </c>
      <c r="J5490" s="786">
        <v>1</v>
      </c>
      <c r="K5490" s="786">
        <v>16.53</v>
      </c>
      <c r="L5490" s="786">
        <v>16.53</v>
      </c>
      <c r="M5490" s="55" t="s">
        <v>2455</v>
      </c>
      <c r="N5490" s="788" t="s">
        <v>6869</v>
      </c>
    </row>
    <row r="5491" spans="1:14" ht="15">
      <c r="A5491" s="282">
        <v>45954</v>
      </c>
      <c r="B5491" s="55" t="s">
        <v>7129</v>
      </c>
      <c r="C5491" s="784">
        <v>83639</v>
      </c>
      <c r="D5491" s="784" t="s">
        <v>2408</v>
      </c>
      <c r="E5491" s="784">
        <v>150</v>
      </c>
      <c r="F5491" s="784">
        <v>4010</v>
      </c>
      <c r="G5491" s="784" t="s">
        <v>7173</v>
      </c>
      <c r="H5491" s="784" t="s">
        <v>1573</v>
      </c>
      <c r="J5491" s="784">
        <v>1</v>
      </c>
      <c r="K5491" s="784">
        <v>18.77</v>
      </c>
      <c r="L5491" s="784">
        <v>18.77</v>
      </c>
      <c r="M5491" s="55" t="s">
        <v>2455</v>
      </c>
      <c r="N5491" s="788" t="s">
        <v>6869</v>
      </c>
    </row>
    <row r="5492" spans="1:14" ht="15">
      <c r="A5492" s="282">
        <v>45954</v>
      </c>
      <c r="B5492" s="55" t="s">
        <v>7129</v>
      </c>
      <c r="C5492" s="786">
        <v>83072</v>
      </c>
      <c r="D5492" s="786" t="s">
        <v>6351</v>
      </c>
      <c r="E5492" s="786">
        <v>130</v>
      </c>
      <c r="F5492" s="786">
        <v>4010</v>
      </c>
      <c r="G5492" s="786" t="s">
        <v>7174</v>
      </c>
      <c r="H5492" s="786" t="s">
        <v>1573</v>
      </c>
      <c r="J5492" s="786">
        <v>1</v>
      </c>
      <c r="K5492" s="786">
        <v>8.14</v>
      </c>
      <c r="L5492" s="786">
        <v>8.14</v>
      </c>
      <c r="M5492" s="55" t="s">
        <v>2455</v>
      </c>
      <c r="N5492" s="788" t="s">
        <v>6869</v>
      </c>
    </row>
    <row r="5493" spans="1:14" ht="15">
      <c r="A5493" s="282">
        <v>45954</v>
      </c>
      <c r="B5493" s="55" t="s">
        <v>7129</v>
      </c>
      <c r="C5493" s="784">
        <v>82285</v>
      </c>
      <c r="D5493" s="784" t="s">
        <v>6012</v>
      </c>
      <c r="E5493" s="784">
        <v>80</v>
      </c>
      <c r="F5493" s="784">
        <v>4010</v>
      </c>
      <c r="G5493" s="784" t="s">
        <v>7175</v>
      </c>
      <c r="H5493" s="784" t="s">
        <v>1573</v>
      </c>
      <c r="J5493" s="784">
        <v>1</v>
      </c>
      <c r="K5493" s="784">
        <v>7.53</v>
      </c>
      <c r="L5493" s="784">
        <v>7.53</v>
      </c>
      <c r="M5493" s="55" t="s">
        <v>2455</v>
      </c>
      <c r="N5493" s="788" t="s">
        <v>6869</v>
      </c>
    </row>
    <row r="5494" spans="1:14" ht="15">
      <c r="A5494" s="282">
        <v>45954</v>
      </c>
      <c r="B5494" s="55" t="s">
        <v>7129</v>
      </c>
      <c r="C5494" s="786">
        <v>83323</v>
      </c>
      <c r="D5494" s="786" t="s">
        <v>5295</v>
      </c>
      <c r="E5494" s="786">
        <v>130</v>
      </c>
      <c r="F5494" s="786">
        <v>4010</v>
      </c>
      <c r="G5494" s="786" t="s">
        <v>7176</v>
      </c>
      <c r="H5494" s="786" t="s">
        <v>1573</v>
      </c>
      <c r="J5494" s="786">
        <v>1</v>
      </c>
      <c r="K5494" s="786">
        <v>23.95</v>
      </c>
      <c r="L5494" s="786">
        <v>23.95</v>
      </c>
      <c r="M5494" s="55" t="s">
        <v>2455</v>
      </c>
      <c r="N5494" s="788" t="s">
        <v>6869</v>
      </c>
    </row>
    <row r="5495" spans="1:14" ht="15">
      <c r="A5495" s="282">
        <v>45954</v>
      </c>
      <c r="B5495" s="55" t="s">
        <v>7129</v>
      </c>
      <c r="C5495" s="784">
        <v>81347</v>
      </c>
      <c r="D5495" s="784" t="s">
        <v>5848</v>
      </c>
      <c r="E5495" s="784">
        <v>130</v>
      </c>
      <c r="F5495" s="784">
        <v>4010</v>
      </c>
      <c r="G5495" s="784" t="s">
        <v>4412</v>
      </c>
      <c r="H5495" s="784" t="s">
        <v>1573</v>
      </c>
      <c r="J5495" s="784">
        <v>1</v>
      </c>
      <c r="K5495" s="784">
        <v>7.85</v>
      </c>
      <c r="L5495" s="784">
        <v>7.85</v>
      </c>
      <c r="M5495" s="55" t="s">
        <v>2455</v>
      </c>
      <c r="N5495" s="788" t="s">
        <v>6869</v>
      </c>
    </row>
    <row r="5496" spans="1:14" ht="15">
      <c r="A5496" s="282">
        <v>45954</v>
      </c>
      <c r="B5496" s="55" t="s">
        <v>7129</v>
      </c>
      <c r="C5496" s="786">
        <v>65642</v>
      </c>
      <c r="D5496" s="786" t="s">
        <v>4476</v>
      </c>
      <c r="E5496" s="786">
        <v>90</v>
      </c>
      <c r="F5496" s="786">
        <v>4010</v>
      </c>
      <c r="G5496" s="786" t="s">
        <v>7177</v>
      </c>
      <c r="H5496" s="786" t="s">
        <v>1573</v>
      </c>
      <c r="J5496" s="786">
        <v>1</v>
      </c>
      <c r="K5496" s="786">
        <v>6.65</v>
      </c>
      <c r="L5496" s="786">
        <v>6.65</v>
      </c>
      <c r="M5496" s="55" t="s">
        <v>2455</v>
      </c>
      <c r="N5496" s="788" t="s">
        <v>6869</v>
      </c>
    </row>
    <row r="5497" spans="1:14" ht="15">
      <c r="A5497" s="282">
        <v>45954</v>
      </c>
      <c r="B5497" s="55" t="s">
        <v>7129</v>
      </c>
      <c r="C5497" s="784">
        <v>83347</v>
      </c>
      <c r="D5497" s="784" t="s">
        <v>3936</v>
      </c>
      <c r="E5497" s="784">
        <v>75</v>
      </c>
      <c r="F5497" s="784">
        <v>4010</v>
      </c>
      <c r="G5497" s="784" t="s">
        <v>7178</v>
      </c>
      <c r="H5497" s="784" t="s">
        <v>1573</v>
      </c>
      <c r="J5497" s="784">
        <v>1</v>
      </c>
      <c r="K5497" s="784">
        <v>8.49</v>
      </c>
      <c r="L5497" s="784">
        <v>8.49</v>
      </c>
      <c r="M5497" s="55" t="s">
        <v>2455</v>
      </c>
      <c r="N5497" s="788" t="s">
        <v>6869</v>
      </c>
    </row>
    <row r="5498" spans="1:14" ht="15">
      <c r="A5498" s="282">
        <v>45954</v>
      </c>
      <c r="B5498" s="55" t="s">
        <v>7129</v>
      </c>
      <c r="C5498" s="786">
        <v>67377</v>
      </c>
      <c r="D5498" s="786" t="s">
        <v>4880</v>
      </c>
      <c r="E5498" s="786">
        <v>110</v>
      </c>
      <c r="F5498" s="786">
        <v>4010</v>
      </c>
      <c r="G5498" s="786" t="s">
        <v>5802</v>
      </c>
      <c r="H5498" s="786" t="s">
        <v>1573</v>
      </c>
      <c r="J5498" s="786">
        <v>1</v>
      </c>
      <c r="K5498" s="786">
        <v>3.81</v>
      </c>
      <c r="L5498" s="786">
        <v>3.81</v>
      </c>
      <c r="M5498" s="55" t="s">
        <v>2455</v>
      </c>
      <c r="N5498" s="788" t="s">
        <v>6869</v>
      </c>
    </row>
    <row r="5499" spans="1:14" ht="15">
      <c r="A5499" s="282">
        <v>45954</v>
      </c>
      <c r="B5499" s="55" t="s">
        <v>7129</v>
      </c>
      <c r="C5499" s="784">
        <v>83153</v>
      </c>
      <c r="D5499" s="784" t="s">
        <v>6056</v>
      </c>
      <c r="E5499" s="784">
        <v>150</v>
      </c>
      <c r="F5499" s="784">
        <v>4010</v>
      </c>
      <c r="G5499" s="784" t="s">
        <v>6312</v>
      </c>
      <c r="H5499" s="784" t="s">
        <v>1573</v>
      </c>
      <c r="J5499" s="784">
        <v>1</v>
      </c>
      <c r="K5499" s="784">
        <v>10.95</v>
      </c>
      <c r="L5499" s="784">
        <v>10.95</v>
      </c>
      <c r="M5499" s="55" t="s">
        <v>2455</v>
      </c>
      <c r="N5499" s="788" t="s">
        <v>6869</v>
      </c>
    </row>
    <row r="5500" spans="1:14" ht="15">
      <c r="A5500" s="282">
        <v>45954</v>
      </c>
      <c r="B5500" s="55" t="s">
        <v>7129</v>
      </c>
      <c r="C5500" s="786">
        <v>83259</v>
      </c>
      <c r="D5500" s="786" t="s">
        <v>6640</v>
      </c>
      <c r="E5500" s="786">
        <v>90</v>
      </c>
      <c r="F5500" s="786">
        <v>4010</v>
      </c>
      <c r="G5500" s="786" t="s">
        <v>3430</v>
      </c>
      <c r="H5500" s="786" t="s">
        <v>1573</v>
      </c>
      <c r="J5500" s="786">
        <v>1</v>
      </c>
      <c r="K5500" s="786">
        <v>5.62</v>
      </c>
      <c r="L5500" s="786">
        <v>5.62</v>
      </c>
      <c r="M5500" s="55" t="s">
        <v>2455</v>
      </c>
      <c r="N5500" s="788" t="s">
        <v>6869</v>
      </c>
    </row>
    <row r="5501" spans="1:14" ht="15">
      <c r="A5501" s="282">
        <v>45954</v>
      </c>
      <c r="B5501" s="55" t="s">
        <v>7129</v>
      </c>
      <c r="C5501" s="784">
        <v>37028</v>
      </c>
      <c r="D5501" s="784" t="s">
        <v>5788</v>
      </c>
      <c r="E5501" s="784">
        <v>100</v>
      </c>
      <c r="F5501" s="784">
        <v>4010</v>
      </c>
      <c r="G5501" s="784" t="s">
        <v>7179</v>
      </c>
      <c r="H5501" s="784" t="s">
        <v>1573</v>
      </c>
      <c r="J5501" s="784">
        <v>1</v>
      </c>
      <c r="K5501" s="784">
        <v>7.65</v>
      </c>
      <c r="L5501" s="784">
        <v>7.65</v>
      </c>
      <c r="M5501" s="55" t="s">
        <v>2455</v>
      </c>
      <c r="N5501" s="788" t="s">
        <v>6869</v>
      </c>
    </row>
    <row r="5502" spans="1:14" ht="15">
      <c r="A5502" s="282">
        <v>45954</v>
      </c>
      <c r="B5502" s="55" t="s">
        <v>7129</v>
      </c>
      <c r="C5502" s="786">
        <v>83493</v>
      </c>
      <c r="D5502" s="786" t="s">
        <v>5320</v>
      </c>
      <c r="E5502" s="786">
        <v>140</v>
      </c>
      <c r="F5502" s="786">
        <v>4010</v>
      </c>
      <c r="G5502" s="786" t="s">
        <v>2370</v>
      </c>
      <c r="H5502" s="786" t="s">
        <v>1573</v>
      </c>
      <c r="J5502" s="786">
        <v>1</v>
      </c>
      <c r="K5502" s="786">
        <v>14.63</v>
      </c>
      <c r="L5502" s="786">
        <v>14.63</v>
      </c>
      <c r="M5502" s="55" t="s">
        <v>2455</v>
      </c>
      <c r="N5502" s="788" t="s">
        <v>6869</v>
      </c>
    </row>
    <row r="5503" spans="1:14" ht="15">
      <c r="A5503" s="282">
        <v>45954</v>
      </c>
      <c r="B5503" s="55" t="s">
        <v>7129</v>
      </c>
      <c r="C5503" s="784">
        <v>80964</v>
      </c>
      <c r="D5503" s="784">
        <v>19</v>
      </c>
      <c r="E5503" s="784" t="s">
        <v>2230</v>
      </c>
      <c r="F5503" s="784">
        <v>4010</v>
      </c>
      <c r="G5503" s="784" t="s">
        <v>7180</v>
      </c>
      <c r="H5503" s="784" t="s">
        <v>1573</v>
      </c>
      <c r="J5503" s="784">
        <v>1</v>
      </c>
      <c r="K5503" s="784">
        <v>21.07</v>
      </c>
      <c r="L5503" s="784">
        <v>21.07</v>
      </c>
      <c r="M5503" s="55" t="s">
        <v>2455</v>
      </c>
      <c r="N5503" s="788" t="s">
        <v>6869</v>
      </c>
    </row>
    <row r="5504" spans="1:14" ht="15">
      <c r="A5504" s="282">
        <v>45954</v>
      </c>
      <c r="B5504" s="55" t="s">
        <v>7129</v>
      </c>
      <c r="C5504" s="786">
        <v>82824</v>
      </c>
      <c r="D5504" s="786" t="s">
        <v>7181</v>
      </c>
      <c r="E5504" s="786">
        <v>150</v>
      </c>
      <c r="F5504" s="786">
        <v>4010</v>
      </c>
      <c r="G5504" s="786" t="s">
        <v>6313</v>
      </c>
      <c r="H5504" s="786" t="s">
        <v>1573</v>
      </c>
      <c r="J5504" s="786">
        <v>1</v>
      </c>
      <c r="K5504" s="786">
        <v>7.14</v>
      </c>
      <c r="L5504" s="786">
        <v>7.14</v>
      </c>
      <c r="M5504" s="55" t="s">
        <v>2455</v>
      </c>
      <c r="N5504" s="788" t="s">
        <v>6869</v>
      </c>
    </row>
    <row r="5505" spans="1:14" ht="15">
      <c r="A5505" s="282">
        <v>45954</v>
      </c>
      <c r="B5505" s="55" t="s">
        <v>7129</v>
      </c>
      <c r="C5505" s="784">
        <v>83212</v>
      </c>
      <c r="D5505" s="784" t="s">
        <v>5182</v>
      </c>
      <c r="E5505" s="784">
        <v>120</v>
      </c>
      <c r="F5505" s="784">
        <v>4010</v>
      </c>
      <c r="G5505" s="784" t="s">
        <v>7182</v>
      </c>
      <c r="H5505" s="784" t="s">
        <v>1573</v>
      </c>
      <c r="J5505" s="784">
        <v>1</v>
      </c>
      <c r="K5505" s="784">
        <v>10.96</v>
      </c>
      <c r="L5505" s="784">
        <v>10.96</v>
      </c>
      <c r="M5505" s="55" t="s">
        <v>2455</v>
      </c>
      <c r="N5505" s="788" t="s">
        <v>6869</v>
      </c>
    </row>
    <row r="5506" spans="1:14" ht="15">
      <c r="A5506" s="282">
        <v>45954</v>
      </c>
      <c r="B5506" s="55" t="s">
        <v>7129</v>
      </c>
      <c r="C5506" s="786">
        <v>83513</v>
      </c>
      <c r="D5506" s="786" t="s">
        <v>5705</v>
      </c>
      <c r="E5506" s="786">
        <v>65</v>
      </c>
      <c r="F5506" s="786">
        <v>4010</v>
      </c>
      <c r="G5506" s="786" t="s">
        <v>7183</v>
      </c>
      <c r="H5506" s="786" t="s">
        <v>1573</v>
      </c>
      <c r="J5506" s="786">
        <v>1</v>
      </c>
      <c r="K5506" s="786">
        <v>10.17</v>
      </c>
      <c r="L5506" s="786">
        <v>10.17</v>
      </c>
      <c r="M5506" s="55" t="s">
        <v>2455</v>
      </c>
      <c r="N5506" s="788" t="s">
        <v>6869</v>
      </c>
    </row>
    <row r="5507" spans="1:14" ht="15">
      <c r="A5507" s="282">
        <v>45954</v>
      </c>
      <c r="B5507" s="55" t="s">
        <v>7129</v>
      </c>
      <c r="C5507" s="784">
        <v>52399</v>
      </c>
      <c r="D5507" s="784" t="s">
        <v>6576</v>
      </c>
      <c r="E5507" s="784" t="s">
        <v>2061</v>
      </c>
      <c r="F5507" s="784">
        <v>4010</v>
      </c>
      <c r="G5507" s="784" t="s">
        <v>7184</v>
      </c>
      <c r="H5507" s="784" t="s">
        <v>1573</v>
      </c>
      <c r="J5507" s="784">
        <v>1</v>
      </c>
      <c r="K5507" s="784">
        <v>5.96</v>
      </c>
      <c r="L5507" s="784">
        <v>5.96</v>
      </c>
      <c r="M5507" s="55" t="s">
        <v>2455</v>
      </c>
      <c r="N5507" s="788" t="s">
        <v>6869</v>
      </c>
    </row>
    <row r="5508" spans="1:14" ht="15">
      <c r="A5508" s="282">
        <v>45954</v>
      </c>
      <c r="B5508" s="55" t="s">
        <v>7129</v>
      </c>
      <c r="C5508" s="786">
        <v>67044</v>
      </c>
      <c r="D5508" s="786" t="s">
        <v>6925</v>
      </c>
      <c r="E5508" s="786">
        <v>85</v>
      </c>
      <c r="F5508" s="786">
        <v>4010</v>
      </c>
      <c r="G5508" s="786" t="s">
        <v>7185</v>
      </c>
      <c r="H5508" s="786" t="s">
        <v>1573</v>
      </c>
      <c r="J5508" s="786">
        <v>1</v>
      </c>
      <c r="K5508" s="786">
        <v>5.51</v>
      </c>
      <c r="L5508" s="786">
        <v>5.51</v>
      </c>
      <c r="M5508" s="55" t="s">
        <v>2455</v>
      </c>
      <c r="N5508" s="788" t="s">
        <v>6869</v>
      </c>
    </row>
    <row r="5509" spans="1:14" ht="15">
      <c r="A5509" s="282">
        <v>45954</v>
      </c>
      <c r="B5509" s="55" t="s">
        <v>7129</v>
      </c>
      <c r="C5509" s="784">
        <v>82599</v>
      </c>
      <c r="D5509" s="784" t="s">
        <v>5403</v>
      </c>
      <c r="E5509" s="784">
        <v>110</v>
      </c>
      <c r="F5509" s="784">
        <v>4010</v>
      </c>
      <c r="G5509" s="784" t="s">
        <v>7186</v>
      </c>
      <c r="H5509" s="784" t="s">
        <v>1573</v>
      </c>
      <c r="J5509" s="784">
        <v>1</v>
      </c>
      <c r="K5509" s="784">
        <v>9.32</v>
      </c>
      <c r="L5509" s="784">
        <v>9.32</v>
      </c>
      <c r="M5509" s="55" t="s">
        <v>2455</v>
      </c>
      <c r="N5509" s="788" t="s">
        <v>6869</v>
      </c>
    </row>
    <row r="5510" spans="1:14" ht="15">
      <c r="A5510" s="282">
        <v>45954</v>
      </c>
      <c r="B5510" s="55" t="s">
        <v>7129</v>
      </c>
      <c r="C5510" s="786">
        <v>83656</v>
      </c>
      <c r="D5510" s="786" t="s">
        <v>7187</v>
      </c>
      <c r="E5510" s="786">
        <v>90</v>
      </c>
      <c r="F5510" s="786">
        <v>4010</v>
      </c>
      <c r="G5510" s="786" t="s">
        <v>7188</v>
      </c>
      <c r="H5510" s="786" t="s">
        <v>1573</v>
      </c>
      <c r="J5510" s="786">
        <v>1</v>
      </c>
      <c r="K5510" s="786">
        <v>16.510000000000002</v>
      </c>
      <c r="L5510" s="786">
        <v>16.510000000000002</v>
      </c>
      <c r="M5510" s="55" t="s">
        <v>2455</v>
      </c>
      <c r="N5510" s="788" t="s">
        <v>6869</v>
      </c>
    </row>
    <row r="5511" spans="1:14" ht="15">
      <c r="A5511" s="282">
        <v>45954</v>
      </c>
      <c r="B5511" s="55" t="s">
        <v>7129</v>
      </c>
      <c r="C5511" s="784">
        <v>82921</v>
      </c>
      <c r="D5511" s="784" t="s">
        <v>7189</v>
      </c>
      <c r="E5511" s="784">
        <v>100</v>
      </c>
      <c r="F5511" s="784">
        <v>4010</v>
      </c>
      <c r="G5511" s="784" t="s">
        <v>7190</v>
      </c>
      <c r="H5511" s="784" t="s">
        <v>1573</v>
      </c>
      <c r="J5511" s="784">
        <v>1</v>
      </c>
      <c r="K5511" s="784">
        <v>8.33</v>
      </c>
      <c r="L5511" s="784">
        <v>8.33</v>
      </c>
      <c r="M5511" s="55" t="s">
        <v>2455</v>
      </c>
      <c r="N5511" s="788" t="s">
        <v>6869</v>
      </c>
    </row>
    <row r="5512" spans="1:14" ht="15">
      <c r="A5512" s="282">
        <v>45954</v>
      </c>
      <c r="B5512" s="55" t="s">
        <v>7129</v>
      </c>
      <c r="C5512" s="786">
        <v>66994</v>
      </c>
      <c r="D5512" s="786" t="s">
        <v>6086</v>
      </c>
      <c r="E5512" s="786" t="s">
        <v>441</v>
      </c>
      <c r="F5512" s="786">
        <v>4010</v>
      </c>
      <c r="G5512" s="786" t="s">
        <v>7191</v>
      </c>
      <c r="H5512" s="786" t="s">
        <v>1573</v>
      </c>
      <c r="J5512" s="786">
        <v>1</v>
      </c>
      <c r="K5512" s="786">
        <v>5.8</v>
      </c>
      <c r="L5512" s="786">
        <v>5.8</v>
      </c>
      <c r="M5512" s="55" t="s">
        <v>2455</v>
      </c>
      <c r="N5512" s="788" t="s">
        <v>6869</v>
      </c>
    </row>
    <row r="5513" spans="1:14" ht="15">
      <c r="A5513" s="282">
        <v>45954</v>
      </c>
      <c r="B5513" s="55" t="s">
        <v>7129</v>
      </c>
      <c r="C5513" s="784">
        <v>82723</v>
      </c>
      <c r="D5513" s="784" t="s">
        <v>3326</v>
      </c>
      <c r="E5513" s="784">
        <v>120</v>
      </c>
      <c r="F5513" s="784">
        <v>4010</v>
      </c>
      <c r="G5513" s="784" t="s">
        <v>7192</v>
      </c>
      <c r="H5513" s="784" t="s">
        <v>1573</v>
      </c>
      <c r="J5513" s="784">
        <v>1</v>
      </c>
      <c r="K5513" s="784">
        <v>8.83</v>
      </c>
      <c r="L5513" s="784">
        <v>8.83</v>
      </c>
      <c r="M5513" s="55" t="s">
        <v>2455</v>
      </c>
      <c r="N5513" s="788" t="s">
        <v>6869</v>
      </c>
    </row>
    <row r="5514" spans="1:14" ht="15">
      <c r="A5514" s="282">
        <v>45954</v>
      </c>
      <c r="B5514" s="55" t="s">
        <v>7129</v>
      </c>
      <c r="C5514" s="786">
        <v>67501</v>
      </c>
      <c r="D5514" s="786" t="s">
        <v>5544</v>
      </c>
      <c r="E5514" s="786">
        <v>130</v>
      </c>
      <c r="F5514" s="786">
        <v>4010</v>
      </c>
      <c r="G5514" s="786" t="s">
        <v>7193</v>
      </c>
      <c r="H5514" s="786" t="s">
        <v>1573</v>
      </c>
      <c r="J5514" s="786">
        <v>1</v>
      </c>
      <c r="K5514" s="786">
        <v>7.58</v>
      </c>
      <c r="L5514" s="786">
        <v>7.58</v>
      </c>
      <c r="M5514" s="55" t="s">
        <v>2455</v>
      </c>
      <c r="N5514" s="788" t="s">
        <v>6869</v>
      </c>
    </row>
    <row r="5515" spans="1:14" ht="15">
      <c r="A5515" s="282">
        <v>45954</v>
      </c>
      <c r="B5515" s="55" t="s">
        <v>7129</v>
      </c>
      <c r="C5515" s="784">
        <v>83256</v>
      </c>
      <c r="D5515" s="784" t="s">
        <v>5295</v>
      </c>
      <c r="E5515" s="784">
        <v>130</v>
      </c>
      <c r="F5515" s="784">
        <v>4010</v>
      </c>
      <c r="G5515" s="784" t="s">
        <v>7194</v>
      </c>
      <c r="H5515" s="784" t="s">
        <v>1573</v>
      </c>
      <c r="J5515" s="784">
        <v>1</v>
      </c>
      <c r="K5515" s="784">
        <v>4.55</v>
      </c>
      <c r="L5515" s="784">
        <v>4.55</v>
      </c>
      <c r="M5515" s="55" t="s">
        <v>2455</v>
      </c>
      <c r="N5515" s="788" t="s">
        <v>6869</v>
      </c>
    </row>
    <row r="5516" spans="1:14" ht="15">
      <c r="A5516" s="282">
        <v>45954</v>
      </c>
      <c r="B5516" s="55" t="s">
        <v>7129</v>
      </c>
      <c r="C5516" s="786">
        <v>59852</v>
      </c>
      <c r="D5516" s="786" t="s">
        <v>6115</v>
      </c>
      <c r="E5516" s="786">
        <v>130</v>
      </c>
      <c r="F5516" s="786">
        <v>4010</v>
      </c>
      <c r="G5516" s="786" t="s">
        <v>7195</v>
      </c>
      <c r="H5516" s="786" t="s">
        <v>1573</v>
      </c>
      <c r="J5516" s="786">
        <v>1</v>
      </c>
      <c r="K5516" s="786">
        <v>6.82</v>
      </c>
      <c r="L5516" s="786">
        <v>6.82</v>
      </c>
      <c r="M5516" s="55" t="s">
        <v>2455</v>
      </c>
      <c r="N5516" s="788" t="s">
        <v>6869</v>
      </c>
    </row>
    <row r="5517" spans="1:14" ht="15">
      <c r="A5517" s="282">
        <v>45954</v>
      </c>
      <c r="B5517" s="55" t="s">
        <v>7129</v>
      </c>
      <c r="C5517" s="784">
        <v>83755</v>
      </c>
      <c r="D5517" s="784" t="s">
        <v>6983</v>
      </c>
      <c r="E5517" s="784">
        <v>80</v>
      </c>
      <c r="F5517" s="784">
        <v>4010</v>
      </c>
      <c r="G5517" s="784" t="s">
        <v>6227</v>
      </c>
      <c r="H5517" s="784" t="s">
        <v>1573</v>
      </c>
      <c r="J5517" s="784">
        <v>1</v>
      </c>
      <c r="K5517" s="784">
        <v>5.86</v>
      </c>
      <c r="L5517" s="784">
        <v>5.86</v>
      </c>
      <c r="M5517" s="55" t="s">
        <v>2455</v>
      </c>
      <c r="N5517" s="788" t="s">
        <v>6869</v>
      </c>
    </row>
    <row r="5518" spans="1:14" ht="15">
      <c r="A5518" s="282">
        <v>45954</v>
      </c>
      <c r="B5518" s="55" t="s">
        <v>7129</v>
      </c>
      <c r="C5518" s="786">
        <v>83339</v>
      </c>
      <c r="D5518" s="786">
        <v>11</v>
      </c>
      <c r="E5518" s="786">
        <v>70</v>
      </c>
      <c r="F5518" s="786">
        <v>4010</v>
      </c>
      <c r="G5518" s="786" t="s">
        <v>7196</v>
      </c>
      <c r="H5518" s="786" t="s">
        <v>1573</v>
      </c>
      <c r="J5518" s="786">
        <v>1</v>
      </c>
      <c r="K5518" s="786">
        <v>7.09</v>
      </c>
      <c r="L5518" s="786">
        <v>7.09</v>
      </c>
      <c r="M5518" s="55" t="s">
        <v>2455</v>
      </c>
      <c r="N5518" s="788" t="s">
        <v>6869</v>
      </c>
    </row>
    <row r="5519" spans="1:14" ht="15">
      <c r="A5519" s="282">
        <v>45954</v>
      </c>
      <c r="B5519" s="55" t="s">
        <v>7129</v>
      </c>
      <c r="C5519" s="784">
        <v>59845</v>
      </c>
      <c r="D5519" s="784" t="s">
        <v>6115</v>
      </c>
      <c r="E5519" s="784" t="s">
        <v>2061</v>
      </c>
      <c r="F5519" s="784">
        <v>4010</v>
      </c>
      <c r="G5519" s="784" t="s">
        <v>7197</v>
      </c>
      <c r="H5519" s="784" t="s">
        <v>1573</v>
      </c>
      <c r="J5519" s="784">
        <v>1</v>
      </c>
      <c r="K5519" s="784">
        <v>9.26</v>
      </c>
      <c r="L5519" s="784">
        <v>9.26</v>
      </c>
      <c r="M5519" s="55" t="s">
        <v>2455</v>
      </c>
      <c r="N5519" s="788" t="s">
        <v>6869</v>
      </c>
    </row>
    <row r="5520" spans="1:14" ht="15">
      <c r="A5520" s="282">
        <v>45954</v>
      </c>
      <c r="B5520" s="55" t="s">
        <v>7129</v>
      </c>
      <c r="C5520" s="786">
        <v>80961</v>
      </c>
      <c r="D5520" s="786">
        <v>531</v>
      </c>
      <c r="E5520" s="786">
        <v>90</v>
      </c>
      <c r="F5520" s="786">
        <v>4010</v>
      </c>
      <c r="G5520" s="786" t="s">
        <v>7198</v>
      </c>
      <c r="H5520" s="786" t="s">
        <v>1573</v>
      </c>
      <c r="J5520" s="786">
        <v>1</v>
      </c>
      <c r="K5520" s="786">
        <v>8.6300000000000008</v>
      </c>
      <c r="L5520" s="786">
        <v>8.6300000000000008</v>
      </c>
      <c r="M5520" s="55" t="s">
        <v>2455</v>
      </c>
      <c r="N5520" s="788" t="s">
        <v>6869</v>
      </c>
    </row>
    <row r="5521" spans="1:14" ht="15">
      <c r="A5521" s="282">
        <v>45954</v>
      </c>
      <c r="B5521" s="55" t="s">
        <v>7129</v>
      </c>
      <c r="C5521" s="784">
        <v>83983</v>
      </c>
      <c r="D5521" s="784" t="s">
        <v>7199</v>
      </c>
      <c r="E5521" s="784">
        <v>50</v>
      </c>
      <c r="F5521" s="784">
        <v>4010</v>
      </c>
      <c r="G5521" s="784" t="s">
        <v>7200</v>
      </c>
      <c r="H5521" s="784" t="s">
        <v>1573</v>
      </c>
      <c r="J5521" s="784">
        <v>1</v>
      </c>
      <c r="K5521" s="784">
        <v>8.09</v>
      </c>
      <c r="L5521" s="784">
        <v>8.09</v>
      </c>
      <c r="M5521" s="55" t="s">
        <v>2455</v>
      </c>
      <c r="N5521" s="788" t="s">
        <v>6869</v>
      </c>
    </row>
    <row r="5522" spans="1:14" ht="15">
      <c r="A5522" s="282">
        <v>45954</v>
      </c>
      <c r="B5522" s="55" t="s">
        <v>7129</v>
      </c>
      <c r="C5522" s="786">
        <v>67131</v>
      </c>
      <c r="D5522" s="786">
        <v>22</v>
      </c>
      <c r="E5522" s="786" t="s">
        <v>7201</v>
      </c>
      <c r="F5522" s="786">
        <v>4010</v>
      </c>
      <c r="G5522" s="786" t="s">
        <v>7202</v>
      </c>
      <c r="H5522" s="786" t="s">
        <v>1573</v>
      </c>
      <c r="J5522" s="786">
        <v>2</v>
      </c>
      <c r="K5522" s="786">
        <v>10.16</v>
      </c>
      <c r="L5522" s="786">
        <v>20.32</v>
      </c>
      <c r="M5522" s="55" t="s">
        <v>2455</v>
      </c>
      <c r="N5522" s="788" t="s">
        <v>6869</v>
      </c>
    </row>
    <row r="5523" spans="1:14" ht="15">
      <c r="A5523" s="282">
        <v>45954</v>
      </c>
      <c r="B5523" s="55" t="s">
        <v>7129</v>
      </c>
      <c r="C5523" s="784">
        <v>81939</v>
      </c>
      <c r="D5523" s="784" t="s">
        <v>5926</v>
      </c>
      <c r="E5523" s="784">
        <v>90</v>
      </c>
      <c r="F5523" s="784">
        <v>4010</v>
      </c>
      <c r="G5523" s="784" t="s">
        <v>7203</v>
      </c>
      <c r="H5523" s="784" t="s">
        <v>1573</v>
      </c>
      <c r="J5523" s="784">
        <v>1</v>
      </c>
      <c r="K5523" s="784">
        <v>9.94</v>
      </c>
      <c r="L5523" s="784">
        <v>9.94</v>
      </c>
      <c r="M5523" s="55" t="s">
        <v>2455</v>
      </c>
      <c r="N5523" s="788" t="s">
        <v>6869</v>
      </c>
    </row>
    <row r="5524" spans="1:14" ht="15">
      <c r="A5524" s="282">
        <v>45954</v>
      </c>
      <c r="B5524" s="55" t="s">
        <v>7129</v>
      </c>
      <c r="C5524" s="786">
        <v>66936</v>
      </c>
      <c r="D5524" s="786" t="s">
        <v>6012</v>
      </c>
      <c r="E5524" s="786">
        <v>75</v>
      </c>
      <c r="F5524" s="786">
        <v>4010</v>
      </c>
      <c r="G5524" s="786" t="s">
        <v>5622</v>
      </c>
      <c r="H5524" s="786" t="s">
        <v>1573</v>
      </c>
      <c r="J5524" s="786">
        <v>1</v>
      </c>
      <c r="K5524" s="786">
        <v>7.85</v>
      </c>
      <c r="L5524" s="786">
        <v>7.85</v>
      </c>
      <c r="M5524" s="55" t="s">
        <v>2455</v>
      </c>
      <c r="N5524" s="788" t="s">
        <v>6869</v>
      </c>
    </row>
    <row r="5525" spans="1:14" ht="15">
      <c r="A5525" s="282">
        <v>45954</v>
      </c>
      <c r="B5525" s="55" t="s">
        <v>7129</v>
      </c>
      <c r="C5525" s="784">
        <v>59852</v>
      </c>
      <c r="D5525" s="784" t="s">
        <v>2988</v>
      </c>
      <c r="E5525" s="784">
        <v>120</v>
      </c>
      <c r="F5525" s="784">
        <v>4010</v>
      </c>
      <c r="G5525" s="784" t="s">
        <v>7204</v>
      </c>
      <c r="H5525" s="784" t="s">
        <v>1573</v>
      </c>
      <c r="J5525" s="784">
        <v>1</v>
      </c>
      <c r="K5525" s="784">
        <v>6.82</v>
      </c>
      <c r="L5525" s="784">
        <v>6.82</v>
      </c>
      <c r="M5525" s="55" t="s">
        <v>2455</v>
      </c>
      <c r="N5525" s="788" t="s">
        <v>6869</v>
      </c>
    </row>
    <row r="5526" spans="1:14" ht="15">
      <c r="A5526" s="282">
        <v>45954</v>
      </c>
      <c r="B5526" s="55" t="s">
        <v>7129</v>
      </c>
      <c r="C5526" s="786">
        <v>37028</v>
      </c>
      <c r="D5526" s="786" t="s">
        <v>5788</v>
      </c>
      <c r="E5526" s="786">
        <v>120</v>
      </c>
      <c r="F5526" s="786">
        <v>4010</v>
      </c>
      <c r="G5526" s="786" t="s">
        <v>7205</v>
      </c>
      <c r="H5526" s="786" t="s">
        <v>1573</v>
      </c>
      <c r="J5526" s="786">
        <v>1</v>
      </c>
      <c r="K5526" s="786">
        <v>7.65</v>
      </c>
      <c r="L5526" s="786">
        <v>7.65</v>
      </c>
      <c r="M5526" s="55" t="s">
        <v>2455</v>
      </c>
      <c r="N5526" s="788" t="s">
        <v>6869</v>
      </c>
    </row>
    <row r="5527" spans="1:14" ht="15">
      <c r="A5527" s="282">
        <v>45954</v>
      </c>
      <c r="B5527" s="55" t="s">
        <v>7129</v>
      </c>
      <c r="C5527" s="784">
        <v>83259</v>
      </c>
      <c r="D5527" s="784" t="s">
        <v>6640</v>
      </c>
      <c r="E5527" s="784">
        <v>130</v>
      </c>
      <c r="F5527" s="784">
        <v>4010</v>
      </c>
      <c r="G5527" s="784" t="s">
        <v>7206</v>
      </c>
      <c r="H5527" s="784" t="s">
        <v>1573</v>
      </c>
      <c r="J5527" s="784">
        <v>1</v>
      </c>
      <c r="K5527" s="784">
        <v>5.62</v>
      </c>
      <c r="L5527" s="784">
        <v>5.62</v>
      </c>
      <c r="M5527" s="55" t="s">
        <v>2455</v>
      </c>
      <c r="N5527" s="788" t="s">
        <v>6869</v>
      </c>
    </row>
    <row r="5528" spans="1:14" ht="15">
      <c r="A5528" s="282">
        <v>45954</v>
      </c>
      <c r="B5528" s="55" t="s">
        <v>7129</v>
      </c>
      <c r="C5528" s="786">
        <v>82792</v>
      </c>
      <c r="D5528" s="786" t="s">
        <v>4273</v>
      </c>
      <c r="E5528" s="786">
        <v>70</v>
      </c>
      <c r="F5528" s="786">
        <v>4010</v>
      </c>
      <c r="G5528" s="786" t="s">
        <v>6241</v>
      </c>
      <c r="H5528" s="786" t="s">
        <v>1573</v>
      </c>
      <c r="J5528" s="786">
        <v>1</v>
      </c>
      <c r="K5528" s="786">
        <v>10.09</v>
      </c>
      <c r="L5528" s="786">
        <v>10.09</v>
      </c>
      <c r="M5528" s="55" t="s">
        <v>2455</v>
      </c>
      <c r="N5528" s="788" t="s">
        <v>6869</v>
      </c>
    </row>
    <row r="5529" spans="1:14" ht="15">
      <c r="A5529" s="282">
        <v>45954</v>
      </c>
      <c r="B5529" s="55" t="s">
        <v>7129</v>
      </c>
      <c r="C5529" s="784">
        <v>83409</v>
      </c>
      <c r="D5529" s="784" t="s">
        <v>7045</v>
      </c>
      <c r="E5529" s="784" t="s">
        <v>289</v>
      </c>
      <c r="F5529" s="784">
        <v>4010</v>
      </c>
      <c r="G5529" s="784" t="s">
        <v>3932</v>
      </c>
      <c r="H5529" s="784" t="s">
        <v>1573</v>
      </c>
      <c r="J5529" s="784">
        <v>1</v>
      </c>
      <c r="K5529" s="784">
        <v>5.27</v>
      </c>
      <c r="L5529" s="784">
        <v>5.27</v>
      </c>
      <c r="M5529" s="55" t="s">
        <v>2455</v>
      </c>
      <c r="N5529" s="788" t="s">
        <v>6869</v>
      </c>
    </row>
    <row r="5530" spans="1:14" ht="15">
      <c r="A5530" s="282">
        <v>45954</v>
      </c>
      <c r="B5530" s="55" t="s">
        <v>7129</v>
      </c>
      <c r="C5530" s="786">
        <v>83493</v>
      </c>
      <c r="D5530" s="786" t="s">
        <v>5320</v>
      </c>
      <c r="E5530" s="786">
        <v>110</v>
      </c>
      <c r="F5530" s="786">
        <v>4010</v>
      </c>
      <c r="G5530" s="786" t="s">
        <v>7207</v>
      </c>
      <c r="H5530" s="786" t="s">
        <v>1573</v>
      </c>
      <c r="J5530" s="786">
        <v>1</v>
      </c>
      <c r="K5530" s="786">
        <v>14.63</v>
      </c>
      <c r="L5530" s="786">
        <v>14.63</v>
      </c>
      <c r="M5530" s="55" t="s">
        <v>2455</v>
      </c>
      <c r="N5530" s="788" t="s">
        <v>6869</v>
      </c>
    </row>
    <row r="5531" spans="1:14" ht="15">
      <c r="A5531" s="282">
        <v>45954</v>
      </c>
      <c r="B5531" s="55" t="s">
        <v>7129</v>
      </c>
      <c r="C5531" s="784">
        <v>82879</v>
      </c>
      <c r="D5531" s="784" t="s">
        <v>2280</v>
      </c>
      <c r="E5531" s="784" t="s">
        <v>289</v>
      </c>
      <c r="F5531" s="784">
        <v>4010</v>
      </c>
      <c r="G5531" s="784" t="s">
        <v>7208</v>
      </c>
      <c r="H5531" s="784" t="s">
        <v>1573</v>
      </c>
      <c r="J5531" s="784">
        <v>1</v>
      </c>
      <c r="K5531" s="784">
        <v>9.68</v>
      </c>
      <c r="L5531" s="784">
        <v>9.68</v>
      </c>
      <c r="M5531" s="55" t="s">
        <v>2455</v>
      </c>
      <c r="N5531" s="788" t="s">
        <v>6869</v>
      </c>
    </row>
    <row r="5532" spans="1:14" ht="15">
      <c r="A5532" s="282">
        <v>45954</v>
      </c>
      <c r="B5532" s="55" t="s">
        <v>7129</v>
      </c>
      <c r="C5532" s="786">
        <v>83536</v>
      </c>
      <c r="D5532" s="786" t="s">
        <v>6230</v>
      </c>
      <c r="E5532" s="786" t="s">
        <v>2356</v>
      </c>
      <c r="F5532" s="786">
        <v>4010</v>
      </c>
      <c r="G5532" s="786" t="s">
        <v>7209</v>
      </c>
      <c r="H5532" s="786" t="s">
        <v>1573</v>
      </c>
      <c r="J5532" s="786">
        <v>1</v>
      </c>
      <c r="K5532" s="786">
        <v>7.48</v>
      </c>
      <c r="L5532" s="786">
        <v>7.48</v>
      </c>
      <c r="M5532" s="55" t="s">
        <v>2455</v>
      </c>
      <c r="N5532" s="788" t="s">
        <v>6869</v>
      </c>
    </row>
    <row r="5533" spans="1:14" ht="15">
      <c r="A5533" s="282">
        <v>45954</v>
      </c>
      <c r="B5533" s="55" t="s">
        <v>7129</v>
      </c>
      <c r="C5533" s="784">
        <v>82932</v>
      </c>
      <c r="D5533" s="784" t="s">
        <v>3156</v>
      </c>
      <c r="E5533" s="784">
        <v>150</v>
      </c>
      <c r="F5533" s="784">
        <v>4010</v>
      </c>
      <c r="G5533" s="784" t="s">
        <v>6264</v>
      </c>
      <c r="H5533" s="784" t="s">
        <v>1573</v>
      </c>
      <c r="J5533" s="784">
        <v>1</v>
      </c>
      <c r="K5533" s="784">
        <v>9.51</v>
      </c>
      <c r="L5533" s="784">
        <v>9.51</v>
      </c>
      <c r="M5533" s="55" t="s">
        <v>2455</v>
      </c>
      <c r="N5533" s="788" t="s">
        <v>6869</v>
      </c>
    </row>
    <row r="5534" spans="1:14" ht="15">
      <c r="A5534" s="282">
        <v>45954</v>
      </c>
      <c r="B5534" s="55" t="s">
        <v>7129</v>
      </c>
      <c r="C5534" s="786">
        <v>68173</v>
      </c>
      <c r="D5534" s="786" t="s">
        <v>5705</v>
      </c>
      <c r="E5534" s="786">
        <v>75</v>
      </c>
      <c r="F5534" s="786">
        <v>4010</v>
      </c>
      <c r="G5534" s="786" t="s">
        <v>7210</v>
      </c>
      <c r="H5534" s="786" t="s">
        <v>1573</v>
      </c>
      <c r="J5534" s="786">
        <v>1</v>
      </c>
      <c r="K5534" s="786">
        <v>7.8</v>
      </c>
      <c r="L5534" s="786">
        <v>7.8</v>
      </c>
      <c r="M5534" s="55" t="s">
        <v>2455</v>
      </c>
      <c r="N5534" s="788" t="s">
        <v>6869</v>
      </c>
    </row>
    <row r="5535" spans="1:14" ht="15">
      <c r="A5535" s="282">
        <v>45954</v>
      </c>
      <c r="B5535" s="55" t="s">
        <v>7129</v>
      </c>
      <c r="C5535" s="784">
        <v>37028</v>
      </c>
      <c r="D5535" s="784" t="s">
        <v>5289</v>
      </c>
      <c r="E5535" s="784">
        <v>150</v>
      </c>
      <c r="F5535" s="784">
        <v>4010</v>
      </c>
      <c r="G5535" s="784" t="s">
        <v>7211</v>
      </c>
      <c r="H5535" s="784" t="s">
        <v>1573</v>
      </c>
      <c r="J5535" s="784">
        <v>1</v>
      </c>
      <c r="K5535" s="784">
        <v>7.87</v>
      </c>
      <c r="L5535" s="784">
        <v>7.87</v>
      </c>
      <c r="M5535" s="55" t="s">
        <v>2455</v>
      </c>
      <c r="N5535" s="788" t="s">
        <v>6869</v>
      </c>
    </row>
    <row r="5536" spans="1:14" ht="15">
      <c r="A5536" s="282">
        <v>45954</v>
      </c>
      <c r="B5536" s="55" t="s">
        <v>7129</v>
      </c>
      <c r="C5536" s="786">
        <v>80297</v>
      </c>
      <c r="D5536" s="786">
        <v>26</v>
      </c>
      <c r="E5536" s="786" t="s">
        <v>2061</v>
      </c>
      <c r="F5536" s="786">
        <v>4010</v>
      </c>
      <c r="G5536" s="786" t="s">
        <v>7212</v>
      </c>
      <c r="H5536" s="786" t="s">
        <v>1573</v>
      </c>
      <c r="J5536" s="786">
        <v>1</v>
      </c>
      <c r="K5536" s="786">
        <v>11.81</v>
      </c>
      <c r="L5536" s="786">
        <v>11.81</v>
      </c>
      <c r="M5536" s="55" t="s">
        <v>2455</v>
      </c>
      <c r="N5536" s="788" t="s">
        <v>6869</v>
      </c>
    </row>
    <row r="5537" spans="1:14" ht="15">
      <c r="A5537" s="282">
        <v>45954</v>
      </c>
      <c r="B5537" s="55" t="s">
        <v>7129</v>
      </c>
      <c r="C5537" s="784">
        <v>67132</v>
      </c>
      <c r="D5537" s="784">
        <v>22</v>
      </c>
      <c r="E5537" s="784" t="s">
        <v>441</v>
      </c>
      <c r="F5537" s="784">
        <v>4010</v>
      </c>
      <c r="G5537" s="784" t="s">
        <v>7213</v>
      </c>
      <c r="H5537" s="784" t="s">
        <v>1573</v>
      </c>
      <c r="J5537" s="784">
        <v>2</v>
      </c>
      <c r="K5537" s="784">
        <v>12.02</v>
      </c>
      <c r="L5537" s="784">
        <v>24.04</v>
      </c>
      <c r="M5537" s="55" t="s">
        <v>2455</v>
      </c>
      <c r="N5537" s="788" t="s">
        <v>6869</v>
      </c>
    </row>
    <row r="5538" spans="1:14" ht="15">
      <c r="A5538" s="282">
        <v>45954</v>
      </c>
      <c r="B5538" s="55" t="s">
        <v>7129</v>
      </c>
      <c r="C5538" s="786">
        <v>81347</v>
      </c>
      <c r="D5538" s="786" t="s">
        <v>6951</v>
      </c>
      <c r="E5538" s="786">
        <v>100</v>
      </c>
      <c r="F5538" s="786">
        <v>4010</v>
      </c>
      <c r="G5538" s="786" t="s">
        <v>7214</v>
      </c>
      <c r="H5538" s="786" t="s">
        <v>1573</v>
      </c>
      <c r="J5538" s="786">
        <v>1</v>
      </c>
      <c r="K5538" s="786">
        <v>7.85</v>
      </c>
      <c r="L5538" s="786">
        <v>7.85</v>
      </c>
      <c r="M5538" s="55" t="s">
        <v>2455</v>
      </c>
      <c r="N5538" s="788" t="s">
        <v>6869</v>
      </c>
    </row>
    <row r="5539" spans="1:14" ht="15">
      <c r="A5539" s="282">
        <v>45954</v>
      </c>
      <c r="B5539" s="55" t="s">
        <v>7129</v>
      </c>
      <c r="C5539" s="784">
        <v>83072</v>
      </c>
      <c r="D5539" s="784" t="s">
        <v>6351</v>
      </c>
      <c r="E5539" s="784">
        <v>110</v>
      </c>
      <c r="F5539" s="784">
        <v>4010</v>
      </c>
      <c r="G5539" s="784" t="s">
        <v>7215</v>
      </c>
      <c r="H5539" s="784" t="s">
        <v>1573</v>
      </c>
      <c r="J5539" s="784">
        <v>1</v>
      </c>
      <c r="K5539" s="784">
        <v>8.14</v>
      </c>
      <c r="L5539" s="784">
        <v>8.14</v>
      </c>
      <c r="M5539" s="55" t="s">
        <v>2455</v>
      </c>
      <c r="N5539" s="788" t="s">
        <v>6869</v>
      </c>
    </row>
    <row r="5540" spans="1:14" ht="15">
      <c r="A5540" s="282">
        <v>45954</v>
      </c>
      <c r="B5540" s="55" t="s">
        <v>7129</v>
      </c>
      <c r="C5540" s="786">
        <v>59852</v>
      </c>
      <c r="D5540" s="786" t="s">
        <v>2988</v>
      </c>
      <c r="E5540" s="786">
        <v>160</v>
      </c>
      <c r="F5540" s="786">
        <v>4010</v>
      </c>
      <c r="G5540" s="786" t="s">
        <v>7216</v>
      </c>
      <c r="H5540" s="786" t="s">
        <v>1573</v>
      </c>
      <c r="J5540" s="786">
        <v>1</v>
      </c>
      <c r="K5540" s="786">
        <v>6.82</v>
      </c>
      <c r="L5540" s="786">
        <v>6.82</v>
      </c>
      <c r="M5540" s="55" t="s">
        <v>2455</v>
      </c>
      <c r="N5540" s="788" t="s">
        <v>6869</v>
      </c>
    </row>
    <row r="5541" spans="1:14" ht="15">
      <c r="A5541" s="282">
        <v>45954</v>
      </c>
      <c r="B5541" s="55" t="s">
        <v>7129</v>
      </c>
      <c r="C5541" s="784">
        <v>61956</v>
      </c>
      <c r="D5541" s="784" t="s">
        <v>2466</v>
      </c>
      <c r="E5541" s="784">
        <v>150</v>
      </c>
      <c r="F5541" s="784">
        <v>4010</v>
      </c>
      <c r="G5541" s="784" t="s">
        <v>6273</v>
      </c>
      <c r="H5541" s="784" t="s">
        <v>1573</v>
      </c>
      <c r="J5541" s="784">
        <v>1</v>
      </c>
      <c r="K5541" s="784">
        <v>6.84</v>
      </c>
      <c r="L5541" s="784">
        <v>6.84</v>
      </c>
      <c r="M5541" s="55" t="s">
        <v>2455</v>
      </c>
      <c r="N5541" s="788" t="s">
        <v>6869</v>
      </c>
    </row>
    <row r="5542" spans="1:14" ht="15">
      <c r="A5542" s="282">
        <v>45954</v>
      </c>
      <c r="B5542" s="55" t="s">
        <v>7129</v>
      </c>
      <c r="C5542" s="786">
        <v>83398</v>
      </c>
      <c r="D5542" s="786" t="s">
        <v>5788</v>
      </c>
      <c r="E5542" s="786">
        <v>75</v>
      </c>
      <c r="F5542" s="786">
        <v>4010</v>
      </c>
      <c r="G5542" s="786" t="s">
        <v>5422</v>
      </c>
      <c r="H5542" s="786" t="s">
        <v>1573</v>
      </c>
      <c r="J5542" s="786">
        <v>1</v>
      </c>
      <c r="K5542" s="786">
        <v>5.58</v>
      </c>
      <c r="L5542" s="786">
        <v>5.58</v>
      </c>
      <c r="M5542" s="55" t="s">
        <v>2455</v>
      </c>
      <c r="N5542" s="788" t="s">
        <v>6869</v>
      </c>
    </row>
    <row r="5543" spans="1:14" ht="15">
      <c r="A5543" s="282">
        <v>45954</v>
      </c>
      <c r="B5543" s="55" t="s">
        <v>7129</v>
      </c>
      <c r="C5543" s="784">
        <v>58663</v>
      </c>
      <c r="D5543" s="784" t="s">
        <v>5693</v>
      </c>
      <c r="E5543" s="784" t="s">
        <v>441</v>
      </c>
      <c r="F5543" s="784">
        <v>4010</v>
      </c>
      <c r="G5543" s="784" t="s">
        <v>7217</v>
      </c>
      <c r="H5543" s="784" t="s">
        <v>1573</v>
      </c>
      <c r="J5543" s="784">
        <v>1</v>
      </c>
      <c r="K5543" s="784">
        <v>8.49</v>
      </c>
      <c r="L5543" s="784">
        <v>8.49</v>
      </c>
      <c r="M5543" s="55" t="s">
        <v>2455</v>
      </c>
      <c r="N5543" s="788" t="s">
        <v>6869</v>
      </c>
    </row>
    <row r="5544" spans="1:14" ht="15">
      <c r="A5544" s="282">
        <v>45954</v>
      </c>
      <c r="B5544" s="55" t="s">
        <v>7129</v>
      </c>
      <c r="C5544" s="786">
        <v>82551</v>
      </c>
      <c r="D5544" s="786" t="s">
        <v>3956</v>
      </c>
      <c r="E5544" s="786">
        <v>150</v>
      </c>
      <c r="F5544" s="786">
        <v>4010</v>
      </c>
      <c r="G5544" s="786" t="s">
        <v>6279</v>
      </c>
      <c r="H5544" s="786" t="s">
        <v>1573</v>
      </c>
      <c r="J5544" s="786">
        <v>1</v>
      </c>
      <c r="K5544" s="786">
        <v>8.32</v>
      </c>
      <c r="L5544" s="786">
        <v>8.32</v>
      </c>
      <c r="M5544" s="55" t="s">
        <v>2455</v>
      </c>
      <c r="N5544" s="788" t="s">
        <v>6869</v>
      </c>
    </row>
    <row r="5545" spans="1:14" ht="15">
      <c r="A5545" s="282">
        <v>45954</v>
      </c>
      <c r="B5545" s="55" t="s">
        <v>7129</v>
      </c>
      <c r="C5545" s="784">
        <v>83256</v>
      </c>
      <c r="D5545" s="784" t="s">
        <v>5112</v>
      </c>
      <c r="E5545" s="784">
        <v>100</v>
      </c>
      <c r="F5545" s="784">
        <v>4010</v>
      </c>
      <c r="G5545" s="784" t="s">
        <v>7218</v>
      </c>
      <c r="H5545" s="784" t="s">
        <v>1573</v>
      </c>
      <c r="J5545" s="784">
        <v>1</v>
      </c>
      <c r="K5545" s="784">
        <v>4.55</v>
      </c>
      <c r="L5545" s="784">
        <v>4.55</v>
      </c>
      <c r="M5545" s="55" t="s">
        <v>2455</v>
      </c>
      <c r="N5545" s="788" t="s">
        <v>6869</v>
      </c>
    </row>
    <row r="5546" spans="1:14" ht="15">
      <c r="A5546" s="282">
        <v>45954</v>
      </c>
      <c r="B5546" s="55" t="s">
        <v>7129</v>
      </c>
      <c r="C5546" s="786">
        <v>80039</v>
      </c>
      <c r="D5546" s="786" t="s">
        <v>2653</v>
      </c>
      <c r="E5546" s="786" t="s">
        <v>289</v>
      </c>
      <c r="F5546" s="786">
        <v>4010</v>
      </c>
      <c r="G5546" s="786" t="s">
        <v>7219</v>
      </c>
      <c r="H5546" s="786" t="s">
        <v>1573</v>
      </c>
      <c r="J5546" s="786">
        <v>1</v>
      </c>
      <c r="K5546" s="786">
        <v>10.08</v>
      </c>
      <c r="L5546" s="786">
        <v>10.08</v>
      </c>
      <c r="M5546" s="55" t="s">
        <v>2455</v>
      </c>
      <c r="N5546" s="788" t="s">
        <v>6869</v>
      </c>
    </row>
    <row r="5547" spans="1:14" ht="15">
      <c r="A5547" s="282">
        <v>45954</v>
      </c>
      <c r="B5547" s="55" t="s">
        <v>7129</v>
      </c>
      <c r="C5547" s="784">
        <v>58663</v>
      </c>
      <c r="D5547" s="784">
        <v>11</v>
      </c>
      <c r="E5547" s="784" t="s">
        <v>441</v>
      </c>
      <c r="F5547" s="784">
        <v>4010</v>
      </c>
      <c r="G5547" s="784" t="s">
        <v>7220</v>
      </c>
      <c r="H5547" s="784" t="s">
        <v>1573</v>
      </c>
      <c r="J5547" s="784">
        <v>1</v>
      </c>
      <c r="K5547" s="784">
        <v>7.6</v>
      </c>
      <c r="L5547" s="784">
        <v>7.6</v>
      </c>
      <c r="M5547" s="55" t="s">
        <v>2455</v>
      </c>
      <c r="N5547" s="788" t="s">
        <v>6869</v>
      </c>
    </row>
    <row r="5548" spans="1:14" ht="15">
      <c r="A5548" s="282">
        <v>45954</v>
      </c>
      <c r="B5548" s="55" t="s">
        <v>7129</v>
      </c>
      <c r="C5548" s="786">
        <v>81423</v>
      </c>
      <c r="D5548" s="786">
        <v>989</v>
      </c>
      <c r="E5548" s="786">
        <v>75</v>
      </c>
      <c r="F5548" s="786">
        <v>4010</v>
      </c>
      <c r="G5548" s="786" t="s">
        <v>7221</v>
      </c>
      <c r="H5548" s="786" t="s">
        <v>1573</v>
      </c>
      <c r="J5548" s="786">
        <v>1</v>
      </c>
      <c r="K5548" s="786">
        <v>6.66</v>
      </c>
      <c r="L5548" s="786">
        <v>6.66</v>
      </c>
      <c r="M5548" s="55" t="s">
        <v>2455</v>
      </c>
      <c r="N5548" s="788" t="s">
        <v>6869</v>
      </c>
    </row>
    <row r="5549" spans="1:14" ht="15">
      <c r="A5549" s="282">
        <v>45954</v>
      </c>
      <c r="B5549" s="55" t="s">
        <v>7129</v>
      </c>
      <c r="C5549" s="784">
        <v>83321</v>
      </c>
      <c r="D5549" s="784" t="s">
        <v>2292</v>
      </c>
      <c r="E5549" s="784">
        <v>130</v>
      </c>
      <c r="F5549" s="784">
        <v>4010</v>
      </c>
      <c r="G5549" s="784" t="s">
        <v>7222</v>
      </c>
      <c r="H5549" s="784" t="s">
        <v>1573</v>
      </c>
      <c r="J5549" s="784">
        <v>1</v>
      </c>
      <c r="K5549" s="784">
        <v>12.15</v>
      </c>
      <c r="L5549" s="784">
        <v>12.15</v>
      </c>
      <c r="M5549" s="55" t="s">
        <v>2455</v>
      </c>
      <c r="N5549" s="788" t="s">
        <v>6869</v>
      </c>
    </row>
    <row r="5550" spans="1:14" ht="15">
      <c r="A5550" s="282">
        <v>45954</v>
      </c>
      <c r="B5550" s="55" t="s">
        <v>7129</v>
      </c>
      <c r="C5550" s="786">
        <v>68125</v>
      </c>
      <c r="D5550" s="786" t="s">
        <v>4784</v>
      </c>
      <c r="E5550" s="786">
        <v>100</v>
      </c>
      <c r="F5550" s="786">
        <v>4010</v>
      </c>
      <c r="G5550" s="786" t="s">
        <v>7223</v>
      </c>
      <c r="H5550" s="786" t="s">
        <v>1573</v>
      </c>
      <c r="J5550" s="786">
        <v>1</v>
      </c>
      <c r="K5550" s="786">
        <v>8</v>
      </c>
      <c r="L5550" s="786">
        <v>8</v>
      </c>
      <c r="M5550" s="55" t="s">
        <v>2455</v>
      </c>
      <c r="N5550" s="788" t="s">
        <v>6869</v>
      </c>
    </row>
    <row r="5551" spans="1:14" ht="15">
      <c r="A5551" s="282">
        <v>45954</v>
      </c>
      <c r="B5551" s="55" t="s">
        <v>7129</v>
      </c>
      <c r="C5551" s="784">
        <v>83646</v>
      </c>
      <c r="D5551" s="784" t="s">
        <v>7224</v>
      </c>
      <c r="E5551" s="784">
        <v>75</v>
      </c>
      <c r="F5551" s="784">
        <v>4010</v>
      </c>
      <c r="G5551" s="784" t="s">
        <v>7225</v>
      </c>
      <c r="H5551" s="784" t="s">
        <v>1573</v>
      </c>
      <c r="J5551" s="784">
        <v>1</v>
      </c>
      <c r="K5551" s="784">
        <v>7.18</v>
      </c>
      <c r="L5551" s="784">
        <v>7.18</v>
      </c>
      <c r="M5551" s="55" t="s">
        <v>2455</v>
      </c>
      <c r="N5551" s="788" t="s">
        <v>6869</v>
      </c>
    </row>
    <row r="5552" spans="1:14" ht="15">
      <c r="A5552" s="282">
        <v>45954</v>
      </c>
      <c r="B5552" s="55" t="s">
        <v>7129</v>
      </c>
      <c r="C5552" s="786">
        <v>81873</v>
      </c>
      <c r="D5552" s="786" t="s">
        <v>4991</v>
      </c>
      <c r="E5552" s="786">
        <v>85</v>
      </c>
      <c r="F5552" s="786">
        <v>4010</v>
      </c>
      <c r="G5552" s="786" t="s">
        <v>7226</v>
      </c>
      <c r="H5552" s="786" t="s">
        <v>1573</v>
      </c>
      <c r="J5552" s="786">
        <v>1</v>
      </c>
      <c r="K5552" s="786">
        <v>11.32</v>
      </c>
      <c r="L5552" s="786">
        <v>11.32</v>
      </c>
      <c r="M5552" s="55" t="s">
        <v>2455</v>
      </c>
      <c r="N5552" s="788" t="s">
        <v>6869</v>
      </c>
    </row>
    <row r="5553" spans="1:14" ht="15">
      <c r="A5553" s="282">
        <v>45954</v>
      </c>
      <c r="B5553" s="55" t="s">
        <v>7129</v>
      </c>
      <c r="C5553" s="784">
        <v>82202</v>
      </c>
      <c r="D5553" s="784" t="s">
        <v>2255</v>
      </c>
      <c r="E5553" s="784">
        <v>110</v>
      </c>
      <c r="F5553" s="784">
        <v>4010</v>
      </c>
      <c r="G5553" s="784" t="s">
        <v>7227</v>
      </c>
      <c r="H5553" s="784" t="s">
        <v>1573</v>
      </c>
      <c r="J5553" s="784">
        <v>1</v>
      </c>
      <c r="K5553" s="784">
        <v>12.27</v>
      </c>
      <c r="L5553" s="784">
        <v>12.27</v>
      </c>
      <c r="M5553" s="55" t="s">
        <v>2455</v>
      </c>
      <c r="N5553" s="788" t="s">
        <v>6869</v>
      </c>
    </row>
    <row r="5554" spans="1:14" ht="15">
      <c r="A5554" s="282">
        <v>45954</v>
      </c>
      <c r="B5554" s="55" t="s">
        <v>7129</v>
      </c>
      <c r="C5554" s="786">
        <v>50265</v>
      </c>
      <c r="D5554" s="786" t="s">
        <v>2255</v>
      </c>
      <c r="E5554" s="786" t="s">
        <v>2230</v>
      </c>
      <c r="F5554" s="786">
        <v>4010</v>
      </c>
      <c r="G5554" s="786" t="s">
        <v>7228</v>
      </c>
      <c r="H5554" s="786" t="s">
        <v>1573</v>
      </c>
      <c r="J5554" s="786">
        <v>1</v>
      </c>
      <c r="K5554" s="786">
        <v>4.37</v>
      </c>
      <c r="L5554" s="786">
        <v>4.37</v>
      </c>
      <c r="M5554" s="55" t="s">
        <v>2455</v>
      </c>
      <c r="N5554" s="788" t="s">
        <v>6869</v>
      </c>
    </row>
    <row r="5555" spans="1:14" ht="15">
      <c r="A5555" s="783">
        <v>45954</v>
      </c>
      <c r="B5555" s="784" t="s">
        <v>7229</v>
      </c>
      <c r="C5555" s="784">
        <v>83595</v>
      </c>
      <c r="D5555" s="784" t="s">
        <v>7230</v>
      </c>
      <c r="E5555" s="784" t="s">
        <v>441</v>
      </c>
      <c r="F5555" s="784">
        <v>4010</v>
      </c>
      <c r="G5555" s="784" t="s">
        <v>2501</v>
      </c>
      <c r="H5555" s="784" t="s">
        <v>1573</v>
      </c>
      <c r="I5555" s="797">
        <v>8246290095195980</v>
      </c>
      <c r="J5555" s="784">
        <v>26</v>
      </c>
      <c r="K5555" s="784">
        <v>22.2</v>
      </c>
      <c r="L5555" s="793">
        <v>577.20000000000005</v>
      </c>
      <c r="M5555" s="55" t="s">
        <v>2618</v>
      </c>
      <c r="N5555" s="788" t="s">
        <v>7231</v>
      </c>
    </row>
    <row r="5556" spans="1:14" ht="15">
      <c r="A5556" s="282">
        <v>45954</v>
      </c>
      <c r="B5556" s="55" t="s">
        <v>7232</v>
      </c>
      <c r="C5556" s="784">
        <v>83505</v>
      </c>
      <c r="D5556" s="784" t="s">
        <v>6380</v>
      </c>
      <c r="E5556" s="784">
        <v>100</v>
      </c>
      <c r="F5556" s="784">
        <v>4010</v>
      </c>
      <c r="G5556" s="784" t="s">
        <v>2717</v>
      </c>
      <c r="H5556" s="784" t="s">
        <v>1573</v>
      </c>
      <c r="J5556" s="784">
        <v>71</v>
      </c>
      <c r="K5556" s="784">
        <v>4.04</v>
      </c>
      <c r="L5556" s="784">
        <v>286.83999999999997</v>
      </c>
      <c r="M5556" s="55" t="s">
        <v>2618</v>
      </c>
      <c r="N5556" s="788" t="s">
        <v>7233</v>
      </c>
    </row>
    <row r="5557" spans="1:14" ht="15">
      <c r="A5557" s="282">
        <v>45954</v>
      </c>
      <c r="B5557" s="55" t="s">
        <v>7234</v>
      </c>
      <c r="C5557" s="784">
        <v>83637</v>
      </c>
      <c r="D5557" s="784" t="s">
        <v>6567</v>
      </c>
      <c r="E5557" s="784" t="s">
        <v>289</v>
      </c>
      <c r="F5557" s="784">
        <v>4010</v>
      </c>
      <c r="G5557" s="784" t="s">
        <v>2475</v>
      </c>
      <c r="H5557" s="784" t="s">
        <v>1573</v>
      </c>
      <c r="J5557" s="784">
        <v>1</v>
      </c>
      <c r="K5557" s="784">
        <v>16.68</v>
      </c>
      <c r="L5557" s="784">
        <v>16.68</v>
      </c>
      <c r="M5557" s="55" t="s">
        <v>2455</v>
      </c>
    </row>
    <row r="5558" spans="1:14" ht="15">
      <c r="A5558" s="282">
        <v>45954</v>
      </c>
      <c r="B5558" s="55" t="s">
        <v>7234</v>
      </c>
      <c r="C5558" s="786">
        <v>80906</v>
      </c>
      <c r="D5558" s="786">
        <v>766</v>
      </c>
      <c r="E5558" s="786">
        <v>60</v>
      </c>
      <c r="F5558" s="786">
        <v>4010</v>
      </c>
      <c r="G5558" s="786" t="s">
        <v>7235</v>
      </c>
      <c r="H5558" s="786" t="s">
        <v>1573</v>
      </c>
      <c r="J5558" s="786">
        <v>1</v>
      </c>
      <c r="K5558" s="786">
        <v>12.25</v>
      </c>
      <c r="L5558" s="786">
        <v>12.25</v>
      </c>
      <c r="M5558" s="55" t="s">
        <v>2455</v>
      </c>
    </row>
    <row r="5559" spans="1:14" ht="15">
      <c r="A5559" s="282">
        <v>45954</v>
      </c>
      <c r="B5559" s="55" t="s">
        <v>7234</v>
      </c>
      <c r="C5559" s="784">
        <v>68119</v>
      </c>
      <c r="D5559" s="784" t="s">
        <v>4540</v>
      </c>
      <c r="E5559" s="784">
        <v>120</v>
      </c>
      <c r="F5559" s="784">
        <v>4010</v>
      </c>
      <c r="G5559" s="784" t="s">
        <v>7236</v>
      </c>
      <c r="H5559" s="784" t="s">
        <v>1573</v>
      </c>
      <c r="J5559" s="784">
        <v>2</v>
      </c>
      <c r="K5559" s="784">
        <v>4.0999999999999996</v>
      </c>
      <c r="L5559" s="784">
        <v>8.1999999999999993</v>
      </c>
      <c r="M5559" s="55" t="s">
        <v>2455</v>
      </c>
    </row>
    <row r="5560" spans="1:14" ht="15">
      <c r="A5560" s="282">
        <v>45954</v>
      </c>
      <c r="B5560" s="55" t="s">
        <v>7234</v>
      </c>
      <c r="C5560" s="786">
        <v>83721</v>
      </c>
      <c r="D5560" s="786" t="s">
        <v>2560</v>
      </c>
      <c r="E5560" s="786">
        <v>140</v>
      </c>
      <c r="F5560" s="786">
        <v>4010</v>
      </c>
      <c r="G5560" s="786" t="s">
        <v>7237</v>
      </c>
      <c r="H5560" s="786" t="s">
        <v>1573</v>
      </c>
      <c r="J5560" s="786">
        <v>1</v>
      </c>
      <c r="K5560" s="786">
        <v>12.32</v>
      </c>
      <c r="L5560" s="786">
        <v>12.32</v>
      </c>
      <c r="M5560" s="55" t="s">
        <v>2455</v>
      </c>
    </row>
    <row r="5561" spans="1:14" ht="15">
      <c r="A5561" s="282">
        <v>45954</v>
      </c>
      <c r="B5561" s="55" t="s">
        <v>7234</v>
      </c>
      <c r="C5561" s="784">
        <v>83588</v>
      </c>
      <c r="D5561" s="784" t="s">
        <v>7238</v>
      </c>
      <c r="E5561" s="784">
        <v>130</v>
      </c>
      <c r="F5561" s="784">
        <v>4010</v>
      </c>
      <c r="G5561" s="784" t="s">
        <v>7239</v>
      </c>
      <c r="H5561" s="784" t="s">
        <v>1573</v>
      </c>
      <c r="J5561" s="784">
        <v>1</v>
      </c>
      <c r="K5561" s="784">
        <v>7.48</v>
      </c>
      <c r="L5561" s="784">
        <v>7.48</v>
      </c>
      <c r="M5561" s="55" t="s">
        <v>2455</v>
      </c>
    </row>
    <row r="5562" spans="1:14" ht="15">
      <c r="A5562" s="282">
        <v>45954</v>
      </c>
      <c r="B5562" s="55" t="s">
        <v>7234</v>
      </c>
      <c r="C5562" s="786">
        <v>80941</v>
      </c>
      <c r="D5562" s="786" t="s">
        <v>2560</v>
      </c>
      <c r="E5562" s="786">
        <v>120</v>
      </c>
      <c r="F5562" s="786">
        <v>4010</v>
      </c>
      <c r="G5562" s="786" t="s">
        <v>5323</v>
      </c>
      <c r="H5562" s="786" t="s">
        <v>1573</v>
      </c>
      <c r="J5562" s="786">
        <v>1</v>
      </c>
      <c r="K5562" s="786">
        <v>11.89</v>
      </c>
      <c r="L5562" s="786">
        <v>11.89</v>
      </c>
      <c r="M5562" s="55" t="s">
        <v>2455</v>
      </c>
    </row>
    <row r="5563" spans="1:14" ht="15">
      <c r="A5563" s="282">
        <v>45954</v>
      </c>
      <c r="B5563" s="55" t="s">
        <v>7234</v>
      </c>
      <c r="C5563" s="784">
        <v>80441</v>
      </c>
      <c r="D5563" s="784" t="s">
        <v>2560</v>
      </c>
      <c r="E5563" s="784">
        <v>100</v>
      </c>
      <c r="F5563" s="784">
        <v>4010</v>
      </c>
      <c r="G5563" s="784" t="s">
        <v>7240</v>
      </c>
      <c r="H5563" s="784" t="s">
        <v>1573</v>
      </c>
      <c r="J5563" s="784">
        <v>1</v>
      </c>
      <c r="K5563" s="784">
        <v>7.65</v>
      </c>
      <c r="L5563" s="784">
        <v>7.65</v>
      </c>
      <c r="M5563" s="55" t="s">
        <v>2455</v>
      </c>
    </row>
    <row r="5564" spans="1:14" ht="15">
      <c r="A5564" s="282">
        <v>45954</v>
      </c>
      <c r="B5564" s="55" t="s">
        <v>7234</v>
      </c>
      <c r="C5564" s="786">
        <v>68125</v>
      </c>
      <c r="D5564" s="786" t="s">
        <v>6418</v>
      </c>
      <c r="E5564" s="786">
        <v>90</v>
      </c>
      <c r="F5564" s="786">
        <v>4010</v>
      </c>
      <c r="G5564" s="786" t="s">
        <v>7241</v>
      </c>
      <c r="H5564" s="786" t="s">
        <v>1573</v>
      </c>
      <c r="J5564" s="786">
        <v>1</v>
      </c>
      <c r="K5564" s="786">
        <v>8</v>
      </c>
      <c r="L5564" s="786">
        <v>8</v>
      </c>
      <c r="M5564" s="55" t="s">
        <v>2455</v>
      </c>
    </row>
    <row r="5565" spans="1:14" ht="15">
      <c r="A5565" s="282">
        <v>45954</v>
      </c>
      <c r="B5565" s="55" t="s">
        <v>7234</v>
      </c>
      <c r="C5565" s="784">
        <v>83615</v>
      </c>
      <c r="D5565" s="784" t="s">
        <v>7242</v>
      </c>
      <c r="E5565" s="784" t="s">
        <v>289</v>
      </c>
      <c r="F5565" s="784">
        <v>4010</v>
      </c>
      <c r="G5565" s="784" t="s">
        <v>7243</v>
      </c>
      <c r="H5565" s="784" t="s">
        <v>1573</v>
      </c>
      <c r="J5565" s="784">
        <v>1</v>
      </c>
      <c r="K5565" s="784">
        <v>31.47</v>
      </c>
      <c r="L5565" s="784">
        <v>31.47</v>
      </c>
      <c r="M5565" s="55" t="s">
        <v>2455</v>
      </c>
    </row>
    <row r="5566" spans="1:14" ht="15">
      <c r="A5566" s="282">
        <v>45954</v>
      </c>
      <c r="B5566" s="55" t="s">
        <v>7234</v>
      </c>
      <c r="C5566" s="786">
        <v>50764</v>
      </c>
      <c r="D5566" s="786" t="s">
        <v>5393</v>
      </c>
      <c r="E5566" s="786" t="s">
        <v>441</v>
      </c>
      <c r="F5566" s="786">
        <v>4010</v>
      </c>
      <c r="G5566" s="786" t="s">
        <v>7244</v>
      </c>
      <c r="H5566" s="786" t="s">
        <v>1573</v>
      </c>
      <c r="J5566" s="786">
        <v>1</v>
      </c>
      <c r="K5566" s="786">
        <v>4.55</v>
      </c>
      <c r="L5566" s="786">
        <v>4.55</v>
      </c>
      <c r="M5566" s="55" t="s">
        <v>2455</v>
      </c>
    </row>
    <row r="5567" spans="1:14" ht="15">
      <c r="A5567" s="282">
        <v>45954</v>
      </c>
      <c r="B5567" s="55" t="s">
        <v>7234</v>
      </c>
      <c r="C5567" s="784">
        <v>80941</v>
      </c>
      <c r="D5567" s="784" t="s">
        <v>2560</v>
      </c>
      <c r="E5567" s="784">
        <v>130</v>
      </c>
      <c r="F5567" s="784">
        <v>4010</v>
      </c>
      <c r="G5567" s="784" t="s">
        <v>7245</v>
      </c>
      <c r="H5567" s="784" t="s">
        <v>1573</v>
      </c>
      <c r="J5567" s="784">
        <v>1</v>
      </c>
      <c r="K5567" s="784">
        <v>11.89</v>
      </c>
      <c r="L5567" s="784">
        <v>11.89</v>
      </c>
      <c r="M5567" s="55" t="s">
        <v>2455</v>
      </c>
    </row>
    <row r="5568" spans="1:14" ht="15">
      <c r="A5568" s="282">
        <v>45954</v>
      </c>
      <c r="B5568" s="55" t="s">
        <v>7234</v>
      </c>
      <c r="C5568" s="786">
        <v>65065</v>
      </c>
      <c r="D5568" s="786">
        <v>22</v>
      </c>
      <c r="E5568" s="786">
        <v>120</v>
      </c>
      <c r="F5568" s="786">
        <v>4010</v>
      </c>
      <c r="G5568" s="786" t="s">
        <v>3169</v>
      </c>
      <c r="H5568" s="786" t="s">
        <v>1573</v>
      </c>
      <c r="J5568" s="786">
        <v>1</v>
      </c>
      <c r="K5568" s="786">
        <v>10.16</v>
      </c>
      <c r="L5568" s="786">
        <v>10.16</v>
      </c>
      <c r="M5568" s="55" t="s">
        <v>2455</v>
      </c>
    </row>
    <row r="5569" spans="1:13" ht="15">
      <c r="A5569" s="282">
        <v>45954</v>
      </c>
      <c r="B5569" s="55" t="s">
        <v>7234</v>
      </c>
      <c r="C5569" s="784">
        <v>83253</v>
      </c>
      <c r="D5569" s="784" t="s">
        <v>7246</v>
      </c>
      <c r="E5569" s="784">
        <v>130</v>
      </c>
      <c r="F5569" s="784">
        <v>4010</v>
      </c>
      <c r="G5569" s="784" t="s">
        <v>7247</v>
      </c>
      <c r="H5569" s="784" t="s">
        <v>1573</v>
      </c>
      <c r="J5569" s="784">
        <v>1</v>
      </c>
      <c r="K5569" s="784">
        <v>11.39</v>
      </c>
      <c r="L5569" s="784">
        <v>11.39</v>
      </c>
      <c r="M5569" s="55" t="s">
        <v>2455</v>
      </c>
    </row>
    <row r="5570" spans="1:13" ht="15">
      <c r="A5570" s="282">
        <v>45954</v>
      </c>
      <c r="B5570" s="55" t="s">
        <v>7234</v>
      </c>
      <c r="C5570" s="786">
        <v>83536</v>
      </c>
      <c r="D5570" s="786" t="s">
        <v>6230</v>
      </c>
      <c r="E5570" s="786">
        <v>70</v>
      </c>
      <c r="F5570" s="786">
        <v>4010</v>
      </c>
      <c r="G5570" s="786" t="s">
        <v>7248</v>
      </c>
      <c r="H5570" s="786" t="s">
        <v>1573</v>
      </c>
      <c r="J5570" s="786">
        <v>1</v>
      </c>
      <c r="K5570" s="786">
        <v>7.52</v>
      </c>
      <c r="L5570" s="786">
        <v>7.52</v>
      </c>
      <c r="M5570" s="55" t="s">
        <v>2455</v>
      </c>
    </row>
    <row r="5571" spans="1:13" ht="15">
      <c r="A5571" s="282">
        <v>45954</v>
      </c>
      <c r="B5571" s="55" t="s">
        <v>7234</v>
      </c>
      <c r="C5571" s="784">
        <v>82368</v>
      </c>
      <c r="D5571" s="784" t="s">
        <v>2710</v>
      </c>
      <c r="E5571" s="784">
        <v>120</v>
      </c>
      <c r="F5571" s="784">
        <v>4010</v>
      </c>
      <c r="G5571" s="784" t="s">
        <v>7249</v>
      </c>
      <c r="H5571" s="784" t="s">
        <v>1573</v>
      </c>
      <c r="J5571" s="784">
        <v>1</v>
      </c>
      <c r="K5571" s="784">
        <v>10.92</v>
      </c>
      <c r="L5571" s="784">
        <v>10.92</v>
      </c>
      <c r="M5571" s="55" t="s">
        <v>2455</v>
      </c>
    </row>
    <row r="5572" spans="1:13" ht="15">
      <c r="A5572" s="282">
        <v>45954</v>
      </c>
      <c r="B5572" s="55" t="s">
        <v>7234</v>
      </c>
      <c r="C5572" s="786">
        <v>81424</v>
      </c>
      <c r="D5572" s="786" t="s">
        <v>2355</v>
      </c>
      <c r="E5572" s="786" t="s">
        <v>2356</v>
      </c>
      <c r="F5572" s="786">
        <v>4010</v>
      </c>
      <c r="G5572" s="786" t="s">
        <v>7250</v>
      </c>
      <c r="H5572" s="786" t="s">
        <v>1573</v>
      </c>
      <c r="J5572" s="786">
        <v>1</v>
      </c>
      <c r="K5572" s="786">
        <v>5.14</v>
      </c>
      <c r="L5572" s="786">
        <v>5.14</v>
      </c>
      <c r="M5572" s="55" t="s">
        <v>2455</v>
      </c>
    </row>
    <row r="5573" spans="1:13" ht="15">
      <c r="A5573" s="282">
        <v>45954</v>
      </c>
      <c r="B5573" s="55" t="s">
        <v>7234</v>
      </c>
      <c r="C5573" s="784">
        <v>81424</v>
      </c>
      <c r="D5573" s="784" t="s">
        <v>2434</v>
      </c>
      <c r="E5573" s="784" t="s">
        <v>2356</v>
      </c>
      <c r="F5573" s="784">
        <v>4010</v>
      </c>
      <c r="G5573" s="784" t="s">
        <v>7251</v>
      </c>
      <c r="H5573" s="784" t="s">
        <v>1573</v>
      </c>
      <c r="J5573" s="784">
        <v>1</v>
      </c>
      <c r="K5573" s="784">
        <v>5.14</v>
      </c>
      <c r="L5573" s="784">
        <v>5.14</v>
      </c>
      <c r="M5573" s="55" t="s">
        <v>2455</v>
      </c>
    </row>
    <row r="5574" spans="1:13" ht="15">
      <c r="A5574" s="282">
        <v>45954</v>
      </c>
      <c r="B5574" s="55" t="s">
        <v>7234</v>
      </c>
      <c r="C5574" s="786">
        <v>82717</v>
      </c>
      <c r="D5574" s="786" t="s">
        <v>3352</v>
      </c>
      <c r="E5574" s="786">
        <v>70</v>
      </c>
      <c r="F5574" s="786">
        <v>4010</v>
      </c>
      <c r="G5574" s="786" t="s">
        <v>7252</v>
      </c>
      <c r="H5574" s="786" t="s">
        <v>1573</v>
      </c>
      <c r="J5574" s="786">
        <v>1</v>
      </c>
      <c r="K5574" s="786">
        <v>8.81</v>
      </c>
      <c r="L5574" s="786">
        <v>8.81</v>
      </c>
      <c r="M5574" s="55" t="s">
        <v>2455</v>
      </c>
    </row>
    <row r="5575" spans="1:13" ht="15">
      <c r="A5575" s="282">
        <v>45954</v>
      </c>
      <c r="B5575" s="55" t="s">
        <v>7234</v>
      </c>
      <c r="C5575" s="784">
        <v>83165</v>
      </c>
      <c r="D5575" s="784" t="s">
        <v>5452</v>
      </c>
      <c r="E5575" s="784">
        <v>90</v>
      </c>
      <c r="F5575" s="784">
        <v>4010</v>
      </c>
      <c r="G5575" s="784" t="s">
        <v>7253</v>
      </c>
      <c r="H5575" s="784" t="s">
        <v>1573</v>
      </c>
      <c r="J5575" s="784">
        <v>1</v>
      </c>
      <c r="K5575" s="784">
        <v>9.6199999999999992</v>
      </c>
      <c r="L5575" s="784">
        <v>9.6199999999999992</v>
      </c>
      <c r="M5575" s="55" t="s">
        <v>2455</v>
      </c>
    </row>
    <row r="5576" spans="1:13" ht="15">
      <c r="A5576" s="282">
        <v>45954</v>
      </c>
      <c r="B5576" s="55" t="s">
        <v>7234</v>
      </c>
      <c r="C5576" s="786">
        <v>83397</v>
      </c>
      <c r="D5576" s="786" t="s">
        <v>5267</v>
      </c>
      <c r="E5576" s="786">
        <v>50</v>
      </c>
      <c r="F5576" s="786">
        <v>4010</v>
      </c>
      <c r="G5576" s="786" t="s">
        <v>7254</v>
      </c>
      <c r="H5576" s="786" t="s">
        <v>1573</v>
      </c>
      <c r="J5576" s="786">
        <v>1</v>
      </c>
      <c r="K5576" s="786">
        <v>6.02</v>
      </c>
      <c r="L5576" s="786">
        <v>6.02</v>
      </c>
      <c r="M5576" s="55" t="s">
        <v>2455</v>
      </c>
    </row>
    <row r="5577" spans="1:13" ht="15">
      <c r="A5577" s="282">
        <v>45954</v>
      </c>
      <c r="B5577" s="55" t="s">
        <v>7234</v>
      </c>
      <c r="C5577" s="784">
        <v>82717</v>
      </c>
      <c r="D5577" s="784" t="s">
        <v>3287</v>
      </c>
      <c r="E5577" s="784">
        <v>70</v>
      </c>
      <c r="F5577" s="784">
        <v>4010</v>
      </c>
      <c r="G5577" s="784" t="s">
        <v>7255</v>
      </c>
      <c r="H5577" s="784" t="s">
        <v>1573</v>
      </c>
      <c r="J5577" s="784">
        <v>1</v>
      </c>
      <c r="K5577" s="784">
        <v>8.81</v>
      </c>
      <c r="L5577" s="784">
        <v>8.81</v>
      </c>
      <c r="M5577" s="55" t="s">
        <v>2455</v>
      </c>
    </row>
    <row r="5578" spans="1:13" ht="15">
      <c r="A5578" s="282">
        <v>45954</v>
      </c>
      <c r="B5578" s="55" t="s">
        <v>7234</v>
      </c>
      <c r="C5578" s="786">
        <v>81423</v>
      </c>
      <c r="D5578" s="786">
        <v>746</v>
      </c>
      <c r="E5578" s="786" t="s">
        <v>2356</v>
      </c>
      <c r="F5578" s="786">
        <v>4010</v>
      </c>
      <c r="G5578" s="786" t="s">
        <v>7256</v>
      </c>
      <c r="H5578" s="786" t="s">
        <v>1573</v>
      </c>
      <c r="J5578" s="786">
        <v>1</v>
      </c>
      <c r="K5578" s="786">
        <v>6.66</v>
      </c>
      <c r="L5578" s="786">
        <v>6.66</v>
      </c>
      <c r="M5578" s="55" t="s">
        <v>2455</v>
      </c>
    </row>
    <row r="5579" spans="1:13" ht="15">
      <c r="A5579" s="282">
        <v>45954</v>
      </c>
      <c r="B5579" s="55" t="s">
        <v>7234</v>
      </c>
      <c r="C5579" s="784">
        <v>82909</v>
      </c>
      <c r="D5579" s="784" t="s">
        <v>2216</v>
      </c>
      <c r="E5579" s="784">
        <v>90</v>
      </c>
      <c r="F5579" s="784">
        <v>4010</v>
      </c>
      <c r="G5579" s="784" t="s">
        <v>7257</v>
      </c>
      <c r="H5579" s="784" t="s">
        <v>1573</v>
      </c>
      <c r="J5579" s="784">
        <v>1</v>
      </c>
      <c r="K5579" s="784">
        <v>7.65</v>
      </c>
      <c r="L5579" s="784">
        <v>7.65</v>
      </c>
      <c r="M5579" s="55" t="s">
        <v>2455</v>
      </c>
    </row>
    <row r="5580" spans="1:13" ht="15">
      <c r="A5580" s="282">
        <v>45954</v>
      </c>
      <c r="B5580" s="55" t="s">
        <v>7234</v>
      </c>
      <c r="C5580" s="786">
        <v>81835</v>
      </c>
      <c r="D5580" s="786" t="s">
        <v>2222</v>
      </c>
      <c r="E5580" s="786">
        <v>110</v>
      </c>
      <c r="F5580" s="786">
        <v>4010</v>
      </c>
      <c r="G5580" s="786" t="s">
        <v>7258</v>
      </c>
      <c r="H5580" s="786" t="s">
        <v>1573</v>
      </c>
      <c r="J5580" s="786">
        <v>1</v>
      </c>
      <c r="K5580" s="786">
        <v>12.08</v>
      </c>
      <c r="L5580" s="786">
        <v>12.08</v>
      </c>
      <c r="M5580" s="55" t="s">
        <v>2455</v>
      </c>
    </row>
    <row r="5581" spans="1:13" ht="15">
      <c r="A5581" s="282">
        <v>45954</v>
      </c>
      <c r="B5581" s="55" t="s">
        <v>7234</v>
      </c>
      <c r="C5581" s="784">
        <v>81211</v>
      </c>
      <c r="D5581" s="784" t="s">
        <v>4641</v>
      </c>
      <c r="E5581" s="784">
        <v>140</v>
      </c>
      <c r="F5581" s="784">
        <v>4010</v>
      </c>
      <c r="G5581" s="784" t="s">
        <v>7259</v>
      </c>
      <c r="H5581" s="784" t="s">
        <v>1573</v>
      </c>
      <c r="J5581" s="784">
        <v>1</v>
      </c>
      <c r="K5581" s="784">
        <v>12.08</v>
      </c>
      <c r="L5581" s="784">
        <v>12.08</v>
      </c>
      <c r="M5581" s="55" t="s">
        <v>2455</v>
      </c>
    </row>
    <row r="5582" spans="1:13" ht="15">
      <c r="A5582" s="282">
        <v>45954</v>
      </c>
      <c r="B5582" s="55" t="s">
        <v>7234</v>
      </c>
      <c r="C5582" s="786">
        <v>82203</v>
      </c>
      <c r="D5582" s="786" t="s">
        <v>6862</v>
      </c>
      <c r="E5582" s="786">
        <v>85</v>
      </c>
      <c r="F5582" s="786">
        <v>4010</v>
      </c>
      <c r="G5582" s="786" t="s">
        <v>7260</v>
      </c>
      <c r="H5582" s="786" t="s">
        <v>1573</v>
      </c>
      <c r="J5582" s="786">
        <v>1</v>
      </c>
      <c r="K5582" s="786">
        <v>18.05</v>
      </c>
      <c r="L5582" s="786">
        <v>18.05</v>
      </c>
      <c r="M5582" s="55" t="s">
        <v>2455</v>
      </c>
    </row>
    <row r="5583" spans="1:13" ht="15">
      <c r="A5583" s="282">
        <v>45954</v>
      </c>
      <c r="B5583" s="55" t="s">
        <v>7234</v>
      </c>
      <c r="C5583" s="784">
        <v>83282</v>
      </c>
      <c r="D5583" s="784" t="s">
        <v>6497</v>
      </c>
      <c r="E5583" s="784">
        <v>120</v>
      </c>
      <c r="F5583" s="784">
        <v>4010</v>
      </c>
      <c r="G5583" s="784" t="s">
        <v>4405</v>
      </c>
      <c r="H5583" s="784" t="s">
        <v>1573</v>
      </c>
      <c r="J5583" s="784">
        <v>1</v>
      </c>
      <c r="K5583" s="784">
        <v>6.34</v>
      </c>
      <c r="L5583" s="784">
        <v>6.34</v>
      </c>
      <c r="M5583" s="55" t="s">
        <v>2455</v>
      </c>
    </row>
    <row r="5584" spans="1:13" ht="15">
      <c r="A5584" s="282">
        <v>45954</v>
      </c>
      <c r="B5584" s="55" t="s">
        <v>7234</v>
      </c>
      <c r="C5584" s="786">
        <v>82718</v>
      </c>
      <c r="D5584" s="786" t="s">
        <v>3230</v>
      </c>
      <c r="E5584" s="786">
        <v>90</v>
      </c>
      <c r="F5584" s="786">
        <v>4010</v>
      </c>
      <c r="G5584" s="786" t="s">
        <v>7261</v>
      </c>
      <c r="H5584" s="786" t="s">
        <v>1573</v>
      </c>
      <c r="J5584" s="786">
        <v>1</v>
      </c>
      <c r="K5584" s="786">
        <v>12.14</v>
      </c>
      <c r="L5584" s="786">
        <v>12.14</v>
      </c>
      <c r="M5584" s="55" t="s">
        <v>2455</v>
      </c>
    </row>
    <row r="5585" spans="1:13" ht="15">
      <c r="A5585" s="282">
        <v>45954</v>
      </c>
      <c r="B5585" s="55" t="s">
        <v>7234</v>
      </c>
      <c r="C5585" s="784">
        <v>81666</v>
      </c>
      <c r="D5585" s="784" t="s">
        <v>5630</v>
      </c>
      <c r="E5585" s="784">
        <v>70</v>
      </c>
      <c r="F5585" s="784">
        <v>4010</v>
      </c>
      <c r="G5585" s="784" t="s">
        <v>6165</v>
      </c>
      <c r="H5585" s="784" t="s">
        <v>1573</v>
      </c>
      <c r="J5585" s="784">
        <v>1</v>
      </c>
      <c r="K5585" s="784">
        <v>5.74</v>
      </c>
      <c r="L5585" s="784">
        <v>5.74</v>
      </c>
      <c r="M5585" s="55" t="s">
        <v>2455</v>
      </c>
    </row>
    <row r="5586" spans="1:13" ht="15">
      <c r="A5586" s="282">
        <v>45954</v>
      </c>
      <c r="B5586" s="55" t="s">
        <v>7234</v>
      </c>
      <c r="C5586" s="786">
        <v>59852</v>
      </c>
      <c r="D5586" s="786" t="s">
        <v>2653</v>
      </c>
      <c r="E5586" s="786">
        <v>160</v>
      </c>
      <c r="F5586" s="786">
        <v>4010</v>
      </c>
      <c r="G5586" s="786" t="s">
        <v>7131</v>
      </c>
      <c r="H5586" s="786" t="s">
        <v>1573</v>
      </c>
      <c r="J5586" s="786">
        <v>1</v>
      </c>
      <c r="K5586" s="786">
        <v>7.15</v>
      </c>
      <c r="L5586" s="786">
        <v>7.15</v>
      </c>
      <c r="M5586" s="55" t="s">
        <v>2455</v>
      </c>
    </row>
    <row r="5587" spans="1:13" ht="15">
      <c r="A5587" s="282">
        <v>45954</v>
      </c>
      <c r="B5587" s="55" t="s">
        <v>7234</v>
      </c>
      <c r="C5587" s="784">
        <v>83187</v>
      </c>
      <c r="D5587" s="784" t="s">
        <v>5850</v>
      </c>
      <c r="E5587" s="784">
        <v>140</v>
      </c>
      <c r="F5587" s="784">
        <v>4010</v>
      </c>
      <c r="G5587" s="784" t="s">
        <v>6316</v>
      </c>
      <c r="H5587" s="784" t="s">
        <v>1573</v>
      </c>
      <c r="J5587" s="784">
        <v>1</v>
      </c>
      <c r="K5587" s="784">
        <v>20.99</v>
      </c>
      <c r="L5587" s="784">
        <v>20.99</v>
      </c>
      <c r="M5587" s="55" t="s">
        <v>2455</v>
      </c>
    </row>
    <row r="5588" spans="1:13" ht="15">
      <c r="A5588" s="282">
        <v>45954</v>
      </c>
      <c r="B5588" s="55" t="s">
        <v>7234</v>
      </c>
      <c r="C5588" s="786">
        <v>83016</v>
      </c>
      <c r="D5588" s="786" t="s">
        <v>3648</v>
      </c>
      <c r="E5588" s="786">
        <v>75</v>
      </c>
      <c r="F5588" s="786">
        <v>4010</v>
      </c>
      <c r="G5588" s="786" t="s">
        <v>7262</v>
      </c>
      <c r="H5588" s="786" t="s">
        <v>1573</v>
      </c>
      <c r="J5588" s="786">
        <v>1</v>
      </c>
      <c r="K5588" s="786">
        <v>4.42</v>
      </c>
      <c r="L5588" s="786">
        <v>4.42</v>
      </c>
      <c r="M5588" s="55" t="s">
        <v>2455</v>
      </c>
    </row>
    <row r="5589" spans="1:13" ht="15">
      <c r="A5589" s="282">
        <v>45954</v>
      </c>
      <c r="B5589" s="55" t="s">
        <v>7234</v>
      </c>
      <c r="C5589" s="784">
        <v>82607</v>
      </c>
      <c r="D5589" s="784" t="s">
        <v>3586</v>
      </c>
      <c r="E5589" s="784">
        <v>120</v>
      </c>
      <c r="F5589" s="784">
        <v>4010</v>
      </c>
      <c r="G5589" s="784" t="s">
        <v>7263</v>
      </c>
      <c r="H5589" s="784" t="s">
        <v>1573</v>
      </c>
      <c r="J5589" s="784">
        <v>1</v>
      </c>
      <c r="K5589" s="784">
        <v>6.54</v>
      </c>
      <c r="L5589" s="784">
        <v>6.54</v>
      </c>
      <c r="M5589" s="55" t="s">
        <v>2455</v>
      </c>
    </row>
    <row r="5590" spans="1:13" ht="15">
      <c r="A5590" s="282">
        <v>45954</v>
      </c>
      <c r="B5590" s="55" t="s">
        <v>7234</v>
      </c>
      <c r="C5590" s="786">
        <v>83622</v>
      </c>
      <c r="D5590" s="786" t="s">
        <v>6088</v>
      </c>
      <c r="E5590" s="786">
        <v>70</v>
      </c>
      <c r="F5590" s="786">
        <v>4010</v>
      </c>
      <c r="G5590" s="786" t="s">
        <v>6314</v>
      </c>
      <c r="H5590" s="786" t="s">
        <v>1573</v>
      </c>
      <c r="J5590" s="786">
        <v>1</v>
      </c>
      <c r="K5590" s="786">
        <v>5.8</v>
      </c>
      <c r="L5590" s="786">
        <v>5.8</v>
      </c>
      <c r="M5590" s="55" t="s">
        <v>2455</v>
      </c>
    </row>
    <row r="5591" spans="1:13" ht="15">
      <c r="A5591" s="282">
        <v>45954</v>
      </c>
      <c r="B5591" s="55" t="s">
        <v>7234</v>
      </c>
      <c r="C5591" s="784">
        <v>83344</v>
      </c>
      <c r="D5591" s="784" t="s">
        <v>5295</v>
      </c>
      <c r="E5591" s="784">
        <v>80</v>
      </c>
      <c r="F5591" s="784">
        <v>4010</v>
      </c>
      <c r="G5591" s="784" t="s">
        <v>6301</v>
      </c>
      <c r="H5591" s="784" t="s">
        <v>1573</v>
      </c>
      <c r="J5591" s="784">
        <v>1</v>
      </c>
      <c r="K5591" s="784">
        <v>9.51</v>
      </c>
      <c r="L5591" s="784">
        <v>9.51</v>
      </c>
      <c r="M5591" s="55" t="s">
        <v>2455</v>
      </c>
    </row>
    <row r="5592" spans="1:13" ht="15">
      <c r="A5592" s="282">
        <v>45954</v>
      </c>
      <c r="B5592" s="55" t="s">
        <v>7234</v>
      </c>
      <c r="C5592" s="786">
        <v>83162</v>
      </c>
      <c r="D5592" s="786" t="s">
        <v>5378</v>
      </c>
      <c r="E5592" s="786">
        <v>150</v>
      </c>
      <c r="F5592" s="786">
        <v>4010</v>
      </c>
      <c r="G5592" s="786" t="s">
        <v>6300</v>
      </c>
      <c r="H5592" s="786" t="s">
        <v>1573</v>
      </c>
      <c r="J5592" s="786">
        <v>1</v>
      </c>
      <c r="K5592" s="786">
        <v>9.39</v>
      </c>
      <c r="L5592" s="786">
        <v>9.39</v>
      </c>
      <c r="M5592" s="55" t="s">
        <v>2455</v>
      </c>
    </row>
    <row r="5593" spans="1:13" ht="15">
      <c r="A5593" s="282">
        <v>45954</v>
      </c>
      <c r="B5593" s="55" t="s">
        <v>7234</v>
      </c>
      <c r="C5593" s="784">
        <v>83532</v>
      </c>
      <c r="D5593" s="784" t="s">
        <v>7065</v>
      </c>
      <c r="E5593" s="784">
        <v>75</v>
      </c>
      <c r="F5593" s="784">
        <v>4010</v>
      </c>
      <c r="G5593" s="784" t="s">
        <v>7264</v>
      </c>
      <c r="H5593" s="784" t="s">
        <v>1573</v>
      </c>
      <c r="J5593" s="784">
        <v>1</v>
      </c>
      <c r="K5593" s="784">
        <v>4.5599999999999996</v>
      </c>
      <c r="L5593" s="784">
        <v>4.5599999999999996</v>
      </c>
      <c r="M5593" s="55" t="s">
        <v>2455</v>
      </c>
    </row>
    <row r="5594" spans="1:13" ht="15">
      <c r="A5594" s="282">
        <v>45954</v>
      </c>
      <c r="B5594" s="55" t="s">
        <v>7234</v>
      </c>
      <c r="C5594" s="786">
        <v>82008</v>
      </c>
      <c r="D5594" s="786" t="s">
        <v>5755</v>
      </c>
      <c r="E5594" s="786">
        <v>90</v>
      </c>
      <c r="F5594" s="786">
        <v>4010</v>
      </c>
      <c r="G5594" s="786" t="s">
        <v>4105</v>
      </c>
      <c r="H5594" s="786" t="s">
        <v>1573</v>
      </c>
      <c r="J5594" s="786">
        <v>1</v>
      </c>
      <c r="K5594" s="786">
        <v>6.95</v>
      </c>
      <c r="L5594" s="786">
        <v>6.95</v>
      </c>
      <c r="M5594" s="55" t="s">
        <v>2455</v>
      </c>
    </row>
    <row r="5595" spans="1:13" ht="15">
      <c r="A5595" s="282">
        <v>45954</v>
      </c>
      <c r="B5595" s="55" t="s">
        <v>7234</v>
      </c>
      <c r="C5595" s="784">
        <v>83247</v>
      </c>
      <c r="D5595" s="784" t="s">
        <v>5544</v>
      </c>
      <c r="E5595" s="784">
        <v>100</v>
      </c>
      <c r="F5595" s="784">
        <v>4010</v>
      </c>
      <c r="G5595" s="784" t="s">
        <v>7265</v>
      </c>
      <c r="H5595" s="784" t="s">
        <v>1573</v>
      </c>
      <c r="J5595" s="784">
        <v>2</v>
      </c>
      <c r="K5595" s="784">
        <v>7.86</v>
      </c>
      <c r="L5595" s="784">
        <v>15.72</v>
      </c>
      <c r="M5595" s="55" t="s">
        <v>2455</v>
      </c>
    </row>
    <row r="5596" spans="1:13" ht="15">
      <c r="A5596" s="282">
        <v>45954</v>
      </c>
      <c r="B5596" s="55" t="s">
        <v>7234</v>
      </c>
      <c r="C5596" s="786">
        <v>67501</v>
      </c>
      <c r="D5596" s="786" t="s">
        <v>2560</v>
      </c>
      <c r="E5596" s="786">
        <v>140</v>
      </c>
      <c r="F5596" s="786">
        <v>4010</v>
      </c>
      <c r="G5596" s="786" t="s">
        <v>7266</v>
      </c>
      <c r="H5596" s="786" t="s">
        <v>1573</v>
      </c>
      <c r="J5596" s="786">
        <v>2</v>
      </c>
      <c r="K5596" s="786">
        <v>7.58</v>
      </c>
      <c r="L5596" s="786">
        <v>15.16</v>
      </c>
      <c r="M5596" s="55" t="s">
        <v>2455</v>
      </c>
    </row>
    <row r="5597" spans="1:13" ht="15">
      <c r="A5597" s="282">
        <v>45954</v>
      </c>
      <c r="B5597" s="55" t="s">
        <v>7234</v>
      </c>
      <c r="C5597" s="784">
        <v>82022</v>
      </c>
      <c r="D5597" s="784" t="s">
        <v>5185</v>
      </c>
      <c r="E5597" s="784">
        <v>85</v>
      </c>
      <c r="F5597" s="784">
        <v>4010</v>
      </c>
      <c r="G5597" s="784" t="s">
        <v>7267</v>
      </c>
      <c r="H5597" s="784" t="s">
        <v>1573</v>
      </c>
      <c r="J5597" s="784">
        <v>1</v>
      </c>
      <c r="K5597" s="784">
        <v>5.75</v>
      </c>
      <c r="L5597" s="784">
        <v>5.75</v>
      </c>
      <c r="M5597" s="55" t="s">
        <v>2455</v>
      </c>
    </row>
    <row r="5598" spans="1:13" ht="15">
      <c r="A5598" s="282">
        <v>45954</v>
      </c>
      <c r="B5598" s="55" t="s">
        <v>7234</v>
      </c>
      <c r="C5598" s="786">
        <v>83522</v>
      </c>
      <c r="D5598" s="786" t="s">
        <v>4601</v>
      </c>
      <c r="E5598" s="786">
        <v>60</v>
      </c>
      <c r="F5598" s="786">
        <v>4010</v>
      </c>
      <c r="G5598" s="786" t="s">
        <v>7268</v>
      </c>
      <c r="H5598" s="786" t="s">
        <v>1573</v>
      </c>
      <c r="J5598" s="786">
        <v>1</v>
      </c>
      <c r="K5598" s="786">
        <v>26.66</v>
      </c>
      <c r="L5598" s="786">
        <v>26.66</v>
      </c>
      <c r="M5598" s="55" t="s">
        <v>2455</v>
      </c>
    </row>
    <row r="5599" spans="1:13" ht="15">
      <c r="A5599" s="282">
        <v>45954</v>
      </c>
      <c r="B5599" s="55" t="s">
        <v>7234</v>
      </c>
      <c r="C5599" s="784">
        <v>83564</v>
      </c>
      <c r="D5599" s="784" t="s">
        <v>6747</v>
      </c>
      <c r="E5599" s="784" t="s">
        <v>2061</v>
      </c>
      <c r="F5599" s="784">
        <v>4010</v>
      </c>
      <c r="G5599" s="784" t="s">
        <v>7269</v>
      </c>
      <c r="H5599" s="784" t="s">
        <v>1573</v>
      </c>
      <c r="J5599" s="784">
        <v>1</v>
      </c>
      <c r="K5599" s="784">
        <v>9.0299999999999994</v>
      </c>
      <c r="L5599" s="784">
        <v>9.0299999999999994</v>
      </c>
      <c r="M5599" s="55" t="s">
        <v>2455</v>
      </c>
    </row>
    <row r="5600" spans="1:13" ht="15">
      <c r="A5600" s="282">
        <v>45954</v>
      </c>
      <c r="B5600" s="55" t="s">
        <v>7234</v>
      </c>
      <c r="C5600" s="786">
        <v>67377</v>
      </c>
      <c r="D5600" s="786" t="s">
        <v>2934</v>
      </c>
      <c r="E5600" s="786">
        <v>100</v>
      </c>
      <c r="F5600" s="786">
        <v>4010</v>
      </c>
      <c r="G5600" s="786" t="s">
        <v>7270</v>
      </c>
      <c r="H5600" s="786" t="s">
        <v>1573</v>
      </c>
      <c r="J5600" s="786">
        <v>1</v>
      </c>
      <c r="K5600" s="786">
        <v>4.2</v>
      </c>
      <c r="L5600" s="786">
        <v>4.2</v>
      </c>
      <c r="M5600" s="55" t="s">
        <v>2455</v>
      </c>
    </row>
    <row r="5601" spans="1:13" ht="15">
      <c r="A5601" s="282">
        <v>45954</v>
      </c>
      <c r="B5601" s="55" t="s">
        <v>7234</v>
      </c>
      <c r="C5601" s="784">
        <v>83072</v>
      </c>
      <c r="D5601" s="784" t="s">
        <v>6351</v>
      </c>
      <c r="E5601" s="784">
        <v>100</v>
      </c>
      <c r="F5601" s="784">
        <v>4010</v>
      </c>
      <c r="G5601" s="784" t="s">
        <v>7271</v>
      </c>
      <c r="H5601" s="784" t="s">
        <v>1573</v>
      </c>
      <c r="J5601" s="784">
        <v>1</v>
      </c>
      <c r="K5601" s="784">
        <v>8.14</v>
      </c>
      <c r="L5601" s="784">
        <v>8.14</v>
      </c>
      <c r="M5601" s="55" t="s">
        <v>2455</v>
      </c>
    </row>
    <row r="5602" spans="1:13" ht="15">
      <c r="A5602" s="282">
        <v>45954</v>
      </c>
      <c r="B5602" s="55" t="s">
        <v>7234</v>
      </c>
      <c r="C5602" s="786">
        <v>83301</v>
      </c>
      <c r="D5602" s="786" t="s">
        <v>5322</v>
      </c>
      <c r="E5602" s="786">
        <v>130</v>
      </c>
      <c r="F5602" s="786">
        <v>4010</v>
      </c>
      <c r="G5602" s="786" t="s">
        <v>7272</v>
      </c>
      <c r="H5602" s="786" t="s">
        <v>1573</v>
      </c>
      <c r="J5602" s="786">
        <v>1</v>
      </c>
      <c r="K5602" s="786">
        <v>11.6</v>
      </c>
      <c r="L5602" s="786">
        <v>11.6</v>
      </c>
      <c r="M5602" s="55" t="s">
        <v>2455</v>
      </c>
    </row>
    <row r="5603" spans="1:13" ht="15">
      <c r="A5603" s="282">
        <v>45954</v>
      </c>
      <c r="B5603" s="55" t="s">
        <v>7234</v>
      </c>
      <c r="C5603" s="784">
        <v>67377</v>
      </c>
      <c r="D5603" s="784" t="s">
        <v>2934</v>
      </c>
      <c r="E5603" s="784">
        <v>90</v>
      </c>
      <c r="F5603" s="784">
        <v>4010</v>
      </c>
      <c r="G5603" s="784" t="s">
        <v>7273</v>
      </c>
      <c r="H5603" s="784" t="s">
        <v>1573</v>
      </c>
      <c r="J5603" s="784">
        <v>1</v>
      </c>
      <c r="K5603" s="784">
        <v>4.2</v>
      </c>
      <c r="L5603" s="784">
        <v>4.2</v>
      </c>
      <c r="M5603" s="55" t="s">
        <v>2455</v>
      </c>
    </row>
    <row r="5604" spans="1:13" ht="15">
      <c r="A5604" s="282">
        <v>45954</v>
      </c>
      <c r="B5604" s="55" t="s">
        <v>7234</v>
      </c>
      <c r="C5604" s="786">
        <v>83248</v>
      </c>
      <c r="D5604" s="786" t="s">
        <v>2536</v>
      </c>
      <c r="E5604" s="786">
        <v>120</v>
      </c>
      <c r="F5604" s="786">
        <v>4010</v>
      </c>
      <c r="G5604" s="786" t="s">
        <v>7274</v>
      </c>
      <c r="H5604" s="786" t="s">
        <v>1573</v>
      </c>
      <c r="J5604" s="786">
        <v>1</v>
      </c>
      <c r="K5604" s="786">
        <v>8.0299999999999994</v>
      </c>
      <c r="L5604" s="786">
        <v>8.0299999999999994</v>
      </c>
      <c r="M5604" s="55" t="s">
        <v>2455</v>
      </c>
    </row>
    <row r="5605" spans="1:13" ht="15">
      <c r="A5605" s="282">
        <v>45954</v>
      </c>
      <c r="B5605" s="55" t="s">
        <v>7234</v>
      </c>
      <c r="C5605" s="784">
        <v>66716</v>
      </c>
      <c r="D5605" s="784" t="s">
        <v>7072</v>
      </c>
      <c r="E5605" s="784">
        <v>110</v>
      </c>
      <c r="F5605" s="784">
        <v>4010</v>
      </c>
      <c r="G5605" s="784" t="s">
        <v>7275</v>
      </c>
      <c r="H5605" s="784" t="s">
        <v>1573</v>
      </c>
      <c r="J5605" s="784">
        <v>1</v>
      </c>
      <c r="K5605" s="784">
        <v>4.55</v>
      </c>
      <c r="L5605" s="784">
        <v>4.55</v>
      </c>
      <c r="M5605" s="55" t="s">
        <v>2455</v>
      </c>
    </row>
    <row r="5606" spans="1:13" ht="15">
      <c r="A5606" s="282">
        <v>45954</v>
      </c>
      <c r="B5606" s="55" t="s">
        <v>7234</v>
      </c>
      <c r="C5606" s="786">
        <v>83622</v>
      </c>
      <c r="D5606" s="786" t="s">
        <v>5595</v>
      </c>
      <c r="E5606" s="786">
        <v>75</v>
      </c>
      <c r="F5606" s="786">
        <v>4010</v>
      </c>
      <c r="G5606" s="786" t="s">
        <v>7276</v>
      </c>
      <c r="H5606" s="786" t="s">
        <v>1573</v>
      </c>
      <c r="J5606" s="786">
        <v>1</v>
      </c>
      <c r="K5606" s="786">
        <v>5.68</v>
      </c>
      <c r="L5606" s="786">
        <v>5.68</v>
      </c>
      <c r="M5606" s="55" t="s">
        <v>2455</v>
      </c>
    </row>
    <row r="5607" spans="1:13" ht="15">
      <c r="A5607" s="282">
        <v>45954</v>
      </c>
      <c r="B5607" s="55" t="s">
        <v>7234</v>
      </c>
      <c r="C5607" s="784">
        <v>82988</v>
      </c>
      <c r="D5607" s="784" t="s">
        <v>7277</v>
      </c>
      <c r="E5607" s="784">
        <v>70</v>
      </c>
      <c r="F5607" s="784">
        <v>4010</v>
      </c>
      <c r="G5607" s="784" t="s">
        <v>7278</v>
      </c>
      <c r="H5607" s="784" t="s">
        <v>1573</v>
      </c>
      <c r="J5607" s="784">
        <v>1</v>
      </c>
      <c r="K5607" s="784">
        <v>6.29</v>
      </c>
      <c r="L5607" s="784">
        <v>6.29</v>
      </c>
      <c r="M5607" s="55" t="s">
        <v>2455</v>
      </c>
    </row>
    <row r="5608" spans="1:13" ht="15">
      <c r="A5608" s="282">
        <v>45954</v>
      </c>
      <c r="B5608" s="55" t="s">
        <v>7234</v>
      </c>
      <c r="C5608" s="786">
        <v>80859</v>
      </c>
      <c r="D5608" s="786" t="s">
        <v>5505</v>
      </c>
      <c r="E5608" s="786">
        <v>90</v>
      </c>
      <c r="F5608" s="786">
        <v>4010</v>
      </c>
      <c r="G5608" s="786" t="s">
        <v>7279</v>
      </c>
      <c r="H5608" s="786" t="s">
        <v>1573</v>
      </c>
      <c r="J5608" s="786">
        <v>1</v>
      </c>
      <c r="K5608" s="786">
        <v>11.33</v>
      </c>
      <c r="L5608" s="786">
        <v>11.33</v>
      </c>
      <c r="M5608" s="55" t="s">
        <v>2455</v>
      </c>
    </row>
    <row r="5609" spans="1:13" ht="15">
      <c r="A5609" s="282">
        <v>45954</v>
      </c>
      <c r="B5609" s="55" t="s">
        <v>7234</v>
      </c>
      <c r="C5609" s="784">
        <v>83340</v>
      </c>
      <c r="D5609" s="784" t="s">
        <v>2280</v>
      </c>
      <c r="E5609" s="784">
        <v>90</v>
      </c>
      <c r="F5609" s="784">
        <v>4010</v>
      </c>
      <c r="G5609" s="784" t="s">
        <v>6772</v>
      </c>
      <c r="H5609" s="784" t="s">
        <v>1573</v>
      </c>
      <c r="J5609" s="784">
        <v>1</v>
      </c>
      <c r="K5609" s="784">
        <v>4.04</v>
      </c>
      <c r="L5609" s="784">
        <v>4.04</v>
      </c>
      <c r="M5609" s="55" t="s">
        <v>2455</v>
      </c>
    </row>
    <row r="5610" spans="1:13" ht="15">
      <c r="A5610" s="282">
        <v>45954</v>
      </c>
      <c r="B5610" s="55" t="s">
        <v>7234</v>
      </c>
      <c r="C5610" s="786">
        <v>59956</v>
      </c>
      <c r="D5610" s="786" t="s">
        <v>2560</v>
      </c>
      <c r="E5610" s="786">
        <v>120</v>
      </c>
      <c r="F5610" s="786">
        <v>4010</v>
      </c>
      <c r="G5610" s="786" t="s">
        <v>7280</v>
      </c>
      <c r="H5610" s="786" t="s">
        <v>1573</v>
      </c>
      <c r="J5610" s="786">
        <v>1</v>
      </c>
      <c r="K5610" s="786">
        <v>10.96</v>
      </c>
      <c r="L5610" s="786">
        <v>10.96</v>
      </c>
      <c r="M5610" s="55" t="s">
        <v>2455</v>
      </c>
    </row>
    <row r="5611" spans="1:13" ht="15">
      <c r="A5611" s="282">
        <v>45954</v>
      </c>
      <c r="B5611" s="55" t="s">
        <v>7234</v>
      </c>
      <c r="C5611" s="784">
        <v>83641</v>
      </c>
      <c r="D5611" s="784" t="s">
        <v>6862</v>
      </c>
      <c r="E5611" s="784" t="s">
        <v>2296</v>
      </c>
      <c r="F5611" s="784">
        <v>4010</v>
      </c>
      <c r="G5611" s="784" t="s">
        <v>7281</v>
      </c>
      <c r="H5611" s="784" t="s">
        <v>1573</v>
      </c>
      <c r="J5611" s="784">
        <v>1</v>
      </c>
      <c r="K5611" s="784">
        <v>12.18</v>
      </c>
      <c r="L5611" s="784">
        <v>12.18</v>
      </c>
      <c r="M5611" s="55" t="s">
        <v>2455</v>
      </c>
    </row>
    <row r="5612" spans="1:13" ht="15">
      <c r="A5612" s="282">
        <v>45954</v>
      </c>
      <c r="B5612" s="55" t="s">
        <v>7234</v>
      </c>
      <c r="C5612" s="786">
        <v>67501</v>
      </c>
      <c r="D5612" s="786">
        <v>15</v>
      </c>
      <c r="E5612" s="786">
        <v>140</v>
      </c>
      <c r="F5612" s="786">
        <v>4010</v>
      </c>
      <c r="G5612" s="786" t="s">
        <v>7282</v>
      </c>
      <c r="H5612" s="786" t="s">
        <v>1573</v>
      </c>
      <c r="J5612" s="786">
        <v>1</v>
      </c>
      <c r="K5612" s="786">
        <v>7.58</v>
      </c>
      <c r="L5612" s="786">
        <v>7.58</v>
      </c>
      <c r="M5612" s="55" t="s">
        <v>2455</v>
      </c>
    </row>
    <row r="5613" spans="1:13" ht="15">
      <c r="A5613" s="282">
        <v>45954</v>
      </c>
      <c r="B5613" s="55" t="s">
        <v>7234</v>
      </c>
      <c r="C5613" s="784">
        <v>80824</v>
      </c>
      <c r="D5613" s="784" t="s">
        <v>7283</v>
      </c>
      <c r="E5613" s="784">
        <v>120</v>
      </c>
      <c r="F5613" s="784">
        <v>4010</v>
      </c>
      <c r="G5613" s="784" t="s">
        <v>7284</v>
      </c>
      <c r="H5613" s="784" t="s">
        <v>1573</v>
      </c>
      <c r="J5613" s="784">
        <v>1</v>
      </c>
      <c r="K5613" s="784">
        <v>11.21</v>
      </c>
      <c r="L5613" s="784">
        <v>11.21</v>
      </c>
      <c r="M5613" s="55" t="s">
        <v>2455</v>
      </c>
    </row>
    <row r="5614" spans="1:13" ht="15">
      <c r="A5614" s="282">
        <v>45954</v>
      </c>
      <c r="B5614" s="55" t="s">
        <v>7234</v>
      </c>
      <c r="C5614" s="786">
        <v>80441</v>
      </c>
      <c r="D5614" s="786" t="s">
        <v>7115</v>
      </c>
      <c r="E5614" s="786">
        <v>130</v>
      </c>
      <c r="F5614" s="786">
        <v>4010</v>
      </c>
      <c r="G5614" s="786" t="s">
        <v>7285</v>
      </c>
      <c r="H5614" s="786" t="s">
        <v>1573</v>
      </c>
      <c r="J5614" s="786">
        <v>1</v>
      </c>
      <c r="K5614" s="786">
        <v>7.65</v>
      </c>
      <c r="L5614" s="786">
        <v>7.65</v>
      </c>
      <c r="M5614" s="55" t="s">
        <v>2455</v>
      </c>
    </row>
    <row r="5615" spans="1:13" ht="15">
      <c r="A5615" s="282">
        <v>45954</v>
      </c>
      <c r="B5615" s="55" t="s">
        <v>7234</v>
      </c>
      <c r="C5615" s="784">
        <v>83565</v>
      </c>
      <c r="D5615" s="784" t="s">
        <v>6747</v>
      </c>
      <c r="E5615" s="784" t="s">
        <v>289</v>
      </c>
      <c r="F5615" s="784">
        <v>4010</v>
      </c>
      <c r="G5615" s="784" t="s">
        <v>7286</v>
      </c>
      <c r="H5615" s="784" t="s">
        <v>1573</v>
      </c>
      <c r="J5615" s="784">
        <v>1</v>
      </c>
      <c r="K5615" s="784">
        <v>22.53</v>
      </c>
      <c r="L5615" s="784">
        <v>22.53</v>
      </c>
      <c r="M5615" s="55" t="s">
        <v>2455</v>
      </c>
    </row>
    <row r="5616" spans="1:13" ht="15">
      <c r="A5616" s="282">
        <v>45954</v>
      </c>
      <c r="B5616" s="55" t="s">
        <v>7234</v>
      </c>
      <c r="C5616" s="786">
        <v>68125</v>
      </c>
      <c r="D5616" s="786" t="s">
        <v>5705</v>
      </c>
      <c r="E5616" s="786">
        <v>100</v>
      </c>
      <c r="F5616" s="786">
        <v>4010</v>
      </c>
      <c r="G5616" s="786" t="s">
        <v>7287</v>
      </c>
      <c r="H5616" s="786" t="s">
        <v>1573</v>
      </c>
      <c r="J5616" s="786">
        <v>1</v>
      </c>
      <c r="K5616" s="786">
        <v>8</v>
      </c>
      <c r="L5616" s="786">
        <v>8</v>
      </c>
      <c r="M5616" s="55" t="s">
        <v>2455</v>
      </c>
    </row>
    <row r="5617" spans="1:13" ht="15">
      <c r="A5617" s="282">
        <v>45954</v>
      </c>
      <c r="B5617" s="55" t="s">
        <v>7234</v>
      </c>
      <c r="C5617" s="784">
        <v>83259</v>
      </c>
      <c r="D5617" s="784" t="s">
        <v>7288</v>
      </c>
      <c r="E5617" s="784">
        <v>110</v>
      </c>
      <c r="F5617" s="784">
        <v>4010</v>
      </c>
      <c r="G5617" s="784" t="s">
        <v>7289</v>
      </c>
      <c r="H5617" s="784" t="s">
        <v>1573</v>
      </c>
      <c r="J5617" s="784">
        <v>1</v>
      </c>
      <c r="K5617" s="784">
        <v>5.62</v>
      </c>
      <c r="L5617" s="784">
        <v>5.62</v>
      </c>
      <c r="M5617" s="55" t="s">
        <v>2455</v>
      </c>
    </row>
    <row r="5618" spans="1:13" ht="15">
      <c r="A5618" s="282">
        <v>45954</v>
      </c>
      <c r="B5618" s="55" t="s">
        <v>7234</v>
      </c>
      <c r="C5618" s="786">
        <v>83207</v>
      </c>
      <c r="D5618" s="786" t="s">
        <v>2560</v>
      </c>
      <c r="E5618" s="786">
        <v>120</v>
      </c>
      <c r="F5618" s="786">
        <v>4010</v>
      </c>
      <c r="G5618" s="786" t="s">
        <v>7290</v>
      </c>
      <c r="H5618" s="786" t="s">
        <v>1573</v>
      </c>
      <c r="J5618" s="786">
        <v>1</v>
      </c>
      <c r="K5618" s="786">
        <v>11.09</v>
      </c>
      <c r="L5618" s="786">
        <v>11.09</v>
      </c>
      <c r="M5618" s="55" t="s">
        <v>2455</v>
      </c>
    </row>
    <row r="5619" spans="1:13" ht="15">
      <c r="A5619" s="282">
        <v>45954</v>
      </c>
      <c r="B5619" s="55" t="s">
        <v>7234</v>
      </c>
      <c r="C5619" s="784">
        <v>68173</v>
      </c>
      <c r="D5619" s="784" t="s">
        <v>5705</v>
      </c>
      <c r="E5619" s="784">
        <v>80</v>
      </c>
      <c r="F5619" s="784">
        <v>4010</v>
      </c>
      <c r="G5619" s="784" t="s">
        <v>7291</v>
      </c>
      <c r="H5619" s="784" t="s">
        <v>1573</v>
      </c>
      <c r="J5619" s="784">
        <v>1</v>
      </c>
      <c r="K5619" s="784">
        <v>7.8</v>
      </c>
      <c r="L5619" s="784">
        <v>7.8</v>
      </c>
      <c r="M5619" s="55" t="s">
        <v>2455</v>
      </c>
    </row>
    <row r="5620" spans="1:13" ht="15">
      <c r="A5620" s="282">
        <v>45954</v>
      </c>
      <c r="B5620" s="55" t="s">
        <v>7234</v>
      </c>
      <c r="C5620" s="786">
        <v>52706</v>
      </c>
      <c r="D5620" s="786" t="s">
        <v>2348</v>
      </c>
      <c r="E5620" s="786">
        <v>150</v>
      </c>
      <c r="F5620" s="786">
        <v>4010</v>
      </c>
      <c r="G5620" s="786" t="s">
        <v>7292</v>
      </c>
      <c r="H5620" s="786" t="s">
        <v>1573</v>
      </c>
      <c r="J5620" s="786">
        <v>1</v>
      </c>
      <c r="K5620" s="786">
        <v>8.2200000000000006</v>
      </c>
      <c r="L5620" s="786">
        <v>8.2200000000000006</v>
      </c>
      <c r="M5620" s="55" t="s">
        <v>2455</v>
      </c>
    </row>
    <row r="5621" spans="1:13" ht="15">
      <c r="A5621" s="282">
        <v>45954</v>
      </c>
      <c r="B5621" s="55" t="s">
        <v>7234</v>
      </c>
      <c r="C5621" s="784">
        <v>83470</v>
      </c>
      <c r="D5621" s="784" t="s">
        <v>7293</v>
      </c>
      <c r="E5621" s="784">
        <v>150</v>
      </c>
      <c r="F5621" s="784">
        <v>4010</v>
      </c>
      <c r="G5621" s="784" t="s">
        <v>7294</v>
      </c>
      <c r="H5621" s="784" t="s">
        <v>1573</v>
      </c>
      <c r="J5621" s="784">
        <v>1</v>
      </c>
      <c r="K5621" s="784">
        <v>6.38</v>
      </c>
      <c r="L5621" s="784">
        <v>6.38</v>
      </c>
      <c r="M5621" s="55" t="s">
        <v>2455</v>
      </c>
    </row>
    <row r="5622" spans="1:13" ht="15">
      <c r="A5622" s="282">
        <v>45954</v>
      </c>
      <c r="B5622" s="55" t="s">
        <v>7234</v>
      </c>
      <c r="C5622" s="786">
        <v>65065</v>
      </c>
      <c r="D5622" s="786">
        <v>22</v>
      </c>
      <c r="E5622" s="786">
        <v>150</v>
      </c>
      <c r="F5622" s="786">
        <v>4010</v>
      </c>
      <c r="G5622" s="786" t="s">
        <v>7295</v>
      </c>
      <c r="H5622" s="786" t="s">
        <v>1573</v>
      </c>
      <c r="J5622" s="786">
        <v>1</v>
      </c>
      <c r="K5622" s="786">
        <v>10.16</v>
      </c>
      <c r="L5622" s="786">
        <v>10.16</v>
      </c>
      <c r="M5622" s="55" t="s">
        <v>2455</v>
      </c>
    </row>
    <row r="5623" spans="1:13" ht="15">
      <c r="A5623" s="282">
        <v>45954</v>
      </c>
      <c r="B5623" s="55" t="s">
        <v>7234</v>
      </c>
      <c r="C5623" s="784">
        <v>83347</v>
      </c>
      <c r="D5623" s="784" t="s">
        <v>5295</v>
      </c>
      <c r="E5623" s="784">
        <v>80</v>
      </c>
      <c r="F5623" s="784">
        <v>4010</v>
      </c>
      <c r="G5623" s="784" t="s">
        <v>7296</v>
      </c>
      <c r="H5623" s="784" t="s">
        <v>1573</v>
      </c>
      <c r="J5623" s="784">
        <v>1</v>
      </c>
      <c r="K5623" s="784">
        <v>8.49</v>
      </c>
      <c r="L5623" s="784">
        <v>8.49</v>
      </c>
      <c r="M5623" s="55" t="s">
        <v>2455</v>
      </c>
    </row>
    <row r="5624" spans="1:13" ht="15">
      <c r="A5624" s="282">
        <v>45954</v>
      </c>
      <c r="B5624" s="55" t="s">
        <v>7234</v>
      </c>
      <c r="C5624" s="786">
        <v>80034</v>
      </c>
      <c r="D5624" s="786">
        <v>22</v>
      </c>
      <c r="E5624" s="786" t="s">
        <v>2300</v>
      </c>
      <c r="F5624" s="786">
        <v>4010</v>
      </c>
      <c r="G5624" s="786" t="s">
        <v>7297</v>
      </c>
      <c r="H5624" s="786" t="s">
        <v>1573</v>
      </c>
      <c r="J5624" s="786">
        <v>1</v>
      </c>
      <c r="K5624" s="786">
        <v>10.16</v>
      </c>
      <c r="L5624" s="786">
        <v>10.16</v>
      </c>
      <c r="M5624" s="55" t="s">
        <v>2455</v>
      </c>
    </row>
    <row r="5625" spans="1:13" ht="15">
      <c r="A5625" s="282">
        <v>45954</v>
      </c>
      <c r="B5625" s="55" t="s">
        <v>7234</v>
      </c>
      <c r="C5625" s="784">
        <v>83490</v>
      </c>
      <c r="D5625" s="784" t="s">
        <v>6469</v>
      </c>
      <c r="E5625" s="784">
        <v>110</v>
      </c>
      <c r="F5625" s="784">
        <v>4010</v>
      </c>
      <c r="G5625" s="784" t="s">
        <v>7298</v>
      </c>
      <c r="H5625" s="784" t="s">
        <v>1573</v>
      </c>
      <c r="J5625" s="784">
        <v>1</v>
      </c>
      <c r="K5625" s="784">
        <v>7.53</v>
      </c>
      <c r="L5625" s="784">
        <v>7.53</v>
      </c>
      <c r="M5625" s="55" t="s">
        <v>2455</v>
      </c>
    </row>
    <row r="5626" spans="1:13" ht="15">
      <c r="A5626" s="282">
        <v>45954</v>
      </c>
      <c r="B5626" s="55" t="s">
        <v>7234</v>
      </c>
      <c r="C5626" s="786">
        <v>84296</v>
      </c>
      <c r="D5626" s="786" t="s">
        <v>6746</v>
      </c>
      <c r="E5626" s="786">
        <v>90</v>
      </c>
      <c r="F5626" s="786">
        <v>4010</v>
      </c>
      <c r="G5626" s="786" t="s">
        <v>7299</v>
      </c>
      <c r="H5626" s="786" t="s">
        <v>1573</v>
      </c>
      <c r="J5626" s="786">
        <v>1</v>
      </c>
      <c r="K5626" s="786">
        <v>6.49</v>
      </c>
      <c r="L5626" s="786">
        <v>6.49</v>
      </c>
      <c r="M5626" s="55" t="s">
        <v>2455</v>
      </c>
    </row>
    <row r="5627" spans="1:13" ht="15">
      <c r="A5627" s="282">
        <v>45954</v>
      </c>
      <c r="B5627" s="55" t="s">
        <v>7234</v>
      </c>
      <c r="C5627" s="784">
        <v>83242</v>
      </c>
      <c r="D5627" s="784" t="s">
        <v>2879</v>
      </c>
      <c r="E5627" s="784">
        <v>110</v>
      </c>
      <c r="F5627" s="784">
        <v>4010</v>
      </c>
      <c r="G5627" s="784" t="s">
        <v>7300</v>
      </c>
      <c r="H5627" s="784" t="s">
        <v>1573</v>
      </c>
      <c r="J5627" s="784">
        <v>1</v>
      </c>
      <c r="K5627" s="784">
        <v>4.8600000000000003</v>
      </c>
      <c r="L5627" s="784">
        <v>4.8600000000000003</v>
      </c>
      <c r="M5627" s="55" t="s">
        <v>2455</v>
      </c>
    </row>
    <row r="5628" spans="1:13" ht="15">
      <c r="A5628" s="282">
        <v>45954</v>
      </c>
      <c r="B5628" s="55" t="s">
        <v>7234</v>
      </c>
      <c r="C5628" s="786">
        <v>58660</v>
      </c>
      <c r="D5628" s="786" t="s">
        <v>5169</v>
      </c>
      <c r="E5628" s="786" t="s">
        <v>441</v>
      </c>
      <c r="F5628" s="786">
        <v>4010</v>
      </c>
      <c r="G5628" s="786" t="s">
        <v>7301</v>
      </c>
      <c r="H5628" s="786" t="s">
        <v>1573</v>
      </c>
      <c r="J5628" s="786">
        <v>1</v>
      </c>
      <c r="K5628" s="786">
        <v>7.15</v>
      </c>
      <c r="L5628" s="786">
        <v>7.15</v>
      </c>
      <c r="M5628" s="55" t="s">
        <v>2455</v>
      </c>
    </row>
    <row r="5629" spans="1:13" ht="15">
      <c r="A5629" s="282">
        <v>45954</v>
      </c>
      <c r="B5629" s="55" t="s">
        <v>7234</v>
      </c>
      <c r="C5629" s="784">
        <v>82819</v>
      </c>
      <c r="D5629" s="784" t="s">
        <v>3391</v>
      </c>
      <c r="E5629" s="784">
        <v>80</v>
      </c>
      <c r="F5629" s="784">
        <v>4010</v>
      </c>
      <c r="G5629" s="784" t="s">
        <v>7302</v>
      </c>
      <c r="H5629" s="784" t="s">
        <v>1573</v>
      </c>
      <c r="J5629" s="784">
        <v>1</v>
      </c>
      <c r="K5629" s="784">
        <v>11.53</v>
      </c>
      <c r="L5629" s="784">
        <v>11.53</v>
      </c>
      <c r="M5629" s="55" t="s">
        <v>2455</v>
      </c>
    </row>
    <row r="5630" spans="1:13" ht="15">
      <c r="A5630" s="282">
        <v>45954</v>
      </c>
      <c r="B5630" s="55" t="s">
        <v>7234</v>
      </c>
      <c r="C5630" s="786">
        <v>84297</v>
      </c>
      <c r="D5630" s="786" t="s">
        <v>6567</v>
      </c>
      <c r="E5630" s="786">
        <v>140</v>
      </c>
      <c r="F5630" s="786">
        <v>4010</v>
      </c>
      <c r="G5630" s="786" t="s">
        <v>7303</v>
      </c>
      <c r="H5630" s="786" t="s">
        <v>1573</v>
      </c>
      <c r="J5630" s="786">
        <v>1</v>
      </c>
      <c r="K5630" s="786">
        <v>6.49</v>
      </c>
      <c r="L5630" s="786">
        <v>6.49</v>
      </c>
      <c r="M5630" s="55" t="s">
        <v>2455</v>
      </c>
    </row>
    <row r="5631" spans="1:13" ht="15">
      <c r="A5631" s="282">
        <v>45954</v>
      </c>
      <c r="B5631" s="55" t="s">
        <v>7234</v>
      </c>
      <c r="C5631" s="784">
        <v>82021</v>
      </c>
      <c r="D5631" s="784" t="s">
        <v>5083</v>
      </c>
      <c r="E5631" s="784">
        <v>140</v>
      </c>
      <c r="F5631" s="784">
        <v>4010</v>
      </c>
      <c r="G5631" s="784" t="s">
        <v>7304</v>
      </c>
      <c r="H5631" s="784" t="s">
        <v>1573</v>
      </c>
      <c r="J5631" s="784">
        <v>1</v>
      </c>
      <c r="K5631" s="784">
        <v>4.6900000000000004</v>
      </c>
      <c r="L5631" s="784">
        <v>4.6900000000000004</v>
      </c>
      <c r="M5631" s="55" t="s">
        <v>2455</v>
      </c>
    </row>
    <row r="5632" spans="1:13" ht="15">
      <c r="A5632" s="282">
        <v>45954</v>
      </c>
      <c r="B5632" s="55" t="s">
        <v>7234</v>
      </c>
      <c r="C5632" s="786">
        <v>37028</v>
      </c>
      <c r="D5632" s="786" t="s">
        <v>5310</v>
      </c>
      <c r="E5632" s="786">
        <v>110</v>
      </c>
      <c r="F5632" s="786">
        <v>4010</v>
      </c>
      <c r="G5632" s="786" t="s">
        <v>7305</v>
      </c>
      <c r="H5632" s="786" t="s">
        <v>1573</v>
      </c>
      <c r="J5632" s="786">
        <v>1</v>
      </c>
      <c r="K5632" s="786">
        <v>7.65</v>
      </c>
      <c r="L5632" s="786">
        <v>7.65</v>
      </c>
      <c r="M5632" s="55" t="s">
        <v>2455</v>
      </c>
    </row>
    <row r="5633" spans="1:13" ht="15">
      <c r="A5633" s="282">
        <v>45954</v>
      </c>
      <c r="B5633" s="55" t="s">
        <v>7234</v>
      </c>
      <c r="C5633" s="784">
        <v>83212</v>
      </c>
      <c r="D5633" s="784" t="s">
        <v>5182</v>
      </c>
      <c r="E5633" s="784">
        <v>120</v>
      </c>
      <c r="F5633" s="784">
        <v>4010</v>
      </c>
      <c r="G5633" s="784" t="s">
        <v>6884</v>
      </c>
      <c r="H5633" s="784" t="s">
        <v>1573</v>
      </c>
      <c r="J5633" s="784">
        <v>1</v>
      </c>
      <c r="K5633" s="784">
        <v>10.96</v>
      </c>
      <c r="L5633" s="784">
        <v>10.96</v>
      </c>
      <c r="M5633" s="55" t="s">
        <v>2455</v>
      </c>
    </row>
    <row r="5634" spans="1:13" ht="15">
      <c r="A5634" s="282">
        <v>45954</v>
      </c>
      <c r="B5634" s="55" t="s">
        <v>7234</v>
      </c>
      <c r="C5634" s="786">
        <v>83212</v>
      </c>
      <c r="D5634" s="786" t="s">
        <v>5182</v>
      </c>
      <c r="E5634" s="786">
        <v>120</v>
      </c>
      <c r="F5634" s="786">
        <v>4010</v>
      </c>
      <c r="G5634" s="786" t="s">
        <v>6884</v>
      </c>
      <c r="H5634" s="786" t="s">
        <v>1573</v>
      </c>
      <c r="J5634" s="786">
        <v>1</v>
      </c>
      <c r="K5634" s="786">
        <v>10.96</v>
      </c>
      <c r="L5634" s="786">
        <v>10.96</v>
      </c>
      <c r="M5634" s="55" t="s">
        <v>2455</v>
      </c>
    </row>
    <row r="5635" spans="1:13" ht="15">
      <c r="A5635" s="282">
        <v>45954</v>
      </c>
      <c r="B5635" s="55" t="s">
        <v>7234</v>
      </c>
      <c r="C5635" s="784">
        <v>80441</v>
      </c>
      <c r="D5635" s="784" t="s">
        <v>2274</v>
      </c>
      <c r="E5635" s="784">
        <v>120</v>
      </c>
      <c r="F5635" s="784">
        <v>4010</v>
      </c>
      <c r="G5635" s="784" t="s">
        <v>5174</v>
      </c>
      <c r="H5635" s="784" t="s">
        <v>1573</v>
      </c>
      <c r="J5635" s="784">
        <v>1</v>
      </c>
      <c r="K5635" s="784">
        <v>7.65</v>
      </c>
      <c r="L5635" s="784">
        <v>7.65</v>
      </c>
      <c r="M5635" s="55" t="s">
        <v>2455</v>
      </c>
    </row>
    <row r="5636" spans="1:13" ht="15">
      <c r="A5636" s="282">
        <v>45954</v>
      </c>
      <c r="B5636" s="55" t="s">
        <v>7234</v>
      </c>
      <c r="C5636" s="786">
        <v>82835</v>
      </c>
      <c r="D5636" s="786" t="s">
        <v>3081</v>
      </c>
      <c r="E5636" s="786" t="s">
        <v>289</v>
      </c>
      <c r="F5636" s="786">
        <v>4010</v>
      </c>
      <c r="G5636" s="786" t="s">
        <v>7306</v>
      </c>
      <c r="H5636" s="786" t="s">
        <v>1573</v>
      </c>
      <c r="J5636" s="786">
        <v>1</v>
      </c>
      <c r="K5636" s="786">
        <v>20.91</v>
      </c>
      <c r="L5636" s="786">
        <v>20.91</v>
      </c>
      <c r="M5636" s="55" t="s">
        <v>2455</v>
      </c>
    </row>
    <row r="5637" spans="1:13" ht="15">
      <c r="A5637" s="282">
        <v>45954</v>
      </c>
      <c r="B5637" s="55" t="s">
        <v>7234</v>
      </c>
      <c r="C5637" s="784">
        <v>67515</v>
      </c>
      <c r="D5637" s="784" t="s">
        <v>7307</v>
      </c>
      <c r="E5637" s="784" t="s">
        <v>441</v>
      </c>
      <c r="F5637" s="784">
        <v>4010</v>
      </c>
      <c r="G5637" s="784" t="s">
        <v>7308</v>
      </c>
      <c r="H5637" s="784" t="s">
        <v>1573</v>
      </c>
      <c r="J5637" s="784">
        <v>1</v>
      </c>
      <c r="K5637" s="784">
        <v>8.52</v>
      </c>
      <c r="L5637" s="784">
        <v>8.52</v>
      </c>
      <c r="M5637" s="55" t="s">
        <v>2455</v>
      </c>
    </row>
    <row r="5638" spans="1:13" ht="15">
      <c r="A5638" s="282">
        <v>45954</v>
      </c>
      <c r="B5638" s="55" t="s">
        <v>7234</v>
      </c>
      <c r="C5638" s="786">
        <v>83460</v>
      </c>
      <c r="D5638" s="786" t="s">
        <v>6110</v>
      </c>
      <c r="E5638" s="786" t="s">
        <v>2296</v>
      </c>
      <c r="F5638" s="786">
        <v>4010</v>
      </c>
      <c r="G5638" s="786" t="s">
        <v>7309</v>
      </c>
      <c r="H5638" s="786" t="s">
        <v>1573</v>
      </c>
      <c r="J5638" s="786">
        <v>1</v>
      </c>
      <c r="K5638" s="786">
        <v>4</v>
      </c>
      <c r="L5638" s="786">
        <v>4</v>
      </c>
      <c r="M5638" s="55" t="s">
        <v>2455</v>
      </c>
    </row>
    <row r="5639" spans="1:13" ht="15">
      <c r="A5639" s="282">
        <v>45954</v>
      </c>
      <c r="B5639" s="55" t="s">
        <v>7234</v>
      </c>
      <c r="C5639" s="784">
        <v>67501</v>
      </c>
      <c r="D5639" s="784">
        <v>15</v>
      </c>
      <c r="E5639" s="784">
        <v>120</v>
      </c>
      <c r="F5639" s="784">
        <v>4010</v>
      </c>
      <c r="G5639" s="784" t="s">
        <v>5779</v>
      </c>
      <c r="H5639" s="784" t="s">
        <v>1573</v>
      </c>
      <c r="J5639" s="784">
        <v>1</v>
      </c>
      <c r="K5639" s="784">
        <v>7.58</v>
      </c>
      <c r="L5639" s="784">
        <v>7.58</v>
      </c>
      <c r="M5639" s="55" t="s">
        <v>2455</v>
      </c>
    </row>
    <row r="5640" spans="1:13" ht="15">
      <c r="A5640" s="282">
        <v>45954</v>
      </c>
      <c r="B5640" s="55" t="s">
        <v>7234</v>
      </c>
      <c r="C5640" s="786">
        <v>67501</v>
      </c>
      <c r="D5640" s="786" t="s">
        <v>7310</v>
      </c>
      <c r="E5640" s="786">
        <v>120</v>
      </c>
      <c r="F5640" s="786">
        <v>4010</v>
      </c>
      <c r="G5640" s="786" t="s">
        <v>7311</v>
      </c>
      <c r="H5640" s="786" t="s">
        <v>1573</v>
      </c>
      <c r="J5640" s="786">
        <v>1</v>
      </c>
      <c r="K5640" s="786">
        <v>7.7</v>
      </c>
      <c r="L5640" s="786">
        <v>7.7</v>
      </c>
      <c r="M5640" s="55" t="s">
        <v>2455</v>
      </c>
    </row>
    <row r="5641" spans="1:13" ht="15">
      <c r="A5641" s="282">
        <v>45954</v>
      </c>
      <c r="B5641" s="55" t="s">
        <v>7234</v>
      </c>
      <c r="C5641" s="784">
        <v>83332</v>
      </c>
      <c r="D5641" s="784" t="s">
        <v>5267</v>
      </c>
      <c r="E5641" s="784" t="s">
        <v>3950</v>
      </c>
      <c r="F5641" s="784">
        <v>4010</v>
      </c>
      <c r="G5641" s="784" t="s">
        <v>3228</v>
      </c>
      <c r="H5641" s="784" t="s">
        <v>1573</v>
      </c>
      <c r="J5641" s="784">
        <v>1</v>
      </c>
      <c r="K5641" s="784">
        <v>6.06</v>
      </c>
      <c r="L5641" s="784">
        <v>6.06</v>
      </c>
      <c r="M5641" s="55" t="s">
        <v>2455</v>
      </c>
    </row>
    <row r="5642" spans="1:13" ht="15">
      <c r="A5642" s="282">
        <v>45954</v>
      </c>
      <c r="B5642" s="55" t="s">
        <v>7234</v>
      </c>
      <c r="C5642" s="786">
        <v>52558</v>
      </c>
      <c r="D5642" s="786">
        <v>519</v>
      </c>
      <c r="E5642" s="786" t="s">
        <v>2061</v>
      </c>
      <c r="F5642" s="786">
        <v>4010</v>
      </c>
      <c r="G5642" s="786" t="s">
        <v>3630</v>
      </c>
      <c r="H5642" s="786" t="s">
        <v>1573</v>
      </c>
      <c r="J5642" s="786">
        <v>1</v>
      </c>
      <c r="K5642" s="786">
        <v>12.21</v>
      </c>
      <c r="L5642" s="786">
        <v>12.21</v>
      </c>
      <c r="M5642" s="55" t="s">
        <v>2455</v>
      </c>
    </row>
    <row r="5643" spans="1:13" ht="15">
      <c r="A5643" s="282">
        <v>45954</v>
      </c>
      <c r="B5643" s="55" t="s">
        <v>7234</v>
      </c>
      <c r="C5643" s="784">
        <v>83170</v>
      </c>
      <c r="D5643" s="784" t="s">
        <v>4796</v>
      </c>
      <c r="E5643" s="784">
        <v>100</v>
      </c>
      <c r="F5643" s="784">
        <v>4010</v>
      </c>
      <c r="G5643" s="784" t="s">
        <v>7312</v>
      </c>
      <c r="H5643" s="784" t="s">
        <v>1573</v>
      </c>
      <c r="J5643" s="784">
        <v>1</v>
      </c>
      <c r="K5643" s="784">
        <v>8.24</v>
      </c>
      <c r="L5643" s="784">
        <v>8.24</v>
      </c>
      <c r="M5643" s="55" t="s">
        <v>2455</v>
      </c>
    </row>
    <row r="5644" spans="1:13" ht="15">
      <c r="A5644" s="282">
        <v>45954</v>
      </c>
      <c r="B5644" s="55" t="s">
        <v>7234</v>
      </c>
      <c r="C5644" s="786">
        <v>83492</v>
      </c>
      <c r="D5644" s="786" t="s">
        <v>6188</v>
      </c>
      <c r="E5644" s="786">
        <v>130</v>
      </c>
      <c r="F5644" s="786">
        <v>4010</v>
      </c>
      <c r="G5644" s="786" t="s">
        <v>7313</v>
      </c>
      <c r="H5644" s="786" t="s">
        <v>1573</v>
      </c>
      <c r="J5644" s="786">
        <v>1</v>
      </c>
      <c r="K5644" s="786">
        <v>5.56</v>
      </c>
      <c r="L5644" s="786">
        <v>5.56</v>
      </c>
      <c r="M5644" s="55" t="s">
        <v>2455</v>
      </c>
    </row>
    <row r="5645" spans="1:13" ht="15">
      <c r="A5645" s="282">
        <v>45954</v>
      </c>
      <c r="B5645" s="55" t="s">
        <v>7234</v>
      </c>
      <c r="C5645" s="784">
        <v>43205</v>
      </c>
      <c r="D5645" s="784" t="s">
        <v>3043</v>
      </c>
      <c r="E5645" s="784">
        <v>130</v>
      </c>
      <c r="F5645" s="784">
        <v>4010</v>
      </c>
      <c r="G5645" s="784" t="s">
        <v>4028</v>
      </c>
      <c r="H5645" s="784" t="s">
        <v>1573</v>
      </c>
      <c r="J5645" s="784">
        <v>1</v>
      </c>
      <c r="K5645" s="784">
        <v>3.05</v>
      </c>
      <c r="L5645" s="784">
        <v>3.05</v>
      </c>
      <c r="M5645" s="55" t="s">
        <v>2455</v>
      </c>
    </row>
    <row r="5646" spans="1:13" ht="15">
      <c r="A5646" s="282">
        <v>45954</v>
      </c>
      <c r="B5646" s="55" t="s">
        <v>7234</v>
      </c>
      <c r="C5646" s="786">
        <v>65593</v>
      </c>
      <c r="D5646" s="786" t="s">
        <v>2934</v>
      </c>
      <c r="E5646" s="786">
        <v>60</v>
      </c>
      <c r="F5646" s="786">
        <v>4010</v>
      </c>
      <c r="G5646" s="786" t="s">
        <v>7314</v>
      </c>
      <c r="H5646" s="786" t="s">
        <v>1573</v>
      </c>
      <c r="J5646" s="786">
        <v>1</v>
      </c>
      <c r="K5646" s="786">
        <v>3.63</v>
      </c>
      <c r="L5646" s="786">
        <v>3.63</v>
      </c>
      <c r="M5646" s="55" t="s">
        <v>2455</v>
      </c>
    </row>
    <row r="5647" spans="1:13" ht="15">
      <c r="A5647" s="282">
        <v>45954</v>
      </c>
      <c r="B5647" s="55" t="s">
        <v>7234</v>
      </c>
      <c r="C5647" s="784">
        <v>83397</v>
      </c>
      <c r="D5647" s="784" t="s">
        <v>5972</v>
      </c>
      <c r="E5647" s="784">
        <v>75</v>
      </c>
      <c r="F5647" s="784">
        <v>4010</v>
      </c>
      <c r="G5647" s="784" t="s">
        <v>7315</v>
      </c>
      <c r="H5647" s="784" t="s">
        <v>1573</v>
      </c>
      <c r="J5647" s="784">
        <v>1</v>
      </c>
      <c r="K5647" s="784">
        <v>5.53</v>
      </c>
      <c r="L5647" s="784">
        <v>5.53</v>
      </c>
      <c r="M5647" s="55" t="s">
        <v>2455</v>
      </c>
    </row>
    <row r="5648" spans="1:13" ht="15">
      <c r="A5648" s="282">
        <v>45954</v>
      </c>
      <c r="B5648" s="55" t="s">
        <v>7234</v>
      </c>
      <c r="C5648" s="786">
        <v>67501</v>
      </c>
      <c r="D5648" s="786" t="s">
        <v>2560</v>
      </c>
      <c r="E5648" s="786">
        <v>100</v>
      </c>
      <c r="F5648" s="786">
        <v>4010</v>
      </c>
      <c r="G5648" s="786" t="s">
        <v>7316</v>
      </c>
      <c r="H5648" s="786" t="s">
        <v>1573</v>
      </c>
      <c r="J5648" s="786">
        <v>1</v>
      </c>
      <c r="K5648" s="786">
        <v>7.58</v>
      </c>
      <c r="L5648" s="786">
        <v>7.58</v>
      </c>
      <c r="M5648" s="55" t="s">
        <v>2455</v>
      </c>
    </row>
    <row r="5649" spans="1:14" ht="15">
      <c r="A5649" s="282">
        <v>45954</v>
      </c>
      <c r="B5649" s="55" t="s">
        <v>7234</v>
      </c>
      <c r="C5649" s="784">
        <v>67377</v>
      </c>
      <c r="D5649" s="784" t="s">
        <v>2560</v>
      </c>
      <c r="E5649" s="784">
        <v>110</v>
      </c>
      <c r="F5649" s="784">
        <v>4010</v>
      </c>
      <c r="G5649" s="784" t="s">
        <v>6916</v>
      </c>
      <c r="H5649" s="784" t="s">
        <v>1573</v>
      </c>
      <c r="J5649" s="784">
        <v>1</v>
      </c>
      <c r="K5649" s="784">
        <v>3.81</v>
      </c>
      <c r="L5649" s="784">
        <v>3.81</v>
      </c>
      <c r="M5649" s="55" t="s">
        <v>2455</v>
      </c>
    </row>
    <row r="5650" spans="1:14" ht="15">
      <c r="A5650" s="282">
        <v>45954</v>
      </c>
      <c r="B5650" s="55" t="s">
        <v>7234</v>
      </c>
      <c r="C5650" s="786">
        <v>68048</v>
      </c>
      <c r="D5650" s="786" t="s">
        <v>2292</v>
      </c>
      <c r="E5650" s="786">
        <v>50</v>
      </c>
      <c r="F5650" s="786">
        <v>4010</v>
      </c>
      <c r="G5650" s="786" t="s">
        <v>7317</v>
      </c>
      <c r="H5650" s="786" t="s">
        <v>1573</v>
      </c>
      <c r="J5650" s="786">
        <v>1</v>
      </c>
      <c r="K5650" s="786">
        <v>3.41</v>
      </c>
      <c r="L5650" s="786">
        <v>3.41</v>
      </c>
      <c r="M5650" s="55" t="s">
        <v>2455</v>
      </c>
    </row>
    <row r="5651" spans="1:14" ht="15">
      <c r="A5651" s="282">
        <v>45954</v>
      </c>
      <c r="B5651" s="55" t="s">
        <v>7318</v>
      </c>
      <c r="C5651" s="784">
        <v>83752</v>
      </c>
      <c r="D5651" s="784" t="s">
        <v>7319</v>
      </c>
      <c r="E5651" s="784">
        <v>75</v>
      </c>
      <c r="F5651" s="784">
        <v>4010</v>
      </c>
      <c r="G5651" s="784" t="s">
        <v>7320</v>
      </c>
      <c r="H5651" s="784" t="s">
        <v>1573</v>
      </c>
      <c r="I5651" s="797">
        <v>5</v>
      </c>
      <c r="J5651" s="784">
        <v>5</v>
      </c>
      <c r="K5651" s="784">
        <v>9.16</v>
      </c>
      <c r="L5651" s="793">
        <v>45.8</v>
      </c>
      <c r="M5651" s="55" t="s">
        <v>2547</v>
      </c>
    </row>
    <row r="5652" spans="1:14" ht="15">
      <c r="A5652" s="282">
        <v>45954</v>
      </c>
      <c r="B5652" s="55" t="s">
        <v>7318</v>
      </c>
      <c r="C5652" s="786">
        <v>83752</v>
      </c>
      <c r="D5652" s="786" t="s">
        <v>7319</v>
      </c>
      <c r="E5652" s="786">
        <v>70</v>
      </c>
      <c r="F5652" s="786">
        <v>4010</v>
      </c>
      <c r="G5652" s="786" t="s">
        <v>7321</v>
      </c>
      <c r="H5652" s="786" t="s">
        <v>1573</v>
      </c>
      <c r="I5652" s="798">
        <v>-5</v>
      </c>
      <c r="J5652" s="786">
        <v>-5</v>
      </c>
      <c r="K5652" s="786">
        <v>9.16</v>
      </c>
      <c r="L5652" s="796">
        <v>-45.8</v>
      </c>
      <c r="M5652" s="55" t="s">
        <v>2547</v>
      </c>
    </row>
    <row r="5653" spans="1:14" ht="15">
      <c r="A5653" s="282">
        <v>45954</v>
      </c>
      <c r="B5653" s="55" t="s">
        <v>7322</v>
      </c>
      <c r="C5653" s="784">
        <v>80039</v>
      </c>
      <c r="D5653" s="784" t="s">
        <v>5595</v>
      </c>
      <c r="E5653" s="784" t="s">
        <v>441</v>
      </c>
      <c r="F5653" s="784">
        <v>4010</v>
      </c>
      <c r="G5653" s="784" t="s">
        <v>3245</v>
      </c>
      <c r="H5653" s="784" t="s">
        <v>1573</v>
      </c>
      <c r="I5653" s="797">
        <v>45</v>
      </c>
      <c r="J5653" s="784">
        <v>45</v>
      </c>
      <c r="K5653" s="784">
        <v>8.82</v>
      </c>
      <c r="L5653" s="793">
        <v>396.9</v>
      </c>
      <c r="M5653" s="55" t="s">
        <v>2547</v>
      </c>
    </row>
    <row r="5654" spans="1:14" ht="15">
      <c r="A5654" s="282">
        <v>45954</v>
      </c>
      <c r="B5654" s="55" t="s">
        <v>7322</v>
      </c>
      <c r="C5654" s="786">
        <v>80039</v>
      </c>
      <c r="D5654" s="786" t="s">
        <v>6746</v>
      </c>
      <c r="E5654" s="786" t="s">
        <v>441</v>
      </c>
      <c r="F5654" s="786">
        <v>4010</v>
      </c>
      <c r="G5654" s="786" t="s">
        <v>7323</v>
      </c>
      <c r="H5654" s="786" t="s">
        <v>1573</v>
      </c>
      <c r="I5654" s="798">
        <v>-45</v>
      </c>
      <c r="J5654" s="786">
        <v>-45</v>
      </c>
      <c r="K5654" s="786">
        <v>8.82</v>
      </c>
      <c r="L5654" s="796">
        <v>-396.9</v>
      </c>
      <c r="M5654" s="55" t="s">
        <v>2547</v>
      </c>
    </row>
    <row r="5655" spans="1:14" ht="15">
      <c r="A5655" s="783">
        <v>45955</v>
      </c>
      <c r="B5655" s="784" t="s">
        <v>7324</v>
      </c>
      <c r="C5655" s="784">
        <v>81339</v>
      </c>
      <c r="D5655" s="784" t="s">
        <v>2500</v>
      </c>
      <c r="E5655" s="784">
        <v>110</v>
      </c>
      <c r="F5655" s="784">
        <v>4010</v>
      </c>
      <c r="G5655" s="784" t="s">
        <v>2501</v>
      </c>
      <c r="H5655" s="784" t="s">
        <v>1573</v>
      </c>
      <c r="I5655" s="797">
        <v>8281302971109820</v>
      </c>
      <c r="J5655" s="784">
        <v>45</v>
      </c>
      <c r="K5655" s="784">
        <v>6.54</v>
      </c>
      <c r="L5655" s="793">
        <v>294.3</v>
      </c>
      <c r="M5655" s="55" t="s">
        <v>2618</v>
      </c>
      <c r="N5655" s="788" t="s">
        <v>7325</v>
      </c>
    </row>
    <row r="5656" spans="1:14" ht="15">
      <c r="A5656" s="783">
        <v>45956</v>
      </c>
      <c r="B5656" s="784" t="s">
        <v>7326</v>
      </c>
      <c r="C5656" s="784">
        <v>83340</v>
      </c>
      <c r="D5656" s="784" t="s">
        <v>2280</v>
      </c>
      <c r="E5656" s="784">
        <v>70</v>
      </c>
      <c r="F5656" s="784">
        <v>4010</v>
      </c>
      <c r="G5656" s="784" t="s">
        <v>7327</v>
      </c>
      <c r="H5656" s="784" t="s">
        <v>1573</v>
      </c>
      <c r="I5656" s="797"/>
      <c r="J5656" s="784">
        <v>12</v>
      </c>
      <c r="K5656" s="784">
        <v>4.04</v>
      </c>
      <c r="L5656" s="793">
        <v>48.48</v>
      </c>
      <c r="M5656" s="55" t="s">
        <v>2547</v>
      </c>
    </row>
    <row r="5657" spans="1:14" ht="15">
      <c r="A5657" s="785">
        <v>45956</v>
      </c>
      <c r="B5657" s="786" t="s">
        <v>7326</v>
      </c>
      <c r="C5657" s="786">
        <v>83340</v>
      </c>
      <c r="D5657" s="786" t="s">
        <v>2280</v>
      </c>
      <c r="E5657" s="786">
        <v>85</v>
      </c>
      <c r="F5657" s="786">
        <v>4010</v>
      </c>
      <c r="G5657" s="786" t="s">
        <v>6769</v>
      </c>
      <c r="H5657" s="786" t="s">
        <v>1573</v>
      </c>
      <c r="I5657" s="798"/>
      <c r="J5657" s="786">
        <v>-15</v>
      </c>
      <c r="K5657" s="786">
        <v>4.04</v>
      </c>
      <c r="L5657" s="796">
        <v>-60.6</v>
      </c>
      <c r="M5657" s="55" t="s">
        <v>2547</v>
      </c>
    </row>
    <row r="5658" spans="1:14" ht="15">
      <c r="A5658" s="783">
        <v>45956</v>
      </c>
      <c r="B5658" s="784" t="s">
        <v>7328</v>
      </c>
      <c r="C5658" s="784">
        <v>83828</v>
      </c>
      <c r="D5658" s="784" t="s">
        <v>6576</v>
      </c>
      <c r="E5658" s="784" t="s">
        <v>289</v>
      </c>
      <c r="F5658" s="784">
        <v>4010</v>
      </c>
      <c r="G5658" s="784" t="s">
        <v>2501</v>
      </c>
      <c r="H5658" s="784" t="s">
        <v>1573</v>
      </c>
      <c r="I5658" s="797">
        <v>4.89710901013614E+16</v>
      </c>
      <c r="J5658" s="784">
        <v>25</v>
      </c>
      <c r="K5658" s="784">
        <v>11.71</v>
      </c>
      <c r="L5658" s="793">
        <v>292.75</v>
      </c>
      <c r="M5658" s="55" t="s">
        <v>2547</v>
      </c>
    </row>
    <row r="5659" spans="1:14" ht="15">
      <c r="A5659" s="785">
        <v>45956</v>
      </c>
      <c r="B5659" s="786" t="s">
        <v>7328</v>
      </c>
      <c r="C5659" s="786">
        <v>83828</v>
      </c>
      <c r="D5659" s="786" t="s">
        <v>6576</v>
      </c>
      <c r="E5659" s="786" t="s">
        <v>441</v>
      </c>
      <c r="F5659" s="786">
        <v>4010</v>
      </c>
      <c r="G5659" s="786" t="s">
        <v>7329</v>
      </c>
      <c r="H5659" s="786" t="s">
        <v>1573</v>
      </c>
      <c r="I5659" s="798"/>
      <c r="J5659" s="786">
        <v>-21</v>
      </c>
      <c r="K5659" s="786">
        <v>11.71</v>
      </c>
      <c r="L5659" s="796">
        <v>-245.91</v>
      </c>
      <c r="M5659" s="55" t="s">
        <v>2547</v>
      </c>
    </row>
    <row r="5660" spans="1:14" ht="15">
      <c r="A5660" s="783">
        <v>45956</v>
      </c>
      <c r="B5660" s="784" t="s">
        <v>7330</v>
      </c>
      <c r="C5660" s="784">
        <v>80295</v>
      </c>
      <c r="D5660" s="784">
        <v>267</v>
      </c>
      <c r="E5660" s="784">
        <v>110</v>
      </c>
      <c r="F5660" s="784">
        <v>4010</v>
      </c>
      <c r="G5660" s="784" t="s">
        <v>7331</v>
      </c>
      <c r="H5660" s="784" t="s">
        <v>1573</v>
      </c>
      <c r="I5660" s="797"/>
      <c r="J5660" s="784">
        <v>39</v>
      </c>
      <c r="K5660" s="784">
        <v>14.49</v>
      </c>
      <c r="L5660" s="793">
        <v>565.11</v>
      </c>
      <c r="M5660" s="55" t="s">
        <v>2618</v>
      </c>
      <c r="N5660" s="788" t="s">
        <v>7332</v>
      </c>
    </row>
    <row r="5661" spans="1:14" ht="15">
      <c r="A5661" s="783">
        <v>45956</v>
      </c>
      <c r="B5661" s="784" t="s">
        <v>7333</v>
      </c>
      <c r="C5661" s="784">
        <v>65708</v>
      </c>
      <c r="D5661" s="784">
        <v>15</v>
      </c>
      <c r="E5661" s="784" t="s">
        <v>884</v>
      </c>
      <c r="F5661" s="784">
        <v>4010</v>
      </c>
      <c r="G5661" s="784" t="s">
        <v>2501</v>
      </c>
      <c r="H5661" s="784" t="s">
        <v>2508</v>
      </c>
      <c r="I5661" s="797" t="s">
        <v>6736</v>
      </c>
      <c r="J5661" s="784">
        <v>-21</v>
      </c>
      <c r="K5661" s="784">
        <v>7.68</v>
      </c>
      <c r="L5661" s="793">
        <v>-161.28</v>
      </c>
      <c r="M5661" s="55" t="s">
        <v>2618</v>
      </c>
      <c r="N5661" s="788" t="s">
        <v>7334</v>
      </c>
    </row>
    <row r="5662" spans="1:14">
      <c r="A5662" s="282">
        <v>45956</v>
      </c>
      <c r="B5662" s="55" t="s">
        <v>7335</v>
      </c>
      <c r="C5662" s="55">
        <v>66716</v>
      </c>
      <c r="D5662" s="55" t="s">
        <v>4798</v>
      </c>
      <c r="E5662" s="55">
        <v>110</v>
      </c>
      <c r="F5662" s="55">
        <v>4010</v>
      </c>
      <c r="G5662" s="55" t="s">
        <v>2501</v>
      </c>
      <c r="H5662" s="55" t="s">
        <v>1573</v>
      </c>
      <c r="I5662" s="252">
        <v>155400061669175</v>
      </c>
      <c r="J5662" s="55">
        <v>53</v>
      </c>
      <c r="K5662" s="791">
        <v>4.55</v>
      </c>
      <c r="L5662" s="791">
        <v>241.15</v>
      </c>
      <c r="M5662" s="55" t="s">
        <v>2618</v>
      </c>
      <c r="N5662" s="788" t="s">
        <v>7336</v>
      </c>
    </row>
    <row r="5663" spans="1:14" ht="24.75">
      <c r="A5663" s="783">
        <v>45957</v>
      </c>
      <c r="B5663" s="784" t="s">
        <v>7337</v>
      </c>
      <c r="C5663" s="784">
        <v>58660</v>
      </c>
      <c r="D5663" s="784">
        <v>1</v>
      </c>
      <c r="E5663" s="784" t="s">
        <v>2296</v>
      </c>
      <c r="F5663" s="784">
        <v>4010</v>
      </c>
      <c r="G5663" s="784" t="s">
        <v>7338</v>
      </c>
      <c r="H5663" s="784" t="s">
        <v>351</v>
      </c>
      <c r="I5663" s="797"/>
      <c r="J5663" s="784">
        <v>-17</v>
      </c>
      <c r="K5663" s="784">
        <v>6.65</v>
      </c>
      <c r="L5663" s="793">
        <v>-113.05</v>
      </c>
      <c r="M5663" s="55" t="s">
        <v>2618</v>
      </c>
      <c r="N5663" s="788" t="s">
        <v>7339</v>
      </c>
    </row>
    <row r="5664" spans="1:14" ht="24.75">
      <c r="A5664" s="783">
        <v>45957</v>
      </c>
      <c r="B5664" s="784" t="s">
        <v>7340</v>
      </c>
      <c r="C5664" s="784">
        <v>83626</v>
      </c>
      <c r="D5664" s="784">
        <v>22</v>
      </c>
      <c r="E5664" s="784" t="s">
        <v>289</v>
      </c>
      <c r="F5664" s="784">
        <v>4010</v>
      </c>
      <c r="G5664" s="784" t="s">
        <v>7341</v>
      </c>
      <c r="H5664" s="784" t="s">
        <v>351</v>
      </c>
      <c r="I5664" s="797"/>
      <c r="J5664" s="784">
        <v>-14</v>
      </c>
      <c r="K5664" s="784">
        <v>16.41</v>
      </c>
      <c r="L5664" s="793">
        <v>-229.74</v>
      </c>
      <c r="M5664" s="55" t="s">
        <v>2618</v>
      </c>
      <c r="N5664" s="788" t="s">
        <v>7342</v>
      </c>
    </row>
    <row r="5665" spans="1:14" ht="24.75">
      <c r="A5665" s="783">
        <v>45957</v>
      </c>
      <c r="B5665" s="784" t="s">
        <v>7343</v>
      </c>
      <c r="C5665" s="784">
        <v>81535</v>
      </c>
      <c r="D5665" s="784">
        <v>461</v>
      </c>
      <c r="E5665" s="784">
        <v>50</v>
      </c>
      <c r="F5665" s="784">
        <v>4010</v>
      </c>
      <c r="G5665" s="784" t="s">
        <v>7344</v>
      </c>
      <c r="H5665" s="784" t="s">
        <v>1573</v>
      </c>
      <c r="I5665" s="797">
        <v>8281302998555300</v>
      </c>
      <c r="J5665" s="784">
        <v>14</v>
      </c>
      <c r="K5665" s="784">
        <v>17.45</v>
      </c>
      <c r="L5665" s="793">
        <v>244.3</v>
      </c>
      <c r="M5665" s="55" t="s">
        <v>2455</v>
      </c>
      <c r="N5665" s="788" t="s">
        <v>7345</v>
      </c>
    </row>
    <row r="5666" spans="1:14" ht="15">
      <c r="A5666" s="783">
        <v>45957</v>
      </c>
      <c r="B5666" s="55" t="s">
        <v>7346</v>
      </c>
      <c r="C5666" s="784">
        <v>83584</v>
      </c>
      <c r="D5666" s="784" t="s">
        <v>6802</v>
      </c>
      <c r="E5666" s="784" t="s">
        <v>2061</v>
      </c>
      <c r="F5666" s="784">
        <v>4010</v>
      </c>
      <c r="G5666" s="784" t="s">
        <v>2617</v>
      </c>
      <c r="H5666" s="784" t="s">
        <v>2508</v>
      </c>
      <c r="J5666" s="55">
        <v>-1</v>
      </c>
      <c r="K5666" s="791">
        <v>10.16</v>
      </c>
      <c r="L5666" s="791">
        <v>-10.16</v>
      </c>
      <c r="M5666" s="55" t="s">
        <v>2445</v>
      </c>
    </row>
    <row r="5667" spans="1:14" ht="15">
      <c r="A5667" s="783">
        <v>45957</v>
      </c>
      <c r="B5667" s="55" t="s">
        <v>7346</v>
      </c>
      <c r="C5667" s="786">
        <v>83351</v>
      </c>
      <c r="D5667" s="786" t="s">
        <v>5292</v>
      </c>
      <c r="E5667" s="786">
        <v>75</v>
      </c>
      <c r="F5667" s="786">
        <v>4010</v>
      </c>
      <c r="G5667" s="786" t="s">
        <v>2617</v>
      </c>
      <c r="H5667" s="786" t="s">
        <v>2508</v>
      </c>
      <c r="J5667" s="55">
        <v>-1</v>
      </c>
      <c r="K5667" s="791">
        <v>11.05</v>
      </c>
      <c r="L5667" s="791">
        <v>-11.05</v>
      </c>
      <c r="M5667" s="55" t="s">
        <v>2445</v>
      </c>
    </row>
    <row r="5668" spans="1:14" ht="15">
      <c r="A5668" s="783">
        <v>45957</v>
      </c>
      <c r="B5668" s="55" t="s">
        <v>7346</v>
      </c>
      <c r="C5668" s="784">
        <v>50763</v>
      </c>
      <c r="D5668" s="784" t="s">
        <v>2637</v>
      </c>
      <c r="E5668" s="784" t="s">
        <v>2230</v>
      </c>
      <c r="F5668" s="784">
        <v>4010</v>
      </c>
      <c r="G5668" s="784" t="s">
        <v>2617</v>
      </c>
      <c r="H5668" s="784" t="s">
        <v>2508</v>
      </c>
      <c r="J5668" s="55">
        <v>-1</v>
      </c>
      <c r="K5668" s="791">
        <v>4.0599999999999996</v>
      </c>
      <c r="L5668" s="791">
        <v>-4.0599999999999996</v>
      </c>
      <c r="M5668" s="55" t="s">
        <v>2445</v>
      </c>
    </row>
    <row r="5669" spans="1:14" ht="15">
      <c r="A5669" s="783">
        <v>45957</v>
      </c>
      <c r="B5669" s="55" t="s">
        <v>7346</v>
      </c>
      <c r="C5669" s="786">
        <v>43197</v>
      </c>
      <c r="D5669" s="786" t="s">
        <v>2560</v>
      </c>
      <c r="E5669" s="786">
        <v>130</v>
      </c>
      <c r="F5669" s="786">
        <v>4010</v>
      </c>
      <c r="G5669" s="786" t="s">
        <v>2617</v>
      </c>
      <c r="H5669" s="786" t="s">
        <v>2508</v>
      </c>
      <c r="J5669" s="55">
        <v>-1</v>
      </c>
      <c r="K5669" s="791">
        <v>4.24</v>
      </c>
      <c r="L5669" s="791">
        <v>-4.24</v>
      </c>
      <c r="M5669" s="55" t="s">
        <v>2445</v>
      </c>
    </row>
    <row r="5670" spans="1:14" ht="15">
      <c r="A5670" s="783">
        <v>45957</v>
      </c>
      <c r="B5670" s="55" t="s">
        <v>7347</v>
      </c>
      <c r="C5670" s="784">
        <v>81076</v>
      </c>
      <c r="D5670" s="784" t="s">
        <v>7348</v>
      </c>
      <c r="E5670" s="784">
        <v>120</v>
      </c>
      <c r="F5670" s="784">
        <v>4010</v>
      </c>
      <c r="G5670" s="784" t="s">
        <v>6202</v>
      </c>
      <c r="H5670" s="784" t="s">
        <v>1573</v>
      </c>
      <c r="J5670" s="55">
        <v>-1</v>
      </c>
      <c r="K5670" s="791">
        <v>14.77</v>
      </c>
      <c r="L5670" s="791">
        <v>-14.77</v>
      </c>
      <c r="M5670" s="55" t="s">
        <v>2287</v>
      </c>
    </row>
    <row r="5671" spans="1:14" ht="15">
      <c r="A5671" s="783">
        <v>45957</v>
      </c>
      <c r="B5671" s="55" t="s">
        <v>7347</v>
      </c>
      <c r="C5671" s="786">
        <v>83036</v>
      </c>
      <c r="D5671" s="786" t="s">
        <v>5611</v>
      </c>
      <c r="E5671" s="786">
        <v>140</v>
      </c>
      <c r="F5671" s="786">
        <v>4010</v>
      </c>
      <c r="G5671" s="786" t="s">
        <v>7349</v>
      </c>
      <c r="H5671" s="786" t="s">
        <v>1573</v>
      </c>
      <c r="J5671" s="55">
        <v>-2</v>
      </c>
      <c r="K5671" s="791">
        <v>5.56</v>
      </c>
      <c r="L5671" s="791">
        <v>-11.12</v>
      </c>
      <c r="M5671" s="55" t="s">
        <v>2287</v>
      </c>
    </row>
    <row r="5672" spans="1:14" ht="15">
      <c r="A5672" s="783">
        <v>45957</v>
      </c>
      <c r="B5672" s="55" t="s">
        <v>7347</v>
      </c>
      <c r="C5672" s="784">
        <v>66936</v>
      </c>
      <c r="D5672" s="784" t="s">
        <v>2653</v>
      </c>
      <c r="E5672" s="784">
        <v>80</v>
      </c>
      <c r="F5672" s="784">
        <v>4010</v>
      </c>
      <c r="G5672" s="784" t="s">
        <v>7350</v>
      </c>
      <c r="H5672" s="784" t="s">
        <v>1573</v>
      </c>
      <c r="J5672" s="55">
        <v>-1</v>
      </c>
      <c r="K5672" s="791">
        <v>7.95</v>
      </c>
      <c r="L5672" s="791">
        <v>-7.95</v>
      </c>
      <c r="M5672" s="55" t="s">
        <v>2287</v>
      </c>
    </row>
    <row r="5673" spans="1:14" ht="15">
      <c r="A5673" s="783">
        <v>45957</v>
      </c>
      <c r="B5673" s="55" t="s">
        <v>7347</v>
      </c>
      <c r="C5673" s="786">
        <v>58660</v>
      </c>
      <c r="D5673" s="786" t="s">
        <v>5036</v>
      </c>
      <c r="E5673" s="786" t="s">
        <v>289</v>
      </c>
      <c r="F5673" s="786">
        <v>4010</v>
      </c>
      <c r="G5673" s="786" t="s">
        <v>7351</v>
      </c>
      <c r="H5673" s="786" t="s">
        <v>1573</v>
      </c>
      <c r="J5673" s="55">
        <v>-1</v>
      </c>
      <c r="K5673" s="791">
        <v>7.99</v>
      </c>
      <c r="L5673" s="791">
        <v>-7.99</v>
      </c>
      <c r="M5673" s="55" t="s">
        <v>2287</v>
      </c>
    </row>
    <row r="5674" spans="1:14" ht="15">
      <c r="A5674" s="783">
        <v>45957</v>
      </c>
      <c r="B5674" s="55" t="s">
        <v>7347</v>
      </c>
      <c r="C5674" s="784">
        <v>58660</v>
      </c>
      <c r="D5674" s="784" t="s">
        <v>4038</v>
      </c>
      <c r="E5674" s="784" t="s">
        <v>2061</v>
      </c>
      <c r="F5674" s="784">
        <v>4010</v>
      </c>
      <c r="G5674" s="784" t="s">
        <v>5525</v>
      </c>
      <c r="H5674" s="784" t="s">
        <v>1573</v>
      </c>
      <c r="J5674" s="55">
        <v>-1</v>
      </c>
      <c r="K5674" s="791">
        <v>8.24</v>
      </c>
      <c r="L5674" s="791">
        <v>-8.24</v>
      </c>
      <c r="M5674" s="55" t="s">
        <v>2287</v>
      </c>
    </row>
    <row r="5675" spans="1:14" ht="15">
      <c r="A5675" s="783">
        <v>45957</v>
      </c>
      <c r="B5675" s="55" t="s">
        <v>7352</v>
      </c>
      <c r="C5675" s="784">
        <v>83881</v>
      </c>
      <c r="D5675" s="784" t="s">
        <v>2710</v>
      </c>
      <c r="E5675" s="784" t="s">
        <v>6606</v>
      </c>
      <c r="F5675" s="784">
        <v>4010</v>
      </c>
      <c r="G5675" s="784" t="s">
        <v>7353</v>
      </c>
      <c r="H5675" s="784" t="s">
        <v>1573</v>
      </c>
      <c r="J5675" s="55">
        <v>-1</v>
      </c>
      <c r="K5675" s="791">
        <v>2.21</v>
      </c>
      <c r="L5675" s="791">
        <v>-2.21</v>
      </c>
      <c r="M5675" s="55" t="s">
        <v>2873</v>
      </c>
    </row>
    <row r="5676" spans="1:14" ht="15">
      <c r="A5676" s="783">
        <v>45957</v>
      </c>
      <c r="B5676" s="55" t="s">
        <v>7352</v>
      </c>
      <c r="C5676" s="786">
        <v>64956</v>
      </c>
      <c r="D5676" s="786">
        <v>550</v>
      </c>
      <c r="E5676" s="786">
        <v>100</v>
      </c>
      <c r="F5676" s="786">
        <v>4010</v>
      </c>
      <c r="G5676" s="786" t="s">
        <v>7354</v>
      </c>
      <c r="H5676" s="786" t="s">
        <v>1573</v>
      </c>
      <c r="J5676" s="55">
        <v>-1</v>
      </c>
      <c r="K5676" s="791">
        <v>5.41</v>
      </c>
      <c r="L5676" s="791">
        <v>-5.41</v>
      </c>
      <c r="M5676" s="55" t="s">
        <v>2873</v>
      </c>
    </row>
    <row r="5677" spans="1:14" ht="15">
      <c r="A5677" s="783">
        <v>45957</v>
      </c>
      <c r="B5677" s="55" t="s">
        <v>7352</v>
      </c>
      <c r="C5677" s="784">
        <v>67377</v>
      </c>
      <c r="D5677" s="784" t="s">
        <v>2560</v>
      </c>
      <c r="E5677" s="784">
        <v>85</v>
      </c>
      <c r="F5677" s="784">
        <v>4010</v>
      </c>
      <c r="G5677" s="784" t="s">
        <v>7143</v>
      </c>
      <c r="H5677" s="784" t="s">
        <v>1573</v>
      </c>
      <c r="J5677" s="55">
        <v>-1</v>
      </c>
      <c r="K5677" s="791">
        <v>3.81</v>
      </c>
      <c r="L5677" s="791">
        <v>-3.81</v>
      </c>
      <c r="M5677" s="55" t="s">
        <v>2873</v>
      </c>
    </row>
    <row r="5678" spans="1:14" ht="15">
      <c r="A5678" s="783">
        <v>45957</v>
      </c>
      <c r="B5678" s="55" t="s">
        <v>7355</v>
      </c>
      <c r="C5678" s="784">
        <v>66930</v>
      </c>
      <c r="D5678" s="784" t="s">
        <v>3930</v>
      </c>
      <c r="E5678" s="784">
        <v>75</v>
      </c>
      <c r="F5678" s="784">
        <v>4010</v>
      </c>
      <c r="G5678" s="784" t="s">
        <v>7356</v>
      </c>
      <c r="H5678" s="784" t="s">
        <v>1573</v>
      </c>
      <c r="J5678" s="55">
        <v>-1</v>
      </c>
      <c r="K5678" s="791">
        <v>11.03</v>
      </c>
      <c r="L5678" s="791">
        <v>-11.03</v>
      </c>
      <c r="M5678" s="55" t="s">
        <v>2967</v>
      </c>
    </row>
    <row r="5679" spans="1:14" ht="15">
      <c r="A5679" s="783">
        <v>45957</v>
      </c>
      <c r="C5679" s="786">
        <v>81496</v>
      </c>
      <c r="D5679" s="786">
        <v>15</v>
      </c>
      <c r="E5679" s="786">
        <v>120</v>
      </c>
      <c r="F5679" s="786">
        <v>4010</v>
      </c>
      <c r="G5679" s="786" t="s">
        <v>7357</v>
      </c>
      <c r="H5679" s="786" t="s">
        <v>1573</v>
      </c>
      <c r="J5679" s="55">
        <v>-1</v>
      </c>
      <c r="K5679" s="791">
        <v>7.22</v>
      </c>
      <c r="L5679" s="791">
        <v>-7.22</v>
      </c>
      <c r="M5679" s="55" t="s">
        <v>2967</v>
      </c>
    </row>
    <row r="5680" spans="1:14" ht="15">
      <c r="A5680" s="783">
        <v>45957</v>
      </c>
      <c r="B5680" s="55" t="s">
        <v>7358</v>
      </c>
      <c r="C5680" s="784">
        <v>43197</v>
      </c>
      <c r="D5680" s="784" t="s">
        <v>2560</v>
      </c>
      <c r="E5680" s="784">
        <v>140</v>
      </c>
      <c r="F5680" s="784">
        <v>4010</v>
      </c>
      <c r="G5680" s="784" t="s">
        <v>3607</v>
      </c>
      <c r="H5680" s="784" t="s">
        <v>1573</v>
      </c>
      <c r="I5680" s="797">
        <v>3</v>
      </c>
      <c r="J5680" s="784">
        <v>3</v>
      </c>
      <c r="K5680" s="784">
        <v>4.24</v>
      </c>
      <c r="L5680" s="793">
        <v>12.72</v>
      </c>
      <c r="M5680" s="55" t="s">
        <v>2455</v>
      </c>
    </row>
    <row r="5681" spans="1:13" ht="15">
      <c r="A5681" s="783">
        <v>45957</v>
      </c>
      <c r="B5681" s="55" t="s">
        <v>7358</v>
      </c>
      <c r="C5681" s="786">
        <v>82365</v>
      </c>
      <c r="D5681" s="786" t="s">
        <v>2710</v>
      </c>
      <c r="E5681" s="786" t="s">
        <v>2061</v>
      </c>
      <c r="F5681" s="786">
        <v>4010</v>
      </c>
      <c r="G5681" s="786" t="s">
        <v>7359</v>
      </c>
      <c r="H5681" s="786" t="s">
        <v>1573</v>
      </c>
      <c r="I5681" s="798">
        <v>1</v>
      </c>
      <c r="J5681" s="786">
        <v>1</v>
      </c>
      <c r="K5681" s="786">
        <v>10.16</v>
      </c>
      <c r="L5681" s="796">
        <v>10.16</v>
      </c>
      <c r="M5681" s="55" t="s">
        <v>2455</v>
      </c>
    </row>
    <row r="5682" spans="1:13" ht="15">
      <c r="A5682" s="783">
        <v>45957</v>
      </c>
      <c r="B5682" s="55" t="s">
        <v>7358</v>
      </c>
      <c r="C5682" s="784">
        <v>83202</v>
      </c>
      <c r="D5682" s="784" t="s">
        <v>5031</v>
      </c>
      <c r="E5682" s="784">
        <v>120</v>
      </c>
      <c r="F5682" s="784">
        <v>4010</v>
      </c>
      <c r="G5682" s="784" t="s">
        <v>5362</v>
      </c>
      <c r="H5682" s="784" t="s">
        <v>1573</v>
      </c>
      <c r="I5682" s="797">
        <v>2</v>
      </c>
      <c r="J5682" s="784">
        <v>2</v>
      </c>
      <c r="K5682" s="784">
        <v>4.59</v>
      </c>
      <c r="L5682" s="793">
        <v>9.18</v>
      </c>
      <c r="M5682" s="55" t="s">
        <v>2455</v>
      </c>
    </row>
    <row r="5683" spans="1:13" ht="15">
      <c r="A5683" s="783">
        <v>45957</v>
      </c>
      <c r="B5683" s="55" t="s">
        <v>7358</v>
      </c>
      <c r="C5683" s="786">
        <v>83631</v>
      </c>
      <c r="D5683" s="786" t="s">
        <v>2710</v>
      </c>
      <c r="E5683" s="786" t="s">
        <v>2061</v>
      </c>
      <c r="F5683" s="786">
        <v>4010</v>
      </c>
      <c r="G5683" s="786" t="s">
        <v>5357</v>
      </c>
      <c r="H5683" s="786" t="s">
        <v>1573</v>
      </c>
      <c r="I5683" s="798">
        <v>5</v>
      </c>
      <c r="J5683" s="786">
        <v>5</v>
      </c>
      <c r="K5683" s="786">
        <v>20.37</v>
      </c>
      <c r="L5683" s="796">
        <v>101.85</v>
      </c>
      <c r="M5683" s="55" t="s">
        <v>2455</v>
      </c>
    </row>
    <row r="5684" spans="1:13" ht="15">
      <c r="A5684" s="783">
        <v>45957</v>
      </c>
      <c r="B5684" s="55" t="s">
        <v>7358</v>
      </c>
      <c r="C5684" s="784">
        <v>81835</v>
      </c>
      <c r="D5684" s="784" t="s">
        <v>2222</v>
      </c>
      <c r="E5684" s="784">
        <v>100</v>
      </c>
      <c r="F5684" s="784">
        <v>4010</v>
      </c>
      <c r="G5684" s="784" t="s">
        <v>5358</v>
      </c>
      <c r="H5684" s="784" t="s">
        <v>1573</v>
      </c>
      <c r="I5684" s="797">
        <v>5</v>
      </c>
      <c r="J5684" s="784">
        <v>5</v>
      </c>
      <c r="K5684" s="784">
        <v>12.08</v>
      </c>
      <c r="L5684" s="793">
        <v>60.4</v>
      </c>
      <c r="M5684" s="55" t="s">
        <v>2455</v>
      </c>
    </row>
    <row r="5685" spans="1:13" ht="15">
      <c r="A5685" s="783">
        <v>45957</v>
      </c>
      <c r="B5685" s="55" t="s">
        <v>7358</v>
      </c>
      <c r="C5685" s="786">
        <v>83264</v>
      </c>
      <c r="D5685" s="786" t="s">
        <v>6390</v>
      </c>
      <c r="E5685" s="786">
        <v>120</v>
      </c>
      <c r="F5685" s="786">
        <v>4010</v>
      </c>
      <c r="G5685" s="786" t="s">
        <v>5359</v>
      </c>
      <c r="H5685" s="786" t="s">
        <v>1573</v>
      </c>
      <c r="I5685" s="798">
        <v>5</v>
      </c>
      <c r="J5685" s="786">
        <v>5</v>
      </c>
      <c r="K5685" s="786">
        <v>12.95</v>
      </c>
      <c r="L5685" s="796">
        <v>64.75</v>
      </c>
      <c r="M5685" s="55" t="s">
        <v>2455</v>
      </c>
    </row>
    <row r="5686" spans="1:13" ht="15">
      <c r="A5686" s="783">
        <v>45957</v>
      </c>
      <c r="B5686" s="55" t="s">
        <v>7358</v>
      </c>
      <c r="C5686" s="784">
        <v>67501</v>
      </c>
      <c r="D5686" s="784">
        <v>15</v>
      </c>
      <c r="E5686" s="784">
        <v>110</v>
      </c>
      <c r="F5686" s="784">
        <v>4010</v>
      </c>
      <c r="G5686" s="784" t="s">
        <v>4749</v>
      </c>
      <c r="H5686" s="784" t="s">
        <v>1573</v>
      </c>
      <c r="I5686" s="797">
        <v>7</v>
      </c>
      <c r="J5686" s="784">
        <v>7</v>
      </c>
      <c r="K5686" s="784">
        <v>7.58</v>
      </c>
      <c r="L5686" s="793">
        <v>53.06</v>
      </c>
      <c r="M5686" s="55" t="s">
        <v>2455</v>
      </c>
    </row>
    <row r="5687" spans="1:13" ht="15">
      <c r="A5687" s="783">
        <v>45957</v>
      </c>
      <c r="B5687" s="55" t="s">
        <v>7358</v>
      </c>
      <c r="C5687" s="786">
        <v>42067</v>
      </c>
      <c r="D5687" s="786" t="s">
        <v>2336</v>
      </c>
      <c r="E5687" s="786">
        <v>150</v>
      </c>
      <c r="F5687" s="786">
        <v>4010</v>
      </c>
      <c r="G5687" s="786" t="s">
        <v>7360</v>
      </c>
      <c r="H5687" s="786" t="s">
        <v>1573</v>
      </c>
      <c r="I5687" s="798">
        <v>6</v>
      </c>
      <c r="J5687" s="786">
        <v>6</v>
      </c>
      <c r="K5687" s="786">
        <v>7.32</v>
      </c>
      <c r="L5687" s="796">
        <v>43.92</v>
      </c>
      <c r="M5687" s="55" t="s">
        <v>2455</v>
      </c>
    </row>
    <row r="5688" spans="1:13" ht="15">
      <c r="A5688" s="783">
        <v>45957</v>
      </c>
      <c r="B5688" s="55" t="s">
        <v>7358</v>
      </c>
      <c r="C5688" s="784">
        <v>83644</v>
      </c>
      <c r="D5688" s="784" t="s">
        <v>5955</v>
      </c>
      <c r="E5688" s="784" t="s">
        <v>289</v>
      </c>
      <c r="F5688" s="784">
        <v>4010</v>
      </c>
      <c r="G5688" s="784" t="s">
        <v>7361</v>
      </c>
      <c r="H5688" s="784" t="s">
        <v>1573</v>
      </c>
      <c r="I5688" s="797">
        <v>2</v>
      </c>
      <c r="J5688" s="784">
        <v>2</v>
      </c>
      <c r="K5688" s="784">
        <v>26.87</v>
      </c>
      <c r="L5688" s="793">
        <v>53.74</v>
      </c>
      <c r="M5688" s="55" t="s">
        <v>2455</v>
      </c>
    </row>
    <row r="5689" spans="1:13" ht="15">
      <c r="A5689" s="783">
        <v>45957</v>
      </c>
      <c r="B5689" s="55" t="s">
        <v>7358</v>
      </c>
      <c r="C5689" s="786">
        <v>81351</v>
      </c>
      <c r="D5689" s="786" t="s">
        <v>2560</v>
      </c>
      <c r="E5689" s="786">
        <v>110</v>
      </c>
      <c r="F5689" s="786">
        <v>4010</v>
      </c>
      <c r="G5689" s="786" t="s">
        <v>7362</v>
      </c>
      <c r="H5689" s="786" t="s">
        <v>1573</v>
      </c>
      <c r="I5689" s="798">
        <v>4</v>
      </c>
      <c r="J5689" s="786">
        <v>4</v>
      </c>
      <c r="K5689" s="786">
        <v>11.21</v>
      </c>
      <c r="L5689" s="796">
        <v>44.84</v>
      </c>
      <c r="M5689" s="55" t="s">
        <v>2455</v>
      </c>
    </row>
    <row r="5690" spans="1:13" ht="15">
      <c r="A5690" s="783">
        <v>45957</v>
      </c>
      <c r="B5690" s="55" t="s">
        <v>7358</v>
      </c>
      <c r="C5690" s="784">
        <v>82675</v>
      </c>
      <c r="D5690" s="784" t="s">
        <v>2560</v>
      </c>
      <c r="E5690" s="784">
        <v>140</v>
      </c>
      <c r="F5690" s="784">
        <v>4010</v>
      </c>
      <c r="G5690" s="784" t="s">
        <v>7363</v>
      </c>
      <c r="H5690" s="784" t="s">
        <v>1573</v>
      </c>
      <c r="I5690" s="797">
        <v>3</v>
      </c>
      <c r="J5690" s="784">
        <v>3</v>
      </c>
      <c r="K5690" s="784">
        <v>4.24</v>
      </c>
      <c r="L5690" s="793">
        <v>12.72</v>
      </c>
      <c r="M5690" s="55" t="s">
        <v>2455</v>
      </c>
    </row>
    <row r="5691" spans="1:13" ht="15">
      <c r="A5691" s="783">
        <v>45957</v>
      </c>
      <c r="B5691" s="55" t="s">
        <v>7364</v>
      </c>
      <c r="C5691" s="784">
        <v>83631</v>
      </c>
      <c r="D5691" s="784" t="s">
        <v>2710</v>
      </c>
      <c r="E5691" s="784" t="s">
        <v>2296</v>
      </c>
      <c r="F5691" s="784">
        <v>4010</v>
      </c>
      <c r="G5691" s="784" t="s">
        <v>3167</v>
      </c>
      <c r="H5691" s="784" t="s">
        <v>1573</v>
      </c>
      <c r="I5691" s="797">
        <v>10</v>
      </c>
      <c r="J5691" s="784">
        <v>10</v>
      </c>
      <c r="K5691" s="784">
        <v>20.37</v>
      </c>
      <c r="L5691" s="793">
        <v>203.7</v>
      </c>
      <c r="M5691" s="55" t="s">
        <v>2455</v>
      </c>
    </row>
    <row r="5692" spans="1:13" ht="15">
      <c r="A5692" s="783">
        <v>45957</v>
      </c>
      <c r="B5692" s="55" t="s">
        <v>7364</v>
      </c>
      <c r="C5692" s="786">
        <v>81881</v>
      </c>
      <c r="D5692" s="786" t="s">
        <v>5490</v>
      </c>
      <c r="E5692" s="786">
        <v>100</v>
      </c>
      <c r="F5692" s="786">
        <v>4010</v>
      </c>
      <c r="G5692" s="786" t="s">
        <v>3169</v>
      </c>
      <c r="H5692" s="786" t="s">
        <v>1573</v>
      </c>
      <c r="I5692" s="798">
        <v>7</v>
      </c>
      <c r="J5692" s="786">
        <v>7</v>
      </c>
      <c r="K5692" s="786">
        <v>6.61</v>
      </c>
      <c r="L5692" s="796">
        <v>46.27</v>
      </c>
      <c r="M5692" s="55" t="s">
        <v>2455</v>
      </c>
    </row>
    <row r="5693" spans="1:13" ht="15">
      <c r="A5693" s="783">
        <v>45957</v>
      </c>
      <c r="B5693" s="55" t="s">
        <v>7364</v>
      </c>
      <c r="C5693" s="784">
        <v>47052</v>
      </c>
      <c r="D5693" s="784" t="s">
        <v>2986</v>
      </c>
      <c r="E5693" s="784">
        <v>90</v>
      </c>
      <c r="F5693" s="784">
        <v>4010</v>
      </c>
      <c r="G5693" s="784" t="s">
        <v>3171</v>
      </c>
      <c r="H5693" s="784" t="s">
        <v>1573</v>
      </c>
      <c r="I5693" s="797">
        <v>2</v>
      </c>
      <c r="J5693" s="784">
        <v>2</v>
      </c>
      <c r="K5693" s="784">
        <v>8.09</v>
      </c>
      <c r="L5693" s="793">
        <v>16.18</v>
      </c>
      <c r="M5693" s="55" t="s">
        <v>2455</v>
      </c>
    </row>
    <row r="5694" spans="1:13" ht="15">
      <c r="A5694" s="783">
        <v>45957</v>
      </c>
      <c r="B5694" s="55" t="s">
        <v>7365</v>
      </c>
      <c r="C5694" s="784">
        <v>82721</v>
      </c>
      <c r="D5694" s="784" t="s">
        <v>3656</v>
      </c>
      <c r="E5694" s="784">
        <v>110</v>
      </c>
      <c r="F5694" s="784">
        <v>4010</v>
      </c>
      <c r="G5694" s="784" t="s">
        <v>6742</v>
      </c>
      <c r="H5694" s="784" t="s">
        <v>1573</v>
      </c>
      <c r="I5694" s="797">
        <v>1</v>
      </c>
      <c r="J5694" s="784">
        <v>1</v>
      </c>
      <c r="K5694" s="784">
        <v>7.45</v>
      </c>
      <c r="L5694" s="793">
        <v>7.45</v>
      </c>
      <c r="M5694" s="55" t="s">
        <v>2455</v>
      </c>
    </row>
    <row r="5695" spans="1:13" ht="15">
      <c r="A5695" s="783">
        <v>45957</v>
      </c>
      <c r="B5695" s="55" t="s">
        <v>7365</v>
      </c>
      <c r="C5695" s="786">
        <v>83490</v>
      </c>
      <c r="D5695" s="786" t="s">
        <v>5710</v>
      </c>
      <c r="E5695" s="786">
        <v>85</v>
      </c>
      <c r="F5695" s="786">
        <v>4010</v>
      </c>
      <c r="G5695" s="786" t="s">
        <v>6743</v>
      </c>
      <c r="H5695" s="786" t="s">
        <v>1573</v>
      </c>
      <c r="I5695" s="798">
        <v>1</v>
      </c>
      <c r="J5695" s="786">
        <v>1</v>
      </c>
      <c r="K5695" s="786">
        <v>6.24</v>
      </c>
      <c r="L5695" s="796">
        <v>6.24</v>
      </c>
      <c r="M5695" s="55" t="s">
        <v>2455</v>
      </c>
    </row>
    <row r="5696" spans="1:13" ht="15">
      <c r="A5696" s="783">
        <v>45957</v>
      </c>
      <c r="B5696" s="55" t="s">
        <v>7365</v>
      </c>
      <c r="C5696" s="784">
        <v>82903</v>
      </c>
      <c r="D5696" s="784" t="s">
        <v>2290</v>
      </c>
      <c r="E5696" s="784">
        <v>80</v>
      </c>
      <c r="F5696" s="784">
        <v>4010</v>
      </c>
      <c r="G5696" s="784" t="s">
        <v>3787</v>
      </c>
      <c r="H5696" s="784" t="s">
        <v>1573</v>
      </c>
      <c r="I5696" s="797">
        <v>1</v>
      </c>
      <c r="J5696" s="784">
        <v>1</v>
      </c>
      <c r="K5696" s="784">
        <v>8.36</v>
      </c>
      <c r="L5696" s="793">
        <v>8.36</v>
      </c>
      <c r="M5696" s="55" t="s">
        <v>2455</v>
      </c>
    </row>
    <row r="5697" spans="1:13" ht="15">
      <c r="A5697" s="783">
        <v>45957</v>
      </c>
      <c r="B5697" s="55" t="s">
        <v>7365</v>
      </c>
      <c r="C5697" s="786">
        <v>80046</v>
      </c>
      <c r="D5697" s="786" t="s">
        <v>6088</v>
      </c>
      <c r="E5697" s="786" t="s">
        <v>2296</v>
      </c>
      <c r="F5697" s="786">
        <v>4010</v>
      </c>
      <c r="G5697" s="786" t="s">
        <v>3615</v>
      </c>
      <c r="H5697" s="786" t="s">
        <v>1573</v>
      </c>
      <c r="I5697" s="798">
        <v>1</v>
      </c>
      <c r="J5697" s="786">
        <v>1</v>
      </c>
      <c r="K5697" s="786">
        <v>11.79</v>
      </c>
      <c r="L5697" s="796">
        <v>11.79</v>
      </c>
      <c r="M5697" s="55" t="s">
        <v>2455</v>
      </c>
    </row>
    <row r="5698" spans="1:13" ht="15">
      <c r="A5698" s="783">
        <v>45957</v>
      </c>
      <c r="B5698" s="55" t="s">
        <v>7365</v>
      </c>
      <c r="C5698" s="784">
        <v>83585</v>
      </c>
      <c r="D5698" s="784" t="s">
        <v>6802</v>
      </c>
      <c r="E5698" s="784" t="s">
        <v>2230</v>
      </c>
      <c r="F5698" s="784">
        <v>4010</v>
      </c>
      <c r="G5698" s="784" t="s">
        <v>3438</v>
      </c>
      <c r="H5698" s="784" t="s">
        <v>1573</v>
      </c>
      <c r="I5698" s="797">
        <v>1</v>
      </c>
      <c r="J5698" s="784">
        <v>1</v>
      </c>
      <c r="K5698" s="784">
        <v>13.63</v>
      </c>
      <c r="L5698" s="793">
        <v>13.63</v>
      </c>
      <c r="M5698" s="55" t="s">
        <v>2455</v>
      </c>
    </row>
    <row r="5699" spans="1:13" ht="15">
      <c r="A5699" s="783">
        <v>45957</v>
      </c>
      <c r="B5699" s="55" t="s">
        <v>7365</v>
      </c>
      <c r="C5699" s="786">
        <v>83725</v>
      </c>
      <c r="D5699" s="786" t="s">
        <v>6104</v>
      </c>
      <c r="E5699" s="786">
        <v>140</v>
      </c>
      <c r="F5699" s="786">
        <v>4010</v>
      </c>
      <c r="G5699" s="786" t="s">
        <v>3440</v>
      </c>
      <c r="H5699" s="786" t="s">
        <v>1573</v>
      </c>
      <c r="I5699" s="798">
        <v>1</v>
      </c>
      <c r="J5699" s="786">
        <v>1</v>
      </c>
      <c r="K5699" s="786">
        <v>8.67</v>
      </c>
      <c r="L5699" s="796">
        <v>8.67</v>
      </c>
      <c r="M5699" s="55" t="s">
        <v>2455</v>
      </c>
    </row>
    <row r="5700" spans="1:13" ht="15">
      <c r="A5700" s="783">
        <v>45957</v>
      </c>
      <c r="B5700" s="55" t="s">
        <v>7365</v>
      </c>
      <c r="C5700" s="784">
        <v>83491</v>
      </c>
      <c r="D5700" s="784" t="s">
        <v>6541</v>
      </c>
      <c r="E5700" s="784">
        <v>120</v>
      </c>
      <c r="F5700" s="784">
        <v>4010</v>
      </c>
      <c r="G5700" s="784" t="s">
        <v>6748</v>
      </c>
      <c r="H5700" s="784" t="s">
        <v>1573</v>
      </c>
      <c r="I5700" s="797">
        <v>1</v>
      </c>
      <c r="J5700" s="784">
        <v>1</v>
      </c>
      <c r="K5700" s="784">
        <v>7.54</v>
      </c>
      <c r="L5700" s="793">
        <v>7.54</v>
      </c>
      <c r="M5700" s="55" t="s">
        <v>2455</v>
      </c>
    </row>
    <row r="5701" spans="1:13" ht="15">
      <c r="A5701" s="783">
        <v>45957</v>
      </c>
      <c r="B5701" s="55" t="s">
        <v>7365</v>
      </c>
      <c r="C5701" s="786">
        <v>67862</v>
      </c>
      <c r="D5701" s="786" t="s">
        <v>3161</v>
      </c>
      <c r="E5701" s="786">
        <v>110</v>
      </c>
      <c r="F5701" s="786">
        <v>4010</v>
      </c>
      <c r="G5701" s="786" t="s">
        <v>3442</v>
      </c>
      <c r="H5701" s="786" t="s">
        <v>1573</v>
      </c>
      <c r="I5701" s="798">
        <v>2</v>
      </c>
      <c r="J5701" s="786">
        <v>2</v>
      </c>
      <c r="K5701" s="786">
        <v>5.47</v>
      </c>
      <c r="L5701" s="796">
        <v>10.94</v>
      </c>
      <c r="M5701" s="55" t="s">
        <v>2455</v>
      </c>
    </row>
    <row r="5702" spans="1:13" ht="15">
      <c r="A5702" s="783">
        <v>45957</v>
      </c>
      <c r="B5702" s="55" t="s">
        <v>7365</v>
      </c>
      <c r="C5702" s="784">
        <v>81347</v>
      </c>
      <c r="D5702" s="784" t="s">
        <v>5328</v>
      </c>
      <c r="E5702" s="784">
        <v>110</v>
      </c>
      <c r="F5702" s="784">
        <v>4010</v>
      </c>
      <c r="G5702" s="784" t="s">
        <v>3443</v>
      </c>
      <c r="H5702" s="784" t="s">
        <v>1573</v>
      </c>
      <c r="I5702" s="797">
        <v>5</v>
      </c>
      <c r="J5702" s="784">
        <v>5</v>
      </c>
      <c r="K5702" s="784">
        <v>7.85</v>
      </c>
      <c r="L5702" s="793">
        <v>39.25</v>
      </c>
      <c r="M5702" s="55" t="s">
        <v>2455</v>
      </c>
    </row>
    <row r="5703" spans="1:13" ht="15">
      <c r="A5703" s="783">
        <v>45957</v>
      </c>
      <c r="B5703" s="55" t="s">
        <v>7365</v>
      </c>
      <c r="C5703" s="786">
        <v>83643</v>
      </c>
      <c r="D5703" s="786" t="s">
        <v>6746</v>
      </c>
      <c r="E5703" s="786" t="s">
        <v>2296</v>
      </c>
      <c r="F5703" s="786">
        <v>4010</v>
      </c>
      <c r="G5703" s="786" t="s">
        <v>3166</v>
      </c>
      <c r="H5703" s="786" t="s">
        <v>1573</v>
      </c>
      <c r="I5703" s="798">
        <v>2</v>
      </c>
      <c r="J5703" s="786">
        <v>2</v>
      </c>
      <c r="K5703" s="786">
        <v>20.62</v>
      </c>
      <c r="L5703" s="796">
        <v>41.24</v>
      </c>
      <c r="M5703" s="55" t="s">
        <v>2455</v>
      </c>
    </row>
    <row r="5704" spans="1:13" ht="15">
      <c r="A5704" s="783">
        <v>45957</v>
      </c>
      <c r="B5704" s="55" t="s">
        <v>7365</v>
      </c>
      <c r="C5704" s="784">
        <v>82600</v>
      </c>
      <c r="D5704" s="784" t="s">
        <v>2493</v>
      </c>
      <c r="E5704" s="784">
        <v>120</v>
      </c>
      <c r="F5704" s="784">
        <v>4010</v>
      </c>
      <c r="G5704" s="784" t="s">
        <v>6487</v>
      </c>
      <c r="H5704" s="784" t="s">
        <v>1573</v>
      </c>
      <c r="I5704" s="797">
        <v>7</v>
      </c>
      <c r="J5704" s="784">
        <v>7</v>
      </c>
      <c r="K5704" s="784">
        <v>9.48</v>
      </c>
      <c r="L5704" s="793">
        <v>66.36</v>
      </c>
      <c r="M5704" s="55" t="s">
        <v>2455</v>
      </c>
    </row>
    <row r="5705" spans="1:13" ht="15">
      <c r="A5705" s="783">
        <v>45957</v>
      </c>
      <c r="B5705" s="55" t="s">
        <v>7365</v>
      </c>
      <c r="C5705" s="786">
        <v>68010</v>
      </c>
      <c r="D5705" s="786" t="s">
        <v>7366</v>
      </c>
      <c r="E5705" s="786">
        <v>90</v>
      </c>
      <c r="F5705" s="786">
        <v>4010</v>
      </c>
      <c r="G5705" s="786" t="s">
        <v>3509</v>
      </c>
      <c r="H5705" s="786" t="s">
        <v>1573</v>
      </c>
      <c r="I5705" s="798">
        <v>10</v>
      </c>
      <c r="J5705" s="786">
        <v>10</v>
      </c>
      <c r="K5705" s="796">
        <v>59.2</v>
      </c>
      <c r="L5705" s="796">
        <v>59.2</v>
      </c>
      <c r="M5705" s="55" t="s">
        <v>2455</v>
      </c>
    </row>
    <row r="5706" spans="1:13" ht="15">
      <c r="A5706" s="282">
        <v>45958</v>
      </c>
      <c r="B5706" s="55" t="s">
        <v>7367</v>
      </c>
      <c r="C5706" s="784">
        <v>83603</v>
      </c>
      <c r="D5706" s="784" t="s">
        <v>7368</v>
      </c>
      <c r="E5706" s="784" t="s">
        <v>441</v>
      </c>
      <c r="F5706" s="784">
        <v>4010</v>
      </c>
      <c r="G5706" s="784" t="s">
        <v>7013</v>
      </c>
      <c r="H5706" s="784" t="s">
        <v>1573</v>
      </c>
      <c r="J5706" s="784">
        <v>1</v>
      </c>
      <c r="K5706" s="784">
        <v>22.4</v>
      </c>
      <c r="L5706" s="784">
        <v>22.4</v>
      </c>
      <c r="M5706" s="55" t="s">
        <v>2455</v>
      </c>
    </row>
    <row r="5707" spans="1:13" ht="15">
      <c r="A5707" s="282">
        <v>45958</v>
      </c>
      <c r="B5707" s="55" t="s">
        <v>7367</v>
      </c>
      <c r="C5707" s="786">
        <v>83644</v>
      </c>
      <c r="D5707" s="786" t="s">
        <v>5955</v>
      </c>
      <c r="E5707" s="786" t="s">
        <v>2296</v>
      </c>
      <c r="F5707" s="786">
        <v>4010</v>
      </c>
      <c r="G5707" s="786" t="s">
        <v>7369</v>
      </c>
      <c r="H5707" s="786" t="s">
        <v>1573</v>
      </c>
      <c r="J5707" s="786">
        <v>1</v>
      </c>
      <c r="K5707" s="786">
        <v>26.87</v>
      </c>
      <c r="L5707" s="786">
        <v>26.87</v>
      </c>
      <c r="M5707" s="55" t="s">
        <v>2455</v>
      </c>
    </row>
    <row r="5708" spans="1:13" ht="15">
      <c r="A5708" s="282">
        <v>45958</v>
      </c>
      <c r="B5708" s="55" t="s">
        <v>7367</v>
      </c>
      <c r="C5708" s="784">
        <v>67563</v>
      </c>
      <c r="D5708" s="784">
        <v>179</v>
      </c>
      <c r="E5708" s="784">
        <v>150</v>
      </c>
      <c r="F5708" s="784">
        <v>4010</v>
      </c>
      <c r="G5708" s="784" t="s">
        <v>2860</v>
      </c>
      <c r="H5708" s="784" t="s">
        <v>1573</v>
      </c>
      <c r="J5708" s="784">
        <v>1</v>
      </c>
      <c r="K5708" s="784">
        <v>8.69</v>
      </c>
      <c r="L5708" s="784">
        <v>8.69</v>
      </c>
      <c r="M5708" s="55" t="s">
        <v>2455</v>
      </c>
    </row>
    <row r="5709" spans="1:13" ht="15">
      <c r="A5709" s="282">
        <v>45958</v>
      </c>
      <c r="B5709" s="55" t="s">
        <v>7367</v>
      </c>
      <c r="C5709" s="786">
        <v>67567</v>
      </c>
      <c r="D5709" s="786" t="s">
        <v>2909</v>
      </c>
      <c r="E5709" s="786">
        <v>100</v>
      </c>
      <c r="F5709" s="786">
        <v>4010</v>
      </c>
      <c r="G5709" s="786" t="s">
        <v>2787</v>
      </c>
      <c r="H5709" s="786" t="s">
        <v>1573</v>
      </c>
      <c r="J5709" s="786">
        <v>1</v>
      </c>
      <c r="K5709" s="786">
        <v>5.68</v>
      </c>
      <c r="L5709" s="786">
        <v>5.68</v>
      </c>
      <c r="M5709" s="55" t="s">
        <v>2455</v>
      </c>
    </row>
    <row r="5710" spans="1:13" ht="15">
      <c r="A5710" s="282">
        <v>45958</v>
      </c>
      <c r="B5710" s="55" t="s">
        <v>7367</v>
      </c>
      <c r="C5710" s="784">
        <v>82027</v>
      </c>
      <c r="D5710" s="784" t="s">
        <v>2560</v>
      </c>
      <c r="E5710" s="784">
        <v>120</v>
      </c>
      <c r="F5710" s="784">
        <v>4010</v>
      </c>
      <c r="G5710" s="784" t="s">
        <v>3663</v>
      </c>
      <c r="H5710" s="784" t="s">
        <v>1573</v>
      </c>
      <c r="J5710" s="784">
        <v>1</v>
      </c>
      <c r="K5710" s="784">
        <v>7.83</v>
      </c>
      <c r="L5710" s="784">
        <v>7.83</v>
      </c>
      <c r="M5710" s="55" t="s">
        <v>2455</v>
      </c>
    </row>
    <row r="5711" spans="1:13" ht="15">
      <c r="A5711" s="282">
        <v>45958</v>
      </c>
      <c r="B5711" s="55" t="s">
        <v>7367</v>
      </c>
      <c r="C5711" s="786">
        <v>81423</v>
      </c>
      <c r="D5711" s="786">
        <v>600</v>
      </c>
      <c r="E5711" s="786">
        <v>75</v>
      </c>
      <c r="F5711" s="786">
        <v>4010</v>
      </c>
      <c r="G5711" s="786" t="s">
        <v>2789</v>
      </c>
      <c r="H5711" s="786" t="s">
        <v>1573</v>
      </c>
      <c r="J5711" s="786">
        <v>1</v>
      </c>
      <c r="K5711" s="786">
        <v>6.66</v>
      </c>
      <c r="L5711" s="786">
        <v>6.66</v>
      </c>
      <c r="M5711" s="55" t="s">
        <v>2455</v>
      </c>
    </row>
    <row r="5712" spans="1:13" ht="15">
      <c r="A5712" s="282">
        <v>45958</v>
      </c>
      <c r="B5712" s="55" t="s">
        <v>7367</v>
      </c>
      <c r="C5712" s="784">
        <v>83347</v>
      </c>
      <c r="D5712" s="784" t="s">
        <v>5185</v>
      </c>
      <c r="E5712" s="784">
        <v>80</v>
      </c>
      <c r="F5712" s="784">
        <v>4010</v>
      </c>
      <c r="G5712" s="784" t="s">
        <v>7370</v>
      </c>
      <c r="H5712" s="784" t="s">
        <v>1573</v>
      </c>
      <c r="J5712" s="784">
        <v>1</v>
      </c>
      <c r="K5712" s="784">
        <v>8.49</v>
      </c>
      <c r="L5712" s="784">
        <v>8.49</v>
      </c>
      <c r="M5712" s="55" t="s">
        <v>2455</v>
      </c>
    </row>
    <row r="5713" spans="1:13" ht="15">
      <c r="A5713" s="282">
        <v>45958</v>
      </c>
      <c r="B5713" s="55" t="s">
        <v>7367</v>
      </c>
      <c r="C5713" s="786">
        <v>83012</v>
      </c>
      <c r="D5713" s="786" t="s">
        <v>2788</v>
      </c>
      <c r="E5713" s="786" t="s">
        <v>2230</v>
      </c>
      <c r="F5713" s="786">
        <v>4010</v>
      </c>
      <c r="G5713" s="786" t="s">
        <v>2792</v>
      </c>
      <c r="H5713" s="786" t="s">
        <v>1573</v>
      </c>
      <c r="J5713" s="786">
        <v>1</v>
      </c>
      <c r="K5713" s="786">
        <v>5.41</v>
      </c>
      <c r="L5713" s="786">
        <v>5.41</v>
      </c>
      <c r="M5713" s="55" t="s">
        <v>2455</v>
      </c>
    </row>
    <row r="5714" spans="1:13" ht="15">
      <c r="A5714" s="282">
        <v>45958</v>
      </c>
      <c r="B5714" s="55" t="s">
        <v>7367</v>
      </c>
      <c r="C5714" s="784">
        <v>83644</v>
      </c>
      <c r="D5714" s="784" t="s">
        <v>5955</v>
      </c>
      <c r="E5714" s="784" t="s">
        <v>2061</v>
      </c>
      <c r="F5714" s="784">
        <v>4010</v>
      </c>
      <c r="G5714" s="784" t="s">
        <v>4013</v>
      </c>
      <c r="H5714" s="784" t="s">
        <v>1573</v>
      </c>
      <c r="J5714" s="784">
        <v>2</v>
      </c>
      <c r="K5714" s="784">
        <v>26.87</v>
      </c>
      <c r="L5714" s="784">
        <v>53.74</v>
      </c>
      <c r="M5714" s="55" t="s">
        <v>2455</v>
      </c>
    </row>
    <row r="5715" spans="1:13" ht="15">
      <c r="A5715" s="282">
        <v>45958</v>
      </c>
      <c r="B5715" s="55" t="s">
        <v>7367</v>
      </c>
      <c r="C5715" s="786">
        <v>83615</v>
      </c>
      <c r="D5715" s="786" t="s">
        <v>6345</v>
      </c>
      <c r="E5715" s="786" t="s">
        <v>2296</v>
      </c>
      <c r="F5715" s="786">
        <v>4010</v>
      </c>
      <c r="G5715" s="786" t="s">
        <v>2794</v>
      </c>
      <c r="H5715" s="786" t="s">
        <v>1573</v>
      </c>
      <c r="J5715" s="786">
        <v>1</v>
      </c>
      <c r="K5715" s="786">
        <v>35.1</v>
      </c>
      <c r="L5715" s="786">
        <v>35.1</v>
      </c>
      <c r="M5715" s="55" t="s">
        <v>2455</v>
      </c>
    </row>
    <row r="5716" spans="1:13" ht="15">
      <c r="A5716" s="282">
        <v>45958</v>
      </c>
      <c r="B5716" s="55" t="s">
        <v>7367</v>
      </c>
      <c r="C5716" s="784">
        <v>52399</v>
      </c>
      <c r="D5716" s="784" t="s">
        <v>6925</v>
      </c>
      <c r="E5716" s="784" t="s">
        <v>441</v>
      </c>
      <c r="F5716" s="784">
        <v>4010</v>
      </c>
      <c r="G5716" s="784" t="s">
        <v>7371</v>
      </c>
      <c r="H5716" s="784" t="s">
        <v>1573</v>
      </c>
      <c r="J5716" s="784">
        <v>1</v>
      </c>
      <c r="K5716" s="784">
        <v>5.96</v>
      </c>
      <c r="L5716" s="784">
        <v>5.96</v>
      </c>
      <c r="M5716" s="55" t="s">
        <v>2455</v>
      </c>
    </row>
    <row r="5717" spans="1:13" ht="15">
      <c r="A5717" s="282">
        <v>45958</v>
      </c>
      <c r="B5717" s="55" t="s">
        <v>7367</v>
      </c>
      <c r="C5717" s="786">
        <v>83210</v>
      </c>
      <c r="D5717" s="786" t="s">
        <v>2974</v>
      </c>
      <c r="E5717" s="786">
        <v>130</v>
      </c>
      <c r="F5717" s="786">
        <v>4010</v>
      </c>
      <c r="G5717" s="786" t="s">
        <v>2796</v>
      </c>
      <c r="H5717" s="786" t="s">
        <v>1573</v>
      </c>
      <c r="J5717" s="786">
        <v>1</v>
      </c>
      <c r="K5717" s="786">
        <v>11.66</v>
      </c>
      <c r="L5717" s="786">
        <v>11.66</v>
      </c>
      <c r="M5717" s="55" t="s">
        <v>2455</v>
      </c>
    </row>
    <row r="5718" spans="1:13" ht="15">
      <c r="A5718" s="282">
        <v>45958</v>
      </c>
      <c r="B5718" s="55" t="s">
        <v>7367</v>
      </c>
      <c r="C5718" s="784">
        <v>82008</v>
      </c>
      <c r="D5718" s="784" t="s">
        <v>7372</v>
      </c>
      <c r="E5718" s="784">
        <v>100</v>
      </c>
      <c r="F5718" s="784">
        <v>4010</v>
      </c>
      <c r="G5718" s="784" t="s">
        <v>2797</v>
      </c>
      <c r="H5718" s="784" t="s">
        <v>1573</v>
      </c>
      <c r="J5718" s="784">
        <v>1</v>
      </c>
      <c r="K5718" s="784">
        <v>7.48</v>
      </c>
      <c r="L5718" s="784">
        <v>7.48</v>
      </c>
      <c r="M5718" s="55" t="s">
        <v>2455</v>
      </c>
    </row>
    <row r="5719" spans="1:13" ht="15">
      <c r="A5719" s="282">
        <v>45958</v>
      </c>
      <c r="B5719" s="55" t="s">
        <v>7367</v>
      </c>
      <c r="C5719" s="786">
        <v>83351</v>
      </c>
      <c r="D5719" s="786" t="s">
        <v>5292</v>
      </c>
      <c r="E5719" s="786">
        <v>75</v>
      </c>
      <c r="F5719" s="786">
        <v>4010</v>
      </c>
      <c r="G5719" s="786" t="s">
        <v>2798</v>
      </c>
      <c r="H5719" s="786" t="s">
        <v>1573</v>
      </c>
      <c r="J5719" s="786">
        <v>1</v>
      </c>
      <c r="K5719" s="786">
        <v>11.05</v>
      </c>
      <c r="L5719" s="786">
        <v>11.05</v>
      </c>
      <c r="M5719" s="55" t="s">
        <v>2455</v>
      </c>
    </row>
    <row r="5720" spans="1:13" ht="15">
      <c r="A5720" s="282">
        <v>45958</v>
      </c>
      <c r="B5720" s="55" t="s">
        <v>7367</v>
      </c>
      <c r="C5720" s="784">
        <v>50763</v>
      </c>
      <c r="D5720" s="784" t="s">
        <v>2637</v>
      </c>
      <c r="E5720" s="784" t="s">
        <v>2230</v>
      </c>
      <c r="F5720" s="784">
        <v>4010</v>
      </c>
      <c r="G5720" s="784" t="s">
        <v>2776</v>
      </c>
      <c r="H5720" s="784" t="s">
        <v>1573</v>
      </c>
      <c r="J5720" s="784">
        <v>1</v>
      </c>
      <c r="K5720" s="784">
        <v>4.0599999999999996</v>
      </c>
      <c r="L5720" s="784">
        <v>4.0599999999999996</v>
      </c>
      <c r="M5720" s="55" t="s">
        <v>2455</v>
      </c>
    </row>
    <row r="5721" spans="1:13" ht="15">
      <c r="A5721" s="282">
        <v>45958</v>
      </c>
      <c r="B5721" s="55" t="s">
        <v>7367</v>
      </c>
      <c r="C5721" s="786">
        <v>82889</v>
      </c>
      <c r="D5721" s="786" t="s">
        <v>3099</v>
      </c>
      <c r="E5721" s="786">
        <v>85</v>
      </c>
      <c r="F5721" s="786">
        <v>4010</v>
      </c>
      <c r="G5721" s="786" t="s">
        <v>2777</v>
      </c>
      <c r="H5721" s="786" t="s">
        <v>1573</v>
      </c>
      <c r="J5721" s="786">
        <v>1</v>
      </c>
      <c r="K5721" s="786">
        <v>12.98</v>
      </c>
      <c r="L5721" s="786">
        <v>12.98</v>
      </c>
      <c r="M5721" s="55" t="s">
        <v>2455</v>
      </c>
    </row>
    <row r="5722" spans="1:13" ht="15">
      <c r="A5722" s="282">
        <v>45958</v>
      </c>
      <c r="B5722" s="55" t="s">
        <v>7367</v>
      </c>
      <c r="C5722" s="784">
        <v>81764</v>
      </c>
      <c r="D5722" s="784" t="s">
        <v>5895</v>
      </c>
      <c r="E5722" s="784">
        <v>110</v>
      </c>
      <c r="F5722" s="784">
        <v>4010</v>
      </c>
      <c r="G5722" s="784" t="s">
        <v>2779</v>
      </c>
      <c r="H5722" s="784" t="s">
        <v>1573</v>
      </c>
      <c r="J5722" s="784">
        <v>2</v>
      </c>
      <c r="K5722" s="784">
        <v>3.92</v>
      </c>
      <c r="L5722" s="784">
        <v>7.84</v>
      </c>
      <c r="M5722" s="55" t="s">
        <v>2455</v>
      </c>
    </row>
    <row r="5723" spans="1:13" ht="15">
      <c r="A5723" s="282">
        <v>45958</v>
      </c>
      <c r="B5723" s="55" t="s">
        <v>7367</v>
      </c>
      <c r="C5723" s="786">
        <v>50265</v>
      </c>
      <c r="D5723" s="786" t="s">
        <v>5914</v>
      </c>
      <c r="E5723" s="786" t="s">
        <v>2061</v>
      </c>
      <c r="F5723" s="786">
        <v>4010</v>
      </c>
      <c r="G5723" s="786" t="s">
        <v>2767</v>
      </c>
      <c r="H5723" s="786" t="s">
        <v>1573</v>
      </c>
      <c r="J5723" s="786">
        <v>1</v>
      </c>
      <c r="K5723" s="786">
        <v>3.58</v>
      </c>
      <c r="L5723" s="786">
        <v>3.58</v>
      </c>
      <c r="M5723" s="55" t="s">
        <v>2455</v>
      </c>
    </row>
    <row r="5724" spans="1:13" ht="15">
      <c r="A5724" s="282">
        <v>45958</v>
      </c>
      <c r="B5724" s="55" t="s">
        <v>7367</v>
      </c>
      <c r="C5724" s="784">
        <v>43197</v>
      </c>
      <c r="D5724" s="784" t="s">
        <v>2560</v>
      </c>
      <c r="E5724" s="784">
        <v>130</v>
      </c>
      <c r="F5724" s="784">
        <v>4010</v>
      </c>
      <c r="G5724" s="784" t="s">
        <v>7373</v>
      </c>
      <c r="H5724" s="784" t="s">
        <v>1573</v>
      </c>
      <c r="J5724" s="784">
        <v>1</v>
      </c>
      <c r="K5724" s="784">
        <v>4.24</v>
      </c>
      <c r="L5724" s="784">
        <v>4.24</v>
      </c>
      <c r="M5724" s="55" t="s">
        <v>2455</v>
      </c>
    </row>
    <row r="5725" spans="1:13" ht="15">
      <c r="A5725" s="282">
        <v>45958</v>
      </c>
      <c r="B5725" s="55" t="s">
        <v>7367</v>
      </c>
      <c r="C5725" s="786">
        <v>68144</v>
      </c>
      <c r="D5725" s="786" t="s">
        <v>2560</v>
      </c>
      <c r="E5725" s="786">
        <v>50</v>
      </c>
      <c r="F5725" s="786">
        <v>4010</v>
      </c>
      <c r="G5725" s="786" t="s">
        <v>2769</v>
      </c>
      <c r="H5725" s="786" t="s">
        <v>1573</v>
      </c>
      <c r="J5725" s="786">
        <v>1</v>
      </c>
      <c r="K5725" s="786">
        <v>6.19</v>
      </c>
      <c r="L5725" s="786">
        <v>6.19</v>
      </c>
      <c r="M5725" s="55" t="s">
        <v>2455</v>
      </c>
    </row>
    <row r="5726" spans="1:13" ht="15">
      <c r="A5726" s="282">
        <v>45958</v>
      </c>
      <c r="B5726" s="55" t="s">
        <v>7367</v>
      </c>
      <c r="C5726" s="784">
        <v>45029</v>
      </c>
      <c r="D5726" s="784" t="s">
        <v>2602</v>
      </c>
      <c r="E5726" s="784">
        <v>110</v>
      </c>
      <c r="F5726" s="784">
        <v>4010</v>
      </c>
      <c r="G5726" s="784" t="s">
        <v>4621</v>
      </c>
      <c r="H5726" s="784" t="s">
        <v>1573</v>
      </c>
      <c r="J5726" s="784">
        <v>2</v>
      </c>
      <c r="K5726" s="784">
        <v>9.5399999999999991</v>
      </c>
      <c r="L5726" s="784">
        <v>19.079999999999998</v>
      </c>
      <c r="M5726" s="55" t="s">
        <v>2455</v>
      </c>
    </row>
    <row r="5727" spans="1:13" ht="15">
      <c r="A5727" s="282">
        <v>45958</v>
      </c>
      <c r="B5727" s="55" t="s">
        <v>7367</v>
      </c>
      <c r="C5727" s="786">
        <v>80039</v>
      </c>
      <c r="D5727" s="786" t="s">
        <v>6088</v>
      </c>
      <c r="E5727" s="786" t="s">
        <v>441</v>
      </c>
      <c r="F5727" s="786">
        <v>4010</v>
      </c>
      <c r="G5727" s="786" t="s">
        <v>7374</v>
      </c>
      <c r="H5727" s="786" t="s">
        <v>1573</v>
      </c>
      <c r="J5727" s="786">
        <v>2</v>
      </c>
      <c r="K5727" s="786">
        <v>10.08</v>
      </c>
      <c r="L5727" s="786">
        <v>20.16</v>
      </c>
      <c r="M5727" s="55" t="s">
        <v>2455</v>
      </c>
    </row>
    <row r="5728" spans="1:13" ht="15">
      <c r="A5728" s="282">
        <v>45958</v>
      </c>
      <c r="B5728" s="55" t="s">
        <v>7367</v>
      </c>
      <c r="C5728" s="784">
        <v>83503</v>
      </c>
      <c r="D5728" s="784" t="s">
        <v>5031</v>
      </c>
      <c r="E5728" s="784">
        <v>150</v>
      </c>
      <c r="F5728" s="784">
        <v>4010</v>
      </c>
      <c r="G5728" s="784" t="s">
        <v>2771</v>
      </c>
      <c r="H5728" s="784" t="s">
        <v>1573</v>
      </c>
      <c r="J5728" s="784">
        <v>3</v>
      </c>
      <c r="K5728" s="784">
        <v>12.78</v>
      </c>
      <c r="L5728" s="784">
        <v>38.340000000000003</v>
      </c>
      <c r="M5728" s="55" t="s">
        <v>2455</v>
      </c>
    </row>
    <row r="5729" spans="1:13" ht="15">
      <c r="A5729" s="282">
        <v>45958</v>
      </c>
      <c r="B5729" s="55" t="s">
        <v>7367</v>
      </c>
      <c r="C5729" s="786">
        <v>50265</v>
      </c>
      <c r="D5729" s="786" t="s">
        <v>5788</v>
      </c>
      <c r="E5729" s="786" t="s">
        <v>289</v>
      </c>
      <c r="F5729" s="786">
        <v>4010</v>
      </c>
      <c r="G5729" s="786" t="s">
        <v>7375</v>
      </c>
      <c r="H5729" s="786" t="s">
        <v>1573</v>
      </c>
      <c r="J5729" s="786">
        <v>1</v>
      </c>
      <c r="K5729" s="786">
        <v>4.62</v>
      </c>
      <c r="L5729" s="786">
        <v>4.62</v>
      </c>
      <c r="M5729" s="55" t="s">
        <v>2455</v>
      </c>
    </row>
    <row r="5730" spans="1:13" ht="15">
      <c r="A5730" s="282">
        <v>45958</v>
      </c>
      <c r="B5730" s="55" t="s">
        <v>7367</v>
      </c>
      <c r="C5730" s="784">
        <v>83989</v>
      </c>
      <c r="D5730" s="784" t="s">
        <v>6298</v>
      </c>
      <c r="E5730" s="784">
        <v>75</v>
      </c>
      <c r="F5730" s="784">
        <v>4010</v>
      </c>
      <c r="G5730" s="784" t="s">
        <v>7376</v>
      </c>
      <c r="H5730" s="784" t="s">
        <v>1573</v>
      </c>
      <c r="J5730" s="784">
        <v>1</v>
      </c>
      <c r="K5730" s="784">
        <v>14.35</v>
      </c>
      <c r="L5730" s="784">
        <v>14.35</v>
      </c>
      <c r="M5730" s="55" t="s">
        <v>2455</v>
      </c>
    </row>
    <row r="5731" spans="1:13" ht="15">
      <c r="A5731" s="282">
        <v>45958</v>
      </c>
      <c r="B5731" s="55" t="s">
        <v>7367</v>
      </c>
      <c r="C5731" s="786">
        <v>83167</v>
      </c>
      <c r="D5731" s="786">
        <v>66</v>
      </c>
      <c r="E5731" s="786">
        <v>110</v>
      </c>
      <c r="F5731" s="786">
        <v>4010</v>
      </c>
      <c r="G5731" s="786" t="s">
        <v>2773</v>
      </c>
      <c r="H5731" s="786" t="s">
        <v>1573</v>
      </c>
      <c r="J5731" s="786">
        <v>2</v>
      </c>
      <c r="K5731" s="786">
        <v>14.52</v>
      </c>
      <c r="L5731" s="786">
        <v>29.04</v>
      </c>
      <c r="M5731" s="55" t="s">
        <v>2455</v>
      </c>
    </row>
    <row r="5732" spans="1:13" ht="15">
      <c r="A5732" s="282">
        <v>45958</v>
      </c>
      <c r="B5732" s="55" t="s">
        <v>7367</v>
      </c>
      <c r="C5732" s="784">
        <v>82572</v>
      </c>
      <c r="D5732" s="784" t="s">
        <v>5361</v>
      </c>
      <c r="E5732" s="784">
        <v>130</v>
      </c>
      <c r="F5732" s="784">
        <v>4010</v>
      </c>
      <c r="G5732" s="784" t="s">
        <v>2760</v>
      </c>
      <c r="H5732" s="784" t="s">
        <v>1573</v>
      </c>
      <c r="J5732" s="784">
        <v>1</v>
      </c>
      <c r="K5732" s="784">
        <v>9.4700000000000006</v>
      </c>
      <c r="L5732" s="784">
        <v>9.4700000000000006</v>
      </c>
      <c r="M5732" s="55" t="s">
        <v>2455</v>
      </c>
    </row>
    <row r="5733" spans="1:13" ht="15">
      <c r="A5733" s="282">
        <v>45958</v>
      </c>
      <c r="B5733" s="55" t="s">
        <v>7367</v>
      </c>
      <c r="C5733" s="786">
        <v>45346</v>
      </c>
      <c r="D5733" s="786" t="s">
        <v>2934</v>
      </c>
      <c r="E5733" s="786">
        <v>130</v>
      </c>
      <c r="F5733" s="786">
        <v>4010</v>
      </c>
      <c r="G5733" s="786" t="s">
        <v>4697</v>
      </c>
      <c r="H5733" s="786" t="s">
        <v>1573</v>
      </c>
      <c r="J5733" s="786">
        <v>1</v>
      </c>
      <c r="K5733" s="786">
        <v>3.52</v>
      </c>
      <c r="L5733" s="786">
        <v>3.52</v>
      </c>
      <c r="M5733" s="55" t="s">
        <v>2455</v>
      </c>
    </row>
    <row r="5734" spans="1:13" ht="15">
      <c r="A5734" s="282">
        <v>45958</v>
      </c>
      <c r="B5734" s="55" t="s">
        <v>7367</v>
      </c>
      <c r="C5734" s="784">
        <v>68173</v>
      </c>
      <c r="D5734" s="784" t="s">
        <v>4602</v>
      </c>
      <c r="E5734" s="784">
        <v>90</v>
      </c>
      <c r="F5734" s="784">
        <v>4010</v>
      </c>
      <c r="G5734" s="784" t="s">
        <v>7377</v>
      </c>
      <c r="H5734" s="784" t="s">
        <v>1573</v>
      </c>
      <c r="J5734" s="784">
        <v>2</v>
      </c>
      <c r="K5734" s="784">
        <v>8.14</v>
      </c>
      <c r="L5734" s="784">
        <v>16.28</v>
      </c>
      <c r="M5734" s="55" t="s">
        <v>2455</v>
      </c>
    </row>
    <row r="5735" spans="1:13" ht="15">
      <c r="A5735" s="282">
        <v>45958</v>
      </c>
      <c r="B5735" s="55" t="s">
        <v>7367</v>
      </c>
      <c r="C5735" s="786">
        <v>81316</v>
      </c>
      <c r="D5735" s="786" t="s">
        <v>3019</v>
      </c>
      <c r="E5735" s="786">
        <v>110</v>
      </c>
      <c r="F5735" s="786">
        <v>4010</v>
      </c>
      <c r="G5735" s="786" t="s">
        <v>7378</v>
      </c>
      <c r="H5735" s="786" t="s">
        <v>1573</v>
      </c>
      <c r="J5735" s="786">
        <v>2</v>
      </c>
      <c r="K5735" s="786">
        <v>6.38</v>
      </c>
      <c r="L5735" s="786">
        <v>12.76</v>
      </c>
      <c r="M5735" s="55" t="s">
        <v>2455</v>
      </c>
    </row>
    <row r="5736" spans="1:13" ht="15">
      <c r="A5736" s="282">
        <v>45958</v>
      </c>
      <c r="B5736" s="55" t="s">
        <v>7367</v>
      </c>
      <c r="C5736" s="784">
        <v>83256</v>
      </c>
      <c r="D5736" s="784" t="s">
        <v>6059</v>
      </c>
      <c r="E5736" s="784">
        <v>120</v>
      </c>
      <c r="F5736" s="784">
        <v>4010</v>
      </c>
      <c r="G5736" s="784" t="s">
        <v>4012</v>
      </c>
      <c r="H5736" s="784" t="s">
        <v>1573</v>
      </c>
      <c r="J5736" s="784">
        <v>1</v>
      </c>
      <c r="K5736" s="784">
        <v>4.55</v>
      </c>
      <c r="L5736" s="784">
        <v>4.55</v>
      </c>
      <c r="M5736" s="55" t="s">
        <v>2455</v>
      </c>
    </row>
    <row r="5737" spans="1:13" ht="15">
      <c r="A5737" s="282">
        <v>45958</v>
      </c>
      <c r="B5737" s="55" t="s">
        <v>7367</v>
      </c>
      <c r="C5737" s="786">
        <v>83403</v>
      </c>
      <c r="D5737" s="786" t="s">
        <v>5730</v>
      </c>
      <c r="E5737" s="786" t="s">
        <v>2356</v>
      </c>
      <c r="F5737" s="786">
        <v>4010</v>
      </c>
      <c r="G5737" s="786" t="s">
        <v>3283</v>
      </c>
      <c r="H5737" s="786" t="s">
        <v>1573</v>
      </c>
      <c r="J5737" s="786">
        <v>1</v>
      </c>
      <c r="K5737" s="786">
        <v>7.18</v>
      </c>
      <c r="L5737" s="786">
        <v>7.18</v>
      </c>
      <c r="M5737" s="55" t="s">
        <v>2455</v>
      </c>
    </row>
    <row r="5738" spans="1:13" ht="15">
      <c r="A5738" s="282">
        <v>45958</v>
      </c>
      <c r="B5738" s="55" t="s">
        <v>7367</v>
      </c>
      <c r="C5738" s="784">
        <v>83783</v>
      </c>
      <c r="D5738" s="784" t="s">
        <v>7112</v>
      </c>
      <c r="E5738" s="784">
        <v>85</v>
      </c>
      <c r="F5738" s="784">
        <v>4010</v>
      </c>
      <c r="G5738" s="784" t="s">
        <v>2740</v>
      </c>
      <c r="H5738" s="784" t="s">
        <v>1573</v>
      </c>
      <c r="J5738" s="784">
        <v>1</v>
      </c>
      <c r="K5738" s="784">
        <v>10.050000000000001</v>
      </c>
      <c r="L5738" s="784">
        <v>10.050000000000001</v>
      </c>
      <c r="M5738" s="55" t="s">
        <v>2455</v>
      </c>
    </row>
    <row r="5739" spans="1:13" ht="15">
      <c r="A5739" s="282">
        <v>45958</v>
      </c>
      <c r="B5739" s="55" t="s">
        <v>7367</v>
      </c>
      <c r="C5739" s="786">
        <v>83344</v>
      </c>
      <c r="D5739" s="786" t="s">
        <v>5295</v>
      </c>
      <c r="E5739" s="786">
        <v>75</v>
      </c>
      <c r="F5739" s="786">
        <v>4010</v>
      </c>
      <c r="G5739" s="786" t="s">
        <v>2742</v>
      </c>
      <c r="H5739" s="786" t="s">
        <v>1573</v>
      </c>
      <c r="J5739" s="786">
        <v>1</v>
      </c>
      <c r="K5739" s="786">
        <v>9.51</v>
      </c>
      <c r="L5739" s="786">
        <v>9.51</v>
      </c>
      <c r="M5739" s="55" t="s">
        <v>2455</v>
      </c>
    </row>
    <row r="5740" spans="1:13" ht="15">
      <c r="A5740" s="282">
        <v>45958</v>
      </c>
      <c r="B5740" s="55" t="s">
        <v>7367</v>
      </c>
      <c r="C5740" s="784">
        <v>83535</v>
      </c>
      <c r="D5740" s="784" t="s">
        <v>5611</v>
      </c>
      <c r="E5740" s="784">
        <v>80</v>
      </c>
      <c r="F5740" s="784">
        <v>4010</v>
      </c>
      <c r="G5740" s="784" t="s">
        <v>6446</v>
      </c>
      <c r="H5740" s="784" t="s">
        <v>1573</v>
      </c>
      <c r="J5740" s="784">
        <v>1</v>
      </c>
      <c r="K5740" s="784">
        <v>6.33</v>
      </c>
      <c r="L5740" s="784">
        <v>6.33</v>
      </c>
      <c r="M5740" s="55" t="s">
        <v>2455</v>
      </c>
    </row>
    <row r="5741" spans="1:13" ht="15">
      <c r="A5741" s="282">
        <v>45958</v>
      </c>
      <c r="B5741" s="55" t="s">
        <v>7367</v>
      </c>
      <c r="C5741" s="786">
        <v>83584</v>
      </c>
      <c r="D5741" s="786" t="s">
        <v>6802</v>
      </c>
      <c r="E5741" s="786" t="s">
        <v>289</v>
      </c>
      <c r="F5741" s="786">
        <v>4010</v>
      </c>
      <c r="G5741" s="786" t="s">
        <v>2746</v>
      </c>
      <c r="H5741" s="786" t="s">
        <v>1573</v>
      </c>
      <c r="J5741" s="786">
        <v>3</v>
      </c>
      <c r="K5741" s="786">
        <v>10.16</v>
      </c>
      <c r="L5741" s="786">
        <v>30.48</v>
      </c>
      <c r="M5741" s="55" t="s">
        <v>2455</v>
      </c>
    </row>
    <row r="5742" spans="1:13" ht="15">
      <c r="A5742" s="282">
        <v>45958</v>
      </c>
      <c r="B5742" s="55" t="s">
        <v>7367</v>
      </c>
      <c r="C5742" s="784">
        <v>83646</v>
      </c>
      <c r="D5742" s="784" t="s">
        <v>7379</v>
      </c>
      <c r="E5742" s="784" t="s">
        <v>2356</v>
      </c>
      <c r="F5742" s="784">
        <v>4010</v>
      </c>
      <c r="G5742" s="784" t="s">
        <v>2747</v>
      </c>
      <c r="H5742" s="784" t="s">
        <v>1573</v>
      </c>
      <c r="J5742" s="784">
        <v>1</v>
      </c>
      <c r="K5742" s="784">
        <v>6.7</v>
      </c>
      <c r="L5742" s="784">
        <v>6.7</v>
      </c>
      <c r="M5742" s="55" t="s">
        <v>2455</v>
      </c>
    </row>
    <row r="5743" spans="1:13" ht="15">
      <c r="A5743" s="282">
        <v>45958</v>
      </c>
      <c r="B5743" s="55" t="s">
        <v>7367</v>
      </c>
      <c r="C5743" s="786">
        <v>67501</v>
      </c>
      <c r="D5743" s="786" t="s">
        <v>2909</v>
      </c>
      <c r="E5743" s="786">
        <v>100</v>
      </c>
      <c r="F5743" s="786">
        <v>4010</v>
      </c>
      <c r="G5743" s="786" t="s">
        <v>2749</v>
      </c>
      <c r="H5743" s="786" t="s">
        <v>1573</v>
      </c>
      <c r="J5743" s="786">
        <v>1</v>
      </c>
      <c r="K5743" s="786">
        <v>7.7</v>
      </c>
      <c r="L5743" s="786">
        <v>7.7</v>
      </c>
      <c r="M5743" s="55" t="s">
        <v>2455</v>
      </c>
    </row>
    <row r="5744" spans="1:13" ht="15">
      <c r="A5744" s="282">
        <v>45958</v>
      </c>
      <c r="B5744" s="55" t="s">
        <v>7367</v>
      </c>
      <c r="C5744" s="784">
        <v>83462</v>
      </c>
      <c r="D5744" s="784" t="s">
        <v>6110</v>
      </c>
      <c r="E5744" s="784" t="s">
        <v>441</v>
      </c>
      <c r="F5744" s="784">
        <v>4010</v>
      </c>
      <c r="G5744" s="784" t="s">
        <v>7380</v>
      </c>
      <c r="H5744" s="784" t="s">
        <v>1573</v>
      </c>
      <c r="J5744" s="784">
        <v>1</v>
      </c>
      <c r="K5744" s="784">
        <v>35.44</v>
      </c>
      <c r="L5744" s="784">
        <v>35.44</v>
      </c>
      <c r="M5744" s="55" t="s">
        <v>2455</v>
      </c>
    </row>
    <row r="5745" spans="1:14" ht="15">
      <c r="A5745" s="282">
        <v>45958</v>
      </c>
      <c r="B5745" s="55" t="s">
        <v>7367</v>
      </c>
      <c r="C5745" s="786">
        <v>83340</v>
      </c>
      <c r="D5745" s="786">
        <v>11</v>
      </c>
      <c r="E5745" s="786">
        <v>50</v>
      </c>
      <c r="F5745" s="786">
        <v>4010</v>
      </c>
      <c r="G5745" s="786" t="s">
        <v>2751</v>
      </c>
      <c r="H5745" s="786" t="s">
        <v>1573</v>
      </c>
      <c r="J5745" s="786">
        <v>2</v>
      </c>
      <c r="K5745" s="786">
        <v>4.04</v>
      </c>
      <c r="L5745" s="786">
        <v>8.08</v>
      </c>
      <c r="M5745" s="55" t="s">
        <v>2455</v>
      </c>
    </row>
    <row r="5746" spans="1:14" ht="15">
      <c r="A5746" s="282">
        <v>45958</v>
      </c>
      <c r="B5746" s="55" t="s">
        <v>7367</v>
      </c>
      <c r="C5746" s="784">
        <v>82008</v>
      </c>
      <c r="D5746" s="784" t="s">
        <v>7372</v>
      </c>
      <c r="E5746" s="784">
        <v>90</v>
      </c>
      <c r="F5746" s="784">
        <v>4010</v>
      </c>
      <c r="G5746" s="784" t="s">
        <v>2754</v>
      </c>
      <c r="H5746" s="784" t="s">
        <v>1573</v>
      </c>
      <c r="J5746" s="784">
        <v>2</v>
      </c>
      <c r="K5746" s="784">
        <v>7.48</v>
      </c>
      <c r="L5746" s="784">
        <v>14.96</v>
      </c>
      <c r="M5746" s="55" t="s">
        <v>2455</v>
      </c>
    </row>
    <row r="5747" spans="1:14" ht="15">
      <c r="A5747" s="282">
        <v>45958</v>
      </c>
      <c r="B5747" s="55" t="s">
        <v>7367</v>
      </c>
      <c r="C5747" s="786">
        <v>64336</v>
      </c>
      <c r="D5747" s="786" t="s">
        <v>5127</v>
      </c>
      <c r="E5747" s="877">
        <v>45942</v>
      </c>
      <c r="F5747" s="786">
        <v>4010</v>
      </c>
      <c r="G5747" s="786" t="s">
        <v>2755</v>
      </c>
      <c r="H5747" s="786" t="s">
        <v>1573</v>
      </c>
      <c r="J5747" s="786">
        <v>1</v>
      </c>
      <c r="K5747" s="786">
        <v>9.5500000000000007</v>
      </c>
      <c r="L5747" s="786">
        <v>9.5500000000000007</v>
      </c>
      <c r="M5747" s="55" t="s">
        <v>2455</v>
      </c>
    </row>
    <row r="5748" spans="1:14" ht="15">
      <c r="A5748" s="282">
        <v>45958</v>
      </c>
      <c r="B5748" s="55" t="s">
        <v>7367</v>
      </c>
      <c r="C5748" s="784">
        <v>83983</v>
      </c>
      <c r="D5748" s="784" t="s">
        <v>7199</v>
      </c>
      <c r="E5748" s="784">
        <v>80</v>
      </c>
      <c r="F5748" s="784">
        <v>4010</v>
      </c>
      <c r="G5748" s="784" t="s">
        <v>2731</v>
      </c>
      <c r="H5748" s="784" t="s">
        <v>1573</v>
      </c>
      <c r="J5748" s="784">
        <v>3</v>
      </c>
      <c r="K5748" s="784">
        <v>8.09</v>
      </c>
      <c r="L5748" s="784">
        <v>24.27</v>
      </c>
      <c r="M5748" s="55" t="s">
        <v>2455</v>
      </c>
    </row>
    <row r="5749" spans="1:14" ht="15">
      <c r="A5749" s="282">
        <v>45958</v>
      </c>
      <c r="B5749" s="55" t="s">
        <v>7367</v>
      </c>
      <c r="C5749" s="786">
        <v>81553</v>
      </c>
      <c r="D5749" s="786" t="s">
        <v>2322</v>
      </c>
      <c r="E5749" s="786">
        <v>50</v>
      </c>
      <c r="F5749" s="786">
        <v>4010</v>
      </c>
      <c r="G5749" s="786" t="s">
        <v>2733</v>
      </c>
      <c r="H5749" s="786" t="s">
        <v>1573</v>
      </c>
      <c r="J5749" s="786">
        <v>2</v>
      </c>
      <c r="K5749" s="786">
        <v>34.49</v>
      </c>
      <c r="L5749" s="786">
        <v>68.98</v>
      </c>
      <c r="M5749" s="55" t="s">
        <v>2455</v>
      </c>
    </row>
    <row r="5750" spans="1:14" ht="15">
      <c r="A5750" s="282">
        <v>45958</v>
      </c>
      <c r="B5750" s="55" t="s">
        <v>7367</v>
      </c>
      <c r="C5750" s="784">
        <v>83398</v>
      </c>
      <c r="D5750" s="784" t="s">
        <v>6457</v>
      </c>
      <c r="E5750" s="784">
        <v>60</v>
      </c>
      <c r="F5750" s="784">
        <v>4010</v>
      </c>
      <c r="G5750" s="784" t="s">
        <v>2725</v>
      </c>
      <c r="H5750" s="784" t="s">
        <v>1573</v>
      </c>
      <c r="J5750" s="784">
        <v>1</v>
      </c>
      <c r="K5750" s="784">
        <v>5.48</v>
      </c>
      <c r="L5750" s="784">
        <v>5.48</v>
      </c>
      <c r="M5750" s="55" t="s">
        <v>2455</v>
      </c>
    </row>
    <row r="5751" spans="1:14" ht="15">
      <c r="A5751" s="282">
        <v>45958</v>
      </c>
      <c r="B5751" s="55" t="s">
        <v>7367</v>
      </c>
      <c r="C5751" s="786">
        <v>59852</v>
      </c>
      <c r="D5751" s="786" t="s">
        <v>2242</v>
      </c>
      <c r="E5751" s="786">
        <v>130</v>
      </c>
      <c r="F5751" s="786">
        <v>4010</v>
      </c>
      <c r="G5751" s="786" t="s">
        <v>5842</v>
      </c>
      <c r="H5751" s="786" t="s">
        <v>1573</v>
      </c>
      <c r="J5751" s="786">
        <v>1</v>
      </c>
      <c r="K5751" s="786">
        <v>8.5500000000000007</v>
      </c>
      <c r="L5751" s="786">
        <v>8.5500000000000007</v>
      </c>
      <c r="M5751" s="55" t="s">
        <v>2455</v>
      </c>
    </row>
    <row r="5752" spans="1:14" ht="15">
      <c r="A5752" s="282">
        <v>45958</v>
      </c>
      <c r="B5752" s="55" t="s">
        <v>7367</v>
      </c>
      <c r="C5752" s="784">
        <v>80504</v>
      </c>
      <c r="D5752" s="784" t="s">
        <v>4908</v>
      </c>
      <c r="E5752" s="784" t="s">
        <v>2639</v>
      </c>
      <c r="F5752" s="784">
        <v>4010</v>
      </c>
      <c r="G5752" s="784" t="s">
        <v>2726</v>
      </c>
      <c r="H5752" s="784" t="s">
        <v>1573</v>
      </c>
      <c r="J5752" s="784">
        <v>1</v>
      </c>
      <c r="K5752" s="784">
        <v>14.03</v>
      </c>
      <c r="L5752" s="784">
        <v>14.03</v>
      </c>
      <c r="M5752" s="55" t="s">
        <v>2455</v>
      </c>
    </row>
    <row r="5753" spans="1:14" ht="15">
      <c r="A5753" s="282">
        <v>45958</v>
      </c>
      <c r="B5753" s="55" t="s">
        <v>7367</v>
      </c>
      <c r="C5753" s="786">
        <v>83643</v>
      </c>
      <c r="D5753" s="786" t="s">
        <v>6746</v>
      </c>
      <c r="E5753" s="786" t="s">
        <v>441</v>
      </c>
      <c r="F5753" s="786">
        <v>4010</v>
      </c>
      <c r="G5753" s="786" t="s">
        <v>7381</v>
      </c>
      <c r="H5753" s="786" t="s">
        <v>1573</v>
      </c>
      <c r="J5753" s="786">
        <v>1</v>
      </c>
      <c r="K5753" s="786">
        <v>20.62</v>
      </c>
      <c r="L5753" s="786">
        <v>20.62</v>
      </c>
      <c r="M5753" s="55" t="s">
        <v>2455</v>
      </c>
    </row>
    <row r="5754" spans="1:14" ht="15">
      <c r="A5754" s="282">
        <v>45958</v>
      </c>
      <c r="B5754" s="55" t="s">
        <v>7367</v>
      </c>
      <c r="C5754" s="784">
        <v>82285</v>
      </c>
      <c r="D5754" s="784" t="s">
        <v>4796</v>
      </c>
      <c r="E5754" s="784">
        <v>85</v>
      </c>
      <c r="F5754" s="784">
        <v>4010</v>
      </c>
      <c r="G5754" s="784" t="s">
        <v>7382</v>
      </c>
      <c r="H5754" s="784" t="s">
        <v>1573</v>
      </c>
      <c r="J5754" s="784">
        <v>2</v>
      </c>
      <c r="K5754" s="784">
        <v>7.62</v>
      </c>
      <c r="L5754" s="784">
        <v>15.24</v>
      </c>
      <c r="M5754" s="55" t="s">
        <v>2455</v>
      </c>
    </row>
    <row r="5755" spans="1:14" ht="15">
      <c r="A5755" s="282">
        <v>45958</v>
      </c>
      <c r="B5755" s="55" t="s">
        <v>7367</v>
      </c>
      <c r="C5755" s="786">
        <v>59845</v>
      </c>
      <c r="D5755" s="786" t="s">
        <v>5590</v>
      </c>
      <c r="E5755" s="786" t="s">
        <v>441</v>
      </c>
      <c r="F5755" s="786">
        <v>4010</v>
      </c>
      <c r="G5755" s="786" t="s">
        <v>2714</v>
      </c>
      <c r="H5755" s="786" t="s">
        <v>1573</v>
      </c>
      <c r="J5755" s="786">
        <v>1</v>
      </c>
      <c r="K5755" s="786">
        <v>8.5299999999999994</v>
      </c>
      <c r="L5755" s="786">
        <v>8.5299999999999994</v>
      </c>
      <c r="M5755" s="55" t="s">
        <v>2455</v>
      </c>
    </row>
    <row r="5756" spans="1:14" ht="15">
      <c r="A5756" s="282">
        <v>45958</v>
      </c>
      <c r="B5756" s="55" t="s">
        <v>7367</v>
      </c>
      <c r="C5756" s="784">
        <v>83754</v>
      </c>
      <c r="D5756" s="784" t="s">
        <v>6806</v>
      </c>
      <c r="E5756" s="784">
        <v>90</v>
      </c>
      <c r="F5756" s="784">
        <v>4010</v>
      </c>
      <c r="G5756" s="784" t="s">
        <v>2716</v>
      </c>
      <c r="H5756" s="784" t="s">
        <v>1573</v>
      </c>
      <c r="J5756" s="784">
        <v>1</v>
      </c>
      <c r="K5756" s="784">
        <v>7.54</v>
      </c>
      <c r="L5756" s="784">
        <v>7.54</v>
      </c>
      <c r="M5756" s="55" t="s">
        <v>2455</v>
      </c>
    </row>
    <row r="5757" spans="1:14" ht="24.75">
      <c r="A5757" s="282">
        <v>45958</v>
      </c>
      <c r="B5757" s="55" t="s">
        <v>7383</v>
      </c>
      <c r="C5757" s="784">
        <v>83729</v>
      </c>
      <c r="D5757" s="784" t="s">
        <v>7384</v>
      </c>
      <c r="E5757" s="784">
        <v>110</v>
      </c>
      <c r="F5757" s="784">
        <v>4010</v>
      </c>
      <c r="G5757" s="1038" t="s">
        <v>7385</v>
      </c>
      <c r="H5757" s="1038" t="s">
        <v>1573</v>
      </c>
      <c r="J5757" s="55">
        <v>-37</v>
      </c>
      <c r="K5757" s="791">
        <v>4.92</v>
      </c>
      <c r="L5757" s="791">
        <v>-182.04</v>
      </c>
      <c r="M5757" s="55" t="s">
        <v>2455</v>
      </c>
      <c r="N5757" s="788" t="s">
        <v>7386</v>
      </c>
    </row>
    <row r="5758" spans="1:14" ht="15">
      <c r="A5758" s="282">
        <v>45958</v>
      </c>
      <c r="B5758" s="55" t="s">
        <v>7387</v>
      </c>
      <c r="C5758" s="784">
        <v>83729</v>
      </c>
      <c r="D5758" s="784" t="s">
        <v>7384</v>
      </c>
      <c r="E5758" s="784">
        <v>110</v>
      </c>
      <c r="F5758" s="784">
        <v>4010</v>
      </c>
      <c r="G5758" s="784" t="s">
        <v>7385</v>
      </c>
      <c r="H5758" s="784" t="s">
        <v>1573</v>
      </c>
      <c r="J5758" s="784">
        <v>37</v>
      </c>
      <c r="K5758" s="784">
        <v>4.92</v>
      </c>
      <c r="L5758" s="784">
        <v>182.04</v>
      </c>
      <c r="M5758" s="55" t="s">
        <v>2455</v>
      </c>
      <c r="N5758" s="788" t="s">
        <v>7388</v>
      </c>
    </row>
    <row r="5759" spans="1:14" ht="24.75">
      <c r="A5759" s="282">
        <v>45958</v>
      </c>
      <c r="B5759" s="55" t="s">
        <v>7389</v>
      </c>
      <c r="C5759" s="784">
        <v>83729</v>
      </c>
      <c r="D5759" s="784" t="s">
        <v>7384</v>
      </c>
      <c r="E5759" s="784">
        <v>110</v>
      </c>
      <c r="F5759" s="784">
        <v>4010</v>
      </c>
      <c r="G5759" s="784">
        <v>-37</v>
      </c>
      <c r="H5759" s="784" t="s">
        <v>1573</v>
      </c>
      <c r="I5759" s="252">
        <v>-182.04</v>
      </c>
      <c r="J5759" s="55">
        <v>-37</v>
      </c>
      <c r="K5759" s="791">
        <v>4.92</v>
      </c>
      <c r="L5759" s="791">
        <v>-182.04</v>
      </c>
      <c r="M5759" s="55" t="s">
        <v>2618</v>
      </c>
      <c r="N5759" s="788" t="s">
        <v>7390</v>
      </c>
    </row>
    <row r="5760" spans="1:14" ht="15">
      <c r="A5760" s="282">
        <v>45958</v>
      </c>
      <c r="B5760" s="55" t="s">
        <v>7391</v>
      </c>
      <c r="C5760" s="784">
        <v>30070</v>
      </c>
      <c r="D5760" s="784" t="s">
        <v>6727</v>
      </c>
      <c r="E5760" s="784" t="s">
        <v>2230</v>
      </c>
      <c r="F5760" s="784">
        <v>4010</v>
      </c>
      <c r="G5760" s="784" t="s">
        <v>3020</v>
      </c>
      <c r="H5760" s="784" t="s">
        <v>1573</v>
      </c>
      <c r="I5760" s="797">
        <v>3</v>
      </c>
      <c r="J5760" s="784">
        <v>3</v>
      </c>
      <c r="K5760" s="784">
        <v>8.98</v>
      </c>
      <c r="L5760" s="784">
        <v>26.94</v>
      </c>
      <c r="M5760" s="55" t="s">
        <v>2455</v>
      </c>
    </row>
    <row r="5761" spans="1:13" ht="15">
      <c r="A5761" s="282">
        <v>45958</v>
      </c>
      <c r="B5761" s="55" t="s">
        <v>7391</v>
      </c>
      <c r="C5761" s="786">
        <v>80034</v>
      </c>
      <c r="D5761" s="786">
        <v>22</v>
      </c>
      <c r="E5761" s="786" t="s">
        <v>441</v>
      </c>
      <c r="F5761" s="786">
        <v>4010</v>
      </c>
      <c r="G5761" s="786" t="s">
        <v>2979</v>
      </c>
      <c r="H5761" s="786" t="s">
        <v>1573</v>
      </c>
      <c r="I5761" s="798">
        <v>1</v>
      </c>
      <c r="J5761" s="786">
        <v>1</v>
      </c>
      <c r="K5761" s="786">
        <v>10.16</v>
      </c>
      <c r="L5761" s="786">
        <v>10.16</v>
      </c>
      <c r="M5761" s="55" t="s">
        <v>2455</v>
      </c>
    </row>
    <row r="5762" spans="1:13" ht="15">
      <c r="A5762" s="282">
        <v>45958</v>
      </c>
      <c r="B5762" s="55" t="s">
        <v>7391</v>
      </c>
      <c r="C5762" s="784">
        <v>67567</v>
      </c>
      <c r="D5762" s="784" t="s">
        <v>3095</v>
      </c>
      <c r="E5762" s="784">
        <v>140</v>
      </c>
      <c r="F5762" s="784">
        <v>4010</v>
      </c>
      <c r="G5762" s="784" t="s">
        <v>2990</v>
      </c>
      <c r="H5762" s="784" t="s">
        <v>1573</v>
      </c>
      <c r="I5762" s="797">
        <v>1</v>
      </c>
      <c r="J5762" s="784">
        <v>1</v>
      </c>
      <c r="K5762" s="784">
        <v>5.68</v>
      </c>
      <c r="L5762" s="784">
        <v>5.68</v>
      </c>
      <c r="M5762" s="55" t="s">
        <v>2455</v>
      </c>
    </row>
    <row r="5763" spans="1:13" ht="15">
      <c r="A5763" s="282">
        <v>45958</v>
      </c>
      <c r="B5763" s="55" t="s">
        <v>7391</v>
      </c>
      <c r="C5763" s="786">
        <v>83755</v>
      </c>
      <c r="D5763" s="786" t="s">
        <v>6983</v>
      </c>
      <c r="E5763" s="786">
        <v>80</v>
      </c>
      <c r="F5763" s="786">
        <v>4010</v>
      </c>
      <c r="G5763" s="786" t="s">
        <v>2995</v>
      </c>
      <c r="H5763" s="786" t="s">
        <v>1573</v>
      </c>
      <c r="I5763" s="798">
        <v>1</v>
      </c>
      <c r="J5763" s="786">
        <v>1</v>
      </c>
      <c r="K5763" s="786">
        <v>5.86</v>
      </c>
      <c r="L5763" s="786">
        <v>5.86</v>
      </c>
      <c r="M5763" s="55" t="s">
        <v>2455</v>
      </c>
    </row>
    <row r="5764" spans="1:13" ht="15">
      <c r="A5764" s="282">
        <v>45958</v>
      </c>
      <c r="B5764" s="55" t="s">
        <v>7391</v>
      </c>
      <c r="C5764" s="784">
        <v>81700</v>
      </c>
      <c r="D5764" s="784" t="s">
        <v>3210</v>
      </c>
      <c r="E5764" s="784">
        <v>100</v>
      </c>
      <c r="F5764" s="784">
        <v>4010</v>
      </c>
      <c r="G5764" s="784" t="s">
        <v>5894</v>
      </c>
      <c r="H5764" s="784" t="s">
        <v>1573</v>
      </c>
      <c r="I5764" s="797">
        <v>1</v>
      </c>
      <c r="J5764" s="784">
        <v>1</v>
      </c>
      <c r="K5764" s="784">
        <v>4.63</v>
      </c>
      <c r="L5764" s="784">
        <v>4.63</v>
      </c>
      <c r="M5764" s="55" t="s">
        <v>2455</v>
      </c>
    </row>
    <row r="5765" spans="1:13" ht="15">
      <c r="A5765" s="282">
        <v>45958</v>
      </c>
      <c r="B5765" s="55" t="s">
        <v>7391</v>
      </c>
      <c r="C5765" s="786">
        <v>83534</v>
      </c>
      <c r="D5765" s="786" t="s">
        <v>2280</v>
      </c>
      <c r="E5765" s="786">
        <v>60</v>
      </c>
      <c r="F5765" s="786">
        <v>4010</v>
      </c>
      <c r="G5765" s="786" t="s">
        <v>7392</v>
      </c>
      <c r="H5765" s="786" t="s">
        <v>1573</v>
      </c>
      <c r="I5765" s="798">
        <v>1</v>
      </c>
      <c r="J5765" s="786">
        <v>1</v>
      </c>
      <c r="K5765" s="786">
        <v>6.15</v>
      </c>
      <c r="L5765" s="786">
        <v>6.15</v>
      </c>
      <c r="M5765" s="55" t="s">
        <v>2455</v>
      </c>
    </row>
    <row r="5766" spans="1:13" ht="15">
      <c r="A5766" s="282">
        <v>45958</v>
      </c>
      <c r="B5766" s="55" t="s">
        <v>7391</v>
      </c>
      <c r="C5766" s="784">
        <v>80039</v>
      </c>
      <c r="D5766" s="784" t="s">
        <v>6088</v>
      </c>
      <c r="E5766" s="784" t="s">
        <v>3950</v>
      </c>
      <c r="F5766" s="784">
        <v>4010</v>
      </c>
      <c r="G5766" s="784" t="s">
        <v>2878</v>
      </c>
      <c r="H5766" s="784" t="s">
        <v>1573</v>
      </c>
      <c r="I5766" s="797">
        <v>1</v>
      </c>
      <c r="J5766" s="784">
        <v>1</v>
      </c>
      <c r="K5766" s="784">
        <v>10.08</v>
      </c>
      <c r="L5766" s="784">
        <v>10.08</v>
      </c>
      <c r="M5766" s="55" t="s">
        <v>2455</v>
      </c>
    </row>
    <row r="5767" spans="1:13" ht="15">
      <c r="A5767" s="282">
        <v>45958</v>
      </c>
      <c r="B5767" s="55" t="s">
        <v>7391</v>
      </c>
      <c r="C5767" s="786">
        <v>82982</v>
      </c>
      <c r="D5767" s="786" t="s">
        <v>2233</v>
      </c>
      <c r="E5767" s="786">
        <v>75</v>
      </c>
      <c r="F5767" s="786">
        <v>4010</v>
      </c>
      <c r="G5767" s="786" t="s">
        <v>4166</v>
      </c>
      <c r="H5767" s="786" t="s">
        <v>1573</v>
      </c>
      <c r="I5767" s="798">
        <v>2</v>
      </c>
      <c r="J5767" s="786">
        <v>2</v>
      </c>
      <c r="K5767" s="786">
        <v>3.98</v>
      </c>
      <c r="L5767" s="786">
        <v>7.96</v>
      </c>
      <c r="M5767" s="55" t="s">
        <v>2455</v>
      </c>
    </row>
    <row r="5768" spans="1:13" ht="15">
      <c r="A5768" s="282">
        <v>45958</v>
      </c>
      <c r="B5768" s="55" t="s">
        <v>7391</v>
      </c>
      <c r="C5768" s="784">
        <v>82671</v>
      </c>
      <c r="D5768" s="784" t="s">
        <v>2476</v>
      </c>
      <c r="E5768" s="784">
        <v>60</v>
      </c>
      <c r="F5768" s="784">
        <v>4010</v>
      </c>
      <c r="G5768" s="784" t="s">
        <v>4167</v>
      </c>
      <c r="H5768" s="784" t="s">
        <v>1573</v>
      </c>
      <c r="I5768" s="797">
        <v>1</v>
      </c>
      <c r="J5768" s="784">
        <v>1</v>
      </c>
      <c r="K5768" s="784">
        <v>6.89</v>
      </c>
      <c r="L5768" s="784">
        <v>6.89</v>
      </c>
      <c r="M5768" s="55" t="s">
        <v>2455</v>
      </c>
    </row>
    <row r="5769" spans="1:13" ht="15">
      <c r="A5769" s="282">
        <v>45958</v>
      </c>
      <c r="B5769" s="55" t="s">
        <v>7391</v>
      </c>
      <c r="C5769" s="786">
        <v>83019</v>
      </c>
      <c r="D5769" s="786" t="s">
        <v>4093</v>
      </c>
      <c r="E5769" s="786">
        <v>90</v>
      </c>
      <c r="F5769" s="786">
        <v>4010</v>
      </c>
      <c r="G5769" s="786" t="s">
        <v>5896</v>
      </c>
      <c r="H5769" s="786" t="s">
        <v>1573</v>
      </c>
      <c r="I5769" s="798">
        <v>1</v>
      </c>
      <c r="J5769" s="786">
        <v>1</v>
      </c>
      <c r="K5769" s="786">
        <v>6.38</v>
      </c>
      <c r="L5769" s="786">
        <v>6.38</v>
      </c>
      <c r="M5769" s="55" t="s">
        <v>2455</v>
      </c>
    </row>
    <row r="5770" spans="1:13" ht="15">
      <c r="A5770" s="282">
        <v>45958</v>
      </c>
      <c r="B5770" s="55" t="s">
        <v>7391</v>
      </c>
      <c r="C5770" s="784">
        <v>82008</v>
      </c>
      <c r="D5770" s="784" t="s">
        <v>6698</v>
      </c>
      <c r="E5770" s="784">
        <v>140</v>
      </c>
      <c r="F5770" s="784">
        <v>4010</v>
      </c>
      <c r="G5770" s="784" t="s">
        <v>5908</v>
      </c>
      <c r="H5770" s="784" t="s">
        <v>1573</v>
      </c>
      <c r="I5770" s="797">
        <v>1</v>
      </c>
      <c r="J5770" s="784">
        <v>1</v>
      </c>
      <c r="K5770" s="784">
        <v>8.59</v>
      </c>
      <c r="L5770" s="784">
        <v>8.59</v>
      </c>
      <c r="M5770" s="55" t="s">
        <v>2455</v>
      </c>
    </row>
    <row r="5771" spans="1:13" ht="15">
      <c r="A5771" s="282">
        <v>45958</v>
      </c>
      <c r="B5771" s="55" t="s">
        <v>7391</v>
      </c>
      <c r="C5771" s="786">
        <v>81575</v>
      </c>
      <c r="D5771" s="786">
        <v>145</v>
      </c>
      <c r="E5771" s="786">
        <v>60</v>
      </c>
      <c r="F5771" s="786">
        <v>4010</v>
      </c>
      <c r="G5771" s="786" t="s">
        <v>2929</v>
      </c>
      <c r="H5771" s="786" t="s">
        <v>1573</v>
      </c>
      <c r="I5771" s="798">
        <v>1</v>
      </c>
      <c r="J5771" s="786">
        <v>1</v>
      </c>
      <c r="K5771" s="786">
        <v>6.64</v>
      </c>
      <c r="L5771" s="786">
        <v>6.64</v>
      </c>
      <c r="M5771" s="55" t="s">
        <v>2455</v>
      </c>
    </row>
    <row r="5772" spans="1:13" ht="15">
      <c r="A5772" s="282">
        <v>45958</v>
      </c>
      <c r="B5772" s="55" t="s">
        <v>7391</v>
      </c>
      <c r="C5772" s="784">
        <v>83756</v>
      </c>
      <c r="D5772" s="784" t="s">
        <v>6704</v>
      </c>
      <c r="E5772" s="784">
        <v>75</v>
      </c>
      <c r="F5772" s="784">
        <v>4010</v>
      </c>
      <c r="G5772" s="784" t="s">
        <v>2931</v>
      </c>
      <c r="H5772" s="784" t="s">
        <v>1573</v>
      </c>
      <c r="I5772" s="797">
        <v>1</v>
      </c>
      <c r="J5772" s="784">
        <v>1</v>
      </c>
      <c r="K5772" s="784">
        <v>11.76</v>
      </c>
      <c r="L5772" s="784">
        <v>11.76</v>
      </c>
      <c r="M5772" s="55" t="s">
        <v>2455</v>
      </c>
    </row>
    <row r="5773" spans="1:13" ht="15">
      <c r="A5773" s="282">
        <v>45958</v>
      </c>
      <c r="B5773" s="55" t="s">
        <v>7391</v>
      </c>
      <c r="C5773" s="786">
        <v>67550</v>
      </c>
      <c r="D5773" s="786" t="s">
        <v>3405</v>
      </c>
      <c r="E5773" s="786">
        <v>90</v>
      </c>
      <c r="F5773" s="786">
        <v>4010</v>
      </c>
      <c r="G5773" s="786" t="s">
        <v>2933</v>
      </c>
      <c r="H5773" s="786" t="s">
        <v>1573</v>
      </c>
      <c r="I5773" s="798">
        <v>1</v>
      </c>
      <c r="J5773" s="786">
        <v>1</v>
      </c>
      <c r="K5773" s="786">
        <v>6</v>
      </c>
      <c r="L5773" s="786">
        <v>6</v>
      </c>
      <c r="M5773" s="55" t="s">
        <v>2455</v>
      </c>
    </row>
    <row r="5774" spans="1:13" ht="15">
      <c r="A5774" s="282">
        <v>45958</v>
      </c>
      <c r="B5774" s="55" t="s">
        <v>7391</v>
      </c>
      <c r="C5774" s="784">
        <v>82723</v>
      </c>
      <c r="D5774" s="784" t="s">
        <v>3287</v>
      </c>
      <c r="E5774" s="784">
        <v>120</v>
      </c>
      <c r="F5774" s="784">
        <v>4010</v>
      </c>
      <c r="G5774" s="784" t="s">
        <v>7393</v>
      </c>
      <c r="H5774" s="784" t="s">
        <v>1573</v>
      </c>
      <c r="I5774" s="797">
        <v>2</v>
      </c>
      <c r="J5774" s="784">
        <v>2</v>
      </c>
      <c r="K5774" s="784">
        <v>8.83</v>
      </c>
      <c r="L5774" s="784">
        <v>17.66</v>
      </c>
      <c r="M5774" s="55" t="s">
        <v>2455</v>
      </c>
    </row>
    <row r="5775" spans="1:13" ht="15">
      <c r="A5775" s="282">
        <v>45958</v>
      </c>
      <c r="B5775" s="55" t="s">
        <v>7391</v>
      </c>
      <c r="C5775" s="786">
        <v>83278</v>
      </c>
      <c r="D5775" s="786" t="s">
        <v>5913</v>
      </c>
      <c r="E5775" s="786">
        <v>150</v>
      </c>
      <c r="F5775" s="786">
        <v>4010</v>
      </c>
      <c r="G5775" s="786" t="s">
        <v>7394</v>
      </c>
      <c r="H5775" s="786" t="s">
        <v>1573</v>
      </c>
      <c r="I5775" s="798">
        <v>2</v>
      </c>
      <c r="J5775" s="786">
        <v>2</v>
      </c>
      <c r="K5775" s="786">
        <v>5.4</v>
      </c>
      <c r="L5775" s="786">
        <v>10.8</v>
      </c>
      <c r="M5775" s="55" t="s">
        <v>2455</v>
      </c>
    </row>
    <row r="5776" spans="1:13" ht="15">
      <c r="A5776" s="282">
        <v>45958</v>
      </c>
      <c r="B5776" s="55" t="s">
        <v>7391</v>
      </c>
      <c r="C5776" s="784">
        <v>81316</v>
      </c>
      <c r="D5776" s="784" t="s">
        <v>3533</v>
      </c>
      <c r="E5776" s="784">
        <v>100</v>
      </c>
      <c r="F5776" s="784">
        <v>4010</v>
      </c>
      <c r="G5776" s="784" t="s">
        <v>7395</v>
      </c>
      <c r="H5776" s="784" t="s">
        <v>1573</v>
      </c>
      <c r="I5776" s="797">
        <v>1</v>
      </c>
      <c r="J5776" s="784">
        <v>1</v>
      </c>
      <c r="K5776" s="784">
        <v>6.38</v>
      </c>
      <c r="L5776" s="784">
        <v>6.38</v>
      </c>
      <c r="M5776" s="55" t="s">
        <v>2455</v>
      </c>
    </row>
    <row r="5777" spans="1:13" ht="15">
      <c r="A5777" s="282">
        <v>45958</v>
      </c>
      <c r="B5777" s="55" t="s">
        <v>7391</v>
      </c>
      <c r="C5777" s="786">
        <v>68173</v>
      </c>
      <c r="D5777" s="786" t="s">
        <v>4602</v>
      </c>
      <c r="E5777" s="786">
        <v>90</v>
      </c>
      <c r="F5777" s="786">
        <v>4010</v>
      </c>
      <c r="G5777" s="786" t="s">
        <v>7377</v>
      </c>
      <c r="H5777" s="786" t="s">
        <v>1573</v>
      </c>
      <c r="I5777" s="798">
        <v>1</v>
      </c>
      <c r="J5777" s="786">
        <v>1</v>
      </c>
      <c r="K5777" s="786">
        <v>8.14</v>
      </c>
      <c r="L5777" s="786">
        <v>8.14</v>
      </c>
      <c r="M5777" s="55" t="s">
        <v>2455</v>
      </c>
    </row>
    <row r="5778" spans="1:13" ht="15">
      <c r="A5778" s="282">
        <v>45958</v>
      </c>
      <c r="B5778" s="55" t="s">
        <v>7391</v>
      </c>
      <c r="C5778" s="784">
        <v>67377</v>
      </c>
      <c r="D5778" s="784" t="s">
        <v>2934</v>
      </c>
      <c r="E5778" s="784">
        <v>120</v>
      </c>
      <c r="F5778" s="784">
        <v>4010</v>
      </c>
      <c r="G5778" s="784" t="s">
        <v>2952</v>
      </c>
      <c r="H5778" s="784" t="s">
        <v>1573</v>
      </c>
      <c r="I5778" s="797">
        <v>1</v>
      </c>
      <c r="J5778" s="784">
        <v>1</v>
      </c>
      <c r="K5778" s="784">
        <v>4.2</v>
      </c>
      <c r="L5778" s="784">
        <v>4.2</v>
      </c>
      <c r="M5778" s="55" t="s">
        <v>2455</v>
      </c>
    </row>
    <row r="5779" spans="1:13" ht="15">
      <c r="A5779" s="282">
        <v>45958</v>
      </c>
      <c r="B5779" s="55" t="s">
        <v>7391</v>
      </c>
      <c r="C5779" s="786">
        <v>83585</v>
      </c>
      <c r="D5779" s="786" t="s">
        <v>6802</v>
      </c>
      <c r="E5779" s="786" t="s">
        <v>289</v>
      </c>
      <c r="F5779" s="786">
        <v>4010</v>
      </c>
      <c r="G5779" s="786" t="s">
        <v>2955</v>
      </c>
      <c r="H5779" s="786" t="s">
        <v>1573</v>
      </c>
      <c r="I5779" s="798">
        <v>1</v>
      </c>
      <c r="J5779" s="786">
        <v>1</v>
      </c>
      <c r="K5779" s="786">
        <v>13.63</v>
      </c>
      <c r="L5779" s="786">
        <v>13.63</v>
      </c>
      <c r="M5779" s="55" t="s">
        <v>2455</v>
      </c>
    </row>
    <row r="5780" spans="1:13" ht="15">
      <c r="A5780" s="282">
        <v>45958</v>
      </c>
      <c r="B5780" s="55" t="s">
        <v>7391</v>
      </c>
      <c r="C5780" s="784">
        <v>82009</v>
      </c>
      <c r="D5780" s="784" t="s">
        <v>6523</v>
      </c>
      <c r="E5780" s="784">
        <v>110</v>
      </c>
      <c r="F5780" s="784">
        <v>4010</v>
      </c>
      <c r="G5780" s="784" t="s">
        <v>7396</v>
      </c>
      <c r="H5780" s="784" t="s">
        <v>1573</v>
      </c>
      <c r="I5780" s="797">
        <v>1</v>
      </c>
      <c r="J5780" s="784">
        <v>1</v>
      </c>
      <c r="K5780" s="784">
        <v>7.23</v>
      </c>
      <c r="L5780" s="784">
        <v>7.23</v>
      </c>
      <c r="M5780" s="55" t="s">
        <v>2455</v>
      </c>
    </row>
    <row r="5781" spans="1:13" ht="15">
      <c r="A5781" s="282">
        <v>45958</v>
      </c>
      <c r="B5781" s="55" t="s">
        <v>7391</v>
      </c>
      <c r="C5781" s="786">
        <v>83725</v>
      </c>
      <c r="D5781" s="786" t="s">
        <v>6104</v>
      </c>
      <c r="E5781" s="786">
        <v>140</v>
      </c>
      <c r="F5781" s="786">
        <v>4010</v>
      </c>
      <c r="G5781" s="786" t="s">
        <v>3440</v>
      </c>
      <c r="H5781" s="786" t="s">
        <v>1573</v>
      </c>
      <c r="I5781" s="798">
        <v>1</v>
      </c>
      <c r="J5781" s="786">
        <v>1</v>
      </c>
      <c r="K5781" s="786">
        <v>8.67</v>
      </c>
      <c r="L5781" s="786">
        <v>8.67</v>
      </c>
      <c r="M5781" s="55" t="s">
        <v>2455</v>
      </c>
    </row>
    <row r="5782" spans="1:13" ht="15">
      <c r="A5782" s="282">
        <v>45958</v>
      </c>
      <c r="B5782" s="55" t="s">
        <v>7391</v>
      </c>
      <c r="C5782" s="784">
        <v>83022</v>
      </c>
      <c r="D5782" s="784" t="s">
        <v>3513</v>
      </c>
      <c r="E5782" s="784">
        <v>100</v>
      </c>
      <c r="F5782" s="784">
        <v>4010</v>
      </c>
      <c r="G5782" s="784" t="s">
        <v>2962</v>
      </c>
      <c r="H5782" s="784" t="s">
        <v>1573</v>
      </c>
      <c r="I5782" s="797">
        <v>1</v>
      </c>
      <c r="J5782" s="784">
        <v>1</v>
      </c>
      <c r="K5782" s="784">
        <v>8.25</v>
      </c>
      <c r="L5782" s="784">
        <v>8.25</v>
      </c>
      <c r="M5782" s="55" t="s">
        <v>2455</v>
      </c>
    </row>
    <row r="5783" spans="1:13" ht="15">
      <c r="A5783" s="282">
        <v>45958</v>
      </c>
      <c r="B5783" s="55" t="s">
        <v>7391</v>
      </c>
      <c r="C5783" s="786">
        <v>83865</v>
      </c>
      <c r="D5783" s="786" t="s">
        <v>6747</v>
      </c>
      <c r="E5783" s="786" t="s">
        <v>441</v>
      </c>
      <c r="F5783" s="786">
        <v>4010</v>
      </c>
      <c r="G5783" s="786" t="s">
        <v>2963</v>
      </c>
      <c r="H5783" s="786" t="s">
        <v>1573</v>
      </c>
      <c r="I5783" s="798">
        <v>1</v>
      </c>
      <c r="J5783" s="786">
        <v>1</v>
      </c>
      <c r="K5783" s="786">
        <v>11.89</v>
      </c>
      <c r="L5783" s="786">
        <v>11.89</v>
      </c>
      <c r="M5783" s="55" t="s">
        <v>2455</v>
      </c>
    </row>
    <row r="5784" spans="1:13" ht="15">
      <c r="A5784" s="282">
        <v>45958</v>
      </c>
      <c r="B5784" s="55" t="s">
        <v>7391</v>
      </c>
      <c r="C5784" s="784">
        <v>83494</v>
      </c>
      <c r="D5784" s="784" t="s">
        <v>5167</v>
      </c>
      <c r="E5784" s="784">
        <v>100</v>
      </c>
      <c r="F5784" s="784">
        <v>4010</v>
      </c>
      <c r="G5784" s="784" t="s">
        <v>7397</v>
      </c>
      <c r="H5784" s="784" t="s">
        <v>1573</v>
      </c>
      <c r="I5784" s="797">
        <v>1</v>
      </c>
      <c r="J5784" s="784">
        <v>1</v>
      </c>
      <c r="K5784" s="784">
        <v>10.26</v>
      </c>
      <c r="L5784" s="784">
        <v>10.26</v>
      </c>
      <c r="M5784" s="55" t="s">
        <v>2455</v>
      </c>
    </row>
    <row r="5785" spans="1:13" ht="15">
      <c r="A5785" s="282">
        <v>45958</v>
      </c>
      <c r="B5785" s="55" t="s">
        <v>7391</v>
      </c>
      <c r="C5785" s="786">
        <v>67501</v>
      </c>
      <c r="D5785" s="786" t="s">
        <v>2909</v>
      </c>
      <c r="E5785" s="786">
        <v>100</v>
      </c>
      <c r="F5785" s="786">
        <v>4010</v>
      </c>
      <c r="G5785" s="786" t="s">
        <v>2749</v>
      </c>
      <c r="H5785" s="786" t="s">
        <v>1573</v>
      </c>
      <c r="I5785" s="798">
        <v>1</v>
      </c>
      <c r="J5785" s="786">
        <v>1</v>
      </c>
      <c r="K5785" s="786">
        <v>7.7</v>
      </c>
      <c r="L5785" s="786">
        <v>7.7</v>
      </c>
      <c r="M5785" s="55" t="s">
        <v>2455</v>
      </c>
    </row>
    <row r="5786" spans="1:13" ht="15">
      <c r="A5786" s="282">
        <v>45958</v>
      </c>
      <c r="B5786" s="55" t="s">
        <v>7391</v>
      </c>
      <c r="C5786" s="784">
        <v>82697</v>
      </c>
      <c r="D5786" s="784" t="s">
        <v>2292</v>
      </c>
      <c r="E5786" s="784">
        <v>50</v>
      </c>
      <c r="F5786" s="784">
        <v>4010</v>
      </c>
      <c r="G5786" s="784" t="s">
        <v>7398</v>
      </c>
      <c r="H5786" s="784" t="s">
        <v>1573</v>
      </c>
      <c r="I5786" s="797">
        <v>1</v>
      </c>
      <c r="J5786" s="784">
        <v>1</v>
      </c>
      <c r="K5786" s="784">
        <v>12.73</v>
      </c>
      <c r="L5786" s="784">
        <v>12.73</v>
      </c>
      <c r="M5786" s="55" t="s">
        <v>2455</v>
      </c>
    </row>
    <row r="5787" spans="1:13" ht="15">
      <c r="A5787" s="282">
        <v>45958</v>
      </c>
      <c r="B5787" s="55" t="s">
        <v>7391</v>
      </c>
      <c r="C5787" s="786">
        <v>83170</v>
      </c>
      <c r="D5787" s="786" t="s">
        <v>5109</v>
      </c>
      <c r="E5787" s="786">
        <v>130</v>
      </c>
      <c r="F5787" s="786">
        <v>4010</v>
      </c>
      <c r="G5787" s="786" t="s">
        <v>2829</v>
      </c>
      <c r="H5787" s="786" t="s">
        <v>1573</v>
      </c>
      <c r="I5787" s="798">
        <v>2</v>
      </c>
      <c r="J5787" s="786">
        <v>2</v>
      </c>
      <c r="K5787" s="786">
        <v>8.24</v>
      </c>
      <c r="L5787" s="786">
        <v>16.48</v>
      </c>
      <c r="M5787" s="55" t="s">
        <v>2455</v>
      </c>
    </row>
    <row r="5788" spans="1:13" ht="15">
      <c r="A5788" s="282">
        <v>45958</v>
      </c>
      <c r="B5788" s="55" t="s">
        <v>7391</v>
      </c>
      <c r="C5788" s="784">
        <v>84025</v>
      </c>
      <c r="D5788" s="784" t="s">
        <v>7399</v>
      </c>
      <c r="E5788" s="784">
        <v>140</v>
      </c>
      <c r="F5788" s="784">
        <v>4010</v>
      </c>
      <c r="G5788" s="784" t="s">
        <v>7400</v>
      </c>
      <c r="H5788" s="784" t="s">
        <v>1573</v>
      </c>
      <c r="I5788" s="797">
        <v>1</v>
      </c>
      <c r="J5788" s="784">
        <v>1</v>
      </c>
      <c r="K5788" s="784">
        <v>12.05</v>
      </c>
      <c r="L5788" s="784">
        <v>12.05</v>
      </c>
      <c r="M5788" s="55" t="s">
        <v>2455</v>
      </c>
    </row>
    <row r="5789" spans="1:13" ht="15">
      <c r="A5789" s="282">
        <v>45958</v>
      </c>
      <c r="B5789" s="55" t="s">
        <v>7391</v>
      </c>
      <c r="C5789" s="786">
        <v>83340</v>
      </c>
      <c r="D5789" s="786" t="s">
        <v>3930</v>
      </c>
      <c r="E5789" s="786">
        <v>50</v>
      </c>
      <c r="F5789" s="786">
        <v>4010</v>
      </c>
      <c r="G5789" s="786" t="s">
        <v>2835</v>
      </c>
      <c r="H5789" s="786" t="s">
        <v>1573</v>
      </c>
      <c r="I5789" s="798">
        <v>2</v>
      </c>
      <c r="J5789" s="786">
        <v>2</v>
      </c>
      <c r="K5789" s="786">
        <v>4.04</v>
      </c>
      <c r="L5789" s="786">
        <v>8.08</v>
      </c>
      <c r="M5789" s="55" t="s">
        <v>2455</v>
      </c>
    </row>
    <row r="5790" spans="1:13" ht="15">
      <c r="A5790" s="282">
        <v>45958</v>
      </c>
      <c r="B5790" s="55" t="s">
        <v>7391</v>
      </c>
      <c r="C5790" s="784">
        <v>83139</v>
      </c>
      <c r="D5790" s="784" t="s">
        <v>7401</v>
      </c>
      <c r="E5790" s="784">
        <v>140</v>
      </c>
      <c r="F5790" s="784">
        <v>4010</v>
      </c>
      <c r="G5790" s="784" t="s">
        <v>2843</v>
      </c>
      <c r="H5790" s="784" t="s">
        <v>1573</v>
      </c>
      <c r="I5790" s="797">
        <v>2</v>
      </c>
      <c r="J5790" s="784">
        <v>2</v>
      </c>
      <c r="K5790" s="784">
        <v>7.53</v>
      </c>
      <c r="L5790" s="784">
        <v>15.06</v>
      </c>
      <c r="M5790" s="55" t="s">
        <v>2455</v>
      </c>
    </row>
    <row r="5791" spans="1:13" ht="15">
      <c r="A5791" s="282">
        <v>45958</v>
      </c>
      <c r="B5791" s="55" t="s">
        <v>7391</v>
      </c>
      <c r="C5791" s="786">
        <v>83490</v>
      </c>
      <c r="D5791" s="786" t="s">
        <v>5710</v>
      </c>
      <c r="E5791" s="786">
        <v>100</v>
      </c>
      <c r="F5791" s="786">
        <v>4010</v>
      </c>
      <c r="G5791" s="786" t="s">
        <v>7402</v>
      </c>
      <c r="H5791" s="786" t="s">
        <v>1573</v>
      </c>
      <c r="I5791" s="798">
        <v>1</v>
      </c>
      <c r="J5791" s="786">
        <v>1</v>
      </c>
      <c r="K5791" s="786">
        <v>6.26</v>
      </c>
      <c r="L5791" s="786">
        <v>6.26</v>
      </c>
      <c r="M5791" s="55" t="s">
        <v>2455</v>
      </c>
    </row>
    <row r="5792" spans="1:13" ht="15">
      <c r="A5792" s="282">
        <v>45958</v>
      </c>
      <c r="B5792" s="55" t="s">
        <v>7391</v>
      </c>
      <c r="C5792" s="784">
        <v>66973</v>
      </c>
      <c r="D5792" s="784" t="s">
        <v>7403</v>
      </c>
      <c r="E5792" s="784">
        <v>140</v>
      </c>
      <c r="F5792" s="784">
        <v>4010</v>
      </c>
      <c r="G5792" s="784" t="s">
        <v>2850</v>
      </c>
      <c r="H5792" s="784" t="s">
        <v>1573</v>
      </c>
      <c r="I5792" s="797">
        <v>1</v>
      </c>
      <c r="J5792" s="784">
        <v>1</v>
      </c>
      <c r="K5792" s="784">
        <v>4.5199999999999996</v>
      </c>
      <c r="L5792" s="784">
        <v>4.5199999999999996</v>
      </c>
      <c r="M5792" s="55" t="s">
        <v>2455</v>
      </c>
    </row>
    <row r="5793" spans="1:13" ht="15">
      <c r="A5793" s="282">
        <v>45958</v>
      </c>
      <c r="B5793" s="55" t="s">
        <v>7391</v>
      </c>
      <c r="C5793" s="786">
        <v>80504</v>
      </c>
      <c r="D5793" s="786" t="s">
        <v>4908</v>
      </c>
      <c r="E5793" s="786" t="s">
        <v>2639</v>
      </c>
      <c r="F5793" s="786">
        <v>4010</v>
      </c>
      <c r="G5793" s="786" t="s">
        <v>2853</v>
      </c>
      <c r="H5793" s="786" t="s">
        <v>1573</v>
      </c>
      <c r="I5793" s="798">
        <v>1</v>
      </c>
      <c r="J5793" s="786">
        <v>1</v>
      </c>
      <c r="K5793" s="786">
        <v>14.03</v>
      </c>
      <c r="L5793" s="786">
        <v>14.03</v>
      </c>
      <c r="M5793" s="55" t="s">
        <v>2455</v>
      </c>
    </row>
    <row r="5794" spans="1:13" ht="15">
      <c r="A5794" s="282">
        <v>45958</v>
      </c>
      <c r="B5794" s="55" t="s">
        <v>7391</v>
      </c>
      <c r="C5794" s="784">
        <v>83815</v>
      </c>
      <c r="D5794" s="784" t="s">
        <v>6020</v>
      </c>
      <c r="E5794" s="784">
        <v>130</v>
      </c>
      <c r="F5794" s="784">
        <v>4010</v>
      </c>
      <c r="G5794" s="784" t="s">
        <v>2855</v>
      </c>
      <c r="H5794" s="784" t="s">
        <v>1573</v>
      </c>
      <c r="I5794" s="797">
        <v>1</v>
      </c>
      <c r="J5794" s="784">
        <v>1</v>
      </c>
      <c r="K5794" s="784">
        <v>8.14</v>
      </c>
      <c r="L5794" s="784">
        <v>8.14</v>
      </c>
      <c r="M5794" s="55" t="s">
        <v>2455</v>
      </c>
    </row>
    <row r="5795" spans="1:13" ht="15">
      <c r="A5795" s="282">
        <v>45958</v>
      </c>
      <c r="B5795" s="55" t="s">
        <v>7391</v>
      </c>
      <c r="C5795" s="786">
        <v>83262</v>
      </c>
      <c r="D5795" s="786" t="s">
        <v>6400</v>
      </c>
      <c r="E5795" s="786">
        <v>130</v>
      </c>
      <c r="F5795" s="786">
        <v>4010</v>
      </c>
      <c r="G5795" s="786" t="s">
        <v>2803</v>
      </c>
      <c r="H5795" s="786" t="s">
        <v>1573</v>
      </c>
      <c r="I5795" s="798">
        <v>1</v>
      </c>
      <c r="J5795" s="786">
        <v>1</v>
      </c>
      <c r="K5795" s="786">
        <v>12.06</v>
      </c>
      <c r="L5795" s="786">
        <v>12.06</v>
      </c>
      <c r="M5795" s="55" t="s">
        <v>2455</v>
      </c>
    </row>
    <row r="5796" spans="1:13" ht="15">
      <c r="A5796" s="282">
        <v>45958</v>
      </c>
      <c r="B5796" s="55" t="s">
        <v>7391</v>
      </c>
      <c r="C5796" s="784">
        <v>82307</v>
      </c>
      <c r="D5796" s="784" t="s">
        <v>2495</v>
      </c>
      <c r="E5796" s="784">
        <v>50</v>
      </c>
      <c r="F5796" s="784">
        <v>4010</v>
      </c>
      <c r="G5796" s="784" t="s">
        <v>2809</v>
      </c>
      <c r="H5796" s="784" t="s">
        <v>1573</v>
      </c>
      <c r="I5796" s="797">
        <v>1</v>
      </c>
      <c r="J5796" s="784">
        <v>1</v>
      </c>
      <c r="K5796" s="784">
        <v>26.65</v>
      </c>
      <c r="L5796" s="784">
        <v>26.65</v>
      </c>
      <c r="M5796" s="55" t="s">
        <v>2455</v>
      </c>
    </row>
    <row r="5797" spans="1:13" ht="15">
      <c r="A5797" s="282">
        <v>45958</v>
      </c>
      <c r="B5797" s="55" t="s">
        <v>7391</v>
      </c>
      <c r="C5797" s="786">
        <v>65065</v>
      </c>
      <c r="D5797" s="786">
        <v>22</v>
      </c>
      <c r="E5797" s="786">
        <v>130</v>
      </c>
      <c r="F5797" s="786">
        <v>4010</v>
      </c>
      <c r="G5797" s="786" t="s">
        <v>7404</v>
      </c>
      <c r="H5797" s="786" t="s">
        <v>1573</v>
      </c>
      <c r="I5797" s="798">
        <v>1</v>
      </c>
      <c r="J5797" s="786">
        <v>1</v>
      </c>
      <c r="K5797" s="786">
        <v>10.16</v>
      </c>
      <c r="L5797" s="786">
        <v>10.16</v>
      </c>
      <c r="M5797" s="55" t="s">
        <v>2455</v>
      </c>
    </row>
    <row r="5798" spans="1:13" ht="15">
      <c r="A5798" s="282">
        <v>45958</v>
      </c>
      <c r="B5798" s="55" t="s">
        <v>7391</v>
      </c>
      <c r="C5798" s="784">
        <v>81913</v>
      </c>
      <c r="D5798" s="784" t="s">
        <v>5766</v>
      </c>
      <c r="E5798" s="784">
        <v>110</v>
      </c>
      <c r="F5798" s="784">
        <v>4010</v>
      </c>
      <c r="G5798" s="784" t="s">
        <v>4552</v>
      </c>
      <c r="H5798" s="784" t="s">
        <v>1573</v>
      </c>
      <c r="I5798" s="797">
        <v>1</v>
      </c>
      <c r="J5798" s="784">
        <v>1</v>
      </c>
      <c r="K5798" s="784">
        <v>7.19</v>
      </c>
      <c r="L5798" s="784">
        <v>7.19</v>
      </c>
      <c r="M5798" s="55" t="s">
        <v>2455</v>
      </c>
    </row>
    <row r="5799" spans="1:13" ht="15">
      <c r="A5799" s="282">
        <v>45958</v>
      </c>
      <c r="B5799" s="55" t="s">
        <v>7405</v>
      </c>
      <c r="C5799" s="784">
        <v>59956</v>
      </c>
      <c r="D5799" s="784" t="s">
        <v>2536</v>
      </c>
      <c r="E5799" s="784">
        <v>130</v>
      </c>
      <c r="F5799" s="784">
        <v>4010</v>
      </c>
      <c r="G5799" s="784" t="s">
        <v>4095</v>
      </c>
      <c r="H5799" s="784" t="s">
        <v>1573</v>
      </c>
      <c r="J5799" s="55">
        <v>-1</v>
      </c>
      <c r="K5799" s="791">
        <v>10.96</v>
      </c>
      <c r="L5799" s="791">
        <v>-10.96</v>
      </c>
      <c r="M5799" s="55" t="s">
        <v>2287</v>
      </c>
    </row>
    <row r="5800" spans="1:13" ht="15">
      <c r="A5800" s="282">
        <v>45958</v>
      </c>
      <c r="B5800" s="55" t="s">
        <v>7406</v>
      </c>
      <c r="C5800" s="784">
        <v>58661</v>
      </c>
      <c r="D5800" s="784" t="s">
        <v>5036</v>
      </c>
      <c r="E5800" s="784" t="s">
        <v>2061</v>
      </c>
      <c r="F5800" s="784">
        <v>4010</v>
      </c>
      <c r="G5800" s="784" t="s">
        <v>7407</v>
      </c>
      <c r="H5800" s="784" t="s">
        <v>1573</v>
      </c>
      <c r="J5800" s="55">
        <v>-1</v>
      </c>
      <c r="K5800" s="791">
        <v>6.55</v>
      </c>
      <c r="L5800" s="791">
        <v>-6.55</v>
      </c>
      <c r="M5800" s="55" t="s">
        <v>2864</v>
      </c>
    </row>
    <row r="5801" spans="1:13" ht="15">
      <c r="A5801" s="282">
        <v>45958</v>
      </c>
      <c r="B5801" s="55" t="s">
        <v>7408</v>
      </c>
      <c r="C5801" s="784">
        <v>44403</v>
      </c>
      <c r="D5801" s="784" t="s">
        <v>2249</v>
      </c>
      <c r="E5801" s="784" t="s">
        <v>441</v>
      </c>
      <c r="F5801" s="784">
        <v>4010</v>
      </c>
      <c r="G5801" s="784" t="s">
        <v>7409</v>
      </c>
      <c r="H5801" s="784" t="s">
        <v>1573</v>
      </c>
      <c r="I5801" s="797">
        <v>13</v>
      </c>
      <c r="J5801" s="784">
        <v>13</v>
      </c>
      <c r="K5801" s="784">
        <v>10.47</v>
      </c>
      <c r="L5801" s="793">
        <v>136.11000000000001</v>
      </c>
      <c r="M5801" s="55" t="s">
        <v>2618</v>
      </c>
    </row>
    <row r="5802" spans="1:13" ht="15">
      <c r="A5802" s="282">
        <v>45958</v>
      </c>
      <c r="B5802" s="55" t="s">
        <v>7408</v>
      </c>
      <c r="C5802" s="786">
        <v>60325</v>
      </c>
      <c r="D5802" s="786" t="s">
        <v>2988</v>
      </c>
      <c r="E5802" s="786" t="s">
        <v>2061</v>
      </c>
      <c r="F5802" s="786">
        <v>4010</v>
      </c>
      <c r="G5802" s="786" t="s">
        <v>7410</v>
      </c>
      <c r="H5802" s="786" t="s">
        <v>1573</v>
      </c>
      <c r="I5802" s="798">
        <v>26</v>
      </c>
      <c r="J5802" s="786">
        <v>26</v>
      </c>
      <c r="K5802" s="786">
        <v>7.04</v>
      </c>
      <c r="L5802" s="796">
        <v>183.04</v>
      </c>
      <c r="M5802" s="55" t="s">
        <v>2618</v>
      </c>
    </row>
    <row r="5803" spans="1:13" ht="15">
      <c r="A5803" s="282">
        <v>45958</v>
      </c>
      <c r="B5803" s="55" t="s">
        <v>7408</v>
      </c>
      <c r="C5803" s="784">
        <v>52706</v>
      </c>
      <c r="D5803" s="784" t="s">
        <v>2577</v>
      </c>
      <c r="E5803" s="784">
        <v>120</v>
      </c>
      <c r="F5803" s="784">
        <v>4010</v>
      </c>
      <c r="G5803" s="784" t="s">
        <v>7411</v>
      </c>
      <c r="H5803" s="784" t="s">
        <v>1573</v>
      </c>
      <c r="I5803" s="797">
        <v>57</v>
      </c>
      <c r="J5803" s="784">
        <v>57</v>
      </c>
      <c r="K5803" s="784">
        <v>8.2200000000000006</v>
      </c>
      <c r="L5803" s="793">
        <v>468.54</v>
      </c>
      <c r="M5803" s="55" t="s">
        <v>2618</v>
      </c>
    </row>
    <row r="5804" spans="1:13" ht="15">
      <c r="A5804" s="282">
        <v>45958</v>
      </c>
      <c r="B5804" s="55" t="s">
        <v>7412</v>
      </c>
      <c r="C5804" s="784">
        <v>82006</v>
      </c>
      <c r="D5804" s="784" t="s">
        <v>2708</v>
      </c>
      <c r="E5804" s="784">
        <v>70</v>
      </c>
      <c r="F5804" s="784">
        <v>4010</v>
      </c>
      <c r="G5804" s="784" t="s">
        <v>7413</v>
      </c>
      <c r="H5804" s="784" t="s">
        <v>1573</v>
      </c>
      <c r="I5804" s="797">
        <v>18</v>
      </c>
      <c r="J5804" s="784">
        <v>18</v>
      </c>
      <c r="K5804" s="784">
        <v>6.5</v>
      </c>
      <c r="L5804" s="793">
        <v>117</v>
      </c>
      <c r="M5804" s="55" t="s">
        <v>2455</v>
      </c>
    </row>
    <row r="5805" spans="1:13" ht="15">
      <c r="A5805" s="282">
        <v>45958</v>
      </c>
      <c r="B5805" s="55" t="s">
        <v>7412</v>
      </c>
      <c r="C5805" s="786">
        <v>44403</v>
      </c>
      <c r="D5805" s="786" t="s">
        <v>2336</v>
      </c>
      <c r="E5805" s="786" t="s">
        <v>441</v>
      </c>
      <c r="F5805" s="786">
        <v>4010</v>
      </c>
      <c r="G5805" s="786" t="s">
        <v>6490</v>
      </c>
      <c r="H5805" s="786" t="s">
        <v>1573</v>
      </c>
      <c r="I5805" s="798">
        <v>3</v>
      </c>
      <c r="J5805" s="786">
        <v>3</v>
      </c>
      <c r="K5805" s="786">
        <v>9.65</v>
      </c>
      <c r="L5805" s="796">
        <v>28.95</v>
      </c>
      <c r="M5805" s="55" t="s">
        <v>2455</v>
      </c>
    </row>
    <row r="5806" spans="1:13" ht="15">
      <c r="A5806" s="282">
        <v>45958</v>
      </c>
      <c r="B5806" s="55" t="s">
        <v>7412</v>
      </c>
      <c r="C5806" s="784">
        <v>42067</v>
      </c>
      <c r="D5806" s="784" t="s">
        <v>2336</v>
      </c>
      <c r="E5806" s="784">
        <v>85</v>
      </c>
      <c r="F5806" s="784">
        <v>4010</v>
      </c>
      <c r="G5806" s="784" t="s">
        <v>6492</v>
      </c>
      <c r="H5806" s="784" t="s">
        <v>1573</v>
      </c>
      <c r="I5806" s="797">
        <v>5</v>
      </c>
      <c r="J5806" s="784">
        <v>5</v>
      </c>
      <c r="K5806" s="784">
        <v>7.29</v>
      </c>
      <c r="L5806" s="793">
        <v>36.450000000000003</v>
      </c>
      <c r="M5806" s="55" t="s">
        <v>2455</v>
      </c>
    </row>
    <row r="5807" spans="1:13" ht="15">
      <c r="A5807" s="282">
        <v>45958</v>
      </c>
      <c r="B5807" s="55" t="s">
        <v>7412</v>
      </c>
      <c r="C5807" s="786">
        <v>80039</v>
      </c>
      <c r="D5807" s="786" t="s">
        <v>5929</v>
      </c>
      <c r="E5807" s="786" t="s">
        <v>2296</v>
      </c>
      <c r="F5807" s="786">
        <v>4010</v>
      </c>
      <c r="G5807" s="786" t="s">
        <v>7414</v>
      </c>
      <c r="H5807" s="786" t="s">
        <v>1573</v>
      </c>
      <c r="I5807" s="798">
        <v>6</v>
      </c>
      <c r="J5807" s="786">
        <v>6</v>
      </c>
      <c r="K5807" s="786">
        <v>10.16</v>
      </c>
      <c r="L5807" s="796">
        <v>60.96</v>
      </c>
      <c r="M5807" s="55" t="s">
        <v>2455</v>
      </c>
    </row>
    <row r="5808" spans="1:13" ht="15">
      <c r="A5808" s="282">
        <v>45958</v>
      </c>
      <c r="B5808" s="55" t="s">
        <v>7412</v>
      </c>
      <c r="C5808" s="784">
        <v>83748</v>
      </c>
      <c r="D5808" s="784" t="s">
        <v>2788</v>
      </c>
      <c r="E5808" s="784">
        <v>75</v>
      </c>
      <c r="F5808" s="784">
        <v>4010</v>
      </c>
      <c r="G5808" s="784" t="s">
        <v>2674</v>
      </c>
      <c r="H5808" s="784" t="s">
        <v>1573</v>
      </c>
      <c r="I5808" s="797">
        <v>8</v>
      </c>
      <c r="J5808" s="784">
        <v>8</v>
      </c>
      <c r="K5808" s="784">
        <v>3.98</v>
      </c>
      <c r="L5808" s="793">
        <v>31.84</v>
      </c>
      <c r="M5808" s="55" t="s">
        <v>2455</v>
      </c>
    </row>
    <row r="5809" spans="1:14" ht="15">
      <c r="A5809" s="282">
        <v>45958</v>
      </c>
      <c r="B5809" s="55" t="s">
        <v>7415</v>
      </c>
      <c r="C5809" s="784">
        <v>83637</v>
      </c>
      <c r="D5809" s="784" t="s">
        <v>5572</v>
      </c>
      <c r="E5809" s="784" t="s">
        <v>2061</v>
      </c>
      <c r="F5809" s="784">
        <v>4010</v>
      </c>
      <c r="G5809" s="784" t="s">
        <v>7416</v>
      </c>
      <c r="H5809" s="784" t="s">
        <v>1573</v>
      </c>
      <c r="I5809" s="797">
        <v>10</v>
      </c>
      <c r="J5809" s="784">
        <v>10</v>
      </c>
      <c r="K5809" s="784">
        <v>16.41</v>
      </c>
      <c r="L5809" s="793">
        <v>164.1</v>
      </c>
      <c r="M5809" s="55" t="s">
        <v>2618</v>
      </c>
    </row>
    <row r="5810" spans="1:14" ht="15">
      <c r="A5810" s="282">
        <v>45958</v>
      </c>
      <c r="B5810" s="55" t="s">
        <v>7415</v>
      </c>
      <c r="C5810" s="786">
        <v>83620</v>
      </c>
      <c r="D5810" s="786" t="s">
        <v>2336</v>
      </c>
      <c r="E5810" s="786" t="s">
        <v>289</v>
      </c>
      <c r="F5810" s="786">
        <v>4010</v>
      </c>
      <c r="G5810" s="786" t="s">
        <v>7417</v>
      </c>
      <c r="H5810" s="786" t="s">
        <v>1573</v>
      </c>
      <c r="I5810" s="798">
        <v>12</v>
      </c>
      <c r="J5810" s="786">
        <v>12</v>
      </c>
      <c r="K5810" s="786">
        <v>18.47</v>
      </c>
      <c r="L5810" s="796">
        <v>221.64</v>
      </c>
      <c r="M5810" s="55" t="s">
        <v>2618</v>
      </c>
    </row>
    <row r="5811" spans="1:14" ht="15">
      <c r="A5811" s="282">
        <v>45958</v>
      </c>
      <c r="B5811" s="55" t="s">
        <v>7415</v>
      </c>
      <c r="C5811" s="784">
        <v>80039</v>
      </c>
      <c r="D5811" s="784" t="s">
        <v>2255</v>
      </c>
      <c r="E5811" s="784" t="s">
        <v>2300</v>
      </c>
      <c r="F5811" s="784">
        <v>4010</v>
      </c>
      <c r="G5811" s="784" t="s">
        <v>7418</v>
      </c>
      <c r="H5811" s="784" t="s">
        <v>1573</v>
      </c>
      <c r="I5811" s="797">
        <v>10</v>
      </c>
      <c r="J5811" s="784">
        <v>10</v>
      </c>
      <c r="K5811" s="784">
        <v>8.82</v>
      </c>
      <c r="L5811" s="793">
        <v>88.2</v>
      </c>
      <c r="M5811" s="55" t="s">
        <v>2618</v>
      </c>
    </row>
    <row r="5812" spans="1:14" ht="15">
      <c r="A5812" s="282">
        <v>45958</v>
      </c>
      <c r="B5812" s="55" t="s">
        <v>7415</v>
      </c>
      <c r="C5812" s="786">
        <v>82318</v>
      </c>
      <c r="D5812" s="786" t="s">
        <v>2336</v>
      </c>
      <c r="E5812" s="786" t="s">
        <v>2520</v>
      </c>
      <c r="F5812" s="786">
        <v>4010</v>
      </c>
      <c r="G5812" s="786" t="s">
        <v>7419</v>
      </c>
      <c r="H5812" s="786" t="s">
        <v>1573</v>
      </c>
      <c r="I5812" s="798">
        <v>6</v>
      </c>
      <c r="J5812" s="786">
        <v>6</v>
      </c>
      <c r="K5812" s="786">
        <v>21.23</v>
      </c>
      <c r="L5812" s="796">
        <v>127.38</v>
      </c>
      <c r="M5812" s="55" t="s">
        <v>2618</v>
      </c>
    </row>
    <row r="5813" spans="1:14" ht="15">
      <c r="A5813" s="282">
        <v>45958</v>
      </c>
      <c r="B5813" s="55" t="s">
        <v>7415</v>
      </c>
      <c r="C5813" s="784">
        <v>80046</v>
      </c>
      <c r="D5813" s="784" t="s">
        <v>2255</v>
      </c>
      <c r="E5813" s="784" t="s">
        <v>2061</v>
      </c>
      <c r="F5813" s="784">
        <v>4010</v>
      </c>
      <c r="G5813" s="784" t="s">
        <v>3033</v>
      </c>
      <c r="H5813" s="784" t="s">
        <v>1573</v>
      </c>
      <c r="I5813" s="797">
        <v>13</v>
      </c>
      <c r="J5813" s="784">
        <v>13</v>
      </c>
      <c r="K5813" s="784">
        <v>11.93</v>
      </c>
      <c r="L5813" s="793">
        <v>155.09</v>
      </c>
      <c r="M5813" s="55" t="s">
        <v>2618</v>
      </c>
    </row>
    <row r="5814" spans="1:14" ht="15">
      <c r="A5814" s="282">
        <v>45958</v>
      </c>
      <c r="B5814" s="55" t="s">
        <v>7420</v>
      </c>
      <c r="C5814" s="784">
        <v>82835</v>
      </c>
      <c r="D5814" s="784" t="s">
        <v>3081</v>
      </c>
      <c r="E5814" s="784" t="s">
        <v>289</v>
      </c>
      <c r="F5814" s="784">
        <v>4010</v>
      </c>
      <c r="G5814" s="784" t="s">
        <v>7421</v>
      </c>
      <c r="H5814" s="784" t="s">
        <v>1573</v>
      </c>
      <c r="I5814" s="797">
        <v>2</v>
      </c>
      <c r="J5814" s="784">
        <v>2</v>
      </c>
      <c r="K5814" s="784">
        <v>20.91</v>
      </c>
      <c r="L5814" s="793">
        <v>41.82</v>
      </c>
      <c r="M5814" s="55" t="s">
        <v>2455</v>
      </c>
    </row>
    <row r="5815" spans="1:14" ht="15">
      <c r="A5815" s="282">
        <v>45958</v>
      </c>
      <c r="B5815" s="55" t="s">
        <v>7420</v>
      </c>
      <c r="C5815" s="786">
        <v>83491</v>
      </c>
      <c r="D5815" s="786" t="s">
        <v>6188</v>
      </c>
      <c r="E5815" s="786">
        <v>120</v>
      </c>
      <c r="F5815" s="786">
        <v>4010</v>
      </c>
      <c r="G5815" s="786" t="s">
        <v>7422</v>
      </c>
      <c r="H5815" s="786" t="s">
        <v>1573</v>
      </c>
      <c r="I5815" s="798">
        <v>3</v>
      </c>
      <c r="J5815" s="786">
        <v>3</v>
      </c>
      <c r="K5815" s="786">
        <v>6.26</v>
      </c>
      <c r="L5815" s="796">
        <v>18.78</v>
      </c>
      <c r="M5815" s="55" t="s">
        <v>2455</v>
      </c>
    </row>
    <row r="5816" spans="1:14" ht="15">
      <c r="A5816" s="282">
        <v>45958</v>
      </c>
      <c r="B5816" s="55" t="s">
        <v>7420</v>
      </c>
      <c r="C5816" s="784">
        <v>67515</v>
      </c>
      <c r="D5816" s="784" t="s">
        <v>7423</v>
      </c>
      <c r="E5816" s="784" t="s">
        <v>2061</v>
      </c>
      <c r="F5816" s="784">
        <v>4010</v>
      </c>
      <c r="G5816" s="784" t="s">
        <v>7424</v>
      </c>
      <c r="H5816" s="784" t="s">
        <v>1573</v>
      </c>
      <c r="I5816" s="797">
        <v>3</v>
      </c>
      <c r="J5816" s="784">
        <v>3</v>
      </c>
      <c r="K5816" s="784">
        <v>9.08</v>
      </c>
      <c r="L5816" s="793">
        <v>27.24</v>
      </c>
      <c r="M5816" s="55" t="s">
        <v>2455</v>
      </c>
    </row>
    <row r="5817" spans="1:14" ht="15">
      <c r="A5817" s="282">
        <v>45958</v>
      </c>
      <c r="B5817" s="55" t="s">
        <v>7420</v>
      </c>
      <c r="C5817" s="786">
        <v>83426</v>
      </c>
      <c r="D5817" s="786" t="s">
        <v>2554</v>
      </c>
      <c r="E5817" s="786">
        <v>120</v>
      </c>
      <c r="F5817" s="786">
        <v>4010</v>
      </c>
      <c r="G5817" s="786" t="s">
        <v>4680</v>
      </c>
      <c r="H5817" s="786" t="s">
        <v>1573</v>
      </c>
      <c r="I5817" s="798">
        <v>3</v>
      </c>
      <c r="J5817" s="786">
        <v>3</v>
      </c>
      <c r="K5817" s="786">
        <v>13.07</v>
      </c>
      <c r="L5817" s="796">
        <v>39.21</v>
      </c>
      <c r="M5817" s="55" t="s">
        <v>2455</v>
      </c>
    </row>
    <row r="5818" spans="1:14" ht="15">
      <c r="A5818" s="282">
        <v>45958</v>
      </c>
      <c r="B5818" s="55" t="s">
        <v>7420</v>
      </c>
      <c r="C5818" s="784">
        <v>83592</v>
      </c>
      <c r="D5818" s="784" t="s">
        <v>6320</v>
      </c>
      <c r="E5818" s="784">
        <v>140</v>
      </c>
      <c r="F5818" s="784">
        <v>4010</v>
      </c>
      <c r="G5818" s="784" t="s">
        <v>6488</v>
      </c>
      <c r="H5818" s="784" t="s">
        <v>1573</v>
      </c>
      <c r="I5818" s="797">
        <v>2</v>
      </c>
      <c r="J5818" s="784">
        <v>2</v>
      </c>
      <c r="K5818" s="784">
        <v>9.67</v>
      </c>
      <c r="L5818" s="793">
        <v>19.34</v>
      </c>
      <c r="M5818" s="55" t="s">
        <v>2455</v>
      </c>
    </row>
    <row r="5819" spans="1:14" ht="15">
      <c r="A5819" s="282">
        <v>45958</v>
      </c>
      <c r="B5819" s="55" t="s">
        <v>7420</v>
      </c>
      <c r="C5819" s="786">
        <v>44403</v>
      </c>
      <c r="D5819" s="786" t="s">
        <v>2255</v>
      </c>
      <c r="E5819" s="786" t="s">
        <v>2296</v>
      </c>
      <c r="F5819" s="786">
        <v>4010</v>
      </c>
      <c r="G5819" s="786" t="s">
        <v>6489</v>
      </c>
      <c r="H5819" s="786" t="s">
        <v>1573</v>
      </c>
      <c r="I5819" s="798">
        <v>2</v>
      </c>
      <c r="J5819" s="786">
        <v>2</v>
      </c>
      <c r="K5819" s="786">
        <v>8.69</v>
      </c>
      <c r="L5819" s="796">
        <v>17.38</v>
      </c>
      <c r="M5819" s="55" t="s">
        <v>2455</v>
      </c>
    </row>
    <row r="5820" spans="1:14" ht="15">
      <c r="A5820" s="282">
        <v>45959</v>
      </c>
      <c r="B5820" s="55" t="s">
        <v>7425</v>
      </c>
      <c r="C5820" s="784">
        <v>60325</v>
      </c>
      <c r="D5820" s="784" t="s">
        <v>6494</v>
      </c>
      <c r="E5820" s="784" t="s">
        <v>2061</v>
      </c>
      <c r="F5820" s="784">
        <v>4010</v>
      </c>
      <c r="G5820" s="784" t="s">
        <v>4747</v>
      </c>
      <c r="H5820" s="784" t="s">
        <v>1573</v>
      </c>
      <c r="J5820" s="784">
        <v>8</v>
      </c>
      <c r="K5820" s="784">
        <v>10.41</v>
      </c>
      <c r="L5820" s="784">
        <v>83.28</v>
      </c>
      <c r="M5820" s="55" t="s">
        <v>2455</v>
      </c>
    </row>
    <row r="5821" spans="1:14" ht="15">
      <c r="A5821" s="282">
        <v>45959</v>
      </c>
      <c r="B5821" s="55" t="s">
        <v>7425</v>
      </c>
      <c r="C5821" s="786">
        <v>82008</v>
      </c>
      <c r="D5821" s="786" t="s">
        <v>5454</v>
      </c>
      <c r="E5821" s="786">
        <v>90</v>
      </c>
      <c r="F5821" s="786">
        <v>4010</v>
      </c>
      <c r="G5821" s="786" t="s">
        <v>5214</v>
      </c>
      <c r="H5821" s="786" t="s">
        <v>1573</v>
      </c>
      <c r="J5821" s="786">
        <v>10</v>
      </c>
      <c r="K5821" s="786">
        <v>6.38</v>
      </c>
      <c r="L5821" s="786">
        <v>63.8</v>
      </c>
      <c r="M5821" s="55" t="s">
        <v>2455</v>
      </c>
    </row>
    <row r="5822" spans="1:14" ht="15">
      <c r="A5822" s="282">
        <v>45959</v>
      </c>
      <c r="B5822" s="55" t="s">
        <v>7425</v>
      </c>
      <c r="C5822" s="784">
        <v>67522</v>
      </c>
      <c r="D5822" s="784" t="s">
        <v>5028</v>
      </c>
      <c r="E5822" s="784">
        <v>120</v>
      </c>
      <c r="F5822" s="784">
        <v>4010</v>
      </c>
      <c r="G5822" s="784" t="s">
        <v>4748</v>
      </c>
      <c r="H5822" s="784" t="s">
        <v>1573</v>
      </c>
      <c r="J5822" s="784">
        <v>7</v>
      </c>
      <c r="K5822" s="784">
        <v>6.86</v>
      </c>
      <c r="L5822" s="784">
        <v>48.02</v>
      </c>
      <c r="M5822" s="55" t="s">
        <v>2455</v>
      </c>
    </row>
    <row r="5823" spans="1:14" ht="15">
      <c r="A5823" s="282">
        <v>45959</v>
      </c>
      <c r="B5823" s="55" t="s">
        <v>7425</v>
      </c>
      <c r="C5823" s="786">
        <v>83464</v>
      </c>
      <c r="D5823" s="786" t="s">
        <v>6110</v>
      </c>
      <c r="E5823" s="786" t="s">
        <v>2296</v>
      </c>
      <c r="F5823" s="786">
        <v>4010</v>
      </c>
      <c r="G5823" s="786" t="s">
        <v>2958</v>
      </c>
      <c r="H5823" s="786" t="s">
        <v>1573</v>
      </c>
      <c r="J5823" s="786">
        <v>9</v>
      </c>
      <c r="K5823" s="786">
        <v>20.83</v>
      </c>
      <c r="L5823" s="786">
        <v>187.47</v>
      </c>
      <c r="M5823" s="55" t="s">
        <v>2455</v>
      </c>
    </row>
    <row r="5824" spans="1:14" ht="15">
      <c r="A5824" s="282">
        <v>45959</v>
      </c>
      <c r="B5824" s="55" t="s">
        <v>7426</v>
      </c>
      <c r="C5824" s="784">
        <v>67209</v>
      </c>
      <c r="D5824" s="784" t="s">
        <v>7427</v>
      </c>
      <c r="E5824" s="784">
        <v>100</v>
      </c>
      <c r="F5824" s="784">
        <v>4010</v>
      </c>
      <c r="G5824" s="784" t="s">
        <v>7428</v>
      </c>
      <c r="H5824" s="784" t="s">
        <v>1573</v>
      </c>
      <c r="J5824" s="784">
        <v>42</v>
      </c>
      <c r="K5824" s="784">
        <v>14.36</v>
      </c>
      <c r="L5824" s="784">
        <v>603.12</v>
      </c>
      <c r="M5824" s="55" t="s">
        <v>2618</v>
      </c>
      <c r="N5824" s="788" t="s">
        <v>7429</v>
      </c>
    </row>
    <row r="5825" spans="1:14" ht="15">
      <c r="A5825" s="282">
        <v>45959</v>
      </c>
      <c r="B5825" s="55" t="s">
        <v>7426</v>
      </c>
      <c r="C5825" s="786">
        <v>58661</v>
      </c>
      <c r="D5825" s="786" t="s">
        <v>5036</v>
      </c>
      <c r="E5825" s="786" t="s">
        <v>289</v>
      </c>
      <c r="F5825" s="786">
        <v>4010</v>
      </c>
      <c r="G5825" s="786" t="s">
        <v>7430</v>
      </c>
      <c r="H5825" s="786" t="s">
        <v>1573</v>
      </c>
      <c r="J5825" s="786">
        <v>38</v>
      </c>
      <c r="K5825" s="786">
        <v>6.55</v>
      </c>
      <c r="L5825" s="786">
        <v>248.9</v>
      </c>
      <c r="M5825" s="55" t="s">
        <v>2618</v>
      </c>
      <c r="N5825" s="788" t="s">
        <v>7431</v>
      </c>
    </row>
    <row r="5826" spans="1:14" ht="15">
      <c r="A5826" s="282">
        <v>45959</v>
      </c>
      <c r="B5826" s="55" t="s">
        <v>7432</v>
      </c>
      <c r="C5826" s="784">
        <v>83467</v>
      </c>
      <c r="D5826" s="784" t="s">
        <v>5331</v>
      </c>
      <c r="E5826" s="784">
        <v>85</v>
      </c>
      <c r="F5826" s="784">
        <v>4010</v>
      </c>
      <c r="G5826" s="784" t="s">
        <v>4840</v>
      </c>
      <c r="H5826" s="784" t="s">
        <v>1573</v>
      </c>
      <c r="J5826" s="784">
        <v>1</v>
      </c>
      <c r="K5826" s="784">
        <v>4.9800000000000004</v>
      </c>
      <c r="L5826" s="784">
        <v>4.9800000000000004</v>
      </c>
      <c r="M5826" s="55" t="s">
        <v>2455</v>
      </c>
    </row>
    <row r="5827" spans="1:14" ht="15">
      <c r="A5827" s="282">
        <v>45959</v>
      </c>
      <c r="B5827" s="55" t="s">
        <v>7432</v>
      </c>
      <c r="C5827" s="786">
        <v>67044</v>
      </c>
      <c r="D5827" s="786" t="s">
        <v>2268</v>
      </c>
      <c r="E5827" s="786">
        <v>90</v>
      </c>
      <c r="F5827" s="786">
        <v>4010</v>
      </c>
      <c r="G5827" s="786" t="s">
        <v>5450</v>
      </c>
      <c r="H5827" s="786" t="s">
        <v>1573</v>
      </c>
      <c r="J5827" s="786">
        <v>1</v>
      </c>
      <c r="K5827" s="786">
        <v>5.63</v>
      </c>
      <c r="L5827" s="786">
        <v>5.63</v>
      </c>
      <c r="M5827" s="55" t="s">
        <v>2455</v>
      </c>
    </row>
    <row r="5828" spans="1:14" ht="15">
      <c r="A5828" s="282">
        <v>45959</v>
      </c>
      <c r="B5828" s="55" t="s">
        <v>7432</v>
      </c>
      <c r="C5828" s="784">
        <v>83756</v>
      </c>
      <c r="D5828" s="784" t="s">
        <v>6704</v>
      </c>
      <c r="E5828" s="784">
        <v>90</v>
      </c>
      <c r="F5828" s="784">
        <v>4010</v>
      </c>
      <c r="G5828" s="784" t="s">
        <v>7433</v>
      </c>
      <c r="H5828" s="784" t="s">
        <v>1573</v>
      </c>
      <c r="J5828" s="784">
        <v>1</v>
      </c>
      <c r="K5828" s="784">
        <v>12.74</v>
      </c>
      <c r="L5828" s="784">
        <v>12.74</v>
      </c>
      <c r="M5828" s="55" t="s">
        <v>2455</v>
      </c>
    </row>
    <row r="5829" spans="1:14" ht="15">
      <c r="A5829" s="282">
        <v>45959</v>
      </c>
      <c r="B5829" s="55" t="s">
        <v>7432</v>
      </c>
      <c r="C5829" s="786">
        <v>83621</v>
      </c>
      <c r="D5829" s="786" t="s">
        <v>6086</v>
      </c>
      <c r="E5829" s="786">
        <v>150</v>
      </c>
      <c r="F5829" s="786">
        <v>4010</v>
      </c>
      <c r="G5829" s="786" t="s">
        <v>4841</v>
      </c>
      <c r="H5829" s="786" t="s">
        <v>1573</v>
      </c>
      <c r="J5829" s="786">
        <v>1</v>
      </c>
      <c r="K5829" s="786">
        <v>5.45</v>
      </c>
      <c r="L5829" s="786">
        <v>5.45</v>
      </c>
      <c r="M5829" s="55" t="s">
        <v>2455</v>
      </c>
    </row>
    <row r="5830" spans="1:14" ht="15">
      <c r="A5830" s="282">
        <v>45959</v>
      </c>
      <c r="B5830" s="55" t="s">
        <v>7432</v>
      </c>
      <c r="C5830" s="784">
        <v>67567</v>
      </c>
      <c r="D5830" s="784" t="s">
        <v>2909</v>
      </c>
      <c r="E5830" s="784">
        <v>100</v>
      </c>
      <c r="F5830" s="784">
        <v>4010</v>
      </c>
      <c r="G5830" s="784" t="s">
        <v>2787</v>
      </c>
      <c r="H5830" s="784" t="s">
        <v>1573</v>
      </c>
      <c r="J5830" s="784">
        <v>1</v>
      </c>
      <c r="K5830" s="784">
        <v>5.68</v>
      </c>
      <c r="L5830" s="784">
        <v>5.68</v>
      </c>
      <c r="M5830" s="55" t="s">
        <v>2455</v>
      </c>
    </row>
    <row r="5831" spans="1:14" ht="15">
      <c r="A5831" s="282">
        <v>45959</v>
      </c>
      <c r="B5831" s="55" t="s">
        <v>7432</v>
      </c>
      <c r="C5831" s="786">
        <v>81881</v>
      </c>
      <c r="D5831" s="786" t="s">
        <v>7434</v>
      </c>
      <c r="E5831" s="786">
        <v>140</v>
      </c>
      <c r="F5831" s="786">
        <v>4010</v>
      </c>
      <c r="G5831" s="786" t="s">
        <v>3502</v>
      </c>
      <c r="H5831" s="786" t="s">
        <v>1573</v>
      </c>
      <c r="J5831" s="786">
        <v>1</v>
      </c>
      <c r="K5831" s="786">
        <v>6.61</v>
      </c>
      <c r="L5831" s="786">
        <v>6.61</v>
      </c>
      <c r="M5831" s="55" t="s">
        <v>2455</v>
      </c>
    </row>
    <row r="5832" spans="1:14" ht="15">
      <c r="A5832" s="282">
        <v>45959</v>
      </c>
      <c r="B5832" s="55" t="s">
        <v>7432</v>
      </c>
      <c r="C5832" s="784">
        <v>83492</v>
      </c>
      <c r="D5832" s="784" t="s">
        <v>5707</v>
      </c>
      <c r="E5832" s="784">
        <v>120</v>
      </c>
      <c r="F5832" s="784">
        <v>4010</v>
      </c>
      <c r="G5832" s="784" t="s">
        <v>7435</v>
      </c>
      <c r="H5832" s="784" t="s">
        <v>1573</v>
      </c>
      <c r="J5832" s="784">
        <v>1</v>
      </c>
      <c r="K5832" s="784">
        <v>5.56</v>
      </c>
      <c r="L5832" s="784">
        <v>5.56</v>
      </c>
      <c r="M5832" s="55" t="s">
        <v>2455</v>
      </c>
    </row>
    <row r="5833" spans="1:14" ht="15">
      <c r="A5833" s="282">
        <v>45959</v>
      </c>
      <c r="B5833" s="55" t="s">
        <v>7432</v>
      </c>
      <c r="C5833" s="786">
        <v>65065</v>
      </c>
      <c r="D5833" s="786">
        <v>22</v>
      </c>
      <c r="E5833" s="786">
        <v>130</v>
      </c>
      <c r="F5833" s="786">
        <v>4010</v>
      </c>
      <c r="G5833" s="786" t="s">
        <v>4845</v>
      </c>
      <c r="H5833" s="786" t="s">
        <v>1573</v>
      </c>
      <c r="J5833" s="786">
        <v>2</v>
      </c>
      <c r="K5833" s="786">
        <v>10.16</v>
      </c>
      <c r="L5833" s="786">
        <v>20.32</v>
      </c>
      <c r="M5833" s="55" t="s">
        <v>2455</v>
      </c>
    </row>
    <row r="5834" spans="1:14" ht="15">
      <c r="A5834" s="282">
        <v>45959</v>
      </c>
      <c r="B5834" s="55" t="s">
        <v>7432</v>
      </c>
      <c r="C5834" s="784">
        <v>80046</v>
      </c>
      <c r="D5834" s="784" t="s">
        <v>2336</v>
      </c>
      <c r="E5834" s="784" t="s">
        <v>441</v>
      </c>
      <c r="F5834" s="784">
        <v>4010</v>
      </c>
      <c r="G5834" s="784" t="s">
        <v>7436</v>
      </c>
      <c r="H5834" s="784" t="s">
        <v>1573</v>
      </c>
      <c r="J5834" s="784">
        <v>1</v>
      </c>
      <c r="K5834" s="784">
        <v>11.93</v>
      </c>
      <c r="L5834" s="784">
        <v>11.93</v>
      </c>
      <c r="M5834" s="55" t="s">
        <v>2455</v>
      </c>
    </row>
    <row r="5835" spans="1:14" ht="15">
      <c r="A5835" s="282">
        <v>45959</v>
      </c>
      <c r="B5835" s="55" t="s">
        <v>7432</v>
      </c>
      <c r="C5835" s="786">
        <v>82987</v>
      </c>
      <c r="D5835" s="786" t="s">
        <v>3766</v>
      </c>
      <c r="E5835" s="786">
        <v>85</v>
      </c>
      <c r="F5835" s="786">
        <v>4010</v>
      </c>
      <c r="G5835" s="786" t="s">
        <v>6695</v>
      </c>
      <c r="H5835" s="786" t="s">
        <v>1573</v>
      </c>
      <c r="J5835" s="786">
        <v>1</v>
      </c>
      <c r="K5835" s="786">
        <v>6.29</v>
      </c>
      <c r="L5835" s="786">
        <v>6.29</v>
      </c>
      <c r="M5835" s="55" t="s">
        <v>2455</v>
      </c>
    </row>
    <row r="5836" spans="1:14" ht="15">
      <c r="A5836" s="282">
        <v>45959</v>
      </c>
      <c r="B5836" s="55" t="s">
        <v>7432</v>
      </c>
      <c r="C5836" s="784">
        <v>52121</v>
      </c>
      <c r="D5836" s="784" t="s">
        <v>5961</v>
      </c>
      <c r="E5836" s="784">
        <v>100</v>
      </c>
      <c r="F5836" s="784">
        <v>4010</v>
      </c>
      <c r="G5836" s="784" t="s">
        <v>7437</v>
      </c>
      <c r="H5836" s="784" t="s">
        <v>1573</v>
      </c>
      <c r="J5836" s="784">
        <v>1</v>
      </c>
      <c r="K5836" s="784">
        <v>7.98</v>
      </c>
      <c r="L5836" s="784">
        <v>7.98</v>
      </c>
      <c r="M5836" s="55" t="s">
        <v>2455</v>
      </c>
    </row>
    <row r="5837" spans="1:14" ht="15">
      <c r="A5837" s="282">
        <v>45959</v>
      </c>
      <c r="B5837" s="55" t="s">
        <v>7432</v>
      </c>
      <c r="C5837" s="786">
        <v>81318</v>
      </c>
      <c r="D5837" s="786" t="s">
        <v>2394</v>
      </c>
      <c r="E5837" s="786">
        <v>140</v>
      </c>
      <c r="F5837" s="786">
        <v>4010</v>
      </c>
      <c r="G5837" s="786" t="s">
        <v>4848</v>
      </c>
      <c r="H5837" s="786" t="s">
        <v>1573</v>
      </c>
      <c r="J5837" s="786">
        <v>1</v>
      </c>
      <c r="K5837" s="786">
        <v>6.6</v>
      </c>
      <c r="L5837" s="786">
        <v>6.6</v>
      </c>
      <c r="M5837" s="55" t="s">
        <v>2455</v>
      </c>
    </row>
    <row r="5838" spans="1:14" ht="15">
      <c r="A5838" s="282">
        <v>45959</v>
      </c>
      <c r="B5838" s="55" t="s">
        <v>7432</v>
      </c>
      <c r="C5838" s="784">
        <v>82867</v>
      </c>
      <c r="D5838" s="784" t="s">
        <v>4332</v>
      </c>
      <c r="E5838" s="784">
        <v>150</v>
      </c>
      <c r="F5838" s="784">
        <v>4010</v>
      </c>
      <c r="G5838" s="784" t="s">
        <v>4849</v>
      </c>
      <c r="H5838" s="784" t="s">
        <v>1573</v>
      </c>
      <c r="J5838" s="784">
        <v>1</v>
      </c>
      <c r="K5838" s="784">
        <v>13.68</v>
      </c>
      <c r="L5838" s="784">
        <v>13.68</v>
      </c>
      <c r="M5838" s="55" t="s">
        <v>2455</v>
      </c>
    </row>
    <row r="5839" spans="1:14" ht="15">
      <c r="A5839" s="282">
        <v>45959</v>
      </c>
      <c r="B5839" s="55" t="s">
        <v>7432</v>
      </c>
      <c r="C5839" s="786">
        <v>83199</v>
      </c>
      <c r="D5839" s="786" t="s">
        <v>5623</v>
      </c>
      <c r="E5839" s="786">
        <v>120</v>
      </c>
      <c r="F5839" s="786">
        <v>4010</v>
      </c>
      <c r="G5839" s="786" t="s">
        <v>4287</v>
      </c>
      <c r="H5839" s="786" t="s">
        <v>1573</v>
      </c>
      <c r="J5839" s="786">
        <v>1</v>
      </c>
      <c r="K5839" s="786">
        <v>9.09</v>
      </c>
      <c r="L5839" s="786">
        <v>9.09</v>
      </c>
      <c r="M5839" s="55" t="s">
        <v>2455</v>
      </c>
    </row>
    <row r="5840" spans="1:14" ht="15">
      <c r="A5840" s="282">
        <v>45959</v>
      </c>
      <c r="B5840" s="55" t="s">
        <v>7432</v>
      </c>
      <c r="C5840" s="784">
        <v>67691</v>
      </c>
      <c r="D5840" s="784">
        <v>15</v>
      </c>
      <c r="E5840" s="784">
        <v>85</v>
      </c>
      <c r="F5840" s="784">
        <v>4010</v>
      </c>
      <c r="G5840" s="784" t="s">
        <v>5238</v>
      </c>
      <c r="H5840" s="784" t="s">
        <v>1573</v>
      </c>
      <c r="J5840" s="784">
        <v>1</v>
      </c>
      <c r="K5840" s="784">
        <v>8.89</v>
      </c>
      <c r="L5840" s="784">
        <v>8.89</v>
      </c>
      <c r="M5840" s="55" t="s">
        <v>2455</v>
      </c>
    </row>
    <row r="5841" spans="1:13" ht="15">
      <c r="A5841" s="282">
        <v>45959</v>
      </c>
      <c r="B5841" s="55" t="s">
        <v>7432</v>
      </c>
      <c r="C5841" s="786">
        <v>83296</v>
      </c>
      <c r="D5841" s="786" t="s">
        <v>5684</v>
      </c>
      <c r="E5841" s="786">
        <v>140</v>
      </c>
      <c r="F5841" s="786">
        <v>4010</v>
      </c>
      <c r="G5841" s="786" t="s">
        <v>6707</v>
      </c>
      <c r="H5841" s="786" t="s">
        <v>1573</v>
      </c>
      <c r="J5841" s="786">
        <v>1</v>
      </c>
      <c r="K5841" s="786">
        <v>6.22</v>
      </c>
      <c r="L5841" s="786">
        <v>6.22</v>
      </c>
      <c r="M5841" s="55" t="s">
        <v>2455</v>
      </c>
    </row>
    <row r="5842" spans="1:13" ht="15">
      <c r="A5842" s="282">
        <v>45959</v>
      </c>
      <c r="B5842" s="55" t="s">
        <v>7432</v>
      </c>
      <c r="C5842" s="784">
        <v>83210</v>
      </c>
      <c r="D5842" s="784" t="s">
        <v>2974</v>
      </c>
      <c r="E5842" s="784">
        <v>120</v>
      </c>
      <c r="F5842" s="784">
        <v>4010</v>
      </c>
      <c r="G5842" s="784" t="s">
        <v>2899</v>
      </c>
      <c r="H5842" s="784" t="s">
        <v>1573</v>
      </c>
      <c r="J5842" s="784">
        <v>1</v>
      </c>
      <c r="K5842" s="784">
        <v>11.66</v>
      </c>
      <c r="L5842" s="784">
        <v>11.66</v>
      </c>
      <c r="M5842" s="55" t="s">
        <v>2455</v>
      </c>
    </row>
    <row r="5843" spans="1:13" ht="15">
      <c r="A5843" s="282">
        <v>45959</v>
      </c>
      <c r="B5843" s="55" t="s">
        <v>7432</v>
      </c>
      <c r="C5843" s="786">
        <v>82285</v>
      </c>
      <c r="D5843" s="786" t="s">
        <v>4796</v>
      </c>
      <c r="E5843" s="786">
        <v>90</v>
      </c>
      <c r="F5843" s="786">
        <v>4010</v>
      </c>
      <c r="G5843" s="786" t="s">
        <v>7438</v>
      </c>
      <c r="H5843" s="786" t="s">
        <v>1573</v>
      </c>
      <c r="J5843" s="786">
        <v>1</v>
      </c>
      <c r="K5843" s="786">
        <v>7.97</v>
      </c>
      <c r="L5843" s="786">
        <v>7.97</v>
      </c>
      <c r="M5843" s="55" t="s">
        <v>2455</v>
      </c>
    </row>
    <row r="5844" spans="1:13" ht="15">
      <c r="A5844" s="282">
        <v>45959</v>
      </c>
      <c r="B5844" s="55" t="s">
        <v>7432</v>
      </c>
      <c r="C5844" s="784">
        <v>83752</v>
      </c>
      <c r="D5844" s="784" t="s">
        <v>7319</v>
      </c>
      <c r="E5844" s="784">
        <v>80</v>
      </c>
      <c r="F5844" s="784">
        <v>4010</v>
      </c>
      <c r="G5844" s="784" t="s">
        <v>7439</v>
      </c>
      <c r="H5844" s="784" t="s">
        <v>1573</v>
      </c>
      <c r="J5844" s="784">
        <v>1</v>
      </c>
      <c r="K5844" s="784">
        <v>9.16</v>
      </c>
      <c r="L5844" s="784">
        <v>9.16</v>
      </c>
      <c r="M5844" s="55" t="s">
        <v>2455</v>
      </c>
    </row>
    <row r="5845" spans="1:13" ht="15">
      <c r="A5845" s="282">
        <v>45959</v>
      </c>
      <c r="B5845" s="55" t="s">
        <v>7432</v>
      </c>
      <c r="C5845" s="786">
        <v>83347</v>
      </c>
      <c r="D5845" s="786" t="s">
        <v>5185</v>
      </c>
      <c r="E5845" s="786">
        <v>80</v>
      </c>
      <c r="F5845" s="786">
        <v>4010</v>
      </c>
      <c r="G5845" s="786" t="s">
        <v>7370</v>
      </c>
      <c r="H5845" s="786" t="s">
        <v>1573</v>
      </c>
      <c r="J5845" s="786">
        <v>1</v>
      </c>
      <c r="K5845" s="786">
        <v>8.49</v>
      </c>
      <c r="L5845" s="786">
        <v>8.49</v>
      </c>
      <c r="M5845" s="55" t="s">
        <v>2455</v>
      </c>
    </row>
    <row r="5846" spans="1:13" ht="15">
      <c r="A5846" s="282">
        <v>45959</v>
      </c>
      <c r="B5846" s="55" t="s">
        <v>7432</v>
      </c>
      <c r="C5846" s="784">
        <v>83756</v>
      </c>
      <c r="D5846" s="784" t="s">
        <v>6704</v>
      </c>
      <c r="E5846" s="784">
        <v>85</v>
      </c>
      <c r="F5846" s="784">
        <v>4010</v>
      </c>
      <c r="G5846" s="784" t="s">
        <v>6708</v>
      </c>
      <c r="H5846" s="784" t="s">
        <v>1573</v>
      </c>
      <c r="J5846" s="784">
        <v>1</v>
      </c>
      <c r="K5846" s="784">
        <v>11.76</v>
      </c>
      <c r="L5846" s="784">
        <v>11.76</v>
      </c>
      <c r="M5846" s="55" t="s">
        <v>2455</v>
      </c>
    </row>
    <row r="5847" spans="1:13" ht="15">
      <c r="A5847" s="282">
        <v>45959</v>
      </c>
      <c r="B5847" s="55" t="s">
        <v>7432</v>
      </c>
      <c r="C5847" s="786">
        <v>83253</v>
      </c>
      <c r="D5847" s="786" t="s">
        <v>4598</v>
      </c>
      <c r="E5847" s="786">
        <v>120</v>
      </c>
      <c r="F5847" s="786">
        <v>4010</v>
      </c>
      <c r="G5847" s="786" t="s">
        <v>7440</v>
      </c>
      <c r="H5847" s="786" t="s">
        <v>1573</v>
      </c>
      <c r="J5847" s="786">
        <v>1</v>
      </c>
      <c r="K5847" s="786">
        <v>11.39</v>
      </c>
      <c r="L5847" s="786">
        <v>11.39</v>
      </c>
      <c r="M5847" s="55" t="s">
        <v>2455</v>
      </c>
    </row>
    <row r="5848" spans="1:13" ht="15">
      <c r="A5848" s="282">
        <v>45959</v>
      </c>
      <c r="B5848" s="55" t="s">
        <v>7432</v>
      </c>
      <c r="C5848" s="784">
        <v>83310</v>
      </c>
      <c r="D5848" s="784" t="s">
        <v>5122</v>
      </c>
      <c r="E5848" s="784">
        <v>110</v>
      </c>
      <c r="F5848" s="784">
        <v>4010</v>
      </c>
      <c r="G5848" s="784" t="s">
        <v>4853</v>
      </c>
      <c r="H5848" s="784" t="s">
        <v>1573</v>
      </c>
      <c r="J5848" s="784">
        <v>1</v>
      </c>
      <c r="K5848" s="784">
        <v>4.8899999999999997</v>
      </c>
      <c r="L5848" s="784">
        <v>4.8899999999999997</v>
      </c>
      <c r="M5848" s="55" t="s">
        <v>2455</v>
      </c>
    </row>
    <row r="5849" spans="1:13" ht="15">
      <c r="A5849" s="282">
        <v>45959</v>
      </c>
      <c r="B5849" s="55" t="s">
        <v>7432</v>
      </c>
      <c r="C5849" s="786">
        <v>83542</v>
      </c>
      <c r="D5849" s="786" t="s">
        <v>5710</v>
      </c>
      <c r="E5849" s="786">
        <v>75</v>
      </c>
      <c r="F5849" s="786">
        <v>4010</v>
      </c>
      <c r="G5849" s="786" t="s">
        <v>5239</v>
      </c>
      <c r="H5849" s="786" t="s">
        <v>1573</v>
      </c>
      <c r="J5849" s="786">
        <v>1</v>
      </c>
      <c r="K5849" s="786">
        <v>5.54</v>
      </c>
      <c r="L5849" s="786">
        <v>5.54</v>
      </c>
      <c r="M5849" s="55" t="s">
        <v>2455</v>
      </c>
    </row>
    <row r="5850" spans="1:13" ht="15">
      <c r="A5850" s="282">
        <v>45959</v>
      </c>
      <c r="B5850" s="55" t="s">
        <v>7432</v>
      </c>
      <c r="C5850" s="784">
        <v>82285</v>
      </c>
      <c r="D5850" s="784" t="s">
        <v>4796</v>
      </c>
      <c r="E5850" s="784">
        <v>85</v>
      </c>
      <c r="F5850" s="784">
        <v>4010</v>
      </c>
      <c r="G5850" s="784" t="s">
        <v>7382</v>
      </c>
      <c r="H5850" s="784" t="s">
        <v>1573</v>
      </c>
      <c r="J5850" s="784">
        <v>1</v>
      </c>
      <c r="K5850" s="784">
        <v>7.62</v>
      </c>
      <c r="L5850" s="784">
        <v>7.62</v>
      </c>
      <c r="M5850" s="55" t="s">
        <v>2455</v>
      </c>
    </row>
    <row r="5851" spans="1:13" ht="15">
      <c r="A5851" s="282">
        <v>45959</v>
      </c>
      <c r="B5851" s="55" t="s">
        <v>7432</v>
      </c>
      <c r="C5851" s="786">
        <v>81943</v>
      </c>
      <c r="D5851" s="786" t="s">
        <v>5320</v>
      </c>
      <c r="E5851" s="786">
        <v>120</v>
      </c>
      <c r="F5851" s="786">
        <v>4010</v>
      </c>
      <c r="G5851" s="786" t="s">
        <v>5241</v>
      </c>
      <c r="H5851" s="786" t="s">
        <v>1573</v>
      </c>
      <c r="J5851" s="786">
        <v>1</v>
      </c>
      <c r="K5851" s="786">
        <v>13.85</v>
      </c>
      <c r="L5851" s="786">
        <v>13.85</v>
      </c>
      <c r="M5851" s="55" t="s">
        <v>2455</v>
      </c>
    </row>
    <row r="5852" spans="1:13" ht="15">
      <c r="A5852" s="282">
        <v>45959</v>
      </c>
      <c r="B5852" s="55" t="s">
        <v>7432</v>
      </c>
      <c r="C5852" s="784">
        <v>37028</v>
      </c>
      <c r="D5852" s="784" t="s">
        <v>5914</v>
      </c>
      <c r="E5852" s="784">
        <v>100</v>
      </c>
      <c r="F5852" s="784">
        <v>4010</v>
      </c>
      <c r="G5852" s="784" t="s">
        <v>4854</v>
      </c>
      <c r="H5852" s="784" t="s">
        <v>1573</v>
      </c>
      <c r="J5852" s="784">
        <v>1</v>
      </c>
      <c r="K5852" s="784">
        <v>7.09</v>
      </c>
      <c r="L5852" s="784">
        <v>7.09</v>
      </c>
      <c r="M5852" s="55" t="s">
        <v>2455</v>
      </c>
    </row>
    <row r="5853" spans="1:13" ht="15">
      <c r="A5853" s="282">
        <v>45959</v>
      </c>
      <c r="B5853" s="55" t="s">
        <v>7432</v>
      </c>
      <c r="C5853" s="786">
        <v>80617</v>
      </c>
      <c r="D5853" s="786" t="s">
        <v>3099</v>
      </c>
      <c r="E5853" s="786">
        <v>50</v>
      </c>
      <c r="F5853" s="786">
        <v>4010</v>
      </c>
      <c r="G5853" s="786" t="s">
        <v>4855</v>
      </c>
      <c r="H5853" s="786" t="s">
        <v>1573</v>
      </c>
      <c r="J5853" s="786">
        <v>1</v>
      </c>
      <c r="K5853" s="786">
        <v>6.13</v>
      </c>
      <c r="L5853" s="786">
        <v>6.13</v>
      </c>
      <c r="M5853" s="55" t="s">
        <v>2455</v>
      </c>
    </row>
    <row r="5854" spans="1:13" ht="15">
      <c r="A5854" s="282">
        <v>45959</v>
      </c>
      <c r="B5854" s="55" t="s">
        <v>7432</v>
      </c>
      <c r="C5854" s="784">
        <v>43197</v>
      </c>
      <c r="D5854" s="784" t="s">
        <v>2560</v>
      </c>
      <c r="E5854" s="784">
        <v>100</v>
      </c>
      <c r="F5854" s="784">
        <v>4010</v>
      </c>
      <c r="G5854" s="784" t="s">
        <v>7441</v>
      </c>
      <c r="H5854" s="784" t="s">
        <v>1573</v>
      </c>
      <c r="J5854" s="784">
        <v>2</v>
      </c>
      <c r="K5854" s="784">
        <v>4.24</v>
      </c>
      <c r="L5854" s="784">
        <v>8.48</v>
      </c>
      <c r="M5854" s="55" t="s">
        <v>2455</v>
      </c>
    </row>
    <row r="5855" spans="1:13" ht="15">
      <c r="A5855" s="282">
        <v>45959</v>
      </c>
      <c r="B5855" s="55" t="s">
        <v>7432</v>
      </c>
      <c r="C5855" s="786">
        <v>82008</v>
      </c>
      <c r="D5855" s="786" t="s">
        <v>6698</v>
      </c>
      <c r="E5855" s="786">
        <v>140</v>
      </c>
      <c r="F5855" s="786">
        <v>4010</v>
      </c>
      <c r="G5855" s="786" t="s">
        <v>4858</v>
      </c>
      <c r="H5855" s="786" t="s">
        <v>1573</v>
      </c>
      <c r="J5855" s="786">
        <v>1</v>
      </c>
      <c r="K5855" s="786">
        <v>8.59</v>
      </c>
      <c r="L5855" s="786">
        <v>8.59</v>
      </c>
      <c r="M5855" s="55" t="s">
        <v>2455</v>
      </c>
    </row>
    <row r="5856" spans="1:13" ht="15">
      <c r="A5856" s="282">
        <v>45959</v>
      </c>
      <c r="B5856" s="55" t="s">
        <v>7432</v>
      </c>
      <c r="C5856" s="784">
        <v>81939</v>
      </c>
      <c r="D5856" s="784">
        <v>15</v>
      </c>
      <c r="E5856" s="784">
        <v>150</v>
      </c>
      <c r="F5856" s="784">
        <v>4010</v>
      </c>
      <c r="G5856" s="784" t="s">
        <v>7442</v>
      </c>
      <c r="H5856" s="784" t="s">
        <v>1573</v>
      </c>
      <c r="J5856" s="784">
        <v>1</v>
      </c>
      <c r="K5856" s="784">
        <v>9.94</v>
      </c>
      <c r="L5856" s="784">
        <v>9.94</v>
      </c>
      <c r="M5856" s="55" t="s">
        <v>2455</v>
      </c>
    </row>
    <row r="5857" spans="1:13" ht="15">
      <c r="A5857" s="282">
        <v>45959</v>
      </c>
      <c r="B5857" s="55" t="s">
        <v>7432</v>
      </c>
      <c r="C5857" s="786">
        <v>59852</v>
      </c>
      <c r="D5857" s="786" t="s">
        <v>6746</v>
      </c>
      <c r="E5857" s="786">
        <v>75</v>
      </c>
      <c r="F5857" s="786">
        <v>4010</v>
      </c>
      <c r="G5857" s="786" t="s">
        <v>4900</v>
      </c>
      <c r="H5857" s="786" t="s">
        <v>1573</v>
      </c>
      <c r="J5857" s="786">
        <v>2</v>
      </c>
      <c r="K5857" s="786">
        <v>6.46</v>
      </c>
      <c r="L5857" s="786">
        <v>12.92</v>
      </c>
      <c r="M5857" s="55" t="s">
        <v>2455</v>
      </c>
    </row>
    <row r="5858" spans="1:13" ht="15">
      <c r="A5858" s="282">
        <v>45959</v>
      </c>
      <c r="B5858" s="55" t="s">
        <v>7432</v>
      </c>
      <c r="C5858" s="784">
        <v>83279</v>
      </c>
      <c r="D5858" s="784" t="s">
        <v>5322</v>
      </c>
      <c r="E5858" s="784">
        <v>120</v>
      </c>
      <c r="F5858" s="784">
        <v>4010</v>
      </c>
      <c r="G5858" s="784" t="s">
        <v>7443</v>
      </c>
      <c r="H5858" s="784" t="s">
        <v>1573</v>
      </c>
      <c r="J5858" s="784">
        <v>1</v>
      </c>
      <c r="K5858" s="784">
        <v>15.27</v>
      </c>
      <c r="L5858" s="784">
        <v>15.27</v>
      </c>
      <c r="M5858" s="55" t="s">
        <v>2455</v>
      </c>
    </row>
    <row r="5859" spans="1:13" ht="15">
      <c r="A5859" s="282">
        <v>45959</v>
      </c>
      <c r="B5859" s="55" t="s">
        <v>7432</v>
      </c>
      <c r="C5859" s="786">
        <v>83321</v>
      </c>
      <c r="D5859" s="786" t="s">
        <v>2292</v>
      </c>
      <c r="E5859" s="786">
        <v>110</v>
      </c>
      <c r="F5859" s="786">
        <v>4010</v>
      </c>
      <c r="G5859" s="786" t="s">
        <v>4528</v>
      </c>
      <c r="H5859" s="786" t="s">
        <v>1573</v>
      </c>
      <c r="J5859" s="786">
        <v>1</v>
      </c>
      <c r="K5859" s="786">
        <v>12.15</v>
      </c>
      <c r="L5859" s="786">
        <v>12.15</v>
      </c>
      <c r="M5859" s="55" t="s">
        <v>2455</v>
      </c>
    </row>
    <row r="5860" spans="1:13" ht="15">
      <c r="A5860" s="282">
        <v>45959</v>
      </c>
      <c r="B5860" s="55" t="s">
        <v>7432</v>
      </c>
      <c r="C5860" s="784">
        <v>83509</v>
      </c>
      <c r="D5860" s="784" t="s">
        <v>3930</v>
      </c>
      <c r="E5860" s="784">
        <v>150</v>
      </c>
      <c r="F5860" s="784">
        <v>4010</v>
      </c>
      <c r="G5860" s="784" t="s">
        <v>5255</v>
      </c>
      <c r="H5860" s="784" t="s">
        <v>1573</v>
      </c>
      <c r="J5860" s="784">
        <v>1</v>
      </c>
      <c r="K5860" s="784">
        <v>21.19</v>
      </c>
      <c r="L5860" s="784">
        <v>21.19</v>
      </c>
      <c r="M5860" s="55" t="s">
        <v>2455</v>
      </c>
    </row>
    <row r="5861" spans="1:13" ht="15">
      <c r="A5861" s="282">
        <v>45959</v>
      </c>
      <c r="B5861" s="55" t="s">
        <v>7432</v>
      </c>
      <c r="C5861" s="786">
        <v>83620</v>
      </c>
      <c r="D5861" s="786" t="s">
        <v>7444</v>
      </c>
      <c r="E5861" s="786" t="s">
        <v>2300</v>
      </c>
      <c r="F5861" s="786">
        <v>4010</v>
      </c>
      <c r="G5861" s="786" t="s">
        <v>7091</v>
      </c>
      <c r="H5861" s="786" t="s">
        <v>1573</v>
      </c>
      <c r="J5861" s="786">
        <v>1</v>
      </c>
      <c r="K5861" s="786">
        <v>18.079999999999998</v>
      </c>
      <c r="L5861" s="786">
        <v>18.079999999999998</v>
      </c>
      <c r="M5861" s="55" t="s">
        <v>2455</v>
      </c>
    </row>
    <row r="5862" spans="1:13" ht="15">
      <c r="A5862" s="282">
        <v>45959</v>
      </c>
      <c r="B5862" s="55" t="s">
        <v>7432</v>
      </c>
      <c r="C5862" s="784">
        <v>67515</v>
      </c>
      <c r="D5862" s="784" t="s">
        <v>7423</v>
      </c>
      <c r="E5862" s="784" t="s">
        <v>2061</v>
      </c>
      <c r="F5862" s="784">
        <v>4010</v>
      </c>
      <c r="G5862" s="784" t="s">
        <v>7424</v>
      </c>
      <c r="H5862" s="784" t="s">
        <v>1573</v>
      </c>
      <c r="J5862" s="784">
        <v>1</v>
      </c>
      <c r="K5862" s="784">
        <v>9.08</v>
      </c>
      <c r="L5862" s="784">
        <v>9.08</v>
      </c>
      <c r="M5862" s="55" t="s">
        <v>2455</v>
      </c>
    </row>
    <row r="5863" spans="1:13" ht="15">
      <c r="A5863" s="282">
        <v>45959</v>
      </c>
      <c r="B5863" s="55" t="s">
        <v>7432</v>
      </c>
      <c r="C5863" s="786">
        <v>81846</v>
      </c>
      <c r="D5863" s="786" t="s">
        <v>5310</v>
      </c>
      <c r="E5863" s="786">
        <v>90</v>
      </c>
      <c r="F5863" s="786">
        <v>4010</v>
      </c>
      <c r="G5863" s="786" t="s">
        <v>4700</v>
      </c>
      <c r="H5863" s="786" t="s">
        <v>1573</v>
      </c>
      <c r="J5863" s="786">
        <v>1</v>
      </c>
      <c r="K5863" s="786">
        <v>6.32</v>
      </c>
      <c r="L5863" s="786">
        <v>6.32</v>
      </c>
      <c r="M5863" s="55" t="s">
        <v>2455</v>
      </c>
    </row>
    <row r="5864" spans="1:13" ht="15">
      <c r="A5864" s="282">
        <v>45959</v>
      </c>
      <c r="B5864" s="55" t="s">
        <v>7432</v>
      </c>
      <c r="C5864" s="784">
        <v>83199</v>
      </c>
      <c r="D5864" s="784" t="s">
        <v>5623</v>
      </c>
      <c r="E5864" s="784">
        <v>90</v>
      </c>
      <c r="F5864" s="784">
        <v>4010</v>
      </c>
      <c r="G5864" s="784" t="s">
        <v>6181</v>
      </c>
      <c r="H5864" s="784" t="s">
        <v>1573</v>
      </c>
      <c r="J5864" s="784">
        <v>1</v>
      </c>
      <c r="K5864" s="784">
        <v>9.09</v>
      </c>
      <c r="L5864" s="784">
        <v>9.09</v>
      </c>
      <c r="M5864" s="55" t="s">
        <v>2455</v>
      </c>
    </row>
    <row r="5865" spans="1:13" ht="15">
      <c r="A5865" s="282">
        <v>45959</v>
      </c>
      <c r="B5865" s="55" t="s">
        <v>7432</v>
      </c>
      <c r="C5865" s="786">
        <v>52706</v>
      </c>
      <c r="D5865" s="786" t="s">
        <v>2577</v>
      </c>
      <c r="E5865" s="786">
        <v>90</v>
      </c>
      <c r="F5865" s="786">
        <v>4010</v>
      </c>
      <c r="G5865" s="786" t="s">
        <v>4709</v>
      </c>
      <c r="H5865" s="786" t="s">
        <v>1573</v>
      </c>
      <c r="J5865" s="786">
        <v>1</v>
      </c>
      <c r="K5865" s="786">
        <v>8.2200000000000006</v>
      </c>
      <c r="L5865" s="786">
        <v>8.2200000000000006</v>
      </c>
      <c r="M5865" s="55" t="s">
        <v>2455</v>
      </c>
    </row>
    <row r="5866" spans="1:13" ht="15">
      <c r="A5866" s="282">
        <v>45959</v>
      </c>
      <c r="B5866" s="55" t="s">
        <v>7432</v>
      </c>
      <c r="C5866" s="784">
        <v>83815</v>
      </c>
      <c r="D5866" s="784" t="s">
        <v>7445</v>
      </c>
      <c r="E5866" s="784">
        <v>85</v>
      </c>
      <c r="F5866" s="784">
        <v>4010</v>
      </c>
      <c r="G5866" s="784" t="s">
        <v>7446</v>
      </c>
      <c r="H5866" s="784" t="s">
        <v>1573</v>
      </c>
      <c r="J5866" s="784">
        <v>1</v>
      </c>
      <c r="K5866" s="784">
        <v>8.0299999999999994</v>
      </c>
      <c r="L5866" s="784">
        <v>8.0299999999999994</v>
      </c>
      <c r="M5866" s="55" t="s">
        <v>2455</v>
      </c>
    </row>
    <row r="5867" spans="1:13" ht="15">
      <c r="A5867" s="282">
        <v>45959</v>
      </c>
      <c r="B5867" s="55" t="s">
        <v>7432</v>
      </c>
      <c r="C5867" s="786">
        <v>80908</v>
      </c>
      <c r="D5867" s="786">
        <v>748</v>
      </c>
      <c r="E5867" s="786" t="s">
        <v>2356</v>
      </c>
      <c r="F5867" s="786">
        <v>4010</v>
      </c>
      <c r="G5867" s="786" t="s">
        <v>5223</v>
      </c>
      <c r="H5867" s="786" t="s">
        <v>1573</v>
      </c>
      <c r="J5867" s="786">
        <v>1</v>
      </c>
      <c r="K5867" s="786">
        <v>2.2999999999999998</v>
      </c>
      <c r="L5867" s="786">
        <v>2.2999999999999998</v>
      </c>
      <c r="M5867" s="55" t="s">
        <v>2455</v>
      </c>
    </row>
    <row r="5868" spans="1:13" ht="15">
      <c r="A5868" s="282">
        <v>45959</v>
      </c>
      <c r="B5868" s="55" t="s">
        <v>7432</v>
      </c>
      <c r="C5868" s="784">
        <v>83542</v>
      </c>
      <c r="D5868" s="784" t="s">
        <v>7065</v>
      </c>
      <c r="E5868" s="784">
        <v>85</v>
      </c>
      <c r="F5868" s="784">
        <v>4010</v>
      </c>
      <c r="G5868" s="784" t="s">
        <v>4714</v>
      </c>
      <c r="H5868" s="784" t="s">
        <v>1573</v>
      </c>
      <c r="J5868" s="784">
        <v>1</v>
      </c>
      <c r="K5868" s="784">
        <v>5.8</v>
      </c>
      <c r="L5868" s="784">
        <v>5.8</v>
      </c>
      <c r="M5868" s="55" t="s">
        <v>2455</v>
      </c>
    </row>
    <row r="5869" spans="1:13" ht="15">
      <c r="A5869" s="282">
        <v>45959</v>
      </c>
      <c r="B5869" s="55" t="s">
        <v>7432</v>
      </c>
      <c r="C5869" s="786">
        <v>81943</v>
      </c>
      <c r="D5869" s="786" t="s">
        <v>5320</v>
      </c>
      <c r="E5869" s="786">
        <v>110</v>
      </c>
      <c r="F5869" s="786">
        <v>4010</v>
      </c>
      <c r="G5869" s="786" t="s">
        <v>5224</v>
      </c>
      <c r="H5869" s="786" t="s">
        <v>1573</v>
      </c>
      <c r="J5869" s="786">
        <v>1</v>
      </c>
      <c r="K5869" s="786">
        <v>13.85</v>
      </c>
      <c r="L5869" s="786">
        <v>13.85</v>
      </c>
      <c r="M5869" s="55" t="s">
        <v>2455</v>
      </c>
    </row>
    <row r="5870" spans="1:13" ht="15">
      <c r="A5870" s="282">
        <v>45959</v>
      </c>
      <c r="B5870" s="55" t="s">
        <v>7432</v>
      </c>
      <c r="C5870" s="784">
        <v>81318</v>
      </c>
      <c r="D5870" s="784" t="s">
        <v>3017</v>
      </c>
      <c r="E5870" s="784">
        <v>140</v>
      </c>
      <c r="F5870" s="784">
        <v>4010</v>
      </c>
      <c r="G5870" s="784" t="s">
        <v>6524</v>
      </c>
      <c r="H5870" s="784" t="s">
        <v>1573</v>
      </c>
      <c r="J5870" s="784">
        <v>1</v>
      </c>
      <c r="K5870" s="784">
        <v>6.6</v>
      </c>
      <c r="L5870" s="784">
        <v>6.6</v>
      </c>
      <c r="M5870" s="55" t="s">
        <v>2455</v>
      </c>
    </row>
    <row r="5871" spans="1:13" ht="15">
      <c r="A5871" s="282">
        <v>45959</v>
      </c>
      <c r="B5871" s="55" t="s">
        <v>7432</v>
      </c>
      <c r="C5871" s="786">
        <v>50754</v>
      </c>
      <c r="D5871" s="786" t="s">
        <v>3307</v>
      </c>
      <c r="E5871" s="786" t="s">
        <v>2061</v>
      </c>
      <c r="F5871" s="786">
        <v>4010</v>
      </c>
      <c r="G5871" s="786" t="s">
        <v>4729</v>
      </c>
      <c r="H5871" s="786" t="s">
        <v>1573</v>
      </c>
      <c r="J5871" s="786">
        <v>1</v>
      </c>
      <c r="K5871" s="786">
        <v>3.74</v>
      </c>
      <c r="L5871" s="786">
        <v>3.74</v>
      </c>
      <c r="M5871" s="55" t="s">
        <v>2455</v>
      </c>
    </row>
    <row r="5872" spans="1:13" ht="15">
      <c r="A5872" s="282">
        <v>45959</v>
      </c>
      <c r="B5872" s="55" t="s">
        <v>7432</v>
      </c>
      <c r="C5872" s="784">
        <v>83645</v>
      </c>
      <c r="D5872" s="784" t="s">
        <v>2710</v>
      </c>
      <c r="E5872" s="784">
        <v>50</v>
      </c>
      <c r="F5872" s="784">
        <v>4010</v>
      </c>
      <c r="G5872" s="784" t="s">
        <v>4731</v>
      </c>
      <c r="H5872" s="784" t="s">
        <v>1573</v>
      </c>
      <c r="J5872" s="784">
        <v>1</v>
      </c>
      <c r="K5872" s="784">
        <v>8.4700000000000006</v>
      </c>
      <c r="L5872" s="784">
        <v>8.4700000000000006</v>
      </c>
      <c r="M5872" s="55" t="s">
        <v>2455</v>
      </c>
    </row>
    <row r="5873" spans="1:14" ht="15">
      <c r="A5873" s="282">
        <v>45959</v>
      </c>
      <c r="B5873" s="55" t="s">
        <v>7432</v>
      </c>
      <c r="C5873" s="786">
        <v>82721</v>
      </c>
      <c r="D5873" s="786" t="s">
        <v>3326</v>
      </c>
      <c r="E5873" s="786">
        <v>90</v>
      </c>
      <c r="F5873" s="786">
        <v>4010</v>
      </c>
      <c r="G5873" s="786" t="s">
        <v>4737</v>
      </c>
      <c r="H5873" s="786" t="s">
        <v>1573</v>
      </c>
      <c r="J5873" s="786">
        <v>1</v>
      </c>
      <c r="K5873" s="786">
        <v>7.45</v>
      </c>
      <c r="L5873" s="786">
        <v>7.45</v>
      </c>
      <c r="M5873" s="55" t="s">
        <v>2455</v>
      </c>
    </row>
    <row r="5874" spans="1:14" ht="15">
      <c r="A5874" s="282">
        <v>45959</v>
      </c>
      <c r="B5874" s="55" t="s">
        <v>7432</v>
      </c>
      <c r="C5874" s="784">
        <v>68125</v>
      </c>
      <c r="D5874" s="784" t="s">
        <v>6418</v>
      </c>
      <c r="E5874" s="784">
        <v>130</v>
      </c>
      <c r="F5874" s="784">
        <v>4010</v>
      </c>
      <c r="G5874" s="784" t="s">
        <v>7447</v>
      </c>
      <c r="H5874" s="784" t="s">
        <v>1573</v>
      </c>
      <c r="J5874" s="784">
        <v>1</v>
      </c>
      <c r="K5874" s="784">
        <v>8</v>
      </c>
      <c r="L5874" s="784">
        <v>8</v>
      </c>
      <c r="M5874" s="55" t="s">
        <v>2455</v>
      </c>
    </row>
    <row r="5875" spans="1:14" ht="15">
      <c r="A5875" s="282">
        <v>45959</v>
      </c>
      <c r="B5875" s="55" t="s">
        <v>7448</v>
      </c>
      <c r="C5875" s="784">
        <v>83225</v>
      </c>
      <c r="D5875" s="784" t="s">
        <v>2387</v>
      </c>
      <c r="E5875" s="784" t="s">
        <v>2356</v>
      </c>
      <c r="F5875" s="784">
        <v>4010</v>
      </c>
      <c r="G5875" s="784" t="s">
        <v>5442</v>
      </c>
      <c r="H5875" s="784" t="s">
        <v>1573</v>
      </c>
      <c r="J5875" s="784">
        <v>1</v>
      </c>
      <c r="K5875" s="784">
        <v>6.22</v>
      </c>
      <c r="L5875" s="784">
        <v>6.22</v>
      </c>
      <c r="M5875" s="55" t="s">
        <v>2455</v>
      </c>
      <c r="N5875" s="788" t="s">
        <v>7449</v>
      </c>
    </row>
    <row r="5876" spans="1:14" ht="15">
      <c r="A5876" s="282">
        <v>45959</v>
      </c>
      <c r="B5876" s="55" t="s">
        <v>7448</v>
      </c>
      <c r="C5876" s="786">
        <v>83624</v>
      </c>
      <c r="D5876" s="786" t="s">
        <v>2336</v>
      </c>
      <c r="E5876" s="786">
        <v>60</v>
      </c>
      <c r="F5876" s="786">
        <v>4010</v>
      </c>
      <c r="G5876" s="786" t="s">
        <v>7450</v>
      </c>
      <c r="H5876" s="786" t="s">
        <v>1573</v>
      </c>
      <c r="J5876" s="786">
        <v>1</v>
      </c>
      <c r="K5876" s="786">
        <v>5.91</v>
      </c>
      <c r="L5876" s="786">
        <v>5.91</v>
      </c>
      <c r="M5876" s="55" t="s">
        <v>2455</v>
      </c>
    </row>
    <row r="5877" spans="1:14" ht="15">
      <c r="A5877" s="282">
        <v>45959</v>
      </c>
      <c r="B5877" s="55" t="s">
        <v>7448</v>
      </c>
      <c r="C5877" s="784">
        <v>83646</v>
      </c>
      <c r="D5877" s="784" t="s">
        <v>6860</v>
      </c>
      <c r="E5877" s="784">
        <v>75</v>
      </c>
      <c r="F5877" s="784">
        <v>4010</v>
      </c>
      <c r="G5877" s="784" t="s">
        <v>7451</v>
      </c>
      <c r="H5877" s="784" t="s">
        <v>1573</v>
      </c>
      <c r="J5877" s="784">
        <v>1</v>
      </c>
      <c r="K5877" s="784">
        <v>7.2</v>
      </c>
      <c r="L5877" s="784">
        <v>7.2</v>
      </c>
      <c r="M5877" s="55" t="s">
        <v>2455</v>
      </c>
    </row>
    <row r="5878" spans="1:14" ht="15">
      <c r="A5878" s="282">
        <v>45959</v>
      </c>
      <c r="B5878" s="55" t="s">
        <v>7448</v>
      </c>
      <c r="C5878" s="786">
        <v>67515</v>
      </c>
      <c r="D5878" s="786" t="s">
        <v>7423</v>
      </c>
      <c r="E5878" s="786" t="s">
        <v>289</v>
      </c>
      <c r="F5878" s="786">
        <v>4010</v>
      </c>
      <c r="G5878" s="786" t="s">
        <v>7452</v>
      </c>
      <c r="H5878" s="786" t="s">
        <v>1573</v>
      </c>
      <c r="J5878" s="786">
        <v>1</v>
      </c>
      <c r="K5878" s="786">
        <v>9.08</v>
      </c>
      <c r="L5878" s="786">
        <v>9.08</v>
      </c>
      <c r="M5878" s="55" t="s">
        <v>2455</v>
      </c>
    </row>
    <row r="5879" spans="1:14" ht="15">
      <c r="A5879" s="282">
        <v>45959</v>
      </c>
      <c r="B5879" s="55" t="s">
        <v>7448</v>
      </c>
      <c r="C5879" s="784">
        <v>82006</v>
      </c>
      <c r="D5879" s="784" t="s">
        <v>2708</v>
      </c>
      <c r="E5879" s="784">
        <v>90</v>
      </c>
      <c r="F5879" s="784">
        <v>4010</v>
      </c>
      <c r="G5879" s="784" t="s">
        <v>7453</v>
      </c>
      <c r="H5879" s="784" t="s">
        <v>1573</v>
      </c>
      <c r="J5879" s="784">
        <v>1</v>
      </c>
      <c r="K5879" s="784">
        <v>6.5</v>
      </c>
      <c r="L5879" s="784">
        <v>6.5</v>
      </c>
      <c r="M5879" s="55" t="s">
        <v>2455</v>
      </c>
    </row>
    <row r="5880" spans="1:14" ht="15">
      <c r="A5880" s="282">
        <v>45959</v>
      </c>
      <c r="B5880" s="55" t="s">
        <v>7448</v>
      </c>
      <c r="C5880" s="786">
        <v>66736</v>
      </c>
      <c r="D5880" s="786" t="s">
        <v>6482</v>
      </c>
      <c r="E5880" s="786">
        <v>85</v>
      </c>
      <c r="F5880" s="786">
        <v>4010</v>
      </c>
      <c r="G5880" s="786" t="s">
        <v>2396</v>
      </c>
      <c r="H5880" s="786" t="s">
        <v>1573</v>
      </c>
      <c r="J5880" s="786">
        <v>1</v>
      </c>
      <c r="K5880" s="786">
        <v>12.87</v>
      </c>
      <c r="L5880" s="786">
        <v>12.87</v>
      </c>
      <c r="M5880" s="55" t="s">
        <v>2455</v>
      </c>
    </row>
    <row r="5881" spans="1:14" ht="15">
      <c r="A5881" s="282">
        <v>45959</v>
      </c>
      <c r="B5881" s="55" t="s">
        <v>7448</v>
      </c>
      <c r="C5881" s="784">
        <v>83723</v>
      </c>
      <c r="D5881" s="784" t="s">
        <v>6925</v>
      </c>
      <c r="E5881" s="784">
        <v>90</v>
      </c>
      <c r="F5881" s="784">
        <v>4010</v>
      </c>
      <c r="G5881" s="784" t="s">
        <v>7454</v>
      </c>
      <c r="H5881" s="784" t="s">
        <v>1573</v>
      </c>
      <c r="J5881" s="784">
        <v>2</v>
      </c>
      <c r="K5881" s="784">
        <v>8.1199999999999992</v>
      </c>
      <c r="L5881" s="784">
        <v>16.239999999999998</v>
      </c>
      <c r="M5881" s="55" t="s">
        <v>2455</v>
      </c>
    </row>
    <row r="5882" spans="1:14" ht="15">
      <c r="A5882" s="282">
        <v>45959</v>
      </c>
      <c r="B5882" s="55" t="s">
        <v>7448</v>
      </c>
      <c r="C5882" s="786">
        <v>81858</v>
      </c>
      <c r="D5882" s="786" t="s">
        <v>5721</v>
      </c>
      <c r="E5882" s="786">
        <v>90</v>
      </c>
      <c r="F5882" s="786">
        <v>4010</v>
      </c>
      <c r="G5882" s="786" t="s">
        <v>4831</v>
      </c>
      <c r="H5882" s="786" t="s">
        <v>1573</v>
      </c>
      <c r="J5882" s="786">
        <v>1</v>
      </c>
      <c r="K5882" s="786">
        <v>7.91</v>
      </c>
      <c r="L5882" s="786">
        <v>7.91</v>
      </c>
      <c r="M5882" s="55" t="s">
        <v>2455</v>
      </c>
    </row>
    <row r="5883" spans="1:14" ht="15">
      <c r="A5883" s="282">
        <v>45959</v>
      </c>
      <c r="B5883" s="55" t="s">
        <v>7448</v>
      </c>
      <c r="C5883" s="784">
        <v>83301</v>
      </c>
      <c r="D5883" s="784" t="s">
        <v>3119</v>
      </c>
      <c r="E5883" s="784">
        <v>140</v>
      </c>
      <c r="F5883" s="784">
        <v>4010</v>
      </c>
      <c r="G5883" s="784" t="s">
        <v>7455</v>
      </c>
      <c r="H5883" s="784" t="s">
        <v>1573</v>
      </c>
      <c r="J5883" s="784">
        <v>1</v>
      </c>
      <c r="K5883" s="784">
        <v>11.6</v>
      </c>
      <c r="L5883" s="784">
        <v>11.6</v>
      </c>
      <c r="M5883" s="55" t="s">
        <v>2455</v>
      </c>
    </row>
    <row r="5884" spans="1:14" ht="15">
      <c r="A5884" s="282">
        <v>45959</v>
      </c>
      <c r="B5884" s="55" t="s">
        <v>7448</v>
      </c>
      <c r="C5884" s="786">
        <v>83624</v>
      </c>
      <c r="D5884" s="786" t="s">
        <v>7444</v>
      </c>
      <c r="E5884" s="786">
        <v>75</v>
      </c>
      <c r="F5884" s="786">
        <v>4010</v>
      </c>
      <c r="G5884" s="786" t="s">
        <v>7456</v>
      </c>
      <c r="H5884" s="786" t="s">
        <v>1573</v>
      </c>
      <c r="J5884" s="786">
        <v>1</v>
      </c>
      <c r="K5884" s="786">
        <v>6.3</v>
      </c>
      <c r="L5884" s="786">
        <v>6.3</v>
      </c>
      <c r="M5884" s="55" t="s">
        <v>2455</v>
      </c>
    </row>
    <row r="5885" spans="1:14" ht="15">
      <c r="A5885" s="282">
        <v>45959</v>
      </c>
      <c r="B5885" s="55" t="s">
        <v>7448</v>
      </c>
      <c r="C5885" s="784">
        <v>83321</v>
      </c>
      <c r="D5885" s="784" t="s">
        <v>7457</v>
      </c>
      <c r="E5885" s="784">
        <v>140</v>
      </c>
      <c r="F5885" s="784">
        <v>4010</v>
      </c>
      <c r="G5885" s="784" t="s">
        <v>7458</v>
      </c>
      <c r="H5885" s="784" t="s">
        <v>1573</v>
      </c>
      <c r="J5885" s="784">
        <v>1</v>
      </c>
      <c r="K5885" s="784">
        <v>12.15</v>
      </c>
      <c r="L5885" s="784">
        <v>12.15</v>
      </c>
      <c r="M5885" s="55" t="s">
        <v>2455</v>
      </c>
    </row>
    <row r="5886" spans="1:14" ht="15">
      <c r="A5886" s="282">
        <v>45959</v>
      </c>
      <c r="B5886" s="55" t="s">
        <v>7448</v>
      </c>
      <c r="C5886" s="786">
        <v>81157</v>
      </c>
      <c r="D5886" s="786" t="s">
        <v>7459</v>
      </c>
      <c r="E5886" s="786">
        <v>110</v>
      </c>
      <c r="F5886" s="786">
        <v>4010</v>
      </c>
      <c r="G5886" s="786" t="s">
        <v>7460</v>
      </c>
      <c r="H5886" s="786" t="s">
        <v>1573</v>
      </c>
      <c r="J5886" s="786">
        <v>1</v>
      </c>
      <c r="K5886" s="786">
        <v>4.71</v>
      </c>
      <c r="L5886" s="786">
        <v>4.71</v>
      </c>
      <c r="M5886" s="55" t="s">
        <v>2455</v>
      </c>
    </row>
    <row r="5887" spans="1:14" ht="15">
      <c r="A5887" s="282">
        <v>45959</v>
      </c>
      <c r="B5887" s="55" t="s">
        <v>7448</v>
      </c>
      <c r="C5887" s="784">
        <v>83839</v>
      </c>
      <c r="D5887" s="784" t="s">
        <v>7461</v>
      </c>
      <c r="E5887" s="784">
        <v>90</v>
      </c>
      <c r="F5887" s="784">
        <v>4010</v>
      </c>
      <c r="G5887" s="784" t="s">
        <v>6853</v>
      </c>
      <c r="H5887" s="784" t="s">
        <v>1573</v>
      </c>
      <c r="J5887" s="784">
        <v>1</v>
      </c>
      <c r="K5887" s="784">
        <v>3.81</v>
      </c>
      <c r="L5887" s="784">
        <v>3.81</v>
      </c>
      <c r="M5887" s="55" t="s">
        <v>2455</v>
      </c>
    </row>
    <row r="5888" spans="1:14" ht="15">
      <c r="A5888" s="282">
        <v>45959</v>
      </c>
      <c r="B5888" s="55" t="s">
        <v>7448</v>
      </c>
      <c r="C5888" s="786">
        <v>83469</v>
      </c>
      <c r="D5888" s="786" t="s">
        <v>4641</v>
      </c>
      <c r="E5888" s="786">
        <v>110</v>
      </c>
      <c r="F5888" s="786">
        <v>4010</v>
      </c>
      <c r="G5888" s="786" t="s">
        <v>7462</v>
      </c>
      <c r="H5888" s="786" t="s">
        <v>1573</v>
      </c>
      <c r="J5888" s="786">
        <v>1</v>
      </c>
      <c r="K5888" s="786">
        <v>9.7799999999999994</v>
      </c>
      <c r="L5888" s="786">
        <v>9.7799999999999994</v>
      </c>
      <c r="M5888" s="55" t="s">
        <v>2455</v>
      </c>
    </row>
    <row r="5889" spans="1:13" ht="15">
      <c r="A5889" s="282">
        <v>45959</v>
      </c>
      <c r="B5889" s="55" t="s">
        <v>7448</v>
      </c>
      <c r="C5889" s="784">
        <v>82248</v>
      </c>
      <c r="D5889" s="784" t="s">
        <v>7463</v>
      </c>
      <c r="E5889" s="784">
        <v>110</v>
      </c>
      <c r="F5889" s="784">
        <v>4010</v>
      </c>
      <c r="G5889" s="784" t="s">
        <v>6643</v>
      </c>
      <c r="H5889" s="784" t="s">
        <v>1573</v>
      </c>
      <c r="J5889" s="784">
        <v>1</v>
      </c>
      <c r="K5889" s="784">
        <v>7.66</v>
      </c>
      <c r="L5889" s="784">
        <v>7.66</v>
      </c>
      <c r="M5889" s="55" t="s">
        <v>2455</v>
      </c>
    </row>
    <row r="5890" spans="1:13" ht="15">
      <c r="A5890" s="282">
        <v>45959</v>
      </c>
      <c r="B5890" s="55" t="s">
        <v>7448</v>
      </c>
      <c r="C5890" s="786">
        <v>82019</v>
      </c>
      <c r="D5890" s="786" t="s">
        <v>5657</v>
      </c>
      <c r="E5890" s="786">
        <v>50</v>
      </c>
      <c r="F5890" s="786">
        <v>4010</v>
      </c>
      <c r="G5890" s="786" t="s">
        <v>5854</v>
      </c>
      <c r="H5890" s="786" t="s">
        <v>1573</v>
      </c>
      <c r="J5890" s="786">
        <v>1</v>
      </c>
      <c r="K5890" s="786">
        <v>23</v>
      </c>
      <c r="L5890" s="786">
        <v>23</v>
      </c>
      <c r="M5890" s="55" t="s">
        <v>2455</v>
      </c>
    </row>
    <row r="5891" spans="1:13" ht="15">
      <c r="A5891" s="282">
        <v>45959</v>
      </c>
      <c r="B5891" s="55" t="s">
        <v>7448</v>
      </c>
      <c r="C5891" s="784">
        <v>83973</v>
      </c>
      <c r="D5891" s="784" t="s">
        <v>7199</v>
      </c>
      <c r="E5891" s="784">
        <v>110</v>
      </c>
      <c r="F5891" s="784">
        <v>4010</v>
      </c>
      <c r="G5891" s="784" t="s">
        <v>7464</v>
      </c>
      <c r="H5891" s="784" t="s">
        <v>1573</v>
      </c>
      <c r="J5891" s="784">
        <v>1</v>
      </c>
      <c r="K5891" s="784">
        <v>6.6</v>
      </c>
      <c r="L5891" s="784">
        <v>6.6</v>
      </c>
      <c r="M5891" s="55" t="s">
        <v>2455</v>
      </c>
    </row>
    <row r="5892" spans="1:13" ht="15">
      <c r="A5892" s="282">
        <v>45959</v>
      </c>
      <c r="B5892" s="55" t="s">
        <v>7448</v>
      </c>
      <c r="C5892" s="786">
        <v>60325</v>
      </c>
      <c r="D5892" s="786" t="s">
        <v>2623</v>
      </c>
      <c r="E5892" s="786" t="s">
        <v>441</v>
      </c>
      <c r="F5892" s="786">
        <v>4010</v>
      </c>
      <c r="G5892" s="786" t="s">
        <v>7465</v>
      </c>
      <c r="H5892" s="786" t="s">
        <v>1573</v>
      </c>
      <c r="J5892" s="786">
        <v>1</v>
      </c>
      <c r="K5892" s="786">
        <v>8.27</v>
      </c>
      <c r="L5892" s="786">
        <v>8.27</v>
      </c>
      <c r="M5892" s="55" t="s">
        <v>2455</v>
      </c>
    </row>
    <row r="5893" spans="1:13" ht="15">
      <c r="A5893" s="282">
        <v>45959</v>
      </c>
      <c r="B5893" s="55" t="s">
        <v>7448</v>
      </c>
      <c r="C5893" s="784">
        <v>81157</v>
      </c>
      <c r="D5893" s="784" t="s">
        <v>2292</v>
      </c>
      <c r="E5893" s="784">
        <v>110</v>
      </c>
      <c r="F5893" s="784">
        <v>4010</v>
      </c>
      <c r="G5893" s="784" t="s">
        <v>7466</v>
      </c>
      <c r="H5893" s="784" t="s">
        <v>1573</v>
      </c>
      <c r="J5893" s="784">
        <v>1</v>
      </c>
      <c r="K5893" s="784">
        <v>4.71</v>
      </c>
      <c r="L5893" s="784">
        <v>4.71</v>
      </c>
      <c r="M5893" s="55" t="s">
        <v>2455</v>
      </c>
    </row>
    <row r="5894" spans="1:13" ht="15">
      <c r="A5894" s="282">
        <v>45959</v>
      </c>
      <c r="B5894" s="55" t="s">
        <v>7448</v>
      </c>
      <c r="C5894" s="786">
        <v>83378</v>
      </c>
      <c r="D5894" s="786" t="s">
        <v>2560</v>
      </c>
      <c r="E5894" s="786">
        <v>110</v>
      </c>
      <c r="F5894" s="786">
        <v>4010</v>
      </c>
      <c r="G5894" s="786" t="s">
        <v>7467</v>
      </c>
      <c r="H5894" s="786" t="s">
        <v>1573</v>
      </c>
      <c r="J5894" s="786">
        <v>1</v>
      </c>
      <c r="K5894" s="786">
        <v>14.51</v>
      </c>
      <c r="L5894" s="786">
        <v>14.51</v>
      </c>
      <c r="M5894" s="55" t="s">
        <v>2455</v>
      </c>
    </row>
    <row r="5895" spans="1:13" ht="15">
      <c r="A5895" s="282">
        <v>45959</v>
      </c>
      <c r="B5895" s="55" t="s">
        <v>7448</v>
      </c>
      <c r="C5895" s="784">
        <v>81858</v>
      </c>
      <c r="D5895" s="784" t="s">
        <v>6899</v>
      </c>
      <c r="E5895" s="784">
        <v>110</v>
      </c>
      <c r="F5895" s="784">
        <v>4010</v>
      </c>
      <c r="G5895" s="784" t="s">
        <v>7468</v>
      </c>
      <c r="H5895" s="784" t="s">
        <v>1573</v>
      </c>
      <c r="J5895" s="784">
        <v>1</v>
      </c>
      <c r="K5895" s="784">
        <v>7.72</v>
      </c>
      <c r="L5895" s="784">
        <v>7.72</v>
      </c>
      <c r="M5895" s="55" t="s">
        <v>2455</v>
      </c>
    </row>
    <row r="5896" spans="1:13" ht="15">
      <c r="A5896" s="282">
        <v>45959</v>
      </c>
      <c r="B5896" s="55" t="s">
        <v>7448</v>
      </c>
      <c r="C5896" s="786">
        <v>83247</v>
      </c>
      <c r="D5896" s="786" t="s">
        <v>2536</v>
      </c>
      <c r="E5896" s="786">
        <v>90</v>
      </c>
      <c r="F5896" s="786">
        <v>4010</v>
      </c>
      <c r="G5896" s="786" t="s">
        <v>4832</v>
      </c>
      <c r="H5896" s="786" t="s">
        <v>1573</v>
      </c>
      <c r="J5896" s="786">
        <v>1</v>
      </c>
      <c r="K5896" s="786">
        <v>7.86</v>
      </c>
      <c r="L5896" s="786">
        <v>7.86</v>
      </c>
      <c r="M5896" s="55" t="s">
        <v>2455</v>
      </c>
    </row>
    <row r="5897" spans="1:13" ht="15">
      <c r="A5897" s="282">
        <v>45959</v>
      </c>
      <c r="B5897" s="55" t="s">
        <v>7448</v>
      </c>
      <c r="C5897" s="784">
        <v>83250</v>
      </c>
      <c r="D5897" s="784" t="s">
        <v>3936</v>
      </c>
      <c r="E5897" s="784">
        <v>130</v>
      </c>
      <c r="F5897" s="784">
        <v>4010</v>
      </c>
      <c r="G5897" s="784" t="s">
        <v>7469</v>
      </c>
      <c r="H5897" s="784" t="s">
        <v>1573</v>
      </c>
      <c r="J5897" s="784">
        <v>1</v>
      </c>
      <c r="K5897" s="784">
        <v>7.91</v>
      </c>
      <c r="L5897" s="784">
        <v>7.91</v>
      </c>
      <c r="M5897" s="55" t="s">
        <v>2455</v>
      </c>
    </row>
    <row r="5898" spans="1:13" ht="15">
      <c r="A5898" s="282">
        <v>45959</v>
      </c>
      <c r="B5898" s="55" t="s">
        <v>7448</v>
      </c>
      <c r="C5898" s="786">
        <v>81941</v>
      </c>
      <c r="D5898" s="786" t="s">
        <v>4880</v>
      </c>
      <c r="E5898" s="786">
        <v>110</v>
      </c>
      <c r="F5898" s="786">
        <v>4010</v>
      </c>
      <c r="G5898" s="786" t="s">
        <v>7470</v>
      </c>
      <c r="H5898" s="786" t="s">
        <v>1573</v>
      </c>
      <c r="J5898" s="786">
        <v>1</v>
      </c>
      <c r="K5898" s="786">
        <v>12.81</v>
      </c>
      <c r="L5898" s="786">
        <v>12.81</v>
      </c>
      <c r="M5898" s="55" t="s">
        <v>2455</v>
      </c>
    </row>
    <row r="5899" spans="1:13" ht="15">
      <c r="A5899" s="282">
        <v>45959</v>
      </c>
      <c r="B5899" s="55" t="s">
        <v>7448</v>
      </c>
      <c r="C5899" s="784">
        <v>81347</v>
      </c>
      <c r="D5899" s="784" t="s">
        <v>3439</v>
      </c>
      <c r="E5899" s="784">
        <v>110</v>
      </c>
      <c r="F5899" s="784">
        <v>4010</v>
      </c>
      <c r="G5899" s="784" t="s">
        <v>5443</v>
      </c>
      <c r="H5899" s="784" t="s">
        <v>1573</v>
      </c>
      <c r="J5899" s="784">
        <v>1</v>
      </c>
      <c r="K5899" s="784">
        <v>8.08</v>
      </c>
      <c r="L5899" s="784">
        <v>8.08</v>
      </c>
      <c r="M5899" s="55" t="s">
        <v>2455</v>
      </c>
    </row>
    <row r="5900" spans="1:13" ht="15">
      <c r="A5900" s="282">
        <v>45959</v>
      </c>
      <c r="B5900" s="55" t="s">
        <v>7448</v>
      </c>
      <c r="C5900" s="786">
        <v>81881</v>
      </c>
      <c r="D5900" s="786" t="s">
        <v>3567</v>
      </c>
      <c r="E5900" s="786">
        <v>90</v>
      </c>
      <c r="F5900" s="786">
        <v>4010</v>
      </c>
      <c r="G5900" s="786" t="s">
        <v>4161</v>
      </c>
      <c r="H5900" s="786" t="s">
        <v>1573</v>
      </c>
      <c r="J5900" s="786">
        <v>1</v>
      </c>
      <c r="K5900" s="786">
        <v>6.61</v>
      </c>
      <c r="L5900" s="786">
        <v>6.61</v>
      </c>
      <c r="M5900" s="55" t="s">
        <v>2455</v>
      </c>
    </row>
    <row r="5901" spans="1:13" ht="15">
      <c r="A5901" s="282">
        <v>45959</v>
      </c>
      <c r="B5901" s="55" t="s">
        <v>7448</v>
      </c>
      <c r="C5901" s="784">
        <v>65593</v>
      </c>
      <c r="D5901" s="784">
        <v>11</v>
      </c>
      <c r="E5901" s="784">
        <v>80</v>
      </c>
      <c r="F5901" s="784">
        <v>4010</v>
      </c>
      <c r="G5901" s="784" t="s">
        <v>7471</v>
      </c>
      <c r="H5901" s="784" t="s">
        <v>1573</v>
      </c>
      <c r="J5901" s="784">
        <v>1</v>
      </c>
      <c r="K5901" s="784">
        <v>3.52</v>
      </c>
      <c r="L5901" s="784">
        <v>3.52</v>
      </c>
      <c r="M5901" s="55" t="s">
        <v>2455</v>
      </c>
    </row>
    <row r="5902" spans="1:13" ht="15">
      <c r="A5902" s="282">
        <v>45959</v>
      </c>
      <c r="B5902" s="55" t="s">
        <v>7448</v>
      </c>
      <c r="C5902" s="786">
        <v>83319</v>
      </c>
      <c r="D5902" s="786" t="s">
        <v>5850</v>
      </c>
      <c r="E5902" s="786">
        <v>100</v>
      </c>
      <c r="F5902" s="786">
        <v>4010</v>
      </c>
      <c r="G5902" s="786" t="s">
        <v>7472</v>
      </c>
      <c r="H5902" s="786" t="s">
        <v>1573</v>
      </c>
      <c r="J5902" s="786">
        <v>1</v>
      </c>
      <c r="K5902" s="786">
        <v>13.42</v>
      </c>
      <c r="L5902" s="786">
        <v>13.42</v>
      </c>
      <c r="M5902" s="55" t="s">
        <v>2455</v>
      </c>
    </row>
    <row r="5903" spans="1:13" ht="15">
      <c r="A5903" s="282">
        <v>45959</v>
      </c>
      <c r="B5903" s="55" t="s">
        <v>7448</v>
      </c>
      <c r="C5903" s="784">
        <v>84296</v>
      </c>
      <c r="D5903" s="784" t="s">
        <v>7473</v>
      </c>
      <c r="E5903" s="784">
        <v>120</v>
      </c>
      <c r="F5903" s="784">
        <v>4010</v>
      </c>
      <c r="G5903" s="784" t="s">
        <v>7474</v>
      </c>
      <c r="H5903" s="784" t="s">
        <v>1573</v>
      </c>
      <c r="J5903" s="784">
        <v>1</v>
      </c>
      <c r="K5903" s="784">
        <v>6.67</v>
      </c>
      <c r="L5903" s="784">
        <v>6.67</v>
      </c>
      <c r="M5903" s="55" t="s">
        <v>2455</v>
      </c>
    </row>
    <row r="5904" spans="1:13" ht="15">
      <c r="A5904" s="282">
        <v>45959</v>
      </c>
      <c r="B5904" s="55" t="s">
        <v>7448</v>
      </c>
      <c r="C5904" s="786">
        <v>68010</v>
      </c>
      <c r="D5904" s="786" t="s">
        <v>5558</v>
      </c>
      <c r="E5904" s="786">
        <v>140</v>
      </c>
      <c r="F5904" s="786">
        <v>4010</v>
      </c>
      <c r="G5904" s="786" t="s">
        <v>3718</v>
      </c>
      <c r="H5904" s="786" t="s">
        <v>1573</v>
      </c>
      <c r="J5904" s="786">
        <v>1</v>
      </c>
      <c r="K5904" s="786">
        <v>6.26</v>
      </c>
      <c r="L5904" s="786">
        <v>6.26</v>
      </c>
      <c r="M5904" s="55" t="s">
        <v>2455</v>
      </c>
    </row>
    <row r="5905" spans="1:13" ht="15">
      <c r="A5905" s="282">
        <v>45959</v>
      </c>
      <c r="B5905" s="55" t="s">
        <v>7448</v>
      </c>
      <c r="C5905" s="784">
        <v>83557</v>
      </c>
      <c r="D5905" s="784" t="s">
        <v>7475</v>
      </c>
      <c r="E5905" s="784">
        <v>90</v>
      </c>
      <c r="F5905" s="784">
        <v>4010</v>
      </c>
      <c r="G5905" s="784" t="s">
        <v>7476</v>
      </c>
      <c r="H5905" s="784" t="s">
        <v>1573</v>
      </c>
      <c r="J5905" s="784">
        <v>1</v>
      </c>
      <c r="K5905" s="784">
        <v>9.67</v>
      </c>
      <c r="L5905" s="784">
        <v>9.67</v>
      </c>
      <c r="M5905" s="55" t="s">
        <v>2455</v>
      </c>
    </row>
    <row r="5906" spans="1:13" ht="15">
      <c r="A5906" s="282">
        <v>45959</v>
      </c>
      <c r="B5906" s="55" t="s">
        <v>7448</v>
      </c>
      <c r="C5906" s="786">
        <v>80034</v>
      </c>
      <c r="D5906" s="786" t="s">
        <v>7477</v>
      </c>
      <c r="E5906" s="786" t="s">
        <v>2061</v>
      </c>
      <c r="F5906" s="786">
        <v>4010</v>
      </c>
      <c r="G5906" s="786" t="s">
        <v>7217</v>
      </c>
      <c r="H5906" s="786" t="s">
        <v>1573</v>
      </c>
      <c r="J5906" s="786">
        <v>1</v>
      </c>
      <c r="K5906" s="786">
        <v>9.0299999999999994</v>
      </c>
      <c r="L5906" s="786">
        <v>9.0299999999999994</v>
      </c>
      <c r="M5906" s="55" t="s">
        <v>2455</v>
      </c>
    </row>
    <row r="5907" spans="1:13" ht="15">
      <c r="A5907" s="282">
        <v>45959</v>
      </c>
      <c r="B5907" s="55" t="s">
        <v>7448</v>
      </c>
      <c r="C5907" s="784">
        <v>82921</v>
      </c>
      <c r="D5907" s="784" t="s">
        <v>3635</v>
      </c>
      <c r="E5907" s="784">
        <v>140</v>
      </c>
      <c r="F5907" s="784">
        <v>4010</v>
      </c>
      <c r="G5907" s="784" t="s">
        <v>4834</v>
      </c>
      <c r="H5907" s="784" t="s">
        <v>1573</v>
      </c>
      <c r="J5907" s="784">
        <v>1</v>
      </c>
      <c r="K5907" s="784">
        <v>7.73</v>
      </c>
      <c r="L5907" s="784">
        <v>7.73</v>
      </c>
      <c r="M5907" s="55" t="s">
        <v>2455</v>
      </c>
    </row>
    <row r="5908" spans="1:13" ht="15">
      <c r="A5908" s="282">
        <v>45959</v>
      </c>
      <c r="B5908" s="55" t="s">
        <v>7448</v>
      </c>
      <c r="C5908" s="786">
        <v>67377</v>
      </c>
      <c r="D5908" s="786" t="s">
        <v>3930</v>
      </c>
      <c r="E5908" s="786">
        <v>140</v>
      </c>
      <c r="F5908" s="786">
        <v>4010</v>
      </c>
      <c r="G5908" s="786" t="s">
        <v>7478</v>
      </c>
      <c r="H5908" s="786" t="s">
        <v>1573</v>
      </c>
      <c r="J5908" s="786">
        <v>1</v>
      </c>
      <c r="K5908" s="786">
        <v>3.81</v>
      </c>
      <c r="L5908" s="786">
        <v>3.81</v>
      </c>
      <c r="M5908" s="55" t="s">
        <v>2455</v>
      </c>
    </row>
    <row r="5909" spans="1:13" ht="15">
      <c r="A5909" s="282">
        <v>45959</v>
      </c>
      <c r="B5909" s="55" t="s">
        <v>7448</v>
      </c>
      <c r="C5909" s="784">
        <v>83156</v>
      </c>
      <c r="D5909" s="784" t="s">
        <v>5320</v>
      </c>
      <c r="E5909" s="784" t="s">
        <v>2061</v>
      </c>
      <c r="F5909" s="784">
        <v>4010</v>
      </c>
      <c r="G5909" s="784" t="s">
        <v>7479</v>
      </c>
      <c r="H5909" s="784" t="s">
        <v>1573</v>
      </c>
      <c r="J5909" s="784">
        <v>1</v>
      </c>
      <c r="K5909" s="784">
        <v>27.28</v>
      </c>
      <c r="L5909" s="784">
        <v>27.28</v>
      </c>
      <c r="M5909" s="55" t="s">
        <v>2455</v>
      </c>
    </row>
    <row r="5910" spans="1:13" ht="15">
      <c r="A5910" s="282">
        <v>45959</v>
      </c>
      <c r="B5910" s="55" t="s">
        <v>7448</v>
      </c>
      <c r="C5910" s="786">
        <v>80034</v>
      </c>
      <c r="D5910" s="786" t="s">
        <v>7477</v>
      </c>
      <c r="E5910" s="786" t="s">
        <v>441</v>
      </c>
      <c r="F5910" s="786">
        <v>4010</v>
      </c>
      <c r="G5910" s="786" t="s">
        <v>7480</v>
      </c>
      <c r="H5910" s="786" t="s">
        <v>1573</v>
      </c>
      <c r="J5910" s="786">
        <v>1</v>
      </c>
      <c r="K5910" s="786">
        <v>9.0299999999999994</v>
      </c>
      <c r="L5910" s="786">
        <v>9.0299999999999994</v>
      </c>
      <c r="M5910" s="55" t="s">
        <v>2455</v>
      </c>
    </row>
    <row r="5911" spans="1:13" ht="15">
      <c r="A5911" s="282">
        <v>45959</v>
      </c>
      <c r="B5911" s="55" t="s">
        <v>7448</v>
      </c>
      <c r="C5911" s="784">
        <v>81347</v>
      </c>
      <c r="D5911" s="784" t="s">
        <v>6951</v>
      </c>
      <c r="E5911" s="784">
        <v>90</v>
      </c>
      <c r="F5911" s="784">
        <v>4010</v>
      </c>
      <c r="G5911" s="784" t="s">
        <v>7481</v>
      </c>
      <c r="H5911" s="784" t="s">
        <v>1573</v>
      </c>
      <c r="J5911" s="784">
        <v>1</v>
      </c>
      <c r="K5911" s="784">
        <v>7.85</v>
      </c>
      <c r="L5911" s="784">
        <v>7.85</v>
      </c>
      <c r="M5911" s="55" t="s">
        <v>2455</v>
      </c>
    </row>
    <row r="5912" spans="1:13" ht="15">
      <c r="A5912" s="282">
        <v>45959</v>
      </c>
      <c r="B5912" s="55" t="s">
        <v>7448</v>
      </c>
      <c r="C5912" s="786">
        <v>82347</v>
      </c>
      <c r="D5912" s="786" t="s">
        <v>5095</v>
      </c>
      <c r="E5912" s="786">
        <v>90</v>
      </c>
      <c r="F5912" s="786">
        <v>4010</v>
      </c>
      <c r="G5912" s="786" t="s">
        <v>7482</v>
      </c>
      <c r="H5912" s="786" t="s">
        <v>1573</v>
      </c>
      <c r="J5912" s="786">
        <v>1</v>
      </c>
      <c r="K5912" s="786">
        <v>4.8099999999999996</v>
      </c>
      <c r="L5912" s="786">
        <v>4.8099999999999996</v>
      </c>
      <c r="M5912" s="55" t="s">
        <v>2455</v>
      </c>
    </row>
    <row r="5913" spans="1:13" ht="15">
      <c r="A5913" s="282">
        <v>45959</v>
      </c>
      <c r="B5913" s="55" t="s">
        <v>7448</v>
      </c>
      <c r="C5913" s="784">
        <v>82407</v>
      </c>
      <c r="D5913" s="784" t="s">
        <v>7483</v>
      </c>
      <c r="E5913" s="784">
        <v>120</v>
      </c>
      <c r="F5913" s="784">
        <v>4010</v>
      </c>
      <c r="G5913" s="784" t="s">
        <v>7484</v>
      </c>
      <c r="H5913" s="784" t="s">
        <v>1573</v>
      </c>
      <c r="J5913" s="784">
        <v>1</v>
      </c>
      <c r="K5913" s="784">
        <v>6.66</v>
      </c>
      <c r="L5913" s="784">
        <v>6.66</v>
      </c>
      <c r="M5913" s="55" t="s">
        <v>2455</v>
      </c>
    </row>
    <row r="5914" spans="1:13" ht="15">
      <c r="A5914" s="282">
        <v>45959</v>
      </c>
      <c r="B5914" s="55" t="s">
        <v>7448</v>
      </c>
      <c r="C5914" s="786">
        <v>83945</v>
      </c>
      <c r="D5914" s="786" t="s">
        <v>6298</v>
      </c>
      <c r="E5914" s="786">
        <v>50</v>
      </c>
      <c r="F5914" s="786">
        <v>4010</v>
      </c>
      <c r="G5914" s="786" t="s">
        <v>7485</v>
      </c>
      <c r="H5914" s="786" t="s">
        <v>1573</v>
      </c>
      <c r="J5914" s="786">
        <v>1</v>
      </c>
      <c r="K5914" s="786">
        <v>7.92</v>
      </c>
      <c r="L5914" s="786">
        <v>7.92</v>
      </c>
      <c r="M5914" s="55" t="s">
        <v>2455</v>
      </c>
    </row>
    <row r="5915" spans="1:13" ht="15">
      <c r="A5915" s="282">
        <v>45959</v>
      </c>
      <c r="B5915" s="55" t="s">
        <v>7448</v>
      </c>
      <c r="C5915" s="784">
        <v>83296</v>
      </c>
      <c r="D5915" s="784" t="s">
        <v>5684</v>
      </c>
      <c r="E5915" s="784">
        <v>130</v>
      </c>
      <c r="F5915" s="784">
        <v>4010</v>
      </c>
      <c r="G5915" s="784" t="s">
        <v>4835</v>
      </c>
      <c r="H5915" s="784" t="s">
        <v>1573</v>
      </c>
      <c r="J5915" s="784">
        <v>1</v>
      </c>
      <c r="K5915" s="784">
        <v>6.22</v>
      </c>
      <c r="L5915" s="784">
        <v>6.22</v>
      </c>
      <c r="M5915" s="55" t="s">
        <v>2455</v>
      </c>
    </row>
    <row r="5916" spans="1:13" ht="15">
      <c r="A5916" s="282">
        <v>45959</v>
      </c>
      <c r="B5916" s="55" t="s">
        <v>7448</v>
      </c>
      <c r="C5916" s="786">
        <v>59852</v>
      </c>
      <c r="D5916" s="786" t="s">
        <v>6115</v>
      </c>
      <c r="E5916" s="786">
        <v>90</v>
      </c>
      <c r="F5916" s="786">
        <v>4010</v>
      </c>
      <c r="G5916" s="786" t="s">
        <v>7486</v>
      </c>
      <c r="H5916" s="786" t="s">
        <v>1573</v>
      </c>
      <c r="J5916" s="786">
        <v>1</v>
      </c>
      <c r="K5916" s="786">
        <v>6.82</v>
      </c>
      <c r="L5916" s="786">
        <v>6.82</v>
      </c>
      <c r="M5916" s="55" t="s">
        <v>2455</v>
      </c>
    </row>
    <row r="5917" spans="1:13" ht="15">
      <c r="A5917" s="282">
        <v>45959</v>
      </c>
      <c r="B5917" s="55" t="s">
        <v>7448</v>
      </c>
      <c r="C5917" s="784">
        <v>82368</v>
      </c>
      <c r="D5917" s="784" t="s">
        <v>2710</v>
      </c>
      <c r="E5917" s="784">
        <v>100</v>
      </c>
      <c r="F5917" s="784">
        <v>4010</v>
      </c>
      <c r="G5917" s="784" t="s">
        <v>7487</v>
      </c>
      <c r="H5917" s="784" t="s">
        <v>1573</v>
      </c>
      <c r="J5917" s="784">
        <v>1</v>
      </c>
      <c r="K5917" s="784">
        <v>10.92</v>
      </c>
      <c r="L5917" s="784">
        <v>10.92</v>
      </c>
      <c r="M5917" s="55" t="s">
        <v>2455</v>
      </c>
    </row>
    <row r="5918" spans="1:13" ht="15">
      <c r="A5918" s="282">
        <v>45959</v>
      </c>
      <c r="B5918" s="55" t="s">
        <v>7448</v>
      </c>
      <c r="C5918" s="786">
        <v>83881</v>
      </c>
      <c r="D5918" s="786" t="s">
        <v>2710</v>
      </c>
      <c r="E5918" s="786" t="s">
        <v>6606</v>
      </c>
      <c r="F5918" s="786">
        <v>4010</v>
      </c>
      <c r="G5918" s="786" t="s">
        <v>7488</v>
      </c>
      <c r="H5918" s="786" t="s">
        <v>1573</v>
      </c>
      <c r="J5918" s="786">
        <v>1</v>
      </c>
      <c r="K5918" s="786">
        <v>2.21</v>
      </c>
      <c r="L5918" s="786">
        <v>2.21</v>
      </c>
      <c r="M5918" s="55" t="s">
        <v>2455</v>
      </c>
    </row>
    <row r="5919" spans="1:13" ht="15">
      <c r="A5919" s="282">
        <v>45959</v>
      </c>
      <c r="B5919" s="55" t="s">
        <v>7448</v>
      </c>
      <c r="C5919" s="784">
        <v>83115</v>
      </c>
      <c r="D5919" s="784" t="s">
        <v>5000</v>
      </c>
      <c r="E5919" s="784">
        <v>160</v>
      </c>
      <c r="F5919" s="784">
        <v>4010</v>
      </c>
      <c r="G5919" s="784" t="s">
        <v>7076</v>
      </c>
      <c r="H5919" s="784" t="s">
        <v>1573</v>
      </c>
      <c r="J5919" s="784">
        <v>1</v>
      </c>
      <c r="K5919" s="784">
        <v>7.98</v>
      </c>
      <c r="L5919" s="784">
        <v>7.98</v>
      </c>
      <c r="M5919" s="55" t="s">
        <v>2455</v>
      </c>
    </row>
    <row r="5920" spans="1:13" ht="15">
      <c r="A5920" s="282">
        <v>45959</v>
      </c>
      <c r="B5920" s="55" t="s">
        <v>7448</v>
      </c>
      <c r="C5920" s="786">
        <v>83247</v>
      </c>
      <c r="D5920" s="786" t="s">
        <v>5544</v>
      </c>
      <c r="E5920" s="786">
        <v>90</v>
      </c>
      <c r="F5920" s="786">
        <v>4010</v>
      </c>
      <c r="G5920" s="786" t="s">
        <v>7489</v>
      </c>
      <c r="H5920" s="786" t="s">
        <v>1573</v>
      </c>
      <c r="J5920" s="786">
        <v>1</v>
      </c>
      <c r="K5920" s="786">
        <v>7.86</v>
      </c>
      <c r="L5920" s="786">
        <v>7.86</v>
      </c>
      <c r="M5920" s="55" t="s">
        <v>2455</v>
      </c>
    </row>
    <row r="5921" spans="1:13" ht="15">
      <c r="A5921" s="282">
        <v>45959</v>
      </c>
      <c r="B5921" s="55" t="s">
        <v>7448</v>
      </c>
      <c r="C5921" s="784">
        <v>52399</v>
      </c>
      <c r="D5921" s="784" t="s">
        <v>6925</v>
      </c>
      <c r="E5921" s="784" t="s">
        <v>441</v>
      </c>
      <c r="F5921" s="784">
        <v>4010</v>
      </c>
      <c r="G5921" s="784" t="s">
        <v>7371</v>
      </c>
      <c r="H5921" s="784" t="s">
        <v>1573</v>
      </c>
      <c r="J5921" s="784">
        <v>1</v>
      </c>
      <c r="K5921" s="784">
        <v>5.96</v>
      </c>
      <c r="L5921" s="784">
        <v>5.96</v>
      </c>
      <c r="M5921" s="55" t="s">
        <v>2455</v>
      </c>
    </row>
    <row r="5922" spans="1:13" ht="15">
      <c r="A5922" s="282">
        <v>45959</v>
      </c>
      <c r="B5922" s="55" t="s">
        <v>7448</v>
      </c>
      <c r="C5922" s="786">
        <v>80859</v>
      </c>
      <c r="D5922" s="786">
        <v>990</v>
      </c>
      <c r="E5922" s="786">
        <v>120</v>
      </c>
      <c r="F5922" s="786">
        <v>4010</v>
      </c>
      <c r="G5922" s="786" t="s">
        <v>5445</v>
      </c>
      <c r="H5922" s="786" t="s">
        <v>1573</v>
      </c>
      <c r="J5922" s="786">
        <v>1</v>
      </c>
      <c r="K5922" s="786">
        <v>11.61</v>
      </c>
      <c r="L5922" s="786">
        <v>11.61</v>
      </c>
      <c r="M5922" s="55" t="s">
        <v>2455</v>
      </c>
    </row>
    <row r="5923" spans="1:13" ht="15">
      <c r="A5923" s="282">
        <v>45959</v>
      </c>
      <c r="B5923" s="55" t="s">
        <v>7448</v>
      </c>
      <c r="C5923" s="784">
        <v>83325</v>
      </c>
      <c r="D5923" s="784" t="s">
        <v>6946</v>
      </c>
      <c r="E5923" s="784">
        <v>130</v>
      </c>
      <c r="F5923" s="784">
        <v>4010</v>
      </c>
      <c r="G5923" s="784" t="s">
        <v>7490</v>
      </c>
      <c r="H5923" s="784" t="s">
        <v>1573</v>
      </c>
      <c r="J5923" s="784">
        <v>1</v>
      </c>
      <c r="K5923" s="784">
        <v>19.95</v>
      </c>
      <c r="L5923" s="784">
        <v>19.95</v>
      </c>
      <c r="M5923" s="55" t="s">
        <v>2455</v>
      </c>
    </row>
    <row r="5924" spans="1:13" ht="15">
      <c r="A5924" s="282">
        <v>45959</v>
      </c>
      <c r="B5924" s="55" t="s">
        <v>7448</v>
      </c>
      <c r="C5924" s="786">
        <v>59852</v>
      </c>
      <c r="D5924" s="786" t="s">
        <v>6115</v>
      </c>
      <c r="E5924" s="786">
        <v>110</v>
      </c>
      <c r="F5924" s="786">
        <v>4010</v>
      </c>
      <c r="G5924" s="786" t="s">
        <v>7491</v>
      </c>
      <c r="H5924" s="786" t="s">
        <v>1573</v>
      </c>
      <c r="J5924" s="786">
        <v>1</v>
      </c>
      <c r="K5924" s="786">
        <v>6.82</v>
      </c>
      <c r="L5924" s="786">
        <v>6.82</v>
      </c>
      <c r="M5924" s="55" t="s">
        <v>2455</v>
      </c>
    </row>
    <row r="5925" spans="1:13" ht="15">
      <c r="A5925" s="282">
        <v>45959</v>
      </c>
      <c r="B5925" s="55" t="s">
        <v>7448</v>
      </c>
      <c r="C5925" s="784">
        <v>82791</v>
      </c>
      <c r="D5925" s="784" t="s">
        <v>2882</v>
      </c>
      <c r="E5925" s="784">
        <v>80</v>
      </c>
      <c r="F5925" s="784">
        <v>4010</v>
      </c>
      <c r="G5925" s="784" t="s">
        <v>5817</v>
      </c>
      <c r="H5925" s="784" t="s">
        <v>1573</v>
      </c>
      <c r="J5925" s="784">
        <v>1</v>
      </c>
      <c r="K5925" s="784">
        <v>12.41</v>
      </c>
      <c r="L5925" s="784">
        <v>12.41</v>
      </c>
      <c r="M5925" s="55" t="s">
        <v>2455</v>
      </c>
    </row>
    <row r="5926" spans="1:13" ht="15">
      <c r="A5926" s="282">
        <v>45959</v>
      </c>
      <c r="B5926" s="55" t="s">
        <v>7448</v>
      </c>
      <c r="C5926" s="786">
        <v>80046</v>
      </c>
      <c r="D5926" s="786" t="s">
        <v>2336</v>
      </c>
      <c r="E5926" s="786" t="s">
        <v>2296</v>
      </c>
      <c r="F5926" s="786">
        <v>4010</v>
      </c>
      <c r="G5926" s="786" t="s">
        <v>7492</v>
      </c>
      <c r="H5926" s="786" t="s">
        <v>1573</v>
      </c>
      <c r="J5926" s="786">
        <v>1</v>
      </c>
      <c r="K5926" s="786">
        <v>11.93</v>
      </c>
      <c r="L5926" s="786">
        <v>11.93</v>
      </c>
      <c r="M5926" s="55" t="s">
        <v>2455</v>
      </c>
    </row>
    <row r="5927" spans="1:13" ht="15">
      <c r="A5927" s="282">
        <v>45959</v>
      </c>
      <c r="B5927" s="55" t="s">
        <v>7448</v>
      </c>
      <c r="C5927" s="784">
        <v>83402</v>
      </c>
      <c r="D5927" s="784" t="s">
        <v>7493</v>
      </c>
      <c r="E5927" s="784">
        <v>70</v>
      </c>
      <c r="F5927" s="784">
        <v>4010</v>
      </c>
      <c r="G5927" s="784" t="s">
        <v>7494</v>
      </c>
      <c r="H5927" s="784" t="s">
        <v>1573</v>
      </c>
      <c r="J5927" s="784">
        <v>1</v>
      </c>
      <c r="K5927" s="784">
        <v>5.58</v>
      </c>
      <c r="L5927" s="784">
        <v>5.58</v>
      </c>
      <c r="M5927" s="55" t="s">
        <v>2455</v>
      </c>
    </row>
    <row r="5928" spans="1:13" ht="15">
      <c r="A5928" s="282">
        <v>45959</v>
      </c>
      <c r="B5928" s="55" t="s">
        <v>7448</v>
      </c>
      <c r="C5928" s="786">
        <v>83622</v>
      </c>
      <c r="D5928" s="786" t="s">
        <v>5674</v>
      </c>
      <c r="E5928" s="786">
        <v>60</v>
      </c>
      <c r="F5928" s="786">
        <v>4010</v>
      </c>
      <c r="G5928" s="786" t="s">
        <v>7495</v>
      </c>
      <c r="H5928" s="786" t="s">
        <v>1573</v>
      </c>
      <c r="J5928" s="786">
        <v>1</v>
      </c>
      <c r="K5928" s="786">
        <v>6.45</v>
      </c>
      <c r="L5928" s="786">
        <v>6.45</v>
      </c>
      <c r="M5928" s="55" t="s">
        <v>2455</v>
      </c>
    </row>
    <row r="5929" spans="1:13" ht="15">
      <c r="A5929" s="282">
        <v>45959</v>
      </c>
      <c r="B5929" s="55" t="s">
        <v>7448</v>
      </c>
      <c r="C5929" s="784">
        <v>83615</v>
      </c>
      <c r="D5929" s="784" t="s">
        <v>7496</v>
      </c>
      <c r="E5929" s="784" t="s">
        <v>3950</v>
      </c>
      <c r="F5929" s="784">
        <v>4010</v>
      </c>
      <c r="G5929" s="784" t="s">
        <v>7497</v>
      </c>
      <c r="H5929" s="784" t="s">
        <v>1573</v>
      </c>
      <c r="J5929" s="784">
        <v>1</v>
      </c>
      <c r="K5929" s="784">
        <v>31.47</v>
      </c>
      <c r="L5929" s="784">
        <v>31.47</v>
      </c>
      <c r="M5929" s="55" t="s">
        <v>2455</v>
      </c>
    </row>
    <row r="5930" spans="1:13" ht="15">
      <c r="A5930" s="282">
        <v>45959</v>
      </c>
      <c r="B5930" s="55" t="s">
        <v>7448</v>
      </c>
      <c r="C5930" s="786">
        <v>81347</v>
      </c>
      <c r="D5930" s="786" t="s">
        <v>3170</v>
      </c>
      <c r="E5930" s="786">
        <v>140</v>
      </c>
      <c r="F5930" s="786">
        <v>4010</v>
      </c>
      <c r="G5930" s="786" t="s">
        <v>6649</v>
      </c>
      <c r="H5930" s="786" t="s">
        <v>1573</v>
      </c>
      <c r="J5930" s="786">
        <v>1</v>
      </c>
      <c r="K5930" s="786">
        <v>8.08</v>
      </c>
      <c r="L5930" s="786">
        <v>8.08</v>
      </c>
      <c r="M5930" s="55" t="s">
        <v>2455</v>
      </c>
    </row>
    <row r="5931" spans="1:13" ht="15">
      <c r="A5931" s="282">
        <v>45959</v>
      </c>
      <c r="B5931" s="55" t="s">
        <v>7448</v>
      </c>
      <c r="C5931" s="784">
        <v>67501</v>
      </c>
      <c r="D5931" s="784" t="s">
        <v>2280</v>
      </c>
      <c r="E5931" s="784">
        <v>120</v>
      </c>
      <c r="F5931" s="784">
        <v>4010</v>
      </c>
      <c r="G5931" s="784" t="s">
        <v>4837</v>
      </c>
      <c r="H5931" s="784" t="s">
        <v>1573</v>
      </c>
      <c r="J5931" s="784">
        <v>1</v>
      </c>
      <c r="K5931" s="784">
        <v>7.88</v>
      </c>
      <c r="L5931" s="784">
        <v>7.88</v>
      </c>
      <c r="M5931" s="55" t="s">
        <v>2455</v>
      </c>
    </row>
    <row r="5932" spans="1:13" ht="15">
      <c r="A5932" s="282">
        <v>45959</v>
      </c>
      <c r="B5932" s="55" t="s">
        <v>7448</v>
      </c>
      <c r="C5932" s="786">
        <v>82406</v>
      </c>
      <c r="D5932" s="786" t="s">
        <v>7498</v>
      </c>
      <c r="E5932" s="786">
        <v>130</v>
      </c>
      <c r="F5932" s="786">
        <v>4010</v>
      </c>
      <c r="G5932" s="786" t="s">
        <v>7499</v>
      </c>
      <c r="H5932" s="786" t="s">
        <v>1573</v>
      </c>
      <c r="J5932" s="786">
        <v>1</v>
      </c>
      <c r="K5932" s="786">
        <v>7.75</v>
      </c>
      <c r="L5932" s="786">
        <v>7.75</v>
      </c>
      <c r="M5932" s="55" t="s">
        <v>2455</v>
      </c>
    </row>
    <row r="5933" spans="1:13" ht="15">
      <c r="A5933" s="282">
        <v>45959</v>
      </c>
      <c r="B5933" s="55" t="s">
        <v>7448</v>
      </c>
      <c r="C5933" s="784">
        <v>80034</v>
      </c>
      <c r="D5933" s="784" t="s">
        <v>7477</v>
      </c>
      <c r="E5933" s="784" t="s">
        <v>289</v>
      </c>
      <c r="F5933" s="784">
        <v>4010</v>
      </c>
      <c r="G5933" s="784" t="s">
        <v>7500</v>
      </c>
      <c r="H5933" s="784" t="s">
        <v>1573</v>
      </c>
      <c r="J5933" s="784">
        <v>1</v>
      </c>
      <c r="K5933" s="784">
        <v>9.0299999999999994</v>
      </c>
      <c r="L5933" s="784">
        <v>9.0299999999999994</v>
      </c>
      <c r="M5933" s="55" t="s">
        <v>2455</v>
      </c>
    </row>
    <row r="5934" spans="1:13" ht="15">
      <c r="A5934" s="282">
        <v>45959</v>
      </c>
      <c r="B5934" s="55" t="s">
        <v>7448</v>
      </c>
      <c r="C5934" s="786">
        <v>82070</v>
      </c>
      <c r="D5934" s="786" t="s">
        <v>7477</v>
      </c>
      <c r="E5934" s="786" t="s">
        <v>2061</v>
      </c>
      <c r="F5934" s="786">
        <v>4010</v>
      </c>
      <c r="G5934" s="786" t="s">
        <v>7501</v>
      </c>
      <c r="H5934" s="786" t="s">
        <v>1573</v>
      </c>
      <c r="J5934" s="786">
        <v>1</v>
      </c>
      <c r="K5934" s="786">
        <v>12.78</v>
      </c>
      <c r="L5934" s="786">
        <v>12.78</v>
      </c>
      <c r="M5934" s="55" t="s">
        <v>2455</v>
      </c>
    </row>
    <row r="5935" spans="1:13" ht="15">
      <c r="A5935" s="282">
        <v>45959</v>
      </c>
      <c r="B5935" s="55" t="s">
        <v>7448</v>
      </c>
      <c r="C5935" s="784">
        <v>50754</v>
      </c>
      <c r="D5935" s="784" t="s">
        <v>7502</v>
      </c>
      <c r="E5935" s="784" t="s">
        <v>2296</v>
      </c>
      <c r="F5935" s="784">
        <v>4010</v>
      </c>
      <c r="G5935" s="784" t="s">
        <v>6152</v>
      </c>
      <c r="H5935" s="784" t="s">
        <v>1573</v>
      </c>
      <c r="J5935" s="784">
        <v>1</v>
      </c>
      <c r="K5935" s="784">
        <v>3.53</v>
      </c>
      <c r="L5935" s="784">
        <v>3.53</v>
      </c>
      <c r="M5935" s="55" t="s">
        <v>2455</v>
      </c>
    </row>
    <row r="5936" spans="1:13" ht="15">
      <c r="A5936" s="282">
        <v>45959</v>
      </c>
      <c r="B5936" s="55" t="s">
        <v>7448</v>
      </c>
      <c r="C5936" s="786">
        <v>83681</v>
      </c>
      <c r="D5936" s="786" t="s">
        <v>6358</v>
      </c>
      <c r="E5936" s="786">
        <v>120</v>
      </c>
      <c r="F5936" s="786">
        <v>4010</v>
      </c>
      <c r="G5936" s="786" t="s">
        <v>7503</v>
      </c>
      <c r="H5936" s="786" t="s">
        <v>1573</v>
      </c>
      <c r="J5936" s="786">
        <v>1</v>
      </c>
      <c r="K5936" s="786">
        <v>10.84</v>
      </c>
      <c r="L5936" s="786">
        <v>10.84</v>
      </c>
      <c r="M5936" s="55" t="s">
        <v>2455</v>
      </c>
    </row>
    <row r="5937" spans="1:14" ht="15">
      <c r="A5937" s="282">
        <v>45959</v>
      </c>
      <c r="B5937" s="55" t="s">
        <v>7448</v>
      </c>
      <c r="C5937" s="784">
        <v>83296</v>
      </c>
      <c r="D5937" s="784" t="s">
        <v>2560</v>
      </c>
      <c r="E5937" s="784">
        <v>140</v>
      </c>
      <c r="F5937" s="784">
        <v>4010</v>
      </c>
      <c r="G5937" s="784" t="s">
        <v>7504</v>
      </c>
      <c r="H5937" s="784" t="s">
        <v>1573</v>
      </c>
      <c r="J5937" s="784">
        <v>1</v>
      </c>
      <c r="K5937" s="784">
        <v>6.22</v>
      </c>
      <c r="L5937" s="784">
        <v>6.22</v>
      </c>
      <c r="M5937" s="55" t="s">
        <v>2455</v>
      </c>
    </row>
    <row r="5938" spans="1:14" ht="15">
      <c r="A5938" s="282">
        <v>45959</v>
      </c>
      <c r="B5938" s="55" t="s">
        <v>7448</v>
      </c>
      <c r="C5938" s="786">
        <v>68004</v>
      </c>
      <c r="D5938" s="786" t="s">
        <v>4604</v>
      </c>
      <c r="E5938" s="786">
        <v>150</v>
      </c>
      <c r="F5938" s="786">
        <v>4010</v>
      </c>
      <c r="G5938" s="786" t="s">
        <v>7505</v>
      </c>
      <c r="H5938" s="786" t="s">
        <v>1573</v>
      </c>
      <c r="J5938" s="786">
        <v>2</v>
      </c>
      <c r="K5938" s="786">
        <v>7.4</v>
      </c>
      <c r="L5938" s="786">
        <v>14.8</v>
      </c>
      <c r="M5938" s="55" t="s">
        <v>2455</v>
      </c>
    </row>
    <row r="5939" spans="1:14" ht="15">
      <c r="A5939" s="282">
        <v>45959</v>
      </c>
      <c r="B5939" s="55" t="s">
        <v>7448</v>
      </c>
      <c r="C5939" s="784">
        <v>83250</v>
      </c>
      <c r="D5939" s="784" t="s">
        <v>5295</v>
      </c>
      <c r="E5939" s="784">
        <v>100</v>
      </c>
      <c r="F5939" s="784">
        <v>4010</v>
      </c>
      <c r="G5939" s="784" t="s">
        <v>5444</v>
      </c>
      <c r="H5939" s="784" t="s">
        <v>1573</v>
      </c>
      <c r="J5939" s="784">
        <v>1</v>
      </c>
      <c r="K5939" s="784">
        <v>7.91</v>
      </c>
      <c r="L5939" s="784">
        <v>7.91</v>
      </c>
      <c r="M5939" s="55" t="s">
        <v>2455</v>
      </c>
    </row>
    <row r="5940" spans="1:14" ht="15">
      <c r="A5940" s="282">
        <v>45959</v>
      </c>
      <c r="B5940" s="55" t="s">
        <v>7448</v>
      </c>
      <c r="C5940" s="786">
        <v>82919</v>
      </c>
      <c r="D5940" s="786">
        <v>15</v>
      </c>
      <c r="E5940" s="786">
        <v>110</v>
      </c>
      <c r="F5940" s="786">
        <v>4010</v>
      </c>
      <c r="G5940" s="786" t="s">
        <v>7506</v>
      </c>
      <c r="H5940" s="786" t="s">
        <v>1573</v>
      </c>
      <c r="J5940" s="786">
        <v>1</v>
      </c>
      <c r="K5940" s="786">
        <v>9.16</v>
      </c>
      <c r="L5940" s="786">
        <v>9.16</v>
      </c>
      <c r="M5940" s="55" t="s">
        <v>2455</v>
      </c>
    </row>
    <row r="5941" spans="1:14" ht="15">
      <c r="A5941" s="282">
        <v>45959</v>
      </c>
      <c r="B5941" s="55" t="s">
        <v>7448</v>
      </c>
      <c r="C5941" s="784">
        <v>83316</v>
      </c>
      <c r="D5941" s="784" t="s">
        <v>4601</v>
      </c>
      <c r="E5941" s="784">
        <v>100</v>
      </c>
      <c r="F5941" s="784">
        <v>4010</v>
      </c>
      <c r="G5941" s="784" t="s">
        <v>2925</v>
      </c>
      <c r="H5941" s="784" t="s">
        <v>1573</v>
      </c>
      <c r="J5941" s="784">
        <v>1</v>
      </c>
      <c r="K5941" s="784">
        <v>19.3</v>
      </c>
      <c r="L5941" s="784">
        <v>19.3</v>
      </c>
      <c r="M5941" s="55" t="s">
        <v>2455</v>
      </c>
    </row>
    <row r="5942" spans="1:14" ht="15">
      <c r="A5942" s="282">
        <v>45959</v>
      </c>
      <c r="B5942" s="55" t="s">
        <v>7448</v>
      </c>
      <c r="C5942" s="786">
        <v>65642</v>
      </c>
      <c r="D5942" s="786" t="s">
        <v>5361</v>
      </c>
      <c r="E5942" s="786">
        <v>130</v>
      </c>
      <c r="F5942" s="786">
        <v>4010</v>
      </c>
      <c r="G5942" s="786" t="s">
        <v>7507</v>
      </c>
      <c r="H5942" s="786" t="s">
        <v>1573</v>
      </c>
      <c r="J5942" s="786">
        <v>1</v>
      </c>
      <c r="K5942" s="786">
        <v>6.65</v>
      </c>
      <c r="L5942" s="786">
        <v>6.65</v>
      </c>
      <c r="M5942" s="55" t="s">
        <v>2455</v>
      </c>
    </row>
    <row r="5943" spans="1:14" ht="15">
      <c r="A5943" s="282">
        <v>45959</v>
      </c>
      <c r="B5943" s="55" t="s">
        <v>7448</v>
      </c>
      <c r="C5943" s="784">
        <v>67848</v>
      </c>
      <c r="D5943" s="784">
        <v>258</v>
      </c>
      <c r="E5943" s="784">
        <v>130</v>
      </c>
      <c r="F5943" s="784">
        <v>4010</v>
      </c>
      <c r="G5943" s="784" t="s">
        <v>5447</v>
      </c>
      <c r="H5943" s="784" t="s">
        <v>1573</v>
      </c>
      <c r="J5943" s="784">
        <v>1</v>
      </c>
      <c r="K5943" s="784">
        <v>7.18</v>
      </c>
      <c r="L5943" s="784">
        <v>7.18</v>
      </c>
      <c r="M5943" s="55" t="s">
        <v>2455</v>
      </c>
    </row>
    <row r="5944" spans="1:14" ht="15">
      <c r="A5944" s="282">
        <v>45959</v>
      </c>
      <c r="B5944" s="55" t="s">
        <v>7448</v>
      </c>
      <c r="C5944" s="786">
        <v>83403</v>
      </c>
      <c r="D5944" s="786" t="s">
        <v>5730</v>
      </c>
      <c r="E5944" s="786">
        <v>60</v>
      </c>
      <c r="F5944" s="786">
        <v>4010</v>
      </c>
      <c r="G5944" s="786" t="s">
        <v>7508</v>
      </c>
      <c r="H5944" s="786" t="s">
        <v>1573</v>
      </c>
      <c r="J5944" s="786">
        <v>1</v>
      </c>
      <c r="K5944" s="786">
        <v>7.18</v>
      </c>
      <c r="L5944" s="786">
        <v>7.18</v>
      </c>
      <c r="M5944" s="55" t="s">
        <v>2455</v>
      </c>
    </row>
    <row r="5945" spans="1:14" ht="15">
      <c r="A5945" s="282">
        <v>45959</v>
      </c>
      <c r="B5945" s="55" t="s">
        <v>7448</v>
      </c>
      <c r="C5945" s="784">
        <v>80966</v>
      </c>
      <c r="D5945" s="784" t="s">
        <v>2708</v>
      </c>
      <c r="E5945" s="784" t="s">
        <v>884</v>
      </c>
      <c r="F5945" s="784">
        <v>4010</v>
      </c>
      <c r="G5945" s="784" t="s">
        <v>7509</v>
      </c>
      <c r="H5945" s="784" t="s">
        <v>1573</v>
      </c>
      <c r="J5945" s="784">
        <v>1</v>
      </c>
      <c r="K5945" s="784">
        <v>6.39</v>
      </c>
      <c r="L5945" s="784">
        <v>6.39</v>
      </c>
      <c r="M5945" s="55" t="s">
        <v>2455</v>
      </c>
    </row>
    <row r="5946" spans="1:14" ht="15">
      <c r="A5946" s="282">
        <v>45959</v>
      </c>
      <c r="B5946" s="55" t="s">
        <v>7448</v>
      </c>
      <c r="C5946" s="786">
        <v>67377</v>
      </c>
      <c r="D5946" s="786" t="s">
        <v>2560</v>
      </c>
      <c r="E5946" s="786">
        <v>140</v>
      </c>
      <c r="F5946" s="786">
        <v>4010</v>
      </c>
      <c r="G5946" s="786" t="s">
        <v>7510</v>
      </c>
      <c r="H5946" s="786" t="s">
        <v>1573</v>
      </c>
      <c r="J5946" s="786">
        <v>1</v>
      </c>
      <c r="K5946" s="786">
        <v>3.81</v>
      </c>
      <c r="L5946" s="786">
        <v>3.81</v>
      </c>
      <c r="M5946" s="55" t="s">
        <v>2455</v>
      </c>
    </row>
    <row r="5947" spans="1:14" ht="15">
      <c r="A5947" s="282">
        <v>45959</v>
      </c>
      <c r="B5947" s="55" t="s">
        <v>7448</v>
      </c>
      <c r="C5947" s="784">
        <v>43197</v>
      </c>
      <c r="D5947" s="784" t="s">
        <v>2560</v>
      </c>
      <c r="E5947" s="784">
        <v>140</v>
      </c>
      <c r="F5947" s="784">
        <v>4010</v>
      </c>
      <c r="G5947" s="784" t="s">
        <v>3607</v>
      </c>
      <c r="H5947" s="784" t="s">
        <v>1573</v>
      </c>
      <c r="J5947" s="784">
        <v>1</v>
      </c>
      <c r="K5947" s="784">
        <v>4.24</v>
      </c>
      <c r="L5947" s="784">
        <v>4.24</v>
      </c>
      <c r="M5947" s="55" t="s">
        <v>2455</v>
      </c>
    </row>
    <row r="5948" spans="1:14" ht="15">
      <c r="A5948" s="282">
        <v>45959</v>
      </c>
      <c r="B5948" s="55" t="s">
        <v>7448</v>
      </c>
      <c r="C5948" s="786">
        <v>67093</v>
      </c>
      <c r="D5948" s="786" t="s">
        <v>2986</v>
      </c>
      <c r="E5948" s="786" t="s">
        <v>2061</v>
      </c>
      <c r="F5948" s="786">
        <v>4010</v>
      </c>
      <c r="G5948" s="786" t="s">
        <v>7511</v>
      </c>
      <c r="H5948" s="786" t="s">
        <v>1573</v>
      </c>
      <c r="J5948" s="786">
        <v>1</v>
      </c>
      <c r="K5948" s="786">
        <v>7.54</v>
      </c>
      <c r="L5948" s="786">
        <v>7.54</v>
      </c>
      <c r="M5948" s="55" t="s">
        <v>2455</v>
      </c>
    </row>
    <row r="5949" spans="1:14" ht="15">
      <c r="A5949" s="282">
        <v>45959</v>
      </c>
      <c r="B5949" s="55" t="s">
        <v>7512</v>
      </c>
      <c r="C5949" s="784">
        <v>82913</v>
      </c>
      <c r="D5949" s="784" t="s">
        <v>2292</v>
      </c>
      <c r="E5949" s="784">
        <v>110</v>
      </c>
      <c r="F5949" s="784">
        <v>4010</v>
      </c>
      <c r="G5949" s="784" t="s">
        <v>7513</v>
      </c>
      <c r="H5949" s="784" t="s">
        <v>1573</v>
      </c>
      <c r="J5949" s="55">
        <v>-1</v>
      </c>
      <c r="K5949" s="791">
        <v>9.4499999999999993</v>
      </c>
      <c r="L5949" s="791">
        <v>-9.4499999999999993</v>
      </c>
      <c r="M5949" s="55" t="s">
        <v>2287</v>
      </c>
    </row>
    <row r="5950" spans="1:14" ht="15">
      <c r="A5950" s="282">
        <v>45959</v>
      </c>
      <c r="B5950" s="55" t="s">
        <v>7514</v>
      </c>
      <c r="C5950" s="784">
        <v>81913</v>
      </c>
      <c r="D5950" s="784" t="s">
        <v>5766</v>
      </c>
      <c r="E5950" s="784">
        <v>100</v>
      </c>
      <c r="F5950" s="784">
        <v>4010</v>
      </c>
      <c r="G5950" s="784" t="s">
        <v>4062</v>
      </c>
      <c r="H5950" s="784" t="s">
        <v>1573</v>
      </c>
      <c r="J5950" s="55">
        <v>-1</v>
      </c>
      <c r="K5950" s="791">
        <v>7.19</v>
      </c>
      <c r="L5950" s="791">
        <v>-7.19</v>
      </c>
      <c r="M5950" s="55" t="s">
        <v>2967</v>
      </c>
    </row>
    <row r="5951" spans="1:14" ht="15">
      <c r="A5951" s="783">
        <v>45961</v>
      </c>
      <c r="B5951" s="784" t="s">
        <v>7515</v>
      </c>
      <c r="C5951" s="784">
        <v>80629</v>
      </c>
      <c r="D5951" s="784">
        <v>277</v>
      </c>
      <c r="E5951" s="784">
        <v>130</v>
      </c>
      <c r="F5951" s="784">
        <v>4010</v>
      </c>
      <c r="G5951" s="784" t="s">
        <v>2501</v>
      </c>
      <c r="H5951" s="784" t="s">
        <v>1573</v>
      </c>
      <c r="I5951" s="797">
        <v>8246290094806730</v>
      </c>
      <c r="J5951" s="784">
        <v>51</v>
      </c>
      <c r="K5951" s="784">
        <v>8.65</v>
      </c>
      <c r="L5951" s="793">
        <v>441.15</v>
      </c>
      <c r="M5951" s="55" t="s">
        <v>2618</v>
      </c>
      <c r="N5951" s="788" t="s">
        <v>7516</v>
      </c>
    </row>
    <row r="5952" spans="1:14" ht="15">
      <c r="A5952" s="783">
        <v>45962</v>
      </c>
      <c r="B5952" s="784" t="s">
        <v>7517</v>
      </c>
      <c r="C5952" s="784">
        <v>58663</v>
      </c>
      <c r="D5952" s="784" t="s">
        <v>5693</v>
      </c>
      <c r="E5952" s="784" t="s">
        <v>2061</v>
      </c>
      <c r="F5952" s="784">
        <v>4010</v>
      </c>
      <c r="G5952" s="784" t="s">
        <v>2617</v>
      </c>
      <c r="H5952" s="784" t="s">
        <v>2508</v>
      </c>
      <c r="I5952" s="797"/>
      <c r="J5952" s="784">
        <v>-29</v>
      </c>
      <c r="K5952" s="784">
        <v>8.49</v>
      </c>
      <c r="L5952" s="793">
        <v>-246.21</v>
      </c>
      <c r="M5952" s="55" t="s">
        <v>2618</v>
      </c>
      <c r="N5952" s="788" t="s">
        <v>7518</v>
      </c>
    </row>
    <row r="5953" spans="1:14" ht="15">
      <c r="A5953" s="783">
        <v>45962</v>
      </c>
      <c r="B5953" s="784" t="s">
        <v>7519</v>
      </c>
      <c r="C5953" s="784">
        <v>83631</v>
      </c>
      <c r="D5953" s="784" t="s">
        <v>6928</v>
      </c>
      <c r="E5953" s="784" t="s">
        <v>289</v>
      </c>
      <c r="F5953" s="784">
        <v>4010</v>
      </c>
      <c r="G5953" s="784" t="s">
        <v>2617</v>
      </c>
      <c r="H5953" s="784" t="s">
        <v>2508</v>
      </c>
      <c r="I5953" s="797"/>
      <c r="J5953" s="784">
        <v>-18</v>
      </c>
      <c r="K5953" s="784">
        <v>13.69</v>
      </c>
      <c r="L5953" s="793">
        <v>-246.42</v>
      </c>
      <c r="M5953" s="55" t="s">
        <v>2547</v>
      </c>
      <c r="N5953" s="788" t="s">
        <v>7520</v>
      </c>
    </row>
    <row r="5954" spans="1:14" ht="24.75">
      <c r="A5954" s="783">
        <v>45963</v>
      </c>
      <c r="B5954" s="784" t="s">
        <v>7521</v>
      </c>
      <c r="C5954" s="784">
        <v>67101</v>
      </c>
      <c r="D5954" s="784" t="s">
        <v>2577</v>
      </c>
      <c r="E5954" s="784" t="s">
        <v>2061</v>
      </c>
      <c r="F5954" s="784">
        <v>4010</v>
      </c>
      <c r="G5954" s="784" t="s">
        <v>7522</v>
      </c>
      <c r="H5954" s="784" t="s">
        <v>1573</v>
      </c>
      <c r="I5954" s="797"/>
      <c r="J5954" s="784">
        <v>-12</v>
      </c>
      <c r="K5954" s="784">
        <v>14.55</v>
      </c>
      <c r="L5954" s="793">
        <v>-174.6</v>
      </c>
      <c r="M5954" s="55" t="s">
        <v>2455</v>
      </c>
      <c r="N5954" s="788" t="s">
        <v>7523</v>
      </c>
    </row>
    <row r="5955" spans="1:14" ht="15">
      <c r="A5955" s="783">
        <v>45963</v>
      </c>
      <c r="B5955" s="784" t="s">
        <v>7524</v>
      </c>
      <c r="C5955" s="784">
        <v>67101</v>
      </c>
      <c r="D5955" s="784" t="s">
        <v>2577</v>
      </c>
      <c r="E5955" s="784" t="s">
        <v>2061</v>
      </c>
      <c r="F5955" s="784">
        <v>4010</v>
      </c>
      <c r="G5955" s="784" t="s">
        <v>7525</v>
      </c>
      <c r="H5955" s="784" t="s">
        <v>1573</v>
      </c>
      <c r="I5955" s="797">
        <v>158730425322338</v>
      </c>
      <c r="J5955" s="784">
        <v>12</v>
      </c>
      <c r="K5955" s="784">
        <v>14.55</v>
      </c>
      <c r="L5955" s="793">
        <v>174.6</v>
      </c>
      <c r="M5955" s="55" t="s">
        <v>2618</v>
      </c>
      <c r="N5955" s="788" t="s">
        <v>7526</v>
      </c>
    </row>
    <row r="5956" spans="1:14" ht="15">
      <c r="A5956" s="783">
        <v>45963</v>
      </c>
      <c r="B5956" s="784" t="s">
        <v>7527</v>
      </c>
      <c r="C5956" s="784">
        <v>80039</v>
      </c>
      <c r="D5956" s="784" t="s">
        <v>6746</v>
      </c>
      <c r="E5956" s="784" t="s">
        <v>441</v>
      </c>
      <c r="F5956" s="784">
        <v>4010</v>
      </c>
      <c r="G5956" s="784" t="s">
        <v>7528</v>
      </c>
      <c r="H5956" s="784" t="s">
        <v>1573</v>
      </c>
      <c r="I5956" s="797"/>
      <c r="J5956" s="784">
        <v>-42</v>
      </c>
      <c r="K5956" s="784">
        <v>8.82</v>
      </c>
      <c r="L5956" s="793">
        <v>-370.44</v>
      </c>
      <c r="M5956" s="55" t="s">
        <v>2618</v>
      </c>
      <c r="N5956" s="788" t="s">
        <v>7529</v>
      </c>
    </row>
    <row r="5957" spans="1:14" ht="15">
      <c r="A5957" s="783">
        <v>45963</v>
      </c>
      <c r="B5957" s="784" t="s">
        <v>7530</v>
      </c>
      <c r="C5957" s="784">
        <v>67377</v>
      </c>
      <c r="D5957" s="784" t="s">
        <v>2560</v>
      </c>
      <c r="E5957" s="784">
        <v>130</v>
      </c>
      <c r="F5957" s="784">
        <v>4010</v>
      </c>
      <c r="G5957" s="784" t="s">
        <v>2501</v>
      </c>
      <c r="H5957" s="784" t="s">
        <v>2508</v>
      </c>
      <c r="I5957" s="797">
        <v>158730425142509</v>
      </c>
      <c r="J5957" s="784">
        <v>130</v>
      </c>
      <c r="K5957" s="784">
        <v>3.81</v>
      </c>
      <c r="L5957" s="793">
        <v>495.3</v>
      </c>
      <c r="M5957" s="55" t="s">
        <v>2509</v>
      </c>
      <c r="N5957" s="788" t="s">
        <v>7531</v>
      </c>
    </row>
    <row r="5958" spans="1:14" ht="15">
      <c r="A5958" s="783">
        <v>45963</v>
      </c>
      <c r="B5958" s="784" t="s">
        <v>7532</v>
      </c>
      <c r="C5958" s="784">
        <v>67377</v>
      </c>
      <c r="D5958" s="784" t="s">
        <v>2560</v>
      </c>
      <c r="E5958" s="784">
        <v>130</v>
      </c>
      <c r="F5958" s="784">
        <v>4010</v>
      </c>
      <c r="G5958" s="784" t="s">
        <v>2501</v>
      </c>
      <c r="H5958" s="784" t="s">
        <v>2508</v>
      </c>
      <c r="I5958" s="797">
        <v>158730425142509</v>
      </c>
      <c r="J5958" s="784">
        <v>-260</v>
      </c>
      <c r="K5958" s="784">
        <v>3.81</v>
      </c>
      <c r="L5958" s="793">
        <v>-990.6</v>
      </c>
      <c r="M5958" s="55" t="s">
        <v>2618</v>
      </c>
      <c r="N5958" s="788" t="s">
        <v>7533</v>
      </c>
    </row>
    <row r="5959" spans="1:14" ht="15">
      <c r="A5959" s="783">
        <v>45964</v>
      </c>
      <c r="B5959" s="784" t="s">
        <v>7534</v>
      </c>
      <c r="C5959" s="784">
        <v>82019</v>
      </c>
      <c r="D5959" s="784" t="s">
        <v>5657</v>
      </c>
      <c r="E5959" s="784">
        <v>60</v>
      </c>
      <c r="F5959" s="784">
        <v>4010</v>
      </c>
      <c r="G5959" s="784" t="s">
        <v>2501</v>
      </c>
      <c r="H5959" s="784" t="s">
        <v>2508</v>
      </c>
      <c r="I5959" s="797">
        <v>8281302951972450</v>
      </c>
      <c r="J5959" s="784">
        <v>-20</v>
      </c>
      <c r="K5959" s="800">
        <v>23</v>
      </c>
      <c r="L5959" s="801">
        <v>-460</v>
      </c>
      <c r="M5959" s="55" t="s">
        <v>2618</v>
      </c>
      <c r="N5959" s="788" t="s">
        <v>7535</v>
      </c>
    </row>
    <row r="5960" spans="1:14" ht="15">
      <c r="A5960" s="785">
        <v>45964</v>
      </c>
      <c r="B5960" s="786" t="s">
        <v>7534</v>
      </c>
      <c r="C5960" s="786">
        <v>82019</v>
      </c>
      <c r="D5960" s="786" t="s">
        <v>5657</v>
      </c>
      <c r="E5960" s="786">
        <v>60</v>
      </c>
      <c r="F5960" s="786">
        <v>4010</v>
      </c>
      <c r="G5960" s="786" t="s">
        <v>2501</v>
      </c>
      <c r="H5960" s="786" t="s">
        <v>2508</v>
      </c>
      <c r="I5960" s="798">
        <v>8281302951972320</v>
      </c>
      <c r="J5960" s="786">
        <v>-20</v>
      </c>
      <c r="K5960" s="1292">
        <v>23</v>
      </c>
      <c r="L5960" s="1291">
        <v>-460</v>
      </c>
      <c r="M5960" s="55" t="s">
        <v>2618</v>
      </c>
      <c r="N5960" s="788" t="s">
        <v>7535</v>
      </c>
    </row>
    <row r="5961" spans="1:14">
      <c r="A5961" s="282">
        <v>45964</v>
      </c>
      <c r="B5961" s="55" t="s">
        <v>7536</v>
      </c>
      <c r="C5961" s="55">
        <v>83634</v>
      </c>
      <c r="D5961" s="55" t="s">
        <v>2577</v>
      </c>
      <c r="E5961" s="55" t="s">
        <v>2296</v>
      </c>
      <c r="F5961" s="55">
        <v>4010</v>
      </c>
      <c r="G5961" s="55" t="s">
        <v>2501</v>
      </c>
      <c r="H5961" s="55" t="s">
        <v>2508</v>
      </c>
      <c r="I5961" s="252">
        <v>8281303004671980</v>
      </c>
      <c r="J5961" s="55">
        <v>-22</v>
      </c>
      <c r="K5961" s="791">
        <v>15.07</v>
      </c>
      <c r="L5961" s="791">
        <v>-331.54</v>
      </c>
      <c r="M5961" s="55" t="s">
        <v>2618</v>
      </c>
      <c r="N5961" s="788" t="s">
        <v>7537</v>
      </c>
    </row>
    <row r="5962" spans="1:14" ht="15">
      <c r="A5962" s="282">
        <v>45964</v>
      </c>
      <c r="B5962" s="55" t="s">
        <v>7538</v>
      </c>
      <c r="C5962" s="784">
        <v>82834</v>
      </c>
      <c r="D5962" s="784" t="s">
        <v>4796</v>
      </c>
      <c r="E5962" s="784" t="s">
        <v>441</v>
      </c>
      <c r="F5962" s="784">
        <v>4010</v>
      </c>
      <c r="G5962" s="784" t="s">
        <v>7539</v>
      </c>
      <c r="H5962" s="784" t="s">
        <v>1573</v>
      </c>
      <c r="J5962" s="55">
        <v>-1</v>
      </c>
      <c r="K5962" s="791">
        <v>28.87</v>
      </c>
      <c r="L5962" s="791">
        <v>-28.87</v>
      </c>
      <c r="M5962" s="55" t="s">
        <v>2287</v>
      </c>
    </row>
    <row r="5963" spans="1:14" ht="15">
      <c r="A5963" s="282">
        <v>45964</v>
      </c>
      <c r="B5963" s="55" t="s">
        <v>7538</v>
      </c>
      <c r="C5963" s="786">
        <v>44441</v>
      </c>
      <c r="D5963" s="786">
        <v>15</v>
      </c>
      <c r="E5963" s="786" t="s">
        <v>6787</v>
      </c>
      <c r="F5963" s="786">
        <v>4010</v>
      </c>
      <c r="G5963" s="786" t="s">
        <v>7540</v>
      </c>
      <c r="H5963" s="786" t="s">
        <v>1573</v>
      </c>
      <c r="J5963" s="55">
        <v>-1</v>
      </c>
      <c r="K5963" s="791">
        <v>6.67</v>
      </c>
      <c r="L5963" s="791">
        <v>-6.67</v>
      </c>
      <c r="M5963" s="55" t="s">
        <v>2287</v>
      </c>
    </row>
    <row r="5964" spans="1:14" ht="15">
      <c r="A5964" s="282">
        <v>45964</v>
      </c>
      <c r="B5964" s="55" t="s">
        <v>7538</v>
      </c>
      <c r="C5964" s="784">
        <v>42318</v>
      </c>
      <c r="D5964" s="784" t="s">
        <v>2336</v>
      </c>
      <c r="E5964" s="784">
        <v>85</v>
      </c>
      <c r="F5964" s="784">
        <v>4010</v>
      </c>
      <c r="G5964" s="784" t="s">
        <v>7541</v>
      </c>
      <c r="H5964" s="784" t="s">
        <v>1573</v>
      </c>
      <c r="J5964" s="55">
        <v>-1</v>
      </c>
      <c r="K5964" s="791">
        <v>5.14</v>
      </c>
      <c r="L5964" s="791">
        <v>-5.14</v>
      </c>
      <c r="M5964" s="55" t="s">
        <v>2287</v>
      </c>
    </row>
    <row r="5965" spans="1:14" ht="15">
      <c r="A5965" s="282">
        <v>45964</v>
      </c>
      <c r="B5965" s="55" t="s">
        <v>7542</v>
      </c>
      <c r="C5965" s="784">
        <v>84297</v>
      </c>
      <c r="D5965" s="784" t="s">
        <v>6567</v>
      </c>
      <c r="E5965" s="784">
        <v>140</v>
      </c>
      <c r="F5965" s="784">
        <v>4010</v>
      </c>
      <c r="G5965" s="784" t="s">
        <v>7303</v>
      </c>
      <c r="H5965" s="784" t="s">
        <v>1573</v>
      </c>
      <c r="J5965" s="55">
        <v>-1</v>
      </c>
      <c r="K5965" s="791">
        <v>6.49</v>
      </c>
      <c r="L5965" s="791">
        <v>-6.49</v>
      </c>
      <c r="M5965" s="55" t="s">
        <v>2873</v>
      </c>
    </row>
    <row r="5966" spans="1:14" ht="15">
      <c r="A5966" s="282">
        <v>45964</v>
      </c>
      <c r="B5966" s="55" t="s">
        <v>7542</v>
      </c>
      <c r="C5966" s="786">
        <v>47218</v>
      </c>
      <c r="D5966" s="786" t="s">
        <v>2852</v>
      </c>
      <c r="E5966" s="786" t="s">
        <v>289</v>
      </c>
      <c r="F5966" s="786">
        <v>4010</v>
      </c>
      <c r="G5966" s="786" t="s">
        <v>7543</v>
      </c>
      <c r="H5966" s="786" t="s">
        <v>1573</v>
      </c>
      <c r="J5966" s="55">
        <v>-1</v>
      </c>
      <c r="K5966" s="791">
        <v>5.47</v>
      </c>
      <c r="L5966" s="791">
        <v>-5.47</v>
      </c>
      <c r="M5966" s="55" t="s">
        <v>2873</v>
      </c>
    </row>
    <row r="5967" spans="1:14" ht="15">
      <c r="A5967" s="282">
        <v>45964</v>
      </c>
      <c r="B5967" s="55" t="s">
        <v>7544</v>
      </c>
      <c r="C5967" s="784">
        <v>58665</v>
      </c>
      <c r="D5967" s="784" t="s">
        <v>5419</v>
      </c>
      <c r="E5967" s="784" t="s">
        <v>2230</v>
      </c>
      <c r="F5967" s="784">
        <v>4010</v>
      </c>
      <c r="G5967" s="784" t="s">
        <v>5950</v>
      </c>
      <c r="H5967" s="784" t="s">
        <v>1573</v>
      </c>
      <c r="J5967" s="55">
        <v>-1</v>
      </c>
      <c r="K5967" s="791">
        <v>8.41</v>
      </c>
      <c r="L5967" s="791">
        <v>-8.41</v>
      </c>
      <c r="M5967" s="55" t="s">
        <v>2864</v>
      </c>
    </row>
    <row r="5968" spans="1:14" ht="15">
      <c r="A5968" s="282">
        <v>45964</v>
      </c>
      <c r="B5968" s="55" t="s">
        <v>7544</v>
      </c>
      <c r="C5968" s="786">
        <v>58663</v>
      </c>
      <c r="D5968" s="786" t="s">
        <v>5693</v>
      </c>
      <c r="E5968" s="786" t="s">
        <v>441</v>
      </c>
      <c r="F5968" s="786">
        <v>4010</v>
      </c>
      <c r="G5968" s="786" t="s">
        <v>5770</v>
      </c>
      <c r="H5968" s="786" t="s">
        <v>1573</v>
      </c>
      <c r="J5968" s="55">
        <v>-1</v>
      </c>
      <c r="K5968" s="791">
        <v>8.49</v>
      </c>
      <c r="L5968" s="791">
        <v>-8.49</v>
      </c>
      <c r="M5968" s="55" t="s">
        <v>2864</v>
      </c>
    </row>
    <row r="5969" spans="1:14" ht="15">
      <c r="A5969" s="282">
        <v>45964</v>
      </c>
      <c r="B5969" s="55" t="s">
        <v>7545</v>
      </c>
      <c r="C5969" s="784">
        <v>83150</v>
      </c>
      <c r="D5969" s="784" t="s">
        <v>5961</v>
      </c>
      <c r="E5969" s="784">
        <v>80</v>
      </c>
      <c r="F5969" s="784">
        <v>4010</v>
      </c>
      <c r="G5969" s="784" t="s">
        <v>3169</v>
      </c>
      <c r="H5969" s="784" t="s">
        <v>1573</v>
      </c>
      <c r="I5969" s="797">
        <v>1</v>
      </c>
      <c r="J5969" s="784">
        <v>1</v>
      </c>
      <c r="K5969" s="784">
        <v>6.02</v>
      </c>
      <c r="L5969" s="793">
        <v>6.02</v>
      </c>
      <c r="M5969" s="55" t="s">
        <v>2455</v>
      </c>
    </row>
    <row r="5970" spans="1:14" ht="15">
      <c r="A5970" s="282">
        <v>45964</v>
      </c>
      <c r="B5970" s="55" t="s">
        <v>7545</v>
      </c>
      <c r="C5970" s="786">
        <v>81318</v>
      </c>
      <c r="D5970" s="786" t="s">
        <v>3734</v>
      </c>
      <c r="E5970" s="786">
        <v>160</v>
      </c>
      <c r="F5970" s="786">
        <v>4010</v>
      </c>
      <c r="G5970" s="786" t="s">
        <v>5362</v>
      </c>
      <c r="H5970" s="786" t="s">
        <v>1573</v>
      </c>
      <c r="I5970" s="798">
        <v>1</v>
      </c>
      <c r="J5970" s="786">
        <v>1</v>
      </c>
      <c r="K5970" s="786">
        <v>6.15</v>
      </c>
      <c r="L5970" s="796">
        <v>6.15</v>
      </c>
      <c r="M5970" s="55" t="s">
        <v>2455</v>
      </c>
    </row>
    <row r="5971" spans="1:14" ht="15">
      <c r="A5971" s="282">
        <v>45964</v>
      </c>
      <c r="B5971" s="55" t="s">
        <v>7545</v>
      </c>
      <c r="C5971" s="784">
        <v>52706</v>
      </c>
      <c r="D5971" s="784" t="s">
        <v>2577</v>
      </c>
      <c r="E5971" s="784">
        <v>110</v>
      </c>
      <c r="F5971" s="784">
        <v>4010</v>
      </c>
      <c r="G5971" s="784" t="s">
        <v>5354</v>
      </c>
      <c r="H5971" s="784" t="s">
        <v>1573</v>
      </c>
      <c r="I5971" s="797">
        <v>1</v>
      </c>
      <c r="J5971" s="784">
        <v>1</v>
      </c>
      <c r="K5971" s="784">
        <v>8.2200000000000006</v>
      </c>
      <c r="L5971" s="793">
        <v>8.2200000000000006</v>
      </c>
      <c r="M5971" s="55" t="s">
        <v>2455</v>
      </c>
    </row>
    <row r="5972" spans="1:14" ht="15">
      <c r="A5972" s="282">
        <v>45964</v>
      </c>
      <c r="B5972" s="55" t="s">
        <v>7545</v>
      </c>
      <c r="C5972" s="786">
        <v>83733</v>
      </c>
      <c r="D5972" s="786" t="s">
        <v>2292</v>
      </c>
      <c r="E5972" s="786">
        <v>110</v>
      </c>
      <c r="F5972" s="786">
        <v>4010</v>
      </c>
      <c r="G5972" s="786" t="s">
        <v>5355</v>
      </c>
      <c r="H5972" s="786" t="s">
        <v>1573</v>
      </c>
      <c r="I5972" s="798">
        <v>1</v>
      </c>
      <c r="J5972" s="786">
        <v>1</v>
      </c>
      <c r="K5972" s="786">
        <v>6.53</v>
      </c>
      <c r="L5972" s="796">
        <v>6.53</v>
      </c>
      <c r="M5972" s="55" t="s">
        <v>2455</v>
      </c>
    </row>
    <row r="5973" spans="1:14" ht="15">
      <c r="A5973" s="282">
        <v>45964</v>
      </c>
      <c r="B5973" s="55" t="s">
        <v>7545</v>
      </c>
      <c r="C5973" s="784">
        <v>80859</v>
      </c>
      <c r="D5973" s="784" t="s">
        <v>5505</v>
      </c>
      <c r="E5973" s="784">
        <v>140</v>
      </c>
      <c r="F5973" s="784">
        <v>4010</v>
      </c>
      <c r="G5973" s="784" t="s">
        <v>5356</v>
      </c>
      <c r="H5973" s="784" t="s">
        <v>1573</v>
      </c>
      <c r="I5973" s="797">
        <v>2</v>
      </c>
      <c r="J5973" s="784">
        <v>2</v>
      </c>
      <c r="K5973" s="784">
        <v>11.33</v>
      </c>
      <c r="L5973" s="793">
        <v>22.66</v>
      </c>
      <c r="M5973" s="55" t="s">
        <v>2455</v>
      </c>
    </row>
    <row r="5974" spans="1:14" ht="15">
      <c r="A5974" s="282">
        <v>45964</v>
      </c>
      <c r="B5974" s="55" t="s">
        <v>7545</v>
      </c>
      <c r="C5974" s="786">
        <v>83566</v>
      </c>
      <c r="D5974" s="786" t="s">
        <v>6747</v>
      </c>
      <c r="E5974" s="786">
        <v>140</v>
      </c>
      <c r="F5974" s="786">
        <v>4010</v>
      </c>
      <c r="G5974" s="786" t="s">
        <v>7546</v>
      </c>
      <c r="H5974" s="786" t="s">
        <v>1573</v>
      </c>
      <c r="I5974" s="798">
        <v>2</v>
      </c>
      <c r="J5974" s="786">
        <v>2</v>
      </c>
      <c r="K5974" s="786">
        <v>18.77</v>
      </c>
      <c r="L5974" s="796">
        <v>37.54</v>
      </c>
      <c r="M5974" s="55" t="s">
        <v>2455</v>
      </c>
    </row>
    <row r="5975" spans="1:14" ht="15">
      <c r="A5975" s="282">
        <v>45964</v>
      </c>
      <c r="B5975" s="55" t="s">
        <v>7547</v>
      </c>
      <c r="C5975" s="784">
        <v>82123</v>
      </c>
      <c r="D5975" s="784" t="s">
        <v>4137</v>
      </c>
      <c r="E5975" s="784">
        <v>100</v>
      </c>
      <c r="F5975" s="784">
        <v>4010</v>
      </c>
      <c r="G5975" s="784" t="s">
        <v>6748</v>
      </c>
      <c r="H5975" s="784" t="s">
        <v>1573</v>
      </c>
      <c r="I5975" s="797">
        <v>1</v>
      </c>
      <c r="J5975" s="784">
        <v>1</v>
      </c>
      <c r="K5975" s="784">
        <v>8.8800000000000008</v>
      </c>
      <c r="L5975" s="793">
        <v>8.8800000000000008</v>
      </c>
      <c r="M5975" s="55" t="s">
        <v>2455</v>
      </c>
    </row>
    <row r="5976" spans="1:14" ht="15">
      <c r="A5976" s="282">
        <v>45964</v>
      </c>
      <c r="B5976" s="55" t="s">
        <v>7547</v>
      </c>
      <c r="C5976" s="786">
        <v>83587</v>
      </c>
      <c r="D5976" s="786" t="s">
        <v>6320</v>
      </c>
      <c r="E5976" s="786">
        <v>130</v>
      </c>
      <c r="F5976" s="786">
        <v>4010</v>
      </c>
      <c r="G5976" s="786" t="s">
        <v>3442</v>
      </c>
      <c r="H5976" s="786" t="s">
        <v>1573</v>
      </c>
      <c r="I5976" s="798">
        <v>1</v>
      </c>
      <c r="J5976" s="786">
        <v>1</v>
      </c>
      <c r="K5976" s="786">
        <v>18.41</v>
      </c>
      <c r="L5976" s="796">
        <v>18.41</v>
      </c>
      <c r="M5976" s="55" t="s">
        <v>2455</v>
      </c>
    </row>
    <row r="5977" spans="1:14" ht="15">
      <c r="A5977" s="282">
        <v>45964</v>
      </c>
      <c r="B5977" s="55" t="s">
        <v>7547</v>
      </c>
      <c r="C5977" s="784">
        <v>82474</v>
      </c>
      <c r="D5977" s="784" t="s">
        <v>5533</v>
      </c>
      <c r="E5977" s="784" t="s">
        <v>441</v>
      </c>
      <c r="F5977" s="784">
        <v>4010</v>
      </c>
      <c r="G5977" s="784" t="s">
        <v>3443</v>
      </c>
      <c r="H5977" s="784" t="s">
        <v>1573</v>
      </c>
      <c r="I5977" s="797">
        <v>1</v>
      </c>
      <c r="J5977" s="784">
        <v>1</v>
      </c>
      <c r="K5977" s="784">
        <v>11.02</v>
      </c>
      <c r="L5977" s="793">
        <v>11.02</v>
      </c>
      <c r="M5977" s="55" t="s">
        <v>2455</v>
      </c>
    </row>
    <row r="5978" spans="1:14" ht="15">
      <c r="A5978" s="282">
        <v>45964</v>
      </c>
      <c r="B5978" s="55" t="s">
        <v>7548</v>
      </c>
      <c r="C5978" s="784">
        <v>81881</v>
      </c>
      <c r="D5978" s="784" t="s">
        <v>5490</v>
      </c>
      <c r="E5978" s="784">
        <v>120</v>
      </c>
      <c r="F5978" s="784">
        <v>4010</v>
      </c>
      <c r="G5978" s="784" t="s">
        <v>3615</v>
      </c>
      <c r="H5978" s="784" t="s">
        <v>1573</v>
      </c>
      <c r="I5978" s="797">
        <v>2</v>
      </c>
      <c r="J5978" s="784">
        <v>2</v>
      </c>
      <c r="K5978" s="784">
        <v>6.61</v>
      </c>
      <c r="L5978" s="793">
        <v>13.22</v>
      </c>
      <c r="M5978" s="55" t="s">
        <v>2455</v>
      </c>
    </row>
    <row r="5979" spans="1:14" ht="15">
      <c r="A5979" s="282">
        <v>45964</v>
      </c>
      <c r="B5979" s="55" t="s">
        <v>7548</v>
      </c>
      <c r="C5979" s="786">
        <v>83552</v>
      </c>
      <c r="D5979" s="786" t="s">
        <v>2710</v>
      </c>
      <c r="E5979" s="786">
        <v>130</v>
      </c>
      <c r="F5979" s="786">
        <v>4010</v>
      </c>
      <c r="G5979" s="786" t="s">
        <v>3438</v>
      </c>
      <c r="H5979" s="786" t="s">
        <v>1573</v>
      </c>
      <c r="I5979" s="798">
        <v>1</v>
      </c>
      <c r="J5979" s="786">
        <v>1</v>
      </c>
      <c r="K5979" s="786">
        <v>18.77</v>
      </c>
      <c r="L5979" s="796">
        <v>18.77</v>
      </c>
      <c r="M5979" s="55" t="s">
        <v>2455</v>
      </c>
    </row>
    <row r="5980" spans="1:14" ht="15">
      <c r="A5980" s="282">
        <v>45965</v>
      </c>
      <c r="B5980" s="55" t="s">
        <v>7549</v>
      </c>
      <c r="C5980" s="784">
        <v>67071</v>
      </c>
      <c r="D5980" s="784" t="s">
        <v>2366</v>
      </c>
      <c r="E5980" s="784" t="s">
        <v>2296</v>
      </c>
      <c r="F5980" s="784">
        <v>4010</v>
      </c>
      <c r="G5980" s="784" t="s">
        <v>2571</v>
      </c>
      <c r="H5980" s="784" t="s">
        <v>1573</v>
      </c>
      <c r="J5980" s="784">
        <v>8</v>
      </c>
      <c r="K5980" s="784">
        <v>7.77</v>
      </c>
      <c r="L5980" s="784">
        <v>62.16</v>
      </c>
      <c r="M5980" s="55" t="s">
        <v>2455</v>
      </c>
    </row>
    <row r="5981" spans="1:14" ht="15">
      <c r="A5981" s="282">
        <v>45965</v>
      </c>
      <c r="B5981" s="55" t="s">
        <v>7549</v>
      </c>
      <c r="C5981" s="786">
        <v>83983</v>
      </c>
      <c r="D5981" s="786" t="s">
        <v>7550</v>
      </c>
      <c r="E5981" s="786">
        <v>90</v>
      </c>
      <c r="F5981" s="786">
        <v>4010</v>
      </c>
      <c r="G5981" s="786" t="s">
        <v>5982</v>
      </c>
      <c r="H5981" s="786" t="s">
        <v>1573</v>
      </c>
      <c r="J5981" s="786">
        <v>6</v>
      </c>
      <c r="K5981" s="786">
        <v>8.77</v>
      </c>
      <c r="L5981" s="786">
        <v>52.62</v>
      </c>
      <c r="M5981" s="55" t="s">
        <v>2455</v>
      </c>
    </row>
    <row r="5982" spans="1:14" ht="15">
      <c r="A5982" s="282">
        <v>45965</v>
      </c>
      <c r="B5982" s="55" t="s">
        <v>7551</v>
      </c>
      <c r="C5982" s="784">
        <v>59845</v>
      </c>
      <c r="D5982" s="784" t="s">
        <v>2382</v>
      </c>
      <c r="E5982" s="784" t="s">
        <v>441</v>
      </c>
      <c r="F5982" s="784">
        <v>4010</v>
      </c>
      <c r="G5982" s="784" t="s">
        <v>7552</v>
      </c>
      <c r="H5982" s="784" t="s">
        <v>1573</v>
      </c>
      <c r="J5982" s="784">
        <v>8</v>
      </c>
      <c r="K5982" s="784">
        <v>6.38</v>
      </c>
      <c r="L5982" s="784">
        <v>51.04</v>
      </c>
      <c r="M5982" s="55" t="s">
        <v>2618</v>
      </c>
      <c r="N5982" s="788" t="s">
        <v>7553</v>
      </c>
    </row>
    <row r="5983" spans="1:14" ht="15">
      <c r="A5983" s="282">
        <v>45965</v>
      </c>
      <c r="B5983" s="55" t="s">
        <v>7554</v>
      </c>
      <c r="C5983" s="784">
        <v>84297</v>
      </c>
      <c r="D5983" s="784" t="s">
        <v>6086</v>
      </c>
      <c r="E5983" s="784">
        <v>130</v>
      </c>
      <c r="F5983" s="784">
        <v>4010</v>
      </c>
      <c r="G5983" s="802" t="s">
        <v>7555</v>
      </c>
      <c r="H5983" s="802" t="s">
        <v>1573</v>
      </c>
      <c r="J5983" s="784">
        <v>47</v>
      </c>
      <c r="K5983" s="784">
        <v>7.53</v>
      </c>
      <c r="L5983" s="784">
        <v>353.91</v>
      </c>
      <c r="M5983" s="55" t="s">
        <v>2618</v>
      </c>
      <c r="N5983" s="788" t="s">
        <v>7556</v>
      </c>
    </row>
    <row r="5984" spans="1:14" ht="15">
      <c r="A5984" s="282">
        <v>45965</v>
      </c>
      <c r="B5984" s="55" t="s">
        <v>7557</v>
      </c>
      <c r="C5984" s="784">
        <v>83584</v>
      </c>
      <c r="D5984" s="784" t="s">
        <v>6802</v>
      </c>
      <c r="E5984" s="784" t="s">
        <v>2300</v>
      </c>
      <c r="F5984" s="784">
        <v>4010</v>
      </c>
      <c r="G5984" s="784" t="s">
        <v>6831</v>
      </c>
      <c r="H5984" s="784" t="s">
        <v>1573</v>
      </c>
      <c r="J5984" s="784">
        <v>1</v>
      </c>
      <c r="K5984" s="784">
        <v>10.16</v>
      </c>
      <c r="L5984" s="784">
        <v>10.16</v>
      </c>
      <c r="M5984" s="55" t="s">
        <v>2455</v>
      </c>
    </row>
    <row r="5985" spans="1:13" ht="15">
      <c r="A5985" s="282">
        <v>45965</v>
      </c>
      <c r="B5985" s="55" t="s">
        <v>7557</v>
      </c>
      <c r="C5985" s="786">
        <v>82261</v>
      </c>
      <c r="D5985" s="786">
        <v>15</v>
      </c>
      <c r="E5985" s="786">
        <v>140</v>
      </c>
      <c r="F5985" s="786">
        <v>4010</v>
      </c>
      <c r="G5985" s="786" t="s">
        <v>5626</v>
      </c>
      <c r="H5985" s="786" t="s">
        <v>1573</v>
      </c>
      <c r="J5985" s="786">
        <v>1</v>
      </c>
      <c r="K5985" s="786">
        <v>11.83</v>
      </c>
      <c r="L5985" s="786">
        <v>11.83</v>
      </c>
      <c r="M5985" s="55" t="s">
        <v>2455</v>
      </c>
    </row>
    <row r="5986" spans="1:13" ht="15">
      <c r="A5986" s="282">
        <v>45965</v>
      </c>
      <c r="B5986" s="55" t="s">
        <v>7557</v>
      </c>
      <c r="C5986" s="784">
        <v>83248</v>
      </c>
      <c r="D5986" s="784" t="s">
        <v>2536</v>
      </c>
      <c r="E5986" s="784">
        <v>140</v>
      </c>
      <c r="F5986" s="784">
        <v>4010</v>
      </c>
      <c r="G5986" s="784" t="s">
        <v>7558</v>
      </c>
      <c r="H5986" s="784" t="s">
        <v>1573</v>
      </c>
      <c r="J5986" s="784">
        <v>1</v>
      </c>
      <c r="K5986" s="784">
        <v>8.0299999999999994</v>
      </c>
      <c r="L5986" s="784">
        <v>8.0299999999999994</v>
      </c>
      <c r="M5986" s="55" t="s">
        <v>2455</v>
      </c>
    </row>
    <row r="5987" spans="1:13" ht="15">
      <c r="A5987" s="282">
        <v>45965</v>
      </c>
      <c r="B5987" s="55" t="s">
        <v>7557</v>
      </c>
      <c r="C5987" s="786">
        <v>83584</v>
      </c>
      <c r="D5987" s="786" t="s">
        <v>6802</v>
      </c>
      <c r="E5987" s="786" t="s">
        <v>441</v>
      </c>
      <c r="F5987" s="786">
        <v>4010</v>
      </c>
      <c r="G5987" s="786" t="s">
        <v>4907</v>
      </c>
      <c r="H5987" s="786" t="s">
        <v>1573</v>
      </c>
      <c r="J5987" s="786">
        <v>1</v>
      </c>
      <c r="K5987" s="786">
        <v>10.16</v>
      </c>
      <c r="L5987" s="786">
        <v>10.16</v>
      </c>
      <c r="M5987" s="55" t="s">
        <v>2455</v>
      </c>
    </row>
    <row r="5988" spans="1:13" ht="15">
      <c r="A5988" s="282">
        <v>45965</v>
      </c>
      <c r="B5988" s="55" t="s">
        <v>7557</v>
      </c>
      <c r="C5988" s="784">
        <v>83319</v>
      </c>
      <c r="D5988" s="784" t="s">
        <v>5850</v>
      </c>
      <c r="E5988" s="784">
        <v>120</v>
      </c>
      <c r="F5988" s="784">
        <v>4010</v>
      </c>
      <c r="G5988" s="784" t="s">
        <v>4909</v>
      </c>
      <c r="H5988" s="784" t="s">
        <v>1573</v>
      </c>
      <c r="J5988" s="784">
        <v>1</v>
      </c>
      <c r="K5988" s="784">
        <v>13.42</v>
      </c>
      <c r="L5988" s="784">
        <v>13.42</v>
      </c>
      <c r="M5988" s="55" t="s">
        <v>2455</v>
      </c>
    </row>
    <row r="5989" spans="1:13" ht="15">
      <c r="A5989" s="282">
        <v>45965</v>
      </c>
      <c r="B5989" s="55" t="s">
        <v>7557</v>
      </c>
      <c r="C5989" s="786">
        <v>83548</v>
      </c>
      <c r="D5989" s="786" t="s">
        <v>7056</v>
      </c>
      <c r="E5989" s="786">
        <v>110</v>
      </c>
      <c r="F5989" s="786">
        <v>4010</v>
      </c>
      <c r="G5989" s="786" t="s">
        <v>4910</v>
      </c>
      <c r="H5989" s="786" t="s">
        <v>1573</v>
      </c>
      <c r="J5989" s="786">
        <v>1</v>
      </c>
      <c r="K5989" s="786">
        <v>18.38</v>
      </c>
      <c r="L5989" s="786">
        <v>18.38</v>
      </c>
      <c r="M5989" s="55" t="s">
        <v>2455</v>
      </c>
    </row>
    <row r="5990" spans="1:13" ht="15">
      <c r="A5990" s="282">
        <v>45965</v>
      </c>
      <c r="B5990" s="55" t="s">
        <v>7557</v>
      </c>
      <c r="C5990" s="784">
        <v>83502</v>
      </c>
      <c r="D5990" s="784" t="s">
        <v>6750</v>
      </c>
      <c r="E5990" s="784">
        <v>85</v>
      </c>
      <c r="F5990" s="784">
        <v>4010</v>
      </c>
      <c r="G5990" s="784" t="s">
        <v>4802</v>
      </c>
      <c r="H5990" s="784" t="s">
        <v>1573</v>
      </c>
      <c r="J5990" s="784">
        <v>2</v>
      </c>
      <c r="K5990" s="784">
        <v>4.1399999999999997</v>
      </c>
      <c r="L5990" s="784">
        <v>8.2799999999999994</v>
      </c>
      <c r="M5990" s="55" t="s">
        <v>2455</v>
      </c>
    </row>
    <row r="5991" spans="1:13" ht="15">
      <c r="A5991" s="282">
        <v>45965</v>
      </c>
      <c r="B5991" s="55" t="s">
        <v>7557</v>
      </c>
      <c r="C5991" s="786">
        <v>44403</v>
      </c>
      <c r="D5991" s="786" t="s">
        <v>2242</v>
      </c>
      <c r="E5991" s="786" t="s">
        <v>441</v>
      </c>
      <c r="F5991" s="786">
        <v>4010</v>
      </c>
      <c r="G5991" s="786" t="s">
        <v>6832</v>
      </c>
      <c r="H5991" s="786" t="s">
        <v>1573</v>
      </c>
      <c r="J5991" s="786">
        <v>1</v>
      </c>
      <c r="K5991" s="786">
        <v>8.69</v>
      </c>
      <c r="L5991" s="786">
        <v>8.69</v>
      </c>
      <c r="M5991" s="55" t="s">
        <v>2455</v>
      </c>
    </row>
    <row r="5992" spans="1:13" ht="15">
      <c r="A5992" s="282">
        <v>45965</v>
      </c>
      <c r="B5992" s="55" t="s">
        <v>7557</v>
      </c>
      <c r="C5992" s="784">
        <v>83507</v>
      </c>
      <c r="D5992" s="784" t="s">
        <v>4542</v>
      </c>
      <c r="E5992" s="784">
        <v>100</v>
      </c>
      <c r="F5992" s="784">
        <v>4010</v>
      </c>
      <c r="G5992" s="784" t="s">
        <v>7559</v>
      </c>
      <c r="H5992" s="784" t="s">
        <v>1573</v>
      </c>
      <c r="J5992" s="784">
        <v>1</v>
      </c>
      <c r="K5992" s="784">
        <v>5.29</v>
      </c>
      <c r="L5992" s="784">
        <v>5.29</v>
      </c>
      <c r="M5992" s="55" t="s">
        <v>2455</v>
      </c>
    </row>
    <row r="5993" spans="1:13" ht="15">
      <c r="A5993" s="282">
        <v>45965</v>
      </c>
      <c r="B5993" s="55" t="s">
        <v>7557</v>
      </c>
      <c r="C5993" s="786">
        <v>83927</v>
      </c>
      <c r="D5993" s="786" t="s">
        <v>7166</v>
      </c>
      <c r="E5993" s="786" t="s">
        <v>2300</v>
      </c>
      <c r="F5993" s="786">
        <v>4010</v>
      </c>
      <c r="G5993" s="786" t="s">
        <v>5944</v>
      </c>
      <c r="H5993" s="786" t="s">
        <v>1573</v>
      </c>
      <c r="J5993" s="786">
        <v>1</v>
      </c>
      <c r="K5993" s="786">
        <v>15.07</v>
      </c>
      <c r="L5993" s="786">
        <v>15.07</v>
      </c>
      <c r="M5993" s="55" t="s">
        <v>2455</v>
      </c>
    </row>
    <row r="5994" spans="1:13" ht="15">
      <c r="A5994" s="282">
        <v>45965</v>
      </c>
      <c r="B5994" s="55" t="s">
        <v>7557</v>
      </c>
      <c r="C5994" s="784">
        <v>82009</v>
      </c>
      <c r="D5994" s="784" t="s">
        <v>3844</v>
      </c>
      <c r="E5994" s="784">
        <v>120</v>
      </c>
      <c r="F5994" s="784">
        <v>4010</v>
      </c>
      <c r="G5994" s="784" t="s">
        <v>6833</v>
      </c>
      <c r="H5994" s="784" t="s">
        <v>1573</v>
      </c>
      <c r="J5994" s="784">
        <v>1</v>
      </c>
      <c r="K5994" s="784">
        <v>7.1</v>
      </c>
      <c r="L5994" s="784">
        <v>7.1</v>
      </c>
      <c r="M5994" s="55" t="s">
        <v>2455</v>
      </c>
    </row>
    <row r="5995" spans="1:13" ht="15">
      <c r="A5995" s="282">
        <v>45965</v>
      </c>
      <c r="B5995" s="55" t="s">
        <v>7557</v>
      </c>
      <c r="C5995" s="786">
        <v>81503</v>
      </c>
      <c r="D5995" s="786">
        <v>11</v>
      </c>
      <c r="E5995" s="786">
        <v>90</v>
      </c>
      <c r="F5995" s="786">
        <v>4010</v>
      </c>
      <c r="G5995" s="786" t="s">
        <v>6676</v>
      </c>
      <c r="H5995" s="786" t="s">
        <v>1573</v>
      </c>
      <c r="J5995" s="786">
        <v>1</v>
      </c>
      <c r="K5995" s="786">
        <v>6.07</v>
      </c>
      <c r="L5995" s="786">
        <v>6.07</v>
      </c>
      <c r="M5995" s="55" t="s">
        <v>2455</v>
      </c>
    </row>
    <row r="5996" spans="1:13" ht="15">
      <c r="A5996" s="282">
        <v>45965</v>
      </c>
      <c r="B5996" s="55" t="s">
        <v>7557</v>
      </c>
      <c r="C5996" s="784">
        <v>59852</v>
      </c>
      <c r="D5996" s="784" t="s">
        <v>2623</v>
      </c>
      <c r="E5996" s="784">
        <v>120</v>
      </c>
      <c r="F5996" s="784">
        <v>4010</v>
      </c>
      <c r="G5996" s="784" t="s">
        <v>5460</v>
      </c>
      <c r="H5996" s="784" t="s">
        <v>1573</v>
      </c>
      <c r="J5996" s="784">
        <v>1</v>
      </c>
      <c r="K5996" s="784">
        <v>8.77</v>
      </c>
      <c r="L5996" s="784">
        <v>8.77</v>
      </c>
      <c r="M5996" s="55" t="s">
        <v>2455</v>
      </c>
    </row>
    <row r="5997" spans="1:13" ht="15">
      <c r="A5997" s="282">
        <v>45965</v>
      </c>
      <c r="B5997" s="55" t="s">
        <v>7557</v>
      </c>
      <c r="C5997" s="786">
        <v>82307</v>
      </c>
      <c r="D5997" s="786" t="s">
        <v>6020</v>
      </c>
      <c r="E5997" s="786" t="s">
        <v>2356</v>
      </c>
      <c r="F5997" s="786">
        <v>4010</v>
      </c>
      <c r="G5997" s="786" t="s">
        <v>7560</v>
      </c>
      <c r="H5997" s="786" t="s">
        <v>1573</v>
      </c>
      <c r="J5997" s="786">
        <v>1</v>
      </c>
      <c r="K5997" s="786">
        <v>26.65</v>
      </c>
      <c r="L5997" s="786">
        <v>26.65</v>
      </c>
      <c r="M5997" s="55" t="s">
        <v>2455</v>
      </c>
    </row>
    <row r="5998" spans="1:13" ht="15">
      <c r="A5998" s="282">
        <v>45965</v>
      </c>
      <c r="B5998" s="55" t="s">
        <v>7557</v>
      </c>
      <c r="C5998" s="784">
        <v>59852</v>
      </c>
      <c r="D5998" s="784" t="s">
        <v>2623</v>
      </c>
      <c r="E5998" s="784">
        <v>150</v>
      </c>
      <c r="F5998" s="784">
        <v>4010</v>
      </c>
      <c r="G5998" s="784" t="s">
        <v>3003</v>
      </c>
      <c r="H5998" s="784" t="s">
        <v>1573</v>
      </c>
      <c r="J5998" s="784">
        <v>1</v>
      </c>
      <c r="K5998" s="784">
        <v>8.77</v>
      </c>
      <c r="L5998" s="784">
        <v>8.77</v>
      </c>
      <c r="M5998" s="55" t="s">
        <v>2455</v>
      </c>
    </row>
    <row r="5999" spans="1:13" ht="15">
      <c r="A5999" s="282">
        <v>45965</v>
      </c>
      <c r="B5999" s="55" t="s">
        <v>7557</v>
      </c>
      <c r="C5999" s="786">
        <v>83567</v>
      </c>
      <c r="D5999" s="786" t="s">
        <v>7166</v>
      </c>
      <c r="E5999" s="786">
        <v>100</v>
      </c>
      <c r="F5999" s="786">
        <v>4010</v>
      </c>
      <c r="G5999" s="786" t="s">
        <v>4804</v>
      </c>
      <c r="H5999" s="786" t="s">
        <v>1573</v>
      </c>
      <c r="J5999" s="786">
        <v>1</v>
      </c>
      <c r="K5999" s="786">
        <v>6.86</v>
      </c>
      <c r="L5999" s="786">
        <v>6.86</v>
      </c>
      <c r="M5999" s="55" t="s">
        <v>2455</v>
      </c>
    </row>
    <row r="6000" spans="1:13" ht="15">
      <c r="A6000" s="282">
        <v>45965</v>
      </c>
      <c r="B6000" s="55" t="s">
        <v>7557</v>
      </c>
      <c r="C6000" s="784">
        <v>83865</v>
      </c>
      <c r="D6000" s="784" t="s">
        <v>6747</v>
      </c>
      <c r="E6000" s="784" t="s">
        <v>289</v>
      </c>
      <c r="F6000" s="784">
        <v>4010</v>
      </c>
      <c r="G6000" s="784" t="s">
        <v>7561</v>
      </c>
      <c r="H6000" s="784" t="s">
        <v>1573</v>
      </c>
      <c r="J6000" s="784">
        <v>1</v>
      </c>
      <c r="K6000" s="784">
        <v>11.89</v>
      </c>
      <c r="L6000" s="784">
        <v>11.89</v>
      </c>
      <c r="M6000" s="55" t="s">
        <v>2455</v>
      </c>
    </row>
    <row r="6001" spans="1:13" ht="15">
      <c r="A6001" s="282">
        <v>45965</v>
      </c>
      <c r="B6001" s="55" t="s">
        <v>7557</v>
      </c>
      <c r="C6001" s="786">
        <v>82336</v>
      </c>
      <c r="D6001" s="786" t="s">
        <v>7035</v>
      </c>
      <c r="E6001" s="786">
        <v>110</v>
      </c>
      <c r="F6001" s="786">
        <v>4010</v>
      </c>
      <c r="G6001" s="786" t="s">
        <v>4805</v>
      </c>
      <c r="H6001" s="786" t="s">
        <v>1573</v>
      </c>
      <c r="J6001" s="786">
        <v>2</v>
      </c>
      <c r="K6001" s="786">
        <v>9.67</v>
      </c>
      <c r="L6001" s="786">
        <v>19.34</v>
      </c>
      <c r="M6001" s="55" t="s">
        <v>2455</v>
      </c>
    </row>
    <row r="6002" spans="1:13" ht="15">
      <c r="A6002" s="282">
        <v>45965</v>
      </c>
      <c r="B6002" s="55" t="s">
        <v>7557</v>
      </c>
      <c r="C6002" s="784">
        <v>83565</v>
      </c>
      <c r="D6002" s="784" t="s">
        <v>6747</v>
      </c>
      <c r="E6002" s="784" t="s">
        <v>2061</v>
      </c>
      <c r="F6002" s="784">
        <v>4010</v>
      </c>
      <c r="G6002" s="784" t="s">
        <v>7562</v>
      </c>
      <c r="H6002" s="784" t="s">
        <v>1573</v>
      </c>
      <c r="J6002" s="784">
        <v>1</v>
      </c>
      <c r="K6002" s="784">
        <v>22.53</v>
      </c>
      <c r="L6002" s="784">
        <v>22.53</v>
      </c>
      <c r="M6002" s="55" t="s">
        <v>2455</v>
      </c>
    </row>
    <row r="6003" spans="1:13" ht="15">
      <c r="A6003" s="282">
        <v>45965</v>
      </c>
      <c r="B6003" s="55" t="s">
        <v>7557</v>
      </c>
      <c r="C6003" s="786">
        <v>81339</v>
      </c>
      <c r="D6003" s="786" t="s">
        <v>3766</v>
      </c>
      <c r="E6003" s="786">
        <v>110</v>
      </c>
      <c r="F6003" s="786">
        <v>4010</v>
      </c>
      <c r="G6003" s="786" t="s">
        <v>5467</v>
      </c>
      <c r="H6003" s="786" t="s">
        <v>1573</v>
      </c>
      <c r="J6003" s="786">
        <v>1</v>
      </c>
      <c r="K6003" s="786">
        <v>6.49</v>
      </c>
      <c r="L6003" s="786">
        <v>6.49</v>
      </c>
      <c r="M6003" s="55" t="s">
        <v>2455</v>
      </c>
    </row>
    <row r="6004" spans="1:13" ht="15">
      <c r="A6004" s="282">
        <v>45965</v>
      </c>
      <c r="B6004" s="55" t="s">
        <v>7557</v>
      </c>
      <c r="C6004" s="784">
        <v>37028</v>
      </c>
      <c r="D6004" s="784" t="s">
        <v>6457</v>
      </c>
      <c r="E6004" s="784">
        <v>90</v>
      </c>
      <c r="F6004" s="784">
        <v>4010</v>
      </c>
      <c r="G6004" s="784" t="s">
        <v>5466</v>
      </c>
      <c r="H6004" s="784" t="s">
        <v>1573</v>
      </c>
      <c r="J6004" s="784">
        <v>1</v>
      </c>
      <c r="K6004" s="784">
        <v>6.38</v>
      </c>
      <c r="L6004" s="784">
        <v>6.38</v>
      </c>
      <c r="M6004" s="55" t="s">
        <v>2455</v>
      </c>
    </row>
    <row r="6005" spans="1:13" ht="15">
      <c r="A6005" s="282">
        <v>45965</v>
      </c>
      <c r="B6005" s="55" t="s">
        <v>7557</v>
      </c>
      <c r="C6005" s="786">
        <v>83160</v>
      </c>
      <c r="D6005" s="786" t="s">
        <v>5187</v>
      </c>
      <c r="E6005" s="786">
        <v>150</v>
      </c>
      <c r="F6005" s="786">
        <v>4010</v>
      </c>
      <c r="G6005" s="786" t="s">
        <v>4620</v>
      </c>
      <c r="H6005" s="786" t="s">
        <v>1573</v>
      </c>
      <c r="J6005" s="786">
        <v>1</v>
      </c>
      <c r="K6005" s="786">
        <v>10.89</v>
      </c>
      <c r="L6005" s="786">
        <v>10.89</v>
      </c>
      <c r="M6005" s="55" t="s">
        <v>2455</v>
      </c>
    </row>
    <row r="6006" spans="1:13" ht="15">
      <c r="A6006" s="282">
        <v>45965</v>
      </c>
      <c r="B6006" s="55" t="s">
        <v>7557</v>
      </c>
      <c r="C6006" s="784">
        <v>83090</v>
      </c>
      <c r="D6006" s="784" t="s">
        <v>3971</v>
      </c>
      <c r="E6006" s="784">
        <v>75</v>
      </c>
      <c r="F6006" s="784">
        <v>4010</v>
      </c>
      <c r="G6006" s="784" t="s">
        <v>7563</v>
      </c>
      <c r="H6006" s="784" t="s">
        <v>1573</v>
      </c>
      <c r="J6006" s="784">
        <v>1</v>
      </c>
      <c r="K6006" s="784">
        <v>7.62</v>
      </c>
      <c r="L6006" s="784">
        <v>7.62</v>
      </c>
      <c r="M6006" s="55" t="s">
        <v>2455</v>
      </c>
    </row>
    <row r="6007" spans="1:13" ht="15">
      <c r="A6007" s="282">
        <v>45965</v>
      </c>
      <c r="B6007" s="55" t="s">
        <v>7557</v>
      </c>
      <c r="C6007" s="786">
        <v>82834</v>
      </c>
      <c r="D6007" s="786" t="s">
        <v>4796</v>
      </c>
      <c r="E6007" s="786" t="s">
        <v>2061</v>
      </c>
      <c r="F6007" s="786">
        <v>4010</v>
      </c>
      <c r="G6007" s="786" t="s">
        <v>7564</v>
      </c>
      <c r="H6007" s="786" t="s">
        <v>1573</v>
      </c>
      <c r="J6007" s="786">
        <v>1</v>
      </c>
      <c r="K6007" s="786">
        <v>28.87</v>
      </c>
      <c r="L6007" s="786">
        <v>28.87</v>
      </c>
      <c r="M6007" s="55" t="s">
        <v>2455</v>
      </c>
    </row>
    <row r="6008" spans="1:13" ht="15">
      <c r="A6008" s="282">
        <v>45965</v>
      </c>
      <c r="B6008" s="55" t="s">
        <v>7557</v>
      </c>
      <c r="C6008" s="784">
        <v>82723</v>
      </c>
      <c r="D6008" s="784" t="s">
        <v>2539</v>
      </c>
      <c r="E6008" s="784">
        <v>120</v>
      </c>
      <c r="F6008" s="784">
        <v>4010</v>
      </c>
      <c r="G6008" s="784" t="s">
        <v>4807</v>
      </c>
      <c r="H6008" s="784" t="s">
        <v>1573</v>
      </c>
      <c r="J6008" s="784">
        <v>2</v>
      </c>
      <c r="K6008" s="784">
        <v>8.83</v>
      </c>
      <c r="L6008" s="784">
        <v>17.66</v>
      </c>
      <c r="M6008" s="55" t="s">
        <v>2455</v>
      </c>
    </row>
    <row r="6009" spans="1:13" ht="15">
      <c r="A6009" s="282">
        <v>45965</v>
      </c>
      <c r="B6009" s="55" t="s">
        <v>7557</v>
      </c>
      <c r="C6009" s="786">
        <v>80039</v>
      </c>
      <c r="D6009" s="786" t="s">
        <v>6088</v>
      </c>
      <c r="E6009" s="786" t="s">
        <v>289</v>
      </c>
      <c r="F6009" s="786">
        <v>4010</v>
      </c>
      <c r="G6009" s="786" t="s">
        <v>7565</v>
      </c>
      <c r="H6009" s="786" t="s">
        <v>1573</v>
      </c>
      <c r="J6009" s="786">
        <v>2</v>
      </c>
      <c r="K6009" s="786">
        <v>10.08</v>
      </c>
      <c r="L6009" s="786">
        <v>20.16</v>
      </c>
      <c r="M6009" s="55" t="s">
        <v>2455</v>
      </c>
    </row>
    <row r="6010" spans="1:13" ht="15">
      <c r="A6010" s="282">
        <v>45965</v>
      </c>
      <c r="B6010" s="55" t="s">
        <v>7557</v>
      </c>
      <c r="C6010" s="784">
        <v>81563</v>
      </c>
      <c r="D6010" s="784" t="s">
        <v>4942</v>
      </c>
      <c r="E6010" s="784">
        <v>100</v>
      </c>
      <c r="F6010" s="784">
        <v>4010</v>
      </c>
      <c r="G6010" s="784" t="s">
        <v>4808</v>
      </c>
      <c r="H6010" s="784" t="s">
        <v>1573</v>
      </c>
      <c r="J6010" s="784">
        <v>1</v>
      </c>
      <c r="K6010" s="784">
        <v>10.050000000000001</v>
      </c>
      <c r="L6010" s="784">
        <v>10.050000000000001</v>
      </c>
      <c r="M6010" s="55" t="s">
        <v>2455</v>
      </c>
    </row>
    <row r="6011" spans="1:13" ht="15">
      <c r="A6011" s="282">
        <v>45965</v>
      </c>
      <c r="B6011" s="55" t="s">
        <v>7557</v>
      </c>
      <c r="C6011" s="786">
        <v>81881</v>
      </c>
      <c r="D6011" s="786" t="s">
        <v>7434</v>
      </c>
      <c r="E6011" s="786">
        <v>110</v>
      </c>
      <c r="F6011" s="786">
        <v>4010</v>
      </c>
      <c r="G6011" s="786" t="s">
        <v>7070</v>
      </c>
      <c r="H6011" s="786" t="s">
        <v>1573</v>
      </c>
      <c r="J6011" s="786">
        <v>1</v>
      </c>
      <c r="K6011" s="786">
        <v>6.61</v>
      </c>
      <c r="L6011" s="786">
        <v>6.61</v>
      </c>
      <c r="M6011" s="55" t="s">
        <v>2455</v>
      </c>
    </row>
    <row r="6012" spans="1:13" ht="15">
      <c r="A6012" s="282">
        <v>45965</v>
      </c>
      <c r="B6012" s="55" t="s">
        <v>7557</v>
      </c>
      <c r="C6012" s="784">
        <v>82717</v>
      </c>
      <c r="D6012" s="784" t="s">
        <v>3326</v>
      </c>
      <c r="E6012" s="784">
        <v>90</v>
      </c>
      <c r="F6012" s="784">
        <v>4010</v>
      </c>
      <c r="G6012" s="784" t="s">
        <v>5471</v>
      </c>
      <c r="H6012" s="784" t="s">
        <v>1573</v>
      </c>
      <c r="J6012" s="784">
        <v>1</v>
      </c>
      <c r="K6012" s="784">
        <v>9.4600000000000009</v>
      </c>
      <c r="L6012" s="784">
        <v>9.4600000000000009</v>
      </c>
      <c r="M6012" s="55" t="s">
        <v>2455</v>
      </c>
    </row>
    <row r="6013" spans="1:13" ht="15">
      <c r="A6013" s="282">
        <v>45965</v>
      </c>
      <c r="B6013" s="55" t="s">
        <v>7557</v>
      </c>
      <c r="C6013" s="786">
        <v>81824</v>
      </c>
      <c r="D6013" s="786" t="s">
        <v>4270</v>
      </c>
      <c r="E6013" s="786" t="s">
        <v>884</v>
      </c>
      <c r="F6013" s="786">
        <v>4010</v>
      </c>
      <c r="G6013" s="786" t="s">
        <v>6837</v>
      </c>
      <c r="H6013" s="786" t="s">
        <v>1573</v>
      </c>
      <c r="J6013" s="786">
        <v>1</v>
      </c>
      <c r="K6013" s="786">
        <v>11.71</v>
      </c>
      <c r="L6013" s="786">
        <v>11.71</v>
      </c>
      <c r="M6013" s="55" t="s">
        <v>2455</v>
      </c>
    </row>
    <row r="6014" spans="1:13" ht="15">
      <c r="A6014" s="282">
        <v>45965</v>
      </c>
      <c r="B6014" s="55" t="s">
        <v>7557</v>
      </c>
      <c r="C6014" s="784">
        <v>83808</v>
      </c>
      <c r="D6014" s="784" t="s">
        <v>7566</v>
      </c>
      <c r="E6014" s="784">
        <v>75</v>
      </c>
      <c r="F6014" s="784">
        <v>4010</v>
      </c>
      <c r="G6014" s="784" t="s">
        <v>7567</v>
      </c>
      <c r="H6014" s="784" t="s">
        <v>1573</v>
      </c>
      <c r="J6014" s="784">
        <v>1</v>
      </c>
      <c r="K6014" s="784">
        <v>13.53</v>
      </c>
      <c r="L6014" s="784">
        <v>13.53</v>
      </c>
      <c r="M6014" s="55" t="s">
        <v>2455</v>
      </c>
    </row>
    <row r="6015" spans="1:13" ht="15">
      <c r="A6015" s="282">
        <v>45965</v>
      </c>
      <c r="B6015" s="55" t="s">
        <v>7557</v>
      </c>
      <c r="C6015" s="786">
        <v>82603</v>
      </c>
      <c r="D6015" s="786" t="s">
        <v>3493</v>
      </c>
      <c r="E6015" s="786">
        <v>140</v>
      </c>
      <c r="F6015" s="786">
        <v>4010</v>
      </c>
      <c r="G6015" s="786" t="s">
        <v>5474</v>
      </c>
      <c r="H6015" s="786" t="s">
        <v>1573</v>
      </c>
      <c r="J6015" s="786">
        <v>2</v>
      </c>
      <c r="K6015" s="786">
        <v>5.1100000000000003</v>
      </c>
      <c r="L6015" s="786">
        <v>10.220000000000001</v>
      </c>
      <c r="M6015" s="55" t="s">
        <v>2455</v>
      </c>
    </row>
    <row r="6016" spans="1:13" ht="15">
      <c r="A6016" s="282">
        <v>45965</v>
      </c>
      <c r="B6016" s="55" t="s">
        <v>7557</v>
      </c>
      <c r="C6016" s="784">
        <v>83300</v>
      </c>
      <c r="D6016" s="784" t="s">
        <v>5850</v>
      </c>
      <c r="E6016" s="784">
        <v>90</v>
      </c>
      <c r="F6016" s="784">
        <v>4010</v>
      </c>
      <c r="G6016" s="784" t="s">
        <v>4811</v>
      </c>
      <c r="H6016" s="784" t="s">
        <v>1573</v>
      </c>
      <c r="J6016" s="784">
        <v>1</v>
      </c>
      <c r="K6016" s="784">
        <v>10.35</v>
      </c>
      <c r="L6016" s="784">
        <v>10.35</v>
      </c>
      <c r="M6016" s="55" t="s">
        <v>2455</v>
      </c>
    </row>
    <row r="6017" spans="1:13" ht="15">
      <c r="A6017" s="282">
        <v>45965</v>
      </c>
      <c r="B6017" s="55" t="s">
        <v>7557</v>
      </c>
      <c r="C6017" s="786">
        <v>37028</v>
      </c>
      <c r="D6017" s="786" t="s">
        <v>6457</v>
      </c>
      <c r="E6017" s="786">
        <v>85</v>
      </c>
      <c r="F6017" s="786">
        <v>4010</v>
      </c>
      <c r="G6017" s="786" t="s">
        <v>5407</v>
      </c>
      <c r="H6017" s="786" t="s">
        <v>1573</v>
      </c>
      <c r="J6017" s="786">
        <v>1</v>
      </c>
      <c r="K6017" s="786">
        <v>6.36</v>
      </c>
      <c r="L6017" s="786">
        <v>6.36</v>
      </c>
      <c r="M6017" s="55" t="s">
        <v>2455</v>
      </c>
    </row>
    <row r="6018" spans="1:13" ht="15">
      <c r="A6018" s="282">
        <v>45965</v>
      </c>
      <c r="B6018" s="55" t="s">
        <v>7557</v>
      </c>
      <c r="C6018" s="784">
        <v>80034</v>
      </c>
      <c r="D6018" s="784">
        <v>22</v>
      </c>
      <c r="E6018" s="784" t="s">
        <v>2296</v>
      </c>
      <c r="F6018" s="784">
        <v>4010</v>
      </c>
      <c r="G6018" s="784" t="s">
        <v>7568</v>
      </c>
      <c r="H6018" s="784" t="s">
        <v>1573</v>
      </c>
      <c r="J6018" s="784">
        <v>1</v>
      </c>
      <c r="K6018" s="784">
        <v>10.16</v>
      </c>
      <c r="L6018" s="784">
        <v>10.16</v>
      </c>
      <c r="M6018" s="55" t="s">
        <v>2455</v>
      </c>
    </row>
    <row r="6019" spans="1:13" ht="15">
      <c r="A6019" s="282">
        <v>45965</v>
      </c>
      <c r="B6019" s="55" t="s">
        <v>7557</v>
      </c>
      <c r="C6019" s="786">
        <v>83262</v>
      </c>
      <c r="D6019" s="786" t="s">
        <v>6400</v>
      </c>
      <c r="E6019" s="786">
        <v>110</v>
      </c>
      <c r="F6019" s="786">
        <v>4010</v>
      </c>
      <c r="G6019" s="786" t="s">
        <v>6839</v>
      </c>
      <c r="H6019" s="786" t="s">
        <v>1573</v>
      </c>
      <c r="J6019" s="786">
        <v>4</v>
      </c>
      <c r="K6019" s="786">
        <v>12.06</v>
      </c>
      <c r="L6019" s="786">
        <v>48.24</v>
      </c>
      <c r="M6019" s="55" t="s">
        <v>2455</v>
      </c>
    </row>
    <row r="6020" spans="1:13" ht="15">
      <c r="A6020" s="282">
        <v>45965</v>
      </c>
      <c r="B6020" s="55" t="s">
        <v>7557</v>
      </c>
      <c r="C6020" s="784">
        <v>83227</v>
      </c>
      <c r="D6020" s="784" t="s">
        <v>5508</v>
      </c>
      <c r="E6020" s="784">
        <v>50</v>
      </c>
      <c r="F6020" s="784">
        <v>4010</v>
      </c>
      <c r="G6020" s="784" t="s">
        <v>6840</v>
      </c>
      <c r="H6020" s="784" t="s">
        <v>1573</v>
      </c>
      <c r="J6020" s="784">
        <v>2</v>
      </c>
      <c r="K6020" s="784">
        <v>6.33</v>
      </c>
      <c r="L6020" s="784">
        <v>12.66</v>
      </c>
      <c r="M6020" s="55" t="s">
        <v>2455</v>
      </c>
    </row>
    <row r="6021" spans="1:13" ht="15">
      <c r="A6021" s="282">
        <v>45965</v>
      </c>
      <c r="B6021" s="55" t="s">
        <v>7557</v>
      </c>
      <c r="C6021" s="786">
        <v>67284</v>
      </c>
      <c r="D6021" s="786" t="s">
        <v>5027</v>
      </c>
      <c r="E6021" s="786">
        <v>130</v>
      </c>
      <c r="F6021" s="786">
        <v>4010</v>
      </c>
      <c r="G6021" s="786" t="s">
        <v>7569</v>
      </c>
      <c r="H6021" s="786" t="s">
        <v>1573</v>
      </c>
      <c r="J6021" s="786">
        <v>1</v>
      </c>
      <c r="K6021" s="786">
        <v>12.92</v>
      </c>
      <c r="L6021" s="786">
        <v>12.92</v>
      </c>
      <c r="M6021" s="55" t="s">
        <v>2455</v>
      </c>
    </row>
    <row r="6022" spans="1:13" ht="15">
      <c r="A6022" s="282">
        <v>45965</v>
      </c>
      <c r="B6022" s="55" t="s">
        <v>7557</v>
      </c>
      <c r="C6022" s="784">
        <v>82285</v>
      </c>
      <c r="D6022" s="784" t="s">
        <v>4796</v>
      </c>
      <c r="E6022" s="784">
        <v>70</v>
      </c>
      <c r="F6022" s="784">
        <v>4010</v>
      </c>
      <c r="G6022" s="784" t="s">
        <v>6841</v>
      </c>
      <c r="H6022" s="784" t="s">
        <v>1573</v>
      </c>
      <c r="J6022" s="784">
        <v>1</v>
      </c>
      <c r="K6022" s="784">
        <v>7.62</v>
      </c>
      <c r="L6022" s="784">
        <v>7.62</v>
      </c>
      <c r="M6022" s="55" t="s">
        <v>2455</v>
      </c>
    </row>
    <row r="6023" spans="1:13" ht="15">
      <c r="A6023" s="282">
        <v>45965</v>
      </c>
      <c r="B6023" s="55" t="s">
        <v>7557</v>
      </c>
      <c r="C6023" s="786">
        <v>83524</v>
      </c>
      <c r="D6023" s="786" t="s">
        <v>5040</v>
      </c>
      <c r="E6023" s="786">
        <v>85</v>
      </c>
      <c r="F6023" s="786">
        <v>4010</v>
      </c>
      <c r="G6023" s="786" t="s">
        <v>5409</v>
      </c>
      <c r="H6023" s="786" t="s">
        <v>1573</v>
      </c>
      <c r="J6023" s="786">
        <v>2</v>
      </c>
      <c r="K6023" s="786">
        <v>12.73</v>
      </c>
      <c r="L6023" s="786">
        <v>25.46</v>
      </c>
      <c r="M6023" s="55" t="s">
        <v>2455</v>
      </c>
    </row>
    <row r="6024" spans="1:13" ht="15">
      <c r="A6024" s="282">
        <v>45965</v>
      </c>
      <c r="B6024" s="55" t="s">
        <v>7557</v>
      </c>
      <c r="C6024" s="784">
        <v>83615</v>
      </c>
      <c r="D6024" s="784" t="s">
        <v>7570</v>
      </c>
      <c r="E6024" s="784" t="s">
        <v>441</v>
      </c>
      <c r="F6024" s="784">
        <v>4010</v>
      </c>
      <c r="G6024" s="784" t="s">
        <v>7571</v>
      </c>
      <c r="H6024" s="784" t="s">
        <v>1573</v>
      </c>
      <c r="J6024" s="784">
        <v>1</v>
      </c>
      <c r="K6024" s="784">
        <v>31.47</v>
      </c>
      <c r="L6024" s="784">
        <v>31.47</v>
      </c>
      <c r="M6024" s="55" t="s">
        <v>2455</v>
      </c>
    </row>
    <row r="6025" spans="1:13" ht="15">
      <c r="A6025" s="282">
        <v>45965</v>
      </c>
      <c r="B6025" s="55" t="s">
        <v>7557</v>
      </c>
      <c r="C6025" s="786">
        <v>83520</v>
      </c>
      <c r="D6025" s="786" t="s">
        <v>5109</v>
      </c>
      <c r="E6025" s="786">
        <v>90</v>
      </c>
      <c r="F6025" s="786">
        <v>4010</v>
      </c>
      <c r="G6025" s="786" t="s">
        <v>6843</v>
      </c>
      <c r="H6025" s="786" t="s">
        <v>1573</v>
      </c>
      <c r="J6025" s="786">
        <v>1</v>
      </c>
      <c r="K6025" s="786">
        <v>8.1999999999999993</v>
      </c>
      <c r="L6025" s="786">
        <v>8.1999999999999993</v>
      </c>
      <c r="M6025" s="55" t="s">
        <v>2455</v>
      </c>
    </row>
    <row r="6026" spans="1:13" ht="15">
      <c r="A6026" s="282">
        <v>45965</v>
      </c>
      <c r="B6026" s="55" t="s">
        <v>7557</v>
      </c>
      <c r="C6026" s="784">
        <v>80908</v>
      </c>
      <c r="D6026" s="784">
        <v>748</v>
      </c>
      <c r="E6026" s="784" t="s">
        <v>289</v>
      </c>
      <c r="F6026" s="784">
        <v>4010</v>
      </c>
      <c r="G6026" s="784" t="s">
        <v>4812</v>
      </c>
      <c r="H6026" s="784" t="s">
        <v>1573</v>
      </c>
      <c r="J6026" s="784">
        <v>4</v>
      </c>
      <c r="K6026" s="784">
        <v>2.2999999999999998</v>
      </c>
      <c r="L6026" s="784">
        <v>9.1999999999999993</v>
      </c>
      <c r="M6026" s="55" t="s">
        <v>2455</v>
      </c>
    </row>
    <row r="6027" spans="1:13" ht="15">
      <c r="A6027" s="282">
        <v>45965</v>
      </c>
      <c r="B6027" s="55" t="s">
        <v>7557</v>
      </c>
      <c r="C6027" s="786">
        <v>83828</v>
      </c>
      <c r="D6027" s="786" t="s">
        <v>7572</v>
      </c>
      <c r="E6027" s="786" t="s">
        <v>2300</v>
      </c>
      <c r="F6027" s="786">
        <v>4010</v>
      </c>
      <c r="G6027" s="786" t="s">
        <v>5413</v>
      </c>
      <c r="H6027" s="786" t="s">
        <v>1573</v>
      </c>
      <c r="J6027" s="786">
        <v>1</v>
      </c>
      <c r="K6027" s="786">
        <v>11.71</v>
      </c>
      <c r="L6027" s="786">
        <v>11.71</v>
      </c>
      <c r="M6027" s="55" t="s">
        <v>2455</v>
      </c>
    </row>
    <row r="6028" spans="1:13" ht="15">
      <c r="A6028" s="282">
        <v>45965</v>
      </c>
      <c r="B6028" s="55" t="s">
        <v>7557</v>
      </c>
      <c r="C6028" s="784">
        <v>82203</v>
      </c>
      <c r="D6028" s="784" t="s">
        <v>6746</v>
      </c>
      <c r="E6028" s="784">
        <v>110</v>
      </c>
      <c r="F6028" s="784">
        <v>4010</v>
      </c>
      <c r="G6028" s="784" t="s">
        <v>5415</v>
      </c>
      <c r="H6028" s="784" t="s">
        <v>1573</v>
      </c>
      <c r="J6028" s="784">
        <v>2</v>
      </c>
      <c r="K6028" s="784">
        <v>18.05</v>
      </c>
      <c r="L6028" s="784">
        <v>36.1</v>
      </c>
      <c r="M6028" s="55" t="s">
        <v>2455</v>
      </c>
    </row>
    <row r="6029" spans="1:13" ht="15">
      <c r="A6029" s="282">
        <v>45965</v>
      </c>
      <c r="B6029" s="55" t="s">
        <v>7557</v>
      </c>
      <c r="C6029" s="786">
        <v>81318</v>
      </c>
      <c r="D6029" s="786" t="s">
        <v>3734</v>
      </c>
      <c r="E6029" s="786">
        <v>160</v>
      </c>
      <c r="F6029" s="786">
        <v>4010</v>
      </c>
      <c r="G6029" s="786" t="s">
        <v>5362</v>
      </c>
      <c r="H6029" s="786" t="s">
        <v>1573</v>
      </c>
      <c r="J6029" s="786">
        <v>1</v>
      </c>
      <c r="K6029" s="786">
        <v>6.15</v>
      </c>
      <c r="L6029" s="786">
        <v>6.15</v>
      </c>
      <c r="M6029" s="55" t="s">
        <v>2455</v>
      </c>
    </row>
    <row r="6030" spans="1:13" ht="15">
      <c r="A6030" s="282">
        <v>45965</v>
      </c>
      <c r="B6030" s="55" t="s">
        <v>7557</v>
      </c>
      <c r="C6030" s="784">
        <v>83316</v>
      </c>
      <c r="D6030" s="784" t="s">
        <v>4601</v>
      </c>
      <c r="E6030" s="784">
        <v>140</v>
      </c>
      <c r="F6030" s="784">
        <v>4010</v>
      </c>
      <c r="G6030" s="784" t="s">
        <v>7573</v>
      </c>
      <c r="H6030" s="784" t="s">
        <v>1573</v>
      </c>
      <c r="J6030" s="784">
        <v>1</v>
      </c>
      <c r="K6030" s="784">
        <v>19.3</v>
      </c>
      <c r="L6030" s="784">
        <v>19.3</v>
      </c>
      <c r="M6030" s="55" t="s">
        <v>2455</v>
      </c>
    </row>
    <row r="6031" spans="1:13" ht="15">
      <c r="A6031" s="282">
        <v>45965</v>
      </c>
      <c r="B6031" s="55" t="s">
        <v>7557</v>
      </c>
      <c r="C6031" s="786">
        <v>52706</v>
      </c>
      <c r="D6031" s="786" t="s">
        <v>2425</v>
      </c>
      <c r="E6031" s="786">
        <v>85</v>
      </c>
      <c r="F6031" s="786">
        <v>4010</v>
      </c>
      <c r="G6031" s="786" t="s">
        <v>4814</v>
      </c>
      <c r="H6031" s="786" t="s">
        <v>1573</v>
      </c>
      <c r="J6031" s="786">
        <v>5</v>
      </c>
      <c r="K6031" s="786">
        <v>8.19</v>
      </c>
      <c r="L6031" s="786">
        <v>40.950000000000003</v>
      </c>
      <c r="M6031" s="55" t="s">
        <v>2455</v>
      </c>
    </row>
    <row r="6032" spans="1:13" ht="15">
      <c r="A6032" s="282">
        <v>45965</v>
      </c>
      <c r="B6032" s="55" t="s">
        <v>7557</v>
      </c>
      <c r="C6032" s="784">
        <v>37028</v>
      </c>
      <c r="D6032" s="784" t="s">
        <v>5914</v>
      </c>
      <c r="E6032" s="784">
        <v>130</v>
      </c>
      <c r="F6032" s="784">
        <v>4010</v>
      </c>
      <c r="G6032" s="784" t="s">
        <v>4816</v>
      </c>
      <c r="H6032" s="784" t="s">
        <v>1573</v>
      </c>
      <c r="J6032" s="784">
        <v>1</v>
      </c>
      <c r="K6032" s="784">
        <v>7.09</v>
      </c>
      <c r="L6032" s="784">
        <v>7.09</v>
      </c>
      <c r="M6032" s="55" t="s">
        <v>2455</v>
      </c>
    </row>
    <row r="6033" spans="1:13" ht="15">
      <c r="A6033" s="282">
        <v>45965</v>
      </c>
      <c r="B6033" s="55" t="s">
        <v>7557</v>
      </c>
      <c r="C6033" s="786">
        <v>61956</v>
      </c>
      <c r="D6033" s="786" t="s">
        <v>2466</v>
      </c>
      <c r="E6033" s="786">
        <v>130</v>
      </c>
      <c r="F6033" s="786">
        <v>4010</v>
      </c>
      <c r="G6033" s="786" t="s">
        <v>5423</v>
      </c>
      <c r="H6033" s="786" t="s">
        <v>1573</v>
      </c>
      <c r="J6033" s="786">
        <v>1</v>
      </c>
      <c r="K6033" s="786">
        <v>6.84</v>
      </c>
      <c r="L6033" s="786">
        <v>6.84</v>
      </c>
      <c r="M6033" s="55" t="s">
        <v>2455</v>
      </c>
    </row>
    <row r="6034" spans="1:13" ht="15">
      <c r="A6034" s="282">
        <v>45965</v>
      </c>
      <c r="B6034" s="55" t="s">
        <v>7557</v>
      </c>
      <c r="C6034" s="784">
        <v>83507</v>
      </c>
      <c r="D6034" s="784" t="s">
        <v>4542</v>
      </c>
      <c r="E6034" s="784">
        <v>130</v>
      </c>
      <c r="F6034" s="784">
        <v>4010</v>
      </c>
      <c r="G6034" s="784" t="s">
        <v>5426</v>
      </c>
      <c r="H6034" s="784" t="s">
        <v>1573</v>
      </c>
      <c r="J6034" s="784">
        <v>1</v>
      </c>
      <c r="K6034" s="784">
        <v>5.29</v>
      </c>
      <c r="L6034" s="784">
        <v>5.29</v>
      </c>
      <c r="M6034" s="55" t="s">
        <v>2455</v>
      </c>
    </row>
    <row r="6035" spans="1:13" ht="15">
      <c r="A6035" s="282">
        <v>45965</v>
      </c>
      <c r="B6035" s="55" t="s">
        <v>7557</v>
      </c>
      <c r="C6035" s="786">
        <v>52399</v>
      </c>
      <c r="D6035" s="786" t="s">
        <v>6545</v>
      </c>
      <c r="E6035" s="786" t="s">
        <v>441</v>
      </c>
      <c r="F6035" s="786">
        <v>4010</v>
      </c>
      <c r="G6035" s="786" t="s">
        <v>7574</v>
      </c>
      <c r="H6035" s="786" t="s">
        <v>1573</v>
      </c>
      <c r="J6035" s="786">
        <v>1</v>
      </c>
      <c r="K6035" s="786">
        <v>6.43</v>
      </c>
      <c r="L6035" s="786">
        <v>6.43</v>
      </c>
      <c r="M6035" s="55" t="s">
        <v>2455</v>
      </c>
    </row>
    <row r="6036" spans="1:13" ht="15">
      <c r="A6036" s="282">
        <v>45965</v>
      </c>
      <c r="B6036" s="55" t="s">
        <v>7557</v>
      </c>
      <c r="C6036" s="784">
        <v>83397</v>
      </c>
      <c r="D6036" s="784" t="s">
        <v>5972</v>
      </c>
      <c r="E6036" s="784">
        <v>60</v>
      </c>
      <c r="F6036" s="784">
        <v>4010</v>
      </c>
      <c r="G6036" s="784" t="s">
        <v>7575</v>
      </c>
      <c r="H6036" s="784" t="s">
        <v>1573</v>
      </c>
      <c r="J6036" s="784">
        <v>1</v>
      </c>
      <c r="K6036" s="784">
        <v>5.53</v>
      </c>
      <c r="L6036" s="784">
        <v>5.53</v>
      </c>
      <c r="M6036" s="55" t="s">
        <v>2455</v>
      </c>
    </row>
    <row r="6037" spans="1:13" ht="15">
      <c r="A6037" s="282">
        <v>45965</v>
      </c>
      <c r="B6037" s="55" t="s">
        <v>7557</v>
      </c>
      <c r="C6037" s="786">
        <v>83523</v>
      </c>
      <c r="D6037" s="786" t="s">
        <v>4292</v>
      </c>
      <c r="E6037" s="786">
        <v>75</v>
      </c>
      <c r="F6037" s="786">
        <v>4010</v>
      </c>
      <c r="G6037" s="786" t="s">
        <v>5430</v>
      </c>
      <c r="H6037" s="786" t="s">
        <v>1573</v>
      </c>
      <c r="J6037" s="786">
        <v>1</v>
      </c>
      <c r="K6037" s="786">
        <v>4.97</v>
      </c>
      <c r="L6037" s="786">
        <v>4.97</v>
      </c>
      <c r="M6037" s="55" t="s">
        <v>2455</v>
      </c>
    </row>
    <row r="6038" spans="1:13" ht="15">
      <c r="A6038" s="282">
        <v>45965</v>
      </c>
      <c r="B6038" s="55" t="s">
        <v>7557</v>
      </c>
      <c r="C6038" s="784">
        <v>82368</v>
      </c>
      <c r="D6038" s="784" t="s">
        <v>7576</v>
      </c>
      <c r="E6038" s="784">
        <v>160</v>
      </c>
      <c r="F6038" s="784">
        <v>4010</v>
      </c>
      <c r="G6038" s="784" t="s">
        <v>7577</v>
      </c>
      <c r="H6038" s="784" t="s">
        <v>1573</v>
      </c>
      <c r="J6038" s="784">
        <v>1</v>
      </c>
      <c r="K6038" s="784">
        <v>7.91</v>
      </c>
      <c r="L6038" s="784">
        <v>7.91</v>
      </c>
      <c r="M6038" s="55" t="s">
        <v>2455</v>
      </c>
    </row>
    <row r="6039" spans="1:13" ht="15">
      <c r="A6039" s="282">
        <v>45965</v>
      </c>
      <c r="B6039" s="55" t="s">
        <v>7557</v>
      </c>
      <c r="C6039" s="786">
        <v>55355</v>
      </c>
      <c r="D6039" s="786" t="s">
        <v>2552</v>
      </c>
      <c r="E6039" s="786">
        <v>90</v>
      </c>
      <c r="F6039" s="786">
        <v>4010</v>
      </c>
      <c r="G6039" s="786" t="s">
        <v>7578</v>
      </c>
      <c r="H6039" s="786" t="s">
        <v>1573</v>
      </c>
      <c r="J6039" s="786">
        <v>1</v>
      </c>
      <c r="K6039" s="786">
        <v>10.57</v>
      </c>
      <c r="L6039" s="786">
        <v>10.57</v>
      </c>
      <c r="M6039" s="55" t="s">
        <v>2455</v>
      </c>
    </row>
    <row r="6040" spans="1:13" ht="15">
      <c r="A6040" s="282">
        <v>45965</v>
      </c>
      <c r="B6040" s="55" t="s">
        <v>7557</v>
      </c>
      <c r="C6040" s="784">
        <v>83247</v>
      </c>
      <c r="D6040" s="784" t="s">
        <v>2536</v>
      </c>
      <c r="E6040" s="784">
        <v>85</v>
      </c>
      <c r="F6040" s="784">
        <v>4010</v>
      </c>
      <c r="G6040" s="784" t="s">
        <v>4367</v>
      </c>
      <c r="H6040" s="784" t="s">
        <v>1573</v>
      </c>
      <c r="J6040" s="784">
        <v>1</v>
      </c>
      <c r="K6040" s="784">
        <v>7.86</v>
      </c>
      <c r="L6040" s="784">
        <v>7.86</v>
      </c>
      <c r="M6040" s="55" t="s">
        <v>2455</v>
      </c>
    </row>
    <row r="6041" spans="1:13" ht="15">
      <c r="A6041" s="282">
        <v>45965</v>
      </c>
      <c r="B6041" s="55" t="s">
        <v>7557</v>
      </c>
      <c r="C6041" s="786">
        <v>83637</v>
      </c>
      <c r="D6041" s="786" t="s">
        <v>2255</v>
      </c>
      <c r="E6041" s="786" t="s">
        <v>441</v>
      </c>
      <c r="F6041" s="786">
        <v>4010</v>
      </c>
      <c r="G6041" s="786" t="s">
        <v>7579</v>
      </c>
      <c r="H6041" s="786" t="s">
        <v>1573</v>
      </c>
      <c r="J6041" s="786">
        <v>1</v>
      </c>
      <c r="K6041" s="786">
        <v>15.96</v>
      </c>
      <c r="L6041" s="786">
        <v>15.96</v>
      </c>
      <c r="M6041" s="55" t="s">
        <v>2455</v>
      </c>
    </row>
    <row r="6042" spans="1:13" ht="15">
      <c r="A6042" s="282">
        <v>45965</v>
      </c>
      <c r="B6042" s="55" t="s">
        <v>7557</v>
      </c>
      <c r="C6042" s="784">
        <v>83752</v>
      </c>
      <c r="D6042" s="784" t="s">
        <v>6810</v>
      </c>
      <c r="E6042" s="784">
        <v>90</v>
      </c>
      <c r="F6042" s="784">
        <v>4010</v>
      </c>
      <c r="G6042" s="784" t="s">
        <v>4820</v>
      </c>
      <c r="H6042" s="784" t="s">
        <v>1573</v>
      </c>
      <c r="J6042" s="784">
        <v>1</v>
      </c>
      <c r="K6042" s="784">
        <v>9.92</v>
      </c>
      <c r="L6042" s="784">
        <v>9.92</v>
      </c>
      <c r="M6042" s="55" t="s">
        <v>2455</v>
      </c>
    </row>
    <row r="6043" spans="1:13" ht="15">
      <c r="A6043" s="282">
        <v>45965</v>
      </c>
      <c r="B6043" s="55" t="s">
        <v>7557</v>
      </c>
      <c r="C6043" s="786">
        <v>59852</v>
      </c>
      <c r="D6043" s="786">
        <v>714</v>
      </c>
      <c r="E6043" s="786">
        <v>110</v>
      </c>
      <c r="F6043" s="786">
        <v>4010</v>
      </c>
      <c r="G6043" s="786" t="s">
        <v>6848</v>
      </c>
      <c r="H6043" s="786" t="s">
        <v>1573</v>
      </c>
      <c r="J6043" s="786">
        <v>1</v>
      </c>
      <c r="K6043" s="786">
        <v>10.52</v>
      </c>
      <c r="L6043" s="786">
        <v>10.52</v>
      </c>
      <c r="M6043" s="55" t="s">
        <v>2455</v>
      </c>
    </row>
    <row r="6044" spans="1:13" ht="15">
      <c r="A6044" s="282">
        <v>45965</v>
      </c>
      <c r="B6044" s="55" t="s">
        <v>7557</v>
      </c>
      <c r="C6044" s="784">
        <v>58661</v>
      </c>
      <c r="D6044" s="784" t="s">
        <v>5602</v>
      </c>
      <c r="E6044" s="784" t="s">
        <v>2296</v>
      </c>
      <c r="F6044" s="784">
        <v>4010</v>
      </c>
      <c r="G6044" s="784" t="s">
        <v>5431</v>
      </c>
      <c r="H6044" s="784" t="s">
        <v>1573</v>
      </c>
      <c r="J6044" s="784">
        <v>2</v>
      </c>
      <c r="K6044" s="784">
        <v>6.96</v>
      </c>
      <c r="L6044" s="784">
        <v>13.92</v>
      </c>
      <c r="M6044" s="55" t="s">
        <v>2455</v>
      </c>
    </row>
    <row r="6045" spans="1:13" ht="15">
      <c r="A6045" s="282">
        <v>45965</v>
      </c>
      <c r="B6045" s="55" t="s">
        <v>7557</v>
      </c>
      <c r="C6045" s="786">
        <v>50769</v>
      </c>
      <c r="D6045" s="786">
        <v>1</v>
      </c>
      <c r="E6045" s="786" t="s">
        <v>2061</v>
      </c>
      <c r="F6045" s="786">
        <v>4010</v>
      </c>
      <c r="G6045" s="786" t="s">
        <v>4822</v>
      </c>
      <c r="H6045" s="786" t="s">
        <v>1573</v>
      </c>
      <c r="J6045" s="786">
        <v>1</v>
      </c>
      <c r="K6045" s="786">
        <v>3.87</v>
      </c>
      <c r="L6045" s="786">
        <v>3.87</v>
      </c>
      <c r="M6045" s="55" t="s">
        <v>2455</v>
      </c>
    </row>
    <row r="6046" spans="1:13" ht="15">
      <c r="A6046" s="282">
        <v>45965</v>
      </c>
      <c r="B6046" s="55" t="s">
        <v>7557</v>
      </c>
      <c r="C6046" s="784">
        <v>83644</v>
      </c>
      <c r="D6046" s="784" t="s">
        <v>5955</v>
      </c>
      <c r="E6046" s="784" t="s">
        <v>289</v>
      </c>
      <c r="F6046" s="784">
        <v>4010</v>
      </c>
      <c r="G6046" s="784" t="s">
        <v>7580</v>
      </c>
      <c r="H6046" s="784" t="s">
        <v>1573</v>
      </c>
      <c r="J6046" s="784">
        <v>1</v>
      </c>
      <c r="K6046" s="784">
        <v>26.87</v>
      </c>
      <c r="L6046" s="784">
        <v>26.87</v>
      </c>
      <c r="M6046" s="55" t="s">
        <v>2455</v>
      </c>
    </row>
    <row r="6047" spans="1:13" ht="15">
      <c r="A6047" s="282">
        <v>45965</v>
      </c>
      <c r="B6047" s="55" t="s">
        <v>7557</v>
      </c>
      <c r="C6047" s="786">
        <v>83552</v>
      </c>
      <c r="D6047" s="786" t="s">
        <v>6928</v>
      </c>
      <c r="E6047" s="786">
        <v>150</v>
      </c>
      <c r="F6047" s="786">
        <v>4010</v>
      </c>
      <c r="G6047" s="786" t="s">
        <v>7581</v>
      </c>
      <c r="H6047" s="786" t="s">
        <v>1573</v>
      </c>
      <c r="J6047" s="786">
        <v>1</v>
      </c>
      <c r="K6047" s="786">
        <v>18.41</v>
      </c>
      <c r="L6047" s="786">
        <v>18.41</v>
      </c>
      <c r="M6047" s="55" t="s">
        <v>2455</v>
      </c>
    </row>
    <row r="6048" spans="1:13" ht="15">
      <c r="A6048" s="282">
        <v>45965</v>
      </c>
      <c r="B6048" s="55" t="s">
        <v>7557</v>
      </c>
      <c r="C6048" s="784">
        <v>83535</v>
      </c>
      <c r="D6048" s="784" t="s">
        <v>5611</v>
      </c>
      <c r="E6048" s="784">
        <v>80</v>
      </c>
      <c r="F6048" s="784">
        <v>4010</v>
      </c>
      <c r="G6048" s="784" t="s">
        <v>5432</v>
      </c>
      <c r="H6048" s="784" t="s">
        <v>1573</v>
      </c>
      <c r="J6048" s="784">
        <v>1</v>
      </c>
      <c r="K6048" s="784">
        <v>6.33</v>
      </c>
      <c r="L6048" s="784">
        <v>6.33</v>
      </c>
      <c r="M6048" s="55" t="s">
        <v>2455</v>
      </c>
    </row>
    <row r="6049" spans="1:14" ht="15">
      <c r="A6049" s="282">
        <v>45965</v>
      </c>
      <c r="B6049" s="55" t="s">
        <v>7557</v>
      </c>
      <c r="C6049" s="786">
        <v>66736</v>
      </c>
      <c r="D6049" s="786" t="s">
        <v>6482</v>
      </c>
      <c r="E6049" s="786">
        <v>130</v>
      </c>
      <c r="F6049" s="786">
        <v>4010</v>
      </c>
      <c r="G6049" s="786" t="s">
        <v>7582</v>
      </c>
      <c r="H6049" s="786" t="s">
        <v>1573</v>
      </c>
      <c r="J6049" s="786">
        <v>1</v>
      </c>
      <c r="K6049" s="786">
        <v>13.78</v>
      </c>
      <c r="L6049" s="786">
        <v>13.78</v>
      </c>
      <c r="M6049" s="55" t="s">
        <v>2455</v>
      </c>
    </row>
    <row r="6050" spans="1:14" ht="15">
      <c r="A6050" s="282">
        <v>45965</v>
      </c>
      <c r="B6050" s="55" t="s">
        <v>7557</v>
      </c>
      <c r="C6050" s="784">
        <v>58663</v>
      </c>
      <c r="D6050" s="784">
        <v>11</v>
      </c>
      <c r="E6050" s="784" t="s">
        <v>2296</v>
      </c>
      <c r="F6050" s="784">
        <v>4010</v>
      </c>
      <c r="G6050" s="784" t="s">
        <v>5434</v>
      </c>
      <c r="H6050" s="784" t="s">
        <v>1573</v>
      </c>
      <c r="J6050" s="784">
        <v>1</v>
      </c>
      <c r="K6050" s="784">
        <v>7.6</v>
      </c>
      <c r="L6050" s="784">
        <v>7.6</v>
      </c>
      <c r="M6050" s="55" t="s">
        <v>2455</v>
      </c>
    </row>
    <row r="6051" spans="1:14" ht="15">
      <c r="A6051" s="282">
        <v>45965</v>
      </c>
      <c r="B6051" s="55" t="s">
        <v>7557</v>
      </c>
      <c r="C6051" s="786">
        <v>83570</v>
      </c>
      <c r="D6051" s="786" t="s">
        <v>6747</v>
      </c>
      <c r="E6051" s="786">
        <v>60</v>
      </c>
      <c r="F6051" s="786">
        <v>4010</v>
      </c>
      <c r="G6051" s="786" t="s">
        <v>5436</v>
      </c>
      <c r="H6051" s="786" t="s">
        <v>1573</v>
      </c>
      <c r="J6051" s="786">
        <v>2</v>
      </c>
      <c r="K6051" s="786">
        <v>6.82</v>
      </c>
      <c r="L6051" s="786">
        <v>13.64</v>
      </c>
      <c r="M6051" s="55" t="s">
        <v>2455</v>
      </c>
    </row>
    <row r="6052" spans="1:14" ht="15">
      <c r="A6052" s="282">
        <v>45965</v>
      </c>
      <c r="B6052" s="55" t="s">
        <v>7557</v>
      </c>
      <c r="C6052" s="784">
        <v>83555</v>
      </c>
      <c r="D6052" s="784" t="s">
        <v>2710</v>
      </c>
      <c r="E6052" s="784">
        <v>150</v>
      </c>
      <c r="F6052" s="784">
        <v>4010</v>
      </c>
      <c r="G6052" s="784" t="s">
        <v>7583</v>
      </c>
      <c r="H6052" s="784" t="s">
        <v>1573</v>
      </c>
      <c r="J6052" s="784">
        <v>1</v>
      </c>
      <c r="K6052" s="784">
        <v>12.13</v>
      </c>
      <c r="L6052" s="784">
        <v>12.13</v>
      </c>
      <c r="M6052" s="55" t="s">
        <v>2455</v>
      </c>
    </row>
    <row r="6053" spans="1:14" ht="15">
      <c r="A6053" s="282">
        <v>45965</v>
      </c>
      <c r="B6053" s="55" t="s">
        <v>7557</v>
      </c>
      <c r="C6053" s="786">
        <v>83494</v>
      </c>
      <c r="D6053" s="786" t="s">
        <v>5167</v>
      </c>
      <c r="E6053" s="786">
        <v>130</v>
      </c>
      <c r="F6053" s="786">
        <v>4010</v>
      </c>
      <c r="G6053" s="786" t="s">
        <v>5437</v>
      </c>
      <c r="H6053" s="786" t="s">
        <v>1573</v>
      </c>
      <c r="J6053" s="786">
        <v>1</v>
      </c>
      <c r="K6053" s="786">
        <v>10.26</v>
      </c>
      <c r="L6053" s="786">
        <v>10.26</v>
      </c>
      <c r="M6053" s="55" t="s">
        <v>2455</v>
      </c>
    </row>
    <row r="6054" spans="1:14" ht="15">
      <c r="A6054" s="282">
        <v>45965</v>
      </c>
      <c r="B6054" s="55" t="s">
        <v>7557</v>
      </c>
      <c r="C6054" s="784">
        <v>67563</v>
      </c>
      <c r="D6054" s="784" t="s">
        <v>7115</v>
      </c>
      <c r="E6054" s="784">
        <v>130</v>
      </c>
      <c r="F6054" s="784">
        <v>4010</v>
      </c>
      <c r="G6054" s="784" t="s">
        <v>4827</v>
      </c>
      <c r="H6054" s="784" t="s">
        <v>1573</v>
      </c>
      <c r="J6054" s="784">
        <v>1</v>
      </c>
      <c r="K6054" s="784">
        <v>8.69</v>
      </c>
      <c r="L6054" s="784">
        <v>8.69</v>
      </c>
      <c r="M6054" s="55" t="s">
        <v>2455</v>
      </c>
    </row>
    <row r="6055" spans="1:14" ht="15">
      <c r="A6055" s="282">
        <v>45965</v>
      </c>
      <c r="B6055" s="55" t="s">
        <v>7557</v>
      </c>
      <c r="C6055" s="786">
        <v>58661</v>
      </c>
      <c r="D6055" s="786" t="s">
        <v>2226</v>
      </c>
      <c r="E6055" s="786" t="s">
        <v>441</v>
      </c>
      <c r="F6055" s="786">
        <v>4010</v>
      </c>
      <c r="G6055" s="786" t="s">
        <v>6630</v>
      </c>
      <c r="H6055" s="786" t="s">
        <v>1573</v>
      </c>
      <c r="J6055" s="786">
        <v>1</v>
      </c>
      <c r="K6055" s="786">
        <v>7.52</v>
      </c>
      <c r="L6055" s="786">
        <v>7.52</v>
      </c>
      <c r="M6055" s="55" t="s">
        <v>2455</v>
      </c>
    </row>
    <row r="6056" spans="1:14" ht="15">
      <c r="A6056" s="282">
        <v>45965</v>
      </c>
      <c r="B6056" s="55" t="s">
        <v>7557</v>
      </c>
      <c r="C6056" s="784">
        <v>52622</v>
      </c>
      <c r="D6056" s="784" t="s">
        <v>6746</v>
      </c>
      <c r="E6056" s="784" t="s">
        <v>2296</v>
      </c>
      <c r="F6056" s="784">
        <v>4010</v>
      </c>
      <c r="G6056" s="784" t="s">
        <v>5439</v>
      </c>
      <c r="H6056" s="784" t="s">
        <v>1573</v>
      </c>
      <c r="J6056" s="784">
        <v>1</v>
      </c>
      <c r="K6056" s="784">
        <v>4</v>
      </c>
      <c r="L6056" s="784">
        <v>4</v>
      </c>
      <c r="M6056" s="55" t="s">
        <v>2455</v>
      </c>
    </row>
    <row r="6057" spans="1:14" ht="15">
      <c r="A6057" s="282">
        <v>45965</v>
      </c>
      <c r="B6057" s="55" t="s">
        <v>7557</v>
      </c>
      <c r="C6057" s="786">
        <v>81666</v>
      </c>
      <c r="D6057" s="786" t="s">
        <v>4069</v>
      </c>
      <c r="E6057" s="786">
        <v>80</v>
      </c>
      <c r="F6057" s="786">
        <v>4010</v>
      </c>
      <c r="G6057" s="786" t="s">
        <v>5440</v>
      </c>
      <c r="H6057" s="786" t="s">
        <v>1573</v>
      </c>
      <c r="J6057" s="786">
        <v>1</v>
      </c>
      <c r="K6057" s="786">
        <v>6.41</v>
      </c>
      <c r="L6057" s="786">
        <v>6.41</v>
      </c>
      <c r="M6057" s="55" t="s">
        <v>2455</v>
      </c>
    </row>
    <row r="6058" spans="1:14" ht="15">
      <c r="A6058" s="282">
        <v>45965</v>
      </c>
      <c r="B6058" s="55" t="s">
        <v>7557</v>
      </c>
      <c r="C6058" s="784">
        <v>80039</v>
      </c>
      <c r="D6058" s="784" t="s">
        <v>6088</v>
      </c>
      <c r="E6058" s="784" t="s">
        <v>2296</v>
      </c>
      <c r="F6058" s="784">
        <v>4010</v>
      </c>
      <c r="G6058" s="784" t="s">
        <v>6160</v>
      </c>
      <c r="H6058" s="784" t="s">
        <v>1573</v>
      </c>
      <c r="J6058" s="784">
        <v>2</v>
      </c>
      <c r="K6058" s="784">
        <v>10.08</v>
      </c>
      <c r="L6058" s="784">
        <v>20.16</v>
      </c>
      <c r="M6058" s="55" t="s">
        <v>2455</v>
      </c>
    </row>
    <row r="6059" spans="1:14" ht="15">
      <c r="A6059" s="282">
        <v>45965</v>
      </c>
      <c r="B6059" s="55" t="s">
        <v>7557</v>
      </c>
      <c r="C6059" s="786">
        <v>83534</v>
      </c>
      <c r="D6059" s="786" t="s">
        <v>2280</v>
      </c>
      <c r="E6059" s="786">
        <v>75</v>
      </c>
      <c r="F6059" s="786">
        <v>4010</v>
      </c>
      <c r="G6059" s="786" t="s">
        <v>5441</v>
      </c>
      <c r="H6059" s="786" t="s">
        <v>1573</v>
      </c>
      <c r="J6059" s="786">
        <v>2</v>
      </c>
      <c r="K6059" s="786">
        <v>6.15</v>
      </c>
      <c r="L6059" s="786">
        <v>12.3</v>
      </c>
      <c r="M6059" s="55" t="s">
        <v>2455</v>
      </c>
    </row>
    <row r="6060" spans="1:14" ht="15">
      <c r="A6060" s="282">
        <v>45965</v>
      </c>
      <c r="B6060" s="55" t="s">
        <v>7557</v>
      </c>
      <c r="C6060" s="784">
        <v>83489</v>
      </c>
      <c r="D6060" s="784" t="s">
        <v>4989</v>
      </c>
      <c r="E6060" s="784">
        <v>100</v>
      </c>
      <c r="F6060" s="784">
        <v>4010</v>
      </c>
      <c r="G6060" s="784" t="s">
        <v>7584</v>
      </c>
      <c r="H6060" s="784" t="s">
        <v>1573</v>
      </c>
      <c r="J6060" s="784">
        <v>3</v>
      </c>
      <c r="K6060" s="784">
        <v>6.99</v>
      </c>
      <c r="L6060" s="784">
        <v>20.97</v>
      </c>
      <c r="M6060" s="55" t="s">
        <v>2455</v>
      </c>
    </row>
    <row r="6061" spans="1:14" ht="15">
      <c r="A6061" s="282">
        <v>45965</v>
      </c>
      <c r="B6061" s="55" t="s">
        <v>7557</v>
      </c>
      <c r="C6061" s="786">
        <v>80297</v>
      </c>
      <c r="D6061" s="786">
        <v>26</v>
      </c>
      <c r="E6061" s="786" t="s">
        <v>441</v>
      </c>
      <c r="F6061" s="786">
        <v>4010</v>
      </c>
      <c r="G6061" s="786" t="s">
        <v>3531</v>
      </c>
      <c r="H6061" s="786" t="s">
        <v>1573</v>
      </c>
      <c r="J6061" s="786">
        <v>1</v>
      </c>
      <c r="K6061" s="786">
        <v>11.81</v>
      </c>
      <c r="L6061" s="786">
        <v>11.81</v>
      </c>
      <c r="M6061" s="55" t="s">
        <v>2455</v>
      </c>
    </row>
    <row r="6062" spans="1:14" ht="15">
      <c r="A6062" s="282">
        <v>45965</v>
      </c>
      <c r="B6062" s="55" t="s">
        <v>7585</v>
      </c>
      <c r="C6062" s="784">
        <v>83109</v>
      </c>
      <c r="D6062" s="784" t="s">
        <v>3448</v>
      </c>
      <c r="E6062" s="784">
        <v>60</v>
      </c>
      <c r="F6062" s="784">
        <v>4010</v>
      </c>
      <c r="G6062" s="784" t="s">
        <v>7586</v>
      </c>
      <c r="H6062" s="784" t="s">
        <v>1573</v>
      </c>
      <c r="J6062" s="784">
        <v>1</v>
      </c>
      <c r="K6062" s="784">
        <v>6.18</v>
      </c>
      <c r="L6062" s="784">
        <v>6.18</v>
      </c>
      <c r="M6062" s="55" t="s">
        <v>2455</v>
      </c>
      <c r="N6062" s="788" t="s">
        <v>7587</v>
      </c>
    </row>
    <row r="6063" spans="1:14" ht="15">
      <c r="A6063" s="282">
        <v>45965</v>
      </c>
      <c r="B6063" s="55" t="s">
        <v>7585</v>
      </c>
      <c r="C6063" s="786">
        <v>83534</v>
      </c>
      <c r="D6063" s="786" t="s">
        <v>2280</v>
      </c>
      <c r="E6063" s="786">
        <v>80</v>
      </c>
      <c r="F6063" s="786">
        <v>4010</v>
      </c>
      <c r="G6063" s="786" t="s">
        <v>7588</v>
      </c>
      <c r="H6063" s="786" t="s">
        <v>1573</v>
      </c>
      <c r="J6063" s="786">
        <v>1</v>
      </c>
      <c r="K6063" s="786">
        <v>6.15</v>
      </c>
      <c r="L6063" s="786">
        <v>6.15</v>
      </c>
      <c r="M6063" s="55" t="s">
        <v>2455</v>
      </c>
      <c r="N6063" s="788" t="s">
        <v>7587</v>
      </c>
    </row>
    <row r="6064" spans="1:14" ht="15">
      <c r="A6064" s="282">
        <v>45965</v>
      </c>
      <c r="B6064" s="55" t="s">
        <v>7585</v>
      </c>
      <c r="C6064" s="784">
        <v>83398</v>
      </c>
      <c r="D6064" s="784" t="s">
        <v>5914</v>
      </c>
      <c r="E6064" s="784">
        <v>60</v>
      </c>
      <c r="F6064" s="784">
        <v>4010</v>
      </c>
      <c r="G6064" s="784" t="s">
        <v>7589</v>
      </c>
      <c r="H6064" s="784" t="s">
        <v>1573</v>
      </c>
      <c r="J6064" s="784">
        <v>1</v>
      </c>
      <c r="K6064" s="784">
        <v>5.53</v>
      </c>
      <c r="L6064" s="784">
        <v>5.53</v>
      </c>
      <c r="M6064" s="55" t="s">
        <v>2455</v>
      </c>
      <c r="N6064" s="788" t="s">
        <v>7587</v>
      </c>
    </row>
    <row r="6065" spans="1:14" ht="15">
      <c r="A6065" s="282">
        <v>45965</v>
      </c>
      <c r="B6065" s="55" t="s">
        <v>7585</v>
      </c>
      <c r="C6065" s="786">
        <v>80581</v>
      </c>
      <c r="D6065" s="786">
        <v>177</v>
      </c>
      <c r="E6065" s="786" t="s">
        <v>2296</v>
      </c>
      <c r="F6065" s="786">
        <v>4010</v>
      </c>
      <c r="G6065" s="786" t="s">
        <v>6825</v>
      </c>
      <c r="H6065" s="786" t="s">
        <v>1573</v>
      </c>
      <c r="J6065" s="786">
        <v>1</v>
      </c>
      <c r="K6065" s="786">
        <v>7.49</v>
      </c>
      <c r="L6065" s="786">
        <v>7.49</v>
      </c>
      <c r="M6065" s="55" t="s">
        <v>2455</v>
      </c>
      <c r="N6065" s="788" t="s">
        <v>7587</v>
      </c>
    </row>
    <row r="6066" spans="1:14" ht="15">
      <c r="A6066" s="282">
        <v>45965</v>
      </c>
      <c r="B6066" s="55" t="s">
        <v>7585</v>
      </c>
      <c r="C6066" s="784">
        <v>80046</v>
      </c>
      <c r="D6066" s="784" t="s">
        <v>2255</v>
      </c>
      <c r="E6066" s="784" t="s">
        <v>289</v>
      </c>
      <c r="F6066" s="784">
        <v>4010</v>
      </c>
      <c r="G6066" s="784" t="s">
        <v>7590</v>
      </c>
      <c r="H6066" s="784" t="s">
        <v>1573</v>
      </c>
      <c r="J6066" s="784">
        <v>1</v>
      </c>
      <c r="K6066" s="784">
        <v>11.93</v>
      </c>
      <c r="L6066" s="784">
        <v>11.93</v>
      </c>
      <c r="M6066" s="55" t="s">
        <v>2455</v>
      </c>
      <c r="N6066" s="788" t="s">
        <v>7587</v>
      </c>
    </row>
    <row r="6067" spans="1:14" ht="15">
      <c r="A6067" s="282">
        <v>45965</v>
      </c>
      <c r="B6067" s="55" t="s">
        <v>7585</v>
      </c>
      <c r="C6067" s="786">
        <v>45346</v>
      </c>
      <c r="D6067" s="786" t="s">
        <v>3023</v>
      </c>
      <c r="E6067" s="786">
        <v>150</v>
      </c>
      <c r="F6067" s="786">
        <v>4010</v>
      </c>
      <c r="G6067" s="786" t="s">
        <v>7591</v>
      </c>
      <c r="H6067" s="786" t="s">
        <v>1573</v>
      </c>
      <c r="J6067" s="786">
        <v>1</v>
      </c>
      <c r="K6067" s="786">
        <v>3.52</v>
      </c>
      <c r="L6067" s="786">
        <v>3.52</v>
      </c>
      <c r="M6067" s="55" t="s">
        <v>2455</v>
      </c>
      <c r="N6067" s="788" t="s">
        <v>7587</v>
      </c>
    </row>
    <row r="6068" spans="1:14" ht="15">
      <c r="A6068" s="282">
        <v>45965</v>
      </c>
      <c r="B6068" s="55" t="s">
        <v>7585</v>
      </c>
      <c r="C6068" s="784">
        <v>83109</v>
      </c>
      <c r="D6068" s="784" t="s">
        <v>3448</v>
      </c>
      <c r="E6068" s="784">
        <v>75</v>
      </c>
      <c r="F6068" s="784">
        <v>4010</v>
      </c>
      <c r="G6068" s="784" t="s">
        <v>7592</v>
      </c>
      <c r="H6068" s="784" t="s">
        <v>1573</v>
      </c>
      <c r="J6068" s="784">
        <v>1</v>
      </c>
      <c r="K6068" s="784">
        <v>6.18</v>
      </c>
      <c r="L6068" s="784">
        <v>6.18</v>
      </c>
      <c r="M6068" s="55" t="s">
        <v>2455</v>
      </c>
      <c r="N6068" s="788" t="s">
        <v>7587</v>
      </c>
    </row>
    <row r="6069" spans="1:14" ht="15">
      <c r="A6069" s="282">
        <v>45965</v>
      </c>
      <c r="B6069" s="55" t="s">
        <v>7585</v>
      </c>
      <c r="C6069" s="786">
        <v>80039</v>
      </c>
      <c r="D6069" s="786" t="s">
        <v>3942</v>
      </c>
      <c r="E6069" s="786" t="s">
        <v>2296</v>
      </c>
      <c r="F6069" s="786">
        <v>4010</v>
      </c>
      <c r="G6069" s="786" t="s">
        <v>7593</v>
      </c>
      <c r="H6069" s="786" t="s">
        <v>1573</v>
      </c>
      <c r="J6069" s="786">
        <v>1</v>
      </c>
      <c r="K6069" s="786">
        <v>8.82</v>
      </c>
      <c r="L6069" s="786">
        <v>8.82</v>
      </c>
      <c r="M6069" s="55" t="s">
        <v>2455</v>
      </c>
      <c r="N6069" s="788" t="s">
        <v>7587</v>
      </c>
    </row>
    <row r="6070" spans="1:14" ht="15">
      <c r="A6070" s="282">
        <v>45965</v>
      </c>
      <c r="B6070" s="55" t="s">
        <v>7585</v>
      </c>
      <c r="C6070" s="784">
        <v>45346</v>
      </c>
      <c r="D6070" s="784" t="s">
        <v>2934</v>
      </c>
      <c r="E6070" s="784">
        <v>150</v>
      </c>
      <c r="F6070" s="784">
        <v>4010</v>
      </c>
      <c r="G6070" s="784" t="s">
        <v>7594</v>
      </c>
      <c r="H6070" s="784" t="s">
        <v>1573</v>
      </c>
      <c r="J6070" s="784">
        <v>1</v>
      </c>
      <c r="K6070" s="784">
        <v>3.52</v>
      </c>
      <c r="L6070" s="784">
        <v>3.52</v>
      </c>
      <c r="M6070" s="55" t="s">
        <v>2455</v>
      </c>
      <c r="N6070" s="788" t="s">
        <v>7587</v>
      </c>
    </row>
    <row r="6071" spans="1:14" ht="15">
      <c r="A6071" s="282">
        <v>45965</v>
      </c>
      <c r="B6071" s="55" t="s">
        <v>7585</v>
      </c>
      <c r="C6071" s="786">
        <v>81551</v>
      </c>
      <c r="D6071" s="786" t="s">
        <v>2560</v>
      </c>
      <c r="E6071" s="786">
        <v>130</v>
      </c>
      <c r="F6071" s="786">
        <v>4010</v>
      </c>
      <c r="G6071" s="786" t="s">
        <v>7595</v>
      </c>
      <c r="H6071" s="786" t="s">
        <v>1573</v>
      </c>
      <c r="J6071" s="786">
        <v>1</v>
      </c>
      <c r="K6071" s="786">
        <v>4.28</v>
      </c>
      <c r="L6071" s="786">
        <v>4.28</v>
      </c>
      <c r="M6071" s="55" t="s">
        <v>2455</v>
      </c>
      <c r="N6071" s="788" t="s">
        <v>7587</v>
      </c>
    </row>
    <row r="6072" spans="1:14" ht="15">
      <c r="A6072" s="282">
        <v>45965</v>
      </c>
      <c r="B6072" s="55" t="s">
        <v>7585</v>
      </c>
      <c r="C6072" s="784">
        <v>82982</v>
      </c>
      <c r="D6072" s="784">
        <v>178</v>
      </c>
      <c r="E6072" s="784">
        <v>90</v>
      </c>
      <c r="F6072" s="784">
        <v>4010</v>
      </c>
      <c r="G6072" s="784" t="s">
        <v>7596</v>
      </c>
      <c r="H6072" s="784" t="s">
        <v>1573</v>
      </c>
      <c r="J6072" s="784">
        <v>1</v>
      </c>
      <c r="K6072" s="784">
        <v>4.08</v>
      </c>
      <c r="L6072" s="784">
        <v>4.08</v>
      </c>
      <c r="M6072" s="55" t="s">
        <v>2455</v>
      </c>
      <c r="N6072" s="788" t="s">
        <v>7587</v>
      </c>
    </row>
    <row r="6073" spans="1:14" ht="15">
      <c r="A6073" s="282">
        <v>45965</v>
      </c>
      <c r="B6073" s="55" t="s">
        <v>7585</v>
      </c>
      <c r="C6073" s="786">
        <v>67093</v>
      </c>
      <c r="D6073" s="786" t="s">
        <v>2986</v>
      </c>
      <c r="E6073" s="786" t="s">
        <v>2230</v>
      </c>
      <c r="F6073" s="786">
        <v>4010</v>
      </c>
      <c r="G6073" s="786" t="s">
        <v>7597</v>
      </c>
      <c r="H6073" s="786" t="s">
        <v>1573</v>
      </c>
      <c r="J6073" s="786">
        <v>1</v>
      </c>
      <c r="K6073" s="786">
        <v>7.54</v>
      </c>
      <c r="L6073" s="786">
        <v>7.54</v>
      </c>
      <c r="M6073" s="55" t="s">
        <v>2455</v>
      </c>
      <c r="N6073" s="788" t="s">
        <v>7587</v>
      </c>
    </row>
    <row r="6074" spans="1:14" ht="15">
      <c r="A6074" s="282">
        <v>45965</v>
      </c>
      <c r="B6074" s="55" t="s">
        <v>7585</v>
      </c>
      <c r="C6074" s="784">
        <v>43205</v>
      </c>
      <c r="D6074" s="784" t="s">
        <v>3043</v>
      </c>
      <c r="E6074" s="784">
        <v>150</v>
      </c>
      <c r="F6074" s="784">
        <v>4010</v>
      </c>
      <c r="G6074" s="784" t="s">
        <v>5636</v>
      </c>
      <c r="H6074" s="784" t="s">
        <v>1573</v>
      </c>
      <c r="J6074" s="784">
        <v>1</v>
      </c>
      <c r="K6074" s="784">
        <v>3.05</v>
      </c>
      <c r="L6074" s="784">
        <v>3.05</v>
      </c>
      <c r="M6074" s="55" t="s">
        <v>2455</v>
      </c>
      <c r="N6074" s="788" t="s">
        <v>7587</v>
      </c>
    </row>
    <row r="6075" spans="1:14" ht="15">
      <c r="A6075" s="282">
        <v>45965</v>
      </c>
      <c r="B6075" s="55" t="s">
        <v>7585</v>
      </c>
      <c r="C6075" s="786">
        <v>83990</v>
      </c>
      <c r="D6075" s="786" t="s">
        <v>7598</v>
      </c>
      <c r="E6075" s="786">
        <v>80</v>
      </c>
      <c r="F6075" s="786">
        <v>4010</v>
      </c>
      <c r="G6075" s="786" t="s">
        <v>7599</v>
      </c>
      <c r="H6075" s="786" t="s">
        <v>1573</v>
      </c>
      <c r="J6075" s="786">
        <v>1</v>
      </c>
      <c r="K6075" s="786">
        <v>12.52</v>
      </c>
      <c r="L6075" s="786">
        <v>12.52</v>
      </c>
      <c r="M6075" s="55" t="s">
        <v>2455</v>
      </c>
      <c r="N6075" s="788" t="s">
        <v>7587</v>
      </c>
    </row>
    <row r="6076" spans="1:14" ht="15">
      <c r="A6076" s="282">
        <v>45965</v>
      </c>
      <c r="B6076" s="55" t="s">
        <v>7585</v>
      </c>
      <c r="C6076" s="784">
        <v>82982</v>
      </c>
      <c r="D6076" s="784" t="s">
        <v>3304</v>
      </c>
      <c r="E6076" s="784">
        <v>90</v>
      </c>
      <c r="F6076" s="784">
        <v>4010</v>
      </c>
      <c r="G6076" s="784" t="s">
        <v>7600</v>
      </c>
      <c r="H6076" s="784" t="s">
        <v>1573</v>
      </c>
      <c r="J6076" s="784">
        <v>1</v>
      </c>
      <c r="K6076" s="784">
        <v>4.08</v>
      </c>
      <c r="L6076" s="784">
        <v>4.08</v>
      </c>
      <c r="M6076" s="55" t="s">
        <v>2455</v>
      </c>
      <c r="N6076" s="788" t="s">
        <v>7587</v>
      </c>
    </row>
    <row r="6077" spans="1:14" ht="15">
      <c r="A6077" s="282">
        <v>45965</v>
      </c>
      <c r="B6077" s="55" t="s">
        <v>7585</v>
      </c>
      <c r="C6077" s="786">
        <v>80124</v>
      </c>
      <c r="D6077" s="786" t="s">
        <v>2292</v>
      </c>
      <c r="E6077" s="786">
        <v>70</v>
      </c>
      <c r="F6077" s="786">
        <v>4010</v>
      </c>
      <c r="G6077" s="786" t="s">
        <v>4901</v>
      </c>
      <c r="H6077" s="786" t="s">
        <v>1573</v>
      </c>
      <c r="J6077" s="786">
        <v>1</v>
      </c>
      <c r="K6077" s="786">
        <v>9.36</v>
      </c>
      <c r="L6077" s="786">
        <v>9.36</v>
      </c>
      <c r="M6077" s="55" t="s">
        <v>2455</v>
      </c>
      <c r="N6077" s="788" t="s">
        <v>7587</v>
      </c>
    </row>
    <row r="6078" spans="1:14" ht="15">
      <c r="A6078" s="282">
        <v>45965</v>
      </c>
      <c r="B6078" s="55" t="s">
        <v>7585</v>
      </c>
      <c r="C6078" s="784">
        <v>50754</v>
      </c>
      <c r="D6078" s="784" t="s">
        <v>5921</v>
      </c>
      <c r="E6078" s="784" t="s">
        <v>2061</v>
      </c>
      <c r="F6078" s="784">
        <v>4010</v>
      </c>
      <c r="G6078" s="784" t="s">
        <v>6656</v>
      </c>
      <c r="H6078" s="784" t="s">
        <v>1573</v>
      </c>
      <c r="J6078" s="784">
        <v>1</v>
      </c>
      <c r="K6078" s="784">
        <v>3.39</v>
      </c>
      <c r="L6078" s="784">
        <v>3.39</v>
      </c>
      <c r="M6078" s="55" t="s">
        <v>2455</v>
      </c>
      <c r="N6078" s="788" t="s">
        <v>7587</v>
      </c>
    </row>
    <row r="6079" spans="1:14" ht="15">
      <c r="A6079" s="282">
        <v>45965</v>
      </c>
      <c r="B6079" s="55" t="s">
        <v>7585</v>
      </c>
      <c r="C6079" s="786">
        <v>67130</v>
      </c>
      <c r="D6079" s="786">
        <v>22</v>
      </c>
      <c r="E6079" s="786" t="s">
        <v>2296</v>
      </c>
      <c r="F6079" s="786">
        <v>4010</v>
      </c>
      <c r="G6079" s="786" t="s">
        <v>7601</v>
      </c>
      <c r="H6079" s="786" t="s">
        <v>1573</v>
      </c>
      <c r="J6079" s="786">
        <v>1</v>
      </c>
      <c r="K6079" s="786">
        <v>9.31</v>
      </c>
      <c r="L6079" s="786">
        <v>9.31</v>
      </c>
      <c r="M6079" s="55" t="s">
        <v>2455</v>
      </c>
      <c r="N6079" s="788" t="s">
        <v>7587</v>
      </c>
    </row>
    <row r="6080" spans="1:14" ht="15">
      <c r="A6080" s="282">
        <v>45965</v>
      </c>
      <c r="B6080" s="55" t="s">
        <v>7585</v>
      </c>
      <c r="C6080" s="784">
        <v>83639</v>
      </c>
      <c r="D6080" s="784" t="s">
        <v>6746</v>
      </c>
      <c r="E6080" s="784">
        <v>130</v>
      </c>
      <c r="F6080" s="784">
        <v>4010</v>
      </c>
      <c r="G6080" s="784" t="s">
        <v>7602</v>
      </c>
      <c r="H6080" s="784" t="s">
        <v>1573</v>
      </c>
      <c r="J6080" s="784">
        <v>1</v>
      </c>
      <c r="K6080" s="784">
        <v>18.77</v>
      </c>
      <c r="L6080" s="784">
        <v>18.77</v>
      </c>
      <c r="M6080" s="55" t="s">
        <v>2455</v>
      </c>
      <c r="N6080" s="788" t="s">
        <v>7587</v>
      </c>
    </row>
    <row r="6081" spans="1:14" ht="15">
      <c r="A6081" s="282">
        <v>45965</v>
      </c>
      <c r="B6081" s="55" t="s">
        <v>7585</v>
      </c>
      <c r="C6081" s="786">
        <v>81066</v>
      </c>
      <c r="D6081" s="786">
        <v>542</v>
      </c>
      <c r="E6081" s="786">
        <v>110</v>
      </c>
      <c r="F6081" s="786">
        <v>4010</v>
      </c>
      <c r="G6081" s="786" t="s">
        <v>7603</v>
      </c>
      <c r="H6081" s="786" t="s">
        <v>1573</v>
      </c>
      <c r="J6081" s="786">
        <v>1</v>
      </c>
      <c r="K6081" s="786">
        <v>15.43</v>
      </c>
      <c r="L6081" s="786">
        <v>15.43</v>
      </c>
      <c r="M6081" s="55" t="s">
        <v>2455</v>
      </c>
      <c r="N6081" s="788" t="s">
        <v>7587</v>
      </c>
    </row>
    <row r="6082" spans="1:14" ht="15">
      <c r="A6082" s="282">
        <v>45965</v>
      </c>
      <c r="B6082" s="55" t="s">
        <v>7585</v>
      </c>
      <c r="C6082" s="784">
        <v>82932</v>
      </c>
      <c r="D6082" s="784" t="s">
        <v>3398</v>
      </c>
      <c r="E6082" s="784">
        <v>100</v>
      </c>
      <c r="F6082" s="784">
        <v>4010</v>
      </c>
      <c r="G6082" s="784" t="s">
        <v>2693</v>
      </c>
      <c r="H6082" s="784" t="s">
        <v>1573</v>
      </c>
      <c r="J6082" s="784">
        <v>1</v>
      </c>
      <c r="K6082" s="784">
        <v>9.51</v>
      </c>
      <c r="L6082" s="784">
        <v>9.51</v>
      </c>
      <c r="M6082" s="55" t="s">
        <v>2455</v>
      </c>
      <c r="N6082" s="788" t="s">
        <v>7587</v>
      </c>
    </row>
    <row r="6083" spans="1:14" ht="15">
      <c r="A6083" s="282">
        <v>45965</v>
      </c>
      <c r="B6083" s="55" t="s">
        <v>7585</v>
      </c>
      <c r="C6083" s="786">
        <v>82982</v>
      </c>
      <c r="D6083" s="786" t="s">
        <v>2233</v>
      </c>
      <c r="E6083" s="786">
        <v>90</v>
      </c>
      <c r="F6083" s="786">
        <v>4010</v>
      </c>
      <c r="G6083" s="786" t="s">
        <v>7604</v>
      </c>
      <c r="H6083" s="786" t="s">
        <v>1573</v>
      </c>
      <c r="J6083" s="786">
        <v>1</v>
      </c>
      <c r="K6083" s="786">
        <v>4.08</v>
      </c>
      <c r="L6083" s="786">
        <v>4.08</v>
      </c>
      <c r="M6083" s="55" t="s">
        <v>2455</v>
      </c>
      <c r="N6083" s="788" t="s">
        <v>7587</v>
      </c>
    </row>
    <row r="6084" spans="1:14" ht="15">
      <c r="A6084" s="282">
        <v>45965</v>
      </c>
      <c r="B6084" s="55" t="s">
        <v>7585</v>
      </c>
      <c r="C6084" s="784">
        <v>81210</v>
      </c>
      <c r="D6084" s="784">
        <v>572</v>
      </c>
      <c r="E6084" s="784" t="s">
        <v>3950</v>
      </c>
      <c r="F6084" s="784">
        <v>4010</v>
      </c>
      <c r="G6084" s="784" t="s">
        <v>6827</v>
      </c>
      <c r="H6084" s="784" t="s">
        <v>1573</v>
      </c>
      <c r="J6084" s="784">
        <v>1</v>
      </c>
      <c r="K6084" s="784">
        <v>6.28</v>
      </c>
      <c r="L6084" s="784">
        <v>6.28</v>
      </c>
      <c r="M6084" s="55" t="s">
        <v>2455</v>
      </c>
      <c r="N6084" s="788" t="s">
        <v>7587</v>
      </c>
    </row>
    <row r="6085" spans="1:14" ht="15">
      <c r="A6085" s="282">
        <v>45965</v>
      </c>
      <c r="B6085" s="55" t="s">
        <v>7585</v>
      </c>
      <c r="C6085" s="786">
        <v>83147</v>
      </c>
      <c r="D6085" s="786" t="s">
        <v>7605</v>
      </c>
      <c r="E6085" s="786" t="s">
        <v>884</v>
      </c>
      <c r="F6085" s="786">
        <v>4010</v>
      </c>
      <c r="G6085" s="786" t="s">
        <v>7606</v>
      </c>
      <c r="H6085" s="786" t="s">
        <v>1573</v>
      </c>
      <c r="J6085" s="786">
        <v>1</v>
      </c>
      <c r="K6085" s="786">
        <v>26.25</v>
      </c>
      <c r="L6085" s="786">
        <v>26.25</v>
      </c>
      <c r="M6085" s="55" t="s">
        <v>2455</v>
      </c>
      <c r="N6085" s="788" t="s">
        <v>7587</v>
      </c>
    </row>
    <row r="6086" spans="1:14" ht="15">
      <c r="A6086" s="282">
        <v>45965</v>
      </c>
      <c r="B6086" s="55" t="s">
        <v>7585</v>
      </c>
      <c r="C6086" s="784">
        <v>82407</v>
      </c>
      <c r="D6086" s="784" t="s">
        <v>6862</v>
      </c>
      <c r="E6086" s="784">
        <v>140</v>
      </c>
      <c r="F6086" s="784">
        <v>4010</v>
      </c>
      <c r="G6086" s="784" t="s">
        <v>7607</v>
      </c>
      <c r="H6086" s="784" t="s">
        <v>1573</v>
      </c>
      <c r="J6086" s="784">
        <v>1</v>
      </c>
      <c r="K6086" s="784">
        <v>5.86</v>
      </c>
      <c r="L6086" s="784">
        <v>5.86</v>
      </c>
      <c r="M6086" s="55" t="s">
        <v>2455</v>
      </c>
      <c r="N6086" s="788" t="s">
        <v>7587</v>
      </c>
    </row>
    <row r="6087" spans="1:14" ht="15">
      <c r="A6087" s="282">
        <v>45965</v>
      </c>
      <c r="B6087" s="55" t="s">
        <v>7585</v>
      </c>
      <c r="C6087" s="786">
        <v>81024</v>
      </c>
      <c r="D6087" s="786">
        <v>541</v>
      </c>
      <c r="E6087" s="786">
        <v>100</v>
      </c>
      <c r="F6087" s="786">
        <v>4010</v>
      </c>
      <c r="G6087" s="786" t="s">
        <v>7608</v>
      </c>
      <c r="H6087" s="786" t="s">
        <v>1573</v>
      </c>
      <c r="J6087" s="786">
        <v>1</v>
      </c>
      <c r="K6087" s="786">
        <v>15.43</v>
      </c>
      <c r="L6087" s="786">
        <v>15.43</v>
      </c>
      <c r="M6087" s="55" t="s">
        <v>2455</v>
      </c>
      <c r="N6087" s="788" t="s">
        <v>7587</v>
      </c>
    </row>
    <row r="6088" spans="1:14" ht="15">
      <c r="A6088" s="282">
        <v>45965</v>
      </c>
      <c r="B6088" s="55" t="s">
        <v>7585</v>
      </c>
      <c r="C6088" s="784">
        <v>83608</v>
      </c>
      <c r="D6088" s="784" t="s">
        <v>7199</v>
      </c>
      <c r="E6088" s="784">
        <v>130</v>
      </c>
      <c r="F6088" s="784">
        <v>4010</v>
      </c>
      <c r="G6088" s="784" t="s">
        <v>7609</v>
      </c>
      <c r="H6088" s="784" t="s">
        <v>1573</v>
      </c>
      <c r="J6088" s="784">
        <v>1</v>
      </c>
      <c r="K6088" s="784">
        <v>13.64</v>
      </c>
      <c r="L6088" s="784">
        <v>13.64</v>
      </c>
      <c r="M6088" s="55" t="s">
        <v>2455</v>
      </c>
      <c r="N6088" s="788" t="s">
        <v>7587</v>
      </c>
    </row>
    <row r="6089" spans="1:14" ht="15">
      <c r="A6089" s="282">
        <v>45965</v>
      </c>
      <c r="B6089" s="55" t="s">
        <v>7585</v>
      </c>
      <c r="C6089" s="786">
        <v>67377</v>
      </c>
      <c r="D6089" s="786">
        <v>15</v>
      </c>
      <c r="E6089" s="786">
        <v>90</v>
      </c>
      <c r="F6089" s="786">
        <v>4010</v>
      </c>
      <c r="G6089" s="786" t="s">
        <v>7610</v>
      </c>
      <c r="H6089" s="786" t="s">
        <v>1573</v>
      </c>
      <c r="J6089" s="786">
        <v>1</v>
      </c>
      <c r="K6089" s="786">
        <v>3.81</v>
      </c>
      <c r="L6089" s="786">
        <v>3.81</v>
      </c>
      <c r="M6089" s="55" t="s">
        <v>2455</v>
      </c>
      <c r="N6089" s="788" t="s">
        <v>7587</v>
      </c>
    </row>
    <row r="6090" spans="1:14" ht="15">
      <c r="A6090" s="282">
        <v>45965</v>
      </c>
      <c r="B6090" s="55" t="s">
        <v>7585</v>
      </c>
      <c r="C6090" s="784">
        <v>81666</v>
      </c>
      <c r="D6090" s="784" t="s">
        <v>3193</v>
      </c>
      <c r="E6090" s="784">
        <v>60</v>
      </c>
      <c r="F6090" s="784">
        <v>4010</v>
      </c>
      <c r="G6090" s="784" t="s">
        <v>7611</v>
      </c>
      <c r="H6090" s="784" t="s">
        <v>1573</v>
      </c>
      <c r="J6090" s="784">
        <v>1</v>
      </c>
      <c r="K6090" s="784">
        <v>4.8</v>
      </c>
      <c r="L6090" s="784">
        <v>4.8</v>
      </c>
      <c r="M6090" s="55" t="s">
        <v>2455</v>
      </c>
      <c r="N6090" s="788" t="s">
        <v>7587</v>
      </c>
    </row>
    <row r="6091" spans="1:14" ht="15">
      <c r="A6091" s="282">
        <v>45965</v>
      </c>
      <c r="B6091" s="55" t="s">
        <v>7585</v>
      </c>
      <c r="C6091" s="786">
        <v>66935</v>
      </c>
      <c r="D6091" s="786" t="s">
        <v>2292</v>
      </c>
      <c r="E6091" s="786">
        <v>50</v>
      </c>
      <c r="F6091" s="786">
        <v>4010</v>
      </c>
      <c r="G6091" s="786" t="s">
        <v>7612</v>
      </c>
      <c r="H6091" s="786" t="s">
        <v>1573</v>
      </c>
      <c r="J6091" s="786">
        <v>1</v>
      </c>
      <c r="K6091" s="786">
        <v>12.64</v>
      </c>
      <c r="L6091" s="786">
        <v>12.64</v>
      </c>
      <c r="M6091" s="55" t="s">
        <v>2455</v>
      </c>
      <c r="N6091" s="788" t="s">
        <v>7587</v>
      </c>
    </row>
    <row r="6092" spans="1:14" ht="15">
      <c r="A6092" s="282">
        <v>45965</v>
      </c>
      <c r="B6092" s="55" t="s">
        <v>7585</v>
      </c>
      <c r="C6092" s="784">
        <v>37028</v>
      </c>
      <c r="D6092" s="784" t="s">
        <v>6388</v>
      </c>
      <c r="E6092" s="784">
        <v>110</v>
      </c>
      <c r="F6092" s="784">
        <v>4010</v>
      </c>
      <c r="G6092" s="784" t="s">
        <v>7613</v>
      </c>
      <c r="H6092" s="784" t="s">
        <v>1573</v>
      </c>
      <c r="J6092" s="784">
        <v>1</v>
      </c>
      <c r="K6092" s="784">
        <v>7.48</v>
      </c>
      <c r="L6092" s="784">
        <v>7.48</v>
      </c>
      <c r="M6092" s="55" t="s">
        <v>2455</v>
      </c>
      <c r="N6092" s="788" t="s">
        <v>7587</v>
      </c>
    </row>
    <row r="6093" spans="1:14" ht="15">
      <c r="A6093" s="282">
        <v>45965</v>
      </c>
      <c r="B6093" s="55" t="s">
        <v>7585</v>
      </c>
      <c r="C6093" s="786">
        <v>82407</v>
      </c>
      <c r="D6093" s="786" t="s">
        <v>7483</v>
      </c>
      <c r="E6093" s="786">
        <v>140</v>
      </c>
      <c r="F6093" s="786">
        <v>4010</v>
      </c>
      <c r="G6093" s="786" t="s">
        <v>7614</v>
      </c>
      <c r="H6093" s="786" t="s">
        <v>1573</v>
      </c>
      <c r="J6093" s="786">
        <v>1</v>
      </c>
      <c r="K6093" s="786">
        <v>6.66</v>
      </c>
      <c r="L6093" s="786">
        <v>6.66</v>
      </c>
      <c r="M6093" s="55" t="s">
        <v>2455</v>
      </c>
      <c r="N6093" s="788" t="s">
        <v>7587</v>
      </c>
    </row>
    <row r="6094" spans="1:14" ht="15">
      <c r="A6094" s="282">
        <v>45965</v>
      </c>
      <c r="B6094" s="55" t="s">
        <v>7585</v>
      </c>
      <c r="C6094" s="784">
        <v>52399</v>
      </c>
      <c r="D6094" s="784" t="s">
        <v>6925</v>
      </c>
      <c r="E6094" s="784" t="s">
        <v>2061</v>
      </c>
      <c r="F6094" s="784">
        <v>4010</v>
      </c>
      <c r="G6094" s="784" t="s">
        <v>7615</v>
      </c>
      <c r="H6094" s="784" t="s">
        <v>1573</v>
      </c>
      <c r="J6094" s="784">
        <v>1</v>
      </c>
      <c r="K6094" s="784">
        <v>5.96</v>
      </c>
      <c r="L6094" s="784">
        <v>5.96</v>
      </c>
      <c r="M6094" s="55" t="s">
        <v>2455</v>
      </c>
      <c r="N6094" s="788" t="s">
        <v>7587</v>
      </c>
    </row>
    <row r="6095" spans="1:14" ht="15">
      <c r="A6095" s="282">
        <v>45965</v>
      </c>
      <c r="B6095" s="55" t="s">
        <v>7585</v>
      </c>
      <c r="C6095" s="786">
        <v>52558</v>
      </c>
      <c r="D6095" s="786">
        <v>519</v>
      </c>
      <c r="E6095" s="786" t="s">
        <v>2061</v>
      </c>
      <c r="F6095" s="786">
        <v>4010</v>
      </c>
      <c r="G6095" s="786" t="s">
        <v>3630</v>
      </c>
      <c r="H6095" s="786" t="s">
        <v>1573</v>
      </c>
      <c r="J6095" s="786">
        <v>1</v>
      </c>
      <c r="K6095" s="786">
        <v>12.21</v>
      </c>
      <c r="L6095" s="786">
        <v>12.21</v>
      </c>
      <c r="M6095" s="55" t="s">
        <v>2455</v>
      </c>
      <c r="N6095" s="788" t="s">
        <v>7587</v>
      </c>
    </row>
    <row r="6096" spans="1:14" ht="15">
      <c r="A6096" s="282">
        <v>45965</v>
      </c>
      <c r="B6096" s="55" t="s">
        <v>7585</v>
      </c>
      <c r="C6096" s="784">
        <v>83584</v>
      </c>
      <c r="D6096" s="784" t="s">
        <v>6320</v>
      </c>
      <c r="E6096" s="784" t="s">
        <v>2296</v>
      </c>
      <c r="F6096" s="784">
        <v>4010</v>
      </c>
      <c r="G6096" s="784" t="s">
        <v>7616</v>
      </c>
      <c r="H6096" s="784" t="s">
        <v>1573</v>
      </c>
      <c r="J6096" s="784">
        <v>1</v>
      </c>
      <c r="K6096" s="784">
        <v>9.0299999999999994</v>
      </c>
      <c r="L6096" s="784">
        <v>9.0299999999999994</v>
      </c>
      <c r="M6096" s="55" t="s">
        <v>2455</v>
      </c>
      <c r="N6096" s="788" t="s">
        <v>7587</v>
      </c>
    </row>
    <row r="6097" spans="1:14" ht="15">
      <c r="A6097" s="282">
        <v>45965</v>
      </c>
      <c r="B6097" s="55" t="s">
        <v>7585</v>
      </c>
      <c r="C6097" s="786">
        <v>83340</v>
      </c>
      <c r="D6097" s="786" t="s">
        <v>2280</v>
      </c>
      <c r="E6097" s="786">
        <v>90</v>
      </c>
      <c r="F6097" s="786">
        <v>4010</v>
      </c>
      <c r="G6097" s="786" t="s">
        <v>6772</v>
      </c>
      <c r="H6097" s="786" t="s">
        <v>1573</v>
      </c>
      <c r="J6097" s="786">
        <v>1</v>
      </c>
      <c r="K6097" s="786">
        <v>4.04</v>
      </c>
      <c r="L6097" s="786">
        <v>4.04</v>
      </c>
      <c r="M6097" s="55" t="s">
        <v>2455</v>
      </c>
      <c r="N6097" s="788" t="s">
        <v>7587</v>
      </c>
    </row>
    <row r="6098" spans="1:14" ht="15">
      <c r="A6098" s="282">
        <v>45965</v>
      </c>
      <c r="B6098" s="55" t="s">
        <v>7585</v>
      </c>
      <c r="C6098" s="784">
        <v>83191</v>
      </c>
      <c r="D6098" s="784" t="s">
        <v>7617</v>
      </c>
      <c r="E6098" s="784">
        <v>150</v>
      </c>
      <c r="F6098" s="784">
        <v>4010</v>
      </c>
      <c r="G6098" s="784" t="s">
        <v>7618</v>
      </c>
      <c r="H6098" s="784" t="s">
        <v>1573</v>
      </c>
      <c r="J6098" s="784">
        <v>1</v>
      </c>
      <c r="K6098" s="784">
        <v>11.78</v>
      </c>
      <c r="L6098" s="784">
        <v>11.78</v>
      </c>
      <c r="M6098" s="55" t="s">
        <v>2455</v>
      </c>
      <c r="N6098" s="788" t="s">
        <v>7587</v>
      </c>
    </row>
    <row r="6099" spans="1:14" ht="15">
      <c r="A6099" s="282">
        <v>45965</v>
      </c>
      <c r="B6099" s="55" t="s">
        <v>7585</v>
      </c>
      <c r="C6099" s="786">
        <v>83344</v>
      </c>
      <c r="D6099" s="786" t="s">
        <v>5295</v>
      </c>
      <c r="E6099" s="786">
        <v>75</v>
      </c>
      <c r="F6099" s="786">
        <v>4010</v>
      </c>
      <c r="G6099" s="786" t="s">
        <v>6830</v>
      </c>
      <c r="H6099" s="786" t="s">
        <v>1573</v>
      </c>
      <c r="J6099" s="786">
        <v>1</v>
      </c>
      <c r="K6099" s="786">
        <v>9.51</v>
      </c>
      <c r="L6099" s="786">
        <v>9.51</v>
      </c>
      <c r="M6099" s="55" t="s">
        <v>2455</v>
      </c>
      <c r="N6099" s="788" t="s">
        <v>7587</v>
      </c>
    </row>
    <row r="6100" spans="1:14" ht="15">
      <c r="A6100" s="282">
        <v>45965</v>
      </c>
      <c r="B6100" s="55" t="s">
        <v>7585</v>
      </c>
      <c r="C6100" s="784">
        <v>58663</v>
      </c>
      <c r="D6100" s="784" t="s">
        <v>5737</v>
      </c>
      <c r="E6100" s="784" t="s">
        <v>441</v>
      </c>
      <c r="F6100" s="784">
        <v>4010</v>
      </c>
      <c r="G6100" s="784" t="s">
        <v>7619</v>
      </c>
      <c r="H6100" s="784" t="s">
        <v>1573</v>
      </c>
      <c r="J6100" s="784">
        <v>1</v>
      </c>
      <c r="K6100" s="784">
        <v>8.4</v>
      </c>
      <c r="L6100" s="784">
        <v>8.4</v>
      </c>
      <c r="M6100" s="55" t="s">
        <v>2455</v>
      </c>
      <c r="N6100" s="788" t="s">
        <v>7587</v>
      </c>
    </row>
    <row r="6101" spans="1:14" ht="15">
      <c r="A6101" s="282">
        <v>45965</v>
      </c>
      <c r="B6101" s="55" t="s">
        <v>7585</v>
      </c>
      <c r="C6101" s="786">
        <v>82842</v>
      </c>
      <c r="D6101" s="786" t="s">
        <v>4712</v>
      </c>
      <c r="E6101" s="786" t="s">
        <v>2061</v>
      </c>
      <c r="F6101" s="786">
        <v>4010</v>
      </c>
      <c r="G6101" s="786" t="s">
        <v>4905</v>
      </c>
      <c r="H6101" s="786" t="s">
        <v>1573</v>
      </c>
      <c r="J6101" s="786">
        <v>1</v>
      </c>
      <c r="K6101" s="786">
        <v>20.53</v>
      </c>
      <c r="L6101" s="786">
        <v>20.53</v>
      </c>
      <c r="M6101" s="55" t="s">
        <v>2455</v>
      </c>
      <c r="N6101" s="788" t="s">
        <v>7587</v>
      </c>
    </row>
    <row r="6102" spans="1:14" ht="15">
      <c r="A6102" s="282">
        <v>45965</v>
      </c>
      <c r="B6102" s="55" t="s">
        <v>7585</v>
      </c>
      <c r="C6102" s="784">
        <v>68173</v>
      </c>
      <c r="D6102" s="784" t="s">
        <v>4602</v>
      </c>
      <c r="E6102" s="784">
        <v>70</v>
      </c>
      <c r="F6102" s="784">
        <v>4010</v>
      </c>
      <c r="G6102" s="784" t="s">
        <v>7620</v>
      </c>
      <c r="H6102" s="784" t="s">
        <v>1573</v>
      </c>
      <c r="J6102" s="784">
        <v>1</v>
      </c>
      <c r="K6102" s="784">
        <v>7.8</v>
      </c>
      <c r="L6102" s="784">
        <v>7.8</v>
      </c>
      <c r="M6102" s="55" t="s">
        <v>2455</v>
      </c>
      <c r="N6102" s="788" t="s">
        <v>7587</v>
      </c>
    </row>
    <row r="6103" spans="1:14" ht="15">
      <c r="A6103" s="282">
        <v>45965</v>
      </c>
      <c r="B6103" s="55" t="s">
        <v>7585</v>
      </c>
      <c r="C6103" s="786">
        <v>84296</v>
      </c>
      <c r="D6103" s="786" t="s">
        <v>6746</v>
      </c>
      <c r="E6103" s="786">
        <v>90</v>
      </c>
      <c r="F6103" s="786">
        <v>4010</v>
      </c>
      <c r="G6103" s="786" t="s">
        <v>7621</v>
      </c>
      <c r="H6103" s="786" t="s">
        <v>1573</v>
      </c>
      <c r="J6103" s="786">
        <v>1</v>
      </c>
      <c r="K6103" s="786">
        <v>6.49</v>
      </c>
      <c r="L6103" s="786">
        <v>6.49</v>
      </c>
      <c r="M6103" s="55" t="s">
        <v>2455</v>
      </c>
      <c r="N6103" s="788" t="s">
        <v>7587</v>
      </c>
    </row>
    <row r="6104" spans="1:14" ht="15">
      <c r="A6104" s="282">
        <v>45965</v>
      </c>
      <c r="B6104" s="55" t="s">
        <v>7585</v>
      </c>
      <c r="C6104" s="784">
        <v>48886</v>
      </c>
      <c r="D6104" s="784" t="s">
        <v>2986</v>
      </c>
      <c r="E6104" s="784" t="s">
        <v>2300</v>
      </c>
      <c r="F6104" s="784">
        <v>4010</v>
      </c>
      <c r="G6104" s="784" t="s">
        <v>7622</v>
      </c>
      <c r="H6104" s="784" t="s">
        <v>1573</v>
      </c>
      <c r="J6104" s="784">
        <v>1</v>
      </c>
      <c r="K6104" s="784">
        <v>7.54</v>
      </c>
      <c r="L6104" s="784">
        <v>7.54</v>
      </c>
      <c r="M6104" s="55" t="s">
        <v>2455</v>
      </c>
      <c r="N6104" s="788" t="s">
        <v>7587</v>
      </c>
    </row>
    <row r="6105" spans="1:14" ht="15">
      <c r="A6105" s="282">
        <v>45965</v>
      </c>
      <c r="B6105" s="55" t="s">
        <v>7585</v>
      </c>
      <c r="C6105" s="786">
        <v>83403</v>
      </c>
      <c r="D6105" s="786" t="s">
        <v>5641</v>
      </c>
      <c r="E6105" s="786">
        <v>75</v>
      </c>
      <c r="F6105" s="786">
        <v>4010</v>
      </c>
      <c r="G6105" s="786" t="s">
        <v>7623</v>
      </c>
      <c r="H6105" s="786" t="s">
        <v>1573</v>
      </c>
      <c r="J6105" s="786">
        <v>1</v>
      </c>
      <c r="K6105" s="786">
        <v>7.25</v>
      </c>
      <c r="L6105" s="786">
        <v>7.25</v>
      </c>
      <c r="M6105" s="55" t="s">
        <v>2455</v>
      </c>
      <c r="N6105" s="788" t="s">
        <v>7587</v>
      </c>
    </row>
    <row r="6106" spans="1:14" ht="15">
      <c r="A6106" s="282">
        <v>45965</v>
      </c>
      <c r="B6106" s="55" t="s">
        <v>7585</v>
      </c>
      <c r="C6106" s="784">
        <v>58665</v>
      </c>
      <c r="D6106" s="784" t="s">
        <v>5946</v>
      </c>
      <c r="E6106" s="784" t="s">
        <v>2230</v>
      </c>
      <c r="F6106" s="784">
        <v>4010</v>
      </c>
      <c r="G6106" s="784" t="s">
        <v>7624</v>
      </c>
      <c r="H6106" s="784" t="s">
        <v>1573</v>
      </c>
      <c r="J6106" s="784">
        <v>1</v>
      </c>
      <c r="K6106" s="784">
        <v>8.65</v>
      </c>
      <c r="L6106" s="784">
        <v>8.65</v>
      </c>
      <c r="M6106" s="55" t="s">
        <v>2455</v>
      </c>
      <c r="N6106" s="788" t="s">
        <v>7587</v>
      </c>
    </row>
    <row r="6107" spans="1:14" ht="15">
      <c r="A6107" s="282">
        <v>45965</v>
      </c>
      <c r="B6107" s="55" t="s">
        <v>7585</v>
      </c>
      <c r="C6107" s="786">
        <v>83202</v>
      </c>
      <c r="D6107" s="786" t="s">
        <v>5952</v>
      </c>
      <c r="E6107" s="786">
        <v>140</v>
      </c>
      <c r="F6107" s="786">
        <v>4010</v>
      </c>
      <c r="G6107" s="786" t="s">
        <v>7625</v>
      </c>
      <c r="H6107" s="786" t="s">
        <v>1573</v>
      </c>
      <c r="J6107" s="786">
        <v>2</v>
      </c>
      <c r="K6107" s="786">
        <v>4.59</v>
      </c>
      <c r="L6107" s="786">
        <v>9.18</v>
      </c>
      <c r="M6107" s="55" t="s">
        <v>2455</v>
      </c>
      <c r="N6107" s="788" t="s">
        <v>7587</v>
      </c>
    </row>
    <row r="6108" spans="1:14" ht="15">
      <c r="A6108" s="282">
        <v>45965</v>
      </c>
      <c r="B6108" s="55" t="s">
        <v>7585</v>
      </c>
      <c r="C6108" s="784">
        <v>52121</v>
      </c>
      <c r="D6108" s="784" t="s">
        <v>5907</v>
      </c>
      <c r="E6108" s="784">
        <v>150</v>
      </c>
      <c r="F6108" s="784">
        <v>4010</v>
      </c>
      <c r="G6108" s="784" t="s">
        <v>7626</v>
      </c>
      <c r="H6108" s="784" t="s">
        <v>1573</v>
      </c>
      <c r="J6108" s="784">
        <v>1</v>
      </c>
      <c r="K6108" s="784">
        <v>7.43</v>
      </c>
      <c r="L6108" s="784">
        <v>7.43</v>
      </c>
      <c r="M6108" s="55" t="s">
        <v>2455</v>
      </c>
      <c r="N6108" s="788" t="s">
        <v>7587</v>
      </c>
    </row>
    <row r="6109" spans="1:14" ht="15">
      <c r="A6109" s="282">
        <v>45965</v>
      </c>
      <c r="B6109" s="55" t="s">
        <v>7585</v>
      </c>
      <c r="C6109" s="786">
        <v>81316</v>
      </c>
      <c r="D6109" s="786" t="s">
        <v>2311</v>
      </c>
      <c r="E6109" s="786">
        <v>110</v>
      </c>
      <c r="F6109" s="786">
        <v>4010</v>
      </c>
      <c r="G6109" s="786" t="s">
        <v>7627</v>
      </c>
      <c r="H6109" s="786" t="s">
        <v>1573</v>
      </c>
      <c r="J6109" s="786">
        <v>1</v>
      </c>
      <c r="K6109" s="786">
        <v>8.14</v>
      </c>
      <c r="L6109" s="786">
        <v>8.14</v>
      </c>
      <c r="M6109" s="55" t="s">
        <v>2455</v>
      </c>
      <c r="N6109" s="788" t="s">
        <v>7587</v>
      </c>
    </row>
    <row r="6110" spans="1:14" ht="15">
      <c r="A6110" s="282">
        <v>45965</v>
      </c>
      <c r="B6110" s="55" t="s">
        <v>7585</v>
      </c>
      <c r="C6110" s="784">
        <v>80039</v>
      </c>
      <c r="D6110" s="784" t="s">
        <v>6862</v>
      </c>
      <c r="E6110" s="784" t="s">
        <v>2296</v>
      </c>
      <c r="F6110" s="784">
        <v>4010</v>
      </c>
      <c r="G6110" s="784" t="s">
        <v>7628</v>
      </c>
      <c r="H6110" s="784" t="s">
        <v>1573</v>
      </c>
      <c r="J6110" s="784">
        <v>1</v>
      </c>
      <c r="K6110" s="784">
        <v>8.82</v>
      </c>
      <c r="L6110" s="784">
        <v>8.82</v>
      </c>
      <c r="M6110" s="55" t="s">
        <v>2455</v>
      </c>
      <c r="N6110" s="788" t="s">
        <v>7587</v>
      </c>
    </row>
    <row r="6111" spans="1:14" ht="15">
      <c r="A6111" s="282">
        <v>45965</v>
      </c>
      <c r="B6111" s="55" t="s">
        <v>7629</v>
      </c>
      <c r="C6111" s="784">
        <v>66736</v>
      </c>
      <c r="D6111" s="784" t="s">
        <v>7630</v>
      </c>
      <c r="E6111" s="784">
        <v>110</v>
      </c>
      <c r="F6111" s="784">
        <v>4010</v>
      </c>
      <c r="G6111" s="784" t="s">
        <v>7631</v>
      </c>
      <c r="H6111" s="784" t="s">
        <v>1573</v>
      </c>
      <c r="J6111" s="55">
        <v>-1</v>
      </c>
      <c r="K6111" s="791">
        <v>13.78</v>
      </c>
      <c r="L6111" s="791">
        <v>-13.78</v>
      </c>
      <c r="M6111" s="55" t="s">
        <v>2287</v>
      </c>
    </row>
    <row r="6112" spans="1:14" ht="15">
      <c r="A6112" s="282">
        <v>45966</v>
      </c>
      <c r="B6112" s="55" t="s">
        <v>7632</v>
      </c>
      <c r="C6112" s="784">
        <v>82399</v>
      </c>
      <c r="D6112" s="784" t="s">
        <v>7633</v>
      </c>
      <c r="E6112" s="784">
        <v>140</v>
      </c>
      <c r="F6112" s="784">
        <v>4010</v>
      </c>
      <c r="G6112" s="784" t="s">
        <v>6962</v>
      </c>
      <c r="H6112" s="784" t="s">
        <v>1573</v>
      </c>
      <c r="J6112" s="784">
        <v>17</v>
      </c>
      <c r="K6112" s="784">
        <v>19.11</v>
      </c>
      <c r="L6112" s="784">
        <v>324.87</v>
      </c>
      <c r="M6112" s="55" t="s">
        <v>2547</v>
      </c>
    </row>
    <row r="6113" spans="1:13" ht="15">
      <c r="A6113" s="282">
        <v>45966</v>
      </c>
      <c r="B6113" s="55" t="s">
        <v>7632</v>
      </c>
      <c r="C6113" s="786">
        <v>82399</v>
      </c>
      <c r="D6113" s="786" t="s">
        <v>7633</v>
      </c>
      <c r="E6113" s="786">
        <v>130</v>
      </c>
      <c r="F6113" s="786">
        <v>4010</v>
      </c>
      <c r="G6113" s="786" t="s">
        <v>7634</v>
      </c>
      <c r="H6113" s="786" t="s">
        <v>1573</v>
      </c>
      <c r="J6113" s="786">
        <v>-19</v>
      </c>
      <c r="K6113" s="786">
        <v>19.11</v>
      </c>
      <c r="L6113" s="786">
        <v>-363.09</v>
      </c>
      <c r="M6113" s="55" t="s">
        <v>2547</v>
      </c>
    </row>
    <row r="6114" spans="1:13" ht="15">
      <c r="A6114" s="282">
        <v>45966</v>
      </c>
      <c r="B6114" s="55" t="s">
        <v>7635</v>
      </c>
      <c r="C6114" s="784">
        <v>83584</v>
      </c>
      <c r="D6114" s="784" t="s">
        <v>7238</v>
      </c>
      <c r="E6114" s="784" t="s">
        <v>289</v>
      </c>
      <c r="F6114" s="784">
        <v>4010</v>
      </c>
      <c r="G6114" s="784" t="s">
        <v>4946</v>
      </c>
      <c r="H6114" s="784" t="s">
        <v>1573</v>
      </c>
      <c r="J6114" s="784">
        <v>1</v>
      </c>
      <c r="K6114" s="784">
        <v>9.0299999999999994</v>
      </c>
      <c r="L6114" s="784">
        <v>9.0299999999999994</v>
      </c>
      <c r="M6114" s="55" t="s">
        <v>2455</v>
      </c>
    </row>
    <row r="6115" spans="1:13" ht="15">
      <c r="A6115" s="282">
        <v>45966</v>
      </c>
      <c r="B6115" s="55" t="s">
        <v>7635</v>
      </c>
      <c r="C6115" s="786">
        <v>82179</v>
      </c>
      <c r="D6115" s="786" t="s">
        <v>4880</v>
      </c>
      <c r="E6115" s="786">
        <v>130</v>
      </c>
      <c r="F6115" s="786">
        <v>4010</v>
      </c>
      <c r="G6115" s="786" t="s">
        <v>2763</v>
      </c>
      <c r="H6115" s="786" t="s">
        <v>1573</v>
      </c>
      <c r="J6115" s="786">
        <v>1</v>
      </c>
      <c r="K6115" s="786">
        <v>21.02</v>
      </c>
      <c r="L6115" s="786">
        <v>21.02</v>
      </c>
      <c r="M6115" s="55" t="s">
        <v>2455</v>
      </c>
    </row>
    <row r="6116" spans="1:13" ht="15">
      <c r="A6116" s="282">
        <v>45966</v>
      </c>
      <c r="B6116" s="55" t="s">
        <v>7635</v>
      </c>
      <c r="C6116" s="784">
        <v>82206</v>
      </c>
      <c r="D6116" s="784" t="s">
        <v>2988</v>
      </c>
      <c r="E6116" s="784" t="s">
        <v>6606</v>
      </c>
      <c r="F6116" s="784">
        <v>4010</v>
      </c>
      <c r="G6116" s="784" t="s">
        <v>5692</v>
      </c>
      <c r="H6116" s="784" t="s">
        <v>1573</v>
      </c>
      <c r="J6116" s="784">
        <v>1</v>
      </c>
      <c r="K6116" s="784">
        <v>2.5299999999999998</v>
      </c>
      <c r="L6116" s="784">
        <v>2.5299999999999998</v>
      </c>
      <c r="M6116" s="55" t="s">
        <v>2455</v>
      </c>
    </row>
    <row r="6117" spans="1:13" ht="15">
      <c r="A6117" s="282">
        <v>45966</v>
      </c>
      <c r="B6117" s="55" t="s">
        <v>7635</v>
      </c>
      <c r="C6117" s="786">
        <v>83598</v>
      </c>
      <c r="D6117" s="786" t="s">
        <v>7230</v>
      </c>
      <c r="E6117" s="786">
        <v>60</v>
      </c>
      <c r="F6117" s="786">
        <v>4010</v>
      </c>
      <c r="G6117" s="786" t="s">
        <v>4947</v>
      </c>
      <c r="H6117" s="786" t="s">
        <v>1573</v>
      </c>
      <c r="J6117" s="786">
        <v>1</v>
      </c>
      <c r="K6117" s="786">
        <v>5.18</v>
      </c>
      <c r="L6117" s="786">
        <v>5.18</v>
      </c>
      <c r="M6117" s="55" t="s">
        <v>2455</v>
      </c>
    </row>
    <row r="6118" spans="1:13" ht="15">
      <c r="A6118" s="282">
        <v>45966</v>
      </c>
      <c r="B6118" s="55" t="s">
        <v>7635</v>
      </c>
      <c r="C6118" s="784">
        <v>80441</v>
      </c>
      <c r="D6118" s="784" t="s">
        <v>7115</v>
      </c>
      <c r="E6118" s="784">
        <v>100</v>
      </c>
      <c r="F6118" s="784">
        <v>4010</v>
      </c>
      <c r="G6118" s="784" t="s">
        <v>3793</v>
      </c>
      <c r="H6118" s="784" t="s">
        <v>1573</v>
      </c>
      <c r="J6118" s="784">
        <v>1</v>
      </c>
      <c r="K6118" s="784">
        <v>7.65</v>
      </c>
      <c r="L6118" s="784">
        <v>7.65</v>
      </c>
      <c r="M6118" s="55" t="s">
        <v>2455</v>
      </c>
    </row>
    <row r="6119" spans="1:13" ht="15">
      <c r="A6119" s="282">
        <v>45966</v>
      </c>
      <c r="B6119" s="55" t="s">
        <v>7635</v>
      </c>
      <c r="C6119" s="786">
        <v>83603</v>
      </c>
      <c r="D6119" s="786" t="s">
        <v>7636</v>
      </c>
      <c r="E6119" s="786" t="s">
        <v>2300</v>
      </c>
      <c r="F6119" s="786">
        <v>4010</v>
      </c>
      <c r="G6119" s="786" t="s">
        <v>4948</v>
      </c>
      <c r="H6119" s="786" t="s">
        <v>1573</v>
      </c>
      <c r="J6119" s="786">
        <v>1</v>
      </c>
      <c r="K6119" s="786">
        <v>23.78</v>
      </c>
      <c r="L6119" s="786">
        <v>23.78</v>
      </c>
      <c r="M6119" s="55" t="s">
        <v>2455</v>
      </c>
    </row>
    <row r="6120" spans="1:13" ht="15">
      <c r="A6120" s="282">
        <v>45966</v>
      </c>
      <c r="B6120" s="55" t="s">
        <v>7635</v>
      </c>
      <c r="C6120" s="784">
        <v>83615</v>
      </c>
      <c r="D6120" s="784" t="s">
        <v>7570</v>
      </c>
      <c r="E6120" s="784" t="s">
        <v>2061</v>
      </c>
      <c r="F6120" s="784">
        <v>4010</v>
      </c>
      <c r="G6120" s="784" t="s">
        <v>7637</v>
      </c>
      <c r="H6120" s="784" t="s">
        <v>1573</v>
      </c>
      <c r="J6120" s="784">
        <v>1</v>
      </c>
      <c r="K6120" s="784">
        <v>31.47</v>
      </c>
      <c r="L6120" s="784">
        <v>31.47</v>
      </c>
      <c r="M6120" s="55" t="s">
        <v>2455</v>
      </c>
    </row>
    <row r="6121" spans="1:13" ht="15">
      <c r="A6121" s="282">
        <v>45966</v>
      </c>
      <c r="B6121" s="55" t="s">
        <v>7635</v>
      </c>
      <c r="C6121" s="786">
        <v>81347</v>
      </c>
      <c r="D6121" s="786" t="s">
        <v>5848</v>
      </c>
      <c r="E6121" s="786">
        <v>130</v>
      </c>
      <c r="F6121" s="786">
        <v>4010</v>
      </c>
      <c r="G6121" s="786" t="s">
        <v>6857</v>
      </c>
      <c r="H6121" s="786" t="s">
        <v>1573</v>
      </c>
      <c r="J6121" s="786">
        <v>1</v>
      </c>
      <c r="K6121" s="786">
        <v>7.85</v>
      </c>
      <c r="L6121" s="786">
        <v>7.85</v>
      </c>
      <c r="M6121" s="55" t="s">
        <v>2455</v>
      </c>
    </row>
    <row r="6122" spans="1:13" ht="15">
      <c r="A6122" s="282">
        <v>45966</v>
      </c>
      <c r="B6122" s="55" t="s">
        <v>7635</v>
      </c>
      <c r="C6122" s="784">
        <v>83615</v>
      </c>
      <c r="D6122" s="784" t="s">
        <v>7224</v>
      </c>
      <c r="E6122" s="784" t="s">
        <v>441</v>
      </c>
      <c r="F6122" s="784">
        <v>4010</v>
      </c>
      <c r="G6122" s="784" t="s">
        <v>4952</v>
      </c>
      <c r="H6122" s="784" t="s">
        <v>1573</v>
      </c>
      <c r="J6122" s="784">
        <v>1</v>
      </c>
      <c r="K6122" s="784">
        <v>31.47</v>
      </c>
      <c r="L6122" s="784">
        <v>31.47</v>
      </c>
      <c r="M6122" s="55" t="s">
        <v>2455</v>
      </c>
    </row>
    <row r="6123" spans="1:13" ht="15">
      <c r="A6123" s="282">
        <v>45966</v>
      </c>
      <c r="B6123" s="55" t="s">
        <v>7635</v>
      </c>
      <c r="C6123" s="786">
        <v>83584</v>
      </c>
      <c r="D6123" s="786" t="s">
        <v>6320</v>
      </c>
      <c r="E6123" s="786" t="s">
        <v>2061</v>
      </c>
      <c r="F6123" s="786">
        <v>4010</v>
      </c>
      <c r="G6123" s="786" t="s">
        <v>7638</v>
      </c>
      <c r="H6123" s="786" t="s">
        <v>1573</v>
      </c>
      <c r="J6123" s="786">
        <v>1</v>
      </c>
      <c r="K6123" s="786">
        <v>9.0299999999999994</v>
      </c>
      <c r="L6123" s="786">
        <v>9.0299999999999994</v>
      </c>
      <c r="M6123" s="55" t="s">
        <v>2455</v>
      </c>
    </row>
    <row r="6124" spans="1:13" ht="15">
      <c r="A6124" s="282">
        <v>45966</v>
      </c>
      <c r="B6124" s="55" t="s">
        <v>7635</v>
      </c>
      <c r="C6124" s="784">
        <v>82919</v>
      </c>
      <c r="D6124" s="784">
        <v>15</v>
      </c>
      <c r="E6124" s="784">
        <v>100</v>
      </c>
      <c r="F6124" s="784">
        <v>4010</v>
      </c>
      <c r="G6124" s="784" t="s">
        <v>3419</v>
      </c>
      <c r="H6124" s="784" t="s">
        <v>1573</v>
      </c>
      <c r="J6124" s="784">
        <v>3</v>
      </c>
      <c r="K6124" s="784">
        <v>9.16</v>
      </c>
      <c r="L6124" s="784">
        <v>27.48</v>
      </c>
      <c r="M6124" s="55" t="s">
        <v>2455</v>
      </c>
    </row>
    <row r="6125" spans="1:13" ht="15">
      <c r="A6125" s="282">
        <v>45966</v>
      </c>
      <c r="B6125" s="55" t="s">
        <v>7635</v>
      </c>
      <c r="C6125" s="786">
        <v>52706</v>
      </c>
      <c r="D6125" s="786" t="s">
        <v>2425</v>
      </c>
      <c r="E6125" s="786">
        <v>130</v>
      </c>
      <c r="F6125" s="786">
        <v>4010</v>
      </c>
      <c r="G6125" s="786" t="s">
        <v>7639</v>
      </c>
      <c r="H6125" s="786" t="s">
        <v>1573</v>
      </c>
      <c r="J6125" s="786">
        <v>5</v>
      </c>
      <c r="K6125" s="786">
        <v>8.2200000000000006</v>
      </c>
      <c r="L6125" s="786">
        <v>41.1</v>
      </c>
      <c r="M6125" s="55" t="s">
        <v>2455</v>
      </c>
    </row>
    <row r="6126" spans="1:13" ht="15">
      <c r="A6126" s="282">
        <v>45966</v>
      </c>
      <c r="B6126" s="55" t="s">
        <v>7635</v>
      </c>
      <c r="C6126" s="784">
        <v>80223</v>
      </c>
      <c r="D6126" s="784" t="s">
        <v>5649</v>
      </c>
      <c r="E6126" s="784" t="s">
        <v>2061</v>
      </c>
      <c r="F6126" s="784">
        <v>4010</v>
      </c>
      <c r="G6126" s="784" t="s">
        <v>6861</v>
      </c>
      <c r="H6126" s="784" t="s">
        <v>1573</v>
      </c>
      <c r="J6126" s="784">
        <v>2</v>
      </c>
      <c r="K6126" s="784">
        <v>4.8499999999999996</v>
      </c>
      <c r="L6126" s="784">
        <v>9.6999999999999993</v>
      </c>
      <c r="M6126" s="55" t="s">
        <v>2455</v>
      </c>
    </row>
    <row r="6127" spans="1:13" ht="15">
      <c r="A6127" s="282">
        <v>45966</v>
      </c>
      <c r="B6127" s="55" t="s">
        <v>7635</v>
      </c>
      <c r="C6127" s="786">
        <v>81496</v>
      </c>
      <c r="D6127" s="786" t="s">
        <v>2934</v>
      </c>
      <c r="E6127" s="786">
        <v>140</v>
      </c>
      <c r="F6127" s="786">
        <v>4010</v>
      </c>
      <c r="G6127" s="786" t="s">
        <v>7640</v>
      </c>
      <c r="H6127" s="786" t="s">
        <v>1573</v>
      </c>
      <c r="J6127" s="786">
        <v>1</v>
      </c>
      <c r="K6127" s="786">
        <v>7.22</v>
      </c>
      <c r="L6127" s="786">
        <v>7.22</v>
      </c>
      <c r="M6127" s="55" t="s">
        <v>2455</v>
      </c>
    </row>
    <row r="6128" spans="1:13" ht="15">
      <c r="A6128" s="282">
        <v>45966</v>
      </c>
      <c r="B6128" s="55" t="s">
        <v>7635</v>
      </c>
      <c r="C6128" s="784">
        <v>82132</v>
      </c>
      <c r="D6128" s="784" t="s">
        <v>4004</v>
      </c>
      <c r="E6128" s="784">
        <v>120</v>
      </c>
      <c r="F6128" s="784">
        <v>4010</v>
      </c>
      <c r="G6128" s="784" t="s">
        <v>4956</v>
      </c>
      <c r="H6128" s="784" t="s">
        <v>1573</v>
      </c>
      <c r="J6128" s="784">
        <v>1</v>
      </c>
      <c r="K6128" s="784">
        <v>17.75</v>
      </c>
      <c r="L6128" s="784">
        <v>17.75</v>
      </c>
      <c r="M6128" s="55" t="s">
        <v>2455</v>
      </c>
    </row>
    <row r="6129" spans="1:13" ht="15">
      <c r="A6129" s="282">
        <v>45966</v>
      </c>
      <c r="B6129" s="55" t="s">
        <v>7635</v>
      </c>
      <c r="C6129" s="786">
        <v>81316</v>
      </c>
      <c r="D6129" s="786" t="s">
        <v>3019</v>
      </c>
      <c r="E6129" s="786">
        <v>130</v>
      </c>
      <c r="F6129" s="786">
        <v>4010</v>
      </c>
      <c r="G6129" s="786" t="s">
        <v>7001</v>
      </c>
      <c r="H6129" s="786" t="s">
        <v>1573</v>
      </c>
      <c r="J6129" s="786">
        <v>1</v>
      </c>
      <c r="K6129" s="786">
        <v>6.38</v>
      </c>
      <c r="L6129" s="786">
        <v>6.38</v>
      </c>
      <c r="M6129" s="55" t="s">
        <v>2455</v>
      </c>
    </row>
    <row r="6130" spans="1:13" ht="15">
      <c r="A6130" s="282">
        <v>45966</v>
      </c>
      <c r="B6130" s="55" t="s">
        <v>7635</v>
      </c>
      <c r="C6130" s="784">
        <v>82063</v>
      </c>
      <c r="D6130" s="784">
        <v>45</v>
      </c>
      <c r="E6130" s="784" t="s">
        <v>289</v>
      </c>
      <c r="F6130" s="784">
        <v>4010</v>
      </c>
      <c r="G6130" s="784" t="s">
        <v>5697</v>
      </c>
      <c r="H6130" s="784" t="s">
        <v>1573</v>
      </c>
      <c r="J6130" s="784">
        <v>1</v>
      </c>
      <c r="K6130" s="784">
        <v>5.76</v>
      </c>
      <c r="L6130" s="784">
        <v>5.76</v>
      </c>
      <c r="M6130" s="55" t="s">
        <v>2455</v>
      </c>
    </row>
    <row r="6131" spans="1:13" ht="15">
      <c r="A6131" s="282">
        <v>45966</v>
      </c>
      <c r="B6131" s="55" t="s">
        <v>7635</v>
      </c>
      <c r="C6131" s="786">
        <v>83409</v>
      </c>
      <c r="D6131" s="786" t="s">
        <v>7071</v>
      </c>
      <c r="E6131" s="786" t="s">
        <v>3950</v>
      </c>
      <c r="F6131" s="786">
        <v>4010</v>
      </c>
      <c r="G6131" s="786" t="s">
        <v>4888</v>
      </c>
      <c r="H6131" s="786" t="s">
        <v>1573</v>
      </c>
      <c r="J6131" s="786">
        <v>1</v>
      </c>
      <c r="K6131" s="786">
        <v>5.27</v>
      </c>
      <c r="L6131" s="786">
        <v>5.27</v>
      </c>
      <c r="M6131" s="55" t="s">
        <v>2455</v>
      </c>
    </row>
    <row r="6132" spans="1:13" ht="15">
      <c r="A6132" s="282">
        <v>45966</v>
      </c>
      <c r="B6132" s="55" t="s">
        <v>7635</v>
      </c>
      <c r="C6132" s="784">
        <v>83733</v>
      </c>
      <c r="D6132" s="784" t="s">
        <v>2292</v>
      </c>
      <c r="E6132" s="784">
        <v>120</v>
      </c>
      <c r="F6132" s="784">
        <v>4010</v>
      </c>
      <c r="G6132" s="784" t="s">
        <v>5700</v>
      </c>
      <c r="H6132" s="784" t="s">
        <v>1573</v>
      </c>
      <c r="J6132" s="784">
        <v>1</v>
      </c>
      <c r="K6132" s="784">
        <v>6.53</v>
      </c>
      <c r="L6132" s="784">
        <v>6.53</v>
      </c>
      <c r="M6132" s="55" t="s">
        <v>2455</v>
      </c>
    </row>
    <row r="6133" spans="1:13" ht="15">
      <c r="A6133" s="282">
        <v>45966</v>
      </c>
      <c r="B6133" s="55" t="s">
        <v>7635</v>
      </c>
      <c r="C6133" s="786">
        <v>67377</v>
      </c>
      <c r="D6133" s="786" t="s">
        <v>4300</v>
      </c>
      <c r="E6133" s="786">
        <v>140</v>
      </c>
      <c r="F6133" s="786">
        <v>4010</v>
      </c>
      <c r="G6133" s="786" t="s">
        <v>7641</v>
      </c>
      <c r="H6133" s="786" t="s">
        <v>1573</v>
      </c>
      <c r="J6133" s="786">
        <v>1</v>
      </c>
      <c r="K6133" s="786">
        <v>3.81</v>
      </c>
      <c r="L6133" s="786">
        <v>3.81</v>
      </c>
      <c r="M6133" s="55" t="s">
        <v>2455</v>
      </c>
    </row>
    <row r="6134" spans="1:13" ht="15">
      <c r="A6134" s="282">
        <v>45966</v>
      </c>
      <c r="B6134" s="55" t="s">
        <v>7635</v>
      </c>
      <c r="C6134" s="784">
        <v>67550</v>
      </c>
      <c r="D6134" s="784" t="s">
        <v>3405</v>
      </c>
      <c r="E6134" s="784">
        <v>50</v>
      </c>
      <c r="F6134" s="784">
        <v>4010</v>
      </c>
      <c r="G6134" s="784" t="s">
        <v>4889</v>
      </c>
      <c r="H6134" s="784" t="s">
        <v>1573</v>
      </c>
      <c r="J6134" s="784">
        <v>1</v>
      </c>
      <c r="K6134" s="784">
        <v>5.86</v>
      </c>
      <c r="L6134" s="784">
        <v>5.86</v>
      </c>
      <c r="M6134" s="55" t="s">
        <v>2455</v>
      </c>
    </row>
    <row r="6135" spans="1:13" ht="15">
      <c r="A6135" s="282">
        <v>45966</v>
      </c>
      <c r="B6135" s="55" t="s">
        <v>7635</v>
      </c>
      <c r="C6135" s="786">
        <v>83828</v>
      </c>
      <c r="D6135" s="786" t="s">
        <v>7572</v>
      </c>
      <c r="E6135" s="786" t="s">
        <v>441</v>
      </c>
      <c r="F6135" s="786">
        <v>4010</v>
      </c>
      <c r="G6135" s="786" t="s">
        <v>7642</v>
      </c>
      <c r="H6135" s="786" t="s">
        <v>1573</v>
      </c>
      <c r="J6135" s="786">
        <v>1</v>
      </c>
      <c r="K6135" s="786">
        <v>11.71</v>
      </c>
      <c r="L6135" s="786">
        <v>11.71</v>
      </c>
      <c r="M6135" s="55" t="s">
        <v>2455</v>
      </c>
    </row>
    <row r="6136" spans="1:13" ht="15">
      <c r="A6136" s="282">
        <v>45966</v>
      </c>
      <c r="B6136" s="55" t="s">
        <v>7635</v>
      </c>
      <c r="C6136" s="784">
        <v>82606</v>
      </c>
      <c r="D6136" s="784" t="s">
        <v>3111</v>
      </c>
      <c r="E6136" s="784">
        <v>130</v>
      </c>
      <c r="F6136" s="784">
        <v>4010</v>
      </c>
      <c r="G6136" s="784" t="s">
        <v>4891</v>
      </c>
      <c r="H6136" s="784" t="s">
        <v>1573</v>
      </c>
      <c r="J6136" s="784">
        <v>1</v>
      </c>
      <c r="K6136" s="784">
        <v>8.68</v>
      </c>
      <c r="L6136" s="784">
        <v>8.68</v>
      </c>
      <c r="M6136" s="55" t="s">
        <v>2455</v>
      </c>
    </row>
    <row r="6137" spans="1:13" ht="15">
      <c r="A6137" s="282">
        <v>45966</v>
      </c>
      <c r="B6137" s="55" t="s">
        <v>7635</v>
      </c>
      <c r="C6137" s="786">
        <v>82091</v>
      </c>
      <c r="D6137" s="786" t="s">
        <v>7084</v>
      </c>
      <c r="E6137" s="786">
        <v>150</v>
      </c>
      <c r="F6137" s="786">
        <v>4010</v>
      </c>
      <c r="G6137" s="786" t="s">
        <v>7643</v>
      </c>
      <c r="H6137" s="786" t="s">
        <v>1573</v>
      </c>
      <c r="J6137" s="786">
        <v>1</v>
      </c>
      <c r="K6137" s="786">
        <v>11.77</v>
      </c>
      <c r="L6137" s="786">
        <v>11.77</v>
      </c>
      <c r="M6137" s="55" t="s">
        <v>2455</v>
      </c>
    </row>
    <row r="6138" spans="1:13" ht="15">
      <c r="A6138" s="282">
        <v>45966</v>
      </c>
      <c r="B6138" s="55" t="s">
        <v>7635</v>
      </c>
      <c r="C6138" s="784">
        <v>82008</v>
      </c>
      <c r="D6138" s="784" t="s">
        <v>7372</v>
      </c>
      <c r="E6138" s="784">
        <v>85</v>
      </c>
      <c r="F6138" s="784">
        <v>4010</v>
      </c>
      <c r="G6138" s="784" t="s">
        <v>4892</v>
      </c>
      <c r="H6138" s="784" t="s">
        <v>1573</v>
      </c>
      <c r="J6138" s="784">
        <v>1</v>
      </c>
      <c r="K6138" s="784">
        <v>7.46</v>
      </c>
      <c r="L6138" s="784">
        <v>7.46</v>
      </c>
      <c r="M6138" s="55" t="s">
        <v>2455</v>
      </c>
    </row>
    <row r="6139" spans="1:13" ht="15">
      <c r="A6139" s="282">
        <v>45966</v>
      </c>
      <c r="B6139" s="55" t="s">
        <v>7635</v>
      </c>
      <c r="C6139" s="786">
        <v>68125</v>
      </c>
      <c r="D6139" s="786" t="s">
        <v>6425</v>
      </c>
      <c r="E6139" s="786">
        <v>90</v>
      </c>
      <c r="F6139" s="786">
        <v>4010</v>
      </c>
      <c r="G6139" s="786" t="s">
        <v>4894</v>
      </c>
      <c r="H6139" s="786" t="s">
        <v>1573</v>
      </c>
      <c r="J6139" s="786">
        <v>1</v>
      </c>
      <c r="K6139" s="786">
        <v>8</v>
      </c>
      <c r="L6139" s="786">
        <v>8</v>
      </c>
      <c r="M6139" s="55" t="s">
        <v>2455</v>
      </c>
    </row>
    <row r="6140" spans="1:13" ht="15">
      <c r="A6140" s="282">
        <v>45966</v>
      </c>
      <c r="B6140" s="55" t="s">
        <v>7635</v>
      </c>
      <c r="C6140" s="784">
        <v>83604</v>
      </c>
      <c r="D6140" s="784" t="s">
        <v>7023</v>
      </c>
      <c r="E6140" s="784">
        <v>150</v>
      </c>
      <c r="F6140" s="784">
        <v>4010</v>
      </c>
      <c r="G6140" s="784" t="s">
        <v>4895</v>
      </c>
      <c r="H6140" s="784" t="s">
        <v>1573</v>
      </c>
      <c r="J6140" s="784">
        <v>1</v>
      </c>
      <c r="K6140" s="784">
        <v>7.71</v>
      </c>
      <c r="L6140" s="784">
        <v>7.71</v>
      </c>
      <c r="M6140" s="55" t="s">
        <v>2455</v>
      </c>
    </row>
    <row r="6141" spans="1:13" ht="15">
      <c r="A6141" s="282">
        <v>45966</v>
      </c>
      <c r="B6141" s="55" t="s">
        <v>7635</v>
      </c>
      <c r="C6141" s="786">
        <v>82183</v>
      </c>
      <c r="D6141" s="786" t="s">
        <v>7644</v>
      </c>
      <c r="E6141" s="786">
        <v>90</v>
      </c>
      <c r="F6141" s="786">
        <v>4010</v>
      </c>
      <c r="G6141" s="786" t="s">
        <v>4896</v>
      </c>
      <c r="H6141" s="786" t="s">
        <v>1573</v>
      </c>
      <c r="J6141" s="786">
        <v>1</v>
      </c>
      <c r="K6141" s="786">
        <v>16.510000000000002</v>
      </c>
      <c r="L6141" s="786">
        <v>16.510000000000002</v>
      </c>
      <c r="M6141" s="55" t="s">
        <v>2455</v>
      </c>
    </row>
    <row r="6142" spans="1:13" ht="15">
      <c r="A6142" s="282">
        <v>45966</v>
      </c>
      <c r="B6142" s="55" t="s">
        <v>7635</v>
      </c>
      <c r="C6142" s="784">
        <v>81939</v>
      </c>
      <c r="D6142" s="784">
        <v>15</v>
      </c>
      <c r="E6142" s="784">
        <v>110</v>
      </c>
      <c r="F6142" s="784">
        <v>4010</v>
      </c>
      <c r="G6142" s="784" t="s">
        <v>4898</v>
      </c>
      <c r="H6142" s="784" t="s">
        <v>1573</v>
      </c>
      <c r="J6142" s="784">
        <v>1</v>
      </c>
      <c r="K6142" s="784">
        <v>9.94</v>
      </c>
      <c r="L6142" s="784">
        <v>9.94</v>
      </c>
      <c r="M6142" s="55" t="s">
        <v>2455</v>
      </c>
    </row>
    <row r="6143" spans="1:13" ht="15">
      <c r="A6143" s="282">
        <v>45966</v>
      </c>
      <c r="B6143" s="55" t="s">
        <v>7635</v>
      </c>
      <c r="C6143" s="786">
        <v>83237</v>
      </c>
      <c r="D6143" s="786" t="s">
        <v>2387</v>
      </c>
      <c r="E6143" s="786">
        <v>60</v>
      </c>
      <c r="F6143" s="786">
        <v>4010</v>
      </c>
      <c r="G6143" s="786" t="s">
        <v>5629</v>
      </c>
      <c r="H6143" s="786" t="s">
        <v>1573</v>
      </c>
      <c r="J6143" s="786">
        <v>4</v>
      </c>
      <c r="K6143" s="786">
        <v>7.51</v>
      </c>
      <c r="L6143" s="786">
        <v>30.04</v>
      </c>
      <c r="M6143" s="55" t="s">
        <v>2455</v>
      </c>
    </row>
    <row r="6144" spans="1:13" ht="15">
      <c r="A6144" s="282">
        <v>45967</v>
      </c>
      <c r="B6144" s="55" t="s">
        <v>7645</v>
      </c>
      <c r="C6144" s="784">
        <v>83031</v>
      </c>
      <c r="D6144" s="784" t="s">
        <v>3156</v>
      </c>
      <c r="E6144" s="784" t="s">
        <v>2061</v>
      </c>
      <c r="F6144" s="784">
        <v>4010</v>
      </c>
      <c r="G6144" s="784" t="s">
        <v>2617</v>
      </c>
      <c r="H6144" s="784" t="s">
        <v>2508</v>
      </c>
      <c r="J6144" s="55">
        <v>-1</v>
      </c>
      <c r="K6144" s="791">
        <v>4.42</v>
      </c>
      <c r="L6144" s="791">
        <v>-4.42</v>
      </c>
      <c r="M6144" s="55" t="s">
        <v>2445</v>
      </c>
    </row>
    <row r="6145" spans="1:14" ht="15">
      <c r="A6145" s="282">
        <v>45967</v>
      </c>
      <c r="B6145" s="55" t="s">
        <v>7646</v>
      </c>
      <c r="C6145" s="784">
        <v>59852</v>
      </c>
      <c r="D6145" s="784" t="s">
        <v>2988</v>
      </c>
      <c r="E6145" s="784">
        <v>120</v>
      </c>
      <c r="F6145" s="784">
        <v>4010</v>
      </c>
      <c r="G6145" s="784" t="s">
        <v>7647</v>
      </c>
      <c r="H6145" s="784" t="s">
        <v>1573</v>
      </c>
      <c r="J6145" s="784">
        <v>42</v>
      </c>
      <c r="K6145" s="784">
        <v>6.82</v>
      </c>
      <c r="L6145" s="784">
        <v>286.44</v>
      </c>
      <c r="M6145" s="55" t="s">
        <v>2618</v>
      </c>
      <c r="N6145" s="788" t="s">
        <v>7648</v>
      </c>
    </row>
    <row r="6146" spans="1:14" ht="15">
      <c r="A6146" s="282">
        <v>45967</v>
      </c>
      <c r="B6146" s="55" t="s">
        <v>7649</v>
      </c>
      <c r="C6146" s="784">
        <v>83587</v>
      </c>
      <c r="D6146" s="784" t="s">
        <v>6320</v>
      </c>
      <c r="E6146" s="784">
        <v>120</v>
      </c>
      <c r="F6146" s="784">
        <v>4010</v>
      </c>
      <c r="G6146" s="784" t="s">
        <v>7650</v>
      </c>
      <c r="H6146" s="784" t="s">
        <v>1573</v>
      </c>
      <c r="J6146" s="784">
        <v>1</v>
      </c>
      <c r="K6146" s="784">
        <v>18.41</v>
      </c>
      <c r="L6146" s="784">
        <v>18.41</v>
      </c>
      <c r="M6146" s="55" t="s">
        <v>2455</v>
      </c>
    </row>
    <row r="6147" spans="1:14" ht="15">
      <c r="A6147" s="282">
        <v>45967</v>
      </c>
      <c r="B6147" s="55" t="s">
        <v>7649</v>
      </c>
      <c r="C6147" s="786">
        <v>83640</v>
      </c>
      <c r="D6147" s="786" t="s">
        <v>6086</v>
      </c>
      <c r="E6147" s="786">
        <v>100</v>
      </c>
      <c r="F6147" s="786">
        <v>4010</v>
      </c>
      <c r="G6147" s="786" t="s">
        <v>4105</v>
      </c>
      <c r="H6147" s="786" t="s">
        <v>1573</v>
      </c>
      <c r="J6147" s="786">
        <v>1</v>
      </c>
      <c r="K6147" s="786">
        <v>13.14</v>
      </c>
      <c r="L6147" s="786">
        <v>13.14</v>
      </c>
      <c r="M6147" s="55" t="s">
        <v>2455</v>
      </c>
    </row>
    <row r="6148" spans="1:14" ht="15">
      <c r="A6148" s="282">
        <v>45967</v>
      </c>
      <c r="B6148" s="55" t="s">
        <v>7649</v>
      </c>
      <c r="C6148" s="784">
        <v>83435</v>
      </c>
      <c r="D6148" s="784" t="s">
        <v>5476</v>
      </c>
      <c r="E6148" s="784">
        <v>140</v>
      </c>
      <c r="F6148" s="784">
        <v>4010</v>
      </c>
      <c r="G6148" s="784" t="s">
        <v>5661</v>
      </c>
      <c r="H6148" s="784" t="s">
        <v>1573</v>
      </c>
      <c r="J6148" s="784">
        <v>1</v>
      </c>
      <c r="K6148" s="784">
        <v>4.4800000000000004</v>
      </c>
      <c r="L6148" s="784">
        <v>4.4800000000000004</v>
      </c>
      <c r="M6148" s="55" t="s">
        <v>2455</v>
      </c>
    </row>
    <row r="6149" spans="1:14" ht="15">
      <c r="A6149" s="282">
        <v>45967</v>
      </c>
      <c r="B6149" s="55" t="s">
        <v>7649</v>
      </c>
      <c r="C6149" s="786">
        <v>83639</v>
      </c>
      <c r="D6149" s="786" t="s">
        <v>7651</v>
      </c>
      <c r="E6149" s="786">
        <v>100</v>
      </c>
      <c r="F6149" s="786">
        <v>4010</v>
      </c>
      <c r="G6149" s="786" t="s">
        <v>5663</v>
      </c>
      <c r="H6149" s="786" t="s">
        <v>1573</v>
      </c>
      <c r="J6149" s="786">
        <v>1</v>
      </c>
      <c r="K6149" s="786">
        <v>21.13</v>
      </c>
      <c r="L6149" s="786">
        <v>21.13</v>
      </c>
      <c r="M6149" s="55" t="s">
        <v>2455</v>
      </c>
    </row>
    <row r="6150" spans="1:14" ht="15">
      <c r="A6150" s="282">
        <v>45967</v>
      </c>
      <c r="B6150" s="55" t="s">
        <v>7649</v>
      </c>
      <c r="C6150" s="784">
        <v>83643</v>
      </c>
      <c r="D6150" s="784" t="s">
        <v>2653</v>
      </c>
      <c r="E6150" s="784" t="s">
        <v>2296</v>
      </c>
      <c r="F6150" s="784">
        <v>4010</v>
      </c>
      <c r="G6150" s="784" t="s">
        <v>4976</v>
      </c>
      <c r="H6150" s="784" t="s">
        <v>1573</v>
      </c>
      <c r="J6150" s="784">
        <v>1</v>
      </c>
      <c r="K6150" s="784">
        <v>23.05</v>
      </c>
      <c r="L6150" s="784">
        <v>23.05</v>
      </c>
      <c r="M6150" s="55" t="s">
        <v>2455</v>
      </c>
    </row>
    <row r="6151" spans="1:14" ht="15">
      <c r="A6151" s="282">
        <v>45967</v>
      </c>
      <c r="B6151" s="55" t="s">
        <v>7649</v>
      </c>
      <c r="C6151" s="786">
        <v>83264</v>
      </c>
      <c r="D6151" s="786" t="s">
        <v>6390</v>
      </c>
      <c r="E6151" s="786">
        <v>140</v>
      </c>
      <c r="F6151" s="786">
        <v>4010</v>
      </c>
      <c r="G6151" s="786" t="s">
        <v>4972</v>
      </c>
      <c r="H6151" s="786" t="s">
        <v>1573</v>
      </c>
      <c r="J6151" s="786">
        <v>1</v>
      </c>
      <c r="K6151" s="786">
        <v>12.95</v>
      </c>
      <c r="L6151" s="786">
        <v>12.95</v>
      </c>
      <c r="M6151" s="55" t="s">
        <v>2455</v>
      </c>
    </row>
    <row r="6152" spans="1:14" ht="15">
      <c r="A6152" s="282">
        <v>45967</v>
      </c>
      <c r="B6152" s="55" t="s">
        <v>7649</v>
      </c>
      <c r="C6152" s="784">
        <v>83435</v>
      </c>
      <c r="D6152" s="784" t="s">
        <v>4587</v>
      </c>
      <c r="E6152" s="784">
        <v>90</v>
      </c>
      <c r="F6152" s="784">
        <v>4010</v>
      </c>
      <c r="G6152" s="784" t="s">
        <v>5667</v>
      </c>
      <c r="H6152" s="784" t="s">
        <v>1573</v>
      </c>
      <c r="J6152" s="784">
        <v>1</v>
      </c>
      <c r="K6152" s="784">
        <v>4.4800000000000004</v>
      </c>
      <c r="L6152" s="784">
        <v>4.4800000000000004</v>
      </c>
      <c r="M6152" s="55" t="s">
        <v>2455</v>
      </c>
    </row>
    <row r="6153" spans="1:14" ht="15">
      <c r="A6153" s="282">
        <v>45967</v>
      </c>
      <c r="B6153" s="55" t="s">
        <v>7649</v>
      </c>
      <c r="C6153" s="786">
        <v>82045</v>
      </c>
      <c r="D6153" s="786" t="s">
        <v>3458</v>
      </c>
      <c r="E6153" s="786" t="s">
        <v>2061</v>
      </c>
      <c r="F6153" s="786">
        <v>4010</v>
      </c>
      <c r="G6153" s="786" t="s">
        <v>5668</v>
      </c>
      <c r="H6153" s="786" t="s">
        <v>1573</v>
      </c>
      <c r="J6153" s="786">
        <v>1</v>
      </c>
      <c r="K6153" s="786">
        <v>10.73</v>
      </c>
      <c r="L6153" s="786">
        <v>10.73</v>
      </c>
      <c r="M6153" s="55" t="s">
        <v>2455</v>
      </c>
    </row>
    <row r="6154" spans="1:14" ht="15">
      <c r="A6154" s="282">
        <v>45967</v>
      </c>
      <c r="B6154" s="55" t="s">
        <v>7649</v>
      </c>
      <c r="C6154" s="784">
        <v>83543</v>
      </c>
      <c r="D6154" s="784" t="s">
        <v>4300</v>
      </c>
      <c r="E6154" s="784">
        <v>150</v>
      </c>
      <c r="F6154" s="784">
        <v>4010</v>
      </c>
      <c r="G6154" s="784" t="s">
        <v>4970</v>
      </c>
      <c r="H6154" s="784" t="s">
        <v>1573</v>
      </c>
      <c r="J6154" s="784">
        <v>1</v>
      </c>
      <c r="K6154" s="784">
        <v>6.56</v>
      </c>
      <c r="L6154" s="784">
        <v>6.56</v>
      </c>
      <c r="M6154" s="55" t="s">
        <v>2455</v>
      </c>
    </row>
    <row r="6155" spans="1:14" ht="15">
      <c r="A6155" s="282">
        <v>45967</v>
      </c>
      <c r="B6155" s="55" t="s">
        <v>7649</v>
      </c>
      <c r="C6155" s="786">
        <v>83569</v>
      </c>
      <c r="D6155" s="786" t="s">
        <v>6747</v>
      </c>
      <c r="E6155" s="786">
        <v>130</v>
      </c>
      <c r="F6155" s="786">
        <v>4010</v>
      </c>
      <c r="G6155" s="786" t="s">
        <v>4968</v>
      </c>
      <c r="H6155" s="786" t="s">
        <v>1573</v>
      </c>
      <c r="J6155" s="786">
        <v>1</v>
      </c>
      <c r="K6155" s="786">
        <v>9.67</v>
      </c>
      <c r="L6155" s="786">
        <v>9.67</v>
      </c>
      <c r="M6155" s="55" t="s">
        <v>2455</v>
      </c>
    </row>
    <row r="6156" spans="1:14" ht="15">
      <c r="A6156" s="282">
        <v>45967</v>
      </c>
      <c r="B6156" s="55" t="s">
        <v>7649</v>
      </c>
      <c r="C6156" s="784">
        <v>67262</v>
      </c>
      <c r="D6156" s="784" t="s">
        <v>2708</v>
      </c>
      <c r="E6156" s="784">
        <v>100</v>
      </c>
      <c r="F6156" s="784">
        <v>4010</v>
      </c>
      <c r="G6156" s="784" t="s">
        <v>7652</v>
      </c>
      <c r="H6156" s="784" t="s">
        <v>1573</v>
      </c>
      <c r="J6156" s="784">
        <v>1</v>
      </c>
      <c r="K6156" s="784">
        <v>9.98</v>
      </c>
      <c r="L6156" s="784">
        <v>9.98</v>
      </c>
      <c r="M6156" s="55" t="s">
        <v>2455</v>
      </c>
    </row>
    <row r="6157" spans="1:14" ht="15">
      <c r="A6157" s="282">
        <v>45967</v>
      </c>
      <c r="B6157" s="55" t="s">
        <v>7649</v>
      </c>
      <c r="C6157" s="786">
        <v>83663</v>
      </c>
      <c r="D6157" s="786" t="s">
        <v>3023</v>
      </c>
      <c r="E6157" s="786" t="s">
        <v>2356</v>
      </c>
      <c r="F6157" s="786">
        <v>4010</v>
      </c>
      <c r="G6157" s="786" t="s">
        <v>4969</v>
      </c>
      <c r="H6157" s="786" t="s">
        <v>1573</v>
      </c>
      <c r="J6157" s="786">
        <v>1</v>
      </c>
      <c r="K6157" s="786">
        <v>11.66</v>
      </c>
      <c r="L6157" s="786">
        <v>11.66</v>
      </c>
      <c r="M6157" s="55" t="s">
        <v>2455</v>
      </c>
    </row>
    <row r="6158" spans="1:14" ht="15">
      <c r="A6158" s="282">
        <v>45967</v>
      </c>
      <c r="B6158" s="55" t="s">
        <v>7649</v>
      </c>
      <c r="C6158" s="784">
        <v>81185</v>
      </c>
      <c r="D6158" s="784" t="s">
        <v>2258</v>
      </c>
      <c r="E6158" s="784" t="s">
        <v>2230</v>
      </c>
      <c r="F6158" s="784">
        <v>4010</v>
      </c>
      <c r="G6158" s="784" t="s">
        <v>7653</v>
      </c>
      <c r="H6158" s="784" t="s">
        <v>1573</v>
      </c>
      <c r="J6158" s="784">
        <v>1</v>
      </c>
      <c r="K6158" s="784">
        <v>20.32</v>
      </c>
      <c r="L6158" s="784">
        <v>20.32</v>
      </c>
      <c r="M6158" s="55" t="s">
        <v>2455</v>
      </c>
    </row>
    <row r="6159" spans="1:14" ht="15">
      <c r="A6159" s="282">
        <v>45967</v>
      </c>
      <c r="B6159" s="55" t="s">
        <v>7649</v>
      </c>
      <c r="C6159" s="786">
        <v>80046</v>
      </c>
      <c r="D6159" s="786" t="s">
        <v>6086</v>
      </c>
      <c r="E6159" s="786" t="s">
        <v>3950</v>
      </c>
      <c r="F6159" s="786">
        <v>4010</v>
      </c>
      <c r="G6159" s="786" t="s">
        <v>4963</v>
      </c>
      <c r="H6159" s="786" t="s">
        <v>1573</v>
      </c>
      <c r="J6159" s="786">
        <v>1</v>
      </c>
      <c r="K6159" s="786">
        <v>11.79</v>
      </c>
      <c r="L6159" s="786">
        <v>11.79</v>
      </c>
      <c r="M6159" s="55" t="s">
        <v>2455</v>
      </c>
    </row>
    <row r="6160" spans="1:14" ht="15">
      <c r="A6160" s="282">
        <v>45967</v>
      </c>
      <c r="B6160" s="55" t="s">
        <v>7649</v>
      </c>
      <c r="C6160" s="784">
        <v>83548</v>
      </c>
      <c r="D6160" s="784" t="s">
        <v>7056</v>
      </c>
      <c r="E6160" s="784">
        <v>150</v>
      </c>
      <c r="F6160" s="784">
        <v>4010</v>
      </c>
      <c r="G6160" s="784" t="s">
        <v>4964</v>
      </c>
      <c r="H6160" s="784" t="s">
        <v>1573</v>
      </c>
      <c r="J6160" s="784">
        <v>1</v>
      </c>
      <c r="K6160" s="784">
        <v>18.38</v>
      </c>
      <c r="L6160" s="784">
        <v>18.38</v>
      </c>
      <c r="M6160" s="55" t="s">
        <v>2455</v>
      </c>
    </row>
    <row r="6161" spans="1:13" ht="15">
      <c r="A6161" s="282">
        <v>45967</v>
      </c>
      <c r="B6161" s="55" t="s">
        <v>7649</v>
      </c>
      <c r="C6161" s="786">
        <v>83296</v>
      </c>
      <c r="D6161" s="786" t="s">
        <v>5684</v>
      </c>
      <c r="E6161" s="786">
        <v>90</v>
      </c>
      <c r="F6161" s="786">
        <v>4010</v>
      </c>
      <c r="G6161" s="786" t="s">
        <v>2790</v>
      </c>
      <c r="H6161" s="786" t="s">
        <v>1573</v>
      </c>
      <c r="J6161" s="786">
        <v>1</v>
      </c>
      <c r="K6161" s="786">
        <v>6.22</v>
      </c>
      <c r="L6161" s="786">
        <v>6.22</v>
      </c>
      <c r="M6161" s="55" t="s">
        <v>2455</v>
      </c>
    </row>
    <row r="6162" spans="1:13" ht="15">
      <c r="A6162" s="282">
        <v>45967</v>
      </c>
      <c r="B6162" s="55" t="s">
        <v>7649</v>
      </c>
      <c r="C6162" s="784">
        <v>83639</v>
      </c>
      <c r="D6162" s="784" t="s">
        <v>2408</v>
      </c>
      <c r="E6162" s="784">
        <v>90</v>
      </c>
      <c r="F6162" s="784">
        <v>4010</v>
      </c>
      <c r="G6162" s="784" t="s">
        <v>7654</v>
      </c>
      <c r="H6162" s="784" t="s">
        <v>1573</v>
      </c>
      <c r="J6162" s="784">
        <v>1</v>
      </c>
      <c r="K6162" s="784">
        <v>18.77</v>
      </c>
      <c r="L6162" s="784">
        <v>18.77</v>
      </c>
      <c r="M6162" s="55" t="s">
        <v>2455</v>
      </c>
    </row>
    <row r="6163" spans="1:13" ht="15">
      <c r="A6163" s="282">
        <v>45967</v>
      </c>
      <c r="B6163" s="55" t="s">
        <v>7649</v>
      </c>
      <c r="C6163" s="786">
        <v>83568</v>
      </c>
      <c r="D6163" s="786" t="s">
        <v>7166</v>
      </c>
      <c r="E6163" s="786">
        <v>50</v>
      </c>
      <c r="F6163" s="786">
        <v>4010</v>
      </c>
      <c r="G6163" s="786" t="s">
        <v>4913</v>
      </c>
      <c r="H6163" s="786" t="s">
        <v>1573</v>
      </c>
      <c r="J6163" s="786">
        <v>1</v>
      </c>
      <c r="K6163" s="786">
        <v>5.36</v>
      </c>
      <c r="L6163" s="786">
        <v>5.36</v>
      </c>
      <c r="M6163" s="55" t="s">
        <v>2455</v>
      </c>
    </row>
    <row r="6164" spans="1:13" ht="15">
      <c r="A6164" s="282">
        <v>45967</v>
      </c>
      <c r="B6164" s="55" t="s">
        <v>7649</v>
      </c>
      <c r="C6164" s="784">
        <v>82552</v>
      </c>
      <c r="D6164" s="784" t="s">
        <v>6855</v>
      </c>
      <c r="E6164" s="784">
        <v>110</v>
      </c>
      <c r="F6164" s="784">
        <v>4010</v>
      </c>
      <c r="G6164" s="784" t="s">
        <v>5673</v>
      </c>
      <c r="H6164" s="784" t="s">
        <v>1573</v>
      </c>
      <c r="J6164" s="784">
        <v>1</v>
      </c>
      <c r="K6164" s="784">
        <v>5.65</v>
      </c>
      <c r="L6164" s="784">
        <v>5.65</v>
      </c>
      <c r="M6164" s="55" t="s">
        <v>2455</v>
      </c>
    </row>
    <row r="6165" spans="1:13" ht="15">
      <c r="A6165" s="282">
        <v>45967</v>
      </c>
      <c r="B6165" s="55" t="s">
        <v>7649</v>
      </c>
      <c r="C6165" s="786">
        <v>83733</v>
      </c>
      <c r="D6165" s="786" t="s">
        <v>2292</v>
      </c>
      <c r="E6165" s="786">
        <v>90</v>
      </c>
      <c r="F6165" s="786">
        <v>4010</v>
      </c>
      <c r="G6165" s="786" t="s">
        <v>7655</v>
      </c>
      <c r="H6165" s="786" t="s">
        <v>1573</v>
      </c>
      <c r="J6165" s="786">
        <v>1</v>
      </c>
      <c r="K6165" s="786">
        <v>6.53</v>
      </c>
      <c r="L6165" s="786">
        <v>6.53</v>
      </c>
      <c r="M6165" s="55" t="s">
        <v>2455</v>
      </c>
    </row>
    <row r="6166" spans="1:13" ht="15">
      <c r="A6166" s="282">
        <v>45967</v>
      </c>
      <c r="B6166" s="55" t="s">
        <v>7649</v>
      </c>
      <c r="C6166" s="784">
        <v>52706</v>
      </c>
      <c r="D6166" s="784" t="s">
        <v>2577</v>
      </c>
      <c r="E6166" s="784">
        <v>120</v>
      </c>
      <c r="F6166" s="784">
        <v>4010</v>
      </c>
      <c r="G6166" s="784" t="s">
        <v>4914</v>
      </c>
      <c r="H6166" s="784" t="s">
        <v>1573</v>
      </c>
      <c r="J6166" s="784">
        <v>1</v>
      </c>
      <c r="K6166" s="784">
        <v>8.2200000000000006</v>
      </c>
      <c r="L6166" s="784">
        <v>8.2200000000000006</v>
      </c>
      <c r="M6166" s="55" t="s">
        <v>2455</v>
      </c>
    </row>
    <row r="6167" spans="1:13" ht="15">
      <c r="A6167" s="282">
        <v>45967</v>
      </c>
      <c r="B6167" s="55" t="s">
        <v>7649</v>
      </c>
      <c r="C6167" s="786">
        <v>83296</v>
      </c>
      <c r="D6167" s="786">
        <v>15</v>
      </c>
      <c r="E6167" s="786">
        <v>110</v>
      </c>
      <c r="F6167" s="786">
        <v>4010</v>
      </c>
      <c r="G6167" s="786" t="s">
        <v>4916</v>
      </c>
      <c r="H6167" s="786" t="s">
        <v>1573</v>
      </c>
      <c r="J6167" s="786">
        <v>2</v>
      </c>
      <c r="K6167" s="786">
        <v>6.22</v>
      </c>
      <c r="L6167" s="786">
        <v>12.44</v>
      </c>
      <c r="M6167" s="55" t="s">
        <v>2455</v>
      </c>
    </row>
    <row r="6168" spans="1:13" ht="15">
      <c r="A6168" s="282">
        <v>45967</v>
      </c>
      <c r="B6168" s="55" t="s">
        <v>7649</v>
      </c>
      <c r="C6168" s="784">
        <v>83510</v>
      </c>
      <c r="D6168" s="784" t="s">
        <v>6418</v>
      </c>
      <c r="E6168" s="784">
        <v>100</v>
      </c>
      <c r="F6168" s="784">
        <v>4010</v>
      </c>
      <c r="G6168" s="784" t="s">
        <v>4920</v>
      </c>
      <c r="H6168" s="784" t="s">
        <v>1573</v>
      </c>
      <c r="J6168" s="784">
        <v>1</v>
      </c>
      <c r="K6168" s="784">
        <v>12.02</v>
      </c>
      <c r="L6168" s="784">
        <v>12.02</v>
      </c>
      <c r="M6168" s="55" t="s">
        <v>2455</v>
      </c>
    </row>
    <row r="6169" spans="1:13" ht="15">
      <c r="A6169" s="282">
        <v>45967</v>
      </c>
      <c r="B6169" s="55" t="s">
        <v>7649</v>
      </c>
      <c r="C6169" s="786">
        <v>81339</v>
      </c>
      <c r="D6169" s="786" t="s">
        <v>5005</v>
      </c>
      <c r="E6169" s="786">
        <v>120</v>
      </c>
      <c r="F6169" s="786">
        <v>4010</v>
      </c>
      <c r="G6169" s="786" t="s">
        <v>4921</v>
      </c>
      <c r="H6169" s="786" t="s">
        <v>1573</v>
      </c>
      <c r="J6169" s="786">
        <v>3</v>
      </c>
      <c r="K6169" s="786">
        <v>6.54</v>
      </c>
      <c r="L6169" s="786">
        <v>19.62</v>
      </c>
      <c r="M6169" s="55" t="s">
        <v>2455</v>
      </c>
    </row>
    <row r="6170" spans="1:13" ht="15">
      <c r="A6170" s="282">
        <v>45967</v>
      </c>
      <c r="B6170" s="55" t="s">
        <v>7649</v>
      </c>
      <c r="C6170" s="784">
        <v>80034</v>
      </c>
      <c r="D6170" s="784" t="s">
        <v>7477</v>
      </c>
      <c r="E6170" s="784" t="s">
        <v>2230</v>
      </c>
      <c r="F6170" s="784">
        <v>4010</v>
      </c>
      <c r="G6170" s="784" t="s">
        <v>7656</v>
      </c>
      <c r="H6170" s="784" t="s">
        <v>1573</v>
      </c>
      <c r="J6170" s="784">
        <v>1</v>
      </c>
      <c r="K6170" s="784">
        <v>9.0299999999999994</v>
      </c>
      <c r="L6170" s="784">
        <v>9.0299999999999994</v>
      </c>
      <c r="M6170" s="55" t="s">
        <v>2455</v>
      </c>
    </row>
    <row r="6171" spans="1:13" ht="15">
      <c r="A6171" s="282">
        <v>45967</v>
      </c>
      <c r="B6171" s="55" t="s">
        <v>7649</v>
      </c>
      <c r="C6171" s="786">
        <v>68010</v>
      </c>
      <c r="D6171" s="786" t="s">
        <v>2363</v>
      </c>
      <c r="E6171" s="786">
        <v>110</v>
      </c>
      <c r="F6171" s="786">
        <v>4010</v>
      </c>
      <c r="G6171" s="786" t="s">
        <v>2883</v>
      </c>
      <c r="H6171" s="786" t="s">
        <v>1573</v>
      </c>
      <c r="J6171" s="786">
        <v>1</v>
      </c>
      <c r="K6171" s="786">
        <v>6.72</v>
      </c>
      <c r="L6171" s="786">
        <v>6.72</v>
      </c>
      <c r="M6171" s="55" t="s">
        <v>2455</v>
      </c>
    </row>
    <row r="6172" spans="1:13" ht="15">
      <c r="A6172" s="282">
        <v>45967</v>
      </c>
      <c r="B6172" s="55" t="s">
        <v>7649</v>
      </c>
      <c r="C6172" s="784">
        <v>83066</v>
      </c>
      <c r="D6172" s="784">
        <v>10</v>
      </c>
      <c r="E6172" s="784" t="s">
        <v>2300</v>
      </c>
      <c r="F6172" s="784">
        <v>4010</v>
      </c>
      <c r="G6172" s="784" t="s">
        <v>4922</v>
      </c>
      <c r="H6172" s="784" t="s">
        <v>1573</v>
      </c>
      <c r="J6172" s="784">
        <v>1</v>
      </c>
      <c r="K6172" s="784">
        <v>20.94</v>
      </c>
      <c r="L6172" s="784">
        <v>20.94</v>
      </c>
      <c r="M6172" s="55" t="s">
        <v>2455</v>
      </c>
    </row>
    <row r="6173" spans="1:13" ht="15">
      <c r="A6173" s="282">
        <v>45967</v>
      </c>
      <c r="B6173" s="55" t="s">
        <v>7649</v>
      </c>
      <c r="C6173" s="786">
        <v>83491</v>
      </c>
      <c r="D6173" s="786" t="s">
        <v>5707</v>
      </c>
      <c r="E6173" s="786">
        <v>150</v>
      </c>
      <c r="F6173" s="786">
        <v>4010</v>
      </c>
      <c r="G6173" s="786" t="s">
        <v>5679</v>
      </c>
      <c r="H6173" s="786" t="s">
        <v>1573</v>
      </c>
      <c r="J6173" s="786">
        <v>1</v>
      </c>
      <c r="K6173" s="786">
        <v>6.26</v>
      </c>
      <c r="L6173" s="786">
        <v>6.26</v>
      </c>
      <c r="M6173" s="55" t="s">
        <v>2455</v>
      </c>
    </row>
    <row r="6174" spans="1:13" ht="15">
      <c r="A6174" s="282">
        <v>45967</v>
      </c>
      <c r="B6174" s="55" t="s">
        <v>7649</v>
      </c>
      <c r="C6174" s="784">
        <v>82982</v>
      </c>
      <c r="D6174" s="784" t="s">
        <v>2233</v>
      </c>
      <c r="E6174" s="784">
        <v>80</v>
      </c>
      <c r="F6174" s="784">
        <v>4010</v>
      </c>
      <c r="G6174" s="784" t="s">
        <v>4924</v>
      </c>
      <c r="H6174" s="784" t="s">
        <v>1573</v>
      </c>
      <c r="J6174" s="784">
        <v>3</v>
      </c>
      <c r="K6174" s="784">
        <v>3.98</v>
      </c>
      <c r="L6174" s="784">
        <v>11.94</v>
      </c>
      <c r="M6174" s="55" t="s">
        <v>2455</v>
      </c>
    </row>
    <row r="6175" spans="1:13" ht="15">
      <c r="A6175" s="282">
        <v>45967</v>
      </c>
      <c r="B6175" s="55" t="s">
        <v>7649</v>
      </c>
      <c r="C6175" s="786">
        <v>83567</v>
      </c>
      <c r="D6175" s="786" t="s">
        <v>7166</v>
      </c>
      <c r="E6175" s="786">
        <v>120</v>
      </c>
      <c r="F6175" s="786">
        <v>4010</v>
      </c>
      <c r="G6175" s="786" t="s">
        <v>4925</v>
      </c>
      <c r="H6175" s="786" t="s">
        <v>1573</v>
      </c>
      <c r="J6175" s="786">
        <v>1</v>
      </c>
      <c r="K6175" s="786">
        <v>6.86</v>
      </c>
      <c r="L6175" s="786">
        <v>6.86</v>
      </c>
      <c r="M6175" s="55" t="s">
        <v>2455</v>
      </c>
    </row>
    <row r="6176" spans="1:13" ht="15">
      <c r="A6176" s="282">
        <v>45967</v>
      </c>
      <c r="B6176" s="55" t="s">
        <v>7649</v>
      </c>
      <c r="C6176" s="784">
        <v>60008</v>
      </c>
      <c r="D6176" s="784">
        <v>714</v>
      </c>
      <c r="E6176" s="784">
        <v>50</v>
      </c>
      <c r="F6176" s="784">
        <v>4010</v>
      </c>
      <c r="G6176" s="784" t="s">
        <v>4926</v>
      </c>
      <c r="H6176" s="784" t="s">
        <v>1573</v>
      </c>
      <c r="J6176" s="784">
        <v>1</v>
      </c>
      <c r="K6176" s="784">
        <v>7.91</v>
      </c>
      <c r="L6176" s="784">
        <v>7.91</v>
      </c>
      <c r="M6176" s="55" t="s">
        <v>2455</v>
      </c>
    </row>
    <row r="6177" spans="1:13" ht="15">
      <c r="A6177" s="282">
        <v>45967</v>
      </c>
      <c r="B6177" s="55" t="s">
        <v>7649</v>
      </c>
      <c r="C6177" s="786">
        <v>83510</v>
      </c>
      <c r="D6177" s="786" t="s">
        <v>6418</v>
      </c>
      <c r="E6177" s="786">
        <v>110</v>
      </c>
      <c r="F6177" s="786">
        <v>4010</v>
      </c>
      <c r="G6177" s="786" t="s">
        <v>7657</v>
      </c>
      <c r="H6177" s="786" t="s">
        <v>1573</v>
      </c>
      <c r="J6177" s="786">
        <v>1</v>
      </c>
      <c r="K6177" s="786">
        <v>12.02</v>
      </c>
      <c r="L6177" s="786">
        <v>12.02</v>
      </c>
      <c r="M6177" s="55" t="s">
        <v>2455</v>
      </c>
    </row>
    <row r="6178" spans="1:13" ht="15">
      <c r="A6178" s="282">
        <v>45967</v>
      </c>
      <c r="B6178" s="55" t="s">
        <v>7649</v>
      </c>
      <c r="C6178" s="784">
        <v>58661</v>
      </c>
      <c r="D6178" s="784" t="s">
        <v>5036</v>
      </c>
      <c r="E6178" s="784" t="s">
        <v>2296</v>
      </c>
      <c r="F6178" s="784">
        <v>4010</v>
      </c>
      <c r="G6178" s="784" t="s">
        <v>7658</v>
      </c>
      <c r="H6178" s="784" t="s">
        <v>1573</v>
      </c>
      <c r="J6178" s="784">
        <v>1</v>
      </c>
      <c r="K6178" s="784">
        <v>6.55</v>
      </c>
      <c r="L6178" s="784">
        <v>6.55</v>
      </c>
      <c r="M6178" s="55" t="s">
        <v>2455</v>
      </c>
    </row>
    <row r="6179" spans="1:13" ht="15">
      <c r="A6179" s="282">
        <v>45967</v>
      </c>
      <c r="B6179" s="55" t="s">
        <v>7649</v>
      </c>
      <c r="C6179" s="786">
        <v>82065</v>
      </c>
      <c r="D6179" s="786">
        <v>45</v>
      </c>
      <c r="E6179" s="786" t="s">
        <v>2230</v>
      </c>
      <c r="F6179" s="786">
        <v>4010</v>
      </c>
      <c r="G6179" s="786" t="s">
        <v>4928</v>
      </c>
      <c r="H6179" s="786" t="s">
        <v>1573</v>
      </c>
      <c r="J6179" s="786">
        <v>1</v>
      </c>
      <c r="K6179" s="786">
        <v>9.0399999999999991</v>
      </c>
      <c r="L6179" s="786">
        <v>9.0399999999999991</v>
      </c>
      <c r="M6179" s="55" t="s">
        <v>2455</v>
      </c>
    </row>
    <row r="6180" spans="1:13" ht="15">
      <c r="A6180" s="282">
        <v>45967</v>
      </c>
      <c r="B6180" s="55" t="s">
        <v>7649</v>
      </c>
      <c r="C6180" s="784">
        <v>81805</v>
      </c>
      <c r="D6180" s="784" t="s">
        <v>5556</v>
      </c>
      <c r="E6180" s="784" t="s">
        <v>2300</v>
      </c>
      <c r="F6180" s="784">
        <v>4010</v>
      </c>
      <c r="G6180" s="784" t="s">
        <v>4929</v>
      </c>
      <c r="H6180" s="784" t="s">
        <v>1573</v>
      </c>
      <c r="J6180" s="784">
        <v>1</v>
      </c>
      <c r="K6180" s="784">
        <v>21.4</v>
      </c>
      <c r="L6180" s="784">
        <v>21.4</v>
      </c>
      <c r="M6180" s="55" t="s">
        <v>2455</v>
      </c>
    </row>
    <row r="6181" spans="1:13" ht="15">
      <c r="A6181" s="282">
        <v>45967</v>
      </c>
      <c r="B6181" s="55" t="s">
        <v>7649</v>
      </c>
      <c r="C6181" s="786">
        <v>80859</v>
      </c>
      <c r="D6181" s="786" t="s">
        <v>6246</v>
      </c>
      <c r="E6181" s="786">
        <v>140</v>
      </c>
      <c r="F6181" s="786">
        <v>4010</v>
      </c>
      <c r="G6181" s="786" t="s">
        <v>4934</v>
      </c>
      <c r="H6181" s="786" t="s">
        <v>1573</v>
      </c>
      <c r="J6181" s="786">
        <v>2</v>
      </c>
      <c r="K6181" s="786">
        <v>11.33</v>
      </c>
      <c r="L6181" s="786">
        <v>22.66</v>
      </c>
      <c r="M6181" s="55" t="s">
        <v>2455</v>
      </c>
    </row>
    <row r="6182" spans="1:13" ht="15">
      <c r="A6182" s="282">
        <v>45967</v>
      </c>
      <c r="B6182" s="55" t="s">
        <v>7649</v>
      </c>
      <c r="C6182" s="784">
        <v>83625</v>
      </c>
      <c r="D6182" s="784" t="s">
        <v>6086</v>
      </c>
      <c r="E6182" s="784" t="s">
        <v>2356</v>
      </c>
      <c r="F6182" s="784">
        <v>4010</v>
      </c>
      <c r="G6182" s="784" t="s">
        <v>4936</v>
      </c>
      <c r="H6182" s="784" t="s">
        <v>1573</v>
      </c>
      <c r="J6182" s="784">
        <v>1</v>
      </c>
      <c r="K6182" s="784">
        <v>8.73</v>
      </c>
      <c r="L6182" s="784">
        <v>8.73</v>
      </c>
      <c r="M6182" s="55" t="s">
        <v>2455</v>
      </c>
    </row>
    <row r="6183" spans="1:13" ht="15">
      <c r="A6183" s="282">
        <v>45967</v>
      </c>
      <c r="B6183" s="55" t="s">
        <v>7649</v>
      </c>
      <c r="C6183" s="786">
        <v>83566</v>
      </c>
      <c r="D6183" s="786" t="s">
        <v>6747</v>
      </c>
      <c r="E6183" s="786">
        <v>100</v>
      </c>
      <c r="F6183" s="786">
        <v>4010</v>
      </c>
      <c r="G6183" s="786" t="s">
        <v>7659</v>
      </c>
      <c r="H6183" s="786" t="s">
        <v>1573</v>
      </c>
      <c r="J6183" s="786">
        <v>1</v>
      </c>
      <c r="K6183" s="786">
        <v>18.77</v>
      </c>
      <c r="L6183" s="786">
        <v>18.77</v>
      </c>
      <c r="M6183" s="55" t="s">
        <v>2455</v>
      </c>
    </row>
    <row r="6184" spans="1:13" ht="15">
      <c r="A6184" s="282">
        <v>45967</v>
      </c>
      <c r="B6184" s="55" t="s">
        <v>7649</v>
      </c>
      <c r="C6184" s="784">
        <v>83247</v>
      </c>
      <c r="D6184" s="784" t="s">
        <v>2536</v>
      </c>
      <c r="E6184" s="784">
        <v>130</v>
      </c>
      <c r="F6184" s="784">
        <v>4010</v>
      </c>
      <c r="G6184" s="784" t="s">
        <v>4938</v>
      </c>
      <c r="H6184" s="784" t="s">
        <v>1573</v>
      </c>
      <c r="J6184" s="784">
        <v>1</v>
      </c>
      <c r="K6184" s="784">
        <v>7.86</v>
      </c>
      <c r="L6184" s="784">
        <v>7.86</v>
      </c>
      <c r="M6184" s="55" t="s">
        <v>2455</v>
      </c>
    </row>
    <row r="6185" spans="1:13" ht="15">
      <c r="A6185" s="282">
        <v>45967</v>
      </c>
      <c r="B6185" s="55" t="s">
        <v>7649</v>
      </c>
      <c r="C6185" s="786">
        <v>81061</v>
      </c>
      <c r="D6185" s="786">
        <v>539</v>
      </c>
      <c r="E6185" s="786" t="s">
        <v>2296</v>
      </c>
      <c r="F6185" s="786">
        <v>4010</v>
      </c>
      <c r="G6185" s="786" t="s">
        <v>5306</v>
      </c>
      <c r="H6185" s="786" t="s">
        <v>1573</v>
      </c>
      <c r="J6185" s="786">
        <v>3</v>
      </c>
      <c r="K6185" s="786">
        <v>5.33</v>
      </c>
      <c r="L6185" s="786">
        <v>15.99</v>
      </c>
      <c r="M6185" s="55" t="s">
        <v>2455</v>
      </c>
    </row>
    <row r="6186" spans="1:13" ht="15">
      <c r="A6186" s="282">
        <v>45967</v>
      </c>
      <c r="B6186" s="55" t="s">
        <v>7649</v>
      </c>
      <c r="C6186" s="784">
        <v>65708</v>
      </c>
      <c r="D6186" s="784">
        <v>15</v>
      </c>
      <c r="E6186" s="784" t="s">
        <v>884</v>
      </c>
      <c r="F6186" s="784">
        <v>4010</v>
      </c>
      <c r="G6186" s="784" t="s">
        <v>4944</v>
      </c>
      <c r="H6186" s="784" t="s">
        <v>1573</v>
      </c>
      <c r="J6186" s="784">
        <v>1</v>
      </c>
      <c r="K6186" s="784">
        <v>7.68</v>
      </c>
      <c r="L6186" s="784">
        <v>7.68</v>
      </c>
      <c r="M6186" s="55" t="s">
        <v>2455</v>
      </c>
    </row>
    <row r="6187" spans="1:13" ht="15">
      <c r="A6187" s="282">
        <v>45967</v>
      </c>
      <c r="B6187" s="55" t="s">
        <v>7649</v>
      </c>
      <c r="C6187" s="786">
        <v>82023</v>
      </c>
      <c r="D6187" s="786" t="s">
        <v>6557</v>
      </c>
      <c r="E6187" s="786">
        <v>75</v>
      </c>
      <c r="F6187" s="786">
        <v>4010</v>
      </c>
      <c r="G6187" s="786" t="s">
        <v>4945</v>
      </c>
      <c r="H6187" s="786" t="s">
        <v>1573</v>
      </c>
      <c r="J6187" s="786">
        <v>2</v>
      </c>
      <c r="K6187" s="786">
        <v>10.38</v>
      </c>
      <c r="L6187" s="786">
        <v>20.76</v>
      </c>
      <c r="M6187" s="55" t="s">
        <v>2455</v>
      </c>
    </row>
    <row r="6188" spans="1:13" ht="15">
      <c r="A6188" s="282">
        <v>45967</v>
      </c>
      <c r="B6188" s="55" t="s">
        <v>7649</v>
      </c>
      <c r="C6188" s="784">
        <v>83585</v>
      </c>
      <c r="D6188" s="784" t="s">
        <v>6802</v>
      </c>
      <c r="E6188" s="784" t="s">
        <v>2061</v>
      </c>
      <c r="F6188" s="784">
        <v>4010</v>
      </c>
      <c r="G6188" s="784" t="s">
        <v>5687</v>
      </c>
      <c r="H6188" s="784" t="s">
        <v>1573</v>
      </c>
      <c r="J6188" s="784">
        <v>2</v>
      </c>
      <c r="K6188" s="784">
        <v>13.63</v>
      </c>
      <c r="L6188" s="784">
        <v>27.26</v>
      </c>
      <c r="M6188" s="55" t="s">
        <v>2455</v>
      </c>
    </row>
    <row r="6189" spans="1:13" ht="15">
      <c r="A6189" s="282">
        <v>45967</v>
      </c>
      <c r="B6189" s="55" t="s">
        <v>7649</v>
      </c>
      <c r="C6189" s="786">
        <v>83725</v>
      </c>
      <c r="D6189" s="786" t="s">
        <v>6104</v>
      </c>
      <c r="E6189" s="786">
        <v>130</v>
      </c>
      <c r="F6189" s="786">
        <v>4010</v>
      </c>
      <c r="G6189" s="786" t="s">
        <v>7660</v>
      </c>
      <c r="H6189" s="786" t="s">
        <v>1573</v>
      </c>
      <c r="J6189" s="786">
        <v>4</v>
      </c>
      <c r="K6189" s="786">
        <v>8.67</v>
      </c>
      <c r="L6189" s="786">
        <v>34.68</v>
      </c>
      <c r="M6189" s="55" t="s">
        <v>2455</v>
      </c>
    </row>
    <row r="6190" spans="1:13" ht="15">
      <c r="A6190" s="282">
        <v>45967</v>
      </c>
      <c r="B6190" s="55" t="s">
        <v>7661</v>
      </c>
      <c r="C6190" s="784">
        <v>83684</v>
      </c>
      <c r="D6190" s="784" t="s">
        <v>7662</v>
      </c>
      <c r="E6190" s="784" t="s">
        <v>2296</v>
      </c>
      <c r="F6190" s="784">
        <v>4010</v>
      </c>
      <c r="G6190" s="784" t="s">
        <v>7663</v>
      </c>
      <c r="H6190" s="784" t="s">
        <v>1573</v>
      </c>
      <c r="J6190" s="55">
        <v>-1</v>
      </c>
      <c r="K6190" s="791">
        <v>22.83</v>
      </c>
      <c r="L6190" s="791">
        <v>-22.83</v>
      </c>
      <c r="M6190" s="55" t="s">
        <v>2287</v>
      </c>
    </row>
    <row r="6191" spans="1:13" ht="15">
      <c r="A6191" s="282">
        <v>45967</v>
      </c>
      <c r="B6191" s="55" t="s">
        <v>7661</v>
      </c>
      <c r="C6191" s="786">
        <v>83637</v>
      </c>
      <c r="D6191" s="786" t="s">
        <v>6094</v>
      </c>
      <c r="E6191" s="786" t="s">
        <v>441</v>
      </c>
      <c r="F6191" s="786">
        <v>4010</v>
      </c>
      <c r="G6191" s="786" t="s">
        <v>7664</v>
      </c>
      <c r="H6191" s="786" t="s">
        <v>1573</v>
      </c>
      <c r="J6191" s="55">
        <v>-1</v>
      </c>
      <c r="K6191" s="791">
        <v>15.08</v>
      </c>
      <c r="L6191" s="791">
        <v>-15.08</v>
      </c>
      <c r="M6191" s="55" t="s">
        <v>2287</v>
      </c>
    </row>
    <row r="6192" spans="1:13" ht="15">
      <c r="A6192" s="282">
        <v>45967</v>
      </c>
      <c r="B6192" s="55" t="s">
        <v>7661</v>
      </c>
      <c r="C6192" s="784">
        <v>83403</v>
      </c>
      <c r="D6192" s="784" t="s">
        <v>6012</v>
      </c>
      <c r="E6192" s="784">
        <v>60</v>
      </c>
      <c r="F6192" s="784">
        <v>4010</v>
      </c>
      <c r="G6192" s="784" t="s">
        <v>7665</v>
      </c>
      <c r="H6192" s="784" t="s">
        <v>1573</v>
      </c>
      <c r="J6192" s="55">
        <v>-1</v>
      </c>
      <c r="K6192" s="791">
        <v>7.52</v>
      </c>
      <c r="L6192" s="791">
        <v>-7.52</v>
      </c>
      <c r="M6192" s="55" t="s">
        <v>2287</v>
      </c>
    </row>
    <row r="6193" spans="1:14" ht="15">
      <c r="A6193" s="282">
        <v>45967</v>
      </c>
      <c r="B6193" s="55" t="s">
        <v>7661</v>
      </c>
      <c r="C6193" s="786">
        <v>84296</v>
      </c>
      <c r="D6193" s="786" t="s">
        <v>7666</v>
      </c>
      <c r="E6193" s="786">
        <v>150</v>
      </c>
      <c r="F6193" s="786">
        <v>4010</v>
      </c>
      <c r="G6193" s="786" t="s">
        <v>7667</v>
      </c>
      <c r="H6193" s="786" t="s">
        <v>1573</v>
      </c>
      <c r="J6193" s="55">
        <v>-1</v>
      </c>
      <c r="K6193" s="791">
        <v>7.04</v>
      </c>
      <c r="L6193" s="791">
        <v>-7.04</v>
      </c>
      <c r="M6193" s="55" t="s">
        <v>2287</v>
      </c>
    </row>
    <row r="6194" spans="1:14" ht="15">
      <c r="A6194" s="282">
        <v>45967</v>
      </c>
      <c r="B6194" s="55" t="s">
        <v>7668</v>
      </c>
      <c r="C6194" s="784">
        <v>67515</v>
      </c>
      <c r="D6194" s="784" t="s">
        <v>7669</v>
      </c>
      <c r="E6194" s="784" t="s">
        <v>441</v>
      </c>
      <c r="F6194" s="784">
        <v>4010</v>
      </c>
      <c r="G6194" s="784" t="s">
        <v>7670</v>
      </c>
      <c r="H6194" s="784" t="s">
        <v>1573</v>
      </c>
      <c r="J6194" s="55">
        <v>-1</v>
      </c>
      <c r="K6194" s="791">
        <v>7.7</v>
      </c>
      <c r="L6194" s="791">
        <v>-7.7</v>
      </c>
      <c r="M6194" s="55" t="s">
        <v>2864</v>
      </c>
    </row>
    <row r="6195" spans="1:14" ht="15">
      <c r="A6195" s="282">
        <v>45967</v>
      </c>
      <c r="B6195" s="55" t="s">
        <v>7671</v>
      </c>
      <c r="C6195" s="784">
        <v>83878</v>
      </c>
      <c r="D6195" s="784" t="s">
        <v>2408</v>
      </c>
      <c r="E6195" s="784" t="s">
        <v>2061</v>
      </c>
      <c r="F6195" s="784">
        <v>4010</v>
      </c>
      <c r="G6195" s="784" t="s">
        <v>7672</v>
      </c>
      <c r="H6195" s="784" t="s">
        <v>1573</v>
      </c>
      <c r="I6195" s="797">
        <v>40</v>
      </c>
      <c r="J6195" s="784">
        <v>40</v>
      </c>
      <c r="K6195" s="784">
        <v>8.6999999999999993</v>
      </c>
      <c r="L6195" s="793">
        <v>348</v>
      </c>
      <c r="M6195" s="55" t="s">
        <v>2547</v>
      </c>
    </row>
    <row r="6196" spans="1:14" ht="15">
      <c r="A6196" s="282">
        <v>45967</v>
      </c>
      <c r="B6196" s="55" t="s">
        <v>7671</v>
      </c>
      <c r="C6196" s="786">
        <v>83878</v>
      </c>
      <c r="D6196" s="786" t="s">
        <v>2408</v>
      </c>
      <c r="E6196" s="786" t="s">
        <v>441</v>
      </c>
      <c r="F6196" s="786">
        <v>4010</v>
      </c>
      <c r="G6196" s="786" t="s">
        <v>7673</v>
      </c>
      <c r="H6196" s="786" t="s">
        <v>1573</v>
      </c>
      <c r="I6196" s="798">
        <v>-40</v>
      </c>
      <c r="J6196" s="786">
        <v>-40</v>
      </c>
      <c r="K6196" s="786">
        <v>8.6999999999999993</v>
      </c>
      <c r="L6196" s="796">
        <v>-348</v>
      </c>
      <c r="M6196" s="55" t="s">
        <v>2547</v>
      </c>
    </row>
    <row r="6197" spans="1:14" ht="15">
      <c r="A6197" s="282">
        <v>45967</v>
      </c>
      <c r="B6197" s="55" t="s">
        <v>7674</v>
      </c>
      <c r="C6197" s="784">
        <v>83553</v>
      </c>
      <c r="D6197" s="784" t="s">
        <v>2710</v>
      </c>
      <c r="E6197" s="784" t="s">
        <v>2061</v>
      </c>
      <c r="F6197" s="784">
        <v>4010</v>
      </c>
      <c r="G6197" s="784" t="s">
        <v>7675</v>
      </c>
      <c r="H6197" s="784" t="s">
        <v>1573</v>
      </c>
      <c r="I6197" s="797">
        <v>41</v>
      </c>
      <c r="J6197" s="784">
        <v>41</v>
      </c>
      <c r="K6197" s="784">
        <v>16.04</v>
      </c>
      <c r="L6197" s="793">
        <v>657.64</v>
      </c>
      <c r="M6197" s="55" t="s">
        <v>2618</v>
      </c>
      <c r="N6197" s="55"/>
    </row>
    <row r="6198" spans="1:14" ht="15">
      <c r="A6198" s="282">
        <v>45967</v>
      </c>
      <c r="B6198" s="55" t="s">
        <v>7674</v>
      </c>
      <c r="C6198" s="786">
        <v>83300</v>
      </c>
      <c r="D6198" s="786" t="s">
        <v>5850</v>
      </c>
      <c r="E6198" s="786">
        <v>140</v>
      </c>
      <c r="F6198" s="786">
        <v>4010</v>
      </c>
      <c r="G6198" s="786" t="s">
        <v>7676</v>
      </c>
      <c r="H6198" s="786" t="s">
        <v>1573</v>
      </c>
      <c r="I6198" s="798">
        <v>39</v>
      </c>
      <c r="J6198" s="786">
        <v>39</v>
      </c>
      <c r="K6198" s="786">
        <v>10.35</v>
      </c>
      <c r="L6198" s="796">
        <v>403.65</v>
      </c>
      <c r="M6198" s="55" t="s">
        <v>2618</v>
      </c>
    </row>
    <row r="6199" spans="1:14" ht="15">
      <c r="A6199" s="783">
        <v>45968</v>
      </c>
      <c r="B6199" s="784" t="s">
        <v>7677</v>
      </c>
      <c r="C6199" s="784">
        <v>82248</v>
      </c>
      <c r="D6199" s="784" t="s">
        <v>7463</v>
      </c>
      <c r="E6199" s="784">
        <v>110</v>
      </c>
      <c r="F6199" s="784">
        <v>4010</v>
      </c>
      <c r="G6199" s="784" t="s">
        <v>6643</v>
      </c>
      <c r="H6199" s="784" t="s">
        <v>1573</v>
      </c>
      <c r="I6199" s="797"/>
      <c r="J6199" s="784">
        <v>24</v>
      </c>
      <c r="K6199" s="784">
        <v>7.66</v>
      </c>
      <c r="L6199" s="793">
        <v>183.84</v>
      </c>
      <c r="M6199" s="55" t="s">
        <v>2618</v>
      </c>
      <c r="N6199" s="788" t="s">
        <v>7678</v>
      </c>
    </row>
    <row r="6200" spans="1:14" ht="15">
      <c r="A6200" s="783">
        <v>45968</v>
      </c>
      <c r="B6200" s="784" t="s">
        <v>7679</v>
      </c>
      <c r="C6200" s="784">
        <v>83975</v>
      </c>
      <c r="D6200" s="784" t="s">
        <v>7199</v>
      </c>
      <c r="E6200" s="784">
        <v>100</v>
      </c>
      <c r="F6200" s="784">
        <v>4010</v>
      </c>
      <c r="G6200" s="784" t="s">
        <v>5488</v>
      </c>
      <c r="H6200" s="784" t="s">
        <v>1573</v>
      </c>
      <c r="I6200" s="797"/>
      <c r="J6200" s="784">
        <v>24</v>
      </c>
      <c r="K6200" s="784">
        <v>8.92</v>
      </c>
      <c r="L6200" s="793">
        <v>214.08</v>
      </c>
      <c r="M6200" s="55" t="s">
        <v>2547</v>
      </c>
      <c r="N6200" s="788" t="s">
        <v>7680</v>
      </c>
    </row>
    <row r="6201" spans="1:14" ht="15">
      <c r="A6201" s="783">
        <v>45970</v>
      </c>
      <c r="B6201" s="55" t="s">
        <v>7681</v>
      </c>
      <c r="C6201" s="784">
        <v>67377</v>
      </c>
      <c r="D6201" s="784" t="s">
        <v>2934</v>
      </c>
      <c r="E6201" s="784">
        <v>100</v>
      </c>
      <c r="F6201" s="784">
        <v>4010</v>
      </c>
      <c r="G6201" s="784" t="s">
        <v>2486</v>
      </c>
      <c r="H6201" s="784" t="s">
        <v>1573</v>
      </c>
      <c r="I6201" s="797">
        <v>4.2</v>
      </c>
      <c r="J6201" s="784">
        <v>1</v>
      </c>
      <c r="K6201" s="784">
        <v>4.2</v>
      </c>
      <c r="L6201" s="784">
        <v>4.2</v>
      </c>
      <c r="M6201" s="55" t="s">
        <v>2455</v>
      </c>
    </row>
    <row r="6202" spans="1:14" ht="15">
      <c r="A6202" s="785">
        <v>45970</v>
      </c>
      <c r="B6202" s="55" t="s">
        <v>7681</v>
      </c>
      <c r="C6202" s="786">
        <v>68048</v>
      </c>
      <c r="D6202" s="786" t="s">
        <v>2560</v>
      </c>
      <c r="E6202" s="786">
        <v>90</v>
      </c>
      <c r="F6202" s="786">
        <v>4010</v>
      </c>
      <c r="G6202" s="786" t="s">
        <v>3407</v>
      </c>
      <c r="H6202" s="784" t="s">
        <v>1573</v>
      </c>
      <c r="I6202" s="798">
        <v>3.59</v>
      </c>
      <c r="J6202" s="786">
        <v>1</v>
      </c>
      <c r="K6202" s="786">
        <v>3.59</v>
      </c>
      <c r="L6202" s="786">
        <v>3.59</v>
      </c>
      <c r="M6202" s="55" t="s">
        <v>2455</v>
      </c>
    </row>
    <row r="6203" spans="1:14" ht="15">
      <c r="A6203" s="783">
        <v>45970</v>
      </c>
      <c r="B6203" s="55" t="s">
        <v>7681</v>
      </c>
      <c r="C6203" s="784">
        <v>81700</v>
      </c>
      <c r="D6203" s="784" t="s">
        <v>3014</v>
      </c>
      <c r="E6203" s="784">
        <v>130</v>
      </c>
      <c r="F6203" s="784">
        <v>4010</v>
      </c>
      <c r="G6203" s="784" t="s">
        <v>2480</v>
      </c>
      <c r="H6203" s="784" t="s">
        <v>1573</v>
      </c>
      <c r="I6203" s="797">
        <v>4.63</v>
      </c>
      <c r="J6203" s="784">
        <v>1</v>
      </c>
      <c r="K6203" s="784">
        <v>4.63</v>
      </c>
      <c r="L6203" s="784">
        <v>4.63</v>
      </c>
      <c r="M6203" s="55" t="s">
        <v>2455</v>
      </c>
    </row>
    <row r="6204" spans="1:14" ht="15">
      <c r="A6204" s="785">
        <v>45970</v>
      </c>
      <c r="B6204" s="55" t="s">
        <v>7681</v>
      </c>
      <c r="C6204" s="786">
        <v>67377</v>
      </c>
      <c r="D6204" s="786" t="s">
        <v>3205</v>
      </c>
      <c r="E6204" s="786">
        <v>100</v>
      </c>
      <c r="F6204" s="786">
        <v>4010</v>
      </c>
      <c r="G6204" s="786" t="s">
        <v>7682</v>
      </c>
      <c r="H6204" s="784" t="s">
        <v>1573</v>
      </c>
      <c r="I6204" s="798">
        <v>4.2</v>
      </c>
      <c r="J6204" s="786">
        <v>1</v>
      </c>
      <c r="K6204" s="786">
        <v>4.2</v>
      </c>
      <c r="L6204" s="786">
        <v>4.2</v>
      </c>
      <c r="M6204" s="55" t="s">
        <v>2455</v>
      </c>
    </row>
    <row r="6205" spans="1:14" ht="15">
      <c r="A6205" s="783">
        <v>45970</v>
      </c>
      <c r="B6205" s="55" t="s">
        <v>7681</v>
      </c>
      <c r="C6205" s="784">
        <v>81345</v>
      </c>
      <c r="D6205" s="784" t="s">
        <v>6418</v>
      </c>
      <c r="E6205" s="784" t="s">
        <v>2061</v>
      </c>
      <c r="F6205" s="784">
        <v>4010</v>
      </c>
      <c r="G6205" s="784" t="s">
        <v>7683</v>
      </c>
      <c r="H6205" s="784" t="s">
        <v>1573</v>
      </c>
      <c r="I6205" s="797">
        <v>19.14</v>
      </c>
      <c r="J6205" s="784">
        <v>1</v>
      </c>
      <c r="K6205" s="784">
        <v>19.14</v>
      </c>
      <c r="L6205" s="784">
        <v>19.14</v>
      </c>
      <c r="M6205" s="55" t="s">
        <v>2455</v>
      </c>
    </row>
    <row r="6206" spans="1:14" ht="15">
      <c r="A6206" s="785">
        <v>45970</v>
      </c>
      <c r="B6206" s="55" t="s">
        <v>7681</v>
      </c>
      <c r="C6206" s="786">
        <v>83566</v>
      </c>
      <c r="D6206" s="786" t="s">
        <v>6747</v>
      </c>
      <c r="E6206" s="786">
        <v>130</v>
      </c>
      <c r="F6206" s="786">
        <v>4010</v>
      </c>
      <c r="G6206" s="786" t="s">
        <v>2459</v>
      </c>
      <c r="H6206" s="784" t="s">
        <v>1573</v>
      </c>
      <c r="I6206" s="798">
        <v>18.77</v>
      </c>
      <c r="J6206" s="786">
        <v>1</v>
      </c>
      <c r="K6206" s="786">
        <v>18.77</v>
      </c>
      <c r="L6206" s="786">
        <v>18.77</v>
      </c>
      <c r="M6206" s="55" t="s">
        <v>2455</v>
      </c>
    </row>
    <row r="6207" spans="1:14" ht="15">
      <c r="A6207" s="783">
        <v>45970</v>
      </c>
      <c r="B6207" s="55" t="s">
        <v>7681</v>
      </c>
      <c r="C6207" s="784">
        <v>83513</v>
      </c>
      <c r="D6207" s="784" t="s">
        <v>5705</v>
      </c>
      <c r="E6207" s="784">
        <v>65</v>
      </c>
      <c r="F6207" s="784">
        <v>4010</v>
      </c>
      <c r="G6207" s="784" t="s">
        <v>7684</v>
      </c>
      <c r="H6207" s="784" t="s">
        <v>1573</v>
      </c>
      <c r="I6207" s="797">
        <v>10.17</v>
      </c>
      <c r="J6207" s="784">
        <v>1</v>
      </c>
      <c r="K6207" s="784">
        <v>10.17</v>
      </c>
      <c r="L6207" s="784">
        <v>10.17</v>
      </c>
      <c r="M6207" s="55" t="s">
        <v>2455</v>
      </c>
    </row>
    <row r="6208" spans="1:14" ht="15">
      <c r="A6208" s="785">
        <v>45970</v>
      </c>
      <c r="B6208" s="55" t="s">
        <v>7681</v>
      </c>
      <c r="C6208" s="786">
        <v>83639</v>
      </c>
      <c r="D6208" s="786" t="s">
        <v>6862</v>
      </c>
      <c r="E6208" s="786">
        <v>85</v>
      </c>
      <c r="F6208" s="786">
        <v>4010</v>
      </c>
      <c r="G6208" s="786" t="s">
        <v>7685</v>
      </c>
      <c r="H6208" s="784" t="s">
        <v>1573</v>
      </c>
      <c r="I6208" s="798">
        <v>18.77</v>
      </c>
      <c r="J6208" s="786">
        <v>2</v>
      </c>
      <c r="K6208" s="786">
        <v>18.77</v>
      </c>
      <c r="L6208" s="786">
        <v>37.54</v>
      </c>
      <c r="M6208" s="55" t="s">
        <v>2455</v>
      </c>
    </row>
    <row r="6209" spans="1:14" ht="15">
      <c r="A6209" s="783">
        <v>45970</v>
      </c>
      <c r="B6209" s="55" t="s">
        <v>7681</v>
      </c>
      <c r="C6209" s="784">
        <v>83164</v>
      </c>
      <c r="D6209" s="784" t="s">
        <v>2560</v>
      </c>
      <c r="E6209" s="784">
        <v>130</v>
      </c>
      <c r="F6209" s="784">
        <v>4010</v>
      </c>
      <c r="G6209" s="784" t="s">
        <v>7686</v>
      </c>
      <c r="H6209" s="784" t="s">
        <v>1573</v>
      </c>
      <c r="I6209" s="797">
        <v>9.94</v>
      </c>
      <c r="J6209" s="784">
        <v>1</v>
      </c>
      <c r="K6209" s="784">
        <v>9.94</v>
      </c>
      <c r="L6209" s="784">
        <v>9.94</v>
      </c>
      <c r="M6209" s="55" t="s">
        <v>2455</v>
      </c>
    </row>
    <row r="6210" spans="1:14" ht="15">
      <c r="A6210" s="785">
        <v>45970</v>
      </c>
      <c r="B6210" s="55" t="s">
        <v>7681</v>
      </c>
      <c r="C6210" s="786">
        <v>67978</v>
      </c>
      <c r="D6210" s="786" t="s">
        <v>5740</v>
      </c>
      <c r="E6210" s="786">
        <v>120</v>
      </c>
      <c r="F6210" s="786">
        <v>4010</v>
      </c>
      <c r="G6210" s="786" t="s">
        <v>7687</v>
      </c>
      <c r="H6210" s="784" t="s">
        <v>1573</v>
      </c>
      <c r="I6210" s="798">
        <v>4.58</v>
      </c>
      <c r="J6210" s="786">
        <v>1</v>
      </c>
      <c r="K6210" s="786">
        <v>4.58</v>
      </c>
      <c r="L6210" s="786">
        <v>4.58</v>
      </c>
      <c r="M6210" s="55" t="s">
        <v>2455</v>
      </c>
    </row>
    <row r="6211" spans="1:14" ht="15">
      <c r="A6211" s="783">
        <v>45970</v>
      </c>
      <c r="B6211" s="55" t="s">
        <v>7681</v>
      </c>
      <c r="C6211" s="784">
        <v>83150</v>
      </c>
      <c r="D6211" s="784" t="s">
        <v>5961</v>
      </c>
      <c r="E6211" s="784">
        <v>90</v>
      </c>
      <c r="F6211" s="784">
        <v>4010</v>
      </c>
      <c r="G6211" s="784" t="s">
        <v>7688</v>
      </c>
      <c r="H6211" s="784" t="s">
        <v>1573</v>
      </c>
      <c r="I6211" s="797">
        <v>6.04</v>
      </c>
      <c r="J6211" s="784">
        <v>1</v>
      </c>
      <c r="K6211" s="784">
        <v>6.04</v>
      </c>
      <c r="L6211" s="784">
        <v>6.04</v>
      </c>
      <c r="M6211" s="55" t="s">
        <v>2455</v>
      </c>
    </row>
    <row r="6212" spans="1:14" ht="15">
      <c r="A6212" s="785">
        <v>45970</v>
      </c>
      <c r="B6212" s="55" t="s">
        <v>7681</v>
      </c>
      <c r="C6212" s="786">
        <v>83542</v>
      </c>
      <c r="D6212" s="786" t="s">
        <v>5710</v>
      </c>
      <c r="E6212" s="786">
        <v>70</v>
      </c>
      <c r="F6212" s="786">
        <v>4010</v>
      </c>
      <c r="G6212" s="786" t="s">
        <v>5885</v>
      </c>
      <c r="H6212" s="784" t="s">
        <v>1573</v>
      </c>
      <c r="I6212" s="798">
        <v>5.54</v>
      </c>
      <c r="J6212" s="786">
        <v>1</v>
      </c>
      <c r="K6212" s="786">
        <v>5.54</v>
      </c>
      <c r="L6212" s="786">
        <v>5.54</v>
      </c>
      <c r="M6212" s="55" t="s">
        <v>2455</v>
      </c>
    </row>
    <row r="6213" spans="1:14" ht="15">
      <c r="A6213" s="783">
        <v>45970</v>
      </c>
      <c r="B6213" s="55" t="s">
        <v>7681</v>
      </c>
      <c r="C6213" s="784">
        <v>50265</v>
      </c>
      <c r="D6213" s="784" t="s">
        <v>2249</v>
      </c>
      <c r="E6213" s="784" t="s">
        <v>2230</v>
      </c>
      <c r="F6213" s="784">
        <v>4010</v>
      </c>
      <c r="G6213" s="784" t="s">
        <v>7689</v>
      </c>
      <c r="H6213" s="784" t="s">
        <v>1573</v>
      </c>
      <c r="I6213" s="797">
        <v>5.63</v>
      </c>
      <c r="J6213" s="784">
        <v>1</v>
      </c>
      <c r="K6213" s="784">
        <v>5.63</v>
      </c>
      <c r="L6213" s="784">
        <v>5.63</v>
      </c>
      <c r="M6213" s="55" t="s">
        <v>2455</v>
      </c>
    </row>
    <row r="6214" spans="1:14" ht="15">
      <c r="A6214" s="785">
        <v>45970</v>
      </c>
      <c r="B6214" s="55" t="s">
        <v>7681</v>
      </c>
      <c r="C6214" s="786">
        <v>67379</v>
      </c>
      <c r="D6214" s="786" t="s">
        <v>3287</v>
      </c>
      <c r="E6214" s="786">
        <v>85</v>
      </c>
      <c r="F6214" s="786">
        <v>4010</v>
      </c>
      <c r="G6214" s="786" t="s">
        <v>7690</v>
      </c>
      <c r="H6214" s="784" t="s">
        <v>1573</v>
      </c>
      <c r="I6214" s="798">
        <v>3.99</v>
      </c>
      <c r="J6214" s="786">
        <v>1</v>
      </c>
      <c r="K6214" s="786">
        <v>3.99</v>
      </c>
      <c r="L6214" s="786">
        <v>3.99</v>
      </c>
      <c r="M6214" s="55" t="s">
        <v>2455</v>
      </c>
    </row>
    <row r="6215" spans="1:14" ht="15">
      <c r="A6215" s="783">
        <v>45970</v>
      </c>
      <c r="B6215" s="55" t="s">
        <v>7681</v>
      </c>
      <c r="C6215" s="784">
        <v>82008</v>
      </c>
      <c r="D6215" s="784" t="s">
        <v>5755</v>
      </c>
      <c r="E6215" s="784">
        <v>85</v>
      </c>
      <c r="F6215" s="784">
        <v>4010</v>
      </c>
      <c r="G6215" s="784" t="s">
        <v>7691</v>
      </c>
      <c r="H6215" s="784" t="s">
        <v>1573</v>
      </c>
      <c r="I6215" s="797">
        <v>6.93</v>
      </c>
      <c r="J6215" s="784">
        <v>1</v>
      </c>
      <c r="K6215" s="784">
        <v>6.93</v>
      </c>
      <c r="L6215" s="784">
        <v>6.93</v>
      </c>
      <c r="M6215" s="55" t="s">
        <v>2455</v>
      </c>
    </row>
    <row r="6216" spans="1:14" ht="15">
      <c r="A6216" s="785">
        <v>45970</v>
      </c>
      <c r="B6216" s="55" t="s">
        <v>7681</v>
      </c>
      <c r="C6216" s="786">
        <v>50265</v>
      </c>
      <c r="D6216" s="786" t="s">
        <v>2242</v>
      </c>
      <c r="E6216" s="786" t="s">
        <v>2230</v>
      </c>
      <c r="F6216" s="786">
        <v>4010</v>
      </c>
      <c r="G6216" s="786" t="s">
        <v>7692</v>
      </c>
      <c r="H6216" s="784" t="s">
        <v>1573</v>
      </c>
      <c r="I6216" s="798">
        <v>4.82</v>
      </c>
      <c r="J6216" s="786">
        <v>1</v>
      </c>
      <c r="K6216" s="786">
        <v>4.82</v>
      </c>
      <c r="L6216" s="786">
        <v>4.82</v>
      </c>
      <c r="M6216" s="55" t="s">
        <v>2455</v>
      </c>
    </row>
    <row r="6217" spans="1:14" ht="24.75">
      <c r="A6217" s="783">
        <v>45970</v>
      </c>
      <c r="B6217" s="784" t="s">
        <v>7693</v>
      </c>
      <c r="C6217" s="784">
        <v>80295</v>
      </c>
      <c r="D6217" s="784">
        <v>267</v>
      </c>
      <c r="E6217" s="784">
        <v>120</v>
      </c>
      <c r="F6217" s="784">
        <v>4010</v>
      </c>
      <c r="G6217" s="784" t="s">
        <v>7694</v>
      </c>
      <c r="H6217" s="784" t="s">
        <v>1573</v>
      </c>
      <c r="I6217" s="797"/>
      <c r="J6217" s="784">
        <v>-117</v>
      </c>
      <c r="K6217" s="784">
        <v>14.49</v>
      </c>
      <c r="L6217" s="794">
        <v>-1695.33</v>
      </c>
      <c r="M6217" s="55" t="s">
        <v>2618</v>
      </c>
      <c r="N6217" s="788" t="s">
        <v>7695</v>
      </c>
    </row>
    <row r="6218" spans="1:14" ht="15">
      <c r="A6218" s="783">
        <v>45970</v>
      </c>
      <c r="B6218" s="55" t="s">
        <v>7696</v>
      </c>
      <c r="C6218" s="784">
        <v>80034</v>
      </c>
      <c r="D6218" s="784" t="s">
        <v>7477</v>
      </c>
      <c r="E6218" s="784" t="s">
        <v>441</v>
      </c>
      <c r="F6218" s="784">
        <v>4010</v>
      </c>
      <c r="G6218" s="784" t="s">
        <v>7697</v>
      </c>
      <c r="H6218" s="784" t="s">
        <v>1573</v>
      </c>
      <c r="I6218" s="797">
        <v>4</v>
      </c>
      <c r="J6218" s="784">
        <v>4</v>
      </c>
      <c r="K6218" s="784">
        <v>9.0299999999999994</v>
      </c>
      <c r="L6218" s="793">
        <v>36.119999999999997</v>
      </c>
      <c r="M6218" s="55" t="s">
        <v>2547</v>
      </c>
    </row>
    <row r="6219" spans="1:14" ht="15">
      <c r="A6219" s="783">
        <v>45970</v>
      </c>
      <c r="B6219" s="55" t="s">
        <v>7696</v>
      </c>
      <c r="C6219" s="786">
        <v>80034</v>
      </c>
      <c r="D6219" s="786" t="s">
        <v>7477</v>
      </c>
      <c r="E6219" s="786" t="s">
        <v>2296</v>
      </c>
      <c r="F6219" s="786">
        <v>4010</v>
      </c>
      <c r="G6219" s="786" t="s">
        <v>5153</v>
      </c>
      <c r="H6219" s="786" t="s">
        <v>1573</v>
      </c>
      <c r="I6219" s="798">
        <v>-6</v>
      </c>
      <c r="J6219" s="786">
        <v>-6</v>
      </c>
      <c r="K6219" s="786">
        <v>9.0299999999999994</v>
      </c>
      <c r="L6219" s="796">
        <v>-54.18</v>
      </c>
      <c r="M6219" s="55" t="s">
        <v>2547</v>
      </c>
    </row>
    <row r="6220" spans="1:14" ht="15">
      <c r="A6220" s="783">
        <v>45970</v>
      </c>
      <c r="B6220" s="55" t="s">
        <v>7698</v>
      </c>
      <c r="C6220" s="784">
        <v>52621</v>
      </c>
      <c r="D6220" s="784" t="s">
        <v>6746</v>
      </c>
      <c r="E6220" s="784" t="s">
        <v>2715</v>
      </c>
      <c r="F6220" s="784">
        <v>4010</v>
      </c>
      <c r="G6220" s="784" t="s">
        <v>3171</v>
      </c>
      <c r="H6220" s="784" t="s">
        <v>1573</v>
      </c>
      <c r="I6220" s="797">
        <v>1</v>
      </c>
      <c r="J6220" s="784">
        <v>1</v>
      </c>
      <c r="K6220" s="784">
        <v>3.82</v>
      </c>
      <c r="L6220" s="793">
        <v>3.82</v>
      </c>
      <c r="M6220" s="55" t="s">
        <v>2455</v>
      </c>
    </row>
    <row r="6221" spans="1:14" ht="15">
      <c r="A6221" s="783">
        <v>45970</v>
      </c>
      <c r="B6221" s="55" t="s">
        <v>7698</v>
      </c>
      <c r="C6221" s="786">
        <v>83515</v>
      </c>
      <c r="D6221" s="786" t="s">
        <v>6755</v>
      </c>
      <c r="E6221" s="786">
        <v>75</v>
      </c>
      <c r="F6221" s="786">
        <v>4010</v>
      </c>
      <c r="G6221" s="786" t="s">
        <v>3607</v>
      </c>
      <c r="H6221" s="786" t="s">
        <v>1573</v>
      </c>
      <c r="I6221" s="798">
        <v>1</v>
      </c>
      <c r="J6221" s="786">
        <v>1</v>
      </c>
      <c r="K6221" s="786">
        <v>14.46</v>
      </c>
      <c r="L6221" s="796">
        <v>14.46</v>
      </c>
      <c r="M6221" s="55" t="s">
        <v>2455</v>
      </c>
    </row>
    <row r="6222" spans="1:14" ht="15">
      <c r="A6222" s="783">
        <v>45970</v>
      </c>
      <c r="B6222" s="55" t="s">
        <v>7698</v>
      </c>
      <c r="C6222" s="784">
        <v>52399</v>
      </c>
      <c r="D6222" s="784" t="s">
        <v>2788</v>
      </c>
      <c r="E6222" s="784" t="s">
        <v>2061</v>
      </c>
      <c r="F6222" s="784">
        <v>4010</v>
      </c>
      <c r="G6222" s="784" t="s">
        <v>5355</v>
      </c>
      <c r="H6222" s="784" t="s">
        <v>1573</v>
      </c>
      <c r="I6222" s="797">
        <v>1</v>
      </c>
      <c r="J6222" s="784">
        <v>1</v>
      </c>
      <c r="K6222" s="784">
        <v>6.49</v>
      </c>
      <c r="L6222" s="793">
        <v>6.49</v>
      </c>
      <c r="M6222" s="55" t="s">
        <v>2455</v>
      </c>
    </row>
    <row r="6223" spans="1:14" ht="15">
      <c r="A6223" s="783">
        <v>45970</v>
      </c>
      <c r="B6223" s="55" t="s">
        <v>7698</v>
      </c>
      <c r="C6223" s="786">
        <v>83436</v>
      </c>
      <c r="D6223" s="786" t="s">
        <v>7699</v>
      </c>
      <c r="E6223" s="786">
        <v>100</v>
      </c>
      <c r="F6223" s="786">
        <v>4010</v>
      </c>
      <c r="G6223" s="786" t="s">
        <v>5356</v>
      </c>
      <c r="H6223" s="786" t="s">
        <v>1573</v>
      </c>
      <c r="I6223" s="798">
        <v>1</v>
      </c>
      <c r="J6223" s="786">
        <v>1</v>
      </c>
      <c r="K6223" s="786">
        <v>4.28</v>
      </c>
      <c r="L6223" s="796">
        <v>4.28</v>
      </c>
      <c r="M6223" s="55" t="s">
        <v>2455</v>
      </c>
    </row>
    <row r="6224" spans="1:14" ht="15">
      <c r="A6224" s="783">
        <v>45970</v>
      </c>
      <c r="B6224" s="55" t="s">
        <v>7698</v>
      </c>
      <c r="C6224" s="784">
        <v>83278</v>
      </c>
      <c r="D6224" s="784" t="s">
        <v>5913</v>
      </c>
      <c r="E6224" s="784">
        <v>85</v>
      </c>
      <c r="F6224" s="784">
        <v>4010</v>
      </c>
      <c r="G6224" s="784" t="s">
        <v>6607</v>
      </c>
      <c r="H6224" s="784" t="s">
        <v>1573</v>
      </c>
      <c r="I6224" s="797">
        <v>1</v>
      </c>
      <c r="J6224" s="784">
        <v>1</v>
      </c>
      <c r="K6224" s="784">
        <v>5.4</v>
      </c>
      <c r="L6224" s="793">
        <v>5.4</v>
      </c>
      <c r="M6224" s="55" t="s">
        <v>2455</v>
      </c>
    </row>
    <row r="6225" spans="1:14" ht="15">
      <c r="A6225" s="783">
        <v>45970</v>
      </c>
      <c r="B6225" s="55" t="s">
        <v>7698</v>
      </c>
      <c r="C6225" s="786">
        <v>82244</v>
      </c>
      <c r="D6225" s="786" t="s">
        <v>7598</v>
      </c>
      <c r="E6225" s="786">
        <v>110</v>
      </c>
      <c r="F6225" s="786">
        <v>4010</v>
      </c>
      <c r="G6225" s="786" t="s">
        <v>7700</v>
      </c>
      <c r="H6225" s="786" t="s">
        <v>1573</v>
      </c>
      <c r="I6225" s="798">
        <v>1</v>
      </c>
      <c r="J6225" s="786">
        <v>1</v>
      </c>
      <c r="K6225" s="786">
        <v>13</v>
      </c>
      <c r="L6225" s="796">
        <v>13</v>
      </c>
      <c r="M6225" s="55" t="s">
        <v>2455</v>
      </c>
    </row>
    <row r="6226" spans="1:14" ht="15">
      <c r="A6226" s="783">
        <v>45970</v>
      </c>
      <c r="B6226" s="55" t="s">
        <v>7698</v>
      </c>
      <c r="C6226" s="784">
        <v>82066</v>
      </c>
      <c r="D6226" s="784">
        <v>45</v>
      </c>
      <c r="E6226" s="784" t="s">
        <v>2230</v>
      </c>
      <c r="F6226" s="784">
        <v>4010</v>
      </c>
      <c r="G6226" s="784" t="s">
        <v>5358</v>
      </c>
      <c r="H6226" s="784" t="s">
        <v>1573</v>
      </c>
      <c r="I6226" s="797">
        <v>2</v>
      </c>
      <c r="J6226" s="784">
        <v>2</v>
      </c>
      <c r="K6226" s="784">
        <v>9.68</v>
      </c>
      <c r="L6226" s="793">
        <v>19.36</v>
      </c>
      <c r="M6226" s="55" t="s">
        <v>2455</v>
      </c>
    </row>
    <row r="6227" spans="1:14" ht="15">
      <c r="A6227" s="783">
        <v>45970</v>
      </c>
      <c r="B6227" s="55" t="s">
        <v>7698</v>
      </c>
      <c r="C6227" s="786">
        <v>68177</v>
      </c>
      <c r="D6227" s="786" t="s">
        <v>2560</v>
      </c>
      <c r="E6227" s="786">
        <v>90</v>
      </c>
      <c r="F6227" s="786">
        <v>4010</v>
      </c>
      <c r="G6227" s="786" t="s">
        <v>5359</v>
      </c>
      <c r="H6227" s="786" t="s">
        <v>1573</v>
      </c>
      <c r="I6227" s="798">
        <v>3</v>
      </c>
      <c r="J6227" s="786">
        <v>3</v>
      </c>
      <c r="K6227" s="786">
        <v>3.48</v>
      </c>
      <c r="L6227" s="796">
        <v>10.44</v>
      </c>
      <c r="M6227" s="55" t="s">
        <v>2455</v>
      </c>
    </row>
    <row r="6228" spans="1:14" ht="15">
      <c r="A6228" s="783">
        <v>45970</v>
      </c>
      <c r="B6228" s="55" t="s">
        <v>7701</v>
      </c>
      <c r="C6228" s="784">
        <v>37028</v>
      </c>
      <c r="D6228" s="784" t="s">
        <v>5310</v>
      </c>
      <c r="E6228" s="784">
        <v>90</v>
      </c>
      <c r="F6228" s="784">
        <v>4010</v>
      </c>
      <c r="G6228" s="784" t="s">
        <v>3443</v>
      </c>
      <c r="H6228" s="784" t="s">
        <v>1573</v>
      </c>
      <c r="I6228" s="797">
        <v>2</v>
      </c>
      <c r="J6228" s="784">
        <v>2</v>
      </c>
      <c r="K6228" s="784">
        <v>7.65</v>
      </c>
      <c r="L6228" s="793">
        <v>15.3</v>
      </c>
      <c r="M6228" s="55" t="s">
        <v>2455</v>
      </c>
    </row>
    <row r="6229" spans="1:14" ht="15">
      <c r="A6229" s="783">
        <v>45970</v>
      </c>
      <c r="B6229" s="55" t="s">
        <v>7701</v>
      </c>
      <c r="C6229" s="786">
        <v>83584</v>
      </c>
      <c r="D6229" s="786" t="s">
        <v>7238</v>
      </c>
      <c r="E6229" s="786" t="s">
        <v>2061</v>
      </c>
      <c r="F6229" s="786">
        <v>4010</v>
      </c>
      <c r="G6229" s="786" t="s">
        <v>3442</v>
      </c>
      <c r="H6229" s="786" t="s">
        <v>1573</v>
      </c>
      <c r="I6229" s="798">
        <v>2</v>
      </c>
      <c r="J6229" s="786">
        <v>2</v>
      </c>
      <c r="K6229" s="786">
        <v>9.0299999999999994</v>
      </c>
      <c r="L6229" s="796">
        <v>18.059999999999999</v>
      </c>
      <c r="M6229" s="55" t="s">
        <v>2455</v>
      </c>
    </row>
    <row r="6230" spans="1:14" ht="15">
      <c r="A6230" s="783">
        <v>45970</v>
      </c>
      <c r="B6230" s="55" t="s">
        <v>7701</v>
      </c>
      <c r="C6230" s="784">
        <v>68125</v>
      </c>
      <c r="D6230" s="784" t="s">
        <v>6418</v>
      </c>
      <c r="E6230" s="784">
        <v>110</v>
      </c>
      <c r="F6230" s="784">
        <v>4010</v>
      </c>
      <c r="G6230" s="784" t="s">
        <v>3166</v>
      </c>
      <c r="H6230" s="784" t="s">
        <v>1573</v>
      </c>
      <c r="I6230" s="797">
        <v>1</v>
      </c>
      <c r="J6230" s="784">
        <v>1</v>
      </c>
      <c r="K6230" s="784">
        <v>8</v>
      </c>
      <c r="L6230" s="793">
        <v>8</v>
      </c>
      <c r="M6230" s="55" t="s">
        <v>2455</v>
      </c>
    </row>
    <row r="6231" spans="1:14" ht="15">
      <c r="A6231" s="783">
        <v>45970</v>
      </c>
      <c r="B6231" s="55" t="s">
        <v>7701</v>
      </c>
      <c r="C6231" s="786">
        <v>82368</v>
      </c>
      <c r="D6231" s="786" t="s">
        <v>6928</v>
      </c>
      <c r="E6231" s="786">
        <v>70</v>
      </c>
      <c r="F6231" s="786">
        <v>4010</v>
      </c>
      <c r="G6231" s="786" t="s">
        <v>7702</v>
      </c>
      <c r="H6231" s="786" t="s">
        <v>1573</v>
      </c>
      <c r="I6231" s="798">
        <v>1</v>
      </c>
      <c r="J6231" s="786">
        <v>1</v>
      </c>
      <c r="K6231" s="786">
        <v>7.08</v>
      </c>
      <c r="L6231" s="796">
        <v>7.08</v>
      </c>
      <c r="M6231" s="55" t="s">
        <v>2455</v>
      </c>
    </row>
    <row r="6232" spans="1:14" ht="15">
      <c r="A6232" s="783">
        <v>45970</v>
      </c>
      <c r="B6232" s="55" t="s">
        <v>7701</v>
      </c>
      <c r="C6232" s="784">
        <v>83974</v>
      </c>
      <c r="D6232" s="784" t="s">
        <v>7703</v>
      </c>
      <c r="E6232" s="784" t="s">
        <v>2300</v>
      </c>
      <c r="F6232" s="784">
        <v>4010</v>
      </c>
      <c r="G6232" s="784" t="s">
        <v>3167</v>
      </c>
      <c r="H6232" s="784" t="s">
        <v>1573</v>
      </c>
      <c r="I6232" s="797">
        <v>1</v>
      </c>
      <c r="J6232" s="784">
        <v>1</v>
      </c>
      <c r="K6232" s="784">
        <v>28.73</v>
      </c>
      <c r="L6232" s="793">
        <v>28.73</v>
      </c>
      <c r="M6232" s="55" t="s">
        <v>2455</v>
      </c>
    </row>
    <row r="6233" spans="1:14" ht="15">
      <c r="A6233" s="783">
        <v>45970</v>
      </c>
      <c r="B6233" s="55" t="s">
        <v>7701</v>
      </c>
      <c r="C6233" s="786">
        <v>80034</v>
      </c>
      <c r="D6233" s="786" t="s">
        <v>7662</v>
      </c>
      <c r="E6233" s="786" t="s">
        <v>2300</v>
      </c>
      <c r="F6233" s="786">
        <v>4010</v>
      </c>
      <c r="G6233" s="786" t="s">
        <v>3169</v>
      </c>
      <c r="H6233" s="786" t="s">
        <v>1573</v>
      </c>
      <c r="I6233" s="798">
        <v>1</v>
      </c>
      <c r="J6233" s="786">
        <v>1</v>
      </c>
      <c r="K6233" s="786">
        <v>9.0299999999999994</v>
      </c>
      <c r="L6233" s="796">
        <v>9.0299999999999994</v>
      </c>
      <c r="M6233" s="55" t="s">
        <v>2455</v>
      </c>
    </row>
    <row r="6234" spans="1:14" ht="16.5">
      <c r="A6234" s="1230">
        <v>45971</v>
      </c>
      <c r="B6234" s="1225" t="s">
        <v>7704</v>
      </c>
      <c r="C6234" s="1225">
        <v>84018</v>
      </c>
      <c r="D6234" s="1225" t="s">
        <v>7705</v>
      </c>
      <c r="E6234" s="1225">
        <v>130</v>
      </c>
      <c r="F6234" s="1225">
        <v>4010</v>
      </c>
      <c r="G6234" s="1225" t="s">
        <v>6544</v>
      </c>
      <c r="H6234" s="786" t="s">
        <v>1573</v>
      </c>
      <c r="I6234" s="1297">
        <v>6.65</v>
      </c>
      <c r="J6234" s="55">
        <v>-2</v>
      </c>
      <c r="K6234" s="1298">
        <v>6.65</v>
      </c>
      <c r="L6234" s="1298">
        <v>13.3</v>
      </c>
      <c r="M6234" s="55" t="s">
        <v>2287</v>
      </c>
    </row>
    <row r="6235" spans="1:14" ht="15">
      <c r="A6235" s="783">
        <v>45971</v>
      </c>
      <c r="B6235" s="784" t="s">
        <v>7706</v>
      </c>
      <c r="C6235" s="784">
        <v>80046</v>
      </c>
      <c r="D6235" s="784" t="s">
        <v>7651</v>
      </c>
      <c r="E6235" s="784" t="s">
        <v>2300</v>
      </c>
      <c r="F6235" s="784">
        <v>4010</v>
      </c>
      <c r="G6235" s="784" t="s">
        <v>7707</v>
      </c>
      <c r="H6235" s="784" t="s">
        <v>351</v>
      </c>
      <c r="I6235" s="797">
        <v>173930000087860</v>
      </c>
      <c r="J6235" s="784">
        <v>-30</v>
      </c>
      <c r="K6235" s="784">
        <v>11.79</v>
      </c>
      <c r="L6235" s="793">
        <v>-353.7</v>
      </c>
      <c r="M6235" s="55" t="s">
        <v>2547</v>
      </c>
      <c r="N6235" s="788" t="s">
        <v>7708</v>
      </c>
    </row>
    <row r="6236" spans="1:14" ht="15">
      <c r="A6236" s="783">
        <v>45971</v>
      </c>
      <c r="B6236" s="784" t="s">
        <v>7709</v>
      </c>
      <c r="C6236" s="784">
        <v>80046</v>
      </c>
      <c r="D6236" s="784" t="s">
        <v>6567</v>
      </c>
      <c r="E6236" s="784" t="s">
        <v>2300</v>
      </c>
      <c r="F6236" s="784">
        <v>4010</v>
      </c>
      <c r="G6236" s="784" t="s">
        <v>2501</v>
      </c>
      <c r="H6236" s="784" t="s">
        <v>1573</v>
      </c>
      <c r="I6236" s="797">
        <v>173930000087860</v>
      </c>
      <c r="J6236" s="784">
        <v>30</v>
      </c>
      <c r="K6236" s="784">
        <v>11.79</v>
      </c>
      <c r="L6236" s="793">
        <v>353.7</v>
      </c>
      <c r="M6236" s="55" t="s">
        <v>2547</v>
      </c>
      <c r="N6236" s="788" t="s">
        <v>7708</v>
      </c>
    </row>
    <row r="6237" spans="1:14" ht="15">
      <c r="A6237" s="282">
        <v>45971</v>
      </c>
      <c r="B6237" s="55" t="s">
        <v>7710</v>
      </c>
      <c r="C6237" s="784">
        <v>59852</v>
      </c>
      <c r="D6237" s="784" t="s">
        <v>6115</v>
      </c>
      <c r="E6237" s="784">
        <v>100</v>
      </c>
      <c r="F6237" s="784">
        <v>4010</v>
      </c>
      <c r="G6237" s="784" t="s">
        <v>7711</v>
      </c>
      <c r="H6237" s="784" t="s">
        <v>1573</v>
      </c>
      <c r="J6237" s="55">
        <v>-1</v>
      </c>
      <c r="K6237" s="791">
        <v>6.82</v>
      </c>
      <c r="L6237" s="791">
        <v>-6.82</v>
      </c>
      <c r="M6237" s="55" t="s">
        <v>2287</v>
      </c>
    </row>
    <row r="6238" spans="1:14" ht="15">
      <c r="A6238" s="282">
        <v>45971</v>
      </c>
      <c r="B6238" s="55" t="s">
        <v>7712</v>
      </c>
      <c r="C6238" s="784">
        <v>83570</v>
      </c>
      <c r="D6238" s="784" t="s">
        <v>6747</v>
      </c>
      <c r="E6238" s="784">
        <v>50</v>
      </c>
      <c r="F6238" s="784">
        <v>4010</v>
      </c>
      <c r="G6238" s="784" t="s">
        <v>6257</v>
      </c>
      <c r="H6238" s="784" t="s">
        <v>1573</v>
      </c>
      <c r="J6238" s="55">
        <v>-1</v>
      </c>
      <c r="K6238" s="791">
        <v>6.82</v>
      </c>
      <c r="L6238" s="791">
        <v>-6.82</v>
      </c>
      <c r="M6238" s="55" t="s">
        <v>2967</v>
      </c>
    </row>
    <row r="6239" spans="1:14" ht="15">
      <c r="A6239" s="282">
        <v>45971</v>
      </c>
      <c r="B6239" s="55" t="s">
        <v>7713</v>
      </c>
      <c r="C6239" s="784">
        <v>83754</v>
      </c>
      <c r="D6239" s="784" t="s">
        <v>7059</v>
      </c>
      <c r="E6239" s="784">
        <v>85</v>
      </c>
      <c r="F6239" s="784">
        <v>4010</v>
      </c>
      <c r="G6239" s="784" t="s">
        <v>6488</v>
      </c>
      <c r="H6239" s="784" t="s">
        <v>1573</v>
      </c>
      <c r="I6239" s="797">
        <v>2</v>
      </c>
      <c r="J6239" s="784">
        <v>2</v>
      </c>
      <c r="K6239" s="784">
        <v>6.96</v>
      </c>
      <c r="L6239" s="793">
        <v>13.92</v>
      </c>
      <c r="M6239" s="55" t="s">
        <v>2455</v>
      </c>
    </row>
    <row r="6240" spans="1:14" ht="15">
      <c r="A6240" s="282">
        <v>45971</v>
      </c>
      <c r="B6240" s="55" t="s">
        <v>7713</v>
      </c>
      <c r="C6240" s="786">
        <v>83865</v>
      </c>
      <c r="D6240" s="786" t="s">
        <v>6747</v>
      </c>
      <c r="E6240" s="786" t="s">
        <v>289</v>
      </c>
      <c r="F6240" s="786">
        <v>4010</v>
      </c>
      <c r="G6240" s="786" t="s">
        <v>6489</v>
      </c>
      <c r="H6240" s="786" t="s">
        <v>1573</v>
      </c>
      <c r="I6240" s="798">
        <v>1</v>
      </c>
      <c r="J6240" s="786">
        <v>1</v>
      </c>
      <c r="K6240" s="786">
        <v>11.89</v>
      </c>
      <c r="L6240" s="796">
        <v>11.89</v>
      </c>
      <c r="M6240" s="55" t="s">
        <v>2455</v>
      </c>
    </row>
    <row r="6241" spans="1:14" ht="15">
      <c r="A6241" s="282">
        <v>45971</v>
      </c>
      <c r="B6241" s="55" t="s">
        <v>7713</v>
      </c>
      <c r="C6241" s="784">
        <v>83865</v>
      </c>
      <c r="D6241" s="784" t="s">
        <v>6747</v>
      </c>
      <c r="E6241" s="784" t="s">
        <v>2296</v>
      </c>
      <c r="F6241" s="784">
        <v>4010</v>
      </c>
      <c r="G6241" s="784" t="s">
        <v>6490</v>
      </c>
      <c r="H6241" s="784" t="s">
        <v>1573</v>
      </c>
      <c r="I6241" s="797">
        <v>3</v>
      </c>
      <c r="J6241" s="784">
        <v>3</v>
      </c>
      <c r="K6241" s="784">
        <v>11.89</v>
      </c>
      <c r="L6241" s="793">
        <v>35.67</v>
      </c>
      <c r="M6241" s="55" t="s">
        <v>2455</v>
      </c>
    </row>
    <row r="6242" spans="1:14" ht="15">
      <c r="A6242" s="282">
        <v>45971</v>
      </c>
      <c r="B6242" s="55" t="s">
        <v>7713</v>
      </c>
      <c r="C6242" s="786">
        <v>83730</v>
      </c>
      <c r="D6242" s="786" t="s">
        <v>7714</v>
      </c>
      <c r="E6242" s="786">
        <v>90</v>
      </c>
      <c r="F6242" s="786">
        <v>4010</v>
      </c>
      <c r="G6242" s="786" t="s">
        <v>6492</v>
      </c>
      <c r="H6242" s="786" t="s">
        <v>1573</v>
      </c>
      <c r="I6242" s="798">
        <v>1</v>
      </c>
      <c r="J6242" s="786">
        <v>1</v>
      </c>
      <c r="K6242" s="786">
        <v>15.08</v>
      </c>
      <c r="L6242" s="796">
        <v>15.08</v>
      </c>
      <c r="M6242" s="55" t="s">
        <v>2455</v>
      </c>
    </row>
    <row r="6243" spans="1:14" ht="15">
      <c r="A6243" s="282">
        <v>45972</v>
      </c>
      <c r="B6243" s="55" t="s">
        <v>7715</v>
      </c>
      <c r="C6243" s="784">
        <v>58663</v>
      </c>
      <c r="D6243" s="784" t="s">
        <v>5693</v>
      </c>
      <c r="E6243" s="784" t="s">
        <v>2061</v>
      </c>
      <c r="F6243" s="784">
        <v>4010</v>
      </c>
      <c r="G6243" s="784" t="s">
        <v>7716</v>
      </c>
      <c r="H6243" s="784" t="s">
        <v>1573</v>
      </c>
      <c r="J6243" s="784">
        <v>60</v>
      </c>
      <c r="K6243" s="784">
        <v>8.49</v>
      </c>
      <c r="L6243" s="784">
        <v>509.4</v>
      </c>
      <c r="M6243" s="55" t="s">
        <v>2618</v>
      </c>
      <c r="N6243" s="788" t="s">
        <v>7717</v>
      </c>
    </row>
    <row r="6244" spans="1:14" ht="15">
      <c r="A6244" s="282">
        <v>45972</v>
      </c>
      <c r="B6244" s="55" t="s">
        <v>7718</v>
      </c>
      <c r="C6244" s="784">
        <v>81552</v>
      </c>
      <c r="D6244" s="784" t="s">
        <v>3230</v>
      </c>
      <c r="E6244" s="784">
        <v>130</v>
      </c>
      <c r="F6244" s="784">
        <v>4010</v>
      </c>
      <c r="G6244" s="784" t="s">
        <v>7719</v>
      </c>
      <c r="H6244" s="784" t="s">
        <v>1573</v>
      </c>
      <c r="J6244" s="784">
        <v>14</v>
      </c>
      <c r="K6244" s="784">
        <v>4.4000000000000004</v>
      </c>
      <c r="L6244" s="784">
        <v>61.6</v>
      </c>
      <c r="M6244" s="55" t="s">
        <v>2618</v>
      </c>
      <c r="N6244" s="788" t="s">
        <v>7720</v>
      </c>
    </row>
    <row r="6245" spans="1:14" ht="15">
      <c r="A6245" s="282">
        <v>45972</v>
      </c>
      <c r="B6245" s="55" t="s">
        <v>7721</v>
      </c>
      <c r="C6245" s="784">
        <v>82365</v>
      </c>
      <c r="D6245" s="784" t="s">
        <v>6928</v>
      </c>
      <c r="E6245" s="784" t="s">
        <v>441</v>
      </c>
      <c r="F6245" s="784">
        <v>4010</v>
      </c>
      <c r="G6245" s="784" t="s">
        <v>7722</v>
      </c>
      <c r="H6245" s="784" t="s">
        <v>1573</v>
      </c>
      <c r="J6245" s="55">
        <v>-1</v>
      </c>
      <c r="K6245" s="791">
        <v>9.0299999999999994</v>
      </c>
      <c r="L6245" s="791">
        <v>-9.0299999999999994</v>
      </c>
      <c r="M6245" s="55" t="s">
        <v>2873</v>
      </c>
    </row>
    <row r="6246" spans="1:14" ht="15">
      <c r="A6246" s="282">
        <v>45972</v>
      </c>
      <c r="B6246" s="55" t="s">
        <v>7721</v>
      </c>
      <c r="C6246" s="786">
        <v>83673</v>
      </c>
      <c r="D6246" s="786" t="s">
        <v>7723</v>
      </c>
      <c r="E6246" s="786">
        <v>120</v>
      </c>
      <c r="F6246" s="786">
        <v>4010</v>
      </c>
      <c r="G6246" s="786" t="s">
        <v>7724</v>
      </c>
      <c r="H6246" s="786" t="s">
        <v>1573</v>
      </c>
      <c r="J6246" s="55">
        <v>-1</v>
      </c>
      <c r="K6246" s="791">
        <v>13.77</v>
      </c>
      <c r="L6246" s="791">
        <v>-13.77</v>
      </c>
      <c r="M6246" s="55" t="s">
        <v>2873</v>
      </c>
    </row>
    <row r="6247" spans="1:14" ht="15">
      <c r="A6247" s="282">
        <v>45972</v>
      </c>
      <c r="B6247" s="55" t="s">
        <v>7721</v>
      </c>
      <c r="C6247" s="784">
        <v>67101</v>
      </c>
      <c r="D6247" s="784" t="s">
        <v>2577</v>
      </c>
      <c r="E6247" s="784" t="s">
        <v>2230</v>
      </c>
      <c r="F6247" s="784">
        <v>4010</v>
      </c>
      <c r="G6247" s="784" t="s">
        <v>7725</v>
      </c>
      <c r="H6247" s="784" t="s">
        <v>1573</v>
      </c>
      <c r="J6247" s="55">
        <v>-1</v>
      </c>
      <c r="K6247" s="791">
        <v>14.55</v>
      </c>
      <c r="L6247" s="791">
        <v>-14.55</v>
      </c>
      <c r="M6247" s="55" t="s">
        <v>2873</v>
      </c>
    </row>
    <row r="6248" spans="1:14" ht="15">
      <c r="A6248" s="282">
        <v>45972</v>
      </c>
      <c r="B6248" s="55" t="s">
        <v>7721</v>
      </c>
      <c r="C6248" s="786">
        <v>82203</v>
      </c>
      <c r="D6248" s="786" t="s">
        <v>6862</v>
      </c>
      <c r="E6248" s="786">
        <v>150</v>
      </c>
      <c r="F6248" s="786">
        <v>4010</v>
      </c>
      <c r="G6248" s="786" t="s">
        <v>7726</v>
      </c>
      <c r="H6248" s="786" t="s">
        <v>1573</v>
      </c>
      <c r="J6248" s="55">
        <v>-1</v>
      </c>
      <c r="K6248" s="791">
        <v>18.05</v>
      </c>
      <c r="L6248" s="791">
        <v>-18.05</v>
      </c>
      <c r="M6248" s="55" t="s">
        <v>2873</v>
      </c>
    </row>
    <row r="6249" spans="1:14" ht="15">
      <c r="A6249" s="282">
        <v>45972</v>
      </c>
      <c r="B6249" s="55" t="s">
        <v>7721</v>
      </c>
      <c r="C6249" s="784">
        <v>82203</v>
      </c>
      <c r="D6249" s="784" t="s">
        <v>6746</v>
      </c>
      <c r="E6249" s="784">
        <v>150</v>
      </c>
      <c r="F6249" s="784">
        <v>4010</v>
      </c>
      <c r="G6249" s="784" t="s">
        <v>7727</v>
      </c>
      <c r="H6249" s="784" t="s">
        <v>1573</v>
      </c>
      <c r="J6249" s="55">
        <v>-1</v>
      </c>
      <c r="K6249" s="791">
        <v>18.05</v>
      </c>
      <c r="L6249" s="791">
        <v>-18.05</v>
      </c>
      <c r="M6249" s="55" t="s">
        <v>2873</v>
      </c>
    </row>
    <row r="6250" spans="1:14" ht="15">
      <c r="A6250" s="282">
        <v>45972</v>
      </c>
      <c r="B6250" s="55" t="s">
        <v>7721</v>
      </c>
      <c r="C6250" s="786">
        <v>83641</v>
      </c>
      <c r="D6250" s="786" t="s">
        <v>6088</v>
      </c>
      <c r="E6250" s="786" t="s">
        <v>2296</v>
      </c>
      <c r="F6250" s="786">
        <v>4010</v>
      </c>
      <c r="G6250" s="786" t="s">
        <v>7728</v>
      </c>
      <c r="H6250" s="786" t="s">
        <v>1573</v>
      </c>
      <c r="J6250" s="55">
        <v>-1</v>
      </c>
      <c r="K6250" s="791">
        <v>12.22</v>
      </c>
      <c r="L6250" s="791">
        <v>-12.22</v>
      </c>
      <c r="M6250" s="55" t="s">
        <v>2873</v>
      </c>
    </row>
    <row r="6251" spans="1:14" ht="15">
      <c r="A6251" s="282">
        <v>45972</v>
      </c>
      <c r="B6251" s="55" t="s">
        <v>7721</v>
      </c>
      <c r="C6251" s="784">
        <v>82400</v>
      </c>
      <c r="D6251" s="784" t="s">
        <v>2788</v>
      </c>
      <c r="E6251" s="784">
        <v>120</v>
      </c>
      <c r="F6251" s="784">
        <v>4010</v>
      </c>
      <c r="G6251" s="784" t="s">
        <v>7729</v>
      </c>
      <c r="H6251" s="784" t="s">
        <v>1573</v>
      </c>
      <c r="J6251" s="55">
        <v>-1</v>
      </c>
      <c r="K6251" s="791">
        <v>15.53</v>
      </c>
      <c r="L6251" s="791">
        <v>-15.53</v>
      </c>
      <c r="M6251" s="55" t="s">
        <v>2873</v>
      </c>
    </row>
    <row r="6252" spans="1:14" ht="15">
      <c r="A6252" s="282">
        <v>45972</v>
      </c>
      <c r="B6252" s="55" t="s">
        <v>7721</v>
      </c>
      <c r="C6252" s="786">
        <v>83644</v>
      </c>
      <c r="D6252" s="786" t="s">
        <v>6345</v>
      </c>
      <c r="E6252" s="786" t="s">
        <v>2230</v>
      </c>
      <c r="F6252" s="786">
        <v>4010</v>
      </c>
      <c r="G6252" s="786" t="s">
        <v>4310</v>
      </c>
      <c r="H6252" s="786" t="s">
        <v>1573</v>
      </c>
      <c r="J6252" s="55">
        <v>-1</v>
      </c>
      <c r="K6252" s="791">
        <v>32.49</v>
      </c>
      <c r="L6252" s="791">
        <v>-32.49</v>
      </c>
      <c r="M6252" s="55" t="s">
        <v>2873</v>
      </c>
    </row>
    <row r="6253" spans="1:14" ht="15">
      <c r="A6253" s="282">
        <v>45972</v>
      </c>
      <c r="B6253" s="55" t="s">
        <v>7721</v>
      </c>
      <c r="C6253" s="784">
        <v>83684</v>
      </c>
      <c r="D6253" s="784" t="s">
        <v>7662</v>
      </c>
      <c r="E6253" s="784" t="s">
        <v>2230</v>
      </c>
      <c r="F6253" s="784">
        <v>4010</v>
      </c>
      <c r="G6253" s="784" t="s">
        <v>2594</v>
      </c>
      <c r="H6253" s="784" t="s">
        <v>1573</v>
      </c>
      <c r="J6253" s="55">
        <v>-1</v>
      </c>
      <c r="K6253" s="791">
        <v>22.83</v>
      </c>
      <c r="L6253" s="791">
        <v>-22.83</v>
      </c>
      <c r="M6253" s="55" t="s">
        <v>2873</v>
      </c>
    </row>
    <row r="6254" spans="1:14" ht="15">
      <c r="A6254" s="282">
        <v>45972</v>
      </c>
      <c r="B6254" s="55" t="s">
        <v>7721</v>
      </c>
      <c r="C6254" s="786">
        <v>82368</v>
      </c>
      <c r="D6254" s="786" t="s">
        <v>2710</v>
      </c>
      <c r="E6254" s="786">
        <v>120</v>
      </c>
      <c r="F6254" s="786">
        <v>4010</v>
      </c>
      <c r="G6254" s="786" t="s">
        <v>7730</v>
      </c>
      <c r="H6254" s="786" t="s">
        <v>1573</v>
      </c>
      <c r="J6254" s="55">
        <v>-1</v>
      </c>
      <c r="K6254" s="791">
        <v>10.92</v>
      </c>
      <c r="L6254" s="791">
        <v>-10.92</v>
      </c>
      <c r="M6254" s="55" t="s">
        <v>2873</v>
      </c>
    </row>
    <row r="6255" spans="1:14" ht="15">
      <c r="A6255" s="282">
        <v>45972</v>
      </c>
      <c r="B6255" s="55" t="s">
        <v>7731</v>
      </c>
      <c r="C6255" s="784">
        <v>83066</v>
      </c>
      <c r="D6255" s="784">
        <v>10</v>
      </c>
      <c r="E6255" s="784" t="s">
        <v>441</v>
      </c>
      <c r="F6255" s="784">
        <v>4010</v>
      </c>
      <c r="G6255" s="784" t="s">
        <v>7732</v>
      </c>
      <c r="H6255" s="784" t="s">
        <v>1573</v>
      </c>
      <c r="J6255" s="55">
        <v>-1</v>
      </c>
      <c r="K6255" s="791">
        <v>20.94</v>
      </c>
      <c r="L6255" s="791">
        <v>-20.94</v>
      </c>
      <c r="M6255" s="55" t="s">
        <v>2967</v>
      </c>
    </row>
    <row r="6256" spans="1:14" ht="15">
      <c r="A6256" s="282">
        <v>45972</v>
      </c>
      <c r="B6256" s="55" t="s">
        <v>7731</v>
      </c>
      <c r="C6256" s="786">
        <v>83818</v>
      </c>
      <c r="D6256" s="786" t="s">
        <v>7166</v>
      </c>
      <c r="E6256" s="786" t="s">
        <v>2300</v>
      </c>
      <c r="F6256" s="786">
        <v>4010</v>
      </c>
      <c r="G6256" s="786" t="s">
        <v>7733</v>
      </c>
      <c r="H6256" s="786" t="s">
        <v>1573</v>
      </c>
      <c r="J6256" s="55">
        <v>-1</v>
      </c>
      <c r="K6256" s="791">
        <v>13.69</v>
      </c>
      <c r="L6256" s="791">
        <v>-13.69</v>
      </c>
      <c r="M6256" s="55" t="s">
        <v>2967</v>
      </c>
    </row>
    <row r="6257" spans="1:13" ht="15">
      <c r="A6257" s="282">
        <v>45972</v>
      </c>
      <c r="B6257" s="55" t="s">
        <v>7734</v>
      </c>
      <c r="C6257" s="784">
        <v>47078</v>
      </c>
      <c r="D6257" s="784" t="s">
        <v>4215</v>
      </c>
      <c r="E6257" s="784" t="s">
        <v>441</v>
      </c>
      <c r="F6257" s="784">
        <v>4010</v>
      </c>
      <c r="G6257" s="784" t="s">
        <v>7735</v>
      </c>
      <c r="H6257" s="784" t="s">
        <v>1573</v>
      </c>
      <c r="J6257" s="55">
        <v>-1</v>
      </c>
      <c r="K6257" s="791">
        <v>9.99</v>
      </c>
      <c r="L6257" s="791">
        <v>-9.99</v>
      </c>
      <c r="M6257" s="55" t="s">
        <v>2287</v>
      </c>
    </row>
    <row r="6258" spans="1:13" ht="15">
      <c r="A6258" s="282">
        <v>45972</v>
      </c>
      <c r="B6258" s="55" t="s">
        <v>7734</v>
      </c>
      <c r="C6258" s="786">
        <v>80039</v>
      </c>
      <c r="D6258" s="786" t="s">
        <v>2382</v>
      </c>
      <c r="E6258" s="786" t="s">
        <v>2061</v>
      </c>
      <c r="F6258" s="786">
        <v>4010</v>
      </c>
      <c r="G6258" s="786" t="s">
        <v>7736</v>
      </c>
      <c r="H6258" s="786" t="s">
        <v>1573</v>
      </c>
      <c r="J6258" s="55">
        <v>-1</v>
      </c>
      <c r="K6258" s="791">
        <v>8.82</v>
      </c>
      <c r="L6258" s="791">
        <v>-8.82</v>
      </c>
      <c r="M6258" s="55" t="s">
        <v>2287</v>
      </c>
    </row>
    <row r="6259" spans="1:13" ht="15">
      <c r="A6259" s="282">
        <v>45972</v>
      </c>
      <c r="B6259" s="55" t="s">
        <v>7737</v>
      </c>
      <c r="C6259" s="784">
        <v>83585</v>
      </c>
      <c r="D6259" s="784" t="s">
        <v>7238</v>
      </c>
      <c r="E6259" s="784" t="s">
        <v>2296</v>
      </c>
      <c r="F6259" s="784">
        <v>4010</v>
      </c>
      <c r="G6259" s="784" t="s">
        <v>7738</v>
      </c>
      <c r="H6259" s="784" t="s">
        <v>1573</v>
      </c>
      <c r="J6259" s="55">
        <v>-1</v>
      </c>
      <c r="K6259" s="791">
        <v>12.44</v>
      </c>
      <c r="L6259" s="791">
        <v>-12.44</v>
      </c>
      <c r="M6259" s="55" t="s">
        <v>2873</v>
      </c>
    </row>
    <row r="6260" spans="1:13" ht="15">
      <c r="A6260" s="282">
        <v>45972</v>
      </c>
      <c r="B6260" s="55" t="s">
        <v>7737</v>
      </c>
      <c r="C6260" s="786">
        <v>82400</v>
      </c>
      <c r="D6260" s="786" t="s">
        <v>2788</v>
      </c>
      <c r="E6260" s="786">
        <v>140</v>
      </c>
      <c r="F6260" s="786">
        <v>4010</v>
      </c>
      <c r="G6260" s="786" t="s">
        <v>7739</v>
      </c>
      <c r="H6260" s="786" t="s">
        <v>1573</v>
      </c>
      <c r="J6260" s="55">
        <v>-1</v>
      </c>
      <c r="K6260" s="791">
        <v>15.53</v>
      </c>
      <c r="L6260" s="791">
        <v>-15.53</v>
      </c>
      <c r="M6260" s="55" t="s">
        <v>2873</v>
      </c>
    </row>
    <row r="6261" spans="1:13" ht="15">
      <c r="A6261" s="282">
        <v>45972</v>
      </c>
      <c r="B6261" s="55" t="s">
        <v>7740</v>
      </c>
      <c r="C6261" s="784">
        <v>83576</v>
      </c>
      <c r="D6261" s="784" t="s">
        <v>7741</v>
      </c>
      <c r="E6261" s="784" t="s">
        <v>2061</v>
      </c>
      <c r="F6261" s="784">
        <v>4010</v>
      </c>
      <c r="G6261" s="784" t="s">
        <v>7742</v>
      </c>
      <c r="H6261" s="784" t="s">
        <v>1573</v>
      </c>
      <c r="I6261" s="797">
        <v>50</v>
      </c>
      <c r="J6261" s="784">
        <v>50</v>
      </c>
      <c r="K6261" s="784">
        <v>9.0299999999999994</v>
      </c>
      <c r="L6261" s="793">
        <v>451.5</v>
      </c>
      <c r="M6261" s="55" t="s">
        <v>2547</v>
      </c>
    </row>
    <row r="6262" spans="1:13" ht="15">
      <c r="A6262" s="282">
        <v>45972</v>
      </c>
      <c r="B6262" s="55" t="s">
        <v>7740</v>
      </c>
      <c r="C6262" s="786">
        <v>80039</v>
      </c>
      <c r="D6262" s="786" t="s">
        <v>6862</v>
      </c>
      <c r="E6262" s="786" t="s">
        <v>2061</v>
      </c>
      <c r="F6262" s="786">
        <v>4010</v>
      </c>
      <c r="G6262" s="786" t="s">
        <v>5404</v>
      </c>
      <c r="H6262" s="786" t="s">
        <v>1573</v>
      </c>
      <c r="I6262" s="798">
        <v>-50</v>
      </c>
      <c r="J6262" s="786">
        <v>-50</v>
      </c>
      <c r="K6262" s="786">
        <v>8.82</v>
      </c>
      <c r="L6262" s="796">
        <v>-441</v>
      </c>
      <c r="M6262" s="55" t="s">
        <v>2547</v>
      </c>
    </row>
    <row r="6263" spans="1:13" ht="15">
      <c r="A6263" s="282">
        <v>45972</v>
      </c>
      <c r="B6263" s="55" t="s">
        <v>7743</v>
      </c>
      <c r="C6263" s="784">
        <v>81666</v>
      </c>
      <c r="D6263" s="784" t="s">
        <v>4036</v>
      </c>
      <c r="E6263" s="784">
        <v>70</v>
      </c>
      <c r="F6263" s="784">
        <v>4010</v>
      </c>
      <c r="G6263" s="784" t="s">
        <v>6763</v>
      </c>
      <c r="H6263" s="784" t="s">
        <v>1573</v>
      </c>
      <c r="I6263" s="797">
        <v>1</v>
      </c>
      <c r="J6263" s="784">
        <v>1</v>
      </c>
      <c r="K6263" s="784">
        <v>5.6</v>
      </c>
      <c r="L6263" s="793">
        <v>5.6</v>
      </c>
      <c r="M6263" s="55" t="s">
        <v>2455</v>
      </c>
    </row>
    <row r="6264" spans="1:13" ht="15">
      <c r="A6264" s="282">
        <v>45972</v>
      </c>
      <c r="B6264" s="55" t="s">
        <v>7743</v>
      </c>
      <c r="C6264" s="786">
        <v>67521</v>
      </c>
      <c r="D6264" s="786" t="s">
        <v>2491</v>
      </c>
      <c r="E6264" s="786">
        <v>100</v>
      </c>
      <c r="F6264" s="786">
        <v>4010</v>
      </c>
      <c r="G6264" s="786" t="s">
        <v>6749</v>
      </c>
      <c r="H6264" s="786" t="s">
        <v>1573</v>
      </c>
      <c r="I6264" s="798">
        <v>1</v>
      </c>
      <c r="J6264" s="786">
        <v>1</v>
      </c>
      <c r="K6264" s="786">
        <v>6.68</v>
      </c>
      <c r="L6264" s="796">
        <v>6.68</v>
      </c>
      <c r="M6264" s="55" t="s">
        <v>2455</v>
      </c>
    </row>
    <row r="6265" spans="1:13" ht="15">
      <c r="A6265" s="282">
        <v>45972</v>
      </c>
      <c r="B6265" s="55" t="s">
        <v>7743</v>
      </c>
      <c r="C6265" s="784">
        <v>80868</v>
      </c>
      <c r="D6265" s="784" t="s">
        <v>5112</v>
      </c>
      <c r="E6265" s="784">
        <v>85</v>
      </c>
      <c r="F6265" s="784">
        <v>4010</v>
      </c>
      <c r="G6265" s="784" t="s">
        <v>7744</v>
      </c>
      <c r="H6265" s="784" t="s">
        <v>1573</v>
      </c>
      <c r="I6265" s="797">
        <v>1</v>
      </c>
      <c r="J6265" s="784">
        <v>1</v>
      </c>
      <c r="K6265" s="784">
        <v>7.35</v>
      </c>
      <c r="L6265" s="793">
        <v>7.35</v>
      </c>
      <c r="M6265" s="55" t="s">
        <v>2455</v>
      </c>
    </row>
    <row r="6266" spans="1:13" ht="15">
      <c r="A6266" s="282">
        <v>45972</v>
      </c>
      <c r="B6266" s="55" t="s">
        <v>7743</v>
      </c>
      <c r="C6266" s="786">
        <v>65642</v>
      </c>
      <c r="D6266" s="786" t="s">
        <v>4476</v>
      </c>
      <c r="E6266" s="786">
        <v>90</v>
      </c>
      <c r="F6266" s="786">
        <v>4010</v>
      </c>
      <c r="G6266" s="786" t="s">
        <v>3615</v>
      </c>
      <c r="H6266" s="786" t="s">
        <v>1573</v>
      </c>
      <c r="I6266" s="798">
        <v>1</v>
      </c>
      <c r="J6266" s="786">
        <v>1</v>
      </c>
      <c r="K6266" s="786">
        <v>6.65</v>
      </c>
      <c r="L6266" s="796">
        <v>6.65</v>
      </c>
      <c r="M6266" s="55" t="s">
        <v>2455</v>
      </c>
    </row>
    <row r="6267" spans="1:13" ht="15">
      <c r="A6267" s="282">
        <v>45972</v>
      </c>
      <c r="B6267" s="55" t="s">
        <v>7743</v>
      </c>
      <c r="C6267" s="784">
        <v>82835</v>
      </c>
      <c r="D6267" s="784" t="s">
        <v>4085</v>
      </c>
      <c r="E6267" s="784" t="s">
        <v>3950</v>
      </c>
      <c r="F6267" s="784">
        <v>4010</v>
      </c>
      <c r="G6267" s="784" t="s">
        <v>3438</v>
      </c>
      <c r="H6267" s="784" t="s">
        <v>1573</v>
      </c>
      <c r="I6267" s="797">
        <v>1</v>
      </c>
      <c r="J6267" s="784">
        <v>1</v>
      </c>
      <c r="K6267" s="784">
        <v>20.91</v>
      </c>
      <c r="L6267" s="793">
        <v>20.91</v>
      </c>
      <c r="M6267" s="55" t="s">
        <v>2455</v>
      </c>
    </row>
    <row r="6268" spans="1:13" ht="15">
      <c r="A6268" s="282">
        <v>45972</v>
      </c>
      <c r="B6268" s="55" t="s">
        <v>7743</v>
      </c>
      <c r="C6268" s="786">
        <v>61956</v>
      </c>
      <c r="D6268" s="786" t="s">
        <v>2466</v>
      </c>
      <c r="E6268" s="786">
        <v>130</v>
      </c>
      <c r="F6268" s="786">
        <v>4010</v>
      </c>
      <c r="G6268" s="786" t="s">
        <v>3440</v>
      </c>
      <c r="H6268" s="786" t="s">
        <v>1573</v>
      </c>
      <c r="I6268" s="798">
        <v>1</v>
      </c>
      <c r="J6268" s="786">
        <v>1</v>
      </c>
      <c r="K6268" s="786">
        <v>6.84</v>
      </c>
      <c r="L6268" s="796">
        <v>6.84</v>
      </c>
      <c r="M6268" s="55" t="s">
        <v>2455</v>
      </c>
    </row>
    <row r="6269" spans="1:13" ht="15">
      <c r="A6269" s="282">
        <v>45972</v>
      </c>
      <c r="B6269" s="55" t="s">
        <v>7743</v>
      </c>
      <c r="C6269" s="784">
        <v>82027</v>
      </c>
      <c r="D6269" s="784" t="s">
        <v>2560</v>
      </c>
      <c r="E6269" s="784">
        <v>90</v>
      </c>
      <c r="F6269" s="784">
        <v>4010</v>
      </c>
      <c r="G6269" s="784" t="s">
        <v>6748</v>
      </c>
      <c r="H6269" s="784" t="s">
        <v>1573</v>
      </c>
      <c r="I6269" s="797">
        <v>1</v>
      </c>
      <c r="J6269" s="784">
        <v>1</v>
      </c>
      <c r="K6269" s="784">
        <v>7.83</v>
      </c>
      <c r="L6269" s="793">
        <v>7.83</v>
      </c>
      <c r="M6269" s="55" t="s">
        <v>2455</v>
      </c>
    </row>
    <row r="6270" spans="1:13" ht="15">
      <c r="A6270" s="282">
        <v>45972</v>
      </c>
      <c r="B6270" s="55" t="s">
        <v>7743</v>
      </c>
      <c r="C6270" s="786">
        <v>84297</v>
      </c>
      <c r="D6270" s="786" t="s">
        <v>2653</v>
      </c>
      <c r="E6270" s="786">
        <v>160</v>
      </c>
      <c r="F6270" s="786">
        <v>4010</v>
      </c>
      <c r="G6270" s="786" t="s">
        <v>3442</v>
      </c>
      <c r="H6270" s="786" t="s">
        <v>1573</v>
      </c>
      <c r="I6270" s="798">
        <v>1</v>
      </c>
      <c r="J6270" s="786">
        <v>1</v>
      </c>
      <c r="K6270" s="786">
        <v>7.15</v>
      </c>
      <c r="L6270" s="796">
        <v>7.15</v>
      </c>
      <c r="M6270" s="55" t="s">
        <v>2455</v>
      </c>
    </row>
    <row r="6271" spans="1:13" ht="15">
      <c r="A6271" s="282">
        <v>45972</v>
      </c>
      <c r="B6271" s="55" t="s">
        <v>7743</v>
      </c>
      <c r="C6271" s="784">
        <v>82326</v>
      </c>
      <c r="D6271" s="784" t="s">
        <v>5095</v>
      </c>
      <c r="E6271" s="784">
        <v>110</v>
      </c>
      <c r="F6271" s="784">
        <v>4010</v>
      </c>
      <c r="G6271" s="784" t="s">
        <v>3443</v>
      </c>
      <c r="H6271" s="784" t="s">
        <v>1573</v>
      </c>
      <c r="I6271" s="797">
        <v>1</v>
      </c>
      <c r="J6271" s="784">
        <v>1</v>
      </c>
      <c r="K6271" s="784">
        <v>22.96</v>
      </c>
      <c r="L6271" s="793">
        <v>22.96</v>
      </c>
      <c r="M6271" s="55" t="s">
        <v>2455</v>
      </c>
    </row>
    <row r="6272" spans="1:13" ht="15">
      <c r="A6272" s="282">
        <v>45972</v>
      </c>
      <c r="B6272" s="55" t="s">
        <v>7743</v>
      </c>
      <c r="C6272" s="786">
        <v>83548</v>
      </c>
      <c r="D6272" s="786" t="s">
        <v>7056</v>
      </c>
      <c r="E6272" s="786">
        <v>120</v>
      </c>
      <c r="F6272" s="786">
        <v>4010</v>
      </c>
      <c r="G6272" s="786" t="s">
        <v>3444</v>
      </c>
      <c r="H6272" s="786" t="s">
        <v>1573</v>
      </c>
      <c r="I6272" s="798">
        <v>1</v>
      </c>
      <c r="J6272" s="786">
        <v>1</v>
      </c>
      <c r="K6272" s="786">
        <v>18.38</v>
      </c>
      <c r="L6272" s="796">
        <v>18.38</v>
      </c>
      <c r="M6272" s="55" t="s">
        <v>2455</v>
      </c>
    </row>
    <row r="6273" spans="1:13" ht="15">
      <c r="A6273" s="282">
        <v>45972</v>
      </c>
      <c r="B6273" s="55" t="s">
        <v>7743</v>
      </c>
      <c r="C6273" s="784">
        <v>82330</v>
      </c>
      <c r="D6273" s="784" t="s">
        <v>7477</v>
      </c>
      <c r="E6273" s="784">
        <v>85</v>
      </c>
      <c r="F6273" s="784">
        <v>4010</v>
      </c>
      <c r="G6273" s="784" t="s">
        <v>3171</v>
      </c>
      <c r="H6273" s="784" t="s">
        <v>1573</v>
      </c>
      <c r="I6273" s="797">
        <v>1</v>
      </c>
      <c r="J6273" s="784">
        <v>1</v>
      </c>
      <c r="K6273" s="784">
        <v>18.77</v>
      </c>
      <c r="L6273" s="793">
        <v>18.77</v>
      </c>
      <c r="M6273" s="55" t="s">
        <v>2455</v>
      </c>
    </row>
    <row r="6274" spans="1:13" ht="15">
      <c r="A6274" s="282">
        <v>45972</v>
      </c>
      <c r="B6274" s="55" t="s">
        <v>7743</v>
      </c>
      <c r="C6274" s="786">
        <v>82330</v>
      </c>
      <c r="D6274" s="786" t="s">
        <v>7477</v>
      </c>
      <c r="E6274" s="786">
        <v>150</v>
      </c>
      <c r="F6274" s="786">
        <v>4010</v>
      </c>
      <c r="G6274" s="786" t="s">
        <v>3607</v>
      </c>
      <c r="H6274" s="786" t="s">
        <v>1573</v>
      </c>
      <c r="I6274" s="798">
        <v>1</v>
      </c>
      <c r="J6274" s="786">
        <v>1</v>
      </c>
      <c r="K6274" s="786">
        <v>18.77</v>
      </c>
      <c r="L6274" s="796">
        <v>18.77</v>
      </c>
      <c r="M6274" s="55" t="s">
        <v>2455</v>
      </c>
    </row>
    <row r="6275" spans="1:13" ht="15">
      <c r="A6275" s="282">
        <v>45972</v>
      </c>
      <c r="B6275" s="55" t="s">
        <v>7743</v>
      </c>
      <c r="C6275" s="784">
        <v>83506</v>
      </c>
      <c r="D6275" s="784" t="s">
        <v>4292</v>
      </c>
      <c r="E6275" s="784">
        <v>100</v>
      </c>
      <c r="F6275" s="784">
        <v>4010</v>
      </c>
      <c r="G6275" s="784" t="s">
        <v>5362</v>
      </c>
      <c r="H6275" s="784" t="s">
        <v>1573</v>
      </c>
      <c r="I6275" s="797">
        <v>9</v>
      </c>
      <c r="J6275" s="784">
        <v>9</v>
      </c>
      <c r="K6275" s="784">
        <v>11.85</v>
      </c>
      <c r="L6275" s="793">
        <v>106.65</v>
      </c>
      <c r="M6275" s="55" t="s">
        <v>2455</v>
      </c>
    </row>
    <row r="6276" spans="1:13" ht="15">
      <c r="A6276" s="282">
        <v>45972</v>
      </c>
      <c r="B6276" s="55" t="s">
        <v>7743</v>
      </c>
      <c r="C6276" s="786">
        <v>82179</v>
      </c>
      <c r="D6276" s="786" t="s">
        <v>4880</v>
      </c>
      <c r="E6276" s="786">
        <v>120</v>
      </c>
      <c r="F6276" s="786">
        <v>4010</v>
      </c>
      <c r="G6276" s="786" t="s">
        <v>5354</v>
      </c>
      <c r="H6276" s="786" t="s">
        <v>1573</v>
      </c>
      <c r="I6276" s="798">
        <v>1</v>
      </c>
      <c r="J6276" s="786">
        <v>1</v>
      </c>
      <c r="K6276" s="786">
        <v>21.02</v>
      </c>
      <c r="L6276" s="796">
        <v>21.02</v>
      </c>
      <c r="M6276" s="55" t="s">
        <v>2455</v>
      </c>
    </row>
    <row r="6277" spans="1:13" ht="15">
      <c r="A6277" s="282">
        <v>45972</v>
      </c>
      <c r="B6277" s="55" t="s">
        <v>7743</v>
      </c>
      <c r="C6277" s="784">
        <v>81185</v>
      </c>
      <c r="D6277" s="784" t="s">
        <v>2258</v>
      </c>
      <c r="E6277" s="784" t="s">
        <v>441</v>
      </c>
      <c r="F6277" s="784">
        <v>4010</v>
      </c>
      <c r="G6277" s="784" t="s">
        <v>5355</v>
      </c>
      <c r="H6277" s="784" t="s">
        <v>1573</v>
      </c>
      <c r="I6277" s="797">
        <v>1</v>
      </c>
      <c r="J6277" s="784">
        <v>1</v>
      </c>
      <c r="K6277" s="784">
        <v>20.32</v>
      </c>
      <c r="L6277" s="793">
        <v>20.32</v>
      </c>
      <c r="M6277" s="55" t="s">
        <v>2455</v>
      </c>
    </row>
    <row r="6278" spans="1:13" ht="15">
      <c r="A6278" s="282">
        <v>45972</v>
      </c>
      <c r="B6278" s="55" t="s">
        <v>7743</v>
      </c>
      <c r="C6278" s="786">
        <v>83584</v>
      </c>
      <c r="D6278" s="786" t="s">
        <v>6320</v>
      </c>
      <c r="E6278" s="786" t="s">
        <v>2061</v>
      </c>
      <c r="F6278" s="786">
        <v>4010</v>
      </c>
      <c r="G6278" s="786" t="s">
        <v>5356</v>
      </c>
      <c r="H6278" s="786" t="s">
        <v>1573</v>
      </c>
      <c r="I6278" s="798">
        <v>5</v>
      </c>
      <c r="J6278" s="786">
        <v>5</v>
      </c>
      <c r="K6278" s="786">
        <v>9.0299999999999994</v>
      </c>
      <c r="L6278" s="796">
        <v>45.15</v>
      </c>
      <c r="M6278" s="55" t="s">
        <v>2455</v>
      </c>
    </row>
    <row r="6279" spans="1:13" ht="15">
      <c r="A6279" s="282">
        <v>45972</v>
      </c>
      <c r="B6279" s="55" t="s">
        <v>7743</v>
      </c>
      <c r="C6279" s="784">
        <v>82834</v>
      </c>
      <c r="D6279" s="784" t="s">
        <v>4796</v>
      </c>
      <c r="E6279" s="784" t="s">
        <v>441</v>
      </c>
      <c r="F6279" s="784">
        <v>4010</v>
      </c>
      <c r="G6279" s="784" t="s">
        <v>6607</v>
      </c>
      <c r="H6279" s="784" t="s">
        <v>1573</v>
      </c>
      <c r="I6279" s="797">
        <v>1</v>
      </c>
      <c r="J6279" s="784">
        <v>1</v>
      </c>
      <c r="K6279" s="784">
        <v>28.87</v>
      </c>
      <c r="L6279" s="793">
        <v>28.87</v>
      </c>
      <c r="M6279" s="55" t="s">
        <v>2455</v>
      </c>
    </row>
    <row r="6280" spans="1:13" ht="15">
      <c r="A6280" s="282">
        <v>45972</v>
      </c>
      <c r="B6280" s="55" t="s">
        <v>7743</v>
      </c>
      <c r="C6280" s="786">
        <v>83584</v>
      </c>
      <c r="D6280" s="786" t="s">
        <v>7238</v>
      </c>
      <c r="E6280" s="786" t="s">
        <v>441</v>
      </c>
      <c r="F6280" s="786">
        <v>4010</v>
      </c>
      <c r="G6280" s="786" t="s">
        <v>7700</v>
      </c>
      <c r="H6280" s="786" t="s">
        <v>1573</v>
      </c>
      <c r="I6280" s="798">
        <v>5</v>
      </c>
      <c r="J6280" s="786">
        <v>5</v>
      </c>
      <c r="K6280" s="786">
        <v>9.0299999999999994</v>
      </c>
      <c r="L6280" s="796">
        <v>45.15</v>
      </c>
      <c r="M6280" s="55" t="s">
        <v>2455</v>
      </c>
    </row>
    <row r="6281" spans="1:13" ht="15">
      <c r="A6281" s="282">
        <v>45972</v>
      </c>
      <c r="B6281" s="55" t="s">
        <v>7743</v>
      </c>
      <c r="C6281" s="784">
        <v>83250</v>
      </c>
      <c r="D6281" s="784" t="s">
        <v>5185</v>
      </c>
      <c r="E6281" s="784">
        <v>150</v>
      </c>
      <c r="F6281" s="784">
        <v>4010</v>
      </c>
      <c r="G6281" s="784" t="s">
        <v>5358</v>
      </c>
      <c r="H6281" s="784" t="s">
        <v>1573</v>
      </c>
      <c r="I6281" s="797">
        <v>2</v>
      </c>
      <c r="J6281" s="784">
        <v>2</v>
      </c>
      <c r="K6281" s="784">
        <v>7.91</v>
      </c>
      <c r="L6281" s="793">
        <v>15.82</v>
      </c>
      <c r="M6281" s="55" t="s">
        <v>2455</v>
      </c>
    </row>
    <row r="6282" spans="1:13" ht="15">
      <c r="A6282" s="282">
        <v>45972</v>
      </c>
      <c r="B6282" s="55" t="s">
        <v>7743</v>
      </c>
      <c r="C6282" s="786">
        <v>83754</v>
      </c>
      <c r="D6282" s="786" t="s">
        <v>7059</v>
      </c>
      <c r="E6282" s="786">
        <v>85</v>
      </c>
      <c r="F6282" s="786">
        <v>4010</v>
      </c>
      <c r="G6282" s="786" t="s">
        <v>6488</v>
      </c>
      <c r="H6282" s="786" t="s">
        <v>1573</v>
      </c>
      <c r="I6282" s="798">
        <v>1</v>
      </c>
      <c r="J6282" s="786">
        <v>1</v>
      </c>
      <c r="K6282" s="786">
        <v>6.96</v>
      </c>
      <c r="L6282" s="796">
        <v>6.96</v>
      </c>
      <c r="M6282" s="55" t="s">
        <v>2455</v>
      </c>
    </row>
    <row r="6283" spans="1:13" ht="15">
      <c r="A6283" s="282">
        <v>45972</v>
      </c>
      <c r="B6283" s="55" t="s">
        <v>7743</v>
      </c>
      <c r="C6283" s="784">
        <v>82313</v>
      </c>
      <c r="D6283" s="784" t="s">
        <v>2336</v>
      </c>
      <c r="E6283" s="784" t="s">
        <v>2296</v>
      </c>
      <c r="F6283" s="784">
        <v>4010</v>
      </c>
      <c r="G6283" s="784" t="s">
        <v>7745</v>
      </c>
      <c r="H6283" s="784" t="s">
        <v>1573</v>
      </c>
      <c r="I6283" s="797">
        <v>1</v>
      </c>
      <c r="J6283" s="784">
        <v>1</v>
      </c>
      <c r="K6283" s="784">
        <v>16.07</v>
      </c>
      <c r="L6283" s="793">
        <v>16.07</v>
      </c>
      <c r="M6283" s="55" t="s">
        <v>2455</v>
      </c>
    </row>
    <row r="6284" spans="1:13" ht="15">
      <c r="A6284" s="282">
        <v>45972</v>
      </c>
      <c r="B6284" s="55" t="s">
        <v>7746</v>
      </c>
      <c r="C6284" s="784">
        <v>83143</v>
      </c>
      <c r="D6284" s="784" t="s">
        <v>7038</v>
      </c>
      <c r="E6284" s="784">
        <v>100</v>
      </c>
      <c r="F6284" s="784">
        <v>4010</v>
      </c>
      <c r="G6284" s="784" t="s">
        <v>3865</v>
      </c>
      <c r="H6284" s="784" t="s">
        <v>1573</v>
      </c>
      <c r="I6284" s="797">
        <v>4</v>
      </c>
      <c r="J6284" s="784">
        <v>4</v>
      </c>
      <c r="K6284" s="784">
        <v>4.46</v>
      </c>
      <c r="L6284" s="793">
        <v>17.84</v>
      </c>
      <c r="M6284" s="55" t="s">
        <v>2455</v>
      </c>
    </row>
    <row r="6285" spans="1:13" ht="15">
      <c r="A6285" s="282">
        <v>45972</v>
      </c>
      <c r="B6285" s="55" t="s">
        <v>7746</v>
      </c>
      <c r="C6285" s="786">
        <v>82070</v>
      </c>
      <c r="D6285" s="786">
        <v>22</v>
      </c>
      <c r="E6285" s="786" t="s">
        <v>441</v>
      </c>
      <c r="F6285" s="786">
        <v>4010</v>
      </c>
      <c r="G6285" s="786" t="s">
        <v>3866</v>
      </c>
      <c r="H6285" s="786" t="s">
        <v>1573</v>
      </c>
      <c r="I6285" s="798">
        <v>2</v>
      </c>
      <c r="J6285" s="786">
        <v>2</v>
      </c>
      <c r="K6285" s="786">
        <v>13.97</v>
      </c>
      <c r="L6285" s="796">
        <v>27.94</v>
      </c>
      <c r="M6285" s="55" t="s">
        <v>2455</v>
      </c>
    </row>
    <row r="6286" spans="1:13" ht="15">
      <c r="A6286" s="282">
        <v>45972</v>
      </c>
      <c r="B6286" s="55" t="s">
        <v>7746</v>
      </c>
      <c r="C6286" s="784">
        <v>52399</v>
      </c>
      <c r="D6286" s="784" t="s">
        <v>2788</v>
      </c>
      <c r="E6286" s="784" t="s">
        <v>2296</v>
      </c>
      <c r="F6286" s="784">
        <v>4010</v>
      </c>
      <c r="G6286" s="784" t="s">
        <v>3867</v>
      </c>
      <c r="H6286" s="784" t="s">
        <v>1573</v>
      </c>
      <c r="I6286" s="797">
        <v>2</v>
      </c>
      <c r="J6286" s="784">
        <v>2</v>
      </c>
      <c r="K6286" s="784">
        <v>6.49</v>
      </c>
      <c r="L6286" s="793">
        <v>12.98</v>
      </c>
      <c r="M6286" s="55" t="s">
        <v>2455</v>
      </c>
    </row>
    <row r="6287" spans="1:13" ht="15">
      <c r="A6287" s="282">
        <v>45972</v>
      </c>
      <c r="B6287" s="55" t="s">
        <v>7746</v>
      </c>
      <c r="C6287" s="786">
        <v>80441</v>
      </c>
      <c r="D6287" s="786" t="s">
        <v>5284</v>
      </c>
      <c r="E6287" s="786">
        <v>130</v>
      </c>
      <c r="F6287" s="786">
        <v>4010</v>
      </c>
      <c r="G6287" s="786" t="s">
        <v>3868</v>
      </c>
      <c r="H6287" s="786" t="s">
        <v>1573</v>
      </c>
      <c r="I6287" s="798">
        <v>1</v>
      </c>
      <c r="J6287" s="786">
        <v>1</v>
      </c>
      <c r="K6287" s="786">
        <v>7.65</v>
      </c>
      <c r="L6287" s="796">
        <v>7.65</v>
      </c>
      <c r="M6287" s="55" t="s">
        <v>2455</v>
      </c>
    </row>
    <row r="6288" spans="1:13" ht="15">
      <c r="A6288" s="282">
        <v>45972</v>
      </c>
      <c r="B6288" s="55" t="s">
        <v>7746</v>
      </c>
      <c r="C6288" s="784">
        <v>83565</v>
      </c>
      <c r="D6288" s="784" t="s">
        <v>6747</v>
      </c>
      <c r="E6288" s="784" t="s">
        <v>2061</v>
      </c>
      <c r="F6288" s="784">
        <v>4010</v>
      </c>
      <c r="G6288" s="784" t="s">
        <v>3869</v>
      </c>
      <c r="H6288" s="784" t="s">
        <v>1573</v>
      </c>
      <c r="I6288" s="797">
        <v>1</v>
      </c>
      <c r="J6288" s="784">
        <v>1</v>
      </c>
      <c r="K6288" s="784">
        <v>22.53</v>
      </c>
      <c r="L6288" s="793">
        <v>22.53</v>
      </c>
      <c r="M6288" s="55" t="s">
        <v>2455</v>
      </c>
    </row>
    <row r="6289" spans="1:13" ht="15">
      <c r="A6289" s="282">
        <v>45972</v>
      </c>
      <c r="B6289" s="55" t="s">
        <v>7746</v>
      </c>
      <c r="C6289" s="786">
        <v>83320</v>
      </c>
      <c r="D6289" s="786" t="s">
        <v>5322</v>
      </c>
      <c r="E6289" s="786">
        <v>85</v>
      </c>
      <c r="F6289" s="786">
        <v>4010</v>
      </c>
      <c r="G6289" s="786" t="s">
        <v>7747</v>
      </c>
      <c r="H6289" s="786" t="s">
        <v>1573</v>
      </c>
      <c r="I6289" s="798">
        <v>1</v>
      </c>
      <c r="J6289" s="786">
        <v>1</v>
      </c>
      <c r="K6289" s="786">
        <v>24.72</v>
      </c>
      <c r="L6289" s="796">
        <v>24.72</v>
      </c>
      <c r="M6289" s="55" t="s">
        <v>2455</v>
      </c>
    </row>
    <row r="6290" spans="1:13" ht="15">
      <c r="A6290" s="282">
        <v>45972</v>
      </c>
      <c r="B6290" s="55" t="s">
        <v>7746</v>
      </c>
      <c r="C6290" s="784">
        <v>68116</v>
      </c>
      <c r="D6290" s="784" t="s">
        <v>6272</v>
      </c>
      <c r="E6290" s="784">
        <v>110</v>
      </c>
      <c r="F6290" s="784">
        <v>4010</v>
      </c>
      <c r="G6290" s="784" t="s">
        <v>7748</v>
      </c>
      <c r="H6290" s="784" t="s">
        <v>1573</v>
      </c>
      <c r="I6290" s="797">
        <v>1</v>
      </c>
      <c r="J6290" s="784">
        <v>1</v>
      </c>
      <c r="K6290" s="784">
        <v>7.01</v>
      </c>
      <c r="L6290" s="793">
        <v>7.01</v>
      </c>
      <c r="M6290" s="55" t="s">
        <v>2455</v>
      </c>
    </row>
    <row r="6291" spans="1:13" ht="15">
      <c r="A6291" s="282">
        <v>45972</v>
      </c>
      <c r="B6291" s="55" t="s">
        <v>7746</v>
      </c>
      <c r="C6291" s="786">
        <v>81347</v>
      </c>
      <c r="D6291" s="786" t="s">
        <v>4899</v>
      </c>
      <c r="E6291" s="786">
        <v>130</v>
      </c>
      <c r="F6291" s="786">
        <v>4010</v>
      </c>
      <c r="G6291" s="786" t="s">
        <v>7749</v>
      </c>
      <c r="H6291" s="786" t="s">
        <v>1573</v>
      </c>
      <c r="I6291" s="798">
        <v>3</v>
      </c>
      <c r="J6291" s="786">
        <v>3</v>
      </c>
      <c r="K6291" s="786">
        <v>8.08</v>
      </c>
      <c r="L6291" s="796">
        <v>24.24</v>
      </c>
      <c r="M6291" s="55" t="s">
        <v>2455</v>
      </c>
    </row>
    <row r="6292" spans="1:13" ht="15">
      <c r="A6292" s="282">
        <v>45973</v>
      </c>
      <c r="B6292" s="55" t="s">
        <v>7750</v>
      </c>
      <c r="C6292" s="784">
        <v>83622</v>
      </c>
      <c r="D6292" s="784" t="s">
        <v>7751</v>
      </c>
      <c r="E6292" s="784">
        <v>50</v>
      </c>
      <c r="F6292" s="784">
        <v>4010</v>
      </c>
      <c r="G6292" s="784" t="s">
        <v>2617</v>
      </c>
      <c r="H6292" s="784" t="s">
        <v>2508</v>
      </c>
      <c r="J6292" s="55">
        <v>-1</v>
      </c>
      <c r="K6292" s="791">
        <v>5.78</v>
      </c>
      <c r="L6292" s="791">
        <v>-5.78</v>
      </c>
      <c r="M6292" s="55" t="s">
        <v>2445</v>
      </c>
    </row>
    <row r="6293" spans="1:13" ht="15">
      <c r="A6293" s="282">
        <v>45973</v>
      </c>
      <c r="B6293" s="55" t="s">
        <v>7750</v>
      </c>
      <c r="C6293" s="786">
        <v>83354</v>
      </c>
      <c r="D6293" s="786" t="s">
        <v>5850</v>
      </c>
      <c r="E6293" s="786">
        <v>70</v>
      </c>
      <c r="F6293" s="786">
        <v>4010</v>
      </c>
      <c r="G6293" s="786" t="s">
        <v>2617</v>
      </c>
      <c r="H6293" s="786" t="s">
        <v>2508</v>
      </c>
      <c r="J6293" s="55">
        <v>-1</v>
      </c>
      <c r="K6293" s="791">
        <v>8.6199999999999992</v>
      </c>
      <c r="L6293" s="791">
        <v>-8.6199999999999992</v>
      </c>
      <c r="M6293" s="55" t="s">
        <v>2445</v>
      </c>
    </row>
    <row r="6294" spans="1:13" ht="15">
      <c r="A6294" s="282">
        <v>45973</v>
      </c>
      <c r="B6294" s="55" t="s">
        <v>7750</v>
      </c>
      <c r="C6294" s="784">
        <v>83566</v>
      </c>
      <c r="D6294" s="784" t="s">
        <v>6747</v>
      </c>
      <c r="E6294" s="784">
        <v>130</v>
      </c>
      <c r="F6294" s="784">
        <v>4010</v>
      </c>
      <c r="G6294" s="784" t="s">
        <v>2617</v>
      </c>
      <c r="H6294" s="784" t="s">
        <v>2508</v>
      </c>
      <c r="J6294" s="55">
        <v>-1</v>
      </c>
      <c r="K6294" s="791">
        <v>18.77</v>
      </c>
      <c r="L6294" s="791">
        <v>-18.77</v>
      </c>
      <c r="M6294" s="55" t="s">
        <v>2445</v>
      </c>
    </row>
    <row r="6295" spans="1:13" ht="15">
      <c r="A6295" s="282">
        <v>45973</v>
      </c>
      <c r="B6295" s="55" t="s">
        <v>7752</v>
      </c>
      <c r="C6295" s="784">
        <v>83622</v>
      </c>
      <c r="D6295" s="784" t="s">
        <v>2408</v>
      </c>
      <c r="E6295" s="784">
        <v>70</v>
      </c>
      <c r="F6295" s="784">
        <v>4010</v>
      </c>
      <c r="G6295" s="784" t="s">
        <v>7753</v>
      </c>
      <c r="H6295" s="784" t="s">
        <v>1573</v>
      </c>
      <c r="J6295" s="784">
        <v>1</v>
      </c>
      <c r="K6295" s="784">
        <v>5.43</v>
      </c>
      <c r="L6295" s="784">
        <v>5.43</v>
      </c>
      <c r="M6295" s="55" t="s">
        <v>2455</v>
      </c>
    </row>
    <row r="6296" spans="1:13" ht="15">
      <c r="A6296" s="282">
        <v>45973</v>
      </c>
      <c r="B6296" s="55" t="s">
        <v>7752</v>
      </c>
      <c r="C6296" s="786">
        <v>82407</v>
      </c>
      <c r="D6296" s="786" t="s">
        <v>7483</v>
      </c>
      <c r="E6296" s="786">
        <v>120</v>
      </c>
      <c r="F6296" s="786">
        <v>4010</v>
      </c>
      <c r="G6296" s="786" t="s">
        <v>7754</v>
      </c>
      <c r="H6296" s="786" t="s">
        <v>1573</v>
      </c>
      <c r="J6296" s="786">
        <v>1</v>
      </c>
      <c r="K6296" s="786">
        <v>6.66</v>
      </c>
      <c r="L6296" s="786">
        <v>6.66</v>
      </c>
      <c r="M6296" s="55" t="s">
        <v>2455</v>
      </c>
    </row>
    <row r="6297" spans="1:13" ht="15">
      <c r="A6297" s="282">
        <v>45973</v>
      </c>
      <c r="B6297" s="55" t="s">
        <v>7752</v>
      </c>
      <c r="C6297" s="784">
        <v>83256</v>
      </c>
      <c r="D6297" s="784" t="s">
        <v>7755</v>
      </c>
      <c r="E6297" s="784">
        <v>130</v>
      </c>
      <c r="F6297" s="784">
        <v>4010</v>
      </c>
      <c r="G6297" s="784" t="s">
        <v>7756</v>
      </c>
      <c r="H6297" s="784" t="s">
        <v>1573</v>
      </c>
      <c r="J6297" s="784">
        <v>1</v>
      </c>
      <c r="K6297" s="784">
        <v>4.55</v>
      </c>
      <c r="L6297" s="784">
        <v>4.55</v>
      </c>
      <c r="M6297" s="55" t="s">
        <v>2455</v>
      </c>
    </row>
    <row r="6298" spans="1:13" ht="15">
      <c r="A6298" s="282">
        <v>45973</v>
      </c>
      <c r="B6298" s="55" t="s">
        <v>7752</v>
      </c>
      <c r="C6298" s="786">
        <v>67978</v>
      </c>
      <c r="D6298" s="786" t="s">
        <v>5675</v>
      </c>
      <c r="E6298" s="786">
        <v>100</v>
      </c>
      <c r="F6298" s="786">
        <v>4010</v>
      </c>
      <c r="G6298" s="786" t="s">
        <v>2437</v>
      </c>
      <c r="H6298" s="786" t="s">
        <v>1573</v>
      </c>
      <c r="J6298" s="786">
        <v>1</v>
      </c>
      <c r="K6298" s="786">
        <v>4.58</v>
      </c>
      <c r="L6298" s="786">
        <v>4.58</v>
      </c>
      <c r="M6298" s="55" t="s">
        <v>2455</v>
      </c>
    </row>
    <row r="6299" spans="1:13" ht="15">
      <c r="A6299" s="282">
        <v>45973</v>
      </c>
      <c r="B6299" s="55" t="s">
        <v>7752</v>
      </c>
      <c r="C6299" s="784">
        <v>67044</v>
      </c>
      <c r="D6299" s="784" t="s">
        <v>2560</v>
      </c>
      <c r="E6299" s="784">
        <v>120</v>
      </c>
      <c r="F6299" s="784">
        <v>4010</v>
      </c>
      <c r="G6299" s="784" t="s">
        <v>7757</v>
      </c>
      <c r="H6299" s="784" t="s">
        <v>1573</v>
      </c>
      <c r="J6299" s="784">
        <v>1</v>
      </c>
      <c r="K6299" s="784">
        <v>5.51</v>
      </c>
      <c r="L6299" s="784">
        <v>5.51</v>
      </c>
      <c r="M6299" s="55" t="s">
        <v>2455</v>
      </c>
    </row>
    <row r="6300" spans="1:13" ht="15">
      <c r="A6300" s="282">
        <v>45973</v>
      </c>
      <c r="B6300" s="55" t="s">
        <v>7752</v>
      </c>
      <c r="C6300" s="786">
        <v>83598</v>
      </c>
      <c r="D6300" s="786" t="s">
        <v>7230</v>
      </c>
      <c r="E6300" s="786">
        <v>60</v>
      </c>
      <c r="F6300" s="786">
        <v>4010</v>
      </c>
      <c r="G6300" s="786" t="s">
        <v>5135</v>
      </c>
      <c r="H6300" s="786" t="s">
        <v>1573</v>
      </c>
      <c r="J6300" s="786">
        <v>1</v>
      </c>
      <c r="K6300" s="786">
        <v>5.18</v>
      </c>
      <c r="L6300" s="786">
        <v>5.18</v>
      </c>
      <c r="M6300" s="55" t="s">
        <v>2455</v>
      </c>
    </row>
    <row r="6301" spans="1:13" ht="15">
      <c r="A6301" s="282">
        <v>45973</v>
      </c>
      <c r="B6301" s="55" t="s">
        <v>7752</v>
      </c>
      <c r="C6301" s="784">
        <v>84296</v>
      </c>
      <c r="D6301" s="784" t="s">
        <v>6865</v>
      </c>
      <c r="E6301" s="784">
        <v>160</v>
      </c>
      <c r="F6301" s="784">
        <v>4010</v>
      </c>
      <c r="G6301" s="784" t="s">
        <v>5704</v>
      </c>
      <c r="H6301" s="784" t="s">
        <v>1573</v>
      </c>
      <c r="J6301" s="784">
        <v>1</v>
      </c>
      <c r="K6301" s="784">
        <v>7.52</v>
      </c>
      <c r="L6301" s="784">
        <v>7.52</v>
      </c>
      <c r="M6301" s="55" t="s">
        <v>2455</v>
      </c>
    </row>
    <row r="6302" spans="1:13" ht="15">
      <c r="A6302" s="282">
        <v>45973</v>
      </c>
      <c r="B6302" s="55" t="s">
        <v>7752</v>
      </c>
      <c r="C6302" s="786">
        <v>82400</v>
      </c>
      <c r="D6302" s="786" t="s">
        <v>6112</v>
      </c>
      <c r="E6302" s="786">
        <v>100</v>
      </c>
      <c r="F6302" s="786">
        <v>4010</v>
      </c>
      <c r="G6302" s="786" t="s">
        <v>7758</v>
      </c>
      <c r="H6302" s="786" t="s">
        <v>1573</v>
      </c>
      <c r="J6302" s="786">
        <v>1</v>
      </c>
      <c r="K6302" s="786">
        <v>15.53</v>
      </c>
      <c r="L6302" s="786">
        <v>15.53</v>
      </c>
      <c r="M6302" s="55" t="s">
        <v>2455</v>
      </c>
    </row>
    <row r="6303" spans="1:13" ht="15">
      <c r="A6303" s="282">
        <v>45973</v>
      </c>
      <c r="B6303" s="55" t="s">
        <v>7752</v>
      </c>
      <c r="C6303" s="784">
        <v>83296</v>
      </c>
      <c r="D6303" s="784" t="s">
        <v>6576</v>
      </c>
      <c r="E6303" s="784">
        <v>110</v>
      </c>
      <c r="F6303" s="784">
        <v>4010</v>
      </c>
      <c r="G6303" s="784" t="s">
        <v>7759</v>
      </c>
      <c r="H6303" s="784" t="s">
        <v>1573</v>
      </c>
      <c r="J6303" s="784">
        <v>1</v>
      </c>
      <c r="K6303" s="784">
        <v>6.04</v>
      </c>
      <c r="L6303" s="784">
        <v>6.04</v>
      </c>
      <c r="M6303" s="55" t="s">
        <v>2455</v>
      </c>
    </row>
    <row r="6304" spans="1:13" ht="15">
      <c r="A6304" s="282">
        <v>45973</v>
      </c>
      <c r="B6304" s="55" t="s">
        <v>7752</v>
      </c>
      <c r="C6304" s="786">
        <v>60325</v>
      </c>
      <c r="D6304" s="786" t="s">
        <v>5590</v>
      </c>
      <c r="E6304" s="786" t="s">
        <v>2300</v>
      </c>
      <c r="F6304" s="786">
        <v>4010</v>
      </c>
      <c r="G6304" s="786" t="s">
        <v>2403</v>
      </c>
      <c r="H6304" s="786" t="s">
        <v>1573</v>
      </c>
      <c r="J6304" s="786">
        <v>1</v>
      </c>
      <c r="K6304" s="786">
        <v>8.27</v>
      </c>
      <c r="L6304" s="786">
        <v>8.27</v>
      </c>
      <c r="M6304" s="55" t="s">
        <v>2455</v>
      </c>
    </row>
    <row r="6305" spans="1:13" ht="15">
      <c r="A6305" s="282">
        <v>45973</v>
      </c>
      <c r="B6305" s="55" t="s">
        <v>7752</v>
      </c>
      <c r="C6305" s="784">
        <v>82948</v>
      </c>
      <c r="D6305" s="784" t="s">
        <v>3965</v>
      </c>
      <c r="E6305" s="784">
        <v>100</v>
      </c>
      <c r="F6305" s="784">
        <v>4010</v>
      </c>
      <c r="G6305" s="784" t="s">
        <v>2391</v>
      </c>
      <c r="H6305" s="784" t="s">
        <v>1573</v>
      </c>
      <c r="J6305" s="784">
        <v>1</v>
      </c>
      <c r="K6305" s="784">
        <v>14.18</v>
      </c>
      <c r="L6305" s="784">
        <v>14.18</v>
      </c>
      <c r="M6305" s="55" t="s">
        <v>2455</v>
      </c>
    </row>
    <row r="6306" spans="1:13" ht="15">
      <c r="A6306" s="282">
        <v>45973</v>
      </c>
      <c r="B6306" s="55" t="s">
        <v>7752</v>
      </c>
      <c r="C6306" s="786">
        <v>82399</v>
      </c>
      <c r="D6306" s="786" t="s">
        <v>7760</v>
      </c>
      <c r="E6306" s="786">
        <v>130</v>
      </c>
      <c r="F6306" s="786">
        <v>4010</v>
      </c>
      <c r="G6306" s="786" t="s">
        <v>7761</v>
      </c>
      <c r="H6306" s="786" t="s">
        <v>1573</v>
      </c>
      <c r="J6306" s="786">
        <v>1</v>
      </c>
      <c r="K6306" s="786">
        <v>19.11</v>
      </c>
      <c r="L6306" s="786">
        <v>19.11</v>
      </c>
      <c r="M6306" s="55" t="s">
        <v>2455</v>
      </c>
    </row>
    <row r="6307" spans="1:13" ht="15">
      <c r="A6307" s="282">
        <v>45973</v>
      </c>
      <c r="B6307" s="55" t="s">
        <v>7752</v>
      </c>
      <c r="C6307" s="784">
        <v>82474</v>
      </c>
      <c r="D6307" s="784" t="s">
        <v>5202</v>
      </c>
      <c r="E6307" s="784" t="s">
        <v>2061</v>
      </c>
      <c r="F6307" s="784">
        <v>4010</v>
      </c>
      <c r="G6307" s="784" t="s">
        <v>2370</v>
      </c>
      <c r="H6307" s="784" t="s">
        <v>1573</v>
      </c>
      <c r="J6307" s="784">
        <v>1</v>
      </c>
      <c r="K6307" s="784">
        <v>11.02</v>
      </c>
      <c r="L6307" s="784">
        <v>11.02</v>
      </c>
      <c r="M6307" s="55" t="s">
        <v>2455</v>
      </c>
    </row>
    <row r="6308" spans="1:13" ht="15">
      <c r="A6308" s="282">
        <v>45973</v>
      </c>
      <c r="B6308" s="55" t="s">
        <v>7752</v>
      </c>
      <c r="C6308" s="786">
        <v>81700</v>
      </c>
      <c r="D6308" s="786" t="s">
        <v>3014</v>
      </c>
      <c r="E6308" s="786">
        <v>120</v>
      </c>
      <c r="F6308" s="786">
        <v>4010</v>
      </c>
      <c r="G6308" s="786" t="s">
        <v>7030</v>
      </c>
      <c r="H6308" s="786" t="s">
        <v>1573</v>
      </c>
      <c r="J6308" s="786">
        <v>2</v>
      </c>
      <c r="K6308" s="786">
        <v>4.63</v>
      </c>
      <c r="L6308" s="786">
        <v>9.26</v>
      </c>
      <c r="M6308" s="55" t="s">
        <v>2455</v>
      </c>
    </row>
    <row r="6309" spans="1:13" ht="15">
      <c r="A6309" s="282">
        <v>45973</v>
      </c>
      <c r="B6309" s="55" t="s">
        <v>7752</v>
      </c>
      <c r="C6309" s="784">
        <v>50764</v>
      </c>
      <c r="D6309" s="784">
        <v>11</v>
      </c>
      <c r="E6309" s="784" t="s">
        <v>289</v>
      </c>
      <c r="F6309" s="784">
        <v>4010</v>
      </c>
      <c r="G6309" s="784" t="s">
        <v>7762</v>
      </c>
      <c r="H6309" s="784" t="s">
        <v>1573</v>
      </c>
      <c r="J6309" s="784">
        <v>1</v>
      </c>
      <c r="K6309" s="784">
        <v>4.5999999999999996</v>
      </c>
      <c r="L6309" s="784">
        <v>4.5999999999999996</v>
      </c>
      <c r="M6309" s="55" t="s">
        <v>2455</v>
      </c>
    </row>
    <row r="6310" spans="1:13" ht="15">
      <c r="A6310" s="282">
        <v>45973</v>
      </c>
      <c r="B6310" s="55" t="s">
        <v>7752</v>
      </c>
      <c r="C6310" s="786">
        <v>82008</v>
      </c>
      <c r="D6310" s="786" t="s">
        <v>7763</v>
      </c>
      <c r="E6310" s="786">
        <v>90</v>
      </c>
      <c r="F6310" s="786">
        <v>4010</v>
      </c>
      <c r="G6310" s="786" t="s">
        <v>2374</v>
      </c>
      <c r="H6310" s="786" t="s">
        <v>1573</v>
      </c>
      <c r="J6310" s="786">
        <v>1</v>
      </c>
      <c r="K6310" s="786">
        <v>7.48</v>
      </c>
      <c r="L6310" s="786">
        <v>7.48</v>
      </c>
      <c r="M6310" s="55" t="s">
        <v>2455</v>
      </c>
    </row>
    <row r="6311" spans="1:13" ht="15">
      <c r="A6311" s="282">
        <v>45973</v>
      </c>
      <c r="B6311" s="55" t="s">
        <v>7752</v>
      </c>
      <c r="C6311" s="784">
        <v>82243</v>
      </c>
      <c r="D6311" s="784" t="s">
        <v>3965</v>
      </c>
      <c r="E6311" s="784">
        <v>90</v>
      </c>
      <c r="F6311" s="784">
        <v>4010</v>
      </c>
      <c r="G6311" s="784" t="s">
        <v>2364</v>
      </c>
      <c r="H6311" s="784" t="s">
        <v>1573</v>
      </c>
      <c r="J6311" s="784">
        <v>1</v>
      </c>
      <c r="K6311" s="784">
        <v>10.67</v>
      </c>
      <c r="L6311" s="784">
        <v>10.67</v>
      </c>
      <c r="M6311" s="55" t="s">
        <v>2455</v>
      </c>
    </row>
    <row r="6312" spans="1:13" ht="15">
      <c r="A6312" s="282">
        <v>45973</v>
      </c>
      <c r="B6312" s="55" t="s">
        <v>7752</v>
      </c>
      <c r="C6312" s="786">
        <v>83645</v>
      </c>
      <c r="D6312" s="786" t="s">
        <v>2710</v>
      </c>
      <c r="E6312" s="786">
        <v>50</v>
      </c>
      <c r="F6312" s="786">
        <v>4010</v>
      </c>
      <c r="G6312" s="786" t="s">
        <v>2346</v>
      </c>
      <c r="H6312" s="786" t="s">
        <v>1573</v>
      </c>
      <c r="J6312" s="786">
        <v>1</v>
      </c>
      <c r="K6312" s="786">
        <v>8.4700000000000006</v>
      </c>
      <c r="L6312" s="786">
        <v>8.4700000000000006</v>
      </c>
      <c r="M6312" s="55" t="s">
        <v>2455</v>
      </c>
    </row>
    <row r="6313" spans="1:13" ht="15">
      <c r="A6313" s="282">
        <v>45973</v>
      </c>
      <c r="B6313" s="55" t="s">
        <v>7752</v>
      </c>
      <c r="C6313" s="784">
        <v>43197</v>
      </c>
      <c r="D6313" s="784" t="s">
        <v>2560</v>
      </c>
      <c r="E6313" s="784">
        <v>110</v>
      </c>
      <c r="F6313" s="784">
        <v>4010</v>
      </c>
      <c r="G6313" s="784" t="s">
        <v>2297</v>
      </c>
      <c r="H6313" s="784" t="s">
        <v>1573</v>
      </c>
      <c r="J6313" s="784">
        <v>1</v>
      </c>
      <c r="K6313" s="784">
        <v>4.24</v>
      </c>
      <c r="L6313" s="784">
        <v>4.24</v>
      </c>
      <c r="M6313" s="55" t="s">
        <v>2455</v>
      </c>
    </row>
    <row r="6314" spans="1:13" ht="15">
      <c r="A6314" s="282">
        <v>45973</v>
      </c>
      <c r="B6314" s="55" t="s">
        <v>7752</v>
      </c>
      <c r="C6314" s="786">
        <v>83983</v>
      </c>
      <c r="D6314" s="786" t="s">
        <v>7550</v>
      </c>
      <c r="E6314" s="786">
        <v>75</v>
      </c>
      <c r="F6314" s="786">
        <v>4010</v>
      </c>
      <c r="G6314" s="786" t="s">
        <v>7764</v>
      </c>
      <c r="H6314" s="786" t="s">
        <v>1573</v>
      </c>
      <c r="J6314" s="786">
        <v>1</v>
      </c>
      <c r="K6314" s="786">
        <v>8.09</v>
      </c>
      <c r="L6314" s="786">
        <v>8.09</v>
      </c>
      <c r="M6314" s="55" t="s">
        <v>2455</v>
      </c>
    </row>
    <row r="6315" spans="1:13" ht="15">
      <c r="A6315" s="282">
        <v>45973</v>
      </c>
      <c r="B6315" s="55" t="s">
        <v>7752</v>
      </c>
      <c r="C6315" s="784">
        <v>82368</v>
      </c>
      <c r="D6315" s="784" t="s">
        <v>6928</v>
      </c>
      <c r="E6315" s="784">
        <v>80</v>
      </c>
      <c r="F6315" s="784">
        <v>4010</v>
      </c>
      <c r="G6315" s="784" t="s">
        <v>7765</v>
      </c>
      <c r="H6315" s="784" t="s">
        <v>1573</v>
      </c>
      <c r="J6315" s="784">
        <v>1</v>
      </c>
      <c r="K6315" s="784">
        <v>7.08</v>
      </c>
      <c r="L6315" s="784">
        <v>7.08</v>
      </c>
      <c r="M6315" s="55" t="s">
        <v>2455</v>
      </c>
    </row>
    <row r="6316" spans="1:13" ht="15">
      <c r="A6316" s="282">
        <v>45973</v>
      </c>
      <c r="B6316" s="55" t="s">
        <v>7752</v>
      </c>
      <c r="C6316" s="786">
        <v>82572</v>
      </c>
      <c r="D6316" s="786" t="s">
        <v>5361</v>
      </c>
      <c r="E6316" s="786">
        <v>160</v>
      </c>
      <c r="F6316" s="786">
        <v>4010</v>
      </c>
      <c r="G6316" s="786" t="s">
        <v>2343</v>
      </c>
      <c r="H6316" s="786" t="s">
        <v>1573</v>
      </c>
      <c r="J6316" s="786">
        <v>1</v>
      </c>
      <c r="K6316" s="786">
        <v>9.4700000000000006</v>
      </c>
      <c r="L6316" s="786">
        <v>9.4700000000000006</v>
      </c>
      <c r="M6316" s="55" t="s">
        <v>2455</v>
      </c>
    </row>
    <row r="6317" spans="1:13" ht="15">
      <c r="A6317" s="282">
        <v>45973</v>
      </c>
      <c r="B6317" s="55" t="s">
        <v>7752</v>
      </c>
      <c r="C6317" s="784">
        <v>81346</v>
      </c>
      <c r="D6317" s="784" t="s">
        <v>3049</v>
      </c>
      <c r="E6317" s="784">
        <v>100</v>
      </c>
      <c r="F6317" s="784">
        <v>4010</v>
      </c>
      <c r="G6317" s="784" t="s">
        <v>2340</v>
      </c>
      <c r="H6317" s="784" t="s">
        <v>1573</v>
      </c>
      <c r="J6317" s="784">
        <v>1</v>
      </c>
      <c r="K6317" s="784">
        <v>4.93</v>
      </c>
      <c r="L6317" s="784">
        <v>4.93</v>
      </c>
      <c r="M6317" s="55" t="s">
        <v>2455</v>
      </c>
    </row>
    <row r="6318" spans="1:13" ht="15">
      <c r="A6318" s="282">
        <v>45973</v>
      </c>
      <c r="B6318" s="55" t="s">
        <v>7752</v>
      </c>
      <c r="C6318" s="786">
        <v>59852</v>
      </c>
      <c r="D6318" s="786" t="s">
        <v>7463</v>
      </c>
      <c r="E6318" s="786">
        <v>85</v>
      </c>
      <c r="F6318" s="786">
        <v>4010</v>
      </c>
      <c r="G6318" s="786" t="s">
        <v>2334</v>
      </c>
      <c r="H6318" s="786" t="s">
        <v>1573</v>
      </c>
      <c r="J6318" s="786">
        <v>1</v>
      </c>
      <c r="K6318" s="786">
        <v>6.74</v>
      </c>
      <c r="L6318" s="786">
        <v>6.74</v>
      </c>
      <c r="M6318" s="55" t="s">
        <v>2455</v>
      </c>
    </row>
    <row r="6319" spans="1:13" ht="15">
      <c r="A6319" s="282">
        <v>45973</v>
      </c>
      <c r="B6319" s="55" t="s">
        <v>7752</v>
      </c>
      <c r="C6319" s="784">
        <v>83523</v>
      </c>
      <c r="D6319" s="784" t="s">
        <v>6545</v>
      </c>
      <c r="E6319" s="784">
        <v>85</v>
      </c>
      <c r="F6319" s="784">
        <v>4010</v>
      </c>
      <c r="G6319" s="784" t="s">
        <v>7766</v>
      </c>
      <c r="H6319" s="784" t="s">
        <v>1573</v>
      </c>
      <c r="J6319" s="784">
        <v>1</v>
      </c>
      <c r="K6319" s="784">
        <v>4.97</v>
      </c>
      <c r="L6319" s="784">
        <v>4.97</v>
      </c>
      <c r="M6319" s="55" t="s">
        <v>2455</v>
      </c>
    </row>
    <row r="6320" spans="1:13" ht="15">
      <c r="A6320" s="282">
        <v>45973</v>
      </c>
      <c r="B6320" s="55" t="s">
        <v>7752</v>
      </c>
      <c r="C6320" s="786">
        <v>82227</v>
      </c>
      <c r="D6320" s="786" t="s">
        <v>2816</v>
      </c>
      <c r="E6320" s="786">
        <v>70</v>
      </c>
      <c r="F6320" s="786">
        <v>4010</v>
      </c>
      <c r="G6320" s="786" t="s">
        <v>2332</v>
      </c>
      <c r="H6320" s="786" t="s">
        <v>1573</v>
      </c>
      <c r="J6320" s="786">
        <v>1</v>
      </c>
      <c r="K6320" s="786">
        <v>10.45</v>
      </c>
      <c r="L6320" s="786">
        <v>10.45</v>
      </c>
      <c r="M6320" s="55" t="s">
        <v>2455</v>
      </c>
    </row>
    <row r="6321" spans="1:13" ht="15">
      <c r="A6321" s="282">
        <v>45973</v>
      </c>
      <c r="B6321" s="55" t="s">
        <v>7752</v>
      </c>
      <c r="C6321" s="784">
        <v>67262</v>
      </c>
      <c r="D6321" s="784" t="s">
        <v>2708</v>
      </c>
      <c r="E6321" s="784">
        <v>110</v>
      </c>
      <c r="F6321" s="784">
        <v>4010</v>
      </c>
      <c r="G6321" s="784" t="s">
        <v>7767</v>
      </c>
      <c r="H6321" s="784" t="s">
        <v>1573</v>
      </c>
      <c r="J6321" s="784">
        <v>1</v>
      </c>
      <c r="K6321" s="784">
        <v>9.98</v>
      </c>
      <c r="L6321" s="784">
        <v>9.98</v>
      </c>
      <c r="M6321" s="55" t="s">
        <v>2455</v>
      </c>
    </row>
    <row r="6322" spans="1:13" ht="15">
      <c r="A6322" s="282">
        <v>45973</v>
      </c>
      <c r="B6322" s="55" t="s">
        <v>7752</v>
      </c>
      <c r="C6322" s="786">
        <v>83524</v>
      </c>
      <c r="D6322" s="786" t="s">
        <v>5040</v>
      </c>
      <c r="E6322" s="786">
        <v>85</v>
      </c>
      <c r="F6322" s="786">
        <v>4010</v>
      </c>
      <c r="G6322" s="786" t="s">
        <v>7768</v>
      </c>
      <c r="H6322" s="786" t="s">
        <v>1573</v>
      </c>
      <c r="J6322" s="786">
        <v>1</v>
      </c>
      <c r="K6322" s="786">
        <v>12.73</v>
      </c>
      <c r="L6322" s="786">
        <v>12.73</v>
      </c>
      <c r="M6322" s="55" t="s">
        <v>2455</v>
      </c>
    </row>
    <row r="6323" spans="1:13" ht="15">
      <c r="A6323" s="282">
        <v>45973</v>
      </c>
      <c r="B6323" s="55" t="s">
        <v>7752</v>
      </c>
      <c r="C6323" s="784">
        <v>81470</v>
      </c>
      <c r="D6323" s="784" t="s">
        <v>3982</v>
      </c>
      <c r="E6323" s="784">
        <v>130</v>
      </c>
      <c r="F6323" s="784">
        <v>4010</v>
      </c>
      <c r="G6323" s="784" t="s">
        <v>2642</v>
      </c>
      <c r="H6323" s="784" t="s">
        <v>1573</v>
      </c>
      <c r="J6323" s="784">
        <v>1</v>
      </c>
      <c r="K6323" s="784">
        <v>3.94</v>
      </c>
      <c r="L6323" s="784">
        <v>3.94</v>
      </c>
      <c r="M6323" s="55" t="s">
        <v>2455</v>
      </c>
    </row>
    <row r="6324" spans="1:13" ht="15">
      <c r="A6324" s="282">
        <v>45973</v>
      </c>
      <c r="B6324" s="55" t="s">
        <v>7752</v>
      </c>
      <c r="C6324" s="786">
        <v>83469</v>
      </c>
      <c r="D6324" s="786" t="s">
        <v>2222</v>
      </c>
      <c r="E6324" s="786">
        <v>110</v>
      </c>
      <c r="F6324" s="786">
        <v>4010</v>
      </c>
      <c r="G6324" s="786" t="s">
        <v>7769</v>
      </c>
      <c r="H6324" s="786" t="s">
        <v>1573</v>
      </c>
      <c r="J6324" s="786">
        <v>1</v>
      </c>
      <c r="K6324" s="786">
        <v>9.7799999999999994</v>
      </c>
      <c r="L6324" s="786">
        <v>9.7799999999999994</v>
      </c>
      <c r="M6324" s="55" t="s">
        <v>2455</v>
      </c>
    </row>
    <row r="6325" spans="1:13" ht="15">
      <c r="A6325" s="282">
        <v>45973</v>
      </c>
      <c r="B6325" s="55" t="s">
        <v>7752</v>
      </c>
      <c r="C6325" s="784">
        <v>83127</v>
      </c>
      <c r="D6325" s="784" t="s">
        <v>5000</v>
      </c>
      <c r="E6325" s="784">
        <v>90</v>
      </c>
      <c r="F6325" s="784">
        <v>4010</v>
      </c>
      <c r="G6325" s="784" t="s">
        <v>3082</v>
      </c>
      <c r="H6325" s="784" t="s">
        <v>1573</v>
      </c>
      <c r="J6325" s="784">
        <v>1</v>
      </c>
      <c r="K6325" s="784">
        <v>9.0299999999999994</v>
      </c>
      <c r="L6325" s="784">
        <v>9.0299999999999994</v>
      </c>
      <c r="M6325" s="55" t="s">
        <v>2455</v>
      </c>
    </row>
    <row r="6326" spans="1:13" ht="15">
      <c r="A6326" s="282">
        <v>45973</v>
      </c>
      <c r="B6326" s="55" t="s">
        <v>7752</v>
      </c>
      <c r="C6326" s="786">
        <v>80908</v>
      </c>
      <c r="D6326" s="786">
        <v>748</v>
      </c>
      <c r="E6326" s="786" t="s">
        <v>289</v>
      </c>
      <c r="F6326" s="786">
        <v>4010</v>
      </c>
      <c r="G6326" s="786" t="s">
        <v>2645</v>
      </c>
      <c r="H6326" s="786" t="s">
        <v>1573</v>
      </c>
      <c r="J6326" s="786">
        <v>3</v>
      </c>
      <c r="K6326" s="786">
        <v>2.2999999999999998</v>
      </c>
      <c r="L6326" s="786">
        <v>6.9</v>
      </c>
      <c r="M6326" s="55" t="s">
        <v>2455</v>
      </c>
    </row>
    <row r="6327" spans="1:13" ht="15">
      <c r="A6327" s="282">
        <v>45973</v>
      </c>
      <c r="B6327" s="55" t="s">
        <v>7752</v>
      </c>
      <c r="C6327" s="784">
        <v>80124</v>
      </c>
      <c r="D6327" s="784" t="s">
        <v>2292</v>
      </c>
      <c r="E6327" s="784">
        <v>70</v>
      </c>
      <c r="F6327" s="784">
        <v>4010</v>
      </c>
      <c r="G6327" s="784" t="s">
        <v>6386</v>
      </c>
      <c r="H6327" s="784" t="s">
        <v>1573</v>
      </c>
      <c r="J6327" s="784">
        <v>1</v>
      </c>
      <c r="K6327" s="784">
        <v>9.36</v>
      </c>
      <c r="L6327" s="784">
        <v>9.36</v>
      </c>
      <c r="M6327" s="55" t="s">
        <v>2455</v>
      </c>
    </row>
    <row r="6328" spans="1:13" ht="15">
      <c r="A6328" s="282">
        <v>45973</v>
      </c>
      <c r="B6328" s="55" t="s">
        <v>7752</v>
      </c>
      <c r="C6328" s="786">
        <v>83584</v>
      </c>
      <c r="D6328" s="786" t="s">
        <v>6802</v>
      </c>
      <c r="E6328" s="786" t="s">
        <v>2300</v>
      </c>
      <c r="F6328" s="786">
        <v>4010</v>
      </c>
      <c r="G6328" s="786" t="s">
        <v>7770</v>
      </c>
      <c r="H6328" s="786" t="s">
        <v>1573</v>
      </c>
      <c r="J6328" s="786">
        <v>1</v>
      </c>
      <c r="K6328" s="786">
        <v>10.16</v>
      </c>
      <c r="L6328" s="786">
        <v>10.16</v>
      </c>
      <c r="M6328" s="55" t="s">
        <v>2455</v>
      </c>
    </row>
    <row r="6329" spans="1:13" ht="15">
      <c r="A6329" s="282">
        <v>45973</v>
      </c>
      <c r="B6329" s="55" t="s">
        <v>7752</v>
      </c>
      <c r="C6329" s="784">
        <v>82548</v>
      </c>
      <c r="D6329" s="784" t="s">
        <v>3203</v>
      </c>
      <c r="E6329" s="784">
        <v>85</v>
      </c>
      <c r="F6329" s="784">
        <v>4010</v>
      </c>
      <c r="G6329" s="784" t="s">
        <v>2313</v>
      </c>
      <c r="H6329" s="784" t="s">
        <v>1573</v>
      </c>
      <c r="J6329" s="784">
        <v>1</v>
      </c>
      <c r="K6329" s="784">
        <v>9.2899999999999991</v>
      </c>
      <c r="L6329" s="784">
        <v>9.2899999999999991</v>
      </c>
      <c r="M6329" s="55" t="s">
        <v>2455</v>
      </c>
    </row>
    <row r="6330" spans="1:13" ht="15">
      <c r="A6330" s="282">
        <v>45973</v>
      </c>
      <c r="B6330" s="55" t="s">
        <v>7752</v>
      </c>
      <c r="C6330" s="786">
        <v>67377</v>
      </c>
      <c r="D6330" s="786" t="s">
        <v>3205</v>
      </c>
      <c r="E6330" s="786">
        <v>140</v>
      </c>
      <c r="F6330" s="786">
        <v>4010</v>
      </c>
      <c r="G6330" s="786" t="s">
        <v>2289</v>
      </c>
      <c r="H6330" s="786" t="s">
        <v>1573</v>
      </c>
      <c r="J6330" s="786">
        <v>1</v>
      </c>
      <c r="K6330" s="786">
        <v>4.2</v>
      </c>
      <c r="L6330" s="786">
        <v>4.2</v>
      </c>
      <c r="M6330" s="55" t="s">
        <v>2455</v>
      </c>
    </row>
    <row r="6331" spans="1:13" ht="15">
      <c r="A6331" s="282">
        <v>45973</v>
      </c>
      <c r="B6331" s="55" t="s">
        <v>7752</v>
      </c>
      <c r="C6331" s="784">
        <v>83828</v>
      </c>
      <c r="D6331" s="784" t="s">
        <v>7572</v>
      </c>
      <c r="E6331" s="784" t="s">
        <v>2061</v>
      </c>
      <c r="F6331" s="784">
        <v>4010</v>
      </c>
      <c r="G6331" s="784" t="s">
        <v>3623</v>
      </c>
      <c r="H6331" s="784" t="s">
        <v>1573</v>
      </c>
      <c r="J6331" s="784">
        <v>1</v>
      </c>
      <c r="K6331" s="784">
        <v>11.71</v>
      </c>
      <c r="L6331" s="784">
        <v>11.71</v>
      </c>
      <c r="M6331" s="55" t="s">
        <v>2455</v>
      </c>
    </row>
    <row r="6332" spans="1:13" ht="15">
      <c r="A6332" s="282">
        <v>45973</v>
      </c>
      <c r="B6332" s="55" t="s">
        <v>7752</v>
      </c>
      <c r="C6332" s="786">
        <v>81185</v>
      </c>
      <c r="D6332" s="786" t="s">
        <v>2258</v>
      </c>
      <c r="E6332" s="786" t="s">
        <v>2061</v>
      </c>
      <c r="F6332" s="786">
        <v>4010</v>
      </c>
      <c r="G6332" s="786" t="s">
        <v>7771</v>
      </c>
      <c r="H6332" s="786" t="s">
        <v>1573</v>
      </c>
      <c r="J6332" s="786">
        <v>1</v>
      </c>
      <c r="K6332" s="786">
        <v>20.32</v>
      </c>
      <c r="L6332" s="786">
        <v>20.32</v>
      </c>
      <c r="M6332" s="55" t="s">
        <v>2455</v>
      </c>
    </row>
    <row r="6333" spans="1:13" ht="15">
      <c r="A6333" s="282">
        <v>45973</v>
      </c>
      <c r="B6333" s="55" t="s">
        <v>7752</v>
      </c>
      <c r="C6333" s="784">
        <v>83793</v>
      </c>
      <c r="D6333" s="784" t="s">
        <v>6020</v>
      </c>
      <c r="E6333" s="784">
        <v>90</v>
      </c>
      <c r="F6333" s="784">
        <v>4010</v>
      </c>
      <c r="G6333" s="784" t="s">
        <v>7052</v>
      </c>
      <c r="H6333" s="784" t="s">
        <v>1573</v>
      </c>
      <c r="J6333" s="784">
        <v>1</v>
      </c>
      <c r="K6333" s="784">
        <v>26.76</v>
      </c>
      <c r="L6333" s="784">
        <v>26.76</v>
      </c>
      <c r="M6333" s="55" t="s">
        <v>2455</v>
      </c>
    </row>
    <row r="6334" spans="1:13" ht="15">
      <c r="A6334" s="282">
        <v>45973</v>
      </c>
      <c r="B6334" s="55" t="s">
        <v>7752</v>
      </c>
      <c r="C6334" s="786">
        <v>83555</v>
      </c>
      <c r="D6334" s="786" t="s">
        <v>2710</v>
      </c>
      <c r="E6334" s="786">
        <v>85</v>
      </c>
      <c r="F6334" s="786">
        <v>4010</v>
      </c>
      <c r="G6334" s="786" t="s">
        <v>7772</v>
      </c>
      <c r="H6334" s="786" t="s">
        <v>1573</v>
      </c>
      <c r="J6334" s="786">
        <v>1</v>
      </c>
      <c r="K6334" s="786">
        <v>12.13</v>
      </c>
      <c r="L6334" s="786">
        <v>12.13</v>
      </c>
      <c r="M6334" s="55" t="s">
        <v>2455</v>
      </c>
    </row>
    <row r="6335" spans="1:13" ht="15">
      <c r="A6335" s="282">
        <v>45973</v>
      </c>
      <c r="B6335" s="55" t="s">
        <v>7752</v>
      </c>
      <c r="C6335" s="784">
        <v>37028</v>
      </c>
      <c r="D6335" s="784" t="s">
        <v>5310</v>
      </c>
      <c r="E6335" s="784">
        <v>120</v>
      </c>
      <c r="F6335" s="784">
        <v>4010</v>
      </c>
      <c r="G6335" s="784" t="s">
        <v>7773</v>
      </c>
      <c r="H6335" s="784" t="s">
        <v>1573</v>
      </c>
      <c r="J6335" s="784">
        <v>1</v>
      </c>
      <c r="K6335" s="784">
        <v>7.65</v>
      </c>
      <c r="L6335" s="784">
        <v>7.65</v>
      </c>
      <c r="M6335" s="55" t="s">
        <v>2455</v>
      </c>
    </row>
    <row r="6336" spans="1:13" ht="15">
      <c r="A6336" s="282">
        <v>45973</v>
      </c>
      <c r="B6336" s="55" t="s">
        <v>7752</v>
      </c>
      <c r="C6336" s="786">
        <v>81033</v>
      </c>
      <c r="D6336" s="786">
        <v>545</v>
      </c>
      <c r="E6336" s="786" t="s">
        <v>289</v>
      </c>
      <c r="F6336" s="786">
        <v>4010</v>
      </c>
      <c r="G6336" s="786" t="s">
        <v>7053</v>
      </c>
      <c r="H6336" s="786" t="s">
        <v>1573</v>
      </c>
      <c r="J6336" s="786">
        <v>1</v>
      </c>
      <c r="K6336" s="786">
        <v>9.24</v>
      </c>
      <c r="L6336" s="786">
        <v>9.24</v>
      </c>
      <c r="M6336" s="55" t="s">
        <v>2455</v>
      </c>
    </row>
    <row r="6337" spans="1:14" ht="15">
      <c r="A6337" s="282">
        <v>45973</v>
      </c>
      <c r="B6337" s="55" t="s">
        <v>7752</v>
      </c>
      <c r="C6337" s="784">
        <v>83511</v>
      </c>
      <c r="D6337" s="784" t="s">
        <v>7774</v>
      </c>
      <c r="E6337" s="784">
        <v>130</v>
      </c>
      <c r="F6337" s="784">
        <v>4010</v>
      </c>
      <c r="G6337" s="784" t="s">
        <v>5660</v>
      </c>
      <c r="H6337" s="784" t="s">
        <v>1573</v>
      </c>
      <c r="J6337" s="784">
        <v>1</v>
      </c>
      <c r="K6337" s="784">
        <v>4.1900000000000004</v>
      </c>
      <c r="L6337" s="784">
        <v>4.1900000000000004</v>
      </c>
      <c r="M6337" s="55" t="s">
        <v>2455</v>
      </c>
    </row>
    <row r="6338" spans="1:14" ht="15">
      <c r="A6338" s="282">
        <v>45973</v>
      </c>
      <c r="B6338" s="55" t="s">
        <v>7775</v>
      </c>
      <c r="C6338" s="784">
        <v>82399</v>
      </c>
      <c r="D6338" s="784" t="s">
        <v>7633</v>
      </c>
      <c r="E6338" s="784">
        <v>130</v>
      </c>
      <c r="F6338" s="784">
        <v>4010</v>
      </c>
      <c r="G6338" s="784" t="s">
        <v>7634</v>
      </c>
      <c r="H6338" s="784" t="s">
        <v>1573</v>
      </c>
      <c r="J6338" s="784">
        <v>1</v>
      </c>
      <c r="K6338" s="784">
        <v>19.11</v>
      </c>
      <c r="L6338" s="784">
        <v>19.11</v>
      </c>
      <c r="M6338" s="55" t="s">
        <v>2455</v>
      </c>
      <c r="N6338" s="788" t="s">
        <v>7587</v>
      </c>
    </row>
    <row r="6339" spans="1:14" ht="15">
      <c r="A6339" s="282">
        <v>45973</v>
      </c>
      <c r="B6339" s="55" t="s">
        <v>7775</v>
      </c>
      <c r="C6339" s="786">
        <v>83620</v>
      </c>
      <c r="D6339" s="786" t="s">
        <v>7776</v>
      </c>
      <c r="E6339" s="786" t="s">
        <v>2296</v>
      </c>
      <c r="F6339" s="786">
        <v>4010</v>
      </c>
      <c r="G6339" s="786" t="s">
        <v>4423</v>
      </c>
      <c r="H6339" s="786" t="s">
        <v>1573</v>
      </c>
      <c r="J6339" s="786">
        <v>1</v>
      </c>
      <c r="K6339" s="786">
        <v>16.91</v>
      </c>
      <c r="L6339" s="786">
        <v>16.91</v>
      </c>
      <c r="M6339" s="55" t="s">
        <v>2455</v>
      </c>
      <c r="N6339" s="788" t="s">
        <v>7587</v>
      </c>
    </row>
    <row r="6340" spans="1:14" ht="15">
      <c r="A6340" s="282">
        <v>45973</v>
      </c>
      <c r="B6340" s="55" t="s">
        <v>7775</v>
      </c>
      <c r="C6340" s="784">
        <v>83617</v>
      </c>
      <c r="D6340" s="784" t="s">
        <v>7777</v>
      </c>
      <c r="E6340" s="784">
        <v>120</v>
      </c>
      <c r="F6340" s="784">
        <v>4010</v>
      </c>
      <c r="G6340" s="784" t="s">
        <v>7778</v>
      </c>
      <c r="H6340" s="784" t="s">
        <v>1573</v>
      </c>
      <c r="J6340" s="784">
        <v>1</v>
      </c>
      <c r="K6340" s="784">
        <v>18.38</v>
      </c>
      <c r="L6340" s="784">
        <v>18.38</v>
      </c>
      <c r="M6340" s="55" t="s">
        <v>2455</v>
      </c>
      <c r="N6340" s="788" t="s">
        <v>7587</v>
      </c>
    </row>
    <row r="6341" spans="1:14" ht="15">
      <c r="A6341" s="282">
        <v>45973</v>
      </c>
      <c r="B6341" s="55" t="s">
        <v>7775</v>
      </c>
      <c r="C6341" s="786">
        <v>83585</v>
      </c>
      <c r="D6341" s="786" t="s">
        <v>6320</v>
      </c>
      <c r="E6341" s="786" t="s">
        <v>2061</v>
      </c>
      <c r="F6341" s="786">
        <v>4010</v>
      </c>
      <c r="G6341" s="786" t="s">
        <v>4205</v>
      </c>
      <c r="H6341" s="786" t="s">
        <v>1573</v>
      </c>
      <c r="J6341" s="786">
        <v>1</v>
      </c>
      <c r="K6341" s="786">
        <v>12.44</v>
      </c>
      <c r="L6341" s="786">
        <v>12.44</v>
      </c>
      <c r="M6341" s="55" t="s">
        <v>2455</v>
      </c>
      <c r="N6341" s="788" t="s">
        <v>7587</v>
      </c>
    </row>
    <row r="6342" spans="1:14" ht="15">
      <c r="A6342" s="282">
        <v>45973</v>
      </c>
      <c r="B6342" s="55" t="s">
        <v>7775</v>
      </c>
      <c r="C6342" s="784">
        <v>83315</v>
      </c>
      <c r="D6342" s="784" t="s">
        <v>5105</v>
      </c>
      <c r="E6342" s="784">
        <v>130</v>
      </c>
      <c r="F6342" s="784">
        <v>4010</v>
      </c>
      <c r="G6342" s="784" t="s">
        <v>3959</v>
      </c>
      <c r="H6342" s="784" t="s">
        <v>1573</v>
      </c>
      <c r="J6342" s="784">
        <v>1</v>
      </c>
      <c r="K6342" s="784">
        <v>15.18</v>
      </c>
      <c r="L6342" s="784">
        <v>15.18</v>
      </c>
      <c r="M6342" s="55" t="s">
        <v>2455</v>
      </c>
      <c r="N6342" s="788" t="s">
        <v>7587</v>
      </c>
    </row>
    <row r="6343" spans="1:14" ht="15">
      <c r="A6343" s="282">
        <v>45973</v>
      </c>
      <c r="B6343" s="55" t="s">
        <v>7775</v>
      </c>
      <c r="C6343" s="786">
        <v>47052</v>
      </c>
      <c r="D6343" s="786" t="s">
        <v>2986</v>
      </c>
      <c r="E6343" s="786">
        <v>100</v>
      </c>
      <c r="F6343" s="786">
        <v>4010</v>
      </c>
      <c r="G6343" s="786" t="s">
        <v>2719</v>
      </c>
      <c r="H6343" s="786" t="s">
        <v>1573</v>
      </c>
      <c r="J6343" s="786">
        <v>1</v>
      </c>
      <c r="K6343" s="786">
        <v>8.09</v>
      </c>
      <c r="L6343" s="786">
        <v>8.09</v>
      </c>
      <c r="M6343" s="55" t="s">
        <v>2455</v>
      </c>
      <c r="N6343" s="788" t="s">
        <v>7587</v>
      </c>
    </row>
    <row r="6344" spans="1:14" ht="15">
      <c r="A6344" s="282">
        <v>45973</v>
      </c>
      <c r="B6344" s="55" t="s">
        <v>7775</v>
      </c>
      <c r="C6344" s="784">
        <v>83315</v>
      </c>
      <c r="D6344" s="784" t="s">
        <v>5105</v>
      </c>
      <c r="E6344" s="784">
        <v>90</v>
      </c>
      <c r="F6344" s="784">
        <v>4010</v>
      </c>
      <c r="G6344" s="784" t="s">
        <v>3197</v>
      </c>
      <c r="H6344" s="784" t="s">
        <v>1573</v>
      </c>
      <c r="J6344" s="784">
        <v>1</v>
      </c>
      <c r="K6344" s="784">
        <v>15.18</v>
      </c>
      <c r="L6344" s="784">
        <v>15.18</v>
      </c>
      <c r="M6344" s="55" t="s">
        <v>2455</v>
      </c>
      <c r="N6344" s="788" t="s">
        <v>7587</v>
      </c>
    </row>
    <row r="6345" spans="1:14" ht="15">
      <c r="A6345" s="282">
        <v>45973</v>
      </c>
      <c r="B6345" s="55" t="s">
        <v>7775</v>
      </c>
      <c r="C6345" s="786">
        <v>80002</v>
      </c>
      <c r="D6345" s="786">
        <v>17</v>
      </c>
      <c r="E6345" s="786" t="s">
        <v>2061</v>
      </c>
      <c r="F6345" s="786">
        <v>4010</v>
      </c>
      <c r="G6345" s="786" t="s">
        <v>2417</v>
      </c>
      <c r="H6345" s="786" t="s">
        <v>1573</v>
      </c>
      <c r="J6345" s="786">
        <v>1</v>
      </c>
      <c r="K6345" s="786">
        <v>11.49</v>
      </c>
      <c r="L6345" s="786">
        <v>11.49</v>
      </c>
      <c r="M6345" s="55" t="s">
        <v>2455</v>
      </c>
      <c r="N6345" s="788" t="s">
        <v>7587</v>
      </c>
    </row>
    <row r="6346" spans="1:14" ht="15">
      <c r="A6346" s="282">
        <v>45973</v>
      </c>
      <c r="B6346" s="55" t="s">
        <v>7775</v>
      </c>
      <c r="C6346" s="784">
        <v>83492</v>
      </c>
      <c r="D6346" s="784" t="s">
        <v>5707</v>
      </c>
      <c r="E6346" s="784">
        <v>140</v>
      </c>
      <c r="F6346" s="784">
        <v>4010</v>
      </c>
      <c r="G6346" s="784" t="s">
        <v>5079</v>
      </c>
      <c r="H6346" s="784" t="s">
        <v>1573</v>
      </c>
      <c r="J6346" s="784">
        <v>1</v>
      </c>
      <c r="K6346" s="784">
        <v>5.56</v>
      </c>
      <c r="L6346" s="784">
        <v>5.56</v>
      </c>
      <c r="M6346" s="55" t="s">
        <v>2455</v>
      </c>
      <c r="N6346" s="788" t="s">
        <v>7587</v>
      </c>
    </row>
    <row r="6347" spans="1:14" ht="15">
      <c r="A6347" s="282">
        <v>45973</v>
      </c>
      <c r="B6347" s="55" t="s">
        <v>7775</v>
      </c>
      <c r="C6347" s="786">
        <v>67271</v>
      </c>
      <c r="D6347" s="786" t="s">
        <v>3616</v>
      </c>
      <c r="E6347" s="786">
        <v>90</v>
      </c>
      <c r="F6347" s="786">
        <v>4010</v>
      </c>
      <c r="G6347" s="786" t="s">
        <v>7779</v>
      </c>
      <c r="H6347" s="786" t="s">
        <v>1573</v>
      </c>
      <c r="J6347" s="786">
        <v>1</v>
      </c>
      <c r="K6347" s="786">
        <v>10.62</v>
      </c>
      <c r="L6347" s="786">
        <v>10.62</v>
      </c>
      <c r="M6347" s="55" t="s">
        <v>2455</v>
      </c>
      <c r="N6347" s="788" t="s">
        <v>7587</v>
      </c>
    </row>
    <row r="6348" spans="1:14" ht="15">
      <c r="A6348" s="282">
        <v>45973</v>
      </c>
      <c r="B6348" s="55" t="s">
        <v>7775</v>
      </c>
      <c r="C6348" s="784">
        <v>80003</v>
      </c>
      <c r="D6348" s="784">
        <v>17</v>
      </c>
      <c r="E6348" s="784" t="s">
        <v>441</v>
      </c>
      <c r="F6348" s="784">
        <v>4010</v>
      </c>
      <c r="G6348" s="784" t="s">
        <v>6663</v>
      </c>
      <c r="H6348" s="784" t="s">
        <v>1573</v>
      </c>
      <c r="J6348" s="784">
        <v>1</v>
      </c>
      <c r="K6348" s="784">
        <v>11.74</v>
      </c>
      <c r="L6348" s="784">
        <v>11.74</v>
      </c>
      <c r="M6348" s="55" t="s">
        <v>2455</v>
      </c>
      <c r="N6348" s="788" t="s">
        <v>7587</v>
      </c>
    </row>
    <row r="6349" spans="1:14" ht="15">
      <c r="A6349" s="282">
        <v>45973</v>
      </c>
      <c r="B6349" s="55" t="s">
        <v>7775</v>
      </c>
      <c r="C6349" s="786">
        <v>59956</v>
      </c>
      <c r="D6349" s="786" t="s">
        <v>2560</v>
      </c>
      <c r="E6349" s="786">
        <v>120</v>
      </c>
      <c r="F6349" s="786">
        <v>4010</v>
      </c>
      <c r="G6349" s="786" t="s">
        <v>7280</v>
      </c>
      <c r="H6349" s="786" t="s">
        <v>1573</v>
      </c>
      <c r="J6349" s="786">
        <v>1</v>
      </c>
      <c r="K6349" s="786">
        <v>10.96</v>
      </c>
      <c r="L6349" s="786">
        <v>10.96</v>
      </c>
      <c r="M6349" s="55" t="s">
        <v>2455</v>
      </c>
      <c r="N6349" s="788" t="s">
        <v>7587</v>
      </c>
    </row>
    <row r="6350" spans="1:14" ht="15">
      <c r="A6350" s="282">
        <v>45973</v>
      </c>
      <c r="B6350" s="55" t="s">
        <v>7775</v>
      </c>
      <c r="C6350" s="784">
        <v>83976</v>
      </c>
      <c r="D6350" s="784" t="s">
        <v>7780</v>
      </c>
      <c r="E6350" s="784">
        <v>130</v>
      </c>
      <c r="F6350" s="784">
        <v>4010</v>
      </c>
      <c r="G6350" s="784" t="s">
        <v>7781</v>
      </c>
      <c r="H6350" s="784" t="s">
        <v>1573</v>
      </c>
      <c r="J6350" s="784">
        <v>1</v>
      </c>
      <c r="K6350" s="784">
        <v>13.8</v>
      </c>
      <c r="L6350" s="784">
        <v>13.8</v>
      </c>
      <c r="M6350" s="55" t="s">
        <v>2455</v>
      </c>
      <c r="N6350" s="788" t="s">
        <v>7587</v>
      </c>
    </row>
    <row r="6351" spans="1:14" ht="15">
      <c r="A6351" s="282">
        <v>45973</v>
      </c>
      <c r="B6351" s="55" t="s">
        <v>7775</v>
      </c>
      <c r="C6351" s="786">
        <v>80039</v>
      </c>
      <c r="D6351" s="786" t="s">
        <v>6746</v>
      </c>
      <c r="E6351" s="786" t="s">
        <v>2296</v>
      </c>
      <c r="F6351" s="786">
        <v>4010</v>
      </c>
      <c r="G6351" s="786" t="s">
        <v>7782</v>
      </c>
      <c r="H6351" s="786" t="s">
        <v>1573</v>
      </c>
      <c r="J6351" s="786">
        <v>1</v>
      </c>
      <c r="K6351" s="786">
        <v>8.82</v>
      </c>
      <c r="L6351" s="786">
        <v>8.82</v>
      </c>
      <c r="M6351" s="55" t="s">
        <v>2455</v>
      </c>
      <c r="N6351" s="788" t="s">
        <v>7587</v>
      </c>
    </row>
    <row r="6352" spans="1:14" ht="15">
      <c r="A6352" s="282">
        <v>45973</v>
      </c>
      <c r="B6352" s="55" t="s">
        <v>7775</v>
      </c>
      <c r="C6352" s="784">
        <v>42067</v>
      </c>
      <c r="D6352" s="784" t="s">
        <v>2336</v>
      </c>
      <c r="E6352" s="784">
        <v>120</v>
      </c>
      <c r="F6352" s="784">
        <v>4010</v>
      </c>
      <c r="G6352" s="784" t="s">
        <v>7783</v>
      </c>
      <c r="H6352" s="784" t="s">
        <v>1573</v>
      </c>
      <c r="J6352" s="784">
        <v>1</v>
      </c>
      <c r="K6352" s="784">
        <v>7.32</v>
      </c>
      <c r="L6352" s="784">
        <v>7.32</v>
      </c>
      <c r="M6352" s="55" t="s">
        <v>2455</v>
      </c>
      <c r="N6352" s="788" t="s">
        <v>7587</v>
      </c>
    </row>
    <row r="6353" spans="1:14" ht="15">
      <c r="A6353" s="282">
        <v>45973</v>
      </c>
      <c r="B6353" s="55" t="s">
        <v>7775</v>
      </c>
      <c r="C6353" s="786">
        <v>83643</v>
      </c>
      <c r="D6353" s="786" t="s">
        <v>6086</v>
      </c>
      <c r="E6353" s="786" t="s">
        <v>2061</v>
      </c>
      <c r="F6353" s="786">
        <v>4010</v>
      </c>
      <c r="G6353" s="786" t="s">
        <v>7784</v>
      </c>
      <c r="H6353" s="786" t="s">
        <v>1573</v>
      </c>
      <c r="J6353" s="786">
        <v>1</v>
      </c>
      <c r="K6353" s="786">
        <v>23.05</v>
      </c>
      <c r="L6353" s="786">
        <v>23.05</v>
      </c>
      <c r="M6353" s="55" t="s">
        <v>2455</v>
      </c>
      <c r="N6353" s="788" t="s">
        <v>7587</v>
      </c>
    </row>
    <row r="6354" spans="1:14" ht="15">
      <c r="A6354" s="282">
        <v>45973</v>
      </c>
      <c r="B6354" s="55" t="s">
        <v>7775</v>
      </c>
      <c r="C6354" s="784">
        <v>83568</v>
      </c>
      <c r="D6354" s="784" t="s">
        <v>7166</v>
      </c>
      <c r="E6354" s="784">
        <v>60</v>
      </c>
      <c r="F6354" s="784">
        <v>4010</v>
      </c>
      <c r="G6354" s="784" t="s">
        <v>2696</v>
      </c>
      <c r="H6354" s="784" t="s">
        <v>1573</v>
      </c>
      <c r="J6354" s="784">
        <v>1</v>
      </c>
      <c r="K6354" s="784">
        <v>5.36</v>
      </c>
      <c r="L6354" s="784">
        <v>5.36</v>
      </c>
      <c r="M6354" s="55" t="s">
        <v>2455</v>
      </c>
      <c r="N6354" s="788" t="s">
        <v>7587</v>
      </c>
    </row>
    <row r="6355" spans="1:14" ht="15">
      <c r="A6355" s="282">
        <v>45973</v>
      </c>
      <c r="B6355" s="55" t="s">
        <v>7775</v>
      </c>
      <c r="C6355" s="786">
        <v>80009</v>
      </c>
      <c r="D6355" s="786">
        <v>17</v>
      </c>
      <c r="E6355" s="786" t="s">
        <v>2061</v>
      </c>
      <c r="F6355" s="786">
        <v>4010</v>
      </c>
      <c r="G6355" s="786" t="s">
        <v>7785</v>
      </c>
      <c r="H6355" s="786" t="s">
        <v>1573</v>
      </c>
      <c r="J6355" s="786">
        <v>1</v>
      </c>
      <c r="K6355" s="786">
        <v>12.15</v>
      </c>
      <c r="L6355" s="786">
        <v>12.15</v>
      </c>
      <c r="M6355" s="55" t="s">
        <v>2455</v>
      </c>
      <c r="N6355" s="788" t="s">
        <v>7587</v>
      </c>
    </row>
    <row r="6356" spans="1:14" ht="15">
      <c r="A6356" s="282">
        <v>45973</v>
      </c>
      <c r="B6356" s="55" t="s">
        <v>7775</v>
      </c>
      <c r="C6356" s="784">
        <v>67576</v>
      </c>
      <c r="D6356" s="784" t="s">
        <v>3884</v>
      </c>
      <c r="E6356" s="784">
        <v>100</v>
      </c>
      <c r="F6356" s="784">
        <v>4010</v>
      </c>
      <c r="G6356" s="784" t="s">
        <v>7029</v>
      </c>
      <c r="H6356" s="784" t="s">
        <v>1573</v>
      </c>
      <c r="J6356" s="784">
        <v>1</v>
      </c>
      <c r="K6356" s="784">
        <v>7.66</v>
      </c>
      <c r="L6356" s="784">
        <v>7.66</v>
      </c>
      <c r="M6356" s="55" t="s">
        <v>2455</v>
      </c>
      <c r="N6356" s="788" t="s">
        <v>7587</v>
      </c>
    </row>
    <row r="6357" spans="1:14" ht="15">
      <c r="A6357" s="282">
        <v>45973</v>
      </c>
      <c r="B6357" s="55" t="s">
        <v>7775</v>
      </c>
      <c r="C6357" s="786">
        <v>80039</v>
      </c>
      <c r="D6357" s="786" t="s">
        <v>7651</v>
      </c>
      <c r="E6357" s="786" t="s">
        <v>2300</v>
      </c>
      <c r="F6357" s="786">
        <v>4010</v>
      </c>
      <c r="G6357" s="786" t="s">
        <v>7786</v>
      </c>
      <c r="H6357" s="786" t="s">
        <v>1573</v>
      </c>
      <c r="J6357" s="786">
        <v>1</v>
      </c>
      <c r="K6357" s="786">
        <v>10.08</v>
      </c>
      <c r="L6357" s="786">
        <v>10.08</v>
      </c>
      <c r="M6357" s="55" t="s">
        <v>2455</v>
      </c>
      <c r="N6357" s="788" t="s">
        <v>7587</v>
      </c>
    </row>
    <row r="6358" spans="1:14" ht="15">
      <c r="A6358" s="282">
        <v>45973</v>
      </c>
      <c r="B6358" s="55" t="s">
        <v>7775</v>
      </c>
      <c r="C6358" s="784">
        <v>80001</v>
      </c>
      <c r="D6358" s="784">
        <v>17</v>
      </c>
      <c r="E6358" s="784" t="s">
        <v>2061</v>
      </c>
      <c r="F6358" s="784">
        <v>4010</v>
      </c>
      <c r="G6358" s="784" t="s">
        <v>6616</v>
      </c>
      <c r="H6358" s="784" t="s">
        <v>1573</v>
      </c>
      <c r="J6358" s="784">
        <v>1</v>
      </c>
      <c r="K6358" s="784">
        <v>13.63</v>
      </c>
      <c r="L6358" s="784">
        <v>13.63</v>
      </c>
      <c r="M6358" s="55" t="s">
        <v>2455</v>
      </c>
      <c r="N6358" s="788" t="s">
        <v>7587</v>
      </c>
    </row>
    <row r="6359" spans="1:14" ht="15">
      <c r="A6359" s="282">
        <v>45973</v>
      </c>
      <c r="B6359" s="55" t="s">
        <v>7775</v>
      </c>
      <c r="C6359" s="786">
        <v>83646</v>
      </c>
      <c r="D6359" s="786" t="s">
        <v>5955</v>
      </c>
      <c r="E6359" s="786">
        <v>75</v>
      </c>
      <c r="F6359" s="786">
        <v>4010</v>
      </c>
      <c r="G6359" s="786" t="s">
        <v>7787</v>
      </c>
      <c r="H6359" s="786" t="s">
        <v>1573</v>
      </c>
      <c r="J6359" s="786">
        <v>1</v>
      </c>
      <c r="K6359" s="786">
        <v>6.87</v>
      </c>
      <c r="L6359" s="786">
        <v>6.87</v>
      </c>
      <c r="M6359" s="55" t="s">
        <v>2455</v>
      </c>
      <c r="N6359" s="788" t="s">
        <v>7587</v>
      </c>
    </row>
    <row r="6360" spans="1:14" ht="15">
      <c r="A6360" s="282">
        <v>45973</v>
      </c>
      <c r="B6360" s="55" t="s">
        <v>7775</v>
      </c>
      <c r="C6360" s="784">
        <v>83643</v>
      </c>
      <c r="D6360" s="784" t="s">
        <v>5595</v>
      </c>
      <c r="E6360" s="784" t="s">
        <v>2061</v>
      </c>
      <c r="F6360" s="784">
        <v>4010</v>
      </c>
      <c r="G6360" s="784" t="s">
        <v>7788</v>
      </c>
      <c r="H6360" s="784" t="s">
        <v>1573</v>
      </c>
      <c r="J6360" s="784">
        <v>1</v>
      </c>
      <c r="K6360" s="784">
        <v>21.78</v>
      </c>
      <c r="L6360" s="784">
        <v>21.78</v>
      </c>
      <c r="M6360" s="55" t="s">
        <v>2455</v>
      </c>
      <c r="N6360" s="788" t="s">
        <v>7587</v>
      </c>
    </row>
    <row r="6361" spans="1:14" ht="15">
      <c r="A6361" s="282">
        <v>45973</v>
      </c>
      <c r="B6361" s="55" t="s">
        <v>7775</v>
      </c>
      <c r="C6361" s="786">
        <v>83639</v>
      </c>
      <c r="D6361" s="786" t="s">
        <v>6860</v>
      </c>
      <c r="E6361" s="786">
        <v>160</v>
      </c>
      <c r="F6361" s="786">
        <v>4010</v>
      </c>
      <c r="G6361" s="786" t="s">
        <v>6019</v>
      </c>
      <c r="H6361" s="786" t="s">
        <v>1573</v>
      </c>
      <c r="J6361" s="786">
        <v>1</v>
      </c>
      <c r="K6361" s="786">
        <v>19.11</v>
      </c>
      <c r="L6361" s="786">
        <v>19.11</v>
      </c>
      <c r="M6361" s="55" t="s">
        <v>2455</v>
      </c>
      <c r="N6361" s="788" t="s">
        <v>7587</v>
      </c>
    </row>
    <row r="6362" spans="1:14" ht="15">
      <c r="A6362" s="282">
        <v>45973</v>
      </c>
      <c r="B6362" s="55" t="s">
        <v>7775</v>
      </c>
      <c r="C6362" s="784">
        <v>83543</v>
      </c>
      <c r="D6362" s="784" t="s">
        <v>4048</v>
      </c>
      <c r="E6362" s="784">
        <v>100</v>
      </c>
      <c r="F6362" s="784">
        <v>4010</v>
      </c>
      <c r="G6362" s="784" t="s">
        <v>5772</v>
      </c>
      <c r="H6362" s="784" t="s">
        <v>1573</v>
      </c>
      <c r="J6362" s="784">
        <v>1</v>
      </c>
      <c r="K6362" s="784">
        <v>6.56</v>
      </c>
      <c r="L6362" s="784">
        <v>6.56</v>
      </c>
      <c r="M6362" s="55" t="s">
        <v>2455</v>
      </c>
      <c r="N6362" s="788" t="s">
        <v>7587</v>
      </c>
    </row>
    <row r="6363" spans="1:14" ht="15">
      <c r="A6363" s="282">
        <v>45973</v>
      </c>
      <c r="B6363" s="55" t="s">
        <v>7775</v>
      </c>
      <c r="C6363" s="786">
        <v>42068</v>
      </c>
      <c r="D6363" s="786" t="s">
        <v>2336</v>
      </c>
      <c r="E6363" s="786" t="s">
        <v>441</v>
      </c>
      <c r="F6363" s="786">
        <v>4010</v>
      </c>
      <c r="G6363" s="786" t="s">
        <v>7789</v>
      </c>
      <c r="H6363" s="786" t="s">
        <v>1573</v>
      </c>
      <c r="J6363" s="786">
        <v>1</v>
      </c>
      <c r="K6363" s="786">
        <v>9.82</v>
      </c>
      <c r="L6363" s="786">
        <v>9.82</v>
      </c>
      <c r="M6363" s="55" t="s">
        <v>2455</v>
      </c>
      <c r="N6363" s="788" t="s">
        <v>7587</v>
      </c>
    </row>
    <row r="6364" spans="1:14" ht="15">
      <c r="A6364" s="282">
        <v>45973</v>
      </c>
      <c r="B6364" s="55" t="s">
        <v>7775</v>
      </c>
      <c r="C6364" s="784">
        <v>52706</v>
      </c>
      <c r="D6364" s="784" t="s">
        <v>2425</v>
      </c>
      <c r="E6364" s="784">
        <v>90</v>
      </c>
      <c r="F6364" s="784">
        <v>4010</v>
      </c>
      <c r="G6364" s="784" t="s">
        <v>6249</v>
      </c>
      <c r="H6364" s="784" t="s">
        <v>1573</v>
      </c>
      <c r="J6364" s="784">
        <v>1</v>
      </c>
      <c r="K6364" s="784">
        <v>8.2200000000000006</v>
      </c>
      <c r="L6364" s="784">
        <v>8.2200000000000006</v>
      </c>
      <c r="M6364" s="55" t="s">
        <v>2455</v>
      </c>
      <c r="N6364" s="788" t="s">
        <v>7587</v>
      </c>
    </row>
    <row r="6365" spans="1:14" ht="15">
      <c r="A6365" s="282">
        <v>45973</v>
      </c>
      <c r="B6365" s="55" t="s">
        <v>7775</v>
      </c>
      <c r="C6365" s="786">
        <v>80859</v>
      </c>
      <c r="D6365" s="786" t="s">
        <v>6246</v>
      </c>
      <c r="E6365" s="786">
        <v>120</v>
      </c>
      <c r="F6365" s="786">
        <v>4010</v>
      </c>
      <c r="G6365" s="786" t="s">
        <v>7790</v>
      </c>
      <c r="H6365" s="786" t="s">
        <v>1573</v>
      </c>
      <c r="J6365" s="786">
        <v>1</v>
      </c>
      <c r="K6365" s="786">
        <v>11.33</v>
      </c>
      <c r="L6365" s="786">
        <v>11.33</v>
      </c>
      <c r="M6365" s="55" t="s">
        <v>2455</v>
      </c>
      <c r="N6365" s="788" t="s">
        <v>7587</v>
      </c>
    </row>
    <row r="6366" spans="1:14" ht="15">
      <c r="A6366" s="282">
        <v>45973</v>
      </c>
      <c r="B6366" s="55" t="s">
        <v>7775</v>
      </c>
      <c r="C6366" s="784">
        <v>83153</v>
      </c>
      <c r="D6366" s="784" t="s">
        <v>6387</v>
      </c>
      <c r="E6366" s="784">
        <v>120</v>
      </c>
      <c r="F6366" s="784">
        <v>4010</v>
      </c>
      <c r="G6366" s="784" t="s">
        <v>7791</v>
      </c>
      <c r="H6366" s="784" t="s">
        <v>1573</v>
      </c>
      <c r="J6366" s="784">
        <v>1</v>
      </c>
      <c r="K6366" s="784">
        <v>10.95</v>
      </c>
      <c r="L6366" s="784">
        <v>10.95</v>
      </c>
      <c r="M6366" s="55" t="s">
        <v>2455</v>
      </c>
      <c r="N6366" s="788" t="s">
        <v>7587</v>
      </c>
    </row>
    <row r="6367" spans="1:14" ht="15">
      <c r="A6367" s="282">
        <v>45973</v>
      </c>
      <c r="B6367" s="55" t="s">
        <v>7775</v>
      </c>
      <c r="C6367" s="786">
        <v>81881</v>
      </c>
      <c r="D6367" s="786" t="s">
        <v>7434</v>
      </c>
      <c r="E6367" s="786">
        <v>140</v>
      </c>
      <c r="F6367" s="786">
        <v>4010</v>
      </c>
      <c r="G6367" s="786" t="s">
        <v>3502</v>
      </c>
      <c r="H6367" s="786" t="s">
        <v>1573</v>
      </c>
      <c r="J6367" s="786">
        <v>1</v>
      </c>
      <c r="K6367" s="786">
        <v>6.61</v>
      </c>
      <c r="L6367" s="786">
        <v>6.61</v>
      </c>
      <c r="M6367" s="55" t="s">
        <v>2455</v>
      </c>
      <c r="N6367" s="788" t="s">
        <v>7587</v>
      </c>
    </row>
    <row r="6368" spans="1:14" ht="15">
      <c r="A6368" s="282">
        <v>45973</v>
      </c>
      <c r="B6368" s="55" t="s">
        <v>7775</v>
      </c>
      <c r="C6368" s="784">
        <v>37028</v>
      </c>
      <c r="D6368" s="784" t="s">
        <v>5289</v>
      </c>
      <c r="E6368" s="784">
        <v>130</v>
      </c>
      <c r="F6368" s="784">
        <v>4010</v>
      </c>
      <c r="G6368" s="784" t="s">
        <v>7792</v>
      </c>
      <c r="H6368" s="784" t="s">
        <v>1573</v>
      </c>
      <c r="J6368" s="784">
        <v>1</v>
      </c>
      <c r="K6368" s="784">
        <v>7.87</v>
      </c>
      <c r="L6368" s="784">
        <v>7.87</v>
      </c>
      <c r="M6368" s="55" t="s">
        <v>2455</v>
      </c>
      <c r="N6368" s="788" t="s">
        <v>7587</v>
      </c>
    </row>
    <row r="6369" spans="1:14" ht="15">
      <c r="A6369" s="282">
        <v>45973</v>
      </c>
      <c r="B6369" s="55" t="s">
        <v>7775</v>
      </c>
      <c r="C6369" s="786">
        <v>84296</v>
      </c>
      <c r="D6369" s="786" t="s">
        <v>6746</v>
      </c>
      <c r="E6369" s="786">
        <v>85</v>
      </c>
      <c r="F6369" s="786">
        <v>4010</v>
      </c>
      <c r="G6369" s="786" t="s">
        <v>7793</v>
      </c>
      <c r="H6369" s="786" t="s">
        <v>1573</v>
      </c>
      <c r="J6369" s="786">
        <v>1</v>
      </c>
      <c r="K6369" s="786">
        <v>6.46</v>
      </c>
      <c r="L6369" s="786">
        <v>6.46</v>
      </c>
      <c r="M6369" s="55" t="s">
        <v>2455</v>
      </c>
      <c r="N6369" s="788" t="s">
        <v>7587</v>
      </c>
    </row>
    <row r="6370" spans="1:14" ht="15">
      <c r="A6370" s="282">
        <v>45973</v>
      </c>
      <c r="B6370" s="55" t="s">
        <v>7775</v>
      </c>
      <c r="C6370" s="784">
        <v>84296</v>
      </c>
      <c r="D6370" s="784" t="s">
        <v>7463</v>
      </c>
      <c r="E6370" s="784">
        <v>80</v>
      </c>
      <c r="F6370" s="784">
        <v>4010</v>
      </c>
      <c r="G6370" s="784" t="s">
        <v>7794</v>
      </c>
      <c r="H6370" s="784" t="s">
        <v>1573</v>
      </c>
      <c r="J6370" s="784">
        <v>1</v>
      </c>
      <c r="K6370" s="784">
        <v>6.74</v>
      </c>
      <c r="L6370" s="784">
        <v>6.74</v>
      </c>
      <c r="M6370" s="55" t="s">
        <v>2455</v>
      </c>
      <c r="N6370" s="788" t="s">
        <v>7587</v>
      </c>
    </row>
    <row r="6371" spans="1:14" ht="15">
      <c r="A6371" s="282">
        <v>45973</v>
      </c>
      <c r="B6371" s="55" t="s">
        <v>7775</v>
      </c>
      <c r="C6371" s="786">
        <v>59852</v>
      </c>
      <c r="D6371" s="786" t="s">
        <v>5595</v>
      </c>
      <c r="E6371" s="786">
        <v>90</v>
      </c>
      <c r="F6371" s="786">
        <v>4010</v>
      </c>
      <c r="G6371" s="786" t="s">
        <v>5634</v>
      </c>
      <c r="H6371" s="786" t="s">
        <v>1573</v>
      </c>
      <c r="J6371" s="786">
        <v>1</v>
      </c>
      <c r="K6371" s="786">
        <v>7.52</v>
      </c>
      <c r="L6371" s="786">
        <v>7.52</v>
      </c>
      <c r="M6371" s="55" t="s">
        <v>2455</v>
      </c>
      <c r="N6371" s="788" t="s">
        <v>7587</v>
      </c>
    </row>
    <row r="6372" spans="1:14" ht="15">
      <c r="A6372" s="282">
        <v>45973</v>
      </c>
      <c r="B6372" s="55" t="s">
        <v>7775</v>
      </c>
      <c r="C6372" s="784">
        <v>59852</v>
      </c>
      <c r="D6372" s="784" t="s">
        <v>6115</v>
      </c>
      <c r="E6372" s="784">
        <v>120</v>
      </c>
      <c r="F6372" s="784">
        <v>4010</v>
      </c>
      <c r="G6372" s="784" t="s">
        <v>7795</v>
      </c>
      <c r="H6372" s="784" t="s">
        <v>1573</v>
      </c>
      <c r="J6372" s="784">
        <v>1</v>
      </c>
      <c r="K6372" s="784">
        <v>6.82</v>
      </c>
      <c r="L6372" s="784">
        <v>6.82</v>
      </c>
      <c r="M6372" s="55" t="s">
        <v>2455</v>
      </c>
      <c r="N6372" s="788" t="s">
        <v>7587</v>
      </c>
    </row>
    <row r="6373" spans="1:14" ht="15">
      <c r="A6373" s="282">
        <v>45973</v>
      </c>
      <c r="B6373" s="55" t="s">
        <v>7775</v>
      </c>
      <c r="C6373" s="786">
        <v>58660</v>
      </c>
      <c r="D6373" s="786" t="s">
        <v>5602</v>
      </c>
      <c r="E6373" s="786" t="s">
        <v>2061</v>
      </c>
      <c r="F6373" s="786">
        <v>4010</v>
      </c>
      <c r="G6373" s="786" t="s">
        <v>7796</v>
      </c>
      <c r="H6373" s="786" t="s">
        <v>1573</v>
      </c>
      <c r="J6373" s="786">
        <v>1</v>
      </c>
      <c r="K6373" s="786">
        <v>8.24</v>
      </c>
      <c r="L6373" s="786">
        <v>8.24</v>
      </c>
      <c r="M6373" s="55" t="s">
        <v>2455</v>
      </c>
      <c r="N6373" s="788" t="s">
        <v>7587</v>
      </c>
    </row>
    <row r="6374" spans="1:14" ht="15">
      <c r="A6374" s="282">
        <v>45973</v>
      </c>
      <c r="B6374" s="55" t="s">
        <v>7775</v>
      </c>
      <c r="C6374" s="784">
        <v>44403</v>
      </c>
      <c r="D6374" s="784" t="s">
        <v>2336</v>
      </c>
      <c r="E6374" s="784" t="s">
        <v>2061</v>
      </c>
      <c r="F6374" s="784">
        <v>4010</v>
      </c>
      <c r="G6374" s="784" t="s">
        <v>7797</v>
      </c>
      <c r="H6374" s="784" t="s">
        <v>1573</v>
      </c>
      <c r="J6374" s="784">
        <v>1</v>
      </c>
      <c r="K6374" s="784">
        <v>9.65</v>
      </c>
      <c r="L6374" s="784">
        <v>9.65</v>
      </c>
      <c r="M6374" s="55" t="s">
        <v>2455</v>
      </c>
      <c r="N6374" s="788" t="s">
        <v>7587</v>
      </c>
    </row>
    <row r="6375" spans="1:14" ht="15">
      <c r="A6375" s="282">
        <v>45973</v>
      </c>
      <c r="B6375" s="55" t="s">
        <v>7775</v>
      </c>
      <c r="C6375" s="786">
        <v>59852</v>
      </c>
      <c r="D6375" s="786" t="s">
        <v>2988</v>
      </c>
      <c r="E6375" s="786">
        <v>120</v>
      </c>
      <c r="F6375" s="786">
        <v>4010</v>
      </c>
      <c r="G6375" s="786" t="s">
        <v>7798</v>
      </c>
      <c r="H6375" s="786" t="s">
        <v>1573</v>
      </c>
      <c r="J6375" s="786">
        <v>1</v>
      </c>
      <c r="K6375" s="786">
        <v>6.82</v>
      </c>
      <c r="L6375" s="786">
        <v>6.82</v>
      </c>
      <c r="M6375" s="55" t="s">
        <v>2455</v>
      </c>
      <c r="N6375" s="788" t="s">
        <v>7587</v>
      </c>
    </row>
    <row r="6376" spans="1:14" ht="15">
      <c r="A6376" s="282">
        <v>45973</v>
      </c>
      <c r="B6376" s="55" t="s">
        <v>7775</v>
      </c>
      <c r="C6376" s="784">
        <v>83400</v>
      </c>
      <c r="D6376" s="784" t="s">
        <v>5775</v>
      </c>
      <c r="E6376" s="784">
        <v>60</v>
      </c>
      <c r="F6376" s="784">
        <v>4010</v>
      </c>
      <c r="G6376" s="784" t="s">
        <v>7799</v>
      </c>
      <c r="H6376" s="784" t="s">
        <v>1573</v>
      </c>
      <c r="J6376" s="784">
        <v>1</v>
      </c>
      <c r="K6376" s="784">
        <v>6.79</v>
      </c>
      <c r="L6376" s="784">
        <v>6.79</v>
      </c>
      <c r="M6376" s="55" t="s">
        <v>2455</v>
      </c>
      <c r="N6376" s="788" t="s">
        <v>7587</v>
      </c>
    </row>
    <row r="6377" spans="1:14" ht="15">
      <c r="A6377" s="282">
        <v>45973</v>
      </c>
      <c r="B6377" s="55" t="s">
        <v>7775</v>
      </c>
      <c r="C6377" s="786">
        <v>83436</v>
      </c>
      <c r="D6377" s="786" t="s">
        <v>7800</v>
      </c>
      <c r="E6377" s="786">
        <v>90</v>
      </c>
      <c r="F6377" s="786">
        <v>4010</v>
      </c>
      <c r="G6377" s="786" t="s">
        <v>7801</v>
      </c>
      <c r="H6377" s="786" t="s">
        <v>1573</v>
      </c>
      <c r="J6377" s="786">
        <v>1</v>
      </c>
      <c r="K6377" s="786">
        <v>4.28</v>
      </c>
      <c r="L6377" s="786">
        <v>4.28</v>
      </c>
      <c r="M6377" s="55" t="s">
        <v>2455</v>
      </c>
      <c r="N6377" s="788" t="s">
        <v>7587</v>
      </c>
    </row>
    <row r="6378" spans="1:14" ht="15">
      <c r="A6378" s="282">
        <v>45973</v>
      </c>
      <c r="B6378" s="55" t="s">
        <v>7775</v>
      </c>
      <c r="C6378" s="784">
        <v>83296</v>
      </c>
      <c r="D6378" s="784">
        <v>15</v>
      </c>
      <c r="E6378" s="784">
        <v>110</v>
      </c>
      <c r="F6378" s="784">
        <v>4010</v>
      </c>
      <c r="G6378" s="784" t="s">
        <v>7802</v>
      </c>
      <c r="H6378" s="784" t="s">
        <v>1573</v>
      </c>
      <c r="J6378" s="784">
        <v>1</v>
      </c>
      <c r="K6378" s="784">
        <v>6.22</v>
      </c>
      <c r="L6378" s="784">
        <v>6.22</v>
      </c>
      <c r="M6378" s="55" t="s">
        <v>2455</v>
      </c>
      <c r="N6378" s="788" t="s">
        <v>7587</v>
      </c>
    </row>
    <row r="6379" spans="1:14" ht="15">
      <c r="A6379" s="282">
        <v>45973</v>
      </c>
      <c r="B6379" s="55" t="s">
        <v>7775</v>
      </c>
      <c r="C6379" s="786">
        <v>83637</v>
      </c>
      <c r="D6379" s="786" t="s">
        <v>2255</v>
      </c>
      <c r="E6379" s="786" t="s">
        <v>2230</v>
      </c>
      <c r="F6379" s="786">
        <v>4010</v>
      </c>
      <c r="G6379" s="786" t="s">
        <v>5773</v>
      </c>
      <c r="H6379" s="786" t="s">
        <v>1573</v>
      </c>
      <c r="J6379" s="786">
        <v>1</v>
      </c>
      <c r="K6379" s="786">
        <v>15.96</v>
      </c>
      <c r="L6379" s="786">
        <v>15.96</v>
      </c>
      <c r="M6379" s="55" t="s">
        <v>2455</v>
      </c>
      <c r="N6379" s="788" t="s">
        <v>7587</v>
      </c>
    </row>
    <row r="6380" spans="1:14" ht="15">
      <c r="A6380" s="282">
        <v>45973</v>
      </c>
      <c r="B6380" s="55" t="s">
        <v>7775</v>
      </c>
      <c r="C6380" s="784">
        <v>83615</v>
      </c>
      <c r="D6380" s="784" t="s">
        <v>7496</v>
      </c>
      <c r="E6380" s="784" t="s">
        <v>289</v>
      </c>
      <c r="F6380" s="784">
        <v>4010</v>
      </c>
      <c r="G6380" s="784" t="s">
        <v>7803</v>
      </c>
      <c r="H6380" s="784" t="s">
        <v>1573</v>
      </c>
      <c r="J6380" s="784">
        <v>1</v>
      </c>
      <c r="K6380" s="784">
        <v>31.47</v>
      </c>
      <c r="L6380" s="784">
        <v>31.47</v>
      </c>
      <c r="M6380" s="55" t="s">
        <v>2455</v>
      </c>
      <c r="N6380" s="788" t="s">
        <v>7587</v>
      </c>
    </row>
    <row r="6381" spans="1:14" ht="15">
      <c r="A6381" s="282">
        <v>45973</v>
      </c>
      <c r="B6381" s="55" t="s">
        <v>7775</v>
      </c>
      <c r="C6381" s="786">
        <v>83733</v>
      </c>
      <c r="D6381" s="786" t="s">
        <v>2292</v>
      </c>
      <c r="E6381" s="786">
        <v>100</v>
      </c>
      <c r="F6381" s="786">
        <v>4010</v>
      </c>
      <c r="G6381" s="786" t="s">
        <v>7804</v>
      </c>
      <c r="H6381" s="786" t="s">
        <v>1573</v>
      </c>
      <c r="J6381" s="786">
        <v>1</v>
      </c>
      <c r="K6381" s="786">
        <v>6.53</v>
      </c>
      <c r="L6381" s="786">
        <v>6.53</v>
      </c>
      <c r="M6381" s="55" t="s">
        <v>2455</v>
      </c>
      <c r="N6381" s="788" t="s">
        <v>7587</v>
      </c>
    </row>
    <row r="6382" spans="1:14" ht="15">
      <c r="A6382" s="282">
        <v>45973</v>
      </c>
      <c r="B6382" s="55" t="s">
        <v>7775</v>
      </c>
      <c r="C6382" s="784">
        <v>42318</v>
      </c>
      <c r="D6382" s="784" t="s">
        <v>2336</v>
      </c>
      <c r="E6382" s="784">
        <v>60</v>
      </c>
      <c r="F6382" s="784">
        <v>4010</v>
      </c>
      <c r="G6382" s="784" t="s">
        <v>3126</v>
      </c>
      <c r="H6382" s="784" t="s">
        <v>1573</v>
      </c>
      <c r="J6382" s="784">
        <v>1</v>
      </c>
      <c r="K6382" s="784">
        <v>5.14</v>
      </c>
      <c r="L6382" s="784">
        <v>5.14</v>
      </c>
      <c r="M6382" s="55" t="s">
        <v>2455</v>
      </c>
      <c r="N6382" s="788" t="s">
        <v>7587</v>
      </c>
    </row>
    <row r="6383" spans="1:14" ht="15">
      <c r="A6383" s="282">
        <v>45973</v>
      </c>
      <c r="B6383" s="55" t="s">
        <v>7775</v>
      </c>
      <c r="C6383" s="786">
        <v>82722</v>
      </c>
      <c r="D6383" s="786" t="s">
        <v>3352</v>
      </c>
      <c r="E6383" s="786">
        <v>90</v>
      </c>
      <c r="F6383" s="786">
        <v>4010</v>
      </c>
      <c r="G6383" s="786" t="s">
        <v>6719</v>
      </c>
      <c r="H6383" s="786" t="s">
        <v>1573</v>
      </c>
      <c r="J6383" s="786">
        <v>1</v>
      </c>
      <c r="K6383" s="786">
        <v>11.41</v>
      </c>
      <c r="L6383" s="786">
        <v>11.41</v>
      </c>
      <c r="M6383" s="55" t="s">
        <v>2455</v>
      </c>
      <c r="N6383" s="788" t="s">
        <v>7587</v>
      </c>
    </row>
    <row r="6384" spans="1:14" ht="15">
      <c r="A6384" s="282">
        <v>45973</v>
      </c>
      <c r="B6384" s="55" t="s">
        <v>7775</v>
      </c>
      <c r="C6384" s="784">
        <v>83022</v>
      </c>
      <c r="D6384" s="784" t="s">
        <v>3635</v>
      </c>
      <c r="E6384" s="784">
        <v>100</v>
      </c>
      <c r="F6384" s="784">
        <v>4010</v>
      </c>
      <c r="G6384" s="784" t="s">
        <v>7805</v>
      </c>
      <c r="H6384" s="784" t="s">
        <v>1573</v>
      </c>
      <c r="J6384" s="784">
        <v>1</v>
      </c>
      <c r="K6384" s="784">
        <v>8.25</v>
      </c>
      <c r="L6384" s="784">
        <v>8.25</v>
      </c>
      <c r="M6384" s="55" t="s">
        <v>2455</v>
      </c>
      <c r="N6384" s="788" t="s">
        <v>7587</v>
      </c>
    </row>
    <row r="6385" spans="1:14" ht="15">
      <c r="A6385" s="282">
        <v>45973</v>
      </c>
      <c r="B6385" s="55" t="s">
        <v>7775</v>
      </c>
      <c r="C6385" s="786">
        <v>83247</v>
      </c>
      <c r="D6385" s="786" t="s">
        <v>5544</v>
      </c>
      <c r="E6385" s="786">
        <v>100</v>
      </c>
      <c r="F6385" s="786">
        <v>4010</v>
      </c>
      <c r="G6385" s="786" t="s">
        <v>7265</v>
      </c>
      <c r="H6385" s="786" t="s">
        <v>1573</v>
      </c>
      <c r="J6385" s="786">
        <v>1</v>
      </c>
      <c r="K6385" s="786">
        <v>7.86</v>
      </c>
      <c r="L6385" s="786">
        <v>7.86</v>
      </c>
      <c r="M6385" s="55" t="s">
        <v>2455</v>
      </c>
      <c r="N6385" s="788" t="s">
        <v>7587</v>
      </c>
    </row>
    <row r="6386" spans="1:14" ht="15">
      <c r="A6386" s="282">
        <v>45973</v>
      </c>
      <c r="B6386" s="55" t="s">
        <v>7775</v>
      </c>
      <c r="C6386" s="784">
        <v>82083</v>
      </c>
      <c r="D6386" s="784" t="s">
        <v>2986</v>
      </c>
      <c r="E6386" s="784">
        <v>60</v>
      </c>
      <c r="F6386" s="784">
        <v>4010</v>
      </c>
      <c r="G6386" s="784" t="s">
        <v>2686</v>
      </c>
      <c r="H6386" s="784" t="s">
        <v>1573</v>
      </c>
      <c r="J6386" s="784">
        <v>1</v>
      </c>
      <c r="K6386" s="784">
        <v>5.63</v>
      </c>
      <c r="L6386" s="784">
        <v>5.63</v>
      </c>
      <c r="M6386" s="55" t="s">
        <v>2455</v>
      </c>
      <c r="N6386" s="788" t="s">
        <v>7587</v>
      </c>
    </row>
    <row r="6387" spans="1:14" ht="15">
      <c r="A6387" s="282">
        <v>45973</v>
      </c>
      <c r="B6387" s="55" t="s">
        <v>7775</v>
      </c>
      <c r="C6387" s="786">
        <v>83259</v>
      </c>
      <c r="D6387" s="786" t="s">
        <v>6640</v>
      </c>
      <c r="E6387" s="786">
        <v>100</v>
      </c>
      <c r="F6387" s="786">
        <v>4010</v>
      </c>
      <c r="G6387" s="786" t="s">
        <v>7806</v>
      </c>
      <c r="H6387" s="786" t="s">
        <v>1573</v>
      </c>
      <c r="J6387" s="786">
        <v>1</v>
      </c>
      <c r="K6387" s="786">
        <v>5.62</v>
      </c>
      <c r="L6387" s="786">
        <v>5.62</v>
      </c>
      <c r="M6387" s="55" t="s">
        <v>2455</v>
      </c>
      <c r="N6387" s="788" t="s">
        <v>7587</v>
      </c>
    </row>
    <row r="6388" spans="1:14" ht="15">
      <c r="A6388" s="282">
        <v>45973</v>
      </c>
      <c r="B6388" s="55" t="s">
        <v>7775</v>
      </c>
      <c r="C6388" s="784">
        <v>83973</v>
      </c>
      <c r="D6388" s="784" t="s">
        <v>7807</v>
      </c>
      <c r="E6388" s="784">
        <v>140</v>
      </c>
      <c r="F6388" s="784">
        <v>4010</v>
      </c>
      <c r="G6388" s="784" t="s">
        <v>7808</v>
      </c>
      <c r="H6388" s="784" t="s">
        <v>1573</v>
      </c>
      <c r="J6388" s="784">
        <v>1</v>
      </c>
      <c r="K6388" s="784">
        <v>6.6</v>
      </c>
      <c r="L6388" s="784">
        <v>6.6</v>
      </c>
      <c r="M6388" s="55" t="s">
        <v>2455</v>
      </c>
      <c r="N6388" s="788" t="s">
        <v>7587</v>
      </c>
    </row>
    <row r="6389" spans="1:14" ht="15">
      <c r="A6389" s="282">
        <v>45973</v>
      </c>
      <c r="B6389" s="55" t="s">
        <v>7775</v>
      </c>
      <c r="C6389" s="786">
        <v>83635</v>
      </c>
      <c r="D6389" s="786" t="s">
        <v>6345</v>
      </c>
      <c r="E6389" s="786">
        <v>120</v>
      </c>
      <c r="F6389" s="786">
        <v>4010</v>
      </c>
      <c r="G6389" s="786" t="s">
        <v>7809</v>
      </c>
      <c r="H6389" s="786" t="s">
        <v>1573</v>
      </c>
      <c r="J6389" s="786">
        <v>1</v>
      </c>
      <c r="K6389" s="786">
        <v>10.220000000000001</v>
      </c>
      <c r="L6389" s="786">
        <v>10.220000000000001</v>
      </c>
      <c r="M6389" s="55" t="s">
        <v>2455</v>
      </c>
      <c r="N6389" s="788" t="s">
        <v>7587</v>
      </c>
    </row>
    <row r="6390" spans="1:14" ht="15">
      <c r="A6390" s="282">
        <v>45973</v>
      </c>
      <c r="B6390" s="55" t="s">
        <v>7775</v>
      </c>
      <c r="C6390" s="784">
        <v>80039</v>
      </c>
      <c r="D6390" s="784" t="s">
        <v>5595</v>
      </c>
      <c r="E6390" s="784" t="s">
        <v>2300</v>
      </c>
      <c r="F6390" s="784">
        <v>4010</v>
      </c>
      <c r="G6390" s="784" t="s">
        <v>7810</v>
      </c>
      <c r="H6390" s="784" t="s">
        <v>1573</v>
      </c>
      <c r="J6390" s="784">
        <v>1</v>
      </c>
      <c r="K6390" s="784">
        <v>8.82</v>
      </c>
      <c r="L6390" s="784">
        <v>8.82</v>
      </c>
      <c r="M6390" s="55" t="s">
        <v>2455</v>
      </c>
      <c r="N6390" s="788" t="s">
        <v>7587</v>
      </c>
    </row>
    <row r="6391" spans="1:14" ht="15">
      <c r="A6391" s="282">
        <v>45973</v>
      </c>
      <c r="B6391" s="55" t="s">
        <v>7775</v>
      </c>
      <c r="C6391" s="786">
        <v>83624</v>
      </c>
      <c r="D6391" s="786" t="s">
        <v>6088</v>
      </c>
      <c r="E6391" s="786">
        <v>60</v>
      </c>
      <c r="F6391" s="786">
        <v>4010</v>
      </c>
      <c r="G6391" s="786" t="s">
        <v>2848</v>
      </c>
      <c r="H6391" s="786" t="s">
        <v>1573</v>
      </c>
      <c r="J6391" s="786">
        <v>1</v>
      </c>
      <c r="K6391" s="786">
        <v>7.68</v>
      </c>
      <c r="L6391" s="786">
        <v>7.68</v>
      </c>
      <c r="M6391" s="55" t="s">
        <v>2455</v>
      </c>
      <c r="N6391" s="788" t="s">
        <v>7587</v>
      </c>
    </row>
    <row r="6392" spans="1:14" ht="15">
      <c r="A6392" s="282">
        <v>45973</v>
      </c>
      <c r="B6392" s="55" t="s">
        <v>7775</v>
      </c>
      <c r="C6392" s="784">
        <v>82368</v>
      </c>
      <c r="D6392" s="784" t="s">
        <v>2710</v>
      </c>
      <c r="E6392" s="784">
        <v>90</v>
      </c>
      <c r="F6392" s="784">
        <v>4010</v>
      </c>
      <c r="G6392" s="784" t="s">
        <v>7811</v>
      </c>
      <c r="H6392" s="784" t="s">
        <v>1573</v>
      </c>
      <c r="J6392" s="784">
        <v>1</v>
      </c>
      <c r="K6392" s="784">
        <v>10.92</v>
      </c>
      <c r="L6392" s="784">
        <v>10.92</v>
      </c>
      <c r="M6392" s="55" t="s">
        <v>2455</v>
      </c>
      <c r="N6392" s="788" t="s">
        <v>7587</v>
      </c>
    </row>
    <row r="6393" spans="1:14" ht="15">
      <c r="A6393" s="282">
        <v>45973</v>
      </c>
      <c r="B6393" s="55" t="s">
        <v>7775</v>
      </c>
      <c r="C6393" s="786">
        <v>59852</v>
      </c>
      <c r="D6393" s="786" t="s">
        <v>2382</v>
      </c>
      <c r="E6393" s="786">
        <v>100</v>
      </c>
      <c r="F6393" s="786">
        <v>4010</v>
      </c>
      <c r="G6393" s="786" t="s">
        <v>7812</v>
      </c>
      <c r="H6393" s="786" t="s">
        <v>1573</v>
      </c>
      <c r="J6393" s="786">
        <v>1</v>
      </c>
      <c r="K6393" s="786">
        <v>6.38</v>
      </c>
      <c r="L6393" s="786">
        <v>6.38</v>
      </c>
      <c r="M6393" s="55" t="s">
        <v>2455</v>
      </c>
      <c r="N6393" s="788" t="s">
        <v>7587</v>
      </c>
    </row>
    <row r="6394" spans="1:14" ht="15">
      <c r="A6394" s="282">
        <v>45973</v>
      </c>
      <c r="B6394" s="55" t="s">
        <v>7775</v>
      </c>
      <c r="C6394" s="784">
        <v>83493</v>
      </c>
      <c r="D6394" s="784" t="s">
        <v>5320</v>
      </c>
      <c r="E6394" s="784">
        <v>90</v>
      </c>
      <c r="F6394" s="784">
        <v>4010</v>
      </c>
      <c r="G6394" s="784" t="s">
        <v>3750</v>
      </c>
      <c r="H6394" s="784" t="s">
        <v>1573</v>
      </c>
      <c r="J6394" s="784">
        <v>1</v>
      </c>
      <c r="K6394" s="784">
        <v>14.63</v>
      </c>
      <c r="L6394" s="784">
        <v>14.63</v>
      </c>
      <c r="M6394" s="55" t="s">
        <v>2455</v>
      </c>
      <c r="N6394" s="788" t="s">
        <v>7587</v>
      </c>
    </row>
    <row r="6395" spans="1:14" ht="15">
      <c r="A6395" s="282">
        <v>45973</v>
      </c>
      <c r="B6395" s="55" t="s">
        <v>7775</v>
      </c>
      <c r="C6395" s="786">
        <v>81185</v>
      </c>
      <c r="D6395" s="786" t="s">
        <v>2258</v>
      </c>
      <c r="E6395" s="786" t="s">
        <v>2296</v>
      </c>
      <c r="F6395" s="786">
        <v>4010</v>
      </c>
      <c r="G6395" s="786" t="s">
        <v>7813</v>
      </c>
      <c r="H6395" s="786" t="s">
        <v>1573</v>
      </c>
      <c r="J6395" s="786">
        <v>1</v>
      </c>
      <c r="K6395" s="786">
        <v>20.32</v>
      </c>
      <c r="L6395" s="786">
        <v>20.32</v>
      </c>
      <c r="M6395" s="55" t="s">
        <v>2455</v>
      </c>
      <c r="N6395" s="788" t="s">
        <v>7587</v>
      </c>
    </row>
    <row r="6396" spans="1:14" ht="15">
      <c r="A6396" s="282">
        <v>45973</v>
      </c>
      <c r="B6396" s="55" t="s">
        <v>7775</v>
      </c>
      <c r="C6396" s="784">
        <v>83635</v>
      </c>
      <c r="D6396" s="784" t="s">
        <v>5955</v>
      </c>
      <c r="E6396" s="784">
        <v>100</v>
      </c>
      <c r="F6396" s="784">
        <v>4010</v>
      </c>
      <c r="G6396" s="784" t="s">
        <v>7814</v>
      </c>
      <c r="H6396" s="784" t="s">
        <v>1573</v>
      </c>
      <c r="J6396" s="784">
        <v>1</v>
      </c>
      <c r="K6396" s="784">
        <v>9.67</v>
      </c>
      <c r="L6396" s="784">
        <v>9.67</v>
      </c>
      <c r="M6396" s="55" t="s">
        <v>2455</v>
      </c>
      <c r="N6396" s="788" t="s">
        <v>7587</v>
      </c>
    </row>
    <row r="6397" spans="1:14" ht="15">
      <c r="A6397" s="282">
        <v>45973</v>
      </c>
      <c r="B6397" s="55" t="s">
        <v>7775</v>
      </c>
      <c r="C6397" s="786">
        <v>80039</v>
      </c>
      <c r="D6397" s="786" t="s">
        <v>6746</v>
      </c>
      <c r="E6397" s="786" t="s">
        <v>2300</v>
      </c>
      <c r="F6397" s="786">
        <v>4010</v>
      </c>
      <c r="G6397" s="786" t="s">
        <v>7815</v>
      </c>
      <c r="H6397" s="786" t="s">
        <v>1573</v>
      </c>
      <c r="J6397" s="786">
        <v>1</v>
      </c>
      <c r="K6397" s="786">
        <v>8.82</v>
      </c>
      <c r="L6397" s="786">
        <v>8.82</v>
      </c>
      <c r="M6397" s="55" t="s">
        <v>2455</v>
      </c>
      <c r="N6397" s="788" t="s">
        <v>7587</v>
      </c>
    </row>
    <row r="6398" spans="1:14" ht="15">
      <c r="A6398" s="282">
        <v>45973</v>
      </c>
      <c r="B6398" s="55" t="s">
        <v>7775</v>
      </c>
      <c r="C6398" s="784">
        <v>82909</v>
      </c>
      <c r="D6398" s="784" t="s">
        <v>2216</v>
      </c>
      <c r="E6398" s="784">
        <v>60</v>
      </c>
      <c r="F6398" s="784">
        <v>4010</v>
      </c>
      <c r="G6398" s="784" t="s">
        <v>7816</v>
      </c>
      <c r="H6398" s="784" t="s">
        <v>1573</v>
      </c>
      <c r="J6398" s="784">
        <v>1</v>
      </c>
      <c r="K6398" s="784">
        <v>7.65</v>
      </c>
      <c r="L6398" s="784">
        <v>7.65</v>
      </c>
      <c r="M6398" s="55" t="s">
        <v>2455</v>
      </c>
      <c r="N6398" s="788" t="s">
        <v>7587</v>
      </c>
    </row>
    <row r="6399" spans="1:14" ht="15">
      <c r="A6399" s="282">
        <v>45973</v>
      </c>
      <c r="B6399" s="55" t="s">
        <v>7775</v>
      </c>
      <c r="C6399" s="786">
        <v>37028</v>
      </c>
      <c r="D6399" s="786" t="s">
        <v>5788</v>
      </c>
      <c r="E6399" s="786">
        <v>100</v>
      </c>
      <c r="F6399" s="786">
        <v>4010</v>
      </c>
      <c r="G6399" s="786" t="s">
        <v>7179</v>
      </c>
      <c r="H6399" s="786" t="s">
        <v>1573</v>
      </c>
      <c r="J6399" s="786">
        <v>1</v>
      </c>
      <c r="K6399" s="786">
        <v>7.65</v>
      </c>
      <c r="L6399" s="786">
        <v>7.65</v>
      </c>
      <c r="M6399" s="55" t="s">
        <v>2455</v>
      </c>
      <c r="N6399" s="788" t="s">
        <v>7587</v>
      </c>
    </row>
    <row r="6400" spans="1:14" ht="15">
      <c r="A6400" s="282">
        <v>45973</v>
      </c>
      <c r="B6400" s="55" t="s">
        <v>7775</v>
      </c>
      <c r="C6400" s="784">
        <v>82406</v>
      </c>
      <c r="D6400" s="784" t="s">
        <v>7817</v>
      </c>
      <c r="E6400" s="784">
        <v>130</v>
      </c>
      <c r="F6400" s="784">
        <v>4010</v>
      </c>
      <c r="G6400" s="784" t="s">
        <v>7818</v>
      </c>
      <c r="H6400" s="784" t="s">
        <v>1573</v>
      </c>
      <c r="J6400" s="784">
        <v>1</v>
      </c>
      <c r="K6400" s="784">
        <v>7.75</v>
      </c>
      <c r="L6400" s="784">
        <v>7.75</v>
      </c>
      <c r="M6400" s="55" t="s">
        <v>2455</v>
      </c>
      <c r="N6400" s="788" t="s">
        <v>7587</v>
      </c>
    </row>
    <row r="6401" spans="1:14" ht="15">
      <c r="A6401" s="282">
        <v>45973</v>
      </c>
      <c r="B6401" s="55" t="s">
        <v>7775</v>
      </c>
      <c r="C6401" s="786">
        <v>60325</v>
      </c>
      <c r="D6401" s="786" t="s">
        <v>2336</v>
      </c>
      <c r="E6401" s="786" t="s">
        <v>2061</v>
      </c>
      <c r="F6401" s="786">
        <v>4010</v>
      </c>
      <c r="G6401" s="786" t="s">
        <v>7819</v>
      </c>
      <c r="H6401" s="786" t="s">
        <v>1573</v>
      </c>
      <c r="J6401" s="786">
        <v>1</v>
      </c>
      <c r="K6401" s="786">
        <v>8.3699999999999992</v>
      </c>
      <c r="L6401" s="786">
        <v>8.3699999999999992</v>
      </c>
      <c r="M6401" s="55" t="s">
        <v>2455</v>
      </c>
      <c r="N6401" s="788" t="s">
        <v>7587</v>
      </c>
    </row>
    <row r="6402" spans="1:14" ht="15">
      <c r="A6402" s="282">
        <v>45973</v>
      </c>
      <c r="B6402" s="55" t="s">
        <v>7775</v>
      </c>
      <c r="C6402" s="784">
        <v>80039</v>
      </c>
      <c r="D6402" s="784" t="s">
        <v>2988</v>
      </c>
      <c r="E6402" s="784" t="s">
        <v>441</v>
      </c>
      <c r="F6402" s="784">
        <v>4010</v>
      </c>
      <c r="G6402" s="784" t="s">
        <v>7005</v>
      </c>
      <c r="H6402" s="784" t="s">
        <v>1573</v>
      </c>
      <c r="J6402" s="784">
        <v>1</v>
      </c>
      <c r="K6402" s="784">
        <v>8.82</v>
      </c>
      <c r="L6402" s="784">
        <v>8.82</v>
      </c>
      <c r="M6402" s="55" t="s">
        <v>2455</v>
      </c>
      <c r="N6402" s="788" t="s">
        <v>7587</v>
      </c>
    </row>
    <row r="6403" spans="1:14" ht="15">
      <c r="A6403" s="282">
        <v>45973</v>
      </c>
      <c r="B6403" s="55" t="s">
        <v>7775</v>
      </c>
      <c r="C6403" s="786">
        <v>81884</v>
      </c>
      <c r="D6403" s="786" t="s">
        <v>5112</v>
      </c>
      <c r="E6403" s="786">
        <v>80</v>
      </c>
      <c r="F6403" s="786">
        <v>4010</v>
      </c>
      <c r="G6403" s="786" t="s">
        <v>7820</v>
      </c>
      <c r="H6403" s="786" t="s">
        <v>1573</v>
      </c>
      <c r="J6403" s="786">
        <v>1</v>
      </c>
      <c r="K6403" s="786">
        <v>7.12</v>
      </c>
      <c r="L6403" s="786">
        <v>7.12</v>
      </c>
      <c r="M6403" s="55" t="s">
        <v>2455</v>
      </c>
      <c r="N6403" s="788" t="s">
        <v>7587</v>
      </c>
    </row>
    <row r="6404" spans="1:14" ht="15">
      <c r="A6404" s="282">
        <v>45973</v>
      </c>
      <c r="B6404" s="55" t="s">
        <v>7775</v>
      </c>
      <c r="C6404" s="784">
        <v>80039</v>
      </c>
      <c r="D6404" s="784" t="s">
        <v>5595</v>
      </c>
      <c r="E6404" s="784" t="s">
        <v>441</v>
      </c>
      <c r="F6404" s="784">
        <v>4010</v>
      </c>
      <c r="G6404" s="784" t="s">
        <v>7821</v>
      </c>
      <c r="H6404" s="784" t="s">
        <v>1573</v>
      </c>
      <c r="J6404" s="784">
        <v>1</v>
      </c>
      <c r="K6404" s="784">
        <v>8.82</v>
      </c>
      <c r="L6404" s="784">
        <v>8.82</v>
      </c>
      <c r="M6404" s="55" t="s">
        <v>2455</v>
      </c>
      <c r="N6404" s="788" t="s">
        <v>7587</v>
      </c>
    </row>
    <row r="6405" spans="1:14" ht="15">
      <c r="A6405" s="282">
        <v>45973</v>
      </c>
      <c r="B6405" s="55" t="s">
        <v>7775</v>
      </c>
      <c r="C6405" s="786">
        <v>52621</v>
      </c>
      <c r="D6405" s="786" t="s">
        <v>2408</v>
      </c>
      <c r="E6405" s="877">
        <v>45692</v>
      </c>
      <c r="F6405" s="786">
        <v>4010</v>
      </c>
      <c r="G6405" s="786" t="s">
        <v>7822</v>
      </c>
      <c r="H6405" s="786" t="s">
        <v>1573</v>
      </c>
      <c r="J6405" s="786">
        <v>1</v>
      </c>
      <c r="K6405" s="786">
        <v>3.65</v>
      </c>
      <c r="L6405" s="786">
        <v>3.65</v>
      </c>
      <c r="M6405" s="55" t="s">
        <v>2455</v>
      </c>
      <c r="N6405" s="788" t="s">
        <v>7587</v>
      </c>
    </row>
    <row r="6406" spans="1:14" ht="15">
      <c r="A6406" s="282">
        <v>45973</v>
      </c>
      <c r="B6406" s="55" t="s">
        <v>7775</v>
      </c>
      <c r="C6406" s="784">
        <v>83635</v>
      </c>
      <c r="D6406" s="784" t="s">
        <v>5955</v>
      </c>
      <c r="E6406" s="784">
        <v>130</v>
      </c>
      <c r="F6406" s="784">
        <v>4010</v>
      </c>
      <c r="G6406" s="784" t="s">
        <v>7823</v>
      </c>
      <c r="H6406" s="784" t="s">
        <v>1573</v>
      </c>
      <c r="J6406" s="784">
        <v>1</v>
      </c>
      <c r="K6406" s="784">
        <v>9.67</v>
      </c>
      <c r="L6406" s="784">
        <v>9.67</v>
      </c>
      <c r="M6406" s="55" t="s">
        <v>2455</v>
      </c>
      <c r="N6406" s="788" t="s">
        <v>7587</v>
      </c>
    </row>
    <row r="6407" spans="1:14" ht="15">
      <c r="A6407" s="282">
        <v>45973</v>
      </c>
      <c r="B6407" s="55" t="s">
        <v>7775</v>
      </c>
      <c r="C6407" s="786">
        <v>66994</v>
      </c>
      <c r="D6407" s="786" t="s">
        <v>2336</v>
      </c>
      <c r="E6407" s="786" t="s">
        <v>441</v>
      </c>
      <c r="F6407" s="786">
        <v>4010</v>
      </c>
      <c r="G6407" s="786" t="s">
        <v>7824</v>
      </c>
      <c r="H6407" s="786" t="s">
        <v>1573</v>
      </c>
      <c r="J6407" s="786">
        <v>1</v>
      </c>
      <c r="K6407" s="786">
        <v>7.87</v>
      </c>
      <c r="L6407" s="786">
        <v>7.87</v>
      </c>
      <c r="M6407" s="55" t="s">
        <v>2455</v>
      </c>
      <c r="N6407" s="788" t="s">
        <v>7587</v>
      </c>
    </row>
    <row r="6408" spans="1:14" ht="15">
      <c r="A6408" s="282">
        <v>45973</v>
      </c>
      <c r="B6408" s="55" t="s">
        <v>7775</v>
      </c>
      <c r="C6408" s="784">
        <v>83643</v>
      </c>
      <c r="D6408" s="784" t="s">
        <v>6746</v>
      </c>
      <c r="E6408" s="784" t="s">
        <v>2296</v>
      </c>
      <c r="F6408" s="784">
        <v>4010</v>
      </c>
      <c r="G6408" s="784" t="s">
        <v>7825</v>
      </c>
      <c r="H6408" s="784" t="s">
        <v>1573</v>
      </c>
      <c r="J6408" s="784">
        <v>1</v>
      </c>
      <c r="K6408" s="784">
        <v>20.62</v>
      </c>
      <c r="L6408" s="784">
        <v>20.62</v>
      </c>
      <c r="M6408" s="55" t="s">
        <v>2455</v>
      </c>
      <c r="N6408" s="788" t="s">
        <v>7587</v>
      </c>
    </row>
    <row r="6409" spans="1:14" ht="15">
      <c r="A6409" s="282">
        <v>45973</v>
      </c>
      <c r="B6409" s="55" t="s">
        <v>7775</v>
      </c>
      <c r="C6409" s="786">
        <v>83689</v>
      </c>
      <c r="D6409" s="786" t="s">
        <v>7826</v>
      </c>
      <c r="E6409" s="786">
        <v>120</v>
      </c>
      <c r="F6409" s="786">
        <v>4010</v>
      </c>
      <c r="G6409" s="786" t="s">
        <v>7827</v>
      </c>
      <c r="H6409" s="786" t="s">
        <v>1573</v>
      </c>
      <c r="J6409" s="786">
        <v>1</v>
      </c>
      <c r="K6409" s="786">
        <v>15.45</v>
      </c>
      <c r="L6409" s="786">
        <v>15.45</v>
      </c>
      <c r="M6409" s="55" t="s">
        <v>2455</v>
      </c>
      <c r="N6409" s="788" t="s">
        <v>7587</v>
      </c>
    </row>
    <row r="6410" spans="1:14" ht="15">
      <c r="A6410" s="282">
        <v>45973</v>
      </c>
      <c r="B6410" s="55" t="s">
        <v>7775</v>
      </c>
      <c r="C6410" s="784">
        <v>83212</v>
      </c>
      <c r="D6410" s="784" t="s">
        <v>2282</v>
      </c>
      <c r="E6410" s="784">
        <v>130</v>
      </c>
      <c r="F6410" s="784">
        <v>4010</v>
      </c>
      <c r="G6410" s="784" t="s">
        <v>6652</v>
      </c>
      <c r="H6410" s="784" t="s">
        <v>1573</v>
      </c>
      <c r="J6410" s="784">
        <v>1</v>
      </c>
      <c r="K6410" s="784">
        <v>10.96</v>
      </c>
      <c r="L6410" s="784">
        <v>10.96</v>
      </c>
      <c r="M6410" s="55" t="s">
        <v>2455</v>
      </c>
      <c r="N6410" s="788" t="s">
        <v>7587</v>
      </c>
    </row>
    <row r="6411" spans="1:14" ht="15">
      <c r="A6411" s="282">
        <v>45973</v>
      </c>
      <c r="B6411" s="55" t="s">
        <v>7775</v>
      </c>
      <c r="C6411" s="786">
        <v>58660</v>
      </c>
      <c r="D6411" s="786" t="s">
        <v>5602</v>
      </c>
      <c r="E6411" s="786" t="s">
        <v>289</v>
      </c>
      <c r="F6411" s="786">
        <v>4010</v>
      </c>
      <c r="G6411" s="786" t="s">
        <v>6421</v>
      </c>
      <c r="H6411" s="786" t="s">
        <v>1573</v>
      </c>
      <c r="J6411" s="786">
        <v>1</v>
      </c>
      <c r="K6411" s="786">
        <v>8.24</v>
      </c>
      <c r="L6411" s="786">
        <v>8.24</v>
      </c>
      <c r="M6411" s="55" t="s">
        <v>2455</v>
      </c>
      <c r="N6411" s="788" t="s">
        <v>7587</v>
      </c>
    </row>
    <row r="6412" spans="1:14" ht="15">
      <c r="A6412" s="282">
        <v>45973</v>
      </c>
      <c r="B6412" s="55" t="s">
        <v>7828</v>
      </c>
      <c r="C6412" s="784">
        <v>42067</v>
      </c>
      <c r="D6412" s="784" t="s">
        <v>2336</v>
      </c>
      <c r="E6412" s="784">
        <v>120</v>
      </c>
      <c r="F6412" s="784">
        <v>4010</v>
      </c>
      <c r="G6412" s="784" t="s">
        <v>7829</v>
      </c>
      <c r="H6412" s="784" t="s">
        <v>1573</v>
      </c>
      <c r="J6412" s="784">
        <v>8</v>
      </c>
      <c r="K6412" s="784">
        <v>7.32</v>
      </c>
      <c r="L6412" s="784">
        <v>58.56</v>
      </c>
      <c r="M6412" s="55" t="s">
        <v>2618</v>
      </c>
      <c r="N6412" s="788" t="s">
        <v>7830</v>
      </c>
    </row>
    <row r="6413" spans="1:14" ht="15">
      <c r="A6413" s="282">
        <v>45973</v>
      </c>
      <c r="B6413" s="55" t="s">
        <v>7831</v>
      </c>
      <c r="C6413" s="784">
        <v>58662</v>
      </c>
      <c r="D6413" s="784">
        <v>11</v>
      </c>
      <c r="E6413" s="784" t="s">
        <v>2296</v>
      </c>
      <c r="F6413" s="784">
        <v>4010</v>
      </c>
      <c r="G6413" s="784" t="s">
        <v>7832</v>
      </c>
      <c r="H6413" s="784" t="s">
        <v>1573</v>
      </c>
      <c r="J6413" s="55">
        <v>-1</v>
      </c>
      <c r="K6413" s="791">
        <v>8.52</v>
      </c>
      <c r="L6413" s="791">
        <v>-8.52</v>
      </c>
      <c r="M6413" s="55" t="s">
        <v>2864</v>
      </c>
    </row>
    <row r="6414" spans="1:14" ht="15">
      <c r="A6414" s="282">
        <v>45974</v>
      </c>
      <c r="B6414" s="55" t="s">
        <v>7833</v>
      </c>
      <c r="C6414" s="784">
        <v>67501</v>
      </c>
      <c r="D6414" s="784">
        <v>11</v>
      </c>
      <c r="E6414" s="784">
        <v>140</v>
      </c>
      <c r="F6414" s="784">
        <v>4010</v>
      </c>
      <c r="G6414" s="784" t="s">
        <v>7834</v>
      </c>
      <c r="H6414" s="784" t="s">
        <v>1573</v>
      </c>
      <c r="J6414" s="784">
        <v>18</v>
      </c>
      <c r="K6414" s="784">
        <v>7.58</v>
      </c>
      <c r="L6414" s="784">
        <v>136.44</v>
      </c>
      <c r="M6414" s="55" t="s">
        <v>2455</v>
      </c>
    </row>
    <row r="6415" spans="1:14" ht="15">
      <c r="A6415" s="282">
        <v>45974</v>
      </c>
      <c r="B6415" s="55" t="s">
        <v>7835</v>
      </c>
      <c r="C6415" s="784">
        <v>83139</v>
      </c>
      <c r="D6415" s="784" t="s">
        <v>7401</v>
      </c>
      <c r="E6415" s="784">
        <v>130</v>
      </c>
      <c r="F6415" s="784">
        <v>4010</v>
      </c>
      <c r="G6415" s="784" t="s">
        <v>2829</v>
      </c>
      <c r="H6415" s="784" t="s">
        <v>1573</v>
      </c>
      <c r="J6415" s="784">
        <v>1</v>
      </c>
      <c r="K6415" s="784">
        <v>7.53</v>
      </c>
      <c r="L6415" s="784">
        <v>7.53</v>
      </c>
      <c r="M6415" s="55" t="s">
        <v>2455</v>
      </c>
    </row>
    <row r="6416" spans="1:14" ht="15">
      <c r="A6416" s="282">
        <v>45974</v>
      </c>
      <c r="B6416" s="55" t="s">
        <v>7835</v>
      </c>
      <c r="C6416" s="786">
        <v>83778</v>
      </c>
      <c r="D6416" s="786" t="s">
        <v>7836</v>
      </c>
      <c r="E6416" s="786">
        <v>50</v>
      </c>
      <c r="F6416" s="786">
        <v>4010</v>
      </c>
      <c r="G6416" s="786" t="s">
        <v>2843</v>
      </c>
      <c r="H6416" s="786" t="s">
        <v>1573</v>
      </c>
      <c r="J6416" s="786">
        <v>1</v>
      </c>
      <c r="K6416" s="786">
        <v>13.98</v>
      </c>
      <c r="L6416" s="786">
        <v>13.98</v>
      </c>
      <c r="M6416" s="55" t="s">
        <v>2455</v>
      </c>
    </row>
    <row r="6417" spans="1:13" ht="15">
      <c r="A6417" s="282">
        <v>45974</v>
      </c>
      <c r="B6417" s="55" t="s">
        <v>7835</v>
      </c>
      <c r="C6417" s="784">
        <v>82718</v>
      </c>
      <c r="D6417" s="784" t="s">
        <v>3298</v>
      </c>
      <c r="E6417" s="784">
        <v>90</v>
      </c>
      <c r="F6417" s="784">
        <v>4010</v>
      </c>
      <c r="G6417" s="784" t="s">
        <v>2846</v>
      </c>
      <c r="H6417" s="784" t="s">
        <v>1573</v>
      </c>
      <c r="J6417" s="784">
        <v>2</v>
      </c>
      <c r="K6417" s="784">
        <v>12.14</v>
      </c>
      <c r="L6417" s="784">
        <v>24.28</v>
      </c>
      <c r="M6417" s="55" t="s">
        <v>2455</v>
      </c>
    </row>
    <row r="6418" spans="1:13" ht="15">
      <c r="A6418" s="282">
        <v>45974</v>
      </c>
      <c r="B6418" s="55" t="s">
        <v>7835</v>
      </c>
      <c r="C6418" s="786">
        <v>83635</v>
      </c>
      <c r="D6418" s="786" t="s">
        <v>5955</v>
      </c>
      <c r="E6418" s="786">
        <v>80</v>
      </c>
      <c r="F6418" s="786">
        <v>4010</v>
      </c>
      <c r="G6418" s="786" t="s">
        <v>7837</v>
      </c>
      <c r="H6418" s="786" t="s">
        <v>1573</v>
      </c>
      <c r="J6418" s="786">
        <v>1</v>
      </c>
      <c r="K6418" s="786">
        <v>9.58</v>
      </c>
      <c r="L6418" s="786">
        <v>9.58</v>
      </c>
      <c r="M6418" s="55" t="s">
        <v>2455</v>
      </c>
    </row>
    <row r="6419" spans="1:13" ht="15">
      <c r="A6419" s="282">
        <v>45974</v>
      </c>
      <c r="B6419" s="55" t="s">
        <v>7835</v>
      </c>
      <c r="C6419" s="784">
        <v>59852</v>
      </c>
      <c r="D6419" s="784" t="s">
        <v>3942</v>
      </c>
      <c r="E6419" s="784">
        <v>120</v>
      </c>
      <c r="F6419" s="784">
        <v>4010</v>
      </c>
      <c r="G6419" s="784" t="s">
        <v>7838</v>
      </c>
      <c r="H6419" s="784" t="s">
        <v>1573</v>
      </c>
      <c r="J6419" s="784">
        <v>1</v>
      </c>
      <c r="K6419" s="784">
        <v>8.5500000000000007</v>
      </c>
      <c r="L6419" s="784">
        <v>8.5500000000000007</v>
      </c>
      <c r="M6419" s="55" t="s">
        <v>2455</v>
      </c>
    </row>
    <row r="6420" spans="1:13" ht="15">
      <c r="A6420" s="282">
        <v>45974</v>
      </c>
      <c r="B6420" s="55" t="s">
        <v>7835</v>
      </c>
      <c r="C6420" s="786">
        <v>82203</v>
      </c>
      <c r="D6420" s="786" t="s">
        <v>6086</v>
      </c>
      <c r="E6420" s="786">
        <v>140</v>
      </c>
      <c r="F6420" s="786">
        <v>4010</v>
      </c>
      <c r="G6420" s="786" t="s">
        <v>7839</v>
      </c>
      <c r="H6420" s="786" t="s">
        <v>1573</v>
      </c>
      <c r="J6420" s="786">
        <v>1</v>
      </c>
      <c r="K6420" s="786">
        <v>20.84</v>
      </c>
      <c r="L6420" s="786">
        <v>20.84</v>
      </c>
      <c r="M6420" s="55" t="s">
        <v>2455</v>
      </c>
    </row>
    <row r="6421" spans="1:13" ht="15">
      <c r="A6421" s="282">
        <v>45974</v>
      </c>
      <c r="B6421" s="55" t="s">
        <v>7835</v>
      </c>
      <c r="C6421" s="784">
        <v>82724</v>
      </c>
      <c r="D6421" s="784" t="s">
        <v>5293</v>
      </c>
      <c r="E6421" s="784">
        <v>120</v>
      </c>
      <c r="F6421" s="784">
        <v>4010</v>
      </c>
      <c r="G6421" s="784" t="s">
        <v>7402</v>
      </c>
      <c r="H6421" s="784" t="s">
        <v>1573</v>
      </c>
      <c r="J6421" s="784">
        <v>1</v>
      </c>
      <c r="K6421" s="784">
        <v>11.96</v>
      </c>
      <c r="L6421" s="784">
        <v>11.96</v>
      </c>
      <c r="M6421" s="55" t="s">
        <v>2455</v>
      </c>
    </row>
    <row r="6422" spans="1:13" ht="15">
      <c r="A6422" s="282">
        <v>45974</v>
      </c>
      <c r="B6422" s="55" t="s">
        <v>7835</v>
      </c>
      <c r="C6422" s="786">
        <v>83150</v>
      </c>
      <c r="D6422" s="786" t="s">
        <v>5907</v>
      </c>
      <c r="E6422" s="786">
        <v>90</v>
      </c>
      <c r="F6422" s="786">
        <v>4010</v>
      </c>
      <c r="G6422" s="786" t="s">
        <v>2850</v>
      </c>
      <c r="H6422" s="786" t="s">
        <v>1573</v>
      </c>
      <c r="J6422" s="786">
        <v>1</v>
      </c>
      <c r="K6422" s="786">
        <v>5.65</v>
      </c>
      <c r="L6422" s="786">
        <v>5.65</v>
      </c>
      <c r="M6422" s="55" t="s">
        <v>2455</v>
      </c>
    </row>
    <row r="6423" spans="1:13" ht="15">
      <c r="A6423" s="282">
        <v>45974</v>
      </c>
      <c r="B6423" s="55" t="s">
        <v>7835</v>
      </c>
      <c r="C6423" s="784">
        <v>59852</v>
      </c>
      <c r="D6423" s="784" t="s">
        <v>2255</v>
      </c>
      <c r="E6423" s="784">
        <v>160</v>
      </c>
      <c r="F6423" s="784">
        <v>4010</v>
      </c>
      <c r="G6423" s="784" t="s">
        <v>2853</v>
      </c>
      <c r="H6423" s="784" t="s">
        <v>1573</v>
      </c>
      <c r="J6423" s="784">
        <v>1</v>
      </c>
      <c r="K6423" s="784">
        <v>7.15</v>
      </c>
      <c r="L6423" s="784">
        <v>7.15</v>
      </c>
      <c r="M6423" s="55" t="s">
        <v>2455</v>
      </c>
    </row>
    <row r="6424" spans="1:13" ht="15">
      <c r="A6424" s="282">
        <v>45974</v>
      </c>
      <c r="B6424" s="55" t="s">
        <v>7835</v>
      </c>
      <c r="C6424" s="786">
        <v>83865</v>
      </c>
      <c r="D6424" s="786" t="s">
        <v>6747</v>
      </c>
      <c r="E6424" s="786" t="s">
        <v>2296</v>
      </c>
      <c r="F6424" s="786">
        <v>4010</v>
      </c>
      <c r="G6424" s="786" t="s">
        <v>2854</v>
      </c>
      <c r="H6424" s="786" t="s">
        <v>1573</v>
      </c>
      <c r="J6424" s="786">
        <v>1</v>
      </c>
      <c r="K6424" s="786">
        <v>11.89</v>
      </c>
      <c r="L6424" s="786">
        <v>11.89</v>
      </c>
      <c r="M6424" s="55" t="s">
        <v>2455</v>
      </c>
    </row>
    <row r="6425" spans="1:13" ht="15">
      <c r="A6425" s="282">
        <v>45974</v>
      </c>
      <c r="B6425" s="55" t="s">
        <v>7835</v>
      </c>
      <c r="C6425" s="784">
        <v>83505</v>
      </c>
      <c r="D6425" s="784" t="s">
        <v>7840</v>
      </c>
      <c r="E6425" s="784">
        <v>120</v>
      </c>
      <c r="F6425" s="784">
        <v>4010</v>
      </c>
      <c r="G6425" s="784" t="s">
        <v>7841</v>
      </c>
      <c r="H6425" s="784" t="s">
        <v>1573</v>
      </c>
      <c r="J6425" s="784">
        <v>1</v>
      </c>
      <c r="K6425" s="784">
        <v>4.04</v>
      </c>
      <c r="L6425" s="784">
        <v>4.04</v>
      </c>
      <c r="M6425" s="55" t="s">
        <v>2455</v>
      </c>
    </row>
    <row r="6426" spans="1:13" ht="15">
      <c r="A6426" s="282">
        <v>45974</v>
      </c>
      <c r="B6426" s="55" t="s">
        <v>7835</v>
      </c>
      <c r="C6426" s="786">
        <v>45039</v>
      </c>
      <c r="D6426" s="786">
        <v>1</v>
      </c>
      <c r="E6426" s="877">
        <v>45942</v>
      </c>
      <c r="F6426" s="786">
        <v>4010</v>
      </c>
      <c r="G6426" s="786" t="s">
        <v>2855</v>
      </c>
      <c r="H6426" s="786" t="s">
        <v>1573</v>
      </c>
      <c r="J6426" s="786">
        <v>2</v>
      </c>
      <c r="K6426" s="786">
        <v>5.98</v>
      </c>
      <c r="L6426" s="786">
        <v>11.96</v>
      </c>
      <c r="M6426" s="55" t="s">
        <v>2455</v>
      </c>
    </row>
    <row r="6427" spans="1:13" ht="15">
      <c r="A6427" s="282">
        <v>45974</v>
      </c>
      <c r="B6427" s="55" t="s">
        <v>7835</v>
      </c>
      <c r="C6427" s="784">
        <v>82330</v>
      </c>
      <c r="D6427" s="784" t="s">
        <v>7477</v>
      </c>
      <c r="E6427" s="784">
        <v>160</v>
      </c>
      <c r="F6427" s="784">
        <v>4010</v>
      </c>
      <c r="G6427" s="784" t="s">
        <v>2858</v>
      </c>
      <c r="H6427" s="784" t="s">
        <v>1573</v>
      </c>
      <c r="J6427" s="784">
        <v>2</v>
      </c>
      <c r="K6427" s="784">
        <v>18.77</v>
      </c>
      <c r="L6427" s="784">
        <v>37.54</v>
      </c>
      <c r="M6427" s="55" t="s">
        <v>2455</v>
      </c>
    </row>
    <row r="6428" spans="1:13" ht="15">
      <c r="A6428" s="282">
        <v>45974</v>
      </c>
      <c r="B6428" s="55" t="s">
        <v>7835</v>
      </c>
      <c r="C6428" s="786">
        <v>83645</v>
      </c>
      <c r="D6428" s="786" t="s">
        <v>2710</v>
      </c>
      <c r="E6428" s="786">
        <v>75</v>
      </c>
      <c r="F6428" s="786">
        <v>4010</v>
      </c>
      <c r="G6428" s="786" t="s">
        <v>2801</v>
      </c>
      <c r="H6428" s="786" t="s">
        <v>1573</v>
      </c>
      <c r="J6428" s="786">
        <v>1</v>
      </c>
      <c r="K6428" s="786">
        <v>8.4700000000000006</v>
      </c>
      <c r="L6428" s="786">
        <v>8.4700000000000006</v>
      </c>
      <c r="M6428" s="55" t="s">
        <v>2455</v>
      </c>
    </row>
    <row r="6429" spans="1:13" ht="15">
      <c r="A6429" s="282">
        <v>45974</v>
      </c>
      <c r="B6429" s="55" t="s">
        <v>7835</v>
      </c>
      <c r="C6429" s="784">
        <v>83250</v>
      </c>
      <c r="D6429" s="784" t="s">
        <v>5083</v>
      </c>
      <c r="E6429" s="784">
        <v>140</v>
      </c>
      <c r="F6429" s="784">
        <v>4010</v>
      </c>
      <c r="G6429" s="784" t="s">
        <v>2803</v>
      </c>
      <c r="H6429" s="784" t="s">
        <v>1573</v>
      </c>
      <c r="J6429" s="784">
        <v>2</v>
      </c>
      <c r="K6429" s="784">
        <v>7.91</v>
      </c>
      <c r="L6429" s="784">
        <v>15.82</v>
      </c>
      <c r="M6429" s="55" t="s">
        <v>2455</v>
      </c>
    </row>
    <row r="6430" spans="1:13" ht="15">
      <c r="A6430" s="282">
        <v>45974</v>
      </c>
      <c r="B6430" s="55" t="s">
        <v>7835</v>
      </c>
      <c r="C6430" s="786">
        <v>83622</v>
      </c>
      <c r="D6430" s="786" t="s">
        <v>7751</v>
      </c>
      <c r="E6430" s="786">
        <v>50</v>
      </c>
      <c r="F6430" s="786">
        <v>4010</v>
      </c>
      <c r="G6430" s="786" t="s">
        <v>3181</v>
      </c>
      <c r="H6430" s="786" t="s">
        <v>1573</v>
      </c>
      <c r="J6430" s="786">
        <v>1</v>
      </c>
      <c r="K6430" s="786">
        <v>5.78</v>
      </c>
      <c r="L6430" s="786">
        <v>5.78</v>
      </c>
      <c r="M6430" s="55" t="s">
        <v>2455</v>
      </c>
    </row>
    <row r="6431" spans="1:13" ht="15">
      <c r="A6431" s="282">
        <v>45974</v>
      </c>
      <c r="B6431" s="55" t="s">
        <v>7835</v>
      </c>
      <c r="C6431" s="784">
        <v>83555</v>
      </c>
      <c r="D6431" s="784" t="s">
        <v>2710</v>
      </c>
      <c r="E6431" s="784">
        <v>85</v>
      </c>
      <c r="F6431" s="784">
        <v>4010</v>
      </c>
      <c r="G6431" s="784" t="s">
        <v>2805</v>
      </c>
      <c r="H6431" s="784" t="s">
        <v>1573</v>
      </c>
      <c r="J6431" s="784">
        <v>1</v>
      </c>
      <c r="K6431" s="784">
        <v>12.13</v>
      </c>
      <c r="L6431" s="784">
        <v>12.13</v>
      </c>
      <c r="M6431" s="55" t="s">
        <v>2455</v>
      </c>
    </row>
    <row r="6432" spans="1:13" ht="15">
      <c r="A6432" s="282">
        <v>45974</v>
      </c>
      <c r="B6432" s="55" t="s">
        <v>7835</v>
      </c>
      <c r="C6432" s="786">
        <v>64336</v>
      </c>
      <c r="D6432" s="786" t="s">
        <v>5127</v>
      </c>
      <c r="E6432" s="786" t="s">
        <v>2692</v>
      </c>
      <c r="F6432" s="786">
        <v>4010</v>
      </c>
      <c r="G6432" s="786" t="s">
        <v>2809</v>
      </c>
      <c r="H6432" s="786" t="s">
        <v>1573</v>
      </c>
      <c r="J6432" s="786">
        <v>1</v>
      </c>
      <c r="K6432" s="786">
        <v>9.5500000000000007</v>
      </c>
      <c r="L6432" s="786">
        <v>9.5500000000000007</v>
      </c>
      <c r="M6432" s="55" t="s">
        <v>2455</v>
      </c>
    </row>
    <row r="6433" spans="1:13" ht="15">
      <c r="A6433" s="282">
        <v>45974</v>
      </c>
      <c r="B6433" s="55" t="s">
        <v>7835</v>
      </c>
      <c r="C6433" s="784">
        <v>82203</v>
      </c>
      <c r="D6433" s="784" t="s">
        <v>6088</v>
      </c>
      <c r="E6433" s="784">
        <v>140</v>
      </c>
      <c r="F6433" s="784">
        <v>4010</v>
      </c>
      <c r="G6433" s="784" t="s">
        <v>7842</v>
      </c>
      <c r="H6433" s="784" t="s">
        <v>1573</v>
      </c>
      <c r="J6433" s="784">
        <v>4</v>
      </c>
      <c r="K6433" s="784">
        <v>20.84</v>
      </c>
      <c r="L6433" s="784">
        <v>83.36</v>
      </c>
      <c r="M6433" s="55" t="s">
        <v>2455</v>
      </c>
    </row>
    <row r="6434" spans="1:13" ht="15">
      <c r="A6434" s="282">
        <v>45974</v>
      </c>
      <c r="B6434" s="55" t="s">
        <v>7835</v>
      </c>
      <c r="C6434" s="786">
        <v>83622</v>
      </c>
      <c r="D6434" s="786" t="s">
        <v>6746</v>
      </c>
      <c r="E6434" s="786">
        <v>60</v>
      </c>
      <c r="F6434" s="786">
        <v>4010</v>
      </c>
      <c r="G6434" s="786" t="s">
        <v>2815</v>
      </c>
      <c r="H6434" s="786" t="s">
        <v>1573</v>
      </c>
      <c r="J6434" s="786">
        <v>1</v>
      </c>
      <c r="K6434" s="786">
        <v>5.43</v>
      </c>
      <c r="L6434" s="786">
        <v>5.43</v>
      </c>
      <c r="M6434" s="55" t="s">
        <v>2455</v>
      </c>
    </row>
    <row r="6435" spans="1:13" ht="15">
      <c r="A6435" s="282">
        <v>45974</v>
      </c>
      <c r="B6435" s="55" t="s">
        <v>7835</v>
      </c>
      <c r="C6435" s="784">
        <v>83828</v>
      </c>
      <c r="D6435" s="784" t="s">
        <v>6576</v>
      </c>
      <c r="E6435" s="784" t="s">
        <v>2296</v>
      </c>
      <c r="F6435" s="784">
        <v>4010</v>
      </c>
      <c r="G6435" s="784" t="s">
        <v>2818</v>
      </c>
      <c r="H6435" s="784" t="s">
        <v>1573</v>
      </c>
      <c r="J6435" s="784">
        <v>1</v>
      </c>
      <c r="K6435" s="784">
        <v>11.71</v>
      </c>
      <c r="L6435" s="784">
        <v>11.71</v>
      </c>
      <c r="M6435" s="55" t="s">
        <v>2455</v>
      </c>
    </row>
    <row r="6436" spans="1:13" ht="15">
      <c r="A6436" s="282">
        <v>45974</v>
      </c>
      <c r="B6436" s="55" t="s">
        <v>7835</v>
      </c>
      <c r="C6436" s="786">
        <v>82006</v>
      </c>
      <c r="D6436" s="786" t="s">
        <v>2708</v>
      </c>
      <c r="E6436" s="786">
        <v>50</v>
      </c>
      <c r="F6436" s="786">
        <v>4010</v>
      </c>
      <c r="G6436" s="786" t="s">
        <v>2822</v>
      </c>
      <c r="H6436" s="786" t="s">
        <v>1573</v>
      </c>
      <c r="J6436" s="786">
        <v>2</v>
      </c>
      <c r="K6436" s="786">
        <v>6.5</v>
      </c>
      <c r="L6436" s="786">
        <v>13</v>
      </c>
      <c r="M6436" s="55" t="s">
        <v>2455</v>
      </c>
    </row>
    <row r="6437" spans="1:13" ht="15">
      <c r="A6437" s="282">
        <v>45974</v>
      </c>
      <c r="B6437" s="55" t="s">
        <v>7835</v>
      </c>
      <c r="C6437" s="784">
        <v>59852</v>
      </c>
      <c r="D6437" s="784" t="s">
        <v>6086</v>
      </c>
      <c r="E6437" s="784">
        <v>130</v>
      </c>
      <c r="F6437" s="784">
        <v>4010</v>
      </c>
      <c r="G6437" s="784" t="s">
        <v>7404</v>
      </c>
      <c r="H6437" s="784" t="s">
        <v>1573</v>
      </c>
      <c r="J6437" s="784">
        <v>1</v>
      </c>
      <c r="K6437" s="784">
        <v>7.53</v>
      </c>
      <c r="L6437" s="784">
        <v>7.53</v>
      </c>
      <c r="M6437" s="55" t="s">
        <v>2455</v>
      </c>
    </row>
    <row r="6438" spans="1:13" ht="15">
      <c r="A6438" s="282">
        <v>45974</v>
      </c>
      <c r="B6438" s="55" t="s">
        <v>7835</v>
      </c>
      <c r="C6438" s="786">
        <v>59852</v>
      </c>
      <c r="D6438" s="786" t="s">
        <v>2255</v>
      </c>
      <c r="E6438" s="786">
        <v>150</v>
      </c>
      <c r="F6438" s="786">
        <v>4010</v>
      </c>
      <c r="G6438" s="786" t="s">
        <v>2823</v>
      </c>
      <c r="H6438" s="786" t="s">
        <v>1573</v>
      </c>
      <c r="J6438" s="786">
        <v>1</v>
      </c>
      <c r="K6438" s="786">
        <v>7.15</v>
      </c>
      <c r="L6438" s="786">
        <v>7.15</v>
      </c>
      <c r="M6438" s="55" t="s">
        <v>2455</v>
      </c>
    </row>
    <row r="6439" spans="1:13" ht="15">
      <c r="A6439" s="282">
        <v>45974</v>
      </c>
      <c r="B6439" s="55" t="s">
        <v>7843</v>
      </c>
      <c r="C6439" s="784">
        <v>82365</v>
      </c>
      <c r="D6439" s="784" t="s">
        <v>2710</v>
      </c>
      <c r="E6439" s="784" t="s">
        <v>2296</v>
      </c>
      <c r="F6439" s="784">
        <v>4010</v>
      </c>
      <c r="G6439" s="784" t="s">
        <v>7844</v>
      </c>
      <c r="H6439" s="784" t="s">
        <v>1573</v>
      </c>
      <c r="J6439" s="55">
        <v>-1</v>
      </c>
      <c r="K6439" s="791">
        <v>10.16</v>
      </c>
      <c r="L6439" s="791">
        <v>-10.16</v>
      </c>
      <c r="M6439" s="55" t="s">
        <v>2287</v>
      </c>
    </row>
    <row r="6440" spans="1:13" ht="15">
      <c r="A6440" s="282">
        <v>45974</v>
      </c>
      <c r="B6440" s="55" t="s">
        <v>7843</v>
      </c>
      <c r="C6440" s="786">
        <v>67377</v>
      </c>
      <c r="D6440" s="786" t="s">
        <v>5926</v>
      </c>
      <c r="E6440" s="786">
        <v>110</v>
      </c>
      <c r="F6440" s="786">
        <v>4010</v>
      </c>
      <c r="G6440" s="786" t="s">
        <v>5953</v>
      </c>
      <c r="H6440" s="786" t="s">
        <v>1573</v>
      </c>
      <c r="J6440" s="55">
        <v>-1</v>
      </c>
      <c r="K6440" s="791">
        <v>3.81</v>
      </c>
      <c r="L6440" s="791">
        <v>-3.81</v>
      </c>
      <c r="M6440" s="55" t="s">
        <v>2287</v>
      </c>
    </row>
    <row r="6441" spans="1:13" ht="15">
      <c r="A6441" s="282">
        <v>45974</v>
      </c>
      <c r="B6441" s="55" t="s">
        <v>7843</v>
      </c>
      <c r="C6441" s="784">
        <v>82407</v>
      </c>
      <c r="D6441" s="784" t="s">
        <v>7483</v>
      </c>
      <c r="E6441" s="784">
        <v>110</v>
      </c>
      <c r="F6441" s="784">
        <v>4010</v>
      </c>
      <c r="G6441" s="784" t="s">
        <v>6389</v>
      </c>
      <c r="H6441" s="784" t="s">
        <v>1573</v>
      </c>
      <c r="J6441" s="55">
        <v>-1</v>
      </c>
      <c r="K6441" s="791">
        <v>6.66</v>
      </c>
      <c r="L6441" s="791">
        <v>-6.66</v>
      </c>
      <c r="M6441" s="55" t="s">
        <v>2287</v>
      </c>
    </row>
    <row r="6442" spans="1:13" ht="15">
      <c r="A6442" s="282">
        <v>45974</v>
      </c>
      <c r="B6442" s="55" t="s">
        <v>7843</v>
      </c>
      <c r="C6442" s="786">
        <v>83156</v>
      </c>
      <c r="D6442" s="786" t="s">
        <v>5320</v>
      </c>
      <c r="E6442" s="786" t="s">
        <v>2061</v>
      </c>
      <c r="F6442" s="786">
        <v>4010</v>
      </c>
      <c r="G6442" s="786" t="s">
        <v>7845</v>
      </c>
      <c r="H6442" s="786" t="s">
        <v>1573</v>
      </c>
      <c r="J6442" s="55">
        <v>-1</v>
      </c>
      <c r="K6442" s="791">
        <v>27.28</v>
      </c>
      <c r="L6442" s="791">
        <v>-27.28</v>
      </c>
      <c r="M6442" s="55" t="s">
        <v>2287</v>
      </c>
    </row>
    <row r="6443" spans="1:13" ht="15">
      <c r="A6443" s="282">
        <v>45974</v>
      </c>
      <c r="B6443" s="55" t="s">
        <v>7843</v>
      </c>
      <c r="C6443" s="784">
        <v>30070</v>
      </c>
      <c r="D6443" s="784" t="s">
        <v>2562</v>
      </c>
      <c r="E6443" s="784" t="s">
        <v>441</v>
      </c>
      <c r="F6443" s="784">
        <v>4010</v>
      </c>
      <c r="G6443" s="784" t="s">
        <v>7846</v>
      </c>
      <c r="H6443" s="784" t="s">
        <v>1573</v>
      </c>
      <c r="J6443" s="55">
        <v>-1</v>
      </c>
      <c r="K6443" s="791">
        <v>8.4700000000000006</v>
      </c>
      <c r="L6443" s="791">
        <v>-8.4700000000000006</v>
      </c>
      <c r="M6443" s="55" t="s">
        <v>2287</v>
      </c>
    </row>
    <row r="6444" spans="1:13" ht="15">
      <c r="A6444" s="282">
        <v>45974</v>
      </c>
      <c r="B6444" s="55" t="s">
        <v>7843</v>
      </c>
      <c r="C6444" s="786">
        <v>80046</v>
      </c>
      <c r="D6444" s="786" t="s">
        <v>2336</v>
      </c>
      <c r="E6444" s="786" t="s">
        <v>441</v>
      </c>
      <c r="F6444" s="786">
        <v>4010</v>
      </c>
      <c r="G6444" s="786" t="s">
        <v>7436</v>
      </c>
      <c r="H6444" s="786" t="s">
        <v>1573</v>
      </c>
      <c r="J6444" s="55">
        <v>-1</v>
      </c>
      <c r="K6444" s="791">
        <v>11.93</v>
      </c>
      <c r="L6444" s="791">
        <v>-11.93</v>
      </c>
      <c r="M6444" s="55" t="s">
        <v>2287</v>
      </c>
    </row>
    <row r="6445" spans="1:13" ht="15">
      <c r="A6445" s="282">
        <v>45974</v>
      </c>
      <c r="B6445" s="55" t="s">
        <v>7843</v>
      </c>
      <c r="C6445" s="784">
        <v>81422</v>
      </c>
      <c r="D6445" s="784" t="s">
        <v>4942</v>
      </c>
      <c r="E6445" s="784">
        <v>70</v>
      </c>
      <c r="F6445" s="784">
        <v>4010</v>
      </c>
      <c r="G6445" s="784" t="s">
        <v>7847</v>
      </c>
      <c r="H6445" s="784" t="s">
        <v>1573</v>
      </c>
      <c r="J6445" s="55">
        <v>-1</v>
      </c>
      <c r="K6445" s="791">
        <v>11.16</v>
      </c>
      <c r="L6445" s="791">
        <v>-11.16</v>
      </c>
      <c r="M6445" s="55" t="s">
        <v>2287</v>
      </c>
    </row>
    <row r="6446" spans="1:13" ht="15">
      <c r="A6446" s="282">
        <v>45974</v>
      </c>
      <c r="B6446" s="55" t="s">
        <v>7843</v>
      </c>
      <c r="C6446" s="786">
        <v>83404</v>
      </c>
      <c r="D6446" s="786" t="s">
        <v>5187</v>
      </c>
      <c r="E6446" s="786">
        <v>70</v>
      </c>
      <c r="F6446" s="786">
        <v>4010</v>
      </c>
      <c r="G6446" s="786" t="s">
        <v>7848</v>
      </c>
      <c r="H6446" s="786" t="s">
        <v>1573</v>
      </c>
      <c r="J6446" s="55">
        <v>-1</v>
      </c>
      <c r="K6446" s="791">
        <v>7.69</v>
      </c>
      <c r="L6446" s="791">
        <v>-7.69</v>
      </c>
      <c r="M6446" s="55" t="s">
        <v>2287</v>
      </c>
    </row>
    <row r="6447" spans="1:13" ht="15">
      <c r="A6447" s="282">
        <v>45974</v>
      </c>
      <c r="B6447" s="55" t="s">
        <v>7843</v>
      </c>
      <c r="C6447" s="784">
        <v>82179</v>
      </c>
      <c r="D6447" s="784" t="s">
        <v>4880</v>
      </c>
      <c r="E6447" s="784">
        <v>110</v>
      </c>
      <c r="F6447" s="784">
        <v>4010</v>
      </c>
      <c r="G6447" s="784" t="s">
        <v>4400</v>
      </c>
      <c r="H6447" s="784" t="s">
        <v>1573</v>
      </c>
      <c r="J6447" s="55">
        <v>-1</v>
      </c>
      <c r="K6447" s="791">
        <v>21.02</v>
      </c>
      <c r="L6447" s="791">
        <v>-21.02</v>
      </c>
      <c r="M6447" s="55" t="s">
        <v>2287</v>
      </c>
    </row>
    <row r="6448" spans="1:13" ht="15">
      <c r="A6448" s="282">
        <v>45974</v>
      </c>
      <c r="B6448" s="55" t="s">
        <v>7843</v>
      </c>
      <c r="C6448" s="786">
        <v>82400</v>
      </c>
      <c r="D6448" s="786" t="s">
        <v>6358</v>
      </c>
      <c r="E6448" s="786">
        <v>110</v>
      </c>
      <c r="F6448" s="786">
        <v>4010</v>
      </c>
      <c r="G6448" s="786" t="s">
        <v>7849</v>
      </c>
      <c r="H6448" s="786" t="s">
        <v>1573</v>
      </c>
      <c r="J6448" s="55">
        <v>-1</v>
      </c>
      <c r="K6448" s="791">
        <v>15.53</v>
      </c>
      <c r="L6448" s="791">
        <v>-15.53</v>
      </c>
      <c r="M6448" s="55" t="s">
        <v>2287</v>
      </c>
    </row>
    <row r="6449" spans="1:14" ht="15">
      <c r="A6449" s="282">
        <v>45974</v>
      </c>
      <c r="B6449" s="55" t="s">
        <v>7850</v>
      </c>
      <c r="C6449" s="784">
        <v>82179</v>
      </c>
      <c r="D6449" s="784" t="s">
        <v>4880</v>
      </c>
      <c r="E6449" s="784">
        <v>110</v>
      </c>
      <c r="F6449" s="784">
        <v>4010</v>
      </c>
      <c r="G6449" s="784" t="s">
        <v>4400</v>
      </c>
      <c r="H6449" s="784" t="s">
        <v>1573</v>
      </c>
      <c r="J6449" s="784">
        <v>1</v>
      </c>
      <c r="K6449" s="784">
        <v>21.02</v>
      </c>
      <c r="L6449" s="784">
        <v>21.02</v>
      </c>
      <c r="M6449" s="55" t="s">
        <v>2224</v>
      </c>
    </row>
    <row r="6450" spans="1:14" ht="15">
      <c r="A6450" s="282">
        <v>45974</v>
      </c>
      <c r="B6450" s="55" t="s">
        <v>7850</v>
      </c>
      <c r="C6450" s="786">
        <v>82400</v>
      </c>
      <c r="D6450" s="786" t="s">
        <v>6358</v>
      </c>
      <c r="E6450" s="786">
        <v>110</v>
      </c>
      <c r="F6450" s="786">
        <v>4010</v>
      </c>
      <c r="G6450" s="786" t="s">
        <v>7849</v>
      </c>
      <c r="H6450" s="786" t="s">
        <v>1573</v>
      </c>
      <c r="J6450" s="786">
        <v>1</v>
      </c>
      <c r="K6450" s="786">
        <v>15.53</v>
      </c>
      <c r="L6450" s="786">
        <v>15.53</v>
      </c>
      <c r="M6450" s="55" t="s">
        <v>2224</v>
      </c>
    </row>
    <row r="6451" spans="1:14" ht="15">
      <c r="A6451" s="282">
        <v>45974</v>
      </c>
      <c r="B6451" s="55" t="s">
        <v>7851</v>
      </c>
      <c r="C6451" s="784">
        <v>81422</v>
      </c>
      <c r="D6451" s="784" t="s">
        <v>4942</v>
      </c>
      <c r="E6451" s="784">
        <v>70</v>
      </c>
      <c r="F6451" s="784">
        <v>4010</v>
      </c>
      <c r="G6451" s="784" t="s">
        <v>7847</v>
      </c>
      <c r="H6451" s="784" t="s">
        <v>1573</v>
      </c>
      <c r="J6451" s="784">
        <v>1</v>
      </c>
      <c r="K6451" s="784">
        <v>11.16</v>
      </c>
      <c r="L6451" s="784">
        <v>11.16</v>
      </c>
      <c r="M6451" s="55" t="s">
        <v>2224</v>
      </c>
    </row>
    <row r="6452" spans="1:14" ht="15">
      <c r="A6452" s="282">
        <v>45974</v>
      </c>
      <c r="B6452" s="55" t="s">
        <v>7851</v>
      </c>
      <c r="C6452" s="786">
        <v>83404</v>
      </c>
      <c r="D6452" s="786" t="s">
        <v>5187</v>
      </c>
      <c r="E6452" s="786">
        <v>70</v>
      </c>
      <c r="F6452" s="786">
        <v>4010</v>
      </c>
      <c r="G6452" s="786" t="s">
        <v>7848</v>
      </c>
      <c r="H6452" s="786" t="s">
        <v>1573</v>
      </c>
      <c r="J6452" s="786">
        <v>1</v>
      </c>
      <c r="K6452" s="786">
        <v>7.69</v>
      </c>
      <c r="L6452" s="786">
        <v>7.69</v>
      </c>
      <c r="M6452" s="55" t="s">
        <v>2224</v>
      </c>
    </row>
    <row r="6453" spans="1:14" ht="15">
      <c r="A6453" s="282">
        <v>45974</v>
      </c>
      <c r="B6453" s="55" t="s">
        <v>7852</v>
      </c>
      <c r="C6453" s="784">
        <v>80046</v>
      </c>
      <c r="D6453" s="784" t="s">
        <v>2336</v>
      </c>
      <c r="E6453" s="784" t="s">
        <v>441</v>
      </c>
      <c r="F6453" s="784">
        <v>4010</v>
      </c>
      <c r="G6453" s="784" t="s">
        <v>7436</v>
      </c>
      <c r="H6453" s="784" t="s">
        <v>1573</v>
      </c>
      <c r="J6453" s="784">
        <v>1</v>
      </c>
      <c r="K6453" s="784">
        <v>11.93</v>
      </c>
      <c r="L6453" s="784">
        <v>11.93</v>
      </c>
      <c r="M6453" s="55" t="s">
        <v>2224</v>
      </c>
    </row>
    <row r="6454" spans="1:14" ht="15">
      <c r="A6454" s="282">
        <v>45974</v>
      </c>
      <c r="B6454" s="55" t="s">
        <v>7853</v>
      </c>
      <c r="C6454" s="784">
        <v>30070</v>
      </c>
      <c r="D6454" s="784" t="s">
        <v>2562</v>
      </c>
      <c r="E6454" s="784" t="s">
        <v>441</v>
      </c>
      <c r="F6454" s="784">
        <v>4010</v>
      </c>
      <c r="G6454" s="784" t="s">
        <v>7846</v>
      </c>
      <c r="H6454" s="784" t="s">
        <v>1573</v>
      </c>
      <c r="J6454" s="784">
        <v>1</v>
      </c>
      <c r="K6454" s="784">
        <v>8.4700000000000006</v>
      </c>
      <c r="L6454" s="784">
        <v>8.4700000000000006</v>
      </c>
      <c r="M6454" s="55" t="s">
        <v>2224</v>
      </c>
    </row>
    <row r="6455" spans="1:14" ht="15">
      <c r="A6455" s="282">
        <v>45974</v>
      </c>
      <c r="B6455" s="55" t="s">
        <v>7854</v>
      </c>
      <c r="C6455" s="784">
        <v>83156</v>
      </c>
      <c r="D6455" s="784" t="s">
        <v>5320</v>
      </c>
      <c r="E6455" s="784" t="s">
        <v>2061</v>
      </c>
      <c r="F6455" s="784">
        <v>4010</v>
      </c>
      <c r="G6455" s="784" t="s">
        <v>7845</v>
      </c>
      <c r="H6455" s="784" t="s">
        <v>1573</v>
      </c>
      <c r="J6455" s="784">
        <v>1</v>
      </c>
      <c r="K6455" s="784">
        <v>27.28</v>
      </c>
      <c r="L6455" s="784">
        <v>27.28</v>
      </c>
      <c r="M6455" s="55" t="s">
        <v>2224</v>
      </c>
    </row>
    <row r="6456" spans="1:14" ht="15">
      <c r="A6456" s="282">
        <v>45974</v>
      </c>
      <c r="B6456" s="55" t="s">
        <v>7855</v>
      </c>
      <c r="C6456" s="784">
        <v>67377</v>
      </c>
      <c r="D6456" s="784" t="s">
        <v>5926</v>
      </c>
      <c r="E6456" s="784">
        <v>110</v>
      </c>
      <c r="F6456" s="784">
        <v>4010</v>
      </c>
      <c r="G6456" s="784" t="s">
        <v>5953</v>
      </c>
      <c r="H6456" s="784" t="s">
        <v>1573</v>
      </c>
      <c r="J6456" s="784">
        <v>1</v>
      </c>
      <c r="K6456" s="784">
        <v>3.81</v>
      </c>
      <c r="L6456" s="784">
        <v>3.81</v>
      </c>
      <c r="M6456" s="55" t="s">
        <v>2224</v>
      </c>
    </row>
    <row r="6457" spans="1:14" ht="15">
      <c r="A6457" s="282">
        <v>45974</v>
      </c>
      <c r="B6457" s="55" t="s">
        <v>7855</v>
      </c>
      <c r="C6457" s="786">
        <v>82407</v>
      </c>
      <c r="D6457" s="786" t="s">
        <v>7483</v>
      </c>
      <c r="E6457" s="786">
        <v>110</v>
      </c>
      <c r="F6457" s="786">
        <v>4010</v>
      </c>
      <c r="G6457" s="786" t="s">
        <v>6389</v>
      </c>
      <c r="H6457" s="786" t="s">
        <v>1573</v>
      </c>
      <c r="J6457" s="786">
        <v>2</v>
      </c>
      <c r="K6457" s="786">
        <v>6.66</v>
      </c>
      <c r="L6457" s="786">
        <v>13.32</v>
      </c>
      <c r="M6457" s="55" t="s">
        <v>2224</v>
      </c>
    </row>
    <row r="6458" spans="1:14" ht="15">
      <c r="A6458" s="282">
        <v>45974</v>
      </c>
      <c r="B6458" s="55" t="s">
        <v>7855</v>
      </c>
      <c r="C6458" s="784">
        <v>68119</v>
      </c>
      <c r="D6458" s="784" t="s">
        <v>5452</v>
      </c>
      <c r="E6458" s="784">
        <v>110</v>
      </c>
      <c r="F6458" s="784">
        <v>4010</v>
      </c>
      <c r="G6458" s="784" t="s">
        <v>7856</v>
      </c>
      <c r="H6458" s="784" t="s">
        <v>1573</v>
      </c>
      <c r="J6458" s="784">
        <v>1</v>
      </c>
      <c r="K6458" s="784">
        <v>3.69</v>
      </c>
      <c r="L6458" s="784">
        <v>3.69</v>
      </c>
      <c r="M6458" s="55" t="s">
        <v>2224</v>
      </c>
    </row>
    <row r="6459" spans="1:14" ht="15">
      <c r="A6459" s="282">
        <v>45974</v>
      </c>
      <c r="B6459" s="55" t="s">
        <v>7857</v>
      </c>
      <c r="C6459" s="784">
        <v>52399</v>
      </c>
      <c r="D6459" s="784" t="s">
        <v>2560</v>
      </c>
      <c r="E6459" s="784" t="s">
        <v>441</v>
      </c>
      <c r="F6459" s="784">
        <v>4010</v>
      </c>
      <c r="G6459" s="784" t="s">
        <v>7858</v>
      </c>
      <c r="H6459" s="784" t="s">
        <v>1573</v>
      </c>
      <c r="J6459" s="784">
        <v>1</v>
      </c>
      <c r="K6459" s="784">
        <v>5.96</v>
      </c>
      <c r="L6459" s="784">
        <v>5.96</v>
      </c>
      <c r="M6459" s="55" t="s">
        <v>2224</v>
      </c>
    </row>
    <row r="6460" spans="1:14" ht="15">
      <c r="A6460" s="282">
        <v>45974</v>
      </c>
      <c r="B6460" s="55" t="s">
        <v>7857</v>
      </c>
      <c r="C6460" s="786">
        <v>52399</v>
      </c>
      <c r="D6460" s="786" t="s">
        <v>6545</v>
      </c>
      <c r="E6460" s="786" t="s">
        <v>441</v>
      </c>
      <c r="F6460" s="786">
        <v>4010</v>
      </c>
      <c r="G6460" s="786" t="s">
        <v>7574</v>
      </c>
      <c r="H6460" s="786" t="s">
        <v>1573</v>
      </c>
      <c r="J6460" s="786">
        <v>1</v>
      </c>
      <c r="K6460" s="786">
        <v>6.43</v>
      </c>
      <c r="L6460" s="786">
        <v>6.43</v>
      </c>
      <c r="M6460" s="55" t="s">
        <v>2224</v>
      </c>
    </row>
    <row r="6461" spans="1:14" ht="15">
      <c r="A6461" s="282">
        <v>45974</v>
      </c>
      <c r="B6461" s="55" t="s">
        <v>7857</v>
      </c>
      <c r="C6461" s="784">
        <v>52399</v>
      </c>
      <c r="D6461" s="784">
        <v>15</v>
      </c>
      <c r="E6461" s="784" t="s">
        <v>441</v>
      </c>
      <c r="F6461" s="784">
        <v>4010</v>
      </c>
      <c r="G6461" s="784" t="s">
        <v>7859</v>
      </c>
      <c r="H6461" s="784" t="s">
        <v>1573</v>
      </c>
      <c r="J6461" s="784">
        <v>1</v>
      </c>
      <c r="K6461" s="784">
        <v>6.65</v>
      </c>
      <c r="L6461" s="784">
        <v>6.65</v>
      </c>
      <c r="M6461" s="55" t="s">
        <v>2224</v>
      </c>
    </row>
    <row r="6462" spans="1:14" ht="15">
      <c r="A6462" s="282">
        <v>45974</v>
      </c>
      <c r="B6462" s="55" t="s">
        <v>7860</v>
      </c>
      <c r="C6462" s="784">
        <v>82365</v>
      </c>
      <c r="D6462" s="784" t="s">
        <v>2710</v>
      </c>
      <c r="E6462" s="784" t="s">
        <v>2296</v>
      </c>
      <c r="F6462" s="784">
        <v>4010</v>
      </c>
      <c r="G6462" s="784" t="s">
        <v>7844</v>
      </c>
      <c r="H6462" s="784" t="s">
        <v>1573</v>
      </c>
      <c r="J6462" s="784">
        <v>1</v>
      </c>
      <c r="K6462" s="784">
        <v>10.16</v>
      </c>
      <c r="L6462" s="784">
        <v>10.16</v>
      </c>
      <c r="M6462" s="55" t="s">
        <v>2224</v>
      </c>
    </row>
    <row r="6463" spans="1:14" ht="15">
      <c r="A6463" s="282">
        <v>45974</v>
      </c>
      <c r="B6463" s="55" t="s">
        <v>7860</v>
      </c>
      <c r="C6463" s="786">
        <v>83553</v>
      </c>
      <c r="D6463" s="786" t="s">
        <v>2710</v>
      </c>
      <c r="E6463" s="786" t="s">
        <v>2296</v>
      </c>
      <c r="F6463" s="786">
        <v>4010</v>
      </c>
      <c r="G6463" s="786" t="s">
        <v>7861</v>
      </c>
      <c r="H6463" s="786" t="s">
        <v>1573</v>
      </c>
      <c r="J6463" s="786">
        <v>1</v>
      </c>
      <c r="K6463" s="786">
        <v>16.04</v>
      </c>
      <c r="L6463" s="786">
        <v>16.04</v>
      </c>
      <c r="M6463" s="55" t="s">
        <v>2224</v>
      </c>
    </row>
    <row r="6464" spans="1:14" ht="15">
      <c r="A6464" s="783">
        <v>45975</v>
      </c>
      <c r="B6464" s="784" t="s">
        <v>7862</v>
      </c>
      <c r="C6464" s="784">
        <v>82203</v>
      </c>
      <c r="D6464" s="784" t="s">
        <v>6862</v>
      </c>
      <c r="E6464" s="784">
        <v>100</v>
      </c>
      <c r="F6464" s="784">
        <v>4010</v>
      </c>
      <c r="G6464" s="784" t="s">
        <v>6799</v>
      </c>
      <c r="H6464" s="784" t="s">
        <v>1573</v>
      </c>
      <c r="I6464" s="797"/>
      <c r="J6464" s="784">
        <v>30</v>
      </c>
      <c r="K6464" s="784">
        <v>18.05</v>
      </c>
      <c r="L6464" s="793">
        <v>541.5</v>
      </c>
      <c r="M6464" s="55" t="s">
        <v>2618</v>
      </c>
      <c r="N6464" s="788" t="s">
        <v>7863</v>
      </c>
    </row>
    <row r="6465" spans="1:14" ht="15">
      <c r="A6465" s="783">
        <v>45975</v>
      </c>
      <c r="B6465" s="784" t="s">
        <v>7864</v>
      </c>
      <c r="C6465" s="784">
        <v>82203</v>
      </c>
      <c r="D6465" s="784" t="s">
        <v>6086</v>
      </c>
      <c r="E6465" s="784">
        <v>160</v>
      </c>
      <c r="F6465" s="784">
        <v>4010</v>
      </c>
      <c r="G6465" s="784" t="s">
        <v>7865</v>
      </c>
      <c r="H6465" s="784" t="s">
        <v>1573</v>
      </c>
      <c r="I6465" s="797"/>
      <c r="J6465" s="784">
        <v>16</v>
      </c>
      <c r="K6465" s="784">
        <v>20.84</v>
      </c>
      <c r="L6465" s="793">
        <v>333.44</v>
      </c>
      <c r="M6465" s="55" t="s">
        <v>2547</v>
      </c>
    </row>
    <row r="6466" spans="1:14" ht="15">
      <c r="A6466" s="785">
        <v>45975</v>
      </c>
      <c r="B6466" s="786" t="s">
        <v>7864</v>
      </c>
      <c r="C6466" s="786">
        <v>82203</v>
      </c>
      <c r="D6466" s="786" t="s">
        <v>6086</v>
      </c>
      <c r="E6466" s="786">
        <v>140</v>
      </c>
      <c r="F6466" s="786">
        <v>4010</v>
      </c>
      <c r="G6466" s="786" t="s">
        <v>7866</v>
      </c>
      <c r="H6466" s="786" t="s">
        <v>1573</v>
      </c>
      <c r="I6466" s="798"/>
      <c r="J6466" s="786">
        <v>-16</v>
      </c>
      <c r="K6466" s="786">
        <v>20.84</v>
      </c>
      <c r="L6466" s="796">
        <v>-333.44</v>
      </c>
      <c r="M6466" s="55" t="s">
        <v>2547</v>
      </c>
    </row>
    <row r="6467" spans="1:14" ht="15">
      <c r="A6467" s="783">
        <v>45976</v>
      </c>
      <c r="B6467" s="784" t="s">
        <v>7867</v>
      </c>
      <c r="C6467" s="784">
        <v>83504</v>
      </c>
      <c r="D6467" s="784">
        <v>11</v>
      </c>
      <c r="E6467" s="784">
        <v>130</v>
      </c>
      <c r="F6467" s="784">
        <v>4010</v>
      </c>
      <c r="G6467" s="784" t="s">
        <v>7868</v>
      </c>
      <c r="H6467" s="784" t="s">
        <v>351</v>
      </c>
      <c r="I6467" s="797">
        <v>155400061671925</v>
      </c>
      <c r="J6467" s="784">
        <v>-20</v>
      </c>
      <c r="K6467" s="784">
        <v>5.27</v>
      </c>
      <c r="L6467" s="793">
        <v>-105.4</v>
      </c>
      <c r="M6467" s="55" t="s">
        <v>2509</v>
      </c>
      <c r="N6467" s="788" t="s">
        <v>7869</v>
      </c>
    </row>
    <row r="6468" spans="1:14" ht="15">
      <c r="A6468" s="783">
        <v>45977</v>
      </c>
      <c r="B6468" s="784" t="s">
        <v>7870</v>
      </c>
      <c r="C6468" s="784">
        <v>59852</v>
      </c>
      <c r="D6468" s="784" t="s">
        <v>2623</v>
      </c>
      <c r="E6468" s="784">
        <v>160</v>
      </c>
      <c r="F6468" s="784">
        <v>4010</v>
      </c>
      <c r="G6468" s="784" t="s">
        <v>2617</v>
      </c>
      <c r="H6468" s="784" t="s">
        <v>1573</v>
      </c>
      <c r="I6468" s="797"/>
      <c r="J6468" s="784">
        <v>13</v>
      </c>
      <c r="K6468" s="784">
        <v>8.77</v>
      </c>
      <c r="L6468" s="793">
        <v>114.01</v>
      </c>
      <c r="M6468" s="55" t="s">
        <v>2618</v>
      </c>
      <c r="N6468" s="788" t="s">
        <v>7871</v>
      </c>
    </row>
    <row r="6469" spans="1:14" ht="15">
      <c r="A6469" s="783">
        <v>45977</v>
      </c>
      <c r="B6469" s="784" t="s">
        <v>7872</v>
      </c>
      <c r="C6469" s="784">
        <v>83036</v>
      </c>
      <c r="D6469" s="784" t="s">
        <v>5611</v>
      </c>
      <c r="E6469" s="784">
        <v>140</v>
      </c>
      <c r="F6469" s="784">
        <v>4010</v>
      </c>
      <c r="G6469" s="784" t="s">
        <v>2617</v>
      </c>
      <c r="H6469" s="784" t="s">
        <v>1573</v>
      </c>
      <c r="I6469" s="797"/>
      <c r="J6469" s="784">
        <v>26</v>
      </c>
      <c r="K6469" s="784">
        <v>5.56</v>
      </c>
      <c r="L6469" s="793">
        <v>144.56</v>
      </c>
      <c r="M6469" s="55" t="s">
        <v>2618</v>
      </c>
      <c r="N6469" s="788" t="s">
        <v>7873</v>
      </c>
    </row>
    <row r="6470" spans="1:14" ht="15">
      <c r="A6470" s="783">
        <v>45977</v>
      </c>
      <c r="B6470" s="784" t="s">
        <v>7874</v>
      </c>
      <c r="C6470" s="784">
        <v>81185</v>
      </c>
      <c r="D6470" s="784" t="s">
        <v>2258</v>
      </c>
      <c r="E6470" s="784" t="s">
        <v>2230</v>
      </c>
      <c r="F6470" s="784">
        <v>4010</v>
      </c>
      <c r="G6470" s="784" t="s">
        <v>2617</v>
      </c>
      <c r="H6470" s="784" t="s">
        <v>1573</v>
      </c>
      <c r="I6470" s="797"/>
      <c r="J6470" s="784">
        <v>13</v>
      </c>
      <c r="K6470" s="784">
        <v>20.32</v>
      </c>
      <c r="L6470" s="793">
        <v>264.16000000000003</v>
      </c>
      <c r="M6470" s="55" t="s">
        <v>2618</v>
      </c>
      <c r="N6470" s="788" t="s">
        <v>7875</v>
      </c>
    </row>
    <row r="6471" spans="1:14" ht="15">
      <c r="A6471" s="783">
        <v>45977</v>
      </c>
      <c r="B6471" s="55" t="s">
        <v>7876</v>
      </c>
      <c r="C6471" s="784">
        <v>81913</v>
      </c>
      <c r="D6471" s="784" t="s">
        <v>3217</v>
      </c>
      <c r="E6471" s="784">
        <v>100</v>
      </c>
      <c r="F6471" s="784">
        <v>4010</v>
      </c>
      <c r="G6471" s="784" t="s">
        <v>6759</v>
      </c>
      <c r="H6471" s="784" t="s">
        <v>1573</v>
      </c>
      <c r="I6471" s="797">
        <v>1</v>
      </c>
      <c r="J6471" s="784">
        <v>1</v>
      </c>
      <c r="K6471" s="784">
        <v>7.19</v>
      </c>
      <c r="L6471" s="793">
        <v>7.19</v>
      </c>
      <c r="M6471" s="55" t="s">
        <v>2455</v>
      </c>
    </row>
    <row r="6472" spans="1:14" ht="15">
      <c r="A6472" s="783">
        <v>45977</v>
      </c>
      <c r="B6472" s="55" t="s">
        <v>7876</v>
      </c>
      <c r="C6472" s="786">
        <v>80017</v>
      </c>
      <c r="D6472" s="786" t="s">
        <v>2957</v>
      </c>
      <c r="E6472" s="786" t="s">
        <v>3950</v>
      </c>
      <c r="F6472" s="786">
        <v>4010</v>
      </c>
      <c r="G6472" s="786" t="s">
        <v>6760</v>
      </c>
      <c r="H6472" s="786" t="s">
        <v>1573</v>
      </c>
      <c r="I6472" s="798">
        <v>1</v>
      </c>
      <c r="J6472" s="786">
        <v>1</v>
      </c>
      <c r="K6472" s="786">
        <v>13.63</v>
      </c>
      <c r="L6472" s="796">
        <v>13.63</v>
      </c>
      <c r="M6472" s="55" t="s">
        <v>2455</v>
      </c>
    </row>
    <row r="6473" spans="1:14" ht="15">
      <c r="A6473" s="783">
        <v>45977</v>
      </c>
      <c r="B6473" s="55" t="s">
        <v>7876</v>
      </c>
      <c r="C6473" s="784">
        <v>83983</v>
      </c>
      <c r="D6473" s="784" t="s">
        <v>7199</v>
      </c>
      <c r="E6473" s="784">
        <v>50</v>
      </c>
      <c r="F6473" s="784">
        <v>4010</v>
      </c>
      <c r="G6473" s="784" t="s">
        <v>6762</v>
      </c>
      <c r="H6473" s="784" t="s">
        <v>1573</v>
      </c>
      <c r="I6473" s="797">
        <v>1</v>
      </c>
      <c r="J6473" s="784">
        <v>1</v>
      </c>
      <c r="K6473" s="784">
        <v>8.09</v>
      </c>
      <c r="L6473" s="793">
        <v>8.09</v>
      </c>
      <c r="M6473" s="55" t="s">
        <v>2455</v>
      </c>
    </row>
    <row r="6474" spans="1:14" ht="15">
      <c r="A6474" s="783">
        <v>45977</v>
      </c>
      <c r="B6474" s="55" t="s">
        <v>7876</v>
      </c>
      <c r="C6474" s="786">
        <v>83258</v>
      </c>
      <c r="D6474" s="786" t="s">
        <v>2560</v>
      </c>
      <c r="E6474" s="786">
        <v>150</v>
      </c>
      <c r="F6474" s="786">
        <v>4010</v>
      </c>
      <c r="G6474" s="786" t="s">
        <v>7877</v>
      </c>
      <c r="H6474" s="786" t="s">
        <v>1573</v>
      </c>
      <c r="I6474" s="798">
        <v>1</v>
      </c>
      <c r="J6474" s="786">
        <v>1</v>
      </c>
      <c r="K6474" s="786">
        <v>3.76</v>
      </c>
      <c r="L6474" s="796">
        <v>3.76</v>
      </c>
      <c r="M6474" s="55" t="s">
        <v>2455</v>
      </c>
    </row>
    <row r="6475" spans="1:14" ht="15">
      <c r="A6475" s="783">
        <v>45977</v>
      </c>
      <c r="B6475" s="55" t="s">
        <v>7876</v>
      </c>
      <c r="C6475" s="784">
        <v>83565</v>
      </c>
      <c r="D6475" s="784" t="s">
        <v>6747</v>
      </c>
      <c r="E6475" s="784" t="s">
        <v>2230</v>
      </c>
      <c r="F6475" s="784">
        <v>4010</v>
      </c>
      <c r="G6475" s="784" t="s">
        <v>3787</v>
      </c>
      <c r="H6475" s="784" t="s">
        <v>1573</v>
      </c>
      <c r="I6475" s="797">
        <v>1</v>
      </c>
      <c r="J6475" s="784">
        <v>1</v>
      </c>
      <c r="K6475" s="784">
        <v>22.53</v>
      </c>
      <c r="L6475" s="793">
        <v>22.53</v>
      </c>
      <c r="M6475" s="55" t="s">
        <v>2455</v>
      </c>
    </row>
    <row r="6476" spans="1:14" ht="15">
      <c r="A6476" s="783">
        <v>45977</v>
      </c>
      <c r="B6476" s="55" t="s">
        <v>7876</v>
      </c>
      <c r="C6476" s="786">
        <v>83564</v>
      </c>
      <c r="D6476" s="786" t="s">
        <v>6747</v>
      </c>
      <c r="E6476" s="786" t="s">
        <v>441</v>
      </c>
      <c r="F6476" s="786">
        <v>4010</v>
      </c>
      <c r="G6476" s="786" t="s">
        <v>3615</v>
      </c>
      <c r="H6476" s="786" t="s">
        <v>1573</v>
      </c>
      <c r="I6476" s="798">
        <v>1</v>
      </c>
      <c r="J6476" s="786">
        <v>1</v>
      </c>
      <c r="K6476" s="786">
        <v>9.0299999999999994</v>
      </c>
      <c r="L6476" s="796">
        <v>9.0299999999999994</v>
      </c>
      <c r="M6476" s="55" t="s">
        <v>2455</v>
      </c>
    </row>
    <row r="6477" spans="1:14" ht="15">
      <c r="A6477" s="783">
        <v>45977</v>
      </c>
      <c r="B6477" s="55" t="s">
        <v>7876</v>
      </c>
      <c r="C6477" s="784">
        <v>83639</v>
      </c>
      <c r="D6477" s="784" t="s">
        <v>6862</v>
      </c>
      <c r="E6477" s="784">
        <v>110</v>
      </c>
      <c r="F6477" s="784">
        <v>4010</v>
      </c>
      <c r="G6477" s="784" t="s">
        <v>6748</v>
      </c>
      <c r="H6477" s="784" t="s">
        <v>1573</v>
      </c>
      <c r="I6477" s="797">
        <v>1</v>
      </c>
      <c r="J6477" s="784">
        <v>1</v>
      </c>
      <c r="K6477" s="784">
        <v>18.77</v>
      </c>
      <c r="L6477" s="793">
        <v>18.77</v>
      </c>
      <c r="M6477" s="55" t="s">
        <v>2455</v>
      </c>
    </row>
    <row r="6478" spans="1:14" ht="15">
      <c r="A6478" s="783">
        <v>45977</v>
      </c>
      <c r="B6478" s="55" t="s">
        <v>7876</v>
      </c>
      <c r="C6478" s="786">
        <v>83345</v>
      </c>
      <c r="D6478" s="786" t="s">
        <v>5786</v>
      </c>
      <c r="E6478" s="786">
        <v>90</v>
      </c>
      <c r="F6478" s="786">
        <v>4010</v>
      </c>
      <c r="G6478" s="786" t="s">
        <v>3442</v>
      </c>
      <c r="H6478" s="786" t="s">
        <v>1573</v>
      </c>
      <c r="I6478" s="798">
        <v>1</v>
      </c>
      <c r="J6478" s="786">
        <v>1</v>
      </c>
      <c r="K6478" s="786">
        <v>11</v>
      </c>
      <c r="L6478" s="796">
        <v>11</v>
      </c>
      <c r="M6478" s="55" t="s">
        <v>2455</v>
      </c>
    </row>
    <row r="6479" spans="1:14" ht="15">
      <c r="A6479" s="783">
        <v>45977</v>
      </c>
      <c r="B6479" s="55" t="s">
        <v>7876</v>
      </c>
      <c r="C6479" s="784">
        <v>82835</v>
      </c>
      <c r="D6479" s="784" t="s">
        <v>3081</v>
      </c>
      <c r="E6479" s="784" t="s">
        <v>2296</v>
      </c>
      <c r="F6479" s="784">
        <v>4010</v>
      </c>
      <c r="G6479" s="784" t="s">
        <v>3443</v>
      </c>
      <c r="H6479" s="784" t="s">
        <v>1573</v>
      </c>
      <c r="I6479" s="797">
        <v>1</v>
      </c>
      <c r="J6479" s="784">
        <v>1</v>
      </c>
      <c r="K6479" s="784">
        <v>20.91</v>
      </c>
      <c r="L6479" s="793">
        <v>20.91</v>
      </c>
      <c r="M6479" s="55" t="s">
        <v>2455</v>
      </c>
    </row>
    <row r="6480" spans="1:14" ht="15">
      <c r="A6480" s="783">
        <v>45977</v>
      </c>
      <c r="B6480" s="55" t="s">
        <v>7876</v>
      </c>
      <c r="C6480" s="786">
        <v>82313</v>
      </c>
      <c r="D6480" s="786" t="s">
        <v>2336</v>
      </c>
      <c r="E6480" s="786" t="s">
        <v>2296</v>
      </c>
      <c r="F6480" s="786">
        <v>4010</v>
      </c>
      <c r="G6480" s="786" t="s">
        <v>3444</v>
      </c>
      <c r="H6480" s="786" t="s">
        <v>1573</v>
      </c>
      <c r="I6480" s="798">
        <v>1</v>
      </c>
      <c r="J6480" s="786">
        <v>1</v>
      </c>
      <c r="K6480" s="786">
        <v>16.07</v>
      </c>
      <c r="L6480" s="796">
        <v>16.07</v>
      </c>
      <c r="M6480" s="55" t="s">
        <v>2455</v>
      </c>
    </row>
    <row r="6481" spans="1:13" ht="15">
      <c r="A6481" s="783">
        <v>45977</v>
      </c>
      <c r="B6481" s="55" t="s">
        <v>7876</v>
      </c>
      <c r="C6481" s="784">
        <v>83563</v>
      </c>
      <c r="D6481" s="784" t="s">
        <v>6747</v>
      </c>
      <c r="E6481" s="784" t="s">
        <v>2296</v>
      </c>
      <c r="F6481" s="784">
        <v>4010</v>
      </c>
      <c r="G6481" s="784" t="s">
        <v>3166</v>
      </c>
      <c r="H6481" s="784" t="s">
        <v>1573</v>
      </c>
      <c r="I6481" s="797">
        <v>1</v>
      </c>
      <c r="J6481" s="784">
        <v>1</v>
      </c>
      <c r="K6481" s="784">
        <v>12.78</v>
      </c>
      <c r="L6481" s="793">
        <v>12.78</v>
      </c>
      <c r="M6481" s="55" t="s">
        <v>2455</v>
      </c>
    </row>
    <row r="6482" spans="1:13" ht="15">
      <c r="A6482" s="783">
        <v>45977</v>
      </c>
      <c r="B6482" s="55" t="s">
        <v>7876</v>
      </c>
      <c r="C6482" s="786">
        <v>82179</v>
      </c>
      <c r="D6482" s="786" t="s">
        <v>4880</v>
      </c>
      <c r="E6482" s="786">
        <v>150</v>
      </c>
      <c r="F6482" s="786">
        <v>4010</v>
      </c>
      <c r="G6482" s="786" t="s">
        <v>7702</v>
      </c>
      <c r="H6482" s="786" t="s">
        <v>1573</v>
      </c>
      <c r="I6482" s="798">
        <v>1</v>
      </c>
      <c r="J6482" s="786">
        <v>1</v>
      </c>
      <c r="K6482" s="786">
        <v>21.02</v>
      </c>
      <c r="L6482" s="796">
        <v>21.02</v>
      </c>
      <c r="M6482" s="55" t="s">
        <v>2455</v>
      </c>
    </row>
    <row r="6483" spans="1:13" ht="15">
      <c r="A6483" s="783">
        <v>45977</v>
      </c>
      <c r="B6483" s="55" t="s">
        <v>7876</v>
      </c>
      <c r="C6483" s="784">
        <v>83793</v>
      </c>
      <c r="D6483" s="784" t="s">
        <v>6020</v>
      </c>
      <c r="E6483" s="784">
        <v>85</v>
      </c>
      <c r="F6483" s="784">
        <v>4010</v>
      </c>
      <c r="G6483" s="784" t="s">
        <v>3167</v>
      </c>
      <c r="H6483" s="784" t="s">
        <v>1573</v>
      </c>
      <c r="I6483" s="797">
        <v>1</v>
      </c>
      <c r="J6483" s="784">
        <v>1</v>
      </c>
      <c r="K6483" s="784">
        <v>26.76</v>
      </c>
      <c r="L6483" s="793">
        <v>26.76</v>
      </c>
      <c r="M6483" s="55" t="s">
        <v>2455</v>
      </c>
    </row>
    <row r="6484" spans="1:13" ht="15">
      <c r="A6484" s="783">
        <v>45977</v>
      </c>
      <c r="B6484" s="55" t="s">
        <v>7876</v>
      </c>
      <c r="C6484" s="786">
        <v>82099</v>
      </c>
      <c r="D6484" s="786" t="s">
        <v>3948</v>
      </c>
      <c r="E6484" s="786">
        <v>110</v>
      </c>
      <c r="F6484" s="786">
        <v>4010</v>
      </c>
      <c r="G6484" s="786" t="s">
        <v>3169</v>
      </c>
      <c r="H6484" s="786" t="s">
        <v>1573</v>
      </c>
      <c r="I6484" s="798">
        <v>1</v>
      </c>
      <c r="J6484" s="786">
        <v>1</v>
      </c>
      <c r="K6484" s="786">
        <v>17.09</v>
      </c>
      <c r="L6484" s="796">
        <v>17.09</v>
      </c>
      <c r="M6484" s="55" t="s">
        <v>2455</v>
      </c>
    </row>
    <row r="6485" spans="1:13" ht="15">
      <c r="A6485" s="783">
        <v>45977</v>
      </c>
      <c r="B6485" s="55" t="s">
        <v>7876</v>
      </c>
      <c r="C6485" s="784">
        <v>83316</v>
      </c>
      <c r="D6485" s="784" t="s">
        <v>6744</v>
      </c>
      <c r="E6485" s="784">
        <v>150</v>
      </c>
      <c r="F6485" s="784">
        <v>4010</v>
      </c>
      <c r="G6485" s="784" t="s">
        <v>3171</v>
      </c>
      <c r="H6485" s="784" t="s">
        <v>1573</v>
      </c>
      <c r="I6485" s="797">
        <v>1</v>
      </c>
      <c r="J6485" s="784">
        <v>1</v>
      </c>
      <c r="K6485" s="784">
        <v>19.3</v>
      </c>
      <c r="L6485" s="793">
        <v>19.3</v>
      </c>
      <c r="M6485" s="55" t="s">
        <v>2455</v>
      </c>
    </row>
    <row r="6486" spans="1:13" ht="15">
      <c r="A6486" s="783">
        <v>45977</v>
      </c>
      <c r="B6486" s="55" t="s">
        <v>7876</v>
      </c>
      <c r="C6486" s="786">
        <v>83510</v>
      </c>
      <c r="D6486" s="786" t="s">
        <v>6418</v>
      </c>
      <c r="E6486" s="786">
        <v>85</v>
      </c>
      <c r="F6486" s="786">
        <v>4010</v>
      </c>
      <c r="G6486" s="786" t="s">
        <v>3607</v>
      </c>
      <c r="H6486" s="786" t="s">
        <v>1573</v>
      </c>
      <c r="I6486" s="798">
        <v>1</v>
      </c>
      <c r="J6486" s="786">
        <v>1</v>
      </c>
      <c r="K6486" s="786">
        <v>12.39</v>
      </c>
      <c r="L6486" s="796">
        <v>12.39</v>
      </c>
      <c r="M6486" s="55" t="s">
        <v>2455</v>
      </c>
    </row>
    <row r="6487" spans="1:13" ht="15">
      <c r="A6487" s="783">
        <v>45977</v>
      </c>
      <c r="B6487" s="55" t="s">
        <v>7876</v>
      </c>
      <c r="C6487" s="784">
        <v>83807</v>
      </c>
      <c r="D6487" s="784">
        <v>876</v>
      </c>
      <c r="E6487" s="784">
        <v>75</v>
      </c>
      <c r="F6487" s="784">
        <v>4010</v>
      </c>
      <c r="G6487" s="784" t="s">
        <v>5354</v>
      </c>
      <c r="H6487" s="784" t="s">
        <v>1573</v>
      </c>
      <c r="I6487" s="797">
        <v>2</v>
      </c>
      <c r="J6487" s="784">
        <v>2</v>
      </c>
      <c r="K6487" s="784">
        <v>16.2</v>
      </c>
      <c r="L6487" s="793">
        <v>32.4</v>
      </c>
      <c r="M6487" s="55" t="s">
        <v>2455</v>
      </c>
    </row>
    <row r="6488" spans="1:13" ht="15">
      <c r="A6488" s="783">
        <v>45977</v>
      </c>
      <c r="B6488" s="55" t="s">
        <v>7876</v>
      </c>
      <c r="C6488" s="786">
        <v>37028</v>
      </c>
      <c r="D6488" s="786" t="s">
        <v>5289</v>
      </c>
      <c r="E6488" s="786">
        <v>130</v>
      </c>
      <c r="F6488" s="786">
        <v>4010</v>
      </c>
      <c r="G6488" s="786" t="s">
        <v>5355</v>
      </c>
      <c r="H6488" s="786" t="s">
        <v>1573</v>
      </c>
      <c r="I6488" s="798">
        <v>2</v>
      </c>
      <c r="J6488" s="786">
        <v>2</v>
      </c>
      <c r="K6488" s="786">
        <v>7.87</v>
      </c>
      <c r="L6488" s="796">
        <v>15.74</v>
      </c>
      <c r="M6488" s="55" t="s">
        <v>2455</v>
      </c>
    </row>
    <row r="6489" spans="1:13" ht="15">
      <c r="A6489" s="783">
        <v>45977</v>
      </c>
      <c r="B6489" s="55" t="s">
        <v>7876</v>
      </c>
      <c r="C6489" s="784">
        <v>80026</v>
      </c>
      <c r="D6489" s="784" t="s">
        <v>2708</v>
      </c>
      <c r="E6489" s="784" t="s">
        <v>441</v>
      </c>
      <c r="F6489" s="784">
        <v>4010</v>
      </c>
      <c r="G6489" s="784" t="s">
        <v>5356</v>
      </c>
      <c r="H6489" s="784" t="s">
        <v>1573</v>
      </c>
      <c r="I6489" s="797">
        <v>2</v>
      </c>
      <c r="J6489" s="784">
        <v>2</v>
      </c>
      <c r="K6489" s="784">
        <v>16.64</v>
      </c>
      <c r="L6489" s="793">
        <v>33.28</v>
      </c>
      <c r="M6489" s="55" t="s">
        <v>2455</v>
      </c>
    </row>
    <row r="6490" spans="1:13" ht="15">
      <c r="A6490" s="783">
        <v>45977</v>
      </c>
      <c r="B6490" s="55" t="s">
        <v>7876</v>
      </c>
      <c r="C6490" s="786">
        <v>83864</v>
      </c>
      <c r="D6490" s="786" t="s">
        <v>6747</v>
      </c>
      <c r="E6490" s="786" t="s">
        <v>2296</v>
      </c>
      <c r="F6490" s="786">
        <v>4010</v>
      </c>
      <c r="G6490" s="786" t="s">
        <v>6607</v>
      </c>
      <c r="H6490" s="786" t="s">
        <v>1573</v>
      </c>
      <c r="I6490" s="798">
        <v>2</v>
      </c>
      <c r="J6490" s="786">
        <v>2</v>
      </c>
      <c r="K6490" s="786">
        <v>6.93</v>
      </c>
      <c r="L6490" s="796">
        <v>13.86</v>
      </c>
      <c r="M6490" s="55" t="s">
        <v>2455</v>
      </c>
    </row>
    <row r="6491" spans="1:13" ht="15">
      <c r="A6491" s="783">
        <v>45977</v>
      </c>
      <c r="B6491" s="55" t="s">
        <v>7876</v>
      </c>
      <c r="C6491" s="784">
        <v>82407</v>
      </c>
      <c r="D6491" s="784" t="s">
        <v>7483</v>
      </c>
      <c r="E6491" s="784">
        <v>100</v>
      </c>
      <c r="F6491" s="784">
        <v>4010</v>
      </c>
      <c r="G6491" s="784" t="s">
        <v>5357</v>
      </c>
      <c r="H6491" s="784" t="s">
        <v>1573</v>
      </c>
      <c r="I6491" s="797">
        <v>5</v>
      </c>
      <c r="J6491" s="784">
        <v>5</v>
      </c>
      <c r="K6491" s="784">
        <v>6.66</v>
      </c>
      <c r="L6491" s="793">
        <v>33.299999999999997</v>
      </c>
      <c r="M6491" s="55" t="s">
        <v>2455</v>
      </c>
    </row>
    <row r="6492" spans="1:13" ht="15">
      <c r="A6492" s="783">
        <v>45977</v>
      </c>
      <c r="B6492" s="55" t="s">
        <v>7876</v>
      </c>
      <c r="C6492" s="786">
        <v>82203</v>
      </c>
      <c r="D6492" s="786" t="s">
        <v>6088</v>
      </c>
      <c r="E6492" s="786">
        <v>160</v>
      </c>
      <c r="F6492" s="786">
        <v>4010</v>
      </c>
      <c r="G6492" s="786" t="s">
        <v>5358</v>
      </c>
      <c r="H6492" s="786" t="s">
        <v>1573</v>
      </c>
      <c r="I6492" s="798">
        <v>4</v>
      </c>
      <c r="J6492" s="786">
        <v>4</v>
      </c>
      <c r="K6492" s="786">
        <v>20.84</v>
      </c>
      <c r="L6492" s="796">
        <v>83.36</v>
      </c>
      <c r="M6492" s="55" t="s">
        <v>2455</v>
      </c>
    </row>
    <row r="6493" spans="1:13" ht="15">
      <c r="A6493" s="783">
        <v>45977</v>
      </c>
      <c r="B6493" s="55" t="s">
        <v>7878</v>
      </c>
      <c r="C6493" s="784">
        <v>37028</v>
      </c>
      <c r="D6493" s="784" t="s">
        <v>6457</v>
      </c>
      <c r="E6493" s="784">
        <v>130</v>
      </c>
      <c r="F6493" s="784">
        <v>4010</v>
      </c>
      <c r="G6493" s="784" t="s">
        <v>7879</v>
      </c>
      <c r="H6493" s="784" t="s">
        <v>1573</v>
      </c>
      <c r="I6493" s="797">
        <v>2</v>
      </c>
      <c r="J6493" s="784">
        <v>2</v>
      </c>
      <c r="K6493" s="784">
        <v>6.38</v>
      </c>
      <c r="L6493" s="793">
        <v>12.76</v>
      </c>
      <c r="M6493" s="55" t="s">
        <v>2455</v>
      </c>
    </row>
    <row r="6494" spans="1:13" ht="15">
      <c r="A6494" s="783">
        <v>45977</v>
      </c>
      <c r="B6494" s="55" t="s">
        <v>7878</v>
      </c>
      <c r="C6494" s="786">
        <v>82407</v>
      </c>
      <c r="D6494" s="786" t="s">
        <v>7483</v>
      </c>
      <c r="E6494" s="786">
        <v>110</v>
      </c>
      <c r="F6494" s="786">
        <v>4010</v>
      </c>
      <c r="G6494" s="786" t="s">
        <v>7880</v>
      </c>
      <c r="H6494" s="786" t="s">
        <v>1573</v>
      </c>
      <c r="I6494" s="798">
        <v>1</v>
      </c>
      <c r="J6494" s="786">
        <v>1</v>
      </c>
      <c r="K6494" s="786">
        <v>6.66</v>
      </c>
      <c r="L6494" s="796">
        <v>6.66</v>
      </c>
      <c r="M6494" s="55" t="s">
        <v>2455</v>
      </c>
    </row>
    <row r="6495" spans="1:13" ht="15">
      <c r="A6495" s="783">
        <v>45977</v>
      </c>
      <c r="B6495" s="55" t="s">
        <v>7878</v>
      </c>
      <c r="C6495" s="784">
        <v>84297</v>
      </c>
      <c r="D6495" s="784" t="s">
        <v>6086</v>
      </c>
      <c r="E6495" s="784">
        <v>140</v>
      </c>
      <c r="F6495" s="784">
        <v>4010</v>
      </c>
      <c r="G6495" s="784" t="s">
        <v>7881</v>
      </c>
      <c r="H6495" s="784" t="s">
        <v>1573</v>
      </c>
      <c r="I6495" s="797">
        <v>1</v>
      </c>
      <c r="J6495" s="784">
        <v>1</v>
      </c>
      <c r="K6495" s="784">
        <v>7.53</v>
      </c>
      <c r="L6495" s="793">
        <v>7.53</v>
      </c>
      <c r="M6495" s="55" t="s">
        <v>2455</v>
      </c>
    </row>
    <row r="6496" spans="1:13" ht="15">
      <c r="A6496" s="783">
        <v>45977</v>
      </c>
      <c r="B6496" s="55" t="s">
        <v>7878</v>
      </c>
      <c r="C6496" s="786">
        <v>83989</v>
      </c>
      <c r="D6496" s="786" t="s">
        <v>6298</v>
      </c>
      <c r="E6496" s="786">
        <v>50</v>
      </c>
      <c r="F6496" s="786">
        <v>4010</v>
      </c>
      <c r="G6496" s="786" t="s">
        <v>7882</v>
      </c>
      <c r="H6496" s="786" t="s">
        <v>1573</v>
      </c>
      <c r="I6496" s="798">
        <v>1</v>
      </c>
      <c r="J6496" s="786">
        <v>1</v>
      </c>
      <c r="K6496" s="786">
        <v>14.35</v>
      </c>
      <c r="L6496" s="796">
        <v>14.35</v>
      </c>
      <c r="M6496" s="55" t="s">
        <v>2455</v>
      </c>
    </row>
    <row r="6497" spans="1:13" ht="15">
      <c r="A6497" s="783">
        <v>45977</v>
      </c>
      <c r="B6497" s="55" t="s">
        <v>7878</v>
      </c>
      <c r="C6497" s="784">
        <v>83983</v>
      </c>
      <c r="D6497" s="784" t="s">
        <v>7199</v>
      </c>
      <c r="E6497" s="784">
        <v>70</v>
      </c>
      <c r="F6497" s="784">
        <v>4010</v>
      </c>
      <c r="G6497" s="784" t="s">
        <v>7883</v>
      </c>
      <c r="H6497" s="784" t="s">
        <v>1573</v>
      </c>
      <c r="I6497" s="797">
        <v>1</v>
      </c>
      <c r="J6497" s="784">
        <v>1</v>
      </c>
      <c r="K6497" s="784">
        <v>8.09</v>
      </c>
      <c r="L6497" s="793">
        <v>8.09</v>
      </c>
      <c r="M6497" s="55" t="s">
        <v>2455</v>
      </c>
    </row>
    <row r="6498" spans="1:13" ht="15">
      <c r="A6498" s="783">
        <v>45977</v>
      </c>
      <c r="B6498" s="55" t="s">
        <v>7878</v>
      </c>
      <c r="C6498" s="786">
        <v>83983</v>
      </c>
      <c r="D6498" s="786" t="s">
        <v>7199</v>
      </c>
      <c r="E6498" s="786">
        <v>50</v>
      </c>
      <c r="F6498" s="786">
        <v>4010</v>
      </c>
      <c r="G6498" s="786" t="s">
        <v>6762</v>
      </c>
      <c r="H6498" s="786" t="s">
        <v>1573</v>
      </c>
      <c r="I6498" s="798">
        <v>1</v>
      </c>
      <c r="J6498" s="786">
        <v>1</v>
      </c>
      <c r="K6498" s="786">
        <v>8.09</v>
      </c>
      <c r="L6498" s="796">
        <v>8.09</v>
      </c>
      <c r="M6498" s="55" t="s">
        <v>2455</v>
      </c>
    </row>
    <row r="6499" spans="1:13" ht="15">
      <c r="A6499" s="783">
        <v>45977</v>
      </c>
      <c r="B6499" s="55" t="s">
        <v>7878</v>
      </c>
      <c r="C6499" s="784">
        <v>83147</v>
      </c>
      <c r="D6499" s="784" t="s">
        <v>7605</v>
      </c>
      <c r="E6499" s="784" t="s">
        <v>884</v>
      </c>
      <c r="F6499" s="784">
        <v>4010</v>
      </c>
      <c r="G6499" s="784" t="s">
        <v>7884</v>
      </c>
      <c r="H6499" s="784" t="s">
        <v>1573</v>
      </c>
      <c r="I6499" s="797">
        <v>1</v>
      </c>
      <c r="J6499" s="784">
        <v>1</v>
      </c>
      <c r="K6499" s="784">
        <v>26.25</v>
      </c>
      <c r="L6499" s="793">
        <v>26.25</v>
      </c>
      <c r="M6499" s="55" t="s">
        <v>2455</v>
      </c>
    </row>
    <row r="6500" spans="1:13" ht="15">
      <c r="A6500" s="783">
        <v>45977</v>
      </c>
      <c r="B6500" s="55" t="s">
        <v>7878</v>
      </c>
      <c r="C6500" s="786">
        <v>83989</v>
      </c>
      <c r="D6500" s="786" t="s">
        <v>6133</v>
      </c>
      <c r="E6500" s="786">
        <v>50</v>
      </c>
      <c r="F6500" s="786">
        <v>4010</v>
      </c>
      <c r="G6500" s="786" t="s">
        <v>7885</v>
      </c>
      <c r="H6500" s="786" t="s">
        <v>1573</v>
      </c>
      <c r="I6500" s="798">
        <v>1</v>
      </c>
      <c r="J6500" s="786">
        <v>1</v>
      </c>
      <c r="K6500" s="786">
        <v>14.35</v>
      </c>
      <c r="L6500" s="796">
        <v>14.35</v>
      </c>
      <c r="M6500" s="55" t="s">
        <v>2455</v>
      </c>
    </row>
    <row r="6501" spans="1:13" ht="15">
      <c r="A6501" s="783">
        <v>45977</v>
      </c>
      <c r="B6501" s="55" t="s">
        <v>7878</v>
      </c>
      <c r="C6501" s="784">
        <v>82008</v>
      </c>
      <c r="D6501" s="784" t="s">
        <v>6698</v>
      </c>
      <c r="E6501" s="784">
        <v>130</v>
      </c>
      <c r="F6501" s="784">
        <v>4010</v>
      </c>
      <c r="G6501" s="784" t="s">
        <v>7886</v>
      </c>
      <c r="H6501" s="784" t="s">
        <v>1573</v>
      </c>
      <c r="I6501" s="797">
        <v>1</v>
      </c>
      <c r="J6501" s="784">
        <v>1</v>
      </c>
      <c r="K6501" s="784">
        <v>8.59</v>
      </c>
      <c r="L6501" s="793">
        <v>8.59</v>
      </c>
      <c r="M6501" s="55" t="s">
        <v>2455</v>
      </c>
    </row>
    <row r="6502" spans="1:13" ht="15">
      <c r="A6502" s="783">
        <v>45977</v>
      </c>
      <c r="B6502" s="55" t="s">
        <v>7878</v>
      </c>
      <c r="C6502" s="786">
        <v>83552</v>
      </c>
      <c r="D6502" s="786" t="s">
        <v>2710</v>
      </c>
      <c r="E6502" s="786">
        <v>140</v>
      </c>
      <c r="F6502" s="786">
        <v>4010</v>
      </c>
      <c r="G6502" s="786" t="s">
        <v>6754</v>
      </c>
      <c r="H6502" s="786" t="s">
        <v>1573</v>
      </c>
      <c r="I6502" s="798">
        <v>1</v>
      </c>
      <c r="J6502" s="786">
        <v>1</v>
      </c>
      <c r="K6502" s="786">
        <v>18.77</v>
      </c>
      <c r="L6502" s="796">
        <v>18.77</v>
      </c>
      <c r="M6502" s="55" t="s">
        <v>2455</v>
      </c>
    </row>
    <row r="6503" spans="1:13" ht="15">
      <c r="A6503" s="783">
        <v>45977</v>
      </c>
      <c r="B6503" s="55" t="s">
        <v>7878</v>
      </c>
      <c r="C6503" s="784">
        <v>82203</v>
      </c>
      <c r="D6503" s="784" t="s">
        <v>6088</v>
      </c>
      <c r="E6503" s="784">
        <v>160</v>
      </c>
      <c r="F6503" s="784">
        <v>4010</v>
      </c>
      <c r="G6503" s="784" t="s">
        <v>5358</v>
      </c>
      <c r="H6503" s="784" t="s">
        <v>1573</v>
      </c>
      <c r="I6503" s="797">
        <v>1</v>
      </c>
      <c r="J6503" s="784">
        <v>1</v>
      </c>
      <c r="K6503" s="784">
        <v>20.84</v>
      </c>
      <c r="L6503" s="793">
        <v>20.84</v>
      </c>
      <c r="M6503" s="55" t="s">
        <v>2455</v>
      </c>
    </row>
    <row r="6504" spans="1:13" ht="15">
      <c r="A6504" s="783">
        <v>45977</v>
      </c>
      <c r="B6504" s="55" t="s">
        <v>7878</v>
      </c>
      <c r="C6504" s="786">
        <v>81612</v>
      </c>
      <c r="D6504" s="786" t="s">
        <v>3323</v>
      </c>
      <c r="E6504" s="786">
        <v>150</v>
      </c>
      <c r="F6504" s="786">
        <v>4010</v>
      </c>
      <c r="G6504" s="786" t="s">
        <v>6756</v>
      </c>
      <c r="H6504" s="786" t="s">
        <v>1573</v>
      </c>
      <c r="I6504" s="798">
        <v>1</v>
      </c>
      <c r="J6504" s="786">
        <v>1</v>
      </c>
      <c r="K6504" s="786">
        <v>10.61</v>
      </c>
      <c r="L6504" s="796">
        <v>10.61</v>
      </c>
      <c r="M6504" s="55" t="s">
        <v>2455</v>
      </c>
    </row>
    <row r="6505" spans="1:13" ht="15">
      <c r="A6505" s="783">
        <v>45977</v>
      </c>
      <c r="B6505" s="55" t="s">
        <v>7878</v>
      </c>
      <c r="C6505" s="784">
        <v>59852</v>
      </c>
      <c r="D6505" s="784" t="s">
        <v>2255</v>
      </c>
      <c r="E6505" s="784">
        <v>150</v>
      </c>
      <c r="F6505" s="784">
        <v>4010</v>
      </c>
      <c r="G6505" s="784" t="s">
        <v>6757</v>
      </c>
      <c r="H6505" s="784" t="s">
        <v>1573</v>
      </c>
      <c r="I6505" s="797">
        <v>1</v>
      </c>
      <c r="J6505" s="784">
        <v>1</v>
      </c>
      <c r="K6505" s="784">
        <v>7.15</v>
      </c>
      <c r="L6505" s="793">
        <v>7.15</v>
      </c>
      <c r="M6505" s="55" t="s">
        <v>2455</v>
      </c>
    </row>
    <row r="6506" spans="1:13" ht="15">
      <c r="A6506" s="783">
        <v>45977</v>
      </c>
      <c r="B6506" s="55" t="s">
        <v>7878</v>
      </c>
      <c r="C6506" s="786">
        <v>37028</v>
      </c>
      <c r="D6506" s="786" t="s">
        <v>5289</v>
      </c>
      <c r="E6506" s="786">
        <v>130</v>
      </c>
      <c r="F6506" s="786">
        <v>4010</v>
      </c>
      <c r="G6506" s="786" t="s">
        <v>5355</v>
      </c>
      <c r="H6506" s="786" t="s">
        <v>1573</v>
      </c>
      <c r="I6506" s="798">
        <v>1</v>
      </c>
      <c r="J6506" s="786">
        <v>1</v>
      </c>
      <c r="K6506" s="786">
        <v>7.87</v>
      </c>
      <c r="L6506" s="796">
        <v>7.87</v>
      </c>
      <c r="M6506" s="55" t="s">
        <v>2455</v>
      </c>
    </row>
    <row r="6507" spans="1:13" ht="15">
      <c r="A6507" s="783">
        <v>45977</v>
      </c>
      <c r="B6507" s="55" t="s">
        <v>7878</v>
      </c>
      <c r="C6507" s="784">
        <v>83565</v>
      </c>
      <c r="D6507" s="784" t="s">
        <v>6747</v>
      </c>
      <c r="E6507" s="784" t="s">
        <v>2296</v>
      </c>
      <c r="F6507" s="784">
        <v>4010</v>
      </c>
      <c r="G6507" s="784" t="s">
        <v>6758</v>
      </c>
      <c r="H6507" s="784" t="s">
        <v>1573</v>
      </c>
      <c r="I6507" s="797">
        <v>1</v>
      </c>
      <c r="J6507" s="784">
        <v>1</v>
      </c>
      <c r="K6507" s="784">
        <v>22.53</v>
      </c>
      <c r="L6507" s="793">
        <v>22.53</v>
      </c>
      <c r="M6507" s="55" t="s">
        <v>2455</v>
      </c>
    </row>
    <row r="6508" spans="1:13" ht="15">
      <c r="A6508" s="783">
        <v>45977</v>
      </c>
      <c r="B6508" s="55" t="s">
        <v>7887</v>
      </c>
      <c r="C6508" s="784">
        <v>82717</v>
      </c>
      <c r="D6508" s="784" t="s">
        <v>3298</v>
      </c>
      <c r="E6508" s="784">
        <v>85</v>
      </c>
      <c r="F6508" s="784">
        <v>4010</v>
      </c>
      <c r="G6508" s="784" t="s">
        <v>6489</v>
      </c>
      <c r="H6508" s="784" t="s">
        <v>1573</v>
      </c>
      <c r="I6508" s="797">
        <v>2</v>
      </c>
      <c r="J6508" s="784">
        <v>2</v>
      </c>
      <c r="K6508" s="784">
        <v>8.81</v>
      </c>
      <c r="L6508" s="793">
        <v>17.62</v>
      </c>
      <c r="M6508" s="55" t="s">
        <v>2455</v>
      </c>
    </row>
    <row r="6509" spans="1:13" ht="15">
      <c r="A6509" s="783">
        <v>45977</v>
      </c>
      <c r="B6509" s="55" t="s">
        <v>7887</v>
      </c>
      <c r="C6509" s="786">
        <v>82206</v>
      </c>
      <c r="D6509" s="786" t="s">
        <v>2988</v>
      </c>
      <c r="E6509" s="786" t="s">
        <v>2520</v>
      </c>
      <c r="F6509" s="786">
        <v>4010</v>
      </c>
      <c r="G6509" s="786" t="s">
        <v>6490</v>
      </c>
      <c r="H6509" s="786" t="s">
        <v>1573</v>
      </c>
      <c r="I6509" s="798">
        <v>1</v>
      </c>
      <c r="J6509" s="786">
        <v>1</v>
      </c>
      <c r="K6509" s="786">
        <v>2.5299999999999998</v>
      </c>
      <c r="L6509" s="796">
        <v>2.5299999999999998</v>
      </c>
      <c r="M6509" s="55" t="s">
        <v>2455</v>
      </c>
    </row>
    <row r="6510" spans="1:13" ht="15">
      <c r="A6510" s="783">
        <v>45977</v>
      </c>
      <c r="B6510" s="55" t="s">
        <v>7887</v>
      </c>
      <c r="C6510" s="784">
        <v>60008</v>
      </c>
      <c r="D6510" s="784" t="s">
        <v>2382</v>
      </c>
      <c r="E6510" s="784">
        <v>60</v>
      </c>
      <c r="F6510" s="784">
        <v>4010</v>
      </c>
      <c r="G6510" s="784" t="s">
        <v>6492</v>
      </c>
      <c r="H6510" s="784" t="s">
        <v>1573</v>
      </c>
      <c r="I6510" s="797">
        <v>1</v>
      </c>
      <c r="J6510" s="784">
        <v>1</v>
      </c>
      <c r="K6510" s="784">
        <v>5.76</v>
      </c>
      <c r="L6510" s="793">
        <v>5.76</v>
      </c>
      <c r="M6510" s="55" t="s">
        <v>2455</v>
      </c>
    </row>
    <row r="6511" spans="1:13" ht="15">
      <c r="A6511" s="783">
        <v>45977</v>
      </c>
      <c r="B6511" s="55" t="s">
        <v>7887</v>
      </c>
      <c r="C6511" s="786">
        <v>83622</v>
      </c>
      <c r="D6511" s="786" t="s">
        <v>7751</v>
      </c>
      <c r="E6511" s="786">
        <v>70</v>
      </c>
      <c r="F6511" s="786">
        <v>4010</v>
      </c>
      <c r="G6511" s="786" t="s">
        <v>7888</v>
      </c>
      <c r="H6511" s="786" t="s">
        <v>1573</v>
      </c>
      <c r="I6511" s="798">
        <v>1</v>
      </c>
      <c r="J6511" s="786">
        <v>1</v>
      </c>
      <c r="K6511" s="786">
        <v>5.78</v>
      </c>
      <c r="L6511" s="796">
        <v>5.78</v>
      </c>
      <c r="M6511" s="55" t="s">
        <v>2455</v>
      </c>
    </row>
    <row r="6512" spans="1:13" ht="15">
      <c r="A6512" s="783">
        <v>45977</v>
      </c>
      <c r="B6512" s="55" t="s">
        <v>7887</v>
      </c>
      <c r="C6512" s="784">
        <v>80124</v>
      </c>
      <c r="D6512" s="784" t="s">
        <v>2292</v>
      </c>
      <c r="E6512" s="784">
        <v>70</v>
      </c>
      <c r="F6512" s="784">
        <v>4010</v>
      </c>
      <c r="G6512" s="784" t="s">
        <v>7889</v>
      </c>
      <c r="H6512" s="784" t="s">
        <v>1573</v>
      </c>
      <c r="I6512" s="797">
        <v>1</v>
      </c>
      <c r="J6512" s="784">
        <v>1</v>
      </c>
      <c r="K6512" s="784">
        <v>9.36</v>
      </c>
      <c r="L6512" s="793">
        <v>9.36</v>
      </c>
      <c r="M6512" s="55" t="s">
        <v>2455</v>
      </c>
    </row>
    <row r="6513" spans="1:14" ht="15">
      <c r="A6513" s="783">
        <v>45977</v>
      </c>
      <c r="B6513" s="55" t="s">
        <v>7887</v>
      </c>
      <c r="C6513" s="786">
        <v>67377</v>
      </c>
      <c r="D6513" s="786" t="s">
        <v>3205</v>
      </c>
      <c r="E6513" s="786">
        <v>150</v>
      </c>
      <c r="F6513" s="786">
        <v>4010</v>
      </c>
      <c r="G6513" s="786" t="s">
        <v>7890</v>
      </c>
      <c r="H6513" s="786" t="s">
        <v>1573</v>
      </c>
      <c r="I6513" s="798">
        <v>1</v>
      </c>
      <c r="J6513" s="786">
        <v>1</v>
      </c>
      <c r="K6513" s="786">
        <v>4.2</v>
      </c>
      <c r="L6513" s="796">
        <v>4.2</v>
      </c>
      <c r="M6513" s="55" t="s">
        <v>2455</v>
      </c>
    </row>
    <row r="6514" spans="1:14" ht="15">
      <c r="A6514" s="783">
        <v>45977</v>
      </c>
      <c r="B6514" s="55" t="s">
        <v>7887</v>
      </c>
      <c r="C6514" s="784">
        <v>81346</v>
      </c>
      <c r="D6514" s="784">
        <v>15</v>
      </c>
      <c r="E6514" s="784">
        <v>120</v>
      </c>
      <c r="F6514" s="784">
        <v>4010</v>
      </c>
      <c r="G6514" s="784" t="s">
        <v>7891</v>
      </c>
      <c r="H6514" s="784" t="s">
        <v>1573</v>
      </c>
      <c r="I6514" s="797">
        <v>1</v>
      </c>
      <c r="J6514" s="784">
        <v>1</v>
      </c>
      <c r="K6514" s="784">
        <v>4.93</v>
      </c>
      <c r="L6514" s="793">
        <v>4.93</v>
      </c>
      <c r="M6514" s="55" t="s">
        <v>2455</v>
      </c>
    </row>
    <row r="6515" spans="1:14" ht="15">
      <c r="A6515" s="783">
        <v>45977</v>
      </c>
      <c r="B6515" s="55" t="s">
        <v>7887</v>
      </c>
      <c r="C6515" s="786">
        <v>81076</v>
      </c>
      <c r="D6515" s="786" t="s">
        <v>2650</v>
      </c>
      <c r="E6515" s="786">
        <v>120</v>
      </c>
      <c r="F6515" s="786">
        <v>4010</v>
      </c>
      <c r="G6515" s="786" t="s">
        <v>7892</v>
      </c>
      <c r="H6515" s="786" t="s">
        <v>1573</v>
      </c>
      <c r="I6515" s="798">
        <v>1</v>
      </c>
      <c r="J6515" s="786">
        <v>1</v>
      </c>
      <c r="K6515" s="786">
        <v>14.77</v>
      </c>
      <c r="L6515" s="796">
        <v>14.77</v>
      </c>
      <c r="M6515" s="55" t="s">
        <v>2455</v>
      </c>
    </row>
    <row r="6516" spans="1:14" ht="15">
      <c r="A6516" s="783">
        <v>45977</v>
      </c>
      <c r="B6516" s="55" t="s">
        <v>7887</v>
      </c>
      <c r="C6516" s="784">
        <v>83506</v>
      </c>
      <c r="D6516" s="784">
        <v>15</v>
      </c>
      <c r="E6516" s="784">
        <v>120</v>
      </c>
      <c r="F6516" s="784">
        <v>4010</v>
      </c>
      <c r="G6516" s="784" t="s">
        <v>7893</v>
      </c>
      <c r="H6516" s="784" t="s">
        <v>1573</v>
      </c>
      <c r="I6516" s="797">
        <v>1</v>
      </c>
      <c r="J6516" s="784">
        <v>1</v>
      </c>
      <c r="K6516" s="784">
        <v>11.85</v>
      </c>
      <c r="L6516" s="793">
        <v>11.85</v>
      </c>
      <c r="M6516" s="55" t="s">
        <v>2455</v>
      </c>
    </row>
    <row r="6517" spans="1:14" ht="15">
      <c r="A6517" s="783">
        <v>45977</v>
      </c>
      <c r="B6517" s="55" t="s">
        <v>7887</v>
      </c>
      <c r="C6517" s="786">
        <v>83354</v>
      </c>
      <c r="D6517" s="786" t="s">
        <v>5850</v>
      </c>
      <c r="E6517" s="786">
        <v>60</v>
      </c>
      <c r="F6517" s="786">
        <v>4010</v>
      </c>
      <c r="G6517" s="786" t="s">
        <v>7894</v>
      </c>
      <c r="H6517" s="786" t="s">
        <v>1573</v>
      </c>
      <c r="I6517" s="798">
        <v>1</v>
      </c>
      <c r="J6517" s="786">
        <v>1</v>
      </c>
      <c r="K6517" s="786">
        <v>8.6199999999999992</v>
      </c>
      <c r="L6517" s="796">
        <v>8.6199999999999992</v>
      </c>
      <c r="M6517" s="55" t="s">
        <v>2455</v>
      </c>
    </row>
    <row r="6518" spans="1:14" ht="15">
      <c r="A6518" s="783">
        <v>45977</v>
      </c>
      <c r="B6518" s="55" t="s">
        <v>7887</v>
      </c>
      <c r="C6518" s="784">
        <v>83351</v>
      </c>
      <c r="D6518" s="784" t="s">
        <v>5292</v>
      </c>
      <c r="E6518" s="784">
        <v>60</v>
      </c>
      <c r="F6518" s="784">
        <v>4010</v>
      </c>
      <c r="G6518" s="784" t="s">
        <v>7895</v>
      </c>
      <c r="H6518" s="784" t="s">
        <v>1573</v>
      </c>
      <c r="I6518" s="797">
        <v>1</v>
      </c>
      <c r="J6518" s="784">
        <v>1</v>
      </c>
      <c r="K6518" s="784">
        <v>11.05</v>
      </c>
      <c r="L6518" s="793">
        <v>11.05</v>
      </c>
      <c r="M6518" s="55" t="s">
        <v>2455</v>
      </c>
    </row>
    <row r="6519" spans="1:14" ht="15">
      <c r="A6519" s="783">
        <v>45977</v>
      </c>
      <c r="B6519" s="55" t="s">
        <v>7887</v>
      </c>
      <c r="C6519" s="786">
        <v>67262</v>
      </c>
      <c r="D6519" s="786" t="s">
        <v>2708</v>
      </c>
      <c r="E6519" s="786">
        <v>110</v>
      </c>
      <c r="F6519" s="786">
        <v>4010</v>
      </c>
      <c r="G6519" s="786" t="s">
        <v>7896</v>
      </c>
      <c r="H6519" s="786" t="s">
        <v>1573</v>
      </c>
      <c r="I6519" s="798">
        <v>1</v>
      </c>
      <c r="J6519" s="786">
        <v>1</v>
      </c>
      <c r="K6519" s="786">
        <v>9.98</v>
      </c>
      <c r="L6519" s="796">
        <v>9.98</v>
      </c>
      <c r="M6519" s="55" t="s">
        <v>2455</v>
      </c>
    </row>
    <row r="6520" spans="1:14" ht="15">
      <c r="A6520" s="783">
        <v>45977</v>
      </c>
      <c r="B6520" s="55" t="s">
        <v>7887</v>
      </c>
      <c r="C6520" s="784">
        <v>82307</v>
      </c>
      <c r="D6520" s="784" t="s">
        <v>2495</v>
      </c>
      <c r="E6520" s="784">
        <v>60</v>
      </c>
      <c r="F6520" s="784">
        <v>4010</v>
      </c>
      <c r="G6520" s="784" t="s">
        <v>7897</v>
      </c>
      <c r="H6520" s="784" t="s">
        <v>1573</v>
      </c>
      <c r="I6520" s="797">
        <v>1</v>
      </c>
      <c r="J6520" s="784">
        <v>1</v>
      </c>
      <c r="K6520" s="784">
        <v>26.65</v>
      </c>
      <c r="L6520" s="793">
        <v>26.65</v>
      </c>
      <c r="M6520" s="55" t="s">
        <v>2455</v>
      </c>
    </row>
    <row r="6521" spans="1:14" ht="15">
      <c r="A6521" s="783">
        <v>45977</v>
      </c>
      <c r="B6521" s="55" t="s">
        <v>7898</v>
      </c>
      <c r="C6521" s="784">
        <v>83639</v>
      </c>
      <c r="D6521" s="784" t="s">
        <v>6746</v>
      </c>
      <c r="E6521" s="784">
        <v>160</v>
      </c>
      <c r="F6521" s="784">
        <v>4010</v>
      </c>
      <c r="G6521" s="784" t="s">
        <v>6487</v>
      </c>
      <c r="H6521" s="784" t="s">
        <v>1573</v>
      </c>
      <c r="I6521" s="797">
        <v>2</v>
      </c>
      <c r="J6521" s="784">
        <v>2</v>
      </c>
      <c r="K6521" s="784">
        <v>18.77</v>
      </c>
      <c r="L6521" s="793">
        <v>37.54</v>
      </c>
      <c r="M6521" s="55" t="s">
        <v>2455</v>
      </c>
    </row>
    <row r="6522" spans="1:14" ht="15">
      <c r="A6522" s="783">
        <v>45977</v>
      </c>
      <c r="B6522" s="55" t="s">
        <v>7898</v>
      </c>
      <c r="C6522" s="786">
        <v>80990</v>
      </c>
      <c r="D6522" s="786" t="s">
        <v>5862</v>
      </c>
      <c r="E6522" s="786">
        <v>120</v>
      </c>
      <c r="F6522" s="786">
        <v>4010</v>
      </c>
      <c r="G6522" s="786" t="s">
        <v>6488</v>
      </c>
      <c r="H6522" s="786" t="s">
        <v>1573</v>
      </c>
      <c r="I6522" s="798">
        <v>2</v>
      </c>
      <c r="J6522" s="786">
        <v>2</v>
      </c>
      <c r="K6522" s="786">
        <v>8.1999999999999993</v>
      </c>
      <c r="L6522" s="796">
        <v>16.399999999999999</v>
      </c>
      <c r="M6522" s="55" t="s">
        <v>2455</v>
      </c>
    </row>
    <row r="6523" spans="1:14" ht="15">
      <c r="A6523" s="783">
        <v>45978</v>
      </c>
      <c r="B6523" s="784" t="s">
        <v>7899</v>
      </c>
      <c r="C6523" s="784">
        <v>84296</v>
      </c>
      <c r="D6523" s="784" t="s">
        <v>5588</v>
      </c>
      <c r="E6523" s="784">
        <v>85</v>
      </c>
      <c r="F6523" s="784">
        <v>4010</v>
      </c>
      <c r="G6523" s="784" t="s">
        <v>7900</v>
      </c>
      <c r="H6523" s="784" t="s">
        <v>1573</v>
      </c>
      <c r="I6523" s="797"/>
      <c r="J6523" s="784">
        <v>15</v>
      </c>
      <c r="K6523" s="784">
        <v>7.35</v>
      </c>
      <c r="L6523" s="793">
        <v>110.25</v>
      </c>
      <c r="M6523" s="55" t="s">
        <v>2618</v>
      </c>
      <c r="N6523" s="788" t="s">
        <v>7901</v>
      </c>
    </row>
    <row r="6524" spans="1:14" ht="15">
      <c r="A6524" s="783">
        <v>45978</v>
      </c>
      <c r="B6524" s="784" t="s">
        <v>7902</v>
      </c>
      <c r="C6524" s="784">
        <v>80046</v>
      </c>
      <c r="D6524" s="784" t="s">
        <v>6862</v>
      </c>
      <c r="E6524" s="784" t="s">
        <v>289</v>
      </c>
      <c r="F6524" s="784">
        <v>4010</v>
      </c>
      <c r="G6524" s="784" t="s">
        <v>7903</v>
      </c>
      <c r="H6524" s="784" t="s">
        <v>1573</v>
      </c>
      <c r="I6524" s="797"/>
      <c r="J6524" s="784">
        <v>-43</v>
      </c>
      <c r="K6524" s="784">
        <v>11.93</v>
      </c>
      <c r="L6524" s="793">
        <v>-512.99</v>
      </c>
      <c r="M6524" s="55" t="s">
        <v>2618</v>
      </c>
      <c r="N6524" s="788" t="s">
        <v>7904</v>
      </c>
    </row>
    <row r="6525" spans="1:14" ht="15">
      <c r="A6525" s="282">
        <v>45978</v>
      </c>
      <c r="B6525" s="55" t="s">
        <v>7905</v>
      </c>
      <c r="C6525" s="784">
        <v>58662</v>
      </c>
      <c r="D6525" s="784" t="s">
        <v>5371</v>
      </c>
      <c r="E6525" s="784" t="s">
        <v>441</v>
      </c>
      <c r="F6525" s="784">
        <v>4010</v>
      </c>
      <c r="G6525" s="784" t="s">
        <v>5372</v>
      </c>
      <c r="H6525" s="784" t="s">
        <v>1573</v>
      </c>
      <c r="J6525" s="55">
        <v>-1</v>
      </c>
      <c r="K6525" s="791">
        <v>8.7899999999999991</v>
      </c>
      <c r="L6525" s="791">
        <v>-8.7899999999999991</v>
      </c>
      <c r="M6525" s="55" t="s">
        <v>2864</v>
      </c>
    </row>
    <row r="6526" spans="1:14" ht="15">
      <c r="A6526" s="282">
        <v>45978</v>
      </c>
      <c r="B6526" s="55" t="s">
        <v>7905</v>
      </c>
      <c r="C6526" s="786">
        <v>58662</v>
      </c>
      <c r="D6526" s="786" t="s">
        <v>4877</v>
      </c>
      <c r="E6526" s="786" t="s">
        <v>2296</v>
      </c>
      <c r="F6526" s="786">
        <v>4010</v>
      </c>
      <c r="G6526" s="786" t="s">
        <v>7906</v>
      </c>
      <c r="H6526" s="786" t="s">
        <v>1573</v>
      </c>
      <c r="J6526" s="55">
        <v>-1</v>
      </c>
      <c r="K6526" s="791">
        <v>9.09</v>
      </c>
      <c r="L6526" s="791">
        <v>-9.09</v>
      </c>
      <c r="M6526" s="55" t="s">
        <v>2864</v>
      </c>
    </row>
    <row r="6527" spans="1:14" ht="15">
      <c r="A6527" s="282">
        <v>45978</v>
      </c>
      <c r="B6527" s="55" t="s">
        <v>7907</v>
      </c>
      <c r="C6527" s="784">
        <v>58661</v>
      </c>
      <c r="D6527" s="784" t="s">
        <v>4038</v>
      </c>
      <c r="E6527" s="784" t="s">
        <v>289</v>
      </c>
      <c r="F6527" s="784">
        <v>4010</v>
      </c>
      <c r="G6527" s="784" t="s">
        <v>7908</v>
      </c>
      <c r="H6527" s="784" t="s">
        <v>1573</v>
      </c>
      <c r="J6527" s="55">
        <v>-1</v>
      </c>
      <c r="K6527" s="791">
        <v>6.96</v>
      </c>
      <c r="L6527" s="791">
        <v>-6.96</v>
      </c>
      <c r="M6527" s="55" t="s">
        <v>2287</v>
      </c>
    </row>
    <row r="6528" spans="1:14" ht="15">
      <c r="A6528" s="282">
        <v>45978</v>
      </c>
      <c r="B6528" s="55" t="s">
        <v>7907</v>
      </c>
      <c r="C6528" s="786">
        <v>52622</v>
      </c>
      <c r="D6528" s="786" t="s">
        <v>2336</v>
      </c>
      <c r="E6528" s="786" t="s">
        <v>7909</v>
      </c>
      <c r="F6528" s="786">
        <v>4010</v>
      </c>
      <c r="G6528" s="786" t="s">
        <v>7910</v>
      </c>
      <c r="H6528" s="786" t="s">
        <v>1573</v>
      </c>
      <c r="J6528" s="55">
        <v>-1</v>
      </c>
      <c r="K6528" s="791">
        <v>4</v>
      </c>
      <c r="L6528" s="791">
        <v>-4</v>
      </c>
      <c r="M6528" s="55" t="s">
        <v>2287</v>
      </c>
    </row>
    <row r="6529" spans="1:13" ht="15">
      <c r="A6529" s="282">
        <v>45978</v>
      </c>
      <c r="B6529" s="55" t="s">
        <v>7907</v>
      </c>
      <c r="C6529" s="784">
        <v>81211</v>
      </c>
      <c r="D6529" s="784" t="s">
        <v>4641</v>
      </c>
      <c r="E6529" s="784">
        <v>85</v>
      </c>
      <c r="F6529" s="784">
        <v>4010</v>
      </c>
      <c r="G6529" s="784" t="s">
        <v>7911</v>
      </c>
      <c r="H6529" s="784" t="s">
        <v>1573</v>
      </c>
      <c r="J6529" s="55">
        <v>-1</v>
      </c>
      <c r="K6529" s="791">
        <v>11.31</v>
      </c>
      <c r="L6529" s="791">
        <v>-11.31</v>
      </c>
      <c r="M6529" s="55" t="s">
        <v>2287</v>
      </c>
    </row>
    <row r="6530" spans="1:13" ht="15">
      <c r="A6530" s="282">
        <v>45978</v>
      </c>
      <c r="B6530" s="55" t="s">
        <v>7907</v>
      </c>
      <c r="C6530" s="786">
        <v>58665</v>
      </c>
      <c r="D6530" s="786" t="s">
        <v>5946</v>
      </c>
      <c r="E6530" s="786" t="s">
        <v>2230</v>
      </c>
      <c r="F6530" s="786">
        <v>4010</v>
      </c>
      <c r="G6530" s="786" t="s">
        <v>7912</v>
      </c>
      <c r="H6530" s="786" t="s">
        <v>1573</v>
      </c>
      <c r="J6530" s="55">
        <v>-1</v>
      </c>
      <c r="K6530" s="791">
        <v>8.65</v>
      </c>
      <c r="L6530" s="791">
        <v>-8.65</v>
      </c>
      <c r="M6530" s="55" t="s">
        <v>2287</v>
      </c>
    </row>
    <row r="6531" spans="1:13" ht="15">
      <c r="A6531" s="282">
        <v>45979</v>
      </c>
      <c r="B6531" s="55" t="s">
        <v>7913</v>
      </c>
      <c r="C6531" s="784">
        <v>67501</v>
      </c>
      <c r="D6531" s="784" t="s">
        <v>2560</v>
      </c>
      <c r="E6531" s="784">
        <v>130</v>
      </c>
      <c r="F6531" s="784">
        <v>4010</v>
      </c>
      <c r="G6531" s="784" t="s">
        <v>7914</v>
      </c>
      <c r="H6531" s="784" t="s">
        <v>1573</v>
      </c>
      <c r="J6531" s="784">
        <v>45</v>
      </c>
      <c r="K6531" s="784">
        <v>7.58</v>
      </c>
      <c r="L6531" s="784">
        <v>341.1</v>
      </c>
      <c r="M6531" s="55" t="s">
        <v>2547</v>
      </c>
    </row>
    <row r="6532" spans="1:13" ht="15">
      <c r="A6532" s="282">
        <v>45979</v>
      </c>
      <c r="B6532" s="55" t="s">
        <v>7913</v>
      </c>
      <c r="C6532" s="786">
        <v>67501</v>
      </c>
      <c r="D6532" s="786" t="s">
        <v>5544</v>
      </c>
      <c r="E6532" s="786">
        <v>130</v>
      </c>
      <c r="F6532" s="786">
        <v>4010</v>
      </c>
      <c r="G6532" s="786" t="s">
        <v>7193</v>
      </c>
      <c r="H6532" s="786" t="s">
        <v>1573</v>
      </c>
      <c r="J6532" s="786">
        <v>-45</v>
      </c>
      <c r="K6532" s="786">
        <v>7.58</v>
      </c>
      <c r="L6532" s="786">
        <v>-341.1</v>
      </c>
      <c r="M6532" s="55" t="s">
        <v>2547</v>
      </c>
    </row>
    <row r="6533" spans="1:13" ht="15">
      <c r="A6533" s="282">
        <v>45979</v>
      </c>
      <c r="B6533" s="55" t="s">
        <v>7915</v>
      </c>
      <c r="C6533" s="784">
        <v>83068</v>
      </c>
      <c r="D6533" s="784" t="s">
        <v>7916</v>
      </c>
      <c r="E6533" s="784">
        <v>75</v>
      </c>
      <c r="F6533" s="784">
        <v>4010</v>
      </c>
      <c r="G6533" s="784" t="s">
        <v>7917</v>
      </c>
      <c r="H6533" s="784" t="s">
        <v>3134</v>
      </c>
      <c r="J6533" s="784">
        <v>2</v>
      </c>
      <c r="K6533" s="784">
        <v>9.8800000000000008</v>
      </c>
      <c r="L6533" s="784">
        <v>19.760000000000002</v>
      </c>
      <c r="M6533" s="55" t="s">
        <v>2455</v>
      </c>
    </row>
    <row r="6534" spans="1:13" ht="15">
      <c r="A6534" s="282">
        <v>45979</v>
      </c>
      <c r="B6534" s="55" t="s">
        <v>7915</v>
      </c>
      <c r="C6534" s="786">
        <v>83068</v>
      </c>
      <c r="D6534" s="786" t="s">
        <v>7918</v>
      </c>
      <c r="E6534" s="786">
        <v>70</v>
      </c>
      <c r="F6534" s="786">
        <v>4010</v>
      </c>
      <c r="G6534" s="786" t="s">
        <v>7919</v>
      </c>
      <c r="H6534" s="786" t="s">
        <v>3134</v>
      </c>
      <c r="J6534" s="786">
        <v>2</v>
      </c>
      <c r="K6534" s="786">
        <v>9.23</v>
      </c>
      <c r="L6534" s="786">
        <v>18.46</v>
      </c>
      <c r="M6534" s="55" t="s">
        <v>2455</v>
      </c>
    </row>
    <row r="6535" spans="1:13" ht="15">
      <c r="A6535" s="282">
        <v>45979</v>
      </c>
      <c r="B6535" s="55" t="s">
        <v>7920</v>
      </c>
      <c r="C6535" s="784">
        <v>83247</v>
      </c>
      <c r="D6535" s="784" t="s">
        <v>3930</v>
      </c>
      <c r="E6535" s="784">
        <v>150</v>
      </c>
      <c r="F6535" s="784">
        <v>4010</v>
      </c>
      <c r="G6535" s="784" t="s">
        <v>7921</v>
      </c>
      <c r="H6535" s="784" t="s">
        <v>1573</v>
      </c>
      <c r="J6535" s="784">
        <v>1</v>
      </c>
      <c r="K6535" s="784">
        <v>7.86</v>
      </c>
      <c r="L6535" s="784">
        <v>7.86</v>
      </c>
      <c r="M6535" s="55" t="s">
        <v>2455</v>
      </c>
    </row>
    <row r="6536" spans="1:13" ht="15">
      <c r="A6536" s="282">
        <v>45979</v>
      </c>
      <c r="B6536" s="55" t="s">
        <v>7920</v>
      </c>
      <c r="C6536" s="786">
        <v>82675</v>
      </c>
      <c r="D6536" s="786" t="s">
        <v>4300</v>
      </c>
      <c r="E6536" s="786">
        <v>110</v>
      </c>
      <c r="F6536" s="786">
        <v>4010</v>
      </c>
      <c r="G6536" s="786" t="s">
        <v>2719</v>
      </c>
      <c r="H6536" s="786" t="s">
        <v>1573</v>
      </c>
      <c r="J6536" s="786">
        <v>1</v>
      </c>
      <c r="K6536" s="786">
        <v>4.24</v>
      </c>
      <c r="L6536" s="786">
        <v>4.24</v>
      </c>
      <c r="M6536" s="55" t="s">
        <v>2455</v>
      </c>
    </row>
    <row r="6537" spans="1:13" ht="15">
      <c r="A6537" s="282">
        <v>45979</v>
      </c>
      <c r="B6537" s="55" t="s">
        <v>7920</v>
      </c>
      <c r="C6537" s="784">
        <v>82721</v>
      </c>
      <c r="D6537" s="784" t="s">
        <v>3656</v>
      </c>
      <c r="E6537" s="784">
        <v>150</v>
      </c>
      <c r="F6537" s="784">
        <v>4010</v>
      </c>
      <c r="G6537" s="784" t="s">
        <v>5206</v>
      </c>
      <c r="H6537" s="784" t="s">
        <v>1573</v>
      </c>
      <c r="J6537" s="784">
        <v>1</v>
      </c>
      <c r="K6537" s="784">
        <v>7.45</v>
      </c>
      <c r="L6537" s="784">
        <v>7.45</v>
      </c>
      <c r="M6537" s="55" t="s">
        <v>2455</v>
      </c>
    </row>
    <row r="6538" spans="1:13" ht="15">
      <c r="A6538" s="282">
        <v>45979</v>
      </c>
      <c r="B6538" s="55" t="s">
        <v>7920</v>
      </c>
      <c r="C6538" s="786">
        <v>66936</v>
      </c>
      <c r="D6538" s="786" t="s">
        <v>6012</v>
      </c>
      <c r="E6538" s="786">
        <v>80</v>
      </c>
      <c r="F6538" s="786">
        <v>4010</v>
      </c>
      <c r="G6538" s="786" t="s">
        <v>7922</v>
      </c>
      <c r="H6538" s="786" t="s">
        <v>1573</v>
      </c>
      <c r="J6538" s="786">
        <v>1</v>
      </c>
      <c r="K6538" s="786">
        <v>7.85</v>
      </c>
      <c r="L6538" s="786">
        <v>7.85</v>
      </c>
      <c r="M6538" s="55" t="s">
        <v>2455</v>
      </c>
    </row>
    <row r="6539" spans="1:13" ht="15">
      <c r="A6539" s="282">
        <v>45979</v>
      </c>
      <c r="B6539" s="55" t="s">
        <v>7920</v>
      </c>
      <c r="C6539" s="784">
        <v>83807</v>
      </c>
      <c r="D6539" s="784">
        <v>876</v>
      </c>
      <c r="E6539" s="784">
        <v>60</v>
      </c>
      <c r="F6539" s="784">
        <v>4010</v>
      </c>
      <c r="G6539" s="784" t="s">
        <v>7923</v>
      </c>
      <c r="H6539" s="784" t="s">
        <v>1573</v>
      </c>
      <c r="J6539" s="784">
        <v>1</v>
      </c>
      <c r="K6539" s="784">
        <v>16.2</v>
      </c>
      <c r="L6539" s="784">
        <v>16.2</v>
      </c>
      <c r="M6539" s="55" t="s">
        <v>2455</v>
      </c>
    </row>
    <row r="6540" spans="1:13" ht="15">
      <c r="A6540" s="282">
        <v>45979</v>
      </c>
      <c r="B6540" s="55" t="s">
        <v>7920</v>
      </c>
      <c r="C6540" s="786">
        <v>67377</v>
      </c>
      <c r="D6540" s="786" t="s">
        <v>2934</v>
      </c>
      <c r="E6540" s="786">
        <v>100</v>
      </c>
      <c r="F6540" s="786">
        <v>4010</v>
      </c>
      <c r="G6540" s="786" t="s">
        <v>4190</v>
      </c>
      <c r="H6540" s="786" t="s">
        <v>1573</v>
      </c>
      <c r="J6540" s="786">
        <v>1</v>
      </c>
      <c r="K6540" s="786">
        <v>4.2</v>
      </c>
      <c r="L6540" s="786">
        <v>4.2</v>
      </c>
      <c r="M6540" s="55" t="s">
        <v>2455</v>
      </c>
    </row>
    <row r="6541" spans="1:13" ht="15">
      <c r="A6541" s="282">
        <v>45979</v>
      </c>
      <c r="B6541" s="55" t="s">
        <v>7920</v>
      </c>
      <c r="C6541" s="784">
        <v>83564</v>
      </c>
      <c r="D6541" s="784" t="s">
        <v>6747</v>
      </c>
      <c r="E6541" s="784" t="s">
        <v>289</v>
      </c>
      <c r="F6541" s="784">
        <v>4010</v>
      </c>
      <c r="G6541" s="784" t="s">
        <v>7924</v>
      </c>
      <c r="H6541" s="784" t="s">
        <v>1573</v>
      </c>
      <c r="J6541" s="784">
        <v>1</v>
      </c>
      <c r="K6541" s="784">
        <v>9.0299999999999994</v>
      </c>
      <c r="L6541" s="784">
        <v>9.0299999999999994</v>
      </c>
      <c r="M6541" s="55" t="s">
        <v>2455</v>
      </c>
    </row>
    <row r="6542" spans="1:13" ht="15">
      <c r="A6542" s="282">
        <v>45979</v>
      </c>
      <c r="B6542" s="55" t="s">
        <v>7920</v>
      </c>
      <c r="C6542" s="786">
        <v>83523</v>
      </c>
      <c r="D6542" s="786" t="s">
        <v>4292</v>
      </c>
      <c r="E6542" s="786">
        <v>75</v>
      </c>
      <c r="F6542" s="786">
        <v>4010</v>
      </c>
      <c r="G6542" s="786" t="s">
        <v>5897</v>
      </c>
      <c r="H6542" s="786" t="s">
        <v>1573</v>
      </c>
      <c r="J6542" s="786">
        <v>1</v>
      </c>
      <c r="K6542" s="786">
        <v>4.97</v>
      </c>
      <c r="L6542" s="786">
        <v>4.97</v>
      </c>
      <c r="M6542" s="55" t="s">
        <v>2455</v>
      </c>
    </row>
    <row r="6543" spans="1:13" ht="15">
      <c r="A6543" s="282">
        <v>45979</v>
      </c>
      <c r="B6543" s="55" t="s">
        <v>7920</v>
      </c>
      <c r="C6543" s="784">
        <v>83584</v>
      </c>
      <c r="D6543" s="784" t="s">
        <v>6320</v>
      </c>
      <c r="E6543" s="784" t="s">
        <v>2300</v>
      </c>
      <c r="F6543" s="784">
        <v>4010</v>
      </c>
      <c r="G6543" s="784" t="s">
        <v>7925</v>
      </c>
      <c r="H6543" s="784" t="s">
        <v>1573</v>
      </c>
      <c r="J6543" s="784">
        <v>2</v>
      </c>
      <c r="K6543" s="784">
        <v>9.0299999999999994</v>
      </c>
      <c r="L6543" s="784">
        <v>18.059999999999999</v>
      </c>
      <c r="M6543" s="55" t="s">
        <v>2455</v>
      </c>
    </row>
    <row r="6544" spans="1:13" ht="15">
      <c r="A6544" s="282">
        <v>45979</v>
      </c>
      <c r="B6544" s="55" t="s">
        <v>7920</v>
      </c>
      <c r="C6544" s="786">
        <v>83523</v>
      </c>
      <c r="D6544" s="786" t="s">
        <v>4292</v>
      </c>
      <c r="E6544" s="786">
        <v>80</v>
      </c>
      <c r="F6544" s="786">
        <v>4010</v>
      </c>
      <c r="G6544" s="786" t="s">
        <v>7926</v>
      </c>
      <c r="H6544" s="786" t="s">
        <v>1573</v>
      </c>
      <c r="J6544" s="786">
        <v>1</v>
      </c>
      <c r="K6544" s="786">
        <v>4.97</v>
      </c>
      <c r="L6544" s="786">
        <v>4.97</v>
      </c>
      <c r="M6544" s="55" t="s">
        <v>2455</v>
      </c>
    </row>
    <row r="6545" spans="1:13" ht="15">
      <c r="A6545" s="282">
        <v>45979</v>
      </c>
      <c r="B6545" s="55" t="s">
        <v>7920</v>
      </c>
      <c r="C6545" s="784">
        <v>59852</v>
      </c>
      <c r="D6545" s="784" t="s">
        <v>6092</v>
      </c>
      <c r="E6545" s="784">
        <v>130</v>
      </c>
      <c r="F6545" s="784">
        <v>4010</v>
      </c>
      <c r="G6545" s="784" t="s">
        <v>5908</v>
      </c>
      <c r="H6545" s="784" t="s">
        <v>1573</v>
      </c>
      <c r="J6545" s="784">
        <v>1</v>
      </c>
      <c r="K6545" s="784">
        <v>6.49</v>
      </c>
      <c r="L6545" s="784">
        <v>6.49</v>
      </c>
      <c r="M6545" s="55" t="s">
        <v>2455</v>
      </c>
    </row>
    <row r="6546" spans="1:13" ht="15">
      <c r="A6546" s="282">
        <v>45979</v>
      </c>
      <c r="B6546" s="55" t="s">
        <v>7920</v>
      </c>
      <c r="C6546" s="786">
        <v>83639</v>
      </c>
      <c r="D6546" s="786" t="s">
        <v>7651</v>
      </c>
      <c r="E6546" s="786">
        <v>85</v>
      </c>
      <c r="F6546" s="786">
        <v>4010</v>
      </c>
      <c r="G6546" s="786" t="s">
        <v>7927</v>
      </c>
      <c r="H6546" s="786" t="s">
        <v>1573</v>
      </c>
      <c r="J6546" s="786">
        <v>1</v>
      </c>
      <c r="K6546" s="786">
        <v>21.13</v>
      </c>
      <c r="L6546" s="786">
        <v>21.13</v>
      </c>
      <c r="M6546" s="55" t="s">
        <v>2455</v>
      </c>
    </row>
    <row r="6547" spans="1:13" ht="15">
      <c r="A6547" s="282">
        <v>45979</v>
      </c>
      <c r="B6547" s="55" t="s">
        <v>7920</v>
      </c>
      <c r="C6547" s="784">
        <v>68048</v>
      </c>
      <c r="D6547" s="784" t="s">
        <v>2788</v>
      </c>
      <c r="E6547" s="784">
        <v>70</v>
      </c>
      <c r="F6547" s="784">
        <v>4010</v>
      </c>
      <c r="G6547" s="784" t="s">
        <v>2931</v>
      </c>
      <c r="H6547" s="784" t="s">
        <v>1573</v>
      </c>
      <c r="J6547" s="784">
        <v>1</v>
      </c>
      <c r="K6547" s="784">
        <v>3.41</v>
      </c>
      <c r="L6547" s="784">
        <v>3.41</v>
      </c>
      <c r="M6547" s="55" t="s">
        <v>2455</v>
      </c>
    </row>
    <row r="6548" spans="1:13" ht="15">
      <c r="A6548" s="282">
        <v>45979</v>
      </c>
      <c r="B6548" s="55" t="s">
        <v>7920</v>
      </c>
      <c r="C6548" s="786">
        <v>52399</v>
      </c>
      <c r="D6548" s="786" t="s">
        <v>2560</v>
      </c>
      <c r="E6548" s="786" t="s">
        <v>3950</v>
      </c>
      <c r="F6548" s="786">
        <v>4010</v>
      </c>
      <c r="G6548" s="786" t="s">
        <v>7928</v>
      </c>
      <c r="H6548" s="786" t="s">
        <v>1573</v>
      </c>
      <c r="J6548" s="786">
        <v>1</v>
      </c>
      <c r="K6548" s="786">
        <v>5.96</v>
      </c>
      <c r="L6548" s="786">
        <v>5.96</v>
      </c>
      <c r="M6548" s="55" t="s">
        <v>2455</v>
      </c>
    </row>
    <row r="6549" spans="1:13" ht="15">
      <c r="A6549" s="282">
        <v>45979</v>
      </c>
      <c r="B6549" s="55" t="s">
        <v>7920</v>
      </c>
      <c r="C6549" s="784">
        <v>81570</v>
      </c>
      <c r="D6549" s="784" t="s">
        <v>7929</v>
      </c>
      <c r="E6549" s="882">
        <v>45659</v>
      </c>
      <c r="F6549" s="784">
        <v>4010</v>
      </c>
      <c r="G6549" s="784" t="s">
        <v>7930</v>
      </c>
      <c r="H6549" s="784" t="s">
        <v>1573</v>
      </c>
      <c r="J6549" s="784">
        <v>4</v>
      </c>
      <c r="K6549" s="784">
        <v>4.42</v>
      </c>
      <c r="L6549" s="784">
        <v>17.68</v>
      </c>
      <c r="M6549" s="55" t="s">
        <v>2455</v>
      </c>
    </row>
    <row r="6550" spans="1:13" ht="15">
      <c r="A6550" s="282">
        <v>45979</v>
      </c>
      <c r="B6550" s="55" t="s">
        <v>7920</v>
      </c>
      <c r="C6550" s="786">
        <v>82203</v>
      </c>
      <c r="D6550" s="786" t="s">
        <v>6088</v>
      </c>
      <c r="E6550" s="786">
        <v>150</v>
      </c>
      <c r="F6550" s="786">
        <v>4010</v>
      </c>
      <c r="G6550" s="786" t="s">
        <v>2933</v>
      </c>
      <c r="H6550" s="786" t="s">
        <v>1573</v>
      </c>
      <c r="J6550" s="786">
        <v>1</v>
      </c>
      <c r="K6550" s="786">
        <v>20.84</v>
      </c>
      <c r="L6550" s="786">
        <v>20.84</v>
      </c>
      <c r="M6550" s="55" t="s">
        <v>2455</v>
      </c>
    </row>
    <row r="6551" spans="1:13" ht="15">
      <c r="A6551" s="282">
        <v>45979</v>
      </c>
      <c r="B6551" s="55" t="s">
        <v>7920</v>
      </c>
      <c r="C6551" s="784">
        <v>52706</v>
      </c>
      <c r="D6551" s="784" t="s">
        <v>2348</v>
      </c>
      <c r="E6551" s="784">
        <v>85</v>
      </c>
      <c r="F6551" s="784">
        <v>4010</v>
      </c>
      <c r="G6551" s="784" t="s">
        <v>7931</v>
      </c>
      <c r="H6551" s="784" t="s">
        <v>1573</v>
      </c>
      <c r="J6551" s="784">
        <v>1</v>
      </c>
      <c r="K6551" s="784">
        <v>8.19</v>
      </c>
      <c r="L6551" s="784">
        <v>8.19</v>
      </c>
      <c r="M6551" s="55" t="s">
        <v>2455</v>
      </c>
    </row>
    <row r="6552" spans="1:13" ht="15">
      <c r="A6552" s="282">
        <v>45979</v>
      </c>
      <c r="B6552" s="55" t="s">
        <v>7920</v>
      </c>
      <c r="C6552" s="786">
        <v>80013</v>
      </c>
      <c r="D6552" s="786">
        <v>19</v>
      </c>
      <c r="E6552" s="786">
        <v>110</v>
      </c>
      <c r="F6552" s="786">
        <v>4010</v>
      </c>
      <c r="G6552" s="786" t="s">
        <v>2935</v>
      </c>
      <c r="H6552" s="786" t="s">
        <v>1573</v>
      </c>
      <c r="J6552" s="786">
        <v>1</v>
      </c>
      <c r="K6552" s="786">
        <v>16.34</v>
      </c>
      <c r="L6552" s="786">
        <v>16.34</v>
      </c>
      <c r="M6552" s="55" t="s">
        <v>2455</v>
      </c>
    </row>
    <row r="6553" spans="1:13" ht="15">
      <c r="A6553" s="282">
        <v>45979</v>
      </c>
      <c r="B6553" s="55" t="s">
        <v>7920</v>
      </c>
      <c r="C6553" s="784">
        <v>81570</v>
      </c>
      <c r="D6553" s="784" t="s">
        <v>5351</v>
      </c>
      <c r="E6553" s="882">
        <v>45659</v>
      </c>
      <c r="F6553" s="784">
        <v>4010</v>
      </c>
      <c r="G6553" s="784" t="s">
        <v>2723</v>
      </c>
      <c r="H6553" s="784" t="s">
        <v>1573</v>
      </c>
      <c r="J6553" s="784">
        <v>4</v>
      </c>
      <c r="K6553" s="784">
        <v>4.42</v>
      </c>
      <c r="L6553" s="784">
        <v>17.68</v>
      </c>
      <c r="M6553" s="55" t="s">
        <v>2455</v>
      </c>
    </row>
    <row r="6554" spans="1:13" ht="15">
      <c r="A6554" s="282">
        <v>45979</v>
      </c>
      <c r="B6554" s="55" t="s">
        <v>7920</v>
      </c>
      <c r="C6554" s="786">
        <v>83092</v>
      </c>
      <c r="D6554" s="786" t="s">
        <v>7932</v>
      </c>
      <c r="E6554" s="786">
        <v>140</v>
      </c>
      <c r="F6554" s="786">
        <v>4010</v>
      </c>
      <c r="G6554" s="786" t="s">
        <v>2938</v>
      </c>
      <c r="H6554" s="786" t="s">
        <v>1573</v>
      </c>
      <c r="J6554" s="786">
        <v>1</v>
      </c>
      <c r="K6554" s="786">
        <v>4.6100000000000003</v>
      </c>
      <c r="L6554" s="786">
        <v>4.6100000000000003</v>
      </c>
      <c r="M6554" s="55" t="s">
        <v>2455</v>
      </c>
    </row>
    <row r="6555" spans="1:13" ht="15">
      <c r="A6555" s="282">
        <v>45979</v>
      </c>
      <c r="B6555" s="55" t="s">
        <v>7920</v>
      </c>
      <c r="C6555" s="784">
        <v>82008</v>
      </c>
      <c r="D6555" s="784" t="s">
        <v>7372</v>
      </c>
      <c r="E6555" s="784">
        <v>100</v>
      </c>
      <c r="F6555" s="784">
        <v>4010</v>
      </c>
      <c r="G6555" s="784" t="s">
        <v>2940</v>
      </c>
      <c r="H6555" s="784" t="s">
        <v>1573</v>
      </c>
      <c r="J6555" s="784">
        <v>1</v>
      </c>
      <c r="K6555" s="784">
        <v>7.48</v>
      </c>
      <c r="L6555" s="784">
        <v>7.48</v>
      </c>
      <c r="M6555" s="55" t="s">
        <v>2455</v>
      </c>
    </row>
    <row r="6556" spans="1:13" ht="15">
      <c r="A6556" s="282">
        <v>45979</v>
      </c>
      <c r="B6556" s="55" t="s">
        <v>7920</v>
      </c>
      <c r="C6556" s="786">
        <v>83983</v>
      </c>
      <c r="D6556" s="786" t="s">
        <v>7550</v>
      </c>
      <c r="E6556" s="786">
        <v>75</v>
      </c>
      <c r="F6556" s="786">
        <v>4010</v>
      </c>
      <c r="G6556" s="786" t="s">
        <v>7933</v>
      </c>
      <c r="H6556" s="786" t="s">
        <v>1573</v>
      </c>
      <c r="J6556" s="786">
        <v>1</v>
      </c>
      <c r="K6556" s="786">
        <v>8.09</v>
      </c>
      <c r="L6556" s="786">
        <v>8.09</v>
      </c>
      <c r="M6556" s="55" t="s">
        <v>2455</v>
      </c>
    </row>
    <row r="6557" spans="1:13" ht="15">
      <c r="A6557" s="282">
        <v>45979</v>
      </c>
      <c r="B6557" s="55" t="s">
        <v>7920</v>
      </c>
      <c r="C6557" s="784">
        <v>81570</v>
      </c>
      <c r="D6557" s="784" t="s">
        <v>5351</v>
      </c>
      <c r="E6557" s="784" t="s">
        <v>2356</v>
      </c>
      <c r="F6557" s="784">
        <v>4010</v>
      </c>
      <c r="G6557" s="784" t="s">
        <v>7934</v>
      </c>
      <c r="H6557" s="784" t="s">
        <v>1573</v>
      </c>
      <c r="J6557" s="784">
        <v>4</v>
      </c>
      <c r="K6557" s="784">
        <v>4.42</v>
      </c>
      <c r="L6557" s="784">
        <v>17.68</v>
      </c>
      <c r="M6557" s="55" t="s">
        <v>2455</v>
      </c>
    </row>
    <row r="6558" spans="1:13" ht="15">
      <c r="A6558" s="282">
        <v>45979</v>
      </c>
      <c r="B6558" s="55" t="s">
        <v>7920</v>
      </c>
      <c r="C6558" s="786">
        <v>83584</v>
      </c>
      <c r="D6558" s="786" t="s">
        <v>6802</v>
      </c>
      <c r="E6558" s="786" t="s">
        <v>441</v>
      </c>
      <c r="F6558" s="786">
        <v>4010</v>
      </c>
      <c r="G6558" s="786" t="s">
        <v>7935</v>
      </c>
      <c r="H6558" s="786" t="s">
        <v>1573</v>
      </c>
      <c r="J6558" s="786">
        <v>1</v>
      </c>
      <c r="K6558" s="786">
        <v>10.16</v>
      </c>
      <c r="L6558" s="786">
        <v>10.16</v>
      </c>
      <c r="M6558" s="55" t="s">
        <v>2455</v>
      </c>
    </row>
    <row r="6559" spans="1:13" ht="15">
      <c r="A6559" s="282">
        <v>45979</v>
      </c>
      <c r="B6559" s="55" t="s">
        <v>7920</v>
      </c>
      <c r="C6559" s="784">
        <v>82065</v>
      </c>
      <c r="D6559" s="784">
        <v>45</v>
      </c>
      <c r="E6559" s="784" t="s">
        <v>2061</v>
      </c>
      <c r="F6559" s="784">
        <v>4010</v>
      </c>
      <c r="G6559" s="784" t="s">
        <v>2941</v>
      </c>
      <c r="H6559" s="784" t="s">
        <v>1573</v>
      </c>
      <c r="J6559" s="784">
        <v>1</v>
      </c>
      <c r="K6559" s="784">
        <v>9.0399999999999991</v>
      </c>
      <c r="L6559" s="784">
        <v>9.0399999999999991</v>
      </c>
      <c r="M6559" s="55" t="s">
        <v>2455</v>
      </c>
    </row>
    <row r="6560" spans="1:13" ht="15">
      <c r="A6560" s="282">
        <v>45979</v>
      </c>
      <c r="B6560" s="55" t="s">
        <v>7920</v>
      </c>
      <c r="C6560" s="786">
        <v>81666</v>
      </c>
      <c r="D6560" s="786" t="s">
        <v>2442</v>
      </c>
      <c r="E6560" s="786">
        <v>75</v>
      </c>
      <c r="F6560" s="786">
        <v>4010</v>
      </c>
      <c r="G6560" s="786" t="s">
        <v>7393</v>
      </c>
      <c r="H6560" s="786" t="s">
        <v>1573</v>
      </c>
      <c r="J6560" s="786">
        <v>2</v>
      </c>
      <c r="K6560" s="786">
        <v>5.6</v>
      </c>
      <c r="L6560" s="786">
        <v>11.2</v>
      </c>
      <c r="M6560" s="55" t="s">
        <v>2455</v>
      </c>
    </row>
    <row r="6561" spans="1:13" ht="15">
      <c r="A6561" s="282">
        <v>45979</v>
      </c>
      <c r="B6561" s="55" t="s">
        <v>7920</v>
      </c>
      <c r="C6561" s="784">
        <v>67377</v>
      </c>
      <c r="D6561" s="784" t="s">
        <v>2934</v>
      </c>
      <c r="E6561" s="784">
        <v>140</v>
      </c>
      <c r="F6561" s="784">
        <v>4010</v>
      </c>
      <c r="G6561" s="784" t="s">
        <v>7394</v>
      </c>
      <c r="H6561" s="784" t="s">
        <v>1573</v>
      </c>
      <c r="J6561" s="784">
        <v>1</v>
      </c>
      <c r="K6561" s="784">
        <v>4.2</v>
      </c>
      <c r="L6561" s="784">
        <v>4.2</v>
      </c>
      <c r="M6561" s="55" t="s">
        <v>2455</v>
      </c>
    </row>
    <row r="6562" spans="1:13" ht="15">
      <c r="A6562" s="282">
        <v>45979</v>
      </c>
      <c r="B6562" s="55" t="s">
        <v>7920</v>
      </c>
      <c r="C6562" s="786">
        <v>81570</v>
      </c>
      <c r="D6562" s="786" t="s">
        <v>5351</v>
      </c>
      <c r="E6562" s="877">
        <v>45692</v>
      </c>
      <c r="F6562" s="786">
        <v>4010</v>
      </c>
      <c r="G6562" s="786" t="s">
        <v>7936</v>
      </c>
      <c r="H6562" s="786" t="s">
        <v>1573</v>
      </c>
      <c r="J6562" s="786">
        <v>4</v>
      </c>
      <c r="K6562" s="786">
        <v>4.42</v>
      </c>
      <c r="L6562" s="786">
        <v>17.68</v>
      </c>
      <c r="M6562" s="55" t="s">
        <v>2455</v>
      </c>
    </row>
    <row r="6563" spans="1:13" ht="15">
      <c r="A6563" s="282">
        <v>45979</v>
      </c>
      <c r="B6563" s="55" t="s">
        <v>7920</v>
      </c>
      <c r="C6563" s="784">
        <v>67563</v>
      </c>
      <c r="D6563" s="784" t="s">
        <v>7115</v>
      </c>
      <c r="E6563" s="784">
        <v>110</v>
      </c>
      <c r="F6563" s="784">
        <v>4010</v>
      </c>
      <c r="G6563" s="784" t="s">
        <v>2948</v>
      </c>
      <c r="H6563" s="784" t="s">
        <v>1573</v>
      </c>
      <c r="J6563" s="784">
        <v>1</v>
      </c>
      <c r="K6563" s="784">
        <v>8.69</v>
      </c>
      <c r="L6563" s="784">
        <v>8.69</v>
      </c>
      <c r="M6563" s="55" t="s">
        <v>2455</v>
      </c>
    </row>
    <row r="6564" spans="1:13" ht="15">
      <c r="A6564" s="282">
        <v>45979</v>
      </c>
      <c r="B6564" s="55" t="s">
        <v>7920</v>
      </c>
      <c r="C6564" s="786">
        <v>83504</v>
      </c>
      <c r="D6564" s="786" t="s">
        <v>5284</v>
      </c>
      <c r="E6564" s="786">
        <v>130</v>
      </c>
      <c r="F6564" s="786">
        <v>4010</v>
      </c>
      <c r="G6564" s="786" t="s">
        <v>2952</v>
      </c>
      <c r="H6564" s="786" t="s">
        <v>1573</v>
      </c>
      <c r="J6564" s="786">
        <v>6</v>
      </c>
      <c r="K6564" s="786">
        <v>5.27</v>
      </c>
      <c r="L6564" s="786">
        <v>31.62</v>
      </c>
      <c r="M6564" s="55" t="s">
        <v>2455</v>
      </c>
    </row>
    <row r="6565" spans="1:13" ht="15">
      <c r="A6565" s="282">
        <v>45979</v>
      </c>
      <c r="B6565" s="55" t="s">
        <v>7920</v>
      </c>
      <c r="C6565" s="784">
        <v>83622</v>
      </c>
      <c r="D6565" s="784" t="s">
        <v>6865</v>
      </c>
      <c r="E6565" s="784">
        <v>50</v>
      </c>
      <c r="F6565" s="784">
        <v>4010</v>
      </c>
      <c r="G6565" s="784" t="s">
        <v>2955</v>
      </c>
      <c r="H6565" s="784" t="s">
        <v>1573</v>
      </c>
      <c r="J6565" s="784">
        <v>1</v>
      </c>
      <c r="K6565" s="784">
        <v>5.68</v>
      </c>
      <c r="L6565" s="784">
        <v>5.68</v>
      </c>
      <c r="M6565" s="55" t="s">
        <v>2455</v>
      </c>
    </row>
    <row r="6566" spans="1:13" ht="15">
      <c r="A6566" s="282">
        <v>45979</v>
      </c>
      <c r="B6566" s="55" t="s">
        <v>7920</v>
      </c>
      <c r="C6566" s="786">
        <v>81570</v>
      </c>
      <c r="D6566" s="786" t="s">
        <v>7929</v>
      </c>
      <c r="E6566" s="877">
        <v>45692</v>
      </c>
      <c r="F6566" s="786">
        <v>4010</v>
      </c>
      <c r="G6566" s="786" t="s">
        <v>7937</v>
      </c>
      <c r="H6566" s="786" t="s">
        <v>1573</v>
      </c>
      <c r="J6566" s="786">
        <v>4</v>
      </c>
      <c r="K6566" s="786">
        <v>4.42</v>
      </c>
      <c r="L6566" s="786">
        <v>17.68</v>
      </c>
      <c r="M6566" s="55" t="s">
        <v>2455</v>
      </c>
    </row>
    <row r="6567" spans="1:13" ht="15">
      <c r="A6567" s="282">
        <v>45979</v>
      </c>
      <c r="B6567" s="55" t="s">
        <v>7920</v>
      </c>
      <c r="C6567" s="784">
        <v>37028</v>
      </c>
      <c r="D6567" s="784" t="s">
        <v>6457</v>
      </c>
      <c r="E6567" s="784">
        <v>100</v>
      </c>
      <c r="F6567" s="784">
        <v>4010</v>
      </c>
      <c r="G6567" s="784" t="s">
        <v>7396</v>
      </c>
      <c r="H6567" s="784" t="s">
        <v>1573</v>
      </c>
      <c r="J6567" s="784">
        <v>1</v>
      </c>
      <c r="K6567" s="784">
        <v>6.38</v>
      </c>
      <c r="L6567" s="784">
        <v>6.38</v>
      </c>
      <c r="M6567" s="55" t="s">
        <v>2455</v>
      </c>
    </row>
    <row r="6568" spans="1:13" ht="15">
      <c r="A6568" s="282">
        <v>45979</v>
      </c>
      <c r="B6568" s="55" t="s">
        <v>7920</v>
      </c>
      <c r="C6568" s="786">
        <v>83279</v>
      </c>
      <c r="D6568" s="786" t="s">
        <v>2560</v>
      </c>
      <c r="E6568" s="786">
        <v>150</v>
      </c>
      <c r="F6568" s="786">
        <v>4010</v>
      </c>
      <c r="G6568" s="786" t="s">
        <v>5137</v>
      </c>
      <c r="H6568" s="786" t="s">
        <v>1573</v>
      </c>
      <c r="J6568" s="786">
        <v>1</v>
      </c>
      <c r="K6568" s="786">
        <v>15.27</v>
      </c>
      <c r="L6568" s="786">
        <v>15.27</v>
      </c>
      <c r="M6568" s="55" t="s">
        <v>2455</v>
      </c>
    </row>
    <row r="6569" spans="1:13" ht="15">
      <c r="A6569" s="282">
        <v>45979</v>
      </c>
      <c r="B6569" s="55" t="s">
        <v>7920</v>
      </c>
      <c r="C6569" s="784">
        <v>81570</v>
      </c>
      <c r="D6569" s="784" t="s">
        <v>5351</v>
      </c>
      <c r="E6569" s="882">
        <v>45784</v>
      </c>
      <c r="F6569" s="784">
        <v>4010</v>
      </c>
      <c r="G6569" s="784" t="s">
        <v>7938</v>
      </c>
      <c r="H6569" s="784" t="s">
        <v>1573</v>
      </c>
      <c r="J6569" s="784">
        <v>4</v>
      </c>
      <c r="K6569" s="784">
        <v>4.42</v>
      </c>
      <c r="L6569" s="784">
        <v>17.68</v>
      </c>
      <c r="M6569" s="55" t="s">
        <v>2455</v>
      </c>
    </row>
    <row r="6570" spans="1:13" ht="15">
      <c r="A6570" s="282">
        <v>45979</v>
      </c>
      <c r="B6570" s="55" t="s">
        <v>7920</v>
      </c>
      <c r="C6570" s="786">
        <v>83523</v>
      </c>
      <c r="D6570" s="786" t="s">
        <v>6545</v>
      </c>
      <c r="E6570" s="786">
        <v>75</v>
      </c>
      <c r="F6570" s="786">
        <v>4010</v>
      </c>
      <c r="G6570" s="786" t="s">
        <v>7939</v>
      </c>
      <c r="H6570" s="786" t="s">
        <v>1573</v>
      </c>
      <c r="J6570" s="786">
        <v>3</v>
      </c>
      <c r="K6570" s="786">
        <v>4.97</v>
      </c>
      <c r="L6570" s="786">
        <v>14.91</v>
      </c>
      <c r="M6570" s="55" t="s">
        <v>2455</v>
      </c>
    </row>
    <row r="6571" spans="1:13" ht="15">
      <c r="A6571" s="282">
        <v>45979</v>
      </c>
      <c r="B6571" s="55" t="s">
        <v>7920</v>
      </c>
      <c r="C6571" s="784">
        <v>81570</v>
      </c>
      <c r="D6571" s="784" t="s">
        <v>7929</v>
      </c>
      <c r="E6571" s="784" t="s">
        <v>2356</v>
      </c>
      <c r="F6571" s="784">
        <v>4010</v>
      </c>
      <c r="G6571" s="784" t="s">
        <v>7940</v>
      </c>
      <c r="H6571" s="784" t="s">
        <v>1573</v>
      </c>
      <c r="J6571" s="784">
        <v>4</v>
      </c>
      <c r="K6571" s="784">
        <v>4.42</v>
      </c>
      <c r="L6571" s="784">
        <v>17.68</v>
      </c>
      <c r="M6571" s="55" t="s">
        <v>2455</v>
      </c>
    </row>
    <row r="6572" spans="1:13" ht="15">
      <c r="A6572" s="282">
        <v>45979</v>
      </c>
      <c r="B6572" s="55" t="s">
        <v>7920</v>
      </c>
      <c r="C6572" s="786">
        <v>83555</v>
      </c>
      <c r="D6572" s="786" t="s">
        <v>2710</v>
      </c>
      <c r="E6572" s="786">
        <v>160</v>
      </c>
      <c r="F6572" s="786">
        <v>4010</v>
      </c>
      <c r="G6572" s="786" t="s">
        <v>2962</v>
      </c>
      <c r="H6572" s="786" t="s">
        <v>1573</v>
      </c>
      <c r="J6572" s="786">
        <v>1</v>
      </c>
      <c r="K6572" s="786">
        <v>12.13</v>
      </c>
      <c r="L6572" s="786">
        <v>12.13</v>
      </c>
      <c r="M6572" s="55" t="s">
        <v>2455</v>
      </c>
    </row>
    <row r="6573" spans="1:13" ht="15">
      <c r="A6573" s="282">
        <v>45979</v>
      </c>
      <c r="B6573" s="55" t="s">
        <v>7920</v>
      </c>
      <c r="C6573" s="784">
        <v>83639</v>
      </c>
      <c r="D6573" s="784" t="s">
        <v>2408</v>
      </c>
      <c r="E6573" s="784">
        <v>110</v>
      </c>
      <c r="F6573" s="784">
        <v>4010</v>
      </c>
      <c r="G6573" s="784" t="s">
        <v>5140</v>
      </c>
      <c r="H6573" s="784" t="s">
        <v>1573</v>
      </c>
      <c r="J6573" s="784">
        <v>2</v>
      </c>
      <c r="K6573" s="784">
        <v>18.77</v>
      </c>
      <c r="L6573" s="784">
        <v>37.54</v>
      </c>
      <c r="M6573" s="55" t="s">
        <v>2455</v>
      </c>
    </row>
    <row r="6574" spans="1:13" ht="15">
      <c r="A6574" s="282">
        <v>45979</v>
      </c>
      <c r="B6574" s="55" t="s">
        <v>7920</v>
      </c>
      <c r="C6574" s="786">
        <v>81552</v>
      </c>
      <c r="D6574" s="786" t="s">
        <v>3230</v>
      </c>
      <c r="E6574" s="786">
        <v>120</v>
      </c>
      <c r="F6574" s="786">
        <v>4010</v>
      </c>
      <c r="G6574" s="786" t="s">
        <v>2963</v>
      </c>
      <c r="H6574" s="786" t="s">
        <v>1573</v>
      </c>
      <c r="J6574" s="786">
        <v>2</v>
      </c>
      <c r="K6574" s="786">
        <v>4.4000000000000004</v>
      </c>
      <c r="L6574" s="786">
        <v>8.8000000000000007</v>
      </c>
      <c r="M6574" s="55" t="s">
        <v>2455</v>
      </c>
    </row>
    <row r="6575" spans="1:13" ht="15">
      <c r="A6575" s="282">
        <v>45979</v>
      </c>
      <c r="B6575" s="55" t="s">
        <v>7920</v>
      </c>
      <c r="C6575" s="784">
        <v>81570</v>
      </c>
      <c r="D6575" s="784" t="s">
        <v>7929</v>
      </c>
      <c r="E6575" s="882">
        <v>45784</v>
      </c>
      <c r="F6575" s="784">
        <v>4010</v>
      </c>
      <c r="G6575" s="784" t="s">
        <v>7941</v>
      </c>
      <c r="H6575" s="784" t="s">
        <v>1573</v>
      </c>
      <c r="J6575" s="784">
        <v>4</v>
      </c>
      <c r="K6575" s="784">
        <v>4.42</v>
      </c>
      <c r="L6575" s="784">
        <v>17.68</v>
      </c>
      <c r="M6575" s="55" t="s">
        <v>2455</v>
      </c>
    </row>
    <row r="6576" spans="1:13" ht="15">
      <c r="A6576" s="282">
        <v>45979</v>
      </c>
      <c r="B6576" s="55" t="s">
        <v>7920</v>
      </c>
      <c r="C6576" s="786">
        <v>83462</v>
      </c>
      <c r="D6576" s="786" t="s">
        <v>7171</v>
      </c>
      <c r="E6576" s="786" t="s">
        <v>2061</v>
      </c>
      <c r="F6576" s="786">
        <v>4010</v>
      </c>
      <c r="G6576" s="786" t="s">
        <v>4457</v>
      </c>
      <c r="H6576" s="786" t="s">
        <v>1573</v>
      </c>
      <c r="J6576" s="786">
        <v>1</v>
      </c>
      <c r="K6576" s="786">
        <v>35.44</v>
      </c>
      <c r="L6576" s="786">
        <v>35.44</v>
      </c>
      <c r="M6576" s="55" t="s">
        <v>2455</v>
      </c>
    </row>
    <row r="6577" spans="1:13" ht="15">
      <c r="A6577" s="282">
        <v>45979</v>
      </c>
      <c r="B6577" s="55" t="s">
        <v>7920</v>
      </c>
      <c r="C6577" s="784">
        <v>37028</v>
      </c>
      <c r="D6577" s="784" t="s">
        <v>6388</v>
      </c>
      <c r="E6577" s="784">
        <v>130</v>
      </c>
      <c r="F6577" s="784">
        <v>4010</v>
      </c>
      <c r="G6577" s="784" t="s">
        <v>2964</v>
      </c>
      <c r="H6577" s="784" t="s">
        <v>1573</v>
      </c>
      <c r="J6577" s="784">
        <v>1</v>
      </c>
      <c r="K6577" s="784">
        <v>7.48</v>
      </c>
      <c r="L6577" s="784">
        <v>7.48</v>
      </c>
      <c r="M6577" s="55" t="s">
        <v>2455</v>
      </c>
    </row>
    <row r="6578" spans="1:13" ht="15">
      <c r="A6578" s="282">
        <v>45979</v>
      </c>
      <c r="B6578" s="55" t="s">
        <v>7942</v>
      </c>
      <c r="C6578" s="784">
        <v>83613</v>
      </c>
      <c r="D6578" s="784" t="s">
        <v>6576</v>
      </c>
      <c r="E6578" s="784" t="s">
        <v>2061</v>
      </c>
      <c r="F6578" s="784">
        <v>4010</v>
      </c>
      <c r="G6578" s="784" t="s">
        <v>7943</v>
      </c>
      <c r="H6578" s="784" t="s">
        <v>1573</v>
      </c>
      <c r="J6578" s="55">
        <v>-1</v>
      </c>
      <c r="K6578" s="791">
        <v>21.28</v>
      </c>
      <c r="L6578" s="791">
        <v>-21.28</v>
      </c>
      <c r="M6578" s="55" t="s">
        <v>2287</v>
      </c>
    </row>
    <row r="6579" spans="1:13" ht="15">
      <c r="A6579" s="282">
        <v>45979</v>
      </c>
      <c r="B6579" s="55" t="s">
        <v>7942</v>
      </c>
      <c r="C6579" s="786">
        <v>83789</v>
      </c>
      <c r="D6579" s="786" t="s">
        <v>7944</v>
      </c>
      <c r="E6579" s="786">
        <v>100</v>
      </c>
      <c r="F6579" s="786">
        <v>4010</v>
      </c>
      <c r="G6579" s="786" t="s">
        <v>7945</v>
      </c>
      <c r="H6579" s="786" t="s">
        <v>1573</v>
      </c>
      <c r="J6579" s="55">
        <v>-1</v>
      </c>
      <c r="K6579" s="791">
        <v>19.59</v>
      </c>
      <c r="L6579" s="791">
        <v>-19.59</v>
      </c>
      <c r="M6579" s="55" t="s">
        <v>2287</v>
      </c>
    </row>
    <row r="6580" spans="1:13" ht="15">
      <c r="A6580" s="282">
        <v>45979</v>
      </c>
      <c r="B6580" s="55" t="s">
        <v>7942</v>
      </c>
      <c r="C6580" s="784">
        <v>67501</v>
      </c>
      <c r="D6580" s="784">
        <v>15</v>
      </c>
      <c r="E6580" s="784">
        <v>130</v>
      </c>
      <c r="F6580" s="784">
        <v>4010</v>
      </c>
      <c r="G6580" s="784" t="s">
        <v>7946</v>
      </c>
      <c r="H6580" s="784" t="s">
        <v>1573</v>
      </c>
      <c r="J6580" s="55">
        <v>-1</v>
      </c>
      <c r="K6580" s="791">
        <v>7.58</v>
      </c>
      <c r="L6580" s="791">
        <v>-7.58</v>
      </c>
      <c r="M6580" s="55" t="s">
        <v>2287</v>
      </c>
    </row>
    <row r="6581" spans="1:13" ht="15">
      <c r="A6581" s="282">
        <v>45979</v>
      </c>
      <c r="B6581" s="55" t="s">
        <v>7942</v>
      </c>
      <c r="C6581" s="786">
        <v>82407</v>
      </c>
      <c r="D6581" s="786" t="s">
        <v>6862</v>
      </c>
      <c r="E6581" s="786">
        <v>90</v>
      </c>
      <c r="F6581" s="786">
        <v>4010</v>
      </c>
      <c r="G6581" s="786" t="s">
        <v>7947</v>
      </c>
      <c r="H6581" s="786" t="s">
        <v>1573</v>
      </c>
      <c r="J6581" s="55">
        <v>-1</v>
      </c>
      <c r="K6581" s="791">
        <v>5.86</v>
      </c>
      <c r="L6581" s="791">
        <v>-5.86</v>
      </c>
      <c r="M6581" s="55" t="s">
        <v>2287</v>
      </c>
    </row>
    <row r="6582" spans="1:13" ht="15">
      <c r="A6582" s="282">
        <v>45979</v>
      </c>
      <c r="B6582" s="55" t="s">
        <v>7942</v>
      </c>
      <c r="C6582" s="784">
        <v>58660</v>
      </c>
      <c r="D6582" s="784" t="s">
        <v>4038</v>
      </c>
      <c r="E6582" s="784" t="s">
        <v>2230</v>
      </c>
      <c r="F6582" s="784">
        <v>4010</v>
      </c>
      <c r="G6582" s="784" t="s">
        <v>7948</v>
      </c>
      <c r="H6582" s="784" t="s">
        <v>1573</v>
      </c>
      <c r="J6582" s="55">
        <v>-1</v>
      </c>
      <c r="K6582" s="791">
        <v>8.24</v>
      </c>
      <c r="L6582" s="791">
        <v>-8.24</v>
      </c>
      <c r="M6582" s="55" t="s">
        <v>2287</v>
      </c>
    </row>
    <row r="6583" spans="1:13" ht="15">
      <c r="A6583" s="282">
        <v>45979</v>
      </c>
      <c r="B6583" s="55" t="s">
        <v>7949</v>
      </c>
      <c r="C6583" s="784">
        <v>58662</v>
      </c>
      <c r="D6583" s="784">
        <v>11</v>
      </c>
      <c r="E6583" s="784" t="s">
        <v>2296</v>
      </c>
      <c r="F6583" s="784">
        <v>4010</v>
      </c>
      <c r="G6583" s="784" t="s">
        <v>5380</v>
      </c>
      <c r="H6583" s="784" t="s">
        <v>1573</v>
      </c>
      <c r="J6583" s="55">
        <v>-1</v>
      </c>
      <c r="K6583" s="791">
        <v>8.52</v>
      </c>
      <c r="L6583" s="791">
        <v>-8.52</v>
      </c>
      <c r="M6583" s="55" t="s">
        <v>2864</v>
      </c>
    </row>
    <row r="6584" spans="1:13" ht="15">
      <c r="A6584" s="282">
        <v>45979</v>
      </c>
      <c r="B6584" s="55" t="s">
        <v>7950</v>
      </c>
      <c r="C6584" s="784">
        <v>59852</v>
      </c>
      <c r="D6584" s="784" t="s">
        <v>5595</v>
      </c>
      <c r="E6584" s="784">
        <v>150</v>
      </c>
      <c r="F6584" s="784">
        <v>4010</v>
      </c>
      <c r="G6584" s="784" t="s">
        <v>7951</v>
      </c>
      <c r="H6584" s="784" t="s">
        <v>1573</v>
      </c>
      <c r="I6584" s="797">
        <v>50</v>
      </c>
      <c r="J6584" s="784">
        <v>50</v>
      </c>
      <c r="K6584" s="784">
        <v>7.52</v>
      </c>
      <c r="L6584" s="793">
        <v>376</v>
      </c>
      <c r="M6584" s="55" t="s">
        <v>2547</v>
      </c>
    </row>
    <row r="6585" spans="1:13" ht="15">
      <c r="A6585" s="282">
        <v>45979</v>
      </c>
      <c r="B6585" s="55" t="s">
        <v>7950</v>
      </c>
      <c r="C6585" s="786">
        <v>59852</v>
      </c>
      <c r="D6585" s="786" t="s">
        <v>5595</v>
      </c>
      <c r="E6585" s="786">
        <v>130</v>
      </c>
      <c r="F6585" s="786">
        <v>4010</v>
      </c>
      <c r="G6585" s="786" t="s">
        <v>7952</v>
      </c>
      <c r="H6585" s="786" t="s">
        <v>1573</v>
      </c>
      <c r="I6585" s="798">
        <v>-58</v>
      </c>
      <c r="J6585" s="786">
        <v>-58</v>
      </c>
      <c r="K6585" s="786">
        <v>7.52</v>
      </c>
      <c r="L6585" s="796">
        <v>-436.16</v>
      </c>
      <c r="M6585" s="55" t="s">
        <v>2547</v>
      </c>
    </row>
    <row r="6586" spans="1:13" ht="15">
      <c r="A6586" s="282">
        <v>45980</v>
      </c>
      <c r="B6586" s="55" t="s">
        <v>7953</v>
      </c>
      <c r="C6586" s="784">
        <v>82184</v>
      </c>
      <c r="D6586" s="784">
        <v>15</v>
      </c>
      <c r="E6586" s="784">
        <v>150</v>
      </c>
      <c r="F6586" s="784">
        <v>4010</v>
      </c>
      <c r="G6586" s="784" t="s">
        <v>7954</v>
      </c>
      <c r="H6586" s="784" t="s">
        <v>1573</v>
      </c>
      <c r="J6586" s="55">
        <v>-1</v>
      </c>
      <c r="K6586" s="791">
        <v>10.54</v>
      </c>
      <c r="L6586" s="791">
        <v>-10.54</v>
      </c>
      <c r="M6586" s="55" t="s">
        <v>2287</v>
      </c>
    </row>
    <row r="6587" spans="1:13" ht="15">
      <c r="A6587" s="282">
        <v>45980</v>
      </c>
      <c r="B6587" s="55" t="s">
        <v>7953</v>
      </c>
      <c r="C6587" s="786">
        <v>51218</v>
      </c>
      <c r="D6587" s="786" t="s">
        <v>4215</v>
      </c>
      <c r="E6587" s="786" t="s">
        <v>2296</v>
      </c>
      <c r="F6587" s="786">
        <v>4010</v>
      </c>
      <c r="G6587" s="786" t="s">
        <v>7955</v>
      </c>
      <c r="H6587" s="786" t="s">
        <v>1573</v>
      </c>
      <c r="J6587" s="55">
        <v>-1</v>
      </c>
      <c r="K6587" s="791">
        <v>11.26</v>
      </c>
      <c r="L6587" s="791">
        <v>-11.26</v>
      </c>
      <c r="M6587" s="55" t="s">
        <v>2287</v>
      </c>
    </row>
    <row r="6588" spans="1:13" ht="15">
      <c r="A6588" s="282">
        <v>45980</v>
      </c>
      <c r="B6588" s="55" t="s">
        <v>7956</v>
      </c>
      <c r="C6588" s="784">
        <v>80039</v>
      </c>
      <c r="D6588" s="784" t="s">
        <v>6567</v>
      </c>
      <c r="E6588" s="784" t="s">
        <v>2300</v>
      </c>
      <c r="F6588" s="784">
        <v>4010</v>
      </c>
      <c r="G6588" s="784" t="s">
        <v>7957</v>
      </c>
      <c r="H6588" s="784" t="s">
        <v>1573</v>
      </c>
      <c r="I6588" s="797">
        <v>30</v>
      </c>
      <c r="J6588" s="784">
        <v>30</v>
      </c>
      <c r="K6588" s="784">
        <v>10.08</v>
      </c>
      <c r="L6588" s="793">
        <v>302.39999999999998</v>
      </c>
      <c r="M6588" s="55" t="s">
        <v>2547</v>
      </c>
    </row>
    <row r="6589" spans="1:13" ht="15">
      <c r="A6589" s="282">
        <v>45980</v>
      </c>
      <c r="B6589" s="55" t="s">
        <v>7956</v>
      </c>
      <c r="C6589" s="786">
        <v>80039</v>
      </c>
      <c r="D6589" s="786" t="s">
        <v>6567</v>
      </c>
      <c r="E6589" s="786" t="s">
        <v>2296</v>
      </c>
      <c r="F6589" s="786">
        <v>4010</v>
      </c>
      <c r="G6589" s="786" t="s">
        <v>7958</v>
      </c>
      <c r="H6589" s="786" t="s">
        <v>1573</v>
      </c>
      <c r="I6589" s="798">
        <v>-30</v>
      </c>
      <c r="J6589" s="786">
        <v>-30</v>
      </c>
      <c r="K6589" s="786">
        <v>10.08</v>
      </c>
      <c r="L6589" s="796">
        <v>-302.39999999999998</v>
      </c>
      <c r="M6589" s="55" t="s">
        <v>2547</v>
      </c>
    </row>
    <row r="6590" spans="1:13" ht="15">
      <c r="A6590" s="282">
        <v>45980</v>
      </c>
      <c r="B6590" s="55" t="s">
        <v>7959</v>
      </c>
      <c r="C6590" s="784">
        <v>82070</v>
      </c>
      <c r="D6590" s="784" t="s">
        <v>7662</v>
      </c>
      <c r="E6590" s="784" t="s">
        <v>441</v>
      </c>
      <c r="F6590" s="784">
        <v>4010</v>
      </c>
      <c r="G6590" s="784" t="s">
        <v>7424</v>
      </c>
      <c r="H6590" s="784" t="s">
        <v>1573</v>
      </c>
      <c r="I6590" s="797">
        <v>1</v>
      </c>
      <c r="J6590" s="784">
        <v>1</v>
      </c>
      <c r="K6590" s="784">
        <v>12.44</v>
      </c>
      <c r="L6590" s="793">
        <v>12.44</v>
      </c>
      <c r="M6590" s="55" t="s">
        <v>2455</v>
      </c>
    </row>
    <row r="6591" spans="1:13" ht="15">
      <c r="A6591" s="282">
        <v>45980</v>
      </c>
      <c r="B6591" s="55" t="s">
        <v>7959</v>
      </c>
      <c r="C6591" s="786">
        <v>80039</v>
      </c>
      <c r="D6591" s="786" t="s">
        <v>6088</v>
      </c>
      <c r="E6591" s="786" t="s">
        <v>289</v>
      </c>
      <c r="F6591" s="786">
        <v>4010</v>
      </c>
      <c r="G6591" s="786" t="s">
        <v>4680</v>
      </c>
      <c r="H6591" s="786" t="s">
        <v>1573</v>
      </c>
      <c r="I6591" s="798">
        <v>1</v>
      </c>
      <c r="J6591" s="786">
        <v>1</v>
      </c>
      <c r="K6591" s="786">
        <v>10.08</v>
      </c>
      <c r="L6591" s="796">
        <v>10.08</v>
      </c>
      <c r="M6591" s="55" t="s">
        <v>2455</v>
      </c>
    </row>
    <row r="6592" spans="1:13" ht="15">
      <c r="A6592" s="282">
        <v>45980</v>
      </c>
      <c r="B6592" s="55" t="s">
        <v>7959</v>
      </c>
      <c r="C6592" s="784">
        <v>80046</v>
      </c>
      <c r="D6592" s="784" t="s">
        <v>7751</v>
      </c>
      <c r="E6592" s="784" t="s">
        <v>289</v>
      </c>
      <c r="F6592" s="784">
        <v>4010</v>
      </c>
      <c r="G6592" s="784" t="s">
        <v>3509</v>
      </c>
      <c r="H6592" s="784" t="s">
        <v>1573</v>
      </c>
      <c r="I6592" s="797">
        <v>1</v>
      </c>
      <c r="J6592" s="784">
        <v>1</v>
      </c>
      <c r="K6592" s="784">
        <v>12.27</v>
      </c>
      <c r="L6592" s="793">
        <v>12.27</v>
      </c>
      <c r="M6592" s="55" t="s">
        <v>2455</v>
      </c>
    </row>
    <row r="6593" spans="1:13" ht="15">
      <c r="A6593" s="282">
        <v>45980</v>
      </c>
      <c r="B6593" s="55" t="s">
        <v>7959</v>
      </c>
      <c r="C6593" s="786">
        <v>82006</v>
      </c>
      <c r="D6593" s="786" t="s">
        <v>2708</v>
      </c>
      <c r="E6593" s="786">
        <v>75</v>
      </c>
      <c r="F6593" s="786">
        <v>4010</v>
      </c>
      <c r="G6593" s="786" t="s">
        <v>6487</v>
      </c>
      <c r="H6593" s="786" t="s">
        <v>1573</v>
      </c>
      <c r="I6593" s="798">
        <v>2</v>
      </c>
      <c r="J6593" s="786">
        <v>1</v>
      </c>
      <c r="K6593" s="786">
        <v>6.5</v>
      </c>
      <c r="L6593" s="796">
        <v>13</v>
      </c>
      <c r="M6593" s="55" t="s">
        <v>2455</v>
      </c>
    </row>
    <row r="6594" spans="1:13" ht="15">
      <c r="A6594" s="282">
        <v>45980</v>
      </c>
      <c r="B6594" s="55" t="s">
        <v>7959</v>
      </c>
      <c r="C6594" s="784">
        <v>82111</v>
      </c>
      <c r="D6594" s="784" t="s">
        <v>2371</v>
      </c>
      <c r="E6594" s="784" t="s">
        <v>2230</v>
      </c>
      <c r="F6594" s="784">
        <v>4010</v>
      </c>
      <c r="G6594" s="784" t="s">
        <v>6488</v>
      </c>
      <c r="H6594" s="784" t="s">
        <v>1573</v>
      </c>
      <c r="I6594" s="797">
        <v>3</v>
      </c>
      <c r="J6594" s="784">
        <v>3</v>
      </c>
      <c r="K6594" s="784">
        <v>5.76</v>
      </c>
      <c r="L6594" s="793">
        <v>17.28</v>
      </c>
      <c r="M6594" s="55" t="s">
        <v>2455</v>
      </c>
    </row>
    <row r="6595" spans="1:13" ht="15">
      <c r="A6595" s="282">
        <v>45980</v>
      </c>
      <c r="B6595" s="55" t="s">
        <v>7959</v>
      </c>
      <c r="C6595" s="786">
        <v>81552</v>
      </c>
      <c r="D6595" s="786" t="s">
        <v>3230</v>
      </c>
      <c r="E6595" s="786">
        <v>90</v>
      </c>
      <c r="F6595" s="786">
        <v>4010</v>
      </c>
      <c r="G6595" s="786" t="s">
        <v>6489</v>
      </c>
      <c r="H6595" s="786" t="s">
        <v>1573</v>
      </c>
      <c r="I6595" s="798">
        <v>3</v>
      </c>
      <c r="J6595" s="786">
        <v>3</v>
      </c>
      <c r="K6595" s="786">
        <v>4.4000000000000004</v>
      </c>
      <c r="L6595" s="796">
        <v>13.2</v>
      </c>
      <c r="M6595" s="55" t="s">
        <v>2455</v>
      </c>
    </row>
    <row r="6596" spans="1:13" ht="15">
      <c r="A6596" s="282">
        <v>45980</v>
      </c>
      <c r="B6596" s="55" t="s">
        <v>7959</v>
      </c>
      <c r="C6596" s="784">
        <v>84297</v>
      </c>
      <c r="D6596" s="784" t="s">
        <v>6086</v>
      </c>
      <c r="E6596" s="784">
        <v>140</v>
      </c>
      <c r="F6596" s="784">
        <v>4010</v>
      </c>
      <c r="G6596" s="784" t="s">
        <v>6490</v>
      </c>
      <c r="H6596" s="784" t="s">
        <v>1573</v>
      </c>
      <c r="I6596" s="797">
        <v>1</v>
      </c>
      <c r="J6596" s="784">
        <v>1</v>
      </c>
      <c r="K6596" s="784">
        <v>7.53</v>
      </c>
      <c r="L6596" s="793">
        <v>7.53</v>
      </c>
      <c r="M6596" s="55" t="s">
        <v>2455</v>
      </c>
    </row>
    <row r="6597" spans="1:13" ht="15">
      <c r="A6597" s="282">
        <v>45980</v>
      </c>
      <c r="B6597" s="55" t="s">
        <v>7959</v>
      </c>
      <c r="C6597" s="786">
        <v>80046</v>
      </c>
      <c r="D6597" s="786" t="s">
        <v>6088</v>
      </c>
      <c r="E6597" s="786" t="s">
        <v>441</v>
      </c>
      <c r="F6597" s="786">
        <v>4010</v>
      </c>
      <c r="G6597" s="786" t="s">
        <v>6492</v>
      </c>
      <c r="H6597" s="786" t="s">
        <v>1573</v>
      </c>
      <c r="I6597" s="798">
        <v>1</v>
      </c>
      <c r="J6597" s="786">
        <v>1</v>
      </c>
      <c r="K6597" s="786">
        <v>11.79</v>
      </c>
      <c r="L6597" s="796">
        <v>11.79</v>
      </c>
      <c r="M6597" s="55" t="s">
        <v>2455</v>
      </c>
    </row>
    <row r="6598" spans="1:13" ht="15">
      <c r="A6598" s="282">
        <v>45980</v>
      </c>
      <c r="B6598" s="55" t="s">
        <v>7959</v>
      </c>
      <c r="C6598" s="784">
        <v>83802</v>
      </c>
      <c r="D6598" s="784" t="s">
        <v>2258</v>
      </c>
      <c r="E6598" s="784">
        <v>60</v>
      </c>
      <c r="F6598" s="784">
        <v>4010</v>
      </c>
      <c r="G6598" s="784" t="s">
        <v>7960</v>
      </c>
      <c r="H6598" s="784" t="s">
        <v>1573</v>
      </c>
      <c r="I6598" s="797">
        <v>1</v>
      </c>
      <c r="J6598" s="784">
        <v>1</v>
      </c>
      <c r="K6598" s="784">
        <v>18.170000000000002</v>
      </c>
      <c r="L6598" s="793">
        <v>18.170000000000002</v>
      </c>
      <c r="M6598" s="55" t="s">
        <v>2455</v>
      </c>
    </row>
    <row r="6599" spans="1:13" ht="15">
      <c r="A6599" s="282">
        <v>45980</v>
      </c>
      <c r="B6599" s="55" t="s">
        <v>7959</v>
      </c>
      <c r="C6599" s="786">
        <v>59852</v>
      </c>
      <c r="D6599" s="786" t="s">
        <v>7751</v>
      </c>
      <c r="E6599" s="786">
        <v>160</v>
      </c>
      <c r="F6599" s="786">
        <v>4010</v>
      </c>
      <c r="G6599" s="786" t="s">
        <v>5530</v>
      </c>
      <c r="H6599" s="786" t="s">
        <v>1573</v>
      </c>
      <c r="I6599" s="798">
        <v>1</v>
      </c>
      <c r="J6599" s="786">
        <v>1</v>
      </c>
      <c r="K6599" s="786">
        <v>7.88</v>
      </c>
      <c r="L6599" s="796">
        <v>7.88</v>
      </c>
      <c r="M6599" s="55" t="s">
        <v>2455</v>
      </c>
    </row>
    <row r="6600" spans="1:13" ht="15">
      <c r="A6600" s="282">
        <v>45980</v>
      </c>
      <c r="B6600" s="55" t="s">
        <v>7959</v>
      </c>
      <c r="C6600" s="784">
        <v>59852</v>
      </c>
      <c r="D6600" s="784" t="s">
        <v>2255</v>
      </c>
      <c r="E6600" s="784">
        <v>150</v>
      </c>
      <c r="F6600" s="784">
        <v>4010</v>
      </c>
      <c r="G6600" s="784" t="s">
        <v>3443</v>
      </c>
      <c r="H6600" s="784" t="s">
        <v>1573</v>
      </c>
      <c r="I6600" s="797">
        <v>1</v>
      </c>
      <c r="J6600" s="784">
        <v>1</v>
      </c>
      <c r="K6600" s="784">
        <v>7.15</v>
      </c>
      <c r="L6600" s="793">
        <v>7.15</v>
      </c>
      <c r="M6600" s="55" t="s">
        <v>2455</v>
      </c>
    </row>
    <row r="6601" spans="1:13" ht="15">
      <c r="A6601" s="282">
        <v>45980</v>
      </c>
      <c r="B6601" s="55" t="s">
        <v>7959</v>
      </c>
      <c r="C6601" s="786">
        <v>42067</v>
      </c>
      <c r="D6601" s="786" t="s">
        <v>2336</v>
      </c>
      <c r="E6601" s="786">
        <v>150</v>
      </c>
      <c r="F6601" s="786">
        <v>4010</v>
      </c>
      <c r="G6601" s="786" t="s">
        <v>3444</v>
      </c>
      <c r="H6601" s="786" t="s">
        <v>1573</v>
      </c>
      <c r="I6601" s="798">
        <v>1</v>
      </c>
      <c r="J6601" s="786">
        <v>1</v>
      </c>
      <c r="K6601" s="786">
        <v>7.32</v>
      </c>
      <c r="L6601" s="796">
        <v>7.32</v>
      </c>
      <c r="M6601" s="55" t="s">
        <v>2455</v>
      </c>
    </row>
    <row r="6602" spans="1:13" ht="15">
      <c r="A6602" s="282">
        <v>45980</v>
      </c>
      <c r="B6602" s="55" t="s">
        <v>7959</v>
      </c>
      <c r="C6602" s="784">
        <v>59852</v>
      </c>
      <c r="D6602" s="784" t="s">
        <v>2623</v>
      </c>
      <c r="E6602" s="784">
        <v>110</v>
      </c>
      <c r="F6602" s="784">
        <v>4010</v>
      </c>
      <c r="G6602" s="784" t="s">
        <v>3276</v>
      </c>
      <c r="H6602" s="784" t="s">
        <v>1573</v>
      </c>
      <c r="I6602" s="797">
        <v>1</v>
      </c>
      <c r="J6602" s="784">
        <v>1</v>
      </c>
      <c r="K6602" s="784">
        <v>8.77</v>
      </c>
      <c r="L6602" s="793">
        <v>8.77</v>
      </c>
      <c r="M6602" s="55" t="s">
        <v>2455</v>
      </c>
    </row>
    <row r="6603" spans="1:13" ht="15">
      <c r="A6603" s="282">
        <v>45980</v>
      </c>
      <c r="B6603" s="55" t="s">
        <v>7959</v>
      </c>
      <c r="C6603" s="786">
        <v>83523</v>
      </c>
      <c r="D6603" s="786" t="s">
        <v>6545</v>
      </c>
      <c r="E6603" s="786">
        <v>75</v>
      </c>
      <c r="F6603" s="786">
        <v>4010</v>
      </c>
      <c r="G6603" s="786" t="s">
        <v>5354</v>
      </c>
      <c r="H6603" s="786" t="s">
        <v>1573</v>
      </c>
      <c r="I6603" s="798">
        <v>3</v>
      </c>
      <c r="J6603" s="786">
        <v>3</v>
      </c>
      <c r="K6603" s="786">
        <v>4.97</v>
      </c>
      <c r="L6603" s="796">
        <v>14.91</v>
      </c>
      <c r="M6603" s="55" t="s">
        <v>2455</v>
      </c>
    </row>
    <row r="6604" spans="1:13" ht="15">
      <c r="A6604" s="282">
        <v>45980</v>
      </c>
      <c r="B6604" s="55" t="s">
        <v>7959</v>
      </c>
      <c r="C6604" s="784">
        <v>83659</v>
      </c>
      <c r="D6604" s="784" t="s">
        <v>7187</v>
      </c>
      <c r="E6604" s="784">
        <v>90</v>
      </c>
      <c r="F6604" s="784">
        <v>4010</v>
      </c>
      <c r="G6604" s="784" t="s">
        <v>5355</v>
      </c>
      <c r="H6604" s="784" t="s">
        <v>1573</v>
      </c>
      <c r="I6604" s="797">
        <v>3</v>
      </c>
      <c r="J6604" s="784">
        <v>3</v>
      </c>
      <c r="K6604" s="784">
        <v>7.45</v>
      </c>
      <c r="L6604" s="793">
        <v>22.35</v>
      </c>
      <c r="M6604" s="55" t="s">
        <v>2455</v>
      </c>
    </row>
    <row r="6605" spans="1:13" ht="15">
      <c r="A6605" s="282">
        <v>45980</v>
      </c>
      <c r="B6605" s="55" t="s">
        <v>7959</v>
      </c>
      <c r="C6605" s="786">
        <v>81666</v>
      </c>
      <c r="D6605" s="786" t="s">
        <v>2317</v>
      </c>
      <c r="E6605" s="786">
        <v>80</v>
      </c>
      <c r="F6605" s="786">
        <v>4010</v>
      </c>
      <c r="G6605" s="786" t="s">
        <v>5356</v>
      </c>
      <c r="H6605" s="786" t="s">
        <v>1573</v>
      </c>
      <c r="I6605" s="798">
        <v>3</v>
      </c>
      <c r="J6605" s="786">
        <v>3</v>
      </c>
      <c r="K6605" s="786">
        <v>6.13</v>
      </c>
      <c r="L6605" s="796">
        <v>18.39</v>
      </c>
      <c r="M6605" s="55" t="s">
        <v>2455</v>
      </c>
    </row>
    <row r="6606" spans="1:13" ht="15">
      <c r="A6606" s="282">
        <v>45980</v>
      </c>
      <c r="B6606" s="55" t="s">
        <v>7959</v>
      </c>
      <c r="C6606" s="784">
        <v>59852</v>
      </c>
      <c r="D6606" s="784" t="s">
        <v>5674</v>
      </c>
      <c r="E6606" s="784">
        <v>160</v>
      </c>
      <c r="F6606" s="784">
        <v>4010</v>
      </c>
      <c r="G6606" s="784" t="s">
        <v>7961</v>
      </c>
      <c r="H6606" s="784" t="s">
        <v>1573</v>
      </c>
      <c r="I6606" s="797">
        <v>4</v>
      </c>
      <c r="J6606" s="784">
        <v>4</v>
      </c>
      <c r="K6606" s="784">
        <v>8.4499999999999993</v>
      </c>
      <c r="L6606" s="793">
        <v>33.799999999999997</v>
      </c>
      <c r="M6606" s="55" t="s">
        <v>2455</v>
      </c>
    </row>
    <row r="6607" spans="1:13" ht="15">
      <c r="A6607" s="282">
        <v>45980</v>
      </c>
      <c r="B6607" s="55" t="s">
        <v>7959</v>
      </c>
      <c r="C6607" s="786">
        <v>82203</v>
      </c>
      <c r="D6607" s="786" t="s">
        <v>6746</v>
      </c>
      <c r="E6607" s="786">
        <v>150</v>
      </c>
      <c r="F6607" s="786">
        <v>4010</v>
      </c>
      <c r="G6607" s="786" t="s">
        <v>5357</v>
      </c>
      <c r="H6607" s="786" t="s">
        <v>1573</v>
      </c>
      <c r="I6607" s="798">
        <v>1</v>
      </c>
      <c r="J6607" s="786">
        <v>1</v>
      </c>
      <c r="K6607" s="786">
        <v>18.05</v>
      </c>
      <c r="L6607" s="796">
        <v>18.05</v>
      </c>
      <c r="M6607" s="55" t="s">
        <v>2455</v>
      </c>
    </row>
    <row r="6608" spans="1:13" ht="15">
      <c r="A6608" s="282">
        <v>45980</v>
      </c>
      <c r="B6608" s="55" t="s">
        <v>7959</v>
      </c>
      <c r="C6608" s="784">
        <v>83637</v>
      </c>
      <c r="D6608" s="784" t="s">
        <v>6746</v>
      </c>
      <c r="E6608" s="784" t="s">
        <v>2230</v>
      </c>
      <c r="F6608" s="784">
        <v>4010</v>
      </c>
      <c r="G6608" s="784" t="s">
        <v>5358</v>
      </c>
      <c r="H6608" s="784" t="s">
        <v>1573</v>
      </c>
      <c r="I6608" s="797">
        <v>3</v>
      </c>
      <c r="J6608" s="784">
        <v>3</v>
      </c>
      <c r="K6608" s="784">
        <v>13.15</v>
      </c>
      <c r="L6608" s="793">
        <v>39.450000000000003</v>
      </c>
      <c r="M6608" s="55" t="s">
        <v>2455</v>
      </c>
    </row>
    <row r="6609" spans="1:14" ht="15">
      <c r="A6609" s="282">
        <v>45980</v>
      </c>
      <c r="B6609" s="55" t="s">
        <v>7959</v>
      </c>
      <c r="C6609" s="786">
        <v>82203</v>
      </c>
      <c r="D6609" s="786" t="s">
        <v>6746</v>
      </c>
      <c r="E6609" s="786">
        <v>160</v>
      </c>
      <c r="F6609" s="786">
        <v>4010</v>
      </c>
      <c r="G6609" s="786" t="s">
        <v>5359</v>
      </c>
      <c r="H6609" s="786" t="s">
        <v>1573</v>
      </c>
      <c r="I6609" s="798">
        <v>3</v>
      </c>
      <c r="J6609" s="786">
        <v>3</v>
      </c>
      <c r="K6609" s="796">
        <v>54.15</v>
      </c>
      <c r="L6609" s="796">
        <v>54.15</v>
      </c>
      <c r="M6609" s="55" t="s">
        <v>2455</v>
      </c>
    </row>
    <row r="6610" spans="1:14" ht="15">
      <c r="A6610" s="282">
        <v>45980</v>
      </c>
      <c r="B6610" s="55" t="s">
        <v>7962</v>
      </c>
      <c r="C6610" s="784">
        <v>83723</v>
      </c>
      <c r="D6610" s="784" t="s">
        <v>6925</v>
      </c>
      <c r="E6610" s="784">
        <v>130</v>
      </c>
      <c r="F6610" s="784">
        <v>4010</v>
      </c>
      <c r="G6610" s="784" t="s">
        <v>6762</v>
      </c>
      <c r="H6610" s="784" t="s">
        <v>1573</v>
      </c>
      <c r="I6610" s="797">
        <v>2</v>
      </c>
      <c r="J6610" s="784">
        <v>2</v>
      </c>
      <c r="K6610" s="784">
        <v>8.1199999999999992</v>
      </c>
      <c r="L6610" s="793">
        <v>16.239999999999998</v>
      </c>
      <c r="M6610" s="55" t="s">
        <v>2455</v>
      </c>
    </row>
    <row r="6611" spans="1:14" ht="15">
      <c r="A6611" s="282">
        <v>45980</v>
      </c>
      <c r="B6611" s="55" t="s">
        <v>7962</v>
      </c>
      <c r="C6611" s="786">
        <v>83584</v>
      </c>
      <c r="D6611" s="786" t="s">
        <v>6320</v>
      </c>
      <c r="E6611" s="786" t="s">
        <v>2300</v>
      </c>
      <c r="F6611" s="786">
        <v>4010</v>
      </c>
      <c r="G6611" s="786" t="s">
        <v>7877</v>
      </c>
      <c r="H6611" s="786" t="s">
        <v>1573</v>
      </c>
      <c r="I6611" s="798">
        <v>2</v>
      </c>
      <c r="J6611" s="786">
        <v>2</v>
      </c>
      <c r="K6611" s="786">
        <v>9.0299999999999994</v>
      </c>
      <c r="L6611" s="796">
        <v>18.059999999999999</v>
      </c>
      <c r="M6611" s="55" t="s">
        <v>2455</v>
      </c>
    </row>
    <row r="6612" spans="1:14" ht="15">
      <c r="A6612" s="282">
        <v>45980</v>
      </c>
      <c r="B6612" s="55" t="s">
        <v>7962</v>
      </c>
      <c r="C6612" s="784">
        <v>83553</v>
      </c>
      <c r="D6612" s="784" t="s">
        <v>2710</v>
      </c>
      <c r="E6612" s="784" t="s">
        <v>2061</v>
      </c>
      <c r="F6612" s="784">
        <v>4010</v>
      </c>
      <c r="G6612" s="784" t="s">
        <v>6763</v>
      </c>
      <c r="H6612" s="784" t="s">
        <v>1573</v>
      </c>
      <c r="I6612" s="797">
        <v>3</v>
      </c>
      <c r="J6612" s="784">
        <v>3</v>
      </c>
      <c r="K6612" s="784">
        <v>16.04</v>
      </c>
      <c r="L6612" s="793">
        <v>48.12</v>
      </c>
      <c r="M6612" s="55" t="s">
        <v>2455</v>
      </c>
    </row>
    <row r="6613" spans="1:14" ht="15">
      <c r="A6613" s="282">
        <v>45980</v>
      </c>
      <c r="B6613" s="55" t="s">
        <v>7962</v>
      </c>
      <c r="C6613" s="786">
        <v>83659</v>
      </c>
      <c r="D6613" s="786" t="s">
        <v>7187</v>
      </c>
      <c r="E6613" s="786">
        <v>100</v>
      </c>
      <c r="F6613" s="786">
        <v>4010</v>
      </c>
      <c r="G6613" s="786" t="s">
        <v>6749</v>
      </c>
      <c r="H6613" s="786" t="s">
        <v>1573</v>
      </c>
      <c r="I6613" s="798">
        <v>2</v>
      </c>
      <c r="J6613" s="786">
        <v>2</v>
      </c>
      <c r="K6613" s="786">
        <v>7.45</v>
      </c>
      <c r="L6613" s="796">
        <v>14.9</v>
      </c>
      <c r="M6613" s="55" t="s">
        <v>2455</v>
      </c>
    </row>
    <row r="6614" spans="1:14" ht="15">
      <c r="A6614" s="282">
        <v>45981</v>
      </c>
      <c r="B6614" s="55" t="s">
        <v>7963</v>
      </c>
      <c r="C6614" s="784">
        <v>80039</v>
      </c>
      <c r="D6614" s="784" t="s">
        <v>7751</v>
      </c>
      <c r="E6614" s="784" t="s">
        <v>289</v>
      </c>
      <c r="F6614" s="784">
        <v>4010</v>
      </c>
      <c r="G6614" s="784" t="s">
        <v>7964</v>
      </c>
      <c r="H6614" s="784" t="s">
        <v>1573</v>
      </c>
      <c r="J6614" s="784">
        <v>12</v>
      </c>
      <c r="K6614" s="784">
        <v>8.82</v>
      </c>
      <c r="L6614" s="784">
        <v>105.84</v>
      </c>
      <c r="M6614" s="55" t="s">
        <v>2547</v>
      </c>
    </row>
    <row r="6615" spans="1:14" ht="15">
      <c r="A6615" s="282">
        <v>45981</v>
      </c>
      <c r="B6615" s="55" t="s">
        <v>7963</v>
      </c>
      <c r="C6615" s="786">
        <v>80039</v>
      </c>
      <c r="D6615" s="786" t="s">
        <v>7751</v>
      </c>
      <c r="E6615" s="786" t="s">
        <v>2230</v>
      </c>
      <c r="F6615" s="786">
        <v>4010</v>
      </c>
      <c r="G6615" s="786" t="s">
        <v>7965</v>
      </c>
      <c r="H6615" s="786" t="s">
        <v>1573</v>
      </c>
      <c r="J6615" s="786">
        <v>-12</v>
      </c>
      <c r="K6615" s="786">
        <v>8.82</v>
      </c>
      <c r="L6615" s="786">
        <v>-105.84</v>
      </c>
      <c r="M6615" s="55" t="s">
        <v>2547</v>
      </c>
    </row>
    <row r="6616" spans="1:14" ht="15">
      <c r="A6616" s="282">
        <v>45981</v>
      </c>
      <c r="B6616" s="55" t="s">
        <v>7966</v>
      </c>
      <c r="C6616" s="784">
        <v>83565</v>
      </c>
      <c r="D6616" s="784" t="s">
        <v>6747</v>
      </c>
      <c r="E6616" s="784" t="s">
        <v>289</v>
      </c>
      <c r="F6616" s="784">
        <v>4010</v>
      </c>
      <c r="G6616" s="784" t="s">
        <v>7967</v>
      </c>
      <c r="H6616" s="784" t="s">
        <v>1573</v>
      </c>
      <c r="J6616" s="784">
        <v>1</v>
      </c>
      <c r="K6616" s="784">
        <v>22.53</v>
      </c>
      <c r="L6616" s="784">
        <v>22.53</v>
      </c>
      <c r="M6616" s="55" t="s">
        <v>2455</v>
      </c>
      <c r="N6616" s="788" t="s">
        <v>7968</v>
      </c>
    </row>
    <row r="6617" spans="1:14" ht="15">
      <c r="A6617" s="282">
        <v>45981</v>
      </c>
      <c r="B6617" s="55" t="s">
        <v>7966</v>
      </c>
      <c r="C6617" s="786">
        <v>80039</v>
      </c>
      <c r="D6617" s="786" t="s">
        <v>6746</v>
      </c>
      <c r="E6617" s="786" t="s">
        <v>2061</v>
      </c>
      <c r="F6617" s="786">
        <v>4010</v>
      </c>
      <c r="G6617" s="786" t="s">
        <v>7969</v>
      </c>
      <c r="H6617" s="786" t="s">
        <v>1573</v>
      </c>
      <c r="J6617" s="786">
        <v>1</v>
      </c>
      <c r="K6617" s="786">
        <v>8.82</v>
      </c>
      <c r="L6617" s="786">
        <v>8.82</v>
      </c>
      <c r="M6617" s="55" t="s">
        <v>2455</v>
      </c>
      <c r="N6617" s="788" t="s">
        <v>7968</v>
      </c>
    </row>
    <row r="6618" spans="1:14" ht="15">
      <c r="A6618" s="282">
        <v>45981</v>
      </c>
      <c r="B6618" s="55" t="s">
        <v>7966</v>
      </c>
      <c r="C6618" s="784">
        <v>82675</v>
      </c>
      <c r="D6618" s="784" t="s">
        <v>2290</v>
      </c>
      <c r="E6618" s="784">
        <v>130</v>
      </c>
      <c r="F6618" s="784">
        <v>4010</v>
      </c>
      <c r="G6618" s="784" t="s">
        <v>6578</v>
      </c>
      <c r="H6618" s="784" t="s">
        <v>1573</v>
      </c>
      <c r="J6618" s="784">
        <v>1</v>
      </c>
      <c r="K6618" s="784">
        <v>4.24</v>
      </c>
      <c r="L6618" s="784">
        <v>4.24</v>
      </c>
      <c r="M6618" s="55" t="s">
        <v>2455</v>
      </c>
      <c r="N6618" s="788" t="s">
        <v>7968</v>
      </c>
    </row>
    <row r="6619" spans="1:14" ht="15">
      <c r="A6619" s="282">
        <v>45981</v>
      </c>
      <c r="B6619" s="55" t="s">
        <v>7966</v>
      </c>
      <c r="C6619" s="786">
        <v>81569</v>
      </c>
      <c r="D6619" s="786" t="s">
        <v>2560</v>
      </c>
      <c r="E6619" s="786">
        <v>140</v>
      </c>
      <c r="F6619" s="786">
        <v>4010</v>
      </c>
      <c r="G6619" s="786" t="s">
        <v>7970</v>
      </c>
      <c r="H6619" s="786" t="s">
        <v>1573</v>
      </c>
      <c r="J6619" s="786">
        <v>1</v>
      </c>
      <c r="K6619" s="786">
        <v>6.78</v>
      </c>
      <c r="L6619" s="786">
        <v>6.78</v>
      </c>
      <c r="M6619" s="55" t="s">
        <v>2455</v>
      </c>
      <c r="N6619" s="788" t="s">
        <v>7968</v>
      </c>
    </row>
    <row r="6620" spans="1:14" ht="15">
      <c r="A6620" s="282">
        <v>45981</v>
      </c>
      <c r="B6620" s="55" t="s">
        <v>7966</v>
      </c>
      <c r="C6620" s="784">
        <v>57826</v>
      </c>
      <c r="D6620" s="784" t="s">
        <v>6925</v>
      </c>
      <c r="E6620" s="784">
        <v>140</v>
      </c>
      <c r="F6620" s="784">
        <v>4010</v>
      </c>
      <c r="G6620" s="784" t="s">
        <v>7971</v>
      </c>
      <c r="H6620" s="784" t="s">
        <v>1573</v>
      </c>
      <c r="J6620" s="784">
        <v>1</v>
      </c>
      <c r="K6620" s="784">
        <v>10.78</v>
      </c>
      <c r="L6620" s="784">
        <v>10.78</v>
      </c>
      <c r="M6620" s="55" t="s">
        <v>2455</v>
      </c>
      <c r="N6620" s="788" t="s">
        <v>7968</v>
      </c>
    </row>
    <row r="6621" spans="1:14" ht="15">
      <c r="A6621" s="282">
        <v>45981</v>
      </c>
      <c r="B6621" s="55" t="s">
        <v>7966</v>
      </c>
      <c r="C6621" s="786">
        <v>81858</v>
      </c>
      <c r="D6621" s="786" t="s">
        <v>4991</v>
      </c>
      <c r="E6621" s="786">
        <v>140</v>
      </c>
      <c r="F6621" s="786">
        <v>4010</v>
      </c>
      <c r="G6621" s="786" t="s">
        <v>7972</v>
      </c>
      <c r="H6621" s="786" t="s">
        <v>1573</v>
      </c>
      <c r="J6621" s="786">
        <v>1</v>
      </c>
      <c r="K6621" s="786">
        <v>7.72</v>
      </c>
      <c r="L6621" s="786">
        <v>7.72</v>
      </c>
      <c r="M6621" s="55" t="s">
        <v>2455</v>
      </c>
      <c r="N6621" s="788" t="s">
        <v>7968</v>
      </c>
    </row>
    <row r="6622" spans="1:14" ht="15">
      <c r="A6622" s="282">
        <v>45981</v>
      </c>
      <c r="B6622" s="55" t="s">
        <v>7966</v>
      </c>
      <c r="C6622" s="784">
        <v>59852</v>
      </c>
      <c r="D6622" s="784" t="s">
        <v>6412</v>
      </c>
      <c r="E6622" s="784">
        <v>110</v>
      </c>
      <c r="F6622" s="784">
        <v>4010</v>
      </c>
      <c r="G6622" s="784" t="s">
        <v>7973</v>
      </c>
      <c r="H6622" s="784" t="s">
        <v>1573</v>
      </c>
      <c r="J6622" s="784">
        <v>1</v>
      </c>
      <c r="K6622" s="784">
        <v>10.52</v>
      </c>
      <c r="L6622" s="784">
        <v>10.52</v>
      </c>
      <c r="M6622" s="55" t="s">
        <v>2455</v>
      </c>
      <c r="N6622" s="788" t="s">
        <v>7968</v>
      </c>
    </row>
    <row r="6623" spans="1:14" ht="15">
      <c r="A6623" s="282">
        <v>45981</v>
      </c>
      <c r="B6623" s="55" t="s">
        <v>7966</v>
      </c>
      <c r="C6623" s="786">
        <v>83818</v>
      </c>
      <c r="D6623" s="786" t="s">
        <v>7166</v>
      </c>
      <c r="E6623" s="786" t="s">
        <v>289</v>
      </c>
      <c r="F6623" s="786">
        <v>4010</v>
      </c>
      <c r="G6623" s="786" t="s">
        <v>7974</v>
      </c>
      <c r="H6623" s="786" t="s">
        <v>1573</v>
      </c>
      <c r="J6623" s="786">
        <v>1</v>
      </c>
      <c r="K6623" s="786">
        <v>13.69</v>
      </c>
      <c r="L6623" s="786">
        <v>13.69</v>
      </c>
      <c r="M6623" s="55" t="s">
        <v>2455</v>
      </c>
      <c r="N6623" s="788" t="s">
        <v>7968</v>
      </c>
    </row>
    <row r="6624" spans="1:14" ht="15">
      <c r="A6624" s="282">
        <v>45981</v>
      </c>
      <c r="B6624" s="55" t="s">
        <v>7966</v>
      </c>
      <c r="C6624" s="784">
        <v>82368</v>
      </c>
      <c r="D6624" s="784" t="s">
        <v>2710</v>
      </c>
      <c r="E6624" s="784">
        <v>90</v>
      </c>
      <c r="F6624" s="784">
        <v>4010</v>
      </c>
      <c r="G6624" s="784" t="s">
        <v>7811</v>
      </c>
      <c r="H6624" s="784" t="s">
        <v>1573</v>
      </c>
      <c r="J6624" s="784">
        <v>1</v>
      </c>
      <c r="K6624" s="784">
        <v>10.92</v>
      </c>
      <c r="L6624" s="784">
        <v>10.92</v>
      </c>
      <c r="M6624" s="55" t="s">
        <v>2455</v>
      </c>
      <c r="N6624" s="788" t="s">
        <v>7968</v>
      </c>
    </row>
    <row r="6625" spans="1:14" ht="15">
      <c r="A6625" s="282">
        <v>45981</v>
      </c>
      <c r="B6625" s="55" t="s">
        <v>7966</v>
      </c>
      <c r="C6625" s="786">
        <v>83104</v>
      </c>
      <c r="D6625" s="786" t="s">
        <v>2442</v>
      </c>
      <c r="E6625" s="786">
        <v>100</v>
      </c>
      <c r="F6625" s="786">
        <v>4010</v>
      </c>
      <c r="G6625" s="786" t="s">
        <v>7975</v>
      </c>
      <c r="H6625" s="786" t="s">
        <v>1573</v>
      </c>
      <c r="J6625" s="786">
        <v>1</v>
      </c>
      <c r="K6625" s="786">
        <v>4.4000000000000004</v>
      </c>
      <c r="L6625" s="786">
        <v>4.4000000000000004</v>
      </c>
      <c r="M6625" s="55" t="s">
        <v>2455</v>
      </c>
      <c r="N6625" s="788" t="s">
        <v>7968</v>
      </c>
    </row>
    <row r="6626" spans="1:14" ht="15">
      <c r="A6626" s="282">
        <v>45981</v>
      </c>
      <c r="B6626" s="55" t="s">
        <v>7966</v>
      </c>
      <c r="C6626" s="784">
        <v>65593</v>
      </c>
      <c r="D6626" s="784" t="s">
        <v>2852</v>
      </c>
      <c r="E6626" s="784">
        <v>50</v>
      </c>
      <c r="F6626" s="784">
        <v>4010</v>
      </c>
      <c r="G6626" s="784" t="s">
        <v>7976</v>
      </c>
      <c r="H6626" s="784" t="s">
        <v>1573</v>
      </c>
      <c r="J6626" s="784">
        <v>1</v>
      </c>
      <c r="K6626" s="784">
        <v>3.63</v>
      </c>
      <c r="L6626" s="784">
        <v>3.63</v>
      </c>
      <c r="M6626" s="55" t="s">
        <v>2455</v>
      </c>
      <c r="N6626" s="788" t="s">
        <v>7968</v>
      </c>
    </row>
    <row r="6627" spans="1:14" ht="15">
      <c r="A6627" s="282">
        <v>45981</v>
      </c>
      <c r="B6627" s="55" t="s">
        <v>7966</v>
      </c>
      <c r="C6627" s="786">
        <v>83094</v>
      </c>
      <c r="D6627" s="786" t="s">
        <v>3106</v>
      </c>
      <c r="E6627" s="786">
        <v>70</v>
      </c>
      <c r="F6627" s="786">
        <v>4010</v>
      </c>
      <c r="G6627" s="786" t="s">
        <v>7977</v>
      </c>
      <c r="H6627" s="786" t="s">
        <v>1573</v>
      </c>
      <c r="J6627" s="786">
        <v>1</v>
      </c>
      <c r="K6627" s="786">
        <v>6.41</v>
      </c>
      <c r="L6627" s="786">
        <v>6.41</v>
      </c>
      <c r="M6627" s="55" t="s">
        <v>2455</v>
      </c>
      <c r="N6627" s="788" t="s">
        <v>7968</v>
      </c>
    </row>
    <row r="6628" spans="1:14" ht="15">
      <c r="A6628" s="282">
        <v>45981</v>
      </c>
      <c r="B6628" s="55" t="s">
        <v>7966</v>
      </c>
      <c r="C6628" s="784">
        <v>81347</v>
      </c>
      <c r="D6628" s="784" t="s">
        <v>5328</v>
      </c>
      <c r="E6628" s="784">
        <v>130</v>
      </c>
      <c r="F6628" s="784">
        <v>4010</v>
      </c>
      <c r="G6628" s="784" t="s">
        <v>7978</v>
      </c>
      <c r="H6628" s="784" t="s">
        <v>1573</v>
      </c>
      <c r="J6628" s="784">
        <v>1</v>
      </c>
      <c r="K6628" s="784">
        <v>7.85</v>
      </c>
      <c r="L6628" s="784">
        <v>7.85</v>
      </c>
      <c r="M6628" s="55" t="s">
        <v>2455</v>
      </c>
      <c r="N6628" s="788" t="s">
        <v>7968</v>
      </c>
    </row>
    <row r="6629" spans="1:14" ht="15">
      <c r="A6629" s="282">
        <v>45981</v>
      </c>
      <c r="B6629" s="55" t="s">
        <v>7966</v>
      </c>
      <c r="C6629" s="786">
        <v>83787</v>
      </c>
      <c r="D6629" s="786" t="s">
        <v>2560</v>
      </c>
      <c r="E6629" s="786">
        <v>130</v>
      </c>
      <c r="F6629" s="786">
        <v>4010</v>
      </c>
      <c r="G6629" s="786" t="s">
        <v>6949</v>
      </c>
      <c r="H6629" s="786" t="s">
        <v>1573</v>
      </c>
      <c r="J6629" s="786">
        <v>1</v>
      </c>
      <c r="K6629" s="786">
        <v>18.68</v>
      </c>
      <c r="L6629" s="786">
        <v>18.68</v>
      </c>
      <c r="M6629" s="55" t="s">
        <v>2455</v>
      </c>
      <c r="N6629" s="788" t="s">
        <v>7968</v>
      </c>
    </row>
    <row r="6630" spans="1:14" ht="15">
      <c r="A6630" s="282">
        <v>45981</v>
      </c>
      <c r="B6630" s="55" t="s">
        <v>7966</v>
      </c>
      <c r="C6630" s="784">
        <v>83639</v>
      </c>
      <c r="D6630" s="784" t="s">
        <v>6860</v>
      </c>
      <c r="E6630" s="784">
        <v>130</v>
      </c>
      <c r="F6630" s="784">
        <v>4010</v>
      </c>
      <c r="G6630" s="784" t="s">
        <v>7979</v>
      </c>
      <c r="H6630" s="784" t="s">
        <v>1573</v>
      </c>
      <c r="J6630" s="784">
        <v>1</v>
      </c>
      <c r="K6630" s="784">
        <v>19.11</v>
      </c>
      <c r="L6630" s="784">
        <v>19.11</v>
      </c>
      <c r="M6630" s="55" t="s">
        <v>2455</v>
      </c>
      <c r="N6630" s="788" t="s">
        <v>7968</v>
      </c>
    </row>
    <row r="6631" spans="1:14" ht="15">
      <c r="A6631" s="282">
        <v>45981</v>
      </c>
      <c r="B6631" s="55" t="s">
        <v>7966</v>
      </c>
      <c r="C6631" s="786">
        <v>80039</v>
      </c>
      <c r="D6631" s="786" t="s">
        <v>6638</v>
      </c>
      <c r="E6631" s="786" t="s">
        <v>289</v>
      </c>
      <c r="F6631" s="786">
        <v>4010</v>
      </c>
      <c r="G6631" s="786" t="s">
        <v>7980</v>
      </c>
      <c r="H6631" s="786" t="s">
        <v>1573</v>
      </c>
      <c r="J6631" s="786">
        <v>1</v>
      </c>
      <c r="K6631" s="786">
        <v>8.82</v>
      </c>
      <c r="L6631" s="786">
        <v>8.82</v>
      </c>
      <c r="M6631" s="55" t="s">
        <v>2455</v>
      </c>
      <c r="N6631" s="788" t="s">
        <v>7968</v>
      </c>
    </row>
    <row r="6632" spans="1:14" ht="15">
      <c r="A6632" s="282">
        <v>45981</v>
      </c>
      <c r="B6632" s="55" t="s">
        <v>7966</v>
      </c>
      <c r="C6632" s="784">
        <v>83018</v>
      </c>
      <c r="D6632" s="784" t="s">
        <v>3635</v>
      </c>
      <c r="E6632" s="784">
        <v>70</v>
      </c>
      <c r="F6632" s="784">
        <v>4010</v>
      </c>
      <c r="G6632" s="784" t="s">
        <v>2878</v>
      </c>
      <c r="H6632" s="784" t="s">
        <v>1573</v>
      </c>
      <c r="J6632" s="784">
        <v>1</v>
      </c>
      <c r="K6632" s="784">
        <v>5.19</v>
      </c>
      <c r="L6632" s="784">
        <v>5.19</v>
      </c>
      <c r="M6632" s="55" t="s">
        <v>2455</v>
      </c>
      <c r="N6632" s="788" t="s">
        <v>7968</v>
      </c>
    </row>
    <row r="6633" spans="1:14" ht="15">
      <c r="A6633" s="282">
        <v>45981</v>
      </c>
      <c r="B6633" s="55" t="s">
        <v>7966</v>
      </c>
      <c r="C6633" s="786">
        <v>82675</v>
      </c>
      <c r="D6633" s="786" t="s">
        <v>2290</v>
      </c>
      <c r="E6633" s="786">
        <v>140</v>
      </c>
      <c r="F6633" s="786">
        <v>4010</v>
      </c>
      <c r="G6633" s="786" t="s">
        <v>3883</v>
      </c>
      <c r="H6633" s="786" t="s">
        <v>1573</v>
      </c>
      <c r="J6633" s="786">
        <v>1</v>
      </c>
      <c r="K6633" s="786">
        <v>4.24</v>
      </c>
      <c r="L6633" s="786">
        <v>4.24</v>
      </c>
      <c r="M6633" s="55" t="s">
        <v>2455</v>
      </c>
      <c r="N6633" s="788" t="s">
        <v>7968</v>
      </c>
    </row>
    <row r="6634" spans="1:14" ht="15">
      <c r="A6634" s="282">
        <v>45981</v>
      </c>
      <c r="B6634" s="55" t="s">
        <v>7966</v>
      </c>
      <c r="C6634" s="784">
        <v>82400</v>
      </c>
      <c r="D6634" s="784" t="s">
        <v>4880</v>
      </c>
      <c r="E6634" s="784">
        <v>130</v>
      </c>
      <c r="F6634" s="784">
        <v>4010</v>
      </c>
      <c r="G6634" s="784" t="s">
        <v>6597</v>
      </c>
      <c r="H6634" s="784" t="s">
        <v>1573</v>
      </c>
      <c r="J6634" s="784">
        <v>1</v>
      </c>
      <c r="K6634" s="784">
        <v>15.53</v>
      </c>
      <c r="L6634" s="784">
        <v>15.53</v>
      </c>
      <c r="M6634" s="55" t="s">
        <v>2455</v>
      </c>
      <c r="N6634" s="788" t="s">
        <v>7968</v>
      </c>
    </row>
    <row r="6635" spans="1:14" ht="15">
      <c r="A6635" s="282">
        <v>45981</v>
      </c>
      <c r="B6635" s="55" t="s">
        <v>7966</v>
      </c>
      <c r="C6635" s="786">
        <v>83791</v>
      </c>
      <c r="D6635" s="786" t="s">
        <v>5403</v>
      </c>
      <c r="E6635" s="786">
        <v>90</v>
      </c>
      <c r="F6635" s="786">
        <v>4010</v>
      </c>
      <c r="G6635" s="786" t="s">
        <v>7981</v>
      </c>
      <c r="H6635" s="786" t="s">
        <v>1573</v>
      </c>
      <c r="J6635" s="786">
        <v>1</v>
      </c>
      <c r="K6635" s="786">
        <v>12.96</v>
      </c>
      <c r="L6635" s="786">
        <v>12.96</v>
      </c>
      <c r="M6635" s="55" t="s">
        <v>2455</v>
      </c>
      <c r="N6635" s="788" t="s">
        <v>7968</v>
      </c>
    </row>
    <row r="6636" spans="1:14" ht="15">
      <c r="A6636" s="282">
        <v>45981</v>
      </c>
      <c r="B6636" s="55" t="s">
        <v>7966</v>
      </c>
      <c r="C6636" s="784">
        <v>83502</v>
      </c>
      <c r="D6636" s="784" t="s">
        <v>7031</v>
      </c>
      <c r="E6636" s="784">
        <v>120</v>
      </c>
      <c r="F6636" s="784">
        <v>4010</v>
      </c>
      <c r="G6636" s="784" t="s">
        <v>7982</v>
      </c>
      <c r="H6636" s="784" t="s">
        <v>1573</v>
      </c>
      <c r="J6636" s="784">
        <v>1</v>
      </c>
      <c r="K6636" s="784">
        <v>4.1900000000000004</v>
      </c>
      <c r="L6636" s="784">
        <v>4.1900000000000004</v>
      </c>
      <c r="M6636" s="55" t="s">
        <v>2455</v>
      </c>
      <c r="N6636" s="788" t="s">
        <v>7968</v>
      </c>
    </row>
    <row r="6637" spans="1:14" ht="15">
      <c r="A6637" s="282">
        <v>45981</v>
      </c>
      <c r="B6637" s="55" t="s">
        <v>7966</v>
      </c>
      <c r="C6637" s="786">
        <v>57826</v>
      </c>
      <c r="D6637" s="786" t="s">
        <v>7572</v>
      </c>
      <c r="E6637" s="786">
        <v>140</v>
      </c>
      <c r="F6637" s="786">
        <v>4010</v>
      </c>
      <c r="G6637" s="786" t="s">
        <v>7983</v>
      </c>
      <c r="H6637" s="786" t="s">
        <v>1573</v>
      </c>
      <c r="J6637" s="786">
        <v>1</v>
      </c>
      <c r="K6637" s="786">
        <v>10.78</v>
      </c>
      <c r="L6637" s="786">
        <v>10.78</v>
      </c>
      <c r="M6637" s="55" t="s">
        <v>2455</v>
      </c>
      <c r="N6637" s="788" t="s">
        <v>7968</v>
      </c>
    </row>
    <row r="6638" spans="1:14" ht="15">
      <c r="A6638" s="282">
        <v>45981</v>
      </c>
      <c r="B6638" s="55" t="s">
        <v>7966</v>
      </c>
      <c r="C6638" s="784">
        <v>83643</v>
      </c>
      <c r="D6638" s="784" t="s">
        <v>6862</v>
      </c>
      <c r="E6638" s="784" t="s">
        <v>2061</v>
      </c>
      <c r="F6638" s="784">
        <v>4010</v>
      </c>
      <c r="G6638" s="784" t="s">
        <v>7984</v>
      </c>
      <c r="H6638" s="784" t="s">
        <v>1573</v>
      </c>
      <c r="J6638" s="784">
        <v>1</v>
      </c>
      <c r="K6638" s="784">
        <v>20.62</v>
      </c>
      <c r="L6638" s="784">
        <v>20.62</v>
      </c>
      <c r="M6638" s="55" t="s">
        <v>2455</v>
      </c>
      <c r="N6638" s="788" t="s">
        <v>7968</v>
      </c>
    </row>
    <row r="6639" spans="1:14" ht="15">
      <c r="A6639" s="282">
        <v>45981</v>
      </c>
      <c r="B6639" s="55" t="s">
        <v>7966</v>
      </c>
      <c r="C6639" s="786">
        <v>83344</v>
      </c>
      <c r="D6639" s="786" t="s">
        <v>4989</v>
      </c>
      <c r="E6639" s="786">
        <v>85</v>
      </c>
      <c r="F6639" s="786">
        <v>4010</v>
      </c>
      <c r="G6639" s="786" t="s">
        <v>5477</v>
      </c>
      <c r="H6639" s="786" t="s">
        <v>1573</v>
      </c>
      <c r="J6639" s="786">
        <v>1</v>
      </c>
      <c r="K6639" s="786">
        <v>9.51</v>
      </c>
      <c r="L6639" s="786">
        <v>9.51</v>
      </c>
      <c r="M6639" s="55" t="s">
        <v>2455</v>
      </c>
      <c r="N6639" s="788" t="s">
        <v>7968</v>
      </c>
    </row>
    <row r="6640" spans="1:14" ht="15">
      <c r="A6640" s="282">
        <v>45981</v>
      </c>
      <c r="B6640" s="55" t="s">
        <v>7966</v>
      </c>
      <c r="C6640" s="784">
        <v>57826</v>
      </c>
      <c r="D6640" s="784" t="s">
        <v>2560</v>
      </c>
      <c r="E6640" s="784">
        <v>140</v>
      </c>
      <c r="F6640" s="784">
        <v>4010</v>
      </c>
      <c r="G6640" s="784" t="s">
        <v>7985</v>
      </c>
      <c r="H6640" s="784" t="s">
        <v>1573</v>
      </c>
      <c r="J6640" s="784">
        <v>1</v>
      </c>
      <c r="K6640" s="784">
        <v>10.78</v>
      </c>
      <c r="L6640" s="784">
        <v>10.78</v>
      </c>
      <c r="M6640" s="55" t="s">
        <v>2455</v>
      </c>
      <c r="N6640" s="788" t="s">
        <v>7968</v>
      </c>
    </row>
    <row r="6641" spans="1:14" ht="15">
      <c r="A6641" s="282">
        <v>45981</v>
      </c>
      <c r="B6641" s="55" t="s">
        <v>7966</v>
      </c>
      <c r="C6641" s="786">
        <v>80441</v>
      </c>
      <c r="D6641" s="786" t="s">
        <v>2560</v>
      </c>
      <c r="E6641" s="786">
        <v>140</v>
      </c>
      <c r="F6641" s="786">
        <v>4010</v>
      </c>
      <c r="G6641" s="786" t="s">
        <v>7986</v>
      </c>
      <c r="H6641" s="786" t="s">
        <v>1573</v>
      </c>
      <c r="J6641" s="786">
        <v>1</v>
      </c>
      <c r="K6641" s="786">
        <v>7.65</v>
      </c>
      <c r="L6641" s="786">
        <v>7.65</v>
      </c>
      <c r="M6641" s="55" t="s">
        <v>2455</v>
      </c>
      <c r="N6641" s="788" t="s">
        <v>7968</v>
      </c>
    </row>
    <row r="6642" spans="1:14" ht="15">
      <c r="A6642" s="282">
        <v>45981</v>
      </c>
      <c r="B6642" s="55" t="s">
        <v>7966</v>
      </c>
      <c r="C6642" s="784">
        <v>80441</v>
      </c>
      <c r="D6642" s="784" t="s">
        <v>3205</v>
      </c>
      <c r="E6642" s="784">
        <v>140</v>
      </c>
      <c r="F6642" s="784">
        <v>4010</v>
      </c>
      <c r="G6642" s="784" t="s">
        <v>4165</v>
      </c>
      <c r="H6642" s="784" t="s">
        <v>1573</v>
      </c>
      <c r="J6642" s="784">
        <v>1</v>
      </c>
      <c r="K6642" s="784">
        <v>7.96</v>
      </c>
      <c r="L6642" s="784">
        <v>7.96</v>
      </c>
      <c r="M6642" s="55" t="s">
        <v>2455</v>
      </c>
      <c r="N6642" s="788" t="s">
        <v>7968</v>
      </c>
    </row>
    <row r="6643" spans="1:14" ht="15">
      <c r="A6643" s="282">
        <v>45981</v>
      </c>
      <c r="B6643" s="55" t="s">
        <v>7966</v>
      </c>
      <c r="C6643" s="786">
        <v>83645</v>
      </c>
      <c r="D6643" s="786" t="s">
        <v>2710</v>
      </c>
      <c r="E6643" s="786">
        <v>70</v>
      </c>
      <c r="F6643" s="786">
        <v>4010</v>
      </c>
      <c r="G6643" s="786" t="s">
        <v>7987</v>
      </c>
      <c r="H6643" s="786" t="s">
        <v>1573</v>
      </c>
      <c r="J6643" s="786">
        <v>1</v>
      </c>
      <c r="K6643" s="786">
        <v>8.4700000000000006</v>
      </c>
      <c r="L6643" s="786">
        <v>8.4700000000000006</v>
      </c>
      <c r="M6643" s="55" t="s">
        <v>2455</v>
      </c>
      <c r="N6643" s="788" t="s">
        <v>7968</v>
      </c>
    </row>
    <row r="6644" spans="1:14" ht="15">
      <c r="A6644" s="282">
        <v>45981</v>
      </c>
      <c r="B6644" s="55" t="s">
        <v>7966</v>
      </c>
      <c r="C6644" s="784">
        <v>68116</v>
      </c>
      <c r="D6644" s="784" t="s">
        <v>5310</v>
      </c>
      <c r="E6644" s="784">
        <v>110</v>
      </c>
      <c r="F6644" s="784">
        <v>4010</v>
      </c>
      <c r="G6644" s="784" t="s">
        <v>7988</v>
      </c>
      <c r="H6644" s="784" t="s">
        <v>1573</v>
      </c>
      <c r="J6644" s="784">
        <v>1</v>
      </c>
      <c r="K6644" s="784">
        <v>6.72</v>
      </c>
      <c r="L6644" s="784">
        <v>6.72</v>
      </c>
      <c r="M6644" s="55" t="s">
        <v>2455</v>
      </c>
      <c r="N6644" s="788" t="s">
        <v>7968</v>
      </c>
    </row>
    <row r="6645" spans="1:14" ht="15">
      <c r="A6645" s="282">
        <v>45981</v>
      </c>
      <c r="B6645" s="55" t="s">
        <v>7966</v>
      </c>
      <c r="C6645" s="786">
        <v>80786</v>
      </c>
      <c r="D6645" s="786">
        <v>505</v>
      </c>
      <c r="E6645" s="786">
        <v>85</v>
      </c>
      <c r="F6645" s="786">
        <v>4010</v>
      </c>
      <c r="G6645" s="786" t="s">
        <v>7989</v>
      </c>
      <c r="H6645" s="786" t="s">
        <v>1573</v>
      </c>
      <c r="J6645" s="786">
        <v>1</v>
      </c>
      <c r="K6645" s="786">
        <v>9.5299999999999994</v>
      </c>
      <c r="L6645" s="786">
        <v>9.5299999999999994</v>
      </c>
      <c r="M6645" s="55" t="s">
        <v>2455</v>
      </c>
      <c r="N6645" s="788" t="s">
        <v>7968</v>
      </c>
    </row>
    <row r="6646" spans="1:14" ht="15">
      <c r="A6646" s="282">
        <v>45981</v>
      </c>
      <c r="B6646" s="55" t="s">
        <v>7966</v>
      </c>
      <c r="C6646" s="784">
        <v>83646</v>
      </c>
      <c r="D6646" s="784" t="s">
        <v>7990</v>
      </c>
      <c r="E6646" s="784">
        <v>85</v>
      </c>
      <c r="F6646" s="784">
        <v>4010</v>
      </c>
      <c r="G6646" s="784" t="s">
        <v>7991</v>
      </c>
      <c r="H6646" s="784" t="s">
        <v>1573</v>
      </c>
      <c r="J6646" s="784">
        <v>1</v>
      </c>
      <c r="K6646" s="784">
        <v>6.82</v>
      </c>
      <c r="L6646" s="784">
        <v>6.82</v>
      </c>
      <c r="M6646" s="55" t="s">
        <v>2455</v>
      </c>
      <c r="N6646" s="788" t="s">
        <v>7968</v>
      </c>
    </row>
    <row r="6647" spans="1:14" ht="15">
      <c r="A6647" s="282">
        <v>45981</v>
      </c>
      <c r="B6647" s="55" t="s">
        <v>7966</v>
      </c>
      <c r="C6647" s="786">
        <v>67101</v>
      </c>
      <c r="D6647" s="786" t="s">
        <v>2577</v>
      </c>
      <c r="E6647" s="786" t="s">
        <v>2296</v>
      </c>
      <c r="F6647" s="786">
        <v>4010</v>
      </c>
      <c r="G6647" s="786" t="s">
        <v>7992</v>
      </c>
      <c r="H6647" s="786" t="s">
        <v>1573</v>
      </c>
      <c r="J6647" s="786">
        <v>1</v>
      </c>
      <c r="K6647" s="786">
        <v>14.55</v>
      </c>
      <c r="L6647" s="786">
        <v>14.55</v>
      </c>
      <c r="M6647" s="55" t="s">
        <v>2455</v>
      </c>
      <c r="N6647" s="788" t="s">
        <v>7968</v>
      </c>
    </row>
    <row r="6648" spans="1:14" ht="15">
      <c r="A6648" s="282">
        <v>45981</v>
      </c>
      <c r="B6648" s="55" t="s">
        <v>7966</v>
      </c>
      <c r="C6648" s="784">
        <v>83723</v>
      </c>
      <c r="D6648" s="784" t="s">
        <v>7993</v>
      </c>
      <c r="E6648" s="784">
        <v>120</v>
      </c>
      <c r="F6648" s="784">
        <v>4010</v>
      </c>
      <c r="G6648" s="784" t="s">
        <v>7994</v>
      </c>
      <c r="H6648" s="784" t="s">
        <v>1573</v>
      </c>
      <c r="J6648" s="784">
        <v>1</v>
      </c>
      <c r="K6648" s="784">
        <v>8.1199999999999992</v>
      </c>
      <c r="L6648" s="784">
        <v>8.1199999999999992</v>
      </c>
      <c r="M6648" s="55" t="s">
        <v>2455</v>
      </c>
      <c r="N6648" s="788" t="s">
        <v>7968</v>
      </c>
    </row>
    <row r="6649" spans="1:14" ht="15">
      <c r="A6649" s="282">
        <v>45981</v>
      </c>
      <c r="B6649" s="55" t="s">
        <v>7966</v>
      </c>
      <c r="C6649" s="786">
        <v>83681</v>
      </c>
      <c r="D6649" s="786" t="s">
        <v>7995</v>
      </c>
      <c r="E6649" s="786">
        <v>120</v>
      </c>
      <c r="F6649" s="786">
        <v>4010</v>
      </c>
      <c r="G6649" s="786" t="s">
        <v>7996</v>
      </c>
      <c r="H6649" s="786" t="s">
        <v>1573</v>
      </c>
      <c r="J6649" s="786">
        <v>1</v>
      </c>
      <c r="K6649" s="786">
        <v>10.84</v>
      </c>
      <c r="L6649" s="786">
        <v>10.84</v>
      </c>
      <c r="M6649" s="55" t="s">
        <v>2455</v>
      </c>
      <c r="N6649" s="788" t="s">
        <v>7968</v>
      </c>
    </row>
    <row r="6650" spans="1:14" ht="15">
      <c r="A6650" s="282">
        <v>45981</v>
      </c>
      <c r="B6650" s="55" t="s">
        <v>7966</v>
      </c>
      <c r="C6650" s="784">
        <v>66930</v>
      </c>
      <c r="D6650" s="784" t="s">
        <v>3930</v>
      </c>
      <c r="E6650" s="784">
        <v>70</v>
      </c>
      <c r="F6650" s="784">
        <v>4010</v>
      </c>
      <c r="G6650" s="784" t="s">
        <v>7997</v>
      </c>
      <c r="H6650" s="784" t="s">
        <v>1573</v>
      </c>
      <c r="J6650" s="784">
        <v>1</v>
      </c>
      <c r="K6650" s="784">
        <v>11.03</v>
      </c>
      <c r="L6650" s="784">
        <v>11.03</v>
      </c>
      <c r="M6650" s="55" t="s">
        <v>2455</v>
      </c>
      <c r="N6650" s="788" t="s">
        <v>7968</v>
      </c>
    </row>
    <row r="6651" spans="1:14" ht="15">
      <c r="A6651" s="282">
        <v>45981</v>
      </c>
      <c r="B6651" s="55" t="s">
        <v>7966</v>
      </c>
      <c r="C6651" s="786">
        <v>83729</v>
      </c>
      <c r="D6651" s="786" t="s">
        <v>7384</v>
      </c>
      <c r="E6651" s="786">
        <v>110</v>
      </c>
      <c r="F6651" s="786">
        <v>4010</v>
      </c>
      <c r="G6651" s="786" t="s">
        <v>7998</v>
      </c>
      <c r="H6651" s="786" t="s">
        <v>1573</v>
      </c>
      <c r="J6651" s="786">
        <v>1</v>
      </c>
      <c r="K6651" s="786">
        <v>4.92</v>
      </c>
      <c r="L6651" s="786">
        <v>4.92</v>
      </c>
      <c r="M6651" s="55" t="s">
        <v>2455</v>
      </c>
      <c r="N6651" s="788" t="s">
        <v>7968</v>
      </c>
    </row>
    <row r="6652" spans="1:14" ht="15">
      <c r="A6652" s="282">
        <v>45981</v>
      </c>
      <c r="B6652" s="55" t="s">
        <v>7966</v>
      </c>
      <c r="C6652" s="784">
        <v>83066</v>
      </c>
      <c r="D6652" s="784" t="s">
        <v>7999</v>
      </c>
      <c r="E6652" s="784" t="s">
        <v>2061</v>
      </c>
      <c r="F6652" s="784">
        <v>4010</v>
      </c>
      <c r="G6652" s="784" t="s">
        <v>8000</v>
      </c>
      <c r="H6652" s="784" t="s">
        <v>1573</v>
      </c>
      <c r="J6652" s="784">
        <v>1</v>
      </c>
      <c r="K6652" s="784">
        <v>20.21</v>
      </c>
      <c r="L6652" s="784">
        <v>20.21</v>
      </c>
      <c r="M6652" s="55" t="s">
        <v>2455</v>
      </c>
      <c r="N6652" s="788" t="s">
        <v>7968</v>
      </c>
    </row>
    <row r="6653" spans="1:14" ht="15">
      <c r="A6653" s="282">
        <v>45981</v>
      </c>
      <c r="B6653" s="55" t="s">
        <v>7966</v>
      </c>
      <c r="C6653" s="786">
        <v>82365</v>
      </c>
      <c r="D6653" s="786" t="s">
        <v>6928</v>
      </c>
      <c r="E6653" s="786" t="s">
        <v>289</v>
      </c>
      <c r="F6653" s="786">
        <v>4010</v>
      </c>
      <c r="G6653" s="786" t="s">
        <v>5113</v>
      </c>
      <c r="H6653" s="786" t="s">
        <v>1573</v>
      </c>
      <c r="J6653" s="786">
        <v>1</v>
      </c>
      <c r="K6653" s="786">
        <v>9.0299999999999994</v>
      </c>
      <c r="L6653" s="786">
        <v>9.0299999999999994</v>
      </c>
      <c r="M6653" s="55" t="s">
        <v>2455</v>
      </c>
      <c r="N6653" s="788" t="s">
        <v>7968</v>
      </c>
    </row>
    <row r="6654" spans="1:14" ht="15">
      <c r="A6654" s="282">
        <v>45981</v>
      </c>
      <c r="B6654" s="55" t="s">
        <v>7966</v>
      </c>
      <c r="C6654" s="784">
        <v>83082</v>
      </c>
      <c r="D6654" s="784" t="s">
        <v>8001</v>
      </c>
      <c r="E6654" s="784">
        <v>140</v>
      </c>
      <c r="F6654" s="784">
        <v>4010</v>
      </c>
      <c r="G6654" s="784" t="s">
        <v>2885</v>
      </c>
      <c r="H6654" s="784" t="s">
        <v>1573</v>
      </c>
      <c r="J6654" s="784">
        <v>1</v>
      </c>
      <c r="K6654" s="784">
        <v>7.86</v>
      </c>
      <c r="L6654" s="784">
        <v>7.86</v>
      </c>
      <c r="M6654" s="55" t="s">
        <v>2455</v>
      </c>
      <c r="N6654" s="788" t="s">
        <v>7968</v>
      </c>
    </row>
    <row r="6655" spans="1:14" ht="15">
      <c r="A6655" s="282">
        <v>45981</v>
      </c>
      <c r="B6655" s="55" t="s">
        <v>7966</v>
      </c>
      <c r="C6655" s="786">
        <v>66930</v>
      </c>
      <c r="D6655" s="786" t="s">
        <v>2493</v>
      </c>
      <c r="E6655" s="786">
        <v>60</v>
      </c>
      <c r="F6655" s="786">
        <v>4010</v>
      </c>
      <c r="G6655" s="786" t="s">
        <v>8002</v>
      </c>
      <c r="H6655" s="786" t="s">
        <v>1573</v>
      </c>
      <c r="J6655" s="786">
        <v>1</v>
      </c>
      <c r="K6655" s="786">
        <v>11.03</v>
      </c>
      <c r="L6655" s="786">
        <v>11.03</v>
      </c>
      <c r="M6655" s="55" t="s">
        <v>2455</v>
      </c>
      <c r="N6655" s="788" t="s">
        <v>7968</v>
      </c>
    </row>
    <row r="6656" spans="1:14" ht="15">
      <c r="A6656" s="282">
        <v>45981</v>
      </c>
      <c r="B6656" s="55" t="s">
        <v>7966</v>
      </c>
      <c r="C6656" s="784">
        <v>67223</v>
      </c>
      <c r="D6656" s="784" t="s">
        <v>5556</v>
      </c>
      <c r="E6656" s="784">
        <v>85</v>
      </c>
      <c r="F6656" s="784">
        <v>4010</v>
      </c>
      <c r="G6656" s="784" t="s">
        <v>4166</v>
      </c>
      <c r="H6656" s="784" t="s">
        <v>1573</v>
      </c>
      <c r="J6656" s="784">
        <v>1</v>
      </c>
      <c r="K6656" s="784">
        <v>10.94</v>
      </c>
      <c r="L6656" s="784">
        <v>10.94</v>
      </c>
      <c r="M6656" s="55" t="s">
        <v>2455</v>
      </c>
      <c r="N6656" s="788" t="s">
        <v>7968</v>
      </c>
    </row>
    <row r="6657" spans="1:14" ht="15">
      <c r="A6657" s="282">
        <v>45981</v>
      </c>
      <c r="B6657" s="55" t="s">
        <v>7966</v>
      </c>
      <c r="C6657" s="786">
        <v>83584</v>
      </c>
      <c r="D6657" s="786" t="s">
        <v>6320</v>
      </c>
      <c r="E6657" s="786" t="s">
        <v>2296</v>
      </c>
      <c r="F6657" s="786">
        <v>4010</v>
      </c>
      <c r="G6657" s="786" t="s">
        <v>8003</v>
      </c>
      <c r="H6657" s="786" t="s">
        <v>1573</v>
      </c>
      <c r="J6657" s="786">
        <v>1</v>
      </c>
      <c r="K6657" s="786">
        <v>9.0299999999999994</v>
      </c>
      <c r="L6657" s="786">
        <v>9.0299999999999994</v>
      </c>
      <c r="M6657" s="55" t="s">
        <v>2455</v>
      </c>
      <c r="N6657" s="788" t="s">
        <v>7968</v>
      </c>
    </row>
    <row r="6658" spans="1:14" ht="15">
      <c r="A6658" s="282">
        <v>45981</v>
      </c>
      <c r="B6658" s="55" t="s">
        <v>7966</v>
      </c>
      <c r="C6658" s="784">
        <v>84297</v>
      </c>
      <c r="D6658" s="784" t="s">
        <v>6086</v>
      </c>
      <c r="E6658" s="784">
        <v>120</v>
      </c>
      <c r="F6658" s="784">
        <v>4010</v>
      </c>
      <c r="G6658" s="784" t="s">
        <v>8004</v>
      </c>
      <c r="H6658" s="784" t="s">
        <v>1573</v>
      </c>
      <c r="J6658" s="784">
        <v>1</v>
      </c>
      <c r="K6658" s="784">
        <v>7.53</v>
      </c>
      <c r="L6658" s="784">
        <v>7.53</v>
      </c>
      <c r="M6658" s="55" t="s">
        <v>2455</v>
      </c>
      <c r="N6658" s="788" t="s">
        <v>7968</v>
      </c>
    </row>
    <row r="6659" spans="1:14" ht="15">
      <c r="A6659" s="282">
        <v>45981</v>
      </c>
      <c r="B6659" s="55" t="s">
        <v>7966</v>
      </c>
      <c r="C6659" s="786">
        <v>83789</v>
      </c>
      <c r="D6659" s="786" t="s">
        <v>7944</v>
      </c>
      <c r="E6659" s="786">
        <v>140</v>
      </c>
      <c r="F6659" s="786">
        <v>4010</v>
      </c>
      <c r="G6659" s="786" t="s">
        <v>8005</v>
      </c>
      <c r="H6659" s="786" t="s">
        <v>1573</v>
      </c>
      <c r="J6659" s="786">
        <v>1</v>
      </c>
      <c r="K6659" s="786">
        <v>19.59</v>
      </c>
      <c r="L6659" s="786">
        <v>19.59</v>
      </c>
      <c r="M6659" s="55" t="s">
        <v>2455</v>
      </c>
      <c r="N6659" s="788" t="s">
        <v>7968</v>
      </c>
    </row>
    <row r="6660" spans="1:14" ht="15">
      <c r="A6660" s="282">
        <v>45981</v>
      </c>
      <c r="B6660" s="55" t="s">
        <v>7966</v>
      </c>
      <c r="C6660" s="784">
        <v>81076</v>
      </c>
      <c r="D6660" s="784" t="s">
        <v>8006</v>
      </c>
      <c r="E6660" s="784">
        <v>120</v>
      </c>
      <c r="F6660" s="784">
        <v>4010</v>
      </c>
      <c r="G6660" s="784" t="s">
        <v>8007</v>
      </c>
      <c r="H6660" s="784" t="s">
        <v>1573</v>
      </c>
      <c r="J6660" s="784">
        <v>1</v>
      </c>
      <c r="K6660" s="784">
        <v>14.77</v>
      </c>
      <c r="L6660" s="784">
        <v>14.77</v>
      </c>
      <c r="M6660" s="55" t="s">
        <v>2455</v>
      </c>
      <c r="N6660" s="788" t="s">
        <v>7968</v>
      </c>
    </row>
    <row r="6661" spans="1:14" ht="15">
      <c r="A6661" s="282">
        <v>45981</v>
      </c>
      <c r="B6661" s="55" t="s">
        <v>7966</v>
      </c>
      <c r="C6661" s="786">
        <v>68048</v>
      </c>
      <c r="D6661" s="786" t="s">
        <v>2493</v>
      </c>
      <c r="E6661" s="786">
        <v>50</v>
      </c>
      <c r="F6661" s="786">
        <v>4010</v>
      </c>
      <c r="G6661" s="786" t="s">
        <v>8008</v>
      </c>
      <c r="H6661" s="786" t="s">
        <v>1573</v>
      </c>
      <c r="J6661" s="786">
        <v>1</v>
      </c>
      <c r="K6661" s="786">
        <v>3.41</v>
      </c>
      <c r="L6661" s="786">
        <v>3.41</v>
      </c>
      <c r="M6661" s="55" t="s">
        <v>2455</v>
      </c>
      <c r="N6661" s="788" t="s">
        <v>7968</v>
      </c>
    </row>
    <row r="6662" spans="1:14" ht="15">
      <c r="A6662" s="282">
        <v>45981</v>
      </c>
      <c r="B6662" s="55" t="s">
        <v>7966</v>
      </c>
      <c r="C6662" s="784">
        <v>82182</v>
      </c>
      <c r="D6662" s="784" t="s">
        <v>2481</v>
      </c>
      <c r="E6662" s="784">
        <v>140</v>
      </c>
      <c r="F6662" s="784">
        <v>4010</v>
      </c>
      <c r="G6662" s="784" t="s">
        <v>4167</v>
      </c>
      <c r="H6662" s="784" t="s">
        <v>1573</v>
      </c>
      <c r="J6662" s="784">
        <v>1</v>
      </c>
      <c r="K6662" s="784">
        <v>9.81</v>
      </c>
      <c r="L6662" s="784">
        <v>9.81</v>
      </c>
      <c r="M6662" s="55" t="s">
        <v>2455</v>
      </c>
      <c r="N6662" s="788" t="s">
        <v>7968</v>
      </c>
    </row>
    <row r="6663" spans="1:14" ht="15">
      <c r="A6663" s="282">
        <v>45981</v>
      </c>
      <c r="B6663" s="55" t="s">
        <v>7966</v>
      </c>
      <c r="C6663" s="786">
        <v>80039</v>
      </c>
      <c r="D6663" s="786" t="s">
        <v>6746</v>
      </c>
      <c r="E6663" s="786" t="s">
        <v>441</v>
      </c>
      <c r="F6663" s="786">
        <v>4010</v>
      </c>
      <c r="G6663" s="786" t="s">
        <v>8009</v>
      </c>
      <c r="H6663" s="786" t="s">
        <v>1573</v>
      </c>
      <c r="J6663" s="786">
        <v>1</v>
      </c>
      <c r="K6663" s="786">
        <v>8.82</v>
      </c>
      <c r="L6663" s="786">
        <v>8.82</v>
      </c>
      <c r="M6663" s="55" t="s">
        <v>2455</v>
      </c>
      <c r="N6663" s="788" t="s">
        <v>7968</v>
      </c>
    </row>
    <row r="6664" spans="1:14" ht="15">
      <c r="A6664" s="282">
        <v>45981</v>
      </c>
      <c r="B6664" s="55" t="s">
        <v>7966</v>
      </c>
      <c r="C6664" s="784">
        <v>81496</v>
      </c>
      <c r="D6664" s="784">
        <v>15</v>
      </c>
      <c r="E6664" s="784">
        <v>140</v>
      </c>
      <c r="F6664" s="784">
        <v>4010</v>
      </c>
      <c r="G6664" s="784" t="s">
        <v>8010</v>
      </c>
      <c r="H6664" s="784" t="s">
        <v>1573</v>
      </c>
      <c r="J6664" s="784">
        <v>1</v>
      </c>
      <c r="K6664" s="784">
        <v>7.22</v>
      </c>
      <c r="L6664" s="784">
        <v>7.22</v>
      </c>
      <c r="M6664" s="55" t="s">
        <v>2455</v>
      </c>
      <c r="N6664" s="788" t="s">
        <v>7968</v>
      </c>
    </row>
    <row r="6665" spans="1:14" ht="15">
      <c r="A6665" s="282">
        <v>45981</v>
      </c>
      <c r="B6665" s="55" t="s">
        <v>7966</v>
      </c>
      <c r="C6665" s="786">
        <v>80859</v>
      </c>
      <c r="D6665" s="786" t="s">
        <v>5505</v>
      </c>
      <c r="E6665" s="786">
        <v>120</v>
      </c>
      <c r="F6665" s="786">
        <v>4010</v>
      </c>
      <c r="G6665" s="786" t="s">
        <v>8011</v>
      </c>
      <c r="H6665" s="786" t="s">
        <v>1573</v>
      </c>
      <c r="J6665" s="786">
        <v>1</v>
      </c>
      <c r="K6665" s="786">
        <v>11.33</v>
      </c>
      <c r="L6665" s="786">
        <v>11.33</v>
      </c>
      <c r="M6665" s="55" t="s">
        <v>2455</v>
      </c>
      <c r="N6665" s="788" t="s">
        <v>7968</v>
      </c>
    </row>
    <row r="6666" spans="1:14" ht="15">
      <c r="A6666" s="282">
        <v>45981</v>
      </c>
      <c r="B6666" s="55" t="s">
        <v>7966</v>
      </c>
      <c r="C6666" s="784">
        <v>83082</v>
      </c>
      <c r="D6666" s="784" t="s">
        <v>7036</v>
      </c>
      <c r="E6666" s="784">
        <v>150</v>
      </c>
      <c r="F6666" s="784">
        <v>4010</v>
      </c>
      <c r="G6666" s="784" t="s">
        <v>5896</v>
      </c>
      <c r="H6666" s="784" t="s">
        <v>1573</v>
      </c>
      <c r="J6666" s="784">
        <v>1</v>
      </c>
      <c r="K6666" s="784">
        <v>7.86</v>
      </c>
      <c r="L6666" s="784">
        <v>7.86</v>
      </c>
      <c r="M6666" s="55" t="s">
        <v>2455</v>
      </c>
      <c r="N6666" s="788" t="s">
        <v>7968</v>
      </c>
    </row>
    <row r="6667" spans="1:14" ht="15">
      <c r="A6667" s="282">
        <v>45981</v>
      </c>
      <c r="B6667" s="55" t="s">
        <v>7966</v>
      </c>
      <c r="C6667" s="786">
        <v>83625</v>
      </c>
      <c r="D6667" s="786" t="s">
        <v>7651</v>
      </c>
      <c r="E6667" s="786">
        <v>60</v>
      </c>
      <c r="F6667" s="786">
        <v>4010</v>
      </c>
      <c r="G6667" s="786" t="s">
        <v>5999</v>
      </c>
      <c r="H6667" s="786" t="s">
        <v>1573</v>
      </c>
      <c r="J6667" s="786">
        <v>1</v>
      </c>
      <c r="K6667" s="786">
        <v>8.73</v>
      </c>
      <c r="L6667" s="786">
        <v>8.73</v>
      </c>
      <c r="M6667" s="55" t="s">
        <v>2455</v>
      </c>
      <c r="N6667" s="788" t="s">
        <v>7968</v>
      </c>
    </row>
    <row r="6668" spans="1:14" ht="15">
      <c r="A6668" s="282">
        <v>45981</v>
      </c>
      <c r="B6668" s="55" t="s">
        <v>7966</v>
      </c>
      <c r="C6668" s="784">
        <v>84297</v>
      </c>
      <c r="D6668" s="784" t="s">
        <v>6086</v>
      </c>
      <c r="E6668" s="784">
        <v>130</v>
      </c>
      <c r="F6668" s="784">
        <v>4010</v>
      </c>
      <c r="G6668" s="784" t="s">
        <v>8012</v>
      </c>
      <c r="H6668" s="784" t="s">
        <v>1573</v>
      </c>
      <c r="J6668" s="784">
        <v>1</v>
      </c>
      <c r="K6668" s="784">
        <v>7.53</v>
      </c>
      <c r="L6668" s="784">
        <v>7.53</v>
      </c>
      <c r="M6668" s="55" t="s">
        <v>2455</v>
      </c>
      <c r="N6668" s="788" t="s">
        <v>7968</v>
      </c>
    </row>
    <row r="6669" spans="1:14" ht="15">
      <c r="A6669" s="282">
        <v>45981</v>
      </c>
      <c r="B6669" s="55" t="s">
        <v>7966</v>
      </c>
      <c r="C6669" s="786">
        <v>83641</v>
      </c>
      <c r="D6669" s="786" t="s">
        <v>7651</v>
      </c>
      <c r="E6669" s="786" t="s">
        <v>2230</v>
      </c>
      <c r="F6669" s="786">
        <v>4010</v>
      </c>
      <c r="G6669" s="786" t="s">
        <v>8013</v>
      </c>
      <c r="H6669" s="786" t="s">
        <v>1573</v>
      </c>
      <c r="J6669" s="786">
        <v>1</v>
      </c>
      <c r="K6669" s="786">
        <v>12.22</v>
      </c>
      <c r="L6669" s="786">
        <v>12.22</v>
      </c>
      <c r="M6669" s="55" t="s">
        <v>2455</v>
      </c>
      <c r="N6669" s="788" t="s">
        <v>7968</v>
      </c>
    </row>
    <row r="6670" spans="1:14" ht="15">
      <c r="A6670" s="282">
        <v>45981</v>
      </c>
      <c r="B6670" s="55" t="s">
        <v>7966</v>
      </c>
      <c r="C6670" s="784">
        <v>83036</v>
      </c>
      <c r="D6670" s="784" t="s">
        <v>7372</v>
      </c>
      <c r="E6670" s="784">
        <v>140</v>
      </c>
      <c r="F6670" s="784">
        <v>4010</v>
      </c>
      <c r="G6670" s="784" t="s">
        <v>8014</v>
      </c>
      <c r="H6670" s="784" t="s">
        <v>1573</v>
      </c>
      <c r="J6670" s="784">
        <v>1</v>
      </c>
      <c r="K6670" s="784">
        <v>5.37</v>
      </c>
      <c r="L6670" s="784">
        <v>5.37</v>
      </c>
      <c r="M6670" s="55" t="s">
        <v>2455</v>
      </c>
      <c r="N6670" s="788" t="s">
        <v>7968</v>
      </c>
    </row>
    <row r="6671" spans="1:14" ht="15">
      <c r="A6671" s="282">
        <v>45981</v>
      </c>
      <c r="B6671" s="55" t="s">
        <v>7966</v>
      </c>
      <c r="C6671" s="786">
        <v>83580</v>
      </c>
      <c r="D6671" s="786" t="s">
        <v>7741</v>
      </c>
      <c r="E6671" s="786">
        <v>110</v>
      </c>
      <c r="F6671" s="786">
        <v>4010</v>
      </c>
      <c r="G6671" s="786" t="s">
        <v>2349</v>
      </c>
      <c r="H6671" s="786" t="s">
        <v>1573</v>
      </c>
      <c r="J6671" s="786">
        <v>1</v>
      </c>
      <c r="K6671" s="786">
        <v>10.52</v>
      </c>
      <c r="L6671" s="786">
        <v>10.52</v>
      </c>
      <c r="M6671" s="55" t="s">
        <v>2455</v>
      </c>
      <c r="N6671" s="788" t="s">
        <v>7968</v>
      </c>
    </row>
    <row r="6672" spans="1:14" ht="15">
      <c r="A6672" s="282">
        <v>45981</v>
      </c>
      <c r="B6672" s="55" t="s">
        <v>7966</v>
      </c>
      <c r="C6672" s="784">
        <v>83553</v>
      </c>
      <c r="D6672" s="784" t="s">
        <v>6928</v>
      </c>
      <c r="E6672" s="784" t="s">
        <v>289</v>
      </c>
      <c r="F6672" s="784">
        <v>4010</v>
      </c>
      <c r="G6672" s="784" t="s">
        <v>8015</v>
      </c>
      <c r="H6672" s="784" t="s">
        <v>1573</v>
      </c>
      <c r="J6672" s="784">
        <v>1</v>
      </c>
      <c r="K6672" s="784">
        <v>12.44</v>
      </c>
      <c r="L6672" s="784">
        <v>12.44</v>
      </c>
      <c r="M6672" s="55" t="s">
        <v>2455</v>
      </c>
      <c r="N6672" s="788" t="s">
        <v>7968</v>
      </c>
    </row>
    <row r="6673" spans="1:14" ht="15">
      <c r="A6673" s="282">
        <v>45981</v>
      </c>
      <c r="B6673" s="55" t="s">
        <v>7966</v>
      </c>
      <c r="C6673" s="786">
        <v>52621</v>
      </c>
      <c r="D6673" s="786" t="s">
        <v>2408</v>
      </c>
      <c r="E6673" s="877">
        <v>45942</v>
      </c>
      <c r="F6673" s="786">
        <v>4010</v>
      </c>
      <c r="G6673" s="786" t="s">
        <v>8016</v>
      </c>
      <c r="H6673" s="786" t="s">
        <v>1573</v>
      </c>
      <c r="J6673" s="786">
        <v>2</v>
      </c>
      <c r="K6673" s="786">
        <v>3.82</v>
      </c>
      <c r="L6673" s="786">
        <v>7.64</v>
      </c>
      <c r="M6673" s="55" t="s">
        <v>2455</v>
      </c>
      <c r="N6673" s="788" t="s">
        <v>7968</v>
      </c>
    </row>
    <row r="6674" spans="1:14" ht="15">
      <c r="A6674" s="282">
        <v>45981</v>
      </c>
      <c r="B6674" s="55" t="s">
        <v>7966</v>
      </c>
      <c r="C6674" s="784">
        <v>83247</v>
      </c>
      <c r="D6674" s="784" t="s">
        <v>2536</v>
      </c>
      <c r="E6674" s="784">
        <v>110</v>
      </c>
      <c r="F6674" s="784">
        <v>4010</v>
      </c>
      <c r="G6674" s="784" t="s">
        <v>8017</v>
      </c>
      <c r="H6674" s="784" t="s">
        <v>1573</v>
      </c>
      <c r="J6674" s="784">
        <v>1</v>
      </c>
      <c r="K6674" s="784">
        <v>7.86</v>
      </c>
      <c r="L6674" s="784">
        <v>7.86</v>
      </c>
      <c r="M6674" s="55" t="s">
        <v>2455</v>
      </c>
      <c r="N6674" s="788" t="s">
        <v>7968</v>
      </c>
    </row>
    <row r="6675" spans="1:14" ht="15">
      <c r="A6675" s="282">
        <v>45981</v>
      </c>
      <c r="B6675" s="55" t="s">
        <v>7966</v>
      </c>
      <c r="C6675" s="786">
        <v>66935</v>
      </c>
      <c r="D6675" s="786" t="s">
        <v>2292</v>
      </c>
      <c r="E6675" s="786">
        <v>70</v>
      </c>
      <c r="F6675" s="786">
        <v>4010</v>
      </c>
      <c r="G6675" s="786" t="s">
        <v>8018</v>
      </c>
      <c r="H6675" s="786" t="s">
        <v>1573</v>
      </c>
      <c r="J6675" s="786">
        <v>1</v>
      </c>
      <c r="K6675" s="786">
        <v>12.64</v>
      </c>
      <c r="L6675" s="786">
        <v>12.64</v>
      </c>
      <c r="M6675" s="55" t="s">
        <v>2455</v>
      </c>
      <c r="N6675" s="788" t="s">
        <v>7968</v>
      </c>
    </row>
    <row r="6676" spans="1:14" ht="15">
      <c r="A6676" s="282">
        <v>45981</v>
      </c>
      <c r="B6676" s="55" t="s">
        <v>7966</v>
      </c>
      <c r="C6676" s="784">
        <v>68004</v>
      </c>
      <c r="D6676" s="784" t="s">
        <v>4604</v>
      </c>
      <c r="E6676" s="784">
        <v>150</v>
      </c>
      <c r="F6676" s="784">
        <v>4010</v>
      </c>
      <c r="G6676" s="784" t="s">
        <v>7505</v>
      </c>
      <c r="H6676" s="784" t="s">
        <v>1573</v>
      </c>
      <c r="J6676" s="784">
        <v>1</v>
      </c>
      <c r="K6676" s="784">
        <v>7.4</v>
      </c>
      <c r="L6676" s="784">
        <v>7.4</v>
      </c>
      <c r="M6676" s="55" t="s">
        <v>2455</v>
      </c>
      <c r="N6676" s="788" t="s">
        <v>7968</v>
      </c>
    </row>
    <row r="6677" spans="1:14" ht="15">
      <c r="A6677" s="282">
        <v>45981</v>
      </c>
      <c r="B6677" s="55" t="s">
        <v>7966</v>
      </c>
      <c r="C6677" s="786">
        <v>81346</v>
      </c>
      <c r="D6677" s="786">
        <v>15</v>
      </c>
      <c r="E6677" s="786">
        <v>140</v>
      </c>
      <c r="F6677" s="786">
        <v>4010</v>
      </c>
      <c r="G6677" s="786" t="s">
        <v>8019</v>
      </c>
      <c r="H6677" s="786" t="s">
        <v>1573</v>
      </c>
      <c r="J6677" s="786">
        <v>1</v>
      </c>
      <c r="K6677" s="786">
        <v>4.93</v>
      </c>
      <c r="L6677" s="786">
        <v>4.93</v>
      </c>
      <c r="M6677" s="55" t="s">
        <v>2455</v>
      </c>
      <c r="N6677" s="788" t="s">
        <v>7968</v>
      </c>
    </row>
    <row r="6678" spans="1:14" ht="15">
      <c r="A6678" s="282">
        <v>45981</v>
      </c>
      <c r="B6678" s="55" t="s">
        <v>7966</v>
      </c>
      <c r="C6678" s="784">
        <v>84297</v>
      </c>
      <c r="D6678" s="784" t="s">
        <v>6086</v>
      </c>
      <c r="E6678" s="784">
        <v>140</v>
      </c>
      <c r="F6678" s="784">
        <v>4010</v>
      </c>
      <c r="G6678" s="784" t="s">
        <v>6490</v>
      </c>
      <c r="H6678" s="784" t="s">
        <v>1573</v>
      </c>
      <c r="J6678" s="784">
        <v>1</v>
      </c>
      <c r="K6678" s="784">
        <v>7.53</v>
      </c>
      <c r="L6678" s="784">
        <v>7.53</v>
      </c>
      <c r="M6678" s="55" t="s">
        <v>2455</v>
      </c>
      <c r="N6678" s="788" t="s">
        <v>7968</v>
      </c>
    </row>
    <row r="6679" spans="1:14" ht="15">
      <c r="A6679" s="282">
        <v>45981</v>
      </c>
      <c r="B6679" s="55" t="s">
        <v>7966</v>
      </c>
      <c r="C6679" s="786">
        <v>83403</v>
      </c>
      <c r="D6679" s="786" t="s">
        <v>6418</v>
      </c>
      <c r="E6679" s="786">
        <v>70</v>
      </c>
      <c r="F6679" s="786">
        <v>4010</v>
      </c>
      <c r="G6679" s="786" t="s">
        <v>8020</v>
      </c>
      <c r="H6679" s="786" t="s">
        <v>1573</v>
      </c>
      <c r="J6679" s="786">
        <v>1</v>
      </c>
      <c r="K6679" s="786">
        <v>7.25</v>
      </c>
      <c r="L6679" s="786">
        <v>7.25</v>
      </c>
      <c r="M6679" s="55" t="s">
        <v>2455</v>
      </c>
      <c r="N6679" s="788" t="s">
        <v>7968</v>
      </c>
    </row>
    <row r="6680" spans="1:14" ht="15">
      <c r="A6680" s="282">
        <v>45981</v>
      </c>
      <c r="B6680" s="55" t="s">
        <v>7966</v>
      </c>
      <c r="C6680" s="784">
        <v>83615</v>
      </c>
      <c r="D6680" s="784" t="s">
        <v>7496</v>
      </c>
      <c r="E6680" s="784" t="s">
        <v>2296</v>
      </c>
      <c r="F6680" s="784">
        <v>4010</v>
      </c>
      <c r="G6680" s="784" t="s">
        <v>8021</v>
      </c>
      <c r="H6680" s="784" t="s">
        <v>1573</v>
      </c>
      <c r="J6680" s="784">
        <v>1</v>
      </c>
      <c r="K6680" s="784">
        <v>31.47</v>
      </c>
      <c r="L6680" s="784">
        <v>31.47</v>
      </c>
      <c r="M6680" s="55" t="s">
        <v>2455</v>
      </c>
      <c r="N6680" s="788" t="s">
        <v>7968</v>
      </c>
    </row>
    <row r="6681" spans="1:14" ht="15">
      <c r="A6681" s="282">
        <v>45981</v>
      </c>
      <c r="B6681" s="55" t="s">
        <v>7966</v>
      </c>
      <c r="C6681" s="786">
        <v>84296</v>
      </c>
      <c r="D6681" s="786" t="s">
        <v>6746</v>
      </c>
      <c r="E6681" s="786">
        <v>90</v>
      </c>
      <c r="F6681" s="786">
        <v>4010</v>
      </c>
      <c r="G6681" s="786" t="s">
        <v>8022</v>
      </c>
      <c r="H6681" s="786" t="s">
        <v>1573</v>
      </c>
      <c r="J6681" s="786">
        <v>1</v>
      </c>
      <c r="K6681" s="786">
        <v>6.49</v>
      </c>
      <c r="L6681" s="786">
        <v>6.49</v>
      </c>
      <c r="M6681" s="55" t="s">
        <v>2455</v>
      </c>
      <c r="N6681" s="788" t="s">
        <v>7968</v>
      </c>
    </row>
    <row r="6682" spans="1:14" ht="15">
      <c r="A6682" s="282">
        <v>45981</v>
      </c>
      <c r="B6682" s="55" t="s">
        <v>7966</v>
      </c>
      <c r="C6682" s="784">
        <v>83569</v>
      </c>
      <c r="D6682" s="784" t="s">
        <v>6747</v>
      </c>
      <c r="E6682" s="784">
        <v>85</v>
      </c>
      <c r="F6682" s="784">
        <v>4010</v>
      </c>
      <c r="G6682" s="784" t="s">
        <v>8023</v>
      </c>
      <c r="H6682" s="784" t="s">
        <v>1573</v>
      </c>
      <c r="J6682" s="784">
        <v>1</v>
      </c>
      <c r="K6682" s="784">
        <v>9.58</v>
      </c>
      <c r="L6682" s="784">
        <v>9.58</v>
      </c>
      <c r="M6682" s="55" t="s">
        <v>2455</v>
      </c>
      <c r="N6682" s="788" t="s">
        <v>7968</v>
      </c>
    </row>
    <row r="6683" spans="1:14" ht="15">
      <c r="A6683" s="282">
        <v>45981</v>
      </c>
      <c r="B6683" s="55" t="s">
        <v>7966</v>
      </c>
      <c r="C6683" s="786">
        <v>80039</v>
      </c>
      <c r="D6683" s="786" t="s">
        <v>5595</v>
      </c>
      <c r="E6683" s="786" t="s">
        <v>2230</v>
      </c>
      <c r="F6683" s="786">
        <v>4010</v>
      </c>
      <c r="G6683" s="786" t="s">
        <v>8024</v>
      </c>
      <c r="H6683" s="786" t="s">
        <v>1573</v>
      </c>
      <c r="J6683" s="786">
        <v>1</v>
      </c>
      <c r="K6683" s="786">
        <v>8.82</v>
      </c>
      <c r="L6683" s="786">
        <v>8.82</v>
      </c>
      <c r="M6683" s="55" t="s">
        <v>2455</v>
      </c>
      <c r="N6683" s="788" t="s">
        <v>7968</v>
      </c>
    </row>
    <row r="6684" spans="1:14" ht="15">
      <c r="A6684" s="282">
        <v>45981</v>
      </c>
      <c r="B6684" s="55" t="s">
        <v>7966</v>
      </c>
      <c r="C6684" s="784">
        <v>84296</v>
      </c>
      <c r="D6684" s="784" t="s">
        <v>6746</v>
      </c>
      <c r="E6684" s="784">
        <v>100</v>
      </c>
      <c r="F6684" s="784">
        <v>4010</v>
      </c>
      <c r="G6684" s="784" t="s">
        <v>8025</v>
      </c>
      <c r="H6684" s="784" t="s">
        <v>1573</v>
      </c>
      <c r="J6684" s="784">
        <v>1</v>
      </c>
      <c r="K6684" s="784">
        <v>6.49</v>
      </c>
      <c r="L6684" s="784">
        <v>6.49</v>
      </c>
      <c r="M6684" s="55" t="s">
        <v>2455</v>
      </c>
      <c r="N6684" s="788" t="s">
        <v>7968</v>
      </c>
    </row>
    <row r="6685" spans="1:14" ht="15">
      <c r="A6685" s="282">
        <v>45981</v>
      </c>
      <c r="B6685" s="55" t="s">
        <v>7966</v>
      </c>
      <c r="C6685" s="786">
        <v>58663</v>
      </c>
      <c r="D6685" s="786" t="s">
        <v>4526</v>
      </c>
      <c r="E6685" s="786" t="s">
        <v>289</v>
      </c>
      <c r="F6685" s="786">
        <v>4010</v>
      </c>
      <c r="G6685" s="786" t="s">
        <v>8026</v>
      </c>
      <c r="H6685" s="786" t="s">
        <v>1573</v>
      </c>
      <c r="J6685" s="786">
        <v>1</v>
      </c>
      <c r="K6685" s="786">
        <v>7.36</v>
      </c>
      <c r="L6685" s="786">
        <v>7.36</v>
      </c>
      <c r="M6685" s="55" t="s">
        <v>2455</v>
      </c>
      <c r="N6685" s="788" t="s">
        <v>7968</v>
      </c>
    </row>
    <row r="6686" spans="1:14" ht="15">
      <c r="A6686" s="282">
        <v>45981</v>
      </c>
      <c r="B6686" s="55" t="s">
        <v>7966</v>
      </c>
      <c r="C6686" s="784">
        <v>83720</v>
      </c>
      <c r="D6686" s="784" t="s">
        <v>6925</v>
      </c>
      <c r="E6686" s="784">
        <v>100</v>
      </c>
      <c r="F6686" s="784">
        <v>4010</v>
      </c>
      <c r="G6686" s="784" t="s">
        <v>8027</v>
      </c>
      <c r="H6686" s="784" t="s">
        <v>1573</v>
      </c>
      <c r="J6686" s="784">
        <v>1</v>
      </c>
      <c r="K6686" s="784">
        <v>11.01</v>
      </c>
      <c r="L6686" s="784">
        <v>11.01</v>
      </c>
      <c r="M6686" s="55" t="s">
        <v>2455</v>
      </c>
      <c r="N6686" s="788" t="s">
        <v>7968</v>
      </c>
    </row>
    <row r="6687" spans="1:14" ht="15">
      <c r="A6687" s="282">
        <v>45981</v>
      </c>
      <c r="B6687" s="55" t="s">
        <v>7966</v>
      </c>
      <c r="C6687" s="786">
        <v>80039</v>
      </c>
      <c r="D6687" s="786" t="s">
        <v>2653</v>
      </c>
      <c r="E6687" s="786" t="s">
        <v>441</v>
      </c>
      <c r="F6687" s="786">
        <v>4010</v>
      </c>
      <c r="G6687" s="786" t="s">
        <v>8028</v>
      </c>
      <c r="H6687" s="786" t="s">
        <v>1573</v>
      </c>
      <c r="J6687" s="786">
        <v>1</v>
      </c>
      <c r="K6687" s="786">
        <v>10.08</v>
      </c>
      <c r="L6687" s="786">
        <v>10.08</v>
      </c>
      <c r="M6687" s="55" t="s">
        <v>2455</v>
      </c>
      <c r="N6687" s="788" t="s">
        <v>7968</v>
      </c>
    </row>
    <row r="6688" spans="1:14" ht="15">
      <c r="A6688" s="282">
        <v>45981</v>
      </c>
      <c r="B6688" s="55" t="s">
        <v>7966</v>
      </c>
      <c r="C6688" s="784">
        <v>83639</v>
      </c>
      <c r="D6688" s="784" t="s">
        <v>6746</v>
      </c>
      <c r="E6688" s="784">
        <v>160</v>
      </c>
      <c r="F6688" s="784">
        <v>4010</v>
      </c>
      <c r="G6688" s="784" t="s">
        <v>8029</v>
      </c>
      <c r="H6688" s="784" t="s">
        <v>1573</v>
      </c>
      <c r="J6688" s="784">
        <v>1</v>
      </c>
      <c r="K6688" s="784">
        <v>18.77</v>
      </c>
      <c r="L6688" s="784">
        <v>18.77</v>
      </c>
      <c r="M6688" s="55" t="s">
        <v>2455</v>
      </c>
      <c r="N6688" s="788" t="s">
        <v>7968</v>
      </c>
    </row>
    <row r="6689" spans="1:14" ht="15">
      <c r="A6689" s="282">
        <v>45981</v>
      </c>
      <c r="B6689" s="55" t="s">
        <v>7966</v>
      </c>
      <c r="C6689" s="786">
        <v>83494</v>
      </c>
      <c r="D6689" s="786" t="s">
        <v>5167</v>
      </c>
      <c r="E6689" s="786">
        <v>80</v>
      </c>
      <c r="F6689" s="786">
        <v>4010</v>
      </c>
      <c r="G6689" s="786" t="s">
        <v>7008</v>
      </c>
      <c r="H6689" s="786" t="s">
        <v>1573</v>
      </c>
      <c r="J6689" s="786">
        <v>1</v>
      </c>
      <c r="K6689" s="786">
        <v>10.220000000000001</v>
      </c>
      <c r="L6689" s="786">
        <v>10.220000000000001</v>
      </c>
      <c r="M6689" s="55" t="s">
        <v>2455</v>
      </c>
      <c r="N6689" s="788" t="s">
        <v>7968</v>
      </c>
    </row>
    <row r="6690" spans="1:14" ht="15">
      <c r="A6690" s="783">
        <v>45981</v>
      </c>
      <c r="B6690" s="784" t="s">
        <v>8030</v>
      </c>
      <c r="C6690" s="784">
        <v>80039</v>
      </c>
      <c r="D6690" s="784" t="s">
        <v>6094</v>
      </c>
      <c r="E6690" s="784" t="s">
        <v>2296</v>
      </c>
      <c r="F6690" s="784">
        <v>4010</v>
      </c>
      <c r="G6690" s="784" t="s">
        <v>2501</v>
      </c>
      <c r="H6690" s="784" t="s">
        <v>1573</v>
      </c>
      <c r="I6690" s="797">
        <v>8246290095059710</v>
      </c>
      <c r="J6690" s="784">
        <v>45</v>
      </c>
      <c r="K6690" s="784">
        <v>8.82</v>
      </c>
      <c r="L6690" s="793">
        <v>396.9</v>
      </c>
      <c r="M6690" s="55" t="s">
        <v>2547</v>
      </c>
    </row>
    <row r="6691" spans="1:14" ht="15">
      <c r="A6691" s="785">
        <v>45981</v>
      </c>
      <c r="B6691" s="786" t="s">
        <v>8030</v>
      </c>
      <c r="C6691" s="786">
        <v>80039</v>
      </c>
      <c r="D6691" s="786" t="s">
        <v>6092</v>
      </c>
      <c r="E6691" s="786" t="s">
        <v>2296</v>
      </c>
      <c r="F6691" s="786">
        <v>4010</v>
      </c>
      <c r="G6691" s="786" t="s">
        <v>8031</v>
      </c>
      <c r="H6691" s="786" t="s">
        <v>1573</v>
      </c>
      <c r="I6691" s="798"/>
      <c r="J6691" s="786">
        <v>-45</v>
      </c>
      <c r="K6691" s="786">
        <v>8.82</v>
      </c>
      <c r="L6691" s="796">
        <v>-396.9</v>
      </c>
      <c r="M6691" s="55" t="s">
        <v>2547</v>
      </c>
    </row>
    <row r="6692" spans="1:14" ht="15">
      <c r="A6692" s="783">
        <v>45981</v>
      </c>
      <c r="B6692" s="784" t="s">
        <v>8032</v>
      </c>
      <c r="C6692" s="784">
        <v>68004</v>
      </c>
      <c r="D6692" s="784" t="s">
        <v>5638</v>
      </c>
      <c r="E6692" s="784">
        <v>120</v>
      </c>
      <c r="F6692" s="784">
        <v>4010</v>
      </c>
      <c r="G6692" s="784" t="s">
        <v>2501</v>
      </c>
      <c r="H6692" s="784" t="s">
        <v>2508</v>
      </c>
      <c r="I6692" s="797">
        <v>8281302998535380</v>
      </c>
      <c r="J6692" s="784">
        <v>-80</v>
      </c>
      <c r="K6692" s="784">
        <v>7.54</v>
      </c>
      <c r="L6692" s="793">
        <v>-603.20000000000005</v>
      </c>
      <c r="M6692" s="55" t="s">
        <v>2509</v>
      </c>
    </row>
    <row r="6693" spans="1:14" ht="15">
      <c r="A6693" s="783">
        <v>45981</v>
      </c>
      <c r="B6693" s="55" t="s">
        <v>8033</v>
      </c>
      <c r="C6693" s="784">
        <v>52399</v>
      </c>
      <c r="D6693" s="784" t="s">
        <v>6576</v>
      </c>
      <c r="E6693" s="784" t="s">
        <v>2300</v>
      </c>
      <c r="F6693" s="784">
        <v>4010</v>
      </c>
      <c r="G6693" s="784" t="s">
        <v>8034</v>
      </c>
      <c r="H6693" s="784" t="s">
        <v>1573</v>
      </c>
      <c r="I6693" s="797">
        <v>22</v>
      </c>
      <c r="J6693" s="784">
        <v>22</v>
      </c>
      <c r="K6693" s="784">
        <v>5.96</v>
      </c>
      <c r="L6693" s="793">
        <v>131.12</v>
      </c>
      <c r="M6693" s="55" t="s">
        <v>2618</v>
      </c>
    </row>
    <row r="6694" spans="1:14" ht="15">
      <c r="A6694" s="783">
        <v>45981</v>
      </c>
      <c r="B6694" s="55" t="s">
        <v>8033</v>
      </c>
      <c r="C6694" s="786">
        <v>83752</v>
      </c>
      <c r="D6694" s="786" t="s">
        <v>6810</v>
      </c>
      <c r="E6694" s="786">
        <v>80</v>
      </c>
      <c r="F6694" s="786">
        <v>4010</v>
      </c>
      <c r="G6694" s="786" t="s">
        <v>8035</v>
      </c>
      <c r="H6694" s="786" t="s">
        <v>1573</v>
      </c>
      <c r="I6694" s="798">
        <v>20</v>
      </c>
      <c r="J6694" s="786">
        <v>20</v>
      </c>
      <c r="K6694" s="786">
        <v>9.16</v>
      </c>
      <c r="L6694" s="796">
        <v>183.2</v>
      </c>
      <c r="M6694" s="55" t="s">
        <v>2618</v>
      </c>
    </row>
    <row r="6695" spans="1:14" ht="15">
      <c r="A6695" s="783">
        <v>45981</v>
      </c>
      <c r="B6695" s="55" t="s">
        <v>8033</v>
      </c>
      <c r="C6695" s="784">
        <v>83296</v>
      </c>
      <c r="D6695" s="784" t="s">
        <v>6925</v>
      </c>
      <c r="E6695" s="784">
        <v>130</v>
      </c>
      <c r="F6695" s="784">
        <v>4010</v>
      </c>
      <c r="G6695" s="784" t="s">
        <v>8036</v>
      </c>
      <c r="H6695" s="784" t="s">
        <v>1573</v>
      </c>
      <c r="I6695" s="797">
        <v>80</v>
      </c>
      <c r="J6695" s="784">
        <v>80</v>
      </c>
      <c r="K6695" s="784">
        <v>6.04</v>
      </c>
      <c r="L6695" s="793">
        <v>483.2</v>
      </c>
      <c r="M6695" s="55" t="s">
        <v>2618</v>
      </c>
    </row>
    <row r="6696" spans="1:14" ht="15">
      <c r="A6696" s="783">
        <v>45981</v>
      </c>
      <c r="B6696" s="55" t="s">
        <v>8037</v>
      </c>
      <c r="C6696" s="784">
        <v>59852</v>
      </c>
      <c r="D6696" s="784" t="s">
        <v>2255</v>
      </c>
      <c r="E6696" s="784">
        <v>110</v>
      </c>
      <c r="F6696" s="784">
        <v>4010</v>
      </c>
      <c r="G6696" s="784" t="s">
        <v>6650</v>
      </c>
      <c r="H6696" s="784" t="s">
        <v>1573</v>
      </c>
      <c r="I6696" s="797">
        <v>31</v>
      </c>
      <c r="J6696" s="784">
        <v>31</v>
      </c>
      <c r="K6696" s="784">
        <v>7.15</v>
      </c>
      <c r="L6696" s="793">
        <v>221.65</v>
      </c>
      <c r="M6696" s="55" t="s">
        <v>2618</v>
      </c>
    </row>
    <row r="6697" spans="1:14" ht="15">
      <c r="A6697" s="783">
        <v>45981</v>
      </c>
      <c r="B6697" s="55" t="s">
        <v>8038</v>
      </c>
      <c r="C6697" s="784">
        <v>67209</v>
      </c>
      <c r="D6697" s="784" t="s">
        <v>7566</v>
      </c>
      <c r="E6697" s="784">
        <v>140</v>
      </c>
      <c r="F6697" s="784">
        <v>4010</v>
      </c>
      <c r="G6697" s="784" t="s">
        <v>3171</v>
      </c>
      <c r="H6697" s="784" t="s">
        <v>1573</v>
      </c>
      <c r="I6697" s="797">
        <v>2</v>
      </c>
      <c r="J6697" s="784">
        <v>2</v>
      </c>
      <c r="K6697" s="784">
        <v>14.36</v>
      </c>
      <c r="L6697" s="793">
        <v>28.72</v>
      </c>
      <c r="M6697" s="55" t="s">
        <v>2455</v>
      </c>
    </row>
    <row r="6698" spans="1:14" ht="15">
      <c r="A6698" s="783">
        <v>45981</v>
      </c>
      <c r="B6698" s="55" t="s">
        <v>8038</v>
      </c>
      <c r="C6698" s="786">
        <v>80990</v>
      </c>
      <c r="D6698" s="786" t="s">
        <v>5862</v>
      </c>
      <c r="E6698" s="786">
        <v>110</v>
      </c>
      <c r="F6698" s="786">
        <v>4010</v>
      </c>
      <c r="G6698" s="786" t="s">
        <v>3607</v>
      </c>
      <c r="H6698" s="786" t="s">
        <v>1573</v>
      </c>
      <c r="I6698" s="798">
        <v>2</v>
      </c>
      <c r="J6698" s="786">
        <v>2</v>
      </c>
      <c r="K6698" s="786">
        <v>8.1999999999999993</v>
      </c>
      <c r="L6698" s="796">
        <v>16.399999999999999</v>
      </c>
      <c r="M6698" s="55" t="s">
        <v>2455</v>
      </c>
    </row>
    <row r="6699" spans="1:14" ht="15">
      <c r="A6699" s="783">
        <v>45981</v>
      </c>
      <c r="B6699" s="55" t="s">
        <v>8038</v>
      </c>
      <c r="C6699" s="784">
        <v>82091</v>
      </c>
      <c r="D6699" s="784" t="s">
        <v>7084</v>
      </c>
      <c r="E6699" s="784">
        <v>130</v>
      </c>
      <c r="F6699" s="784">
        <v>4010</v>
      </c>
      <c r="G6699" s="784" t="s">
        <v>5355</v>
      </c>
      <c r="H6699" s="784" t="s">
        <v>1573</v>
      </c>
      <c r="I6699" s="797">
        <v>3</v>
      </c>
      <c r="J6699" s="784">
        <v>3</v>
      </c>
      <c r="K6699" s="784">
        <v>11.77</v>
      </c>
      <c r="L6699" s="793">
        <v>35.31</v>
      </c>
      <c r="M6699" s="55" t="s">
        <v>2455</v>
      </c>
    </row>
    <row r="6700" spans="1:14" ht="15">
      <c r="A6700" s="783">
        <v>45981</v>
      </c>
      <c r="B6700" s="55" t="s">
        <v>8038</v>
      </c>
      <c r="C6700" s="786">
        <v>58717</v>
      </c>
      <c r="D6700" s="786" t="s">
        <v>2604</v>
      </c>
      <c r="E6700" s="786" t="s">
        <v>2230</v>
      </c>
      <c r="F6700" s="786">
        <v>4010</v>
      </c>
      <c r="G6700" s="786" t="s">
        <v>7700</v>
      </c>
      <c r="H6700" s="786" t="s">
        <v>1573</v>
      </c>
      <c r="I6700" s="798">
        <v>5</v>
      </c>
      <c r="J6700" s="786">
        <v>5</v>
      </c>
      <c r="K6700" s="786">
        <v>7.86</v>
      </c>
      <c r="L6700" s="796">
        <v>39.299999999999997</v>
      </c>
      <c r="M6700" s="55" t="s">
        <v>2455</v>
      </c>
    </row>
    <row r="6701" spans="1:14" ht="15">
      <c r="A6701" s="783">
        <v>45981</v>
      </c>
      <c r="B6701" s="55" t="s">
        <v>8038</v>
      </c>
      <c r="C6701" s="784">
        <v>59852</v>
      </c>
      <c r="D6701" s="784" t="s">
        <v>2242</v>
      </c>
      <c r="E6701" s="784">
        <v>120</v>
      </c>
      <c r="F6701" s="784">
        <v>4010</v>
      </c>
      <c r="G6701" s="784" t="s">
        <v>7961</v>
      </c>
      <c r="H6701" s="784" t="s">
        <v>1573</v>
      </c>
      <c r="I6701" s="797">
        <v>6</v>
      </c>
      <c r="J6701" s="784">
        <v>6</v>
      </c>
      <c r="K6701" s="784">
        <v>8.5500000000000007</v>
      </c>
      <c r="L6701" s="793">
        <v>51.3</v>
      </c>
      <c r="M6701" s="55" t="s">
        <v>2455</v>
      </c>
    </row>
    <row r="6702" spans="1:14" ht="15">
      <c r="A6702" s="783">
        <v>45981</v>
      </c>
      <c r="B6702" s="55" t="s">
        <v>8038</v>
      </c>
      <c r="C6702" s="786">
        <v>82313</v>
      </c>
      <c r="D6702" s="786" t="s">
        <v>2382</v>
      </c>
      <c r="E6702" s="786" t="s">
        <v>2061</v>
      </c>
      <c r="F6702" s="786">
        <v>4010</v>
      </c>
      <c r="G6702" s="786" t="s">
        <v>5357</v>
      </c>
      <c r="H6702" s="786" t="s">
        <v>1573</v>
      </c>
      <c r="I6702" s="798">
        <v>3</v>
      </c>
      <c r="J6702" s="786">
        <v>3</v>
      </c>
      <c r="K6702" s="786">
        <v>14.37</v>
      </c>
      <c r="L6702" s="796">
        <v>43.11</v>
      </c>
      <c r="M6702" s="55" t="s">
        <v>2455</v>
      </c>
    </row>
    <row r="6703" spans="1:14" ht="15">
      <c r="A6703" s="783">
        <v>45981</v>
      </c>
      <c r="B6703" s="55" t="s">
        <v>8038</v>
      </c>
      <c r="C6703" s="784">
        <v>68010</v>
      </c>
      <c r="D6703" s="784" t="s">
        <v>2363</v>
      </c>
      <c r="E6703" s="784">
        <v>130</v>
      </c>
      <c r="F6703" s="784">
        <v>4010</v>
      </c>
      <c r="G6703" s="784" t="s">
        <v>5359</v>
      </c>
      <c r="H6703" s="784" t="s">
        <v>1573</v>
      </c>
      <c r="I6703" s="797">
        <v>5</v>
      </c>
      <c r="J6703" s="784">
        <v>5</v>
      </c>
      <c r="K6703" s="784">
        <v>6.72</v>
      </c>
      <c r="L6703" s="793">
        <v>33.6</v>
      </c>
      <c r="M6703" s="55" t="s">
        <v>2455</v>
      </c>
    </row>
    <row r="6704" spans="1:14" ht="15">
      <c r="A6704" s="783">
        <v>45981</v>
      </c>
      <c r="B6704" s="55" t="s">
        <v>8039</v>
      </c>
      <c r="C6704" s="784">
        <v>83556</v>
      </c>
      <c r="D6704" s="784" t="s">
        <v>8040</v>
      </c>
      <c r="E6704" s="784" t="s">
        <v>2061</v>
      </c>
      <c r="F6704" s="784">
        <v>4010</v>
      </c>
      <c r="G6704" s="784" t="s">
        <v>5703</v>
      </c>
      <c r="H6704" s="784" t="s">
        <v>1573</v>
      </c>
      <c r="I6704" s="797">
        <v>1</v>
      </c>
      <c r="J6704" s="784">
        <v>1</v>
      </c>
      <c r="K6704" s="784">
        <v>26.77</v>
      </c>
      <c r="L6704" s="793">
        <v>26.77</v>
      </c>
      <c r="M6704" s="55" t="s">
        <v>2455</v>
      </c>
    </row>
    <row r="6705" spans="1:13" ht="15">
      <c r="A6705" s="783">
        <v>45981</v>
      </c>
      <c r="B6705" s="55" t="s">
        <v>8039</v>
      </c>
      <c r="C6705" s="786">
        <v>83639</v>
      </c>
      <c r="D6705" s="786" t="s">
        <v>6746</v>
      </c>
      <c r="E6705" s="786">
        <v>100</v>
      </c>
      <c r="F6705" s="786">
        <v>4010</v>
      </c>
      <c r="G6705" s="786" t="s">
        <v>6763</v>
      </c>
      <c r="H6705" s="786" t="s">
        <v>1573</v>
      </c>
      <c r="I6705" s="798">
        <v>1</v>
      </c>
      <c r="J6705" s="786">
        <v>1</v>
      </c>
      <c r="K6705" s="786">
        <v>18.77</v>
      </c>
      <c r="L6705" s="796">
        <v>18.77</v>
      </c>
      <c r="M6705" s="55" t="s">
        <v>2455</v>
      </c>
    </row>
    <row r="6706" spans="1:13" ht="15">
      <c r="A6706" s="783">
        <v>45981</v>
      </c>
      <c r="B6706" s="55" t="s">
        <v>8039</v>
      </c>
      <c r="C6706" s="784">
        <v>83621</v>
      </c>
      <c r="D6706" s="784" t="s">
        <v>2653</v>
      </c>
      <c r="E6706" s="784">
        <v>150</v>
      </c>
      <c r="F6706" s="784">
        <v>4010</v>
      </c>
      <c r="G6706" s="784" t="s">
        <v>6749</v>
      </c>
      <c r="H6706" s="784" t="s">
        <v>1573</v>
      </c>
      <c r="I6706" s="797">
        <v>1</v>
      </c>
      <c r="J6706" s="784">
        <v>1</v>
      </c>
      <c r="K6706" s="784">
        <v>5.93</v>
      </c>
      <c r="L6706" s="793">
        <v>5.93</v>
      </c>
      <c r="M6706" s="55" t="s">
        <v>2455</v>
      </c>
    </row>
    <row r="6707" spans="1:13" ht="15">
      <c r="A6707" s="783">
        <v>45981</v>
      </c>
      <c r="B6707" s="55" t="s">
        <v>8039</v>
      </c>
      <c r="C6707" s="786">
        <v>82203</v>
      </c>
      <c r="D6707" s="786" t="s">
        <v>2653</v>
      </c>
      <c r="E6707" s="786">
        <v>150</v>
      </c>
      <c r="F6707" s="786">
        <v>4010</v>
      </c>
      <c r="G6707" s="786" t="s">
        <v>8041</v>
      </c>
      <c r="H6707" s="786" t="s">
        <v>1573</v>
      </c>
      <c r="I6707" s="798">
        <v>1</v>
      </c>
      <c r="J6707" s="786">
        <v>1</v>
      </c>
      <c r="K6707" s="786">
        <v>20.84</v>
      </c>
      <c r="L6707" s="796">
        <v>20.84</v>
      </c>
      <c r="M6707" s="55" t="s">
        <v>2455</v>
      </c>
    </row>
    <row r="6708" spans="1:13" ht="15">
      <c r="A6708" s="783">
        <v>45981</v>
      </c>
      <c r="B6708" s="55" t="s">
        <v>8039</v>
      </c>
      <c r="C6708" s="784">
        <v>82203</v>
      </c>
      <c r="D6708" s="784" t="s">
        <v>2653</v>
      </c>
      <c r="E6708" s="784">
        <v>160</v>
      </c>
      <c r="F6708" s="784">
        <v>4010</v>
      </c>
      <c r="G6708" s="784" t="s">
        <v>7744</v>
      </c>
      <c r="H6708" s="784" t="s">
        <v>1573</v>
      </c>
      <c r="I6708" s="797">
        <v>1</v>
      </c>
      <c r="J6708" s="784">
        <v>1</v>
      </c>
      <c r="K6708" s="784">
        <v>20.84</v>
      </c>
      <c r="L6708" s="793">
        <v>20.84</v>
      </c>
      <c r="M6708" s="55" t="s">
        <v>2455</v>
      </c>
    </row>
    <row r="6709" spans="1:13" ht="15">
      <c r="A6709" s="783">
        <v>45981</v>
      </c>
      <c r="B6709" s="55" t="s">
        <v>8039</v>
      </c>
      <c r="C6709" s="786">
        <v>82203</v>
      </c>
      <c r="D6709" s="786" t="s">
        <v>6862</v>
      </c>
      <c r="E6709" s="786">
        <v>150</v>
      </c>
      <c r="F6709" s="786">
        <v>4010</v>
      </c>
      <c r="G6709" s="786" t="s">
        <v>3443</v>
      </c>
      <c r="H6709" s="786" t="s">
        <v>1573</v>
      </c>
      <c r="I6709" s="798">
        <v>1</v>
      </c>
      <c r="J6709" s="786">
        <v>1</v>
      </c>
      <c r="K6709" s="786">
        <v>18.05</v>
      </c>
      <c r="L6709" s="796">
        <v>18.05</v>
      </c>
      <c r="M6709" s="55" t="s">
        <v>2455</v>
      </c>
    </row>
    <row r="6710" spans="1:13" ht="15">
      <c r="A6710" s="783">
        <v>45981</v>
      </c>
      <c r="B6710" s="55" t="s">
        <v>8039</v>
      </c>
      <c r="C6710" s="784">
        <v>80441</v>
      </c>
      <c r="D6710" s="784" t="s">
        <v>7115</v>
      </c>
      <c r="E6710" s="784">
        <v>130</v>
      </c>
      <c r="F6710" s="784">
        <v>4010</v>
      </c>
      <c r="G6710" s="784" t="s">
        <v>3444</v>
      </c>
      <c r="H6710" s="784" t="s">
        <v>1573</v>
      </c>
      <c r="I6710" s="797">
        <v>2</v>
      </c>
      <c r="J6710" s="784">
        <v>2</v>
      </c>
      <c r="K6710" s="784">
        <v>7.65</v>
      </c>
      <c r="L6710" s="793">
        <v>15.3</v>
      </c>
      <c r="M6710" s="55" t="s">
        <v>2455</v>
      </c>
    </row>
    <row r="6711" spans="1:13" ht="15">
      <c r="A6711" s="783">
        <v>45981</v>
      </c>
      <c r="B6711" s="55" t="s">
        <v>8039</v>
      </c>
      <c r="C6711" s="786">
        <v>66930</v>
      </c>
      <c r="D6711" s="786" t="s">
        <v>3930</v>
      </c>
      <c r="E6711" s="786">
        <v>50</v>
      </c>
      <c r="F6711" s="786">
        <v>4010</v>
      </c>
      <c r="G6711" s="786" t="s">
        <v>3166</v>
      </c>
      <c r="H6711" s="786" t="s">
        <v>1573</v>
      </c>
      <c r="I6711" s="798">
        <v>3</v>
      </c>
      <c r="J6711" s="786">
        <v>3</v>
      </c>
      <c r="K6711" s="786">
        <v>11.03</v>
      </c>
      <c r="L6711" s="796">
        <v>33.090000000000003</v>
      </c>
      <c r="M6711" s="55" t="s">
        <v>2455</v>
      </c>
    </row>
    <row r="6712" spans="1:13" ht="15">
      <c r="A6712" s="783">
        <v>45981</v>
      </c>
      <c r="B6712" s="55" t="s">
        <v>8039</v>
      </c>
      <c r="C6712" s="784">
        <v>82203</v>
      </c>
      <c r="D6712" s="784" t="s">
        <v>6746</v>
      </c>
      <c r="E6712" s="784">
        <v>110</v>
      </c>
      <c r="F6712" s="784">
        <v>4010</v>
      </c>
      <c r="G6712" s="784" t="s">
        <v>7702</v>
      </c>
      <c r="H6712" s="784" t="s">
        <v>1573</v>
      </c>
      <c r="I6712" s="797">
        <v>3</v>
      </c>
      <c r="J6712" s="784">
        <v>3</v>
      </c>
      <c r="K6712" s="784">
        <v>18.05</v>
      </c>
      <c r="L6712" s="793">
        <v>54.15</v>
      </c>
      <c r="M6712" s="55" t="s">
        <v>2455</v>
      </c>
    </row>
    <row r="6713" spans="1:13" ht="15">
      <c r="A6713" s="783">
        <v>45981</v>
      </c>
      <c r="B6713" s="55" t="s">
        <v>8039</v>
      </c>
      <c r="C6713" s="786">
        <v>59852</v>
      </c>
      <c r="D6713" s="786" t="s">
        <v>2623</v>
      </c>
      <c r="E6713" s="786">
        <v>110</v>
      </c>
      <c r="F6713" s="786">
        <v>4010</v>
      </c>
      <c r="G6713" s="786" t="s">
        <v>3167</v>
      </c>
      <c r="H6713" s="786" t="s">
        <v>1573</v>
      </c>
      <c r="I6713" s="798">
        <v>1</v>
      </c>
      <c r="J6713" s="786">
        <v>1</v>
      </c>
      <c r="K6713" s="786">
        <v>8.77</v>
      </c>
      <c r="L6713" s="796">
        <v>8.77</v>
      </c>
      <c r="M6713" s="55" t="s">
        <v>2455</v>
      </c>
    </row>
    <row r="6714" spans="1:13" ht="15">
      <c r="A6714" s="783">
        <v>45981</v>
      </c>
      <c r="B6714" s="55" t="s">
        <v>8042</v>
      </c>
      <c r="C6714" s="784">
        <v>66716</v>
      </c>
      <c r="D6714" s="784" t="s">
        <v>8043</v>
      </c>
      <c r="E6714" s="784">
        <v>100</v>
      </c>
      <c r="F6714" s="784">
        <v>4010</v>
      </c>
      <c r="G6714" s="784" t="s">
        <v>7879</v>
      </c>
      <c r="H6714" s="784" t="s">
        <v>1573</v>
      </c>
      <c r="I6714" s="797">
        <v>1</v>
      </c>
      <c r="J6714" s="784">
        <v>1</v>
      </c>
      <c r="K6714" s="784">
        <v>4.55</v>
      </c>
      <c r="L6714" s="793">
        <v>4.55</v>
      </c>
      <c r="M6714" s="55" t="s">
        <v>2455</v>
      </c>
    </row>
    <row r="6715" spans="1:13" ht="15">
      <c r="A6715" s="783">
        <v>45981</v>
      </c>
      <c r="B6715" s="55" t="s">
        <v>8042</v>
      </c>
      <c r="C6715" s="786">
        <v>67501</v>
      </c>
      <c r="D6715" s="786" t="s">
        <v>2560</v>
      </c>
      <c r="E6715" s="786">
        <v>130</v>
      </c>
      <c r="F6715" s="786">
        <v>4010</v>
      </c>
      <c r="G6715" s="786" t="s">
        <v>7880</v>
      </c>
      <c r="H6715" s="786" t="s">
        <v>1573</v>
      </c>
      <c r="I6715" s="798">
        <v>1</v>
      </c>
      <c r="J6715" s="786">
        <v>1</v>
      </c>
      <c r="K6715" s="786">
        <v>7.58</v>
      </c>
      <c r="L6715" s="796">
        <v>7.58</v>
      </c>
      <c r="M6715" s="55" t="s">
        <v>2455</v>
      </c>
    </row>
    <row r="6716" spans="1:13" ht="15">
      <c r="A6716" s="783">
        <v>45981</v>
      </c>
      <c r="B6716" s="55" t="s">
        <v>8042</v>
      </c>
      <c r="C6716" s="784">
        <v>81316</v>
      </c>
      <c r="D6716" s="784" t="s">
        <v>3240</v>
      </c>
      <c r="E6716" s="784">
        <v>150</v>
      </c>
      <c r="F6716" s="784">
        <v>4010</v>
      </c>
      <c r="G6716" s="784" t="s">
        <v>7881</v>
      </c>
      <c r="H6716" s="784" t="s">
        <v>1573</v>
      </c>
      <c r="I6716" s="797">
        <v>1</v>
      </c>
      <c r="J6716" s="784">
        <v>1</v>
      </c>
      <c r="K6716" s="784">
        <v>6.38</v>
      </c>
      <c r="L6716" s="793">
        <v>6.38</v>
      </c>
      <c r="M6716" s="55" t="s">
        <v>2455</v>
      </c>
    </row>
    <row r="6717" spans="1:13" ht="15">
      <c r="A6717" s="783">
        <v>45981</v>
      </c>
      <c r="B6717" s="55" t="s">
        <v>8042</v>
      </c>
      <c r="C6717" s="786">
        <v>82921</v>
      </c>
      <c r="D6717" s="786" t="s">
        <v>7189</v>
      </c>
      <c r="E6717" s="786">
        <v>120</v>
      </c>
      <c r="F6717" s="786">
        <v>4010</v>
      </c>
      <c r="G6717" s="786" t="s">
        <v>7882</v>
      </c>
      <c r="H6717" s="786" t="s">
        <v>1573</v>
      </c>
      <c r="I6717" s="798">
        <v>1</v>
      </c>
      <c r="J6717" s="786">
        <v>1</v>
      </c>
      <c r="K6717" s="786">
        <v>8.33</v>
      </c>
      <c r="L6717" s="796">
        <v>8.33</v>
      </c>
      <c r="M6717" s="55" t="s">
        <v>2455</v>
      </c>
    </row>
    <row r="6718" spans="1:13" ht="15">
      <c r="A6718" s="783">
        <v>45981</v>
      </c>
      <c r="B6718" s="55" t="s">
        <v>8042</v>
      </c>
      <c r="C6718" s="784">
        <v>80124</v>
      </c>
      <c r="D6718" s="784" t="s">
        <v>2292</v>
      </c>
      <c r="E6718" s="784">
        <v>75</v>
      </c>
      <c r="F6718" s="784">
        <v>4010</v>
      </c>
      <c r="G6718" s="784" t="s">
        <v>7883</v>
      </c>
      <c r="H6718" s="784" t="s">
        <v>1573</v>
      </c>
      <c r="I6718" s="797">
        <v>1</v>
      </c>
      <c r="J6718" s="784">
        <v>1</v>
      </c>
      <c r="K6718" s="784">
        <v>9.36</v>
      </c>
      <c r="L6718" s="793">
        <v>9.36</v>
      </c>
      <c r="M6718" s="55" t="s">
        <v>2455</v>
      </c>
    </row>
    <row r="6719" spans="1:13" ht="15">
      <c r="A6719" s="783">
        <v>45981</v>
      </c>
      <c r="B6719" s="55" t="s">
        <v>8042</v>
      </c>
      <c r="C6719" s="786">
        <v>83489</v>
      </c>
      <c r="D6719" s="786" t="s">
        <v>4989</v>
      </c>
      <c r="E6719" s="786">
        <v>140</v>
      </c>
      <c r="F6719" s="786">
        <v>4010</v>
      </c>
      <c r="G6719" s="786" t="s">
        <v>7884</v>
      </c>
      <c r="H6719" s="786" t="s">
        <v>1573</v>
      </c>
      <c r="I6719" s="798">
        <v>1</v>
      </c>
      <c r="J6719" s="786">
        <v>1</v>
      </c>
      <c r="K6719" s="786">
        <v>6.99</v>
      </c>
      <c r="L6719" s="796">
        <v>6.99</v>
      </c>
      <c r="M6719" s="55" t="s">
        <v>2455</v>
      </c>
    </row>
    <row r="6720" spans="1:13" ht="15">
      <c r="A6720" s="783">
        <v>45981</v>
      </c>
      <c r="B6720" s="55" t="s">
        <v>8042</v>
      </c>
      <c r="C6720" s="784">
        <v>83637</v>
      </c>
      <c r="D6720" s="784" t="s">
        <v>2255</v>
      </c>
      <c r="E6720" s="784" t="s">
        <v>2061</v>
      </c>
      <c r="F6720" s="784">
        <v>4010</v>
      </c>
      <c r="G6720" s="784" t="s">
        <v>7885</v>
      </c>
      <c r="H6720" s="784" t="s">
        <v>1573</v>
      </c>
      <c r="I6720" s="797">
        <v>1</v>
      </c>
      <c r="J6720" s="784">
        <v>1</v>
      </c>
      <c r="K6720" s="784">
        <v>15.96</v>
      </c>
      <c r="L6720" s="793">
        <v>15.96</v>
      </c>
      <c r="M6720" s="55" t="s">
        <v>2455</v>
      </c>
    </row>
    <row r="6721" spans="1:14" ht="15">
      <c r="A6721" s="783">
        <v>45981</v>
      </c>
      <c r="B6721" s="55" t="s">
        <v>8042</v>
      </c>
      <c r="C6721" s="786">
        <v>83435</v>
      </c>
      <c r="D6721" s="786" t="s">
        <v>4587</v>
      </c>
      <c r="E6721" s="786">
        <v>130</v>
      </c>
      <c r="F6721" s="786">
        <v>4010</v>
      </c>
      <c r="G6721" s="786" t="s">
        <v>7886</v>
      </c>
      <c r="H6721" s="786" t="s">
        <v>1573</v>
      </c>
      <c r="I6721" s="798">
        <v>1</v>
      </c>
      <c r="J6721" s="786">
        <v>1</v>
      </c>
      <c r="K6721" s="786">
        <v>4.4800000000000004</v>
      </c>
      <c r="L6721" s="796">
        <v>4.4800000000000004</v>
      </c>
      <c r="M6721" s="55" t="s">
        <v>2455</v>
      </c>
    </row>
    <row r="6722" spans="1:14" ht="15">
      <c r="A6722" s="783">
        <v>45981</v>
      </c>
      <c r="B6722" s="55" t="s">
        <v>8042</v>
      </c>
      <c r="C6722" s="784">
        <v>83566</v>
      </c>
      <c r="D6722" s="784" t="s">
        <v>6747</v>
      </c>
      <c r="E6722" s="784">
        <v>160</v>
      </c>
      <c r="F6722" s="784">
        <v>4010</v>
      </c>
      <c r="G6722" s="784" t="s">
        <v>6754</v>
      </c>
      <c r="H6722" s="784" t="s">
        <v>1573</v>
      </c>
      <c r="I6722" s="797">
        <v>1</v>
      </c>
      <c r="J6722" s="784">
        <v>1</v>
      </c>
      <c r="K6722" s="784">
        <v>18.77</v>
      </c>
      <c r="L6722" s="793">
        <v>18.77</v>
      </c>
      <c r="M6722" s="55" t="s">
        <v>2455</v>
      </c>
    </row>
    <row r="6723" spans="1:14" ht="15">
      <c r="A6723" s="783">
        <v>45981</v>
      </c>
      <c r="B6723" s="55" t="s">
        <v>8042</v>
      </c>
      <c r="C6723" s="786">
        <v>83564</v>
      </c>
      <c r="D6723" s="786" t="s">
        <v>6747</v>
      </c>
      <c r="E6723" s="786" t="s">
        <v>289</v>
      </c>
      <c r="F6723" s="786">
        <v>4010</v>
      </c>
      <c r="G6723" s="786" t="s">
        <v>6756</v>
      </c>
      <c r="H6723" s="786" t="s">
        <v>1573</v>
      </c>
      <c r="I6723" s="798">
        <v>1</v>
      </c>
      <c r="J6723" s="786">
        <v>1</v>
      </c>
      <c r="K6723" s="786">
        <v>9.0299999999999994</v>
      </c>
      <c r="L6723" s="796">
        <v>9.0299999999999994</v>
      </c>
      <c r="M6723" s="55" t="s">
        <v>2455</v>
      </c>
    </row>
    <row r="6724" spans="1:14" ht="15">
      <c r="A6724" s="783">
        <v>45981</v>
      </c>
      <c r="B6724" s="55" t="s">
        <v>8042</v>
      </c>
      <c r="C6724" s="784">
        <v>83564</v>
      </c>
      <c r="D6724" s="784" t="s">
        <v>6747</v>
      </c>
      <c r="E6724" s="784" t="s">
        <v>2296</v>
      </c>
      <c r="F6724" s="784">
        <v>4010</v>
      </c>
      <c r="G6724" s="784" t="s">
        <v>6757</v>
      </c>
      <c r="H6724" s="784" t="s">
        <v>1573</v>
      </c>
      <c r="I6724" s="797">
        <v>1</v>
      </c>
      <c r="J6724" s="784">
        <v>1</v>
      </c>
      <c r="K6724" s="784">
        <v>9.0299999999999994</v>
      </c>
      <c r="L6724" s="793">
        <v>9.0299999999999994</v>
      </c>
      <c r="M6724" s="55" t="s">
        <v>2455</v>
      </c>
    </row>
    <row r="6725" spans="1:14" ht="15">
      <c r="A6725" s="783">
        <v>45981</v>
      </c>
      <c r="B6725" s="55" t="s">
        <v>8042</v>
      </c>
      <c r="C6725" s="786">
        <v>83643</v>
      </c>
      <c r="D6725" s="786" t="s">
        <v>6092</v>
      </c>
      <c r="E6725" s="786" t="s">
        <v>289</v>
      </c>
      <c r="F6725" s="786">
        <v>4010</v>
      </c>
      <c r="G6725" s="786" t="s">
        <v>6758</v>
      </c>
      <c r="H6725" s="786" t="s">
        <v>1573</v>
      </c>
      <c r="I6725" s="798">
        <v>1</v>
      </c>
      <c r="J6725" s="786">
        <v>1</v>
      </c>
      <c r="K6725" s="786">
        <v>20.62</v>
      </c>
      <c r="L6725" s="796">
        <v>20.62</v>
      </c>
      <c r="M6725" s="55" t="s">
        <v>2455</v>
      </c>
    </row>
    <row r="6726" spans="1:14" ht="15">
      <c r="A6726" s="783">
        <v>45981</v>
      </c>
      <c r="B6726" s="55" t="s">
        <v>8042</v>
      </c>
      <c r="C6726" s="784">
        <v>82203</v>
      </c>
      <c r="D6726" s="784" t="s">
        <v>6860</v>
      </c>
      <c r="E6726" s="784">
        <v>160</v>
      </c>
      <c r="F6726" s="784">
        <v>4010</v>
      </c>
      <c r="G6726" s="784" t="s">
        <v>6759</v>
      </c>
      <c r="H6726" s="784" t="s">
        <v>1573</v>
      </c>
      <c r="I6726" s="797">
        <v>1</v>
      </c>
      <c r="J6726" s="784">
        <v>1</v>
      </c>
      <c r="K6726" s="784">
        <v>18.41</v>
      </c>
      <c r="L6726" s="793">
        <v>18.41</v>
      </c>
      <c r="M6726" s="55" t="s">
        <v>2455</v>
      </c>
    </row>
    <row r="6727" spans="1:14" ht="15">
      <c r="A6727" s="783">
        <v>45981</v>
      </c>
      <c r="B6727" s="55" t="s">
        <v>8042</v>
      </c>
      <c r="C6727" s="786">
        <v>44403</v>
      </c>
      <c r="D6727" s="786" t="s">
        <v>2242</v>
      </c>
      <c r="E6727" s="786" t="s">
        <v>441</v>
      </c>
      <c r="F6727" s="786">
        <v>4010</v>
      </c>
      <c r="G6727" s="786" t="s">
        <v>6760</v>
      </c>
      <c r="H6727" s="786" t="s">
        <v>1573</v>
      </c>
      <c r="I6727" s="798">
        <v>2</v>
      </c>
      <c r="J6727" s="786">
        <v>2</v>
      </c>
      <c r="K6727" s="786">
        <v>8.69</v>
      </c>
      <c r="L6727" s="796">
        <v>17.38</v>
      </c>
      <c r="M6727" s="55" t="s">
        <v>2455</v>
      </c>
    </row>
    <row r="6728" spans="1:14" ht="15">
      <c r="A6728" s="783">
        <v>45982</v>
      </c>
      <c r="B6728" s="784" t="s">
        <v>8044</v>
      </c>
      <c r="C6728" s="784">
        <v>82677</v>
      </c>
      <c r="D6728" s="784" t="s">
        <v>3043</v>
      </c>
      <c r="E6728" s="784">
        <v>90</v>
      </c>
      <c r="F6728" s="784">
        <v>4010</v>
      </c>
      <c r="G6728" s="784" t="s">
        <v>2501</v>
      </c>
      <c r="H6728" s="784" t="s">
        <v>2508</v>
      </c>
      <c r="I6728" s="797">
        <v>7.7527890169282704E+16</v>
      </c>
      <c r="J6728" s="784">
        <v>-50</v>
      </c>
      <c r="K6728" s="784">
        <v>3.52</v>
      </c>
      <c r="L6728" s="793">
        <v>-176</v>
      </c>
      <c r="M6728" s="55" t="s">
        <v>2509</v>
      </c>
    </row>
    <row r="6729" spans="1:14" ht="15">
      <c r="A6729" s="783">
        <v>45982</v>
      </c>
      <c r="B6729" s="784" t="s">
        <v>8045</v>
      </c>
      <c r="C6729" s="784">
        <v>52399</v>
      </c>
      <c r="D6729" s="784" t="s">
        <v>6545</v>
      </c>
      <c r="E6729" s="784" t="s">
        <v>2061</v>
      </c>
      <c r="F6729" s="784">
        <v>4010</v>
      </c>
      <c r="G6729" s="784" t="s">
        <v>2501</v>
      </c>
      <c r="H6729" s="784" t="s">
        <v>1573</v>
      </c>
      <c r="I6729" s="797">
        <v>4.8971090100253296E+16</v>
      </c>
      <c r="J6729" s="784">
        <v>50</v>
      </c>
      <c r="K6729" s="784">
        <v>6.43</v>
      </c>
      <c r="L6729" s="793">
        <v>321.5</v>
      </c>
      <c r="M6729" s="55" t="s">
        <v>2618</v>
      </c>
      <c r="N6729" s="788" t="s">
        <v>8046</v>
      </c>
    </row>
    <row r="6730" spans="1:14" ht="15">
      <c r="A6730" s="282">
        <v>45982</v>
      </c>
      <c r="B6730" s="55" t="s">
        <v>8047</v>
      </c>
      <c r="C6730" s="784">
        <v>82368</v>
      </c>
      <c r="D6730" s="784" t="s">
        <v>2710</v>
      </c>
      <c r="E6730" s="784">
        <v>130</v>
      </c>
      <c r="F6730" s="784">
        <v>4010</v>
      </c>
      <c r="G6730" s="784" t="s">
        <v>8048</v>
      </c>
      <c r="H6730" s="784" t="s">
        <v>1573</v>
      </c>
      <c r="J6730" s="55">
        <v>-1</v>
      </c>
      <c r="K6730" s="791">
        <v>10.92</v>
      </c>
      <c r="L6730" s="791">
        <v>-10.92</v>
      </c>
      <c r="M6730" s="55" t="s">
        <v>2287</v>
      </c>
    </row>
    <row r="6731" spans="1:14" ht="15">
      <c r="A6731" s="282">
        <v>45982</v>
      </c>
      <c r="B6731" s="55" t="s">
        <v>8047</v>
      </c>
      <c r="C6731" s="786">
        <v>83568</v>
      </c>
      <c r="D6731" s="786" t="s">
        <v>7166</v>
      </c>
      <c r="E6731" s="786">
        <v>80</v>
      </c>
      <c r="F6731" s="786">
        <v>4010</v>
      </c>
      <c r="G6731" s="786" t="s">
        <v>8049</v>
      </c>
      <c r="H6731" s="786" t="s">
        <v>1573</v>
      </c>
      <c r="J6731" s="55">
        <v>-1</v>
      </c>
      <c r="K6731" s="791">
        <v>5.36</v>
      </c>
      <c r="L6731" s="791">
        <v>-5.36</v>
      </c>
      <c r="M6731" s="55" t="s">
        <v>2287</v>
      </c>
    </row>
    <row r="6732" spans="1:14" ht="15">
      <c r="A6732" s="282">
        <v>45982</v>
      </c>
      <c r="B6732" s="55" t="s">
        <v>8047</v>
      </c>
      <c r="C6732" s="784">
        <v>83714</v>
      </c>
      <c r="D6732" s="784" t="s">
        <v>6567</v>
      </c>
      <c r="E6732" s="784">
        <v>110</v>
      </c>
      <c r="F6732" s="784">
        <v>4010</v>
      </c>
      <c r="G6732" s="784" t="s">
        <v>8050</v>
      </c>
      <c r="H6732" s="784" t="s">
        <v>1573</v>
      </c>
      <c r="J6732" s="55">
        <v>-1</v>
      </c>
      <c r="K6732" s="791">
        <v>26.66</v>
      </c>
      <c r="L6732" s="791">
        <v>-26.66</v>
      </c>
      <c r="M6732" s="55" t="s">
        <v>2287</v>
      </c>
    </row>
    <row r="6733" spans="1:14" ht="15">
      <c r="A6733" s="282">
        <v>45982</v>
      </c>
      <c r="B6733" s="55" t="s">
        <v>8047</v>
      </c>
      <c r="C6733" s="786">
        <v>66936</v>
      </c>
      <c r="D6733" s="786" t="s">
        <v>5112</v>
      </c>
      <c r="E6733" s="786">
        <v>50</v>
      </c>
      <c r="F6733" s="786">
        <v>4010</v>
      </c>
      <c r="G6733" s="786" t="s">
        <v>8051</v>
      </c>
      <c r="H6733" s="786" t="s">
        <v>1573</v>
      </c>
      <c r="J6733" s="55">
        <v>-1</v>
      </c>
      <c r="K6733" s="791">
        <v>7.74</v>
      </c>
      <c r="L6733" s="791">
        <v>-7.74</v>
      </c>
      <c r="M6733" s="55" t="s">
        <v>2287</v>
      </c>
    </row>
    <row r="6734" spans="1:14" ht="15">
      <c r="A6734" s="282">
        <v>45982</v>
      </c>
      <c r="B6734" s="55" t="s">
        <v>8052</v>
      </c>
      <c r="C6734" s="784">
        <v>83640</v>
      </c>
      <c r="D6734" s="784" t="s">
        <v>6862</v>
      </c>
      <c r="E6734" s="784">
        <v>100</v>
      </c>
      <c r="F6734" s="784">
        <v>4010</v>
      </c>
      <c r="G6734" s="784" t="s">
        <v>3290</v>
      </c>
      <c r="H6734" s="784" t="s">
        <v>1573</v>
      </c>
      <c r="J6734" s="55">
        <v>-1</v>
      </c>
      <c r="K6734" s="791">
        <v>11.54</v>
      </c>
      <c r="L6734" s="791">
        <v>-11.54</v>
      </c>
      <c r="M6734" s="55" t="s">
        <v>2967</v>
      </c>
    </row>
    <row r="6735" spans="1:14" ht="15">
      <c r="A6735" s="783">
        <v>45982</v>
      </c>
      <c r="B6735" s="784" t="s">
        <v>8053</v>
      </c>
      <c r="C6735" s="784">
        <v>83631</v>
      </c>
      <c r="D6735" s="784" t="s">
        <v>2710</v>
      </c>
      <c r="E6735" s="784" t="s">
        <v>2061</v>
      </c>
      <c r="F6735" s="784">
        <v>4010</v>
      </c>
      <c r="G6735" s="784" t="s">
        <v>8054</v>
      </c>
      <c r="H6735" s="784" t="s">
        <v>1573</v>
      </c>
      <c r="I6735" s="797">
        <v>20.37</v>
      </c>
      <c r="J6735" s="55">
        <v>-1</v>
      </c>
      <c r="K6735" s="791">
        <v>20.37</v>
      </c>
      <c r="L6735" s="791">
        <v>-20.37</v>
      </c>
      <c r="M6735" s="55" t="s">
        <v>2873</v>
      </c>
    </row>
    <row r="6736" spans="1:14" ht="15">
      <c r="A6736" s="783">
        <v>45982</v>
      </c>
      <c r="B6736" s="784" t="s">
        <v>8055</v>
      </c>
      <c r="C6736" s="784">
        <v>84296</v>
      </c>
      <c r="D6736" s="784" t="s">
        <v>5588</v>
      </c>
      <c r="E6736" s="784">
        <v>90</v>
      </c>
      <c r="F6736" s="784">
        <v>4010</v>
      </c>
      <c r="G6736" s="784" t="s">
        <v>8056</v>
      </c>
      <c r="H6736" s="784" t="s">
        <v>351</v>
      </c>
      <c r="I6736" s="797">
        <v>8246290095137140</v>
      </c>
      <c r="J6736" s="784">
        <v>-36</v>
      </c>
      <c r="K6736" s="784">
        <v>7.38</v>
      </c>
      <c r="L6736" s="793">
        <v>-265.68</v>
      </c>
      <c r="M6736" s="55" t="s">
        <v>2509</v>
      </c>
      <c r="N6736" s="788" t="s">
        <v>8057</v>
      </c>
    </row>
    <row r="6737" spans="1:14" ht="15">
      <c r="A6737" s="785">
        <v>45982</v>
      </c>
      <c r="B6737" s="786" t="s">
        <v>8055</v>
      </c>
      <c r="C6737" s="786">
        <v>83620</v>
      </c>
      <c r="D6737" s="786" t="s">
        <v>7444</v>
      </c>
      <c r="E6737" s="786" t="s">
        <v>2300</v>
      </c>
      <c r="F6737" s="786">
        <v>4010</v>
      </c>
      <c r="G6737" s="786" t="s">
        <v>8058</v>
      </c>
      <c r="H6737" s="786" t="s">
        <v>351</v>
      </c>
      <c r="I6737" s="798">
        <v>8246290095123360</v>
      </c>
      <c r="J6737" s="786">
        <v>-10</v>
      </c>
      <c r="K6737" s="786">
        <v>18.079999999999998</v>
      </c>
      <c r="L6737" s="796">
        <v>-180.8</v>
      </c>
      <c r="M6737" s="55" t="s">
        <v>2509</v>
      </c>
      <c r="N6737" s="788" t="s">
        <v>8057</v>
      </c>
    </row>
    <row r="6738" spans="1:14" ht="15">
      <c r="A6738" s="783">
        <v>45983</v>
      </c>
      <c r="B6738" s="55" t="s">
        <v>8059</v>
      </c>
      <c r="C6738" s="784">
        <v>67377</v>
      </c>
      <c r="D6738" s="784" t="s">
        <v>2560</v>
      </c>
      <c r="E6738" s="784">
        <v>120</v>
      </c>
      <c r="F6738" s="784">
        <v>4010</v>
      </c>
      <c r="G6738" s="784" t="s">
        <v>8060</v>
      </c>
      <c r="H6738" s="786" t="s">
        <v>1573</v>
      </c>
      <c r="I6738" s="797">
        <v>3.81</v>
      </c>
      <c r="J6738" s="55">
        <v>-1</v>
      </c>
      <c r="K6738" s="784">
        <v>3.81</v>
      </c>
      <c r="L6738" s="784">
        <v>-3.81</v>
      </c>
      <c r="M6738" s="55" t="s">
        <v>2287</v>
      </c>
    </row>
    <row r="6739" spans="1:14" ht="15">
      <c r="A6739" s="783">
        <v>45983</v>
      </c>
      <c r="B6739" s="784" t="s">
        <v>8061</v>
      </c>
      <c r="C6739" s="784">
        <v>80039</v>
      </c>
      <c r="D6739" s="784" t="s">
        <v>6086</v>
      </c>
      <c r="E6739" s="784" t="s">
        <v>2296</v>
      </c>
      <c r="F6739" s="784">
        <v>4010</v>
      </c>
      <c r="G6739" s="784" t="s">
        <v>8062</v>
      </c>
      <c r="H6739" s="784" t="s">
        <v>1573</v>
      </c>
      <c r="I6739" s="797"/>
      <c r="J6739" s="784">
        <v>30</v>
      </c>
      <c r="K6739" s="784">
        <v>10.08</v>
      </c>
      <c r="L6739" s="793">
        <v>302.39999999999998</v>
      </c>
      <c r="M6739" s="55" t="s">
        <v>2618</v>
      </c>
      <c r="N6739" s="788" t="s">
        <v>8063</v>
      </c>
    </row>
    <row r="6740" spans="1:14" ht="24.75">
      <c r="A6740" s="783">
        <v>45983</v>
      </c>
      <c r="B6740" s="784" t="s">
        <v>8064</v>
      </c>
      <c r="C6740" s="784">
        <v>84296</v>
      </c>
      <c r="D6740" s="784" t="s">
        <v>6746</v>
      </c>
      <c r="E6740" s="784">
        <v>85</v>
      </c>
      <c r="F6740" s="784">
        <v>4010</v>
      </c>
      <c r="G6740" s="784" t="s">
        <v>2501</v>
      </c>
      <c r="H6740" s="784" t="s">
        <v>2508</v>
      </c>
      <c r="I6740" s="797">
        <v>8.9061281304467104E+16</v>
      </c>
      <c r="J6740" s="784">
        <v>-80</v>
      </c>
      <c r="K6740" s="784">
        <v>6.46</v>
      </c>
      <c r="L6740" s="793">
        <v>-516.79999999999995</v>
      </c>
      <c r="M6740" s="55" t="s">
        <v>2618</v>
      </c>
      <c r="N6740" s="788" t="s">
        <v>8065</v>
      </c>
    </row>
    <row r="6741" spans="1:14" ht="24.75">
      <c r="A6741" s="785">
        <v>45983</v>
      </c>
      <c r="B6741" s="786" t="s">
        <v>8064</v>
      </c>
      <c r="C6741" s="786">
        <v>84296</v>
      </c>
      <c r="D6741" s="786" t="s">
        <v>6746</v>
      </c>
      <c r="E6741" s="786">
        <v>85</v>
      </c>
      <c r="F6741" s="786">
        <v>4010</v>
      </c>
      <c r="G6741" s="786" t="s">
        <v>2501</v>
      </c>
      <c r="H6741" s="786" t="s">
        <v>1573</v>
      </c>
      <c r="I6741" s="798">
        <v>8.9061281304467104E+16</v>
      </c>
      <c r="J6741" s="786">
        <v>-80</v>
      </c>
      <c r="K6741" s="786">
        <v>6.46</v>
      </c>
      <c r="L6741" s="796">
        <v>-516.79999999999995</v>
      </c>
      <c r="M6741" s="55" t="s">
        <v>2618</v>
      </c>
      <c r="N6741" s="788" t="s">
        <v>8065</v>
      </c>
    </row>
    <row r="6742" spans="1:14" ht="15">
      <c r="A6742" s="783">
        <v>45983</v>
      </c>
      <c r="B6742" s="784" t="s">
        <v>8066</v>
      </c>
      <c r="C6742" s="784">
        <v>83865</v>
      </c>
      <c r="D6742" s="784" t="s">
        <v>6747</v>
      </c>
      <c r="E6742" s="784" t="s">
        <v>289</v>
      </c>
      <c r="F6742" s="784">
        <v>4010</v>
      </c>
      <c r="G6742" s="784" t="s">
        <v>8067</v>
      </c>
      <c r="H6742" s="786" t="s">
        <v>1573</v>
      </c>
      <c r="I6742" s="797">
        <v>11.89</v>
      </c>
      <c r="J6742" s="784">
        <v>1</v>
      </c>
      <c r="K6742" s="784">
        <v>11.89</v>
      </c>
      <c r="L6742" s="784">
        <v>11.89</v>
      </c>
      <c r="M6742" s="55" t="s">
        <v>2455</v>
      </c>
    </row>
    <row r="6743" spans="1:14" ht="15">
      <c r="A6743" s="785">
        <v>45983</v>
      </c>
      <c r="B6743" s="784" t="s">
        <v>8066</v>
      </c>
      <c r="C6743" s="786">
        <v>83643</v>
      </c>
      <c r="D6743" s="786" t="s">
        <v>6746</v>
      </c>
      <c r="E6743" s="786" t="s">
        <v>2061</v>
      </c>
      <c r="F6743" s="786">
        <v>4010</v>
      </c>
      <c r="G6743" s="786" t="s">
        <v>8068</v>
      </c>
      <c r="H6743" s="786" t="s">
        <v>1573</v>
      </c>
      <c r="I6743" s="798">
        <v>20.62</v>
      </c>
      <c r="J6743" s="786">
        <v>1</v>
      </c>
      <c r="K6743" s="786">
        <v>20.62</v>
      </c>
      <c r="L6743" s="786">
        <v>20.62</v>
      </c>
      <c r="M6743" s="55" t="s">
        <v>2455</v>
      </c>
    </row>
    <row r="6744" spans="1:14" ht="15">
      <c r="A6744" s="783">
        <v>45983</v>
      </c>
      <c r="B6744" s="784" t="s">
        <v>8066</v>
      </c>
      <c r="C6744" s="784">
        <v>83637</v>
      </c>
      <c r="D6744" s="784" t="s">
        <v>2255</v>
      </c>
      <c r="E6744" s="784" t="s">
        <v>2061</v>
      </c>
      <c r="F6744" s="784">
        <v>4010</v>
      </c>
      <c r="G6744" s="784" t="s">
        <v>8069</v>
      </c>
      <c r="H6744" s="786" t="s">
        <v>1573</v>
      </c>
      <c r="I6744" s="797">
        <v>15.96</v>
      </c>
      <c r="J6744" s="784">
        <v>1</v>
      </c>
      <c r="K6744" s="784">
        <v>15.96</v>
      </c>
      <c r="L6744" s="784">
        <v>15.96</v>
      </c>
      <c r="M6744" s="55" t="s">
        <v>2455</v>
      </c>
    </row>
    <row r="6745" spans="1:14" ht="15">
      <c r="A6745" s="785">
        <v>45983</v>
      </c>
      <c r="B6745" s="784" t="s">
        <v>8066</v>
      </c>
      <c r="C6745" s="786">
        <v>83089</v>
      </c>
      <c r="D6745" s="786" t="s">
        <v>5533</v>
      </c>
      <c r="E6745" s="786">
        <v>140</v>
      </c>
      <c r="F6745" s="786">
        <v>4010</v>
      </c>
      <c r="G6745" s="786" t="s">
        <v>2484</v>
      </c>
      <c r="H6745" s="786" t="s">
        <v>1573</v>
      </c>
      <c r="I6745" s="798">
        <v>27.05</v>
      </c>
      <c r="J6745" s="786">
        <v>1</v>
      </c>
      <c r="K6745" s="786">
        <v>27.05</v>
      </c>
      <c r="L6745" s="786">
        <v>27.05</v>
      </c>
      <c r="M6745" s="55" t="s">
        <v>2455</v>
      </c>
    </row>
    <row r="6746" spans="1:14" ht="15">
      <c r="A6746" s="783">
        <v>45983</v>
      </c>
      <c r="B6746" s="784" t="s">
        <v>8066</v>
      </c>
      <c r="C6746" s="784">
        <v>83156</v>
      </c>
      <c r="D6746" s="784" t="s">
        <v>5320</v>
      </c>
      <c r="E6746" s="784" t="s">
        <v>2061</v>
      </c>
      <c r="F6746" s="784">
        <v>4010</v>
      </c>
      <c r="G6746" s="784" t="s">
        <v>8070</v>
      </c>
      <c r="H6746" s="786" t="s">
        <v>1573</v>
      </c>
      <c r="I6746" s="797">
        <v>27.28</v>
      </c>
      <c r="J6746" s="784">
        <v>1</v>
      </c>
      <c r="K6746" s="784">
        <v>27.28</v>
      </c>
      <c r="L6746" s="784">
        <v>27.28</v>
      </c>
      <c r="M6746" s="55" t="s">
        <v>2455</v>
      </c>
    </row>
    <row r="6747" spans="1:14" ht="15">
      <c r="A6747" s="785">
        <v>45983</v>
      </c>
      <c r="B6747" s="784" t="s">
        <v>8066</v>
      </c>
      <c r="C6747" s="786">
        <v>81061</v>
      </c>
      <c r="D6747" s="786">
        <v>539</v>
      </c>
      <c r="E6747" s="786" t="s">
        <v>2061</v>
      </c>
      <c r="F6747" s="786">
        <v>4010</v>
      </c>
      <c r="G6747" s="786" t="s">
        <v>8071</v>
      </c>
      <c r="H6747" s="786" t="s">
        <v>1573</v>
      </c>
      <c r="I6747" s="798">
        <v>5.33</v>
      </c>
      <c r="J6747" s="786">
        <v>1</v>
      </c>
      <c r="K6747" s="786">
        <v>5.33</v>
      </c>
      <c r="L6747" s="786">
        <v>5.33</v>
      </c>
      <c r="M6747" s="55" t="s">
        <v>2455</v>
      </c>
    </row>
    <row r="6748" spans="1:14" ht="15">
      <c r="A6748" s="783">
        <v>45983</v>
      </c>
      <c r="B6748" s="784" t="s">
        <v>8066</v>
      </c>
      <c r="C6748" s="784">
        <v>82675</v>
      </c>
      <c r="D6748" s="784" t="s">
        <v>3930</v>
      </c>
      <c r="E6748" s="784">
        <v>140</v>
      </c>
      <c r="F6748" s="784">
        <v>4010</v>
      </c>
      <c r="G6748" s="784" t="s">
        <v>8072</v>
      </c>
      <c r="H6748" s="786" t="s">
        <v>1573</v>
      </c>
      <c r="I6748" s="797">
        <v>4.24</v>
      </c>
      <c r="J6748" s="784">
        <v>1</v>
      </c>
      <c r="K6748" s="784">
        <v>4.24</v>
      </c>
      <c r="L6748" s="784">
        <v>4.24</v>
      </c>
      <c r="M6748" s="55" t="s">
        <v>2455</v>
      </c>
    </row>
    <row r="6749" spans="1:14" ht="15">
      <c r="A6749" s="785">
        <v>45983</v>
      </c>
      <c r="B6749" s="784" t="s">
        <v>8066</v>
      </c>
      <c r="C6749" s="786">
        <v>67377</v>
      </c>
      <c r="D6749" s="786" t="s">
        <v>3043</v>
      </c>
      <c r="E6749" s="786">
        <v>110</v>
      </c>
      <c r="F6749" s="786">
        <v>4010</v>
      </c>
      <c r="G6749" s="786" t="s">
        <v>3407</v>
      </c>
      <c r="H6749" s="786" t="s">
        <v>1573</v>
      </c>
      <c r="I6749" s="798">
        <v>4.2</v>
      </c>
      <c r="J6749" s="786">
        <v>1</v>
      </c>
      <c r="K6749" s="786">
        <v>4.2</v>
      </c>
      <c r="L6749" s="786">
        <v>4.2</v>
      </c>
      <c r="M6749" s="55" t="s">
        <v>2455</v>
      </c>
    </row>
    <row r="6750" spans="1:14" ht="15">
      <c r="A6750" s="783">
        <v>45983</v>
      </c>
      <c r="B6750" s="784" t="s">
        <v>8066</v>
      </c>
      <c r="C6750" s="784">
        <v>66935</v>
      </c>
      <c r="D6750" s="784" t="s">
        <v>2292</v>
      </c>
      <c r="E6750" s="784">
        <v>60</v>
      </c>
      <c r="F6750" s="784">
        <v>4010</v>
      </c>
      <c r="G6750" s="784" t="s">
        <v>5885</v>
      </c>
      <c r="H6750" s="786" t="s">
        <v>1573</v>
      </c>
      <c r="I6750" s="797">
        <v>12.64</v>
      </c>
      <c r="J6750" s="784">
        <v>1</v>
      </c>
      <c r="K6750" s="784">
        <v>12.64</v>
      </c>
      <c r="L6750" s="784">
        <v>12.64</v>
      </c>
      <c r="M6750" s="55" t="s">
        <v>2455</v>
      </c>
    </row>
    <row r="6751" spans="1:14" ht="15">
      <c r="A6751" s="783">
        <v>45983</v>
      </c>
      <c r="B6751" s="784" t="s">
        <v>8073</v>
      </c>
      <c r="C6751" s="784">
        <v>83643</v>
      </c>
      <c r="D6751" s="784" t="s">
        <v>6746</v>
      </c>
      <c r="E6751" s="784" t="s">
        <v>2061</v>
      </c>
      <c r="F6751" s="784">
        <v>4010</v>
      </c>
      <c r="G6751" s="784" t="s">
        <v>2617</v>
      </c>
      <c r="H6751" s="784" t="s">
        <v>2508</v>
      </c>
      <c r="I6751" s="797"/>
      <c r="J6751" s="784">
        <v>-15</v>
      </c>
      <c r="K6751" s="784">
        <v>20.62</v>
      </c>
      <c r="L6751" s="793">
        <v>-309.3</v>
      </c>
      <c r="M6751" s="55" t="s">
        <v>3911</v>
      </c>
      <c r="N6751" s="788" t="s">
        <v>8074</v>
      </c>
    </row>
    <row r="6752" spans="1:14" ht="15">
      <c r="A6752" s="783">
        <v>45983</v>
      </c>
      <c r="B6752" s="784" t="s">
        <v>8075</v>
      </c>
      <c r="C6752" s="784">
        <v>83620</v>
      </c>
      <c r="D6752" s="784" t="s">
        <v>2336</v>
      </c>
      <c r="E6752" s="784" t="s">
        <v>2230</v>
      </c>
      <c r="F6752" s="784">
        <v>4010</v>
      </c>
      <c r="G6752" s="784" t="s">
        <v>2501</v>
      </c>
      <c r="H6752" s="784" t="s">
        <v>2508</v>
      </c>
      <c r="I6752" s="797">
        <v>8246290095227450</v>
      </c>
      <c r="J6752" s="784">
        <v>-12</v>
      </c>
      <c r="K6752" s="784">
        <v>18.47</v>
      </c>
      <c r="L6752" s="793">
        <v>-221.64</v>
      </c>
      <c r="M6752" s="55" t="s">
        <v>2547</v>
      </c>
      <c r="N6752" s="788" t="s">
        <v>8076</v>
      </c>
    </row>
    <row r="6753" spans="1:14" ht="15">
      <c r="A6753" s="783">
        <v>45983</v>
      </c>
      <c r="B6753" s="784" t="s">
        <v>8077</v>
      </c>
      <c r="C6753" s="784">
        <v>81941</v>
      </c>
      <c r="D6753" s="784" t="s">
        <v>5322</v>
      </c>
      <c r="E6753" s="784">
        <v>110</v>
      </c>
      <c r="F6753" s="784">
        <v>4010</v>
      </c>
      <c r="G6753" s="784" t="s">
        <v>2501</v>
      </c>
      <c r="H6753" s="784" t="s">
        <v>2508</v>
      </c>
      <c r="I6753" s="797">
        <v>158730425279373</v>
      </c>
      <c r="J6753" s="784">
        <v>-24</v>
      </c>
      <c r="K6753" s="784">
        <v>12.81</v>
      </c>
      <c r="L6753" s="793">
        <v>-307.44</v>
      </c>
      <c r="M6753" s="55" t="s">
        <v>2509</v>
      </c>
      <c r="N6753" s="788" t="s">
        <v>8078</v>
      </c>
    </row>
    <row r="6754" spans="1:14" ht="15">
      <c r="A6754" s="783">
        <v>45984</v>
      </c>
      <c r="B6754" s="784" t="s">
        <v>8079</v>
      </c>
      <c r="C6754" s="784">
        <v>81987</v>
      </c>
      <c r="D6754" s="784" t="s">
        <v>3114</v>
      </c>
      <c r="E6754" s="784">
        <v>150</v>
      </c>
      <c r="F6754" s="784">
        <v>4010</v>
      </c>
      <c r="G6754" s="784" t="s">
        <v>8080</v>
      </c>
      <c r="H6754" s="784" t="s">
        <v>1573</v>
      </c>
      <c r="I6754" s="797"/>
      <c r="J6754" s="784">
        <v>-15</v>
      </c>
      <c r="K6754" s="784">
        <v>9.6</v>
      </c>
      <c r="L6754" s="793">
        <v>-144</v>
      </c>
      <c r="M6754" s="55" t="s">
        <v>2618</v>
      </c>
      <c r="N6754" s="788" t="s">
        <v>8081</v>
      </c>
    </row>
    <row r="6755" spans="1:14" ht="15">
      <c r="A6755" s="282">
        <v>45984</v>
      </c>
      <c r="B6755" s="55" t="s">
        <v>8082</v>
      </c>
      <c r="C6755" s="784">
        <v>82368</v>
      </c>
      <c r="D6755" s="784" t="s">
        <v>2710</v>
      </c>
      <c r="E6755" s="784">
        <v>85</v>
      </c>
      <c r="F6755" s="784">
        <v>4010</v>
      </c>
      <c r="G6755" s="784" t="s">
        <v>7565</v>
      </c>
      <c r="H6755" s="784" t="s">
        <v>1573</v>
      </c>
      <c r="J6755" s="784">
        <v>1</v>
      </c>
      <c r="K6755" s="784">
        <v>10.92</v>
      </c>
      <c r="L6755" s="784">
        <v>10.92</v>
      </c>
      <c r="M6755" s="55" t="s">
        <v>2455</v>
      </c>
    </row>
    <row r="6756" spans="1:14" ht="15">
      <c r="A6756" s="282">
        <v>45984</v>
      </c>
      <c r="B6756" s="55" t="s">
        <v>8082</v>
      </c>
      <c r="C6756" s="786">
        <v>83615</v>
      </c>
      <c r="D6756" s="786" t="s">
        <v>7570</v>
      </c>
      <c r="E6756" s="786" t="s">
        <v>2296</v>
      </c>
      <c r="F6756" s="786">
        <v>4010</v>
      </c>
      <c r="G6756" s="786" t="s">
        <v>5423</v>
      </c>
      <c r="H6756" s="786" t="s">
        <v>1573</v>
      </c>
      <c r="J6756" s="786">
        <v>1</v>
      </c>
      <c r="K6756" s="786">
        <v>31.47</v>
      </c>
      <c r="L6756" s="786">
        <v>31.47</v>
      </c>
      <c r="M6756" s="55" t="s">
        <v>2455</v>
      </c>
    </row>
    <row r="6757" spans="1:14" ht="15">
      <c r="A6757" s="282">
        <v>45984</v>
      </c>
      <c r="B6757" s="55" t="s">
        <v>8082</v>
      </c>
      <c r="C6757" s="784">
        <v>83883</v>
      </c>
      <c r="D6757" s="784" t="s">
        <v>6802</v>
      </c>
      <c r="E6757" s="784" t="s">
        <v>441</v>
      </c>
      <c r="F6757" s="784">
        <v>4010</v>
      </c>
      <c r="G6757" s="784" t="s">
        <v>8083</v>
      </c>
      <c r="H6757" s="784" t="s">
        <v>1573</v>
      </c>
      <c r="J6757" s="784">
        <v>2</v>
      </c>
      <c r="K6757" s="784">
        <v>8.8699999999999992</v>
      </c>
      <c r="L6757" s="784">
        <v>17.739999999999998</v>
      </c>
      <c r="M6757" s="55" t="s">
        <v>2455</v>
      </c>
    </row>
    <row r="6758" spans="1:14" ht="15">
      <c r="A6758" s="282">
        <v>45984</v>
      </c>
      <c r="B6758" s="55" t="s">
        <v>8082</v>
      </c>
      <c r="C6758" s="786">
        <v>81569</v>
      </c>
      <c r="D6758" s="786" t="s">
        <v>2934</v>
      </c>
      <c r="E6758" s="786">
        <v>120</v>
      </c>
      <c r="F6758" s="786">
        <v>4010</v>
      </c>
      <c r="G6758" s="786" t="s">
        <v>5426</v>
      </c>
      <c r="H6758" s="786" t="s">
        <v>1573</v>
      </c>
      <c r="J6758" s="786">
        <v>1</v>
      </c>
      <c r="K6758" s="786">
        <v>6.78</v>
      </c>
      <c r="L6758" s="786">
        <v>6.78</v>
      </c>
      <c r="M6758" s="55" t="s">
        <v>2455</v>
      </c>
    </row>
    <row r="6759" spans="1:14" ht="15">
      <c r="A6759" s="282">
        <v>45984</v>
      </c>
      <c r="B6759" s="55" t="s">
        <v>8082</v>
      </c>
      <c r="C6759" s="784">
        <v>81428</v>
      </c>
      <c r="D6759" s="784">
        <v>746</v>
      </c>
      <c r="E6759" s="784" t="s">
        <v>884</v>
      </c>
      <c r="F6759" s="784">
        <v>4010</v>
      </c>
      <c r="G6759" s="784" t="s">
        <v>6489</v>
      </c>
      <c r="H6759" s="784" t="s">
        <v>1573</v>
      </c>
      <c r="J6759" s="784">
        <v>1</v>
      </c>
      <c r="K6759" s="784">
        <v>6.7</v>
      </c>
      <c r="L6759" s="784">
        <v>6.7</v>
      </c>
      <c r="M6759" s="55" t="s">
        <v>2455</v>
      </c>
    </row>
    <row r="6760" spans="1:14" ht="15">
      <c r="A6760" s="282">
        <v>45984</v>
      </c>
      <c r="B6760" s="55" t="s">
        <v>8082</v>
      </c>
      <c r="C6760" s="786">
        <v>66973</v>
      </c>
      <c r="D6760" s="786" t="s">
        <v>7403</v>
      </c>
      <c r="E6760" s="786">
        <v>90</v>
      </c>
      <c r="F6760" s="786">
        <v>4010</v>
      </c>
      <c r="G6760" s="786" t="s">
        <v>5146</v>
      </c>
      <c r="H6760" s="786" t="s">
        <v>1573</v>
      </c>
      <c r="J6760" s="786">
        <v>1</v>
      </c>
      <c r="K6760" s="786">
        <v>4.5199999999999996</v>
      </c>
      <c r="L6760" s="786">
        <v>4.5199999999999996</v>
      </c>
      <c r="M6760" s="55" t="s">
        <v>2455</v>
      </c>
    </row>
    <row r="6761" spans="1:14" ht="15">
      <c r="A6761" s="282">
        <v>45984</v>
      </c>
      <c r="B6761" s="55" t="s">
        <v>8082</v>
      </c>
      <c r="C6761" s="784">
        <v>82948</v>
      </c>
      <c r="D6761" s="784" t="s">
        <v>3965</v>
      </c>
      <c r="E6761" s="784">
        <v>100</v>
      </c>
      <c r="F6761" s="784">
        <v>4010</v>
      </c>
      <c r="G6761" s="784" t="s">
        <v>8084</v>
      </c>
      <c r="H6761" s="784" t="s">
        <v>1573</v>
      </c>
      <c r="J6761" s="784">
        <v>1</v>
      </c>
      <c r="K6761" s="784">
        <v>14.18</v>
      </c>
      <c r="L6761" s="784">
        <v>14.18</v>
      </c>
      <c r="M6761" s="55" t="s">
        <v>2455</v>
      </c>
    </row>
    <row r="6762" spans="1:14" ht="15">
      <c r="A6762" s="282">
        <v>45984</v>
      </c>
      <c r="B6762" s="55" t="s">
        <v>8082</v>
      </c>
      <c r="C6762" s="786">
        <v>82407</v>
      </c>
      <c r="D6762" s="786" t="s">
        <v>6862</v>
      </c>
      <c r="E6762" s="786">
        <v>90</v>
      </c>
      <c r="F6762" s="786">
        <v>4010</v>
      </c>
      <c r="G6762" s="786" t="s">
        <v>8085</v>
      </c>
      <c r="H6762" s="786" t="s">
        <v>1573</v>
      </c>
      <c r="J6762" s="786">
        <v>1</v>
      </c>
      <c r="K6762" s="786">
        <v>5.86</v>
      </c>
      <c r="L6762" s="786">
        <v>5.86</v>
      </c>
      <c r="M6762" s="55" t="s">
        <v>2455</v>
      </c>
    </row>
    <row r="6763" spans="1:14" ht="15">
      <c r="A6763" s="282">
        <v>45984</v>
      </c>
      <c r="B6763" s="55" t="s">
        <v>8082</v>
      </c>
      <c r="C6763" s="784">
        <v>83143</v>
      </c>
      <c r="D6763" s="784" t="s">
        <v>7038</v>
      </c>
      <c r="E6763" s="784">
        <v>85</v>
      </c>
      <c r="F6763" s="784">
        <v>4010</v>
      </c>
      <c r="G6763" s="784" t="s">
        <v>5430</v>
      </c>
      <c r="H6763" s="784" t="s">
        <v>1573</v>
      </c>
      <c r="J6763" s="784">
        <v>1</v>
      </c>
      <c r="K6763" s="784">
        <v>4.4000000000000004</v>
      </c>
      <c r="L6763" s="784">
        <v>4.4000000000000004</v>
      </c>
      <c r="M6763" s="55" t="s">
        <v>2455</v>
      </c>
    </row>
    <row r="6764" spans="1:14" ht="15">
      <c r="A6764" s="282">
        <v>45984</v>
      </c>
      <c r="B6764" s="55" t="s">
        <v>8082</v>
      </c>
      <c r="C6764" s="786">
        <v>83523</v>
      </c>
      <c r="D6764" s="786" t="s">
        <v>4292</v>
      </c>
      <c r="E6764" s="786">
        <v>80</v>
      </c>
      <c r="F6764" s="786">
        <v>4010</v>
      </c>
      <c r="G6764" s="786" t="s">
        <v>4195</v>
      </c>
      <c r="H6764" s="786" t="s">
        <v>1573</v>
      </c>
      <c r="J6764" s="786">
        <v>1</v>
      </c>
      <c r="K6764" s="786">
        <v>4.97</v>
      </c>
      <c r="L6764" s="786">
        <v>4.97</v>
      </c>
      <c r="M6764" s="55" t="s">
        <v>2455</v>
      </c>
    </row>
    <row r="6765" spans="1:14" ht="15">
      <c r="A6765" s="282">
        <v>45984</v>
      </c>
      <c r="B6765" s="55" t="s">
        <v>8082</v>
      </c>
      <c r="C6765" s="784">
        <v>83489</v>
      </c>
      <c r="D6765" s="784" t="s">
        <v>5185</v>
      </c>
      <c r="E6765" s="784">
        <v>140</v>
      </c>
      <c r="F6765" s="784">
        <v>4010</v>
      </c>
      <c r="G6765" s="784" t="s">
        <v>4820</v>
      </c>
      <c r="H6765" s="784" t="s">
        <v>1573</v>
      </c>
      <c r="J6765" s="784">
        <v>1</v>
      </c>
      <c r="K6765" s="784">
        <v>6.99</v>
      </c>
      <c r="L6765" s="784">
        <v>6.99</v>
      </c>
      <c r="M6765" s="55" t="s">
        <v>2455</v>
      </c>
    </row>
    <row r="6766" spans="1:14" ht="15">
      <c r="A6766" s="282">
        <v>45984</v>
      </c>
      <c r="B6766" s="55" t="s">
        <v>8082</v>
      </c>
      <c r="C6766" s="786">
        <v>81061</v>
      </c>
      <c r="D6766" s="786">
        <v>539</v>
      </c>
      <c r="E6766" s="786" t="s">
        <v>2300</v>
      </c>
      <c r="F6766" s="786">
        <v>4010</v>
      </c>
      <c r="G6766" s="786" t="s">
        <v>6848</v>
      </c>
      <c r="H6766" s="786" t="s">
        <v>1573</v>
      </c>
      <c r="J6766" s="786">
        <v>1</v>
      </c>
      <c r="K6766" s="786">
        <v>5.33</v>
      </c>
      <c r="L6766" s="786">
        <v>5.33</v>
      </c>
      <c r="M6766" s="55" t="s">
        <v>2455</v>
      </c>
    </row>
    <row r="6767" spans="1:14" ht="15">
      <c r="A6767" s="282">
        <v>45984</v>
      </c>
      <c r="B6767" s="55" t="s">
        <v>8082</v>
      </c>
      <c r="C6767" s="784">
        <v>83983</v>
      </c>
      <c r="D6767" s="784" t="s">
        <v>7550</v>
      </c>
      <c r="E6767" s="784">
        <v>80</v>
      </c>
      <c r="F6767" s="784">
        <v>4010</v>
      </c>
      <c r="G6767" s="784" t="s">
        <v>5431</v>
      </c>
      <c r="H6767" s="784" t="s">
        <v>1573</v>
      </c>
      <c r="J6767" s="784">
        <v>1</v>
      </c>
      <c r="K6767" s="784">
        <v>8.09</v>
      </c>
      <c r="L6767" s="784">
        <v>8.09</v>
      </c>
      <c r="M6767" s="55" t="s">
        <v>2455</v>
      </c>
    </row>
    <row r="6768" spans="1:14" ht="15">
      <c r="A6768" s="282">
        <v>45984</v>
      </c>
      <c r="B6768" s="55" t="s">
        <v>8082</v>
      </c>
      <c r="C6768" s="786">
        <v>59852</v>
      </c>
      <c r="D6768" s="786" t="s">
        <v>6086</v>
      </c>
      <c r="E6768" s="786">
        <v>130</v>
      </c>
      <c r="F6768" s="786">
        <v>4010</v>
      </c>
      <c r="G6768" s="786" t="s">
        <v>7404</v>
      </c>
      <c r="H6768" s="786" t="s">
        <v>1573</v>
      </c>
      <c r="J6768" s="786">
        <v>1</v>
      </c>
      <c r="K6768" s="786">
        <v>7.53</v>
      </c>
      <c r="L6768" s="786">
        <v>7.53</v>
      </c>
      <c r="M6768" s="55" t="s">
        <v>2455</v>
      </c>
    </row>
    <row r="6769" spans="1:13" ht="15">
      <c r="A6769" s="282">
        <v>45984</v>
      </c>
      <c r="B6769" s="55" t="s">
        <v>8082</v>
      </c>
      <c r="C6769" s="784">
        <v>82721</v>
      </c>
      <c r="D6769" s="784" t="s">
        <v>3193</v>
      </c>
      <c r="E6769" s="784">
        <v>130</v>
      </c>
      <c r="F6769" s="784">
        <v>4010</v>
      </c>
      <c r="G6769" s="784" t="s">
        <v>4822</v>
      </c>
      <c r="H6769" s="784" t="s">
        <v>1573</v>
      </c>
      <c r="J6769" s="784">
        <v>1</v>
      </c>
      <c r="K6769" s="784">
        <v>8.26</v>
      </c>
      <c r="L6769" s="784">
        <v>8.26</v>
      </c>
      <c r="M6769" s="55" t="s">
        <v>2455</v>
      </c>
    </row>
    <row r="6770" spans="1:13" ht="15">
      <c r="A6770" s="282">
        <v>45984</v>
      </c>
      <c r="B6770" s="55" t="s">
        <v>8082</v>
      </c>
      <c r="C6770" s="786">
        <v>81495</v>
      </c>
      <c r="D6770" s="786" t="s">
        <v>2934</v>
      </c>
      <c r="E6770" s="786">
        <v>100</v>
      </c>
      <c r="F6770" s="786">
        <v>4010</v>
      </c>
      <c r="G6770" s="786" t="s">
        <v>5432</v>
      </c>
      <c r="H6770" s="786" t="s">
        <v>1573</v>
      </c>
      <c r="J6770" s="786">
        <v>1</v>
      </c>
      <c r="K6770" s="786">
        <v>8.51</v>
      </c>
      <c r="L6770" s="786">
        <v>8.51</v>
      </c>
      <c r="M6770" s="55" t="s">
        <v>2455</v>
      </c>
    </row>
    <row r="6771" spans="1:13" ht="15">
      <c r="A6771" s="282">
        <v>45984</v>
      </c>
      <c r="B6771" s="55" t="s">
        <v>8082</v>
      </c>
      <c r="C6771" s="784">
        <v>83783</v>
      </c>
      <c r="D6771" s="784" t="s">
        <v>7112</v>
      </c>
      <c r="E6771" s="784">
        <v>110</v>
      </c>
      <c r="F6771" s="784">
        <v>4010</v>
      </c>
      <c r="G6771" s="784" t="s">
        <v>8086</v>
      </c>
      <c r="H6771" s="784" t="s">
        <v>1573</v>
      </c>
      <c r="J6771" s="784">
        <v>1</v>
      </c>
      <c r="K6771" s="784">
        <v>9.75</v>
      </c>
      <c r="L6771" s="784">
        <v>9.75</v>
      </c>
      <c r="M6771" s="55" t="s">
        <v>2455</v>
      </c>
    </row>
    <row r="6772" spans="1:13" ht="15">
      <c r="A6772" s="282">
        <v>45984</v>
      </c>
      <c r="B6772" s="55" t="s">
        <v>8082</v>
      </c>
      <c r="C6772" s="786">
        <v>82675</v>
      </c>
      <c r="D6772" s="786" t="s">
        <v>4300</v>
      </c>
      <c r="E6772" s="786">
        <v>120</v>
      </c>
      <c r="F6772" s="786">
        <v>4010</v>
      </c>
      <c r="G6772" s="786" t="s">
        <v>5434</v>
      </c>
      <c r="H6772" s="786" t="s">
        <v>1573</v>
      </c>
      <c r="J6772" s="786">
        <v>1</v>
      </c>
      <c r="K6772" s="786">
        <v>4.24</v>
      </c>
      <c r="L6772" s="786">
        <v>4.24</v>
      </c>
      <c r="M6772" s="55" t="s">
        <v>2455</v>
      </c>
    </row>
    <row r="6773" spans="1:13" ht="15">
      <c r="A6773" s="282">
        <v>45984</v>
      </c>
      <c r="B6773" s="55" t="s">
        <v>8082</v>
      </c>
      <c r="C6773" s="784">
        <v>67563</v>
      </c>
      <c r="D6773" s="784" t="s">
        <v>5284</v>
      </c>
      <c r="E6773" s="784">
        <v>150</v>
      </c>
      <c r="F6773" s="784">
        <v>4010</v>
      </c>
      <c r="G6773" s="784" t="s">
        <v>4823</v>
      </c>
      <c r="H6773" s="784" t="s">
        <v>1573</v>
      </c>
      <c r="J6773" s="784">
        <v>1</v>
      </c>
      <c r="K6773" s="784">
        <v>8.69</v>
      </c>
      <c r="L6773" s="784">
        <v>8.69</v>
      </c>
      <c r="M6773" s="55" t="s">
        <v>2455</v>
      </c>
    </row>
    <row r="6774" spans="1:13" ht="15">
      <c r="A6774" s="282">
        <v>45984</v>
      </c>
      <c r="B6774" s="55" t="s">
        <v>8082</v>
      </c>
      <c r="C6774" s="786">
        <v>83646</v>
      </c>
      <c r="D6774" s="786" t="s">
        <v>5955</v>
      </c>
      <c r="E6774" s="786">
        <v>60</v>
      </c>
      <c r="F6774" s="786">
        <v>4010</v>
      </c>
      <c r="G6774" s="786" t="s">
        <v>7349</v>
      </c>
      <c r="H6774" s="786" t="s">
        <v>1573</v>
      </c>
      <c r="J6774" s="786">
        <v>1</v>
      </c>
      <c r="K6774" s="786">
        <v>6.77</v>
      </c>
      <c r="L6774" s="786">
        <v>6.77</v>
      </c>
      <c r="M6774" s="55" t="s">
        <v>2455</v>
      </c>
    </row>
    <row r="6775" spans="1:13" ht="15">
      <c r="A6775" s="282">
        <v>45984</v>
      </c>
      <c r="B6775" s="55" t="s">
        <v>8082</v>
      </c>
      <c r="C6775" s="784">
        <v>82400</v>
      </c>
      <c r="D6775" s="784" t="s">
        <v>6112</v>
      </c>
      <c r="E6775" s="784">
        <v>100</v>
      </c>
      <c r="F6775" s="784">
        <v>4010</v>
      </c>
      <c r="G6775" s="784" t="s">
        <v>8087</v>
      </c>
      <c r="H6775" s="784" t="s">
        <v>1573</v>
      </c>
      <c r="J6775" s="784">
        <v>1</v>
      </c>
      <c r="K6775" s="784">
        <v>15.53</v>
      </c>
      <c r="L6775" s="784">
        <v>15.53</v>
      </c>
      <c r="M6775" s="55" t="s">
        <v>2455</v>
      </c>
    </row>
    <row r="6776" spans="1:13" ht="15">
      <c r="A6776" s="282">
        <v>45984</v>
      </c>
      <c r="B6776" s="55" t="s">
        <v>8082</v>
      </c>
      <c r="C6776" s="786">
        <v>83296</v>
      </c>
      <c r="D6776" s="786" t="s">
        <v>2560</v>
      </c>
      <c r="E6776" s="786">
        <v>150</v>
      </c>
      <c r="F6776" s="786">
        <v>4010</v>
      </c>
      <c r="G6776" s="786" t="s">
        <v>8088</v>
      </c>
      <c r="H6776" s="786" t="s">
        <v>1573</v>
      </c>
      <c r="J6776" s="786">
        <v>1</v>
      </c>
      <c r="K6776" s="786">
        <v>6.22</v>
      </c>
      <c r="L6776" s="786">
        <v>6.22</v>
      </c>
      <c r="M6776" s="55" t="s">
        <v>2455</v>
      </c>
    </row>
    <row r="6777" spans="1:13" ht="15">
      <c r="A6777" s="282">
        <v>45984</v>
      </c>
      <c r="B6777" s="55" t="s">
        <v>8082</v>
      </c>
      <c r="C6777" s="784">
        <v>83639</v>
      </c>
      <c r="D6777" s="784" t="s">
        <v>6862</v>
      </c>
      <c r="E6777" s="784">
        <v>85</v>
      </c>
      <c r="F6777" s="784">
        <v>4010</v>
      </c>
      <c r="G6777" s="784" t="s">
        <v>8089</v>
      </c>
      <c r="H6777" s="784" t="s">
        <v>1573</v>
      </c>
      <c r="J6777" s="784">
        <v>1</v>
      </c>
      <c r="K6777" s="784">
        <v>18.77</v>
      </c>
      <c r="L6777" s="784">
        <v>18.77</v>
      </c>
      <c r="M6777" s="55" t="s">
        <v>2455</v>
      </c>
    </row>
    <row r="6778" spans="1:13" ht="15">
      <c r="A6778" s="282">
        <v>45984</v>
      </c>
      <c r="B6778" s="55" t="s">
        <v>8082</v>
      </c>
      <c r="C6778" s="786">
        <v>33175</v>
      </c>
      <c r="D6778" s="786">
        <v>11</v>
      </c>
      <c r="E6778" s="786">
        <v>160</v>
      </c>
      <c r="F6778" s="786">
        <v>4010</v>
      </c>
      <c r="G6778" s="786" t="s">
        <v>5436</v>
      </c>
      <c r="H6778" s="786" t="s">
        <v>1573</v>
      </c>
      <c r="J6778" s="786">
        <v>1</v>
      </c>
      <c r="K6778" s="786">
        <v>11.19</v>
      </c>
      <c r="L6778" s="786">
        <v>11.19</v>
      </c>
      <c r="M6778" s="55" t="s">
        <v>2455</v>
      </c>
    </row>
    <row r="6779" spans="1:13" ht="15">
      <c r="A6779" s="282">
        <v>45984</v>
      </c>
      <c r="B6779" s="55" t="s">
        <v>8082</v>
      </c>
      <c r="C6779" s="784">
        <v>83643</v>
      </c>
      <c r="D6779" s="784" t="s">
        <v>6746</v>
      </c>
      <c r="E6779" s="784" t="s">
        <v>441</v>
      </c>
      <c r="F6779" s="784">
        <v>4010</v>
      </c>
      <c r="G6779" s="784" t="s">
        <v>8090</v>
      </c>
      <c r="H6779" s="784" t="s">
        <v>1573</v>
      </c>
      <c r="J6779" s="784">
        <v>1</v>
      </c>
      <c r="K6779" s="784">
        <v>20.62</v>
      </c>
      <c r="L6779" s="784">
        <v>20.62</v>
      </c>
      <c r="M6779" s="55" t="s">
        <v>2455</v>
      </c>
    </row>
    <row r="6780" spans="1:13" ht="15">
      <c r="A6780" s="282">
        <v>45984</v>
      </c>
      <c r="B6780" s="55" t="s">
        <v>8082</v>
      </c>
      <c r="C6780" s="786">
        <v>52621</v>
      </c>
      <c r="D6780" s="786" t="s">
        <v>8091</v>
      </c>
      <c r="E6780" s="786" t="s">
        <v>2715</v>
      </c>
      <c r="F6780" s="786">
        <v>4010</v>
      </c>
      <c r="G6780" s="786" t="s">
        <v>5437</v>
      </c>
      <c r="H6780" s="786" t="s">
        <v>1573</v>
      </c>
      <c r="J6780" s="786">
        <v>1</v>
      </c>
      <c r="K6780" s="786">
        <v>3.82</v>
      </c>
      <c r="L6780" s="786">
        <v>3.82</v>
      </c>
      <c r="M6780" s="55" t="s">
        <v>2455</v>
      </c>
    </row>
    <row r="6781" spans="1:13" ht="15">
      <c r="A6781" s="282">
        <v>45984</v>
      </c>
      <c r="B6781" s="55" t="s">
        <v>8082</v>
      </c>
      <c r="C6781" s="784">
        <v>83348</v>
      </c>
      <c r="D6781" s="784" t="s">
        <v>6925</v>
      </c>
      <c r="E6781" s="784">
        <v>80</v>
      </c>
      <c r="F6781" s="784">
        <v>4010</v>
      </c>
      <c r="G6781" s="784" t="s">
        <v>8092</v>
      </c>
      <c r="H6781" s="784" t="s">
        <v>1573</v>
      </c>
      <c r="J6781" s="784">
        <v>1</v>
      </c>
      <c r="K6781" s="784">
        <v>10.130000000000001</v>
      </c>
      <c r="L6781" s="784">
        <v>10.130000000000001</v>
      </c>
      <c r="M6781" s="55" t="s">
        <v>2455</v>
      </c>
    </row>
    <row r="6782" spans="1:13" ht="15">
      <c r="A6782" s="282">
        <v>45984</v>
      </c>
      <c r="B6782" s="55" t="s">
        <v>8082</v>
      </c>
      <c r="C6782" s="786">
        <v>81347</v>
      </c>
      <c r="D6782" s="786" t="s">
        <v>4899</v>
      </c>
      <c r="E6782" s="786">
        <v>140</v>
      </c>
      <c r="F6782" s="786">
        <v>4010</v>
      </c>
      <c r="G6782" s="786" t="s">
        <v>4826</v>
      </c>
      <c r="H6782" s="786" t="s">
        <v>1573</v>
      </c>
      <c r="J6782" s="786">
        <v>1</v>
      </c>
      <c r="K6782" s="786">
        <v>8.08</v>
      </c>
      <c r="L6782" s="786">
        <v>8.08</v>
      </c>
      <c r="M6782" s="55" t="s">
        <v>2455</v>
      </c>
    </row>
    <row r="6783" spans="1:13" ht="15">
      <c r="A6783" s="282">
        <v>45984</v>
      </c>
      <c r="B6783" s="55" t="s">
        <v>8082</v>
      </c>
      <c r="C6783" s="784">
        <v>67377</v>
      </c>
      <c r="D6783" s="784" t="s">
        <v>2934</v>
      </c>
      <c r="E6783" s="784">
        <v>100</v>
      </c>
      <c r="F6783" s="784">
        <v>4010</v>
      </c>
      <c r="G6783" s="784" t="s">
        <v>8093</v>
      </c>
      <c r="H6783" s="784" t="s">
        <v>1573</v>
      </c>
      <c r="J6783" s="784">
        <v>1</v>
      </c>
      <c r="K6783" s="784">
        <v>4.2</v>
      </c>
      <c r="L6783" s="784">
        <v>4.2</v>
      </c>
      <c r="M6783" s="55" t="s">
        <v>2455</v>
      </c>
    </row>
    <row r="6784" spans="1:13" ht="15">
      <c r="A6784" s="282">
        <v>45984</v>
      </c>
      <c r="B6784" s="55" t="s">
        <v>8082</v>
      </c>
      <c r="C6784" s="786">
        <v>83568</v>
      </c>
      <c r="D6784" s="786" t="s">
        <v>7166</v>
      </c>
      <c r="E6784" s="786">
        <v>75</v>
      </c>
      <c r="F6784" s="786">
        <v>4010</v>
      </c>
      <c r="G6784" s="786" t="s">
        <v>6630</v>
      </c>
      <c r="H6784" s="786" t="s">
        <v>1573</v>
      </c>
      <c r="J6784" s="786">
        <v>2</v>
      </c>
      <c r="K6784" s="786">
        <v>5.36</v>
      </c>
      <c r="L6784" s="786">
        <v>10.72</v>
      </c>
      <c r="M6784" s="55" t="s">
        <v>2455</v>
      </c>
    </row>
    <row r="6785" spans="1:13" ht="15">
      <c r="A6785" s="282">
        <v>45984</v>
      </c>
      <c r="B6785" s="55" t="s">
        <v>8082</v>
      </c>
      <c r="C6785" s="784">
        <v>83523</v>
      </c>
      <c r="D6785" s="784" t="s">
        <v>3304</v>
      </c>
      <c r="E6785" s="784">
        <v>90</v>
      </c>
      <c r="F6785" s="784">
        <v>4010</v>
      </c>
      <c r="G6785" s="784" t="s">
        <v>5439</v>
      </c>
      <c r="H6785" s="784" t="s">
        <v>1573</v>
      </c>
      <c r="J6785" s="784">
        <v>1</v>
      </c>
      <c r="K6785" s="784">
        <v>5.04</v>
      </c>
      <c r="L6785" s="784">
        <v>5.04</v>
      </c>
      <c r="M6785" s="55" t="s">
        <v>2455</v>
      </c>
    </row>
    <row r="6786" spans="1:13" ht="15">
      <c r="A6786" s="282">
        <v>45984</v>
      </c>
      <c r="B6786" s="55" t="s">
        <v>8082</v>
      </c>
      <c r="C6786" s="786">
        <v>80859</v>
      </c>
      <c r="D6786" s="786" t="s">
        <v>5505</v>
      </c>
      <c r="E6786" s="786">
        <v>110</v>
      </c>
      <c r="F6786" s="786">
        <v>4010</v>
      </c>
      <c r="G6786" s="786" t="s">
        <v>5440</v>
      </c>
      <c r="H6786" s="786" t="s">
        <v>1573</v>
      </c>
      <c r="J6786" s="786">
        <v>1</v>
      </c>
      <c r="K6786" s="786">
        <v>11.33</v>
      </c>
      <c r="L6786" s="786">
        <v>11.33</v>
      </c>
      <c r="M6786" s="55" t="s">
        <v>2455</v>
      </c>
    </row>
    <row r="6787" spans="1:13" ht="15">
      <c r="A6787" s="282">
        <v>45984</v>
      </c>
      <c r="B6787" s="55" t="s">
        <v>8082</v>
      </c>
      <c r="C6787" s="784">
        <v>81423</v>
      </c>
      <c r="D6787" s="784">
        <v>989</v>
      </c>
      <c r="E6787" s="784">
        <v>70</v>
      </c>
      <c r="F6787" s="784">
        <v>4010</v>
      </c>
      <c r="G6787" s="784" t="s">
        <v>4831</v>
      </c>
      <c r="H6787" s="784" t="s">
        <v>1573</v>
      </c>
      <c r="J6787" s="784">
        <v>1</v>
      </c>
      <c r="K6787" s="784">
        <v>6.66</v>
      </c>
      <c r="L6787" s="784">
        <v>6.66</v>
      </c>
      <c r="M6787" s="55" t="s">
        <v>2455</v>
      </c>
    </row>
    <row r="6788" spans="1:13" ht="15">
      <c r="A6788" s="282">
        <v>45984</v>
      </c>
      <c r="B6788" s="55" t="s">
        <v>8082</v>
      </c>
      <c r="C6788" s="786">
        <v>82835</v>
      </c>
      <c r="D6788" s="786">
        <v>989</v>
      </c>
      <c r="E6788" s="786" t="s">
        <v>289</v>
      </c>
      <c r="F6788" s="786">
        <v>4010</v>
      </c>
      <c r="G6788" s="786" t="s">
        <v>4834</v>
      </c>
      <c r="H6788" s="786" t="s">
        <v>1573</v>
      </c>
      <c r="J6788" s="786">
        <v>1</v>
      </c>
      <c r="K6788" s="786">
        <v>20.91</v>
      </c>
      <c r="L6788" s="786">
        <v>20.91</v>
      </c>
      <c r="M6788" s="55" t="s">
        <v>2455</v>
      </c>
    </row>
    <row r="6789" spans="1:13" ht="15">
      <c r="A6789" s="282">
        <v>45984</v>
      </c>
      <c r="B6789" s="55" t="s">
        <v>8082</v>
      </c>
      <c r="C6789" s="784">
        <v>82407</v>
      </c>
      <c r="D6789" s="784" t="s">
        <v>7483</v>
      </c>
      <c r="E6789" s="784">
        <v>120</v>
      </c>
      <c r="F6789" s="784">
        <v>4010</v>
      </c>
      <c r="G6789" s="784" t="s">
        <v>8094</v>
      </c>
      <c r="H6789" s="784" t="s">
        <v>1573</v>
      </c>
      <c r="J6789" s="784">
        <v>1</v>
      </c>
      <c r="K6789" s="784">
        <v>6.66</v>
      </c>
      <c r="L6789" s="784">
        <v>6.66</v>
      </c>
      <c r="M6789" s="55" t="s">
        <v>2455</v>
      </c>
    </row>
    <row r="6790" spans="1:13" ht="15">
      <c r="A6790" s="282">
        <v>45984</v>
      </c>
      <c r="B6790" s="55" t="s">
        <v>8082</v>
      </c>
      <c r="C6790" s="786">
        <v>83643</v>
      </c>
      <c r="D6790" s="786" t="s">
        <v>6086</v>
      </c>
      <c r="E6790" s="786" t="s">
        <v>2230</v>
      </c>
      <c r="F6790" s="786">
        <v>4010</v>
      </c>
      <c r="G6790" s="786" t="s">
        <v>4835</v>
      </c>
      <c r="H6790" s="786" t="s">
        <v>1573</v>
      </c>
      <c r="J6790" s="786">
        <v>2</v>
      </c>
      <c r="K6790" s="786">
        <v>23.05</v>
      </c>
      <c r="L6790" s="786">
        <v>46.1</v>
      </c>
      <c r="M6790" s="55" t="s">
        <v>2455</v>
      </c>
    </row>
    <row r="6791" spans="1:13" ht="15">
      <c r="A6791" s="282">
        <v>45984</v>
      </c>
      <c r="B6791" s="55" t="s">
        <v>8082</v>
      </c>
      <c r="C6791" s="784">
        <v>83072</v>
      </c>
      <c r="D6791" s="784" t="s">
        <v>6351</v>
      </c>
      <c r="E6791" s="784">
        <v>120</v>
      </c>
      <c r="F6791" s="784">
        <v>4010</v>
      </c>
      <c r="G6791" s="784" t="s">
        <v>5445</v>
      </c>
      <c r="H6791" s="784" t="s">
        <v>1573</v>
      </c>
      <c r="J6791" s="784">
        <v>1</v>
      </c>
      <c r="K6791" s="784">
        <v>8.14</v>
      </c>
      <c r="L6791" s="784">
        <v>8.14</v>
      </c>
      <c r="M6791" s="55" t="s">
        <v>2455</v>
      </c>
    </row>
    <row r="6792" spans="1:13" ht="15">
      <c r="A6792" s="282">
        <v>45984</v>
      </c>
      <c r="B6792" s="55" t="s">
        <v>8082</v>
      </c>
      <c r="C6792" s="786">
        <v>82721</v>
      </c>
      <c r="D6792" s="786" t="s">
        <v>3075</v>
      </c>
      <c r="E6792" s="786">
        <v>85</v>
      </c>
      <c r="F6792" s="786">
        <v>4010</v>
      </c>
      <c r="G6792" s="786" t="s">
        <v>6649</v>
      </c>
      <c r="H6792" s="786" t="s">
        <v>1573</v>
      </c>
      <c r="J6792" s="786">
        <v>1</v>
      </c>
      <c r="K6792" s="786">
        <v>6.94</v>
      </c>
      <c r="L6792" s="786">
        <v>6.94</v>
      </c>
      <c r="M6792" s="55" t="s">
        <v>2455</v>
      </c>
    </row>
    <row r="6793" spans="1:13" ht="15">
      <c r="A6793" s="282">
        <v>45984</v>
      </c>
      <c r="B6793" s="55" t="s">
        <v>8082</v>
      </c>
      <c r="C6793" s="784">
        <v>83552</v>
      </c>
      <c r="D6793" s="784" t="s">
        <v>2710</v>
      </c>
      <c r="E6793" s="784">
        <v>160</v>
      </c>
      <c r="F6793" s="784">
        <v>4010</v>
      </c>
      <c r="G6793" s="784" t="s">
        <v>4837</v>
      </c>
      <c r="H6793" s="784" t="s">
        <v>1573</v>
      </c>
      <c r="J6793" s="784">
        <v>1</v>
      </c>
      <c r="K6793" s="784">
        <v>18.77</v>
      </c>
      <c r="L6793" s="784">
        <v>18.77</v>
      </c>
      <c r="M6793" s="55" t="s">
        <v>2455</v>
      </c>
    </row>
    <row r="6794" spans="1:13" ht="15">
      <c r="A6794" s="282">
        <v>45984</v>
      </c>
      <c r="B6794" s="55" t="s">
        <v>8082</v>
      </c>
      <c r="C6794" s="786">
        <v>83983</v>
      </c>
      <c r="D6794" s="786" t="s">
        <v>7550</v>
      </c>
      <c r="E6794" s="786">
        <v>85</v>
      </c>
      <c r="F6794" s="786">
        <v>4010</v>
      </c>
      <c r="G6794" s="786" t="s">
        <v>8095</v>
      </c>
      <c r="H6794" s="786" t="s">
        <v>1573</v>
      </c>
      <c r="J6794" s="786">
        <v>1</v>
      </c>
      <c r="K6794" s="786">
        <v>8.09</v>
      </c>
      <c r="L6794" s="786">
        <v>8.09</v>
      </c>
      <c r="M6794" s="55" t="s">
        <v>2455</v>
      </c>
    </row>
    <row r="6795" spans="1:13" ht="15">
      <c r="A6795" s="282">
        <v>45984</v>
      </c>
      <c r="B6795" s="55" t="s">
        <v>8082</v>
      </c>
      <c r="C6795" s="784">
        <v>81024</v>
      </c>
      <c r="D6795" s="784">
        <v>541</v>
      </c>
      <c r="E6795" s="784">
        <v>110</v>
      </c>
      <c r="F6795" s="784">
        <v>4010</v>
      </c>
      <c r="G6795" s="784" t="s">
        <v>5447</v>
      </c>
      <c r="H6795" s="784" t="s">
        <v>1573</v>
      </c>
      <c r="J6795" s="784">
        <v>3</v>
      </c>
      <c r="K6795" s="784">
        <v>15.43</v>
      </c>
      <c r="L6795" s="784">
        <v>46.29</v>
      </c>
      <c r="M6795" s="55" t="s">
        <v>2455</v>
      </c>
    </row>
    <row r="6796" spans="1:13" ht="15">
      <c r="A6796" s="282">
        <v>45984</v>
      </c>
      <c r="B6796" s="55" t="s">
        <v>8082</v>
      </c>
      <c r="C6796" s="786">
        <v>37028</v>
      </c>
      <c r="D6796" s="786" t="s">
        <v>6388</v>
      </c>
      <c r="E6796" s="786">
        <v>130</v>
      </c>
      <c r="F6796" s="786">
        <v>4010</v>
      </c>
      <c r="G6796" s="786" t="s">
        <v>4838</v>
      </c>
      <c r="H6796" s="786" t="s">
        <v>1573</v>
      </c>
      <c r="J6796" s="786">
        <v>1</v>
      </c>
      <c r="K6796" s="786">
        <v>7.48</v>
      </c>
      <c r="L6796" s="786">
        <v>7.48</v>
      </c>
      <c r="M6796" s="55" t="s">
        <v>2455</v>
      </c>
    </row>
    <row r="6797" spans="1:13" ht="15">
      <c r="A6797" s="282">
        <v>45984</v>
      </c>
      <c r="B6797" s="55" t="s">
        <v>8082</v>
      </c>
      <c r="C6797" s="784">
        <v>83250</v>
      </c>
      <c r="D6797" s="784" t="s">
        <v>5083</v>
      </c>
      <c r="E6797" s="784">
        <v>110</v>
      </c>
      <c r="F6797" s="784">
        <v>4010</v>
      </c>
      <c r="G6797" s="784" t="s">
        <v>4840</v>
      </c>
      <c r="H6797" s="784" t="s">
        <v>1573</v>
      </c>
      <c r="J6797" s="784">
        <v>4</v>
      </c>
      <c r="K6797" s="784">
        <v>7.91</v>
      </c>
      <c r="L6797" s="784">
        <v>31.64</v>
      </c>
      <c r="M6797" s="55" t="s">
        <v>2455</v>
      </c>
    </row>
    <row r="6798" spans="1:13" ht="15">
      <c r="A6798" s="282">
        <v>45984</v>
      </c>
      <c r="B6798" s="55" t="s">
        <v>8082</v>
      </c>
      <c r="C6798" s="786">
        <v>83565</v>
      </c>
      <c r="D6798" s="786" t="s">
        <v>6747</v>
      </c>
      <c r="E6798" s="786" t="s">
        <v>2300</v>
      </c>
      <c r="F6798" s="786">
        <v>4010</v>
      </c>
      <c r="G6798" s="786" t="s">
        <v>4841</v>
      </c>
      <c r="H6798" s="786" t="s">
        <v>1573</v>
      </c>
      <c r="J6798" s="786">
        <v>1</v>
      </c>
      <c r="K6798" s="786">
        <v>22.53</v>
      </c>
      <c r="L6798" s="786">
        <v>22.53</v>
      </c>
      <c r="M6798" s="55" t="s">
        <v>2455</v>
      </c>
    </row>
    <row r="6799" spans="1:13" ht="15">
      <c r="A6799" s="282">
        <v>45984</v>
      </c>
      <c r="B6799" s="55" t="s">
        <v>8082</v>
      </c>
      <c r="C6799" s="784">
        <v>83012</v>
      </c>
      <c r="D6799" s="784" t="s">
        <v>2788</v>
      </c>
      <c r="E6799" s="784" t="s">
        <v>3950</v>
      </c>
      <c r="F6799" s="784">
        <v>4010</v>
      </c>
      <c r="G6799" s="784" t="s">
        <v>4844</v>
      </c>
      <c r="H6799" s="784" t="s">
        <v>1573</v>
      </c>
      <c r="J6799" s="784">
        <v>1</v>
      </c>
      <c r="K6799" s="784">
        <v>5.41</v>
      </c>
      <c r="L6799" s="784">
        <v>5.41</v>
      </c>
      <c r="M6799" s="55" t="s">
        <v>2455</v>
      </c>
    </row>
    <row r="6800" spans="1:13" ht="15">
      <c r="A6800" s="282">
        <v>45984</v>
      </c>
      <c r="B6800" s="55" t="s">
        <v>8082</v>
      </c>
      <c r="C6800" s="786">
        <v>59852</v>
      </c>
      <c r="D6800" s="786" t="s">
        <v>7751</v>
      </c>
      <c r="E6800" s="786">
        <v>150</v>
      </c>
      <c r="F6800" s="786">
        <v>4010</v>
      </c>
      <c r="G6800" s="786" t="s">
        <v>4845</v>
      </c>
      <c r="H6800" s="786" t="s">
        <v>1573</v>
      </c>
      <c r="J6800" s="786">
        <v>1</v>
      </c>
      <c r="K6800" s="786">
        <v>7.88</v>
      </c>
      <c r="L6800" s="786">
        <v>7.88</v>
      </c>
      <c r="M6800" s="55" t="s">
        <v>2455</v>
      </c>
    </row>
    <row r="6801" spans="1:13" ht="15">
      <c r="A6801" s="282">
        <v>45984</v>
      </c>
      <c r="B6801" s="55" t="s">
        <v>8082</v>
      </c>
      <c r="C6801" s="784">
        <v>82937</v>
      </c>
      <c r="D6801" s="784" t="s">
        <v>3156</v>
      </c>
      <c r="E6801" s="784">
        <v>100</v>
      </c>
      <c r="F6801" s="784">
        <v>4010</v>
      </c>
      <c r="G6801" s="784" t="s">
        <v>4848</v>
      </c>
      <c r="H6801" s="784" t="s">
        <v>1573</v>
      </c>
      <c r="J6801" s="784">
        <v>1</v>
      </c>
      <c r="K6801" s="784">
        <v>10.71</v>
      </c>
      <c r="L6801" s="784">
        <v>10.71</v>
      </c>
      <c r="M6801" s="55" t="s">
        <v>2455</v>
      </c>
    </row>
    <row r="6802" spans="1:13" ht="15">
      <c r="A6802" s="282">
        <v>45984</v>
      </c>
      <c r="B6802" s="55" t="s">
        <v>8082</v>
      </c>
      <c r="C6802" s="786">
        <v>83462</v>
      </c>
      <c r="D6802" s="786" t="s">
        <v>7171</v>
      </c>
      <c r="E6802" s="786" t="s">
        <v>289</v>
      </c>
      <c r="F6802" s="786">
        <v>4010</v>
      </c>
      <c r="G6802" s="786" t="s">
        <v>8096</v>
      </c>
      <c r="H6802" s="786" t="s">
        <v>1573</v>
      </c>
      <c r="J6802" s="786">
        <v>1</v>
      </c>
      <c r="K6802" s="786">
        <v>35.44</v>
      </c>
      <c r="L6802" s="786">
        <v>35.44</v>
      </c>
      <c r="M6802" s="55" t="s">
        <v>2455</v>
      </c>
    </row>
    <row r="6803" spans="1:13" ht="15">
      <c r="A6803" s="282">
        <v>45984</v>
      </c>
      <c r="B6803" s="55" t="s">
        <v>8082</v>
      </c>
      <c r="C6803" s="784">
        <v>82835</v>
      </c>
      <c r="D6803" s="784" t="s">
        <v>3081</v>
      </c>
      <c r="E6803" s="784" t="s">
        <v>441</v>
      </c>
      <c r="F6803" s="784">
        <v>4010</v>
      </c>
      <c r="G6803" s="784" t="s">
        <v>4849</v>
      </c>
      <c r="H6803" s="784" t="s">
        <v>1573</v>
      </c>
      <c r="J6803" s="784">
        <v>1</v>
      </c>
      <c r="K6803" s="784">
        <v>20.91</v>
      </c>
      <c r="L6803" s="784">
        <v>20.91</v>
      </c>
      <c r="M6803" s="55" t="s">
        <v>2455</v>
      </c>
    </row>
    <row r="6804" spans="1:13" ht="15">
      <c r="A6804" s="282">
        <v>45984</v>
      </c>
      <c r="B6804" s="55" t="s">
        <v>8082</v>
      </c>
      <c r="C6804" s="786">
        <v>83564</v>
      </c>
      <c r="D6804" s="786" t="s">
        <v>6747</v>
      </c>
      <c r="E6804" s="786" t="s">
        <v>2061</v>
      </c>
      <c r="F6804" s="786">
        <v>4010</v>
      </c>
      <c r="G6804" s="786" t="s">
        <v>6707</v>
      </c>
      <c r="H6804" s="786" t="s">
        <v>1573</v>
      </c>
      <c r="J6804" s="786">
        <v>1</v>
      </c>
      <c r="K6804" s="786">
        <v>9.0299999999999994</v>
      </c>
      <c r="L6804" s="786">
        <v>9.0299999999999994</v>
      </c>
      <c r="M6804" s="55" t="s">
        <v>2455</v>
      </c>
    </row>
    <row r="6805" spans="1:13" ht="15">
      <c r="A6805" s="282">
        <v>45984</v>
      </c>
      <c r="B6805" s="55" t="s">
        <v>8082</v>
      </c>
      <c r="C6805" s="784">
        <v>82474</v>
      </c>
      <c r="D6805" s="784" t="s">
        <v>5202</v>
      </c>
      <c r="E6805" s="784" t="s">
        <v>441</v>
      </c>
      <c r="F6805" s="784">
        <v>4010</v>
      </c>
      <c r="G6805" s="784" t="s">
        <v>2899</v>
      </c>
      <c r="H6805" s="784" t="s">
        <v>1573</v>
      </c>
      <c r="J6805" s="784">
        <v>1</v>
      </c>
      <c r="K6805" s="784">
        <v>11.02</v>
      </c>
      <c r="L6805" s="784">
        <v>11.02</v>
      </c>
      <c r="M6805" s="55" t="s">
        <v>2455</v>
      </c>
    </row>
    <row r="6806" spans="1:13" ht="15">
      <c r="A6806" s="282">
        <v>45984</v>
      </c>
      <c r="B6806" s="55" t="s">
        <v>8082</v>
      </c>
      <c r="C6806" s="786">
        <v>82237</v>
      </c>
      <c r="D6806" s="786" t="s">
        <v>2806</v>
      </c>
      <c r="E6806" s="786">
        <v>110</v>
      </c>
      <c r="F6806" s="786">
        <v>4010</v>
      </c>
      <c r="G6806" s="786" t="s">
        <v>7440</v>
      </c>
      <c r="H6806" s="786" t="s">
        <v>1573</v>
      </c>
      <c r="J6806" s="786">
        <v>1</v>
      </c>
      <c r="K6806" s="786">
        <v>7.93</v>
      </c>
      <c r="L6806" s="786">
        <v>7.93</v>
      </c>
      <c r="M6806" s="55" t="s">
        <v>2455</v>
      </c>
    </row>
    <row r="6807" spans="1:13" ht="15">
      <c r="A6807" s="282">
        <v>45984</v>
      </c>
      <c r="B6807" s="55" t="s">
        <v>8082</v>
      </c>
      <c r="C6807" s="784">
        <v>83643</v>
      </c>
      <c r="D6807" s="784" t="s">
        <v>2255</v>
      </c>
      <c r="E6807" s="784" t="s">
        <v>2296</v>
      </c>
      <c r="F6807" s="784">
        <v>4010</v>
      </c>
      <c r="G6807" s="784" t="s">
        <v>8097</v>
      </c>
      <c r="H6807" s="784" t="s">
        <v>1573</v>
      </c>
      <c r="J6807" s="784">
        <v>1</v>
      </c>
      <c r="K6807" s="784">
        <v>20.62</v>
      </c>
      <c r="L6807" s="784">
        <v>20.62</v>
      </c>
      <c r="M6807" s="55" t="s">
        <v>2455</v>
      </c>
    </row>
    <row r="6808" spans="1:13" ht="15">
      <c r="A6808" s="282">
        <v>45984</v>
      </c>
      <c r="B6808" s="55" t="s">
        <v>8082</v>
      </c>
      <c r="C6808" s="786">
        <v>59852</v>
      </c>
      <c r="D6808" s="786" t="s">
        <v>7751</v>
      </c>
      <c r="E6808" s="786">
        <v>150</v>
      </c>
      <c r="F6808" s="786">
        <v>4010</v>
      </c>
      <c r="G6808" s="786" t="s">
        <v>5240</v>
      </c>
      <c r="H6808" s="786" t="s">
        <v>1573</v>
      </c>
      <c r="J6808" s="786">
        <v>1</v>
      </c>
      <c r="K6808" s="786">
        <v>7.88</v>
      </c>
      <c r="L6808" s="786">
        <v>7.88</v>
      </c>
      <c r="M6808" s="55" t="s">
        <v>2455</v>
      </c>
    </row>
    <row r="6809" spans="1:13" ht="15">
      <c r="A6809" s="282">
        <v>45984</v>
      </c>
      <c r="B6809" s="55" t="s">
        <v>8082</v>
      </c>
      <c r="C6809" s="784">
        <v>80046</v>
      </c>
      <c r="D6809" s="784" t="s">
        <v>2382</v>
      </c>
      <c r="E6809" s="784" t="s">
        <v>441</v>
      </c>
      <c r="F6809" s="784">
        <v>4010</v>
      </c>
      <c r="G6809" s="784" t="s">
        <v>8098</v>
      </c>
      <c r="H6809" s="784" t="s">
        <v>1573</v>
      </c>
      <c r="J6809" s="784">
        <v>1</v>
      </c>
      <c r="K6809" s="784">
        <v>11.93</v>
      </c>
      <c r="L6809" s="784">
        <v>11.93</v>
      </c>
      <c r="M6809" s="55" t="s">
        <v>2455</v>
      </c>
    </row>
    <row r="6810" spans="1:13" ht="15">
      <c r="A6810" s="282">
        <v>45984</v>
      </c>
      <c r="B6810" s="55" t="s">
        <v>8082</v>
      </c>
      <c r="C6810" s="786">
        <v>83622</v>
      </c>
      <c r="D6810" s="786" t="s">
        <v>5595</v>
      </c>
      <c r="E6810" s="786">
        <v>70</v>
      </c>
      <c r="F6810" s="786">
        <v>4010</v>
      </c>
      <c r="G6810" s="786" t="s">
        <v>8099</v>
      </c>
      <c r="H6810" s="786" t="s">
        <v>1573</v>
      </c>
      <c r="J6810" s="786">
        <v>2</v>
      </c>
      <c r="K6810" s="786">
        <v>5.68</v>
      </c>
      <c r="L6810" s="786">
        <v>11.36</v>
      </c>
      <c r="M6810" s="55" t="s">
        <v>2455</v>
      </c>
    </row>
    <row r="6811" spans="1:13" ht="15">
      <c r="A6811" s="282">
        <v>45984</v>
      </c>
      <c r="B6811" s="55" t="s">
        <v>8082</v>
      </c>
      <c r="C6811" s="784">
        <v>81951</v>
      </c>
      <c r="D6811" s="784" t="s">
        <v>4601</v>
      </c>
      <c r="E6811" s="784">
        <v>110</v>
      </c>
      <c r="F6811" s="784">
        <v>4010</v>
      </c>
      <c r="G6811" s="784" t="s">
        <v>5241</v>
      </c>
      <c r="H6811" s="784" t="s">
        <v>1573</v>
      </c>
      <c r="J6811" s="784">
        <v>1</v>
      </c>
      <c r="K6811" s="784">
        <v>26.86</v>
      </c>
      <c r="L6811" s="784">
        <v>26.86</v>
      </c>
      <c r="M6811" s="55" t="s">
        <v>2455</v>
      </c>
    </row>
    <row r="6812" spans="1:13" ht="15">
      <c r="A6812" s="282">
        <v>45984</v>
      </c>
      <c r="B6812" s="55" t="s">
        <v>8082</v>
      </c>
      <c r="C6812" s="786">
        <v>81033</v>
      </c>
      <c r="D6812" s="786">
        <v>545</v>
      </c>
      <c r="E6812" s="786" t="s">
        <v>289</v>
      </c>
      <c r="F6812" s="786">
        <v>4010</v>
      </c>
      <c r="G6812" s="786" t="s">
        <v>7085</v>
      </c>
      <c r="H6812" s="786" t="s">
        <v>1573</v>
      </c>
      <c r="J6812" s="786">
        <v>1</v>
      </c>
      <c r="K6812" s="786">
        <v>9.24</v>
      </c>
      <c r="L6812" s="786">
        <v>9.24</v>
      </c>
      <c r="M6812" s="55" t="s">
        <v>2455</v>
      </c>
    </row>
    <row r="6813" spans="1:13" ht="15">
      <c r="A6813" s="282">
        <v>45984</v>
      </c>
      <c r="B6813" s="55" t="s">
        <v>8082</v>
      </c>
      <c r="C6813" s="784">
        <v>59852</v>
      </c>
      <c r="D6813" s="784" t="s">
        <v>6746</v>
      </c>
      <c r="E6813" s="784">
        <v>90</v>
      </c>
      <c r="F6813" s="784">
        <v>4010</v>
      </c>
      <c r="G6813" s="784" t="s">
        <v>4858</v>
      </c>
      <c r="H6813" s="784" t="s">
        <v>1573</v>
      </c>
      <c r="J6813" s="784">
        <v>1</v>
      </c>
      <c r="K6813" s="784">
        <v>6.49</v>
      </c>
      <c r="L6813" s="784">
        <v>6.49</v>
      </c>
      <c r="M6813" s="55" t="s">
        <v>2455</v>
      </c>
    </row>
    <row r="6814" spans="1:13" ht="15">
      <c r="A6814" s="282">
        <v>45984</v>
      </c>
      <c r="B6814" s="55" t="s">
        <v>8082</v>
      </c>
      <c r="C6814" s="786">
        <v>83646</v>
      </c>
      <c r="D6814" s="786" t="s">
        <v>5955</v>
      </c>
      <c r="E6814" s="786">
        <v>70</v>
      </c>
      <c r="F6814" s="786">
        <v>4010</v>
      </c>
      <c r="G6814" s="786" t="s">
        <v>6713</v>
      </c>
      <c r="H6814" s="786" t="s">
        <v>1573</v>
      </c>
      <c r="J6814" s="786">
        <v>1</v>
      </c>
      <c r="K6814" s="786">
        <v>6.87</v>
      </c>
      <c r="L6814" s="786">
        <v>6.87</v>
      </c>
      <c r="M6814" s="55" t="s">
        <v>2455</v>
      </c>
    </row>
    <row r="6815" spans="1:13" ht="15">
      <c r="A6815" s="282">
        <v>45984</v>
      </c>
      <c r="B6815" s="55" t="s">
        <v>8082</v>
      </c>
      <c r="C6815" s="784">
        <v>82099</v>
      </c>
      <c r="D6815" s="784" t="s">
        <v>3948</v>
      </c>
      <c r="E6815" s="784">
        <v>100</v>
      </c>
      <c r="F6815" s="784">
        <v>4010</v>
      </c>
      <c r="G6815" s="784" t="s">
        <v>4528</v>
      </c>
      <c r="H6815" s="784" t="s">
        <v>1573</v>
      </c>
      <c r="J6815" s="784">
        <v>1</v>
      </c>
      <c r="K6815" s="784">
        <v>17.09</v>
      </c>
      <c r="L6815" s="784">
        <v>17.09</v>
      </c>
      <c r="M6815" s="55" t="s">
        <v>2455</v>
      </c>
    </row>
    <row r="6816" spans="1:13" ht="15">
      <c r="A6816" s="282">
        <v>45984</v>
      </c>
      <c r="B6816" s="55" t="s">
        <v>8082</v>
      </c>
      <c r="C6816" s="786">
        <v>84295</v>
      </c>
      <c r="D6816" s="786" t="s">
        <v>5196</v>
      </c>
      <c r="E6816" s="786">
        <v>140</v>
      </c>
      <c r="F6816" s="786">
        <v>4010</v>
      </c>
      <c r="G6816" s="786" t="s">
        <v>5255</v>
      </c>
      <c r="H6816" s="786" t="s">
        <v>1573</v>
      </c>
      <c r="J6816" s="786">
        <v>1</v>
      </c>
      <c r="K6816" s="786">
        <v>6.08</v>
      </c>
      <c r="L6816" s="786">
        <v>6.08</v>
      </c>
      <c r="M6816" s="55" t="s">
        <v>2455</v>
      </c>
    </row>
    <row r="6817" spans="1:14" ht="15">
      <c r="A6817" s="282">
        <v>45984</v>
      </c>
      <c r="B6817" s="55" t="s">
        <v>8082</v>
      </c>
      <c r="C6817" s="784">
        <v>82203</v>
      </c>
      <c r="D6817" s="784" t="s">
        <v>6746</v>
      </c>
      <c r="E6817" s="784">
        <v>140</v>
      </c>
      <c r="F6817" s="784">
        <v>4010</v>
      </c>
      <c r="G6817" s="784" t="s">
        <v>3476</v>
      </c>
      <c r="H6817" s="784" t="s">
        <v>1573</v>
      </c>
      <c r="J6817" s="784">
        <v>3</v>
      </c>
      <c r="K6817" s="784">
        <v>18.05</v>
      </c>
      <c r="L6817" s="784">
        <v>54.15</v>
      </c>
      <c r="M6817" s="55" t="s">
        <v>2455</v>
      </c>
    </row>
    <row r="6818" spans="1:14" ht="15">
      <c r="A6818" s="282">
        <v>45984</v>
      </c>
      <c r="B6818" s="55" t="s">
        <v>8082</v>
      </c>
      <c r="C6818" s="786">
        <v>83643</v>
      </c>
      <c r="D6818" s="786" t="s">
        <v>2408</v>
      </c>
      <c r="E6818" s="786" t="s">
        <v>2061</v>
      </c>
      <c r="F6818" s="786">
        <v>4010</v>
      </c>
      <c r="G6818" s="786" t="s">
        <v>8100</v>
      </c>
      <c r="H6818" s="786" t="s">
        <v>1573</v>
      </c>
      <c r="J6818" s="786">
        <v>1</v>
      </c>
      <c r="K6818" s="786">
        <v>20.62</v>
      </c>
      <c r="L6818" s="786">
        <v>20.62</v>
      </c>
      <c r="M6818" s="55" t="s">
        <v>2455</v>
      </c>
    </row>
    <row r="6819" spans="1:14" ht="15">
      <c r="A6819" s="282">
        <v>45984</v>
      </c>
      <c r="B6819" s="55" t="s">
        <v>8082</v>
      </c>
      <c r="C6819" s="784">
        <v>83548</v>
      </c>
      <c r="D6819" s="784" t="s">
        <v>7056</v>
      </c>
      <c r="E6819" s="784">
        <v>120</v>
      </c>
      <c r="F6819" s="784">
        <v>4010</v>
      </c>
      <c r="G6819" s="784" t="s">
        <v>8101</v>
      </c>
      <c r="H6819" s="784" t="s">
        <v>1573</v>
      </c>
      <c r="J6819" s="784">
        <v>1</v>
      </c>
      <c r="K6819" s="784">
        <v>18.38</v>
      </c>
      <c r="L6819" s="784">
        <v>18.38</v>
      </c>
      <c r="M6819" s="55" t="s">
        <v>2455</v>
      </c>
    </row>
    <row r="6820" spans="1:14" ht="15">
      <c r="A6820" s="282">
        <v>45984</v>
      </c>
      <c r="B6820" s="55" t="s">
        <v>8082</v>
      </c>
      <c r="C6820" s="786">
        <v>82203</v>
      </c>
      <c r="D6820" s="786" t="s">
        <v>6086</v>
      </c>
      <c r="E6820" s="786">
        <v>160</v>
      </c>
      <c r="F6820" s="786">
        <v>4010</v>
      </c>
      <c r="G6820" s="786" t="s">
        <v>8102</v>
      </c>
      <c r="H6820" s="786" t="s">
        <v>1573</v>
      </c>
      <c r="J6820" s="786">
        <v>1</v>
      </c>
      <c r="K6820" s="786">
        <v>20.84</v>
      </c>
      <c r="L6820" s="786">
        <v>20.84</v>
      </c>
      <c r="M6820" s="55" t="s">
        <v>2455</v>
      </c>
    </row>
    <row r="6821" spans="1:14" ht="15">
      <c r="A6821" s="282">
        <v>45984</v>
      </c>
      <c r="B6821" s="55" t="s">
        <v>8082</v>
      </c>
      <c r="C6821" s="784">
        <v>82368</v>
      </c>
      <c r="D6821" s="784" t="s">
        <v>7576</v>
      </c>
      <c r="E6821" s="784">
        <v>70</v>
      </c>
      <c r="F6821" s="784">
        <v>4010</v>
      </c>
      <c r="G6821" s="784" t="s">
        <v>4709</v>
      </c>
      <c r="H6821" s="784" t="s">
        <v>1573</v>
      </c>
      <c r="J6821" s="784">
        <v>1</v>
      </c>
      <c r="K6821" s="784">
        <v>7.88</v>
      </c>
      <c r="L6821" s="784">
        <v>7.88</v>
      </c>
      <c r="M6821" s="55" t="s">
        <v>2455</v>
      </c>
    </row>
    <row r="6822" spans="1:14" ht="15">
      <c r="A6822" s="282">
        <v>45984</v>
      </c>
      <c r="B6822" s="55" t="s">
        <v>8082</v>
      </c>
      <c r="C6822" s="786">
        <v>83250</v>
      </c>
      <c r="D6822" s="786" t="s">
        <v>6948</v>
      </c>
      <c r="E6822" s="786">
        <v>150</v>
      </c>
      <c r="F6822" s="786">
        <v>4010</v>
      </c>
      <c r="G6822" s="786" t="s">
        <v>4714</v>
      </c>
      <c r="H6822" s="786" t="s">
        <v>1573</v>
      </c>
      <c r="J6822" s="786">
        <v>1</v>
      </c>
      <c r="K6822" s="786">
        <v>7.91</v>
      </c>
      <c r="L6822" s="786">
        <v>7.91</v>
      </c>
      <c r="M6822" s="55" t="s">
        <v>2455</v>
      </c>
    </row>
    <row r="6823" spans="1:14" ht="15">
      <c r="A6823" s="282">
        <v>45984</v>
      </c>
      <c r="B6823" s="55" t="s">
        <v>8082</v>
      </c>
      <c r="C6823" s="784">
        <v>67209</v>
      </c>
      <c r="D6823" s="784" t="s">
        <v>8103</v>
      </c>
      <c r="E6823" s="784">
        <v>100</v>
      </c>
      <c r="F6823" s="784">
        <v>4010</v>
      </c>
      <c r="G6823" s="784" t="s">
        <v>8104</v>
      </c>
      <c r="H6823" s="784" t="s">
        <v>1573</v>
      </c>
      <c r="J6823" s="784">
        <v>1</v>
      </c>
      <c r="K6823" s="784">
        <v>14.36</v>
      </c>
      <c r="L6823" s="784">
        <v>14.36</v>
      </c>
      <c r="M6823" s="55" t="s">
        <v>2455</v>
      </c>
    </row>
    <row r="6824" spans="1:14" ht="15">
      <c r="A6824" s="282">
        <v>45984</v>
      </c>
      <c r="B6824" s="55" t="s">
        <v>8082</v>
      </c>
      <c r="C6824" s="786">
        <v>82008</v>
      </c>
      <c r="D6824" s="786" t="s">
        <v>5755</v>
      </c>
      <c r="E6824" s="786">
        <v>100</v>
      </c>
      <c r="F6824" s="786">
        <v>4010</v>
      </c>
      <c r="G6824" s="786" t="s">
        <v>6558</v>
      </c>
      <c r="H6824" s="786" t="s">
        <v>1573</v>
      </c>
      <c r="J6824" s="786">
        <v>1</v>
      </c>
      <c r="K6824" s="786">
        <v>6.95</v>
      </c>
      <c r="L6824" s="786">
        <v>6.95</v>
      </c>
      <c r="M6824" s="55" t="s">
        <v>2455</v>
      </c>
    </row>
    <row r="6825" spans="1:14" ht="15">
      <c r="A6825" s="282">
        <v>45984</v>
      </c>
      <c r="B6825" s="55" t="s">
        <v>8082</v>
      </c>
      <c r="C6825" s="784">
        <v>83639</v>
      </c>
      <c r="D6825" s="784" t="s">
        <v>7651</v>
      </c>
      <c r="E6825" s="784">
        <v>110</v>
      </c>
      <c r="F6825" s="784">
        <v>4010</v>
      </c>
      <c r="G6825" s="784" t="s">
        <v>4588</v>
      </c>
      <c r="H6825" s="784" t="s">
        <v>1573</v>
      </c>
      <c r="J6825" s="784">
        <v>3</v>
      </c>
      <c r="K6825" s="784">
        <v>21.13</v>
      </c>
      <c r="L6825" s="784">
        <v>63.39</v>
      </c>
      <c r="M6825" s="55" t="s">
        <v>2455</v>
      </c>
    </row>
    <row r="6826" spans="1:14" ht="15">
      <c r="A6826" s="282">
        <v>45984</v>
      </c>
      <c r="B6826" s="55" t="s">
        <v>8082</v>
      </c>
      <c r="C6826" s="786">
        <v>52309</v>
      </c>
      <c r="D6826" s="786" t="s">
        <v>3090</v>
      </c>
      <c r="E6826" s="786" t="s">
        <v>289</v>
      </c>
      <c r="F6826" s="786">
        <v>4010</v>
      </c>
      <c r="G6826" s="786" t="s">
        <v>5224</v>
      </c>
      <c r="H6826" s="786" t="s">
        <v>1573</v>
      </c>
      <c r="J6826" s="786">
        <v>1</v>
      </c>
      <c r="K6826" s="786">
        <v>3.19</v>
      </c>
      <c r="L6826" s="786">
        <v>3.19</v>
      </c>
      <c r="M6826" s="55" t="s">
        <v>2455</v>
      </c>
    </row>
    <row r="6827" spans="1:14" ht="15">
      <c r="A6827" s="282">
        <v>45984</v>
      </c>
      <c r="B6827" s="55" t="s">
        <v>8105</v>
      </c>
      <c r="C6827" s="784">
        <v>81066</v>
      </c>
      <c r="D6827" s="784">
        <v>542</v>
      </c>
      <c r="E6827" s="784">
        <v>85</v>
      </c>
      <c r="F6827" s="784">
        <v>4010</v>
      </c>
      <c r="G6827" s="784" t="s">
        <v>8106</v>
      </c>
      <c r="H6827" s="784" t="s">
        <v>1573</v>
      </c>
      <c r="J6827" s="784">
        <v>1</v>
      </c>
      <c r="K6827" s="784">
        <v>15.43</v>
      </c>
      <c r="L6827" s="784">
        <v>15.43</v>
      </c>
      <c r="M6827" s="55" t="s">
        <v>2455</v>
      </c>
      <c r="N6827" s="788" t="s">
        <v>8107</v>
      </c>
    </row>
    <row r="6828" spans="1:14" ht="15">
      <c r="A6828" s="282">
        <v>45984</v>
      </c>
      <c r="B6828" s="55" t="s">
        <v>8105</v>
      </c>
      <c r="C6828" s="786">
        <v>83553</v>
      </c>
      <c r="D6828" s="786" t="s">
        <v>2710</v>
      </c>
      <c r="E6828" s="786" t="s">
        <v>441</v>
      </c>
      <c r="F6828" s="786">
        <v>4010</v>
      </c>
      <c r="G6828" s="786" t="s">
        <v>8108</v>
      </c>
      <c r="H6828" s="786" t="s">
        <v>1573</v>
      </c>
      <c r="J6828" s="786">
        <v>1</v>
      </c>
      <c r="K6828" s="786">
        <v>16.04</v>
      </c>
      <c r="L6828" s="786">
        <v>16.04</v>
      </c>
      <c r="M6828" s="55" t="s">
        <v>2455</v>
      </c>
      <c r="N6828" s="788" t="s">
        <v>8107</v>
      </c>
    </row>
    <row r="6829" spans="1:14" ht="15">
      <c r="A6829" s="282">
        <v>45984</v>
      </c>
      <c r="B6829" s="55" t="s">
        <v>8105</v>
      </c>
      <c r="C6829" s="784">
        <v>80039</v>
      </c>
      <c r="D6829" s="784" t="s">
        <v>6088</v>
      </c>
      <c r="E6829" s="784" t="s">
        <v>2061</v>
      </c>
      <c r="F6829" s="784">
        <v>4010</v>
      </c>
      <c r="G6829" s="784" t="s">
        <v>8109</v>
      </c>
      <c r="H6829" s="784" t="s">
        <v>1573</v>
      </c>
      <c r="J6829" s="784">
        <v>1</v>
      </c>
      <c r="K6829" s="784">
        <v>10.08</v>
      </c>
      <c r="L6829" s="784">
        <v>10.08</v>
      </c>
      <c r="M6829" s="55" t="s">
        <v>2455</v>
      </c>
      <c r="N6829" s="788" t="s">
        <v>8107</v>
      </c>
    </row>
    <row r="6830" spans="1:14" ht="15">
      <c r="A6830" s="282">
        <v>45984</v>
      </c>
      <c r="B6830" s="55" t="s">
        <v>8105</v>
      </c>
      <c r="C6830" s="786">
        <v>82022</v>
      </c>
      <c r="D6830" s="786" t="s">
        <v>6625</v>
      </c>
      <c r="E6830" s="786">
        <v>150</v>
      </c>
      <c r="F6830" s="786">
        <v>4010</v>
      </c>
      <c r="G6830" s="786" t="s">
        <v>8110</v>
      </c>
      <c r="H6830" s="786" t="s">
        <v>1573</v>
      </c>
      <c r="J6830" s="786">
        <v>1</v>
      </c>
      <c r="K6830" s="786">
        <v>5.75</v>
      </c>
      <c r="L6830" s="786">
        <v>5.75</v>
      </c>
      <c r="M6830" s="55" t="s">
        <v>2455</v>
      </c>
      <c r="N6830" s="788" t="s">
        <v>8107</v>
      </c>
    </row>
    <row r="6831" spans="1:14" ht="15">
      <c r="A6831" s="282">
        <v>45984</v>
      </c>
      <c r="B6831" s="55" t="s">
        <v>8105</v>
      </c>
      <c r="C6831" s="784">
        <v>80124</v>
      </c>
      <c r="D6831" s="784" t="s">
        <v>2560</v>
      </c>
      <c r="E6831" s="784">
        <v>90</v>
      </c>
      <c r="F6831" s="784">
        <v>4010</v>
      </c>
      <c r="G6831" s="784" t="s">
        <v>3020</v>
      </c>
      <c r="H6831" s="784" t="s">
        <v>1573</v>
      </c>
      <c r="J6831" s="784">
        <v>1</v>
      </c>
      <c r="K6831" s="784">
        <v>9.36</v>
      </c>
      <c r="L6831" s="784">
        <v>9.36</v>
      </c>
      <c r="M6831" s="55" t="s">
        <v>2455</v>
      </c>
      <c r="N6831" s="788" t="s">
        <v>8107</v>
      </c>
    </row>
    <row r="6832" spans="1:14" ht="15">
      <c r="A6832" s="282">
        <v>45984</v>
      </c>
      <c r="B6832" s="55" t="s">
        <v>8105</v>
      </c>
      <c r="C6832" s="786">
        <v>81316</v>
      </c>
      <c r="D6832" s="786" t="s">
        <v>3240</v>
      </c>
      <c r="E6832" s="786">
        <v>85</v>
      </c>
      <c r="F6832" s="786">
        <v>4010</v>
      </c>
      <c r="G6832" s="786" t="s">
        <v>8111</v>
      </c>
      <c r="H6832" s="786" t="s">
        <v>1573</v>
      </c>
      <c r="J6832" s="786">
        <v>1</v>
      </c>
      <c r="K6832" s="786">
        <v>6.36</v>
      </c>
      <c r="L6832" s="786">
        <v>6.36</v>
      </c>
      <c r="M6832" s="55" t="s">
        <v>2455</v>
      </c>
      <c r="N6832" s="788" t="s">
        <v>8107</v>
      </c>
    </row>
    <row r="6833" spans="1:14" ht="15">
      <c r="A6833" s="282">
        <v>45984</v>
      </c>
      <c r="B6833" s="55" t="s">
        <v>8105</v>
      </c>
      <c r="C6833" s="784">
        <v>83531</v>
      </c>
      <c r="D6833" s="784" t="s">
        <v>5202</v>
      </c>
      <c r="E6833" s="784">
        <v>80</v>
      </c>
      <c r="F6833" s="784">
        <v>4010</v>
      </c>
      <c r="G6833" s="784" t="s">
        <v>3026</v>
      </c>
      <c r="H6833" s="784" t="s">
        <v>1573</v>
      </c>
      <c r="J6833" s="784">
        <v>1</v>
      </c>
      <c r="K6833" s="784">
        <v>10.38</v>
      </c>
      <c r="L6833" s="784">
        <v>10.38</v>
      </c>
      <c r="M6833" s="55" t="s">
        <v>2455</v>
      </c>
      <c r="N6833" s="788" t="s">
        <v>8107</v>
      </c>
    </row>
    <row r="6834" spans="1:14" ht="15">
      <c r="A6834" s="282">
        <v>45984</v>
      </c>
      <c r="B6834" s="55" t="s">
        <v>8105</v>
      </c>
      <c r="C6834" s="786">
        <v>82406</v>
      </c>
      <c r="D6834" s="786" t="s">
        <v>7498</v>
      </c>
      <c r="E6834" s="786">
        <v>140</v>
      </c>
      <c r="F6834" s="786">
        <v>4010</v>
      </c>
      <c r="G6834" s="786" t="s">
        <v>8112</v>
      </c>
      <c r="H6834" s="786" t="s">
        <v>1573</v>
      </c>
      <c r="J6834" s="786">
        <v>1</v>
      </c>
      <c r="K6834" s="786">
        <v>7.75</v>
      </c>
      <c r="L6834" s="786">
        <v>7.75</v>
      </c>
      <c r="M6834" s="55" t="s">
        <v>2455</v>
      </c>
      <c r="N6834" s="788" t="s">
        <v>8107</v>
      </c>
    </row>
    <row r="6835" spans="1:14" ht="15">
      <c r="A6835" s="282">
        <v>45984</v>
      </c>
      <c r="B6835" s="55" t="s">
        <v>8105</v>
      </c>
      <c r="C6835" s="784">
        <v>83645</v>
      </c>
      <c r="D6835" s="784" t="s">
        <v>2710</v>
      </c>
      <c r="E6835" s="784">
        <v>70</v>
      </c>
      <c r="F6835" s="784">
        <v>4010</v>
      </c>
      <c r="G6835" s="784" t="s">
        <v>2979</v>
      </c>
      <c r="H6835" s="784" t="s">
        <v>1573</v>
      </c>
      <c r="J6835" s="784">
        <v>1</v>
      </c>
      <c r="K6835" s="784">
        <v>8.4700000000000006</v>
      </c>
      <c r="L6835" s="784">
        <v>8.4700000000000006</v>
      </c>
      <c r="M6835" s="55" t="s">
        <v>2455</v>
      </c>
      <c r="N6835" s="788" t="s">
        <v>8107</v>
      </c>
    </row>
    <row r="6836" spans="1:14" ht="15">
      <c r="A6836" s="282">
        <v>45984</v>
      </c>
      <c r="B6836" s="55" t="s">
        <v>8105</v>
      </c>
      <c r="C6836" s="786">
        <v>45358</v>
      </c>
      <c r="D6836" s="786" t="s">
        <v>2729</v>
      </c>
      <c r="E6836" s="786">
        <v>110</v>
      </c>
      <c r="F6836" s="786">
        <v>4010</v>
      </c>
      <c r="G6836" s="786" t="s">
        <v>3162</v>
      </c>
      <c r="H6836" s="786" t="s">
        <v>1573</v>
      </c>
      <c r="J6836" s="786">
        <v>1</v>
      </c>
      <c r="K6836" s="786">
        <v>8.27</v>
      </c>
      <c r="L6836" s="786">
        <v>8.27</v>
      </c>
      <c r="M6836" s="55" t="s">
        <v>2455</v>
      </c>
      <c r="N6836" s="788" t="s">
        <v>8107</v>
      </c>
    </row>
    <row r="6837" spans="1:14" ht="15">
      <c r="A6837" s="282">
        <v>45984</v>
      </c>
      <c r="B6837" s="55" t="s">
        <v>8105</v>
      </c>
      <c r="C6837" s="784">
        <v>83490</v>
      </c>
      <c r="D6837" s="784" t="s">
        <v>6469</v>
      </c>
      <c r="E6837" s="784">
        <v>120</v>
      </c>
      <c r="F6837" s="784">
        <v>4010</v>
      </c>
      <c r="G6837" s="784" t="s">
        <v>8113</v>
      </c>
      <c r="H6837" s="784" t="s">
        <v>1573</v>
      </c>
      <c r="J6837" s="784">
        <v>1</v>
      </c>
      <c r="K6837" s="784">
        <v>7.53</v>
      </c>
      <c r="L6837" s="784">
        <v>7.53</v>
      </c>
      <c r="M6837" s="55" t="s">
        <v>2455</v>
      </c>
      <c r="N6837" s="788" t="s">
        <v>8107</v>
      </c>
    </row>
    <row r="6838" spans="1:14" ht="15">
      <c r="A6838" s="282">
        <v>45984</v>
      </c>
      <c r="B6838" s="55" t="s">
        <v>8105</v>
      </c>
      <c r="C6838" s="786">
        <v>84296</v>
      </c>
      <c r="D6838" s="786" t="s">
        <v>6746</v>
      </c>
      <c r="E6838" s="786">
        <v>85</v>
      </c>
      <c r="F6838" s="786">
        <v>4010</v>
      </c>
      <c r="G6838" s="786" t="s">
        <v>7793</v>
      </c>
      <c r="H6838" s="786" t="s">
        <v>1573</v>
      </c>
      <c r="J6838" s="786">
        <v>1</v>
      </c>
      <c r="K6838" s="786">
        <v>6.46</v>
      </c>
      <c r="L6838" s="786">
        <v>6.46</v>
      </c>
      <c r="M6838" s="55" t="s">
        <v>2455</v>
      </c>
      <c r="N6838" s="788" t="s">
        <v>8107</v>
      </c>
    </row>
    <row r="6839" spans="1:14" ht="15">
      <c r="A6839" s="282">
        <v>45984</v>
      </c>
      <c r="B6839" s="55" t="s">
        <v>8105</v>
      </c>
      <c r="C6839" s="784">
        <v>83580</v>
      </c>
      <c r="D6839" s="784" t="s">
        <v>7741</v>
      </c>
      <c r="E6839" s="784">
        <v>160</v>
      </c>
      <c r="F6839" s="784">
        <v>4010</v>
      </c>
      <c r="G6839" s="784" t="s">
        <v>8114</v>
      </c>
      <c r="H6839" s="784" t="s">
        <v>1573</v>
      </c>
      <c r="J6839" s="784">
        <v>1</v>
      </c>
      <c r="K6839" s="784">
        <v>10.52</v>
      </c>
      <c r="L6839" s="784">
        <v>10.52</v>
      </c>
      <c r="M6839" s="55" t="s">
        <v>2455</v>
      </c>
      <c r="N6839" s="788" t="s">
        <v>8107</v>
      </c>
    </row>
    <row r="6840" spans="1:14" ht="15">
      <c r="A6840" s="282">
        <v>45984</v>
      </c>
      <c r="B6840" s="55" t="s">
        <v>8105</v>
      </c>
      <c r="C6840" s="786">
        <v>83436</v>
      </c>
      <c r="D6840" s="786" t="s">
        <v>5917</v>
      </c>
      <c r="E6840" s="786">
        <v>110</v>
      </c>
      <c r="F6840" s="786">
        <v>4010</v>
      </c>
      <c r="G6840" s="786" t="s">
        <v>8115</v>
      </c>
      <c r="H6840" s="786" t="s">
        <v>1573</v>
      </c>
      <c r="J6840" s="786">
        <v>1</v>
      </c>
      <c r="K6840" s="786">
        <v>4.28</v>
      </c>
      <c r="L6840" s="786">
        <v>4.28</v>
      </c>
      <c r="M6840" s="55" t="s">
        <v>2455</v>
      </c>
      <c r="N6840" s="788" t="s">
        <v>8107</v>
      </c>
    </row>
    <row r="6841" spans="1:14" ht="15">
      <c r="A6841" s="282">
        <v>45984</v>
      </c>
      <c r="B6841" s="55" t="s">
        <v>8105</v>
      </c>
      <c r="C6841" s="784">
        <v>83344</v>
      </c>
      <c r="D6841" s="784" t="s">
        <v>5185</v>
      </c>
      <c r="E6841" s="784">
        <v>60</v>
      </c>
      <c r="F6841" s="784">
        <v>4010</v>
      </c>
      <c r="G6841" s="784" t="s">
        <v>6434</v>
      </c>
      <c r="H6841" s="784" t="s">
        <v>1573</v>
      </c>
      <c r="J6841" s="784">
        <v>1</v>
      </c>
      <c r="K6841" s="784">
        <v>9.51</v>
      </c>
      <c r="L6841" s="784">
        <v>9.51</v>
      </c>
      <c r="M6841" s="55" t="s">
        <v>2455</v>
      </c>
      <c r="N6841" s="788" t="s">
        <v>8107</v>
      </c>
    </row>
    <row r="6842" spans="1:14" ht="15">
      <c r="A6842" s="282">
        <v>45984</v>
      </c>
      <c r="B6842" s="55" t="s">
        <v>8105</v>
      </c>
      <c r="C6842" s="786">
        <v>83491</v>
      </c>
      <c r="D6842" s="786" t="s">
        <v>6188</v>
      </c>
      <c r="E6842" s="786">
        <v>120</v>
      </c>
      <c r="F6842" s="786">
        <v>4010</v>
      </c>
      <c r="G6842" s="786" t="s">
        <v>2990</v>
      </c>
      <c r="H6842" s="786" t="s">
        <v>1573</v>
      </c>
      <c r="J6842" s="786">
        <v>1</v>
      </c>
      <c r="K6842" s="786">
        <v>6.26</v>
      </c>
      <c r="L6842" s="786">
        <v>6.26</v>
      </c>
      <c r="M6842" s="55" t="s">
        <v>2455</v>
      </c>
      <c r="N6842" s="788" t="s">
        <v>8107</v>
      </c>
    </row>
    <row r="6843" spans="1:14" ht="15">
      <c r="A6843" s="282">
        <v>45984</v>
      </c>
      <c r="B6843" s="55" t="s">
        <v>8105</v>
      </c>
      <c r="C6843" s="784">
        <v>45359</v>
      </c>
      <c r="D6843" s="784" t="s">
        <v>2602</v>
      </c>
      <c r="E6843" s="784">
        <v>90</v>
      </c>
      <c r="F6843" s="784">
        <v>4010</v>
      </c>
      <c r="G6843" s="784" t="s">
        <v>8116</v>
      </c>
      <c r="H6843" s="784" t="s">
        <v>1573</v>
      </c>
      <c r="J6843" s="784">
        <v>1</v>
      </c>
      <c r="K6843" s="784">
        <v>7.75</v>
      </c>
      <c r="L6843" s="784">
        <v>7.75</v>
      </c>
      <c r="M6843" s="55" t="s">
        <v>2455</v>
      </c>
      <c r="N6843" s="788" t="s">
        <v>8107</v>
      </c>
    </row>
    <row r="6844" spans="1:14" ht="15">
      <c r="A6844" s="282">
        <v>45984</v>
      </c>
      <c r="B6844" s="55" t="s">
        <v>8105</v>
      </c>
      <c r="C6844" s="786">
        <v>83378</v>
      </c>
      <c r="D6844" s="786" t="s">
        <v>6497</v>
      </c>
      <c r="E6844" s="786">
        <v>140</v>
      </c>
      <c r="F6844" s="786">
        <v>4010</v>
      </c>
      <c r="G6844" s="786" t="s">
        <v>8117</v>
      </c>
      <c r="H6844" s="786" t="s">
        <v>1573</v>
      </c>
      <c r="J6844" s="786">
        <v>1</v>
      </c>
      <c r="K6844" s="786">
        <v>14.51</v>
      </c>
      <c r="L6844" s="786">
        <v>14.51</v>
      </c>
      <c r="M6844" s="55" t="s">
        <v>2455</v>
      </c>
      <c r="N6844" s="788" t="s">
        <v>8107</v>
      </c>
    </row>
    <row r="6845" spans="1:14" ht="15">
      <c r="A6845" s="282">
        <v>45984</v>
      </c>
      <c r="B6845" s="55" t="s">
        <v>8105</v>
      </c>
      <c r="C6845" s="784">
        <v>82027</v>
      </c>
      <c r="D6845" s="784" t="s">
        <v>2560</v>
      </c>
      <c r="E6845" s="784">
        <v>110</v>
      </c>
      <c r="F6845" s="784">
        <v>4010</v>
      </c>
      <c r="G6845" s="784" t="s">
        <v>8118</v>
      </c>
      <c r="H6845" s="784" t="s">
        <v>1573</v>
      </c>
      <c r="J6845" s="784">
        <v>1</v>
      </c>
      <c r="K6845" s="784">
        <v>7.83</v>
      </c>
      <c r="L6845" s="784">
        <v>7.83</v>
      </c>
      <c r="M6845" s="55" t="s">
        <v>2455</v>
      </c>
      <c r="N6845" s="788" t="s">
        <v>8107</v>
      </c>
    </row>
    <row r="6846" spans="1:14" ht="15">
      <c r="A6846" s="282">
        <v>45984</v>
      </c>
      <c r="B6846" s="55" t="s">
        <v>8105</v>
      </c>
      <c r="C6846" s="786">
        <v>83644</v>
      </c>
      <c r="D6846" s="786" t="s">
        <v>5955</v>
      </c>
      <c r="E6846" s="786" t="s">
        <v>289</v>
      </c>
      <c r="F6846" s="786">
        <v>4010</v>
      </c>
      <c r="G6846" s="786" t="s">
        <v>8119</v>
      </c>
      <c r="H6846" s="786" t="s">
        <v>1573</v>
      </c>
      <c r="J6846" s="786">
        <v>1</v>
      </c>
      <c r="K6846" s="786">
        <v>26.87</v>
      </c>
      <c r="L6846" s="786">
        <v>26.87</v>
      </c>
      <c r="M6846" s="55" t="s">
        <v>2455</v>
      </c>
      <c r="N6846" s="788" t="s">
        <v>8107</v>
      </c>
    </row>
    <row r="6847" spans="1:14" ht="15">
      <c r="A6847" s="282">
        <v>45984</v>
      </c>
      <c r="B6847" s="55" t="s">
        <v>8105</v>
      </c>
      <c r="C6847" s="784">
        <v>83624</v>
      </c>
      <c r="D6847" s="784" t="s">
        <v>6086</v>
      </c>
      <c r="E6847" s="784">
        <v>75</v>
      </c>
      <c r="F6847" s="784">
        <v>4010</v>
      </c>
      <c r="G6847" s="784" t="s">
        <v>2247</v>
      </c>
      <c r="H6847" s="784" t="s">
        <v>1573</v>
      </c>
      <c r="J6847" s="784">
        <v>1</v>
      </c>
      <c r="K6847" s="784">
        <v>7.04</v>
      </c>
      <c r="L6847" s="784">
        <v>7.04</v>
      </c>
      <c r="M6847" s="55" t="s">
        <v>2455</v>
      </c>
      <c r="N6847" s="788" t="s">
        <v>8107</v>
      </c>
    </row>
    <row r="6848" spans="1:14" ht="15">
      <c r="A6848" s="282">
        <v>45984</v>
      </c>
      <c r="B6848" s="55" t="s">
        <v>8105</v>
      </c>
      <c r="C6848" s="786">
        <v>83842</v>
      </c>
      <c r="D6848" s="786" t="s">
        <v>5685</v>
      </c>
      <c r="E6848" s="786" t="s">
        <v>441</v>
      </c>
      <c r="F6848" s="786">
        <v>4010</v>
      </c>
      <c r="G6848" s="786" t="s">
        <v>2995</v>
      </c>
      <c r="H6848" s="786" t="s">
        <v>1573</v>
      </c>
      <c r="J6848" s="786">
        <v>1</v>
      </c>
      <c r="K6848" s="786">
        <v>26.85</v>
      </c>
      <c r="L6848" s="786">
        <v>26.85</v>
      </c>
      <c r="M6848" s="55" t="s">
        <v>2455</v>
      </c>
      <c r="N6848" s="788" t="s">
        <v>8107</v>
      </c>
    </row>
    <row r="6849" spans="1:14" ht="15">
      <c r="A6849" s="282">
        <v>45984</v>
      </c>
      <c r="B6849" s="55" t="s">
        <v>8105</v>
      </c>
      <c r="C6849" s="784">
        <v>80039</v>
      </c>
      <c r="D6849" s="784" t="s">
        <v>5595</v>
      </c>
      <c r="E6849" s="784" t="s">
        <v>2061</v>
      </c>
      <c r="F6849" s="784">
        <v>4010</v>
      </c>
      <c r="G6849" s="784" t="s">
        <v>7602</v>
      </c>
      <c r="H6849" s="784" t="s">
        <v>1573</v>
      </c>
      <c r="J6849" s="784">
        <v>1</v>
      </c>
      <c r="K6849" s="784">
        <v>8.82</v>
      </c>
      <c r="L6849" s="784">
        <v>8.82</v>
      </c>
      <c r="M6849" s="55" t="s">
        <v>2455</v>
      </c>
      <c r="N6849" s="788" t="s">
        <v>8107</v>
      </c>
    </row>
    <row r="6850" spans="1:14" ht="15">
      <c r="A6850" s="282">
        <v>45984</v>
      </c>
      <c r="B6850" s="55" t="s">
        <v>8105</v>
      </c>
      <c r="C6850" s="786">
        <v>82410</v>
      </c>
      <c r="D6850" s="786" t="s">
        <v>7498</v>
      </c>
      <c r="E6850" s="786">
        <v>70</v>
      </c>
      <c r="F6850" s="786">
        <v>4010</v>
      </c>
      <c r="G6850" s="786" t="s">
        <v>8120</v>
      </c>
      <c r="H6850" s="786" t="s">
        <v>1573</v>
      </c>
      <c r="J6850" s="786">
        <v>1</v>
      </c>
      <c r="K6850" s="786">
        <v>8.2100000000000009</v>
      </c>
      <c r="L6850" s="786">
        <v>8.2100000000000009</v>
      </c>
      <c r="M6850" s="55" t="s">
        <v>2455</v>
      </c>
      <c r="N6850" s="788" t="s">
        <v>8107</v>
      </c>
    </row>
    <row r="6851" spans="1:14" ht="15">
      <c r="A6851" s="282">
        <v>45984</v>
      </c>
      <c r="B6851" s="55" t="s">
        <v>8105</v>
      </c>
      <c r="C6851" s="784">
        <v>83397</v>
      </c>
      <c r="D6851" s="784" t="s">
        <v>5267</v>
      </c>
      <c r="E6851" s="784">
        <v>80</v>
      </c>
      <c r="F6851" s="784">
        <v>4010</v>
      </c>
      <c r="G6851" s="784" t="s">
        <v>6028</v>
      </c>
      <c r="H6851" s="784" t="s">
        <v>1573</v>
      </c>
      <c r="J6851" s="784">
        <v>1</v>
      </c>
      <c r="K6851" s="784">
        <v>6.02</v>
      </c>
      <c r="L6851" s="784">
        <v>6.02</v>
      </c>
      <c r="M6851" s="55" t="s">
        <v>2455</v>
      </c>
      <c r="N6851" s="788" t="s">
        <v>8107</v>
      </c>
    </row>
    <row r="6852" spans="1:14" ht="15">
      <c r="A6852" s="282">
        <v>45984</v>
      </c>
      <c r="B6852" s="55" t="s">
        <v>8105</v>
      </c>
      <c r="C6852" s="786">
        <v>58660</v>
      </c>
      <c r="D6852" s="786" t="s">
        <v>4038</v>
      </c>
      <c r="E6852" s="786" t="s">
        <v>441</v>
      </c>
      <c r="F6852" s="786">
        <v>4010</v>
      </c>
      <c r="G6852" s="786" t="s">
        <v>6892</v>
      </c>
      <c r="H6852" s="786" t="s">
        <v>1573</v>
      </c>
      <c r="J6852" s="786">
        <v>1</v>
      </c>
      <c r="K6852" s="786">
        <v>8.24</v>
      </c>
      <c r="L6852" s="786">
        <v>8.24</v>
      </c>
      <c r="M6852" s="55" t="s">
        <v>2455</v>
      </c>
      <c r="N6852" s="788" t="s">
        <v>8107</v>
      </c>
    </row>
    <row r="6853" spans="1:14" ht="15">
      <c r="A6853" s="282">
        <v>45984</v>
      </c>
      <c r="B6853" s="55" t="s">
        <v>8105</v>
      </c>
      <c r="C6853" s="784">
        <v>80039</v>
      </c>
      <c r="D6853" s="784" t="s">
        <v>6746</v>
      </c>
      <c r="E6853" s="784" t="s">
        <v>2296</v>
      </c>
      <c r="F6853" s="784">
        <v>4010</v>
      </c>
      <c r="G6853" s="784" t="s">
        <v>7782</v>
      </c>
      <c r="H6853" s="784" t="s">
        <v>1573</v>
      </c>
      <c r="J6853" s="784">
        <v>1</v>
      </c>
      <c r="K6853" s="784">
        <v>8.82</v>
      </c>
      <c r="L6853" s="784">
        <v>8.82</v>
      </c>
      <c r="M6853" s="55" t="s">
        <v>2455</v>
      </c>
      <c r="N6853" s="788" t="s">
        <v>8107</v>
      </c>
    </row>
    <row r="6854" spans="1:14" ht="15">
      <c r="A6854" s="282">
        <v>45984</v>
      </c>
      <c r="B6854" s="55" t="s">
        <v>8105</v>
      </c>
      <c r="C6854" s="786">
        <v>84297</v>
      </c>
      <c r="D6854" s="786" t="s">
        <v>6086</v>
      </c>
      <c r="E6854" s="786">
        <v>110</v>
      </c>
      <c r="F6854" s="786">
        <v>4010</v>
      </c>
      <c r="G6854" s="786" t="s">
        <v>8121</v>
      </c>
      <c r="H6854" s="786" t="s">
        <v>1573</v>
      </c>
      <c r="J6854" s="786">
        <v>1</v>
      </c>
      <c r="K6854" s="786">
        <v>7.53</v>
      </c>
      <c r="L6854" s="786">
        <v>7.53</v>
      </c>
      <c r="M6854" s="55" t="s">
        <v>2455</v>
      </c>
      <c r="N6854" s="788" t="s">
        <v>8107</v>
      </c>
    </row>
    <row r="6855" spans="1:14" ht="15">
      <c r="A6855" s="282">
        <v>45984</v>
      </c>
      <c r="B6855" s="55" t="s">
        <v>8105</v>
      </c>
      <c r="C6855" s="784">
        <v>82407</v>
      </c>
      <c r="D6855" s="784" t="s">
        <v>6482</v>
      </c>
      <c r="E6855" s="784">
        <v>100</v>
      </c>
      <c r="F6855" s="784">
        <v>4010</v>
      </c>
      <c r="G6855" s="784" t="s">
        <v>8122</v>
      </c>
      <c r="H6855" s="784" t="s">
        <v>1573</v>
      </c>
      <c r="J6855" s="784">
        <v>1</v>
      </c>
      <c r="K6855" s="784">
        <v>6.66</v>
      </c>
      <c r="L6855" s="784">
        <v>6.66</v>
      </c>
      <c r="M6855" s="55" t="s">
        <v>2455</v>
      </c>
      <c r="N6855" s="788" t="s">
        <v>8107</v>
      </c>
    </row>
    <row r="6856" spans="1:14" ht="15">
      <c r="A6856" s="282">
        <v>45984</v>
      </c>
      <c r="B6856" s="55" t="s">
        <v>8105</v>
      </c>
      <c r="C6856" s="786">
        <v>83348</v>
      </c>
      <c r="D6856" s="786" t="s">
        <v>6925</v>
      </c>
      <c r="E6856" s="786">
        <v>70</v>
      </c>
      <c r="F6856" s="786">
        <v>4010</v>
      </c>
      <c r="G6856" s="786" t="s">
        <v>8123</v>
      </c>
      <c r="H6856" s="786" t="s">
        <v>1573</v>
      </c>
      <c r="J6856" s="786">
        <v>1</v>
      </c>
      <c r="K6856" s="786">
        <v>10.130000000000001</v>
      </c>
      <c r="L6856" s="786">
        <v>10.130000000000001</v>
      </c>
      <c r="M6856" s="55" t="s">
        <v>2455</v>
      </c>
      <c r="N6856" s="788" t="s">
        <v>8107</v>
      </c>
    </row>
    <row r="6857" spans="1:14" ht="15">
      <c r="A6857" s="282">
        <v>45984</v>
      </c>
      <c r="B6857" s="55" t="s">
        <v>8105</v>
      </c>
      <c r="C6857" s="784">
        <v>83624</v>
      </c>
      <c r="D6857" s="784" t="s">
        <v>7444</v>
      </c>
      <c r="E6857" s="784">
        <v>60</v>
      </c>
      <c r="F6857" s="784">
        <v>4010</v>
      </c>
      <c r="G6857" s="784" t="s">
        <v>8124</v>
      </c>
      <c r="H6857" s="784" t="s">
        <v>1573</v>
      </c>
      <c r="J6857" s="784">
        <v>1</v>
      </c>
      <c r="K6857" s="784">
        <v>6.3</v>
      </c>
      <c r="L6857" s="784">
        <v>6.3</v>
      </c>
      <c r="M6857" s="55" t="s">
        <v>2455</v>
      </c>
      <c r="N6857" s="788" t="s">
        <v>8107</v>
      </c>
    </row>
    <row r="6858" spans="1:14" ht="15">
      <c r="A6858" s="282">
        <v>45984</v>
      </c>
      <c r="B6858" s="55" t="s">
        <v>8105</v>
      </c>
      <c r="C6858" s="786">
        <v>80039</v>
      </c>
      <c r="D6858" s="786" t="s">
        <v>8125</v>
      </c>
      <c r="E6858" s="786" t="s">
        <v>2230</v>
      </c>
      <c r="F6858" s="786">
        <v>4010</v>
      </c>
      <c r="G6858" s="786" t="s">
        <v>8126</v>
      </c>
      <c r="H6858" s="786" t="s">
        <v>1573</v>
      </c>
      <c r="J6858" s="786">
        <v>1</v>
      </c>
      <c r="K6858" s="786">
        <v>10.08</v>
      </c>
      <c r="L6858" s="786">
        <v>10.08</v>
      </c>
      <c r="M6858" s="55" t="s">
        <v>2455</v>
      </c>
      <c r="N6858" s="788" t="s">
        <v>8107</v>
      </c>
    </row>
    <row r="6859" spans="1:14" ht="15">
      <c r="A6859" s="282">
        <v>45984</v>
      </c>
      <c r="B6859" s="55" t="s">
        <v>8105</v>
      </c>
      <c r="C6859" s="784">
        <v>83720</v>
      </c>
      <c r="D6859" s="784" t="s">
        <v>7159</v>
      </c>
      <c r="E6859" s="784">
        <v>130</v>
      </c>
      <c r="F6859" s="784">
        <v>4010</v>
      </c>
      <c r="G6859" s="784" t="s">
        <v>8127</v>
      </c>
      <c r="H6859" s="784" t="s">
        <v>1573</v>
      </c>
      <c r="J6859" s="784">
        <v>1</v>
      </c>
      <c r="K6859" s="784">
        <v>9.8800000000000008</v>
      </c>
      <c r="L6859" s="784">
        <v>9.8800000000000008</v>
      </c>
      <c r="M6859" s="55" t="s">
        <v>2455</v>
      </c>
      <c r="N6859" s="788" t="s">
        <v>8107</v>
      </c>
    </row>
    <row r="6860" spans="1:14" ht="15">
      <c r="A6860" s="282">
        <v>45984</v>
      </c>
      <c r="B6860" s="55" t="s">
        <v>8105</v>
      </c>
      <c r="C6860" s="786">
        <v>81318</v>
      </c>
      <c r="D6860" s="786" t="s">
        <v>3376</v>
      </c>
      <c r="E6860" s="786">
        <v>110</v>
      </c>
      <c r="F6860" s="786">
        <v>4010</v>
      </c>
      <c r="G6860" s="786" t="s">
        <v>8128</v>
      </c>
      <c r="H6860" s="786" t="s">
        <v>1573</v>
      </c>
      <c r="J6860" s="786">
        <v>1</v>
      </c>
      <c r="K6860" s="786">
        <v>6.15</v>
      </c>
      <c r="L6860" s="786">
        <v>6.15</v>
      </c>
      <c r="M6860" s="55" t="s">
        <v>2455</v>
      </c>
      <c r="N6860" s="788" t="s">
        <v>8107</v>
      </c>
    </row>
    <row r="6861" spans="1:14" ht="15">
      <c r="A6861" s="282">
        <v>45984</v>
      </c>
      <c r="B6861" s="55" t="s">
        <v>8105</v>
      </c>
      <c r="C6861" s="784">
        <v>82261</v>
      </c>
      <c r="D6861" s="784" t="s">
        <v>2292</v>
      </c>
      <c r="E6861" s="784">
        <v>140</v>
      </c>
      <c r="F6861" s="784">
        <v>4010</v>
      </c>
      <c r="G6861" s="784" t="s">
        <v>8129</v>
      </c>
      <c r="H6861" s="784" t="s">
        <v>1573</v>
      </c>
      <c r="J6861" s="784">
        <v>1</v>
      </c>
      <c r="K6861" s="784">
        <v>11.83</v>
      </c>
      <c r="L6861" s="784">
        <v>11.83</v>
      </c>
      <c r="M6861" s="55" t="s">
        <v>2455</v>
      </c>
      <c r="N6861" s="788" t="s">
        <v>8107</v>
      </c>
    </row>
    <row r="6862" spans="1:14" ht="15">
      <c r="A6862" s="282">
        <v>45984</v>
      </c>
      <c r="B6862" s="55" t="s">
        <v>8105</v>
      </c>
      <c r="C6862" s="786">
        <v>80859</v>
      </c>
      <c r="D6862" s="786" t="s">
        <v>5505</v>
      </c>
      <c r="E6862" s="786">
        <v>120</v>
      </c>
      <c r="F6862" s="786">
        <v>4010</v>
      </c>
      <c r="G6862" s="786" t="s">
        <v>8130</v>
      </c>
      <c r="H6862" s="786" t="s">
        <v>1573</v>
      </c>
      <c r="J6862" s="786">
        <v>1</v>
      </c>
      <c r="K6862" s="786">
        <v>11.33</v>
      </c>
      <c r="L6862" s="786">
        <v>11.33</v>
      </c>
      <c r="M6862" s="55" t="s">
        <v>2455</v>
      </c>
      <c r="N6862" s="788" t="s">
        <v>8107</v>
      </c>
    </row>
    <row r="6863" spans="1:14" ht="15">
      <c r="A6863" s="282">
        <v>45984</v>
      </c>
      <c r="B6863" s="55" t="s">
        <v>8105</v>
      </c>
      <c r="C6863" s="784">
        <v>80039</v>
      </c>
      <c r="D6863" s="784" t="s">
        <v>8091</v>
      </c>
      <c r="E6863" s="784" t="s">
        <v>289</v>
      </c>
      <c r="F6863" s="784">
        <v>4010</v>
      </c>
      <c r="G6863" s="784" t="s">
        <v>8131</v>
      </c>
      <c r="H6863" s="784" t="s">
        <v>1573</v>
      </c>
      <c r="J6863" s="784">
        <v>1</v>
      </c>
      <c r="K6863" s="784">
        <v>8.82</v>
      </c>
      <c r="L6863" s="784">
        <v>8.82</v>
      </c>
      <c r="M6863" s="55" t="s">
        <v>2455</v>
      </c>
      <c r="N6863" s="788" t="s">
        <v>8107</v>
      </c>
    </row>
    <row r="6864" spans="1:14" ht="15">
      <c r="A6864" s="282">
        <v>45984</v>
      </c>
      <c r="B6864" s="55" t="s">
        <v>8105</v>
      </c>
      <c r="C6864" s="786">
        <v>84296</v>
      </c>
      <c r="D6864" s="786" t="s">
        <v>6164</v>
      </c>
      <c r="E6864" s="786">
        <v>120</v>
      </c>
      <c r="F6864" s="786">
        <v>4010</v>
      </c>
      <c r="G6864" s="786" t="s">
        <v>8132</v>
      </c>
      <c r="H6864" s="786" t="s">
        <v>1573</v>
      </c>
      <c r="J6864" s="786">
        <v>1</v>
      </c>
      <c r="K6864" s="786">
        <v>7.04</v>
      </c>
      <c r="L6864" s="786">
        <v>7.04</v>
      </c>
      <c r="M6864" s="55" t="s">
        <v>2455</v>
      </c>
      <c r="N6864" s="788" t="s">
        <v>8107</v>
      </c>
    </row>
    <row r="6865" spans="1:14" ht="15">
      <c r="A6865" s="282">
        <v>45984</v>
      </c>
      <c r="B6865" s="55" t="s">
        <v>8105</v>
      </c>
      <c r="C6865" s="784">
        <v>83644</v>
      </c>
      <c r="D6865" s="784" t="s">
        <v>7379</v>
      </c>
      <c r="E6865" s="784" t="s">
        <v>2230</v>
      </c>
      <c r="F6865" s="784">
        <v>4010</v>
      </c>
      <c r="G6865" s="784" t="s">
        <v>8133</v>
      </c>
      <c r="H6865" s="784" t="s">
        <v>1573</v>
      </c>
      <c r="J6865" s="784">
        <v>1</v>
      </c>
      <c r="K6865" s="784">
        <v>26.87</v>
      </c>
      <c r="L6865" s="784">
        <v>26.87</v>
      </c>
      <c r="M6865" s="55" t="s">
        <v>2455</v>
      </c>
      <c r="N6865" s="788" t="s">
        <v>8107</v>
      </c>
    </row>
    <row r="6866" spans="1:14" ht="15">
      <c r="A6866" s="282">
        <v>45984</v>
      </c>
      <c r="B6866" s="55" t="s">
        <v>8105</v>
      </c>
      <c r="C6866" s="786">
        <v>82400</v>
      </c>
      <c r="D6866" s="786" t="s">
        <v>6925</v>
      </c>
      <c r="E6866" s="786">
        <v>130</v>
      </c>
      <c r="F6866" s="786">
        <v>4010</v>
      </c>
      <c r="G6866" s="786" t="s">
        <v>8134</v>
      </c>
      <c r="H6866" s="786" t="s">
        <v>1573</v>
      </c>
      <c r="J6866" s="786">
        <v>1</v>
      </c>
      <c r="K6866" s="786">
        <v>15.53</v>
      </c>
      <c r="L6866" s="786">
        <v>15.53</v>
      </c>
      <c r="M6866" s="55" t="s">
        <v>2455</v>
      </c>
      <c r="N6866" s="788" t="s">
        <v>8107</v>
      </c>
    </row>
    <row r="6867" spans="1:14" ht="15">
      <c r="A6867" s="282">
        <v>45984</v>
      </c>
      <c r="B6867" s="55" t="s">
        <v>8105</v>
      </c>
      <c r="C6867" s="784">
        <v>66936</v>
      </c>
      <c r="D6867" s="784" t="s">
        <v>6638</v>
      </c>
      <c r="E6867" s="784">
        <v>60</v>
      </c>
      <c r="F6867" s="784">
        <v>4010</v>
      </c>
      <c r="G6867" s="784" t="s">
        <v>8135</v>
      </c>
      <c r="H6867" s="784" t="s">
        <v>1573</v>
      </c>
      <c r="J6867" s="784">
        <v>1</v>
      </c>
      <c r="K6867" s="784">
        <v>7.56</v>
      </c>
      <c r="L6867" s="784">
        <v>7.56</v>
      </c>
      <c r="M6867" s="55" t="s">
        <v>2455</v>
      </c>
      <c r="N6867" s="788" t="s">
        <v>8107</v>
      </c>
    </row>
    <row r="6868" spans="1:14" ht="15">
      <c r="A6868" s="282">
        <v>45984</v>
      </c>
      <c r="B6868" s="55" t="s">
        <v>8105</v>
      </c>
      <c r="C6868" s="786">
        <v>83689</v>
      </c>
      <c r="D6868" s="786" t="s">
        <v>8136</v>
      </c>
      <c r="E6868" s="786">
        <v>140</v>
      </c>
      <c r="F6868" s="786">
        <v>4010</v>
      </c>
      <c r="G6868" s="786" t="s">
        <v>8137</v>
      </c>
      <c r="H6868" s="786" t="s">
        <v>1573</v>
      </c>
      <c r="J6868" s="786">
        <v>1</v>
      </c>
      <c r="K6868" s="786">
        <v>15.45</v>
      </c>
      <c r="L6868" s="786">
        <v>15.45</v>
      </c>
      <c r="M6868" s="55" t="s">
        <v>2455</v>
      </c>
      <c r="N6868" s="788" t="s">
        <v>8107</v>
      </c>
    </row>
    <row r="6869" spans="1:14" ht="15">
      <c r="A6869" s="282">
        <v>45984</v>
      </c>
      <c r="B6869" s="55" t="s">
        <v>8105</v>
      </c>
      <c r="C6869" s="784">
        <v>59852</v>
      </c>
      <c r="D6869" s="784" t="s">
        <v>6638</v>
      </c>
      <c r="E6869" s="784">
        <v>150</v>
      </c>
      <c r="F6869" s="784">
        <v>4010</v>
      </c>
      <c r="G6869" s="784" t="s">
        <v>2997</v>
      </c>
      <c r="H6869" s="784" t="s">
        <v>1573</v>
      </c>
      <c r="J6869" s="784">
        <v>1</v>
      </c>
      <c r="K6869" s="784">
        <v>6.49</v>
      </c>
      <c r="L6869" s="784">
        <v>6.49</v>
      </c>
      <c r="M6869" s="55" t="s">
        <v>2455</v>
      </c>
      <c r="N6869" s="788" t="s">
        <v>8107</v>
      </c>
    </row>
    <row r="6870" spans="1:14" ht="15">
      <c r="A6870" s="282">
        <v>45984</v>
      </c>
      <c r="B6870" s="55" t="s">
        <v>8105</v>
      </c>
      <c r="C6870" s="786">
        <v>83748</v>
      </c>
      <c r="D6870" s="786" t="s">
        <v>2292</v>
      </c>
      <c r="E6870" s="786">
        <v>60</v>
      </c>
      <c r="F6870" s="786">
        <v>4010</v>
      </c>
      <c r="G6870" s="786" t="s">
        <v>8138</v>
      </c>
      <c r="H6870" s="786" t="s">
        <v>1573</v>
      </c>
      <c r="J6870" s="786">
        <v>1</v>
      </c>
      <c r="K6870" s="786">
        <v>3.98</v>
      </c>
      <c r="L6870" s="786">
        <v>3.98</v>
      </c>
      <c r="M6870" s="55" t="s">
        <v>2455</v>
      </c>
      <c r="N6870" s="788" t="s">
        <v>8107</v>
      </c>
    </row>
    <row r="6871" spans="1:14" ht="15">
      <c r="A6871" s="282">
        <v>45984</v>
      </c>
      <c r="B6871" s="55" t="s">
        <v>8105</v>
      </c>
      <c r="C6871" s="784">
        <v>66935</v>
      </c>
      <c r="D6871" s="784" t="s">
        <v>3119</v>
      </c>
      <c r="E6871" s="784">
        <v>50</v>
      </c>
      <c r="F6871" s="784">
        <v>4010</v>
      </c>
      <c r="G6871" s="784" t="s">
        <v>8139</v>
      </c>
      <c r="H6871" s="784" t="s">
        <v>1573</v>
      </c>
      <c r="J6871" s="784">
        <v>1</v>
      </c>
      <c r="K6871" s="784">
        <v>12.64</v>
      </c>
      <c r="L6871" s="784">
        <v>12.64</v>
      </c>
      <c r="M6871" s="55" t="s">
        <v>2455</v>
      </c>
      <c r="N6871" s="788" t="s">
        <v>8107</v>
      </c>
    </row>
    <row r="6872" spans="1:14" ht="15">
      <c r="A6872" s="282">
        <v>45984</v>
      </c>
      <c r="B6872" s="55" t="s">
        <v>8105</v>
      </c>
      <c r="C6872" s="786">
        <v>82296</v>
      </c>
      <c r="D6872" s="786" t="s">
        <v>6925</v>
      </c>
      <c r="E6872" s="786">
        <v>60</v>
      </c>
      <c r="F6872" s="786">
        <v>4010</v>
      </c>
      <c r="G6872" s="786" t="s">
        <v>8140</v>
      </c>
      <c r="H6872" s="786" t="s">
        <v>1573</v>
      </c>
      <c r="J6872" s="786">
        <v>1</v>
      </c>
      <c r="K6872" s="786">
        <v>8.6</v>
      </c>
      <c r="L6872" s="786">
        <v>8.6</v>
      </c>
      <c r="M6872" s="55" t="s">
        <v>2455</v>
      </c>
      <c r="N6872" s="788" t="s">
        <v>8107</v>
      </c>
    </row>
    <row r="6873" spans="1:14" ht="15">
      <c r="A6873" s="282">
        <v>45984</v>
      </c>
      <c r="B6873" s="55" t="s">
        <v>8105</v>
      </c>
      <c r="C6873" s="784">
        <v>82982</v>
      </c>
      <c r="D6873" s="784">
        <v>178</v>
      </c>
      <c r="E6873" s="784">
        <v>80</v>
      </c>
      <c r="F6873" s="784">
        <v>4010</v>
      </c>
      <c r="G6873" s="784" t="s">
        <v>8141</v>
      </c>
      <c r="H6873" s="784" t="s">
        <v>1573</v>
      </c>
      <c r="J6873" s="784">
        <v>1</v>
      </c>
      <c r="K6873" s="784">
        <v>3.98</v>
      </c>
      <c r="L6873" s="784">
        <v>3.98</v>
      </c>
      <c r="M6873" s="55" t="s">
        <v>2455</v>
      </c>
      <c r="N6873" s="788" t="s">
        <v>8107</v>
      </c>
    </row>
    <row r="6874" spans="1:14" ht="15">
      <c r="A6874" s="282">
        <v>45984</v>
      </c>
      <c r="B6874" s="55" t="s">
        <v>8105</v>
      </c>
      <c r="C6874" s="786">
        <v>83723</v>
      </c>
      <c r="D6874" s="786" t="s">
        <v>6925</v>
      </c>
      <c r="E6874" s="786">
        <v>150</v>
      </c>
      <c r="F6874" s="786">
        <v>4010</v>
      </c>
      <c r="G6874" s="786" t="s">
        <v>8142</v>
      </c>
      <c r="H6874" s="786" t="s">
        <v>1573</v>
      </c>
      <c r="J6874" s="786">
        <v>1</v>
      </c>
      <c r="K6874" s="786">
        <v>8.1199999999999992</v>
      </c>
      <c r="L6874" s="786">
        <v>8.1199999999999992</v>
      </c>
      <c r="M6874" s="55" t="s">
        <v>2455</v>
      </c>
      <c r="N6874" s="788" t="s">
        <v>8107</v>
      </c>
    </row>
    <row r="6875" spans="1:14" ht="15">
      <c r="A6875" s="282">
        <v>45984</v>
      </c>
      <c r="B6875" s="55" t="s">
        <v>8105</v>
      </c>
      <c r="C6875" s="784">
        <v>82835</v>
      </c>
      <c r="D6875" s="784" t="s">
        <v>3081</v>
      </c>
      <c r="E6875" s="784" t="s">
        <v>2061</v>
      </c>
      <c r="F6875" s="784">
        <v>4010</v>
      </c>
      <c r="G6875" s="784" t="s">
        <v>5894</v>
      </c>
      <c r="H6875" s="784" t="s">
        <v>1573</v>
      </c>
      <c r="J6875" s="784">
        <v>1</v>
      </c>
      <c r="K6875" s="784">
        <v>20.91</v>
      </c>
      <c r="L6875" s="784">
        <v>20.91</v>
      </c>
      <c r="M6875" s="55" t="s">
        <v>2455</v>
      </c>
      <c r="N6875" s="788" t="s">
        <v>8107</v>
      </c>
    </row>
    <row r="6876" spans="1:14" ht="15">
      <c r="A6876" s="282">
        <v>45984</v>
      </c>
      <c r="B6876" s="55" t="s">
        <v>8105</v>
      </c>
      <c r="C6876" s="786">
        <v>81185</v>
      </c>
      <c r="D6876" s="786" t="s">
        <v>2258</v>
      </c>
      <c r="E6876" s="786" t="s">
        <v>2061</v>
      </c>
      <c r="F6876" s="786">
        <v>4010</v>
      </c>
      <c r="G6876" s="786" t="s">
        <v>8143</v>
      </c>
      <c r="H6876" s="786" t="s">
        <v>1573</v>
      </c>
      <c r="J6876" s="786">
        <v>1</v>
      </c>
      <c r="K6876" s="786">
        <v>20.32</v>
      </c>
      <c r="L6876" s="786">
        <v>20.32</v>
      </c>
      <c r="M6876" s="55" t="s">
        <v>2455</v>
      </c>
      <c r="N6876" s="788" t="s">
        <v>8107</v>
      </c>
    </row>
    <row r="6877" spans="1:14" ht="15">
      <c r="A6877" s="282">
        <v>45984</v>
      </c>
      <c r="B6877" s="55" t="s">
        <v>8105</v>
      </c>
      <c r="C6877" s="784">
        <v>81941</v>
      </c>
      <c r="D6877" s="784" t="s">
        <v>3930</v>
      </c>
      <c r="E6877" s="784">
        <v>120</v>
      </c>
      <c r="F6877" s="784">
        <v>4010</v>
      </c>
      <c r="G6877" s="784" t="s">
        <v>8144</v>
      </c>
      <c r="H6877" s="784" t="s">
        <v>1573</v>
      </c>
      <c r="J6877" s="784">
        <v>1</v>
      </c>
      <c r="K6877" s="784">
        <v>12.81</v>
      </c>
      <c r="L6877" s="784">
        <v>12.81</v>
      </c>
      <c r="M6877" s="55" t="s">
        <v>2455</v>
      </c>
      <c r="N6877" s="788" t="s">
        <v>8107</v>
      </c>
    </row>
    <row r="6878" spans="1:14" ht="15">
      <c r="A6878" s="282">
        <v>45984</v>
      </c>
      <c r="B6878" s="55" t="s">
        <v>8105</v>
      </c>
      <c r="C6878" s="786">
        <v>82368</v>
      </c>
      <c r="D6878" s="786" t="s">
        <v>2710</v>
      </c>
      <c r="E6878" s="786">
        <v>130</v>
      </c>
      <c r="F6878" s="786">
        <v>4010</v>
      </c>
      <c r="G6878" s="786" t="s">
        <v>8048</v>
      </c>
      <c r="H6878" s="786" t="s">
        <v>1573</v>
      </c>
      <c r="J6878" s="786">
        <v>1</v>
      </c>
      <c r="K6878" s="786">
        <v>10.92</v>
      </c>
      <c r="L6878" s="786">
        <v>10.92</v>
      </c>
      <c r="M6878" s="55" t="s">
        <v>2455</v>
      </c>
      <c r="N6878" s="788" t="s">
        <v>8107</v>
      </c>
    </row>
    <row r="6879" spans="1:14" ht="15">
      <c r="A6879" s="282">
        <v>45984</v>
      </c>
      <c r="B6879" s="55" t="s">
        <v>8105</v>
      </c>
      <c r="C6879" s="784">
        <v>83989</v>
      </c>
      <c r="D6879" s="784" t="s">
        <v>6298</v>
      </c>
      <c r="E6879" s="784">
        <v>90</v>
      </c>
      <c r="F6879" s="784">
        <v>4010</v>
      </c>
      <c r="G6879" s="784" t="s">
        <v>4279</v>
      </c>
      <c r="H6879" s="784" t="s">
        <v>1573</v>
      </c>
      <c r="J6879" s="784">
        <v>1</v>
      </c>
      <c r="K6879" s="784">
        <v>14.23</v>
      </c>
      <c r="L6879" s="784">
        <v>14.23</v>
      </c>
      <c r="M6879" s="55" t="s">
        <v>2455</v>
      </c>
      <c r="N6879" s="788" t="s">
        <v>8107</v>
      </c>
    </row>
    <row r="6880" spans="1:14" ht="15">
      <c r="A6880" s="282">
        <v>45984</v>
      </c>
      <c r="B6880" s="55" t="s">
        <v>8105</v>
      </c>
      <c r="C6880" s="786">
        <v>83637</v>
      </c>
      <c r="D6880" s="786" t="s">
        <v>6746</v>
      </c>
      <c r="E6880" s="786" t="s">
        <v>289</v>
      </c>
      <c r="F6880" s="786">
        <v>4010</v>
      </c>
      <c r="G6880" s="786" t="s">
        <v>3004</v>
      </c>
      <c r="H6880" s="786" t="s">
        <v>1573</v>
      </c>
      <c r="J6880" s="786">
        <v>1</v>
      </c>
      <c r="K6880" s="786">
        <v>13.15</v>
      </c>
      <c r="L6880" s="786">
        <v>13.15</v>
      </c>
      <c r="M6880" s="55" t="s">
        <v>2455</v>
      </c>
      <c r="N6880" s="788" t="s">
        <v>8107</v>
      </c>
    </row>
    <row r="6881" spans="1:14" ht="15">
      <c r="A6881" s="282">
        <v>45984</v>
      </c>
      <c r="B6881" s="55" t="s">
        <v>8105</v>
      </c>
      <c r="C6881" s="784">
        <v>83398</v>
      </c>
      <c r="D6881" s="784" t="s">
        <v>5914</v>
      </c>
      <c r="E6881" s="784">
        <v>75</v>
      </c>
      <c r="F6881" s="784">
        <v>4010</v>
      </c>
      <c r="G6881" s="784" t="s">
        <v>8145</v>
      </c>
      <c r="H6881" s="784" t="s">
        <v>1573</v>
      </c>
      <c r="J6881" s="784">
        <v>1</v>
      </c>
      <c r="K6881" s="784">
        <v>5.53</v>
      </c>
      <c r="L6881" s="784">
        <v>5.53</v>
      </c>
      <c r="M6881" s="55" t="s">
        <v>2455</v>
      </c>
      <c r="N6881" s="788" t="s">
        <v>8107</v>
      </c>
    </row>
    <row r="6882" spans="1:14" ht="15">
      <c r="A6882" s="282">
        <v>45984</v>
      </c>
      <c r="B6882" s="55" t="s">
        <v>8105</v>
      </c>
      <c r="C6882" s="786">
        <v>80039</v>
      </c>
      <c r="D6882" s="786" t="s">
        <v>5595</v>
      </c>
      <c r="E6882" s="786" t="s">
        <v>289</v>
      </c>
      <c r="F6882" s="786">
        <v>4010</v>
      </c>
      <c r="G6882" s="786" t="s">
        <v>8146</v>
      </c>
      <c r="H6882" s="786" t="s">
        <v>1573</v>
      </c>
      <c r="J6882" s="786">
        <v>2</v>
      </c>
      <c r="K6882" s="786">
        <v>8.82</v>
      </c>
      <c r="L6882" s="786">
        <v>17.64</v>
      </c>
      <c r="M6882" s="55" t="s">
        <v>2455</v>
      </c>
      <c r="N6882" s="788" t="s">
        <v>8107</v>
      </c>
    </row>
    <row r="6883" spans="1:14" ht="15">
      <c r="A6883" s="282">
        <v>45984</v>
      </c>
      <c r="B6883" s="55" t="s">
        <v>8105</v>
      </c>
      <c r="C6883" s="784">
        <v>82365</v>
      </c>
      <c r="D6883" s="784" t="s">
        <v>2710</v>
      </c>
      <c r="E6883" s="784" t="s">
        <v>2061</v>
      </c>
      <c r="F6883" s="784">
        <v>4010</v>
      </c>
      <c r="G6883" s="784" t="s">
        <v>5302</v>
      </c>
      <c r="H6883" s="784" t="s">
        <v>1573</v>
      </c>
      <c r="J6883" s="784">
        <v>1</v>
      </c>
      <c r="K6883" s="784">
        <v>10.16</v>
      </c>
      <c r="L6883" s="784">
        <v>10.16</v>
      </c>
      <c r="M6883" s="55" t="s">
        <v>2455</v>
      </c>
      <c r="N6883" s="788" t="s">
        <v>8107</v>
      </c>
    </row>
    <row r="6884" spans="1:14" ht="15">
      <c r="A6884" s="282">
        <v>45984</v>
      </c>
      <c r="B6884" s="55" t="s">
        <v>8105</v>
      </c>
      <c r="C6884" s="786">
        <v>82021</v>
      </c>
      <c r="D6884" s="786" t="s">
        <v>5083</v>
      </c>
      <c r="E6884" s="786">
        <v>90</v>
      </c>
      <c r="F6884" s="786">
        <v>4010</v>
      </c>
      <c r="G6884" s="786" t="s">
        <v>5903</v>
      </c>
      <c r="H6884" s="786" t="s">
        <v>1573</v>
      </c>
      <c r="J6884" s="786">
        <v>1</v>
      </c>
      <c r="K6884" s="786">
        <v>4.6900000000000004</v>
      </c>
      <c r="L6884" s="786">
        <v>4.6900000000000004</v>
      </c>
      <c r="M6884" s="55" t="s">
        <v>2455</v>
      </c>
      <c r="N6884" s="788" t="s">
        <v>8107</v>
      </c>
    </row>
    <row r="6885" spans="1:14" ht="15">
      <c r="A6885" s="282">
        <v>45984</v>
      </c>
      <c r="B6885" s="55" t="s">
        <v>8105</v>
      </c>
      <c r="C6885" s="784">
        <v>82313</v>
      </c>
      <c r="D6885" s="784" t="s">
        <v>3942</v>
      </c>
      <c r="E6885" s="784" t="s">
        <v>2230</v>
      </c>
      <c r="F6885" s="784">
        <v>4010</v>
      </c>
      <c r="G6885" s="784" t="s">
        <v>8147</v>
      </c>
      <c r="H6885" s="784" t="s">
        <v>1573</v>
      </c>
      <c r="J6885" s="784">
        <v>1</v>
      </c>
      <c r="K6885" s="784">
        <v>14.37</v>
      </c>
      <c r="L6885" s="784">
        <v>14.37</v>
      </c>
      <c r="M6885" s="55" t="s">
        <v>2455</v>
      </c>
      <c r="N6885" s="788" t="s">
        <v>8107</v>
      </c>
    </row>
    <row r="6886" spans="1:14" ht="15">
      <c r="A6886" s="282">
        <v>45984</v>
      </c>
      <c r="B6886" s="55" t="s">
        <v>8105</v>
      </c>
      <c r="C6886" s="786">
        <v>64336</v>
      </c>
      <c r="D6886" s="786" t="s">
        <v>5127</v>
      </c>
      <c r="E6886" s="786" t="s">
        <v>2715</v>
      </c>
      <c r="F6886" s="786">
        <v>4010</v>
      </c>
      <c r="G6886" s="786" t="s">
        <v>3005</v>
      </c>
      <c r="H6886" s="786" t="s">
        <v>1573</v>
      </c>
      <c r="J6886" s="786">
        <v>1</v>
      </c>
      <c r="K6886" s="786">
        <v>9.5500000000000007</v>
      </c>
      <c r="L6886" s="786">
        <v>9.5500000000000007</v>
      </c>
      <c r="M6886" s="55" t="s">
        <v>2455</v>
      </c>
      <c r="N6886" s="788" t="s">
        <v>8107</v>
      </c>
    </row>
    <row r="6887" spans="1:14" ht="15">
      <c r="A6887" s="282">
        <v>45984</v>
      </c>
      <c r="B6887" s="55" t="s">
        <v>8105</v>
      </c>
      <c r="C6887" s="784">
        <v>80039</v>
      </c>
      <c r="D6887" s="784" t="s">
        <v>2255</v>
      </c>
      <c r="E6887" s="784" t="s">
        <v>2061</v>
      </c>
      <c r="F6887" s="784">
        <v>4010</v>
      </c>
      <c r="G6887" s="784" t="s">
        <v>8148</v>
      </c>
      <c r="H6887" s="784" t="s">
        <v>1573</v>
      </c>
      <c r="J6887" s="784">
        <v>1</v>
      </c>
      <c r="K6887" s="784">
        <v>8.82</v>
      </c>
      <c r="L6887" s="784">
        <v>8.82</v>
      </c>
      <c r="M6887" s="55" t="s">
        <v>2455</v>
      </c>
      <c r="N6887" s="788" t="s">
        <v>8107</v>
      </c>
    </row>
    <row r="6888" spans="1:14" ht="15">
      <c r="A6888" s="282">
        <v>45984</v>
      </c>
      <c r="B6888" s="55" t="s">
        <v>8105</v>
      </c>
      <c r="C6888" s="786">
        <v>80046</v>
      </c>
      <c r="D6888" s="786" t="s">
        <v>2382</v>
      </c>
      <c r="E6888" s="786" t="s">
        <v>441</v>
      </c>
      <c r="F6888" s="786">
        <v>4010</v>
      </c>
      <c r="G6888" s="786" t="s">
        <v>8098</v>
      </c>
      <c r="H6888" s="786" t="s">
        <v>1573</v>
      </c>
      <c r="J6888" s="786">
        <v>1</v>
      </c>
      <c r="K6888" s="786">
        <v>11.93</v>
      </c>
      <c r="L6888" s="786">
        <v>11.93</v>
      </c>
      <c r="M6888" s="55" t="s">
        <v>2455</v>
      </c>
      <c r="N6888" s="788" t="s">
        <v>8107</v>
      </c>
    </row>
    <row r="6889" spans="1:14" ht="15">
      <c r="A6889" s="282">
        <v>45984</v>
      </c>
      <c r="B6889" s="55" t="s">
        <v>8105</v>
      </c>
      <c r="C6889" s="784">
        <v>81569</v>
      </c>
      <c r="D6889" s="784" t="s">
        <v>2268</v>
      </c>
      <c r="E6889" s="784">
        <v>85</v>
      </c>
      <c r="F6889" s="784">
        <v>4010</v>
      </c>
      <c r="G6889" s="784" t="s">
        <v>8149</v>
      </c>
      <c r="H6889" s="784" t="s">
        <v>1573</v>
      </c>
      <c r="J6889" s="784">
        <v>1</v>
      </c>
      <c r="K6889" s="784">
        <v>6.69</v>
      </c>
      <c r="L6889" s="784">
        <v>6.69</v>
      </c>
      <c r="M6889" s="55" t="s">
        <v>2455</v>
      </c>
      <c r="N6889" s="788" t="s">
        <v>8107</v>
      </c>
    </row>
    <row r="6890" spans="1:14" ht="15">
      <c r="A6890" s="282">
        <v>45984</v>
      </c>
      <c r="B6890" s="55" t="s">
        <v>8105</v>
      </c>
      <c r="C6890" s="786">
        <v>44441</v>
      </c>
      <c r="D6890" s="786" t="s">
        <v>6786</v>
      </c>
      <c r="E6890" s="786" t="s">
        <v>8150</v>
      </c>
      <c r="F6890" s="786">
        <v>4010</v>
      </c>
      <c r="G6890" s="786" t="s">
        <v>8151</v>
      </c>
      <c r="H6890" s="786" t="s">
        <v>1573</v>
      </c>
      <c r="J6890" s="786">
        <v>1</v>
      </c>
      <c r="K6890" s="786">
        <v>6.67</v>
      </c>
      <c r="L6890" s="786">
        <v>6.67</v>
      </c>
      <c r="M6890" s="55" t="s">
        <v>2455</v>
      </c>
      <c r="N6890" s="788" t="s">
        <v>8107</v>
      </c>
    </row>
    <row r="6891" spans="1:14" ht="15">
      <c r="A6891" s="282">
        <v>45984</v>
      </c>
      <c r="B6891" s="55" t="s">
        <v>8105</v>
      </c>
      <c r="C6891" s="784">
        <v>83453</v>
      </c>
      <c r="D6891" s="784" t="s">
        <v>2292</v>
      </c>
      <c r="E6891" s="784" t="s">
        <v>2061</v>
      </c>
      <c r="F6891" s="784">
        <v>4010</v>
      </c>
      <c r="G6891" s="784" t="s">
        <v>8152</v>
      </c>
      <c r="H6891" s="784" t="s">
        <v>1573</v>
      </c>
      <c r="J6891" s="784">
        <v>1</v>
      </c>
      <c r="K6891" s="784">
        <v>6.9</v>
      </c>
      <c r="L6891" s="784">
        <v>6.9</v>
      </c>
      <c r="M6891" s="55" t="s">
        <v>2455</v>
      </c>
      <c r="N6891" s="788" t="s">
        <v>8107</v>
      </c>
    </row>
    <row r="6892" spans="1:14" ht="15">
      <c r="A6892" s="282">
        <v>45984</v>
      </c>
      <c r="B6892" s="55" t="s">
        <v>8105</v>
      </c>
      <c r="C6892" s="786">
        <v>83646</v>
      </c>
      <c r="D6892" s="786" t="s">
        <v>6862</v>
      </c>
      <c r="E6892" s="786">
        <v>75</v>
      </c>
      <c r="F6892" s="786">
        <v>4010</v>
      </c>
      <c r="G6892" s="786" t="s">
        <v>8153</v>
      </c>
      <c r="H6892" s="786" t="s">
        <v>1573</v>
      </c>
      <c r="J6892" s="786">
        <v>1</v>
      </c>
      <c r="K6892" s="786">
        <v>6.87</v>
      </c>
      <c r="L6892" s="786">
        <v>6.87</v>
      </c>
      <c r="M6892" s="55" t="s">
        <v>2455</v>
      </c>
      <c r="N6892" s="788" t="s">
        <v>8107</v>
      </c>
    </row>
    <row r="6893" spans="1:14" ht="15">
      <c r="A6893" s="282">
        <v>45984</v>
      </c>
      <c r="B6893" s="55" t="s">
        <v>8105</v>
      </c>
      <c r="C6893" s="784">
        <v>83646</v>
      </c>
      <c r="D6893" s="784" t="s">
        <v>6860</v>
      </c>
      <c r="E6893" s="784">
        <v>85</v>
      </c>
      <c r="F6893" s="784">
        <v>4010</v>
      </c>
      <c r="G6893" s="784" t="s">
        <v>8154</v>
      </c>
      <c r="H6893" s="784" t="s">
        <v>1573</v>
      </c>
      <c r="J6893" s="784">
        <v>1</v>
      </c>
      <c r="K6893" s="784">
        <v>7.2</v>
      </c>
      <c r="L6893" s="784">
        <v>7.2</v>
      </c>
      <c r="M6893" s="55" t="s">
        <v>2455</v>
      </c>
      <c r="N6893" s="788" t="s">
        <v>8107</v>
      </c>
    </row>
    <row r="6894" spans="1:14" ht="15">
      <c r="A6894" s="282">
        <v>45984</v>
      </c>
      <c r="B6894" s="55" t="s">
        <v>8105</v>
      </c>
      <c r="C6894" s="786">
        <v>80039</v>
      </c>
      <c r="D6894" s="786" t="s">
        <v>6567</v>
      </c>
      <c r="E6894" s="786" t="s">
        <v>441</v>
      </c>
      <c r="F6894" s="786">
        <v>4010</v>
      </c>
      <c r="G6894" s="786" t="s">
        <v>8155</v>
      </c>
      <c r="H6894" s="786" t="s">
        <v>1573</v>
      </c>
      <c r="J6894" s="786">
        <v>1</v>
      </c>
      <c r="K6894" s="786">
        <v>10.08</v>
      </c>
      <c r="L6894" s="786">
        <v>10.08</v>
      </c>
      <c r="M6894" s="55" t="s">
        <v>2455</v>
      </c>
      <c r="N6894" s="788" t="s">
        <v>8107</v>
      </c>
    </row>
    <row r="6895" spans="1:14" ht="15">
      <c r="A6895" s="282">
        <v>45984</v>
      </c>
      <c r="B6895" s="55" t="s">
        <v>8105</v>
      </c>
      <c r="C6895" s="784">
        <v>52622</v>
      </c>
      <c r="D6895" s="784" t="s">
        <v>6746</v>
      </c>
      <c r="E6895" s="784" t="s">
        <v>7909</v>
      </c>
      <c r="F6895" s="784">
        <v>4010</v>
      </c>
      <c r="G6895" s="784" t="s">
        <v>7924</v>
      </c>
      <c r="H6895" s="784" t="s">
        <v>1573</v>
      </c>
      <c r="J6895" s="784">
        <v>1</v>
      </c>
      <c r="K6895" s="784">
        <v>4</v>
      </c>
      <c r="L6895" s="784">
        <v>4</v>
      </c>
      <c r="M6895" s="55" t="s">
        <v>2455</v>
      </c>
      <c r="N6895" s="788" t="s">
        <v>8107</v>
      </c>
    </row>
    <row r="6896" spans="1:14" ht="15">
      <c r="A6896" s="282">
        <v>45984</v>
      </c>
      <c r="B6896" s="55" t="s">
        <v>8105</v>
      </c>
      <c r="C6896" s="786">
        <v>83828</v>
      </c>
      <c r="D6896" s="786" t="s">
        <v>6576</v>
      </c>
      <c r="E6896" s="786" t="s">
        <v>2296</v>
      </c>
      <c r="F6896" s="786">
        <v>4010</v>
      </c>
      <c r="G6896" s="786" t="s">
        <v>6129</v>
      </c>
      <c r="H6896" s="786" t="s">
        <v>1573</v>
      </c>
      <c r="J6896" s="786">
        <v>1</v>
      </c>
      <c r="K6896" s="786">
        <v>11.71</v>
      </c>
      <c r="L6896" s="786">
        <v>11.71</v>
      </c>
      <c r="M6896" s="55" t="s">
        <v>2455</v>
      </c>
      <c r="N6896" s="788" t="s">
        <v>8107</v>
      </c>
    </row>
    <row r="6897" spans="1:14" ht="15">
      <c r="A6897" s="282">
        <v>45984</v>
      </c>
      <c r="B6897" s="55" t="s">
        <v>8105</v>
      </c>
      <c r="C6897" s="784">
        <v>83622</v>
      </c>
      <c r="D6897" s="784" t="s">
        <v>7444</v>
      </c>
      <c r="E6897" s="784">
        <v>75</v>
      </c>
      <c r="F6897" s="784">
        <v>4010</v>
      </c>
      <c r="G6897" s="784" t="s">
        <v>8156</v>
      </c>
      <c r="H6897" s="784" t="s">
        <v>1573</v>
      </c>
      <c r="J6897" s="784">
        <v>1</v>
      </c>
      <c r="K6897" s="784">
        <v>5.53</v>
      </c>
      <c r="L6897" s="784">
        <v>5.53</v>
      </c>
      <c r="M6897" s="55" t="s">
        <v>2455</v>
      </c>
      <c r="N6897" s="788" t="s">
        <v>8107</v>
      </c>
    </row>
    <row r="6898" spans="1:14" ht="15">
      <c r="A6898" s="282">
        <v>45984</v>
      </c>
      <c r="B6898" s="55" t="s">
        <v>8105</v>
      </c>
      <c r="C6898" s="786">
        <v>52399</v>
      </c>
      <c r="D6898" s="786" t="s">
        <v>6576</v>
      </c>
      <c r="E6898" s="786" t="s">
        <v>289</v>
      </c>
      <c r="F6898" s="786">
        <v>4010</v>
      </c>
      <c r="G6898" s="786" t="s">
        <v>8157</v>
      </c>
      <c r="H6898" s="786" t="s">
        <v>1573</v>
      </c>
      <c r="J6898" s="786">
        <v>2</v>
      </c>
      <c r="K6898" s="786">
        <v>5.96</v>
      </c>
      <c r="L6898" s="786">
        <v>11.92</v>
      </c>
      <c r="M6898" s="55" t="s">
        <v>2455</v>
      </c>
      <c r="N6898" s="788" t="s">
        <v>8107</v>
      </c>
    </row>
    <row r="6899" spans="1:14" ht="15">
      <c r="A6899" s="282">
        <v>45984</v>
      </c>
      <c r="B6899" s="55" t="s">
        <v>8105</v>
      </c>
      <c r="C6899" s="784">
        <v>83973</v>
      </c>
      <c r="D6899" s="784" t="s">
        <v>7550</v>
      </c>
      <c r="E6899" s="784">
        <v>85</v>
      </c>
      <c r="F6899" s="784">
        <v>4010</v>
      </c>
      <c r="G6899" s="784" t="s">
        <v>8158</v>
      </c>
      <c r="H6899" s="784" t="s">
        <v>1573</v>
      </c>
      <c r="J6899" s="784">
        <v>1</v>
      </c>
      <c r="K6899" s="784">
        <v>6.51</v>
      </c>
      <c r="L6899" s="784">
        <v>6.51</v>
      </c>
      <c r="M6899" s="55" t="s">
        <v>2455</v>
      </c>
      <c r="N6899" s="788" t="s">
        <v>8107</v>
      </c>
    </row>
    <row r="6900" spans="1:14" ht="15">
      <c r="A6900" s="282">
        <v>45984</v>
      </c>
      <c r="B6900" s="55" t="s">
        <v>8159</v>
      </c>
      <c r="C6900" s="784">
        <v>83402</v>
      </c>
      <c r="D6900" s="784" t="s">
        <v>5563</v>
      </c>
      <c r="E6900" s="784">
        <v>85</v>
      </c>
      <c r="F6900" s="784">
        <v>4010</v>
      </c>
      <c r="G6900" s="784" t="s">
        <v>8160</v>
      </c>
      <c r="H6900" s="784" t="s">
        <v>1573</v>
      </c>
      <c r="J6900" s="784">
        <v>1</v>
      </c>
      <c r="K6900" s="784">
        <v>5.53</v>
      </c>
      <c r="L6900" s="784">
        <v>5.53</v>
      </c>
      <c r="M6900" s="55" t="s">
        <v>2455</v>
      </c>
      <c r="N6900" s="788" t="s">
        <v>8107</v>
      </c>
    </row>
    <row r="6901" spans="1:14" ht="15">
      <c r="A6901" s="282">
        <v>45984</v>
      </c>
      <c r="B6901" s="55" t="s">
        <v>8159</v>
      </c>
      <c r="C6901" s="786">
        <v>82368</v>
      </c>
      <c r="D6901" s="786" t="s">
        <v>6928</v>
      </c>
      <c r="E6901" s="786">
        <v>100</v>
      </c>
      <c r="F6901" s="786">
        <v>4010</v>
      </c>
      <c r="G6901" s="786" t="s">
        <v>8161</v>
      </c>
      <c r="H6901" s="786" t="s">
        <v>1573</v>
      </c>
      <c r="J6901" s="786">
        <v>1</v>
      </c>
      <c r="K6901" s="786">
        <v>7.1</v>
      </c>
      <c r="L6901" s="786">
        <v>7.1</v>
      </c>
      <c r="M6901" s="55" t="s">
        <v>2455</v>
      </c>
      <c r="N6901" s="788" t="s">
        <v>8107</v>
      </c>
    </row>
    <row r="6902" spans="1:14" ht="15">
      <c r="A6902" s="282">
        <v>45984</v>
      </c>
      <c r="B6902" s="55" t="s">
        <v>8159</v>
      </c>
      <c r="C6902" s="784">
        <v>83635</v>
      </c>
      <c r="D6902" s="784" t="s">
        <v>7224</v>
      </c>
      <c r="E6902" s="784">
        <v>140</v>
      </c>
      <c r="F6902" s="784">
        <v>4010</v>
      </c>
      <c r="G6902" s="784" t="s">
        <v>5843</v>
      </c>
      <c r="H6902" s="784" t="s">
        <v>1573</v>
      </c>
      <c r="J6902" s="784">
        <v>1</v>
      </c>
      <c r="K6902" s="784">
        <v>10.6</v>
      </c>
      <c r="L6902" s="784">
        <v>10.6</v>
      </c>
      <c r="M6902" s="55" t="s">
        <v>2455</v>
      </c>
      <c r="N6902" s="788" t="s">
        <v>8107</v>
      </c>
    </row>
    <row r="6903" spans="1:14" ht="15">
      <c r="A6903" s="282">
        <v>45984</v>
      </c>
      <c r="B6903" s="55" t="s">
        <v>8159</v>
      </c>
      <c r="C6903" s="786">
        <v>83620</v>
      </c>
      <c r="D6903" s="786" t="s">
        <v>6795</v>
      </c>
      <c r="E6903" s="786" t="s">
        <v>289</v>
      </c>
      <c r="F6903" s="786">
        <v>4010</v>
      </c>
      <c r="G6903" s="786" t="s">
        <v>8162</v>
      </c>
      <c r="H6903" s="786" t="s">
        <v>1573</v>
      </c>
      <c r="J6903" s="786">
        <v>1</v>
      </c>
      <c r="K6903" s="786">
        <v>16.05</v>
      </c>
      <c r="L6903" s="786">
        <v>16.05</v>
      </c>
      <c r="M6903" s="55" t="s">
        <v>2455</v>
      </c>
      <c r="N6903" s="788" t="s">
        <v>8107</v>
      </c>
    </row>
    <row r="6904" spans="1:14" ht="15">
      <c r="A6904" s="282">
        <v>45984</v>
      </c>
      <c r="B6904" s="55" t="s">
        <v>8159</v>
      </c>
      <c r="C6904" s="784">
        <v>83622</v>
      </c>
      <c r="D6904" s="784" t="s">
        <v>6746</v>
      </c>
      <c r="E6904" s="784">
        <v>60</v>
      </c>
      <c r="F6904" s="784">
        <v>4010</v>
      </c>
      <c r="G6904" s="784" t="s">
        <v>4314</v>
      </c>
      <c r="H6904" s="784" t="s">
        <v>1573</v>
      </c>
      <c r="J6904" s="784">
        <v>2</v>
      </c>
      <c r="K6904" s="784">
        <v>5.43</v>
      </c>
      <c r="L6904" s="784">
        <v>10.86</v>
      </c>
      <c r="M6904" s="55" t="s">
        <v>2455</v>
      </c>
      <c r="N6904" s="788" t="s">
        <v>8107</v>
      </c>
    </row>
    <row r="6905" spans="1:14" ht="15">
      <c r="A6905" s="282">
        <v>45984</v>
      </c>
      <c r="B6905" s="55" t="s">
        <v>8159</v>
      </c>
      <c r="C6905" s="786">
        <v>82603</v>
      </c>
      <c r="D6905" s="786" t="s">
        <v>8163</v>
      </c>
      <c r="E6905" s="786">
        <v>90</v>
      </c>
      <c r="F6905" s="786">
        <v>4010</v>
      </c>
      <c r="G6905" s="786" t="s">
        <v>8164</v>
      </c>
      <c r="H6905" s="786" t="s">
        <v>1573</v>
      </c>
      <c r="J6905" s="786">
        <v>1</v>
      </c>
      <c r="K6905" s="786">
        <v>5.1100000000000003</v>
      </c>
      <c r="L6905" s="786">
        <v>5.1100000000000003</v>
      </c>
      <c r="M6905" s="55" t="s">
        <v>2455</v>
      </c>
      <c r="N6905" s="788" t="s">
        <v>8107</v>
      </c>
    </row>
    <row r="6906" spans="1:14" ht="15">
      <c r="A6906" s="282">
        <v>45984</v>
      </c>
      <c r="B6906" s="55" t="s">
        <v>8159</v>
      </c>
      <c r="C6906" s="784">
        <v>83369</v>
      </c>
      <c r="D6906" s="784" t="s">
        <v>4300</v>
      </c>
      <c r="E6906" s="784">
        <v>90</v>
      </c>
      <c r="F6906" s="784">
        <v>4010</v>
      </c>
      <c r="G6906" s="784" t="s">
        <v>3815</v>
      </c>
      <c r="H6906" s="784" t="s">
        <v>1573</v>
      </c>
      <c r="J6906" s="784">
        <v>1</v>
      </c>
      <c r="K6906" s="784">
        <v>13.29</v>
      </c>
      <c r="L6906" s="784">
        <v>13.29</v>
      </c>
      <c r="M6906" s="55" t="s">
        <v>2455</v>
      </c>
      <c r="N6906" s="788" t="s">
        <v>8107</v>
      </c>
    </row>
    <row r="6907" spans="1:14" ht="15">
      <c r="A6907" s="282">
        <v>45984</v>
      </c>
      <c r="B6907" s="55" t="s">
        <v>8159</v>
      </c>
      <c r="C6907" s="786">
        <v>83242</v>
      </c>
      <c r="D6907" s="786" t="s">
        <v>2879</v>
      </c>
      <c r="E6907" s="786">
        <v>110</v>
      </c>
      <c r="F6907" s="786">
        <v>4010</v>
      </c>
      <c r="G6907" s="786" t="s">
        <v>8165</v>
      </c>
      <c r="H6907" s="786" t="s">
        <v>1573</v>
      </c>
      <c r="J6907" s="786">
        <v>1</v>
      </c>
      <c r="K6907" s="786">
        <v>4.8600000000000003</v>
      </c>
      <c r="L6907" s="786">
        <v>4.8600000000000003</v>
      </c>
      <c r="M6907" s="55" t="s">
        <v>2455</v>
      </c>
      <c r="N6907" s="788" t="s">
        <v>8107</v>
      </c>
    </row>
    <row r="6908" spans="1:14" ht="15">
      <c r="A6908" s="282">
        <v>45984</v>
      </c>
      <c r="B6908" s="55" t="s">
        <v>8159</v>
      </c>
      <c r="C6908" s="784">
        <v>67501</v>
      </c>
      <c r="D6908" s="784" t="s">
        <v>2560</v>
      </c>
      <c r="E6908" s="784">
        <v>130</v>
      </c>
      <c r="F6908" s="784">
        <v>4010</v>
      </c>
      <c r="G6908" s="784" t="s">
        <v>7914</v>
      </c>
      <c r="H6908" s="784" t="s">
        <v>1573</v>
      </c>
      <c r="J6908" s="784">
        <v>1</v>
      </c>
      <c r="K6908" s="784">
        <v>7.58</v>
      </c>
      <c r="L6908" s="784">
        <v>7.58</v>
      </c>
      <c r="M6908" s="55" t="s">
        <v>2455</v>
      </c>
      <c r="N6908" s="788" t="s">
        <v>8107</v>
      </c>
    </row>
    <row r="6909" spans="1:14" ht="15">
      <c r="A6909" s="282">
        <v>45984</v>
      </c>
      <c r="B6909" s="55" t="s">
        <v>8159</v>
      </c>
      <c r="C6909" s="786">
        <v>83754</v>
      </c>
      <c r="D6909" s="786" t="s">
        <v>6810</v>
      </c>
      <c r="E6909" s="786">
        <v>75</v>
      </c>
      <c r="F6909" s="786">
        <v>4010</v>
      </c>
      <c r="G6909" s="786" t="s">
        <v>8166</v>
      </c>
      <c r="H6909" s="786" t="s">
        <v>1573</v>
      </c>
      <c r="J6909" s="786">
        <v>1</v>
      </c>
      <c r="K6909" s="786">
        <v>6.96</v>
      </c>
      <c r="L6909" s="786">
        <v>6.96</v>
      </c>
      <c r="M6909" s="55" t="s">
        <v>2455</v>
      </c>
      <c r="N6909" s="788" t="s">
        <v>8107</v>
      </c>
    </row>
    <row r="6910" spans="1:14" ht="15">
      <c r="A6910" s="282">
        <v>45984</v>
      </c>
      <c r="B6910" s="55" t="s">
        <v>8159</v>
      </c>
      <c r="C6910" s="784">
        <v>81884</v>
      </c>
      <c r="D6910" s="784" t="s">
        <v>7151</v>
      </c>
      <c r="E6910" s="784">
        <v>50</v>
      </c>
      <c r="F6910" s="784">
        <v>4010</v>
      </c>
      <c r="G6910" s="784" t="s">
        <v>8167</v>
      </c>
      <c r="H6910" s="784" t="s">
        <v>1573</v>
      </c>
      <c r="J6910" s="784">
        <v>1</v>
      </c>
      <c r="K6910" s="784">
        <v>8.5</v>
      </c>
      <c r="L6910" s="784">
        <v>8.5</v>
      </c>
      <c r="M6910" s="55" t="s">
        <v>2455</v>
      </c>
      <c r="N6910" s="788" t="s">
        <v>8107</v>
      </c>
    </row>
    <row r="6911" spans="1:14" ht="15">
      <c r="A6911" s="282">
        <v>45984</v>
      </c>
      <c r="B6911" s="55" t="s">
        <v>8159</v>
      </c>
      <c r="C6911" s="786">
        <v>83397</v>
      </c>
      <c r="D6911" s="786" t="s">
        <v>5267</v>
      </c>
      <c r="E6911" s="786">
        <v>50</v>
      </c>
      <c r="F6911" s="786">
        <v>4010</v>
      </c>
      <c r="G6911" s="786" t="s">
        <v>7254</v>
      </c>
      <c r="H6911" s="786" t="s">
        <v>1573</v>
      </c>
      <c r="J6911" s="786">
        <v>1</v>
      </c>
      <c r="K6911" s="786">
        <v>6.02</v>
      </c>
      <c r="L6911" s="786">
        <v>6.02</v>
      </c>
      <c r="M6911" s="55" t="s">
        <v>2455</v>
      </c>
      <c r="N6911" s="788" t="s">
        <v>8107</v>
      </c>
    </row>
    <row r="6912" spans="1:14" ht="15">
      <c r="A6912" s="282">
        <v>45984</v>
      </c>
      <c r="B6912" s="55" t="s">
        <v>8159</v>
      </c>
      <c r="C6912" s="784">
        <v>83643</v>
      </c>
      <c r="D6912" s="784" t="s">
        <v>5595</v>
      </c>
      <c r="E6912" s="784" t="s">
        <v>2061</v>
      </c>
      <c r="F6912" s="784">
        <v>4010</v>
      </c>
      <c r="G6912" s="784" t="s">
        <v>8168</v>
      </c>
      <c r="H6912" s="784" t="s">
        <v>1573</v>
      </c>
      <c r="J6912" s="784">
        <v>1</v>
      </c>
      <c r="K6912" s="784">
        <v>21.78</v>
      </c>
      <c r="L6912" s="784">
        <v>21.78</v>
      </c>
      <c r="M6912" s="55" t="s">
        <v>2455</v>
      </c>
      <c r="N6912" s="788" t="s">
        <v>8107</v>
      </c>
    </row>
    <row r="6913" spans="1:14" ht="15">
      <c r="A6913" s="282">
        <v>45984</v>
      </c>
      <c r="B6913" s="55" t="s">
        <v>8159</v>
      </c>
      <c r="C6913" s="786">
        <v>82261</v>
      </c>
      <c r="D6913" s="786" t="s">
        <v>2292</v>
      </c>
      <c r="E6913" s="786">
        <v>100</v>
      </c>
      <c r="F6913" s="786">
        <v>4010</v>
      </c>
      <c r="G6913" s="786" t="s">
        <v>8169</v>
      </c>
      <c r="H6913" s="786" t="s">
        <v>1573</v>
      </c>
      <c r="J6913" s="786">
        <v>1</v>
      </c>
      <c r="K6913" s="786">
        <v>11.83</v>
      </c>
      <c r="L6913" s="786">
        <v>11.83</v>
      </c>
      <c r="M6913" s="55" t="s">
        <v>2455</v>
      </c>
      <c r="N6913" s="788" t="s">
        <v>8107</v>
      </c>
    </row>
    <row r="6914" spans="1:14" ht="15">
      <c r="A6914" s="282">
        <v>45984</v>
      </c>
      <c r="B6914" s="55" t="s">
        <v>8159</v>
      </c>
      <c r="C6914" s="784">
        <v>83761</v>
      </c>
      <c r="D6914" s="784" t="s">
        <v>3979</v>
      </c>
      <c r="E6914" s="784">
        <v>80</v>
      </c>
      <c r="F6914" s="784">
        <v>4010</v>
      </c>
      <c r="G6914" s="784" t="s">
        <v>8170</v>
      </c>
      <c r="H6914" s="784" t="s">
        <v>1573</v>
      </c>
      <c r="J6914" s="784">
        <v>1</v>
      </c>
      <c r="K6914" s="784">
        <v>8.44</v>
      </c>
      <c r="L6914" s="784">
        <v>8.44</v>
      </c>
      <c r="M6914" s="55" t="s">
        <v>2455</v>
      </c>
      <c r="N6914" s="788" t="s">
        <v>8107</v>
      </c>
    </row>
    <row r="6915" spans="1:14" ht="15">
      <c r="A6915" s="282">
        <v>45984</v>
      </c>
      <c r="B6915" s="55" t="s">
        <v>8159</v>
      </c>
      <c r="C6915" s="786">
        <v>82791</v>
      </c>
      <c r="D6915" s="786" t="s">
        <v>3154</v>
      </c>
      <c r="E6915" s="786">
        <v>85</v>
      </c>
      <c r="F6915" s="786">
        <v>4010</v>
      </c>
      <c r="G6915" s="786" t="s">
        <v>8171</v>
      </c>
      <c r="H6915" s="786" t="s">
        <v>1573</v>
      </c>
      <c r="J6915" s="786">
        <v>1</v>
      </c>
      <c r="K6915" s="786">
        <v>12.41</v>
      </c>
      <c r="L6915" s="786">
        <v>12.41</v>
      </c>
      <c r="M6915" s="55" t="s">
        <v>2455</v>
      </c>
      <c r="N6915" s="788" t="s">
        <v>8107</v>
      </c>
    </row>
    <row r="6916" spans="1:14" ht="15">
      <c r="A6916" s="282">
        <v>45984</v>
      </c>
      <c r="B6916" s="55" t="s">
        <v>8159</v>
      </c>
      <c r="C6916" s="784">
        <v>83639</v>
      </c>
      <c r="D6916" s="784" t="s">
        <v>6862</v>
      </c>
      <c r="E6916" s="784">
        <v>130</v>
      </c>
      <c r="F6916" s="784">
        <v>4010</v>
      </c>
      <c r="G6916" s="784" t="s">
        <v>4554</v>
      </c>
      <c r="H6916" s="784" t="s">
        <v>1573</v>
      </c>
      <c r="J6916" s="784">
        <v>1</v>
      </c>
      <c r="K6916" s="784">
        <v>18.77</v>
      </c>
      <c r="L6916" s="784">
        <v>18.77</v>
      </c>
      <c r="M6916" s="55" t="s">
        <v>2455</v>
      </c>
      <c r="N6916" s="788" t="s">
        <v>8107</v>
      </c>
    </row>
    <row r="6917" spans="1:14" ht="15">
      <c r="A6917" s="282">
        <v>45984</v>
      </c>
      <c r="B6917" s="55" t="s">
        <v>8159</v>
      </c>
      <c r="C6917" s="786">
        <v>83348</v>
      </c>
      <c r="D6917" s="786" t="s">
        <v>6925</v>
      </c>
      <c r="E6917" s="786">
        <v>80</v>
      </c>
      <c r="F6917" s="786">
        <v>4010</v>
      </c>
      <c r="G6917" s="786" t="s">
        <v>8092</v>
      </c>
      <c r="H6917" s="786" t="s">
        <v>1573</v>
      </c>
      <c r="J6917" s="786">
        <v>1</v>
      </c>
      <c r="K6917" s="786">
        <v>10.130000000000001</v>
      </c>
      <c r="L6917" s="786">
        <v>10.130000000000001</v>
      </c>
      <c r="M6917" s="55" t="s">
        <v>2455</v>
      </c>
      <c r="N6917" s="788" t="s">
        <v>8107</v>
      </c>
    </row>
    <row r="6918" spans="1:14" ht="15">
      <c r="A6918" s="282">
        <v>45984</v>
      </c>
      <c r="B6918" s="55" t="s">
        <v>8159</v>
      </c>
      <c r="C6918" s="784">
        <v>83643</v>
      </c>
      <c r="D6918" s="784" t="s">
        <v>6086</v>
      </c>
      <c r="E6918" s="784" t="s">
        <v>441</v>
      </c>
      <c r="F6918" s="784">
        <v>4010</v>
      </c>
      <c r="G6918" s="784" t="s">
        <v>8172</v>
      </c>
      <c r="H6918" s="784" t="s">
        <v>1573</v>
      </c>
      <c r="J6918" s="784">
        <v>1</v>
      </c>
      <c r="K6918" s="784">
        <v>23.05</v>
      </c>
      <c r="L6918" s="784">
        <v>23.05</v>
      </c>
      <c r="M6918" s="55" t="s">
        <v>2455</v>
      </c>
      <c r="N6918" s="788" t="s">
        <v>8107</v>
      </c>
    </row>
    <row r="6919" spans="1:14" ht="15">
      <c r="A6919" s="282">
        <v>45984</v>
      </c>
      <c r="B6919" s="55" t="s">
        <v>8159</v>
      </c>
      <c r="C6919" s="786">
        <v>82675</v>
      </c>
      <c r="D6919" s="786" t="s">
        <v>6576</v>
      </c>
      <c r="E6919" s="786">
        <v>130</v>
      </c>
      <c r="F6919" s="786">
        <v>4010</v>
      </c>
      <c r="G6919" s="786" t="s">
        <v>8173</v>
      </c>
      <c r="H6919" s="786" t="s">
        <v>1573</v>
      </c>
      <c r="J6919" s="786">
        <v>1</v>
      </c>
      <c r="K6919" s="786">
        <v>4.24</v>
      </c>
      <c r="L6919" s="786">
        <v>4.24</v>
      </c>
      <c r="M6919" s="55" t="s">
        <v>2455</v>
      </c>
      <c r="N6919" s="788" t="s">
        <v>8107</v>
      </c>
    </row>
    <row r="6920" spans="1:14" ht="15">
      <c r="A6920" s="282">
        <v>45984</v>
      </c>
      <c r="B6920" s="55" t="s">
        <v>8159</v>
      </c>
      <c r="C6920" s="784">
        <v>82365</v>
      </c>
      <c r="D6920" s="784" t="s">
        <v>6928</v>
      </c>
      <c r="E6920" s="784" t="s">
        <v>2230</v>
      </c>
      <c r="F6920" s="784">
        <v>4010</v>
      </c>
      <c r="G6920" s="784" t="s">
        <v>8174</v>
      </c>
      <c r="H6920" s="784" t="s">
        <v>1573</v>
      </c>
      <c r="J6920" s="784">
        <v>1</v>
      </c>
      <c r="K6920" s="784">
        <v>9.0299999999999994</v>
      </c>
      <c r="L6920" s="784">
        <v>9.0299999999999994</v>
      </c>
      <c r="M6920" s="55" t="s">
        <v>2455</v>
      </c>
      <c r="N6920" s="788" t="s">
        <v>8107</v>
      </c>
    </row>
    <row r="6921" spans="1:14" ht="15">
      <c r="A6921" s="282">
        <v>45984</v>
      </c>
      <c r="B6921" s="55" t="s">
        <v>8159</v>
      </c>
      <c r="C6921" s="786">
        <v>83281</v>
      </c>
      <c r="D6921" s="786" t="s">
        <v>5503</v>
      </c>
      <c r="E6921" s="786">
        <v>130</v>
      </c>
      <c r="F6921" s="786">
        <v>4010</v>
      </c>
      <c r="G6921" s="786" t="s">
        <v>4816</v>
      </c>
      <c r="H6921" s="786" t="s">
        <v>1573</v>
      </c>
      <c r="J6921" s="786">
        <v>1</v>
      </c>
      <c r="K6921" s="786">
        <v>5.56</v>
      </c>
      <c r="L6921" s="786">
        <v>5.56</v>
      </c>
      <c r="M6921" s="55" t="s">
        <v>2455</v>
      </c>
      <c r="N6921" s="788" t="s">
        <v>8107</v>
      </c>
    </row>
    <row r="6922" spans="1:14" ht="15">
      <c r="A6922" s="282">
        <v>45984</v>
      </c>
      <c r="B6922" s="55" t="s">
        <v>8159</v>
      </c>
      <c r="C6922" s="784">
        <v>68173</v>
      </c>
      <c r="D6922" s="784" t="s">
        <v>4602</v>
      </c>
      <c r="E6922" s="784">
        <v>85</v>
      </c>
      <c r="F6922" s="784">
        <v>4010</v>
      </c>
      <c r="G6922" s="784" t="s">
        <v>4814</v>
      </c>
      <c r="H6922" s="784" t="s">
        <v>1573</v>
      </c>
      <c r="J6922" s="784">
        <v>1</v>
      </c>
      <c r="K6922" s="784">
        <v>7.8</v>
      </c>
      <c r="L6922" s="784">
        <v>7.8</v>
      </c>
      <c r="M6922" s="55" t="s">
        <v>2455</v>
      </c>
      <c r="N6922" s="788" t="s">
        <v>8107</v>
      </c>
    </row>
    <row r="6923" spans="1:14" ht="15">
      <c r="A6923" s="282">
        <v>45984</v>
      </c>
      <c r="B6923" s="55" t="s">
        <v>8159</v>
      </c>
      <c r="C6923" s="786">
        <v>82008</v>
      </c>
      <c r="D6923" s="786" t="s">
        <v>5454</v>
      </c>
      <c r="E6923" s="786">
        <v>100</v>
      </c>
      <c r="F6923" s="786">
        <v>4010</v>
      </c>
      <c r="G6923" s="786" t="s">
        <v>6843</v>
      </c>
      <c r="H6923" s="786" t="s">
        <v>1573</v>
      </c>
      <c r="J6923" s="786">
        <v>1</v>
      </c>
      <c r="K6923" s="786">
        <v>6.38</v>
      </c>
      <c r="L6923" s="786">
        <v>6.38</v>
      </c>
      <c r="M6923" s="55" t="s">
        <v>2455</v>
      </c>
      <c r="N6923" s="788" t="s">
        <v>8107</v>
      </c>
    </row>
    <row r="6924" spans="1:14" ht="15">
      <c r="A6924" s="282">
        <v>45984</v>
      </c>
      <c r="B6924" s="55" t="s">
        <v>8159</v>
      </c>
      <c r="C6924" s="784">
        <v>83256</v>
      </c>
      <c r="D6924" s="784" t="s">
        <v>5295</v>
      </c>
      <c r="E6924" s="784">
        <v>90</v>
      </c>
      <c r="F6924" s="784">
        <v>4010</v>
      </c>
      <c r="G6924" s="784" t="s">
        <v>5415</v>
      </c>
      <c r="H6924" s="784" t="s">
        <v>1573</v>
      </c>
      <c r="J6924" s="784">
        <v>1</v>
      </c>
      <c r="K6924" s="784">
        <v>4.55</v>
      </c>
      <c r="L6924" s="784">
        <v>4.55</v>
      </c>
      <c r="M6924" s="55" t="s">
        <v>2455</v>
      </c>
      <c r="N6924" s="788" t="s">
        <v>8107</v>
      </c>
    </row>
    <row r="6925" spans="1:14" ht="15">
      <c r="A6925" s="282">
        <v>45984</v>
      </c>
      <c r="B6925" s="55" t="s">
        <v>8159</v>
      </c>
      <c r="C6925" s="786">
        <v>83725</v>
      </c>
      <c r="D6925" s="786" t="s">
        <v>6104</v>
      </c>
      <c r="E6925" s="786">
        <v>120</v>
      </c>
      <c r="F6925" s="786">
        <v>4010</v>
      </c>
      <c r="G6925" s="786" t="s">
        <v>5413</v>
      </c>
      <c r="H6925" s="786" t="s">
        <v>1573</v>
      </c>
      <c r="J6925" s="786">
        <v>1</v>
      </c>
      <c r="K6925" s="786">
        <v>8.67</v>
      </c>
      <c r="L6925" s="786">
        <v>8.67</v>
      </c>
      <c r="M6925" s="55" t="s">
        <v>2455</v>
      </c>
      <c r="N6925" s="788" t="s">
        <v>8107</v>
      </c>
    </row>
    <row r="6926" spans="1:14" ht="15">
      <c r="A6926" s="282">
        <v>45984</v>
      </c>
      <c r="B6926" s="55" t="s">
        <v>8159</v>
      </c>
      <c r="C6926" s="784">
        <v>83761</v>
      </c>
      <c r="D6926" s="784" t="s">
        <v>7159</v>
      </c>
      <c r="E6926" s="784">
        <v>60</v>
      </c>
      <c r="F6926" s="784">
        <v>4010</v>
      </c>
      <c r="G6926" s="784" t="s">
        <v>4813</v>
      </c>
      <c r="H6926" s="784" t="s">
        <v>1573</v>
      </c>
      <c r="J6926" s="784">
        <v>1</v>
      </c>
      <c r="K6926" s="784">
        <v>8.44</v>
      </c>
      <c r="L6926" s="784">
        <v>8.44</v>
      </c>
      <c r="M6926" s="55" t="s">
        <v>2455</v>
      </c>
      <c r="N6926" s="788" t="s">
        <v>8107</v>
      </c>
    </row>
    <row r="6927" spans="1:14" ht="15">
      <c r="A6927" s="282">
        <v>45984</v>
      </c>
      <c r="B6927" s="55" t="s">
        <v>8159</v>
      </c>
      <c r="C6927" s="786">
        <v>83244</v>
      </c>
      <c r="D6927" s="786" t="s">
        <v>4300</v>
      </c>
      <c r="E6927" s="786">
        <v>140</v>
      </c>
      <c r="F6927" s="786">
        <v>4010</v>
      </c>
      <c r="G6927" s="786" t="s">
        <v>4812</v>
      </c>
      <c r="H6927" s="786" t="s">
        <v>1573</v>
      </c>
      <c r="J6927" s="786">
        <v>1</v>
      </c>
      <c r="K6927" s="786">
        <v>9.6300000000000008</v>
      </c>
      <c r="L6927" s="786">
        <v>9.6300000000000008</v>
      </c>
      <c r="M6927" s="55" t="s">
        <v>2455</v>
      </c>
      <c r="N6927" s="788" t="s">
        <v>8107</v>
      </c>
    </row>
    <row r="6928" spans="1:14" ht="15">
      <c r="A6928" s="282">
        <v>45984</v>
      </c>
      <c r="B6928" s="55" t="s">
        <v>8159</v>
      </c>
      <c r="C6928" s="784">
        <v>66930</v>
      </c>
      <c r="D6928" s="784" t="s">
        <v>3930</v>
      </c>
      <c r="E6928" s="784">
        <v>85</v>
      </c>
      <c r="F6928" s="784">
        <v>4010</v>
      </c>
      <c r="G6928" s="784" t="s">
        <v>4887</v>
      </c>
      <c r="H6928" s="784" t="s">
        <v>1573</v>
      </c>
      <c r="J6928" s="784">
        <v>1</v>
      </c>
      <c r="K6928" s="784">
        <v>11.03</v>
      </c>
      <c r="L6928" s="784">
        <v>11.03</v>
      </c>
      <c r="M6928" s="55" t="s">
        <v>2455</v>
      </c>
      <c r="N6928" s="788" t="s">
        <v>8107</v>
      </c>
    </row>
    <row r="6929" spans="1:14" ht="15">
      <c r="A6929" s="282">
        <v>45984</v>
      </c>
      <c r="B6929" s="55" t="s">
        <v>8159</v>
      </c>
      <c r="C6929" s="786">
        <v>67377</v>
      </c>
      <c r="D6929" s="786" t="s">
        <v>4880</v>
      </c>
      <c r="E6929" s="786">
        <v>130</v>
      </c>
      <c r="F6929" s="786">
        <v>4010</v>
      </c>
      <c r="G6929" s="786" t="s">
        <v>7453</v>
      </c>
      <c r="H6929" s="786" t="s">
        <v>1573</v>
      </c>
      <c r="J6929" s="786">
        <v>1</v>
      </c>
      <c r="K6929" s="786">
        <v>3.81</v>
      </c>
      <c r="L6929" s="786">
        <v>3.81</v>
      </c>
      <c r="M6929" s="55" t="s">
        <v>2455</v>
      </c>
      <c r="N6929" s="788" t="s">
        <v>8107</v>
      </c>
    </row>
    <row r="6930" spans="1:14" ht="15">
      <c r="A6930" s="282">
        <v>45984</v>
      </c>
      <c r="B6930" s="55" t="s">
        <v>8159</v>
      </c>
      <c r="C6930" s="784">
        <v>67284</v>
      </c>
      <c r="D6930" s="784" t="s">
        <v>5027</v>
      </c>
      <c r="E6930" s="784">
        <v>130</v>
      </c>
      <c r="F6930" s="784">
        <v>4010</v>
      </c>
      <c r="G6930" s="784" t="s">
        <v>7052</v>
      </c>
      <c r="H6930" s="784" t="s">
        <v>1573</v>
      </c>
      <c r="J6930" s="784">
        <v>1</v>
      </c>
      <c r="K6930" s="784">
        <v>12.92</v>
      </c>
      <c r="L6930" s="784">
        <v>12.92</v>
      </c>
      <c r="M6930" s="55" t="s">
        <v>2455</v>
      </c>
      <c r="N6930" s="788" t="s">
        <v>8107</v>
      </c>
    </row>
    <row r="6931" spans="1:14" ht="15">
      <c r="A6931" s="282">
        <v>45984</v>
      </c>
      <c r="B6931" s="55" t="s">
        <v>8159</v>
      </c>
      <c r="C6931" s="786">
        <v>67501</v>
      </c>
      <c r="D6931" s="786">
        <v>11</v>
      </c>
      <c r="E6931" s="786">
        <v>120</v>
      </c>
      <c r="F6931" s="786">
        <v>4010</v>
      </c>
      <c r="G6931" s="786" t="s">
        <v>8175</v>
      </c>
      <c r="H6931" s="786" t="s">
        <v>1573</v>
      </c>
      <c r="J6931" s="786">
        <v>1</v>
      </c>
      <c r="K6931" s="786">
        <v>7.58</v>
      </c>
      <c r="L6931" s="786">
        <v>7.58</v>
      </c>
      <c r="M6931" s="55" t="s">
        <v>2455</v>
      </c>
      <c r="N6931" s="788" t="s">
        <v>8107</v>
      </c>
    </row>
    <row r="6932" spans="1:14" ht="15">
      <c r="A6932" s="282">
        <v>45984</v>
      </c>
      <c r="B6932" s="55" t="s">
        <v>8159</v>
      </c>
      <c r="C6932" s="784">
        <v>82675</v>
      </c>
      <c r="D6932" s="784" t="s">
        <v>3995</v>
      </c>
      <c r="E6932" s="784">
        <v>130</v>
      </c>
      <c r="F6932" s="784">
        <v>4010</v>
      </c>
      <c r="G6932" s="784" t="s">
        <v>8176</v>
      </c>
      <c r="H6932" s="784" t="s">
        <v>1573</v>
      </c>
      <c r="J6932" s="784">
        <v>1</v>
      </c>
      <c r="K6932" s="784">
        <v>4.24</v>
      </c>
      <c r="L6932" s="784">
        <v>4.24</v>
      </c>
      <c r="M6932" s="55" t="s">
        <v>2455</v>
      </c>
      <c r="N6932" s="788" t="s">
        <v>8107</v>
      </c>
    </row>
    <row r="6933" spans="1:14" ht="15">
      <c r="A6933" s="282">
        <v>45984</v>
      </c>
      <c r="B6933" s="55" t="s">
        <v>8159</v>
      </c>
      <c r="C6933" s="786">
        <v>82932</v>
      </c>
      <c r="D6933" s="786" t="s">
        <v>3398</v>
      </c>
      <c r="E6933" s="786">
        <v>100</v>
      </c>
      <c r="F6933" s="786">
        <v>4010</v>
      </c>
      <c r="G6933" s="786" t="s">
        <v>2693</v>
      </c>
      <c r="H6933" s="786" t="s">
        <v>1573</v>
      </c>
      <c r="J6933" s="786">
        <v>1</v>
      </c>
      <c r="K6933" s="786">
        <v>9.51</v>
      </c>
      <c r="L6933" s="786">
        <v>9.51</v>
      </c>
      <c r="M6933" s="55" t="s">
        <v>2455</v>
      </c>
      <c r="N6933" s="788" t="s">
        <v>8107</v>
      </c>
    </row>
    <row r="6934" spans="1:14" ht="15">
      <c r="A6934" s="282">
        <v>45984</v>
      </c>
      <c r="B6934" s="55" t="s">
        <v>8159</v>
      </c>
      <c r="C6934" s="784">
        <v>67044</v>
      </c>
      <c r="D6934" s="784" t="s">
        <v>6925</v>
      </c>
      <c r="E6934" s="784">
        <v>120</v>
      </c>
      <c r="F6934" s="784">
        <v>4010</v>
      </c>
      <c r="G6934" s="784" t="s">
        <v>8177</v>
      </c>
      <c r="H6934" s="784" t="s">
        <v>1573</v>
      </c>
      <c r="J6934" s="784">
        <v>1</v>
      </c>
      <c r="K6934" s="784">
        <v>5.51</v>
      </c>
      <c r="L6934" s="784">
        <v>5.51</v>
      </c>
      <c r="M6934" s="55" t="s">
        <v>2455</v>
      </c>
      <c r="N6934" s="788" t="s">
        <v>8107</v>
      </c>
    </row>
    <row r="6935" spans="1:14" ht="15">
      <c r="A6935" s="282">
        <v>45984</v>
      </c>
      <c r="B6935" s="55" t="s">
        <v>8159</v>
      </c>
      <c r="C6935" s="786">
        <v>83738</v>
      </c>
      <c r="D6935" s="786" t="s">
        <v>7836</v>
      </c>
      <c r="E6935" s="786">
        <v>100</v>
      </c>
      <c r="F6935" s="786">
        <v>4010</v>
      </c>
      <c r="G6935" s="786" t="s">
        <v>8178</v>
      </c>
      <c r="H6935" s="786" t="s">
        <v>1573</v>
      </c>
      <c r="J6935" s="786">
        <v>1</v>
      </c>
      <c r="K6935" s="786">
        <v>16.77</v>
      </c>
      <c r="L6935" s="786">
        <v>16.77</v>
      </c>
      <c r="M6935" s="55" t="s">
        <v>2455</v>
      </c>
      <c r="N6935" s="788" t="s">
        <v>8107</v>
      </c>
    </row>
    <row r="6936" spans="1:14" ht="15">
      <c r="A6936" s="282">
        <v>45984</v>
      </c>
      <c r="B6936" s="55" t="s">
        <v>8159</v>
      </c>
      <c r="C6936" s="784">
        <v>83509</v>
      </c>
      <c r="D6936" s="784" t="s">
        <v>2560</v>
      </c>
      <c r="E6936" s="784">
        <v>100</v>
      </c>
      <c r="F6936" s="784">
        <v>4010</v>
      </c>
      <c r="G6936" s="784" t="s">
        <v>8179</v>
      </c>
      <c r="H6936" s="784" t="s">
        <v>1573</v>
      </c>
      <c r="J6936" s="784">
        <v>1</v>
      </c>
      <c r="K6936" s="784">
        <v>21.19</v>
      </c>
      <c r="L6936" s="784">
        <v>21.19</v>
      </c>
      <c r="M6936" s="55" t="s">
        <v>2455</v>
      </c>
      <c r="N6936" s="788" t="s">
        <v>8107</v>
      </c>
    </row>
    <row r="6937" spans="1:14" ht="15">
      <c r="A6937" s="282">
        <v>45984</v>
      </c>
      <c r="B6937" s="55" t="s">
        <v>8159</v>
      </c>
      <c r="C6937" s="786">
        <v>45477</v>
      </c>
      <c r="D6937" s="786" t="s">
        <v>2292</v>
      </c>
      <c r="E6937" s="786">
        <v>85</v>
      </c>
      <c r="F6937" s="786">
        <v>4010</v>
      </c>
      <c r="G6937" s="786" t="s">
        <v>8180</v>
      </c>
      <c r="H6937" s="786" t="s">
        <v>1573</v>
      </c>
      <c r="J6937" s="786">
        <v>1</v>
      </c>
      <c r="K6937" s="786">
        <v>4.8899999999999997</v>
      </c>
      <c r="L6937" s="786">
        <v>4.8899999999999997</v>
      </c>
      <c r="M6937" s="55" t="s">
        <v>2455</v>
      </c>
      <c r="N6937" s="788" t="s">
        <v>8107</v>
      </c>
    </row>
    <row r="6938" spans="1:14" ht="15">
      <c r="A6938" s="282">
        <v>45984</v>
      </c>
      <c r="B6938" s="55" t="s">
        <v>8159</v>
      </c>
      <c r="C6938" s="784">
        <v>82288</v>
      </c>
      <c r="D6938" s="784">
        <v>15</v>
      </c>
      <c r="E6938" s="784">
        <v>100</v>
      </c>
      <c r="F6938" s="784">
        <v>4010</v>
      </c>
      <c r="G6938" s="784" t="s">
        <v>8181</v>
      </c>
      <c r="H6938" s="784" t="s">
        <v>1573</v>
      </c>
      <c r="J6938" s="784">
        <v>1</v>
      </c>
      <c r="K6938" s="784">
        <v>5.29</v>
      </c>
      <c r="L6938" s="784">
        <v>5.29</v>
      </c>
      <c r="M6938" s="55" t="s">
        <v>2455</v>
      </c>
      <c r="N6938" s="788" t="s">
        <v>8107</v>
      </c>
    </row>
    <row r="6939" spans="1:14" ht="15">
      <c r="A6939" s="282">
        <v>45984</v>
      </c>
      <c r="B6939" s="55" t="s">
        <v>8159</v>
      </c>
      <c r="C6939" s="786">
        <v>83697</v>
      </c>
      <c r="D6939" s="786" t="s">
        <v>2560</v>
      </c>
      <c r="E6939" s="786">
        <v>85</v>
      </c>
      <c r="F6939" s="786">
        <v>4010</v>
      </c>
      <c r="G6939" s="786" t="s">
        <v>8182</v>
      </c>
      <c r="H6939" s="786" t="s">
        <v>1573</v>
      </c>
      <c r="J6939" s="786">
        <v>1</v>
      </c>
      <c r="K6939" s="786">
        <v>16.920000000000002</v>
      </c>
      <c r="L6939" s="786">
        <v>16.920000000000002</v>
      </c>
      <c r="M6939" s="55" t="s">
        <v>2455</v>
      </c>
      <c r="N6939" s="788" t="s">
        <v>8107</v>
      </c>
    </row>
    <row r="6940" spans="1:14" ht="15">
      <c r="A6940" s="282">
        <v>45984</v>
      </c>
      <c r="B6940" s="55" t="s">
        <v>8159</v>
      </c>
      <c r="C6940" s="784">
        <v>83839</v>
      </c>
      <c r="D6940" s="784" t="s">
        <v>8183</v>
      </c>
      <c r="E6940" s="784">
        <v>90</v>
      </c>
      <c r="F6940" s="784">
        <v>4010</v>
      </c>
      <c r="G6940" s="784" t="s">
        <v>8184</v>
      </c>
      <c r="H6940" s="784" t="s">
        <v>1573</v>
      </c>
      <c r="J6940" s="784">
        <v>1</v>
      </c>
      <c r="K6940" s="784">
        <v>3.81</v>
      </c>
      <c r="L6940" s="784">
        <v>3.81</v>
      </c>
      <c r="M6940" s="55" t="s">
        <v>2455</v>
      </c>
      <c r="N6940" s="788" t="s">
        <v>8107</v>
      </c>
    </row>
    <row r="6941" spans="1:14" ht="15">
      <c r="A6941" s="282">
        <v>45984</v>
      </c>
      <c r="B6941" s="55" t="s">
        <v>8159</v>
      </c>
      <c r="C6941" s="786">
        <v>83973</v>
      </c>
      <c r="D6941" s="786" t="s">
        <v>8185</v>
      </c>
      <c r="E6941" s="786">
        <v>120</v>
      </c>
      <c r="F6941" s="786">
        <v>4010</v>
      </c>
      <c r="G6941" s="786" t="s">
        <v>8186</v>
      </c>
      <c r="H6941" s="786" t="s">
        <v>1573</v>
      </c>
      <c r="J6941" s="786">
        <v>1</v>
      </c>
      <c r="K6941" s="786">
        <v>6.6</v>
      </c>
      <c r="L6941" s="786">
        <v>6.6</v>
      </c>
      <c r="M6941" s="55" t="s">
        <v>2455</v>
      </c>
      <c r="N6941" s="788" t="s">
        <v>8107</v>
      </c>
    </row>
    <row r="6942" spans="1:14" ht="15">
      <c r="A6942" s="282">
        <v>45984</v>
      </c>
      <c r="B6942" s="55" t="s">
        <v>8159</v>
      </c>
      <c r="C6942" s="784">
        <v>83839</v>
      </c>
      <c r="D6942" s="784" t="s">
        <v>8187</v>
      </c>
      <c r="E6942" s="784">
        <v>90</v>
      </c>
      <c r="F6942" s="784">
        <v>4010</v>
      </c>
      <c r="G6942" s="784" t="s">
        <v>8188</v>
      </c>
      <c r="H6942" s="784" t="s">
        <v>1573</v>
      </c>
      <c r="J6942" s="784">
        <v>1</v>
      </c>
      <c r="K6942" s="784">
        <v>3.81</v>
      </c>
      <c r="L6942" s="784">
        <v>3.81</v>
      </c>
      <c r="M6942" s="55" t="s">
        <v>2455</v>
      </c>
      <c r="N6942" s="788" t="s">
        <v>8107</v>
      </c>
    </row>
    <row r="6943" spans="1:14" ht="15">
      <c r="A6943" s="282">
        <v>45984</v>
      </c>
      <c r="B6943" s="55" t="s">
        <v>8159</v>
      </c>
      <c r="C6943" s="786">
        <v>81338</v>
      </c>
      <c r="D6943" s="786" t="s">
        <v>3895</v>
      </c>
      <c r="E6943" s="786">
        <v>110</v>
      </c>
      <c r="F6943" s="786">
        <v>4010</v>
      </c>
      <c r="G6943" s="786" t="s">
        <v>8189</v>
      </c>
      <c r="H6943" s="786" t="s">
        <v>1573</v>
      </c>
      <c r="J6943" s="786">
        <v>1</v>
      </c>
      <c r="K6943" s="786">
        <v>7.2</v>
      </c>
      <c r="L6943" s="786">
        <v>7.2</v>
      </c>
      <c r="M6943" s="55" t="s">
        <v>2455</v>
      </c>
      <c r="N6943" s="788" t="s">
        <v>8107</v>
      </c>
    </row>
    <row r="6944" spans="1:14" ht="15">
      <c r="A6944" s="282">
        <v>45984</v>
      </c>
      <c r="B6944" s="55" t="s">
        <v>8159</v>
      </c>
      <c r="C6944" s="784">
        <v>68010</v>
      </c>
      <c r="D6944" s="784" t="s">
        <v>6179</v>
      </c>
      <c r="E6944" s="784">
        <v>120</v>
      </c>
      <c r="F6944" s="784">
        <v>4010</v>
      </c>
      <c r="G6944" s="784" t="s">
        <v>6180</v>
      </c>
      <c r="H6944" s="784" t="s">
        <v>1573</v>
      </c>
      <c r="J6944" s="784">
        <v>1</v>
      </c>
      <c r="K6944" s="784">
        <v>6.26</v>
      </c>
      <c r="L6944" s="784">
        <v>6.26</v>
      </c>
      <c r="M6944" s="55" t="s">
        <v>2455</v>
      </c>
      <c r="N6944" s="788" t="s">
        <v>8107</v>
      </c>
    </row>
    <row r="6945" spans="1:14" ht="15">
      <c r="A6945" s="282">
        <v>45984</v>
      </c>
      <c r="B6945" s="55" t="s">
        <v>8159</v>
      </c>
      <c r="C6945" s="786">
        <v>83553</v>
      </c>
      <c r="D6945" s="786" t="s">
        <v>6928</v>
      </c>
      <c r="E6945" s="786" t="s">
        <v>441</v>
      </c>
      <c r="F6945" s="786">
        <v>4010</v>
      </c>
      <c r="G6945" s="786" t="s">
        <v>8190</v>
      </c>
      <c r="H6945" s="786" t="s">
        <v>1573</v>
      </c>
      <c r="J6945" s="786">
        <v>1</v>
      </c>
      <c r="K6945" s="786">
        <v>12.44</v>
      </c>
      <c r="L6945" s="786">
        <v>12.44</v>
      </c>
      <c r="M6945" s="55" t="s">
        <v>2455</v>
      </c>
      <c r="N6945" s="788" t="s">
        <v>8107</v>
      </c>
    </row>
    <row r="6946" spans="1:14" ht="15">
      <c r="A6946" s="282">
        <v>45984</v>
      </c>
      <c r="B6946" s="55" t="s">
        <v>8159</v>
      </c>
      <c r="C6946" s="784">
        <v>83570</v>
      </c>
      <c r="D6946" s="784" t="s">
        <v>6747</v>
      </c>
      <c r="E6946" s="784">
        <v>85</v>
      </c>
      <c r="F6946" s="784">
        <v>4010</v>
      </c>
      <c r="G6946" s="784" t="s">
        <v>8191</v>
      </c>
      <c r="H6946" s="784" t="s">
        <v>1573</v>
      </c>
      <c r="J6946" s="784">
        <v>1</v>
      </c>
      <c r="K6946" s="784">
        <v>6.91</v>
      </c>
      <c r="L6946" s="784">
        <v>6.91</v>
      </c>
      <c r="M6946" s="55" t="s">
        <v>2455</v>
      </c>
      <c r="N6946" s="788" t="s">
        <v>8107</v>
      </c>
    </row>
    <row r="6947" spans="1:14" ht="15">
      <c r="A6947" s="282">
        <v>45984</v>
      </c>
      <c r="B6947" s="55" t="s">
        <v>8159</v>
      </c>
      <c r="C6947" s="786">
        <v>83637</v>
      </c>
      <c r="D6947" s="786" t="s">
        <v>2255</v>
      </c>
      <c r="E6947" s="786" t="s">
        <v>2296</v>
      </c>
      <c r="F6947" s="786">
        <v>4010</v>
      </c>
      <c r="G6947" s="786" t="s">
        <v>8192</v>
      </c>
      <c r="H6947" s="786" t="s">
        <v>1573</v>
      </c>
      <c r="J6947" s="786">
        <v>1</v>
      </c>
      <c r="K6947" s="786">
        <v>15.96</v>
      </c>
      <c r="L6947" s="786">
        <v>15.96</v>
      </c>
      <c r="M6947" s="55" t="s">
        <v>2455</v>
      </c>
      <c r="N6947" s="788" t="s">
        <v>8107</v>
      </c>
    </row>
    <row r="6948" spans="1:14" ht="15">
      <c r="A6948" s="282">
        <v>45984</v>
      </c>
      <c r="B6948" s="55" t="s">
        <v>8159</v>
      </c>
      <c r="C6948" s="784">
        <v>33175</v>
      </c>
      <c r="D6948" s="784" t="s">
        <v>2560</v>
      </c>
      <c r="E6948" s="784">
        <v>90</v>
      </c>
      <c r="F6948" s="784">
        <v>4010</v>
      </c>
      <c r="G6948" s="784" t="s">
        <v>8193</v>
      </c>
      <c r="H6948" s="784" t="s">
        <v>1573</v>
      </c>
      <c r="J6948" s="784">
        <v>1</v>
      </c>
      <c r="K6948" s="784">
        <v>8.06</v>
      </c>
      <c r="L6948" s="784">
        <v>8.06</v>
      </c>
      <c r="M6948" s="55" t="s">
        <v>2455</v>
      </c>
      <c r="N6948" s="788" t="s">
        <v>8107</v>
      </c>
    </row>
    <row r="6949" spans="1:14" ht="15">
      <c r="A6949" s="282">
        <v>45984</v>
      </c>
      <c r="B6949" s="55" t="s">
        <v>8159</v>
      </c>
      <c r="C6949" s="786">
        <v>83681</v>
      </c>
      <c r="D6949" s="786" t="s">
        <v>7459</v>
      </c>
      <c r="E6949" s="786">
        <v>90</v>
      </c>
      <c r="F6949" s="786">
        <v>4010</v>
      </c>
      <c r="G6949" s="786" t="s">
        <v>8194</v>
      </c>
      <c r="H6949" s="786" t="s">
        <v>1573</v>
      </c>
      <c r="J6949" s="786">
        <v>1</v>
      </c>
      <c r="K6949" s="786">
        <v>10.84</v>
      </c>
      <c r="L6949" s="786">
        <v>10.84</v>
      </c>
      <c r="M6949" s="55" t="s">
        <v>2455</v>
      </c>
      <c r="N6949" s="788" t="s">
        <v>8107</v>
      </c>
    </row>
    <row r="6950" spans="1:14" ht="15">
      <c r="A6950" s="282">
        <v>45984</v>
      </c>
      <c r="B6950" s="55" t="s">
        <v>8159</v>
      </c>
      <c r="C6950" s="784">
        <v>82008</v>
      </c>
      <c r="D6950" s="784" t="s">
        <v>5755</v>
      </c>
      <c r="E6950" s="784">
        <v>120</v>
      </c>
      <c r="F6950" s="784">
        <v>4010</v>
      </c>
      <c r="G6950" s="784" t="s">
        <v>8195</v>
      </c>
      <c r="H6950" s="784" t="s">
        <v>1573</v>
      </c>
      <c r="J6950" s="784">
        <v>1</v>
      </c>
      <c r="K6950" s="784">
        <v>6.95</v>
      </c>
      <c r="L6950" s="784">
        <v>6.95</v>
      </c>
      <c r="M6950" s="55" t="s">
        <v>2455</v>
      </c>
      <c r="N6950" s="788" t="s">
        <v>8107</v>
      </c>
    </row>
    <row r="6951" spans="1:14" ht="15">
      <c r="A6951" s="282">
        <v>45984</v>
      </c>
      <c r="B6951" s="55" t="s">
        <v>8159</v>
      </c>
      <c r="C6951" s="786">
        <v>82008</v>
      </c>
      <c r="D6951" s="786" t="s">
        <v>5755</v>
      </c>
      <c r="E6951" s="786">
        <v>120</v>
      </c>
      <c r="F6951" s="786">
        <v>4010</v>
      </c>
      <c r="G6951" s="786" t="s">
        <v>8195</v>
      </c>
      <c r="H6951" s="786" t="s">
        <v>1573</v>
      </c>
      <c r="J6951" s="786">
        <v>1</v>
      </c>
      <c r="K6951" s="786">
        <v>6.95</v>
      </c>
      <c r="L6951" s="786">
        <v>6.95</v>
      </c>
      <c r="M6951" s="55" t="s">
        <v>2455</v>
      </c>
      <c r="N6951" s="788" t="s">
        <v>8107</v>
      </c>
    </row>
    <row r="6952" spans="1:14" ht="15">
      <c r="A6952" s="282">
        <v>45984</v>
      </c>
      <c r="B6952" s="55" t="s">
        <v>8159</v>
      </c>
      <c r="C6952" s="784">
        <v>58665</v>
      </c>
      <c r="D6952" s="784">
        <v>11</v>
      </c>
      <c r="E6952" s="784" t="s">
        <v>2230</v>
      </c>
      <c r="F6952" s="784">
        <v>4010</v>
      </c>
      <c r="G6952" s="784" t="s">
        <v>8196</v>
      </c>
      <c r="H6952" s="784" t="s">
        <v>1573</v>
      </c>
      <c r="J6952" s="784">
        <v>1</v>
      </c>
      <c r="K6952" s="784">
        <v>8.4</v>
      </c>
      <c r="L6952" s="784">
        <v>8.4</v>
      </c>
      <c r="M6952" s="55" t="s">
        <v>2455</v>
      </c>
      <c r="N6952" s="788" t="s">
        <v>8107</v>
      </c>
    </row>
    <row r="6953" spans="1:14" ht="15">
      <c r="A6953" s="282">
        <v>45984</v>
      </c>
      <c r="B6953" s="55" t="s">
        <v>8159</v>
      </c>
      <c r="C6953" s="786">
        <v>83608</v>
      </c>
      <c r="D6953" s="786" t="s">
        <v>7199</v>
      </c>
      <c r="E6953" s="786">
        <v>140</v>
      </c>
      <c r="F6953" s="786">
        <v>4010</v>
      </c>
      <c r="G6953" s="786" t="s">
        <v>8197</v>
      </c>
      <c r="H6953" s="786" t="s">
        <v>1573</v>
      </c>
      <c r="J6953" s="786">
        <v>1</v>
      </c>
      <c r="K6953" s="786">
        <v>13.64</v>
      </c>
      <c r="L6953" s="786">
        <v>13.64</v>
      </c>
      <c r="M6953" s="55" t="s">
        <v>2455</v>
      </c>
      <c r="N6953" s="788" t="s">
        <v>8107</v>
      </c>
    </row>
    <row r="6954" spans="1:14" ht="15">
      <c r="A6954" s="282">
        <v>45984</v>
      </c>
      <c r="B6954" s="55" t="s">
        <v>8159</v>
      </c>
      <c r="C6954" s="784">
        <v>50763</v>
      </c>
      <c r="D6954" s="784" t="s">
        <v>5825</v>
      </c>
      <c r="E6954" s="784" t="s">
        <v>2061</v>
      </c>
      <c r="F6954" s="784">
        <v>4010</v>
      </c>
      <c r="G6954" s="784" t="s">
        <v>8198</v>
      </c>
      <c r="H6954" s="784" t="s">
        <v>1573</v>
      </c>
      <c r="J6954" s="784">
        <v>1</v>
      </c>
      <c r="K6954" s="784">
        <v>3.88</v>
      </c>
      <c r="L6954" s="784">
        <v>3.88</v>
      </c>
      <c r="M6954" s="55" t="s">
        <v>2455</v>
      </c>
      <c r="N6954" s="788" t="s">
        <v>8107</v>
      </c>
    </row>
    <row r="6955" spans="1:14" ht="15">
      <c r="A6955" s="282">
        <v>45984</v>
      </c>
      <c r="B6955" s="55" t="s">
        <v>8159</v>
      </c>
      <c r="C6955" s="786">
        <v>80039</v>
      </c>
      <c r="D6955" s="786" t="s">
        <v>7651</v>
      </c>
      <c r="E6955" s="786" t="s">
        <v>2061</v>
      </c>
      <c r="F6955" s="786">
        <v>4010</v>
      </c>
      <c r="G6955" s="786" t="s">
        <v>8199</v>
      </c>
      <c r="H6955" s="786" t="s">
        <v>1573</v>
      </c>
      <c r="J6955" s="786">
        <v>1</v>
      </c>
      <c r="K6955" s="786">
        <v>10.08</v>
      </c>
      <c r="L6955" s="786">
        <v>10.08</v>
      </c>
      <c r="M6955" s="55" t="s">
        <v>2455</v>
      </c>
      <c r="N6955" s="788" t="s">
        <v>8107</v>
      </c>
    </row>
    <row r="6956" spans="1:14" ht="15">
      <c r="A6956" s="282">
        <v>45984</v>
      </c>
      <c r="B6956" s="55" t="s">
        <v>8159</v>
      </c>
      <c r="C6956" s="784">
        <v>83403</v>
      </c>
      <c r="D6956" s="784" t="s">
        <v>5112</v>
      </c>
      <c r="E6956" s="784">
        <v>85</v>
      </c>
      <c r="F6956" s="784">
        <v>4010</v>
      </c>
      <c r="G6956" s="784" t="s">
        <v>8200</v>
      </c>
      <c r="H6956" s="784" t="s">
        <v>1573</v>
      </c>
      <c r="J6956" s="784">
        <v>1</v>
      </c>
      <c r="K6956" s="784">
        <v>7.52</v>
      </c>
      <c r="L6956" s="784">
        <v>7.52</v>
      </c>
      <c r="M6956" s="55" t="s">
        <v>2455</v>
      </c>
      <c r="N6956" s="788" t="s">
        <v>8107</v>
      </c>
    </row>
    <row r="6957" spans="1:14" ht="15">
      <c r="A6957" s="282">
        <v>45984</v>
      </c>
      <c r="B6957" s="55" t="s">
        <v>8159</v>
      </c>
      <c r="C6957" s="786">
        <v>82834</v>
      </c>
      <c r="D6957" s="786" t="s">
        <v>5109</v>
      </c>
      <c r="E6957" s="786" t="s">
        <v>441</v>
      </c>
      <c r="F6957" s="786">
        <v>4010</v>
      </c>
      <c r="G6957" s="786" t="s">
        <v>8201</v>
      </c>
      <c r="H6957" s="786" t="s">
        <v>1573</v>
      </c>
      <c r="J6957" s="786">
        <v>1</v>
      </c>
      <c r="K6957" s="786">
        <v>30.66</v>
      </c>
      <c r="L6957" s="786">
        <v>30.66</v>
      </c>
      <c r="M6957" s="55" t="s">
        <v>2455</v>
      </c>
      <c r="N6957" s="788" t="s">
        <v>8107</v>
      </c>
    </row>
    <row r="6958" spans="1:14" ht="15">
      <c r="A6958" s="282">
        <v>45984</v>
      </c>
      <c r="B6958" s="55" t="s">
        <v>8159</v>
      </c>
      <c r="C6958" s="784">
        <v>83462</v>
      </c>
      <c r="D6958" s="784" t="s">
        <v>7171</v>
      </c>
      <c r="E6958" s="784" t="s">
        <v>289</v>
      </c>
      <c r="F6958" s="784">
        <v>4010</v>
      </c>
      <c r="G6958" s="784" t="s">
        <v>4558</v>
      </c>
      <c r="H6958" s="784" t="s">
        <v>1573</v>
      </c>
      <c r="J6958" s="784">
        <v>1</v>
      </c>
      <c r="K6958" s="784">
        <v>35.44</v>
      </c>
      <c r="L6958" s="784">
        <v>35.44</v>
      </c>
      <c r="M6958" s="55" t="s">
        <v>2455</v>
      </c>
      <c r="N6958" s="788" t="s">
        <v>8107</v>
      </c>
    </row>
    <row r="6959" spans="1:14" ht="15">
      <c r="A6959" s="282">
        <v>45984</v>
      </c>
      <c r="B6959" s="55" t="s">
        <v>8159</v>
      </c>
      <c r="C6959" s="786">
        <v>64956</v>
      </c>
      <c r="D6959" s="786">
        <v>550</v>
      </c>
      <c r="E6959" s="786">
        <v>130</v>
      </c>
      <c r="F6959" s="786">
        <v>4010</v>
      </c>
      <c r="G6959" s="786" t="s">
        <v>8202</v>
      </c>
      <c r="H6959" s="786" t="s">
        <v>1573</v>
      </c>
      <c r="J6959" s="786">
        <v>1</v>
      </c>
      <c r="K6959" s="786">
        <v>5.41</v>
      </c>
      <c r="L6959" s="786">
        <v>5.41</v>
      </c>
      <c r="M6959" s="55" t="s">
        <v>2455</v>
      </c>
      <c r="N6959" s="788" t="s">
        <v>8107</v>
      </c>
    </row>
    <row r="6960" spans="1:14" ht="15">
      <c r="A6960" s="282">
        <v>45984</v>
      </c>
      <c r="B6960" s="55" t="s">
        <v>8159</v>
      </c>
      <c r="C6960" s="784">
        <v>83733</v>
      </c>
      <c r="D6960" s="784" t="s">
        <v>2292</v>
      </c>
      <c r="E6960" s="784">
        <v>130</v>
      </c>
      <c r="F6960" s="784">
        <v>4010</v>
      </c>
      <c r="G6960" s="784" t="s">
        <v>4027</v>
      </c>
      <c r="H6960" s="784" t="s">
        <v>1573</v>
      </c>
      <c r="J6960" s="784">
        <v>1</v>
      </c>
      <c r="K6960" s="784">
        <v>6.53</v>
      </c>
      <c r="L6960" s="784">
        <v>6.53</v>
      </c>
      <c r="M6960" s="55" t="s">
        <v>2455</v>
      </c>
      <c r="N6960" s="788" t="s">
        <v>8107</v>
      </c>
    </row>
    <row r="6961" spans="1:14" ht="15">
      <c r="A6961" s="282">
        <v>45984</v>
      </c>
      <c r="B6961" s="55" t="s">
        <v>8159</v>
      </c>
      <c r="C6961" s="786">
        <v>59852</v>
      </c>
      <c r="D6961" s="786" t="s">
        <v>2988</v>
      </c>
      <c r="E6961" s="786">
        <v>130</v>
      </c>
      <c r="F6961" s="786">
        <v>4010</v>
      </c>
      <c r="G6961" s="786" t="s">
        <v>8203</v>
      </c>
      <c r="H6961" s="786" t="s">
        <v>1573</v>
      </c>
      <c r="J6961" s="786">
        <v>1</v>
      </c>
      <c r="K6961" s="786">
        <v>6.82</v>
      </c>
      <c r="L6961" s="786">
        <v>6.82</v>
      </c>
      <c r="M6961" s="55" t="s">
        <v>2455</v>
      </c>
      <c r="N6961" s="788" t="s">
        <v>8107</v>
      </c>
    </row>
    <row r="6962" spans="1:14" ht="15">
      <c r="A6962" s="282">
        <v>45984</v>
      </c>
      <c r="B6962" s="55" t="s">
        <v>8159</v>
      </c>
      <c r="C6962" s="784">
        <v>67366</v>
      </c>
      <c r="D6962" s="784" t="s">
        <v>8204</v>
      </c>
      <c r="E6962" s="784">
        <v>100</v>
      </c>
      <c r="F6962" s="784">
        <v>4010</v>
      </c>
      <c r="G6962" s="784" t="s">
        <v>2244</v>
      </c>
      <c r="H6962" s="784" t="s">
        <v>1573</v>
      </c>
      <c r="J6962" s="784">
        <v>1</v>
      </c>
      <c r="K6962" s="784">
        <v>5.98</v>
      </c>
      <c r="L6962" s="784">
        <v>5.98</v>
      </c>
      <c r="M6962" s="55" t="s">
        <v>2455</v>
      </c>
      <c r="N6962" s="788" t="s">
        <v>8107</v>
      </c>
    </row>
    <row r="6963" spans="1:14" ht="15">
      <c r="A6963" s="282">
        <v>45984</v>
      </c>
      <c r="B6963" s="55" t="s">
        <v>8159</v>
      </c>
      <c r="C6963" s="786">
        <v>83553</v>
      </c>
      <c r="D6963" s="786" t="s">
        <v>2710</v>
      </c>
      <c r="E6963" s="786" t="s">
        <v>2061</v>
      </c>
      <c r="F6963" s="786">
        <v>4010</v>
      </c>
      <c r="G6963" s="786" t="s">
        <v>5715</v>
      </c>
      <c r="H6963" s="786" t="s">
        <v>1573</v>
      </c>
      <c r="J6963" s="786">
        <v>1</v>
      </c>
      <c r="K6963" s="786">
        <v>16.04</v>
      </c>
      <c r="L6963" s="786">
        <v>16.04</v>
      </c>
      <c r="M6963" s="55" t="s">
        <v>2455</v>
      </c>
      <c r="N6963" s="788" t="s">
        <v>8107</v>
      </c>
    </row>
    <row r="6964" spans="1:14" ht="15">
      <c r="A6964" s="282">
        <v>45984</v>
      </c>
      <c r="B6964" s="55" t="s">
        <v>8159</v>
      </c>
      <c r="C6964" s="784">
        <v>84297</v>
      </c>
      <c r="D6964" s="784" t="s">
        <v>2653</v>
      </c>
      <c r="E6964" s="784">
        <v>160</v>
      </c>
      <c r="F6964" s="784">
        <v>4010</v>
      </c>
      <c r="G6964" s="784" t="s">
        <v>8205</v>
      </c>
      <c r="H6964" s="784" t="s">
        <v>1573</v>
      </c>
      <c r="J6964" s="784">
        <v>1</v>
      </c>
      <c r="K6964" s="784">
        <v>7.15</v>
      </c>
      <c r="L6964" s="784">
        <v>7.15</v>
      </c>
      <c r="M6964" s="55" t="s">
        <v>2455</v>
      </c>
      <c r="N6964" s="788" t="s">
        <v>8107</v>
      </c>
    </row>
    <row r="6965" spans="1:14" ht="15">
      <c r="A6965" s="282">
        <v>45984</v>
      </c>
      <c r="B6965" s="55" t="s">
        <v>8159</v>
      </c>
      <c r="C6965" s="786">
        <v>83587</v>
      </c>
      <c r="D6965" s="786" t="s">
        <v>6320</v>
      </c>
      <c r="E6965" s="786">
        <v>140</v>
      </c>
      <c r="F6965" s="786">
        <v>4010</v>
      </c>
      <c r="G6965" s="786" t="s">
        <v>8206</v>
      </c>
      <c r="H6965" s="786" t="s">
        <v>1573</v>
      </c>
      <c r="J6965" s="786">
        <v>1</v>
      </c>
      <c r="K6965" s="786">
        <v>18.41</v>
      </c>
      <c r="L6965" s="786">
        <v>18.41</v>
      </c>
      <c r="M6965" s="55" t="s">
        <v>2455</v>
      </c>
      <c r="N6965" s="788" t="s">
        <v>8107</v>
      </c>
    </row>
    <row r="6966" spans="1:14" ht="15">
      <c r="A6966" s="282">
        <v>45984</v>
      </c>
      <c r="B6966" s="55" t="s">
        <v>8159</v>
      </c>
      <c r="C6966" s="784">
        <v>83755</v>
      </c>
      <c r="D6966" s="784" t="s">
        <v>6983</v>
      </c>
      <c r="E6966" s="784">
        <v>80</v>
      </c>
      <c r="F6966" s="784">
        <v>4010</v>
      </c>
      <c r="G6966" s="784" t="s">
        <v>8207</v>
      </c>
      <c r="H6966" s="784" t="s">
        <v>1573</v>
      </c>
      <c r="J6966" s="784">
        <v>1</v>
      </c>
      <c r="K6966" s="784">
        <v>5.86</v>
      </c>
      <c r="L6966" s="784">
        <v>5.86</v>
      </c>
      <c r="M6966" s="55" t="s">
        <v>2455</v>
      </c>
      <c r="N6966" s="788" t="s">
        <v>8107</v>
      </c>
    </row>
    <row r="6967" spans="1:14" ht="15">
      <c r="A6967" s="282">
        <v>45984</v>
      </c>
      <c r="B6967" s="55" t="s">
        <v>8159</v>
      </c>
      <c r="C6967" s="786">
        <v>83594</v>
      </c>
      <c r="D6967" s="786" t="s">
        <v>8208</v>
      </c>
      <c r="E6967" s="786" t="s">
        <v>2230</v>
      </c>
      <c r="F6967" s="786">
        <v>4010</v>
      </c>
      <c r="G6967" s="786" t="s">
        <v>8209</v>
      </c>
      <c r="H6967" s="786" t="s">
        <v>1573</v>
      </c>
      <c r="J6967" s="786">
        <v>1</v>
      </c>
      <c r="K6967" s="786">
        <v>14.02</v>
      </c>
      <c r="L6967" s="786">
        <v>14.02</v>
      </c>
      <c r="M6967" s="55" t="s">
        <v>2455</v>
      </c>
      <c r="N6967" s="788" t="s">
        <v>8107</v>
      </c>
    </row>
    <row r="6968" spans="1:14" ht="15">
      <c r="A6968" s="282">
        <v>45984</v>
      </c>
      <c r="B6968" s="55" t="s">
        <v>8159</v>
      </c>
      <c r="C6968" s="784">
        <v>59852</v>
      </c>
      <c r="D6968" s="784" t="s">
        <v>2255</v>
      </c>
      <c r="E6968" s="784">
        <v>85</v>
      </c>
      <c r="F6968" s="784">
        <v>4010</v>
      </c>
      <c r="G6968" s="784" t="s">
        <v>8210</v>
      </c>
      <c r="H6968" s="784" t="s">
        <v>1573</v>
      </c>
      <c r="J6968" s="784">
        <v>1</v>
      </c>
      <c r="K6968" s="784">
        <v>7.12</v>
      </c>
      <c r="L6968" s="784">
        <v>7.12</v>
      </c>
      <c r="M6968" s="55" t="s">
        <v>2455</v>
      </c>
      <c r="N6968" s="788" t="s">
        <v>8107</v>
      </c>
    </row>
    <row r="6969" spans="1:14" ht="15">
      <c r="A6969" s="282">
        <v>45984</v>
      </c>
      <c r="B6969" s="55" t="s">
        <v>8159</v>
      </c>
      <c r="C6969" s="786">
        <v>82057</v>
      </c>
      <c r="D6969" s="786" t="s">
        <v>2981</v>
      </c>
      <c r="E6969" s="786" t="s">
        <v>441</v>
      </c>
      <c r="F6969" s="786">
        <v>4010</v>
      </c>
      <c r="G6969" s="786" t="s">
        <v>8211</v>
      </c>
      <c r="H6969" s="786" t="s">
        <v>1573</v>
      </c>
      <c r="J6969" s="786">
        <v>2</v>
      </c>
      <c r="K6969" s="786">
        <v>9.0299999999999994</v>
      </c>
      <c r="L6969" s="786">
        <v>18.059999999999999</v>
      </c>
      <c r="M6969" s="55" t="s">
        <v>2455</v>
      </c>
      <c r="N6969" s="788" t="s">
        <v>8107</v>
      </c>
    </row>
    <row r="6970" spans="1:14" ht="15">
      <c r="A6970" s="282">
        <v>45984</v>
      </c>
      <c r="B6970" s="55" t="s">
        <v>8159</v>
      </c>
      <c r="C6970" s="784">
        <v>58665</v>
      </c>
      <c r="D6970" s="784" t="s">
        <v>5859</v>
      </c>
      <c r="E6970" s="784" t="s">
        <v>2230</v>
      </c>
      <c r="F6970" s="784">
        <v>4010</v>
      </c>
      <c r="G6970" s="784" t="s">
        <v>8212</v>
      </c>
      <c r="H6970" s="784" t="s">
        <v>1573</v>
      </c>
      <c r="J6970" s="784">
        <v>1</v>
      </c>
      <c r="K6970" s="784">
        <v>8.6199999999999992</v>
      </c>
      <c r="L6970" s="784">
        <v>8.6199999999999992</v>
      </c>
      <c r="M6970" s="55" t="s">
        <v>2455</v>
      </c>
      <c r="N6970" s="788" t="s">
        <v>8107</v>
      </c>
    </row>
    <row r="6971" spans="1:14" ht="15">
      <c r="A6971" s="282">
        <v>45984</v>
      </c>
      <c r="B6971" s="55" t="s">
        <v>8159</v>
      </c>
      <c r="C6971" s="786">
        <v>52706</v>
      </c>
      <c r="D6971" s="786" t="s">
        <v>2577</v>
      </c>
      <c r="E6971" s="786">
        <v>110</v>
      </c>
      <c r="F6971" s="786">
        <v>4010</v>
      </c>
      <c r="G6971" s="786" t="s">
        <v>6657</v>
      </c>
      <c r="H6971" s="786" t="s">
        <v>1573</v>
      </c>
      <c r="J6971" s="786">
        <v>1</v>
      </c>
      <c r="K6971" s="786">
        <v>8.2200000000000006</v>
      </c>
      <c r="L6971" s="786">
        <v>8.2200000000000006</v>
      </c>
      <c r="M6971" s="55" t="s">
        <v>2455</v>
      </c>
      <c r="N6971" s="788" t="s">
        <v>8107</v>
      </c>
    </row>
    <row r="6972" spans="1:14" ht="15">
      <c r="A6972" s="282">
        <v>45984</v>
      </c>
      <c r="B6972" s="55" t="s">
        <v>8159</v>
      </c>
      <c r="C6972" s="784">
        <v>80046</v>
      </c>
      <c r="D6972" s="784" t="s">
        <v>6086</v>
      </c>
      <c r="E6972" s="784" t="s">
        <v>441</v>
      </c>
      <c r="F6972" s="784">
        <v>4010</v>
      </c>
      <c r="G6972" s="784" t="s">
        <v>8213</v>
      </c>
      <c r="H6972" s="784" t="s">
        <v>1573</v>
      </c>
      <c r="J6972" s="784">
        <v>1</v>
      </c>
      <c r="K6972" s="784">
        <v>11.79</v>
      </c>
      <c r="L6972" s="784">
        <v>11.79</v>
      </c>
      <c r="M6972" s="55" t="s">
        <v>2455</v>
      </c>
      <c r="N6972" s="788" t="s">
        <v>8107</v>
      </c>
    </row>
    <row r="6973" spans="1:14" ht="15">
      <c r="A6973" s="282">
        <v>45984</v>
      </c>
      <c r="B6973" s="55" t="s">
        <v>8159</v>
      </c>
      <c r="C6973" s="786">
        <v>82365</v>
      </c>
      <c r="D6973" s="786" t="s">
        <v>6928</v>
      </c>
      <c r="E6973" s="786" t="s">
        <v>2296</v>
      </c>
      <c r="F6973" s="786">
        <v>4010</v>
      </c>
      <c r="G6973" s="786" t="s">
        <v>5465</v>
      </c>
      <c r="H6973" s="786" t="s">
        <v>1573</v>
      </c>
      <c r="J6973" s="786">
        <v>1</v>
      </c>
      <c r="K6973" s="786">
        <v>9.0299999999999994</v>
      </c>
      <c r="L6973" s="786">
        <v>9.0299999999999994</v>
      </c>
      <c r="M6973" s="55" t="s">
        <v>2455</v>
      </c>
      <c r="N6973" s="788" t="s">
        <v>8107</v>
      </c>
    </row>
    <row r="6974" spans="1:14" ht="15">
      <c r="A6974" s="282">
        <v>45984</v>
      </c>
      <c r="B6974" s="55" t="s">
        <v>8159</v>
      </c>
      <c r="C6974" s="784">
        <v>80039</v>
      </c>
      <c r="D6974" s="784" t="s">
        <v>5595</v>
      </c>
      <c r="E6974" s="784" t="s">
        <v>441</v>
      </c>
      <c r="F6974" s="784">
        <v>4010</v>
      </c>
      <c r="G6974" s="784" t="s">
        <v>8214</v>
      </c>
      <c r="H6974" s="784" t="s">
        <v>1573</v>
      </c>
      <c r="J6974" s="784">
        <v>1</v>
      </c>
      <c r="K6974" s="784">
        <v>8.82</v>
      </c>
      <c r="L6974" s="784">
        <v>8.82</v>
      </c>
      <c r="M6974" s="55" t="s">
        <v>2455</v>
      </c>
      <c r="N6974" s="788" t="s">
        <v>8107</v>
      </c>
    </row>
    <row r="6975" spans="1:14" ht="15">
      <c r="A6975" s="282">
        <v>45984</v>
      </c>
      <c r="B6975" s="55" t="s">
        <v>8215</v>
      </c>
      <c r="C6975" s="784">
        <v>50764</v>
      </c>
      <c r="D6975" s="784" t="s">
        <v>5492</v>
      </c>
      <c r="E6975" s="784" t="s">
        <v>2061</v>
      </c>
      <c r="F6975" s="784">
        <v>4010</v>
      </c>
      <c r="G6975" s="784" t="s">
        <v>8216</v>
      </c>
      <c r="H6975" s="784" t="s">
        <v>1573</v>
      </c>
      <c r="J6975" s="55">
        <v>-1</v>
      </c>
      <c r="K6975" s="791">
        <v>4.5999999999999996</v>
      </c>
      <c r="L6975" s="791">
        <v>-4.5999999999999996</v>
      </c>
      <c r="M6975" s="55" t="s">
        <v>2287</v>
      </c>
    </row>
    <row r="6976" spans="1:14" ht="15">
      <c r="A6976" s="282">
        <v>45984</v>
      </c>
      <c r="B6976" s="55" t="s">
        <v>8215</v>
      </c>
      <c r="C6976" s="786">
        <v>83403</v>
      </c>
      <c r="D6976" s="786" t="s">
        <v>6432</v>
      </c>
      <c r="E6976" s="786">
        <v>70</v>
      </c>
      <c r="F6976" s="786">
        <v>4010</v>
      </c>
      <c r="G6976" s="786" t="s">
        <v>6433</v>
      </c>
      <c r="H6976" s="786" t="s">
        <v>1573</v>
      </c>
      <c r="J6976" s="55">
        <v>-1</v>
      </c>
      <c r="K6976" s="791">
        <v>7.25</v>
      </c>
      <c r="L6976" s="791">
        <v>-7.25</v>
      </c>
      <c r="M6976" s="55" t="s">
        <v>2287</v>
      </c>
    </row>
    <row r="6977" spans="1:13" ht="15">
      <c r="A6977" s="282">
        <v>45984</v>
      </c>
      <c r="B6977" s="55" t="s">
        <v>8217</v>
      </c>
      <c r="C6977" s="784">
        <v>58663</v>
      </c>
      <c r="D6977" s="784" t="s">
        <v>6216</v>
      </c>
      <c r="E6977" s="784" t="s">
        <v>2061</v>
      </c>
      <c r="F6977" s="784">
        <v>4010</v>
      </c>
      <c r="G6977" s="784" t="s">
        <v>8218</v>
      </c>
      <c r="H6977" s="784" t="s">
        <v>1573</v>
      </c>
      <c r="J6977" s="55">
        <v>-1</v>
      </c>
      <c r="K6977" s="791">
        <v>7.94</v>
      </c>
      <c r="L6977" s="791">
        <v>-7.94</v>
      </c>
      <c r="M6977" s="55" t="s">
        <v>2864</v>
      </c>
    </row>
    <row r="6978" spans="1:13" ht="15">
      <c r="A6978" s="282">
        <v>45984</v>
      </c>
      <c r="B6978" s="55" t="s">
        <v>8219</v>
      </c>
      <c r="C6978" s="784">
        <v>83340</v>
      </c>
      <c r="D6978" s="784">
        <v>15</v>
      </c>
      <c r="E6978" s="784">
        <v>85</v>
      </c>
      <c r="F6978" s="784">
        <v>4010</v>
      </c>
      <c r="G6978" s="784" t="s">
        <v>8220</v>
      </c>
      <c r="H6978" s="784" t="s">
        <v>1573</v>
      </c>
      <c r="I6978" s="797">
        <v>25</v>
      </c>
      <c r="J6978" s="784">
        <v>25</v>
      </c>
      <c r="K6978" s="784">
        <v>4.04</v>
      </c>
      <c r="L6978" s="793">
        <v>101</v>
      </c>
      <c r="M6978" s="55" t="s">
        <v>2547</v>
      </c>
    </row>
    <row r="6979" spans="1:13" ht="15">
      <c r="A6979" s="282">
        <v>45984</v>
      </c>
      <c r="B6979" s="55" t="s">
        <v>8219</v>
      </c>
      <c r="C6979" s="786">
        <v>83340</v>
      </c>
      <c r="D6979" s="786">
        <v>15</v>
      </c>
      <c r="E6979" s="786">
        <v>60</v>
      </c>
      <c r="F6979" s="786">
        <v>4010</v>
      </c>
      <c r="G6979" s="786" t="s">
        <v>8221</v>
      </c>
      <c r="H6979" s="784" t="s">
        <v>1573</v>
      </c>
      <c r="I6979" s="798">
        <v>-29</v>
      </c>
      <c r="J6979" s="786">
        <v>-29</v>
      </c>
      <c r="K6979" s="786">
        <v>4.04</v>
      </c>
      <c r="L6979" s="796">
        <v>-117.16</v>
      </c>
      <c r="M6979" s="55" t="s">
        <v>2547</v>
      </c>
    </row>
    <row r="6980" spans="1:13" ht="15">
      <c r="A6980" s="282">
        <v>45984</v>
      </c>
      <c r="B6980" s="55" t="s">
        <v>8222</v>
      </c>
      <c r="C6980" s="784">
        <v>82474</v>
      </c>
      <c r="D6980" s="784" t="s">
        <v>4712</v>
      </c>
      <c r="E6980" s="784" t="s">
        <v>2061</v>
      </c>
      <c r="F6980" s="784">
        <v>4010</v>
      </c>
      <c r="G6980" s="784" t="s">
        <v>7414</v>
      </c>
      <c r="H6980" s="784" t="s">
        <v>1573</v>
      </c>
      <c r="I6980" s="797">
        <v>3</v>
      </c>
      <c r="J6980" s="784">
        <v>3</v>
      </c>
      <c r="K6980" s="784">
        <v>11.3</v>
      </c>
      <c r="L6980" s="793">
        <v>33.9</v>
      </c>
      <c r="M6980" s="55" t="s">
        <v>2455</v>
      </c>
    </row>
    <row r="6981" spans="1:13" ht="15">
      <c r="A6981" s="282">
        <v>45984</v>
      </c>
      <c r="B6981" s="55" t="s">
        <v>8222</v>
      </c>
      <c r="C6981" s="786">
        <v>52621</v>
      </c>
      <c r="D6981" s="786" t="s">
        <v>2408</v>
      </c>
      <c r="E6981" s="877">
        <v>45942</v>
      </c>
      <c r="F6981" s="786">
        <v>4010</v>
      </c>
      <c r="G6981" s="786" t="s">
        <v>2674</v>
      </c>
      <c r="H6981" s="786" t="s">
        <v>1573</v>
      </c>
      <c r="I6981" s="798">
        <v>2</v>
      </c>
      <c r="J6981" s="786">
        <v>2</v>
      </c>
      <c r="K6981" s="786">
        <v>3.82</v>
      </c>
      <c r="L6981" s="796">
        <v>7.64</v>
      </c>
      <c r="M6981" s="55" t="s">
        <v>2455</v>
      </c>
    </row>
    <row r="6982" spans="1:13" ht="15">
      <c r="A6982" s="282">
        <v>45984</v>
      </c>
      <c r="B6982" s="55" t="s">
        <v>8222</v>
      </c>
      <c r="C6982" s="784">
        <v>52621</v>
      </c>
      <c r="D6982" s="784" t="s">
        <v>8091</v>
      </c>
      <c r="E6982" s="784" t="s">
        <v>2715</v>
      </c>
      <c r="F6982" s="784">
        <v>4010</v>
      </c>
      <c r="G6982" s="784" t="s">
        <v>3157</v>
      </c>
      <c r="H6982" s="784" t="s">
        <v>1573</v>
      </c>
      <c r="I6982" s="797">
        <v>1</v>
      </c>
      <c r="J6982" s="784">
        <v>1</v>
      </c>
      <c r="K6982" s="784">
        <v>3.82</v>
      </c>
      <c r="L6982" s="793">
        <v>3.82</v>
      </c>
      <c r="M6982" s="55" t="s">
        <v>2455</v>
      </c>
    </row>
    <row r="6983" spans="1:13" ht="15">
      <c r="A6983" s="282">
        <v>45984</v>
      </c>
      <c r="B6983" s="55" t="s">
        <v>8222</v>
      </c>
      <c r="C6983" s="786">
        <v>82368</v>
      </c>
      <c r="D6983" s="786" t="s">
        <v>8040</v>
      </c>
      <c r="E6983" s="786">
        <v>75</v>
      </c>
      <c r="F6983" s="786">
        <v>4010</v>
      </c>
      <c r="G6983" s="786" t="s">
        <v>7960</v>
      </c>
      <c r="H6983" s="786" t="s">
        <v>1573</v>
      </c>
      <c r="I6983" s="798">
        <v>1</v>
      </c>
      <c r="J6983" s="786">
        <v>1</v>
      </c>
      <c r="K6983" s="786">
        <v>7.88</v>
      </c>
      <c r="L6983" s="796">
        <v>7.88</v>
      </c>
      <c r="M6983" s="55" t="s">
        <v>2455</v>
      </c>
    </row>
    <row r="6984" spans="1:13" ht="15">
      <c r="A6984" s="282">
        <v>45984</v>
      </c>
      <c r="B6984" s="55" t="s">
        <v>8222</v>
      </c>
      <c r="C6984" s="784">
        <v>83584</v>
      </c>
      <c r="D6984" s="784" t="s">
        <v>7238</v>
      </c>
      <c r="E6984" s="784" t="s">
        <v>441</v>
      </c>
      <c r="F6984" s="784">
        <v>4010</v>
      </c>
      <c r="G6984" s="784" t="s">
        <v>5530</v>
      </c>
      <c r="H6984" s="784" t="s">
        <v>1573</v>
      </c>
      <c r="I6984" s="797">
        <v>1</v>
      </c>
      <c r="J6984" s="784">
        <v>1</v>
      </c>
      <c r="K6984" s="784">
        <v>9.0299999999999994</v>
      </c>
      <c r="L6984" s="793">
        <v>9.0299999999999994</v>
      </c>
      <c r="M6984" s="55" t="s">
        <v>2455</v>
      </c>
    </row>
    <row r="6985" spans="1:13" ht="15">
      <c r="A6985" s="282">
        <v>45984</v>
      </c>
      <c r="B6985" s="55" t="s">
        <v>8222</v>
      </c>
      <c r="C6985" s="786">
        <v>83635</v>
      </c>
      <c r="D6985" s="786" t="s">
        <v>5955</v>
      </c>
      <c r="E6985" s="786">
        <v>80</v>
      </c>
      <c r="F6985" s="786">
        <v>4010</v>
      </c>
      <c r="G6985" s="786" t="s">
        <v>6487</v>
      </c>
      <c r="H6985" s="786" t="s">
        <v>1573</v>
      </c>
      <c r="I6985" s="798">
        <v>1</v>
      </c>
      <c r="J6985" s="786">
        <v>1</v>
      </c>
      <c r="K6985" s="786">
        <v>9.58</v>
      </c>
      <c r="L6985" s="796">
        <v>9.58</v>
      </c>
      <c r="M6985" s="55" t="s">
        <v>2455</v>
      </c>
    </row>
    <row r="6986" spans="1:13" ht="15">
      <c r="A6986" s="282">
        <v>45984</v>
      </c>
      <c r="B6986" s="55" t="s">
        <v>8222</v>
      </c>
      <c r="C6986" s="784">
        <v>81902</v>
      </c>
      <c r="D6986" s="784" t="s">
        <v>5343</v>
      </c>
      <c r="E6986" s="784">
        <v>85</v>
      </c>
      <c r="F6986" s="784">
        <v>4010</v>
      </c>
      <c r="G6986" s="784" t="s">
        <v>3509</v>
      </c>
      <c r="H6986" s="784" t="s">
        <v>1573</v>
      </c>
      <c r="I6986" s="797">
        <v>1</v>
      </c>
      <c r="J6986" s="784">
        <v>1</v>
      </c>
      <c r="K6986" s="784">
        <v>7.85</v>
      </c>
      <c r="L6986" s="793">
        <v>7.85</v>
      </c>
      <c r="M6986" s="55" t="s">
        <v>2455</v>
      </c>
    </row>
    <row r="6987" spans="1:13" ht="15">
      <c r="A6987" s="282">
        <v>45984</v>
      </c>
      <c r="B6987" s="55" t="s">
        <v>8222</v>
      </c>
      <c r="C6987" s="786">
        <v>81024</v>
      </c>
      <c r="D6987" s="786">
        <v>541</v>
      </c>
      <c r="E6987" s="786">
        <v>90</v>
      </c>
      <c r="F6987" s="786">
        <v>4010</v>
      </c>
      <c r="G6987" s="786" t="s">
        <v>3167</v>
      </c>
      <c r="H6987" s="786" t="s">
        <v>1573</v>
      </c>
      <c r="I6987" s="798">
        <v>1</v>
      </c>
      <c r="J6987" s="786">
        <v>1</v>
      </c>
      <c r="K6987" s="786">
        <v>15.43</v>
      </c>
      <c r="L6987" s="796">
        <v>15.43</v>
      </c>
      <c r="M6987" s="55" t="s">
        <v>2455</v>
      </c>
    </row>
    <row r="6988" spans="1:13" ht="15">
      <c r="A6988" s="282">
        <v>45984</v>
      </c>
      <c r="B6988" s="55" t="s">
        <v>8222</v>
      </c>
      <c r="C6988" s="784">
        <v>81420</v>
      </c>
      <c r="D6988" s="784" t="s">
        <v>2355</v>
      </c>
      <c r="E6988" s="784">
        <v>50</v>
      </c>
      <c r="F6988" s="784">
        <v>4010</v>
      </c>
      <c r="G6988" s="784" t="s">
        <v>3171</v>
      </c>
      <c r="H6988" s="784" t="s">
        <v>1573</v>
      </c>
      <c r="I6988" s="797">
        <v>1</v>
      </c>
      <c r="J6988" s="784">
        <v>1</v>
      </c>
      <c r="K6988" s="784">
        <v>7.53</v>
      </c>
      <c r="L6988" s="793">
        <v>7.53</v>
      </c>
      <c r="M6988" s="55" t="s">
        <v>2455</v>
      </c>
    </row>
    <row r="6989" spans="1:13" ht="15">
      <c r="A6989" s="282">
        <v>45984</v>
      </c>
      <c r="B6989" s="55" t="s">
        <v>8222</v>
      </c>
      <c r="C6989" s="786">
        <v>66973</v>
      </c>
      <c r="D6989" s="786" t="s">
        <v>7403</v>
      </c>
      <c r="E6989" s="786">
        <v>85</v>
      </c>
      <c r="F6989" s="786">
        <v>4010</v>
      </c>
      <c r="G6989" s="786" t="s">
        <v>3607</v>
      </c>
      <c r="H6989" s="786" t="s">
        <v>1573</v>
      </c>
      <c r="I6989" s="798">
        <v>1</v>
      </c>
      <c r="J6989" s="786">
        <v>1</v>
      </c>
      <c r="K6989" s="786">
        <v>4.46</v>
      </c>
      <c r="L6989" s="796">
        <v>4.46</v>
      </c>
      <c r="M6989" s="55" t="s">
        <v>2455</v>
      </c>
    </row>
    <row r="6990" spans="1:13" ht="15">
      <c r="A6990" s="282">
        <v>45984</v>
      </c>
      <c r="B6990" s="55" t="s">
        <v>8222</v>
      </c>
      <c r="C6990" s="784">
        <v>82070</v>
      </c>
      <c r="D6990" s="784">
        <v>22</v>
      </c>
      <c r="E6990" s="784" t="s">
        <v>289</v>
      </c>
      <c r="F6990" s="784">
        <v>4010</v>
      </c>
      <c r="G6990" s="784" t="s">
        <v>5362</v>
      </c>
      <c r="H6990" s="784" t="s">
        <v>1573</v>
      </c>
      <c r="I6990" s="797">
        <v>1</v>
      </c>
      <c r="J6990" s="784">
        <v>1</v>
      </c>
      <c r="K6990" s="784">
        <v>13.97</v>
      </c>
      <c r="L6990" s="793">
        <v>13.97</v>
      </c>
      <c r="M6990" s="55" t="s">
        <v>2455</v>
      </c>
    </row>
    <row r="6991" spans="1:13" ht="15">
      <c r="A6991" s="282">
        <v>45984</v>
      </c>
      <c r="B6991" s="55" t="s">
        <v>8222</v>
      </c>
      <c r="C6991" s="786">
        <v>83639</v>
      </c>
      <c r="D6991" s="786" t="s">
        <v>7651</v>
      </c>
      <c r="E6991" s="786">
        <v>85</v>
      </c>
      <c r="F6991" s="786">
        <v>4010</v>
      </c>
      <c r="G6991" s="786" t="s">
        <v>5354</v>
      </c>
      <c r="H6991" s="786" t="s">
        <v>1573</v>
      </c>
      <c r="I6991" s="798">
        <v>1</v>
      </c>
      <c r="J6991" s="786">
        <v>1</v>
      </c>
      <c r="K6991" s="786">
        <v>21.13</v>
      </c>
      <c r="L6991" s="796">
        <v>21.13</v>
      </c>
      <c r="M6991" s="55" t="s">
        <v>2455</v>
      </c>
    </row>
    <row r="6992" spans="1:13" ht="15">
      <c r="A6992" s="282">
        <v>45984</v>
      </c>
      <c r="B6992" s="55" t="s">
        <v>8222</v>
      </c>
      <c r="C6992" s="784">
        <v>65642</v>
      </c>
      <c r="D6992" s="784" t="s">
        <v>5295</v>
      </c>
      <c r="E6992" s="784">
        <v>100</v>
      </c>
      <c r="F6992" s="784">
        <v>4010</v>
      </c>
      <c r="G6992" s="784" t="s">
        <v>5355</v>
      </c>
      <c r="H6992" s="784" t="s">
        <v>1573</v>
      </c>
      <c r="I6992" s="797">
        <v>1</v>
      </c>
      <c r="J6992" s="784">
        <v>1</v>
      </c>
      <c r="K6992" s="784">
        <v>5.81</v>
      </c>
      <c r="L6992" s="793">
        <v>5.81</v>
      </c>
      <c r="M6992" s="55" t="s">
        <v>2455</v>
      </c>
    </row>
    <row r="6993" spans="1:14" ht="15">
      <c r="A6993" s="282">
        <v>45984</v>
      </c>
      <c r="B6993" s="55" t="s">
        <v>8222</v>
      </c>
      <c r="C6993" s="786">
        <v>80859</v>
      </c>
      <c r="D6993" s="786" t="s">
        <v>5505</v>
      </c>
      <c r="E6993" s="786">
        <v>100</v>
      </c>
      <c r="F6993" s="786">
        <v>4010</v>
      </c>
      <c r="G6993" s="786" t="s">
        <v>5356</v>
      </c>
      <c r="H6993" s="786" t="s">
        <v>1573</v>
      </c>
      <c r="I6993" s="798">
        <v>1</v>
      </c>
      <c r="J6993" s="786">
        <v>1</v>
      </c>
      <c r="K6993" s="786">
        <v>11.33</v>
      </c>
      <c r="L6993" s="796">
        <v>11.33</v>
      </c>
      <c r="M6993" s="55" t="s">
        <v>2455</v>
      </c>
    </row>
    <row r="6994" spans="1:14" ht="15">
      <c r="A6994" s="282">
        <v>45984</v>
      </c>
      <c r="B6994" s="55" t="s">
        <v>8222</v>
      </c>
      <c r="C6994" s="784">
        <v>83615</v>
      </c>
      <c r="D6994" s="784" t="s">
        <v>7496</v>
      </c>
      <c r="E6994" s="784" t="s">
        <v>441</v>
      </c>
      <c r="F6994" s="784">
        <v>4010</v>
      </c>
      <c r="G6994" s="784" t="s">
        <v>7700</v>
      </c>
      <c r="H6994" s="784" t="s">
        <v>1573</v>
      </c>
      <c r="I6994" s="797">
        <v>4</v>
      </c>
      <c r="J6994" s="784">
        <v>4</v>
      </c>
      <c r="K6994" s="784">
        <v>31.47</v>
      </c>
      <c r="L6994" s="793">
        <v>125.88</v>
      </c>
      <c r="M6994" s="55" t="s">
        <v>2455</v>
      </c>
    </row>
    <row r="6995" spans="1:14" ht="15">
      <c r="A6995" s="282">
        <v>45984</v>
      </c>
      <c r="B6995" s="55" t="s">
        <v>8222</v>
      </c>
      <c r="C6995" s="786">
        <v>59852</v>
      </c>
      <c r="D6995" s="786" t="s">
        <v>2988</v>
      </c>
      <c r="E6995" s="786">
        <v>160</v>
      </c>
      <c r="F6995" s="786">
        <v>4010</v>
      </c>
      <c r="G6995" s="786" t="s">
        <v>7961</v>
      </c>
      <c r="H6995" s="786" t="s">
        <v>1573</v>
      </c>
      <c r="I6995" s="798">
        <v>7</v>
      </c>
      <c r="J6995" s="786">
        <v>7</v>
      </c>
      <c r="K6995" s="786">
        <v>6.82</v>
      </c>
      <c r="L6995" s="796">
        <v>47.74</v>
      </c>
      <c r="M6995" s="55" t="s">
        <v>2455</v>
      </c>
    </row>
    <row r="6996" spans="1:14" ht="15">
      <c r="A6996" s="282">
        <v>45984</v>
      </c>
      <c r="B6996" s="55" t="s">
        <v>8223</v>
      </c>
      <c r="C6996" s="784">
        <v>82368</v>
      </c>
      <c r="D6996" s="784" t="s">
        <v>2710</v>
      </c>
      <c r="E6996" s="784">
        <v>85</v>
      </c>
      <c r="F6996" s="784">
        <v>4010</v>
      </c>
      <c r="G6996" s="784" t="s">
        <v>7885</v>
      </c>
      <c r="H6996" s="784" t="s">
        <v>1573</v>
      </c>
      <c r="I6996" s="797">
        <v>1</v>
      </c>
      <c r="J6996" s="784">
        <v>1</v>
      </c>
      <c r="K6996" s="784">
        <v>10.92</v>
      </c>
      <c r="L6996" s="793">
        <v>10.92</v>
      </c>
      <c r="M6996" s="55" t="s">
        <v>2455</v>
      </c>
    </row>
    <row r="6997" spans="1:14" ht="15">
      <c r="A6997" s="282">
        <v>45984</v>
      </c>
      <c r="B6997" s="55" t="s">
        <v>8223</v>
      </c>
      <c r="C6997" s="786">
        <v>83072</v>
      </c>
      <c r="D6997" s="786" t="s">
        <v>6351</v>
      </c>
      <c r="E6997" s="786">
        <v>130</v>
      </c>
      <c r="F6997" s="786">
        <v>4010</v>
      </c>
      <c r="G6997" s="786" t="s">
        <v>7886</v>
      </c>
      <c r="H6997" s="786" t="s">
        <v>1573</v>
      </c>
      <c r="I6997" s="798">
        <v>1</v>
      </c>
      <c r="J6997" s="786">
        <v>1</v>
      </c>
      <c r="K6997" s="786">
        <v>8.14</v>
      </c>
      <c r="L6997" s="796">
        <v>8.14</v>
      </c>
      <c r="M6997" s="55" t="s">
        <v>2455</v>
      </c>
    </row>
    <row r="6998" spans="1:14" ht="15">
      <c r="A6998" s="282">
        <v>45984</v>
      </c>
      <c r="B6998" s="55" t="s">
        <v>8223</v>
      </c>
      <c r="C6998" s="784">
        <v>83553</v>
      </c>
      <c r="D6998" s="784" t="s">
        <v>2710</v>
      </c>
      <c r="E6998" s="784" t="s">
        <v>2230</v>
      </c>
      <c r="F6998" s="784">
        <v>4010</v>
      </c>
      <c r="G6998" s="784" t="s">
        <v>6754</v>
      </c>
      <c r="H6998" s="784" t="s">
        <v>1573</v>
      </c>
      <c r="I6998" s="797">
        <v>1</v>
      </c>
      <c r="J6998" s="784">
        <v>1</v>
      </c>
      <c r="K6998" s="784">
        <v>16.04</v>
      </c>
      <c r="L6998" s="793">
        <v>16.04</v>
      </c>
      <c r="M6998" s="55" t="s">
        <v>2455</v>
      </c>
    </row>
    <row r="6999" spans="1:14" ht="15">
      <c r="A6999" s="282">
        <v>45984</v>
      </c>
      <c r="B6999" s="55" t="s">
        <v>8223</v>
      </c>
      <c r="C6999" s="786">
        <v>83622</v>
      </c>
      <c r="D6999" s="786" t="s">
        <v>6746</v>
      </c>
      <c r="E6999" s="786">
        <v>60</v>
      </c>
      <c r="F6999" s="786">
        <v>4010</v>
      </c>
      <c r="G6999" s="786" t="s">
        <v>6756</v>
      </c>
      <c r="H6999" s="786" t="s">
        <v>1573</v>
      </c>
      <c r="I6999" s="798">
        <v>2</v>
      </c>
      <c r="J6999" s="786">
        <v>2</v>
      </c>
      <c r="K6999" s="786">
        <v>5.43</v>
      </c>
      <c r="L6999" s="796">
        <v>10.86</v>
      </c>
      <c r="M6999" s="55" t="s">
        <v>2455</v>
      </c>
    </row>
    <row r="7000" spans="1:14" ht="24.75" customHeight="1">
      <c r="A7000" s="783">
        <v>45985</v>
      </c>
      <c r="B7000" s="784" t="s">
        <v>8224</v>
      </c>
      <c r="C7000" s="784">
        <v>83643</v>
      </c>
      <c r="D7000" s="784" t="s">
        <v>6746</v>
      </c>
      <c r="E7000" s="784" t="s">
        <v>2061</v>
      </c>
      <c r="F7000" s="784">
        <v>4010</v>
      </c>
      <c r="G7000" s="784" t="s">
        <v>8068</v>
      </c>
      <c r="H7000" s="784" t="s">
        <v>1573</v>
      </c>
      <c r="I7000" s="797"/>
      <c r="J7000" s="784">
        <v>25</v>
      </c>
      <c r="K7000" s="784">
        <v>20.62</v>
      </c>
      <c r="L7000" s="793">
        <v>515.5</v>
      </c>
      <c r="M7000" s="55" t="s">
        <v>2618</v>
      </c>
      <c r="N7000" s="788" t="s">
        <v>8225</v>
      </c>
    </row>
    <row r="7001" spans="1:14" ht="15">
      <c r="A7001" s="783">
        <v>45985</v>
      </c>
      <c r="B7001" s="784" t="s">
        <v>8226</v>
      </c>
      <c r="C7001" s="784">
        <v>82206</v>
      </c>
      <c r="D7001" s="784" t="s">
        <v>2336</v>
      </c>
      <c r="E7001" s="784" t="s">
        <v>2520</v>
      </c>
      <c r="F7001" s="784">
        <v>4010</v>
      </c>
      <c r="G7001" s="784" t="s">
        <v>8227</v>
      </c>
      <c r="H7001" s="784" t="s">
        <v>1573</v>
      </c>
      <c r="I7001" s="797"/>
      <c r="J7001" s="784">
        <v>-3</v>
      </c>
      <c r="K7001" s="784">
        <v>2.21</v>
      </c>
      <c r="L7001" s="793">
        <v>-6.63</v>
      </c>
      <c r="M7001" s="55" t="s">
        <v>8228</v>
      </c>
      <c r="N7001" s="788" t="s">
        <v>8229</v>
      </c>
    </row>
    <row r="7002" spans="1:14" ht="15">
      <c r="A7002" s="785">
        <v>45985</v>
      </c>
      <c r="B7002" s="786" t="s">
        <v>8226</v>
      </c>
      <c r="C7002" s="786">
        <v>82206</v>
      </c>
      <c r="D7002" s="786" t="s">
        <v>6088</v>
      </c>
      <c r="E7002" s="786" t="s">
        <v>2520</v>
      </c>
      <c r="F7002" s="786">
        <v>4010</v>
      </c>
      <c r="G7002" s="786" t="s">
        <v>8230</v>
      </c>
      <c r="H7002" s="786" t="s">
        <v>1573</v>
      </c>
      <c r="I7002" s="798"/>
      <c r="J7002" s="786">
        <v>-3</v>
      </c>
      <c r="K7002" s="786">
        <v>4.41</v>
      </c>
      <c r="L7002" s="796">
        <v>-13.23</v>
      </c>
      <c r="M7002" s="55" t="s">
        <v>8228</v>
      </c>
      <c r="N7002" s="788" t="s">
        <v>8229</v>
      </c>
    </row>
    <row r="7003" spans="1:14" ht="15">
      <c r="A7003" s="783">
        <v>45985</v>
      </c>
      <c r="B7003" s="784" t="s">
        <v>8226</v>
      </c>
      <c r="C7003" s="784">
        <v>82206</v>
      </c>
      <c r="D7003" s="784" t="s">
        <v>6345</v>
      </c>
      <c r="E7003" s="784" t="s">
        <v>2520</v>
      </c>
      <c r="F7003" s="784">
        <v>4010</v>
      </c>
      <c r="G7003" s="784" t="s">
        <v>8231</v>
      </c>
      <c r="H7003" s="784" t="s">
        <v>1573</v>
      </c>
      <c r="I7003" s="797"/>
      <c r="J7003" s="784">
        <v>-3</v>
      </c>
      <c r="K7003" s="784">
        <v>2.21</v>
      </c>
      <c r="L7003" s="793">
        <v>-6.63</v>
      </c>
      <c r="M7003" s="55" t="s">
        <v>8228</v>
      </c>
      <c r="N7003" s="788" t="s">
        <v>8229</v>
      </c>
    </row>
    <row r="7004" spans="1:14" ht="15">
      <c r="A7004" s="785">
        <v>45985</v>
      </c>
      <c r="B7004" s="786" t="s">
        <v>8226</v>
      </c>
      <c r="C7004" s="786">
        <v>82206</v>
      </c>
      <c r="D7004" s="786" t="s">
        <v>6086</v>
      </c>
      <c r="E7004" s="786" t="s">
        <v>2520</v>
      </c>
      <c r="F7004" s="786">
        <v>4010</v>
      </c>
      <c r="G7004" s="786" t="s">
        <v>3000</v>
      </c>
      <c r="H7004" s="786" t="s">
        <v>1573</v>
      </c>
      <c r="I7004" s="798"/>
      <c r="J7004" s="786">
        <v>-3</v>
      </c>
      <c r="K7004" s="786">
        <v>4.41</v>
      </c>
      <c r="L7004" s="796">
        <v>-13.23</v>
      </c>
      <c r="M7004" s="55" t="s">
        <v>8228</v>
      </c>
      <c r="N7004" s="788" t="s">
        <v>8229</v>
      </c>
    </row>
    <row r="7005" spans="1:14" ht="15">
      <c r="A7005" s="783">
        <v>45985</v>
      </c>
      <c r="B7005" s="784" t="s">
        <v>8226</v>
      </c>
      <c r="C7005" s="784">
        <v>82206</v>
      </c>
      <c r="D7005" s="784" t="s">
        <v>6086</v>
      </c>
      <c r="E7005" s="784" t="s">
        <v>2520</v>
      </c>
      <c r="F7005" s="784">
        <v>4010</v>
      </c>
      <c r="G7005" s="784" t="s">
        <v>6894</v>
      </c>
      <c r="H7005" s="784" t="s">
        <v>1573</v>
      </c>
      <c r="I7005" s="797"/>
      <c r="J7005" s="784">
        <v>-3</v>
      </c>
      <c r="K7005" s="784">
        <v>4.41</v>
      </c>
      <c r="L7005" s="793">
        <v>-13.23</v>
      </c>
      <c r="M7005" s="55" t="s">
        <v>8228</v>
      </c>
      <c r="N7005" s="788" t="s">
        <v>8229</v>
      </c>
    </row>
    <row r="7006" spans="1:14" ht="15">
      <c r="A7006" s="785">
        <v>45985</v>
      </c>
      <c r="B7006" s="786" t="s">
        <v>8226</v>
      </c>
      <c r="C7006" s="786">
        <v>82206</v>
      </c>
      <c r="D7006" s="786" t="s">
        <v>6086</v>
      </c>
      <c r="E7006" s="786" t="s">
        <v>2520</v>
      </c>
      <c r="F7006" s="786">
        <v>4010</v>
      </c>
      <c r="G7006" s="786" t="s">
        <v>8232</v>
      </c>
      <c r="H7006" s="786" t="s">
        <v>1573</v>
      </c>
      <c r="I7006" s="798"/>
      <c r="J7006" s="786">
        <v>-3</v>
      </c>
      <c r="K7006" s="786">
        <v>4.41</v>
      </c>
      <c r="L7006" s="796">
        <v>-13.23</v>
      </c>
      <c r="M7006" s="55" t="s">
        <v>8228</v>
      </c>
      <c r="N7006" s="788" t="s">
        <v>8229</v>
      </c>
    </row>
    <row r="7007" spans="1:14" ht="15">
      <c r="A7007" s="783">
        <v>45985</v>
      </c>
      <c r="B7007" s="784" t="s">
        <v>8226</v>
      </c>
      <c r="C7007" s="784">
        <v>82206</v>
      </c>
      <c r="D7007" s="784" t="s">
        <v>6862</v>
      </c>
      <c r="E7007" s="784" t="s">
        <v>2520</v>
      </c>
      <c r="F7007" s="784">
        <v>4010</v>
      </c>
      <c r="G7007" s="784" t="s">
        <v>8233</v>
      </c>
      <c r="H7007" s="784" t="s">
        <v>1573</v>
      </c>
      <c r="I7007" s="797"/>
      <c r="J7007" s="784">
        <v>-3</v>
      </c>
      <c r="K7007" s="784">
        <v>2.21</v>
      </c>
      <c r="L7007" s="793">
        <v>-6.63</v>
      </c>
      <c r="M7007" s="55" t="s">
        <v>8228</v>
      </c>
      <c r="N7007" s="788" t="s">
        <v>8229</v>
      </c>
    </row>
    <row r="7008" spans="1:14" ht="15">
      <c r="A7008" s="785">
        <v>45985</v>
      </c>
      <c r="B7008" s="786" t="s">
        <v>8226</v>
      </c>
      <c r="C7008" s="786">
        <v>82206</v>
      </c>
      <c r="D7008" s="786" t="s">
        <v>6094</v>
      </c>
      <c r="E7008" s="786" t="s">
        <v>2520</v>
      </c>
      <c r="F7008" s="786">
        <v>4010</v>
      </c>
      <c r="G7008" s="786" t="s">
        <v>8234</v>
      </c>
      <c r="H7008" s="786" t="s">
        <v>1573</v>
      </c>
      <c r="I7008" s="798"/>
      <c r="J7008" s="786">
        <v>-3</v>
      </c>
      <c r="K7008" s="786">
        <v>2.21</v>
      </c>
      <c r="L7008" s="796">
        <v>-6.63</v>
      </c>
      <c r="M7008" s="55" t="s">
        <v>8228</v>
      </c>
      <c r="N7008" s="788" t="s">
        <v>8229</v>
      </c>
    </row>
    <row r="7009" spans="1:14" ht="15">
      <c r="A7009" s="783">
        <v>45985</v>
      </c>
      <c r="B7009" s="784" t="s">
        <v>8226</v>
      </c>
      <c r="C7009" s="784">
        <v>82206</v>
      </c>
      <c r="D7009" s="784" t="s">
        <v>6094</v>
      </c>
      <c r="E7009" s="784" t="s">
        <v>2520</v>
      </c>
      <c r="F7009" s="784">
        <v>4010</v>
      </c>
      <c r="G7009" s="784" t="s">
        <v>4404</v>
      </c>
      <c r="H7009" s="784" t="s">
        <v>1573</v>
      </c>
      <c r="I7009" s="797"/>
      <c r="J7009" s="784">
        <v>-3</v>
      </c>
      <c r="K7009" s="784">
        <v>2.21</v>
      </c>
      <c r="L7009" s="793">
        <v>-6.63</v>
      </c>
      <c r="M7009" s="55" t="s">
        <v>8228</v>
      </c>
      <c r="N7009" s="788" t="s">
        <v>8229</v>
      </c>
    </row>
    <row r="7010" spans="1:14" ht="15">
      <c r="A7010" s="785">
        <v>45985</v>
      </c>
      <c r="B7010" s="786" t="s">
        <v>8226</v>
      </c>
      <c r="C7010" s="786">
        <v>82206</v>
      </c>
      <c r="D7010" s="786" t="s">
        <v>5588</v>
      </c>
      <c r="E7010" s="786" t="s">
        <v>2520</v>
      </c>
      <c r="F7010" s="786">
        <v>4010</v>
      </c>
      <c r="G7010" s="786" t="s">
        <v>8235</v>
      </c>
      <c r="H7010" s="786" t="s">
        <v>1573</v>
      </c>
      <c r="I7010" s="798"/>
      <c r="J7010" s="786">
        <v>-3</v>
      </c>
      <c r="K7010" s="786">
        <v>2.21</v>
      </c>
      <c r="L7010" s="796">
        <v>-6.63</v>
      </c>
      <c r="M7010" s="55" t="s">
        <v>8228</v>
      </c>
      <c r="N7010" s="788" t="s">
        <v>8229</v>
      </c>
    </row>
    <row r="7011" spans="1:14" ht="15">
      <c r="A7011" s="783">
        <v>45985</v>
      </c>
      <c r="B7011" s="784" t="s">
        <v>8226</v>
      </c>
      <c r="C7011" s="784">
        <v>82206</v>
      </c>
      <c r="D7011" s="784" t="s">
        <v>6860</v>
      </c>
      <c r="E7011" s="784" t="s">
        <v>2520</v>
      </c>
      <c r="F7011" s="784">
        <v>4010</v>
      </c>
      <c r="G7011" s="784" t="s">
        <v>8236</v>
      </c>
      <c r="H7011" s="784" t="s">
        <v>1573</v>
      </c>
      <c r="I7011" s="797"/>
      <c r="J7011" s="784">
        <v>-3</v>
      </c>
      <c r="K7011" s="784">
        <v>2.21</v>
      </c>
      <c r="L7011" s="793">
        <v>-6.63</v>
      </c>
      <c r="M7011" s="55" t="s">
        <v>8228</v>
      </c>
      <c r="N7011" s="788" t="s">
        <v>8229</v>
      </c>
    </row>
    <row r="7012" spans="1:14" ht="15">
      <c r="A7012" s="785">
        <v>45985</v>
      </c>
      <c r="B7012" s="786" t="s">
        <v>8226</v>
      </c>
      <c r="C7012" s="786">
        <v>82206</v>
      </c>
      <c r="D7012" s="786" t="s">
        <v>2653</v>
      </c>
      <c r="E7012" s="786" t="s">
        <v>2520</v>
      </c>
      <c r="F7012" s="786">
        <v>4010</v>
      </c>
      <c r="G7012" s="786" t="s">
        <v>8237</v>
      </c>
      <c r="H7012" s="786" t="s">
        <v>1573</v>
      </c>
      <c r="I7012" s="798"/>
      <c r="J7012" s="786">
        <v>-3</v>
      </c>
      <c r="K7012" s="786">
        <v>4.41</v>
      </c>
      <c r="L7012" s="796">
        <v>-13.23</v>
      </c>
      <c r="M7012" s="55" t="s">
        <v>8228</v>
      </c>
      <c r="N7012" s="788" t="s">
        <v>8229</v>
      </c>
    </row>
    <row r="7013" spans="1:14" ht="15">
      <c r="A7013" s="783">
        <v>45985</v>
      </c>
      <c r="B7013" s="784" t="s">
        <v>8226</v>
      </c>
      <c r="C7013" s="784">
        <v>82206</v>
      </c>
      <c r="D7013" s="784" t="s">
        <v>5595</v>
      </c>
      <c r="E7013" s="784" t="s">
        <v>2520</v>
      </c>
      <c r="F7013" s="784">
        <v>4010</v>
      </c>
      <c r="G7013" s="784" t="s">
        <v>8238</v>
      </c>
      <c r="H7013" s="784" t="s">
        <v>1573</v>
      </c>
      <c r="I7013" s="797"/>
      <c r="J7013" s="784">
        <v>-3</v>
      </c>
      <c r="K7013" s="784">
        <v>2.21</v>
      </c>
      <c r="L7013" s="793">
        <v>-6.63</v>
      </c>
      <c r="M7013" s="55" t="s">
        <v>8228</v>
      </c>
      <c r="N7013" s="788" t="s">
        <v>8229</v>
      </c>
    </row>
    <row r="7014" spans="1:14" ht="15">
      <c r="A7014" s="785">
        <v>45985</v>
      </c>
      <c r="B7014" s="786" t="s">
        <v>8226</v>
      </c>
      <c r="C7014" s="786">
        <v>82206</v>
      </c>
      <c r="D7014" s="786" t="s">
        <v>5590</v>
      </c>
      <c r="E7014" s="786" t="s">
        <v>2520</v>
      </c>
      <c r="F7014" s="786">
        <v>4010</v>
      </c>
      <c r="G7014" s="786" t="s">
        <v>4395</v>
      </c>
      <c r="H7014" s="786" t="s">
        <v>1573</v>
      </c>
      <c r="I7014" s="798"/>
      <c r="J7014" s="786">
        <v>-3</v>
      </c>
      <c r="K7014" s="786">
        <v>2.21</v>
      </c>
      <c r="L7014" s="796">
        <v>-6.63</v>
      </c>
      <c r="M7014" s="55" t="s">
        <v>8228</v>
      </c>
      <c r="N7014" s="788" t="s">
        <v>8229</v>
      </c>
    </row>
    <row r="7015" spans="1:14" ht="15">
      <c r="A7015" s="282">
        <v>45985</v>
      </c>
      <c r="B7015" s="55" t="s">
        <v>8239</v>
      </c>
      <c r="C7015" s="784">
        <v>84295</v>
      </c>
      <c r="D7015" s="784" t="s">
        <v>2442</v>
      </c>
      <c r="E7015" s="784">
        <v>140</v>
      </c>
      <c r="F7015" s="784">
        <v>4010</v>
      </c>
      <c r="G7015" s="784" t="s">
        <v>8240</v>
      </c>
      <c r="H7015" s="784" t="s">
        <v>1573</v>
      </c>
      <c r="J7015" s="55">
        <v>-1</v>
      </c>
      <c r="K7015" s="791">
        <v>5.74</v>
      </c>
      <c r="L7015" s="791">
        <v>-5.74</v>
      </c>
      <c r="M7015" s="55" t="s">
        <v>2287</v>
      </c>
    </row>
    <row r="7016" spans="1:14" ht="15">
      <c r="A7016" s="282">
        <v>45985</v>
      </c>
      <c r="B7016" s="55" t="s">
        <v>8239</v>
      </c>
      <c r="C7016" s="786">
        <v>59852</v>
      </c>
      <c r="D7016" s="786" t="s">
        <v>5674</v>
      </c>
      <c r="E7016" s="786">
        <v>100</v>
      </c>
      <c r="F7016" s="786">
        <v>4010</v>
      </c>
      <c r="G7016" s="786" t="s">
        <v>8241</v>
      </c>
      <c r="H7016" s="786" t="s">
        <v>1573</v>
      </c>
      <c r="J7016" s="55">
        <v>-1</v>
      </c>
      <c r="K7016" s="791">
        <v>8.4499999999999993</v>
      </c>
      <c r="L7016" s="791">
        <v>-8.4499999999999993</v>
      </c>
      <c r="M7016" s="55" t="s">
        <v>2287</v>
      </c>
    </row>
    <row r="7017" spans="1:14" ht="15">
      <c r="A7017" s="282">
        <v>45985</v>
      </c>
      <c r="B7017" s="55" t="s">
        <v>8239</v>
      </c>
      <c r="C7017" s="784">
        <v>58660</v>
      </c>
      <c r="D7017" s="784" t="s">
        <v>5524</v>
      </c>
      <c r="E7017" s="784" t="s">
        <v>289</v>
      </c>
      <c r="F7017" s="784">
        <v>4010</v>
      </c>
      <c r="G7017" s="784" t="s">
        <v>8242</v>
      </c>
      <c r="H7017" s="784" t="s">
        <v>1573</v>
      </c>
      <c r="J7017" s="55">
        <v>-1</v>
      </c>
      <c r="K7017" s="791">
        <v>7.88</v>
      </c>
      <c r="L7017" s="791">
        <v>-7.88</v>
      </c>
      <c r="M7017" s="55" t="s">
        <v>2287</v>
      </c>
    </row>
    <row r="7018" spans="1:14" ht="15">
      <c r="A7018" s="282">
        <v>45985</v>
      </c>
      <c r="B7018" s="55" t="s">
        <v>8239</v>
      </c>
      <c r="C7018" s="786">
        <v>83323</v>
      </c>
      <c r="D7018" s="786" t="s">
        <v>7445</v>
      </c>
      <c r="E7018" s="786">
        <v>120</v>
      </c>
      <c r="F7018" s="786">
        <v>4010</v>
      </c>
      <c r="G7018" s="786" t="s">
        <v>8243</v>
      </c>
      <c r="H7018" s="786" t="s">
        <v>1573</v>
      </c>
      <c r="J7018" s="55">
        <v>-1</v>
      </c>
      <c r="K7018" s="791">
        <v>12.16</v>
      </c>
      <c r="L7018" s="791">
        <v>-12.16</v>
      </c>
      <c r="M7018" s="55" t="s">
        <v>2287</v>
      </c>
    </row>
    <row r="7019" spans="1:14" ht="15">
      <c r="A7019" s="282">
        <v>45985</v>
      </c>
      <c r="B7019" s="55" t="s">
        <v>8239</v>
      </c>
      <c r="C7019" s="784">
        <v>52558</v>
      </c>
      <c r="D7019" s="784">
        <v>519</v>
      </c>
      <c r="E7019" s="784" t="s">
        <v>289</v>
      </c>
      <c r="F7019" s="784">
        <v>4010</v>
      </c>
      <c r="G7019" s="784" t="s">
        <v>8244</v>
      </c>
      <c r="H7019" s="784" t="s">
        <v>1573</v>
      </c>
      <c r="J7019" s="55">
        <v>-1</v>
      </c>
      <c r="K7019" s="791">
        <v>12.21</v>
      </c>
      <c r="L7019" s="791">
        <v>-12.21</v>
      </c>
      <c r="M7019" s="55" t="s">
        <v>2287</v>
      </c>
    </row>
    <row r="7020" spans="1:14" ht="15">
      <c r="A7020" s="282">
        <v>45985</v>
      </c>
      <c r="B7020" s="55" t="s">
        <v>8239</v>
      </c>
      <c r="C7020" s="786">
        <v>83624</v>
      </c>
      <c r="D7020" s="786" t="s">
        <v>6086</v>
      </c>
      <c r="E7020" s="786" t="s">
        <v>2356</v>
      </c>
      <c r="F7020" s="786">
        <v>4010</v>
      </c>
      <c r="G7020" s="786" t="s">
        <v>8245</v>
      </c>
      <c r="H7020" s="786" t="s">
        <v>1573</v>
      </c>
      <c r="J7020" s="55">
        <v>-1</v>
      </c>
      <c r="K7020" s="791">
        <v>7.04</v>
      </c>
      <c r="L7020" s="791">
        <v>-7.04</v>
      </c>
      <c r="M7020" s="55" t="s">
        <v>2287</v>
      </c>
    </row>
    <row r="7021" spans="1:14" ht="15">
      <c r="A7021" s="282">
        <v>45985</v>
      </c>
      <c r="B7021" s="55" t="s">
        <v>8246</v>
      </c>
      <c r="C7021" s="784">
        <v>83983</v>
      </c>
      <c r="D7021" s="784" t="s">
        <v>7807</v>
      </c>
      <c r="E7021" s="784">
        <v>75</v>
      </c>
      <c r="F7021" s="784">
        <v>4010</v>
      </c>
      <c r="G7021" s="784" t="s">
        <v>8247</v>
      </c>
      <c r="H7021" s="784" t="s">
        <v>1573</v>
      </c>
      <c r="J7021" s="55">
        <v>-1</v>
      </c>
      <c r="K7021" s="791">
        <v>8.09</v>
      </c>
      <c r="L7021" s="791">
        <v>-8.09</v>
      </c>
      <c r="M7021" s="55" t="s">
        <v>2967</v>
      </c>
    </row>
    <row r="7022" spans="1:14">
      <c r="A7022" s="282"/>
      <c r="J7022" s="55">
        <f>SUBTOTAL(9,J4290:J7021)</f>
        <v>3710</v>
      </c>
      <c r="L7022" s="791">
        <f>SUBTOTAL(9,L4290:L7021)</f>
        <v>35020.640000000065</v>
      </c>
    </row>
    <row r="7023" spans="1:14" ht="15">
      <c r="A7023" s="282">
        <v>45985</v>
      </c>
      <c r="B7023" s="55" t="s">
        <v>8248</v>
      </c>
      <c r="C7023" s="784">
        <v>80039</v>
      </c>
      <c r="D7023" s="784" t="s">
        <v>5588</v>
      </c>
      <c r="E7023" s="784" t="s">
        <v>441</v>
      </c>
      <c r="F7023" s="784">
        <v>4010</v>
      </c>
      <c r="G7023" s="784" t="s">
        <v>8249</v>
      </c>
      <c r="H7023" s="784" t="s">
        <v>1573</v>
      </c>
      <c r="I7023" s="797">
        <v>50</v>
      </c>
      <c r="J7023" s="784">
        <v>50</v>
      </c>
      <c r="K7023" s="784">
        <v>8.82</v>
      </c>
      <c r="L7023" s="793">
        <v>441</v>
      </c>
      <c r="M7023" s="55" t="s">
        <v>2547</v>
      </c>
    </row>
    <row r="7024" spans="1:14" ht="15">
      <c r="A7024" s="282">
        <v>45985</v>
      </c>
      <c r="B7024" s="55" t="s">
        <v>8248</v>
      </c>
      <c r="C7024" s="786">
        <v>80039</v>
      </c>
      <c r="D7024" s="786" t="s">
        <v>5588</v>
      </c>
      <c r="E7024" s="786" t="s">
        <v>2061</v>
      </c>
      <c r="F7024" s="786">
        <v>4010</v>
      </c>
      <c r="G7024" s="786" t="s">
        <v>8250</v>
      </c>
      <c r="H7024" s="786" t="s">
        <v>1573</v>
      </c>
      <c r="I7024" s="798">
        <v>-50</v>
      </c>
      <c r="J7024" s="786">
        <v>-50</v>
      </c>
      <c r="K7024" s="786">
        <v>8.82</v>
      </c>
      <c r="L7024" s="796">
        <v>-441</v>
      </c>
      <c r="M7024" s="55" t="s">
        <v>2547</v>
      </c>
    </row>
    <row r="7025" spans="1:13" ht="15">
      <c r="A7025" s="282">
        <v>45985</v>
      </c>
      <c r="B7025" s="55" t="s">
        <v>8251</v>
      </c>
      <c r="C7025" s="784">
        <v>80046</v>
      </c>
      <c r="D7025" s="784" t="s">
        <v>6115</v>
      </c>
      <c r="E7025" s="784" t="s">
        <v>2296</v>
      </c>
      <c r="F7025" s="784">
        <v>4010</v>
      </c>
      <c r="G7025" s="784" t="s">
        <v>3607</v>
      </c>
      <c r="H7025" s="784" t="s">
        <v>1573</v>
      </c>
      <c r="I7025" s="797">
        <v>1</v>
      </c>
      <c r="J7025" s="784">
        <v>1</v>
      </c>
      <c r="K7025" s="784">
        <v>11.93</v>
      </c>
      <c r="L7025" s="793">
        <v>11.93</v>
      </c>
      <c r="M7025" s="55" t="s">
        <v>2455</v>
      </c>
    </row>
    <row r="7026" spans="1:13" ht="15">
      <c r="A7026" s="282">
        <v>45985</v>
      </c>
      <c r="B7026" s="55" t="s">
        <v>8251</v>
      </c>
      <c r="C7026" s="786">
        <v>52399</v>
      </c>
      <c r="D7026" s="786" t="s">
        <v>6576</v>
      </c>
      <c r="E7026" s="786" t="s">
        <v>2230</v>
      </c>
      <c r="F7026" s="786">
        <v>4010</v>
      </c>
      <c r="G7026" s="786" t="s">
        <v>5355</v>
      </c>
      <c r="H7026" s="786" t="s">
        <v>1573</v>
      </c>
      <c r="I7026" s="798">
        <v>2</v>
      </c>
      <c r="J7026" s="786">
        <v>2</v>
      </c>
      <c r="K7026" s="786">
        <v>5.96</v>
      </c>
      <c r="L7026" s="796">
        <v>11.92</v>
      </c>
      <c r="M7026" s="55" t="s">
        <v>2455</v>
      </c>
    </row>
    <row r="7027" spans="1:13" ht="15">
      <c r="A7027" s="282">
        <v>45985</v>
      </c>
      <c r="B7027" s="55" t="s">
        <v>8251</v>
      </c>
      <c r="C7027" s="784">
        <v>82022</v>
      </c>
      <c r="D7027" s="784" t="s">
        <v>5185</v>
      </c>
      <c r="E7027" s="784">
        <v>150</v>
      </c>
      <c r="F7027" s="784">
        <v>4010</v>
      </c>
      <c r="G7027" s="784" t="s">
        <v>5356</v>
      </c>
      <c r="H7027" s="784" t="s">
        <v>1573</v>
      </c>
      <c r="I7027" s="797">
        <v>10</v>
      </c>
      <c r="J7027" s="784">
        <v>10</v>
      </c>
      <c r="K7027" s="784">
        <v>5.75</v>
      </c>
      <c r="L7027" s="793">
        <v>57.5</v>
      </c>
      <c r="M7027" s="55" t="s">
        <v>2455</v>
      </c>
    </row>
    <row r="7028" spans="1:13" ht="15">
      <c r="A7028" s="282">
        <v>45985</v>
      </c>
      <c r="B7028" s="55" t="s">
        <v>8252</v>
      </c>
      <c r="C7028" s="784">
        <v>52621</v>
      </c>
      <c r="D7028" s="784" t="s">
        <v>2408</v>
      </c>
      <c r="E7028" s="882">
        <v>45847</v>
      </c>
      <c r="F7028" s="784">
        <v>4010</v>
      </c>
      <c r="G7028" s="784" t="s">
        <v>7882</v>
      </c>
      <c r="H7028" s="784" t="s">
        <v>1573</v>
      </c>
      <c r="I7028" s="797">
        <v>1</v>
      </c>
      <c r="J7028" s="784">
        <v>1</v>
      </c>
      <c r="K7028" s="784">
        <v>3.82</v>
      </c>
      <c r="L7028" s="793">
        <v>3.82</v>
      </c>
      <c r="M7028" s="55" t="s">
        <v>2455</v>
      </c>
    </row>
    <row r="7029" spans="1:13" ht="15">
      <c r="A7029" s="282">
        <v>45985</v>
      </c>
      <c r="B7029" s="55" t="s">
        <v>8252</v>
      </c>
      <c r="C7029" s="786">
        <v>37028</v>
      </c>
      <c r="D7029" s="786" t="s">
        <v>5310</v>
      </c>
      <c r="E7029" s="786">
        <v>130</v>
      </c>
      <c r="F7029" s="786">
        <v>4010</v>
      </c>
      <c r="G7029" s="786" t="s">
        <v>7883</v>
      </c>
      <c r="H7029" s="786" t="s">
        <v>1573</v>
      </c>
      <c r="I7029" s="798">
        <v>1</v>
      </c>
      <c r="J7029" s="786">
        <v>1</v>
      </c>
      <c r="K7029" s="786">
        <v>7.65</v>
      </c>
      <c r="L7029" s="796">
        <v>7.65</v>
      </c>
      <c r="M7029" s="55" t="s">
        <v>2455</v>
      </c>
    </row>
    <row r="7030" spans="1:13" ht="15">
      <c r="A7030" s="282">
        <v>45985</v>
      </c>
      <c r="B7030" s="55" t="s">
        <v>8252</v>
      </c>
      <c r="C7030" s="784">
        <v>67262</v>
      </c>
      <c r="D7030" s="784" t="s">
        <v>2708</v>
      </c>
      <c r="E7030" s="784">
        <v>85</v>
      </c>
      <c r="F7030" s="784">
        <v>4010</v>
      </c>
      <c r="G7030" s="784" t="s">
        <v>7884</v>
      </c>
      <c r="H7030" s="784" t="s">
        <v>1573</v>
      </c>
      <c r="I7030" s="797">
        <v>1</v>
      </c>
      <c r="J7030" s="784">
        <v>1</v>
      </c>
      <c r="K7030" s="784">
        <v>9.94</v>
      </c>
      <c r="L7030" s="793">
        <v>9.94</v>
      </c>
      <c r="M7030" s="55" t="s">
        <v>2455</v>
      </c>
    </row>
    <row r="7031" spans="1:13" ht="15">
      <c r="A7031" s="282">
        <v>45985</v>
      </c>
      <c r="B7031" s="55" t="s">
        <v>8252</v>
      </c>
      <c r="C7031" s="786">
        <v>83864</v>
      </c>
      <c r="D7031" s="786" t="s">
        <v>6747</v>
      </c>
      <c r="E7031" s="786" t="s">
        <v>2296</v>
      </c>
      <c r="F7031" s="786">
        <v>4010</v>
      </c>
      <c r="G7031" s="786" t="s">
        <v>7885</v>
      </c>
      <c r="H7031" s="786" t="s">
        <v>1573</v>
      </c>
      <c r="I7031" s="798">
        <v>1</v>
      </c>
      <c r="J7031" s="786">
        <v>1</v>
      </c>
      <c r="K7031" s="786">
        <v>6.93</v>
      </c>
      <c r="L7031" s="796">
        <v>6.93</v>
      </c>
      <c r="M7031" s="55" t="s">
        <v>2455</v>
      </c>
    </row>
    <row r="7032" spans="1:13" ht="15">
      <c r="A7032" s="282">
        <v>45985</v>
      </c>
      <c r="B7032" s="55" t="s">
        <v>8252</v>
      </c>
      <c r="C7032" s="784">
        <v>68173</v>
      </c>
      <c r="D7032" s="784" t="s">
        <v>4602</v>
      </c>
      <c r="E7032" s="784">
        <v>75</v>
      </c>
      <c r="F7032" s="784">
        <v>4010</v>
      </c>
      <c r="G7032" s="784" t="s">
        <v>7886</v>
      </c>
      <c r="H7032" s="784" t="s">
        <v>1573</v>
      </c>
      <c r="I7032" s="797">
        <v>1</v>
      </c>
      <c r="J7032" s="784">
        <v>1</v>
      </c>
      <c r="K7032" s="784">
        <v>7.8</v>
      </c>
      <c r="L7032" s="793">
        <v>7.8</v>
      </c>
      <c r="M7032" s="55" t="s">
        <v>2455</v>
      </c>
    </row>
    <row r="7033" spans="1:13" ht="15">
      <c r="A7033" s="282">
        <v>45985</v>
      </c>
      <c r="B7033" s="55" t="s">
        <v>8252</v>
      </c>
      <c r="C7033" s="786">
        <v>66930</v>
      </c>
      <c r="D7033" s="786" t="s">
        <v>3930</v>
      </c>
      <c r="E7033" s="786">
        <v>75</v>
      </c>
      <c r="F7033" s="786">
        <v>4010</v>
      </c>
      <c r="G7033" s="786" t="s">
        <v>6754</v>
      </c>
      <c r="H7033" s="786" t="s">
        <v>1573</v>
      </c>
      <c r="I7033" s="798">
        <v>2</v>
      </c>
      <c r="J7033" s="786">
        <v>2</v>
      </c>
      <c r="K7033" s="786">
        <v>11.03</v>
      </c>
      <c r="L7033" s="796">
        <v>22.06</v>
      </c>
      <c r="M7033" s="55" t="s">
        <v>2455</v>
      </c>
    </row>
    <row r="7034" spans="1:13" ht="15">
      <c r="A7034" s="282">
        <v>45985</v>
      </c>
      <c r="B7034" s="55" t="s">
        <v>8252</v>
      </c>
      <c r="C7034" s="784">
        <v>82203</v>
      </c>
      <c r="D7034" s="784" t="s">
        <v>5595</v>
      </c>
      <c r="E7034" s="784">
        <v>150</v>
      </c>
      <c r="F7034" s="784">
        <v>4010</v>
      </c>
      <c r="G7034" s="784" t="s">
        <v>8253</v>
      </c>
      <c r="H7034" s="784" t="s">
        <v>1573</v>
      </c>
      <c r="I7034" s="797">
        <v>2</v>
      </c>
      <c r="J7034" s="784">
        <v>2</v>
      </c>
      <c r="K7034" s="784">
        <v>18.41</v>
      </c>
      <c r="L7034" s="793">
        <v>36.82</v>
      </c>
      <c r="M7034" s="55" t="s">
        <v>2455</v>
      </c>
    </row>
    <row r="7035" spans="1:13" ht="15">
      <c r="A7035" s="282">
        <v>45985</v>
      </c>
      <c r="B7035" s="55" t="s">
        <v>8252</v>
      </c>
      <c r="C7035" s="786">
        <v>83072</v>
      </c>
      <c r="D7035" s="786" t="s">
        <v>6351</v>
      </c>
      <c r="E7035" s="786">
        <v>150</v>
      </c>
      <c r="F7035" s="786">
        <v>4010</v>
      </c>
      <c r="G7035" s="786" t="s">
        <v>8254</v>
      </c>
      <c r="H7035" s="786" t="s">
        <v>1573</v>
      </c>
      <c r="I7035" s="798">
        <v>1</v>
      </c>
      <c r="J7035" s="786">
        <v>1</v>
      </c>
      <c r="K7035" s="786">
        <v>8.14</v>
      </c>
      <c r="L7035" s="796">
        <v>8.14</v>
      </c>
      <c r="M7035" s="55" t="s">
        <v>2455</v>
      </c>
    </row>
    <row r="7036" spans="1:13" ht="15">
      <c r="A7036" s="282">
        <v>45985</v>
      </c>
      <c r="B7036" s="55" t="s">
        <v>8252</v>
      </c>
      <c r="C7036" s="784">
        <v>82203</v>
      </c>
      <c r="D7036" s="784" t="s">
        <v>2255</v>
      </c>
      <c r="E7036" s="784">
        <v>120</v>
      </c>
      <c r="F7036" s="784">
        <v>4010</v>
      </c>
      <c r="G7036" s="784" t="s">
        <v>3276</v>
      </c>
      <c r="H7036" s="784" t="s">
        <v>1573</v>
      </c>
      <c r="I7036" s="797">
        <v>1</v>
      </c>
      <c r="J7036" s="784">
        <v>1</v>
      </c>
      <c r="K7036" s="784">
        <v>18.05</v>
      </c>
      <c r="L7036" s="793">
        <v>18.05</v>
      </c>
      <c r="M7036" s="55" t="s">
        <v>2455</v>
      </c>
    </row>
    <row r="7037" spans="1:13" ht="15">
      <c r="A7037" s="282">
        <v>45985</v>
      </c>
      <c r="B7037" s="55" t="s">
        <v>8252</v>
      </c>
      <c r="C7037" s="786">
        <v>83643</v>
      </c>
      <c r="D7037" s="786" t="s">
        <v>2653</v>
      </c>
      <c r="E7037" s="786" t="s">
        <v>2061</v>
      </c>
      <c r="F7037" s="786">
        <v>4010</v>
      </c>
      <c r="G7037" s="786" t="s">
        <v>8255</v>
      </c>
      <c r="H7037" s="786" t="s">
        <v>1573</v>
      </c>
      <c r="I7037" s="798">
        <v>1</v>
      </c>
      <c r="J7037" s="786">
        <v>1</v>
      </c>
      <c r="K7037" s="786">
        <v>23.05</v>
      </c>
      <c r="L7037" s="796">
        <v>23.05</v>
      </c>
      <c r="M7037" s="55" t="s">
        <v>2455</v>
      </c>
    </row>
    <row r="7038" spans="1:13" ht="15">
      <c r="A7038" s="282">
        <v>45985</v>
      </c>
      <c r="B7038" s="55" t="s">
        <v>8252</v>
      </c>
      <c r="C7038" s="784">
        <v>82203</v>
      </c>
      <c r="D7038" s="784" t="s">
        <v>6086</v>
      </c>
      <c r="E7038" s="784">
        <v>130</v>
      </c>
      <c r="F7038" s="784">
        <v>4010</v>
      </c>
      <c r="G7038" s="784" t="s">
        <v>3155</v>
      </c>
      <c r="H7038" s="784" t="s">
        <v>1573</v>
      </c>
      <c r="I7038" s="797">
        <v>1</v>
      </c>
      <c r="J7038" s="784">
        <v>1</v>
      </c>
      <c r="K7038" s="784">
        <v>20.84</v>
      </c>
      <c r="L7038" s="793">
        <v>20.84</v>
      </c>
      <c r="M7038" s="55" t="s">
        <v>2455</v>
      </c>
    </row>
    <row r="7039" spans="1:13" ht="15">
      <c r="A7039" s="282">
        <v>45985</v>
      </c>
      <c r="B7039" s="55" t="s">
        <v>8252</v>
      </c>
      <c r="C7039" s="786">
        <v>83643</v>
      </c>
      <c r="D7039" s="786" t="s">
        <v>2653</v>
      </c>
      <c r="E7039" s="786" t="s">
        <v>2296</v>
      </c>
      <c r="F7039" s="786">
        <v>4010</v>
      </c>
      <c r="G7039" s="786" t="s">
        <v>3157</v>
      </c>
      <c r="H7039" s="786" t="s">
        <v>1573</v>
      </c>
      <c r="I7039" s="798">
        <v>1</v>
      </c>
      <c r="J7039" s="786">
        <v>1</v>
      </c>
      <c r="K7039" s="786">
        <v>23.05</v>
      </c>
      <c r="L7039" s="796">
        <v>23.05</v>
      </c>
      <c r="M7039" s="55" t="s">
        <v>2455</v>
      </c>
    </row>
    <row r="7040" spans="1:13" ht="15">
      <c r="A7040" s="282">
        <v>45985</v>
      </c>
      <c r="B7040" s="55" t="s">
        <v>8252</v>
      </c>
      <c r="C7040" s="784">
        <v>80039</v>
      </c>
      <c r="D7040" s="784" t="s">
        <v>6086</v>
      </c>
      <c r="E7040" s="784" t="s">
        <v>2300</v>
      </c>
      <c r="F7040" s="784">
        <v>4010</v>
      </c>
      <c r="G7040" s="784" t="s">
        <v>7960</v>
      </c>
      <c r="H7040" s="784" t="s">
        <v>1573</v>
      </c>
      <c r="I7040" s="797">
        <v>1</v>
      </c>
      <c r="J7040" s="784">
        <v>1</v>
      </c>
      <c r="K7040" s="784">
        <v>10.08</v>
      </c>
      <c r="L7040" s="793">
        <v>10.08</v>
      </c>
      <c r="M7040" s="55" t="s">
        <v>2455</v>
      </c>
    </row>
    <row r="7041" spans="1:14" ht="15">
      <c r="A7041" s="282">
        <v>45985</v>
      </c>
      <c r="B7041" s="55" t="s">
        <v>8252</v>
      </c>
      <c r="C7041" s="786">
        <v>66994</v>
      </c>
      <c r="D7041" s="786" t="s">
        <v>6115</v>
      </c>
      <c r="E7041" s="786" t="s">
        <v>2061</v>
      </c>
      <c r="F7041" s="786">
        <v>4010</v>
      </c>
      <c r="G7041" s="786" t="s">
        <v>5530</v>
      </c>
      <c r="H7041" s="786" t="s">
        <v>1573</v>
      </c>
      <c r="I7041" s="798">
        <v>7</v>
      </c>
      <c r="J7041" s="786">
        <v>7</v>
      </c>
      <c r="K7041" s="786">
        <v>8.32</v>
      </c>
      <c r="L7041" s="796">
        <v>58.24</v>
      </c>
      <c r="M7041" s="55" t="s">
        <v>2455</v>
      </c>
    </row>
    <row r="7042" spans="1:14" ht="24.75">
      <c r="A7042" s="783">
        <v>45986</v>
      </c>
      <c r="B7042" s="784" t="s">
        <v>8256</v>
      </c>
      <c r="C7042" s="784">
        <v>67483</v>
      </c>
      <c r="D7042" s="784" t="s">
        <v>5874</v>
      </c>
      <c r="E7042" s="784">
        <v>130</v>
      </c>
      <c r="F7042" s="784">
        <v>4010</v>
      </c>
      <c r="G7042" s="784" t="s">
        <v>2501</v>
      </c>
      <c r="H7042" s="784" t="s">
        <v>2508</v>
      </c>
      <c r="I7042" s="797">
        <v>157580026218483</v>
      </c>
      <c r="J7042" s="784">
        <v>-48</v>
      </c>
      <c r="K7042" s="784">
        <v>11.14</v>
      </c>
      <c r="L7042" s="793">
        <v>-534.72</v>
      </c>
      <c r="M7042" s="55" t="s">
        <v>2509</v>
      </c>
      <c r="N7042" s="788" t="s">
        <v>8257</v>
      </c>
    </row>
    <row r="7043" spans="1:14" ht="15">
      <c r="A7043" s="783">
        <v>45986</v>
      </c>
      <c r="B7043" s="784" t="s">
        <v>8258</v>
      </c>
      <c r="C7043" s="784">
        <v>81941</v>
      </c>
      <c r="D7043" s="784" t="s">
        <v>4880</v>
      </c>
      <c r="E7043" s="784">
        <v>100</v>
      </c>
      <c r="F7043" s="784">
        <v>4010</v>
      </c>
      <c r="G7043" s="784" t="s">
        <v>8259</v>
      </c>
      <c r="H7043" s="784" t="s">
        <v>1573</v>
      </c>
      <c r="I7043" s="797"/>
      <c r="J7043" s="784">
        <v>-26</v>
      </c>
      <c r="K7043" s="784">
        <v>12.81</v>
      </c>
      <c r="L7043" s="793">
        <v>-333.06</v>
      </c>
      <c r="M7043" s="55" t="s">
        <v>2547</v>
      </c>
      <c r="N7043" s="788" t="s">
        <v>8260</v>
      </c>
    </row>
    <row r="7044" spans="1:14" ht="15">
      <c r="A7044" s="783">
        <v>45986</v>
      </c>
      <c r="B7044" s="784" t="s">
        <v>8261</v>
      </c>
      <c r="C7044" s="784">
        <v>81941</v>
      </c>
      <c r="D7044" s="784" t="s">
        <v>2560</v>
      </c>
      <c r="E7044" s="784">
        <v>100</v>
      </c>
      <c r="F7044" s="784">
        <v>4010</v>
      </c>
      <c r="G7044" s="784" t="s">
        <v>8259</v>
      </c>
      <c r="H7044" s="784" t="s">
        <v>1573</v>
      </c>
      <c r="I7044" s="797"/>
      <c r="J7044" s="784">
        <v>26</v>
      </c>
      <c r="K7044" s="784">
        <v>12.81</v>
      </c>
      <c r="L7044" s="793">
        <v>333.06</v>
      </c>
      <c r="M7044" s="55" t="s">
        <v>2547</v>
      </c>
      <c r="N7044" s="788" t="s">
        <v>8260</v>
      </c>
    </row>
    <row r="7045" spans="1:14" ht="15">
      <c r="A7045" s="783">
        <v>45986</v>
      </c>
      <c r="B7045" s="784" t="s">
        <v>8262</v>
      </c>
      <c r="C7045" s="784">
        <v>81883</v>
      </c>
      <c r="D7045" s="784" t="s">
        <v>6724</v>
      </c>
      <c r="E7045" s="784">
        <v>130</v>
      </c>
      <c r="F7045" s="784">
        <v>4010</v>
      </c>
      <c r="G7045" s="784" t="s">
        <v>8263</v>
      </c>
      <c r="H7045" s="784" t="s">
        <v>1573</v>
      </c>
      <c r="I7045" s="797"/>
      <c r="J7045" s="784">
        <v>30</v>
      </c>
      <c r="K7045" s="784">
        <v>9.3800000000000008</v>
      </c>
      <c r="L7045" s="793">
        <v>281.39999999999998</v>
      </c>
      <c r="M7045" s="55" t="s">
        <v>2618</v>
      </c>
      <c r="N7045" s="788" t="s">
        <v>8264</v>
      </c>
    </row>
    <row r="7046" spans="1:14" ht="36">
      <c r="A7046" s="783">
        <v>45986</v>
      </c>
      <c r="B7046" s="784" t="s">
        <v>8265</v>
      </c>
      <c r="C7046" s="784">
        <v>83863</v>
      </c>
      <c r="D7046" s="784" t="s">
        <v>6582</v>
      </c>
      <c r="E7046" s="784">
        <v>110</v>
      </c>
      <c r="F7046" s="784">
        <v>4010</v>
      </c>
      <c r="G7046" s="784" t="s">
        <v>2501</v>
      </c>
      <c r="H7046" s="784" t="s">
        <v>1573</v>
      </c>
      <c r="I7046" s="797">
        <v>8246290095299190</v>
      </c>
      <c r="J7046" s="784">
        <v>80</v>
      </c>
      <c r="K7046" s="784">
        <v>24.21</v>
      </c>
      <c r="L7046" s="794">
        <v>1936.8</v>
      </c>
      <c r="M7046" s="55" t="s">
        <v>2618</v>
      </c>
      <c r="N7046" s="788" t="s">
        <v>8266</v>
      </c>
    </row>
    <row r="7047" spans="1:14" ht="36">
      <c r="A7047" s="783">
        <v>45986</v>
      </c>
      <c r="B7047" s="784" t="s">
        <v>8267</v>
      </c>
      <c r="C7047" s="784">
        <v>83863</v>
      </c>
      <c r="D7047" s="784" t="s">
        <v>6582</v>
      </c>
      <c r="E7047" s="784">
        <v>110</v>
      </c>
      <c r="F7047" s="784">
        <v>4010</v>
      </c>
      <c r="G7047" s="784" t="s">
        <v>8268</v>
      </c>
      <c r="H7047" s="784" t="s">
        <v>1573</v>
      </c>
      <c r="I7047" s="797">
        <v>8281303004807750</v>
      </c>
      <c r="J7047" s="784">
        <v>-80</v>
      </c>
      <c r="K7047" s="784">
        <v>24.21</v>
      </c>
      <c r="L7047" s="794">
        <v>-1936.8</v>
      </c>
      <c r="M7047" s="55" t="s">
        <v>2618</v>
      </c>
      <c r="N7047" s="788" t="s">
        <v>8269</v>
      </c>
    </row>
    <row r="7048" spans="1:14" ht="15">
      <c r="A7048" s="282">
        <v>45986</v>
      </c>
      <c r="B7048" s="55" t="s">
        <v>8270</v>
      </c>
      <c r="C7048" s="784">
        <v>59852</v>
      </c>
      <c r="D7048" s="784" t="s">
        <v>5590</v>
      </c>
      <c r="E7048" s="784">
        <v>150</v>
      </c>
      <c r="F7048" s="784">
        <v>4010</v>
      </c>
      <c r="G7048" s="784" t="s">
        <v>8271</v>
      </c>
      <c r="H7048" s="784" t="s">
        <v>1573</v>
      </c>
      <c r="J7048" s="784">
        <v>1</v>
      </c>
      <c r="K7048" s="784">
        <v>6.88</v>
      </c>
      <c r="L7048" s="784">
        <v>6.88</v>
      </c>
      <c r="M7048" s="55" t="s">
        <v>2455</v>
      </c>
    </row>
    <row r="7049" spans="1:14" ht="15">
      <c r="A7049" s="282">
        <v>45986</v>
      </c>
      <c r="B7049" s="55" t="s">
        <v>8270</v>
      </c>
      <c r="C7049" s="786">
        <v>83199</v>
      </c>
      <c r="D7049" s="786" t="s">
        <v>5623</v>
      </c>
      <c r="E7049" s="786">
        <v>100</v>
      </c>
      <c r="F7049" s="786">
        <v>4010</v>
      </c>
      <c r="G7049" s="786" t="s">
        <v>8272</v>
      </c>
      <c r="H7049" s="786" t="s">
        <v>1573</v>
      </c>
      <c r="J7049" s="786">
        <v>1</v>
      </c>
      <c r="K7049" s="786">
        <v>9.09</v>
      </c>
      <c r="L7049" s="786">
        <v>9.09</v>
      </c>
      <c r="M7049" s="55" t="s">
        <v>2455</v>
      </c>
    </row>
    <row r="7050" spans="1:14" ht="15">
      <c r="A7050" s="282">
        <v>45986</v>
      </c>
      <c r="B7050" s="55" t="s">
        <v>8270</v>
      </c>
      <c r="C7050" s="784">
        <v>83315</v>
      </c>
      <c r="D7050" s="784" t="s">
        <v>5533</v>
      </c>
      <c r="E7050" s="784">
        <v>85</v>
      </c>
      <c r="F7050" s="784">
        <v>4010</v>
      </c>
      <c r="G7050" s="784" t="s">
        <v>5692</v>
      </c>
      <c r="H7050" s="784" t="s">
        <v>1573</v>
      </c>
      <c r="J7050" s="784">
        <v>1</v>
      </c>
      <c r="K7050" s="784">
        <v>15.65</v>
      </c>
      <c r="L7050" s="784">
        <v>15.65</v>
      </c>
      <c r="M7050" s="55" t="s">
        <v>2455</v>
      </c>
    </row>
    <row r="7051" spans="1:14" ht="15">
      <c r="A7051" s="282">
        <v>45986</v>
      </c>
      <c r="B7051" s="55" t="s">
        <v>8270</v>
      </c>
      <c r="C7051" s="786">
        <v>65642</v>
      </c>
      <c r="D7051" s="786" t="s">
        <v>5361</v>
      </c>
      <c r="E7051" s="786">
        <v>140</v>
      </c>
      <c r="F7051" s="786">
        <v>4010</v>
      </c>
      <c r="G7051" s="786" t="s">
        <v>4947</v>
      </c>
      <c r="H7051" s="786" t="s">
        <v>1573</v>
      </c>
      <c r="J7051" s="786">
        <v>1</v>
      </c>
      <c r="K7051" s="786">
        <v>6.65</v>
      </c>
      <c r="L7051" s="786">
        <v>6.65</v>
      </c>
      <c r="M7051" s="55" t="s">
        <v>2455</v>
      </c>
    </row>
    <row r="7052" spans="1:14" ht="15">
      <c r="A7052" s="282">
        <v>45986</v>
      </c>
      <c r="B7052" s="55" t="s">
        <v>8270</v>
      </c>
      <c r="C7052" s="784">
        <v>80039</v>
      </c>
      <c r="D7052" s="784" t="s">
        <v>6746</v>
      </c>
      <c r="E7052" s="784" t="s">
        <v>2296</v>
      </c>
      <c r="F7052" s="784">
        <v>4010</v>
      </c>
      <c r="G7052" s="784" t="s">
        <v>7782</v>
      </c>
      <c r="H7052" s="784" t="s">
        <v>1573</v>
      </c>
      <c r="J7052" s="784">
        <v>2</v>
      </c>
      <c r="K7052" s="784">
        <v>8.82</v>
      </c>
      <c r="L7052" s="784">
        <v>17.64</v>
      </c>
      <c r="M7052" s="55" t="s">
        <v>2455</v>
      </c>
    </row>
    <row r="7053" spans="1:14" ht="15">
      <c r="A7053" s="282">
        <v>45986</v>
      </c>
      <c r="B7053" s="55" t="s">
        <v>8270</v>
      </c>
      <c r="C7053" s="786">
        <v>83637</v>
      </c>
      <c r="D7053" s="786" t="s">
        <v>2408</v>
      </c>
      <c r="E7053" s="786" t="s">
        <v>2230</v>
      </c>
      <c r="F7053" s="786">
        <v>4010</v>
      </c>
      <c r="G7053" s="786" t="s">
        <v>8273</v>
      </c>
      <c r="H7053" s="786" t="s">
        <v>1573</v>
      </c>
      <c r="J7053" s="786">
        <v>1</v>
      </c>
      <c r="K7053" s="786">
        <v>13.15</v>
      </c>
      <c r="L7053" s="786">
        <v>13.15</v>
      </c>
      <c r="M7053" s="55" t="s">
        <v>2455</v>
      </c>
    </row>
    <row r="7054" spans="1:14" ht="15">
      <c r="A7054" s="282">
        <v>45986</v>
      </c>
      <c r="B7054" s="55" t="s">
        <v>8270</v>
      </c>
      <c r="C7054" s="784">
        <v>52399</v>
      </c>
      <c r="D7054" s="784" t="s">
        <v>2560</v>
      </c>
      <c r="E7054" s="784" t="s">
        <v>2230</v>
      </c>
      <c r="F7054" s="784">
        <v>4010</v>
      </c>
      <c r="G7054" s="784" t="s">
        <v>8274</v>
      </c>
      <c r="H7054" s="784" t="s">
        <v>1573</v>
      </c>
      <c r="J7054" s="784">
        <v>1</v>
      </c>
      <c r="K7054" s="784">
        <v>5.96</v>
      </c>
      <c r="L7054" s="784">
        <v>5.96</v>
      </c>
      <c r="M7054" s="55" t="s">
        <v>2455</v>
      </c>
    </row>
    <row r="7055" spans="1:14" ht="15">
      <c r="A7055" s="282">
        <v>45986</v>
      </c>
      <c r="B7055" s="55" t="s">
        <v>8270</v>
      </c>
      <c r="C7055" s="786">
        <v>82070</v>
      </c>
      <c r="D7055" s="786" t="s">
        <v>7477</v>
      </c>
      <c r="E7055" s="786" t="s">
        <v>2061</v>
      </c>
      <c r="F7055" s="786">
        <v>4010</v>
      </c>
      <c r="G7055" s="786" t="s">
        <v>8275</v>
      </c>
      <c r="H7055" s="786" t="s">
        <v>1573</v>
      </c>
      <c r="J7055" s="786">
        <v>1</v>
      </c>
      <c r="K7055" s="786">
        <v>12.78</v>
      </c>
      <c r="L7055" s="786">
        <v>12.78</v>
      </c>
      <c r="M7055" s="55" t="s">
        <v>2455</v>
      </c>
    </row>
    <row r="7056" spans="1:14" ht="15">
      <c r="A7056" s="282">
        <v>45986</v>
      </c>
      <c r="B7056" s="55" t="s">
        <v>8270</v>
      </c>
      <c r="C7056" s="784">
        <v>52706</v>
      </c>
      <c r="D7056" s="784" t="s">
        <v>2425</v>
      </c>
      <c r="E7056" s="784">
        <v>85</v>
      </c>
      <c r="F7056" s="784">
        <v>4010</v>
      </c>
      <c r="G7056" s="784" t="s">
        <v>4948</v>
      </c>
      <c r="H7056" s="784" t="s">
        <v>1573</v>
      </c>
      <c r="J7056" s="784">
        <v>1</v>
      </c>
      <c r="K7056" s="784">
        <v>8.19</v>
      </c>
      <c r="L7056" s="784">
        <v>8.19</v>
      </c>
      <c r="M7056" s="55" t="s">
        <v>2455</v>
      </c>
    </row>
    <row r="7057" spans="1:13" ht="15">
      <c r="A7057" s="282">
        <v>45986</v>
      </c>
      <c r="B7057" s="55" t="s">
        <v>8270</v>
      </c>
      <c r="C7057" s="786">
        <v>59852</v>
      </c>
      <c r="D7057" s="786" t="s">
        <v>6115</v>
      </c>
      <c r="E7057" s="786">
        <v>150</v>
      </c>
      <c r="F7057" s="786">
        <v>4010</v>
      </c>
      <c r="G7057" s="786" t="s">
        <v>8276</v>
      </c>
      <c r="H7057" s="786" t="s">
        <v>1573</v>
      </c>
      <c r="J7057" s="786">
        <v>4</v>
      </c>
      <c r="K7057" s="786">
        <v>6.82</v>
      </c>
      <c r="L7057" s="786">
        <v>27.28</v>
      </c>
      <c r="M7057" s="55" t="s">
        <v>2455</v>
      </c>
    </row>
    <row r="7058" spans="1:13" ht="15">
      <c r="A7058" s="282">
        <v>45986</v>
      </c>
      <c r="B7058" s="55" t="s">
        <v>8270</v>
      </c>
      <c r="C7058" s="784">
        <v>83036</v>
      </c>
      <c r="D7058" s="784" t="s">
        <v>6682</v>
      </c>
      <c r="E7058" s="784">
        <v>130</v>
      </c>
      <c r="F7058" s="784">
        <v>4010</v>
      </c>
      <c r="G7058" s="784" t="s">
        <v>6857</v>
      </c>
      <c r="H7058" s="784" t="s">
        <v>1573</v>
      </c>
      <c r="J7058" s="784">
        <v>1</v>
      </c>
      <c r="K7058" s="784">
        <v>6.32</v>
      </c>
      <c r="L7058" s="784">
        <v>6.32</v>
      </c>
      <c r="M7058" s="55" t="s">
        <v>2455</v>
      </c>
    </row>
    <row r="7059" spans="1:13" ht="15">
      <c r="A7059" s="282">
        <v>45986</v>
      </c>
      <c r="B7059" s="55" t="s">
        <v>8270</v>
      </c>
      <c r="C7059" s="786">
        <v>83462</v>
      </c>
      <c r="D7059" s="786" t="s">
        <v>7171</v>
      </c>
      <c r="E7059" s="786" t="s">
        <v>2061</v>
      </c>
      <c r="F7059" s="786">
        <v>4010</v>
      </c>
      <c r="G7059" s="786" t="s">
        <v>6311</v>
      </c>
      <c r="H7059" s="786" t="s">
        <v>1573</v>
      </c>
      <c r="J7059" s="786">
        <v>2</v>
      </c>
      <c r="K7059" s="786">
        <v>35.44</v>
      </c>
      <c r="L7059" s="786">
        <v>70.88</v>
      </c>
      <c r="M7059" s="55" t="s">
        <v>2455</v>
      </c>
    </row>
    <row r="7060" spans="1:13" ht="15">
      <c r="A7060" s="282">
        <v>45986</v>
      </c>
      <c r="B7060" s="55" t="s">
        <v>8270</v>
      </c>
      <c r="C7060" s="784">
        <v>66973</v>
      </c>
      <c r="D7060" s="784" t="s">
        <v>8277</v>
      </c>
      <c r="E7060" s="784">
        <v>130</v>
      </c>
      <c r="F7060" s="784">
        <v>4010</v>
      </c>
      <c r="G7060" s="784" t="s">
        <v>4952</v>
      </c>
      <c r="H7060" s="784" t="s">
        <v>1573</v>
      </c>
      <c r="J7060" s="784">
        <v>1</v>
      </c>
      <c r="K7060" s="784">
        <v>4.5199999999999996</v>
      </c>
      <c r="L7060" s="784">
        <v>4.5199999999999996</v>
      </c>
      <c r="M7060" s="55" t="s">
        <v>2455</v>
      </c>
    </row>
    <row r="7061" spans="1:13" ht="15">
      <c r="A7061" s="282">
        <v>45986</v>
      </c>
      <c r="B7061" s="55" t="s">
        <v>8270</v>
      </c>
      <c r="C7061" s="786">
        <v>82368</v>
      </c>
      <c r="D7061" s="786" t="s">
        <v>7576</v>
      </c>
      <c r="E7061" s="786">
        <v>85</v>
      </c>
      <c r="F7061" s="786">
        <v>4010</v>
      </c>
      <c r="G7061" s="786" t="s">
        <v>6861</v>
      </c>
      <c r="H7061" s="786" t="s">
        <v>1573</v>
      </c>
      <c r="J7061" s="786">
        <v>1</v>
      </c>
      <c r="K7061" s="786">
        <v>7.88</v>
      </c>
      <c r="L7061" s="786">
        <v>7.88</v>
      </c>
      <c r="M7061" s="55" t="s">
        <v>2455</v>
      </c>
    </row>
    <row r="7062" spans="1:13" ht="15">
      <c r="A7062" s="282">
        <v>45986</v>
      </c>
      <c r="B7062" s="55" t="s">
        <v>8270</v>
      </c>
      <c r="C7062" s="784">
        <v>65642</v>
      </c>
      <c r="D7062" s="784" t="s">
        <v>5295</v>
      </c>
      <c r="E7062" s="784">
        <v>100</v>
      </c>
      <c r="F7062" s="784">
        <v>4010</v>
      </c>
      <c r="G7062" s="784" t="s">
        <v>4956</v>
      </c>
      <c r="H7062" s="784" t="s">
        <v>1573</v>
      </c>
      <c r="J7062" s="784">
        <v>1</v>
      </c>
      <c r="K7062" s="784">
        <v>5.81</v>
      </c>
      <c r="L7062" s="784">
        <v>5.81</v>
      </c>
      <c r="M7062" s="55" t="s">
        <v>2455</v>
      </c>
    </row>
    <row r="7063" spans="1:13" ht="15">
      <c r="A7063" s="282">
        <v>45986</v>
      </c>
      <c r="B7063" s="55" t="s">
        <v>8270</v>
      </c>
      <c r="C7063" s="786">
        <v>80046</v>
      </c>
      <c r="D7063" s="786" t="s">
        <v>6746</v>
      </c>
      <c r="E7063" s="786" t="s">
        <v>2230</v>
      </c>
      <c r="F7063" s="786">
        <v>4010</v>
      </c>
      <c r="G7063" s="786" t="s">
        <v>6551</v>
      </c>
      <c r="H7063" s="786" t="s">
        <v>1573</v>
      </c>
      <c r="J7063" s="786">
        <v>1</v>
      </c>
      <c r="K7063" s="786">
        <v>11.93</v>
      </c>
      <c r="L7063" s="786">
        <v>11.93</v>
      </c>
      <c r="M7063" s="55" t="s">
        <v>2455</v>
      </c>
    </row>
    <row r="7064" spans="1:13" ht="15">
      <c r="A7064" s="282">
        <v>45986</v>
      </c>
      <c r="B7064" s="55" t="s">
        <v>8270</v>
      </c>
      <c r="C7064" s="784">
        <v>82203</v>
      </c>
      <c r="D7064" s="784" t="s">
        <v>2255</v>
      </c>
      <c r="E7064" s="784">
        <v>120</v>
      </c>
      <c r="F7064" s="784">
        <v>4010</v>
      </c>
      <c r="G7064" s="784" t="s">
        <v>8278</v>
      </c>
      <c r="H7064" s="784" t="s">
        <v>1573</v>
      </c>
      <c r="J7064" s="784">
        <v>1</v>
      </c>
      <c r="K7064" s="784">
        <v>18.05</v>
      </c>
      <c r="L7064" s="784">
        <v>18.05</v>
      </c>
      <c r="M7064" s="55" t="s">
        <v>2455</v>
      </c>
    </row>
    <row r="7065" spans="1:13" ht="15">
      <c r="A7065" s="282">
        <v>45986</v>
      </c>
      <c r="B7065" s="55" t="s">
        <v>8270</v>
      </c>
      <c r="C7065" s="786">
        <v>59852</v>
      </c>
      <c r="D7065" s="786" t="s">
        <v>2653</v>
      </c>
      <c r="E7065" s="786">
        <v>140</v>
      </c>
      <c r="F7065" s="786">
        <v>4010</v>
      </c>
      <c r="G7065" s="786" t="s">
        <v>5697</v>
      </c>
      <c r="H7065" s="786" t="s">
        <v>1573</v>
      </c>
      <c r="J7065" s="786">
        <v>1</v>
      </c>
      <c r="K7065" s="786">
        <v>7.15</v>
      </c>
      <c r="L7065" s="786">
        <v>7.15</v>
      </c>
      <c r="M7065" s="55" t="s">
        <v>2455</v>
      </c>
    </row>
    <row r="7066" spans="1:13" ht="15">
      <c r="A7066" s="282">
        <v>45986</v>
      </c>
      <c r="B7066" s="55" t="s">
        <v>8270</v>
      </c>
      <c r="C7066" s="784">
        <v>82307</v>
      </c>
      <c r="D7066" s="784" t="s">
        <v>4292</v>
      </c>
      <c r="E7066" s="784">
        <v>50</v>
      </c>
      <c r="F7066" s="784">
        <v>4010</v>
      </c>
      <c r="G7066" s="784" t="s">
        <v>8279</v>
      </c>
      <c r="H7066" s="784" t="s">
        <v>1573</v>
      </c>
      <c r="J7066" s="784">
        <v>1</v>
      </c>
      <c r="K7066" s="784">
        <v>26.65</v>
      </c>
      <c r="L7066" s="784">
        <v>26.65</v>
      </c>
      <c r="M7066" s="55" t="s">
        <v>2455</v>
      </c>
    </row>
    <row r="7067" spans="1:13" ht="15">
      <c r="A7067" s="282">
        <v>45986</v>
      </c>
      <c r="B7067" s="55" t="s">
        <v>8270</v>
      </c>
      <c r="C7067" s="786">
        <v>81569</v>
      </c>
      <c r="D7067" s="786" t="s">
        <v>2560</v>
      </c>
      <c r="E7067" s="786">
        <v>150</v>
      </c>
      <c r="F7067" s="786">
        <v>4010</v>
      </c>
      <c r="G7067" s="786" t="s">
        <v>4888</v>
      </c>
      <c r="H7067" s="786" t="s">
        <v>1573</v>
      </c>
      <c r="J7067" s="786">
        <v>1</v>
      </c>
      <c r="K7067" s="786">
        <v>6.78</v>
      </c>
      <c r="L7067" s="786">
        <v>6.78</v>
      </c>
      <c r="M7067" s="55" t="s">
        <v>2455</v>
      </c>
    </row>
    <row r="7068" spans="1:13" ht="15">
      <c r="A7068" s="282">
        <v>45986</v>
      </c>
      <c r="B7068" s="55" t="s">
        <v>8270</v>
      </c>
      <c r="C7068" s="784">
        <v>83340</v>
      </c>
      <c r="D7068" s="784" t="s">
        <v>3930</v>
      </c>
      <c r="E7068" s="784">
        <v>70</v>
      </c>
      <c r="F7068" s="784">
        <v>4010</v>
      </c>
      <c r="G7068" s="784" t="s">
        <v>5700</v>
      </c>
      <c r="H7068" s="784" t="s">
        <v>1573</v>
      </c>
      <c r="J7068" s="784">
        <v>1</v>
      </c>
      <c r="K7068" s="784">
        <v>4.04</v>
      </c>
      <c r="L7068" s="784">
        <v>4.04</v>
      </c>
      <c r="M7068" s="55" t="s">
        <v>2455</v>
      </c>
    </row>
    <row r="7069" spans="1:13" ht="15">
      <c r="A7069" s="282">
        <v>45986</v>
      </c>
      <c r="B7069" s="55" t="s">
        <v>8270</v>
      </c>
      <c r="C7069" s="786">
        <v>83505</v>
      </c>
      <c r="D7069" s="786" t="s">
        <v>6380</v>
      </c>
      <c r="E7069" s="786">
        <v>110</v>
      </c>
      <c r="F7069" s="786">
        <v>4010</v>
      </c>
      <c r="G7069" s="786" t="s">
        <v>4889</v>
      </c>
      <c r="H7069" s="786" t="s">
        <v>1573</v>
      </c>
      <c r="J7069" s="786">
        <v>1</v>
      </c>
      <c r="K7069" s="786">
        <v>4.04</v>
      </c>
      <c r="L7069" s="786">
        <v>4.04</v>
      </c>
      <c r="M7069" s="55" t="s">
        <v>2455</v>
      </c>
    </row>
    <row r="7070" spans="1:13" ht="15">
      <c r="A7070" s="282">
        <v>45986</v>
      </c>
      <c r="B7070" s="55" t="s">
        <v>8270</v>
      </c>
      <c r="C7070" s="784">
        <v>68141</v>
      </c>
      <c r="D7070" s="784">
        <v>11</v>
      </c>
      <c r="E7070" s="784">
        <v>60</v>
      </c>
      <c r="F7070" s="784">
        <v>4010</v>
      </c>
      <c r="G7070" s="784" t="s">
        <v>7067</v>
      </c>
      <c r="H7070" s="784" t="s">
        <v>1573</v>
      </c>
      <c r="J7070" s="784">
        <v>1</v>
      </c>
      <c r="K7070" s="784">
        <v>6.13</v>
      </c>
      <c r="L7070" s="784">
        <v>6.13</v>
      </c>
      <c r="M7070" s="55" t="s">
        <v>2455</v>
      </c>
    </row>
    <row r="7071" spans="1:13" ht="15">
      <c r="A7071" s="282">
        <v>45986</v>
      </c>
      <c r="B7071" s="55" t="s">
        <v>8270</v>
      </c>
      <c r="C7071" s="786">
        <v>81577</v>
      </c>
      <c r="D7071" s="786">
        <v>553</v>
      </c>
      <c r="E7071" s="786" t="s">
        <v>884</v>
      </c>
      <c r="F7071" s="786">
        <v>4010</v>
      </c>
      <c r="G7071" s="786" t="s">
        <v>7134</v>
      </c>
      <c r="H7071" s="786" t="s">
        <v>1573</v>
      </c>
      <c r="J7071" s="786">
        <v>1</v>
      </c>
      <c r="K7071" s="786">
        <v>11.71</v>
      </c>
      <c r="L7071" s="786">
        <v>11.71</v>
      </c>
      <c r="M7071" s="55" t="s">
        <v>2455</v>
      </c>
    </row>
    <row r="7072" spans="1:13" ht="15">
      <c r="A7072" s="282">
        <v>45986</v>
      </c>
      <c r="B7072" s="55" t="s">
        <v>8270</v>
      </c>
      <c r="C7072" s="784">
        <v>82410</v>
      </c>
      <c r="D7072" s="784" t="s">
        <v>8280</v>
      </c>
      <c r="E7072" s="784">
        <v>85</v>
      </c>
      <c r="F7072" s="784">
        <v>4010</v>
      </c>
      <c r="G7072" s="784" t="s">
        <v>7642</v>
      </c>
      <c r="H7072" s="784" t="s">
        <v>1573</v>
      </c>
      <c r="J7072" s="784">
        <v>1</v>
      </c>
      <c r="K7072" s="784">
        <v>8.2100000000000009</v>
      </c>
      <c r="L7072" s="784">
        <v>8.2100000000000009</v>
      </c>
      <c r="M7072" s="55" t="s">
        <v>2455</v>
      </c>
    </row>
    <row r="7073" spans="1:13" ht="15">
      <c r="A7073" s="282">
        <v>45986</v>
      </c>
      <c r="B7073" s="55" t="s">
        <v>8270</v>
      </c>
      <c r="C7073" s="786">
        <v>83618</v>
      </c>
      <c r="D7073" s="786" t="s">
        <v>6925</v>
      </c>
      <c r="E7073" s="786" t="s">
        <v>2300</v>
      </c>
      <c r="F7073" s="786">
        <v>4010</v>
      </c>
      <c r="G7073" s="786" t="s">
        <v>4891</v>
      </c>
      <c r="H7073" s="786" t="s">
        <v>1573</v>
      </c>
      <c r="J7073" s="786">
        <v>1</v>
      </c>
      <c r="K7073" s="786">
        <v>21.11</v>
      </c>
      <c r="L7073" s="786">
        <v>21.11</v>
      </c>
      <c r="M7073" s="55" t="s">
        <v>2455</v>
      </c>
    </row>
    <row r="7074" spans="1:13" ht="15">
      <c r="A7074" s="282">
        <v>45986</v>
      </c>
      <c r="B7074" s="55" t="s">
        <v>8270</v>
      </c>
      <c r="C7074" s="784">
        <v>83320</v>
      </c>
      <c r="D7074" s="784" t="s">
        <v>4784</v>
      </c>
      <c r="E7074" s="784">
        <v>120</v>
      </c>
      <c r="F7074" s="784">
        <v>4010</v>
      </c>
      <c r="G7074" s="784" t="s">
        <v>8281</v>
      </c>
      <c r="H7074" s="784" t="s">
        <v>1573</v>
      </c>
      <c r="J7074" s="784">
        <v>1</v>
      </c>
      <c r="K7074" s="784">
        <v>24.47</v>
      </c>
      <c r="L7074" s="784">
        <v>24.47</v>
      </c>
      <c r="M7074" s="55" t="s">
        <v>2455</v>
      </c>
    </row>
    <row r="7075" spans="1:13" ht="15">
      <c r="A7075" s="282">
        <v>45986</v>
      </c>
      <c r="B7075" s="55" t="s">
        <v>8270</v>
      </c>
      <c r="C7075" s="786">
        <v>82203</v>
      </c>
      <c r="D7075" s="786" t="s">
        <v>6086</v>
      </c>
      <c r="E7075" s="786">
        <v>160</v>
      </c>
      <c r="F7075" s="786">
        <v>4010</v>
      </c>
      <c r="G7075" s="786" t="s">
        <v>4892</v>
      </c>
      <c r="H7075" s="786" t="s">
        <v>1573</v>
      </c>
      <c r="J7075" s="786">
        <v>1</v>
      </c>
      <c r="K7075" s="786">
        <v>20.84</v>
      </c>
      <c r="L7075" s="786">
        <v>20.84</v>
      </c>
      <c r="M7075" s="55" t="s">
        <v>2455</v>
      </c>
    </row>
    <row r="7076" spans="1:13" ht="15">
      <c r="A7076" s="282">
        <v>45986</v>
      </c>
      <c r="B7076" s="55" t="s">
        <v>8270</v>
      </c>
      <c r="C7076" s="784">
        <v>83436</v>
      </c>
      <c r="D7076" s="784" t="s">
        <v>4480</v>
      </c>
      <c r="E7076" s="784">
        <v>130</v>
      </c>
      <c r="F7076" s="784">
        <v>4010</v>
      </c>
      <c r="G7076" s="784" t="s">
        <v>4894</v>
      </c>
      <c r="H7076" s="784" t="s">
        <v>1573</v>
      </c>
      <c r="J7076" s="784">
        <v>1</v>
      </c>
      <c r="K7076" s="784">
        <v>4.28</v>
      </c>
      <c r="L7076" s="784">
        <v>4.28</v>
      </c>
      <c r="M7076" s="55" t="s">
        <v>2455</v>
      </c>
    </row>
    <row r="7077" spans="1:13" ht="15">
      <c r="A7077" s="282">
        <v>45986</v>
      </c>
      <c r="B7077" s="55" t="s">
        <v>8270</v>
      </c>
      <c r="C7077" s="786">
        <v>83489</v>
      </c>
      <c r="D7077" s="786" t="s">
        <v>5083</v>
      </c>
      <c r="E7077" s="786">
        <v>160</v>
      </c>
      <c r="F7077" s="786">
        <v>4010</v>
      </c>
      <c r="G7077" s="786" t="s">
        <v>4895</v>
      </c>
      <c r="H7077" s="786" t="s">
        <v>1573</v>
      </c>
      <c r="J7077" s="786">
        <v>1</v>
      </c>
      <c r="K7077" s="786">
        <v>7.54</v>
      </c>
      <c r="L7077" s="786">
        <v>7.54</v>
      </c>
      <c r="M7077" s="55" t="s">
        <v>2455</v>
      </c>
    </row>
    <row r="7078" spans="1:13" ht="15">
      <c r="A7078" s="282">
        <v>45986</v>
      </c>
      <c r="B7078" s="55" t="s">
        <v>8270</v>
      </c>
      <c r="C7078" s="784">
        <v>83730</v>
      </c>
      <c r="D7078" s="784" t="s">
        <v>7714</v>
      </c>
      <c r="E7078" s="784">
        <v>110</v>
      </c>
      <c r="F7078" s="784">
        <v>4010</v>
      </c>
      <c r="G7078" s="784" t="s">
        <v>4896</v>
      </c>
      <c r="H7078" s="784" t="s">
        <v>1573</v>
      </c>
      <c r="J7078" s="784">
        <v>1</v>
      </c>
      <c r="K7078" s="784">
        <v>15.08</v>
      </c>
      <c r="L7078" s="784">
        <v>15.08</v>
      </c>
      <c r="M7078" s="55" t="s">
        <v>2455</v>
      </c>
    </row>
    <row r="7079" spans="1:13" ht="15">
      <c r="A7079" s="282">
        <v>45986</v>
      </c>
      <c r="B7079" s="55" t="s">
        <v>8270</v>
      </c>
      <c r="C7079" s="786">
        <v>80039</v>
      </c>
      <c r="D7079" s="786" t="s">
        <v>7751</v>
      </c>
      <c r="E7079" s="786" t="s">
        <v>2230</v>
      </c>
      <c r="F7079" s="786">
        <v>4010</v>
      </c>
      <c r="G7079" s="786" t="s">
        <v>8282</v>
      </c>
      <c r="H7079" s="786" t="s">
        <v>1573</v>
      </c>
      <c r="J7079" s="786">
        <v>6</v>
      </c>
      <c r="K7079" s="786">
        <v>8.82</v>
      </c>
      <c r="L7079" s="786">
        <v>52.92</v>
      </c>
      <c r="M7079" s="55" t="s">
        <v>2455</v>
      </c>
    </row>
    <row r="7080" spans="1:13" ht="15">
      <c r="A7080" s="282">
        <v>45986</v>
      </c>
      <c r="B7080" s="55" t="s">
        <v>8270</v>
      </c>
      <c r="C7080" s="784">
        <v>83635</v>
      </c>
      <c r="D7080" s="784" t="s">
        <v>5955</v>
      </c>
      <c r="E7080" s="784">
        <v>85</v>
      </c>
      <c r="F7080" s="784">
        <v>4010</v>
      </c>
      <c r="G7080" s="784" t="s">
        <v>8283</v>
      </c>
      <c r="H7080" s="784" t="s">
        <v>1573</v>
      </c>
      <c r="J7080" s="784">
        <v>1</v>
      </c>
      <c r="K7080" s="784">
        <v>9.58</v>
      </c>
      <c r="L7080" s="784">
        <v>9.58</v>
      </c>
      <c r="M7080" s="55" t="s">
        <v>2455</v>
      </c>
    </row>
    <row r="7081" spans="1:13" ht="15">
      <c r="A7081" s="282">
        <v>45986</v>
      </c>
      <c r="B7081" s="55" t="s">
        <v>8270</v>
      </c>
      <c r="C7081" s="786">
        <v>83389</v>
      </c>
      <c r="D7081" s="786" t="s">
        <v>4541</v>
      </c>
      <c r="E7081" s="786">
        <v>70</v>
      </c>
      <c r="F7081" s="786">
        <v>4010</v>
      </c>
      <c r="G7081" s="786" t="s">
        <v>4955</v>
      </c>
      <c r="H7081" s="786" t="s">
        <v>1573</v>
      </c>
      <c r="J7081" s="786">
        <v>1</v>
      </c>
      <c r="K7081" s="786">
        <v>10.26</v>
      </c>
      <c r="L7081" s="786">
        <v>10.26</v>
      </c>
      <c r="M7081" s="55" t="s">
        <v>2455</v>
      </c>
    </row>
    <row r="7082" spans="1:13" ht="15">
      <c r="A7082" s="282">
        <v>45986</v>
      </c>
      <c r="B7082" s="55" t="s">
        <v>8270</v>
      </c>
      <c r="C7082" s="784">
        <v>82008</v>
      </c>
      <c r="D7082" s="784" t="s">
        <v>5755</v>
      </c>
      <c r="E7082" s="784">
        <v>120</v>
      </c>
      <c r="F7082" s="784">
        <v>4010</v>
      </c>
      <c r="G7082" s="784" t="s">
        <v>4897</v>
      </c>
      <c r="H7082" s="784" t="s">
        <v>1573</v>
      </c>
      <c r="J7082" s="784">
        <v>2</v>
      </c>
      <c r="K7082" s="784">
        <v>6.95</v>
      </c>
      <c r="L7082" s="784">
        <v>13.9</v>
      </c>
      <c r="M7082" s="55" t="s">
        <v>2455</v>
      </c>
    </row>
    <row r="7083" spans="1:13" ht="15">
      <c r="A7083" s="282">
        <v>45986</v>
      </c>
      <c r="B7083" s="55" t="s">
        <v>8270</v>
      </c>
      <c r="C7083" s="786">
        <v>83436</v>
      </c>
      <c r="D7083" s="786" t="s">
        <v>6275</v>
      </c>
      <c r="E7083" s="786">
        <v>150</v>
      </c>
      <c r="F7083" s="786">
        <v>4010</v>
      </c>
      <c r="G7083" s="786" t="s">
        <v>4898</v>
      </c>
      <c r="H7083" s="786" t="s">
        <v>1573</v>
      </c>
      <c r="J7083" s="786">
        <v>1</v>
      </c>
      <c r="K7083" s="786">
        <v>4.28</v>
      </c>
      <c r="L7083" s="786">
        <v>4.28</v>
      </c>
      <c r="M7083" s="55" t="s">
        <v>2455</v>
      </c>
    </row>
    <row r="7084" spans="1:13" ht="15">
      <c r="A7084" s="282">
        <v>45986</v>
      </c>
      <c r="B7084" s="55" t="s">
        <v>8270</v>
      </c>
      <c r="C7084" s="784">
        <v>82199</v>
      </c>
      <c r="D7084" s="784" t="s">
        <v>5472</v>
      </c>
      <c r="E7084" s="784">
        <v>70</v>
      </c>
      <c r="F7084" s="784">
        <v>4010</v>
      </c>
      <c r="G7084" s="784" t="s">
        <v>5629</v>
      </c>
      <c r="H7084" s="784" t="s">
        <v>1573</v>
      </c>
      <c r="J7084" s="784">
        <v>1</v>
      </c>
      <c r="K7084" s="784">
        <v>9.11</v>
      </c>
      <c r="L7084" s="784">
        <v>9.11</v>
      </c>
      <c r="M7084" s="55" t="s">
        <v>2455</v>
      </c>
    </row>
    <row r="7085" spans="1:13" ht="15">
      <c r="A7085" s="282">
        <v>45986</v>
      </c>
      <c r="B7085" s="55" t="s">
        <v>8270</v>
      </c>
      <c r="C7085" s="786">
        <v>83639</v>
      </c>
      <c r="D7085" s="786" t="s">
        <v>6862</v>
      </c>
      <c r="E7085" s="786">
        <v>120</v>
      </c>
      <c r="F7085" s="786">
        <v>4010</v>
      </c>
      <c r="G7085" s="786" t="s">
        <v>6825</v>
      </c>
      <c r="H7085" s="786" t="s">
        <v>1573</v>
      </c>
      <c r="J7085" s="786">
        <v>1</v>
      </c>
      <c r="K7085" s="786">
        <v>18.77</v>
      </c>
      <c r="L7085" s="786">
        <v>18.77</v>
      </c>
      <c r="M7085" s="55" t="s">
        <v>2455</v>
      </c>
    </row>
    <row r="7086" spans="1:13" ht="15">
      <c r="A7086" s="282">
        <v>45986</v>
      </c>
      <c r="B7086" s="55" t="s">
        <v>8270</v>
      </c>
      <c r="C7086" s="784">
        <v>60325</v>
      </c>
      <c r="D7086" s="784" t="s">
        <v>2408</v>
      </c>
      <c r="E7086" s="784" t="s">
        <v>441</v>
      </c>
      <c r="F7086" s="784">
        <v>4010</v>
      </c>
      <c r="G7086" s="784" t="s">
        <v>5635</v>
      </c>
      <c r="H7086" s="784" t="s">
        <v>1573</v>
      </c>
      <c r="J7086" s="784">
        <v>2</v>
      </c>
      <c r="K7086" s="784">
        <v>7.04</v>
      </c>
      <c r="L7086" s="784">
        <v>14.08</v>
      </c>
      <c r="M7086" s="55" t="s">
        <v>2455</v>
      </c>
    </row>
    <row r="7087" spans="1:13" ht="15">
      <c r="A7087" s="282">
        <v>45986</v>
      </c>
      <c r="B7087" s="55" t="s">
        <v>8270</v>
      </c>
      <c r="C7087" s="786">
        <v>82368</v>
      </c>
      <c r="D7087" s="786" t="s">
        <v>2710</v>
      </c>
      <c r="E7087" s="786">
        <v>100</v>
      </c>
      <c r="F7087" s="786">
        <v>4010</v>
      </c>
      <c r="G7087" s="786" t="s">
        <v>5636</v>
      </c>
      <c r="H7087" s="786" t="s">
        <v>1573</v>
      </c>
      <c r="J7087" s="786">
        <v>1</v>
      </c>
      <c r="K7087" s="786">
        <v>10.92</v>
      </c>
      <c r="L7087" s="786">
        <v>10.92</v>
      </c>
      <c r="M7087" s="55" t="s">
        <v>2455</v>
      </c>
    </row>
    <row r="7088" spans="1:13" ht="15">
      <c r="A7088" s="282">
        <v>45986</v>
      </c>
      <c r="B7088" s="55" t="s">
        <v>8270</v>
      </c>
      <c r="C7088" s="784">
        <v>81846</v>
      </c>
      <c r="D7088" s="784" t="s">
        <v>5788</v>
      </c>
      <c r="E7088" s="784">
        <v>120</v>
      </c>
      <c r="F7088" s="784">
        <v>4010</v>
      </c>
      <c r="G7088" s="784" t="s">
        <v>4901</v>
      </c>
      <c r="H7088" s="784" t="s">
        <v>1573</v>
      </c>
      <c r="J7088" s="784">
        <v>1</v>
      </c>
      <c r="K7088" s="784">
        <v>6.32</v>
      </c>
      <c r="L7088" s="784">
        <v>6.32</v>
      </c>
      <c r="M7088" s="55" t="s">
        <v>2455</v>
      </c>
    </row>
    <row r="7089" spans="1:13" ht="15">
      <c r="A7089" s="282">
        <v>45986</v>
      </c>
      <c r="B7089" s="55" t="s">
        <v>8270</v>
      </c>
      <c r="C7089" s="786">
        <v>67284</v>
      </c>
      <c r="D7089" s="786" t="s">
        <v>5027</v>
      </c>
      <c r="E7089" s="786">
        <v>110</v>
      </c>
      <c r="F7089" s="786">
        <v>4010</v>
      </c>
      <c r="G7089" s="786" t="s">
        <v>4902</v>
      </c>
      <c r="H7089" s="786" t="s">
        <v>1573</v>
      </c>
      <c r="J7089" s="786">
        <v>1</v>
      </c>
      <c r="K7089" s="786">
        <v>12.92</v>
      </c>
      <c r="L7089" s="786">
        <v>12.92</v>
      </c>
      <c r="M7089" s="55" t="s">
        <v>2455</v>
      </c>
    </row>
    <row r="7090" spans="1:13" ht="15">
      <c r="A7090" s="282">
        <v>45986</v>
      </c>
      <c r="B7090" s="55" t="s">
        <v>8270</v>
      </c>
      <c r="C7090" s="784">
        <v>82816</v>
      </c>
      <c r="D7090" s="784" t="s">
        <v>3612</v>
      </c>
      <c r="E7090" s="784">
        <v>140</v>
      </c>
      <c r="F7090" s="784">
        <v>4010</v>
      </c>
      <c r="G7090" s="784" t="s">
        <v>6827</v>
      </c>
      <c r="H7090" s="784" t="s">
        <v>1573</v>
      </c>
      <c r="J7090" s="784">
        <v>1</v>
      </c>
      <c r="K7090" s="784">
        <v>11.08</v>
      </c>
      <c r="L7090" s="784">
        <v>11.08</v>
      </c>
      <c r="M7090" s="55" t="s">
        <v>2455</v>
      </c>
    </row>
    <row r="7091" spans="1:13" ht="15">
      <c r="A7091" s="282">
        <v>45986</v>
      </c>
      <c r="B7091" s="55" t="s">
        <v>8270</v>
      </c>
      <c r="C7091" s="786">
        <v>83543</v>
      </c>
      <c r="D7091" s="786" t="s">
        <v>4048</v>
      </c>
      <c r="E7091" s="786">
        <v>110</v>
      </c>
      <c r="F7091" s="786">
        <v>4010</v>
      </c>
      <c r="G7091" s="786" t="s">
        <v>4903</v>
      </c>
      <c r="H7091" s="786" t="s">
        <v>1573</v>
      </c>
      <c r="J7091" s="786">
        <v>1</v>
      </c>
      <c r="K7091" s="786">
        <v>6.56</v>
      </c>
      <c r="L7091" s="786">
        <v>6.56</v>
      </c>
      <c r="M7091" s="55" t="s">
        <v>2455</v>
      </c>
    </row>
    <row r="7092" spans="1:13" ht="15">
      <c r="A7092" s="282">
        <v>45986</v>
      </c>
      <c r="B7092" s="55" t="s">
        <v>8270</v>
      </c>
      <c r="C7092" s="784">
        <v>83564</v>
      </c>
      <c r="D7092" s="784" t="s">
        <v>6747</v>
      </c>
      <c r="E7092" s="784" t="s">
        <v>441</v>
      </c>
      <c r="F7092" s="784">
        <v>4010</v>
      </c>
      <c r="G7092" s="784" t="s">
        <v>8284</v>
      </c>
      <c r="H7092" s="784" t="s">
        <v>1573</v>
      </c>
      <c r="J7092" s="784">
        <v>1</v>
      </c>
      <c r="K7092" s="784">
        <v>9.0299999999999994</v>
      </c>
      <c r="L7092" s="784">
        <v>9.0299999999999994</v>
      </c>
      <c r="M7092" s="55" t="s">
        <v>2455</v>
      </c>
    </row>
    <row r="7093" spans="1:13" ht="15">
      <c r="A7093" s="282">
        <v>45986</v>
      </c>
      <c r="B7093" s="55" t="s">
        <v>8270</v>
      </c>
      <c r="C7093" s="786">
        <v>83659</v>
      </c>
      <c r="D7093" s="786" t="s">
        <v>7187</v>
      </c>
      <c r="E7093" s="786">
        <v>120</v>
      </c>
      <c r="F7093" s="786">
        <v>4010</v>
      </c>
      <c r="G7093" s="786" t="s">
        <v>8285</v>
      </c>
      <c r="H7093" s="786" t="s">
        <v>1573</v>
      </c>
      <c r="J7093" s="786">
        <v>2</v>
      </c>
      <c r="K7093" s="786">
        <v>7.45</v>
      </c>
      <c r="L7093" s="786">
        <v>14.9</v>
      </c>
      <c r="M7093" s="55" t="s">
        <v>2455</v>
      </c>
    </row>
    <row r="7094" spans="1:13" ht="15">
      <c r="A7094" s="282">
        <v>45986</v>
      </c>
      <c r="B7094" s="55" t="s">
        <v>8270</v>
      </c>
      <c r="C7094" s="784">
        <v>68004</v>
      </c>
      <c r="D7094" s="784" t="s">
        <v>5580</v>
      </c>
      <c r="E7094" s="784">
        <v>130</v>
      </c>
      <c r="F7094" s="784">
        <v>4010</v>
      </c>
      <c r="G7094" s="784" t="s">
        <v>6831</v>
      </c>
      <c r="H7094" s="784" t="s">
        <v>1573</v>
      </c>
      <c r="J7094" s="784">
        <v>1</v>
      </c>
      <c r="K7094" s="784">
        <v>7.4</v>
      </c>
      <c r="L7094" s="784">
        <v>7.4</v>
      </c>
      <c r="M7094" s="55" t="s">
        <v>2455</v>
      </c>
    </row>
    <row r="7095" spans="1:13" ht="15">
      <c r="A7095" s="282">
        <v>45986</v>
      </c>
      <c r="B7095" s="55" t="s">
        <v>8270</v>
      </c>
      <c r="C7095" s="786">
        <v>59852</v>
      </c>
      <c r="D7095" s="786" t="s">
        <v>5590</v>
      </c>
      <c r="E7095" s="786">
        <v>160</v>
      </c>
      <c r="F7095" s="786">
        <v>4010</v>
      </c>
      <c r="G7095" s="786" t="s">
        <v>8286</v>
      </c>
      <c r="H7095" s="786" t="s">
        <v>1573</v>
      </c>
      <c r="J7095" s="786">
        <v>4</v>
      </c>
      <c r="K7095" s="786">
        <v>6.88</v>
      </c>
      <c r="L7095" s="786">
        <v>27.52</v>
      </c>
      <c r="M7095" s="55" t="s">
        <v>2455</v>
      </c>
    </row>
    <row r="7096" spans="1:13" ht="15">
      <c r="A7096" s="282">
        <v>45986</v>
      </c>
      <c r="B7096" s="55" t="s">
        <v>8270</v>
      </c>
      <c r="C7096" s="784">
        <v>44403</v>
      </c>
      <c r="D7096" s="784" t="s">
        <v>2382</v>
      </c>
      <c r="E7096" s="784" t="s">
        <v>2296</v>
      </c>
      <c r="F7096" s="784">
        <v>4010</v>
      </c>
      <c r="G7096" s="784" t="s">
        <v>4907</v>
      </c>
      <c r="H7096" s="784" t="s">
        <v>1573</v>
      </c>
      <c r="J7096" s="784">
        <v>2</v>
      </c>
      <c r="K7096" s="784">
        <v>6.08</v>
      </c>
      <c r="L7096" s="784">
        <v>12.16</v>
      </c>
      <c r="M7096" s="55" t="s">
        <v>2455</v>
      </c>
    </row>
    <row r="7097" spans="1:13" ht="15">
      <c r="A7097" s="282">
        <v>45986</v>
      </c>
      <c r="B7097" s="55" t="s">
        <v>8270</v>
      </c>
      <c r="C7097" s="786">
        <v>81984</v>
      </c>
      <c r="D7097" s="786" t="s">
        <v>3019</v>
      </c>
      <c r="E7097" s="786">
        <v>90</v>
      </c>
      <c r="F7097" s="786">
        <v>4010</v>
      </c>
      <c r="G7097" s="786" t="s">
        <v>4909</v>
      </c>
      <c r="H7097" s="786" t="s">
        <v>1573</v>
      </c>
      <c r="J7097" s="786">
        <v>1</v>
      </c>
      <c r="K7097" s="786">
        <v>5.65</v>
      </c>
      <c r="L7097" s="786">
        <v>5.65</v>
      </c>
      <c r="M7097" s="55" t="s">
        <v>2455</v>
      </c>
    </row>
    <row r="7098" spans="1:13" ht="15">
      <c r="A7098" s="282">
        <v>45986</v>
      </c>
      <c r="B7098" s="55" t="s">
        <v>8270</v>
      </c>
      <c r="C7098" s="784">
        <v>80441</v>
      </c>
      <c r="D7098" s="784">
        <v>179</v>
      </c>
      <c r="E7098" s="784">
        <v>130</v>
      </c>
      <c r="F7098" s="784">
        <v>4010</v>
      </c>
      <c r="G7098" s="784" t="s">
        <v>4910</v>
      </c>
      <c r="H7098" s="784" t="s">
        <v>1573</v>
      </c>
      <c r="J7098" s="784">
        <v>1</v>
      </c>
      <c r="K7098" s="784">
        <v>7.65</v>
      </c>
      <c r="L7098" s="784">
        <v>7.65</v>
      </c>
      <c r="M7098" s="55" t="s">
        <v>2455</v>
      </c>
    </row>
    <row r="7099" spans="1:13" ht="15">
      <c r="A7099" s="282">
        <v>45986</v>
      </c>
      <c r="B7099" s="55" t="s">
        <v>8270</v>
      </c>
      <c r="C7099" s="786">
        <v>67223</v>
      </c>
      <c r="D7099" s="786" t="s">
        <v>5556</v>
      </c>
      <c r="E7099" s="786">
        <v>140</v>
      </c>
      <c r="F7099" s="786">
        <v>4010</v>
      </c>
      <c r="G7099" s="786" t="s">
        <v>6832</v>
      </c>
      <c r="H7099" s="786" t="s">
        <v>1573</v>
      </c>
      <c r="J7099" s="786">
        <v>1</v>
      </c>
      <c r="K7099" s="786">
        <v>10.98</v>
      </c>
      <c r="L7099" s="786">
        <v>10.98</v>
      </c>
      <c r="M7099" s="55" t="s">
        <v>2455</v>
      </c>
    </row>
    <row r="7100" spans="1:13" ht="15">
      <c r="A7100" s="282">
        <v>45986</v>
      </c>
      <c r="B7100" s="55" t="s">
        <v>8270</v>
      </c>
      <c r="C7100" s="784">
        <v>83567</v>
      </c>
      <c r="D7100" s="784" t="s">
        <v>7166</v>
      </c>
      <c r="E7100" s="784">
        <v>80</v>
      </c>
      <c r="F7100" s="784">
        <v>4010</v>
      </c>
      <c r="G7100" s="784" t="s">
        <v>6833</v>
      </c>
      <c r="H7100" s="784" t="s">
        <v>1573</v>
      </c>
      <c r="J7100" s="784">
        <v>1</v>
      </c>
      <c r="K7100" s="784">
        <v>6.83</v>
      </c>
      <c r="L7100" s="784">
        <v>6.83</v>
      </c>
      <c r="M7100" s="55" t="s">
        <v>2455</v>
      </c>
    </row>
    <row r="7101" spans="1:13" ht="15">
      <c r="A7101" s="282">
        <v>45986</v>
      </c>
      <c r="B7101" s="55" t="s">
        <v>8270</v>
      </c>
      <c r="C7101" s="786">
        <v>83643</v>
      </c>
      <c r="D7101" s="786" t="s">
        <v>2336</v>
      </c>
      <c r="E7101" s="786" t="s">
        <v>2230</v>
      </c>
      <c r="F7101" s="786">
        <v>4010</v>
      </c>
      <c r="G7101" s="786" t="s">
        <v>5460</v>
      </c>
      <c r="H7101" s="786" t="s">
        <v>1573</v>
      </c>
      <c r="J7101" s="786">
        <v>1</v>
      </c>
      <c r="K7101" s="786">
        <v>23.52</v>
      </c>
      <c r="L7101" s="786">
        <v>23.52</v>
      </c>
      <c r="M7101" s="55" t="s">
        <v>2455</v>
      </c>
    </row>
    <row r="7102" spans="1:13" ht="15">
      <c r="A7102" s="282">
        <v>45986</v>
      </c>
      <c r="B7102" s="55" t="s">
        <v>8270</v>
      </c>
      <c r="C7102" s="784">
        <v>83520</v>
      </c>
      <c r="D7102" s="784" t="s">
        <v>4796</v>
      </c>
      <c r="E7102" s="784">
        <v>70</v>
      </c>
      <c r="F7102" s="784">
        <v>4010</v>
      </c>
      <c r="G7102" s="784" t="s">
        <v>5912</v>
      </c>
      <c r="H7102" s="784" t="s">
        <v>1573</v>
      </c>
      <c r="J7102" s="784">
        <v>2</v>
      </c>
      <c r="K7102" s="784">
        <v>7.86</v>
      </c>
      <c r="L7102" s="784">
        <v>15.72</v>
      </c>
      <c r="M7102" s="55" t="s">
        <v>2455</v>
      </c>
    </row>
    <row r="7103" spans="1:13" ht="15">
      <c r="A7103" s="282">
        <v>45986</v>
      </c>
      <c r="B7103" s="55" t="s">
        <v>8270</v>
      </c>
      <c r="C7103" s="786">
        <v>52706</v>
      </c>
      <c r="D7103" s="786" t="s">
        <v>2577</v>
      </c>
      <c r="E7103" s="786">
        <v>85</v>
      </c>
      <c r="F7103" s="786">
        <v>4010</v>
      </c>
      <c r="G7103" s="786" t="s">
        <v>3003</v>
      </c>
      <c r="H7103" s="786" t="s">
        <v>1573</v>
      </c>
      <c r="J7103" s="786">
        <v>1</v>
      </c>
      <c r="K7103" s="786">
        <v>8.19</v>
      </c>
      <c r="L7103" s="786">
        <v>8.19</v>
      </c>
      <c r="M7103" s="55" t="s">
        <v>2455</v>
      </c>
    </row>
    <row r="7104" spans="1:13" ht="15">
      <c r="A7104" s="282">
        <v>45986</v>
      </c>
      <c r="B7104" s="55" t="s">
        <v>8270</v>
      </c>
      <c r="C7104" s="784">
        <v>83580</v>
      </c>
      <c r="D7104" s="784" t="s">
        <v>7741</v>
      </c>
      <c r="E7104" s="784">
        <v>80</v>
      </c>
      <c r="F7104" s="784">
        <v>4010</v>
      </c>
      <c r="G7104" s="784" t="s">
        <v>4804</v>
      </c>
      <c r="H7104" s="784" t="s">
        <v>1573</v>
      </c>
      <c r="J7104" s="784">
        <v>1</v>
      </c>
      <c r="K7104" s="784">
        <v>10.52</v>
      </c>
      <c r="L7104" s="784">
        <v>10.52</v>
      </c>
      <c r="M7104" s="55" t="s">
        <v>2455</v>
      </c>
    </row>
    <row r="7105" spans="1:13" ht="15">
      <c r="A7105" s="282">
        <v>45986</v>
      </c>
      <c r="B7105" s="55" t="s">
        <v>8270</v>
      </c>
      <c r="C7105" s="786">
        <v>82243</v>
      </c>
      <c r="D7105" s="786" t="s">
        <v>3965</v>
      </c>
      <c r="E7105" s="786">
        <v>120</v>
      </c>
      <c r="F7105" s="786">
        <v>4010</v>
      </c>
      <c r="G7105" s="786" t="s">
        <v>4805</v>
      </c>
      <c r="H7105" s="786" t="s">
        <v>1573</v>
      </c>
      <c r="J7105" s="786">
        <v>1</v>
      </c>
      <c r="K7105" s="786">
        <v>10.67</v>
      </c>
      <c r="L7105" s="786">
        <v>10.67</v>
      </c>
      <c r="M7105" s="55" t="s">
        <v>2455</v>
      </c>
    </row>
    <row r="7106" spans="1:13" ht="15">
      <c r="A7106" s="282">
        <v>45986</v>
      </c>
      <c r="B7106" s="55" t="s">
        <v>8270</v>
      </c>
      <c r="C7106" s="784">
        <v>45346</v>
      </c>
      <c r="D7106" s="784" t="s">
        <v>3023</v>
      </c>
      <c r="E7106" s="784">
        <v>130</v>
      </c>
      <c r="F7106" s="784">
        <v>4010</v>
      </c>
      <c r="G7106" s="784" t="s">
        <v>5467</v>
      </c>
      <c r="H7106" s="784" t="s">
        <v>1573</v>
      </c>
      <c r="J7106" s="784">
        <v>3</v>
      </c>
      <c r="K7106" s="784">
        <v>3.52</v>
      </c>
      <c r="L7106" s="784">
        <v>10.56</v>
      </c>
      <c r="M7106" s="55" t="s">
        <v>2455</v>
      </c>
    </row>
    <row r="7107" spans="1:13" ht="15">
      <c r="A7107" s="282">
        <v>45986</v>
      </c>
      <c r="B7107" s="55" t="s">
        <v>8270</v>
      </c>
      <c r="C7107" s="786">
        <v>80441</v>
      </c>
      <c r="D7107" s="786">
        <v>179</v>
      </c>
      <c r="E7107" s="786">
        <v>120</v>
      </c>
      <c r="F7107" s="786">
        <v>4010</v>
      </c>
      <c r="G7107" s="786" t="s">
        <v>8287</v>
      </c>
      <c r="H7107" s="786" t="s">
        <v>1573</v>
      </c>
      <c r="J7107" s="786">
        <v>1</v>
      </c>
      <c r="K7107" s="786">
        <v>7.65</v>
      </c>
      <c r="L7107" s="786">
        <v>7.65</v>
      </c>
      <c r="M7107" s="55" t="s">
        <v>2455</v>
      </c>
    </row>
    <row r="7108" spans="1:13" ht="15">
      <c r="A7108" s="282">
        <v>45986</v>
      </c>
      <c r="B7108" s="55" t="s">
        <v>8270</v>
      </c>
      <c r="C7108" s="784">
        <v>59852</v>
      </c>
      <c r="D7108" s="784" t="s">
        <v>2242</v>
      </c>
      <c r="E7108" s="784">
        <v>130</v>
      </c>
      <c r="F7108" s="784">
        <v>4010</v>
      </c>
      <c r="G7108" s="784" t="s">
        <v>5466</v>
      </c>
      <c r="H7108" s="784" t="s">
        <v>1573</v>
      </c>
      <c r="J7108" s="784">
        <v>1</v>
      </c>
      <c r="K7108" s="784">
        <v>8.5500000000000007</v>
      </c>
      <c r="L7108" s="784">
        <v>8.5500000000000007</v>
      </c>
      <c r="M7108" s="55" t="s">
        <v>2455</v>
      </c>
    </row>
    <row r="7109" spans="1:13" ht="15">
      <c r="A7109" s="282">
        <v>45986</v>
      </c>
      <c r="B7109" s="55" t="s">
        <v>8270</v>
      </c>
      <c r="C7109" s="786">
        <v>83072</v>
      </c>
      <c r="D7109" s="786" t="s">
        <v>6351</v>
      </c>
      <c r="E7109" s="786">
        <v>130</v>
      </c>
      <c r="F7109" s="786">
        <v>4010</v>
      </c>
      <c r="G7109" s="786" t="s">
        <v>7070</v>
      </c>
      <c r="H7109" s="786" t="s">
        <v>1573</v>
      </c>
      <c r="J7109" s="786">
        <v>1</v>
      </c>
      <c r="K7109" s="786">
        <v>8.14</v>
      </c>
      <c r="L7109" s="786">
        <v>8.14</v>
      </c>
      <c r="M7109" s="55" t="s">
        <v>2455</v>
      </c>
    </row>
    <row r="7110" spans="1:13" ht="15">
      <c r="A7110" s="282">
        <v>45986</v>
      </c>
      <c r="B7110" s="55" t="s">
        <v>8270</v>
      </c>
      <c r="C7110" s="784">
        <v>81423</v>
      </c>
      <c r="D7110" s="784" t="s">
        <v>3986</v>
      </c>
      <c r="E7110" s="784">
        <v>60</v>
      </c>
      <c r="F7110" s="784">
        <v>4010</v>
      </c>
      <c r="G7110" s="784" t="s">
        <v>6837</v>
      </c>
      <c r="H7110" s="784" t="s">
        <v>1573</v>
      </c>
      <c r="J7110" s="784">
        <v>1</v>
      </c>
      <c r="K7110" s="784">
        <v>6.66</v>
      </c>
      <c r="L7110" s="784">
        <v>6.66</v>
      </c>
      <c r="M7110" s="55" t="s">
        <v>2455</v>
      </c>
    </row>
    <row r="7111" spans="1:13" ht="15">
      <c r="A7111" s="282">
        <v>45986</v>
      </c>
      <c r="B7111" s="55" t="s">
        <v>8270</v>
      </c>
      <c r="C7111" s="786">
        <v>82731</v>
      </c>
      <c r="D7111" s="786" t="s">
        <v>4469</v>
      </c>
      <c r="E7111" s="786">
        <v>75</v>
      </c>
      <c r="F7111" s="786">
        <v>4010</v>
      </c>
      <c r="G7111" s="786" t="s">
        <v>5474</v>
      </c>
      <c r="H7111" s="786" t="s">
        <v>1573</v>
      </c>
      <c r="J7111" s="786">
        <v>1</v>
      </c>
      <c r="K7111" s="786">
        <v>11.15</v>
      </c>
      <c r="L7111" s="786">
        <v>11.15</v>
      </c>
      <c r="M7111" s="55" t="s">
        <v>2455</v>
      </c>
    </row>
    <row r="7112" spans="1:13" ht="15">
      <c r="A7112" s="282">
        <v>45986</v>
      </c>
      <c r="B7112" s="55" t="s">
        <v>8270</v>
      </c>
      <c r="C7112" s="784">
        <v>83578</v>
      </c>
      <c r="D7112" s="784" t="s">
        <v>7741</v>
      </c>
      <c r="E7112" s="784">
        <v>150</v>
      </c>
      <c r="F7112" s="784">
        <v>4010</v>
      </c>
      <c r="G7112" s="784" t="s">
        <v>4376</v>
      </c>
      <c r="H7112" s="784" t="s">
        <v>1573</v>
      </c>
      <c r="J7112" s="784">
        <v>1</v>
      </c>
      <c r="K7112" s="784">
        <v>18.77</v>
      </c>
      <c r="L7112" s="784">
        <v>18.77</v>
      </c>
      <c r="M7112" s="55" t="s">
        <v>2455</v>
      </c>
    </row>
    <row r="7113" spans="1:13" ht="15">
      <c r="A7113" s="282">
        <v>45986</v>
      </c>
      <c r="B7113" s="55" t="s">
        <v>8270</v>
      </c>
      <c r="C7113" s="786">
        <v>83596</v>
      </c>
      <c r="D7113" s="786" t="s">
        <v>7230</v>
      </c>
      <c r="E7113" s="786">
        <v>100</v>
      </c>
      <c r="F7113" s="786">
        <v>4010</v>
      </c>
      <c r="G7113" s="786" t="s">
        <v>8288</v>
      </c>
      <c r="H7113" s="786" t="s">
        <v>1573</v>
      </c>
      <c r="J7113" s="786">
        <v>1</v>
      </c>
      <c r="K7113" s="786">
        <v>18.41</v>
      </c>
      <c r="L7113" s="786">
        <v>18.41</v>
      </c>
      <c r="M7113" s="55" t="s">
        <v>2455</v>
      </c>
    </row>
    <row r="7114" spans="1:13" ht="15">
      <c r="A7114" s="282">
        <v>45986</v>
      </c>
      <c r="B7114" s="55" t="s">
        <v>8270</v>
      </c>
      <c r="C7114" s="784">
        <v>52621</v>
      </c>
      <c r="D7114" s="784" t="s">
        <v>2336</v>
      </c>
      <c r="E7114" s="882">
        <v>45692</v>
      </c>
      <c r="F7114" s="784">
        <v>4010</v>
      </c>
      <c r="G7114" s="784" t="s">
        <v>4811</v>
      </c>
      <c r="H7114" s="784" t="s">
        <v>1573</v>
      </c>
      <c r="J7114" s="784">
        <v>1</v>
      </c>
      <c r="K7114" s="784">
        <v>3.65</v>
      </c>
      <c r="L7114" s="784">
        <v>3.65</v>
      </c>
      <c r="M7114" s="55" t="s">
        <v>2455</v>
      </c>
    </row>
    <row r="7115" spans="1:13" ht="15">
      <c r="A7115" s="282">
        <v>45986</v>
      </c>
      <c r="B7115" s="55" t="s">
        <v>8270</v>
      </c>
      <c r="C7115" s="786">
        <v>81127</v>
      </c>
      <c r="D7115" s="786" t="s">
        <v>8006</v>
      </c>
      <c r="E7115" s="786">
        <v>80</v>
      </c>
      <c r="F7115" s="786">
        <v>4010</v>
      </c>
      <c r="G7115" s="786" t="s">
        <v>5407</v>
      </c>
      <c r="H7115" s="786" t="s">
        <v>1573</v>
      </c>
      <c r="J7115" s="786">
        <v>4</v>
      </c>
      <c r="K7115" s="786">
        <v>11.28</v>
      </c>
      <c r="L7115" s="786">
        <v>45.12</v>
      </c>
      <c r="M7115" s="55" t="s">
        <v>2455</v>
      </c>
    </row>
    <row r="7116" spans="1:13" ht="15">
      <c r="A7116" s="282">
        <v>45986</v>
      </c>
      <c r="B7116" s="55" t="s">
        <v>8270</v>
      </c>
      <c r="C7116" s="784">
        <v>83461</v>
      </c>
      <c r="D7116" s="784" t="s">
        <v>4535</v>
      </c>
      <c r="E7116" s="882">
        <v>45942</v>
      </c>
      <c r="F7116" s="784">
        <v>4010</v>
      </c>
      <c r="G7116" s="784" t="s">
        <v>6839</v>
      </c>
      <c r="H7116" s="784" t="s">
        <v>1573</v>
      </c>
      <c r="J7116" s="784">
        <v>1</v>
      </c>
      <c r="K7116" s="784">
        <v>3.82</v>
      </c>
      <c r="L7116" s="784">
        <v>3.82</v>
      </c>
      <c r="M7116" s="55" t="s">
        <v>2455</v>
      </c>
    </row>
    <row r="7117" spans="1:13" ht="15">
      <c r="A7117" s="282">
        <v>45986</v>
      </c>
      <c r="B7117" s="55" t="s">
        <v>8270</v>
      </c>
      <c r="C7117" s="786">
        <v>83639</v>
      </c>
      <c r="D7117" s="786" t="s">
        <v>2408</v>
      </c>
      <c r="E7117" s="786">
        <v>120</v>
      </c>
      <c r="F7117" s="786">
        <v>4010</v>
      </c>
      <c r="G7117" s="786" t="s">
        <v>8289</v>
      </c>
      <c r="H7117" s="786" t="s">
        <v>1573</v>
      </c>
      <c r="J7117" s="786">
        <v>2</v>
      </c>
      <c r="K7117" s="786">
        <v>18.77</v>
      </c>
      <c r="L7117" s="786">
        <v>37.54</v>
      </c>
      <c r="M7117" s="55" t="s">
        <v>2455</v>
      </c>
    </row>
    <row r="7118" spans="1:13" ht="15">
      <c r="A7118" s="282">
        <v>45986</v>
      </c>
      <c r="B7118" s="55" t="s">
        <v>8270</v>
      </c>
      <c r="C7118" s="784">
        <v>83725</v>
      </c>
      <c r="D7118" s="784" t="s">
        <v>6104</v>
      </c>
      <c r="E7118" s="784">
        <v>110</v>
      </c>
      <c r="F7118" s="784">
        <v>4010</v>
      </c>
      <c r="G7118" s="784" t="s">
        <v>5409</v>
      </c>
      <c r="H7118" s="784" t="s">
        <v>1573</v>
      </c>
      <c r="J7118" s="784">
        <v>5</v>
      </c>
      <c r="K7118" s="784">
        <v>8.67</v>
      </c>
      <c r="L7118" s="784">
        <v>43.35</v>
      </c>
      <c r="M7118" s="55" t="s">
        <v>2455</v>
      </c>
    </row>
    <row r="7119" spans="1:13" ht="15">
      <c r="A7119" s="282">
        <v>45986</v>
      </c>
      <c r="B7119" s="55" t="s">
        <v>8290</v>
      </c>
      <c r="C7119" s="784">
        <v>58662</v>
      </c>
      <c r="D7119" s="784" t="s">
        <v>5829</v>
      </c>
      <c r="E7119" s="784" t="s">
        <v>2230</v>
      </c>
      <c r="F7119" s="784">
        <v>4010</v>
      </c>
      <c r="G7119" s="784" t="s">
        <v>8291</v>
      </c>
      <c r="H7119" s="784" t="s">
        <v>1573</v>
      </c>
      <c r="J7119" s="55">
        <v>-1</v>
      </c>
      <c r="K7119" s="791">
        <v>9.1</v>
      </c>
      <c r="L7119" s="791">
        <v>-9.1</v>
      </c>
      <c r="M7119" s="55" t="s">
        <v>2287</v>
      </c>
    </row>
    <row r="7120" spans="1:13" ht="15">
      <c r="A7120" s="282">
        <v>45986</v>
      </c>
      <c r="B7120" s="55" t="s">
        <v>8290</v>
      </c>
      <c r="C7120" s="786">
        <v>67377</v>
      </c>
      <c r="D7120" s="786" t="s">
        <v>2560</v>
      </c>
      <c r="E7120" s="786">
        <v>120</v>
      </c>
      <c r="F7120" s="786">
        <v>4010</v>
      </c>
      <c r="G7120" s="786" t="s">
        <v>8060</v>
      </c>
      <c r="H7120" s="786" t="s">
        <v>1573</v>
      </c>
      <c r="J7120" s="55">
        <v>-1</v>
      </c>
      <c r="K7120" s="791">
        <v>3.81</v>
      </c>
      <c r="L7120" s="791">
        <v>-3.81</v>
      </c>
      <c r="M7120" s="55" t="s">
        <v>2287</v>
      </c>
    </row>
    <row r="7121" spans="1:13" ht="15">
      <c r="A7121" s="282">
        <v>45986</v>
      </c>
      <c r="B7121" s="55" t="s">
        <v>8290</v>
      </c>
      <c r="C7121" s="784">
        <v>83403</v>
      </c>
      <c r="D7121" s="784" t="s">
        <v>6012</v>
      </c>
      <c r="E7121" s="784">
        <v>60</v>
      </c>
      <c r="F7121" s="784">
        <v>4010</v>
      </c>
      <c r="G7121" s="784" t="s">
        <v>8292</v>
      </c>
      <c r="H7121" s="784" t="s">
        <v>1573</v>
      </c>
      <c r="J7121" s="55">
        <v>-1</v>
      </c>
      <c r="K7121" s="791">
        <v>7.52</v>
      </c>
      <c r="L7121" s="791">
        <v>-7.52</v>
      </c>
      <c r="M7121" s="55" t="s">
        <v>2287</v>
      </c>
    </row>
    <row r="7122" spans="1:13" ht="15">
      <c r="A7122" s="282">
        <v>45986</v>
      </c>
      <c r="B7122" s="55" t="s">
        <v>8293</v>
      </c>
      <c r="C7122" s="784">
        <v>45346</v>
      </c>
      <c r="D7122" s="784" t="s">
        <v>2934</v>
      </c>
      <c r="E7122" s="784">
        <v>140</v>
      </c>
      <c r="F7122" s="784">
        <v>4010</v>
      </c>
      <c r="G7122" s="784" t="s">
        <v>8294</v>
      </c>
      <c r="H7122" s="784" t="s">
        <v>1573</v>
      </c>
      <c r="J7122" s="55">
        <v>-1</v>
      </c>
      <c r="K7122" s="791">
        <v>3.52</v>
      </c>
      <c r="L7122" s="791">
        <v>-3.52</v>
      </c>
      <c r="M7122" s="55" t="s">
        <v>2967</v>
      </c>
    </row>
    <row r="7123" spans="1:13" ht="15">
      <c r="A7123" s="282">
        <v>45986</v>
      </c>
      <c r="B7123" s="55" t="s">
        <v>8295</v>
      </c>
      <c r="C7123" s="784">
        <v>80966</v>
      </c>
      <c r="D7123" s="784" t="s">
        <v>2708</v>
      </c>
      <c r="E7123" s="784" t="s">
        <v>884</v>
      </c>
      <c r="F7123" s="784">
        <v>4010</v>
      </c>
      <c r="G7123" s="784" t="s">
        <v>8296</v>
      </c>
      <c r="H7123" s="784" t="s">
        <v>1573</v>
      </c>
      <c r="J7123" s="55">
        <v>-1</v>
      </c>
      <c r="K7123" s="791">
        <v>6.39</v>
      </c>
      <c r="L7123" s="791">
        <v>-6.39</v>
      </c>
      <c r="M7123" s="55" t="s">
        <v>2873</v>
      </c>
    </row>
    <row r="7124" spans="1:13" ht="15">
      <c r="A7124" s="282">
        <v>45986</v>
      </c>
      <c r="B7124" s="55" t="s">
        <v>8295</v>
      </c>
      <c r="C7124" s="786">
        <v>67263</v>
      </c>
      <c r="D7124" s="786" t="s">
        <v>2708</v>
      </c>
      <c r="E7124" s="786" t="s">
        <v>6606</v>
      </c>
      <c r="F7124" s="786">
        <v>4010</v>
      </c>
      <c r="G7124" s="786" t="s">
        <v>8297</v>
      </c>
      <c r="H7124" s="786" t="s">
        <v>1573</v>
      </c>
      <c r="J7124" s="55">
        <v>-1</v>
      </c>
      <c r="K7124" s="791">
        <v>5.36</v>
      </c>
      <c r="L7124" s="791">
        <v>-5.36</v>
      </c>
      <c r="M7124" s="55" t="s">
        <v>2873</v>
      </c>
    </row>
    <row r="7125" spans="1:13" ht="15">
      <c r="A7125" s="282">
        <v>45986</v>
      </c>
      <c r="B7125" s="55" t="s">
        <v>8298</v>
      </c>
      <c r="C7125" s="784">
        <v>83752</v>
      </c>
      <c r="D7125" s="784" t="s">
        <v>6810</v>
      </c>
      <c r="E7125" s="784">
        <v>80</v>
      </c>
      <c r="F7125" s="784">
        <v>4010</v>
      </c>
      <c r="G7125" s="784" t="s">
        <v>7897</v>
      </c>
      <c r="H7125" s="784" t="s">
        <v>1573</v>
      </c>
      <c r="I7125" s="797">
        <v>8</v>
      </c>
      <c r="J7125" s="784">
        <v>8</v>
      </c>
      <c r="K7125" s="784">
        <v>9.16</v>
      </c>
      <c r="L7125" s="793">
        <v>73.28</v>
      </c>
      <c r="M7125" s="55" t="s">
        <v>2455</v>
      </c>
    </row>
    <row r="7126" spans="1:13" ht="15">
      <c r="A7126" s="282">
        <v>45986</v>
      </c>
      <c r="B7126" s="55" t="s">
        <v>8298</v>
      </c>
      <c r="C7126" s="786">
        <v>44403</v>
      </c>
      <c r="D7126" s="786" t="s">
        <v>2988</v>
      </c>
      <c r="E7126" s="786" t="s">
        <v>2061</v>
      </c>
      <c r="F7126" s="786">
        <v>4010</v>
      </c>
      <c r="G7126" s="786" t="s">
        <v>7879</v>
      </c>
      <c r="H7126" s="786" t="s">
        <v>1573</v>
      </c>
      <c r="I7126" s="798">
        <v>8</v>
      </c>
      <c r="J7126" s="786">
        <v>8</v>
      </c>
      <c r="K7126" s="786">
        <v>7.77</v>
      </c>
      <c r="L7126" s="796">
        <v>62.16</v>
      </c>
      <c r="M7126" s="55" t="s">
        <v>2455</v>
      </c>
    </row>
    <row r="7127" spans="1:13" ht="15">
      <c r="A7127" s="282">
        <v>45986</v>
      </c>
      <c r="B7127" s="55" t="s">
        <v>8298</v>
      </c>
      <c r="C7127" s="784">
        <v>84296</v>
      </c>
      <c r="D7127" s="784" t="s">
        <v>6094</v>
      </c>
      <c r="E7127" s="784">
        <v>140</v>
      </c>
      <c r="F7127" s="784">
        <v>4010</v>
      </c>
      <c r="G7127" s="784" t="s">
        <v>7880</v>
      </c>
      <c r="H7127" s="784" t="s">
        <v>1573</v>
      </c>
      <c r="I7127" s="797">
        <v>5</v>
      </c>
      <c r="J7127" s="784">
        <v>5</v>
      </c>
      <c r="K7127" s="784">
        <v>6.88</v>
      </c>
      <c r="L7127" s="793">
        <v>34.4</v>
      </c>
      <c r="M7127" s="55" t="s">
        <v>2455</v>
      </c>
    </row>
    <row r="7128" spans="1:13" ht="15">
      <c r="A7128" s="282">
        <v>45986</v>
      </c>
      <c r="B7128" s="55" t="s">
        <v>8298</v>
      </c>
      <c r="C7128" s="786">
        <v>83579</v>
      </c>
      <c r="D7128" s="786" t="s">
        <v>7741</v>
      </c>
      <c r="E7128" s="786">
        <v>140</v>
      </c>
      <c r="F7128" s="786">
        <v>4010</v>
      </c>
      <c r="G7128" s="786" t="s">
        <v>7881</v>
      </c>
      <c r="H7128" s="786" t="s">
        <v>1573</v>
      </c>
      <c r="I7128" s="798">
        <v>5</v>
      </c>
      <c r="J7128" s="786">
        <v>5</v>
      </c>
      <c r="K7128" s="786">
        <v>12.49</v>
      </c>
      <c r="L7128" s="796">
        <v>62.45</v>
      </c>
      <c r="M7128" s="55" t="s">
        <v>2455</v>
      </c>
    </row>
    <row r="7129" spans="1:13" ht="15">
      <c r="A7129" s="282">
        <v>45986</v>
      </c>
      <c r="B7129" s="55" t="s">
        <v>8298</v>
      </c>
      <c r="C7129" s="784">
        <v>82623</v>
      </c>
      <c r="D7129" s="784" t="s">
        <v>5198</v>
      </c>
      <c r="E7129" s="784">
        <v>110</v>
      </c>
      <c r="F7129" s="784">
        <v>4010</v>
      </c>
      <c r="G7129" s="784" t="s">
        <v>8299</v>
      </c>
      <c r="H7129" s="784" t="s">
        <v>1573</v>
      </c>
      <c r="I7129" s="797">
        <v>6</v>
      </c>
      <c r="J7129" s="784">
        <v>6</v>
      </c>
      <c r="K7129" s="784">
        <v>12.13</v>
      </c>
      <c r="L7129" s="793">
        <v>72.78</v>
      </c>
      <c r="M7129" s="55" t="s">
        <v>2455</v>
      </c>
    </row>
    <row r="7130" spans="1:13" ht="15">
      <c r="A7130" s="282">
        <v>45986</v>
      </c>
      <c r="B7130" s="55" t="s">
        <v>8298</v>
      </c>
      <c r="C7130" s="786">
        <v>59956</v>
      </c>
      <c r="D7130" s="786" t="s">
        <v>2909</v>
      </c>
      <c r="E7130" s="786">
        <v>150</v>
      </c>
      <c r="F7130" s="786">
        <v>4010</v>
      </c>
      <c r="G7130" s="786" t="s">
        <v>7882</v>
      </c>
      <c r="H7130" s="786" t="s">
        <v>1573</v>
      </c>
      <c r="I7130" s="798">
        <v>3</v>
      </c>
      <c r="J7130" s="786">
        <v>3</v>
      </c>
      <c r="K7130" s="786">
        <v>10.96</v>
      </c>
      <c r="L7130" s="796">
        <v>32.880000000000003</v>
      </c>
      <c r="M7130" s="55" t="s">
        <v>2455</v>
      </c>
    </row>
    <row r="7131" spans="1:13" ht="15">
      <c r="A7131" s="282">
        <v>45986</v>
      </c>
      <c r="B7131" s="55" t="s">
        <v>8298</v>
      </c>
      <c r="C7131" s="784">
        <v>83643</v>
      </c>
      <c r="D7131" s="784" t="s">
        <v>6862</v>
      </c>
      <c r="E7131" s="784" t="s">
        <v>2061</v>
      </c>
      <c r="F7131" s="784">
        <v>4010</v>
      </c>
      <c r="G7131" s="784" t="s">
        <v>7883</v>
      </c>
      <c r="H7131" s="784" t="s">
        <v>1573</v>
      </c>
      <c r="I7131" s="797">
        <v>3</v>
      </c>
      <c r="J7131" s="784">
        <v>3</v>
      </c>
      <c r="K7131" s="784">
        <v>20.62</v>
      </c>
      <c r="L7131" s="793">
        <v>61.86</v>
      </c>
      <c r="M7131" s="55" t="s">
        <v>2455</v>
      </c>
    </row>
    <row r="7132" spans="1:13" ht="15">
      <c r="A7132" s="282">
        <v>45986</v>
      </c>
      <c r="B7132" s="55" t="s">
        <v>8298</v>
      </c>
      <c r="C7132" s="786">
        <v>83584</v>
      </c>
      <c r="D7132" s="786" t="s">
        <v>7238</v>
      </c>
      <c r="E7132" s="786" t="s">
        <v>2296</v>
      </c>
      <c r="F7132" s="786">
        <v>4010</v>
      </c>
      <c r="G7132" s="786" t="s">
        <v>7884</v>
      </c>
      <c r="H7132" s="786" t="s">
        <v>1573</v>
      </c>
      <c r="I7132" s="798">
        <v>2</v>
      </c>
      <c r="J7132" s="786">
        <v>2</v>
      </c>
      <c r="K7132" s="786">
        <v>9.0299999999999994</v>
      </c>
      <c r="L7132" s="796">
        <v>18.059999999999999</v>
      </c>
      <c r="M7132" s="55" t="s">
        <v>2455</v>
      </c>
    </row>
    <row r="7133" spans="1:13" ht="15">
      <c r="A7133" s="282">
        <v>45986</v>
      </c>
      <c r="B7133" s="55" t="s">
        <v>8298</v>
      </c>
      <c r="C7133" s="784">
        <v>82948</v>
      </c>
      <c r="D7133" s="784" t="s">
        <v>3965</v>
      </c>
      <c r="E7133" s="784">
        <v>100</v>
      </c>
      <c r="F7133" s="784">
        <v>4010</v>
      </c>
      <c r="G7133" s="784" t="s">
        <v>6759</v>
      </c>
      <c r="H7133" s="784" t="s">
        <v>1573</v>
      </c>
      <c r="I7133" s="797">
        <v>1</v>
      </c>
      <c r="J7133" s="784">
        <v>1</v>
      </c>
      <c r="K7133" s="784">
        <v>14.18</v>
      </c>
      <c r="L7133" s="793">
        <v>14.18</v>
      </c>
      <c r="M7133" s="55" t="s">
        <v>2455</v>
      </c>
    </row>
    <row r="7134" spans="1:13" ht="15">
      <c r="A7134" s="282">
        <v>45986</v>
      </c>
      <c r="B7134" s="55" t="s">
        <v>8298</v>
      </c>
      <c r="C7134" s="786">
        <v>60325</v>
      </c>
      <c r="D7134" s="786" t="s">
        <v>2382</v>
      </c>
      <c r="E7134" s="786" t="s">
        <v>2061</v>
      </c>
      <c r="F7134" s="786">
        <v>4010</v>
      </c>
      <c r="G7134" s="786" t="s">
        <v>8300</v>
      </c>
      <c r="H7134" s="786" t="s">
        <v>1573</v>
      </c>
      <c r="I7134" s="798">
        <v>3</v>
      </c>
      <c r="J7134" s="786">
        <v>3</v>
      </c>
      <c r="K7134" s="786">
        <v>5.5</v>
      </c>
      <c r="L7134" s="796">
        <v>16.5</v>
      </c>
      <c r="M7134" s="55" t="s">
        <v>2455</v>
      </c>
    </row>
    <row r="7135" spans="1:13" ht="15">
      <c r="A7135" s="282">
        <v>45986</v>
      </c>
      <c r="B7135" s="55" t="s">
        <v>8298</v>
      </c>
      <c r="C7135" s="784">
        <v>83761</v>
      </c>
      <c r="D7135" s="784" t="s">
        <v>6925</v>
      </c>
      <c r="E7135" s="784">
        <v>85</v>
      </c>
      <c r="F7135" s="784">
        <v>4010</v>
      </c>
      <c r="G7135" s="784" t="s">
        <v>8301</v>
      </c>
      <c r="H7135" s="784" t="s">
        <v>1573</v>
      </c>
      <c r="I7135" s="797">
        <v>2</v>
      </c>
      <c r="J7135" s="784">
        <v>2</v>
      </c>
      <c r="K7135" s="784">
        <v>8.44</v>
      </c>
      <c r="L7135" s="793">
        <v>16.88</v>
      </c>
      <c r="M7135" s="55" t="s">
        <v>2455</v>
      </c>
    </row>
    <row r="7136" spans="1:13" ht="15">
      <c r="A7136" s="282">
        <v>45986</v>
      </c>
      <c r="B7136" s="55" t="s">
        <v>8298</v>
      </c>
      <c r="C7136" s="786">
        <v>83020</v>
      </c>
      <c r="D7136" s="786">
        <v>461</v>
      </c>
      <c r="E7136" s="786">
        <v>140</v>
      </c>
      <c r="F7136" s="786">
        <v>4010</v>
      </c>
      <c r="G7136" s="786" t="s">
        <v>6157</v>
      </c>
      <c r="H7136" s="786" t="s">
        <v>1573</v>
      </c>
      <c r="I7136" s="798">
        <v>3</v>
      </c>
      <c r="J7136" s="786">
        <v>3</v>
      </c>
      <c r="K7136" s="786">
        <v>7.71</v>
      </c>
      <c r="L7136" s="796">
        <v>23.13</v>
      </c>
      <c r="M7136" s="55" t="s">
        <v>2455</v>
      </c>
    </row>
    <row r="7137" spans="1:13" ht="15">
      <c r="A7137" s="282">
        <v>45986</v>
      </c>
      <c r="B7137" s="55" t="s">
        <v>8298</v>
      </c>
      <c r="C7137" s="784">
        <v>83340</v>
      </c>
      <c r="D7137" s="784" t="s">
        <v>3930</v>
      </c>
      <c r="E7137" s="784">
        <v>80</v>
      </c>
      <c r="F7137" s="784">
        <v>4010</v>
      </c>
      <c r="G7137" s="784" t="s">
        <v>6760</v>
      </c>
      <c r="H7137" s="784" t="s">
        <v>1573</v>
      </c>
      <c r="I7137" s="797">
        <v>2</v>
      </c>
      <c r="J7137" s="784">
        <v>2</v>
      </c>
      <c r="K7137" s="784">
        <v>4.04</v>
      </c>
      <c r="L7137" s="793">
        <v>8.08</v>
      </c>
      <c r="M7137" s="55" t="s">
        <v>2455</v>
      </c>
    </row>
    <row r="7138" spans="1:13" ht="15">
      <c r="A7138" s="282">
        <v>45986</v>
      </c>
      <c r="B7138" s="55" t="s">
        <v>8298</v>
      </c>
      <c r="C7138" s="786">
        <v>59852</v>
      </c>
      <c r="D7138" s="786" t="s">
        <v>5590</v>
      </c>
      <c r="E7138" s="786">
        <v>130</v>
      </c>
      <c r="F7138" s="786">
        <v>4010</v>
      </c>
      <c r="G7138" s="786" t="s">
        <v>6762</v>
      </c>
      <c r="H7138" s="786" t="s">
        <v>1573</v>
      </c>
      <c r="I7138" s="798">
        <v>3</v>
      </c>
      <c r="J7138" s="786">
        <v>3</v>
      </c>
      <c r="K7138" s="786">
        <v>6.88</v>
      </c>
      <c r="L7138" s="796">
        <v>20.64</v>
      </c>
      <c r="M7138" s="55" t="s">
        <v>2455</v>
      </c>
    </row>
    <row r="7139" spans="1:13" ht="15">
      <c r="A7139" s="282">
        <v>45986</v>
      </c>
      <c r="B7139" s="55" t="s">
        <v>8298</v>
      </c>
      <c r="C7139" s="784">
        <v>83637</v>
      </c>
      <c r="D7139" s="784" t="s">
        <v>2408</v>
      </c>
      <c r="E7139" s="784" t="s">
        <v>2061</v>
      </c>
      <c r="F7139" s="784">
        <v>4010</v>
      </c>
      <c r="G7139" s="784" t="s">
        <v>7877</v>
      </c>
      <c r="H7139" s="784" t="s">
        <v>1573</v>
      </c>
      <c r="I7139" s="797">
        <v>2</v>
      </c>
      <c r="J7139" s="784">
        <v>2</v>
      </c>
      <c r="K7139" s="784">
        <v>13.15</v>
      </c>
      <c r="L7139" s="793">
        <v>26.3</v>
      </c>
      <c r="M7139" s="55" t="s">
        <v>2455</v>
      </c>
    </row>
    <row r="7140" spans="1:13" ht="15">
      <c r="A7140" s="282">
        <v>45986</v>
      </c>
      <c r="B7140" s="55" t="s">
        <v>8298</v>
      </c>
      <c r="C7140" s="786">
        <v>83859</v>
      </c>
      <c r="D7140" s="786" t="s">
        <v>7703</v>
      </c>
      <c r="E7140" s="786">
        <v>100</v>
      </c>
      <c r="F7140" s="786">
        <v>4010</v>
      </c>
      <c r="G7140" s="786" t="s">
        <v>5703</v>
      </c>
      <c r="H7140" s="786" t="s">
        <v>1573</v>
      </c>
      <c r="I7140" s="798">
        <v>3</v>
      </c>
      <c r="J7140" s="786">
        <v>3</v>
      </c>
      <c r="K7140" s="786">
        <v>21.53</v>
      </c>
      <c r="L7140" s="796">
        <v>64.59</v>
      </c>
      <c r="M7140" s="55" t="s">
        <v>2455</v>
      </c>
    </row>
    <row r="7141" spans="1:13" ht="15">
      <c r="A7141" s="282">
        <v>45986</v>
      </c>
      <c r="B7141" s="55" t="s">
        <v>8298</v>
      </c>
      <c r="C7141" s="784">
        <v>45346</v>
      </c>
      <c r="D7141" s="784" t="s">
        <v>3023</v>
      </c>
      <c r="E7141" s="784">
        <v>150</v>
      </c>
      <c r="F7141" s="784">
        <v>4010</v>
      </c>
      <c r="G7141" s="784" t="s">
        <v>6763</v>
      </c>
      <c r="H7141" s="784" t="s">
        <v>1573</v>
      </c>
      <c r="I7141" s="797">
        <v>4</v>
      </c>
      <c r="J7141" s="784">
        <v>4</v>
      </c>
      <c r="K7141" s="784">
        <v>3.52</v>
      </c>
      <c r="L7141" s="793">
        <v>14.08</v>
      </c>
      <c r="M7141" s="55" t="s">
        <v>2455</v>
      </c>
    </row>
    <row r="7142" spans="1:13" ht="15">
      <c r="A7142" s="282">
        <v>45986</v>
      </c>
      <c r="B7142" s="55" t="s">
        <v>8298</v>
      </c>
      <c r="C7142" s="786">
        <v>80046</v>
      </c>
      <c r="D7142" s="786" t="s">
        <v>6862</v>
      </c>
      <c r="E7142" s="786" t="s">
        <v>441</v>
      </c>
      <c r="F7142" s="786">
        <v>4010</v>
      </c>
      <c r="G7142" s="786" t="s">
        <v>6749</v>
      </c>
      <c r="H7142" s="786" t="s">
        <v>1573</v>
      </c>
      <c r="I7142" s="798">
        <v>3</v>
      </c>
      <c r="J7142" s="786">
        <v>3</v>
      </c>
      <c r="K7142" s="786">
        <v>11.93</v>
      </c>
      <c r="L7142" s="796">
        <v>35.79</v>
      </c>
      <c r="M7142" s="55" t="s">
        <v>2455</v>
      </c>
    </row>
    <row r="7143" spans="1:13" ht="15">
      <c r="A7143" s="282">
        <v>45986</v>
      </c>
      <c r="B7143" s="55" t="s">
        <v>8298</v>
      </c>
      <c r="C7143" s="784">
        <v>57826</v>
      </c>
      <c r="D7143" s="784" t="s">
        <v>6925</v>
      </c>
      <c r="E7143" s="784">
        <v>110</v>
      </c>
      <c r="F7143" s="784">
        <v>4010</v>
      </c>
      <c r="G7143" s="784" t="s">
        <v>8302</v>
      </c>
      <c r="H7143" s="784" t="s">
        <v>1573</v>
      </c>
      <c r="I7143" s="797">
        <v>2</v>
      </c>
      <c r="J7143" s="784">
        <v>2</v>
      </c>
      <c r="K7143" s="784">
        <v>10.78</v>
      </c>
      <c r="L7143" s="793">
        <v>21.56</v>
      </c>
      <c r="M7143" s="55" t="s">
        <v>2455</v>
      </c>
    </row>
    <row r="7144" spans="1:13" ht="15">
      <c r="A7144" s="282">
        <v>45986</v>
      </c>
      <c r="B7144" s="55" t="s">
        <v>8298</v>
      </c>
      <c r="C7144" s="786">
        <v>59852</v>
      </c>
      <c r="D7144" s="786" t="s">
        <v>5595</v>
      </c>
      <c r="E7144" s="786">
        <v>100</v>
      </c>
      <c r="F7144" s="786">
        <v>4010</v>
      </c>
      <c r="G7144" s="786" t="s">
        <v>8303</v>
      </c>
      <c r="H7144" s="786" t="s">
        <v>1573</v>
      </c>
      <c r="I7144" s="798">
        <v>5</v>
      </c>
      <c r="J7144" s="786">
        <v>5</v>
      </c>
      <c r="K7144" s="796">
        <v>37.6</v>
      </c>
      <c r="L7144" s="796">
        <v>37.6</v>
      </c>
      <c r="M7144" s="55" t="s">
        <v>2455</v>
      </c>
    </row>
    <row r="7145" spans="1:13" ht="15">
      <c r="A7145" s="282">
        <v>45986</v>
      </c>
      <c r="B7145" s="55" t="s">
        <v>8304</v>
      </c>
      <c r="C7145" s="784">
        <v>80039</v>
      </c>
      <c r="D7145" s="784" t="s">
        <v>7751</v>
      </c>
      <c r="E7145" s="784" t="s">
        <v>2230</v>
      </c>
      <c r="F7145" s="784">
        <v>4010</v>
      </c>
      <c r="G7145" s="784" t="s">
        <v>8282</v>
      </c>
      <c r="H7145" s="784" t="s">
        <v>1573</v>
      </c>
      <c r="I7145" s="797">
        <v>15</v>
      </c>
      <c r="J7145" s="784">
        <v>15</v>
      </c>
      <c r="K7145" s="784">
        <v>8.82</v>
      </c>
      <c r="L7145" s="793">
        <v>132.30000000000001</v>
      </c>
      <c r="M7145" s="55" t="s">
        <v>2547</v>
      </c>
    </row>
    <row r="7146" spans="1:13" ht="15">
      <c r="A7146" s="282">
        <v>45986</v>
      </c>
      <c r="B7146" s="55" t="s">
        <v>8304</v>
      </c>
      <c r="C7146" s="786">
        <v>80039</v>
      </c>
      <c r="D7146" s="786" t="s">
        <v>7751</v>
      </c>
      <c r="E7146" s="786" t="s">
        <v>289</v>
      </c>
      <c r="F7146" s="786">
        <v>4010</v>
      </c>
      <c r="G7146" s="786" t="s">
        <v>8305</v>
      </c>
      <c r="H7146" s="786" t="s">
        <v>1573</v>
      </c>
      <c r="I7146" s="798">
        <v>-20</v>
      </c>
      <c r="J7146" s="786">
        <v>-20</v>
      </c>
      <c r="K7146" s="786">
        <v>8.82</v>
      </c>
      <c r="L7146" s="796">
        <v>-176.4</v>
      </c>
      <c r="M7146" s="55" t="s">
        <v>2547</v>
      </c>
    </row>
    <row r="7147" spans="1:13" ht="15">
      <c r="A7147" s="282">
        <v>45986</v>
      </c>
      <c r="B7147" s="55" t="s">
        <v>8306</v>
      </c>
      <c r="C7147" s="784">
        <v>83461</v>
      </c>
      <c r="D7147" s="784" t="s">
        <v>7171</v>
      </c>
      <c r="E7147" s="784" t="s">
        <v>2715</v>
      </c>
      <c r="F7147" s="784">
        <v>4010</v>
      </c>
      <c r="G7147" s="784" t="s">
        <v>3853</v>
      </c>
      <c r="H7147" s="784" t="s">
        <v>1573</v>
      </c>
      <c r="I7147" s="797">
        <v>1</v>
      </c>
      <c r="J7147" s="784">
        <v>1</v>
      </c>
      <c r="K7147" s="784">
        <v>3.82</v>
      </c>
      <c r="L7147" s="793">
        <v>3.82</v>
      </c>
      <c r="M7147" s="55" t="s">
        <v>2455</v>
      </c>
    </row>
    <row r="7148" spans="1:13" ht="15">
      <c r="A7148" s="282">
        <v>45986</v>
      </c>
      <c r="B7148" s="55" t="s">
        <v>8306</v>
      </c>
      <c r="C7148" s="786">
        <v>83570</v>
      </c>
      <c r="D7148" s="786" t="s">
        <v>6747</v>
      </c>
      <c r="E7148" s="786">
        <v>60</v>
      </c>
      <c r="F7148" s="786">
        <v>4010</v>
      </c>
      <c r="G7148" s="786" t="s">
        <v>3855</v>
      </c>
      <c r="H7148" s="786" t="s">
        <v>1573</v>
      </c>
      <c r="I7148" s="798">
        <v>1</v>
      </c>
      <c r="J7148" s="786">
        <v>1</v>
      </c>
      <c r="K7148" s="786">
        <v>6.82</v>
      </c>
      <c r="L7148" s="796">
        <v>6.82</v>
      </c>
      <c r="M7148" s="55" t="s">
        <v>2455</v>
      </c>
    </row>
    <row r="7149" spans="1:13" ht="15">
      <c r="A7149" s="282">
        <v>45986</v>
      </c>
      <c r="B7149" s="55" t="s">
        <v>8306</v>
      </c>
      <c r="C7149" s="784">
        <v>83107</v>
      </c>
      <c r="D7149" s="784" t="s">
        <v>3421</v>
      </c>
      <c r="E7149" s="784">
        <v>150</v>
      </c>
      <c r="F7149" s="784">
        <v>4010</v>
      </c>
      <c r="G7149" s="784" t="s">
        <v>3856</v>
      </c>
      <c r="H7149" s="784" t="s">
        <v>1573</v>
      </c>
      <c r="I7149" s="797">
        <v>1</v>
      </c>
      <c r="J7149" s="784">
        <v>1</v>
      </c>
      <c r="K7149" s="784">
        <v>4.4400000000000004</v>
      </c>
      <c r="L7149" s="793">
        <v>4.4400000000000004</v>
      </c>
      <c r="M7149" s="55" t="s">
        <v>2455</v>
      </c>
    </row>
    <row r="7150" spans="1:13" ht="15">
      <c r="A7150" s="282">
        <v>45986</v>
      </c>
      <c r="B7150" s="55" t="s">
        <v>8306</v>
      </c>
      <c r="C7150" s="786">
        <v>81884</v>
      </c>
      <c r="D7150" s="786" t="s">
        <v>5508</v>
      </c>
      <c r="E7150" s="786">
        <v>80</v>
      </c>
      <c r="F7150" s="786">
        <v>4010</v>
      </c>
      <c r="G7150" s="786" t="s">
        <v>3857</v>
      </c>
      <c r="H7150" s="786" t="s">
        <v>1573</v>
      </c>
      <c r="I7150" s="798">
        <v>1</v>
      </c>
      <c r="J7150" s="786">
        <v>1</v>
      </c>
      <c r="K7150" s="786">
        <v>6.85</v>
      </c>
      <c r="L7150" s="796">
        <v>6.85</v>
      </c>
      <c r="M7150" s="55" t="s">
        <v>2455</v>
      </c>
    </row>
    <row r="7151" spans="1:13" ht="15">
      <c r="A7151" s="282">
        <v>45986</v>
      </c>
      <c r="B7151" s="55" t="s">
        <v>8306</v>
      </c>
      <c r="C7151" s="784">
        <v>81551</v>
      </c>
      <c r="D7151" s="784" t="s">
        <v>3159</v>
      </c>
      <c r="E7151" s="784">
        <v>120</v>
      </c>
      <c r="F7151" s="784">
        <v>4010</v>
      </c>
      <c r="G7151" s="784" t="s">
        <v>3858</v>
      </c>
      <c r="H7151" s="784" t="s">
        <v>1573</v>
      </c>
      <c r="I7151" s="797">
        <v>1</v>
      </c>
      <c r="J7151" s="784">
        <v>1</v>
      </c>
      <c r="K7151" s="784">
        <v>4.28</v>
      </c>
      <c r="L7151" s="793">
        <v>4.28</v>
      </c>
      <c r="M7151" s="55" t="s">
        <v>2455</v>
      </c>
    </row>
    <row r="7152" spans="1:13" ht="15">
      <c r="A7152" s="282">
        <v>45986</v>
      </c>
      <c r="B7152" s="55" t="s">
        <v>8306</v>
      </c>
      <c r="C7152" s="786">
        <v>83760</v>
      </c>
      <c r="D7152" s="786" t="s">
        <v>2788</v>
      </c>
      <c r="E7152" s="786">
        <v>75</v>
      </c>
      <c r="F7152" s="786">
        <v>4010</v>
      </c>
      <c r="G7152" s="786" t="s">
        <v>3859</v>
      </c>
      <c r="H7152" s="786" t="s">
        <v>1573</v>
      </c>
      <c r="I7152" s="798">
        <v>1</v>
      </c>
      <c r="J7152" s="786">
        <v>1</v>
      </c>
      <c r="K7152" s="786">
        <v>12.84</v>
      </c>
      <c r="L7152" s="796">
        <v>12.84</v>
      </c>
      <c r="M7152" s="55" t="s">
        <v>2455</v>
      </c>
    </row>
    <row r="7153" spans="1:13" ht="15">
      <c r="A7153" s="282">
        <v>45986</v>
      </c>
      <c r="B7153" s="55" t="s">
        <v>8306</v>
      </c>
      <c r="C7153" s="784">
        <v>83754</v>
      </c>
      <c r="D7153" s="784" t="s">
        <v>7059</v>
      </c>
      <c r="E7153" s="784">
        <v>60</v>
      </c>
      <c r="F7153" s="784">
        <v>4010</v>
      </c>
      <c r="G7153" s="784" t="s">
        <v>3860</v>
      </c>
      <c r="H7153" s="784" t="s">
        <v>1573</v>
      </c>
      <c r="I7153" s="797">
        <v>1</v>
      </c>
      <c r="J7153" s="784">
        <v>1</v>
      </c>
      <c r="K7153" s="784">
        <v>6.96</v>
      </c>
      <c r="L7153" s="793">
        <v>6.96</v>
      </c>
      <c r="M7153" s="55" t="s">
        <v>2455</v>
      </c>
    </row>
    <row r="7154" spans="1:13" ht="15">
      <c r="A7154" s="282">
        <v>45986</v>
      </c>
      <c r="B7154" s="55" t="s">
        <v>8306</v>
      </c>
      <c r="C7154" s="786">
        <v>82731</v>
      </c>
      <c r="D7154" s="786" t="s">
        <v>2539</v>
      </c>
      <c r="E7154" s="786">
        <v>85</v>
      </c>
      <c r="F7154" s="786">
        <v>4010</v>
      </c>
      <c r="G7154" s="786" t="s">
        <v>3862</v>
      </c>
      <c r="H7154" s="786" t="s">
        <v>1573</v>
      </c>
      <c r="I7154" s="798">
        <v>1</v>
      </c>
      <c r="J7154" s="786">
        <v>1</v>
      </c>
      <c r="K7154" s="786">
        <v>11.15</v>
      </c>
      <c r="L7154" s="796">
        <v>11.15</v>
      </c>
      <c r="M7154" s="55" t="s">
        <v>2455</v>
      </c>
    </row>
    <row r="7155" spans="1:13" ht="15">
      <c r="A7155" s="282">
        <v>45986</v>
      </c>
      <c r="B7155" s="55" t="s">
        <v>8306</v>
      </c>
      <c r="C7155" s="784">
        <v>68004</v>
      </c>
      <c r="D7155" s="784" t="s">
        <v>6206</v>
      </c>
      <c r="E7155" s="784">
        <v>130</v>
      </c>
      <c r="F7155" s="784">
        <v>4010</v>
      </c>
      <c r="G7155" s="784" t="s">
        <v>3863</v>
      </c>
      <c r="H7155" s="784" t="s">
        <v>1573</v>
      </c>
      <c r="I7155" s="797">
        <v>1</v>
      </c>
      <c r="J7155" s="784">
        <v>1</v>
      </c>
      <c r="K7155" s="784">
        <v>7.4</v>
      </c>
      <c r="L7155" s="793">
        <v>7.4</v>
      </c>
      <c r="M7155" s="55" t="s">
        <v>2455</v>
      </c>
    </row>
    <row r="7156" spans="1:13" ht="15">
      <c r="A7156" s="282">
        <v>45986</v>
      </c>
      <c r="B7156" s="55" t="s">
        <v>8306</v>
      </c>
      <c r="C7156" s="786">
        <v>81939</v>
      </c>
      <c r="D7156" s="786" t="s">
        <v>5926</v>
      </c>
      <c r="E7156" s="786">
        <v>140</v>
      </c>
      <c r="F7156" s="786">
        <v>4010</v>
      </c>
      <c r="G7156" s="786" t="s">
        <v>3864</v>
      </c>
      <c r="H7156" s="786" t="s">
        <v>1573</v>
      </c>
      <c r="I7156" s="798">
        <v>1</v>
      </c>
      <c r="J7156" s="786">
        <v>1</v>
      </c>
      <c r="K7156" s="786">
        <v>9.94</v>
      </c>
      <c r="L7156" s="796">
        <v>9.94</v>
      </c>
      <c r="M7156" s="55" t="s">
        <v>2455</v>
      </c>
    </row>
    <row r="7157" spans="1:13" ht="15">
      <c r="A7157" s="282">
        <v>45986</v>
      </c>
      <c r="B7157" s="55" t="s">
        <v>8306</v>
      </c>
      <c r="C7157" s="784">
        <v>50265</v>
      </c>
      <c r="D7157" s="784" t="s">
        <v>2242</v>
      </c>
      <c r="E7157" s="784" t="s">
        <v>2061</v>
      </c>
      <c r="F7157" s="784">
        <v>4010</v>
      </c>
      <c r="G7157" s="784" t="s">
        <v>3865</v>
      </c>
      <c r="H7157" s="784" t="s">
        <v>1573</v>
      </c>
      <c r="I7157" s="797">
        <v>5</v>
      </c>
      <c r="J7157" s="784">
        <v>5</v>
      </c>
      <c r="K7157" s="784">
        <v>4.82</v>
      </c>
      <c r="L7157" s="793">
        <v>24.1</v>
      </c>
      <c r="M7157" s="55" t="s">
        <v>2455</v>
      </c>
    </row>
    <row r="7158" spans="1:13" ht="15">
      <c r="A7158" s="282">
        <v>45986</v>
      </c>
      <c r="B7158" s="55" t="s">
        <v>8306</v>
      </c>
      <c r="C7158" s="786">
        <v>47218</v>
      </c>
      <c r="D7158" s="786" t="s">
        <v>2852</v>
      </c>
      <c r="E7158" s="786" t="s">
        <v>289</v>
      </c>
      <c r="F7158" s="786">
        <v>4010</v>
      </c>
      <c r="G7158" s="786" t="s">
        <v>3866</v>
      </c>
      <c r="H7158" s="786" t="s">
        <v>1573</v>
      </c>
      <c r="I7158" s="798">
        <v>3</v>
      </c>
      <c r="J7158" s="786">
        <v>3</v>
      </c>
      <c r="K7158" s="786">
        <v>5.47</v>
      </c>
      <c r="L7158" s="796">
        <v>16.41</v>
      </c>
      <c r="M7158" s="55" t="s">
        <v>2455</v>
      </c>
    </row>
    <row r="7159" spans="1:13" ht="15">
      <c r="A7159" s="282">
        <v>45986</v>
      </c>
      <c r="B7159" s="55" t="s">
        <v>8306</v>
      </c>
      <c r="C7159" s="784">
        <v>81185</v>
      </c>
      <c r="D7159" s="784" t="s">
        <v>2258</v>
      </c>
      <c r="E7159" s="784" t="s">
        <v>2230</v>
      </c>
      <c r="F7159" s="784">
        <v>4010</v>
      </c>
      <c r="G7159" s="784" t="s">
        <v>3867</v>
      </c>
      <c r="H7159" s="784" t="s">
        <v>1573</v>
      </c>
      <c r="I7159" s="797">
        <v>1</v>
      </c>
      <c r="J7159" s="784">
        <v>1</v>
      </c>
      <c r="K7159" s="784">
        <v>20.32</v>
      </c>
      <c r="L7159" s="793">
        <v>20.32</v>
      </c>
      <c r="M7159" s="55" t="s">
        <v>2455</v>
      </c>
    </row>
    <row r="7160" spans="1:13" ht="15">
      <c r="A7160" s="282">
        <v>45986</v>
      </c>
      <c r="B7160" s="55" t="s">
        <v>8306</v>
      </c>
      <c r="C7160" s="786">
        <v>83316</v>
      </c>
      <c r="D7160" s="786" t="s">
        <v>6744</v>
      </c>
      <c r="E7160" s="786">
        <v>130</v>
      </c>
      <c r="F7160" s="786">
        <v>4010</v>
      </c>
      <c r="G7160" s="786" t="s">
        <v>3868</v>
      </c>
      <c r="H7160" s="786" t="s">
        <v>1573</v>
      </c>
      <c r="I7160" s="798">
        <v>1</v>
      </c>
      <c r="J7160" s="786">
        <v>1</v>
      </c>
      <c r="K7160" s="786">
        <v>19.3</v>
      </c>
      <c r="L7160" s="796">
        <v>19.3</v>
      </c>
      <c r="M7160" s="55" t="s">
        <v>2455</v>
      </c>
    </row>
    <row r="7161" spans="1:13" ht="15">
      <c r="A7161" s="282">
        <v>45986</v>
      </c>
      <c r="B7161" s="55" t="s">
        <v>8306</v>
      </c>
      <c r="C7161" s="784">
        <v>52706</v>
      </c>
      <c r="D7161" s="784" t="s">
        <v>2425</v>
      </c>
      <c r="E7161" s="784">
        <v>110</v>
      </c>
      <c r="F7161" s="784">
        <v>4010</v>
      </c>
      <c r="G7161" s="784" t="s">
        <v>3869</v>
      </c>
      <c r="H7161" s="784" t="s">
        <v>1573</v>
      </c>
      <c r="I7161" s="797">
        <v>2</v>
      </c>
      <c r="J7161" s="784">
        <v>2</v>
      </c>
      <c r="K7161" s="784">
        <v>8.2200000000000006</v>
      </c>
      <c r="L7161" s="793">
        <v>16.440000000000001</v>
      </c>
      <c r="M7161" s="55" t="s">
        <v>2455</v>
      </c>
    </row>
    <row r="7162" spans="1:13" ht="15">
      <c r="A7162" s="282">
        <v>45986</v>
      </c>
      <c r="B7162" s="55" t="s">
        <v>8306</v>
      </c>
      <c r="C7162" s="786">
        <v>83716</v>
      </c>
      <c r="D7162" s="786">
        <v>15</v>
      </c>
      <c r="E7162" s="786">
        <v>140</v>
      </c>
      <c r="F7162" s="786">
        <v>4010</v>
      </c>
      <c r="G7162" s="786" t="s">
        <v>7747</v>
      </c>
      <c r="H7162" s="786" t="s">
        <v>1573</v>
      </c>
      <c r="I7162" s="798">
        <v>1</v>
      </c>
      <c r="J7162" s="786">
        <v>1</v>
      </c>
      <c r="K7162" s="786">
        <v>10.54</v>
      </c>
      <c r="L7162" s="796">
        <v>10.54</v>
      </c>
      <c r="M7162" s="55" t="s">
        <v>2455</v>
      </c>
    </row>
    <row r="7163" spans="1:13" ht="15">
      <c r="A7163" s="282">
        <v>45986</v>
      </c>
      <c r="B7163" s="55" t="s">
        <v>8306</v>
      </c>
      <c r="C7163" s="784">
        <v>83156</v>
      </c>
      <c r="D7163" s="784" t="s">
        <v>5320</v>
      </c>
      <c r="E7163" s="784" t="s">
        <v>441</v>
      </c>
      <c r="F7163" s="784">
        <v>4010</v>
      </c>
      <c r="G7163" s="784" t="s">
        <v>7748</v>
      </c>
      <c r="H7163" s="784" t="s">
        <v>1573</v>
      </c>
      <c r="I7163" s="797">
        <v>1</v>
      </c>
      <c r="J7163" s="784">
        <v>1</v>
      </c>
      <c r="K7163" s="784">
        <v>27.28</v>
      </c>
      <c r="L7163" s="793">
        <v>27.28</v>
      </c>
      <c r="M7163" s="55" t="s">
        <v>2455</v>
      </c>
    </row>
    <row r="7164" spans="1:13" ht="15">
      <c r="A7164" s="282">
        <v>45986</v>
      </c>
      <c r="B7164" s="55" t="s">
        <v>8306</v>
      </c>
      <c r="C7164" s="786">
        <v>52399</v>
      </c>
      <c r="D7164" s="786" t="s">
        <v>2560</v>
      </c>
      <c r="E7164" s="786" t="s">
        <v>2296</v>
      </c>
      <c r="F7164" s="786">
        <v>4010</v>
      </c>
      <c r="G7164" s="786" t="s">
        <v>8307</v>
      </c>
      <c r="H7164" s="786" t="s">
        <v>1573</v>
      </c>
      <c r="I7164" s="798">
        <v>1</v>
      </c>
      <c r="J7164" s="786">
        <v>1</v>
      </c>
      <c r="K7164" s="786">
        <v>5.96</v>
      </c>
      <c r="L7164" s="796">
        <v>5.96</v>
      </c>
      <c r="M7164" s="55" t="s">
        <v>2455</v>
      </c>
    </row>
    <row r="7165" spans="1:13" ht="15">
      <c r="A7165" s="282">
        <v>45986</v>
      </c>
      <c r="B7165" s="55" t="s">
        <v>8306</v>
      </c>
      <c r="C7165" s="784">
        <v>52706</v>
      </c>
      <c r="D7165" s="784" t="s">
        <v>2348</v>
      </c>
      <c r="E7165" s="784">
        <v>140</v>
      </c>
      <c r="F7165" s="784">
        <v>4010</v>
      </c>
      <c r="G7165" s="784" t="s">
        <v>7749</v>
      </c>
      <c r="H7165" s="784" t="s">
        <v>1573</v>
      </c>
      <c r="I7165" s="797">
        <v>1</v>
      </c>
      <c r="J7165" s="784">
        <v>1</v>
      </c>
      <c r="K7165" s="784">
        <v>8.2200000000000006</v>
      </c>
      <c r="L7165" s="793">
        <v>8.2200000000000006</v>
      </c>
      <c r="M7165" s="55" t="s">
        <v>2455</v>
      </c>
    </row>
    <row r="7166" spans="1:13" ht="15">
      <c r="A7166" s="282">
        <v>45986</v>
      </c>
      <c r="B7166" s="55" t="s">
        <v>8306</v>
      </c>
      <c r="C7166" s="786">
        <v>33175</v>
      </c>
      <c r="D7166" s="786" t="s">
        <v>2562</v>
      </c>
      <c r="E7166" s="786">
        <v>160</v>
      </c>
      <c r="F7166" s="786">
        <v>4010</v>
      </c>
      <c r="G7166" s="786" t="s">
        <v>7893</v>
      </c>
      <c r="H7166" s="786" t="s">
        <v>1573</v>
      </c>
      <c r="I7166" s="798">
        <v>3</v>
      </c>
      <c r="J7166" s="786">
        <v>3</v>
      </c>
      <c r="K7166" s="786">
        <v>8.06</v>
      </c>
      <c r="L7166" s="796">
        <v>24.18</v>
      </c>
      <c r="M7166" s="55" t="s">
        <v>2455</v>
      </c>
    </row>
    <row r="7167" spans="1:13" ht="15">
      <c r="A7167" s="282">
        <v>45986</v>
      </c>
      <c r="B7167" s="55" t="s">
        <v>8306</v>
      </c>
      <c r="C7167" s="784">
        <v>82203</v>
      </c>
      <c r="D7167" s="784" t="s">
        <v>2653</v>
      </c>
      <c r="E7167" s="784">
        <v>150</v>
      </c>
      <c r="F7167" s="784">
        <v>4010</v>
      </c>
      <c r="G7167" s="784" t="s">
        <v>7894</v>
      </c>
      <c r="H7167" s="784" t="s">
        <v>1573</v>
      </c>
      <c r="I7167" s="797">
        <v>1</v>
      </c>
      <c r="J7167" s="784">
        <v>1</v>
      </c>
      <c r="K7167" s="784">
        <v>20.84</v>
      </c>
      <c r="L7167" s="793">
        <v>20.84</v>
      </c>
      <c r="M7167" s="55" t="s">
        <v>2455</v>
      </c>
    </row>
    <row r="7168" spans="1:13" ht="15">
      <c r="A7168" s="282">
        <v>45986</v>
      </c>
      <c r="B7168" s="55" t="s">
        <v>8306</v>
      </c>
      <c r="C7168" s="786">
        <v>83502</v>
      </c>
      <c r="D7168" s="786" t="s">
        <v>7031</v>
      </c>
      <c r="E7168" s="786">
        <v>100</v>
      </c>
      <c r="F7168" s="786">
        <v>4010</v>
      </c>
      <c r="G7168" s="786" t="s">
        <v>7895</v>
      </c>
      <c r="H7168" s="786" t="s">
        <v>1573</v>
      </c>
      <c r="I7168" s="798">
        <v>3</v>
      </c>
      <c r="J7168" s="786">
        <v>3</v>
      </c>
      <c r="K7168" s="786">
        <v>4.1900000000000004</v>
      </c>
      <c r="L7168" s="796">
        <v>12.57</v>
      </c>
      <c r="M7168" s="55" t="s">
        <v>2455</v>
      </c>
    </row>
    <row r="7169" spans="1:14" ht="15">
      <c r="A7169" s="282">
        <v>45986</v>
      </c>
      <c r="B7169" s="55" t="s">
        <v>8306</v>
      </c>
      <c r="C7169" s="784">
        <v>80859</v>
      </c>
      <c r="D7169" s="784" t="s">
        <v>5505</v>
      </c>
      <c r="E7169" s="784">
        <v>130</v>
      </c>
      <c r="F7169" s="784">
        <v>4010</v>
      </c>
      <c r="G7169" s="784" t="s">
        <v>7896</v>
      </c>
      <c r="H7169" s="784" t="s">
        <v>1573</v>
      </c>
      <c r="I7169" s="797">
        <v>2</v>
      </c>
      <c r="J7169" s="784">
        <v>2</v>
      </c>
      <c r="K7169" s="784">
        <v>11.33</v>
      </c>
      <c r="L7169" s="793">
        <v>22.66</v>
      </c>
      <c r="M7169" s="55" t="s">
        <v>2455</v>
      </c>
    </row>
    <row r="7170" spans="1:14" ht="15">
      <c r="A7170" s="282">
        <v>45986</v>
      </c>
      <c r="B7170" s="55" t="s">
        <v>8308</v>
      </c>
      <c r="C7170" s="784">
        <v>37028</v>
      </c>
      <c r="D7170" s="784" t="s">
        <v>5310</v>
      </c>
      <c r="E7170" s="784">
        <v>110</v>
      </c>
      <c r="F7170" s="784">
        <v>4010</v>
      </c>
      <c r="G7170" s="784" t="s">
        <v>8309</v>
      </c>
      <c r="H7170" s="784" t="s">
        <v>1573</v>
      </c>
      <c r="I7170" s="797">
        <v>1</v>
      </c>
      <c r="J7170" s="784">
        <v>1</v>
      </c>
      <c r="K7170" s="784">
        <v>7.65</v>
      </c>
      <c r="L7170" s="793">
        <v>7.65</v>
      </c>
      <c r="M7170" s="55" t="s">
        <v>2455</v>
      </c>
    </row>
    <row r="7171" spans="1:14" ht="15">
      <c r="A7171" s="282">
        <v>45986</v>
      </c>
      <c r="B7171" s="55" t="s">
        <v>8308</v>
      </c>
      <c r="C7171" s="786">
        <v>44403</v>
      </c>
      <c r="D7171" s="786" t="s">
        <v>2242</v>
      </c>
      <c r="E7171" s="786" t="s">
        <v>2061</v>
      </c>
      <c r="F7171" s="786">
        <v>4010</v>
      </c>
      <c r="G7171" s="786" t="s">
        <v>8310</v>
      </c>
      <c r="H7171" s="786" t="s">
        <v>1573</v>
      </c>
      <c r="I7171" s="798">
        <v>2</v>
      </c>
      <c r="J7171" s="786">
        <v>2</v>
      </c>
      <c r="K7171" s="786">
        <v>8.69</v>
      </c>
      <c r="L7171" s="796">
        <v>17.38</v>
      </c>
      <c r="M7171" s="55" t="s">
        <v>2455</v>
      </c>
    </row>
    <row r="7172" spans="1:14" ht="15">
      <c r="A7172" s="282">
        <v>45986</v>
      </c>
      <c r="B7172" s="55" t="s">
        <v>8308</v>
      </c>
      <c r="C7172" s="784">
        <v>82407</v>
      </c>
      <c r="D7172" s="784" t="s">
        <v>6482</v>
      </c>
      <c r="E7172" s="784">
        <v>100</v>
      </c>
      <c r="F7172" s="784">
        <v>4010</v>
      </c>
      <c r="G7172" s="784" t="s">
        <v>8311</v>
      </c>
      <c r="H7172" s="784" t="s">
        <v>1573</v>
      </c>
      <c r="I7172" s="797">
        <v>1</v>
      </c>
      <c r="J7172" s="784">
        <v>1</v>
      </c>
      <c r="K7172" s="784">
        <v>6.66</v>
      </c>
      <c r="L7172" s="793">
        <v>6.66</v>
      </c>
      <c r="M7172" s="55" t="s">
        <v>2455</v>
      </c>
    </row>
    <row r="7173" spans="1:14" ht="15">
      <c r="A7173" s="282">
        <v>45986</v>
      </c>
      <c r="B7173" s="55" t="s">
        <v>8308</v>
      </c>
      <c r="C7173" s="786">
        <v>66936</v>
      </c>
      <c r="D7173" s="786" t="s">
        <v>6012</v>
      </c>
      <c r="E7173" s="786">
        <v>60</v>
      </c>
      <c r="F7173" s="786">
        <v>4010</v>
      </c>
      <c r="G7173" s="786" t="s">
        <v>8312</v>
      </c>
      <c r="H7173" s="786" t="s">
        <v>1573</v>
      </c>
      <c r="I7173" s="798">
        <v>1</v>
      </c>
      <c r="J7173" s="786">
        <v>1</v>
      </c>
      <c r="K7173" s="786">
        <v>7.85</v>
      </c>
      <c r="L7173" s="796">
        <v>7.85</v>
      </c>
      <c r="M7173" s="55" t="s">
        <v>2455</v>
      </c>
    </row>
    <row r="7174" spans="1:14" ht="15">
      <c r="A7174" s="282">
        <v>45986</v>
      </c>
      <c r="B7174" s="55" t="s">
        <v>8308</v>
      </c>
      <c r="C7174" s="784">
        <v>66935</v>
      </c>
      <c r="D7174" s="784" t="s">
        <v>3119</v>
      </c>
      <c r="E7174" s="784">
        <v>50</v>
      </c>
      <c r="F7174" s="784">
        <v>4010</v>
      </c>
      <c r="G7174" s="784" t="s">
        <v>7889</v>
      </c>
      <c r="H7174" s="784" t="s">
        <v>1573</v>
      </c>
      <c r="I7174" s="797">
        <v>2</v>
      </c>
      <c r="J7174" s="784">
        <v>2</v>
      </c>
      <c r="K7174" s="784">
        <v>12.64</v>
      </c>
      <c r="L7174" s="793">
        <v>25.28</v>
      </c>
      <c r="M7174" s="55" t="s">
        <v>2455</v>
      </c>
    </row>
    <row r="7175" spans="1:14" ht="15">
      <c r="A7175" s="282">
        <v>45986</v>
      </c>
      <c r="B7175" s="55" t="s">
        <v>8308</v>
      </c>
      <c r="C7175" s="786">
        <v>83720</v>
      </c>
      <c r="D7175" s="786" t="s">
        <v>7159</v>
      </c>
      <c r="E7175" s="786">
        <v>140</v>
      </c>
      <c r="F7175" s="786">
        <v>4010</v>
      </c>
      <c r="G7175" s="786" t="s">
        <v>7890</v>
      </c>
      <c r="H7175" s="786" t="s">
        <v>1573</v>
      </c>
      <c r="I7175" s="798">
        <v>1</v>
      </c>
      <c r="J7175" s="786">
        <v>1</v>
      </c>
      <c r="K7175" s="786">
        <v>9.8800000000000008</v>
      </c>
      <c r="L7175" s="796">
        <v>9.8800000000000008</v>
      </c>
      <c r="M7175" s="55" t="s">
        <v>2455</v>
      </c>
    </row>
    <row r="7176" spans="1:14" ht="15">
      <c r="A7176" s="282">
        <v>45986</v>
      </c>
      <c r="B7176" s="55" t="s">
        <v>8308</v>
      </c>
      <c r="C7176" s="784">
        <v>80046</v>
      </c>
      <c r="D7176" s="784" t="s">
        <v>2408</v>
      </c>
      <c r="E7176" s="784" t="s">
        <v>3950</v>
      </c>
      <c r="F7176" s="784">
        <v>4010</v>
      </c>
      <c r="G7176" s="784" t="s">
        <v>7891</v>
      </c>
      <c r="H7176" s="784" t="s">
        <v>1573</v>
      </c>
      <c r="I7176" s="797">
        <v>1</v>
      </c>
      <c r="J7176" s="784">
        <v>1</v>
      </c>
      <c r="K7176" s="784">
        <v>11.93</v>
      </c>
      <c r="L7176" s="793">
        <v>11.93</v>
      </c>
      <c r="M7176" s="55" t="s">
        <v>2455</v>
      </c>
    </row>
    <row r="7177" spans="1:14" ht="15">
      <c r="A7177" s="282">
        <v>45986</v>
      </c>
      <c r="B7177" s="55" t="s">
        <v>8308</v>
      </c>
      <c r="C7177" s="786">
        <v>83637</v>
      </c>
      <c r="D7177" s="786" t="s">
        <v>2408</v>
      </c>
      <c r="E7177" s="786" t="s">
        <v>2230</v>
      </c>
      <c r="F7177" s="786">
        <v>4010</v>
      </c>
      <c r="G7177" s="786" t="s">
        <v>3843</v>
      </c>
      <c r="H7177" s="786" t="s">
        <v>1573</v>
      </c>
      <c r="I7177" s="798">
        <v>1</v>
      </c>
      <c r="J7177" s="786">
        <v>1</v>
      </c>
      <c r="K7177" s="786">
        <v>13.15</v>
      </c>
      <c r="L7177" s="796">
        <v>13.15</v>
      </c>
      <c r="M7177" s="55" t="s">
        <v>2455</v>
      </c>
    </row>
    <row r="7178" spans="1:14" ht="15">
      <c r="A7178" s="282">
        <v>45986</v>
      </c>
      <c r="B7178" s="55" t="s">
        <v>8308</v>
      </c>
      <c r="C7178" s="784">
        <v>52706</v>
      </c>
      <c r="D7178" s="784" t="s">
        <v>2348</v>
      </c>
      <c r="E7178" s="784">
        <v>130</v>
      </c>
      <c r="F7178" s="784">
        <v>4010</v>
      </c>
      <c r="G7178" s="784" t="s">
        <v>3845</v>
      </c>
      <c r="H7178" s="784" t="s">
        <v>1573</v>
      </c>
      <c r="I7178" s="797">
        <v>1</v>
      </c>
      <c r="J7178" s="784">
        <v>1</v>
      </c>
      <c r="K7178" s="784">
        <v>8.2200000000000006</v>
      </c>
      <c r="L7178" s="793">
        <v>8.2200000000000006</v>
      </c>
      <c r="M7178" s="55" t="s">
        <v>2455</v>
      </c>
    </row>
    <row r="7179" spans="1:14" ht="15">
      <c r="A7179" s="282">
        <v>45986</v>
      </c>
      <c r="B7179" s="55" t="s">
        <v>8308</v>
      </c>
      <c r="C7179" s="786">
        <v>83436</v>
      </c>
      <c r="D7179" s="786" t="s">
        <v>5633</v>
      </c>
      <c r="E7179" s="786">
        <v>90</v>
      </c>
      <c r="F7179" s="786">
        <v>4010</v>
      </c>
      <c r="G7179" s="786" t="s">
        <v>3849</v>
      </c>
      <c r="H7179" s="786" t="s">
        <v>1573</v>
      </c>
      <c r="I7179" s="798">
        <v>2</v>
      </c>
      <c r="J7179" s="786">
        <v>2</v>
      </c>
      <c r="K7179" s="786">
        <v>4.28</v>
      </c>
      <c r="L7179" s="796">
        <v>8.56</v>
      </c>
      <c r="M7179" s="55" t="s">
        <v>2455</v>
      </c>
    </row>
    <row r="7180" spans="1:14" ht="15">
      <c r="A7180" s="282">
        <v>45986</v>
      </c>
      <c r="B7180" s="55" t="s">
        <v>8308</v>
      </c>
      <c r="C7180" s="784">
        <v>82234</v>
      </c>
      <c r="D7180" s="784" t="s">
        <v>6925</v>
      </c>
      <c r="E7180" s="784">
        <v>140</v>
      </c>
      <c r="F7180" s="784">
        <v>4010</v>
      </c>
      <c r="G7180" s="784" t="s">
        <v>3850</v>
      </c>
      <c r="H7180" s="784" t="s">
        <v>1573</v>
      </c>
      <c r="I7180" s="797">
        <v>2</v>
      </c>
      <c r="J7180" s="784">
        <v>2</v>
      </c>
      <c r="K7180" s="784">
        <v>12.25</v>
      </c>
      <c r="L7180" s="793">
        <v>24.5</v>
      </c>
      <c r="M7180" s="55" t="s">
        <v>2455</v>
      </c>
    </row>
    <row r="7181" spans="1:14" ht="15">
      <c r="A7181" s="282">
        <v>45986</v>
      </c>
      <c r="B7181" s="55" t="s">
        <v>8308</v>
      </c>
      <c r="C7181" s="786">
        <v>82203</v>
      </c>
      <c r="D7181" s="786" t="s">
        <v>2255</v>
      </c>
      <c r="E7181" s="786">
        <v>120</v>
      </c>
      <c r="F7181" s="786">
        <v>4010</v>
      </c>
      <c r="G7181" s="786" t="s">
        <v>3276</v>
      </c>
      <c r="H7181" s="786" t="s">
        <v>1573</v>
      </c>
      <c r="I7181" s="798">
        <v>1</v>
      </c>
      <c r="J7181" s="786">
        <v>1</v>
      </c>
      <c r="K7181" s="786">
        <v>18.05</v>
      </c>
      <c r="L7181" s="796">
        <v>18.05</v>
      </c>
      <c r="M7181" s="55" t="s">
        <v>2455</v>
      </c>
    </row>
    <row r="7182" spans="1:14" ht="15">
      <c r="A7182" s="783">
        <v>45987</v>
      </c>
      <c r="B7182" s="784" t="s">
        <v>8313</v>
      </c>
      <c r="C7182" s="784">
        <v>83622</v>
      </c>
      <c r="D7182" s="784" t="s">
        <v>5572</v>
      </c>
      <c r="E7182" s="784">
        <v>50</v>
      </c>
      <c r="F7182" s="784">
        <v>4010</v>
      </c>
      <c r="G7182" s="784" t="s">
        <v>8314</v>
      </c>
      <c r="H7182" s="784" t="s">
        <v>1573</v>
      </c>
      <c r="I7182" s="797"/>
      <c r="J7182" s="784">
        <v>-23</v>
      </c>
      <c r="K7182" s="784">
        <v>5.72</v>
      </c>
      <c r="L7182" s="793">
        <v>-131.56</v>
      </c>
      <c r="M7182" s="55" t="s">
        <v>2618</v>
      </c>
      <c r="N7182" s="788" t="s">
        <v>8315</v>
      </c>
    </row>
    <row r="7183" spans="1:14" ht="15">
      <c r="A7183" s="282">
        <v>45987</v>
      </c>
      <c r="B7183" s="55" t="s">
        <v>8316</v>
      </c>
      <c r="C7183" s="784">
        <v>81339</v>
      </c>
      <c r="D7183" s="784" t="s">
        <v>3468</v>
      </c>
      <c r="E7183" s="784">
        <v>100</v>
      </c>
      <c r="F7183" s="784">
        <v>4010</v>
      </c>
      <c r="G7183" s="784" t="s">
        <v>6045</v>
      </c>
      <c r="H7183" s="784" t="s">
        <v>1573</v>
      </c>
      <c r="J7183" s="784">
        <v>11</v>
      </c>
      <c r="K7183" s="784">
        <v>5.6</v>
      </c>
      <c r="L7183" s="784">
        <v>61.6</v>
      </c>
      <c r="M7183" s="55" t="s">
        <v>2455</v>
      </c>
    </row>
    <row r="7184" spans="1:14" ht="15">
      <c r="A7184" s="282">
        <v>45987</v>
      </c>
      <c r="B7184" s="55" t="s">
        <v>8316</v>
      </c>
      <c r="C7184" s="786">
        <v>66936</v>
      </c>
      <c r="D7184" s="786" t="s">
        <v>5112</v>
      </c>
      <c r="E7184" s="786">
        <v>70</v>
      </c>
      <c r="F7184" s="786">
        <v>4010</v>
      </c>
      <c r="G7184" s="786" t="s">
        <v>4666</v>
      </c>
      <c r="H7184" s="786" t="s">
        <v>1573</v>
      </c>
      <c r="J7184" s="786">
        <v>10</v>
      </c>
      <c r="K7184" s="786">
        <v>7.74</v>
      </c>
      <c r="L7184" s="786">
        <v>77.400000000000006</v>
      </c>
      <c r="M7184" s="55" t="s">
        <v>2455</v>
      </c>
    </row>
    <row r="7185" spans="1:13" ht="15">
      <c r="A7185" s="282">
        <v>45987</v>
      </c>
      <c r="B7185" s="55" t="s">
        <v>8316</v>
      </c>
      <c r="C7185" s="784">
        <v>81951</v>
      </c>
      <c r="D7185" s="784" t="s">
        <v>5295</v>
      </c>
      <c r="E7185" s="784">
        <v>90</v>
      </c>
      <c r="F7185" s="784">
        <v>4010</v>
      </c>
      <c r="G7185" s="784" t="s">
        <v>6050</v>
      </c>
      <c r="H7185" s="784" t="s">
        <v>1573</v>
      </c>
      <c r="J7185" s="784">
        <v>1</v>
      </c>
      <c r="K7185" s="784">
        <v>26.86</v>
      </c>
      <c r="L7185" s="784">
        <v>26.86</v>
      </c>
      <c r="M7185" s="55" t="s">
        <v>2455</v>
      </c>
    </row>
    <row r="7186" spans="1:13" ht="15">
      <c r="A7186" s="282">
        <v>45987</v>
      </c>
      <c r="B7186" s="55" t="s">
        <v>8316</v>
      </c>
      <c r="C7186" s="786">
        <v>81347</v>
      </c>
      <c r="D7186" s="786" t="s">
        <v>6531</v>
      </c>
      <c r="E7186" s="786">
        <v>120</v>
      </c>
      <c r="F7186" s="786">
        <v>4010</v>
      </c>
      <c r="G7186" s="786" t="s">
        <v>6051</v>
      </c>
      <c r="H7186" s="786" t="s">
        <v>1573</v>
      </c>
      <c r="J7186" s="786">
        <v>2</v>
      </c>
      <c r="K7186" s="786">
        <v>7.85</v>
      </c>
      <c r="L7186" s="786">
        <v>15.7</v>
      </c>
      <c r="M7186" s="55" t="s">
        <v>2455</v>
      </c>
    </row>
    <row r="7187" spans="1:13" ht="15">
      <c r="A7187" s="282">
        <v>45987</v>
      </c>
      <c r="B7187" s="55" t="s">
        <v>8316</v>
      </c>
      <c r="C7187" s="784">
        <v>80039</v>
      </c>
      <c r="D7187" s="784" t="s">
        <v>6086</v>
      </c>
      <c r="E7187" s="784" t="s">
        <v>2296</v>
      </c>
      <c r="F7187" s="784">
        <v>4010</v>
      </c>
      <c r="G7187" s="784" t="s">
        <v>8062</v>
      </c>
      <c r="H7187" s="784" t="s">
        <v>1573</v>
      </c>
      <c r="J7187" s="784">
        <v>1</v>
      </c>
      <c r="K7187" s="784">
        <v>10.08</v>
      </c>
      <c r="L7187" s="784">
        <v>10.08</v>
      </c>
      <c r="M7187" s="55" t="s">
        <v>2455</v>
      </c>
    </row>
    <row r="7188" spans="1:13" ht="15">
      <c r="A7188" s="282">
        <v>45987</v>
      </c>
      <c r="B7188" s="55" t="s">
        <v>8316</v>
      </c>
      <c r="C7188" s="786">
        <v>83621</v>
      </c>
      <c r="D7188" s="786" t="s">
        <v>5590</v>
      </c>
      <c r="E7188" s="786">
        <v>120</v>
      </c>
      <c r="F7188" s="786">
        <v>4010</v>
      </c>
      <c r="G7188" s="786" t="s">
        <v>6055</v>
      </c>
      <c r="H7188" s="786" t="s">
        <v>1573</v>
      </c>
      <c r="J7188" s="786">
        <v>1</v>
      </c>
      <c r="K7188" s="786">
        <v>6.15</v>
      </c>
      <c r="L7188" s="786">
        <v>6.15</v>
      </c>
      <c r="M7188" s="55" t="s">
        <v>2455</v>
      </c>
    </row>
    <row r="7189" spans="1:13" ht="15">
      <c r="A7189" s="282">
        <v>45987</v>
      </c>
      <c r="B7189" s="55" t="s">
        <v>8316</v>
      </c>
      <c r="C7189" s="784">
        <v>83615</v>
      </c>
      <c r="D7189" s="784" t="s">
        <v>7496</v>
      </c>
      <c r="E7189" s="784" t="s">
        <v>2300</v>
      </c>
      <c r="F7189" s="784">
        <v>4010</v>
      </c>
      <c r="G7189" s="784" t="s">
        <v>8317</v>
      </c>
      <c r="H7189" s="784" t="s">
        <v>1573</v>
      </c>
      <c r="J7189" s="784">
        <v>1</v>
      </c>
      <c r="K7189" s="784">
        <v>31.47</v>
      </c>
      <c r="L7189" s="784">
        <v>31.47</v>
      </c>
      <c r="M7189" s="55" t="s">
        <v>2455</v>
      </c>
    </row>
    <row r="7190" spans="1:13" ht="15">
      <c r="A7190" s="282">
        <v>45987</v>
      </c>
      <c r="B7190" s="55" t="s">
        <v>8316</v>
      </c>
      <c r="C7190" s="786">
        <v>83639</v>
      </c>
      <c r="D7190" s="786" t="s">
        <v>6746</v>
      </c>
      <c r="E7190" s="786">
        <v>130</v>
      </c>
      <c r="F7190" s="786">
        <v>4010</v>
      </c>
      <c r="G7190" s="786" t="s">
        <v>6057</v>
      </c>
      <c r="H7190" s="786" t="s">
        <v>1573</v>
      </c>
      <c r="J7190" s="786">
        <v>1</v>
      </c>
      <c r="K7190" s="786">
        <v>18.77</v>
      </c>
      <c r="L7190" s="786">
        <v>18.77</v>
      </c>
      <c r="M7190" s="55" t="s">
        <v>2455</v>
      </c>
    </row>
    <row r="7191" spans="1:13" ht="15">
      <c r="A7191" s="282">
        <v>45987</v>
      </c>
      <c r="B7191" s="55" t="s">
        <v>8316</v>
      </c>
      <c r="C7191" s="784">
        <v>80046</v>
      </c>
      <c r="D7191" s="784" t="s">
        <v>6086</v>
      </c>
      <c r="E7191" s="784" t="s">
        <v>2296</v>
      </c>
      <c r="F7191" s="784">
        <v>4010</v>
      </c>
      <c r="G7191" s="784" t="s">
        <v>8289</v>
      </c>
      <c r="H7191" s="784" t="s">
        <v>1573</v>
      </c>
      <c r="J7191" s="784">
        <v>4</v>
      </c>
      <c r="K7191" s="784">
        <v>11.79</v>
      </c>
      <c r="L7191" s="784">
        <v>47.16</v>
      </c>
      <c r="M7191" s="55" t="s">
        <v>2455</v>
      </c>
    </row>
    <row r="7192" spans="1:13" ht="15">
      <c r="A7192" s="282">
        <v>45987</v>
      </c>
      <c r="B7192" s="55" t="s">
        <v>8316</v>
      </c>
      <c r="C7192" s="786">
        <v>80039</v>
      </c>
      <c r="D7192" s="786" t="s">
        <v>6088</v>
      </c>
      <c r="E7192" s="786" t="s">
        <v>2296</v>
      </c>
      <c r="F7192" s="786">
        <v>4010</v>
      </c>
      <c r="G7192" s="786" t="s">
        <v>8318</v>
      </c>
      <c r="H7192" s="786" t="s">
        <v>1573</v>
      </c>
      <c r="J7192" s="786">
        <v>1</v>
      </c>
      <c r="K7192" s="786">
        <v>10.08</v>
      </c>
      <c r="L7192" s="786">
        <v>10.08</v>
      </c>
      <c r="M7192" s="55" t="s">
        <v>2455</v>
      </c>
    </row>
    <row r="7193" spans="1:13" ht="15">
      <c r="A7193" s="282">
        <v>45987</v>
      </c>
      <c r="B7193" s="55" t="s">
        <v>8316</v>
      </c>
      <c r="C7193" s="784">
        <v>83556</v>
      </c>
      <c r="D7193" s="784" t="s">
        <v>7576</v>
      </c>
      <c r="E7193" s="784" t="s">
        <v>2230</v>
      </c>
      <c r="F7193" s="784">
        <v>4010</v>
      </c>
      <c r="G7193" s="784" t="s">
        <v>6058</v>
      </c>
      <c r="H7193" s="784" t="s">
        <v>1573</v>
      </c>
      <c r="J7193" s="784">
        <v>1</v>
      </c>
      <c r="K7193" s="784">
        <v>29.51</v>
      </c>
      <c r="L7193" s="784">
        <v>29.51</v>
      </c>
      <c r="M7193" s="55" t="s">
        <v>2455</v>
      </c>
    </row>
    <row r="7194" spans="1:13" ht="15">
      <c r="A7194" s="282">
        <v>45987</v>
      </c>
      <c r="B7194" s="55" t="s">
        <v>8316</v>
      </c>
      <c r="C7194" s="786">
        <v>80039</v>
      </c>
      <c r="D7194" s="786" t="s">
        <v>6086</v>
      </c>
      <c r="E7194" s="786" t="s">
        <v>2300</v>
      </c>
      <c r="F7194" s="786">
        <v>4010</v>
      </c>
      <c r="G7194" s="786" t="s">
        <v>4668</v>
      </c>
      <c r="H7194" s="786" t="s">
        <v>1573</v>
      </c>
      <c r="J7194" s="786">
        <v>1</v>
      </c>
      <c r="K7194" s="786">
        <v>10.08</v>
      </c>
      <c r="L7194" s="786">
        <v>10.08</v>
      </c>
      <c r="M7194" s="55" t="s">
        <v>2455</v>
      </c>
    </row>
    <row r="7195" spans="1:13" ht="15">
      <c r="A7195" s="282">
        <v>45987</v>
      </c>
      <c r="B7195" s="55" t="s">
        <v>8316</v>
      </c>
      <c r="C7195" s="784">
        <v>83621</v>
      </c>
      <c r="D7195" s="784" t="s">
        <v>6086</v>
      </c>
      <c r="E7195" s="784">
        <v>120</v>
      </c>
      <c r="F7195" s="784">
        <v>4010</v>
      </c>
      <c r="G7195" s="784" t="s">
        <v>8319</v>
      </c>
      <c r="H7195" s="784" t="s">
        <v>1573</v>
      </c>
      <c r="J7195" s="784">
        <v>1</v>
      </c>
      <c r="K7195" s="784">
        <v>5.45</v>
      </c>
      <c r="L7195" s="784">
        <v>5.45</v>
      </c>
      <c r="M7195" s="55" t="s">
        <v>2455</v>
      </c>
    </row>
    <row r="7196" spans="1:13" ht="15">
      <c r="A7196" s="282">
        <v>45987</v>
      </c>
      <c r="B7196" s="55" t="s">
        <v>8316</v>
      </c>
      <c r="C7196" s="786">
        <v>65065</v>
      </c>
      <c r="D7196" s="786" t="s">
        <v>7477</v>
      </c>
      <c r="E7196" s="786">
        <v>100</v>
      </c>
      <c r="F7196" s="786">
        <v>4010</v>
      </c>
      <c r="G7196" s="786" t="s">
        <v>4669</v>
      </c>
      <c r="H7196" s="786" t="s">
        <v>1573</v>
      </c>
      <c r="J7196" s="786">
        <v>1</v>
      </c>
      <c r="K7196" s="786">
        <v>7.2</v>
      </c>
      <c r="L7196" s="786">
        <v>7.2</v>
      </c>
      <c r="M7196" s="55" t="s">
        <v>2455</v>
      </c>
    </row>
    <row r="7197" spans="1:13" ht="15">
      <c r="A7197" s="282">
        <v>45987</v>
      </c>
      <c r="B7197" s="55" t="s">
        <v>8316</v>
      </c>
      <c r="C7197" s="784">
        <v>83340</v>
      </c>
      <c r="D7197" s="784" t="s">
        <v>3930</v>
      </c>
      <c r="E7197" s="784">
        <v>70</v>
      </c>
      <c r="F7197" s="784">
        <v>4010</v>
      </c>
      <c r="G7197" s="784" t="s">
        <v>5700</v>
      </c>
      <c r="H7197" s="784" t="s">
        <v>1573</v>
      </c>
      <c r="J7197" s="784">
        <v>1</v>
      </c>
      <c r="K7197" s="784">
        <v>4.04</v>
      </c>
      <c r="L7197" s="784">
        <v>4.04</v>
      </c>
      <c r="M7197" s="55" t="s">
        <v>2455</v>
      </c>
    </row>
    <row r="7198" spans="1:13" ht="15">
      <c r="A7198" s="282">
        <v>45987</v>
      </c>
      <c r="B7198" s="55" t="s">
        <v>8316</v>
      </c>
      <c r="C7198" s="786">
        <v>83643</v>
      </c>
      <c r="D7198" s="786" t="s">
        <v>2255</v>
      </c>
      <c r="E7198" s="786" t="s">
        <v>2061</v>
      </c>
      <c r="F7198" s="786">
        <v>4010</v>
      </c>
      <c r="G7198" s="786" t="s">
        <v>7125</v>
      </c>
      <c r="H7198" s="786" t="s">
        <v>1573</v>
      </c>
      <c r="J7198" s="786">
        <v>1</v>
      </c>
      <c r="K7198" s="786">
        <v>20.62</v>
      </c>
      <c r="L7198" s="786">
        <v>20.62</v>
      </c>
      <c r="M7198" s="55" t="s">
        <v>2455</v>
      </c>
    </row>
    <row r="7199" spans="1:13" ht="15">
      <c r="A7199" s="282">
        <v>45987</v>
      </c>
      <c r="B7199" s="55" t="s">
        <v>8316</v>
      </c>
      <c r="C7199" s="784">
        <v>83556</v>
      </c>
      <c r="D7199" s="784" t="s">
        <v>7576</v>
      </c>
      <c r="E7199" s="784" t="s">
        <v>2300</v>
      </c>
      <c r="F7199" s="784">
        <v>4010</v>
      </c>
      <c r="G7199" s="784" t="s">
        <v>8320</v>
      </c>
      <c r="H7199" s="784" t="s">
        <v>1573</v>
      </c>
      <c r="J7199" s="784">
        <v>1</v>
      </c>
      <c r="K7199" s="784">
        <v>29.51</v>
      </c>
      <c r="L7199" s="784">
        <v>29.51</v>
      </c>
      <c r="M7199" s="55" t="s">
        <v>2455</v>
      </c>
    </row>
    <row r="7200" spans="1:13" ht="15">
      <c r="A7200" s="282">
        <v>45987</v>
      </c>
      <c r="B7200" s="55" t="s">
        <v>8316</v>
      </c>
      <c r="C7200" s="786">
        <v>83643</v>
      </c>
      <c r="D7200" s="786" t="s">
        <v>6086</v>
      </c>
      <c r="E7200" s="786" t="s">
        <v>3950</v>
      </c>
      <c r="F7200" s="786">
        <v>4010</v>
      </c>
      <c r="G7200" s="786" t="s">
        <v>8321</v>
      </c>
      <c r="H7200" s="786" t="s">
        <v>1573</v>
      </c>
      <c r="J7200" s="786">
        <v>1</v>
      </c>
      <c r="K7200" s="786">
        <v>23.05</v>
      </c>
      <c r="L7200" s="786">
        <v>23.05</v>
      </c>
      <c r="M7200" s="55" t="s">
        <v>2455</v>
      </c>
    </row>
    <row r="7201" spans="1:13" ht="15">
      <c r="A7201" s="282">
        <v>45987</v>
      </c>
      <c r="B7201" s="55" t="s">
        <v>8316</v>
      </c>
      <c r="C7201" s="784">
        <v>80441</v>
      </c>
      <c r="D7201" s="784">
        <v>179</v>
      </c>
      <c r="E7201" s="784">
        <v>110</v>
      </c>
      <c r="F7201" s="784">
        <v>4010</v>
      </c>
      <c r="G7201" s="784" t="s">
        <v>5980</v>
      </c>
      <c r="H7201" s="784" t="s">
        <v>1573</v>
      </c>
      <c r="J7201" s="784">
        <v>1</v>
      </c>
      <c r="K7201" s="784">
        <v>7.65</v>
      </c>
      <c r="L7201" s="784">
        <v>7.65</v>
      </c>
      <c r="M7201" s="55" t="s">
        <v>2455</v>
      </c>
    </row>
    <row r="7202" spans="1:13" ht="15">
      <c r="A7202" s="282">
        <v>45987</v>
      </c>
      <c r="B7202" s="55" t="s">
        <v>8316</v>
      </c>
      <c r="C7202" s="786">
        <v>81902</v>
      </c>
      <c r="D7202" s="786" t="s">
        <v>5343</v>
      </c>
      <c r="E7202" s="786">
        <v>85</v>
      </c>
      <c r="F7202" s="786">
        <v>4010</v>
      </c>
      <c r="G7202" s="786" t="s">
        <v>3509</v>
      </c>
      <c r="H7202" s="786" t="s">
        <v>1573</v>
      </c>
      <c r="J7202" s="786">
        <v>1</v>
      </c>
      <c r="K7202" s="786">
        <v>7.85</v>
      </c>
      <c r="L7202" s="786">
        <v>7.85</v>
      </c>
      <c r="M7202" s="55" t="s">
        <v>2455</v>
      </c>
    </row>
    <row r="7203" spans="1:13" ht="15">
      <c r="A7203" s="282">
        <v>45987</v>
      </c>
      <c r="B7203" s="55" t="s">
        <v>8316</v>
      </c>
      <c r="C7203" s="784">
        <v>83296</v>
      </c>
      <c r="D7203" s="784">
        <v>15</v>
      </c>
      <c r="E7203" s="784">
        <v>100</v>
      </c>
      <c r="F7203" s="784">
        <v>4010</v>
      </c>
      <c r="G7203" s="784" t="s">
        <v>5990</v>
      </c>
      <c r="H7203" s="784" t="s">
        <v>1573</v>
      </c>
      <c r="J7203" s="784">
        <v>1</v>
      </c>
      <c r="K7203" s="784">
        <v>6.22</v>
      </c>
      <c r="L7203" s="784">
        <v>6.22</v>
      </c>
      <c r="M7203" s="55" t="s">
        <v>2455</v>
      </c>
    </row>
    <row r="7204" spans="1:13" ht="15">
      <c r="A7204" s="282">
        <v>45987</v>
      </c>
      <c r="B7204" s="55" t="s">
        <v>8316</v>
      </c>
      <c r="C7204" s="786">
        <v>82474</v>
      </c>
      <c r="D7204" s="786" t="s">
        <v>5202</v>
      </c>
      <c r="E7204" s="786" t="s">
        <v>2300</v>
      </c>
      <c r="F7204" s="786">
        <v>4010</v>
      </c>
      <c r="G7204" s="786" t="s">
        <v>6003</v>
      </c>
      <c r="H7204" s="786" t="s">
        <v>1573</v>
      </c>
      <c r="J7204" s="786">
        <v>1</v>
      </c>
      <c r="K7204" s="786">
        <v>11.02</v>
      </c>
      <c r="L7204" s="786">
        <v>11.02</v>
      </c>
      <c r="M7204" s="55" t="s">
        <v>2455</v>
      </c>
    </row>
    <row r="7205" spans="1:13" ht="15">
      <c r="A7205" s="282">
        <v>45987</v>
      </c>
      <c r="B7205" s="55" t="s">
        <v>8316</v>
      </c>
      <c r="C7205" s="784">
        <v>81024</v>
      </c>
      <c r="D7205" s="784">
        <v>541</v>
      </c>
      <c r="E7205" s="784">
        <v>110</v>
      </c>
      <c r="F7205" s="784">
        <v>4010</v>
      </c>
      <c r="G7205" s="784" t="s">
        <v>4681</v>
      </c>
      <c r="H7205" s="784" t="s">
        <v>1573</v>
      </c>
      <c r="J7205" s="784">
        <v>1</v>
      </c>
      <c r="K7205" s="784">
        <v>15.43</v>
      </c>
      <c r="L7205" s="784">
        <v>15.43</v>
      </c>
      <c r="M7205" s="55" t="s">
        <v>2455</v>
      </c>
    </row>
    <row r="7206" spans="1:13" ht="15">
      <c r="A7206" s="282">
        <v>45987</v>
      </c>
      <c r="B7206" s="55" t="s">
        <v>8316</v>
      </c>
      <c r="C7206" s="786">
        <v>65642</v>
      </c>
      <c r="D7206" s="786" t="s">
        <v>5361</v>
      </c>
      <c r="E7206" s="786">
        <v>130</v>
      </c>
      <c r="F7206" s="786">
        <v>4010</v>
      </c>
      <c r="G7206" s="786" t="s">
        <v>4682</v>
      </c>
      <c r="H7206" s="786" t="s">
        <v>1573</v>
      </c>
      <c r="J7206" s="786">
        <v>3</v>
      </c>
      <c r="K7206" s="786">
        <v>6.65</v>
      </c>
      <c r="L7206" s="786">
        <v>19.95</v>
      </c>
      <c r="M7206" s="55" t="s">
        <v>2455</v>
      </c>
    </row>
    <row r="7207" spans="1:13" ht="15">
      <c r="A7207" s="282">
        <v>45987</v>
      </c>
      <c r="B7207" s="55" t="s">
        <v>8316</v>
      </c>
      <c r="C7207" s="784">
        <v>84297</v>
      </c>
      <c r="D7207" s="784" t="s">
        <v>6567</v>
      </c>
      <c r="E7207" s="784">
        <v>160</v>
      </c>
      <c r="F7207" s="784">
        <v>4010</v>
      </c>
      <c r="G7207" s="784" t="s">
        <v>5009</v>
      </c>
      <c r="H7207" s="784" t="s">
        <v>1573</v>
      </c>
      <c r="J7207" s="784">
        <v>1</v>
      </c>
      <c r="K7207" s="784">
        <v>6.49</v>
      </c>
      <c r="L7207" s="784">
        <v>6.49</v>
      </c>
      <c r="M7207" s="55" t="s">
        <v>2455</v>
      </c>
    </row>
    <row r="7208" spans="1:13" ht="15">
      <c r="A7208" s="282">
        <v>45987</v>
      </c>
      <c r="B7208" s="55" t="s">
        <v>8316</v>
      </c>
      <c r="C7208" s="786">
        <v>82008</v>
      </c>
      <c r="D7208" s="786" t="s">
        <v>4601</v>
      </c>
      <c r="E7208" s="786">
        <v>120</v>
      </c>
      <c r="F7208" s="786">
        <v>4010</v>
      </c>
      <c r="G7208" s="786" t="s">
        <v>4429</v>
      </c>
      <c r="H7208" s="786" t="s">
        <v>1573</v>
      </c>
      <c r="J7208" s="786">
        <v>1</v>
      </c>
      <c r="K7208" s="786">
        <v>6.38</v>
      </c>
      <c r="L7208" s="786">
        <v>6.38</v>
      </c>
      <c r="M7208" s="55" t="s">
        <v>2455</v>
      </c>
    </row>
    <row r="7209" spans="1:13" ht="15">
      <c r="A7209" s="282">
        <v>45987</v>
      </c>
      <c r="B7209" s="55" t="s">
        <v>8316</v>
      </c>
      <c r="C7209" s="784">
        <v>83738</v>
      </c>
      <c r="D7209" s="784" t="s">
        <v>7836</v>
      </c>
      <c r="E7209" s="784">
        <v>85</v>
      </c>
      <c r="F7209" s="784">
        <v>4010</v>
      </c>
      <c r="G7209" s="784" t="s">
        <v>8322</v>
      </c>
      <c r="H7209" s="784" t="s">
        <v>1573</v>
      </c>
      <c r="J7209" s="784">
        <v>1</v>
      </c>
      <c r="K7209" s="784">
        <v>16.77</v>
      </c>
      <c r="L7209" s="784">
        <v>16.77</v>
      </c>
      <c r="M7209" s="55" t="s">
        <v>2455</v>
      </c>
    </row>
    <row r="7210" spans="1:13" ht="15">
      <c r="A7210" s="282">
        <v>45987</v>
      </c>
      <c r="B7210" s="55" t="s">
        <v>8316</v>
      </c>
      <c r="C7210" s="786">
        <v>82203</v>
      </c>
      <c r="D7210" s="786" t="s">
        <v>5588</v>
      </c>
      <c r="E7210" s="786">
        <v>160</v>
      </c>
      <c r="F7210" s="786">
        <v>4010</v>
      </c>
      <c r="G7210" s="786" t="s">
        <v>5931</v>
      </c>
      <c r="H7210" s="786" t="s">
        <v>1573</v>
      </c>
      <c r="J7210" s="786">
        <v>2</v>
      </c>
      <c r="K7210" s="786">
        <v>18.41</v>
      </c>
      <c r="L7210" s="786">
        <v>36.82</v>
      </c>
      <c r="M7210" s="55" t="s">
        <v>2455</v>
      </c>
    </row>
    <row r="7211" spans="1:13" ht="15">
      <c r="A7211" s="282">
        <v>45987</v>
      </c>
      <c r="B7211" s="55" t="s">
        <v>8316</v>
      </c>
      <c r="C7211" s="784">
        <v>67377</v>
      </c>
      <c r="D7211" s="784" t="s">
        <v>3023</v>
      </c>
      <c r="E7211" s="784">
        <v>85</v>
      </c>
      <c r="F7211" s="784">
        <v>4010</v>
      </c>
      <c r="G7211" s="784" t="s">
        <v>4394</v>
      </c>
      <c r="H7211" s="784" t="s">
        <v>1573</v>
      </c>
      <c r="J7211" s="784">
        <v>1</v>
      </c>
      <c r="K7211" s="784">
        <v>4.2</v>
      </c>
      <c r="L7211" s="784">
        <v>4.2</v>
      </c>
      <c r="M7211" s="55" t="s">
        <v>2455</v>
      </c>
    </row>
    <row r="7212" spans="1:13" ht="15">
      <c r="A7212" s="282">
        <v>45987</v>
      </c>
      <c r="B7212" s="55" t="s">
        <v>8316</v>
      </c>
      <c r="C7212" s="786">
        <v>81700</v>
      </c>
      <c r="D7212" s="786" t="s">
        <v>3159</v>
      </c>
      <c r="E7212" s="786">
        <v>140</v>
      </c>
      <c r="F7212" s="786">
        <v>4010</v>
      </c>
      <c r="G7212" s="786" t="s">
        <v>4396</v>
      </c>
      <c r="H7212" s="786" t="s">
        <v>1573</v>
      </c>
      <c r="J7212" s="786">
        <v>1</v>
      </c>
      <c r="K7212" s="786">
        <v>4.63</v>
      </c>
      <c r="L7212" s="786">
        <v>4.63</v>
      </c>
      <c r="M7212" s="55" t="s">
        <v>2455</v>
      </c>
    </row>
    <row r="7213" spans="1:13" ht="15">
      <c r="A7213" s="282">
        <v>45987</v>
      </c>
      <c r="B7213" s="55" t="s">
        <v>8316</v>
      </c>
      <c r="C7213" s="784">
        <v>52622</v>
      </c>
      <c r="D7213" s="784" t="s">
        <v>6746</v>
      </c>
      <c r="E7213" s="784" t="s">
        <v>7909</v>
      </c>
      <c r="F7213" s="784">
        <v>4010</v>
      </c>
      <c r="G7213" s="784" t="s">
        <v>8323</v>
      </c>
      <c r="H7213" s="784" t="s">
        <v>1573</v>
      </c>
      <c r="J7213" s="784">
        <v>1</v>
      </c>
      <c r="K7213" s="784">
        <v>4</v>
      </c>
      <c r="L7213" s="784">
        <v>4</v>
      </c>
      <c r="M7213" s="55" t="s">
        <v>2455</v>
      </c>
    </row>
    <row r="7214" spans="1:13" ht="15">
      <c r="A7214" s="282">
        <v>45987</v>
      </c>
      <c r="B7214" s="55" t="s">
        <v>8316</v>
      </c>
      <c r="C7214" s="786">
        <v>83640</v>
      </c>
      <c r="D7214" s="786" t="s">
        <v>6862</v>
      </c>
      <c r="E7214" s="786">
        <v>85</v>
      </c>
      <c r="F7214" s="786">
        <v>4010</v>
      </c>
      <c r="G7214" s="786" t="s">
        <v>8324</v>
      </c>
      <c r="H7214" s="786" t="s">
        <v>1573</v>
      </c>
      <c r="J7214" s="786">
        <v>3</v>
      </c>
      <c r="K7214" s="786">
        <v>11.54</v>
      </c>
      <c r="L7214" s="786">
        <v>34.619999999999997</v>
      </c>
      <c r="M7214" s="55" t="s">
        <v>2455</v>
      </c>
    </row>
    <row r="7215" spans="1:13" ht="15">
      <c r="A7215" s="282">
        <v>45987</v>
      </c>
      <c r="B7215" s="55" t="s">
        <v>8316</v>
      </c>
      <c r="C7215" s="784">
        <v>82203</v>
      </c>
      <c r="D7215" s="784" t="s">
        <v>6746</v>
      </c>
      <c r="E7215" s="784">
        <v>160</v>
      </c>
      <c r="F7215" s="784">
        <v>4010</v>
      </c>
      <c r="G7215" s="784" t="s">
        <v>4399</v>
      </c>
      <c r="H7215" s="784" t="s">
        <v>1573</v>
      </c>
      <c r="J7215" s="784">
        <v>2</v>
      </c>
      <c r="K7215" s="784">
        <v>18.05</v>
      </c>
      <c r="L7215" s="784">
        <v>36.1</v>
      </c>
      <c r="M7215" s="55" t="s">
        <v>2455</v>
      </c>
    </row>
    <row r="7216" spans="1:13" ht="15">
      <c r="A7216" s="282">
        <v>45987</v>
      </c>
      <c r="B7216" s="55" t="s">
        <v>8316</v>
      </c>
      <c r="C7216" s="786">
        <v>83645</v>
      </c>
      <c r="D7216" s="786" t="s">
        <v>2710</v>
      </c>
      <c r="E7216" s="786">
        <v>80</v>
      </c>
      <c r="F7216" s="786">
        <v>4010</v>
      </c>
      <c r="G7216" s="786" t="s">
        <v>8325</v>
      </c>
      <c r="H7216" s="786" t="s">
        <v>1573</v>
      </c>
      <c r="J7216" s="786">
        <v>1</v>
      </c>
      <c r="K7216" s="786">
        <v>8.4700000000000006</v>
      </c>
      <c r="L7216" s="786">
        <v>8.4700000000000006</v>
      </c>
      <c r="M7216" s="55" t="s">
        <v>2455</v>
      </c>
    </row>
    <row r="7217" spans="1:14" ht="15">
      <c r="A7217" s="282">
        <v>45987</v>
      </c>
      <c r="B7217" s="55" t="s">
        <v>8316</v>
      </c>
      <c r="C7217" s="784">
        <v>83778</v>
      </c>
      <c r="D7217" s="784" t="s">
        <v>7836</v>
      </c>
      <c r="E7217" s="784">
        <v>50</v>
      </c>
      <c r="F7217" s="784">
        <v>4010</v>
      </c>
      <c r="G7217" s="784" t="s">
        <v>4400</v>
      </c>
      <c r="H7217" s="784" t="s">
        <v>1573</v>
      </c>
      <c r="J7217" s="784">
        <v>1</v>
      </c>
      <c r="K7217" s="784">
        <v>13.98</v>
      </c>
      <c r="L7217" s="784">
        <v>13.98</v>
      </c>
      <c r="M7217" s="55" t="s">
        <v>2455</v>
      </c>
    </row>
    <row r="7218" spans="1:14" ht="15">
      <c r="A7218" s="282">
        <v>45987</v>
      </c>
      <c r="B7218" s="55" t="s">
        <v>8316</v>
      </c>
      <c r="C7218" s="786">
        <v>82675</v>
      </c>
      <c r="D7218" s="786" t="s">
        <v>3930</v>
      </c>
      <c r="E7218" s="786">
        <v>85</v>
      </c>
      <c r="F7218" s="786">
        <v>4010</v>
      </c>
      <c r="G7218" s="786" t="s">
        <v>5928</v>
      </c>
      <c r="H7218" s="786" t="s">
        <v>1573</v>
      </c>
      <c r="J7218" s="786">
        <v>1</v>
      </c>
      <c r="K7218" s="786">
        <v>4.24</v>
      </c>
      <c r="L7218" s="786">
        <v>4.24</v>
      </c>
      <c r="M7218" s="55" t="s">
        <v>2455</v>
      </c>
    </row>
    <row r="7219" spans="1:14" ht="15">
      <c r="A7219" s="282">
        <v>45987</v>
      </c>
      <c r="B7219" s="55" t="s">
        <v>8316</v>
      </c>
      <c r="C7219" s="784">
        <v>83828</v>
      </c>
      <c r="D7219" s="784" t="s">
        <v>7572</v>
      </c>
      <c r="E7219" s="784" t="s">
        <v>2300</v>
      </c>
      <c r="F7219" s="784">
        <v>4010</v>
      </c>
      <c r="G7219" s="784" t="s">
        <v>4410</v>
      </c>
      <c r="H7219" s="784" t="s">
        <v>1573</v>
      </c>
      <c r="J7219" s="784">
        <v>1</v>
      </c>
      <c r="K7219" s="784">
        <v>11.71</v>
      </c>
      <c r="L7219" s="784">
        <v>11.71</v>
      </c>
      <c r="M7219" s="55" t="s">
        <v>2455</v>
      </c>
    </row>
    <row r="7220" spans="1:14" ht="15">
      <c r="A7220" s="282">
        <v>45987</v>
      </c>
      <c r="B7220" s="55" t="s">
        <v>8316</v>
      </c>
      <c r="C7220" s="786">
        <v>80441</v>
      </c>
      <c r="D7220" s="786" t="s">
        <v>7115</v>
      </c>
      <c r="E7220" s="786">
        <v>100</v>
      </c>
      <c r="F7220" s="786">
        <v>4010</v>
      </c>
      <c r="G7220" s="786" t="s">
        <v>4412</v>
      </c>
      <c r="H7220" s="786" t="s">
        <v>1573</v>
      </c>
      <c r="J7220" s="786">
        <v>3</v>
      </c>
      <c r="K7220" s="786">
        <v>7.65</v>
      </c>
      <c r="L7220" s="786">
        <v>22.95</v>
      </c>
      <c r="M7220" s="55" t="s">
        <v>2455</v>
      </c>
    </row>
    <row r="7221" spans="1:14" ht="15">
      <c r="A7221" s="282">
        <v>45987</v>
      </c>
      <c r="B7221" s="55" t="s">
        <v>8316</v>
      </c>
      <c r="C7221" s="784">
        <v>44441</v>
      </c>
      <c r="D7221" s="784" t="s">
        <v>6576</v>
      </c>
      <c r="E7221" s="784" t="s">
        <v>6787</v>
      </c>
      <c r="F7221" s="784">
        <v>4010</v>
      </c>
      <c r="G7221" s="784" t="s">
        <v>8326</v>
      </c>
      <c r="H7221" s="784" t="s">
        <v>1573</v>
      </c>
      <c r="J7221" s="784">
        <v>1</v>
      </c>
      <c r="K7221" s="784">
        <v>6.67</v>
      </c>
      <c r="L7221" s="784">
        <v>6.67</v>
      </c>
      <c r="M7221" s="55" t="s">
        <v>2455</v>
      </c>
    </row>
    <row r="7222" spans="1:14" ht="15">
      <c r="A7222" s="282">
        <v>45987</v>
      </c>
      <c r="B7222" s="55" t="s">
        <v>8316</v>
      </c>
      <c r="C7222" s="786">
        <v>83347</v>
      </c>
      <c r="D7222" s="786" t="s">
        <v>5083</v>
      </c>
      <c r="E7222" s="786">
        <v>70</v>
      </c>
      <c r="F7222" s="786">
        <v>4010</v>
      </c>
      <c r="G7222" s="786" t="s">
        <v>3824</v>
      </c>
      <c r="H7222" s="786" t="s">
        <v>1573</v>
      </c>
      <c r="J7222" s="786">
        <v>1</v>
      </c>
      <c r="K7222" s="786">
        <v>8.49</v>
      </c>
      <c r="L7222" s="786">
        <v>8.49</v>
      </c>
      <c r="M7222" s="55" t="s">
        <v>2455</v>
      </c>
    </row>
    <row r="7223" spans="1:14" ht="15">
      <c r="A7223" s="282">
        <v>45987</v>
      </c>
      <c r="B7223" s="55" t="s">
        <v>8316</v>
      </c>
      <c r="C7223" s="784">
        <v>82203</v>
      </c>
      <c r="D7223" s="784" t="s">
        <v>7651</v>
      </c>
      <c r="E7223" s="784">
        <v>150</v>
      </c>
      <c r="F7223" s="784">
        <v>4010</v>
      </c>
      <c r="G7223" s="784" t="s">
        <v>6914</v>
      </c>
      <c r="H7223" s="784" t="s">
        <v>1573</v>
      </c>
      <c r="J7223" s="784">
        <v>1</v>
      </c>
      <c r="K7223" s="784">
        <v>20.84</v>
      </c>
      <c r="L7223" s="784">
        <v>20.84</v>
      </c>
      <c r="M7223" s="55" t="s">
        <v>2455</v>
      </c>
    </row>
    <row r="7224" spans="1:14" ht="15">
      <c r="A7224" s="282">
        <v>45987</v>
      </c>
      <c r="B7224" s="55" t="s">
        <v>8316</v>
      </c>
      <c r="C7224" s="786">
        <v>82203</v>
      </c>
      <c r="D7224" s="786" t="s">
        <v>6086</v>
      </c>
      <c r="E7224" s="786">
        <v>130</v>
      </c>
      <c r="F7224" s="786">
        <v>4010</v>
      </c>
      <c r="G7224" s="786" t="s">
        <v>3155</v>
      </c>
      <c r="H7224" s="786" t="s">
        <v>1573</v>
      </c>
      <c r="J7224" s="786">
        <v>1</v>
      </c>
      <c r="K7224" s="786">
        <v>20.84</v>
      </c>
      <c r="L7224" s="786">
        <v>20.84</v>
      </c>
      <c r="M7224" s="55" t="s">
        <v>2455</v>
      </c>
    </row>
    <row r="7225" spans="1:14" ht="15">
      <c r="A7225" s="282">
        <v>45987</v>
      </c>
      <c r="B7225" s="55" t="s">
        <v>8327</v>
      </c>
      <c r="C7225" s="784">
        <v>80039</v>
      </c>
      <c r="D7225" s="784" t="s">
        <v>2255</v>
      </c>
      <c r="E7225" s="784" t="s">
        <v>441</v>
      </c>
      <c r="F7225" s="784">
        <v>4010</v>
      </c>
      <c r="G7225" s="784" t="s">
        <v>8328</v>
      </c>
      <c r="H7225" s="784" t="s">
        <v>1573</v>
      </c>
      <c r="J7225" s="784">
        <v>1</v>
      </c>
      <c r="K7225" s="784">
        <v>8.82</v>
      </c>
      <c r="L7225" s="784">
        <v>8.82</v>
      </c>
      <c r="M7225" s="55" t="s">
        <v>2455</v>
      </c>
      <c r="N7225" s="788" t="s">
        <v>8107</v>
      </c>
    </row>
    <row r="7226" spans="1:14" ht="15">
      <c r="A7226" s="282">
        <v>45987</v>
      </c>
      <c r="B7226" s="55" t="s">
        <v>8327</v>
      </c>
      <c r="C7226" s="786">
        <v>83548</v>
      </c>
      <c r="D7226" s="786" t="s">
        <v>7056</v>
      </c>
      <c r="E7226" s="786">
        <v>90</v>
      </c>
      <c r="F7226" s="786">
        <v>4010</v>
      </c>
      <c r="G7226" s="786" t="s">
        <v>8329</v>
      </c>
      <c r="H7226" s="786" t="s">
        <v>1573</v>
      </c>
      <c r="J7226" s="786">
        <v>1</v>
      </c>
      <c r="K7226" s="786">
        <v>18.38</v>
      </c>
      <c r="L7226" s="786">
        <v>18.38</v>
      </c>
      <c r="M7226" s="55" t="s">
        <v>2455</v>
      </c>
      <c r="N7226" s="788" t="s">
        <v>8107</v>
      </c>
    </row>
    <row r="7227" spans="1:14" ht="15">
      <c r="A7227" s="282">
        <v>45987</v>
      </c>
      <c r="B7227" s="55" t="s">
        <v>8327</v>
      </c>
      <c r="C7227" s="784">
        <v>83584</v>
      </c>
      <c r="D7227" s="784" t="s">
        <v>7238</v>
      </c>
      <c r="E7227" s="784" t="s">
        <v>289</v>
      </c>
      <c r="F7227" s="784">
        <v>4010</v>
      </c>
      <c r="G7227" s="784" t="s">
        <v>6108</v>
      </c>
      <c r="H7227" s="784" t="s">
        <v>1573</v>
      </c>
      <c r="J7227" s="784">
        <v>1</v>
      </c>
      <c r="K7227" s="784">
        <v>9.0299999999999994</v>
      </c>
      <c r="L7227" s="784">
        <v>9.0299999999999994</v>
      </c>
      <c r="M7227" s="55" t="s">
        <v>2455</v>
      </c>
      <c r="N7227" s="788" t="s">
        <v>8107</v>
      </c>
    </row>
    <row r="7228" spans="1:14" ht="15">
      <c r="A7228" s="282">
        <v>45987</v>
      </c>
      <c r="B7228" s="55" t="s">
        <v>8327</v>
      </c>
      <c r="C7228" s="786">
        <v>59852</v>
      </c>
      <c r="D7228" s="786" t="s">
        <v>6412</v>
      </c>
      <c r="E7228" s="786">
        <v>85</v>
      </c>
      <c r="F7228" s="786">
        <v>4010</v>
      </c>
      <c r="G7228" s="786" t="s">
        <v>8330</v>
      </c>
      <c r="H7228" s="786" t="s">
        <v>1573</v>
      </c>
      <c r="J7228" s="786">
        <v>1</v>
      </c>
      <c r="K7228" s="786">
        <v>10.52</v>
      </c>
      <c r="L7228" s="786">
        <v>10.52</v>
      </c>
      <c r="M7228" s="55" t="s">
        <v>2455</v>
      </c>
      <c r="N7228" s="788" t="s">
        <v>8107</v>
      </c>
    </row>
    <row r="7229" spans="1:14" ht="15">
      <c r="A7229" s="282">
        <v>45987</v>
      </c>
      <c r="B7229" s="55" t="s">
        <v>8327</v>
      </c>
      <c r="C7229" s="784">
        <v>83590</v>
      </c>
      <c r="D7229" s="784" t="s">
        <v>6324</v>
      </c>
      <c r="E7229" s="784">
        <v>75</v>
      </c>
      <c r="F7229" s="784">
        <v>4010</v>
      </c>
      <c r="G7229" s="784" t="s">
        <v>8331</v>
      </c>
      <c r="H7229" s="784" t="s">
        <v>1573</v>
      </c>
      <c r="J7229" s="784">
        <v>1</v>
      </c>
      <c r="K7229" s="784">
        <v>5.86</v>
      </c>
      <c r="L7229" s="784">
        <v>5.86</v>
      </c>
      <c r="M7229" s="55" t="s">
        <v>2455</v>
      </c>
      <c r="N7229" s="788" t="s">
        <v>8107</v>
      </c>
    </row>
    <row r="7230" spans="1:14" ht="15">
      <c r="A7230" s="282">
        <v>45987</v>
      </c>
      <c r="B7230" s="55" t="s">
        <v>8327</v>
      </c>
      <c r="C7230" s="786">
        <v>82365</v>
      </c>
      <c r="D7230" s="786" t="s">
        <v>2710</v>
      </c>
      <c r="E7230" s="786" t="s">
        <v>441</v>
      </c>
      <c r="F7230" s="786">
        <v>4010</v>
      </c>
      <c r="G7230" s="786" t="s">
        <v>8332</v>
      </c>
      <c r="H7230" s="786" t="s">
        <v>1573</v>
      </c>
      <c r="J7230" s="786">
        <v>1</v>
      </c>
      <c r="K7230" s="786">
        <v>10.16</v>
      </c>
      <c r="L7230" s="786">
        <v>10.16</v>
      </c>
      <c r="M7230" s="55" t="s">
        <v>2455</v>
      </c>
      <c r="N7230" s="788" t="s">
        <v>8107</v>
      </c>
    </row>
    <row r="7231" spans="1:14" ht="15">
      <c r="A7231" s="282">
        <v>45987</v>
      </c>
      <c r="B7231" s="55" t="s">
        <v>8327</v>
      </c>
      <c r="C7231" s="784">
        <v>81941</v>
      </c>
      <c r="D7231" s="784" t="s">
        <v>4880</v>
      </c>
      <c r="E7231" s="784">
        <v>85</v>
      </c>
      <c r="F7231" s="784">
        <v>4010</v>
      </c>
      <c r="G7231" s="784" t="s">
        <v>8333</v>
      </c>
      <c r="H7231" s="784" t="s">
        <v>1573</v>
      </c>
      <c r="J7231" s="784">
        <v>1</v>
      </c>
      <c r="K7231" s="784">
        <v>12.98</v>
      </c>
      <c r="L7231" s="784">
        <v>12.98</v>
      </c>
      <c r="M7231" s="55" t="s">
        <v>2455</v>
      </c>
      <c r="N7231" s="788" t="s">
        <v>8107</v>
      </c>
    </row>
    <row r="7232" spans="1:14" ht="15">
      <c r="A7232" s="282">
        <v>45987</v>
      </c>
      <c r="B7232" s="55" t="s">
        <v>8327</v>
      </c>
      <c r="C7232" s="786">
        <v>80046</v>
      </c>
      <c r="D7232" s="786" t="s">
        <v>2255</v>
      </c>
      <c r="E7232" s="786" t="s">
        <v>441</v>
      </c>
      <c r="F7232" s="786">
        <v>4010</v>
      </c>
      <c r="G7232" s="786" t="s">
        <v>7784</v>
      </c>
      <c r="H7232" s="786" t="s">
        <v>1573</v>
      </c>
      <c r="J7232" s="786">
        <v>1</v>
      </c>
      <c r="K7232" s="786">
        <v>11.93</v>
      </c>
      <c r="L7232" s="786">
        <v>11.93</v>
      </c>
      <c r="M7232" s="55" t="s">
        <v>2455</v>
      </c>
      <c r="N7232" s="788" t="s">
        <v>8107</v>
      </c>
    </row>
    <row r="7233" spans="1:14" ht="15">
      <c r="A7233" s="282">
        <v>45987</v>
      </c>
      <c r="B7233" s="55" t="s">
        <v>8327</v>
      </c>
      <c r="C7233" s="784">
        <v>52399</v>
      </c>
      <c r="D7233" s="784" t="s">
        <v>6925</v>
      </c>
      <c r="E7233" s="784" t="s">
        <v>289</v>
      </c>
      <c r="F7233" s="784">
        <v>4010</v>
      </c>
      <c r="G7233" s="784" t="s">
        <v>8334</v>
      </c>
      <c r="H7233" s="784" t="s">
        <v>1573</v>
      </c>
      <c r="J7233" s="784">
        <v>1</v>
      </c>
      <c r="K7233" s="784">
        <v>5.96</v>
      </c>
      <c r="L7233" s="784">
        <v>5.96</v>
      </c>
      <c r="M7233" s="55" t="s">
        <v>2455</v>
      </c>
      <c r="N7233" s="788" t="s">
        <v>8107</v>
      </c>
    </row>
    <row r="7234" spans="1:14" ht="15">
      <c r="A7234" s="282">
        <v>45987</v>
      </c>
      <c r="B7234" s="55" t="s">
        <v>8327</v>
      </c>
      <c r="C7234" s="786">
        <v>66936</v>
      </c>
      <c r="D7234" s="786" t="s">
        <v>5112</v>
      </c>
      <c r="E7234" s="786">
        <v>60</v>
      </c>
      <c r="F7234" s="786">
        <v>4010</v>
      </c>
      <c r="G7234" s="786" t="s">
        <v>8335</v>
      </c>
      <c r="H7234" s="786" t="s">
        <v>1573</v>
      </c>
      <c r="J7234" s="786">
        <v>1</v>
      </c>
      <c r="K7234" s="786">
        <v>7.74</v>
      </c>
      <c r="L7234" s="786">
        <v>7.74</v>
      </c>
      <c r="M7234" s="55" t="s">
        <v>2455</v>
      </c>
      <c r="N7234" s="788" t="s">
        <v>8107</v>
      </c>
    </row>
    <row r="7235" spans="1:14" ht="15">
      <c r="A7235" s="282">
        <v>45987</v>
      </c>
      <c r="B7235" s="55" t="s">
        <v>8327</v>
      </c>
      <c r="C7235" s="784">
        <v>83113</v>
      </c>
      <c r="D7235" s="784" t="s">
        <v>8336</v>
      </c>
      <c r="E7235" s="784">
        <v>160</v>
      </c>
      <c r="F7235" s="784">
        <v>4010</v>
      </c>
      <c r="G7235" s="784" t="s">
        <v>3589</v>
      </c>
      <c r="H7235" s="784" t="s">
        <v>1573</v>
      </c>
      <c r="J7235" s="784">
        <v>1</v>
      </c>
      <c r="K7235" s="784">
        <v>8.98</v>
      </c>
      <c r="L7235" s="784">
        <v>8.98</v>
      </c>
      <c r="M7235" s="55" t="s">
        <v>2455</v>
      </c>
      <c r="N7235" s="788" t="s">
        <v>8107</v>
      </c>
    </row>
    <row r="7236" spans="1:14" ht="15">
      <c r="A7236" s="282">
        <v>45987</v>
      </c>
      <c r="B7236" s="55" t="s">
        <v>8327</v>
      </c>
      <c r="C7236" s="786">
        <v>84296</v>
      </c>
      <c r="D7236" s="786" t="s">
        <v>6746</v>
      </c>
      <c r="E7236" s="786">
        <v>120</v>
      </c>
      <c r="F7236" s="786">
        <v>4010</v>
      </c>
      <c r="G7236" s="786" t="s">
        <v>8337</v>
      </c>
      <c r="H7236" s="786" t="s">
        <v>1573</v>
      </c>
      <c r="J7236" s="786">
        <v>1</v>
      </c>
      <c r="K7236" s="786">
        <v>6.49</v>
      </c>
      <c r="L7236" s="786">
        <v>6.49</v>
      </c>
      <c r="M7236" s="55" t="s">
        <v>2455</v>
      </c>
      <c r="N7236" s="788" t="s">
        <v>8107</v>
      </c>
    </row>
    <row r="7237" spans="1:14" ht="15">
      <c r="A7237" s="282">
        <v>45987</v>
      </c>
      <c r="B7237" s="55" t="s">
        <v>8327</v>
      </c>
      <c r="C7237" s="784">
        <v>66736</v>
      </c>
      <c r="D7237" s="784" t="s">
        <v>6482</v>
      </c>
      <c r="E7237" s="784">
        <v>150</v>
      </c>
      <c r="F7237" s="784">
        <v>4010</v>
      </c>
      <c r="G7237" s="784" t="s">
        <v>8338</v>
      </c>
      <c r="H7237" s="784" t="s">
        <v>1573</v>
      </c>
      <c r="J7237" s="784">
        <v>1</v>
      </c>
      <c r="K7237" s="784">
        <v>13.78</v>
      </c>
      <c r="L7237" s="784">
        <v>13.78</v>
      </c>
      <c r="M7237" s="55" t="s">
        <v>2455</v>
      </c>
      <c r="N7237" s="788" t="s">
        <v>8107</v>
      </c>
    </row>
    <row r="7238" spans="1:14" ht="15">
      <c r="A7238" s="282">
        <v>45987</v>
      </c>
      <c r="B7238" s="55" t="s">
        <v>8327</v>
      </c>
      <c r="C7238" s="786">
        <v>80039</v>
      </c>
      <c r="D7238" s="786" t="s">
        <v>5590</v>
      </c>
      <c r="E7238" s="786" t="s">
        <v>441</v>
      </c>
      <c r="F7238" s="786">
        <v>4010</v>
      </c>
      <c r="G7238" s="786" t="s">
        <v>2484</v>
      </c>
      <c r="H7238" s="786" t="s">
        <v>1573</v>
      </c>
      <c r="J7238" s="786">
        <v>1</v>
      </c>
      <c r="K7238" s="786">
        <v>8.82</v>
      </c>
      <c r="L7238" s="786">
        <v>8.82</v>
      </c>
      <c r="M7238" s="55" t="s">
        <v>2455</v>
      </c>
      <c r="N7238" s="788" t="s">
        <v>8107</v>
      </c>
    </row>
    <row r="7239" spans="1:14" ht="15">
      <c r="A7239" s="282">
        <v>45987</v>
      </c>
      <c r="B7239" s="55" t="s">
        <v>8327</v>
      </c>
      <c r="C7239" s="784">
        <v>83754</v>
      </c>
      <c r="D7239" s="784" t="s">
        <v>6806</v>
      </c>
      <c r="E7239" s="784">
        <v>60</v>
      </c>
      <c r="F7239" s="784">
        <v>4010</v>
      </c>
      <c r="G7239" s="784" t="s">
        <v>8339</v>
      </c>
      <c r="H7239" s="784" t="s">
        <v>1573</v>
      </c>
      <c r="J7239" s="784">
        <v>1</v>
      </c>
      <c r="K7239" s="784">
        <v>6.96</v>
      </c>
      <c r="L7239" s="784">
        <v>6.96</v>
      </c>
      <c r="M7239" s="55" t="s">
        <v>2455</v>
      </c>
      <c r="N7239" s="788" t="s">
        <v>8107</v>
      </c>
    </row>
    <row r="7240" spans="1:14" ht="15">
      <c r="A7240" s="282">
        <v>45987</v>
      </c>
      <c r="B7240" s="55" t="s">
        <v>8327</v>
      </c>
      <c r="C7240" s="786">
        <v>83660</v>
      </c>
      <c r="D7240" s="786" t="s">
        <v>6324</v>
      </c>
      <c r="E7240" s="786" t="s">
        <v>289</v>
      </c>
      <c r="F7240" s="786">
        <v>4010</v>
      </c>
      <c r="G7240" s="786" t="s">
        <v>8340</v>
      </c>
      <c r="H7240" s="786" t="s">
        <v>1573</v>
      </c>
      <c r="J7240" s="786">
        <v>1</v>
      </c>
      <c r="K7240" s="786">
        <v>4.84</v>
      </c>
      <c r="L7240" s="786">
        <v>4.84</v>
      </c>
      <c r="M7240" s="55" t="s">
        <v>2455</v>
      </c>
      <c r="N7240" s="788" t="s">
        <v>8107</v>
      </c>
    </row>
    <row r="7241" spans="1:14" ht="15">
      <c r="A7241" s="282">
        <v>45987</v>
      </c>
      <c r="B7241" s="55" t="s">
        <v>8327</v>
      </c>
      <c r="C7241" s="784">
        <v>82206</v>
      </c>
      <c r="D7241" s="784" t="s">
        <v>6862</v>
      </c>
      <c r="E7241" s="784" t="s">
        <v>6606</v>
      </c>
      <c r="F7241" s="784">
        <v>4010</v>
      </c>
      <c r="G7241" s="784" t="s">
        <v>8341</v>
      </c>
      <c r="H7241" s="784" t="s">
        <v>1573</v>
      </c>
      <c r="J7241" s="784">
        <v>4</v>
      </c>
      <c r="K7241" s="784">
        <v>2.21</v>
      </c>
      <c r="L7241" s="784">
        <v>8.84</v>
      </c>
      <c r="M7241" s="55" t="s">
        <v>2455</v>
      </c>
      <c r="N7241" s="788" t="s">
        <v>8107</v>
      </c>
    </row>
    <row r="7242" spans="1:14" ht="15">
      <c r="A7242" s="282">
        <v>45987</v>
      </c>
      <c r="B7242" s="55" t="s">
        <v>8327</v>
      </c>
      <c r="C7242" s="786">
        <v>83034</v>
      </c>
      <c r="D7242" s="786" t="s">
        <v>5775</v>
      </c>
      <c r="E7242" s="786">
        <v>150</v>
      </c>
      <c r="F7242" s="786">
        <v>4010</v>
      </c>
      <c r="G7242" s="786" t="s">
        <v>4640</v>
      </c>
      <c r="H7242" s="786" t="s">
        <v>1573</v>
      </c>
      <c r="J7242" s="786">
        <v>1</v>
      </c>
      <c r="K7242" s="786">
        <v>6.23</v>
      </c>
      <c r="L7242" s="786">
        <v>6.23</v>
      </c>
      <c r="M7242" s="55" t="s">
        <v>2455</v>
      </c>
      <c r="N7242" s="788" t="s">
        <v>8107</v>
      </c>
    </row>
    <row r="7243" spans="1:14" ht="15">
      <c r="A7243" s="282">
        <v>45987</v>
      </c>
      <c r="B7243" s="55" t="s">
        <v>8327</v>
      </c>
      <c r="C7243" s="784">
        <v>80964</v>
      </c>
      <c r="D7243" s="784">
        <v>19</v>
      </c>
      <c r="E7243" s="784" t="s">
        <v>2061</v>
      </c>
      <c r="F7243" s="784">
        <v>4010</v>
      </c>
      <c r="G7243" s="784" t="s">
        <v>8342</v>
      </c>
      <c r="H7243" s="784" t="s">
        <v>1573</v>
      </c>
      <c r="J7243" s="784">
        <v>1</v>
      </c>
      <c r="K7243" s="784">
        <v>21.07</v>
      </c>
      <c r="L7243" s="784">
        <v>21.07</v>
      </c>
      <c r="M7243" s="55" t="s">
        <v>2455</v>
      </c>
      <c r="N7243" s="788" t="s">
        <v>8107</v>
      </c>
    </row>
    <row r="7244" spans="1:14" ht="15">
      <c r="A7244" s="282">
        <v>45987</v>
      </c>
      <c r="B7244" s="55" t="s">
        <v>8327</v>
      </c>
      <c r="C7244" s="786">
        <v>83110</v>
      </c>
      <c r="D7244" s="786" t="s">
        <v>3125</v>
      </c>
      <c r="E7244" s="786">
        <v>60</v>
      </c>
      <c r="F7244" s="786">
        <v>4010</v>
      </c>
      <c r="G7244" s="786" t="s">
        <v>8343</v>
      </c>
      <c r="H7244" s="786" t="s">
        <v>1573</v>
      </c>
      <c r="J7244" s="786">
        <v>1</v>
      </c>
      <c r="K7244" s="786">
        <v>8.2899999999999991</v>
      </c>
      <c r="L7244" s="786">
        <v>8.2899999999999991</v>
      </c>
      <c r="M7244" s="55" t="s">
        <v>2455</v>
      </c>
      <c r="N7244" s="788" t="s">
        <v>8107</v>
      </c>
    </row>
    <row r="7245" spans="1:14" ht="15">
      <c r="A7245" s="282">
        <v>45987</v>
      </c>
      <c r="B7245" s="55" t="s">
        <v>8327</v>
      </c>
      <c r="C7245" s="784">
        <v>82008</v>
      </c>
      <c r="D7245" s="784" t="s">
        <v>5611</v>
      </c>
      <c r="E7245" s="784">
        <v>160</v>
      </c>
      <c r="F7245" s="784">
        <v>4010</v>
      </c>
      <c r="G7245" s="784" t="s">
        <v>4644</v>
      </c>
      <c r="H7245" s="784" t="s">
        <v>1573</v>
      </c>
      <c r="J7245" s="784">
        <v>1</v>
      </c>
      <c r="K7245" s="784">
        <v>6.38</v>
      </c>
      <c r="L7245" s="784">
        <v>6.38</v>
      </c>
      <c r="M7245" s="55" t="s">
        <v>2455</v>
      </c>
      <c r="N7245" s="788" t="s">
        <v>8107</v>
      </c>
    </row>
    <row r="7246" spans="1:14" ht="15">
      <c r="A7246" s="282">
        <v>45987</v>
      </c>
      <c r="B7246" s="55" t="s">
        <v>8327</v>
      </c>
      <c r="C7246" s="786">
        <v>82006</v>
      </c>
      <c r="D7246" s="786" t="s">
        <v>2708</v>
      </c>
      <c r="E7246" s="786">
        <v>75</v>
      </c>
      <c r="F7246" s="786">
        <v>4010</v>
      </c>
      <c r="G7246" s="786" t="s">
        <v>4649</v>
      </c>
      <c r="H7246" s="786" t="s">
        <v>1573</v>
      </c>
      <c r="J7246" s="786">
        <v>1</v>
      </c>
      <c r="K7246" s="786">
        <v>6.5</v>
      </c>
      <c r="L7246" s="786">
        <v>6.5</v>
      </c>
      <c r="M7246" s="55" t="s">
        <v>2455</v>
      </c>
      <c r="N7246" s="788" t="s">
        <v>8107</v>
      </c>
    </row>
    <row r="7247" spans="1:14" ht="15">
      <c r="A7247" s="282">
        <v>45987</v>
      </c>
      <c r="B7247" s="55" t="s">
        <v>8327</v>
      </c>
      <c r="C7247" s="784">
        <v>84295</v>
      </c>
      <c r="D7247" s="784" t="s">
        <v>4094</v>
      </c>
      <c r="E7247" s="784">
        <v>150</v>
      </c>
      <c r="F7247" s="784">
        <v>4010</v>
      </c>
      <c r="G7247" s="784" t="s">
        <v>4650</v>
      </c>
      <c r="H7247" s="784" t="s">
        <v>1573</v>
      </c>
      <c r="J7247" s="784">
        <v>1</v>
      </c>
      <c r="K7247" s="784">
        <v>5.74</v>
      </c>
      <c r="L7247" s="784">
        <v>5.74</v>
      </c>
      <c r="M7247" s="55" t="s">
        <v>2455</v>
      </c>
      <c r="N7247" s="788" t="s">
        <v>8107</v>
      </c>
    </row>
    <row r="7248" spans="1:14" ht="15">
      <c r="A7248" s="282">
        <v>45987</v>
      </c>
      <c r="B7248" s="55" t="s">
        <v>8327</v>
      </c>
      <c r="C7248" s="786">
        <v>82008</v>
      </c>
      <c r="D7248" s="786" t="s">
        <v>5611</v>
      </c>
      <c r="E7248" s="786">
        <v>100</v>
      </c>
      <c r="F7248" s="786">
        <v>4010</v>
      </c>
      <c r="G7248" s="786" t="s">
        <v>4659</v>
      </c>
      <c r="H7248" s="786" t="s">
        <v>1573</v>
      </c>
      <c r="J7248" s="786">
        <v>1</v>
      </c>
      <c r="K7248" s="786">
        <v>6.38</v>
      </c>
      <c r="L7248" s="786">
        <v>6.38</v>
      </c>
      <c r="M7248" s="55" t="s">
        <v>2455</v>
      </c>
      <c r="N7248" s="788" t="s">
        <v>8107</v>
      </c>
    </row>
    <row r="7249" spans="1:14" ht="15">
      <c r="A7249" s="282">
        <v>45987</v>
      </c>
      <c r="B7249" s="55" t="s">
        <v>8327</v>
      </c>
      <c r="C7249" s="784">
        <v>82008</v>
      </c>
      <c r="D7249" s="784" t="s">
        <v>5777</v>
      </c>
      <c r="E7249" s="784">
        <v>100</v>
      </c>
      <c r="F7249" s="784">
        <v>4010</v>
      </c>
      <c r="G7249" s="784" t="s">
        <v>4231</v>
      </c>
      <c r="H7249" s="784" t="s">
        <v>1573</v>
      </c>
      <c r="J7249" s="784">
        <v>1</v>
      </c>
      <c r="K7249" s="784">
        <v>6.38</v>
      </c>
      <c r="L7249" s="784">
        <v>6.38</v>
      </c>
      <c r="M7249" s="55" t="s">
        <v>2455</v>
      </c>
      <c r="N7249" s="788" t="s">
        <v>8107</v>
      </c>
    </row>
    <row r="7250" spans="1:14" ht="15">
      <c r="A7250" s="282">
        <v>45987</v>
      </c>
      <c r="B7250" s="55" t="s">
        <v>8327</v>
      </c>
      <c r="C7250" s="786">
        <v>82008</v>
      </c>
      <c r="D7250" s="786" t="s">
        <v>4602</v>
      </c>
      <c r="E7250" s="786">
        <v>140</v>
      </c>
      <c r="F7250" s="786">
        <v>4010</v>
      </c>
      <c r="G7250" s="786" t="s">
        <v>5272</v>
      </c>
      <c r="H7250" s="786" t="s">
        <v>1573</v>
      </c>
      <c r="J7250" s="786">
        <v>1</v>
      </c>
      <c r="K7250" s="786">
        <v>7.65</v>
      </c>
      <c r="L7250" s="786">
        <v>7.65</v>
      </c>
      <c r="M7250" s="55" t="s">
        <v>2455</v>
      </c>
      <c r="N7250" s="788" t="s">
        <v>8107</v>
      </c>
    </row>
    <row r="7251" spans="1:14" ht="15">
      <c r="A7251" s="282">
        <v>45987</v>
      </c>
      <c r="B7251" s="55" t="s">
        <v>8327</v>
      </c>
      <c r="C7251" s="784">
        <v>83323</v>
      </c>
      <c r="D7251" s="784" t="s">
        <v>3253</v>
      </c>
      <c r="E7251" s="784">
        <v>110</v>
      </c>
      <c r="F7251" s="784">
        <v>4010</v>
      </c>
      <c r="G7251" s="784" t="s">
        <v>8344</v>
      </c>
      <c r="H7251" s="784" t="s">
        <v>1573</v>
      </c>
      <c r="J7251" s="784">
        <v>1</v>
      </c>
      <c r="K7251" s="784">
        <v>12.16</v>
      </c>
      <c r="L7251" s="784">
        <v>12.16</v>
      </c>
      <c r="M7251" s="55" t="s">
        <v>2455</v>
      </c>
      <c r="N7251" s="788" t="s">
        <v>8107</v>
      </c>
    </row>
    <row r="7252" spans="1:14" ht="15">
      <c r="A7252" s="282">
        <v>45987</v>
      </c>
      <c r="B7252" s="55" t="s">
        <v>8327</v>
      </c>
      <c r="C7252" s="786">
        <v>83622</v>
      </c>
      <c r="D7252" s="786" t="s">
        <v>6746</v>
      </c>
      <c r="E7252" s="786">
        <v>50</v>
      </c>
      <c r="F7252" s="786">
        <v>4010</v>
      </c>
      <c r="G7252" s="786" t="s">
        <v>8345</v>
      </c>
      <c r="H7252" s="786" t="s">
        <v>1573</v>
      </c>
      <c r="J7252" s="786">
        <v>1</v>
      </c>
      <c r="K7252" s="786">
        <v>5.43</v>
      </c>
      <c r="L7252" s="786">
        <v>5.43</v>
      </c>
      <c r="M7252" s="55" t="s">
        <v>2455</v>
      </c>
      <c r="N7252" s="788" t="s">
        <v>8107</v>
      </c>
    </row>
    <row r="7253" spans="1:14" ht="15">
      <c r="A7253" s="282">
        <v>45987</v>
      </c>
      <c r="B7253" s="55" t="s">
        <v>8327</v>
      </c>
      <c r="C7253" s="784">
        <v>83492</v>
      </c>
      <c r="D7253" s="784" t="s">
        <v>5707</v>
      </c>
      <c r="E7253" s="784">
        <v>150</v>
      </c>
      <c r="F7253" s="784">
        <v>4010</v>
      </c>
      <c r="G7253" s="784" t="s">
        <v>8346</v>
      </c>
      <c r="H7253" s="784" t="s">
        <v>1573</v>
      </c>
      <c r="J7253" s="784">
        <v>1</v>
      </c>
      <c r="K7253" s="784">
        <v>5.56</v>
      </c>
      <c r="L7253" s="784">
        <v>5.56</v>
      </c>
      <c r="M7253" s="55" t="s">
        <v>2455</v>
      </c>
      <c r="N7253" s="788" t="s">
        <v>8107</v>
      </c>
    </row>
    <row r="7254" spans="1:14" ht="15">
      <c r="A7254" s="282">
        <v>45987</v>
      </c>
      <c r="B7254" s="55" t="s">
        <v>8327</v>
      </c>
      <c r="C7254" s="786">
        <v>83036</v>
      </c>
      <c r="D7254" s="786" t="s">
        <v>5611</v>
      </c>
      <c r="E7254" s="786">
        <v>150</v>
      </c>
      <c r="F7254" s="786">
        <v>4010</v>
      </c>
      <c r="G7254" s="786" t="s">
        <v>8347</v>
      </c>
      <c r="H7254" s="786" t="s">
        <v>1573</v>
      </c>
      <c r="J7254" s="786">
        <v>1</v>
      </c>
      <c r="K7254" s="786">
        <v>5.56</v>
      </c>
      <c r="L7254" s="786">
        <v>5.56</v>
      </c>
      <c r="M7254" s="55" t="s">
        <v>2455</v>
      </c>
      <c r="N7254" s="788" t="s">
        <v>8107</v>
      </c>
    </row>
    <row r="7255" spans="1:14" ht="15">
      <c r="A7255" s="282">
        <v>45987</v>
      </c>
      <c r="B7255" s="55" t="s">
        <v>8327</v>
      </c>
      <c r="C7255" s="784">
        <v>81316</v>
      </c>
      <c r="D7255" s="784" t="s">
        <v>3093</v>
      </c>
      <c r="E7255" s="784">
        <v>100</v>
      </c>
      <c r="F7255" s="784">
        <v>4010</v>
      </c>
      <c r="G7255" s="784" t="s">
        <v>8348</v>
      </c>
      <c r="H7255" s="784" t="s">
        <v>1573</v>
      </c>
      <c r="J7255" s="784">
        <v>1</v>
      </c>
      <c r="K7255" s="784">
        <v>6.38</v>
      </c>
      <c r="L7255" s="784">
        <v>6.38</v>
      </c>
      <c r="M7255" s="55" t="s">
        <v>2455</v>
      </c>
      <c r="N7255" s="788" t="s">
        <v>8107</v>
      </c>
    </row>
    <row r="7256" spans="1:14" ht="15">
      <c r="A7256" s="282">
        <v>45987</v>
      </c>
      <c r="B7256" s="55" t="s">
        <v>8327</v>
      </c>
      <c r="C7256" s="786">
        <v>67501</v>
      </c>
      <c r="D7256" s="786" t="s">
        <v>3119</v>
      </c>
      <c r="E7256" s="786">
        <v>130</v>
      </c>
      <c r="F7256" s="786">
        <v>4010</v>
      </c>
      <c r="G7256" s="786" t="s">
        <v>8349</v>
      </c>
      <c r="H7256" s="786" t="s">
        <v>1573</v>
      </c>
      <c r="J7256" s="786">
        <v>1</v>
      </c>
      <c r="K7256" s="786">
        <v>7.58</v>
      </c>
      <c r="L7256" s="786">
        <v>7.58</v>
      </c>
      <c r="M7256" s="55" t="s">
        <v>2455</v>
      </c>
      <c r="N7256" s="788" t="s">
        <v>8107</v>
      </c>
    </row>
    <row r="7257" spans="1:14" ht="15">
      <c r="A7257" s="282">
        <v>45987</v>
      </c>
      <c r="B7257" s="55" t="s">
        <v>8327</v>
      </c>
      <c r="C7257" s="784">
        <v>82234</v>
      </c>
      <c r="D7257" s="784" t="s">
        <v>6925</v>
      </c>
      <c r="E7257" s="784">
        <v>100</v>
      </c>
      <c r="F7257" s="784">
        <v>4010</v>
      </c>
      <c r="G7257" s="784" t="s">
        <v>8350</v>
      </c>
      <c r="H7257" s="784" t="s">
        <v>1573</v>
      </c>
      <c r="J7257" s="784">
        <v>1</v>
      </c>
      <c r="K7257" s="784">
        <v>12.25</v>
      </c>
      <c r="L7257" s="784">
        <v>12.25</v>
      </c>
      <c r="M7257" s="55" t="s">
        <v>2455</v>
      </c>
      <c r="N7257" s="788" t="s">
        <v>8107</v>
      </c>
    </row>
    <row r="7258" spans="1:14" ht="15">
      <c r="A7258" s="282">
        <v>45987</v>
      </c>
      <c r="B7258" s="55" t="s">
        <v>8327</v>
      </c>
      <c r="C7258" s="786">
        <v>84297</v>
      </c>
      <c r="D7258" s="786" t="s">
        <v>6567</v>
      </c>
      <c r="E7258" s="786">
        <v>85</v>
      </c>
      <c r="F7258" s="786">
        <v>4010</v>
      </c>
      <c r="G7258" s="786" t="s">
        <v>8351</v>
      </c>
      <c r="H7258" s="786" t="s">
        <v>1573</v>
      </c>
      <c r="J7258" s="786">
        <v>1</v>
      </c>
      <c r="K7258" s="786">
        <v>6.46</v>
      </c>
      <c r="L7258" s="786">
        <v>6.46</v>
      </c>
      <c r="M7258" s="55" t="s">
        <v>2455</v>
      </c>
      <c r="N7258" s="788" t="s">
        <v>8107</v>
      </c>
    </row>
    <row r="7259" spans="1:14" ht="15">
      <c r="A7259" s="282">
        <v>45987</v>
      </c>
      <c r="B7259" s="55" t="s">
        <v>8327</v>
      </c>
      <c r="C7259" s="784">
        <v>80034</v>
      </c>
      <c r="D7259" s="784">
        <v>22</v>
      </c>
      <c r="E7259" s="784" t="s">
        <v>289</v>
      </c>
      <c r="F7259" s="784">
        <v>4010</v>
      </c>
      <c r="G7259" s="784" t="s">
        <v>6113</v>
      </c>
      <c r="H7259" s="784" t="s">
        <v>1573</v>
      </c>
      <c r="J7259" s="784">
        <v>1</v>
      </c>
      <c r="K7259" s="784">
        <v>10.16</v>
      </c>
      <c r="L7259" s="784">
        <v>10.16</v>
      </c>
      <c r="M7259" s="55" t="s">
        <v>2455</v>
      </c>
      <c r="N7259" s="788" t="s">
        <v>8107</v>
      </c>
    </row>
    <row r="7260" spans="1:14" ht="15">
      <c r="A7260" s="282">
        <v>45987</v>
      </c>
      <c r="B7260" s="55" t="s">
        <v>8327</v>
      </c>
      <c r="C7260" s="786">
        <v>83637</v>
      </c>
      <c r="D7260" s="786" t="s">
        <v>6086</v>
      </c>
      <c r="E7260" s="786" t="s">
        <v>2061</v>
      </c>
      <c r="F7260" s="786">
        <v>4010</v>
      </c>
      <c r="G7260" s="786" t="s">
        <v>8352</v>
      </c>
      <c r="H7260" s="786" t="s">
        <v>1573</v>
      </c>
      <c r="J7260" s="786">
        <v>1</v>
      </c>
      <c r="K7260" s="786">
        <v>16.68</v>
      </c>
      <c r="L7260" s="786">
        <v>16.68</v>
      </c>
      <c r="M7260" s="55" t="s">
        <v>2455</v>
      </c>
      <c r="N7260" s="788" t="s">
        <v>8107</v>
      </c>
    </row>
    <row r="7261" spans="1:14" ht="15">
      <c r="A7261" s="282">
        <v>45987</v>
      </c>
      <c r="B7261" s="55" t="s">
        <v>8327</v>
      </c>
      <c r="C7261" s="784">
        <v>82322</v>
      </c>
      <c r="D7261" s="784" t="s">
        <v>2981</v>
      </c>
      <c r="E7261" s="784" t="s">
        <v>441</v>
      </c>
      <c r="F7261" s="784">
        <v>4010</v>
      </c>
      <c r="G7261" s="784" t="s">
        <v>8353</v>
      </c>
      <c r="H7261" s="784" t="s">
        <v>1573</v>
      </c>
      <c r="J7261" s="784">
        <v>1</v>
      </c>
      <c r="K7261" s="784">
        <v>12.78</v>
      </c>
      <c r="L7261" s="784">
        <v>12.78</v>
      </c>
      <c r="M7261" s="55" t="s">
        <v>2455</v>
      </c>
      <c r="N7261" s="788" t="s">
        <v>8107</v>
      </c>
    </row>
    <row r="7262" spans="1:14" ht="15">
      <c r="A7262" s="282">
        <v>45987</v>
      </c>
      <c r="B7262" s="55" t="s">
        <v>8327</v>
      </c>
      <c r="C7262" s="786">
        <v>81535</v>
      </c>
      <c r="D7262" s="786">
        <v>461</v>
      </c>
      <c r="E7262" s="786" t="s">
        <v>2356</v>
      </c>
      <c r="F7262" s="786">
        <v>4010</v>
      </c>
      <c r="G7262" s="786" t="s">
        <v>8354</v>
      </c>
      <c r="H7262" s="786" t="s">
        <v>1573</v>
      </c>
      <c r="J7262" s="786">
        <v>1</v>
      </c>
      <c r="K7262" s="786">
        <v>17.45</v>
      </c>
      <c r="L7262" s="786">
        <v>17.45</v>
      </c>
      <c r="M7262" s="55" t="s">
        <v>2455</v>
      </c>
      <c r="N7262" s="788" t="s">
        <v>8107</v>
      </c>
    </row>
    <row r="7263" spans="1:14" ht="15">
      <c r="A7263" s="282">
        <v>45987</v>
      </c>
      <c r="B7263" s="55" t="s">
        <v>8327</v>
      </c>
      <c r="C7263" s="784">
        <v>83402</v>
      </c>
      <c r="D7263" s="784" t="s">
        <v>6908</v>
      </c>
      <c r="E7263" s="784">
        <v>60</v>
      </c>
      <c r="F7263" s="784">
        <v>4010</v>
      </c>
      <c r="G7263" s="784" t="s">
        <v>8355</v>
      </c>
      <c r="H7263" s="784" t="s">
        <v>1573</v>
      </c>
      <c r="J7263" s="784">
        <v>1</v>
      </c>
      <c r="K7263" s="784">
        <v>5.53</v>
      </c>
      <c r="L7263" s="784">
        <v>5.53</v>
      </c>
      <c r="M7263" s="55" t="s">
        <v>2455</v>
      </c>
      <c r="N7263" s="788" t="s">
        <v>8107</v>
      </c>
    </row>
    <row r="7264" spans="1:14" ht="15">
      <c r="A7264" s="282">
        <v>45987</v>
      </c>
      <c r="B7264" s="55" t="s">
        <v>8327</v>
      </c>
      <c r="C7264" s="786">
        <v>58662</v>
      </c>
      <c r="D7264" s="786">
        <v>11</v>
      </c>
      <c r="E7264" s="786" t="s">
        <v>289</v>
      </c>
      <c r="F7264" s="786">
        <v>4010</v>
      </c>
      <c r="G7264" s="786" t="s">
        <v>8356</v>
      </c>
      <c r="H7264" s="786" t="s">
        <v>1573</v>
      </c>
      <c r="J7264" s="786">
        <v>1</v>
      </c>
      <c r="K7264" s="786">
        <v>8.52</v>
      </c>
      <c r="L7264" s="786">
        <v>8.52</v>
      </c>
      <c r="M7264" s="55" t="s">
        <v>2455</v>
      </c>
      <c r="N7264" s="788" t="s">
        <v>8107</v>
      </c>
    </row>
    <row r="7265" spans="1:14" ht="15">
      <c r="A7265" s="282">
        <v>45987</v>
      </c>
      <c r="B7265" s="55" t="s">
        <v>8327</v>
      </c>
      <c r="C7265" s="784">
        <v>81185</v>
      </c>
      <c r="D7265" s="784" t="s">
        <v>2258</v>
      </c>
      <c r="E7265" s="784" t="s">
        <v>441</v>
      </c>
      <c r="F7265" s="784">
        <v>4010</v>
      </c>
      <c r="G7265" s="784" t="s">
        <v>4750</v>
      </c>
      <c r="H7265" s="784" t="s">
        <v>1573</v>
      </c>
      <c r="J7265" s="784">
        <v>1</v>
      </c>
      <c r="K7265" s="784">
        <v>20.32</v>
      </c>
      <c r="L7265" s="784">
        <v>20.32</v>
      </c>
      <c r="M7265" s="55" t="s">
        <v>2455</v>
      </c>
      <c r="N7265" s="788" t="s">
        <v>8107</v>
      </c>
    </row>
    <row r="7266" spans="1:14" ht="15">
      <c r="A7266" s="282">
        <v>45987</v>
      </c>
      <c r="B7266" s="55" t="s">
        <v>8327</v>
      </c>
      <c r="C7266" s="786">
        <v>83644</v>
      </c>
      <c r="D7266" s="786" t="s">
        <v>7379</v>
      </c>
      <c r="E7266" s="786" t="s">
        <v>2296</v>
      </c>
      <c r="F7266" s="786">
        <v>4010</v>
      </c>
      <c r="G7266" s="786" t="s">
        <v>8357</v>
      </c>
      <c r="H7266" s="786" t="s">
        <v>1573</v>
      </c>
      <c r="J7266" s="786">
        <v>1</v>
      </c>
      <c r="K7266" s="786">
        <v>26.87</v>
      </c>
      <c r="L7266" s="786">
        <v>26.87</v>
      </c>
      <c r="M7266" s="55" t="s">
        <v>2455</v>
      </c>
      <c r="N7266" s="788" t="s">
        <v>8107</v>
      </c>
    </row>
    <row r="7267" spans="1:14" ht="15">
      <c r="A7267" s="282">
        <v>45987</v>
      </c>
      <c r="B7267" s="55" t="s">
        <v>8327</v>
      </c>
      <c r="C7267" s="784">
        <v>80210</v>
      </c>
      <c r="D7267" s="784">
        <v>29</v>
      </c>
      <c r="E7267" s="784" t="s">
        <v>441</v>
      </c>
      <c r="F7267" s="784">
        <v>4010</v>
      </c>
      <c r="G7267" s="784" t="s">
        <v>8358</v>
      </c>
      <c r="H7267" s="784" t="s">
        <v>1573</v>
      </c>
      <c r="J7267" s="784">
        <v>1</v>
      </c>
      <c r="K7267" s="784">
        <v>13.27</v>
      </c>
      <c r="L7267" s="784">
        <v>13.27</v>
      </c>
      <c r="M7267" s="55" t="s">
        <v>2455</v>
      </c>
      <c r="N7267" s="788" t="s">
        <v>8107</v>
      </c>
    </row>
    <row r="7268" spans="1:14" ht="15">
      <c r="A7268" s="282">
        <v>45987</v>
      </c>
      <c r="B7268" s="55" t="s">
        <v>8327</v>
      </c>
      <c r="C7268" s="786">
        <v>83166</v>
      </c>
      <c r="D7268" s="786" t="s">
        <v>6425</v>
      </c>
      <c r="E7268" s="786">
        <v>130</v>
      </c>
      <c r="F7268" s="786">
        <v>4010</v>
      </c>
      <c r="G7268" s="786" t="s">
        <v>4100</v>
      </c>
      <c r="H7268" s="786" t="s">
        <v>1573</v>
      </c>
      <c r="J7268" s="786">
        <v>1</v>
      </c>
      <c r="K7268" s="786">
        <v>11.74</v>
      </c>
      <c r="L7268" s="786">
        <v>11.74</v>
      </c>
      <c r="M7268" s="55" t="s">
        <v>2455</v>
      </c>
      <c r="N7268" s="788" t="s">
        <v>8107</v>
      </c>
    </row>
    <row r="7269" spans="1:14" ht="15">
      <c r="A7269" s="282">
        <v>45987</v>
      </c>
      <c r="B7269" s="55" t="s">
        <v>8327</v>
      </c>
      <c r="C7269" s="784">
        <v>83403</v>
      </c>
      <c r="D7269" s="784" t="s">
        <v>5730</v>
      </c>
      <c r="E7269" s="784">
        <v>60</v>
      </c>
      <c r="F7269" s="784">
        <v>4010</v>
      </c>
      <c r="G7269" s="784" t="s">
        <v>6041</v>
      </c>
      <c r="H7269" s="784" t="s">
        <v>1573</v>
      </c>
      <c r="J7269" s="784">
        <v>1</v>
      </c>
      <c r="K7269" s="784">
        <v>7.18</v>
      </c>
      <c r="L7269" s="784">
        <v>7.18</v>
      </c>
      <c r="M7269" s="55" t="s">
        <v>2455</v>
      </c>
      <c r="N7269" s="788" t="s">
        <v>8107</v>
      </c>
    </row>
    <row r="7270" spans="1:14" ht="15">
      <c r="A7270" s="282">
        <v>45987</v>
      </c>
      <c r="B7270" s="55" t="s">
        <v>8327</v>
      </c>
      <c r="C7270" s="786">
        <v>82261</v>
      </c>
      <c r="D7270" s="786" t="s">
        <v>2292</v>
      </c>
      <c r="E7270" s="786">
        <v>110</v>
      </c>
      <c r="F7270" s="786">
        <v>4010</v>
      </c>
      <c r="G7270" s="786" t="s">
        <v>3235</v>
      </c>
      <c r="H7270" s="786" t="s">
        <v>1573</v>
      </c>
      <c r="J7270" s="786">
        <v>1</v>
      </c>
      <c r="K7270" s="786">
        <v>11.83</v>
      </c>
      <c r="L7270" s="786">
        <v>11.83</v>
      </c>
      <c r="M7270" s="55" t="s">
        <v>2455</v>
      </c>
      <c r="N7270" s="788" t="s">
        <v>8107</v>
      </c>
    </row>
    <row r="7271" spans="1:14" ht="15">
      <c r="A7271" s="282">
        <v>45987</v>
      </c>
      <c r="B7271" s="55" t="s">
        <v>8327</v>
      </c>
      <c r="C7271" s="784">
        <v>83376</v>
      </c>
      <c r="D7271" s="784" t="s">
        <v>2560</v>
      </c>
      <c r="E7271" s="784">
        <v>110</v>
      </c>
      <c r="F7271" s="784">
        <v>4010</v>
      </c>
      <c r="G7271" s="784" t="s">
        <v>8359</v>
      </c>
      <c r="H7271" s="784" t="s">
        <v>1573</v>
      </c>
      <c r="J7271" s="784">
        <v>1</v>
      </c>
      <c r="K7271" s="784">
        <v>18.02</v>
      </c>
      <c r="L7271" s="784">
        <v>18.02</v>
      </c>
      <c r="M7271" s="55" t="s">
        <v>2455</v>
      </c>
      <c r="N7271" s="788" t="s">
        <v>8107</v>
      </c>
    </row>
    <row r="7272" spans="1:14" ht="15">
      <c r="A7272" s="282">
        <v>45987</v>
      </c>
      <c r="B7272" s="55" t="s">
        <v>8327</v>
      </c>
      <c r="C7272" s="786">
        <v>68116</v>
      </c>
      <c r="D7272" s="786" t="s">
        <v>5621</v>
      </c>
      <c r="E7272" s="786">
        <v>100</v>
      </c>
      <c r="F7272" s="786">
        <v>4010</v>
      </c>
      <c r="G7272" s="786" t="s">
        <v>6885</v>
      </c>
      <c r="H7272" s="786" t="s">
        <v>1573</v>
      </c>
      <c r="J7272" s="786">
        <v>1</v>
      </c>
      <c r="K7272" s="786">
        <v>5.92</v>
      </c>
      <c r="L7272" s="786">
        <v>5.92</v>
      </c>
      <c r="M7272" s="55" t="s">
        <v>2455</v>
      </c>
      <c r="N7272" s="788" t="s">
        <v>8107</v>
      </c>
    </row>
    <row r="7273" spans="1:14" ht="15">
      <c r="A7273" s="282">
        <v>45987</v>
      </c>
      <c r="B7273" s="55" t="s">
        <v>8327</v>
      </c>
      <c r="C7273" s="784">
        <v>83031</v>
      </c>
      <c r="D7273" s="784" t="s">
        <v>3168</v>
      </c>
      <c r="E7273" s="784" t="s">
        <v>289</v>
      </c>
      <c r="F7273" s="784">
        <v>4010</v>
      </c>
      <c r="G7273" s="784" t="s">
        <v>8360</v>
      </c>
      <c r="H7273" s="784" t="s">
        <v>1573</v>
      </c>
      <c r="J7273" s="784">
        <v>1</v>
      </c>
      <c r="K7273" s="784">
        <v>4.42</v>
      </c>
      <c r="L7273" s="784">
        <v>4.42</v>
      </c>
      <c r="M7273" s="55" t="s">
        <v>2455</v>
      </c>
      <c r="N7273" s="788" t="s">
        <v>8107</v>
      </c>
    </row>
    <row r="7274" spans="1:14" ht="15">
      <c r="A7274" s="282">
        <v>45987</v>
      </c>
      <c r="B7274" s="55" t="s">
        <v>8327</v>
      </c>
      <c r="C7274" s="786">
        <v>52621</v>
      </c>
      <c r="D7274" s="786" t="s">
        <v>8091</v>
      </c>
      <c r="E7274" s="877">
        <v>45942</v>
      </c>
      <c r="F7274" s="786">
        <v>4010</v>
      </c>
      <c r="G7274" s="786" t="s">
        <v>8361</v>
      </c>
      <c r="H7274" s="786" t="s">
        <v>1573</v>
      </c>
      <c r="J7274" s="786">
        <v>1</v>
      </c>
      <c r="K7274" s="786">
        <v>3.82</v>
      </c>
      <c r="L7274" s="786">
        <v>3.82</v>
      </c>
      <c r="M7274" s="55" t="s">
        <v>2455</v>
      </c>
      <c r="N7274" s="788" t="s">
        <v>8107</v>
      </c>
    </row>
    <row r="7275" spans="1:14" ht="15">
      <c r="A7275" s="282">
        <v>45987</v>
      </c>
      <c r="B7275" s="55" t="s">
        <v>8327</v>
      </c>
      <c r="C7275" s="784">
        <v>83588</v>
      </c>
      <c r="D7275" s="784" t="s">
        <v>6802</v>
      </c>
      <c r="E7275" s="784">
        <v>160</v>
      </c>
      <c r="F7275" s="784">
        <v>4010</v>
      </c>
      <c r="G7275" s="784" t="s">
        <v>4951</v>
      </c>
      <c r="H7275" s="784" t="s">
        <v>1573</v>
      </c>
      <c r="J7275" s="784">
        <v>2</v>
      </c>
      <c r="K7275" s="784">
        <v>7.65</v>
      </c>
      <c r="L7275" s="784">
        <v>15.3</v>
      </c>
      <c r="M7275" s="55" t="s">
        <v>2455</v>
      </c>
      <c r="N7275" s="788" t="s">
        <v>8107</v>
      </c>
    </row>
    <row r="7276" spans="1:14" ht="15">
      <c r="A7276" s="282">
        <v>45987</v>
      </c>
      <c r="B7276" s="55" t="s">
        <v>8327</v>
      </c>
      <c r="C7276" s="786">
        <v>82368</v>
      </c>
      <c r="D7276" s="786" t="s">
        <v>2710</v>
      </c>
      <c r="E7276" s="786">
        <v>100</v>
      </c>
      <c r="F7276" s="786">
        <v>4010</v>
      </c>
      <c r="G7276" s="786" t="s">
        <v>4663</v>
      </c>
      <c r="H7276" s="786" t="s">
        <v>1573</v>
      </c>
      <c r="J7276" s="786">
        <v>1</v>
      </c>
      <c r="K7276" s="786">
        <v>10.92</v>
      </c>
      <c r="L7276" s="786">
        <v>10.92</v>
      </c>
      <c r="M7276" s="55" t="s">
        <v>2455</v>
      </c>
      <c r="N7276" s="788" t="s">
        <v>8107</v>
      </c>
    </row>
    <row r="7277" spans="1:14" ht="15">
      <c r="A7277" s="282">
        <v>45987</v>
      </c>
      <c r="B7277" s="55" t="s">
        <v>8327</v>
      </c>
      <c r="C7277" s="784">
        <v>59852</v>
      </c>
      <c r="D7277" s="784" t="s">
        <v>7444</v>
      </c>
      <c r="E7277" s="784">
        <v>160</v>
      </c>
      <c r="F7277" s="784">
        <v>4010</v>
      </c>
      <c r="G7277" s="784" t="s">
        <v>4665</v>
      </c>
      <c r="H7277" s="784" t="s">
        <v>1573</v>
      </c>
      <c r="J7277" s="784">
        <v>1</v>
      </c>
      <c r="K7277" s="784">
        <v>7.15</v>
      </c>
      <c r="L7277" s="784">
        <v>7.15</v>
      </c>
      <c r="M7277" s="55" t="s">
        <v>2455</v>
      </c>
      <c r="N7277" s="788" t="s">
        <v>8107</v>
      </c>
    </row>
    <row r="7278" spans="1:14" ht="15">
      <c r="A7278" s="282">
        <v>45987</v>
      </c>
      <c r="B7278" s="55" t="s">
        <v>8327</v>
      </c>
      <c r="C7278" s="786">
        <v>59852</v>
      </c>
      <c r="D7278" s="786" t="s">
        <v>2988</v>
      </c>
      <c r="E7278" s="786">
        <v>100</v>
      </c>
      <c r="F7278" s="786">
        <v>4010</v>
      </c>
      <c r="G7278" s="786" t="s">
        <v>8362</v>
      </c>
      <c r="H7278" s="786" t="s">
        <v>1573</v>
      </c>
      <c r="J7278" s="786">
        <v>1</v>
      </c>
      <c r="K7278" s="786">
        <v>6.82</v>
      </c>
      <c r="L7278" s="786">
        <v>6.82</v>
      </c>
      <c r="M7278" s="55" t="s">
        <v>2455</v>
      </c>
      <c r="N7278" s="788" t="s">
        <v>8107</v>
      </c>
    </row>
    <row r="7279" spans="1:14" ht="15">
      <c r="A7279" s="783">
        <v>45987</v>
      </c>
      <c r="B7279" s="784" t="s">
        <v>8363</v>
      </c>
      <c r="C7279" s="784">
        <v>80039</v>
      </c>
      <c r="D7279" s="784" t="s">
        <v>2255</v>
      </c>
      <c r="E7279" s="784" t="s">
        <v>441</v>
      </c>
      <c r="F7279" s="784">
        <v>4010</v>
      </c>
      <c r="G7279" s="784" t="s">
        <v>2501</v>
      </c>
      <c r="H7279" s="784" t="s">
        <v>1573</v>
      </c>
      <c r="I7279" s="797">
        <v>8246290094644270</v>
      </c>
      <c r="J7279" s="784">
        <v>40</v>
      </c>
      <c r="K7279" s="784">
        <v>8.82</v>
      </c>
      <c r="L7279" s="793">
        <v>352.8</v>
      </c>
      <c r="M7279" s="55" t="s">
        <v>2618</v>
      </c>
      <c r="N7279" s="788" t="s">
        <v>8364</v>
      </c>
    </row>
    <row r="7280" spans="1:14" ht="15">
      <c r="A7280" s="783">
        <v>45987</v>
      </c>
      <c r="B7280" s="784" t="s">
        <v>8365</v>
      </c>
      <c r="C7280" s="784">
        <v>83584</v>
      </c>
      <c r="D7280" s="784" t="s">
        <v>6320</v>
      </c>
      <c r="E7280" s="784" t="s">
        <v>441</v>
      </c>
      <c r="F7280" s="784">
        <v>4010</v>
      </c>
      <c r="G7280" s="784" t="s">
        <v>2501</v>
      </c>
      <c r="H7280" s="784" t="s">
        <v>1573</v>
      </c>
      <c r="I7280" s="797">
        <v>8246290095187460</v>
      </c>
      <c r="J7280" s="784">
        <v>45</v>
      </c>
      <c r="K7280" s="784">
        <v>9.0299999999999994</v>
      </c>
      <c r="L7280" s="793">
        <v>406.35</v>
      </c>
      <c r="M7280" s="55" t="s">
        <v>2618</v>
      </c>
      <c r="N7280" s="788" t="s">
        <v>8366</v>
      </c>
    </row>
    <row r="7281" spans="1:14" ht="15">
      <c r="A7281" s="783">
        <v>45987</v>
      </c>
      <c r="B7281" s="784" t="s">
        <v>8367</v>
      </c>
      <c r="C7281" s="784">
        <v>83576</v>
      </c>
      <c r="D7281" s="784" t="s">
        <v>7741</v>
      </c>
      <c r="E7281" s="784" t="s">
        <v>2061</v>
      </c>
      <c r="F7281" s="784">
        <v>4010</v>
      </c>
      <c r="G7281" s="784" t="s">
        <v>2501</v>
      </c>
      <c r="H7281" s="784" t="s">
        <v>1573</v>
      </c>
      <c r="I7281" s="797">
        <v>8246290095056480</v>
      </c>
      <c r="J7281" s="784">
        <v>18</v>
      </c>
      <c r="K7281" s="784">
        <v>9.0299999999999994</v>
      </c>
      <c r="L7281" s="793">
        <v>162.54</v>
      </c>
      <c r="M7281" s="55" t="s">
        <v>2618</v>
      </c>
      <c r="N7281" s="788" t="s">
        <v>8368</v>
      </c>
    </row>
    <row r="7282" spans="1:14" ht="24.75">
      <c r="A7282" s="783">
        <v>45987</v>
      </c>
      <c r="B7282" s="784" t="s">
        <v>8369</v>
      </c>
      <c r="C7282" s="784">
        <v>83492</v>
      </c>
      <c r="D7282" s="784" t="s">
        <v>3567</v>
      </c>
      <c r="E7282" s="784">
        <v>110</v>
      </c>
      <c r="F7282" s="784">
        <v>4010</v>
      </c>
      <c r="G7282" s="784" t="s">
        <v>8370</v>
      </c>
      <c r="H7282" s="784" t="s">
        <v>1573</v>
      </c>
      <c r="I7282" s="797">
        <v>8246290094842940</v>
      </c>
      <c r="J7282" s="784">
        <v>-24</v>
      </c>
      <c r="K7282" s="784">
        <v>6.54</v>
      </c>
      <c r="L7282" s="793">
        <v>-156.96</v>
      </c>
      <c r="M7282" s="55" t="s">
        <v>2618</v>
      </c>
      <c r="N7282" s="788" t="s">
        <v>8371</v>
      </c>
    </row>
    <row r="7283" spans="1:14" ht="15">
      <c r="A7283" s="783">
        <v>45987</v>
      </c>
      <c r="B7283" s="55" t="s">
        <v>8372</v>
      </c>
      <c r="C7283" s="784">
        <v>52399</v>
      </c>
      <c r="D7283" s="784" t="s">
        <v>2560</v>
      </c>
      <c r="E7283" s="784" t="s">
        <v>289</v>
      </c>
      <c r="F7283" s="784">
        <v>4010</v>
      </c>
      <c r="G7283" s="784" t="s">
        <v>8373</v>
      </c>
      <c r="H7283" s="784" t="s">
        <v>1573</v>
      </c>
      <c r="I7283" s="797">
        <v>5.96</v>
      </c>
      <c r="J7283" s="784">
        <v>11</v>
      </c>
      <c r="K7283" s="784">
        <v>5.96</v>
      </c>
      <c r="L7283" s="784">
        <v>65.56</v>
      </c>
      <c r="M7283" s="55" t="s">
        <v>2455</v>
      </c>
    </row>
    <row r="7284" spans="1:14" ht="15">
      <c r="A7284" s="785">
        <v>45987</v>
      </c>
      <c r="B7284" s="55" t="s">
        <v>8372</v>
      </c>
      <c r="C7284" s="786">
        <v>83615</v>
      </c>
      <c r="D7284" s="786" t="s">
        <v>7570</v>
      </c>
      <c r="E7284" s="786" t="s">
        <v>2296</v>
      </c>
      <c r="F7284" s="786">
        <v>4010</v>
      </c>
      <c r="G7284" s="786" t="s">
        <v>4314</v>
      </c>
      <c r="H7284" s="784" t="s">
        <v>1573</v>
      </c>
      <c r="I7284" s="798">
        <v>31.47</v>
      </c>
      <c r="J7284" s="786">
        <v>11</v>
      </c>
      <c r="K7284" s="786">
        <v>31.47</v>
      </c>
      <c r="L7284" s="786">
        <v>346.17</v>
      </c>
      <c r="M7284" s="55" t="s">
        <v>2455</v>
      </c>
    </row>
    <row r="7285" spans="1:14" ht="15">
      <c r="A7285" s="783">
        <v>45987</v>
      </c>
      <c r="B7285" s="55" t="s">
        <v>8372</v>
      </c>
      <c r="C7285" s="784">
        <v>83490</v>
      </c>
      <c r="D7285" s="784" t="s">
        <v>6469</v>
      </c>
      <c r="E7285" s="784">
        <v>130</v>
      </c>
      <c r="F7285" s="784">
        <v>4010</v>
      </c>
      <c r="G7285" s="784" t="s">
        <v>8374</v>
      </c>
      <c r="H7285" s="784" t="s">
        <v>1573</v>
      </c>
      <c r="I7285" s="797">
        <v>7.53</v>
      </c>
      <c r="J7285" s="784">
        <v>1</v>
      </c>
      <c r="K7285" s="784">
        <v>7.53</v>
      </c>
      <c r="L7285" s="784">
        <v>7.53</v>
      </c>
      <c r="M7285" s="55" t="s">
        <v>2455</v>
      </c>
    </row>
    <row r="7286" spans="1:14" ht="15">
      <c r="A7286" s="785">
        <v>45987</v>
      </c>
      <c r="B7286" s="55" t="s">
        <v>8372</v>
      </c>
      <c r="C7286" s="786">
        <v>81024</v>
      </c>
      <c r="D7286" s="786">
        <v>541</v>
      </c>
      <c r="E7286" s="786">
        <v>120</v>
      </c>
      <c r="F7286" s="786">
        <v>4010</v>
      </c>
      <c r="G7286" s="786" t="s">
        <v>3724</v>
      </c>
      <c r="H7286" s="784" t="s">
        <v>1573</v>
      </c>
      <c r="I7286" s="798">
        <v>15.43</v>
      </c>
      <c r="J7286" s="786">
        <v>1</v>
      </c>
      <c r="K7286" s="786">
        <v>15.43</v>
      </c>
      <c r="L7286" s="786">
        <v>15.43</v>
      </c>
      <c r="M7286" s="55" t="s">
        <v>2455</v>
      </c>
    </row>
    <row r="7287" spans="1:14" ht="15">
      <c r="A7287" s="783">
        <v>45987</v>
      </c>
      <c r="B7287" s="55" t="s">
        <v>8372</v>
      </c>
      <c r="C7287" s="784">
        <v>82474</v>
      </c>
      <c r="D7287" s="784" t="s">
        <v>5202</v>
      </c>
      <c r="E7287" s="784" t="s">
        <v>2061</v>
      </c>
      <c r="F7287" s="784">
        <v>4010</v>
      </c>
      <c r="G7287" s="784" t="s">
        <v>4465</v>
      </c>
      <c r="H7287" s="784" t="s">
        <v>1573</v>
      </c>
      <c r="I7287" s="797">
        <v>11.02</v>
      </c>
      <c r="J7287" s="784">
        <v>1</v>
      </c>
      <c r="K7287" s="784">
        <v>11.02</v>
      </c>
      <c r="L7287" s="784">
        <v>11.02</v>
      </c>
      <c r="M7287" s="55" t="s">
        <v>2455</v>
      </c>
    </row>
    <row r="7288" spans="1:14" ht="15">
      <c r="A7288" s="785">
        <v>45987</v>
      </c>
      <c r="B7288" s="55" t="s">
        <v>8372</v>
      </c>
      <c r="C7288" s="786">
        <v>82578</v>
      </c>
      <c r="D7288" s="786" t="s">
        <v>5361</v>
      </c>
      <c r="E7288" s="786">
        <v>110</v>
      </c>
      <c r="F7288" s="786">
        <v>4010</v>
      </c>
      <c r="G7288" s="786" t="s">
        <v>3726</v>
      </c>
      <c r="H7288" s="784" t="s">
        <v>1573</v>
      </c>
      <c r="I7288" s="798">
        <v>9.0500000000000007</v>
      </c>
      <c r="J7288" s="786">
        <v>1</v>
      </c>
      <c r="K7288" s="786">
        <v>9.0500000000000007</v>
      </c>
      <c r="L7288" s="786">
        <v>9.0500000000000007</v>
      </c>
      <c r="M7288" s="55" t="s">
        <v>2455</v>
      </c>
    </row>
    <row r="7289" spans="1:14" ht="15">
      <c r="A7289" s="783">
        <v>45987</v>
      </c>
      <c r="B7289" s="55" t="s">
        <v>8372</v>
      </c>
      <c r="C7289" s="784">
        <v>52706</v>
      </c>
      <c r="D7289" s="784" t="s">
        <v>2348</v>
      </c>
      <c r="E7289" s="784">
        <v>120</v>
      </c>
      <c r="F7289" s="784">
        <v>4010</v>
      </c>
      <c r="G7289" s="784" t="s">
        <v>3433</v>
      </c>
      <c r="H7289" s="784" t="s">
        <v>1573</v>
      </c>
      <c r="I7289" s="797">
        <v>8.2200000000000006</v>
      </c>
      <c r="J7289" s="784">
        <v>1</v>
      </c>
      <c r="K7289" s="784">
        <v>8.2200000000000006</v>
      </c>
      <c r="L7289" s="784">
        <v>8.2200000000000006</v>
      </c>
      <c r="M7289" s="55" t="s">
        <v>2455</v>
      </c>
    </row>
    <row r="7290" spans="1:14" ht="15">
      <c r="A7290" s="785">
        <v>45987</v>
      </c>
      <c r="B7290" s="55" t="s">
        <v>8372</v>
      </c>
      <c r="C7290" s="786">
        <v>83719</v>
      </c>
      <c r="D7290" s="786" t="s">
        <v>3979</v>
      </c>
      <c r="E7290" s="786">
        <v>85</v>
      </c>
      <c r="F7290" s="786">
        <v>4010</v>
      </c>
      <c r="G7290" s="786" t="s">
        <v>3729</v>
      </c>
      <c r="H7290" s="784" t="s">
        <v>1573</v>
      </c>
      <c r="I7290" s="798">
        <v>11.67</v>
      </c>
      <c r="J7290" s="786">
        <v>1</v>
      </c>
      <c r="K7290" s="786">
        <v>11.67</v>
      </c>
      <c r="L7290" s="786">
        <v>11.67</v>
      </c>
      <c r="M7290" s="55" t="s">
        <v>2455</v>
      </c>
    </row>
    <row r="7291" spans="1:14" ht="15">
      <c r="A7291" s="783">
        <v>45987</v>
      </c>
      <c r="B7291" s="55" t="s">
        <v>8372</v>
      </c>
      <c r="C7291" s="784">
        <v>83461</v>
      </c>
      <c r="D7291" s="784" t="s">
        <v>4535</v>
      </c>
      <c r="E7291" s="784" t="s">
        <v>2639</v>
      </c>
      <c r="F7291" s="784">
        <v>4010</v>
      </c>
      <c r="G7291" s="784" t="s">
        <v>3730</v>
      </c>
      <c r="H7291" s="784" t="s">
        <v>1573</v>
      </c>
      <c r="I7291" s="797">
        <v>3.82</v>
      </c>
      <c r="J7291" s="784">
        <v>2</v>
      </c>
      <c r="K7291" s="784">
        <v>3.82</v>
      </c>
      <c r="L7291" s="784">
        <v>7.64</v>
      </c>
      <c r="M7291" s="55" t="s">
        <v>2455</v>
      </c>
    </row>
    <row r="7292" spans="1:14" ht="15">
      <c r="A7292" s="282">
        <v>45987</v>
      </c>
      <c r="B7292" s="55" t="s">
        <v>8375</v>
      </c>
      <c r="C7292" s="784">
        <v>84296</v>
      </c>
      <c r="D7292" s="784" t="s">
        <v>6746</v>
      </c>
      <c r="E7292" s="784">
        <v>110</v>
      </c>
      <c r="F7292" s="784">
        <v>4010</v>
      </c>
      <c r="G7292" s="784" t="s">
        <v>8376</v>
      </c>
      <c r="H7292" s="784" t="s">
        <v>1573</v>
      </c>
      <c r="J7292" s="784">
        <v>1</v>
      </c>
      <c r="K7292" s="784">
        <v>6.49</v>
      </c>
      <c r="L7292" s="784">
        <v>6.49</v>
      </c>
      <c r="M7292" s="55" t="s">
        <v>2455</v>
      </c>
      <c r="N7292" s="788" t="s">
        <v>8107</v>
      </c>
    </row>
    <row r="7293" spans="1:14" ht="15">
      <c r="A7293" s="282">
        <v>45987</v>
      </c>
      <c r="B7293" s="55" t="s">
        <v>8375</v>
      </c>
      <c r="C7293" s="786">
        <v>67501</v>
      </c>
      <c r="D7293" s="786">
        <v>11</v>
      </c>
      <c r="E7293" s="786">
        <v>100</v>
      </c>
      <c r="F7293" s="786">
        <v>4010</v>
      </c>
      <c r="G7293" s="786" t="s">
        <v>6024</v>
      </c>
      <c r="H7293" s="786" t="s">
        <v>1573</v>
      </c>
      <c r="J7293" s="786">
        <v>1</v>
      </c>
      <c r="K7293" s="786">
        <v>7.58</v>
      </c>
      <c r="L7293" s="786">
        <v>7.58</v>
      </c>
      <c r="M7293" s="55" t="s">
        <v>2455</v>
      </c>
      <c r="N7293" s="788" t="s">
        <v>8107</v>
      </c>
    </row>
    <row r="7294" spans="1:14" ht="15">
      <c r="A7294" s="282">
        <v>45987</v>
      </c>
      <c r="B7294" s="55" t="s">
        <v>8375</v>
      </c>
      <c r="C7294" s="784">
        <v>82399</v>
      </c>
      <c r="D7294" s="784" t="s">
        <v>7633</v>
      </c>
      <c r="E7294" s="784">
        <v>90</v>
      </c>
      <c r="F7294" s="784">
        <v>4010</v>
      </c>
      <c r="G7294" s="784" t="s">
        <v>8377</v>
      </c>
      <c r="H7294" s="784" t="s">
        <v>1573</v>
      </c>
      <c r="J7294" s="784">
        <v>1</v>
      </c>
      <c r="K7294" s="784">
        <v>19.11</v>
      </c>
      <c r="L7294" s="784">
        <v>19.11</v>
      </c>
      <c r="M7294" s="55" t="s">
        <v>2455</v>
      </c>
      <c r="N7294" s="788" t="s">
        <v>8107</v>
      </c>
    </row>
    <row r="7295" spans="1:14" ht="15">
      <c r="A7295" s="282">
        <v>45987</v>
      </c>
      <c r="B7295" s="55" t="s">
        <v>8375</v>
      </c>
      <c r="C7295" s="786">
        <v>82006</v>
      </c>
      <c r="D7295" s="786">
        <v>19</v>
      </c>
      <c r="E7295" s="786">
        <v>75</v>
      </c>
      <c r="F7295" s="786">
        <v>4010</v>
      </c>
      <c r="G7295" s="786" t="s">
        <v>8378</v>
      </c>
      <c r="H7295" s="786" t="s">
        <v>1573</v>
      </c>
      <c r="J7295" s="786">
        <v>1</v>
      </c>
      <c r="K7295" s="786">
        <v>6.5</v>
      </c>
      <c r="L7295" s="786">
        <v>6.5</v>
      </c>
      <c r="M7295" s="55" t="s">
        <v>2455</v>
      </c>
      <c r="N7295" s="788" t="s">
        <v>8107</v>
      </c>
    </row>
    <row r="7296" spans="1:14" ht="15">
      <c r="A7296" s="282">
        <v>45987</v>
      </c>
      <c r="B7296" s="55" t="s">
        <v>8375</v>
      </c>
      <c r="C7296" s="784">
        <v>52399</v>
      </c>
      <c r="D7296" s="784" t="s">
        <v>6925</v>
      </c>
      <c r="E7296" s="784" t="s">
        <v>441</v>
      </c>
      <c r="F7296" s="784">
        <v>4010</v>
      </c>
      <c r="G7296" s="784" t="s">
        <v>5498</v>
      </c>
      <c r="H7296" s="784" t="s">
        <v>1573</v>
      </c>
      <c r="J7296" s="784">
        <v>1</v>
      </c>
      <c r="K7296" s="784">
        <v>5.96</v>
      </c>
      <c r="L7296" s="784">
        <v>5.96</v>
      </c>
      <c r="M7296" s="55" t="s">
        <v>2455</v>
      </c>
      <c r="N7296" s="788" t="s">
        <v>8107</v>
      </c>
    </row>
    <row r="7297" spans="1:14" ht="15">
      <c r="A7297" s="282">
        <v>45987</v>
      </c>
      <c r="B7297" s="55" t="s">
        <v>8375</v>
      </c>
      <c r="C7297" s="786">
        <v>83843</v>
      </c>
      <c r="D7297" s="786" t="s">
        <v>5685</v>
      </c>
      <c r="E7297" s="786">
        <v>120</v>
      </c>
      <c r="F7297" s="786">
        <v>4010</v>
      </c>
      <c r="G7297" s="786" t="s">
        <v>4930</v>
      </c>
      <c r="H7297" s="786" t="s">
        <v>1573</v>
      </c>
      <c r="J7297" s="786">
        <v>1</v>
      </c>
      <c r="K7297" s="786">
        <v>16.53</v>
      </c>
      <c r="L7297" s="786">
        <v>16.53</v>
      </c>
      <c r="M7297" s="55" t="s">
        <v>2455</v>
      </c>
      <c r="N7297" s="788" t="s">
        <v>8107</v>
      </c>
    </row>
    <row r="7298" spans="1:14" ht="15">
      <c r="A7298" s="282">
        <v>45987</v>
      </c>
      <c r="B7298" s="55" t="s">
        <v>8375</v>
      </c>
      <c r="C7298" s="784">
        <v>81423</v>
      </c>
      <c r="D7298" s="784">
        <v>989</v>
      </c>
      <c r="E7298" s="784">
        <v>70</v>
      </c>
      <c r="F7298" s="784">
        <v>4010</v>
      </c>
      <c r="G7298" s="784" t="s">
        <v>4934</v>
      </c>
      <c r="H7298" s="784" t="s">
        <v>1573</v>
      </c>
      <c r="J7298" s="784">
        <v>1</v>
      </c>
      <c r="K7298" s="784">
        <v>6.66</v>
      </c>
      <c r="L7298" s="784">
        <v>6.66</v>
      </c>
      <c r="M7298" s="55" t="s">
        <v>2455</v>
      </c>
      <c r="N7298" s="788" t="s">
        <v>8107</v>
      </c>
    </row>
    <row r="7299" spans="1:14" ht="15">
      <c r="A7299" s="282">
        <v>45987</v>
      </c>
      <c r="B7299" s="55" t="s">
        <v>8375</v>
      </c>
      <c r="C7299" s="786">
        <v>81939</v>
      </c>
      <c r="D7299" s="786" t="s">
        <v>5926</v>
      </c>
      <c r="E7299" s="786">
        <v>100</v>
      </c>
      <c r="F7299" s="786">
        <v>4010</v>
      </c>
      <c r="G7299" s="786" t="s">
        <v>4936</v>
      </c>
      <c r="H7299" s="786" t="s">
        <v>1573</v>
      </c>
      <c r="J7299" s="786">
        <v>1</v>
      </c>
      <c r="K7299" s="786">
        <v>9.94</v>
      </c>
      <c r="L7299" s="786">
        <v>9.94</v>
      </c>
      <c r="M7299" s="55" t="s">
        <v>2455</v>
      </c>
      <c r="N7299" s="788" t="s">
        <v>8107</v>
      </c>
    </row>
    <row r="7300" spans="1:14" ht="15">
      <c r="A7300" s="282">
        <v>45987</v>
      </c>
      <c r="B7300" s="55" t="s">
        <v>8375</v>
      </c>
      <c r="C7300" s="784">
        <v>64956</v>
      </c>
      <c r="D7300" s="784" t="s">
        <v>5862</v>
      </c>
      <c r="E7300" s="784">
        <v>130</v>
      </c>
      <c r="F7300" s="784">
        <v>4010</v>
      </c>
      <c r="G7300" s="784" t="s">
        <v>8379</v>
      </c>
      <c r="H7300" s="784" t="s">
        <v>1573</v>
      </c>
      <c r="J7300" s="784">
        <v>1</v>
      </c>
      <c r="K7300" s="784">
        <v>5.41</v>
      </c>
      <c r="L7300" s="784">
        <v>5.41</v>
      </c>
      <c r="M7300" s="55" t="s">
        <v>2455</v>
      </c>
      <c r="N7300" s="788" t="s">
        <v>8107</v>
      </c>
    </row>
    <row r="7301" spans="1:14" ht="15">
      <c r="A7301" s="282">
        <v>45987</v>
      </c>
      <c r="B7301" s="55" t="s">
        <v>8375</v>
      </c>
      <c r="C7301" s="786">
        <v>81127</v>
      </c>
      <c r="D7301" s="786" t="s">
        <v>8006</v>
      </c>
      <c r="E7301" s="786">
        <v>75</v>
      </c>
      <c r="F7301" s="786">
        <v>4010</v>
      </c>
      <c r="G7301" s="786" t="s">
        <v>8380</v>
      </c>
      <c r="H7301" s="786" t="s">
        <v>1573</v>
      </c>
      <c r="J7301" s="786">
        <v>1</v>
      </c>
      <c r="K7301" s="786">
        <v>11.28</v>
      </c>
      <c r="L7301" s="786">
        <v>11.28</v>
      </c>
      <c r="M7301" s="55" t="s">
        <v>2455</v>
      </c>
      <c r="N7301" s="788" t="s">
        <v>8107</v>
      </c>
    </row>
    <row r="7302" spans="1:14" ht="15">
      <c r="A7302" s="282">
        <v>45987</v>
      </c>
      <c r="B7302" s="55" t="s">
        <v>8375</v>
      </c>
      <c r="C7302" s="784">
        <v>83643</v>
      </c>
      <c r="D7302" s="784" t="s">
        <v>6086</v>
      </c>
      <c r="E7302" s="784" t="s">
        <v>441</v>
      </c>
      <c r="F7302" s="784">
        <v>4010</v>
      </c>
      <c r="G7302" s="784" t="s">
        <v>8381</v>
      </c>
      <c r="H7302" s="784" t="s">
        <v>1573</v>
      </c>
      <c r="J7302" s="784">
        <v>1</v>
      </c>
      <c r="K7302" s="784">
        <v>23.05</v>
      </c>
      <c r="L7302" s="784">
        <v>23.05</v>
      </c>
      <c r="M7302" s="55" t="s">
        <v>2455</v>
      </c>
      <c r="N7302" s="788" t="s">
        <v>8107</v>
      </c>
    </row>
    <row r="7303" spans="1:14" ht="15">
      <c r="A7303" s="282">
        <v>45987</v>
      </c>
      <c r="B7303" s="55" t="s">
        <v>8375</v>
      </c>
      <c r="C7303" s="786">
        <v>83436</v>
      </c>
      <c r="D7303" s="786" t="s">
        <v>7162</v>
      </c>
      <c r="E7303" s="786">
        <v>100</v>
      </c>
      <c r="F7303" s="786">
        <v>4010</v>
      </c>
      <c r="G7303" s="786" t="s">
        <v>8382</v>
      </c>
      <c r="H7303" s="786" t="s">
        <v>1573</v>
      </c>
      <c r="J7303" s="786">
        <v>1</v>
      </c>
      <c r="K7303" s="786">
        <v>4.28</v>
      </c>
      <c r="L7303" s="786">
        <v>4.28</v>
      </c>
      <c r="M7303" s="55" t="s">
        <v>2455</v>
      </c>
      <c r="N7303" s="788" t="s">
        <v>8107</v>
      </c>
    </row>
    <row r="7304" spans="1:14" ht="15">
      <c r="A7304" s="282">
        <v>45987</v>
      </c>
      <c r="B7304" s="55" t="s">
        <v>8375</v>
      </c>
      <c r="C7304" s="784">
        <v>68116</v>
      </c>
      <c r="D7304" s="784" t="s">
        <v>5310</v>
      </c>
      <c r="E7304" s="784">
        <v>85</v>
      </c>
      <c r="F7304" s="784">
        <v>4010</v>
      </c>
      <c r="G7304" s="784" t="s">
        <v>8383</v>
      </c>
      <c r="H7304" s="784" t="s">
        <v>1573</v>
      </c>
      <c r="J7304" s="784">
        <v>1</v>
      </c>
      <c r="K7304" s="784">
        <v>6.72</v>
      </c>
      <c r="L7304" s="784">
        <v>6.72</v>
      </c>
      <c r="M7304" s="55" t="s">
        <v>2455</v>
      </c>
      <c r="N7304" s="788" t="s">
        <v>8107</v>
      </c>
    </row>
    <row r="7305" spans="1:14" ht="15">
      <c r="A7305" s="282">
        <v>45987</v>
      </c>
      <c r="B7305" s="55" t="s">
        <v>8375</v>
      </c>
      <c r="C7305" s="786">
        <v>52399</v>
      </c>
      <c r="D7305" s="786" t="s">
        <v>2560</v>
      </c>
      <c r="E7305" s="786" t="s">
        <v>2061</v>
      </c>
      <c r="F7305" s="786">
        <v>4010</v>
      </c>
      <c r="G7305" s="786" t="s">
        <v>7845</v>
      </c>
      <c r="H7305" s="786" t="s">
        <v>1573</v>
      </c>
      <c r="J7305" s="786">
        <v>1</v>
      </c>
      <c r="K7305" s="786">
        <v>5.96</v>
      </c>
      <c r="L7305" s="786">
        <v>5.96</v>
      </c>
      <c r="M7305" s="55" t="s">
        <v>2455</v>
      </c>
      <c r="N7305" s="788" t="s">
        <v>8107</v>
      </c>
    </row>
    <row r="7306" spans="1:14" ht="15">
      <c r="A7306" s="282">
        <v>45987</v>
      </c>
      <c r="B7306" s="55" t="s">
        <v>8375</v>
      </c>
      <c r="C7306" s="784">
        <v>83319</v>
      </c>
      <c r="D7306" s="784" t="s">
        <v>5850</v>
      </c>
      <c r="E7306" s="784">
        <v>100</v>
      </c>
      <c r="F7306" s="784">
        <v>4010</v>
      </c>
      <c r="G7306" s="784" t="s">
        <v>8384</v>
      </c>
      <c r="H7306" s="784" t="s">
        <v>1573</v>
      </c>
      <c r="J7306" s="784">
        <v>1</v>
      </c>
      <c r="K7306" s="784">
        <v>13.42</v>
      </c>
      <c r="L7306" s="784">
        <v>13.42</v>
      </c>
      <c r="M7306" s="55" t="s">
        <v>2455</v>
      </c>
      <c r="N7306" s="788" t="s">
        <v>8107</v>
      </c>
    </row>
    <row r="7307" spans="1:14" ht="15">
      <c r="A7307" s="282">
        <v>45987</v>
      </c>
      <c r="B7307" s="55" t="s">
        <v>8375</v>
      </c>
      <c r="C7307" s="786">
        <v>82027</v>
      </c>
      <c r="D7307" s="786" t="s">
        <v>2560</v>
      </c>
      <c r="E7307" s="786">
        <v>120</v>
      </c>
      <c r="F7307" s="786">
        <v>4010</v>
      </c>
      <c r="G7307" s="786" t="s">
        <v>3663</v>
      </c>
      <c r="H7307" s="786" t="s">
        <v>1573</v>
      </c>
      <c r="J7307" s="786">
        <v>1</v>
      </c>
      <c r="K7307" s="786">
        <v>7.83</v>
      </c>
      <c r="L7307" s="786">
        <v>7.83</v>
      </c>
      <c r="M7307" s="55" t="s">
        <v>2455</v>
      </c>
      <c r="N7307" s="788" t="s">
        <v>8107</v>
      </c>
    </row>
    <row r="7308" spans="1:14" ht="15">
      <c r="A7308" s="282">
        <v>45987</v>
      </c>
      <c r="B7308" s="55" t="s">
        <v>8375</v>
      </c>
      <c r="C7308" s="784">
        <v>81076</v>
      </c>
      <c r="D7308" s="784" t="s">
        <v>7348</v>
      </c>
      <c r="E7308" s="784">
        <v>85</v>
      </c>
      <c r="F7308" s="784">
        <v>4010</v>
      </c>
      <c r="G7308" s="784" t="s">
        <v>8385</v>
      </c>
      <c r="H7308" s="784" t="s">
        <v>1573</v>
      </c>
      <c r="J7308" s="784">
        <v>1</v>
      </c>
      <c r="K7308" s="784">
        <v>14.77</v>
      </c>
      <c r="L7308" s="784">
        <v>14.77</v>
      </c>
      <c r="M7308" s="55" t="s">
        <v>2455</v>
      </c>
      <c r="N7308" s="788" t="s">
        <v>8107</v>
      </c>
    </row>
    <row r="7309" spans="1:14" ht="15">
      <c r="A7309" s="282">
        <v>45987</v>
      </c>
      <c r="B7309" s="55" t="s">
        <v>8375</v>
      </c>
      <c r="C7309" s="786">
        <v>83635</v>
      </c>
      <c r="D7309" s="786" t="s">
        <v>5955</v>
      </c>
      <c r="E7309" s="786">
        <v>120</v>
      </c>
      <c r="F7309" s="786">
        <v>4010</v>
      </c>
      <c r="G7309" s="786" t="s">
        <v>8386</v>
      </c>
      <c r="H7309" s="786" t="s">
        <v>1573</v>
      </c>
      <c r="J7309" s="786">
        <v>1</v>
      </c>
      <c r="K7309" s="786">
        <v>9.67</v>
      </c>
      <c r="L7309" s="786">
        <v>9.67</v>
      </c>
      <c r="M7309" s="55" t="s">
        <v>2455</v>
      </c>
      <c r="N7309" s="788" t="s">
        <v>8107</v>
      </c>
    </row>
    <row r="7310" spans="1:14" ht="15">
      <c r="A7310" s="282">
        <v>45987</v>
      </c>
      <c r="B7310" s="55" t="s">
        <v>8375</v>
      </c>
      <c r="C7310" s="784">
        <v>83643</v>
      </c>
      <c r="D7310" s="784" t="s">
        <v>2336</v>
      </c>
      <c r="E7310" s="784" t="s">
        <v>289</v>
      </c>
      <c r="F7310" s="784">
        <v>4010</v>
      </c>
      <c r="G7310" s="784" t="s">
        <v>8387</v>
      </c>
      <c r="H7310" s="784" t="s">
        <v>1573</v>
      </c>
      <c r="J7310" s="784">
        <v>1</v>
      </c>
      <c r="K7310" s="784">
        <v>23.52</v>
      </c>
      <c r="L7310" s="784">
        <v>23.52</v>
      </c>
      <c r="M7310" s="55" t="s">
        <v>2455</v>
      </c>
      <c r="N7310" s="788" t="s">
        <v>8107</v>
      </c>
    </row>
    <row r="7311" spans="1:14" ht="15">
      <c r="A7311" s="282">
        <v>45987</v>
      </c>
      <c r="B7311" s="55" t="s">
        <v>8375</v>
      </c>
      <c r="C7311" s="786">
        <v>83402</v>
      </c>
      <c r="D7311" s="786" t="s">
        <v>5563</v>
      </c>
      <c r="E7311" s="786">
        <v>50</v>
      </c>
      <c r="F7311" s="786">
        <v>4010</v>
      </c>
      <c r="G7311" s="786" t="s">
        <v>8388</v>
      </c>
      <c r="H7311" s="786" t="s">
        <v>1573</v>
      </c>
      <c r="J7311" s="786">
        <v>1</v>
      </c>
      <c r="K7311" s="786">
        <v>5.53</v>
      </c>
      <c r="L7311" s="786">
        <v>5.53</v>
      </c>
      <c r="M7311" s="55" t="s">
        <v>2455</v>
      </c>
      <c r="N7311" s="788" t="s">
        <v>8107</v>
      </c>
    </row>
    <row r="7312" spans="1:14" ht="15">
      <c r="A7312" s="282">
        <v>45987</v>
      </c>
      <c r="B7312" s="55" t="s">
        <v>8375</v>
      </c>
      <c r="C7312" s="784">
        <v>83807</v>
      </c>
      <c r="D7312" s="784">
        <v>876</v>
      </c>
      <c r="E7312" s="784">
        <v>60</v>
      </c>
      <c r="F7312" s="784">
        <v>4010</v>
      </c>
      <c r="G7312" s="784" t="s">
        <v>4944</v>
      </c>
      <c r="H7312" s="784" t="s">
        <v>1573</v>
      </c>
      <c r="J7312" s="784">
        <v>1</v>
      </c>
      <c r="K7312" s="784">
        <v>16.2</v>
      </c>
      <c r="L7312" s="784">
        <v>16.2</v>
      </c>
      <c r="M7312" s="55" t="s">
        <v>2455</v>
      </c>
      <c r="N7312" s="788" t="s">
        <v>8107</v>
      </c>
    </row>
    <row r="7313" spans="1:14" ht="15">
      <c r="A7313" s="282">
        <v>45987</v>
      </c>
      <c r="B7313" s="55" t="s">
        <v>8375</v>
      </c>
      <c r="C7313" s="786">
        <v>83615</v>
      </c>
      <c r="D7313" s="786" t="s">
        <v>7570</v>
      </c>
      <c r="E7313" s="786" t="s">
        <v>2230</v>
      </c>
      <c r="F7313" s="786">
        <v>4010</v>
      </c>
      <c r="G7313" s="786" t="s">
        <v>8389</v>
      </c>
      <c r="H7313" s="786" t="s">
        <v>1573</v>
      </c>
      <c r="J7313" s="786">
        <v>1</v>
      </c>
      <c r="K7313" s="786">
        <v>31.47</v>
      </c>
      <c r="L7313" s="786">
        <v>31.47</v>
      </c>
      <c r="M7313" s="55" t="s">
        <v>2455</v>
      </c>
      <c r="N7313" s="788" t="s">
        <v>8107</v>
      </c>
    </row>
    <row r="7314" spans="1:14" ht="15">
      <c r="A7314" s="282">
        <v>45987</v>
      </c>
      <c r="B7314" s="55" t="s">
        <v>8375</v>
      </c>
      <c r="C7314" s="784">
        <v>59852</v>
      </c>
      <c r="D7314" s="784" t="s">
        <v>2408</v>
      </c>
      <c r="E7314" s="784">
        <v>130</v>
      </c>
      <c r="F7314" s="784">
        <v>4010</v>
      </c>
      <c r="G7314" s="784" t="s">
        <v>8390</v>
      </c>
      <c r="H7314" s="784" t="s">
        <v>1573</v>
      </c>
      <c r="J7314" s="784">
        <v>1</v>
      </c>
      <c r="K7314" s="784">
        <v>6.49</v>
      </c>
      <c r="L7314" s="784">
        <v>6.49</v>
      </c>
      <c r="M7314" s="55" t="s">
        <v>2455</v>
      </c>
      <c r="N7314" s="788" t="s">
        <v>8107</v>
      </c>
    </row>
    <row r="7315" spans="1:14" ht="15">
      <c r="A7315" s="282">
        <v>45987</v>
      </c>
      <c r="B7315" s="55" t="s">
        <v>8375</v>
      </c>
      <c r="C7315" s="786">
        <v>83398</v>
      </c>
      <c r="D7315" s="786" t="s">
        <v>5914</v>
      </c>
      <c r="E7315" s="786">
        <v>75</v>
      </c>
      <c r="F7315" s="786">
        <v>4010</v>
      </c>
      <c r="G7315" s="786" t="s">
        <v>8145</v>
      </c>
      <c r="H7315" s="786" t="s">
        <v>1573</v>
      </c>
      <c r="J7315" s="786">
        <v>1</v>
      </c>
      <c r="K7315" s="786">
        <v>5.53</v>
      </c>
      <c r="L7315" s="786">
        <v>5.53</v>
      </c>
      <c r="M7315" s="55" t="s">
        <v>2455</v>
      </c>
      <c r="N7315" s="788" t="s">
        <v>8107</v>
      </c>
    </row>
    <row r="7316" spans="1:14" ht="15">
      <c r="A7316" s="282">
        <v>45987</v>
      </c>
      <c r="B7316" s="55" t="s">
        <v>8375</v>
      </c>
      <c r="C7316" s="784">
        <v>83402</v>
      </c>
      <c r="D7316" s="784" t="s">
        <v>6849</v>
      </c>
      <c r="E7316" s="784">
        <v>50</v>
      </c>
      <c r="F7316" s="784">
        <v>4010</v>
      </c>
      <c r="G7316" s="784" t="s">
        <v>8391</v>
      </c>
      <c r="H7316" s="784" t="s">
        <v>1573</v>
      </c>
      <c r="J7316" s="784">
        <v>1</v>
      </c>
      <c r="K7316" s="784">
        <v>5.58</v>
      </c>
      <c r="L7316" s="784">
        <v>5.58</v>
      </c>
      <c r="M7316" s="55" t="s">
        <v>2455</v>
      </c>
      <c r="N7316" s="788" t="s">
        <v>8107</v>
      </c>
    </row>
    <row r="7317" spans="1:14" ht="15">
      <c r="A7317" s="282">
        <v>45987</v>
      </c>
      <c r="B7317" s="55" t="s">
        <v>8375</v>
      </c>
      <c r="C7317" s="786">
        <v>83816</v>
      </c>
      <c r="D7317" s="786" t="s">
        <v>7230</v>
      </c>
      <c r="E7317" s="786" t="s">
        <v>441</v>
      </c>
      <c r="F7317" s="786">
        <v>4010</v>
      </c>
      <c r="G7317" s="786" t="s">
        <v>8392</v>
      </c>
      <c r="H7317" s="786" t="s">
        <v>1573</v>
      </c>
      <c r="J7317" s="786">
        <v>1</v>
      </c>
      <c r="K7317" s="786">
        <v>13.42</v>
      </c>
      <c r="L7317" s="786">
        <v>13.42</v>
      </c>
      <c r="M7317" s="55" t="s">
        <v>2455</v>
      </c>
      <c r="N7317" s="788" t="s">
        <v>8107</v>
      </c>
    </row>
    <row r="7318" spans="1:14" ht="15">
      <c r="A7318" s="282">
        <v>45987</v>
      </c>
      <c r="B7318" s="55" t="s">
        <v>8375</v>
      </c>
      <c r="C7318" s="784">
        <v>80039</v>
      </c>
      <c r="D7318" s="784" t="s">
        <v>2653</v>
      </c>
      <c r="E7318" s="784" t="s">
        <v>2061</v>
      </c>
      <c r="F7318" s="784">
        <v>4010</v>
      </c>
      <c r="G7318" s="784" t="s">
        <v>8393</v>
      </c>
      <c r="H7318" s="784" t="s">
        <v>1573</v>
      </c>
      <c r="J7318" s="784">
        <v>1</v>
      </c>
      <c r="K7318" s="784">
        <v>10.08</v>
      </c>
      <c r="L7318" s="784">
        <v>10.08</v>
      </c>
      <c r="M7318" s="55" t="s">
        <v>2455</v>
      </c>
      <c r="N7318" s="788" t="s">
        <v>8107</v>
      </c>
    </row>
    <row r="7319" spans="1:14" ht="15">
      <c r="A7319" s="282">
        <v>45987</v>
      </c>
      <c r="B7319" s="55" t="s">
        <v>8375</v>
      </c>
      <c r="C7319" s="786">
        <v>83244</v>
      </c>
      <c r="D7319" s="786" t="s">
        <v>4300</v>
      </c>
      <c r="E7319" s="786">
        <v>110</v>
      </c>
      <c r="F7319" s="786">
        <v>4010</v>
      </c>
      <c r="G7319" s="786" t="s">
        <v>8394</v>
      </c>
      <c r="H7319" s="786" t="s">
        <v>1573</v>
      </c>
      <c r="J7319" s="786">
        <v>1</v>
      </c>
      <c r="K7319" s="786">
        <v>9.6300000000000008</v>
      </c>
      <c r="L7319" s="786">
        <v>9.6300000000000008</v>
      </c>
      <c r="M7319" s="55" t="s">
        <v>2455</v>
      </c>
      <c r="N7319" s="788" t="s">
        <v>8107</v>
      </c>
    </row>
    <row r="7320" spans="1:14" ht="15">
      <c r="A7320" s="282">
        <v>45987</v>
      </c>
      <c r="B7320" s="55" t="s">
        <v>8375</v>
      </c>
      <c r="C7320" s="784">
        <v>83248</v>
      </c>
      <c r="D7320" s="784" t="s">
        <v>4300</v>
      </c>
      <c r="E7320" s="784">
        <v>100</v>
      </c>
      <c r="F7320" s="784">
        <v>4010</v>
      </c>
      <c r="G7320" s="784" t="s">
        <v>8395</v>
      </c>
      <c r="H7320" s="784" t="s">
        <v>1573</v>
      </c>
      <c r="J7320" s="784">
        <v>1</v>
      </c>
      <c r="K7320" s="784">
        <v>8.0299999999999994</v>
      </c>
      <c r="L7320" s="784">
        <v>8.0299999999999994</v>
      </c>
      <c r="M7320" s="55" t="s">
        <v>2455</v>
      </c>
      <c r="N7320" s="788" t="s">
        <v>8107</v>
      </c>
    </row>
    <row r="7321" spans="1:14" ht="15">
      <c r="A7321" s="282">
        <v>45987</v>
      </c>
      <c r="B7321" s="55" t="s">
        <v>8375</v>
      </c>
      <c r="C7321" s="786">
        <v>83403</v>
      </c>
      <c r="D7321" s="786" t="s">
        <v>7151</v>
      </c>
      <c r="E7321" s="786">
        <v>50</v>
      </c>
      <c r="F7321" s="786">
        <v>4010</v>
      </c>
      <c r="G7321" s="786" t="s">
        <v>8396</v>
      </c>
      <c r="H7321" s="786" t="s">
        <v>1573</v>
      </c>
      <c r="J7321" s="786">
        <v>1</v>
      </c>
      <c r="K7321" s="786">
        <v>7.52</v>
      </c>
      <c r="L7321" s="786">
        <v>7.52</v>
      </c>
      <c r="M7321" s="55" t="s">
        <v>2455</v>
      </c>
      <c r="N7321" s="788" t="s">
        <v>8107</v>
      </c>
    </row>
    <row r="7322" spans="1:14" ht="15">
      <c r="A7322" s="282">
        <v>45987</v>
      </c>
      <c r="B7322" s="55" t="s">
        <v>8375</v>
      </c>
      <c r="C7322" s="784">
        <v>83553</v>
      </c>
      <c r="D7322" s="784" t="s">
        <v>2710</v>
      </c>
      <c r="E7322" s="784" t="s">
        <v>441</v>
      </c>
      <c r="F7322" s="784">
        <v>4010</v>
      </c>
      <c r="G7322" s="784" t="s">
        <v>7219</v>
      </c>
      <c r="H7322" s="784" t="s">
        <v>1573</v>
      </c>
      <c r="J7322" s="784">
        <v>1</v>
      </c>
      <c r="K7322" s="784">
        <v>16.04</v>
      </c>
      <c r="L7322" s="784">
        <v>16.04</v>
      </c>
      <c r="M7322" s="55" t="s">
        <v>2455</v>
      </c>
      <c r="N7322" s="788" t="s">
        <v>8107</v>
      </c>
    </row>
    <row r="7323" spans="1:14" ht="15">
      <c r="A7323" s="282">
        <v>45987</v>
      </c>
      <c r="B7323" s="55" t="s">
        <v>8375</v>
      </c>
      <c r="C7323" s="786">
        <v>47052</v>
      </c>
      <c r="D7323" s="786" t="s">
        <v>2366</v>
      </c>
      <c r="E7323" s="786">
        <v>110</v>
      </c>
      <c r="F7323" s="786">
        <v>4010</v>
      </c>
      <c r="G7323" s="786" t="s">
        <v>5687</v>
      </c>
      <c r="H7323" s="786" t="s">
        <v>1573</v>
      </c>
      <c r="J7323" s="786">
        <v>1</v>
      </c>
      <c r="K7323" s="786">
        <v>8.09</v>
      </c>
      <c r="L7323" s="786">
        <v>8.09</v>
      </c>
      <c r="M7323" s="55" t="s">
        <v>2455</v>
      </c>
      <c r="N7323" s="788" t="s">
        <v>8107</v>
      </c>
    </row>
    <row r="7324" spans="1:14" ht="15">
      <c r="A7324" s="282">
        <v>45987</v>
      </c>
      <c r="B7324" s="55" t="s">
        <v>8375</v>
      </c>
      <c r="C7324" s="784">
        <v>83020</v>
      </c>
      <c r="D7324" s="784" t="s">
        <v>2292</v>
      </c>
      <c r="E7324" s="784">
        <v>110</v>
      </c>
      <c r="F7324" s="784">
        <v>4010</v>
      </c>
      <c r="G7324" s="784" t="s">
        <v>8397</v>
      </c>
      <c r="H7324" s="784" t="s">
        <v>1573</v>
      </c>
      <c r="J7324" s="784">
        <v>1</v>
      </c>
      <c r="K7324" s="784">
        <v>7.71</v>
      </c>
      <c r="L7324" s="784">
        <v>7.71</v>
      </c>
      <c r="M7324" s="55" t="s">
        <v>2455</v>
      </c>
      <c r="N7324" s="788" t="s">
        <v>8107</v>
      </c>
    </row>
    <row r="7325" spans="1:14" ht="15">
      <c r="A7325" s="282">
        <v>45987</v>
      </c>
      <c r="B7325" s="55" t="s">
        <v>8375</v>
      </c>
      <c r="C7325" s="786">
        <v>59852</v>
      </c>
      <c r="D7325" s="786" t="s">
        <v>2988</v>
      </c>
      <c r="E7325" s="786">
        <v>140</v>
      </c>
      <c r="F7325" s="786">
        <v>4010</v>
      </c>
      <c r="G7325" s="786" t="s">
        <v>4946</v>
      </c>
      <c r="H7325" s="786" t="s">
        <v>1573</v>
      </c>
      <c r="J7325" s="786">
        <v>2</v>
      </c>
      <c r="K7325" s="786">
        <v>6.82</v>
      </c>
      <c r="L7325" s="786">
        <v>13.64</v>
      </c>
      <c r="M7325" s="55" t="s">
        <v>2455</v>
      </c>
      <c r="N7325" s="788" t="s">
        <v>8107</v>
      </c>
    </row>
    <row r="7326" spans="1:14" ht="15">
      <c r="A7326" s="282">
        <v>45987</v>
      </c>
      <c r="B7326" s="55" t="s">
        <v>8375</v>
      </c>
      <c r="C7326" s="784">
        <v>82330</v>
      </c>
      <c r="D7326" s="784" t="s">
        <v>7477</v>
      </c>
      <c r="E7326" s="784">
        <v>110</v>
      </c>
      <c r="F7326" s="784">
        <v>4010</v>
      </c>
      <c r="G7326" s="784" t="s">
        <v>8398</v>
      </c>
      <c r="H7326" s="784" t="s">
        <v>1573</v>
      </c>
      <c r="J7326" s="784">
        <v>1</v>
      </c>
      <c r="K7326" s="784">
        <v>18.77</v>
      </c>
      <c r="L7326" s="784">
        <v>18.77</v>
      </c>
      <c r="M7326" s="55" t="s">
        <v>2455</v>
      </c>
      <c r="N7326" s="788" t="s">
        <v>8107</v>
      </c>
    </row>
    <row r="7327" spans="1:14" ht="15">
      <c r="A7327" s="282">
        <v>45987</v>
      </c>
      <c r="B7327" s="55" t="s">
        <v>8375</v>
      </c>
      <c r="C7327" s="786">
        <v>83340</v>
      </c>
      <c r="D7327" s="786" t="s">
        <v>2280</v>
      </c>
      <c r="E7327" s="786">
        <v>70</v>
      </c>
      <c r="F7327" s="786">
        <v>4010</v>
      </c>
      <c r="G7327" s="786" t="s">
        <v>8399</v>
      </c>
      <c r="H7327" s="786" t="s">
        <v>1573</v>
      </c>
      <c r="J7327" s="786">
        <v>1</v>
      </c>
      <c r="K7327" s="786">
        <v>4.04</v>
      </c>
      <c r="L7327" s="786">
        <v>4.04</v>
      </c>
      <c r="M7327" s="55" t="s">
        <v>2455</v>
      </c>
      <c r="N7327" s="788" t="s">
        <v>8107</v>
      </c>
    </row>
    <row r="7328" spans="1:14" ht="15">
      <c r="A7328" s="282">
        <v>45987</v>
      </c>
      <c r="B7328" s="55" t="s">
        <v>8375</v>
      </c>
      <c r="C7328" s="784">
        <v>67521</v>
      </c>
      <c r="D7328" s="784" t="s">
        <v>8400</v>
      </c>
      <c r="E7328" s="784">
        <v>110</v>
      </c>
      <c r="F7328" s="784">
        <v>4010</v>
      </c>
      <c r="G7328" s="784" t="s">
        <v>8401</v>
      </c>
      <c r="H7328" s="784" t="s">
        <v>1573</v>
      </c>
      <c r="J7328" s="784">
        <v>1</v>
      </c>
      <c r="K7328" s="784">
        <v>6.68</v>
      </c>
      <c r="L7328" s="784">
        <v>6.68</v>
      </c>
      <c r="M7328" s="55" t="s">
        <v>2455</v>
      </c>
      <c r="N7328" s="788" t="s">
        <v>8107</v>
      </c>
    </row>
    <row r="7329" spans="1:14" ht="15">
      <c r="A7329" s="282">
        <v>45987</v>
      </c>
      <c r="B7329" s="55" t="s">
        <v>8375</v>
      </c>
      <c r="C7329" s="786">
        <v>83815</v>
      </c>
      <c r="D7329" s="786" t="s">
        <v>7445</v>
      </c>
      <c r="E7329" s="786">
        <v>100</v>
      </c>
      <c r="F7329" s="786">
        <v>4010</v>
      </c>
      <c r="G7329" s="786" t="s">
        <v>6932</v>
      </c>
      <c r="H7329" s="786" t="s">
        <v>1573</v>
      </c>
      <c r="J7329" s="786">
        <v>1</v>
      </c>
      <c r="K7329" s="786">
        <v>8.14</v>
      </c>
      <c r="L7329" s="786">
        <v>8.14</v>
      </c>
      <c r="M7329" s="55" t="s">
        <v>2455</v>
      </c>
      <c r="N7329" s="788" t="s">
        <v>8107</v>
      </c>
    </row>
    <row r="7330" spans="1:14" ht="15">
      <c r="A7330" s="282">
        <v>45987</v>
      </c>
      <c r="B7330" s="55" t="s">
        <v>8375</v>
      </c>
      <c r="C7330" s="784">
        <v>83646</v>
      </c>
      <c r="D7330" s="784" t="s">
        <v>2988</v>
      </c>
      <c r="E7330" s="784">
        <v>50</v>
      </c>
      <c r="F7330" s="784">
        <v>4010</v>
      </c>
      <c r="G7330" s="784" t="s">
        <v>8402</v>
      </c>
      <c r="H7330" s="784" t="s">
        <v>1573</v>
      </c>
      <c r="J7330" s="784">
        <v>1</v>
      </c>
      <c r="K7330" s="784">
        <v>6.77</v>
      </c>
      <c r="L7330" s="784">
        <v>6.77</v>
      </c>
      <c r="M7330" s="55" t="s">
        <v>2455</v>
      </c>
      <c r="N7330" s="788" t="s">
        <v>8107</v>
      </c>
    </row>
    <row r="7331" spans="1:14" ht="15">
      <c r="A7331" s="282">
        <v>45987</v>
      </c>
      <c r="B7331" s="55" t="s">
        <v>8375</v>
      </c>
      <c r="C7331" s="786">
        <v>50265</v>
      </c>
      <c r="D7331" s="786" t="s">
        <v>2255</v>
      </c>
      <c r="E7331" s="786" t="s">
        <v>2061</v>
      </c>
      <c r="F7331" s="786">
        <v>4010</v>
      </c>
      <c r="G7331" s="786" t="s">
        <v>8403</v>
      </c>
      <c r="H7331" s="786" t="s">
        <v>1573</v>
      </c>
      <c r="J7331" s="786">
        <v>1</v>
      </c>
      <c r="K7331" s="786">
        <v>4.37</v>
      </c>
      <c r="L7331" s="786">
        <v>4.37</v>
      </c>
      <c r="M7331" s="55" t="s">
        <v>2455</v>
      </c>
      <c r="N7331" s="788" t="s">
        <v>8107</v>
      </c>
    </row>
    <row r="7332" spans="1:14" ht="15">
      <c r="A7332" s="282">
        <v>45987</v>
      </c>
      <c r="B7332" s="55" t="s">
        <v>8375</v>
      </c>
      <c r="C7332" s="784">
        <v>83534</v>
      </c>
      <c r="D7332" s="784" t="s">
        <v>6925</v>
      </c>
      <c r="E7332" s="784">
        <v>80</v>
      </c>
      <c r="F7332" s="784">
        <v>4010</v>
      </c>
      <c r="G7332" s="784" t="s">
        <v>8404</v>
      </c>
      <c r="H7332" s="784" t="s">
        <v>1573</v>
      </c>
      <c r="J7332" s="784">
        <v>1</v>
      </c>
      <c r="K7332" s="784">
        <v>5.92</v>
      </c>
      <c r="L7332" s="784">
        <v>5.92</v>
      </c>
      <c r="M7332" s="55" t="s">
        <v>2455</v>
      </c>
      <c r="N7332" s="788" t="s">
        <v>8107</v>
      </c>
    </row>
    <row r="7333" spans="1:14" ht="15">
      <c r="A7333" s="282">
        <v>45987</v>
      </c>
      <c r="B7333" s="55" t="s">
        <v>8375</v>
      </c>
      <c r="C7333" s="786">
        <v>83928</v>
      </c>
      <c r="D7333" s="786" t="s">
        <v>8405</v>
      </c>
      <c r="E7333" s="786" t="s">
        <v>289</v>
      </c>
      <c r="F7333" s="786">
        <v>4010</v>
      </c>
      <c r="G7333" s="786" t="s">
        <v>8406</v>
      </c>
      <c r="H7333" s="786" t="s">
        <v>1573</v>
      </c>
      <c r="J7333" s="786">
        <v>1</v>
      </c>
      <c r="K7333" s="786">
        <v>17.3</v>
      </c>
      <c r="L7333" s="786">
        <v>17.3</v>
      </c>
      <c r="M7333" s="55" t="s">
        <v>2455</v>
      </c>
      <c r="N7333" s="788" t="s">
        <v>8107</v>
      </c>
    </row>
    <row r="7334" spans="1:14" ht="15">
      <c r="A7334" s="282">
        <v>45987</v>
      </c>
      <c r="B7334" s="55" t="s">
        <v>8375</v>
      </c>
      <c r="C7334" s="784">
        <v>82407</v>
      </c>
      <c r="D7334" s="784" t="s">
        <v>6092</v>
      </c>
      <c r="E7334" s="784">
        <v>100</v>
      </c>
      <c r="F7334" s="784">
        <v>4010</v>
      </c>
      <c r="G7334" s="784" t="s">
        <v>8407</v>
      </c>
      <c r="H7334" s="784" t="s">
        <v>1573</v>
      </c>
      <c r="J7334" s="784">
        <v>1</v>
      </c>
      <c r="K7334" s="784">
        <v>6.21</v>
      </c>
      <c r="L7334" s="784">
        <v>6.21</v>
      </c>
      <c r="M7334" s="55" t="s">
        <v>2455</v>
      </c>
      <c r="N7334" s="788" t="s">
        <v>8107</v>
      </c>
    </row>
    <row r="7335" spans="1:14" ht="15">
      <c r="A7335" s="282">
        <v>45987</v>
      </c>
      <c r="B7335" s="55" t="s">
        <v>8408</v>
      </c>
      <c r="C7335" s="784">
        <v>80376</v>
      </c>
      <c r="D7335" s="784">
        <v>609</v>
      </c>
      <c r="E7335" s="882">
        <v>45692</v>
      </c>
      <c r="F7335" s="784">
        <v>4010</v>
      </c>
      <c r="G7335" s="784" t="s">
        <v>8409</v>
      </c>
      <c r="H7335" s="784" t="s">
        <v>1573</v>
      </c>
      <c r="J7335" s="55">
        <v>-1</v>
      </c>
      <c r="K7335" s="791">
        <v>6.63</v>
      </c>
      <c r="L7335" s="791">
        <v>-6.63</v>
      </c>
      <c r="M7335" s="55" t="s">
        <v>2287</v>
      </c>
    </row>
    <row r="7336" spans="1:14" ht="15">
      <c r="A7336" s="282">
        <v>45987</v>
      </c>
      <c r="B7336" s="55" t="s">
        <v>8408</v>
      </c>
      <c r="C7336" s="786">
        <v>50763</v>
      </c>
      <c r="D7336" s="786" t="s">
        <v>5825</v>
      </c>
      <c r="E7336" s="786" t="s">
        <v>2061</v>
      </c>
      <c r="F7336" s="786">
        <v>4010</v>
      </c>
      <c r="G7336" s="786" t="s">
        <v>8198</v>
      </c>
      <c r="H7336" s="786" t="s">
        <v>1573</v>
      </c>
      <c r="J7336" s="55">
        <v>-1</v>
      </c>
      <c r="K7336" s="791">
        <v>3.88</v>
      </c>
      <c r="L7336" s="791">
        <v>-3.88</v>
      </c>
      <c r="M7336" s="55" t="s">
        <v>2287</v>
      </c>
    </row>
    <row r="7337" spans="1:14" ht="15">
      <c r="A7337" s="282">
        <v>45987</v>
      </c>
      <c r="B7337" s="55" t="s">
        <v>8408</v>
      </c>
      <c r="C7337" s="784">
        <v>82775</v>
      </c>
      <c r="D7337" s="784" t="s">
        <v>3014</v>
      </c>
      <c r="E7337" s="784">
        <v>150</v>
      </c>
      <c r="F7337" s="784">
        <v>4010</v>
      </c>
      <c r="G7337" s="784" t="s">
        <v>3322</v>
      </c>
      <c r="H7337" s="784" t="s">
        <v>1573</v>
      </c>
      <c r="J7337" s="55">
        <v>-1</v>
      </c>
      <c r="K7337" s="791">
        <v>5.51</v>
      </c>
      <c r="L7337" s="791">
        <v>-5.51</v>
      </c>
      <c r="M7337" s="55" t="s">
        <v>2287</v>
      </c>
    </row>
    <row r="7338" spans="1:14" ht="15">
      <c r="A7338" s="282">
        <v>45987</v>
      </c>
      <c r="B7338" s="55" t="s">
        <v>8408</v>
      </c>
      <c r="C7338" s="786">
        <v>67377</v>
      </c>
      <c r="D7338" s="786" t="s">
        <v>4880</v>
      </c>
      <c r="E7338" s="786">
        <v>90</v>
      </c>
      <c r="F7338" s="786">
        <v>4010</v>
      </c>
      <c r="G7338" s="786" t="s">
        <v>8410</v>
      </c>
      <c r="H7338" s="786" t="s">
        <v>1573</v>
      </c>
      <c r="J7338" s="55">
        <v>-1</v>
      </c>
      <c r="K7338" s="791">
        <v>3.81</v>
      </c>
      <c r="L7338" s="791">
        <v>-3.81</v>
      </c>
      <c r="M7338" s="55" t="s">
        <v>2287</v>
      </c>
    </row>
    <row r="7339" spans="1:14" ht="15">
      <c r="A7339" s="282">
        <v>45987</v>
      </c>
      <c r="B7339" s="55" t="s">
        <v>8411</v>
      </c>
      <c r="C7339" s="784">
        <v>83369</v>
      </c>
      <c r="D7339" s="784" t="s">
        <v>4300</v>
      </c>
      <c r="E7339" s="784">
        <v>90</v>
      </c>
      <c r="F7339" s="784">
        <v>4010</v>
      </c>
      <c r="G7339" s="784" t="s">
        <v>3796</v>
      </c>
      <c r="H7339" s="784" t="s">
        <v>1573</v>
      </c>
      <c r="I7339" s="797">
        <v>1</v>
      </c>
      <c r="J7339" s="784">
        <v>1</v>
      </c>
      <c r="K7339" s="784">
        <v>13.29</v>
      </c>
      <c r="L7339" s="793">
        <v>13.29</v>
      </c>
      <c r="M7339" s="55" t="s">
        <v>2455</v>
      </c>
    </row>
    <row r="7340" spans="1:14" ht="15">
      <c r="A7340" s="282">
        <v>45987</v>
      </c>
      <c r="B7340" s="55" t="s">
        <v>8411</v>
      </c>
      <c r="C7340" s="786">
        <v>83529</v>
      </c>
      <c r="D7340" s="786">
        <v>66</v>
      </c>
      <c r="E7340" s="786">
        <v>70</v>
      </c>
      <c r="F7340" s="786">
        <v>4010</v>
      </c>
      <c r="G7340" s="786" t="s">
        <v>3797</v>
      </c>
      <c r="H7340" s="786" t="s">
        <v>1573</v>
      </c>
      <c r="I7340" s="798">
        <v>1</v>
      </c>
      <c r="J7340" s="786">
        <v>1</v>
      </c>
      <c r="K7340" s="786">
        <v>9.94</v>
      </c>
      <c r="L7340" s="796">
        <v>9.94</v>
      </c>
      <c r="M7340" s="55" t="s">
        <v>2455</v>
      </c>
    </row>
    <row r="7341" spans="1:14" ht="15">
      <c r="A7341" s="282">
        <v>45987</v>
      </c>
      <c r="B7341" s="55" t="s">
        <v>8411</v>
      </c>
      <c r="C7341" s="784">
        <v>80441</v>
      </c>
      <c r="D7341" s="784" t="s">
        <v>2274</v>
      </c>
      <c r="E7341" s="784">
        <v>150</v>
      </c>
      <c r="F7341" s="784">
        <v>4010</v>
      </c>
      <c r="G7341" s="784" t="s">
        <v>3799</v>
      </c>
      <c r="H7341" s="784" t="s">
        <v>1573</v>
      </c>
      <c r="I7341" s="797">
        <v>1</v>
      </c>
      <c r="J7341" s="784">
        <v>1</v>
      </c>
      <c r="K7341" s="784">
        <v>7.65</v>
      </c>
      <c r="L7341" s="793">
        <v>7.65</v>
      </c>
      <c r="M7341" s="55" t="s">
        <v>2455</v>
      </c>
    </row>
    <row r="7342" spans="1:14" ht="15">
      <c r="A7342" s="282">
        <v>45987</v>
      </c>
      <c r="B7342" s="55" t="s">
        <v>8411</v>
      </c>
      <c r="C7342" s="786">
        <v>66936</v>
      </c>
      <c r="D7342" s="786" t="s">
        <v>6638</v>
      </c>
      <c r="E7342" s="786">
        <v>75</v>
      </c>
      <c r="F7342" s="786">
        <v>4010</v>
      </c>
      <c r="G7342" s="786" t="s">
        <v>3803</v>
      </c>
      <c r="H7342" s="786" t="s">
        <v>1573</v>
      </c>
      <c r="I7342" s="798">
        <v>1</v>
      </c>
      <c r="J7342" s="786">
        <v>1</v>
      </c>
      <c r="K7342" s="786">
        <v>7.56</v>
      </c>
      <c r="L7342" s="796">
        <v>7.56</v>
      </c>
      <c r="M7342" s="55" t="s">
        <v>2455</v>
      </c>
    </row>
    <row r="7343" spans="1:14" ht="15">
      <c r="A7343" s="282">
        <v>45987</v>
      </c>
      <c r="B7343" s="55" t="s">
        <v>8411</v>
      </c>
      <c r="C7343" s="784">
        <v>83016</v>
      </c>
      <c r="D7343" s="784" t="s">
        <v>2448</v>
      </c>
      <c r="E7343" s="784">
        <v>80</v>
      </c>
      <c r="F7343" s="784">
        <v>4010</v>
      </c>
      <c r="G7343" s="784" t="s">
        <v>3804</v>
      </c>
      <c r="H7343" s="784" t="s">
        <v>1573</v>
      </c>
      <c r="I7343" s="797">
        <v>1</v>
      </c>
      <c r="J7343" s="784">
        <v>1</v>
      </c>
      <c r="K7343" s="784">
        <v>4.42</v>
      </c>
      <c r="L7343" s="793">
        <v>4.42</v>
      </c>
      <c r="M7343" s="55" t="s">
        <v>2455</v>
      </c>
    </row>
    <row r="7344" spans="1:14" ht="15">
      <c r="A7344" s="282">
        <v>45987</v>
      </c>
      <c r="B7344" s="55" t="s">
        <v>8411</v>
      </c>
      <c r="C7344" s="786">
        <v>80441</v>
      </c>
      <c r="D7344" s="786">
        <v>179</v>
      </c>
      <c r="E7344" s="786">
        <v>110</v>
      </c>
      <c r="F7344" s="786">
        <v>4010</v>
      </c>
      <c r="G7344" s="786" t="s">
        <v>3806</v>
      </c>
      <c r="H7344" s="786" t="s">
        <v>1573</v>
      </c>
      <c r="I7344" s="798">
        <v>1</v>
      </c>
      <c r="J7344" s="786">
        <v>1</v>
      </c>
      <c r="K7344" s="786">
        <v>7.65</v>
      </c>
      <c r="L7344" s="796">
        <v>7.65</v>
      </c>
      <c r="M7344" s="55" t="s">
        <v>2455</v>
      </c>
    </row>
    <row r="7345" spans="1:13" ht="15">
      <c r="A7345" s="282">
        <v>45987</v>
      </c>
      <c r="B7345" s="55" t="s">
        <v>8411</v>
      </c>
      <c r="C7345" s="784">
        <v>83754</v>
      </c>
      <c r="D7345" s="784" t="s">
        <v>7059</v>
      </c>
      <c r="E7345" s="784">
        <v>80</v>
      </c>
      <c r="F7345" s="784">
        <v>4010</v>
      </c>
      <c r="G7345" s="784" t="s">
        <v>3807</v>
      </c>
      <c r="H7345" s="784" t="s">
        <v>1573</v>
      </c>
      <c r="I7345" s="797">
        <v>1</v>
      </c>
      <c r="J7345" s="784">
        <v>1</v>
      </c>
      <c r="K7345" s="784">
        <v>6.96</v>
      </c>
      <c r="L7345" s="793">
        <v>6.96</v>
      </c>
      <c r="M7345" s="55" t="s">
        <v>2455</v>
      </c>
    </row>
    <row r="7346" spans="1:13" ht="15">
      <c r="A7346" s="282">
        <v>45987</v>
      </c>
      <c r="B7346" s="55" t="s">
        <v>8411</v>
      </c>
      <c r="C7346" s="786">
        <v>82400</v>
      </c>
      <c r="D7346" s="786" t="s">
        <v>4880</v>
      </c>
      <c r="E7346" s="786">
        <v>120</v>
      </c>
      <c r="F7346" s="786">
        <v>4010</v>
      </c>
      <c r="G7346" s="786" t="s">
        <v>3808</v>
      </c>
      <c r="H7346" s="786" t="s">
        <v>1573</v>
      </c>
      <c r="I7346" s="798">
        <v>1</v>
      </c>
      <c r="J7346" s="786">
        <v>1</v>
      </c>
      <c r="K7346" s="786">
        <v>15.53</v>
      </c>
      <c r="L7346" s="796">
        <v>15.53</v>
      </c>
      <c r="M7346" s="55" t="s">
        <v>2455</v>
      </c>
    </row>
    <row r="7347" spans="1:13" ht="15">
      <c r="A7347" s="282">
        <v>45987</v>
      </c>
      <c r="B7347" s="55" t="s">
        <v>8411</v>
      </c>
      <c r="C7347" s="784">
        <v>82203</v>
      </c>
      <c r="D7347" s="784" t="s">
        <v>2336</v>
      </c>
      <c r="E7347" s="784">
        <v>140</v>
      </c>
      <c r="F7347" s="784">
        <v>4010</v>
      </c>
      <c r="G7347" s="784" t="s">
        <v>3809</v>
      </c>
      <c r="H7347" s="784" t="s">
        <v>1573</v>
      </c>
      <c r="I7347" s="797">
        <v>1</v>
      </c>
      <c r="J7347" s="784">
        <v>1</v>
      </c>
      <c r="K7347" s="784">
        <v>18.05</v>
      </c>
      <c r="L7347" s="793">
        <v>18.05</v>
      </c>
      <c r="M7347" s="55" t="s">
        <v>2455</v>
      </c>
    </row>
    <row r="7348" spans="1:13" ht="15">
      <c r="A7348" s="282">
        <v>45987</v>
      </c>
      <c r="B7348" s="55" t="s">
        <v>8411</v>
      </c>
      <c r="C7348" s="786">
        <v>83639</v>
      </c>
      <c r="D7348" s="786" t="s">
        <v>6862</v>
      </c>
      <c r="E7348" s="786">
        <v>130</v>
      </c>
      <c r="F7348" s="786">
        <v>4010</v>
      </c>
      <c r="G7348" s="786" t="s">
        <v>3853</v>
      </c>
      <c r="H7348" s="786" t="s">
        <v>1573</v>
      </c>
      <c r="I7348" s="798">
        <v>1</v>
      </c>
      <c r="J7348" s="786">
        <v>1</v>
      </c>
      <c r="K7348" s="786">
        <v>18.77</v>
      </c>
      <c r="L7348" s="796">
        <v>18.77</v>
      </c>
      <c r="M7348" s="55" t="s">
        <v>2455</v>
      </c>
    </row>
    <row r="7349" spans="1:13" ht="15">
      <c r="A7349" s="282">
        <v>45987</v>
      </c>
      <c r="B7349" s="55" t="s">
        <v>8411</v>
      </c>
      <c r="C7349" s="784">
        <v>82203</v>
      </c>
      <c r="D7349" s="784" t="s">
        <v>6086</v>
      </c>
      <c r="E7349" s="784">
        <v>120</v>
      </c>
      <c r="F7349" s="784">
        <v>4010</v>
      </c>
      <c r="G7349" s="784" t="s">
        <v>3855</v>
      </c>
      <c r="H7349" s="784" t="s">
        <v>1573</v>
      </c>
      <c r="I7349" s="797">
        <v>1</v>
      </c>
      <c r="J7349" s="784">
        <v>1</v>
      </c>
      <c r="K7349" s="784">
        <v>20.84</v>
      </c>
      <c r="L7349" s="793">
        <v>20.84</v>
      </c>
      <c r="M7349" s="55" t="s">
        <v>2455</v>
      </c>
    </row>
    <row r="7350" spans="1:13" ht="15">
      <c r="A7350" s="282">
        <v>45987</v>
      </c>
      <c r="B7350" s="55" t="s">
        <v>8411</v>
      </c>
      <c r="C7350" s="786">
        <v>83974</v>
      </c>
      <c r="D7350" s="786" t="s">
        <v>7703</v>
      </c>
      <c r="E7350" s="786" t="s">
        <v>289</v>
      </c>
      <c r="F7350" s="786">
        <v>4010</v>
      </c>
      <c r="G7350" s="786" t="s">
        <v>3856</v>
      </c>
      <c r="H7350" s="786" t="s">
        <v>1573</v>
      </c>
      <c r="I7350" s="798">
        <v>1</v>
      </c>
      <c r="J7350" s="786">
        <v>1</v>
      </c>
      <c r="K7350" s="786">
        <v>28.73</v>
      </c>
      <c r="L7350" s="796">
        <v>28.73</v>
      </c>
      <c r="M7350" s="55" t="s">
        <v>2455</v>
      </c>
    </row>
    <row r="7351" spans="1:13" ht="15">
      <c r="A7351" s="282">
        <v>45987</v>
      </c>
      <c r="B7351" s="55" t="s">
        <v>8411</v>
      </c>
      <c r="C7351" s="784">
        <v>82203</v>
      </c>
      <c r="D7351" s="784" t="s">
        <v>2336</v>
      </c>
      <c r="E7351" s="784">
        <v>140</v>
      </c>
      <c r="F7351" s="784">
        <v>4010</v>
      </c>
      <c r="G7351" s="784" t="s">
        <v>3857</v>
      </c>
      <c r="H7351" s="784" t="s">
        <v>1573</v>
      </c>
      <c r="I7351" s="797">
        <v>1</v>
      </c>
      <c r="J7351" s="784">
        <v>1</v>
      </c>
      <c r="K7351" s="784">
        <v>18.05</v>
      </c>
      <c r="L7351" s="793">
        <v>18.05</v>
      </c>
      <c r="M7351" s="55" t="s">
        <v>2455</v>
      </c>
    </row>
    <row r="7352" spans="1:13" ht="15">
      <c r="A7352" s="282">
        <v>45987</v>
      </c>
      <c r="B7352" s="55" t="s">
        <v>8411</v>
      </c>
      <c r="C7352" s="786">
        <v>83643</v>
      </c>
      <c r="D7352" s="786" t="s">
        <v>2255</v>
      </c>
      <c r="E7352" s="786" t="s">
        <v>3950</v>
      </c>
      <c r="F7352" s="786">
        <v>4010</v>
      </c>
      <c r="G7352" s="786" t="s">
        <v>7747</v>
      </c>
      <c r="H7352" s="786" t="s">
        <v>1573</v>
      </c>
      <c r="I7352" s="798">
        <v>1</v>
      </c>
      <c r="J7352" s="786">
        <v>1</v>
      </c>
      <c r="K7352" s="786">
        <v>20.62</v>
      </c>
      <c r="L7352" s="796">
        <v>20.62</v>
      </c>
      <c r="M7352" s="55" t="s">
        <v>2455</v>
      </c>
    </row>
    <row r="7353" spans="1:13" ht="15">
      <c r="A7353" s="282">
        <v>45987</v>
      </c>
      <c r="B7353" s="55" t="s">
        <v>8411</v>
      </c>
      <c r="C7353" s="784">
        <v>59852</v>
      </c>
      <c r="D7353" s="784">
        <v>714</v>
      </c>
      <c r="E7353" s="784">
        <v>100</v>
      </c>
      <c r="F7353" s="784">
        <v>4010</v>
      </c>
      <c r="G7353" s="784" t="s">
        <v>7748</v>
      </c>
      <c r="H7353" s="784" t="s">
        <v>1573</v>
      </c>
      <c r="I7353" s="797">
        <v>3</v>
      </c>
      <c r="J7353" s="784">
        <v>3</v>
      </c>
      <c r="K7353" s="784">
        <v>10.52</v>
      </c>
      <c r="L7353" s="793">
        <v>31.56</v>
      </c>
      <c r="M7353" s="55" t="s">
        <v>2455</v>
      </c>
    </row>
    <row r="7354" spans="1:13" ht="15">
      <c r="A7354" s="282">
        <v>45987</v>
      </c>
      <c r="B7354" s="55" t="s">
        <v>8411</v>
      </c>
      <c r="C7354" s="786">
        <v>84297</v>
      </c>
      <c r="D7354" s="786" t="s">
        <v>6086</v>
      </c>
      <c r="E7354" s="786">
        <v>140</v>
      </c>
      <c r="F7354" s="786">
        <v>4010</v>
      </c>
      <c r="G7354" s="786" t="s">
        <v>8307</v>
      </c>
      <c r="H7354" s="786" t="s">
        <v>1573</v>
      </c>
      <c r="I7354" s="798">
        <v>2</v>
      </c>
      <c r="J7354" s="786">
        <v>2</v>
      </c>
      <c r="K7354" s="786">
        <v>7.53</v>
      </c>
      <c r="L7354" s="796">
        <v>15.06</v>
      </c>
      <c r="M7354" s="55" t="s">
        <v>2455</v>
      </c>
    </row>
    <row r="7355" spans="1:13" ht="15">
      <c r="A7355" s="282">
        <v>45987</v>
      </c>
      <c r="B7355" s="55" t="s">
        <v>8411</v>
      </c>
      <c r="C7355" s="784">
        <v>82400</v>
      </c>
      <c r="D7355" s="784" t="s">
        <v>6112</v>
      </c>
      <c r="E7355" s="784">
        <v>110</v>
      </c>
      <c r="F7355" s="784">
        <v>4010</v>
      </c>
      <c r="G7355" s="784" t="s">
        <v>4680</v>
      </c>
      <c r="H7355" s="784" t="s">
        <v>1573</v>
      </c>
      <c r="I7355" s="797">
        <v>2</v>
      </c>
      <c r="J7355" s="784">
        <v>2</v>
      </c>
      <c r="K7355" s="784">
        <v>15.53</v>
      </c>
      <c r="L7355" s="793">
        <v>31.06</v>
      </c>
      <c r="M7355" s="55" t="s">
        <v>2455</v>
      </c>
    </row>
    <row r="7356" spans="1:13" ht="15">
      <c r="A7356" s="282">
        <v>45987</v>
      </c>
      <c r="B7356" s="55" t="s">
        <v>8411</v>
      </c>
      <c r="C7356" s="786">
        <v>82368</v>
      </c>
      <c r="D7356" s="786" t="s">
        <v>7576</v>
      </c>
      <c r="E7356" s="786">
        <v>90</v>
      </c>
      <c r="F7356" s="786">
        <v>4010</v>
      </c>
      <c r="G7356" s="786" t="s">
        <v>6487</v>
      </c>
      <c r="H7356" s="786" t="s">
        <v>1573</v>
      </c>
      <c r="I7356" s="798">
        <v>2</v>
      </c>
      <c r="J7356" s="786">
        <v>2</v>
      </c>
      <c r="K7356" s="786">
        <v>7.91</v>
      </c>
      <c r="L7356" s="796">
        <v>15.82</v>
      </c>
      <c r="M7356" s="55" t="s">
        <v>2455</v>
      </c>
    </row>
    <row r="7357" spans="1:13" ht="15">
      <c r="A7357" s="282">
        <v>45987</v>
      </c>
      <c r="B7357" s="55" t="s">
        <v>8411</v>
      </c>
      <c r="C7357" s="784">
        <v>81496</v>
      </c>
      <c r="D7357" s="784" t="s">
        <v>2934</v>
      </c>
      <c r="E7357" s="784">
        <v>150</v>
      </c>
      <c r="F7357" s="784">
        <v>4010</v>
      </c>
      <c r="G7357" s="784" t="s">
        <v>8412</v>
      </c>
      <c r="H7357" s="784" t="s">
        <v>1573</v>
      </c>
      <c r="I7357" s="797">
        <v>4</v>
      </c>
      <c r="J7357" s="784">
        <v>4</v>
      </c>
      <c r="K7357" s="784">
        <v>7.22</v>
      </c>
      <c r="L7357" s="793">
        <v>28.88</v>
      </c>
      <c r="M7357" s="55" t="s">
        <v>2455</v>
      </c>
    </row>
    <row r="7358" spans="1:13" ht="15">
      <c r="A7358" s="282">
        <v>45987</v>
      </c>
      <c r="B7358" s="55" t="s">
        <v>8411</v>
      </c>
      <c r="C7358" s="786">
        <v>83644</v>
      </c>
      <c r="D7358" s="786" t="s">
        <v>7379</v>
      </c>
      <c r="E7358" s="786" t="s">
        <v>2061</v>
      </c>
      <c r="F7358" s="786">
        <v>4010</v>
      </c>
      <c r="G7358" s="786" t="s">
        <v>8413</v>
      </c>
      <c r="H7358" s="786" t="s">
        <v>1573</v>
      </c>
      <c r="I7358" s="798">
        <v>2</v>
      </c>
      <c r="J7358" s="786">
        <v>2</v>
      </c>
      <c r="K7358" s="786">
        <v>26.87</v>
      </c>
      <c r="L7358" s="796">
        <v>53.74</v>
      </c>
      <c r="M7358" s="55" t="s">
        <v>2455</v>
      </c>
    </row>
    <row r="7359" spans="1:13" ht="15">
      <c r="A7359" s="282">
        <v>45987</v>
      </c>
      <c r="B7359" s="55" t="s">
        <v>8411</v>
      </c>
      <c r="C7359" s="784">
        <v>83643</v>
      </c>
      <c r="D7359" s="784" t="s">
        <v>2653</v>
      </c>
      <c r="E7359" s="784" t="s">
        <v>2061</v>
      </c>
      <c r="F7359" s="784">
        <v>4010</v>
      </c>
      <c r="G7359" s="784" t="s">
        <v>6488</v>
      </c>
      <c r="H7359" s="784" t="s">
        <v>1573</v>
      </c>
      <c r="I7359" s="797">
        <v>2</v>
      </c>
      <c r="J7359" s="784">
        <v>2</v>
      </c>
      <c r="K7359" s="784">
        <v>23.05</v>
      </c>
      <c r="L7359" s="793">
        <v>46.1</v>
      </c>
      <c r="M7359" s="55" t="s">
        <v>2455</v>
      </c>
    </row>
    <row r="7360" spans="1:13" ht="15">
      <c r="A7360" s="282">
        <v>45987</v>
      </c>
      <c r="B7360" s="55" t="s">
        <v>8411</v>
      </c>
      <c r="C7360" s="786">
        <v>83613</v>
      </c>
      <c r="D7360" s="786" t="s">
        <v>6092</v>
      </c>
      <c r="E7360" s="786" t="s">
        <v>2061</v>
      </c>
      <c r="F7360" s="786">
        <v>4010</v>
      </c>
      <c r="G7360" s="786" t="s">
        <v>6489</v>
      </c>
      <c r="H7360" s="786" t="s">
        <v>1573</v>
      </c>
      <c r="I7360" s="798">
        <v>3</v>
      </c>
      <c r="J7360" s="786">
        <v>3</v>
      </c>
      <c r="K7360" s="786">
        <v>26.52</v>
      </c>
      <c r="L7360" s="796">
        <v>79.56</v>
      </c>
      <c r="M7360" s="55" t="s">
        <v>2455</v>
      </c>
    </row>
    <row r="7361" spans="1:13" ht="15">
      <c r="A7361" s="282">
        <v>45987</v>
      </c>
      <c r="B7361" s="55" t="s">
        <v>8411</v>
      </c>
      <c r="C7361" s="784">
        <v>68004</v>
      </c>
      <c r="D7361" s="784" t="s">
        <v>4602</v>
      </c>
      <c r="E7361" s="784">
        <v>150</v>
      </c>
      <c r="F7361" s="784">
        <v>4010</v>
      </c>
      <c r="G7361" s="784" t="s">
        <v>5359</v>
      </c>
      <c r="H7361" s="784" t="s">
        <v>1573</v>
      </c>
      <c r="I7361" s="797">
        <v>2</v>
      </c>
      <c r="J7361" s="784">
        <v>2</v>
      </c>
      <c r="K7361" s="784">
        <v>7.4</v>
      </c>
      <c r="L7361" s="793">
        <v>14.8</v>
      </c>
      <c r="M7361" s="55" t="s">
        <v>2455</v>
      </c>
    </row>
    <row r="7362" spans="1:13" ht="15">
      <c r="A7362" s="282">
        <v>45987</v>
      </c>
      <c r="B7362" s="55" t="s">
        <v>8411</v>
      </c>
      <c r="C7362" s="786">
        <v>80039</v>
      </c>
      <c r="D7362" s="786" t="s">
        <v>8414</v>
      </c>
      <c r="E7362" s="786" t="s">
        <v>2061</v>
      </c>
      <c r="F7362" s="786">
        <v>4010</v>
      </c>
      <c r="G7362" s="786" t="s">
        <v>6492</v>
      </c>
      <c r="H7362" s="786" t="s">
        <v>1573</v>
      </c>
      <c r="I7362" s="798">
        <v>6</v>
      </c>
      <c r="J7362" s="786">
        <v>6</v>
      </c>
      <c r="K7362" s="786">
        <v>8.82</v>
      </c>
      <c r="L7362" s="796">
        <v>52.92</v>
      </c>
      <c r="M7362" s="55" t="s">
        <v>2455</v>
      </c>
    </row>
    <row r="7363" spans="1:13" ht="15">
      <c r="A7363" s="282">
        <v>45987</v>
      </c>
      <c r="B7363" s="55" t="s">
        <v>8411</v>
      </c>
      <c r="C7363" s="784">
        <v>83199</v>
      </c>
      <c r="D7363" s="784" t="s">
        <v>5811</v>
      </c>
      <c r="E7363" s="784">
        <v>90</v>
      </c>
      <c r="F7363" s="784">
        <v>4010</v>
      </c>
      <c r="G7363" s="784" t="s">
        <v>7414</v>
      </c>
      <c r="H7363" s="784" t="s">
        <v>1573</v>
      </c>
      <c r="I7363" s="797">
        <v>8</v>
      </c>
      <c r="J7363" s="784">
        <v>8</v>
      </c>
      <c r="K7363" s="784">
        <v>9.09</v>
      </c>
      <c r="L7363" s="793">
        <v>72.72</v>
      </c>
      <c r="M7363" s="55" t="s">
        <v>2455</v>
      </c>
    </row>
    <row r="7364" spans="1:13" ht="15">
      <c r="A7364" s="282">
        <v>45987</v>
      </c>
      <c r="B7364" s="55" t="s">
        <v>8411</v>
      </c>
      <c r="C7364" s="786">
        <v>83859</v>
      </c>
      <c r="D7364" s="786" t="s">
        <v>7703</v>
      </c>
      <c r="E7364" s="786">
        <v>120</v>
      </c>
      <c r="F7364" s="786">
        <v>4010</v>
      </c>
      <c r="G7364" s="786" t="s">
        <v>2674</v>
      </c>
      <c r="H7364" s="786" t="s">
        <v>1573</v>
      </c>
      <c r="I7364" s="798">
        <v>2</v>
      </c>
      <c r="J7364" s="786">
        <v>2</v>
      </c>
      <c r="K7364" s="786">
        <v>21.53</v>
      </c>
      <c r="L7364" s="796">
        <v>43.06</v>
      </c>
      <c r="M7364" s="55" t="s">
        <v>2455</v>
      </c>
    </row>
    <row r="7365" spans="1:13" ht="15">
      <c r="A7365" s="282">
        <v>45987</v>
      </c>
      <c r="B7365" s="55" t="s">
        <v>8411</v>
      </c>
      <c r="C7365" s="784">
        <v>82008</v>
      </c>
      <c r="D7365" s="784" t="s">
        <v>7372</v>
      </c>
      <c r="E7365" s="784">
        <v>110</v>
      </c>
      <c r="F7365" s="784">
        <v>4010</v>
      </c>
      <c r="G7365" s="784" t="s">
        <v>3157</v>
      </c>
      <c r="H7365" s="784" t="s">
        <v>1573</v>
      </c>
      <c r="I7365" s="797">
        <v>2</v>
      </c>
      <c r="J7365" s="784">
        <v>2</v>
      </c>
      <c r="K7365" s="784">
        <v>7.48</v>
      </c>
      <c r="L7365" s="793">
        <v>14.96</v>
      </c>
      <c r="M7365" s="55" t="s">
        <v>2455</v>
      </c>
    </row>
    <row r="7366" spans="1:13" ht="15">
      <c r="A7366" s="282">
        <v>45987</v>
      </c>
      <c r="B7366" s="55" t="s">
        <v>8411</v>
      </c>
      <c r="C7366" s="786">
        <v>68010</v>
      </c>
      <c r="D7366" s="786" t="s">
        <v>4989</v>
      </c>
      <c r="E7366" s="786">
        <v>120</v>
      </c>
      <c r="F7366" s="786">
        <v>4010</v>
      </c>
      <c r="G7366" s="786" t="s">
        <v>7960</v>
      </c>
      <c r="H7366" s="786" t="s">
        <v>1573</v>
      </c>
      <c r="I7366" s="798">
        <v>8</v>
      </c>
      <c r="J7366" s="786">
        <v>8</v>
      </c>
      <c r="K7366" s="786">
        <v>6.72</v>
      </c>
      <c r="L7366" s="796">
        <v>53.76</v>
      </c>
      <c r="M7366" s="55" t="s">
        <v>2455</v>
      </c>
    </row>
    <row r="7367" spans="1:13" ht="15">
      <c r="A7367" s="282">
        <v>45987</v>
      </c>
      <c r="B7367" s="55" t="s">
        <v>8411</v>
      </c>
      <c r="C7367" s="784">
        <v>80039</v>
      </c>
      <c r="D7367" s="784" t="s">
        <v>2988</v>
      </c>
      <c r="E7367" s="784" t="s">
        <v>441</v>
      </c>
      <c r="F7367" s="784">
        <v>4010</v>
      </c>
      <c r="G7367" s="784" t="s">
        <v>5530</v>
      </c>
      <c r="H7367" s="784" t="s">
        <v>1573</v>
      </c>
      <c r="I7367" s="797">
        <v>11</v>
      </c>
      <c r="J7367" s="784">
        <v>11</v>
      </c>
      <c r="K7367" s="784">
        <v>8.82</v>
      </c>
      <c r="L7367" s="793">
        <v>97.02</v>
      </c>
      <c r="M7367" s="55" t="s">
        <v>2455</v>
      </c>
    </row>
    <row r="7368" spans="1:13" ht="15">
      <c r="A7368" s="282">
        <v>45987</v>
      </c>
      <c r="B7368" s="55" t="s">
        <v>8415</v>
      </c>
      <c r="C7368" s="784">
        <v>83386</v>
      </c>
      <c r="D7368" s="784" t="s">
        <v>4991</v>
      </c>
      <c r="E7368" s="784">
        <v>80</v>
      </c>
      <c r="F7368" s="784">
        <v>4010</v>
      </c>
      <c r="G7368" s="784" t="s">
        <v>5354</v>
      </c>
      <c r="H7368" s="784" t="s">
        <v>1573</v>
      </c>
      <c r="I7368" s="797">
        <v>15</v>
      </c>
      <c r="J7368" s="784">
        <v>15</v>
      </c>
      <c r="K7368" s="784">
        <v>3.54</v>
      </c>
      <c r="L7368" s="793">
        <v>53.1</v>
      </c>
      <c r="M7368" s="55" t="s">
        <v>2618</v>
      </c>
    </row>
    <row r="7369" spans="1:13" ht="15">
      <c r="A7369" s="282">
        <v>45987</v>
      </c>
      <c r="B7369" s="55" t="s">
        <v>8415</v>
      </c>
      <c r="C7369" s="786">
        <v>60325</v>
      </c>
      <c r="D7369" s="786" t="s">
        <v>2408</v>
      </c>
      <c r="E7369" s="786" t="s">
        <v>2061</v>
      </c>
      <c r="F7369" s="786">
        <v>4010</v>
      </c>
      <c r="G7369" s="786" t="s">
        <v>5355</v>
      </c>
      <c r="H7369" s="786" t="s">
        <v>1573</v>
      </c>
      <c r="I7369" s="798">
        <v>21</v>
      </c>
      <c r="J7369" s="786">
        <v>21</v>
      </c>
      <c r="K7369" s="786">
        <v>7.04</v>
      </c>
      <c r="L7369" s="796">
        <v>147.84</v>
      </c>
      <c r="M7369" s="55" t="s">
        <v>2618</v>
      </c>
    </row>
    <row r="7370" spans="1:13" ht="15">
      <c r="A7370" s="282">
        <v>45987</v>
      </c>
      <c r="B7370" s="55" t="s">
        <v>8416</v>
      </c>
      <c r="C7370" s="784">
        <v>80046</v>
      </c>
      <c r="D7370" s="784" t="s">
        <v>2255</v>
      </c>
      <c r="E7370" s="784" t="s">
        <v>2296</v>
      </c>
      <c r="F7370" s="784">
        <v>4010</v>
      </c>
      <c r="G7370" s="784" t="s">
        <v>3167</v>
      </c>
      <c r="H7370" s="784" t="s">
        <v>1573</v>
      </c>
      <c r="I7370" s="797">
        <v>3</v>
      </c>
      <c r="J7370" s="784">
        <v>3</v>
      </c>
      <c r="K7370" s="784">
        <v>11.93</v>
      </c>
      <c r="L7370" s="793">
        <v>35.79</v>
      </c>
      <c r="M7370" s="55" t="s">
        <v>2455</v>
      </c>
    </row>
    <row r="7371" spans="1:13" ht="15">
      <c r="A7371" s="282">
        <v>45987</v>
      </c>
      <c r="B7371" s="55" t="s">
        <v>8416</v>
      </c>
      <c r="C7371" s="786">
        <v>80046</v>
      </c>
      <c r="D7371" s="786" t="s">
        <v>6746</v>
      </c>
      <c r="E7371" s="786" t="s">
        <v>2296</v>
      </c>
      <c r="F7371" s="786">
        <v>4010</v>
      </c>
      <c r="G7371" s="786" t="s">
        <v>3169</v>
      </c>
      <c r="H7371" s="786" t="s">
        <v>1573</v>
      </c>
      <c r="I7371" s="798">
        <v>3</v>
      </c>
      <c r="J7371" s="786">
        <v>3</v>
      </c>
      <c r="K7371" s="786">
        <v>11.93</v>
      </c>
      <c r="L7371" s="796">
        <v>35.79</v>
      </c>
      <c r="M7371" s="55" t="s">
        <v>2455</v>
      </c>
    </row>
    <row r="7372" spans="1:13" ht="15">
      <c r="A7372" s="282">
        <v>45987</v>
      </c>
      <c r="B7372" s="55" t="s">
        <v>8416</v>
      </c>
      <c r="C7372" s="784">
        <v>81563</v>
      </c>
      <c r="D7372" s="784" t="s">
        <v>3393</v>
      </c>
      <c r="E7372" s="784">
        <v>110</v>
      </c>
      <c r="F7372" s="784">
        <v>4010</v>
      </c>
      <c r="G7372" s="784" t="s">
        <v>5362</v>
      </c>
      <c r="H7372" s="784" t="s">
        <v>1573</v>
      </c>
      <c r="I7372" s="797">
        <v>6</v>
      </c>
      <c r="J7372" s="784">
        <v>6</v>
      </c>
      <c r="K7372" s="784">
        <v>10.050000000000001</v>
      </c>
      <c r="L7372" s="793">
        <v>60.3</v>
      </c>
      <c r="M7372" s="55" t="s">
        <v>2455</v>
      </c>
    </row>
    <row r="7373" spans="1:13" ht="15">
      <c r="A7373" s="282">
        <v>45987</v>
      </c>
      <c r="B7373" s="55" t="s">
        <v>8417</v>
      </c>
      <c r="C7373" s="784">
        <v>65696</v>
      </c>
      <c r="D7373" s="784" t="s">
        <v>8418</v>
      </c>
      <c r="E7373" s="784" t="s">
        <v>884</v>
      </c>
      <c r="F7373" s="784">
        <v>4010</v>
      </c>
      <c r="G7373" s="784" t="s">
        <v>8419</v>
      </c>
      <c r="H7373" s="784" t="s">
        <v>1573</v>
      </c>
      <c r="I7373" s="797">
        <v>1</v>
      </c>
      <c r="J7373" s="784">
        <v>1</v>
      </c>
      <c r="K7373" s="784">
        <v>23.38</v>
      </c>
      <c r="L7373" s="793">
        <v>23.38</v>
      </c>
      <c r="M7373" s="55" t="s">
        <v>2455</v>
      </c>
    </row>
    <row r="7374" spans="1:13" ht="15">
      <c r="A7374" s="282">
        <v>45987</v>
      </c>
      <c r="B7374" s="55" t="s">
        <v>8417</v>
      </c>
      <c r="C7374" s="786">
        <v>59852</v>
      </c>
      <c r="D7374" s="786" t="s">
        <v>7444</v>
      </c>
      <c r="E7374" s="786">
        <v>150</v>
      </c>
      <c r="F7374" s="786">
        <v>4010</v>
      </c>
      <c r="G7374" s="786" t="s">
        <v>8420</v>
      </c>
      <c r="H7374" s="786" t="s">
        <v>1573</v>
      </c>
      <c r="I7374" s="798">
        <v>1</v>
      </c>
      <c r="J7374" s="786">
        <v>1</v>
      </c>
      <c r="K7374" s="786">
        <v>7.15</v>
      </c>
      <c r="L7374" s="796">
        <v>7.15</v>
      </c>
      <c r="M7374" s="55" t="s">
        <v>2455</v>
      </c>
    </row>
    <row r="7375" spans="1:13" ht="15">
      <c r="A7375" s="282">
        <v>45987</v>
      </c>
      <c r="B7375" s="55" t="s">
        <v>8417</v>
      </c>
      <c r="C7375" s="784">
        <v>83681</v>
      </c>
      <c r="D7375" s="784" t="s">
        <v>7995</v>
      </c>
      <c r="E7375" s="784">
        <v>140</v>
      </c>
      <c r="F7375" s="784">
        <v>4010</v>
      </c>
      <c r="G7375" s="784" t="s">
        <v>8421</v>
      </c>
      <c r="H7375" s="784" t="s">
        <v>1573</v>
      </c>
      <c r="I7375" s="797">
        <v>1</v>
      </c>
      <c r="J7375" s="784">
        <v>1</v>
      </c>
      <c r="K7375" s="784">
        <v>10.84</v>
      </c>
      <c r="L7375" s="793">
        <v>10.84</v>
      </c>
      <c r="M7375" s="55" t="s">
        <v>2455</v>
      </c>
    </row>
    <row r="7376" spans="1:13" ht="15">
      <c r="A7376" s="282">
        <v>45987</v>
      </c>
      <c r="B7376" s="55" t="s">
        <v>8417</v>
      </c>
      <c r="C7376" s="786">
        <v>83646</v>
      </c>
      <c r="D7376" s="786" t="s">
        <v>6862</v>
      </c>
      <c r="E7376" s="786" t="s">
        <v>2356</v>
      </c>
      <c r="F7376" s="786">
        <v>4010</v>
      </c>
      <c r="G7376" s="786" t="s">
        <v>8422</v>
      </c>
      <c r="H7376" s="786" t="s">
        <v>1573</v>
      </c>
      <c r="I7376" s="798">
        <v>1</v>
      </c>
      <c r="J7376" s="786">
        <v>1</v>
      </c>
      <c r="K7376" s="786">
        <v>6.77</v>
      </c>
      <c r="L7376" s="796">
        <v>6.77</v>
      </c>
      <c r="M7376" s="55" t="s">
        <v>2455</v>
      </c>
    </row>
    <row r="7377" spans="1:13" ht="15">
      <c r="A7377" s="282">
        <v>45987</v>
      </c>
      <c r="B7377" s="55" t="s">
        <v>8417</v>
      </c>
      <c r="C7377" s="784">
        <v>83403</v>
      </c>
      <c r="D7377" s="784" t="s">
        <v>6432</v>
      </c>
      <c r="E7377" s="784" t="s">
        <v>2356</v>
      </c>
      <c r="F7377" s="784">
        <v>4010</v>
      </c>
      <c r="G7377" s="784" t="s">
        <v>8423</v>
      </c>
      <c r="H7377" s="784" t="s">
        <v>1573</v>
      </c>
      <c r="I7377" s="797">
        <v>1</v>
      </c>
      <c r="J7377" s="784">
        <v>1</v>
      </c>
      <c r="K7377" s="784">
        <v>7.18</v>
      </c>
      <c r="L7377" s="793">
        <v>7.18</v>
      </c>
      <c r="M7377" s="55" t="s">
        <v>2455</v>
      </c>
    </row>
    <row r="7378" spans="1:13" ht="15">
      <c r="A7378" s="282">
        <v>45987</v>
      </c>
      <c r="B7378" s="55" t="s">
        <v>8417</v>
      </c>
      <c r="C7378" s="786">
        <v>83568</v>
      </c>
      <c r="D7378" s="786" t="s">
        <v>7166</v>
      </c>
      <c r="E7378" s="786">
        <v>85</v>
      </c>
      <c r="F7378" s="786">
        <v>4010</v>
      </c>
      <c r="G7378" s="786" t="s">
        <v>8424</v>
      </c>
      <c r="H7378" s="786" t="s">
        <v>1573</v>
      </c>
      <c r="I7378" s="798">
        <v>1</v>
      </c>
      <c r="J7378" s="786">
        <v>1</v>
      </c>
      <c r="K7378" s="786">
        <v>5.36</v>
      </c>
      <c r="L7378" s="796">
        <v>5.36</v>
      </c>
      <c r="M7378" s="55" t="s">
        <v>2455</v>
      </c>
    </row>
    <row r="7379" spans="1:13" ht="15">
      <c r="A7379" s="282">
        <v>45987</v>
      </c>
      <c r="B7379" s="55" t="s">
        <v>8417</v>
      </c>
      <c r="C7379" s="784">
        <v>83462</v>
      </c>
      <c r="D7379" s="784" t="s">
        <v>7171</v>
      </c>
      <c r="E7379" s="784" t="s">
        <v>289</v>
      </c>
      <c r="F7379" s="784">
        <v>4010</v>
      </c>
      <c r="G7379" s="784" t="s">
        <v>8425</v>
      </c>
      <c r="H7379" s="784" t="s">
        <v>1573</v>
      </c>
      <c r="I7379" s="797">
        <v>1</v>
      </c>
      <c r="J7379" s="784">
        <v>1</v>
      </c>
      <c r="K7379" s="784">
        <v>35.44</v>
      </c>
      <c r="L7379" s="793">
        <v>35.44</v>
      </c>
      <c r="M7379" s="55" t="s">
        <v>2455</v>
      </c>
    </row>
    <row r="7380" spans="1:13" ht="15">
      <c r="A7380" s="282">
        <v>45987</v>
      </c>
      <c r="B7380" s="55" t="s">
        <v>8417</v>
      </c>
      <c r="C7380" s="786">
        <v>83631</v>
      </c>
      <c r="D7380" s="786" t="s">
        <v>7576</v>
      </c>
      <c r="E7380" s="786" t="s">
        <v>441</v>
      </c>
      <c r="F7380" s="786">
        <v>4010</v>
      </c>
      <c r="G7380" s="786" t="s">
        <v>8426</v>
      </c>
      <c r="H7380" s="786" t="s">
        <v>1573</v>
      </c>
      <c r="I7380" s="798">
        <v>1</v>
      </c>
      <c r="J7380" s="786">
        <v>1</v>
      </c>
      <c r="K7380" s="786">
        <v>13.91</v>
      </c>
      <c r="L7380" s="796">
        <v>13.91</v>
      </c>
      <c r="M7380" s="55" t="s">
        <v>2455</v>
      </c>
    </row>
    <row r="7381" spans="1:13" ht="15">
      <c r="A7381" s="282">
        <v>45987</v>
      </c>
      <c r="B7381" s="55" t="s">
        <v>8417</v>
      </c>
      <c r="C7381" s="784">
        <v>82675</v>
      </c>
      <c r="D7381" s="784" t="s">
        <v>4300</v>
      </c>
      <c r="E7381" s="784">
        <v>110</v>
      </c>
      <c r="F7381" s="784">
        <v>4010</v>
      </c>
      <c r="G7381" s="784" t="s">
        <v>6667</v>
      </c>
      <c r="H7381" s="784" t="s">
        <v>1573</v>
      </c>
      <c r="I7381" s="797">
        <v>1</v>
      </c>
      <c r="J7381" s="784">
        <v>1</v>
      </c>
      <c r="K7381" s="784">
        <v>4.24</v>
      </c>
      <c r="L7381" s="793">
        <v>4.24</v>
      </c>
      <c r="M7381" s="55" t="s">
        <v>2455</v>
      </c>
    </row>
    <row r="7382" spans="1:13" ht="15">
      <c r="A7382" s="282">
        <v>45987</v>
      </c>
      <c r="B7382" s="55" t="s">
        <v>8417</v>
      </c>
      <c r="C7382" s="786">
        <v>82008</v>
      </c>
      <c r="D7382" s="786" t="s">
        <v>6063</v>
      </c>
      <c r="E7382" s="786">
        <v>140</v>
      </c>
      <c r="F7382" s="786">
        <v>4010</v>
      </c>
      <c r="G7382" s="786" t="s">
        <v>8427</v>
      </c>
      <c r="H7382" s="786" t="s">
        <v>1573</v>
      </c>
      <c r="I7382" s="798">
        <v>1</v>
      </c>
      <c r="J7382" s="786">
        <v>1</v>
      </c>
      <c r="K7382" s="786">
        <v>7.48</v>
      </c>
      <c r="L7382" s="796">
        <v>7.48</v>
      </c>
      <c r="M7382" s="55" t="s">
        <v>2455</v>
      </c>
    </row>
    <row r="7383" spans="1:13" ht="15">
      <c r="A7383" s="282">
        <v>45987</v>
      </c>
      <c r="B7383" s="55" t="s">
        <v>8417</v>
      </c>
      <c r="C7383" s="784">
        <v>83645</v>
      </c>
      <c r="D7383" s="784" t="s">
        <v>2710</v>
      </c>
      <c r="E7383" s="784">
        <v>75</v>
      </c>
      <c r="F7383" s="784">
        <v>4010</v>
      </c>
      <c r="G7383" s="784" t="s">
        <v>3654</v>
      </c>
      <c r="H7383" s="784" t="s">
        <v>1573</v>
      </c>
      <c r="I7383" s="797">
        <v>1</v>
      </c>
      <c r="J7383" s="784">
        <v>1</v>
      </c>
      <c r="K7383" s="784">
        <v>8.4700000000000006</v>
      </c>
      <c r="L7383" s="793">
        <v>8.4700000000000006</v>
      </c>
      <c r="M7383" s="55" t="s">
        <v>2455</v>
      </c>
    </row>
    <row r="7384" spans="1:13" ht="15">
      <c r="A7384" s="282">
        <v>45987</v>
      </c>
      <c r="B7384" s="55" t="s">
        <v>8417</v>
      </c>
      <c r="C7384" s="786">
        <v>80441</v>
      </c>
      <c r="D7384" s="786" t="s">
        <v>7115</v>
      </c>
      <c r="E7384" s="786">
        <v>130</v>
      </c>
      <c r="F7384" s="786">
        <v>4010</v>
      </c>
      <c r="G7384" s="786" t="s">
        <v>8428</v>
      </c>
      <c r="H7384" s="786" t="s">
        <v>1573</v>
      </c>
      <c r="I7384" s="798">
        <v>1</v>
      </c>
      <c r="J7384" s="786">
        <v>1</v>
      </c>
      <c r="K7384" s="786">
        <v>7.65</v>
      </c>
      <c r="L7384" s="796">
        <v>7.65</v>
      </c>
      <c r="M7384" s="55" t="s">
        <v>2455</v>
      </c>
    </row>
    <row r="7385" spans="1:13" ht="15">
      <c r="A7385" s="282">
        <v>45987</v>
      </c>
      <c r="B7385" s="55" t="s">
        <v>8417</v>
      </c>
      <c r="C7385" s="784">
        <v>83535</v>
      </c>
      <c r="D7385" s="784" t="s">
        <v>5611</v>
      </c>
      <c r="E7385" s="784">
        <v>75</v>
      </c>
      <c r="F7385" s="784">
        <v>4010</v>
      </c>
      <c r="G7385" s="784" t="s">
        <v>8429</v>
      </c>
      <c r="H7385" s="784" t="s">
        <v>1573</v>
      </c>
      <c r="I7385" s="797">
        <v>1</v>
      </c>
      <c r="J7385" s="784">
        <v>1</v>
      </c>
      <c r="K7385" s="784">
        <v>6.33</v>
      </c>
      <c r="L7385" s="793">
        <v>6.33</v>
      </c>
      <c r="M7385" s="55" t="s">
        <v>2455</v>
      </c>
    </row>
    <row r="7386" spans="1:13" ht="15">
      <c r="A7386" s="282">
        <v>45987</v>
      </c>
      <c r="B7386" s="55" t="s">
        <v>8417</v>
      </c>
      <c r="C7386" s="786">
        <v>81551</v>
      </c>
      <c r="D7386" s="786" t="s">
        <v>3159</v>
      </c>
      <c r="E7386" s="786">
        <v>130</v>
      </c>
      <c r="F7386" s="786">
        <v>4010</v>
      </c>
      <c r="G7386" s="786" t="s">
        <v>8430</v>
      </c>
      <c r="H7386" s="786" t="s">
        <v>1573</v>
      </c>
      <c r="I7386" s="798">
        <v>1</v>
      </c>
      <c r="J7386" s="786">
        <v>1</v>
      </c>
      <c r="K7386" s="786">
        <v>4.28</v>
      </c>
      <c r="L7386" s="796">
        <v>4.28</v>
      </c>
      <c r="M7386" s="55" t="s">
        <v>2455</v>
      </c>
    </row>
    <row r="7387" spans="1:13" ht="15">
      <c r="A7387" s="282">
        <v>45987</v>
      </c>
      <c r="B7387" s="55" t="s">
        <v>8417</v>
      </c>
      <c r="C7387" s="784">
        <v>81351</v>
      </c>
      <c r="D7387" s="784" t="s">
        <v>2280</v>
      </c>
      <c r="E7387" s="784">
        <v>100</v>
      </c>
      <c r="F7387" s="784">
        <v>4010</v>
      </c>
      <c r="G7387" s="784" t="s">
        <v>8431</v>
      </c>
      <c r="H7387" s="784" t="s">
        <v>1573</v>
      </c>
      <c r="I7387" s="797">
        <v>1</v>
      </c>
      <c r="J7387" s="784">
        <v>1</v>
      </c>
      <c r="K7387" s="784">
        <v>11.21</v>
      </c>
      <c r="L7387" s="793">
        <v>11.21</v>
      </c>
      <c r="M7387" s="55" t="s">
        <v>2455</v>
      </c>
    </row>
    <row r="7388" spans="1:13" ht="15">
      <c r="A7388" s="282">
        <v>45987</v>
      </c>
      <c r="B7388" s="55" t="s">
        <v>8417</v>
      </c>
      <c r="C7388" s="786">
        <v>83643</v>
      </c>
      <c r="D7388" s="786" t="s">
        <v>2336</v>
      </c>
      <c r="E7388" s="786" t="s">
        <v>2061</v>
      </c>
      <c r="F7388" s="786">
        <v>4010</v>
      </c>
      <c r="G7388" s="786" t="s">
        <v>8432</v>
      </c>
      <c r="H7388" s="786" t="s">
        <v>1573</v>
      </c>
      <c r="I7388" s="798">
        <v>1</v>
      </c>
      <c r="J7388" s="786">
        <v>1</v>
      </c>
      <c r="K7388" s="786">
        <v>23.52</v>
      </c>
      <c r="L7388" s="796">
        <v>23.52</v>
      </c>
      <c r="M7388" s="55" t="s">
        <v>2455</v>
      </c>
    </row>
    <row r="7389" spans="1:13" ht="15">
      <c r="A7389" s="282">
        <v>45987</v>
      </c>
      <c r="B7389" s="55" t="s">
        <v>8417</v>
      </c>
      <c r="C7389" s="784">
        <v>80034</v>
      </c>
      <c r="D7389" s="784" t="s">
        <v>7662</v>
      </c>
      <c r="E7389" s="784" t="s">
        <v>2296</v>
      </c>
      <c r="F7389" s="784">
        <v>4010</v>
      </c>
      <c r="G7389" s="784" t="s">
        <v>8433</v>
      </c>
      <c r="H7389" s="784" t="s">
        <v>1573</v>
      </c>
      <c r="I7389" s="797">
        <v>1</v>
      </c>
      <c r="J7389" s="784">
        <v>1</v>
      </c>
      <c r="K7389" s="784">
        <v>9.0299999999999994</v>
      </c>
      <c r="L7389" s="793">
        <v>9.0299999999999994</v>
      </c>
      <c r="M7389" s="55" t="s">
        <v>2455</v>
      </c>
    </row>
    <row r="7390" spans="1:13" ht="15">
      <c r="A7390" s="282">
        <v>45987</v>
      </c>
      <c r="B7390" s="55" t="s">
        <v>8417</v>
      </c>
      <c r="C7390" s="786">
        <v>80046</v>
      </c>
      <c r="D7390" s="786" t="s">
        <v>6086</v>
      </c>
      <c r="E7390" s="786" t="s">
        <v>289</v>
      </c>
      <c r="F7390" s="786">
        <v>4010</v>
      </c>
      <c r="G7390" s="786" t="s">
        <v>8434</v>
      </c>
      <c r="H7390" s="786" t="s">
        <v>1573</v>
      </c>
      <c r="I7390" s="798">
        <v>1</v>
      </c>
      <c r="J7390" s="786">
        <v>1</v>
      </c>
      <c r="K7390" s="786">
        <v>11.79</v>
      </c>
      <c r="L7390" s="796">
        <v>11.79</v>
      </c>
      <c r="M7390" s="55" t="s">
        <v>2455</v>
      </c>
    </row>
    <row r="7391" spans="1:13" ht="15">
      <c r="A7391" s="282">
        <v>45987</v>
      </c>
      <c r="B7391" s="55" t="s">
        <v>8417</v>
      </c>
      <c r="C7391" s="784">
        <v>80034</v>
      </c>
      <c r="D7391" s="784" t="s">
        <v>7477</v>
      </c>
      <c r="E7391" s="784" t="s">
        <v>3950</v>
      </c>
      <c r="F7391" s="784">
        <v>4010</v>
      </c>
      <c r="G7391" s="784" t="s">
        <v>8435</v>
      </c>
      <c r="H7391" s="784" t="s">
        <v>1573</v>
      </c>
      <c r="I7391" s="797">
        <v>1</v>
      </c>
      <c r="J7391" s="784">
        <v>1</v>
      </c>
      <c r="K7391" s="784">
        <v>9.0299999999999994</v>
      </c>
      <c r="L7391" s="793">
        <v>9.0299999999999994</v>
      </c>
      <c r="M7391" s="55" t="s">
        <v>2455</v>
      </c>
    </row>
    <row r="7392" spans="1:13" ht="15">
      <c r="A7392" s="282">
        <v>45987</v>
      </c>
      <c r="B7392" s="55" t="s">
        <v>8417</v>
      </c>
      <c r="C7392" s="786">
        <v>83585</v>
      </c>
      <c r="D7392" s="786" t="s">
        <v>7238</v>
      </c>
      <c r="E7392" s="786" t="s">
        <v>289</v>
      </c>
      <c r="F7392" s="786">
        <v>4010</v>
      </c>
      <c r="G7392" s="786" t="s">
        <v>8436</v>
      </c>
      <c r="H7392" s="786" t="s">
        <v>1573</v>
      </c>
      <c r="I7392" s="798">
        <v>1</v>
      </c>
      <c r="J7392" s="786">
        <v>1</v>
      </c>
      <c r="K7392" s="786">
        <v>12.44</v>
      </c>
      <c r="L7392" s="796">
        <v>12.44</v>
      </c>
      <c r="M7392" s="55" t="s">
        <v>2455</v>
      </c>
    </row>
    <row r="7393" spans="1:14" ht="15">
      <c r="A7393" s="282">
        <v>45987</v>
      </c>
      <c r="B7393" s="55" t="s">
        <v>8417</v>
      </c>
      <c r="C7393" s="784">
        <v>83594</v>
      </c>
      <c r="D7393" s="784" t="s">
        <v>8208</v>
      </c>
      <c r="E7393" s="784" t="s">
        <v>2061</v>
      </c>
      <c r="F7393" s="784">
        <v>4010</v>
      </c>
      <c r="G7393" s="784" t="s">
        <v>8437</v>
      </c>
      <c r="H7393" s="784" t="s">
        <v>1573</v>
      </c>
      <c r="I7393" s="797">
        <v>1</v>
      </c>
      <c r="J7393" s="784">
        <v>1</v>
      </c>
      <c r="K7393" s="784">
        <v>14.02</v>
      </c>
      <c r="L7393" s="793">
        <v>14.02</v>
      </c>
      <c r="M7393" s="55" t="s">
        <v>2455</v>
      </c>
    </row>
    <row r="7394" spans="1:14" ht="15">
      <c r="A7394" s="282">
        <v>45987</v>
      </c>
      <c r="B7394" s="55" t="s">
        <v>8417</v>
      </c>
      <c r="C7394" s="786">
        <v>67501</v>
      </c>
      <c r="D7394" s="786">
        <v>11</v>
      </c>
      <c r="E7394" s="786">
        <v>150</v>
      </c>
      <c r="F7394" s="786">
        <v>4010</v>
      </c>
      <c r="G7394" s="786" t="s">
        <v>8438</v>
      </c>
      <c r="H7394" s="786" t="s">
        <v>1573</v>
      </c>
      <c r="I7394" s="798">
        <v>1</v>
      </c>
      <c r="J7394" s="786">
        <v>1</v>
      </c>
      <c r="K7394" s="786">
        <v>7.58</v>
      </c>
      <c r="L7394" s="796">
        <v>7.58</v>
      </c>
      <c r="M7394" s="55" t="s">
        <v>2455</v>
      </c>
    </row>
    <row r="7395" spans="1:14" ht="15">
      <c r="A7395" s="282">
        <v>45987</v>
      </c>
      <c r="B7395" s="55" t="s">
        <v>8417</v>
      </c>
      <c r="C7395" s="784">
        <v>81551</v>
      </c>
      <c r="D7395" s="784">
        <v>15</v>
      </c>
      <c r="E7395" s="784">
        <v>130</v>
      </c>
      <c r="F7395" s="784">
        <v>4010</v>
      </c>
      <c r="G7395" s="784" t="s">
        <v>8439</v>
      </c>
      <c r="H7395" s="784" t="s">
        <v>1573</v>
      </c>
      <c r="I7395" s="797">
        <v>3</v>
      </c>
      <c r="J7395" s="784">
        <v>3</v>
      </c>
      <c r="K7395" s="784">
        <v>4.28</v>
      </c>
      <c r="L7395" s="793">
        <v>12.84</v>
      </c>
      <c r="M7395" s="55" t="s">
        <v>2455</v>
      </c>
    </row>
    <row r="7396" spans="1:14" ht="15">
      <c r="A7396" s="282">
        <v>45987</v>
      </c>
      <c r="B7396" s="55" t="s">
        <v>8417</v>
      </c>
      <c r="C7396" s="786">
        <v>83082</v>
      </c>
      <c r="D7396" s="786" t="s">
        <v>7036</v>
      </c>
      <c r="E7396" s="786">
        <v>140</v>
      </c>
      <c r="F7396" s="786">
        <v>4010</v>
      </c>
      <c r="G7396" s="786" t="s">
        <v>8440</v>
      </c>
      <c r="H7396" s="786" t="s">
        <v>1573</v>
      </c>
      <c r="I7396" s="798">
        <v>3</v>
      </c>
      <c r="J7396" s="786">
        <v>3</v>
      </c>
      <c r="K7396" s="786">
        <v>7.86</v>
      </c>
      <c r="L7396" s="796">
        <v>23.58</v>
      </c>
      <c r="M7396" s="55" t="s">
        <v>2455</v>
      </c>
    </row>
    <row r="7397" spans="1:14" ht="15">
      <c r="A7397" s="282">
        <v>45987</v>
      </c>
      <c r="B7397" s="55" t="s">
        <v>8417</v>
      </c>
      <c r="C7397" s="784">
        <v>65065</v>
      </c>
      <c r="D7397" s="784">
        <v>22</v>
      </c>
      <c r="E7397" s="784">
        <v>150</v>
      </c>
      <c r="F7397" s="784">
        <v>4010</v>
      </c>
      <c r="G7397" s="784" t="s">
        <v>8441</v>
      </c>
      <c r="H7397" s="784" t="s">
        <v>1573</v>
      </c>
      <c r="I7397" s="797">
        <v>2</v>
      </c>
      <c r="J7397" s="784">
        <v>2</v>
      </c>
      <c r="K7397" s="784">
        <v>10.16</v>
      </c>
      <c r="L7397" s="793">
        <v>20.32</v>
      </c>
      <c r="M7397" s="55" t="s">
        <v>2455</v>
      </c>
    </row>
    <row r="7398" spans="1:14" ht="15">
      <c r="A7398" s="282">
        <v>45987</v>
      </c>
      <c r="B7398" s="55" t="s">
        <v>8417</v>
      </c>
      <c r="C7398" s="786">
        <v>83501</v>
      </c>
      <c r="D7398" s="786" t="s">
        <v>8442</v>
      </c>
      <c r="E7398" s="786">
        <v>90</v>
      </c>
      <c r="F7398" s="786">
        <v>4010</v>
      </c>
      <c r="G7398" s="786" t="s">
        <v>8443</v>
      </c>
      <c r="H7398" s="786" t="s">
        <v>1573</v>
      </c>
      <c r="I7398" s="798">
        <v>2</v>
      </c>
      <c r="J7398" s="786">
        <v>2</v>
      </c>
      <c r="K7398" s="786">
        <v>7.66</v>
      </c>
      <c r="L7398" s="796">
        <v>15.32</v>
      </c>
      <c r="M7398" s="55" t="s">
        <v>2455</v>
      </c>
    </row>
    <row r="7399" spans="1:14" ht="15">
      <c r="A7399" s="282">
        <v>45987</v>
      </c>
      <c r="B7399" s="55" t="s">
        <v>8417</v>
      </c>
      <c r="C7399" s="784">
        <v>84296</v>
      </c>
      <c r="D7399" s="784" t="s">
        <v>6746</v>
      </c>
      <c r="E7399" s="784">
        <v>160</v>
      </c>
      <c r="F7399" s="784">
        <v>4010</v>
      </c>
      <c r="G7399" s="784" t="s">
        <v>8444</v>
      </c>
      <c r="H7399" s="784" t="s">
        <v>1573</v>
      </c>
      <c r="I7399" s="797">
        <v>1</v>
      </c>
      <c r="J7399" s="784">
        <v>1</v>
      </c>
      <c r="K7399" s="784">
        <v>6.49</v>
      </c>
      <c r="L7399" s="793">
        <v>6.49</v>
      </c>
      <c r="M7399" s="55" t="s">
        <v>2455</v>
      </c>
    </row>
    <row r="7400" spans="1:14" ht="15">
      <c r="A7400" s="783">
        <v>45989</v>
      </c>
      <c r="B7400" s="784" t="s">
        <v>8445</v>
      </c>
      <c r="C7400" s="784">
        <v>80039</v>
      </c>
      <c r="D7400" s="784" t="s">
        <v>6086</v>
      </c>
      <c r="E7400" s="784" t="s">
        <v>441</v>
      </c>
      <c r="F7400" s="784">
        <v>4010</v>
      </c>
      <c r="G7400" s="784" t="s">
        <v>2617</v>
      </c>
      <c r="H7400" s="784" t="s">
        <v>2508</v>
      </c>
      <c r="I7400" s="797"/>
      <c r="J7400" s="784">
        <v>5</v>
      </c>
      <c r="K7400" s="784">
        <v>10.08</v>
      </c>
      <c r="L7400" s="793">
        <v>50.4</v>
      </c>
      <c r="M7400" s="55" t="s">
        <v>3911</v>
      </c>
      <c r="N7400" s="788" t="s">
        <v>8446</v>
      </c>
    </row>
    <row r="7401" spans="1:14" ht="15">
      <c r="A7401" s="783">
        <v>45989</v>
      </c>
      <c r="B7401" s="784" t="s">
        <v>8447</v>
      </c>
      <c r="C7401" s="784">
        <v>80039</v>
      </c>
      <c r="D7401" s="784" t="s">
        <v>6086</v>
      </c>
      <c r="E7401" s="784" t="s">
        <v>441</v>
      </c>
      <c r="F7401" s="784">
        <v>4010</v>
      </c>
      <c r="G7401" s="784" t="s">
        <v>2617</v>
      </c>
      <c r="H7401" s="784" t="s">
        <v>2508</v>
      </c>
      <c r="I7401" s="797"/>
      <c r="J7401" s="784">
        <v>-10</v>
      </c>
      <c r="K7401" s="784">
        <v>10.08</v>
      </c>
      <c r="L7401" s="793">
        <v>-100.8</v>
      </c>
      <c r="M7401" s="55" t="s">
        <v>2618</v>
      </c>
      <c r="N7401" s="788" t="s">
        <v>8448</v>
      </c>
    </row>
    <row r="7402" spans="1:14" ht="15">
      <c r="A7402" s="282">
        <v>45989</v>
      </c>
      <c r="B7402" s="55" t="s">
        <v>8449</v>
      </c>
      <c r="C7402" s="784">
        <v>81881</v>
      </c>
      <c r="D7402" s="784" t="s">
        <v>3567</v>
      </c>
      <c r="E7402" s="784">
        <v>130</v>
      </c>
      <c r="F7402" s="784">
        <v>4010</v>
      </c>
      <c r="G7402" s="784" t="s">
        <v>8450</v>
      </c>
      <c r="H7402" s="784" t="s">
        <v>1573</v>
      </c>
      <c r="J7402" s="784">
        <v>17</v>
      </c>
      <c r="K7402" s="784">
        <v>6.61</v>
      </c>
      <c r="L7402" s="784">
        <v>112.37</v>
      </c>
      <c r="M7402" s="55" t="s">
        <v>2547</v>
      </c>
    </row>
    <row r="7403" spans="1:14" ht="15">
      <c r="A7403" s="282">
        <v>45989</v>
      </c>
      <c r="B7403" s="55" t="s">
        <v>8449</v>
      </c>
      <c r="C7403" s="786">
        <v>81881</v>
      </c>
      <c r="D7403" s="786" t="s">
        <v>3567</v>
      </c>
      <c r="E7403" s="786">
        <v>120</v>
      </c>
      <c r="F7403" s="786">
        <v>4010</v>
      </c>
      <c r="G7403" s="786" t="s">
        <v>8451</v>
      </c>
      <c r="H7403" s="786" t="s">
        <v>1573</v>
      </c>
      <c r="J7403" s="786">
        <v>-17</v>
      </c>
      <c r="K7403" s="786">
        <v>6.61</v>
      </c>
      <c r="L7403" s="786">
        <v>-112.37</v>
      </c>
      <c r="M7403" s="55" t="s">
        <v>2547</v>
      </c>
    </row>
    <row r="7404" spans="1:14" ht="15">
      <c r="A7404" s="282">
        <v>45989</v>
      </c>
      <c r="B7404" s="55" t="s">
        <v>8452</v>
      </c>
      <c r="C7404" s="784">
        <v>83020</v>
      </c>
      <c r="D7404" s="784" t="s">
        <v>2292</v>
      </c>
      <c r="E7404" s="784">
        <v>110</v>
      </c>
      <c r="F7404" s="784">
        <v>4010</v>
      </c>
      <c r="G7404" s="784" t="s">
        <v>8397</v>
      </c>
      <c r="H7404" s="784" t="s">
        <v>1573</v>
      </c>
      <c r="J7404" s="784">
        <v>1</v>
      </c>
      <c r="K7404" s="784">
        <v>7.71</v>
      </c>
      <c r="L7404" s="784">
        <v>7.71</v>
      </c>
      <c r="M7404" s="55" t="s">
        <v>2455</v>
      </c>
    </row>
    <row r="7405" spans="1:14" ht="15">
      <c r="A7405" s="282">
        <v>45989</v>
      </c>
      <c r="B7405" s="55" t="s">
        <v>8452</v>
      </c>
      <c r="C7405" s="786">
        <v>83548</v>
      </c>
      <c r="D7405" s="786" t="s">
        <v>7056</v>
      </c>
      <c r="E7405" s="786">
        <v>100</v>
      </c>
      <c r="F7405" s="786">
        <v>4010</v>
      </c>
      <c r="G7405" s="786" t="s">
        <v>6156</v>
      </c>
      <c r="H7405" s="786" t="s">
        <v>1573</v>
      </c>
      <c r="J7405" s="786">
        <v>1</v>
      </c>
      <c r="K7405" s="786">
        <v>18.38</v>
      </c>
      <c r="L7405" s="786">
        <v>18.38</v>
      </c>
      <c r="M7405" s="55" t="s">
        <v>2455</v>
      </c>
    </row>
    <row r="7406" spans="1:14" ht="15">
      <c r="A7406" s="282">
        <v>45989</v>
      </c>
      <c r="B7406" s="55" t="s">
        <v>8452</v>
      </c>
      <c r="C7406" s="784">
        <v>80039</v>
      </c>
      <c r="D7406" s="784" t="s">
        <v>2242</v>
      </c>
      <c r="E7406" s="784" t="s">
        <v>2230</v>
      </c>
      <c r="F7406" s="784">
        <v>4010</v>
      </c>
      <c r="G7406" s="784" t="s">
        <v>8453</v>
      </c>
      <c r="H7406" s="784" t="s">
        <v>1573</v>
      </c>
      <c r="J7406" s="784">
        <v>1</v>
      </c>
      <c r="K7406" s="784">
        <v>8.82</v>
      </c>
      <c r="L7406" s="784">
        <v>8.82</v>
      </c>
      <c r="M7406" s="55" t="s">
        <v>2455</v>
      </c>
    </row>
    <row r="7407" spans="1:14" ht="15">
      <c r="A7407" s="282">
        <v>45989</v>
      </c>
      <c r="B7407" s="55" t="s">
        <v>8452</v>
      </c>
      <c r="C7407" s="786">
        <v>83733</v>
      </c>
      <c r="D7407" s="786" t="s">
        <v>2292</v>
      </c>
      <c r="E7407" s="786">
        <v>130</v>
      </c>
      <c r="F7407" s="786">
        <v>4010</v>
      </c>
      <c r="G7407" s="786" t="s">
        <v>6159</v>
      </c>
      <c r="H7407" s="786" t="s">
        <v>1573</v>
      </c>
      <c r="J7407" s="786">
        <v>1</v>
      </c>
      <c r="K7407" s="786">
        <v>6.53</v>
      </c>
      <c r="L7407" s="786">
        <v>6.53</v>
      </c>
      <c r="M7407" s="55" t="s">
        <v>2455</v>
      </c>
    </row>
    <row r="7408" spans="1:14" ht="15">
      <c r="A7408" s="282">
        <v>45989</v>
      </c>
      <c r="B7408" s="55" t="s">
        <v>8452</v>
      </c>
      <c r="C7408" s="784">
        <v>83520</v>
      </c>
      <c r="D7408" s="784" t="s">
        <v>5563</v>
      </c>
      <c r="E7408" s="784">
        <v>75</v>
      </c>
      <c r="F7408" s="784">
        <v>4010</v>
      </c>
      <c r="G7408" s="784" t="s">
        <v>6165</v>
      </c>
      <c r="H7408" s="784" t="s">
        <v>1573</v>
      </c>
      <c r="J7408" s="784">
        <v>1</v>
      </c>
      <c r="K7408" s="784">
        <v>7.86</v>
      </c>
      <c r="L7408" s="784">
        <v>7.86</v>
      </c>
      <c r="M7408" s="55" t="s">
        <v>2455</v>
      </c>
    </row>
    <row r="7409" spans="1:13" ht="15">
      <c r="A7409" s="282">
        <v>45989</v>
      </c>
      <c r="B7409" s="55" t="s">
        <v>8452</v>
      </c>
      <c r="C7409" s="786">
        <v>83639</v>
      </c>
      <c r="D7409" s="786" t="s">
        <v>6860</v>
      </c>
      <c r="E7409" s="786">
        <v>130</v>
      </c>
      <c r="F7409" s="786">
        <v>4010</v>
      </c>
      <c r="G7409" s="786" t="s">
        <v>7116</v>
      </c>
      <c r="H7409" s="786" t="s">
        <v>1573</v>
      </c>
      <c r="J7409" s="786">
        <v>1</v>
      </c>
      <c r="K7409" s="786">
        <v>19.11</v>
      </c>
      <c r="L7409" s="786">
        <v>19.11</v>
      </c>
      <c r="M7409" s="55" t="s">
        <v>2455</v>
      </c>
    </row>
    <row r="7410" spans="1:13" ht="15">
      <c r="A7410" s="282">
        <v>45989</v>
      </c>
      <c r="B7410" s="55" t="s">
        <v>8452</v>
      </c>
      <c r="C7410" s="784">
        <v>59852</v>
      </c>
      <c r="D7410" s="784" t="s">
        <v>8454</v>
      </c>
      <c r="E7410" s="784">
        <v>130</v>
      </c>
      <c r="F7410" s="784">
        <v>4010</v>
      </c>
      <c r="G7410" s="784" t="s">
        <v>8455</v>
      </c>
      <c r="H7410" s="784" t="s">
        <v>1573</v>
      </c>
      <c r="J7410" s="784">
        <v>2</v>
      </c>
      <c r="K7410" s="784">
        <v>6.82</v>
      </c>
      <c r="L7410" s="784">
        <v>13.64</v>
      </c>
      <c r="M7410" s="55" t="s">
        <v>2455</v>
      </c>
    </row>
    <row r="7411" spans="1:13" ht="15">
      <c r="A7411" s="282">
        <v>45989</v>
      </c>
      <c r="B7411" s="55" t="s">
        <v>8452</v>
      </c>
      <c r="C7411" s="786">
        <v>83622</v>
      </c>
      <c r="D7411" s="786" t="s">
        <v>6746</v>
      </c>
      <c r="E7411" s="786">
        <v>50</v>
      </c>
      <c r="F7411" s="786">
        <v>4010</v>
      </c>
      <c r="G7411" s="786" t="s">
        <v>8456</v>
      </c>
      <c r="H7411" s="786" t="s">
        <v>1573</v>
      </c>
      <c r="J7411" s="786">
        <v>1</v>
      </c>
      <c r="K7411" s="786">
        <v>5.43</v>
      </c>
      <c r="L7411" s="786">
        <v>5.43</v>
      </c>
      <c r="M7411" s="55" t="s">
        <v>2455</v>
      </c>
    </row>
    <row r="7412" spans="1:13" ht="15">
      <c r="A7412" s="282">
        <v>45989</v>
      </c>
      <c r="B7412" s="55" t="s">
        <v>8452</v>
      </c>
      <c r="C7412" s="784">
        <v>41423</v>
      </c>
      <c r="D7412" s="784" t="s">
        <v>2560</v>
      </c>
      <c r="E7412" s="784">
        <v>100</v>
      </c>
      <c r="F7412" s="784">
        <v>4010</v>
      </c>
      <c r="G7412" s="784" t="s">
        <v>6174</v>
      </c>
      <c r="H7412" s="784" t="s">
        <v>1573</v>
      </c>
      <c r="J7412" s="784">
        <v>6</v>
      </c>
      <c r="K7412" s="784">
        <v>4.6500000000000004</v>
      </c>
      <c r="L7412" s="784">
        <v>27.9</v>
      </c>
      <c r="M7412" s="55" t="s">
        <v>2455</v>
      </c>
    </row>
    <row r="7413" spans="1:13" ht="15">
      <c r="A7413" s="282">
        <v>45989</v>
      </c>
      <c r="B7413" s="55" t="s">
        <v>8452</v>
      </c>
      <c r="C7413" s="786">
        <v>83815</v>
      </c>
      <c r="D7413" s="786" t="s">
        <v>7445</v>
      </c>
      <c r="E7413" s="786">
        <v>120</v>
      </c>
      <c r="F7413" s="786">
        <v>4010</v>
      </c>
      <c r="G7413" s="786" t="s">
        <v>6097</v>
      </c>
      <c r="H7413" s="786" t="s">
        <v>1573</v>
      </c>
      <c r="J7413" s="786">
        <v>1</v>
      </c>
      <c r="K7413" s="786">
        <v>8.14</v>
      </c>
      <c r="L7413" s="786">
        <v>8.14</v>
      </c>
      <c r="M7413" s="55" t="s">
        <v>2455</v>
      </c>
    </row>
    <row r="7414" spans="1:13" ht="15">
      <c r="A7414" s="282">
        <v>45989</v>
      </c>
      <c r="B7414" s="55" t="s">
        <v>8452</v>
      </c>
      <c r="C7414" s="784">
        <v>82182</v>
      </c>
      <c r="D7414" s="784" t="s">
        <v>3965</v>
      </c>
      <c r="E7414" s="784">
        <v>120</v>
      </c>
      <c r="F7414" s="784">
        <v>4010</v>
      </c>
      <c r="G7414" s="784" t="s">
        <v>8457</v>
      </c>
      <c r="H7414" s="784" t="s">
        <v>1573</v>
      </c>
      <c r="J7414" s="784">
        <v>1</v>
      </c>
      <c r="K7414" s="784">
        <v>9.81</v>
      </c>
      <c r="L7414" s="784">
        <v>9.81</v>
      </c>
      <c r="M7414" s="55" t="s">
        <v>2455</v>
      </c>
    </row>
    <row r="7415" spans="1:13" ht="15">
      <c r="A7415" s="282">
        <v>45989</v>
      </c>
      <c r="B7415" s="55" t="s">
        <v>8452</v>
      </c>
      <c r="C7415" s="786">
        <v>83296</v>
      </c>
      <c r="D7415" s="786" t="s">
        <v>2560</v>
      </c>
      <c r="E7415" s="786">
        <v>140</v>
      </c>
      <c r="F7415" s="786">
        <v>4010</v>
      </c>
      <c r="G7415" s="786" t="s">
        <v>8458</v>
      </c>
      <c r="H7415" s="786" t="s">
        <v>1573</v>
      </c>
      <c r="J7415" s="786">
        <v>1</v>
      </c>
      <c r="K7415" s="786">
        <v>6.22</v>
      </c>
      <c r="L7415" s="786">
        <v>6.22</v>
      </c>
      <c r="M7415" s="55" t="s">
        <v>2455</v>
      </c>
    </row>
    <row r="7416" spans="1:13" ht="15">
      <c r="A7416" s="282">
        <v>45989</v>
      </c>
      <c r="B7416" s="55" t="s">
        <v>8452</v>
      </c>
      <c r="C7416" s="784">
        <v>83733</v>
      </c>
      <c r="D7416" s="784" t="s">
        <v>2292</v>
      </c>
      <c r="E7416" s="784">
        <v>120</v>
      </c>
      <c r="F7416" s="784">
        <v>4010</v>
      </c>
      <c r="G7416" s="784" t="s">
        <v>8459</v>
      </c>
      <c r="H7416" s="784" t="s">
        <v>1573</v>
      </c>
      <c r="J7416" s="784">
        <v>1</v>
      </c>
      <c r="K7416" s="784">
        <v>6.53</v>
      </c>
      <c r="L7416" s="784">
        <v>6.53</v>
      </c>
      <c r="M7416" s="55" t="s">
        <v>2455</v>
      </c>
    </row>
    <row r="7417" spans="1:13" ht="15">
      <c r="A7417" s="282">
        <v>45989</v>
      </c>
      <c r="B7417" s="55" t="s">
        <v>8452</v>
      </c>
      <c r="C7417" s="786">
        <v>80441</v>
      </c>
      <c r="D7417" s="786" t="s">
        <v>2560</v>
      </c>
      <c r="E7417" s="786">
        <v>120</v>
      </c>
      <c r="F7417" s="786">
        <v>4010</v>
      </c>
      <c r="G7417" s="786" t="s">
        <v>6105</v>
      </c>
      <c r="H7417" s="786" t="s">
        <v>1573</v>
      </c>
      <c r="J7417" s="786">
        <v>1</v>
      </c>
      <c r="K7417" s="786">
        <v>7.65</v>
      </c>
      <c r="L7417" s="786">
        <v>7.65</v>
      </c>
      <c r="M7417" s="55" t="s">
        <v>2455</v>
      </c>
    </row>
    <row r="7418" spans="1:13" ht="15">
      <c r="A7418" s="282">
        <v>45989</v>
      </c>
      <c r="B7418" s="55" t="s">
        <v>8452</v>
      </c>
      <c r="C7418" s="784">
        <v>82203</v>
      </c>
      <c r="D7418" s="784" t="s">
        <v>6862</v>
      </c>
      <c r="E7418" s="784">
        <v>160</v>
      </c>
      <c r="F7418" s="784">
        <v>4010</v>
      </c>
      <c r="G7418" s="784" t="s">
        <v>8460</v>
      </c>
      <c r="H7418" s="784" t="s">
        <v>1573</v>
      </c>
      <c r="J7418" s="784">
        <v>1</v>
      </c>
      <c r="K7418" s="784">
        <v>18.05</v>
      </c>
      <c r="L7418" s="784">
        <v>18.05</v>
      </c>
      <c r="M7418" s="55" t="s">
        <v>2455</v>
      </c>
    </row>
    <row r="7419" spans="1:13" ht="15">
      <c r="A7419" s="282">
        <v>45989</v>
      </c>
      <c r="B7419" s="55" t="s">
        <v>8452</v>
      </c>
      <c r="C7419" s="786">
        <v>83643</v>
      </c>
      <c r="D7419" s="786" t="s">
        <v>6746</v>
      </c>
      <c r="E7419" s="786" t="s">
        <v>289</v>
      </c>
      <c r="F7419" s="786">
        <v>4010</v>
      </c>
      <c r="G7419" s="786" t="s">
        <v>6106</v>
      </c>
      <c r="H7419" s="786" t="s">
        <v>1573</v>
      </c>
      <c r="J7419" s="786">
        <v>1</v>
      </c>
      <c r="K7419" s="786">
        <v>20.62</v>
      </c>
      <c r="L7419" s="786">
        <v>20.62</v>
      </c>
      <c r="M7419" s="55" t="s">
        <v>2455</v>
      </c>
    </row>
    <row r="7420" spans="1:13" ht="15">
      <c r="A7420" s="282">
        <v>45989</v>
      </c>
      <c r="B7420" s="55" t="s">
        <v>8452</v>
      </c>
      <c r="C7420" s="784">
        <v>83196</v>
      </c>
      <c r="D7420" s="784" t="s">
        <v>8461</v>
      </c>
      <c r="E7420" s="784">
        <v>140</v>
      </c>
      <c r="F7420" s="784">
        <v>4010</v>
      </c>
      <c r="G7420" s="784" t="s">
        <v>6107</v>
      </c>
      <c r="H7420" s="784" t="s">
        <v>1573</v>
      </c>
      <c r="J7420" s="784">
        <v>1</v>
      </c>
      <c r="K7420" s="784">
        <v>11</v>
      </c>
      <c r="L7420" s="784">
        <v>11</v>
      </c>
      <c r="M7420" s="55" t="s">
        <v>2455</v>
      </c>
    </row>
    <row r="7421" spans="1:13" ht="15">
      <c r="A7421" s="282">
        <v>45989</v>
      </c>
      <c r="B7421" s="55" t="s">
        <v>8452</v>
      </c>
      <c r="C7421" s="786">
        <v>83553</v>
      </c>
      <c r="D7421" s="786" t="s">
        <v>2710</v>
      </c>
      <c r="E7421" s="786" t="s">
        <v>289</v>
      </c>
      <c r="F7421" s="786">
        <v>4010</v>
      </c>
      <c r="G7421" s="786" t="s">
        <v>6108</v>
      </c>
      <c r="H7421" s="786" t="s">
        <v>1573</v>
      </c>
      <c r="J7421" s="786">
        <v>1</v>
      </c>
      <c r="K7421" s="786">
        <v>16.04</v>
      </c>
      <c r="L7421" s="786">
        <v>16.04</v>
      </c>
      <c r="M7421" s="55" t="s">
        <v>2455</v>
      </c>
    </row>
    <row r="7422" spans="1:13" ht="15">
      <c r="A7422" s="282">
        <v>45989</v>
      </c>
      <c r="B7422" s="55" t="s">
        <v>8452</v>
      </c>
      <c r="C7422" s="784">
        <v>83462</v>
      </c>
      <c r="D7422" s="784" t="s">
        <v>5685</v>
      </c>
      <c r="E7422" s="784" t="s">
        <v>441</v>
      </c>
      <c r="F7422" s="784">
        <v>4010</v>
      </c>
      <c r="G7422" s="784" t="s">
        <v>4640</v>
      </c>
      <c r="H7422" s="784" t="s">
        <v>1573</v>
      </c>
      <c r="J7422" s="784">
        <v>1</v>
      </c>
      <c r="K7422" s="784">
        <v>35.44</v>
      </c>
      <c r="L7422" s="784">
        <v>35.44</v>
      </c>
      <c r="M7422" s="55" t="s">
        <v>2455</v>
      </c>
    </row>
    <row r="7423" spans="1:13" ht="15">
      <c r="A7423" s="282">
        <v>45989</v>
      </c>
      <c r="B7423" s="55" t="s">
        <v>8452</v>
      </c>
      <c r="C7423" s="786">
        <v>83543</v>
      </c>
      <c r="D7423" s="786" t="s">
        <v>4300</v>
      </c>
      <c r="E7423" s="786">
        <v>150</v>
      </c>
      <c r="F7423" s="786">
        <v>4010</v>
      </c>
      <c r="G7423" s="786" t="s">
        <v>4644</v>
      </c>
      <c r="H7423" s="786" t="s">
        <v>1573</v>
      </c>
      <c r="J7423" s="786">
        <v>1</v>
      </c>
      <c r="K7423" s="786">
        <v>6.56</v>
      </c>
      <c r="L7423" s="786">
        <v>6.56</v>
      </c>
      <c r="M7423" s="55" t="s">
        <v>2455</v>
      </c>
    </row>
    <row r="7424" spans="1:13" ht="15">
      <c r="A7424" s="282">
        <v>45989</v>
      </c>
      <c r="B7424" s="55" t="s">
        <v>8452</v>
      </c>
      <c r="C7424" s="784">
        <v>67284</v>
      </c>
      <c r="D7424" s="784" t="s">
        <v>5027</v>
      </c>
      <c r="E7424" s="784">
        <v>100</v>
      </c>
      <c r="F7424" s="784">
        <v>4010</v>
      </c>
      <c r="G7424" s="784" t="s">
        <v>4649</v>
      </c>
      <c r="H7424" s="784" t="s">
        <v>1573</v>
      </c>
      <c r="J7424" s="784">
        <v>1</v>
      </c>
      <c r="K7424" s="784">
        <v>12.92</v>
      </c>
      <c r="L7424" s="784">
        <v>12.92</v>
      </c>
      <c r="M7424" s="55" t="s">
        <v>2455</v>
      </c>
    </row>
    <row r="7425" spans="1:14" ht="15">
      <c r="A7425" s="282">
        <v>45989</v>
      </c>
      <c r="B7425" s="55" t="s">
        <v>8452</v>
      </c>
      <c r="C7425" s="786">
        <v>83584</v>
      </c>
      <c r="D7425" s="786" t="s">
        <v>6320</v>
      </c>
      <c r="E7425" s="786" t="s">
        <v>289</v>
      </c>
      <c r="F7425" s="786">
        <v>4010</v>
      </c>
      <c r="G7425" s="786" t="s">
        <v>4659</v>
      </c>
      <c r="H7425" s="786" t="s">
        <v>1573</v>
      </c>
      <c r="J7425" s="786">
        <v>1</v>
      </c>
      <c r="K7425" s="786">
        <v>9.0299999999999994</v>
      </c>
      <c r="L7425" s="786">
        <v>9.0299999999999994</v>
      </c>
      <c r="M7425" s="55" t="s">
        <v>2455</v>
      </c>
    </row>
    <row r="7426" spans="1:14" ht="15">
      <c r="A7426" s="282">
        <v>45989</v>
      </c>
      <c r="B7426" s="55" t="s">
        <v>8452</v>
      </c>
      <c r="C7426" s="784">
        <v>58660</v>
      </c>
      <c r="D7426" s="784">
        <v>1</v>
      </c>
      <c r="E7426" s="784" t="s">
        <v>441</v>
      </c>
      <c r="F7426" s="784">
        <v>4010</v>
      </c>
      <c r="G7426" s="784" t="s">
        <v>8346</v>
      </c>
      <c r="H7426" s="784" t="s">
        <v>1573</v>
      </c>
      <c r="J7426" s="784">
        <v>3</v>
      </c>
      <c r="K7426" s="784">
        <v>6.65</v>
      </c>
      <c r="L7426" s="784">
        <v>19.95</v>
      </c>
      <c r="M7426" s="55" t="s">
        <v>2455</v>
      </c>
    </row>
    <row r="7427" spans="1:14" ht="15">
      <c r="A7427" s="282">
        <v>45989</v>
      </c>
      <c r="B7427" s="55" t="s">
        <v>8452</v>
      </c>
      <c r="C7427" s="786">
        <v>82261</v>
      </c>
      <c r="D7427" s="786" t="s">
        <v>2292</v>
      </c>
      <c r="E7427" s="786">
        <v>150</v>
      </c>
      <c r="F7427" s="786">
        <v>4010</v>
      </c>
      <c r="G7427" s="786" t="s">
        <v>6113</v>
      </c>
      <c r="H7427" s="786" t="s">
        <v>1573</v>
      </c>
      <c r="J7427" s="786">
        <v>1</v>
      </c>
      <c r="K7427" s="786">
        <v>11.83</v>
      </c>
      <c r="L7427" s="786">
        <v>11.83</v>
      </c>
      <c r="M7427" s="55" t="s">
        <v>2455</v>
      </c>
    </row>
    <row r="7428" spans="1:14" ht="15">
      <c r="A7428" s="282">
        <v>45989</v>
      </c>
      <c r="B7428" s="55" t="s">
        <v>8452</v>
      </c>
      <c r="C7428" s="784">
        <v>81347</v>
      </c>
      <c r="D7428" s="784" t="s">
        <v>6531</v>
      </c>
      <c r="E7428" s="784">
        <v>120</v>
      </c>
      <c r="F7428" s="784">
        <v>4010</v>
      </c>
      <c r="G7428" s="784" t="s">
        <v>6041</v>
      </c>
      <c r="H7428" s="784" t="s">
        <v>1573</v>
      </c>
      <c r="J7428" s="784">
        <v>1</v>
      </c>
      <c r="K7428" s="784">
        <v>7.85</v>
      </c>
      <c r="L7428" s="784">
        <v>7.85</v>
      </c>
      <c r="M7428" s="55" t="s">
        <v>2455</v>
      </c>
    </row>
    <row r="7429" spans="1:14" ht="15">
      <c r="A7429" s="282">
        <v>45989</v>
      </c>
      <c r="B7429" s="55" t="s">
        <v>8452</v>
      </c>
      <c r="C7429" s="786">
        <v>83196</v>
      </c>
      <c r="D7429" s="786" t="s">
        <v>8461</v>
      </c>
      <c r="E7429" s="786">
        <v>130</v>
      </c>
      <c r="F7429" s="786">
        <v>4010</v>
      </c>
      <c r="G7429" s="786" t="s">
        <v>8462</v>
      </c>
      <c r="H7429" s="786" t="s">
        <v>1573</v>
      </c>
      <c r="J7429" s="786">
        <v>1</v>
      </c>
      <c r="K7429" s="786">
        <v>11</v>
      </c>
      <c r="L7429" s="786">
        <v>11</v>
      </c>
      <c r="M7429" s="55" t="s">
        <v>2455</v>
      </c>
    </row>
    <row r="7430" spans="1:14" ht="15">
      <c r="A7430" s="282">
        <v>45989</v>
      </c>
      <c r="B7430" s="55" t="s">
        <v>8452</v>
      </c>
      <c r="C7430" s="784">
        <v>64956</v>
      </c>
      <c r="D7430" s="784" t="s">
        <v>5862</v>
      </c>
      <c r="E7430" s="784">
        <v>90</v>
      </c>
      <c r="F7430" s="784">
        <v>4010</v>
      </c>
      <c r="G7430" s="784" t="s">
        <v>4665</v>
      </c>
      <c r="H7430" s="784" t="s">
        <v>1573</v>
      </c>
      <c r="J7430" s="784">
        <v>1</v>
      </c>
      <c r="K7430" s="784">
        <v>5.41</v>
      </c>
      <c r="L7430" s="784">
        <v>5.41</v>
      </c>
      <c r="M7430" s="55" t="s">
        <v>2455</v>
      </c>
    </row>
    <row r="7431" spans="1:14" ht="15">
      <c r="A7431" s="282">
        <v>45989</v>
      </c>
      <c r="B7431" s="55" t="s">
        <v>8452</v>
      </c>
      <c r="C7431" s="786">
        <v>80441</v>
      </c>
      <c r="D7431" s="786" t="s">
        <v>3078</v>
      </c>
      <c r="E7431" s="786">
        <v>110</v>
      </c>
      <c r="F7431" s="786">
        <v>4010</v>
      </c>
      <c r="G7431" s="786" t="s">
        <v>2229</v>
      </c>
      <c r="H7431" s="786" t="s">
        <v>1573</v>
      </c>
      <c r="J7431" s="786">
        <v>9</v>
      </c>
      <c r="K7431" s="786">
        <v>7.96</v>
      </c>
      <c r="L7431" s="786">
        <v>71.64</v>
      </c>
      <c r="M7431" s="55" t="s">
        <v>2455</v>
      </c>
    </row>
    <row r="7432" spans="1:14" ht="15">
      <c r="A7432" s="282">
        <v>45989</v>
      </c>
      <c r="B7432" s="55" t="s">
        <v>8463</v>
      </c>
      <c r="C7432" s="784">
        <v>83617</v>
      </c>
      <c r="D7432" s="784" t="s">
        <v>7777</v>
      </c>
      <c r="E7432" s="784">
        <v>100</v>
      </c>
      <c r="F7432" s="784">
        <v>4010</v>
      </c>
      <c r="G7432" s="784" t="s">
        <v>8464</v>
      </c>
      <c r="H7432" s="784" t="s">
        <v>1573</v>
      </c>
      <c r="J7432" s="784">
        <v>1</v>
      </c>
      <c r="K7432" s="784">
        <v>18.38</v>
      </c>
      <c r="L7432" s="784">
        <v>18.38</v>
      </c>
      <c r="M7432" s="55" t="s">
        <v>2455</v>
      </c>
      <c r="N7432" s="788" t="s">
        <v>8107</v>
      </c>
    </row>
    <row r="7433" spans="1:14" ht="15">
      <c r="A7433" s="282">
        <v>45989</v>
      </c>
      <c r="B7433" s="55" t="s">
        <v>8463</v>
      </c>
      <c r="C7433" s="786">
        <v>81858</v>
      </c>
      <c r="D7433" s="786" t="s">
        <v>8465</v>
      </c>
      <c r="E7433" s="786">
        <v>100</v>
      </c>
      <c r="F7433" s="786">
        <v>4010</v>
      </c>
      <c r="G7433" s="786" t="s">
        <v>7114</v>
      </c>
      <c r="H7433" s="786" t="s">
        <v>1573</v>
      </c>
      <c r="J7433" s="786">
        <v>1</v>
      </c>
      <c r="K7433" s="786">
        <v>7.91</v>
      </c>
      <c r="L7433" s="786">
        <v>7.91</v>
      </c>
      <c r="M7433" s="55" t="s">
        <v>2455</v>
      </c>
      <c r="N7433" s="788" t="s">
        <v>8107</v>
      </c>
    </row>
    <row r="7434" spans="1:14" ht="15">
      <c r="A7434" s="282">
        <v>45989</v>
      </c>
      <c r="B7434" s="55" t="s">
        <v>8463</v>
      </c>
      <c r="C7434" s="784">
        <v>80209</v>
      </c>
      <c r="D7434" s="784">
        <v>29</v>
      </c>
      <c r="E7434" s="784" t="s">
        <v>441</v>
      </c>
      <c r="F7434" s="784">
        <v>4010</v>
      </c>
      <c r="G7434" s="784" t="s">
        <v>8466</v>
      </c>
      <c r="H7434" s="784" t="s">
        <v>1573</v>
      </c>
      <c r="J7434" s="784">
        <v>1</v>
      </c>
      <c r="K7434" s="784">
        <v>13.17</v>
      </c>
      <c r="L7434" s="784">
        <v>13.17</v>
      </c>
      <c r="M7434" s="55" t="s">
        <v>2455</v>
      </c>
      <c r="N7434" s="788" t="s">
        <v>8107</v>
      </c>
    </row>
    <row r="7435" spans="1:14" ht="15">
      <c r="A7435" s="282">
        <v>45989</v>
      </c>
      <c r="B7435" s="55" t="s">
        <v>8463</v>
      </c>
      <c r="C7435" s="786">
        <v>81941</v>
      </c>
      <c r="D7435" s="786" t="s">
        <v>4880</v>
      </c>
      <c r="E7435" s="786">
        <v>130</v>
      </c>
      <c r="F7435" s="786">
        <v>4010</v>
      </c>
      <c r="G7435" s="786" t="s">
        <v>8467</v>
      </c>
      <c r="H7435" s="786" t="s">
        <v>1573</v>
      </c>
      <c r="J7435" s="786">
        <v>1</v>
      </c>
      <c r="K7435" s="786">
        <v>12.81</v>
      </c>
      <c r="L7435" s="786">
        <v>12.81</v>
      </c>
      <c r="M7435" s="55" t="s">
        <v>2455</v>
      </c>
      <c r="N7435" s="788" t="s">
        <v>8107</v>
      </c>
    </row>
    <row r="7436" spans="1:14" ht="15">
      <c r="A7436" s="282">
        <v>45989</v>
      </c>
      <c r="B7436" s="55" t="s">
        <v>8463</v>
      </c>
      <c r="C7436" s="784">
        <v>82400</v>
      </c>
      <c r="D7436" s="784" t="s">
        <v>6112</v>
      </c>
      <c r="E7436" s="784">
        <v>130</v>
      </c>
      <c r="F7436" s="784">
        <v>4010</v>
      </c>
      <c r="G7436" s="784" t="s">
        <v>8468</v>
      </c>
      <c r="H7436" s="784" t="s">
        <v>1573</v>
      </c>
      <c r="J7436" s="784">
        <v>1</v>
      </c>
      <c r="K7436" s="784">
        <v>15.53</v>
      </c>
      <c r="L7436" s="784">
        <v>15.53</v>
      </c>
      <c r="M7436" s="55" t="s">
        <v>2455</v>
      </c>
      <c r="N7436" s="788" t="s">
        <v>8107</v>
      </c>
    </row>
    <row r="7437" spans="1:14" ht="15">
      <c r="A7437" s="282">
        <v>45989</v>
      </c>
      <c r="B7437" s="55" t="s">
        <v>8463</v>
      </c>
      <c r="C7437" s="786">
        <v>59852</v>
      </c>
      <c r="D7437" s="786" t="s">
        <v>2988</v>
      </c>
      <c r="E7437" s="786">
        <v>100</v>
      </c>
      <c r="F7437" s="786">
        <v>4010</v>
      </c>
      <c r="G7437" s="786" t="s">
        <v>8362</v>
      </c>
      <c r="H7437" s="786" t="s">
        <v>1573</v>
      </c>
      <c r="J7437" s="786">
        <v>1</v>
      </c>
      <c r="K7437" s="786">
        <v>6.82</v>
      </c>
      <c r="L7437" s="786">
        <v>6.82</v>
      </c>
      <c r="M7437" s="55" t="s">
        <v>2455</v>
      </c>
      <c r="N7437" s="788" t="s">
        <v>8107</v>
      </c>
    </row>
    <row r="7438" spans="1:14" ht="15">
      <c r="A7438" s="282">
        <v>45989</v>
      </c>
      <c r="B7438" s="55" t="s">
        <v>8463</v>
      </c>
      <c r="C7438" s="784">
        <v>67501</v>
      </c>
      <c r="D7438" s="784">
        <v>11</v>
      </c>
      <c r="E7438" s="784">
        <v>130</v>
      </c>
      <c r="F7438" s="784">
        <v>4010</v>
      </c>
      <c r="G7438" s="784" t="s">
        <v>8469</v>
      </c>
      <c r="H7438" s="784" t="s">
        <v>1573</v>
      </c>
      <c r="J7438" s="784">
        <v>1</v>
      </c>
      <c r="K7438" s="784">
        <v>7.58</v>
      </c>
      <c r="L7438" s="784">
        <v>7.58</v>
      </c>
      <c r="M7438" s="55" t="s">
        <v>2455</v>
      </c>
      <c r="N7438" s="788" t="s">
        <v>8107</v>
      </c>
    </row>
    <row r="7439" spans="1:14" ht="15">
      <c r="A7439" s="282">
        <v>45989</v>
      </c>
      <c r="B7439" s="55" t="s">
        <v>8463</v>
      </c>
      <c r="C7439" s="786">
        <v>65065</v>
      </c>
      <c r="D7439" s="786" t="s">
        <v>7477</v>
      </c>
      <c r="E7439" s="786">
        <v>90</v>
      </c>
      <c r="F7439" s="786">
        <v>4010</v>
      </c>
      <c r="G7439" s="786" t="s">
        <v>6192</v>
      </c>
      <c r="H7439" s="786" t="s">
        <v>1573</v>
      </c>
      <c r="J7439" s="786">
        <v>1</v>
      </c>
      <c r="K7439" s="786">
        <v>7.2</v>
      </c>
      <c r="L7439" s="786">
        <v>7.2</v>
      </c>
      <c r="M7439" s="55" t="s">
        <v>2455</v>
      </c>
      <c r="N7439" s="788" t="s">
        <v>8107</v>
      </c>
    </row>
    <row r="7440" spans="1:14" ht="15">
      <c r="A7440" s="282">
        <v>45989</v>
      </c>
      <c r="B7440" s="55" t="s">
        <v>8463</v>
      </c>
      <c r="C7440" s="784">
        <v>59852</v>
      </c>
      <c r="D7440" s="784" t="s">
        <v>2988</v>
      </c>
      <c r="E7440" s="784">
        <v>110</v>
      </c>
      <c r="F7440" s="784">
        <v>4010</v>
      </c>
      <c r="G7440" s="784" t="s">
        <v>8470</v>
      </c>
      <c r="H7440" s="784" t="s">
        <v>1573</v>
      </c>
      <c r="J7440" s="784">
        <v>1</v>
      </c>
      <c r="K7440" s="784">
        <v>6.82</v>
      </c>
      <c r="L7440" s="784">
        <v>6.82</v>
      </c>
      <c r="M7440" s="55" t="s">
        <v>2455</v>
      </c>
      <c r="N7440" s="788" t="s">
        <v>8107</v>
      </c>
    </row>
    <row r="7441" spans="1:14" ht="15">
      <c r="A7441" s="282">
        <v>45989</v>
      </c>
      <c r="B7441" s="55" t="s">
        <v>8463</v>
      </c>
      <c r="C7441" s="786">
        <v>59852</v>
      </c>
      <c r="D7441" s="786">
        <v>714</v>
      </c>
      <c r="E7441" s="786">
        <v>100</v>
      </c>
      <c r="F7441" s="786">
        <v>4010</v>
      </c>
      <c r="G7441" s="786" t="s">
        <v>7748</v>
      </c>
      <c r="H7441" s="786" t="s">
        <v>1573</v>
      </c>
      <c r="J7441" s="786">
        <v>1</v>
      </c>
      <c r="K7441" s="786">
        <v>10.52</v>
      </c>
      <c r="L7441" s="786">
        <v>10.52</v>
      </c>
      <c r="M7441" s="55" t="s">
        <v>2455</v>
      </c>
      <c r="N7441" s="788" t="s">
        <v>8107</v>
      </c>
    </row>
    <row r="7442" spans="1:14" ht="15">
      <c r="A7442" s="282">
        <v>45989</v>
      </c>
      <c r="B7442" s="55" t="s">
        <v>8463</v>
      </c>
      <c r="C7442" s="784">
        <v>83504</v>
      </c>
      <c r="D7442" s="784" t="s">
        <v>5284</v>
      </c>
      <c r="E7442" s="784">
        <v>90</v>
      </c>
      <c r="F7442" s="784">
        <v>4010</v>
      </c>
      <c r="G7442" s="784" t="s">
        <v>8471</v>
      </c>
      <c r="H7442" s="784" t="s">
        <v>1573</v>
      </c>
      <c r="J7442" s="784">
        <v>1</v>
      </c>
      <c r="K7442" s="784">
        <v>5.27</v>
      </c>
      <c r="L7442" s="784">
        <v>5.27</v>
      </c>
      <c r="M7442" s="55" t="s">
        <v>2455</v>
      </c>
      <c r="N7442" s="788" t="s">
        <v>8107</v>
      </c>
    </row>
    <row r="7443" spans="1:14" ht="15">
      <c r="A7443" s="282">
        <v>45989</v>
      </c>
      <c r="B7443" s="55" t="s">
        <v>8463</v>
      </c>
      <c r="C7443" s="786">
        <v>81024</v>
      </c>
      <c r="D7443" s="786">
        <v>541</v>
      </c>
      <c r="E7443" s="786">
        <v>120</v>
      </c>
      <c r="F7443" s="786">
        <v>4010</v>
      </c>
      <c r="G7443" s="786" t="s">
        <v>8472</v>
      </c>
      <c r="H7443" s="786" t="s">
        <v>1573</v>
      </c>
      <c r="J7443" s="786">
        <v>2</v>
      </c>
      <c r="K7443" s="786">
        <v>15.43</v>
      </c>
      <c r="L7443" s="786">
        <v>30.86</v>
      </c>
      <c r="M7443" s="55" t="s">
        <v>2455</v>
      </c>
      <c r="N7443" s="788" t="s">
        <v>8107</v>
      </c>
    </row>
    <row r="7444" spans="1:14" ht="15">
      <c r="A7444" s="282">
        <v>45989</v>
      </c>
      <c r="B7444" s="55" t="s">
        <v>8463</v>
      </c>
      <c r="C7444" s="784">
        <v>83164</v>
      </c>
      <c r="D7444" s="784" t="s">
        <v>5684</v>
      </c>
      <c r="E7444" s="784">
        <v>100</v>
      </c>
      <c r="F7444" s="784">
        <v>4010</v>
      </c>
      <c r="G7444" s="784" t="s">
        <v>6193</v>
      </c>
      <c r="H7444" s="784" t="s">
        <v>1573</v>
      </c>
      <c r="J7444" s="784">
        <v>1</v>
      </c>
      <c r="K7444" s="784">
        <v>9.94</v>
      </c>
      <c r="L7444" s="784">
        <v>9.94</v>
      </c>
      <c r="M7444" s="55" t="s">
        <v>2455</v>
      </c>
      <c r="N7444" s="788" t="s">
        <v>8107</v>
      </c>
    </row>
    <row r="7445" spans="1:14" ht="15">
      <c r="A7445" s="282">
        <v>45989</v>
      </c>
      <c r="B7445" s="55" t="s">
        <v>8463</v>
      </c>
      <c r="C7445" s="786">
        <v>83462</v>
      </c>
      <c r="D7445" s="786" t="s">
        <v>7171</v>
      </c>
      <c r="E7445" s="786" t="s">
        <v>441</v>
      </c>
      <c r="F7445" s="786">
        <v>4010</v>
      </c>
      <c r="G7445" s="786" t="s">
        <v>6198</v>
      </c>
      <c r="H7445" s="786" t="s">
        <v>1573</v>
      </c>
      <c r="J7445" s="786">
        <v>1</v>
      </c>
      <c r="K7445" s="786">
        <v>35.44</v>
      </c>
      <c r="L7445" s="786">
        <v>35.44</v>
      </c>
      <c r="M7445" s="55" t="s">
        <v>2455</v>
      </c>
      <c r="N7445" s="788" t="s">
        <v>8107</v>
      </c>
    </row>
    <row r="7446" spans="1:14" ht="15">
      <c r="A7446" s="282">
        <v>45989</v>
      </c>
      <c r="B7446" s="55" t="s">
        <v>8463</v>
      </c>
      <c r="C7446" s="784">
        <v>83731</v>
      </c>
      <c r="D7446" s="784" t="s">
        <v>5567</v>
      </c>
      <c r="E7446" s="784">
        <v>150</v>
      </c>
      <c r="F7446" s="784">
        <v>4010</v>
      </c>
      <c r="G7446" s="784" t="s">
        <v>8473</v>
      </c>
      <c r="H7446" s="784" t="s">
        <v>1573</v>
      </c>
      <c r="J7446" s="784">
        <v>1</v>
      </c>
      <c r="K7446" s="784">
        <v>11.74</v>
      </c>
      <c r="L7446" s="784">
        <v>11.74</v>
      </c>
      <c r="M7446" s="55" t="s">
        <v>2455</v>
      </c>
      <c r="N7446" s="788" t="s">
        <v>8107</v>
      </c>
    </row>
    <row r="7447" spans="1:14" ht="15">
      <c r="A7447" s="282">
        <v>45989</v>
      </c>
      <c r="B7447" s="55" t="s">
        <v>8463</v>
      </c>
      <c r="C7447" s="786">
        <v>65738</v>
      </c>
      <c r="D7447" s="786" t="s">
        <v>2512</v>
      </c>
      <c r="E7447" s="786" t="s">
        <v>441</v>
      </c>
      <c r="F7447" s="786">
        <v>4010</v>
      </c>
      <c r="G7447" s="786" t="s">
        <v>8474</v>
      </c>
      <c r="H7447" s="786" t="s">
        <v>1573</v>
      </c>
      <c r="J7447" s="786">
        <v>2</v>
      </c>
      <c r="K7447" s="786">
        <v>4.95</v>
      </c>
      <c r="L7447" s="786">
        <v>9.9</v>
      </c>
      <c r="M7447" s="55" t="s">
        <v>2455</v>
      </c>
      <c r="N7447" s="788" t="s">
        <v>8107</v>
      </c>
    </row>
    <row r="7448" spans="1:14" ht="15">
      <c r="A7448" s="282">
        <v>45989</v>
      </c>
      <c r="B7448" s="55" t="s">
        <v>8463</v>
      </c>
      <c r="C7448" s="784">
        <v>84296</v>
      </c>
      <c r="D7448" s="784" t="s">
        <v>6746</v>
      </c>
      <c r="E7448" s="784">
        <v>120</v>
      </c>
      <c r="F7448" s="784">
        <v>4010</v>
      </c>
      <c r="G7448" s="784" t="s">
        <v>8337</v>
      </c>
      <c r="H7448" s="784" t="s">
        <v>1573</v>
      </c>
      <c r="J7448" s="784">
        <v>1</v>
      </c>
      <c r="K7448" s="784">
        <v>6.49</v>
      </c>
      <c r="L7448" s="784">
        <v>6.49</v>
      </c>
      <c r="M7448" s="55" t="s">
        <v>2455</v>
      </c>
      <c r="N7448" s="788" t="s">
        <v>8107</v>
      </c>
    </row>
    <row r="7449" spans="1:14" ht="15">
      <c r="A7449" s="282">
        <v>45989</v>
      </c>
      <c r="B7449" s="55" t="s">
        <v>8463</v>
      </c>
      <c r="C7449" s="786">
        <v>83563</v>
      </c>
      <c r="D7449" s="786" t="s">
        <v>6747</v>
      </c>
      <c r="E7449" s="786" t="s">
        <v>441</v>
      </c>
      <c r="F7449" s="786">
        <v>4010</v>
      </c>
      <c r="G7449" s="786" t="s">
        <v>8475</v>
      </c>
      <c r="H7449" s="786" t="s">
        <v>1573</v>
      </c>
      <c r="J7449" s="786">
        <v>1</v>
      </c>
      <c r="K7449" s="786">
        <v>12.78</v>
      </c>
      <c r="L7449" s="786">
        <v>12.78</v>
      </c>
      <c r="M7449" s="55" t="s">
        <v>2455</v>
      </c>
      <c r="N7449" s="788" t="s">
        <v>8107</v>
      </c>
    </row>
    <row r="7450" spans="1:14" ht="15">
      <c r="A7450" s="282">
        <v>45989</v>
      </c>
      <c r="B7450" s="55" t="s">
        <v>8463</v>
      </c>
      <c r="C7450" s="784">
        <v>83878</v>
      </c>
      <c r="D7450" s="784" t="s">
        <v>2408</v>
      </c>
      <c r="E7450" s="784" t="s">
        <v>2230</v>
      </c>
      <c r="F7450" s="784">
        <v>4010</v>
      </c>
      <c r="G7450" s="784" t="s">
        <v>4434</v>
      </c>
      <c r="H7450" s="784" t="s">
        <v>1573</v>
      </c>
      <c r="J7450" s="784">
        <v>1</v>
      </c>
      <c r="K7450" s="784">
        <v>8.6999999999999993</v>
      </c>
      <c r="L7450" s="784">
        <v>8.6999999999999993</v>
      </c>
      <c r="M7450" s="55" t="s">
        <v>2455</v>
      </c>
      <c r="N7450" s="788" t="s">
        <v>8107</v>
      </c>
    </row>
    <row r="7451" spans="1:14" ht="15">
      <c r="A7451" s="282">
        <v>45989</v>
      </c>
      <c r="B7451" s="55" t="s">
        <v>8463</v>
      </c>
      <c r="C7451" s="786">
        <v>83637</v>
      </c>
      <c r="D7451" s="786" t="s">
        <v>6086</v>
      </c>
      <c r="E7451" s="786" t="s">
        <v>289</v>
      </c>
      <c r="F7451" s="786">
        <v>4010</v>
      </c>
      <c r="G7451" s="786" t="s">
        <v>6209</v>
      </c>
      <c r="H7451" s="786" t="s">
        <v>1573</v>
      </c>
      <c r="J7451" s="786">
        <v>1</v>
      </c>
      <c r="K7451" s="786">
        <v>16.68</v>
      </c>
      <c r="L7451" s="786">
        <v>16.68</v>
      </c>
      <c r="M7451" s="55" t="s">
        <v>2455</v>
      </c>
      <c r="N7451" s="788" t="s">
        <v>8107</v>
      </c>
    </row>
    <row r="7452" spans="1:14" ht="15">
      <c r="A7452" s="282">
        <v>45989</v>
      </c>
      <c r="B7452" s="55" t="s">
        <v>8463</v>
      </c>
      <c r="C7452" s="784">
        <v>59852</v>
      </c>
      <c r="D7452" s="784" t="s">
        <v>2988</v>
      </c>
      <c r="E7452" s="784">
        <v>120</v>
      </c>
      <c r="F7452" s="784">
        <v>4010</v>
      </c>
      <c r="G7452" s="784" t="s">
        <v>7647</v>
      </c>
      <c r="H7452" s="784" t="s">
        <v>1573</v>
      </c>
      <c r="J7452" s="784">
        <v>1</v>
      </c>
      <c r="K7452" s="784">
        <v>6.82</v>
      </c>
      <c r="L7452" s="784">
        <v>6.82</v>
      </c>
      <c r="M7452" s="55" t="s">
        <v>2455</v>
      </c>
      <c r="N7452" s="788" t="s">
        <v>8107</v>
      </c>
    </row>
    <row r="7453" spans="1:14" ht="15">
      <c r="A7453" s="282">
        <v>45989</v>
      </c>
      <c r="B7453" s="55" t="s">
        <v>8463</v>
      </c>
      <c r="C7453" s="786">
        <v>83244</v>
      </c>
      <c r="D7453" s="786" t="s">
        <v>3930</v>
      </c>
      <c r="E7453" s="786">
        <v>110</v>
      </c>
      <c r="F7453" s="786">
        <v>4010</v>
      </c>
      <c r="G7453" s="786" t="s">
        <v>8476</v>
      </c>
      <c r="H7453" s="786" t="s">
        <v>1573</v>
      </c>
      <c r="J7453" s="786">
        <v>1</v>
      </c>
      <c r="K7453" s="786">
        <v>9.6300000000000008</v>
      </c>
      <c r="L7453" s="786">
        <v>9.6300000000000008</v>
      </c>
      <c r="M7453" s="55" t="s">
        <v>2455</v>
      </c>
      <c r="N7453" s="788" t="s">
        <v>8107</v>
      </c>
    </row>
    <row r="7454" spans="1:14" ht="15">
      <c r="A7454" s="282">
        <v>45989</v>
      </c>
      <c r="B7454" s="55" t="s">
        <v>8463</v>
      </c>
      <c r="C7454" s="784">
        <v>81535</v>
      </c>
      <c r="D7454" s="784" t="s">
        <v>2523</v>
      </c>
      <c r="E7454" s="784" t="s">
        <v>2356</v>
      </c>
      <c r="F7454" s="784">
        <v>4010</v>
      </c>
      <c r="G7454" s="784" t="s">
        <v>8477</v>
      </c>
      <c r="H7454" s="784" t="s">
        <v>1573</v>
      </c>
      <c r="J7454" s="784">
        <v>1</v>
      </c>
      <c r="K7454" s="784">
        <v>17.45</v>
      </c>
      <c r="L7454" s="784">
        <v>17.45</v>
      </c>
      <c r="M7454" s="55" t="s">
        <v>2455</v>
      </c>
      <c r="N7454" s="788" t="s">
        <v>8107</v>
      </c>
    </row>
    <row r="7455" spans="1:14" ht="15">
      <c r="A7455" s="282">
        <v>45989</v>
      </c>
      <c r="B7455" s="55" t="s">
        <v>8463</v>
      </c>
      <c r="C7455" s="786">
        <v>66736</v>
      </c>
      <c r="D7455" s="786" t="s">
        <v>6482</v>
      </c>
      <c r="E7455" s="786">
        <v>90</v>
      </c>
      <c r="F7455" s="786">
        <v>4010</v>
      </c>
      <c r="G7455" s="786" t="s">
        <v>8478</v>
      </c>
      <c r="H7455" s="786" t="s">
        <v>1573</v>
      </c>
      <c r="J7455" s="786">
        <v>1</v>
      </c>
      <c r="K7455" s="786">
        <v>13.78</v>
      </c>
      <c r="L7455" s="786">
        <v>13.78</v>
      </c>
      <c r="M7455" s="55" t="s">
        <v>2455</v>
      </c>
      <c r="N7455" s="788" t="s">
        <v>8107</v>
      </c>
    </row>
    <row r="7456" spans="1:14" ht="15">
      <c r="A7456" s="282">
        <v>45989</v>
      </c>
      <c r="B7456" s="55" t="s">
        <v>8463</v>
      </c>
      <c r="C7456" s="784">
        <v>82187</v>
      </c>
      <c r="D7456" s="784" t="s">
        <v>2336</v>
      </c>
      <c r="E7456" s="784" t="s">
        <v>289</v>
      </c>
      <c r="F7456" s="784">
        <v>4010</v>
      </c>
      <c r="G7456" s="784" t="s">
        <v>8479</v>
      </c>
      <c r="H7456" s="784" t="s">
        <v>1573</v>
      </c>
      <c r="J7456" s="784">
        <v>1</v>
      </c>
      <c r="K7456" s="784">
        <v>25.49</v>
      </c>
      <c r="L7456" s="784">
        <v>25.49</v>
      </c>
      <c r="M7456" s="55" t="s">
        <v>2455</v>
      </c>
      <c r="N7456" s="788" t="s">
        <v>8107</v>
      </c>
    </row>
    <row r="7457" spans="1:14" ht="15">
      <c r="A7457" s="282">
        <v>45989</v>
      </c>
      <c r="B7457" s="55" t="s">
        <v>8463</v>
      </c>
      <c r="C7457" s="786">
        <v>84025</v>
      </c>
      <c r="D7457" s="786" t="s">
        <v>7399</v>
      </c>
      <c r="E7457" s="786">
        <v>100</v>
      </c>
      <c r="F7457" s="786">
        <v>4010</v>
      </c>
      <c r="G7457" s="786" t="s">
        <v>8480</v>
      </c>
      <c r="H7457" s="786" t="s">
        <v>1573</v>
      </c>
      <c r="J7457" s="786">
        <v>1</v>
      </c>
      <c r="K7457" s="786">
        <v>12.05</v>
      </c>
      <c r="L7457" s="786">
        <v>12.05</v>
      </c>
      <c r="M7457" s="55" t="s">
        <v>2455</v>
      </c>
      <c r="N7457" s="788" t="s">
        <v>8107</v>
      </c>
    </row>
    <row r="7458" spans="1:14" ht="15">
      <c r="A7458" s="282">
        <v>45989</v>
      </c>
      <c r="B7458" s="55" t="s">
        <v>8463</v>
      </c>
      <c r="C7458" s="784">
        <v>83164</v>
      </c>
      <c r="D7458" s="784" t="s">
        <v>2560</v>
      </c>
      <c r="E7458" s="784">
        <v>100</v>
      </c>
      <c r="F7458" s="784">
        <v>4010</v>
      </c>
      <c r="G7458" s="784" t="s">
        <v>8481</v>
      </c>
      <c r="H7458" s="784" t="s">
        <v>1573</v>
      </c>
      <c r="J7458" s="784">
        <v>1</v>
      </c>
      <c r="K7458" s="784">
        <v>9.94</v>
      </c>
      <c r="L7458" s="784">
        <v>9.94</v>
      </c>
      <c r="M7458" s="55" t="s">
        <v>2455</v>
      </c>
      <c r="N7458" s="788" t="s">
        <v>8107</v>
      </c>
    </row>
    <row r="7459" spans="1:14" ht="15">
      <c r="A7459" s="282">
        <v>45989</v>
      </c>
      <c r="B7459" s="55" t="s">
        <v>8463</v>
      </c>
      <c r="C7459" s="786">
        <v>82410</v>
      </c>
      <c r="D7459" s="786" t="s">
        <v>6086</v>
      </c>
      <c r="E7459" s="786">
        <v>85</v>
      </c>
      <c r="F7459" s="786">
        <v>4010</v>
      </c>
      <c r="G7459" s="786" t="s">
        <v>4793</v>
      </c>
      <c r="H7459" s="786" t="s">
        <v>1573</v>
      </c>
      <c r="J7459" s="786">
        <v>1</v>
      </c>
      <c r="K7459" s="786">
        <v>8.2100000000000009</v>
      </c>
      <c r="L7459" s="786">
        <v>8.2100000000000009</v>
      </c>
      <c r="M7459" s="55" t="s">
        <v>2455</v>
      </c>
      <c r="N7459" s="788" t="s">
        <v>8107</v>
      </c>
    </row>
    <row r="7460" spans="1:14" ht="15">
      <c r="A7460" s="783">
        <v>45989</v>
      </c>
      <c r="B7460" s="784" t="s">
        <v>8482</v>
      </c>
      <c r="C7460" s="784">
        <v>81883</v>
      </c>
      <c r="D7460" s="784" t="s">
        <v>6724</v>
      </c>
      <c r="E7460" s="784">
        <v>120</v>
      </c>
      <c r="F7460" s="784">
        <v>4010</v>
      </c>
      <c r="G7460" s="784" t="s">
        <v>8483</v>
      </c>
      <c r="H7460" s="784" t="s">
        <v>1573</v>
      </c>
      <c r="I7460" s="797"/>
      <c r="J7460" s="784">
        <v>8</v>
      </c>
      <c r="K7460" s="784">
        <v>9.3800000000000008</v>
      </c>
      <c r="L7460" s="793">
        <v>75.040000000000006</v>
      </c>
      <c r="M7460" s="55" t="s">
        <v>2547</v>
      </c>
    </row>
    <row r="7461" spans="1:14" ht="15">
      <c r="A7461" s="785">
        <v>45989</v>
      </c>
      <c r="B7461" s="786" t="s">
        <v>8482</v>
      </c>
      <c r="C7461" s="786">
        <v>81883</v>
      </c>
      <c r="D7461" s="786" t="s">
        <v>6724</v>
      </c>
      <c r="E7461" s="786">
        <v>130</v>
      </c>
      <c r="F7461" s="786">
        <v>4010</v>
      </c>
      <c r="G7461" s="786" t="s">
        <v>8263</v>
      </c>
      <c r="H7461" s="786" t="s">
        <v>1573</v>
      </c>
      <c r="I7461" s="798"/>
      <c r="J7461" s="786">
        <v>-8</v>
      </c>
      <c r="K7461" s="786">
        <v>9.3800000000000008</v>
      </c>
      <c r="L7461" s="796">
        <v>-75.040000000000006</v>
      </c>
      <c r="M7461" s="55" t="s">
        <v>2547</v>
      </c>
    </row>
    <row r="7462" spans="1:14" ht="15">
      <c r="A7462" s="282">
        <v>45989</v>
      </c>
      <c r="B7462" s="55" t="s">
        <v>8484</v>
      </c>
      <c r="C7462" s="784">
        <v>83644</v>
      </c>
      <c r="D7462" s="784" t="s">
        <v>7379</v>
      </c>
      <c r="E7462" s="784" t="s">
        <v>441</v>
      </c>
      <c r="F7462" s="784">
        <v>4010</v>
      </c>
      <c r="G7462" s="784" t="s">
        <v>8485</v>
      </c>
      <c r="H7462" s="784" t="s">
        <v>1573</v>
      </c>
      <c r="J7462" s="784">
        <v>1</v>
      </c>
      <c r="K7462" s="784">
        <v>26.87</v>
      </c>
      <c r="L7462" s="784">
        <v>26.87</v>
      </c>
      <c r="M7462" s="55" t="s">
        <v>2224</v>
      </c>
    </row>
    <row r="7463" spans="1:14" ht="15">
      <c r="A7463" s="282">
        <v>45989</v>
      </c>
      <c r="B7463" s="55" t="s">
        <v>8486</v>
      </c>
      <c r="C7463" s="784">
        <v>67377</v>
      </c>
      <c r="D7463" s="784" t="s">
        <v>2560</v>
      </c>
      <c r="E7463" s="784">
        <v>130</v>
      </c>
      <c r="F7463" s="784">
        <v>4010</v>
      </c>
      <c r="G7463" s="784" t="s">
        <v>8487</v>
      </c>
      <c r="H7463" s="784" t="s">
        <v>1573</v>
      </c>
      <c r="J7463" s="784">
        <v>1</v>
      </c>
      <c r="K7463" s="784">
        <v>3.81</v>
      </c>
      <c r="L7463" s="784">
        <v>3.81</v>
      </c>
      <c r="M7463" s="55" t="s">
        <v>2224</v>
      </c>
    </row>
    <row r="7464" spans="1:14" ht="15">
      <c r="A7464" s="282">
        <v>45989</v>
      </c>
      <c r="B7464" s="55" t="s">
        <v>8486</v>
      </c>
      <c r="C7464" s="786">
        <v>81158</v>
      </c>
      <c r="D7464" s="786">
        <v>15</v>
      </c>
      <c r="E7464" s="786">
        <v>130</v>
      </c>
      <c r="F7464" s="786">
        <v>4010</v>
      </c>
      <c r="G7464" s="786" t="s">
        <v>4924</v>
      </c>
      <c r="H7464" s="786" t="s">
        <v>1573</v>
      </c>
      <c r="J7464" s="786">
        <v>1</v>
      </c>
      <c r="K7464" s="786">
        <v>6.25</v>
      </c>
      <c r="L7464" s="786">
        <v>6.25</v>
      </c>
      <c r="M7464" s="55" t="s">
        <v>2224</v>
      </c>
    </row>
    <row r="7465" spans="1:14" ht="15">
      <c r="A7465" s="282">
        <v>45989</v>
      </c>
      <c r="B7465" s="55" t="s">
        <v>8486</v>
      </c>
      <c r="C7465" s="784">
        <v>81158</v>
      </c>
      <c r="D7465" s="784" t="s">
        <v>2560</v>
      </c>
      <c r="E7465" s="784">
        <v>140</v>
      </c>
      <c r="F7465" s="784">
        <v>4010</v>
      </c>
      <c r="G7465" s="784" t="s">
        <v>4925</v>
      </c>
      <c r="H7465" s="784" t="s">
        <v>1573</v>
      </c>
      <c r="J7465" s="784">
        <v>1</v>
      </c>
      <c r="K7465" s="784">
        <v>6.25</v>
      </c>
      <c r="L7465" s="784">
        <v>6.25</v>
      </c>
      <c r="M7465" s="55" t="s">
        <v>2224</v>
      </c>
    </row>
    <row r="7466" spans="1:14" ht="15">
      <c r="A7466" s="282">
        <v>45989</v>
      </c>
      <c r="B7466" s="55" t="s">
        <v>8486</v>
      </c>
      <c r="C7466" s="786">
        <v>67377</v>
      </c>
      <c r="D7466" s="786" t="s">
        <v>4880</v>
      </c>
      <c r="E7466" s="786">
        <v>130</v>
      </c>
      <c r="F7466" s="786">
        <v>4010</v>
      </c>
      <c r="G7466" s="786" t="s">
        <v>7785</v>
      </c>
      <c r="H7466" s="786" t="s">
        <v>1573</v>
      </c>
      <c r="J7466" s="786">
        <v>1</v>
      </c>
      <c r="K7466" s="786">
        <v>3.81</v>
      </c>
      <c r="L7466" s="786">
        <v>3.81</v>
      </c>
      <c r="M7466" s="55" t="s">
        <v>2224</v>
      </c>
    </row>
    <row r="7467" spans="1:14" ht="15">
      <c r="A7467" s="282">
        <v>45989</v>
      </c>
      <c r="B7467" s="55" t="s">
        <v>8488</v>
      </c>
      <c r="C7467" s="784">
        <v>80046</v>
      </c>
      <c r="D7467" s="784" t="s">
        <v>5595</v>
      </c>
      <c r="E7467" s="784" t="s">
        <v>2296</v>
      </c>
      <c r="F7467" s="784">
        <v>4010</v>
      </c>
      <c r="G7467" s="784" t="s">
        <v>8489</v>
      </c>
      <c r="H7467" s="784" t="s">
        <v>1573</v>
      </c>
      <c r="J7467" s="784">
        <v>1</v>
      </c>
      <c r="K7467" s="784">
        <v>12.27</v>
      </c>
      <c r="L7467" s="784">
        <v>12.27</v>
      </c>
      <c r="M7467" s="55" t="s">
        <v>2224</v>
      </c>
    </row>
    <row r="7468" spans="1:14" ht="15">
      <c r="A7468" s="282">
        <v>45989</v>
      </c>
      <c r="B7468" s="55" t="s">
        <v>8488</v>
      </c>
      <c r="C7468" s="786">
        <v>80039</v>
      </c>
      <c r="D7468" s="786" t="s">
        <v>5595</v>
      </c>
      <c r="E7468" s="786" t="s">
        <v>2296</v>
      </c>
      <c r="F7468" s="786">
        <v>4010</v>
      </c>
      <c r="G7468" s="786" t="s">
        <v>8490</v>
      </c>
      <c r="H7468" s="786" t="s">
        <v>1573</v>
      </c>
      <c r="J7468" s="786">
        <v>1</v>
      </c>
      <c r="K7468" s="786">
        <v>8.82</v>
      </c>
      <c r="L7468" s="786">
        <v>8.82</v>
      </c>
      <c r="M7468" s="55" t="s">
        <v>2224</v>
      </c>
    </row>
    <row r="7469" spans="1:14" ht="15">
      <c r="A7469" s="282">
        <v>45989</v>
      </c>
      <c r="B7469" s="55" t="s">
        <v>8491</v>
      </c>
      <c r="C7469" s="784">
        <v>83620</v>
      </c>
      <c r="D7469" s="784" t="s">
        <v>6658</v>
      </c>
      <c r="E7469" s="784" t="s">
        <v>289</v>
      </c>
      <c r="F7469" s="784">
        <v>4010</v>
      </c>
      <c r="G7469" s="784" t="s">
        <v>8492</v>
      </c>
      <c r="H7469" s="784" t="s">
        <v>1573</v>
      </c>
      <c r="J7469" s="784">
        <v>1</v>
      </c>
      <c r="K7469" s="784">
        <v>16.05</v>
      </c>
      <c r="L7469" s="784">
        <v>16.05</v>
      </c>
      <c r="M7469" s="55" t="s">
        <v>2224</v>
      </c>
    </row>
    <row r="7470" spans="1:14" ht="15">
      <c r="A7470" s="282">
        <v>45989</v>
      </c>
      <c r="B7470" s="55" t="s">
        <v>8491</v>
      </c>
      <c r="C7470" s="786">
        <v>82474</v>
      </c>
      <c r="D7470" s="786" t="s">
        <v>5533</v>
      </c>
      <c r="E7470" s="786" t="s">
        <v>289</v>
      </c>
      <c r="F7470" s="786">
        <v>4010</v>
      </c>
      <c r="G7470" s="786" t="s">
        <v>8493</v>
      </c>
      <c r="H7470" s="786" t="s">
        <v>1573</v>
      </c>
      <c r="J7470" s="786">
        <v>1</v>
      </c>
      <c r="K7470" s="786">
        <v>11.02</v>
      </c>
      <c r="L7470" s="786">
        <v>11.02</v>
      </c>
      <c r="M7470" s="55" t="s">
        <v>2224</v>
      </c>
    </row>
    <row r="7471" spans="1:14" ht="15">
      <c r="A7471" s="282">
        <v>45989</v>
      </c>
      <c r="B7471" s="55" t="s">
        <v>8494</v>
      </c>
      <c r="C7471" s="784">
        <v>82400</v>
      </c>
      <c r="D7471" s="784" t="s">
        <v>4880</v>
      </c>
      <c r="E7471" s="784">
        <v>110</v>
      </c>
      <c r="F7471" s="784">
        <v>4010</v>
      </c>
      <c r="G7471" s="784" t="s">
        <v>4926</v>
      </c>
      <c r="H7471" s="784" t="s">
        <v>1573</v>
      </c>
      <c r="J7471" s="784">
        <v>1</v>
      </c>
      <c r="K7471" s="784">
        <v>15.53</v>
      </c>
      <c r="L7471" s="784">
        <v>15.53</v>
      </c>
      <c r="M7471" s="55" t="s">
        <v>2224</v>
      </c>
    </row>
    <row r="7472" spans="1:14" ht="15">
      <c r="A7472" s="282">
        <v>45989</v>
      </c>
      <c r="B7472" s="55" t="s">
        <v>8494</v>
      </c>
      <c r="C7472" s="786">
        <v>82179</v>
      </c>
      <c r="D7472" s="786" t="s">
        <v>4880</v>
      </c>
      <c r="E7472" s="786">
        <v>110</v>
      </c>
      <c r="F7472" s="786">
        <v>4010</v>
      </c>
      <c r="G7472" s="786" t="s">
        <v>5854</v>
      </c>
      <c r="H7472" s="786" t="s">
        <v>1573</v>
      </c>
      <c r="J7472" s="786">
        <v>1</v>
      </c>
      <c r="K7472" s="786">
        <v>21.02</v>
      </c>
      <c r="L7472" s="786">
        <v>21.02</v>
      </c>
      <c r="M7472" s="55" t="s">
        <v>2224</v>
      </c>
    </row>
    <row r="7473" spans="1:13" ht="15">
      <c r="A7473" s="282">
        <v>45989</v>
      </c>
      <c r="B7473" s="55" t="s">
        <v>8494</v>
      </c>
      <c r="C7473" s="784">
        <v>82261</v>
      </c>
      <c r="D7473" s="784" t="s">
        <v>4880</v>
      </c>
      <c r="E7473" s="784">
        <v>120</v>
      </c>
      <c r="F7473" s="784">
        <v>4010</v>
      </c>
      <c r="G7473" s="784" t="s">
        <v>8495</v>
      </c>
      <c r="H7473" s="784" t="s">
        <v>1573</v>
      </c>
      <c r="J7473" s="784">
        <v>1</v>
      </c>
      <c r="K7473" s="784">
        <v>11.83</v>
      </c>
      <c r="L7473" s="784">
        <v>11.83</v>
      </c>
      <c r="M7473" s="55" t="s">
        <v>2224</v>
      </c>
    </row>
    <row r="7474" spans="1:13" ht="15">
      <c r="A7474" s="282">
        <v>45989</v>
      </c>
      <c r="B7474" s="55" t="s">
        <v>8496</v>
      </c>
      <c r="C7474" s="784">
        <v>80039</v>
      </c>
      <c r="D7474" s="784" t="s">
        <v>6086</v>
      </c>
      <c r="E7474" s="784" t="s">
        <v>2061</v>
      </c>
      <c r="F7474" s="784">
        <v>4010</v>
      </c>
      <c r="G7474" s="784" t="s">
        <v>8497</v>
      </c>
      <c r="H7474" s="784" t="s">
        <v>1573</v>
      </c>
      <c r="J7474" s="784">
        <v>1</v>
      </c>
      <c r="K7474" s="784">
        <v>10.08</v>
      </c>
      <c r="L7474" s="784">
        <v>10.08</v>
      </c>
      <c r="M7474" s="55" t="s">
        <v>2224</v>
      </c>
    </row>
    <row r="7475" spans="1:13" ht="15">
      <c r="A7475" s="282">
        <v>45989</v>
      </c>
      <c r="B7475" s="55" t="s">
        <v>8496</v>
      </c>
      <c r="C7475" s="786">
        <v>80046</v>
      </c>
      <c r="D7475" s="786" t="s">
        <v>2255</v>
      </c>
      <c r="E7475" s="786" t="s">
        <v>289</v>
      </c>
      <c r="F7475" s="786">
        <v>4010</v>
      </c>
      <c r="G7475" s="786" t="s">
        <v>8498</v>
      </c>
      <c r="H7475" s="786" t="s">
        <v>1573</v>
      </c>
      <c r="J7475" s="786">
        <v>1</v>
      </c>
      <c r="K7475" s="786">
        <v>11.93</v>
      </c>
      <c r="L7475" s="786">
        <v>11.93</v>
      </c>
      <c r="M7475" s="55" t="s">
        <v>2224</v>
      </c>
    </row>
    <row r="7476" spans="1:13" ht="15">
      <c r="A7476" s="282">
        <v>45989</v>
      </c>
      <c r="B7476" s="55" t="s">
        <v>8496</v>
      </c>
      <c r="C7476" s="784">
        <v>59845</v>
      </c>
      <c r="D7476" s="784" t="s">
        <v>2249</v>
      </c>
      <c r="E7476" s="784" t="s">
        <v>289</v>
      </c>
      <c r="F7476" s="784">
        <v>4010</v>
      </c>
      <c r="G7476" s="784" t="s">
        <v>8499</v>
      </c>
      <c r="H7476" s="784" t="s">
        <v>1573</v>
      </c>
      <c r="J7476" s="784">
        <v>1</v>
      </c>
      <c r="K7476" s="784">
        <v>8.98</v>
      </c>
      <c r="L7476" s="784">
        <v>8.98</v>
      </c>
      <c r="M7476" s="55" t="s">
        <v>2224</v>
      </c>
    </row>
    <row r="7477" spans="1:13" ht="15">
      <c r="A7477" s="282">
        <v>45989</v>
      </c>
      <c r="B7477" s="55" t="s">
        <v>8496</v>
      </c>
      <c r="C7477" s="786">
        <v>44403</v>
      </c>
      <c r="D7477" s="786" t="s">
        <v>2249</v>
      </c>
      <c r="E7477" s="786" t="s">
        <v>441</v>
      </c>
      <c r="F7477" s="786">
        <v>4010</v>
      </c>
      <c r="G7477" s="786" t="s">
        <v>8500</v>
      </c>
      <c r="H7477" s="786" t="s">
        <v>1573</v>
      </c>
      <c r="J7477" s="786">
        <v>1</v>
      </c>
      <c r="K7477" s="786">
        <v>10.47</v>
      </c>
      <c r="L7477" s="786">
        <v>10.47</v>
      </c>
      <c r="M7477" s="55" t="s">
        <v>2224</v>
      </c>
    </row>
    <row r="7478" spans="1:13" ht="15">
      <c r="A7478" s="282">
        <v>45989</v>
      </c>
      <c r="B7478" s="55" t="s">
        <v>8501</v>
      </c>
      <c r="C7478" s="784">
        <v>60325</v>
      </c>
      <c r="D7478" s="784" t="s">
        <v>6115</v>
      </c>
      <c r="E7478" s="784" t="s">
        <v>289</v>
      </c>
      <c r="F7478" s="784">
        <v>4010</v>
      </c>
      <c r="G7478" s="784" t="s">
        <v>8502</v>
      </c>
      <c r="H7478" s="784" t="s">
        <v>1573</v>
      </c>
      <c r="J7478" s="784">
        <v>1</v>
      </c>
      <c r="K7478" s="784">
        <v>8.2100000000000009</v>
      </c>
      <c r="L7478" s="784">
        <v>8.2100000000000009</v>
      </c>
      <c r="M7478" s="55" t="s">
        <v>2224</v>
      </c>
    </row>
    <row r="7479" spans="1:13" ht="15">
      <c r="A7479" s="282">
        <v>45989</v>
      </c>
      <c r="B7479" s="55" t="s">
        <v>8503</v>
      </c>
      <c r="C7479" s="784">
        <v>83561</v>
      </c>
      <c r="D7479" s="784" t="s">
        <v>5914</v>
      </c>
      <c r="E7479" s="784" t="s">
        <v>289</v>
      </c>
      <c r="F7479" s="784">
        <v>4010</v>
      </c>
      <c r="G7479" s="784" t="s">
        <v>4928</v>
      </c>
      <c r="H7479" s="784" t="s">
        <v>1573</v>
      </c>
      <c r="J7479" s="784">
        <v>1</v>
      </c>
      <c r="K7479" s="784">
        <v>14.7</v>
      </c>
      <c r="L7479" s="784">
        <v>14.7</v>
      </c>
      <c r="M7479" s="55" t="s">
        <v>2224</v>
      </c>
    </row>
    <row r="7480" spans="1:13" ht="15">
      <c r="A7480" s="282">
        <v>45989</v>
      </c>
      <c r="B7480" s="55" t="s">
        <v>8503</v>
      </c>
      <c r="C7480" s="786">
        <v>37028</v>
      </c>
      <c r="D7480" s="786" t="s">
        <v>5914</v>
      </c>
      <c r="E7480" s="786">
        <v>140</v>
      </c>
      <c r="F7480" s="786">
        <v>4010</v>
      </c>
      <c r="G7480" s="786" t="s">
        <v>4929</v>
      </c>
      <c r="H7480" s="786" t="s">
        <v>1573</v>
      </c>
      <c r="J7480" s="786">
        <v>2</v>
      </c>
      <c r="K7480" s="786">
        <v>7.09</v>
      </c>
      <c r="L7480" s="786">
        <v>14.18</v>
      </c>
      <c r="M7480" s="55" t="s">
        <v>2224</v>
      </c>
    </row>
    <row r="7481" spans="1:13" ht="15">
      <c r="A7481" s="282">
        <v>45989</v>
      </c>
      <c r="B7481" s="55" t="s">
        <v>8504</v>
      </c>
      <c r="C7481" s="784">
        <v>37028</v>
      </c>
      <c r="D7481" s="784" t="s">
        <v>5914</v>
      </c>
      <c r="E7481" s="784">
        <v>140</v>
      </c>
      <c r="F7481" s="784">
        <v>4010</v>
      </c>
      <c r="G7481" s="784" t="s">
        <v>4929</v>
      </c>
      <c r="H7481" s="784" t="s">
        <v>1573</v>
      </c>
      <c r="J7481" s="55">
        <v>-1</v>
      </c>
      <c r="K7481" s="791">
        <v>7.09</v>
      </c>
      <c r="L7481" s="791">
        <v>-7.09</v>
      </c>
      <c r="M7481" s="55" t="s">
        <v>2287</v>
      </c>
    </row>
    <row r="7482" spans="1:13" ht="15">
      <c r="A7482" s="282">
        <v>45989</v>
      </c>
      <c r="B7482" s="55" t="s">
        <v>8504</v>
      </c>
      <c r="C7482" s="786">
        <v>83561</v>
      </c>
      <c r="D7482" s="786" t="s">
        <v>5914</v>
      </c>
      <c r="E7482" s="786" t="s">
        <v>289</v>
      </c>
      <c r="F7482" s="786">
        <v>4010</v>
      </c>
      <c r="G7482" s="786" t="s">
        <v>4928</v>
      </c>
      <c r="H7482" s="786" t="s">
        <v>1573</v>
      </c>
      <c r="J7482" s="55">
        <v>-1</v>
      </c>
      <c r="K7482" s="791">
        <v>14.7</v>
      </c>
      <c r="L7482" s="791">
        <v>-14.7</v>
      </c>
      <c r="M7482" s="55" t="s">
        <v>2287</v>
      </c>
    </row>
    <row r="7483" spans="1:13" ht="15">
      <c r="A7483" s="282">
        <v>45989</v>
      </c>
      <c r="B7483" s="55" t="s">
        <v>8504</v>
      </c>
      <c r="C7483" s="784">
        <v>59845</v>
      </c>
      <c r="D7483" s="784" t="s">
        <v>2249</v>
      </c>
      <c r="E7483" s="784" t="s">
        <v>289</v>
      </c>
      <c r="F7483" s="784">
        <v>4010</v>
      </c>
      <c r="G7483" s="784" t="s">
        <v>8499</v>
      </c>
      <c r="H7483" s="784" t="s">
        <v>1573</v>
      </c>
      <c r="J7483" s="55">
        <v>-1</v>
      </c>
      <c r="K7483" s="791">
        <v>8.98</v>
      </c>
      <c r="L7483" s="791">
        <v>-8.98</v>
      </c>
      <c r="M7483" s="55" t="s">
        <v>2287</v>
      </c>
    </row>
    <row r="7484" spans="1:13" ht="15">
      <c r="A7484" s="282">
        <v>45989</v>
      </c>
      <c r="B7484" s="55" t="s">
        <v>8504</v>
      </c>
      <c r="C7484" s="786">
        <v>44403</v>
      </c>
      <c r="D7484" s="786" t="s">
        <v>2249</v>
      </c>
      <c r="E7484" s="786" t="s">
        <v>441</v>
      </c>
      <c r="F7484" s="786">
        <v>4010</v>
      </c>
      <c r="G7484" s="786" t="s">
        <v>8500</v>
      </c>
      <c r="H7484" s="786" t="s">
        <v>1573</v>
      </c>
      <c r="J7484" s="55">
        <v>-1</v>
      </c>
      <c r="K7484" s="791">
        <v>10.47</v>
      </c>
      <c r="L7484" s="791">
        <v>-10.47</v>
      </c>
      <c r="M7484" s="55" t="s">
        <v>2287</v>
      </c>
    </row>
    <row r="7485" spans="1:13" ht="15">
      <c r="A7485" s="282">
        <v>45989</v>
      </c>
      <c r="B7485" s="55" t="s">
        <v>8504</v>
      </c>
      <c r="C7485" s="784">
        <v>82400</v>
      </c>
      <c r="D7485" s="784" t="s">
        <v>4880</v>
      </c>
      <c r="E7485" s="784">
        <v>110</v>
      </c>
      <c r="F7485" s="784">
        <v>4010</v>
      </c>
      <c r="G7485" s="784" t="s">
        <v>4926</v>
      </c>
      <c r="H7485" s="784" t="s">
        <v>1573</v>
      </c>
      <c r="J7485" s="55">
        <v>-1</v>
      </c>
      <c r="K7485" s="791">
        <v>15.53</v>
      </c>
      <c r="L7485" s="791">
        <v>-15.53</v>
      </c>
      <c r="M7485" s="55" t="s">
        <v>2287</v>
      </c>
    </row>
    <row r="7486" spans="1:13" ht="15">
      <c r="A7486" s="282">
        <v>45989</v>
      </c>
      <c r="B7486" s="55" t="s">
        <v>8504</v>
      </c>
      <c r="C7486" s="786">
        <v>82179</v>
      </c>
      <c r="D7486" s="786" t="s">
        <v>4880</v>
      </c>
      <c r="E7486" s="786">
        <v>110</v>
      </c>
      <c r="F7486" s="786">
        <v>4010</v>
      </c>
      <c r="G7486" s="786" t="s">
        <v>5854</v>
      </c>
      <c r="H7486" s="786" t="s">
        <v>1573</v>
      </c>
      <c r="J7486" s="55">
        <v>-1</v>
      </c>
      <c r="K7486" s="791">
        <v>21.02</v>
      </c>
      <c r="L7486" s="791">
        <v>-21.02</v>
      </c>
      <c r="M7486" s="55" t="s">
        <v>2287</v>
      </c>
    </row>
    <row r="7487" spans="1:13" ht="15">
      <c r="A7487" s="282">
        <v>45989</v>
      </c>
      <c r="B7487" s="55" t="s">
        <v>8504</v>
      </c>
      <c r="C7487" s="784">
        <v>82261</v>
      </c>
      <c r="D7487" s="784" t="s">
        <v>4880</v>
      </c>
      <c r="E7487" s="784">
        <v>120</v>
      </c>
      <c r="F7487" s="784">
        <v>4010</v>
      </c>
      <c r="G7487" s="784" t="s">
        <v>8495</v>
      </c>
      <c r="H7487" s="784" t="s">
        <v>1573</v>
      </c>
      <c r="J7487" s="55">
        <v>-1</v>
      </c>
      <c r="K7487" s="791">
        <v>11.83</v>
      </c>
      <c r="L7487" s="791">
        <v>-11.83</v>
      </c>
      <c r="M7487" s="55" t="s">
        <v>2287</v>
      </c>
    </row>
    <row r="7488" spans="1:13" ht="15">
      <c r="A7488" s="282">
        <v>45989</v>
      </c>
      <c r="B7488" s="55" t="s">
        <v>8504</v>
      </c>
      <c r="C7488" s="786">
        <v>83620</v>
      </c>
      <c r="D7488" s="786" t="s">
        <v>6658</v>
      </c>
      <c r="E7488" s="786" t="s">
        <v>289</v>
      </c>
      <c r="F7488" s="786">
        <v>4010</v>
      </c>
      <c r="G7488" s="786" t="s">
        <v>8492</v>
      </c>
      <c r="H7488" s="786" t="s">
        <v>1573</v>
      </c>
      <c r="J7488" s="55">
        <v>-1</v>
      </c>
      <c r="K7488" s="791">
        <v>16.05</v>
      </c>
      <c r="L7488" s="791">
        <v>-16.05</v>
      </c>
      <c r="M7488" s="55" t="s">
        <v>2287</v>
      </c>
    </row>
    <row r="7489" spans="1:14" ht="15">
      <c r="A7489" s="282">
        <v>45989</v>
      </c>
      <c r="B7489" s="55" t="s">
        <v>8504</v>
      </c>
      <c r="C7489" s="784">
        <v>82474</v>
      </c>
      <c r="D7489" s="784" t="s">
        <v>5533</v>
      </c>
      <c r="E7489" s="784" t="s">
        <v>289</v>
      </c>
      <c r="F7489" s="784">
        <v>4010</v>
      </c>
      <c r="G7489" s="784" t="s">
        <v>8493</v>
      </c>
      <c r="H7489" s="784" t="s">
        <v>1573</v>
      </c>
      <c r="J7489" s="55">
        <v>-1</v>
      </c>
      <c r="K7489" s="791">
        <v>11.02</v>
      </c>
      <c r="L7489" s="791">
        <v>-11.02</v>
      </c>
      <c r="M7489" s="55" t="s">
        <v>2287</v>
      </c>
    </row>
    <row r="7490" spans="1:14" ht="15">
      <c r="A7490" s="282">
        <v>45989</v>
      </c>
      <c r="B7490" s="55" t="s">
        <v>8504</v>
      </c>
      <c r="C7490" s="786">
        <v>80046</v>
      </c>
      <c r="D7490" s="786" t="s">
        <v>5595</v>
      </c>
      <c r="E7490" s="786" t="s">
        <v>2296</v>
      </c>
      <c r="F7490" s="786">
        <v>4010</v>
      </c>
      <c r="G7490" s="786" t="s">
        <v>8489</v>
      </c>
      <c r="H7490" s="786" t="s">
        <v>1573</v>
      </c>
      <c r="J7490" s="55">
        <v>-1</v>
      </c>
      <c r="K7490" s="791">
        <v>12.27</v>
      </c>
      <c r="L7490" s="791">
        <v>-12.27</v>
      </c>
      <c r="M7490" s="55" t="s">
        <v>2287</v>
      </c>
    </row>
    <row r="7491" spans="1:14" ht="15">
      <c r="A7491" s="282">
        <v>45989</v>
      </c>
      <c r="B7491" s="55" t="s">
        <v>8504</v>
      </c>
      <c r="C7491" s="784">
        <v>80039</v>
      </c>
      <c r="D7491" s="784" t="s">
        <v>5595</v>
      </c>
      <c r="E7491" s="784" t="s">
        <v>2296</v>
      </c>
      <c r="F7491" s="784">
        <v>4010</v>
      </c>
      <c r="G7491" s="784" t="s">
        <v>8490</v>
      </c>
      <c r="H7491" s="784" t="s">
        <v>1573</v>
      </c>
      <c r="J7491" s="55">
        <v>-1</v>
      </c>
      <c r="K7491" s="791">
        <v>8.82</v>
      </c>
      <c r="L7491" s="791">
        <v>-8.82</v>
      </c>
      <c r="M7491" s="55" t="s">
        <v>2287</v>
      </c>
    </row>
    <row r="7492" spans="1:14" ht="15">
      <c r="A7492" s="282">
        <v>45989</v>
      </c>
      <c r="B7492" s="55" t="s">
        <v>8504</v>
      </c>
      <c r="C7492" s="786">
        <v>67377</v>
      </c>
      <c r="D7492" s="786" t="s">
        <v>2560</v>
      </c>
      <c r="E7492" s="786">
        <v>130</v>
      </c>
      <c r="F7492" s="786">
        <v>4010</v>
      </c>
      <c r="G7492" s="786" t="s">
        <v>8487</v>
      </c>
      <c r="H7492" s="786" t="s">
        <v>1573</v>
      </c>
      <c r="J7492" s="55">
        <v>-1</v>
      </c>
      <c r="K7492" s="791">
        <v>3.81</v>
      </c>
      <c r="L7492" s="791">
        <v>-3.81</v>
      </c>
      <c r="M7492" s="55" t="s">
        <v>2287</v>
      </c>
    </row>
    <row r="7493" spans="1:14" ht="15">
      <c r="A7493" s="282">
        <v>45989</v>
      </c>
      <c r="B7493" s="55" t="s">
        <v>8504</v>
      </c>
      <c r="C7493" s="784">
        <v>81158</v>
      </c>
      <c r="D7493" s="784">
        <v>15</v>
      </c>
      <c r="E7493" s="784">
        <v>130</v>
      </c>
      <c r="F7493" s="784">
        <v>4010</v>
      </c>
      <c r="G7493" s="784" t="s">
        <v>4924</v>
      </c>
      <c r="H7493" s="784" t="s">
        <v>1573</v>
      </c>
      <c r="J7493" s="55">
        <v>-1</v>
      </c>
      <c r="K7493" s="791">
        <v>6.25</v>
      </c>
      <c r="L7493" s="791">
        <v>-6.25</v>
      </c>
      <c r="M7493" s="55" t="s">
        <v>2287</v>
      </c>
    </row>
    <row r="7494" spans="1:14" ht="15">
      <c r="A7494" s="282">
        <v>45989</v>
      </c>
      <c r="B7494" s="55" t="s">
        <v>8504</v>
      </c>
      <c r="C7494" s="786">
        <v>81158</v>
      </c>
      <c r="D7494" s="786" t="s">
        <v>2560</v>
      </c>
      <c r="E7494" s="786">
        <v>140</v>
      </c>
      <c r="F7494" s="786">
        <v>4010</v>
      </c>
      <c r="G7494" s="786" t="s">
        <v>4925</v>
      </c>
      <c r="H7494" s="786" t="s">
        <v>1573</v>
      </c>
      <c r="J7494" s="55">
        <v>-1</v>
      </c>
      <c r="K7494" s="791">
        <v>6.25</v>
      </c>
      <c r="L7494" s="791">
        <v>-6.25</v>
      </c>
      <c r="M7494" s="55" t="s">
        <v>2287</v>
      </c>
    </row>
    <row r="7495" spans="1:14" ht="15">
      <c r="A7495" s="282">
        <v>45989</v>
      </c>
      <c r="B7495" s="55" t="s">
        <v>8504</v>
      </c>
      <c r="C7495" s="784">
        <v>67377</v>
      </c>
      <c r="D7495" s="784" t="s">
        <v>4880</v>
      </c>
      <c r="E7495" s="784">
        <v>130</v>
      </c>
      <c r="F7495" s="784">
        <v>4010</v>
      </c>
      <c r="G7495" s="784" t="s">
        <v>7785</v>
      </c>
      <c r="H7495" s="784" t="s">
        <v>1573</v>
      </c>
      <c r="J7495" s="55">
        <v>-1</v>
      </c>
      <c r="K7495" s="791">
        <v>3.81</v>
      </c>
      <c r="L7495" s="791">
        <v>-3.81</v>
      </c>
      <c r="M7495" s="55" t="s">
        <v>2287</v>
      </c>
    </row>
    <row r="7496" spans="1:14" ht="15">
      <c r="A7496" s="282">
        <v>45989</v>
      </c>
      <c r="B7496" s="55" t="s">
        <v>8504</v>
      </c>
      <c r="C7496" s="786">
        <v>83644</v>
      </c>
      <c r="D7496" s="786" t="s">
        <v>7379</v>
      </c>
      <c r="E7496" s="786" t="s">
        <v>441</v>
      </c>
      <c r="F7496" s="786">
        <v>4010</v>
      </c>
      <c r="G7496" s="786" t="s">
        <v>8485</v>
      </c>
      <c r="H7496" s="786" t="s">
        <v>1573</v>
      </c>
      <c r="J7496" s="55">
        <v>-1</v>
      </c>
      <c r="K7496" s="791">
        <v>26.87</v>
      </c>
      <c r="L7496" s="791">
        <v>-26.87</v>
      </c>
      <c r="M7496" s="55" t="s">
        <v>2287</v>
      </c>
    </row>
    <row r="7497" spans="1:14" ht="15">
      <c r="A7497" s="783">
        <v>45989</v>
      </c>
      <c r="B7497" s="784" t="s">
        <v>8505</v>
      </c>
      <c r="C7497" s="784">
        <v>42067</v>
      </c>
      <c r="D7497" s="784" t="s">
        <v>2336</v>
      </c>
      <c r="E7497" s="784">
        <v>150</v>
      </c>
      <c r="F7497" s="784">
        <v>4010</v>
      </c>
      <c r="G7497" s="784" t="s">
        <v>2501</v>
      </c>
      <c r="H7497" s="784" t="s">
        <v>1573</v>
      </c>
      <c r="I7497" s="797">
        <v>8246290073891520</v>
      </c>
      <c r="J7497" s="784">
        <v>18</v>
      </c>
      <c r="K7497" s="800">
        <v>7.32</v>
      </c>
      <c r="L7497" s="801">
        <v>131.76</v>
      </c>
      <c r="M7497" s="55" t="s">
        <v>2547</v>
      </c>
    </row>
    <row r="7498" spans="1:14" ht="15">
      <c r="A7498" s="785">
        <v>45989</v>
      </c>
      <c r="B7498" s="786" t="s">
        <v>8505</v>
      </c>
      <c r="C7498" s="786">
        <v>42067</v>
      </c>
      <c r="D7498" s="786" t="s">
        <v>2336</v>
      </c>
      <c r="E7498" s="786">
        <v>160</v>
      </c>
      <c r="F7498" s="786">
        <v>4010</v>
      </c>
      <c r="G7498" s="786" t="s">
        <v>8506</v>
      </c>
      <c r="H7498" s="786" t="s">
        <v>1573</v>
      </c>
      <c r="I7498" s="798"/>
      <c r="J7498" s="786">
        <v>-18</v>
      </c>
      <c r="K7498" s="1292">
        <v>7.32</v>
      </c>
      <c r="L7498" s="1291">
        <v>-131.76</v>
      </c>
      <c r="M7498" s="55" t="s">
        <v>2547</v>
      </c>
    </row>
    <row r="7499" spans="1:14" ht="15">
      <c r="A7499" s="783">
        <v>45989</v>
      </c>
      <c r="B7499" s="784" t="s">
        <v>8507</v>
      </c>
      <c r="C7499" s="784">
        <v>59852</v>
      </c>
      <c r="D7499" s="784" t="s">
        <v>5590</v>
      </c>
      <c r="E7499" s="784">
        <v>120</v>
      </c>
      <c r="F7499" s="784">
        <v>4010</v>
      </c>
      <c r="G7499" s="784" t="s">
        <v>8508</v>
      </c>
      <c r="H7499" s="784" t="s">
        <v>1573</v>
      </c>
      <c r="I7499" s="797"/>
      <c r="J7499" s="784">
        <v>10</v>
      </c>
      <c r="K7499" s="800">
        <v>6.88</v>
      </c>
      <c r="L7499" s="801">
        <v>68.8</v>
      </c>
      <c r="M7499" s="55" t="s">
        <v>2618</v>
      </c>
      <c r="N7499" s="788" t="s">
        <v>8509</v>
      </c>
    </row>
    <row r="7500" spans="1:14" ht="15">
      <c r="A7500" s="783">
        <v>45989</v>
      </c>
      <c r="B7500" s="784" t="s">
        <v>8510</v>
      </c>
      <c r="C7500" s="784">
        <v>83620</v>
      </c>
      <c r="D7500" s="784" t="s">
        <v>6795</v>
      </c>
      <c r="E7500" s="784" t="s">
        <v>2296</v>
      </c>
      <c r="F7500" s="784">
        <v>4010</v>
      </c>
      <c r="G7500" s="784" t="s">
        <v>2501</v>
      </c>
      <c r="H7500" s="784" t="s">
        <v>1573</v>
      </c>
      <c r="I7500" s="797">
        <v>8.90612813044624E+16</v>
      </c>
      <c r="J7500" s="784">
        <v>20</v>
      </c>
      <c r="K7500" s="800">
        <v>16.05</v>
      </c>
      <c r="L7500" s="801">
        <v>321</v>
      </c>
      <c r="M7500" s="55" t="s">
        <v>2618</v>
      </c>
      <c r="N7500" s="788" t="s">
        <v>8511</v>
      </c>
    </row>
    <row r="7501" spans="1:14" ht="15">
      <c r="A7501" s="783">
        <v>45989</v>
      </c>
      <c r="B7501" s="1226" t="s">
        <v>8512</v>
      </c>
      <c r="C7501" s="784">
        <v>82884</v>
      </c>
      <c r="D7501" s="784" t="s">
        <v>3099</v>
      </c>
      <c r="E7501" s="784">
        <v>120</v>
      </c>
      <c r="F7501" s="784">
        <v>4010</v>
      </c>
      <c r="G7501" s="784" t="s">
        <v>8513</v>
      </c>
      <c r="H7501" s="784" t="s">
        <v>1573</v>
      </c>
      <c r="I7501" s="797">
        <v>13.5</v>
      </c>
      <c r="J7501" s="784">
        <v>1</v>
      </c>
      <c r="K7501" s="784">
        <v>13.5</v>
      </c>
      <c r="L7501" s="784">
        <v>13.5</v>
      </c>
      <c r="M7501" s="55" t="s">
        <v>2455</v>
      </c>
    </row>
    <row r="7502" spans="1:14" ht="15">
      <c r="A7502" s="785">
        <v>45989</v>
      </c>
      <c r="B7502" s="1226" t="s">
        <v>8512</v>
      </c>
      <c r="C7502" s="786">
        <v>83436</v>
      </c>
      <c r="D7502" s="786" t="s">
        <v>5837</v>
      </c>
      <c r="E7502" s="786">
        <v>150</v>
      </c>
      <c r="F7502" s="786">
        <v>4010</v>
      </c>
      <c r="G7502" s="786" t="s">
        <v>7689</v>
      </c>
      <c r="H7502" s="784" t="s">
        <v>1573</v>
      </c>
      <c r="I7502" s="798">
        <v>4.28</v>
      </c>
      <c r="J7502" s="786">
        <v>1</v>
      </c>
      <c r="K7502" s="786">
        <v>4.28</v>
      </c>
      <c r="L7502" s="786">
        <v>4.28</v>
      </c>
      <c r="M7502" s="55" t="s">
        <v>2455</v>
      </c>
    </row>
    <row r="7503" spans="1:14" ht="15">
      <c r="A7503" s="783">
        <v>45989</v>
      </c>
      <c r="B7503" s="1226" t="s">
        <v>8512</v>
      </c>
      <c r="C7503" s="784">
        <v>80046</v>
      </c>
      <c r="D7503" s="784" t="s">
        <v>6086</v>
      </c>
      <c r="E7503" s="784" t="s">
        <v>2230</v>
      </c>
      <c r="F7503" s="784">
        <v>4010</v>
      </c>
      <c r="G7503" s="784" t="s">
        <v>8514</v>
      </c>
      <c r="H7503" s="784" t="s">
        <v>1573</v>
      </c>
      <c r="I7503" s="797">
        <v>11.79</v>
      </c>
      <c r="J7503" s="784">
        <v>1</v>
      </c>
      <c r="K7503" s="784">
        <v>11.79</v>
      </c>
      <c r="L7503" s="784">
        <v>11.79</v>
      </c>
      <c r="M7503" s="55" t="s">
        <v>2455</v>
      </c>
    </row>
    <row r="7504" spans="1:14" ht="15">
      <c r="A7504" s="785">
        <v>45989</v>
      </c>
      <c r="B7504" s="1226" t="s">
        <v>8512</v>
      </c>
      <c r="C7504" s="786">
        <v>50942</v>
      </c>
      <c r="D7504" s="786" t="s">
        <v>2560</v>
      </c>
      <c r="E7504" s="786" t="s">
        <v>2230</v>
      </c>
      <c r="F7504" s="786">
        <v>4010</v>
      </c>
      <c r="G7504" s="786" t="s">
        <v>7692</v>
      </c>
      <c r="H7504" s="784" t="s">
        <v>1573</v>
      </c>
      <c r="I7504" s="798">
        <v>4.04</v>
      </c>
      <c r="J7504" s="786">
        <v>1</v>
      </c>
      <c r="K7504" s="786">
        <v>4.04</v>
      </c>
      <c r="L7504" s="786">
        <v>4.04</v>
      </c>
      <c r="M7504" s="55" t="s">
        <v>2455</v>
      </c>
    </row>
    <row r="7505" spans="1:20" ht="15">
      <c r="A7505" s="783">
        <v>45989</v>
      </c>
      <c r="B7505" s="1226" t="s">
        <v>8512</v>
      </c>
      <c r="C7505" s="784">
        <v>83016</v>
      </c>
      <c r="D7505" s="784" t="s">
        <v>3648</v>
      </c>
      <c r="E7505" s="784">
        <v>80</v>
      </c>
      <c r="F7505" s="784">
        <v>4010</v>
      </c>
      <c r="G7505" s="784" t="s">
        <v>8515</v>
      </c>
      <c r="H7505" s="784" t="s">
        <v>1573</v>
      </c>
      <c r="I7505" s="797">
        <v>4.42</v>
      </c>
      <c r="J7505" s="784">
        <v>1</v>
      </c>
      <c r="K7505" s="784">
        <v>4.42</v>
      </c>
      <c r="L7505" s="784">
        <v>4.42</v>
      </c>
      <c r="M7505" s="55" t="s">
        <v>2455</v>
      </c>
    </row>
    <row r="7506" spans="1:20" ht="15">
      <c r="A7506" s="785">
        <v>45989</v>
      </c>
      <c r="B7506" s="1226" t="s">
        <v>8512</v>
      </c>
      <c r="C7506" s="786">
        <v>52706</v>
      </c>
      <c r="D7506" s="786" t="s">
        <v>2348</v>
      </c>
      <c r="E7506" s="786">
        <v>100</v>
      </c>
      <c r="F7506" s="786">
        <v>4010</v>
      </c>
      <c r="G7506" s="786" t="s">
        <v>8067</v>
      </c>
      <c r="H7506" s="784" t="s">
        <v>1573</v>
      </c>
      <c r="I7506" s="798">
        <v>8.2200000000000006</v>
      </c>
      <c r="J7506" s="786">
        <v>1</v>
      </c>
      <c r="K7506" s="786">
        <v>8.2200000000000006</v>
      </c>
      <c r="L7506" s="786">
        <v>8.2200000000000006</v>
      </c>
      <c r="M7506" s="55" t="s">
        <v>2455</v>
      </c>
    </row>
    <row r="7507" spans="1:20" ht="15">
      <c r="A7507" s="783">
        <v>45989</v>
      </c>
      <c r="B7507" s="1226" t="s">
        <v>8512</v>
      </c>
      <c r="C7507" s="784">
        <v>83325</v>
      </c>
      <c r="D7507" s="784" t="s">
        <v>6946</v>
      </c>
      <c r="E7507" s="784">
        <v>150</v>
      </c>
      <c r="F7507" s="784">
        <v>4010</v>
      </c>
      <c r="G7507" s="784" t="s">
        <v>8068</v>
      </c>
      <c r="H7507" s="784" t="s">
        <v>1573</v>
      </c>
      <c r="I7507" s="797">
        <v>19.95</v>
      </c>
      <c r="J7507" s="784">
        <v>1</v>
      </c>
      <c r="K7507" s="784">
        <v>19.95</v>
      </c>
      <c r="L7507" s="784">
        <v>19.95</v>
      </c>
      <c r="M7507" s="55" t="s">
        <v>2455</v>
      </c>
    </row>
    <row r="7508" spans="1:20" ht="15">
      <c r="A7508" s="785">
        <v>45989</v>
      </c>
      <c r="B7508" s="1226" t="s">
        <v>8512</v>
      </c>
      <c r="C7508" s="786">
        <v>83505</v>
      </c>
      <c r="D7508" s="786" t="s">
        <v>7078</v>
      </c>
      <c r="E7508" s="786">
        <v>120</v>
      </c>
      <c r="F7508" s="786">
        <v>4010</v>
      </c>
      <c r="G7508" s="786" t="s">
        <v>2486</v>
      </c>
      <c r="H7508" s="784" t="s">
        <v>1573</v>
      </c>
      <c r="I7508" s="798">
        <v>4.04</v>
      </c>
      <c r="J7508" s="786">
        <v>2</v>
      </c>
      <c r="K7508" s="786">
        <v>4.04</v>
      </c>
      <c r="L7508" s="786">
        <v>8.08</v>
      </c>
      <c r="M7508" s="55" t="s">
        <v>2455</v>
      </c>
    </row>
    <row r="7509" spans="1:20" ht="15">
      <c r="A7509" s="282">
        <v>45989</v>
      </c>
      <c r="B7509" s="55" t="s">
        <v>8516</v>
      </c>
      <c r="C7509" s="784">
        <v>58663</v>
      </c>
      <c r="D7509" s="784" t="s">
        <v>4526</v>
      </c>
      <c r="E7509" s="784" t="s">
        <v>2296</v>
      </c>
      <c r="F7509" s="784">
        <v>4010</v>
      </c>
      <c r="G7509" s="784" t="s">
        <v>8517</v>
      </c>
      <c r="H7509" s="784" t="s">
        <v>1573</v>
      </c>
      <c r="J7509" s="55">
        <v>-1</v>
      </c>
      <c r="K7509" s="791">
        <v>7.36</v>
      </c>
      <c r="L7509" s="791">
        <v>-7.36</v>
      </c>
      <c r="M7509" s="55" t="s">
        <v>2864</v>
      </c>
    </row>
    <row r="7510" spans="1:20" ht="15">
      <c r="A7510" s="282">
        <v>45989</v>
      </c>
      <c r="B7510" s="55" t="s">
        <v>8518</v>
      </c>
      <c r="C7510" s="784">
        <v>82834</v>
      </c>
      <c r="D7510" s="784" t="s">
        <v>5563</v>
      </c>
      <c r="E7510" s="784" t="s">
        <v>289</v>
      </c>
      <c r="F7510" s="784">
        <v>4010</v>
      </c>
      <c r="G7510" s="784" t="s">
        <v>8519</v>
      </c>
      <c r="H7510" s="784" t="s">
        <v>1573</v>
      </c>
      <c r="I7510" s="797">
        <v>-12</v>
      </c>
      <c r="J7510" s="784">
        <v>-12</v>
      </c>
      <c r="K7510" s="784">
        <v>28.87</v>
      </c>
      <c r="L7510" s="793">
        <v>-346.44</v>
      </c>
      <c r="M7510" s="55" t="s">
        <v>2547</v>
      </c>
      <c r="N7510" s="55"/>
      <c r="O7510" s="797">
        <v>4010</v>
      </c>
      <c r="P7510" s="797" t="s">
        <v>8519</v>
      </c>
      <c r="Q7510" s="797" t="s">
        <v>1573</v>
      </c>
      <c r="R7510" s="797">
        <v>-12</v>
      </c>
      <c r="S7510" s="797">
        <v>28.87</v>
      </c>
      <c r="T7510" s="806">
        <v>-346.44</v>
      </c>
    </row>
    <row r="7511" spans="1:20" ht="15">
      <c r="A7511" s="282">
        <v>45989</v>
      </c>
      <c r="B7511" s="55" t="s">
        <v>8520</v>
      </c>
      <c r="C7511" s="784">
        <v>82834</v>
      </c>
      <c r="D7511" s="784" t="s">
        <v>5109</v>
      </c>
      <c r="E7511" s="784" t="s">
        <v>289</v>
      </c>
      <c r="F7511" s="784">
        <v>4010</v>
      </c>
      <c r="G7511" s="784" t="s">
        <v>6799</v>
      </c>
      <c r="H7511" s="784" t="s">
        <v>1573</v>
      </c>
      <c r="I7511" s="797">
        <v>27</v>
      </c>
      <c r="J7511" s="784">
        <v>27</v>
      </c>
      <c r="K7511" s="784">
        <v>30.66</v>
      </c>
      <c r="L7511" s="793">
        <v>827.82</v>
      </c>
      <c r="M7511" s="55" t="s">
        <v>2547</v>
      </c>
    </row>
    <row r="7512" spans="1:20" ht="15">
      <c r="A7512" s="783">
        <v>45990</v>
      </c>
      <c r="B7512" s="784" t="s">
        <v>8521</v>
      </c>
      <c r="C7512" s="784">
        <v>84296</v>
      </c>
      <c r="D7512" s="784" t="s">
        <v>8522</v>
      </c>
      <c r="E7512" s="784">
        <v>100</v>
      </c>
      <c r="F7512" s="784">
        <v>4010</v>
      </c>
      <c r="G7512" s="784" t="s">
        <v>2501</v>
      </c>
      <c r="H7512" s="784" t="s">
        <v>1573</v>
      </c>
      <c r="I7512" s="797">
        <v>4.89710901030138E+16</v>
      </c>
      <c r="J7512" s="784">
        <v>33</v>
      </c>
      <c r="K7512" s="784">
        <v>6.31</v>
      </c>
      <c r="L7512" s="793">
        <v>208.23</v>
      </c>
      <c r="M7512" s="55" t="s">
        <v>2547</v>
      </c>
      <c r="N7512" s="788" t="s">
        <v>8523</v>
      </c>
    </row>
    <row r="7513" spans="1:20" ht="15">
      <c r="A7513" s="783">
        <v>45990</v>
      </c>
      <c r="B7513" s="784" t="s">
        <v>8524</v>
      </c>
      <c r="C7513" s="784">
        <v>83345</v>
      </c>
      <c r="D7513" s="784" t="s">
        <v>6256</v>
      </c>
      <c r="E7513" s="784">
        <v>90</v>
      </c>
      <c r="F7513" s="784">
        <v>4010</v>
      </c>
      <c r="G7513" s="784" t="s">
        <v>2617</v>
      </c>
      <c r="H7513" s="784" t="s">
        <v>1573</v>
      </c>
      <c r="I7513" s="797"/>
      <c r="J7513" s="784">
        <v>24</v>
      </c>
      <c r="K7513" s="784">
        <v>9.17</v>
      </c>
      <c r="L7513" s="793">
        <v>220.08</v>
      </c>
      <c r="M7513" s="55" t="s">
        <v>2618</v>
      </c>
      <c r="N7513" s="788" t="s">
        <v>8525</v>
      </c>
    </row>
    <row r="7514" spans="1:20" ht="24.75">
      <c r="A7514" s="783">
        <v>45990</v>
      </c>
      <c r="B7514" s="784" t="s">
        <v>8526</v>
      </c>
      <c r="C7514" s="784">
        <v>83620</v>
      </c>
      <c r="D7514" s="784" t="s">
        <v>2336</v>
      </c>
      <c r="E7514" s="784" t="s">
        <v>2230</v>
      </c>
      <c r="F7514" s="784">
        <v>4010</v>
      </c>
      <c r="G7514" s="784" t="s">
        <v>2501</v>
      </c>
      <c r="H7514" s="784" t="s">
        <v>1573</v>
      </c>
      <c r="I7514" s="797">
        <v>8246290095227450</v>
      </c>
      <c r="J7514" s="784">
        <v>12</v>
      </c>
      <c r="K7514" s="784">
        <v>18.47</v>
      </c>
      <c r="L7514" s="793">
        <v>221.64</v>
      </c>
      <c r="M7514" s="55" t="s">
        <v>2618</v>
      </c>
      <c r="N7514" s="788" t="s">
        <v>8527</v>
      </c>
    </row>
    <row r="7515" spans="1:20" ht="15">
      <c r="A7515" s="282">
        <v>45990</v>
      </c>
      <c r="B7515" s="55" t="s">
        <v>8528</v>
      </c>
      <c r="C7515" s="784">
        <v>64956</v>
      </c>
      <c r="D7515" s="784">
        <v>550</v>
      </c>
      <c r="E7515" s="784">
        <v>85</v>
      </c>
      <c r="F7515" s="784">
        <v>4010</v>
      </c>
      <c r="G7515" s="784" t="s">
        <v>8529</v>
      </c>
      <c r="H7515" s="784" t="s">
        <v>1573</v>
      </c>
      <c r="J7515" s="784">
        <v>18</v>
      </c>
      <c r="K7515" s="784">
        <v>5.34</v>
      </c>
      <c r="L7515" s="784">
        <v>96.12</v>
      </c>
      <c r="M7515" s="55" t="s">
        <v>2618</v>
      </c>
      <c r="N7515" s="788" t="s">
        <v>8530</v>
      </c>
    </row>
    <row r="7516" spans="1:20" ht="15">
      <c r="A7516" s="282">
        <v>45990</v>
      </c>
      <c r="B7516" s="55" t="s">
        <v>8531</v>
      </c>
      <c r="C7516" s="784">
        <v>80441</v>
      </c>
      <c r="D7516" s="784" t="s">
        <v>5284</v>
      </c>
      <c r="E7516" s="784">
        <v>150</v>
      </c>
      <c r="F7516" s="784">
        <v>4010</v>
      </c>
      <c r="G7516" s="784" t="s">
        <v>2777</v>
      </c>
      <c r="H7516" s="784" t="s">
        <v>1573</v>
      </c>
      <c r="J7516" s="784">
        <v>1</v>
      </c>
      <c r="K7516" s="784">
        <v>7.65</v>
      </c>
      <c r="L7516" s="784">
        <v>7.65</v>
      </c>
      <c r="M7516" s="55" t="s">
        <v>2455</v>
      </c>
    </row>
    <row r="7517" spans="1:20" ht="15">
      <c r="A7517" s="282">
        <v>45990</v>
      </c>
      <c r="B7517" s="55" t="s">
        <v>8531</v>
      </c>
      <c r="C7517" s="786">
        <v>80617</v>
      </c>
      <c r="D7517" s="786" t="s">
        <v>3754</v>
      </c>
      <c r="E7517" s="786">
        <v>70</v>
      </c>
      <c r="F7517" s="786">
        <v>4010</v>
      </c>
      <c r="G7517" s="786" t="s">
        <v>2779</v>
      </c>
      <c r="H7517" s="786" t="s">
        <v>1573</v>
      </c>
      <c r="J7517" s="786">
        <v>1</v>
      </c>
      <c r="K7517" s="786">
        <v>6.13</v>
      </c>
      <c r="L7517" s="786">
        <v>6.13</v>
      </c>
      <c r="M7517" s="55" t="s">
        <v>2455</v>
      </c>
    </row>
    <row r="7518" spans="1:20" ht="15">
      <c r="A7518" s="282">
        <v>45990</v>
      </c>
      <c r="B7518" s="55" t="s">
        <v>8531</v>
      </c>
      <c r="C7518" s="784">
        <v>83643</v>
      </c>
      <c r="D7518" s="784" t="s">
        <v>6746</v>
      </c>
      <c r="E7518" s="784" t="s">
        <v>2230</v>
      </c>
      <c r="F7518" s="784">
        <v>4010</v>
      </c>
      <c r="G7518" s="784" t="s">
        <v>2766</v>
      </c>
      <c r="H7518" s="784" t="s">
        <v>1573</v>
      </c>
      <c r="J7518" s="784">
        <v>1</v>
      </c>
      <c r="K7518" s="784">
        <v>20.62</v>
      </c>
      <c r="L7518" s="784">
        <v>20.62</v>
      </c>
      <c r="M7518" s="55" t="s">
        <v>2455</v>
      </c>
    </row>
    <row r="7519" spans="1:20" ht="15">
      <c r="A7519" s="282">
        <v>45990</v>
      </c>
      <c r="B7519" s="55" t="s">
        <v>8531</v>
      </c>
      <c r="C7519" s="786">
        <v>60325</v>
      </c>
      <c r="D7519" s="786" t="s">
        <v>2408</v>
      </c>
      <c r="E7519" s="786" t="s">
        <v>289</v>
      </c>
      <c r="F7519" s="786">
        <v>4010</v>
      </c>
      <c r="G7519" s="786" t="s">
        <v>2767</v>
      </c>
      <c r="H7519" s="786" t="s">
        <v>1573</v>
      </c>
      <c r="J7519" s="786">
        <v>1</v>
      </c>
      <c r="K7519" s="786">
        <v>7.04</v>
      </c>
      <c r="L7519" s="786">
        <v>7.04</v>
      </c>
      <c r="M7519" s="55" t="s">
        <v>2455</v>
      </c>
    </row>
    <row r="7520" spans="1:20" ht="15">
      <c r="A7520" s="282">
        <v>45990</v>
      </c>
      <c r="B7520" s="55" t="s">
        <v>8531</v>
      </c>
      <c r="C7520" s="784">
        <v>82203</v>
      </c>
      <c r="D7520" s="784" t="s">
        <v>2653</v>
      </c>
      <c r="E7520" s="784">
        <v>140</v>
      </c>
      <c r="F7520" s="784">
        <v>4010</v>
      </c>
      <c r="G7520" s="784" t="s">
        <v>2769</v>
      </c>
      <c r="H7520" s="784" t="s">
        <v>1573</v>
      </c>
      <c r="J7520" s="784">
        <v>1</v>
      </c>
      <c r="K7520" s="784">
        <v>20.84</v>
      </c>
      <c r="L7520" s="784">
        <v>20.84</v>
      </c>
      <c r="M7520" s="55" t="s">
        <v>2455</v>
      </c>
    </row>
    <row r="7521" spans="1:13" ht="15">
      <c r="A7521" s="282">
        <v>45990</v>
      </c>
      <c r="B7521" s="55" t="s">
        <v>8531</v>
      </c>
      <c r="C7521" s="786">
        <v>83718</v>
      </c>
      <c r="D7521" s="786" t="s">
        <v>6228</v>
      </c>
      <c r="E7521" s="786">
        <v>85</v>
      </c>
      <c r="F7521" s="786">
        <v>4010</v>
      </c>
      <c r="G7521" s="786" t="s">
        <v>8532</v>
      </c>
      <c r="H7521" s="786" t="s">
        <v>1573</v>
      </c>
      <c r="J7521" s="786">
        <v>1</v>
      </c>
      <c r="K7521" s="786">
        <v>5.45</v>
      </c>
      <c r="L7521" s="786">
        <v>5.45</v>
      </c>
      <c r="M7521" s="55" t="s">
        <v>2455</v>
      </c>
    </row>
    <row r="7522" spans="1:13" ht="15">
      <c r="A7522" s="282">
        <v>45990</v>
      </c>
      <c r="B7522" s="55" t="s">
        <v>8531</v>
      </c>
      <c r="C7522" s="784">
        <v>81338</v>
      </c>
      <c r="D7522" s="784" t="s">
        <v>2500</v>
      </c>
      <c r="E7522" s="784">
        <v>130</v>
      </c>
      <c r="F7522" s="784">
        <v>4010</v>
      </c>
      <c r="G7522" s="784" t="s">
        <v>2771</v>
      </c>
      <c r="H7522" s="784" t="s">
        <v>1573</v>
      </c>
      <c r="J7522" s="784">
        <v>1</v>
      </c>
      <c r="K7522" s="784">
        <v>8.3699999999999992</v>
      </c>
      <c r="L7522" s="784">
        <v>8.3699999999999992</v>
      </c>
      <c r="M7522" s="55" t="s">
        <v>2455</v>
      </c>
    </row>
    <row r="7523" spans="1:13" ht="15">
      <c r="A7523" s="282">
        <v>45990</v>
      </c>
      <c r="B7523" s="55" t="s">
        <v>8531</v>
      </c>
      <c r="C7523" s="786">
        <v>80046</v>
      </c>
      <c r="D7523" s="786" t="s">
        <v>6746</v>
      </c>
      <c r="E7523" s="786" t="s">
        <v>2296</v>
      </c>
      <c r="F7523" s="786">
        <v>4010</v>
      </c>
      <c r="G7523" s="786" t="s">
        <v>4676</v>
      </c>
      <c r="H7523" s="786" t="s">
        <v>1573</v>
      </c>
      <c r="J7523" s="786">
        <v>1</v>
      </c>
      <c r="K7523" s="786">
        <v>11.93</v>
      </c>
      <c r="L7523" s="786">
        <v>11.93</v>
      </c>
      <c r="M7523" s="55" t="s">
        <v>2455</v>
      </c>
    </row>
    <row r="7524" spans="1:13" ht="15">
      <c r="A7524" s="282">
        <v>45990</v>
      </c>
      <c r="B7524" s="55" t="s">
        <v>8531</v>
      </c>
      <c r="C7524" s="784">
        <v>83014</v>
      </c>
      <c r="D7524" s="784" t="s">
        <v>3515</v>
      </c>
      <c r="E7524" s="784">
        <v>130</v>
      </c>
      <c r="F7524" s="784">
        <v>4010</v>
      </c>
      <c r="G7524" s="784" t="s">
        <v>2773</v>
      </c>
      <c r="H7524" s="784" t="s">
        <v>1573</v>
      </c>
      <c r="J7524" s="784">
        <v>1</v>
      </c>
      <c r="K7524" s="784">
        <v>5.52</v>
      </c>
      <c r="L7524" s="784">
        <v>5.52</v>
      </c>
      <c r="M7524" s="55" t="s">
        <v>2455</v>
      </c>
    </row>
    <row r="7525" spans="1:13" ht="15">
      <c r="A7525" s="282">
        <v>45990</v>
      </c>
      <c r="B7525" s="55" t="s">
        <v>8531</v>
      </c>
      <c r="C7525" s="786">
        <v>83778</v>
      </c>
      <c r="D7525" s="786" t="s">
        <v>7836</v>
      </c>
      <c r="E7525" s="786">
        <v>70</v>
      </c>
      <c r="F7525" s="786">
        <v>4010</v>
      </c>
      <c r="G7525" s="786" t="s">
        <v>2761</v>
      </c>
      <c r="H7525" s="786" t="s">
        <v>1573</v>
      </c>
      <c r="J7525" s="786">
        <v>1</v>
      </c>
      <c r="K7525" s="786">
        <v>13.98</v>
      </c>
      <c r="L7525" s="786">
        <v>13.98</v>
      </c>
      <c r="M7525" s="55" t="s">
        <v>2455</v>
      </c>
    </row>
    <row r="7526" spans="1:13" ht="15">
      <c r="A7526" s="282">
        <v>45990</v>
      </c>
      <c r="B7526" s="55" t="s">
        <v>8531</v>
      </c>
      <c r="C7526" s="784">
        <v>66936</v>
      </c>
      <c r="D7526" s="784" t="s">
        <v>5112</v>
      </c>
      <c r="E7526" s="784">
        <v>60</v>
      </c>
      <c r="F7526" s="784">
        <v>4010</v>
      </c>
      <c r="G7526" s="784" t="s">
        <v>2760</v>
      </c>
      <c r="H7526" s="784" t="s">
        <v>1573</v>
      </c>
      <c r="J7526" s="784">
        <v>1</v>
      </c>
      <c r="K7526" s="784">
        <v>7.74</v>
      </c>
      <c r="L7526" s="784">
        <v>7.74</v>
      </c>
      <c r="M7526" s="55" t="s">
        <v>2455</v>
      </c>
    </row>
    <row r="7527" spans="1:13" ht="15">
      <c r="A7527" s="282">
        <v>45990</v>
      </c>
      <c r="B7527" s="55" t="s">
        <v>8531</v>
      </c>
      <c r="C7527" s="786">
        <v>80859</v>
      </c>
      <c r="D7527" s="786" t="s">
        <v>5505</v>
      </c>
      <c r="E7527" s="786">
        <v>120</v>
      </c>
      <c r="F7527" s="786">
        <v>4010</v>
      </c>
      <c r="G7527" s="786" t="s">
        <v>8533</v>
      </c>
      <c r="H7527" s="786" t="s">
        <v>1573</v>
      </c>
      <c r="J7527" s="786">
        <v>1</v>
      </c>
      <c r="K7527" s="786">
        <v>11.33</v>
      </c>
      <c r="L7527" s="786">
        <v>11.33</v>
      </c>
      <c r="M7527" s="55" t="s">
        <v>2455</v>
      </c>
    </row>
    <row r="7528" spans="1:13" ht="15">
      <c r="A7528" s="282">
        <v>45990</v>
      </c>
      <c r="B7528" s="55" t="s">
        <v>8531</v>
      </c>
      <c r="C7528" s="784">
        <v>83505</v>
      </c>
      <c r="D7528" s="784" t="s">
        <v>7078</v>
      </c>
      <c r="E7528" s="784">
        <v>150</v>
      </c>
      <c r="F7528" s="784">
        <v>4010</v>
      </c>
      <c r="G7528" s="784" t="s">
        <v>3283</v>
      </c>
      <c r="H7528" s="784" t="s">
        <v>1573</v>
      </c>
      <c r="J7528" s="784">
        <v>1</v>
      </c>
      <c r="K7528" s="784">
        <v>4.04</v>
      </c>
      <c r="L7528" s="784">
        <v>4.04</v>
      </c>
      <c r="M7528" s="55" t="s">
        <v>2455</v>
      </c>
    </row>
    <row r="7529" spans="1:13" ht="15">
      <c r="A7529" s="282">
        <v>45990</v>
      </c>
      <c r="B7529" s="55" t="s">
        <v>8531</v>
      </c>
      <c r="C7529" s="786">
        <v>83645</v>
      </c>
      <c r="D7529" s="786" t="s">
        <v>2710</v>
      </c>
      <c r="E7529" s="786">
        <v>50</v>
      </c>
      <c r="F7529" s="786">
        <v>4010</v>
      </c>
      <c r="G7529" s="786" t="s">
        <v>2758</v>
      </c>
      <c r="H7529" s="786" t="s">
        <v>1573</v>
      </c>
      <c r="J7529" s="786">
        <v>1</v>
      </c>
      <c r="K7529" s="786">
        <v>8.4700000000000006</v>
      </c>
      <c r="L7529" s="786">
        <v>8.4700000000000006</v>
      </c>
      <c r="M7529" s="55" t="s">
        <v>2455</v>
      </c>
    </row>
    <row r="7530" spans="1:13" ht="15">
      <c r="A7530" s="282">
        <v>45990</v>
      </c>
      <c r="B7530" s="55" t="s">
        <v>8531</v>
      </c>
      <c r="C7530" s="784">
        <v>80046</v>
      </c>
      <c r="D7530" s="784" t="s">
        <v>2507</v>
      </c>
      <c r="E7530" s="784" t="s">
        <v>2061</v>
      </c>
      <c r="F7530" s="784">
        <v>4010</v>
      </c>
      <c r="G7530" s="784" t="s">
        <v>5200</v>
      </c>
      <c r="H7530" s="784" t="s">
        <v>1573</v>
      </c>
      <c r="J7530" s="784">
        <v>1</v>
      </c>
      <c r="K7530" s="784">
        <v>15.05</v>
      </c>
      <c r="L7530" s="784">
        <v>15.05</v>
      </c>
      <c r="M7530" s="55" t="s">
        <v>2455</v>
      </c>
    </row>
    <row r="7531" spans="1:13" ht="15">
      <c r="A7531" s="282">
        <v>45990</v>
      </c>
      <c r="B7531" s="55" t="s">
        <v>8531</v>
      </c>
      <c r="C7531" s="786">
        <v>84296</v>
      </c>
      <c r="D7531" s="786" t="s">
        <v>6746</v>
      </c>
      <c r="E7531" s="786">
        <v>150</v>
      </c>
      <c r="F7531" s="786">
        <v>4010</v>
      </c>
      <c r="G7531" s="786" t="s">
        <v>8534</v>
      </c>
      <c r="H7531" s="786" t="s">
        <v>1573</v>
      </c>
      <c r="J7531" s="786">
        <v>1</v>
      </c>
      <c r="K7531" s="786">
        <v>6.49</v>
      </c>
      <c r="L7531" s="786">
        <v>6.49</v>
      </c>
      <c r="M7531" s="55" t="s">
        <v>2455</v>
      </c>
    </row>
    <row r="7532" spans="1:13" ht="15">
      <c r="A7532" s="282">
        <v>45990</v>
      </c>
      <c r="B7532" s="55" t="s">
        <v>8531</v>
      </c>
      <c r="C7532" s="784">
        <v>80046</v>
      </c>
      <c r="D7532" s="784" t="s">
        <v>2255</v>
      </c>
      <c r="E7532" s="784" t="s">
        <v>3950</v>
      </c>
      <c r="F7532" s="784">
        <v>4010</v>
      </c>
      <c r="G7532" s="784" t="s">
        <v>2742</v>
      </c>
      <c r="H7532" s="784" t="s">
        <v>1573</v>
      </c>
      <c r="J7532" s="784">
        <v>1</v>
      </c>
      <c r="K7532" s="784">
        <v>11.93</v>
      </c>
      <c r="L7532" s="784">
        <v>11.93</v>
      </c>
      <c r="M7532" s="55" t="s">
        <v>2455</v>
      </c>
    </row>
    <row r="7533" spans="1:13" ht="15">
      <c r="A7533" s="282">
        <v>45990</v>
      </c>
      <c r="B7533" s="55" t="s">
        <v>8531</v>
      </c>
      <c r="C7533" s="786">
        <v>83615</v>
      </c>
      <c r="D7533" s="786" t="s">
        <v>7496</v>
      </c>
      <c r="E7533" s="786" t="s">
        <v>2061</v>
      </c>
      <c r="F7533" s="786">
        <v>4010</v>
      </c>
      <c r="G7533" s="786" t="s">
        <v>8535</v>
      </c>
      <c r="H7533" s="786" t="s">
        <v>1573</v>
      </c>
      <c r="J7533" s="786">
        <v>1</v>
      </c>
      <c r="K7533" s="786">
        <v>31.47</v>
      </c>
      <c r="L7533" s="786">
        <v>31.47</v>
      </c>
      <c r="M7533" s="55" t="s">
        <v>2455</v>
      </c>
    </row>
    <row r="7534" spans="1:13" ht="15">
      <c r="A7534" s="282">
        <v>45990</v>
      </c>
      <c r="B7534" s="55" t="s">
        <v>8531</v>
      </c>
      <c r="C7534" s="784">
        <v>80046</v>
      </c>
      <c r="D7534" s="784" t="s">
        <v>6746</v>
      </c>
      <c r="E7534" s="784" t="s">
        <v>2230</v>
      </c>
      <c r="F7534" s="784">
        <v>4010</v>
      </c>
      <c r="G7534" s="784" t="s">
        <v>2744</v>
      </c>
      <c r="H7534" s="784" t="s">
        <v>1573</v>
      </c>
      <c r="J7534" s="784">
        <v>2</v>
      </c>
      <c r="K7534" s="784">
        <v>11.93</v>
      </c>
      <c r="L7534" s="784">
        <v>23.86</v>
      </c>
      <c r="M7534" s="55" t="s">
        <v>2455</v>
      </c>
    </row>
    <row r="7535" spans="1:13" ht="15">
      <c r="A7535" s="282">
        <v>45990</v>
      </c>
      <c r="B7535" s="55" t="s">
        <v>8531</v>
      </c>
      <c r="C7535" s="786">
        <v>83789</v>
      </c>
      <c r="D7535" s="786" t="s">
        <v>7944</v>
      </c>
      <c r="E7535" s="786">
        <v>130</v>
      </c>
      <c r="F7535" s="786">
        <v>4010</v>
      </c>
      <c r="G7535" s="786" t="s">
        <v>4028</v>
      </c>
      <c r="H7535" s="786" t="s">
        <v>1573</v>
      </c>
      <c r="J7535" s="786">
        <v>1</v>
      </c>
      <c r="K7535" s="786">
        <v>19.59</v>
      </c>
      <c r="L7535" s="786">
        <v>19.59</v>
      </c>
      <c r="M7535" s="55" t="s">
        <v>2455</v>
      </c>
    </row>
    <row r="7536" spans="1:13" ht="15">
      <c r="A7536" s="282">
        <v>45990</v>
      </c>
      <c r="B7536" s="55" t="s">
        <v>8531</v>
      </c>
      <c r="C7536" s="784">
        <v>65593</v>
      </c>
      <c r="D7536" s="784" t="s">
        <v>2268</v>
      </c>
      <c r="E7536" s="784">
        <v>50</v>
      </c>
      <c r="F7536" s="784">
        <v>4010</v>
      </c>
      <c r="G7536" s="784" t="s">
        <v>2746</v>
      </c>
      <c r="H7536" s="784" t="s">
        <v>1573</v>
      </c>
      <c r="J7536" s="784">
        <v>5</v>
      </c>
      <c r="K7536" s="784">
        <v>3.63</v>
      </c>
      <c r="L7536" s="784">
        <v>18.149999999999999</v>
      </c>
      <c r="M7536" s="55" t="s">
        <v>2455</v>
      </c>
    </row>
    <row r="7537" spans="1:13" ht="15">
      <c r="A7537" s="282">
        <v>45990</v>
      </c>
      <c r="B7537" s="55" t="s">
        <v>8531</v>
      </c>
      <c r="C7537" s="786">
        <v>84024</v>
      </c>
      <c r="D7537" s="786" t="s">
        <v>7633</v>
      </c>
      <c r="E7537" s="786">
        <v>85</v>
      </c>
      <c r="F7537" s="786">
        <v>4010</v>
      </c>
      <c r="G7537" s="786" t="s">
        <v>2747</v>
      </c>
      <c r="H7537" s="786" t="s">
        <v>1573</v>
      </c>
      <c r="J7537" s="786">
        <v>1</v>
      </c>
      <c r="K7537" s="786">
        <v>19.850000000000001</v>
      </c>
      <c r="L7537" s="786">
        <v>19.850000000000001</v>
      </c>
      <c r="M7537" s="55" t="s">
        <v>2455</v>
      </c>
    </row>
    <row r="7538" spans="1:13" ht="15">
      <c r="A7538" s="282">
        <v>45990</v>
      </c>
      <c r="B7538" s="55" t="s">
        <v>8531</v>
      </c>
      <c r="C7538" s="784">
        <v>59852</v>
      </c>
      <c r="D7538" s="784" t="s">
        <v>2408</v>
      </c>
      <c r="E7538" s="784">
        <v>150</v>
      </c>
      <c r="F7538" s="784">
        <v>4010</v>
      </c>
      <c r="G7538" s="784" t="s">
        <v>8536</v>
      </c>
      <c r="H7538" s="784" t="s">
        <v>1573</v>
      </c>
      <c r="J7538" s="784">
        <v>2</v>
      </c>
      <c r="K7538" s="784">
        <v>6.49</v>
      </c>
      <c r="L7538" s="784">
        <v>12.98</v>
      </c>
      <c r="M7538" s="55" t="s">
        <v>2455</v>
      </c>
    </row>
    <row r="7539" spans="1:13" ht="15">
      <c r="A7539" s="282">
        <v>45990</v>
      </c>
      <c r="B7539" s="55" t="s">
        <v>8531</v>
      </c>
      <c r="C7539" s="786">
        <v>52621</v>
      </c>
      <c r="D7539" s="786" t="s">
        <v>6746</v>
      </c>
      <c r="E7539" s="877">
        <v>45942</v>
      </c>
      <c r="F7539" s="786">
        <v>4010</v>
      </c>
      <c r="G7539" s="786" t="s">
        <v>2749</v>
      </c>
      <c r="H7539" s="786" t="s">
        <v>1573</v>
      </c>
      <c r="J7539" s="786">
        <v>1</v>
      </c>
      <c r="K7539" s="786">
        <v>3.82</v>
      </c>
      <c r="L7539" s="786">
        <v>3.82</v>
      </c>
      <c r="M7539" s="55" t="s">
        <v>2455</v>
      </c>
    </row>
    <row r="7540" spans="1:13" ht="15">
      <c r="A7540" s="282">
        <v>45990</v>
      </c>
      <c r="B7540" s="55" t="s">
        <v>8531</v>
      </c>
      <c r="C7540" s="784">
        <v>83588</v>
      </c>
      <c r="D7540" s="784" t="s">
        <v>6802</v>
      </c>
      <c r="E7540" s="784">
        <v>150</v>
      </c>
      <c r="F7540" s="784">
        <v>4010</v>
      </c>
      <c r="G7540" s="784" t="s">
        <v>2751</v>
      </c>
      <c r="H7540" s="784" t="s">
        <v>1573</v>
      </c>
      <c r="J7540" s="784">
        <v>1</v>
      </c>
      <c r="K7540" s="784">
        <v>7.65</v>
      </c>
      <c r="L7540" s="784">
        <v>7.65</v>
      </c>
      <c r="M7540" s="55" t="s">
        <v>2455</v>
      </c>
    </row>
    <row r="7541" spans="1:13" ht="15">
      <c r="A7541" s="282">
        <v>45990</v>
      </c>
      <c r="B7541" s="55" t="s">
        <v>8531</v>
      </c>
      <c r="C7541" s="786">
        <v>81347</v>
      </c>
      <c r="D7541" s="786" t="s">
        <v>6531</v>
      </c>
      <c r="E7541" s="786">
        <v>110</v>
      </c>
      <c r="F7541" s="786">
        <v>4010</v>
      </c>
      <c r="G7541" s="786" t="s">
        <v>2754</v>
      </c>
      <c r="H7541" s="786" t="s">
        <v>1573</v>
      </c>
      <c r="J7541" s="786">
        <v>1</v>
      </c>
      <c r="K7541" s="786">
        <v>7.85</v>
      </c>
      <c r="L7541" s="786">
        <v>7.85</v>
      </c>
      <c r="M7541" s="55" t="s">
        <v>2455</v>
      </c>
    </row>
    <row r="7542" spans="1:13" ht="15">
      <c r="A7542" s="282">
        <v>45990</v>
      </c>
      <c r="B7542" s="55" t="s">
        <v>8531</v>
      </c>
      <c r="C7542" s="784">
        <v>81066</v>
      </c>
      <c r="D7542" s="784">
        <v>542</v>
      </c>
      <c r="E7542" s="784">
        <v>100</v>
      </c>
      <c r="F7542" s="784">
        <v>4010</v>
      </c>
      <c r="G7542" s="784" t="s">
        <v>2733</v>
      </c>
      <c r="H7542" s="784" t="s">
        <v>1573</v>
      </c>
      <c r="J7542" s="784">
        <v>1</v>
      </c>
      <c r="K7542" s="784">
        <v>15.43</v>
      </c>
      <c r="L7542" s="784">
        <v>15.43</v>
      </c>
      <c r="M7542" s="55" t="s">
        <v>2455</v>
      </c>
    </row>
    <row r="7543" spans="1:13" ht="15">
      <c r="A7543" s="282">
        <v>45990</v>
      </c>
      <c r="B7543" s="55" t="s">
        <v>8531</v>
      </c>
      <c r="C7543" s="786">
        <v>83296</v>
      </c>
      <c r="D7543" s="786" t="s">
        <v>6576</v>
      </c>
      <c r="E7543" s="786">
        <v>110</v>
      </c>
      <c r="F7543" s="786">
        <v>4010</v>
      </c>
      <c r="G7543" s="786" t="s">
        <v>5842</v>
      </c>
      <c r="H7543" s="786" t="s">
        <v>1573</v>
      </c>
      <c r="J7543" s="786">
        <v>3</v>
      </c>
      <c r="K7543" s="786">
        <v>6.04</v>
      </c>
      <c r="L7543" s="786">
        <v>18.12</v>
      </c>
      <c r="M7543" s="55" t="s">
        <v>2455</v>
      </c>
    </row>
    <row r="7544" spans="1:13" ht="15">
      <c r="A7544" s="282">
        <v>45990</v>
      </c>
      <c r="B7544" s="55" t="s">
        <v>8531</v>
      </c>
      <c r="C7544" s="784">
        <v>82407</v>
      </c>
      <c r="D7544" s="784" t="s">
        <v>6482</v>
      </c>
      <c r="E7544" s="784">
        <v>85</v>
      </c>
      <c r="F7544" s="784">
        <v>4010</v>
      </c>
      <c r="G7544" s="784" t="s">
        <v>2726</v>
      </c>
      <c r="H7544" s="784" t="s">
        <v>1573</v>
      </c>
      <c r="J7544" s="784">
        <v>1</v>
      </c>
      <c r="K7544" s="784">
        <v>6.66</v>
      </c>
      <c r="L7544" s="784">
        <v>6.66</v>
      </c>
      <c r="M7544" s="55" t="s">
        <v>2455</v>
      </c>
    </row>
    <row r="7545" spans="1:13" ht="15">
      <c r="A7545" s="282">
        <v>45990</v>
      </c>
      <c r="B7545" s="55" t="s">
        <v>8531</v>
      </c>
      <c r="C7545" s="786">
        <v>83259</v>
      </c>
      <c r="D7545" s="786" t="s">
        <v>6845</v>
      </c>
      <c r="E7545" s="786">
        <v>90</v>
      </c>
      <c r="F7545" s="786">
        <v>4010</v>
      </c>
      <c r="G7545" s="786" t="s">
        <v>2716</v>
      </c>
      <c r="H7545" s="786" t="s">
        <v>1573</v>
      </c>
      <c r="J7545" s="786">
        <v>1</v>
      </c>
      <c r="K7545" s="786">
        <v>5.62</v>
      </c>
      <c r="L7545" s="786">
        <v>5.62</v>
      </c>
      <c r="M7545" s="55" t="s">
        <v>2455</v>
      </c>
    </row>
    <row r="7546" spans="1:13" ht="15">
      <c r="A7546" s="282">
        <v>45990</v>
      </c>
      <c r="B7546" s="55" t="s">
        <v>8531</v>
      </c>
      <c r="C7546" s="784">
        <v>59852</v>
      </c>
      <c r="D7546" s="784" t="s">
        <v>2302</v>
      </c>
      <c r="E7546" s="784">
        <v>120</v>
      </c>
      <c r="F7546" s="784">
        <v>4010</v>
      </c>
      <c r="G7546" s="784" t="s">
        <v>2719</v>
      </c>
      <c r="H7546" s="784" t="s">
        <v>1573</v>
      </c>
      <c r="J7546" s="784">
        <v>3</v>
      </c>
      <c r="K7546" s="784">
        <v>10.52</v>
      </c>
      <c r="L7546" s="784">
        <v>31.56</v>
      </c>
      <c r="M7546" s="55" t="s">
        <v>2455</v>
      </c>
    </row>
    <row r="7547" spans="1:13" ht="15">
      <c r="A7547" s="282">
        <v>45990</v>
      </c>
      <c r="B7547" s="55" t="s">
        <v>8531</v>
      </c>
      <c r="C7547" s="786">
        <v>82986</v>
      </c>
      <c r="D7547" s="786" t="s">
        <v>4316</v>
      </c>
      <c r="E7547" s="786">
        <v>75</v>
      </c>
      <c r="F7547" s="786">
        <v>4010</v>
      </c>
      <c r="G7547" s="786" t="s">
        <v>2720</v>
      </c>
      <c r="H7547" s="786" t="s">
        <v>1573</v>
      </c>
      <c r="J7547" s="786">
        <v>1</v>
      </c>
      <c r="K7547" s="786">
        <v>7.39</v>
      </c>
      <c r="L7547" s="786">
        <v>7.39</v>
      </c>
      <c r="M7547" s="55" t="s">
        <v>2455</v>
      </c>
    </row>
    <row r="7548" spans="1:13" ht="15">
      <c r="A7548" s="282">
        <v>45990</v>
      </c>
      <c r="B7548" s="55" t="s">
        <v>8531</v>
      </c>
      <c r="C7548" s="784">
        <v>80941</v>
      </c>
      <c r="D7548" s="784" t="s">
        <v>2292</v>
      </c>
      <c r="E7548" s="784">
        <v>90</v>
      </c>
      <c r="F7548" s="784">
        <v>4010</v>
      </c>
      <c r="G7548" s="784" t="s">
        <v>2721</v>
      </c>
      <c r="H7548" s="784" t="s">
        <v>1573</v>
      </c>
      <c r="J7548" s="784">
        <v>2</v>
      </c>
      <c r="K7548" s="784">
        <v>11.89</v>
      </c>
      <c r="L7548" s="784">
        <v>23.78</v>
      </c>
      <c r="M7548" s="55" t="s">
        <v>2455</v>
      </c>
    </row>
    <row r="7549" spans="1:13" ht="15">
      <c r="A7549" s="282">
        <v>45990</v>
      </c>
      <c r="B7549" s="55" t="s">
        <v>8531</v>
      </c>
      <c r="C7549" s="786">
        <v>81024</v>
      </c>
      <c r="D7549" s="786">
        <v>541</v>
      </c>
      <c r="E7549" s="786">
        <v>110</v>
      </c>
      <c r="F7549" s="786">
        <v>4010</v>
      </c>
      <c r="G7549" s="786" t="s">
        <v>7922</v>
      </c>
      <c r="H7549" s="786" t="s">
        <v>1573</v>
      </c>
      <c r="J7549" s="786">
        <v>2</v>
      </c>
      <c r="K7549" s="786">
        <v>15.43</v>
      </c>
      <c r="L7549" s="786">
        <v>30.86</v>
      </c>
      <c r="M7549" s="55" t="s">
        <v>2455</v>
      </c>
    </row>
    <row r="7550" spans="1:13" ht="15">
      <c r="A7550" s="282">
        <v>45990</v>
      </c>
      <c r="B7550" s="55" t="s">
        <v>8531</v>
      </c>
      <c r="C7550" s="784">
        <v>82945</v>
      </c>
      <c r="D7550" s="784" t="s">
        <v>3099</v>
      </c>
      <c r="E7550" s="784">
        <v>140</v>
      </c>
      <c r="F7550" s="784">
        <v>4010</v>
      </c>
      <c r="G7550" s="784" t="s">
        <v>8537</v>
      </c>
      <c r="H7550" s="784" t="s">
        <v>1573</v>
      </c>
      <c r="J7550" s="784">
        <v>1</v>
      </c>
      <c r="K7550" s="784">
        <v>8.6999999999999993</v>
      </c>
      <c r="L7550" s="784">
        <v>8.6999999999999993</v>
      </c>
      <c r="M7550" s="55" t="s">
        <v>2455</v>
      </c>
    </row>
    <row r="7551" spans="1:13" ht="15">
      <c r="A7551" s="282">
        <v>45990</v>
      </c>
      <c r="B7551" s="55" t="s">
        <v>8531</v>
      </c>
      <c r="C7551" s="786">
        <v>67377</v>
      </c>
      <c r="D7551" s="786" t="s">
        <v>2934</v>
      </c>
      <c r="E7551" s="786">
        <v>140</v>
      </c>
      <c r="F7551" s="786">
        <v>4010</v>
      </c>
      <c r="G7551" s="786" t="s">
        <v>5309</v>
      </c>
      <c r="H7551" s="786" t="s">
        <v>1573</v>
      </c>
      <c r="J7551" s="786">
        <v>1</v>
      </c>
      <c r="K7551" s="786">
        <v>4.2</v>
      </c>
      <c r="L7551" s="786">
        <v>4.2</v>
      </c>
      <c r="M7551" s="55" t="s">
        <v>2455</v>
      </c>
    </row>
    <row r="7552" spans="1:13" ht="15">
      <c r="A7552" s="282">
        <v>45990</v>
      </c>
      <c r="B7552" s="55" t="s">
        <v>8531</v>
      </c>
      <c r="C7552" s="784">
        <v>83564</v>
      </c>
      <c r="D7552" s="784" t="s">
        <v>6747</v>
      </c>
      <c r="E7552" s="784" t="s">
        <v>2061</v>
      </c>
      <c r="F7552" s="784">
        <v>4010</v>
      </c>
      <c r="G7552" s="784" t="s">
        <v>6707</v>
      </c>
      <c r="H7552" s="784" t="s">
        <v>1573</v>
      </c>
      <c r="J7552" s="784">
        <v>3</v>
      </c>
      <c r="K7552" s="784">
        <v>9.0299999999999994</v>
      </c>
      <c r="L7552" s="784">
        <v>27.09</v>
      </c>
      <c r="M7552" s="55" t="s">
        <v>2455</v>
      </c>
    </row>
    <row r="7553" spans="1:13" ht="15">
      <c r="A7553" s="282">
        <v>45990</v>
      </c>
      <c r="B7553" s="55" t="s">
        <v>8531</v>
      </c>
      <c r="C7553" s="786">
        <v>83643</v>
      </c>
      <c r="D7553" s="786" t="s">
        <v>6086</v>
      </c>
      <c r="E7553" s="786" t="s">
        <v>441</v>
      </c>
      <c r="F7553" s="786">
        <v>4010</v>
      </c>
      <c r="G7553" s="786" t="s">
        <v>8381</v>
      </c>
      <c r="H7553" s="786" t="s">
        <v>1573</v>
      </c>
      <c r="J7553" s="786">
        <v>2</v>
      </c>
      <c r="K7553" s="786">
        <v>23.05</v>
      </c>
      <c r="L7553" s="786">
        <v>46.1</v>
      </c>
      <c r="M7553" s="55" t="s">
        <v>2455</v>
      </c>
    </row>
    <row r="7554" spans="1:13" ht="15">
      <c r="A7554" s="282">
        <v>45990</v>
      </c>
      <c r="B7554" s="55" t="s">
        <v>8531</v>
      </c>
      <c r="C7554" s="784">
        <v>83237</v>
      </c>
      <c r="D7554" s="784" t="s">
        <v>2387</v>
      </c>
      <c r="E7554" s="784">
        <v>50</v>
      </c>
      <c r="F7554" s="784">
        <v>4010</v>
      </c>
      <c r="G7554" s="784" t="s">
        <v>5079</v>
      </c>
      <c r="H7554" s="784" t="s">
        <v>1573</v>
      </c>
      <c r="J7554" s="784">
        <v>1</v>
      </c>
      <c r="K7554" s="784">
        <v>7.51</v>
      </c>
      <c r="L7554" s="784">
        <v>7.51</v>
      </c>
      <c r="M7554" s="55" t="s">
        <v>2455</v>
      </c>
    </row>
    <row r="7555" spans="1:13" ht="15">
      <c r="A7555" s="282">
        <v>45990</v>
      </c>
      <c r="B7555" s="55" t="s">
        <v>8531</v>
      </c>
      <c r="C7555" s="786">
        <v>83640</v>
      </c>
      <c r="D7555" s="786" t="s">
        <v>6086</v>
      </c>
      <c r="E7555" s="786">
        <v>90</v>
      </c>
      <c r="F7555" s="786">
        <v>4010</v>
      </c>
      <c r="G7555" s="786" t="s">
        <v>2698</v>
      </c>
      <c r="H7555" s="786" t="s">
        <v>1573</v>
      </c>
      <c r="J7555" s="786">
        <v>1</v>
      </c>
      <c r="K7555" s="786">
        <v>13.14</v>
      </c>
      <c r="L7555" s="786">
        <v>13.14</v>
      </c>
      <c r="M7555" s="55" t="s">
        <v>2455</v>
      </c>
    </row>
    <row r="7556" spans="1:13" ht="15">
      <c r="A7556" s="282">
        <v>45990</v>
      </c>
      <c r="B7556" s="55" t="s">
        <v>8531</v>
      </c>
      <c r="C7556" s="784">
        <v>82203</v>
      </c>
      <c r="D7556" s="784" t="s">
        <v>6862</v>
      </c>
      <c r="E7556" s="784">
        <v>140</v>
      </c>
      <c r="F7556" s="784">
        <v>4010</v>
      </c>
      <c r="G7556" s="784" t="s">
        <v>4572</v>
      </c>
      <c r="H7556" s="784" t="s">
        <v>1573</v>
      </c>
      <c r="J7556" s="784">
        <v>1</v>
      </c>
      <c r="K7556" s="784">
        <v>18.05</v>
      </c>
      <c r="L7556" s="784">
        <v>18.05</v>
      </c>
      <c r="M7556" s="55" t="s">
        <v>2455</v>
      </c>
    </row>
    <row r="7557" spans="1:13" ht="15">
      <c r="A7557" s="282">
        <v>45990</v>
      </c>
      <c r="B7557" s="55" t="s">
        <v>8531</v>
      </c>
      <c r="C7557" s="786">
        <v>67501</v>
      </c>
      <c r="D7557" s="786">
        <v>11</v>
      </c>
      <c r="E7557" s="786">
        <v>150</v>
      </c>
      <c r="F7557" s="786">
        <v>4010</v>
      </c>
      <c r="G7557" s="786" t="s">
        <v>8538</v>
      </c>
      <c r="H7557" s="786" t="s">
        <v>1573</v>
      </c>
      <c r="J7557" s="786">
        <v>1</v>
      </c>
      <c r="K7557" s="786">
        <v>7.58</v>
      </c>
      <c r="L7557" s="786">
        <v>7.58</v>
      </c>
      <c r="M7557" s="55" t="s">
        <v>2455</v>
      </c>
    </row>
    <row r="7558" spans="1:13" ht="15">
      <c r="A7558" s="282">
        <v>45990</v>
      </c>
      <c r="B7558" s="55" t="s">
        <v>8531</v>
      </c>
      <c r="C7558" s="784">
        <v>83490</v>
      </c>
      <c r="D7558" s="784" t="s">
        <v>6469</v>
      </c>
      <c r="E7558" s="784">
        <v>160</v>
      </c>
      <c r="F7558" s="784">
        <v>4010</v>
      </c>
      <c r="G7558" s="784" t="s">
        <v>5081</v>
      </c>
      <c r="H7558" s="784" t="s">
        <v>1573</v>
      </c>
      <c r="J7558" s="784">
        <v>1</v>
      </c>
      <c r="K7558" s="784">
        <v>7.53</v>
      </c>
      <c r="L7558" s="784">
        <v>7.53</v>
      </c>
      <c r="M7558" s="55" t="s">
        <v>2455</v>
      </c>
    </row>
    <row r="7559" spans="1:13" ht="15">
      <c r="A7559" s="282">
        <v>45990</v>
      </c>
      <c r="B7559" s="55" t="s">
        <v>8531</v>
      </c>
      <c r="C7559" s="786">
        <v>52706</v>
      </c>
      <c r="D7559" s="786" t="s">
        <v>2425</v>
      </c>
      <c r="E7559" s="786">
        <v>160</v>
      </c>
      <c r="F7559" s="786">
        <v>4010</v>
      </c>
      <c r="G7559" s="786" t="s">
        <v>7565</v>
      </c>
      <c r="H7559" s="786" t="s">
        <v>1573</v>
      </c>
      <c r="J7559" s="786">
        <v>1</v>
      </c>
      <c r="K7559" s="786">
        <v>8.2200000000000006</v>
      </c>
      <c r="L7559" s="786">
        <v>8.2200000000000006</v>
      </c>
      <c r="M7559" s="55" t="s">
        <v>2455</v>
      </c>
    </row>
    <row r="7560" spans="1:13" ht="15">
      <c r="A7560" s="282">
        <v>45990</v>
      </c>
      <c r="B7560" s="55" t="s">
        <v>8531</v>
      </c>
      <c r="C7560" s="784">
        <v>83631</v>
      </c>
      <c r="D7560" s="784" t="s">
        <v>7576</v>
      </c>
      <c r="E7560" s="784" t="s">
        <v>2296</v>
      </c>
      <c r="F7560" s="784">
        <v>4010</v>
      </c>
      <c r="G7560" s="784" t="s">
        <v>5773</v>
      </c>
      <c r="H7560" s="784" t="s">
        <v>1573</v>
      </c>
      <c r="J7560" s="784">
        <v>2</v>
      </c>
      <c r="K7560" s="784">
        <v>13.91</v>
      </c>
      <c r="L7560" s="784">
        <v>27.82</v>
      </c>
      <c r="M7560" s="55" t="s">
        <v>2455</v>
      </c>
    </row>
    <row r="7561" spans="1:13" ht="15">
      <c r="A7561" s="282">
        <v>45990</v>
      </c>
      <c r="B7561" s="55" t="s">
        <v>8531</v>
      </c>
      <c r="C7561" s="786">
        <v>83584</v>
      </c>
      <c r="D7561" s="786" t="s">
        <v>6320</v>
      </c>
      <c r="E7561" s="786" t="s">
        <v>2296</v>
      </c>
      <c r="F7561" s="786">
        <v>4010</v>
      </c>
      <c r="G7561" s="786" t="s">
        <v>2686</v>
      </c>
      <c r="H7561" s="786" t="s">
        <v>1573</v>
      </c>
      <c r="J7561" s="786">
        <v>1</v>
      </c>
      <c r="K7561" s="786">
        <v>9.0299999999999994</v>
      </c>
      <c r="L7561" s="786">
        <v>9.0299999999999994</v>
      </c>
      <c r="M7561" s="55" t="s">
        <v>2455</v>
      </c>
    </row>
    <row r="7562" spans="1:13" ht="15">
      <c r="A7562" s="282">
        <v>45990</v>
      </c>
      <c r="B7562" s="55" t="s">
        <v>8531</v>
      </c>
      <c r="C7562" s="784">
        <v>82179</v>
      </c>
      <c r="D7562" s="784" t="s">
        <v>4880</v>
      </c>
      <c r="E7562" s="784">
        <v>100</v>
      </c>
      <c r="F7562" s="784">
        <v>4010</v>
      </c>
      <c r="G7562" s="784" t="s">
        <v>8539</v>
      </c>
      <c r="H7562" s="784" t="s">
        <v>1573</v>
      </c>
      <c r="J7562" s="784">
        <v>1</v>
      </c>
      <c r="K7562" s="784">
        <v>21.02</v>
      </c>
      <c r="L7562" s="784">
        <v>21.02</v>
      </c>
      <c r="M7562" s="55" t="s">
        <v>2455</v>
      </c>
    </row>
    <row r="7563" spans="1:13" ht="15">
      <c r="A7563" s="282">
        <v>45990</v>
      </c>
      <c r="B7563" s="55" t="s">
        <v>8531</v>
      </c>
      <c r="C7563" s="786">
        <v>84023</v>
      </c>
      <c r="D7563" s="786" t="s">
        <v>7572</v>
      </c>
      <c r="E7563" s="786">
        <v>60</v>
      </c>
      <c r="F7563" s="786">
        <v>4010</v>
      </c>
      <c r="G7563" s="786" t="s">
        <v>5784</v>
      </c>
      <c r="H7563" s="786" t="s">
        <v>1573</v>
      </c>
      <c r="J7563" s="786">
        <v>1</v>
      </c>
      <c r="K7563" s="786">
        <v>12.8</v>
      </c>
      <c r="L7563" s="786">
        <v>12.8</v>
      </c>
      <c r="M7563" s="55" t="s">
        <v>2455</v>
      </c>
    </row>
    <row r="7564" spans="1:13" ht="15">
      <c r="A7564" s="282">
        <v>45990</v>
      </c>
      <c r="B7564" s="55" t="s">
        <v>8531</v>
      </c>
      <c r="C7564" s="784">
        <v>83754</v>
      </c>
      <c r="D7564" s="784" t="s">
        <v>7059</v>
      </c>
      <c r="E7564" s="784">
        <v>70</v>
      </c>
      <c r="F7564" s="784">
        <v>4010</v>
      </c>
      <c r="G7564" s="784" t="s">
        <v>2680</v>
      </c>
      <c r="H7564" s="784" t="s">
        <v>1573</v>
      </c>
      <c r="J7564" s="784">
        <v>1</v>
      </c>
      <c r="K7564" s="784">
        <v>6.96</v>
      </c>
      <c r="L7564" s="784">
        <v>6.96</v>
      </c>
      <c r="M7564" s="55" t="s">
        <v>2455</v>
      </c>
    </row>
    <row r="7565" spans="1:13" ht="15">
      <c r="A7565" s="282">
        <v>45990</v>
      </c>
      <c r="B7565" s="55" t="s">
        <v>8531</v>
      </c>
      <c r="C7565" s="786">
        <v>80941</v>
      </c>
      <c r="D7565" s="786" t="s">
        <v>2292</v>
      </c>
      <c r="E7565" s="786">
        <v>80</v>
      </c>
      <c r="F7565" s="786">
        <v>4010</v>
      </c>
      <c r="G7565" s="786" t="s">
        <v>2656</v>
      </c>
      <c r="H7565" s="786" t="s">
        <v>1573</v>
      </c>
      <c r="J7565" s="786">
        <v>1</v>
      </c>
      <c r="K7565" s="786">
        <v>11.12</v>
      </c>
      <c r="L7565" s="786">
        <v>11.12</v>
      </c>
      <c r="M7565" s="55" t="s">
        <v>2455</v>
      </c>
    </row>
    <row r="7566" spans="1:13" ht="15">
      <c r="A7566" s="282">
        <v>45990</v>
      </c>
      <c r="B7566" s="55" t="s">
        <v>8531</v>
      </c>
      <c r="C7566" s="784">
        <v>50763</v>
      </c>
      <c r="D7566" s="784" t="s">
        <v>3486</v>
      </c>
      <c r="E7566" s="784" t="s">
        <v>289</v>
      </c>
      <c r="F7566" s="784">
        <v>4010</v>
      </c>
      <c r="G7566" s="784" t="s">
        <v>8540</v>
      </c>
      <c r="H7566" s="784" t="s">
        <v>1573</v>
      </c>
      <c r="J7566" s="784">
        <v>1</v>
      </c>
      <c r="K7566" s="784">
        <v>3.96</v>
      </c>
      <c r="L7566" s="784">
        <v>3.96</v>
      </c>
      <c r="M7566" s="55" t="s">
        <v>2455</v>
      </c>
    </row>
    <row r="7567" spans="1:13" ht="15">
      <c r="A7567" s="282">
        <v>45990</v>
      </c>
      <c r="B7567" s="55" t="s">
        <v>8531</v>
      </c>
      <c r="C7567" s="786">
        <v>83036</v>
      </c>
      <c r="D7567" s="786" t="s">
        <v>6691</v>
      </c>
      <c r="E7567" s="786">
        <v>140</v>
      </c>
      <c r="F7567" s="786">
        <v>4010</v>
      </c>
      <c r="G7567" s="786" t="s">
        <v>2440</v>
      </c>
      <c r="H7567" s="786" t="s">
        <v>1573</v>
      </c>
      <c r="J7567" s="786">
        <v>1</v>
      </c>
      <c r="K7567" s="786">
        <v>6.54</v>
      </c>
      <c r="L7567" s="786">
        <v>6.54</v>
      </c>
      <c r="M7567" s="55" t="s">
        <v>2455</v>
      </c>
    </row>
    <row r="7568" spans="1:13" ht="15">
      <c r="A7568" s="282">
        <v>45990</v>
      </c>
      <c r="B7568" s="55" t="s">
        <v>8531</v>
      </c>
      <c r="C7568" s="784">
        <v>82048</v>
      </c>
      <c r="D7568" s="784" t="s">
        <v>2788</v>
      </c>
      <c r="E7568" s="784">
        <v>85</v>
      </c>
      <c r="F7568" s="784">
        <v>4010</v>
      </c>
      <c r="G7568" s="784" t="s">
        <v>6389</v>
      </c>
      <c r="H7568" s="784" t="s">
        <v>1573</v>
      </c>
      <c r="J7568" s="784">
        <v>1</v>
      </c>
      <c r="K7568" s="784">
        <v>10.52</v>
      </c>
      <c r="L7568" s="784">
        <v>10.52</v>
      </c>
      <c r="M7568" s="55" t="s">
        <v>2455</v>
      </c>
    </row>
    <row r="7569" spans="1:13" ht="15">
      <c r="A7569" s="282">
        <v>45990</v>
      </c>
      <c r="B7569" s="55" t="s">
        <v>8531</v>
      </c>
      <c r="C7569" s="786">
        <v>83250</v>
      </c>
      <c r="D7569" s="786" t="s">
        <v>5185</v>
      </c>
      <c r="E7569" s="786">
        <v>150</v>
      </c>
      <c r="F7569" s="786">
        <v>4010</v>
      </c>
      <c r="G7569" s="786" t="s">
        <v>2437</v>
      </c>
      <c r="H7569" s="786" t="s">
        <v>1573</v>
      </c>
      <c r="J7569" s="786">
        <v>1</v>
      </c>
      <c r="K7569" s="786">
        <v>7.91</v>
      </c>
      <c r="L7569" s="786">
        <v>7.91</v>
      </c>
      <c r="M7569" s="55" t="s">
        <v>2455</v>
      </c>
    </row>
    <row r="7570" spans="1:13" ht="15">
      <c r="A7570" s="282">
        <v>45990</v>
      </c>
      <c r="B7570" s="55" t="s">
        <v>8531</v>
      </c>
      <c r="C7570" s="784">
        <v>83643</v>
      </c>
      <c r="D7570" s="784" t="s">
        <v>2408</v>
      </c>
      <c r="E7570" s="784" t="s">
        <v>2061</v>
      </c>
      <c r="F7570" s="784">
        <v>4010</v>
      </c>
      <c r="G7570" s="784" t="s">
        <v>2422</v>
      </c>
      <c r="H7570" s="784" t="s">
        <v>1573</v>
      </c>
      <c r="J7570" s="784">
        <v>1</v>
      </c>
      <c r="K7570" s="784">
        <v>20.62</v>
      </c>
      <c r="L7570" s="784">
        <v>20.62</v>
      </c>
      <c r="M7570" s="55" t="s">
        <v>2455</v>
      </c>
    </row>
    <row r="7571" spans="1:13" ht="15">
      <c r="A7571" s="282">
        <v>45990</v>
      </c>
      <c r="B7571" s="55" t="s">
        <v>8531</v>
      </c>
      <c r="C7571" s="786">
        <v>82368</v>
      </c>
      <c r="D7571" s="786" t="s">
        <v>6928</v>
      </c>
      <c r="E7571" s="786">
        <v>80</v>
      </c>
      <c r="F7571" s="786">
        <v>4010</v>
      </c>
      <c r="G7571" s="786" t="s">
        <v>2401</v>
      </c>
      <c r="H7571" s="786" t="s">
        <v>1573</v>
      </c>
      <c r="J7571" s="786">
        <v>1</v>
      </c>
      <c r="K7571" s="786">
        <v>7.08</v>
      </c>
      <c r="L7571" s="786">
        <v>7.08</v>
      </c>
      <c r="M7571" s="55" t="s">
        <v>2455</v>
      </c>
    </row>
    <row r="7572" spans="1:13" ht="15">
      <c r="A7572" s="282">
        <v>45990</v>
      </c>
      <c r="B7572" s="55" t="s">
        <v>8531</v>
      </c>
      <c r="C7572" s="784">
        <v>83637</v>
      </c>
      <c r="D7572" s="784" t="s">
        <v>2255</v>
      </c>
      <c r="E7572" s="784" t="s">
        <v>2061</v>
      </c>
      <c r="F7572" s="784">
        <v>4010</v>
      </c>
      <c r="G7572" s="784" t="s">
        <v>8541</v>
      </c>
      <c r="H7572" s="784" t="s">
        <v>1573</v>
      </c>
      <c r="J7572" s="784">
        <v>2</v>
      </c>
      <c r="K7572" s="784">
        <v>15.96</v>
      </c>
      <c r="L7572" s="784">
        <v>31.92</v>
      </c>
      <c r="M7572" s="55" t="s">
        <v>2455</v>
      </c>
    </row>
    <row r="7573" spans="1:13" ht="15">
      <c r="A7573" s="282">
        <v>45990</v>
      </c>
      <c r="B7573" s="55" t="s">
        <v>8531</v>
      </c>
      <c r="C7573" s="786">
        <v>80026</v>
      </c>
      <c r="D7573" s="786" t="s">
        <v>2708</v>
      </c>
      <c r="E7573" s="786" t="s">
        <v>2061</v>
      </c>
      <c r="F7573" s="786">
        <v>4010</v>
      </c>
      <c r="G7573" s="786" t="s">
        <v>2399</v>
      </c>
      <c r="H7573" s="786" t="s">
        <v>1573</v>
      </c>
      <c r="J7573" s="786">
        <v>1</v>
      </c>
      <c r="K7573" s="786">
        <v>16.64</v>
      </c>
      <c r="L7573" s="786">
        <v>16.64</v>
      </c>
      <c r="M7573" s="55" t="s">
        <v>2455</v>
      </c>
    </row>
    <row r="7574" spans="1:13" ht="15">
      <c r="A7574" s="282">
        <v>45990</v>
      </c>
      <c r="B7574" s="55" t="s">
        <v>8531</v>
      </c>
      <c r="C7574" s="784">
        <v>82835</v>
      </c>
      <c r="D7574" s="784">
        <v>989</v>
      </c>
      <c r="E7574" s="784" t="s">
        <v>441</v>
      </c>
      <c r="F7574" s="784">
        <v>4010</v>
      </c>
      <c r="G7574" s="784" t="s">
        <v>2391</v>
      </c>
      <c r="H7574" s="784" t="s">
        <v>1573</v>
      </c>
      <c r="J7574" s="784">
        <v>2</v>
      </c>
      <c r="K7574" s="784">
        <v>20.91</v>
      </c>
      <c r="L7574" s="784">
        <v>41.82</v>
      </c>
      <c r="M7574" s="55" t="s">
        <v>2455</v>
      </c>
    </row>
    <row r="7575" spans="1:13" ht="15">
      <c r="A7575" s="282">
        <v>45990</v>
      </c>
      <c r="B7575" s="55" t="s">
        <v>8531</v>
      </c>
      <c r="C7575" s="786">
        <v>83403</v>
      </c>
      <c r="D7575" s="786" t="s">
        <v>4796</v>
      </c>
      <c r="E7575" s="786">
        <v>75</v>
      </c>
      <c r="F7575" s="786">
        <v>4010</v>
      </c>
      <c r="G7575" s="786" t="s">
        <v>2370</v>
      </c>
      <c r="H7575" s="786" t="s">
        <v>1573</v>
      </c>
      <c r="J7575" s="786">
        <v>2</v>
      </c>
      <c r="K7575" s="786">
        <v>7.25</v>
      </c>
      <c r="L7575" s="786">
        <v>14.5</v>
      </c>
      <c r="M7575" s="55" t="s">
        <v>2455</v>
      </c>
    </row>
    <row r="7576" spans="1:13" ht="15">
      <c r="A7576" s="282">
        <v>45990</v>
      </c>
      <c r="B7576" s="55" t="s">
        <v>8531</v>
      </c>
      <c r="C7576" s="784">
        <v>83643</v>
      </c>
      <c r="D7576" s="784" t="s">
        <v>2255</v>
      </c>
      <c r="E7576" s="784" t="s">
        <v>289</v>
      </c>
      <c r="F7576" s="784">
        <v>4010</v>
      </c>
      <c r="G7576" s="784" t="s">
        <v>7030</v>
      </c>
      <c r="H7576" s="784" t="s">
        <v>1573</v>
      </c>
      <c r="J7576" s="784">
        <v>1</v>
      </c>
      <c r="K7576" s="784">
        <v>20.62</v>
      </c>
      <c r="L7576" s="784">
        <v>20.62</v>
      </c>
      <c r="M7576" s="55" t="s">
        <v>2455</v>
      </c>
    </row>
    <row r="7577" spans="1:13" ht="15">
      <c r="A7577" s="282">
        <v>45990</v>
      </c>
      <c r="B7577" s="55" t="s">
        <v>8531</v>
      </c>
      <c r="C7577" s="786">
        <v>82234</v>
      </c>
      <c r="D7577" s="786" t="s">
        <v>6925</v>
      </c>
      <c r="E7577" s="786">
        <v>150</v>
      </c>
      <c r="F7577" s="786">
        <v>4010</v>
      </c>
      <c r="G7577" s="786" t="s">
        <v>2364</v>
      </c>
      <c r="H7577" s="786" t="s">
        <v>1573</v>
      </c>
      <c r="J7577" s="786">
        <v>1</v>
      </c>
      <c r="K7577" s="786">
        <v>12.25</v>
      </c>
      <c r="L7577" s="786">
        <v>12.25</v>
      </c>
      <c r="M7577" s="55" t="s">
        <v>2455</v>
      </c>
    </row>
    <row r="7578" spans="1:13" ht="15">
      <c r="A7578" s="282">
        <v>45990</v>
      </c>
      <c r="B7578" s="55" t="s">
        <v>8531</v>
      </c>
      <c r="C7578" s="784">
        <v>83403</v>
      </c>
      <c r="D7578" s="784" t="s">
        <v>6418</v>
      </c>
      <c r="E7578" s="784">
        <v>80</v>
      </c>
      <c r="F7578" s="784">
        <v>4010</v>
      </c>
      <c r="G7578" s="784" t="s">
        <v>2346</v>
      </c>
      <c r="H7578" s="784" t="s">
        <v>1573</v>
      </c>
      <c r="J7578" s="784">
        <v>2</v>
      </c>
      <c r="K7578" s="784">
        <v>7.25</v>
      </c>
      <c r="L7578" s="784">
        <v>14.5</v>
      </c>
      <c r="M7578" s="55" t="s">
        <v>2455</v>
      </c>
    </row>
    <row r="7579" spans="1:13" ht="15">
      <c r="A7579" s="282">
        <v>45990</v>
      </c>
      <c r="B7579" s="55" t="s">
        <v>8531</v>
      </c>
      <c r="C7579" s="786">
        <v>83014</v>
      </c>
      <c r="D7579" s="786" t="s">
        <v>3515</v>
      </c>
      <c r="E7579" s="786">
        <v>120</v>
      </c>
      <c r="F7579" s="786">
        <v>4010</v>
      </c>
      <c r="G7579" s="786" t="s">
        <v>2342</v>
      </c>
      <c r="H7579" s="786" t="s">
        <v>1573</v>
      </c>
      <c r="J7579" s="786">
        <v>1</v>
      </c>
      <c r="K7579" s="786">
        <v>5.52</v>
      </c>
      <c r="L7579" s="786">
        <v>5.52</v>
      </c>
      <c r="M7579" s="55" t="s">
        <v>2455</v>
      </c>
    </row>
    <row r="7580" spans="1:13" ht="15">
      <c r="A7580" s="282">
        <v>45990</v>
      </c>
      <c r="B7580" s="55" t="s">
        <v>8531</v>
      </c>
      <c r="C7580" s="784">
        <v>83564</v>
      </c>
      <c r="D7580" s="784" t="s">
        <v>6747</v>
      </c>
      <c r="E7580" s="784" t="s">
        <v>2296</v>
      </c>
      <c r="F7580" s="784">
        <v>4010</v>
      </c>
      <c r="G7580" s="784" t="s">
        <v>8542</v>
      </c>
      <c r="H7580" s="784" t="s">
        <v>1573</v>
      </c>
      <c r="J7580" s="784">
        <v>1</v>
      </c>
      <c r="K7580" s="784">
        <v>9.0299999999999994</v>
      </c>
      <c r="L7580" s="784">
        <v>9.0299999999999994</v>
      </c>
      <c r="M7580" s="55" t="s">
        <v>2455</v>
      </c>
    </row>
    <row r="7581" spans="1:13" ht="15">
      <c r="A7581" s="282">
        <v>45990</v>
      </c>
      <c r="B7581" s="55" t="s">
        <v>8531</v>
      </c>
      <c r="C7581" s="786">
        <v>83643</v>
      </c>
      <c r="D7581" s="786" t="s">
        <v>5572</v>
      </c>
      <c r="E7581" s="786" t="s">
        <v>289</v>
      </c>
      <c r="F7581" s="786">
        <v>4010</v>
      </c>
      <c r="G7581" s="786" t="s">
        <v>2343</v>
      </c>
      <c r="H7581" s="786" t="s">
        <v>1573</v>
      </c>
      <c r="J7581" s="786">
        <v>1</v>
      </c>
      <c r="K7581" s="786">
        <v>21.78</v>
      </c>
      <c r="L7581" s="786">
        <v>21.78</v>
      </c>
      <c r="M7581" s="55" t="s">
        <v>2455</v>
      </c>
    </row>
    <row r="7582" spans="1:13" ht="15">
      <c r="A7582" s="282">
        <v>45990</v>
      </c>
      <c r="B7582" s="55" t="s">
        <v>8531</v>
      </c>
      <c r="C7582" s="784">
        <v>84024</v>
      </c>
      <c r="D7582" s="784" t="s">
        <v>7633</v>
      </c>
      <c r="E7582" s="784">
        <v>120</v>
      </c>
      <c r="F7582" s="784">
        <v>4010</v>
      </c>
      <c r="G7582" s="784" t="s">
        <v>2332</v>
      </c>
      <c r="H7582" s="784" t="s">
        <v>1573</v>
      </c>
      <c r="J7582" s="784">
        <v>1</v>
      </c>
      <c r="K7582" s="784">
        <v>19.850000000000001</v>
      </c>
      <c r="L7582" s="784">
        <v>19.850000000000001</v>
      </c>
      <c r="M7582" s="55" t="s">
        <v>2455</v>
      </c>
    </row>
    <row r="7583" spans="1:13" ht="15">
      <c r="A7583" s="282">
        <v>45990</v>
      </c>
      <c r="B7583" s="55" t="s">
        <v>8531</v>
      </c>
      <c r="C7583" s="786">
        <v>83089</v>
      </c>
      <c r="D7583" s="786" t="s">
        <v>5202</v>
      </c>
      <c r="E7583" s="786">
        <v>120</v>
      </c>
      <c r="F7583" s="786">
        <v>4010</v>
      </c>
      <c r="G7583" s="786" t="s">
        <v>8543</v>
      </c>
      <c r="H7583" s="786" t="s">
        <v>1573</v>
      </c>
      <c r="J7583" s="786">
        <v>1</v>
      </c>
      <c r="K7583" s="786">
        <v>27.05</v>
      </c>
      <c r="L7583" s="786">
        <v>27.05</v>
      </c>
      <c r="M7583" s="55" t="s">
        <v>2455</v>
      </c>
    </row>
    <row r="7584" spans="1:13" ht="15">
      <c r="A7584" s="282">
        <v>45990</v>
      </c>
      <c r="B7584" s="55" t="s">
        <v>8531</v>
      </c>
      <c r="C7584" s="784">
        <v>52621</v>
      </c>
      <c r="D7584" s="784" t="s">
        <v>7224</v>
      </c>
      <c r="E7584" s="784" t="s">
        <v>2692</v>
      </c>
      <c r="F7584" s="784">
        <v>4010</v>
      </c>
      <c r="G7584" s="784" t="s">
        <v>3082</v>
      </c>
      <c r="H7584" s="784" t="s">
        <v>1573</v>
      </c>
      <c r="J7584" s="784">
        <v>1</v>
      </c>
      <c r="K7584" s="784">
        <v>3.82</v>
      </c>
      <c r="L7584" s="784">
        <v>3.82</v>
      </c>
      <c r="M7584" s="55" t="s">
        <v>2455</v>
      </c>
    </row>
    <row r="7585" spans="1:13" ht="15">
      <c r="A7585" s="282">
        <v>45990</v>
      </c>
      <c r="B7585" s="55" t="s">
        <v>8531</v>
      </c>
      <c r="C7585" s="786">
        <v>67263</v>
      </c>
      <c r="D7585" s="786" t="s">
        <v>2708</v>
      </c>
      <c r="E7585" s="786" t="s">
        <v>2520</v>
      </c>
      <c r="F7585" s="786">
        <v>4010</v>
      </c>
      <c r="G7585" s="786" t="s">
        <v>3022</v>
      </c>
      <c r="H7585" s="786" t="s">
        <v>1573</v>
      </c>
      <c r="J7585" s="786">
        <v>1</v>
      </c>
      <c r="K7585" s="786">
        <v>5.36</v>
      </c>
      <c r="L7585" s="786">
        <v>5.36</v>
      </c>
      <c r="M7585" s="55" t="s">
        <v>2455</v>
      </c>
    </row>
    <row r="7586" spans="1:13" ht="15">
      <c r="A7586" s="282">
        <v>45990</v>
      </c>
      <c r="B7586" s="55" t="s">
        <v>8531</v>
      </c>
      <c r="C7586" s="784">
        <v>83778</v>
      </c>
      <c r="D7586" s="784" t="s">
        <v>7836</v>
      </c>
      <c r="E7586" s="784">
        <v>70</v>
      </c>
      <c r="F7586" s="784">
        <v>4010</v>
      </c>
      <c r="G7586" s="784" t="s">
        <v>2643</v>
      </c>
      <c r="H7586" s="784" t="s">
        <v>1573</v>
      </c>
      <c r="J7586" s="784">
        <v>1</v>
      </c>
      <c r="K7586" s="784">
        <v>13.98</v>
      </c>
      <c r="L7586" s="784">
        <v>13.98</v>
      </c>
      <c r="M7586" s="55" t="s">
        <v>2455</v>
      </c>
    </row>
    <row r="7587" spans="1:13" ht="15">
      <c r="A7587" s="282">
        <v>45990</v>
      </c>
      <c r="B7587" s="55" t="s">
        <v>8531</v>
      </c>
      <c r="C7587" s="786">
        <v>37028</v>
      </c>
      <c r="D7587" s="786" t="s">
        <v>5310</v>
      </c>
      <c r="E7587" s="786">
        <v>100</v>
      </c>
      <c r="F7587" s="786">
        <v>4010</v>
      </c>
      <c r="G7587" s="786" t="s">
        <v>2644</v>
      </c>
      <c r="H7587" s="786" t="s">
        <v>1573</v>
      </c>
      <c r="J7587" s="786">
        <v>1</v>
      </c>
      <c r="K7587" s="786">
        <v>7.65</v>
      </c>
      <c r="L7587" s="786">
        <v>7.65</v>
      </c>
      <c r="M7587" s="55" t="s">
        <v>2455</v>
      </c>
    </row>
    <row r="7588" spans="1:13" ht="15">
      <c r="A7588" s="282">
        <v>45990</v>
      </c>
      <c r="B7588" s="55" t="s">
        <v>8531</v>
      </c>
      <c r="C7588" s="784">
        <v>83596</v>
      </c>
      <c r="D7588" s="784" t="s">
        <v>7230</v>
      </c>
      <c r="E7588" s="784">
        <v>120</v>
      </c>
      <c r="F7588" s="784">
        <v>4010</v>
      </c>
      <c r="G7588" s="784" t="s">
        <v>2645</v>
      </c>
      <c r="H7588" s="784" t="s">
        <v>1573</v>
      </c>
      <c r="J7588" s="784">
        <v>1</v>
      </c>
      <c r="K7588" s="784">
        <v>18.41</v>
      </c>
      <c r="L7588" s="784">
        <v>18.41</v>
      </c>
      <c r="M7588" s="55" t="s">
        <v>2455</v>
      </c>
    </row>
    <row r="7589" spans="1:13" ht="15">
      <c r="A7589" s="282">
        <v>45990</v>
      </c>
      <c r="B7589" s="55" t="s">
        <v>8531</v>
      </c>
      <c r="C7589" s="786">
        <v>52621</v>
      </c>
      <c r="D7589" s="786" t="s">
        <v>2336</v>
      </c>
      <c r="E7589" s="877">
        <v>45692</v>
      </c>
      <c r="F7589" s="786">
        <v>4010</v>
      </c>
      <c r="G7589" s="786" t="s">
        <v>6386</v>
      </c>
      <c r="H7589" s="786" t="s">
        <v>1573</v>
      </c>
      <c r="J7589" s="786">
        <v>1</v>
      </c>
      <c r="K7589" s="786">
        <v>3.65</v>
      </c>
      <c r="L7589" s="786">
        <v>3.65</v>
      </c>
      <c r="M7589" s="55" t="s">
        <v>2455</v>
      </c>
    </row>
    <row r="7590" spans="1:13" ht="15">
      <c r="A7590" s="282">
        <v>45990</v>
      </c>
      <c r="B7590" s="55" t="s">
        <v>8531</v>
      </c>
      <c r="C7590" s="784">
        <v>83640</v>
      </c>
      <c r="D7590" s="784" t="s">
        <v>6086</v>
      </c>
      <c r="E7590" s="784">
        <v>130</v>
      </c>
      <c r="F7590" s="784">
        <v>4010</v>
      </c>
      <c r="G7590" s="784" t="s">
        <v>5308</v>
      </c>
      <c r="H7590" s="784" t="s">
        <v>1573</v>
      </c>
      <c r="J7590" s="784">
        <v>2</v>
      </c>
      <c r="K7590" s="784">
        <v>13.14</v>
      </c>
      <c r="L7590" s="784">
        <v>26.28</v>
      </c>
      <c r="M7590" s="55" t="s">
        <v>2455</v>
      </c>
    </row>
    <row r="7591" spans="1:13" ht="15">
      <c r="A7591" s="282">
        <v>45990</v>
      </c>
      <c r="B7591" s="55" t="s">
        <v>8531</v>
      </c>
      <c r="C7591" s="786">
        <v>68125</v>
      </c>
      <c r="D7591" s="786" t="s">
        <v>6418</v>
      </c>
      <c r="E7591" s="786">
        <v>140</v>
      </c>
      <c r="F7591" s="786">
        <v>4010</v>
      </c>
      <c r="G7591" s="786" t="s">
        <v>2297</v>
      </c>
      <c r="H7591" s="786" t="s">
        <v>1573</v>
      </c>
      <c r="J7591" s="786">
        <v>1</v>
      </c>
      <c r="K7591" s="786">
        <v>8</v>
      </c>
      <c r="L7591" s="786">
        <v>8</v>
      </c>
      <c r="M7591" s="55" t="s">
        <v>2455</v>
      </c>
    </row>
    <row r="7592" spans="1:13" ht="15">
      <c r="A7592" s="282">
        <v>45990</v>
      </c>
      <c r="B7592" s="55" t="s">
        <v>8531</v>
      </c>
      <c r="C7592" s="784">
        <v>82203</v>
      </c>
      <c r="D7592" s="784" t="s">
        <v>2653</v>
      </c>
      <c r="E7592" s="784">
        <v>130</v>
      </c>
      <c r="F7592" s="784">
        <v>4010</v>
      </c>
      <c r="G7592" s="784" t="s">
        <v>2630</v>
      </c>
      <c r="H7592" s="784" t="s">
        <v>1573</v>
      </c>
      <c r="J7592" s="784">
        <v>1</v>
      </c>
      <c r="K7592" s="784">
        <v>20.84</v>
      </c>
      <c r="L7592" s="784">
        <v>20.84</v>
      </c>
      <c r="M7592" s="55" t="s">
        <v>2455</v>
      </c>
    </row>
    <row r="7593" spans="1:13" ht="15">
      <c r="A7593" s="282">
        <v>45990</v>
      </c>
      <c r="B7593" s="55" t="s">
        <v>8531</v>
      </c>
      <c r="C7593" s="786">
        <v>82835</v>
      </c>
      <c r="D7593" s="786" t="s">
        <v>4085</v>
      </c>
      <c r="E7593" s="786" t="s">
        <v>289</v>
      </c>
      <c r="F7593" s="786">
        <v>4010</v>
      </c>
      <c r="G7593" s="786" t="s">
        <v>2607</v>
      </c>
      <c r="H7593" s="786" t="s">
        <v>1573</v>
      </c>
      <c r="J7593" s="786">
        <v>1</v>
      </c>
      <c r="K7593" s="786">
        <v>20.91</v>
      </c>
      <c r="L7593" s="786">
        <v>20.91</v>
      </c>
      <c r="M7593" s="55" t="s">
        <v>2455</v>
      </c>
    </row>
    <row r="7594" spans="1:13" ht="15">
      <c r="A7594" s="282">
        <v>45990</v>
      </c>
      <c r="B7594" s="55" t="s">
        <v>8531</v>
      </c>
      <c r="C7594" s="784">
        <v>81569</v>
      </c>
      <c r="D7594" s="784" t="s">
        <v>2268</v>
      </c>
      <c r="E7594" s="784">
        <v>90</v>
      </c>
      <c r="F7594" s="784">
        <v>4010</v>
      </c>
      <c r="G7594" s="784" t="s">
        <v>2305</v>
      </c>
      <c r="H7594" s="784" t="s">
        <v>1573</v>
      </c>
      <c r="J7594" s="784">
        <v>1</v>
      </c>
      <c r="K7594" s="784">
        <v>6.78</v>
      </c>
      <c r="L7594" s="784">
        <v>6.78</v>
      </c>
      <c r="M7594" s="55" t="s">
        <v>2455</v>
      </c>
    </row>
    <row r="7595" spans="1:13" ht="15">
      <c r="A7595" s="282">
        <v>45990</v>
      </c>
      <c r="B7595" s="55" t="s">
        <v>8531</v>
      </c>
      <c r="C7595" s="786">
        <v>80046</v>
      </c>
      <c r="D7595" s="786" t="s">
        <v>2255</v>
      </c>
      <c r="E7595" s="786" t="s">
        <v>2230</v>
      </c>
      <c r="F7595" s="786">
        <v>4010</v>
      </c>
      <c r="G7595" s="786" t="s">
        <v>8544</v>
      </c>
      <c r="H7595" s="786" t="s">
        <v>1573</v>
      </c>
      <c r="J7595" s="786">
        <v>1</v>
      </c>
      <c r="K7595" s="786">
        <v>11.93</v>
      </c>
      <c r="L7595" s="786">
        <v>11.93</v>
      </c>
      <c r="M7595" s="55" t="s">
        <v>2455</v>
      </c>
    </row>
    <row r="7596" spans="1:13" ht="15">
      <c r="A7596" s="282">
        <v>45990</v>
      </c>
      <c r="B7596" s="55" t="s">
        <v>8531</v>
      </c>
      <c r="C7596" s="784">
        <v>65738</v>
      </c>
      <c r="D7596" s="784">
        <v>1</v>
      </c>
      <c r="E7596" s="784" t="s">
        <v>2061</v>
      </c>
      <c r="F7596" s="784">
        <v>4010</v>
      </c>
      <c r="G7596" s="784" t="s">
        <v>2269</v>
      </c>
      <c r="H7596" s="784" t="s">
        <v>1573</v>
      </c>
      <c r="J7596" s="784">
        <v>1</v>
      </c>
      <c r="K7596" s="784">
        <v>4.78</v>
      </c>
      <c r="L7596" s="784">
        <v>4.78</v>
      </c>
      <c r="M7596" s="55" t="s">
        <v>2455</v>
      </c>
    </row>
    <row r="7597" spans="1:13" ht="15">
      <c r="A7597" s="282">
        <v>45990</v>
      </c>
      <c r="B7597" s="55" t="s">
        <v>8531</v>
      </c>
      <c r="C7597" s="786">
        <v>59845</v>
      </c>
      <c r="D7597" s="786" t="s">
        <v>2242</v>
      </c>
      <c r="E7597" s="786" t="s">
        <v>289</v>
      </c>
      <c r="F7597" s="786">
        <v>4010</v>
      </c>
      <c r="G7597" s="786" t="s">
        <v>2857</v>
      </c>
      <c r="H7597" s="786" t="s">
        <v>1573</v>
      </c>
      <c r="J7597" s="786">
        <v>1</v>
      </c>
      <c r="K7597" s="786">
        <v>8.76</v>
      </c>
      <c r="L7597" s="786">
        <v>8.76</v>
      </c>
      <c r="M7597" s="55" t="s">
        <v>2455</v>
      </c>
    </row>
    <row r="7598" spans="1:13" ht="15">
      <c r="A7598" s="282">
        <v>45990</v>
      </c>
      <c r="B7598" s="55" t="s">
        <v>8531</v>
      </c>
      <c r="C7598" s="784">
        <v>66936</v>
      </c>
      <c r="D7598" s="784" t="s">
        <v>6638</v>
      </c>
      <c r="E7598" s="784">
        <v>70</v>
      </c>
      <c r="F7598" s="784">
        <v>4010</v>
      </c>
      <c r="G7598" s="784" t="s">
        <v>8545</v>
      </c>
      <c r="H7598" s="784" t="s">
        <v>1573</v>
      </c>
      <c r="J7598" s="784">
        <v>1</v>
      </c>
      <c r="K7598" s="784">
        <v>7.56</v>
      </c>
      <c r="L7598" s="784">
        <v>7.56</v>
      </c>
      <c r="M7598" s="55" t="s">
        <v>2455</v>
      </c>
    </row>
    <row r="7599" spans="1:13" ht="15">
      <c r="A7599" s="282">
        <v>45990</v>
      </c>
      <c r="B7599" s="55" t="s">
        <v>8531</v>
      </c>
      <c r="C7599" s="786">
        <v>83624</v>
      </c>
      <c r="D7599" s="786" t="s">
        <v>2336</v>
      </c>
      <c r="E7599" s="786">
        <v>70</v>
      </c>
      <c r="F7599" s="786">
        <v>4010</v>
      </c>
      <c r="G7599" s="786" t="s">
        <v>8546</v>
      </c>
      <c r="H7599" s="786" t="s">
        <v>1573</v>
      </c>
      <c r="J7599" s="786">
        <v>1</v>
      </c>
      <c r="K7599" s="786">
        <v>5.91</v>
      </c>
      <c r="L7599" s="786">
        <v>5.91</v>
      </c>
      <c r="M7599" s="55" t="s">
        <v>2455</v>
      </c>
    </row>
    <row r="7600" spans="1:13" ht="15">
      <c r="A7600" s="282">
        <v>45990</v>
      </c>
      <c r="B7600" s="55" t="s">
        <v>8531</v>
      </c>
      <c r="C7600" s="784">
        <v>81185</v>
      </c>
      <c r="D7600" s="784" t="s">
        <v>2258</v>
      </c>
      <c r="E7600" s="784" t="s">
        <v>2230</v>
      </c>
      <c r="F7600" s="784">
        <v>4010</v>
      </c>
      <c r="G7600" s="784" t="s">
        <v>3660</v>
      </c>
      <c r="H7600" s="784" t="s">
        <v>1573</v>
      </c>
      <c r="J7600" s="784">
        <v>1</v>
      </c>
      <c r="K7600" s="784">
        <v>20.32</v>
      </c>
      <c r="L7600" s="784">
        <v>20.32</v>
      </c>
      <c r="M7600" s="55" t="s">
        <v>2455</v>
      </c>
    </row>
    <row r="7601" spans="1:14" ht="15">
      <c r="A7601" s="282">
        <v>45990</v>
      </c>
      <c r="B7601" s="55" t="s">
        <v>8531</v>
      </c>
      <c r="C7601" s="786">
        <v>83588</v>
      </c>
      <c r="D7601" s="786" t="s">
        <v>6802</v>
      </c>
      <c r="E7601" s="786">
        <v>150</v>
      </c>
      <c r="F7601" s="786">
        <v>4010</v>
      </c>
      <c r="G7601" s="786" t="s">
        <v>2275</v>
      </c>
      <c r="H7601" s="786" t="s">
        <v>1573</v>
      </c>
      <c r="J7601" s="786">
        <v>1</v>
      </c>
      <c r="K7601" s="786">
        <v>7.65</v>
      </c>
      <c r="L7601" s="786">
        <v>7.65</v>
      </c>
      <c r="M7601" s="55" t="s">
        <v>2455</v>
      </c>
    </row>
    <row r="7602" spans="1:14" ht="15">
      <c r="A7602" s="282">
        <v>45990</v>
      </c>
      <c r="B7602" s="55" t="s">
        <v>8531</v>
      </c>
      <c r="C7602" s="784">
        <v>83644</v>
      </c>
      <c r="D7602" s="784" t="s">
        <v>5955</v>
      </c>
      <c r="E7602" s="784" t="s">
        <v>289</v>
      </c>
      <c r="F7602" s="784">
        <v>4010</v>
      </c>
      <c r="G7602" s="784" t="s">
        <v>2281</v>
      </c>
      <c r="H7602" s="784" t="s">
        <v>1573</v>
      </c>
      <c r="J7602" s="784">
        <v>1</v>
      </c>
      <c r="K7602" s="784">
        <v>26.87</v>
      </c>
      <c r="L7602" s="784">
        <v>26.87</v>
      </c>
      <c r="M7602" s="55" t="s">
        <v>2455</v>
      </c>
    </row>
    <row r="7603" spans="1:14" ht="15">
      <c r="A7603" s="282">
        <v>45990</v>
      </c>
      <c r="B7603" s="55" t="s">
        <v>8531</v>
      </c>
      <c r="C7603" s="786">
        <v>52399</v>
      </c>
      <c r="D7603" s="786" t="s">
        <v>2560</v>
      </c>
      <c r="E7603" s="786" t="s">
        <v>441</v>
      </c>
      <c r="F7603" s="786">
        <v>4010</v>
      </c>
      <c r="G7603" s="786" t="s">
        <v>8547</v>
      </c>
      <c r="H7603" s="786" t="s">
        <v>1573</v>
      </c>
      <c r="J7603" s="786">
        <v>1</v>
      </c>
      <c r="K7603" s="786">
        <v>5.96</v>
      </c>
      <c r="L7603" s="786">
        <v>5.96</v>
      </c>
      <c r="M7603" s="55" t="s">
        <v>2455</v>
      </c>
    </row>
    <row r="7604" spans="1:14" ht="15">
      <c r="A7604" s="282">
        <v>45990</v>
      </c>
      <c r="B7604" s="55" t="s">
        <v>8531</v>
      </c>
      <c r="C7604" s="784">
        <v>83789</v>
      </c>
      <c r="D7604" s="784" t="s">
        <v>7944</v>
      </c>
      <c r="E7604" s="784">
        <v>120</v>
      </c>
      <c r="F7604" s="784">
        <v>4010</v>
      </c>
      <c r="G7604" s="784" t="s">
        <v>8548</v>
      </c>
      <c r="H7604" s="784" t="s">
        <v>1573</v>
      </c>
      <c r="J7604" s="784">
        <v>8</v>
      </c>
      <c r="K7604" s="784">
        <v>19.59</v>
      </c>
      <c r="L7604" s="784">
        <v>156.72</v>
      </c>
      <c r="M7604" s="55" t="s">
        <v>2455</v>
      </c>
    </row>
    <row r="7605" spans="1:14" ht="15">
      <c r="A7605" s="282">
        <v>45990</v>
      </c>
      <c r="B7605" s="55" t="s">
        <v>8531</v>
      </c>
      <c r="C7605" s="786">
        <v>67377</v>
      </c>
      <c r="D7605" s="786" t="s">
        <v>4880</v>
      </c>
      <c r="E7605" s="786">
        <v>130</v>
      </c>
      <c r="F7605" s="786">
        <v>4010</v>
      </c>
      <c r="G7605" s="786" t="s">
        <v>5660</v>
      </c>
      <c r="H7605" s="786" t="s">
        <v>1573</v>
      </c>
      <c r="J7605" s="786">
        <v>9</v>
      </c>
      <c r="K7605" s="786">
        <v>3.81</v>
      </c>
      <c r="L7605" s="786">
        <v>34.29</v>
      </c>
      <c r="M7605" s="55" t="s">
        <v>2455</v>
      </c>
    </row>
    <row r="7606" spans="1:14" ht="15">
      <c r="A7606" s="282">
        <v>45990</v>
      </c>
      <c r="B7606" s="55" t="s">
        <v>8549</v>
      </c>
      <c r="C7606" s="784">
        <v>83594</v>
      </c>
      <c r="D7606" s="784" t="s">
        <v>8208</v>
      </c>
      <c r="E7606" s="784" t="s">
        <v>2296</v>
      </c>
      <c r="F7606" s="784">
        <v>4010</v>
      </c>
      <c r="G7606" s="784" t="s">
        <v>5644</v>
      </c>
      <c r="H7606" s="784" t="s">
        <v>1573</v>
      </c>
      <c r="J7606" s="55">
        <v>-1</v>
      </c>
      <c r="K7606" s="791">
        <v>14.02</v>
      </c>
      <c r="L7606" s="791">
        <v>-14.02</v>
      </c>
      <c r="M7606" s="55" t="s">
        <v>2287</v>
      </c>
    </row>
    <row r="7607" spans="1:14" ht="15">
      <c r="A7607" s="282">
        <v>45990</v>
      </c>
      <c r="B7607" s="55" t="s">
        <v>8549</v>
      </c>
      <c r="C7607" s="786">
        <v>83398</v>
      </c>
      <c r="D7607" s="786" t="s">
        <v>5914</v>
      </c>
      <c r="E7607" s="786">
        <v>70</v>
      </c>
      <c r="F7607" s="786">
        <v>4010</v>
      </c>
      <c r="G7607" s="786" t="s">
        <v>8550</v>
      </c>
      <c r="H7607" s="786" t="s">
        <v>1573</v>
      </c>
      <c r="J7607" s="55">
        <v>-1</v>
      </c>
      <c r="K7607" s="791">
        <v>5.53</v>
      </c>
      <c r="L7607" s="791">
        <v>-5.53</v>
      </c>
      <c r="M7607" s="55" t="s">
        <v>2287</v>
      </c>
    </row>
    <row r="7608" spans="1:14" ht="15">
      <c r="A7608" s="282">
        <v>45990</v>
      </c>
      <c r="B7608" s="55" t="s">
        <v>8549</v>
      </c>
      <c r="C7608" s="784">
        <v>83605</v>
      </c>
      <c r="D7608" s="784" t="s">
        <v>7023</v>
      </c>
      <c r="E7608" s="784">
        <v>100</v>
      </c>
      <c r="F7608" s="784">
        <v>4010</v>
      </c>
      <c r="G7608" s="784" t="s">
        <v>7024</v>
      </c>
      <c r="H7608" s="784" t="s">
        <v>1573</v>
      </c>
      <c r="J7608" s="55">
        <v>-1</v>
      </c>
      <c r="K7608" s="791">
        <v>18.77</v>
      </c>
      <c r="L7608" s="791">
        <v>-18.77</v>
      </c>
      <c r="M7608" s="55" t="s">
        <v>2287</v>
      </c>
    </row>
    <row r="7609" spans="1:14" ht="15">
      <c r="A7609" s="282">
        <v>45990</v>
      </c>
      <c r="B7609" s="55" t="s">
        <v>8551</v>
      </c>
      <c r="C7609" s="784">
        <v>83344</v>
      </c>
      <c r="D7609" s="784" t="s">
        <v>5294</v>
      </c>
      <c r="E7609" s="784">
        <v>70</v>
      </c>
      <c r="F7609" s="784">
        <v>4010</v>
      </c>
      <c r="G7609" s="784" t="s">
        <v>7960</v>
      </c>
      <c r="H7609" s="784" t="s">
        <v>1573</v>
      </c>
      <c r="I7609" s="797">
        <v>6</v>
      </c>
      <c r="J7609" s="784">
        <v>6</v>
      </c>
      <c r="K7609" s="784">
        <v>9.51</v>
      </c>
      <c r="L7609" s="793">
        <v>57.06</v>
      </c>
      <c r="M7609" s="55" t="s">
        <v>2547</v>
      </c>
    </row>
    <row r="7610" spans="1:14" ht="15">
      <c r="A7610" s="282">
        <v>45990</v>
      </c>
      <c r="B7610" s="55" t="s">
        <v>8551</v>
      </c>
      <c r="C7610" s="786">
        <v>83344</v>
      </c>
      <c r="D7610" s="786" t="s">
        <v>5294</v>
      </c>
      <c r="E7610" s="786">
        <v>75</v>
      </c>
      <c r="F7610" s="786">
        <v>4010</v>
      </c>
      <c r="G7610" s="786" t="s">
        <v>8552</v>
      </c>
      <c r="H7610" s="786" t="s">
        <v>1573</v>
      </c>
      <c r="I7610" s="798">
        <v>24</v>
      </c>
      <c r="J7610" s="786">
        <v>24</v>
      </c>
      <c r="K7610" s="786">
        <v>9.51</v>
      </c>
      <c r="L7610" s="796">
        <v>228.24</v>
      </c>
      <c r="M7610" s="55" t="s">
        <v>2547</v>
      </c>
    </row>
    <row r="7611" spans="1:14" ht="15">
      <c r="A7611" s="282">
        <v>45990</v>
      </c>
      <c r="B7611" s="55" t="s">
        <v>8551</v>
      </c>
      <c r="C7611" s="784">
        <v>83344</v>
      </c>
      <c r="D7611" s="784" t="s">
        <v>5294</v>
      </c>
      <c r="E7611" s="784">
        <v>80</v>
      </c>
      <c r="F7611" s="784">
        <v>4010</v>
      </c>
      <c r="G7611" s="784" t="s">
        <v>4293</v>
      </c>
      <c r="H7611" s="784" t="s">
        <v>1573</v>
      </c>
      <c r="I7611" s="797">
        <v>-25</v>
      </c>
      <c r="J7611" s="784">
        <v>-25</v>
      </c>
      <c r="K7611" s="784">
        <v>9.51</v>
      </c>
      <c r="L7611" s="793">
        <v>-237.75</v>
      </c>
      <c r="M7611" s="55" t="s">
        <v>2547</v>
      </c>
    </row>
    <row r="7612" spans="1:14" ht="15">
      <c r="A7612" s="282">
        <v>45990</v>
      </c>
      <c r="B7612" s="55" t="s">
        <v>8553</v>
      </c>
      <c r="C7612" s="784">
        <v>83344</v>
      </c>
      <c r="D7612" s="784" t="s">
        <v>5294</v>
      </c>
      <c r="E7612" s="784">
        <v>80</v>
      </c>
      <c r="F7612" s="784">
        <v>4010</v>
      </c>
      <c r="G7612" s="784" t="s">
        <v>4293</v>
      </c>
      <c r="H7612" s="784" t="s">
        <v>1573</v>
      </c>
      <c r="I7612" s="797">
        <v>-6</v>
      </c>
      <c r="J7612" s="784">
        <v>-6</v>
      </c>
      <c r="K7612" s="784">
        <v>9.51</v>
      </c>
      <c r="L7612" s="793">
        <v>-57.06</v>
      </c>
      <c r="M7612" s="55" t="s">
        <v>2547</v>
      </c>
    </row>
    <row r="7613" spans="1:14" ht="15">
      <c r="A7613" s="282">
        <v>45990</v>
      </c>
      <c r="B7613" s="55" t="s">
        <v>8554</v>
      </c>
      <c r="C7613" s="784">
        <v>81941</v>
      </c>
      <c r="D7613" s="784" t="s">
        <v>3119</v>
      </c>
      <c r="E7613" s="784">
        <v>85</v>
      </c>
      <c r="F7613" s="784">
        <v>4010</v>
      </c>
      <c r="G7613" s="784" t="s">
        <v>5357</v>
      </c>
      <c r="H7613" s="784" t="s">
        <v>1573</v>
      </c>
      <c r="I7613" s="797">
        <v>6</v>
      </c>
      <c r="J7613" s="784">
        <v>6</v>
      </c>
      <c r="K7613" s="784">
        <v>12.98</v>
      </c>
      <c r="L7613" s="793">
        <v>77.88</v>
      </c>
      <c r="M7613" s="55" t="s">
        <v>2455</v>
      </c>
    </row>
    <row r="7614" spans="1:14" ht="15">
      <c r="A7614" s="783">
        <v>45991</v>
      </c>
      <c r="B7614" s="55" t="s">
        <v>8555</v>
      </c>
      <c r="C7614" s="784">
        <v>83117</v>
      </c>
      <c r="D7614" s="784" t="s">
        <v>8556</v>
      </c>
      <c r="E7614" s="784">
        <v>110</v>
      </c>
      <c r="F7614" s="784">
        <v>4010</v>
      </c>
      <c r="G7614" s="784" t="s">
        <v>6369</v>
      </c>
      <c r="H7614" s="784" t="s">
        <v>1573</v>
      </c>
      <c r="I7614" s="797">
        <v>9.9</v>
      </c>
      <c r="J7614" s="55">
        <v>-1</v>
      </c>
      <c r="K7614" s="784">
        <v>9.9</v>
      </c>
      <c r="L7614" s="784">
        <v>-9.9</v>
      </c>
      <c r="M7614" s="55" t="s">
        <v>2287</v>
      </c>
    </row>
    <row r="7615" spans="1:14" ht="15">
      <c r="A7615" s="783">
        <v>45991</v>
      </c>
      <c r="B7615" s="784" t="s">
        <v>8557</v>
      </c>
      <c r="C7615" s="784">
        <v>66936</v>
      </c>
      <c r="D7615" s="784" t="s">
        <v>8558</v>
      </c>
      <c r="E7615" s="784">
        <v>85</v>
      </c>
      <c r="F7615" s="784">
        <v>4010</v>
      </c>
      <c r="G7615" s="784" t="s">
        <v>8559</v>
      </c>
      <c r="H7615" s="784" t="s">
        <v>1573</v>
      </c>
      <c r="I7615" s="797"/>
      <c r="J7615" s="784">
        <v>-81</v>
      </c>
      <c r="K7615" s="784">
        <v>7.74</v>
      </c>
      <c r="L7615" s="793">
        <v>-626.94000000000005</v>
      </c>
      <c r="M7615" s="55" t="s">
        <v>2618</v>
      </c>
      <c r="N7615" s="788" t="s">
        <v>8560</v>
      </c>
    </row>
    <row r="7616" spans="1:14" ht="24.75">
      <c r="A7616" s="783">
        <v>45991</v>
      </c>
      <c r="B7616" s="784" t="s">
        <v>8561</v>
      </c>
      <c r="C7616" s="784">
        <v>83620</v>
      </c>
      <c r="D7616" s="784" t="s">
        <v>7444</v>
      </c>
      <c r="E7616" s="784" t="s">
        <v>2300</v>
      </c>
      <c r="F7616" s="784">
        <v>4010</v>
      </c>
      <c r="G7616" s="784" t="s">
        <v>2501</v>
      </c>
      <c r="H7616" s="784" t="s">
        <v>1573</v>
      </c>
      <c r="I7616" s="797">
        <v>8246290095169140</v>
      </c>
      <c r="J7616" s="784">
        <v>10</v>
      </c>
      <c r="K7616" s="784">
        <v>18.079999999999998</v>
      </c>
      <c r="L7616" s="793">
        <v>180.8</v>
      </c>
      <c r="M7616" s="55" t="s">
        <v>2618</v>
      </c>
      <c r="N7616" s="788" t="s">
        <v>8562</v>
      </c>
    </row>
    <row r="7617" spans="1:13" ht="15">
      <c r="A7617" s="783"/>
      <c r="J7617" s="55">
        <f>SUBTOTAL(9,J7023:J7616)</f>
        <v>909</v>
      </c>
      <c r="L7617" s="791">
        <f>SUBTOTAL(9,L7023:L7616)</f>
        <v>9955.3900000000031</v>
      </c>
    </row>
    <row r="7618" spans="1:13" ht="15">
      <c r="A7618" s="783">
        <v>45991</v>
      </c>
      <c r="B7618" s="55" t="s">
        <v>8563</v>
      </c>
      <c r="C7618" s="784">
        <v>52399</v>
      </c>
      <c r="D7618" s="784" t="s">
        <v>6925</v>
      </c>
      <c r="E7618" s="784" t="s">
        <v>289</v>
      </c>
      <c r="F7618" s="784">
        <v>4010</v>
      </c>
      <c r="G7618" s="784" t="s">
        <v>2674</v>
      </c>
      <c r="H7618" s="784" t="s">
        <v>1573</v>
      </c>
      <c r="I7618" s="797">
        <v>1</v>
      </c>
      <c r="J7618" s="784">
        <v>1</v>
      </c>
      <c r="K7618" s="784">
        <v>5.96</v>
      </c>
      <c r="L7618" s="793">
        <v>5.96</v>
      </c>
      <c r="M7618" s="55" t="s">
        <v>2455</v>
      </c>
    </row>
    <row r="7619" spans="1:13" ht="15">
      <c r="A7619" s="783">
        <v>45991</v>
      </c>
      <c r="B7619" s="55" t="s">
        <v>8563</v>
      </c>
      <c r="C7619" s="786">
        <v>67223</v>
      </c>
      <c r="D7619" s="786" t="s">
        <v>5556</v>
      </c>
      <c r="E7619" s="786">
        <v>110</v>
      </c>
      <c r="F7619" s="786">
        <v>4010</v>
      </c>
      <c r="G7619" s="786" t="s">
        <v>5703</v>
      </c>
      <c r="H7619" s="786" t="s">
        <v>1573</v>
      </c>
      <c r="I7619" s="798">
        <v>1</v>
      </c>
      <c r="J7619" s="786">
        <v>1</v>
      </c>
      <c r="K7619" s="786">
        <v>10.98</v>
      </c>
      <c r="L7619" s="796">
        <v>10.98</v>
      </c>
      <c r="M7619" s="55" t="s">
        <v>2455</v>
      </c>
    </row>
    <row r="7620" spans="1:13" ht="15">
      <c r="A7620" s="783">
        <v>45991</v>
      </c>
      <c r="B7620" s="55" t="s">
        <v>8563</v>
      </c>
      <c r="C7620" s="784">
        <v>82407</v>
      </c>
      <c r="D7620" s="784" t="s">
        <v>6482</v>
      </c>
      <c r="E7620" s="784">
        <v>130</v>
      </c>
      <c r="F7620" s="784">
        <v>4010</v>
      </c>
      <c r="G7620" s="784" t="s">
        <v>6763</v>
      </c>
      <c r="H7620" s="784" t="s">
        <v>1573</v>
      </c>
      <c r="I7620" s="797">
        <v>1</v>
      </c>
      <c r="J7620" s="784">
        <v>1</v>
      </c>
      <c r="K7620" s="784">
        <v>6.66</v>
      </c>
      <c r="L7620" s="793">
        <v>6.66</v>
      </c>
      <c r="M7620" s="55" t="s">
        <v>2455</v>
      </c>
    </row>
    <row r="7621" spans="1:13" ht="15">
      <c r="A7621" s="783">
        <v>45991</v>
      </c>
      <c r="B7621" s="55" t="s">
        <v>8563</v>
      </c>
      <c r="C7621" s="786">
        <v>65642</v>
      </c>
      <c r="D7621" s="786" t="s">
        <v>5361</v>
      </c>
      <c r="E7621" s="786">
        <v>130</v>
      </c>
      <c r="F7621" s="786">
        <v>4010</v>
      </c>
      <c r="G7621" s="786" t="s">
        <v>6749</v>
      </c>
      <c r="H7621" s="786" t="s">
        <v>1573</v>
      </c>
      <c r="I7621" s="798">
        <v>1</v>
      </c>
      <c r="J7621" s="786">
        <v>1</v>
      </c>
      <c r="K7621" s="786">
        <v>6.65</v>
      </c>
      <c r="L7621" s="796">
        <v>6.65</v>
      </c>
      <c r="M7621" s="55" t="s">
        <v>2455</v>
      </c>
    </row>
    <row r="7622" spans="1:13" ht="15">
      <c r="A7622" s="783">
        <v>45991</v>
      </c>
      <c r="B7622" s="55" t="s">
        <v>8563</v>
      </c>
      <c r="C7622" s="784">
        <v>81883</v>
      </c>
      <c r="D7622" s="784" t="s">
        <v>6724</v>
      </c>
      <c r="E7622" s="784">
        <v>130</v>
      </c>
      <c r="F7622" s="784">
        <v>4010</v>
      </c>
      <c r="G7622" s="784" t="s">
        <v>6492</v>
      </c>
      <c r="H7622" s="784" t="s">
        <v>1573</v>
      </c>
      <c r="I7622" s="797">
        <v>1</v>
      </c>
      <c r="J7622" s="784">
        <v>1</v>
      </c>
      <c r="K7622" s="784">
        <v>9.3800000000000008</v>
      </c>
      <c r="L7622" s="793">
        <v>9.3800000000000008</v>
      </c>
      <c r="M7622" s="55" t="s">
        <v>2455</v>
      </c>
    </row>
    <row r="7623" spans="1:13" ht="15">
      <c r="A7623" s="783">
        <v>45991</v>
      </c>
      <c r="B7623" s="55" t="s">
        <v>8563</v>
      </c>
      <c r="C7623" s="786">
        <v>82006</v>
      </c>
      <c r="D7623" s="786" t="s">
        <v>2708</v>
      </c>
      <c r="E7623" s="786">
        <v>85</v>
      </c>
      <c r="F7623" s="786">
        <v>4010</v>
      </c>
      <c r="G7623" s="786" t="s">
        <v>8564</v>
      </c>
      <c r="H7623" s="786" t="s">
        <v>1573</v>
      </c>
      <c r="I7623" s="798">
        <v>1</v>
      </c>
      <c r="J7623" s="786">
        <v>1</v>
      </c>
      <c r="K7623" s="786">
        <v>6.5</v>
      </c>
      <c r="L7623" s="796">
        <v>6.5</v>
      </c>
      <c r="M7623" s="55" t="s">
        <v>2455</v>
      </c>
    </row>
    <row r="7624" spans="1:13" ht="15">
      <c r="A7624" s="783">
        <v>45991</v>
      </c>
      <c r="B7624" s="55" t="s">
        <v>8563</v>
      </c>
      <c r="C7624" s="784">
        <v>83815</v>
      </c>
      <c r="D7624" s="784" t="s">
        <v>6020</v>
      </c>
      <c r="E7624" s="784">
        <v>100</v>
      </c>
      <c r="F7624" s="784">
        <v>4010</v>
      </c>
      <c r="G7624" s="784" t="s">
        <v>6748</v>
      </c>
      <c r="H7624" s="784" t="s">
        <v>1573</v>
      </c>
      <c r="I7624" s="797">
        <v>1</v>
      </c>
      <c r="J7624" s="784">
        <v>1</v>
      </c>
      <c r="K7624" s="784">
        <v>8.14</v>
      </c>
      <c r="L7624" s="793">
        <v>8.14</v>
      </c>
      <c r="M7624" s="55" t="s">
        <v>2455</v>
      </c>
    </row>
    <row r="7625" spans="1:13" ht="15">
      <c r="A7625" s="783">
        <v>45991</v>
      </c>
      <c r="B7625" s="55" t="s">
        <v>8563</v>
      </c>
      <c r="C7625" s="786">
        <v>83646</v>
      </c>
      <c r="D7625" s="786" t="s">
        <v>5955</v>
      </c>
      <c r="E7625" s="786">
        <v>70</v>
      </c>
      <c r="F7625" s="786">
        <v>4010</v>
      </c>
      <c r="G7625" s="786" t="s">
        <v>3166</v>
      </c>
      <c r="H7625" s="786" t="s">
        <v>1573</v>
      </c>
      <c r="I7625" s="798">
        <v>1</v>
      </c>
      <c r="J7625" s="786">
        <v>1</v>
      </c>
      <c r="K7625" s="786">
        <v>6.87</v>
      </c>
      <c r="L7625" s="796">
        <v>6.87</v>
      </c>
      <c r="M7625" s="55" t="s">
        <v>2455</v>
      </c>
    </row>
    <row r="7626" spans="1:13" ht="15">
      <c r="A7626" s="783">
        <v>45991</v>
      </c>
      <c r="B7626" s="55" t="s">
        <v>8563</v>
      </c>
      <c r="C7626" s="784">
        <v>80046</v>
      </c>
      <c r="D7626" s="784" t="s">
        <v>2653</v>
      </c>
      <c r="E7626" s="784" t="s">
        <v>3950</v>
      </c>
      <c r="F7626" s="784">
        <v>4010</v>
      </c>
      <c r="G7626" s="784" t="s">
        <v>3169</v>
      </c>
      <c r="H7626" s="784" t="s">
        <v>1573</v>
      </c>
      <c r="I7626" s="797">
        <v>2</v>
      </c>
      <c r="J7626" s="784">
        <v>2</v>
      </c>
      <c r="K7626" s="784">
        <v>11.79</v>
      </c>
      <c r="L7626" s="793">
        <v>23.58</v>
      </c>
      <c r="M7626" s="55" t="s">
        <v>2455</v>
      </c>
    </row>
    <row r="7627" spans="1:13" ht="15">
      <c r="A7627" s="783">
        <v>45991</v>
      </c>
      <c r="B7627" s="55" t="s">
        <v>8563</v>
      </c>
      <c r="C7627" s="786">
        <v>81347</v>
      </c>
      <c r="D7627" s="786" t="s">
        <v>6951</v>
      </c>
      <c r="E7627" s="786">
        <v>130</v>
      </c>
      <c r="F7627" s="786">
        <v>4010</v>
      </c>
      <c r="G7627" s="786" t="s">
        <v>3607</v>
      </c>
      <c r="H7627" s="786" t="s">
        <v>1573</v>
      </c>
      <c r="I7627" s="798">
        <v>3</v>
      </c>
      <c r="J7627" s="786">
        <v>3</v>
      </c>
      <c r="K7627" s="786">
        <v>7.85</v>
      </c>
      <c r="L7627" s="796">
        <v>23.55</v>
      </c>
      <c r="M7627" s="55" t="s">
        <v>2455</v>
      </c>
    </row>
    <row r="7628" spans="1:13" ht="15">
      <c r="A7628" s="783">
        <v>45991</v>
      </c>
      <c r="B7628" s="55" t="s">
        <v>8563</v>
      </c>
      <c r="C7628" s="784">
        <v>82520</v>
      </c>
      <c r="D7628" s="784" t="s">
        <v>5657</v>
      </c>
      <c r="E7628" s="784">
        <v>60</v>
      </c>
      <c r="F7628" s="784">
        <v>4010</v>
      </c>
      <c r="G7628" s="784" t="s">
        <v>8565</v>
      </c>
      <c r="H7628" s="784" t="s">
        <v>1573</v>
      </c>
      <c r="I7628" s="797">
        <v>2</v>
      </c>
      <c r="J7628" s="784">
        <v>2</v>
      </c>
      <c r="K7628" s="784">
        <v>24.55</v>
      </c>
      <c r="L7628" s="793">
        <v>49.1</v>
      </c>
      <c r="M7628" s="55" t="s">
        <v>2455</v>
      </c>
    </row>
    <row r="7629" spans="1:13" ht="15">
      <c r="A7629" s="783">
        <v>45991</v>
      </c>
      <c r="B7629" s="55" t="s">
        <v>8563</v>
      </c>
      <c r="C7629" s="786">
        <v>50265</v>
      </c>
      <c r="D7629" s="786" t="s">
        <v>6746</v>
      </c>
      <c r="E7629" s="786" t="s">
        <v>441</v>
      </c>
      <c r="F7629" s="786">
        <v>4010</v>
      </c>
      <c r="G7629" s="786" t="s">
        <v>5354</v>
      </c>
      <c r="H7629" s="786" t="s">
        <v>1573</v>
      </c>
      <c r="I7629" s="798">
        <v>4</v>
      </c>
      <c r="J7629" s="786">
        <v>4</v>
      </c>
      <c r="K7629" s="786">
        <v>3.09</v>
      </c>
      <c r="L7629" s="796">
        <v>12.36</v>
      </c>
      <c r="M7629" s="55" t="s">
        <v>2455</v>
      </c>
    </row>
    <row r="7630" spans="1:13" ht="15">
      <c r="A7630" s="783">
        <v>45991</v>
      </c>
      <c r="B7630" s="55" t="s">
        <v>8563</v>
      </c>
      <c r="C7630" s="784">
        <v>83635</v>
      </c>
      <c r="D7630" s="784" t="s">
        <v>6345</v>
      </c>
      <c r="E7630" s="784">
        <v>140</v>
      </c>
      <c r="F7630" s="784">
        <v>4010</v>
      </c>
      <c r="G7630" s="784" t="s">
        <v>5355</v>
      </c>
      <c r="H7630" s="784" t="s">
        <v>1573</v>
      </c>
      <c r="I7630" s="797">
        <v>1</v>
      </c>
      <c r="J7630" s="784">
        <v>1</v>
      </c>
      <c r="K7630" s="784">
        <v>10.220000000000001</v>
      </c>
      <c r="L7630" s="793">
        <v>10.220000000000001</v>
      </c>
      <c r="M7630" s="55" t="s">
        <v>2455</v>
      </c>
    </row>
    <row r="7631" spans="1:13" ht="15">
      <c r="A7631" s="783">
        <v>45991</v>
      </c>
      <c r="B7631" s="55" t="s">
        <v>8563</v>
      </c>
      <c r="C7631" s="786">
        <v>82203</v>
      </c>
      <c r="D7631" s="786" t="s">
        <v>5588</v>
      </c>
      <c r="E7631" s="786">
        <v>140</v>
      </c>
      <c r="F7631" s="786">
        <v>4010</v>
      </c>
      <c r="G7631" s="786" t="s">
        <v>6490</v>
      </c>
      <c r="H7631" s="786" t="s">
        <v>1573</v>
      </c>
      <c r="I7631" s="798">
        <v>1</v>
      </c>
      <c r="J7631" s="786">
        <v>1</v>
      </c>
      <c r="K7631" s="786">
        <v>18.41</v>
      </c>
      <c r="L7631" s="796">
        <v>18.41</v>
      </c>
      <c r="M7631" s="55" t="s">
        <v>2455</v>
      </c>
    </row>
    <row r="7632" spans="1:13" ht="15">
      <c r="A7632" s="783">
        <v>45991</v>
      </c>
      <c r="B7632" s="55" t="s">
        <v>8563</v>
      </c>
      <c r="C7632" s="784">
        <v>83725</v>
      </c>
      <c r="D7632" s="784" t="s">
        <v>6104</v>
      </c>
      <c r="E7632" s="784">
        <v>100</v>
      </c>
      <c r="F7632" s="784">
        <v>4010</v>
      </c>
      <c r="G7632" s="784" t="s">
        <v>5358</v>
      </c>
      <c r="H7632" s="784" t="s">
        <v>1573</v>
      </c>
      <c r="I7632" s="797">
        <v>4</v>
      </c>
      <c r="J7632" s="784">
        <v>4</v>
      </c>
      <c r="K7632" s="784">
        <v>8.67</v>
      </c>
      <c r="L7632" s="793">
        <v>34.68</v>
      </c>
      <c r="M7632" s="55" t="s">
        <v>2455</v>
      </c>
    </row>
    <row r="7633" spans="1:13" ht="15">
      <c r="A7633" s="783">
        <v>45991</v>
      </c>
      <c r="B7633" s="55" t="s">
        <v>8563</v>
      </c>
      <c r="C7633" s="786">
        <v>83641</v>
      </c>
      <c r="D7633" s="786" t="s">
        <v>6086</v>
      </c>
      <c r="E7633" s="786" t="s">
        <v>3950</v>
      </c>
      <c r="F7633" s="786">
        <v>4010</v>
      </c>
      <c r="G7633" s="786" t="s">
        <v>5359</v>
      </c>
      <c r="H7633" s="786" t="s">
        <v>1573</v>
      </c>
      <c r="I7633" s="798">
        <v>2</v>
      </c>
      <c r="J7633" s="786">
        <v>2</v>
      </c>
      <c r="K7633" s="786">
        <v>12.22</v>
      </c>
      <c r="L7633" s="796">
        <v>24.44</v>
      </c>
      <c r="M7633" s="55" t="s">
        <v>2455</v>
      </c>
    </row>
    <row r="7634" spans="1:13" ht="15">
      <c r="A7634" s="783">
        <v>45991</v>
      </c>
      <c r="B7634" s="55" t="s">
        <v>8563</v>
      </c>
      <c r="C7634" s="784">
        <v>83644</v>
      </c>
      <c r="D7634" s="784" t="s">
        <v>7379</v>
      </c>
      <c r="E7634" s="784" t="s">
        <v>2230</v>
      </c>
      <c r="F7634" s="784">
        <v>4010</v>
      </c>
      <c r="G7634" s="784" t="s">
        <v>8566</v>
      </c>
      <c r="H7634" s="784" t="s">
        <v>1573</v>
      </c>
      <c r="I7634" s="797">
        <v>2</v>
      </c>
      <c r="J7634" s="784">
        <v>2</v>
      </c>
      <c r="K7634" s="784">
        <v>26.87</v>
      </c>
      <c r="L7634" s="793">
        <v>53.74</v>
      </c>
      <c r="M7634" s="55" t="s">
        <v>2455</v>
      </c>
    </row>
    <row r="7635" spans="1:13" ht="15">
      <c r="A7635" s="783">
        <v>45991</v>
      </c>
      <c r="B7635" s="55" t="s">
        <v>8563</v>
      </c>
      <c r="C7635" s="786">
        <v>83973</v>
      </c>
      <c r="D7635" s="786" t="s">
        <v>7550</v>
      </c>
      <c r="E7635" s="786">
        <v>85</v>
      </c>
      <c r="F7635" s="786">
        <v>4010</v>
      </c>
      <c r="G7635" s="786" t="s">
        <v>8158</v>
      </c>
      <c r="H7635" s="786" t="s">
        <v>1573</v>
      </c>
      <c r="I7635" s="798">
        <v>3</v>
      </c>
      <c r="J7635" s="786">
        <v>3</v>
      </c>
      <c r="K7635" s="786">
        <v>6.51</v>
      </c>
      <c r="L7635" s="796">
        <v>19.53</v>
      </c>
      <c r="M7635" s="55" t="s">
        <v>2455</v>
      </c>
    </row>
    <row r="7636" spans="1:13" ht="15">
      <c r="A7636" s="783">
        <v>45991</v>
      </c>
      <c r="B7636" s="55" t="s">
        <v>8567</v>
      </c>
      <c r="C7636" s="784">
        <v>67284</v>
      </c>
      <c r="D7636" s="784" t="s">
        <v>5027</v>
      </c>
      <c r="E7636" s="784">
        <v>130</v>
      </c>
      <c r="F7636" s="784">
        <v>4010</v>
      </c>
      <c r="G7636" s="784" t="s">
        <v>3509</v>
      </c>
      <c r="H7636" s="784" t="s">
        <v>1573</v>
      </c>
      <c r="I7636" s="797">
        <v>1</v>
      </c>
      <c r="J7636" s="784">
        <v>1</v>
      </c>
      <c r="K7636" s="784">
        <v>12.92</v>
      </c>
      <c r="L7636" s="793">
        <v>12.92</v>
      </c>
      <c r="M7636" s="55" t="s">
        <v>2455</v>
      </c>
    </row>
    <row r="7637" spans="1:13" ht="15">
      <c r="A7637" s="783">
        <v>45991</v>
      </c>
      <c r="B7637" s="55" t="s">
        <v>8567</v>
      </c>
      <c r="C7637" s="786">
        <v>83789</v>
      </c>
      <c r="D7637" s="786" t="s">
        <v>8568</v>
      </c>
      <c r="E7637" s="786">
        <v>120</v>
      </c>
      <c r="F7637" s="786">
        <v>4010</v>
      </c>
      <c r="G7637" s="786" t="s">
        <v>6487</v>
      </c>
      <c r="H7637" s="786" t="s">
        <v>1573</v>
      </c>
      <c r="I7637" s="798">
        <v>5</v>
      </c>
      <c r="J7637" s="786">
        <v>5</v>
      </c>
      <c r="K7637" s="786">
        <v>19.59</v>
      </c>
      <c r="L7637" s="796">
        <v>97.95</v>
      </c>
      <c r="M7637" s="55" t="s">
        <v>2455</v>
      </c>
    </row>
    <row r="7638" spans="1:13" ht="15">
      <c r="A7638" s="783">
        <v>45992</v>
      </c>
      <c r="B7638" s="55" t="s">
        <v>8569</v>
      </c>
      <c r="C7638" s="784">
        <v>83505</v>
      </c>
      <c r="D7638" s="784" t="s">
        <v>7078</v>
      </c>
      <c r="E7638" s="784">
        <v>140</v>
      </c>
      <c r="F7638" s="784">
        <v>4010</v>
      </c>
      <c r="G7638" s="784" t="s">
        <v>4152</v>
      </c>
      <c r="H7638" s="786" t="s">
        <v>1573</v>
      </c>
      <c r="I7638" s="797">
        <v>4.04</v>
      </c>
      <c r="J7638" s="784">
        <v>1</v>
      </c>
      <c r="K7638" s="784">
        <v>4.04</v>
      </c>
      <c r="L7638" s="784">
        <v>4.04</v>
      </c>
      <c r="M7638" s="55" t="s">
        <v>2455</v>
      </c>
    </row>
    <row r="7639" spans="1:13" ht="15">
      <c r="A7639" s="785">
        <v>45992</v>
      </c>
      <c r="B7639" s="55" t="s">
        <v>8569</v>
      </c>
      <c r="C7639" s="786">
        <v>59852</v>
      </c>
      <c r="D7639" s="786" t="s">
        <v>2242</v>
      </c>
      <c r="E7639" s="786">
        <v>130</v>
      </c>
      <c r="F7639" s="786">
        <v>4010</v>
      </c>
      <c r="G7639" s="786" t="s">
        <v>3537</v>
      </c>
      <c r="H7639" s="786" t="s">
        <v>1573</v>
      </c>
      <c r="I7639" s="798">
        <v>8.5500000000000007</v>
      </c>
      <c r="J7639" s="786">
        <v>1</v>
      </c>
      <c r="K7639" s="786">
        <v>8.5500000000000007</v>
      </c>
      <c r="L7639" s="786">
        <v>8.5500000000000007</v>
      </c>
      <c r="M7639" s="55" t="s">
        <v>2455</v>
      </c>
    </row>
    <row r="7640" spans="1:13" ht="15">
      <c r="A7640" s="783">
        <v>45992</v>
      </c>
      <c r="B7640" s="55" t="s">
        <v>8569</v>
      </c>
      <c r="C7640" s="784">
        <v>83545</v>
      </c>
      <c r="D7640" s="784" t="s">
        <v>8570</v>
      </c>
      <c r="E7640" s="784">
        <v>130</v>
      </c>
      <c r="F7640" s="784">
        <v>4010</v>
      </c>
      <c r="G7640" s="784" t="s">
        <v>3773</v>
      </c>
      <c r="H7640" s="786" t="s">
        <v>1573</v>
      </c>
      <c r="I7640" s="797">
        <v>9.69</v>
      </c>
      <c r="J7640" s="784">
        <v>1</v>
      </c>
      <c r="K7640" s="784">
        <v>9.69</v>
      </c>
      <c r="L7640" s="784">
        <v>9.69</v>
      </c>
      <c r="M7640" s="55" t="s">
        <v>2455</v>
      </c>
    </row>
    <row r="7641" spans="1:13" ht="15">
      <c r="A7641" s="785">
        <v>45992</v>
      </c>
      <c r="B7641" s="55" t="s">
        <v>8569</v>
      </c>
      <c r="C7641" s="786">
        <v>83514</v>
      </c>
      <c r="D7641" s="786" t="s">
        <v>6000</v>
      </c>
      <c r="E7641" s="786">
        <v>75</v>
      </c>
      <c r="F7641" s="786">
        <v>4010</v>
      </c>
      <c r="G7641" s="786" t="s">
        <v>3951</v>
      </c>
      <c r="H7641" s="786" t="s">
        <v>1573</v>
      </c>
      <c r="I7641" s="798">
        <v>16.02</v>
      </c>
      <c r="J7641" s="786">
        <v>1</v>
      </c>
      <c r="K7641" s="786">
        <v>16.02</v>
      </c>
      <c r="L7641" s="786">
        <v>16.02</v>
      </c>
      <c r="M7641" s="55" t="s">
        <v>2455</v>
      </c>
    </row>
    <row r="7642" spans="1:13" ht="15">
      <c r="A7642" s="783">
        <v>45992</v>
      </c>
      <c r="B7642" s="55" t="s">
        <v>8569</v>
      </c>
      <c r="C7642" s="784">
        <v>83733</v>
      </c>
      <c r="D7642" s="784" t="s">
        <v>6704</v>
      </c>
      <c r="E7642" s="784">
        <v>140</v>
      </c>
      <c r="F7642" s="784">
        <v>4010</v>
      </c>
      <c r="G7642" s="784" t="s">
        <v>3539</v>
      </c>
      <c r="H7642" s="786" t="s">
        <v>1573</v>
      </c>
      <c r="I7642" s="797">
        <v>6.53</v>
      </c>
      <c r="J7642" s="784">
        <v>1</v>
      </c>
      <c r="K7642" s="784">
        <v>6.53</v>
      </c>
      <c r="L7642" s="784">
        <v>6.53</v>
      </c>
      <c r="M7642" s="55" t="s">
        <v>2455</v>
      </c>
    </row>
    <row r="7643" spans="1:13" ht="15">
      <c r="A7643" s="785">
        <v>45992</v>
      </c>
      <c r="B7643" s="55" t="s">
        <v>8569</v>
      </c>
      <c r="C7643" s="786">
        <v>82723</v>
      </c>
      <c r="D7643" s="786" t="s">
        <v>3193</v>
      </c>
      <c r="E7643" s="786">
        <v>140</v>
      </c>
      <c r="F7643" s="786">
        <v>4010</v>
      </c>
      <c r="G7643" s="786" t="s">
        <v>3775</v>
      </c>
      <c r="H7643" s="786" t="s">
        <v>1573</v>
      </c>
      <c r="I7643" s="798">
        <v>9.35</v>
      </c>
      <c r="J7643" s="786">
        <v>1</v>
      </c>
      <c r="K7643" s="786">
        <v>9.35</v>
      </c>
      <c r="L7643" s="786">
        <v>9.35</v>
      </c>
      <c r="M7643" s="55" t="s">
        <v>2455</v>
      </c>
    </row>
    <row r="7644" spans="1:13" ht="15">
      <c r="A7644" s="783">
        <v>45992</v>
      </c>
      <c r="B7644" s="55" t="s">
        <v>8569</v>
      </c>
      <c r="C7644" s="784">
        <v>83621</v>
      </c>
      <c r="D7644" s="784" t="s">
        <v>2336</v>
      </c>
      <c r="E7644" s="784">
        <v>140</v>
      </c>
      <c r="F7644" s="784">
        <v>4010</v>
      </c>
      <c r="G7644" s="784" t="s">
        <v>3778</v>
      </c>
      <c r="H7644" s="786" t="s">
        <v>1573</v>
      </c>
      <c r="I7644" s="797">
        <v>6.21</v>
      </c>
      <c r="J7644" s="784">
        <v>1</v>
      </c>
      <c r="K7644" s="784">
        <v>6.21</v>
      </c>
      <c r="L7644" s="784">
        <v>6.21</v>
      </c>
      <c r="M7644" s="55" t="s">
        <v>2455</v>
      </c>
    </row>
    <row r="7645" spans="1:13" ht="15">
      <c r="A7645" s="785">
        <v>45992</v>
      </c>
      <c r="B7645" s="55" t="s">
        <v>8569</v>
      </c>
      <c r="C7645" s="786">
        <v>80210</v>
      </c>
      <c r="D7645" s="786">
        <v>29</v>
      </c>
      <c r="E7645" s="786" t="s">
        <v>2300</v>
      </c>
      <c r="F7645" s="786">
        <v>4010</v>
      </c>
      <c r="G7645" s="786" t="s">
        <v>3548</v>
      </c>
      <c r="H7645" s="786" t="s">
        <v>1573</v>
      </c>
      <c r="I7645" s="798">
        <v>13.27</v>
      </c>
      <c r="J7645" s="786">
        <v>1</v>
      </c>
      <c r="K7645" s="786">
        <v>13.27</v>
      </c>
      <c r="L7645" s="786">
        <v>13.27</v>
      </c>
      <c r="M7645" s="55" t="s">
        <v>2455</v>
      </c>
    </row>
    <row r="7646" spans="1:13" ht="15">
      <c r="A7646" s="783">
        <v>45992</v>
      </c>
      <c r="B7646" s="55" t="s">
        <v>8569</v>
      </c>
      <c r="C7646" s="784">
        <v>83639</v>
      </c>
      <c r="D7646" s="784" t="s">
        <v>7651</v>
      </c>
      <c r="E7646" s="784">
        <v>150</v>
      </c>
      <c r="F7646" s="784">
        <v>4010</v>
      </c>
      <c r="G7646" s="784" t="s">
        <v>3550</v>
      </c>
      <c r="H7646" s="786" t="s">
        <v>1573</v>
      </c>
      <c r="I7646" s="797">
        <v>21.13</v>
      </c>
      <c r="J7646" s="784">
        <v>1</v>
      </c>
      <c r="K7646" s="784">
        <v>21.13</v>
      </c>
      <c r="L7646" s="784">
        <v>21.13</v>
      </c>
      <c r="M7646" s="55" t="s">
        <v>2455</v>
      </c>
    </row>
    <row r="7647" spans="1:13" ht="15">
      <c r="A7647" s="785">
        <v>45992</v>
      </c>
      <c r="B7647" s="55" t="s">
        <v>8569</v>
      </c>
      <c r="C7647" s="786">
        <v>83256</v>
      </c>
      <c r="D7647" s="786" t="s">
        <v>8571</v>
      </c>
      <c r="E7647" s="786">
        <v>85</v>
      </c>
      <c r="F7647" s="786">
        <v>4010</v>
      </c>
      <c r="G7647" s="786" t="s">
        <v>3782</v>
      </c>
      <c r="H7647" s="786" t="s">
        <v>1573</v>
      </c>
      <c r="I7647" s="798">
        <v>4.49</v>
      </c>
      <c r="J7647" s="786">
        <v>2</v>
      </c>
      <c r="K7647" s="786">
        <v>4.49</v>
      </c>
      <c r="L7647" s="786">
        <v>8.98</v>
      </c>
      <c r="M7647" s="55" t="s">
        <v>2455</v>
      </c>
    </row>
    <row r="7648" spans="1:13" ht="15">
      <c r="A7648" s="783">
        <v>45992</v>
      </c>
      <c r="B7648" s="55" t="s">
        <v>8569</v>
      </c>
      <c r="C7648" s="784">
        <v>83505</v>
      </c>
      <c r="D7648" s="784" t="s">
        <v>7078</v>
      </c>
      <c r="E7648" s="784">
        <v>130</v>
      </c>
      <c r="F7648" s="784">
        <v>4010</v>
      </c>
      <c r="G7648" s="784" t="s">
        <v>3552</v>
      </c>
      <c r="H7648" s="786" t="s">
        <v>1573</v>
      </c>
      <c r="I7648" s="797">
        <v>4.04</v>
      </c>
      <c r="J7648" s="784">
        <v>1</v>
      </c>
      <c r="K7648" s="784">
        <v>4.04</v>
      </c>
      <c r="L7648" s="784">
        <v>4.04</v>
      </c>
      <c r="M7648" s="55" t="s">
        <v>2455</v>
      </c>
    </row>
    <row r="7649" spans="1:13" ht="15">
      <c r="A7649" s="785">
        <v>45992</v>
      </c>
      <c r="B7649" s="55" t="s">
        <v>8569</v>
      </c>
      <c r="C7649" s="786">
        <v>83754</v>
      </c>
      <c r="D7649" s="786" t="s">
        <v>6810</v>
      </c>
      <c r="E7649" s="786">
        <v>60</v>
      </c>
      <c r="F7649" s="786">
        <v>4010</v>
      </c>
      <c r="G7649" s="786" t="s">
        <v>3784</v>
      </c>
      <c r="H7649" s="786" t="s">
        <v>1573</v>
      </c>
      <c r="I7649" s="798">
        <v>6.96</v>
      </c>
      <c r="J7649" s="786">
        <v>1</v>
      </c>
      <c r="K7649" s="786">
        <v>6.96</v>
      </c>
      <c r="L7649" s="786">
        <v>6.96</v>
      </c>
      <c r="M7649" s="55" t="s">
        <v>2455</v>
      </c>
    </row>
    <row r="7650" spans="1:13" ht="15">
      <c r="A7650" s="783">
        <v>45992</v>
      </c>
      <c r="B7650" s="55" t="s">
        <v>8569</v>
      </c>
      <c r="C7650" s="784">
        <v>83403</v>
      </c>
      <c r="D7650" s="784" t="s">
        <v>6432</v>
      </c>
      <c r="E7650" s="784">
        <v>50</v>
      </c>
      <c r="F7650" s="784">
        <v>4010</v>
      </c>
      <c r="G7650" s="784" t="s">
        <v>3789</v>
      </c>
      <c r="H7650" s="786" t="s">
        <v>1573</v>
      </c>
      <c r="I7650" s="797">
        <v>7.18</v>
      </c>
      <c r="J7650" s="784">
        <v>1</v>
      </c>
      <c r="K7650" s="784">
        <v>7.18</v>
      </c>
      <c r="L7650" s="784">
        <v>7.18</v>
      </c>
      <c r="M7650" s="55" t="s">
        <v>2455</v>
      </c>
    </row>
    <row r="7651" spans="1:13" ht="15">
      <c r="A7651" s="783">
        <v>45992</v>
      </c>
      <c r="B7651" s="784" t="s">
        <v>8572</v>
      </c>
      <c r="C7651" s="784">
        <v>80039</v>
      </c>
      <c r="D7651" s="784" t="s">
        <v>6862</v>
      </c>
      <c r="E7651" s="784" t="s">
        <v>2300</v>
      </c>
      <c r="F7651" s="784">
        <v>4010</v>
      </c>
      <c r="G7651" s="784" t="s">
        <v>8573</v>
      </c>
      <c r="H7651" s="784" t="s">
        <v>1573</v>
      </c>
      <c r="I7651" s="797"/>
      <c r="J7651" s="784">
        <v>45</v>
      </c>
      <c r="K7651" s="784">
        <v>8.82</v>
      </c>
      <c r="L7651" s="793">
        <v>396.9</v>
      </c>
      <c r="M7651" s="55" t="s">
        <v>2547</v>
      </c>
    </row>
    <row r="7652" spans="1:13" ht="15">
      <c r="A7652" s="785">
        <v>45992</v>
      </c>
      <c r="B7652" s="786" t="s">
        <v>8572</v>
      </c>
      <c r="C7652" s="786">
        <v>80039</v>
      </c>
      <c r="D7652" s="786" t="s">
        <v>6862</v>
      </c>
      <c r="E7652" s="786" t="s">
        <v>2296</v>
      </c>
      <c r="F7652" s="786">
        <v>4010</v>
      </c>
      <c r="G7652" s="786" t="s">
        <v>7169</v>
      </c>
      <c r="H7652" s="786" t="s">
        <v>1573</v>
      </c>
      <c r="I7652" s="798"/>
      <c r="J7652" s="786">
        <v>-43</v>
      </c>
      <c r="K7652" s="786">
        <v>8.82</v>
      </c>
      <c r="L7652" s="796">
        <v>-379.26</v>
      </c>
      <c r="M7652" s="55" t="s">
        <v>2547</v>
      </c>
    </row>
    <row r="7653" spans="1:13" ht="15">
      <c r="A7653" s="282">
        <v>45992</v>
      </c>
      <c r="B7653" s="55" t="s">
        <v>8574</v>
      </c>
      <c r="C7653" s="784">
        <v>80941</v>
      </c>
      <c r="D7653" s="784" t="s">
        <v>2292</v>
      </c>
      <c r="E7653" s="784">
        <v>110</v>
      </c>
      <c r="F7653" s="784">
        <v>4010</v>
      </c>
      <c r="G7653" s="784" t="s">
        <v>8575</v>
      </c>
      <c r="H7653" s="784" t="s">
        <v>1573</v>
      </c>
      <c r="J7653" s="784">
        <v>1</v>
      </c>
      <c r="K7653" s="784">
        <v>11.89</v>
      </c>
      <c r="L7653" s="784">
        <v>11.89</v>
      </c>
      <c r="M7653" s="55" t="s">
        <v>2455</v>
      </c>
    </row>
    <row r="7654" spans="1:13" ht="15">
      <c r="A7654" s="282">
        <v>45992</v>
      </c>
      <c r="B7654" s="55" t="s">
        <v>8574</v>
      </c>
      <c r="C7654" s="786">
        <v>83403</v>
      </c>
      <c r="D7654" s="786" t="s">
        <v>6432</v>
      </c>
      <c r="E7654" s="786">
        <v>75</v>
      </c>
      <c r="F7654" s="786">
        <v>4010</v>
      </c>
      <c r="G7654" s="786" t="s">
        <v>8576</v>
      </c>
      <c r="H7654" s="786" t="s">
        <v>1573</v>
      </c>
      <c r="J7654" s="786">
        <v>1</v>
      </c>
      <c r="K7654" s="786">
        <v>7.25</v>
      </c>
      <c r="L7654" s="786">
        <v>7.25</v>
      </c>
      <c r="M7654" s="55" t="s">
        <v>2455</v>
      </c>
    </row>
    <row r="7655" spans="1:13" ht="15">
      <c r="A7655" s="282">
        <v>45992</v>
      </c>
      <c r="B7655" s="55" t="s">
        <v>8574</v>
      </c>
      <c r="C7655" s="784">
        <v>57826</v>
      </c>
      <c r="D7655" s="784" t="s">
        <v>6925</v>
      </c>
      <c r="E7655" s="784">
        <v>90</v>
      </c>
      <c r="F7655" s="784">
        <v>4010</v>
      </c>
      <c r="G7655" s="784" t="s">
        <v>8577</v>
      </c>
      <c r="H7655" s="784" t="s">
        <v>1573</v>
      </c>
      <c r="J7655" s="784">
        <v>2</v>
      </c>
      <c r="K7655" s="784">
        <v>10.78</v>
      </c>
      <c r="L7655" s="784">
        <v>21.56</v>
      </c>
      <c r="M7655" s="55" t="s">
        <v>2455</v>
      </c>
    </row>
    <row r="7656" spans="1:13" ht="15">
      <c r="A7656" s="282">
        <v>45992</v>
      </c>
      <c r="B7656" s="55" t="s">
        <v>8574</v>
      </c>
      <c r="C7656" s="786">
        <v>83587</v>
      </c>
      <c r="D7656" s="786" t="s">
        <v>6320</v>
      </c>
      <c r="E7656" s="786">
        <v>150</v>
      </c>
      <c r="F7656" s="786">
        <v>4010</v>
      </c>
      <c r="G7656" s="786" t="s">
        <v>6383</v>
      </c>
      <c r="H7656" s="786" t="s">
        <v>1573</v>
      </c>
      <c r="J7656" s="786">
        <v>1</v>
      </c>
      <c r="K7656" s="786">
        <v>18.41</v>
      </c>
      <c r="L7656" s="786">
        <v>18.41</v>
      </c>
      <c r="M7656" s="55" t="s">
        <v>2455</v>
      </c>
    </row>
    <row r="7657" spans="1:13" ht="15">
      <c r="A7657" s="282">
        <v>45992</v>
      </c>
      <c r="B7657" s="55" t="s">
        <v>8574</v>
      </c>
      <c r="C7657" s="784">
        <v>52621</v>
      </c>
      <c r="D7657" s="784" t="s">
        <v>8091</v>
      </c>
      <c r="E7657" s="784" t="s">
        <v>2639</v>
      </c>
      <c r="F7657" s="784">
        <v>4010</v>
      </c>
      <c r="G7657" s="784" t="s">
        <v>6377</v>
      </c>
      <c r="H7657" s="784" t="s">
        <v>1573</v>
      </c>
      <c r="J7657" s="784">
        <v>1</v>
      </c>
      <c r="K7657" s="784">
        <v>3.82</v>
      </c>
      <c r="L7657" s="784">
        <v>3.82</v>
      </c>
      <c r="M7657" s="55" t="s">
        <v>2455</v>
      </c>
    </row>
    <row r="7658" spans="1:13" ht="15">
      <c r="A7658" s="282">
        <v>45992</v>
      </c>
      <c r="B7658" s="55" t="s">
        <v>8574</v>
      </c>
      <c r="C7658" s="786">
        <v>82721</v>
      </c>
      <c r="D7658" s="786" t="s">
        <v>3189</v>
      </c>
      <c r="E7658" s="786">
        <v>130</v>
      </c>
      <c r="F7658" s="786">
        <v>4010</v>
      </c>
      <c r="G7658" s="786" t="s">
        <v>6375</v>
      </c>
      <c r="H7658" s="786" t="s">
        <v>1573</v>
      </c>
      <c r="J7658" s="786">
        <v>1</v>
      </c>
      <c r="K7658" s="786">
        <v>7.45</v>
      </c>
      <c r="L7658" s="786">
        <v>7.45</v>
      </c>
      <c r="M7658" s="55" t="s">
        <v>2455</v>
      </c>
    </row>
    <row r="7659" spans="1:13" ht="15">
      <c r="A7659" s="282">
        <v>45992</v>
      </c>
      <c r="B7659" s="55" t="s">
        <v>8574</v>
      </c>
      <c r="C7659" s="784">
        <v>83056</v>
      </c>
      <c r="D7659" s="784">
        <v>15</v>
      </c>
      <c r="E7659" s="784">
        <v>140</v>
      </c>
      <c r="F7659" s="784">
        <v>4010</v>
      </c>
      <c r="G7659" s="784" t="s">
        <v>6374</v>
      </c>
      <c r="H7659" s="784" t="s">
        <v>1573</v>
      </c>
      <c r="J7659" s="784">
        <v>1</v>
      </c>
      <c r="K7659" s="784">
        <v>4.8099999999999996</v>
      </c>
      <c r="L7659" s="784">
        <v>4.8099999999999996</v>
      </c>
      <c r="M7659" s="55" t="s">
        <v>2455</v>
      </c>
    </row>
    <row r="7660" spans="1:13" ht="15">
      <c r="A7660" s="282">
        <v>45992</v>
      </c>
      <c r="B7660" s="55" t="s">
        <v>8574</v>
      </c>
      <c r="C7660" s="786">
        <v>66936</v>
      </c>
      <c r="D7660" s="786" t="s">
        <v>5277</v>
      </c>
      <c r="E7660" s="786">
        <v>60</v>
      </c>
      <c r="F7660" s="786">
        <v>4010</v>
      </c>
      <c r="G7660" s="786" t="s">
        <v>8578</v>
      </c>
      <c r="H7660" s="786" t="s">
        <v>1573</v>
      </c>
      <c r="J7660" s="786">
        <v>1</v>
      </c>
      <c r="K7660" s="786">
        <v>7.95</v>
      </c>
      <c r="L7660" s="786">
        <v>7.95</v>
      </c>
      <c r="M7660" s="55" t="s">
        <v>2455</v>
      </c>
    </row>
    <row r="7661" spans="1:13" ht="15">
      <c r="A7661" s="282">
        <v>45992</v>
      </c>
      <c r="B7661" s="55" t="s">
        <v>8574</v>
      </c>
      <c r="C7661" s="784">
        <v>82597</v>
      </c>
      <c r="D7661" s="784" t="s">
        <v>3979</v>
      </c>
      <c r="E7661" s="784">
        <v>150</v>
      </c>
      <c r="F7661" s="784">
        <v>4010</v>
      </c>
      <c r="G7661" s="784" t="s">
        <v>6297</v>
      </c>
      <c r="H7661" s="784" t="s">
        <v>1573</v>
      </c>
      <c r="J7661" s="784">
        <v>1</v>
      </c>
      <c r="K7661" s="784">
        <v>11.79</v>
      </c>
      <c r="L7661" s="784">
        <v>11.79</v>
      </c>
      <c r="M7661" s="55" t="s">
        <v>2455</v>
      </c>
    </row>
    <row r="7662" spans="1:13" ht="15">
      <c r="A7662" s="282">
        <v>45992</v>
      </c>
      <c r="B7662" s="55" t="s">
        <v>8574</v>
      </c>
      <c r="C7662" s="786">
        <v>81666</v>
      </c>
      <c r="D7662" s="786" t="s">
        <v>2442</v>
      </c>
      <c r="E7662" s="786">
        <v>60</v>
      </c>
      <c r="F7662" s="786">
        <v>4010</v>
      </c>
      <c r="G7662" s="786" t="s">
        <v>6301</v>
      </c>
      <c r="H7662" s="786" t="s">
        <v>1573</v>
      </c>
      <c r="J7662" s="786">
        <v>1</v>
      </c>
      <c r="K7662" s="786">
        <v>5.6</v>
      </c>
      <c r="L7662" s="786">
        <v>5.6</v>
      </c>
      <c r="M7662" s="55" t="s">
        <v>2455</v>
      </c>
    </row>
    <row r="7663" spans="1:13" ht="15">
      <c r="A7663" s="282">
        <v>45992</v>
      </c>
      <c r="B7663" s="55" t="s">
        <v>8574</v>
      </c>
      <c r="C7663" s="784">
        <v>82675</v>
      </c>
      <c r="D7663" s="784" t="s">
        <v>2560</v>
      </c>
      <c r="E7663" s="784">
        <v>150</v>
      </c>
      <c r="F7663" s="784">
        <v>4010</v>
      </c>
      <c r="G7663" s="784" t="s">
        <v>6302</v>
      </c>
      <c r="H7663" s="784" t="s">
        <v>1573</v>
      </c>
      <c r="J7663" s="784">
        <v>3</v>
      </c>
      <c r="K7663" s="784">
        <v>4.24</v>
      </c>
      <c r="L7663" s="784">
        <v>12.72</v>
      </c>
      <c r="M7663" s="55" t="s">
        <v>2455</v>
      </c>
    </row>
    <row r="7664" spans="1:13" ht="15">
      <c r="A7664" s="282">
        <v>45992</v>
      </c>
      <c r="B7664" s="55" t="s">
        <v>8574</v>
      </c>
      <c r="C7664" s="786">
        <v>83281</v>
      </c>
      <c r="D7664" s="786" t="s">
        <v>5741</v>
      </c>
      <c r="E7664" s="786">
        <v>150</v>
      </c>
      <c r="F7664" s="786">
        <v>4010</v>
      </c>
      <c r="G7664" s="786" t="s">
        <v>6315</v>
      </c>
      <c r="H7664" s="786" t="s">
        <v>1573</v>
      </c>
      <c r="J7664" s="786">
        <v>1</v>
      </c>
      <c r="K7664" s="786">
        <v>5.56</v>
      </c>
      <c r="L7664" s="786">
        <v>5.56</v>
      </c>
      <c r="M7664" s="55" t="s">
        <v>2455</v>
      </c>
    </row>
    <row r="7665" spans="1:13" ht="15">
      <c r="A7665" s="282">
        <v>45992</v>
      </c>
      <c r="B7665" s="55" t="s">
        <v>8574</v>
      </c>
      <c r="C7665" s="784">
        <v>83808</v>
      </c>
      <c r="D7665" s="784" t="s">
        <v>7566</v>
      </c>
      <c r="E7665" s="784">
        <v>85</v>
      </c>
      <c r="F7665" s="784">
        <v>4010</v>
      </c>
      <c r="G7665" s="784" t="s">
        <v>6316</v>
      </c>
      <c r="H7665" s="784" t="s">
        <v>1573</v>
      </c>
      <c r="J7665" s="784">
        <v>1</v>
      </c>
      <c r="K7665" s="784">
        <v>13.53</v>
      </c>
      <c r="L7665" s="784">
        <v>13.53</v>
      </c>
      <c r="M7665" s="55" t="s">
        <v>2455</v>
      </c>
    </row>
    <row r="7666" spans="1:13" ht="15">
      <c r="A7666" s="282">
        <v>45992</v>
      </c>
      <c r="B7666" s="55" t="s">
        <v>8574</v>
      </c>
      <c r="C7666" s="786">
        <v>82008</v>
      </c>
      <c r="D7666" s="786" t="s">
        <v>4320</v>
      </c>
      <c r="E7666" s="786">
        <v>140</v>
      </c>
      <c r="F7666" s="786">
        <v>4010</v>
      </c>
      <c r="G7666" s="786" t="s">
        <v>6304</v>
      </c>
      <c r="H7666" s="786" t="s">
        <v>1573</v>
      </c>
      <c r="J7666" s="786">
        <v>1</v>
      </c>
      <c r="K7666" s="786">
        <v>7.65</v>
      </c>
      <c r="L7666" s="786">
        <v>7.65</v>
      </c>
      <c r="M7666" s="55" t="s">
        <v>2455</v>
      </c>
    </row>
    <row r="7667" spans="1:13" ht="15">
      <c r="A7667" s="282">
        <v>45992</v>
      </c>
      <c r="B7667" s="55" t="s">
        <v>8574</v>
      </c>
      <c r="C7667" s="784">
        <v>83403</v>
      </c>
      <c r="D7667" s="784" t="s">
        <v>5202</v>
      </c>
      <c r="E7667" s="784">
        <v>75</v>
      </c>
      <c r="F7667" s="784">
        <v>4010</v>
      </c>
      <c r="G7667" s="784" t="s">
        <v>7138</v>
      </c>
      <c r="H7667" s="784" t="s">
        <v>1573</v>
      </c>
      <c r="J7667" s="784">
        <v>3</v>
      </c>
      <c r="K7667" s="784">
        <v>7.25</v>
      </c>
      <c r="L7667" s="784">
        <v>21.75</v>
      </c>
      <c r="M7667" s="55" t="s">
        <v>2455</v>
      </c>
    </row>
    <row r="7668" spans="1:13" ht="15">
      <c r="A7668" s="282">
        <v>45992</v>
      </c>
      <c r="B7668" s="55" t="s">
        <v>8574</v>
      </c>
      <c r="C7668" s="786">
        <v>44403</v>
      </c>
      <c r="D7668" s="786" t="s">
        <v>2507</v>
      </c>
      <c r="E7668" s="786" t="s">
        <v>2230</v>
      </c>
      <c r="F7668" s="786">
        <v>4010</v>
      </c>
      <c r="G7668" s="786" t="s">
        <v>6307</v>
      </c>
      <c r="H7668" s="786" t="s">
        <v>1573</v>
      </c>
      <c r="J7668" s="786">
        <v>1</v>
      </c>
      <c r="K7668" s="786">
        <v>8.92</v>
      </c>
      <c r="L7668" s="786">
        <v>8.92</v>
      </c>
      <c r="M7668" s="55" t="s">
        <v>2455</v>
      </c>
    </row>
    <row r="7669" spans="1:13" ht="15">
      <c r="A7669" s="282">
        <v>45992</v>
      </c>
      <c r="B7669" s="55" t="s">
        <v>8574</v>
      </c>
      <c r="C7669" s="784">
        <v>83754</v>
      </c>
      <c r="D7669" s="784" t="s">
        <v>7059</v>
      </c>
      <c r="E7669" s="784">
        <v>80</v>
      </c>
      <c r="F7669" s="784">
        <v>4010</v>
      </c>
      <c r="G7669" s="784" t="s">
        <v>6308</v>
      </c>
      <c r="H7669" s="784" t="s">
        <v>1573</v>
      </c>
      <c r="J7669" s="784">
        <v>2</v>
      </c>
      <c r="K7669" s="784">
        <v>6.96</v>
      </c>
      <c r="L7669" s="784">
        <v>13.92</v>
      </c>
      <c r="M7669" s="55" t="s">
        <v>2455</v>
      </c>
    </row>
    <row r="7670" spans="1:13" ht="15">
      <c r="A7670" s="282">
        <v>45992</v>
      </c>
      <c r="B7670" s="55" t="s">
        <v>8574</v>
      </c>
      <c r="C7670" s="786">
        <v>83392</v>
      </c>
      <c r="D7670" s="786" t="s">
        <v>8579</v>
      </c>
      <c r="E7670" s="786">
        <v>70</v>
      </c>
      <c r="F7670" s="786">
        <v>4010</v>
      </c>
      <c r="G7670" s="786" t="s">
        <v>6312</v>
      </c>
      <c r="H7670" s="786" t="s">
        <v>1573</v>
      </c>
      <c r="J7670" s="786">
        <v>1</v>
      </c>
      <c r="K7670" s="786">
        <v>19.39</v>
      </c>
      <c r="L7670" s="786">
        <v>19.39</v>
      </c>
      <c r="M7670" s="55" t="s">
        <v>2455</v>
      </c>
    </row>
    <row r="7671" spans="1:13" ht="15">
      <c r="A7671" s="282">
        <v>45992</v>
      </c>
      <c r="B7671" s="55" t="s">
        <v>8574</v>
      </c>
      <c r="C7671" s="784">
        <v>83986</v>
      </c>
      <c r="D7671" s="784" t="s">
        <v>7703</v>
      </c>
      <c r="E7671" s="784">
        <v>60</v>
      </c>
      <c r="F7671" s="784">
        <v>4010</v>
      </c>
      <c r="G7671" s="784" t="s">
        <v>6313</v>
      </c>
      <c r="H7671" s="784" t="s">
        <v>1573</v>
      </c>
      <c r="J7671" s="784">
        <v>1</v>
      </c>
      <c r="K7671" s="784">
        <v>22.32</v>
      </c>
      <c r="L7671" s="784">
        <v>22.32</v>
      </c>
      <c r="M7671" s="55" t="s">
        <v>2455</v>
      </c>
    </row>
    <row r="7672" spans="1:13" ht="15">
      <c r="A7672" s="282">
        <v>45992</v>
      </c>
      <c r="B7672" s="55" t="s">
        <v>8574</v>
      </c>
      <c r="C7672" s="786">
        <v>83729</v>
      </c>
      <c r="D7672" s="786" t="s">
        <v>8580</v>
      </c>
      <c r="E7672" s="786">
        <v>140</v>
      </c>
      <c r="F7672" s="786">
        <v>4010</v>
      </c>
      <c r="G7672" s="786" t="s">
        <v>6227</v>
      </c>
      <c r="H7672" s="786" t="s">
        <v>1573</v>
      </c>
      <c r="J7672" s="786">
        <v>1</v>
      </c>
      <c r="K7672" s="786">
        <v>4.92</v>
      </c>
      <c r="L7672" s="786">
        <v>4.92</v>
      </c>
      <c r="M7672" s="55" t="s">
        <v>2455</v>
      </c>
    </row>
    <row r="7673" spans="1:13" ht="15">
      <c r="A7673" s="282">
        <v>45992</v>
      </c>
      <c r="B7673" s="55" t="s">
        <v>8574</v>
      </c>
      <c r="C7673" s="784">
        <v>82203</v>
      </c>
      <c r="D7673" s="784" t="s">
        <v>2255</v>
      </c>
      <c r="E7673" s="784">
        <v>130</v>
      </c>
      <c r="F7673" s="784">
        <v>4010</v>
      </c>
      <c r="G7673" s="784" t="s">
        <v>8581</v>
      </c>
      <c r="H7673" s="784" t="s">
        <v>1573</v>
      </c>
      <c r="J7673" s="784">
        <v>1</v>
      </c>
      <c r="K7673" s="784">
        <v>18.05</v>
      </c>
      <c r="L7673" s="784">
        <v>18.05</v>
      </c>
      <c r="M7673" s="55" t="s">
        <v>2455</v>
      </c>
    </row>
    <row r="7674" spans="1:13" ht="15">
      <c r="A7674" s="282">
        <v>45992</v>
      </c>
      <c r="B7674" s="55" t="s">
        <v>8574</v>
      </c>
      <c r="C7674" s="786">
        <v>59852</v>
      </c>
      <c r="D7674" s="786" t="s">
        <v>6115</v>
      </c>
      <c r="E7674" s="786">
        <v>140</v>
      </c>
      <c r="F7674" s="786">
        <v>4010</v>
      </c>
      <c r="G7674" s="786" t="s">
        <v>6241</v>
      </c>
      <c r="H7674" s="786" t="s">
        <v>1573</v>
      </c>
      <c r="J7674" s="786">
        <v>2</v>
      </c>
      <c r="K7674" s="786">
        <v>6.82</v>
      </c>
      <c r="L7674" s="786">
        <v>13.64</v>
      </c>
      <c r="M7674" s="55" t="s">
        <v>2455</v>
      </c>
    </row>
    <row r="7675" spans="1:13" ht="15">
      <c r="A7675" s="282">
        <v>45992</v>
      </c>
      <c r="B7675" s="55" t="s">
        <v>8574</v>
      </c>
      <c r="C7675" s="784">
        <v>83403</v>
      </c>
      <c r="D7675" s="784" t="s">
        <v>6432</v>
      </c>
      <c r="E7675" s="784">
        <v>50</v>
      </c>
      <c r="F7675" s="784">
        <v>4010</v>
      </c>
      <c r="G7675" s="784" t="s">
        <v>8582</v>
      </c>
      <c r="H7675" s="784" t="s">
        <v>1573</v>
      </c>
      <c r="J7675" s="784">
        <v>1</v>
      </c>
      <c r="K7675" s="784">
        <v>7.18</v>
      </c>
      <c r="L7675" s="784">
        <v>7.18</v>
      </c>
      <c r="M7675" s="55" t="s">
        <v>2455</v>
      </c>
    </row>
    <row r="7676" spans="1:13" ht="15">
      <c r="A7676" s="282">
        <v>45992</v>
      </c>
      <c r="B7676" s="55" t="s">
        <v>8574</v>
      </c>
      <c r="C7676" s="786">
        <v>60325</v>
      </c>
      <c r="D7676" s="786" t="s">
        <v>5590</v>
      </c>
      <c r="E7676" s="786" t="s">
        <v>2061</v>
      </c>
      <c r="F7676" s="786">
        <v>4010</v>
      </c>
      <c r="G7676" s="786" t="s">
        <v>6263</v>
      </c>
      <c r="H7676" s="786" t="s">
        <v>1573</v>
      </c>
      <c r="J7676" s="786">
        <v>1</v>
      </c>
      <c r="K7676" s="786">
        <v>8.27</v>
      </c>
      <c r="L7676" s="786">
        <v>8.27</v>
      </c>
      <c r="M7676" s="55" t="s">
        <v>2455</v>
      </c>
    </row>
    <row r="7677" spans="1:13" ht="15">
      <c r="A7677" s="282">
        <v>45992</v>
      </c>
      <c r="B7677" s="55" t="s">
        <v>8574</v>
      </c>
      <c r="C7677" s="784">
        <v>83839</v>
      </c>
      <c r="D7677" s="784" t="s">
        <v>8583</v>
      </c>
      <c r="E7677" s="784">
        <v>150</v>
      </c>
      <c r="F7677" s="784">
        <v>4010</v>
      </c>
      <c r="G7677" s="784" t="s">
        <v>6264</v>
      </c>
      <c r="H7677" s="784" t="s">
        <v>1573</v>
      </c>
      <c r="J7677" s="784">
        <v>1</v>
      </c>
      <c r="K7677" s="784">
        <v>3.81</v>
      </c>
      <c r="L7677" s="784">
        <v>3.81</v>
      </c>
      <c r="M7677" s="55" t="s">
        <v>2455</v>
      </c>
    </row>
    <row r="7678" spans="1:13" ht="15">
      <c r="A7678" s="282">
        <v>45992</v>
      </c>
      <c r="B7678" s="55" t="s">
        <v>8574</v>
      </c>
      <c r="C7678" s="786">
        <v>59852</v>
      </c>
      <c r="D7678" s="786" t="s">
        <v>6638</v>
      </c>
      <c r="E7678" s="786">
        <v>120</v>
      </c>
      <c r="F7678" s="786">
        <v>4010</v>
      </c>
      <c r="G7678" s="786" t="s">
        <v>6273</v>
      </c>
      <c r="H7678" s="786" t="s">
        <v>1573</v>
      </c>
      <c r="J7678" s="786">
        <v>1</v>
      </c>
      <c r="K7678" s="786">
        <v>6.49</v>
      </c>
      <c r="L7678" s="786">
        <v>6.49</v>
      </c>
      <c r="M7678" s="55" t="s">
        <v>2455</v>
      </c>
    </row>
    <row r="7679" spans="1:13" ht="15">
      <c r="A7679" s="282">
        <v>45992</v>
      </c>
      <c r="B7679" s="55" t="s">
        <v>8574</v>
      </c>
      <c r="C7679" s="784">
        <v>83659</v>
      </c>
      <c r="D7679" s="784" t="s">
        <v>7187</v>
      </c>
      <c r="E7679" s="784">
        <v>130</v>
      </c>
      <c r="F7679" s="784">
        <v>4010</v>
      </c>
      <c r="G7679" s="784" t="s">
        <v>6279</v>
      </c>
      <c r="H7679" s="784" t="s">
        <v>1573</v>
      </c>
      <c r="J7679" s="784">
        <v>1</v>
      </c>
      <c r="K7679" s="784">
        <v>7.45</v>
      </c>
      <c r="L7679" s="784">
        <v>7.45</v>
      </c>
      <c r="M7679" s="55" t="s">
        <v>2455</v>
      </c>
    </row>
    <row r="7680" spans="1:13" ht="15">
      <c r="A7680" s="282">
        <v>45992</v>
      </c>
      <c r="B7680" s="55" t="s">
        <v>8574</v>
      </c>
      <c r="C7680" s="786">
        <v>52621</v>
      </c>
      <c r="D7680" s="786" t="s">
        <v>2408</v>
      </c>
      <c r="E7680" s="877">
        <v>45659</v>
      </c>
      <c r="F7680" s="786">
        <v>4010</v>
      </c>
      <c r="G7680" s="786" t="s">
        <v>7111</v>
      </c>
      <c r="H7680" s="786" t="s">
        <v>1573</v>
      </c>
      <c r="J7680" s="786">
        <v>1</v>
      </c>
      <c r="K7680" s="786">
        <v>3.65</v>
      </c>
      <c r="L7680" s="786">
        <v>3.65</v>
      </c>
      <c r="M7680" s="55" t="s">
        <v>2455</v>
      </c>
    </row>
    <row r="7681" spans="1:14" ht="15">
      <c r="A7681" s="282">
        <v>45992</v>
      </c>
      <c r="B7681" s="55" t="s">
        <v>8574</v>
      </c>
      <c r="C7681" s="784">
        <v>67284</v>
      </c>
      <c r="D7681" s="784" t="s">
        <v>5027</v>
      </c>
      <c r="E7681" s="784">
        <v>110</v>
      </c>
      <c r="F7681" s="784">
        <v>4010</v>
      </c>
      <c r="G7681" s="784" t="s">
        <v>6281</v>
      </c>
      <c r="H7681" s="784" t="s">
        <v>1573</v>
      </c>
      <c r="J7681" s="784">
        <v>1</v>
      </c>
      <c r="K7681" s="784">
        <v>12.92</v>
      </c>
      <c r="L7681" s="784">
        <v>12.92</v>
      </c>
      <c r="M7681" s="55" t="s">
        <v>2455</v>
      </c>
    </row>
    <row r="7682" spans="1:14" ht="15">
      <c r="A7682" s="282">
        <v>45992</v>
      </c>
      <c r="B7682" s="55" t="s">
        <v>8574</v>
      </c>
      <c r="C7682" s="786">
        <v>83556</v>
      </c>
      <c r="D7682" s="786" t="s">
        <v>7576</v>
      </c>
      <c r="E7682" s="786" t="s">
        <v>2061</v>
      </c>
      <c r="F7682" s="786">
        <v>4010</v>
      </c>
      <c r="G7682" s="786" t="s">
        <v>6293</v>
      </c>
      <c r="H7682" s="786" t="s">
        <v>1573</v>
      </c>
      <c r="J7682" s="786">
        <v>1</v>
      </c>
      <c r="K7682" s="786">
        <v>29.51</v>
      </c>
      <c r="L7682" s="786">
        <v>29.51</v>
      </c>
      <c r="M7682" s="55" t="s">
        <v>2455</v>
      </c>
    </row>
    <row r="7683" spans="1:14" ht="15">
      <c r="A7683" s="282">
        <v>45992</v>
      </c>
      <c r="B7683" s="55" t="s">
        <v>8574</v>
      </c>
      <c r="C7683" s="784">
        <v>83859</v>
      </c>
      <c r="D7683" s="784" t="s">
        <v>7703</v>
      </c>
      <c r="E7683" s="784">
        <v>140</v>
      </c>
      <c r="F7683" s="784">
        <v>4010</v>
      </c>
      <c r="G7683" s="784" t="s">
        <v>6184</v>
      </c>
      <c r="H7683" s="784" t="s">
        <v>1573</v>
      </c>
      <c r="J7683" s="784">
        <v>3</v>
      </c>
      <c r="K7683" s="784">
        <v>21.53</v>
      </c>
      <c r="L7683" s="784">
        <v>64.59</v>
      </c>
      <c r="M7683" s="55" t="s">
        <v>2455</v>
      </c>
    </row>
    <row r="7684" spans="1:14" ht="15">
      <c r="A7684" s="282">
        <v>45992</v>
      </c>
      <c r="B7684" s="55" t="s">
        <v>8574</v>
      </c>
      <c r="C7684" s="786">
        <v>83729</v>
      </c>
      <c r="D7684" s="786" t="s">
        <v>7384</v>
      </c>
      <c r="E7684" s="786">
        <v>140</v>
      </c>
      <c r="F7684" s="786">
        <v>4010</v>
      </c>
      <c r="G7684" s="786" t="s">
        <v>7047</v>
      </c>
      <c r="H7684" s="786" t="s">
        <v>1573</v>
      </c>
      <c r="J7684" s="786">
        <v>1</v>
      </c>
      <c r="K7684" s="786">
        <v>4.92</v>
      </c>
      <c r="L7684" s="786">
        <v>4.92</v>
      </c>
      <c r="M7684" s="55" t="s">
        <v>2455</v>
      </c>
    </row>
    <row r="7685" spans="1:14" ht="15">
      <c r="A7685" s="282">
        <v>45992</v>
      </c>
      <c r="B7685" s="55" t="s">
        <v>8584</v>
      </c>
      <c r="C7685" s="784">
        <v>84296</v>
      </c>
      <c r="D7685" s="784" t="s">
        <v>6746</v>
      </c>
      <c r="E7685" s="784">
        <v>130</v>
      </c>
      <c r="F7685" s="784">
        <v>4010</v>
      </c>
      <c r="G7685" s="784" t="s">
        <v>8585</v>
      </c>
      <c r="H7685" s="784" t="s">
        <v>1573</v>
      </c>
      <c r="J7685" s="784">
        <v>1</v>
      </c>
      <c r="K7685" s="784">
        <v>6.49</v>
      </c>
      <c r="L7685" s="784">
        <v>6.49</v>
      </c>
      <c r="M7685" s="55" t="s">
        <v>2455</v>
      </c>
      <c r="N7685" s="788" t="s">
        <v>8586</v>
      </c>
    </row>
    <row r="7686" spans="1:14" ht="15">
      <c r="A7686" s="282">
        <v>45992</v>
      </c>
      <c r="B7686" s="55" t="s">
        <v>8584</v>
      </c>
      <c r="C7686" s="786">
        <v>59852</v>
      </c>
      <c r="D7686" s="786" t="s">
        <v>6412</v>
      </c>
      <c r="E7686" s="786">
        <v>110</v>
      </c>
      <c r="F7686" s="786">
        <v>4010</v>
      </c>
      <c r="G7686" s="786" t="s">
        <v>7973</v>
      </c>
      <c r="H7686" s="786" t="s">
        <v>1573</v>
      </c>
      <c r="J7686" s="786">
        <v>1</v>
      </c>
      <c r="K7686" s="786">
        <v>10.52</v>
      </c>
      <c r="L7686" s="786">
        <v>10.52</v>
      </c>
      <c r="M7686" s="55" t="s">
        <v>2455</v>
      </c>
      <c r="N7686" s="788" t="s">
        <v>8586</v>
      </c>
    </row>
    <row r="7687" spans="1:14" ht="15">
      <c r="A7687" s="282">
        <v>45992</v>
      </c>
      <c r="B7687" s="55" t="s">
        <v>8584</v>
      </c>
      <c r="C7687" s="784">
        <v>83574</v>
      </c>
      <c r="D7687" s="784" t="s">
        <v>8587</v>
      </c>
      <c r="E7687" s="784" t="s">
        <v>2230</v>
      </c>
      <c r="F7687" s="784">
        <v>4010</v>
      </c>
      <c r="G7687" s="784" t="s">
        <v>8588</v>
      </c>
      <c r="H7687" s="784" t="s">
        <v>1573</v>
      </c>
      <c r="J7687" s="784">
        <v>1</v>
      </c>
      <c r="K7687" s="784">
        <v>24.48</v>
      </c>
      <c r="L7687" s="784">
        <v>24.48</v>
      </c>
      <c r="M7687" s="55" t="s">
        <v>2455</v>
      </c>
      <c r="N7687" s="788" t="s">
        <v>8586</v>
      </c>
    </row>
    <row r="7688" spans="1:14" ht="15">
      <c r="A7688" s="282">
        <v>45992</v>
      </c>
      <c r="B7688" s="55" t="s">
        <v>8584</v>
      </c>
      <c r="C7688" s="786">
        <v>80039</v>
      </c>
      <c r="D7688" s="786" t="s">
        <v>2336</v>
      </c>
      <c r="E7688" s="786" t="s">
        <v>289</v>
      </c>
      <c r="F7688" s="786">
        <v>4010</v>
      </c>
      <c r="G7688" s="786" t="s">
        <v>8589</v>
      </c>
      <c r="H7688" s="786" t="s">
        <v>1573</v>
      </c>
      <c r="J7688" s="786">
        <v>1</v>
      </c>
      <c r="K7688" s="786">
        <v>9.92</v>
      </c>
      <c r="L7688" s="786">
        <v>9.92</v>
      </c>
      <c r="M7688" s="55" t="s">
        <v>2455</v>
      </c>
      <c r="N7688" s="788" t="s">
        <v>8586</v>
      </c>
    </row>
    <row r="7689" spans="1:14" ht="15">
      <c r="A7689" s="282">
        <v>45992</v>
      </c>
      <c r="B7689" s="55" t="s">
        <v>8584</v>
      </c>
      <c r="C7689" s="784">
        <v>83578</v>
      </c>
      <c r="D7689" s="784" t="s">
        <v>7741</v>
      </c>
      <c r="E7689" s="784">
        <v>110</v>
      </c>
      <c r="F7689" s="784">
        <v>4010</v>
      </c>
      <c r="G7689" s="784" t="s">
        <v>8590</v>
      </c>
      <c r="H7689" s="784" t="s">
        <v>1573</v>
      </c>
      <c r="J7689" s="784">
        <v>1</v>
      </c>
      <c r="K7689" s="784">
        <v>18.77</v>
      </c>
      <c r="L7689" s="784">
        <v>18.77</v>
      </c>
      <c r="M7689" s="55" t="s">
        <v>2455</v>
      </c>
      <c r="N7689" s="788" t="s">
        <v>8586</v>
      </c>
    </row>
    <row r="7690" spans="1:14" ht="15">
      <c r="A7690" s="282">
        <v>45992</v>
      </c>
      <c r="B7690" s="55" t="s">
        <v>8584</v>
      </c>
      <c r="C7690" s="786">
        <v>82268</v>
      </c>
      <c r="D7690" s="786" t="s">
        <v>2292</v>
      </c>
      <c r="E7690" s="786">
        <v>85</v>
      </c>
      <c r="F7690" s="786">
        <v>4010</v>
      </c>
      <c r="G7690" s="786" t="s">
        <v>8591</v>
      </c>
      <c r="H7690" s="786" t="s">
        <v>1573</v>
      </c>
      <c r="J7690" s="786">
        <v>1</v>
      </c>
      <c r="K7690" s="786">
        <v>11.17</v>
      </c>
      <c r="L7690" s="786">
        <v>11.17</v>
      </c>
      <c r="M7690" s="55" t="s">
        <v>2455</v>
      </c>
      <c r="N7690" s="788" t="s">
        <v>8586</v>
      </c>
    </row>
    <row r="7691" spans="1:14" ht="15">
      <c r="A7691" s="282">
        <v>45992</v>
      </c>
      <c r="B7691" s="55" t="s">
        <v>8584</v>
      </c>
      <c r="C7691" s="784">
        <v>82203</v>
      </c>
      <c r="D7691" s="784" t="s">
        <v>6860</v>
      </c>
      <c r="E7691" s="784">
        <v>150</v>
      </c>
      <c r="F7691" s="784">
        <v>4010</v>
      </c>
      <c r="G7691" s="784" t="s">
        <v>2792</v>
      </c>
      <c r="H7691" s="784" t="s">
        <v>1573</v>
      </c>
      <c r="J7691" s="784">
        <v>1</v>
      </c>
      <c r="K7691" s="784">
        <v>18.41</v>
      </c>
      <c r="L7691" s="784">
        <v>18.41</v>
      </c>
      <c r="M7691" s="55" t="s">
        <v>2455</v>
      </c>
      <c r="N7691" s="788" t="s">
        <v>8586</v>
      </c>
    </row>
    <row r="7692" spans="1:14" ht="15">
      <c r="A7692" s="282">
        <v>45992</v>
      </c>
      <c r="B7692" s="55" t="s">
        <v>8584</v>
      </c>
      <c r="C7692" s="786">
        <v>83557</v>
      </c>
      <c r="D7692" s="786" t="s">
        <v>7475</v>
      </c>
      <c r="E7692" s="786">
        <v>110</v>
      </c>
      <c r="F7692" s="786">
        <v>4010</v>
      </c>
      <c r="G7692" s="786" t="s">
        <v>8592</v>
      </c>
      <c r="H7692" s="786" t="s">
        <v>1573</v>
      </c>
      <c r="J7692" s="786">
        <v>1</v>
      </c>
      <c r="K7692" s="786">
        <v>9.67</v>
      </c>
      <c r="L7692" s="786">
        <v>9.67</v>
      </c>
      <c r="M7692" s="55" t="s">
        <v>2455</v>
      </c>
      <c r="N7692" s="788" t="s">
        <v>8586</v>
      </c>
    </row>
    <row r="7693" spans="1:14" ht="15">
      <c r="A7693" s="282">
        <v>45992</v>
      </c>
      <c r="B7693" s="55" t="s">
        <v>8584</v>
      </c>
      <c r="C7693" s="784">
        <v>50265</v>
      </c>
      <c r="D7693" s="784" t="s">
        <v>5914</v>
      </c>
      <c r="E7693" s="784" t="s">
        <v>441</v>
      </c>
      <c r="F7693" s="784">
        <v>4010</v>
      </c>
      <c r="G7693" s="784" t="s">
        <v>2793</v>
      </c>
      <c r="H7693" s="784" t="s">
        <v>1573</v>
      </c>
      <c r="J7693" s="784">
        <v>1</v>
      </c>
      <c r="K7693" s="784">
        <v>3.58</v>
      </c>
      <c r="L7693" s="784">
        <v>3.58</v>
      </c>
      <c r="M7693" s="55" t="s">
        <v>2455</v>
      </c>
      <c r="N7693" s="788" t="s">
        <v>8586</v>
      </c>
    </row>
    <row r="7694" spans="1:14" ht="15">
      <c r="A7694" s="282">
        <v>45992</v>
      </c>
      <c r="B7694" s="55" t="s">
        <v>8584</v>
      </c>
      <c r="C7694" s="786">
        <v>83716</v>
      </c>
      <c r="D7694" s="786" t="s">
        <v>6925</v>
      </c>
      <c r="E7694" s="786">
        <v>120</v>
      </c>
      <c r="F7694" s="786">
        <v>4010</v>
      </c>
      <c r="G7694" s="786" t="s">
        <v>4013</v>
      </c>
      <c r="H7694" s="786" t="s">
        <v>1573</v>
      </c>
      <c r="J7694" s="786">
        <v>1</v>
      </c>
      <c r="K7694" s="786">
        <v>10.54</v>
      </c>
      <c r="L7694" s="786">
        <v>10.54</v>
      </c>
      <c r="M7694" s="55" t="s">
        <v>2455</v>
      </c>
      <c r="N7694" s="788" t="s">
        <v>8586</v>
      </c>
    </row>
    <row r="7695" spans="1:14" ht="15">
      <c r="A7695" s="282">
        <v>45992</v>
      </c>
      <c r="B7695" s="55" t="s">
        <v>8584</v>
      </c>
      <c r="C7695" s="784">
        <v>83569</v>
      </c>
      <c r="D7695" s="784" t="s">
        <v>6747</v>
      </c>
      <c r="E7695" s="784">
        <v>120</v>
      </c>
      <c r="F7695" s="784">
        <v>4010</v>
      </c>
      <c r="G7695" s="784" t="s">
        <v>7675</v>
      </c>
      <c r="H7695" s="784" t="s">
        <v>1573</v>
      </c>
      <c r="J7695" s="784">
        <v>1</v>
      </c>
      <c r="K7695" s="784">
        <v>9.67</v>
      </c>
      <c r="L7695" s="784">
        <v>9.67</v>
      </c>
      <c r="M7695" s="55" t="s">
        <v>2455</v>
      </c>
      <c r="N7695" s="788" t="s">
        <v>8586</v>
      </c>
    </row>
    <row r="7696" spans="1:14" ht="15">
      <c r="A7696" s="282">
        <v>45992</v>
      </c>
      <c r="B7696" s="55" t="s">
        <v>8584</v>
      </c>
      <c r="C7696" s="786">
        <v>81496</v>
      </c>
      <c r="D7696" s="786" t="s">
        <v>2268</v>
      </c>
      <c r="E7696" s="786">
        <v>140</v>
      </c>
      <c r="F7696" s="786">
        <v>4010</v>
      </c>
      <c r="G7696" s="786" t="s">
        <v>2794</v>
      </c>
      <c r="H7696" s="786" t="s">
        <v>1573</v>
      </c>
      <c r="J7696" s="786">
        <v>1</v>
      </c>
      <c r="K7696" s="786">
        <v>7.22</v>
      </c>
      <c r="L7696" s="786">
        <v>7.22</v>
      </c>
      <c r="M7696" s="55" t="s">
        <v>2455</v>
      </c>
      <c r="N7696" s="788" t="s">
        <v>8586</v>
      </c>
    </row>
    <row r="7697" spans="1:14" ht="15">
      <c r="A7697" s="282">
        <v>45992</v>
      </c>
      <c r="B7697" s="55" t="s">
        <v>8584</v>
      </c>
      <c r="C7697" s="784">
        <v>81951</v>
      </c>
      <c r="D7697" s="784" t="s">
        <v>4601</v>
      </c>
      <c r="E7697" s="784">
        <v>140</v>
      </c>
      <c r="F7697" s="784">
        <v>4010</v>
      </c>
      <c r="G7697" s="784" t="s">
        <v>2796</v>
      </c>
      <c r="H7697" s="784" t="s">
        <v>1573</v>
      </c>
      <c r="J7697" s="784">
        <v>1</v>
      </c>
      <c r="K7697" s="784">
        <v>26.86</v>
      </c>
      <c r="L7697" s="784">
        <v>26.86</v>
      </c>
      <c r="M7697" s="55" t="s">
        <v>2455</v>
      </c>
      <c r="N7697" s="788" t="s">
        <v>8586</v>
      </c>
    </row>
    <row r="7698" spans="1:14" ht="15">
      <c r="A7698" s="282">
        <v>45992</v>
      </c>
      <c r="B7698" s="55" t="s">
        <v>8584</v>
      </c>
      <c r="C7698" s="786">
        <v>83354</v>
      </c>
      <c r="D7698" s="786" t="s">
        <v>5850</v>
      </c>
      <c r="E7698" s="786">
        <v>80</v>
      </c>
      <c r="F7698" s="786">
        <v>4010</v>
      </c>
      <c r="G7698" s="786" t="s">
        <v>2797</v>
      </c>
      <c r="H7698" s="786" t="s">
        <v>1573</v>
      </c>
      <c r="J7698" s="786">
        <v>1</v>
      </c>
      <c r="K7698" s="786">
        <v>8.6199999999999992</v>
      </c>
      <c r="L7698" s="786">
        <v>8.6199999999999992</v>
      </c>
      <c r="M7698" s="55" t="s">
        <v>2455</v>
      </c>
      <c r="N7698" s="788" t="s">
        <v>8586</v>
      </c>
    </row>
    <row r="7699" spans="1:14" ht="15">
      <c r="A7699" s="282">
        <v>45992</v>
      </c>
      <c r="B7699" s="55" t="s">
        <v>8584</v>
      </c>
      <c r="C7699" s="784">
        <v>83635</v>
      </c>
      <c r="D7699" s="784" t="s">
        <v>2629</v>
      </c>
      <c r="E7699" s="784">
        <v>120</v>
      </c>
      <c r="F7699" s="784">
        <v>4010</v>
      </c>
      <c r="G7699" s="784" t="s">
        <v>8593</v>
      </c>
      <c r="H7699" s="784" t="s">
        <v>1573</v>
      </c>
      <c r="J7699" s="784">
        <v>1</v>
      </c>
      <c r="K7699" s="784">
        <v>9.99</v>
      </c>
      <c r="L7699" s="784">
        <v>9.99</v>
      </c>
      <c r="M7699" s="55" t="s">
        <v>2455</v>
      </c>
      <c r="N7699" s="788" t="s">
        <v>8586</v>
      </c>
    </row>
    <row r="7700" spans="1:14" ht="15">
      <c r="A7700" s="282">
        <v>45992</v>
      </c>
      <c r="B7700" s="55" t="s">
        <v>8584</v>
      </c>
      <c r="C7700" s="786">
        <v>68173</v>
      </c>
      <c r="D7700" s="786" t="s">
        <v>4602</v>
      </c>
      <c r="E7700" s="786">
        <v>80</v>
      </c>
      <c r="F7700" s="786">
        <v>4010</v>
      </c>
      <c r="G7700" s="786" t="s">
        <v>2798</v>
      </c>
      <c r="H7700" s="786" t="s">
        <v>1573</v>
      </c>
      <c r="J7700" s="786">
        <v>1</v>
      </c>
      <c r="K7700" s="786">
        <v>7.8</v>
      </c>
      <c r="L7700" s="786">
        <v>7.8</v>
      </c>
      <c r="M7700" s="55" t="s">
        <v>2455</v>
      </c>
      <c r="N7700" s="788" t="s">
        <v>8586</v>
      </c>
    </row>
    <row r="7701" spans="1:14" ht="15">
      <c r="A7701" s="282">
        <v>45992</v>
      </c>
      <c r="B7701" s="55" t="s">
        <v>8584</v>
      </c>
      <c r="C7701" s="784">
        <v>83643</v>
      </c>
      <c r="D7701" s="784" t="s">
        <v>6086</v>
      </c>
      <c r="E7701" s="784" t="s">
        <v>2230</v>
      </c>
      <c r="F7701" s="784">
        <v>4010</v>
      </c>
      <c r="G7701" s="784" t="s">
        <v>7571</v>
      </c>
      <c r="H7701" s="784" t="s">
        <v>1573</v>
      </c>
      <c r="J7701" s="784">
        <v>1</v>
      </c>
      <c r="K7701" s="784">
        <v>23.05</v>
      </c>
      <c r="L7701" s="784">
        <v>23.05</v>
      </c>
      <c r="M7701" s="55" t="s">
        <v>2455</v>
      </c>
      <c r="N7701" s="788" t="s">
        <v>8586</v>
      </c>
    </row>
    <row r="7702" spans="1:14" ht="15">
      <c r="A7702" s="282">
        <v>45992</v>
      </c>
      <c r="B7702" s="55" t="s">
        <v>8584</v>
      </c>
      <c r="C7702" s="786">
        <v>83115</v>
      </c>
      <c r="D7702" s="786" t="s">
        <v>5000</v>
      </c>
      <c r="E7702" s="786">
        <v>120</v>
      </c>
      <c r="F7702" s="786">
        <v>4010</v>
      </c>
      <c r="G7702" s="786" t="s">
        <v>2776</v>
      </c>
      <c r="H7702" s="786" t="s">
        <v>1573</v>
      </c>
      <c r="J7702" s="786">
        <v>1</v>
      </c>
      <c r="K7702" s="786">
        <v>7.98</v>
      </c>
      <c r="L7702" s="786">
        <v>7.98</v>
      </c>
      <c r="M7702" s="55" t="s">
        <v>2455</v>
      </c>
      <c r="N7702" s="788" t="s">
        <v>8586</v>
      </c>
    </row>
    <row r="7703" spans="1:14" ht="15">
      <c r="A7703" s="282">
        <v>45992</v>
      </c>
      <c r="B7703" s="55" t="s">
        <v>8584</v>
      </c>
      <c r="C7703" s="784">
        <v>82022</v>
      </c>
      <c r="D7703" s="784" t="s">
        <v>5501</v>
      </c>
      <c r="E7703" s="784">
        <v>120</v>
      </c>
      <c r="F7703" s="784">
        <v>4010</v>
      </c>
      <c r="G7703" s="784" t="s">
        <v>8594</v>
      </c>
      <c r="H7703" s="784" t="s">
        <v>1573</v>
      </c>
      <c r="J7703" s="784">
        <v>1</v>
      </c>
      <c r="K7703" s="784">
        <v>5.75</v>
      </c>
      <c r="L7703" s="784">
        <v>5.75</v>
      </c>
      <c r="M7703" s="55" t="s">
        <v>2455</v>
      </c>
      <c r="N7703" s="788" t="s">
        <v>8586</v>
      </c>
    </row>
    <row r="7704" spans="1:14" ht="15">
      <c r="A7704" s="282">
        <v>45992</v>
      </c>
      <c r="B7704" s="55" t="s">
        <v>8584</v>
      </c>
      <c r="C7704" s="786">
        <v>67501</v>
      </c>
      <c r="D7704" s="786">
        <v>15</v>
      </c>
      <c r="E7704" s="786">
        <v>120</v>
      </c>
      <c r="F7704" s="786">
        <v>4010</v>
      </c>
      <c r="G7704" s="786" t="s">
        <v>8595</v>
      </c>
      <c r="H7704" s="786" t="s">
        <v>1573</v>
      </c>
      <c r="J7704" s="786">
        <v>1</v>
      </c>
      <c r="K7704" s="786">
        <v>7.58</v>
      </c>
      <c r="L7704" s="786">
        <v>7.58</v>
      </c>
      <c r="M7704" s="55" t="s">
        <v>2455</v>
      </c>
      <c r="N7704" s="788" t="s">
        <v>8586</v>
      </c>
    </row>
    <row r="7705" spans="1:14" ht="15">
      <c r="A7705" s="282">
        <v>45992</v>
      </c>
      <c r="B7705" s="55" t="s">
        <v>8584</v>
      </c>
      <c r="C7705" s="784">
        <v>55356</v>
      </c>
      <c r="D7705" s="784" t="s">
        <v>2552</v>
      </c>
      <c r="E7705" s="784">
        <v>100</v>
      </c>
      <c r="F7705" s="784">
        <v>4010</v>
      </c>
      <c r="G7705" s="784" t="s">
        <v>8596</v>
      </c>
      <c r="H7705" s="784" t="s">
        <v>1573</v>
      </c>
      <c r="J7705" s="784">
        <v>1</v>
      </c>
      <c r="K7705" s="784">
        <v>8.2200000000000006</v>
      </c>
      <c r="L7705" s="784">
        <v>8.2200000000000006</v>
      </c>
      <c r="M7705" s="55" t="s">
        <v>2455</v>
      </c>
      <c r="N7705" s="788" t="s">
        <v>8586</v>
      </c>
    </row>
    <row r="7706" spans="1:14" ht="15">
      <c r="A7706" s="282">
        <v>45992</v>
      </c>
      <c r="B7706" s="55" t="s">
        <v>8584</v>
      </c>
      <c r="C7706" s="786">
        <v>83635</v>
      </c>
      <c r="D7706" s="786" t="s">
        <v>2629</v>
      </c>
      <c r="E7706" s="786">
        <v>100</v>
      </c>
      <c r="F7706" s="786">
        <v>4010</v>
      </c>
      <c r="G7706" s="786" t="s">
        <v>8597</v>
      </c>
      <c r="H7706" s="786" t="s">
        <v>1573</v>
      </c>
      <c r="J7706" s="786">
        <v>1</v>
      </c>
      <c r="K7706" s="786">
        <v>9.99</v>
      </c>
      <c r="L7706" s="786">
        <v>9.99</v>
      </c>
      <c r="M7706" s="55" t="s">
        <v>2455</v>
      </c>
      <c r="N7706" s="788" t="s">
        <v>8586</v>
      </c>
    </row>
    <row r="7707" spans="1:14" ht="15">
      <c r="A7707" s="282">
        <v>45992</v>
      </c>
      <c r="B7707" s="55" t="s">
        <v>8584</v>
      </c>
      <c r="C7707" s="784">
        <v>82399</v>
      </c>
      <c r="D7707" s="784" t="s">
        <v>7633</v>
      </c>
      <c r="E7707" s="784">
        <v>90</v>
      </c>
      <c r="F7707" s="784">
        <v>4010</v>
      </c>
      <c r="G7707" s="784" t="s">
        <v>8377</v>
      </c>
      <c r="H7707" s="784" t="s">
        <v>1573</v>
      </c>
      <c r="J7707" s="784">
        <v>1</v>
      </c>
      <c r="K7707" s="784">
        <v>19.11</v>
      </c>
      <c r="L7707" s="784">
        <v>19.11</v>
      </c>
      <c r="M7707" s="55" t="s">
        <v>2455</v>
      </c>
      <c r="N7707" s="788" t="s">
        <v>8586</v>
      </c>
    </row>
    <row r="7708" spans="1:14" ht="15">
      <c r="A7708" s="282">
        <v>45992</v>
      </c>
      <c r="B7708" s="55" t="s">
        <v>8584</v>
      </c>
      <c r="C7708" s="786">
        <v>83248</v>
      </c>
      <c r="D7708" s="786" t="s">
        <v>5544</v>
      </c>
      <c r="E7708" s="786">
        <v>120</v>
      </c>
      <c r="F7708" s="786">
        <v>4010</v>
      </c>
      <c r="G7708" s="786" t="s">
        <v>8598</v>
      </c>
      <c r="H7708" s="786" t="s">
        <v>1573</v>
      </c>
      <c r="J7708" s="786">
        <v>1</v>
      </c>
      <c r="K7708" s="786">
        <v>8.0299999999999994</v>
      </c>
      <c r="L7708" s="786">
        <v>8.0299999999999994</v>
      </c>
      <c r="M7708" s="55" t="s">
        <v>2455</v>
      </c>
      <c r="N7708" s="788" t="s">
        <v>8586</v>
      </c>
    </row>
    <row r="7709" spans="1:14" ht="15">
      <c r="A7709" s="282">
        <v>45992</v>
      </c>
      <c r="B7709" s="55" t="s">
        <v>8584</v>
      </c>
      <c r="C7709" s="784">
        <v>80039</v>
      </c>
      <c r="D7709" s="784" t="s">
        <v>6088</v>
      </c>
      <c r="E7709" s="784" t="s">
        <v>441</v>
      </c>
      <c r="F7709" s="784">
        <v>4010</v>
      </c>
      <c r="G7709" s="784" t="s">
        <v>8599</v>
      </c>
      <c r="H7709" s="784" t="s">
        <v>1573</v>
      </c>
      <c r="J7709" s="784">
        <v>3</v>
      </c>
      <c r="K7709" s="784">
        <v>10.08</v>
      </c>
      <c r="L7709" s="784">
        <v>30.24</v>
      </c>
      <c r="M7709" s="55" t="s">
        <v>2455</v>
      </c>
      <c r="N7709" s="788" t="s">
        <v>8586</v>
      </c>
    </row>
    <row r="7710" spans="1:14" ht="15">
      <c r="A7710" s="282">
        <v>45992</v>
      </c>
      <c r="B7710" s="55" t="s">
        <v>8584</v>
      </c>
      <c r="C7710" s="786">
        <v>83642</v>
      </c>
      <c r="D7710" s="786" t="s">
        <v>7751</v>
      </c>
      <c r="E7710" s="786" t="s">
        <v>441</v>
      </c>
      <c r="F7710" s="786">
        <v>4010</v>
      </c>
      <c r="G7710" s="786" t="s">
        <v>8600</v>
      </c>
      <c r="H7710" s="786" t="s">
        <v>1573</v>
      </c>
      <c r="J7710" s="786">
        <v>1</v>
      </c>
      <c r="K7710" s="786">
        <v>6.93</v>
      </c>
      <c r="L7710" s="786">
        <v>6.93</v>
      </c>
      <c r="M7710" s="55" t="s">
        <v>2455</v>
      </c>
      <c r="N7710" s="788" t="s">
        <v>8586</v>
      </c>
    </row>
    <row r="7711" spans="1:14" ht="15">
      <c r="A7711" s="282">
        <v>45992</v>
      </c>
      <c r="B7711" s="55" t="s">
        <v>8584</v>
      </c>
      <c r="C7711" s="784">
        <v>82410</v>
      </c>
      <c r="D7711" s="784" t="s">
        <v>6086</v>
      </c>
      <c r="E7711" s="784">
        <v>75</v>
      </c>
      <c r="F7711" s="784">
        <v>4010</v>
      </c>
      <c r="G7711" s="784" t="s">
        <v>8601</v>
      </c>
      <c r="H7711" s="784" t="s">
        <v>1573</v>
      </c>
      <c r="J7711" s="784">
        <v>1</v>
      </c>
      <c r="K7711" s="784">
        <v>8.2100000000000009</v>
      </c>
      <c r="L7711" s="784">
        <v>8.2100000000000009</v>
      </c>
      <c r="M7711" s="55" t="s">
        <v>2455</v>
      </c>
      <c r="N7711" s="788" t="s">
        <v>8586</v>
      </c>
    </row>
    <row r="7712" spans="1:14" ht="15">
      <c r="A7712" s="282">
        <v>45992</v>
      </c>
      <c r="B7712" s="55" t="s">
        <v>8584</v>
      </c>
      <c r="C7712" s="786">
        <v>83643</v>
      </c>
      <c r="D7712" s="786" t="s">
        <v>6086</v>
      </c>
      <c r="E7712" s="786" t="s">
        <v>2296</v>
      </c>
      <c r="F7712" s="786">
        <v>4010</v>
      </c>
      <c r="G7712" s="786" t="s">
        <v>8602</v>
      </c>
      <c r="H7712" s="786" t="s">
        <v>1573</v>
      </c>
      <c r="J7712" s="786">
        <v>1</v>
      </c>
      <c r="K7712" s="786">
        <v>23.05</v>
      </c>
      <c r="L7712" s="786">
        <v>23.05</v>
      </c>
      <c r="M7712" s="55" t="s">
        <v>2455</v>
      </c>
      <c r="N7712" s="788" t="s">
        <v>8586</v>
      </c>
    </row>
    <row r="7713" spans="1:14" ht="15">
      <c r="A7713" s="282">
        <v>45992</v>
      </c>
      <c r="B7713" s="55" t="s">
        <v>8584</v>
      </c>
      <c r="C7713" s="784">
        <v>58660</v>
      </c>
      <c r="D7713" s="784" t="s">
        <v>4038</v>
      </c>
      <c r="E7713" s="784" t="s">
        <v>289</v>
      </c>
      <c r="F7713" s="784">
        <v>4010</v>
      </c>
      <c r="G7713" s="784" t="s">
        <v>8603</v>
      </c>
      <c r="H7713" s="784" t="s">
        <v>1573</v>
      </c>
      <c r="J7713" s="784">
        <v>1</v>
      </c>
      <c r="K7713" s="784">
        <v>8.24</v>
      </c>
      <c r="L7713" s="784">
        <v>8.24</v>
      </c>
      <c r="M7713" s="55" t="s">
        <v>2455</v>
      </c>
      <c r="N7713" s="788" t="s">
        <v>8586</v>
      </c>
    </row>
    <row r="7714" spans="1:14" ht="15">
      <c r="A7714" s="282">
        <v>45992</v>
      </c>
      <c r="B7714" s="55" t="s">
        <v>8584</v>
      </c>
      <c r="C7714" s="786">
        <v>82102</v>
      </c>
      <c r="D7714" s="786" t="s">
        <v>3704</v>
      </c>
      <c r="E7714" s="786">
        <v>110</v>
      </c>
      <c r="F7714" s="786">
        <v>4010</v>
      </c>
      <c r="G7714" s="786" t="s">
        <v>8604</v>
      </c>
      <c r="H7714" s="786" t="s">
        <v>1573</v>
      </c>
      <c r="J7714" s="786">
        <v>1</v>
      </c>
      <c r="K7714" s="786">
        <v>14.81</v>
      </c>
      <c r="L7714" s="786">
        <v>14.81</v>
      </c>
      <c r="M7714" s="55" t="s">
        <v>2455</v>
      </c>
      <c r="N7714" s="788" t="s">
        <v>8586</v>
      </c>
    </row>
    <row r="7715" spans="1:14" ht="15">
      <c r="A7715" s="282">
        <v>45992</v>
      </c>
      <c r="B7715" s="55" t="s">
        <v>8584</v>
      </c>
      <c r="C7715" s="784">
        <v>83620</v>
      </c>
      <c r="D7715" s="784" t="s">
        <v>6640</v>
      </c>
      <c r="E7715" s="784" t="s">
        <v>289</v>
      </c>
      <c r="F7715" s="784">
        <v>4010</v>
      </c>
      <c r="G7715" s="784" t="s">
        <v>6678</v>
      </c>
      <c r="H7715" s="784" t="s">
        <v>1573</v>
      </c>
      <c r="J7715" s="784">
        <v>1</v>
      </c>
      <c r="K7715" s="784">
        <v>16.05</v>
      </c>
      <c r="L7715" s="784">
        <v>16.05</v>
      </c>
      <c r="M7715" s="55" t="s">
        <v>2455</v>
      </c>
      <c r="N7715" s="788" t="s">
        <v>8586</v>
      </c>
    </row>
    <row r="7716" spans="1:14" ht="15">
      <c r="A7716" s="282">
        <v>45992</v>
      </c>
      <c r="B7716" s="55" t="s">
        <v>8584</v>
      </c>
      <c r="C7716" s="786">
        <v>83635</v>
      </c>
      <c r="D7716" s="786" t="s">
        <v>6345</v>
      </c>
      <c r="E7716" s="786">
        <v>130</v>
      </c>
      <c r="F7716" s="786">
        <v>4010</v>
      </c>
      <c r="G7716" s="786" t="s">
        <v>8605</v>
      </c>
      <c r="H7716" s="786" t="s">
        <v>1573</v>
      </c>
      <c r="J7716" s="786">
        <v>1</v>
      </c>
      <c r="K7716" s="786">
        <v>10.220000000000001</v>
      </c>
      <c r="L7716" s="786">
        <v>10.220000000000001</v>
      </c>
      <c r="M7716" s="55" t="s">
        <v>2455</v>
      </c>
      <c r="N7716" s="788" t="s">
        <v>8586</v>
      </c>
    </row>
    <row r="7717" spans="1:14" ht="15">
      <c r="A7717" s="282">
        <v>45992</v>
      </c>
      <c r="B7717" s="55" t="s">
        <v>8584</v>
      </c>
      <c r="C7717" s="784">
        <v>83153</v>
      </c>
      <c r="D7717" s="784" t="s">
        <v>6056</v>
      </c>
      <c r="E7717" s="784">
        <v>140</v>
      </c>
      <c r="F7717" s="784">
        <v>4010</v>
      </c>
      <c r="G7717" s="784" t="s">
        <v>8606</v>
      </c>
      <c r="H7717" s="784" t="s">
        <v>1573</v>
      </c>
      <c r="J7717" s="784">
        <v>1</v>
      </c>
      <c r="K7717" s="784">
        <v>10.95</v>
      </c>
      <c r="L7717" s="784">
        <v>10.95</v>
      </c>
      <c r="M7717" s="55" t="s">
        <v>2455</v>
      </c>
      <c r="N7717" s="788" t="s">
        <v>8586</v>
      </c>
    </row>
    <row r="7718" spans="1:14" ht="15">
      <c r="A7718" s="282">
        <v>45992</v>
      </c>
      <c r="B7718" s="55" t="s">
        <v>8584</v>
      </c>
      <c r="C7718" s="786">
        <v>83588</v>
      </c>
      <c r="D7718" s="786" t="s">
        <v>6802</v>
      </c>
      <c r="E7718" s="786">
        <v>130</v>
      </c>
      <c r="F7718" s="786">
        <v>4010</v>
      </c>
      <c r="G7718" s="786" t="s">
        <v>8607</v>
      </c>
      <c r="H7718" s="786" t="s">
        <v>1573</v>
      </c>
      <c r="J7718" s="786">
        <v>1</v>
      </c>
      <c r="K7718" s="786">
        <v>7.65</v>
      </c>
      <c r="L7718" s="786">
        <v>7.65</v>
      </c>
      <c r="M7718" s="55" t="s">
        <v>2455</v>
      </c>
      <c r="N7718" s="788" t="s">
        <v>8586</v>
      </c>
    </row>
    <row r="7719" spans="1:14" ht="15">
      <c r="A7719" s="282">
        <v>45992</v>
      </c>
      <c r="B7719" s="55" t="s">
        <v>8584</v>
      </c>
      <c r="C7719" s="784">
        <v>58665</v>
      </c>
      <c r="D7719" s="784">
        <v>528</v>
      </c>
      <c r="E7719" s="784" t="s">
        <v>2230</v>
      </c>
      <c r="F7719" s="784">
        <v>4010</v>
      </c>
      <c r="G7719" s="784" t="s">
        <v>4023</v>
      </c>
      <c r="H7719" s="784" t="s">
        <v>1573</v>
      </c>
      <c r="J7719" s="784">
        <v>1</v>
      </c>
      <c r="K7719" s="784">
        <v>11</v>
      </c>
      <c r="L7719" s="784">
        <v>11</v>
      </c>
      <c r="M7719" s="55" t="s">
        <v>2455</v>
      </c>
      <c r="N7719" s="788" t="s">
        <v>8586</v>
      </c>
    </row>
    <row r="7720" spans="1:14" ht="15">
      <c r="A7720" s="282">
        <v>45992</v>
      </c>
      <c r="B7720" s="55" t="s">
        <v>8584</v>
      </c>
      <c r="C7720" s="786">
        <v>80582</v>
      </c>
      <c r="D7720" s="786">
        <v>177</v>
      </c>
      <c r="E7720" s="786">
        <v>100</v>
      </c>
      <c r="F7720" s="786">
        <v>4010</v>
      </c>
      <c r="G7720" s="786" t="s">
        <v>8608</v>
      </c>
      <c r="H7720" s="786" t="s">
        <v>1573</v>
      </c>
      <c r="J7720" s="786">
        <v>1</v>
      </c>
      <c r="K7720" s="786">
        <v>4.5599999999999996</v>
      </c>
      <c r="L7720" s="786">
        <v>4.5599999999999996</v>
      </c>
      <c r="M7720" s="55" t="s">
        <v>2455</v>
      </c>
      <c r="N7720" s="788" t="s">
        <v>8586</v>
      </c>
    </row>
    <row r="7721" spans="1:14" ht="15">
      <c r="A7721" s="282">
        <v>45992</v>
      </c>
      <c r="B7721" s="55" t="s">
        <v>8584</v>
      </c>
      <c r="C7721" s="784">
        <v>83730</v>
      </c>
      <c r="D7721" s="784" t="s">
        <v>7714</v>
      </c>
      <c r="E7721" s="784">
        <v>120</v>
      </c>
      <c r="F7721" s="784">
        <v>4010</v>
      </c>
      <c r="G7721" s="784" t="s">
        <v>6454</v>
      </c>
      <c r="H7721" s="784" t="s">
        <v>1573</v>
      </c>
      <c r="J7721" s="784">
        <v>1</v>
      </c>
      <c r="K7721" s="784">
        <v>15.08</v>
      </c>
      <c r="L7721" s="784">
        <v>15.08</v>
      </c>
      <c r="M7721" s="55" t="s">
        <v>2455</v>
      </c>
      <c r="N7721" s="788" t="s">
        <v>8586</v>
      </c>
    </row>
    <row r="7722" spans="1:14" ht="15">
      <c r="A7722" s="282">
        <v>45992</v>
      </c>
      <c r="B7722" s="55" t="s">
        <v>8584</v>
      </c>
      <c r="C7722" s="786">
        <v>83839</v>
      </c>
      <c r="D7722" s="786" t="s">
        <v>8609</v>
      </c>
      <c r="E7722" s="786">
        <v>110</v>
      </c>
      <c r="F7722" s="786">
        <v>4010</v>
      </c>
      <c r="G7722" s="786" t="s">
        <v>8610</v>
      </c>
      <c r="H7722" s="786" t="s">
        <v>1573</v>
      </c>
      <c r="J7722" s="786">
        <v>1</v>
      </c>
      <c r="K7722" s="786">
        <v>3.81</v>
      </c>
      <c r="L7722" s="786">
        <v>3.81</v>
      </c>
      <c r="M7722" s="55" t="s">
        <v>2455</v>
      </c>
      <c r="N7722" s="788" t="s">
        <v>8586</v>
      </c>
    </row>
    <row r="7723" spans="1:14" ht="15">
      <c r="A7723" s="282">
        <v>45992</v>
      </c>
      <c r="B7723" s="55" t="s">
        <v>8584</v>
      </c>
      <c r="C7723" s="784">
        <v>83082</v>
      </c>
      <c r="D7723" s="784" t="s">
        <v>7036</v>
      </c>
      <c r="E7723" s="784">
        <v>130</v>
      </c>
      <c r="F7723" s="784">
        <v>4010</v>
      </c>
      <c r="G7723" s="784" t="s">
        <v>8611</v>
      </c>
      <c r="H7723" s="784" t="s">
        <v>1573</v>
      </c>
      <c r="J7723" s="784">
        <v>1</v>
      </c>
      <c r="K7723" s="784">
        <v>7.86</v>
      </c>
      <c r="L7723" s="784">
        <v>7.86</v>
      </c>
      <c r="M7723" s="55" t="s">
        <v>2455</v>
      </c>
      <c r="N7723" s="788" t="s">
        <v>8586</v>
      </c>
    </row>
    <row r="7724" spans="1:14" ht="15">
      <c r="A7724" s="282">
        <v>45992</v>
      </c>
      <c r="B7724" s="55" t="s">
        <v>8584</v>
      </c>
      <c r="C7724" s="786">
        <v>83645</v>
      </c>
      <c r="D7724" s="786" t="s">
        <v>2710</v>
      </c>
      <c r="E7724" s="786">
        <v>70</v>
      </c>
      <c r="F7724" s="786">
        <v>4010</v>
      </c>
      <c r="G7724" s="786" t="s">
        <v>8612</v>
      </c>
      <c r="H7724" s="786" t="s">
        <v>1573</v>
      </c>
      <c r="J7724" s="786">
        <v>1</v>
      </c>
      <c r="K7724" s="786">
        <v>8.4700000000000006</v>
      </c>
      <c r="L7724" s="786">
        <v>8.4700000000000006</v>
      </c>
      <c r="M7724" s="55" t="s">
        <v>2455</v>
      </c>
      <c r="N7724" s="788" t="s">
        <v>8586</v>
      </c>
    </row>
    <row r="7725" spans="1:14" ht="15">
      <c r="A7725" s="282">
        <v>45992</v>
      </c>
      <c r="B7725" s="55" t="s">
        <v>8584</v>
      </c>
      <c r="C7725" s="784">
        <v>83793</v>
      </c>
      <c r="D7725" s="784" t="s">
        <v>6020</v>
      </c>
      <c r="E7725" s="784">
        <v>90</v>
      </c>
      <c r="F7725" s="784">
        <v>4010</v>
      </c>
      <c r="G7725" s="784" t="s">
        <v>6120</v>
      </c>
      <c r="H7725" s="784" t="s">
        <v>1573</v>
      </c>
      <c r="J7725" s="784">
        <v>1</v>
      </c>
      <c r="K7725" s="784">
        <v>26.76</v>
      </c>
      <c r="L7725" s="784">
        <v>26.76</v>
      </c>
      <c r="M7725" s="55" t="s">
        <v>2455</v>
      </c>
      <c r="N7725" s="788" t="s">
        <v>8586</v>
      </c>
    </row>
    <row r="7726" spans="1:14" ht="15">
      <c r="A7726" s="282">
        <v>45992</v>
      </c>
      <c r="B7726" s="55" t="s">
        <v>8584</v>
      </c>
      <c r="C7726" s="786">
        <v>83096</v>
      </c>
      <c r="D7726" s="786" t="s">
        <v>2292</v>
      </c>
      <c r="E7726" s="786">
        <v>75</v>
      </c>
      <c r="F7726" s="786">
        <v>4010</v>
      </c>
      <c r="G7726" s="786" t="s">
        <v>8613</v>
      </c>
      <c r="H7726" s="786" t="s">
        <v>1573</v>
      </c>
      <c r="J7726" s="786">
        <v>1</v>
      </c>
      <c r="K7726" s="786">
        <v>7.1</v>
      </c>
      <c r="L7726" s="786">
        <v>7.1</v>
      </c>
      <c r="M7726" s="55" t="s">
        <v>2455</v>
      </c>
      <c r="N7726" s="788" t="s">
        <v>8586</v>
      </c>
    </row>
    <row r="7727" spans="1:14" ht="15">
      <c r="A7727" s="282">
        <v>45992</v>
      </c>
      <c r="B7727" s="55" t="s">
        <v>8584</v>
      </c>
      <c r="C7727" s="784">
        <v>67223</v>
      </c>
      <c r="D7727" s="784" t="s">
        <v>7148</v>
      </c>
      <c r="E7727" s="784">
        <v>100</v>
      </c>
      <c r="F7727" s="784">
        <v>4010</v>
      </c>
      <c r="G7727" s="784" t="s">
        <v>8614</v>
      </c>
      <c r="H7727" s="784" t="s">
        <v>1573</v>
      </c>
      <c r="J7727" s="784">
        <v>1</v>
      </c>
      <c r="K7727" s="784">
        <v>12.3</v>
      </c>
      <c r="L7727" s="784">
        <v>12.3</v>
      </c>
      <c r="M7727" s="55" t="s">
        <v>2455</v>
      </c>
      <c r="N7727" s="788" t="s">
        <v>8586</v>
      </c>
    </row>
    <row r="7728" spans="1:14" ht="15">
      <c r="A7728" s="282">
        <v>45992</v>
      </c>
      <c r="B7728" s="55" t="s">
        <v>8584</v>
      </c>
      <c r="C7728" s="786">
        <v>60325</v>
      </c>
      <c r="D7728" s="786" t="s">
        <v>6115</v>
      </c>
      <c r="E7728" s="786" t="s">
        <v>2061</v>
      </c>
      <c r="F7728" s="786">
        <v>4010</v>
      </c>
      <c r="G7728" s="786" t="s">
        <v>8615</v>
      </c>
      <c r="H7728" s="786" t="s">
        <v>1573</v>
      </c>
      <c r="J7728" s="786">
        <v>1</v>
      </c>
      <c r="K7728" s="786">
        <v>8.2100000000000009</v>
      </c>
      <c r="L7728" s="786">
        <v>8.2100000000000009</v>
      </c>
      <c r="M7728" s="55" t="s">
        <v>2455</v>
      </c>
      <c r="N7728" s="788" t="s">
        <v>8586</v>
      </c>
    </row>
    <row r="7729" spans="1:14" ht="15">
      <c r="A7729" s="282">
        <v>45992</v>
      </c>
      <c r="B7729" s="55" t="s">
        <v>8584</v>
      </c>
      <c r="C7729" s="784">
        <v>83588</v>
      </c>
      <c r="D7729" s="784" t="s">
        <v>6802</v>
      </c>
      <c r="E7729" s="784">
        <v>120</v>
      </c>
      <c r="F7729" s="784">
        <v>4010</v>
      </c>
      <c r="G7729" s="784" t="s">
        <v>8616</v>
      </c>
      <c r="H7729" s="784" t="s">
        <v>1573</v>
      </c>
      <c r="J7729" s="784">
        <v>1</v>
      </c>
      <c r="K7729" s="784">
        <v>7.65</v>
      </c>
      <c r="L7729" s="784">
        <v>7.65</v>
      </c>
      <c r="M7729" s="55" t="s">
        <v>2455</v>
      </c>
      <c r="N7729" s="788" t="s">
        <v>8586</v>
      </c>
    </row>
    <row r="7730" spans="1:14" ht="15">
      <c r="A7730" s="282">
        <v>45992</v>
      </c>
      <c r="B7730" s="55" t="s">
        <v>8584</v>
      </c>
      <c r="C7730" s="786">
        <v>83548</v>
      </c>
      <c r="D7730" s="786" t="s">
        <v>7056</v>
      </c>
      <c r="E7730" s="786">
        <v>110</v>
      </c>
      <c r="F7730" s="786">
        <v>4010</v>
      </c>
      <c r="G7730" s="786" t="s">
        <v>8617</v>
      </c>
      <c r="H7730" s="786" t="s">
        <v>1573</v>
      </c>
      <c r="J7730" s="786">
        <v>1</v>
      </c>
      <c r="K7730" s="786">
        <v>18.38</v>
      </c>
      <c r="L7730" s="786">
        <v>18.38</v>
      </c>
      <c r="M7730" s="55" t="s">
        <v>2455</v>
      </c>
      <c r="N7730" s="788" t="s">
        <v>8586</v>
      </c>
    </row>
    <row r="7731" spans="1:14" ht="15">
      <c r="A7731" s="282">
        <v>45992</v>
      </c>
      <c r="B7731" s="55" t="s">
        <v>8584</v>
      </c>
      <c r="C7731" s="784">
        <v>83816</v>
      </c>
      <c r="D7731" s="784" t="s">
        <v>7230</v>
      </c>
      <c r="E7731" s="784" t="s">
        <v>2061</v>
      </c>
      <c r="F7731" s="784">
        <v>4010</v>
      </c>
      <c r="G7731" s="784" t="s">
        <v>8618</v>
      </c>
      <c r="H7731" s="784" t="s">
        <v>1573</v>
      </c>
      <c r="J7731" s="784">
        <v>1</v>
      </c>
      <c r="K7731" s="784">
        <v>13.42</v>
      </c>
      <c r="L7731" s="784">
        <v>13.42</v>
      </c>
      <c r="M7731" s="55" t="s">
        <v>2455</v>
      </c>
      <c r="N7731" s="788" t="s">
        <v>8586</v>
      </c>
    </row>
    <row r="7732" spans="1:14" ht="15">
      <c r="A7732" s="282">
        <v>45992</v>
      </c>
      <c r="B7732" s="55" t="s">
        <v>8584</v>
      </c>
      <c r="C7732" s="786">
        <v>67223</v>
      </c>
      <c r="D7732" s="786" t="s">
        <v>7148</v>
      </c>
      <c r="E7732" s="786">
        <v>110</v>
      </c>
      <c r="F7732" s="786">
        <v>4010</v>
      </c>
      <c r="G7732" s="786" t="s">
        <v>8619</v>
      </c>
      <c r="H7732" s="786" t="s">
        <v>1573</v>
      </c>
      <c r="J7732" s="786">
        <v>1</v>
      </c>
      <c r="K7732" s="786">
        <v>12.3</v>
      </c>
      <c r="L7732" s="786">
        <v>12.3</v>
      </c>
      <c r="M7732" s="55" t="s">
        <v>2455</v>
      </c>
      <c r="N7732" s="788" t="s">
        <v>8586</v>
      </c>
    </row>
    <row r="7733" spans="1:14" ht="15">
      <c r="A7733" s="282">
        <v>45992</v>
      </c>
      <c r="B7733" s="55" t="s">
        <v>8584</v>
      </c>
      <c r="C7733" s="784">
        <v>82368</v>
      </c>
      <c r="D7733" s="784" t="s">
        <v>8040</v>
      </c>
      <c r="E7733" s="784">
        <v>85</v>
      </c>
      <c r="F7733" s="784">
        <v>4010</v>
      </c>
      <c r="G7733" s="784" t="s">
        <v>8620</v>
      </c>
      <c r="H7733" s="784" t="s">
        <v>1573</v>
      </c>
      <c r="J7733" s="784">
        <v>2</v>
      </c>
      <c r="K7733" s="784">
        <v>7.88</v>
      </c>
      <c r="L7733" s="784">
        <v>15.76</v>
      </c>
      <c r="M7733" s="55" t="s">
        <v>2455</v>
      </c>
      <c r="N7733" s="788" t="s">
        <v>8586</v>
      </c>
    </row>
    <row r="7734" spans="1:14" ht="15">
      <c r="A7734" s="282">
        <v>45992</v>
      </c>
      <c r="B7734" s="55" t="s">
        <v>8584</v>
      </c>
      <c r="C7734" s="786">
        <v>82400</v>
      </c>
      <c r="D7734" s="786" t="s">
        <v>4880</v>
      </c>
      <c r="E7734" s="786">
        <v>120</v>
      </c>
      <c r="F7734" s="786">
        <v>4010</v>
      </c>
      <c r="G7734" s="786" t="s">
        <v>3808</v>
      </c>
      <c r="H7734" s="786" t="s">
        <v>1573</v>
      </c>
      <c r="J7734" s="786">
        <v>1</v>
      </c>
      <c r="K7734" s="786">
        <v>15.53</v>
      </c>
      <c r="L7734" s="786">
        <v>15.53</v>
      </c>
      <c r="M7734" s="55" t="s">
        <v>2455</v>
      </c>
      <c r="N7734" s="788" t="s">
        <v>8586</v>
      </c>
    </row>
    <row r="7735" spans="1:14" ht="15">
      <c r="A7735" s="282">
        <v>45992</v>
      </c>
      <c r="B7735" s="55" t="s">
        <v>8584</v>
      </c>
      <c r="C7735" s="784">
        <v>83719</v>
      </c>
      <c r="D7735" s="784" t="s">
        <v>6704</v>
      </c>
      <c r="E7735" s="784">
        <v>85</v>
      </c>
      <c r="F7735" s="784">
        <v>4010</v>
      </c>
      <c r="G7735" s="784" t="s">
        <v>8621</v>
      </c>
      <c r="H7735" s="784" t="s">
        <v>1573</v>
      </c>
      <c r="J7735" s="784">
        <v>1</v>
      </c>
      <c r="K7735" s="784">
        <v>10.49</v>
      </c>
      <c r="L7735" s="784">
        <v>10.49</v>
      </c>
      <c r="M7735" s="55" t="s">
        <v>2455</v>
      </c>
      <c r="N7735" s="788" t="s">
        <v>8586</v>
      </c>
    </row>
    <row r="7736" spans="1:14" ht="15">
      <c r="A7736" s="282">
        <v>45992</v>
      </c>
      <c r="B7736" s="55" t="s">
        <v>8584</v>
      </c>
      <c r="C7736" s="786">
        <v>80039</v>
      </c>
      <c r="D7736" s="786" t="s">
        <v>2653</v>
      </c>
      <c r="E7736" s="786" t="s">
        <v>441</v>
      </c>
      <c r="F7736" s="786">
        <v>4010</v>
      </c>
      <c r="G7736" s="786" t="s">
        <v>8622</v>
      </c>
      <c r="H7736" s="786" t="s">
        <v>1573</v>
      </c>
      <c r="J7736" s="786">
        <v>1</v>
      </c>
      <c r="K7736" s="786">
        <v>10.08</v>
      </c>
      <c r="L7736" s="786">
        <v>10.08</v>
      </c>
      <c r="M7736" s="55" t="s">
        <v>2455</v>
      </c>
      <c r="N7736" s="788" t="s">
        <v>8586</v>
      </c>
    </row>
    <row r="7737" spans="1:14" ht="15">
      <c r="A7737" s="282">
        <v>45992</v>
      </c>
      <c r="B7737" s="55" t="s">
        <v>8584</v>
      </c>
      <c r="C7737" s="784">
        <v>83637</v>
      </c>
      <c r="D7737" s="784" t="s">
        <v>6086</v>
      </c>
      <c r="E7737" s="784" t="s">
        <v>289</v>
      </c>
      <c r="F7737" s="784">
        <v>4010</v>
      </c>
      <c r="G7737" s="784" t="s">
        <v>6209</v>
      </c>
      <c r="H7737" s="784" t="s">
        <v>1573</v>
      </c>
      <c r="J7737" s="784">
        <v>1</v>
      </c>
      <c r="K7737" s="784">
        <v>16.68</v>
      </c>
      <c r="L7737" s="784">
        <v>16.68</v>
      </c>
      <c r="M7737" s="55" t="s">
        <v>2455</v>
      </c>
      <c r="N7737" s="788" t="s">
        <v>8586</v>
      </c>
    </row>
    <row r="7738" spans="1:14" ht="15">
      <c r="A7738" s="282">
        <v>45992</v>
      </c>
      <c r="B7738" s="55" t="s">
        <v>8623</v>
      </c>
      <c r="C7738" s="784">
        <v>82368</v>
      </c>
      <c r="D7738" s="784" t="s">
        <v>7576</v>
      </c>
      <c r="E7738" s="784">
        <v>110</v>
      </c>
      <c r="F7738" s="784">
        <v>4010</v>
      </c>
      <c r="G7738" s="784" t="s">
        <v>8624</v>
      </c>
      <c r="H7738" s="784" t="s">
        <v>1573</v>
      </c>
      <c r="J7738" s="784">
        <v>1</v>
      </c>
      <c r="K7738" s="784">
        <v>7.91</v>
      </c>
      <c r="L7738" s="784">
        <v>7.91</v>
      </c>
      <c r="M7738" s="55" t="s">
        <v>2455</v>
      </c>
      <c r="N7738" s="788" t="s">
        <v>8586</v>
      </c>
    </row>
    <row r="7739" spans="1:14" ht="15">
      <c r="A7739" s="282">
        <v>45992</v>
      </c>
      <c r="B7739" s="55" t="s">
        <v>8623</v>
      </c>
      <c r="C7739" s="786">
        <v>82368</v>
      </c>
      <c r="D7739" s="786" t="s">
        <v>7576</v>
      </c>
      <c r="E7739" s="786">
        <v>160</v>
      </c>
      <c r="F7739" s="786">
        <v>4010</v>
      </c>
      <c r="G7739" s="786" t="s">
        <v>7577</v>
      </c>
      <c r="H7739" s="786" t="s">
        <v>1573</v>
      </c>
      <c r="J7739" s="786">
        <v>1</v>
      </c>
      <c r="K7739" s="786">
        <v>7.91</v>
      </c>
      <c r="L7739" s="786">
        <v>7.91</v>
      </c>
      <c r="M7739" s="55" t="s">
        <v>2455</v>
      </c>
      <c r="N7739" s="788" t="s">
        <v>8586</v>
      </c>
    </row>
    <row r="7740" spans="1:14" ht="15">
      <c r="A7740" s="282">
        <v>45992</v>
      </c>
      <c r="B7740" s="55" t="s">
        <v>8623</v>
      </c>
      <c r="C7740" s="784">
        <v>84297</v>
      </c>
      <c r="D7740" s="784" t="s">
        <v>6086</v>
      </c>
      <c r="E7740" s="784">
        <v>110</v>
      </c>
      <c r="F7740" s="784">
        <v>4010</v>
      </c>
      <c r="G7740" s="784" t="s">
        <v>8625</v>
      </c>
      <c r="H7740" s="784" t="s">
        <v>1573</v>
      </c>
      <c r="J7740" s="784">
        <v>1</v>
      </c>
      <c r="K7740" s="784">
        <v>7.53</v>
      </c>
      <c r="L7740" s="784">
        <v>7.53</v>
      </c>
      <c r="M7740" s="55" t="s">
        <v>2455</v>
      </c>
      <c r="N7740" s="788" t="s">
        <v>8586</v>
      </c>
    </row>
    <row r="7741" spans="1:14" ht="15">
      <c r="A7741" s="282">
        <v>45992</v>
      </c>
      <c r="B7741" s="55" t="s">
        <v>8623</v>
      </c>
      <c r="C7741" s="786">
        <v>83645</v>
      </c>
      <c r="D7741" s="786" t="s">
        <v>2710</v>
      </c>
      <c r="E7741" s="786">
        <v>75</v>
      </c>
      <c r="F7741" s="786">
        <v>4010</v>
      </c>
      <c r="G7741" s="786" t="s">
        <v>3654</v>
      </c>
      <c r="H7741" s="786" t="s">
        <v>1573</v>
      </c>
      <c r="J7741" s="786">
        <v>1</v>
      </c>
      <c r="K7741" s="786">
        <v>8.4700000000000006</v>
      </c>
      <c r="L7741" s="786">
        <v>8.4700000000000006</v>
      </c>
      <c r="M7741" s="55" t="s">
        <v>2455</v>
      </c>
      <c r="N7741" s="788" t="s">
        <v>8586</v>
      </c>
    </row>
    <row r="7742" spans="1:14" ht="15">
      <c r="A7742" s="282">
        <v>45992</v>
      </c>
      <c r="B7742" s="55" t="s">
        <v>8623</v>
      </c>
      <c r="C7742" s="784">
        <v>80039</v>
      </c>
      <c r="D7742" s="784" t="s">
        <v>2653</v>
      </c>
      <c r="E7742" s="784" t="s">
        <v>441</v>
      </c>
      <c r="F7742" s="784">
        <v>4010</v>
      </c>
      <c r="G7742" s="784" t="s">
        <v>8626</v>
      </c>
      <c r="H7742" s="784" t="s">
        <v>1573</v>
      </c>
      <c r="J7742" s="784">
        <v>1</v>
      </c>
      <c r="K7742" s="784">
        <v>10.08</v>
      </c>
      <c r="L7742" s="784">
        <v>10.08</v>
      </c>
      <c r="M7742" s="55" t="s">
        <v>2455</v>
      </c>
      <c r="N7742" s="788" t="s">
        <v>8586</v>
      </c>
    </row>
    <row r="7743" spans="1:14" ht="15">
      <c r="A7743" s="282">
        <v>45992</v>
      </c>
      <c r="B7743" s="55" t="s">
        <v>8623</v>
      </c>
      <c r="C7743" s="786">
        <v>83754</v>
      </c>
      <c r="D7743" s="786" t="s">
        <v>6810</v>
      </c>
      <c r="E7743" s="786">
        <v>75</v>
      </c>
      <c r="F7743" s="786">
        <v>4010</v>
      </c>
      <c r="G7743" s="786" t="s">
        <v>8166</v>
      </c>
      <c r="H7743" s="786" t="s">
        <v>1573</v>
      </c>
      <c r="J7743" s="786">
        <v>1</v>
      </c>
      <c r="K7743" s="786">
        <v>6.96</v>
      </c>
      <c r="L7743" s="786">
        <v>6.96</v>
      </c>
      <c r="M7743" s="55" t="s">
        <v>2455</v>
      </c>
      <c r="N7743" s="788" t="s">
        <v>8586</v>
      </c>
    </row>
    <row r="7744" spans="1:14" ht="15">
      <c r="A7744" s="282">
        <v>45992</v>
      </c>
      <c r="B7744" s="55" t="s">
        <v>8623</v>
      </c>
      <c r="C7744" s="784">
        <v>83631</v>
      </c>
      <c r="D7744" s="784" t="s">
        <v>7576</v>
      </c>
      <c r="E7744" s="784" t="s">
        <v>2061</v>
      </c>
      <c r="F7744" s="784">
        <v>4010</v>
      </c>
      <c r="G7744" s="784" t="s">
        <v>2963</v>
      </c>
      <c r="H7744" s="784" t="s">
        <v>1573</v>
      </c>
      <c r="J7744" s="784">
        <v>1</v>
      </c>
      <c r="K7744" s="784">
        <v>13.91</v>
      </c>
      <c r="L7744" s="784">
        <v>13.91</v>
      </c>
      <c r="M7744" s="55" t="s">
        <v>2455</v>
      </c>
      <c r="N7744" s="788" t="s">
        <v>8586</v>
      </c>
    </row>
    <row r="7745" spans="1:14" ht="15">
      <c r="A7745" s="282">
        <v>45992</v>
      </c>
      <c r="B7745" s="55" t="s">
        <v>8623</v>
      </c>
      <c r="C7745" s="786">
        <v>80039</v>
      </c>
      <c r="D7745" s="786" t="s">
        <v>2653</v>
      </c>
      <c r="E7745" s="786" t="s">
        <v>2296</v>
      </c>
      <c r="F7745" s="786">
        <v>4010</v>
      </c>
      <c r="G7745" s="786" t="s">
        <v>6329</v>
      </c>
      <c r="H7745" s="786" t="s">
        <v>1573</v>
      </c>
      <c r="J7745" s="786">
        <v>1</v>
      </c>
      <c r="K7745" s="786">
        <v>10.08</v>
      </c>
      <c r="L7745" s="786">
        <v>10.08</v>
      </c>
      <c r="M7745" s="55" t="s">
        <v>2455</v>
      </c>
      <c r="N7745" s="788" t="s">
        <v>8586</v>
      </c>
    </row>
    <row r="7746" spans="1:14" ht="15">
      <c r="A7746" s="282">
        <v>45992</v>
      </c>
      <c r="B7746" s="55" t="s">
        <v>8623</v>
      </c>
      <c r="C7746" s="784">
        <v>67377</v>
      </c>
      <c r="D7746" s="784" t="s">
        <v>4880</v>
      </c>
      <c r="E7746" s="784">
        <v>100</v>
      </c>
      <c r="F7746" s="784">
        <v>4010</v>
      </c>
      <c r="G7746" s="784" t="s">
        <v>8627</v>
      </c>
      <c r="H7746" s="784" t="s">
        <v>1573</v>
      </c>
      <c r="J7746" s="784">
        <v>1</v>
      </c>
      <c r="K7746" s="784">
        <v>3.81</v>
      </c>
      <c r="L7746" s="784">
        <v>3.81</v>
      </c>
      <c r="M7746" s="55" t="s">
        <v>2455</v>
      </c>
      <c r="N7746" s="788" t="s">
        <v>8586</v>
      </c>
    </row>
    <row r="7747" spans="1:14" ht="15">
      <c r="A7747" s="282">
        <v>45992</v>
      </c>
      <c r="B7747" s="55" t="s">
        <v>8623</v>
      </c>
      <c r="C7747" s="786">
        <v>81076</v>
      </c>
      <c r="D7747" s="786" t="s">
        <v>8006</v>
      </c>
      <c r="E7747" s="786">
        <v>120</v>
      </c>
      <c r="F7747" s="786">
        <v>4010</v>
      </c>
      <c r="G7747" s="786" t="s">
        <v>2964</v>
      </c>
      <c r="H7747" s="786" t="s">
        <v>1573</v>
      </c>
      <c r="J7747" s="786">
        <v>1</v>
      </c>
      <c r="K7747" s="786">
        <v>14.77</v>
      </c>
      <c r="L7747" s="786">
        <v>14.77</v>
      </c>
      <c r="M7747" s="55" t="s">
        <v>2455</v>
      </c>
      <c r="N7747" s="788" t="s">
        <v>8586</v>
      </c>
    </row>
    <row r="7748" spans="1:14" ht="15">
      <c r="A7748" s="282">
        <v>45992</v>
      </c>
      <c r="B7748" s="55" t="s">
        <v>8623</v>
      </c>
      <c r="C7748" s="784">
        <v>82368</v>
      </c>
      <c r="D7748" s="784" t="s">
        <v>2710</v>
      </c>
      <c r="E7748" s="784">
        <v>110</v>
      </c>
      <c r="F7748" s="784">
        <v>4010</v>
      </c>
      <c r="G7748" s="784" t="s">
        <v>8628</v>
      </c>
      <c r="H7748" s="784" t="s">
        <v>1573</v>
      </c>
      <c r="J7748" s="784">
        <v>1</v>
      </c>
      <c r="K7748" s="784">
        <v>10.92</v>
      </c>
      <c r="L7748" s="784">
        <v>10.92</v>
      </c>
      <c r="M7748" s="55" t="s">
        <v>2455</v>
      </c>
      <c r="N7748" s="788" t="s">
        <v>8586</v>
      </c>
    </row>
    <row r="7749" spans="1:14" ht="15">
      <c r="A7749" s="282">
        <v>45992</v>
      </c>
      <c r="B7749" s="55" t="s">
        <v>8623</v>
      </c>
      <c r="C7749" s="786">
        <v>67567</v>
      </c>
      <c r="D7749" s="786" t="s">
        <v>7115</v>
      </c>
      <c r="E7749" s="786">
        <v>130</v>
      </c>
      <c r="F7749" s="786">
        <v>4010</v>
      </c>
      <c r="G7749" s="786" t="s">
        <v>8629</v>
      </c>
      <c r="H7749" s="786" t="s">
        <v>1573</v>
      </c>
      <c r="J7749" s="786">
        <v>1</v>
      </c>
      <c r="K7749" s="786">
        <v>4.8899999999999997</v>
      </c>
      <c r="L7749" s="786">
        <v>4.8899999999999997</v>
      </c>
      <c r="M7749" s="55" t="s">
        <v>2455</v>
      </c>
      <c r="N7749" s="788" t="s">
        <v>8586</v>
      </c>
    </row>
    <row r="7750" spans="1:14" ht="15">
      <c r="A7750" s="282">
        <v>45992</v>
      </c>
      <c r="B7750" s="55" t="s">
        <v>8623</v>
      </c>
      <c r="C7750" s="784">
        <v>64956</v>
      </c>
      <c r="D7750" s="784">
        <v>550</v>
      </c>
      <c r="E7750" s="784">
        <v>110</v>
      </c>
      <c r="F7750" s="784">
        <v>4010</v>
      </c>
      <c r="G7750" s="784" t="s">
        <v>8630</v>
      </c>
      <c r="H7750" s="784" t="s">
        <v>1573</v>
      </c>
      <c r="J7750" s="784">
        <v>1</v>
      </c>
      <c r="K7750" s="784">
        <v>5.41</v>
      </c>
      <c r="L7750" s="784">
        <v>5.41</v>
      </c>
      <c r="M7750" s="55" t="s">
        <v>2455</v>
      </c>
      <c r="N7750" s="788" t="s">
        <v>8586</v>
      </c>
    </row>
    <row r="7751" spans="1:14" ht="15">
      <c r="A7751" s="282">
        <v>45992</v>
      </c>
      <c r="B7751" s="55" t="s">
        <v>8623</v>
      </c>
      <c r="C7751" s="786">
        <v>83584</v>
      </c>
      <c r="D7751" s="786" t="s">
        <v>6320</v>
      </c>
      <c r="E7751" s="786" t="s">
        <v>2296</v>
      </c>
      <c r="F7751" s="786">
        <v>4010</v>
      </c>
      <c r="G7751" s="786" t="s">
        <v>7398</v>
      </c>
      <c r="H7751" s="786" t="s">
        <v>1573</v>
      </c>
      <c r="J7751" s="786">
        <v>1</v>
      </c>
      <c r="K7751" s="786">
        <v>9.0299999999999994</v>
      </c>
      <c r="L7751" s="786">
        <v>9.0299999999999994</v>
      </c>
      <c r="M7751" s="55" t="s">
        <v>2455</v>
      </c>
      <c r="N7751" s="788" t="s">
        <v>8586</v>
      </c>
    </row>
    <row r="7752" spans="1:14" ht="15">
      <c r="A7752" s="282">
        <v>45992</v>
      </c>
      <c r="B7752" s="55" t="s">
        <v>8623</v>
      </c>
      <c r="C7752" s="784">
        <v>60008</v>
      </c>
      <c r="D7752" s="784" t="s">
        <v>8631</v>
      </c>
      <c r="E7752" s="784">
        <v>90</v>
      </c>
      <c r="F7752" s="784">
        <v>4010</v>
      </c>
      <c r="G7752" s="784" t="s">
        <v>2833</v>
      </c>
      <c r="H7752" s="784" t="s">
        <v>1573</v>
      </c>
      <c r="J7752" s="784">
        <v>1</v>
      </c>
      <c r="K7752" s="784">
        <v>7.66</v>
      </c>
      <c r="L7752" s="784">
        <v>7.66</v>
      </c>
      <c r="M7752" s="55" t="s">
        <v>2455</v>
      </c>
      <c r="N7752" s="788" t="s">
        <v>8586</v>
      </c>
    </row>
    <row r="7753" spans="1:14" ht="15">
      <c r="A7753" s="282">
        <v>45992</v>
      </c>
      <c r="B7753" s="55" t="s">
        <v>8623</v>
      </c>
      <c r="C7753" s="786">
        <v>83719</v>
      </c>
      <c r="D7753" s="786" t="s">
        <v>6704</v>
      </c>
      <c r="E7753" s="786">
        <v>100</v>
      </c>
      <c r="F7753" s="786">
        <v>4010</v>
      </c>
      <c r="G7753" s="786" t="s">
        <v>8632</v>
      </c>
      <c r="H7753" s="786" t="s">
        <v>1573</v>
      </c>
      <c r="J7753" s="786">
        <v>1</v>
      </c>
      <c r="K7753" s="786">
        <v>10.92</v>
      </c>
      <c r="L7753" s="786">
        <v>10.92</v>
      </c>
      <c r="M7753" s="55" t="s">
        <v>2455</v>
      </c>
      <c r="N7753" s="788" t="s">
        <v>8586</v>
      </c>
    </row>
    <row r="7754" spans="1:14" ht="15">
      <c r="A7754" s="282">
        <v>45992</v>
      </c>
      <c r="B7754" s="55" t="s">
        <v>8623</v>
      </c>
      <c r="C7754" s="784">
        <v>67377</v>
      </c>
      <c r="D7754" s="784">
        <v>15</v>
      </c>
      <c r="E7754" s="784">
        <v>110</v>
      </c>
      <c r="F7754" s="784">
        <v>4010</v>
      </c>
      <c r="G7754" s="784" t="s">
        <v>8633</v>
      </c>
      <c r="H7754" s="784" t="s">
        <v>1573</v>
      </c>
      <c r="J7754" s="784">
        <v>1</v>
      </c>
      <c r="K7754" s="784">
        <v>3.81</v>
      </c>
      <c r="L7754" s="784">
        <v>3.81</v>
      </c>
      <c r="M7754" s="55" t="s">
        <v>2455</v>
      </c>
      <c r="N7754" s="788" t="s">
        <v>8586</v>
      </c>
    </row>
    <row r="7755" spans="1:14" ht="15">
      <c r="A7755" s="282">
        <v>45992</v>
      </c>
      <c r="B7755" s="55" t="s">
        <v>8623</v>
      </c>
      <c r="C7755" s="786">
        <v>83594</v>
      </c>
      <c r="D7755" s="786" t="s">
        <v>7230</v>
      </c>
      <c r="E7755" s="786" t="s">
        <v>2300</v>
      </c>
      <c r="F7755" s="786">
        <v>4010</v>
      </c>
      <c r="G7755" s="786" t="s">
        <v>5918</v>
      </c>
      <c r="H7755" s="786" t="s">
        <v>1573</v>
      </c>
      <c r="J7755" s="786">
        <v>1</v>
      </c>
      <c r="K7755" s="786">
        <v>12.44</v>
      </c>
      <c r="L7755" s="786">
        <v>12.44</v>
      </c>
      <c r="M7755" s="55" t="s">
        <v>2455</v>
      </c>
      <c r="N7755" s="788" t="s">
        <v>8586</v>
      </c>
    </row>
    <row r="7756" spans="1:14" ht="15">
      <c r="A7756" s="282">
        <v>45992</v>
      </c>
      <c r="B7756" s="55" t="s">
        <v>8623</v>
      </c>
      <c r="C7756" s="784">
        <v>81127</v>
      </c>
      <c r="D7756" s="784" t="s">
        <v>8006</v>
      </c>
      <c r="E7756" s="784">
        <v>70</v>
      </c>
      <c r="F7756" s="784">
        <v>4010</v>
      </c>
      <c r="G7756" s="784" t="s">
        <v>8634</v>
      </c>
      <c r="H7756" s="784" t="s">
        <v>1573</v>
      </c>
      <c r="J7756" s="784">
        <v>1</v>
      </c>
      <c r="K7756" s="784">
        <v>11.28</v>
      </c>
      <c r="L7756" s="784">
        <v>11.28</v>
      </c>
      <c r="M7756" s="55" t="s">
        <v>2455</v>
      </c>
      <c r="N7756" s="788" t="s">
        <v>8586</v>
      </c>
    </row>
    <row r="7757" spans="1:14" ht="15">
      <c r="A7757" s="282">
        <v>45992</v>
      </c>
      <c r="B7757" s="55" t="s">
        <v>8623</v>
      </c>
      <c r="C7757" s="786">
        <v>83588</v>
      </c>
      <c r="D7757" s="786" t="s">
        <v>6802</v>
      </c>
      <c r="E7757" s="786">
        <v>100</v>
      </c>
      <c r="F7757" s="786">
        <v>4010</v>
      </c>
      <c r="G7757" s="786" t="s">
        <v>8635</v>
      </c>
      <c r="H7757" s="786" t="s">
        <v>1573</v>
      </c>
      <c r="J7757" s="786">
        <v>1</v>
      </c>
      <c r="K7757" s="786">
        <v>7.65</v>
      </c>
      <c r="L7757" s="786">
        <v>7.65</v>
      </c>
      <c r="M7757" s="55" t="s">
        <v>2455</v>
      </c>
      <c r="N7757" s="788" t="s">
        <v>8586</v>
      </c>
    </row>
    <row r="7758" spans="1:14" ht="15">
      <c r="A7758" s="282">
        <v>45992</v>
      </c>
      <c r="B7758" s="55" t="s">
        <v>8623</v>
      </c>
      <c r="C7758" s="784">
        <v>81884</v>
      </c>
      <c r="D7758" s="784" t="s">
        <v>5611</v>
      </c>
      <c r="E7758" s="784">
        <v>75</v>
      </c>
      <c r="F7758" s="784">
        <v>4010</v>
      </c>
      <c r="G7758" s="784" t="s">
        <v>2962</v>
      </c>
      <c r="H7758" s="784" t="s">
        <v>1573</v>
      </c>
      <c r="J7758" s="784">
        <v>1</v>
      </c>
      <c r="K7758" s="784">
        <v>6.85</v>
      </c>
      <c r="L7758" s="784">
        <v>6.85</v>
      </c>
      <c r="M7758" s="55" t="s">
        <v>2455</v>
      </c>
      <c r="N7758" s="788" t="s">
        <v>8586</v>
      </c>
    </row>
    <row r="7759" spans="1:14" ht="15">
      <c r="A7759" s="282">
        <v>45992</v>
      </c>
      <c r="B7759" s="55" t="s">
        <v>8623</v>
      </c>
      <c r="C7759" s="786">
        <v>83584</v>
      </c>
      <c r="D7759" s="786" t="s">
        <v>7238</v>
      </c>
      <c r="E7759" s="786" t="s">
        <v>441</v>
      </c>
      <c r="F7759" s="786">
        <v>4010</v>
      </c>
      <c r="G7759" s="786" t="s">
        <v>8636</v>
      </c>
      <c r="H7759" s="786" t="s">
        <v>1573</v>
      </c>
      <c r="J7759" s="786">
        <v>2</v>
      </c>
      <c r="K7759" s="786">
        <v>9.0299999999999994</v>
      </c>
      <c r="L7759" s="786">
        <v>18.059999999999999</v>
      </c>
      <c r="M7759" s="55" t="s">
        <v>2455</v>
      </c>
      <c r="N7759" s="788" t="s">
        <v>8586</v>
      </c>
    </row>
    <row r="7760" spans="1:14" ht="15">
      <c r="A7760" s="282">
        <v>45992</v>
      </c>
      <c r="B7760" s="55" t="s">
        <v>8623</v>
      </c>
      <c r="C7760" s="784">
        <v>83137</v>
      </c>
      <c r="D7760" s="784" t="s">
        <v>5907</v>
      </c>
      <c r="E7760" s="784">
        <v>140</v>
      </c>
      <c r="F7760" s="784">
        <v>4010</v>
      </c>
      <c r="G7760" s="784" t="s">
        <v>2850</v>
      </c>
      <c r="H7760" s="784" t="s">
        <v>1573</v>
      </c>
      <c r="J7760" s="784">
        <v>1</v>
      </c>
      <c r="K7760" s="784">
        <v>9.3699999999999992</v>
      </c>
      <c r="L7760" s="784">
        <v>9.3699999999999992</v>
      </c>
      <c r="M7760" s="55" t="s">
        <v>2455</v>
      </c>
      <c r="N7760" s="788" t="s">
        <v>8586</v>
      </c>
    </row>
    <row r="7761" spans="1:14" ht="15">
      <c r="A7761" s="282">
        <v>45992</v>
      </c>
      <c r="B7761" s="55" t="s">
        <v>8623</v>
      </c>
      <c r="C7761" s="786">
        <v>81496</v>
      </c>
      <c r="D7761" s="786" t="s">
        <v>2560</v>
      </c>
      <c r="E7761" s="786">
        <v>140</v>
      </c>
      <c r="F7761" s="786">
        <v>4010</v>
      </c>
      <c r="G7761" s="786" t="s">
        <v>8637</v>
      </c>
      <c r="H7761" s="786" t="s">
        <v>1573</v>
      </c>
      <c r="J7761" s="786">
        <v>1</v>
      </c>
      <c r="K7761" s="786">
        <v>7.22</v>
      </c>
      <c r="L7761" s="786">
        <v>7.22</v>
      </c>
      <c r="M7761" s="55" t="s">
        <v>2455</v>
      </c>
      <c r="N7761" s="788" t="s">
        <v>8586</v>
      </c>
    </row>
    <row r="7762" spans="1:14" ht="15">
      <c r="A7762" s="282">
        <v>45992</v>
      </c>
      <c r="B7762" s="55" t="s">
        <v>8623</v>
      </c>
      <c r="C7762" s="784">
        <v>82008</v>
      </c>
      <c r="D7762" s="784" t="s">
        <v>6691</v>
      </c>
      <c r="E7762" s="784">
        <v>160</v>
      </c>
      <c r="F7762" s="784">
        <v>4010</v>
      </c>
      <c r="G7762" s="784" t="s">
        <v>8638</v>
      </c>
      <c r="H7762" s="784" t="s">
        <v>1573</v>
      </c>
      <c r="J7762" s="784">
        <v>1</v>
      </c>
      <c r="K7762" s="784">
        <v>7.87</v>
      </c>
      <c r="L7762" s="784">
        <v>7.87</v>
      </c>
      <c r="M7762" s="55" t="s">
        <v>2455</v>
      </c>
      <c r="N7762" s="788" t="s">
        <v>8586</v>
      </c>
    </row>
    <row r="7763" spans="1:14" ht="15">
      <c r="A7763" s="282">
        <v>45992</v>
      </c>
      <c r="B7763" s="55" t="s">
        <v>8623</v>
      </c>
      <c r="C7763" s="786">
        <v>82054</v>
      </c>
      <c r="D7763" s="786" t="s">
        <v>2981</v>
      </c>
      <c r="E7763" s="786">
        <v>160</v>
      </c>
      <c r="F7763" s="786">
        <v>4010</v>
      </c>
      <c r="G7763" s="786" t="s">
        <v>8639</v>
      </c>
      <c r="H7763" s="786" t="s">
        <v>1573</v>
      </c>
      <c r="J7763" s="786">
        <v>1</v>
      </c>
      <c r="K7763" s="786">
        <v>7.71</v>
      </c>
      <c r="L7763" s="786">
        <v>7.71</v>
      </c>
      <c r="M7763" s="55" t="s">
        <v>2455</v>
      </c>
      <c r="N7763" s="788" t="s">
        <v>8586</v>
      </c>
    </row>
    <row r="7764" spans="1:14" ht="15">
      <c r="A7764" s="282">
        <v>45992</v>
      </c>
      <c r="B7764" s="55" t="s">
        <v>8623</v>
      </c>
      <c r="C7764" s="784">
        <v>81429</v>
      </c>
      <c r="D7764" s="784" t="s">
        <v>3393</v>
      </c>
      <c r="E7764" s="784" t="s">
        <v>3950</v>
      </c>
      <c r="F7764" s="784">
        <v>4010</v>
      </c>
      <c r="G7764" s="784" t="s">
        <v>8640</v>
      </c>
      <c r="H7764" s="784" t="s">
        <v>1573</v>
      </c>
      <c r="J7764" s="784">
        <v>1</v>
      </c>
      <c r="K7764" s="784">
        <v>4.79</v>
      </c>
      <c r="L7764" s="784">
        <v>4.79</v>
      </c>
      <c r="M7764" s="55" t="s">
        <v>2455</v>
      </c>
      <c r="N7764" s="788" t="s">
        <v>8586</v>
      </c>
    </row>
    <row r="7765" spans="1:14" ht="15">
      <c r="A7765" s="282">
        <v>45992</v>
      </c>
      <c r="B7765" s="55" t="s">
        <v>8623</v>
      </c>
      <c r="C7765" s="786">
        <v>83721</v>
      </c>
      <c r="D7765" s="786" t="s">
        <v>2896</v>
      </c>
      <c r="E7765" s="786">
        <v>130</v>
      </c>
      <c r="F7765" s="786">
        <v>4010</v>
      </c>
      <c r="G7765" s="786" t="s">
        <v>8641</v>
      </c>
      <c r="H7765" s="786" t="s">
        <v>1573</v>
      </c>
      <c r="J7765" s="786">
        <v>1</v>
      </c>
      <c r="K7765" s="786">
        <v>12.32</v>
      </c>
      <c r="L7765" s="786">
        <v>12.32</v>
      </c>
      <c r="M7765" s="55" t="s">
        <v>2455</v>
      </c>
      <c r="N7765" s="788" t="s">
        <v>8586</v>
      </c>
    </row>
    <row r="7766" spans="1:14" ht="15">
      <c r="A7766" s="282">
        <v>45992</v>
      </c>
      <c r="B7766" s="55" t="s">
        <v>8623</v>
      </c>
      <c r="C7766" s="784">
        <v>83244</v>
      </c>
      <c r="D7766" s="784" t="s">
        <v>5544</v>
      </c>
      <c r="E7766" s="784">
        <v>140</v>
      </c>
      <c r="F7766" s="784">
        <v>4010</v>
      </c>
      <c r="G7766" s="784" t="s">
        <v>2853</v>
      </c>
      <c r="H7766" s="784" t="s">
        <v>1573</v>
      </c>
      <c r="J7766" s="784">
        <v>1</v>
      </c>
      <c r="K7766" s="784">
        <v>9.6300000000000008</v>
      </c>
      <c r="L7766" s="784">
        <v>9.6300000000000008</v>
      </c>
      <c r="M7766" s="55" t="s">
        <v>2455</v>
      </c>
      <c r="N7766" s="788" t="s">
        <v>8586</v>
      </c>
    </row>
    <row r="7767" spans="1:14" ht="15">
      <c r="A7767" s="282">
        <v>45992</v>
      </c>
      <c r="B7767" s="55" t="s">
        <v>8623</v>
      </c>
      <c r="C7767" s="786">
        <v>82368</v>
      </c>
      <c r="D7767" s="786" t="s">
        <v>2710</v>
      </c>
      <c r="E7767" s="786">
        <v>160</v>
      </c>
      <c r="F7767" s="786">
        <v>4010</v>
      </c>
      <c r="G7767" s="786" t="s">
        <v>8642</v>
      </c>
      <c r="H7767" s="786" t="s">
        <v>1573</v>
      </c>
      <c r="J7767" s="786">
        <v>1</v>
      </c>
      <c r="K7767" s="786">
        <v>10.92</v>
      </c>
      <c r="L7767" s="786">
        <v>10.92</v>
      </c>
      <c r="M7767" s="55" t="s">
        <v>2455</v>
      </c>
      <c r="N7767" s="788" t="s">
        <v>8586</v>
      </c>
    </row>
    <row r="7768" spans="1:14" ht="15">
      <c r="A7768" s="282">
        <v>45992</v>
      </c>
      <c r="B7768" s="55" t="s">
        <v>8623</v>
      </c>
      <c r="C7768" s="784">
        <v>52706</v>
      </c>
      <c r="D7768" s="784" t="s">
        <v>2348</v>
      </c>
      <c r="E7768" s="784">
        <v>130</v>
      </c>
      <c r="F7768" s="784">
        <v>4010</v>
      </c>
      <c r="G7768" s="784" t="s">
        <v>2858</v>
      </c>
      <c r="H7768" s="784" t="s">
        <v>1573</v>
      </c>
      <c r="J7768" s="784">
        <v>1</v>
      </c>
      <c r="K7768" s="784">
        <v>8.2200000000000006</v>
      </c>
      <c r="L7768" s="784">
        <v>8.2200000000000006</v>
      </c>
      <c r="M7768" s="55" t="s">
        <v>2455</v>
      </c>
      <c r="N7768" s="788" t="s">
        <v>8586</v>
      </c>
    </row>
    <row r="7769" spans="1:14" ht="15">
      <c r="A7769" s="282">
        <v>45992</v>
      </c>
      <c r="B7769" s="55" t="s">
        <v>8623</v>
      </c>
      <c r="C7769" s="786">
        <v>52621</v>
      </c>
      <c r="D7769" s="786" t="s">
        <v>2336</v>
      </c>
      <c r="E7769" s="877">
        <v>45847</v>
      </c>
      <c r="F7769" s="786">
        <v>4010</v>
      </c>
      <c r="G7769" s="786" t="s">
        <v>2823</v>
      </c>
      <c r="H7769" s="786" t="s">
        <v>1573</v>
      </c>
      <c r="J7769" s="786">
        <v>1</v>
      </c>
      <c r="K7769" s="786">
        <v>3.82</v>
      </c>
      <c r="L7769" s="786">
        <v>3.82</v>
      </c>
      <c r="M7769" s="55" t="s">
        <v>2455</v>
      </c>
      <c r="N7769" s="788" t="s">
        <v>8586</v>
      </c>
    </row>
    <row r="7770" spans="1:14" ht="15">
      <c r="A7770" s="282">
        <v>45992</v>
      </c>
      <c r="B7770" s="55" t="s">
        <v>8623</v>
      </c>
      <c r="C7770" s="784">
        <v>83882</v>
      </c>
      <c r="D7770" s="784" t="s">
        <v>8040</v>
      </c>
      <c r="E7770" s="784" t="s">
        <v>441</v>
      </c>
      <c r="F7770" s="784">
        <v>4010</v>
      </c>
      <c r="G7770" s="784" t="s">
        <v>3128</v>
      </c>
      <c r="H7770" s="784" t="s">
        <v>1573</v>
      </c>
      <c r="J7770" s="784">
        <v>1</v>
      </c>
      <c r="K7770" s="784">
        <v>7.53</v>
      </c>
      <c r="L7770" s="784">
        <v>7.53</v>
      </c>
      <c r="M7770" s="55" t="s">
        <v>2455</v>
      </c>
      <c r="N7770" s="788" t="s">
        <v>8586</v>
      </c>
    </row>
    <row r="7771" spans="1:14" ht="15">
      <c r="A7771" s="282">
        <v>45992</v>
      </c>
      <c r="B7771" s="55" t="s">
        <v>8623</v>
      </c>
      <c r="C7771" s="786">
        <v>83369</v>
      </c>
      <c r="D7771" s="786" t="s">
        <v>4300</v>
      </c>
      <c r="E7771" s="786">
        <v>80</v>
      </c>
      <c r="F7771" s="786">
        <v>4010</v>
      </c>
      <c r="G7771" s="786" t="s">
        <v>4255</v>
      </c>
      <c r="H7771" s="786" t="s">
        <v>1573</v>
      </c>
      <c r="J7771" s="786">
        <v>1</v>
      </c>
      <c r="K7771" s="786">
        <v>12.12</v>
      </c>
      <c r="L7771" s="786">
        <v>12.12</v>
      </c>
      <c r="M7771" s="55" t="s">
        <v>2455</v>
      </c>
      <c r="N7771" s="788" t="s">
        <v>8586</v>
      </c>
    </row>
    <row r="7772" spans="1:14" ht="15">
      <c r="A7772" s="282">
        <v>45992</v>
      </c>
      <c r="B7772" s="55" t="s">
        <v>8623</v>
      </c>
      <c r="C7772" s="784">
        <v>82347</v>
      </c>
      <c r="D7772" s="784" t="s">
        <v>8643</v>
      </c>
      <c r="E7772" s="784">
        <v>90</v>
      </c>
      <c r="F7772" s="784">
        <v>4010</v>
      </c>
      <c r="G7772" s="784" t="s">
        <v>3408</v>
      </c>
      <c r="H7772" s="784" t="s">
        <v>1573</v>
      </c>
      <c r="J7772" s="784">
        <v>1</v>
      </c>
      <c r="K7772" s="784">
        <v>4.8099999999999996</v>
      </c>
      <c r="L7772" s="784">
        <v>4.8099999999999996</v>
      </c>
      <c r="M7772" s="55" t="s">
        <v>2455</v>
      </c>
      <c r="N7772" s="788" t="s">
        <v>8586</v>
      </c>
    </row>
    <row r="7773" spans="1:14" ht="15">
      <c r="A7773" s="282">
        <v>45992</v>
      </c>
      <c r="B7773" s="55" t="s">
        <v>8623</v>
      </c>
      <c r="C7773" s="786">
        <v>68125</v>
      </c>
      <c r="D7773" s="786" t="s">
        <v>6418</v>
      </c>
      <c r="E7773" s="786">
        <v>120</v>
      </c>
      <c r="F7773" s="786">
        <v>4010</v>
      </c>
      <c r="G7773" s="786" t="s">
        <v>8644</v>
      </c>
      <c r="H7773" s="786" t="s">
        <v>1573</v>
      </c>
      <c r="J7773" s="786">
        <v>1</v>
      </c>
      <c r="K7773" s="786">
        <v>8</v>
      </c>
      <c r="L7773" s="786">
        <v>8</v>
      </c>
      <c r="M7773" s="55" t="s">
        <v>2455</v>
      </c>
      <c r="N7773" s="788" t="s">
        <v>8586</v>
      </c>
    </row>
    <row r="7774" spans="1:14" ht="15">
      <c r="A7774" s="282">
        <v>45992</v>
      </c>
      <c r="B7774" s="55" t="s">
        <v>8623</v>
      </c>
      <c r="C7774" s="784">
        <v>83706</v>
      </c>
      <c r="D7774" s="784" t="s">
        <v>6020</v>
      </c>
      <c r="E7774" s="784">
        <v>120</v>
      </c>
      <c r="F7774" s="784">
        <v>4010</v>
      </c>
      <c r="G7774" s="784" t="s">
        <v>8645</v>
      </c>
      <c r="H7774" s="784" t="s">
        <v>1573</v>
      </c>
      <c r="J7774" s="784">
        <v>1</v>
      </c>
      <c r="K7774" s="784">
        <v>31.31</v>
      </c>
      <c r="L7774" s="784">
        <v>31.31</v>
      </c>
      <c r="M7774" s="55" t="s">
        <v>2455</v>
      </c>
      <c r="N7774" s="788" t="s">
        <v>8586</v>
      </c>
    </row>
    <row r="7775" spans="1:14" ht="15">
      <c r="A7775" s="282">
        <v>45992</v>
      </c>
      <c r="B7775" s="55" t="s">
        <v>8623</v>
      </c>
      <c r="C7775" s="786">
        <v>83644</v>
      </c>
      <c r="D7775" s="786" t="s">
        <v>7379</v>
      </c>
      <c r="E7775" s="786" t="s">
        <v>2296</v>
      </c>
      <c r="F7775" s="786">
        <v>4010</v>
      </c>
      <c r="G7775" s="786" t="s">
        <v>2860</v>
      </c>
      <c r="H7775" s="786" t="s">
        <v>1573</v>
      </c>
      <c r="J7775" s="786">
        <v>1</v>
      </c>
      <c r="K7775" s="786">
        <v>26.87</v>
      </c>
      <c r="L7775" s="786">
        <v>26.87</v>
      </c>
      <c r="M7775" s="55" t="s">
        <v>2455</v>
      </c>
      <c r="N7775" s="788" t="s">
        <v>8586</v>
      </c>
    </row>
    <row r="7776" spans="1:14" ht="15">
      <c r="A7776" s="282">
        <v>45992</v>
      </c>
      <c r="B7776" s="55" t="s">
        <v>8623</v>
      </c>
      <c r="C7776" s="784">
        <v>52621</v>
      </c>
      <c r="D7776" s="784" t="s">
        <v>2408</v>
      </c>
      <c r="E7776" s="882">
        <v>45692</v>
      </c>
      <c r="F7776" s="784">
        <v>4010</v>
      </c>
      <c r="G7776" s="784" t="s">
        <v>7822</v>
      </c>
      <c r="H7776" s="784" t="s">
        <v>1573</v>
      </c>
      <c r="J7776" s="784">
        <v>1</v>
      </c>
      <c r="K7776" s="784">
        <v>3.65</v>
      </c>
      <c r="L7776" s="784">
        <v>3.65</v>
      </c>
      <c r="M7776" s="55" t="s">
        <v>2455</v>
      </c>
      <c r="N7776" s="788" t="s">
        <v>8586</v>
      </c>
    </row>
    <row r="7777" spans="1:14" ht="15">
      <c r="A7777" s="282">
        <v>45992</v>
      </c>
      <c r="B7777" s="55" t="s">
        <v>8623</v>
      </c>
      <c r="C7777" s="786">
        <v>83584</v>
      </c>
      <c r="D7777" s="786" t="s">
        <v>6320</v>
      </c>
      <c r="E7777" s="786" t="s">
        <v>289</v>
      </c>
      <c r="F7777" s="786">
        <v>4010</v>
      </c>
      <c r="G7777" s="786" t="s">
        <v>2787</v>
      </c>
      <c r="H7777" s="786" t="s">
        <v>1573</v>
      </c>
      <c r="J7777" s="786">
        <v>1</v>
      </c>
      <c r="K7777" s="786">
        <v>9.0299999999999994</v>
      </c>
      <c r="L7777" s="786">
        <v>9.0299999999999994</v>
      </c>
      <c r="M7777" s="55" t="s">
        <v>2455</v>
      </c>
      <c r="N7777" s="788" t="s">
        <v>8586</v>
      </c>
    </row>
    <row r="7778" spans="1:14" ht="15">
      <c r="A7778" s="282">
        <v>45992</v>
      </c>
      <c r="B7778" s="55" t="s">
        <v>8623</v>
      </c>
      <c r="C7778" s="784">
        <v>42067</v>
      </c>
      <c r="D7778" s="784" t="s">
        <v>2336</v>
      </c>
      <c r="E7778" s="784">
        <v>75</v>
      </c>
      <c r="F7778" s="784">
        <v>4010</v>
      </c>
      <c r="G7778" s="784" t="s">
        <v>8646</v>
      </c>
      <c r="H7778" s="784" t="s">
        <v>1573</v>
      </c>
      <c r="J7778" s="784">
        <v>1</v>
      </c>
      <c r="K7778" s="784">
        <v>7.29</v>
      </c>
      <c r="L7778" s="784">
        <v>7.29</v>
      </c>
      <c r="M7778" s="55" t="s">
        <v>2455</v>
      </c>
      <c r="N7778" s="788" t="s">
        <v>8586</v>
      </c>
    </row>
    <row r="7779" spans="1:14" ht="15">
      <c r="A7779" s="282">
        <v>45992</v>
      </c>
      <c r="B7779" s="55" t="s">
        <v>8623</v>
      </c>
      <c r="C7779" s="786">
        <v>80039</v>
      </c>
      <c r="D7779" s="786" t="s">
        <v>6345</v>
      </c>
      <c r="E7779" s="786" t="s">
        <v>289</v>
      </c>
      <c r="F7779" s="786">
        <v>4010</v>
      </c>
      <c r="G7779" s="786" t="s">
        <v>8647</v>
      </c>
      <c r="H7779" s="786" t="s">
        <v>1573</v>
      </c>
      <c r="J7779" s="786">
        <v>1</v>
      </c>
      <c r="K7779" s="786">
        <v>9.92</v>
      </c>
      <c r="L7779" s="786">
        <v>9.92</v>
      </c>
      <c r="M7779" s="55" t="s">
        <v>2455</v>
      </c>
      <c r="N7779" s="788" t="s">
        <v>8586</v>
      </c>
    </row>
    <row r="7780" spans="1:14" ht="15">
      <c r="A7780" s="282">
        <v>45992</v>
      </c>
      <c r="B7780" s="55" t="s">
        <v>8623</v>
      </c>
      <c r="C7780" s="784">
        <v>42067</v>
      </c>
      <c r="D7780" s="784" t="s">
        <v>2336</v>
      </c>
      <c r="E7780" s="784">
        <v>130</v>
      </c>
      <c r="F7780" s="784">
        <v>4010</v>
      </c>
      <c r="G7780" s="784" t="s">
        <v>5726</v>
      </c>
      <c r="H7780" s="784" t="s">
        <v>1573</v>
      </c>
      <c r="J7780" s="784">
        <v>1</v>
      </c>
      <c r="K7780" s="784">
        <v>7.32</v>
      </c>
      <c r="L7780" s="784">
        <v>7.32</v>
      </c>
      <c r="M7780" s="55" t="s">
        <v>2455</v>
      </c>
      <c r="N7780" s="788" t="s">
        <v>8586</v>
      </c>
    </row>
    <row r="7781" spans="1:14" ht="15">
      <c r="A7781" s="282">
        <v>45992</v>
      </c>
      <c r="B7781" s="55" t="s">
        <v>8623</v>
      </c>
      <c r="C7781" s="786">
        <v>44403</v>
      </c>
      <c r="D7781" s="786" t="s">
        <v>6115</v>
      </c>
      <c r="E7781" s="786" t="s">
        <v>289</v>
      </c>
      <c r="F7781" s="786">
        <v>4010</v>
      </c>
      <c r="G7781" s="786" t="s">
        <v>8648</v>
      </c>
      <c r="H7781" s="786" t="s">
        <v>1573</v>
      </c>
      <c r="J7781" s="786">
        <v>1</v>
      </c>
      <c r="K7781" s="786">
        <v>9.26</v>
      </c>
      <c r="L7781" s="786">
        <v>9.26</v>
      </c>
      <c r="M7781" s="55" t="s">
        <v>2455</v>
      </c>
      <c r="N7781" s="788" t="s">
        <v>8586</v>
      </c>
    </row>
    <row r="7782" spans="1:14" ht="15">
      <c r="A7782" s="282">
        <v>45992</v>
      </c>
      <c r="B7782" s="55" t="s">
        <v>8623</v>
      </c>
      <c r="C7782" s="784">
        <v>83462</v>
      </c>
      <c r="D7782" s="784" t="s">
        <v>7171</v>
      </c>
      <c r="E7782" s="784" t="s">
        <v>289</v>
      </c>
      <c r="F7782" s="784">
        <v>4010</v>
      </c>
      <c r="G7782" s="784" t="s">
        <v>8649</v>
      </c>
      <c r="H7782" s="784" t="s">
        <v>1573</v>
      </c>
      <c r="J7782" s="784">
        <v>1</v>
      </c>
      <c r="K7782" s="784">
        <v>35.44</v>
      </c>
      <c r="L7782" s="784">
        <v>35.44</v>
      </c>
      <c r="M7782" s="55" t="s">
        <v>2455</v>
      </c>
      <c r="N7782" s="788" t="s">
        <v>8586</v>
      </c>
    </row>
    <row r="7783" spans="1:14" ht="15">
      <c r="A7783" s="282">
        <v>45992</v>
      </c>
      <c r="B7783" s="55" t="s">
        <v>8623</v>
      </c>
      <c r="C7783" s="786">
        <v>66736</v>
      </c>
      <c r="D7783" s="786" t="s">
        <v>8650</v>
      </c>
      <c r="E7783" s="786">
        <v>140</v>
      </c>
      <c r="F7783" s="786">
        <v>4010</v>
      </c>
      <c r="G7783" s="786" t="s">
        <v>8651</v>
      </c>
      <c r="H7783" s="786" t="s">
        <v>1573</v>
      </c>
      <c r="J7783" s="786">
        <v>1</v>
      </c>
      <c r="K7783" s="786">
        <v>13.01</v>
      </c>
      <c r="L7783" s="786">
        <v>13.01</v>
      </c>
      <c r="M7783" s="55" t="s">
        <v>2455</v>
      </c>
      <c r="N7783" s="788" t="s">
        <v>8586</v>
      </c>
    </row>
    <row r="7784" spans="1:14" ht="15">
      <c r="A7784" s="282">
        <v>45992</v>
      </c>
      <c r="B7784" s="55" t="s">
        <v>8623</v>
      </c>
      <c r="C7784" s="784">
        <v>52621</v>
      </c>
      <c r="D7784" s="784" t="s">
        <v>2336</v>
      </c>
      <c r="E7784" s="882">
        <v>45692</v>
      </c>
      <c r="F7784" s="784">
        <v>4010</v>
      </c>
      <c r="G7784" s="784" t="s">
        <v>2789</v>
      </c>
      <c r="H7784" s="784" t="s">
        <v>1573</v>
      </c>
      <c r="J7784" s="784">
        <v>1</v>
      </c>
      <c r="K7784" s="784">
        <v>3.65</v>
      </c>
      <c r="L7784" s="784">
        <v>3.65</v>
      </c>
      <c r="M7784" s="55" t="s">
        <v>2455</v>
      </c>
      <c r="N7784" s="788" t="s">
        <v>8586</v>
      </c>
    </row>
    <row r="7785" spans="1:14" ht="15">
      <c r="A7785" s="282">
        <v>45992</v>
      </c>
      <c r="B7785" s="55" t="s">
        <v>8623</v>
      </c>
      <c r="C7785" s="786">
        <v>37028</v>
      </c>
      <c r="D7785" s="786" t="s">
        <v>5289</v>
      </c>
      <c r="E7785" s="786">
        <v>130</v>
      </c>
      <c r="F7785" s="786">
        <v>4010</v>
      </c>
      <c r="G7785" s="786" t="s">
        <v>2790</v>
      </c>
      <c r="H7785" s="786" t="s">
        <v>1573</v>
      </c>
      <c r="J7785" s="786">
        <v>1</v>
      </c>
      <c r="K7785" s="786">
        <v>7.87</v>
      </c>
      <c r="L7785" s="786">
        <v>7.87</v>
      </c>
      <c r="M7785" s="55" t="s">
        <v>2455</v>
      </c>
      <c r="N7785" s="788" t="s">
        <v>8586</v>
      </c>
    </row>
    <row r="7786" spans="1:14" ht="15">
      <c r="A7786" s="282">
        <v>45992</v>
      </c>
      <c r="B7786" s="55" t="s">
        <v>8623</v>
      </c>
      <c r="C7786" s="784">
        <v>83620</v>
      </c>
      <c r="D7786" s="784" t="s">
        <v>7444</v>
      </c>
      <c r="E7786" s="784" t="s">
        <v>2061</v>
      </c>
      <c r="F7786" s="784">
        <v>4010</v>
      </c>
      <c r="G7786" s="784" t="s">
        <v>8652</v>
      </c>
      <c r="H7786" s="784" t="s">
        <v>1573</v>
      </c>
      <c r="J7786" s="784">
        <v>1</v>
      </c>
      <c r="K7786" s="784">
        <v>18.079999999999998</v>
      </c>
      <c r="L7786" s="784">
        <v>18.079999999999998</v>
      </c>
      <c r="M7786" s="55" t="s">
        <v>2455</v>
      </c>
      <c r="N7786" s="788" t="s">
        <v>8586</v>
      </c>
    </row>
    <row r="7787" spans="1:14" ht="15">
      <c r="A7787" s="282">
        <v>45992</v>
      </c>
      <c r="B7787" s="55" t="s">
        <v>8623</v>
      </c>
      <c r="C7787" s="786">
        <v>80039</v>
      </c>
      <c r="D7787" s="786" t="s">
        <v>6345</v>
      </c>
      <c r="E7787" s="786" t="s">
        <v>2296</v>
      </c>
      <c r="F7787" s="786">
        <v>4010</v>
      </c>
      <c r="G7787" s="786" t="s">
        <v>2791</v>
      </c>
      <c r="H7787" s="786" t="s">
        <v>1573</v>
      </c>
      <c r="J7787" s="786">
        <v>1</v>
      </c>
      <c r="K7787" s="786">
        <v>9.92</v>
      </c>
      <c r="L7787" s="786">
        <v>9.92</v>
      </c>
      <c r="M7787" s="55" t="s">
        <v>2455</v>
      </c>
      <c r="N7787" s="788" t="s">
        <v>8586</v>
      </c>
    </row>
    <row r="7788" spans="1:14" ht="15">
      <c r="A7788" s="282">
        <v>45992</v>
      </c>
      <c r="B7788" s="55" t="s">
        <v>8623</v>
      </c>
      <c r="C7788" s="784">
        <v>81941</v>
      </c>
      <c r="D7788" s="784" t="s">
        <v>2560</v>
      </c>
      <c r="E7788" s="784">
        <v>140</v>
      </c>
      <c r="F7788" s="784">
        <v>4010</v>
      </c>
      <c r="G7788" s="784" t="s">
        <v>8653</v>
      </c>
      <c r="H7788" s="784" t="s">
        <v>1573</v>
      </c>
      <c r="J7788" s="784">
        <v>1</v>
      </c>
      <c r="K7788" s="784">
        <v>12.81</v>
      </c>
      <c r="L7788" s="784">
        <v>12.81</v>
      </c>
      <c r="M7788" s="55" t="s">
        <v>2455</v>
      </c>
      <c r="N7788" s="788" t="s">
        <v>8586</v>
      </c>
    </row>
    <row r="7789" spans="1:14" ht="15">
      <c r="A7789" s="282">
        <v>45992</v>
      </c>
      <c r="B7789" s="55" t="s">
        <v>8654</v>
      </c>
      <c r="C7789" s="784">
        <v>82008</v>
      </c>
      <c r="D7789" s="784" t="s">
        <v>4602</v>
      </c>
      <c r="E7789" s="784">
        <v>140</v>
      </c>
      <c r="F7789" s="784">
        <v>4010</v>
      </c>
      <c r="G7789" s="784" t="s">
        <v>8655</v>
      </c>
      <c r="H7789" s="784" t="s">
        <v>1573</v>
      </c>
      <c r="J7789" s="55">
        <v>-1</v>
      </c>
      <c r="K7789" s="791">
        <v>7.65</v>
      </c>
      <c r="L7789" s="791">
        <v>-7.65</v>
      </c>
      <c r="M7789" s="55" t="s">
        <v>2287</v>
      </c>
    </row>
    <row r="7790" spans="1:14" ht="15">
      <c r="A7790" s="282">
        <v>45992</v>
      </c>
      <c r="B7790" s="55" t="s">
        <v>8654</v>
      </c>
      <c r="C7790" s="786">
        <v>58660</v>
      </c>
      <c r="D7790" s="786">
        <v>1</v>
      </c>
      <c r="E7790" s="786" t="s">
        <v>2061</v>
      </c>
      <c r="F7790" s="786">
        <v>4010</v>
      </c>
      <c r="G7790" s="786" t="s">
        <v>8656</v>
      </c>
      <c r="H7790" s="786" t="s">
        <v>1573</v>
      </c>
      <c r="J7790" s="55">
        <v>-1</v>
      </c>
      <c r="K7790" s="791">
        <v>6.65</v>
      </c>
      <c r="L7790" s="791">
        <v>-6.65</v>
      </c>
      <c r="M7790" s="55" t="s">
        <v>2287</v>
      </c>
    </row>
    <row r="7791" spans="1:14" ht="15">
      <c r="A7791" s="282">
        <v>45992</v>
      </c>
      <c r="B7791" s="55" t="s">
        <v>8654</v>
      </c>
      <c r="C7791" s="784">
        <v>52399</v>
      </c>
      <c r="D7791" s="784" t="s">
        <v>6576</v>
      </c>
      <c r="E7791" s="784" t="s">
        <v>441</v>
      </c>
      <c r="F7791" s="784">
        <v>4010</v>
      </c>
      <c r="G7791" s="784" t="s">
        <v>8657</v>
      </c>
      <c r="H7791" s="784" t="s">
        <v>1573</v>
      </c>
      <c r="J7791" s="55">
        <v>-1</v>
      </c>
      <c r="K7791" s="791">
        <v>5.96</v>
      </c>
      <c r="L7791" s="791">
        <v>-5.96</v>
      </c>
      <c r="M7791" s="55" t="s">
        <v>2287</v>
      </c>
    </row>
    <row r="7792" spans="1:14" ht="15">
      <c r="A7792" s="282">
        <v>45992</v>
      </c>
      <c r="B7792" s="55" t="s">
        <v>8654</v>
      </c>
      <c r="C7792" s="786">
        <v>82718</v>
      </c>
      <c r="D7792" s="786" t="s">
        <v>3230</v>
      </c>
      <c r="E7792" s="786">
        <v>100</v>
      </c>
      <c r="F7792" s="786">
        <v>4010</v>
      </c>
      <c r="G7792" s="786" t="s">
        <v>2944</v>
      </c>
      <c r="H7792" s="786" t="s">
        <v>1573</v>
      </c>
      <c r="J7792" s="55">
        <v>-1</v>
      </c>
      <c r="K7792" s="791">
        <v>12.14</v>
      </c>
      <c r="L7792" s="791">
        <v>-12.14</v>
      </c>
      <c r="M7792" s="55" t="s">
        <v>2287</v>
      </c>
    </row>
    <row r="7793" spans="1:13" ht="15">
      <c r="A7793" s="282">
        <v>45992</v>
      </c>
      <c r="B7793" s="55" t="s">
        <v>8654</v>
      </c>
      <c r="C7793" s="784">
        <v>83281</v>
      </c>
      <c r="D7793" s="784" t="s">
        <v>2290</v>
      </c>
      <c r="E7793" s="784">
        <v>120</v>
      </c>
      <c r="F7793" s="784">
        <v>4010</v>
      </c>
      <c r="G7793" s="784" t="s">
        <v>8658</v>
      </c>
      <c r="H7793" s="784" t="s">
        <v>1573</v>
      </c>
      <c r="J7793" s="55">
        <v>-2</v>
      </c>
      <c r="K7793" s="791">
        <v>4.3899999999999997</v>
      </c>
      <c r="L7793" s="791">
        <v>-8.7799999999999994</v>
      </c>
      <c r="M7793" s="55" t="s">
        <v>2287</v>
      </c>
    </row>
    <row r="7794" spans="1:13" ht="15">
      <c r="A7794" s="282">
        <v>45992</v>
      </c>
      <c r="B7794" s="55" t="s">
        <v>8654</v>
      </c>
      <c r="C7794" s="786">
        <v>82675</v>
      </c>
      <c r="D7794" s="786" t="s">
        <v>2290</v>
      </c>
      <c r="E7794" s="786">
        <v>120</v>
      </c>
      <c r="F7794" s="786">
        <v>4010</v>
      </c>
      <c r="G7794" s="786" t="s">
        <v>8659</v>
      </c>
      <c r="H7794" s="786" t="s">
        <v>1573</v>
      </c>
      <c r="J7794" s="55">
        <v>-1</v>
      </c>
      <c r="K7794" s="791">
        <v>4.24</v>
      </c>
      <c r="L7794" s="791">
        <v>-4.24</v>
      </c>
      <c r="M7794" s="55" t="s">
        <v>2287</v>
      </c>
    </row>
    <row r="7795" spans="1:13" ht="15">
      <c r="A7795" s="282">
        <v>45992</v>
      </c>
      <c r="B7795" s="55" t="s">
        <v>8654</v>
      </c>
      <c r="C7795" s="784">
        <v>59852</v>
      </c>
      <c r="D7795" s="784" t="s">
        <v>3942</v>
      </c>
      <c r="E7795" s="784">
        <v>100</v>
      </c>
      <c r="F7795" s="784">
        <v>4010</v>
      </c>
      <c r="G7795" s="784" t="s">
        <v>6876</v>
      </c>
      <c r="H7795" s="784" t="s">
        <v>1573</v>
      </c>
      <c r="J7795" s="55">
        <v>-1</v>
      </c>
      <c r="K7795" s="791">
        <v>8.5500000000000007</v>
      </c>
      <c r="L7795" s="791">
        <v>-8.5500000000000007</v>
      </c>
      <c r="M7795" s="55" t="s">
        <v>2287</v>
      </c>
    </row>
    <row r="7796" spans="1:13" ht="15">
      <c r="A7796" s="282">
        <v>45992</v>
      </c>
      <c r="B7796" s="55" t="s">
        <v>8654</v>
      </c>
      <c r="C7796" s="786">
        <v>67222</v>
      </c>
      <c r="D7796" s="786" t="s">
        <v>2577</v>
      </c>
      <c r="E7796" s="786" t="s">
        <v>6606</v>
      </c>
      <c r="F7796" s="786">
        <v>4010</v>
      </c>
      <c r="G7796" s="786" t="s">
        <v>8660</v>
      </c>
      <c r="H7796" s="786" t="s">
        <v>1573</v>
      </c>
      <c r="J7796" s="55">
        <v>-1</v>
      </c>
      <c r="K7796" s="791">
        <v>19.399999999999999</v>
      </c>
      <c r="L7796" s="791">
        <v>-19.399999999999999</v>
      </c>
      <c r="M7796" s="55" t="s">
        <v>2287</v>
      </c>
    </row>
    <row r="7797" spans="1:13" ht="15">
      <c r="A7797" s="282">
        <v>45992</v>
      </c>
      <c r="B7797" s="55" t="s">
        <v>8654</v>
      </c>
      <c r="C7797" s="784">
        <v>83588</v>
      </c>
      <c r="D7797" s="784" t="s">
        <v>7238</v>
      </c>
      <c r="E7797" s="784">
        <v>85</v>
      </c>
      <c r="F7797" s="784">
        <v>4010</v>
      </c>
      <c r="G7797" s="784" t="s">
        <v>8661</v>
      </c>
      <c r="H7797" s="784" t="s">
        <v>1573</v>
      </c>
      <c r="J7797" s="55">
        <v>-1</v>
      </c>
      <c r="K7797" s="791">
        <v>7.46</v>
      </c>
      <c r="L7797" s="791">
        <v>-7.46</v>
      </c>
      <c r="M7797" s="55" t="s">
        <v>2287</v>
      </c>
    </row>
    <row r="7798" spans="1:13" ht="15">
      <c r="A7798" s="282">
        <v>45992</v>
      </c>
      <c r="B7798" s="55" t="s">
        <v>8662</v>
      </c>
      <c r="C7798" s="784">
        <v>58660</v>
      </c>
      <c r="D7798" s="784" t="s">
        <v>5602</v>
      </c>
      <c r="E7798" s="784" t="s">
        <v>2061</v>
      </c>
      <c r="F7798" s="784">
        <v>4010</v>
      </c>
      <c r="G7798" s="784" t="s">
        <v>7796</v>
      </c>
      <c r="H7798" s="784" t="s">
        <v>1573</v>
      </c>
      <c r="J7798" s="55">
        <v>-1</v>
      </c>
      <c r="K7798" s="791">
        <v>8.24</v>
      </c>
      <c r="L7798" s="791">
        <v>-8.24</v>
      </c>
      <c r="M7798" s="55" t="s">
        <v>2864</v>
      </c>
    </row>
    <row r="7799" spans="1:13" ht="15">
      <c r="A7799" s="282">
        <v>45992</v>
      </c>
      <c r="B7799" s="55" t="s">
        <v>8662</v>
      </c>
      <c r="C7799" s="786">
        <v>58660</v>
      </c>
      <c r="D7799" s="786" t="s">
        <v>4038</v>
      </c>
      <c r="E7799" s="786" t="s">
        <v>289</v>
      </c>
      <c r="F7799" s="786">
        <v>4010</v>
      </c>
      <c r="G7799" s="786" t="s">
        <v>8603</v>
      </c>
      <c r="H7799" s="786" t="s">
        <v>1573</v>
      </c>
      <c r="J7799" s="55">
        <v>-1</v>
      </c>
      <c r="K7799" s="791">
        <v>8.24</v>
      </c>
      <c r="L7799" s="791">
        <v>-8.24</v>
      </c>
      <c r="M7799" s="55" t="s">
        <v>2864</v>
      </c>
    </row>
    <row r="7800" spans="1:13" ht="15">
      <c r="A7800" s="282">
        <v>45992</v>
      </c>
      <c r="B7800" s="55" t="s">
        <v>8663</v>
      </c>
      <c r="C7800" s="784">
        <v>83403</v>
      </c>
      <c r="D7800" s="784" t="s">
        <v>5112</v>
      </c>
      <c r="E7800" s="784">
        <v>80</v>
      </c>
      <c r="F7800" s="784">
        <v>4010</v>
      </c>
      <c r="G7800" s="784" t="s">
        <v>5376</v>
      </c>
      <c r="H7800" s="784" t="s">
        <v>1573</v>
      </c>
      <c r="J7800" s="55">
        <v>-1</v>
      </c>
      <c r="K7800" s="791">
        <v>7.52</v>
      </c>
      <c r="L7800" s="791">
        <v>-7.52</v>
      </c>
      <c r="M7800" s="55" t="s">
        <v>2967</v>
      </c>
    </row>
    <row r="7801" spans="1:13" ht="15">
      <c r="A7801" s="282">
        <v>45992</v>
      </c>
      <c r="B7801" s="55" t="s">
        <v>8663</v>
      </c>
      <c r="C7801" s="786">
        <v>82368</v>
      </c>
      <c r="D7801" s="786" t="s">
        <v>2710</v>
      </c>
      <c r="E7801" s="786">
        <v>120</v>
      </c>
      <c r="F7801" s="786">
        <v>4010</v>
      </c>
      <c r="G7801" s="786" t="s">
        <v>8664</v>
      </c>
      <c r="H7801" s="786" t="s">
        <v>1573</v>
      </c>
      <c r="J7801" s="55">
        <v>-1</v>
      </c>
      <c r="K7801" s="791">
        <v>10.92</v>
      </c>
      <c r="L7801" s="791">
        <v>-10.92</v>
      </c>
      <c r="M7801" s="55" t="s">
        <v>2967</v>
      </c>
    </row>
    <row r="7802" spans="1:13" ht="15">
      <c r="A7802" s="282">
        <v>45992</v>
      </c>
      <c r="B7802" s="55" t="s">
        <v>8663</v>
      </c>
      <c r="C7802" s="784">
        <v>67515</v>
      </c>
      <c r="D7802" s="784" t="s">
        <v>7307</v>
      </c>
      <c r="E7802" s="784" t="s">
        <v>2296</v>
      </c>
      <c r="F7802" s="784">
        <v>4010</v>
      </c>
      <c r="G7802" s="784" t="s">
        <v>8665</v>
      </c>
      <c r="H7802" s="784" t="s">
        <v>1573</v>
      </c>
      <c r="J7802" s="55">
        <v>-1</v>
      </c>
      <c r="K7802" s="791">
        <v>8.52</v>
      </c>
      <c r="L7802" s="791">
        <v>-8.52</v>
      </c>
      <c r="M7802" s="55" t="s">
        <v>2967</v>
      </c>
    </row>
    <row r="7803" spans="1:13" ht="15">
      <c r="A7803" s="282">
        <v>45992</v>
      </c>
      <c r="B7803" s="55" t="s">
        <v>8666</v>
      </c>
      <c r="C7803" s="784">
        <v>81575</v>
      </c>
      <c r="D7803" s="784" t="s">
        <v>2560</v>
      </c>
      <c r="E7803" s="784">
        <v>90</v>
      </c>
      <c r="F7803" s="784">
        <v>4010</v>
      </c>
      <c r="G7803" s="784" t="s">
        <v>8667</v>
      </c>
      <c r="H7803" s="784" t="s">
        <v>1573</v>
      </c>
      <c r="I7803" s="797">
        <v>51</v>
      </c>
      <c r="J7803" s="784">
        <v>51</v>
      </c>
      <c r="K7803" s="784">
        <v>6.64</v>
      </c>
      <c r="L7803" s="793">
        <v>338.64</v>
      </c>
      <c r="M7803" s="55" t="s">
        <v>2547</v>
      </c>
    </row>
    <row r="7804" spans="1:13" ht="15">
      <c r="A7804" s="282">
        <v>45992</v>
      </c>
      <c r="B7804" s="55" t="s">
        <v>8666</v>
      </c>
      <c r="C7804" s="786">
        <v>45358</v>
      </c>
      <c r="D7804" s="786" t="s">
        <v>2729</v>
      </c>
      <c r="E7804" s="786">
        <v>140</v>
      </c>
      <c r="F7804" s="786">
        <v>4010</v>
      </c>
      <c r="G7804" s="786" t="s">
        <v>8668</v>
      </c>
      <c r="H7804" s="786" t="s">
        <v>1573</v>
      </c>
      <c r="I7804" s="798">
        <v>-45</v>
      </c>
      <c r="J7804" s="786">
        <v>-45</v>
      </c>
      <c r="K7804" s="786">
        <v>8.27</v>
      </c>
      <c r="L7804" s="796">
        <v>-372.15</v>
      </c>
      <c r="M7804" s="55" t="s">
        <v>2547</v>
      </c>
    </row>
    <row r="7805" spans="1:13" ht="15">
      <c r="A7805" s="282">
        <v>45992</v>
      </c>
      <c r="B7805" s="55" t="s">
        <v>8669</v>
      </c>
      <c r="C7805" s="784">
        <v>83403</v>
      </c>
      <c r="D7805" s="784" t="s">
        <v>6432</v>
      </c>
      <c r="E7805" s="784">
        <v>70</v>
      </c>
      <c r="F7805" s="784">
        <v>4010</v>
      </c>
      <c r="G7805" s="784" t="s">
        <v>7895</v>
      </c>
      <c r="H7805" s="784" t="s">
        <v>1573</v>
      </c>
      <c r="I7805" s="797">
        <v>2</v>
      </c>
      <c r="J7805" s="784">
        <v>2</v>
      </c>
      <c r="K7805" s="784">
        <v>7.25</v>
      </c>
      <c r="L7805" s="793">
        <v>14.5</v>
      </c>
      <c r="M7805" s="55" t="s">
        <v>2455</v>
      </c>
    </row>
    <row r="7806" spans="1:13" ht="15">
      <c r="A7806" s="282">
        <v>45992</v>
      </c>
      <c r="B7806" s="55" t="s">
        <v>8669</v>
      </c>
      <c r="C7806" s="786">
        <v>58663</v>
      </c>
      <c r="D7806" s="786" t="s">
        <v>4526</v>
      </c>
      <c r="E7806" s="786" t="s">
        <v>441</v>
      </c>
      <c r="F7806" s="786">
        <v>4010</v>
      </c>
      <c r="G7806" s="786" t="s">
        <v>7896</v>
      </c>
      <c r="H7806" s="786" t="s">
        <v>1573</v>
      </c>
      <c r="I7806" s="798">
        <v>1</v>
      </c>
      <c r="J7806" s="786">
        <v>1</v>
      </c>
      <c r="K7806" s="786">
        <v>7.36</v>
      </c>
      <c r="L7806" s="796">
        <v>7.36</v>
      </c>
      <c r="M7806" s="55" t="s">
        <v>2455</v>
      </c>
    </row>
    <row r="7807" spans="1:13" ht="15">
      <c r="A7807" s="282">
        <v>45992</v>
      </c>
      <c r="B7807" s="55" t="s">
        <v>8669</v>
      </c>
      <c r="C7807" s="784">
        <v>82775</v>
      </c>
      <c r="D7807" s="784" t="s">
        <v>2290</v>
      </c>
      <c r="E7807" s="784">
        <v>130</v>
      </c>
      <c r="F7807" s="784">
        <v>4010</v>
      </c>
      <c r="G7807" s="784" t="s">
        <v>7897</v>
      </c>
      <c r="H7807" s="784" t="s">
        <v>1573</v>
      </c>
      <c r="I7807" s="797">
        <v>1</v>
      </c>
      <c r="J7807" s="784">
        <v>1</v>
      </c>
      <c r="K7807" s="784">
        <v>5.36</v>
      </c>
      <c r="L7807" s="793">
        <v>5.36</v>
      </c>
      <c r="M7807" s="55" t="s">
        <v>2455</v>
      </c>
    </row>
    <row r="7808" spans="1:13" ht="15">
      <c r="A7808" s="282">
        <v>45992</v>
      </c>
      <c r="B7808" s="55" t="s">
        <v>8669</v>
      </c>
      <c r="C7808" s="786">
        <v>67263</v>
      </c>
      <c r="D7808" s="786" t="s">
        <v>2708</v>
      </c>
      <c r="E7808" s="786" t="s">
        <v>2520</v>
      </c>
      <c r="F7808" s="786">
        <v>4010</v>
      </c>
      <c r="G7808" s="786" t="s">
        <v>7879</v>
      </c>
      <c r="H7808" s="786" t="s">
        <v>1573</v>
      </c>
      <c r="I7808" s="798">
        <v>1</v>
      </c>
      <c r="J7808" s="786">
        <v>1</v>
      </c>
      <c r="K7808" s="786">
        <v>5.36</v>
      </c>
      <c r="L7808" s="796">
        <v>5.36</v>
      </c>
      <c r="M7808" s="55" t="s">
        <v>2455</v>
      </c>
    </row>
    <row r="7809" spans="1:14" ht="15">
      <c r="A7809" s="282">
        <v>45992</v>
      </c>
      <c r="B7809" s="55" t="s">
        <v>8669</v>
      </c>
      <c r="C7809" s="784">
        <v>83624</v>
      </c>
      <c r="D7809" s="784" t="s">
        <v>2336</v>
      </c>
      <c r="E7809" s="784">
        <v>60</v>
      </c>
      <c r="F7809" s="784">
        <v>4010</v>
      </c>
      <c r="G7809" s="784" t="s">
        <v>7880</v>
      </c>
      <c r="H7809" s="784" t="s">
        <v>1573</v>
      </c>
      <c r="I7809" s="797">
        <v>1</v>
      </c>
      <c r="J7809" s="784">
        <v>1</v>
      </c>
      <c r="K7809" s="784">
        <v>5.91</v>
      </c>
      <c r="L7809" s="793">
        <v>5.91</v>
      </c>
      <c r="M7809" s="55" t="s">
        <v>2455</v>
      </c>
    </row>
    <row r="7810" spans="1:14" ht="15">
      <c r="A7810" s="282">
        <v>45992</v>
      </c>
      <c r="B7810" s="55" t="s">
        <v>8669</v>
      </c>
      <c r="C7810" s="786">
        <v>82104</v>
      </c>
      <c r="D7810" s="786" t="s">
        <v>3441</v>
      </c>
      <c r="E7810" s="786" t="s">
        <v>2230</v>
      </c>
      <c r="F7810" s="786">
        <v>4010</v>
      </c>
      <c r="G7810" s="786" t="s">
        <v>7881</v>
      </c>
      <c r="H7810" s="786" t="s">
        <v>1573</v>
      </c>
      <c r="I7810" s="798">
        <v>1</v>
      </c>
      <c r="J7810" s="786">
        <v>1</v>
      </c>
      <c r="K7810" s="786">
        <v>14.71</v>
      </c>
      <c r="L7810" s="796">
        <v>14.71</v>
      </c>
      <c r="M7810" s="55" t="s">
        <v>2455</v>
      </c>
    </row>
    <row r="7811" spans="1:14" ht="15">
      <c r="A7811" s="282">
        <v>45992</v>
      </c>
      <c r="B7811" s="55" t="s">
        <v>8669</v>
      </c>
      <c r="C7811" s="784">
        <v>83643</v>
      </c>
      <c r="D7811" s="784" t="s">
        <v>2653</v>
      </c>
      <c r="E7811" s="784" t="s">
        <v>289</v>
      </c>
      <c r="F7811" s="784">
        <v>4010</v>
      </c>
      <c r="G7811" s="784" t="s">
        <v>7882</v>
      </c>
      <c r="H7811" s="784" t="s">
        <v>1573</v>
      </c>
      <c r="I7811" s="797">
        <v>1</v>
      </c>
      <c r="J7811" s="784">
        <v>1</v>
      </c>
      <c r="K7811" s="784">
        <v>23.05</v>
      </c>
      <c r="L7811" s="793">
        <v>23.05</v>
      </c>
      <c r="M7811" s="55" t="s">
        <v>2455</v>
      </c>
    </row>
    <row r="7812" spans="1:14" ht="15">
      <c r="A7812" s="282">
        <v>45992</v>
      </c>
      <c r="B7812" s="55" t="s">
        <v>8669</v>
      </c>
      <c r="C7812" s="786">
        <v>83588</v>
      </c>
      <c r="D7812" s="786" t="s">
        <v>6802</v>
      </c>
      <c r="E7812" s="786">
        <v>140</v>
      </c>
      <c r="F7812" s="786">
        <v>4010</v>
      </c>
      <c r="G7812" s="786" t="s">
        <v>7884</v>
      </c>
      <c r="H7812" s="786" t="s">
        <v>1573</v>
      </c>
      <c r="I7812" s="798">
        <v>1</v>
      </c>
      <c r="J7812" s="786">
        <v>1</v>
      </c>
      <c r="K7812" s="786">
        <v>7.65</v>
      </c>
      <c r="L7812" s="796">
        <v>7.65</v>
      </c>
      <c r="M7812" s="55" t="s">
        <v>2455</v>
      </c>
    </row>
    <row r="7813" spans="1:14" ht="15">
      <c r="A7813" s="282">
        <v>45992</v>
      </c>
      <c r="B7813" s="55" t="s">
        <v>8669</v>
      </c>
      <c r="C7813" s="784">
        <v>83553</v>
      </c>
      <c r="D7813" s="784" t="s">
        <v>6928</v>
      </c>
      <c r="E7813" s="784" t="s">
        <v>3950</v>
      </c>
      <c r="F7813" s="784">
        <v>4010</v>
      </c>
      <c r="G7813" s="784" t="s">
        <v>7885</v>
      </c>
      <c r="H7813" s="784" t="s">
        <v>1573</v>
      </c>
      <c r="I7813" s="797">
        <v>1</v>
      </c>
      <c r="J7813" s="784">
        <v>1</v>
      </c>
      <c r="K7813" s="784">
        <v>12.44</v>
      </c>
      <c r="L7813" s="793">
        <v>12.44</v>
      </c>
      <c r="M7813" s="55" t="s">
        <v>2455</v>
      </c>
    </row>
    <row r="7814" spans="1:14" ht="15">
      <c r="A7814" s="282">
        <v>45992</v>
      </c>
      <c r="B7814" s="55" t="s">
        <v>8669</v>
      </c>
      <c r="C7814" s="786">
        <v>83348</v>
      </c>
      <c r="D7814" s="786" t="s">
        <v>6925</v>
      </c>
      <c r="E7814" s="786">
        <v>80</v>
      </c>
      <c r="F7814" s="786">
        <v>4010</v>
      </c>
      <c r="G7814" s="786" t="s">
        <v>7886</v>
      </c>
      <c r="H7814" s="786" t="s">
        <v>1573</v>
      </c>
      <c r="I7814" s="798">
        <v>1</v>
      </c>
      <c r="J7814" s="786">
        <v>1</v>
      </c>
      <c r="K7814" s="786">
        <v>10.130000000000001</v>
      </c>
      <c r="L7814" s="796">
        <v>10.130000000000001</v>
      </c>
      <c r="M7814" s="55" t="s">
        <v>2455</v>
      </c>
    </row>
    <row r="7815" spans="1:14" ht="15">
      <c r="A7815" s="282">
        <v>45992</v>
      </c>
      <c r="B7815" s="55" t="s">
        <v>8669</v>
      </c>
      <c r="C7815" s="784">
        <v>83567</v>
      </c>
      <c r="D7815" s="784" t="s">
        <v>7166</v>
      </c>
      <c r="E7815" s="784">
        <v>160</v>
      </c>
      <c r="F7815" s="784">
        <v>4010</v>
      </c>
      <c r="G7815" s="784" t="s">
        <v>6754</v>
      </c>
      <c r="H7815" s="784" t="s">
        <v>1573</v>
      </c>
      <c r="I7815" s="797">
        <v>2</v>
      </c>
      <c r="J7815" s="784">
        <v>2</v>
      </c>
      <c r="K7815" s="784">
        <v>6.86</v>
      </c>
      <c r="L7815" s="793">
        <v>13.72</v>
      </c>
      <c r="M7815" s="55" t="s">
        <v>2455</v>
      </c>
    </row>
    <row r="7816" spans="1:14" ht="15">
      <c r="A7816" s="282">
        <v>45992</v>
      </c>
      <c r="B7816" s="55" t="s">
        <v>8669</v>
      </c>
      <c r="C7816" s="786">
        <v>80039</v>
      </c>
      <c r="D7816" s="786" t="s">
        <v>2382</v>
      </c>
      <c r="E7816" s="786" t="s">
        <v>441</v>
      </c>
      <c r="F7816" s="786">
        <v>4010</v>
      </c>
      <c r="G7816" s="786" t="s">
        <v>6757</v>
      </c>
      <c r="H7816" s="786" t="s">
        <v>1573</v>
      </c>
      <c r="I7816" s="798">
        <v>2</v>
      </c>
      <c r="J7816" s="786">
        <v>2</v>
      </c>
      <c r="K7816" s="786">
        <v>8.82</v>
      </c>
      <c r="L7816" s="796">
        <v>17.64</v>
      </c>
      <c r="M7816" s="55" t="s">
        <v>2455</v>
      </c>
    </row>
    <row r="7817" spans="1:14" ht="15">
      <c r="A7817" s="282">
        <v>45992</v>
      </c>
      <c r="B7817" s="55" t="s">
        <v>8669</v>
      </c>
      <c r="C7817" s="784">
        <v>83729</v>
      </c>
      <c r="D7817" s="784" t="s">
        <v>7384</v>
      </c>
      <c r="E7817" s="784">
        <v>100</v>
      </c>
      <c r="F7817" s="784">
        <v>4010</v>
      </c>
      <c r="G7817" s="784" t="s">
        <v>6758</v>
      </c>
      <c r="H7817" s="784" t="s">
        <v>1573</v>
      </c>
      <c r="I7817" s="797">
        <v>2</v>
      </c>
      <c r="J7817" s="784">
        <v>2</v>
      </c>
      <c r="K7817" s="784">
        <v>4.92</v>
      </c>
      <c r="L7817" s="793">
        <v>9.84</v>
      </c>
      <c r="M7817" s="55" t="s">
        <v>2455</v>
      </c>
    </row>
    <row r="7818" spans="1:14" ht="15">
      <c r="A7818" s="282">
        <v>45992</v>
      </c>
      <c r="B7818" s="55" t="s">
        <v>8669</v>
      </c>
      <c r="C7818" s="786">
        <v>83637</v>
      </c>
      <c r="D7818" s="786" t="s">
        <v>6086</v>
      </c>
      <c r="E7818" s="786" t="s">
        <v>2061</v>
      </c>
      <c r="F7818" s="786">
        <v>4010</v>
      </c>
      <c r="G7818" s="786" t="s">
        <v>6759</v>
      </c>
      <c r="H7818" s="786" t="s">
        <v>1573</v>
      </c>
      <c r="I7818" s="798">
        <v>2</v>
      </c>
      <c r="J7818" s="786">
        <v>2</v>
      </c>
      <c r="K7818" s="786">
        <v>16.68</v>
      </c>
      <c r="L7818" s="796">
        <v>33.36</v>
      </c>
      <c r="M7818" s="55" t="s">
        <v>2455</v>
      </c>
    </row>
    <row r="7819" spans="1:14" ht="15">
      <c r="A7819" s="282">
        <v>45992</v>
      </c>
      <c r="B7819" s="55" t="s">
        <v>8669</v>
      </c>
      <c r="C7819" s="784">
        <v>83577</v>
      </c>
      <c r="D7819" s="784" t="s">
        <v>7741</v>
      </c>
      <c r="E7819" s="784" t="s">
        <v>441</v>
      </c>
      <c r="F7819" s="784">
        <v>4010</v>
      </c>
      <c r="G7819" s="784" t="s">
        <v>6760</v>
      </c>
      <c r="H7819" s="784" t="s">
        <v>1573</v>
      </c>
      <c r="I7819" s="797">
        <v>2</v>
      </c>
      <c r="J7819" s="784">
        <v>2</v>
      </c>
      <c r="K7819" s="784">
        <v>22.53</v>
      </c>
      <c r="L7819" s="793">
        <v>45.06</v>
      </c>
      <c r="M7819" s="55" t="s">
        <v>2455</v>
      </c>
    </row>
    <row r="7820" spans="1:14" ht="15">
      <c r="A7820" s="282">
        <v>45992</v>
      </c>
      <c r="B7820" s="55" t="s">
        <v>8669</v>
      </c>
      <c r="C7820" s="786">
        <v>83741</v>
      </c>
      <c r="D7820" s="786">
        <v>15</v>
      </c>
      <c r="E7820" s="786">
        <v>140</v>
      </c>
      <c r="F7820" s="786">
        <v>4010</v>
      </c>
      <c r="G7820" s="786" t="s">
        <v>6762</v>
      </c>
      <c r="H7820" s="786" t="s">
        <v>1573</v>
      </c>
      <c r="I7820" s="798">
        <v>2</v>
      </c>
      <c r="J7820" s="786">
        <v>2</v>
      </c>
      <c r="K7820" s="786">
        <v>20.350000000000001</v>
      </c>
      <c r="L7820" s="796">
        <v>40.700000000000003</v>
      </c>
      <c r="M7820" s="55" t="s">
        <v>2455</v>
      </c>
    </row>
    <row r="7821" spans="1:14" ht="15">
      <c r="A7821" s="282">
        <v>45992</v>
      </c>
      <c r="B7821" s="55" t="s">
        <v>8669</v>
      </c>
      <c r="C7821" s="784">
        <v>83641</v>
      </c>
      <c r="D7821" s="784" t="s">
        <v>6086</v>
      </c>
      <c r="E7821" s="784" t="s">
        <v>2230</v>
      </c>
      <c r="F7821" s="784">
        <v>4010</v>
      </c>
      <c r="G7821" s="784" t="s">
        <v>7877</v>
      </c>
      <c r="H7821" s="784" t="s">
        <v>1573</v>
      </c>
      <c r="I7821" s="797">
        <v>1</v>
      </c>
      <c r="J7821" s="784">
        <v>1</v>
      </c>
      <c r="K7821" s="784">
        <v>12.22</v>
      </c>
      <c r="L7821" s="793">
        <v>12.22</v>
      </c>
      <c r="M7821" s="55" t="s">
        <v>2455</v>
      </c>
    </row>
    <row r="7822" spans="1:14" ht="15">
      <c r="A7822" s="282">
        <v>45992</v>
      </c>
      <c r="B7822" s="55" t="s">
        <v>8669</v>
      </c>
      <c r="C7822" s="786">
        <v>83644</v>
      </c>
      <c r="D7822" s="786" t="s">
        <v>7379</v>
      </c>
      <c r="E7822" s="786" t="s">
        <v>2061</v>
      </c>
      <c r="F7822" s="786">
        <v>4010</v>
      </c>
      <c r="G7822" s="786" t="s">
        <v>8413</v>
      </c>
      <c r="H7822" s="786" t="s">
        <v>1573</v>
      </c>
      <c r="I7822" s="798">
        <v>1</v>
      </c>
      <c r="J7822" s="786">
        <v>1</v>
      </c>
      <c r="K7822" s="786">
        <v>26.87</v>
      </c>
      <c r="L7822" s="796">
        <v>26.87</v>
      </c>
      <c r="M7822" s="55" t="s">
        <v>2455</v>
      </c>
    </row>
    <row r="7823" spans="1:14" ht="24.75">
      <c r="A7823" s="783">
        <v>45993</v>
      </c>
      <c r="B7823" s="784" t="s">
        <v>8670</v>
      </c>
      <c r="C7823" s="784">
        <v>45358</v>
      </c>
      <c r="D7823" s="784" t="s">
        <v>2729</v>
      </c>
      <c r="E7823" s="784">
        <v>140</v>
      </c>
      <c r="F7823" s="784">
        <v>4010</v>
      </c>
      <c r="G7823" s="784" t="s">
        <v>2501</v>
      </c>
      <c r="H7823" s="784" t="s">
        <v>2508</v>
      </c>
      <c r="I7823" s="797">
        <v>8281303005584240</v>
      </c>
      <c r="J7823" s="784">
        <v>-19</v>
      </c>
      <c r="K7823" s="784">
        <v>8.27</v>
      </c>
      <c r="L7823" s="793">
        <v>-157.13</v>
      </c>
      <c r="M7823" s="55" t="s">
        <v>2618</v>
      </c>
      <c r="N7823" s="788" t="s">
        <v>8671</v>
      </c>
    </row>
    <row r="7824" spans="1:14" ht="15">
      <c r="A7824" s="282">
        <v>45993</v>
      </c>
      <c r="B7824" s="55" t="s">
        <v>8672</v>
      </c>
      <c r="C7824" s="784">
        <v>83170</v>
      </c>
      <c r="D7824" s="784" t="s">
        <v>4796</v>
      </c>
      <c r="E7824" s="784">
        <v>110</v>
      </c>
      <c r="F7824" s="784">
        <v>4010</v>
      </c>
      <c r="G7824" s="784" t="s">
        <v>8673</v>
      </c>
      <c r="H7824" s="784" t="s">
        <v>1573</v>
      </c>
      <c r="J7824" s="784">
        <v>1</v>
      </c>
      <c r="K7824" s="784">
        <v>8.24</v>
      </c>
      <c r="L7824" s="784">
        <v>8.24</v>
      </c>
      <c r="M7824" s="55" t="s">
        <v>2455</v>
      </c>
    </row>
    <row r="7825" spans="1:13" ht="15">
      <c r="A7825" s="282">
        <v>45993</v>
      </c>
      <c r="B7825" s="55" t="s">
        <v>8672</v>
      </c>
      <c r="C7825" s="786">
        <v>83878</v>
      </c>
      <c r="D7825" s="786" t="s">
        <v>2408</v>
      </c>
      <c r="E7825" s="786" t="s">
        <v>2300</v>
      </c>
      <c r="F7825" s="786">
        <v>4010</v>
      </c>
      <c r="G7825" s="786" t="s">
        <v>8674</v>
      </c>
      <c r="H7825" s="786" t="s">
        <v>1573</v>
      </c>
      <c r="J7825" s="786">
        <v>1</v>
      </c>
      <c r="K7825" s="786">
        <v>8.6999999999999993</v>
      </c>
      <c r="L7825" s="786">
        <v>8.6999999999999993</v>
      </c>
      <c r="M7825" s="55" t="s">
        <v>2455</v>
      </c>
    </row>
    <row r="7826" spans="1:13" ht="15">
      <c r="A7826" s="282">
        <v>45993</v>
      </c>
      <c r="B7826" s="55" t="s">
        <v>8672</v>
      </c>
      <c r="C7826" s="784">
        <v>82816</v>
      </c>
      <c r="D7826" s="784" t="s">
        <v>3114</v>
      </c>
      <c r="E7826" s="784">
        <v>110</v>
      </c>
      <c r="F7826" s="784">
        <v>4010</v>
      </c>
      <c r="G7826" s="784" t="s">
        <v>8675</v>
      </c>
      <c r="H7826" s="784" t="s">
        <v>1573</v>
      </c>
      <c r="J7826" s="784">
        <v>1</v>
      </c>
      <c r="K7826" s="784">
        <v>11.08</v>
      </c>
      <c r="L7826" s="784">
        <v>11.08</v>
      </c>
      <c r="M7826" s="55" t="s">
        <v>2455</v>
      </c>
    </row>
    <row r="7827" spans="1:13" ht="15">
      <c r="A7827" s="282">
        <v>45993</v>
      </c>
      <c r="B7827" s="55" t="s">
        <v>8672</v>
      </c>
      <c r="C7827" s="786">
        <v>68125</v>
      </c>
      <c r="D7827" s="786" t="s">
        <v>5454</v>
      </c>
      <c r="E7827" s="786">
        <v>110</v>
      </c>
      <c r="F7827" s="786">
        <v>4010</v>
      </c>
      <c r="G7827" s="786" t="s">
        <v>8676</v>
      </c>
      <c r="H7827" s="786" t="s">
        <v>1573</v>
      </c>
      <c r="J7827" s="786">
        <v>1</v>
      </c>
      <c r="K7827" s="786">
        <v>8.06</v>
      </c>
      <c r="L7827" s="786">
        <v>8.06</v>
      </c>
      <c r="M7827" s="55" t="s">
        <v>2455</v>
      </c>
    </row>
    <row r="7828" spans="1:13" ht="15">
      <c r="A7828" s="282">
        <v>45993</v>
      </c>
      <c r="B7828" s="55" t="s">
        <v>8672</v>
      </c>
      <c r="C7828" s="784">
        <v>80039</v>
      </c>
      <c r="D7828" s="784" t="s">
        <v>6746</v>
      </c>
      <c r="E7828" s="784" t="s">
        <v>2300</v>
      </c>
      <c r="F7828" s="784">
        <v>4010</v>
      </c>
      <c r="G7828" s="784" t="s">
        <v>7987</v>
      </c>
      <c r="H7828" s="784" t="s">
        <v>1573</v>
      </c>
      <c r="J7828" s="784">
        <v>1</v>
      </c>
      <c r="K7828" s="784">
        <v>8.82</v>
      </c>
      <c r="L7828" s="784">
        <v>8.82</v>
      </c>
      <c r="M7828" s="55" t="s">
        <v>2455</v>
      </c>
    </row>
    <row r="7829" spans="1:13" ht="15">
      <c r="A7829" s="282">
        <v>45993</v>
      </c>
      <c r="B7829" s="55" t="s">
        <v>8672</v>
      </c>
      <c r="C7829" s="786">
        <v>68010</v>
      </c>
      <c r="D7829" s="786" t="s">
        <v>2363</v>
      </c>
      <c r="E7829" s="786">
        <v>110</v>
      </c>
      <c r="F7829" s="786">
        <v>4010</v>
      </c>
      <c r="G7829" s="786" t="s">
        <v>5208</v>
      </c>
      <c r="H7829" s="786" t="s">
        <v>1573</v>
      </c>
      <c r="J7829" s="786">
        <v>1</v>
      </c>
      <c r="K7829" s="786">
        <v>6.72</v>
      </c>
      <c r="L7829" s="786">
        <v>6.72</v>
      </c>
      <c r="M7829" s="55" t="s">
        <v>2455</v>
      </c>
    </row>
    <row r="7830" spans="1:13" ht="15">
      <c r="A7830" s="282">
        <v>45993</v>
      </c>
      <c r="B7830" s="55" t="s">
        <v>8672</v>
      </c>
      <c r="C7830" s="784">
        <v>83635</v>
      </c>
      <c r="D7830" s="784" t="s">
        <v>6862</v>
      </c>
      <c r="E7830" s="784">
        <v>80</v>
      </c>
      <c r="F7830" s="784">
        <v>4010</v>
      </c>
      <c r="G7830" s="784" t="s">
        <v>8677</v>
      </c>
      <c r="H7830" s="784" t="s">
        <v>1573</v>
      </c>
      <c r="J7830" s="784">
        <v>1</v>
      </c>
      <c r="K7830" s="784">
        <v>9.58</v>
      </c>
      <c r="L7830" s="784">
        <v>9.58</v>
      </c>
      <c r="M7830" s="55" t="s">
        <v>2455</v>
      </c>
    </row>
    <row r="7831" spans="1:13" ht="15">
      <c r="A7831" s="282">
        <v>45993</v>
      </c>
      <c r="B7831" s="55" t="s">
        <v>8672</v>
      </c>
      <c r="C7831" s="786">
        <v>44403</v>
      </c>
      <c r="D7831" s="786" t="s">
        <v>2242</v>
      </c>
      <c r="E7831" s="786" t="s">
        <v>2296</v>
      </c>
      <c r="F7831" s="786">
        <v>4010</v>
      </c>
      <c r="G7831" s="786" t="s">
        <v>2901</v>
      </c>
      <c r="H7831" s="786" t="s">
        <v>1573</v>
      </c>
      <c r="J7831" s="786">
        <v>1</v>
      </c>
      <c r="K7831" s="786">
        <v>8.69</v>
      </c>
      <c r="L7831" s="786">
        <v>8.69</v>
      </c>
      <c r="M7831" s="55" t="s">
        <v>2455</v>
      </c>
    </row>
    <row r="7832" spans="1:13" ht="15">
      <c r="A7832" s="282">
        <v>45993</v>
      </c>
      <c r="B7832" s="55" t="s">
        <v>8672</v>
      </c>
      <c r="C7832" s="784">
        <v>83578</v>
      </c>
      <c r="D7832" s="784" t="s">
        <v>7741</v>
      </c>
      <c r="E7832" s="784">
        <v>85</v>
      </c>
      <c r="F7832" s="784">
        <v>4010</v>
      </c>
      <c r="G7832" s="784" t="s">
        <v>8678</v>
      </c>
      <c r="H7832" s="784" t="s">
        <v>1573</v>
      </c>
      <c r="J7832" s="784">
        <v>1</v>
      </c>
      <c r="K7832" s="784">
        <v>18.77</v>
      </c>
      <c r="L7832" s="784">
        <v>18.77</v>
      </c>
      <c r="M7832" s="55" t="s">
        <v>2455</v>
      </c>
    </row>
    <row r="7833" spans="1:13" ht="15">
      <c r="A7833" s="282">
        <v>45993</v>
      </c>
      <c r="B7833" s="55" t="s">
        <v>8672</v>
      </c>
      <c r="C7833" s="786">
        <v>67209</v>
      </c>
      <c r="D7833" s="786" t="s">
        <v>7566</v>
      </c>
      <c r="E7833" s="786">
        <v>110</v>
      </c>
      <c r="F7833" s="786">
        <v>4010</v>
      </c>
      <c r="G7833" s="786" t="s">
        <v>6683</v>
      </c>
      <c r="H7833" s="786" t="s">
        <v>1573</v>
      </c>
      <c r="J7833" s="786">
        <v>1</v>
      </c>
      <c r="K7833" s="786">
        <v>14.36</v>
      </c>
      <c r="L7833" s="786">
        <v>14.36</v>
      </c>
      <c r="M7833" s="55" t="s">
        <v>2455</v>
      </c>
    </row>
    <row r="7834" spans="1:13" ht="15">
      <c r="A7834" s="282">
        <v>45993</v>
      </c>
      <c r="B7834" s="55" t="s">
        <v>8672</v>
      </c>
      <c r="C7834" s="784">
        <v>83622</v>
      </c>
      <c r="D7834" s="784" t="s">
        <v>6865</v>
      </c>
      <c r="E7834" s="784">
        <v>70</v>
      </c>
      <c r="F7834" s="784">
        <v>4010</v>
      </c>
      <c r="G7834" s="784" t="s">
        <v>8679</v>
      </c>
      <c r="H7834" s="784" t="s">
        <v>1573</v>
      </c>
      <c r="J7834" s="784">
        <v>1</v>
      </c>
      <c r="K7834" s="784">
        <v>5.68</v>
      </c>
      <c r="L7834" s="784">
        <v>5.68</v>
      </c>
      <c r="M7834" s="55" t="s">
        <v>2455</v>
      </c>
    </row>
    <row r="7835" spans="1:13" ht="15">
      <c r="A7835" s="282">
        <v>45993</v>
      </c>
      <c r="B7835" s="55" t="s">
        <v>8672</v>
      </c>
      <c r="C7835" s="786">
        <v>60325</v>
      </c>
      <c r="D7835" s="786" t="s">
        <v>2408</v>
      </c>
      <c r="E7835" s="786" t="s">
        <v>2296</v>
      </c>
      <c r="F7835" s="786">
        <v>4010</v>
      </c>
      <c r="G7835" s="786" t="s">
        <v>2918</v>
      </c>
      <c r="H7835" s="786" t="s">
        <v>1573</v>
      </c>
      <c r="J7835" s="786">
        <v>1</v>
      </c>
      <c r="K7835" s="786">
        <v>7.04</v>
      </c>
      <c r="L7835" s="786">
        <v>7.04</v>
      </c>
      <c r="M7835" s="55" t="s">
        <v>2455</v>
      </c>
    </row>
    <row r="7836" spans="1:13" ht="15">
      <c r="A7836" s="282">
        <v>45993</v>
      </c>
      <c r="B7836" s="55" t="s">
        <v>8672</v>
      </c>
      <c r="C7836" s="784">
        <v>82474</v>
      </c>
      <c r="D7836" s="784" t="s">
        <v>5533</v>
      </c>
      <c r="E7836" s="784" t="s">
        <v>2061</v>
      </c>
      <c r="F7836" s="784">
        <v>4010</v>
      </c>
      <c r="G7836" s="784" t="s">
        <v>7926</v>
      </c>
      <c r="H7836" s="784" t="s">
        <v>1573</v>
      </c>
      <c r="J7836" s="784">
        <v>1</v>
      </c>
      <c r="K7836" s="784">
        <v>11.02</v>
      </c>
      <c r="L7836" s="784">
        <v>11.02</v>
      </c>
      <c r="M7836" s="55" t="s">
        <v>2455</v>
      </c>
    </row>
    <row r="7837" spans="1:13" ht="15">
      <c r="A7837" s="282">
        <v>45993</v>
      </c>
      <c r="B7837" s="55" t="s">
        <v>8672</v>
      </c>
      <c r="C7837" s="786">
        <v>83635</v>
      </c>
      <c r="D7837" s="786" t="s">
        <v>6862</v>
      </c>
      <c r="E7837" s="786">
        <v>120</v>
      </c>
      <c r="F7837" s="786">
        <v>4010</v>
      </c>
      <c r="G7837" s="786" t="s">
        <v>8680</v>
      </c>
      <c r="H7837" s="786" t="s">
        <v>1573</v>
      </c>
      <c r="J7837" s="786">
        <v>1</v>
      </c>
      <c r="K7837" s="786">
        <v>9.67</v>
      </c>
      <c r="L7837" s="786">
        <v>9.67</v>
      </c>
      <c r="M7837" s="55" t="s">
        <v>2455</v>
      </c>
    </row>
    <row r="7838" spans="1:13" ht="15">
      <c r="A7838" s="282">
        <v>45993</v>
      </c>
      <c r="B7838" s="55" t="s">
        <v>8672</v>
      </c>
      <c r="C7838" s="784">
        <v>83403</v>
      </c>
      <c r="D7838" s="784" t="s">
        <v>5508</v>
      </c>
      <c r="E7838" s="784">
        <v>50</v>
      </c>
      <c r="F7838" s="784">
        <v>4010</v>
      </c>
      <c r="G7838" s="784" t="s">
        <v>6784</v>
      </c>
      <c r="H7838" s="784" t="s">
        <v>1573</v>
      </c>
      <c r="J7838" s="784">
        <v>1</v>
      </c>
      <c r="K7838" s="784">
        <v>7.18</v>
      </c>
      <c r="L7838" s="784">
        <v>7.18</v>
      </c>
      <c r="M7838" s="55" t="s">
        <v>2455</v>
      </c>
    </row>
    <row r="7839" spans="1:13" ht="15">
      <c r="A7839" s="282">
        <v>45993</v>
      </c>
      <c r="B7839" s="55" t="s">
        <v>8672</v>
      </c>
      <c r="C7839" s="786">
        <v>80046</v>
      </c>
      <c r="D7839" s="786" t="s">
        <v>6746</v>
      </c>
      <c r="E7839" s="786" t="s">
        <v>2061</v>
      </c>
      <c r="F7839" s="786">
        <v>4010</v>
      </c>
      <c r="G7839" s="786" t="s">
        <v>8681</v>
      </c>
      <c r="H7839" s="786" t="s">
        <v>1573</v>
      </c>
      <c r="J7839" s="786">
        <v>1</v>
      </c>
      <c r="K7839" s="786">
        <v>11.93</v>
      </c>
      <c r="L7839" s="786">
        <v>11.93</v>
      </c>
      <c r="M7839" s="55" t="s">
        <v>2455</v>
      </c>
    </row>
    <row r="7840" spans="1:13" ht="15">
      <c r="A7840" s="282">
        <v>45993</v>
      </c>
      <c r="B7840" s="55" t="s">
        <v>8672</v>
      </c>
      <c r="C7840" s="784">
        <v>82008</v>
      </c>
      <c r="D7840" s="784" t="s">
        <v>6750</v>
      </c>
      <c r="E7840" s="784">
        <v>85</v>
      </c>
      <c r="F7840" s="784">
        <v>4010</v>
      </c>
      <c r="G7840" s="784" t="s">
        <v>8682</v>
      </c>
      <c r="H7840" s="784" t="s">
        <v>1573</v>
      </c>
      <c r="J7840" s="784">
        <v>1</v>
      </c>
      <c r="K7840" s="784">
        <v>6.36</v>
      </c>
      <c r="L7840" s="784">
        <v>6.36</v>
      </c>
      <c r="M7840" s="55" t="s">
        <v>2455</v>
      </c>
    </row>
    <row r="7841" spans="1:13" ht="15">
      <c r="A7841" s="282">
        <v>45993</v>
      </c>
      <c r="B7841" s="55" t="s">
        <v>8672</v>
      </c>
      <c r="C7841" s="786">
        <v>83097</v>
      </c>
      <c r="D7841" s="786" t="s">
        <v>3014</v>
      </c>
      <c r="E7841" s="786">
        <v>130</v>
      </c>
      <c r="F7841" s="786">
        <v>4010</v>
      </c>
      <c r="G7841" s="786" t="s">
        <v>2938</v>
      </c>
      <c r="H7841" s="786" t="s">
        <v>1573</v>
      </c>
      <c r="J7841" s="786">
        <v>1</v>
      </c>
      <c r="K7841" s="786">
        <v>5.17</v>
      </c>
      <c r="L7841" s="786">
        <v>5.17</v>
      </c>
      <c r="M7841" s="55" t="s">
        <v>2455</v>
      </c>
    </row>
    <row r="7842" spans="1:13" ht="15">
      <c r="A7842" s="282">
        <v>45993</v>
      </c>
      <c r="B7842" s="55" t="s">
        <v>8672</v>
      </c>
      <c r="C7842" s="784">
        <v>52621</v>
      </c>
      <c r="D7842" s="784" t="s">
        <v>6746</v>
      </c>
      <c r="E7842" s="784" t="s">
        <v>2639</v>
      </c>
      <c r="F7842" s="784">
        <v>4010</v>
      </c>
      <c r="G7842" s="784" t="s">
        <v>7393</v>
      </c>
      <c r="H7842" s="784" t="s">
        <v>1573</v>
      </c>
      <c r="J7842" s="784">
        <v>2</v>
      </c>
      <c r="K7842" s="784">
        <v>3.82</v>
      </c>
      <c r="L7842" s="784">
        <v>7.64</v>
      </c>
      <c r="M7842" s="55" t="s">
        <v>2455</v>
      </c>
    </row>
    <row r="7843" spans="1:13" ht="15">
      <c r="A7843" s="282">
        <v>45993</v>
      </c>
      <c r="B7843" s="55" t="s">
        <v>8672</v>
      </c>
      <c r="C7843" s="786">
        <v>83738</v>
      </c>
      <c r="D7843" s="786" t="s">
        <v>7836</v>
      </c>
      <c r="E7843" s="786">
        <v>130</v>
      </c>
      <c r="F7843" s="786">
        <v>4010</v>
      </c>
      <c r="G7843" s="786" t="s">
        <v>8683</v>
      </c>
      <c r="H7843" s="786" t="s">
        <v>1573</v>
      </c>
      <c r="J7843" s="786">
        <v>1</v>
      </c>
      <c r="K7843" s="786">
        <v>16.77</v>
      </c>
      <c r="L7843" s="786">
        <v>16.77</v>
      </c>
      <c r="M7843" s="55" t="s">
        <v>2455</v>
      </c>
    </row>
    <row r="7844" spans="1:13" ht="15">
      <c r="A7844" s="282">
        <v>45993</v>
      </c>
      <c r="B7844" s="55" t="s">
        <v>8672</v>
      </c>
      <c r="C7844" s="784">
        <v>59852</v>
      </c>
      <c r="D7844" s="784" t="s">
        <v>2653</v>
      </c>
      <c r="E7844" s="784">
        <v>110</v>
      </c>
      <c r="F7844" s="784">
        <v>4010</v>
      </c>
      <c r="G7844" s="784" t="s">
        <v>8684</v>
      </c>
      <c r="H7844" s="784" t="s">
        <v>1573</v>
      </c>
      <c r="J7844" s="784">
        <v>1</v>
      </c>
      <c r="K7844" s="784">
        <v>7.15</v>
      </c>
      <c r="L7844" s="784">
        <v>7.15</v>
      </c>
      <c r="M7844" s="55" t="s">
        <v>2455</v>
      </c>
    </row>
    <row r="7845" spans="1:13" ht="15">
      <c r="A7845" s="282">
        <v>45993</v>
      </c>
      <c r="B7845" s="55" t="s">
        <v>8672</v>
      </c>
      <c r="C7845" s="786">
        <v>83082</v>
      </c>
      <c r="D7845" s="786" t="s">
        <v>7036</v>
      </c>
      <c r="E7845" s="786">
        <v>120</v>
      </c>
      <c r="F7845" s="786">
        <v>4010</v>
      </c>
      <c r="G7845" s="786" t="s">
        <v>8685</v>
      </c>
      <c r="H7845" s="786" t="s">
        <v>1573</v>
      </c>
      <c r="J7845" s="786">
        <v>1</v>
      </c>
      <c r="K7845" s="786">
        <v>7.86</v>
      </c>
      <c r="L7845" s="786">
        <v>7.86</v>
      </c>
      <c r="M7845" s="55" t="s">
        <v>2455</v>
      </c>
    </row>
    <row r="7846" spans="1:13" ht="15">
      <c r="A7846" s="282">
        <v>45993</v>
      </c>
      <c r="B7846" s="55" t="s">
        <v>8672</v>
      </c>
      <c r="C7846" s="784">
        <v>83566</v>
      </c>
      <c r="D7846" s="784" t="s">
        <v>6747</v>
      </c>
      <c r="E7846" s="784">
        <v>120</v>
      </c>
      <c r="F7846" s="784">
        <v>4010</v>
      </c>
      <c r="G7846" s="784" t="s">
        <v>2946</v>
      </c>
      <c r="H7846" s="784" t="s">
        <v>1573</v>
      </c>
      <c r="J7846" s="784">
        <v>1</v>
      </c>
      <c r="K7846" s="784">
        <v>18.77</v>
      </c>
      <c r="L7846" s="784">
        <v>18.77</v>
      </c>
      <c r="M7846" s="55" t="s">
        <v>2455</v>
      </c>
    </row>
    <row r="7847" spans="1:13" ht="15">
      <c r="A7847" s="282">
        <v>45993</v>
      </c>
      <c r="B7847" s="55" t="s">
        <v>8672</v>
      </c>
      <c r="C7847" s="786">
        <v>83589</v>
      </c>
      <c r="D7847" s="786" t="s">
        <v>6324</v>
      </c>
      <c r="E7847" s="786" t="s">
        <v>3950</v>
      </c>
      <c r="F7847" s="786">
        <v>4010</v>
      </c>
      <c r="G7847" s="786" t="s">
        <v>8686</v>
      </c>
      <c r="H7847" s="786" t="s">
        <v>1573</v>
      </c>
      <c r="J7847" s="786">
        <v>1</v>
      </c>
      <c r="K7847" s="786">
        <v>15.96</v>
      </c>
      <c r="L7847" s="786">
        <v>15.96</v>
      </c>
      <c r="M7847" s="55" t="s">
        <v>2455</v>
      </c>
    </row>
    <row r="7848" spans="1:13" ht="15">
      <c r="A7848" s="282">
        <v>45993</v>
      </c>
      <c r="B7848" s="55" t="s">
        <v>8672</v>
      </c>
      <c r="C7848" s="784">
        <v>82721</v>
      </c>
      <c r="D7848" s="784" t="s">
        <v>3189</v>
      </c>
      <c r="E7848" s="784">
        <v>120</v>
      </c>
      <c r="F7848" s="784">
        <v>4010</v>
      </c>
      <c r="G7848" s="784" t="s">
        <v>4830</v>
      </c>
      <c r="H7848" s="784" t="s">
        <v>1573</v>
      </c>
      <c r="J7848" s="784">
        <v>1</v>
      </c>
      <c r="K7848" s="784">
        <v>7.45</v>
      </c>
      <c r="L7848" s="784">
        <v>7.45</v>
      </c>
      <c r="M7848" s="55" t="s">
        <v>2455</v>
      </c>
    </row>
    <row r="7849" spans="1:13" ht="15">
      <c r="A7849" s="282">
        <v>45993</v>
      </c>
      <c r="B7849" s="55" t="s">
        <v>8672</v>
      </c>
      <c r="C7849" s="786">
        <v>83637</v>
      </c>
      <c r="D7849" s="786" t="s">
        <v>6746</v>
      </c>
      <c r="E7849" s="786" t="s">
        <v>2061</v>
      </c>
      <c r="F7849" s="786">
        <v>4010</v>
      </c>
      <c r="G7849" s="786" t="s">
        <v>8687</v>
      </c>
      <c r="H7849" s="786" t="s">
        <v>1573</v>
      </c>
      <c r="J7849" s="786">
        <v>1</v>
      </c>
      <c r="K7849" s="786">
        <v>13.15</v>
      </c>
      <c r="L7849" s="786">
        <v>13.15</v>
      </c>
      <c r="M7849" s="55" t="s">
        <v>2455</v>
      </c>
    </row>
    <row r="7850" spans="1:13" ht="15">
      <c r="A7850" s="282">
        <v>45993</v>
      </c>
      <c r="B7850" s="55" t="s">
        <v>8672</v>
      </c>
      <c r="C7850" s="784">
        <v>67101</v>
      </c>
      <c r="D7850" s="784" t="s">
        <v>2577</v>
      </c>
      <c r="E7850" s="784" t="s">
        <v>289</v>
      </c>
      <c r="F7850" s="784">
        <v>4010</v>
      </c>
      <c r="G7850" s="784" t="s">
        <v>8688</v>
      </c>
      <c r="H7850" s="784" t="s">
        <v>1573</v>
      </c>
      <c r="J7850" s="784">
        <v>1</v>
      </c>
      <c r="K7850" s="784">
        <v>14.55</v>
      </c>
      <c r="L7850" s="784">
        <v>14.55</v>
      </c>
      <c r="M7850" s="55" t="s">
        <v>2455</v>
      </c>
    </row>
    <row r="7851" spans="1:13" ht="15">
      <c r="A7851" s="282">
        <v>45993</v>
      </c>
      <c r="B7851" s="55" t="s">
        <v>8672</v>
      </c>
      <c r="C7851" s="786">
        <v>82203</v>
      </c>
      <c r="D7851" s="786" t="s">
        <v>6746</v>
      </c>
      <c r="E7851" s="786">
        <v>90</v>
      </c>
      <c r="F7851" s="786">
        <v>4010</v>
      </c>
      <c r="G7851" s="786" t="s">
        <v>4105</v>
      </c>
      <c r="H7851" s="786" t="s">
        <v>1573</v>
      </c>
      <c r="J7851" s="786">
        <v>1</v>
      </c>
      <c r="K7851" s="786">
        <v>18.05</v>
      </c>
      <c r="L7851" s="786">
        <v>18.05</v>
      </c>
      <c r="M7851" s="55" t="s">
        <v>2455</v>
      </c>
    </row>
    <row r="7852" spans="1:13" ht="15">
      <c r="A7852" s="282">
        <v>45993</v>
      </c>
      <c r="B7852" s="55" t="s">
        <v>8672</v>
      </c>
      <c r="C7852" s="784">
        <v>83603</v>
      </c>
      <c r="D7852" s="784" t="s">
        <v>7199</v>
      </c>
      <c r="E7852" s="784" t="s">
        <v>441</v>
      </c>
      <c r="F7852" s="784">
        <v>4010</v>
      </c>
      <c r="G7852" s="784" t="s">
        <v>8689</v>
      </c>
      <c r="H7852" s="784" t="s">
        <v>1573</v>
      </c>
      <c r="J7852" s="784">
        <v>1</v>
      </c>
      <c r="K7852" s="784">
        <v>22.4</v>
      </c>
      <c r="L7852" s="784">
        <v>22.4</v>
      </c>
      <c r="M7852" s="55" t="s">
        <v>2455</v>
      </c>
    </row>
    <row r="7853" spans="1:13" ht="15">
      <c r="A7853" s="282">
        <v>45993</v>
      </c>
      <c r="B7853" s="55" t="s">
        <v>8672</v>
      </c>
      <c r="C7853" s="786">
        <v>83568</v>
      </c>
      <c r="D7853" s="786" t="s">
        <v>7166</v>
      </c>
      <c r="E7853" s="786">
        <v>50</v>
      </c>
      <c r="F7853" s="786">
        <v>4010</v>
      </c>
      <c r="G7853" s="786" t="s">
        <v>5661</v>
      </c>
      <c r="H7853" s="786" t="s">
        <v>1573</v>
      </c>
      <c r="J7853" s="786">
        <v>1</v>
      </c>
      <c r="K7853" s="786">
        <v>5.36</v>
      </c>
      <c r="L7853" s="786">
        <v>5.36</v>
      </c>
      <c r="M7853" s="55" t="s">
        <v>2455</v>
      </c>
    </row>
    <row r="7854" spans="1:13" ht="15">
      <c r="A7854" s="282">
        <v>45993</v>
      </c>
      <c r="B7854" s="55" t="s">
        <v>8672</v>
      </c>
      <c r="C7854" s="784">
        <v>83204</v>
      </c>
      <c r="D7854" s="784" t="s">
        <v>5721</v>
      </c>
      <c r="E7854" s="784">
        <v>110</v>
      </c>
      <c r="F7854" s="784">
        <v>4010</v>
      </c>
      <c r="G7854" s="784" t="s">
        <v>8690</v>
      </c>
      <c r="H7854" s="784" t="s">
        <v>1573</v>
      </c>
      <c r="J7854" s="784">
        <v>1</v>
      </c>
      <c r="K7854" s="784">
        <v>8.36</v>
      </c>
      <c r="L7854" s="784">
        <v>8.36</v>
      </c>
      <c r="M7854" s="55" t="s">
        <v>2455</v>
      </c>
    </row>
    <row r="7855" spans="1:13" ht="15">
      <c r="A7855" s="282">
        <v>45993</v>
      </c>
      <c r="B7855" s="55" t="s">
        <v>8672</v>
      </c>
      <c r="C7855" s="786">
        <v>82008</v>
      </c>
      <c r="D7855" s="786" t="s">
        <v>4865</v>
      </c>
      <c r="E7855" s="786">
        <v>85</v>
      </c>
      <c r="F7855" s="786">
        <v>4010</v>
      </c>
      <c r="G7855" s="786" t="s">
        <v>8691</v>
      </c>
      <c r="H7855" s="786" t="s">
        <v>1573</v>
      </c>
      <c r="J7855" s="786">
        <v>1</v>
      </c>
      <c r="K7855" s="786">
        <v>7.62</v>
      </c>
      <c r="L7855" s="786">
        <v>7.62</v>
      </c>
      <c r="M7855" s="55" t="s">
        <v>2455</v>
      </c>
    </row>
    <row r="7856" spans="1:13" ht="15">
      <c r="A7856" s="282">
        <v>45993</v>
      </c>
      <c r="B7856" s="55" t="s">
        <v>8672</v>
      </c>
      <c r="C7856" s="784">
        <v>68141</v>
      </c>
      <c r="D7856" s="784" t="s">
        <v>3048</v>
      </c>
      <c r="E7856" s="784">
        <v>50</v>
      </c>
      <c r="F7856" s="784">
        <v>4010</v>
      </c>
      <c r="G7856" s="784" t="s">
        <v>8692</v>
      </c>
      <c r="H7856" s="784" t="s">
        <v>1573</v>
      </c>
      <c r="J7856" s="784">
        <v>1</v>
      </c>
      <c r="K7856" s="784">
        <v>6.13</v>
      </c>
      <c r="L7856" s="784">
        <v>6.13</v>
      </c>
      <c r="M7856" s="55" t="s">
        <v>2455</v>
      </c>
    </row>
    <row r="7857" spans="1:13" ht="15">
      <c r="A7857" s="282">
        <v>45993</v>
      </c>
      <c r="B7857" s="55" t="s">
        <v>8672</v>
      </c>
      <c r="C7857" s="786">
        <v>83639</v>
      </c>
      <c r="D7857" s="786" t="s">
        <v>6862</v>
      </c>
      <c r="E7857" s="786">
        <v>140</v>
      </c>
      <c r="F7857" s="786">
        <v>4010</v>
      </c>
      <c r="G7857" s="786" t="s">
        <v>4976</v>
      </c>
      <c r="H7857" s="786" t="s">
        <v>1573</v>
      </c>
      <c r="J7857" s="786">
        <v>1</v>
      </c>
      <c r="K7857" s="786">
        <v>18.77</v>
      </c>
      <c r="L7857" s="786">
        <v>18.77</v>
      </c>
      <c r="M7857" s="55" t="s">
        <v>2455</v>
      </c>
    </row>
    <row r="7858" spans="1:13" ht="15">
      <c r="A7858" s="282">
        <v>45993</v>
      </c>
      <c r="B7858" s="55" t="s">
        <v>8672</v>
      </c>
      <c r="C7858" s="784">
        <v>83808</v>
      </c>
      <c r="D7858" s="784" t="s">
        <v>7566</v>
      </c>
      <c r="E7858" s="784">
        <v>80</v>
      </c>
      <c r="F7858" s="784">
        <v>4010</v>
      </c>
      <c r="G7858" s="784" t="s">
        <v>4127</v>
      </c>
      <c r="H7858" s="784" t="s">
        <v>1573</v>
      </c>
      <c r="J7858" s="784">
        <v>1</v>
      </c>
      <c r="K7858" s="784">
        <v>13.53</v>
      </c>
      <c r="L7858" s="784">
        <v>13.53</v>
      </c>
      <c r="M7858" s="55" t="s">
        <v>2455</v>
      </c>
    </row>
    <row r="7859" spans="1:13" ht="15">
      <c r="A7859" s="282">
        <v>45993</v>
      </c>
      <c r="B7859" s="55" t="s">
        <v>8672</v>
      </c>
      <c r="C7859" s="786">
        <v>81423</v>
      </c>
      <c r="D7859" s="786">
        <v>746</v>
      </c>
      <c r="E7859" s="786">
        <v>50</v>
      </c>
      <c r="F7859" s="786">
        <v>4010</v>
      </c>
      <c r="G7859" s="786" t="s">
        <v>8693</v>
      </c>
      <c r="H7859" s="786" t="s">
        <v>1573</v>
      </c>
      <c r="J7859" s="786">
        <v>1</v>
      </c>
      <c r="K7859" s="786">
        <v>6.66</v>
      </c>
      <c r="L7859" s="786">
        <v>6.66</v>
      </c>
      <c r="M7859" s="55" t="s">
        <v>2455</v>
      </c>
    </row>
    <row r="7860" spans="1:13" ht="15">
      <c r="A7860" s="282">
        <v>45993</v>
      </c>
      <c r="B7860" s="55" t="s">
        <v>8672</v>
      </c>
      <c r="C7860" s="784">
        <v>67093</v>
      </c>
      <c r="D7860" s="784" t="s">
        <v>2986</v>
      </c>
      <c r="E7860" s="784" t="s">
        <v>441</v>
      </c>
      <c r="F7860" s="784">
        <v>4010</v>
      </c>
      <c r="G7860" s="784" t="s">
        <v>8694</v>
      </c>
      <c r="H7860" s="784" t="s">
        <v>1573</v>
      </c>
      <c r="J7860" s="784">
        <v>1</v>
      </c>
      <c r="K7860" s="784">
        <v>7.54</v>
      </c>
      <c r="L7860" s="784">
        <v>7.54</v>
      </c>
      <c r="M7860" s="55" t="s">
        <v>2455</v>
      </c>
    </row>
    <row r="7861" spans="1:13" ht="15">
      <c r="A7861" s="282">
        <v>45993</v>
      </c>
      <c r="B7861" s="55" t="s">
        <v>8672</v>
      </c>
      <c r="C7861" s="786">
        <v>83533</v>
      </c>
      <c r="D7861" s="786" t="s">
        <v>4989</v>
      </c>
      <c r="E7861" s="786">
        <v>80</v>
      </c>
      <c r="F7861" s="786">
        <v>4010</v>
      </c>
      <c r="G7861" s="786" t="s">
        <v>8695</v>
      </c>
      <c r="H7861" s="786" t="s">
        <v>1573</v>
      </c>
      <c r="J7861" s="786">
        <v>1</v>
      </c>
      <c r="K7861" s="786">
        <v>3.96</v>
      </c>
      <c r="L7861" s="786">
        <v>3.96</v>
      </c>
      <c r="M7861" s="55" t="s">
        <v>2455</v>
      </c>
    </row>
    <row r="7862" spans="1:13" ht="15">
      <c r="A7862" s="282">
        <v>45993</v>
      </c>
      <c r="B7862" s="55" t="s">
        <v>8672</v>
      </c>
      <c r="C7862" s="784">
        <v>82203</v>
      </c>
      <c r="D7862" s="784" t="s">
        <v>6746</v>
      </c>
      <c r="E7862" s="784">
        <v>110</v>
      </c>
      <c r="F7862" s="784">
        <v>4010</v>
      </c>
      <c r="G7862" s="784" t="s">
        <v>4972</v>
      </c>
      <c r="H7862" s="784" t="s">
        <v>1573</v>
      </c>
      <c r="J7862" s="784">
        <v>1</v>
      </c>
      <c r="K7862" s="784">
        <v>18.05</v>
      </c>
      <c r="L7862" s="784">
        <v>18.05</v>
      </c>
      <c r="M7862" s="55" t="s">
        <v>2455</v>
      </c>
    </row>
    <row r="7863" spans="1:13" ht="15">
      <c r="A7863" s="282">
        <v>45993</v>
      </c>
      <c r="B7863" s="55" t="s">
        <v>8672</v>
      </c>
      <c r="C7863" s="786">
        <v>52399</v>
      </c>
      <c r="D7863" s="786" t="s">
        <v>6576</v>
      </c>
      <c r="E7863" s="786" t="s">
        <v>2061</v>
      </c>
      <c r="F7863" s="786">
        <v>4010</v>
      </c>
      <c r="G7863" s="786" t="s">
        <v>8696</v>
      </c>
      <c r="H7863" s="786" t="s">
        <v>1573</v>
      </c>
      <c r="J7863" s="786">
        <v>1</v>
      </c>
      <c r="K7863" s="786">
        <v>5.96</v>
      </c>
      <c r="L7863" s="786">
        <v>5.96</v>
      </c>
      <c r="M7863" s="55" t="s">
        <v>2455</v>
      </c>
    </row>
    <row r="7864" spans="1:13" ht="15">
      <c r="A7864" s="282">
        <v>45993</v>
      </c>
      <c r="B7864" s="55" t="s">
        <v>8672</v>
      </c>
      <c r="C7864" s="784">
        <v>83616</v>
      </c>
      <c r="D7864" s="784" t="s">
        <v>7777</v>
      </c>
      <c r="E7864" s="784">
        <v>50</v>
      </c>
      <c r="F7864" s="784">
        <v>4010</v>
      </c>
      <c r="G7864" s="784" t="s">
        <v>8697</v>
      </c>
      <c r="H7864" s="784" t="s">
        <v>1573</v>
      </c>
      <c r="J7864" s="784">
        <v>1</v>
      </c>
      <c r="K7864" s="784">
        <v>6.82</v>
      </c>
      <c r="L7864" s="784">
        <v>6.82</v>
      </c>
      <c r="M7864" s="55" t="s">
        <v>2455</v>
      </c>
    </row>
    <row r="7865" spans="1:13" ht="15">
      <c r="A7865" s="282">
        <v>45993</v>
      </c>
      <c r="B7865" s="55" t="s">
        <v>8672</v>
      </c>
      <c r="C7865" s="786">
        <v>65642</v>
      </c>
      <c r="D7865" s="786" t="s">
        <v>5361</v>
      </c>
      <c r="E7865" s="786">
        <v>110</v>
      </c>
      <c r="F7865" s="786">
        <v>4010</v>
      </c>
      <c r="G7865" s="786" t="s">
        <v>8698</v>
      </c>
      <c r="H7865" s="786" t="s">
        <v>1573</v>
      </c>
      <c r="J7865" s="786">
        <v>1</v>
      </c>
      <c r="K7865" s="786">
        <v>6.65</v>
      </c>
      <c r="L7865" s="786">
        <v>6.65</v>
      </c>
      <c r="M7865" s="55" t="s">
        <v>2455</v>
      </c>
    </row>
    <row r="7866" spans="1:13" ht="15">
      <c r="A7866" s="282">
        <v>45993</v>
      </c>
      <c r="B7866" s="55" t="s">
        <v>8672</v>
      </c>
      <c r="C7866" s="784">
        <v>67501</v>
      </c>
      <c r="D7866" s="784" t="s">
        <v>2560</v>
      </c>
      <c r="E7866" s="784">
        <v>120</v>
      </c>
      <c r="F7866" s="784">
        <v>4010</v>
      </c>
      <c r="G7866" s="784" t="s">
        <v>8699</v>
      </c>
      <c r="H7866" s="784" t="s">
        <v>1573</v>
      </c>
      <c r="J7866" s="784">
        <v>1</v>
      </c>
      <c r="K7866" s="784">
        <v>10.28</v>
      </c>
      <c r="L7866" s="784">
        <v>10.28</v>
      </c>
      <c r="M7866" s="55" t="s">
        <v>2455</v>
      </c>
    </row>
    <row r="7867" spans="1:13" ht="15">
      <c r="A7867" s="282">
        <v>45993</v>
      </c>
      <c r="B7867" s="55" t="s">
        <v>8672</v>
      </c>
      <c r="C7867" s="786">
        <v>83990</v>
      </c>
      <c r="D7867" s="786" t="s">
        <v>6133</v>
      </c>
      <c r="E7867" s="786">
        <v>85</v>
      </c>
      <c r="F7867" s="786">
        <v>4010</v>
      </c>
      <c r="G7867" s="786" t="s">
        <v>8700</v>
      </c>
      <c r="H7867" s="786" t="s">
        <v>1573</v>
      </c>
      <c r="J7867" s="786">
        <v>1</v>
      </c>
      <c r="K7867" s="786">
        <v>12.52</v>
      </c>
      <c r="L7867" s="786">
        <v>12.52</v>
      </c>
      <c r="M7867" s="55" t="s">
        <v>2455</v>
      </c>
    </row>
    <row r="7868" spans="1:13" ht="15">
      <c r="A7868" s="282">
        <v>45993</v>
      </c>
      <c r="B7868" s="55" t="s">
        <v>8672</v>
      </c>
      <c r="C7868" s="784">
        <v>60325</v>
      </c>
      <c r="D7868" s="784" t="s">
        <v>2242</v>
      </c>
      <c r="E7868" s="784" t="s">
        <v>2296</v>
      </c>
      <c r="F7868" s="784">
        <v>4010</v>
      </c>
      <c r="G7868" s="784" t="s">
        <v>6240</v>
      </c>
      <c r="H7868" s="784" t="s">
        <v>1573</v>
      </c>
      <c r="J7868" s="784">
        <v>1</v>
      </c>
      <c r="K7868" s="784">
        <v>8.0500000000000007</v>
      </c>
      <c r="L7868" s="784">
        <v>8.0500000000000007</v>
      </c>
      <c r="M7868" s="55" t="s">
        <v>2455</v>
      </c>
    </row>
    <row r="7869" spans="1:13" ht="15">
      <c r="A7869" s="282">
        <v>45993</v>
      </c>
      <c r="B7869" s="55" t="s">
        <v>8672</v>
      </c>
      <c r="C7869" s="786">
        <v>82409</v>
      </c>
      <c r="D7869" s="786" t="s">
        <v>5919</v>
      </c>
      <c r="E7869" s="786">
        <v>110</v>
      </c>
      <c r="F7869" s="786">
        <v>4010</v>
      </c>
      <c r="G7869" s="786" t="s">
        <v>2832</v>
      </c>
      <c r="H7869" s="786" t="s">
        <v>1573</v>
      </c>
      <c r="J7869" s="786">
        <v>1</v>
      </c>
      <c r="K7869" s="786">
        <v>7.61</v>
      </c>
      <c r="L7869" s="786">
        <v>7.61</v>
      </c>
      <c r="M7869" s="55" t="s">
        <v>2455</v>
      </c>
    </row>
    <row r="7870" spans="1:13" ht="15">
      <c r="A7870" s="282">
        <v>45993</v>
      </c>
      <c r="B7870" s="55" t="s">
        <v>8672</v>
      </c>
      <c r="C7870" s="784">
        <v>83542</v>
      </c>
      <c r="D7870" s="784" t="s">
        <v>7065</v>
      </c>
      <c r="E7870" s="784">
        <v>50</v>
      </c>
      <c r="F7870" s="784">
        <v>4010</v>
      </c>
      <c r="G7870" s="784" t="s">
        <v>5667</v>
      </c>
      <c r="H7870" s="784" t="s">
        <v>1573</v>
      </c>
      <c r="J7870" s="784">
        <v>1</v>
      </c>
      <c r="K7870" s="784">
        <v>5.8</v>
      </c>
      <c r="L7870" s="784">
        <v>5.8</v>
      </c>
      <c r="M7870" s="55" t="s">
        <v>2455</v>
      </c>
    </row>
    <row r="7871" spans="1:13" ht="15">
      <c r="A7871" s="282">
        <v>45993</v>
      </c>
      <c r="B7871" s="55" t="s">
        <v>8672</v>
      </c>
      <c r="C7871" s="786">
        <v>83316</v>
      </c>
      <c r="D7871" s="786" t="s">
        <v>4601</v>
      </c>
      <c r="E7871" s="786">
        <v>110</v>
      </c>
      <c r="F7871" s="786">
        <v>4010</v>
      </c>
      <c r="G7871" s="786" t="s">
        <v>8701</v>
      </c>
      <c r="H7871" s="786" t="s">
        <v>1573</v>
      </c>
      <c r="J7871" s="786">
        <v>1</v>
      </c>
      <c r="K7871" s="786">
        <v>19.3</v>
      </c>
      <c r="L7871" s="786">
        <v>19.3</v>
      </c>
      <c r="M7871" s="55" t="s">
        <v>2455</v>
      </c>
    </row>
    <row r="7872" spans="1:13" ht="15">
      <c r="A7872" s="282">
        <v>45993</v>
      </c>
      <c r="B7872" s="55" t="s">
        <v>8672</v>
      </c>
      <c r="C7872" s="784">
        <v>83637</v>
      </c>
      <c r="D7872" s="784" t="s">
        <v>6567</v>
      </c>
      <c r="E7872" s="784" t="s">
        <v>441</v>
      </c>
      <c r="F7872" s="784">
        <v>4010</v>
      </c>
      <c r="G7872" s="784" t="s">
        <v>8702</v>
      </c>
      <c r="H7872" s="784" t="s">
        <v>1573</v>
      </c>
      <c r="J7872" s="784">
        <v>1</v>
      </c>
      <c r="K7872" s="784">
        <v>16.68</v>
      </c>
      <c r="L7872" s="784">
        <v>16.68</v>
      </c>
      <c r="M7872" s="55" t="s">
        <v>2455</v>
      </c>
    </row>
    <row r="7873" spans="1:13" ht="15">
      <c r="A7873" s="282">
        <v>45993</v>
      </c>
      <c r="B7873" s="55" t="s">
        <v>8672</v>
      </c>
      <c r="C7873" s="786">
        <v>82125</v>
      </c>
      <c r="D7873" s="786" t="s">
        <v>8703</v>
      </c>
      <c r="E7873" s="786">
        <v>85</v>
      </c>
      <c r="F7873" s="786">
        <v>4010</v>
      </c>
      <c r="G7873" s="786" t="s">
        <v>5668</v>
      </c>
      <c r="H7873" s="786" t="s">
        <v>1573</v>
      </c>
      <c r="J7873" s="786">
        <v>1</v>
      </c>
      <c r="K7873" s="786">
        <v>15.59</v>
      </c>
      <c r="L7873" s="786">
        <v>15.59</v>
      </c>
      <c r="M7873" s="55" t="s">
        <v>2455</v>
      </c>
    </row>
    <row r="7874" spans="1:13" ht="15">
      <c r="A7874" s="282">
        <v>45993</v>
      </c>
      <c r="B7874" s="55" t="s">
        <v>8672</v>
      </c>
      <c r="C7874" s="784">
        <v>83635</v>
      </c>
      <c r="D7874" s="784" t="s">
        <v>6345</v>
      </c>
      <c r="E7874" s="784">
        <v>100</v>
      </c>
      <c r="F7874" s="784">
        <v>4010</v>
      </c>
      <c r="G7874" s="784" t="s">
        <v>8704</v>
      </c>
      <c r="H7874" s="784" t="s">
        <v>1573</v>
      </c>
      <c r="J7874" s="784">
        <v>1</v>
      </c>
      <c r="K7874" s="784">
        <v>10.220000000000001</v>
      </c>
      <c r="L7874" s="784">
        <v>10.220000000000001</v>
      </c>
      <c r="M7874" s="55" t="s">
        <v>2455</v>
      </c>
    </row>
    <row r="7875" spans="1:13" ht="15">
      <c r="A7875" s="282">
        <v>45993</v>
      </c>
      <c r="B7875" s="55" t="s">
        <v>8672</v>
      </c>
      <c r="C7875" s="786">
        <v>83878</v>
      </c>
      <c r="D7875" s="786" t="s">
        <v>2408</v>
      </c>
      <c r="E7875" s="786" t="s">
        <v>2296</v>
      </c>
      <c r="F7875" s="786">
        <v>4010</v>
      </c>
      <c r="G7875" s="786" t="s">
        <v>8705</v>
      </c>
      <c r="H7875" s="786" t="s">
        <v>1573</v>
      </c>
      <c r="J7875" s="786">
        <v>1</v>
      </c>
      <c r="K7875" s="786">
        <v>8.6999999999999993</v>
      </c>
      <c r="L7875" s="786">
        <v>8.6999999999999993</v>
      </c>
      <c r="M7875" s="55" t="s">
        <v>2455</v>
      </c>
    </row>
    <row r="7876" spans="1:13" ht="15">
      <c r="A7876" s="282">
        <v>45993</v>
      </c>
      <c r="B7876" s="55" t="s">
        <v>8672</v>
      </c>
      <c r="C7876" s="784">
        <v>67501</v>
      </c>
      <c r="D7876" s="784">
        <v>15</v>
      </c>
      <c r="E7876" s="784">
        <v>120</v>
      </c>
      <c r="F7876" s="784">
        <v>4010</v>
      </c>
      <c r="G7876" s="784" t="s">
        <v>8595</v>
      </c>
      <c r="H7876" s="784" t="s">
        <v>1573</v>
      </c>
      <c r="J7876" s="784">
        <v>1</v>
      </c>
      <c r="K7876" s="784">
        <v>10.28</v>
      </c>
      <c r="L7876" s="784">
        <v>10.28</v>
      </c>
      <c r="M7876" s="55" t="s">
        <v>2455</v>
      </c>
    </row>
    <row r="7877" spans="1:13" ht="15">
      <c r="A7877" s="282">
        <v>45993</v>
      </c>
      <c r="B7877" s="55" t="s">
        <v>8672</v>
      </c>
      <c r="C7877" s="786">
        <v>62373</v>
      </c>
      <c r="D7877" s="786" t="s">
        <v>2554</v>
      </c>
      <c r="E7877" s="786">
        <v>85</v>
      </c>
      <c r="F7877" s="786">
        <v>4010</v>
      </c>
      <c r="G7877" s="786" t="s">
        <v>8706</v>
      </c>
      <c r="H7877" s="786" t="s">
        <v>1573</v>
      </c>
      <c r="J7877" s="786">
        <v>1</v>
      </c>
      <c r="K7877" s="786">
        <v>11.13</v>
      </c>
      <c r="L7877" s="786">
        <v>11.13</v>
      </c>
      <c r="M7877" s="55" t="s">
        <v>2455</v>
      </c>
    </row>
    <row r="7878" spans="1:13" ht="15">
      <c r="A7878" s="282">
        <v>45993</v>
      </c>
      <c r="B7878" s="55" t="s">
        <v>8672</v>
      </c>
      <c r="C7878" s="784">
        <v>82409</v>
      </c>
      <c r="D7878" s="784" t="s">
        <v>5919</v>
      </c>
      <c r="E7878" s="784">
        <v>130</v>
      </c>
      <c r="F7878" s="784">
        <v>4010</v>
      </c>
      <c r="G7878" s="784" t="s">
        <v>4970</v>
      </c>
      <c r="H7878" s="784" t="s">
        <v>1573</v>
      </c>
      <c r="J7878" s="784">
        <v>1</v>
      </c>
      <c r="K7878" s="784">
        <v>7.61</v>
      </c>
      <c r="L7878" s="784">
        <v>7.61</v>
      </c>
      <c r="M7878" s="55" t="s">
        <v>2455</v>
      </c>
    </row>
    <row r="7879" spans="1:13" ht="15">
      <c r="A7879" s="282">
        <v>45993</v>
      </c>
      <c r="B7879" s="55" t="s">
        <v>8672</v>
      </c>
      <c r="C7879" s="786">
        <v>83725</v>
      </c>
      <c r="D7879" s="786" t="s">
        <v>6164</v>
      </c>
      <c r="E7879" s="786">
        <v>110</v>
      </c>
      <c r="F7879" s="786">
        <v>4010</v>
      </c>
      <c r="G7879" s="786" t="s">
        <v>8707</v>
      </c>
      <c r="H7879" s="786" t="s">
        <v>1573</v>
      </c>
      <c r="J7879" s="786">
        <v>1</v>
      </c>
      <c r="K7879" s="786">
        <v>8.1999999999999993</v>
      </c>
      <c r="L7879" s="786">
        <v>8.1999999999999993</v>
      </c>
      <c r="M7879" s="55" t="s">
        <v>2455</v>
      </c>
    </row>
    <row r="7880" spans="1:13" ht="15">
      <c r="A7880" s="282">
        <v>45993</v>
      </c>
      <c r="B7880" s="55" t="s">
        <v>8672</v>
      </c>
      <c r="C7880" s="784">
        <v>82206</v>
      </c>
      <c r="D7880" s="784" t="s">
        <v>6345</v>
      </c>
      <c r="E7880" s="784" t="s">
        <v>6606</v>
      </c>
      <c r="F7880" s="784">
        <v>4010</v>
      </c>
      <c r="G7880" s="784" t="s">
        <v>4000</v>
      </c>
      <c r="H7880" s="784" t="s">
        <v>1573</v>
      </c>
      <c r="J7880" s="784">
        <v>2</v>
      </c>
      <c r="K7880" s="784">
        <v>2.21</v>
      </c>
      <c r="L7880" s="784">
        <v>4.42</v>
      </c>
      <c r="M7880" s="55" t="s">
        <v>2455</v>
      </c>
    </row>
    <row r="7881" spans="1:13" ht="15">
      <c r="A7881" s="282">
        <v>45993</v>
      </c>
      <c r="B7881" s="55" t="s">
        <v>8672</v>
      </c>
      <c r="C7881" s="786">
        <v>83725</v>
      </c>
      <c r="D7881" s="786" t="s">
        <v>6104</v>
      </c>
      <c r="E7881" s="786">
        <v>120</v>
      </c>
      <c r="F7881" s="786">
        <v>4010</v>
      </c>
      <c r="G7881" s="786" t="s">
        <v>8317</v>
      </c>
      <c r="H7881" s="786" t="s">
        <v>1573</v>
      </c>
      <c r="J7881" s="786">
        <v>1</v>
      </c>
      <c r="K7881" s="786">
        <v>8.67</v>
      </c>
      <c r="L7881" s="786">
        <v>8.67</v>
      </c>
      <c r="M7881" s="55" t="s">
        <v>2455</v>
      </c>
    </row>
    <row r="7882" spans="1:13" ht="15">
      <c r="A7882" s="282">
        <v>45993</v>
      </c>
      <c r="B7882" s="55" t="s">
        <v>8672</v>
      </c>
      <c r="C7882" s="784">
        <v>83642</v>
      </c>
      <c r="D7882" s="784" t="s">
        <v>6345</v>
      </c>
      <c r="E7882" s="784" t="s">
        <v>2061</v>
      </c>
      <c r="F7882" s="784">
        <v>4010</v>
      </c>
      <c r="G7882" s="784" t="s">
        <v>8708</v>
      </c>
      <c r="H7882" s="784" t="s">
        <v>1573</v>
      </c>
      <c r="J7882" s="784">
        <v>1</v>
      </c>
      <c r="K7882" s="784">
        <v>7.78</v>
      </c>
      <c r="L7882" s="784">
        <v>7.78</v>
      </c>
      <c r="M7882" s="55" t="s">
        <v>2455</v>
      </c>
    </row>
    <row r="7883" spans="1:13" ht="15">
      <c r="A7883" s="282">
        <v>45993</v>
      </c>
      <c r="B7883" s="55" t="s">
        <v>8672</v>
      </c>
      <c r="C7883" s="786">
        <v>82400</v>
      </c>
      <c r="D7883" s="786" t="s">
        <v>6358</v>
      </c>
      <c r="E7883" s="786">
        <v>120</v>
      </c>
      <c r="F7883" s="786">
        <v>4010</v>
      </c>
      <c r="G7883" s="786" t="s">
        <v>8709</v>
      </c>
      <c r="H7883" s="786" t="s">
        <v>1573</v>
      </c>
      <c r="J7883" s="786">
        <v>1</v>
      </c>
      <c r="K7883" s="786">
        <v>15.53</v>
      </c>
      <c r="L7883" s="786">
        <v>15.53</v>
      </c>
      <c r="M7883" s="55" t="s">
        <v>2455</v>
      </c>
    </row>
    <row r="7884" spans="1:13" ht="15">
      <c r="A7884" s="282">
        <v>45993</v>
      </c>
      <c r="B7884" s="55" t="s">
        <v>8672</v>
      </c>
      <c r="C7884" s="784">
        <v>83807</v>
      </c>
      <c r="D7884" s="784">
        <v>876</v>
      </c>
      <c r="E7884" s="784">
        <v>50</v>
      </c>
      <c r="F7884" s="784">
        <v>4010</v>
      </c>
      <c r="G7884" s="784" t="s">
        <v>8710</v>
      </c>
      <c r="H7884" s="784" t="s">
        <v>1573</v>
      </c>
      <c r="J7884" s="784">
        <v>1</v>
      </c>
      <c r="K7884" s="784">
        <v>16.2</v>
      </c>
      <c r="L7884" s="784">
        <v>16.2</v>
      </c>
      <c r="M7884" s="55" t="s">
        <v>2455</v>
      </c>
    </row>
    <row r="7885" spans="1:13" ht="15">
      <c r="A7885" s="282">
        <v>45993</v>
      </c>
      <c r="B7885" s="55" t="s">
        <v>8672</v>
      </c>
      <c r="C7885" s="786">
        <v>67377</v>
      </c>
      <c r="D7885" s="786" t="s">
        <v>5926</v>
      </c>
      <c r="E7885" s="786">
        <v>110</v>
      </c>
      <c r="F7885" s="786">
        <v>4010</v>
      </c>
      <c r="G7885" s="786" t="s">
        <v>5953</v>
      </c>
      <c r="H7885" s="786" t="s">
        <v>1573</v>
      </c>
      <c r="J7885" s="786">
        <v>1</v>
      </c>
      <c r="K7885" s="786">
        <v>3.81</v>
      </c>
      <c r="L7885" s="786">
        <v>3.81</v>
      </c>
      <c r="M7885" s="55" t="s">
        <v>2455</v>
      </c>
    </row>
    <row r="7886" spans="1:13" ht="15">
      <c r="A7886" s="282">
        <v>45993</v>
      </c>
      <c r="B7886" s="55" t="s">
        <v>8672</v>
      </c>
      <c r="C7886" s="784">
        <v>84296</v>
      </c>
      <c r="D7886" s="784" t="s">
        <v>6746</v>
      </c>
      <c r="E7886" s="784">
        <v>160</v>
      </c>
      <c r="F7886" s="784">
        <v>4010</v>
      </c>
      <c r="G7886" s="784" t="s">
        <v>4963</v>
      </c>
      <c r="H7886" s="784" t="s">
        <v>1573</v>
      </c>
      <c r="J7886" s="784">
        <v>1</v>
      </c>
      <c r="K7886" s="784">
        <v>6.49</v>
      </c>
      <c r="L7886" s="784">
        <v>6.49</v>
      </c>
      <c r="M7886" s="55" t="s">
        <v>2455</v>
      </c>
    </row>
    <row r="7887" spans="1:13" ht="15">
      <c r="A7887" s="282">
        <v>45993</v>
      </c>
      <c r="B7887" s="55" t="s">
        <v>8672</v>
      </c>
      <c r="C7887" s="786">
        <v>55355</v>
      </c>
      <c r="D7887" s="786" t="s">
        <v>2552</v>
      </c>
      <c r="E7887" s="786">
        <v>85</v>
      </c>
      <c r="F7887" s="786">
        <v>4010</v>
      </c>
      <c r="G7887" s="786" t="s">
        <v>8711</v>
      </c>
      <c r="H7887" s="786" t="s">
        <v>1573</v>
      </c>
      <c r="J7887" s="786">
        <v>1</v>
      </c>
      <c r="K7887" s="786">
        <v>10.57</v>
      </c>
      <c r="L7887" s="786">
        <v>10.57</v>
      </c>
      <c r="M7887" s="55" t="s">
        <v>2455</v>
      </c>
    </row>
    <row r="7888" spans="1:13" ht="15">
      <c r="A7888" s="282">
        <v>45993</v>
      </c>
      <c r="B7888" s="55" t="s">
        <v>8672</v>
      </c>
      <c r="C7888" s="784">
        <v>82195</v>
      </c>
      <c r="D7888" s="784" t="s">
        <v>6088</v>
      </c>
      <c r="E7888" s="784">
        <v>140</v>
      </c>
      <c r="F7888" s="784">
        <v>4010</v>
      </c>
      <c r="G7888" s="784" t="s">
        <v>8712</v>
      </c>
      <c r="H7888" s="784" t="s">
        <v>1573</v>
      </c>
      <c r="J7888" s="784">
        <v>1</v>
      </c>
      <c r="K7888" s="784">
        <v>10.66</v>
      </c>
      <c r="L7888" s="784">
        <v>10.66</v>
      </c>
      <c r="M7888" s="55" t="s">
        <v>2455</v>
      </c>
    </row>
    <row r="7889" spans="1:13" ht="15">
      <c r="A7889" s="282">
        <v>45993</v>
      </c>
      <c r="B7889" s="55" t="s">
        <v>8672</v>
      </c>
      <c r="C7889" s="786">
        <v>81496</v>
      </c>
      <c r="D7889" s="786" t="s">
        <v>2268</v>
      </c>
      <c r="E7889" s="786">
        <v>120</v>
      </c>
      <c r="F7889" s="786">
        <v>4010</v>
      </c>
      <c r="G7889" s="786" t="s">
        <v>8713</v>
      </c>
      <c r="H7889" s="786" t="s">
        <v>1573</v>
      </c>
      <c r="J7889" s="786">
        <v>1</v>
      </c>
      <c r="K7889" s="786">
        <v>7.22</v>
      </c>
      <c r="L7889" s="786">
        <v>7.22</v>
      </c>
      <c r="M7889" s="55" t="s">
        <v>2455</v>
      </c>
    </row>
    <row r="7890" spans="1:13" ht="15">
      <c r="A7890" s="282">
        <v>45993</v>
      </c>
      <c r="B7890" s="55" t="s">
        <v>8672</v>
      </c>
      <c r="C7890" s="784">
        <v>82057</v>
      </c>
      <c r="D7890" s="784" t="s">
        <v>2981</v>
      </c>
      <c r="E7890" s="784" t="s">
        <v>441</v>
      </c>
      <c r="F7890" s="784">
        <v>4010</v>
      </c>
      <c r="G7890" s="784" t="s">
        <v>8211</v>
      </c>
      <c r="H7890" s="784" t="s">
        <v>1573</v>
      </c>
      <c r="J7890" s="784">
        <v>1</v>
      </c>
      <c r="K7890" s="784">
        <v>9.0299999999999994</v>
      </c>
      <c r="L7890" s="784">
        <v>9.0299999999999994</v>
      </c>
      <c r="M7890" s="55" t="s">
        <v>2455</v>
      </c>
    </row>
    <row r="7891" spans="1:13" ht="15">
      <c r="A7891" s="282">
        <v>45993</v>
      </c>
      <c r="B7891" s="55" t="s">
        <v>8672</v>
      </c>
      <c r="C7891" s="786">
        <v>67501</v>
      </c>
      <c r="D7891" s="786" t="s">
        <v>3119</v>
      </c>
      <c r="E7891" s="786">
        <v>130</v>
      </c>
      <c r="F7891" s="786">
        <v>4010</v>
      </c>
      <c r="G7891" s="786" t="s">
        <v>8349</v>
      </c>
      <c r="H7891" s="786" t="s">
        <v>1573</v>
      </c>
      <c r="J7891" s="786">
        <v>1</v>
      </c>
      <c r="K7891" s="786">
        <v>7.58</v>
      </c>
      <c r="L7891" s="786">
        <v>7.58</v>
      </c>
      <c r="M7891" s="55" t="s">
        <v>2455</v>
      </c>
    </row>
    <row r="7892" spans="1:13" ht="15">
      <c r="A7892" s="282">
        <v>45993</v>
      </c>
      <c r="B7892" s="55" t="s">
        <v>8672</v>
      </c>
      <c r="C7892" s="784">
        <v>83725</v>
      </c>
      <c r="D7892" s="784" t="s">
        <v>6104</v>
      </c>
      <c r="E7892" s="784">
        <v>130</v>
      </c>
      <c r="F7892" s="784">
        <v>4010</v>
      </c>
      <c r="G7892" s="784" t="s">
        <v>4964</v>
      </c>
      <c r="H7892" s="784" t="s">
        <v>1573</v>
      </c>
      <c r="J7892" s="784">
        <v>1</v>
      </c>
      <c r="K7892" s="784">
        <v>8.67</v>
      </c>
      <c r="L7892" s="784">
        <v>8.67</v>
      </c>
      <c r="M7892" s="55" t="s">
        <v>2455</v>
      </c>
    </row>
    <row r="7893" spans="1:13" ht="15">
      <c r="A7893" s="282">
        <v>45993</v>
      </c>
      <c r="B7893" s="55" t="s">
        <v>8672</v>
      </c>
      <c r="C7893" s="786">
        <v>83536</v>
      </c>
      <c r="D7893" s="786" t="s">
        <v>6387</v>
      </c>
      <c r="E7893" s="786">
        <v>60</v>
      </c>
      <c r="F7893" s="786">
        <v>4010</v>
      </c>
      <c r="G7893" s="786" t="s">
        <v>8714</v>
      </c>
      <c r="H7893" s="786" t="s">
        <v>1573</v>
      </c>
      <c r="J7893" s="786">
        <v>1</v>
      </c>
      <c r="K7893" s="786">
        <v>7.48</v>
      </c>
      <c r="L7893" s="786">
        <v>7.48</v>
      </c>
      <c r="M7893" s="55" t="s">
        <v>2455</v>
      </c>
    </row>
    <row r="7894" spans="1:13" ht="15">
      <c r="A7894" s="282">
        <v>45993</v>
      </c>
      <c r="B7894" s="55" t="s">
        <v>8672</v>
      </c>
      <c r="C7894" s="784">
        <v>82261</v>
      </c>
      <c r="D7894" s="784" t="s">
        <v>2292</v>
      </c>
      <c r="E7894" s="784">
        <v>120</v>
      </c>
      <c r="F7894" s="784">
        <v>4010</v>
      </c>
      <c r="G7894" s="784" t="s">
        <v>8715</v>
      </c>
      <c r="H7894" s="784" t="s">
        <v>1573</v>
      </c>
      <c r="J7894" s="784">
        <v>1</v>
      </c>
      <c r="K7894" s="784">
        <v>11.83</v>
      </c>
      <c r="L7894" s="784">
        <v>11.83</v>
      </c>
      <c r="M7894" s="55" t="s">
        <v>2455</v>
      </c>
    </row>
    <row r="7895" spans="1:13" ht="15">
      <c r="A7895" s="282">
        <v>45993</v>
      </c>
      <c r="B7895" s="55" t="s">
        <v>8672</v>
      </c>
      <c r="C7895" s="786">
        <v>67377</v>
      </c>
      <c r="D7895" s="786" t="s">
        <v>4300</v>
      </c>
      <c r="E7895" s="786">
        <v>110</v>
      </c>
      <c r="F7895" s="786">
        <v>4010</v>
      </c>
      <c r="G7895" s="786" t="s">
        <v>4960</v>
      </c>
      <c r="H7895" s="786" t="s">
        <v>1573</v>
      </c>
      <c r="J7895" s="786">
        <v>1</v>
      </c>
      <c r="K7895" s="786">
        <v>3.81</v>
      </c>
      <c r="L7895" s="786">
        <v>3.81</v>
      </c>
      <c r="M7895" s="55" t="s">
        <v>2455</v>
      </c>
    </row>
    <row r="7896" spans="1:13" ht="15">
      <c r="A7896" s="282">
        <v>45993</v>
      </c>
      <c r="B7896" s="55" t="s">
        <v>8672</v>
      </c>
      <c r="C7896" s="784">
        <v>80039</v>
      </c>
      <c r="D7896" s="784" t="s">
        <v>2336</v>
      </c>
      <c r="E7896" s="784" t="s">
        <v>2061</v>
      </c>
      <c r="F7896" s="784">
        <v>4010</v>
      </c>
      <c r="G7896" s="784" t="s">
        <v>8716</v>
      </c>
      <c r="H7896" s="784" t="s">
        <v>1573</v>
      </c>
      <c r="J7896" s="784">
        <v>1</v>
      </c>
      <c r="K7896" s="784">
        <v>9.92</v>
      </c>
      <c r="L7896" s="784">
        <v>9.92</v>
      </c>
      <c r="M7896" s="55" t="s">
        <v>2455</v>
      </c>
    </row>
    <row r="7897" spans="1:13" ht="15">
      <c r="A7897" s="282">
        <v>45993</v>
      </c>
      <c r="B7897" s="55" t="s">
        <v>8672</v>
      </c>
      <c r="C7897" s="786">
        <v>83643</v>
      </c>
      <c r="D7897" s="786" t="s">
        <v>6086</v>
      </c>
      <c r="E7897" s="786" t="s">
        <v>441</v>
      </c>
      <c r="F7897" s="786">
        <v>4010</v>
      </c>
      <c r="G7897" s="786" t="s">
        <v>8381</v>
      </c>
      <c r="H7897" s="786" t="s">
        <v>1573</v>
      </c>
      <c r="J7897" s="786">
        <v>1</v>
      </c>
      <c r="K7897" s="786">
        <v>23.05</v>
      </c>
      <c r="L7897" s="786">
        <v>23.05</v>
      </c>
      <c r="M7897" s="55" t="s">
        <v>2455</v>
      </c>
    </row>
    <row r="7898" spans="1:13" ht="15">
      <c r="A7898" s="282">
        <v>45993</v>
      </c>
      <c r="B7898" s="55" t="s">
        <v>8672</v>
      </c>
      <c r="C7898" s="784">
        <v>80013</v>
      </c>
      <c r="D7898" s="784">
        <v>19</v>
      </c>
      <c r="E7898" s="784">
        <v>130</v>
      </c>
      <c r="F7898" s="784">
        <v>4010</v>
      </c>
      <c r="G7898" s="784" t="s">
        <v>3633</v>
      </c>
      <c r="H7898" s="784" t="s">
        <v>1573</v>
      </c>
      <c r="J7898" s="784">
        <v>1</v>
      </c>
      <c r="K7898" s="784">
        <v>16.34</v>
      </c>
      <c r="L7898" s="784">
        <v>16.34</v>
      </c>
      <c r="M7898" s="55" t="s">
        <v>2455</v>
      </c>
    </row>
    <row r="7899" spans="1:13" ht="15">
      <c r="A7899" s="282">
        <v>45993</v>
      </c>
      <c r="B7899" s="55" t="s">
        <v>8672</v>
      </c>
      <c r="C7899" s="786">
        <v>82552</v>
      </c>
      <c r="D7899" s="786" t="s">
        <v>6855</v>
      </c>
      <c r="E7899" s="786">
        <v>150</v>
      </c>
      <c r="F7899" s="786">
        <v>4010</v>
      </c>
      <c r="G7899" s="786" t="s">
        <v>4913</v>
      </c>
      <c r="H7899" s="786" t="s">
        <v>1573</v>
      </c>
      <c r="J7899" s="786">
        <v>1</v>
      </c>
      <c r="K7899" s="786">
        <v>5.65</v>
      </c>
      <c r="L7899" s="786">
        <v>5.65</v>
      </c>
      <c r="M7899" s="55" t="s">
        <v>2455</v>
      </c>
    </row>
    <row r="7900" spans="1:13" ht="15">
      <c r="A7900" s="282">
        <v>45993</v>
      </c>
      <c r="B7900" s="55" t="s">
        <v>8672</v>
      </c>
      <c r="C7900" s="784">
        <v>83640</v>
      </c>
      <c r="D7900" s="784" t="s">
        <v>6086</v>
      </c>
      <c r="E7900" s="784">
        <v>130</v>
      </c>
      <c r="F7900" s="784">
        <v>4010</v>
      </c>
      <c r="G7900" s="784" t="s">
        <v>5673</v>
      </c>
      <c r="H7900" s="784" t="s">
        <v>1573</v>
      </c>
      <c r="J7900" s="784">
        <v>1</v>
      </c>
      <c r="K7900" s="784">
        <v>13.14</v>
      </c>
      <c r="L7900" s="784">
        <v>13.14</v>
      </c>
      <c r="M7900" s="55" t="s">
        <v>2455</v>
      </c>
    </row>
    <row r="7901" spans="1:13" ht="15">
      <c r="A7901" s="282">
        <v>45993</v>
      </c>
      <c r="B7901" s="55" t="s">
        <v>8672</v>
      </c>
      <c r="C7901" s="786">
        <v>80039</v>
      </c>
      <c r="D7901" s="786" t="s">
        <v>6345</v>
      </c>
      <c r="E7901" s="786" t="s">
        <v>2296</v>
      </c>
      <c r="F7901" s="786">
        <v>4010</v>
      </c>
      <c r="G7901" s="786" t="s">
        <v>2791</v>
      </c>
      <c r="H7901" s="786" t="s">
        <v>1573</v>
      </c>
      <c r="J7901" s="786">
        <v>1</v>
      </c>
      <c r="K7901" s="786">
        <v>9.92</v>
      </c>
      <c r="L7901" s="786">
        <v>9.92</v>
      </c>
      <c r="M7901" s="55" t="s">
        <v>2455</v>
      </c>
    </row>
    <row r="7902" spans="1:13" ht="15">
      <c r="A7902" s="282">
        <v>45993</v>
      </c>
      <c r="B7902" s="55" t="s">
        <v>8672</v>
      </c>
      <c r="C7902" s="784">
        <v>80046</v>
      </c>
      <c r="D7902" s="784" t="s">
        <v>2336</v>
      </c>
      <c r="E7902" s="784" t="s">
        <v>2296</v>
      </c>
      <c r="F7902" s="784">
        <v>4010</v>
      </c>
      <c r="G7902" s="784" t="s">
        <v>8717</v>
      </c>
      <c r="H7902" s="784" t="s">
        <v>1573</v>
      </c>
      <c r="J7902" s="784">
        <v>1</v>
      </c>
      <c r="K7902" s="784">
        <v>11.93</v>
      </c>
      <c r="L7902" s="784">
        <v>11.93</v>
      </c>
      <c r="M7902" s="55" t="s">
        <v>2455</v>
      </c>
    </row>
    <row r="7903" spans="1:13" ht="15">
      <c r="A7903" s="282">
        <v>45993</v>
      </c>
      <c r="B7903" s="55" t="s">
        <v>8672</v>
      </c>
      <c r="C7903" s="786">
        <v>83621</v>
      </c>
      <c r="D7903" s="786" t="s">
        <v>2653</v>
      </c>
      <c r="E7903" s="786">
        <v>90</v>
      </c>
      <c r="F7903" s="786">
        <v>4010</v>
      </c>
      <c r="G7903" s="786" t="s">
        <v>8718</v>
      </c>
      <c r="H7903" s="786" t="s">
        <v>1573</v>
      </c>
      <c r="J7903" s="786">
        <v>1</v>
      </c>
      <c r="K7903" s="786">
        <v>5.93</v>
      </c>
      <c r="L7903" s="786">
        <v>5.93</v>
      </c>
      <c r="M7903" s="55" t="s">
        <v>2455</v>
      </c>
    </row>
    <row r="7904" spans="1:13" ht="15">
      <c r="A7904" s="282">
        <v>45993</v>
      </c>
      <c r="B7904" s="55" t="s">
        <v>8672</v>
      </c>
      <c r="C7904" s="784">
        <v>52399</v>
      </c>
      <c r="D7904" s="784" t="s">
        <v>6576</v>
      </c>
      <c r="E7904" s="784" t="s">
        <v>441</v>
      </c>
      <c r="F7904" s="784">
        <v>4010</v>
      </c>
      <c r="G7904" s="784" t="s">
        <v>8719</v>
      </c>
      <c r="H7904" s="784" t="s">
        <v>1573</v>
      </c>
      <c r="J7904" s="784">
        <v>1</v>
      </c>
      <c r="K7904" s="784">
        <v>5.96</v>
      </c>
      <c r="L7904" s="784">
        <v>5.96</v>
      </c>
      <c r="M7904" s="55" t="s">
        <v>2455</v>
      </c>
    </row>
    <row r="7905" spans="1:13" ht="15">
      <c r="A7905" s="282">
        <v>45993</v>
      </c>
      <c r="B7905" s="55" t="s">
        <v>8672</v>
      </c>
      <c r="C7905" s="786">
        <v>52621</v>
      </c>
      <c r="D7905" s="786" t="s">
        <v>6746</v>
      </c>
      <c r="E7905" s="877">
        <v>45659</v>
      </c>
      <c r="F7905" s="786">
        <v>4010</v>
      </c>
      <c r="G7905" s="786" t="s">
        <v>4914</v>
      </c>
      <c r="H7905" s="786" t="s">
        <v>1573</v>
      </c>
      <c r="J7905" s="786">
        <v>1</v>
      </c>
      <c r="K7905" s="786">
        <v>3.65</v>
      </c>
      <c r="L7905" s="786">
        <v>3.65</v>
      </c>
      <c r="M7905" s="55" t="s">
        <v>2455</v>
      </c>
    </row>
    <row r="7906" spans="1:13" ht="15">
      <c r="A7906" s="282">
        <v>45993</v>
      </c>
      <c r="B7906" s="55" t="s">
        <v>8672</v>
      </c>
      <c r="C7906" s="784">
        <v>52621</v>
      </c>
      <c r="D7906" s="784" t="s">
        <v>6746</v>
      </c>
      <c r="E7906" s="882">
        <v>45942</v>
      </c>
      <c r="F7906" s="784">
        <v>4010</v>
      </c>
      <c r="G7906" s="784" t="s">
        <v>4915</v>
      </c>
      <c r="H7906" s="784" t="s">
        <v>1573</v>
      </c>
      <c r="J7906" s="784">
        <v>1</v>
      </c>
      <c r="K7906" s="784">
        <v>3.82</v>
      </c>
      <c r="L7906" s="784">
        <v>3.82</v>
      </c>
      <c r="M7906" s="55" t="s">
        <v>2455</v>
      </c>
    </row>
    <row r="7907" spans="1:13" ht="15">
      <c r="A7907" s="282">
        <v>45993</v>
      </c>
      <c r="B7907" s="55" t="s">
        <v>8672</v>
      </c>
      <c r="C7907" s="786">
        <v>52621</v>
      </c>
      <c r="D7907" s="786" t="s">
        <v>2408</v>
      </c>
      <c r="E7907" s="877">
        <v>45942</v>
      </c>
      <c r="F7907" s="786">
        <v>4010</v>
      </c>
      <c r="G7907" s="786" t="s">
        <v>4916</v>
      </c>
      <c r="H7907" s="786" t="s">
        <v>1573</v>
      </c>
      <c r="J7907" s="786">
        <v>1</v>
      </c>
      <c r="K7907" s="786">
        <v>3.82</v>
      </c>
      <c r="L7907" s="786">
        <v>3.82</v>
      </c>
      <c r="M7907" s="55" t="s">
        <v>2455</v>
      </c>
    </row>
    <row r="7908" spans="1:13" ht="15">
      <c r="A7908" s="282">
        <v>45993</v>
      </c>
      <c r="B7908" s="55" t="s">
        <v>8672</v>
      </c>
      <c r="C7908" s="784">
        <v>52621</v>
      </c>
      <c r="D7908" s="784" t="s">
        <v>8091</v>
      </c>
      <c r="E7908" s="882">
        <v>45942</v>
      </c>
      <c r="F7908" s="784">
        <v>4010</v>
      </c>
      <c r="G7908" s="784" t="s">
        <v>4920</v>
      </c>
      <c r="H7908" s="784" t="s">
        <v>1573</v>
      </c>
      <c r="J7908" s="784">
        <v>1</v>
      </c>
      <c r="K7908" s="784">
        <v>3.82</v>
      </c>
      <c r="L7908" s="784">
        <v>3.82</v>
      </c>
      <c r="M7908" s="55" t="s">
        <v>2455</v>
      </c>
    </row>
    <row r="7909" spans="1:13" ht="15">
      <c r="A7909" s="282">
        <v>45993</v>
      </c>
      <c r="B7909" s="55" t="s">
        <v>8672</v>
      </c>
      <c r="C7909" s="786">
        <v>52621</v>
      </c>
      <c r="D7909" s="786" t="s">
        <v>2336</v>
      </c>
      <c r="E7909" s="877">
        <v>45942</v>
      </c>
      <c r="F7909" s="786">
        <v>4010</v>
      </c>
      <c r="G7909" s="786" t="s">
        <v>4921</v>
      </c>
      <c r="H7909" s="786" t="s">
        <v>1573</v>
      </c>
      <c r="J7909" s="786">
        <v>1</v>
      </c>
      <c r="K7909" s="786">
        <v>3.82</v>
      </c>
      <c r="L7909" s="786">
        <v>3.82</v>
      </c>
      <c r="M7909" s="55" t="s">
        <v>2455</v>
      </c>
    </row>
    <row r="7910" spans="1:13" ht="15">
      <c r="A7910" s="282">
        <v>45993</v>
      </c>
      <c r="B7910" s="55" t="s">
        <v>8672</v>
      </c>
      <c r="C7910" s="784">
        <v>52621</v>
      </c>
      <c r="D7910" s="784" t="s">
        <v>7224</v>
      </c>
      <c r="E7910" s="882">
        <v>45942</v>
      </c>
      <c r="F7910" s="784">
        <v>4010</v>
      </c>
      <c r="G7910" s="784" t="s">
        <v>8720</v>
      </c>
      <c r="H7910" s="784" t="s">
        <v>1573</v>
      </c>
      <c r="J7910" s="784">
        <v>1</v>
      </c>
      <c r="K7910" s="784">
        <v>3.82</v>
      </c>
      <c r="L7910" s="784">
        <v>3.82</v>
      </c>
      <c r="M7910" s="55" t="s">
        <v>2455</v>
      </c>
    </row>
    <row r="7911" spans="1:13" ht="15">
      <c r="A7911" s="282">
        <v>45993</v>
      </c>
      <c r="B7911" s="55" t="s">
        <v>8672</v>
      </c>
      <c r="C7911" s="786">
        <v>52621</v>
      </c>
      <c r="D7911" s="786" t="s">
        <v>6746</v>
      </c>
      <c r="E7911" s="877">
        <v>45784</v>
      </c>
      <c r="F7911" s="786">
        <v>4010</v>
      </c>
      <c r="G7911" s="786" t="s">
        <v>4922</v>
      </c>
      <c r="H7911" s="786" t="s">
        <v>1573</v>
      </c>
      <c r="J7911" s="786">
        <v>1</v>
      </c>
      <c r="K7911" s="786">
        <v>3.65</v>
      </c>
      <c r="L7911" s="786">
        <v>3.65</v>
      </c>
      <c r="M7911" s="55" t="s">
        <v>2455</v>
      </c>
    </row>
    <row r="7912" spans="1:13" ht="15">
      <c r="A7912" s="282">
        <v>45993</v>
      </c>
      <c r="B7912" s="55" t="s">
        <v>8672</v>
      </c>
      <c r="C7912" s="784">
        <v>52621</v>
      </c>
      <c r="D7912" s="784" t="s">
        <v>2408</v>
      </c>
      <c r="E7912" s="882">
        <v>45847</v>
      </c>
      <c r="F7912" s="784">
        <v>4010</v>
      </c>
      <c r="G7912" s="784" t="s">
        <v>5679</v>
      </c>
      <c r="H7912" s="784" t="s">
        <v>1573</v>
      </c>
      <c r="J7912" s="784">
        <v>1</v>
      </c>
      <c r="K7912" s="784">
        <v>3.82</v>
      </c>
      <c r="L7912" s="784">
        <v>3.82</v>
      </c>
      <c r="M7912" s="55" t="s">
        <v>2455</v>
      </c>
    </row>
    <row r="7913" spans="1:13" ht="15">
      <c r="A7913" s="282">
        <v>45993</v>
      </c>
      <c r="B7913" s="55" t="s">
        <v>8672</v>
      </c>
      <c r="C7913" s="786">
        <v>80039</v>
      </c>
      <c r="D7913" s="786" t="s">
        <v>3942</v>
      </c>
      <c r="E7913" s="786" t="s">
        <v>2061</v>
      </c>
      <c r="F7913" s="786">
        <v>4010</v>
      </c>
      <c r="G7913" s="786" t="s">
        <v>8721</v>
      </c>
      <c r="H7913" s="786" t="s">
        <v>1573</v>
      </c>
      <c r="J7913" s="786">
        <v>1</v>
      </c>
      <c r="K7913" s="786">
        <v>8.82</v>
      </c>
      <c r="L7913" s="786">
        <v>8.82</v>
      </c>
      <c r="M7913" s="55" t="s">
        <v>2455</v>
      </c>
    </row>
    <row r="7914" spans="1:13" ht="15">
      <c r="A7914" s="282">
        <v>45993</v>
      </c>
      <c r="B7914" s="55" t="s">
        <v>8672</v>
      </c>
      <c r="C7914" s="784">
        <v>82368</v>
      </c>
      <c r="D7914" s="784" t="s">
        <v>2710</v>
      </c>
      <c r="E7914" s="784">
        <v>90</v>
      </c>
      <c r="F7914" s="784">
        <v>4010</v>
      </c>
      <c r="G7914" s="784" t="s">
        <v>4924</v>
      </c>
      <c r="H7914" s="784" t="s">
        <v>1573</v>
      </c>
      <c r="J7914" s="784">
        <v>1</v>
      </c>
      <c r="K7914" s="784">
        <v>10.92</v>
      </c>
      <c r="L7914" s="784">
        <v>10.92</v>
      </c>
      <c r="M7914" s="55" t="s">
        <v>2455</v>
      </c>
    </row>
    <row r="7915" spans="1:13" ht="15">
      <c r="A7915" s="282">
        <v>45993</v>
      </c>
      <c r="B7915" s="55" t="s">
        <v>8672</v>
      </c>
      <c r="C7915" s="786">
        <v>80046</v>
      </c>
      <c r="D7915" s="786" t="s">
        <v>6746</v>
      </c>
      <c r="E7915" s="786" t="s">
        <v>2300</v>
      </c>
      <c r="F7915" s="786">
        <v>4010</v>
      </c>
      <c r="G7915" s="786" t="s">
        <v>4925</v>
      </c>
      <c r="H7915" s="786" t="s">
        <v>1573</v>
      </c>
      <c r="J7915" s="786">
        <v>1</v>
      </c>
      <c r="K7915" s="786">
        <v>11.93</v>
      </c>
      <c r="L7915" s="786">
        <v>11.93</v>
      </c>
      <c r="M7915" s="55" t="s">
        <v>2455</v>
      </c>
    </row>
    <row r="7916" spans="1:13" ht="15">
      <c r="A7916" s="282">
        <v>45993</v>
      </c>
      <c r="B7916" s="55" t="s">
        <v>8672</v>
      </c>
      <c r="C7916" s="784">
        <v>83716</v>
      </c>
      <c r="D7916" s="784" t="s">
        <v>6925</v>
      </c>
      <c r="E7916" s="784">
        <v>110</v>
      </c>
      <c r="F7916" s="784">
        <v>4010</v>
      </c>
      <c r="G7916" s="784" t="s">
        <v>8722</v>
      </c>
      <c r="H7916" s="784" t="s">
        <v>1573</v>
      </c>
      <c r="J7916" s="784">
        <v>1</v>
      </c>
      <c r="K7916" s="784">
        <v>10.54</v>
      </c>
      <c r="L7916" s="784">
        <v>10.54</v>
      </c>
      <c r="M7916" s="55" t="s">
        <v>2455</v>
      </c>
    </row>
    <row r="7917" spans="1:13" ht="15">
      <c r="A7917" s="282">
        <v>45993</v>
      </c>
      <c r="B7917" s="55" t="s">
        <v>8672</v>
      </c>
      <c r="C7917" s="786">
        <v>80039</v>
      </c>
      <c r="D7917" s="786" t="s">
        <v>6746</v>
      </c>
      <c r="E7917" s="786" t="s">
        <v>2061</v>
      </c>
      <c r="F7917" s="786">
        <v>4010</v>
      </c>
      <c r="G7917" s="786" t="s">
        <v>7969</v>
      </c>
      <c r="H7917" s="786" t="s">
        <v>1573</v>
      </c>
      <c r="J7917" s="786">
        <v>1</v>
      </c>
      <c r="K7917" s="786">
        <v>8.82</v>
      </c>
      <c r="L7917" s="786">
        <v>8.82</v>
      </c>
      <c r="M7917" s="55" t="s">
        <v>2455</v>
      </c>
    </row>
    <row r="7918" spans="1:13" ht="15">
      <c r="A7918" s="282">
        <v>45993</v>
      </c>
      <c r="B7918" s="55" t="s">
        <v>8723</v>
      </c>
      <c r="C7918" s="784">
        <v>83588</v>
      </c>
      <c r="D7918" s="784" t="s">
        <v>6802</v>
      </c>
      <c r="E7918" s="784">
        <v>110</v>
      </c>
      <c r="F7918" s="784">
        <v>4010</v>
      </c>
      <c r="G7918" s="784" t="s">
        <v>8724</v>
      </c>
      <c r="H7918" s="784" t="s">
        <v>1573</v>
      </c>
      <c r="J7918" s="55">
        <v>-1</v>
      </c>
      <c r="K7918" s="791">
        <v>7.65</v>
      </c>
      <c r="L7918" s="791">
        <v>-7.65</v>
      </c>
      <c r="M7918" s="55" t="s">
        <v>2287</v>
      </c>
    </row>
    <row r="7919" spans="1:13" ht="15">
      <c r="A7919" s="282">
        <v>45993</v>
      </c>
      <c r="B7919" s="55" t="s">
        <v>8723</v>
      </c>
      <c r="C7919" s="786">
        <v>83253</v>
      </c>
      <c r="D7919" s="786" t="s">
        <v>8725</v>
      </c>
      <c r="E7919" s="786">
        <v>130</v>
      </c>
      <c r="F7919" s="786">
        <v>4010</v>
      </c>
      <c r="G7919" s="786" t="s">
        <v>5404</v>
      </c>
      <c r="H7919" s="786" t="s">
        <v>1573</v>
      </c>
      <c r="J7919" s="55">
        <v>-1</v>
      </c>
      <c r="K7919" s="791">
        <v>11.39</v>
      </c>
      <c r="L7919" s="791">
        <v>-11.39</v>
      </c>
      <c r="M7919" s="55" t="s">
        <v>2287</v>
      </c>
    </row>
    <row r="7920" spans="1:13" ht="15">
      <c r="A7920" s="282">
        <v>45993</v>
      </c>
      <c r="B7920" s="55" t="s">
        <v>8723</v>
      </c>
      <c r="C7920" s="784">
        <v>83536</v>
      </c>
      <c r="D7920" s="784" t="s">
        <v>6230</v>
      </c>
      <c r="E7920" s="784" t="s">
        <v>2356</v>
      </c>
      <c r="F7920" s="784">
        <v>4010</v>
      </c>
      <c r="G7920" s="784" t="s">
        <v>7209</v>
      </c>
      <c r="H7920" s="784" t="s">
        <v>1573</v>
      </c>
      <c r="J7920" s="55">
        <v>-1</v>
      </c>
      <c r="K7920" s="791">
        <v>7.48</v>
      </c>
      <c r="L7920" s="791">
        <v>-7.48</v>
      </c>
      <c r="M7920" s="55" t="s">
        <v>2287</v>
      </c>
    </row>
    <row r="7921" spans="1:14" ht="15">
      <c r="A7921" s="282">
        <v>45993</v>
      </c>
      <c r="B7921" s="55" t="s">
        <v>8723</v>
      </c>
      <c r="C7921" s="786">
        <v>58662</v>
      </c>
      <c r="D7921" s="786" t="s">
        <v>8726</v>
      </c>
      <c r="E7921" s="786" t="s">
        <v>441</v>
      </c>
      <c r="F7921" s="786">
        <v>4010</v>
      </c>
      <c r="G7921" s="786" t="s">
        <v>8727</v>
      </c>
      <c r="H7921" s="786" t="s">
        <v>1573</v>
      </c>
      <c r="J7921" s="55">
        <v>-1</v>
      </c>
      <c r="K7921" s="791">
        <v>8.08</v>
      </c>
      <c r="L7921" s="791">
        <v>-8.08</v>
      </c>
      <c r="M7921" s="55" t="s">
        <v>2287</v>
      </c>
    </row>
    <row r="7922" spans="1:14" ht="15">
      <c r="A7922" s="783">
        <v>45993</v>
      </c>
      <c r="B7922" s="784" t="s">
        <v>8728</v>
      </c>
      <c r="C7922" s="784">
        <v>83643</v>
      </c>
      <c r="D7922" s="784" t="s">
        <v>6086</v>
      </c>
      <c r="E7922" s="784" t="s">
        <v>441</v>
      </c>
      <c r="F7922" s="784">
        <v>4010</v>
      </c>
      <c r="G7922" s="784" t="s">
        <v>2501</v>
      </c>
      <c r="H7922" s="784" t="s">
        <v>1573</v>
      </c>
      <c r="I7922" s="797">
        <v>173930000072439</v>
      </c>
      <c r="J7922" s="784">
        <v>20</v>
      </c>
      <c r="K7922" s="784">
        <v>23.05</v>
      </c>
      <c r="L7922" s="793">
        <v>461</v>
      </c>
      <c r="M7922" s="55" t="s">
        <v>2618</v>
      </c>
    </row>
    <row r="7923" spans="1:14" ht="15">
      <c r="A7923" s="783">
        <v>45993</v>
      </c>
      <c r="B7923" s="55" t="s">
        <v>8729</v>
      </c>
      <c r="C7923" s="784">
        <v>80039</v>
      </c>
      <c r="D7923" s="784" t="s">
        <v>6567</v>
      </c>
      <c r="E7923" s="784" t="s">
        <v>2300</v>
      </c>
      <c r="F7923" s="784">
        <v>4010</v>
      </c>
      <c r="G7923" s="784" t="s">
        <v>7957</v>
      </c>
      <c r="H7923" s="784" t="s">
        <v>1573</v>
      </c>
      <c r="I7923" s="797">
        <v>30</v>
      </c>
      <c r="J7923" s="784">
        <v>30</v>
      </c>
      <c r="K7923" s="784">
        <v>10.08</v>
      </c>
      <c r="L7923" s="793">
        <v>302.39999999999998</v>
      </c>
      <c r="M7923" s="55" t="s">
        <v>2547</v>
      </c>
    </row>
    <row r="7924" spans="1:14" ht="15">
      <c r="A7924" s="783">
        <v>45993</v>
      </c>
      <c r="B7924" s="55" t="s">
        <v>8729</v>
      </c>
      <c r="C7924" s="786">
        <v>80039</v>
      </c>
      <c r="D7924" s="786" t="s">
        <v>6567</v>
      </c>
      <c r="E7924" s="786" t="s">
        <v>2296</v>
      </c>
      <c r="F7924" s="786">
        <v>4010</v>
      </c>
      <c r="G7924" s="786" t="s">
        <v>8730</v>
      </c>
      <c r="H7924" s="786" t="s">
        <v>1573</v>
      </c>
      <c r="I7924" s="798">
        <v>-30</v>
      </c>
      <c r="J7924" s="786">
        <v>-30</v>
      </c>
      <c r="K7924" s="786">
        <v>10.08</v>
      </c>
      <c r="L7924" s="796">
        <v>-302.39999999999998</v>
      </c>
      <c r="M7924" s="55" t="s">
        <v>2547</v>
      </c>
    </row>
    <row r="7925" spans="1:14" ht="15">
      <c r="A7925" s="783">
        <v>45993</v>
      </c>
      <c r="B7925" s="55" t="s">
        <v>8731</v>
      </c>
      <c r="C7925" s="784">
        <v>83620</v>
      </c>
      <c r="D7925" s="784" t="s">
        <v>2336</v>
      </c>
      <c r="E7925" s="784" t="s">
        <v>2296</v>
      </c>
      <c r="F7925" s="784">
        <v>4010</v>
      </c>
      <c r="G7925" s="784" t="s">
        <v>3157</v>
      </c>
      <c r="H7925" s="784" t="s">
        <v>1573</v>
      </c>
      <c r="I7925" s="797">
        <v>2</v>
      </c>
      <c r="J7925" s="784">
        <v>2</v>
      </c>
      <c r="K7925" s="784">
        <v>18.47</v>
      </c>
      <c r="L7925" s="793">
        <v>36.94</v>
      </c>
      <c r="M7925" s="55" t="s">
        <v>2455</v>
      </c>
    </row>
    <row r="7926" spans="1:14" ht="15">
      <c r="A7926" s="783">
        <v>45993</v>
      </c>
      <c r="B7926" s="55" t="s">
        <v>8731</v>
      </c>
      <c r="C7926" s="786">
        <v>65065</v>
      </c>
      <c r="D7926" s="786" t="s">
        <v>7477</v>
      </c>
      <c r="E7926" s="786">
        <v>100</v>
      </c>
      <c r="F7926" s="786">
        <v>4010</v>
      </c>
      <c r="G7926" s="786" t="s">
        <v>7960</v>
      </c>
      <c r="H7926" s="786" t="s">
        <v>1573</v>
      </c>
      <c r="I7926" s="798">
        <v>3</v>
      </c>
      <c r="J7926" s="786">
        <v>3</v>
      </c>
      <c r="K7926" s="786">
        <v>7.2</v>
      </c>
      <c r="L7926" s="796">
        <v>21.6</v>
      </c>
      <c r="M7926" s="55" t="s">
        <v>2455</v>
      </c>
    </row>
    <row r="7927" spans="1:14" ht="15">
      <c r="A7927" s="783">
        <v>45993</v>
      </c>
      <c r="B7927" s="55" t="s">
        <v>8731</v>
      </c>
      <c r="C7927" s="784">
        <v>42067</v>
      </c>
      <c r="D7927" s="784" t="s">
        <v>2336</v>
      </c>
      <c r="E7927" s="784">
        <v>120</v>
      </c>
      <c r="F7927" s="784">
        <v>4010</v>
      </c>
      <c r="G7927" s="784" t="s">
        <v>8732</v>
      </c>
      <c r="H7927" s="784" t="s">
        <v>1573</v>
      </c>
      <c r="I7927" s="797">
        <v>7</v>
      </c>
      <c r="J7927" s="784">
        <v>7</v>
      </c>
      <c r="K7927" s="784">
        <v>7.32</v>
      </c>
      <c r="L7927" s="793">
        <v>51.24</v>
      </c>
      <c r="M7927" s="55" t="s">
        <v>2455</v>
      </c>
    </row>
    <row r="7928" spans="1:14" ht="15">
      <c r="A7928" s="783">
        <v>45993</v>
      </c>
      <c r="B7928" s="55" t="s">
        <v>8731</v>
      </c>
      <c r="C7928" s="786">
        <v>83993</v>
      </c>
      <c r="D7928" s="786" t="s">
        <v>7459</v>
      </c>
      <c r="E7928" s="786">
        <v>120</v>
      </c>
      <c r="F7928" s="786">
        <v>4010</v>
      </c>
      <c r="G7928" s="786" t="s">
        <v>8733</v>
      </c>
      <c r="H7928" s="786" t="s">
        <v>1573</v>
      </c>
      <c r="I7928" s="798">
        <v>4</v>
      </c>
      <c r="J7928" s="786">
        <v>4</v>
      </c>
      <c r="K7928" s="786">
        <v>6.1</v>
      </c>
      <c r="L7928" s="796">
        <v>24.4</v>
      </c>
      <c r="M7928" s="55" t="s">
        <v>2455</v>
      </c>
    </row>
    <row r="7929" spans="1:14" ht="15">
      <c r="A7929" s="783">
        <v>45993</v>
      </c>
      <c r="B7929" s="55" t="s">
        <v>8731</v>
      </c>
      <c r="C7929" s="784">
        <v>65065</v>
      </c>
      <c r="D7929" s="784" t="s">
        <v>7477</v>
      </c>
      <c r="E7929" s="784">
        <v>140</v>
      </c>
      <c r="F7929" s="784">
        <v>4010</v>
      </c>
      <c r="G7929" s="784" t="s">
        <v>8734</v>
      </c>
      <c r="H7929" s="784" t="s">
        <v>1573</v>
      </c>
      <c r="I7929" s="797">
        <v>2</v>
      </c>
      <c r="J7929" s="784">
        <v>2</v>
      </c>
      <c r="K7929" s="784">
        <v>7.2</v>
      </c>
      <c r="L7929" s="793">
        <v>14.4</v>
      </c>
      <c r="M7929" s="55" t="s">
        <v>2455</v>
      </c>
    </row>
    <row r="7930" spans="1:14" ht="15">
      <c r="A7930" s="282">
        <v>45994</v>
      </c>
      <c r="B7930" s="55" t="s">
        <v>8735</v>
      </c>
      <c r="C7930" s="784">
        <v>83435</v>
      </c>
      <c r="D7930" s="784" t="s">
        <v>4587</v>
      </c>
      <c r="E7930" s="784">
        <v>130</v>
      </c>
      <c r="F7930" s="784">
        <v>4010</v>
      </c>
      <c r="G7930" s="784" t="s">
        <v>6964</v>
      </c>
      <c r="H7930" s="784" t="s">
        <v>1573</v>
      </c>
      <c r="J7930" s="784">
        <v>13</v>
      </c>
      <c r="K7930" s="784">
        <v>4.4800000000000004</v>
      </c>
      <c r="L7930" s="784">
        <v>58.24</v>
      </c>
      <c r="M7930" s="55" t="s">
        <v>2547</v>
      </c>
    </row>
    <row r="7931" spans="1:14" ht="15">
      <c r="A7931" s="282">
        <v>45994</v>
      </c>
      <c r="B7931" s="55" t="s">
        <v>8735</v>
      </c>
      <c r="C7931" s="786">
        <v>83435</v>
      </c>
      <c r="D7931" s="786" t="s">
        <v>4587</v>
      </c>
      <c r="E7931" s="786">
        <v>110</v>
      </c>
      <c r="F7931" s="786">
        <v>4010</v>
      </c>
      <c r="G7931" s="786" t="s">
        <v>2573</v>
      </c>
      <c r="H7931" s="786" t="s">
        <v>1573</v>
      </c>
      <c r="J7931" s="786">
        <v>40</v>
      </c>
      <c r="K7931" s="786">
        <v>4.4800000000000004</v>
      </c>
      <c r="L7931" s="786">
        <v>179.2</v>
      </c>
      <c r="M7931" s="55" t="s">
        <v>2547</v>
      </c>
    </row>
    <row r="7932" spans="1:14" ht="15">
      <c r="A7932" s="282">
        <v>45994</v>
      </c>
      <c r="B7932" s="55" t="s">
        <v>8735</v>
      </c>
      <c r="C7932" s="784">
        <v>83435</v>
      </c>
      <c r="D7932" s="784" t="s">
        <v>4587</v>
      </c>
      <c r="E7932" s="784">
        <v>120</v>
      </c>
      <c r="F7932" s="784">
        <v>4010</v>
      </c>
      <c r="G7932" s="784" t="s">
        <v>8736</v>
      </c>
      <c r="H7932" s="784" t="s">
        <v>1573</v>
      </c>
      <c r="J7932" s="784">
        <v>-48</v>
      </c>
      <c r="K7932" s="784">
        <v>4.4800000000000004</v>
      </c>
      <c r="L7932" s="784">
        <v>-215.04</v>
      </c>
      <c r="M7932" s="55" t="s">
        <v>2547</v>
      </c>
    </row>
    <row r="7933" spans="1:14" ht="15">
      <c r="A7933" s="783">
        <v>45994</v>
      </c>
      <c r="B7933" s="784" t="s">
        <v>8737</v>
      </c>
      <c r="C7933" s="784">
        <v>80039</v>
      </c>
      <c r="D7933" s="784" t="s">
        <v>5595</v>
      </c>
      <c r="E7933" s="784" t="s">
        <v>2296</v>
      </c>
      <c r="F7933" s="784">
        <v>4010</v>
      </c>
      <c r="G7933" s="784" t="s">
        <v>2501</v>
      </c>
      <c r="H7933" s="784" t="s">
        <v>2508</v>
      </c>
      <c r="I7933" s="797">
        <v>8281303005595230</v>
      </c>
      <c r="J7933" s="784">
        <v>-38</v>
      </c>
      <c r="K7933" s="784">
        <v>8.82</v>
      </c>
      <c r="L7933" s="793">
        <v>-335.16</v>
      </c>
      <c r="M7933" s="55" t="s">
        <v>2618</v>
      </c>
      <c r="N7933" s="788" t="s">
        <v>8738</v>
      </c>
    </row>
    <row r="7934" spans="1:14" ht="15">
      <c r="A7934" s="783">
        <v>45994</v>
      </c>
      <c r="B7934" s="55" t="s">
        <v>8739</v>
      </c>
      <c r="C7934" s="784">
        <v>82945</v>
      </c>
      <c r="D7934" s="784" t="s">
        <v>3099</v>
      </c>
      <c r="E7934" s="784">
        <v>120</v>
      </c>
      <c r="F7934" s="784">
        <v>4010</v>
      </c>
      <c r="G7934" s="784" t="s">
        <v>3811</v>
      </c>
      <c r="H7934" s="784" t="s">
        <v>1573</v>
      </c>
      <c r="I7934" s="797">
        <v>8.6999999999999993</v>
      </c>
      <c r="J7934" s="784">
        <v>1</v>
      </c>
      <c r="K7934" s="784">
        <v>8.6999999999999993</v>
      </c>
      <c r="L7934" s="784">
        <v>8.6999999999999993</v>
      </c>
      <c r="M7934" s="55" t="s">
        <v>2455</v>
      </c>
    </row>
    <row r="7935" spans="1:14" ht="15">
      <c r="A7935" s="785">
        <v>45994</v>
      </c>
      <c r="B7935" s="55" t="s">
        <v>8739</v>
      </c>
      <c r="C7935" s="786">
        <v>67521</v>
      </c>
      <c r="D7935" s="786" t="s">
        <v>2491</v>
      </c>
      <c r="E7935" s="786">
        <v>90</v>
      </c>
      <c r="F7935" s="786">
        <v>4010</v>
      </c>
      <c r="G7935" s="786" t="s">
        <v>4148</v>
      </c>
      <c r="H7935" s="784" t="s">
        <v>1573</v>
      </c>
      <c r="I7935" s="798">
        <v>6.68</v>
      </c>
      <c r="J7935" s="786">
        <v>1</v>
      </c>
      <c r="K7935" s="786">
        <v>6.68</v>
      </c>
      <c r="L7935" s="786">
        <v>6.68</v>
      </c>
      <c r="M7935" s="55" t="s">
        <v>2455</v>
      </c>
    </row>
    <row r="7936" spans="1:14" ht="15">
      <c r="A7936" s="783">
        <v>45994</v>
      </c>
      <c r="B7936" s="55" t="s">
        <v>8739</v>
      </c>
      <c r="C7936" s="784">
        <v>58661</v>
      </c>
      <c r="D7936" s="784" t="s">
        <v>4038</v>
      </c>
      <c r="E7936" s="784" t="s">
        <v>289</v>
      </c>
      <c r="F7936" s="784">
        <v>4010</v>
      </c>
      <c r="G7936" s="784" t="s">
        <v>3813</v>
      </c>
      <c r="H7936" s="784" t="s">
        <v>1573</v>
      </c>
      <c r="I7936" s="797">
        <v>6.96</v>
      </c>
      <c r="J7936" s="784">
        <v>1</v>
      </c>
      <c r="K7936" s="784">
        <v>6.96</v>
      </c>
      <c r="L7936" s="784">
        <v>6.96</v>
      </c>
      <c r="M7936" s="55" t="s">
        <v>2455</v>
      </c>
    </row>
    <row r="7937" spans="1:14" ht="15">
      <c r="A7937" s="785">
        <v>45994</v>
      </c>
      <c r="B7937" s="55" t="s">
        <v>8739</v>
      </c>
      <c r="C7937" s="786">
        <v>52399</v>
      </c>
      <c r="D7937" s="786" t="s">
        <v>6576</v>
      </c>
      <c r="E7937" s="786" t="s">
        <v>2296</v>
      </c>
      <c r="F7937" s="786">
        <v>4010</v>
      </c>
      <c r="G7937" s="786" t="s">
        <v>8740</v>
      </c>
      <c r="H7937" s="784" t="s">
        <v>1573</v>
      </c>
      <c r="I7937" s="798">
        <v>5.96</v>
      </c>
      <c r="J7937" s="786">
        <v>2</v>
      </c>
      <c r="K7937" s="786">
        <v>5.96</v>
      </c>
      <c r="L7937" s="786">
        <v>11.92</v>
      </c>
      <c r="M7937" s="55" t="s">
        <v>2455</v>
      </c>
    </row>
    <row r="7938" spans="1:14" ht="15">
      <c r="A7938" s="783">
        <v>45994</v>
      </c>
      <c r="B7938" s="55" t="s">
        <v>8739</v>
      </c>
      <c r="C7938" s="784">
        <v>82572</v>
      </c>
      <c r="D7938" s="784" t="s">
        <v>5580</v>
      </c>
      <c r="E7938" s="784">
        <v>140</v>
      </c>
      <c r="F7938" s="784">
        <v>4010</v>
      </c>
      <c r="G7938" s="784" t="s">
        <v>3815</v>
      </c>
      <c r="H7938" s="784" t="s">
        <v>1573</v>
      </c>
      <c r="I7938" s="797">
        <v>9.4700000000000006</v>
      </c>
      <c r="J7938" s="784">
        <v>1</v>
      </c>
      <c r="K7938" s="784">
        <v>9.4700000000000006</v>
      </c>
      <c r="L7938" s="784">
        <v>9.4700000000000006</v>
      </c>
      <c r="M7938" s="55" t="s">
        <v>2455</v>
      </c>
    </row>
    <row r="7939" spans="1:14" ht="15">
      <c r="A7939" s="785">
        <v>45994</v>
      </c>
      <c r="B7939" s="55" t="s">
        <v>8739</v>
      </c>
      <c r="C7939" s="786">
        <v>82778</v>
      </c>
      <c r="D7939" s="786" t="s">
        <v>2934</v>
      </c>
      <c r="E7939" s="786">
        <v>90</v>
      </c>
      <c r="F7939" s="786">
        <v>4010</v>
      </c>
      <c r="G7939" s="786" t="s">
        <v>4150</v>
      </c>
      <c r="H7939" s="784" t="s">
        <v>1573</v>
      </c>
      <c r="I7939" s="798">
        <v>6.06</v>
      </c>
      <c r="J7939" s="786">
        <v>1</v>
      </c>
      <c r="K7939" s="786">
        <v>6.06</v>
      </c>
      <c r="L7939" s="786">
        <v>6.06</v>
      </c>
      <c r="M7939" s="55" t="s">
        <v>2455</v>
      </c>
    </row>
    <row r="7940" spans="1:14" ht="15">
      <c r="A7940" s="783">
        <v>45994</v>
      </c>
      <c r="B7940" s="55" t="s">
        <v>8739</v>
      </c>
      <c r="C7940" s="784">
        <v>83536</v>
      </c>
      <c r="D7940" s="784" t="s">
        <v>6387</v>
      </c>
      <c r="E7940" s="784">
        <v>75</v>
      </c>
      <c r="F7940" s="784">
        <v>4010</v>
      </c>
      <c r="G7940" s="784" t="s">
        <v>8741</v>
      </c>
      <c r="H7940" s="784" t="s">
        <v>1573</v>
      </c>
      <c r="I7940" s="797">
        <v>7.52</v>
      </c>
      <c r="J7940" s="784">
        <v>1</v>
      </c>
      <c r="K7940" s="784">
        <v>7.52</v>
      </c>
      <c r="L7940" s="784">
        <v>7.52</v>
      </c>
      <c r="M7940" s="55" t="s">
        <v>2455</v>
      </c>
    </row>
    <row r="7941" spans="1:14" ht="15">
      <c r="A7941" s="785">
        <v>45994</v>
      </c>
      <c r="B7941" s="55" t="s">
        <v>8739</v>
      </c>
      <c r="C7941" s="786">
        <v>82519</v>
      </c>
      <c r="D7941" s="786" t="s">
        <v>5657</v>
      </c>
      <c r="E7941" s="786">
        <v>70</v>
      </c>
      <c r="F7941" s="786">
        <v>4010</v>
      </c>
      <c r="G7941" s="786" t="s">
        <v>4151</v>
      </c>
      <c r="H7941" s="784" t="s">
        <v>1573</v>
      </c>
      <c r="I7941" s="798">
        <v>13.22</v>
      </c>
      <c r="J7941" s="786">
        <v>1</v>
      </c>
      <c r="K7941" s="786">
        <v>13.22</v>
      </c>
      <c r="L7941" s="786">
        <v>13.22</v>
      </c>
      <c r="M7941" s="55" t="s">
        <v>2455</v>
      </c>
    </row>
    <row r="7942" spans="1:14" ht="15">
      <c r="A7942" s="783">
        <v>45994</v>
      </c>
      <c r="B7942" s="55" t="s">
        <v>8739</v>
      </c>
      <c r="C7942" s="784">
        <v>83711</v>
      </c>
      <c r="D7942" s="784" t="s">
        <v>8742</v>
      </c>
      <c r="E7942" s="784">
        <v>130</v>
      </c>
      <c r="F7942" s="784">
        <v>4010</v>
      </c>
      <c r="G7942" s="784" t="s">
        <v>3537</v>
      </c>
      <c r="H7942" s="784" t="s">
        <v>1573</v>
      </c>
      <c r="I7942" s="797">
        <v>26.57</v>
      </c>
      <c r="J7942" s="784">
        <v>1</v>
      </c>
      <c r="K7942" s="784">
        <v>26.57</v>
      </c>
      <c r="L7942" s="784">
        <v>26.57</v>
      </c>
      <c r="M7942" s="55" t="s">
        <v>2455</v>
      </c>
    </row>
    <row r="7943" spans="1:14" ht="15">
      <c r="A7943" s="785">
        <v>45994</v>
      </c>
      <c r="B7943" s="55" t="s">
        <v>8739</v>
      </c>
      <c r="C7943" s="786">
        <v>83313</v>
      </c>
      <c r="D7943" s="786" t="s">
        <v>6877</v>
      </c>
      <c r="E7943" s="786">
        <v>100</v>
      </c>
      <c r="F7943" s="786">
        <v>4010</v>
      </c>
      <c r="G7943" s="786" t="s">
        <v>3773</v>
      </c>
      <c r="H7943" s="784" t="s">
        <v>1573</v>
      </c>
      <c r="I7943" s="798">
        <v>26.17</v>
      </c>
      <c r="J7943" s="786">
        <v>1</v>
      </c>
      <c r="K7943" s="786">
        <v>26.17</v>
      </c>
      <c r="L7943" s="786">
        <v>26.17</v>
      </c>
      <c r="M7943" s="55" t="s">
        <v>2455</v>
      </c>
    </row>
    <row r="7944" spans="1:14" ht="15">
      <c r="A7944" s="783">
        <v>45994</v>
      </c>
      <c r="B7944" s="55" t="s">
        <v>8739</v>
      </c>
      <c r="C7944" s="784">
        <v>83099</v>
      </c>
      <c r="D7944" s="784" t="s">
        <v>3099</v>
      </c>
      <c r="E7944" s="784">
        <v>90</v>
      </c>
      <c r="F7944" s="784">
        <v>4010</v>
      </c>
      <c r="G7944" s="784" t="s">
        <v>3539</v>
      </c>
      <c r="H7944" s="784" t="s">
        <v>1573</v>
      </c>
      <c r="I7944" s="797">
        <v>9.2100000000000009</v>
      </c>
      <c r="J7944" s="784">
        <v>1</v>
      </c>
      <c r="K7944" s="784">
        <v>9.2100000000000009</v>
      </c>
      <c r="L7944" s="784">
        <v>9.2100000000000009</v>
      </c>
      <c r="M7944" s="55" t="s">
        <v>2455</v>
      </c>
    </row>
    <row r="7945" spans="1:14" ht="15">
      <c r="A7945" s="785">
        <v>45994</v>
      </c>
      <c r="B7945" s="55" t="s">
        <v>8739</v>
      </c>
      <c r="C7945" s="786">
        <v>82368</v>
      </c>
      <c r="D7945" s="786" t="s">
        <v>7576</v>
      </c>
      <c r="E7945" s="786">
        <v>120</v>
      </c>
      <c r="F7945" s="786">
        <v>4010</v>
      </c>
      <c r="G7945" s="786" t="s">
        <v>3778</v>
      </c>
      <c r="H7945" s="784" t="s">
        <v>1573</v>
      </c>
      <c r="I7945" s="798">
        <v>7.91</v>
      </c>
      <c r="J7945" s="786">
        <v>1</v>
      </c>
      <c r="K7945" s="786">
        <v>7.91</v>
      </c>
      <c r="L7945" s="786">
        <v>7.91</v>
      </c>
      <c r="M7945" s="55" t="s">
        <v>2455</v>
      </c>
    </row>
    <row r="7946" spans="1:14" ht="15">
      <c r="A7946" s="783">
        <v>45994</v>
      </c>
      <c r="B7946" s="55" t="s">
        <v>8739</v>
      </c>
      <c r="C7946" s="784">
        <v>82400</v>
      </c>
      <c r="D7946" s="784" t="s">
        <v>6112</v>
      </c>
      <c r="E7946" s="784">
        <v>85</v>
      </c>
      <c r="F7946" s="784">
        <v>4010</v>
      </c>
      <c r="G7946" s="784" t="s">
        <v>3552</v>
      </c>
      <c r="H7946" s="784" t="s">
        <v>1573</v>
      </c>
      <c r="I7946" s="797">
        <v>15.53</v>
      </c>
      <c r="J7946" s="784">
        <v>1</v>
      </c>
      <c r="K7946" s="784">
        <v>15.53</v>
      </c>
      <c r="L7946" s="784">
        <v>15.53</v>
      </c>
      <c r="M7946" s="55" t="s">
        <v>2455</v>
      </c>
    </row>
    <row r="7947" spans="1:14" ht="15">
      <c r="A7947" s="785">
        <v>45994</v>
      </c>
      <c r="B7947" s="55" t="s">
        <v>8739</v>
      </c>
      <c r="C7947" s="786">
        <v>83998</v>
      </c>
      <c r="D7947" s="786" t="s">
        <v>8743</v>
      </c>
      <c r="E7947" s="786">
        <v>100</v>
      </c>
      <c r="F7947" s="786">
        <v>4010</v>
      </c>
      <c r="G7947" s="786" t="s">
        <v>3784</v>
      </c>
      <c r="H7947" s="784" t="s">
        <v>1573</v>
      </c>
      <c r="I7947" s="798">
        <v>9.98</v>
      </c>
      <c r="J7947" s="786">
        <v>1</v>
      </c>
      <c r="K7947" s="786">
        <v>9.98</v>
      </c>
      <c r="L7947" s="786">
        <v>9.98</v>
      </c>
      <c r="M7947" s="55" t="s">
        <v>2455</v>
      </c>
    </row>
    <row r="7948" spans="1:14" ht="24.75">
      <c r="A7948" s="783">
        <v>45994</v>
      </c>
      <c r="B7948" s="784" t="s">
        <v>8744</v>
      </c>
      <c r="C7948" s="784">
        <v>83579</v>
      </c>
      <c r="D7948" s="784" t="s">
        <v>7741</v>
      </c>
      <c r="E7948" s="784">
        <v>120</v>
      </c>
      <c r="F7948" s="784">
        <v>4010</v>
      </c>
      <c r="G7948" s="784" t="s">
        <v>2501</v>
      </c>
      <c r="H7948" s="784" t="s">
        <v>2508</v>
      </c>
      <c r="I7948" s="797">
        <v>8281303005577380</v>
      </c>
      <c r="J7948" s="784">
        <v>-48</v>
      </c>
      <c r="K7948" s="784">
        <v>12.49</v>
      </c>
      <c r="L7948" s="793">
        <v>-599.52</v>
      </c>
      <c r="M7948" s="55" t="s">
        <v>2618</v>
      </c>
      <c r="N7948" s="788" t="s">
        <v>8745</v>
      </c>
    </row>
    <row r="7949" spans="1:14" ht="15">
      <c r="A7949" s="282">
        <v>45994</v>
      </c>
      <c r="B7949" s="55" t="s">
        <v>8746</v>
      </c>
      <c r="C7949" s="784">
        <v>82083</v>
      </c>
      <c r="D7949" s="784" t="s">
        <v>2986</v>
      </c>
      <c r="E7949" s="784">
        <v>80</v>
      </c>
      <c r="F7949" s="784">
        <v>4010</v>
      </c>
      <c r="G7949" s="784" t="s">
        <v>4666</v>
      </c>
      <c r="H7949" s="784" t="s">
        <v>1573</v>
      </c>
      <c r="J7949" s="784">
        <v>1</v>
      </c>
      <c r="K7949" s="784">
        <v>5.63</v>
      </c>
      <c r="L7949" s="784">
        <v>5.63</v>
      </c>
      <c r="M7949" s="55" t="s">
        <v>2455</v>
      </c>
    </row>
    <row r="7950" spans="1:14" ht="15">
      <c r="A7950" s="282">
        <v>45994</v>
      </c>
      <c r="B7950" s="55" t="s">
        <v>8746</v>
      </c>
      <c r="C7950" s="786">
        <v>83505</v>
      </c>
      <c r="D7950" s="786" t="s">
        <v>7078</v>
      </c>
      <c r="E7950" s="786">
        <v>110</v>
      </c>
      <c r="F7950" s="786">
        <v>4010</v>
      </c>
      <c r="G7950" s="786" t="s">
        <v>6050</v>
      </c>
      <c r="H7950" s="786" t="s">
        <v>1573</v>
      </c>
      <c r="J7950" s="786">
        <v>1</v>
      </c>
      <c r="K7950" s="786">
        <v>4.04</v>
      </c>
      <c r="L7950" s="786">
        <v>4.04</v>
      </c>
      <c r="M7950" s="55" t="s">
        <v>2455</v>
      </c>
    </row>
    <row r="7951" spans="1:14" ht="15">
      <c r="A7951" s="282">
        <v>45994</v>
      </c>
      <c r="B7951" s="55" t="s">
        <v>8746</v>
      </c>
      <c r="C7951" s="784">
        <v>83296</v>
      </c>
      <c r="D7951" s="784" t="s">
        <v>2560</v>
      </c>
      <c r="E7951" s="784">
        <v>120</v>
      </c>
      <c r="F7951" s="784">
        <v>4010</v>
      </c>
      <c r="G7951" s="784" t="s">
        <v>6051</v>
      </c>
      <c r="H7951" s="784" t="s">
        <v>1573</v>
      </c>
      <c r="J7951" s="784">
        <v>1</v>
      </c>
      <c r="K7951" s="784">
        <v>6.22</v>
      </c>
      <c r="L7951" s="784">
        <v>6.22</v>
      </c>
      <c r="M7951" s="55" t="s">
        <v>2455</v>
      </c>
    </row>
    <row r="7952" spans="1:14" ht="15">
      <c r="A7952" s="282">
        <v>45994</v>
      </c>
      <c r="B7952" s="55" t="s">
        <v>8746</v>
      </c>
      <c r="C7952" s="786">
        <v>52399</v>
      </c>
      <c r="D7952" s="786" t="s">
        <v>6925</v>
      </c>
      <c r="E7952" s="786" t="s">
        <v>441</v>
      </c>
      <c r="F7952" s="786">
        <v>4010</v>
      </c>
      <c r="G7952" s="786" t="s">
        <v>8747</v>
      </c>
      <c r="H7952" s="786" t="s">
        <v>1573</v>
      </c>
      <c r="J7952" s="786">
        <v>1</v>
      </c>
      <c r="K7952" s="786">
        <v>5.96</v>
      </c>
      <c r="L7952" s="786">
        <v>5.96</v>
      </c>
      <c r="M7952" s="55" t="s">
        <v>2455</v>
      </c>
    </row>
    <row r="7953" spans="1:13" ht="15">
      <c r="A7953" s="282">
        <v>45994</v>
      </c>
      <c r="B7953" s="55" t="s">
        <v>8746</v>
      </c>
      <c r="C7953" s="784">
        <v>50265</v>
      </c>
      <c r="D7953" s="784" t="s">
        <v>2249</v>
      </c>
      <c r="E7953" s="784" t="s">
        <v>441</v>
      </c>
      <c r="F7953" s="784">
        <v>4010</v>
      </c>
      <c r="G7953" s="784" t="s">
        <v>6055</v>
      </c>
      <c r="H7953" s="784" t="s">
        <v>1573</v>
      </c>
      <c r="J7953" s="784">
        <v>1</v>
      </c>
      <c r="K7953" s="784">
        <v>5.63</v>
      </c>
      <c r="L7953" s="784">
        <v>5.63</v>
      </c>
      <c r="M7953" s="55" t="s">
        <v>2455</v>
      </c>
    </row>
    <row r="7954" spans="1:13" ht="15">
      <c r="A7954" s="282">
        <v>45994</v>
      </c>
      <c r="B7954" s="55" t="s">
        <v>8746</v>
      </c>
      <c r="C7954" s="786">
        <v>83976</v>
      </c>
      <c r="D7954" s="786" t="s">
        <v>7780</v>
      </c>
      <c r="E7954" s="786">
        <v>150</v>
      </c>
      <c r="F7954" s="786">
        <v>4010</v>
      </c>
      <c r="G7954" s="786" t="s">
        <v>8748</v>
      </c>
      <c r="H7954" s="786" t="s">
        <v>1573</v>
      </c>
      <c r="J7954" s="786">
        <v>1</v>
      </c>
      <c r="K7954" s="786">
        <v>13.8</v>
      </c>
      <c r="L7954" s="786">
        <v>13.8</v>
      </c>
      <c r="M7954" s="55" t="s">
        <v>2455</v>
      </c>
    </row>
    <row r="7955" spans="1:13" ht="15">
      <c r="A7955" s="282">
        <v>45994</v>
      </c>
      <c r="B7955" s="55" t="s">
        <v>8746</v>
      </c>
      <c r="C7955" s="784">
        <v>82070</v>
      </c>
      <c r="D7955" s="784" t="s">
        <v>7477</v>
      </c>
      <c r="E7955" s="784" t="s">
        <v>2300</v>
      </c>
      <c r="F7955" s="784">
        <v>4010</v>
      </c>
      <c r="G7955" s="784" t="s">
        <v>6057</v>
      </c>
      <c r="H7955" s="784" t="s">
        <v>1573</v>
      </c>
      <c r="J7955" s="784">
        <v>1</v>
      </c>
      <c r="K7955" s="784">
        <v>12.78</v>
      </c>
      <c r="L7955" s="784">
        <v>12.78</v>
      </c>
      <c r="M7955" s="55" t="s">
        <v>2455</v>
      </c>
    </row>
    <row r="7956" spans="1:13" ht="15">
      <c r="A7956" s="282">
        <v>45994</v>
      </c>
      <c r="B7956" s="55" t="s">
        <v>8746</v>
      </c>
      <c r="C7956" s="786">
        <v>83719</v>
      </c>
      <c r="D7956" s="786" t="s">
        <v>6704</v>
      </c>
      <c r="E7956" s="786">
        <v>130</v>
      </c>
      <c r="F7956" s="786">
        <v>4010</v>
      </c>
      <c r="G7956" s="786" t="s">
        <v>8749</v>
      </c>
      <c r="H7956" s="786" t="s">
        <v>1573</v>
      </c>
      <c r="J7956" s="786">
        <v>1</v>
      </c>
      <c r="K7956" s="786">
        <v>10.92</v>
      </c>
      <c r="L7956" s="786">
        <v>10.92</v>
      </c>
      <c r="M7956" s="55" t="s">
        <v>2455</v>
      </c>
    </row>
    <row r="7957" spans="1:13" ht="15">
      <c r="A7957" s="282">
        <v>45994</v>
      </c>
      <c r="B7957" s="55" t="s">
        <v>8746</v>
      </c>
      <c r="C7957" s="784">
        <v>84025</v>
      </c>
      <c r="D7957" s="784" t="s">
        <v>6086</v>
      </c>
      <c r="E7957" s="784">
        <v>130</v>
      </c>
      <c r="F7957" s="784">
        <v>4010</v>
      </c>
      <c r="G7957" s="784" t="s">
        <v>6058</v>
      </c>
      <c r="H7957" s="784" t="s">
        <v>1573</v>
      </c>
      <c r="J7957" s="784">
        <v>1</v>
      </c>
      <c r="K7957" s="784">
        <v>12.05</v>
      </c>
      <c r="L7957" s="784">
        <v>12.05</v>
      </c>
      <c r="M7957" s="55" t="s">
        <v>2455</v>
      </c>
    </row>
    <row r="7958" spans="1:13" ht="15">
      <c r="A7958" s="282">
        <v>45994</v>
      </c>
      <c r="B7958" s="55" t="s">
        <v>8746</v>
      </c>
      <c r="C7958" s="786">
        <v>83344</v>
      </c>
      <c r="D7958" s="786" t="s">
        <v>5294</v>
      </c>
      <c r="E7958" s="786">
        <v>70</v>
      </c>
      <c r="F7958" s="786">
        <v>4010</v>
      </c>
      <c r="G7958" s="786" t="s">
        <v>4668</v>
      </c>
      <c r="H7958" s="786" t="s">
        <v>1573</v>
      </c>
      <c r="J7958" s="786">
        <v>3</v>
      </c>
      <c r="K7958" s="786">
        <v>9.51</v>
      </c>
      <c r="L7958" s="786">
        <v>28.53</v>
      </c>
      <c r="M7958" s="55" t="s">
        <v>2455</v>
      </c>
    </row>
    <row r="7959" spans="1:13" ht="15">
      <c r="A7959" s="282">
        <v>45994</v>
      </c>
      <c r="B7959" s="55" t="s">
        <v>8746</v>
      </c>
      <c r="C7959" s="784">
        <v>83340</v>
      </c>
      <c r="D7959" s="784" t="s">
        <v>2268</v>
      </c>
      <c r="E7959" s="784">
        <v>90</v>
      </c>
      <c r="F7959" s="784">
        <v>4010</v>
      </c>
      <c r="G7959" s="784" t="s">
        <v>8319</v>
      </c>
      <c r="H7959" s="784" t="s">
        <v>1573</v>
      </c>
      <c r="J7959" s="784">
        <v>1</v>
      </c>
      <c r="K7959" s="784">
        <v>4.04</v>
      </c>
      <c r="L7959" s="784">
        <v>4.04</v>
      </c>
      <c r="M7959" s="55" t="s">
        <v>2455</v>
      </c>
    </row>
    <row r="7960" spans="1:13" ht="15">
      <c r="A7960" s="282">
        <v>45994</v>
      </c>
      <c r="B7960" s="55" t="s">
        <v>8746</v>
      </c>
      <c r="C7960" s="786">
        <v>59852</v>
      </c>
      <c r="D7960" s="786" t="s">
        <v>6115</v>
      </c>
      <c r="E7960" s="786">
        <v>150</v>
      </c>
      <c r="F7960" s="786">
        <v>4010</v>
      </c>
      <c r="G7960" s="786" t="s">
        <v>8750</v>
      </c>
      <c r="H7960" s="786" t="s">
        <v>1573</v>
      </c>
      <c r="J7960" s="786">
        <v>1</v>
      </c>
      <c r="K7960" s="786">
        <v>6.82</v>
      </c>
      <c r="L7960" s="786">
        <v>6.82</v>
      </c>
      <c r="M7960" s="55" t="s">
        <v>2455</v>
      </c>
    </row>
    <row r="7961" spans="1:13" ht="15">
      <c r="A7961" s="282">
        <v>45994</v>
      </c>
      <c r="B7961" s="55" t="s">
        <v>8746</v>
      </c>
      <c r="C7961" s="784">
        <v>83584</v>
      </c>
      <c r="D7961" s="784" t="s">
        <v>6802</v>
      </c>
      <c r="E7961" s="784" t="s">
        <v>2296</v>
      </c>
      <c r="F7961" s="784">
        <v>4010</v>
      </c>
      <c r="G7961" s="784" t="s">
        <v>4669</v>
      </c>
      <c r="H7961" s="784" t="s">
        <v>1573</v>
      </c>
      <c r="J7961" s="784">
        <v>1</v>
      </c>
      <c r="K7961" s="784">
        <v>10.16</v>
      </c>
      <c r="L7961" s="784">
        <v>10.16</v>
      </c>
      <c r="M7961" s="55" t="s">
        <v>2455</v>
      </c>
    </row>
    <row r="7962" spans="1:13" ht="15">
      <c r="A7962" s="282">
        <v>45994</v>
      </c>
      <c r="B7962" s="55" t="s">
        <v>8746</v>
      </c>
      <c r="C7962" s="786">
        <v>81481</v>
      </c>
      <c r="D7962" s="786" t="s">
        <v>3253</v>
      </c>
      <c r="E7962" s="786">
        <v>85</v>
      </c>
      <c r="F7962" s="786">
        <v>4010</v>
      </c>
      <c r="G7962" s="786" t="s">
        <v>8751</v>
      </c>
      <c r="H7962" s="786" t="s">
        <v>1573</v>
      </c>
      <c r="J7962" s="786">
        <v>1</v>
      </c>
      <c r="K7962" s="786">
        <v>6.3</v>
      </c>
      <c r="L7962" s="786">
        <v>6.3</v>
      </c>
      <c r="M7962" s="55" t="s">
        <v>2455</v>
      </c>
    </row>
    <row r="7963" spans="1:13" ht="15">
      <c r="A7963" s="282">
        <v>45994</v>
      </c>
      <c r="B7963" s="55" t="s">
        <v>8746</v>
      </c>
      <c r="C7963" s="784">
        <v>83729</v>
      </c>
      <c r="D7963" s="784" t="s">
        <v>6990</v>
      </c>
      <c r="E7963" s="784">
        <v>100</v>
      </c>
      <c r="F7963" s="784">
        <v>4010</v>
      </c>
      <c r="G7963" s="784" t="s">
        <v>4671</v>
      </c>
      <c r="H7963" s="784" t="s">
        <v>1573</v>
      </c>
      <c r="J7963" s="784">
        <v>1</v>
      </c>
      <c r="K7963" s="784">
        <v>4.92</v>
      </c>
      <c r="L7963" s="784">
        <v>4.92</v>
      </c>
      <c r="M7963" s="55" t="s">
        <v>2455</v>
      </c>
    </row>
    <row r="7964" spans="1:13" ht="15">
      <c r="A7964" s="282">
        <v>45994</v>
      </c>
      <c r="B7964" s="55" t="s">
        <v>8746</v>
      </c>
      <c r="C7964" s="786">
        <v>83615</v>
      </c>
      <c r="D7964" s="786" t="s">
        <v>6345</v>
      </c>
      <c r="E7964" s="786" t="s">
        <v>2061</v>
      </c>
      <c r="F7964" s="786">
        <v>4010</v>
      </c>
      <c r="G7964" s="786" t="s">
        <v>5979</v>
      </c>
      <c r="H7964" s="786" t="s">
        <v>1573</v>
      </c>
      <c r="J7964" s="786">
        <v>1</v>
      </c>
      <c r="K7964" s="786">
        <v>35.1</v>
      </c>
      <c r="L7964" s="786">
        <v>35.1</v>
      </c>
      <c r="M7964" s="55" t="s">
        <v>2455</v>
      </c>
    </row>
    <row r="7965" spans="1:13" ht="15">
      <c r="A7965" s="282">
        <v>45994</v>
      </c>
      <c r="B7965" s="55" t="s">
        <v>8746</v>
      </c>
      <c r="C7965" s="784">
        <v>83545</v>
      </c>
      <c r="D7965" s="784" t="s">
        <v>7056</v>
      </c>
      <c r="E7965" s="784">
        <v>150</v>
      </c>
      <c r="F7965" s="784">
        <v>4010</v>
      </c>
      <c r="G7965" s="784" t="s">
        <v>7124</v>
      </c>
      <c r="H7965" s="784" t="s">
        <v>1573</v>
      </c>
      <c r="J7965" s="784">
        <v>1</v>
      </c>
      <c r="K7965" s="784">
        <v>9.69</v>
      </c>
      <c r="L7965" s="784">
        <v>9.69</v>
      </c>
      <c r="M7965" s="55" t="s">
        <v>2455</v>
      </c>
    </row>
    <row r="7966" spans="1:13" ht="15">
      <c r="A7966" s="282">
        <v>45994</v>
      </c>
      <c r="B7966" s="55" t="s">
        <v>8746</v>
      </c>
      <c r="C7966" s="786">
        <v>82717</v>
      </c>
      <c r="D7966" s="786" t="s">
        <v>3352</v>
      </c>
      <c r="E7966" s="786">
        <v>85</v>
      </c>
      <c r="F7966" s="786">
        <v>4010</v>
      </c>
      <c r="G7966" s="786" t="s">
        <v>7125</v>
      </c>
      <c r="H7966" s="786" t="s">
        <v>1573</v>
      </c>
      <c r="J7966" s="786">
        <v>3</v>
      </c>
      <c r="K7966" s="786">
        <v>8.81</v>
      </c>
      <c r="L7966" s="786">
        <v>26.43</v>
      </c>
      <c r="M7966" s="55" t="s">
        <v>2455</v>
      </c>
    </row>
    <row r="7967" spans="1:13" ht="15">
      <c r="A7967" s="282">
        <v>45994</v>
      </c>
      <c r="B7967" s="55" t="s">
        <v>8746</v>
      </c>
      <c r="C7967" s="784">
        <v>83640</v>
      </c>
      <c r="D7967" s="784" t="s">
        <v>2336</v>
      </c>
      <c r="E7967" s="784">
        <v>110</v>
      </c>
      <c r="F7967" s="784">
        <v>4010</v>
      </c>
      <c r="G7967" s="784" t="s">
        <v>8320</v>
      </c>
      <c r="H7967" s="784" t="s">
        <v>1573</v>
      </c>
      <c r="J7967" s="784">
        <v>1</v>
      </c>
      <c r="K7967" s="784">
        <v>13.26</v>
      </c>
      <c r="L7967" s="784">
        <v>13.26</v>
      </c>
      <c r="M7967" s="55" t="s">
        <v>2455</v>
      </c>
    </row>
    <row r="7968" spans="1:13" ht="15">
      <c r="A7968" s="282">
        <v>45994</v>
      </c>
      <c r="B7968" s="55" t="s">
        <v>8746</v>
      </c>
      <c r="C7968" s="786">
        <v>80034</v>
      </c>
      <c r="D7968" s="786" t="s">
        <v>7477</v>
      </c>
      <c r="E7968" s="786" t="s">
        <v>2296</v>
      </c>
      <c r="F7968" s="786">
        <v>4010</v>
      </c>
      <c r="G7968" s="786" t="s">
        <v>8752</v>
      </c>
      <c r="H7968" s="786" t="s">
        <v>1573</v>
      </c>
      <c r="J7968" s="786">
        <v>2</v>
      </c>
      <c r="K7968" s="786">
        <v>9.0299999999999994</v>
      </c>
      <c r="L7968" s="786">
        <v>18.059999999999999</v>
      </c>
      <c r="M7968" s="55" t="s">
        <v>2455</v>
      </c>
    </row>
    <row r="7969" spans="1:13" ht="15">
      <c r="A7969" s="282">
        <v>45994</v>
      </c>
      <c r="B7969" s="55" t="s">
        <v>8746</v>
      </c>
      <c r="C7969" s="784">
        <v>80046</v>
      </c>
      <c r="D7969" s="784" t="s">
        <v>6086</v>
      </c>
      <c r="E7969" s="784" t="s">
        <v>2300</v>
      </c>
      <c r="F7969" s="784">
        <v>4010</v>
      </c>
      <c r="G7969" s="784" t="s">
        <v>5682</v>
      </c>
      <c r="H7969" s="784" t="s">
        <v>1573</v>
      </c>
      <c r="J7969" s="784">
        <v>2</v>
      </c>
      <c r="K7969" s="784">
        <v>11.79</v>
      </c>
      <c r="L7969" s="784">
        <v>23.58</v>
      </c>
      <c r="M7969" s="55" t="s">
        <v>2455</v>
      </c>
    </row>
    <row r="7970" spans="1:13" ht="15">
      <c r="A7970" s="282">
        <v>45994</v>
      </c>
      <c r="B7970" s="55" t="s">
        <v>8746</v>
      </c>
      <c r="C7970" s="786">
        <v>82407</v>
      </c>
      <c r="D7970" s="786" t="s">
        <v>6482</v>
      </c>
      <c r="E7970" s="786">
        <v>140</v>
      </c>
      <c r="F7970" s="786">
        <v>4010</v>
      </c>
      <c r="G7970" s="786" t="s">
        <v>5980</v>
      </c>
      <c r="H7970" s="786" t="s">
        <v>1573</v>
      </c>
      <c r="J7970" s="786">
        <v>1</v>
      </c>
      <c r="K7970" s="786">
        <v>6.66</v>
      </c>
      <c r="L7970" s="786">
        <v>6.66</v>
      </c>
      <c r="M7970" s="55" t="s">
        <v>2455</v>
      </c>
    </row>
    <row r="7971" spans="1:13" ht="15">
      <c r="A7971" s="282">
        <v>45994</v>
      </c>
      <c r="B7971" s="55" t="s">
        <v>8746</v>
      </c>
      <c r="C7971" s="784">
        <v>82021</v>
      </c>
      <c r="D7971" s="784" t="s">
        <v>5083</v>
      </c>
      <c r="E7971" s="784">
        <v>120</v>
      </c>
      <c r="F7971" s="784">
        <v>4010</v>
      </c>
      <c r="G7971" s="784" t="s">
        <v>5773</v>
      </c>
      <c r="H7971" s="784" t="s">
        <v>1573</v>
      </c>
      <c r="J7971" s="784">
        <v>1</v>
      </c>
      <c r="K7971" s="784">
        <v>4.6900000000000004</v>
      </c>
      <c r="L7971" s="784">
        <v>4.6900000000000004</v>
      </c>
      <c r="M7971" s="55" t="s">
        <v>2455</v>
      </c>
    </row>
    <row r="7972" spans="1:13" ht="15">
      <c r="A7972" s="282">
        <v>45994</v>
      </c>
      <c r="B7972" s="55" t="s">
        <v>8746</v>
      </c>
      <c r="C7972" s="786">
        <v>80013</v>
      </c>
      <c r="D7972" s="786">
        <v>19</v>
      </c>
      <c r="E7972" s="786">
        <v>140</v>
      </c>
      <c r="F7972" s="786">
        <v>4010</v>
      </c>
      <c r="G7972" s="786" t="s">
        <v>4672</v>
      </c>
      <c r="H7972" s="786" t="s">
        <v>1573</v>
      </c>
      <c r="J7972" s="786">
        <v>1</v>
      </c>
      <c r="K7972" s="786">
        <v>16.34</v>
      </c>
      <c r="L7972" s="786">
        <v>16.34</v>
      </c>
      <c r="M7972" s="55" t="s">
        <v>2455</v>
      </c>
    </row>
    <row r="7973" spans="1:13" ht="15">
      <c r="A7973" s="282">
        <v>45994</v>
      </c>
      <c r="B7973" s="55" t="s">
        <v>8746</v>
      </c>
      <c r="C7973" s="784">
        <v>80039</v>
      </c>
      <c r="D7973" s="784" t="s">
        <v>2408</v>
      </c>
      <c r="E7973" s="784" t="s">
        <v>3950</v>
      </c>
      <c r="F7973" s="784">
        <v>4010</v>
      </c>
      <c r="G7973" s="784" t="s">
        <v>4975</v>
      </c>
      <c r="H7973" s="784" t="s">
        <v>1573</v>
      </c>
      <c r="J7973" s="784">
        <v>1</v>
      </c>
      <c r="K7973" s="784">
        <v>8.82</v>
      </c>
      <c r="L7973" s="784">
        <v>8.82</v>
      </c>
      <c r="M7973" s="55" t="s">
        <v>2455</v>
      </c>
    </row>
    <row r="7974" spans="1:13" ht="15">
      <c r="A7974" s="282">
        <v>45994</v>
      </c>
      <c r="B7974" s="55" t="s">
        <v>8746</v>
      </c>
      <c r="C7974" s="786">
        <v>82834</v>
      </c>
      <c r="D7974" s="786" t="s">
        <v>5563</v>
      </c>
      <c r="E7974" s="786" t="s">
        <v>2300</v>
      </c>
      <c r="F7974" s="786">
        <v>4010</v>
      </c>
      <c r="G7974" s="786" t="s">
        <v>5990</v>
      </c>
      <c r="H7974" s="786" t="s">
        <v>1573</v>
      </c>
      <c r="J7974" s="786">
        <v>2</v>
      </c>
      <c r="K7974" s="786">
        <v>28.87</v>
      </c>
      <c r="L7974" s="786">
        <v>57.74</v>
      </c>
      <c r="M7974" s="55" t="s">
        <v>2455</v>
      </c>
    </row>
    <row r="7975" spans="1:13" ht="15">
      <c r="A7975" s="282">
        <v>45994</v>
      </c>
      <c r="B7975" s="55" t="s">
        <v>8746</v>
      </c>
      <c r="C7975" s="784">
        <v>83635</v>
      </c>
      <c r="D7975" s="784" t="s">
        <v>5955</v>
      </c>
      <c r="E7975" s="784">
        <v>85</v>
      </c>
      <c r="F7975" s="784">
        <v>4010</v>
      </c>
      <c r="G7975" s="784" t="s">
        <v>6003</v>
      </c>
      <c r="H7975" s="784" t="s">
        <v>1573</v>
      </c>
      <c r="J7975" s="784">
        <v>1</v>
      </c>
      <c r="K7975" s="784">
        <v>9.58</v>
      </c>
      <c r="L7975" s="784">
        <v>9.58</v>
      </c>
      <c r="M7975" s="55" t="s">
        <v>2455</v>
      </c>
    </row>
    <row r="7976" spans="1:13" ht="15">
      <c r="A7976" s="282">
        <v>45994</v>
      </c>
      <c r="B7976" s="55" t="s">
        <v>8746</v>
      </c>
      <c r="C7976" s="786">
        <v>83802</v>
      </c>
      <c r="D7976" s="786" t="s">
        <v>2258</v>
      </c>
      <c r="E7976" s="786">
        <v>75</v>
      </c>
      <c r="F7976" s="786">
        <v>4010</v>
      </c>
      <c r="G7976" s="786" t="s">
        <v>4674</v>
      </c>
      <c r="H7976" s="786" t="s">
        <v>1573</v>
      </c>
      <c r="J7976" s="786">
        <v>1</v>
      </c>
      <c r="K7976" s="786">
        <v>18.170000000000002</v>
      </c>
      <c r="L7976" s="786">
        <v>18.170000000000002</v>
      </c>
      <c r="M7976" s="55" t="s">
        <v>2455</v>
      </c>
    </row>
    <row r="7977" spans="1:13" ht="15">
      <c r="A7977" s="282">
        <v>45994</v>
      </c>
      <c r="B7977" s="55" t="s">
        <v>8746</v>
      </c>
      <c r="C7977" s="784">
        <v>66936</v>
      </c>
      <c r="D7977" s="784" t="s">
        <v>5112</v>
      </c>
      <c r="E7977" s="784">
        <v>70</v>
      </c>
      <c r="F7977" s="784">
        <v>4010</v>
      </c>
      <c r="G7977" s="784" t="s">
        <v>6033</v>
      </c>
      <c r="H7977" s="784" t="s">
        <v>1573</v>
      </c>
      <c r="J7977" s="784">
        <v>1</v>
      </c>
      <c r="K7977" s="784">
        <v>7.74</v>
      </c>
      <c r="L7977" s="784">
        <v>7.74</v>
      </c>
      <c r="M7977" s="55" t="s">
        <v>2455</v>
      </c>
    </row>
    <row r="7978" spans="1:13" ht="15">
      <c r="A7978" s="282">
        <v>45994</v>
      </c>
      <c r="B7978" s="55" t="s">
        <v>8746</v>
      </c>
      <c r="C7978" s="786">
        <v>83256</v>
      </c>
      <c r="D7978" s="786" t="s">
        <v>5112</v>
      </c>
      <c r="E7978" s="786">
        <v>90</v>
      </c>
      <c r="F7978" s="786">
        <v>4010</v>
      </c>
      <c r="G7978" s="786" t="s">
        <v>4681</v>
      </c>
      <c r="H7978" s="786" t="s">
        <v>1573</v>
      </c>
      <c r="J7978" s="786">
        <v>1</v>
      </c>
      <c r="K7978" s="786">
        <v>4.55</v>
      </c>
      <c r="L7978" s="786">
        <v>4.55</v>
      </c>
      <c r="M7978" s="55" t="s">
        <v>2455</v>
      </c>
    </row>
    <row r="7979" spans="1:13" ht="15">
      <c r="A7979" s="282">
        <v>45994</v>
      </c>
      <c r="B7979" s="55" t="s">
        <v>8746</v>
      </c>
      <c r="C7979" s="784">
        <v>67377</v>
      </c>
      <c r="D7979" s="784" t="s">
        <v>2934</v>
      </c>
      <c r="E7979" s="784">
        <v>100</v>
      </c>
      <c r="F7979" s="784">
        <v>4010</v>
      </c>
      <c r="G7979" s="784" t="s">
        <v>4682</v>
      </c>
      <c r="H7979" s="784" t="s">
        <v>1573</v>
      </c>
      <c r="J7979" s="784">
        <v>1</v>
      </c>
      <c r="K7979" s="784">
        <v>4.2</v>
      </c>
      <c r="L7979" s="784">
        <v>4.2</v>
      </c>
      <c r="M7979" s="55" t="s">
        <v>2455</v>
      </c>
    </row>
    <row r="7980" spans="1:13" ht="15">
      <c r="A7980" s="282">
        <v>45994</v>
      </c>
      <c r="B7980" s="55" t="s">
        <v>8746</v>
      </c>
      <c r="C7980" s="786">
        <v>83092</v>
      </c>
      <c r="D7980" s="786" t="s">
        <v>7932</v>
      </c>
      <c r="E7980" s="786">
        <v>85</v>
      </c>
      <c r="F7980" s="786">
        <v>4010</v>
      </c>
      <c r="G7980" s="786" t="s">
        <v>4686</v>
      </c>
      <c r="H7980" s="786" t="s">
        <v>1573</v>
      </c>
      <c r="J7980" s="786">
        <v>1</v>
      </c>
      <c r="K7980" s="786">
        <v>4.55</v>
      </c>
      <c r="L7980" s="786">
        <v>4.55</v>
      </c>
      <c r="M7980" s="55" t="s">
        <v>2455</v>
      </c>
    </row>
    <row r="7981" spans="1:13" ht="15">
      <c r="A7981" s="282">
        <v>45994</v>
      </c>
      <c r="B7981" s="55" t="s">
        <v>8746</v>
      </c>
      <c r="C7981" s="784">
        <v>83729</v>
      </c>
      <c r="D7981" s="784" t="s">
        <v>7384</v>
      </c>
      <c r="E7981" s="784">
        <v>100</v>
      </c>
      <c r="F7981" s="784">
        <v>4010</v>
      </c>
      <c r="G7981" s="784" t="s">
        <v>6758</v>
      </c>
      <c r="H7981" s="784" t="s">
        <v>1573</v>
      </c>
      <c r="J7981" s="784">
        <v>1</v>
      </c>
      <c r="K7981" s="784">
        <v>4.92</v>
      </c>
      <c r="L7981" s="784">
        <v>4.92</v>
      </c>
      <c r="M7981" s="55" t="s">
        <v>2455</v>
      </c>
    </row>
    <row r="7982" spans="1:13" ht="15">
      <c r="A7982" s="282">
        <v>45994</v>
      </c>
      <c r="B7982" s="55" t="s">
        <v>8746</v>
      </c>
      <c r="C7982" s="786">
        <v>83615</v>
      </c>
      <c r="D7982" s="786" t="s">
        <v>7224</v>
      </c>
      <c r="E7982" s="786" t="s">
        <v>2061</v>
      </c>
      <c r="F7982" s="786">
        <v>4010</v>
      </c>
      <c r="G7982" s="786" t="s">
        <v>8753</v>
      </c>
      <c r="H7982" s="786" t="s">
        <v>1573</v>
      </c>
      <c r="J7982" s="786">
        <v>1</v>
      </c>
      <c r="K7982" s="786">
        <v>31.47</v>
      </c>
      <c r="L7982" s="786">
        <v>31.47</v>
      </c>
      <c r="M7982" s="55" t="s">
        <v>2455</v>
      </c>
    </row>
    <row r="7983" spans="1:13" ht="15">
      <c r="A7983" s="282">
        <v>45994</v>
      </c>
      <c r="B7983" s="55" t="s">
        <v>8746</v>
      </c>
      <c r="C7983" s="784">
        <v>81858</v>
      </c>
      <c r="D7983" s="784" t="s">
        <v>4991</v>
      </c>
      <c r="E7983" s="784">
        <v>140</v>
      </c>
      <c r="F7983" s="784">
        <v>4010</v>
      </c>
      <c r="G7983" s="784" t="s">
        <v>4687</v>
      </c>
      <c r="H7983" s="784" t="s">
        <v>1573</v>
      </c>
      <c r="J7983" s="784">
        <v>1</v>
      </c>
      <c r="K7983" s="784">
        <v>7.72</v>
      </c>
      <c r="L7983" s="784">
        <v>7.72</v>
      </c>
      <c r="M7983" s="55" t="s">
        <v>2455</v>
      </c>
    </row>
    <row r="7984" spans="1:13" ht="15">
      <c r="A7984" s="282">
        <v>45994</v>
      </c>
      <c r="B7984" s="55" t="s">
        <v>8746</v>
      </c>
      <c r="C7984" s="786">
        <v>66716</v>
      </c>
      <c r="D7984" s="786" t="s">
        <v>8043</v>
      </c>
      <c r="E7984" s="786">
        <v>100</v>
      </c>
      <c r="F7984" s="786">
        <v>4010</v>
      </c>
      <c r="G7984" s="786" t="s">
        <v>5009</v>
      </c>
      <c r="H7984" s="786" t="s">
        <v>1573</v>
      </c>
      <c r="J7984" s="786">
        <v>1</v>
      </c>
      <c r="K7984" s="786">
        <v>4.55</v>
      </c>
      <c r="L7984" s="786">
        <v>4.55</v>
      </c>
      <c r="M7984" s="55" t="s">
        <v>2455</v>
      </c>
    </row>
    <row r="7985" spans="1:13" ht="15">
      <c r="A7985" s="282">
        <v>45994</v>
      </c>
      <c r="B7985" s="55" t="s">
        <v>8746</v>
      </c>
      <c r="C7985" s="784">
        <v>83729</v>
      </c>
      <c r="D7985" s="784" t="s">
        <v>8580</v>
      </c>
      <c r="E7985" s="784">
        <v>140</v>
      </c>
      <c r="F7985" s="784">
        <v>4010</v>
      </c>
      <c r="G7985" s="784" t="s">
        <v>5011</v>
      </c>
      <c r="H7985" s="784" t="s">
        <v>1573</v>
      </c>
      <c r="J7985" s="784">
        <v>1</v>
      </c>
      <c r="K7985" s="784">
        <v>4.92</v>
      </c>
      <c r="L7985" s="784">
        <v>4.92</v>
      </c>
      <c r="M7985" s="55" t="s">
        <v>2455</v>
      </c>
    </row>
    <row r="7986" spans="1:13" ht="15">
      <c r="A7986" s="282">
        <v>45994</v>
      </c>
      <c r="B7986" s="55" t="s">
        <v>8746</v>
      </c>
      <c r="C7986" s="786">
        <v>83641</v>
      </c>
      <c r="D7986" s="786" t="s">
        <v>6088</v>
      </c>
      <c r="E7986" s="786" t="s">
        <v>289</v>
      </c>
      <c r="F7986" s="786">
        <v>4010</v>
      </c>
      <c r="G7986" s="786" t="s">
        <v>5020</v>
      </c>
      <c r="H7986" s="786" t="s">
        <v>1573</v>
      </c>
      <c r="J7986" s="786">
        <v>2</v>
      </c>
      <c r="K7986" s="786">
        <v>12.22</v>
      </c>
      <c r="L7986" s="786">
        <v>24.44</v>
      </c>
      <c r="M7986" s="55" t="s">
        <v>2455</v>
      </c>
    </row>
    <row r="7987" spans="1:13" ht="15">
      <c r="A7987" s="282">
        <v>45994</v>
      </c>
      <c r="B7987" s="55" t="s">
        <v>8746</v>
      </c>
      <c r="C7987" s="784">
        <v>83199</v>
      </c>
      <c r="D7987" s="784" t="s">
        <v>5623</v>
      </c>
      <c r="E7987" s="784">
        <v>100</v>
      </c>
      <c r="F7987" s="784">
        <v>4010</v>
      </c>
      <c r="G7987" s="784" t="s">
        <v>8754</v>
      </c>
      <c r="H7987" s="784" t="s">
        <v>1573</v>
      </c>
      <c r="J7987" s="784">
        <v>1</v>
      </c>
      <c r="K7987" s="784">
        <v>9.09</v>
      </c>
      <c r="L7987" s="784">
        <v>9.09</v>
      </c>
      <c r="M7987" s="55" t="s">
        <v>2455</v>
      </c>
    </row>
    <row r="7988" spans="1:13" ht="15">
      <c r="A7988" s="282">
        <v>45994</v>
      </c>
      <c r="B7988" s="55" t="s">
        <v>8746</v>
      </c>
      <c r="C7988" s="786">
        <v>82203</v>
      </c>
      <c r="D7988" s="786" t="s">
        <v>6746</v>
      </c>
      <c r="E7988" s="786">
        <v>130</v>
      </c>
      <c r="F7988" s="786">
        <v>4010</v>
      </c>
      <c r="G7988" s="786" t="s">
        <v>8755</v>
      </c>
      <c r="H7988" s="786" t="s">
        <v>1573</v>
      </c>
      <c r="J7988" s="786">
        <v>1</v>
      </c>
      <c r="K7988" s="786">
        <v>18.05</v>
      </c>
      <c r="L7988" s="786">
        <v>18.05</v>
      </c>
      <c r="M7988" s="55" t="s">
        <v>2455</v>
      </c>
    </row>
    <row r="7989" spans="1:13" ht="15">
      <c r="A7989" s="282">
        <v>45994</v>
      </c>
      <c r="B7989" s="55" t="s">
        <v>8746</v>
      </c>
      <c r="C7989" s="784">
        <v>83761</v>
      </c>
      <c r="D7989" s="784" t="s">
        <v>7159</v>
      </c>
      <c r="E7989" s="784">
        <v>90</v>
      </c>
      <c r="F7989" s="784">
        <v>4010</v>
      </c>
      <c r="G7989" s="784" t="s">
        <v>4665</v>
      </c>
      <c r="H7989" s="784" t="s">
        <v>1573</v>
      </c>
      <c r="J7989" s="784">
        <v>1</v>
      </c>
      <c r="K7989" s="784">
        <v>8.57</v>
      </c>
      <c r="L7989" s="784">
        <v>8.57</v>
      </c>
      <c r="M7989" s="55" t="s">
        <v>2455</v>
      </c>
    </row>
    <row r="7990" spans="1:13" ht="15">
      <c r="A7990" s="282">
        <v>45994</v>
      </c>
      <c r="B7990" s="55" t="s">
        <v>8746</v>
      </c>
      <c r="C7990" s="786">
        <v>83644</v>
      </c>
      <c r="D7990" s="786" t="s">
        <v>7242</v>
      </c>
      <c r="E7990" s="786" t="s">
        <v>441</v>
      </c>
      <c r="F7990" s="786">
        <v>4010</v>
      </c>
      <c r="G7990" s="786" t="s">
        <v>8756</v>
      </c>
      <c r="H7990" s="786" t="s">
        <v>1573</v>
      </c>
      <c r="J7990" s="786">
        <v>1</v>
      </c>
      <c r="K7990" s="786">
        <v>28.86</v>
      </c>
      <c r="L7990" s="786">
        <v>28.86</v>
      </c>
      <c r="M7990" s="55" t="s">
        <v>2455</v>
      </c>
    </row>
    <row r="7991" spans="1:13" ht="15">
      <c r="A7991" s="282">
        <v>45994</v>
      </c>
      <c r="B7991" s="55" t="s">
        <v>8746</v>
      </c>
      <c r="C7991" s="784">
        <v>80039</v>
      </c>
      <c r="D7991" s="784" t="s">
        <v>6088</v>
      </c>
      <c r="E7991" s="784" t="s">
        <v>289</v>
      </c>
      <c r="F7991" s="784">
        <v>4010</v>
      </c>
      <c r="G7991" s="784" t="s">
        <v>8757</v>
      </c>
      <c r="H7991" s="784" t="s">
        <v>1573</v>
      </c>
      <c r="J7991" s="784">
        <v>1</v>
      </c>
      <c r="K7991" s="784">
        <v>10.08</v>
      </c>
      <c r="L7991" s="784">
        <v>10.08</v>
      </c>
      <c r="M7991" s="55" t="s">
        <v>2455</v>
      </c>
    </row>
    <row r="7992" spans="1:13" ht="15">
      <c r="A7992" s="282">
        <v>45994</v>
      </c>
      <c r="B7992" s="55" t="s">
        <v>8746</v>
      </c>
      <c r="C7992" s="786">
        <v>33218</v>
      </c>
      <c r="D7992" s="786" t="s">
        <v>2745</v>
      </c>
      <c r="E7992" s="786">
        <v>140</v>
      </c>
      <c r="F7992" s="786">
        <v>4010</v>
      </c>
      <c r="G7992" s="786" t="s">
        <v>8758</v>
      </c>
      <c r="H7992" s="786" t="s">
        <v>1573</v>
      </c>
      <c r="J7992" s="786">
        <v>1</v>
      </c>
      <c r="K7992" s="786">
        <v>6.59</v>
      </c>
      <c r="L7992" s="786">
        <v>6.59</v>
      </c>
      <c r="M7992" s="55" t="s">
        <v>2455</v>
      </c>
    </row>
    <row r="7993" spans="1:13" ht="15">
      <c r="A7993" s="282">
        <v>45994</v>
      </c>
      <c r="B7993" s="55" t="s">
        <v>8746</v>
      </c>
      <c r="C7993" s="784">
        <v>83567</v>
      </c>
      <c r="D7993" s="784" t="s">
        <v>7166</v>
      </c>
      <c r="E7993" s="784">
        <v>130</v>
      </c>
      <c r="F7993" s="784">
        <v>4010</v>
      </c>
      <c r="G7993" s="784" t="s">
        <v>4419</v>
      </c>
      <c r="H7993" s="784" t="s">
        <v>1573</v>
      </c>
      <c r="J7993" s="784">
        <v>3</v>
      </c>
      <c r="K7993" s="784">
        <v>6.86</v>
      </c>
      <c r="L7993" s="784">
        <v>20.58</v>
      </c>
      <c r="M7993" s="55" t="s">
        <v>2455</v>
      </c>
    </row>
    <row r="7994" spans="1:13" ht="15">
      <c r="A7994" s="282">
        <v>45994</v>
      </c>
      <c r="B7994" s="55" t="s">
        <v>8746</v>
      </c>
      <c r="C7994" s="786">
        <v>83761</v>
      </c>
      <c r="D7994" s="786" t="s">
        <v>7159</v>
      </c>
      <c r="E7994" s="786">
        <v>80</v>
      </c>
      <c r="F7994" s="786">
        <v>4010</v>
      </c>
      <c r="G7994" s="786" t="s">
        <v>8759</v>
      </c>
      <c r="H7994" s="786" t="s">
        <v>1573</v>
      </c>
      <c r="J7994" s="786">
        <v>1</v>
      </c>
      <c r="K7994" s="786">
        <v>8.44</v>
      </c>
      <c r="L7994" s="786">
        <v>8.44</v>
      </c>
      <c r="M7994" s="55" t="s">
        <v>2455</v>
      </c>
    </row>
    <row r="7995" spans="1:13" ht="15">
      <c r="A7995" s="282">
        <v>45994</v>
      </c>
      <c r="B7995" s="55" t="s">
        <v>8746</v>
      </c>
      <c r="C7995" s="784">
        <v>52399</v>
      </c>
      <c r="D7995" s="784" t="s">
        <v>6925</v>
      </c>
      <c r="E7995" s="784" t="s">
        <v>2300</v>
      </c>
      <c r="F7995" s="784">
        <v>4010</v>
      </c>
      <c r="G7995" s="784" t="s">
        <v>8760</v>
      </c>
      <c r="H7995" s="784" t="s">
        <v>1573</v>
      </c>
      <c r="J7995" s="784">
        <v>1</v>
      </c>
      <c r="K7995" s="784">
        <v>5.96</v>
      </c>
      <c r="L7995" s="784">
        <v>5.96</v>
      </c>
      <c r="M7995" s="55" t="s">
        <v>2455</v>
      </c>
    </row>
    <row r="7996" spans="1:13" ht="15">
      <c r="A7996" s="282">
        <v>45994</v>
      </c>
      <c r="B7996" s="55" t="s">
        <v>8746</v>
      </c>
      <c r="C7996" s="786">
        <v>44403</v>
      </c>
      <c r="D7996" s="786" t="s">
        <v>2382</v>
      </c>
      <c r="E7996" s="786" t="s">
        <v>441</v>
      </c>
      <c r="F7996" s="786">
        <v>4010</v>
      </c>
      <c r="G7996" s="786" t="s">
        <v>4429</v>
      </c>
      <c r="H7996" s="786" t="s">
        <v>1573</v>
      </c>
      <c r="J7996" s="786">
        <v>3</v>
      </c>
      <c r="K7996" s="786">
        <v>6.08</v>
      </c>
      <c r="L7996" s="786">
        <v>18.239999999999998</v>
      </c>
      <c r="M7996" s="55" t="s">
        <v>2455</v>
      </c>
    </row>
    <row r="7997" spans="1:13" ht="15">
      <c r="A7997" s="282">
        <v>45994</v>
      </c>
      <c r="B7997" s="55" t="s">
        <v>8746</v>
      </c>
      <c r="C7997" s="784">
        <v>82248</v>
      </c>
      <c r="D7997" s="784" t="s">
        <v>8583</v>
      </c>
      <c r="E7997" s="784">
        <v>140</v>
      </c>
      <c r="F7997" s="784">
        <v>4010</v>
      </c>
      <c r="G7997" s="784" t="s">
        <v>8761</v>
      </c>
      <c r="H7997" s="784" t="s">
        <v>1573</v>
      </c>
      <c r="J7997" s="784">
        <v>1</v>
      </c>
      <c r="K7997" s="784">
        <v>7.66</v>
      </c>
      <c r="L7997" s="784">
        <v>7.66</v>
      </c>
      <c r="M7997" s="55" t="s">
        <v>2455</v>
      </c>
    </row>
    <row r="7998" spans="1:13" ht="15">
      <c r="A7998" s="282">
        <v>45994</v>
      </c>
      <c r="B7998" s="55" t="s">
        <v>8746</v>
      </c>
      <c r="C7998" s="786">
        <v>83618</v>
      </c>
      <c r="D7998" s="786" t="s">
        <v>6576</v>
      </c>
      <c r="E7998" s="786" t="s">
        <v>2296</v>
      </c>
      <c r="F7998" s="786">
        <v>4010</v>
      </c>
      <c r="G7998" s="786" t="s">
        <v>5931</v>
      </c>
      <c r="H7998" s="786" t="s">
        <v>1573</v>
      </c>
      <c r="J7998" s="786">
        <v>1</v>
      </c>
      <c r="K7998" s="786">
        <v>21.11</v>
      </c>
      <c r="L7998" s="786">
        <v>21.11</v>
      </c>
      <c r="M7998" s="55" t="s">
        <v>2455</v>
      </c>
    </row>
    <row r="7999" spans="1:13" ht="15">
      <c r="A7999" s="282">
        <v>45994</v>
      </c>
      <c r="B7999" s="55" t="s">
        <v>8746</v>
      </c>
      <c r="C7999" s="784">
        <v>65642</v>
      </c>
      <c r="D7999" s="784" t="s">
        <v>5361</v>
      </c>
      <c r="E7999" s="784">
        <v>120</v>
      </c>
      <c r="F7999" s="784">
        <v>4010</v>
      </c>
      <c r="G7999" s="784" t="s">
        <v>4445</v>
      </c>
      <c r="H7999" s="784" t="s">
        <v>1573</v>
      </c>
      <c r="J7999" s="784">
        <v>6</v>
      </c>
      <c r="K7999" s="784">
        <v>6.65</v>
      </c>
      <c r="L7999" s="784">
        <v>39.9</v>
      </c>
      <c r="M7999" s="55" t="s">
        <v>2455</v>
      </c>
    </row>
    <row r="8000" spans="1:13" ht="15">
      <c r="A8000" s="282">
        <v>45994</v>
      </c>
      <c r="B8000" s="55" t="s">
        <v>8746</v>
      </c>
      <c r="C8000" s="786">
        <v>57826</v>
      </c>
      <c r="D8000" s="786" t="s">
        <v>6925</v>
      </c>
      <c r="E8000" s="786">
        <v>120</v>
      </c>
      <c r="F8000" s="786">
        <v>4010</v>
      </c>
      <c r="G8000" s="786" t="s">
        <v>8762</v>
      </c>
      <c r="H8000" s="786" t="s">
        <v>1573</v>
      </c>
      <c r="J8000" s="786">
        <v>1</v>
      </c>
      <c r="K8000" s="786">
        <v>10.78</v>
      </c>
      <c r="L8000" s="786">
        <v>10.78</v>
      </c>
      <c r="M8000" s="55" t="s">
        <v>2455</v>
      </c>
    </row>
    <row r="8001" spans="1:13" ht="15">
      <c r="A8001" s="282">
        <v>45994</v>
      </c>
      <c r="B8001" s="55" t="s">
        <v>8746</v>
      </c>
      <c r="C8001" s="784">
        <v>80376</v>
      </c>
      <c r="D8001" s="784" t="s">
        <v>2560</v>
      </c>
      <c r="E8001" s="882">
        <v>45784</v>
      </c>
      <c r="F8001" s="784">
        <v>4010</v>
      </c>
      <c r="G8001" s="784" t="s">
        <v>8763</v>
      </c>
      <c r="H8001" s="784" t="s">
        <v>1573</v>
      </c>
      <c r="J8001" s="784">
        <v>1</v>
      </c>
      <c r="K8001" s="784">
        <v>6.25</v>
      </c>
      <c r="L8001" s="784">
        <v>6.25</v>
      </c>
      <c r="M8001" s="55" t="s">
        <v>2455</v>
      </c>
    </row>
    <row r="8002" spans="1:13" ht="15">
      <c r="A8002" s="282">
        <v>45994</v>
      </c>
      <c r="B8002" s="55" t="s">
        <v>8746</v>
      </c>
      <c r="C8002" s="786">
        <v>83754</v>
      </c>
      <c r="D8002" s="786" t="s">
        <v>7059</v>
      </c>
      <c r="E8002" s="786">
        <v>90</v>
      </c>
      <c r="F8002" s="786">
        <v>4010</v>
      </c>
      <c r="G8002" s="786" t="s">
        <v>4389</v>
      </c>
      <c r="H8002" s="786" t="s">
        <v>1573</v>
      </c>
      <c r="J8002" s="786">
        <v>1</v>
      </c>
      <c r="K8002" s="786">
        <v>7.54</v>
      </c>
      <c r="L8002" s="786">
        <v>7.54</v>
      </c>
      <c r="M8002" s="55" t="s">
        <v>2455</v>
      </c>
    </row>
    <row r="8003" spans="1:13" ht="15">
      <c r="A8003" s="282">
        <v>45994</v>
      </c>
      <c r="B8003" s="55" t="s">
        <v>8746</v>
      </c>
      <c r="C8003" s="784">
        <v>66936</v>
      </c>
      <c r="D8003" s="784" t="s">
        <v>6638</v>
      </c>
      <c r="E8003" s="784">
        <v>60</v>
      </c>
      <c r="F8003" s="784">
        <v>4010</v>
      </c>
      <c r="G8003" s="784" t="s">
        <v>8764</v>
      </c>
      <c r="H8003" s="784" t="s">
        <v>1573</v>
      </c>
      <c r="J8003" s="784">
        <v>1</v>
      </c>
      <c r="K8003" s="784">
        <v>7.56</v>
      </c>
      <c r="L8003" s="784">
        <v>7.56</v>
      </c>
      <c r="M8003" s="55" t="s">
        <v>2455</v>
      </c>
    </row>
    <row r="8004" spans="1:13" ht="15">
      <c r="A8004" s="282">
        <v>45994</v>
      </c>
      <c r="B8004" s="55" t="s">
        <v>8746</v>
      </c>
      <c r="C8004" s="786">
        <v>84297</v>
      </c>
      <c r="D8004" s="786" t="s">
        <v>2653</v>
      </c>
      <c r="E8004" s="786">
        <v>150</v>
      </c>
      <c r="F8004" s="786">
        <v>4010</v>
      </c>
      <c r="G8004" s="786" t="s">
        <v>4394</v>
      </c>
      <c r="H8004" s="786" t="s">
        <v>1573</v>
      </c>
      <c r="J8004" s="786">
        <v>1</v>
      </c>
      <c r="K8004" s="786">
        <v>7.15</v>
      </c>
      <c r="L8004" s="786">
        <v>7.15</v>
      </c>
      <c r="M8004" s="55" t="s">
        <v>2455</v>
      </c>
    </row>
    <row r="8005" spans="1:13" ht="15">
      <c r="A8005" s="282">
        <v>45994</v>
      </c>
      <c r="B8005" s="55" t="s">
        <v>8746</v>
      </c>
      <c r="C8005" s="784">
        <v>83622</v>
      </c>
      <c r="D8005" s="784" t="s">
        <v>5595</v>
      </c>
      <c r="E8005" s="784">
        <v>70</v>
      </c>
      <c r="F8005" s="784">
        <v>4010</v>
      </c>
      <c r="G8005" s="784" t="s">
        <v>4618</v>
      </c>
      <c r="H8005" s="784" t="s">
        <v>1573</v>
      </c>
      <c r="J8005" s="784">
        <v>1</v>
      </c>
      <c r="K8005" s="784">
        <v>5.68</v>
      </c>
      <c r="L8005" s="784">
        <v>5.68</v>
      </c>
      <c r="M8005" s="55" t="s">
        <v>2455</v>
      </c>
    </row>
    <row r="8006" spans="1:13" ht="15">
      <c r="A8006" s="282">
        <v>45994</v>
      </c>
      <c r="B8006" s="55" t="s">
        <v>8746</v>
      </c>
      <c r="C8006" s="786">
        <v>83721</v>
      </c>
      <c r="D8006" s="786" t="s">
        <v>2274</v>
      </c>
      <c r="E8006" s="786">
        <v>90</v>
      </c>
      <c r="F8006" s="786">
        <v>4010</v>
      </c>
      <c r="G8006" s="786" t="s">
        <v>4588</v>
      </c>
      <c r="H8006" s="786" t="s">
        <v>1573</v>
      </c>
      <c r="J8006" s="786">
        <v>1</v>
      </c>
      <c r="K8006" s="786">
        <v>12.32</v>
      </c>
      <c r="L8006" s="786">
        <v>12.32</v>
      </c>
      <c r="M8006" s="55" t="s">
        <v>2455</v>
      </c>
    </row>
    <row r="8007" spans="1:13" ht="15">
      <c r="A8007" s="282">
        <v>45994</v>
      </c>
      <c r="B8007" s="55" t="s">
        <v>8746</v>
      </c>
      <c r="C8007" s="784">
        <v>81884</v>
      </c>
      <c r="D8007" s="784" t="s">
        <v>5508</v>
      </c>
      <c r="E8007" s="784">
        <v>90</v>
      </c>
      <c r="F8007" s="784">
        <v>4010</v>
      </c>
      <c r="G8007" s="784" t="s">
        <v>4399</v>
      </c>
      <c r="H8007" s="784" t="s">
        <v>1573</v>
      </c>
      <c r="J8007" s="784">
        <v>1</v>
      </c>
      <c r="K8007" s="784">
        <v>7.36</v>
      </c>
      <c r="L8007" s="784">
        <v>7.36</v>
      </c>
      <c r="M8007" s="55" t="s">
        <v>2455</v>
      </c>
    </row>
    <row r="8008" spans="1:13" ht="15">
      <c r="A8008" s="282">
        <v>45994</v>
      </c>
      <c r="B8008" s="55" t="s">
        <v>8746</v>
      </c>
      <c r="C8008" s="786">
        <v>81570</v>
      </c>
      <c r="D8008" s="786">
        <v>461</v>
      </c>
      <c r="E8008" s="786" t="s">
        <v>2356</v>
      </c>
      <c r="F8008" s="786">
        <v>4010</v>
      </c>
      <c r="G8008" s="786" t="s">
        <v>8325</v>
      </c>
      <c r="H8008" s="786" t="s">
        <v>1573</v>
      </c>
      <c r="J8008" s="786">
        <v>1</v>
      </c>
      <c r="K8008" s="786">
        <v>4.42</v>
      </c>
      <c r="L8008" s="786">
        <v>4.42</v>
      </c>
      <c r="M8008" s="55" t="s">
        <v>2455</v>
      </c>
    </row>
    <row r="8009" spans="1:13" ht="15">
      <c r="A8009" s="282">
        <v>45994</v>
      </c>
      <c r="B8009" s="55" t="s">
        <v>8746</v>
      </c>
      <c r="C8009" s="784">
        <v>67563</v>
      </c>
      <c r="D8009" s="784" t="s">
        <v>2560</v>
      </c>
      <c r="E8009" s="784">
        <v>110</v>
      </c>
      <c r="F8009" s="784">
        <v>4010</v>
      </c>
      <c r="G8009" s="784" t="s">
        <v>4400</v>
      </c>
      <c r="H8009" s="784" t="s">
        <v>1573</v>
      </c>
      <c r="J8009" s="784">
        <v>1</v>
      </c>
      <c r="K8009" s="784">
        <v>8.69</v>
      </c>
      <c r="L8009" s="784">
        <v>8.69</v>
      </c>
      <c r="M8009" s="55" t="s">
        <v>2455</v>
      </c>
    </row>
    <row r="8010" spans="1:13" ht="15">
      <c r="A8010" s="282">
        <v>45994</v>
      </c>
      <c r="B8010" s="55" t="s">
        <v>8746</v>
      </c>
      <c r="C8010" s="786">
        <v>60363</v>
      </c>
      <c r="D8010" s="786" t="s">
        <v>4508</v>
      </c>
      <c r="E8010" s="786">
        <v>90</v>
      </c>
      <c r="F8010" s="786">
        <v>4010</v>
      </c>
      <c r="G8010" s="786" t="s">
        <v>4403</v>
      </c>
      <c r="H8010" s="786" t="s">
        <v>1573</v>
      </c>
      <c r="J8010" s="786">
        <v>1</v>
      </c>
      <c r="K8010" s="786">
        <v>7.84</v>
      </c>
      <c r="L8010" s="786">
        <v>7.84</v>
      </c>
      <c r="M8010" s="55" t="s">
        <v>2455</v>
      </c>
    </row>
    <row r="8011" spans="1:13" ht="15">
      <c r="A8011" s="282">
        <v>45994</v>
      </c>
      <c r="B8011" s="55" t="s">
        <v>8746</v>
      </c>
      <c r="C8011" s="784">
        <v>81024</v>
      </c>
      <c r="D8011" s="784">
        <v>541</v>
      </c>
      <c r="E8011" s="784">
        <v>110</v>
      </c>
      <c r="F8011" s="784">
        <v>4010</v>
      </c>
      <c r="G8011" s="784" t="s">
        <v>7922</v>
      </c>
      <c r="H8011" s="784" t="s">
        <v>1573</v>
      </c>
      <c r="J8011" s="784">
        <v>1</v>
      </c>
      <c r="K8011" s="784">
        <v>15.43</v>
      </c>
      <c r="L8011" s="784">
        <v>15.43</v>
      </c>
      <c r="M8011" s="55" t="s">
        <v>2455</v>
      </c>
    </row>
    <row r="8012" spans="1:13" ht="15">
      <c r="A8012" s="282">
        <v>45994</v>
      </c>
      <c r="B8012" s="55" t="s">
        <v>8746</v>
      </c>
      <c r="C8012" s="786">
        <v>81066</v>
      </c>
      <c r="D8012" s="786">
        <v>542</v>
      </c>
      <c r="E8012" s="786">
        <v>120</v>
      </c>
      <c r="F8012" s="786">
        <v>4010</v>
      </c>
      <c r="G8012" s="786" t="s">
        <v>5928</v>
      </c>
      <c r="H8012" s="786" t="s">
        <v>1573</v>
      </c>
      <c r="J8012" s="786">
        <v>1</v>
      </c>
      <c r="K8012" s="786">
        <v>15.43</v>
      </c>
      <c r="L8012" s="786">
        <v>15.43</v>
      </c>
      <c r="M8012" s="55" t="s">
        <v>2455</v>
      </c>
    </row>
    <row r="8013" spans="1:13" ht="15">
      <c r="A8013" s="282">
        <v>45994</v>
      </c>
      <c r="B8013" s="55" t="s">
        <v>8746</v>
      </c>
      <c r="C8013" s="784">
        <v>82400</v>
      </c>
      <c r="D8013" s="784" t="s">
        <v>6112</v>
      </c>
      <c r="E8013" s="784">
        <v>100</v>
      </c>
      <c r="F8013" s="784">
        <v>4010</v>
      </c>
      <c r="G8013" s="784" t="s">
        <v>4405</v>
      </c>
      <c r="H8013" s="784" t="s">
        <v>1573</v>
      </c>
      <c r="J8013" s="784">
        <v>1</v>
      </c>
      <c r="K8013" s="784">
        <v>15.53</v>
      </c>
      <c r="L8013" s="784">
        <v>15.53</v>
      </c>
      <c r="M8013" s="55" t="s">
        <v>2455</v>
      </c>
    </row>
    <row r="8014" spans="1:13" ht="15">
      <c r="A8014" s="282">
        <v>45994</v>
      </c>
      <c r="B8014" s="55" t="s">
        <v>8746</v>
      </c>
      <c r="C8014" s="786">
        <v>83718</v>
      </c>
      <c r="D8014" s="786" t="s">
        <v>6228</v>
      </c>
      <c r="E8014" s="786">
        <v>90</v>
      </c>
      <c r="F8014" s="786">
        <v>4010</v>
      </c>
      <c r="G8014" s="786" t="s">
        <v>4408</v>
      </c>
      <c r="H8014" s="786" t="s">
        <v>1573</v>
      </c>
      <c r="J8014" s="786">
        <v>1</v>
      </c>
      <c r="K8014" s="786">
        <v>5.53</v>
      </c>
      <c r="L8014" s="786">
        <v>5.53</v>
      </c>
      <c r="M8014" s="55" t="s">
        <v>2455</v>
      </c>
    </row>
    <row r="8015" spans="1:13" ht="15">
      <c r="A8015" s="282">
        <v>45994</v>
      </c>
      <c r="B8015" s="55" t="s">
        <v>8746</v>
      </c>
      <c r="C8015" s="784">
        <v>65249</v>
      </c>
      <c r="D8015" s="784" t="s">
        <v>4104</v>
      </c>
      <c r="E8015" s="784" t="s">
        <v>289</v>
      </c>
      <c r="F8015" s="784">
        <v>4010</v>
      </c>
      <c r="G8015" s="784" t="s">
        <v>4410</v>
      </c>
      <c r="H8015" s="784" t="s">
        <v>1573</v>
      </c>
      <c r="J8015" s="784">
        <v>2</v>
      </c>
      <c r="K8015" s="784">
        <v>11.44</v>
      </c>
      <c r="L8015" s="784">
        <v>22.88</v>
      </c>
      <c r="M8015" s="55" t="s">
        <v>2455</v>
      </c>
    </row>
    <row r="8016" spans="1:13" ht="15">
      <c r="A8016" s="282">
        <v>45994</v>
      </c>
      <c r="B8016" s="55" t="s">
        <v>8746</v>
      </c>
      <c r="C8016" s="786">
        <v>58663</v>
      </c>
      <c r="D8016" s="786" t="s">
        <v>4526</v>
      </c>
      <c r="E8016" s="786" t="s">
        <v>2296</v>
      </c>
      <c r="F8016" s="786">
        <v>4010</v>
      </c>
      <c r="G8016" s="786" t="s">
        <v>4411</v>
      </c>
      <c r="H8016" s="786" t="s">
        <v>1573</v>
      </c>
      <c r="J8016" s="786">
        <v>1</v>
      </c>
      <c r="K8016" s="786">
        <v>7.36</v>
      </c>
      <c r="L8016" s="786">
        <v>7.36</v>
      </c>
      <c r="M8016" s="55" t="s">
        <v>2455</v>
      </c>
    </row>
    <row r="8017" spans="1:14" ht="15">
      <c r="A8017" s="282">
        <v>45994</v>
      </c>
      <c r="B8017" s="55" t="s">
        <v>8746</v>
      </c>
      <c r="C8017" s="784">
        <v>58663</v>
      </c>
      <c r="D8017" s="784">
        <v>11</v>
      </c>
      <c r="E8017" s="784" t="s">
        <v>2296</v>
      </c>
      <c r="F8017" s="784">
        <v>4010</v>
      </c>
      <c r="G8017" s="784" t="s">
        <v>6911</v>
      </c>
      <c r="H8017" s="784" t="s">
        <v>1573</v>
      </c>
      <c r="J8017" s="784">
        <v>1</v>
      </c>
      <c r="K8017" s="784">
        <v>7.6</v>
      </c>
      <c r="L8017" s="784">
        <v>7.6</v>
      </c>
      <c r="M8017" s="55" t="s">
        <v>2455</v>
      </c>
    </row>
    <row r="8018" spans="1:14" ht="15">
      <c r="A8018" s="282">
        <v>45994</v>
      </c>
      <c r="B8018" s="55" t="s">
        <v>8746</v>
      </c>
      <c r="C8018" s="786">
        <v>83639</v>
      </c>
      <c r="D8018" s="786" t="s">
        <v>2408</v>
      </c>
      <c r="E8018" s="786">
        <v>150</v>
      </c>
      <c r="F8018" s="786">
        <v>4010</v>
      </c>
      <c r="G8018" s="786" t="s">
        <v>4412</v>
      </c>
      <c r="H8018" s="786" t="s">
        <v>1573</v>
      </c>
      <c r="J8018" s="786">
        <v>1</v>
      </c>
      <c r="K8018" s="786">
        <v>18.77</v>
      </c>
      <c r="L8018" s="786">
        <v>18.77</v>
      </c>
      <c r="M8018" s="55" t="s">
        <v>2455</v>
      </c>
    </row>
    <row r="8019" spans="1:14" ht="15">
      <c r="A8019" s="282">
        <v>45994</v>
      </c>
      <c r="B8019" s="55" t="s">
        <v>8746</v>
      </c>
      <c r="C8019" s="784">
        <v>83524</v>
      </c>
      <c r="D8019" s="784" t="s">
        <v>5040</v>
      </c>
      <c r="E8019" s="784">
        <v>85</v>
      </c>
      <c r="F8019" s="784">
        <v>4010</v>
      </c>
      <c r="G8019" s="784" t="s">
        <v>3824</v>
      </c>
      <c r="H8019" s="784" t="s">
        <v>1573</v>
      </c>
      <c r="J8019" s="784">
        <v>1</v>
      </c>
      <c r="K8019" s="784">
        <v>12.73</v>
      </c>
      <c r="L8019" s="784">
        <v>12.73</v>
      </c>
      <c r="M8019" s="55" t="s">
        <v>2455</v>
      </c>
    </row>
    <row r="8020" spans="1:14" ht="15">
      <c r="A8020" s="282">
        <v>45994</v>
      </c>
      <c r="B8020" s="55" t="s">
        <v>8746</v>
      </c>
      <c r="C8020" s="786">
        <v>83640</v>
      </c>
      <c r="D8020" s="786" t="s">
        <v>6862</v>
      </c>
      <c r="E8020" s="786">
        <v>85</v>
      </c>
      <c r="F8020" s="786">
        <v>4010</v>
      </c>
      <c r="G8020" s="786" t="s">
        <v>6914</v>
      </c>
      <c r="H8020" s="786" t="s">
        <v>1573</v>
      </c>
      <c r="J8020" s="786">
        <v>5</v>
      </c>
      <c r="K8020" s="786">
        <v>11.54</v>
      </c>
      <c r="L8020" s="786">
        <v>57.7</v>
      </c>
      <c r="M8020" s="55" t="s">
        <v>2455</v>
      </c>
    </row>
    <row r="8021" spans="1:14" ht="15">
      <c r="A8021" s="282">
        <v>45994</v>
      </c>
      <c r="B8021" s="55" t="s">
        <v>8746</v>
      </c>
      <c r="C8021" s="784">
        <v>83567</v>
      </c>
      <c r="D8021" s="784" t="s">
        <v>7166</v>
      </c>
      <c r="E8021" s="784">
        <v>85</v>
      </c>
      <c r="F8021" s="784">
        <v>4010</v>
      </c>
      <c r="G8021" s="784" t="s">
        <v>5927</v>
      </c>
      <c r="H8021" s="784" t="s">
        <v>1573</v>
      </c>
      <c r="J8021" s="784">
        <v>3</v>
      </c>
      <c r="K8021" s="784">
        <v>6.83</v>
      </c>
      <c r="L8021" s="784">
        <v>20.49</v>
      </c>
      <c r="M8021" s="55" t="s">
        <v>2455</v>
      </c>
    </row>
    <row r="8022" spans="1:14" ht="15">
      <c r="A8022" s="282">
        <v>45994</v>
      </c>
      <c r="B8022" s="55" t="s">
        <v>8765</v>
      </c>
      <c r="C8022" s="784">
        <v>58665</v>
      </c>
      <c r="D8022" s="784">
        <v>528</v>
      </c>
      <c r="E8022" s="784" t="s">
        <v>2230</v>
      </c>
      <c r="F8022" s="784">
        <v>4010</v>
      </c>
      <c r="G8022" s="784" t="s">
        <v>8766</v>
      </c>
      <c r="H8022" s="784" t="s">
        <v>1573</v>
      </c>
      <c r="J8022" s="55">
        <v>-1</v>
      </c>
      <c r="K8022" s="791">
        <v>11</v>
      </c>
      <c r="L8022" s="791">
        <v>-11</v>
      </c>
      <c r="M8022" s="55" t="s">
        <v>2287</v>
      </c>
    </row>
    <row r="8023" spans="1:14" ht="15">
      <c r="A8023" s="282">
        <v>45994</v>
      </c>
      <c r="B8023" s="55" t="s">
        <v>8765</v>
      </c>
      <c r="C8023" s="786">
        <v>51218</v>
      </c>
      <c r="D8023" s="786" t="s">
        <v>4215</v>
      </c>
      <c r="E8023" s="786" t="s">
        <v>289</v>
      </c>
      <c r="F8023" s="786">
        <v>4010</v>
      </c>
      <c r="G8023" s="786" t="s">
        <v>8767</v>
      </c>
      <c r="H8023" s="786" t="s">
        <v>1573</v>
      </c>
      <c r="J8023" s="55">
        <v>-1</v>
      </c>
      <c r="K8023" s="791">
        <v>11.26</v>
      </c>
      <c r="L8023" s="791">
        <v>-11.26</v>
      </c>
      <c r="M8023" s="55" t="s">
        <v>2287</v>
      </c>
    </row>
    <row r="8024" spans="1:14" ht="15">
      <c r="A8024" s="282">
        <v>45994</v>
      </c>
      <c r="B8024" s="55" t="s">
        <v>8768</v>
      </c>
      <c r="C8024" s="784">
        <v>57388</v>
      </c>
      <c r="D8024" s="784">
        <v>520</v>
      </c>
      <c r="E8024" s="784" t="s">
        <v>2061</v>
      </c>
      <c r="F8024" s="784">
        <v>4010</v>
      </c>
      <c r="G8024" s="784" t="s">
        <v>8769</v>
      </c>
      <c r="H8024" s="784" t="s">
        <v>1573</v>
      </c>
      <c r="J8024" s="55">
        <v>-1</v>
      </c>
      <c r="K8024" s="791">
        <v>10.73</v>
      </c>
      <c r="L8024" s="791">
        <v>-10.73</v>
      </c>
      <c r="M8024" s="55" t="s">
        <v>2864</v>
      </c>
    </row>
    <row r="8025" spans="1:14" ht="15">
      <c r="A8025" s="282">
        <v>45994</v>
      </c>
      <c r="B8025" s="55" t="s">
        <v>8770</v>
      </c>
      <c r="C8025" s="784">
        <v>83973</v>
      </c>
      <c r="D8025" s="784" t="s">
        <v>8185</v>
      </c>
      <c r="E8025" s="784">
        <v>130</v>
      </c>
      <c r="F8025" s="784">
        <v>4010</v>
      </c>
      <c r="G8025" s="784" t="s">
        <v>8771</v>
      </c>
      <c r="H8025" s="784" t="s">
        <v>1573</v>
      </c>
      <c r="J8025" s="55">
        <v>-1</v>
      </c>
      <c r="K8025" s="791">
        <v>6.6</v>
      </c>
      <c r="L8025" s="791">
        <v>-6.6</v>
      </c>
      <c r="M8025" s="55" t="s">
        <v>2967</v>
      </c>
    </row>
    <row r="8026" spans="1:14" ht="15">
      <c r="A8026" s="282">
        <v>45995</v>
      </c>
      <c r="B8026" s="55" t="s">
        <v>8772</v>
      </c>
      <c r="C8026" s="784">
        <v>83509</v>
      </c>
      <c r="D8026" s="784" t="s">
        <v>2560</v>
      </c>
      <c r="E8026" s="784">
        <v>120</v>
      </c>
      <c r="F8026" s="784">
        <v>4010</v>
      </c>
      <c r="G8026" s="784" t="s">
        <v>8773</v>
      </c>
      <c r="H8026" s="784" t="s">
        <v>1573</v>
      </c>
      <c r="J8026" s="784">
        <v>30</v>
      </c>
      <c r="K8026" s="784">
        <v>21.19</v>
      </c>
      <c r="L8026" s="784">
        <v>635.70000000000005</v>
      </c>
      <c r="M8026" s="55" t="s">
        <v>2618</v>
      </c>
      <c r="N8026" s="788" t="s">
        <v>8774</v>
      </c>
    </row>
    <row r="8027" spans="1:14" ht="15">
      <c r="A8027" s="282">
        <v>45995</v>
      </c>
      <c r="B8027" s="55" t="s">
        <v>8775</v>
      </c>
      <c r="C8027" s="784">
        <v>67101</v>
      </c>
      <c r="D8027" s="784" t="s">
        <v>2577</v>
      </c>
      <c r="E8027" s="784" t="s">
        <v>2061</v>
      </c>
      <c r="F8027" s="784">
        <v>4010</v>
      </c>
      <c r="G8027" s="784" t="s">
        <v>8776</v>
      </c>
      <c r="H8027" s="784" t="s">
        <v>1573</v>
      </c>
      <c r="J8027" s="55">
        <v>-1</v>
      </c>
      <c r="K8027" s="791">
        <v>14.55</v>
      </c>
      <c r="L8027" s="791">
        <v>-14.55</v>
      </c>
      <c r="M8027" s="55" t="s">
        <v>2287</v>
      </c>
    </row>
    <row r="8028" spans="1:14" ht="15">
      <c r="A8028" s="282">
        <v>45995</v>
      </c>
      <c r="B8028" s="55" t="s">
        <v>8775</v>
      </c>
      <c r="C8028" s="786">
        <v>82834</v>
      </c>
      <c r="D8028" s="786" t="s">
        <v>4759</v>
      </c>
      <c r="E8028" s="786" t="s">
        <v>441</v>
      </c>
      <c r="F8028" s="786">
        <v>4010</v>
      </c>
      <c r="G8028" s="786" t="s">
        <v>8777</v>
      </c>
      <c r="H8028" s="786" t="s">
        <v>1573</v>
      </c>
      <c r="J8028" s="55">
        <v>-1</v>
      </c>
      <c r="K8028" s="791">
        <v>28.87</v>
      </c>
      <c r="L8028" s="791">
        <v>-28.87</v>
      </c>
      <c r="M8028" s="55" t="s">
        <v>2287</v>
      </c>
    </row>
    <row r="8029" spans="1:14" ht="15">
      <c r="A8029" s="282">
        <v>45995</v>
      </c>
      <c r="B8029" s="55" t="s">
        <v>8775</v>
      </c>
      <c r="C8029" s="784">
        <v>83358</v>
      </c>
      <c r="D8029" s="784">
        <v>15</v>
      </c>
      <c r="E8029" s="784">
        <v>70</v>
      </c>
      <c r="F8029" s="784">
        <v>4010</v>
      </c>
      <c r="G8029" s="784" t="s">
        <v>8778</v>
      </c>
      <c r="H8029" s="784" t="s">
        <v>1573</v>
      </c>
      <c r="J8029" s="55">
        <v>-1</v>
      </c>
      <c r="K8029" s="791">
        <v>8.24</v>
      </c>
      <c r="L8029" s="791">
        <v>-8.24</v>
      </c>
      <c r="M8029" s="55" t="s">
        <v>2287</v>
      </c>
    </row>
    <row r="8030" spans="1:14" ht="15">
      <c r="A8030" s="282">
        <v>45995</v>
      </c>
      <c r="B8030" s="55" t="s">
        <v>8779</v>
      </c>
      <c r="C8030" s="784">
        <v>67377</v>
      </c>
      <c r="D8030" s="784">
        <v>15</v>
      </c>
      <c r="E8030" s="784">
        <v>120</v>
      </c>
      <c r="F8030" s="784">
        <v>4010</v>
      </c>
      <c r="G8030" s="784" t="s">
        <v>8780</v>
      </c>
      <c r="H8030" s="784" t="s">
        <v>1573</v>
      </c>
      <c r="J8030" s="55">
        <v>-1</v>
      </c>
      <c r="K8030" s="791">
        <v>3.81</v>
      </c>
      <c r="L8030" s="791">
        <v>-3.81</v>
      </c>
      <c r="M8030" s="55" t="s">
        <v>2873</v>
      </c>
    </row>
    <row r="8031" spans="1:14" ht="15">
      <c r="A8031" s="1485">
        <v>45996</v>
      </c>
      <c r="B8031" s="1486" t="s">
        <v>8781</v>
      </c>
      <c r="C8031" s="784">
        <v>80297</v>
      </c>
      <c r="D8031" s="784">
        <v>26</v>
      </c>
      <c r="E8031" s="784" t="s">
        <v>441</v>
      </c>
      <c r="F8031" s="784">
        <v>4010</v>
      </c>
      <c r="G8031" s="784" t="s">
        <v>8782</v>
      </c>
      <c r="H8031" s="784" t="s">
        <v>1573</v>
      </c>
      <c r="I8031" s="797">
        <v>11.81</v>
      </c>
      <c r="J8031" s="784">
        <v>1</v>
      </c>
      <c r="K8031" s="784">
        <v>11.81</v>
      </c>
      <c r="L8031" s="784">
        <v>11.81</v>
      </c>
      <c r="M8031" s="55" t="s">
        <v>2455</v>
      </c>
    </row>
    <row r="8032" spans="1:14" ht="15">
      <c r="A8032" s="1487">
        <v>45996</v>
      </c>
      <c r="B8032" s="1486" t="s">
        <v>8781</v>
      </c>
      <c r="C8032" s="786">
        <v>81941</v>
      </c>
      <c r="D8032" s="786" t="s">
        <v>4880</v>
      </c>
      <c r="E8032" s="786">
        <v>110</v>
      </c>
      <c r="F8032" s="786">
        <v>4010</v>
      </c>
      <c r="G8032" s="786" t="s">
        <v>8443</v>
      </c>
      <c r="H8032" s="784" t="s">
        <v>1573</v>
      </c>
      <c r="I8032" s="798">
        <v>12.81</v>
      </c>
      <c r="J8032" s="786">
        <v>1</v>
      </c>
      <c r="K8032" s="786">
        <v>12.81</v>
      </c>
      <c r="L8032" s="786">
        <v>12.81</v>
      </c>
      <c r="M8032" s="55" t="s">
        <v>2455</v>
      </c>
    </row>
    <row r="8033" spans="1:14" ht="15">
      <c r="A8033" s="1485">
        <v>45996</v>
      </c>
      <c r="B8033" s="1486" t="s">
        <v>8781</v>
      </c>
      <c r="C8033" s="784">
        <v>83534</v>
      </c>
      <c r="D8033" s="784" t="s">
        <v>6576</v>
      </c>
      <c r="E8033" s="784">
        <v>85</v>
      </c>
      <c r="F8033" s="784">
        <v>4010</v>
      </c>
      <c r="G8033" s="784" t="s">
        <v>8783</v>
      </c>
      <c r="H8033" s="784" t="s">
        <v>1573</v>
      </c>
      <c r="I8033" s="797">
        <v>5.92</v>
      </c>
      <c r="J8033" s="784">
        <v>1</v>
      </c>
      <c r="K8033" s="784">
        <v>5.92</v>
      </c>
      <c r="L8033" s="784">
        <v>5.92</v>
      </c>
      <c r="M8033" s="55" t="s">
        <v>2455</v>
      </c>
    </row>
    <row r="8034" spans="1:14" ht="15">
      <c r="A8034" s="1487">
        <v>45996</v>
      </c>
      <c r="B8034" s="1486" t="s">
        <v>8781</v>
      </c>
      <c r="C8034" s="786">
        <v>66930</v>
      </c>
      <c r="D8034" s="786" t="s">
        <v>2493</v>
      </c>
      <c r="E8034" s="786">
        <v>60</v>
      </c>
      <c r="F8034" s="786">
        <v>4010</v>
      </c>
      <c r="G8034" s="786" t="s">
        <v>8784</v>
      </c>
      <c r="H8034" s="784" t="s">
        <v>1573</v>
      </c>
      <c r="I8034" s="798">
        <v>11.03</v>
      </c>
      <c r="J8034" s="786">
        <v>1</v>
      </c>
      <c r="K8034" s="786">
        <v>11.03</v>
      </c>
      <c r="L8034" s="786">
        <v>11.03</v>
      </c>
      <c r="M8034" s="55" t="s">
        <v>2455</v>
      </c>
    </row>
    <row r="8035" spans="1:14" ht="15">
      <c r="A8035" s="1485">
        <v>45996</v>
      </c>
      <c r="B8035" s="1486" t="s">
        <v>8781</v>
      </c>
      <c r="C8035" s="784">
        <v>82368</v>
      </c>
      <c r="D8035" s="784" t="s">
        <v>6928</v>
      </c>
      <c r="E8035" s="784">
        <v>150</v>
      </c>
      <c r="F8035" s="784">
        <v>4010</v>
      </c>
      <c r="G8035" s="784" t="s">
        <v>8785</v>
      </c>
      <c r="H8035" s="784" t="s">
        <v>1573</v>
      </c>
      <c r="I8035" s="797">
        <v>7.1</v>
      </c>
      <c r="J8035" s="784">
        <v>2</v>
      </c>
      <c r="K8035" s="784">
        <v>7.1</v>
      </c>
      <c r="L8035" s="784">
        <v>14.2</v>
      </c>
      <c r="M8035" s="55" t="s">
        <v>2455</v>
      </c>
    </row>
    <row r="8036" spans="1:14" ht="15">
      <c r="A8036" s="1487">
        <v>45996</v>
      </c>
      <c r="B8036" s="1486" t="s">
        <v>8781</v>
      </c>
      <c r="C8036" s="786">
        <v>83621</v>
      </c>
      <c r="D8036" s="786" t="s">
        <v>5590</v>
      </c>
      <c r="E8036" s="786">
        <v>110</v>
      </c>
      <c r="F8036" s="786">
        <v>4010</v>
      </c>
      <c r="G8036" s="786" t="s">
        <v>8786</v>
      </c>
      <c r="H8036" s="784" t="s">
        <v>1573</v>
      </c>
      <c r="I8036" s="798">
        <v>6.15</v>
      </c>
      <c r="J8036" s="786">
        <v>1</v>
      </c>
      <c r="K8036" s="786">
        <v>6.15</v>
      </c>
      <c r="L8036" s="786">
        <v>6.15</v>
      </c>
      <c r="M8036" s="55" t="s">
        <v>2455</v>
      </c>
    </row>
    <row r="8037" spans="1:14" ht="15">
      <c r="A8037" s="1485">
        <v>45996</v>
      </c>
      <c r="B8037" s="1486" t="s">
        <v>8781</v>
      </c>
      <c r="C8037" s="784">
        <v>82913</v>
      </c>
      <c r="D8037" s="784" t="s">
        <v>2292</v>
      </c>
      <c r="E8037" s="784">
        <v>120</v>
      </c>
      <c r="F8037" s="784">
        <v>4010</v>
      </c>
      <c r="G8037" s="784" t="s">
        <v>8787</v>
      </c>
      <c r="H8037" s="784" t="s">
        <v>1573</v>
      </c>
      <c r="I8037" s="797">
        <v>9.4499999999999993</v>
      </c>
      <c r="J8037" s="784">
        <v>1</v>
      </c>
      <c r="K8037" s="784">
        <v>9.4499999999999993</v>
      </c>
      <c r="L8037" s="784">
        <v>9.4499999999999993</v>
      </c>
      <c r="M8037" s="55" t="s">
        <v>2455</v>
      </c>
    </row>
    <row r="8038" spans="1:14" ht="15">
      <c r="A8038" s="1487">
        <v>45996</v>
      </c>
      <c r="B8038" s="1486" t="s">
        <v>8781</v>
      </c>
      <c r="C8038" s="786">
        <v>80046</v>
      </c>
      <c r="D8038" s="786" t="s">
        <v>2255</v>
      </c>
      <c r="E8038" s="786" t="s">
        <v>2061</v>
      </c>
      <c r="F8038" s="786">
        <v>4010</v>
      </c>
      <c r="G8038" s="786" t="s">
        <v>8788</v>
      </c>
      <c r="H8038" s="784" t="s">
        <v>1573</v>
      </c>
      <c r="I8038" s="798">
        <v>11.93</v>
      </c>
      <c r="J8038" s="786">
        <v>1</v>
      </c>
      <c r="K8038" s="786">
        <v>11.93</v>
      </c>
      <c r="L8038" s="786">
        <v>11.93</v>
      </c>
      <c r="M8038" s="55" t="s">
        <v>2455</v>
      </c>
    </row>
    <row r="8039" spans="1:14" ht="15">
      <c r="A8039" s="1485">
        <v>45996</v>
      </c>
      <c r="B8039" s="1486" t="s">
        <v>8781</v>
      </c>
      <c r="C8039" s="784">
        <v>82261</v>
      </c>
      <c r="D8039" s="784">
        <v>15</v>
      </c>
      <c r="E8039" s="784">
        <v>130</v>
      </c>
      <c r="F8039" s="784">
        <v>4010</v>
      </c>
      <c r="G8039" s="784" t="s">
        <v>8789</v>
      </c>
      <c r="H8039" s="784" t="s">
        <v>1573</v>
      </c>
      <c r="I8039" s="797">
        <v>11.83</v>
      </c>
      <c r="J8039" s="784">
        <v>1</v>
      </c>
      <c r="K8039" s="784">
        <v>11.83</v>
      </c>
      <c r="L8039" s="784">
        <v>11.83</v>
      </c>
      <c r="M8039" s="55" t="s">
        <v>2455</v>
      </c>
    </row>
    <row r="8040" spans="1:14" ht="15">
      <c r="A8040" s="1487">
        <v>45996</v>
      </c>
      <c r="B8040" s="1486" t="s">
        <v>8781</v>
      </c>
      <c r="C8040" s="786">
        <v>82520</v>
      </c>
      <c r="D8040" s="786" t="s">
        <v>5657</v>
      </c>
      <c r="E8040" s="786">
        <v>50</v>
      </c>
      <c r="F8040" s="786">
        <v>4010</v>
      </c>
      <c r="G8040" s="786" t="s">
        <v>8790</v>
      </c>
      <c r="H8040" s="784" t="s">
        <v>1573</v>
      </c>
      <c r="I8040" s="798">
        <v>24.55</v>
      </c>
      <c r="J8040" s="786">
        <v>1</v>
      </c>
      <c r="K8040" s="786">
        <v>24.55</v>
      </c>
      <c r="L8040" s="786">
        <v>24.55</v>
      </c>
      <c r="M8040" s="55" t="s">
        <v>2455</v>
      </c>
    </row>
    <row r="8041" spans="1:14" ht="15">
      <c r="A8041" s="1485">
        <v>45996</v>
      </c>
      <c r="B8041" s="1486" t="s">
        <v>8781</v>
      </c>
      <c r="C8041" s="784">
        <v>82835</v>
      </c>
      <c r="D8041" s="784">
        <v>989</v>
      </c>
      <c r="E8041" s="784" t="s">
        <v>2300</v>
      </c>
      <c r="F8041" s="784">
        <v>4010</v>
      </c>
      <c r="G8041" s="784" t="s">
        <v>8791</v>
      </c>
      <c r="H8041" s="784" t="s">
        <v>1573</v>
      </c>
      <c r="I8041" s="797">
        <v>20.91</v>
      </c>
      <c r="J8041" s="784">
        <v>1</v>
      </c>
      <c r="K8041" s="784">
        <v>20.91</v>
      </c>
      <c r="L8041" s="784">
        <v>20.91</v>
      </c>
      <c r="M8041" s="55" t="s">
        <v>2455</v>
      </c>
    </row>
    <row r="8042" spans="1:14" ht="15">
      <c r="A8042" s="1487">
        <v>45996</v>
      </c>
      <c r="B8042" s="1486" t="s">
        <v>8781</v>
      </c>
      <c r="C8042" s="786">
        <v>83754</v>
      </c>
      <c r="D8042" s="786" t="s">
        <v>6810</v>
      </c>
      <c r="E8042" s="786">
        <v>60</v>
      </c>
      <c r="F8042" s="786">
        <v>4010</v>
      </c>
      <c r="G8042" s="786" t="s">
        <v>8792</v>
      </c>
      <c r="H8042" s="784" t="s">
        <v>1573</v>
      </c>
      <c r="I8042" s="798">
        <v>6.96</v>
      </c>
      <c r="J8042" s="786">
        <v>2</v>
      </c>
      <c r="K8042" s="786">
        <v>6.96</v>
      </c>
      <c r="L8042" s="786">
        <v>13.92</v>
      </c>
      <c r="M8042" s="55" t="s">
        <v>2455</v>
      </c>
    </row>
    <row r="8043" spans="1:14" ht="15">
      <c r="A8043" s="1485">
        <v>45996</v>
      </c>
      <c r="B8043" s="1486" t="s">
        <v>8781</v>
      </c>
      <c r="C8043" s="784">
        <v>67223</v>
      </c>
      <c r="D8043" s="784" t="s">
        <v>6253</v>
      </c>
      <c r="E8043" s="784">
        <v>130</v>
      </c>
      <c r="F8043" s="784">
        <v>4010</v>
      </c>
      <c r="G8043" s="784" t="s">
        <v>8793</v>
      </c>
      <c r="H8043" s="784" t="s">
        <v>1573</v>
      </c>
      <c r="I8043" s="797">
        <v>10.81</v>
      </c>
      <c r="J8043" s="784">
        <v>2</v>
      </c>
      <c r="K8043" s="784">
        <v>10.81</v>
      </c>
      <c r="L8043" s="784">
        <v>21.62</v>
      </c>
      <c r="M8043" s="55" t="s">
        <v>2455</v>
      </c>
    </row>
    <row r="8044" spans="1:14" ht="15">
      <c r="A8044" s="1487">
        <v>45996</v>
      </c>
      <c r="B8044" s="1486" t="s">
        <v>8781</v>
      </c>
      <c r="C8044" s="786">
        <v>50265</v>
      </c>
      <c r="D8044" s="786" t="s">
        <v>6746</v>
      </c>
      <c r="E8044" s="786" t="s">
        <v>2061</v>
      </c>
      <c r="F8044" s="786">
        <v>4010</v>
      </c>
      <c r="G8044" s="786" t="s">
        <v>8794</v>
      </c>
      <c r="H8044" s="784" t="s">
        <v>1573</v>
      </c>
      <c r="I8044" s="798">
        <v>3.09</v>
      </c>
      <c r="J8044" s="786">
        <v>2</v>
      </c>
      <c r="K8044" s="786">
        <v>3.09</v>
      </c>
      <c r="L8044" s="786">
        <v>6.18</v>
      </c>
      <c r="M8044" s="55" t="s">
        <v>2455</v>
      </c>
    </row>
    <row r="8045" spans="1:14" ht="15">
      <c r="A8045" s="1485">
        <v>45996</v>
      </c>
      <c r="B8045" s="1486" t="s">
        <v>8781</v>
      </c>
      <c r="C8045" s="784">
        <v>64956</v>
      </c>
      <c r="D8045" s="784">
        <v>550</v>
      </c>
      <c r="E8045" s="784">
        <v>120</v>
      </c>
      <c r="F8045" s="784">
        <v>4010</v>
      </c>
      <c r="G8045" s="784" t="s">
        <v>6803</v>
      </c>
      <c r="H8045" s="784" t="s">
        <v>1573</v>
      </c>
      <c r="I8045" s="797">
        <v>5.41</v>
      </c>
      <c r="J8045" s="784">
        <v>3</v>
      </c>
      <c r="K8045" s="784">
        <v>5.41</v>
      </c>
      <c r="L8045" s="784">
        <v>16.23</v>
      </c>
      <c r="M8045" s="55" t="s">
        <v>2455</v>
      </c>
    </row>
    <row r="8046" spans="1:14" ht="15">
      <c r="A8046" s="783">
        <v>45996</v>
      </c>
      <c r="B8046" s="784" t="s">
        <v>8795</v>
      </c>
      <c r="C8046" s="784">
        <v>83643</v>
      </c>
      <c r="D8046" s="784" t="s">
        <v>6567</v>
      </c>
      <c r="E8046" s="784" t="s">
        <v>289</v>
      </c>
      <c r="F8046" s="784">
        <v>4010</v>
      </c>
      <c r="G8046" s="784" t="s">
        <v>8796</v>
      </c>
      <c r="H8046" s="784" t="s">
        <v>1573</v>
      </c>
      <c r="I8046" s="797"/>
      <c r="J8046" s="784">
        <v>-12</v>
      </c>
      <c r="K8046" s="784">
        <v>23.05</v>
      </c>
      <c r="L8046" s="793">
        <v>-276.60000000000002</v>
      </c>
      <c r="M8046" s="55" t="s">
        <v>2618</v>
      </c>
      <c r="N8046" s="1105" t="s">
        <v>8797</v>
      </c>
    </row>
    <row r="8047" spans="1:14" ht="15">
      <c r="A8047" s="783">
        <v>45996</v>
      </c>
      <c r="B8047" s="784" t="s">
        <v>8798</v>
      </c>
      <c r="C8047" s="784">
        <v>83881</v>
      </c>
      <c r="D8047" s="784" t="s">
        <v>2710</v>
      </c>
      <c r="E8047" s="784" t="s">
        <v>2520</v>
      </c>
      <c r="F8047" s="784">
        <v>4010</v>
      </c>
      <c r="G8047" s="784" t="s">
        <v>8799</v>
      </c>
      <c r="H8047" s="784" t="s">
        <v>2508</v>
      </c>
      <c r="I8047" s="797"/>
      <c r="J8047" s="784">
        <v>-14</v>
      </c>
      <c r="K8047" s="784">
        <v>2.21</v>
      </c>
      <c r="L8047" s="793">
        <v>-30.94</v>
      </c>
      <c r="M8047" s="55" t="s">
        <v>2618</v>
      </c>
      <c r="N8047" s="788" t="s">
        <v>8800</v>
      </c>
    </row>
    <row r="8048" spans="1:14" ht="15">
      <c r="A8048" s="785">
        <v>45996</v>
      </c>
      <c r="B8048" s="786" t="s">
        <v>8798</v>
      </c>
      <c r="C8048" s="786">
        <v>83881</v>
      </c>
      <c r="D8048" s="786" t="s">
        <v>2710</v>
      </c>
      <c r="E8048" s="786" t="s">
        <v>2520</v>
      </c>
      <c r="F8048" s="786">
        <v>4010</v>
      </c>
      <c r="G8048" s="786" t="s">
        <v>8799</v>
      </c>
      <c r="H8048" s="786" t="s">
        <v>1573</v>
      </c>
      <c r="I8048" s="798"/>
      <c r="J8048" s="786">
        <v>-11</v>
      </c>
      <c r="K8048" s="786">
        <v>2.21</v>
      </c>
      <c r="L8048" s="796">
        <v>-24.31</v>
      </c>
      <c r="M8048" s="55" t="s">
        <v>2618</v>
      </c>
      <c r="N8048" s="788" t="s">
        <v>8800</v>
      </c>
    </row>
    <row r="8049" spans="1:13" ht="15">
      <c r="A8049" s="785">
        <v>45996</v>
      </c>
      <c r="B8049" s="55" t="s">
        <v>8801</v>
      </c>
      <c r="C8049" s="784">
        <v>81496</v>
      </c>
      <c r="D8049" s="784">
        <v>11</v>
      </c>
      <c r="E8049" s="784">
        <v>150</v>
      </c>
      <c r="F8049" s="784">
        <v>4010</v>
      </c>
      <c r="G8049" s="784" t="s">
        <v>8802</v>
      </c>
      <c r="H8049" s="784" t="s">
        <v>1573</v>
      </c>
      <c r="I8049" s="797">
        <v>2</v>
      </c>
      <c r="J8049" s="784">
        <v>2</v>
      </c>
      <c r="K8049" s="784">
        <v>7.56</v>
      </c>
      <c r="L8049" s="793">
        <v>15.12</v>
      </c>
      <c r="M8049" s="55" t="s">
        <v>2455</v>
      </c>
    </row>
    <row r="8050" spans="1:13" ht="15">
      <c r="A8050" s="785">
        <v>45996</v>
      </c>
      <c r="B8050" s="55" t="s">
        <v>8801</v>
      </c>
      <c r="C8050" s="786">
        <v>59852</v>
      </c>
      <c r="D8050" s="786" t="s">
        <v>2382</v>
      </c>
      <c r="E8050" s="786">
        <v>120</v>
      </c>
      <c r="F8050" s="786">
        <v>4010</v>
      </c>
      <c r="G8050" s="786" t="s">
        <v>7893</v>
      </c>
      <c r="H8050" s="786" t="s">
        <v>1573</v>
      </c>
      <c r="I8050" s="798">
        <v>2</v>
      </c>
      <c r="J8050" s="786">
        <v>2</v>
      </c>
      <c r="K8050" s="786">
        <v>6.38</v>
      </c>
      <c r="L8050" s="796">
        <v>12.76</v>
      </c>
      <c r="M8050" s="55" t="s">
        <v>2455</v>
      </c>
    </row>
    <row r="8051" spans="1:13" ht="15">
      <c r="A8051" s="785">
        <v>45996</v>
      </c>
      <c r="B8051" s="55" t="s">
        <v>8801</v>
      </c>
      <c r="C8051" s="784">
        <v>83340</v>
      </c>
      <c r="D8051" s="784" t="s">
        <v>3930</v>
      </c>
      <c r="E8051" s="784">
        <v>75</v>
      </c>
      <c r="F8051" s="784">
        <v>4010</v>
      </c>
      <c r="G8051" s="784" t="s">
        <v>7894</v>
      </c>
      <c r="H8051" s="784" t="s">
        <v>1573</v>
      </c>
      <c r="I8051" s="797">
        <v>5</v>
      </c>
      <c r="J8051" s="784">
        <v>5</v>
      </c>
      <c r="K8051" s="784">
        <v>4.04</v>
      </c>
      <c r="L8051" s="793">
        <v>20.2</v>
      </c>
      <c r="M8051" s="55" t="s">
        <v>2455</v>
      </c>
    </row>
    <row r="8052" spans="1:13" ht="15">
      <c r="A8052" s="785">
        <v>45996</v>
      </c>
      <c r="B8052" s="55" t="s">
        <v>8801</v>
      </c>
      <c r="C8052" s="786">
        <v>81570</v>
      </c>
      <c r="D8052" s="786">
        <v>461</v>
      </c>
      <c r="E8052" s="877">
        <v>45659</v>
      </c>
      <c r="F8052" s="786">
        <v>4010</v>
      </c>
      <c r="G8052" s="786" t="s">
        <v>7895</v>
      </c>
      <c r="H8052" s="786" t="s">
        <v>1573</v>
      </c>
      <c r="I8052" s="798">
        <v>1</v>
      </c>
      <c r="J8052" s="786">
        <v>1</v>
      </c>
      <c r="K8052" s="786">
        <v>4.42</v>
      </c>
      <c r="L8052" s="796">
        <v>4.42</v>
      </c>
      <c r="M8052" s="55" t="s">
        <v>2455</v>
      </c>
    </row>
    <row r="8053" spans="1:13" ht="15">
      <c r="A8053" s="785">
        <v>45996</v>
      </c>
      <c r="B8053" s="55" t="s">
        <v>8801</v>
      </c>
      <c r="C8053" s="784">
        <v>83646</v>
      </c>
      <c r="D8053" s="784" t="s">
        <v>6862</v>
      </c>
      <c r="E8053" s="784">
        <v>70</v>
      </c>
      <c r="F8053" s="784">
        <v>4010</v>
      </c>
      <c r="G8053" s="784" t="s">
        <v>7896</v>
      </c>
      <c r="H8053" s="784" t="s">
        <v>1573</v>
      </c>
      <c r="I8053" s="797">
        <v>3</v>
      </c>
      <c r="J8053" s="784">
        <v>3</v>
      </c>
      <c r="K8053" s="784">
        <v>6.87</v>
      </c>
      <c r="L8053" s="793">
        <v>20.61</v>
      </c>
      <c r="M8053" s="55" t="s">
        <v>2455</v>
      </c>
    </row>
    <row r="8054" spans="1:13" ht="15">
      <c r="A8054" s="785">
        <v>45996</v>
      </c>
      <c r="B8054" s="55" t="s">
        <v>8801</v>
      </c>
      <c r="C8054" s="786">
        <v>83719</v>
      </c>
      <c r="D8054" s="786" t="s">
        <v>3979</v>
      </c>
      <c r="E8054" s="786">
        <v>90</v>
      </c>
      <c r="F8054" s="786">
        <v>4010</v>
      </c>
      <c r="G8054" s="786" t="s">
        <v>7897</v>
      </c>
      <c r="H8054" s="786" t="s">
        <v>1573</v>
      </c>
      <c r="I8054" s="798">
        <v>4</v>
      </c>
      <c r="J8054" s="786">
        <v>4</v>
      </c>
      <c r="K8054" s="786">
        <v>12.15</v>
      </c>
      <c r="L8054" s="796">
        <v>48.6</v>
      </c>
      <c r="M8054" s="55" t="s">
        <v>2455</v>
      </c>
    </row>
    <row r="8055" spans="1:13" ht="15">
      <c r="A8055" s="785">
        <v>45996</v>
      </c>
      <c r="B8055" s="55" t="s">
        <v>8801</v>
      </c>
      <c r="C8055" s="784">
        <v>80039</v>
      </c>
      <c r="D8055" s="784" t="s">
        <v>6345</v>
      </c>
      <c r="E8055" s="784" t="s">
        <v>2300</v>
      </c>
      <c r="F8055" s="784">
        <v>4010</v>
      </c>
      <c r="G8055" s="784" t="s">
        <v>7879</v>
      </c>
      <c r="H8055" s="784" t="s">
        <v>1573</v>
      </c>
      <c r="I8055" s="797">
        <v>2</v>
      </c>
      <c r="J8055" s="784">
        <v>2</v>
      </c>
      <c r="K8055" s="784">
        <v>9.92</v>
      </c>
      <c r="L8055" s="793">
        <v>19.84</v>
      </c>
      <c r="M8055" s="55" t="s">
        <v>2455</v>
      </c>
    </row>
    <row r="8056" spans="1:13" ht="15">
      <c r="A8056" s="785">
        <v>45996</v>
      </c>
      <c r="B8056" s="55" t="s">
        <v>8801</v>
      </c>
      <c r="C8056" s="786">
        <v>82410</v>
      </c>
      <c r="D8056" s="786" t="s">
        <v>8280</v>
      </c>
      <c r="E8056" s="786">
        <v>80</v>
      </c>
      <c r="F8056" s="786">
        <v>4010</v>
      </c>
      <c r="G8056" s="786" t="s">
        <v>7880</v>
      </c>
      <c r="H8056" s="786" t="s">
        <v>1573</v>
      </c>
      <c r="I8056" s="798">
        <v>2</v>
      </c>
      <c r="J8056" s="786">
        <v>2</v>
      </c>
      <c r="K8056" s="786">
        <v>8.2100000000000009</v>
      </c>
      <c r="L8056" s="796">
        <v>16.420000000000002</v>
      </c>
      <c r="M8056" s="55" t="s">
        <v>2455</v>
      </c>
    </row>
    <row r="8057" spans="1:13" ht="15">
      <c r="A8057" s="785">
        <v>45996</v>
      </c>
      <c r="B8057" s="55" t="s">
        <v>8801</v>
      </c>
      <c r="C8057" s="784">
        <v>37028</v>
      </c>
      <c r="D8057" s="784" t="s">
        <v>6457</v>
      </c>
      <c r="E8057" s="784">
        <v>110</v>
      </c>
      <c r="F8057" s="784">
        <v>4010</v>
      </c>
      <c r="G8057" s="784" t="s">
        <v>3860</v>
      </c>
      <c r="H8057" s="784" t="s">
        <v>1573</v>
      </c>
      <c r="I8057" s="797">
        <v>2</v>
      </c>
      <c r="J8057" s="784">
        <v>2</v>
      </c>
      <c r="K8057" s="784">
        <v>6.38</v>
      </c>
      <c r="L8057" s="793">
        <v>12.76</v>
      </c>
      <c r="M8057" s="55" t="s">
        <v>2455</v>
      </c>
    </row>
    <row r="8058" spans="1:13" ht="15">
      <c r="A8058" s="785">
        <v>45996</v>
      </c>
      <c r="B8058" s="55" t="s">
        <v>8801</v>
      </c>
      <c r="C8058" s="786">
        <v>82368</v>
      </c>
      <c r="D8058" s="786" t="s">
        <v>2710</v>
      </c>
      <c r="E8058" s="786">
        <v>130</v>
      </c>
      <c r="F8058" s="786">
        <v>4010</v>
      </c>
      <c r="G8058" s="786" t="s">
        <v>3862</v>
      </c>
      <c r="H8058" s="786" t="s">
        <v>1573</v>
      </c>
      <c r="I8058" s="798">
        <v>4</v>
      </c>
      <c r="J8058" s="786">
        <v>4</v>
      </c>
      <c r="K8058" s="786">
        <v>10.92</v>
      </c>
      <c r="L8058" s="796">
        <v>43.68</v>
      </c>
      <c r="M8058" s="55" t="s">
        <v>2455</v>
      </c>
    </row>
    <row r="8059" spans="1:13" ht="15">
      <c r="A8059" s="785">
        <v>45996</v>
      </c>
      <c r="B8059" s="55" t="s">
        <v>8801</v>
      </c>
      <c r="C8059" s="784">
        <v>83672</v>
      </c>
      <c r="D8059" s="784" t="s">
        <v>7741</v>
      </c>
      <c r="E8059" s="784" t="s">
        <v>289</v>
      </c>
      <c r="F8059" s="784">
        <v>4010</v>
      </c>
      <c r="G8059" s="784" t="s">
        <v>3863</v>
      </c>
      <c r="H8059" s="784" t="s">
        <v>1573</v>
      </c>
      <c r="I8059" s="797">
        <v>2</v>
      </c>
      <c r="J8059" s="784">
        <v>2</v>
      </c>
      <c r="K8059" s="784">
        <v>21.34</v>
      </c>
      <c r="L8059" s="793">
        <v>42.68</v>
      </c>
      <c r="M8059" s="55" t="s">
        <v>2455</v>
      </c>
    </row>
    <row r="8060" spans="1:13" ht="15">
      <c r="A8060" s="785">
        <v>45996</v>
      </c>
      <c r="B8060" s="55" t="s">
        <v>8801</v>
      </c>
      <c r="C8060" s="786">
        <v>83620</v>
      </c>
      <c r="D8060" s="786" t="s">
        <v>2336</v>
      </c>
      <c r="E8060" s="786" t="s">
        <v>3950</v>
      </c>
      <c r="F8060" s="786">
        <v>4010</v>
      </c>
      <c r="G8060" s="786" t="s">
        <v>3864</v>
      </c>
      <c r="H8060" s="786" t="s">
        <v>1573</v>
      </c>
      <c r="I8060" s="798">
        <v>1</v>
      </c>
      <c r="J8060" s="786">
        <v>1</v>
      </c>
      <c r="K8060" s="786">
        <v>18.47</v>
      </c>
      <c r="L8060" s="796">
        <v>18.47</v>
      </c>
      <c r="M8060" s="55" t="s">
        <v>2455</v>
      </c>
    </row>
    <row r="8061" spans="1:13" ht="15">
      <c r="A8061" s="785">
        <v>45996</v>
      </c>
      <c r="B8061" s="55" t="s">
        <v>8801</v>
      </c>
      <c r="C8061" s="784">
        <v>83643</v>
      </c>
      <c r="D8061" s="784" t="s">
        <v>2255</v>
      </c>
      <c r="E8061" s="784" t="s">
        <v>2061</v>
      </c>
      <c r="F8061" s="784">
        <v>4010</v>
      </c>
      <c r="G8061" s="784" t="s">
        <v>3865</v>
      </c>
      <c r="H8061" s="784" t="s">
        <v>1573</v>
      </c>
      <c r="I8061" s="797">
        <v>1</v>
      </c>
      <c r="J8061" s="784">
        <v>1</v>
      </c>
      <c r="K8061" s="784">
        <v>20.62</v>
      </c>
      <c r="L8061" s="793">
        <v>20.62</v>
      </c>
      <c r="M8061" s="55" t="s">
        <v>2455</v>
      </c>
    </row>
    <row r="8062" spans="1:13" ht="15">
      <c r="A8062" s="785">
        <v>45996</v>
      </c>
      <c r="B8062" s="55" t="s">
        <v>8801</v>
      </c>
      <c r="C8062" s="786">
        <v>83580</v>
      </c>
      <c r="D8062" s="786" t="s">
        <v>7741</v>
      </c>
      <c r="E8062" s="786">
        <v>90</v>
      </c>
      <c r="F8062" s="786">
        <v>4010</v>
      </c>
      <c r="G8062" s="786" t="s">
        <v>3866</v>
      </c>
      <c r="H8062" s="786" t="s">
        <v>1573</v>
      </c>
      <c r="I8062" s="798">
        <v>1</v>
      </c>
      <c r="J8062" s="786">
        <v>1</v>
      </c>
      <c r="K8062" s="786">
        <v>10.52</v>
      </c>
      <c r="L8062" s="796">
        <v>10.52</v>
      </c>
      <c r="M8062" s="55" t="s">
        <v>2455</v>
      </c>
    </row>
    <row r="8063" spans="1:13" ht="15">
      <c r="A8063" s="785">
        <v>45996</v>
      </c>
      <c r="B8063" s="55" t="s">
        <v>8801</v>
      </c>
      <c r="C8063" s="784">
        <v>82158</v>
      </c>
      <c r="D8063" s="784" t="s">
        <v>2981</v>
      </c>
      <c r="E8063" s="784">
        <v>150</v>
      </c>
      <c r="F8063" s="784">
        <v>4010</v>
      </c>
      <c r="G8063" s="784" t="s">
        <v>3867</v>
      </c>
      <c r="H8063" s="784" t="s">
        <v>1573</v>
      </c>
      <c r="I8063" s="797">
        <v>1</v>
      </c>
      <c r="J8063" s="784">
        <v>1</v>
      </c>
      <c r="K8063" s="784">
        <v>21.6</v>
      </c>
      <c r="L8063" s="793">
        <v>21.6</v>
      </c>
      <c r="M8063" s="55" t="s">
        <v>2455</v>
      </c>
    </row>
    <row r="8064" spans="1:13" ht="15">
      <c r="A8064" s="785">
        <v>45996</v>
      </c>
      <c r="B8064" s="55" t="s">
        <v>8801</v>
      </c>
      <c r="C8064" s="786">
        <v>66936</v>
      </c>
      <c r="D8064" s="786" t="s">
        <v>6438</v>
      </c>
      <c r="E8064" s="786">
        <v>90</v>
      </c>
      <c r="F8064" s="786">
        <v>4010</v>
      </c>
      <c r="G8064" s="786" t="s">
        <v>3868</v>
      </c>
      <c r="H8064" s="786" t="s">
        <v>1573</v>
      </c>
      <c r="I8064" s="798">
        <v>1</v>
      </c>
      <c r="J8064" s="786">
        <v>1</v>
      </c>
      <c r="K8064" s="786">
        <v>8.33</v>
      </c>
      <c r="L8064" s="796">
        <v>8.33</v>
      </c>
      <c r="M8064" s="55" t="s">
        <v>2455</v>
      </c>
    </row>
    <row r="8065" spans="1:13" ht="15">
      <c r="A8065" s="785">
        <v>45996</v>
      </c>
      <c r="B8065" s="55" t="s">
        <v>8801</v>
      </c>
      <c r="C8065" s="784">
        <v>66936</v>
      </c>
      <c r="D8065" s="784" t="s">
        <v>6438</v>
      </c>
      <c r="E8065" s="784">
        <v>70</v>
      </c>
      <c r="F8065" s="784">
        <v>4010</v>
      </c>
      <c r="G8065" s="784" t="s">
        <v>3869</v>
      </c>
      <c r="H8065" s="784" t="s">
        <v>1573</v>
      </c>
      <c r="I8065" s="797">
        <v>1</v>
      </c>
      <c r="J8065" s="784">
        <v>1</v>
      </c>
      <c r="K8065" s="784">
        <v>7.95</v>
      </c>
      <c r="L8065" s="793">
        <v>7.95</v>
      </c>
      <c r="M8065" s="55" t="s">
        <v>2455</v>
      </c>
    </row>
    <row r="8066" spans="1:13" ht="15">
      <c r="A8066" s="785">
        <v>45996</v>
      </c>
      <c r="B8066" s="55" t="s">
        <v>8801</v>
      </c>
      <c r="C8066" s="786">
        <v>83569</v>
      </c>
      <c r="D8066" s="786" t="s">
        <v>6747</v>
      </c>
      <c r="E8066" s="786">
        <v>140</v>
      </c>
      <c r="F8066" s="786">
        <v>4010</v>
      </c>
      <c r="G8066" s="786" t="s">
        <v>7747</v>
      </c>
      <c r="H8066" s="786" t="s">
        <v>1573</v>
      </c>
      <c r="I8066" s="798">
        <v>1</v>
      </c>
      <c r="J8066" s="786">
        <v>1</v>
      </c>
      <c r="K8066" s="786">
        <v>9.67</v>
      </c>
      <c r="L8066" s="796">
        <v>9.67</v>
      </c>
      <c r="M8066" s="55" t="s">
        <v>2455</v>
      </c>
    </row>
    <row r="8067" spans="1:13" ht="15">
      <c r="A8067" s="785">
        <v>45996</v>
      </c>
      <c r="B8067" s="55" t="s">
        <v>8801</v>
      </c>
      <c r="C8067" s="784">
        <v>83296</v>
      </c>
      <c r="D8067" s="784" t="s">
        <v>6925</v>
      </c>
      <c r="E8067" s="784">
        <v>120</v>
      </c>
      <c r="F8067" s="784">
        <v>4010</v>
      </c>
      <c r="G8067" s="784" t="s">
        <v>7748</v>
      </c>
      <c r="H8067" s="784" t="s">
        <v>1573</v>
      </c>
      <c r="I8067" s="797">
        <v>1</v>
      </c>
      <c r="J8067" s="784">
        <v>1</v>
      </c>
      <c r="K8067" s="784">
        <v>6.04</v>
      </c>
      <c r="L8067" s="793">
        <v>6.04</v>
      </c>
      <c r="M8067" s="55" t="s">
        <v>2455</v>
      </c>
    </row>
    <row r="8068" spans="1:13" ht="15">
      <c r="A8068" s="785">
        <v>45996</v>
      </c>
      <c r="B8068" s="55" t="s">
        <v>8801</v>
      </c>
      <c r="C8068" s="786">
        <v>65065</v>
      </c>
      <c r="D8068" s="786" t="s">
        <v>7477</v>
      </c>
      <c r="E8068" s="786">
        <v>120</v>
      </c>
      <c r="F8068" s="786">
        <v>4010</v>
      </c>
      <c r="G8068" s="786" t="s">
        <v>7749</v>
      </c>
      <c r="H8068" s="786" t="s">
        <v>1573</v>
      </c>
      <c r="I8068" s="798">
        <v>1</v>
      </c>
      <c r="J8068" s="786">
        <v>1</v>
      </c>
      <c r="K8068" s="786">
        <v>7.2</v>
      </c>
      <c r="L8068" s="796">
        <v>7.2</v>
      </c>
      <c r="M8068" s="55" t="s">
        <v>2455</v>
      </c>
    </row>
    <row r="8069" spans="1:13" ht="15">
      <c r="A8069" s="785">
        <v>45996</v>
      </c>
      <c r="B8069" s="55" t="s">
        <v>8801</v>
      </c>
      <c r="C8069" s="784">
        <v>83082</v>
      </c>
      <c r="D8069" s="784" t="s">
        <v>7036</v>
      </c>
      <c r="E8069" s="784">
        <v>130</v>
      </c>
      <c r="F8069" s="784">
        <v>4010</v>
      </c>
      <c r="G8069" s="784" t="s">
        <v>4680</v>
      </c>
      <c r="H8069" s="784" t="s">
        <v>1573</v>
      </c>
      <c r="I8069" s="797">
        <v>1</v>
      </c>
      <c r="J8069" s="784">
        <v>1</v>
      </c>
      <c r="K8069" s="784">
        <v>7.86</v>
      </c>
      <c r="L8069" s="793">
        <v>7.86</v>
      </c>
      <c r="M8069" s="55" t="s">
        <v>2455</v>
      </c>
    </row>
    <row r="8070" spans="1:13" ht="15">
      <c r="A8070" s="785">
        <v>45996</v>
      </c>
      <c r="B8070" s="55" t="s">
        <v>8801</v>
      </c>
      <c r="C8070" s="786">
        <v>82203</v>
      </c>
      <c r="D8070" s="786" t="s">
        <v>6086</v>
      </c>
      <c r="E8070" s="786">
        <v>140</v>
      </c>
      <c r="F8070" s="786">
        <v>4010</v>
      </c>
      <c r="G8070" s="786" t="s">
        <v>3509</v>
      </c>
      <c r="H8070" s="786" t="s">
        <v>1573</v>
      </c>
      <c r="I8070" s="798">
        <v>1</v>
      </c>
      <c r="J8070" s="786">
        <v>1</v>
      </c>
      <c r="K8070" s="786">
        <v>20.84</v>
      </c>
      <c r="L8070" s="796">
        <v>20.84</v>
      </c>
      <c r="M8070" s="55" t="s">
        <v>2455</v>
      </c>
    </row>
    <row r="8071" spans="1:13" ht="15">
      <c r="A8071" s="785">
        <v>45996</v>
      </c>
      <c r="B8071" s="55" t="s">
        <v>8801</v>
      </c>
      <c r="C8071" s="784">
        <v>83635</v>
      </c>
      <c r="D8071" s="784" t="s">
        <v>5955</v>
      </c>
      <c r="E8071" s="784">
        <v>100</v>
      </c>
      <c r="F8071" s="784">
        <v>4010</v>
      </c>
      <c r="G8071" s="784" t="s">
        <v>6488</v>
      </c>
      <c r="H8071" s="784" t="s">
        <v>1573</v>
      </c>
      <c r="I8071" s="797">
        <v>3</v>
      </c>
      <c r="J8071" s="784">
        <v>3</v>
      </c>
      <c r="K8071" s="784">
        <v>9.67</v>
      </c>
      <c r="L8071" s="793">
        <v>29.01</v>
      </c>
      <c r="M8071" s="55" t="s">
        <v>2455</v>
      </c>
    </row>
    <row r="8072" spans="1:13" ht="15">
      <c r="A8072" s="785">
        <v>45996</v>
      </c>
      <c r="B8072" s="55" t="s">
        <v>8801</v>
      </c>
      <c r="C8072" s="786">
        <v>82368</v>
      </c>
      <c r="D8072" s="786" t="s">
        <v>7576</v>
      </c>
      <c r="E8072" s="786">
        <v>110</v>
      </c>
      <c r="F8072" s="786">
        <v>4010</v>
      </c>
      <c r="G8072" s="786" t="s">
        <v>6490</v>
      </c>
      <c r="H8072" s="786" t="s">
        <v>1573</v>
      </c>
      <c r="I8072" s="798">
        <v>6</v>
      </c>
      <c r="J8072" s="786">
        <v>6</v>
      </c>
      <c r="K8072" s="786">
        <v>7.91</v>
      </c>
      <c r="L8072" s="796">
        <v>47.46</v>
      </c>
      <c r="M8072" s="55" t="s">
        <v>2455</v>
      </c>
    </row>
    <row r="8073" spans="1:13" ht="15">
      <c r="A8073" s="785">
        <v>45996</v>
      </c>
      <c r="B8073" s="55" t="s">
        <v>8801</v>
      </c>
      <c r="C8073" s="784">
        <v>83711</v>
      </c>
      <c r="D8073" s="784" t="s">
        <v>8742</v>
      </c>
      <c r="E8073" s="784">
        <v>130</v>
      </c>
      <c r="F8073" s="784">
        <v>4010</v>
      </c>
      <c r="G8073" s="784" t="s">
        <v>6492</v>
      </c>
      <c r="H8073" s="784" t="s">
        <v>1573</v>
      </c>
      <c r="I8073" s="797">
        <v>2</v>
      </c>
      <c r="J8073" s="784">
        <v>2</v>
      </c>
      <c r="K8073" s="784">
        <v>26.57</v>
      </c>
      <c r="L8073" s="793">
        <v>53.14</v>
      </c>
      <c r="M8073" s="55" t="s">
        <v>2455</v>
      </c>
    </row>
    <row r="8074" spans="1:13" ht="15">
      <c r="A8074" s="785">
        <v>45996</v>
      </c>
      <c r="B8074" s="55" t="s">
        <v>8801</v>
      </c>
      <c r="C8074" s="786">
        <v>80039</v>
      </c>
      <c r="D8074" s="786" t="s">
        <v>7751</v>
      </c>
      <c r="E8074" s="786" t="s">
        <v>2230</v>
      </c>
      <c r="F8074" s="786">
        <v>4010</v>
      </c>
      <c r="G8074" s="786" t="s">
        <v>5530</v>
      </c>
      <c r="H8074" s="786" t="s">
        <v>1573</v>
      </c>
      <c r="I8074" s="798">
        <v>6</v>
      </c>
      <c r="J8074" s="786">
        <v>6</v>
      </c>
      <c r="K8074" s="786">
        <v>8.82</v>
      </c>
      <c r="L8074" s="796">
        <v>52.92</v>
      </c>
      <c r="M8074" s="55" t="s">
        <v>2455</v>
      </c>
    </row>
    <row r="8075" spans="1:13" ht="15">
      <c r="A8075" s="785">
        <v>45996</v>
      </c>
      <c r="B8075" s="55" t="s">
        <v>8801</v>
      </c>
      <c r="C8075" s="784">
        <v>83615</v>
      </c>
      <c r="D8075" s="784" t="s">
        <v>6345</v>
      </c>
      <c r="E8075" s="784" t="s">
        <v>2061</v>
      </c>
      <c r="F8075" s="784">
        <v>4010</v>
      </c>
      <c r="G8075" s="784" t="s">
        <v>5979</v>
      </c>
      <c r="H8075" s="784" t="s">
        <v>1573</v>
      </c>
      <c r="I8075" s="797">
        <v>1</v>
      </c>
      <c r="J8075" s="784">
        <v>1</v>
      </c>
      <c r="K8075" s="784">
        <v>35.1</v>
      </c>
      <c r="L8075" s="793">
        <v>35.1</v>
      </c>
      <c r="M8075" s="55" t="s">
        <v>2455</v>
      </c>
    </row>
    <row r="8076" spans="1:13" ht="15">
      <c r="A8076" s="785">
        <v>45996</v>
      </c>
      <c r="B8076" s="55" t="s">
        <v>8803</v>
      </c>
      <c r="C8076" s="784">
        <v>83646</v>
      </c>
      <c r="D8076" s="784" t="s">
        <v>6862</v>
      </c>
      <c r="E8076" s="784">
        <v>80</v>
      </c>
      <c r="F8076" s="784">
        <v>4010</v>
      </c>
      <c r="G8076" s="784" t="s">
        <v>5356</v>
      </c>
      <c r="H8076" s="784" t="s">
        <v>1573</v>
      </c>
      <c r="I8076" s="797">
        <v>2</v>
      </c>
      <c r="J8076" s="784">
        <v>2</v>
      </c>
      <c r="K8076" s="784">
        <v>6.87</v>
      </c>
      <c r="L8076" s="793">
        <v>13.74</v>
      </c>
      <c r="M8076" s="55" t="s">
        <v>2455</v>
      </c>
    </row>
    <row r="8077" spans="1:13" ht="15">
      <c r="A8077" s="785">
        <v>45996</v>
      </c>
      <c r="B8077" s="55" t="s">
        <v>8803</v>
      </c>
      <c r="C8077" s="786">
        <v>67501</v>
      </c>
      <c r="D8077" s="786">
        <v>15</v>
      </c>
      <c r="E8077" s="786">
        <v>140</v>
      </c>
      <c r="F8077" s="786">
        <v>4010</v>
      </c>
      <c r="G8077" s="786" t="s">
        <v>7961</v>
      </c>
      <c r="H8077" s="786" t="s">
        <v>1573</v>
      </c>
      <c r="I8077" s="798">
        <v>2</v>
      </c>
      <c r="J8077" s="786">
        <v>2</v>
      </c>
      <c r="K8077" s="786">
        <v>10.28</v>
      </c>
      <c r="L8077" s="796">
        <v>20.56</v>
      </c>
      <c r="M8077" s="55" t="s">
        <v>2455</v>
      </c>
    </row>
    <row r="8078" spans="1:13" ht="15">
      <c r="A8078" s="785">
        <v>45996</v>
      </c>
      <c r="B8078" s="55" t="s">
        <v>8803</v>
      </c>
      <c r="C8078" s="784">
        <v>83839</v>
      </c>
      <c r="D8078" s="784" t="s">
        <v>7059</v>
      </c>
      <c r="E8078" s="784">
        <v>100</v>
      </c>
      <c r="F8078" s="784">
        <v>4010</v>
      </c>
      <c r="G8078" s="784" t="s">
        <v>5358</v>
      </c>
      <c r="H8078" s="784" t="s">
        <v>1573</v>
      </c>
      <c r="I8078" s="797">
        <v>2</v>
      </c>
      <c r="J8078" s="784">
        <v>2</v>
      </c>
      <c r="K8078" s="784">
        <v>3.81</v>
      </c>
      <c r="L8078" s="793">
        <v>7.62</v>
      </c>
      <c r="M8078" s="55" t="s">
        <v>2455</v>
      </c>
    </row>
    <row r="8079" spans="1:13" ht="15">
      <c r="A8079" s="785">
        <v>45996</v>
      </c>
      <c r="B8079" s="55" t="s">
        <v>8803</v>
      </c>
      <c r="C8079" s="786">
        <v>83643</v>
      </c>
      <c r="D8079" s="786" t="s">
        <v>6567</v>
      </c>
      <c r="E8079" s="786" t="s">
        <v>289</v>
      </c>
      <c r="F8079" s="786">
        <v>4010</v>
      </c>
      <c r="G8079" s="786" t="s">
        <v>5359</v>
      </c>
      <c r="H8079" s="786" t="s">
        <v>1573</v>
      </c>
      <c r="I8079" s="798">
        <v>1</v>
      </c>
      <c r="J8079" s="786">
        <v>1</v>
      </c>
      <c r="K8079" s="786">
        <v>23.05</v>
      </c>
      <c r="L8079" s="796">
        <v>23.05</v>
      </c>
      <c r="M8079" s="55" t="s">
        <v>2455</v>
      </c>
    </row>
    <row r="8080" spans="1:13" ht="15">
      <c r="A8080" s="785">
        <v>45996</v>
      </c>
      <c r="B8080" s="55" t="s">
        <v>8804</v>
      </c>
      <c r="C8080" s="784">
        <v>59852</v>
      </c>
      <c r="D8080" s="784" t="s">
        <v>5595</v>
      </c>
      <c r="E8080" s="784">
        <v>150</v>
      </c>
      <c r="F8080" s="784">
        <v>4010</v>
      </c>
      <c r="G8080" s="784" t="s">
        <v>3838</v>
      </c>
      <c r="H8080" s="784" t="s">
        <v>1573</v>
      </c>
      <c r="I8080" s="797">
        <v>2</v>
      </c>
      <c r="J8080" s="784">
        <v>2</v>
      </c>
      <c r="K8080" s="784">
        <v>7.52</v>
      </c>
      <c r="L8080" s="793">
        <v>15.04</v>
      </c>
      <c r="M8080" s="55" t="s">
        <v>2455</v>
      </c>
    </row>
    <row r="8081" spans="1:13" ht="15">
      <c r="A8081" s="785">
        <v>45996</v>
      </c>
      <c r="B8081" s="55" t="s">
        <v>8804</v>
      </c>
      <c r="C8081" s="786">
        <v>83859</v>
      </c>
      <c r="D8081" s="786" t="s">
        <v>7703</v>
      </c>
      <c r="E8081" s="786">
        <v>85</v>
      </c>
      <c r="F8081" s="786">
        <v>4010</v>
      </c>
      <c r="G8081" s="786" t="s">
        <v>3839</v>
      </c>
      <c r="H8081" s="786" t="s">
        <v>1573</v>
      </c>
      <c r="I8081" s="798">
        <v>1</v>
      </c>
      <c r="J8081" s="786">
        <v>1</v>
      </c>
      <c r="K8081" s="786">
        <v>21.22</v>
      </c>
      <c r="L8081" s="796">
        <v>21.22</v>
      </c>
      <c r="M8081" s="55" t="s">
        <v>2455</v>
      </c>
    </row>
    <row r="8082" spans="1:13" ht="15">
      <c r="A8082" s="785">
        <v>45996</v>
      </c>
      <c r="B8082" s="55" t="s">
        <v>8804</v>
      </c>
      <c r="C8082" s="784">
        <v>83033</v>
      </c>
      <c r="D8082" s="784" t="s">
        <v>3457</v>
      </c>
      <c r="E8082" s="784">
        <v>130</v>
      </c>
      <c r="F8082" s="784">
        <v>4010</v>
      </c>
      <c r="G8082" s="784" t="s">
        <v>3840</v>
      </c>
      <c r="H8082" s="784" t="s">
        <v>1573</v>
      </c>
      <c r="I8082" s="797">
        <v>1</v>
      </c>
      <c r="J8082" s="784">
        <v>1</v>
      </c>
      <c r="K8082" s="784">
        <v>8.06</v>
      </c>
      <c r="L8082" s="793">
        <v>8.06</v>
      </c>
      <c r="M8082" s="55" t="s">
        <v>2455</v>
      </c>
    </row>
    <row r="8083" spans="1:13" ht="15">
      <c r="A8083" s="785">
        <v>45996</v>
      </c>
      <c r="B8083" s="55" t="s">
        <v>8804</v>
      </c>
      <c r="C8083" s="786">
        <v>59852</v>
      </c>
      <c r="D8083" s="786" t="s">
        <v>5595</v>
      </c>
      <c r="E8083" s="786">
        <v>150</v>
      </c>
      <c r="F8083" s="786">
        <v>4010</v>
      </c>
      <c r="G8083" s="786" t="s">
        <v>3843</v>
      </c>
      <c r="H8083" s="786" t="s">
        <v>1573</v>
      </c>
      <c r="I8083" s="798">
        <v>2</v>
      </c>
      <c r="J8083" s="786">
        <v>2</v>
      </c>
      <c r="K8083" s="786">
        <v>7.52</v>
      </c>
      <c r="L8083" s="796">
        <v>15.04</v>
      </c>
      <c r="M8083" s="55" t="s">
        <v>2455</v>
      </c>
    </row>
    <row r="8084" spans="1:13" ht="15">
      <c r="A8084" s="785">
        <v>45996</v>
      </c>
      <c r="B8084" s="55" t="s">
        <v>8804</v>
      </c>
      <c r="C8084" s="784">
        <v>83640</v>
      </c>
      <c r="D8084" s="784" t="s">
        <v>2336</v>
      </c>
      <c r="E8084" s="784">
        <v>110</v>
      </c>
      <c r="F8084" s="784">
        <v>4010</v>
      </c>
      <c r="G8084" s="784" t="s">
        <v>3845</v>
      </c>
      <c r="H8084" s="784" t="s">
        <v>1573</v>
      </c>
      <c r="I8084" s="797">
        <v>1</v>
      </c>
      <c r="J8084" s="784">
        <v>1</v>
      </c>
      <c r="K8084" s="784">
        <v>13.26</v>
      </c>
      <c r="L8084" s="793">
        <v>13.26</v>
      </c>
      <c r="M8084" s="55" t="s">
        <v>2455</v>
      </c>
    </row>
    <row r="8085" spans="1:13" ht="15">
      <c r="A8085" s="785">
        <v>45996</v>
      </c>
      <c r="B8085" s="55" t="s">
        <v>8804</v>
      </c>
      <c r="C8085" s="786">
        <v>83501</v>
      </c>
      <c r="D8085" s="786" t="s">
        <v>8442</v>
      </c>
      <c r="E8085" s="786">
        <v>85</v>
      </c>
      <c r="F8085" s="786">
        <v>4010</v>
      </c>
      <c r="G8085" s="786" t="s">
        <v>8805</v>
      </c>
      <c r="H8085" s="786" t="s">
        <v>1573</v>
      </c>
      <c r="I8085" s="798">
        <v>1</v>
      </c>
      <c r="J8085" s="786">
        <v>1</v>
      </c>
      <c r="K8085" s="786">
        <v>7.56</v>
      </c>
      <c r="L8085" s="796">
        <v>7.56</v>
      </c>
      <c r="M8085" s="55" t="s">
        <v>2455</v>
      </c>
    </row>
    <row r="8086" spans="1:13" ht="15">
      <c r="A8086" s="785">
        <v>45996</v>
      </c>
      <c r="B8086" s="55" t="s">
        <v>8804</v>
      </c>
      <c r="C8086" s="784">
        <v>84296</v>
      </c>
      <c r="D8086" s="784" t="s">
        <v>6092</v>
      </c>
      <c r="E8086" s="784">
        <v>150</v>
      </c>
      <c r="F8086" s="784">
        <v>4010</v>
      </c>
      <c r="G8086" s="784" t="s">
        <v>3849</v>
      </c>
      <c r="H8086" s="784" t="s">
        <v>1573</v>
      </c>
      <c r="I8086" s="797">
        <v>1</v>
      </c>
      <c r="J8086" s="784">
        <v>1</v>
      </c>
      <c r="K8086" s="784">
        <v>6.49</v>
      </c>
      <c r="L8086" s="793">
        <v>6.49</v>
      </c>
      <c r="M8086" s="55" t="s">
        <v>2455</v>
      </c>
    </row>
    <row r="8087" spans="1:13" ht="15">
      <c r="A8087" s="785">
        <v>45996</v>
      </c>
      <c r="B8087" s="55" t="s">
        <v>8804</v>
      </c>
      <c r="C8087" s="786">
        <v>83717</v>
      </c>
      <c r="D8087" s="786" t="s">
        <v>7651</v>
      </c>
      <c r="E8087" s="786">
        <v>110</v>
      </c>
      <c r="F8087" s="786">
        <v>4010</v>
      </c>
      <c r="G8087" s="786" t="s">
        <v>3850</v>
      </c>
      <c r="H8087" s="786" t="s">
        <v>1573</v>
      </c>
      <c r="I8087" s="798">
        <v>1</v>
      </c>
      <c r="J8087" s="786">
        <v>1</v>
      </c>
      <c r="K8087" s="786">
        <v>9.59</v>
      </c>
      <c r="L8087" s="796">
        <v>9.59</v>
      </c>
      <c r="M8087" s="55" t="s">
        <v>2455</v>
      </c>
    </row>
    <row r="8088" spans="1:13" ht="15">
      <c r="A8088" s="785">
        <v>45996</v>
      </c>
      <c r="B8088" s="55" t="s">
        <v>8804</v>
      </c>
      <c r="C8088" s="784">
        <v>82400</v>
      </c>
      <c r="D8088" s="784" t="s">
        <v>6358</v>
      </c>
      <c r="E8088" s="784">
        <v>90</v>
      </c>
      <c r="F8088" s="784">
        <v>4010</v>
      </c>
      <c r="G8088" s="784" t="s">
        <v>3835</v>
      </c>
      <c r="H8088" s="784" t="s">
        <v>1573</v>
      </c>
      <c r="I8088" s="797">
        <v>1</v>
      </c>
      <c r="J8088" s="784">
        <v>1</v>
      </c>
      <c r="K8088" s="784">
        <v>15.53</v>
      </c>
      <c r="L8088" s="793">
        <v>15.53</v>
      </c>
      <c r="M8088" s="55" t="s">
        <v>2455</v>
      </c>
    </row>
    <row r="8089" spans="1:13" ht="15">
      <c r="A8089" s="785">
        <v>45996</v>
      </c>
      <c r="B8089" s="55" t="s">
        <v>8804</v>
      </c>
      <c r="C8089" s="786">
        <v>83637</v>
      </c>
      <c r="D8089" s="786" t="s">
        <v>2408</v>
      </c>
      <c r="E8089" s="786" t="s">
        <v>3950</v>
      </c>
      <c r="F8089" s="786">
        <v>4010</v>
      </c>
      <c r="G8089" s="786" t="s">
        <v>8312</v>
      </c>
      <c r="H8089" s="786" t="s">
        <v>1573</v>
      </c>
      <c r="I8089" s="798">
        <v>1</v>
      </c>
      <c r="J8089" s="786">
        <v>1</v>
      </c>
      <c r="K8089" s="786">
        <v>13.15</v>
      </c>
      <c r="L8089" s="796">
        <v>13.15</v>
      </c>
      <c r="M8089" s="55" t="s">
        <v>2455</v>
      </c>
    </row>
    <row r="8090" spans="1:13" ht="15">
      <c r="A8090" s="785">
        <v>45996</v>
      </c>
      <c r="B8090" s="55" t="s">
        <v>8804</v>
      </c>
      <c r="C8090" s="784">
        <v>83859</v>
      </c>
      <c r="D8090" s="784" t="s">
        <v>7703</v>
      </c>
      <c r="E8090" s="784">
        <v>150</v>
      </c>
      <c r="F8090" s="784">
        <v>4010</v>
      </c>
      <c r="G8090" s="784" t="s">
        <v>8311</v>
      </c>
      <c r="H8090" s="784" t="s">
        <v>1573</v>
      </c>
      <c r="I8090" s="797">
        <v>1</v>
      </c>
      <c r="J8090" s="784">
        <v>1</v>
      </c>
      <c r="K8090" s="784">
        <v>21.53</v>
      </c>
      <c r="L8090" s="793">
        <v>21.53</v>
      </c>
      <c r="M8090" s="55" t="s">
        <v>2455</v>
      </c>
    </row>
    <row r="8091" spans="1:13" ht="15">
      <c r="A8091" s="785">
        <v>45996</v>
      </c>
      <c r="B8091" s="55" t="s">
        <v>8804</v>
      </c>
      <c r="C8091" s="786">
        <v>80039</v>
      </c>
      <c r="D8091" s="786" t="s">
        <v>6345</v>
      </c>
      <c r="E8091" s="786" t="s">
        <v>3950</v>
      </c>
      <c r="F8091" s="786">
        <v>4010</v>
      </c>
      <c r="G8091" s="786" t="s">
        <v>6757</v>
      </c>
      <c r="H8091" s="786" t="s">
        <v>1573</v>
      </c>
      <c r="I8091" s="798">
        <v>1</v>
      </c>
      <c r="J8091" s="786">
        <v>1</v>
      </c>
      <c r="K8091" s="786">
        <v>9.92</v>
      </c>
      <c r="L8091" s="796">
        <v>9.92</v>
      </c>
      <c r="M8091" s="55" t="s">
        <v>2455</v>
      </c>
    </row>
    <row r="8092" spans="1:13" ht="15">
      <c r="A8092" s="785">
        <v>45996</v>
      </c>
      <c r="B8092" s="55" t="s">
        <v>8804</v>
      </c>
      <c r="C8092" s="784">
        <v>84296</v>
      </c>
      <c r="D8092" s="784" t="s">
        <v>6746</v>
      </c>
      <c r="E8092" s="784">
        <v>140</v>
      </c>
      <c r="F8092" s="784">
        <v>4010</v>
      </c>
      <c r="G8092" s="784" t="s">
        <v>5703</v>
      </c>
      <c r="H8092" s="784" t="s">
        <v>1573</v>
      </c>
      <c r="I8092" s="797">
        <v>8</v>
      </c>
      <c r="J8092" s="784">
        <v>8</v>
      </c>
      <c r="K8092" s="784">
        <v>6.49</v>
      </c>
      <c r="L8092" s="793">
        <v>51.92</v>
      </c>
      <c r="M8092" s="55" t="s">
        <v>2455</v>
      </c>
    </row>
    <row r="8093" spans="1:13" ht="15">
      <c r="A8093" s="785">
        <v>45996</v>
      </c>
      <c r="B8093" s="55" t="s">
        <v>8804</v>
      </c>
      <c r="C8093" s="786">
        <v>84297</v>
      </c>
      <c r="D8093" s="786" t="s">
        <v>6567</v>
      </c>
      <c r="E8093" s="786">
        <v>140</v>
      </c>
      <c r="F8093" s="786">
        <v>4010</v>
      </c>
      <c r="G8093" s="786" t="s">
        <v>6763</v>
      </c>
      <c r="H8093" s="786" t="s">
        <v>1573</v>
      </c>
      <c r="I8093" s="798">
        <v>2</v>
      </c>
      <c r="J8093" s="786">
        <v>2</v>
      </c>
      <c r="K8093" s="786">
        <v>6.49</v>
      </c>
      <c r="L8093" s="796">
        <v>12.98</v>
      </c>
      <c r="M8093" s="55" t="s">
        <v>2455</v>
      </c>
    </row>
    <row r="8094" spans="1:13" ht="15">
      <c r="A8094" s="785">
        <v>45996</v>
      </c>
      <c r="B8094" s="55" t="s">
        <v>8804</v>
      </c>
      <c r="C8094" s="784">
        <v>81351</v>
      </c>
      <c r="D8094" s="784" t="s">
        <v>2280</v>
      </c>
      <c r="E8094" s="784">
        <v>90</v>
      </c>
      <c r="F8094" s="784">
        <v>4010</v>
      </c>
      <c r="G8094" s="784" t="s">
        <v>6749</v>
      </c>
      <c r="H8094" s="784" t="s">
        <v>1573</v>
      </c>
      <c r="I8094" s="797">
        <v>3</v>
      </c>
      <c r="J8094" s="784">
        <v>3</v>
      </c>
      <c r="K8094" s="784">
        <v>11.21</v>
      </c>
      <c r="L8094" s="793">
        <v>33.630000000000003</v>
      </c>
      <c r="M8094" s="55" t="s">
        <v>2455</v>
      </c>
    </row>
    <row r="8095" spans="1:13" ht="15">
      <c r="A8095" s="783">
        <v>45997</v>
      </c>
      <c r="B8095" s="784" t="s">
        <v>8806</v>
      </c>
      <c r="C8095" s="784">
        <v>67501</v>
      </c>
      <c r="D8095" s="784" t="s">
        <v>5544</v>
      </c>
      <c r="E8095" s="784">
        <v>120</v>
      </c>
      <c r="F8095" s="784">
        <v>4010</v>
      </c>
      <c r="G8095" s="784" t="s">
        <v>2501</v>
      </c>
      <c r="H8095" s="784" t="s">
        <v>1573</v>
      </c>
      <c r="I8095" s="797">
        <v>4.89710901013128E+16</v>
      </c>
      <c r="J8095" s="784">
        <v>45</v>
      </c>
      <c r="K8095" s="784">
        <v>7.58</v>
      </c>
      <c r="L8095" s="793">
        <v>341.1</v>
      </c>
      <c r="M8095" s="55" t="s">
        <v>2547</v>
      </c>
    </row>
    <row r="8096" spans="1:13" ht="15">
      <c r="A8096" s="785">
        <v>45997</v>
      </c>
      <c r="B8096" s="786" t="s">
        <v>8806</v>
      </c>
      <c r="C8096" s="786">
        <v>67501</v>
      </c>
      <c r="D8096" s="786" t="s">
        <v>2560</v>
      </c>
      <c r="E8096" s="786">
        <v>120</v>
      </c>
      <c r="F8096" s="786">
        <v>4010</v>
      </c>
      <c r="G8096" s="786" t="s">
        <v>8807</v>
      </c>
      <c r="H8096" s="786" t="s">
        <v>1573</v>
      </c>
      <c r="I8096" s="798"/>
      <c r="J8096" s="786">
        <v>-44</v>
      </c>
      <c r="K8096" s="786">
        <v>10.28</v>
      </c>
      <c r="L8096" s="796">
        <v>-452.32</v>
      </c>
      <c r="M8096" s="55" t="s">
        <v>2547</v>
      </c>
    </row>
    <row r="8097" spans="1:13" ht="15">
      <c r="A8097" s="783">
        <v>45997</v>
      </c>
      <c r="B8097" s="784" t="s">
        <v>8808</v>
      </c>
      <c r="C8097" s="784">
        <v>67501</v>
      </c>
      <c r="D8097" s="784" t="s">
        <v>2560</v>
      </c>
      <c r="E8097" s="784">
        <v>120</v>
      </c>
      <c r="F8097" s="784">
        <v>4010</v>
      </c>
      <c r="G8097" s="784" t="s">
        <v>8807</v>
      </c>
      <c r="H8097" s="784" t="s">
        <v>1573</v>
      </c>
      <c r="I8097" s="797"/>
      <c r="J8097" s="784">
        <v>-2</v>
      </c>
      <c r="K8097" s="784">
        <v>10.28</v>
      </c>
      <c r="L8097" s="793">
        <v>-20.56</v>
      </c>
      <c r="M8097" s="55" t="s">
        <v>2967</v>
      </c>
    </row>
    <row r="8098" spans="1:13" ht="15">
      <c r="A8098" s="282">
        <v>45997</v>
      </c>
      <c r="B8098" s="55" t="s">
        <v>8809</v>
      </c>
      <c r="C8098" s="784">
        <v>83621</v>
      </c>
      <c r="D8098" s="784" t="s">
        <v>2653</v>
      </c>
      <c r="E8098" s="784">
        <v>120</v>
      </c>
      <c r="F8098" s="784">
        <v>4010</v>
      </c>
      <c r="G8098" s="784" t="s">
        <v>5434</v>
      </c>
      <c r="H8098" s="784" t="s">
        <v>1573</v>
      </c>
      <c r="J8098" s="784">
        <v>1</v>
      </c>
      <c r="K8098" s="784">
        <v>5.93</v>
      </c>
      <c r="L8098" s="784">
        <v>5.93</v>
      </c>
      <c r="M8098" s="55" t="s">
        <v>2455</v>
      </c>
    </row>
    <row r="8099" spans="1:13" ht="15">
      <c r="A8099" s="282">
        <v>45997</v>
      </c>
      <c r="B8099" s="55" t="s">
        <v>8809</v>
      </c>
      <c r="C8099" s="786">
        <v>83631</v>
      </c>
      <c r="D8099" s="786" t="s">
        <v>7576</v>
      </c>
      <c r="E8099" s="786" t="s">
        <v>441</v>
      </c>
      <c r="F8099" s="786">
        <v>4010</v>
      </c>
      <c r="G8099" s="786" t="s">
        <v>8810</v>
      </c>
      <c r="H8099" s="786" t="s">
        <v>1573</v>
      </c>
      <c r="J8099" s="786">
        <v>2</v>
      </c>
      <c r="K8099" s="786">
        <v>13.91</v>
      </c>
      <c r="L8099" s="786">
        <v>27.82</v>
      </c>
      <c r="M8099" s="55" t="s">
        <v>2455</v>
      </c>
    </row>
    <row r="8100" spans="1:13" ht="15">
      <c r="A8100" s="282">
        <v>45997</v>
      </c>
      <c r="B8100" s="55" t="s">
        <v>8809</v>
      </c>
      <c r="C8100" s="784">
        <v>83556</v>
      </c>
      <c r="D8100" s="784" t="s">
        <v>7576</v>
      </c>
      <c r="E8100" s="784" t="s">
        <v>3950</v>
      </c>
      <c r="F8100" s="784">
        <v>4010</v>
      </c>
      <c r="G8100" s="784" t="s">
        <v>4823</v>
      </c>
      <c r="H8100" s="784" t="s">
        <v>1573</v>
      </c>
      <c r="J8100" s="784">
        <v>1</v>
      </c>
      <c r="K8100" s="784">
        <v>29.51</v>
      </c>
      <c r="L8100" s="784">
        <v>29.51</v>
      </c>
      <c r="M8100" s="55" t="s">
        <v>2455</v>
      </c>
    </row>
    <row r="8101" spans="1:13" ht="15">
      <c r="A8101" s="282">
        <v>45997</v>
      </c>
      <c r="B8101" s="55" t="s">
        <v>8809</v>
      </c>
      <c r="C8101" s="786">
        <v>82330</v>
      </c>
      <c r="D8101" s="786" t="s">
        <v>7477</v>
      </c>
      <c r="E8101" s="786">
        <v>140</v>
      </c>
      <c r="F8101" s="786">
        <v>4010</v>
      </c>
      <c r="G8101" s="786" t="s">
        <v>5436</v>
      </c>
      <c r="H8101" s="786" t="s">
        <v>1573</v>
      </c>
      <c r="J8101" s="786">
        <v>1</v>
      </c>
      <c r="K8101" s="786">
        <v>18.77</v>
      </c>
      <c r="L8101" s="786">
        <v>18.77</v>
      </c>
      <c r="M8101" s="55" t="s">
        <v>2455</v>
      </c>
    </row>
    <row r="8102" spans="1:13" ht="15">
      <c r="A8102" s="282">
        <v>45997</v>
      </c>
      <c r="B8102" s="55" t="s">
        <v>8809</v>
      </c>
      <c r="C8102" s="784">
        <v>83072</v>
      </c>
      <c r="D8102" s="784" t="s">
        <v>6351</v>
      </c>
      <c r="E8102" s="784">
        <v>140</v>
      </c>
      <c r="F8102" s="784">
        <v>4010</v>
      </c>
      <c r="G8102" s="784" t="s">
        <v>5437</v>
      </c>
      <c r="H8102" s="784" t="s">
        <v>1573</v>
      </c>
      <c r="J8102" s="784">
        <v>1</v>
      </c>
      <c r="K8102" s="784">
        <v>8.14</v>
      </c>
      <c r="L8102" s="784">
        <v>8.14</v>
      </c>
      <c r="M8102" s="55" t="s">
        <v>2455</v>
      </c>
    </row>
    <row r="8103" spans="1:13" ht="15">
      <c r="A8103" s="282">
        <v>45997</v>
      </c>
      <c r="B8103" s="55" t="s">
        <v>8809</v>
      </c>
      <c r="C8103" s="786">
        <v>82261</v>
      </c>
      <c r="D8103" s="786" t="s">
        <v>4880</v>
      </c>
      <c r="E8103" s="786">
        <v>90</v>
      </c>
      <c r="F8103" s="786">
        <v>4010</v>
      </c>
      <c r="G8103" s="786" t="s">
        <v>8811</v>
      </c>
      <c r="H8103" s="786" t="s">
        <v>1573</v>
      </c>
      <c r="J8103" s="786">
        <v>1</v>
      </c>
      <c r="K8103" s="786">
        <v>11.83</v>
      </c>
      <c r="L8103" s="786">
        <v>11.83</v>
      </c>
      <c r="M8103" s="55" t="s">
        <v>2455</v>
      </c>
    </row>
    <row r="8104" spans="1:13" ht="15">
      <c r="A8104" s="282">
        <v>45997</v>
      </c>
      <c r="B8104" s="55" t="s">
        <v>8809</v>
      </c>
      <c r="C8104" s="784">
        <v>83092</v>
      </c>
      <c r="D8104" s="784" t="s">
        <v>6745</v>
      </c>
      <c r="E8104" s="784">
        <v>100</v>
      </c>
      <c r="F8104" s="784">
        <v>4010</v>
      </c>
      <c r="G8104" s="784" t="s">
        <v>5438</v>
      </c>
      <c r="H8104" s="784" t="s">
        <v>1573</v>
      </c>
      <c r="J8104" s="784">
        <v>2</v>
      </c>
      <c r="K8104" s="784">
        <v>4.6100000000000003</v>
      </c>
      <c r="L8104" s="784">
        <v>9.2200000000000006</v>
      </c>
      <c r="M8104" s="55" t="s">
        <v>2455</v>
      </c>
    </row>
    <row r="8105" spans="1:13" ht="15">
      <c r="A8105" s="282">
        <v>45997</v>
      </c>
      <c r="B8105" s="55" t="s">
        <v>8809</v>
      </c>
      <c r="C8105" s="786">
        <v>82677</v>
      </c>
      <c r="D8105" s="786" t="s">
        <v>3043</v>
      </c>
      <c r="E8105" s="786">
        <v>85</v>
      </c>
      <c r="F8105" s="786">
        <v>4010</v>
      </c>
      <c r="G8105" s="786" t="s">
        <v>4827</v>
      </c>
      <c r="H8105" s="786" t="s">
        <v>1573</v>
      </c>
      <c r="J8105" s="786">
        <v>1</v>
      </c>
      <c r="K8105" s="786">
        <v>3.52</v>
      </c>
      <c r="L8105" s="786">
        <v>3.52</v>
      </c>
      <c r="M8105" s="55" t="s">
        <v>2455</v>
      </c>
    </row>
    <row r="8106" spans="1:13" ht="15">
      <c r="A8106" s="282">
        <v>45997</v>
      </c>
      <c r="B8106" s="55" t="s">
        <v>8809</v>
      </c>
      <c r="C8106" s="784">
        <v>83839</v>
      </c>
      <c r="D8106" s="784" t="s">
        <v>8609</v>
      </c>
      <c r="E8106" s="784">
        <v>100</v>
      </c>
      <c r="F8106" s="784">
        <v>4010</v>
      </c>
      <c r="G8106" s="784" t="s">
        <v>8093</v>
      </c>
      <c r="H8106" s="784" t="s">
        <v>1573</v>
      </c>
      <c r="J8106" s="784">
        <v>1</v>
      </c>
      <c r="K8106" s="784">
        <v>3.81</v>
      </c>
      <c r="L8106" s="784">
        <v>3.81</v>
      </c>
      <c r="M8106" s="55" t="s">
        <v>2455</v>
      </c>
    </row>
    <row r="8107" spans="1:13" ht="15">
      <c r="A8107" s="282">
        <v>45997</v>
      </c>
      <c r="B8107" s="55" t="s">
        <v>8809</v>
      </c>
      <c r="C8107" s="786">
        <v>59852</v>
      </c>
      <c r="D8107" s="786" t="s">
        <v>6746</v>
      </c>
      <c r="E8107" s="786">
        <v>110</v>
      </c>
      <c r="F8107" s="786">
        <v>4010</v>
      </c>
      <c r="G8107" s="786" t="s">
        <v>6630</v>
      </c>
      <c r="H8107" s="786" t="s">
        <v>1573</v>
      </c>
      <c r="J8107" s="786">
        <v>1</v>
      </c>
      <c r="K8107" s="786">
        <v>6.49</v>
      </c>
      <c r="L8107" s="786">
        <v>6.49</v>
      </c>
      <c r="M8107" s="55" t="s">
        <v>2455</v>
      </c>
    </row>
    <row r="8108" spans="1:13" ht="15">
      <c r="A8108" s="282">
        <v>45997</v>
      </c>
      <c r="B8108" s="55" t="s">
        <v>8809</v>
      </c>
      <c r="C8108" s="784">
        <v>64956</v>
      </c>
      <c r="D8108" s="784">
        <v>550</v>
      </c>
      <c r="E8108" s="784">
        <v>90</v>
      </c>
      <c r="F8108" s="784">
        <v>4010</v>
      </c>
      <c r="G8108" s="784" t="s">
        <v>5439</v>
      </c>
      <c r="H8108" s="784" t="s">
        <v>1573</v>
      </c>
      <c r="J8108" s="784">
        <v>1</v>
      </c>
      <c r="K8108" s="784">
        <v>5.41</v>
      </c>
      <c r="L8108" s="784">
        <v>5.41</v>
      </c>
      <c r="M8108" s="55" t="s">
        <v>2455</v>
      </c>
    </row>
    <row r="8109" spans="1:13" ht="15">
      <c r="A8109" s="282">
        <v>45997</v>
      </c>
      <c r="B8109" s="55" t="s">
        <v>8809</v>
      </c>
      <c r="C8109" s="786">
        <v>83721</v>
      </c>
      <c r="D8109" s="786" t="s">
        <v>2896</v>
      </c>
      <c r="E8109" s="786">
        <v>85</v>
      </c>
      <c r="F8109" s="786">
        <v>4010</v>
      </c>
      <c r="G8109" s="786" t="s">
        <v>4831</v>
      </c>
      <c r="H8109" s="786" t="s">
        <v>1573</v>
      </c>
      <c r="J8109" s="786">
        <v>2</v>
      </c>
      <c r="K8109" s="786">
        <v>12.14</v>
      </c>
      <c r="L8109" s="786">
        <v>24.28</v>
      </c>
      <c r="M8109" s="55" t="s">
        <v>2455</v>
      </c>
    </row>
    <row r="8110" spans="1:13" ht="15">
      <c r="A8110" s="282">
        <v>45997</v>
      </c>
      <c r="B8110" s="55" t="s">
        <v>8809</v>
      </c>
      <c r="C8110" s="784">
        <v>66930</v>
      </c>
      <c r="D8110" s="784" t="s">
        <v>3930</v>
      </c>
      <c r="E8110" s="784">
        <v>90</v>
      </c>
      <c r="F8110" s="784">
        <v>4010</v>
      </c>
      <c r="G8110" s="784" t="s">
        <v>4834</v>
      </c>
      <c r="H8110" s="784" t="s">
        <v>1573</v>
      </c>
      <c r="J8110" s="784">
        <v>1</v>
      </c>
      <c r="K8110" s="784">
        <v>12.09</v>
      </c>
      <c r="L8110" s="784">
        <v>12.09</v>
      </c>
      <c r="M8110" s="55" t="s">
        <v>2455</v>
      </c>
    </row>
    <row r="8111" spans="1:13" ht="15">
      <c r="A8111" s="282">
        <v>45997</v>
      </c>
      <c r="B8111" s="55" t="s">
        <v>8809</v>
      </c>
      <c r="C8111" s="786">
        <v>60008</v>
      </c>
      <c r="D8111" s="786" t="s">
        <v>3975</v>
      </c>
      <c r="E8111" s="786">
        <v>75</v>
      </c>
      <c r="F8111" s="786">
        <v>4010</v>
      </c>
      <c r="G8111" s="786" t="s">
        <v>5445</v>
      </c>
      <c r="H8111" s="786" t="s">
        <v>1573</v>
      </c>
      <c r="J8111" s="786">
        <v>1</v>
      </c>
      <c r="K8111" s="786">
        <v>6.36</v>
      </c>
      <c r="L8111" s="786">
        <v>6.36</v>
      </c>
      <c r="M8111" s="55" t="s">
        <v>2455</v>
      </c>
    </row>
    <row r="8112" spans="1:13" ht="15">
      <c r="A8112" s="282">
        <v>45997</v>
      </c>
      <c r="B8112" s="55" t="s">
        <v>8809</v>
      </c>
      <c r="C8112" s="784">
        <v>83839</v>
      </c>
      <c r="D8112" s="784" t="s">
        <v>7461</v>
      </c>
      <c r="E8112" s="784">
        <v>120</v>
      </c>
      <c r="F8112" s="784">
        <v>4010</v>
      </c>
      <c r="G8112" s="784" t="s">
        <v>4837</v>
      </c>
      <c r="H8112" s="784" t="s">
        <v>1573</v>
      </c>
      <c r="J8112" s="784">
        <v>1</v>
      </c>
      <c r="K8112" s="784">
        <v>3.81</v>
      </c>
      <c r="L8112" s="784">
        <v>3.81</v>
      </c>
      <c r="M8112" s="55" t="s">
        <v>2455</v>
      </c>
    </row>
    <row r="8113" spans="1:13" ht="15">
      <c r="A8113" s="282">
        <v>45997</v>
      </c>
      <c r="B8113" s="55" t="s">
        <v>8809</v>
      </c>
      <c r="C8113" s="786">
        <v>81066</v>
      </c>
      <c r="D8113" s="786">
        <v>542</v>
      </c>
      <c r="E8113" s="786">
        <v>90</v>
      </c>
      <c r="F8113" s="786">
        <v>4010</v>
      </c>
      <c r="G8113" s="786" t="s">
        <v>5447</v>
      </c>
      <c r="H8113" s="786" t="s">
        <v>1573</v>
      </c>
      <c r="J8113" s="786">
        <v>1</v>
      </c>
      <c r="K8113" s="786">
        <v>15.43</v>
      </c>
      <c r="L8113" s="786">
        <v>15.43</v>
      </c>
      <c r="M8113" s="55" t="s">
        <v>2455</v>
      </c>
    </row>
    <row r="8114" spans="1:13" ht="15">
      <c r="A8114" s="282">
        <v>45997</v>
      </c>
      <c r="B8114" s="55" t="s">
        <v>8809</v>
      </c>
      <c r="C8114" s="784">
        <v>82203</v>
      </c>
      <c r="D8114" s="784" t="s">
        <v>6862</v>
      </c>
      <c r="E8114" s="784">
        <v>130</v>
      </c>
      <c r="F8114" s="784">
        <v>4010</v>
      </c>
      <c r="G8114" s="784" t="s">
        <v>4838</v>
      </c>
      <c r="H8114" s="784" t="s">
        <v>1573</v>
      </c>
      <c r="J8114" s="784">
        <v>1</v>
      </c>
      <c r="K8114" s="784">
        <v>18.05</v>
      </c>
      <c r="L8114" s="784">
        <v>18.05</v>
      </c>
      <c r="M8114" s="55" t="s">
        <v>2455</v>
      </c>
    </row>
    <row r="8115" spans="1:13" ht="15">
      <c r="A8115" s="282">
        <v>45997</v>
      </c>
      <c r="B8115" s="55" t="s">
        <v>8809</v>
      </c>
      <c r="C8115" s="786">
        <v>83802</v>
      </c>
      <c r="D8115" s="786" t="s">
        <v>2258</v>
      </c>
      <c r="E8115" s="786">
        <v>70</v>
      </c>
      <c r="F8115" s="786">
        <v>4010</v>
      </c>
      <c r="G8115" s="786" t="s">
        <v>8812</v>
      </c>
      <c r="H8115" s="786" t="s">
        <v>1573</v>
      </c>
      <c r="J8115" s="786">
        <v>1</v>
      </c>
      <c r="K8115" s="786">
        <v>18.170000000000002</v>
      </c>
      <c r="L8115" s="786">
        <v>18.170000000000002</v>
      </c>
      <c r="M8115" s="55" t="s">
        <v>2455</v>
      </c>
    </row>
    <row r="8116" spans="1:13" ht="15">
      <c r="A8116" s="282">
        <v>45997</v>
      </c>
      <c r="B8116" s="55" t="s">
        <v>8809</v>
      </c>
      <c r="C8116" s="784">
        <v>82975</v>
      </c>
      <c r="D8116" s="784" t="s">
        <v>3398</v>
      </c>
      <c r="E8116" s="784">
        <v>110</v>
      </c>
      <c r="F8116" s="784">
        <v>4010</v>
      </c>
      <c r="G8116" s="784" t="s">
        <v>4840</v>
      </c>
      <c r="H8116" s="784" t="s">
        <v>1573</v>
      </c>
      <c r="J8116" s="784">
        <v>1</v>
      </c>
      <c r="K8116" s="784">
        <v>7.32</v>
      </c>
      <c r="L8116" s="784">
        <v>7.32</v>
      </c>
      <c r="M8116" s="55" t="s">
        <v>2455</v>
      </c>
    </row>
    <row r="8117" spans="1:13" ht="15">
      <c r="A8117" s="282">
        <v>45997</v>
      </c>
      <c r="B8117" s="55" t="s">
        <v>8809</v>
      </c>
      <c r="C8117" s="786">
        <v>82572</v>
      </c>
      <c r="D8117" s="786" t="s">
        <v>5580</v>
      </c>
      <c r="E8117" s="786">
        <v>130</v>
      </c>
      <c r="F8117" s="786">
        <v>4010</v>
      </c>
      <c r="G8117" s="786" t="s">
        <v>5450</v>
      </c>
      <c r="H8117" s="786" t="s">
        <v>1573</v>
      </c>
      <c r="J8117" s="786">
        <v>1</v>
      </c>
      <c r="K8117" s="786">
        <v>9.4700000000000006</v>
      </c>
      <c r="L8117" s="786">
        <v>9.4700000000000006</v>
      </c>
      <c r="M8117" s="55" t="s">
        <v>2455</v>
      </c>
    </row>
    <row r="8118" spans="1:13" ht="15">
      <c r="A8118" s="282">
        <v>45997</v>
      </c>
      <c r="B8118" s="55" t="s">
        <v>8809</v>
      </c>
      <c r="C8118" s="784">
        <v>83718</v>
      </c>
      <c r="D8118" s="784" t="s">
        <v>6228</v>
      </c>
      <c r="E8118" s="784">
        <v>140</v>
      </c>
      <c r="F8118" s="784">
        <v>4010</v>
      </c>
      <c r="G8118" s="784" t="s">
        <v>8813</v>
      </c>
      <c r="H8118" s="784" t="s">
        <v>1573</v>
      </c>
      <c r="J8118" s="784">
        <v>1</v>
      </c>
      <c r="K8118" s="784">
        <v>5.53</v>
      </c>
      <c r="L8118" s="784">
        <v>5.53</v>
      </c>
      <c r="M8118" s="55" t="s">
        <v>2455</v>
      </c>
    </row>
    <row r="8119" spans="1:13" ht="15">
      <c r="A8119" s="282">
        <v>45997</v>
      </c>
      <c r="B8119" s="55" t="s">
        <v>8809</v>
      </c>
      <c r="C8119" s="786">
        <v>83720</v>
      </c>
      <c r="D8119" s="786" t="s">
        <v>7159</v>
      </c>
      <c r="E8119" s="786">
        <v>130</v>
      </c>
      <c r="F8119" s="786">
        <v>4010</v>
      </c>
      <c r="G8119" s="786" t="s">
        <v>8814</v>
      </c>
      <c r="H8119" s="786" t="s">
        <v>1573</v>
      </c>
      <c r="J8119" s="786">
        <v>2</v>
      </c>
      <c r="K8119" s="786">
        <v>9.8800000000000008</v>
      </c>
      <c r="L8119" s="786">
        <v>19.760000000000002</v>
      </c>
      <c r="M8119" s="55" t="s">
        <v>2455</v>
      </c>
    </row>
    <row r="8120" spans="1:13" ht="15">
      <c r="A8120" s="282">
        <v>45997</v>
      </c>
      <c r="B8120" s="55" t="s">
        <v>8809</v>
      </c>
      <c r="C8120" s="784">
        <v>45346</v>
      </c>
      <c r="D8120" s="784" t="s">
        <v>3023</v>
      </c>
      <c r="E8120" s="784">
        <v>120</v>
      </c>
      <c r="F8120" s="784">
        <v>4010</v>
      </c>
      <c r="G8120" s="784" t="s">
        <v>4841</v>
      </c>
      <c r="H8120" s="784" t="s">
        <v>1573</v>
      </c>
      <c r="J8120" s="784">
        <v>1</v>
      </c>
      <c r="K8120" s="784">
        <v>3.52</v>
      </c>
      <c r="L8120" s="784">
        <v>3.52</v>
      </c>
      <c r="M8120" s="55" t="s">
        <v>2455</v>
      </c>
    </row>
    <row r="8121" spans="1:13" ht="15">
      <c r="A8121" s="282">
        <v>45997</v>
      </c>
      <c r="B8121" s="55" t="s">
        <v>8809</v>
      </c>
      <c r="C8121" s="786">
        <v>83376</v>
      </c>
      <c r="D8121" s="786" t="s">
        <v>6497</v>
      </c>
      <c r="E8121" s="786">
        <v>140</v>
      </c>
      <c r="F8121" s="786">
        <v>4010</v>
      </c>
      <c r="G8121" s="786" t="s">
        <v>8815</v>
      </c>
      <c r="H8121" s="786" t="s">
        <v>1573</v>
      </c>
      <c r="J8121" s="786">
        <v>1</v>
      </c>
      <c r="K8121" s="786">
        <v>18.02</v>
      </c>
      <c r="L8121" s="786">
        <v>18.02</v>
      </c>
      <c r="M8121" s="55" t="s">
        <v>2455</v>
      </c>
    </row>
    <row r="8122" spans="1:13" ht="15">
      <c r="A8122" s="282">
        <v>45997</v>
      </c>
      <c r="B8122" s="55" t="s">
        <v>8809</v>
      </c>
      <c r="C8122" s="784">
        <v>83300</v>
      </c>
      <c r="D8122" s="784" t="s">
        <v>5850</v>
      </c>
      <c r="E8122" s="784">
        <v>140</v>
      </c>
      <c r="F8122" s="784">
        <v>4010</v>
      </c>
      <c r="G8122" s="784" t="s">
        <v>8816</v>
      </c>
      <c r="H8122" s="784" t="s">
        <v>1573</v>
      </c>
      <c r="J8122" s="784">
        <v>1</v>
      </c>
      <c r="K8122" s="784">
        <v>10.35</v>
      </c>
      <c r="L8122" s="784">
        <v>10.35</v>
      </c>
      <c r="M8122" s="55" t="s">
        <v>2455</v>
      </c>
    </row>
    <row r="8123" spans="1:13" ht="15">
      <c r="A8123" s="282">
        <v>45997</v>
      </c>
      <c r="B8123" s="55" t="s">
        <v>8809</v>
      </c>
      <c r="C8123" s="786">
        <v>67862</v>
      </c>
      <c r="D8123" s="786" t="s">
        <v>3287</v>
      </c>
      <c r="E8123" s="786">
        <v>100</v>
      </c>
      <c r="F8123" s="786">
        <v>4010</v>
      </c>
      <c r="G8123" s="786" t="s">
        <v>5451</v>
      </c>
      <c r="H8123" s="786" t="s">
        <v>1573</v>
      </c>
      <c r="J8123" s="786">
        <v>1</v>
      </c>
      <c r="K8123" s="786">
        <v>5.47</v>
      </c>
      <c r="L8123" s="786">
        <v>5.47</v>
      </c>
      <c r="M8123" s="55" t="s">
        <v>2455</v>
      </c>
    </row>
    <row r="8124" spans="1:13" ht="15">
      <c r="A8124" s="282">
        <v>45997</v>
      </c>
      <c r="B8124" s="55" t="s">
        <v>8809</v>
      </c>
      <c r="C8124" s="784">
        <v>83592</v>
      </c>
      <c r="D8124" s="784" t="s">
        <v>6320</v>
      </c>
      <c r="E8124" s="784">
        <v>120</v>
      </c>
      <c r="F8124" s="784">
        <v>4010</v>
      </c>
      <c r="G8124" s="784" t="s">
        <v>4848</v>
      </c>
      <c r="H8124" s="784" t="s">
        <v>1573</v>
      </c>
      <c r="J8124" s="784">
        <v>1</v>
      </c>
      <c r="K8124" s="784">
        <v>9.67</v>
      </c>
      <c r="L8124" s="784">
        <v>9.67</v>
      </c>
      <c r="M8124" s="55" t="s">
        <v>2455</v>
      </c>
    </row>
    <row r="8125" spans="1:13" ht="15">
      <c r="A8125" s="282">
        <v>45997</v>
      </c>
      <c r="B8125" s="55" t="s">
        <v>8809</v>
      </c>
      <c r="C8125" s="786">
        <v>83036</v>
      </c>
      <c r="D8125" s="786" t="s">
        <v>5611</v>
      </c>
      <c r="E8125" s="786">
        <v>150</v>
      </c>
      <c r="F8125" s="786">
        <v>4010</v>
      </c>
      <c r="G8125" s="786" t="s">
        <v>4849</v>
      </c>
      <c r="H8125" s="786" t="s">
        <v>1573</v>
      </c>
      <c r="J8125" s="786">
        <v>1</v>
      </c>
      <c r="K8125" s="786">
        <v>5.56</v>
      </c>
      <c r="L8125" s="786">
        <v>5.56</v>
      </c>
      <c r="M8125" s="55" t="s">
        <v>2455</v>
      </c>
    </row>
    <row r="8126" spans="1:13" ht="15">
      <c r="A8126" s="282">
        <v>45997</v>
      </c>
      <c r="B8126" s="55" t="s">
        <v>8809</v>
      </c>
      <c r="C8126" s="784">
        <v>83303</v>
      </c>
      <c r="D8126" s="784" t="s">
        <v>5705</v>
      </c>
      <c r="E8126" s="784">
        <v>110</v>
      </c>
      <c r="F8126" s="784">
        <v>4010</v>
      </c>
      <c r="G8126" s="784" t="s">
        <v>4851</v>
      </c>
      <c r="H8126" s="784" t="s">
        <v>1573</v>
      </c>
      <c r="J8126" s="784">
        <v>1</v>
      </c>
      <c r="K8126" s="784">
        <v>18.170000000000002</v>
      </c>
      <c r="L8126" s="784">
        <v>18.170000000000002</v>
      </c>
      <c r="M8126" s="55" t="s">
        <v>2455</v>
      </c>
    </row>
    <row r="8127" spans="1:13" ht="15">
      <c r="A8127" s="282">
        <v>45997</v>
      </c>
      <c r="B8127" s="55" t="s">
        <v>8809</v>
      </c>
      <c r="C8127" s="786">
        <v>81496</v>
      </c>
      <c r="D8127" s="786" t="s">
        <v>2560</v>
      </c>
      <c r="E8127" s="786">
        <v>140</v>
      </c>
      <c r="F8127" s="786">
        <v>4010</v>
      </c>
      <c r="G8127" s="786" t="s">
        <v>8817</v>
      </c>
      <c r="H8127" s="786" t="s">
        <v>1573</v>
      </c>
      <c r="J8127" s="786">
        <v>1</v>
      </c>
      <c r="K8127" s="786">
        <v>7.22</v>
      </c>
      <c r="L8127" s="786">
        <v>7.22</v>
      </c>
      <c r="M8127" s="55" t="s">
        <v>2455</v>
      </c>
    </row>
    <row r="8128" spans="1:13" ht="15">
      <c r="A8128" s="282">
        <v>45997</v>
      </c>
      <c r="B8128" s="55" t="s">
        <v>8809</v>
      </c>
      <c r="C8128" s="784">
        <v>83579</v>
      </c>
      <c r="D8128" s="784" t="s">
        <v>7741</v>
      </c>
      <c r="E8128" s="784">
        <v>110</v>
      </c>
      <c r="F8128" s="784">
        <v>4010</v>
      </c>
      <c r="G8128" s="784" t="s">
        <v>2899</v>
      </c>
      <c r="H8128" s="784" t="s">
        <v>1573</v>
      </c>
      <c r="J8128" s="784">
        <v>1</v>
      </c>
      <c r="K8128" s="784">
        <v>12.49</v>
      </c>
      <c r="L8128" s="784">
        <v>12.49</v>
      </c>
      <c r="M8128" s="55" t="s">
        <v>2455</v>
      </c>
    </row>
    <row r="8129" spans="1:13" ht="15">
      <c r="A8129" s="282">
        <v>45997</v>
      </c>
      <c r="B8129" s="55" t="s">
        <v>8809</v>
      </c>
      <c r="C8129" s="786">
        <v>83296</v>
      </c>
      <c r="D8129" s="786" t="s">
        <v>5684</v>
      </c>
      <c r="E8129" s="786">
        <v>110</v>
      </c>
      <c r="F8129" s="786">
        <v>4010</v>
      </c>
      <c r="G8129" s="786" t="s">
        <v>5250</v>
      </c>
      <c r="H8129" s="786" t="s">
        <v>1573</v>
      </c>
      <c r="J8129" s="786">
        <v>1</v>
      </c>
      <c r="K8129" s="786">
        <v>6.22</v>
      </c>
      <c r="L8129" s="786">
        <v>6.22</v>
      </c>
      <c r="M8129" s="55" t="s">
        <v>2455</v>
      </c>
    </row>
    <row r="8130" spans="1:13" ht="15">
      <c r="A8130" s="282">
        <v>45997</v>
      </c>
      <c r="B8130" s="55" t="s">
        <v>8809</v>
      </c>
      <c r="C8130" s="784">
        <v>66973</v>
      </c>
      <c r="D8130" s="784" t="s">
        <v>7403</v>
      </c>
      <c r="E8130" s="784">
        <v>90</v>
      </c>
      <c r="F8130" s="784">
        <v>4010</v>
      </c>
      <c r="G8130" s="784" t="s">
        <v>7085</v>
      </c>
      <c r="H8130" s="784" t="s">
        <v>1573</v>
      </c>
      <c r="J8130" s="784">
        <v>1</v>
      </c>
      <c r="K8130" s="784">
        <v>4.5199999999999996</v>
      </c>
      <c r="L8130" s="784">
        <v>4.5199999999999996</v>
      </c>
      <c r="M8130" s="55" t="s">
        <v>2455</v>
      </c>
    </row>
    <row r="8131" spans="1:13" ht="15">
      <c r="A8131" s="282">
        <v>45997</v>
      </c>
      <c r="B8131" s="55" t="s">
        <v>8809</v>
      </c>
      <c r="C8131" s="786">
        <v>82347</v>
      </c>
      <c r="D8131" s="786" t="s">
        <v>5095</v>
      </c>
      <c r="E8131" s="786">
        <v>130</v>
      </c>
      <c r="F8131" s="786">
        <v>4010</v>
      </c>
      <c r="G8131" s="786" t="s">
        <v>4855</v>
      </c>
      <c r="H8131" s="786" t="s">
        <v>1573</v>
      </c>
      <c r="J8131" s="786">
        <v>1</v>
      </c>
      <c r="K8131" s="786">
        <v>4.8099999999999996</v>
      </c>
      <c r="L8131" s="786">
        <v>4.8099999999999996</v>
      </c>
      <c r="M8131" s="55" t="s">
        <v>2455</v>
      </c>
    </row>
    <row r="8132" spans="1:13" ht="15">
      <c r="A8132" s="282">
        <v>45997</v>
      </c>
      <c r="B8132" s="55" t="s">
        <v>8809</v>
      </c>
      <c r="C8132" s="784">
        <v>83644</v>
      </c>
      <c r="D8132" s="784" t="s">
        <v>7224</v>
      </c>
      <c r="E8132" s="784" t="s">
        <v>2230</v>
      </c>
      <c r="F8132" s="784">
        <v>4010</v>
      </c>
      <c r="G8132" s="784" t="s">
        <v>4860</v>
      </c>
      <c r="H8132" s="784" t="s">
        <v>1573</v>
      </c>
      <c r="J8132" s="784">
        <v>1</v>
      </c>
      <c r="K8132" s="784">
        <v>28.86</v>
      </c>
      <c r="L8132" s="784">
        <v>28.86</v>
      </c>
      <c r="M8132" s="55" t="s">
        <v>2455</v>
      </c>
    </row>
    <row r="8133" spans="1:13" ht="15">
      <c r="A8133" s="282">
        <v>45997</v>
      </c>
      <c r="B8133" s="55" t="s">
        <v>8809</v>
      </c>
      <c r="C8133" s="786">
        <v>50265</v>
      </c>
      <c r="D8133" s="786" t="s">
        <v>6115</v>
      </c>
      <c r="E8133" s="786" t="s">
        <v>2230</v>
      </c>
      <c r="F8133" s="786">
        <v>4010</v>
      </c>
      <c r="G8133" s="786" t="s">
        <v>7442</v>
      </c>
      <c r="H8133" s="786" t="s">
        <v>1573</v>
      </c>
      <c r="J8133" s="786">
        <v>1</v>
      </c>
      <c r="K8133" s="786">
        <v>3.47</v>
      </c>
      <c r="L8133" s="786">
        <v>3.47</v>
      </c>
      <c r="M8133" s="55" t="s">
        <v>2455</v>
      </c>
    </row>
    <row r="8134" spans="1:13" ht="15">
      <c r="A8134" s="282">
        <v>45997</v>
      </c>
      <c r="B8134" s="55" t="s">
        <v>8809</v>
      </c>
      <c r="C8134" s="784">
        <v>83643</v>
      </c>
      <c r="D8134" s="784" t="s">
        <v>2336</v>
      </c>
      <c r="E8134" s="784" t="s">
        <v>289</v>
      </c>
      <c r="F8134" s="784">
        <v>4010</v>
      </c>
      <c r="G8134" s="784" t="s">
        <v>5235</v>
      </c>
      <c r="H8134" s="784" t="s">
        <v>1573</v>
      </c>
      <c r="J8134" s="784">
        <v>1</v>
      </c>
      <c r="K8134" s="784">
        <v>23.52</v>
      </c>
      <c r="L8134" s="784">
        <v>23.52</v>
      </c>
      <c r="M8134" s="55" t="s">
        <v>2455</v>
      </c>
    </row>
    <row r="8135" spans="1:13" ht="15">
      <c r="A8135" s="282">
        <v>45997</v>
      </c>
      <c r="B8135" s="55" t="s">
        <v>8809</v>
      </c>
      <c r="C8135" s="786">
        <v>83597</v>
      </c>
      <c r="D8135" s="786" t="s">
        <v>7230</v>
      </c>
      <c r="E8135" s="786">
        <v>140</v>
      </c>
      <c r="F8135" s="786">
        <v>4010</v>
      </c>
      <c r="G8135" s="786" t="s">
        <v>4528</v>
      </c>
      <c r="H8135" s="786" t="s">
        <v>1573</v>
      </c>
      <c r="J8135" s="786">
        <v>1</v>
      </c>
      <c r="K8135" s="786">
        <v>6.74</v>
      </c>
      <c r="L8135" s="786">
        <v>6.74</v>
      </c>
      <c r="M8135" s="55" t="s">
        <v>2455</v>
      </c>
    </row>
    <row r="8136" spans="1:13" ht="15">
      <c r="A8136" s="282">
        <v>45997</v>
      </c>
      <c r="B8136" s="55" t="s">
        <v>8809</v>
      </c>
      <c r="C8136" s="784">
        <v>82407</v>
      </c>
      <c r="D8136" s="784" t="s">
        <v>6482</v>
      </c>
      <c r="E8136" s="784">
        <v>120</v>
      </c>
      <c r="F8136" s="784">
        <v>4010</v>
      </c>
      <c r="G8136" s="784" t="s">
        <v>8286</v>
      </c>
      <c r="H8136" s="784" t="s">
        <v>1573</v>
      </c>
      <c r="J8136" s="784">
        <v>1</v>
      </c>
      <c r="K8136" s="784">
        <v>6.66</v>
      </c>
      <c r="L8136" s="784">
        <v>6.66</v>
      </c>
      <c r="M8136" s="55" t="s">
        <v>2455</v>
      </c>
    </row>
    <row r="8137" spans="1:13" ht="15">
      <c r="A8137" s="282">
        <v>45997</v>
      </c>
      <c r="B8137" s="55" t="s">
        <v>8809</v>
      </c>
      <c r="C8137" s="786">
        <v>83340</v>
      </c>
      <c r="D8137" s="786" t="s">
        <v>2280</v>
      </c>
      <c r="E8137" s="786">
        <v>90</v>
      </c>
      <c r="F8137" s="786">
        <v>4010</v>
      </c>
      <c r="G8137" s="786" t="s">
        <v>5255</v>
      </c>
      <c r="H8137" s="786" t="s">
        <v>1573</v>
      </c>
      <c r="J8137" s="786">
        <v>1</v>
      </c>
      <c r="K8137" s="786">
        <v>4.04</v>
      </c>
      <c r="L8137" s="786">
        <v>4.04</v>
      </c>
      <c r="M8137" s="55" t="s">
        <v>2455</v>
      </c>
    </row>
    <row r="8138" spans="1:13" ht="15">
      <c r="A8138" s="282">
        <v>45997</v>
      </c>
      <c r="B8138" s="55" t="s">
        <v>8809</v>
      </c>
      <c r="C8138" s="784">
        <v>66973</v>
      </c>
      <c r="D8138" s="784" t="s">
        <v>6553</v>
      </c>
      <c r="E8138" s="784">
        <v>130</v>
      </c>
      <c r="F8138" s="784">
        <v>4010</v>
      </c>
      <c r="G8138" s="784" t="s">
        <v>7091</v>
      </c>
      <c r="H8138" s="784" t="s">
        <v>1573</v>
      </c>
      <c r="J8138" s="784">
        <v>1</v>
      </c>
      <c r="K8138" s="784">
        <v>4.5199999999999996</v>
      </c>
      <c r="L8138" s="784">
        <v>4.5199999999999996</v>
      </c>
      <c r="M8138" s="55" t="s">
        <v>2455</v>
      </c>
    </row>
    <row r="8139" spans="1:13" ht="15">
      <c r="A8139" s="282">
        <v>45997</v>
      </c>
      <c r="B8139" s="55" t="s">
        <v>8809</v>
      </c>
      <c r="C8139" s="786">
        <v>67515</v>
      </c>
      <c r="D8139" s="786" t="s">
        <v>5602</v>
      </c>
      <c r="E8139" s="786" t="s">
        <v>2230</v>
      </c>
      <c r="F8139" s="786">
        <v>4010</v>
      </c>
      <c r="G8139" s="786" t="s">
        <v>8818</v>
      </c>
      <c r="H8139" s="786" t="s">
        <v>1573</v>
      </c>
      <c r="J8139" s="786">
        <v>1</v>
      </c>
      <c r="K8139" s="786">
        <v>9.02</v>
      </c>
      <c r="L8139" s="786">
        <v>9.02</v>
      </c>
      <c r="M8139" s="55" t="s">
        <v>2455</v>
      </c>
    </row>
    <row r="8140" spans="1:13" ht="15">
      <c r="A8140" s="282">
        <v>45997</v>
      </c>
      <c r="B8140" s="55" t="s">
        <v>8809</v>
      </c>
      <c r="C8140" s="784">
        <v>80039</v>
      </c>
      <c r="D8140" s="784" t="s">
        <v>6345</v>
      </c>
      <c r="E8140" s="784" t="s">
        <v>2061</v>
      </c>
      <c r="F8140" s="784">
        <v>4010</v>
      </c>
      <c r="G8140" s="784" t="s">
        <v>8819</v>
      </c>
      <c r="H8140" s="784" t="s">
        <v>1573</v>
      </c>
      <c r="J8140" s="784">
        <v>1</v>
      </c>
      <c r="K8140" s="784">
        <v>9.92</v>
      </c>
      <c r="L8140" s="784">
        <v>9.92</v>
      </c>
      <c r="M8140" s="55" t="s">
        <v>2455</v>
      </c>
    </row>
    <row r="8141" spans="1:13" ht="15">
      <c r="A8141" s="282">
        <v>45997</v>
      </c>
      <c r="B8141" s="55" t="s">
        <v>8809</v>
      </c>
      <c r="C8141" s="786">
        <v>80046</v>
      </c>
      <c r="D8141" s="786" t="s">
        <v>6746</v>
      </c>
      <c r="E8141" s="786" t="s">
        <v>289</v>
      </c>
      <c r="F8141" s="786">
        <v>4010</v>
      </c>
      <c r="G8141" s="786" t="s">
        <v>8820</v>
      </c>
      <c r="H8141" s="786" t="s">
        <v>1573</v>
      </c>
      <c r="J8141" s="786">
        <v>1</v>
      </c>
      <c r="K8141" s="786">
        <v>11.93</v>
      </c>
      <c r="L8141" s="786">
        <v>11.93</v>
      </c>
      <c r="M8141" s="55" t="s">
        <v>2455</v>
      </c>
    </row>
    <row r="8142" spans="1:13" ht="15">
      <c r="A8142" s="282">
        <v>45997</v>
      </c>
      <c r="B8142" s="55" t="s">
        <v>8809</v>
      </c>
      <c r="C8142" s="784">
        <v>83555</v>
      </c>
      <c r="D8142" s="784" t="s">
        <v>2710</v>
      </c>
      <c r="E8142" s="784">
        <v>85</v>
      </c>
      <c r="F8142" s="784">
        <v>4010</v>
      </c>
      <c r="G8142" s="784" t="s">
        <v>3476</v>
      </c>
      <c r="H8142" s="784" t="s">
        <v>1573</v>
      </c>
      <c r="J8142" s="784">
        <v>1</v>
      </c>
      <c r="K8142" s="784">
        <v>12.13</v>
      </c>
      <c r="L8142" s="784">
        <v>12.13</v>
      </c>
      <c r="M8142" s="55" t="s">
        <v>2455</v>
      </c>
    </row>
    <row r="8143" spans="1:13" ht="15">
      <c r="A8143" s="282">
        <v>45997</v>
      </c>
      <c r="B8143" s="55" t="s">
        <v>8809</v>
      </c>
      <c r="C8143" s="786">
        <v>83644</v>
      </c>
      <c r="D8143" s="786" t="s">
        <v>7242</v>
      </c>
      <c r="E8143" s="786" t="s">
        <v>441</v>
      </c>
      <c r="F8143" s="786">
        <v>4010</v>
      </c>
      <c r="G8143" s="786" t="s">
        <v>8821</v>
      </c>
      <c r="H8143" s="786" t="s">
        <v>1573</v>
      </c>
      <c r="J8143" s="786">
        <v>1</v>
      </c>
      <c r="K8143" s="786">
        <v>28.86</v>
      </c>
      <c r="L8143" s="786">
        <v>28.86</v>
      </c>
      <c r="M8143" s="55" t="s">
        <v>2455</v>
      </c>
    </row>
    <row r="8144" spans="1:13" ht="15">
      <c r="A8144" s="282">
        <v>45997</v>
      </c>
      <c r="B8144" s="55" t="s">
        <v>8809</v>
      </c>
      <c r="C8144" s="784">
        <v>81474</v>
      </c>
      <c r="D8144" s="784" t="s">
        <v>2311</v>
      </c>
      <c r="E8144" s="784" t="s">
        <v>441</v>
      </c>
      <c r="F8144" s="784">
        <v>4010</v>
      </c>
      <c r="G8144" s="784" t="s">
        <v>4709</v>
      </c>
      <c r="H8144" s="784" t="s">
        <v>1573</v>
      </c>
      <c r="J8144" s="784">
        <v>2</v>
      </c>
      <c r="K8144" s="784">
        <v>4.7699999999999996</v>
      </c>
      <c r="L8144" s="784">
        <v>9.5399999999999991</v>
      </c>
      <c r="M8144" s="55" t="s">
        <v>2455</v>
      </c>
    </row>
    <row r="8145" spans="1:13" ht="15">
      <c r="A8145" s="282">
        <v>45997</v>
      </c>
      <c r="B8145" s="55" t="s">
        <v>8809</v>
      </c>
      <c r="C8145" s="786">
        <v>82375</v>
      </c>
      <c r="D8145" s="786" t="s">
        <v>5472</v>
      </c>
      <c r="E8145" s="786" t="s">
        <v>2296</v>
      </c>
      <c r="F8145" s="786">
        <v>4010</v>
      </c>
      <c r="G8145" s="786" t="s">
        <v>4714</v>
      </c>
      <c r="H8145" s="786" t="s">
        <v>1573</v>
      </c>
      <c r="J8145" s="786">
        <v>1</v>
      </c>
      <c r="K8145" s="786">
        <v>30.41</v>
      </c>
      <c r="L8145" s="786">
        <v>30.41</v>
      </c>
      <c r="M8145" s="55" t="s">
        <v>2455</v>
      </c>
    </row>
    <row r="8146" spans="1:13" ht="15">
      <c r="A8146" s="282">
        <v>45997</v>
      </c>
      <c r="B8146" s="55" t="s">
        <v>8809</v>
      </c>
      <c r="C8146" s="784">
        <v>83584</v>
      </c>
      <c r="D8146" s="784" t="s">
        <v>6802</v>
      </c>
      <c r="E8146" s="784" t="s">
        <v>441</v>
      </c>
      <c r="F8146" s="784">
        <v>4010</v>
      </c>
      <c r="G8146" s="784" t="s">
        <v>8822</v>
      </c>
      <c r="H8146" s="784" t="s">
        <v>1573</v>
      </c>
      <c r="J8146" s="784">
        <v>1</v>
      </c>
      <c r="K8146" s="784">
        <v>10.16</v>
      </c>
      <c r="L8146" s="784">
        <v>10.16</v>
      </c>
      <c r="M8146" s="55" t="s">
        <v>2455</v>
      </c>
    </row>
    <row r="8147" spans="1:13" ht="15">
      <c r="A8147" s="282">
        <v>45997</v>
      </c>
      <c r="B8147" s="55" t="s">
        <v>8809</v>
      </c>
      <c r="C8147" s="786">
        <v>83754</v>
      </c>
      <c r="D8147" s="786" t="s">
        <v>7059</v>
      </c>
      <c r="E8147" s="786">
        <v>60</v>
      </c>
      <c r="F8147" s="786">
        <v>4010</v>
      </c>
      <c r="G8147" s="786" t="s">
        <v>4722</v>
      </c>
      <c r="H8147" s="786" t="s">
        <v>1573</v>
      </c>
      <c r="J8147" s="786">
        <v>1</v>
      </c>
      <c r="K8147" s="786">
        <v>6.96</v>
      </c>
      <c r="L8147" s="786">
        <v>6.96</v>
      </c>
      <c r="M8147" s="55" t="s">
        <v>2455</v>
      </c>
    </row>
    <row r="8148" spans="1:13" ht="15">
      <c r="A8148" s="282">
        <v>45997</v>
      </c>
      <c r="B8148" s="55" t="s">
        <v>8809</v>
      </c>
      <c r="C8148" s="784">
        <v>82368</v>
      </c>
      <c r="D8148" s="784" t="s">
        <v>8040</v>
      </c>
      <c r="E8148" s="784">
        <v>90</v>
      </c>
      <c r="F8148" s="784">
        <v>4010</v>
      </c>
      <c r="G8148" s="784" t="s">
        <v>8455</v>
      </c>
      <c r="H8148" s="784" t="s">
        <v>1573</v>
      </c>
      <c r="J8148" s="784">
        <v>1</v>
      </c>
      <c r="K8148" s="784">
        <v>7.91</v>
      </c>
      <c r="L8148" s="784">
        <v>7.91</v>
      </c>
      <c r="M8148" s="55" t="s">
        <v>2455</v>
      </c>
    </row>
    <row r="8149" spans="1:13" ht="15">
      <c r="A8149" s="282">
        <v>45997</v>
      </c>
      <c r="B8149" s="55" t="s">
        <v>8809</v>
      </c>
      <c r="C8149" s="786">
        <v>84296</v>
      </c>
      <c r="D8149" s="786" t="s">
        <v>7666</v>
      </c>
      <c r="E8149" s="786">
        <v>150</v>
      </c>
      <c r="F8149" s="786">
        <v>4010</v>
      </c>
      <c r="G8149" s="786" t="s">
        <v>4724</v>
      </c>
      <c r="H8149" s="786" t="s">
        <v>1573</v>
      </c>
      <c r="J8149" s="786">
        <v>1</v>
      </c>
      <c r="K8149" s="786">
        <v>7.04</v>
      </c>
      <c r="L8149" s="786">
        <v>7.04</v>
      </c>
      <c r="M8149" s="55" t="s">
        <v>2455</v>
      </c>
    </row>
    <row r="8150" spans="1:13" ht="15">
      <c r="A8150" s="282">
        <v>45997</v>
      </c>
      <c r="B8150" s="55" t="s">
        <v>8809</v>
      </c>
      <c r="C8150" s="784">
        <v>82368</v>
      </c>
      <c r="D8150" s="784" t="s">
        <v>7576</v>
      </c>
      <c r="E8150" s="784">
        <v>100</v>
      </c>
      <c r="F8150" s="784">
        <v>4010</v>
      </c>
      <c r="G8150" s="784" t="s">
        <v>8823</v>
      </c>
      <c r="H8150" s="784" t="s">
        <v>1573</v>
      </c>
      <c r="J8150" s="784">
        <v>1</v>
      </c>
      <c r="K8150" s="784">
        <v>7.91</v>
      </c>
      <c r="L8150" s="784">
        <v>7.91</v>
      </c>
      <c r="M8150" s="55" t="s">
        <v>2455</v>
      </c>
    </row>
    <row r="8151" spans="1:13" ht="15">
      <c r="A8151" s="282">
        <v>45997</v>
      </c>
      <c r="B8151" s="55" t="s">
        <v>8809</v>
      </c>
      <c r="C8151" s="786">
        <v>83730</v>
      </c>
      <c r="D8151" s="786" t="s">
        <v>7714</v>
      </c>
      <c r="E8151" s="786">
        <v>120</v>
      </c>
      <c r="F8151" s="786">
        <v>4010</v>
      </c>
      <c r="G8151" s="786" t="s">
        <v>5224</v>
      </c>
      <c r="H8151" s="786" t="s">
        <v>1573</v>
      </c>
      <c r="J8151" s="786">
        <v>1</v>
      </c>
      <c r="K8151" s="786">
        <v>15.08</v>
      </c>
      <c r="L8151" s="786">
        <v>15.08</v>
      </c>
      <c r="M8151" s="55" t="s">
        <v>2455</v>
      </c>
    </row>
    <row r="8152" spans="1:13" ht="15">
      <c r="A8152" s="282">
        <v>45997</v>
      </c>
      <c r="B8152" s="55" t="s">
        <v>8809</v>
      </c>
      <c r="C8152" s="784">
        <v>83859</v>
      </c>
      <c r="D8152" s="784" t="s">
        <v>7703</v>
      </c>
      <c r="E8152" s="784">
        <v>90</v>
      </c>
      <c r="F8152" s="784">
        <v>4010</v>
      </c>
      <c r="G8152" s="784" t="s">
        <v>8824</v>
      </c>
      <c r="H8152" s="784" t="s">
        <v>1573</v>
      </c>
      <c r="J8152" s="784">
        <v>1</v>
      </c>
      <c r="K8152" s="784">
        <v>21.53</v>
      </c>
      <c r="L8152" s="784">
        <v>21.53</v>
      </c>
      <c r="M8152" s="55" t="s">
        <v>2455</v>
      </c>
    </row>
    <row r="8153" spans="1:13" ht="15">
      <c r="A8153" s="282">
        <v>45997</v>
      </c>
      <c r="B8153" s="55" t="s">
        <v>8809</v>
      </c>
      <c r="C8153" s="786">
        <v>66936</v>
      </c>
      <c r="D8153" s="786" t="s">
        <v>5277</v>
      </c>
      <c r="E8153" s="786">
        <v>70</v>
      </c>
      <c r="F8153" s="786">
        <v>4010</v>
      </c>
      <c r="G8153" s="786" t="s">
        <v>4729</v>
      </c>
      <c r="H8153" s="786" t="s">
        <v>1573</v>
      </c>
      <c r="J8153" s="786">
        <v>1</v>
      </c>
      <c r="K8153" s="786">
        <v>7.95</v>
      </c>
      <c r="L8153" s="786">
        <v>7.95</v>
      </c>
      <c r="M8153" s="55" t="s">
        <v>2455</v>
      </c>
    </row>
    <row r="8154" spans="1:13" ht="15">
      <c r="A8154" s="282">
        <v>45997</v>
      </c>
      <c r="B8154" s="55" t="s">
        <v>8809</v>
      </c>
      <c r="C8154" s="784">
        <v>83729</v>
      </c>
      <c r="D8154" s="784" t="s">
        <v>6990</v>
      </c>
      <c r="E8154" s="784">
        <v>130</v>
      </c>
      <c r="F8154" s="784">
        <v>4010</v>
      </c>
      <c r="G8154" s="784" t="s">
        <v>8825</v>
      </c>
      <c r="H8154" s="784" t="s">
        <v>1573</v>
      </c>
      <c r="J8154" s="784">
        <v>1</v>
      </c>
      <c r="K8154" s="784">
        <v>4.92</v>
      </c>
      <c r="L8154" s="784">
        <v>4.92</v>
      </c>
      <c r="M8154" s="55" t="s">
        <v>2455</v>
      </c>
    </row>
    <row r="8155" spans="1:13" ht="15">
      <c r="A8155" s="282">
        <v>45997</v>
      </c>
      <c r="B8155" s="55" t="s">
        <v>8809</v>
      </c>
      <c r="C8155" s="786">
        <v>82717</v>
      </c>
      <c r="D8155" s="786" t="s">
        <v>3298</v>
      </c>
      <c r="E8155" s="786">
        <v>75</v>
      </c>
      <c r="F8155" s="786">
        <v>4010</v>
      </c>
      <c r="G8155" s="786" t="s">
        <v>8826</v>
      </c>
      <c r="H8155" s="786" t="s">
        <v>1573</v>
      </c>
      <c r="J8155" s="786">
        <v>1</v>
      </c>
      <c r="K8155" s="786">
        <v>8.81</v>
      </c>
      <c r="L8155" s="786">
        <v>8.81</v>
      </c>
      <c r="M8155" s="55" t="s">
        <v>2455</v>
      </c>
    </row>
    <row r="8156" spans="1:13" ht="15">
      <c r="A8156" s="282">
        <v>45997</v>
      </c>
      <c r="B8156" s="55" t="s">
        <v>8809</v>
      </c>
      <c r="C8156" s="784">
        <v>59852</v>
      </c>
      <c r="D8156" s="784" t="s">
        <v>2255</v>
      </c>
      <c r="E8156" s="784">
        <v>140</v>
      </c>
      <c r="F8156" s="784">
        <v>4010</v>
      </c>
      <c r="G8156" s="784" t="s">
        <v>4824</v>
      </c>
      <c r="H8156" s="784" t="s">
        <v>1573</v>
      </c>
      <c r="J8156" s="784">
        <v>1</v>
      </c>
      <c r="K8156" s="784">
        <v>7.15</v>
      </c>
      <c r="L8156" s="784">
        <v>7.15</v>
      </c>
      <c r="M8156" s="55" t="s">
        <v>2455</v>
      </c>
    </row>
    <row r="8157" spans="1:13" ht="15">
      <c r="A8157" s="282">
        <v>45997</v>
      </c>
      <c r="B8157" s="55" t="s">
        <v>8809</v>
      </c>
      <c r="C8157" s="786">
        <v>84024</v>
      </c>
      <c r="D8157" s="786" t="s">
        <v>7760</v>
      </c>
      <c r="E8157" s="786">
        <v>90</v>
      </c>
      <c r="F8157" s="786">
        <v>4010</v>
      </c>
      <c r="G8157" s="786" t="s">
        <v>4731</v>
      </c>
      <c r="H8157" s="786" t="s">
        <v>1573</v>
      </c>
      <c r="J8157" s="786">
        <v>2</v>
      </c>
      <c r="K8157" s="786">
        <v>19.850000000000001</v>
      </c>
      <c r="L8157" s="786">
        <v>39.700000000000003</v>
      </c>
      <c r="M8157" s="55" t="s">
        <v>2455</v>
      </c>
    </row>
    <row r="8158" spans="1:13" ht="15">
      <c r="A8158" s="282">
        <v>45997</v>
      </c>
      <c r="B8158" s="55" t="s">
        <v>8809</v>
      </c>
      <c r="C8158" s="784">
        <v>67223</v>
      </c>
      <c r="D8158" s="784" t="s">
        <v>7148</v>
      </c>
      <c r="E8158" s="784">
        <v>110</v>
      </c>
      <c r="F8158" s="784">
        <v>4010</v>
      </c>
      <c r="G8158" s="784" t="s">
        <v>4737</v>
      </c>
      <c r="H8158" s="784" t="s">
        <v>1573</v>
      </c>
      <c r="J8158" s="784">
        <v>1</v>
      </c>
      <c r="K8158" s="784">
        <v>12.3</v>
      </c>
      <c r="L8158" s="784">
        <v>12.3</v>
      </c>
      <c r="M8158" s="55" t="s">
        <v>2455</v>
      </c>
    </row>
    <row r="8159" spans="1:13" ht="15">
      <c r="A8159" s="282">
        <v>45997</v>
      </c>
      <c r="B8159" s="55" t="s">
        <v>8809</v>
      </c>
      <c r="C8159" s="786">
        <v>83567</v>
      </c>
      <c r="D8159" s="786" t="s">
        <v>7166</v>
      </c>
      <c r="E8159" s="786">
        <v>110</v>
      </c>
      <c r="F8159" s="786">
        <v>4010</v>
      </c>
      <c r="G8159" s="786" t="s">
        <v>8827</v>
      </c>
      <c r="H8159" s="786" t="s">
        <v>1573</v>
      </c>
      <c r="J8159" s="786">
        <v>1</v>
      </c>
      <c r="K8159" s="786">
        <v>6.86</v>
      </c>
      <c r="L8159" s="786">
        <v>6.86</v>
      </c>
      <c r="M8159" s="55" t="s">
        <v>2455</v>
      </c>
    </row>
    <row r="8160" spans="1:13" ht="15">
      <c r="A8160" s="282">
        <v>45997</v>
      </c>
      <c r="B8160" s="55" t="s">
        <v>8809</v>
      </c>
      <c r="C8160" s="784">
        <v>59852</v>
      </c>
      <c r="D8160" s="784" t="s">
        <v>7751</v>
      </c>
      <c r="E8160" s="784">
        <v>140</v>
      </c>
      <c r="F8160" s="784">
        <v>4010</v>
      </c>
      <c r="G8160" s="784" t="s">
        <v>8828</v>
      </c>
      <c r="H8160" s="784" t="s">
        <v>1573</v>
      </c>
      <c r="J8160" s="784">
        <v>1</v>
      </c>
      <c r="K8160" s="784">
        <v>7.88</v>
      </c>
      <c r="L8160" s="784">
        <v>7.88</v>
      </c>
      <c r="M8160" s="55" t="s">
        <v>2455</v>
      </c>
    </row>
    <row r="8161" spans="1:14" ht="15">
      <c r="A8161" s="282">
        <v>45997</v>
      </c>
      <c r="B8161" s="55" t="s">
        <v>8809</v>
      </c>
      <c r="C8161" s="786">
        <v>83403</v>
      </c>
      <c r="D8161" s="786" t="s">
        <v>5202</v>
      </c>
      <c r="E8161" s="786">
        <v>70</v>
      </c>
      <c r="F8161" s="786">
        <v>4010</v>
      </c>
      <c r="G8161" s="786" t="s">
        <v>4401</v>
      </c>
      <c r="H8161" s="786" t="s">
        <v>1573</v>
      </c>
      <c r="J8161" s="786">
        <v>1</v>
      </c>
      <c r="K8161" s="786">
        <v>7.25</v>
      </c>
      <c r="L8161" s="786">
        <v>7.25</v>
      </c>
      <c r="M8161" s="55" t="s">
        <v>2455</v>
      </c>
    </row>
    <row r="8162" spans="1:14" ht="15">
      <c r="A8162" s="282">
        <v>45997</v>
      </c>
      <c r="B8162" s="55" t="s">
        <v>8809</v>
      </c>
      <c r="C8162" s="784">
        <v>83250</v>
      </c>
      <c r="D8162" s="784" t="s">
        <v>5083</v>
      </c>
      <c r="E8162" s="784">
        <v>90</v>
      </c>
      <c r="F8162" s="784">
        <v>4010</v>
      </c>
      <c r="G8162" s="784" t="s">
        <v>4747</v>
      </c>
      <c r="H8162" s="784" t="s">
        <v>1573</v>
      </c>
      <c r="J8162" s="784">
        <v>2</v>
      </c>
      <c r="K8162" s="784">
        <v>7.91</v>
      </c>
      <c r="L8162" s="784">
        <v>15.82</v>
      </c>
      <c r="M8162" s="55" t="s">
        <v>2455</v>
      </c>
    </row>
    <row r="8163" spans="1:14" ht="15">
      <c r="A8163" s="282">
        <v>45997</v>
      </c>
      <c r="B8163" s="55" t="s">
        <v>8809</v>
      </c>
      <c r="C8163" s="786">
        <v>83635</v>
      </c>
      <c r="D8163" s="786" t="s">
        <v>6345</v>
      </c>
      <c r="E8163" s="786">
        <v>140</v>
      </c>
      <c r="F8163" s="786">
        <v>4010</v>
      </c>
      <c r="G8163" s="786" t="s">
        <v>5355</v>
      </c>
      <c r="H8163" s="786" t="s">
        <v>1573</v>
      </c>
      <c r="J8163" s="786">
        <v>1</v>
      </c>
      <c r="K8163" s="786">
        <v>10.220000000000001</v>
      </c>
      <c r="L8163" s="786">
        <v>10.220000000000001</v>
      </c>
      <c r="M8163" s="55" t="s">
        <v>2455</v>
      </c>
    </row>
    <row r="8164" spans="1:14" ht="15">
      <c r="A8164" s="282">
        <v>45997</v>
      </c>
      <c r="B8164" s="55" t="s">
        <v>8809</v>
      </c>
      <c r="C8164" s="784">
        <v>83622</v>
      </c>
      <c r="D8164" s="784" t="s">
        <v>6746</v>
      </c>
      <c r="E8164" s="784">
        <v>75</v>
      </c>
      <c r="F8164" s="784">
        <v>4010</v>
      </c>
      <c r="G8164" s="784" t="s">
        <v>8829</v>
      </c>
      <c r="H8164" s="784" t="s">
        <v>1573</v>
      </c>
      <c r="J8164" s="784">
        <v>1</v>
      </c>
      <c r="K8164" s="784">
        <v>5.43</v>
      </c>
      <c r="L8164" s="784">
        <v>5.43</v>
      </c>
      <c r="M8164" s="55" t="s">
        <v>2455</v>
      </c>
    </row>
    <row r="8165" spans="1:14" ht="15">
      <c r="A8165" s="282">
        <v>45997</v>
      </c>
      <c r="B8165" s="55" t="s">
        <v>8809</v>
      </c>
      <c r="C8165" s="786">
        <v>81881</v>
      </c>
      <c r="D8165" s="786" t="s">
        <v>3567</v>
      </c>
      <c r="E8165" s="786">
        <v>130</v>
      </c>
      <c r="F8165" s="786">
        <v>4010</v>
      </c>
      <c r="G8165" s="786" t="s">
        <v>8830</v>
      </c>
      <c r="H8165" s="786" t="s">
        <v>1573</v>
      </c>
      <c r="J8165" s="786">
        <v>1</v>
      </c>
      <c r="K8165" s="786">
        <v>6.61</v>
      </c>
      <c r="L8165" s="786">
        <v>6.61</v>
      </c>
      <c r="M8165" s="55" t="s">
        <v>2455</v>
      </c>
    </row>
    <row r="8166" spans="1:14" ht="15">
      <c r="A8166" s="783">
        <v>45997</v>
      </c>
      <c r="B8166" s="784" t="s">
        <v>8831</v>
      </c>
      <c r="C8166" s="784">
        <v>82203</v>
      </c>
      <c r="D8166" s="784" t="s">
        <v>7651</v>
      </c>
      <c r="E8166" s="784">
        <v>120</v>
      </c>
      <c r="F8166" s="784">
        <v>4010</v>
      </c>
      <c r="G8166" s="784" t="s">
        <v>7222</v>
      </c>
      <c r="H8166" s="784" t="s">
        <v>1573</v>
      </c>
      <c r="I8166" s="797"/>
      <c r="J8166" s="784">
        <v>-16</v>
      </c>
      <c r="K8166" s="784">
        <v>20.84</v>
      </c>
      <c r="L8166" s="793">
        <v>-333.44</v>
      </c>
      <c r="M8166" s="55" t="s">
        <v>2618</v>
      </c>
      <c r="N8166" s="788" t="s">
        <v>8832</v>
      </c>
    </row>
    <row r="8167" spans="1:14" ht="15">
      <c r="A8167" s="783">
        <v>45997</v>
      </c>
      <c r="B8167" s="784" t="s">
        <v>8833</v>
      </c>
      <c r="C8167" s="784">
        <v>80039</v>
      </c>
      <c r="D8167" s="784" t="s">
        <v>2242</v>
      </c>
      <c r="E8167" s="784" t="s">
        <v>289</v>
      </c>
      <c r="F8167" s="784">
        <v>4010</v>
      </c>
      <c r="G8167" s="784" t="s">
        <v>8834</v>
      </c>
      <c r="H8167" s="784" t="s">
        <v>1573</v>
      </c>
      <c r="I8167" s="797"/>
      <c r="J8167" s="784">
        <v>-50</v>
      </c>
      <c r="K8167" s="784">
        <v>8.82</v>
      </c>
      <c r="L8167" s="793">
        <v>-441</v>
      </c>
      <c r="M8167" s="55" t="s">
        <v>2618</v>
      </c>
      <c r="N8167" s="788" t="s">
        <v>8835</v>
      </c>
    </row>
    <row r="8168" spans="1:14" ht="15">
      <c r="A8168" s="282">
        <v>45997</v>
      </c>
      <c r="B8168" s="55" t="s">
        <v>8836</v>
      </c>
      <c r="C8168" s="784">
        <v>82158</v>
      </c>
      <c r="D8168" s="784" t="s">
        <v>2981</v>
      </c>
      <c r="E8168" s="784">
        <v>140</v>
      </c>
      <c r="F8168" s="784">
        <v>4010</v>
      </c>
      <c r="G8168" s="784" t="s">
        <v>5415</v>
      </c>
      <c r="H8168" s="784" t="s">
        <v>1573</v>
      </c>
      <c r="J8168" s="784">
        <v>2</v>
      </c>
      <c r="K8168" s="784">
        <v>21.6</v>
      </c>
      <c r="L8168" s="784">
        <v>43.2</v>
      </c>
      <c r="M8168" s="55" t="s">
        <v>2455</v>
      </c>
    </row>
    <row r="8169" spans="1:14" ht="15">
      <c r="A8169" s="282">
        <v>45997</v>
      </c>
      <c r="B8169" s="55" t="s">
        <v>8836</v>
      </c>
      <c r="C8169" s="786">
        <v>81066</v>
      </c>
      <c r="D8169" s="786">
        <v>542</v>
      </c>
      <c r="E8169" s="786">
        <v>85</v>
      </c>
      <c r="F8169" s="786">
        <v>4010</v>
      </c>
      <c r="G8169" s="786" t="s">
        <v>5416</v>
      </c>
      <c r="H8169" s="786" t="s">
        <v>1573</v>
      </c>
      <c r="J8169" s="786">
        <v>1</v>
      </c>
      <c r="K8169" s="786">
        <v>15.43</v>
      </c>
      <c r="L8169" s="786">
        <v>15.43</v>
      </c>
      <c r="M8169" s="55" t="s">
        <v>2455</v>
      </c>
    </row>
    <row r="8170" spans="1:14" ht="15">
      <c r="A8170" s="282">
        <v>45997</v>
      </c>
      <c r="B8170" s="55" t="s">
        <v>8836</v>
      </c>
      <c r="C8170" s="784">
        <v>83345</v>
      </c>
      <c r="D8170" s="784" t="s">
        <v>5786</v>
      </c>
      <c r="E8170" s="784">
        <v>60</v>
      </c>
      <c r="F8170" s="784">
        <v>4010</v>
      </c>
      <c r="G8170" s="784" t="s">
        <v>4816</v>
      </c>
      <c r="H8170" s="784" t="s">
        <v>1573</v>
      </c>
      <c r="J8170" s="784">
        <v>1</v>
      </c>
      <c r="K8170" s="784">
        <v>10.15</v>
      </c>
      <c r="L8170" s="784">
        <v>10.15</v>
      </c>
      <c r="M8170" s="55" t="s">
        <v>2455</v>
      </c>
    </row>
    <row r="8171" spans="1:14" ht="15">
      <c r="A8171" s="282">
        <v>45997</v>
      </c>
      <c r="B8171" s="55" t="s">
        <v>8836</v>
      </c>
      <c r="C8171" s="786">
        <v>83621</v>
      </c>
      <c r="D8171" s="786" t="s">
        <v>2653</v>
      </c>
      <c r="E8171" s="786">
        <v>120</v>
      </c>
      <c r="F8171" s="786">
        <v>4010</v>
      </c>
      <c r="G8171" s="786" t="s">
        <v>5434</v>
      </c>
      <c r="H8171" s="786" t="s">
        <v>1573</v>
      </c>
      <c r="J8171" s="786">
        <v>2</v>
      </c>
      <c r="K8171" s="786">
        <v>5.93</v>
      </c>
      <c r="L8171" s="786">
        <v>11.86</v>
      </c>
      <c r="M8171" s="55" t="s">
        <v>2455</v>
      </c>
    </row>
    <row r="8172" spans="1:14" ht="15">
      <c r="A8172" s="282">
        <v>45997</v>
      </c>
      <c r="B8172" s="55" t="s">
        <v>8836</v>
      </c>
      <c r="C8172" s="784">
        <v>83624</v>
      </c>
      <c r="D8172" s="784" t="s">
        <v>2336</v>
      </c>
      <c r="E8172" s="784">
        <v>75</v>
      </c>
      <c r="F8172" s="784">
        <v>4010</v>
      </c>
      <c r="G8172" s="784" t="s">
        <v>8097</v>
      </c>
      <c r="H8172" s="784" t="s">
        <v>1573</v>
      </c>
      <c r="J8172" s="784">
        <v>1</v>
      </c>
      <c r="K8172" s="784">
        <v>5.91</v>
      </c>
      <c r="L8172" s="784">
        <v>5.91</v>
      </c>
      <c r="M8172" s="55" t="s">
        <v>2455</v>
      </c>
    </row>
    <row r="8173" spans="1:14" ht="15">
      <c r="A8173" s="282">
        <v>45997</v>
      </c>
      <c r="B8173" s="55" t="s">
        <v>8836</v>
      </c>
      <c r="C8173" s="786">
        <v>83802</v>
      </c>
      <c r="D8173" s="786" t="s">
        <v>8103</v>
      </c>
      <c r="E8173" s="786">
        <v>85</v>
      </c>
      <c r="F8173" s="786">
        <v>4010</v>
      </c>
      <c r="G8173" s="786" t="s">
        <v>4102</v>
      </c>
      <c r="H8173" s="786" t="s">
        <v>1573</v>
      </c>
      <c r="J8173" s="786">
        <v>1</v>
      </c>
      <c r="K8173" s="786">
        <v>18.170000000000002</v>
      </c>
      <c r="L8173" s="786">
        <v>18.170000000000002</v>
      </c>
      <c r="M8173" s="55" t="s">
        <v>2455</v>
      </c>
    </row>
    <row r="8174" spans="1:14" ht="15">
      <c r="A8174" s="282">
        <v>45997</v>
      </c>
      <c r="B8174" s="55" t="s">
        <v>8836</v>
      </c>
      <c r="C8174" s="784">
        <v>83974</v>
      </c>
      <c r="D8174" s="784" t="s">
        <v>7703</v>
      </c>
      <c r="E8174" s="784" t="s">
        <v>441</v>
      </c>
      <c r="F8174" s="784">
        <v>4010</v>
      </c>
      <c r="G8174" s="784" t="s">
        <v>5423</v>
      </c>
      <c r="H8174" s="784" t="s">
        <v>1573</v>
      </c>
      <c r="J8174" s="784">
        <v>1</v>
      </c>
      <c r="K8174" s="784">
        <v>28.73</v>
      </c>
      <c r="L8174" s="784">
        <v>28.73</v>
      </c>
      <c r="M8174" s="55" t="s">
        <v>2455</v>
      </c>
    </row>
    <row r="8175" spans="1:14" ht="15">
      <c r="A8175" s="282">
        <v>45997</v>
      </c>
      <c r="B8175" s="55" t="s">
        <v>8836</v>
      </c>
      <c r="C8175" s="786">
        <v>66936</v>
      </c>
      <c r="D8175" s="786" t="s">
        <v>6438</v>
      </c>
      <c r="E8175" s="786">
        <v>90</v>
      </c>
      <c r="F8175" s="786">
        <v>4010</v>
      </c>
      <c r="G8175" s="786" t="s">
        <v>3868</v>
      </c>
      <c r="H8175" s="786" t="s">
        <v>1573</v>
      </c>
      <c r="J8175" s="786">
        <v>2</v>
      </c>
      <c r="K8175" s="786">
        <v>8.33</v>
      </c>
      <c r="L8175" s="786">
        <v>16.66</v>
      </c>
      <c r="M8175" s="55" t="s">
        <v>2455</v>
      </c>
    </row>
    <row r="8176" spans="1:14" ht="15">
      <c r="A8176" s="282">
        <v>45997</v>
      </c>
      <c r="B8176" s="55" t="s">
        <v>8836</v>
      </c>
      <c r="C8176" s="784">
        <v>66936</v>
      </c>
      <c r="D8176" s="784" t="s">
        <v>6638</v>
      </c>
      <c r="E8176" s="784">
        <v>60</v>
      </c>
      <c r="F8176" s="784">
        <v>4010</v>
      </c>
      <c r="G8176" s="784" t="s">
        <v>8764</v>
      </c>
      <c r="H8176" s="784" t="s">
        <v>1573</v>
      </c>
      <c r="J8176" s="784">
        <v>1</v>
      </c>
      <c r="K8176" s="784">
        <v>7.56</v>
      </c>
      <c r="L8176" s="784">
        <v>7.56</v>
      </c>
      <c r="M8176" s="55" t="s">
        <v>2455</v>
      </c>
    </row>
    <row r="8177" spans="1:13" ht="15">
      <c r="A8177" s="282">
        <v>45997</v>
      </c>
      <c r="B8177" s="55" t="s">
        <v>8836</v>
      </c>
      <c r="C8177" s="786">
        <v>80941</v>
      </c>
      <c r="D8177" s="786" t="s">
        <v>2292</v>
      </c>
      <c r="E8177" s="786">
        <v>120</v>
      </c>
      <c r="F8177" s="786">
        <v>4010</v>
      </c>
      <c r="G8177" s="786" t="s">
        <v>8083</v>
      </c>
      <c r="H8177" s="786" t="s">
        <v>1573</v>
      </c>
      <c r="J8177" s="786">
        <v>1</v>
      </c>
      <c r="K8177" s="786">
        <v>11.89</v>
      </c>
      <c r="L8177" s="786">
        <v>11.89</v>
      </c>
      <c r="M8177" s="55" t="s">
        <v>2455</v>
      </c>
    </row>
    <row r="8178" spans="1:13" ht="15">
      <c r="A8178" s="282">
        <v>45997</v>
      </c>
      <c r="B8178" s="55" t="s">
        <v>8836</v>
      </c>
      <c r="C8178" s="784">
        <v>82234</v>
      </c>
      <c r="D8178" s="784" t="s">
        <v>6925</v>
      </c>
      <c r="E8178" s="784">
        <v>110</v>
      </c>
      <c r="F8178" s="784">
        <v>4010</v>
      </c>
      <c r="G8178" s="784" t="s">
        <v>5815</v>
      </c>
      <c r="H8178" s="784" t="s">
        <v>1573</v>
      </c>
      <c r="J8178" s="784">
        <v>3</v>
      </c>
      <c r="K8178" s="784">
        <v>12.25</v>
      </c>
      <c r="L8178" s="784">
        <v>36.75</v>
      </c>
      <c r="M8178" s="55" t="s">
        <v>2455</v>
      </c>
    </row>
    <row r="8179" spans="1:13" ht="15">
      <c r="A8179" s="282">
        <v>45997</v>
      </c>
      <c r="B8179" s="55" t="s">
        <v>8836</v>
      </c>
      <c r="C8179" s="786">
        <v>82203</v>
      </c>
      <c r="D8179" s="786" t="s">
        <v>6746</v>
      </c>
      <c r="E8179" s="786">
        <v>150</v>
      </c>
      <c r="F8179" s="786">
        <v>4010</v>
      </c>
      <c r="G8179" s="786" t="s">
        <v>8837</v>
      </c>
      <c r="H8179" s="786" t="s">
        <v>1573</v>
      </c>
      <c r="J8179" s="786">
        <v>1</v>
      </c>
      <c r="K8179" s="786">
        <v>18.05</v>
      </c>
      <c r="L8179" s="786">
        <v>18.05</v>
      </c>
      <c r="M8179" s="55" t="s">
        <v>2455</v>
      </c>
    </row>
    <row r="8180" spans="1:13" ht="15">
      <c r="A8180" s="282">
        <v>45997</v>
      </c>
      <c r="B8180" s="55" t="s">
        <v>8836</v>
      </c>
      <c r="C8180" s="784">
        <v>83403</v>
      </c>
      <c r="D8180" s="784" t="s">
        <v>4796</v>
      </c>
      <c r="E8180" s="784">
        <v>70</v>
      </c>
      <c r="F8180" s="784">
        <v>4010</v>
      </c>
      <c r="G8180" s="784" t="s">
        <v>8838</v>
      </c>
      <c r="H8180" s="784" t="s">
        <v>1573</v>
      </c>
      <c r="J8180" s="784">
        <v>1</v>
      </c>
      <c r="K8180" s="784">
        <v>7.25</v>
      </c>
      <c r="L8180" s="784">
        <v>7.25</v>
      </c>
      <c r="M8180" s="55" t="s">
        <v>2455</v>
      </c>
    </row>
    <row r="8181" spans="1:13" ht="15">
      <c r="A8181" s="282">
        <v>45997</v>
      </c>
      <c r="B8181" s="55" t="s">
        <v>8836</v>
      </c>
      <c r="C8181" s="786">
        <v>81569</v>
      </c>
      <c r="D8181" s="786" t="s">
        <v>2268</v>
      </c>
      <c r="E8181" s="786">
        <v>85</v>
      </c>
      <c r="F8181" s="786">
        <v>4010</v>
      </c>
      <c r="G8181" s="786" t="s">
        <v>5426</v>
      </c>
      <c r="H8181" s="786" t="s">
        <v>1573</v>
      </c>
      <c r="J8181" s="786">
        <v>1</v>
      </c>
      <c r="K8181" s="786">
        <v>6.69</v>
      </c>
      <c r="L8181" s="786">
        <v>6.69</v>
      </c>
      <c r="M8181" s="55" t="s">
        <v>2455</v>
      </c>
    </row>
    <row r="8182" spans="1:13" ht="15">
      <c r="A8182" s="282">
        <v>45997</v>
      </c>
      <c r="B8182" s="55" t="s">
        <v>8836</v>
      </c>
      <c r="C8182" s="784">
        <v>84296</v>
      </c>
      <c r="D8182" s="784" t="s">
        <v>6164</v>
      </c>
      <c r="E8182" s="784">
        <v>150</v>
      </c>
      <c r="F8182" s="784">
        <v>4010</v>
      </c>
      <c r="G8182" s="784" t="s">
        <v>8084</v>
      </c>
      <c r="H8182" s="784" t="s">
        <v>1573</v>
      </c>
      <c r="J8182" s="784">
        <v>1</v>
      </c>
      <c r="K8182" s="784">
        <v>7.04</v>
      </c>
      <c r="L8182" s="784">
        <v>7.04</v>
      </c>
      <c r="M8182" s="55" t="s">
        <v>2455</v>
      </c>
    </row>
    <row r="8183" spans="1:13" ht="15">
      <c r="A8183" s="282">
        <v>45997</v>
      </c>
      <c r="B8183" s="55" t="s">
        <v>8836</v>
      </c>
      <c r="C8183" s="786">
        <v>80046</v>
      </c>
      <c r="D8183" s="786" t="s">
        <v>2255</v>
      </c>
      <c r="E8183" s="786" t="s">
        <v>2061</v>
      </c>
      <c r="F8183" s="786">
        <v>4010</v>
      </c>
      <c r="G8183" s="786" t="s">
        <v>8788</v>
      </c>
      <c r="H8183" s="786" t="s">
        <v>1573</v>
      </c>
      <c r="J8183" s="786">
        <v>1</v>
      </c>
      <c r="K8183" s="786">
        <v>11.93</v>
      </c>
      <c r="L8183" s="786">
        <v>11.93</v>
      </c>
      <c r="M8183" s="55" t="s">
        <v>2455</v>
      </c>
    </row>
    <row r="8184" spans="1:13" ht="15">
      <c r="A8184" s="282">
        <v>45997</v>
      </c>
      <c r="B8184" s="55" t="s">
        <v>8836</v>
      </c>
      <c r="C8184" s="784">
        <v>80504</v>
      </c>
      <c r="D8184" s="784" t="s">
        <v>4908</v>
      </c>
      <c r="E8184" s="784" t="s">
        <v>2692</v>
      </c>
      <c r="F8184" s="784">
        <v>4010</v>
      </c>
      <c r="G8184" s="784" t="s">
        <v>5430</v>
      </c>
      <c r="H8184" s="784" t="s">
        <v>1573</v>
      </c>
      <c r="J8184" s="784">
        <v>1</v>
      </c>
      <c r="K8184" s="784">
        <v>14.03</v>
      </c>
      <c r="L8184" s="784">
        <v>14.03</v>
      </c>
      <c r="M8184" s="55" t="s">
        <v>2455</v>
      </c>
    </row>
    <row r="8185" spans="1:13" ht="15">
      <c r="A8185" s="282">
        <v>45997</v>
      </c>
      <c r="B8185" s="55" t="s">
        <v>8836</v>
      </c>
      <c r="C8185" s="786">
        <v>83462</v>
      </c>
      <c r="D8185" s="786" t="s">
        <v>7171</v>
      </c>
      <c r="E8185" s="786" t="s">
        <v>289</v>
      </c>
      <c r="F8185" s="786">
        <v>4010</v>
      </c>
      <c r="G8185" s="786" t="s">
        <v>4820</v>
      </c>
      <c r="H8185" s="786" t="s">
        <v>1573</v>
      </c>
      <c r="J8185" s="786">
        <v>1</v>
      </c>
      <c r="K8185" s="786">
        <v>35.44</v>
      </c>
      <c r="L8185" s="786">
        <v>35.44</v>
      </c>
      <c r="M8185" s="55" t="s">
        <v>2455</v>
      </c>
    </row>
    <row r="8186" spans="1:13" ht="15">
      <c r="A8186" s="282">
        <v>45997</v>
      </c>
      <c r="B8186" s="55" t="s">
        <v>8836</v>
      </c>
      <c r="C8186" s="784">
        <v>81551</v>
      </c>
      <c r="D8186" s="784" t="s">
        <v>2934</v>
      </c>
      <c r="E8186" s="784">
        <v>110</v>
      </c>
      <c r="F8186" s="784">
        <v>4010</v>
      </c>
      <c r="G8186" s="784" t="s">
        <v>6848</v>
      </c>
      <c r="H8186" s="784" t="s">
        <v>1573</v>
      </c>
      <c r="J8186" s="784">
        <v>2</v>
      </c>
      <c r="K8186" s="784">
        <v>4.28</v>
      </c>
      <c r="L8186" s="784">
        <v>8.56</v>
      </c>
      <c r="M8186" s="55" t="s">
        <v>2455</v>
      </c>
    </row>
    <row r="8187" spans="1:13" ht="15">
      <c r="A8187" s="282">
        <v>45997</v>
      </c>
      <c r="B8187" s="55" t="s">
        <v>8836</v>
      </c>
      <c r="C8187" s="786">
        <v>83545</v>
      </c>
      <c r="D8187" s="786" t="s">
        <v>7056</v>
      </c>
      <c r="E8187" s="786">
        <v>140</v>
      </c>
      <c r="F8187" s="786">
        <v>4010</v>
      </c>
      <c r="G8187" s="786" t="s">
        <v>4821</v>
      </c>
      <c r="H8187" s="786" t="s">
        <v>1573</v>
      </c>
      <c r="J8187" s="786">
        <v>1</v>
      </c>
      <c r="K8187" s="786">
        <v>9.69</v>
      </c>
      <c r="L8187" s="786">
        <v>9.69</v>
      </c>
      <c r="M8187" s="55" t="s">
        <v>2455</v>
      </c>
    </row>
    <row r="8188" spans="1:13" ht="15">
      <c r="A8188" s="282">
        <v>45997</v>
      </c>
      <c r="B8188" s="55" t="s">
        <v>8836</v>
      </c>
      <c r="C8188" s="784">
        <v>83491</v>
      </c>
      <c r="D8188" s="784" t="s">
        <v>5361</v>
      </c>
      <c r="E8188" s="784">
        <v>160</v>
      </c>
      <c r="F8188" s="784">
        <v>4010</v>
      </c>
      <c r="G8188" s="784" t="s">
        <v>5431</v>
      </c>
      <c r="H8188" s="784" t="s">
        <v>1573</v>
      </c>
      <c r="J8188" s="784">
        <v>1</v>
      </c>
      <c r="K8188" s="784">
        <v>7.77</v>
      </c>
      <c r="L8188" s="784">
        <v>7.77</v>
      </c>
      <c r="M8188" s="55" t="s">
        <v>2455</v>
      </c>
    </row>
    <row r="8189" spans="1:13" ht="15">
      <c r="A8189" s="282">
        <v>45997</v>
      </c>
      <c r="B8189" s="55" t="s">
        <v>8836</v>
      </c>
      <c r="C8189" s="786">
        <v>83761</v>
      </c>
      <c r="D8189" s="786" t="s">
        <v>7159</v>
      </c>
      <c r="E8189" s="786">
        <v>70</v>
      </c>
      <c r="F8189" s="786">
        <v>4010</v>
      </c>
      <c r="G8189" s="786" t="s">
        <v>5085</v>
      </c>
      <c r="H8189" s="786" t="s">
        <v>1573</v>
      </c>
      <c r="J8189" s="786">
        <v>2</v>
      </c>
      <c r="K8189" s="786">
        <v>8.44</v>
      </c>
      <c r="L8189" s="786">
        <v>16.88</v>
      </c>
      <c r="M8189" s="55" t="s">
        <v>2455</v>
      </c>
    </row>
    <row r="8190" spans="1:13" ht="15">
      <c r="A8190" s="282">
        <v>45997</v>
      </c>
      <c r="B8190" s="55" t="s">
        <v>8836</v>
      </c>
      <c r="C8190" s="784">
        <v>52621</v>
      </c>
      <c r="D8190" s="784" t="s">
        <v>7224</v>
      </c>
      <c r="E8190" s="882">
        <v>45942</v>
      </c>
      <c r="F8190" s="784">
        <v>4010</v>
      </c>
      <c r="G8190" s="784" t="s">
        <v>4815</v>
      </c>
      <c r="H8190" s="784" t="s">
        <v>1573</v>
      </c>
      <c r="J8190" s="784">
        <v>1</v>
      </c>
      <c r="K8190" s="784">
        <v>3.82</v>
      </c>
      <c r="L8190" s="784">
        <v>3.82</v>
      </c>
      <c r="M8190" s="55" t="s">
        <v>2455</v>
      </c>
    </row>
    <row r="8191" spans="1:13" ht="15">
      <c r="A8191" s="282">
        <v>45997</v>
      </c>
      <c r="B8191" s="55" t="s">
        <v>8836</v>
      </c>
      <c r="C8191" s="786">
        <v>83605</v>
      </c>
      <c r="D8191" s="786" t="s">
        <v>7023</v>
      </c>
      <c r="E8191" s="786">
        <v>160</v>
      </c>
      <c r="F8191" s="786">
        <v>4010</v>
      </c>
      <c r="G8191" s="786" t="s">
        <v>8839</v>
      </c>
      <c r="H8191" s="786" t="s">
        <v>1573</v>
      </c>
      <c r="J8191" s="786">
        <v>1</v>
      </c>
      <c r="K8191" s="786">
        <v>18.77</v>
      </c>
      <c r="L8191" s="786">
        <v>18.77</v>
      </c>
      <c r="M8191" s="55" t="s">
        <v>2455</v>
      </c>
    </row>
    <row r="8192" spans="1:13" ht="15">
      <c r="A8192" s="282">
        <v>45997</v>
      </c>
      <c r="B8192" s="55" t="s">
        <v>8836</v>
      </c>
      <c r="C8192" s="784">
        <v>82196</v>
      </c>
      <c r="D8192" s="784" t="s">
        <v>2629</v>
      </c>
      <c r="E8192" s="784" t="s">
        <v>2300</v>
      </c>
      <c r="F8192" s="784">
        <v>4010</v>
      </c>
      <c r="G8192" s="784" t="s">
        <v>4822</v>
      </c>
      <c r="H8192" s="784" t="s">
        <v>1573</v>
      </c>
      <c r="J8192" s="784">
        <v>1</v>
      </c>
      <c r="K8192" s="784">
        <v>23.99</v>
      </c>
      <c r="L8192" s="784">
        <v>23.99</v>
      </c>
      <c r="M8192" s="55" t="s">
        <v>2455</v>
      </c>
    </row>
    <row r="8193" spans="1:13" ht="15">
      <c r="A8193" s="282">
        <v>45997</v>
      </c>
      <c r="B8193" s="55" t="s">
        <v>8836</v>
      </c>
      <c r="C8193" s="786">
        <v>81811</v>
      </c>
      <c r="D8193" s="786" t="s">
        <v>2606</v>
      </c>
      <c r="E8193" s="786">
        <v>100</v>
      </c>
      <c r="F8193" s="786">
        <v>4010</v>
      </c>
      <c r="G8193" s="786" t="s">
        <v>7768</v>
      </c>
      <c r="H8193" s="786" t="s">
        <v>1573</v>
      </c>
      <c r="J8193" s="786">
        <v>3</v>
      </c>
      <c r="K8193" s="786">
        <v>20.100000000000001</v>
      </c>
      <c r="L8193" s="786">
        <v>60.3</v>
      </c>
      <c r="M8193" s="55" t="s">
        <v>2455</v>
      </c>
    </row>
    <row r="8194" spans="1:13" ht="15">
      <c r="A8194" s="282">
        <v>45997</v>
      </c>
      <c r="B8194" s="55" t="s">
        <v>8836</v>
      </c>
      <c r="C8194" s="784">
        <v>52621</v>
      </c>
      <c r="D8194" s="784" t="s">
        <v>8091</v>
      </c>
      <c r="E8194" s="882">
        <v>45692</v>
      </c>
      <c r="F8194" s="784">
        <v>4010</v>
      </c>
      <c r="G8194" s="784" t="s">
        <v>8840</v>
      </c>
      <c r="H8194" s="784" t="s">
        <v>1573</v>
      </c>
      <c r="J8194" s="784">
        <v>1</v>
      </c>
      <c r="K8194" s="784">
        <v>3.65</v>
      </c>
      <c r="L8194" s="784">
        <v>3.65</v>
      </c>
      <c r="M8194" s="55" t="s">
        <v>2455</v>
      </c>
    </row>
    <row r="8195" spans="1:13" ht="15">
      <c r="A8195" s="282">
        <v>45997</v>
      </c>
      <c r="B8195" s="55" t="s">
        <v>8836</v>
      </c>
      <c r="C8195" s="786">
        <v>83859</v>
      </c>
      <c r="D8195" s="786" t="s">
        <v>7703</v>
      </c>
      <c r="E8195" s="786">
        <v>90</v>
      </c>
      <c r="F8195" s="786">
        <v>4010</v>
      </c>
      <c r="G8195" s="786" t="s">
        <v>8824</v>
      </c>
      <c r="H8195" s="786" t="s">
        <v>1573</v>
      </c>
      <c r="J8195" s="786">
        <v>1</v>
      </c>
      <c r="K8195" s="786">
        <v>21.53</v>
      </c>
      <c r="L8195" s="786">
        <v>21.53</v>
      </c>
      <c r="M8195" s="55" t="s">
        <v>2455</v>
      </c>
    </row>
    <row r="8196" spans="1:13" ht="15">
      <c r="A8196" s="282">
        <v>45997</v>
      </c>
      <c r="B8196" s="55" t="s">
        <v>8836</v>
      </c>
      <c r="C8196" s="784">
        <v>83567</v>
      </c>
      <c r="D8196" s="784" t="s">
        <v>7166</v>
      </c>
      <c r="E8196" s="784">
        <v>100</v>
      </c>
      <c r="F8196" s="784">
        <v>4010</v>
      </c>
      <c r="G8196" s="784" t="s">
        <v>8841</v>
      </c>
      <c r="H8196" s="784" t="s">
        <v>1573</v>
      </c>
      <c r="J8196" s="784">
        <v>1</v>
      </c>
      <c r="K8196" s="784">
        <v>6.86</v>
      </c>
      <c r="L8196" s="784">
        <v>6.86</v>
      </c>
      <c r="M8196" s="55" t="s">
        <v>2455</v>
      </c>
    </row>
    <row r="8197" spans="1:13" ht="15">
      <c r="A8197" s="282">
        <v>45997</v>
      </c>
      <c r="B8197" s="55" t="s">
        <v>8836</v>
      </c>
      <c r="C8197" s="786">
        <v>44403</v>
      </c>
      <c r="D8197" s="786" t="s">
        <v>2382</v>
      </c>
      <c r="E8197" s="786" t="s">
        <v>2061</v>
      </c>
      <c r="F8197" s="786">
        <v>4010</v>
      </c>
      <c r="G8197" s="786" t="s">
        <v>5432</v>
      </c>
      <c r="H8197" s="786" t="s">
        <v>1573</v>
      </c>
      <c r="J8197" s="786">
        <v>6</v>
      </c>
      <c r="K8197" s="786">
        <v>6.08</v>
      </c>
      <c r="L8197" s="786">
        <v>36.479999999999997</v>
      </c>
      <c r="M8197" s="55" t="s">
        <v>2455</v>
      </c>
    </row>
    <row r="8198" spans="1:13" ht="15">
      <c r="A8198" s="282">
        <v>45997</v>
      </c>
      <c r="B8198" s="55" t="s">
        <v>8842</v>
      </c>
      <c r="C8198" s="784">
        <v>66994</v>
      </c>
      <c r="D8198" s="784" t="s">
        <v>6115</v>
      </c>
      <c r="E8198" s="784" t="s">
        <v>289</v>
      </c>
      <c r="F8198" s="784">
        <v>4010</v>
      </c>
      <c r="G8198" s="784" t="s">
        <v>4621</v>
      </c>
      <c r="H8198" s="784" t="s">
        <v>1573</v>
      </c>
      <c r="J8198" s="784">
        <v>3</v>
      </c>
      <c r="K8198" s="784">
        <v>8.32</v>
      </c>
      <c r="L8198" s="784">
        <v>24.96</v>
      </c>
      <c r="M8198" s="55" t="s">
        <v>2455</v>
      </c>
    </row>
    <row r="8199" spans="1:13" ht="15">
      <c r="A8199" s="282">
        <v>45997</v>
      </c>
      <c r="B8199" s="55" t="s">
        <v>8842</v>
      </c>
      <c r="C8199" s="786">
        <v>83618</v>
      </c>
      <c r="D8199" s="786" t="s">
        <v>6576</v>
      </c>
      <c r="E8199" s="786" t="s">
        <v>2296</v>
      </c>
      <c r="F8199" s="786">
        <v>4010</v>
      </c>
      <c r="G8199" s="786" t="s">
        <v>8843</v>
      </c>
      <c r="H8199" s="786" t="s">
        <v>1573</v>
      </c>
      <c r="J8199" s="786">
        <v>1</v>
      </c>
      <c r="K8199" s="786">
        <v>21.11</v>
      </c>
      <c r="L8199" s="786">
        <v>21.11</v>
      </c>
      <c r="M8199" s="55" t="s">
        <v>2455</v>
      </c>
    </row>
    <row r="8200" spans="1:13" ht="15">
      <c r="A8200" s="282">
        <v>45997</v>
      </c>
      <c r="B8200" s="55" t="s">
        <v>8842</v>
      </c>
      <c r="C8200" s="784">
        <v>83839</v>
      </c>
      <c r="D8200" s="784" t="s">
        <v>7461</v>
      </c>
      <c r="E8200" s="784">
        <v>100</v>
      </c>
      <c r="F8200" s="784">
        <v>4010</v>
      </c>
      <c r="G8200" s="784" t="s">
        <v>8844</v>
      </c>
      <c r="H8200" s="784" t="s">
        <v>1573</v>
      </c>
      <c r="J8200" s="784">
        <v>1</v>
      </c>
      <c r="K8200" s="784">
        <v>3.81</v>
      </c>
      <c r="L8200" s="784">
        <v>3.81</v>
      </c>
      <c r="M8200" s="55" t="s">
        <v>2455</v>
      </c>
    </row>
    <row r="8201" spans="1:13" ht="15">
      <c r="A8201" s="282">
        <v>45997</v>
      </c>
      <c r="B8201" s="55" t="s">
        <v>8842</v>
      </c>
      <c r="C8201" s="786">
        <v>82410</v>
      </c>
      <c r="D8201" s="786" t="s">
        <v>8280</v>
      </c>
      <c r="E8201" s="786">
        <v>70</v>
      </c>
      <c r="F8201" s="786">
        <v>4010</v>
      </c>
      <c r="G8201" s="786" t="s">
        <v>8845</v>
      </c>
      <c r="H8201" s="786" t="s">
        <v>1573</v>
      </c>
      <c r="J8201" s="786">
        <v>2</v>
      </c>
      <c r="K8201" s="786">
        <v>8.2100000000000009</v>
      </c>
      <c r="L8201" s="786">
        <v>16.420000000000002</v>
      </c>
      <c r="M8201" s="55" t="s">
        <v>2455</v>
      </c>
    </row>
    <row r="8202" spans="1:13" ht="15">
      <c r="A8202" s="282">
        <v>45997</v>
      </c>
      <c r="B8202" s="55" t="s">
        <v>8842</v>
      </c>
      <c r="C8202" s="784">
        <v>83815</v>
      </c>
      <c r="D8202" s="784" t="s">
        <v>8846</v>
      </c>
      <c r="E8202" s="784">
        <v>110</v>
      </c>
      <c r="F8202" s="784">
        <v>4010</v>
      </c>
      <c r="G8202" s="784" t="s">
        <v>8847</v>
      </c>
      <c r="H8202" s="784" t="s">
        <v>1573</v>
      </c>
      <c r="J8202" s="784">
        <v>1</v>
      </c>
      <c r="K8202" s="784">
        <v>8.14</v>
      </c>
      <c r="L8202" s="784">
        <v>8.14</v>
      </c>
      <c r="M8202" s="55" t="s">
        <v>2455</v>
      </c>
    </row>
    <row r="8203" spans="1:13" ht="15">
      <c r="A8203" s="282">
        <v>45997</v>
      </c>
      <c r="B8203" s="55" t="s">
        <v>8842</v>
      </c>
      <c r="C8203" s="786">
        <v>83256</v>
      </c>
      <c r="D8203" s="786" t="s">
        <v>5611</v>
      </c>
      <c r="E8203" s="786">
        <v>85</v>
      </c>
      <c r="F8203" s="786">
        <v>4010</v>
      </c>
      <c r="G8203" s="786" t="s">
        <v>8848</v>
      </c>
      <c r="H8203" s="786" t="s">
        <v>1573</v>
      </c>
      <c r="J8203" s="786">
        <v>1</v>
      </c>
      <c r="K8203" s="786">
        <v>4.49</v>
      </c>
      <c r="L8203" s="786">
        <v>4.49</v>
      </c>
      <c r="M8203" s="55" t="s">
        <v>2455</v>
      </c>
    </row>
    <row r="8204" spans="1:13" ht="15">
      <c r="A8204" s="282">
        <v>45997</v>
      </c>
      <c r="B8204" s="55" t="s">
        <v>8842</v>
      </c>
      <c r="C8204" s="784">
        <v>83598</v>
      </c>
      <c r="D8204" s="784" t="s">
        <v>7230</v>
      </c>
      <c r="E8204" s="784">
        <v>80</v>
      </c>
      <c r="F8204" s="784">
        <v>4010</v>
      </c>
      <c r="G8204" s="784" t="s">
        <v>8849</v>
      </c>
      <c r="H8204" s="784" t="s">
        <v>1573</v>
      </c>
      <c r="J8204" s="784">
        <v>2</v>
      </c>
      <c r="K8204" s="784">
        <v>5.18</v>
      </c>
      <c r="L8204" s="784">
        <v>10.36</v>
      </c>
      <c r="M8204" s="55" t="s">
        <v>2455</v>
      </c>
    </row>
    <row r="8205" spans="1:13" ht="15">
      <c r="A8205" s="282">
        <v>45997</v>
      </c>
      <c r="B8205" s="55" t="s">
        <v>8842</v>
      </c>
      <c r="C8205" s="786">
        <v>58717</v>
      </c>
      <c r="D8205" s="786" t="s">
        <v>2604</v>
      </c>
      <c r="E8205" s="786" t="s">
        <v>2230</v>
      </c>
      <c r="F8205" s="786">
        <v>4010</v>
      </c>
      <c r="G8205" s="786" t="s">
        <v>8850</v>
      </c>
      <c r="H8205" s="786" t="s">
        <v>1573</v>
      </c>
      <c r="J8205" s="786">
        <v>1</v>
      </c>
      <c r="K8205" s="786">
        <v>7.86</v>
      </c>
      <c r="L8205" s="786">
        <v>7.86</v>
      </c>
      <c r="M8205" s="55" t="s">
        <v>2455</v>
      </c>
    </row>
    <row r="8206" spans="1:13" ht="15">
      <c r="A8206" s="282">
        <v>45997</v>
      </c>
      <c r="B8206" s="55" t="s">
        <v>8842</v>
      </c>
      <c r="C8206" s="784">
        <v>83641</v>
      </c>
      <c r="D8206" s="784" t="s">
        <v>6086</v>
      </c>
      <c r="E8206" s="784" t="s">
        <v>289</v>
      </c>
      <c r="F8206" s="784">
        <v>4010</v>
      </c>
      <c r="G8206" s="784" t="s">
        <v>4260</v>
      </c>
      <c r="H8206" s="784" t="s">
        <v>1573</v>
      </c>
      <c r="J8206" s="784">
        <v>1</v>
      </c>
      <c r="K8206" s="784">
        <v>12.22</v>
      </c>
      <c r="L8206" s="784">
        <v>12.22</v>
      </c>
      <c r="M8206" s="55" t="s">
        <v>2455</v>
      </c>
    </row>
    <row r="8207" spans="1:13" ht="15">
      <c r="A8207" s="282">
        <v>45997</v>
      </c>
      <c r="B8207" s="55" t="s">
        <v>8842</v>
      </c>
      <c r="C8207" s="786">
        <v>83584</v>
      </c>
      <c r="D8207" s="786" t="s">
        <v>6320</v>
      </c>
      <c r="E8207" s="786" t="s">
        <v>441</v>
      </c>
      <c r="F8207" s="786">
        <v>4010</v>
      </c>
      <c r="G8207" s="786" t="s">
        <v>3080</v>
      </c>
      <c r="H8207" s="786" t="s">
        <v>1573</v>
      </c>
      <c r="J8207" s="786">
        <v>1</v>
      </c>
      <c r="K8207" s="786">
        <v>9.0299999999999994</v>
      </c>
      <c r="L8207" s="786">
        <v>9.0299999999999994</v>
      </c>
      <c r="M8207" s="55" t="s">
        <v>2455</v>
      </c>
    </row>
    <row r="8208" spans="1:13" ht="15">
      <c r="A8208" s="282">
        <v>45997</v>
      </c>
      <c r="B8208" s="55" t="s">
        <v>8842</v>
      </c>
      <c r="C8208" s="784">
        <v>82834</v>
      </c>
      <c r="D8208" s="784" t="s">
        <v>5563</v>
      </c>
      <c r="E8208" s="784" t="s">
        <v>289</v>
      </c>
      <c r="F8208" s="784">
        <v>4010</v>
      </c>
      <c r="G8208" s="784" t="s">
        <v>8851</v>
      </c>
      <c r="H8208" s="784" t="s">
        <v>1573</v>
      </c>
      <c r="J8208" s="784">
        <v>1</v>
      </c>
      <c r="K8208" s="784">
        <v>28.87</v>
      </c>
      <c r="L8208" s="784">
        <v>28.87</v>
      </c>
      <c r="M8208" s="55" t="s">
        <v>2455</v>
      </c>
    </row>
    <row r="8209" spans="1:13" ht="15">
      <c r="A8209" s="282">
        <v>45997</v>
      </c>
      <c r="B8209" s="55" t="s">
        <v>8842</v>
      </c>
      <c r="C8209" s="786">
        <v>59845</v>
      </c>
      <c r="D8209" s="786" t="s">
        <v>2408</v>
      </c>
      <c r="E8209" s="786" t="s">
        <v>441</v>
      </c>
      <c r="F8209" s="786">
        <v>4010</v>
      </c>
      <c r="G8209" s="786" t="s">
        <v>8575</v>
      </c>
      <c r="H8209" s="786" t="s">
        <v>1573</v>
      </c>
      <c r="J8209" s="786">
        <v>1</v>
      </c>
      <c r="K8209" s="786">
        <v>7.77</v>
      </c>
      <c r="L8209" s="786">
        <v>7.77</v>
      </c>
      <c r="M8209" s="55" t="s">
        <v>2455</v>
      </c>
    </row>
    <row r="8210" spans="1:13" ht="15">
      <c r="A8210" s="282">
        <v>45997</v>
      </c>
      <c r="B8210" s="55" t="s">
        <v>8842</v>
      </c>
      <c r="C8210" s="784">
        <v>83256</v>
      </c>
      <c r="D8210" s="784" t="s">
        <v>7755</v>
      </c>
      <c r="E8210" s="784">
        <v>90</v>
      </c>
      <c r="F8210" s="784">
        <v>4010</v>
      </c>
      <c r="G8210" s="784" t="s">
        <v>3225</v>
      </c>
      <c r="H8210" s="784" t="s">
        <v>1573</v>
      </c>
      <c r="J8210" s="784">
        <v>1</v>
      </c>
      <c r="K8210" s="784">
        <v>4.55</v>
      </c>
      <c r="L8210" s="784">
        <v>4.55</v>
      </c>
      <c r="M8210" s="55" t="s">
        <v>2455</v>
      </c>
    </row>
    <row r="8211" spans="1:13" ht="15">
      <c r="A8211" s="282">
        <v>45997</v>
      </c>
      <c r="B8211" s="55" t="s">
        <v>8842</v>
      </c>
      <c r="C8211" s="786">
        <v>83345</v>
      </c>
      <c r="D8211" s="786" t="s">
        <v>5786</v>
      </c>
      <c r="E8211" s="786">
        <v>75</v>
      </c>
      <c r="F8211" s="786">
        <v>4010</v>
      </c>
      <c r="G8211" s="786" t="s">
        <v>8852</v>
      </c>
      <c r="H8211" s="786" t="s">
        <v>1573</v>
      </c>
      <c r="J8211" s="786">
        <v>1</v>
      </c>
      <c r="K8211" s="786">
        <v>10.15</v>
      </c>
      <c r="L8211" s="786">
        <v>10.15</v>
      </c>
      <c r="M8211" s="55" t="s">
        <v>2455</v>
      </c>
    </row>
    <row r="8212" spans="1:13" ht="15">
      <c r="A8212" s="282">
        <v>45997</v>
      </c>
      <c r="B8212" s="55" t="s">
        <v>8842</v>
      </c>
      <c r="C8212" s="784">
        <v>83323</v>
      </c>
      <c r="D8212" s="784" t="s">
        <v>3253</v>
      </c>
      <c r="E8212" s="784">
        <v>85</v>
      </c>
      <c r="F8212" s="784">
        <v>4010</v>
      </c>
      <c r="G8212" s="784" t="s">
        <v>6315</v>
      </c>
      <c r="H8212" s="784" t="s">
        <v>1573</v>
      </c>
      <c r="J8212" s="784">
        <v>1</v>
      </c>
      <c r="K8212" s="784">
        <v>12</v>
      </c>
      <c r="L8212" s="784">
        <v>12</v>
      </c>
      <c r="M8212" s="55" t="s">
        <v>2455</v>
      </c>
    </row>
    <row r="8213" spans="1:13" ht="15">
      <c r="A8213" s="282">
        <v>45997</v>
      </c>
      <c r="B8213" s="55" t="s">
        <v>8842</v>
      </c>
      <c r="C8213" s="786">
        <v>50265</v>
      </c>
      <c r="D8213" s="786" t="s">
        <v>6746</v>
      </c>
      <c r="E8213" s="786" t="s">
        <v>2061</v>
      </c>
      <c r="F8213" s="786">
        <v>4010</v>
      </c>
      <c r="G8213" s="786" t="s">
        <v>8794</v>
      </c>
      <c r="H8213" s="786" t="s">
        <v>1573</v>
      </c>
      <c r="J8213" s="786">
        <v>1</v>
      </c>
      <c r="K8213" s="786">
        <v>3.09</v>
      </c>
      <c r="L8213" s="786">
        <v>3.09</v>
      </c>
      <c r="M8213" s="55" t="s">
        <v>2455</v>
      </c>
    </row>
    <row r="8214" spans="1:13" ht="15">
      <c r="A8214" s="282">
        <v>45997</v>
      </c>
      <c r="B8214" s="55" t="s">
        <v>8842</v>
      </c>
      <c r="C8214" s="784">
        <v>67567</v>
      </c>
      <c r="D8214" s="784" t="s">
        <v>2560</v>
      </c>
      <c r="E8214" s="784">
        <v>150</v>
      </c>
      <c r="F8214" s="784">
        <v>4010</v>
      </c>
      <c r="G8214" s="784" t="s">
        <v>6316</v>
      </c>
      <c r="H8214" s="784" t="s">
        <v>1573</v>
      </c>
      <c r="J8214" s="784">
        <v>1</v>
      </c>
      <c r="K8214" s="784">
        <v>4.8899999999999997</v>
      </c>
      <c r="L8214" s="784">
        <v>4.8899999999999997</v>
      </c>
      <c r="M8214" s="55" t="s">
        <v>2455</v>
      </c>
    </row>
    <row r="8215" spans="1:13" ht="15">
      <c r="A8215" s="282">
        <v>45997</v>
      </c>
      <c r="B8215" s="55" t="s">
        <v>8842</v>
      </c>
      <c r="C8215" s="786">
        <v>83489</v>
      </c>
      <c r="D8215" s="786" t="s">
        <v>3936</v>
      </c>
      <c r="E8215" s="786">
        <v>160</v>
      </c>
      <c r="F8215" s="786">
        <v>4010</v>
      </c>
      <c r="G8215" s="786" t="s">
        <v>8853</v>
      </c>
      <c r="H8215" s="786" t="s">
        <v>1573</v>
      </c>
      <c r="J8215" s="786">
        <v>1</v>
      </c>
      <c r="K8215" s="786">
        <v>7.2</v>
      </c>
      <c r="L8215" s="786">
        <v>7.2</v>
      </c>
      <c r="M8215" s="55" t="s">
        <v>2455</v>
      </c>
    </row>
    <row r="8216" spans="1:13" ht="15">
      <c r="A8216" s="282">
        <v>45997</v>
      </c>
      <c r="B8216" s="55" t="s">
        <v>8842</v>
      </c>
      <c r="C8216" s="784">
        <v>81811</v>
      </c>
      <c r="D8216" s="784" t="s">
        <v>2606</v>
      </c>
      <c r="E8216" s="784">
        <v>140</v>
      </c>
      <c r="F8216" s="784">
        <v>4010</v>
      </c>
      <c r="G8216" s="784" t="s">
        <v>6312</v>
      </c>
      <c r="H8216" s="784" t="s">
        <v>1573</v>
      </c>
      <c r="J8216" s="784">
        <v>3</v>
      </c>
      <c r="K8216" s="784">
        <v>20.100000000000001</v>
      </c>
      <c r="L8216" s="784">
        <v>60.3</v>
      </c>
      <c r="M8216" s="55" t="s">
        <v>2455</v>
      </c>
    </row>
    <row r="8217" spans="1:13" ht="15">
      <c r="A8217" s="282">
        <v>45997</v>
      </c>
      <c r="B8217" s="55" t="s">
        <v>8842</v>
      </c>
      <c r="C8217" s="786">
        <v>82368</v>
      </c>
      <c r="D8217" s="786" t="s">
        <v>7576</v>
      </c>
      <c r="E8217" s="786">
        <v>120</v>
      </c>
      <c r="F8217" s="786">
        <v>4010</v>
      </c>
      <c r="G8217" s="786" t="s">
        <v>8854</v>
      </c>
      <c r="H8217" s="786" t="s">
        <v>1573</v>
      </c>
      <c r="J8217" s="786">
        <v>1</v>
      </c>
      <c r="K8217" s="786">
        <v>7.91</v>
      </c>
      <c r="L8217" s="786">
        <v>7.91</v>
      </c>
      <c r="M8217" s="55" t="s">
        <v>2455</v>
      </c>
    </row>
    <row r="8218" spans="1:13" ht="15">
      <c r="A8218" s="282">
        <v>45997</v>
      </c>
      <c r="B8218" s="55" t="s">
        <v>8842</v>
      </c>
      <c r="C8218" s="784">
        <v>65065</v>
      </c>
      <c r="D8218" s="784" t="s">
        <v>7477</v>
      </c>
      <c r="E8218" s="784">
        <v>160</v>
      </c>
      <c r="F8218" s="784">
        <v>4010</v>
      </c>
      <c r="G8218" s="784" t="s">
        <v>8855</v>
      </c>
      <c r="H8218" s="784" t="s">
        <v>1573</v>
      </c>
      <c r="J8218" s="784">
        <v>1</v>
      </c>
      <c r="K8218" s="784">
        <v>7.2</v>
      </c>
      <c r="L8218" s="784">
        <v>7.2</v>
      </c>
      <c r="M8218" s="55" t="s">
        <v>2455</v>
      </c>
    </row>
    <row r="8219" spans="1:13" ht="15">
      <c r="A8219" s="282">
        <v>45997</v>
      </c>
      <c r="B8219" s="55" t="s">
        <v>8842</v>
      </c>
      <c r="C8219" s="786">
        <v>83199</v>
      </c>
      <c r="D8219" s="786" t="s">
        <v>5623</v>
      </c>
      <c r="E8219" s="786">
        <v>100</v>
      </c>
      <c r="F8219" s="786">
        <v>4010</v>
      </c>
      <c r="G8219" s="786" t="s">
        <v>6239</v>
      </c>
      <c r="H8219" s="786" t="s">
        <v>1573</v>
      </c>
      <c r="J8219" s="786">
        <v>1</v>
      </c>
      <c r="K8219" s="786">
        <v>9.09</v>
      </c>
      <c r="L8219" s="786">
        <v>9.09</v>
      </c>
      <c r="M8219" s="55" t="s">
        <v>2455</v>
      </c>
    </row>
    <row r="8220" spans="1:13" ht="15">
      <c r="A8220" s="282">
        <v>45997</v>
      </c>
      <c r="B8220" s="55" t="s">
        <v>8842</v>
      </c>
      <c r="C8220" s="784">
        <v>59852</v>
      </c>
      <c r="D8220" s="784" t="s">
        <v>2408</v>
      </c>
      <c r="E8220" s="784">
        <v>140</v>
      </c>
      <c r="F8220" s="784">
        <v>4010</v>
      </c>
      <c r="G8220" s="784" t="s">
        <v>8581</v>
      </c>
      <c r="H8220" s="784" t="s">
        <v>1573</v>
      </c>
      <c r="J8220" s="784">
        <v>1</v>
      </c>
      <c r="K8220" s="784">
        <v>6.49</v>
      </c>
      <c r="L8220" s="784">
        <v>6.49</v>
      </c>
      <c r="M8220" s="55" t="s">
        <v>2455</v>
      </c>
    </row>
    <row r="8221" spans="1:13" ht="15">
      <c r="A8221" s="282">
        <v>45997</v>
      </c>
      <c r="B8221" s="55" t="s">
        <v>8842</v>
      </c>
      <c r="C8221" s="786">
        <v>84296</v>
      </c>
      <c r="D8221" s="786" t="s">
        <v>8856</v>
      </c>
      <c r="E8221" s="786">
        <v>85</v>
      </c>
      <c r="F8221" s="786">
        <v>4010</v>
      </c>
      <c r="G8221" s="786" t="s">
        <v>8582</v>
      </c>
      <c r="H8221" s="786" t="s">
        <v>1573</v>
      </c>
      <c r="J8221" s="786">
        <v>1</v>
      </c>
      <c r="K8221" s="786">
        <v>6.29</v>
      </c>
      <c r="L8221" s="786">
        <v>6.29</v>
      </c>
      <c r="M8221" s="55" t="s">
        <v>2455</v>
      </c>
    </row>
    <row r="8222" spans="1:13" ht="15">
      <c r="A8222" s="282">
        <v>45997</v>
      </c>
      <c r="B8222" s="55" t="s">
        <v>8842</v>
      </c>
      <c r="C8222" s="784">
        <v>82368</v>
      </c>
      <c r="D8222" s="784" t="s">
        <v>7576</v>
      </c>
      <c r="E8222" s="784">
        <v>130</v>
      </c>
      <c r="F8222" s="784">
        <v>4010</v>
      </c>
      <c r="G8222" s="784" t="s">
        <v>6264</v>
      </c>
      <c r="H8222" s="784" t="s">
        <v>1573</v>
      </c>
      <c r="J8222" s="784">
        <v>1</v>
      </c>
      <c r="K8222" s="784">
        <v>7.91</v>
      </c>
      <c r="L8222" s="784">
        <v>7.91</v>
      </c>
      <c r="M8222" s="55" t="s">
        <v>2455</v>
      </c>
    </row>
    <row r="8223" spans="1:13" ht="15">
      <c r="A8223" s="282">
        <v>45997</v>
      </c>
      <c r="B8223" s="55" t="s">
        <v>8842</v>
      </c>
      <c r="C8223" s="786">
        <v>64956</v>
      </c>
      <c r="D8223" s="786">
        <v>550</v>
      </c>
      <c r="E8223" s="786">
        <v>85</v>
      </c>
      <c r="F8223" s="786">
        <v>4010</v>
      </c>
      <c r="G8223" s="786" t="s">
        <v>8857</v>
      </c>
      <c r="H8223" s="786" t="s">
        <v>1573</v>
      </c>
      <c r="J8223" s="786">
        <v>1</v>
      </c>
      <c r="K8223" s="786">
        <v>5.34</v>
      </c>
      <c r="L8223" s="786">
        <v>5.34</v>
      </c>
      <c r="M8223" s="55" t="s">
        <v>2455</v>
      </c>
    </row>
    <row r="8224" spans="1:13" ht="15">
      <c r="A8224" s="282">
        <v>45997</v>
      </c>
      <c r="B8224" s="55" t="s">
        <v>8842</v>
      </c>
      <c r="C8224" s="784">
        <v>65065</v>
      </c>
      <c r="D8224" s="784" t="s">
        <v>7477</v>
      </c>
      <c r="E8224" s="784">
        <v>90</v>
      </c>
      <c r="F8224" s="784">
        <v>4010</v>
      </c>
      <c r="G8224" s="784" t="s">
        <v>7114</v>
      </c>
      <c r="H8224" s="784" t="s">
        <v>1573</v>
      </c>
      <c r="J8224" s="784">
        <v>1</v>
      </c>
      <c r="K8224" s="784">
        <v>7.2</v>
      </c>
      <c r="L8224" s="784">
        <v>7.2</v>
      </c>
      <c r="M8224" s="55" t="s">
        <v>2455</v>
      </c>
    </row>
    <row r="8225" spans="1:13" ht="15">
      <c r="A8225" s="282">
        <v>45997</v>
      </c>
      <c r="B8225" s="55" t="s">
        <v>8842</v>
      </c>
      <c r="C8225" s="786">
        <v>83296</v>
      </c>
      <c r="D8225" s="786" t="s">
        <v>5684</v>
      </c>
      <c r="E8225" s="786">
        <v>110</v>
      </c>
      <c r="F8225" s="786">
        <v>4010</v>
      </c>
      <c r="G8225" s="786" t="s">
        <v>5250</v>
      </c>
      <c r="H8225" s="786" t="s">
        <v>1573</v>
      </c>
      <c r="J8225" s="786">
        <v>1</v>
      </c>
      <c r="K8225" s="786">
        <v>6.22</v>
      </c>
      <c r="L8225" s="786">
        <v>6.22</v>
      </c>
      <c r="M8225" s="55" t="s">
        <v>2455</v>
      </c>
    </row>
    <row r="8226" spans="1:13" ht="15">
      <c r="A8226" s="282">
        <v>45997</v>
      </c>
      <c r="B8226" s="55" t="s">
        <v>8842</v>
      </c>
      <c r="C8226" s="784">
        <v>82591</v>
      </c>
      <c r="D8226" s="784" t="s">
        <v>3205</v>
      </c>
      <c r="E8226" s="784">
        <v>140</v>
      </c>
      <c r="F8226" s="784">
        <v>4010</v>
      </c>
      <c r="G8226" s="784" t="s">
        <v>6192</v>
      </c>
      <c r="H8226" s="784" t="s">
        <v>1573</v>
      </c>
      <c r="J8226" s="784">
        <v>1</v>
      </c>
      <c r="K8226" s="784">
        <v>4.82</v>
      </c>
      <c r="L8226" s="784">
        <v>4.82</v>
      </c>
      <c r="M8226" s="55" t="s">
        <v>2455</v>
      </c>
    </row>
    <row r="8227" spans="1:13" ht="15">
      <c r="A8227" s="282">
        <v>45997</v>
      </c>
      <c r="B8227" s="55" t="s">
        <v>8842</v>
      </c>
      <c r="C8227" s="786">
        <v>66936</v>
      </c>
      <c r="D8227" s="786" t="s">
        <v>6638</v>
      </c>
      <c r="E8227" s="786">
        <v>70</v>
      </c>
      <c r="F8227" s="786">
        <v>4010</v>
      </c>
      <c r="G8227" s="786" t="s">
        <v>6193</v>
      </c>
      <c r="H8227" s="786" t="s">
        <v>1573</v>
      </c>
      <c r="J8227" s="786">
        <v>1</v>
      </c>
      <c r="K8227" s="786">
        <v>7.56</v>
      </c>
      <c r="L8227" s="786">
        <v>7.56</v>
      </c>
      <c r="M8227" s="55" t="s">
        <v>2455</v>
      </c>
    </row>
    <row r="8228" spans="1:13" ht="15">
      <c r="A8228" s="282">
        <v>45997</v>
      </c>
      <c r="B8228" s="55" t="s">
        <v>8842</v>
      </c>
      <c r="C8228" s="784">
        <v>52399</v>
      </c>
      <c r="D8228" s="784" t="s">
        <v>6925</v>
      </c>
      <c r="E8228" s="784" t="s">
        <v>289</v>
      </c>
      <c r="F8228" s="784">
        <v>4010</v>
      </c>
      <c r="G8228" s="784" t="s">
        <v>2674</v>
      </c>
      <c r="H8228" s="784" t="s">
        <v>1573</v>
      </c>
      <c r="J8228" s="784">
        <v>1</v>
      </c>
      <c r="K8228" s="784">
        <v>5.96</v>
      </c>
      <c r="L8228" s="784">
        <v>5.96</v>
      </c>
      <c r="M8228" s="55" t="s">
        <v>2455</v>
      </c>
    </row>
    <row r="8229" spans="1:13" ht="15">
      <c r="A8229" s="282">
        <v>45997</v>
      </c>
      <c r="B8229" s="55" t="s">
        <v>8842</v>
      </c>
      <c r="C8229" s="786">
        <v>83588</v>
      </c>
      <c r="D8229" s="786" t="s">
        <v>6802</v>
      </c>
      <c r="E8229" s="786">
        <v>160</v>
      </c>
      <c r="F8229" s="786">
        <v>4010</v>
      </c>
      <c r="G8229" s="786" t="s">
        <v>6198</v>
      </c>
      <c r="H8229" s="786" t="s">
        <v>1573</v>
      </c>
      <c r="J8229" s="786">
        <v>1</v>
      </c>
      <c r="K8229" s="786">
        <v>7.65</v>
      </c>
      <c r="L8229" s="786">
        <v>7.65</v>
      </c>
      <c r="M8229" s="55" t="s">
        <v>2455</v>
      </c>
    </row>
    <row r="8230" spans="1:13" ht="15">
      <c r="A8230" s="282">
        <v>45997</v>
      </c>
      <c r="B8230" s="55" t="s">
        <v>8858</v>
      </c>
      <c r="C8230" s="784">
        <v>82021</v>
      </c>
      <c r="D8230" s="784" t="s">
        <v>5185</v>
      </c>
      <c r="E8230" s="784">
        <v>130</v>
      </c>
      <c r="F8230" s="784">
        <v>4010</v>
      </c>
      <c r="G8230" s="784" t="s">
        <v>2275</v>
      </c>
      <c r="H8230" s="784" t="s">
        <v>1573</v>
      </c>
      <c r="J8230" s="55">
        <v>-1</v>
      </c>
      <c r="K8230" s="791">
        <v>4.6900000000000004</v>
      </c>
      <c r="L8230" s="791">
        <v>-4.6900000000000004</v>
      </c>
      <c r="M8230" s="55" t="s">
        <v>2287</v>
      </c>
    </row>
    <row r="8231" spans="1:13" ht="15">
      <c r="A8231" s="282">
        <v>45997</v>
      </c>
      <c r="B8231" s="55" t="s">
        <v>8858</v>
      </c>
      <c r="C8231" s="786">
        <v>83718</v>
      </c>
      <c r="D8231" s="786" t="s">
        <v>8859</v>
      </c>
      <c r="E8231" s="786">
        <v>110</v>
      </c>
      <c r="F8231" s="786">
        <v>4010</v>
      </c>
      <c r="G8231" s="786" t="s">
        <v>8860</v>
      </c>
      <c r="H8231" s="786" t="s">
        <v>1573</v>
      </c>
      <c r="J8231" s="55">
        <v>-1</v>
      </c>
      <c r="K8231" s="791">
        <v>5.53</v>
      </c>
      <c r="L8231" s="791">
        <v>-5.53</v>
      </c>
      <c r="M8231" s="55" t="s">
        <v>2287</v>
      </c>
    </row>
    <row r="8232" spans="1:13" ht="15">
      <c r="A8232" s="282">
        <v>45997</v>
      </c>
      <c r="B8232" s="55" t="s">
        <v>8861</v>
      </c>
      <c r="C8232" s="784">
        <v>47078</v>
      </c>
      <c r="D8232" s="784" t="s">
        <v>4215</v>
      </c>
      <c r="E8232" s="784" t="s">
        <v>2230</v>
      </c>
      <c r="F8232" s="784">
        <v>4010</v>
      </c>
      <c r="G8232" s="784" t="s">
        <v>8862</v>
      </c>
      <c r="H8232" s="784" t="s">
        <v>1573</v>
      </c>
      <c r="J8232" s="55">
        <v>-1</v>
      </c>
      <c r="K8232" s="791">
        <v>9.99</v>
      </c>
      <c r="L8232" s="791">
        <v>-9.99</v>
      </c>
      <c r="M8232" s="55" t="s">
        <v>2864</v>
      </c>
    </row>
    <row r="8233" spans="1:13" ht="15">
      <c r="A8233" s="282">
        <v>45997</v>
      </c>
      <c r="B8233" s="55" t="s">
        <v>8863</v>
      </c>
      <c r="C8233" s="784">
        <v>83650</v>
      </c>
      <c r="D8233" s="784" t="s">
        <v>8864</v>
      </c>
      <c r="E8233" s="784">
        <v>110</v>
      </c>
      <c r="F8233" s="784">
        <v>4010</v>
      </c>
      <c r="G8233" s="784" t="s">
        <v>8865</v>
      </c>
      <c r="H8233" s="784" t="s">
        <v>1573</v>
      </c>
      <c r="J8233" s="55">
        <v>-1</v>
      </c>
      <c r="K8233" s="791">
        <v>12.16</v>
      </c>
      <c r="L8233" s="791">
        <v>-12.16</v>
      </c>
      <c r="M8233" s="55" t="s">
        <v>2967</v>
      </c>
    </row>
    <row r="8234" spans="1:13" ht="15">
      <c r="A8234" s="783">
        <v>45998</v>
      </c>
      <c r="B8234" s="784" t="s">
        <v>8866</v>
      </c>
      <c r="C8234" s="784">
        <v>84296</v>
      </c>
      <c r="D8234" s="784" t="s">
        <v>6865</v>
      </c>
      <c r="E8234" s="784">
        <v>100</v>
      </c>
      <c r="F8234" s="784">
        <v>4010</v>
      </c>
      <c r="G8234" s="784" t="s">
        <v>8867</v>
      </c>
      <c r="H8234" s="784" t="s">
        <v>1573</v>
      </c>
      <c r="I8234" s="797"/>
      <c r="J8234" s="784">
        <v>84</v>
      </c>
      <c r="K8234" s="784">
        <v>7.52</v>
      </c>
      <c r="L8234" s="793">
        <v>631.67999999999995</v>
      </c>
      <c r="M8234" s="55" t="s">
        <v>2547</v>
      </c>
    </row>
    <row r="8235" spans="1:13" ht="15">
      <c r="A8235" s="785">
        <v>45998</v>
      </c>
      <c r="B8235" s="786" t="s">
        <v>8866</v>
      </c>
      <c r="C8235" s="786">
        <v>59852</v>
      </c>
      <c r="D8235" s="786" t="s">
        <v>5674</v>
      </c>
      <c r="E8235" s="786">
        <v>100</v>
      </c>
      <c r="F8235" s="786">
        <v>4010</v>
      </c>
      <c r="G8235" s="786" t="s">
        <v>6859</v>
      </c>
      <c r="H8235" s="786" t="s">
        <v>1573</v>
      </c>
      <c r="I8235" s="798"/>
      <c r="J8235" s="786">
        <v>-84</v>
      </c>
      <c r="K8235" s="786">
        <v>8.4499999999999993</v>
      </c>
      <c r="L8235" s="796">
        <v>-709.8</v>
      </c>
      <c r="M8235" s="55" t="s">
        <v>2547</v>
      </c>
    </row>
    <row r="8236" spans="1:13" ht="15">
      <c r="A8236" s="783">
        <v>45998</v>
      </c>
      <c r="B8236" s="784" t="s">
        <v>8868</v>
      </c>
      <c r="C8236" s="784">
        <v>82261</v>
      </c>
      <c r="D8236" s="784" t="s">
        <v>4880</v>
      </c>
      <c r="E8236" s="784">
        <v>150</v>
      </c>
      <c r="F8236" s="784">
        <v>4010</v>
      </c>
      <c r="G8236" s="784" t="s">
        <v>8869</v>
      </c>
      <c r="H8236" s="786" t="s">
        <v>1573</v>
      </c>
      <c r="I8236" s="797">
        <v>11.83</v>
      </c>
      <c r="J8236" s="784">
        <v>1</v>
      </c>
      <c r="K8236" s="784">
        <v>11.83</v>
      </c>
      <c r="L8236" s="784">
        <v>11.83</v>
      </c>
      <c r="M8236" s="55" t="s">
        <v>2455</v>
      </c>
    </row>
    <row r="8237" spans="1:13" ht="15">
      <c r="A8237" s="785">
        <v>45998</v>
      </c>
      <c r="B8237" s="784" t="s">
        <v>8868</v>
      </c>
      <c r="C8237" s="786">
        <v>83256</v>
      </c>
      <c r="D8237" s="786" t="s">
        <v>8571</v>
      </c>
      <c r="E8237" s="786">
        <v>90</v>
      </c>
      <c r="F8237" s="786">
        <v>4010</v>
      </c>
      <c r="G8237" s="786" t="s">
        <v>7623</v>
      </c>
      <c r="H8237" s="786" t="s">
        <v>1573</v>
      </c>
      <c r="I8237" s="798">
        <v>4.55</v>
      </c>
      <c r="J8237" s="786">
        <v>1</v>
      </c>
      <c r="K8237" s="786">
        <v>4.55</v>
      </c>
      <c r="L8237" s="786">
        <v>4.55</v>
      </c>
      <c r="M8237" s="55" t="s">
        <v>2455</v>
      </c>
    </row>
    <row r="8238" spans="1:13" ht="15">
      <c r="A8238" s="783">
        <v>45998</v>
      </c>
      <c r="B8238" s="784" t="s">
        <v>8868</v>
      </c>
      <c r="C8238" s="784">
        <v>83641</v>
      </c>
      <c r="D8238" s="784" t="s">
        <v>6088</v>
      </c>
      <c r="E8238" s="784" t="s">
        <v>3950</v>
      </c>
      <c r="F8238" s="784">
        <v>4010</v>
      </c>
      <c r="G8238" s="784" t="s">
        <v>8514</v>
      </c>
      <c r="H8238" s="786" t="s">
        <v>1573</v>
      </c>
      <c r="I8238" s="797">
        <v>12.22</v>
      </c>
      <c r="J8238" s="784">
        <v>1</v>
      </c>
      <c r="K8238" s="784">
        <v>12.22</v>
      </c>
      <c r="L8238" s="784">
        <v>12.22</v>
      </c>
      <c r="M8238" s="55" t="s">
        <v>2455</v>
      </c>
    </row>
    <row r="8239" spans="1:13" ht="15">
      <c r="A8239" s="785">
        <v>45998</v>
      </c>
      <c r="B8239" s="784" t="s">
        <v>8868</v>
      </c>
      <c r="C8239" s="786">
        <v>81259</v>
      </c>
      <c r="D8239" s="786" t="s">
        <v>2382</v>
      </c>
      <c r="E8239" s="786">
        <v>50</v>
      </c>
      <c r="F8239" s="786">
        <v>4010</v>
      </c>
      <c r="G8239" s="786" t="s">
        <v>8870</v>
      </c>
      <c r="H8239" s="786" t="s">
        <v>1573</v>
      </c>
      <c r="I8239" s="798">
        <v>8.09</v>
      </c>
      <c r="J8239" s="786">
        <v>1</v>
      </c>
      <c r="K8239" s="786">
        <v>8.09</v>
      </c>
      <c r="L8239" s="786">
        <v>8.09</v>
      </c>
      <c r="M8239" s="55" t="s">
        <v>2455</v>
      </c>
    </row>
    <row r="8240" spans="1:13" ht="15">
      <c r="A8240" s="783">
        <v>45998</v>
      </c>
      <c r="B8240" s="784" t="s">
        <v>8868</v>
      </c>
      <c r="C8240" s="784">
        <v>81496</v>
      </c>
      <c r="D8240" s="784" t="s">
        <v>2268</v>
      </c>
      <c r="E8240" s="784">
        <v>130</v>
      </c>
      <c r="F8240" s="784">
        <v>4010</v>
      </c>
      <c r="G8240" s="784" t="s">
        <v>8871</v>
      </c>
      <c r="H8240" s="786" t="s">
        <v>1573</v>
      </c>
      <c r="I8240" s="797">
        <v>7.22</v>
      </c>
      <c r="J8240" s="784">
        <v>1</v>
      </c>
      <c r="K8240" s="784">
        <v>7.22</v>
      </c>
      <c r="L8240" s="784">
        <v>7.22</v>
      </c>
      <c r="M8240" s="55" t="s">
        <v>2455</v>
      </c>
    </row>
    <row r="8241" spans="1:13" ht="15">
      <c r="A8241" s="785">
        <v>45998</v>
      </c>
      <c r="B8241" s="784" t="s">
        <v>8868</v>
      </c>
      <c r="C8241" s="786">
        <v>81347</v>
      </c>
      <c r="D8241" s="786" t="s">
        <v>5848</v>
      </c>
      <c r="E8241" s="786">
        <v>85</v>
      </c>
      <c r="F8241" s="786">
        <v>4010</v>
      </c>
      <c r="G8241" s="786" t="s">
        <v>8872</v>
      </c>
      <c r="H8241" s="786" t="s">
        <v>1573</v>
      </c>
      <c r="I8241" s="798">
        <v>7.74</v>
      </c>
      <c r="J8241" s="786">
        <v>1</v>
      </c>
      <c r="K8241" s="786">
        <v>7.74</v>
      </c>
      <c r="L8241" s="786">
        <v>7.74</v>
      </c>
      <c r="M8241" s="55" t="s">
        <v>2455</v>
      </c>
    </row>
    <row r="8242" spans="1:13" ht="15">
      <c r="A8242" s="783">
        <v>45998</v>
      </c>
      <c r="B8242" s="784" t="s">
        <v>8868</v>
      </c>
      <c r="C8242" s="784">
        <v>83725</v>
      </c>
      <c r="D8242" s="784" t="s">
        <v>6104</v>
      </c>
      <c r="E8242" s="784">
        <v>110</v>
      </c>
      <c r="F8242" s="784">
        <v>4010</v>
      </c>
      <c r="G8242" s="784" t="s">
        <v>2486</v>
      </c>
      <c r="H8242" s="786" t="s">
        <v>1573</v>
      </c>
      <c r="I8242" s="797">
        <v>8.67</v>
      </c>
      <c r="J8242" s="784">
        <v>4</v>
      </c>
      <c r="K8242" s="784">
        <v>8.67</v>
      </c>
      <c r="L8242" s="784">
        <v>34.68</v>
      </c>
      <c r="M8242" s="55" t="s">
        <v>2455</v>
      </c>
    </row>
    <row r="8243" spans="1:13" ht="15">
      <c r="A8243" s="785">
        <v>45998</v>
      </c>
      <c r="B8243" s="784" t="s">
        <v>8868</v>
      </c>
      <c r="C8243" s="786">
        <v>82203</v>
      </c>
      <c r="D8243" s="786" t="s">
        <v>7651</v>
      </c>
      <c r="E8243" s="786">
        <v>110</v>
      </c>
      <c r="F8243" s="786">
        <v>4010</v>
      </c>
      <c r="G8243" s="786" t="s">
        <v>8873</v>
      </c>
      <c r="H8243" s="786" t="s">
        <v>1573</v>
      </c>
      <c r="I8243" s="798">
        <v>20.84</v>
      </c>
      <c r="J8243" s="786">
        <v>1</v>
      </c>
      <c r="K8243" s="786">
        <v>20.84</v>
      </c>
      <c r="L8243" s="786">
        <v>20.84</v>
      </c>
      <c r="M8243" s="55" t="s">
        <v>2455</v>
      </c>
    </row>
    <row r="8244" spans="1:13" ht="15">
      <c r="A8244" s="783">
        <v>45998</v>
      </c>
      <c r="B8244" s="784" t="s">
        <v>8868</v>
      </c>
      <c r="C8244" s="784">
        <v>83204</v>
      </c>
      <c r="D8244" s="784" t="s">
        <v>5721</v>
      </c>
      <c r="E8244" s="784">
        <v>110</v>
      </c>
      <c r="F8244" s="784">
        <v>4010</v>
      </c>
      <c r="G8244" s="784" t="s">
        <v>8071</v>
      </c>
      <c r="H8244" s="786" t="s">
        <v>1573</v>
      </c>
      <c r="I8244" s="797">
        <v>8.36</v>
      </c>
      <c r="J8244" s="784">
        <v>1</v>
      </c>
      <c r="K8244" s="784">
        <v>8.36</v>
      </c>
      <c r="L8244" s="784">
        <v>8.36</v>
      </c>
      <c r="M8244" s="55" t="s">
        <v>2455</v>
      </c>
    </row>
    <row r="8245" spans="1:13" ht="15">
      <c r="A8245" s="785">
        <v>45998</v>
      </c>
      <c r="B8245" s="784" t="s">
        <v>8868</v>
      </c>
      <c r="C8245" s="786">
        <v>83615</v>
      </c>
      <c r="D8245" s="786" t="s">
        <v>7224</v>
      </c>
      <c r="E8245" s="786" t="s">
        <v>2230</v>
      </c>
      <c r="F8245" s="786">
        <v>4010</v>
      </c>
      <c r="G8245" s="786" t="s">
        <v>8874</v>
      </c>
      <c r="H8245" s="786" t="s">
        <v>1573</v>
      </c>
      <c r="I8245" s="798">
        <v>31.47</v>
      </c>
      <c r="J8245" s="786">
        <v>1</v>
      </c>
      <c r="K8245" s="786">
        <v>31.47</v>
      </c>
      <c r="L8245" s="786">
        <v>31.47</v>
      </c>
      <c r="M8245" s="55" t="s">
        <v>2455</v>
      </c>
    </row>
    <row r="8246" spans="1:13" ht="15">
      <c r="A8246" s="783">
        <v>45998</v>
      </c>
      <c r="B8246" s="784" t="s">
        <v>8868</v>
      </c>
      <c r="C8246" s="784">
        <v>82368</v>
      </c>
      <c r="D8246" s="784" t="s">
        <v>7576</v>
      </c>
      <c r="E8246" s="784">
        <v>140</v>
      </c>
      <c r="F8246" s="784">
        <v>4010</v>
      </c>
      <c r="G8246" s="784" t="s">
        <v>8875</v>
      </c>
      <c r="H8246" s="786" t="s">
        <v>1573</v>
      </c>
      <c r="I8246" s="797">
        <v>7.91</v>
      </c>
      <c r="J8246" s="784">
        <v>1</v>
      </c>
      <c r="K8246" s="784">
        <v>7.91</v>
      </c>
      <c r="L8246" s="784">
        <v>7.91</v>
      </c>
      <c r="M8246" s="55" t="s">
        <v>2455</v>
      </c>
    </row>
    <row r="8247" spans="1:13" ht="15">
      <c r="A8247" s="785">
        <v>45998</v>
      </c>
      <c r="B8247" s="784" t="s">
        <v>8868</v>
      </c>
      <c r="C8247" s="786">
        <v>83588</v>
      </c>
      <c r="D8247" s="786" t="s">
        <v>6324</v>
      </c>
      <c r="E8247" s="786">
        <v>160</v>
      </c>
      <c r="F8247" s="786">
        <v>4010</v>
      </c>
      <c r="G8247" s="786" t="s">
        <v>3408</v>
      </c>
      <c r="H8247" s="786" t="s">
        <v>1573</v>
      </c>
      <c r="I8247" s="798">
        <v>7.48</v>
      </c>
      <c r="J8247" s="786">
        <v>1</v>
      </c>
      <c r="K8247" s="786">
        <v>7.48</v>
      </c>
      <c r="L8247" s="786">
        <v>7.48</v>
      </c>
      <c r="M8247" s="55" t="s">
        <v>2455</v>
      </c>
    </row>
    <row r="8248" spans="1:13" ht="15">
      <c r="A8248" s="783">
        <v>45998</v>
      </c>
      <c r="B8248" s="784" t="s">
        <v>8868</v>
      </c>
      <c r="C8248" s="784">
        <v>83403</v>
      </c>
      <c r="D8248" s="784" t="s">
        <v>4796</v>
      </c>
      <c r="E8248" s="784">
        <v>80</v>
      </c>
      <c r="F8248" s="784">
        <v>4010</v>
      </c>
      <c r="G8248" s="784" t="s">
        <v>8876</v>
      </c>
      <c r="H8248" s="786" t="s">
        <v>1573</v>
      </c>
      <c r="I8248" s="797">
        <v>7.25</v>
      </c>
      <c r="J8248" s="784">
        <v>1</v>
      </c>
      <c r="K8248" s="784">
        <v>7.25</v>
      </c>
      <c r="L8248" s="784">
        <v>7.25</v>
      </c>
      <c r="M8248" s="55" t="s">
        <v>2455</v>
      </c>
    </row>
    <row r="8249" spans="1:13" ht="15">
      <c r="A8249" s="785">
        <v>45998</v>
      </c>
      <c r="B8249" s="784" t="s">
        <v>8868</v>
      </c>
      <c r="C8249" s="786">
        <v>59852</v>
      </c>
      <c r="D8249" s="786" t="s">
        <v>5674</v>
      </c>
      <c r="E8249" s="786">
        <v>75</v>
      </c>
      <c r="F8249" s="786">
        <v>4010</v>
      </c>
      <c r="G8249" s="786" t="s">
        <v>5885</v>
      </c>
      <c r="H8249" s="786" t="s">
        <v>1573</v>
      </c>
      <c r="I8249" s="798">
        <v>8.4499999999999993</v>
      </c>
      <c r="J8249" s="786">
        <v>1</v>
      </c>
      <c r="K8249" s="786">
        <v>8.4499999999999993</v>
      </c>
      <c r="L8249" s="786">
        <v>8.4499999999999993</v>
      </c>
      <c r="M8249" s="55" t="s">
        <v>2455</v>
      </c>
    </row>
    <row r="8250" spans="1:13" ht="15">
      <c r="A8250" s="785">
        <v>45998</v>
      </c>
      <c r="B8250" s="55" t="s">
        <v>8877</v>
      </c>
      <c r="C8250" s="784">
        <v>83082</v>
      </c>
      <c r="D8250" s="784" t="s">
        <v>7036</v>
      </c>
      <c r="E8250" s="784">
        <v>130</v>
      </c>
      <c r="F8250" s="784">
        <v>4010</v>
      </c>
      <c r="G8250" s="784" t="s">
        <v>6748</v>
      </c>
      <c r="H8250" s="784" t="s">
        <v>1573</v>
      </c>
      <c r="I8250" s="797">
        <v>1</v>
      </c>
      <c r="J8250" s="784">
        <v>1</v>
      </c>
      <c r="K8250" s="784">
        <v>7.86</v>
      </c>
      <c r="L8250" s="793">
        <v>7.86</v>
      </c>
      <c r="M8250" s="55" t="s">
        <v>2455</v>
      </c>
    </row>
    <row r="8251" spans="1:13" ht="15">
      <c r="A8251" s="785">
        <v>45998</v>
      </c>
      <c r="B8251" s="55" t="s">
        <v>8877</v>
      </c>
      <c r="C8251" s="786">
        <v>82248</v>
      </c>
      <c r="D8251" s="786" t="s">
        <v>8583</v>
      </c>
      <c r="E8251" s="786">
        <v>110</v>
      </c>
      <c r="F8251" s="786">
        <v>4010</v>
      </c>
      <c r="G8251" s="786" t="s">
        <v>3169</v>
      </c>
      <c r="H8251" s="786" t="s">
        <v>1573</v>
      </c>
      <c r="I8251" s="798">
        <v>2</v>
      </c>
      <c r="J8251" s="786">
        <v>2</v>
      </c>
      <c r="K8251" s="786">
        <v>7.66</v>
      </c>
      <c r="L8251" s="796">
        <v>15.32</v>
      </c>
      <c r="M8251" s="55" t="s">
        <v>2455</v>
      </c>
    </row>
    <row r="8252" spans="1:13" ht="15">
      <c r="A8252" s="785">
        <v>45998</v>
      </c>
      <c r="B8252" s="55" t="s">
        <v>8877</v>
      </c>
      <c r="C8252" s="784">
        <v>82008</v>
      </c>
      <c r="D8252" s="784" t="s">
        <v>5777</v>
      </c>
      <c r="E8252" s="784">
        <v>130</v>
      </c>
      <c r="F8252" s="784">
        <v>4010</v>
      </c>
      <c r="G8252" s="784" t="s">
        <v>8878</v>
      </c>
      <c r="H8252" s="784" t="s">
        <v>1573</v>
      </c>
      <c r="I8252" s="797">
        <v>6</v>
      </c>
      <c r="J8252" s="784">
        <v>6</v>
      </c>
      <c r="K8252" s="784">
        <v>6.38</v>
      </c>
      <c r="L8252" s="793">
        <v>38.28</v>
      </c>
      <c r="M8252" s="55" t="s">
        <v>2455</v>
      </c>
    </row>
    <row r="8253" spans="1:13" ht="15">
      <c r="A8253" s="785">
        <v>45998</v>
      </c>
      <c r="B8253" s="55" t="s">
        <v>8877</v>
      </c>
      <c r="C8253" s="786">
        <v>83631</v>
      </c>
      <c r="D8253" s="786" t="s">
        <v>2710</v>
      </c>
      <c r="E8253" s="786" t="s">
        <v>289</v>
      </c>
      <c r="F8253" s="786">
        <v>4010</v>
      </c>
      <c r="G8253" s="786" t="s">
        <v>8879</v>
      </c>
      <c r="H8253" s="786" t="s">
        <v>1573</v>
      </c>
      <c r="I8253" s="798">
        <v>1</v>
      </c>
      <c r="J8253" s="786">
        <v>1</v>
      </c>
      <c r="K8253" s="786">
        <v>20.37</v>
      </c>
      <c r="L8253" s="796">
        <v>20.37</v>
      </c>
      <c r="M8253" s="55" t="s">
        <v>2455</v>
      </c>
    </row>
    <row r="8254" spans="1:13" ht="15">
      <c r="A8254" s="785">
        <v>45998</v>
      </c>
      <c r="B8254" s="55" t="s">
        <v>8877</v>
      </c>
      <c r="C8254" s="784">
        <v>83631</v>
      </c>
      <c r="D8254" s="784" t="s">
        <v>6928</v>
      </c>
      <c r="E8254" s="784" t="s">
        <v>441</v>
      </c>
      <c r="F8254" s="784">
        <v>4010</v>
      </c>
      <c r="G8254" s="784" t="s">
        <v>8880</v>
      </c>
      <c r="H8254" s="784" t="s">
        <v>1573</v>
      </c>
      <c r="I8254" s="797">
        <v>2</v>
      </c>
      <c r="J8254" s="784">
        <v>2</v>
      </c>
      <c r="K8254" s="784">
        <v>13.69</v>
      </c>
      <c r="L8254" s="793">
        <v>27.38</v>
      </c>
      <c r="M8254" s="55" t="s">
        <v>2455</v>
      </c>
    </row>
    <row r="8255" spans="1:13" ht="15">
      <c r="A8255" s="282">
        <v>45999</v>
      </c>
      <c r="B8255" s="55" t="s">
        <v>8881</v>
      </c>
      <c r="C8255" s="784">
        <v>82008</v>
      </c>
      <c r="D8255" s="784" t="s">
        <v>6682</v>
      </c>
      <c r="E8255" s="784">
        <v>150</v>
      </c>
      <c r="F8255" s="784">
        <v>4010</v>
      </c>
      <c r="G8255" s="784" t="s">
        <v>8882</v>
      </c>
      <c r="H8255" s="784" t="s">
        <v>1573</v>
      </c>
      <c r="J8255" s="784">
        <v>1</v>
      </c>
      <c r="K8255" s="784">
        <v>7.65</v>
      </c>
      <c r="L8255" s="784">
        <v>7.65</v>
      </c>
      <c r="M8255" s="55" t="s">
        <v>2455</v>
      </c>
    </row>
    <row r="8256" spans="1:13" ht="15">
      <c r="A8256" s="282">
        <v>45999</v>
      </c>
      <c r="B8256" s="55" t="s">
        <v>8881</v>
      </c>
      <c r="C8256" s="786">
        <v>83681</v>
      </c>
      <c r="D8256" s="786" t="s">
        <v>7459</v>
      </c>
      <c r="E8256" s="786">
        <v>110</v>
      </c>
      <c r="F8256" s="786">
        <v>4010</v>
      </c>
      <c r="G8256" s="786" t="s">
        <v>8883</v>
      </c>
      <c r="H8256" s="786" t="s">
        <v>1573</v>
      </c>
      <c r="J8256" s="786">
        <v>1</v>
      </c>
      <c r="K8256" s="786">
        <v>10.84</v>
      </c>
      <c r="L8256" s="786">
        <v>10.84</v>
      </c>
      <c r="M8256" s="55" t="s">
        <v>2455</v>
      </c>
    </row>
    <row r="8257" spans="1:13" ht="15">
      <c r="A8257" s="282">
        <v>45999</v>
      </c>
      <c r="B8257" s="55" t="s">
        <v>8881</v>
      </c>
      <c r="C8257" s="784">
        <v>83014</v>
      </c>
      <c r="D8257" s="784" t="s">
        <v>3515</v>
      </c>
      <c r="E8257" s="784">
        <v>90</v>
      </c>
      <c r="F8257" s="784">
        <v>4010</v>
      </c>
      <c r="G8257" s="784" t="s">
        <v>8458</v>
      </c>
      <c r="H8257" s="784" t="s">
        <v>1573</v>
      </c>
      <c r="J8257" s="784">
        <v>3</v>
      </c>
      <c r="K8257" s="784">
        <v>5.52</v>
      </c>
      <c r="L8257" s="784">
        <v>16.559999999999999</v>
      </c>
      <c r="M8257" s="55" t="s">
        <v>2455</v>
      </c>
    </row>
    <row r="8258" spans="1:13" ht="15">
      <c r="A8258" s="282">
        <v>45999</v>
      </c>
      <c r="B8258" s="55" t="s">
        <v>8881</v>
      </c>
      <c r="C8258" s="786">
        <v>83147</v>
      </c>
      <c r="D8258" s="786" t="s">
        <v>3655</v>
      </c>
      <c r="E8258" s="786" t="s">
        <v>884</v>
      </c>
      <c r="F8258" s="786">
        <v>4010</v>
      </c>
      <c r="G8258" s="786" t="s">
        <v>6098</v>
      </c>
      <c r="H8258" s="786" t="s">
        <v>1573</v>
      </c>
      <c r="J8258" s="786">
        <v>1</v>
      </c>
      <c r="K8258" s="786">
        <v>26.25</v>
      </c>
      <c r="L8258" s="786">
        <v>26.25</v>
      </c>
      <c r="M8258" s="55" t="s">
        <v>2455</v>
      </c>
    </row>
    <row r="8259" spans="1:13" ht="15">
      <c r="A8259" s="282">
        <v>45999</v>
      </c>
      <c r="B8259" s="55" t="s">
        <v>8881</v>
      </c>
      <c r="C8259" s="784">
        <v>83036</v>
      </c>
      <c r="D8259" s="784" t="s">
        <v>5611</v>
      </c>
      <c r="E8259" s="784">
        <v>130</v>
      </c>
      <c r="F8259" s="784">
        <v>4010</v>
      </c>
      <c r="G8259" s="784" t="s">
        <v>6101</v>
      </c>
      <c r="H8259" s="784" t="s">
        <v>1573</v>
      </c>
      <c r="J8259" s="784">
        <v>1</v>
      </c>
      <c r="K8259" s="784">
        <v>5.56</v>
      </c>
      <c r="L8259" s="784">
        <v>5.56</v>
      </c>
      <c r="M8259" s="55" t="s">
        <v>2455</v>
      </c>
    </row>
    <row r="8260" spans="1:13" ht="15">
      <c r="A8260" s="282">
        <v>45999</v>
      </c>
      <c r="B8260" s="55" t="s">
        <v>8881</v>
      </c>
      <c r="C8260" s="786">
        <v>82778</v>
      </c>
      <c r="D8260" s="786" t="s">
        <v>2909</v>
      </c>
      <c r="E8260" s="786">
        <v>140</v>
      </c>
      <c r="F8260" s="786">
        <v>4010</v>
      </c>
      <c r="G8260" s="786" t="s">
        <v>6105</v>
      </c>
      <c r="H8260" s="786" t="s">
        <v>1573</v>
      </c>
      <c r="J8260" s="786">
        <v>1</v>
      </c>
      <c r="K8260" s="786">
        <v>6.06</v>
      </c>
      <c r="L8260" s="786">
        <v>6.06</v>
      </c>
      <c r="M8260" s="55" t="s">
        <v>2455</v>
      </c>
    </row>
    <row r="8261" spans="1:13" ht="15">
      <c r="A8261" s="282">
        <v>45999</v>
      </c>
      <c r="B8261" s="55" t="s">
        <v>8881</v>
      </c>
      <c r="C8261" s="784">
        <v>82368</v>
      </c>
      <c r="D8261" s="784" t="s">
        <v>7576</v>
      </c>
      <c r="E8261" s="784">
        <v>140</v>
      </c>
      <c r="F8261" s="784">
        <v>4010</v>
      </c>
      <c r="G8261" s="784" t="s">
        <v>8875</v>
      </c>
      <c r="H8261" s="784" t="s">
        <v>1573</v>
      </c>
      <c r="J8261" s="784">
        <v>2</v>
      </c>
      <c r="K8261" s="784">
        <v>7.91</v>
      </c>
      <c r="L8261" s="784">
        <v>15.82</v>
      </c>
      <c r="M8261" s="55" t="s">
        <v>2455</v>
      </c>
    </row>
    <row r="8262" spans="1:13" ht="15">
      <c r="A8262" s="282">
        <v>45999</v>
      </c>
      <c r="B8262" s="55" t="s">
        <v>8881</v>
      </c>
      <c r="C8262" s="786">
        <v>52121</v>
      </c>
      <c r="D8262" s="786" t="s">
        <v>5907</v>
      </c>
      <c r="E8262" s="786">
        <v>85</v>
      </c>
      <c r="F8262" s="786">
        <v>4010</v>
      </c>
      <c r="G8262" s="786" t="s">
        <v>6106</v>
      </c>
      <c r="H8262" s="786" t="s">
        <v>1573</v>
      </c>
      <c r="J8262" s="786">
        <v>1</v>
      </c>
      <c r="K8262" s="786">
        <v>7.4</v>
      </c>
      <c r="L8262" s="786">
        <v>7.4</v>
      </c>
      <c r="M8262" s="55" t="s">
        <v>2455</v>
      </c>
    </row>
    <row r="8263" spans="1:13" ht="15">
      <c r="A8263" s="282">
        <v>45999</v>
      </c>
      <c r="B8263" s="55" t="s">
        <v>8881</v>
      </c>
      <c r="C8263" s="784">
        <v>83644</v>
      </c>
      <c r="D8263" s="784" t="s">
        <v>7224</v>
      </c>
      <c r="E8263" s="784" t="s">
        <v>3950</v>
      </c>
      <c r="F8263" s="784">
        <v>4010</v>
      </c>
      <c r="G8263" s="784" t="s">
        <v>6107</v>
      </c>
      <c r="H8263" s="784" t="s">
        <v>1573</v>
      </c>
      <c r="J8263" s="784">
        <v>1</v>
      </c>
      <c r="K8263" s="784">
        <v>28.86</v>
      </c>
      <c r="L8263" s="784">
        <v>28.86</v>
      </c>
      <c r="M8263" s="55" t="s">
        <v>2455</v>
      </c>
    </row>
    <row r="8264" spans="1:13" ht="15">
      <c r="A8264" s="282">
        <v>45999</v>
      </c>
      <c r="B8264" s="55" t="s">
        <v>8881</v>
      </c>
      <c r="C8264" s="786">
        <v>83644</v>
      </c>
      <c r="D8264" s="786" t="s">
        <v>7242</v>
      </c>
      <c r="E8264" s="786" t="s">
        <v>2296</v>
      </c>
      <c r="F8264" s="786">
        <v>4010</v>
      </c>
      <c r="G8264" s="786" t="s">
        <v>6108</v>
      </c>
      <c r="H8264" s="786" t="s">
        <v>1573</v>
      </c>
      <c r="J8264" s="786">
        <v>1</v>
      </c>
      <c r="K8264" s="786">
        <v>28.86</v>
      </c>
      <c r="L8264" s="786">
        <v>28.86</v>
      </c>
      <c r="M8264" s="55" t="s">
        <v>2455</v>
      </c>
    </row>
    <row r="8265" spans="1:13" ht="15">
      <c r="A8265" s="282">
        <v>45999</v>
      </c>
      <c r="B8265" s="55" t="s">
        <v>8881</v>
      </c>
      <c r="C8265" s="784">
        <v>80582</v>
      </c>
      <c r="D8265" s="784">
        <v>177</v>
      </c>
      <c r="E8265" s="784">
        <v>100</v>
      </c>
      <c r="F8265" s="784">
        <v>4010</v>
      </c>
      <c r="G8265" s="784" t="s">
        <v>4628</v>
      </c>
      <c r="H8265" s="784" t="s">
        <v>1573</v>
      </c>
      <c r="J8265" s="784">
        <v>1</v>
      </c>
      <c r="K8265" s="784">
        <v>4.5599999999999996</v>
      </c>
      <c r="L8265" s="784">
        <v>4.5599999999999996</v>
      </c>
      <c r="M8265" s="55" t="s">
        <v>2455</v>
      </c>
    </row>
    <row r="8266" spans="1:13" ht="15">
      <c r="A8266" s="282">
        <v>45999</v>
      </c>
      <c r="B8266" s="55" t="s">
        <v>8881</v>
      </c>
      <c r="C8266" s="786">
        <v>60325</v>
      </c>
      <c r="D8266" s="786">
        <v>727</v>
      </c>
      <c r="E8266" s="786" t="s">
        <v>2230</v>
      </c>
      <c r="F8266" s="786">
        <v>4010</v>
      </c>
      <c r="G8266" s="786" t="s">
        <v>4640</v>
      </c>
      <c r="H8266" s="786" t="s">
        <v>1573</v>
      </c>
      <c r="J8266" s="786">
        <v>1</v>
      </c>
      <c r="K8266" s="786">
        <v>5.5</v>
      </c>
      <c r="L8266" s="786">
        <v>5.5</v>
      </c>
      <c r="M8266" s="55" t="s">
        <v>2455</v>
      </c>
    </row>
    <row r="8267" spans="1:13" ht="15">
      <c r="A8267" s="282">
        <v>45999</v>
      </c>
      <c r="B8267" s="55" t="s">
        <v>8881</v>
      </c>
      <c r="C8267" s="784">
        <v>84296</v>
      </c>
      <c r="D8267" s="784" t="s">
        <v>7473</v>
      </c>
      <c r="E8267" s="784">
        <v>160</v>
      </c>
      <c r="F8267" s="784">
        <v>4010</v>
      </c>
      <c r="G8267" s="784" t="s">
        <v>6109</v>
      </c>
      <c r="H8267" s="784" t="s">
        <v>1573</v>
      </c>
      <c r="J8267" s="784">
        <v>1</v>
      </c>
      <c r="K8267" s="784">
        <v>6.67</v>
      </c>
      <c r="L8267" s="784">
        <v>6.67</v>
      </c>
      <c r="M8267" s="55" t="s">
        <v>2455</v>
      </c>
    </row>
    <row r="8268" spans="1:13" ht="15">
      <c r="A8268" s="282">
        <v>45999</v>
      </c>
      <c r="B8268" s="55" t="s">
        <v>8881</v>
      </c>
      <c r="C8268" s="786">
        <v>83509</v>
      </c>
      <c r="D8268" s="786" t="s">
        <v>2292</v>
      </c>
      <c r="E8268" s="786">
        <v>150</v>
      </c>
      <c r="F8268" s="786">
        <v>4010</v>
      </c>
      <c r="G8268" s="786" t="s">
        <v>4644</v>
      </c>
      <c r="H8268" s="786" t="s">
        <v>1573</v>
      </c>
      <c r="J8268" s="786">
        <v>1</v>
      </c>
      <c r="K8268" s="786">
        <v>21.19</v>
      </c>
      <c r="L8268" s="786">
        <v>21.19</v>
      </c>
      <c r="M8268" s="55" t="s">
        <v>2455</v>
      </c>
    </row>
    <row r="8269" spans="1:13" ht="15">
      <c r="A8269" s="282">
        <v>45999</v>
      </c>
      <c r="B8269" s="55" t="s">
        <v>8881</v>
      </c>
      <c r="C8269" s="784">
        <v>67377</v>
      </c>
      <c r="D8269" s="784" t="s">
        <v>4880</v>
      </c>
      <c r="E8269" s="784">
        <v>140</v>
      </c>
      <c r="F8269" s="784">
        <v>4010</v>
      </c>
      <c r="G8269" s="784" t="s">
        <v>4649</v>
      </c>
      <c r="H8269" s="784" t="s">
        <v>1573</v>
      </c>
      <c r="J8269" s="784">
        <v>2</v>
      </c>
      <c r="K8269" s="784">
        <v>3.81</v>
      </c>
      <c r="L8269" s="784">
        <v>7.62</v>
      </c>
      <c r="M8269" s="55" t="s">
        <v>2455</v>
      </c>
    </row>
    <row r="8270" spans="1:13" ht="15">
      <c r="A8270" s="282">
        <v>45999</v>
      </c>
      <c r="B8270" s="55" t="s">
        <v>8881</v>
      </c>
      <c r="C8270" s="786">
        <v>83644</v>
      </c>
      <c r="D8270" s="786" t="s">
        <v>6345</v>
      </c>
      <c r="E8270" s="786" t="s">
        <v>3950</v>
      </c>
      <c r="F8270" s="786">
        <v>4010</v>
      </c>
      <c r="G8270" s="786" t="s">
        <v>4650</v>
      </c>
      <c r="H8270" s="786" t="s">
        <v>1573</v>
      </c>
      <c r="J8270" s="786">
        <v>1</v>
      </c>
      <c r="K8270" s="786">
        <v>32.49</v>
      </c>
      <c r="L8270" s="786">
        <v>32.49</v>
      </c>
      <c r="M8270" s="55" t="s">
        <v>2455</v>
      </c>
    </row>
    <row r="8271" spans="1:13" ht="15">
      <c r="A8271" s="282">
        <v>45999</v>
      </c>
      <c r="B8271" s="55" t="s">
        <v>8881</v>
      </c>
      <c r="C8271" s="784">
        <v>82347</v>
      </c>
      <c r="D8271" s="784" t="s">
        <v>8643</v>
      </c>
      <c r="E8271" s="784">
        <v>85</v>
      </c>
      <c r="F8271" s="784">
        <v>4010</v>
      </c>
      <c r="G8271" s="784" t="s">
        <v>8884</v>
      </c>
      <c r="H8271" s="784" t="s">
        <v>1573</v>
      </c>
      <c r="J8271" s="784">
        <v>1</v>
      </c>
      <c r="K8271" s="784">
        <v>4.74</v>
      </c>
      <c r="L8271" s="784">
        <v>4.74</v>
      </c>
      <c r="M8271" s="55" t="s">
        <v>2455</v>
      </c>
    </row>
    <row r="8272" spans="1:13" ht="15">
      <c r="A8272" s="282">
        <v>45999</v>
      </c>
      <c r="B8272" s="55" t="s">
        <v>8881</v>
      </c>
      <c r="C8272" s="786">
        <v>43205</v>
      </c>
      <c r="D8272" s="786" t="s">
        <v>3043</v>
      </c>
      <c r="E8272" s="786">
        <v>90</v>
      </c>
      <c r="F8272" s="786">
        <v>4010</v>
      </c>
      <c r="G8272" s="786" t="s">
        <v>4659</v>
      </c>
      <c r="H8272" s="786" t="s">
        <v>1573</v>
      </c>
      <c r="J8272" s="786">
        <v>1</v>
      </c>
      <c r="K8272" s="786">
        <v>3.05</v>
      </c>
      <c r="L8272" s="786">
        <v>3.05</v>
      </c>
      <c r="M8272" s="55" t="s">
        <v>2455</v>
      </c>
    </row>
    <row r="8273" spans="1:13" ht="15">
      <c r="A8273" s="282">
        <v>45999</v>
      </c>
      <c r="B8273" s="55" t="s">
        <v>8881</v>
      </c>
      <c r="C8273" s="784">
        <v>82114</v>
      </c>
      <c r="D8273" s="784" t="s">
        <v>3939</v>
      </c>
      <c r="E8273" s="784" t="s">
        <v>2061</v>
      </c>
      <c r="F8273" s="784">
        <v>4010</v>
      </c>
      <c r="G8273" s="784" t="s">
        <v>8346</v>
      </c>
      <c r="H8273" s="784" t="s">
        <v>1573</v>
      </c>
      <c r="J8273" s="784">
        <v>1</v>
      </c>
      <c r="K8273" s="784">
        <v>10.16</v>
      </c>
      <c r="L8273" s="784">
        <v>10.16</v>
      </c>
      <c r="M8273" s="55" t="s">
        <v>2455</v>
      </c>
    </row>
    <row r="8274" spans="1:13" ht="15">
      <c r="A8274" s="282">
        <v>45999</v>
      </c>
      <c r="B8274" s="55" t="s">
        <v>8881</v>
      </c>
      <c r="C8274" s="786">
        <v>67223</v>
      </c>
      <c r="D8274" s="786" t="s">
        <v>7148</v>
      </c>
      <c r="E8274" s="786">
        <v>110</v>
      </c>
      <c r="F8274" s="786">
        <v>4010</v>
      </c>
      <c r="G8274" s="786" t="s">
        <v>6113</v>
      </c>
      <c r="H8274" s="786" t="s">
        <v>1573</v>
      </c>
      <c r="J8274" s="786">
        <v>1</v>
      </c>
      <c r="K8274" s="786">
        <v>12.3</v>
      </c>
      <c r="L8274" s="786">
        <v>12.3</v>
      </c>
      <c r="M8274" s="55" t="s">
        <v>2455</v>
      </c>
    </row>
    <row r="8275" spans="1:13" ht="15">
      <c r="A8275" s="282">
        <v>45999</v>
      </c>
      <c r="B8275" s="55" t="s">
        <v>8881</v>
      </c>
      <c r="C8275" s="784">
        <v>83646</v>
      </c>
      <c r="D8275" s="784" t="s">
        <v>5955</v>
      </c>
      <c r="E8275" s="784">
        <v>80</v>
      </c>
      <c r="F8275" s="784">
        <v>4010</v>
      </c>
      <c r="G8275" s="784" t="s">
        <v>8885</v>
      </c>
      <c r="H8275" s="784" t="s">
        <v>1573</v>
      </c>
      <c r="J8275" s="784">
        <v>1</v>
      </c>
      <c r="K8275" s="784">
        <v>6.87</v>
      </c>
      <c r="L8275" s="784">
        <v>6.87</v>
      </c>
      <c r="M8275" s="55" t="s">
        <v>2455</v>
      </c>
    </row>
    <row r="8276" spans="1:13" ht="15">
      <c r="A8276" s="282">
        <v>45999</v>
      </c>
      <c r="B8276" s="55" t="s">
        <v>8881</v>
      </c>
      <c r="C8276" s="786">
        <v>81666</v>
      </c>
      <c r="D8276" s="786" t="s">
        <v>3513</v>
      </c>
      <c r="E8276" s="786">
        <v>75</v>
      </c>
      <c r="F8276" s="786">
        <v>4010</v>
      </c>
      <c r="G8276" s="786" t="s">
        <v>8354</v>
      </c>
      <c r="H8276" s="786" t="s">
        <v>1573</v>
      </c>
      <c r="J8276" s="786">
        <v>5</v>
      </c>
      <c r="K8276" s="786">
        <v>5.6</v>
      </c>
      <c r="L8276" s="786">
        <v>28</v>
      </c>
      <c r="M8276" s="55" t="s">
        <v>2455</v>
      </c>
    </row>
    <row r="8277" spans="1:13" ht="15">
      <c r="A8277" s="282">
        <v>45999</v>
      </c>
      <c r="B8277" s="55" t="s">
        <v>8881</v>
      </c>
      <c r="C8277" s="784">
        <v>83646</v>
      </c>
      <c r="D8277" s="784" t="s">
        <v>2988</v>
      </c>
      <c r="E8277" s="784">
        <v>50</v>
      </c>
      <c r="F8277" s="784">
        <v>4010</v>
      </c>
      <c r="G8277" s="784" t="s">
        <v>6041</v>
      </c>
      <c r="H8277" s="784" t="s">
        <v>1573</v>
      </c>
      <c r="J8277" s="784">
        <v>1</v>
      </c>
      <c r="K8277" s="784">
        <v>6.77</v>
      </c>
      <c r="L8277" s="784">
        <v>6.77</v>
      </c>
      <c r="M8277" s="55" t="s">
        <v>2455</v>
      </c>
    </row>
    <row r="8278" spans="1:13" ht="15">
      <c r="A8278" s="282">
        <v>45999</v>
      </c>
      <c r="B8278" s="55" t="s">
        <v>8881</v>
      </c>
      <c r="C8278" s="786">
        <v>83404</v>
      </c>
      <c r="D8278" s="786" t="s">
        <v>6046</v>
      </c>
      <c r="E8278" s="786" t="s">
        <v>2356</v>
      </c>
      <c r="F8278" s="786">
        <v>4010</v>
      </c>
      <c r="G8278" s="786" t="s">
        <v>4663</v>
      </c>
      <c r="H8278" s="786" t="s">
        <v>1573</v>
      </c>
      <c r="J8278" s="786">
        <v>1</v>
      </c>
      <c r="K8278" s="786">
        <v>7.69</v>
      </c>
      <c r="L8278" s="786">
        <v>7.69</v>
      </c>
      <c r="M8278" s="55" t="s">
        <v>2455</v>
      </c>
    </row>
    <row r="8279" spans="1:13" ht="15">
      <c r="A8279" s="282">
        <v>45999</v>
      </c>
      <c r="B8279" s="55" t="s">
        <v>8886</v>
      </c>
      <c r="C8279" s="784">
        <v>82368</v>
      </c>
      <c r="D8279" s="784" t="s">
        <v>2710</v>
      </c>
      <c r="E8279" s="784">
        <v>120</v>
      </c>
      <c r="F8279" s="784">
        <v>4010</v>
      </c>
      <c r="G8279" s="784" t="s">
        <v>6097</v>
      </c>
      <c r="H8279" s="784" t="s">
        <v>1573</v>
      </c>
      <c r="J8279" s="784">
        <v>1</v>
      </c>
      <c r="K8279" s="784">
        <v>10.92</v>
      </c>
      <c r="L8279" s="784">
        <v>10.92</v>
      </c>
      <c r="M8279" s="55" t="s">
        <v>2224</v>
      </c>
    </row>
    <row r="8280" spans="1:13" ht="15">
      <c r="A8280" s="282">
        <v>45999</v>
      </c>
      <c r="B8280" s="55" t="s">
        <v>8886</v>
      </c>
      <c r="C8280" s="786">
        <v>82368</v>
      </c>
      <c r="D8280" s="786" t="s">
        <v>2710</v>
      </c>
      <c r="E8280" s="786">
        <v>160</v>
      </c>
      <c r="F8280" s="786">
        <v>4010</v>
      </c>
      <c r="G8280" s="786" t="s">
        <v>8642</v>
      </c>
      <c r="H8280" s="786" t="s">
        <v>1573</v>
      </c>
      <c r="J8280" s="786">
        <v>1</v>
      </c>
      <c r="K8280" s="786">
        <v>10.92</v>
      </c>
      <c r="L8280" s="786">
        <v>10.92</v>
      </c>
      <c r="M8280" s="55" t="s">
        <v>2224</v>
      </c>
    </row>
    <row r="8281" spans="1:13" ht="15">
      <c r="A8281" s="282">
        <v>45999</v>
      </c>
      <c r="B8281" s="55" t="s">
        <v>8886</v>
      </c>
      <c r="C8281" s="784">
        <v>82368</v>
      </c>
      <c r="D8281" s="784" t="s">
        <v>2710</v>
      </c>
      <c r="E8281" s="784">
        <v>100</v>
      </c>
      <c r="F8281" s="784">
        <v>4010</v>
      </c>
      <c r="G8281" s="784" t="s">
        <v>8887</v>
      </c>
      <c r="H8281" s="784" t="s">
        <v>1573</v>
      </c>
      <c r="J8281" s="784">
        <v>1</v>
      </c>
      <c r="K8281" s="784">
        <v>10.92</v>
      </c>
      <c r="L8281" s="784">
        <v>10.92</v>
      </c>
      <c r="M8281" s="55" t="s">
        <v>2224</v>
      </c>
    </row>
    <row r="8282" spans="1:13" ht="15">
      <c r="A8282" s="282">
        <v>45999</v>
      </c>
      <c r="B8282" s="55" t="s">
        <v>8888</v>
      </c>
      <c r="C8282" s="784">
        <v>83723</v>
      </c>
      <c r="D8282" s="784" t="s">
        <v>8889</v>
      </c>
      <c r="E8282" s="784">
        <v>150</v>
      </c>
      <c r="F8282" s="784">
        <v>4010</v>
      </c>
      <c r="G8282" s="784" t="s">
        <v>8890</v>
      </c>
      <c r="H8282" s="784" t="s">
        <v>1573</v>
      </c>
      <c r="J8282" s="784">
        <v>1</v>
      </c>
      <c r="K8282" s="784">
        <v>8.1199999999999992</v>
      </c>
      <c r="L8282" s="784">
        <v>8.1199999999999992</v>
      </c>
      <c r="M8282" s="55" t="s">
        <v>2224</v>
      </c>
    </row>
    <row r="8283" spans="1:13" ht="15">
      <c r="A8283" s="282">
        <v>45999</v>
      </c>
      <c r="B8283" s="55" t="s">
        <v>8888</v>
      </c>
      <c r="C8283" s="786">
        <v>83723</v>
      </c>
      <c r="D8283" s="786" t="s">
        <v>7993</v>
      </c>
      <c r="E8283" s="786">
        <v>150</v>
      </c>
      <c r="F8283" s="786">
        <v>4010</v>
      </c>
      <c r="G8283" s="786" t="s">
        <v>8891</v>
      </c>
      <c r="H8283" s="786" t="s">
        <v>1573</v>
      </c>
      <c r="J8283" s="786">
        <v>1</v>
      </c>
      <c r="K8283" s="786">
        <v>8.1199999999999992</v>
      </c>
      <c r="L8283" s="786">
        <v>8.1199999999999992</v>
      </c>
      <c r="M8283" s="55" t="s">
        <v>2224</v>
      </c>
    </row>
    <row r="8284" spans="1:13" ht="15">
      <c r="A8284" s="282">
        <v>45999</v>
      </c>
      <c r="B8284" s="55" t="s">
        <v>8892</v>
      </c>
      <c r="C8284" s="784">
        <v>83643</v>
      </c>
      <c r="D8284" s="784" t="s">
        <v>6746</v>
      </c>
      <c r="E8284" s="784" t="s">
        <v>2296</v>
      </c>
      <c r="F8284" s="784">
        <v>4010</v>
      </c>
      <c r="G8284" s="784" t="s">
        <v>8893</v>
      </c>
      <c r="H8284" s="784" t="s">
        <v>1573</v>
      </c>
      <c r="J8284" s="784">
        <v>1</v>
      </c>
      <c r="K8284" s="784">
        <v>20.62</v>
      </c>
      <c r="L8284" s="784">
        <v>20.62</v>
      </c>
      <c r="M8284" s="55" t="s">
        <v>2224</v>
      </c>
    </row>
    <row r="8285" spans="1:13" ht="15">
      <c r="A8285" s="282">
        <v>45999</v>
      </c>
      <c r="B8285" s="55" t="s">
        <v>8894</v>
      </c>
      <c r="C8285" s="784">
        <v>83568</v>
      </c>
      <c r="D8285" s="784" t="s">
        <v>7166</v>
      </c>
      <c r="E8285" s="784">
        <v>70</v>
      </c>
      <c r="F8285" s="784">
        <v>4010</v>
      </c>
      <c r="G8285" s="784" t="s">
        <v>6176</v>
      </c>
      <c r="H8285" s="784" t="s">
        <v>1573</v>
      </c>
      <c r="J8285" s="784">
        <v>1</v>
      </c>
      <c r="K8285" s="784">
        <v>5.36</v>
      </c>
      <c r="L8285" s="784">
        <v>5.36</v>
      </c>
      <c r="M8285" s="55" t="s">
        <v>2224</v>
      </c>
    </row>
    <row r="8286" spans="1:13" ht="15">
      <c r="A8286" s="282">
        <v>45999</v>
      </c>
      <c r="B8286" s="55" t="s">
        <v>8894</v>
      </c>
      <c r="C8286" s="786">
        <v>83568</v>
      </c>
      <c r="D8286" s="786" t="s">
        <v>7166</v>
      </c>
      <c r="E8286" s="786">
        <v>75</v>
      </c>
      <c r="F8286" s="786">
        <v>4010</v>
      </c>
      <c r="G8286" s="786" t="s">
        <v>8895</v>
      </c>
      <c r="H8286" s="786" t="s">
        <v>1573</v>
      </c>
      <c r="J8286" s="786">
        <v>1</v>
      </c>
      <c r="K8286" s="786">
        <v>5.36</v>
      </c>
      <c r="L8286" s="786">
        <v>5.36</v>
      </c>
      <c r="M8286" s="55" t="s">
        <v>2224</v>
      </c>
    </row>
    <row r="8287" spans="1:13" ht="15">
      <c r="A8287" s="282">
        <v>45999</v>
      </c>
      <c r="B8287" s="55" t="s">
        <v>8896</v>
      </c>
      <c r="C8287" s="784">
        <v>80039</v>
      </c>
      <c r="D8287" s="784" t="s">
        <v>2255</v>
      </c>
      <c r="E8287" s="784" t="s">
        <v>289</v>
      </c>
      <c r="F8287" s="784">
        <v>4010</v>
      </c>
      <c r="G8287" s="784" t="s">
        <v>4727</v>
      </c>
      <c r="H8287" s="784" t="s">
        <v>1573</v>
      </c>
      <c r="J8287" s="784">
        <v>1</v>
      </c>
      <c r="K8287" s="784">
        <v>8.82</v>
      </c>
      <c r="L8287" s="784">
        <v>8.82</v>
      </c>
      <c r="M8287" s="55" t="s">
        <v>2224</v>
      </c>
    </row>
    <row r="8288" spans="1:13" ht="15">
      <c r="A8288" s="282">
        <v>45999</v>
      </c>
      <c r="B8288" s="55" t="s">
        <v>8896</v>
      </c>
      <c r="C8288" s="786">
        <v>83828</v>
      </c>
      <c r="D8288" s="786">
        <v>11</v>
      </c>
      <c r="E8288" s="786" t="s">
        <v>289</v>
      </c>
      <c r="F8288" s="786">
        <v>4010</v>
      </c>
      <c r="G8288" s="786" t="s">
        <v>8897</v>
      </c>
      <c r="H8288" s="786" t="s">
        <v>1573</v>
      </c>
      <c r="J8288" s="786">
        <v>1</v>
      </c>
      <c r="K8288" s="786">
        <v>11.83</v>
      </c>
      <c r="L8288" s="786">
        <v>11.83</v>
      </c>
      <c r="M8288" s="55" t="s">
        <v>2224</v>
      </c>
    </row>
    <row r="8289" spans="1:13" ht="15">
      <c r="A8289" s="282">
        <v>45999</v>
      </c>
      <c r="B8289" s="55" t="s">
        <v>8898</v>
      </c>
      <c r="C8289" s="784">
        <v>82599</v>
      </c>
      <c r="D8289" s="784" t="s">
        <v>3177</v>
      </c>
      <c r="E8289" s="784">
        <v>120</v>
      </c>
      <c r="F8289" s="784">
        <v>4010</v>
      </c>
      <c r="G8289" s="784" t="s">
        <v>8899</v>
      </c>
      <c r="H8289" s="784" t="s">
        <v>1573</v>
      </c>
      <c r="J8289" s="784">
        <v>1</v>
      </c>
      <c r="K8289" s="784">
        <v>10.59</v>
      </c>
      <c r="L8289" s="784">
        <v>10.59</v>
      </c>
      <c r="M8289" s="55" t="s">
        <v>2224</v>
      </c>
    </row>
    <row r="8290" spans="1:13" ht="15">
      <c r="A8290" s="282">
        <v>45999</v>
      </c>
      <c r="B8290" s="55" t="s">
        <v>8898</v>
      </c>
      <c r="C8290" s="786">
        <v>82969</v>
      </c>
      <c r="D8290" s="786" t="s">
        <v>3130</v>
      </c>
      <c r="E8290" s="786">
        <v>85</v>
      </c>
      <c r="F8290" s="786">
        <v>4010</v>
      </c>
      <c r="G8290" s="786" t="s">
        <v>6174</v>
      </c>
      <c r="H8290" s="786" t="s">
        <v>1573</v>
      </c>
      <c r="J8290" s="786">
        <v>1</v>
      </c>
      <c r="K8290" s="786">
        <v>7.35</v>
      </c>
      <c r="L8290" s="786">
        <v>7.35</v>
      </c>
      <c r="M8290" s="55" t="s">
        <v>2224</v>
      </c>
    </row>
    <row r="8291" spans="1:13" ht="15">
      <c r="A8291" s="282">
        <v>45999</v>
      </c>
      <c r="B8291" s="55" t="s">
        <v>8898</v>
      </c>
      <c r="C8291" s="784">
        <v>67377</v>
      </c>
      <c r="D8291" s="784">
        <v>15</v>
      </c>
      <c r="E8291" s="784">
        <v>120</v>
      </c>
      <c r="F8291" s="784">
        <v>4010</v>
      </c>
      <c r="G8291" s="784" t="s">
        <v>8780</v>
      </c>
      <c r="H8291" s="784" t="s">
        <v>1573</v>
      </c>
      <c r="J8291" s="784">
        <v>1</v>
      </c>
      <c r="K8291" s="784">
        <v>3.81</v>
      </c>
      <c r="L8291" s="784">
        <v>3.81</v>
      </c>
      <c r="M8291" s="55" t="s">
        <v>2224</v>
      </c>
    </row>
    <row r="8292" spans="1:13" ht="15">
      <c r="A8292" s="282">
        <v>45999</v>
      </c>
      <c r="B8292" s="55" t="s">
        <v>8898</v>
      </c>
      <c r="C8292" s="786">
        <v>83207</v>
      </c>
      <c r="D8292" s="786" t="s">
        <v>2282</v>
      </c>
      <c r="E8292" s="786">
        <v>130</v>
      </c>
      <c r="F8292" s="786">
        <v>4010</v>
      </c>
      <c r="G8292" s="786" t="s">
        <v>8900</v>
      </c>
      <c r="H8292" s="786" t="s">
        <v>1573</v>
      </c>
      <c r="J8292" s="786">
        <v>2</v>
      </c>
      <c r="K8292" s="786">
        <v>11.09</v>
      </c>
      <c r="L8292" s="786">
        <v>22.18</v>
      </c>
      <c r="M8292" s="55" t="s">
        <v>2224</v>
      </c>
    </row>
    <row r="8293" spans="1:13" ht="15">
      <c r="A8293" s="282">
        <v>45999</v>
      </c>
      <c r="B8293" s="55" t="s">
        <v>8898</v>
      </c>
      <c r="C8293" s="784">
        <v>82721</v>
      </c>
      <c r="D8293" s="784" t="s">
        <v>3189</v>
      </c>
      <c r="E8293" s="784">
        <v>120</v>
      </c>
      <c r="F8293" s="784">
        <v>4010</v>
      </c>
      <c r="G8293" s="784" t="s">
        <v>4830</v>
      </c>
      <c r="H8293" s="784" t="s">
        <v>1573</v>
      </c>
      <c r="J8293" s="784">
        <v>1</v>
      </c>
      <c r="K8293" s="784">
        <v>7.45</v>
      </c>
      <c r="L8293" s="784">
        <v>7.45</v>
      </c>
      <c r="M8293" s="55" t="s">
        <v>2224</v>
      </c>
    </row>
    <row r="8294" spans="1:13" ht="15">
      <c r="A8294" s="282">
        <v>45999</v>
      </c>
      <c r="B8294" s="55" t="s">
        <v>8898</v>
      </c>
      <c r="C8294" s="786">
        <v>83436</v>
      </c>
      <c r="D8294" s="786">
        <v>920</v>
      </c>
      <c r="E8294" s="786">
        <v>120</v>
      </c>
      <c r="F8294" s="786">
        <v>4010</v>
      </c>
      <c r="G8294" s="786" t="s">
        <v>8901</v>
      </c>
      <c r="H8294" s="786" t="s">
        <v>1573</v>
      </c>
      <c r="J8294" s="786">
        <v>1</v>
      </c>
      <c r="K8294" s="786">
        <v>4.28</v>
      </c>
      <c r="L8294" s="786">
        <v>4.28</v>
      </c>
      <c r="M8294" s="55" t="s">
        <v>2224</v>
      </c>
    </row>
    <row r="8295" spans="1:13" ht="15">
      <c r="A8295" s="282">
        <v>45999</v>
      </c>
      <c r="B8295" s="55" t="s">
        <v>8902</v>
      </c>
      <c r="C8295" s="784">
        <v>42067</v>
      </c>
      <c r="D8295" s="784" t="s">
        <v>2336</v>
      </c>
      <c r="E8295" s="784">
        <v>120</v>
      </c>
      <c r="F8295" s="784">
        <v>4010</v>
      </c>
      <c r="G8295" s="784" t="s">
        <v>8903</v>
      </c>
      <c r="H8295" s="784" t="s">
        <v>1573</v>
      </c>
      <c r="J8295" s="784">
        <v>1</v>
      </c>
      <c r="K8295" s="784">
        <v>7.32</v>
      </c>
      <c r="L8295" s="784">
        <v>7.32</v>
      </c>
      <c r="M8295" s="55" t="s">
        <v>2224</v>
      </c>
    </row>
    <row r="8296" spans="1:13" ht="15">
      <c r="A8296" s="282">
        <v>45999</v>
      </c>
      <c r="B8296" s="55" t="s">
        <v>8902</v>
      </c>
      <c r="C8296" s="786">
        <v>42068</v>
      </c>
      <c r="D8296" s="786" t="s">
        <v>2336</v>
      </c>
      <c r="E8296" s="786" t="s">
        <v>2300</v>
      </c>
      <c r="F8296" s="786">
        <v>4010</v>
      </c>
      <c r="G8296" s="786" t="s">
        <v>8904</v>
      </c>
      <c r="H8296" s="786" t="s">
        <v>1573</v>
      </c>
      <c r="J8296" s="786">
        <v>1</v>
      </c>
      <c r="K8296" s="786">
        <v>9.82</v>
      </c>
      <c r="L8296" s="786">
        <v>9.82</v>
      </c>
      <c r="M8296" s="55" t="s">
        <v>2224</v>
      </c>
    </row>
    <row r="8297" spans="1:13" ht="15">
      <c r="A8297" s="282">
        <v>45999</v>
      </c>
      <c r="B8297" s="55" t="s">
        <v>8902</v>
      </c>
      <c r="C8297" s="784">
        <v>60325</v>
      </c>
      <c r="D8297" s="784" t="s">
        <v>2336</v>
      </c>
      <c r="E8297" s="784" t="s">
        <v>289</v>
      </c>
      <c r="F8297" s="784">
        <v>4010</v>
      </c>
      <c r="G8297" s="784" t="s">
        <v>8905</v>
      </c>
      <c r="H8297" s="784" t="s">
        <v>1573</v>
      </c>
      <c r="J8297" s="784">
        <v>1</v>
      </c>
      <c r="K8297" s="784">
        <v>8.3699999999999992</v>
      </c>
      <c r="L8297" s="784">
        <v>8.3699999999999992</v>
      </c>
      <c r="M8297" s="55" t="s">
        <v>2224</v>
      </c>
    </row>
    <row r="8298" spans="1:13" ht="15">
      <c r="A8298" s="282">
        <v>45999</v>
      </c>
      <c r="B8298" s="55" t="s">
        <v>8902</v>
      </c>
      <c r="C8298" s="786">
        <v>44403</v>
      </c>
      <c r="D8298" s="786" t="s">
        <v>2336</v>
      </c>
      <c r="E8298" s="786" t="s">
        <v>289</v>
      </c>
      <c r="F8298" s="786">
        <v>4010</v>
      </c>
      <c r="G8298" s="786" t="s">
        <v>8906</v>
      </c>
      <c r="H8298" s="786" t="s">
        <v>1573</v>
      </c>
      <c r="J8298" s="786">
        <v>1</v>
      </c>
      <c r="K8298" s="786">
        <v>9.65</v>
      </c>
      <c r="L8298" s="786">
        <v>9.65</v>
      </c>
      <c r="M8298" s="55" t="s">
        <v>2224</v>
      </c>
    </row>
    <row r="8299" spans="1:13" ht="15">
      <c r="A8299" s="282">
        <v>45999</v>
      </c>
      <c r="B8299" s="55" t="s">
        <v>8902</v>
      </c>
      <c r="C8299" s="784">
        <v>66994</v>
      </c>
      <c r="D8299" s="784" t="s">
        <v>2336</v>
      </c>
      <c r="E8299" s="784" t="s">
        <v>2300</v>
      </c>
      <c r="F8299" s="784">
        <v>4010</v>
      </c>
      <c r="G8299" s="784" t="s">
        <v>8907</v>
      </c>
      <c r="H8299" s="784" t="s">
        <v>1573</v>
      </c>
      <c r="J8299" s="784">
        <v>1</v>
      </c>
      <c r="K8299" s="784">
        <v>7.87</v>
      </c>
      <c r="L8299" s="784">
        <v>7.87</v>
      </c>
      <c r="M8299" s="55" t="s">
        <v>2224</v>
      </c>
    </row>
    <row r="8300" spans="1:13" ht="15">
      <c r="A8300" s="282">
        <v>45999</v>
      </c>
      <c r="B8300" s="55" t="s">
        <v>8902</v>
      </c>
      <c r="C8300" s="786">
        <v>42067</v>
      </c>
      <c r="D8300" s="786" t="s">
        <v>2336</v>
      </c>
      <c r="E8300" s="786">
        <v>110</v>
      </c>
      <c r="F8300" s="786">
        <v>4010</v>
      </c>
      <c r="G8300" s="786" t="s">
        <v>8908</v>
      </c>
      <c r="H8300" s="786" t="s">
        <v>1573</v>
      </c>
      <c r="J8300" s="786">
        <v>1</v>
      </c>
      <c r="K8300" s="786">
        <v>7.32</v>
      </c>
      <c r="L8300" s="786">
        <v>7.32</v>
      </c>
      <c r="M8300" s="55" t="s">
        <v>2224</v>
      </c>
    </row>
    <row r="8301" spans="1:13" ht="15">
      <c r="A8301" s="282">
        <v>45999</v>
      </c>
      <c r="B8301" s="55" t="s">
        <v>8909</v>
      </c>
      <c r="C8301" s="784">
        <v>82368</v>
      </c>
      <c r="D8301" s="784" t="s">
        <v>2710</v>
      </c>
      <c r="E8301" s="784">
        <v>120</v>
      </c>
      <c r="F8301" s="784">
        <v>4010</v>
      </c>
      <c r="G8301" s="784" t="s">
        <v>6097</v>
      </c>
      <c r="H8301" s="784" t="s">
        <v>1573</v>
      </c>
      <c r="J8301" s="55">
        <v>-1</v>
      </c>
      <c r="K8301" s="791">
        <v>10.92</v>
      </c>
      <c r="L8301" s="791">
        <v>-10.92</v>
      </c>
      <c r="M8301" s="55" t="s">
        <v>2287</v>
      </c>
    </row>
    <row r="8302" spans="1:13" ht="15">
      <c r="A8302" s="282">
        <v>45999</v>
      </c>
      <c r="B8302" s="55" t="s">
        <v>8909</v>
      </c>
      <c r="C8302" s="786">
        <v>82368</v>
      </c>
      <c r="D8302" s="786" t="s">
        <v>2710</v>
      </c>
      <c r="E8302" s="786">
        <v>160</v>
      </c>
      <c r="F8302" s="786">
        <v>4010</v>
      </c>
      <c r="G8302" s="786" t="s">
        <v>8642</v>
      </c>
      <c r="H8302" s="786" t="s">
        <v>1573</v>
      </c>
      <c r="J8302" s="55">
        <v>-1</v>
      </c>
      <c r="K8302" s="791">
        <v>10.92</v>
      </c>
      <c r="L8302" s="791">
        <v>-10.92</v>
      </c>
      <c r="M8302" s="55" t="s">
        <v>2287</v>
      </c>
    </row>
    <row r="8303" spans="1:13" ht="15">
      <c r="A8303" s="282">
        <v>45999</v>
      </c>
      <c r="B8303" s="55" t="s">
        <v>8909</v>
      </c>
      <c r="C8303" s="784">
        <v>83723</v>
      </c>
      <c r="D8303" s="784" t="s">
        <v>7993</v>
      </c>
      <c r="E8303" s="784">
        <v>150</v>
      </c>
      <c r="F8303" s="784">
        <v>4010</v>
      </c>
      <c r="G8303" s="784" t="s">
        <v>8891</v>
      </c>
      <c r="H8303" s="784" t="s">
        <v>1573</v>
      </c>
      <c r="J8303" s="55">
        <v>-1</v>
      </c>
      <c r="K8303" s="791">
        <v>8.1199999999999992</v>
      </c>
      <c r="L8303" s="791">
        <v>-8.1199999999999992</v>
      </c>
      <c r="M8303" s="55" t="s">
        <v>2287</v>
      </c>
    </row>
    <row r="8304" spans="1:13" ht="15">
      <c r="A8304" s="282">
        <v>45999</v>
      </c>
      <c r="B8304" s="55" t="s">
        <v>8909</v>
      </c>
      <c r="C8304" s="786">
        <v>83723</v>
      </c>
      <c r="D8304" s="786" t="s">
        <v>8889</v>
      </c>
      <c r="E8304" s="786">
        <v>150</v>
      </c>
      <c r="F8304" s="786">
        <v>4010</v>
      </c>
      <c r="G8304" s="786" t="s">
        <v>8890</v>
      </c>
      <c r="H8304" s="786" t="s">
        <v>1573</v>
      </c>
      <c r="J8304" s="55">
        <v>-1</v>
      </c>
      <c r="K8304" s="791">
        <v>8.1199999999999992</v>
      </c>
      <c r="L8304" s="791">
        <v>-8.1199999999999992</v>
      </c>
      <c r="M8304" s="55" t="s">
        <v>2287</v>
      </c>
    </row>
    <row r="8305" spans="1:13" ht="15">
      <c r="A8305" s="282">
        <v>45999</v>
      </c>
      <c r="B8305" s="55" t="s">
        <v>8909</v>
      </c>
      <c r="C8305" s="784">
        <v>83643</v>
      </c>
      <c r="D8305" s="784" t="s">
        <v>6746</v>
      </c>
      <c r="E8305" s="784" t="s">
        <v>2296</v>
      </c>
      <c r="F8305" s="784">
        <v>4010</v>
      </c>
      <c r="G8305" s="784" t="s">
        <v>8893</v>
      </c>
      <c r="H8305" s="784" t="s">
        <v>1573</v>
      </c>
      <c r="J8305" s="55">
        <v>-1</v>
      </c>
      <c r="K8305" s="791">
        <v>20.62</v>
      </c>
      <c r="L8305" s="791">
        <v>-20.62</v>
      </c>
      <c r="M8305" s="55" t="s">
        <v>2287</v>
      </c>
    </row>
    <row r="8306" spans="1:13" ht="15">
      <c r="A8306" s="282">
        <v>45999</v>
      </c>
      <c r="B8306" s="55" t="s">
        <v>8909</v>
      </c>
      <c r="C8306" s="786">
        <v>83568</v>
      </c>
      <c r="D8306" s="786" t="s">
        <v>7166</v>
      </c>
      <c r="E8306" s="786">
        <v>70</v>
      </c>
      <c r="F8306" s="786">
        <v>4010</v>
      </c>
      <c r="G8306" s="786" t="s">
        <v>6176</v>
      </c>
      <c r="H8306" s="786" t="s">
        <v>1573</v>
      </c>
      <c r="J8306" s="55">
        <v>-1</v>
      </c>
      <c r="K8306" s="791">
        <v>5.36</v>
      </c>
      <c r="L8306" s="791">
        <v>-5.36</v>
      </c>
      <c r="M8306" s="55" t="s">
        <v>2287</v>
      </c>
    </row>
    <row r="8307" spans="1:13" ht="15">
      <c r="A8307" s="282">
        <v>45999</v>
      </c>
      <c r="B8307" s="55" t="s">
        <v>8909</v>
      </c>
      <c r="C8307" s="784">
        <v>83568</v>
      </c>
      <c r="D8307" s="784" t="s">
        <v>7166</v>
      </c>
      <c r="E8307" s="784">
        <v>75</v>
      </c>
      <c r="F8307" s="784">
        <v>4010</v>
      </c>
      <c r="G8307" s="784" t="s">
        <v>8895</v>
      </c>
      <c r="H8307" s="784" t="s">
        <v>1573</v>
      </c>
      <c r="J8307" s="55">
        <v>-1</v>
      </c>
      <c r="K8307" s="791">
        <v>5.36</v>
      </c>
      <c r="L8307" s="791">
        <v>-5.36</v>
      </c>
      <c r="M8307" s="55" t="s">
        <v>2287</v>
      </c>
    </row>
    <row r="8308" spans="1:13" ht="15">
      <c r="A8308" s="282">
        <v>45999</v>
      </c>
      <c r="B8308" s="55" t="s">
        <v>8909</v>
      </c>
      <c r="C8308" s="786">
        <v>80039</v>
      </c>
      <c r="D8308" s="786" t="s">
        <v>2255</v>
      </c>
      <c r="E8308" s="786" t="s">
        <v>289</v>
      </c>
      <c r="F8308" s="786">
        <v>4010</v>
      </c>
      <c r="G8308" s="786" t="s">
        <v>4727</v>
      </c>
      <c r="H8308" s="786" t="s">
        <v>1573</v>
      </c>
      <c r="J8308" s="55">
        <v>-1</v>
      </c>
      <c r="K8308" s="791">
        <v>8.82</v>
      </c>
      <c r="L8308" s="791">
        <v>-8.82</v>
      </c>
      <c r="M8308" s="55" t="s">
        <v>2287</v>
      </c>
    </row>
    <row r="8309" spans="1:13" ht="15">
      <c r="A8309" s="282">
        <v>45999</v>
      </c>
      <c r="B8309" s="55" t="s">
        <v>8909</v>
      </c>
      <c r="C8309" s="784">
        <v>83828</v>
      </c>
      <c r="D8309" s="784">
        <v>11</v>
      </c>
      <c r="E8309" s="784" t="s">
        <v>289</v>
      </c>
      <c r="F8309" s="784">
        <v>4010</v>
      </c>
      <c r="G8309" s="784" t="s">
        <v>8897</v>
      </c>
      <c r="H8309" s="784" t="s">
        <v>1573</v>
      </c>
      <c r="J8309" s="55">
        <v>-1</v>
      </c>
      <c r="K8309" s="791">
        <v>11.83</v>
      </c>
      <c r="L8309" s="791">
        <v>-11.83</v>
      </c>
      <c r="M8309" s="55" t="s">
        <v>2287</v>
      </c>
    </row>
    <row r="8310" spans="1:13" ht="15">
      <c r="A8310" s="282">
        <v>45999</v>
      </c>
      <c r="B8310" s="55" t="s">
        <v>8909</v>
      </c>
      <c r="C8310" s="786">
        <v>82599</v>
      </c>
      <c r="D8310" s="786" t="s">
        <v>3177</v>
      </c>
      <c r="E8310" s="786">
        <v>120</v>
      </c>
      <c r="F8310" s="786">
        <v>4010</v>
      </c>
      <c r="G8310" s="786" t="s">
        <v>8899</v>
      </c>
      <c r="H8310" s="786" t="s">
        <v>1573</v>
      </c>
      <c r="J8310" s="55">
        <v>-1</v>
      </c>
      <c r="K8310" s="791">
        <v>10.59</v>
      </c>
      <c r="L8310" s="791">
        <v>-10.59</v>
      </c>
      <c r="M8310" s="55" t="s">
        <v>2287</v>
      </c>
    </row>
    <row r="8311" spans="1:13" ht="15">
      <c r="A8311" s="282">
        <v>45999</v>
      </c>
      <c r="B8311" s="55" t="s">
        <v>8909</v>
      </c>
      <c r="C8311" s="784">
        <v>82969</v>
      </c>
      <c r="D8311" s="784" t="s">
        <v>3130</v>
      </c>
      <c r="E8311" s="784">
        <v>85</v>
      </c>
      <c r="F8311" s="784">
        <v>4010</v>
      </c>
      <c r="G8311" s="784" t="s">
        <v>6174</v>
      </c>
      <c r="H8311" s="784" t="s">
        <v>1573</v>
      </c>
      <c r="J8311" s="55">
        <v>-1</v>
      </c>
      <c r="K8311" s="791">
        <v>7.35</v>
      </c>
      <c r="L8311" s="791">
        <v>-7.35</v>
      </c>
      <c r="M8311" s="55" t="s">
        <v>2287</v>
      </c>
    </row>
    <row r="8312" spans="1:13" ht="15">
      <c r="A8312" s="282">
        <v>45999</v>
      </c>
      <c r="B8312" s="55" t="s">
        <v>8909</v>
      </c>
      <c r="C8312" s="786">
        <v>67377</v>
      </c>
      <c r="D8312" s="786">
        <v>15</v>
      </c>
      <c r="E8312" s="786">
        <v>120</v>
      </c>
      <c r="F8312" s="786">
        <v>4010</v>
      </c>
      <c r="G8312" s="786" t="s">
        <v>8780</v>
      </c>
      <c r="H8312" s="786" t="s">
        <v>1573</v>
      </c>
      <c r="J8312" s="55">
        <v>-1</v>
      </c>
      <c r="K8312" s="791">
        <v>3.81</v>
      </c>
      <c r="L8312" s="791">
        <v>-3.81</v>
      </c>
      <c r="M8312" s="55" t="s">
        <v>2287</v>
      </c>
    </row>
    <row r="8313" spans="1:13" ht="15">
      <c r="A8313" s="282">
        <v>45999</v>
      </c>
      <c r="B8313" s="55" t="s">
        <v>8909</v>
      </c>
      <c r="C8313" s="784">
        <v>83207</v>
      </c>
      <c r="D8313" s="784" t="s">
        <v>2282</v>
      </c>
      <c r="E8313" s="784">
        <v>130</v>
      </c>
      <c r="F8313" s="784">
        <v>4010</v>
      </c>
      <c r="G8313" s="784" t="s">
        <v>8900</v>
      </c>
      <c r="H8313" s="784" t="s">
        <v>1573</v>
      </c>
      <c r="J8313" s="55">
        <v>-2</v>
      </c>
      <c r="K8313" s="791">
        <v>11.09</v>
      </c>
      <c r="L8313" s="791">
        <v>-22.18</v>
      </c>
      <c r="M8313" s="55" t="s">
        <v>2287</v>
      </c>
    </row>
    <row r="8314" spans="1:13" ht="15">
      <c r="A8314" s="282">
        <v>45999</v>
      </c>
      <c r="B8314" s="55" t="s">
        <v>8909</v>
      </c>
      <c r="C8314" s="786">
        <v>82721</v>
      </c>
      <c r="D8314" s="786" t="s">
        <v>3189</v>
      </c>
      <c r="E8314" s="786">
        <v>120</v>
      </c>
      <c r="F8314" s="786">
        <v>4010</v>
      </c>
      <c r="G8314" s="786" t="s">
        <v>4830</v>
      </c>
      <c r="H8314" s="786" t="s">
        <v>1573</v>
      </c>
      <c r="J8314" s="55">
        <v>-1</v>
      </c>
      <c r="K8314" s="791">
        <v>7.45</v>
      </c>
      <c r="L8314" s="791">
        <v>-7.45</v>
      </c>
      <c r="M8314" s="55" t="s">
        <v>2287</v>
      </c>
    </row>
    <row r="8315" spans="1:13" ht="15">
      <c r="A8315" s="282">
        <v>45999</v>
      </c>
      <c r="B8315" s="55" t="s">
        <v>8909</v>
      </c>
      <c r="C8315" s="784">
        <v>83436</v>
      </c>
      <c r="D8315" s="784">
        <v>920</v>
      </c>
      <c r="E8315" s="784">
        <v>120</v>
      </c>
      <c r="F8315" s="784">
        <v>4010</v>
      </c>
      <c r="G8315" s="784" t="s">
        <v>8901</v>
      </c>
      <c r="H8315" s="784" t="s">
        <v>1573</v>
      </c>
      <c r="J8315" s="55">
        <v>-1</v>
      </c>
      <c r="K8315" s="791">
        <v>4.28</v>
      </c>
      <c r="L8315" s="791">
        <v>-4.28</v>
      </c>
      <c r="M8315" s="55" t="s">
        <v>2287</v>
      </c>
    </row>
    <row r="8316" spans="1:13" ht="15">
      <c r="A8316" s="282">
        <v>45999</v>
      </c>
      <c r="B8316" s="55" t="s">
        <v>8909</v>
      </c>
      <c r="C8316" s="786">
        <v>42067</v>
      </c>
      <c r="D8316" s="786" t="s">
        <v>2336</v>
      </c>
      <c r="E8316" s="786">
        <v>120</v>
      </c>
      <c r="F8316" s="786">
        <v>4010</v>
      </c>
      <c r="G8316" s="786" t="s">
        <v>8903</v>
      </c>
      <c r="H8316" s="786" t="s">
        <v>1573</v>
      </c>
      <c r="J8316" s="55">
        <v>-1</v>
      </c>
      <c r="K8316" s="791">
        <v>7.32</v>
      </c>
      <c r="L8316" s="791">
        <v>-7.32</v>
      </c>
      <c r="M8316" s="55" t="s">
        <v>2287</v>
      </c>
    </row>
    <row r="8317" spans="1:13" ht="15">
      <c r="A8317" s="282">
        <v>45999</v>
      </c>
      <c r="B8317" s="55" t="s">
        <v>8909</v>
      </c>
      <c r="C8317" s="784">
        <v>42068</v>
      </c>
      <c r="D8317" s="784" t="s">
        <v>2336</v>
      </c>
      <c r="E8317" s="784" t="s">
        <v>2300</v>
      </c>
      <c r="F8317" s="784">
        <v>4010</v>
      </c>
      <c r="G8317" s="784" t="s">
        <v>8904</v>
      </c>
      <c r="H8317" s="784" t="s">
        <v>1573</v>
      </c>
      <c r="J8317" s="55">
        <v>-1</v>
      </c>
      <c r="K8317" s="791">
        <v>9.82</v>
      </c>
      <c r="L8317" s="791">
        <v>-9.82</v>
      </c>
      <c r="M8317" s="55" t="s">
        <v>2287</v>
      </c>
    </row>
    <row r="8318" spans="1:13" ht="15">
      <c r="A8318" s="282">
        <v>45999</v>
      </c>
      <c r="B8318" s="55" t="s">
        <v>8909</v>
      </c>
      <c r="C8318" s="786">
        <v>60325</v>
      </c>
      <c r="D8318" s="786" t="s">
        <v>2336</v>
      </c>
      <c r="E8318" s="786" t="s">
        <v>289</v>
      </c>
      <c r="F8318" s="786">
        <v>4010</v>
      </c>
      <c r="G8318" s="786" t="s">
        <v>8905</v>
      </c>
      <c r="H8318" s="786" t="s">
        <v>1573</v>
      </c>
      <c r="J8318" s="55">
        <v>-1</v>
      </c>
      <c r="K8318" s="791">
        <v>8.3699999999999992</v>
      </c>
      <c r="L8318" s="791">
        <v>-8.3699999999999992</v>
      </c>
      <c r="M8318" s="55" t="s">
        <v>2287</v>
      </c>
    </row>
    <row r="8319" spans="1:13" ht="15">
      <c r="A8319" s="282">
        <v>45999</v>
      </c>
      <c r="B8319" s="55" t="s">
        <v>8909</v>
      </c>
      <c r="C8319" s="784">
        <v>44403</v>
      </c>
      <c r="D8319" s="784" t="s">
        <v>2336</v>
      </c>
      <c r="E8319" s="784" t="s">
        <v>289</v>
      </c>
      <c r="F8319" s="784">
        <v>4010</v>
      </c>
      <c r="G8319" s="784" t="s">
        <v>8906</v>
      </c>
      <c r="H8319" s="784" t="s">
        <v>1573</v>
      </c>
      <c r="J8319" s="55">
        <v>-1</v>
      </c>
      <c r="K8319" s="791">
        <v>9.65</v>
      </c>
      <c r="L8319" s="791">
        <v>-9.65</v>
      </c>
      <c r="M8319" s="55" t="s">
        <v>2287</v>
      </c>
    </row>
    <row r="8320" spans="1:13" ht="15">
      <c r="A8320" s="282">
        <v>45999</v>
      </c>
      <c r="B8320" s="55" t="s">
        <v>8909</v>
      </c>
      <c r="C8320" s="786">
        <v>66994</v>
      </c>
      <c r="D8320" s="786" t="s">
        <v>2336</v>
      </c>
      <c r="E8320" s="786" t="s">
        <v>2300</v>
      </c>
      <c r="F8320" s="786">
        <v>4010</v>
      </c>
      <c r="G8320" s="786" t="s">
        <v>8907</v>
      </c>
      <c r="H8320" s="786" t="s">
        <v>1573</v>
      </c>
      <c r="J8320" s="55">
        <v>-1</v>
      </c>
      <c r="K8320" s="791">
        <v>7.87</v>
      </c>
      <c r="L8320" s="791">
        <v>-7.87</v>
      </c>
      <c r="M8320" s="55" t="s">
        <v>2287</v>
      </c>
    </row>
    <row r="8321" spans="1:14" ht="15">
      <c r="A8321" s="282">
        <v>45999</v>
      </c>
      <c r="B8321" s="55" t="s">
        <v>8909</v>
      </c>
      <c r="C8321" s="784">
        <v>42067</v>
      </c>
      <c r="D8321" s="784" t="s">
        <v>2336</v>
      </c>
      <c r="E8321" s="784">
        <v>110</v>
      </c>
      <c r="F8321" s="784">
        <v>4010</v>
      </c>
      <c r="G8321" s="784" t="s">
        <v>8908</v>
      </c>
      <c r="H8321" s="784" t="s">
        <v>1573</v>
      </c>
      <c r="J8321" s="55">
        <v>-1</v>
      </c>
      <c r="K8321" s="791">
        <v>7.32</v>
      </c>
      <c r="L8321" s="791">
        <v>-7.32</v>
      </c>
      <c r="M8321" s="55" t="s">
        <v>2287</v>
      </c>
    </row>
    <row r="8322" spans="1:14" ht="15">
      <c r="A8322" s="282">
        <v>45999</v>
      </c>
      <c r="B8322" s="55" t="s">
        <v>8909</v>
      </c>
      <c r="C8322" s="786">
        <v>67209</v>
      </c>
      <c r="D8322" s="786" t="s">
        <v>2258</v>
      </c>
      <c r="E8322" s="786">
        <v>110</v>
      </c>
      <c r="F8322" s="786">
        <v>4010</v>
      </c>
      <c r="G8322" s="786" t="s">
        <v>7462</v>
      </c>
      <c r="H8322" s="786" t="s">
        <v>1573</v>
      </c>
      <c r="J8322" s="55">
        <v>-1</v>
      </c>
      <c r="K8322" s="791">
        <v>14.36</v>
      </c>
      <c r="L8322" s="791">
        <v>-14.36</v>
      </c>
      <c r="M8322" s="55" t="s">
        <v>2287</v>
      </c>
    </row>
    <row r="8323" spans="1:14" ht="15">
      <c r="A8323" s="783">
        <v>45999</v>
      </c>
      <c r="B8323" s="784" t="s">
        <v>8910</v>
      </c>
      <c r="C8323" s="784">
        <v>67501</v>
      </c>
      <c r="D8323" s="784">
        <v>15</v>
      </c>
      <c r="E8323" s="784">
        <v>150</v>
      </c>
      <c r="F8323" s="784">
        <v>4010</v>
      </c>
      <c r="G8323" s="784" t="s">
        <v>8911</v>
      </c>
      <c r="H8323" s="784" t="s">
        <v>1573</v>
      </c>
      <c r="I8323" s="797"/>
      <c r="J8323" s="784">
        <v>-116</v>
      </c>
      <c r="K8323" s="784">
        <v>10.28</v>
      </c>
      <c r="L8323" s="794">
        <v>-1192.48</v>
      </c>
      <c r="M8323" s="55" t="s">
        <v>2618</v>
      </c>
      <c r="N8323" s="788" t="s">
        <v>8912</v>
      </c>
    </row>
    <row r="8324" spans="1:14" ht="15">
      <c r="A8324" s="282">
        <v>45999</v>
      </c>
      <c r="B8324" s="55" t="s">
        <v>8913</v>
      </c>
      <c r="C8324" s="784">
        <v>83807</v>
      </c>
      <c r="D8324" s="784">
        <v>876</v>
      </c>
      <c r="E8324" s="784">
        <v>50</v>
      </c>
      <c r="F8324" s="784">
        <v>4010</v>
      </c>
      <c r="G8324" s="784" t="s">
        <v>7453</v>
      </c>
      <c r="H8324" s="784" t="s">
        <v>1573</v>
      </c>
      <c r="J8324" s="784">
        <v>21</v>
      </c>
      <c r="K8324" s="784">
        <v>16.2</v>
      </c>
      <c r="L8324" s="784">
        <v>340.2</v>
      </c>
      <c r="M8324" s="55" t="s">
        <v>2618</v>
      </c>
      <c r="N8324" s="788" t="s">
        <v>8914</v>
      </c>
    </row>
    <row r="8325" spans="1:14" ht="15">
      <c r="A8325" s="783">
        <v>45999</v>
      </c>
      <c r="B8325" s="784" t="s">
        <v>8915</v>
      </c>
      <c r="C8325" s="784">
        <v>82008</v>
      </c>
      <c r="D8325" s="784" t="s">
        <v>7372</v>
      </c>
      <c r="E8325" s="784">
        <v>130</v>
      </c>
      <c r="F8325" s="784">
        <v>4010</v>
      </c>
      <c r="G8325" s="784" t="s">
        <v>8916</v>
      </c>
      <c r="H8325" s="784" t="s">
        <v>1573</v>
      </c>
      <c r="I8325" s="797"/>
      <c r="J8325" s="784">
        <v>57</v>
      </c>
      <c r="K8325" s="784">
        <v>7.48</v>
      </c>
      <c r="L8325" s="793">
        <v>426.36</v>
      </c>
      <c r="M8325" s="55" t="s">
        <v>2618</v>
      </c>
      <c r="N8325" s="788" t="s">
        <v>8917</v>
      </c>
    </row>
    <row r="8326" spans="1:14" ht="15">
      <c r="A8326" s="785">
        <v>45999</v>
      </c>
      <c r="B8326" s="786" t="s">
        <v>8915</v>
      </c>
      <c r="C8326" s="786">
        <v>30070</v>
      </c>
      <c r="D8326" s="786" t="s">
        <v>2560</v>
      </c>
      <c r="E8326" s="786" t="s">
        <v>441</v>
      </c>
      <c r="F8326" s="786">
        <v>4010</v>
      </c>
      <c r="G8326" s="786" t="s">
        <v>8918</v>
      </c>
      <c r="H8326" s="786" t="s">
        <v>1573</v>
      </c>
      <c r="I8326" s="798"/>
      <c r="J8326" s="786">
        <v>54</v>
      </c>
      <c r="K8326" s="786">
        <v>8.4700000000000006</v>
      </c>
      <c r="L8326" s="796">
        <v>457.38</v>
      </c>
      <c r="M8326" s="55" t="s">
        <v>2618</v>
      </c>
      <c r="N8326" s="788" t="s">
        <v>8919</v>
      </c>
    </row>
    <row r="8327" spans="1:14" ht="15">
      <c r="A8327" s="282">
        <v>45999</v>
      </c>
      <c r="B8327" s="55" t="s">
        <v>8920</v>
      </c>
      <c r="C8327" s="784">
        <v>82368</v>
      </c>
      <c r="D8327" s="784" t="s">
        <v>2710</v>
      </c>
      <c r="E8327" s="784">
        <v>120</v>
      </c>
      <c r="F8327" s="784">
        <v>4010</v>
      </c>
      <c r="G8327" s="784" t="s">
        <v>4234</v>
      </c>
      <c r="H8327" s="784" t="s">
        <v>1573</v>
      </c>
      <c r="J8327" s="784">
        <v>2</v>
      </c>
      <c r="K8327" s="784">
        <v>11.99</v>
      </c>
      <c r="L8327" s="784">
        <v>23.98</v>
      </c>
      <c r="M8327" s="55" t="s">
        <v>2455</v>
      </c>
    </row>
    <row r="8328" spans="1:14" ht="15">
      <c r="A8328" s="282">
        <v>45999</v>
      </c>
      <c r="B8328" s="55" t="s">
        <v>8920</v>
      </c>
      <c r="C8328" s="786">
        <v>82347</v>
      </c>
      <c r="D8328" s="786" t="s">
        <v>5095</v>
      </c>
      <c r="E8328" s="786">
        <v>120</v>
      </c>
      <c r="F8328" s="786">
        <v>4010</v>
      </c>
      <c r="G8328" s="786" t="s">
        <v>8921</v>
      </c>
      <c r="H8328" s="786" t="s">
        <v>1573</v>
      </c>
      <c r="J8328" s="786">
        <v>1</v>
      </c>
      <c r="K8328" s="786">
        <v>5.21</v>
      </c>
      <c r="L8328" s="786">
        <v>5.21</v>
      </c>
      <c r="M8328" s="55" t="s">
        <v>2455</v>
      </c>
    </row>
    <row r="8329" spans="1:14" ht="15">
      <c r="A8329" s="282">
        <v>45999</v>
      </c>
      <c r="B8329" s="55" t="s">
        <v>8920</v>
      </c>
      <c r="C8329" s="784">
        <v>83644</v>
      </c>
      <c r="D8329" s="784" t="s">
        <v>7242</v>
      </c>
      <c r="E8329" s="784" t="s">
        <v>2230</v>
      </c>
      <c r="F8329" s="784">
        <v>4010</v>
      </c>
      <c r="G8329" s="784" t="s">
        <v>8922</v>
      </c>
      <c r="H8329" s="784" t="s">
        <v>1573</v>
      </c>
      <c r="J8329" s="784">
        <v>1</v>
      </c>
      <c r="K8329" s="784">
        <v>37.72</v>
      </c>
      <c r="L8329" s="784">
        <v>37.72</v>
      </c>
      <c r="M8329" s="55" t="s">
        <v>2455</v>
      </c>
    </row>
    <row r="8330" spans="1:14" ht="15">
      <c r="A8330" s="282">
        <v>45999</v>
      </c>
      <c r="B8330" s="55" t="s">
        <v>8920</v>
      </c>
      <c r="C8330" s="786">
        <v>82917</v>
      </c>
      <c r="D8330" s="786" t="s">
        <v>3161</v>
      </c>
      <c r="E8330" s="786">
        <v>130</v>
      </c>
      <c r="F8330" s="786">
        <v>4010</v>
      </c>
      <c r="G8330" s="786" t="s">
        <v>4568</v>
      </c>
      <c r="H8330" s="786" t="s">
        <v>1573</v>
      </c>
      <c r="J8330" s="786">
        <v>1</v>
      </c>
      <c r="K8330" s="786">
        <v>8.33</v>
      </c>
      <c r="L8330" s="786">
        <v>8.33</v>
      </c>
      <c r="M8330" s="55" t="s">
        <v>2455</v>
      </c>
    </row>
    <row r="8331" spans="1:14" ht="15">
      <c r="A8331" s="282">
        <v>45999</v>
      </c>
      <c r="B8331" s="55" t="s">
        <v>8920</v>
      </c>
      <c r="C8331" s="784">
        <v>65642</v>
      </c>
      <c r="D8331" s="784" t="s">
        <v>5361</v>
      </c>
      <c r="E8331" s="784">
        <v>100</v>
      </c>
      <c r="F8331" s="784">
        <v>4010</v>
      </c>
      <c r="G8331" s="784" t="s">
        <v>7049</v>
      </c>
      <c r="H8331" s="784" t="s">
        <v>1573</v>
      </c>
      <c r="J8331" s="784">
        <v>1</v>
      </c>
      <c r="K8331" s="784">
        <v>7.21</v>
      </c>
      <c r="L8331" s="784">
        <v>7.21</v>
      </c>
      <c r="M8331" s="55" t="s">
        <v>2455</v>
      </c>
    </row>
    <row r="8332" spans="1:14" ht="15">
      <c r="A8332" s="282">
        <v>45999</v>
      </c>
      <c r="B8332" s="55" t="s">
        <v>8920</v>
      </c>
      <c r="C8332" s="786">
        <v>82368</v>
      </c>
      <c r="D8332" s="786" t="s">
        <v>2710</v>
      </c>
      <c r="E8332" s="786">
        <v>100</v>
      </c>
      <c r="F8332" s="786">
        <v>4010</v>
      </c>
      <c r="G8332" s="786" t="s">
        <v>8923</v>
      </c>
      <c r="H8332" s="786" t="s">
        <v>1573</v>
      </c>
      <c r="J8332" s="786">
        <v>7</v>
      </c>
      <c r="K8332" s="786">
        <v>11.99</v>
      </c>
      <c r="L8332" s="786">
        <v>83.93</v>
      </c>
      <c r="M8332" s="55" t="s">
        <v>2455</v>
      </c>
    </row>
    <row r="8333" spans="1:14" ht="15">
      <c r="A8333" s="282">
        <v>45999</v>
      </c>
      <c r="B8333" s="55" t="s">
        <v>8920</v>
      </c>
      <c r="C8333" s="784">
        <v>81552</v>
      </c>
      <c r="D8333" s="784" t="s">
        <v>3230</v>
      </c>
      <c r="E8333" s="784">
        <v>120</v>
      </c>
      <c r="F8333" s="784">
        <v>4010</v>
      </c>
      <c r="G8333" s="784" t="s">
        <v>6211</v>
      </c>
      <c r="H8333" s="784" t="s">
        <v>1573</v>
      </c>
      <c r="J8333" s="784">
        <v>1</v>
      </c>
      <c r="K8333" s="784">
        <v>4.4000000000000004</v>
      </c>
      <c r="L8333" s="784">
        <v>4.4000000000000004</v>
      </c>
      <c r="M8333" s="55" t="s">
        <v>2455</v>
      </c>
    </row>
    <row r="8334" spans="1:14" ht="15">
      <c r="A8334" s="282">
        <v>45999</v>
      </c>
      <c r="B8334" s="55" t="s">
        <v>8920</v>
      </c>
      <c r="C8334" s="786">
        <v>82551</v>
      </c>
      <c r="D8334" s="786" t="s">
        <v>3956</v>
      </c>
      <c r="E8334" s="786">
        <v>90</v>
      </c>
      <c r="F8334" s="786">
        <v>4010</v>
      </c>
      <c r="G8334" s="786" t="s">
        <v>4181</v>
      </c>
      <c r="H8334" s="786" t="s">
        <v>1573</v>
      </c>
      <c r="J8334" s="786">
        <v>1</v>
      </c>
      <c r="K8334" s="786">
        <v>9.07</v>
      </c>
      <c r="L8334" s="786">
        <v>9.07</v>
      </c>
      <c r="M8334" s="55" t="s">
        <v>2455</v>
      </c>
    </row>
    <row r="8335" spans="1:14" ht="15">
      <c r="A8335" s="282">
        <v>45999</v>
      </c>
      <c r="B8335" s="55" t="s">
        <v>8920</v>
      </c>
      <c r="C8335" s="784">
        <v>83718</v>
      </c>
      <c r="D8335" s="784" t="s">
        <v>7836</v>
      </c>
      <c r="E8335" s="784">
        <v>130</v>
      </c>
      <c r="F8335" s="784">
        <v>4010</v>
      </c>
      <c r="G8335" s="784" t="s">
        <v>8924</v>
      </c>
      <c r="H8335" s="784" t="s">
        <v>1573</v>
      </c>
      <c r="J8335" s="784">
        <v>1</v>
      </c>
      <c r="K8335" s="784">
        <v>6</v>
      </c>
      <c r="L8335" s="784">
        <v>6</v>
      </c>
      <c r="M8335" s="55" t="s">
        <v>2455</v>
      </c>
    </row>
    <row r="8336" spans="1:14" ht="15">
      <c r="A8336" s="282">
        <v>45999</v>
      </c>
      <c r="B8336" s="55" t="s">
        <v>8920</v>
      </c>
      <c r="C8336" s="786">
        <v>82835</v>
      </c>
      <c r="D8336" s="786">
        <v>989</v>
      </c>
      <c r="E8336" s="786" t="s">
        <v>2061</v>
      </c>
      <c r="F8336" s="786">
        <v>4010</v>
      </c>
      <c r="G8336" s="786" t="s">
        <v>8925</v>
      </c>
      <c r="H8336" s="786" t="s">
        <v>1573</v>
      </c>
      <c r="J8336" s="786">
        <v>1</v>
      </c>
      <c r="K8336" s="786">
        <v>22.61</v>
      </c>
      <c r="L8336" s="786">
        <v>22.61</v>
      </c>
      <c r="M8336" s="55" t="s">
        <v>2455</v>
      </c>
    </row>
    <row r="8337" spans="1:13" ht="15">
      <c r="A8337" s="282">
        <v>45999</v>
      </c>
      <c r="B8337" s="55" t="s">
        <v>8920</v>
      </c>
      <c r="C8337" s="784">
        <v>83536</v>
      </c>
      <c r="D8337" s="784" t="s">
        <v>6230</v>
      </c>
      <c r="E8337" s="784">
        <v>85</v>
      </c>
      <c r="F8337" s="784">
        <v>4010</v>
      </c>
      <c r="G8337" s="784" t="s">
        <v>4569</v>
      </c>
      <c r="H8337" s="784" t="s">
        <v>1573</v>
      </c>
      <c r="J8337" s="784">
        <v>1</v>
      </c>
      <c r="K8337" s="784">
        <v>8.16</v>
      </c>
      <c r="L8337" s="784">
        <v>8.16</v>
      </c>
      <c r="M8337" s="55" t="s">
        <v>2455</v>
      </c>
    </row>
    <row r="8338" spans="1:13" ht="15">
      <c r="A8338" s="282">
        <v>45999</v>
      </c>
      <c r="B8338" s="55" t="s">
        <v>8920</v>
      </c>
      <c r="C8338" s="786">
        <v>82705</v>
      </c>
      <c r="D8338" s="786" t="s">
        <v>3177</v>
      </c>
      <c r="E8338" s="786">
        <v>50</v>
      </c>
      <c r="F8338" s="786">
        <v>4010</v>
      </c>
      <c r="G8338" s="786" t="s">
        <v>4187</v>
      </c>
      <c r="H8338" s="786" t="s">
        <v>1573</v>
      </c>
      <c r="J8338" s="786">
        <v>1</v>
      </c>
      <c r="K8338" s="786">
        <v>29.78</v>
      </c>
      <c r="L8338" s="786">
        <v>29.78</v>
      </c>
      <c r="M8338" s="55" t="s">
        <v>2455</v>
      </c>
    </row>
    <row r="8339" spans="1:13" ht="15">
      <c r="A8339" s="282">
        <v>45999</v>
      </c>
      <c r="B8339" s="55" t="s">
        <v>8920</v>
      </c>
      <c r="C8339" s="784">
        <v>83543</v>
      </c>
      <c r="D8339" s="784" t="s">
        <v>4300</v>
      </c>
      <c r="E8339" s="784">
        <v>85</v>
      </c>
      <c r="F8339" s="784">
        <v>4010</v>
      </c>
      <c r="G8339" s="784" t="s">
        <v>4194</v>
      </c>
      <c r="H8339" s="784" t="s">
        <v>1573</v>
      </c>
      <c r="J8339" s="784">
        <v>1</v>
      </c>
      <c r="K8339" s="784">
        <v>7.1</v>
      </c>
      <c r="L8339" s="784">
        <v>7.1</v>
      </c>
      <c r="M8339" s="55" t="s">
        <v>2455</v>
      </c>
    </row>
    <row r="8340" spans="1:13" ht="15">
      <c r="A8340" s="282">
        <v>45999</v>
      </c>
      <c r="B8340" s="55" t="s">
        <v>8920</v>
      </c>
      <c r="C8340" s="786">
        <v>81811</v>
      </c>
      <c r="D8340" s="786" t="s">
        <v>2606</v>
      </c>
      <c r="E8340" s="786">
        <v>110</v>
      </c>
      <c r="F8340" s="786">
        <v>4010</v>
      </c>
      <c r="G8340" s="786" t="s">
        <v>8926</v>
      </c>
      <c r="H8340" s="786" t="s">
        <v>1573</v>
      </c>
      <c r="J8340" s="786">
        <v>2</v>
      </c>
      <c r="K8340" s="786">
        <v>21.86</v>
      </c>
      <c r="L8340" s="786">
        <v>43.72</v>
      </c>
      <c r="M8340" s="55" t="s">
        <v>2455</v>
      </c>
    </row>
    <row r="8341" spans="1:13" ht="15">
      <c r="A8341" s="282">
        <v>45999</v>
      </c>
      <c r="B8341" s="55" t="s">
        <v>8920</v>
      </c>
      <c r="C8341" s="784">
        <v>82400</v>
      </c>
      <c r="D8341" s="784" t="s">
        <v>6358</v>
      </c>
      <c r="E8341" s="784">
        <v>110</v>
      </c>
      <c r="F8341" s="784">
        <v>4010</v>
      </c>
      <c r="G8341" s="784" t="s">
        <v>8927</v>
      </c>
      <c r="H8341" s="784" t="s">
        <v>1573</v>
      </c>
      <c r="J8341" s="784">
        <v>1</v>
      </c>
      <c r="K8341" s="784">
        <v>15.53</v>
      </c>
      <c r="L8341" s="784">
        <v>15.53</v>
      </c>
      <c r="M8341" s="55" t="s">
        <v>2455</v>
      </c>
    </row>
    <row r="8342" spans="1:13" ht="15">
      <c r="A8342" s="282">
        <v>45999</v>
      </c>
      <c r="B8342" s="55" t="s">
        <v>8920</v>
      </c>
      <c r="C8342" s="786">
        <v>83256</v>
      </c>
      <c r="D8342" s="786" t="s">
        <v>5844</v>
      </c>
      <c r="E8342" s="786">
        <v>90</v>
      </c>
      <c r="F8342" s="786">
        <v>4010</v>
      </c>
      <c r="G8342" s="786" t="s">
        <v>8928</v>
      </c>
      <c r="H8342" s="786" t="s">
        <v>1573</v>
      </c>
      <c r="J8342" s="786">
        <v>1</v>
      </c>
      <c r="K8342" s="786">
        <v>4.93</v>
      </c>
      <c r="L8342" s="786">
        <v>4.93</v>
      </c>
      <c r="M8342" s="55" t="s">
        <v>2455</v>
      </c>
    </row>
    <row r="8343" spans="1:13" ht="15">
      <c r="A8343" s="282">
        <v>45999</v>
      </c>
      <c r="B8343" s="55" t="s">
        <v>8920</v>
      </c>
      <c r="C8343" s="784">
        <v>81672</v>
      </c>
      <c r="D8343" s="784" t="s">
        <v>3189</v>
      </c>
      <c r="E8343" s="784">
        <v>110</v>
      </c>
      <c r="F8343" s="784">
        <v>4010</v>
      </c>
      <c r="G8343" s="784" t="s">
        <v>8929</v>
      </c>
      <c r="H8343" s="784" t="s">
        <v>1573</v>
      </c>
      <c r="J8343" s="784">
        <v>1</v>
      </c>
      <c r="K8343" s="784">
        <v>8.2200000000000006</v>
      </c>
      <c r="L8343" s="784">
        <v>8.2200000000000006</v>
      </c>
      <c r="M8343" s="55" t="s">
        <v>2455</v>
      </c>
    </row>
    <row r="8344" spans="1:13" ht="15">
      <c r="A8344" s="282">
        <v>45999</v>
      </c>
      <c r="B8344" s="55" t="s">
        <v>8920</v>
      </c>
      <c r="C8344" s="786">
        <v>80039</v>
      </c>
      <c r="D8344" s="786" t="s">
        <v>2382</v>
      </c>
      <c r="E8344" s="786" t="s">
        <v>289</v>
      </c>
      <c r="F8344" s="786">
        <v>4010</v>
      </c>
      <c r="G8344" s="786" t="s">
        <v>8930</v>
      </c>
      <c r="H8344" s="786" t="s">
        <v>1573</v>
      </c>
      <c r="J8344" s="786">
        <v>3</v>
      </c>
      <c r="K8344" s="786">
        <v>8.82</v>
      </c>
      <c r="L8344" s="786">
        <v>26.46</v>
      </c>
      <c r="M8344" s="55" t="s">
        <v>2455</v>
      </c>
    </row>
    <row r="8345" spans="1:13" ht="15">
      <c r="A8345" s="282">
        <v>45999</v>
      </c>
      <c r="B8345" s="55" t="s">
        <v>8920</v>
      </c>
      <c r="C8345" s="784">
        <v>81495</v>
      </c>
      <c r="D8345" s="784" t="s">
        <v>2268</v>
      </c>
      <c r="E8345" s="784">
        <v>140</v>
      </c>
      <c r="F8345" s="784">
        <v>4010</v>
      </c>
      <c r="G8345" s="784" t="s">
        <v>8931</v>
      </c>
      <c r="H8345" s="784" t="s">
        <v>1573</v>
      </c>
      <c r="J8345" s="784">
        <v>1</v>
      </c>
      <c r="K8345" s="784">
        <v>9.23</v>
      </c>
      <c r="L8345" s="784">
        <v>9.23</v>
      </c>
      <c r="M8345" s="55" t="s">
        <v>2455</v>
      </c>
    </row>
    <row r="8346" spans="1:13" ht="15">
      <c r="A8346" s="282">
        <v>45999</v>
      </c>
      <c r="B8346" s="55" t="s">
        <v>8920</v>
      </c>
      <c r="C8346" s="786">
        <v>83643</v>
      </c>
      <c r="D8346" s="786" t="s">
        <v>6746</v>
      </c>
      <c r="E8346" s="786" t="s">
        <v>289</v>
      </c>
      <c r="F8346" s="786">
        <v>4010</v>
      </c>
      <c r="G8346" s="786" t="s">
        <v>8932</v>
      </c>
      <c r="H8346" s="786" t="s">
        <v>1573</v>
      </c>
      <c r="J8346" s="786">
        <v>1</v>
      </c>
      <c r="K8346" s="786">
        <v>20.62</v>
      </c>
      <c r="L8346" s="786">
        <v>20.62</v>
      </c>
      <c r="M8346" s="55" t="s">
        <v>2455</v>
      </c>
    </row>
    <row r="8347" spans="1:13" ht="15">
      <c r="A8347" s="282">
        <v>45999</v>
      </c>
      <c r="B8347" s="55" t="s">
        <v>8920</v>
      </c>
      <c r="C8347" s="784">
        <v>82054</v>
      </c>
      <c r="D8347" s="784" t="s">
        <v>2981</v>
      </c>
      <c r="E8347" s="784">
        <v>150</v>
      </c>
      <c r="F8347" s="784">
        <v>4010</v>
      </c>
      <c r="G8347" s="784" t="s">
        <v>8933</v>
      </c>
      <c r="H8347" s="784" t="s">
        <v>1573</v>
      </c>
      <c r="J8347" s="784">
        <v>1</v>
      </c>
      <c r="K8347" s="784">
        <v>9.52</v>
      </c>
      <c r="L8347" s="784">
        <v>9.52</v>
      </c>
      <c r="M8347" s="55" t="s">
        <v>2455</v>
      </c>
    </row>
    <row r="8348" spans="1:13" ht="15">
      <c r="A8348" s="282">
        <v>45999</v>
      </c>
      <c r="B8348" s="55" t="s">
        <v>8920</v>
      </c>
      <c r="C8348" s="786">
        <v>83754</v>
      </c>
      <c r="D8348" s="786" t="s">
        <v>6810</v>
      </c>
      <c r="E8348" s="786">
        <v>60</v>
      </c>
      <c r="F8348" s="786">
        <v>4010</v>
      </c>
      <c r="G8348" s="786" t="s">
        <v>8934</v>
      </c>
      <c r="H8348" s="786" t="s">
        <v>1573</v>
      </c>
      <c r="J8348" s="786">
        <v>1</v>
      </c>
      <c r="K8348" s="786">
        <v>8.5299999999999994</v>
      </c>
      <c r="L8348" s="786">
        <v>8.5299999999999994</v>
      </c>
      <c r="M8348" s="55" t="s">
        <v>2455</v>
      </c>
    </row>
    <row r="8349" spans="1:13" ht="15">
      <c r="A8349" s="282">
        <v>45999</v>
      </c>
      <c r="B8349" s="55" t="s">
        <v>8920</v>
      </c>
      <c r="C8349" s="784">
        <v>83981</v>
      </c>
      <c r="D8349" s="784" t="s">
        <v>7826</v>
      </c>
      <c r="E8349" s="784">
        <v>100</v>
      </c>
      <c r="F8349" s="784">
        <v>4010</v>
      </c>
      <c r="G8349" s="784" t="s">
        <v>8935</v>
      </c>
      <c r="H8349" s="784" t="s">
        <v>1573</v>
      </c>
      <c r="J8349" s="784">
        <v>1</v>
      </c>
      <c r="K8349" s="784">
        <v>10.71</v>
      </c>
      <c r="L8349" s="784">
        <v>10.71</v>
      </c>
      <c r="M8349" s="55" t="s">
        <v>2455</v>
      </c>
    </row>
    <row r="8350" spans="1:13" ht="15">
      <c r="A8350" s="282">
        <v>45999</v>
      </c>
      <c r="B8350" s="55" t="s">
        <v>8920</v>
      </c>
      <c r="C8350" s="786">
        <v>80941</v>
      </c>
      <c r="D8350" s="786" t="s">
        <v>2290</v>
      </c>
      <c r="E8350" s="786">
        <v>90</v>
      </c>
      <c r="F8350" s="786">
        <v>4010</v>
      </c>
      <c r="G8350" s="786" t="s">
        <v>8936</v>
      </c>
      <c r="H8350" s="786" t="s">
        <v>1573</v>
      </c>
      <c r="J8350" s="786">
        <v>1</v>
      </c>
      <c r="K8350" s="786">
        <v>12.23</v>
      </c>
      <c r="L8350" s="786">
        <v>12.23</v>
      </c>
      <c r="M8350" s="55" t="s">
        <v>2455</v>
      </c>
    </row>
    <row r="8351" spans="1:13" ht="15">
      <c r="A8351" s="282">
        <v>45999</v>
      </c>
      <c r="B8351" s="55" t="s">
        <v>8937</v>
      </c>
      <c r="C8351" s="784">
        <v>83637</v>
      </c>
      <c r="D8351" s="784" t="s">
        <v>6746</v>
      </c>
      <c r="E8351" s="784" t="s">
        <v>2061</v>
      </c>
      <c r="F8351" s="784">
        <v>4010</v>
      </c>
      <c r="G8351" s="784" t="s">
        <v>8938</v>
      </c>
      <c r="H8351" s="784" t="s">
        <v>1573</v>
      </c>
      <c r="I8351" s="797">
        <v>3</v>
      </c>
      <c r="J8351" s="784">
        <v>3</v>
      </c>
      <c r="K8351" s="784">
        <v>15.87</v>
      </c>
      <c r="L8351" s="793">
        <v>47.61</v>
      </c>
      <c r="M8351" s="55" t="s">
        <v>2455</v>
      </c>
    </row>
    <row r="8352" spans="1:13" ht="15">
      <c r="A8352" s="282">
        <v>45999</v>
      </c>
      <c r="B8352" s="55" t="s">
        <v>8937</v>
      </c>
      <c r="C8352" s="786">
        <v>83974</v>
      </c>
      <c r="D8352" s="786" t="s">
        <v>7703</v>
      </c>
      <c r="E8352" s="786" t="s">
        <v>2061</v>
      </c>
      <c r="F8352" s="786">
        <v>4010</v>
      </c>
      <c r="G8352" s="786" t="s">
        <v>7960</v>
      </c>
      <c r="H8352" s="786" t="s">
        <v>1573</v>
      </c>
      <c r="I8352" s="798">
        <v>1</v>
      </c>
      <c r="J8352" s="786">
        <v>1</v>
      </c>
      <c r="K8352" s="786">
        <v>32.92</v>
      </c>
      <c r="L8352" s="796">
        <v>32.92</v>
      </c>
      <c r="M8352" s="55" t="s">
        <v>2455</v>
      </c>
    </row>
    <row r="8353" spans="1:13" ht="15">
      <c r="A8353" s="282">
        <v>45999</v>
      </c>
      <c r="B8353" s="55" t="s">
        <v>8937</v>
      </c>
      <c r="C8353" s="784">
        <v>83643</v>
      </c>
      <c r="D8353" s="784" t="s">
        <v>6567</v>
      </c>
      <c r="E8353" s="784" t="s">
        <v>2230</v>
      </c>
      <c r="F8353" s="784">
        <v>4010</v>
      </c>
      <c r="G8353" s="784" t="s">
        <v>5530</v>
      </c>
      <c r="H8353" s="784" t="s">
        <v>1573</v>
      </c>
      <c r="I8353" s="797">
        <v>1</v>
      </c>
      <c r="J8353" s="784">
        <v>1</v>
      </c>
      <c r="K8353" s="784">
        <v>31.95</v>
      </c>
      <c r="L8353" s="793">
        <v>31.95</v>
      </c>
      <c r="M8353" s="55" t="s">
        <v>2455</v>
      </c>
    </row>
    <row r="8354" spans="1:13" ht="15">
      <c r="A8354" s="282">
        <v>45999</v>
      </c>
      <c r="B8354" s="55" t="s">
        <v>8937</v>
      </c>
      <c r="C8354" s="786">
        <v>80039</v>
      </c>
      <c r="D8354" s="786" t="s">
        <v>2255</v>
      </c>
      <c r="E8354" s="786" t="s">
        <v>3950</v>
      </c>
      <c r="F8354" s="786">
        <v>4010</v>
      </c>
      <c r="G8354" s="786" t="s">
        <v>7886</v>
      </c>
      <c r="H8354" s="786" t="s">
        <v>1573</v>
      </c>
      <c r="I8354" s="798">
        <v>1</v>
      </c>
      <c r="J8354" s="786">
        <v>1</v>
      </c>
      <c r="K8354" s="786">
        <v>10.73</v>
      </c>
      <c r="L8354" s="796">
        <v>10.73</v>
      </c>
      <c r="M8354" s="55" t="s">
        <v>2455</v>
      </c>
    </row>
    <row r="8355" spans="1:13" ht="15">
      <c r="A8355" s="282">
        <v>45999</v>
      </c>
      <c r="B8355" s="55" t="s">
        <v>8937</v>
      </c>
      <c r="C8355" s="784">
        <v>59852</v>
      </c>
      <c r="D8355" s="784" t="s">
        <v>2988</v>
      </c>
      <c r="E8355" s="784">
        <v>160</v>
      </c>
      <c r="F8355" s="784">
        <v>4010</v>
      </c>
      <c r="G8355" s="784" t="s">
        <v>6754</v>
      </c>
      <c r="H8355" s="784" t="s">
        <v>1573</v>
      </c>
      <c r="I8355" s="797">
        <v>1</v>
      </c>
      <c r="J8355" s="784">
        <v>1</v>
      </c>
      <c r="K8355" s="784">
        <v>6.82</v>
      </c>
      <c r="L8355" s="793">
        <v>6.82</v>
      </c>
      <c r="M8355" s="55" t="s">
        <v>2455</v>
      </c>
    </row>
    <row r="8356" spans="1:13" ht="15">
      <c r="A8356" s="282">
        <v>45999</v>
      </c>
      <c r="B8356" s="55" t="s">
        <v>8937</v>
      </c>
      <c r="C8356" s="786">
        <v>80046</v>
      </c>
      <c r="D8356" s="786" t="s">
        <v>2336</v>
      </c>
      <c r="E8356" s="786" t="s">
        <v>2300</v>
      </c>
      <c r="F8356" s="786">
        <v>4010</v>
      </c>
      <c r="G8356" s="786" t="s">
        <v>6756</v>
      </c>
      <c r="H8356" s="786" t="s">
        <v>1573</v>
      </c>
      <c r="I8356" s="798">
        <v>1</v>
      </c>
      <c r="J8356" s="786">
        <v>1</v>
      </c>
      <c r="K8356" s="786">
        <v>14.45</v>
      </c>
      <c r="L8356" s="796">
        <v>14.45</v>
      </c>
      <c r="M8356" s="55" t="s">
        <v>2455</v>
      </c>
    </row>
    <row r="8357" spans="1:13" ht="15">
      <c r="A8357" s="282">
        <v>45999</v>
      </c>
      <c r="B8357" s="55" t="s">
        <v>8937</v>
      </c>
      <c r="C8357" s="784">
        <v>83725</v>
      </c>
      <c r="D8357" s="784" t="s">
        <v>6104</v>
      </c>
      <c r="E8357" s="784">
        <v>120</v>
      </c>
      <c r="F8357" s="784">
        <v>4010</v>
      </c>
      <c r="G8357" s="784" t="s">
        <v>6757</v>
      </c>
      <c r="H8357" s="784" t="s">
        <v>1573</v>
      </c>
      <c r="I8357" s="797">
        <v>2</v>
      </c>
      <c r="J8357" s="784">
        <v>2</v>
      </c>
      <c r="K8357" s="784">
        <v>9.4</v>
      </c>
      <c r="L8357" s="793">
        <v>18.8</v>
      </c>
      <c r="M8357" s="55" t="s">
        <v>2455</v>
      </c>
    </row>
    <row r="8358" spans="1:13" ht="15">
      <c r="A8358" s="282">
        <v>45999</v>
      </c>
      <c r="B8358" s="55" t="s">
        <v>8937</v>
      </c>
      <c r="C8358" s="786">
        <v>82675</v>
      </c>
      <c r="D8358" s="786" t="s">
        <v>3930</v>
      </c>
      <c r="E8358" s="786">
        <v>90</v>
      </c>
      <c r="F8358" s="786">
        <v>4010</v>
      </c>
      <c r="G8358" s="786" t="s">
        <v>6758</v>
      </c>
      <c r="H8358" s="786" t="s">
        <v>1573</v>
      </c>
      <c r="I8358" s="798">
        <v>2</v>
      </c>
      <c r="J8358" s="786">
        <v>2</v>
      </c>
      <c r="K8358" s="786">
        <v>4.66</v>
      </c>
      <c r="L8358" s="796">
        <v>9.32</v>
      </c>
      <c r="M8358" s="55" t="s">
        <v>2455</v>
      </c>
    </row>
    <row r="8359" spans="1:13" ht="15">
      <c r="A8359" s="282">
        <v>45999</v>
      </c>
      <c r="B8359" s="55" t="s">
        <v>8937</v>
      </c>
      <c r="C8359" s="784">
        <v>83802</v>
      </c>
      <c r="D8359" s="784" t="s">
        <v>2258</v>
      </c>
      <c r="E8359" s="784">
        <v>85</v>
      </c>
      <c r="F8359" s="784">
        <v>4010</v>
      </c>
      <c r="G8359" s="784" t="s">
        <v>6759</v>
      </c>
      <c r="H8359" s="784" t="s">
        <v>1573</v>
      </c>
      <c r="I8359" s="797">
        <v>1</v>
      </c>
      <c r="J8359" s="784">
        <v>1</v>
      </c>
      <c r="K8359" s="784">
        <v>26.39</v>
      </c>
      <c r="L8359" s="793">
        <v>26.39</v>
      </c>
      <c r="M8359" s="55" t="s">
        <v>2455</v>
      </c>
    </row>
    <row r="8360" spans="1:13" ht="15">
      <c r="A8360" s="282">
        <v>45999</v>
      </c>
      <c r="B8360" s="55" t="s">
        <v>8937</v>
      </c>
      <c r="C8360" s="786">
        <v>52399</v>
      </c>
      <c r="D8360" s="786" t="s">
        <v>6545</v>
      </c>
      <c r="E8360" s="786" t="s">
        <v>289</v>
      </c>
      <c r="F8360" s="786">
        <v>4010</v>
      </c>
      <c r="G8360" s="786" t="s">
        <v>6762</v>
      </c>
      <c r="H8360" s="786" t="s">
        <v>1573</v>
      </c>
      <c r="I8360" s="798">
        <v>1</v>
      </c>
      <c r="J8360" s="786">
        <v>1</v>
      </c>
      <c r="K8360" s="786">
        <v>8.0399999999999991</v>
      </c>
      <c r="L8360" s="796">
        <v>8.0399999999999991</v>
      </c>
      <c r="M8360" s="55" t="s">
        <v>2455</v>
      </c>
    </row>
    <row r="8361" spans="1:13" ht="15">
      <c r="A8361" s="282">
        <v>45999</v>
      </c>
      <c r="B8361" s="55" t="s">
        <v>8937</v>
      </c>
      <c r="C8361" s="784">
        <v>83148</v>
      </c>
      <c r="D8361" s="784" t="s">
        <v>3604</v>
      </c>
      <c r="E8361" s="784">
        <v>100</v>
      </c>
      <c r="F8361" s="784">
        <v>4010</v>
      </c>
      <c r="G8361" s="784" t="s">
        <v>7877</v>
      </c>
      <c r="H8361" s="784" t="s">
        <v>1573</v>
      </c>
      <c r="I8361" s="797">
        <v>1</v>
      </c>
      <c r="J8361" s="784">
        <v>1</v>
      </c>
      <c r="K8361" s="784">
        <v>11.23</v>
      </c>
      <c r="L8361" s="793">
        <v>11.23</v>
      </c>
      <c r="M8361" s="55" t="s">
        <v>2455</v>
      </c>
    </row>
    <row r="8362" spans="1:13" ht="15">
      <c r="A8362" s="282">
        <v>45999</v>
      </c>
      <c r="B8362" s="55" t="s">
        <v>8937</v>
      </c>
      <c r="C8362" s="786">
        <v>83631</v>
      </c>
      <c r="D8362" s="786" t="s">
        <v>2710</v>
      </c>
      <c r="E8362" s="786" t="s">
        <v>2061</v>
      </c>
      <c r="F8362" s="786">
        <v>4010</v>
      </c>
      <c r="G8362" s="786" t="s">
        <v>3444</v>
      </c>
      <c r="H8362" s="786" t="s">
        <v>1573</v>
      </c>
      <c r="I8362" s="798">
        <v>1</v>
      </c>
      <c r="J8362" s="786">
        <v>1</v>
      </c>
      <c r="K8362" s="786">
        <v>22.37</v>
      </c>
      <c r="L8362" s="796">
        <v>22.37</v>
      </c>
      <c r="M8362" s="55" t="s">
        <v>2455</v>
      </c>
    </row>
    <row r="8363" spans="1:13" ht="15">
      <c r="A8363" s="282">
        <v>45999</v>
      </c>
      <c r="B8363" s="55" t="s">
        <v>8937</v>
      </c>
      <c r="C8363" s="784">
        <v>83748</v>
      </c>
      <c r="D8363" s="784" t="s">
        <v>2788</v>
      </c>
      <c r="E8363" s="784">
        <v>70</v>
      </c>
      <c r="F8363" s="784">
        <v>4010</v>
      </c>
      <c r="G8363" s="784" t="s">
        <v>3166</v>
      </c>
      <c r="H8363" s="784" t="s">
        <v>1573</v>
      </c>
      <c r="I8363" s="797">
        <v>1</v>
      </c>
      <c r="J8363" s="784">
        <v>1</v>
      </c>
      <c r="K8363" s="784">
        <v>5.71</v>
      </c>
      <c r="L8363" s="793">
        <v>5.71</v>
      </c>
      <c r="M8363" s="55" t="s">
        <v>2455</v>
      </c>
    </row>
    <row r="8364" spans="1:13" ht="15">
      <c r="A8364" s="282">
        <v>45999</v>
      </c>
      <c r="B8364" s="55" t="s">
        <v>8937</v>
      </c>
      <c r="C8364" s="786">
        <v>83644</v>
      </c>
      <c r="D8364" s="786" t="s">
        <v>7224</v>
      </c>
      <c r="E8364" s="786" t="s">
        <v>2061</v>
      </c>
      <c r="F8364" s="786">
        <v>4010</v>
      </c>
      <c r="G8364" s="786" t="s">
        <v>3607</v>
      </c>
      <c r="H8364" s="786" t="s">
        <v>1573</v>
      </c>
      <c r="I8364" s="798">
        <v>1</v>
      </c>
      <c r="J8364" s="786">
        <v>1</v>
      </c>
      <c r="K8364" s="786">
        <v>37.72</v>
      </c>
      <c r="L8364" s="796">
        <v>37.72</v>
      </c>
      <c r="M8364" s="55" t="s">
        <v>2455</v>
      </c>
    </row>
    <row r="8365" spans="1:13" ht="15">
      <c r="A8365" s="282">
        <v>45999</v>
      </c>
      <c r="B8365" s="55" t="s">
        <v>8937</v>
      </c>
      <c r="C8365" s="784">
        <v>83839</v>
      </c>
      <c r="D8365" s="784" t="s">
        <v>8939</v>
      </c>
      <c r="E8365" s="784">
        <v>120</v>
      </c>
      <c r="F8365" s="784">
        <v>4010</v>
      </c>
      <c r="G8365" s="784" t="s">
        <v>5355</v>
      </c>
      <c r="H8365" s="784" t="s">
        <v>1573</v>
      </c>
      <c r="I8365" s="797">
        <v>1</v>
      </c>
      <c r="J8365" s="784">
        <v>1</v>
      </c>
      <c r="K8365" s="784">
        <v>4.13</v>
      </c>
      <c r="L8365" s="793">
        <v>4.13</v>
      </c>
      <c r="M8365" s="55" t="s">
        <v>2455</v>
      </c>
    </row>
    <row r="8366" spans="1:13" ht="15">
      <c r="A8366" s="282">
        <v>45999</v>
      </c>
      <c r="B8366" s="55" t="s">
        <v>8937</v>
      </c>
      <c r="C8366" s="786">
        <v>82234</v>
      </c>
      <c r="D8366" s="786" t="s">
        <v>2292</v>
      </c>
      <c r="E8366" s="786">
        <v>150</v>
      </c>
      <c r="F8366" s="786">
        <v>4010</v>
      </c>
      <c r="G8366" s="786" t="s">
        <v>5356</v>
      </c>
      <c r="H8366" s="786" t="s">
        <v>1573</v>
      </c>
      <c r="I8366" s="798">
        <v>1</v>
      </c>
      <c r="J8366" s="786">
        <v>1</v>
      </c>
      <c r="K8366" s="786">
        <v>13.28</v>
      </c>
      <c r="L8366" s="796">
        <v>13.28</v>
      </c>
      <c r="M8366" s="55" t="s">
        <v>2455</v>
      </c>
    </row>
    <row r="8367" spans="1:13" ht="15">
      <c r="A8367" s="282">
        <v>45999</v>
      </c>
      <c r="B8367" s="55" t="s">
        <v>8937</v>
      </c>
      <c r="C8367" s="784">
        <v>83640</v>
      </c>
      <c r="D8367" s="784" t="s">
        <v>2336</v>
      </c>
      <c r="E8367" s="784">
        <v>120</v>
      </c>
      <c r="F8367" s="784">
        <v>4010</v>
      </c>
      <c r="G8367" s="784" t="s">
        <v>6607</v>
      </c>
      <c r="H8367" s="784" t="s">
        <v>1573</v>
      </c>
      <c r="I8367" s="797">
        <v>2</v>
      </c>
      <c r="J8367" s="784">
        <v>2</v>
      </c>
      <c r="K8367" s="784">
        <v>18.18</v>
      </c>
      <c r="L8367" s="793">
        <v>36.36</v>
      </c>
      <c r="M8367" s="55" t="s">
        <v>2455</v>
      </c>
    </row>
    <row r="8368" spans="1:13" ht="15">
      <c r="A8368" s="282">
        <v>45999</v>
      </c>
      <c r="B8368" s="55" t="s">
        <v>8937</v>
      </c>
      <c r="C8368" s="786">
        <v>59852</v>
      </c>
      <c r="D8368" s="786" t="s">
        <v>5595</v>
      </c>
      <c r="E8368" s="786">
        <v>160</v>
      </c>
      <c r="F8368" s="786">
        <v>4010</v>
      </c>
      <c r="G8368" s="786" t="s">
        <v>7961</v>
      </c>
      <c r="H8368" s="786" t="s">
        <v>1573</v>
      </c>
      <c r="I8368" s="798">
        <v>1</v>
      </c>
      <c r="J8368" s="786">
        <v>1</v>
      </c>
      <c r="K8368" s="786">
        <v>8.25</v>
      </c>
      <c r="L8368" s="796">
        <v>8.25</v>
      </c>
      <c r="M8368" s="55" t="s">
        <v>2455</v>
      </c>
    </row>
    <row r="8369" spans="1:13" ht="15">
      <c r="A8369" s="282">
        <v>45999</v>
      </c>
      <c r="B8369" s="55" t="s">
        <v>8937</v>
      </c>
      <c r="C8369" s="784">
        <v>83643</v>
      </c>
      <c r="D8369" s="784" t="s">
        <v>5595</v>
      </c>
      <c r="E8369" s="784" t="s">
        <v>2061</v>
      </c>
      <c r="F8369" s="784">
        <v>4010</v>
      </c>
      <c r="G8369" s="784" t="s">
        <v>5358</v>
      </c>
      <c r="H8369" s="784" t="s">
        <v>1573</v>
      </c>
      <c r="I8369" s="797">
        <v>1</v>
      </c>
      <c r="J8369" s="784">
        <v>1</v>
      </c>
      <c r="K8369" s="784">
        <v>27.49</v>
      </c>
      <c r="L8369" s="793">
        <v>27.49</v>
      </c>
      <c r="M8369" s="55" t="s">
        <v>2455</v>
      </c>
    </row>
    <row r="8370" spans="1:13" ht="15">
      <c r="A8370" s="282">
        <v>45999</v>
      </c>
      <c r="B8370" s="55" t="s">
        <v>8937</v>
      </c>
      <c r="C8370" s="786">
        <v>83580</v>
      </c>
      <c r="D8370" s="786" t="s">
        <v>7741</v>
      </c>
      <c r="E8370" s="786">
        <v>100</v>
      </c>
      <c r="F8370" s="786">
        <v>4010</v>
      </c>
      <c r="G8370" s="786" t="s">
        <v>5359</v>
      </c>
      <c r="H8370" s="786" t="s">
        <v>1573</v>
      </c>
      <c r="I8370" s="798">
        <v>5</v>
      </c>
      <c r="J8370" s="786">
        <v>5</v>
      </c>
      <c r="K8370" s="786">
        <v>11.55</v>
      </c>
      <c r="L8370" s="796">
        <v>57.75</v>
      </c>
      <c r="M8370" s="55" t="s">
        <v>2455</v>
      </c>
    </row>
    <row r="8371" spans="1:13" ht="15">
      <c r="A8371" s="282">
        <v>45999</v>
      </c>
      <c r="B8371" s="55" t="s">
        <v>8937</v>
      </c>
      <c r="C8371" s="784">
        <v>83603</v>
      </c>
      <c r="D8371" s="784" t="s">
        <v>7368</v>
      </c>
      <c r="E8371" s="784" t="s">
        <v>441</v>
      </c>
      <c r="F8371" s="784">
        <v>4010</v>
      </c>
      <c r="G8371" s="784" t="s">
        <v>8940</v>
      </c>
      <c r="H8371" s="784" t="s">
        <v>1573</v>
      </c>
      <c r="I8371" s="797">
        <v>4</v>
      </c>
      <c r="J8371" s="784">
        <v>4</v>
      </c>
      <c r="K8371" s="784">
        <v>28.16</v>
      </c>
      <c r="L8371" s="793">
        <v>112.64</v>
      </c>
      <c r="M8371" s="55" t="s">
        <v>2455</v>
      </c>
    </row>
    <row r="8372" spans="1:13" ht="15">
      <c r="A8372" s="282">
        <v>46000</v>
      </c>
      <c r="B8372" s="55" t="s">
        <v>8941</v>
      </c>
      <c r="C8372" s="784">
        <v>64956</v>
      </c>
      <c r="D8372" s="784" t="s">
        <v>8942</v>
      </c>
      <c r="E8372" s="784">
        <v>100</v>
      </c>
      <c r="F8372" s="784">
        <v>4010</v>
      </c>
      <c r="G8372" s="784" t="s">
        <v>2983</v>
      </c>
      <c r="H8372" s="784" t="s">
        <v>1573</v>
      </c>
      <c r="I8372" s="23"/>
      <c r="J8372" s="784">
        <v>1</v>
      </c>
      <c r="K8372" s="784">
        <v>5.87</v>
      </c>
      <c r="L8372" s="784">
        <v>5.87</v>
      </c>
      <c r="M8372" s="55" t="s">
        <v>2455</v>
      </c>
    </row>
    <row r="8373" spans="1:13" ht="15">
      <c r="A8373" s="282">
        <v>46000</v>
      </c>
      <c r="B8373" s="55" t="s">
        <v>8941</v>
      </c>
      <c r="C8373" s="786">
        <v>83250</v>
      </c>
      <c r="D8373" s="786" t="s">
        <v>5083</v>
      </c>
      <c r="E8373" s="786">
        <v>120</v>
      </c>
      <c r="F8373" s="786">
        <v>4010</v>
      </c>
      <c r="G8373" s="786" t="s">
        <v>2990</v>
      </c>
      <c r="H8373" s="786" t="s">
        <v>1573</v>
      </c>
      <c r="J8373" s="786">
        <v>1</v>
      </c>
      <c r="K8373" s="786">
        <v>8.58</v>
      </c>
      <c r="L8373" s="786">
        <v>8.58</v>
      </c>
      <c r="M8373" s="55" t="s">
        <v>2455</v>
      </c>
    </row>
    <row r="8374" spans="1:13" ht="15">
      <c r="A8374" s="282">
        <v>46000</v>
      </c>
      <c r="B8374" s="55" t="s">
        <v>8941</v>
      </c>
      <c r="C8374" s="784">
        <v>81045</v>
      </c>
      <c r="D8374" s="784" t="s">
        <v>5862</v>
      </c>
      <c r="E8374" s="784">
        <v>90</v>
      </c>
      <c r="F8374" s="784">
        <v>4010</v>
      </c>
      <c r="G8374" s="784" t="s">
        <v>2995</v>
      </c>
      <c r="H8374" s="784" t="s">
        <v>1573</v>
      </c>
      <c r="J8374" s="784">
        <v>1</v>
      </c>
      <c r="K8374" s="784">
        <v>9.23</v>
      </c>
      <c r="L8374" s="784">
        <v>9.23</v>
      </c>
      <c r="M8374" s="55" t="s">
        <v>2455</v>
      </c>
    </row>
    <row r="8375" spans="1:13" ht="15">
      <c r="A8375" s="282">
        <v>46000</v>
      </c>
      <c r="B8375" s="55" t="s">
        <v>8941</v>
      </c>
      <c r="C8375" s="786">
        <v>81873</v>
      </c>
      <c r="D8375" s="786" t="s">
        <v>4991</v>
      </c>
      <c r="E8375" s="786">
        <v>110</v>
      </c>
      <c r="F8375" s="786">
        <v>4010</v>
      </c>
      <c r="G8375" s="786" t="s">
        <v>5894</v>
      </c>
      <c r="H8375" s="786" t="s">
        <v>1573</v>
      </c>
      <c r="J8375" s="786">
        <v>2</v>
      </c>
      <c r="K8375" s="786">
        <v>13.15</v>
      </c>
      <c r="L8375" s="786">
        <v>26.3</v>
      </c>
      <c r="M8375" s="55" t="s">
        <v>2455</v>
      </c>
    </row>
    <row r="8376" spans="1:13" ht="15">
      <c r="A8376" s="282">
        <v>46000</v>
      </c>
      <c r="B8376" s="55" t="s">
        <v>8941</v>
      </c>
      <c r="C8376" s="784">
        <v>82368</v>
      </c>
      <c r="D8376" s="784" t="s">
        <v>6928</v>
      </c>
      <c r="E8376" s="784">
        <v>160</v>
      </c>
      <c r="F8376" s="784">
        <v>4010</v>
      </c>
      <c r="G8376" s="784" t="s">
        <v>3002</v>
      </c>
      <c r="H8376" s="784" t="s">
        <v>1573</v>
      </c>
      <c r="J8376" s="784">
        <v>3</v>
      </c>
      <c r="K8376" s="784">
        <v>10.17</v>
      </c>
      <c r="L8376" s="784">
        <v>30.51</v>
      </c>
      <c r="M8376" s="55" t="s">
        <v>2455</v>
      </c>
    </row>
    <row r="8377" spans="1:13" ht="15">
      <c r="A8377" s="282">
        <v>46000</v>
      </c>
      <c r="B8377" s="55" t="s">
        <v>8941</v>
      </c>
      <c r="C8377" s="786">
        <v>83625</v>
      </c>
      <c r="D8377" s="786" t="s">
        <v>7651</v>
      </c>
      <c r="E8377" s="786">
        <v>50</v>
      </c>
      <c r="F8377" s="786">
        <v>4010</v>
      </c>
      <c r="G8377" s="786" t="s">
        <v>8943</v>
      </c>
      <c r="H8377" s="786" t="s">
        <v>1573</v>
      </c>
      <c r="J8377" s="786">
        <v>2</v>
      </c>
      <c r="K8377" s="786">
        <v>11.57</v>
      </c>
      <c r="L8377" s="786">
        <v>23.14</v>
      </c>
      <c r="M8377" s="55" t="s">
        <v>2455</v>
      </c>
    </row>
    <row r="8378" spans="1:13" ht="15">
      <c r="A8378" s="282">
        <v>46000</v>
      </c>
      <c r="B8378" s="55" t="s">
        <v>8941</v>
      </c>
      <c r="C8378" s="784">
        <v>83291</v>
      </c>
      <c r="D8378" s="784" t="s">
        <v>8944</v>
      </c>
      <c r="E8378" s="784">
        <v>130</v>
      </c>
      <c r="F8378" s="784">
        <v>4010</v>
      </c>
      <c r="G8378" s="784" t="s">
        <v>8945</v>
      </c>
      <c r="H8378" s="784" t="s">
        <v>1573</v>
      </c>
      <c r="J8378" s="784">
        <v>1</v>
      </c>
      <c r="K8378" s="784">
        <v>5.41</v>
      </c>
      <c r="L8378" s="784">
        <v>5.41</v>
      </c>
      <c r="M8378" s="55" t="s">
        <v>2455</v>
      </c>
    </row>
    <row r="8379" spans="1:13" ht="15">
      <c r="A8379" s="282">
        <v>46000</v>
      </c>
      <c r="B8379" s="55" t="s">
        <v>8941</v>
      </c>
      <c r="C8379" s="786">
        <v>83865</v>
      </c>
      <c r="D8379" s="786" t="s">
        <v>6747</v>
      </c>
      <c r="E8379" s="786" t="s">
        <v>2296</v>
      </c>
      <c r="F8379" s="786">
        <v>4010</v>
      </c>
      <c r="G8379" s="786" t="s">
        <v>8946</v>
      </c>
      <c r="H8379" s="786" t="s">
        <v>1573</v>
      </c>
      <c r="J8379" s="786">
        <v>1</v>
      </c>
      <c r="K8379" s="786">
        <v>14.39</v>
      </c>
      <c r="L8379" s="786">
        <v>14.39</v>
      </c>
      <c r="M8379" s="55" t="s">
        <v>2455</v>
      </c>
    </row>
    <row r="8380" spans="1:13" ht="15">
      <c r="A8380" s="282">
        <v>46000</v>
      </c>
      <c r="B8380" s="55" t="s">
        <v>8941</v>
      </c>
      <c r="C8380" s="784">
        <v>82008</v>
      </c>
      <c r="D8380" s="784" t="s">
        <v>5823</v>
      </c>
      <c r="E8380" s="784">
        <v>130</v>
      </c>
      <c r="F8380" s="784">
        <v>4010</v>
      </c>
      <c r="G8380" s="784" t="s">
        <v>2878</v>
      </c>
      <c r="H8380" s="784" t="s">
        <v>1573</v>
      </c>
      <c r="J8380" s="784">
        <v>1</v>
      </c>
      <c r="K8380" s="784">
        <v>8.16</v>
      </c>
      <c r="L8380" s="784">
        <v>8.16</v>
      </c>
      <c r="M8380" s="55" t="s">
        <v>2455</v>
      </c>
    </row>
    <row r="8381" spans="1:13" ht="15">
      <c r="A8381" s="282">
        <v>46000</v>
      </c>
      <c r="B8381" s="55" t="s">
        <v>8941</v>
      </c>
      <c r="C8381" s="786">
        <v>83517</v>
      </c>
      <c r="D8381" s="786" t="s">
        <v>6908</v>
      </c>
      <c r="E8381" s="786" t="s">
        <v>2356</v>
      </c>
      <c r="F8381" s="786">
        <v>4010</v>
      </c>
      <c r="G8381" s="786" t="s">
        <v>2885</v>
      </c>
      <c r="H8381" s="786" t="s">
        <v>1573</v>
      </c>
      <c r="J8381" s="786">
        <v>1</v>
      </c>
      <c r="K8381" s="786">
        <v>6.63</v>
      </c>
      <c r="L8381" s="786">
        <v>6.63</v>
      </c>
      <c r="M8381" s="55" t="s">
        <v>2455</v>
      </c>
    </row>
    <row r="8382" spans="1:13" ht="15">
      <c r="A8382" s="282">
        <v>46000</v>
      </c>
      <c r="B8382" s="55" t="s">
        <v>8941</v>
      </c>
      <c r="C8382" s="784">
        <v>59852</v>
      </c>
      <c r="D8382" s="784" t="s">
        <v>3942</v>
      </c>
      <c r="E8382" s="784">
        <v>120</v>
      </c>
      <c r="F8382" s="784">
        <v>4010</v>
      </c>
      <c r="G8382" s="784" t="s">
        <v>7921</v>
      </c>
      <c r="H8382" s="784" t="s">
        <v>1573</v>
      </c>
      <c r="J8382" s="784">
        <v>1</v>
      </c>
      <c r="K8382" s="784">
        <v>10.4</v>
      </c>
      <c r="L8382" s="784">
        <v>10.4</v>
      </c>
      <c r="M8382" s="55" t="s">
        <v>2455</v>
      </c>
    </row>
    <row r="8383" spans="1:13" ht="15">
      <c r="A8383" s="282">
        <v>46000</v>
      </c>
      <c r="B8383" s="55" t="s">
        <v>8941</v>
      </c>
      <c r="C8383" s="786">
        <v>83291</v>
      </c>
      <c r="D8383" s="786" t="s">
        <v>8944</v>
      </c>
      <c r="E8383" s="786">
        <v>140</v>
      </c>
      <c r="F8383" s="786">
        <v>4010</v>
      </c>
      <c r="G8383" s="786" t="s">
        <v>5206</v>
      </c>
      <c r="H8383" s="786" t="s">
        <v>1573</v>
      </c>
      <c r="J8383" s="786">
        <v>1</v>
      </c>
      <c r="K8383" s="786">
        <v>5.41</v>
      </c>
      <c r="L8383" s="786">
        <v>5.41</v>
      </c>
      <c r="M8383" s="55" t="s">
        <v>2455</v>
      </c>
    </row>
    <row r="8384" spans="1:13" ht="15">
      <c r="A8384" s="282">
        <v>46000</v>
      </c>
      <c r="B8384" s="55" t="s">
        <v>8941</v>
      </c>
      <c r="C8384" s="784">
        <v>82613</v>
      </c>
      <c r="D8384" s="784" t="s">
        <v>3043</v>
      </c>
      <c r="E8384" s="784">
        <v>85</v>
      </c>
      <c r="F8384" s="784">
        <v>4010</v>
      </c>
      <c r="G8384" s="784" t="s">
        <v>2892</v>
      </c>
      <c r="H8384" s="784" t="s">
        <v>1573</v>
      </c>
      <c r="J8384" s="784">
        <v>1</v>
      </c>
      <c r="K8384" s="784">
        <v>6.33</v>
      </c>
      <c r="L8384" s="784">
        <v>6.33</v>
      </c>
      <c r="M8384" s="55" t="s">
        <v>2455</v>
      </c>
    </row>
    <row r="8385" spans="1:14" ht="15">
      <c r="A8385" s="282">
        <v>46000</v>
      </c>
      <c r="B8385" s="55" t="s">
        <v>8941</v>
      </c>
      <c r="C8385" s="786">
        <v>83207</v>
      </c>
      <c r="D8385" s="786" t="s">
        <v>3578</v>
      </c>
      <c r="E8385" s="786">
        <v>130</v>
      </c>
      <c r="F8385" s="786">
        <v>4010</v>
      </c>
      <c r="G8385" s="786" t="s">
        <v>8947</v>
      </c>
      <c r="H8385" s="786" t="s">
        <v>1573</v>
      </c>
      <c r="J8385" s="786">
        <v>1</v>
      </c>
      <c r="K8385" s="786">
        <v>11.97</v>
      </c>
      <c r="L8385" s="786">
        <v>11.97</v>
      </c>
      <c r="M8385" s="55" t="s">
        <v>2455</v>
      </c>
    </row>
    <row r="8386" spans="1:14" ht="15">
      <c r="A8386" s="282">
        <v>46000</v>
      </c>
      <c r="B8386" s="55" t="s">
        <v>8941</v>
      </c>
      <c r="C8386" s="784">
        <v>83166</v>
      </c>
      <c r="D8386" s="784" t="s">
        <v>4784</v>
      </c>
      <c r="E8386" s="784">
        <v>90</v>
      </c>
      <c r="F8386" s="784">
        <v>4010</v>
      </c>
      <c r="G8386" s="784" t="s">
        <v>4172</v>
      </c>
      <c r="H8386" s="784" t="s">
        <v>1573</v>
      </c>
      <c r="J8386" s="784">
        <v>1</v>
      </c>
      <c r="K8386" s="784">
        <v>12.68</v>
      </c>
      <c r="L8386" s="784">
        <v>12.68</v>
      </c>
      <c r="M8386" s="55" t="s">
        <v>2455</v>
      </c>
    </row>
    <row r="8387" spans="1:14" ht="15">
      <c r="A8387" s="282">
        <v>46000</v>
      </c>
      <c r="B8387" s="55" t="s">
        <v>8941</v>
      </c>
      <c r="C8387" s="786">
        <v>83661</v>
      </c>
      <c r="D8387" s="786" t="s">
        <v>7741</v>
      </c>
      <c r="E8387" s="786" t="s">
        <v>2230</v>
      </c>
      <c r="F8387" s="786">
        <v>4010</v>
      </c>
      <c r="G8387" s="786" t="s">
        <v>8948</v>
      </c>
      <c r="H8387" s="786" t="s">
        <v>1573</v>
      </c>
      <c r="J8387" s="786">
        <v>1</v>
      </c>
      <c r="K8387" s="786">
        <v>6.5</v>
      </c>
      <c r="L8387" s="786">
        <v>6.5</v>
      </c>
      <c r="M8387" s="55" t="s">
        <v>2455</v>
      </c>
    </row>
    <row r="8388" spans="1:14" ht="15">
      <c r="A8388" s="282">
        <v>46000</v>
      </c>
      <c r="B8388" s="55" t="s">
        <v>8941</v>
      </c>
      <c r="C8388" s="784">
        <v>83618</v>
      </c>
      <c r="D8388" s="784" t="s">
        <v>6925</v>
      </c>
      <c r="E8388" s="784" t="s">
        <v>2061</v>
      </c>
      <c r="F8388" s="784">
        <v>4010</v>
      </c>
      <c r="G8388" s="784" t="s">
        <v>4174</v>
      </c>
      <c r="H8388" s="784" t="s">
        <v>1573</v>
      </c>
      <c r="J8388" s="784">
        <v>1</v>
      </c>
      <c r="K8388" s="784">
        <v>27.39</v>
      </c>
      <c r="L8388" s="784">
        <v>27.39</v>
      </c>
      <c r="M8388" s="55" t="s">
        <v>2455</v>
      </c>
    </row>
    <row r="8389" spans="1:14" ht="15">
      <c r="A8389" s="282">
        <v>46000</v>
      </c>
      <c r="B8389" s="55" t="s">
        <v>8949</v>
      </c>
      <c r="C8389" s="784">
        <v>80504</v>
      </c>
      <c r="D8389" s="784" t="s">
        <v>4908</v>
      </c>
      <c r="E8389" s="784" t="s">
        <v>2692</v>
      </c>
      <c r="F8389" s="784">
        <v>4010</v>
      </c>
      <c r="G8389" s="784" t="s">
        <v>8950</v>
      </c>
      <c r="H8389" s="784" t="s">
        <v>1573</v>
      </c>
      <c r="J8389" s="784">
        <v>1</v>
      </c>
      <c r="K8389" s="784">
        <v>14.44</v>
      </c>
      <c r="L8389" s="784">
        <v>14.44</v>
      </c>
      <c r="M8389" s="55" t="s">
        <v>2455</v>
      </c>
      <c r="N8389" s="788" t="s">
        <v>8951</v>
      </c>
    </row>
    <row r="8390" spans="1:14" ht="15">
      <c r="A8390" s="282">
        <v>46000</v>
      </c>
      <c r="B8390" s="55" t="s">
        <v>8949</v>
      </c>
      <c r="C8390" s="786">
        <v>83596</v>
      </c>
      <c r="D8390" s="786" t="s">
        <v>7230</v>
      </c>
      <c r="E8390" s="786">
        <v>110</v>
      </c>
      <c r="F8390" s="786">
        <v>4010</v>
      </c>
      <c r="G8390" s="786" t="s">
        <v>4368</v>
      </c>
      <c r="H8390" s="786" t="s">
        <v>1573</v>
      </c>
      <c r="J8390" s="786">
        <v>1</v>
      </c>
      <c r="K8390" s="786">
        <v>23.96</v>
      </c>
      <c r="L8390" s="786">
        <v>23.96</v>
      </c>
      <c r="M8390" s="55" t="s">
        <v>2455</v>
      </c>
      <c r="N8390" s="788" t="s">
        <v>8951</v>
      </c>
    </row>
    <row r="8391" spans="1:14" ht="15">
      <c r="A8391" s="282">
        <v>46000</v>
      </c>
      <c r="B8391" s="55" t="s">
        <v>8949</v>
      </c>
      <c r="C8391" s="784">
        <v>59852</v>
      </c>
      <c r="D8391" s="784" t="s">
        <v>2255</v>
      </c>
      <c r="E8391" s="784">
        <v>100</v>
      </c>
      <c r="F8391" s="784">
        <v>4010</v>
      </c>
      <c r="G8391" s="784" t="s">
        <v>8952</v>
      </c>
      <c r="H8391" s="784" t="s">
        <v>1573</v>
      </c>
      <c r="J8391" s="784">
        <v>1</v>
      </c>
      <c r="K8391" s="784">
        <v>8.6999999999999993</v>
      </c>
      <c r="L8391" s="784">
        <v>8.6999999999999993</v>
      </c>
      <c r="M8391" s="55" t="s">
        <v>2455</v>
      </c>
      <c r="N8391" s="788" t="s">
        <v>8951</v>
      </c>
    </row>
    <row r="8392" spans="1:14" ht="15">
      <c r="A8392" s="282">
        <v>46000</v>
      </c>
      <c r="B8392" s="55" t="s">
        <v>8949</v>
      </c>
      <c r="C8392" s="786">
        <v>84296</v>
      </c>
      <c r="D8392" s="786" t="s">
        <v>8091</v>
      </c>
      <c r="E8392" s="786">
        <v>110</v>
      </c>
      <c r="F8392" s="786">
        <v>4010</v>
      </c>
      <c r="G8392" s="786" t="s">
        <v>8953</v>
      </c>
      <c r="H8392" s="786" t="s">
        <v>1573</v>
      </c>
      <c r="J8392" s="786">
        <v>1</v>
      </c>
      <c r="K8392" s="786">
        <v>8.09</v>
      </c>
      <c r="L8392" s="786">
        <v>8.09</v>
      </c>
      <c r="M8392" s="55" t="s">
        <v>2455</v>
      </c>
      <c r="N8392" s="788" t="s">
        <v>8951</v>
      </c>
    </row>
    <row r="8393" spans="1:14" ht="15">
      <c r="A8393" s="282">
        <v>46000</v>
      </c>
      <c r="B8393" s="55" t="s">
        <v>8949</v>
      </c>
      <c r="C8393" s="784">
        <v>83403</v>
      </c>
      <c r="D8393" s="784" t="s">
        <v>7151</v>
      </c>
      <c r="E8393" s="784">
        <v>80</v>
      </c>
      <c r="F8393" s="784">
        <v>4010</v>
      </c>
      <c r="G8393" s="784" t="s">
        <v>8954</v>
      </c>
      <c r="H8393" s="784" t="s">
        <v>1573</v>
      </c>
      <c r="J8393" s="784">
        <v>1</v>
      </c>
      <c r="K8393" s="784">
        <v>7.66</v>
      </c>
      <c r="L8393" s="784">
        <v>7.66</v>
      </c>
      <c r="M8393" s="55" t="s">
        <v>2455</v>
      </c>
      <c r="N8393" s="788" t="s">
        <v>8951</v>
      </c>
    </row>
    <row r="8394" spans="1:14" ht="15">
      <c r="A8394" s="282">
        <v>46000</v>
      </c>
      <c r="B8394" s="55" t="s">
        <v>8949</v>
      </c>
      <c r="C8394" s="786">
        <v>82400</v>
      </c>
      <c r="D8394" s="786" t="s">
        <v>6925</v>
      </c>
      <c r="E8394" s="786">
        <v>100</v>
      </c>
      <c r="F8394" s="786">
        <v>4010</v>
      </c>
      <c r="G8394" s="786" t="s">
        <v>4202</v>
      </c>
      <c r="H8394" s="786" t="s">
        <v>1573</v>
      </c>
      <c r="J8394" s="786">
        <v>1</v>
      </c>
      <c r="K8394" s="786">
        <v>17.989999999999998</v>
      </c>
      <c r="L8394" s="786">
        <v>17.989999999999998</v>
      </c>
      <c r="M8394" s="55" t="s">
        <v>2455</v>
      </c>
      <c r="N8394" s="788" t="s">
        <v>8951</v>
      </c>
    </row>
    <row r="8395" spans="1:14" ht="15">
      <c r="A8395" s="282">
        <v>46000</v>
      </c>
      <c r="B8395" s="55" t="s">
        <v>8949</v>
      </c>
      <c r="C8395" s="784">
        <v>81032</v>
      </c>
      <c r="D8395" s="784">
        <v>545</v>
      </c>
      <c r="E8395" s="784" t="s">
        <v>2061</v>
      </c>
      <c r="F8395" s="784">
        <v>4010</v>
      </c>
      <c r="G8395" s="784" t="s">
        <v>8955</v>
      </c>
      <c r="H8395" s="784" t="s">
        <v>1573</v>
      </c>
      <c r="J8395" s="784">
        <v>1</v>
      </c>
      <c r="K8395" s="784">
        <v>8.6</v>
      </c>
      <c r="L8395" s="784">
        <v>8.6</v>
      </c>
      <c r="M8395" s="55" t="s">
        <v>2455</v>
      </c>
      <c r="N8395" s="788" t="s">
        <v>8951</v>
      </c>
    </row>
    <row r="8396" spans="1:14" ht="15">
      <c r="A8396" s="282">
        <v>46000</v>
      </c>
      <c r="B8396" s="55" t="s">
        <v>8949</v>
      </c>
      <c r="C8396" s="786">
        <v>82407</v>
      </c>
      <c r="D8396" s="786" t="s">
        <v>7483</v>
      </c>
      <c r="E8396" s="786">
        <v>120</v>
      </c>
      <c r="F8396" s="786">
        <v>4010</v>
      </c>
      <c r="G8396" s="786" t="s">
        <v>4372</v>
      </c>
      <c r="H8396" s="786" t="s">
        <v>1573</v>
      </c>
      <c r="J8396" s="786">
        <v>1</v>
      </c>
      <c r="K8396" s="786">
        <v>7.24</v>
      </c>
      <c r="L8396" s="786">
        <v>7.24</v>
      </c>
      <c r="M8396" s="55" t="s">
        <v>2455</v>
      </c>
      <c r="N8396" s="788" t="s">
        <v>8951</v>
      </c>
    </row>
    <row r="8397" spans="1:14" ht="15">
      <c r="A8397" s="282">
        <v>46000</v>
      </c>
      <c r="B8397" s="55" t="s">
        <v>8949</v>
      </c>
      <c r="C8397" s="784">
        <v>52621</v>
      </c>
      <c r="D8397" s="784" t="s">
        <v>6746</v>
      </c>
      <c r="E8397" s="882">
        <v>45692</v>
      </c>
      <c r="F8397" s="784">
        <v>4010</v>
      </c>
      <c r="G8397" s="784" t="s">
        <v>8956</v>
      </c>
      <c r="H8397" s="784" t="s">
        <v>1573</v>
      </c>
      <c r="J8397" s="784">
        <v>1</v>
      </c>
      <c r="K8397" s="784">
        <v>3.76</v>
      </c>
      <c r="L8397" s="784">
        <v>3.76</v>
      </c>
      <c r="M8397" s="55" t="s">
        <v>2455</v>
      </c>
      <c r="N8397" s="788" t="s">
        <v>8951</v>
      </c>
    </row>
    <row r="8398" spans="1:14" ht="15">
      <c r="A8398" s="282">
        <v>46000</v>
      </c>
      <c r="B8398" s="55" t="s">
        <v>8949</v>
      </c>
      <c r="C8398" s="786">
        <v>83603</v>
      </c>
      <c r="D8398" s="786" t="s">
        <v>7368</v>
      </c>
      <c r="E8398" s="786" t="s">
        <v>2061</v>
      </c>
      <c r="F8398" s="786">
        <v>4010</v>
      </c>
      <c r="G8398" s="786" t="s">
        <v>8957</v>
      </c>
      <c r="H8398" s="786" t="s">
        <v>1573</v>
      </c>
      <c r="J8398" s="786">
        <v>1</v>
      </c>
      <c r="K8398" s="786">
        <v>28.16</v>
      </c>
      <c r="L8398" s="786">
        <v>28.16</v>
      </c>
      <c r="M8398" s="55" t="s">
        <v>2455</v>
      </c>
      <c r="N8398" s="788" t="s">
        <v>8951</v>
      </c>
    </row>
    <row r="8399" spans="1:14" ht="15">
      <c r="A8399" s="282">
        <v>46000</v>
      </c>
      <c r="B8399" s="55" t="s">
        <v>8949</v>
      </c>
      <c r="C8399" s="784">
        <v>82195</v>
      </c>
      <c r="D8399" s="784" t="s">
        <v>6088</v>
      </c>
      <c r="E8399" s="784">
        <v>130</v>
      </c>
      <c r="F8399" s="784">
        <v>4010</v>
      </c>
      <c r="G8399" s="784" t="s">
        <v>7167</v>
      </c>
      <c r="H8399" s="784" t="s">
        <v>1573</v>
      </c>
      <c r="J8399" s="784">
        <v>1</v>
      </c>
      <c r="K8399" s="784">
        <v>11.54</v>
      </c>
      <c r="L8399" s="784">
        <v>11.54</v>
      </c>
      <c r="M8399" s="55" t="s">
        <v>2455</v>
      </c>
      <c r="N8399" s="788" t="s">
        <v>8951</v>
      </c>
    </row>
    <row r="8400" spans="1:14" ht="15">
      <c r="A8400" s="282">
        <v>46000</v>
      </c>
      <c r="B8400" s="55" t="s">
        <v>8949</v>
      </c>
      <c r="C8400" s="786">
        <v>59852</v>
      </c>
      <c r="D8400" s="786" t="s">
        <v>2988</v>
      </c>
      <c r="E8400" s="786">
        <v>110</v>
      </c>
      <c r="F8400" s="786">
        <v>4010</v>
      </c>
      <c r="G8400" s="786" t="s">
        <v>8470</v>
      </c>
      <c r="H8400" s="786" t="s">
        <v>1573</v>
      </c>
      <c r="J8400" s="786">
        <v>1</v>
      </c>
      <c r="K8400" s="786">
        <v>6.82</v>
      </c>
      <c r="L8400" s="786">
        <v>6.82</v>
      </c>
      <c r="M8400" s="55" t="s">
        <v>2455</v>
      </c>
      <c r="N8400" s="788" t="s">
        <v>8951</v>
      </c>
    </row>
    <row r="8401" spans="1:14" ht="15">
      <c r="A8401" s="282">
        <v>46000</v>
      </c>
      <c r="B8401" s="55" t="s">
        <v>8949</v>
      </c>
      <c r="C8401" s="784">
        <v>84296</v>
      </c>
      <c r="D8401" s="784" t="s">
        <v>6164</v>
      </c>
      <c r="E8401" s="784">
        <v>160</v>
      </c>
      <c r="F8401" s="784">
        <v>4010</v>
      </c>
      <c r="G8401" s="784" t="s">
        <v>4377</v>
      </c>
      <c r="H8401" s="784" t="s">
        <v>1573</v>
      </c>
      <c r="J8401" s="784">
        <v>1</v>
      </c>
      <c r="K8401" s="784">
        <v>8.56</v>
      </c>
      <c r="L8401" s="784">
        <v>8.56</v>
      </c>
      <c r="M8401" s="55" t="s">
        <v>2455</v>
      </c>
      <c r="N8401" s="788" t="s">
        <v>8951</v>
      </c>
    </row>
    <row r="8402" spans="1:14" ht="15">
      <c r="A8402" s="282">
        <v>46000</v>
      </c>
      <c r="B8402" s="55" t="s">
        <v>8949</v>
      </c>
      <c r="C8402" s="786">
        <v>50265</v>
      </c>
      <c r="D8402" s="786" t="s">
        <v>6746</v>
      </c>
      <c r="E8402" s="786" t="s">
        <v>289</v>
      </c>
      <c r="F8402" s="786">
        <v>4010</v>
      </c>
      <c r="G8402" s="786" t="s">
        <v>8958</v>
      </c>
      <c r="H8402" s="786" t="s">
        <v>1573</v>
      </c>
      <c r="J8402" s="786">
        <v>1</v>
      </c>
      <c r="K8402" s="786">
        <v>3.77</v>
      </c>
      <c r="L8402" s="786">
        <v>3.77</v>
      </c>
      <c r="M8402" s="55" t="s">
        <v>2455</v>
      </c>
      <c r="N8402" s="788" t="s">
        <v>8951</v>
      </c>
    </row>
    <row r="8403" spans="1:14" ht="15">
      <c r="A8403" s="282">
        <v>46000</v>
      </c>
      <c r="B8403" s="55" t="s">
        <v>8949</v>
      </c>
      <c r="C8403" s="784">
        <v>80960</v>
      </c>
      <c r="D8403" s="784">
        <v>531</v>
      </c>
      <c r="E8403" s="784">
        <v>90</v>
      </c>
      <c r="F8403" s="784">
        <v>4010</v>
      </c>
      <c r="G8403" s="784" t="s">
        <v>8959</v>
      </c>
      <c r="H8403" s="784" t="s">
        <v>1573</v>
      </c>
      <c r="J8403" s="784">
        <v>1</v>
      </c>
      <c r="K8403" s="784">
        <v>10.62</v>
      </c>
      <c r="L8403" s="784">
        <v>10.62</v>
      </c>
      <c r="M8403" s="55" t="s">
        <v>2455</v>
      </c>
      <c r="N8403" s="788" t="s">
        <v>8951</v>
      </c>
    </row>
    <row r="8404" spans="1:14" ht="15">
      <c r="A8404" s="282">
        <v>46000</v>
      </c>
      <c r="B8404" s="55" t="s">
        <v>8949</v>
      </c>
      <c r="C8404" s="786">
        <v>83398</v>
      </c>
      <c r="D8404" s="786" t="s">
        <v>6457</v>
      </c>
      <c r="E8404" s="786">
        <v>70</v>
      </c>
      <c r="F8404" s="786">
        <v>4010</v>
      </c>
      <c r="G8404" s="786" t="s">
        <v>4378</v>
      </c>
      <c r="H8404" s="786" t="s">
        <v>1573</v>
      </c>
      <c r="J8404" s="786">
        <v>1</v>
      </c>
      <c r="K8404" s="786">
        <v>5.96</v>
      </c>
      <c r="L8404" s="786">
        <v>5.96</v>
      </c>
      <c r="M8404" s="55" t="s">
        <v>2455</v>
      </c>
      <c r="N8404" s="788" t="s">
        <v>8951</v>
      </c>
    </row>
    <row r="8405" spans="1:14" ht="15">
      <c r="A8405" s="282">
        <v>46000</v>
      </c>
      <c r="B8405" s="55" t="s">
        <v>8949</v>
      </c>
      <c r="C8405" s="784">
        <v>48885</v>
      </c>
      <c r="D8405" s="784" t="s">
        <v>2986</v>
      </c>
      <c r="E8405" s="784" t="s">
        <v>2300</v>
      </c>
      <c r="F8405" s="784">
        <v>4010</v>
      </c>
      <c r="G8405" s="784" t="s">
        <v>4379</v>
      </c>
      <c r="H8405" s="784" t="s">
        <v>1573</v>
      </c>
      <c r="J8405" s="784">
        <v>1</v>
      </c>
      <c r="K8405" s="784">
        <v>8.07</v>
      </c>
      <c r="L8405" s="784">
        <v>8.07</v>
      </c>
      <c r="M8405" s="55" t="s">
        <v>2455</v>
      </c>
      <c r="N8405" s="788" t="s">
        <v>8951</v>
      </c>
    </row>
    <row r="8406" spans="1:14" ht="15">
      <c r="A8406" s="282">
        <v>46000</v>
      </c>
      <c r="B8406" s="55" t="s">
        <v>8949</v>
      </c>
      <c r="C8406" s="786">
        <v>80039</v>
      </c>
      <c r="D8406" s="786" t="s">
        <v>2408</v>
      </c>
      <c r="E8406" s="786" t="s">
        <v>2061</v>
      </c>
      <c r="F8406" s="786">
        <v>4010</v>
      </c>
      <c r="G8406" s="786" t="s">
        <v>7787</v>
      </c>
      <c r="H8406" s="786" t="s">
        <v>1573</v>
      </c>
      <c r="J8406" s="786">
        <v>1</v>
      </c>
      <c r="K8406" s="786">
        <v>10.73</v>
      </c>
      <c r="L8406" s="786">
        <v>10.73</v>
      </c>
      <c r="M8406" s="55" t="s">
        <v>2455</v>
      </c>
      <c r="N8406" s="788" t="s">
        <v>8951</v>
      </c>
    </row>
    <row r="8407" spans="1:14" ht="15">
      <c r="A8407" s="282">
        <v>46000</v>
      </c>
      <c r="B8407" s="55" t="s">
        <v>8949</v>
      </c>
      <c r="C8407" s="784">
        <v>83564</v>
      </c>
      <c r="D8407" s="784" t="s">
        <v>6747</v>
      </c>
      <c r="E8407" s="784" t="s">
        <v>2061</v>
      </c>
      <c r="F8407" s="784">
        <v>4010</v>
      </c>
      <c r="G8407" s="784" t="s">
        <v>8960</v>
      </c>
      <c r="H8407" s="784" t="s">
        <v>1573</v>
      </c>
      <c r="J8407" s="784">
        <v>1</v>
      </c>
      <c r="K8407" s="784">
        <v>10.95</v>
      </c>
      <c r="L8407" s="784">
        <v>10.95</v>
      </c>
      <c r="M8407" s="55" t="s">
        <v>2455</v>
      </c>
      <c r="N8407" s="788" t="s">
        <v>8951</v>
      </c>
    </row>
    <row r="8408" spans="1:14" ht="15">
      <c r="A8408" s="282">
        <v>46000</v>
      </c>
      <c r="B8408" s="55" t="s">
        <v>8949</v>
      </c>
      <c r="C8408" s="786">
        <v>68004</v>
      </c>
      <c r="D8408" s="786" t="s">
        <v>5580</v>
      </c>
      <c r="E8408" s="786">
        <v>110</v>
      </c>
      <c r="F8408" s="786">
        <v>4010</v>
      </c>
      <c r="G8408" s="786" t="s">
        <v>8961</v>
      </c>
      <c r="H8408" s="786" t="s">
        <v>1573</v>
      </c>
      <c r="J8408" s="786">
        <v>1</v>
      </c>
      <c r="K8408" s="786">
        <v>8.01</v>
      </c>
      <c r="L8408" s="786">
        <v>8.01</v>
      </c>
      <c r="M8408" s="55" t="s">
        <v>2455</v>
      </c>
      <c r="N8408" s="788" t="s">
        <v>8951</v>
      </c>
    </row>
    <row r="8409" spans="1:14" ht="15">
      <c r="A8409" s="282">
        <v>46000</v>
      </c>
      <c r="B8409" s="55" t="s">
        <v>8949</v>
      </c>
      <c r="C8409" s="784">
        <v>82083</v>
      </c>
      <c r="D8409" s="784" t="s">
        <v>2986</v>
      </c>
      <c r="E8409" s="784">
        <v>75</v>
      </c>
      <c r="F8409" s="784">
        <v>4010</v>
      </c>
      <c r="G8409" s="784" t="s">
        <v>4381</v>
      </c>
      <c r="H8409" s="784" t="s">
        <v>1573</v>
      </c>
      <c r="J8409" s="784">
        <v>1</v>
      </c>
      <c r="K8409" s="784">
        <v>5.63</v>
      </c>
      <c r="L8409" s="784">
        <v>5.63</v>
      </c>
      <c r="M8409" s="55" t="s">
        <v>2455</v>
      </c>
      <c r="N8409" s="788" t="s">
        <v>8951</v>
      </c>
    </row>
    <row r="8410" spans="1:14" ht="15">
      <c r="A8410" s="282">
        <v>46000</v>
      </c>
      <c r="B8410" s="55" t="s">
        <v>8949</v>
      </c>
      <c r="C8410" s="786">
        <v>80039</v>
      </c>
      <c r="D8410" s="786" t="s">
        <v>6086</v>
      </c>
      <c r="E8410" s="786" t="s">
        <v>2296</v>
      </c>
      <c r="F8410" s="786">
        <v>4010</v>
      </c>
      <c r="G8410" s="786" t="s">
        <v>8062</v>
      </c>
      <c r="H8410" s="786" t="s">
        <v>1573</v>
      </c>
      <c r="J8410" s="786">
        <v>1</v>
      </c>
      <c r="K8410" s="786">
        <v>13.49</v>
      </c>
      <c r="L8410" s="786">
        <v>13.49</v>
      </c>
      <c r="M8410" s="55" t="s">
        <v>2455</v>
      </c>
      <c r="N8410" s="788" t="s">
        <v>8951</v>
      </c>
    </row>
    <row r="8411" spans="1:14" ht="15">
      <c r="A8411" s="282">
        <v>46000</v>
      </c>
      <c r="B8411" s="55" t="s">
        <v>8949</v>
      </c>
      <c r="C8411" s="784">
        <v>82261</v>
      </c>
      <c r="D8411" s="784" t="s">
        <v>2292</v>
      </c>
      <c r="E8411" s="784">
        <v>140</v>
      </c>
      <c r="F8411" s="784">
        <v>4010</v>
      </c>
      <c r="G8411" s="784" t="s">
        <v>4687</v>
      </c>
      <c r="H8411" s="784" t="s">
        <v>1573</v>
      </c>
      <c r="J8411" s="784">
        <v>1</v>
      </c>
      <c r="K8411" s="784">
        <v>11.83</v>
      </c>
      <c r="L8411" s="784">
        <v>11.83</v>
      </c>
      <c r="M8411" s="55" t="s">
        <v>2455</v>
      </c>
      <c r="N8411" s="788" t="s">
        <v>8951</v>
      </c>
    </row>
    <row r="8412" spans="1:14" ht="15">
      <c r="A8412" s="282">
        <v>46000</v>
      </c>
      <c r="B8412" s="55" t="s">
        <v>8949</v>
      </c>
      <c r="C8412" s="786">
        <v>83139</v>
      </c>
      <c r="D8412" s="786" t="s">
        <v>8962</v>
      </c>
      <c r="E8412" s="786">
        <v>90</v>
      </c>
      <c r="F8412" s="786">
        <v>4010</v>
      </c>
      <c r="G8412" s="786" t="s">
        <v>8963</v>
      </c>
      <c r="H8412" s="786" t="s">
        <v>1573</v>
      </c>
      <c r="J8412" s="786">
        <v>1</v>
      </c>
      <c r="K8412" s="786">
        <v>8.18</v>
      </c>
      <c r="L8412" s="786">
        <v>8.18</v>
      </c>
      <c r="M8412" s="55" t="s">
        <v>2455</v>
      </c>
      <c r="N8412" s="788" t="s">
        <v>8951</v>
      </c>
    </row>
    <row r="8413" spans="1:14" ht="15">
      <c r="A8413" s="282">
        <v>46000</v>
      </c>
      <c r="B8413" s="55" t="s">
        <v>8949</v>
      </c>
      <c r="C8413" s="784">
        <v>82400</v>
      </c>
      <c r="D8413" s="784" t="s">
        <v>6112</v>
      </c>
      <c r="E8413" s="784">
        <v>110</v>
      </c>
      <c r="F8413" s="784">
        <v>4010</v>
      </c>
      <c r="G8413" s="784" t="s">
        <v>8964</v>
      </c>
      <c r="H8413" s="784" t="s">
        <v>1573</v>
      </c>
      <c r="J8413" s="784">
        <v>1</v>
      </c>
      <c r="K8413" s="784">
        <v>17.989999999999998</v>
      </c>
      <c r="L8413" s="784">
        <v>17.989999999999998</v>
      </c>
      <c r="M8413" s="55" t="s">
        <v>2455</v>
      </c>
      <c r="N8413" s="788" t="s">
        <v>8951</v>
      </c>
    </row>
    <row r="8414" spans="1:14" ht="15">
      <c r="A8414" s="282">
        <v>46000</v>
      </c>
      <c r="B8414" s="55" t="s">
        <v>8949</v>
      </c>
      <c r="C8414" s="786">
        <v>43205</v>
      </c>
      <c r="D8414" s="786">
        <v>11</v>
      </c>
      <c r="E8414" s="786">
        <v>120</v>
      </c>
      <c r="F8414" s="786">
        <v>4010</v>
      </c>
      <c r="G8414" s="786" t="s">
        <v>8965</v>
      </c>
      <c r="H8414" s="786" t="s">
        <v>1573</v>
      </c>
      <c r="J8414" s="786">
        <v>1</v>
      </c>
      <c r="K8414" s="786">
        <v>4.71</v>
      </c>
      <c r="L8414" s="786">
        <v>4.71</v>
      </c>
      <c r="M8414" s="55" t="s">
        <v>2455</v>
      </c>
      <c r="N8414" s="788" t="s">
        <v>8951</v>
      </c>
    </row>
    <row r="8415" spans="1:14" ht="15">
      <c r="A8415" s="282">
        <v>46000</v>
      </c>
      <c r="B8415" s="55" t="s">
        <v>8949</v>
      </c>
      <c r="C8415" s="784">
        <v>82543</v>
      </c>
      <c r="D8415" s="784" t="s">
        <v>3495</v>
      </c>
      <c r="E8415" s="784">
        <v>100</v>
      </c>
      <c r="F8415" s="784">
        <v>4010</v>
      </c>
      <c r="G8415" s="784" t="s">
        <v>8966</v>
      </c>
      <c r="H8415" s="784" t="s">
        <v>1573</v>
      </c>
      <c r="J8415" s="784">
        <v>1</v>
      </c>
      <c r="K8415" s="784">
        <v>9.98</v>
      </c>
      <c r="L8415" s="784">
        <v>9.98</v>
      </c>
      <c r="M8415" s="55" t="s">
        <v>2455</v>
      </c>
      <c r="N8415" s="788" t="s">
        <v>8951</v>
      </c>
    </row>
    <row r="8416" spans="1:14" ht="15">
      <c r="A8416" s="282">
        <v>46000</v>
      </c>
      <c r="B8416" s="55" t="s">
        <v>8949</v>
      </c>
      <c r="C8416" s="786">
        <v>83635</v>
      </c>
      <c r="D8416" s="786" t="s">
        <v>6862</v>
      </c>
      <c r="E8416" s="786">
        <v>80</v>
      </c>
      <c r="F8416" s="786">
        <v>4010</v>
      </c>
      <c r="G8416" s="786" t="s">
        <v>8388</v>
      </c>
      <c r="H8416" s="786" t="s">
        <v>1573</v>
      </c>
      <c r="J8416" s="786">
        <v>1</v>
      </c>
      <c r="K8416" s="786">
        <v>13.48</v>
      </c>
      <c r="L8416" s="786">
        <v>13.48</v>
      </c>
      <c r="M8416" s="55" t="s">
        <v>2455</v>
      </c>
      <c r="N8416" s="788" t="s">
        <v>8951</v>
      </c>
    </row>
    <row r="8417" spans="1:14" ht="15">
      <c r="A8417" s="282">
        <v>46000</v>
      </c>
      <c r="B8417" s="55" t="s">
        <v>8949</v>
      </c>
      <c r="C8417" s="784">
        <v>82407</v>
      </c>
      <c r="D8417" s="784" t="s">
        <v>6482</v>
      </c>
      <c r="E8417" s="784">
        <v>120</v>
      </c>
      <c r="F8417" s="784">
        <v>4010</v>
      </c>
      <c r="G8417" s="784" t="s">
        <v>8286</v>
      </c>
      <c r="H8417" s="784" t="s">
        <v>1573</v>
      </c>
      <c r="J8417" s="784">
        <v>1</v>
      </c>
      <c r="K8417" s="784">
        <v>7.24</v>
      </c>
      <c r="L8417" s="784">
        <v>7.24</v>
      </c>
      <c r="M8417" s="55" t="s">
        <v>2455</v>
      </c>
      <c r="N8417" s="788" t="s">
        <v>8951</v>
      </c>
    </row>
    <row r="8418" spans="1:14" ht="15">
      <c r="A8418" s="282">
        <v>46000</v>
      </c>
      <c r="B8418" s="55" t="s">
        <v>8949</v>
      </c>
      <c r="C8418" s="786">
        <v>82336</v>
      </c>
      <c r="D8418" s="786" t="s">
        <v>7035</v>
      </c>
      <c r="E8418" s="786">
        <v>130</v>
      </c>
      <c r="F8418" s="786">
        <v>4010</v>
      </c>
      <c r="G8418" s="786" t="s">
        <v>4384</v>
      </c>
      <c r="H8418" s="786" t="s">
        <v>1573</v>
      </c>
      <c r="J8418" s="786">
        <v>1</v>
      </c>
      <c r="K8418" s="786">
        <v>13.75</v>
      </c>
      <c r="L8418" s="786">
        <v>13.75</v>
      </c>
      <c r="M8418" s="55" t="s">
        <v>2455</v>
      </c>
      <c r="N8418" s="788" t="s">
        <v>8951</v>
      </c>
    </row>
    <row r="8419" spans="1:14" ht="15">
      <c r="A8419" s="282">
        <v>46000</v>
      </c>
      <c r="B8419" s="55" t="s">
        <v>8949</v>
      </c>
      <c r="C8419" s="784">
        <v>67375</v>
      </c>
      <c r="D8419" s="784" t="s">
        <v>3756</v>
      </c>
      <c r="E8419" s="784">
        <v>100</v>
      </c>
      <c r="F8419" s="784">
        <v>4010</v>
      </c>
      <c r="G8419" s="784" t="s">
        <v>4386</v>
      </c>
      <c r="H8419" s="784" t="s">
        <v>1573</v>
      </c>
      <c r="J8419" s="784">
        <v>1</v>
      </c>
      <c r="K8419" s="784">
        <v>5.76</v>
      </c>
      <c r="L8419" s="784">
        <v>5.76</v>
      </c>
      <c r="M8419" s="55" t="s">
        <v>2455</v>
      </c>
      <c r="N8419" s="788" t="s">
        <v>8951</v>
      </c>
    </row>
    <row r="8420" spans="1:14" ht="15">
      <c r="A8420" s="282">
        <v>46000</v>
      </c>
      <c r="B8420" s="55" t="s">
        <v>8949</v>
      </c>
      <c r="C8420" s="786">
        <v>83185</v>
      </c>
      <c r="D8420" s="786" t="s">
        <v>6425</v>
      </c>
      <c r="E8420" s="786">
        <v>120</v>
      </c>
      <c r="F8420" s="786">
        <v>4010</v>
      </c>
      <c r="G8420" s="786" t="s">
        <v>4740</v>
      </c>
      <c r="H8420" s="786" t="s">
        <v>1573</v>
      </c>
      <c r="J8420" s="786">
        <v>1</v>
      </c>
      <c r="K8420" s="786">
        <v>15.53</v>
      </c>
      <c r="L8420" s="786">
        <v>15.53</v>
      </c>
      <c r="M8420" s="55" t="s">
        <v>2455</v>
      </c>
      <c r="N8420" s="788" t="s">
        <v>8951</v>
      </c>
    </row>
    <row r="8421" spans="1:14" ht="15">
      <c r="A8421" s="282">
        <v>46000</v>
      </c>
      <c r="B8421" s="55" t="s">
        <v>8949</v>
      </c>
      <c r="C8421" s="784">
        <v>60325</v>
      </c>
      <c r="D8421" s="784" t="s">
        <v>2988</v>
      </c>
      <c r="E8421" s="784" t="s">
        <v>2296</v>
      </c>
      <c r="F8421" s="784">
        <v>4010</v>
      </c>
      <c r="G8421" s="784" t="s">
        <v>8967</v>
      </c>
      <c r="H8421" s="784" t="s">
        <v>1573</v>
      </c>
      <c r="J8421" s="784">
        <v>1</v>
      </c>
      <c r="K8421" s="784">
        <v>7.04</v>
      </c>
      <c r="L8421" s="784">
        <v>7.04</v>
      </c>
      <c r="M8421" s="55" t="s">
        <v>2455</v>
      </c>
      <c r="N8421" s="788" t="s">
        <v>8951</v>
      </c>
    </row>
    <row r="8422" spans="1:14" ht="15">
      <c r="A8422" s="282">
        <v>46000</v>
      </c>
      <c r="B8422" s="55" t="s">
        <v>8949</v>
      </c>
      <c r="C8422" s="786">
        <v>50754</v>
      </c>
      <c r="D8422" s="786" t="s">
        <v>5921</v>
      </c>
      <c r="E8422" s="786" t="s">
        <v>441</v>
      </c>
      <c r="F8422" s="786">
        <v>4010</v>
      </c>
      <c r="G8422" s="786" t="s">
        <v>8968</v>
      </c>
      <c r="H8422" s="786" t="s">
        <v>1573</v>
      </c>
      <c r="J8422" s="786">
        <v>1</v>
      </c>
      <c r="K8422" s="786">
        <v>4.9000000000000004</v>
      </c>
      <c r="L8422" s="786">
        <v>4.9000000000000004</v>
      </c>
      <c r="M8422" s="55" t="s">
        <v>2455</v>
      </c>
      <c r="N8422" s="788" t="s">
        <v>8951</v>
      </c>
    </row>
    <row r="8423" spans="1:14" ht="15">
      <c r="A8423" s="282">
        <v>46000</v>
      </c>
      <c r="B8423" s="55" t="s">
        <v>8949</v>
      </c>
      <c r="C8423" s="784">
        <v>82203</v>
      </c>
      <c r="D8423" s="784" t="s">
        <v>6746</v>
      </c>
      <c r="E8423" s="784">
        <v>150</v>
      </c>
      <c r="F8423" s="784">
        <v>4010</v>
      </c>
      <c r="G8423" s="784" t="s">
        <v>8837</v>
      </c>
      <c r="H8423" s="784" t="s">
        <v>1573</v>
      </c>
      <c r="J8423" s="784">
        <v>1</v>
      </c>
      <c r="K8423" s="784">
        <v>25.68</v>
      </c>
      <c r="L8423" s="784">
        <v>25.68</v>
      </c>
      <c r="M8423" s="55" t="s">
        <v>2455</v>
      </c>
      <c r="N8423" s="788" t="s">
        <v>8951</v>
      </c>
    </row>
    <row r="8424" spans="1:14" ht="15">
      <c r="A8424" s="282">
        <v>46000</v>
      </c>
      <c r="B8424" s="55" t="s">
        <v>8949</v>
      </c>
      <c r="C8424" s="786">
        <v>82406</v>
      </c>
      <c r="D8424" s="786" t="s">
        <v>8969</v>
      </c>
      <c r="E8424" s="786">
        <v>120</v>
      </c>
      <c r="F8424" s="786">
        <v>4010</v>
      </c>
      <c r="G8424" s="786" t="s">
        <v>8970</v>
      </c>
      <c r="H8424" s="786" t="s">
        <v>1573</v>
      </c>
      <c r="J8424" s="786">
        <v>1</v>
      </c>
      <c r="K8424" s="786">
        <v>8.1999999999999993</v>
      </c>
      <c r="L8424" s="786">
        <v>8.1999999999999993</v>
      </c>
      <c r="M8424" s="55" t="s">
        <v>2455</v>
      </c>
      <c r="N8424" s="788" t="s">
        <v>8951</v>
      </c>
    </row>
    <row r="8425" spans="1:14" ht="15">
      <c r="A8425" s="282">
        <v>46000</v>
      </c>
      <c r="B8425" s="55" t="s">
        <v>8949</v>
      </c>
      <c r="C8425" s="784">
        <v>48886</v>
      </c>
      <c r="D8425" s="784" t="s">
        <v>2986</v>
      </c>
      <c r="E8425" s="784" t="s">
        <v>2300</v>
      </c>
      <c r="F8425" s="784">
        <v>4010</v>
      </c>
      <c r="G8425" s="784" t="s">
        <v>7292</v>
      </c>
      <c r="H8425" s="784" t="s">
        <v>1573</v>
      </c>
      <c r="J8425" s="784">
        <v>1</v>
      </c>
      <c r="K8425" s="784">
        <v>7.54</v>
      </c>
      <c r="L8425" s="784">
        <v>7.54</v>
      </c>
      <c r="M8425" s="55" t="s">
        <v>2455</v>
      </c>
      <c r="N8425" s="788" t="s">
        <v>8951</v>
      </c>
    </row>
    <row r="8426" spans="1:14" ht="15">
      <c r="A8426" s="282">
        <v>46000</v>
      </c>
      <c r="B8426" s="55" t="s">
        <v>8949</v>
      </c>
      <c r="C8426" s="786">
        <v>83828</v>
      </c>
      <c r="D8426" s="786" t="s">
        <v>6925</v>
      </c>
      <c r="E8426" s="786" t="s">
        <v>441</v>
      </c>
      <c r="F8426" s="786">
        <v>4010</v>
      </c>
      <c r="G8426" s="786" t="s">
        <v>8971</v>
      </c>
      <c r="H8426" s="786" t="s">
        <v>1573</v>
      </c>
      <c r="J8426" s="786">
        <v>1</v>
      </c>
      <c r="K8426" s="786">
        <v>12.69</v>
      </c>
      <c r="L8426" s="786">
        <v>12.69</v>
      </c>
      <c r="M8426" s="55" t="s">
        <v>2455</v>
      </c>
      <c r="N8426" s="788" t="s">
        <v>8951</v>
      </c>
    </row>
    <row r="8427" spans="1:14" ht="15">
      <c r="A8427" s="282">
        <v>46000</v>
      </c>
      <c r="B8427" s="55" t="s">
        <v>8949</v>
      </c>
      <c r="C8427" s="784">
        <v>83635</v>
      </c>
      <c r="D8427" s="784" t="s">
        <v>5955</v>
      </c>
      <c r="E8427" s="784">
        <v>120</v>
      </c>
      <c r="F8427" s="784">
        <v>4010</v>
      </c>
      <c r="G8427" s="784" t="s">
        <v>8972</v>
      </c>
      <c r="H8427" s="784" t="s">
        <v>1573</v>
      </c>
      <c r="J8427" s="784">
        <v>1</v>
      </c>
      <c r="K8427" s="784">
        <v>13.57</v>
      </c>
      <c r="L8427" s="784">
        <v>13.57</v>
      </c>
      <c r="M8427" s="55" t="s">
        <v>2455</v>
      </c>
      <c r="N8427" s="788" t="s">
        <v>8951</v>
      </c>
    </row>
    <row r="8428" spans="1:14" ht="15">
      <c r="A8428" s="282">
        <v>46000</v>
      </c>
      <c r="B8428" s="55" t="s">
        <v>8949</v>
      </c>
      <c r="C8428" s="786">
        <v>82406</v>
      </c>
      <c r="D8428" s="786" t="s">
        <v>7498</v>
      </c>
      <c r="E8428" s="786">
        <v>130</v>
      </c>
      <c r="F8428" s="786">
        <v>4010</v>
      </c>
      <c r="G8428" s="786" t="s">
        <v>7192</v>
      </c>
      <c r="H8428" s="786" t="s">
        <v>1573</v>
      </c>
      <c r="J8428" s="786">
        <v>1</v>
      </c>
      <c r="K8428" s="786">
        <v>8.39</v>
      </c>
      <c r="L8428" s="786">
        <v>8.39</v>
      </c>
      <c r="M8428" s="55" t="s">
        <v>2455</v>
      </c>
      <c r="N8428" s="788" t="s">
        <v>8951</v>
      </c>
    </row>
    <row r="8429" spans="1:14" ht="15">
      <c r="A8429" s="282">
        <v>46000</v>
      </c>
      <c r="B8429" s="55" t="s">
        <v>8949</v>
      </c>
      <c r="C8429" s="784">
        <v>82203</v>
      </c>
      <c r="D8429" s="784" t="s">
        <v>6746</v>
      </c>
      <c r="E8429" s="784">
        <v>120</v>
      </c>
      <c r="F8429" s="784">
        <v>4010</v>
      </c>
      <c r="G8429" s="784" t="s">
        <v>8973</v>
      </c>
      <c r="H8429" s="784" t="s">
        <v>1573</v>
      </c>
      <c r="J8429" s="784">
        <v>1</v>
      </c>
      <c r="K8429" s="784">
        <v>25.68</v>
      </c>
      <c r="L8429" s="784">
        <v>25.68</v>
      </c>
      <c r="M8429" s="55" t="s">
        <v>2455</v>
      </c>
      <c r="N8429" s="788" t="s">
        <v>8951</v>
      </c>
    </row>
    <row r="8430" spans="1:14" ht="15">
      <c r="A8430" s="282">
        <v>46000</v>
      </c>
      <c r="B8430" s="55" t="s">
        <v>8949</v>
      </c>
      <c r="C8430" s="786">
        <v>83878</v>
      </c>
      <c r="D8430" s="786" t="s">
        <v>5569</v>
      </c>
      <c r="E8430" s="786" t="s">
        <v>3950</v>
      </c>
      <c r="F8430" s="786">
        <v>4010</v>
      </c>
      <c r="G8430" s="786" t="s">
        <v>8974</v>
      </c>
      <c r="H8430" s="786" t="s">
        <v>1573</v>
      </c>
      <c r="J8430" s="786">
        <v>1</v>
      </c>
      <c r="K8430" s="786">
        <v>9.94</v>
      </c>
      <c r="L8430" s="786">
        <v>9.94</v>
      </c>
      <c r="M8430" s="55" t="s">
        <v>2455</v>
      </c>
      <c r="N8430" s="788" t="s">
        <v>8951</v>
      </c>
    </row>
    <row r="8431" spans="1:14" ht="15">
      <c r="A8431" s="282">
        <v>46000</v>
      </c>
      <c r="B8431" s="55" t="s">
        <v>8949</v>
      </c>
      <c r="C8431" s="784">
        <v>83036</v>
      </c>
      <c r="D8431" s="784" t="s">
        <v>4865</v>
      </c>
      <c r="E8431" s="784">
        <v>150</v>
      </c>
      <c r="F8431" s="784">
        <v>4010</v>
      </c>
      <c r="G8431" s="784" t="s">
        <v>8975</v>
      </c>
      <c r="H8431" s="784" t="s">
        <v>1573</v>
      </c>
      <c r="J8431" s="784">
        <v>1</v>
      </c>
      <c r="K8431" s="784">
        <v>6.47</v>
      </c>
      <c r="L8431" s="784">
        <v>6.47</v>
      </c>
      <c r="M8431" s="55" t="s">
        <v>2455</v>
      </c>
      <c r="N8431" s="788" t="s">
        <v>8951</v>
      </c>
    </row>
    <row r="8432" spans="1:14" ht="15">
      <c r="A8432" s="282">
        <v>46000</v>
      </c>
      <c r="B8432" s="55" t="s">
        <v>8949</v>
      </c>
      <c r="C8432" s="786">
        <v>83754</v>
      </c>
      <c r="D8432" s="786" t="s">
        <v>7059</v>
      </c>
      <c r="E8432" s="786">
        <v>90</v>
      </c>
      <c r="F8432" s="786">
        <v>4010</v>
      </c>
      <c r="G8432" s="786" t="s">
        <v>4389</v>
      </c>
      <c r="H8432" s="786" t="s">
        <v>1573</v>
      </c>
      <c r="J8432" s="786">
        <v>1</v>
      </c>
      <c r="K8432" s="786">
        <v>9.11</v>
      </c>
      <c r="L8432" s="786">
        <v>9.11</v>
      </c>
      <c r="M8432" s="55" t="s">
        <v>2455</v>
      </c>
      <c r="N8432" s="788" t="s">
        <v>8951</v>
      </c>
    </row>
    <row r="8433" spans="1:14" ht="15">
      <c r="A8433" s="282">
        <v>46000</v>
      </c>
      <c r="B8433" s="55" t="s">
        <v>8949</v>
      </c>
      <c r="C8433" s="784">
        <v>81858</v>
      </c>
      <c r="D8433" s="784" t="s">
        <v>5721</v>
      </c>
      <c r="E8433" s="784">
        <v>120</v>
      </c>
      <c r="F8433" s="784">
        <v>4010</v>
      </c>
      <c r="G8433" s="784" t="s">
        <v>4251</v>
      </c>
      <c r="H8433" s="784" t="s">
        <v>1573</v>
      </c>
      <c r="J8433" s="784">
        <v>1</v>
      </c>
      <c r="K8433" s="784">
        <v>8.58</v>
      </c>
      <c r="L8433" s="784">
        <v>8.58</v>
      </c>
      <c r="M8433" s="55" t="s">
        <v>2455</v>
      </c>
      <c r="N8433" s="788" t="s">
        <v>8951</v>
      </c>
    </row>
    <row r="8434" spans="1:14" ht="15">
      <c r="A8434" s="282">
        <v>46000</v>
      </c>
      <c r="B8434" s="55" t="s">
        <v>8949</v>
      </c>
      <c r="C8434" s="786">
        <v>67377</v>
      </c>
      <c r="D8434" s="786" t="s">
        <v>2560</v>
      </c>
      <c r="E8434" s="786">
        <v>130</v>
      </c>
      <c r="F8434" s="786">
        <v>4010</v>
      </c>
      <c r="G8434" s="786" t="s">
        <v>8976</v>
      </c>
      <c r="H8434" s="786" t="s">
        <v>1573</v>
      </c>
      <c r="J8434" s="786">
        <v>1</v>
      </c>
      <c r="K8434" s="786">
        <v>3.56</v>
      </c>
      <c r="L8434" s="786">
        <v>3.56</v>
      </c>
      <c r="M8434" s="55" t="s">
        <v>2455</v>
      </c>
      <c r="N8434" s="788" t="s">
        <v>8951</v>
      </c>
    </row>
    <row r="8435" spans="1:14" ht="15">
      <c r="A8435" s="282">
        <v>46000</v>
      </c>
      <c r="B8435" s="55" t="s">
        <v>8949</v>
      </c>
      <c r="C8435" s="784">
        <v>82006</v>
      </c>
      <c r="D8435" s="784" t="s">
        <v>2708</v>
      </c>
      <c r="E8435" s="784">
        <v>80</v>
      </c>
      <c r="F8435" s="784">
        <v>4010</v>
      </c>
      <c r="G8435" s="784" t="s">
        <v>8977</v>
      </c>
      <c r="H8435" s="784" t="s">
        <v>1573</v>
      </c>
      <c r="J8435" s="784">
        <v>1</v>
      </c>
      <c r="K8435" s="784">
        <v>7.14</v>
      </c>
      <c r="L8435" s="784">
        <v>7.14</v>
      </c>
      <c r="M8435" s="55" t="s">
        <v>2455</v>
      </c>
      <c r="N8435" s="788" t="s">
        <v>8951</v>
      </c>
    </row>
    <row r="8436" spans="1:14" ht="15">
      <c r="A8436" s="282">
        <v>46000</v>
      </c>
      <c r="B8436" s="55" t="s">
        <v>8949</v>
      </c>
      <c r="C8436" s="786">
        <v>84296</v>
      </c>
      <c r="D8436" s="786" t="s">
        <v>6164</v>
      </c>
      <c r="E8436" s="786">
        <v>120</v>
      </c>
      <c r="F8436" s="786">
        <v>4010</v>
      </c>
      <c r="G8436" s="786" t="s">
        <v>8978</v>
      </c>
      <c r="H8436" s="786" t="s">
        <v>1573</v>
      </c>
      <c r="J8436" s="786">
        <v>1</v>
      </c>
      <c r="K8436" s="786">
        <v>8.56</v>
      </c>
      <c r="L8436" s="786">
        <v>8.56</v>
      </c>
      <c r="M8436" s="55" t="s">
        <v>2455</v>
      </c>
      <c r="N8436" s="788" t="s">
        <v>8951</v>
      </c>
    </row>
    <row r="8437" spans="1:14" ht="15">
      <c r="A8437" s="282">
        <v>46000</v>
      </c>
      <c r="B8437" s="55" t="s">
        <v>8949</v>
      </c>
      <c r="C8437" s="784">
        <v>83303</v>
      </c>
      <c r="D8437" s="784" t="s">
        <v>5705</v>
      </c>
      <c r="E8437" s="784">
        <v>90</v>
      </c>
      <c r="F8437" s="784">
        <v>4010</v>
      </c>
      <c r="G8437" s="784" t="s">
        <v>8979</v>
      </c>
      <c r="H8437" s="784" t="s">
        <v>1573</v>
      </c>
      <c r="J8437" s="784">
        <v>1</v>
      </c>
      <c r="K8437" s="784">
        <v>19.82</v>
      </c>
      <c r="L8437" s="784">
        <v>19.82</v>
      </c>
      <c r="M8437" s="55" t="s">
        <v>2455</v>
      </c>
      <c r="N8437" s="788" t="s">
        <v>8951</v>
      </c>
    </row>
    <row r="8438" spans="1:14" ht="15">
      <c r="A8438" s="282">
        <v>46000</v>
      </c>
      <c r="B8438" s="55" t="s">
        <v>8949</v>
      </c>
      <c r="C8438" s="786">
        <v>81347</v>
      </c>
      <c r="D8438" s="786" t="s">
        <v>5848</v>
      </c>
      <c r="E8438" s="786">
        <v>120</v>
      </c>
      <c r="F8438" s="786">
        <v>4010</v>
      </c>
      <c r="G8438" s="786" t="s">
        <v>4275</v>
      </c>
      <c r="H8438" s="786" t="s">
        <v>1573</v>
      </c>
      <c r="J8438" s="786">
        <v>1</v>
      </c>
      <c r="K8438" s="786">
        <v>8.51</v>
      </c>
      <c r="L8438" s="786">
        <v>8.51</v>
      </c>
      <c r="M8438" s="55" t="s">
        <v>2455</v>
      </c>
      <c r="N8438" s="788" t="s">
        <v>8951</v>
      </c>
    </row>
    <row r="8439" spans="1:14" ht="15">
      <c r="A8439" s="282">
        <v>46000</v>
      </c>
      <c r="B8439" s="55" t="s">
        <v>8949</v>
      </c>
      <c r="C8439" s="784">
        <v>67044</v>
      </c>
      <c r="D8439" s="784" t="s">
        <v>6925</v>
      </c>
      <c r="E8439" s="784">
        <v>130</v>
      </c>
      <c r="F8439" s="784">
        <v>4010</v>
      </c>
      <c r="G8439" s="784" t="s">
        <v>8980</v>
      </c>
      <c r="H8439" s="784" t="s">
        <v>1573</v>
      </c>
      <c r="J8439" s="784">
        <v>1</v>
      </c>
      <c r="K8439" s="784">
        <v>5.98</v>
      </c>
      <c r="L8439" s="784">
        <v>5.98</v>
      </c>
      <c r="M8439" s="55" t="s">
        <v>2455</v>
      </c>
      <c r="N8439" s="788" t="s">
        <v>8951</v>
      </c>
    </row>
    <row r="8440" spans="1:14" ht="15">
      <c r="A8440" s="282">
        <v>46000</v>
      </c>
      <c r="B8440" s="55" t="s">
        <v>8949</v>
      </c>
      <c r="C8440" s="786">
        <v>82407</v>
      </c>
      <c r="D8440" s="786" t="s">
        <v>6482</v>
      </c>
      <c r="E8440" s="786">
        <v>100</v>
      </c>
      <c r="F8440" s="786">
        <v>4010</v>
      </c>
      <c r="G8440" s="786" t="s">
        <v>8981</v>
      </c>
      <c r="H8440" s="786" t="s">
        <v>1573</v>
      </c>
      <c r="J8440" s="786">
        <v>1</v>
      </c>
      <c r="K8440" s="786">
        <v>7.24</v>
      </c>
      <c r="L8440" s="786">
        <v>7.24</v>
      </c>
      <c r="M8440" s="55" t="s">
        <v>2455</v>
      </c>
      <c r="N8440" s="788" t="s">
        <v>8951</v>
      </c>
    </row>
    <row r="8441" spans="1:14" ht="15">
      <c r="A8441" s="282">
        <v>46000</v>
      </c>
      <c r="B8441" s="55" t="s">
        <v>8949</v>
      </c>
      <c r="C8441" s="784">
        <v>83876</v>
      </c>
      <c r="D8441" s="784" t="s">
        <v>3956</v>
      </c>
      <c r="E8441" s="784" t="s">
        <v>441</v>
      </c>
      <c r="F8441" s="784">
        <v>4010</v>
      </c>
      <c r="G8441" s="784" t="s">
        <v>4285</v>
      </c>
      <c r="H8441" s="784" t="s">
        <v>1573</v>
      </c>
      <c r="J8441" s="784">
        <v>1</v>
      </c>
      <c r="K8441" s="784">
        <v>16.98</v>
      </c>
      <c r="L8441" s="784">
        <v>16.98</v>
      </c>
      <c r="M8441" s="55" t="s">
        <v>2455</v>
      </c>
      <c r="N8441" s="788" t="s">
        <v>8951</v>
      </c>
    </row>
    <row r="8442" spans="1:14" ht="15">
      <c r="A8442" s="282">
        <v>46000</v>
      </c>
      <c r="B8442" s="55" t="s">
        <v>8949</v>
      </c>
      <c r="C8442" s="786">
        <v>80039</v>
      </c>
      <c r="D8442" s="786" t="s">
        <v>6862</v>
      </c>
      <c r="E8442" s="786" t="s">
        <v>2061</v>
      </c>
      <c r="F8442" s="786">
        <v>4010</v>
      </c>
      <c r="G8442" s="786" t="s">
        <v>8982</v>
      </c>
      <c r="H8442" s="786" t="s">
        <v>1573</v>
      </c>
      <c r="J8442" s="786">
        <v>1</v>
      </c>
      <c r="K8442" s="786">
        <v>10.73</v>
      </c>
      <c r="L8442" s="786">
        <v>10.73</v>
      </c>
      <c r="M8442" s="55" t="s">
        <v>2455</v>
      </c>
      <c r="N8442" s="788" t="s">
        <v>8951</v>
      </c>
    </row>
    <row r="8443" spans="1:14" ht="15">
      <c r="A8443" s="282">
        <v>46000</v>
      </c>
      <c r="B8443" s="55" t="s">
        <v>8949</v>
      </c>
      <c r="C8443" s="784">
        <v>37028</v>
      </c>
      <c r="D8443" s="784" t="s">
        <v>6457</v>
      </c>
      <c r="E8443" s="784">
        <v>130</v>
      </c>
      <c r="F8443" s="784">
        <v>4010</v>
      </c>
      <c r="G8443" s="784" t="s">
        <v>4220</v>
      </c>
      <c r="H8443" s="784" t="s">
        <v>1573</v>
      </c>
      <c r="J8443" s="784">
        <v>1</v>
      </c>
      <c r="K8443" s="784">
        <v>6.93</v>
      </c>
      <c r="L8443" s="784">
        <v>6.93</v>
      </c>
      <c r="M8443" s="55" t="s">
        <v>2455</v>
      </c>
      <c r="N8443" s="788" t="s">
        <v>8951</v>
      </c>
    </row>
    <row r="8444" spans="1:14" ht="15">
      <c r="A8444" s="282">
        <v>46000</v>
      </c>
      <c r="B8444" s="55" t="s">
        <v>8949</v>
      </c>
      <c r="C8444" s="786">
        <v>80960</v>
      </c>
      <c r="D8444" s="786">
        <v>531</v>
      </c>
      <c r="E8444" s="786">
        <v>110</v>
      </c>
      <c r="F8444" s="786">
        <v>4010</v>
      </c>
      <c r="G8444" s="786" t="s">
        <v>8983</v>
      </c>
      <c r="H8444" s="786" t="s">
        <v>1573</v>
      </c>
      <c r="J8444" s="786">
        <v>1</v>
      </c>
      <c r="K8444" s="786">
        <v>10.62</v>
      </c>
      <c r="L8444" s="786">
        <v>10.62</v>
      </c>
      <c r="M8444" s="55" t="s">
        <v>2455</v>
      </c>
      <c r="N8444" s="788" t="s">
        <v>8951</v>
      </c>
    </row>
    <row r="8445" spans="1:14" ht="15">
      <c r="A8445" s="282">
        <v>46000</v>
      </c>
      <c r="B8445" s="55" t="s">
        <v>8949</v>
      </c>
      <c r="C8445" s="784">
        <v>83578</v>
      </c>
      <c r="D8445" s="784" t="s">
        <v>7741</v>
      </c>
      <c r="E8445" s="784">
        <v>90</v>
      </c>
      <c r="F8445" s="784">
        <v>4010</v>
      </c>
      <c r="G8445" s="784" t="s">
        <v>8984</v>
      </c>
      <c r="H8445" s="784" t="s">
        <v>1573</v>
      </c>
      <c r="J8445" s="784">
        <v>1</v>
      </c>
      <c r="K8445" s="784">
        <v>24.14</v>
      </c>
      <c r="L8445" s="784">
        <v>24.14</v>
      </c>
      <c r="M8445" s="55" t="s">
        <v>2455</v>
      </c>
      <c r="N8445" s="788" t="s">
        <v>8951</v>
      </c>
    </row>
    <row r="8446" spans="1:14" ht="15">
      <c r="A8446" s="282">
        <v>46000</v>
      </c>
      <c r="B8446" s="55" t="s">
        <v>8949</v>
      </c>
      <c r="C8446" s="786">
        <v>58663</v>
      </c>
      <c r="D8446" s="786" t="s">
        <v>4526</v>
      </c>
      <c r="E8446" s="786" t="s">
        <v>441</v>
      </c>
      <c r="F8446" s="786">
        <v>4010</v>
      </c>
      <c r="G8446" s="786" t="s">
        <v>4225</v>
      </c>
      <c r="H8446" s="786" t="s">
        <v>1573</v>
      </c>
      <c r="J8446" s="786">
        <v>1</v>
      </c>
      <c r="K8446" s="786">
        <v>10.77</v>
      </c>
      <c r="L8446" s="786">
        <v>10.77</v>
      </c>
      <c r="M8446" s="55" t="s">
        <v>2455</v>
      </c>
      <c r="N8446" s="788" t="s">
        <v>8951</v>
      </c>
    </row>
    <row r="8447" spans="1:14" ht="15">
      <c r="A8447" s="282">
        <v>46000</v>
      </c>
      <c r="B8447" s="55" t="s">
        <v>8949</v>
      </c>
      <c r="C8447" s="784">
        <v>80039</v>
      </c>
      <c r="D8447" s="784" t="s">
        <v>6862</v>
      </c>
      <c r="E8447" s="784" t="s">
        <v>2300</v>
      </c>
      <c r="F8447" s="784">
        <v>4010</v>
      </c>
      <c r="G8447" s="784" t="s">
        <v>8573</v>
      </c>
      <c r="H8447" s="784" t="s">
        <v>1573</v>
      </c>
      <c r="J8447" s="784">
        <v>1</v>
      </c>
      <c r="K8447" s="784">
        <v>10.73</v>
      </c>
      <c r="L8447" s="784">
        <v>10.73</v>
      </c>
      <c r="M8447" s="55" t="s">
        <v>2455</v>
      </c>
      <c r="N8447" s="788" t="s">
        <v>8951</v>
      </c>
    </row>
    <row r="8448" spans="1:14" ht="15">
      <c r="A8448" s="282">
        <v>46000</v>
      </c>
      <c r="B8448" s="55" t="s">
        <v>8949</v>
      </c>
      <c r="C8448" s="786">
        <v>81338</v>
      </c>
      <c r="D8448" s="786" t="s">
        <v>3895</v>
      </c>
      <c r="E8448" s="786">
        <v>130</v>
      </c>
      <c r="F8448" s="786">
        <v>4010</v>
      </c>
      <c r="G8448" s="786" t="s">
        <v>8985</v>
      </c>
      <c r="H8448" s="786" t="s">
        <v>1573</v>
      </c>
      <c r="J8448" s="786">
        <v>1</v>
      </c>
      <c r="K8448" s="786">
        <v>7.2</v>
      </c>
      <c r="L8448" s="786">
        <v>7.2</v>
      </c>
      <c r="M8448" s="55" t="s">
        <v>2455</v>
      </c>
      <c r="N8448" s="788" t="s">
        <v>8951</v>
      </c>
    </row>
    <row r="8449" spans="1:14" ht="15">
      <c r="A8449" s="282">
        <v>46000</v>
      </c>
      <c r="B8449" s="55" t="s">
        <v>8949</v>
      </c>
      <c r="C8449" s="784">
        <v>81127</v>
      </c>
      <c r="D8449" s="784" t="s">
        <v>8006</v>
      </c>
      <c r="E8449" s="784">
        <v>70</v>
      </c>
      <c r="F8449" s="784">
        <v>4010</v>
      </c>
      <c r="G8449" s="784" t="s">
        <v>4230</v>
      </c>
      <c r="H8449" s="784" t="s">
        <v>1573</v>
      </c>
      <c r="J8449" s="784">
        <v>1</v>
      </c>
      <c r="K8449" s="784">
        <v>12.27</v>
      </c>
      <c r="L8449" s="784">
        <v>12.27</v>
      </c>
      <c r="M8449" s="55" t="s">
        <v>2455</v>
      </c>
      <c r="N8449" s="788" t="s">
        <v>8951</v>
      </c>
    </row>
    <row r="8450" spans="1:14" ht="15">
      <c r="A8450" s="282">
        <v>46000</v>
      </c>
      <c r="B8450" s="55" t="s">
        <v>8949</v>
      </c>
      <c r="C8450" s="786">
        <v>52309</v>
      </c>
      <c r="D8450" s="786" t="s">
        <v>5998</v>
      </c>
      <c r="E8450" s="786" t="s">
        <v>441</v>
      </c>
      <c r="F8450" s="786">
        <v>4010</v>
      </c>
      <c r="G8450" s="786" t="s">
        <v>8986</v>
      </c>
      <c r="H8450" s="786" t="s">
        <v>1573</v>
      </c>
      <c r="J8450" s="786">
        <v>2</v>
      </c>
      <c r="K8450" s="786">
        <v>4.17</v>
      </c>
      <c r="L8450" s="786">
        <v>8.34</v>
      </c>
      <c r="M8450" s="55" t="s">
        <v>2455</v>
      </c>
      <c r="N8450" s="788" t="s">
        <v>8951</v>
      </c>
    </row>
    <row r="8451" spans="1:14" ht="15">
      <c r="A8451" s="282">
        <v>46000</v>
      </c>
      <c r="B8451" s="55" t="s">
        <v>8949</v>
      </c>
      <c r="C8451" s="784">
        <v>82834</v>
      </c>
      <c r="D8451" s="784" t="s">
        <v>5563</v>
      </c>
      <c r="E8451" s="784" t="s">
        <v>2230</v>
      </c>
      <c r="F8451" s="784">
        <v>4010</v>
      </c>
      <c r="G8451" s="784" t="s">
        <v>8987</v>
      </c>
      <c r="H8451" s="784" t="s">
        <v>1573</v>
      </c>
      <c r="J8451" s="784">
        <v>1</v>
      </c>
      <c r="K8451" s="784">
        <v>31.21</v>
      </c>
      <c r="L8451" s="784">
        <v>31.21</v>
      </c>
      <c r="M8451" s="55" t="s">
        <v>2455</v>
      </c>
      <c r="N8451" s="788" t="s">
        <v>8951</v>
      </c>
    </row>
    <row r="8452" spans="1:14" ht="15">
      <c r="A8452" s="282">
        <v>46000</v>
      </c>
      <c r="B8452" s="55" t="s">
        <v>8949</v>
      </c>
      <c r="C8452" s="786">
        <v>66973</v>
      </c>
      <c r="D8452" s="786">
        <v>178</v>
      </c>
      <c r="E8452" s="786">
        <v>130</v>
      </c>
      <c r="F8452" s="786">
        <v>4010</v>
      </c>
      <c r="G8452" s="786" t="s">
        <v>8988</v>
      </c>
      <c r="H8452" s="786" t="s">
        <v>1573</v>
      </c>
      <c r="J8452" s="786">
        <v>1</v>
      </c>
      <c r="K8452" s="786">
        <v>4.9000000000000004</v>
      </c>
      <c r="L8452" s="786">
        <v>4.9000000000000004</v>
      </c>
      <c r="M8452" s="55" t="s">
        <v>2455</v>
      </c>
      <c r="N8452" s="788" t="s">
        <v>8951</v>
      </c>
    </row>
    <row r="8453" spans="1:14" ht="15">
      <c r="A8453" s="282">
        <v>46000</v>
      </c>
      <c r="B8453" s="55" t="s">
        <v>8949</v>
      </c>
      <c r="C8453" s="784">
        <v>83975</v>
      </c>
      <c r="D8453" s="784" t="s">
        <v>7199</v>
      </c>
      <c r="E8453" s="784">
        <v>100</v>
      </c>
      <c r="F8453" s="784">
        <v>4010</v>
      </c>
      <c r="G8453" s="784" t="s">
        <v>8989</v>
      </c>
      <c r="H8453" s="784" t="s">
        <v>1573</v>
      </c>
      <c r="J8453" s="784">
        <v>1</v>
      </c>
      <c r="K8453" s="784">
        <v>9.6999999999999993</v>
      </c>
      <c r="L8453" s="784">
        <v>9.6999999999999993</v>
      </c>
      <c r="M8453" s="55" t="s">
        <v>2455</v>
      </c>
      <c r="N8453" s="788" t="s">
        <v>8951</v>
      </c>
    </row>
    <row r="8454" spans="1:14" ht="15">
      <c r="A8454" s="282">
        <v>46000</v>
      </c>
      <c r="B8454" s="55" t="s">
        <v>8949</v>
      </c>
      <c r="C8454" s="786">
        <v>82834</v>
      </c>
      <c r="D8454" s="786" t="s">
        <v>4759</v>
      </c>
      <c r="E8454" s="786" t="s">
        <v>2061</v>
      </c>
      <c r="F8454" s="786">
        <v>4010</v>
      </c>
      <c r="G8454" s="786" t="s">
        <v>8990</v>
      </c>
      <c r="H8454" s="786" t="s">
        <v>1573</v>
      </c>
      <c r="J8454" s="786">
        <v>1</v>
      </c>
      <c r="K8454" s="786">
        <v>31.21</v>
      </c>
      <c r="L8454" s="786">
        <v>31.21</v>
      </c>
      <c r="M8454" s="55" t="s">
        <v>2455</v>
      </c>
      <c r="N8454" s="788" t="s">
        <v>8951</v>
      </c>
    </row>
    <row r="8455" spans="1:14" ht="15">
      <c r="A8455" s="282">
        <v>46000</v>
      </c>
      <c r="B8455" s="55" t="s">
        <v>8949</v>
      </c>
      <c r="C8455" s="784">
        <v>80039</v>
      </c>
      <c r="D8455" s="784" t="s">
        <v>6094</v>
      </c>
      <c r="E8455" s="784" t="s">
        <v>2230</v>
      </c>
      <c r="F8455" s="784">
        <v>4010</v>
      </c>
      <c r="G8455" s="784" t="s">
        <v>8991</v>
      </c>
      <c r="H8455" s="784" t="s">
        <v>1573</v>
      </c>
      <c r="J8455" s="784">
        <v>1</v>
      </c>
      <c r="K8455" s="784">
        <v>10.73</v>
      </c>
      <c r="L8455" s="784">
        <v>10.73</v>
      </c>
      <c r="M8455" s="55" t="s">
        <v>2455</v>
      </c>
      <c r="N8455" s="788" t="s">
        <v>8951</v>
      </c>
    </row>
    <row r="8456" spans="1:14" ht="15">
      <c r="A8456" s="282">
        <v>46000</v>
      </c>
      <c r="B8456" s="55" t="s">
        <v>8949</v>
      </c>
      <c r="C8456" s="786">
        <v>83615</v>
      </c>
      <c r="D8456" s="786" t="s">
        <v>7570</v>
      </c>
      <c r="E8456" s="786" t="s">
        <v>441</v>
      </c>
      <c r="F8456" s="786">
        <v>4010</v>
      </c>
      <c r="G8456" s="786" t="s">
        <v>8992</v>
      </c>
      <c r="H8456" s="786" t="s">
        <v>1573</v>
      </c>
      <c r="J8456" s="786">
        <v>1</v>
      </c>
      <c r="K8456" s="786">
        <v>40.880000000000003</v>
      </c>
      <c r="L8456" s="786">
        <v>40.880000000000003</v>
      </c>
      <c r="M8456" s="55" t="s">
        <v>2455</v>
      </c>
      <c r="N8456" s="788" t="s">
        <v>8951</v>
      </c>
    </row>
    <row r="8457" spans="1:14" ht="15">
      <c r="A8457" s="282">
        <v>46000</v>
      </c>
      <c r="B8457" s="55" t="s">
        <v>8949</v>
      </c>
      <c r="C8457" s="784">
        <v>82400</v>
      </c>
      <c r="D8457" s="784" t="s">
        <v>6925</v>
      </c>
      <c r="E8457" s="784">
        <v>140</v>
      </c>
      <c r="F8457" s="784">
        <v>4010</v>
      </c>
      <c r="G8457" s="784" t="s">
        <v>8993</v>
      </c>
      <c r="H8457" s="784" t="s">
        <v>1573</v>
      </c>
      <c r="J8457" s="784">
        <v>1</v>
      </c>
      <c r="K8457" s="784">
        <v>17.989999999999998</v>
      </c>
      <c r="L8457" s="784">
        <v>17.989999999999998</v>
      </c>
      <c r="M8457" s="55" t="s">
        <v>2455</v>
      </c>
      <c r="N8457" s="788" t="s">
        <v>8951</v>
      </c>
    </row>
    <row r="8458" spans="1:14" ht="15">
      <c r="A8458" s="282">
        <v>46000</v>
      </c>
      <c r="B8458" s="55" t="s">
        <v>8949</v>
      </c>
      <c r="C8458" s="786">
        <v>52706</v>
      </c>
      <c r="D8458" s="786" t="s">
        <v>2348</v>
      </c>
      <c r="E8458" s="786">
        <v>130</v>
      </c>
      <c r="F8458" s="786">
        <v>4010</v>
      </c>
      <c r="G8458" s="786" t="s">
        <v>8994</v>
      </c>
      <c r="H8458" s="786" t="s">
        <v>1573</v>
      </c>
      <c r="J8458" s="786">
        <v>1</v>
      </c>
      <c r="K8458" s="786">
        <v>10.95</v>
      </c>
      <c r="L8458" s="786">
        <v>10.95</v>
      </c>
      <c r="M8458" s="55" t="s">
        <v>2455</v>
      </c>
      <c r="N8458" s="788" t="s">
        <v>8951</v>
      </c>
    </row>
    <row r="8459" spans="1:14" ht="15">
      <c r="A8459" s="282">
        <v>46000</v>
      </c>
      <c r="B8459" s="55" t="s">
        <v>8995</v>
      </c>
      <c r="C8459" s="784">
        <v>81033</v>
      </c>
      <c r="D8459" s="784">
        <v>545</v>
      </c>
      <c r="E8459" s="784" t="s">
        <v>2061</v>
      </c>
      <c r="F8459" s="784">
        <v>4010</v>
      </c>
      <c r="G8459" s="784" t="s">
        <v>4330</v>
      </c>
      <c r="H8459" s="784" t="s">
        <v>1573</v>
      </c>
      <c r="J8459" s="784">
        <v>1</v>
      </c>
      <c r="K8459" s="784">
        <v>9.24</v>
      </c>
      <c r="L8459" s="784">
        <v>9.24</v>
      </c>
      <c r="M8459" s="55" t="s">
        <v>2455</v>
      </c>
      <c r="N8459" s="788" t="s">
        <v>8951</v>
      </c>
    </row>
    <row r="8460" spans="1:14" ht="15">
      <c r="A8460" s="282">
        <v>46000</v>
      </c>
      <c r="B8460" s="55" t="s">
        <v>8995</v>
      </c>
      <c r="C8460" s="786">
        <v>52399</v>
      </c>
      <c r="D8460" s="786">
        <v>11</v>
      </c>
      <c r="E8460" s="786" t="s">
        <v>289</v>
      </c>
      <c r="F8460" s="786">
        <v>4010</v>
      </c>
      <c r="G8460" s="786" t="s">
        <v>8317</v>
      </c>
      <c r="H8460" s="786" t="s">
        <v>1573</v>
      </c>
      <c r="J8460" s="786">
        <v>1</v>
      </c>
      <c r="K8460" s="786">
        <v>8.4600000000000009</v>
      </c>
      <c r="L8460" s="786">
        <v>8.4600000000000009</v>
      </c>
      <c r="M8460" s="55" t="s">
        <v>2455</v>
      </c>
      <c r="N8460" s="788" t="s">
        <v>8951</v>
      </c>
    </row>
    <row r="8461" spans="1:14" ht="15">
      <c r="A8461" s="282">
        <v>46000</v>
      </c>
      <c r="B8461" s="55" t="s">
        <v>8995</v>
      </c>
      <c r="C8461" s="784">
        <v>68141</v>
      </c>
      <c r="D8461" s="784" t="s">
        <v>3048</v>
      </c>
      <c r="E8461" s="784">
        <v>75</v>
      </c>
      <c r="F8461" s="784">
        <v>4010</v>
      </c>
      <c r="G8461" s="784" t="s">
        <v>4341</v>
      </c>
      <c r="H8461" s="784" t="s">
        <v>1573</v>
      </c>
      <c r="J8461" s="784">
        <v>1</v>
      </c>
      <c r="K8461" s="784">
        <v>6.13</v>
      </c>
      <c r="L8461" s="784">
        <v>6.13</v>
      </c>
      <c r="M8461" s="55" t="s">
        <v>2455</v>
      </c>
      <c r="N8461" s="788" t="s">
        <v>8951</v>
      </c>
    </row>
    <row r="8462" spans="1:14" ht="15">
      <c r="A8462" s="282">
        <v>46000</v>
      </c>
      <c r="B8462" s="55" t="s">
        <v>8995</v>
      </c>
      <c r="C8462" s="786">
        <v>82365</v>
      </c>
      <c r="D8462" s="786" t="s">
        <v>2710</v>
      </c>
      <c r="E8462" s="786" t="s">
        <v>441</v>
      </c>
      <c r="F8462" s="786">
        <v>4010</v>
      </c>
      <c r="G8462" s="786" t="s">
        <v>8332</v>
      </c>
      <c r="H8462" s="786" t="s">
        <v>1573</v>
      </c>
      <c r="J8462" s="786">
        <v>1</v>
      </c>
      <c r="K8462" s="786">
        <v>12.4</v>
      </c>
      <c r="L8462" s="786">
        <v>12.4</v>
      </c>
      <c r="M8462" s="55" t="s">
        <v>2455</v>
      </c>
      <c r="N8462" s="788" t="s">
        <v>8951</v>
      </c>
    </row>
    <row r="8463" spans="1:14" ht="15">
      <c r="A8463" s="282">
        <v>46000</v>
      </c>
      <c r="B8463" s="55" t="s">
        <v>8995</v>
      </c>
      <c r="C8463" s="784">
        <v>83114</v>
      </c>
      <c r="D8463" s="784" t="s">
        <v>5964</v>
      </c>
      <c r="E8463" s="784">
        <v>100</v>
      </c>
      <c r="F8463" s="784">
        <v>4010</v>
      </c>
      <c r="G8463" s="784" t="s">
        <v>4343</v>
      </c>
      <c r="H8463" s="784" t="s">
        <v>1573</v>
      </c>
      <c r="J8463" s="784">
        <v>1</v>
      </c>
      <c r="K8463" s="784">
        <v>8.1</v>
      </c>
      <c r="L8463" s="784">
        <v>8.1</v>
      </c>
      <c r="M8463" s="55" t="s">
        <v>2455</v>
      </c>
      <c r="N8463" s="788" t="s">
        <v>8951</v>
      </c>
    </row>
    <row r="8464" spans="1:14" ht="15">
      <c r="A8464" s="282">
        <v>46000</v>
      </c>
      <c r="B8464" s="55" t="s">
        <v>8995</v>
      </c>
      <c r="C8464" s="786">
        <v>84024</v>
      </c>
      <c r="D8464" s="786" t="s">
        <v>7760</v>
      </c>
      <c r="E8464" s="786">
        <v>130</v>
      </c>
      <c r="F8464" s="786">
        <v>4010</v>
      </c>
      <c r="G8464" s="786" t="s">
        <v>4345</v>
      </c>
      <c r="H8464" s="786" t="s">
        <v>1573</v>
      </c>
      <c r="J8464" s="786">
        <v>1</v>
      </c>
      <c r="K8464" s="786">
        <v>21.37</v>
      </c>
      <c r="L8464" s="786">
        <v>21.37</v>
      </c>
      <c r="M8464" s="55" t="s">
        <v>2455</v>
      </c>
      <c r="N8464" s="788" t="s">
        <v>8951</v>
      </c>
    </row>
    <row r="8465" spans="1:14" ht="15">
      <c r="A8465" s="282">
        <v>46000</v>
      </c>
      <c r="B8465" s="55" t="s">
        <v>8995</v>
      </c>
      <c r="C8465" s="784">
        <v>83733</v>
      </c>
      <c r="D8465" s="784" t="s">
        <v>2292</v>
      </c>
      <c r="E8465" s="784">
        <v>130</v>
      </c>
      <c r="F8465" s="784">
        <v>4010</v>
      </c>
      <c r="G8465" s="784" t="s">
        <v>4347</v>
      </c>
      <c r="H8465" s="784" t="s">
        <v>1573</v>
      </c>
      <c r="J8465" s="784">
        <v>1</v>
      </c>
      <c r="K8465" s="784">
        <v>6.22</v>
      </c>
      <c r="L8465" s="784">
        <v>6.22</v>
      </c>
      <c r="M8465" s="55" t="s">
        <v>2455</v>
      </c>
      <c r="N8465" s="788" t="s">
        <v>8951</v>
      </c>
    </row>
    <row r="8466" spans="1:14" ht="15">
      <c r="A8466" s="282">
        <v>46000</v>
      </c>
      <c r="B8466" s="55" t="s">
        <v>8995</v>
      </c>
      <c r="C8466" s="786">
        <v>82368</v>
      </c>
      <c r="D8466" s="786" t="s">
        <v>2710</v>
      </c>
      <c r="E8466" s="786">
        <v>110</v>
      </c>
      <c r="F8466" s="786">
        <v>4010</v>
      </c>
      <c r="G8466" s="786" t="s">
        <v>8996</v>
      </c>
      <c r="H8466" s="786" t="s">
        <v>1573</v>
      </c>
      <c r="J8466" s="786">
        <v>1</v>
      </c>
      <c r="K8466" s="786">
        <v>11.99</v>
      </c>
      <c r="L8466" s="786">
        <v>11.99</v>
      </c>
      <c r="M8466" s="55" t="s">
        <v>2455</v>
      </c>
      <c r="N8466" s="788" t="s">
        <v>8951</v>
      </c>
    </row>
    <row r="8467" spans="1:14" ht="15">
      <c r="A8467" s="282">
        <v>46000</v>
      </c>
      <c r="B8467" s="55" t="s">
        <v>8995</v>
      </c>
      <c r="C8467" s="784">
        <v>83635</v>
      </c>
      <c r="D8467" s="784" t="s">
        <v>6860</v>
      </c>
      <c r="E8467" s="784">
        <v>140</v>
      </c>
      <c r="F8467" s="784">
        <v>4010</v>
      </c>
      <c r="G8467" s="784" t="s">
        <v>8997</v>
      </c>
      <c r="H8467" s="784" t="s">
        <v>1573</v>
      </c>
      <c r="J8467" s="784">
        <v>1</v>
      </c>
      <c r="K8467" s="784">
        <v>14.87</v>
      </c>
      <c r="L8467" s="784">
        <v>14.87</v>
      </c>
      <c r="M8467" s="55" t="s">
        <v>2455</v>
      </c>
      <c r="N8467" s="788" t="s">
        <v>8951</v>
      </c>
    </row>
    <row r="8468" spans="1:14" ht="15">
      <c r="A8468" s="282">
        <v>46000</v>
      </c>
      <c r="B8468" s="55" t="s">
        <v>8995</v>
      </c>
      <c r="C8468" s="786">
        <v>82572</v>
      </c>
      <c r="D8468" s="786" t="s">
        <v>2216</v>
      </c>
      <c r="E8468" s="786">
        <v>160</v>
      </c>
      <c r="F8468" s="786">
        <v>4010</v>
      </c>
      <c r="G8468" s="786" t="s">
        <v>4349</v>
      </c>
      <c r="H8468" s="786" t="s">
        <v>1573</v>
      </c>
      <c r="J8468" s="786">
        <v>1</v>
      </c>
      <c r="K8468" s="786">
        <v>9.4700000000000006</v>
      </c>
      <c r="L8468" s="786">
        <v>9.4700000000000006</v>
      </c>
      <c r="M8468" s="55" t="s">
        <v>2455</v>
      </c>
      <c r="N8468" s="788" t="s">
        <v>8951</v>
      </c>
    </row>
    <row r="8469" spans="1:14" ht="15">
      <c r="A8469" s="282">
        <v>46000</v>
      </c>
      <c r="B8469" s="55" t="s">
        <v>8995</v>
      </c>
      <c r="C8469" s="784">
        <v>59852</v>
      </c>
      <c r="D8469" s="784" t="s">
        <v>5590</v>
      </c>
      <c r="E8469" s="784">
        <v>85</v>
      </c>
      <c r="F8469" s="784">
        <v>4010</v>
      </c>
      <c r="G8469" s="784" t="s">
        <v>8998</v>
      </c>
      <c r="H8469" s="784" t="s">
        <v>1573</v>
      </c>
      <c r="J8469" s="784">
        <v>1</v>
      </c>
      <c r="K8469" s="784">
        <v>8.34</v>
      </c>
      <c r="L8469" s="784">
        <v>8.34</v>
      </c>
      <c r="M8469" s="55" t="s">
        <v>2455</v>
      </c>
      <c r="N8469" s="788" t="s">
        <v>8951</v>
      </c>
    </row>
    <row r="8470" spans="1:14" ht="15">
      <c r="A8470" s="282">
        <v>46000</v>
      </c>
      <c r="B8470" s="55" t="s">
        <v>8995</v>
      </c>
      <c r="C8470" s="786">
        <v>84296</v>
      </c>
      <c r="D8470" s="786" t="s">
        <v>6164</v>
      </c>
      <c r="E8470" s="786">
        <v>140</v>
      </c>
      <c r="F8470" s="786">
        <v>4010</v>
      </c>
      <c r="G8470" s="786" t="s">
        <v>8999</v>
      </c>
      <c r="H8470" s="786" t="s">
        <v>1573</v>
      </c>
      <c r="J8470" s="786">
        <v>1</v>
      </c>
      <c r="K8470" s="786">
        <v>8.56</v>
      </c>
      <c r="L8470" s="786">
        <v>8.56</v>
      </c>
      <c r="M8470" s="55" t="s">
        <v>2455</v>
      </c>
      <c r="N8470" s="788" t="s">
        <v>8951</v>
      </c>
    </row>
    <row r="8471" spans="1:14" ht="15">
      <c r="A8471" s="282">
        <v>46000</v>
      </c>
      <c r="B8471" s="55" t="s">
        <v>8995</v>
      </c>
      <c r="C8471" s="784">
        <v>83469</v>
      </c>
      <c r="D8471" s="784" t="s">
        <v>2222</v>
      </c>
      <c r="E8471" s="784">
        <v>150</v>
      </c>
      <c r="F8471" s="784">
        <v>4010</v>
      </c>
      <c r="G8471" s="784" t="s">
        <v>9000</v>
      </c>
      <c r="H8471" s="784" t="s">
        <v>1573</v>
      </c>
      <c r="J8471" s="784">
        <v>1</v>
      </c>
      <c r="K8471" s="784">
        <v>10.58</v>
      </c>
      <c r="L8471" s="784">
        <v>10.58</v>
      </c>
      <c r="M8471" s="55" t="s">
        <v>2455</v>
      </c>
      <c r="N8471" s="788" t="s">
        <v>8951</v>
      </c>
    </row>
    <row r="8472" spans="1:14" ht="15">
      <c r="A8472" s="282">
        <v>46000</v>
      </c>
      <c r="B8472" s="55" t="s">
        <v>8995</v>
      </c>
      <c r="C8472" s="786">
        <v>83637</v>
      </c>
      <c r="D8472" s="786" t="s">
        <v>6746</v>
      </c>
      <c r="E8472" s="786" t="s">
        <v>2061</v>
      </c>
      <c r="F8472" s="786">
        <v>4010</v>
      </c>
      <c r="G8472" s="786" t="s">
        <v>8938</v>
      </c>
      <c r="H8472" s="786" t="s">
        <v>1573</v>
      </c>
      <c r="J8472" s="786">
        <v>1</v>
      </c>
      <c r="K8472" s="786">
        <v>15.87</v>
      </c>
      <c r="L8472" s="786">
        <v>15.87</v>
      </c>
      <c r="M8472" s="55" t="s">
        <v>2455</v>
      </c>
      <c r="N8472" s="788" t="s">
        <v>8951</v>
      </c>
    </row>
    <row r="8473" spans="1:14" ht="15">
      <c r="A8473" s="282">
        <v>46000</v>
      </c>
      <c r="B8473" s="55" t="s">
        <v>8995</v>
      </c>
      <c r="C8473" s="784">
        <v>84297</v>
      </c>
      <c r="D8473" s="784" t="s">
        <v>6086</v>
      </c>
      <c r="E8473" s="784">
        <v>90</v>
      </c>
      <c r="F8473" s="784">
        <v>4010</v>
      </c>
      <c r="G8473" s="784" t="s">
        <v>9001</v>
      </c>
      <c r="H8473" s="784" t="s">
        <v>1573</v>
      </c>
      <c r="J8473" s="784">
        <v>1</v>
      </c>
      <c r="K8473" s="784">
        <v>9.17</v>
      </c>
      <c r="L8473" s="784">
        <v>9.17</v>
      </c>
      <c r="M8473" s="55" t="s">
        <v>2455</v>
      </c>
      <c r="N8473" s="788" t="s">
        <v>8951</v>
      </c>
    </row>
    <row r="8474" spans="1:14" ht="15">
      <c r="A8474" s="282">
        <v>46000</v>
      </c>
      <c r="B8474" s="55" t="s">
        <v>8995</v>
      </c>
      <c r="C8474" s="786">
        <v>84296</v>
      </c>
      <c r="D8474" s="786" t="s">
        <v>5588</v>
      </c>
      <c r="E8474" s="786">
        <v>140</v>
      </c>
      <c r="F8474" s="786">
        <v>4010</v>
      </c>
      <c r="G8474" s="786" t="s">
        <v>9002</v>
      </c>
      <c r="H8474" s="786" t="s">
        <v>1573</v>
      </c>
      <c r="J8474" s="786">
        <v>1</v>
      </c>
      <c r="K8474" s="786">
        <v>8.98</v>
      </c>
      <c r="L8474" s="786">
        <v>8.98</v>
      </c>
      <c r="M8474" s="55" t="s">
        <v>2455</v>
      </c>
      <c r="N8474" s="788" t="s">
        <v>8951</v>
      </c>
    </row>
    <row r="8475" spans="1:14" ht="15">
      <c r="A8475" s="282">
        <v>46000</v>
      </c>
      <c r="B8475" s="55" t="s">
        <v>8995</v>
      </c>
      <c r="C8475" s="784">
        <v>83576</v>
      </c>
      <c r="D8475" s="784" t="s">
        <v>7741</v>
      </c>
      <c r="E8475" s="784" t="s">
        <v>2061</v>
      </c>
      <c r="F8475" s="784">
        <v>4010</v>
      </c>
      <c r="G8475" s="784" t="s">
        <v>9003</v>
      </c>
      <c r="H8475" s="784" t="s">
        <v>1573</v>
      </c>
      <c r="J8475" s="784">
        <v>1</v>
      </c>
      <c r="K8475" s="784">
        <v>10.95</v>
      </c>
      <c r="L8475" s="784">
        <v>10.95</v>
      </c>
      <c r="M8475" s="55" t="s">
        <v>2455</v>
      </c>
      <c r="N8475" s="788" t="s">
        <v>8951</v>
      </c>
    </row>
    <row r="8476" spans="1:14" ht="15">
      <c r="A8476" s="282">
        <v>46000</v>
      </c>
      <c r="B8476" s="55" t="s">
        <v>8995</v>
      </c>
      <c r="C8476" s="786">
        <v>82244</v>
      </c>
      <c r="D8476" s="786" t="s">
        <v>7598</v>
      </c>
      <c r="E8476" s="786">
        <v>130</v>
      </c>
      <c r="F8476" s="786">
        <v>4010</v>
      </c>
      <c r="G8476" s="786" t="s">
        <v>9004</v>
      </c>
      <c r="H8476" s="786" t="s">
        <v>1573</v>
      </c>
      <c r="J8476" s="786">
        <v>1</v>
      </c>
      <c r="K8476" s="786">
        <v>13.94</v>
      </c>
      <c r="L8476" s="786">
        <v>13.94</v>
      </c>
      <c r="M8476" s="55" t="s">
        <v>2455</v>
      </c>
      <c r="N8476" s="788" t="s">
        <v>8951</v>
      </c>
    </row>
    <row r="8477" spans="1:14" ht="15">
      <c r="A8477" s="282">
        <v>46000</v>
      </c>
      <c r="B8477" s="55" t="s">
        <v>8995</v>
      </c>
      <c r="C8477" s="784">
        <v>83036</v>
      </c>
      <c r="D8477" s="784" t="s">
        <v>5777</v>
      </c>
      <c r="E8477" s="784">
        <v>130</v>
      </c>
      <c r="F8477" s="784">
        <v>4010</v>
      </c>
      <c r="G8477" s="784" t="s">
        <v>7561</v>
      </c>
      <c r="H8477" s="784" t="s">
        <v>1573</v>
      </c>
      <c r="J8477" s="784">
        <v>1</v>
      </c>
      <c r="K8477" s="784">
        <v>6.04</v>
      </c>
      <c r="L8477" s="784">
        <v>6.04</v>
      </c>
      <c r="M8477" s="55" t="s">
        <v>2455</v>
      </c>
      <c r="N8477" s="788" t="s">
        <v>8951</v>
      </c>
    </row>
    <row r="8478" spans="1:14" ht="15">
      <c r="A8478" s="282">
        <v>46000</v>
      </c>
      <c r="B8478" s="55" t="s">
        <v>8995</v>
      </c>
      <c r="C8478" s="786">
        <v>52706</v>
      </c>
      <c r="D8478" s="786" t="s">
        <v>2577</v>
      </c>
      <c r="E8478" s="786">
        <v>140</v>
      </c>
      <c r="F8478" s="786">
        <v>4010</v>
      </c>
      <c r="G8478" s="786" t="s">
        <v>9005</v>
      </c>
      <c r="H8478" s="786" t="s">
        <v>1573</v>
      </c>
      <c r="J8478" s="786">
        <v>1</v>
      </c>
      <c r="K8478" s="786">
        <v>10.95</v>
      </c>
      <c r="L8478" s="786">
        <v>10.95</v>
      </c>
      <c r="M8478" s="55" t="s">
        <v>2455</v>
      </c>
      <c r="N8478" s="788" t="s">
        <v>8951</v>
      </c>
    </row>
    <row r="8479" spans="1:14" ht="15">
      <c r="A8479" s="282">
        <v>46000</v>
      </c>
      <c r="B8479" s="55" t="s">
        <v>8995</v>
      </c>
      <c r="C8479" s="784">
        <v>81316</v>
      </c>
      <c r="D8479" s="784" t="s">
        <v>4067</v>
      </c>
      <c r="E8479" s="784">
        <v>130</v>
      </c>
      <c r="F8479" s="784">
        <v>4010</v>
      </c>
      <c r="G8479" s="784" t="s">
        <v>4232</v>
      </c>
      <c r="H8479" s="784" t="s">
        <v>1573</v>
      </c>
      <c r="J8479" s="784">
        <v>1</v>
      </c>
      <c r="K8479" s="784">
        <v>8.14</v>
      </c>
      <c r="L8479" s="784">
        <v>8.14</v>
      </c>
      <c r="M8479" s="55" t="s">
        <v>2455</v>
      </c>
      <c r="N8479" s="788" t="s">
        <v>8951</v>
      </c>
    </row>
    <row r="8480" spans="1:14" ht="15">
      <c r="A8480" s="282">
        <v>46000</v>
      </c>
      <c r="B8480" s="55" t="s">
        <v>8995</v>
      </c>
      <c r="C8480" s="786">
        <v>67262</v>
      </c>
      <c r="D8480" s="786" t="s">
        <v>2708</v>
      </c>
      <c r="E8480" s="786">
        <v>110</v>
      </c>
      <c r="F8480" s="786">
        <v>4010</v>
      </c>
      <c r="G8480" s="786" t="s">
        <v>4350</v>
      </c>
      <c r="H8480" s="786" t="s">
        <v>1573</v>
      </c>
      <c r="J8480" s="786">
        <v>1</v>
      </c>
      <c r="K8480" s="786">
        <v>9.98</v>
      </c>
      <c r="L8480" s="786">
        <v>9.98</v>
      </c>
      <c r="M8480" s="55" t="s">
        <v>2455</v>
      </c>
      <c r="N8480" s="788" t="s">
        <v>8951</v>
      </c>
    </row>
    <row r="8481" spans="1:14" ht="15">
      <c r="A8481" s="282">
        <v>46000</v>
      </c>
      <c r="B8481" s="55" t="s">
        <v>8995</v>
      </c>
      <c r="C8481" s="784">
        <v>82407</v>
      </c>
      <c r="D8481" s="784" t="s">
        <v>6482</v>
      </c>
      <c r="E8481" s="784">
        <v>120</v>
      </c>
      <c r="F8481" s="784">
        <v>4010</v>
      </c>
      <c r="G8481" s="784" t="s">
        <v>8286</v>
      </c>
      <c r="H8481" s="784" t="s">
        <v>1573</v>
      </c>
      <c r="J8481" s="784">
        <v>1</v>
      </c>
      <c r="K8481" s="784">
        <v>7.24</v>
      </c>
      <c r="L8481" s="784">
        <v>7.24</v>
      </c>
      <c r="M8481" s="55" t="s">
        <v>2455</v>
      </c>
      <c r="N8481" s="788" t="s">
        <v>8951</v>
      </c>
    </row>
    <row r="8482" spans="1:14" ht="15">
      <c r="A8482" s="282">
        <v>46000</v>
      </c>
      <c r="B8482" s="55" t="s">
        <v>8995</v>
      </c>
      <c r="C8482" s="786">
        <v>81076</v>
      </c>
      <c r="D8482" s="786" t="s">
        <v>7348</v>
      </c>
      <c r="E8482" s="786">
        <v>120</v>
      </c>
      <c r="F8482" s="786">
        <v>4010</v>
      </c>
      <c r="G8482" s="786" t="s">
        <v>9006</v>
      </c>
      <c r="H8482" s="786" t="s">
        <v>1573</v>
      </c>
      <c r="J8482" s="786">
        <v>1</v>
      </c>
      <c r="K8482" s="786">
        <v>16.07</v>
      </c>
      <c r="L8482" s="786">
        <v>16.07</v>
      </c>
      <c r="M8482" s="55" t="s">
        <v>2455</v>
      </c>
      <c r="N8482" s="788" t="s">
        <v>8951</v>
      </c>
    </row>
    <row r="8483" spans="1:14" ht="15">
      <c r="A8483" s="282">
        <v>46000</v>
      </c>
      <c r="B8483" s="55" t="s">
        <v>8995</v>
      </c>
      <c r="C8483" s="784">
        <v>59845</v>
      </c>
      <c r="D8483" s="784" t="s">
        <v>6412</v>
      </c>
      <c r="E8483" s="784" t="s">
        <v>441</v>
      </c>
      <c r="F8483" s="784">
        <v>4010</v>
      </c>
      <c r="G8483" s="784" t="s">
        <v>9007</v>
      </c>
      <c r="H8483" s="784" t="s">
        <v>1573</v>
      </c>
      <c r="J8483" s="784">
        <v>1</v>
      </c>
      <c r="K8483" s="784">
        <v>12.35</v>
      </c>
      <c r="L8483" s="784">
        <v>12.35</v>
      </c>
      <c r="M8483" s="55" t="s">
        <v>2455</v>
      </c>
      <c r="N8483" s="788" t="s">
        <v>8951</v>
      </c>
    </row>
    <row r="8484" spans="1:14" ht="15">
      <c r="A8484" s="282">
        <v>46000</v>
      </c>
      <c r="B8484" s="55" t="s">
        <v>8995</v>
      </c>
      <c r="C8484" s="786">
        <v>84296</v>
      </c>
      <c r="D8484" s="786" t="s">
        <v>6746</v>
      </c>
      <c r="E8484" s="786">
        <v>100</v>
      </c>
      <c r="F8484" s="786">
        <v>4010</v>
      </c>
      <c r="G8484" s="786" t="s">
        <v>9008</v>
      </c>
      <c r="H8484" s="786" t="s">
        <v>1573</v>
      </c>
      <c r="J8484" s="786">
        <v>1</v>
      </c>
      <c r="K8484" s="786">
        <v>7.86</v>
      </c>
      <c r="L8484" s="786">
        <v>7.86</v>
      </c>
      <c r="M8484" s="55" t="s">
        <v>2455</v>
      </c>
      <c r="N8484" s="788" t="s">
        <v>8951</v>
      </c>
    </row>
    <row r="8485" spans="1:14" ht="15">
      <c r="A8485" s="282">
        <v>46000</v>
      </c>
      <c r="B8485" s="55" t="s">
        <v>8995</v>
      </c>
      <c r="C8485" s="784">
        <v>83945</v>
      </c>
      <c r="D8485" s="784" t="s">
        <v>6133</v>
      </c>
      <c r="E8485" s="784">
        <v>50</v>
      </c>
      <c r="F8485" s="784">
        <v>4010</v>
      </c>
      <c r="G8485" s="784" t="s">
        <v>9009</v>
      </c>
      <c r="H8485" s="784" t="s">
        <v>1573</v>
      </c>
      <c r="J8485" s="784">
        <v>1</v>
      </c>
      <c r="K8485" s="784">
        <v>8.64</v>
      </c>
      <c r="L8485" s="784">
        <v>8.64</v>
      </c>
      <c r="M8485" s="55" t="s">
        <v>2455</v>
      </c>
      <c r="N8485" s="788" t="s">
        <v>8951</v>
      </c>
    </row>
    <row r="8486" spans="1:14" ht="15">
      <c r="A8486" s="282">
        <v>46000</v>
      </c>
      <c r="B8486" s="55" t="s">
        <v>8995</v>
      </c>
      <c r="C8486" s="786">
        <v>84296</v>
      </c>
      <c r="D8486" s="786" t="s">
        <v>8091</v>
      </c>
      <c r="E8486" s="786">
        <v>140</v>
      </c>
      <c r="F8486" s="786">
        <v>4010</v>
      </c>
      <c r="G8486" s="786" t="s">
        <v>2329</v>
      </c>
      <c r="H8486" s="786" t="s">
        <v>1573</v>
      </c>
      <c r="J8486" s="786">
        <v>2</v>
      </c>
      <c r="K8486" s="786">
        <v>8.09</v>
      </c>
      <c r="L8486" s="786">
        <v>16.18</v>
      </c>
      <c r="M8486" s="55" t="s">
        <v>2455</v>
      </c>
      <c r="N8486" s="788" t="s">
        <v>8951</v>
      </c>
    </row>
    <row r="8487" spans="1:14" ht="15">
      <c r="A8487" s="282">
        <v>46000</v>
      </c>
      <c r="B8487" s="55" t="s">
        <v>8995</v>
      </c>
      <c r="C8487" s="784">
        <v>81569</v>
      </c>
      <c r="D8487" s="784" t="s">
        <v>2560</v>
      </c>
      <c r="E8487" s="784">
        <v>140</v>
      </c>
      <c r="F8487" s="784">
        <v>4010</v>
      </c>
      <c r="G8487" s="784" t="s">
        <v>9010</v>
      </c>
      <c r="H8487" s="784" t="s">
        <v>1573</v>
      </c>
      <c r="J8487" s="784">
        <v>1</v>
      </c>
      <c r="K8487" s="784">
        <v>8.3699999999999992</v>
      </c>
      <c r="L8487" s="784">
        <v>8.3699999999999992</v>
      </c>
      <c r="M8487" s="55" t="s">
        <v>2455</v>
      </c>
      <c r="N8487" s="788" t="s">
        <v>8951</v>
      </c>
    </row>
    <row r="8488" spans="1:14" ht="15">
      <c r="A8488" s="282">
        <v>46000</v>
      </c>
      <c r="B8488" s="55" t="s">
        <v>8995</v>
      </c>
      <c r="C8488" s="786">
        <v>83565</v>
      </c>
      <c r="D8488" s="786" t="s">
        <v>6747</v>
      </c>
      <c r="E8488" s="786" t="s">
        <v>2230</v>
      </c>
      <c r="F8488" s="786">
        <v>4010</v>
      </c>
      <c r="G8488" s="786" t="s">
        <v>4352</v>
      </c>
      <c r="H8488" s="786" t="s">
        <v>1573</v>
      </c>
      <c r="J8488" s="786">
        <v>1</v>
      </c>
      <c r="K8488" s="786">
        <v>28.3</v>
      </c>
      <c r="L8488" s="786">
        <v>28.3</v>
      </c>
      <c r="M8488" s="55" t="s">
        <v>2455</v>
      </c>
      <c r="N8488" s="788" t="s">
        <v>8951</v>
      </c>
    </row>
    <row r="8489" spans="1:14" ht="15">
      <c r="A8489" s="282">
        <v>46000</v>
      </c>
      <c r="B8489" s="55" t="s">
        <v>8995</v>
      </c>
      <c r="C8489" s="784">
        <v>58661</v>
      </c>
      <c r="D8489" s="784" t="s">
        <v>5036</v>
      </c>
      <c r="E8489" s="784" t="s">
        <v>2061</v>
      </c>
      <c r="F8489" s="784">
        <v>4010</v>
      </c>
      <c r="G8489" s="784" t="s">
        <v>4354</v>
      </c>
      <c r="H8489" s="784" t="s">
        <v>1573</v>
      </c>
      <c r="J8489" s="784">
        <v>1</v>
      </c>
      <c r="K8489" s="784">
        <v>9.5299999999999994</v>
      </c>
      <c r="L8489" s="784">
        <v>9.5299999999999994</v>
      </c>
      <c r="M8489" s="55" t="s">
        <v>2455</v>
      </c>
      <c r="N8489" s="788" t="s">
        <v>8951</v>
      </c>
    </row>
    <row r="8490" spans="1:14" ht="15">
      <c r="A8490" s="282">
        <v>46000</v>
      </c>
      <c r="B8490" s="55" t="s">
        <v>8995</v>
      </c>
      <c r="C8490" s="786">
        <v>80039</v>
      </c>
      <c r="D8490" s="786" t="s">
        <v>6086</v>
      </c>
      <c r="E8490" s="786" t="s">
        <v>441</v>
      </c>
      <c r="F8490" s="786">
        <v>4010</v>
      </c>
      <c r="G8490" s="786" t="s">
        <v>9011</v>
      </c>
      <c r="H8490" s="786" t="s">
        <v>1573</v>
      </c>
      <c r="J8490" s="786">
        <v>1</v>
      </c>
      <c r="K8490" s="786">
        <v>13.49</v>
      </c>
      <c r="L8490" s="786">
        <v>13.49</v>
      </c>
      <c r="M8490" s="55" t="s">
        <v>2455</v>
      </c>
      <c r="N8490" s="788" t="s">
        <v>8951</v>
      </c>
    </row>
    <row r="8491" spans="1:14" ht="15">
      <c r="A8491" s="282">
        <v>46000</v>
      </c>
      <c r="B8491" s="55" t="s">
        <v>8995</v>
      </c>
      <c r="C8491" s="784">
        <v>59852</v>
      </c>
      <c r="D8491" s="784" t="s">
        <v>2255</v>
      </c>
      <c r="E8491" s="784">
        <v>110</v>
      </c>
      <c r="F8491" s="784">
        <v>4010</v>
      </c>
      <c r="G8491" s="784" t="s">
        <v>9012</v>
      </c>
      <c r="H8491" s="784" t="s">
        <v>1573</v>
      </c>
      <c r="J8491" s="784">
        <v>1</v>
      </c>
      <c r="K8491" s="784">
        <v>8.6999999999999993</v>
      </c>
      <c r="L8491" s="784">
        <v>8.6999999999999993</v>
      </c>
      <c r="M8491" s="55" t="s">
        <v>2455</v>
      </c>
      <c r="N8491" s="788" t="s">
        <v>8951</v>
      </c>
    </row>
    <row r="8492" spans="1:14" ht="15">
      <c r="A8492" s="282">
        <v>46000</v>
      </c>
      <c r="B8492" s="55" t="s">
        <v>8995</v>
      </c>
      <c r="C8492" s="786">
        <v>33218</v>
      </c>
      <c r="D8492" s="786" t="s">
        <v>2745</v>
      </c>
      <c r="E8492" s="786">
        <v>130</v>
      </c>
      <c r="F8492" s="786">
        <v>4010</v>
      </c>
      <c r="G8492" s="786" t="s">
        <v>9013</v>
      </c>
      <c r="H8492" s="786" t="s">
        <v>1573</v>
      </c>
      <c r="J8492" s="786">
        <v>1</v>
      </c>
      <c r="K8492" s="786">
        <v>7.24</v>
      </c>
      <c r="L8492" s="786">
        <v>7.24</v>
      </c>
      <c r="M8492" s="55" t="s">
        <v>2455</v>
      </c>
      <c r="N8492" s="788" t="s">
        <v>8951</v>
      </c>
    </row>
    <row r="8493" spans="1:14" ht="15">
      <c r="A8493" s="282">
        <v>46000</v>
      </c>
      <c r="B8493" s="55" t="s">
        <v>8995</v>
      </c>
      <c r="C8493" s="784">
        <v>62373</v>
      </c>
      <c r="D8493" s="784" t="s">
        <v>2554</v>
      </c>
      <c r="E8493" s="784">
        <v>90</v>
      </c>
      <c r="F8493" s="784">
        <v>4010</v>
      </c>
      <c r="G8493" s="784" t="s">
        <v>9014</v>
      </c>
      <c r="H8493" s="784" t="s">
        <v>1573</v>
      </c>
      <c r="J8493" s="784">
        <v>1</v>
      </c>
      <c r="K8493" s="784">
        <v>11.88</v>
      </c>
      <c r="L8493" s="784">
        <v>11.88</v>
      </c>
      <c r="M8493" s="55" t="s">
        <v>2455</v>
      </c>
      <c r="N8493" s="788" t="s">
        <v>8951</v>
      </c>
    </row>
    <row r="8494" spans="1:14" ht="15">
      <c r="A8494" s="282">
        <v>46000</v>
      </c>
      <c r="B8494" s="55" t="s">
        <v>8995</v>
      </c>
      <c r="C8494" s="786">
        <v>81316</v>
      </c>
      <c r="D8494" s="786" t="s">
        <v>4067</v>
      </c>
      <c r="E8494" s="786">
        <v>100</v>
      </c>
      <c r="F8494" s="786">
        <v>4010</v>
      </c>
      <c r="G8494" s="786" t="s">
        <v>9015</v>
      </c>
      <c r="H8494" s="786" t="s">
        <v>1573</v>
      </c>
      <c r="J8494" s="786">
        <v>1</v>
      </c>
      <c r="K8494" s="786">
        <v>8.14</v>
      </c>
      <c r="L8494" s="786">
        <v>8.14</v>
      </c>
      <c r="M8494" s="55" t="s">
        <v>2455</v>
      </c>
      <c r="N8494" s="788" t="s">
        <v>8951</v>
      </c>
    </row>
    <row r="8495" spans="1:14" ht="15">
      <c r="A8495" s="282">
        <v>46000</v>
      </c>
      <c r="B8495" s="55" t="s">
        <v>8995</v>
      </c>
      <c r="C8495" s="784">
        <v>83323</v>
      </c>
      <c r="D8495" s="784" t="s">
        <v>3253</v>
      </c>
      <c r="E8495" s="784">
        <v>140</v>
      </c>
      <c r="F8495" s="784">
        <v>4010</v>
      </c>
      <c r="G8495" s="784" t="s">
        <v>9016</v>
      </c>
      <c r="H8495" s="784" t="s">
        <v>1573</v>
      </c>
      <c r="J8495" s="784">
        <v>1</v>
      </c>
      <c r="K8495" s="784">
        <v>13.81</v>
      </c>
      <c r="L8495" s="784">
        <v>13.81</v>
      </c>
      <c r="M8495" s="55" t="s">
        <v>2455</v>
      </c>
      <c r="N8495" s="788" t="s">
        <v>8951</v>
      </c>
    </row>
    <row r="8496" spans="1:14" ht="15">
      <c r="A8496" s="282">
        <v>46000</v>
      </c>
      <c r="B8496" s="55" t="s">
        <v>8995</v>
      </c>
      <c r="C8496" s="786">
        <v>83296</v>
      </c>
      <c r="D8496" s="786" t="s">
        <v>6576</v>
      </c>
      <c r="E8496" s="786">
        <v>140</v>
      </c>
      <c r="F8496" s="786">
        <v>4010</v>
      </c>
      <c r="G8496" s="786" t="s">
        <v>4356</v>
      </c>
      <c r="H8496" s="786" t="s">
        <v>1573</v>
      </c>
      <c r="J8496" s="786">
        <v>1</v>
      </c>
      <c r="K8496" s="786">
        <v>6.56</v>
      </c>
      <c r="L8496" s="786">
        <v>6.56</v>
      </c>
      <c r="M8496" s="55" t="s">
        <v>2455</v>
      </c>
      <c r="N8496" s="788" t="s">
        <v>8951</v>
      </c>
    </row>
    <row r="8497" spans="1:14" ht="15">
      <c r="A8497" s="282">
        <v>46000</v>
      </c>
      <c r="B8497" s="55" t="s">
        <v>8995</v>
      </c>
      <c r="C8497" s="784">
        <v>83635</v>
      </c>
      <c r="D8497" s="784" t="s">
        <v>2629</v>
      </c>
      <c r="E8497" s="784">
        <v>90</v>
      </c>
      <c r="F8497" s="784">
        <v>4010</v>
      </c>
      <c r="G8497" s="784" t="s">
        <v>5995</v>
      </c>
      <c r="H8497" s="784" t="s">
        <v>1573</v>
      </c>
      <c r="J8497" s="784">
        <v>1</v>
      </c>
      <c r="K8497" s="784">
        <v>14.02</v>
      </c>
      <c r="L8497" s="784">
        <v>14.02</v>
      </c>
      <c r="M8497" s="55" t="s">
        <v>2455</v>
      </c>
      <c r="N8497" s="788" t="s">
        <v>8951</v>
      </c>
    </row>
    <row r="8498" spans="1:14" ht="15">
      <c r="A8498" s="282">
        <v>46000</v>
      </c>
      <c r="B8498" s="55" t="s">
        <v>8995</v>
      </c>
      <c r="C8498" s="786">
        <v>80039</v>
      </c>
      <c r="D8498" s="786" t="s">
        <v>8125</v>
      </c>
      <c r="E8498" s="786" t="s">
        <v>289</v>
      </c>
      <c r="F8498" s="786">
        <v>4010</v>
      </c>
      <c r="G8498" s="786" t="s">
        <v>9017</v>
      </c>
      <c r="H8498" s="786" t="s">
        <v>1573</v>
      </c>
      <c r="J8498" s="786">
        <v>1</v>
      </c>
      <c r="K8498" s="786">
        <v>13.49</v>
      </c>
      <c r="L8498" s="786">
        <v>13.49</v>
      </c>
      <c r="M8498" s="55" t="s">
        <v>2455</v>
      </c>
      <c r="N8498" s="788" t="s">
        <v>8951</v>
      </c>
    </row>
    <row r="8499" spans="1:14" ht="15">
      <c r="A8499" s="282">
        <v>46000</v>
      </c>
      <c r="B8499" s="55" t="s">
        <v>8995</v>
      </c>
      <c r="C8499" s="784">
        <v>80039</v>
      </c>
      <c r="D8499" s="784" t="s">
        <v>2653</v>
      </c>
      <c r="E8499" s="784" t="s">
        <v>2300</v>
      </c>
      <c r="F8499" s="784">
        <v>4010</v>
      </c>
      <c r="G8499" s="784" t="s">
        <v>9018</v>
      </c>
      <c r="H8499" s="784" t="s">
        <v>1573</v>
      </c>
      <c r="J8499" s="784">
        <v>1</v>
      </c>
      <c r="K8499" s="784">
        <v>13.49</v>
      </c>
      <c r="L8499" s="784">
        <v>13.49</v>
      </c>
      <c r="M8499" s="55" t="s">
        <v>2455</v>
      </c>
      <c r="N8499" s="788" t="s">
        <v>8951</v>
      </c>
    </row>
    <row r="8500" spans="1:14" ht="15">
      <c r="A8500" s="282">
        <v>46000</v>
      </c>
      <c r="B8500" s="55" t="s">
        <v>8995</v>
      </c>
      <c r="C8500" s="786">
        <v>83637</v>
      </c>
      <c r="D8500" s="786" t="s">
        <v>6086</v>
      </c>
      <c r="E8500" s="786" t="s">
        <v>2061</v>
      </c>
      <c r="F8500" s="786">
        <v>4010</v>
      </c>
      <c r="G8500" s="786" t="s">
        <v>9019</v>
      </c>
      <c r="H8500" s="786" t="s">
        <v>1573</v>
      </c>
      <c r="J8500" s="786">
        <v>1</v>
      </c>
      <c r="K8500" s="786">
        <v>20.14</v>
      </c>
      <c r="L8500" s="786">
        <v>20.14</v>
      </c>
      <c r="M8500" s="55" t="s">
        <v>2455</v>
      </c>
      <c r="N8500" s="788" t="s">
        <v>8951</v>
      </c>
    </row>
    <row r="8501" spans="1:14" ht="15">
      <c r="A8501" s="282">
        <v>46000</v>
      </c>
      <c r="B8501" s="55" t="s">
        <v>8995</v>
      </c>
      <c r="C8501" s="784">
        <v>52706</v>
      </c>
      <c r="D8501" s="784" t="s">
        <v>2348</v>
      </c>
      <c r="E8501" s="784">
        <v>85</v>
      </c>
      <c r="F8501" s="784">
        <v>4010</v>
      </c>
      <c r="G8501" s="784" t="s">
        <v>4358</v>
      </c>
      <c r="H8501" s="784" t="s">
        <v>1573</v>
      </c>
      <c r="J8501" s="784">
        <v>1</v>
      </c>
      <c r="K8501" s="784">
        <v>10.92</v>
      </c>
      <c r="L8501" s="784">
        <v>10.92</v>
      </c>
      <c r="M8501" s="55" t="s">
        <v>2455</v>
      </c>
      <c r="N8501" s="788" t="s">
        <v>8951</v>
      </c>
    </row>
    <row r="8502" spans="1:14" ht="15">
      <c r="A8502" s="282">
        <v>46000</v>
      </c>
      <c r="B8502" s="55" t="s">
        <v>8995</v>
      </c>
      <c r="C8502" s="786">
        <v>82365</v>
      </c>
      <c r="D8502" s="786" t="s">
        <v>2710</v>
      </c>
      <c r="E8502" s="786" t="s">
        <v>2300</v>
      </c>
      <c r="F8502" s="786">
        <v>4010</v>
      </c>
      <c r="G8502" s="786" t="s">
        <v>9020</v>
      </c>
      <c r="H8502" s="786" t="s">
        <v>1573</v>
      </c>
      <c r="J8502" s="786">
        <v>1</v>
      </c>
      <c r="K8502" s="786">
        <v>12.4</v>
      </c>
      <c r="L8502" s="786">
        <v>12.4</v>
      </c>
      <c r="M8502" s="55" t="s">
        <v>2455</v>
      </c>
      <c r="N8502" s="788" t="s">
        <v>8951</v>
      </c>
    </row>
    <row r="8503" spans="1:14" ht="15">
      <c r="A8503" s="282">
        <v>46000</v>
      </c>
      <c r="B8503" s="55" t="s">
        <v>8995</v>
      </c>
      <c r="C8503" s="784">
        <v>80039</v>
      </c>
      <c r="D8503" s="784" t="s">
        <v>2408</v>
      </c>
      <c r="E8503" s="784" t="s">
        <v>441</v>
      </c>
      <c r="F8503" s="784">
        <v>4010</v>
      </c>
      <c r="G8503" s="784" t="s">
        <v>9021</v>
      </c>
      <c r="H8503" s="784" t="s">
        <v>1573</v>
      </c>
      <c r="J8503" s="784">
        <v>1</v>
      </c>
      <c r="K8503" s="784">
        <v>10.73</v>
      </c>
      <c r="L8503" s="784">
        <v>10.73</v>
      </c>
      <c r="M8503" s="55" t="s">
        <v>2455</v>
      </c>
      <c r="N8503" s="788" t="s">
        <v>8951</v>
      </c>
    </row>
    <row r="8504" spans="1:14" ht="15">
      <c r="A8504" s="282">
        <v>46000</v>
      </c>
      <c r="B8504" s="55" t="s">
        <v>8995</v>
      </c>
      <c r="C8504" s="786">
        <v>82261</v>
      </c>
      <c r="D8504" s="786" t="s">
        <v>6358</v>
      </c>
      <c r="E8504" s="786">
        <v>100</v>
      </c>
      <c r="F8504" s="786">
        <v>4010</v>
      </c>
      <c r="G8504" s="786" t="s">
        <v>9022</v>
      </c>
      <c r="H8504" s="786" t="s">
        <v>1573</v>
      </c>
      <c r="J8504" s="786">
        <v>1</v>
      </c>
      <c r="K8504" s="786">
        <v>16.23</v>
      </c>
      <c r="L8504" s="786">
        <v>16.23</v>
      </c>
      <c r="M8504" s="55" t="s">
        <v>2455</v>
      </c>
      <c r="N8504" s="788" t="s">
        <v>8951</v>
      </c>
    </row>
    <row r="8505" spans="1:14" ht="15">
      <c r="A8505" s="282">
        <v>46000</v>
      </c>
      <c r="B8505" s="55" t="s">
        <v>8995</v>
      </c>
      <c r="C8505" s="784">
        <v>52621</v>
      </c>
      <c r="D8505" s="784" t="s">
        <v>2336</v>
      </c>
      <c r="E8505" s="784" t="s">
        <v>2692</v>
      </c>
      <c r="F8505" s="784">
        <v>4010</v>
      </c>
      <c r="G8505" s="784" t="s">
        <v>4360</v>
      </c>
      <c r="H8505" s="784" t="s">
        <v>1573</v>
      </c>
      <c r="J8505" s="784">
        <v>1</v>
      </c>
      <c r="K8505" s="784">
        <v>3.93</v>
      </c>
      <c r="L8505" s="784">
        <v>3.93</v>
      </c>
      <c r="M8505" s="55" t="s">
        <v>2455</v>
      </c>
      <c r="N8505" s="788" t="s">
        <v>8951</v>
      </c>
    </row>
    <row r="8506" spans="1:14" ht="15">
      <c r="A8506" s="282">
        <v>46000</v>
      </c>
      <c r="B8506" s="55" t="s">
        <v>8995</v>
      </c>
      <c r="C8506" s="786">
        <v>59852</v>
      </c>
      <c r="D8506" s="786" t="s">
        <v>2408</v>
      </c>
      <c r="E8506" s="786">
        <v>90</v>
      </c>
      <c r="F8506" s="786">
        <v>4010</v>
      </c>
      <c r="G8506" s="786" t="s">
        <v>9023</v>
      </c>
      <c r="H8506" s="786" t="s">
        <v>1573</v>
      </c>
      <c r="J8506" s="786">
        <v>1</v>
      </c>
      <c r="K8506" s="786">
        <v>7.83</v>
      </c>
      <c r="L8506" s="786">
        <v>7.83</v>
      </c>
      <c r="M8506" s="55" t="s">
        <v>2455</v>
      </c>
      <c r="N8506" s="788" t="s">
        <v>8951</v>
      </c>
    </row>
    <row r="8507" spans="1:14" ht="15">
      <c r="A8507" s="282">
        <v>46000</v>
      </c>
      <c r="B8507" s="55" t="s">
        <v>8995</v>
      </c>
      <c r="C8507" s="784">
        <v>83697</v>
      </c>
      <c r="D8507" s="784" t="s">
        <v>7836</v>
      </c>
      <c r="E8507" s="784">
        <v>120</v>
      </c>
      <c r="F8507" s="784">
        <v>4010</v>
      </c>
      <c r="G8507" s="784" t="s">
        <v>4364</v>
      </c>
      <c r="H8507" s="784" t="s">
        <v>1573</v>
      </c>
      <c r="J8507" s="784">
        <v>1</v>
      </c>
      <c r="K8507" s="784">
        <v>24.06</v>
      </c>
      <c r="L8507" s="784">
        <v>24.06</v>
      </c>
      <c r="M8507" s="55" t="s">
        <v>2455</v>
      </c>
      <c r="N8507" s="788" t="s">
        <v>8951</v>
      </c>
    </row>
    <row r="8508" spans="1:14" ht="15">
      <c r="A8508" s="282">
        <v>46000</v>
      </c>
      <c r="B8508" s="55" t="s">
        <v>8995</v>
      </c>
      <c r="C8508" s="786">
        <v>82054</v>
      </c>
      <c r="D8508" s="786" t="s">
        <v>2981</v>
      </c>
      <c r="E8508" s="786">
        <v>110</v>
      </c>
      <c r="F8508" s="786">
        <v>4010</v>
      </c>
      <c r="G8508" s="786" t="s">
        <v>8624</v>
      </c>
      <c r="H8508" s="786" t="s">
        <v>1573</v>
      </c>
      <c r="J8508" s="786">
        <v>1</v>
      </c>
      <c r="K8508" s="786">
        <v>9.52</v>
      </c>
      <c r="L8508" s="786">
        <v>9.52</v>
      </c>
      <c r="M8508" s="55" t="s">
        <v>2455</v>
      </c>
      <c r="N8508" s="788" t="s">
        <v>8951</v>
      </c>
    </row>
    <row r="8509" spans="1:14" ht="15">
      <c r="A8509" s="282">
        <v>46000</v>
      </c>
      <c r="B8509" s="55" t="s">
        <v>9024</v>
      </c>
      <c r="C8509" s="784">
        <v>84296</v>
      </c>
      <c r="D8509" s="784" t="s">
        <v>5588</v>
      </c>
      <c r="E8509" s="784">
        <v>85</v>
      </c>
      <c r="F8509" s="784">
        <v>4010</v>
      </c>
      <c r="G8509" s="784" t="s">
        <v>8352</v>
      </c>
      <c r="H8509" s="784" t="s">
        <v>1573</v>
      </c>
      <c r="J8509" s="784">
        <v>1</v>
      </c>
      <c r="K8509" s="784">
        <v>8.9499999999999993</v>
      </c>
      <c r="L8509" s="784">
        <v>8.9499999999999993</v>
      </c>
      <c r="M8509" s="55" t="s">
        <v>2455</v>
      </c>
      <c r="N8509" s="788" t="s">
        <v>8951</v>
      </c>
    </row>
    <row r="8510" spans="1:14" ht="15">
      <c r="A8510" s="282">
        <v>46000</v>
      </c>
      <c r="B8510" s="55" t="s">
        <v>9024</v>
      </c>
      <c r="C8510" s="786">
        <v>80039</v>
      </c>
      <c r="D8510" s="786" t="s">
        <v>6746</v>
      </c>
      <c r="E8510" s="786" t="s">
        <v>2296</v>
      </c>
      <c r="F8510" s="786">
        <v>4010</v>
      </c>
      <c r="G8510" s="786" t="s">
        <v>9025</v>
      </c>
      <c r="H8510" s="786" t="s">
        <v>1573</v>
      </c>
      <c r="J8510" s="786">
        <v>1</v>
      </c>
      <c r="K8510" s="786">
        <v>10.73</v>
      </c>
      <c r="L8510" s="786">
        <v>10.73</v>
      </c>
      <c r="M8510" s="55" t="s">
        <v>2455</v>
      </c>
      <c r="N8510" s="788" t="s">
        <v>8951</v>
      </c>
    </row>
    <row r="8511" spans="1:14" ht="15">
      <c r="A8511" s="282">
        <v>46000</v>
      </c>
      <c r="B8511" s="55" t="s">
        <v>9024</v>
      </c>
      <c r="C8511" s="784">
        <v>83253</v>
      </c>
      <c r="D8511" s="784" t="s">
        <v>8725</v>
      </c>
      <c r="E8511" s="784">
        <v>110</v>
      </c>
      <c r="F8511" s="784">
        <v>4010</v>
      </c>
      <c r="G8511" s="784" t="s">
        <v>9026</v>
      </c>
      <c r="H8511" s="784" t="s">
        <v>1573</v>
      </c>
      <c r="J8511" s="784">
        <v>1</v>
      </c>
      <c r="K8511" s="784">
        <v>12.29</v>
      </c>
      <c r="L8511" s="784">
        <v>12.29</v>
      </c>
      <c r="M8511" s="55" t="s">
        <v>2455</v>
      </c>
      <c r="N8511" s="788" t="s">
        <v>8951</v>
      </c>
    </row>
    <row r="8512" spans="1:14" ht="15">
      <c r="A8512" s="282">
        <v>46000</v>
      </c>
      <c r="B8512" s="55" t="s">
        <v>9024</v>
      </c>
      <c r="C8512" s="786">
        <v>82406</v>
      </c>
      <c r="D8512" s="786" t="s">
        <v>7498</v>
      </c>
      <c r="E8512" s="786">
        <v>120</v>
      </c>
      <c r="F8512" s="786">
        <v>4010</v>
      </c>
      <c r="G8512" s="786" t="s">
        <v>9027</v>
      </c>
      <c r="H8512" s="786" t="s">
        <v>1573</v>
      </c>
      <c r="J8512" s="786">
        <v>1</v>
      </c>
      <c r="K8512" s="786">
        <v>8.39</v>
      </c>
      <c r="L8512" s="786">
        <v>8.39</v>
      </c>
      <c r="M8512" s="55" t="s">
        <v>2455</v>
      </c>
      <c r="N8512" s="788" t="s">
        <v>8951</v>
      </c>
    </row>
    <row r="8513" spans="1:14" ht="15">
      <c r="A8513" s="282">
        <v>46000</v>
      </c>
      <c r="B8513" s="55" t="s">
        <v>9024</v>
      </c>
      <c r="C8513" s="784">
        <v>33218</v>
      </c>
      <c r="D8513" s="784" t="s">
        <v>2745</v>
      </c>
      <c r="E8513" s="784">
        <v>140</v>
      </c>
      <c r="F8513" s="784">
        <v>4010</v>
      </c>
      <c r="G8513" s="784" t="s">
        <v>9028</v>
      </c>
      <c r="H8513" s="784" t="s">
        <v>1573</v>
      </c>
      <c r="J8513" s="784">
        <v>1</v>
      </c>
      <c r="K8513" s="784">
        <v>7.24</v>
      </c>
      <c r="L8513" s="784">
        <v>7.24</v>
      </c>
      <c r="M8513" s="55" t="s">
        <v>2455</v>
      </c>
      <c r="N8513" s="788" t="s">
        <v>8951</v>
      </c>
    </row>
    <row r="8514" spans="1:14" ht="15">
      <c r="A8514" s="282">
        <v>46000</v>
      </c>
      <c r="B8514" s="55" t="s">
        <v>9024</v>
      </c>
      <c r="C8514" s="786">
        <v>83642</v>
      </c>
      <c r="D8514" s="786" t="s">
        <v>6345</v>
      </c>
      <c r="E8514" s="786" t="s">
        <v>289</v>
      </c>
      <c r="F8514" s="786">
        <v>4010</v>
      </c>
      <c r="G8514" s="786" t="s">
        <v>9029</v>
      </c>
      <c r="H8514" s="786" t="s">
        <v>1573</v>
      </c>
      <c r="J8514" s="786">
        <v>1</v>
      </c>
      <c r="K8514" s="786">
        <v>8.83</v>
      </c>
      <c r="L8514" s="786">
        <v>8.83</v>
      </c>
      <c r="M8514" s="55" t="s">
        <v>2455</v>
      </c>
      <c r="N8514" s="788" t="s">
        <v>8951</v>
      </c>
    </row>
    <row r="8515" spans="1:14" ht="15">
      <c r="A8515" s="282">
        <v>46000</v>
      </c>
      <c r="B8515" s="55" t="s">
        <v>9024</v>
      </c>
      <c r="C8515" s="784">
        <v>67501</v>
      </c>
      <c r="D8515" s="784" t="s">
        <v>5284</v>
      </c>
      <c r="E8515" s="784">
        <v>110</v>
      </c>
      <c r="F8515" s="784">
        <v>4010</v>
      </c>
      <c r="G8515" s="784" t="s">
        <v>9030</v>
      </c>
      <c r="H8515" s="784" t="s">
        <v>1573</v>
      </c>
      <c r="J8515" s="784">
        <v>1</v>
      </c>
      <c r="K8515" s="784">
        <v>8.2200000000000006</v>
      </c>
      <c r="L8515" s="784">
        <v>8.2200000000000006</v>
      </c>
      <c r="M8515" s="55" t="s">
        <v>2455</v>
      </c>
      <c r="N8515" s="788" t="s">
        <v>8951</v>
      </c>
    </row>
    <row r="8516" spans="1:14" ht="15">
      <c r="A8516" s="282">
        <v>46000</v>
      </c>
      <c r="B8516" s="55" t="s">
        <v>9024</v>
      </c>
      <c r="C8516" s="786">
        <v>84296</v>
      </c>
      <c r="D8516" s="786" t="s">
        <v>6164</v>
      </c>
      <c r="E8516" s="786">
        <v>150</v>
      </c>
      <c r="F8516" s="786">
        <v>4010</v>
      </c>
      <c r="G8516" s="786" t="s">
        <v>6167</v>
      </c>
      <c r="H8516" s="786" t="s">
        <v>1573</v>
      </c>
      <c r="J8516" s="786">
        <v>1</v>
      </c>
      <c r="K8516" s="786">
        <v>8.56</v>
      </c>
      <c r="L8516" s="786">
        <v>8.56</v>
      </c>
      <c r="M8516" s="55" t="s">
        <v>2455</v>
      </c>
      <c r="N8516" s="788" t="s">
        <v>8951</v>
      </c>
    </row>
    <row r="8517" spans="1:14" ht="15">
      <c r="A8517" s="282">
        <v>46000</v>
      </c>
      <c r="B8517" s="55" t="s">
        <v>9024</v>
      </c>
      <c r="C8517" s="784">
        <v>84296</v>
      </c>
      <c r="D8517" s="784" t="s">
        <v>5588</v>
      </c>
      <c r="E8517" s="784">
        <v>90</v>
      </c>
      <c r="F8517" s="784">
        <v>4010</v>
      </c>
      <c r="G8517" s="784" t="s">
        <v>9031</v>
      </c>
      <c r="H8517" s="784" t="s">
        <v>1573</v>
      </c>
      <c r="J8517" s="784">
        <v>1</v>
      </c>
      <c r="K8517" s="784">
        <v>8.98</v>
      </c>
      <c r="L8517" s="784">
        <v>8.98</v>
      </c>
      <c r="M8517" s="55" t="s">
        <v>2455</v>
      </c>
      <c r="N8517" s="788" t="s">
        <v>8951</v>
      </c>
    </row>
    <row r="8518" spans="1:14" ht="15">
      <c r="A8518" s="282">
        <v>46000</v>
      </c>
      <c r="B8518" s="55" t="s">
        <v>9024</v>
      </c>
      <c r="C8518" s="786">
        <v>82365</v>
      </c>
      <c r="D8518" s="786" t="s">
        <v>2710</v>
      </c>
      <c r="E8518" s="786" t="s">
        <v>2230</v>
      </c>
      <c r="F8518" s="786">
        <v>4010</v>
      </c>
      <c r="G8518" s="786" t="s">
        <v>4071</v>
      </c>
      <c r="H8518" s="786" t="s">
        <v>1573</v>
      </c>
      <c r="J8518" s="786">
        <v>1</v>
      </c>
      <c r="K8518" s="786">
        <v>12.4</v>
      </c>
      <c r="L8518" s="786">
        <v>12.4</v>
      </c>
      <c r="M8518" s="55" t="s">
        <v>2455</v>
      </c>
      <c r="N8518" s="788" t="s">
        <v>8951</v>
      </c>
    </row>
    <row r="8519" spans="1:14" ht="15">
      <c r="A8519" s="282">
        <v>46000</v>
      </c>
      <c r="B8519" s="55" t="s">
        <v>9024</v>
      </c>
      <c r="C8519" s="784">
        <v>59852</v>
      </c>
      <c r="D8519" s="784" t="s">
        <v>2988</v>
      </c>
      <c r="E8519" s="784">
        <v>120</v>
      </c>
      <c r="F8519" s="784">
        <v>4010</v>
      </c>
      <c r="G8519" s="784" t="s">
        <v>7647</v>
      </c>
      <c r="H8519" s="784" t="s">
        <v>1573</v>
      </c>
      <c r="J8519" s="784">
        <v>1</v>
      </c>
      <c r="K8519" s="784">
        <v>6.82</v>
      </c>
      <c r="L8519" s="784">
        <v>6.82</v>
      </c>
      <c r="M8519" s="55" t="s">
        <v>2455</v>
      </c>
      <c r="N8519" s="788" t="s">
        <v>8951</v>
      </c>
    </row>
    <row r="8520" spans="1:14" ht="15">
      <c r="A8520" s="282">
        <v>46000</v>
      </c>
      <c r="B8520" s="55" t="s">
        <v>9024</v>
      </c>
      <c r="C8520" s="786">
        <v>83296</v>
      </c>
      <c r="D8520" s="786" t="s">
        <v>6925</v>
      </c>
      <c r="E8520" s="786">
        <v>140</v>
      </c>
      <c r="F8520" s="786">
        <v>4010</v>
      </c>
      <c r="G8520" s="786" t="s">
        <v>8100</v>
      </c>
      <c r="H8520" s="786" t="s">
        <v>1573</v>
      </c>
      <c r="J8520" s="786">
        <v>1</v>
      </c>
      <c r="K8520" s="786">
        <v>6.56</v>
      </c>
      <c r="L8520" s="786">
        <v>6.56</v>
      </c>
      <c r="M8520" s="55" t="s">
        <v>2455</v>
      </c>
      <c r="N8520" s="788" t="s">
        <v>8951</v>
      </c>
    </row>
    <row r="8521" spans="1:14" ht="15">
      <c r="A8521" s="282">
        <v>46000</v>
      </c>
      <c r="B8521" s="55" t="s">
        <v>9024</v>
      </c>
      <c r="C8521" s="784">
        <v>80786</v>
      </c>
      <c r="D8521" s="784">
        <v>505</v>
      </c>
      <c r="E8521" s="784">
        <v>90</v>
      </c>
      <c r="F8521" s="784">
        <v>4010</v>
      </c>
      <c r="G8521" s="784" t="s">
        <v>9032</v>
      </c>
      <c r="H8521" s="784" t="s">
        <v>1573</v>
      </c>
      <c r="J8521" s="784">
        <v>1</v>
      </c>
      <c r="K8521" s="784">
        <v>10.46</v>
      </c>
      <c r="L8521" s="784">
        <v>10.46</v>
      </c>
      <c r="M8521" s="55" t="s">
        <v>2455</v>
      </c>
      <c r="N8521" s="788" t="s">
        <v>8951</v>
      </c>
    </row>
    <row r="8522" spans="1:14" ht="15">
      <c r="A8522" s="282">
        <v>46000</v>
      </c>
      <c r="B8522" s="55" t="s">
        <v>9024</v>
      </c>
      <c r="C8522" s="786">
        <v>80046</v>
      </c>
      <c r="D8522" s="786" t="s">
        <v>8125</v>
      </c>
      <c r="E8522" s="786" t="s">
        <v>441</v>
      </c>
      <c r="F8522" s="786">
        <v>4010</v>
      </c>
      <c r="G8522" s="786" t="s">
        <v>9033</v>
      </c>
      <c r="H8522" s="786" t="s">
        <v>1573</v>
      </c>
      <c r="J8522" s="786">
        <v>1</v>
      </c>
      <c r="K8522" s="786">
        <v>15.77</v>
      </c>
      <c r="L8522" s="786">
        <v>15.77</v>
      </c>
      <c r="M8522" s="55" t="s">
        <v>2455</v>
      </c>
      <c r="N8522" s="788" t="s">
        <v>8951</v>
      </c>
    </row>
    <row r="8523" spans="1:14" ht="15">
      <c r="A8523" s="282">
        <v>46000</v>
      </c>
      <c r="B8523" s="55" t="s">
        <v>9024</v>
      </c>
      <c r="C8523" s="784">
        <v>83608</v>
      </c>
      <c r="D8523" s="784" t="s">
        <v>7368</v>
      </c>
      <c r="E8523" s="784">
        <v>110</v>
      </c>
      <c r="F8523" s="784">
        <v>4010</v>
      </c>
      <c r="G8523" s="784" t="s">
        <v>7173</v>
      </c>
      <c r="H8523" s="784" t="s">
        <v>1573</v>
      </c>
      <c r="J8523" s="784">
        <v>1</v>
      </c>
      <c r="K8523" s="784">
        <v>17.239999999999998</v>
      </c>
      <c r="L8523" s="784">
        <v>17.239999999999998</v>
      </c>
      <c r="M8523" s="55" t="s">
        <v>2455</v>
      </c>
      <c r="N8523" s="788" t="s">
        <v>8951</v>
      </c>
    </row>
    <row r="8524" spans="1:14" ht="15">
      <c r="A8524" s="282">
        <v>46000</v>
      </c>
      <c r="B8524" s="55" t="s">
        <v>9024</v>
      </c>
      <c r="C8524" s="786">
        <v>80786</v>
      </c>
      <c r="D8524" s="786">
        <v>504</v>
      </c>
      <c r="E8524" s="786">
        <v>110</v>
      </c>
      <c r="F8524" s="786">
        <v>4010</v>
      </c>
      <c r="G8524" s="786" t="s">
        <v>9034</v>
      </c>
      <c r="H8524" s="786" t="s">
        <v>1573</v>
      </c>
      <c r="J8524" s="786">
        <v>1</v>
      </c>
      <c r="K8524" s="786">
        <v>12.78</v>
      </c>
      <c r="L8524" s="786">
        <v>12.78</v>
      </c>
      <c r="M8524" s="55" t="s">
        <v>2455</v>
      </c>
      <c r="N8524" s="788" t="s">
        <v>8951</v>
      </c>
    </row>
    <row r="8525" spans="1:14" ht="15">
      <c r="A8525" s="282">
        <v>46000</v>
      </c>
      <c r="B8525" s="55" t="s">
        <v>9024</v>
      </c>
      <c r="C8525" s="784">
        <v>83579</v>
      </c>
      <c r="D8525" s="784" t="s">
        <v>7741</v>
      </c>
      <c r="E8525" s="784">
        <v>120</v>
      </c>
      <c r="F8525" s="784">
        <v>4010</v>
      </c>
      <c r="G8525" s="784" t="s">
        <v>6168</v>
      </c>
      <c r="H8525" s="784" t="s">
        <v>1573</v>
      </c>
      <c r="J8525" s="784">
        <v>1</v>
      </c>
      <c r="K8525" s="784">
        <v>15.8</v>
      </c>
      <c r="L8525" s="784">
        <v>15.8</v>
      </c>
      <c r="M8525" s="55" t="s">
        <v>2455</v>
      </c>
      <c r="N8525" s="788" t="s">
        <v>8951</v>
      </c>
    </row>
    <row r="8526" spans="1:14" ht="15">
      <c r="A8526" s="282">
        <v>46000</v>
      </c>
      <c r="B8526" s="55" t="s">
        <v>9024</v>
      </c>
      <c r="C8526" s="786">
        <v>80039</v>
      </c>
      <c r="D8526" s="786" t="s">
        <v>6086</v>
      </c>
      <c r="E8526" s="786" t="s">
        <v>2300</v>
      </c>
      <c r="F8526" s="786">
        <v>4010</v>
      </c>
      <c r="G8526" s="786" t="s">
        <v>8456</v>
      </c>
      <c r="H8526" s="786" t="s">
        <v>1573</v>
      </c>
      <c r="J8526" s="786">
        <v>1</v>
      </c>
      <c r="K8526" s="786">
        <v>13.49</v>
      </c>
      <c r="L8526" s="786">
        <v>13.49</v>
      </c>
      <c r="M8526" s="55" t="s">
        <v>2455</v>
      </c>
      <c r="N8526" s="788" t="s">
        <v>8951</v>
      </c>
    </row>
    <row r="8527" spans="1:14" ht="15">
      <c r="A8527" s="282">
        <v>46000</v>
      </c>
      <c r="B8527" s="55" t="s">
        <v>9024</v>
      </c>
      <c r="C8527" s="784">
        <v>59845</v>
      </c>
      <c r="D8527" s="784" t="s">
        <v>2382</v>
      </c>
      <c r="E8527" s="784" t="s">
        <v>441</v>
      </c>
      <c r="F8527" s="784">
        <v>4010</v>
      </c>
      <c r="G8527" s="784" t="s">
        <v>9035</v>
      </c>
      <c r="H8527" s="784" t="s">
        <v>1573</v>
      </c>
      <c r="J8527" s="784">
        <v>1</v>
      </c>
      <c r="K8527" s="784">
        <v>6.38</v>
      </c>
      <c r="L8527" s="784">
        <v>6.38</v>
      </c>
      <c r="M8527" s="55" t="s">
        <v>2455</v>
      </c>
      <c r="N8527" s="788" t="s">
        <v>8951</v>
      </c>
    </row>
    <row r="8528" spans="1:14" ht="15">
      <c r="A8528" s="282">
        <v>46000</v>
      </c>
      <c r="B8528" s="55" t="s">
        <v>9024</v>
      </c>
      <c r="C8528" s="786">
        <v>83602</v>
      </c>
      <c r="D8528" s="786" t="s">
        <v>9036</v>
      </c>
      <c r="E8528" s="786" t="s">
        <v>2230</v>
      </c>
      <c r="F8528" s="786">
        <v>4010</v>
      </c>
      <c r="G8528" s="786" t="s">
        <v>9037</v>
      </c>
      <c r="H8528" s="786" t="s">
        <v>1573</v>
      </c>
      <c r="J8528" s="786">
        <v>1</v>
      </c>
      <c r="K8528" s="786">
        <v>32.159999999999997</v>
      </c>
      <c r="L8528" s="786">
        <v>32.159999999999997</v>
      </c>
      <c r="M8528" s="55" t="s">
        <v>2455</v>
      </c>
      <c r="N8528" s="788" t="s">
        <v>8951</v>
      </c>
    </row>
    <row r="8529" spans="1:14" ht="15">
      <c r="A8529" s="282">
        <v>46000</v>
      </c>
      <c r="B8529" s="55" t="s">
        <v>9024</v>
      </c>
      <c r="C8529" s="784">
        <v>83639</v>
      </c>
      <c r="D8529" s="784" t="s">
        <v>7651</v>
      </c>
      <c r="E8529" s="784">
        <v>90</v>
      </c>
      <c r="F8529" s="784">
        <v>4010</v>
      </c>
      <c r="G8529" s="784" t="s">
        <v>6174</v>
      </c>
      <c r="H8529" s="784" t="s">
        <v>1573</v>
      </c>
      <c r="J8529" s="784">
        <v>1</v>
      </c>
      <c r="K8529" s="784">
        <v>28.97</v>
      </c>
      <c r="L8529" s="784">
        <v>28.97</v>
      </c>
      <c r="M8529" s="55" t="s">
        <v>2455</v>
      </c>
      <c r="N8529" s="788" t="s">
        <v>8951</v>
      </c>
    </row>
    <row r="8530" spans="1:14" ht="15">
      <c r="A8530" s="282">
        <v>46000</v>
      </c>
      <c r="B8530" s="55" t="s">
        <v>9024</v>
      </c>
      <c r="C8530" s="786">
        <v>67501</v>
      </c>
      <c r="D8530" s="786" t="s">
        <v>5544</v>
      </c>
      <c r="E8530" s="786">
        <v>130</v>
      </c>
      <c r="F8530" s="786">
        <v>4010</v>
      </c>
      <c r="G8530" s="786" t="s">
        <v>9038</v>
      </c>
      <c r="H8530" s="786" t="s">
        <v>1573</v>
      </c>
      <c r="J8530" s="786">
        <v>1</v>
      </c>
      <c r="K8530" s="786">
        <v>8.2200000000000006</v>
      </c>
      <c r="L8530" s="786">
        <v>8.2200000000000006</v>
      </c>
      <c r="M8530" s="55" t="s">
        <v>2455</v>
      </c>
      <c r="N8530" s="788" t="s">
        <v>8951</v>
      </c>
    </row>
    <row r="8531" spans="1:14" ht="15">
      <c r="A8531" s="282">
        <v>46000</v>
      </c>
      <c r="B8531" s="55" t="s">
        <v>9024</v>
      </c>
      <c r="C8531" s="784">
        <v>83642</v>
      </c>
      <c r="D8531" s="784" t="s">
        <v>6086</v>
      </c>
      <c r="E8531" s="784" t="s">
        <v>289</v>
      </c>
      <c r="F8531" s="784">
        <v>4010</v>
      </c>
      <c r="G8531" s="784" t="s">
        <v>9039</v>
      </c>
      <c r="H8531" s="784" t="s">
        <v>1573</v>
      </c>
      <c r="J8531" s="784">
        <v>1</v>
      </c>
      <c r="K8531" s="784">
        <v>9.3800000000000008</v>
      </c>
      <c r="L8531" s="784">
        <v>9.3800000000000008</v>
      </c>
      <c r="M8531" s="55" t="s">
        <v>2455</v>
      </c>
      <c r="N8531" s="788" t="s">
        <v>8951</v>
      </c>
    </row>
    <row r="8532" spans="1:14" ht="15">
      <c r="A8532" s="282">
        <v>46000</v>
      </c>
      <c r="B8532" s="55" t="s">
        <v>9024</v>
      </c>
      <c r="C8532" s="786">
        <v>80039</v>
      </c>
      <c r="D8532" s="786" t="s">
        <v>7751</v>
      </c>
      <c r="E8532" s="786" t="s">
        <v>289</v>
      </c>
      <c r="F8532" s="786">
        <v>4010</v>
      </c>
      <c r="G8532" s="786" t="s">
        <v>5699</v>
      </c>
      <c r="H8532" s="786" t="s">
        <v>1573</v>
      </c>
      <c r="J8532" s="786">
        <v>1</v>
      </c>
      <c r="K8532" s="786">
        <v>10.73</v>
      </c>
      <c r="L8532" s="786">
        <v>10.73</v>
      </c>
      <c r="M8532" s="55" t="s">
        <v>2455</v>
      </c>
      <c r="N8532" s="788" t="s">
        <v>8951</v>
      </c>
    </row>
    <row r="8533" spans="1:14" ht="15">
      <c r="A8533" s="282">
        <v>46000</v>
      </c>
      <c r="B8533" s="55" t="s">
        <v>9024</v>
      </c>
      <c r="C8533" s="784">
        <v>82054</v>
      </c>
      <c r="D8533" s="784" t="s">
        <v>2981</v>
      </c>
      <c r="E8533" s="784">
        <v>90</v>
      </c>
      <c r="F8533" s="784">
        <v>4010</v>
      </c>
      <c r="G8533" s="784" t="s">
        <v>9040</v>
      </c>
      <c r="H8533" s="784" t="s">
        <v>1573</v>
      </c>
      <c r="J8533" s="784">
        <v>1</v>
      </c>
      <c r="K8533" s="784">
        <v>9.52</v>
      </c>
      <c r="L8533" s="784">
        <v>9.52</v>
      </c>
      <c r="M8533" s="55" t="s">
        <v>2455</v>
      </c>
      <c r="N8533" s="788" t="s">
        <v>8951</v>
      </c>
    </row>
    <row r="8534" spans="1:14" ht="15">
      <c r="A8534" s="282">
        <v>46000</v>
      </c>
      <c r="B8534" s="55" t="s">
        <v>9024</v>
      </c>
      <c r="C8534" s="786">
        <v>80441</v>
      </c>
      <c r="D8534" s="786" t="s">
        <v>5284</v>
      </c>
      <c r="E8534" s="786">
        <v>130</v>
      </c>
      <c r="F8534" s="786">
        <v>4010</v>
      </c>
      <c r="G8534" s="786" t="s">
        <v>8899</v>
      </c>
      <c r="H8534" s="786" t="s">
        <v>1573</v>
      </c>
      <c r="J8534" s="786">
        <v>1</v>
      </c>
      <c r="K8534" s="786">
        <v>8.35</v>
      </c>
      <c r="L8534" s="786">
        <v>8.35</v>
      </c>
      <c r="M8534" s="55" t="s">
        <v>2455</v>
      </c>
      <c r="N8534" s="788" t="s">
        <v>8951</v>
      </c>
    </row>
    <row r="8535" spans="1:14" ht="15">
      <c r="A8535" s="282">
        <v>46000</v>
      </c>
      <c r="B8535" s="55" t="s">
        <v>9024</v>
      </c>
      <c r="C8535" s="784">
        <v>83400</v>
      </c>
      <c r="D8535" s="784" t="s">
        <v>4046</v>
      </c>
      <c r="E8535" s="784">
        <v>70</v>
      </c>
      <c r="F8535" s="784">
        <v>4010</v>
      </c>
      <c r="G8535" s="784" t="s">
        <v>4227</v>
      </c>
      <c r="H8535" s="784" t="s">
        <v>1573</v>
      </c>
      <c r="J8535" s="784">
        <v>1</v>
      </c>
      <c r="K8535" s="784">
        <v>7.46</v>
      </c>
      <c r="L8535" s="784">
        <v>7.46</v>
      </c>
      <c r="M8535" s="55" t="s">
        <v>2455</v>
      </c>
      <c r="N8535" s="788" t="s">
        <v>8951</v>
      </c>
    </row>
    <row r="8536" spans="1:14" ht="15">
      <c r="A8536" s="282">
        <v>46000</v>
      </c>
      <c r="B8536" s="55" t="s">
        <v>9024</v>
      </c>
      <c r="C8536" s="786">
        <v>80039</v>
      </c>
      <c r="D8536" s="786" t="s">
        <v>7651</v>
      </c>
      <c r="E8536" s="786" t="s">
        <v>289</v>
      </c>
      <c r="F8536" s="786">
        <v>4010</v>
      </c>
      <c r="G8536" s="786" t="s">
        <v>9041</v>
      </c>
      <c r="H8536" s="786" t="s">
        <v>1573</v>
      </c>
      <c r="J8536" s="786">
        <v>1</v>
      </c>
      <c r="K8536" s="786">
        <v>13.49</v>
      </c>
      <c r="L8536" s="786">
        <v>13.49</v>
      </c>
      <c r="M8536" s="55" t="s">
        <v>2455</v>
      </c>
      <c r="N8536" s="788" t="s">
        <v>8951</v>
      </c>
    </row>
    <row r="8537" spans="1:14" ht="15">
      <c r="A8537" s="282">
        <v>46000</v>
      </c>
      <c r="B8537" s="55" t="s">
        <v>9024</v>
      </c>
      <c r="C8537" s="784">
        <v>83643</v>
      </c>
      <c r="D8537" s="784" t="s">
        <v>6094</v>
      </c>
      <c r="E8537" s="784" t="s">
        <v>289</v>
      </c>
      <c r="F8537" s="784">
        <v>4010</v>
      </c>
      <c r="G8537" s="784" t="s">
        <v>9042</v>
      </c>
      <c r="H8537" s="784" t="s">
        <v>1573</v>
      </c>
      <c r="J8537" s="784">
        <v>1</v>
      </c>
      <c r="K8537" s="784">
        <v>27.49</v>
      </c>
      <c r="L8537" s="784">
        <v>27.49</v>
      </c>
      <c r="M8537" s="55" t="s">
        <v>2455</v>
      </c>
      <c r="N8537" s="788" t="s">
        <v>8951</v>
      </c>
    </row>
    <row r="8538" spans="1:14" ht="15">
      <c r="A8538" s="282">
        <v>46000</v>
      </c>
      <c r="B8538" s="55" t="s">
        <v>9024</v>
      </c>
      <c r="C8538" s="786">
        <v>80039</v>
      </c>
      <c r="D8538" s="786" t="s">
        <v>7651</v>
      </c>
      <c r="E8538" s="786" t="s">
        <v>2230</v>
      </c>
      <c r="F8538" s="786">
        <v>4010</v>
      </c>
      <c r="G8538" s="786" t="s">
        <v>9043</v>
      </c>
      <c r="H8538" s="786" t="s">
        <v>1573</v>
      </c>
      <c r="J8538" s="786">
        <v>1</v>
      </c>
      <c r="K8538" s="786">
        <v>13.49</v>
      </c>
      <c r="L8538" s="786">
        <v>13.49</v>
      </c>
      <c r="M8538" s="55" t="s">
        <v>2455</v>
      </c>
      <c r="N8538" s="788" t="s">
        <v>8951</v>
      </c>
    </row>
    <row r="8539" spans="1:14" ht="15">
      <c r="A8539" s="282">
        <v>46000</v>
      </c>
      <c r="B8539" s="55" t="s">
        <v>9024</v>
      </c>
      <c r="C8539" s="784">
        <v>84297</v>
      </c>
      <c r="D8539" s="784" t="s">
        <v>6088</v>
      </c>
      <c r="E8539" s="784">
        <v>140</v>
      </c>
      <c r="F8539" s="784">
        <v>4010</v>
      </c>
      <c r="G8539" s="784" t="s">
        <v>6176</v>
      </c>
      <c r="H8539" s="784" t="s">
        <v>1573</v>
      </c>
      <c r="J8539" s="784">
        <v>1</v>
      </c>
      <c r="K8539" s="784">
        <v>8.09</v>
      </c>
      <c r="L8539" s="784">
        <v>8.09</v>
      </c>
      <c r="M8539" s="55" t="s">
        <v>2455</v>
      </c>
      <c r="N8539" s="788" t="s">
        <v>8951</v>
      </c>
    </row>
    <row r="8540" spans="1:14" ht="15">
      <c r="A8540" s="282">
        <v>46000</v>
      </c>
      <c r="B8540" s="55" t="s">
        <v>9024</v>
      </c>
      <c r="C8540" s="786">
        <v>60325</v>
      </c>
      <c r="D8540" s="786" t="s">
        <v>2623</v>
      </c>
      <c r="E8540" s="786" t="s">
        <v>2296</v>
      </c>
      <c r="F8540" s="786">
        <v>4010</v>
      </c>
      <c r="G8540" s="786" t="s">
        <v>9044</v>
      </c>
      <c r="H8540" s="786" t="s">
        <v>1573</v>
      </c>
      <c r="J8540" s="786">
        <v>1</v>
      </c>
      <c r="K8540" s="786">
        <v>8.27</v>
      </c>
      <c r="L8540" s="786">
        <v>8.27</v>
      </c>
      <c r="M8540" s="55" t="s">
        <v>2455</v>
      </c>
      <c r="N8540" s="788" t="s">
        <v>8951</v>
      </c>
    </row>
    <row r="8541" spans="1:14" ht="15">
      <c r="A8541" s="282">
        <v>46000</v>
      </c>
      <c r="B8541" s="55" t="s">
        <v>9024</v>
      </c>
      <c r="C8541" s="784">
        <v>82006</v>
      </c>
      <c r="D8541" s="784" t="s">
        <v>2708</v>
      </c>
      <c r="E8541" s="784">
        <v>70</v>
      </c>
      <c r="F8541" s="784">
        <v>4010</v>
      </c>
      <c r="G8541" s="784" t="s">
        <v>9045</v>
      </c>
      <c r="H8541" s="784" t="s">
        <v>1573</v>
      </c>
      <c r="J8541" s="784">
        <v>1</v>
      </c>
      <c r="K8541" s="784">
        <v>7.14</v>
      </c>
      <c r="L8541" s="784">
        <v>7.14</v>
      </c>
      <c r="M8541" s="55" t="s">
        <v>2455</v>
      </c>
      <c r="N8541" s="788" t="s">
        <v>8951</v>
      </c>
    </row>
    <row r="8542" spans="1:14" ht="15">
      <c r="A8542" s="282">
        <v>46000</v>
      </c>
      <c r="B8542" s="55" t="s">
        <v>9024</v>
      </c>
      <c r="C8542" s="786">
        <v>67101</v>
      </c>
      <c r="D8542" s="786" t="s">
        <v>2577</v>
      </c>
      <c r="E8542" s="786" t="s">
        <v>441</v>
      </c>
      <c r="F8542" s="786">
        <v>4010</v>
      </c>
      <c r="G8542" s="786" t="s">
        <v>9046</v>
      </c>
      <c r="H8542" s="786" t="s">
        <v>1573</v>
      </c>
      <c r="J8542" s="786">
        <v>1</v>
      </c>
      <c r="K8542" s="786">
        <v>15.71</v>
      </c>
      <c r="L8542" s="786">
        <v>15.71</v>
      </c>
      <c r="M8542" s="55" t="s">
        <v>2455</v>
      </c>
      <c r="N8542" s="788" t="s">
        <v>8951</v>
      </c>
    </row>
    <row r="8543" spans="1:14" ht="15">
      <c r="A8543" s="282">
        <v>46000</v>
      </c>
      <c r="B8543" s="55" t="s">
        <v>9024</v>
      </c>
      <c r="C8543" s="784">
        <v>83301</v>
      </c>
      <c r="D8543" s="784" t="s">
        <v>4784</v>
      </c>
      <c r="E8543" s="784">
        <v>100</v>
      </c>
      <c r="F8543" s="784">
        <v>4010</v>
      </c>
      <c r="G8543" s="784" t="s">
        <v>9047</v>
      </c>
      <c r="H8543" s="784" t="s">
        <v>1573</v>
      </c>
      <c r="J8543" s="784">
        <v>1</v>
      </c>
      <c r="K8543" s="784">
        <v>12.52</v>
      </c>
      <c r="L8543" s="784">
        <v>12.52</v>
      </c>
      <c r="M8543" s="55" t="s">
        <v>2455</v>
      </c>
      <c r="N8543" s="788" t="s">
        <v>8951</v>
      </c>
    </row>
    <row r="8544" spans="1:14" ht="15">
      <c r="A8544" s="282">
        <v>46000</v>
      </c>
      <c r="B8544" s="55" t="s">
        <v>9024</v>
      </c>
      <c r="C8544" s="786">
        <v>52706</v>
      </c>
      <c r="D8544" s="786" t="s">
        <v>2577</v>
      </c>
      <c r="E8544" s="786">
        <v>110</v>
      </c>
      <c r="F8544" s="786">
        <v>4010</v>
      </c>
      <c r="G8544" s="786" t="s">
        <v>9048</v>
      </c>
      <c r="H8544" s="786" t="s">
        <v>1573</v>
      </c>
      <c r="J8544" s="786">
        <v>1</v>
      </c>
      <c r="K8544" s="786">
        <v>10.95</v>
      </c>
      <c r="L8544" s="786">
        <v>10.95</v>
      </c>
      <c r="M8544" s="55" t="s">
        <v>2455</v>
      </c>
      <c r="N8544" s="788" t="s">
        <v>8951</v>
      </c>
    </row>
    <row r="8545" spans="1:14" ht="15">
      <c r="A8545" s="282">
        <v>46000</v>
      </c>
      <c r="B8545" s="55" t="s">
        <v>9024</v>
      </c>
      <c r="C8545" s="784">
        <v>83721</v>
      </c>
      <c r="D8545" s="784" t="s">
        <v>2560</v>
      </c>
      <c r="E8545" s="784">
        <v>130</v>
      </c>
      <c r="F8545" s="784">
        <v>4010</v>
      </c>
      <c r="G8545" s="784" t="s">
        <v>9049</v>
      </c>
      <c r="H8545" s="784" t="s">
        <v>1573</v>
      </c>
      <c r="J8545" s="784">
        <v>1</v>
      </c>
      <c r="K8545" s="784">
        <v>17.489999999999998</v>
      </c>
      <c r="L8545" s="784">
        <v>17.489999999999998</v>
      </c>
      <c r="M8545" s="55" t="s">
        <v>2455</v>
      </c>
      <c r="N8545" s="788" t="s">
        <v>8951</v>
      </c>
    </row>
    <row r="8546" spans="1:14" ht="15">
      <c r="A8546" s="282">
        <v>46000</v>
      </c>
      <c r="B8546" s="55" t="s">
        <v>9024</v>
      </c>
      <c r="C8546" s="786">
        <v>50265</v>
      </c>
      <c r="D8546" s="786" t="s">
        <v>6746</v>
      </c>
      <c r="E8546" s="786" t="s">
        <v>441</v>
      </c>
      <c r="F8546" s="786">
        <v>4010</v>
      </c>
      <c r="G8546" s="786" t="s">
        <v>9050</v>
      </c>
      <c r="H8546" s="786" t="s">
        <v>1573</v>
      </c>
      <c r="J8546" s="786">
        <v>1</v>
      </c>
      <c r="K8546" s="786">
        <v>3.77</v>
      </c>
      <c r="L8546" s="786">
        <v>3.77</v>
      </c>
      <c r="M8546" s="55" t="s">
        <v>2455</v>
      </c>
      <c r="N8546" s="788" t="s">
        <v>8951</v>
      </c>
    </row>
    <row r="8547" spans="1:14" ht="15">
      <c r="A8547" s="282">
        <v>46000</v>
      </c>
      <c r="B8547" s="55" t="s">
        <v>9024</v>
      </c>
      <c r="C8547" s="784">
        <v>67501</v>
      </c>
      <c r="D8547" s="784">
        <v>15</v>
      </c>
      <c r="E8547" s="784">
        <v>130</v>
      </c>
      <c r="F8547" s="784">
        <v>4010</v>
      </c>
      <c r="G8547" s="784" t="s">
        <v>9051</v>
      </c>
      <c r="H8547" s="784" t="s">
        <v>1573</v>
      </c>
      <c r="J8547" s="784">
        <v>1</v>
      </c>
      <c r="K8547" s="784">
        <v>10.28</v>
      </c>
      <c r="L8547" s="784">
        <v>10.28</v>
      </c>
      <c r="M8547" s="55" t="s">
        <v>2455</v>
      </c>
      <c r="N8547" s="788" t="s">
        <v>8951</v>
      </c>
    </row>
    <row r="8548" spans="1:14" ht="15">
      <c r="A8548" s="282">
        <v>46000</v>
      </c>
      <c r="B8548" s="55" t="s">
        <v>9024</v>
      </c>
      <c r="C8548" s="786">
        <v>84296</v>
      </c>
      <c r="D8548" s="786" t="s">
        <v>6638</v>
      </c>
      <c r="E8548" s="786">
        <v>75</v>
      </c>
      <c r="F8548" s="786">
        <v>4010</v>
      </c>
      <c r="G8548" s="786" t="s">
        <v>9052</v>
      </c>
      <c r="H8548" s="786" t="s">
        <v>1573</v>
      </c>
      <c r="J8548" s="786">
        <v>1</v>
      </c>
      <c r="K8548" s="786">
        <v>7.83</v>
      </c>
      <c r="L8548" s="786">
        <v>7.83</v>
      </c>
      <c r="M8548" s="55" t="s">
        <v>2455</v>
      </c>
      <c r="N8548" s="788" t="s">
        <v>8951</v>
      </c>
    </row>
    <row r="8549" spans="1:14" ht="15">
      <c r="A8549" s="282">
        <v>46000</v>
      </c>
      <c r="B8549" s="55" t="s">
        <v>9024</v>
      </c>
      <c r="C8549" s="784">
        <v>80223</v>
      </c>
      <c r="D8549" s="784" t="s">
        <v>2745</v>
      </c>
      <c r="E8549" s="784" t="s">
        <v>441</v>
      </c>
      <c r="F8549" s="784">
        <v>4010</v>
      </c>
      <c r="G8549" s="784" t="s">
        <v>4607</v>
      </c>
      <c r="H8549" s="784" t="s">
        <v>1573</v>
      </c>
      <c r="J8549" s="784">
        <v>1</v>
      </c>
      <c r="K8549" s="784">
        <v>4.9000000000000004</v>
      </c>
      <c r="L8549" s="784">
        <v>4.9000000000000004</v>
      </c>
      <c r="M8549" s="55" t="s">
        <v>2455</v>
      </c>
      <c r="N8549" s="788" t="s">
        <v>8951</v>
      </c>
    </row>
    <row r="8550" spans="1:14" ht="15">
      <c r="A8550" s="282">
        <v>46000</v>
      </c>
      <c r="B8550" s="55" t="s">
        <v>9024</v>
      </c>
      <c r="C8550" s="786">
        <v>83723</v>
      </c>
      <c r="D8550" s="786" t="s">
        <v>8889</v>
      </c>
      <c r="E8550" s="786">
        <v>130</v>
      </c>
      <c r="F8550" s="786">
        <v>4010</v>
      </c>
      <c r="G8550" s="786" t="s">
        <v>9053</v>
      </c>
      <c r="H8550" s="786" t="s">
        <v>1573</v>
      </c>
      <c r="J8550" s="786">
        <v>1</v>
      </c>
      <c r="K8550" s="786">
        <v>8.76</v>
      </c>
      <c r="L8550" s="786">
        <v>8.76</v>
      </c>
      <c r="M8550" s="55" t="s">
        <v>2455</v>
      </c>
      <c r="N8550" s="788" t="s">
        <v>8951</v>
      </c>
    </row>
    <row r="8551" spans="1:14" ht="15">
      <c r="A8551" s="282">
        <v>46000</v>
      </c>
      <c r="B8551" s="55" t="s">
        <v>9024</v>
      </c>
      <c r="C8551" s="784">
        <v>83169</v>
      </c>
      <c r="D8551" s="784" t="s">
        <v>3457</v>
      </c>
      <c r="E8551" s="784">
        <v>110</v>
      </c>
      <c r="F8551" s="784">
        <v>4010</v>
      </c>
      <c r="G8551" s="784" t="s">
        <v>9054</v>
      </c>
      <c r="H8551" s="784" t="s">
        <v>1573</v>
      </c>
      <c r="J8551" s="784">
        <v>1</v>
      </c>
      <c r="K8551" s="784">
        <v>11.34</v>
      </c>
      <c r="L8551" s="784">
        <v>11.34</v>
      </c>
      <c r="M8551" s="55" t="s">
        <v>2455</v>
      </c>
      <c r="N8551" s="788" t="s">
        <v>8951</v>
      </c>
    </row>
    <row r="8552" spans="1:14" ht="15">
      <c r="A8552" s="282">
        <v>46000</v>
      </c>
      <c r="B8552" s="55" t="s">
        <v>9024</v>
      </c>
      <c r="C8552" s="786">
        <v>83643</v>
      </c>
      <c r="D8552" s="786" t="s">
        <v>6086</v>
      </c>
      <c r="E8552" s="786" t="s">
        <v>289</v>
      </c>
      <c r="F8552" s="786">
        <v>4010</v>
      </c>
      <c r="G8552" s="786" t="s">
        <v>9055</v>
      </c>
      <c r="H8552" s="786" t="s">
        <v>1573</v>
      </c>
      <c r="J8552" s="786">
        <v>1</v>
      </c>
      <c r="K8552" s="786">
        <v>31.95</v>
      </c>
      <c r="L8552" s="786">
        <v>31.95</v>
      </c>
      <c r="M8552" s="55" t="s">
        <v>2455</v>
      </c>
      <c r="N8552" s="788" t="s">
        <v>8951</v>
      </c>
    </row>
    <row r="8553" spans="1:14" ht="15">
      <c r="A8553" s="282">
        <v>46000</v>
      </c>
      <c r="B8553" s="55" t="s">
        <v>9024</v>
      </c>
      <c r="C8553" s="784">
        <v>83404</v>
      </c>
      <c r="D8553" s="784" t="s">
        <v>6046</v>
      </c>
      <c r="E8553" s="784">
        <v>70</v>
      </c>
      <c r="F8553" s="784">
        <v>4010</v>
      </c>
      <c r="G8553" s="784" t="s">
        <v>9056</v>
      </c>
      <c r="H8553" s="784" t="s">
        <v>1573</v>
      </c>
      <c r="J8553" s="784">
        <v>1</v>
      </c>
      <c r="K8553" s="784">
        <v>10.62</v>
      </c>
      <c r="L8553" s="784">
        <v>10.62</v>
      </c>
      <c r="M8553" s="55" t="s">
        <v>2455</v>
      </c>
      <c r="N8553" s="788" t="s">
        <v>8951</v>
      </c>
    </row>
    <row r="8554" spans="1:14" ht="15">
      <c r="A8554" s="282">
        <v>46000</v>
      </c>
      <c r="B8554" s="55" t="s">
        <v>9024</v>
      </c>
      <c r="C8554" s="786">
        <v>83645</v>
      </c>
      <c r="D8554" s="786" t="s">
        <v>2710</v>
      </c>
      <c r="E8554" s="786">
        <v>60</v>
      </c>
      <c r="F8554" s="786">
        <v>4010</v>
      </c>
      <c r="G8554" s="786" t="s">
        <v>8895</v>
      </c>
      <c r="H8554" s="786" t="s">
        <v>1573</v>
      </c>
      <c r="J8554" s="786">
        <v>1</v>
      </c>
      <c r="K8554" s="786">
        <v>9.3000000000000007</v>
      </c>
      <c r="L8554" s="786">
        <v>9.3000000000000007</v>
      </c>
      <c r="M8554" s="55" t="s">
        <v>2455</v>
      </c>
      <c r="N8554" s="788" t="s">
        <v>8951</v>
      </c>
    </row>
    <row r="8555" spans="1:14" ht="15">
      <c r="A8555" s="282">
        <v>46000</v>
      </c>
      <c r="B8555" s="55" t="s">
        <v>9024</v>
      </c>
      <c r="C8555" s="784">
        <v>58663</v>
      </c>
      <c r="D8555" s="784" t="s">
        <v>4526</v>
      </c>
      <c r="E8555" s="784" t="s">
        <v>2061</v>
      </c>
      <c r="F8555" s="784">
        <v>4010</v>
      </c>
      <c r="G8555" s="784" t="s">
        <v>6097</v>
      </c>
      <c r="H8555" s="784" t="s">
        <v>1573</v>
      </c>
      <c r="J8555" s="784">
        <v>1</v>
      </c>
      <c r="K8555" s="784">
        <v>10.77</v>
      </c>
      <c r="L8555" s="784">
        <v>10.77</v>
      </c>
      <c r="M8555" s="55" t="s">
        <v>2455</v>
      </c>
      <c r="N8555" s="788" t="s">
        <v>8951</v>
      </c>
    </row>
    <row r="8556" spans="1:14" ht="15">
      <c r="A8556" s="282">
        <v>46000</v>
      </c>
      <c r="B8556" s="55" t="s">
        <v>9024</v>
      </c>
      <c r="C8556" s="786">
        <v>83204</v>
      </c>
      <c r="D8556" s="786" t="s">
        <v>4991</v>
      </c>
      <c r="E8556" s="786">
        <v>130</v>
      </c>
      <c r="F8556" s="786">
        <v>4010</v>
      </c>
      <c r="G8556" s="786" t="s">
        <v>9057</v>
      </c>
      <c r="H8556" s="786" t="s">
        <v>1573</v>
      </c>
      <c r="J8556" s="786">
        <v>1</v>
      </c>
      <c r="K8556" s="786">
        <v>9.07</v>
      </c>
      <c r="L8556" s="786">
        <v>9.07</v>
      </c>
      <c r="M8556" s="55" t="s">
        <v>2455</v>
      </c>
      <c r="N8556" s="788" t="s">
        <v>8951</v>
      </c>
    </row>
    <row r="8557" spans="1:14" ht="15">
      <c r="A8557" s="282">
        <v>46000</v>
      </c>
      <c r="B8557" s="55" t="s">
        <v>9024</v>
      </c>
      <c r="C8557" s="784">
        <v>83645</v>
      </c>
      <c r="D8557" s="784" t="s">
        <v>2710</v>
      </c>
      <c r="E8557" s="784">
        <v>70</v>
      </c>
      <c r="F8557" s="784">
        <v>4010</v>
      </c>
      <c r="G8557" s="784" t="s">
        <v>8612</v>
      </c>
      <c r="H8557" s="784" t="s">
        <v>1573</v>
      </c>
      <c r="J8557" s="784">
        <v>1</v>
      </c>
      <c r="K8557" s="784">
        <v>9.3000000000000007</v>
      </c>
      <c r="L8557" s="784">
        <v>9.3000000000000007</v>
      </c>
      <c r="M8557" s="55" t="s">
        <v>2455</v>
      </c>
      <c r="N8557" s="788" t="s">
        <v>8951</v>
      </c>
    </row>
    <row r="8558" spans="1:14" ht="15">
      <c r="A8558" s="282">
        <v>46000</v>
      </c>
      <c r="B8558" s="55" t="s">
        <v>9024</v>
      </c>
      <c r="C8558" s="786">
        <v>82365</v>
      </c>
      <c r="D8558" s="786" t="s">
        <v>2710</v>
      </c>
      <c r="E8558" s="786" t="s">
        <v>2296</v>
      </c>
      <c r="F8558" s="786">
        <v>4010</v>
      </c>
      <c r="G8558" s="786" t="s">
        <v>7844</v>
      </c>
      <c r="H8558" s="786" t="s">
        <v>1573</v>
      </c>
      <c r="J8558" s="786">
        <v>1</v>
      </c>
      <c r="K8558" s="786">
        <v>12.4</v>
      </c>
      <c r="L8558" s="786">
        <v>12.4</v>
      </c>
      <c r="M8558" s="55" t="s">
        <v>2455</v>
      </c>
      <c r="N8558" s="788" t="s">
        <v>8951</v>
      </c>
    </row>
    <row r="8559" spans="1:14" ht="15">
      <c r="A8559" s="282">
        <v>46000</v>
      </c>
      <c r="B8559" s="55" t="s">
        <v>9024</v>
      </c>
      <c r="C8559" s="784">
        <v>66736</v>
      </c>
      <c r="D8559" s="784" t="s">
        <v>7630</v>
      </c>
      <c r="E8559" s="784">
        <v>130</v>
      </c>
      <c r="F8559" s="784">
        <v>4010</v>
      </c>
      <c r="G8559" s="784" t="s">
        <v>9058</v>
      </c>
      <c r="H8559" s="784" t="s">
        <v>1573</v>
      </c>
      <c r="J8559" s="784">
        <v>1</v>
      </c>
      <c r="K8559" s="784">
        <v>16.72</v>
      </c>
      <c r="L8559" s="784">
        <v>16.72</v>
      </c>
      <c r="M8559" s="55" t="s">
        <v>2455</v>
      </c>
      <c r="N8559" s="788" t="s">
        <v>8951</v>
      </c>
    </row>
    <row r="8560" spans="1:14" ht="15">
      <c r="A8560" s="282">
        <v>46000</v>
      </c>
      <c r="B8560" s="55" t="s">
        <v>9059</v>
      </c>
      <c r="C8560" s="784">
        <v>83637</v>
      </c>
      <c r="D8560" s="784" t="s">
        <v>5572</v>
      </c>
      <c r="E8560" s="784" t="s">
        <v>289</v>
      </c>
      <c r="F8560" s="784">
        <v>4010</v>
      </c>
      <c r="G8560" s="784" t="s">
        <v>9060</v>
      </c>
      <c r="H8560" s="784" t="s">
        <v>1573</v>
      </c>
      <c r="J8560" s="55">
        <v>-1</v>
      </c>
      <c r="K8560" s="791">
        <v>21.22</v>
      </c>
      <c r="L8560" s="791">
        <v>-21.22</v>
      </c>
      <c r="M8560" s="55" t="s">
        <v>2967</v>
      </c>
    </row>
    <row r="8561" spans="1:20" ht="15">
      <c r="A8561" s="282">
        <v>46000</v>
      </c>
      <c r="B8561" s="55" t="s">
        <v>9061</v>
      </c>
      <c r="C8561" s="784">
        <v>83613</v>
      </c>
      <c r="D8561" s="784" t="s">
        <v>6925</v>
      </c>
      <c r="E8561" s="784" t="s">
        <v>2230</v>
      </c>
      <c r="F8561" s="784">
        <v>4010</v>
      </c>
      <c r="G8561" s="784" t="s">
        <v>6090</v>
      </c>
      <c r="H8561" s="784" t="s">
        <v>1573</v>
      </c>
      <c r="I8561" s="797">
        <v>-16</v>
      </c>
      <c r="J8561" s="784">
        <v>-16</v>
      </c>
      <c r="K8561" s="784">
        <v>28.06</v>
      </c>
      <c r="L8561" s="793">
        <v>-448.96</v>
      </c>
      <c r="M8561" s="55" t="s">
        <v>2618</v>
      </c>
      <c r="N8561" s="788" t="s">
        <v>9062</v>
      </c>
    </row>
    <row r="8562" spans="1:20" ht="15">
      <c r="A8562" s="282">
        <v>46000</v>
      </c>
      <c r="B8562" s="55" t="s">
        <v>9063</v>
      </c>
      <c r="C8562" s="784">
        <v>83613</v>
      </c>
      <c r="D8562" s="784" t="s">
        <v>6925</v>
      </c>
      <c r="E8562" s="784" t="s">
        <v>2230</v>
      </c>
      <c r="F8562" s="784">
        <v>4010</v>
      </c>
      <c r="G8562" s="784" t="s">
        <v>6090</v>
      </c>
      <c r="H8562" s="784" t="s">
        <v>1573</v>
      </c>
      <c r="I8562" s="797">
        <v>-3</v>
      </c>
      <c r="J8562" s="784">
        <v>-3</v>
      </c>
      <c r="K8562" s="784">
        <v>28.06</v>
      </c>
      <c r="L8562" s="793">
        <v>-84.18</v>
      </c>
      <c r="M8562" s="55" t="s">
        <v>2618</v>
      </c>
      <c r="O8562" s="797"/>
      <c r="P8562" s="797"/>
      <c r="Q8562" s="797"/>
      <c r="R8562" s="797"/>
      <c r="S8562" s="797"/>
      <c r="T8562" s="806"/>
    </row>
    <row r="8563" spans="1:20" ht="15">
      <c r="A8563" s="282">
        <v>46000</v>
      </c>
      <c r="B8563" s="55" t="s">
        <v>9064</v>
      </c>
      <c r="C8563" s="784">
        <v>52399</v>
      </c>
      <c r="D8563" s="784">
        <v>11</v>
      </c>
      <c r="E8563" s="784" t="s">
        <v>441</v>
      </c>
      <c r="F8563" s="784">
        <v>4010</v>
      </c>
      <c r="G8563" s="784" t="s">
        <v>9065</v>
      </c>
      <c r="H8563" s="784" t="s">
        <v>1573</v>
      </c>
      <c r="I8563" s="797">
        <v>-59</v>
      </c>
      <c r="J8563" s="784">
        <v>-59</v>
      </c>
      <c r="K8563" s="784">
        <v>8.4600000000000009</v>
      </c>
      <c r="L8563" s="793">
        <v>-499.14</v>
      </c>
      <c r="M8563" s="55" t="s">
        <v>2618</v>
      </c>
      <c r="N8563" s="788" t="s">
        <v>9066</v>
      </c>
    </row>
    <row r="8564" spans="1:20" ht="15">
      <c r="A8564" s="282">
        <v>46000</v>
      </c>
      <c r="B8564" s="55" t="s">
        <v>9067</v>
      </c>
      <c r="C8564" s="784">
        <v>83859</v>
      </c>
      <c r="D8564" s="784" t="s">
        <v>9068</v>
      </c>
      <c r="E8564" s="784">
        <v>130</v>
      </c>
      <c r="F8564" s="784">
        <v>4010</v>
      </c>
      <c r="G8564" s="784" t="s">
        <v>9069</v>
      </c>
      <c r="H8564" s="784" t="s">
        <v>1573</v>
      </c>
      <c r="I8564" s="797">
        <v>-29</v>
      </c>
      <c r="J8564" s="784">
        <v>-29</v>
      </c>
      <c r="K8564" s="784">
        <v>24.67</v>
      </c>
      <c r="L8564" s="793">
        <v>-715.43</v>
      </c>
      <c r="M8564" s="55" t="s">
        <v>2618</v>
      </c>
      <c r="N8564" s="788" t="s">
        <v>9070</v>
      </c>
    </row>
    <row r="8565" spans="1:20" ht="15">
      <c r="A8565" s="282">
        <v>46000</v>
      </c>
      <c r="B8565" s="55" t="s">
        <v>9071</v>
      </c>
      <c r="C8565" s="784">
        <v>58663</v>
      </c>
      <c r="D8565" s="784" t="s">
        <v>5693</v>
      </c>
      <c r="E8565" s="784" t="s">
        <v>289</v>
      </c>
      <c r="F8565" s="784">
        <v>4010</v>
      </c>
      <c r="G8565" s="784" t="s">
        <v>4141</v>
      </c>
      <c r="H8565" s="784" t="s">
        <v>1573</v>
      </c>
      <c r="I8565" s="797">
        <v>6</v>
      </c>
      <c r="J8565" s="784">
        <v>6</v>
      </c>
      <c r="K8565" s="784">
        <v>12.12</v>
      </c>
      <c r="L8565" s="793">
        <v>72.72</v>
      </c>
      <c r="M8565" s="55" t="s">
        <v>2455</v>
      </c>
    </row>
    <row r="8566" spans="1:20" ht="15">
      <c r="A8566" s="282">
        <v>46000</v>
      </c>
      <c r="B8566" s="55" t="s">
        <v>9071</v>
      </c>
      <c r="C8566" s="786">
        <v>58663</v>
      </c>
      <c r="D8566" s="786" t="s">
        <v>5693</v>
      </c>
      <c r="E8566" s="786" t="s">
        <v>2296</v>
      </c>
      <c r="F8566" s="786">
        <v>4010</v>
      </c>
      <c r="G8566" s="786" t="s">
        <v>4145</v>
      </c>
      <c r="H8566" s="786" t="s">
        <v>1573</v>
      </c>
      <c r="I8566" s="798">
        <v>2</v>
      </c>
      <c r="J8566" s="786">
        <v>2</v>
      </c>
      <c r="K8566" s="786">
        <v>12.12</v>
      </c>
      <c r="L8566" s="796">
        <v>24.24</v>
      </c>
      <c r="M8566" s="55" t="s">
        <v>2455</v>
      </c>
    </row>
    <row r="8567" spans="1:20" ht="15">
      <c r="A8567" s="282">
        <v>46000</v>
      </c>
      <c r="B8567" s="55" t="s">
        <v>9071</v>
      </c>
      <c r="C8567" s="784">
        <v>83588</v>
      </c>
      <c r="D8567" s="784" t="s">
        <v>6324</v>
      </c>
      <c r="E8567" s="784">
        <v>150</v>
      </c>
      <c r="F8567" s="784">
        <v>4010</v>
      </c>
      <c r="G8567" s="784" t="s">
        <v>9072</v>
      </c>
      <c r="H8567" s="784" t="s">
        <v>1573</v>
      </c>
      <c r="I8567" s="797">
        <v>1</v>
      </c>
      <c r="J8567" s="784">
        <v>1</v>
      </c>
      <c r="K8567" s="784">
        <v>9.2100000000000009</v>
      </c>
      <c r="L8567" s="793">
        <v>9.2100000000000009</v>
      </c>
      <c r="M8567" s="55" t="s">
        <v>2455</v>
      </c>
    </row>
    <row r="8568" spans="1:20" ht="15">
      <c r="A8568" s="282">
        <v>46000</v>
      </c>
      <c r="B8568" s="55" t="s">
        <v>9071</v>
      </c>
      <c r="C8568" s="786">
        <v>83036</v>
      </c>
      <c r="D8568" s="786" t="s">
        <v>5777</v>
      </c>
      <c r="E8568" s="786">
        <v>150</v>
      </c>
      <c r="F8568" s="786">
        <v>4010</v>
      </c>
      <c r="G8568" s="786" t="s">
        <v>4146</v>
      </c>
      <c r="H8568" s="786" t="s">
        <v>1573</v>
      </c>
      <c r="I8568" s="798">
        <v>1</v>
      </c>
      <c r="J8568" s="786">
        <v>1</v>
      </c>
      <c r="K8568" s="786">
        <v>6.04</v>
      </c>
      <c r="L8568" s="796">
        <v>6.04</v>
      </c>
      <c r="M8568" s="55" t="s">
        <v>2455</v>
      </c>
    </row>
    <row r="8569" spans="1:20" ht="15">
      <c r="A8569" s="282">
        <v>46000</v>
      </c>
      <c r="B8569" s="55" t="s">
        <v>9071</v>
      </c>
      <c r="C8569" s="784">
        <v>83637</v>
      </c>
      <c r="D8569" s="784" t="s">
        <v>5588</v>
      </c>
      <c r="E8569" s="784" t="s">
        <v>2230</v>
      </c>
      <c r="F8569" s="784">
        <v>4010</v>
      </c>
      <c r="G8569" s="784" t="s">
        <v>9073</v>
      </c>
      <c r="H8569" s="784" t="s">
        <v>1573</v>
      </c>
      <c r="I8569" s="797">
        <v>1</v>
      </c>
      <c r="J8569" s="784">
        <v>1</v>
      </c>
      <c r="K8569" s="784">
        <v>20.64</v>
      </c>
      <c r="L8569" s="793">
        <v>20.64</v>
      </c>
      <c r="M8569" s="55" t="s">
        <v>2455</v>
      </c>
    </row>
    <row r="8570" spans="1:20" ht="15">
      <c r="A8570" s="282">
        <v>46000</v>
      </c>
      <c r="B8570" s="55" t="s">
        <v>9071</v>
      </c>
      <c r="C8570" s="786">
        <v>81811</v>
      </c>
      <c r="D8570" s="786" t="s">
        <v>2606</v>
      </c>
      <c r="E8570" s="786">
        <v>100</v>
      </c>
      <c r="F8570" s="786">
        <v>4010</v>
      </c>
      <c r="G8570" s="786" t="s">
        <v>4147</v>
      </c>
      <c r="H8570" s="786" t="s">
        <v>1573</v>
      </c>
      <c r="I8570" s="798">
        <v>1</v>
      </c>
      <c r="J8570" s="786">
        <v>1</v>
      </c>
      <c r="K8570" s="786">
        <v>21.86</v>
      </c>
      <c r="L8570" s="796">
        <v>21.86</v>
      </c>
      <c r="M8570" s="55" t="s">
        <v>2455</v>
      </c>
    </row>
    <row r="8571" spans="1:20" ht="15">
      <c r="A8571" s="282">
        <v>46000</v>
      </c>
      <c r="B8571" s="55" t="s">
        <v>9071</v>
      </c>
      <c r="C8571" s="784">
        <v>59852</v>
      </c>
      <c r="D8571" s="784" t="s">
        <v>2408</v>
      </c>
      <c r="E8571" s="784">
        <v>140</v>
      </c>
      <c r="F8571" s="784">
        <v>4010</v>
      </c>
      <c r="G8571" s="784" t="s">
        <v>4148</v>
      </c>
      <c r="H8571" s="784" t="s">
        <v>1573</v>
      </c>
      <c r="I8571" s="797">
        <v>1</v>
      </c>
      <c r="J8571" s="784">
        <v>1</v>
      </c>
      <c r="K8571" s="784">
        <v>7.83</v>
      </c>
      <c r="L8571" s="793">
        <v>7.83</v>
      </c>
      <c r="M8571" s="55" t="s">
        <v>2455</v>
      </c>
    </row>
    <row r="8572" spans="1:20" ht="15">
      <c r="A8572" s="282">
        <v>46000</v>
      </c>
      <c r="B8572" s="55" t="s">
        <v>9071</v>
      </c>
      <c r="C8572" s="786">
        <v>83793</v>
      </c>
      <c r="D8572" s="786" t="s">
        <v>6020</v>
      </c>
      <c r="E8572" s="786">
        <v>90</v>
      </c>
      <c r="F8572" s="786">
        <v>4010</v>
      </c>
      <c r="G8572" s="786" t="s">
        <v>8740</v>
      </c>
      <c r="H8572" s="786" t="s">
        <v>1573</v>
      </c>
      <c r="I8572" s="798">
        <v>1</v>
      </c>
      <c r="J8572" s="786">
        <v>1</v>
      </c>
      <c r="K8572" s="786">
        <v>38.06</v>
      </c>
      <c r="L8572" s="796">
        <v>38.06</v>
      </c>
      <c r="M8572" s="55" t="s">
        <v>2455</v>
      </c>
    </row>
    <row r="8573" spans="1:20" ht="15">
      <c r="A8573" s="282">
        <v>46000</v>
      </c>
      <c r="B8573" s="55" t="s">
        <v>9071</v>
      </c>
      <c r="C8573" s="784">
        <v>83635</v>
      </c>
      <c r="D8573" s="784" t="s">
        <v>5955</v>
      </c>
      <c r="E8573" s="784">
        <v>120</v>
      </c>
      <c r="F8573" s="784">
        <v>4010</v>
      </c>
      <c r="G8573" s="784" t="s">
        <v>4150</v>
      </c>
      <c r="H8573" s="784" t="s">
        <v>1573</v>
      </c>
      <c r="I8573" s="797">
        <v>1</v>
      </c>
      <c r="J8573" s="784">
        <v>1</v>
      </c>
      <c r="K8573" s="784">
        <v>13.57</v>
      </c>
      <c r="L8573" s="793">
        <v>13.57</v>
      </c>
      <c r="M8573" s="55" t="s">
        <v>2455</v>
      </c>
    </row>
    <row r="8574" spans="1:20" ht="15">
      <c r="A8574" s="282">
        <v>46000</v>
      </c>
      <c r="B8574" s="55" t="s">
        <v>9071</v>
      </c>
      <c r="C8574" s="786">
        <v>59852</v>
      </c>
      <c r="D8574" s="786" t="s">
        <v>2988</v>
      </c>
      <c r="E8574" s="786">
        <v>120</v>
      </c>
      <c r="F8574" s="786">
        <v>4010</v>
      </c>
      <c r="G8574" s="786" t="s">
        <v>3537</v>
      </c>
      <c r="H8574" s="786" t="s">
        <v>1573</v>
      </c>
      <c r="I8574" s="798">
        <v>1</v>
      </c>
      <c r="J8574" s="786">
        <v>1</v>
      </c>
      <c r="K8574" s="786">
        <v>6.82</v>
      </c>
      <c r="L8574" s="796">
        <v>6.82</v>
      </c>
      <c r="M8574" s="55" t="s">
        <v>2455</v>
      </c>
    </row>
    <row r="8575" spans="1:20" ht="15">
      <c r="A8575" s="282">
        <v>46000</v>
      </c>
      <c r="B8575" s="55" t="s">
        <v>9071</v>
      </c>
      <c r="C8575" s="784">
        <v>83585</v>
      </c>
      <c r="D8575" s="784" t="s">
        <v>7238</v>
      </c>
      <c r="E8575" s="784" t="s">
        <v>2061</v>
      </c>
      <c r="F8575" s="784">
        <v>4010</v>
      </c>
      <c r="G8575" s="784" t="s">
        <v>3951</v>
      </c>
      <c r="H8575" s="784" t="s">
        <v>1573</v>
      </c>
      <c r="I8575" s="797">
        <v>2</v>
      </c>
      <c r="J8575" s="784">
        <v>1</v>
      </c>
      <c r="K8575" s="784">
        <v>14.72</v>
      </c>
      <c r="L8575" s="793">
        <v>29.44</v>
      </c>
      <c r="M8575" s="55" t="s">
        <v>2455</v>
      </c>
    </row>
    <row r="8576" spans="1:20" ht="15">
      <c r="A8576" s="282">
        <v>46000</v>
      </c>
      <c r="B8576" s="55" t="s">
        <v>9071</v>
      </c>
      <c r="C8576" s="786">
        <v>82368</v>
      </c>
      <c r="D8576" s="786" t="s">
        <v>6928</v>
      </c>
      <c r="E8576" s="786">
        <v>150</v>
      </c>
      <c r="F8576" s="786">
        <v>4010</v>
      </c>
      <c r="G8576" s="786" t="s">
        <v>3539</v>
      </c>
      <c r="H8576" s="786" t="s">
        <v>1573</v>
      </c>
      <c r="I8576" s="798">
        <v>1</v>
      </c>
      <c r="J8576" s="786">
        <v>1</v>
      </c>
      <c r="K8576" s="786">
        <v>10.17</v>
      </c>
      <c r="L8576" s="796">
        <v>10.17</v>
      </c>
      <c r="M8576" s="55" t="s">
        <v>2455</v>
      </c>
    </row>
    <row r="8577" spans="1:20" ht="15">
      <c r="A8577" s="282">
        <v>46000</v>
      </c>
      <c r="B8577" s="55" t="s">
        <v>9071</v>
      </c>
      <c r="C8577" s="784">
        <v>83605</v>
      </c>
      <c r="D8577" s="784" t="s">
        <v>7023</v>
      </c>
      <c r="E8577" s="784">
        <v>130</v>
      </c>
      <c r="F8577" s="784">
        <v>4010</v>
      </c>
      <c r="G8577" s="784" t="s">
        <v>3544</v>
      </c>
      <c r="H8577" s="784" t="s">
        <v>1573</v>
      </c>
      <c r="I8577" s="797">
        <v>1</v>
      </c>
      <c r="J8577" s="784">
        <v>1</v>
      </c>
      <c r="K8577" s="784">
        <v>24.89</v>
      </c>
      <c r="L8577" s="793">
        <v>24.89</v>
      </c>
      <c r="M8577" s="55" t="s">
        <v>2455</v>
      </c>
    </row>
    <row r="8578" spans="1:20" ht="15">
      <c r="A8578" s="282">
        <v>46000</v>
      </c>
      <c r="B8578" s="55" t="s">
        <v>9071</v>
      </c>
      <c r="C8578" s="786">
        <v>83639</v>
      </c>
      <c r="D8578" s="786" t="s">
        <v>6862</v>
      </c>
      <c r="E8578" s="786">
        <v>140</v>
      </c>
      <c r="F8578" s="786">
        <v>4010</v>
      </c>
      <c r="G8578" s="786" t="s">
        <v>3552</v>
      </c>
      <c r="H8578" s="786" t="s">
        <v>1573</v>
      </c>
      <c r="I8578" s="798">
        <v>1</v>
      </c>
      <c r="J8578" s="786">
        <v>1</v>
      </c>
      <c r="K8578" s="786">
        <v>25.73</v>
      </c>
      <c r="L8578" s="796">
        <v>25.73</v>
      </c>
      <c r="M8578" s="55" t="s">
        <v>2455</v>
      </c>
    </row>
    <row r="8579" spans="1:20" ht="15">
      <c r="A8579" s="282">
        <v>46001</v>
      </c>
      <c r="B8579" s="55" t="s">
        <v>9074</v>
      </c>
      <c r="C8579" s="784">
        <v>82982</v>
      </c>
      <c r="D8579" s="784">
        <v>178</v>
      </c>
      <c r="E8579" s="784">
        <v>90</v>
      </c>
      <c r="F8579" s="784">
        <v>4010</v>
      </c>
      <c r="G8579" s="784" t="s">
        <v>5413</v>
      </c>
      <c r="H8579" s="784" t="s">
        <v>1573</v>
      </c>
      <c r="J8579" s="784">
        <v>36</v>
      </c>
      <c r="K8579" s="784">
        <v>4.08</v>
      </c>
      <c r="L8579" s="784">
        <v>146.88</v>
      </c>
      <c r="M8579" s="55" t="s">
        <v>2618</v>
      </c>
      <c r="N8579" s="788" t="s">
        <v>9075</v>
      </c>
    </row>
    <row r="8580" spans="1:20" ht="15">
      <c r="A8580" s="282">
        <v>46001</v>
      </c>
      <c r="B8580" s="55" t="s">
        <v>9076</v>
      </c>
      <c r="C8580" s="784">
        <v>83580</v>
      </c>
      <c r="D8580" s="784" t="s">
        <v>7741</v>
      </c>
      <c r="E8580" s="784">
        <v>130</v>
      </c>
      <c r="F8580" s="784">
        <v>4010</v>
      </c>
      <c r="G8580" s="784" t="s">
        <v>5099</v>
      </c>
      <c r="H8580" s="784" t="s">
        <v>1573</v>
      </c>
      <c r="J8580" s="55">
        <v>-1</v>
      </c>
      <c r="K8580" s="791">
        <v>11.55</v>
      </c>
      <c r="L8580" s="791">
        <v>-11.55</v>
      </c>
      <c r="M8580" s="55" t="s">
        <v>2287</v>
      </c>
    </row>
    <row r="8581" spans="1:20" ht="15">
      <c r="A8581" s="282">
        <v>46001</v>
      </c>
      <c r="B8581" s="55" t="s">
        <v>9076</v>
      </c>
      <c r="C8581" s="786">
        <v>65249</v>
      </c>
      <c r="D8581" s="786" t="s">
        <v>4104</v>
      </c>
      <c r="E8581" s="786" t="s">
        <v>2061</v>
      </c>
      <c r="F8581" s="786">
        <v>4010</v>
      </c>
      <c r="G8581" s="786" t="s">
        <v>8142</v>
      </c>
      <c r="H8581" s="786" t="s">
        <v>1573</v>
      </c>
      <c r="J8581" s="55">
        <v>-1</v>
      </c>
      <c r="K8581" s="791">
        <v>16.399999999999999</v>
      </c>
      <c r="L8581" s="791">
        <v>-16.399999999999999</v>
      </c>
      <c r="M8581" s="55" t="s">
        <v>2287</v>
      </c>
    </row>
    <row r="8582" spans="1:20" ht="15">
      <c r="A8582" s="282">
        <v>46001</v>
      </c>
      <c r="B8582" s="55" t="s">
        <v>9076</v>
      </c>
      <c r="C8582" s="784">
        <v>51218</v>
      </c>
      <c r="D8582" s="784" t="s">
        <v>4215</v>
      </c>
      <c r="E8582" s="784" t="s">
        <v>2061</v>
      </c>
      <c r="F8582" s="784">
        <v>4010</v>
      </c>
      <c r="G8582" s="784" t="s">
        <v>9077</v>
      </c>
      <c r="H8582" s="784" t="s">
        <v>1573</v>
      </c>
      <c r="J8582" s="55">
        <v>-1</v>
      </c>
      <c r="K8582" s="791">
        <v>16.16</v>
      </c>
      <c r="L8582" s="791">
        <v>-16.16</v>
      </c>
      <c r="M8582" s="55" t="s">
        <v>2287</v>
      </c>
    </row>
    <row r="8583" spans="1:20" ht="15">
      <c r="A8583" s="282">
        <v>46001</v>
      </c>
      <c r="B8583" s="55" t="s">
        <v>9076</v>
      </c>
      <c r="C8583" s="786">
        <v>52309</v>
      </c>
      <c r="D8583" s="786">
        <v>1</v>
      </c>
      <c r="E8583" s="786" t="s">
        <v>2061</v>
      </c>
      <c r="F8583" s="786">
        <v>4010</v>
      </c>
      <c r="G8583" s="786" t="s">
        <v>9078</v>
      </c>
      <c r="H8583" s="786" t="s">
        <v>1573</v>
      </c>
      <c r="J8583" s="55">
        <v>-1</v>
      </c>
      <c r="K8583" s="791">
        <v>3.87</v>
      </c>
      <c r="L8583" s="791">
        <v>-3.87</v>
      </c>
      <c r="M8583" s="55" t="s">
        <v>2287</v>
      </c>
    </row>
    <row r="8584" spans="1:20" ht="15">
      <c r="A8584" s="282">
        <v>46001</v>
      </c>
      <c r="B8584" s="55" t="s">
        <v>9076</v>
      </c>
      <c r="C8584" s="784">
        <v>82008</v>
      </c>
      <c r="D8584" s="784" t="s">
        <v>6063</v>
      </c>
      <c r="E8584" s="784">
        <v>85</v>
      </c>
      <c r="F8584" s="784">
        <v>4010</v>
      </c>
      <c r="G8584" s="784" t="s">
        <v>9079</v>
      </c>
      <c r="H8584" s="784" t="s">
        <v>1573</v>
      </c>
      <c r="J8584" s="55">
        <v>-1</v>
      </c>
      <c r="K8584" s="791">
        <v>8.14</v>
      </c>
      <c r="L8584" s="791">
        <v>-8.14</v>
      </c>
      <c r="M8584" s="55" t="s">
        <v>2287</v>
      </c>
    </row>
    <row r="8585" spans="1:20" ht="15">
      <c r="A8585" s="282">
        <v>46001</v>
      </c>
      <c r="B8585" s="55" t="s">
        <v>9080</v>
      </c>
      <c r="C8585" s="784">
        <v>82194</v>
      </c>
      <c r="D8585" s="784" t="s">
        <v>7112</v>
      </c>
      <c r="E8585" s="784">
        <v>110</v>
      </c>
      <c r="F8585" s="784">
        <v>4010</v>
      </c>
      <c r="G8585" s="784" t="s">
        <v>9081</v>
      </c>
      <c r="H8585" s="784" t="s">
        <v>1573</v>
      </c>
      <c r="I8585" s="797">
        <v>-55</v>
      </c>
      <c r="J8585" s="784">
        <v>-55</v>
      </c>
      <c r="K8585" s="784">
        <v>10.54</v>
      </c>
      <c r="L8585" s="793">
        <v>-579.70000000000005</v>
      </c>
      <c r="M8585" s="55" t="s">
        <v>2618</v>
      </c>
      <c r="N8585" s="788" t="s">
        <v>9082</v>
      </c>
      <c r="O8585" s="797">
        <v>4010</v>
      </c>
      <c r="P8585" s="797" t="s">
        <v>9081</v>
      </c>
      <c r="Q8585" s="797" t="s">
        <v>1573</v>
      </c>
      <c r="R8585" s="797">
        <v>-55</v>
      </c>
      <c r="S8585" s="797">
        <v>10.54</v>
      </c>
      <c r="T8585" s="806">
        <v>-579.70000000000005</v>
      </c>
    </row>
    <row r="8586" spans="1:20" ht="15">
      <c r="A8586" s="282">
        <v>46001</v>
      </c>
      <c r="B8586" s="55" t="s">
        <v>9083</v>
      </c>
      <c r="C8586" s="784">
        <v>80046</v>
      </c>
      <c r="D8586" s="784" t="s">
        <v>6860</v>
      </c>
      <c r="E8586" s="784" t="s">
        <v>441</v>
      </c>
      <c r="F8586" s="784">
        <v>4010</v>
      </c>
      <c r="G8586" s="784" t="s">
        <v>6754</v>
      </c>
      <c r="H8586" s="784" t="s">
        <v>1573</v>
      </c>
      <c r="I8586" s="797">
        <v>3</v>
      </c>
      <c r="J8586" s="784">
        <v>3</v>
      </c>
      <c r="K8586" s="784">
        <v>14.86</v>
      </c>
      <c r="L8586" s="793">
        <v>44.58</v>
      </c>
      <c r="M8586" s="55" t="s">
        <v>2455</v>
      </c>
    </row>
    <row r="8587" spans="1:20" ht="15">
      <c r="A8587" s="282">
        <v>46001</v>
      </c>
      <c r="B8587" s="55" t="s">
        <v>9083</v>
      </c>
      <c r="C8587" s="786">
        <v>80039</v>
      </c>
      <c r="D8587" s="786" t="s">
        <v>2988</v>
      </c>
      <c r="E8587" s="786" t="s">
        <v>2300</v>
      </c>
      <c r="F8587" s="786">
        <v>4010</v>
      </c>
      <c r="G8587" s="786" t="s">
        <v>6757</v>
      </c>
      <c r="H8587" s="786" t="s">
        <v>1573</v>
      </c>
      <c r="I8587" s="798">
        <v>3</v>
      </c>
      <c r="J8587" s="786">
        <v>3</v>
      </c>
      <c r="K8587" s="786">
        <v>10.73</v>
      </c>
      <c r="L8587" s="796">
        <v>32.19</v>
      </c>
      <c r="M8587" s="55" t="s">
        <v>2455</v>
      </c>
    </row>
    <row r="8588" spans="1:20" ht="15">
      <c r="A8588" s="282">
        <v>46001</v>
      </c>
      <c r="B8588" s="55" t="s">
        <v>9083</v>
      </c>
      <c r="C8588" s="784">
        <v>82365</v>
      </c>
      <c r="D8588" s="784" t="s">
        <v>6928</v>
      </c>
      <c r="E8588" s="784" t="s">
        <v>2061</v>
      </c>
      <c r="F8588" s="784">
        <v>4010</v>
      </c>
      <c r="G8588" s="784" t="s">
        <v>6758</v>
      </c>
      <c r="H8588" s="784" t="s">
        <v>1573</v>
      </c>
      <c r="I8588" s="797">
        <v>4</v>
      </c>
      <c r="J8588" s="784">
        <v>4</v>
      </c>
      <c r="K8588" s="784">
        <v>11.02</v>
      </c>
      <c r="L8588" s="793">
        <v>44.08</v>
      </c>
      <c r="M8588" s="55" t="s">
        <v>2455</v>
      </c>
    </row>
    <row r="8589" spans="1:20" ht="15">
      <c r="A8589" s="282">
        <v>46001</v>
      </c>
      <c r="B8589" s="55" t="s">
        <v>9083</v>
      </c>
      <c r="C8589" s="786">
        <v>82675</v>
      </c>
      <c r="D8589" s="786" t="s">
        <v>2290</v>
      </c>
      <c r="E8589" s="786">
        <v>150</v>
      </c>
      <c r="F8589" s="786">
        <v>4010</v>
      </c>
      <c r="G8589" s="786" t="s">
        <v>9084</v>
      </c>
      <c r="H8589" s="786" t="s">
        <v>1573</v>
      </c>
      <c r="I8589" s="798">
        <v>2</v>
      </c>
      <c r="J8589" s="786">
        <v>2</v>
      </c>
      <c r="K8589" s="786">
        <v>5.26</v>
      </c>
      <c r="L8589" s="796">
        <v>10.52</v>
      </c>
      <c r="M8589" s="55" t="s">
        <v>2455</v>
      </c>
    </row>
    <row r="8590" spans="1:20" ht="15">
      <c r="A8590" s="282">
        <v>46001</v>
      </c>
      <c r="B8590" s="55" t="s">
        <v>9083</v>
      </c>
      <c r="C8590" s="784">
        <v>83468</v>
      </c>
      <c r="D8590" s="784" t="s">
        <v>9085</v>
      </c>
      <c r="E8590" s="784">
        <v>130</v>
      </c>
      <c r="F8590" s="784">
        <v>4010</v>
      </c>
      <c r="G8590" s="784" t="s">
        <v>6759</v>
      </c>
      <c r="H8590" s="784" t="s">
        <v>1573</v>
      </c>
      <c r="I8590" s="797">
        <v>1</v>
      </c>
      <c r="J8590" s="784">
        <v>1</v>
      </c>
      <c r="K8590" s="784">
        <v>6.93</v>
      </c>
      <c r="L8590" s="793">
        <v>6.93</v>
      </c>
      <c r="M8590" s="55" t="s">
        <v>2455</v>
      </c>
    </row>
    <row r="8591" spans="1:20" ht="15">
      <c r="A8591" s="282">
        <v>46001</v>
      </c>
      <c r="B8591" s="55" t="s">
        <v>9083</v>
      </c>
      <c r="C8591" s="786">
        <v>83468</v>
      </c>
      <c r="D8591" s="786" t="s">
        <v>9085</v>
      </c>
      <c r="E8591" s="786">
        <v>120</v>
      </c>
      <c r="F8591" s="786">
        <v>4010</v>
      </c>
      <c r="G8591" s="786" t="s">
        <v>7885</v>
      </c>
      <c r="H8591" s="786" t="s">
        <v>1573</v>
      </c>
      <c r="I8591" s="798">
        <v>1</v>
      </c>
      <c r="J8591" s="786">
        <v>1</v>
      </c>
      <c r="K8591" s="786">
        <v>6.93</v>
      </c>
      <c r="L8591" s="796">
        <v>6.93</v>
      </c>
      <c r="M8591" s="55" t="s">
        <v>2455</v>
      </c>
    </row>
    <row r="8592" spans="1:20" ht="15">
      <c r="A8592" s="282">
        <v>46001</v>
      </c>
      <c r="B8592" s="55" t="s">
        <v>9083</v>
      </c>
      <c r="C8592" s="784">
        <v>83340</v>
      </c>
      <c r="D8592" s="784" t="s">
        <v>3930</v>
      </c>
      <c r="E8592" s="784">
        <v>90</v>
      </c>
      <c r="F8592" s="784">
        <v>4010</v>
      </c>
      <c r="G8592" s="784" t="s">
        <v>7883</v>
      </c>
      <c r="H8592" s="784" t="s">
        <v>1573</v>
      </c>
      <c r="I8592" s="797">
        <v>2</v>
      </c>
      <c r="J8592" s="784">
        <v>2</v>
      </c>
      <c r="K8592" s="784">
        <v>4.3899999999999997</v>
      </c>
      <c r="L8592" s="793">
        <v>8.7799999999999994</v>
      </c>
      <c r="M8592" s="55" t="s">
        <v>2455</v>
      </c>
    </row>
    <row r="8593" spans="1:13" ht="15">
      <c r="A8593" s="282">
        <v>46001</v>
      </c>
      <c r="B8593" s="55" t="s">
        <v>9083</v>
      </c>
      <c r="C8593" s="786">
        <v>83674</v>
      </c>
      <c r="D8593" s="786" t="s">
        <v>5958</v>
      </c>
      <c r="E8593" s="786">
        <v>130</v>
      </c>
      <c r="F8593" s="786">
        <v>4010</v>
      </c>
      <c r="G8593" s="786" t="s">
        <v>5703</v>
      </c>
      <c r="H8593" s="786" t="s">
        <v>1573</v>
      </c>
      <c r="I8593" s="798">
        <v>2</v>
      </c>
      <c r="J8593" s="786">
        <v>2</v>
      </c>
      <c r="K8593" s="786">
        <v>10.51</v>
      </c>
      <c r="L8593" s="796">
        <v>21.02</v>
      </c>
      <c r="M8593" s="55" t="s">
        <v>2455</v>
      </c>
    </row>
    <row r="8594" spans="1:13" ht="15">
      <c r="A8594" s="282">
        <v>46001</v>
      </c>
      <c r="B8594" s="55" t="s">
        <v>9083</v>
      </c>
      <c r="C8594" s="784">
        <v>80039</v>
      </c>
      <c r="D8594" s="784" t="s">
        <v>8414</v>
      </c>
      <c r="E8594" s="784" t="s">
        <v>441</v>
      </c>
      <c r="F8594" s="784">
        <v>4010</v>
      </c>
      <c r="G8594" s="784" t="s">
        <v>9086</v>
      </c>
      <c r="H8594" s="784" t="s">
        <v>1573</v>
      </c>
      <c r="I8594" s="797">
        <v>2</v>
      </c>
      <c r="J8594" s="784">
        <v>2</v>
      </c>
      <c r="K8594" s="784">
        <v>10.73</v>
      </c>
      <c r="L8594" s="793">
        <v>21.46</v>
      </c>
      <c r="M8594" s="55" t="s">
        <v>2455</v>
      </c>
    </row>
    <row r="8595" spans="1:13" ht="15">
      <c r="A8595" s="282">
        <v>46001</v>
      </c>
      <c r="B8595" s="55" t="s">
        <v>9083</v>
      </c>
      <c r="C8595" s="786">
        <v>82261</v>
      </c>
      <c r="D8595" s="786" t="s">
        <v>2292</v>
      </c>
      <c r="E8595" s="786">
        <v>120</v>
      </c>
      <c r="F8595" s="786">
        <v>4010</v>
      </c>
      <c r="G8595" s="786" t="s">
        <v>9087</v>
      </c>
      <c r="H8595" s="786" t="s">
        <v>1573</v>
      </c>
      <c r="I8595" s="798">
        <v>2</v>
      </c>
      <c r="J8595" s="786">
        <v>2</v>
      </c>
      <c r="K8595" s="786">
        <v>11.83</v>
      </c>
      <c r="L8595" s="796">
        <v>23.66</v>
      </c>
      <c r="M8595" s="55" t="s">
        <v>2455</v>
      </c>
    </row>
    <row r="8596" spans="1:13" ht="15">
      <c r="A8596" s="282">
        <v>46001</v>
      </c>
      <c r="B8596" s="55" t="s">
        <v>9083</v>
      </c>
      <c r="C8596" s="784">
        <v>83620</v>
      </c>
      <c r="D8596" s="784" t="s">
        <v>6658</v>
      </c>
      <c r="E8596" s="784" t="s">
        <v>289</v>
      </c>
      <c r="F8596" s="784">
        <v>4010</v>
      </c>
      <c r="G8596" s="784" t="s">
        <v>9088</v>
      </c>
      <c r="H8596" s="784" t="s">
        <v>1573</v>
      </c>
      <c r="I8596" s="797">
        <v>1</v>
      </c>
      <c r="J8596" s="784">
        <v>1</v>
      </c>
      <c r="K8596" s="784">
        <v>21.31</v>
      </c>
      <c r="L8596" s="793">
        <v>21.31</v>
      </c>
      <c r="M8596" s="55" t="s">
        <v>2455</v>
      </c>
    </row>
    <row r="8597" spans="1:13" ht="15">
      <c r="A8597" s="282">
        <v>46001</v>
      </c>
      <c r="B8597" s="55" t="s">
        <v>9083</v>
      </c>
      <c r="C8597" s="786">
        <v>42318</v>
      </c>
      <c r="D8597" s="786" t="s">
        <v>2336</v>
      </c>
      <c r="E8597" s="786">
        <v>80</v>
      </c>
      <c r="F8597" s="786">
        <v>4010</v>
      </c>
      <c r="G8597" s="786" t="s">
        <v>9089</v>
      </c>
      <c r="H8597" s="786" t="s">
        <v>1573</v>
      </c>
      <c r="I8597" s="798">
        <v>1</v>
      </c>
      <c r="J8597" s="786">
        <v>1</v>
      </c>
      <c r="K8597" s="786">
        <v>5.14</v>
      </c>
      <c r="L8597" s="796">
        <v>5.14</v>
      </c>
      <c r="M8597" s="55" t="s">
        <v>2455</v>
      </c>
    </row>
    <row r="8598" spans="1:13" ht="15">
      <c r="A8598" s="282">
        <v>46001</v>
      </c>
      <c r="B8598" s="55" t="s">
        <v>9083</v>
      </c>
      <c r="C8598" s="784">
        <v>83754</v>
      </c>
      <c r="D8598" s="784" t="s">
        <v>6806</v>
      </c>
      <c r="E8598" s="784">
        <v>75</v>
      </c>
      <c r="F8598" s="784">
        <v>4010</v>
      </c>
      <c r="G8598" s="784" t="s">
        <v>2526</v>
      </c>
      <c r="H8598" s="784" t="s">
        <v>1573</v>
      </c>
      <c r="I8598" s="797">
        <v>1</v>
      </c>
      <c r="J8598" s="784">
        <v>1</v>
      </c>
      <c r="K8598" s="784">
        <v>8.5299999999999994</v>
      </c>
      <c r="L8598" s="793">
        <v>8.5299999999999994</v>
      </c>
      <c r="M8598" s="55" t="s">
        <v>2455</v>
      </c>
    </row>
    <row r="8599" spans="1:13" ht="15">
      <c r="A8599" s="282">
        <v>46001</v>
      </c>
      <c r="B8599" s="55" t="s">
        <v>9083</v>
      </c>
      <c r="C8599" s="786">
        <v>81347</v>
      </c>
      <c r="D8599" s="786" t="s">
        <v>9090</v>
      </c>
      <c r="E8599" s="786">
        <v>120</v>
      </c>
      <c r="F8599" s="786">
        <v>4010</v>
      </c>
      <c r="G8599" s="786" t="s">
        <v>9091</v>
      </c>
      <c r="H8599" s="786" t="s">
        <v>1573</v>
      </c>
      <c r="I8599" s="798">
        <v>1</v>
      </c>
      <c r="J8599" s="786">
        <v>1</v>
      </c>
      <c r="K8599" s="786">
        <v>8.1199999999999992</v>
      </c>
      <c r="L8599" s="796">
        <v>8.1199999999999992</v>
      </c>
      <c r="M8599" s="55" t="s">
        <v>2455</v>
      </c>
    </row>
    <row r="8600" spans="1:13" ht="15">
      <c r="A8600" s="282">
        <v>46001</v>
      </c>
      <c r="B8600" s="55" t="s">
        <v>9083</v>
      </c>
      <c r="C8600" s="784">
        <v>83347</v>
      </c>
      <c r="D8600" s="784" t="s">
        <v>3936</v>
      </c>
      <c r="E8600" s="784">
        <v>75</v>
      </c>
      <c r="F8600" s="784">
        <v>4010</v>
      </c>
      <c r="G8600" s="784" t="s">
        <v>9092</v>
      </c>
      <c r="H8600" s="784" t="s">
        <v>1573</v>
      </c>
      <c r="I8600" s="797">
        <v>2</v>
      </c>
      <c r="J8600" s="784">
        <v>2</v>
      </c>
      <c r="K8600" s="784">
        <v>9.26</v>
      </c>
      <c r="L8600" s="793">
        <v>18.52</v>
      </c>
      <c r="M8600" s="55" t="s">
        <v>2455</v>
      </c>
    </row>
    <row r="8601" spans="1:13" ht="15">
      <c r="A8601" s="282">
        <v>46001</v>
      </c>
      <c r="B8601" s="55" t="s">
        <v>9083</v>
      </c>
      <c r="C8601" s="786">
        <v>84296</v>
      </c>
      <c r="D8601" s="786" t="s">
        <v>6638</v>
      </c>
      <c r="E8601" s="786">
        <v>85</v>
      </c>
      <c r="F8601" s="786">
        <v>4010</v>
      </c>
      <c r="G8601" s="786" t="s">
        <v>9093</v>
      </c>
      <c r="H8601" s="786" t="s">
        <v>1573</v>
      </c>
      <c r="I8601" s="798">
        <v>4</v>
      </c>
      <c r="J8601" s="786">
        <v>4</v>
      </c>
      <c r="K8601" s="786">
        <v>7.83</v>
      </c>
      <c r="L8601" s="796">
        <v>31.32</v>
      </c>
      <c r="M8601" s="55" t="s">
        <v>2455</v>
      </c>
    </row>
    <row r="8602" spans="1:13" ht="15">
      <c r="A8602" s="282">
        <v>46001</v>
      </c>
      <c r="B8602" s="55" t="s">
        <v>9083</v>
      </c>
      <c r="C8602" s="784">
        <v>83644</v>
      </c>
      <c r="D8602" s="784" t="s">
        <v>7242</v>
      </c>
      <c r="E8602" s="784" t="s">
        <v>2230</v>
      </c>
      <c r="F8602" s="784">
        <v>4010</v>
      </c>
      <c r="G8602" s="784" t="s">
        <v>8922</v>
      </c>
      <c r="H8602" s="784" t="s">
        <v>1573</v>
      </c>
      <c r="I8602" s="797">
        <v>3</v>
      </c>
      <c r="J8602" s="784">
        <v>3</v>
      </c>
      <c r="K8602" s="784">
        <v>37.72</v>
      </c>
      <c r="L8602" s="793">
        <v>113.16</v>
      </c>
      <c r="M8602" s="55" t="s">
        <v>2455</v>
      </c>
    </row>
    <row r="8603" spans="1:13" ht="15">
      <c r="A8603" s="282">
        <v>46001</v>
      </c>
      <c r="B8603" s="55" t="s">
        <v>9083</v>
      </c>
      <c r="C8603" s="786">
        <v>81148</v>
      </c>
      <c r="D8603" s="786" t="s">
        <v>2258</v>
      </c>
      <c r="E8603" s="786">
        <v>120</v>
      </c>
      <c r="F8603" s="786">
        <v>4010</v>
      </c>
      <c r="G8603" s="786" t="s">
        <v>9094</v>
      </c>
      <c r="H8603" s="786" t="s">
        <v>1573</v>
      </c>
      <c r="I8603" s="798">
        <v>2</v>
      </c>
      <c r="J8603" s="786">
        <v>2</v>
      </c>
      <c r="K8603" s="786">
        <v>22.68</v>
      </c>
      <c r="L8603" s="796">
        <v>45.36</v>
      </c>
      <c r="M8603" s="55" t="s">
        <v>2455</v>
      </c>
    </row>
    <row r="8604" spans="1:13" ht="15">
      <c r="A8604" s="282">
        <v>46001</v>
      </c>
      <c r="B8604" s="55" t="s">
        <v>9083</v>
      </c>
      <c r="C8604" s="784">
        <v>83983</v>
      </c>
      <c r="D8604" s="784" t="s">
        <v>8185</v>
      </c>
      <c r="E8604" s="784">
        <v>85</v>
      </c>
      <c r="F8604" s="784">
        <v>4010</v>
      </c>
      <c r="G8604" s="784" t="s">
        <v>9095</v>
      </c>
      <c r="H8604" s="784" t="s">
        <v>1573</v>
      </c>
      <c r="I8604" s="797">
        <v>6</v>
      </c>
      <c r="J8604" s="784">
        <v>6</v>
      </c>
      <c r="K8604" s="784">
        <v>8.82</v>
      </c>
      <c r="L8604" s="793">
        <v>52.92</v>
      </c>
      <c r="M8604" s="55" t="s">
        <v>2455</v>
      </c>
    </row>
    <row r="8605" spans="1:13" ht="15">
      <c r="A8605" s="282">
        <v>46001</v>
      </c>
      <c r="B8605" s="55" t="s">
        <v>9083</v>
      </c>
      <c r="C8605" s="786">
        <v>83296</v>
      </c>
      <c r="D8605" s="786" t="s">
        <v>5684</v>
      </c>
      <c r="E8605" s="786">
        <v>100</v>
      </c>
      <c r="F8605" s="786">
        <v>4010</v>
      </c>
      <c r="G8605" s="786" t="s">
        <v>7882</v>
      </c>
      <c r="H8605" s="786" t="s">
        <v>1573</v>
      </c>
      <c r="I8605" s="798">
        <v>4</v>
      </c>
      <c r="J8605" s="786">
        <v>4</v>
      </c>
      <c r="K8605" s="786">
        <v>6.75</v>
      </c>
      <c r="L8605" s="796">
        <v>27</v>
      </c>
      <c r="M8605" s="55" t="s">
        <v>2455</v>
      </c>
    </row>
    <row r="8606" spans="1:13" ht="15">
      <c r="A8606" s="282">
        <v>46001</v>
      </c>
      <c r="B8606" s="55" t="s">
        <v>9083</v>
      </c>
      <c r="C8606" s="784">
        <v>83754</v>
      </c>
      <c r="D8606" s="784" t="s">
        <v>6806</v>
      </c>
      <c r="E8606" s="784">
        <v>70</v>
      </c>
      <c r="F8606" s="784">
        <v>4010</v>
      </c>
      <c r="G8606" s="784" t="s">
        <v>9096</v>
      </c>
      <c r="H8606" s="784" t="s">
        <v>1573</v>
      </c>
      <c r="I8606" s="797">
        <v>4</v>
      </c>
      <c r="J8606" s="784">
        <v>4</v>
      </c>
      <c r="K8606" s="784">
        <v>8.5299999999999994</v>
      </c>
      <c r="L8606" s="793">
        <v>34.119999999999997</v>
      </c>
      <c r="M8606" s="55" t="s">
        <v>2455</v>
      </c>
    </row>
    <row r="8607" spans="1:13" ht="15">
      <c r="A8607" s="282">
        <v>46001</v>
      </c>
      <c r="B8607" s="55" t="s">
        <v>9083</v>
      </c>
      <c r="C8607" s="786">
        <v>82195</v>
      </c>
      <c r="D8607" s="786" t="s">
        <v>6088</v>
      </c>
      <c r="E8607" s="786">
        <v>90</v>
      </c>
      <c r="F8607" s="786">
        <v>4010</v>
      </c>
      <c r="G8607" s="786" t="s">
        <v>6763</v>
      </c>
      <c r="H8607" s="786" t="s">
        <v>1573</v>
      </c>
      <c r="I8607" s="798">
        <v>4</v>
      </c>
      <c r="J8607" s="786">
        <v>4</v>
      </c>
      <c r="K8607" s="786">
        <v>11.54</v>
      </c>
      <c r="L8607" s="796">
        <v>46.16</v>
      </c>
      <c r="M8607" s="55" t="s">
        <v>2455</v>
      </c>
    </row>
    <row r="8608" spans="1:13" ht="15">
      <c r="A8608" s="282">
        <v>46001</v>
      </c>
      <c r="B8608" s="55" t="s">
        <v>9083</v>
      </c>
      <c r="C8608" s="784">
        <v>83754</v>
      </c>
      <c r="D8608" s="784" t="s">
        <v>6806</v>
      </c>
      <c r="E8608" s="784">
        <v>60</v>
      </c>
      <c r="F8608" s="784">
        <v>4010</v>
      </c>
      <c r="G8608" s="784" t="s">
        <v>6749</v>
      </c>
      <c r="H8608" s="784" t="s">
        <v>1573</v>
      </c>
      <c r="I8608" s="797">
        <v>4</v>
      </c>
      <c r="J8608" s="784">
        <v>4</v>
      </c>
      <c r="K8608" s="784">
        <v>8.5299999999999994</v>
      </c>
      <c r="L8608" s="793">
        <v>34.119999999999997</v>
      </c>
      <c r="M8608" s="55" t="s">
        <v>2455</v>
      </c>
    </row>
    <row r="8609" spans="1:13" ht="15">
      <c r="A8609" s="282">
        <v>46001</v>
      </c>
      <c r="B8609" s="55" t="s">
        <v>9083</v>
      </c>
      <c r="C8609" s="786">
        <v>83754</v>
      </c>
      <c r="D8609" s="786" t="s">
        <v>6810</v>
      </c>
      <c r="E8609" s="786">
        <v>75</v>
      </c>
      <c r="F8609" s="786">
        <v>4010</v>
      </c>
      <c r="G8609" s="786" t="s">
        <v>9097</v>
      </c>
      <c r="H8609" s="786" t="s">
        <v>1573</v>
      </c>
      <c r="I8609" s="798">
        <v>3</v>
      </c>
      <c r="J8609" s="786">
        <v>3</v>
      </c>
      <c r="K8609" s="786">
        <v>8.5299999999999994</v>
      </c>
      <c r="L8609" s="796">
        <v>25.59</v>
      </c>
      <c r="M8609" s="55" t="s">
        <v>2455</v>
      </c>
    </row>
    <row r="8610" spans="1:13" ht="15">
      <c r="A8610" s="282">
        <v>46001</v>
      </c>
      <c r="B8610" s="55" t="s">
        <v>9083</v>
      </c>
      <c r="C8610" s="784">
        <v>83340</v>
      </c>
      <c r="D8610" s="784" t="s">
        <v>2268</v>
      </c>
      <c r="E8610" s="784">
        <v>75</v>
      </c>
      <c r="F8610" s="784">
        <v>4010</v>
      </c>
      <c r="G8610" s="784" t="s">
        <v>3444</v>
      </c>
      <c r="H8610" s="784" t="s">
        <v>1573</v>
      </c>
      <c r="I8610" s="797">
        <v>8</v>
      </c>
      <c r="J8610" s="784">
        <v>8</v>
      </c>
      <c r="K8610" s="784">
        <v>4.3899999999999997</v>
      </c>
      <c r="L8610" s="793">
        <v>35.119999999999997</v>
      </c>
      <c r="M8610" s="55" t="s">
        <v>2455</v>
      </c>
    </row>
    <row r="8611" spans="1:13" ht="15">
      <c r="A8611" s="282">
        <v>46001</v>
      </c>
      <c r="B8611" s="55" t="s">
        <v>9083</v>
      </c>
      <c r="C8611" s="786">
        <v>82194</v>
      </c>
      <c r="D8611" s="786" t="s">
        <v>7112</v>
      </c>
      <c r="E8611" s="786">
        <v>120</v>
      </c>
      <c r="F8611" s="786">
        <v>4010</v>
      </c>
      <c r="G8611" s="786" t="s">
        <v>4001</v>
      </c>
      <c r="H8611" s="786" t="s">
        <v>1573</v>
      </c>
      <c r="I8611" s="798">
        <v>2</v>
      </c>
      <c r="J8611" s="786">
        <v>2</v>
      </c>
      <c r="K8611" s="786">
        <v>10.54</v>
      </c>
      <c r="L8611" s="796">
        <v>21.08</v>
      </c>
      <c r="M8611" s="55" t="s">
        <v>2455</v>
      </c>
    </row>
    <row r="8612" spans="1:13" ht="15">
      <c r="A8612" s="282">
        <v>46001</v>
      </c>
      <c r="B8612" s="55" t="s">
        <v>9083</v>
      </c>
      <c r="C8612" s="784">
        <v>81941</v>
      </c>
      <c r="D8612" s="784" t="s">
        <v>5322</v>
      </c>
      <c r="E8612" s="784">
        <v>130</v>
      </c>
      <c r="F8612" s="784">
        <v>4010</v>
      </c>
      <c r="G8612" s="784" t="s">
        <v>3167</v>
      </c>
      <c r="H8612" s="784" t="s">
        <v>1573</v>
      </c>
      <c r="I8612" s="797">
        <v>2</v>
      </c>
      <c r="J8612" s="784">
        <v>2</v>
      </c>
      <c r="K8612" s="784">
        <v>13.74</v>
      </c>
      <c r="L8612" s="793">
        <v>27.48</v>
      </c>
      <c r="M8612" s="55" t="s">
        <v>2455</v>
      </c>
    </row>
    <row r="8613" spans="1:13" ht="15">
      <c r="A8613" s="282">
        <v>46001</v>
      </c>
      <c r="B8613" s="55" t="s">
        <v>9083</v>
      </c>
      <c r="C8613" s="786">
        <v>82195</v>
      </c>
      <c r="D8613" s="786" t="s">
        <v>6086</v>
      </c>
      <c r="E8613" s="786">
        <v>130</v>
      </c>
      <c r="F8613" s="786">
        <v>4010</v>
      </c>
      <c r="G8613" s="786" t="s">
        <v>3166</v>
      </c>
      <c r="H8613" s="786" t="s">
        <v>1573</v>
      </c>
      <c r="I8613" s="798">
        <v>7</v>
      </c>
      <c r="J8613" s="786">
        <v>7</v>
      </c>
      <c r="K8613" s="786">
        <v>12.23</v>
      </c>
      <c r="L8613" s="796">
        <v>85.61</v>
      </c>
      <c r="M8613" s="55" t="s">
        <v>2455</v>
      </c>
    </row>
    <row r="8614" spans="1:13" ht="15">
      <c r="A8614" s="282">
        <v>46001</v>
      </c>
      <c r="B8614" s="55" t="s">
        <v>9083</v>
      </c>
      <c r="C8614" s="784">
        <v>59852</v>
      </c>
      <c r="D8614" s="784" t="s">
        <v>2242</v>
      </c>
      <c r="E8614" s="784">
        <v>90</v>
      </c>
      <c r="F8614" s="784">
        <v>4010</v>
      </c>
      <c r="G8614" s="784" t="s">
        <v>3169</v>
      </c>
      <c r="H8614" s="784" t="s">
        <v>1573</v>
      </c>
      <c r="I8614" s="797">
        <v>5</v>
      </c>
      <c r="J8614" s="784">
        <v>5</v>
      </c>
      <c r="K8614" s="784">
        <v>10.4</v>
      </c>
      <c r="L8614" s="793">
        <v>52</v>
      </c>
      <c r="M8614" s="55" t="s">
        <v>2455</v>
      </c>
    </row>
    <row r="8615" spans="1:13" ht="15">
      <c r="A8615" s="282">
        <v>46001</v>
      </c>
      <c r="B8615" s="55" t="s">
        <v>9083</v>
      </c>
      <c r="C8615" s="786">
        <v>52399</v>
      </c>
      <c r="D8615" s="786" t="s">
        <v>6545</v>
      </c>
      <c r="E8615" s="786" t="s">
        <v>2061</v>
      </c>
      <c r="F8615" s="786">
        <v>4010</v>
      </c>
      <c r="G8615" s="786" t="s">
        <v>9098</v>
      </c>
      <c r="H8615" s="786" t="s">
        <v>1573</v>
      </c>
      <c r="I8615" s="798">
        <v>2</v>
      </c>
      <c r="J8615" s="786">
        <v>2</v>
      </c>
      <c r="K8615" s="786">
        <v>8.0399999999999991</v>
      </c>
      <c r="L8615" s="796">
        <v>16.079999999999998</v>
      </c>
      <c r="M8615" s="55" t="s">
        <v>2455</v>
      </c>
    </row>
    <row r="8616" spans="1:13" ht="15">
      <c r="A8616" s="282">
        <v>46001</v>
      </c>
      <c r="B8616" s="55" t="s">
        <v>9083</v>
      </c>
      <c r="C8616" s="784">
        <v>83594</v>
      </c>
      <c r="D8616" s="784" t="s">
        <v>7230</v>
      </c>
      <c r="E8616" s="784" t="s">
        <v>2061</v>
      </c>
      <c r="F8616" s="784">
        <v>4010</v>
      </c>
      <c r="G8616" s="784" t="s">
        <v>3607</v>
      </c>
      <c r="H8616" s="784" t="s">
        <v>1573</v>
      </c>
      <c r="I8616" s="797">
        <v>2</v>
      </c>
      <c r="J8616" s="784">
        <v>2</v>
      </c>
      <c r="K8616" s="784">
        <v>13.53</v>
      </c>
      <c r="L8616" s="793">
        <v>27.06</v>
      </c>
      <c r="M8616" s="55" t="s">
        <v>2455</v>
      </c>
    </row>
    <row r="8617" spans="1:13" ht="15">
      <c r="A8617" s="282">
        <v>46001</v>
      </c>
      <c r="B8617" s="55" t="s">
        <v>9083</v>
      </c>
      <c r="C8617" s="786">
        <v>81941</v>
      </c>
      <c r="D8617" s="786" t="s">
        <v>2560</v>
      </c>
      <c r="E8617" s="786">
        <v>150</v>
      </c>
      <c r="F8617" s="786">
        <v>4010</v>
      </c>
      <c r="G8617" s="786" t="s">
        <v>9099</v>
      </c>
      <c r="H8617" s="786" t="s">
        <v>1573</v>
      </c>
      <c r="I8617" s="798">
        <v>2</v>
      </c>
      <c r="J8617" s="786">
        <v>2</v>
      </c>
      <c r="K8617" s="786">
        <v>13.74</v>
      </c>
      <c r="L8617" s="796">
        <v>27.48</v>
      </c>
      <c r="M8617" s="55" t="s">
        <v>2455</v>
      </c>
    </row>
    <row r="8618" spans="1:13" ht="15">
      <c r="A8618" s="282">
        <v>46001</v>
      </c>
      <c r="B8618" s="55" t="s">
        <v>9083</v>
      </c>
      <c r="C8618" s="784">
        <v>83199</v>
      </c>
      <c r="D8618" s="784" t="s">
        <v>5811</v>
      </c>
      <c r="E8618" s="784">
        <v>90</v>
      </c>
      <c r="F8618" s="784">
        <v>4010</v>
      </c>
      <c r="G8618" s="784" t="s">
        <v>7960</v>
      </c>
      <c r="H8618" s="784" t="s">
        <v>1573</v>
      </c>
      <c r="I8618" s="797">
        <v>5</v>
      </c>
      <c r="J8618" s="784">
        <v>5</v>
      </c>
      <c r="K8618" s="784">
        <v>9.86</v>
      </c>
      <c r="L8618" s="793">
        <v>49.3</v>
      </c>
      <c r="M8618" s="55" t="s">
        <v>2455</v>
      </c>
    </row>
    <row r="8619" spans="1:13" ht="15">
      <c r="A8619" s="282">
        <v>46001</v>
      </c>
      <c r="B8619" s="55" t="s">
        <v>9083</v>
      </c>
      <c r="C8619" s="786">
        <v>59852</v>
      </c>
      <c r="D8619" s="786" t="s">
        <v>2242</v>
      </c>
      <c r="E8619" s="786">
        <v>120</v>
      </c>
      <c r="F8619" s="786">
        <v>4010</v>
      </c>
      <c r="G8619" s="786" t="s">
        <v>9100</v>
      </c>
      <c r="H8619" s="786" t="s">
        <v>1573</v>
      </c>
      <c r="I8619" s="798">
        <v>5</v>
      </c>
      <c r="J8619" s="786">
        <v>5</v>
      </c>
      <c r="K8619" s="786">
        <v>10.4</v>
      </c>
      <c r="L8619" s="796">
        <v>52</v>
      </c>
      <c r="M8619" s="55" t="s">
        <v>2455</v>
      </c>
    </row>
    <row r="8620" spans="1:13" ht="15">
      <c r="A8620" s="282">
        <v>46001</v>
      </c>
      <c r="B8620" s="55" t="s">
        <v>9083</v>
      </c>
      <c r="C8620" s="784">
        <v>83620</v>
      </c>
      <c r="D8620" s="784" t="s">
        <v>6795</v>
      </c>
      <c r="E8620" s="784" t="s">
        <v>289</v>
      </c>
      <c r="F8620" s="784">
        <v>4010</v>
      </c>
      <c r="G8620" s="784" t="s">
        <v>5355</v>
      </c>
      <c r="H8620" s="784" t="s">
        <v>1573</v>
      </c>
      <c r="I8620" s="797">
        <v>3</v>
      </c>
      <c r="J8620" s="784">
        <v>3</v>
      </c>
      <c r="K8620" s="784">
        <v>21.31</v>
      </c>
      <c r="L8620" s="793">
        <v>63.93</v>
      </c>
      <c r="M8620" s="55" t="s">
        <v>2455</v>
      </c>
    </row>
    <row r="8621" spans="1:13" ht="15">
      <c r="A8621" s="282">
        <v>46001</v>
      </c>
      <c r="B8621" s="55" t="s">
        <v>9083</v>
      </c>
      <c r="C8621" s="786">
        <v>59852</v>
      </c>
      <c r="D8621" s="786" t="s">
        <v>2382</v>
      </c>
      <c r="E8621" s="786">
        <v>120</v>
      </c>
      <c r="F8621" s="786">
        <v>4010</v>
      </c>
      <c r="G8621" s="786" t="s">
        <v>5356</v>
      </c>
      <c r="H8621" s="786" t="s">
        <v>1573</v>
      </c>
      <c r="I8621" s="798">
        <v>7</v>
      </c>
      <c r="J8621" s="786">
        <v>7</v>
      </c>
      <c r="K8621" s="786">
        <v>7.69</v>
      </c>
      <c r="L8621" s="796">
        <v>53.83</v>
      </c>
      <c r="M8621" s="55" t="s">
        <v>2455</v>
      </c>
    </row>
    <row r="8622" spans="1:13" ht="15">
      <c r="A8622" s="282">
        <v>46001</v>
      </c>
      <c r="B8622" s="55" t="s">
        <v>9083</v>
      </c>
      <c r="C8622" s="784">
        <v>83191</v>
      </c>
      <c r="D8622" s="784" t="s">
        <v>5487</v>
      </c>
      <c r="E8622" s="784">
        <v>110</v>
      </c>
      <c r="F8622" s="784">
        <v>4010</v>
      </c>
      <c r="G8622" s="784" t="s">
        <v>7865</v>
      </c>
      <c r="H8622" s="784" t="s">
        <v>1573</v>
      </c>
      <c r="I8622" s="797">
        <v>2</v>
      </c>
      <c r="J8622" s="784">
        <v>2</v>
      </c>
      <c r="K8622" s="784">
        <v>12.75</v>
      </c>
      <c r="L8622" s="793">
        <v>25.5</v>
      </c>
      <c r="M8622" s="55" t="s">
        <v>2455</v>
      </c>
    </row>
    <row r="8623" spans="1:13" ht="15">
      <c r="A8623" s="282">
        <v>46001</v>
      </c>
      <c r="B8623" s="55" t="s">
        <v>9083</v>
      </c>
      <c r="C8623" s="786">
        <v>83637</v>
      </c>
      <c r="D8623" s="786" t="s">
        <v>6746</v>
      </c>
      <c r="E8623" s="786" t="s">
        <v>2061</v>
      </c>
      <c r="F8623" s="786">
        <v>4010</v>
      </c>
      <c r="G8623" s="786" t="s">
        <v>6607</v>
      </c>
      <c r="H8623" s="786" t="s">
        <v>1573</v>
      </c>
      <c r="I8623" s="798">
        <v>3</v>
      </c>
      <c r="J8623" s="786">
        <v>3</v>
      </c>
      <c r="K8623" s="786">
        <v>15.87</v>
      </c>
      <c r="L8623" s="796">
        <v>47.61</v>
      </c>
      <c r="M8623" s="55" t="s">
        <v>2455</v>
      </c>
    </row>
    <row r="8624" spans="1:13" ht="15">
      <c r="A8624" s="282">
        <v>46001</v>
      </c>
      <c r="B8624" s="55" t="s">
        <v>9083</v>
      </c>
      <c r="C8624" s="784">
        <v>82368</v>
      </c>
      <c r="D8624" s="784" t="s">
        <v>6928</v>
      </c>
      <c r="E8624" s="784">
        <v>110</v>
      </c>
      <c r="F8624" s="784">
        <v>4010</v>
      </c>
      <c r="G8624" s="784" t="s">
        <v>5358</v>
      </c>
      <c r="H8624" s="784" t="s">
        <v>1573</v>
      </c>
      <c r="I8624" s="797">
        <v>4</v>
      </c>
      <c r="J8624" s="784">
        <v>4</v>
      </c>
      <c r="K8624" s="784">
        <v>10.17</v>
      </c>
      <c r="L8624" s="793">
        <v>40.68</v>
      </c>
      <c r="M8624" s="55" t="s">
        <v>2455</v>
      </c>
    </row>
    <row r="8625" spans="1:13" ht="15">
      <c r="A8625" s="282">
        <v>46001</v>
      </c>
      <c r="B8625" s="55" t="s">
        <v>9083</v>
      </c>
      <c r="C8625" s="786">
        <v>59852</v>
      </c>
      <c r="D8625" s="786" t="s">
        <v>7444</v>
      </c>
      <c r="E8625" s="786">
        <v>130</v>
      </c>
      <c r="F8625" s="786">
        <v>4010</v>
      </c>
      <c r="G8625" s="786" t="s">
        <v>5359</v>
      </c>
      <c r="H8625" s="786" t="s">
        <v>1573</v>
      </c>
      <c r="I8625" s="798">
        <v>4</v>
      </c>
      <c r="J8625" s="786">
        <v>4</v>
      </c>
      <c r="K8625" s="786">
        <v>8.6999999999999993</v>
      </c>
      <c r="L8625" s="796">
        <v>34.799999999999997</v>
      </c>
      <c r="M8625" s="55" t="s">
        <v>2455</v>
      </c>
    </row>
    <row r="8626" spans="1:13" ht="15">
      <c r="A8626" s="282">
        <v>46001</v>
      </c>
      <c r="B8626" s="55" t="s">
        <v>9101</v>
      </c>
      <c r="C8626" s="784">
        <v>81157</v>
      </c>
      <c r="D8626" s="784" t="s">
        <v>2292</v>
      </c>
      <c r="E8626" s="784">
        <v>110</v>
      </c>
      <c r="F8626" s="784">
        <v>4010</v>
      </c>
      <c r="G8626" s="784" t="s">
        <v>7414</v>
      </c>
      <c r="H8626" s="784" t="s">
        <v>1573</v>
      </c>
      <c r="I8626" s="797">
        <v>14</v>
      </c>
      <c r="J8626" s="784">
        <v>14</v>
      </c>
      <c r="K8626" s="784">
        <v>5.09</v>
      </c>
      <c r="L8626" s="793">
        <v>71.260000000000005</v>
      </c>
      <c r="M8626" s="55" t="s">
        <v>2455</v>
      </c>
    </row>
    <row r="8627" spans="1:13" ht="15">
      <c r="A8627" s="282">
        <v>46001</v>
      </c>
      <c r="B8627" s="55" t="s">
        <v>9101</v>
      </c>
      <c r="C8627" s="786">
        <v>80039</v>
      </c>
      <c r="D8627" s="786" t="s">
        <v>2336</v>
      </c>
      <c r="E8627" s="786" t="s">
        <v>2230</v>
      </c>
      <c r="F8627" s="786">
        <v>4010</v>
      </c>
      <c r="G8627" s="786" t="s">
        <v>6492</v>
      </c>
      <c r="H8627" s="786" t="s">
        <v>1573</v>
      </c>
      <c r="I8627" s="798">
        <v>9</v>
      </c>
      <c r="J8627" s="786">
        <v>9</v>
      </c>
      <c r="K8627" s="786">
        <v>12.07</v>
      </c>
      <c r="L8627" s="796">
        <v>108.63</v>
      </c>
      <c r="M8627" s="55" t="s">
        <v>2455</v>
      </c>
    </row>
    <row r="8628" spans="1:13" ht="15">
      <c r="A8628" s="282">
        <v>46001</v>
      </c>
      <c r="B8628" s="55" t="s">
        <v>9101</v>
      </c>
      <c r="C8628" s="784">
        <v>67377</v>
      </c>
      <c r="D8628" s="784" t="s">
        <v>6112</v>
      </c>
      <c r="E8628" s="784">
        <v>150</v>
      </c>
      <c r="F8628" s="784">
        <v>4010</v>
      </c>
      <c r="G8628" s="784" t="s">
        <v>3157</v>
      </c>
      <c r="H8628" s="784" t="s">
        <v>1573</v>
      </c>
      <c r="I8628" s="797">
        <v>11</v>
      </c>
      <c r="J8628" s="784">
        <v>11</v>
      </c>
      <c r="K8628" s="784">
        <v>4.13</v>
      </c>
      <c r="L8628" s="793">
        <v>45.43</v>
      </c>
      <c r="M8628" s="55" t="s">
        <v>2455</v>
      </c>
    </row>
    <row r="8629" spans="1:13" ht="15">
      <c r="A8629" s="282">
        <v>46002</v>
      </c>
      <c r="B8629" s="55" t="s">
        <v>9102</v>
      </c>
      <c r="C8629" s="784">
        <v>83197</v>
      </c>
      <c r="D8629" s="784" t="s">
        <v>9103</v>
      </c>
      <c r="E8629" s="784">
        <v>120</v>
      </c>
      <c r="F8629" s="784">
        <v>4010</v>
      </c>
      <c r="G8629" s="784" t="s">
        <v>9104</v>
      </c>
      <c r="H8629" s="784" t="s">
        <v>1573</v>
      </c>
      <c r="J8629" s="784">
        <v>25</v>
      </c>
      <c r="K8629" s="784">
        <v>7.13</v>
      </c>
      <c r="L8629" s="784">
        <v>178.25</v>
      </c>
      <c r="M8629" s="55" t="s">
        <v>2547</v>
      </c>
    </row>
    <row r="8630" spans="1:13" ht="15">
      <c r="A8630" s="282">
        <v>46002</v>
      </c>
      <c r="B8630" s="55" t="s">
        <v>9102</v>
      </c>
      <c r="C8630" s="786">
        <v>81881</v>
      </c>
      <c r="D8630" s="786" t="s">
        <v>6438</v>
      </c>
      <c r="E8630" s="786">
        <v>120</v>
      </c>
      <c r="F8630" s="786">
        <v>4010</v>
      </c>
      <c r="G8630" s="786" t="s">
        <v>9105</v>
      </c>
      <c r="H8630" s="786" t="s">
        <v>1573</v>
      </c>
      <c r="J8630" s="786">
        <v>-27</v>
      </c>
      <c r="K8630" s="786">
        <v>7.17</v>
      </c>
      <c r="L8630" s="786">
        <v>-193.59</v>
      </c>
      <c r="M8630" s="55" t="s">
        <v>2547</v>
      </c>
    </row>
    <row r="8631" spans="1:13" ht="15">
      <c r="A8631" s="282">
        <v>46002</v>
      </c>
      <c r="B8631" s="55" t="s">
        <v>9106</v>
      </c>
      <c r="C8631" s="784">
        <v>80046</v>
      </c>
      <c r="D8631" s="784" t="s">
        <v>6567</v>
      </c>
      <c r="E8631" s="784" t="s">
        <v>2061</v>
      </c>
      <c r="F8631" s="784">
        <v>4010</v>
      </c>
      <c r="G8631" s="784" t="s">
        <v>2617</v>
      </c>
      <c r="H8631" s="784" t="s">
        <v>1573</v>
      </c>
      <c r="J8631" s="55">
        <v>-1</v>
      </c>
      <c r="K8631" s="791">
        <v>15.77</v>
      </c>
      <c r="L8631" s="791">
        <v>-15.77</v>
      </c>
      <c r="M8631" s="55" t="s">
        <v>2445</v>
      </c>
    </row>
    <row r="8632" spans="1:13" ht="15">
      <c r="A8632" s="282">
        <v>46002</v>
      </c>
      <c r="B8632" s="55" t="s">
        <v>9106</v>
      </c>
      <c r="C8632" s="786">
        <v>82206</v>
      </c>
      <c r="D8632" s="786" t="s">
        <v>6088</v>
      </c>
      <c r="E8632" s="786" t="s">
        <v>6606</v>
      </c>
      <c r="F8632" s="786">
        <v>4010</v>
      </c>
      <c r="G8632" s="786" t="s">
        <v>2617</v>
      </c>
      <c r="H8632" s="786" t="s">
        <v>1573</v>
      </c>
      <c r="J8632" s="55">
        <v>-1</v>
      </c>
      <c r="K8632" s="791">
        <v>6.13</v>
      </c>
      <c r="L8632" s="791">
        <v>-6.13</v>
      </c>
      <c r="M8632" s="55" t="s">
        <v>2445</v>
      </c>
    </row>
    <row r="8633" spans="1:13" ht="15">
      <c r="A8633" s="282">
        <v>46002</v>
      </c>
      <c r="B8633" s="55" t="s">
        <v>9106</v>
      </c>
      <c r="C8633" s="784">
        <v>52706</v>
      </c>
      <c r="D8633" s="784" t="s">
        <v>2577</v>
      </c>
      <c r="E8633" s="784">
        <v>140</v>
      </c>
      <c r="F8633" s="784">
        <v>4010</v>
      </c>
      <c r="G8633" s="784" t="s">
        <v>2617</v>
      </c>
      <c r="H8633" s="784" t="s">
        <v>1573</v>
      </c>
      <c r="J8633" s="55">
        <v>-1</v>
      </c>
      <c r="K8633" s="791">
        <v>10.95</v>
      </c>
      <c r="L8633" s="791">
        <v>-10.95</v>
      </c>
      <c r="M8633" s="55" t="s">
        <v>2445</v>
      </c>
    </row>
    <row r="8634" spans="1:13" ht="15">
      <c r="A8634" s="282">
        <v>46002</v>
      </c>
      <c r="B8634" s="55" t="s">
        <v>9106</v>
      </c>
      <c r="C8634" s="786">
        <v>80046</v>
      </c>
      <c r="D8634" s="786" t="s">
        <v>2336</v>
      </c>
      <c r="E8634" s="786" t="s">
        <v>441</v>
      </c>
      <c r="F8634" s="786">
        <v>4010</v>
      </c>
      <c r="G8634" s="786" t="s">
        <v>2617</v>
      </c>
      <c r="H8634" s="786" t="s">
        <v>1573</v>
      </c>
      <c r="J8634" s="55">
        <v>-1</v>
      </c>
      <c r="K8634" s="791">
        <v>14.45</v>
      </c>
      <c r="L8634" s="791">
        <v>-14.45</v>
      </c>
      <c r="M8634" s="55" t="s">
        <v>2445</v>
      </c>
    </row>
    <row r="8635" spans="1:13" ht="15">
      <c r="A8635" s="282">
        <v>46002</v>
      </c>
      <c r="B8635" s="55" t="s">
        <v>9106</v>
      </c>
      <c r="C8635" s="784">
        <v>82365</v>
      </c>
      <c r="D8635" s="784" t="s">
        <v>2710</v>
      </c>
      <c r="E8635" s="784" t="s">
        <v>441</v>
      </c>
      <c r="F8635" s="784">
        <v>4010</v>
      </c>
      <c r="G8635" s="784" t="s">
        <v>2617</v>
      </c>
      <c r="H8635" s="784" t="s">
        <v>1573</v>
      </c>
      <c r="J8635" s="55">
        <v>-1</v>
      </c>
      <c r="K8635" s="791">
        <v>12.4</v>
      </c>
      <c r="L8635" s="791">
        <v>-12.4</v>
      </c>
      <c r="M8635" s="55" t="s">
        <v>2445</v>
      </c>
    </row>
    <row r="8636" spans="1:13" ht="15">
      <c r="A8636" s="282">
        <v>46002</v>
      </c>
      <c r="B8636" s="55" t="s">
        <v>9106</v>
      </c>
      <c r="C8636" s="786">
        <v>80039</v>
      </c>
      <c r="D8636" s="786" t="s">
        <v>2408</v>
      </c>
      <c r="E8636" s="786" t="s">
        <v>441</v>
      </c>
      <c r="F8636" s="786">
        <v>4010</v>
      </c>
      <c r="G8636" s="786" t="s">
        <v>2617</v>
      </c>
      <c r="H8636" s="786" t="s">
        <v>1573</v>
      </c>
      <c r="J8636" s="55">
        <v>-1</v>
      </c>
      <c r="K8636" s="791">
        <v>10.73</v>
      </c>
      <c r="L8636" s="791">
        <v>-10.73</v>
      </c>
      <c r="M8636" s="55" t="s">
        <v>2445</v>
      </c>
    </row>
    <row r="8637" spans="1:13" ht="15">
      <c r="A8637" s="282">
        <v>46002</v>
      </c>
      <c r="B8637" s="55" t="s">
        <v>9106</v>
      </c>
      <c r="C8637" s="784">
        <v>83637</v>
      </c>
      <c r="D8637" s="784" t="s">
        <v>6086</v>
      </c>
      <c r="E8637" s="784" t="s">
        <v>2061</v>
      </c>
      <c r="F8637" s="784">
        <v>4010</v>
      </c>
      <c r="G8637" s="784" t="s">
        <v>2617</v>
      </c>
      <c r="H8637" s="784" t="s">
        <v>1573</v>
      </c>
      <c r="J8637" s="55">
        <v>-1</v>
      </c>
      <c r="K8637" s="791">
        <v>20.14</v>
      </c>
      <c r="L8637" s="791">
        <v>-20.14</v>
      </c>
      <c r="M8637" s="55" t="s">
        <v>2445</v>
      </c>
    </row>
    <row r="8638" spans="1:13" ht="15">
      <c r="A8638" s="282">
        <v>46002</v>
      </c>
      <c r="B8638" s="55" t="s">
        <v>9106</v>
      </c>
      <c r="C8638" s="786">
        <v>83639</v>
      </c>
      <c r="D8638" s="786" t="s">
        <v>6862</v>
      </c>
      <c r="E8638" s="786">
        <v>160</v>
      </c>
      <c r="F8638" s="786">
        <v>4010</v>
      </c>
      <c r="G8638" s="786" t="s">
        <v>2617</v>
      </c>
      <c r="H8638" s="786" t="s">
        <v>1573</v>
      </c>
      <c r="J8638" s="55">
        <v>-1</v>
      </c>
      <c r="K8638" s="791">
        <v>25.73</v>
      </c>
      <c r="L8638" s="791">
        <v>-25.73</v>
      </c>
      <c r="M8638" s="55" t="s">
        <v>2445</v>
      </c>
    </row>
    <row r="8639" spans="1:13" ht="15">
      <c r="A8639" s="282">
        <v>46002</v>
      </c>
      <c r="B8639" s="55" t="s">
        <v>9106</v>
      </c>
      <c r="C8639" s="784">
        <v>83974</v>
      </c>
      <c r="D8639" s="784" t="s">
        <v>7703</v>
      </c>
      <c r="E8639" s="784" t="s">
        <v>2061</v>
      </c>
      <c r="F8639" s="784">
        <v>4010</v>
      </c>
      <c r="G8639" s="784" t="s">
        <v>2617</v>
      </c>
      <c r="H8639" s="784" t="s">
        <v>1573</v>
      </c>
      <c r="J8639" s="55">
        <v>-1</v>
      </c>
      <c r="K8639" s="791">
        <v>32.92</v>
      </c>
      <c r="L8639" s="791">
        <v>-32.92</v>
      </c>
      <c r="M8639" s="55" t="s">
        <v>2445</v>
      </c>
    </row>
    <row r="8640" spans="1:13" ht="15">
      <c r="A8640" s="282">
        <v>46002</v>
      </c>
      <c r="B8640" s="55" t="s">
        <v>9106</v>
      </c>
      <c r="C8640" s="786">
        <v>61956</v>
      </c>
      <c r="D8640" s="786" t="s">
        <v>2466</v>
      </c>
      <c r="E8640" s="786">
        <v>130</v>
      </c>
      <c r="F8640" s="786">
        <v>4010</v>
      </c>
      <c r="G8640" s="786" t="s">
        <v>2617</v>
      </c>
      <c r="H8640" s="786" t="s">
        <v>1573</v>
      </c>
      <c r="J8640" s="55">
        <v>-1</v>
      </c>
      <c r="K8640" s="791">
        <v>6.84</v>
      </c>
      <c r="L8640" s="791">
        <v>-6.84</v>
      </c>
      <c r="M8640" s="55" t="s">
        <v>2445</v>
      </c>
    </row>
    <row r="8641" spans="1:13" ht="15">
      <c r="A8641" s="282">
        <v>46002</v>
      </c>
      <c r="B8641" s="55" t="s">
        <v>9106</v>
      </c>
      <c r="C8641" s="784">
        <v>83973</v>
      </c>
      <c r="D8641" s="784" t="s">
        <v>7199</v>
      </c>
      <c r="E8641" s="784">
        <v>150</v>
      </c>
      <c r="F8641" s="784">
        <v>4010</v>
      </c>
      <c r="G8641" s="784" t="s">
        <v>2617</v>
      </c>
      <c r="H8641" s="784" t="s">
        <v>1573</v>
      </c>
      <c r="J8641" s="55">
        <v>-1</v>
      </c>
      <c r="K8641" s="791">
        <v>7.16</v>
      </c>
      <c r="L8641" s="791">
        <v>-7.16</v>
      </c>
      <c r="M8641" s="55" t="s">
        <v>2445</v>
      </c>
    </row>
    <row r="8642" spans="1:13" ht="15">
      <c r="A8642" s="282">
        <v>46002</v>
      </c>
      <c r="B8642" s="55" t="s">
        <v>9107</v>
      </c>
      <c r="C8642" s="784">
        <v>80441</v>
      </c>
      <c r="D8642" s="784" t="s">
        <v>2274</v>
      </c>
      <c r="E8642" s="784">
        <v>120</v>
      </c>
      <c r="F8642" s="784">
        <v>4010</v>
      </c>
      <c r="G8642" s="784" t="s">
        <v>5687</v>
      </c>
      <c r="H8642" s="784" t="s">
        <v>1573</v>
      </c>
      <c r="J8642" s="784">
        <v>1</v>
      </c>
      <c r="K8642" s="784">
        <v>8.35</v>
      </c>
      <c r="L8642" s="784">
        <v>8.35</v>
      </c>
      <c r="M8642" s="55" t="s">
        <v>2455</v>
      </c>
    </row>
    <row r="8643" spans="1:13" ht="15">
      <c r="A8643" s="282">
        <v>46002</v>
      </c>
      <c r="B8643" s="55" t="s">
        <v>9107</v>
      </c>
      <c r="C8643" s="786">
        <v>82368</v>
      </c>
      <c r="D8643" s="786" t="s">
        <v>2710</v>
      </c>
      <c r="E8643" s="786">
        <v>150</v>
      </c>
      <c r="F8643" s="786">
        <v>4010</v>
      </c>
      <c r="G8643" s="786" t="s">
        <v>4946</v>
      </c>
      <c r="H8643" s="786" t="s">
        <v>1573</v>
      </c>
      <c r="J8643" s="786">
        <v>5</v>
      </c>
      <c r="K8643" s="786">
        <v>11.99</v>
      </c>
      <c r="L8643" s="786">
        <v>59.95</v>
      </c>
      <c r="M8643" s="55" t="s">
        <v>2455</v>
      </c>
    </row>
    <row r="8644" spans="1:13" ht="15">
      <c r="A8644" s="282">
        <v>46002</v>
      </c>
      <c r="B8644" s="55" t="s">
        <v>9107</v>
      </c>
      <c r="C8644" s="784">
        <v>52706</v>
      </c>
      <c r="D8644" s="784" t="s">
        <v>2577</v>
      </c>
      <c r="E8644" s="784">
        <v>160</v>
      </c>
      <c r="F8644" s="784">
        <v>4010</v>
      </c>
      <c r="G8644" s="784" t="s">
        <v>9108</v>
      </c>
      <c r="H8644" s="784" t="s">
        <v>1573</v>
      </c>
      <c r="J8644" s="784">
        <v>1</v>
      </c>
      <c r="K8644" s="784">
        <v>10.95</v>
      </c>
      <c r="L8644" s="784">
        <v>10.95</v>
      </c>
      <c r="M8644" s="55" t="s">
        <v>2455</v>
      </c>
    </row>
    <row r="8645" spans="1:13" ht="15">
      <c r="A8645" s="282">
        <v>46002</v>
      </c>
      <c r="B8645" s="55" t="s">
        <v>9107</v>
      </c>
      <c r="C8645" s="786">
        <v>83603</v>
      </c>
      <c r="D8645" s="786" t="s">
        <v>7368</v>
      </c>
      <c r="E8645" s="786" t="s">
        <v>2296</v>
      </c>
      <c r="F8645" s="786">
        <v>4010</v>
      </c>
      <c r="G8645" s="786" t="s">
        <v>9109</v>
      </c>
      <c r="H8645" s="786" t="s">
        <v>1573</v>
      </c>
      <c r="J8645" s="786">
        <v>1</v>
      </c>
      <c r="K8645" s="786">
        <v>28.16</v>
      </c>
      <c r="L8645" s="786">
        <v>28.16</v>
      </c>
      <c r="M8645" s="55" t="s">
        <v>2455</v>
      </c>
    </row>
    <row r="8646" spans="1:13" ht="15">
      <c r="A8646" s="282">
        <v>46002</v>
      </c>
      <c r="B8646" s="55" t="s">
        <v>9107</v>
      </c>
      <c r="C8646" s="784">
        <v>68010</v>
      </c>
      <c r="D8646" s="784" t="s">
        <v>7366</v>
      </c>
      <c r="E8646" s="784">
        <v>120</v>
      </c>
      <c r="F8646" s="784">
        <v>4010</v>
      </c>
      <c r="G8646" s="784" t="s">
        <v>5692</v>
      </c>
      <c r="H8646" s="784" t="s">
        <v>1573</v>
      </c>
      <c r="J8646" s="784">
        <v>3</v>
      </c>
      <c r="K8646" s="784">
        <v>6.44</v>
      </c>
      <c r="L8646" s="784">
        <v>19.32</v>
      </c>
      <c r="M8646" s="55" t="s">
        <v>2455</v>
      </c>
    </row>
    <row r="8647" spans="1:13" ht="15">
      <c r="A8647" s="282">
        <v>46002</v>
      </c>
      <c r="B8647" s="55" t="s">
        <v>9107</v>
      </c>
      <c r="C8647" s="786">
        <v>52621</v>
      </c>
      <c r="D8647" s="786" t="s">
        <v>8091</v>
      </c>
      <c r="E8647" s="877">
        <v>45847</v>
      </c>
      <c r="F8647" s="786">
        <v>4010</v>
      </c>
      <c r="G8647" s="786" t="s">
        <v>4947</v>
      </c>
      <c r="H8647" s="786" t="s">
        <v>1573</v>
      </c>
      <c r="J8647" s="786">
        <v>4</v>
      </c>
      <c r="K8647" s="786">
        <v>3.93</v>
      </c>
      <c r="L8647" s="786">
        <v>15.72</v>
      </c>
      <c r="M8647" s="55" t="s">
        <v>2455</v>
      </c>
    </row>
    <row r="8648" spans="1:13" ht="15">
      <c r="A8648" s="282">
        <v>46002</v>
      </c>
      <c r="B8648" s="55" t="s">
        <v>9107</v>
      </c>
      <c r="C8648" s="784">
        <v>83772</v>
      </c>
      <c r="D8648" s="784" t="s">
        <v>2560</v>
      </c>
      <c r="E8648" s="784">
        <v>80</v>
      </c>
      <c r="F8648" s="784">
        <v>4010</v>
      </c>
      <c r="G8648" s="784" t="s">
        <v>4948</v>
      </c>
      <c r="H8648" s="784" t="s">
        <v>1573</v>
      </c>
      <c r="J8648" s="784">
        <v>1</v>
      </c>
      <c r="K8648" s="784">
        <v>11.99</v>
      </c>
      <c r="L8648" s="784">
        <v>11.99</v>
      </c>
      <c r="M8648" s="55" t="s">
        <v>2455</v>
      </c>
    </row>
    <row r="8649" spans="1:13" ht="15">
      <c r="A8649" s="282">
        <v>46002</v>
      </c>
      <c r="B8649" s="55" t="s">
        <v>9107</v>
      </c>
      <c r="C8649" s="786">
        <v>82368</v>
      </c>
      <c r="D8649" s="786" t="s">
        <v>7576</v>
      </c>
      <c r="E8649" s="786">
        <v>100</v>
      </c>
      <c r="F8649" s="786">
        <v>4010</v>
      </c>
      <c r="G8649" s="786" t="s">
        <v>7770</v>
      </c>
      <c r="H8649" s="786" t="s">
        <v>1573</v>
      </c>
      <c r="J8649" s="786">
        <v>1</v>
      </c>
      <c r="K8649" s="786">
        <v>11.33</v>
      </c>
      <c r="L8649" s="786">
        <v>11.33</v>
      </c>
      <c r="M8649" s="55" t="s">
        <v>2455</v>
      </c>
    </row>
    <row r="8650" spans="1:13" ht="15">
      <c r="A8650" s="282">
        <v>46002</v>
      </c>
      <c r="B8650" s="55" t="s">
        <v>9107</v>
      </c>
      <c r="C8650" s="784">
        <v>60325</v>
      </c>
      <c r="D8650" s="784" t="s">
        <v>2382</v>
      </c>
      <c r="E8650" s="784" t="s">
        <v>441</v>
      </c>
      <c r="F8650" s="784">
        <v>4010</v>
      </c>
      <c r="G8650" s="784" t="s">
        <v>9110</v>
      </c>
      <c r="H8650" s="784" t="s">
        <v>1573</v>
      </c>
      <c r="J8650" s="784">
        <v>1</v>
      </c>
      <c r="K8650" s="784">
        <v>5.5</v>
      </c>
      <c r="L8650" s="784">
        <v>5.5</v>
      </c>
      <c r="M8650" s="55" t="s">
        <v>2455</v>
      </c>
    </row>
    <row r="8651" spans="1:13" ht="15">
      <c r="A8651" s="282">
        <v>46002</v>
      </c>
      <c r="B8651" s="55" t="s">
        <v>9107</v>
      </c>
      <c r="C8651" s="786">
        <v>50265</v>
      </c>
      <c r="D8651" s="786" t="s">
        <v>3942</v>
      </c>
      <c r="E8651" s="786" t="s">
        <v>289</v>
      </c>
      <c r="F8651" s="786">
        <v>4010</v>
      </c>
      <c r="G8651" s="786" t="s">
        <v>4949</v>
      </c>
      <c r="H8651" s="786" t="s">
        <v>1573</v>
      </c>
      <c r="J8651" s="786">
        <v>2</v>
      </c>
      <c r="K8651" s="786">
        <v>4.82</v>
      </c>
      <c r="L8651" s="786">
        <v>9.64</v>
      </c>
      <c r="M8651" s="55" t="s">
        <v>2455</v>
      </c>
    </row>
    <row r="8652" spans="1:13" ht="15">
      <c r="A8652" s="282">
        <v>46002</v>
      </c>
      <c r="B8652" s="55" t="s">
        <v>9107</v>
      </c>
      <c r="C8652" s="784">
        <v>82199</v>
      </c>
      <c r="D8652" s="784" t="s">
        <v>2984</v>
      </c>
      <c r="E8652" s="784">
        <v>60</v>
      </c>
      <c r="F8652" s="784">
        <v>4010</v>
      </c>
      <c r="G8652" s="784" t="s">
        <v>6857</v>
      </c>
      <c r="H8652" s="784" t="s">
        <v>1573</v>
      </c>
      <c r="J8652" s="784">
        <v>1</v>
      </c>
      <c r="K8652" s="784">
        <v>8.02</v>
      </c>
      <c r="L8652" s="784">
        <v>8.02</v>
      </c>
      <c r="M8652" s="55" t="s">
        <v>2455</v>
      </c>
    </row>
    <row r="8653" spans="1:13" ht="15">
      <c r="A8653" s="282">
        <v>46002</v>
      </c>
      <c r="B8653" s="55" t="s">
        <v>9107</v>
      </c>
      <c r="C8653" s="786">
        <v>58663</v>
      </c>
      <c r="D8653" s="786" t="s">
        <v>4526</v>
      </c>
      <c r="E8653" s="786" t="s">
        <v>2061</v>
      </c>
      <c r="F8653" s="786">
        <v>4010</v>
      </c>
      <c r="G8653" s="786" t="s">
        <v>5695</v>
      </c>
      <c r="H8653" s="786" t="s">
        <v>1573</v>
      </c>
      <c r="J8653" s="786">
        <v>1</v>
      </c>
      <c r="K8653" s="786">
        <v>10.77</v>
      </c>
      <c r="L8653" s="786">
        <v>10.77</v>
      </c>
      <c r="M8653" s="55" t="s">
        <v>2455</v>
      </c>
    </row>
    <row r="8654" spans="1:13" ht="15">
      <c r="A8654" s="282">
        <v>46002</v>
      </c>
      <c r="B8654" s="55" t="s">
        <v>9107</v>
      </c>
      <c r="C8654" s="784">
        <v>37028</v>
      </c>
      <c r="D8654" s="784" t="s">
        <v>5289</v>
      </c>
      <c r="E8654" s="784">
        <v>130</v>
      </c>
      <c r="F8654" s="784">
        <v>4010</v>
      </c>
      <c r="G8654" s="784" t="s">
        <v>4952</v>
      </c>
      <c r="H8654" s="784" t="s">
        <v>1573</v>
      </c>
      <c r="J8654" s="784">
        <v>1</v>
      </c>
      <c r="K8654" s="784">
        <v>8.58</v>
      </c>
      <c r="L8654" s="784">
        <v>8.58</v>
      </c>
      <c r="M8654" s="55" t="s">
        <v>2455</v>
      </c>
    </row>
    <row r="8655" spans="1:13" ht="15">
      <c r="A8655" s="282">
        <v>46002</v>
      </c>
      <c r="B8655" s="55" t="s">
        <v>9107</v>
      </c>
      <c r="C8655" s="786">
        <v>83598</v>
      </c>
      <c r="D8655" s="786" t="s">
        <v>7230</v>
      </c>
      <c r="E8655" s="786">
        <v>85</v>
      </c>
      <c r="F8655" s="786">
        <v>4010</v>
      </c>
      <c r="G8655" s="786" t="s">
        <v>6861</v>
      </c>
      <c r="H8655" s="786" t="s">
        <v>1573</v>
      </c>
      <c r="J8655" s="786">
        <v>1</v>
      </c>
      <c r="K8655" s="786">
        <v>7.53</v>
      </c>
      <c r="L8655" s="786">
        <v>7.53</v>
      </c>
      <c r="M8655" s="55" t="s">
        <v>2455</v>
      </c>
    </row>
    <row r="8656" spans="1:13" ht="15">
      <c r="A8656" s="282">
        <v>46002</v>
      </c>
      <c r="B8656" s="55" t="s">
        <v>9107</v>
      </c>
      <c r="C8656" s="784">
        <v>83646</v>
      </c>
      <c r="D8656" s="784" t="s">
        <v>5955</v>
      </c>
      <c r="E8656" s="784">
        <v>75</v>
      </c>
      <c r="F8656" s="784">
        <v>4010</v>
      </c>
      <c r="G8656" s="784" t="s">
        <v>9111</v>
      </c>
      <c r="H8656" s="784" t="s">
        <v>1573</v>
      </c>
      <c r="J8656" s="784">
        <v>1</v>
      </c>
      <c r="K8656" s="784">
        <v>9.32</v>
      </c>
      <c r="L8656" s="784">
        <v>9.32</v>
      </c>
      <c r="M8656" s="55" t="s">
        <v>2455</v>
      </c>
    </row>
    <row r="8657" spans="1:13" ht="15">
      <c r="A8657" s="282">
        <v>46002</v>
      </c>
      <c r="B8657" s="55" t="s">
        <v>9107</v>
      </c>
      <c r="C8657" s="786">
        <v>82911</v>
      </c>
      <c r="D8657" s="786" t="s">
        <v>4461</v>
      </c>
      <c r="E8657" s="786">
        <v>100</v>
      </c>
      <c r="F8657" s="786">
        <v>4010</v>
      </c>
      <c r="G8657" s="786" t="s">
        <v>4956</v>
      </c>
      <c r="H8657" s="786" t="s">
        <v>1573</v>
      </c>
      <c r="J8657" s="786">
        <v>1</v>
      </c>
      <c r="K8657" s="786">
        <v>12.5</v>
      </c>
      <c r="L8657" s="786">
        <v>12.5</v>
      </c>
      <c r="M8657" s="55" t="s">
        <v>2455</v>
      </c>
    </row>
    <row r="8658" spans="1:13" ht="15">
      <c r="A8658" s="282">
        <v>46002</v>
      </c>
      <c r="B8658" s="55" t="s">
        <v>9107</v>
      </c>
      <c r="C8658" s="784">
        <v>50265</v>
      </c>
      <c r="D8658" s="784" t="s">
        <v>6746</v>
      </c>
      <c r="E8658" s="784" t="s">
        <v>2230</v>
      </c>
      <c r="F8658" s="784">
        <v>4010</v>
      </c>
      <c r="G8658" s="784" t="s">
        <v>9112</v>
      </c>
      <c r="H8658" s="784" t="s">
        <v>1573</v>
      </c>
      <c r="J8658" s="784">
        <v>2</v>
      </c>
      <c r="K8658" s="784">
        <v>3.77</v>
      </c>
      <c r="L8658" s="784">
        <v>7.54</v>
      </c>
      <c r="M8658" s="55" t="s">
        <v>2455</v>
      </c>
    </row>
    <row r="8659" spans="1:13" ht="15">
      <c r="A8659" s="282">
        <v>46002</v>
      </c>
      <c r="B8659" s="55" t="s">
        <v>9107</v>
      </c>
      <c r="C8659" s="786">
        <v>82022</v>
      </c>
      <c r="D8659" s="786" t="s">
        <v>5083</v>
      </c>
      <c r="E8659" s="786">
        <v>130</v>
      </c>
      <c r="F8659" s="786">
        <v>4010</v>
      </c>
      <c r="G8659" s="786" t="s">
        <v>4887</v>
      </c>
      <c r="H8659" s="786" t="s">
        <v>1573</v>
      </c>
      <c r="J8659" s="786">
        <v>1</v>
      </c>
      <c r="K8659" s="786">
        <v>6.24</v>
      </c>
      <c r="L8659" s="786">
        <v>6.24</v>
      </c>
      <c r="M8659" s="55" t="s">
        <v>2455</v>
      </c>
    </row>
    <row r="8660" spans="1:13" ht="15">
      <c r="A8660" s="282">
        <v>46002</v>
      </c>
      <c r="B8660" s="55" t="s">
        <v>9107</v>
      </c>
      <c r="C8660" s="784">
        <v>82900</v>
      </c>
      <c r="D8660" s="784" t="s">
        <v>9113</v>
      </c>
      <c r="E8660" s="784">
        <v>150</v>
      </c>
      <c r="F8660" s="784">
        <v>4010</v>
      </c>
      <c r="G8660" s="784" t="s">
        <v>4888</v>
      </c>
      <c r="H8660" s="784" t="s">
        <v>1573</v>
      </c>
      <c r="J8660" s="784">
        <v>1</v>
      </c>
      <c r="K8660" s="784">
        <v>11.07</v>
      </c>
      <c r="L8660" s="784">
        <v>11.07</v>
      </c>
      <c r="M8660" s="55" t="s">
        <v>2455</v>
      </c>
    </row>
    <row r="8661" spans="1:13" ht="15">
      <c r="A8661" s="282">
        <v>46002</v>
      </c>
      <c r="B8661" s="55" t="s">
        <v>9107</v>
      </c>
      <c r="C8661" s="786">
        <v>83585</v>
      </c>
      <c r="D8661" s="786" t="s">
        <v>7238</v>
      </c>
      <c r="E8661" s="786" t="s">
        <v>441</v>
      </c>
      <c r="F8661" s="786">
        <v>4010</v>
      </c>
      <c r="G8661" s="786" t="s">
        <v>4026</v>
      </c>
      <c r="H8661" s="786" t="s">
        <v>1573</v>
      </c>
      <c r="J8661" s="786">
        <v>1</v>
      </c>
      <c r="K8661" s="786">
        <v>14.72</v>
      </c>
      <c r="L8661" s="786">
        <v>14.72</v>
      </c>
      <c r="M8661" s="55" t="s">
        <v>2455</v>
      </c>
    </row>
    <row r="8662" spans="1:13" ht="15">
      <c r="A8662" s="282">
        <v>46002</v>
      </c>
      <c r="B8662" s="55" t="s">
        <v>9107</v>
      </c>
      <c r="C8662" s="784">
        <v>82206</v>
      </c>
      <c r="D8662" s="784" t="s">
        <v>6088</v>
      </c>
      <c r="E8662" s="784" t="s">
        <v>6606</v>
      </c>
      <c r="F8662" s="784">
        <v>4010</v>
      </c>
      <c r="G8662" s="784" t="s">
        <v>9114</v>
      </c>
      <c r="H8662" s="784" t="s">
        <v>1573</v>
      </c>
      <c r="J8662" s="784">
        <v>4</v>
      </c>
      <c r="K8662" s="784">
        <v>6.13</v>
      </c>
      <c r="L8662" s="784">
        <v>24.52</v>
      </c>
      <c r="M8662" s="55" t="s">
        <v>2455</v>
      </c>
    </row>
    <row r="8663" spans="1:13" ht="15">
      <c r="A8663" s="282">
        <v>46002</v>
      </c>
      <c r="B8663" s="55" t="s">
        <v>9107</v>
      </c>
      <c r="C8663" s="786">
        <v>83109</v>
      </c>
      <c r="D8663" s="786" t="s">
        <v>3448</v>
      </c>
      <c r="E8663" s="786">
        <v>85</v>
      </c>
      <c r="F8663" s="786">
        <v>4010</v>
      </c>
      <c r="G8663" s="786" t="s">
        <v>4889</v>
      </c>
      <c r="H8663" s="786" t="s">
        <v>1573</v>
      </c>
      <c r="J8663" s="786">
        <v>3</v>
      </c>
      <c r="K8663" s="786">
        <v>6.18</v>
      </c>
      <c r="L8663" s="786">
        <v>18.54</v>
      </c>
      <c r="M8663" s="55" t="s">
        <v>2455</v>
      </c>
    </row>
    <row r="8664" spans="1:13" ht="15">
      <c r="A8664" s="282">
        <v>46002</v>
      </c>
      <c r="B8664" s="55" t="s">
        <v>9107</v>
      </c>
      <c r="C8664" s="784">
        <v>82347</v>
      </c>
      <c r="D8664" s="784" t="s">
        <v>8643</v>
      </c>
      <c r="E8664" s="784">
        <v>100</v>
      </c>
      <c r="F8664" s="784">
        <v>4010</v>
      </c>
      <c r="G8664" s="784" t="s">
        <v>7067</v>
      </c>
      <c r="H8664" s="784" t="s">
        <v>1573</v>
      </c>
      <c r="J8664" s="784">
        <v>1</v>
      </c>
      <c r="K8664" s="784">
        <v>5.21</v>
      </c>
      <c r="L8664" s="784">
        <v>5.21</v>
      </c>
      <c r="M8664" s="55" t="s">
        <v>2455</v>
      </c>
    </row>
    <row r="8665" spans="1:13" ht="15">
      <c r="A8665" s="282">
        <v>46002</v>
      </c>
      <c r="B8665" s="55" t="s">
        <v>9107</v>
      </c>
      <c r="C8665" s="786">
        <v>80941</v>
      </c>
      <c r="D8665" s="786" t="s">
        <v>2560</v>
      </c>
      <c r="E8665" s="786">
        <v>90</v>
      </c>
      <c r="F8665" s="786">
        <v>4010</v>
      </c>
      <c r="G8665" s="786" t="s">
        <v>7642</v>
      </c>
      <c r="H8665" s="786" t="s">
        <v>1573</v>
      </c>
      <c r="J8665" s="786">
        <v>1</v>
      </c>
      <c r="K8665" s="786">
        <v>12.23</v>
      </c>
      <c r="L8665" s="786">
        <v>12.23</v>
      </c>
      <c r="M8665" s="55" t="s">
        <v>2455</v>
      </c>
    </row>
    <row r="8666" spans="1:13" ht="15">
      <c r="A8666" s="282">
        <v>46002</v>
      </c>
      <c r="B8666" s="55" t="s">
        <v>9107</v>
      </c>
      <c r="C8666" s="784">
        <v>83612</v>
      </c>
      <c r="D8666" s="784" t="s">
        <v>7777</v>
      </c>
      <c r="E8666" s="784" t="s">
        <v>2061</v>
      </c>
      <c r="F8666" s="784">
        <v>4010</v>
      </c>
      <c r="G8666" s="784" t="s">
        <v>4891</v>
      </c>
      <c r="H8666" s="784" t="s">
        <v>1573</v>
      </c>
      <c r="J8666" s="784">
        <v>1</v>
      </c>
      <c r="K8666" s="784">
        <v>36.5</v>
      </c>
      <c r="L8666" s="784">
        <v>36.5</v>
      </c>
      <c r="M8666" s="55" t="s">
        <v>2455</v>
      </c>
    </row>
    <row r="8667" spans="1:13" ht="15">
      <c r="A8667" s="282">
        <v>46002</v>
      </c>
      <c r="B8667" s="55" t="s">
        <v>9107</v>
      </c>
      <c r="C8667" s="786">
        <v>82006</v>
      </c>
      <c r="D8667" s="786" t="s">
        <v>2708</v>
      </c>
      <c r="E8667" s="786">
        <v>85</v>
      </c>
      <c r="F8667" s="786">
        <v>4010</v>
      </c>
      <c r="G8667" s="786" t="s">
        <v>4892</v>
      </c>
      <c r="H8667" s="786" t="s">
        <v>1573</v>
      </c>
      <c r="J8667" s="786">
        <v>1</v>
      </c>
      <c r="K8667" s="786">
        <v>7.14</v>
      </c>
      <c r="L8667" s="786">
        <v>7.14</v>
      </c>
      <c r="M8667" s="55" t="s">
        <v>2455</v>
      </c>
    </row>
    <row r="8668" spans="1:13" ht="15">
      <c r="A8668" s="282">
        <v>46002</v>
      </c>
      <c r="B8668" s="55" t="s">
        <v>9107</v>
      </c>
      <c r="C8668" s="784">
        <v>82835</v>
      </c>
      <c r="D8668" s="784" t="s">
        <v>4085</v>
      </c>
      <c r="E8668" s="784" t="s">
        <v>289</v>
      </c>
      <c r="F8668" s="784">
        <v>4010</v>
      </c>
      <c r="G8668" s="784" t="s">
        <v>9115</v>
      </c>
      <c r="H8668" s="784" t="s">
        <v>1573</v>
      </c>
      <c r="J8668" s="784">
        <v>1</v>
      </c>
      <c r="K8668" s="784">
        <v>22.61</v>
      </c>
      <c r="L8668" s="784">
        <v>22.61</v>
      </c>
      <c r="M8668" s="55" t="s">
        <v>2455</v>
      </c>
    </row>
    <row r="8669" spans="1:13" ht="15">
      <c r="A8669" s="282">
        <v>46002</v>
      </c>
      <c r="B8669" s="55" t="s">
        <v>9107</v>
      </c>
      <c r="C8669" s="786">
        <v>80941</v>
      </c>
      <c r="D8669" s="786" t="s">
        <v>2290</v>
      </c>
      <c r="E8669" s="786">
        <v>130</v>
      </c>
      <c r="F8669" s="786">
        <v>4010</v>
      </c>
      <c r="G8669" s="786" t="s">
        <v>4894</v>
      </c>
      <c r="H8669" s="786" t="s">
        <v>1573</v>
      </c>
      <c r="J8669" s="786">
        <v>1</v>
      </c>
      <c r="K8669" s="786">
        <v>12.23</v>
      </c>
      <c r="L8669" s="786">
        <v>12.23</v>
      </c>
      <c r="M8669" s="55" t="s">
        <v>2455</v>
      </c>
    </row>
    <row r="8670" spans="1:13" ht="15">
      <c r="A8670" s="282">
        <v>46002</v>
      </c>
      <c r="B8670" s="55" t="s">
        <v>9107</v>
      </c>
      <c r="C8670" s="784">
        <v>83779</v>
      </c>
      <c r="D8670" s="784" t="s">
        <v>6250</v>
      </c>
      <c r="E8670" s="784">
        <v>140</v>
      </c>
      <c r="F8670" s="784">
        <v>4010</v>
      </c>
      <c r="G8670" s="784" t="s">
        <v>4895</v>
      </c>
      <c r="H8670" s="784" t="s">
        <v>1573</v>
      </c>
      <c r="J8670" s="784">
        <v>1</v>
      </c>
      <c r="K8670" s="784">
        <v>8.65</v>
      </c>
      <c r="L8670" s="784">
        <v>8.65</v>
      </c>
      <c r="M8670" s="55" t="s">
        <v>2455</v>
      </c>
    </row>
    <row r="8671" spans="1:13" ht="15">
      <c r="A8671" s="282">
        <v>46002</v>
      </c>
      <c r="B8671" s="55" t="s">
        <v>9107</v>
      </c>
      <c r="C8671" s="786">
        <v>83635</v>
      </c>
      <c r="D8671" s="786" t="s">
        <v>5955</v>
      </c>
      <c r="E8671" s="786">
        <v>110</v>
      </c>
      <c r="F8671" s="786">
        <v>4010</v>
      </c>
      <c r="G8671" s="786" t="s">
        <v>5650</v>
      </c>
      <c r="H8671" s="786" t="s">
        <v>1573</v>
      </c>
      <c r="J8671" s="786">
        <v>1</v>
      </c>
      <c r="K8671" s="786">
        <v>13.57</v>
      </c>
      <c r="L8671" s="786">
        <v>13.57</v>
      </c>
      <c r="M8671" s="55" t="s">
        <v>2455</v>
      </c>
    </row>
    <row r="8672" spans="1:13" ht="15">
      <c r="A8672" s="282">
        <v>46002</v>
      </c>
      <c r="B8672" s="55" t="s">
        <v>9107</v>
      </c>
      <c r="C8672" s="784">
        <v>59852</v>
      </c>
      <c r="D8672" s="784" t="s">
        <v>2623</v>
      </c>
      <c r="E8672" s="784">
        <v>85</v>
      </c>
      <c r="F8672" s="784">
        <v>4010</v>
      </c>
      <c r="G8672" s="784" t="s">
        <v>4896</v>
      </c>
      <c r="H8672" s="784" t="s">
        <v>1573</v>
      </c>
      <c r="J8672" s="784">
        <v>1</v>
      </c>
      <c r="K8672" s="784">
        <v>10.64</v>
      </c>
      <c r="L8672" s="784">
        <v>10.64</v>
      </c>
      <c r="M8672" s="55" t="s">
        <v>2455</v>
      </c>
    </row>
    <row r="8673" spans="1:13" ht="15">
      <c r="A8673" s="282">
        <v>46002</v>
      </c>
      <c r="B8673" s="55" t="s">
        <v>9107</v>
      </c>
      <c r="C8673" s="786">
        <v>81939</v>
      </c>
      <c r="D8673" s="786">
        <v>15</v>
      </c>
      <c r="E8673" s="786">
        <v>100</v>
      </c>
      <c r="F8673" s="786">
        <v>4010</v>
      </c>
      <c r="G8673" s="786" t="s">
        <v>4897</v>
      </c>
      <c r="H8673" s="786" t="s">
        <v>1573</v>
      </c>
      <c r="J8673" s="786">
        <v>1</v>
      </c>
      <c r="K8673" s="786">
        <v>10.77</v>
      </c>
      <c r="L8673" s="786">
        <v>10.77</v>
      </c>
      <c r="M8673" s="55" t="s">
        <v>2455</v>
      </c>
    </row>
    <row r="8674" spans="1:13" ht="15">
      <c r="A8674" s="282">
        <v>46002</v>
      </c>
      <c r="B8674" s="55" t="s">
        <v>9107</v>
      </c>
      <c r="C8674" s="784">
        <v>68010</v>
      </c>
      <c r="D8674" s="784" t="s">
        <v>6179</v>
      </c>
      <c r="E8674" s="784">
        <v>90</v>
      </c>
      <c r="F8674" s="784">
        <v>4010</v>
      </c>
      <c r="G8674" s="784" t="s">
        <v>4898</v>
      </c>
      <c r="H8674" s="784" t="s">
        <v>1573</v>
      </c>
      <c r="J8674" s="784">
        <v>1</v>
      </c>
      <c r="K8674" s="784">
        <v>6.81</v>
      </c>
      <c r="L8674" s="784">
        <v>6.81</v>
      </c>
      <c r="M8674" s="55" t="s">
        <v>2455</v>
      </c>
    </row>
    <row r="8675" spans="1:13" ht="15">
      <c r="A8675" s="282">
        <v>46002</v>
      </c>
      <c r="B8675" s="55" t="s">
        <v>9107</v>
      </c>
      <c r="C8675" s="786">
        <v>83558</v>
      </c>
      <c r="D8675" s="786" t="s">
        <v>7576</v>
      </c>
      <c r="E8675" s="786">
        <v>50</v>
      </c>
      <c r="F8675" s="786">
        <v>4010</v>
      </c>
      <c r="G8675" s="786" t="s">
        <v>5629</v>
      </c>
      <c r="H8675" s="786" t="s">
        <v>1573</v>
      </c>
      <c r="J8675" s="786">
        <v>1</v>
      </c>
      <c r="K8675" s="786">
        <v>8.9600000000000009</v>
      </c>
      <c r="L8675" s="786">
        <v>8.9600000000000009</v>
      </c>
      <c r="M8675" s="55" t="s">
        <v>2455</v>
      </c>
    </row>
    <row r="8676" spans="1:13" ht="15">
      <c r="A8676" s="282">
        <v>46002</v>
      </c>
      <c r="B8676" s="55" t="s">
        <v>9107</v>
      </c>
      <c r="C8676" s="784">
        <v>83859</v>
      </c>
      <c r="D8676" s="784" t="s">
        <v>7703</v>
      </c>
      <c r="E8676" s="784">
        <v>130</v>
      </c>
      <c r="F8676" s="784">
        <v>4010</v>
      </c>
      <c r="G8676" s="784" t="s">
        <v>9116</v>
      </c>
      <c r="H8676" s="784" t="s">
        <v>1573</v>
      </c>
      <c r="J8676" s="784">
        <v>2</v>
      </c>
      <c r="K8676" s="784">
        <v>24.67</v>
      </c>
      <c r="L8676" s="784">
        <v>49.34</v>
      </c>
      <c r="M8676" s="55" t="s">
        <v>2455</v>
      </c>
    </row>
    <row r="8677" spans="1:13" ht="15">
      <c r="A8677" s="282">
        <v>46002</v>
      </c>
      <c r="B8677" s="55" t="s">
        <v>9107</v>
      </c>
      <c r="C8677" s="786">
        <v>83545</v>
      </c>
      <c r="D8677" s="786" t="s">
        <v>7056</v>
      </c>
      <c r="E8677" s="786">
        <v>100</v>
      </c>
      <c r="F8677" s="786">
        <v>4010</v>
      </c>
      <c r="G8677" s="786" t="s">
        <v>9117</v>
      </c>
      <c r="H8677" s="786" t="s">
        <v>1573</v>
      </c>
      <c r="J8677" s="786">
        <v>3</v>
      </c>
      <c r="K8677" s="786">
        <v>10.64</v>
      </c>
      <c r="L8677" s="786">
        <v>31.92</v>
      </c>
      <c r="M8677" s="55" t="s">
        <v>2455</v>
      </c>
    </row>
    <row r="8678" spans="1:13" ht="15">
      <c r="A8678" s="282">
        <v>46002</v>
      </c>
      <c r="B8678" s="55" t="s">
        <v>9107</v>
      </c>
      <c r="C8678" s="784">
        <v>59852</v>
      </c>
      <c r="D8678" s="784" t="s">
        <v>8091</v>
      </c>
      <c r="E8678" s="784">
        <v>120</v>
      </c>
      <c r="F8678" s="784">
        <v>4010</v>
      </c>
      <c r="G8678" s="784" t="s">
        <v>6825</v>
      </c>
      <c r="H8678" s="784" t="s">
        <v>1573</v>
      </c>
      <c r="J8678" s="784">
        <v>1</v>
      </c>
      <c r="K8678" s="784">
        <v>6.65</v>
      </c>
      <c r="L8678" s="784">
        <v>6.65</v>
      </c>
      <c r="M8678" s="55" t="s">
        <v>2455</v>
      </c>
    </row>
    <row r="8679" spans="1:13" ht="15">
      <c r="A8679" s="282">
        <v>46002</v>
      </c>
      <c r="B8679" s="55" t="s">
        <v>9107</v>
      </c>
      <c r="C8679" s="786">
        <v>59852</v>
      </c>
      <c r="D8679" s="786" t="s">
        <v>6088</v>
      </c>
      <c r="E8679" s="786">
        <v>85</v>
      </c>
      <c r="F8679" s="786">
        <v>4010</v>
      </c>
      <c r="G8679" s="786" t="s">
        <v>5635</v>
      </c>
      <c r="H8679" s="786" t="s">
        <v>1573</v>
      </c>
      <c r="J8679" s="786">
        <v>1</v>
      </c>
      <c r="K8679" s="786">
        <v>6.63</v>
      </c>
      <c r="L8679" s="786">
        <v>6.63</v>
      </c>
      <c r="M8679" s="55" t="s">
        <v>2455</v>
      </c>
    </row>
    <row r="8680" spans="1:13" ht="15">
      <c r="A8680" s="282">
        <v>46002</v>
      </c>
      <c r="B8680" s="55" t="s">
        <v>9107</v>
      </c>
      <c r="C8680" s="784">
        <v>83435</v>
      </c>
      <c r="D8680" s="784" t="s">
        <v>5103</v>
      </c>
      <c r="E8680" s="784">
        <v>100</v>
      </c>
      <c r="F8680" s="784">
        <v>4010</v>
      </c>
      <c r="G8680" s="784" t="s">
        <v>5636</v>
      </c>
      <c r="H8680" s="784" t="s">
        <v>1573</v>
      </c>
      <c r="J8680" s="784">
        <v>1</v>
      </c>
      <c r="K8680" s="784">
        <v>4.8600000000000003</v>
      </c>
      <c r="L8680" s="784">
        <v>4.8600000000000003</v>
      </c>
      <c r="M8680" s="55" t="s">
        <v>2455</v>
      </c>
    </row>
    <row r="8681" spans="1:13" ht="15">
      <c r="A8681" s="282">
        <v>46002</v>
      </c>
      <c r="B8681" s="55" t="s">
        <v>9107</v>
      </c>
      <c r="C8681" s="786">
        <v>82835</v>
      </c>
      <c r="D8681" s="786" t="s">
        <v>3081</v>
      </c>
      <c r="E8681" s="786" t="s">
        <v>2300</v>
      </c>
      <c r="F8681" s="786">
        <v>4010</v>
      </c>
      <c r="G8681" s="786" t="s">
        <v>4901</v>
      </c>
      <c r="H8681" s="786" t="s">
        <v>1573</v>
      </c>
      <c r="J8681" s="786">
        <v>1</v>
      </c>
      <c r="K8681" s="786">
        <v>22.61</v>
      </c>
      <c r="L8681" s="786">
        <v>22.61</v>
      </c>
      <c r="M8681" s="55" t="s">
        <v>2455</v>
      </c>
    </row>
    <row r="8682" spans="1:13" ht="15">
      <c r="A8682" s="282">
        <v>46002</v>
      </c>
      <c r="B8682" s="55" t="s">
        <v>9107</v>
      </c>
      <c r="C8682" s="784">
        <v>81495</v>
      </c>
      <c r="D8682" s="784" t="s">
        <v>2934</v>
      </c>
      <c r="E8682" s="784">
        <v>140</v>
      </c>
      <c r="F8682" s="784">
        <v>4010</v>
      </c>
      <c r="G8682" s="784" t="s">
        <v>2561</v>
      </c>
      <c r="H8682" s="784" t="s">
        <v>1573</v>
      </c>
      <c r="J8682" s="784">
        <v>1</v>
      </c>
      <c r="K8682" s="784">
        <v>9.23</v>
      </c>
      <c r="L8682" s="784">
        <v>9.23</v>
      </c>
      <c r="M8682" s="55" t="s">
        <v>2455</v>
      </c>
    </row>
    <row r="8683" spans="1:13" ht="15">
      <c r="A8683" s="282">
        <v>46002</v>
      </c>
      <c r="B8683" s="55" t="s">
        <v>9107</v>
      </c>
      <c r="C8683" s="786">
        <v>81496</v>
      </c>
      <c r="D8683" s="786" t="s">
        <v>2268</v>
      </c>
      <c r="E8683" s="786">
        <v>140</v>
      </c>
      <c r="F8683" s="786">
        <v>4010</v>
      </c>
      <c r="G8683" s="786" t="s">
        <v>4902</v>
      </c>
      <c r="H8683" s="786" t="s">
        <v>1573</v>
      </c>
      <c r="J8683" s="786">
        <v>1</v>
      </c>
      <c r="K8683" s="786">
        <v>7.84</v>
      </c>
      <c r="L8683" s="786">
        <v>7.84</v>
      </c>
      <c r="M8683" s="55" t="s">
        <v>2455</v>
      </c>
    </row>
    <row r="8684" spans="1:13" ht="15">
      <c r="A8684" s="282">
        <v>46002</v>
      </c>
      <c r="B8684" s="55" t="s">
        <v>9107</v>
      </c>
      <c r="C8684" s="784">
        <v>66736</v>
      </c>
      <c r="D8684" s="784" t="s">
        <v>8650</v>
      </c>
      <c r="E8684" s="784">
        <v>140</v>
      </c>
      <c r="F8684" s="784">
        <v>4010</v>
      </c>
      <c r="G8684" s="784" t="s">
        <v>6827</v>
      </c>
      <c r="H8684" s="784" t="s">
        <v>1573</v>
      </c>
      <c r="J8684" s="784">
        <v>1</v>
      </c>
      <c r="K8684" s="784">
        <v>15.78</v>
      </c>
      <c r="L8684" s="784">
        <v>15.78</v>
      </c>
      <c r="M8684" s="55" t="s">
        <v>2455</v>
      </c>
    </row>
    <row r="8685" spans="1:13" ht="15">
      <c r="A8685" s="282">
        <v>46002</v>
      </c>
      <c r="B8685" s="55" t="s">
        <v>9107</v>
      </c>
      <c r="C8685" s="786">
        <v>59956</v>
      </c>
      <c r="D8685" s="786" t="s">
        <v>2560</v>
      </c>
      <c r="E8685" s="786">
        <v>120</v>
      </c>
      <c r="F8685" s="786">
        <v>4010</v>
      </c>
      <c r="G8685" s="786" t="s">
        <v>5779</v>
      </c>
      <c r="H8685" s="786" t="s">
        <v>1573</v>
      </c>
      <c r="J8685" s="786">
        <v>2</v>
      </c>
      <c r="K8685" s="786">
        <v>12.15</v>
      </c>
      <c r="L8685" s="786">
        <v>24.3</v>
      </c>
      <c r="M8685" s="55" t="s">
        <v>2455</v>
      </c>
    </row>
    <row r="8686" spans="1:13" ht="15">
      <c r="A8686" s="282">
        <v>46002</v>
      </c>
      <c r="B8686" s="55" t="s">
        <v>9107</v>
      </c>
      <c r="C8686" s="784">
        <v>62373</v>
      </c>
      <c r="D8686" s="784" t="s">
        <v>2554</v>
      </c>
      <c r="E8686" s="784">
        <v>110</v>
      </c>
      <c r="F8686" s="784">
        <v>4010</v>
      </c>
      <c r="G8686" s="784" t="s">
        <v>5715</v>
      </c>
      <c r="H8686" s="784" t="s">
        <v>1573</v>
      </c>
      <c r="J8686" s="784">
        <v>1</v>
      </c>
      <c r="K8686" s="784">
        <v>11.88</v>
      </c>
      <c r="L8686" s="784">
        <v>11.88</v>
      </c>
      <c r="M8686" s="55" t="s">
        <v>2455</v>
      </c>
    </row>
    <row r="8687" spans="1:13" ht="15">
      <c r="A8687" s="282">
        <v>46002</v>
      </c>
      <c r="B8687" s="55" t="s">
        <v>9107</v>
      </c>
      <c r="C8687" s="786">
        <v>83525</v>
      </c>
      <c r="D8687" s="786" t="s">
        <v>5850</v>
      </c>
      <c r="E8687" s="786">
        <v>70</v>
      </c>
      <c r="F8687" s="786">
        <v>4010</v>
      </c>
      <c r="G8687" s="786" t="s">
        <v>4903</v>
      </c>
      <c r="H8687" s="786" t="s">
        <v>1573</v>
      </c>
      <c r="J8687" s="786">
        <v>1</v>
      </c>
      <c r="K8687" s="786">
        <v>14.91</v>
      </c>
      <c r="L8687" s="786">
        <v>14.91</v>
      </c>
      <c r="M8687" s="55" t="s">
        <v>2455</v>
      </c>
    </row>
    <row r="8688" spans="1:13" ht="15">
      <c r="A8688" s="282">
        <v>46002</v>
      </c>
      <c r="B8688" s="55" t="s">
        <v>9107</v>
      </c>
      <c r="C8688" s="784">
        <v>83720</v>
      </c>
      <c r="D8688" s="784" t="s">
        <v>7159</v>
      </c>
      <c r="E8688" s="784">
        <v>140</v>
      </c>
      <c r="F8688" s="784">
        <v>4010</v>
      </c>
      <c r="G8688" s="784" t="s">
        <v>8285</v>
      </c>
      <c r="H8688" s="784" t="s">
        <v>1573</v>
      </c>
      <c r="J8688" s="784">
        <v>1</v>
      </c>
      <c r="K8688" s="784">
        <v>10.71</v>
      </c>
      <c r="L8688" s="784">
        <v>10.71</v>
      </c>
      <c r="M8688" s="55" t="s">
        <v>2455</v>
      </c>
    </row>
    <row r="8689" spans="1:13" ht="15">
      <c r="A8689" s="282">
        <v>46002</v>
      </c>
      <c r="B8689" s="55" t="s">
        <v>9107</v>
      </c>
      <c r="C8689" s="786">
        <v>80039</v>
      </c>
      <c r="D8689" s="786" t="s">
        <v>5595</v>
      </c>
      <c r="E8689" s="786" t="s">
        <v>289</v>
      </c>
      <c r="F8689" s="786">
        <v>4010</v>
      </c>
      <c r="G8689" s="786" t="s">
        <v>3743</v>
      </c>
      <c r="H8689" s="786" t="s">
        <v>1573</v>
      </c>
      <c r="J8689" s="786">
        <v>1</v>
      </c>
      <c r="K8689" s="786">
        <v>10.73</v>
      </c>
      <c r="L8689" s="786">
        <v>10.73</v>
      </c>
      <c r="M8689" s="55" t="s">
        <v>2455</v>
      </c>
    </row>
    <row r="8690" spans="1:13" ht="15">
      <c r="A8690" s="282">
        <v>46002</v>
      </c>
      <c r="B8690" s="55" t="s">
        <v>9107</v>
      </c>
      <c r="C8690" s="784">
        <v>83190</v>
      </c>
      <c r="D8690" s="784" t="s">
        <v>2560</v>
      </c>
      <c r="E8690" s="784">
        <v>100</v>
      </c>
      <c r="F8690" s="784">
        <v>4010</v>
      </c>
      <c r="G8690" s="784" t="s">
        <v>4904</v>
      </c>
      <c r="H8690" s="784" t="s">
        <v>1573</v>
      </c>
      <c r="J8690" s="784">
        <v>1</v>
      </c>
      <c r="K8690" s="784">
        <v>9.09</v>
      </c>
      <c r="L8690" s="784">
        <v>9.09</v>
      </c>
      <c r="M8690" s="55" t="s">
        <v>2455</v>
      </c>
    </row>
    <row r="8691" spans="1:13" ht="15">
      <c r="A8691" s="282">
        <v>46002</v>
      </c>
      <c r="B8691" s="55" t="s">
        <v>9107</v>
      </c>
      <c r="C8691" s="786">
        <v>83640</v>
      </c>
      <c r="D8691" s="786" t="s">
        <v>2336</v>
      </c>
      <c r="E8691" s="786">
        <v>90</v>
      </c>
      <c r="F8691" s="786">
        <v>4010</v>
      </c>
      <c r="G8691" s="786" t="s">
        <v>7626</v>
      </c>
      <c r="H8691" s="786" t="s">
        <v>1573</v>
      </c>
      <c r="J8691" s="786">
        <v>1</v>
      </c>
      <c r="K8691" s="786">
        <v>18.18</v>
      </c>
      <c r="L8691" s="786">
        <v>18.18</v>
      </c>
      <c r="M8691" s="55" t="s">
        <v>2455</v>
      </c>
    </row>
    <row r="8692" spans="1:13" ht="15">
      <c r="A8692" s="282">
        <v>46002</v>
      </c>
      <c r="B8692" s="55" t="s">
        <v>9107</v>
      </c>
      <c r="C8692" s="784">
        <v>83646</v>
      </c>
      <c r="D8692" s="784" t="s">
        <v>7224</v>
      </c>
      <c r="E8692" s="784">
        <v>75</v>
      </c>
      <c r="F8692" s="784">
        <v>4010</v>
      </c>
      <c r="G8692" s="784" t="s">
        <v>6831</v>
      </c>
      <c r="H8692" s="784" t="s">
        <v>1573</v>
      </c>
      <c r="J8692" s="784">
        <v>2</v>
      </c>
      <c r="K8692" s="784">
        <v>9.74</v>
      </c>
      <c r="L8692" s="784">
        <v>19.48</v>
      </c>
      <c r="M8692" s="55" t="s">
        <v>2455</v>
      </c>
    </row>
    <row r="8693" spans="1:13" ht="15">
      <c r="A8693" s="282">
        <v>46002</v>
      </c>
      <c r="B8693" s="55" t="s">
        <v>9107</v>
      </c>
      <c r="C8693" s="786">
        <v>83789</v>
      </c>
      <c r="D8693" s="786" t="s">
        <v>8568</v>
      </c>
      <c r="E8693" s="786">
        <v>85</v>
      </c>
      <c r="F8693" s="786">
        <v>4010</v>
      </c>
      <c r="G8693" s="786" t="s">
        <v>4907</v>
      </c>
      <c r="H8693" s="786" t="s">
        <v>1573</v>
      </c>
      <c r="J8693" s="786">
        <v>1</v>
      </c>
      <c r="K8693" s="786">
        <v>28.19</v>
      </c>
      <c r="L8693" s="786">
        <v>28.19</v>
      </c>
      <c r="M8693" s="55" t="s">
        <v>2455</v>
      </c>
    </row>
    <row r="8694" spans="1:13" ht="15">
      <c r="A8694" s="282">
        <v>46002</v>
      </c>
      <c r="B8694" s="55" t="s">
        <v>9107</v>
      </c>
      <c r="C8694" s="784">
        <v>52622</v>
      </c>
      <c r="D8694" s="784" t="s">
        <v>7224</v>
      </c>
      <c r="E8694" s="784" t="s">
        <v>6789</v>
      </c>
      <c r="F8694" s="784">
        <v>4010</v>
      </c>
      <c r="G8694" s="784" t="s">
        <v>4909</v>
      </c>
      <c r="H8694" s="784" t="s">
        <v>1573</v>
      </c>
      <c r="J8694" s="784">
        <v>3</v>
      </c>
      <c r="K8694" s="784">
        <v>4.12</v>
      </c>
      <c r="L8694" s="784">
        <v>12.36</v>
      </c>
      <c r="M8694" s="55" t="s">
        <v>2455</v>
      </c>
    </row>
    <row r="8695" spans="1:13" ht="15">
      <c r="A8695" s="282">
        <v>46002</v>
      </c>
      <c r="B8695" s="55" t="s">
        <v>9107</v>
      </c>
      <c r="C8695" s="786">
        <v>83296</v>
      </c>
      <c r="D8695" s="786" t="s">
        <v>6925</v>
      </c>
      <c r="E8695" s="786">
        <v>150</v>
      </c>
      <c r="F8695" s="786">
        <v>4010</v>
      </c>
      <c r="G8695" s="786" t="s">
        <v>4910</v>
      </c>
      <c r="H8695" s="786" t="s">
        <v>1573</v>
      </c>
      <c r="J8695" s="786">
        <v>1</v>
      </c>
      <c r="K8695" s="786">
        <v>6.56</v>
      </c>
      <c r="L8695" s="786">
        <v>6.56</v>
      </c>
      <c r="M8695" s="55" t="s">
        <v>2455</v>
      </c>
    </row>
    <row r="8696" spans="1:13" ht="15">
      <c r="A8696" s="282">
        <v>46002</v>
      </c>
      <c r="B8696" s="55" t="s">
        <v>9107</v>
      </c>
      <c r="C8696" s="784">
        <v>82179</v>
      </c>
      <c r="D8696" s="784" t="s">
        <v>4880</v>
      </c>
      <c r="E8696" s="784">
        <v>120</v>
      </c>
      <c r="F8696" s="784">
        <v>4010</v>
      </c>
      <c r="G8696" s="784" t="s">
        <v>9118</v>
      </c>
      <c r="H8696" s="784" t="s">
        <v>1573</v>
      </c>
      <c r="J8696" s="784">
        <v>1</v>
      </c>
      <c r="K8696" s="784">
        <v>24.48</v>
      </c>
      <c r="L8696" s="784">
        <v>24.48</v>
      </c>
      <c r="M8696" s="55" t="s">
        <v>2455</v>
      </c>
    </row>
    <row r="8697" spans="1:13" ht="15">
      <c r="A8697" s="282">
        <v>46002</v>
      </c>
      <c r="B8697" s="55" t="s">
        <v>9107</v>
      </c>
      <c r="C8697" s="786">
        <v>83570</v>
      </c>
      <c r="D8697" s="786" t="s">
        <v>6747</v>
      </c>
      <c r="E8697" s="786">
        <v>70</v>
      </c>
      <c r="F8697" s="786">
        <v>4010</v>
      </c>
      <c r="G8697" s="786" t="s">
        <v>6832</v>
      </c>
      <c r="H8697" s="786" t="s">
        <v>1573</v>
      </c>
      <c r="J8697" s="786">
        <v>1</v>
      </c>
      <c r="K8697" s="786">
        <v>9.85</v>
      </c>
      <c r="L8697" s="786">
        <v>9.85</v>
      </c>
      <c r="M8697" s="55" t="s">
        <v>2455</v>
      </c>
    </row>
    <row r="8698" spans="1:13" ht="15">
      <c r="A8698" s="282">
        <v>46002</v>
      </c>
      <c r="B8698" s="55" t="s">
        <v>9107</v>
      </c>
      <c r="C8698" s="784">
        <v>81883</v>
      </c>
      <c r="D8698" s="784" t="s">
        <v>6724</v>
      </c>
      <c r="E8698" s="784">
        <v>120</v>
      </c>
      <c r="F8698" s="784">
        <v>4010</v>
      </c>
      <c r="G8698" s="784" t="s">
        <v>6833</v>
      </c>
      <c r="H8698" s="784" t="s">
        <v>1573</v>
      </c>
      <c r="J8698" s="784">
        <v>1</v>
      </c>
      <c r="K8698" s="784">
        <v>11.35</v>
      </c>
      <c r="L8698" s="784">
        <v>11.35</v>
      </c>
      <c r="M8698" s="55" t="s">
        <v>2455</v>
      </c>
    </row>
    <row r="8699" spans="1:13" ht="15">
      <c r="A8699" s="282">
        <v>46002</v>
      </c>
      <c r="B8699" s="55" t="s">
        <v>9107</v>
      </c>
      <c r="C8699" s="786">
        <v>83839</v>
      </c>
      <c r="D8699" s="786" t="s">
        <v>8939</v>
      </c>
      <c r="E8699" s="786">
        <v>100</v>
      </c>
      <c r="F8699" s="786">
        <v>4010</v>
      </c>
      <c r="G8699" s="786" t="s">
        <v>9119</v>
      </c>
      <c r="H8699" s="786" t="s">
        <v>1573</v>
      </c>
      <c r="J8699" s="786">
        <v>1</v>
      </c>
      <c r="K8699" s="786">
        <v>4.13</v>
      </c>
      <c r="L8699" s="786">
        <v>4.13</v>
      </c>
      <c r="M8699" s="55" t="s">
        <v>2455</v>
      </c>
    </row>
    <row r="8700" spans="1:13" ht="15">
      <c r="A8700" s="282">
        <v>46002</v>
      </c>
      <c r="B8700" s="55" t="s">
        <v>9107</v>
      </c>
      <c r="C8700" s="784">
        <v>50764</v>
      </c>
      <c r="D8700" s="784">
        <v>11</v>
      </c>
      <c r="E8700" s="784" t="s">
        <v>441</v>
      </c>
      <c r="F8700" s="784">
        <v>4010</v>
      </c>
      <c r="G8700" s="784" t="s">
        <v>5460</v>
      </c>
      <c r="H8700" s="784" t="s">
        <v>1573</v>
      </c>
      <c r="J8700" s="784">
        <v>1</v>
      </c>
      <c r="K8700" s="784">
        <v>6.76</v>
      </c>
      <c r="L8700" s="784">
        <v>6.76</v>
      </c>
      <c r="M8700" s="55" t="s">
        <v>2455</v>
      </c>
    </row>
    <row r="8701" spans="1:13" ht="15">
      <c r="A8701" s="282">
        <v>46002</v>
      </c>
      <c r="B8701" s="55" t="s">
        <v>9107</v>
      </c>
      <c r="C8701" s="786">
        <v>59852</v>
      </c>
      <c r="D8701" s="786" t="s">
        <v>7444</v>
      </c>
      <c r="E8701" s="786">
        <v>140</v>
      </c>
      <c r="F8701" s="786">
        <v>4010</v>
      </c>
      <c r="G8701" s="786" t="s">
        <v>9120</v>
      </c>
      <c r="H8701" s="786" t="s">
        <v>1573</v>
      </c>
      <c r="J8701" s="786">
        <v>1</v>
      </c>
      <c r="K8701" s="786">
        <v>8.6999999999999993</v>
      </c>
      <c r="L8701" s="786">
        <v>8.6999999999999993</v>
      </c>
      <c r="M8701" s="55" t="s">
        <v>2455</v>
      </c>
    </row>
    <row r="8702" spans="1:13" ht="15">
      <c r="A8702" s="282">
        <v>46002</v>
      </c>
      <c r="B8702" s="55" t="s">
        <v>9107</v>
      </c>
      <c r="C8702" s="784">
        <v>83436</v>
      </c>
      <c r="D8702" s="784" t="s">
        <v>5633</v>
      </c>
      <c r="E8702" s="784">
        <v>110</v>
      </c>
      <c r="F8702" s="784">
        <v>4010</v>
      </c>
      <c r="G8702" s="784" t="s">
        <v>3003</v>
      </c>
      <c r="H8702" s="784" t="s">
        <v>1573</v>
      </c>
      <c r="J8702" s="784">
        <v>1</v>
      </c>
      <c r="K8702" s="784">
        <v>4.6399999999999997</v>
      </c>
      <c r="L8702" s="784">
        <v>4.6399999999999997</v>
      </c>
      <c r="M8702" s="55" t="s">
        <v>2455</v>
      </c>
    </row>
    <row r="8703" spans="1:13" ht="15">
      <c r="A8703" s="282">
        <v>46002</v>
      </c>
      <c r="B8703" s="55" t="s">
        <v>9107</v>
      </c>
      <c r="C8703" s="786">
        <v>83802</v>
      </c>
      <c r="D8703" s="786" t="s">
        <v>7566</v>
      </c>
      <c r="E8703" s="786">
        <v>85</v>
      </c>
      <c r="F8703" s="786">
        <v>4010</v>
      </c>
      <c r="G8703" s="786" t="s">
        <v>4804</v>
      </c>
      <c r="H8703" s="786" t="s">
        <v>1573</v>
      </c>
      <c r="J8703" s="786">
        <v>1</v>
      </c>
      <c r="K8703" s="786">
        <v>26.39</v>
      </c>
      <c r="L8703" s="786">
        <v>26.39</v>
      </c>
      <c r="M8703" s="55" t="s">
        <v>2455</v>
      </c>
    </row>
    <row r="8704" spans="1:13" ht="15">
      <c r="A8704" s="282">
        <v>46002</v>
      </c>
      <c r="B8704" s="55" t="s">
        <v>9107</v>
      </c>
      <c r="C8704" s="784">
        <v>83839</v>
      </c>
      <c r="D8704" s="784" t="s">
        <v>8583</v>
      </c>
      <c r="E8704" s="784">
        <v>130</v>
      </c>
      <c r="F8704" s="784">
        <v>4010</v>
      </c>
      <c r="G8704" s="784" t="s">
        <v>4805</v>
      </c>
      <c r="H8704" s="784" t="s">
        <v>1573</v>
      </c>
      <c r="J8704" s="784">
        <v>1</v>
      </c>
      <c r="K8704" s="784">
        <v>4.13</v>
      </c>
      <c r="L8704" s="784">
        <v>4.13</v>
      </c>
      <c r="M8704" s="55" t="s">
        <v>2455</v>
      </c>
    </row>
    <row r="8705" spans="1:13" ht="15">
      <c r="A8705" s="282">
        <v>46002</v>
      </c>
      <c r="B8705" s="55" t="s">
        <v>9107</v>
      </c>
      <c r="C8705" s="786">
        <v>83720</v>
      </c>
      <c r="D8705" s="786" t="s">
        <v>7159</v>
      </c>
      <c r="E8705" s="786">
        <v>130</v>
      </c>
      <c r="F8705" s="786">
        <v>4010</v>
      </c>
      <c r="G8705" s="786" t="s">
        <v>5467</v>
      </c>
      <c r="H8705" s="786" t="s">
        <v>1573</v>
      </c>
      <c r="J8705" s="786">
        <v>2</v>
      </c>
      <c r="K8705" s="786">
        <v>10.71</v>
      </c>
      <c r="L8705" s="786">
        <v>21.42</v>
      </c>
      <c r="M8705" s="55" t="s">
        <v>2455</v>
      </c>
    </row>
    <row r="8706" spans="1:13" ht="15">
      <c r="A8706" s="282">
        <v>46002</v>
      </c>
      <c r="B8706" s="55" t="s">
        <v>9107</v>
      </c>
      <c r="C8706" s="784">
        <v>67563</v>
      </c>
      <c r="D8706" s="784" t="s">
        <v>7115</v>
      </c>
      <c r="E8706" s="784">
        <v>100</v>
      </c>
      <c r="F8706" s="784">
        <v>4010</v>
      </c>
      <c r="G8706" s="784" t="s">
        <v>5466</v>
      </c>
      <c r="H8706" s="784" t="s">
        <v>1573</v>
      </c>
      <c r="J8706" s="784">
        <v>1</v>
      </c>
      <c r="K8706" s="784">
        <v>9.49</v>
      </c>
      <c r="L8706" s="784">
        <v>9.49</v>
      </c>
      <c r="M8706" s="55" t="s">
        <v>2455</v>
      </c>
    </row>
    <row r="8707" spans="1:13" ht="15">
      <c r="A8707" s="282">
        <v>46002</v>
      </c>
      <c r="B8707" s="55" t="s">
        <v>9107</v>
      </c>
      <c r="C8707" s="786">
        <v>83435</v>
      </c>
      <c r="D8707" s="786" t="s">
        <v>5103</v>
      </c>
      <c r="E8707" s="786">
        <v>110</v>
      </c>
      <c r="F8707" s="786">
        <v>4010</v>
      </c>
      <c r="G8707" s="786" t="s">
        <v>3112</v>
      </c>
      <c r="H8707" s="786" t="s">
        <v>1573</v>
      </c>
      <c r="J8707" s="786">
        <v>1</v>
      </c>
      <c r="K8707" s="786">
        <v>4.8600000000000003</v>
      </c>
      <c r="L8707" s="786">
        <v>4.8600000000000003</v>
      </c>
      <c r="M8707" s="55" t="s">
        <v>2455</v>
      </c>
    </row>
    <row r="8708" spans="1:13" ht="15">
      <c r="A8708" s="282">
        <v>46002</v>
      </c>
      <c r="B8708" s="55" t="s">
        <v>9107</v>
      </c>
      <c r="C8708" s="784">
        <v>84296</v>
      </c>
      <c r="D8708" s="784" t="s">
        <v>6094</v>
      </c>
      <c r="E8708" s="784">
        <v>160</v>
      </c>
      <c r="F8708" s="784">
        <v>4010</v>
      </c>
      <c r="G8708" s="784" t="s">
        <v>4807</v>
      </c>
      <c r="H8708" s="784" t="s">
        <v>1573</v>
      </c>
      <c r="J8708" s="784">
        <v>1</v>
      </c>
      <c r="K8708" s="784">
        <v>8.3699999999999992</v>
      </c>
      <c r="L8708" s="784">
        <v>8.3699999999999992</v>
      </c>
      <c r="M8708" s="55" t="s">
        <v>2455</v>
      </c>
    </row>
    <row r="8709" spans="1:13" ht="15">
      <c r="A8709" s="282">
        <v>46002</v>
      </c>
      <c r="B8709" s="55" t="s">
        <v>9107</v>
      </c>
      <c r="C8709" s="786">
        <v>83621</v>
      </c>
      <c r="D8709" s="786" t="s">
        <v>6086</v>
      </c>
      <c r="E8709" s="786">
        <v>80</v>
      </c>
      <c r="F8709" s="786">
        <v>4010</v>
      </c>
      <c r="G8709" s="786" t="s">
        <v>7070</v>
      </c>
      <c r="H8709" s="786" t="s">
        <v>1573</v>
      </c>
      <c r="J8709" s="786">
        <v>1</v>
      </c>
      <c r="K8709" s="786">
        <v>5.9</v>
      </c>
      <c r="L8709" s="786">
        <v>5.9</v>
      </c>
      <c r="M8709" s="55" t="s">
        <v>2455</v>
      </c>
    </row>
    <row r="8710" spans="1:13" ht="15">
      <c r="A8710" s="282">
        <v>46002</v>
      </c>
      <c r="B8710" s="55" t="s">
        <v>9107</v>
      </c>
      <c r="C8710" s="784">
        <v>82680</v>
      </c>
      <c r="D8710" s="784">
        <v>319</v>
      </c>
      <c r="E8710" s="784">
        <v>85</v>
      </c>
      <c r="F8710" s="784">
        <v>4010</v>
      </c>
      <c r="G8710" s="784" t="s">
        <v>6837</v>
      </c>
      <c r="H8710" s="784" t="s">
        <v>1573</v>
      </c>
      <c r="J8710" s="784">
        <v>1</v>
      </c>
      <c r="K8710" s="784">
        <v>12.57</v>
      </c>
      <c r="L8710" s="784">
        <v>12.57</v>
      </c>
      <c r="M8710" s="55" t="s">
        <v>2455</v>
      </c>
    </row>
    <row r="8711" spans="1:13" ht="15">
      <c r="A8711" s="282">
        <v>46002</v>
      </c>
      <c r="B8711" s="55" t="s">
        <v>9107</v>
      </c>
      <c r="C8711" s="786">
        <v>83641</v>
      </c>
      <c r="D8711" s="786" t="s">
        <v>6086</v>
      </c>
      <c r="E8711" s="786" t="s">
        <v>2300</v>
      </c>
      <c r="F8711" s="786">
        <v>4010</v>
      </c>
      <c r="G8711" s="786" t="s">
        <v>9121</v>
      </c>
      <c r="H8711" s="786" t="s">
        <v>1573</v>
      </c>
      <c r="J8711" s="786">
        <v>1</v>
      </c>
      <c r="K8711" s="786">
        <v>16.55</v>
      </c>
      <c r="L8711" s="786">
        <v>16.55</v>
      </c>
      <c r="M8711" s="55" t="s">
        <v>2455</v>
      </c>
    </row>
    <row r="8712" spans="1:13" ht="15">
      <c r="A8712" s="282">
        <v>46002</v>
      </c>
      <c r="B8712" s="55" t="s">
        <v>9107</v>
      </c>
      <c r="C8712" s="784">
        <v>83646</v>
      </c>
      <c r="D8712" s="784" t="s">
        <v>2629</v>
      </c>
      <c r="E8712" s="784" t="s">
        <v>2356</v>
      </c>
      <c r="F8712" s="784">
        <v>4010</v>
      </c>
      <c r="G8712" s="784" t="s">
        <v>5474</v>
      </c>
      <c r="H8712" s="784" t="s">
        <v>1573</v>
      </c>
      <c r="J8712" s="784">
        <v>1</v>
      </c>
      <c r="K8712" s="784">
        <v>9.09</v>
      </c>
      <c r="L8712" s="784">
        <v>9.09</v>
      </c>
      <c r="M8712" s="55" t="s">
        <v>2455</v>
      </c>
    </row>
    <row r="8713" spans="1:13" ht="15">
      <c r="A8713" s="282">
        <v>46002</v>
      </c>
      <c r="B8713" s="55" t="s">
        <v>9107</v>
      </c>
      <c r="C8713" s="786">
        <v>83620</v>
      </c>
      <c r="D8713" s="786" t="s">
        <v>2336</v>
      </c>
      <c r="E8713" s="786" t="s">
        <v>2296</v>
      </c>
      <c r="F8713" s="786">
        <v>4010</v>
      </c>
      <c r="G8713" s="786" t="s">
        <v>9122</v>
      </c>
      <c r="H8713" s="786" t="s">
        <v>1573</v>
      </c>
      <c r="J8713" s="786">
        <v>1</v>
      </c>
      <c r="K8713" s="786">
        <v>22.47</v>
      </c>
      <c r="L8713" s="786">
        <v>22.47</v>
      </c>
      <c r="M8713" s="55" t="s">
        <v>2455</v>
      </c>
    </row>
    <row r="8714" spans="1:13" ht="15">
      <c r="A8714" s="282">
        <v>46002</v>
      </c>
      <c r="B8714" s="55" t="s">
        <v>9107</v>
      </c>
      <c r="C8714" s="784">
        <v>83578</v>
      </c>
      <c r="D8714" s="784" t="s">
        <v>7741</v>
      </c>
      <c r="E8714" s="784">
        <v>160</v>
      </c>
      <c r="F8714" s="784">
        <v>4010</v>
      </c>
      <c r="G8714" s="784" t="s">
        <v>3271</v>
      </c>
      <c r="H8714" s="784" t="s">
        <v>1573</v>
      </c>
      <c r="J8714" s="784">
        <v>1</v>
      </c>
      <c r="K8714" s="784">
        <v>24.14</v>
      </c>
      <c r="L8714" s="784">
        <v>24.14</v>
      </c>
      <c r="M8714" s="55" t="s">
        <v>2455</v>
      </c>
    </row>
    <row r="8715" spans="1:13" ht="15">
      <c r="A8715" s="282">
        <v>46002</v>
      </c>
      <c r="B8715" s="55" t="s">
        <v>9107</v>
      </c>
      <c r="C8715" s="786">
        <v>82985</v>
      </c>
      <c r="D8715" s="786" t="s">
        <v>4168</v>
      </c>
      <c r="E8715" s="786">
        <v>70</v>
      </c>
      <c r="F8715" s="786">
        <v>4010</v>
      </c>
      <c r="G8715" s="786" t="s">
        <v>4811</v>
      </c>
      <c r="H8715" s="786" t="s">
        <v>1573</v>
      </c>
      <c r="J8715" s="786">
        <v>1</v>
      </c>
      <c r="K8715" s="786">
        <v>5.08</v>
      </c>
      <c r="L8715" s="786">
        <v>5.08</v>
      </c>
      <c r="M8715" s="55" t="s">
        <v>2455</v>
      </c>
    </row>
    <row r="8716" spans="1:13" ht="15">
      <c r="A8716" s="282">
        <v>46002</v>
      </c>
      <c r="B8716" s="55" t="s">
        <v>9107</v>
      </c>
      <c r="C8716" s="784">
        <v>83323</v>
      </c>
      <c r="D8716" s="784" t="s">
        <v>7445</v>
      </c>
      <c r="E8716" s="784">
        <v>100</v>
      </c>
      <c r="F8716" s="784">
        <v>4010</v>
      </c>
      <c r="G8716" s="784" t="s">
        <v>5407</v>
      </c>
      <c r="H8716" s="784" t="s">
        <v>1573</v>
      </c>
      <c r="J8716" s="784">
        <v>1</v>
      </c>
      <c r="K8716" s="784">
        <v>13.81</v>
      </c>
      <c r="L8716" s="784">
        <v>13.81</v>
      </c>
      <c r="M8716" s="55" t="s">
        <v>2455</v>
      </c>
    </row>
    <row r="8717" spans="1:13" ht="15">
      <c r="A8717" s="282">
        <v>46002</v>
      </c>
      <c r="B8717" s="55" t="s">
        <v>9107</v>
      </c>
      <c r="C8717" s="786">
        <v>83556</v>
      </c>
      <c r="D8717" s="786" t="s">
        <v>8040</v>
      </c>
      <c r="E8717" s="786" t="s">
        <v>289</v>
      </c>
      <c r="F8717" s="786">
        <v>4010</v>
      </c>
      <c r="G8717" s="786" t="s">
        <v>9123</v>
      </c>
      <c r="H8717" s="786" t="s">
        <v>1573</v>
      </c>
      <c r="J8717" s="786">
        <v>1</v>
      </c>
      <c r="K8717" s="786">
        <v>37.619999999999997</v>
      </c>
      <c r="L8717" s="786">
        <v>37.619999999999997</v>
      </c>
      <c r="M8717" s="55" t="s">
        <v>2455</v>
      </c>
    </row>
    <row r="8718" spans="1:13" ht="15">
      <c r="A8718" s="282">
        <v>46002</v>
      </c>
      <c r="B8718" s="55" t="s">
        <v>9107</v>
      </c>
      <c r="C8718" s="784">
        <v>83635</v>
      </c>
      <c r="D8718" s="784" t="s">
        <v>5955</v>
      </c>
      <c r="E8718" s="784">
        <v>130</v>
      </c>
      <c r="F8718" s="784">
        <v>4010</v>
      </c>
      <c r="G8718" s="784" t="s">
        <v>9124</v>
      </c>
      <c r="H8718" s="784" t="s">
        <v>1573</v>
      </c>
      <c r="J8718" s="784">
        <v>1</v>
      </c>
      <c r="K8718" s="784">
        <v>13.57</v>
      </c>
      <c r="L8718" s="784">
        <v>13.57</v>
      </c>
      <c r="M8718" s="55" t="s">
        <v>2455</v>
      </c>
    </row>
    <row r="8719" spans="1:13" ht="15">
      <c r="A8719" s="282">
        <v>46002</v>
      </c>
      <c r="B8719" s="55" t="s">
        <v>9107</v>
      </c>
      <c r="C8719" s="786">
        <v>83719</v>
      </c>
      <c r="D8719" s="786" t="s">
        <v>6704</v>
      </c>
      <c r="E8719" s="786">
        <v>120</v>
      </c>
      <c r="F8719" s="786">
        <v>4010</v>
      </c>
      <c r="G8719" s="786" t="s">
        <v>6839</v>
      </c>
      <c r="H8719" s="786" t="s">
        <v>1573</v>
      </c>
      <c r="J8719" s="786">
        <v>2</v>
      </c>
      <c r="K8719" s="786">
        <v>11.82</v>
      </c>
      <c r="L8719" s="786">
        <v>23.64</v>
      </c>
      <c r="M8719" s="55" t="s">
        <v>2455</v>
      </c>
    </row>
    <row r="8720" spans="1:13" ht="15">
      <c r="A8720" s="282">
        <v>46002</v>
      </c>
      <c r="B8720" s="55" t="s">
        <v>9107</v>
      </c>
      <c r="C8720" s="784">
        <v>83287</v>
      </c>
      <c r="D8720" s="784" t="s">
        <v>6000</v>
      </c>
      <c r="E8720" s="784">
        <v>140</v>
      </c>
      <c r="F8720" s="784">
        <v>4010</v>
      </c>
      <c r="G8720" s="784" t="s">
        <v>6841</v>
      </c>
      <c r="H8720" s="784" t="s">
        <v>1573</v>
      </c>
      <c r="J8720" s="784">
        <v>1</v>
      </c>
      <c r="K8720" s="784">
        <v>18.37</v>
      </c>
      <c r="L8720" s="784">
        <v>18.37</v>
      </c>
      <c r="M8720" s="55" t="s">
        <v>2455</v>
      </c>
    </row>
    <row r="8721" spans="1:14" ht="15">
      <c r="A8721" s="282">
        <v>46002</v>
      </c>
      <c r="B8721" s="55" t="s">
        <v>9107</v>
      </c>
      <c r="C8721" s="786">
        <v>83624</v>
      </c>
      <c r="D8721" s="786" t="s">
        <v>2336</v>
      </c>
      <c r="E8721" s="786">
        <v>50</v>
      </c>
      <c r="F8721" s="786">
        <v>4010</v>
      </c>
      <c r="G8721" s="786" t="s">
        <v>5409</v>
      </c>
      <c r="H8721" s="786" t="s">
        <v>1573</v>
      </c>
      <c r="J8721" s="786">
        <v>1</v>
      </c>
      <c r="K8721" s="786">
        <v>8.26</v>
      </c>
      <c r="L8721" s="786">
        <v>8.26</v>
      </c>
      <c r="M8721" s="55" t="s">
        <v>2455</v>
      </c>
    </row>
    <row r="8722" spans="1:14" ht="15">
      <c r="A8722" s="282">
        <v>46002</v>
      </c>
      <c r="B8722" s="55" t="s">
        <v>9107</v>
      </c>
      <c r="C8722" s="784">
        <v>59852</v>
      </c>
      <c r="D8722" s="784" t="s">
        <v>8091</v>
      </c>
      <c r="E8722" s="784">
        <v>150</v>
      </c>
      <c r="F8722" s="784">
        <v>4010</v>
      </c>
      <c r="G8722" s="784" t="s">
        <v>6843</v>
      </c>
      <c r="H8722" s="784" t="s">
        <v>1573</v>
      </c>
      <c r="J8722" s="784">
        <v>1</v>
      </c>
      <c r="K8722" s="784">
        <v>6.65</v>
      </c>
      <c r="L8722" s="784">
        <v>6.65</v>
      </c>
      <c r="M8722" s="55" t="s">
        <v>2455</v>
      </c>
    </row>
    <row r="8723" spans="1:14" ht="15">
      <c r="A8723" s="282">
        <v>46002</v>
      </c>
      <c r="B8723" s="55" t="s">
        <v>9107</v>
      </c>
      <c r="C8723" s="786">
        <v>80046</v>
      </c>
      <c r="D8723" s="786" t="s">
        <v>2988</v>
      </c>
      <c r="E8723" s="786" t="s">
        <v>441</v>
      </c>
      <c r="F8723" s="786">
        <v>4010</v>
      </c>
      <c r="G8723" s="786" t="s">
        <v>9125</v>
      </c>
      <c r="H8723" s="786" t="s">
        <v>1573</v>
      </c>
      <c r="J8723" s="786">
        <v>1</v>
      </c>
      <c r="K8723" s="786">
        <v>14.45</v>
      </c>
      <c r="L8723" s="786">
        <v>14.45</v>
      </c>
      <c r="M8723" s="55" t="s">
        <v>2455</v>
      </c>
    </row>
    <row r="8724" spans="1:14" ht="15">
      <c r="A8724" s="282">
        <v>46002</v>
      </c>
      <c r="B8724" s="55" t="s">
        <v>9107</v>
      </c>
      <c r="C8724" s="784">
        <v>83279</v>
      </c>
      <c r="D8724" s="784" t="s">
        <v>4300</v>
      </c>
      <c r="E8724" s="784">
        <v>120</v>
      </c>
      <c r="F8724" s="784">
        <v>4010</v>
      </c>
      <c r="G8724" s="784" t="s">
        <v>5410</v>
      </c>
      <c r="H8724" s="784" t="s">
        <v>1573</v>
      </c>
      <c r="J8724" s="784">
        <v>3</v>
      </c>
      <c r="K8724" s="784">
        <v>17.260000000000002</v>
      </c>
      <c r="L8724" s="784">
        <v>51.78</v>
      </c>
      <c r="M8724" s="55" t="s">
        <v>2455</v>
      </c>
    </row>
    <row r="8725" spans="1:14" ht="15">
      <c r="A8725" s="282">
        <v>46002</v>
      </c>
      <c r="B8725" s="55" t="s">
        <v>9107</v>
      </c>
      <c r="C8725" s="786">
        <v>83839</v>
      </c>
      <c r="D8725" s="786" t="s">
        <v>8583</v>
      </c>
      <c r="E8725" s="786">
        <v>110</v>
      </c>
      <c r="F8725" s="786">
        <v>4010</v>
      </c>
      <c r="G8725" s="786" t="s">
        <v>4812</v>
      </c>
      <c r="H8725" s="786" t="s">
        <v>1573</v>
      </c>
      <c r="J8725" s="786">
        <v>1</v>
      </c>
      <c r="K8725" s="786">
        <v>4.13</v>
      </c>
      <c r="L8725" s="786">
        <v>4.13</v>
      </c>
      <c r="M8725" s="55" t="s">
        <v>2455</v>
      </c>
    </row>
    <row r="8726" spans="1:14" ht="15">
      <c r="A8726" s="282">
        <v>46002</v>
      </c>
      <c r="B8726" s="55" t="s">
        <v>9107</v>
      </c>
      <c r="C8726" s="784">
        <v>80039</v>
      </c>
      <c r="D8726" s="784" t="s">
        <v>6115</v>
      </c>
      <c r="E8726" s="784" t="s">
        <v>441</v>
      </c>
      <c r="F8726" s="784">
        <v>4010</v>
      </c>
      <c r="G8726" s="784" t="s">
        <v>4813</v>
      </c>
      <c r="H8726" s="784" t="s">
        <v>1573</v>
      </c>
      <c r="J8726" s="784">
        <v>9</v>
      </c>
      <c r="K8726" s="784">
        <v>10.73</v>
      </c>
      <c r="L8726" s="784">
        <v>96.57</v>
      </c>
      <c r="M8726" s="55" t="s">
        <v>2455</v>
      </c>
    </row>
    <row r="8727" spans="1:14" ht="15">
      <c r="A8727" s="282">
        <v>46002</v>
      </c>
      <c r="B8727" s="55" t="s">
        <v>9126</v>
      </c>
      <c r="C8727" s="784">
        <v>83725</v>
      </c>
      <c r="D8727" s="784" t="s">
        <v>8091</v>
      </c>
      <c r="E8727" s="784">
        <v>120</v>
      </c>
      <c r="F8727" s="784">
        <v>4010</v>
      </c>
      <c r="G8727" s="784" t="s">
        <v>5387</v>
      </c>
      <c r="H8727" s="784" t="s">
        <v>1573</v>
      </c>
      <c r="J8727" s="55">
        <v>-1</v>
      </c>
      <c r="K8727" s="791">
        <v>9.0299999999999994</v>
      </c>
      <c r="L8727" s="791">
        <v>-9.0299999999999994</v>
      </c>
      <c r="M8727" s="55" t="s">
        <v>2287</v>
      </c>
    </row>
    <row r="8728" spans="1:14" ht="15">
      <c r="A8728" s="282">
        <v>46002</v>
      </c>
      <c r="B8728" s="55" t="s">
        <v>9126</v>
      </c>
      <c r="C8728" s="786">
        <v>45346</v>
      </c>
      <c r="D8728" s="786">
        <v>15</v>
      </c>
      <c r="E8728" s="786">
        <v>85</v>
      </c>
      <c r="F8728" s="786">
        <v>4010</v>
      </c>
      <c r="G8728" s="786" t="s">
        <v>9127</v>
      </c>
      <c r="H8728" s="786" t="s">
        <v>1573</v>
      </c>
      <c r="J8728" s="55">
        <v>-1</v>
      </c>
      <c r="K8728" s="791">
        <v>3.97</v>
      </c>
      <c r="L8728" s="791">
        <v>-3.97</v>
      </c>
      <c r="M8728" s="55" t="s">
        <v>2287</v>
      </c>
    </row>
    <row r="8729" spans="1:14" ht="15">
      <c r="A8729" s="282">
        <v>46002</v>
      </c>
      <c r="B8729" s="55" t="s">
        <v>9126</v>
      </c>
      <c r="C8729" s="784">
        <v>82153</v>
      </c>
      <c r="D8729" s="784" t="s">
        <v>3010</v>
      </c>
      <c r="E8729" s="784" t="s">
        <v>2230</v>
      </c>
      <c r="F8729" s="784">
        <v>4010</v>
      </c>
      <c r="G8729" s="784" t="s">
        <v>9128</v>
      </c>
      <c r="H8729" s="784" t="s">
        <v>1573</v>
      </c>
      <c r="J8729" s="55">
        <v>-1</v>
      </c>
      <c r="K8729" s="791">
        <v>4.4800000000000004</v>
      </c>
      <c r="L8729" s="791">
        <v>-4.4800000000000004</v>
      </c>
      <c r="M8729" s="55" t="s">
        <v>2287</v>
      </c>
    </row>
    <row r="8730" spans="1:14" ht="15">
      <c r="A8730" s="282">
        <v>46002</v>
      </c>
      <c r="B8730" s="55" t="s">
        <v>9129</v>
      </c>
      <c r="C8730" s="784">
        <v>81939</v>
      </c>
      <c r="D8730" s="784">
        <v>15</v>
      </c>
      <c r="E8730" s="784">
        <v>120</v>
      </c>
      <c r="F8730" s="784">
        <v>4010</v>
      </c>
      <c r="G8730" s="784" t="s">
        <v>9130</v>
      </c>
      <c r="H8730" s="784" t="s">
        <v>1573</v>
      </c>
      <c r="I8730" s="797">
        <v>-64</v>
      </c>
      <c r="J8730" s="784">
        <v>-64</v>
      </c>
      <c r="K8730" s="784">
        <v>10.77</v>
      </c>
      <c r="L8730" s="793">
        <v>-689.28</v>
      </c>
      <c r="M8730" s="55" t="s">
        <v>2618</v>
      </c>
      <c r="N8730" s="788" t="s">
        <v>9131</v>
      </c>
    </row>
    <row r="8731" spans="1:14" ht="15">
      <c r="A8731" s="783">
        <v>46003</v>
      </c>
      <c r="B8731" s="55" t="s">
        <v>9132</v>
      </c>
      <c r="C8731" s="784">
        <v>83202</v>
      </c>
      <c r="D8731" s="784" t="s">
        <v>5952</v>
      </c>
      <c r="E8731" s="784">
        <v>120</v>
      </c>
      <c r="F8731" s="784">
        <v>4010</v>
      </c>
      <c r="G8731" s="784" t="s">
        <v>9133</v>
      </c>
      <c r="H8731" s="784" t="s">
        <v>1573</v>
      </c>
      <c r="I8731" s="797">
        <v>4.9800000000000004</v>
      </c>
      <c r="J8731" s="55">
        <v>-19</v>
      </c>
      <c r="K8731" s="784">
        <v>4.9800000000000004</v>
      </c>
      <c r="L8731" s="784">
        <v>-94.62</v>
      </c>
      <c r="M8731" s="55" t="s">
        <v>2547</v>
      </c>
    </row>
    <row r="8732" spans="1:14" ht="15">
      <c r="A8732" s="783">
        <v>46003</v>
      </c>
      <c r="B8732" s="55" t="s">
        <v>9134</v>
      </c>
      <c r="C8732" s="784">
        <v>83202</v>
      </c>
      <c r="D8732" s="784" t="s">
        <v>5952</v>
      </c>
      <c r="E8732" s="784">
        <v>140</v>
      </c>
      <c r="F8732" s="784">
        <v>4010</v>
      </c>
      <c r="G8732" s="784" t="s">
        <v>9135</v>
      </c>
      <c r="H8732" s="784" t="s">
        <v>1573</v>
      </c>
      <c r="I8732" s="797">
        <v>4.9800000000000004</v>
      </c>
      <c r="J8732" s="55">
        <v>19</v>
      </c>
      <c r="K8732" s="784">
        <v>4.9800000000000004</v>
      </c>
      <c r="L8732" s="784">
        <v>94.62</v>
      </c>
      <c r="M8732" s="55" t="s">
        <v>2547</v>
      </c>
    </row>
    <row r="8733" spans="1:14" ht="15">
      <c r="A8733" s="783">
        <v>46003</v>
      </c>
      <c r="B8733" s="784" t="s">
        <v>9136</v>
      </c>
      <c r="C8733" s="784">
        <v>67377</v>
      </c>
      <c r="D8733" s="784" t="s">
        <v>2560</v>
      </c>
      <c r="E8733" s="784">
        <v>120</v>
      </c>
      <c r="F8733" s="784">
        <v>4010</v>
      </c>
      <c r="G8733" s="784" t="s">
        <v>7139</v>
      </c>
      <c r="H8733" s="784" t="s">
        <v>1573</v>
      </c>
      <c r="I8733" s="797"/>
      <c r="J8733" s="784">
        <v>150</v>
      </c>
      <c r="K8733" s="784">
        <v>3.56</v>
      </c>
      <c r="L8733" s="793">
        <v>534</v>
      </c>
      <c r="M8733" s="55" t="s">
        <v>2618</v>
      </c>
      <c r="N8733" s="788" t="s">
        <v>9137</v>
      </c>
    </row>
    <row r="8734" spans="1:14" ht="15">
      <c r="A8734" s="783">
        <v>46004</v>
      </c>
      <c r="B8734" s="784" t="s">
        <v>9138</v>
      </c>
      <c r="C8734" s="784">
        <v>67101</v>
      </c>
      <c r="D8734" s="784" t="s">
        <v>2577</v>
      </c>
      <c r="E8734" s="784" t="s">
        <v>289</v>
      </c>
      <c r="F8734" s="784">
        <v>4010</v>
      </c>
      <c r="G8734" s="784" t="s">
        <v>2617</v>
      </c>
      <c r="H8734" s="784" t="s">
        <v>2508</v>
      </c>
      <c r="I8734" s="797"/>
      <c r="J8734" s="784">
        <v>-6</v>
      </c>
      <c r="K8734" s="784">
        <v>15.71</v>
      </c>
      <c r="L8734" s="793">
        <v>-94.26</v>
      </c>
      <c r="M8734" s="55" t="s">
        <v>3911</v>
      </c>
      <c r="N8734" s="788" t="s">
        <v>9139</v>
      </c>
    </row>
    <row r="8735" spans="1:14" ht="15">
      <c r="A8735" s="783">
        <v>46004</v>
      </c>
      <c r="B8735" s="55" t="s">
        <v>9140</v>
      </c>
      <c r="C8735" s="784">
        <v>83643</v>
      </c>
      <c r="D8735" s="784" t="s">
        <v>6094</v>
      </c>
      <c r="E8735" s="784" t="s">
        <v>289</v>
      </c>
      <c r="F8735" s="784">
        <v>4010</v>
      </c>
      <c r="G8735" s="784" t="s">
        <v>6759</v>
      </c>
      <c r="H8735" s="784" t="s">
        <v>1573</v>
      </c>
      <c r="J8735" s="55">
        <v>1</v>
      </c>
      <c r="K8735" s="784">
        <v>27.49</v>
      </c>
      <c r="L8735" s="784">
        <v>27.49</v>
      </c>
      <c r="M8735" s="55" t="s">
        <v>2455</v>
      </c>
    </row>
    <row r="8736" spans="1:14" ht="15">
      <c r="A8736" s="785">
        <v>46004</v>
      </c>
      <c r="B8736" s="55" t="s">
        <v>9140</v>
      </c>
      <c r="C8736" s="786">
        <v>59852</v>
      </c>
      <c r="D8736" s="786" t="s">
        <v>2408</v>
      </c>
      <c r="E8736" s="786">
        <v>160</v>
      </c>
      <c r="F8736" s="786">
        <v>4010</v>
      </c>
      <c r="G8736" s="786" t="s">
        <v>7747</v>
      </c>
      <c r="H8736" s="784" t="s">
        <v>1573</v>
      </c>
      <c r="J8736" s="55">
        <v>1</v>
      </c>
      <c r="K8736" s="786">
        <v>7.83</v>
      </c>
      <c r="L8736" s="786">
        <v>7.83</v>
      </c>
      <c r="M8736" s="55" t="s">
        <v>2455</v>
      </c>
    </row>
    <row r="8737" spans="1:13" ht="15">
      <c r="A8737" s="783">
        <v>46004</v>
      </c>
      <c r="B8737" s="55" t="s">
        <v>9140</v>
      </c>
      <c r="C8737" s="784">
        <v>83584</v>
      </c>
      <c r="D8737" s="784" t="s">
        <v>6802</v>
      </c>
      <c r="E8737" s="784" t="s">
        <v>2300</v>
      </c>
      <c r="F8737" s="784">
        <v>4010</v>
      </c>
      <c r="G8737" s="784" t="s">
        <v>7748</v>
      </c>
      <c r="H8737" s="784" t="s">
        <v>1573</v>
      </c>
      <c r="J8737" s="55">
        <v>1</v>
      </c>
      <c r="K8737" s="784">
        <v>12.37</v>
      </c>
      <c r="L8737" s="784">
        <v>12.37</v>
      </c>
      <c r="M8737" s="55" t="s">
        <v>2455</v>
      </c>
    </row>
    <row r="8738" spans="1:13" ht="15">
      <c r="A8738" s="785">
        <v>46004</v>
      </c>
      <c r="B8738" s="55" t="s">
        <v>9140</v>
      </c>
      <c r="C8738" s="786">
        <v>52706</v>
      </c>
      <c r="D8738" s="786" t="s">
        <v>2577</v>
      </c>
      <c r="E8738" s="786">
        <v>150</v>
      </c>
      <c r="F8738" s="786">
        <v>4010</v>
      </c>
      <c r="G8738" s="786" t="s">
        <v>7749</v>
      </c>
      <c r="H8738" s="784" t="s">
        <v>1573</v>
      </c>
      <c r="J8738" s="55">
        <v>1</v>
      </c>
      <c r="K8738" s="786">
        <v>10.95</v>
      </c>
      <c r="L8738" s="786">
        <v>10.95</v>
      </c>
      <c r="M8738" s="55" t="s">
        <v>2455</v>
      </c>
    </row>
    <row r="8739" spans="1:13" ht="15">
      <c r="A8739" s="783">
        <v>46004</v>
      </c>
      <c r="B8739" s="55" t="s">
        <v>9140</v>
      </c>
      <c r="C8739" s="784">
        <v>80039</v>
      </c>
      <c r="D8739" s="784" t="s">
        <v>2653</v>
      </c>
      <c r="E8739" s="784" t="s">
        <v>2230</v>
      </c>
      <c r="F8739" s="784">
        <v>4010</v>
      </c>
      <c r="G8739" s="784" t="s">
        <v>9097</v>
      </c>
      <c r="H8739" s="784" t="s">
        <v>1573</v>
      </c>
      <c r="J8739" s="55">
        <v>1</v>
      </c>
      <c r="K8739" s="784">
        <v>13.49</v>
      </c>
      <c r="L8739" s="784">
        <v>13.49</v>
      </c>
      <c r="M8739" s="55" t="s">
        <v>2455</v>
      </c>
    </row>
    <row r="8740" spans="1:13" ht="15">
      <c r="A8740" s="785">
        <v>46004</v>
      </c>
      <c r="B8740" s="55" t="s">
        <v>9140</v>
      </c>
      <c r="C8740" s="786">
        <v>83617</v>
      </c>
      <c r="D8740" s="786" t="s">
        <v>6582</v>
      </c>
      <c r="E8740" s="786">
        <v>140</v>
      </c>
      <c r="F8740" s="786">
        <v>4010</v>
      </c>
      <c r="G8740" s="786" t="s">
        <v>3615</v>
      </c>
      <c r="H8740" s="784" t="s">
        <v>1573</v>
      </c>
      <c r="J8740" s="55">
        <v>1</v>
      </c>
      <c r="K8740" s="786">
        <v>20.18</v>
      </c>
      <c r="L8740" s="786">
        <v>20.18</v>
      </c>
      <c r="M8740" s="55" t="s">
        <v>2455</v>
      </c>
    </row>
    <row r="8741" spans="1:13" ht="15">
      <c r="A8741" s="783">
        <v>46004</v>
      </c>
      <c r="B8741" s="55" t="s">
        <v>9140</v>
      </c>
      <c r="C8741" s="784">
        <v>83020</v>
      </c>
      <c r="D8741" s="784" t="s">
        <v>2292</v>
      </c>
      <c r="E8741" s="784">
        <v>140</v>
      </c>
      <c r="F8741" s="784">
        <v>4010</v>
      </c>
      <c r="G8741" s="784" t="s">
        <v>9141</v>
      </c>
      <c r="H8741" s="784" t="s">
        <v>1573</v>
      </c>
      <c r="J8741" s="55">
        <v>1</v>
      </c>
      <c r="K8741" s="784">
        <v>7.71</v>
      </c>
      <c r="L8741" s="784">
        <v>7.71</v>
      </c>
      <c r="M8741" s="55" t="s">
        <v>2455</v>
      </c>
    </row>
    <row r="8742" spans="1:13" ht="15">
      <c r="A8742" s="785">
        <v>46004</v>
      </c>
      <c r="B8742" s="55" t="s">
        <v>9140</v>
      </c>
      <c r="C8742" s="786">
        <v>84295</v>
      </c>
      <c r="D8742" s="786" t="s">
        <v>2448</v>
      </c>
      <c r="E8742" s="786">
        <v>140</v>
      </c>
      <c r="F8742" s="786">
        <v>4010</v>
      </c>
      <c r="G8742" s="786" t="s">
        <v>6748</v>
      </c>
      <c r="H8742" s="784" t="s">
        <v>1573</v>
      </c>
      <c r="J8742" s="55">
        <v>1</v>
      </c>
      <c r="K8742" s="786">
        <v>5.74</v>
      </c>
      <c r="L8742" s="786">
        <v>5.74</v>
      </c>
      <c r="M8742" s="55" t="s">
        <v>2455</v>
      </c>
    </row>
    <row r="8743" spans="1:13" ht="15">
      <c r="A8743" s="783">
        <v>46004</v>
      </c>
      <c r="B8743" s="55" t="s">
        <v>9140</v>
      </c>
      <c r="C8743" s="784">
        <v>83637</v>
      </c>
      <c r="D8743" s="784" t="s">
        <v>6567</v>
      </c>
      <c r="E8743" s="784" t="s">
        <v>289</v>
      </c>
      <c r="F8743" s="784">
        <v>4010</v>
      </c>
      <c r="G8743" s="784" t="s">
        <v>9142</v>
      </c>
      <c r="H8743" s="784" t="s">
        <v>1573</v>
      </c>
      <c r="J8743" s="55">
        <v>1</v>
      </c>
      <c r="K8743" s="784">
        <v>20.14</v>
      </c>
      <c r="L8743" s="784">
        <v>20.14</v>
      </c>
      <c r="M8743" s="55" t="s">
        <v>2455</v>
      </c>
    </row>
    <row r="8744" spans="1:13" ht="15">
      <c r="A8744" s="785">
        <v>46004</v>
      </c>
      <c r="B8744" s="55" t="s">
        <v>9140</v>
      </c>
      <c r="C8744" s="786">
        <v>83344</v>
      </c>
      <c r="D8744" s="786" t="s">
        <v>5294</v>
      </c>
      <c r="E8744" s="786">
        <v>90</v>
      </c>
      <c r="F8744" s="786">
        <v>4010</v>
      </c>
      <c r="G8744" s="786" t="s">
        <v>9143</v>
      </c>
      <c r="H8744" s="784" t="s">
        <v>1573</v>
      </c>
      <c r="J8744" s="55">
        <v>1</v>
      </c>
      <c r="K8744" s="786">
        <v>11.16</v>
      </c>
      <c r="L8744" s="786">
        <v>11.16</v>
      </c>
      <c r="M8744" s="55" t="s">
        <v>2455</v>
      </c>
    </row>
    <row r="8745" spans="1:13" ht="15">
      <c r="A8745" s="783">
        <v>46004</v>
      </c>
      <c r="B8745" s="55" t="s">
        <v>9140</v>
      </c>
      <c r="C8745" s="784">
        <v>59852</v>
      </c>
      <c r="D8745" s="784" t="s">
        <v>5595</v>
      </c>
      <c r="E8745" s="784">
        <v>150</v>
      </c>
      <c r="F8745" s="784">
        <v>4010</v>
      </c>
      <c r="G8745" s="784" t="s">
        <v>3169</v>
      </c>
      <c r="H8745" s="784" t="s">
        <v>1573</v>
      </c>
      <c r="J8745" s="55">
        <v>1</v>
      </c>
      <c r="K8745" s="784">
        <v>8.25</v>
      </c>
      <c r="L8745" s="784">
        <v>8.25</v>
      </c>
      <c r="M8745" s="55" t="s">
        <v>2455</v>
      </c>
    </row>
    <row r="8746" spans="1:13" ht="15">
      <c r="A8746" s="785">
        <v>46004</v>
      </c>
      <c r="B8746" s="55" t="s">
        <v>9140</v>
      </c>
      <c r="C8746" s="786">
        <v>83717</v>
      </c>
      <c r="D8746" s="786" t="s">
        <v>9144</v>
      </c>
      <c r="E8746" s="786">
        <v>140</v>
      </c>
      <c r="F8746" s="786">
        <v>4010</v>
      </c>
      <c r="G8746" s="786" t="s">
        <v>4680</v>
      </c>
      <c r="H8746" s="784" t="s">
        <v>1573</v>
      </c>
      <c r="J8746" s="55">
        <v>1</v>
      </c>
      <c r="K8746" s="786">
        <v>13.51</v>
      </c>
      <c r="L8746" s="786">
        <v>13.51</v>
      </c>
      <c r="M8746" s="55" t="s">
        <v>2455</v>
      </c>
    </row>
    <row r="8747" spans="1:13" ht="15">
      <c r="A8747" s="783">
        <v>46004</v>
      </c>
      <c r="B8747" s="55" t="s">
        <v>9140</v>
      </c>
      <c r="C8747" s="784">
        <v>83557</v>
      </c>
      <c r="D8747" s="784" t="s">
        <v>7475</v>
      </c>
      <c r="E8747" s="784">
        <v>130</v>
      </c>
      <c r="F8747" s="784">
        <v>4010</v>
      </c>
      <c r="G8747" s="784" t="s">
        <v>3509</v>
      </c>
      <c r="H8747" s="784" t="s">
        <v>1573</v>
      </c>
      <c r="J8747" s="55">
        <v>1</v>
      </c>
      <c r="K8747" s="784">
        <v>13.59</v>
      </c>
      <c r="L8747" s="784">
        <v>13.59</v>
      </c>
      <c r="M8747" s="55" t="s">
        <v>2455</v>
      </c>
    </row>
    <row r="8748" spans="1:13" ht="15">
      <c r="A8748" s="785">
        <v>46004</v>
      </c>
      <c r="B8748" s="55" t="s">
        <v>9140</v>
      </c>
      <c r="C8748" s="786">
        <v>83635</v>
      </c>
      <c r="D8748" s="786" t="s">
        <v>6986</v>
      </c>
      <c r="E8748" s="786">
        <v>140</v>
      </c>
      <c r="F8748" s="786">
        <v>4010</v>
      </c>
      <c r="G8748" s="786" t="s">
        <v>6487</v>
      </c>
      <c r="H8748" s="784" t="s">
        <v>1573</v>
      </c>
      <c r="J8748" s="55">
        <v>1</v>
      </c>
      <c r="K8748" s="786">
        <v>13.57</v>
      </c>
      <c r="L8748" s="786">
        <v>13.57</v>
      </c>
      <c r="M8748" s="55" t="s">
        <v>2455</v>
      </c>
    </row>
    <row r="8749" spans="1:13" ht="15">
      <c r="A8749" s="783">
        <v>46004</v>
      </c>
      <c r="B8749" s="55" t="s">
        <v>9140</v>
      </c>
      <c r="C8749" s="784">
        <v>82248</v>
      </c>
      <c r="D8749" s="784" t="s">
        <v>8583</v>
      </c>
      <c r="E8749" s="784">
        <v>110</v>
      </c>
      <c r="F8749" s="784">
        <v>4010</v>
      </c>
      <c r="G8749" s="784" t="s">
        <v>5354</v>
      </c>
      <c r="H8749" s="784" t="s">
        <v>1573</v>
      </c>
      <c r="J8749" s="55">
        <v>1</v>
      </c>
      <c r="K8749" s="784">
        <v>8.31</v>
      </c>
      <c r="L8749" s="784">
        <v>8.31</v>
      </c>
      <c r="M8749" s="55" t="s">
        <v>2455</v>
      </c>
    </row>
    <row r="8750" spans="1:13" ht="15">
      <c r="A8750" s="785">
        <v>46004</v>
      </c>
      <c r="B8750" s="55" t="s">
        <v>9140</v>
      </c>
      <c r="C8750" s="786">
        <v>83622</v>
      </c>
      <c r="D8750" s="786" t="s">
        <v>5595</v>
      </c>
      <c r="E8750" s="786">
        <v>75</v>
      </c>
      <c r="F8750" s="786">
        <v>4010</v>
      </c>
      <c r="G8750" s="786" t="s">
        <v>6489</v>
      </c>
      <c r="H8750" s="784" t="s">
        <v>1573</v>
      </c>
      <c r="J8750" s="55">
        <v>2</v>
      </c>
      <c r="K8750" s="786">
        <v>6.24</v>
      </c>
      <c r="L8750" s="786">
        <v>12.48</v>
      </c>
      <c r="M8750" s="55" t="s">
        <v>2455</v>
      </c>
    </row>
    <row r="8751" spans="1:13" ht="15">
      <c r="A8751" s="783">
        <v>46004</v>
      </c>
      <c r="B8751" s="55" t="s">
        <v>9140</v>
      </c>
      <c r="C8751" s="784">
        <v>82400</v>
      </c>
      <c r="D8751" s="784" t="s">
        <v>6358</v>
      </c>
      <c r="E8751" s="784">
        <v>90</v>
      </c>
      <c r="F8751" s="784">
        <v>4010</v>
      </c>
      <c r="G8751" s="784" t="s">
        <v>6490</v>
      </c>
      <c r="H8751" s="784" t="s">
        <v>1573</v>
      </c>
      <c r="J8751" s="55">
        <v>1</v>
      </c>
      <c r="K8751" s="784">
        <v>17.989999999999998</v>
      </c>
      <c r="L8751" s="784">
        <v>17.989999999999998</v>
      </c>
      <c r="M8751" s="55" t="s">
        <v>2455</v>
      </c>
    </row>
    <row r="8752" spans="1:13" ht="15">
      <c r="A8752" s="785">
        <v>46004</v>
      </c>
      <c r="B8752" s="55" t="s">
        <v>9140</v>
      </c>
      <c r="C8752" s="786">
        <v>83007</v>
      </c>
      <c r="D8752" s="786" t="s">
        <v>4052</v>
      </c>
      <c r="E8752" s="786">
        <v>50</v>
      </c>
      <c r="F8752" s="786">
        <v>4010</v>
      </c>
      <c r="G8752" s="786" t="s">
        <v>6492</v>
      </c>
      <c r="H8752" s="784" t="s">
        <v>1573</v>
      </c>
      <c r="J8752" s="55">
        <v>1</v>
      </c>
      <c r="K8752" s="786">
        <v>6.08</v>
      </c>
      <c r="L8752" s="786">
        <v>6.08</v>
      </c>
      <c r="M8752" s="55" t="s">
        <v>2455</v>
      </c>
    </row>
    <row r="8753" spans="1:14" ht="15">
      <c r="A8753" s="783">
        <v>46004</v>
      </c>
      <c r="B8753" s="55" t="s">
        <v>9140</v>
      </c>
      <c r="C8753" s="784">
        <v>52621</v>
      </c>
      <c r="D8753" s="784" t="s">
        <v>6746</v>
      </c>
      <c r="E8753" s="882">
        <v>45692</v>
      </c>
      <c r="F8753" s="784">
        <v>4010</v>
      </c>
      <c r="G8753" s="784" t="s">
        <v>7961</v>
      </c>
      <c r="H8753" s="784" t="s">
        <v>1573</v>
      </c>
      <c r="J8753" s="55">
        <v>1</v>
      </c>
      <c r="K8753" s="784">
        <v>3.76</v>
      </c>
      <c r="L8753" s="784">
        <v>3.76</v>
      </c>
      <c r="M8753" s="55" t="s">
        <v>2455</v>
      </c>
    </row>
    <row r="8754" spans="1:14" ht="15">
      <c r="A8754" s="785">
        <v>46004</v>
      </c>
      <c r="B8754" s="55" t="s">
        <v>9140</v>
      </c>
      <c r="C8754" s="786">
        <v>80941</v>
      </c>
      <c r="D8754" s="786" t="s">
        <v>2290</v>
      </c>
      <c r="E8754" s="786">
        <v>130</v>
      </c>
      <c r="F8754" s="786">
        <v>4010</v>
      </c>
      <c r="G8754" s="786" t="s">
        <v>5359</v>
      </c>
      <c r="H8754" s="784" t="s">
        <v>1573</v>
      </c>
      <c r="J8754" s="55">
        <v>1</v>
      </c>
      <c r="K8754" s="786">
        <v>12.23</v>
      </c>
      <c r="L8754" s="786">
        <v>12.23</v>
      </c>
      <c r="M8754" s="55" t="s">
        <v>2455</v>
      </c>
    </row>
    <row r="8755" spans="1:14" ht="15">
      <c r="A8755" s="783">
        <v>46004</v>
      </c>
      <c r="B8755" s="55" t="s">
        <v>9140</v>
      </c>
      <c r="C8755" s="784">
        <v>84296</v>
      </c>
      <c r="D8755" s="784" t="s">
        <v>6865</v>
      </c>
      <c r="E8755" s="784">
        <v>80</v>
      </c>
      <c r="F8755" s="784">
        <v>4010</v>
      </c>
      <c r="G8755" s="784" t="s">
        <v>5358</v>
      </c>
      <c r="H8755" s="784" t="s">
        <v>1573</v>
      </c>
      <c r="J8755" s="55">
        <v>1</v>
      </c>
      <c r="K8755" s="784">
        <v>8.25</v>
      </c>
      <c r="L8755" s="784">
        <v>8.25</v>
      </c>
      <c r="M8755" s="55" t="s">
        <v>2455</v>
      </c>
    </row>
    <row r="8756" spans="1:14" ht="15">
      <c r="A8756" s="783">
        <v>46004</v>
      </c>
      <c r="B8756" s="784" t="s">
        <v>9145</v>
      </c>
      <c r="C8756" s="784">
        <v>83818</v>
      </c>
      <c r="D8756" s="784" t="s">
        <v>7166</v>
      </c>
      <c r="E8756" s="784" t="s">
        <v>3950</v>
      </c>
      <c r="F8756" s="784">
        <v>4010</v>
      </c>
      <c r="G8756" s="784" t="s">
        <v>2501</v>
      </c>
      <c r="H8756" s="784" t="s">
        <v>1573</v>
      </c>
      <c r="I8756" s="797">
        <v>4.89710901002684E+16</v>
      </c>
      <c r="J8756" s="784">
        <v>12</v>
      </c>
      <c r="K8756" s="784">
        <v>18.100000000000001</v>
      </c>
      <c r="L8756" s="793">
        <v>217.2</v>
      </c>
      <c r="M8756" s="55" t="s">
        <v>2618</v>
      </c>
      <c r="N8756" s="788" t="s">
        <v>9146</v>
      </c>
    </row>
    <row r="8757" spans="1:14" ht="15">
      <c r="A8757" s="783">
        <v>46004</v>
      </c>
      <c r="B8757" s="784" t="s">
        <v>9147</v>
      </c>
      <c r="C8757" s="784">
        <v>81553</v>
      </c>
      <c r="D8757" s="784" t="s">
        <v>2322</v>
      </c>
      <c r="E8757" s="784">
        <v>60</v>
      </c>
      <c r="F8757" s="784">
        <v>4010</v>
      </c>
      <c r="G8757" s="784" t="s">
        <v>2501</v>
      </c>
      <c r="H8757" s="784" t="s">
        <v>2508</v>
      </c>
      <c r="I8757" s="797">
        <v>8281302952380860</v>
      </c>
      <c r="J8757" s="784">
        <v>-18</v>
      </c>
      <c r="K8757" s="784">
        <v>34.49</v>
      </c>
      <c r="L8757" s="793">
        <v>-620.82000000000005</v>
      </c>
      <c r="M8757" s="55" t="s">
        <v>2509</v>
      </c>
      <c r="N8757" s="788" t="s">
        <v>9148</v>
      </c>
    </row>
    <row r="8758" spans="1:14" ht="15">
      <c r="A8758" s="783">
        <v>46005</v>
      </c>
      <c r="B8758" s="1226" t="s">
        <v>9149</v>
      </c>
      <c r="C8758" s="784">
        <v>82834</v>
      </c>
      <c r="D8758" s="784" t="s">
        <v>4761</v>
      </c>
      <c r="E8758" s="784" t="s">
        <v>2061</v>
      </c>
      <c r="F8758" s="784">
        <v>4010</v>
      </c>
      <c r="G8758" s="784" t="s">
        <v>9150</v>
      </c>
      <c r="H8758" s="784" t="s">
        <v>1573</v>
      </c>
      <c r="I8758" s="797">
        <v>33.15</v>
      </c>
      <c r="J8758" s="1226">
        <v>-25</v>
      </c>
      <c r="K8758" s="784">
        <v>33.15</v>
      </c>
      <c r="L8758" s="784">
        <v>-828.75</v>
      </c>
      <c r="M8758" s="55" t="s">
        <v>2547</v>
      </c>
    </row>
    <row r="8759" spans="1:14" ht="15">
      <c r="A8759" s="783">
        <v>46005</v>
      </c>
      <c r="B8759" s="784" t="s">
        <v>9151</v>
      </c>
      <c r="C8759" s="784">
        <v>82834</v>
      </c>
      <c r="D8759" s="784" t="s">
        <v>4759</v>
      </c>
      <c r="E8759" s="784" t="s">
        <v>2061</v>
      </c>
      <c r="F8759" s="784">
        <v>4010</v>
      </c>
      <c r="G8759" s="784" t="s">
        <v>9152</v>
      </c>
      <c r="H8759" s="784" t="s">
        <v>1573</v>
      </c>
      <c r="J8759" s="784">
        <v>25</v>
      </c>
      <c r="K8759" s="784">
        <v>31.21</v>
      </c>
      <c r="L8759" s="784">
        <v>780.25</v>
      </c>
      <c r="M8759" s="55" t="s">
        <v>2547</v>
      </c>
    </row>
    <row r="8760" spans="1:14" ht="15">
      <c r="A8760" s="783">
        <v>46005</v>
      </c>
      <c r="B8760" s="1226" t="s">
        <v>9153</v>
      </c>
      <c r="C8760" s="784">
        <v>81058</v>
      </c>
      <c r="D8760" s="784">
        <v>539</v>
      </c>
      <c r="E8760" s="784">
        <v>100</v>
      </c>
      <c r="F8760" s="784">
        <v>4010</v>
      </c>
      <c r="G8760" s="784" t="s">
        <v>9154</v>
      </c>
      <c r="H8760" s="784" t="s">
        <v>1573</v>
      </c>
      <c r="I8760" s="797">
        <v>6.95</v>
      </c>
      <c r="J8760" s="55">
        <v>62</v>
      </c>
      <c r="K8760" s="784">
        <v>6.95</v>
      </c>
      <c r="L8760" s="784">
        <v>430.9</v>
      </c>
      <c r="M8760" s="55" t="s">
        <v>2618</v>
      </c>
      <c r="N8760" s="788" t="s">
        <v>9155</v>
      </c>
    </row>
    <row r="8761" spans="1:14" ht="15">
      <c r="A8761" s="783">
        <v>46005</v>
      </c>
      <c r="B8761" s="784" t="s">
        <v>9156</v>
      </c>
      <c r="C8761" s="784">
        <v>83643</v>
      </c>
      <c r="D8761" s="784" t="s">
        <v>8125</v>
      </c>
      <c r="E8761" s="784" t="s">
        <v>3950</v>
      </c>
      <c r="F8761" s="784">
        <v>4010</v>
      </c>
      <c r="G8761" s="784" t="s">
        <v>9157</v>
      </c>
      <c r="H8761" s="784" t="s">
        <v>1573</v>
      </c>
      <c r="I8761" s="797"/>
      <c r="J8761" s="784">
        <v>6</v>
      </c>
      <c r="K8761" s="784">
        <v>31.95</v>
      </c>
      <c r="L8761" s="793">
        <v>191.7</v>
      </c>
      <c r="M8761" s="55" t="s">
        <v>2618</v>
      </c>
      <c r="N8761" s="788" t="s">
        <v>9158</v>
      </c>
    </row>
    <row r="8762" spans="1:14" ht="15">
      <c r="A8762" s="783">
        <v>46006</v>
      </c>
      <c r="B8762" s="55" t="s">
        <v>9159</v>
      </c>
      <c r="C8762" s="784">
        <v>58665</v>
      </c>
      <c r="D8762" s="784" t="s">
        <v>5419</v>
      </c>
      <c r="E8762" s="784" t="s">
        <v>2230</v>
      </c>
      <c r="F8762" s="784">
        <v>4010</v>
      </c>
      <c r="G8762" s="784" t="s">
        <v>9160</v>
      </c>
      <c r="H8762" s="784" t="s">
        <v>1573</v>
      </c>
      <c r="I8762" s="797">
        <v>12.07</v>
      </c>
      <c r="J8762" s="55">
        <v>-41</v>
      </c>
      <c r="K8762" s="784">
        <v>12.07</v>
      </c>
      <c r="L8762" s="784">
        <v>-494.87</v>
      </c>
      <c r="M8762" s="55" t="s">
        <v>2547</v>
      </c>
    </row>
    <row r="8763" spans="1:14" ht="15">
      <c r="A8763" s="783">
        <v>46006</v>
      </c>
      <c r="B8763" s="55" t="s">
        <v>9161</v>
      </c>
      <c r="C8763" s="784">
        <v>58665</v>
      </c>
      <c r="D8763" s="784" t="s">
        <v>5419</v>
      </c>
      <c r="E8763" s="784" t="s">
        <v>289</v>
      </c>
      <c r="F8763" s="784">
        <v>4010</v>
      </c>
      <c r="G8763" s="784" t="s">
        <v>9162</v>
      </c>
      <c r="H8763" s="784" t="s">
        <v>1573</v>
      </c>
      <c r="J8763" s="55">
        <v>41</v>
      </c>
      <c r="K8763" s="784">
        <v>12.07</v>
      </c>
      <c r="L8763" s="784">
        <v>494.87</v>
      </c>
      <c r="M8763" s="55" t="s">
        <v>2547</v>
      </c>
    </row>
    <row r="8764" spans="1:14" ht="15">
      <c r="A8764" s="783">
        <v>46006</v>
      </c>
      <c r="B8764" s="784" t="s">
        <v>9163</v>
      </c>
      <c r="C8764" s="784">
        <v>83718</v>
      </c>
      <c r="D8764" s="784" t="s">
        <v>8859</v>
      </c>
      <c r="E8764" s="784">
        <v>110</v>
      </c>
      <c r="F8764" s="784">
        <v>4010</v>
      </c>
      <c r="G8764" s="784" t="s">
        <v>8860</v>
      </c>
      <c r="H8764" s="784" t="s">
        <v>1573</v>
      </c>
      <c r="I8764" s="797"/>
      <c r="J8764" s="784">
        <v>34</v>
      </c>
      <c r="K8764" s="784">
        <v>6</v>
      </c>
      <c r="L8764" s="793">
        <v>204</v>
      </c>
      <c r="M8764" s="55" t="s">
        <v>2547</v>
      </c>
    </row>
    <row r="8765" spans="1:14" ht="15">
      <c r="A8765" s="785">
        <v>46006</v>
      </c>
      <c r="B8765" s="786" t="s">
        <v>9163</v>
      </c>
      <c r="C8765" s="786">
        <v>83718</v>
      </c>
      <c r="D8765" s="786" t="s">
        <v>8859</v>
      </c>
      <c r="E8765" s="786">
        <v>140</v>
      </c>
      <c r="F8765" s="786">
        <v>4010</v>
      </c>
      <c r="G8765" s="786" t="s">
        <v>9164</v>
      </c>
      <c r="H8765" s="786" t="s">
        <v>1573</v>
      </c>
      <c r="I8765" s="798"/>
      <c r="J8765" s="786">
        <v>-34</v>
      </c>
      <c r="K8765" s="786">
        <v>6</v>
      </c>
      <c r="L8765" s="796">
        <v>-204</v>
      </c>
      <c r="M8765" s="55" t="s">
        <v>2547</v>
      </c>
    </row>
    <row r="8766" spans="1:14" ht="15">
      <c r="A8766" s="783">
        <v>46006</v>
      </c>
      <c r="B8766" s="55" t="s">
        <v>9165</v>
      </c>
      <c r="C8766" s="784">
        <v>82406</v>
      </c>
      <c r="D8766" s="784" t="s">
        <v>7817</v>
      </c>
      <c r="E8766" s="784">
        <v>85</v>
      </c>
      <c r="F8766" s="784">
        <v>4010</v>
      </c>
      <c r="G8766" s="784" t="s">
        <v>9166</v>
      </c>
      <c r="H8766" s="786" t="s">
        <v>1573</v>
      </c>
      <c r="J8766" s="55">
        <v>-1</v>
      </c>
      <c r="K8766" s="784">
        <v>8.39</v>
      </c>
      <c r="L8766" s="784">
        <v>-8.39</v>
      </c>
      <c r="M8766" s="55" t="s">
        <v>2287</v>
      </c>
    </row>
    <row r="8767" spans="1:14" ht="15">
      <c r="A8767" s="282">
        <v>46006</v>
      </c>
      <c r="B8767" s="55" t="s">
        <v>9167</v>
      </c>
      <c r="C8767" s="784">
        <v>47684</v>
      </c>
      <c r="D8767" s="784" t="s">
        <v>2416</v>
      </c>
      <c r="E8767" s="784">
        <v>90</v>
      </c>
      <c r="F8767" s="784">
        <v>4010</v>
      </c>
      <c r="G8767" s="784" t="s">
        <v>6097</v>
      </c>
      <c r="H8767" s="784" t="s">
        <v>1573</v>
      </c>
      <c r="J8767" s="784">
        <v>1</v>
      </c>
      <c r="K8767" s="784">
        <v>7.77</v>
      </c>
      <c r="L8767" s="784">
        <v>7.77</v>
      </c>
      <c r="M8767" s="55" t="s">
        <v>2455</v>
      </c>
    </row>
    <row r="8768" spans="1:14" ht="15">
      <c r="A8768" s="282">
        <v>46006</v>
      </c>
      <c r="B8768" s="55" t="s">
        <v>9167</v>
      </c>
      <c r="C8768" s="786">
        <v>83567</v>
      </c>
      <c r="D8768" s="786" t="s">
        <v>7166</v>
      </c>
      <c r="E8768" s="786">
        <v>140</v>
      </c>
      <c r="F8768" s="786">
        <v>4010</v>
      </c>
      <c r="G8768" s="786" t="s">
        <v>9168</v>
      </c>
      <c r="H8768" s="786" t="s">
        <v>1573</v>
      </c>
      <c r="J8768" s="786">
        <v>1</v>
      </c>
      <c r="K8768" s="786">
        <v>9.82</v>
      </c>
      <c r="L8768" s="786">
        <v>9.82</v>
      </c>
      <c r="M8768" s="55" t="s">
        <v>2455</v>
      </c>
    </row>
    <row r="8769" spans="1:13" ht="15">
      <c r="A8769" s="282">
        <v>46006</v>
      </c>
      <c r="B8769" s="55" t="s">
        <v>9167</v>
      </c>
      <c r="C8769" s="784">
        <v>82400</v>
      </c>
      <c r="D8769" s="784" t="s">
        <v>6112</v>
      </c>
      <c r="E8769" s="784">
        <v>130</v>
      </c>
      <c r="F8769" s="784">
        <v>4010</v>
      </c>
      <c r="G8769" s="784" t="s">
        <v>8882</v>
      </c>
      <c r="H8769" s="784" t="s">
        <v>1573</v>
      </c>
      <c r="J8769" s="784">
        <v>1</v>
      </c>
      <c r="K8769" s="784">
        <v>17.989999999999998</v>
      </c>
      <c r="L8769" s="784">
        <v>17.989999999999998</v>
      </c>
      <c r="M8769" s="55" t="s">
        <v>2455</v>
      </c>
    </row>
    <row r="8770" spans="1:13" ht="15">
      <c r="A8770" s="282">
        <v>46006</v>
      </c>
      <c r="B8770" s="55" t="s">
        <v>9167</v>
      </c>
      <c r="C8770" s="786">
        <v>83545</v>
      </c>
      <c r="D8770" s="786" t="s">
        <v>7056</v>
      </c>
      <c r="E8770" s="786">
        <v>120</v>
      </c>
      <c r="F8770" s="786">
        <v>4010</v>
      </c>
      <c r="G8770" s="786" t="s">
        <v>8458</v>
      </c>
      <c r="H8770" s="786" t="s">
        <v>1573</v>
      </c>
      <c r="J8770" s="786">
        <v>1</v>
      </c>
      <c r="K8770" s="786">
        <v>10.64</v>
      </c>
      <c r="L8770" s="786">
        <v>10.64</v>
      </c>
      <c r="M8770" s="55" t="s">
        <v>2455</v>
      </c>
    </row>
    <row r="8771" spans="1:13" ht="15">
      <c r="A8771" s="282">
        <v>46006</v>
      </c>
      <c r="B8771" s="55" t="s">
        <v>9167</v>
      </c>
      <c r="C8771" s="784">
        <v>81157</v>
      </c>
      <c r="D8771" s="784" t="s">
        <v>7459</v>
      </c>
      <c r="E8771" s="784">
        <v>140</v>
      </c>
      <c r="F8771" s="784">
        <v>4010</v>
      </c>
      <c r="G8771" s="784" t="s">
        <v>4184</v>
      </c>
      <c r="H8771" s="784" t="s">
        <v>1573</v>
      </c>
      <c r="J8771" s="784">
        <v>1</v>
      </c>
      <c r="K8771" s="784">
        <v>5.09</v>
      </c>
      <c r="L8771" s="784"/>
      <c r="M8771" s="55" t="s">
        <v>2455</v>
      </c>
    </row>
    <row r="8772" spans="1:13" ht="15">
      <c r="A8772" s="282">
        <v>46006</v>
      </c>
      <c r="B8772" s="55" t="s">
        <v>9167</v>
      </c>
      <c r="C8772" s="786">
        <v>83624</v>
      </c>
      <c r="D8772" s="786" t="s">
        <v>2255</v>
      </c>
      <c r="E8772" s="786">
        <v>75</v>
      </c>
      <c r="F8772" s="786">
        <v>4010</v>
      </c>
      <c r="G8772" s="786" t="s">
        <v>9169</v>
      </c>
      <c r="H8772" s="786" t="s">
        <v>1573</v>
      </c>
      <c r="J8772" s="786">
        <v>1</v>
      </c>
      <c r="K8772" s="786">
        <v>8.8000000000000007</v>
      </c>
      <c r="L8772" s="786">
        <v>8.8000000000000007</v>
      </c>
      <c r="M8772" s="55" t="s">
        <v>2455</v>
      </c>
    </row>
    <row r="8773" spans="1:13" ht="15">
      <c r="A8773" s="282">
        <v>46006</v>
      </c>
      <c r="B8773" s="55" t="s">
        <v>9167</v>
      </c>
      <c r="C8773" s="784">
        <v>83622</v>
      </c>
      <c r="D8773" s="784" t="s">
        <v>2255</v>
      </c>
      <c r="E8773" s="784">
        <v>70</v>
      </c>
      <c r="F8773" s="784">
        <v>4010</v>
      </c>
      <c r="G8773" s="784" t="s">
        <v>9170</v>
      </c>
      <c r="H8773" s="784" t="s">
        <v>1573</v>
      </c>
      <c r="J8773" s="784">
        <v>1</v>
      </c>
      <c r="K8773" s="784">
        <v>6.83</v>
      </c>
      <c r="L8773" s="784">
        <v>6.83</v>
      </c>
      <c r="M8773" s="55" t="s">
        <v>2455</v>
      </c>
    </row>
    <row r="8774" spans="1:13" ht="15">
      <c r="A8774" s="282">
        <v>46006</v>
      </c>
      <c r="B8774" s="55" t="s">
        <v>9167</v>
      </c>
      <c r="C8774" s="786">
        <v>82203</v>
      </c>
      <c r="D8774" s="786" t="s">
        <v>5595</v>
      </c>
      <c r="E8774" s="786">
        <v>130</v>
      </c>
      <c r="F8774" s="786">
        <v>4010</v>
      </c>
      <c r="G8774" s="786" t="s">
        <v>5444</v>
      </c>
      <c r="H8774" s="786" t="s">
        <v>1573</v>
      </c>
      <c r="J8774" s="786">
        <v>2</v>
      </c>
      <c r="K8774" s="786">
        <v>26.19</v>
      </c>
      <c r="L8774" s="786">
        <v>52.38</v>
      </c>
      <c r="M8774" s="55" t="s">
        <v>2455</v>
      </c>
    </row>
    <row r="8775" spans="1:13" ht="15">
      <c r="A8775" s="282">
        <v>46006</v>
      </c>
      <c r="B8775" s="55" t="s">
        <v>9167</v>
      </c>
      <c r="C8775" s="784">
        <v>82407</v>
      </c>
      <c r="D8775" s="784" t="s">
        <v>6482</v>
      </c>
      <c r="E8775" s="784">
        <v>110</v>
      </c>
      <c r="F8775" s="784">
        <v>4010</v>
      </c>
      <c r="G8775" s="784" t="s">
        <v>6610</v>
      </c>
      <c r="H8775" s="784" t="s">
        <v>1573</v>
      </c>
      <c r="J8775" s="784">
        <v>1</v>
      </c>
      <c r="K8775" s="784">
        <v>7.24</v>
      </c>
      <c r="L8775" s="784">
        <v>7.24</v>
      </c>
      <c r="M8775" s="55" t="s">
        <v>2455</v>
      </c>
    </row>
    <row r="8776" spans="1:13" ht="15">
      <c r="A8776" s="282">
        <v>46006</v>
      </c>
      <c r="B8776" s="55" t="s">
        <v>9167</v>
      </c>
      <c r="C8776" s="786">
        <v>82203</v>
      </c>
      <c r="D8776" s="786" t="s">
        <v>5588</v>
      </c>
      <c r="E8776" s="786">
        <v>130</v>
      </c>
      <c r="F8776" s="786">
        <v>4010</v>
      </c>
      <c r="G8776" s="786" t="s">
        <v>9171</v>
      </c>
      <c r="H8776" s="786" t="s">
        <v>1573</v>
      </c>
      <c r="J8776" s="786">
        <v>2</v>
      </c>
      <c r="K8776" s="786">
        <v>26.19</v>
      </c>
      <c r="L8776" s="786">
        <v>52.38</v>
      </c>
      <c r="M8776" s="55" t="s">
        <v>2455</v>
      </c>
    </row>
    <row r="8777" spans="1:13" ht="15">
      <c r="A8777" s="282">
        <v>46006</v>
      </c>
      <c r="B8777" s="55" t="s">
        <v>9167</v>
      </c>
      <c r="C8777" s="784">
        <v>67483</v>
      </c>
      <c r="D8777" s="784" t="s">
        <v>5874</v>
      </c>
      <c r="E8777" s="784">
        <v>120</v>
      </c>
      <c r="F8777" s="784">
        <v>4010</v>
      </c>
      <c r="G8777" s="784" t="s">
        <v>6098</v>
      </c>
      <c r="H8777" s="784" t="s">
        <v>1573</v>
      </c>
      <c r="J8777" s="784">
        <v>1</v>
      </c>
      <c r="K8777" s="784">
        <v>11.14</v>
      </c>
      <c r="L8777" s="784">
        <v>11.14</v>
      </c>
      <c r="M8777" s="55" t="s">
        <v>2455</v>
      </c>
    </row>
    <row r="8778" spans="1:13" ht="15">
      <c r="A8778" s="282">
        <v>46006</v>
      </c>
      <c r="B8778" s="55" t="s">
        <v>9167</v>
      </c>
      <c r="C8778" s="786">
        <v>84296</v>
      </c>
      <c r="D8778" s="786" t="s">
        <v>6164</v>
      </c>
      <c r="E8778" s="786">
        <v>140</v>
      </c>
      <c r="F8778" s="786">
        <v>4010</v>
      </c>
      <c r="G8778" s="786" t="s">
        <v>6101</v>
      </c>
      <c r="H8778" s="786" t="s">
        <v>1573</v>
      </c>
      <c r="J8778" s="786">
        <v>2</v>
      </c>
      <c r="K8778" s="786">
        <v>8.56</v>
      </c>
      <c r="L8778" s="786">
        <v>17.12</v>
      </c>
      <c r="M8778" s="55" t="s">
        <v>2455</v>
      </c>
    </row>
    <row r="8779" spans="1:13" ht="15">
      <c r="A8779" s="282">
        <v>46006</v>
      </c>
      <c r="B8779" s="55" t="s">
        <v>9167</v>
      </c>
      <c r="C8779" s="784">
        <v>83646</v>
      </c>
      <c r="D8779" s="784" t="s">
        <v>5955</v>
      </c>
      <c r="E8779" s="784">
        <v>80</v>
      </c>
      <c r="F8779" s="784">
        <v>4010</v>
      </c>
      <c r="G8779" s="784" t="s">
        <v>6105</v>
      </c>
      <c r="H8779" s="784" t="s">
        <v>1573</v>
      </c>
      <c r="J8779" s="784">
        <v>1</v>
      </c>
      <c r="K8779" s="784">
        <v>9.32</v>
      </c>
      <c r="L8779" s="784">
        <v>9.32</v>
      </c>
      <c r="M8779" s="55" t="s">
        <v>2455</v>
      </c>
    </row>
    <row r="8780" spans="1:13" ht="15">
      <c r="A8780" s="282">
        <v>46006</v>
      </c>
      <c r="B8780" s="55" t="s">
        <v>9167</v>
      </c>
      <c r="C8780" s="786">
        <v>83976</v>
      </c>
      <c r="D8780" s="786" t="s">
        <v>7780</v>
      </c>
      <c r="E8780" s="786">
        <v>85</v>
      </c>
      <c r="F8780" s="786">
        <v>4010</v>
      </c>
      <c r="G8780" s="786" t="s">
        <v>6108</v>
      </c>
      <c r="H8780" s="786" t="s">
        <v>1573</v>
      </c>
      <c r="J8780" s="786">
        <v>1</v>
      </c>
      <c r="K8780" s="786">
        <v>20.440000000000001</v>
      </c>
      <c r="L8780" s="786">
        <v>20.440000000000001</v>
      </c>
      <c r="M8780" s="55" t="s">
        <v>2455</v>
      </c>
    </row>
    <row r="8781" spans="1:13" ht="15">
      <c r="A8781" s="282">
        <v>46006</v>
      </c>
      <c r="B8781" s="55" t="s">
        <v>9167</v>
      </c>
      <c r="C8781" s="784">
        <v>59852</v>
      </c>
      <c r="D8781" s="784" t="s">
        <v>2382</v>
      </c>
      <c r="E8781" s="784">
        <v>100</v>
      </c>
      <c r="F8781" s="784">
        <v>4010</v>
      </c>
      <c r="G8781" s="784" t="s">
        <v>4628</v>
      </c>
      <c r="H8781" s="784" t="s">
        <v>1573</v>
      </c>
      <c r="J8781" s="784">
        <v>2</v>
      </c>
      <c r="K8781" s="784">
        <v>7.69</v>
      </c>
      <c r="L8781" s="784">
        <v>15.38</v>
      </c>
      <c r="M8781" s="55" t="s">
        <v>2455</v>
      </c>
    </row>
    <row r="8782" spans="1:13" ht="15">
      <c r="A8782" s="282">
        <v>46006</v>
      </c>
      <c r="B8782" s="55" t="s">
        <v>9167</v>
      </c>
      <c r="C8782" s="786">
        <v>83164</v>
      </c>
      <c r="D8782" s="786" t="s">
        <v>2560</v>
      </c>
      <c r="E8782" s="786">
        <v>100</v>
      </c>
      <c r="F8782" s="786">
        <v>4010</v>
      </c>
      <c r="G8782" s="786" t="s">
        <v>4640</v>
      </c>
      <c r="H8782" s="786" t="s">
        <v>1573</v>
      </c>
      <c r="J8782" s="786">
        <v>1</v>
      </c>
      <c r="K8782" s="786">
        <v>10.76</v>
      </c>
      <c r="L8782" s="786">
        <v>10.76</v>
      </c>
      <c r="M8782" s="55" t="s">
        <v>2455</v>
      </c>
    </row>
    <row r="8783" spans="1:13" ht="15">
      <c r="A8783" s="282">
        <v>46006</v>
      </c>
      <c r="B8783" s="55" t="s">
        <v>9167</v>
      </c>
      <c r="C8783" s="784">
        <v>80941</v>
      </c>
      <c r="D8783" s="784" t="s">
        <v>2560</v>
      </c>
      <c r="E8783" s="784">
        <v>140</v>
      </c>
      <c r="F8783" s="784">
        <v>4010</v>
      </c>
      <c r="G8783" s="784" t="s">
        <v>9172</v>
      </c>
      <c r="H8783" s="784" t="s">
        <v>1573</v>
      </c>
      <c r="J8783" s="784">
        <v>1</v>
      </c>
      <c r="K8783" s="784">
        <v>12.23</v>
      </c>
      <c r="L8783" s="784">
        <v>12.23</v>
      </c>
      <c r="M8783" s="55" t="s">
        <v>2455</v>
      </c>
    </row>
    <row r="8784" spans="1:13" ht="15">
      <c r="A8784" s="282">
        <v>46006</v>
      </c>
      <c r="B8784" s="55" t="s">
        <v>9167</v>
      </c>
      <c r="C8784" s="786">
        <v>82195</v>
      </c>
      <c r="D8784" s="786" t="s">
        <v>6086</v>
      </c>
      <c r="E8784" s="786">
        <v>110</v>
      </c>
      <c r="F8784" s="786">
        <v>4010</v>
      </c>
      <c r="G8784" s="786" t="s">
        <v>7580</v>
      </c>
      <c r="H8784" s="786" t="s">
        <v>1573</v>
      </c>
      <c r="J8784" s="786">
        <v>1</v>
      </c>
      <c r="K8784" s="786">
        <v>12.23</v>
      </c>
      <c r="L8784" s="786">
        <v>12.23</v>
      </c>
      <c r="M8784" s="55" t="s">
        <v>2455</v>
      </c>
    </row>
    <row r="8785" spans="1:13" ht="15">
      <c r="A8785" s="282">
        <v>46006</v>
      </c>
      <c r="B8785" s="55" t="s">
        <v>9167</v>
      </c>
      <c r="C8785" s="784">
        <v>83644</v>
      </c>
      <c r="D8785" s="784" t="s">
        <v>9173</v>
      </c>
      <c r="E8785" s="784" t="s">
        <v>2300</v>
      </c>
      <c r="F8785" s="784">
        <v>4010</v>
      </c>
      <c r="G8785" s="784" t="s">
        <v>6109</v>
      </c>
      <c r="H8785" s="784" t="s">
        <v>1573</v>
      </c>
      <c r="J8785" s="784">
        <v>1</v>
      </c>
      <c r="K8785" s="784">
        <v>37.72</v>
      </c>
      <c r="L8785" s="784">
        <v>37.72</v>
      </c>
      <c r="M8785" s="55" t="s">
        <v>2455</v>
      </c>
    </row>
    <row r="8786" spans="1:13" ht="15">
      <c r="A8786" s="282">
        <v>46006</v>
      </c>
      <c r="B8786" s="55" t="s">
        <v>9167</v>
      </c>
      <c r="C8786" s="786">
        <v>83622</v>
      </c>
      <c r="D8786" s="786" t="s">
        <v>5588</v>
      </c>
      <c r="E8786" s="786">
        <v>75</v>
      </c>
      <c r="F8786" s="786">
        <v>4010</v>
      </c>
      <c r="G8786" s="786" t="s">
        <v>9174</v>
      </c>
      <c r="H8786" s="786" t="s">
        <v>1573</v>
      </c>
      <c r="J8786" s="786">
        <v>1</v>
      </c>
      <c r="K8786" s="786">
        <v>6.83</v>
      </c>
      <c r="L8786" s="786">
        <v>6.83</v>
      </c>
      <c r="M8786" s="55" t="s">
        <v>2455</v>
      </c>
    </row>
    <row r="8787" spans="1:13" ht="15">
      <c r="A8787" s="282">
        <v>46006</v>
      </c>
      <c r="B8787" s="55" t="s">
        <v>9167</v>
      </c>
      <c r="C8787" s="784">
        <v>83315</v>
      </c>
      <c r="D8787" s="784" t="s">
        <v>5533</v>
      </c>
      <c r="E8787" s="784">
        <v>140</v>
      </c>
      <c r="F8787" s="784">
        <v>4010</v>
      </c>
      <c r="G8787" s="784" t="s">
        <v>4648</v>
      </c>
      <c r="H8787" s="784" t="s">
        <v>1573</v>
      </c>
      <c r="J8787" s="784">
        <v>1</v>
      </c>
      <c r="K8787" s="784">
        <v>16.55</v>
      </c>
      <c r="L8787" s="784">
        <v>16.55</v>
      </c>
      <c r="M8787" s="55" t="s">
        <v>2455</v>
      </c>
    </row>
    <row r="8788" spans="1:13" ht="15">
      <c r="A8788" s="282">
        <v>46006</v>
      </c>
      <c r="B8788" s="55" t="s">
        <v>9167</v>
      </c>
      <c r="C8788" s="786">
        <v>83723</v>
      </c>
      <c r="D8788" s="786" t="s">
        <v>7993</v>
      </c>
      <c r="E8788" s="786">
        <v>140</v>
      </c>
      <c r="F8788" s="786">
        <v>4010</v>
      </c>
      <c r="G8788" s="786" t="s">
        <v>4556</v>
      </c>
      <c r="H8788" s="786" t="s">
        <v>1573</v>
      </c>
      <c r="J8788" s="786">
        <v>1</v>
      </c>
      <c r="K8788" s="786">
        <v>8.76</v>
      </c>
      <c r="L8788" s="786">
        <v>8.76</v>
      </c>
      <c r="M8788" s="55" t="s">
        <v>2455</v>
      </c>
    </row>
    <row r="8789" spans="1:13" ht="15">
      <c r="A8789" s="282">
        <v>46006</v>
      </c>
      <c r="B8789" s="55" t="s">
        <v>9167</v>
      </c>
      <c r="C8789" s="784">
        <v>83725</v>
      </c>
      <c r="D8789" s="784" t="s">
        <v>6104</v>
      </c>
      <c r="E8789" s="784">
        <v>110</v>
      </c>
      <c r="F8789" s="784">
        <v>4010</v>
      </c>
      <c r="G8789" s="784" t="s">
        <v>6402</v>
      </c>
      <c r="H8789" s="784" t="s">
        <v>1573</v>
      </c>
      <c r="J8789" s="784">
        <v>1</v>
      </c>
      <c r="K8789" s="784">
        <v>9.4</v>
      </c>
      <c r="L8789" s="784">
        <v>9.4</v>
      </c>
      <c r="M8789" s="55" t="s">
        <v>2455</v>
      </c>
    </row>
    <row r="8790" spans="1:13" ht="15">
      <c r="A8790" s="282">
        <v>46006</v>
      </c>
      <c r="B8790" s="55" t="s">
        <v>9167</v>
      </c>
      <c r="C8790" s="786">
        <v>83719</v>
      </c>
      <c r="D8790" s="786" t="s">
        <v>6704</v>
      </c>
      <c r="E8790" s="786">
        <v>120</v>
      </c>
      <c r="F8790" s="786">
        <v>4010</v>
      </c>
      <c r="G8790" s="786" t="s">
        <v>9175</v>
      </c>
      <c r="H8790" s="786" t="s">
        <v>1573</v>
      </c>
      <c r="J8790" s="786">
        <v>1</v>
      </c>
      <c r="K8790" s="786">
        <v>11.82</v>
      </c>
      <c r="L8790" s="786">
        <v>11.82</v>
      </c>
      <c r="M8790" s="55" t="s">
        <v>2455</v>
      </c>
    </row>
    <row r="8791" spans="1:13" ht="15">
      <c r="A8791" s="282">
        <v>46006</v>
      </c>
      <c r="B8791" s="55" t="s">
        <v>9167</v>
      </c>
      <c r="C8791" s="784">
        <v>83557</v>
      </c>
      <c r="D8791" s="784" t="s">
        <v>7475</v>
      </c>
      <c r="E8791" s="784">
        <v>130</v>
      </c>
      <c r="F8791" s="784">
        <v>4010</v>
      </c>
      <c r="G8791" s="784" t="s">
        <v>4649</v>
      </c>
      <c r="H8791" s="784" t="s">
        <v>1573</v>
      </c>
      <c r="J8791" s="784">
        <v>1</v>
      </c>
      <c r="K8791" s="784">
        <v>13.59</v>
      </c>
      <c r="L8791" s="784">
        <v>13.59</v>
      </c>
      <c r="M8791" s="55" t="s">
        <v>2455</v>
      </c>
    </row>
    <row r="8792" spans="1:13" ht="15">
      <c r="A8792" s="282">
        <v>46006</v>
      </c>
      <c r="B8792" s="55" t="s">
        <v>9167</v>
      </c>
      <c r="C8792" s="786">
        <v>83530</v>
      </c>
      <c r="D8792" s="786" t="s">
        <v>5105</v>
      </c>
      <c r="E8792" s="786">
        <v>80</v>
      </c>
      <c r="F8792" s="786">
        <v>4010</v>
      </c>
      <c r="G8792" s="786" t="s">
        <v>8884</v>
      </c>
      <c r="H8792" s="786" t="s">
        <v>1573</v>
      </c>
      <c r="J8792" s="786">
        <v>1</v>
      </c>
      <c r="K8792" s="786">
        <v>8.5299999999999994</v>
      </c>
      <c r="L8792" s="786">
        <v>8.5299999999999994</v>
      </c>
      <c r="M8792" s="55" t="s">
        <v>2455</v>
      </c>
    </row>
    <row r="8793" spans="1:13" ht="15">
      <c r="A8793" s="282">
        <v>46006</v>
      </c>
      <c r="B8793" s="55" t="s">
        <v>9167</v>
      </c>
      <c r="C8793" s="784">
        <v>83436</v>
      </c>
      <c r="D8793" s="784" t="s">
        <v>7162</v>
      </c>
      <c r="E8793" s="784">
        <v>110</v>
      </c>
      <c r="F8793" s="784">
        <v>4010</v>
      </c>
      <c r="G8793" s="784" t="s">
        <v>7928</v>
      </c>
      <c r="H8793" s="784" t="s">
        <v>1573</v>
      </c>
      <c r="J8793" s="784">
        <v>1</v>
      </c>
      <c r="K8793" s="784">
        <v>4.6399999999999997</v>
      </c>
      <c r="L8793" s="784">
        <v>4.6399999999999997</v>
      </c>
      <c r="M8793" s="55" t="s">
        <v>2455</v>
      </c>
    </row>
    <row r="8794" spans="1:13" ht="15">
      <c r="A8794" s="282">
        <v>46006</v>
      </c>
      <c r="B8794" s="55" t="s">
        <v>9167</v>
      </c>
      <c r="C8794" s="786">
        <v>80824</v>
      </c>
      <c r="D8794" s="786" t="s">
        <v>5516</v>
      </c>
      <c r="E8794" s="786">
        <v>130</v>
      </c>
      <c r="F8794" s="786">
        <v>4010</v>
      </c>
      <c r="G8794" s="786" t="s">
        <v>9176</v>
      </c>
      <c r="H8794" s="786" t="s">
        <v>1573</v>
      </c>
      <c r="J8794" s="786">
        <v>1</v>
      </c>
      <c r="K8794" s="786">
        <v>21.47</v>
      </c>
      <c r="L8794" s="786">
        <v>21.47</v>
      </c>
      <c r="M8794" s="55" t="s">
        <v>2455</v>
      </c>
    </row>
    <row r="8795" spans="1:13" ht="15">
      <c r="A8795" s="282">
        <v>46006</v>
      </c>
      <c r="B8795" s="55" t="s">
        <v>9167</v>
      </c>
      <c r="C8795" s="784">
        <v>66736</v>
      </c>
      <c r="D8795" s="784" t="s">
        <v>6482</v>
      </c>
      <c r="E8795" s="784">
        <v>120</v>
      </c>
      <c r="F8795" s="784">
        <v>4010</v>
      </c>
      <c r="G8795" s="784" t="s">
        <v>9177</v>
      </c>
      <c r="H8795" s="784" t="s">
        <v>1573</v>
      </c>
      <c r="J8795" s="784">
        <v>1</v>
      </c>
      <c r="K8795" s="784">
        <v>16.72</v>
      </c>
      <c r="L8795" s="784">
        <v>16.72</v>
      </c>
      <c r="M8795" s="55" t="s">
        <v>2455</v>
      </c>
    </row>
    <row r="8796" spans="1:13" ht="15">
      <c r="A8796" s="282">
        <v>46006</v>
      </c>
      <c r="B8796" s="55" t="s">
        <v>9167</v>
      </c>
      <c r="C8796" s="786">
        <v>81345</v>
      </c>
      <c r="D8796" s="786" t="s">
        <v>5705</v>
      </c>
      <c r="E8796" s="786" t="s">
        <v>289</v>
      </c>
      <c r="F8796" s="786">
        <v>4010</v>
      </c>
      <c r="G8796" s="786" t="s">
        <v>4659</v>
      </c>
      <c r="H8796" s="786" t="s">
        <v>1573</v>
      </c>
      <c r="J8796" s="786">
        <v>1</v>
      </c>
      <c r="K8796" s="786">
        <v>20.440000000000001</v>
      </c>
      <c r="L8796" s="786">
        <v>20.440000000000001</v>
      </c>
      <c r="M8796" s="55" t="s">
        <v>2455</v>
      </c>
    </row>
    <row r="8797" spans="1:13" ht="15">
      <c r="A8797" s="282">
        <v>46006</v>
      </c>
      <c r="B8797" s="55" t="s">
        <v>9167</v>
      </c>
      <c r="C8797" s="784">
        <v>83973</v>
      </c>
      <c r="D8797" s="784" t="s">
        <v>7199</v>
      </c>
      <c r="E8797" s="784">
        <v>110</v>
      </c>
      <c r="F8797" s="784">
        <v>4010</v>
      </c>
      <c r="G8797" s="784" t="s">
        <v>8346</v>
      </c>
      <c r="H8797" s="784" t="s">
        <v>1573</v>
      </c>
      <c r="J8797" s="784">
        <v>1</v>
      </c>
      <c r="K8797" s="784">
        <v>7.16</v>
      </c>
      <c r="L8797" s="784">
        <v>7.16</v>
      </c>
      <c r="M8797" s="55" t="s">
        <v>2455</v>
      </c>
    </row>
    <row r="8798" spans="1:13" ht="15">
      <c r="A8798" s="282">
        <v>46006</v>
      </c>
      <c r="B8798" s="55" t="s">
        <v>9167</v>
      </c>
      <c r="C8798" s="786">
        <v>83644</v>
      </c>
      <c r="D8798" s="786" t="s">
        <v>7379</v>
      </c>
      <c r="E8798" s="786" t="s">
        <v>3950</v>
      </c>
      <c r="F8798" s="786">
        <v>4010</v>
      </c>
      <c r="G8798" s="786" t="s">
        <v>9178</v>
      </c>
      <c r="H8798" s="786" t="s">
        <v>1573</v>
      </c>
      <c r="J8798" s="786">
        <v>1</v>
      </c>
      <c r="K8798" s="786">
        <v>26.87</v>
      </c>
      <c r="L8798" s="786">
        <v>26.87</v>
      </c>
      <c r="M8798" s="55" t="s">
        <v>2455</v>
      </c>
    </row>
    <row r="8799" spans="1:13" ht="15">
      <c r="A8799" s="282">
        <v>46006</v>
      </c>
      <c r="B8799" s="55" t="s">
        <v>9167</v>
      </c>
      <c r="C8799" s="784">
        <v>83729</v>
      </c>
      <c r="D8799" s="784" t="s">
        <v>6990</v>
      </c>
      <c r="E8799" s="784">
        <v>130</v>
      </c>
      <c r="F8799" s="784">
        <v>4010</v>
      </c>
      <c r="G8799" s="784" t="s">
        <v>6113</v>
      </c>
      <c r="H8799" s="784" t="s">
        <v>1573</v>
      </c>
      <c r="J8799" s="784">
        <v>1</v>
      </c>
      <c r="K8799" s="784">
        <v>5.96</v>
      </c>
      <c r="L8799" s="784">
        <v>5.96</v>
      </c>
      <c r="M8799" s="55" t="s">
        <v>2455</v>
      </c>
    </row>
    <row r="8800" spans="1:13" ht="15">
      <c r="A8800" s="282">
        <v>46006</v>
      </c>
      <c r="B8800" s="55" t="s">
        <v>9167</v>
      </c>
      <c r="C8800" s="786">
        <v>66936</v>
      </c>
      <c r="D8800" s="786" t="s">
        <v>5611</v>
      </c>
      <c r="E8800" s="786">
        <v>90</v>
      </c>
      <c r="F8800" s="786">
        <v>4010</v>
      </c>
      <c r="G8800" s="786" t="s">
        <v>4663</v>
      </c>
      <c r="H8800" s="786" t="s">
        <v>1573</v>
      </c>
      <c r="J8800" s="786">
        <v>1</v>
      </c>
      <c r="K8800" s="786">
        <v>9.2100000000000009</v>
      </c>
      <c r="L8800" s="786">
        <v>9.2100000000000009</v>
      </c>
      <c r="M8800" s="55" t="s">
        <v>2455</v>
      </c>
    </row>
    <row r="8801" spans="1:13" ht="15">
      <c r="A8801" s="282">
        <v>46006</v>
      </c>
      <c r="B8801" s="55" t="s">
        <v>9167</v>
      </c>
      <c r="C8801" s="784">
        <v>83974</v>
      </c>
      <c r="D8801" s="784" t="s">
        <v>9068</v>
      </c>
      <c r="E8801" s="784" t="s">
        <v>289</v>
      </c>
      <c r="F8801" s="784">
        <v>4010</v>
      </c>
      <c r="G8801" s="784" t="s">
        <v>4665</v>
      </c>
      <c r="H8801" s="784" t="s">
        <v>1573</v>
      </c>
      <c r="J8801" s="784">
        <v>1</v>
      </c>
      <c r="K8801" s="784">
        <v>32.92</v>
      </c>
      <c r="L8801" s="784">
        <v>32.92</v>
      </c>
      <c r="M8801" s="55" t="s">
        <v>2455</v>
      </c>
    </row>
    <row r="8802" spans="1:13" ht="15">
      <c r="A8802" s="282">
        <v>46006</v>
      </c>
      <c r="B8802" s="55" t="s">
        <v>9167</v>
      </c>
      <c r="C8802" s="786">
        <v>81873</v>
      </c>
      <c r="D8802" s="786" t="s">
        <v>4991</v>
      </c>
      <c r="E8802" s="786">
        <v>100</v>
      </c>
      <c r="F8802" s="786">
        <v>4010</v>
      </c>
      <c r="G8802" s="786" t="s">
        <v>4666</v>
      </c>
      <c r="H8802" s="786" t="s">
        <v>1573</v>
      </c>
      <c r="J8802" s="786">
        <v>1</v>
      </c>
      <c r="K8802" s="786">
        <v>13.15</v>
      </c>
      <c r="L8802" s="786">
        <v>13.15</v>
      </c>
      <c r="M8802" s="55" t="s">
        <v>2455</v>
      </c>
    </row>
    <row r="8803" spans="1:13" ht="15">
      <c r="A8803" s="282">
        <v>46006</v>
      </c>
      <c r="B8803" s="55" t="s">
        <v>9167</v>
      </c>
      <c r="C8803" s="784">
        <v>81569</v>
      </c>
      <c r="D8803" s="784" t="s">
        <v>2560</v>
      </c>
      <c r="E8803" s="784">
        <v>140</v>
      </c>
      <c r="F8803" s="784">
        <v>4010</v>
      </c>
      <c r="G8803" s="784" t="s">
        <v>6048</v>
      </c>
      <c r="H8803" s="784" t="s">
        <v>1573</v>
      </c>
      <c r="J8803" s="784">
        <v>1</v>
      </c>
      <c r="K8803" s="784">
        <v>8.3699999999999992</v>
      </c>
      <c r="L8803" s="784">
        <v>8.3699999999999992</v>
      </c>
      <c r="M8803" s="55" t="s">
        <v>2455</v>
      </c>
    </row>
    <row r="8804" spans="1:13" ht="15">
      <c r="A8804" s="282">
        <v>46006</v>
      </c>
      <c r="B8804" s="55" t="s">
        <v>9167</v>
      </c>
      <c r="C8804" s="786">
        <v>67284</v>
      </c>
      <c r="D8804" s="786" t="s">
        <v>5027</v>
      </c>
      <c r="E8804" s="786">
        <v>120</v>
      </c>
      <c r="F8804" s="786">
        <v>4010</v>
      </c>
      <c r="G8804" s="786" t="s">
        <v>6050</v>
      </c>
      <c r="H8804" s="786" t="s">
        <v>1573</v>
      </c>
      <c r="J8804" s="786">
        <v>1</v>
      </c>
      <c r="K8804" s="786">
        <v>12.92</v>
      </c>
      <c r="L8804" s="786">
        <v>12.92</v>
      </c>
      <c r="M8804" s="55" t="s">
        <v>2455</v>
      </c>
    </row>
    <row r="8805" spans="1:13" ht="15">
      <c r="A8805" s="282">
        <v>46006</v>
      </c>
      <c r="B8805" s="55" t="s">
        <v>9167</v>
      </c>
      <c r="C8805" s="784">
        <v>83281</v>
      </c>
      <c r="D8805" s="784" t="s">
        <v>3304</v>
      </c>
      <c r="E8805" s="784">
        <v>110</v>
      </c>
      <c r="F8805" s="784">
        <v>4010</v>
      </c>
      <c r="G8805" s="784" t="s">
        <v>6051</v>
      </c>
      <c r="H8805" s="784" t="s">
        <v>1573</v>
      </c>
      <c r="J8805" s="784">
        <v>1</v>
      </c>
      <c r="K8805" s="784">
        <v>4.82</v>
      </c>
      <c r="L8805" s="784">
        <v>4.82</v>
      </c>
      <c r="M8805" s="55" t="s">
        <v>2455</v>
      </c>
    </row>
    <row r="8806" spans="1:13" ht="15">
      <c r="A8806" s="282">
        <v>46006</v>
      </c>
      <c r="B8806" s="55" t="s">
        <v>9167</v>
      </c>
      <c r="C8806" s="786">
        <v>81496</v>
      </c>
      <c r="D8806" s="786" t="s">
        <v>2934</v>
      </c>
      <c r="E8806" s="786">
        <v>130</v>
      </c>
      <c r="F8806" s="786">
        <v>4010</v>
      </c>
      <c r="G8806" s="786" t="s">
        <v>5922</v>
      </c>
      <c r="H8806" s="786" t="s">
        <v>1573</v>
      </c>
      <c r="J8806" s="786">
        <v>1</v>
      </c>
      <c r="K8806" s="786">
        <v>7.84</v>
      </c>
      <c r="L8806" s="786">
        <v>7.84</v>
      </c>
      <c r="M8806" s="55" t="s">
        <v>2455</v>
      </c>
    </row>
    <row r="8807" spans="1:13" ht="15">
      <c r="A8807" s="282">
        <v>46006</v>
      </c>
      <c r="B8807" s="55" t="s">
        <v>9167</v>
      </c>
      <c r="C8807" s="784">
        <v>80046</v>
      </c>
      <c r="D8807" s="784" t="s">
        <v>2255</v>
      </c>
      <c r="E8807" s="784" t="s">
        <v>441</v>
      </c>
      <c r="F8807" s="784">
        <v>4010</v>
      </c>
      <c r="G8807" s="784" t="s">
        <v>9179</v>
      </c>
      <c r="H8807" s="784" t="s">
        <v>1573</v>
      </c>
      <c r="J8807" s="784">
        <v>1</v>
      </c>
      <c r="K8807" s="784">
        <v>14.45</v>
      </c>
      <c r="L8807" s="784">
        <v>14.45</v>
      </c>
      <c r="M8807" s="55" t="s">
        <v>2455</v>
      </c>
    </row>
    <row r="8808" spans="1:13" ht="15">
      <c r="A8808" s="282">
        <v>46006</v>
      </c>
      <c r="B8808" s="55" t="s">
        <v>9167</v>
      </c>
      <c r="C8808" s="786">
        <v>83196</v>
      </c>
      <c r="D8808" s="786" t="s">
        <v>8461</v>
      </c>
      <c r="E8808" s="786">
        <v>140</v>
      </c>
      <c r="F8808" s="786">
        <v>4010</v>
      </c>
      <c r="G8808" s="786" t="s">
        <v>6055</v>
      </c>
      <c r="H8808" s="786" t="s">
        <v>1573</v>
      </c>
      <c r="J8808" s="786">
        <v>1</v>
      </c>
      <c r="K8808" s="786">
        <v>11.93</v>
      </c>
      <c r="L8808" s="786">
        <v>11.93</v>
      </c>
      <c r="M8808" s="55" t="s">
        <v>2455</v>
      </c>
    </row>
    <row r="8809" spans="1:13" ht="15">
      <c r="A8809" s="282">
        <v>46006</v>
      </c>
      <c r="B8809" s="55" t="s">
        <v>9167</v>
      </c>
      <c r="C8809" s="784">
        <v>83639</v>
      </c>
      <c r="D8809" s="784" t="s">
        <v>2408</v>
      </c>
      <c r="E8809" s="784">
        <v>120</v>
      </c>
      <c r="F8809" s="784">
        <v>4010</v>
      </c>
      <c r="G8809" s="784" t="s">
        <v>4622</v>
      </c>
      <c r="H8809" s="784" t="s">
        <v>1573</v>
      </c>
      <c r="J8809" s="784">
        <v>1</v>
      </c>
      <c r="K8809" s="784">
        <v>25.73</v>
      </c>
      <c r="L8809" s="784">
        <v>25.73</v>
      </c>
      <c r="M8809" s="55" t="s">
        <v>2455</v>
      </c>
    </row>
    <row r="8810" spans="1:13" ht="15">
      <c r="A8810" s="282">
        <v>46006</v>
      </c>
      <c r="B8810" s="55" t="s">
        <v>9167</v>
      </c>
      <c r="C8810" s="786">
        <v>52706</v>
      </c>
      <c r="D8810" s="786" t="s">
        <v>2577</v>
      </c>
      <c r="E8810" s="786">
        <v>140</v>
      </c>
      <c r="F8810" s="786">
        <v>4010</v>
      </c>
      <c r="G8810" s="786" t="s">
        <v>9005</v>
      </c>
      <c r="H8810" s="786" t="s">
        <v>1573</v>
      </c>
      <c r="J8810" s="786">
        <v>1</v>
      </c>
      <c r="K8810" s="786">
        <v>10.95</v>
      </c>
      <c r="L8810" s="786">
        <v>10.95</v>
      </c>
      <c r="M8810" s="55" t="s">
        <v>2455</v>
      </c>
    </row>
    <row r="8811" spans="1:13" ht="15">
      <c r="A8811" s="282">
        <v>46006</v>
      </c>
      <c r="B8811" s="55" t="s">
        <v>9167</v>
      </c>
      <c r="C8811" s="784">
        <v>59852</v>
      </c>
      <c r="D8811" s="784" t="s">
        <v>5595</v>
      </c>
      <c r="E8811" s="784">
        <v>140</v>
      </c>
      <c r="F8811" s="784">
        <v>4010</v>
      </c>
      <c r="G8811" s="784" t="s">
        <v>9180</v>
      </c>
      <c r="H8811" s="784" t="s">
        <v>1573</v>
      </c>
      <c r="J8811" s="784">
        <v>3</v>
      </c>
      <c r="K8811" s="784">
        <v>8.25</v>
      </c>
      <c r="L8811" s="784">
        <v>24.75</v>
      </c>
      <c r="M8811" s="55" t="s">
        <v>2455</v>
      </c>
    </row>
    <row r="8812" spans="1:13" ht="15">
      <c r="A8812" s="282">
        <v>46006</v>
      </c>
      <c r="B8812" s="55" t="s">
        <v>9167</v>
      </c>
      <c r="C8812" s="786">
        <v>82407</v>
      </c>
      <c r="D8812" s="786" t="s">
        <v>7483</v>
      </c>
      <c r="E8812" s="786">
        <v>110</v>
      </c>
      <c r="F8812" s="786">
        <v>4010</v>
      </c>
      <c r="G8812" s="786" t="s">
        <v>8748</v>
      </c>
      <c r="H8812" s="786" t="s">
        <v>1573</v>
      </c>
      <c r="J8812" s="786">
        <v>1</v>
      </c>
      <c r="K8812" s="786">
        <v>7.24</v>
      </c>
      <c r="L8812" s="786">
        <v>7.24</v>
      </c>
      <c r="M8812" s="55" t="s">
        <v>2455</v>
      </c>
    </row>
    <row r="8813" spans="1:13" ht="15">
      <c r="A8813" s="282">
        <v>46006</v>
      </c>
      <c r="B8813" s="55" t="s">
        <v>9167</v>
      </c>
      <c r="C8813" s="784">
        <v>83615</v>
      </c>
      <c r="D8813" s="784" t="s">
        <v>7224</v>
      </c>
      <c r="E8813" s="784" t="s">
        <v>2061</v>
      </c>
      <c r="F8813" s="784">
        <v>4010</v>
      </c>
      <c r="G8813" s="784" t="s">
        <v>8749</v>
      </c>
      <c r="H8813" s="784" t="s">
        <v>1573</v>
      </c>
      <c r="J8813" s="784">
        <v>1</v>
      </c>
      <c r="K8813" s="784">
        <v>40.880000000000003</v>
      </c>
      <c r="L8813" s="784">
        <v>40.880000000000003</v>
      </c>
      <c r="M8813" s="55" t="s">
        <v>2455</v>
      </c>
    </row>
    <row r="8814" spans="1:13" ht="15">
      <c r="A8814" s="282">
        <v>46006</v>
      </c>
      <c r="B8814" s="55" t="s">
        <v>9167</v>
      </c>
      <c r="C8814" s="786">
        <v>82365</v>
      </c>
      <c r="D8814" s="786" t="s">
        <v>2710</v>
      </c>
      <c r="E8814" s="786" t="s">
        <v>3950</v>
      </c>
      <c r="F8814" s="786">
        <v>4010</v>
      </c>
      <c r="G8814" s="786" t="s">
        <v>6058</v>
      </c>
      <c r="H8814" s="786" t="s">
        <v>1573</v>
      </c>
      <c r="J8814" s="786">
        <v>1</v>
      </c>
      <c r="K8814" s="786">
        <v>12.4</v>
      </c>
      <c r="L8814" s="786">
        <v>12.4</v>
      </c>
      <c r="M8814" s="55" t="s">
        <v>2455</v>
      </c>
    </row>
    <row r="8815" spans="1:13" ht="15">
      <c r="A8815" s="282">
        <v>46006</v>
      </c>
      <c r="B8815" s="55" t="s">
        <v>9167</v>
      </c>
      <c r="C8815" s="784">
        <v>81496</v>
      </c>
      <c r="D8815" s="784" t="s">
        <v>2560</v>
      </c>
      <c r="E8815" s="784">
        <v>140</v>
      </c>
      <c r="F8815" s="784">
        <v>4010</v>
      </c>
      <c r="G8815" s="784" t="s">
        <v>4668</v>
      </c>
      <c r="H8815" s="784" t="s">
        <v>1573</v>
      </c>
      <c r="J8815" s="784">
        <v>1</v>
      </c>
      <c r="K8815" s="784">
        <v>7.89</v>
      </c>
      <c r="L8815" s="784">
        <v>7.89</v>
      </c>
      <c r="M8815" s="55" t="s">
        <v>2455</v>
      </c>
    </row>
    <row r="8816" spans="1:13" ht="15">
      <c r="A8816" s="282">
        <v>46006</v>
      </c>
      <c r="B8816" s="55" t="s">
        <v>9167</v>
      </c>
      <c r="C8816" s="786">
        <v>82195</v>
      </c>
      <c r="D8816" s="786" t="s">
        <v>6086</v>
      </c>
      <c r="E8816" s="786">
        <v>130</v>
      </c>
      <c r="F8816" s="786">
        <v>4010</v>
      </c>
      <c r="G8816" s="786" t="s">
        <v>8319</v>
      </c>
      <c r="H8816" s="786" t="s">
        <v>1573</v>
      </c>
      <c r="J8816" s="786">
        <v>1</v>
      </c>
      <c r="K8816" s="786">
        <v>12.23</v>
      </c>
      <c r="L8816" s="786">
        <v>12.23</v>
      </c>
      <c r="M8816" s="55" t="s">
        <v>2455</v>
      </c>
    </row>
    <row r="8817" spans="1:13" ht="15">
      <c r="A8817" s="282">
        <v>46006</v>
      </c>
      <c r="B8817" s="55" t="s">
        <v>9167</v>
      </c>
      <c r="C8817" s="784">
        <v>80039</v>
      </c>
      <c r="D8817" s="784" t="s">
        <v>6345</v>
      </c>
      <c r="E8817" s="784" t="s">
        <v>289</v>
      </c>
      <c r="F8817" s="784">
        <v>4010</v>
      </c>
      <c r="G8817" s="784" t="s">
        <v>4669</v>
      </c>
      <c r="H8817" s="784" t="s">
        <v>1573</v>
      </c>
      <c r="J8817" s="784">
        <v>1</v>
      </c>
      <c r="K8817" s="784">
        <v>12.07</v>
      </c>
      <c r="L8817" s="784">
        <v>12.07</v>
      </c>
      <c r="M8817" s="55" t="s">
        <v>2455</v>
      </c>
    </row>
    <row r="8818" spans="1:13" ht="15">
      <c r="A8818" s="282">
        <v>46006</v>
      </c>
      <c r="B8818" s="55" t="s">
        <v>9167</v>
      </c>
      <c r="C8818" s="786">
        <v>67379</v>
      </c>
      <c r="D8818" s="786" t="s">
        <v>5891</v>
      </c>
      <c r="E8818" s="786">
        <v>120</v>
      </c>
      <c r="F8818" s="786">
        <v>4010</v>
      </c>
      <c r="G8818" s="786" t="s">
        <v>8751</v>
      </c>
      <c r="H8818" s="786" t="s">
        <v>1573</v>
      </c>
      <c r="J8818" s="786">
        <v>4</v>
      </c>
      <c r="K8818" s="786">
        <v>5.43</v>
      </c>
      <c r="L8818" s="786">
        <v>21.72</v>
      </c>
      <c r="M8818" s="55" t="s">
        <v>2455</v>
      </c>
    </row>
    <row r="8819" spans="1:13" ht="15">
      <c r="A8819" s="282">
        <v>46006</v>
      </c>
      <c r="B8819" s="55" t="s">
        <v>9167</v>
      </c>
      <c r="C8819" s="784">
        <v>83637</v>
      </c>
      <c r="D8819" s="784" t="s">
        <v>2255</v>
      </c>
      <c r="E8819" s="784" t="s">
        <v>441</v>
      </c>
      <c r="F8819" s="784">
        <v>4010</v>
      </c>
      <c r="G8819" s="784" t="s">
        <v>9123</v>
      </c>
      <c r="H8819" s="784" t="s">
        <v>1573</v>
      </c>
      <c r="J8819" s="784">
        <v>1</v>
      </c>
      <c r="K8819" s="784">
        <v>20.64</v>
      </c>
      <c r="L8819" s="784">
        <v>20.64</v>
      </c>
      <c r="M8819" s="55" t="s">
        <v>2455</v>
      </c>
    </row>
    <row r="8820" spans="1:13" ht="15">
      <c r="A8820" s="282">
        <v>46006</v>
      </c>
      <c r="B8820" s="55" t="s">
        <v>9167</v>
      </c>
      <c r="C8820" s="786">
        <v>81185</v>
      </c>
      <c r="D8820" s="786" t="s">
        <v>2258</v>
      </c>
      <c r="E8820" s="786" t="s">
        <v>2296</v>
      </c>
      <c r="F8820" s="786">
        <v>4010</v>
      </c>
      <c r="G8820" s="786" t="s">
        <v>5706</v>
      </c>
      <c r="H8820" s="786" t="s">
        <v>1573</v>
      </c>
      <c r="J8820" s="786">
        <v>1</v>
      </c>
      <c r="K8820" s="786">
        <v>23.66</v>
      </c>
      <c r="L8820" s="786">
        <v>23.66</v>
      </c>
      <c r="M8820" s="55" t="s">
        <v>2455</v>
      </c>
    </row>
    <row r="8821" spans="1:13" ht="15">
      <c r="A8821" s="282">
        <v>46006</v>
      </c>
      <c r="B8821" s="55" t="s">
        <v>9167</v>
      </c>
      <c r="C8821" s="784">
        <v>83622</v>
      </c>
      <c r="D8821" s="784" t="s">
        <v>5595</v>
      </c>
      <c r="E8821" s="784">
        <v>75</v>
      </c>
      <c r="F8821" s="784">
        <v>4010</v>
      </c>
      <c r="G8821" s="784" t="s">
        <v>6061</v>
      </c>
      <c r="H8821" s="784" t="s">
        <v>1573</v>
      </c>
      <c r="J8821" s="784">
        <v>2</v>
      </c>
      <c r="K8821" s="784">
        <v>6.24</v>
      </c>
      <c r="L8821" s="784">
        <v>12.48</v>
      </c>
      <c r="M8821" s="55" t="s">
        <v>2455</v>
      </c>
    </row>
    <row r="8822" spans="1:13" ht="15">
      <c r="A8822" s="282">
        <v>46006</v>
      </c>
      <c r="B8822" s="55" t="s">
        <v>9167</v>
      </c>
      <c r="C8822" s="786">
        <v>44228</v>
      </c>
      <c r="D8822" s="786" t="s">
        <v>9181</v>
      </c>
      <c r="E8822" s="786" t="s">
        <v>441</v>
      </c>
      <c r="F8822" s="786">
        <v>4010</v>
      </c>
      <c r="G8822" s="786" t="s">
        <v>4671</v>
      </c>
      <c r="H8822" s="786" t="s">
        <v>1573</v>
      </c>
      <c r="J8822" s="786">
        <v>1</v>
      </c>
      <c r="K8822" s="786">
        <v>12</v>
      </c>
      <c r="L8822" s="786">
        <v>12</v>
      </c>
      <c r="M8822" s="55" t="s">
        <v>2455</v>
      </c>
    </row>
    <row r="8823" spans="1:13" ht="15">
      <c r="A8823" s="282">
        <v>46006</v>
      </c>
      <c r="B8823" s="55" t="s">
        <v>9167</v>
      </c>
      <c r="C8823" s="784">
        <v>62373</v>
      </c>
      <c r="D8823" s="784" t="s">
        <v>2554</v>
      </c>
      <c r="E8823" s="784">
        <v>140</v>
      </c>
      <c r="F8823" s="784">
        <v>4010</v>
      </c>
      <c r="G8823" s="784" t="s">
        <v>7124</v>
      </c>
      <c r="H8823" s="784" t="s">
        <v>1573</v>
      </c>
      <c r="J8823" s="784">
        <v>1</v>
      </c>
      <c r="K8823" s="784">
        <v>11.88</v>
      </c>
      <c r="L8823" s="784">
        <v>11.88</v>
      </c>
      <c r="M8823" s="55" t="s">
        <v>2455</v>
      </c>
    </row>
    <row r="8824" spans="1:13" ht="15">
      <c r="A8824" s="282">
        <v>46006</v>
      </c>
      <c r="B8824" s="55" t="s">
        <v>9167</v>
      </c>
      <c r="C8824" s="786">
        <v>83585</v>
      </c>
      <c r="D8824" s="786" t="s">
        <v>6802</v>
      </c>
      <c r="E8824" s="786" t="s">
        <v>3950</v>
      </c>
      <c r="F8824" s="786">
        <v>4010</v>
      </c>
      <c r="G8824" s="786" t="s">
        <v>5980</v>
      </c>
      <c r="H8824" s="786" t="s">
        <v>1573</v>
      </c>
      <c r="J8824" s="786">
        <v>1</v>
      </c>
      <c r="K8824" s="786">
        <v>16.13</v>
      </c>
      <c r="L8824" s="786">
        <v>16.13</v>
      </c>
      <c r="M8824" s="55" t="s">
        <v>2455</v>
      </c>
    </row>
    <row r="8825" spans="1:13" ht="15">
      <c r="A8825" s="282">
        <v>46006</v>
      </c>
      <c r="B8825" s="55" t="s">
        <v>9167</v>
      </c>
      <c r="C8825" s="784">
        <v>84025</v>
      </c>
      <c r="D8825" s="784" t="s">
        <v>6086</v>
      </c>
      <c r="E8825" s="784">
        <v>100</v>
      </c>
      <c r="F8825" s="784">
        <v>4010</v>
      </c>
      <c r="G8825" s="784" t="s">
        <v>8895</v>
      </c>
      <c r="H8825" s="784" t="s">
        <v>1573</v>
      </c>
      <c r="J8825" s="784">
        <v>1</v>
      </c>
      <c r="K8825" s="784">
        <v>16.79</v>
      </c>
      <c r="L8825" s="784">
        <v>16.79</v>
      </c>
      <c r="M8825" s="55" t="s">
        <v>2455</v>
      </c>
    </row>
    <row r="8826" spans="1:13" ht="15">
      <c r="A8826" s="282">
        <v>46006</v>
      </c>
      <c r="B8826" s="55" t="s">
        <v>9167</v>
      </c>
      <c r="C8826" s="786">
        <v>84296</v>
      </c>
      <c r="D8826" s="786" t="s">
        <v>7473</v>
      </c>
      <c r="E8826" s="786">
        <v>150</v>
      </c>
      <c r="F8826" s="786">
        <v>4010</v>
      </c>
      <c r="G8826" s="786" t="s">
        <v>9182</v>
      </c>
      <c r="H8826" s="786" t="s">
        <v>1573</v>
      </c>
      <c r="J8826" s="786">
        <v>2</v>
      </c>
      <c r="K8826" s="786">
        <v>8.08</v>
      </c>
      <c r="L8826" s="786">
        <v>16.16</v>
      </c>
      <c r="M8826" s="55" t="s">
        <v>2455</v>
      </c>
    </row>
    <row r="8827" spans="1:13" ht="15">
      <c r="A8827" s="282">
        <v>46006</v>
      </c>
      <c r="B8827" s="55" t="s">
        <v>9167</v>
      </c>
      <c r="C8827" s="784">
        <v>82368</v>
      </c>
      <c r="D8827" s="784" t="s">
        <v>6928</v>
      </c>
      <c r="E8827" s="784">
        <v>110</v>
      </c>
      <c r="F8827" s="784">
        <v>4010</v>
      </c>
      <c r="G8827" s="784" t="s">
        <v>8899</v>
      </c>
      <c r="H8827" s="784" t="s">
        <v>1573</v>
      </c>
      <c r="J8827" s="784">
        <v>1</v>
      </c>
      <c r="K8827" s="784">
        <v>10.17</v>
      </c>
      <c r="L8827" s="784">
        <v>10.17</v>
      </c>
      <c r="M8827" s="55" t="s">
        <v>2455</v>
      </c>
    </row>
    <row r="8828" spans="1:13" ht="15">
      <c r="A8828" s="282">
        <v>46006</v>
      </c>
      <c r="B8828" s="55" t="s">
        <v>9167</v>
      </c>
      <c r="C8828" s="786">
        <v>83842</v>
      </c>
      <c r="D8828" s="786" t="s">
        <v>6110</v>
      </c>
      <c r="E8828" s="786" t="s">
        <v>2061</v>
      </c>
      <c r="F8828" s="786">
        <v>4010</v>
      </c>
      <c r="G8828" s="786" t="s">
        <v>6174</v>
      </c>
      <c r="H8828" s="786" t="s">
        <v>1573</v>
      </c>
      <c r="J8828" s="786">
        <v>1</v>
      </c>
      <c r="K8828" s="786">
        <v>28.84</v>
      </c>
      <c r="L8828" s="786">
        <v>28.84</v>
      </c>
      <c r="M8828" s="55" t="s">
        <v>2455</v>
      </c>
    </row>
    <row r="8829" spans="1:13" ht="15">
      <c r="A8829" s="282">
        <v>46006</v>
      </c>
      <c r="B8829" s="55" t="s">
        <v>9167</v>
      </c>
      <c r="C8829" s="784">
        <v>82347</v>
      </c>
      <c r="D8829" s="784" t="s">
        <v>8643</v>
      </c>
      <c r="E8829" s="784">
        <v>110</v>
      </c>
      <c r="F8829" s="784">
        <v>4010</v>
      </c>
      <c r="G8829" s="784" t="s">
        <v>8536</v>
      </c>
      <c r="H8829" s="784" t="s">
        <v>1573</v>
      </c>
      <c r="J8829" s="784">
        <v>1</v>
      </c>
      <c r="K8829" s="784">
        <v>5.21</v>
      </c>
      <c r="L8829" s="784">
        <v>5.21</v>
      </c>
      <c r="M8829" s="55" t="s">
        <v>2455</v>
      </c>
    </row>
    <row r="8830" spans="1:13" ht="15">
      <c r="A8830" s="282">
        <v>46006</v>
      </c>
      <c r="B8830" s="55" t="s">
        <v>9167</v>
      </c>
      <c r="C8830" s="786">
        <v>83225</v>
      </c>
      <c r="D8830" s="786" t="s">
        <v>6084</v>
      </c>
      <c r="E8830" s="786">
        <v>75</v>
      </c>
      <c r="F8830" s="786">
        <v>4010</v>
      </c>
      <c r="G8830" s="786" t="s">
        <v>4420</v>
      </c>
      <c r="H8830" s="786" t="s">
        <v>1573</v>
      </c>
      <c r="J8830" s="786">
        <v>1</v>
      </c>
      <c r="K8830" s="786">
        <v>6.78</v>
      </c>
      <c r="L8830" s="786">
        <v>6.78</v>
      </c>
      <c r="M8830" s="55" t="s">
        <v>2455</v>
      </c>
    </row>
    <row r="8831" spans="1:13" ht="15">
      <c r="A8831" s="282">
        <v>46006</v>
      </c>
      <c r="B8831" s="55" t="s">
        <v>9167</v>
      </c>
      <c r="C8831" s="784">
        <v>83617</v>
      </c>
      <c r="D8831" s="784" t="s">
        <v>6582</v>
      </c>
      <c r="E8831" s="784">
        <v>90</v>
      </c>
      <c r="F8831" s="784">
        <v>4010</v>
      </c>
      <c r="G8831" s="784" t="s">
        <v>4429</v>
      </c>
      <c r="H8831" s="784" t="s">
        <v>1573</v>
      </c>
      <c r="J8831" s="784">
        <v>1</v>
      </c>
      <c r="K8831" s="784">
        <v>20.18</v>
      </c>
      <c r="L8831" s="784">
        <v>20.18</v>
      </c>
      <c r="M8831" s="55" t="s">
        <v>2455</v>
      </c>
    </row>
    <row r="8832" spans="1:13" ht="15">
      <c r="A8832" s="282">
        <v>46006</v>
      </c>
      <c r="B8832" s="55" t="s">
        <v>9167</v>
      </c>
      <c r="C8832" s="786">
        <v>80046</v>
      </c>
      <c r="D8832" s="786" t="s">
        <v>6567</v>
      </c>
      <c r="E8832" s="786" t="s">
        <v>3950</v>
      </c>
      <c r="F8832" s="786">
        <v>4010</v>
      </c>
      <c r="G8832" s="786" t="s">
        <v>6170</v>
      </c>
      <c r="H8832" s="786" t="s">
        <v>1573</v>
      </c>
      <c r="J8832" s="786">
        <v>1</v>
      </c>
      <c r="K8832" s="786">
        <v>15.77</v>
      </c>
      <c r="L8832" s="786">
        <v>15.77</v>
      </c>
      <c r="M8832" s="55" t="s">
        <v>2455</v>
      </c>
    </row>
    <row r="8833" spans="1:13" ht="15">
      <c r="A8833" s="282">
        <v>46006</v>
      </c>
      <c r="B8833" s="55" t="s">
        <v>9167</v>
      </c>
      <c r="C8833" s="784">
        <v>81495</v>
      </c>
      <c r="D8833" s="784" t="s">
        <v>2268</v>
      </c>
      <c r="E8833" s="784">
        <v>110</v>
      </c>
      <c r="F8833" s="784">
        <v>4010</v>
      </c>
      <c r="G8833" s="784" t="s">
        <v>5931</v>
      </c>
      <c r="H8833" s="784" t="s">
        <v>1573</v>
      </c>
      <c r="J8833" s="784">
        <v>2</v>
      </c>
      <c r="K8833" s="784">
        <v>9.23</v>
      </c>
      <c r="L8833" s="784">
        <v>18.46</v>
      </c>
      <c r="M8833" s="55" t="s">
        <v>2455</v>
      </c>
    </row>
    <row r="8834" spans="1:13" ht="15">
      <c r="A8834" s="282">
        <v>46006</v>
      </c>
      <c r="B8834" s="55" t="s">
        <v>9167</v>
      </c>
      <c r="C8834" s="786">
        <v>81495</v>
      </c>
      <c r="D8834" s="786">
        <v>11</v>
      </c>
      <c r="E8834" s="786">
        <v>110</v>
      </c>
      <c r="F8834" s="786">
        <v>4010</v>
      </c>
      <c r="G8834" s="786" t="s">
        <v>4445</v>
      </c>
      <c r="H8834" s="786" t="s">
        <v>1573</v>
      </c>
      <c r="J8834" s="786">
        <v>3</v>
      </c>
      <c r="K8834" s="786">
        <v>13.1</v>
      </c>
      <c r="L8834" s="786">
        <v>39.299999999999997</v>
      </c>
      <c r="M8834" s="55" t="s">
        <v>2455</v>
      </c>
    </row>
    <row r="8835" spans="1:13" ht="15">
      <c r="A8835" s="282">
        <v>46006</v>
      </c>
      <c r="B8835" s="55" t="s">
        <v>9167</v>
      </c>
      <c r="C8835" s="784">
        <v>83646</v>
      </c>
      <c r="D8835" s="784" t="s">
        <v>6862</v>
      </c>
      <c r="E8835" s="784">
        <v>50</v>
      </c>
      <c r="F8835" s="784">
        <v>4010</v>
      </c>
      <c r="G8835" s="784" t="s">
        <v>8756</v>
      </c>
      <c r="H8835" s="784" t="s">
        <v>1573</v>
      </c>
      <c r="J8835" s="784">
        <v>1</v>
      </c>
      <c r="K8835" s="784">
        <v>9.18</v>
      </c>
      <c r="L8835" s="784">
        <v>9.18</v>
      </c>
      <c r="M8835" s="55" t="s">
        <v>2455</v>
      </c>
    </row>
    <row r="8836" spans="1:13" ht="15">
      <c r="A8836" s="282">
        <v>46006</v>
      </c>
      <c r="B8836" s="55" t="s">
        <v>9167</v>
      </c>
      <c r="C8836" s="786">
        <v>83545</v>
      </c>
      <c r="D8836" s="786" t="s">
        <v>8570</v>
      </c>
      <c r="E8836" s="786">
        <v>100</v>
      </c>
      <c r="F8836" s="786">
        <v>4010</v>
      </c>
      <c r="G8836" s="786" t="s">
        <v>4389</v>
      </c>
      <c r="H8836" s="786" t="s">
        <v>1573</v>
      </c>
      <c r="J8836" s="786">
        <v>1</v>
      </c>
      <c r="K8836" s="786">
        <v>10.64</v>
      </c>
      <c r="L8836" s="786">
        <v>10.64</v>
      </c>
      <c r="M8836" s="55" t="s">
        <v>2455</v>
      </c>
    </row>
    <row r="8837" spans="1:13" ht="15">
      <c r="A8837" s="282">
        <v>46006</v>
      </c>
      <c r="B8837" s="55" t="s">
        <v>9167</v>
      </c>
      <c r="C8837" s="784">
        <v>66930</v>
      </c>
      <c r="D8837" s="784" t="s">
        <v>3930</v>
      </c>
      <c r="E8837" s="784">
        <v>85</v>
      </c>
      <c r="F8837" s="784">
        <v>4010</v>
      </c>
      <c r="G8837" s="784" t="s">
        <v>9183</v>
      </c>
      <c r="H8837" s="784" t="s">
        <v>1573</v>
      </c>
      <c r="J8837" s="784">
        <v>2</v>
      </c>
      <c r="K8837" s="784">
        <v>11.9</v>
      </c>
      <c r="L8837" s="784">
        <v>23.8</v>
      </c>
      <c r="M8837" s="55" t="s">
        <v>2455</v>
      </c>
    </row>
    <row r="8838" spans="1:13" ht="15">
      <c r="A8838" s="282">
        <v>46006</v>
      </c>
      <c r="B8838" s="55" t="s">
        <v>9167</v>
      </c>
      <c r="C8838" s="786">
        <v>83072</v>
      </c>
      <c r="D8838" s="786" t="s">
        <v>6351</v>
      </c>
      <c r="E8838" s="786">
        <v>130</v>
      </c>
      <c r="F8838" s="786">
        <v>4010</v>
      </c>
      <c r="G8838" s="786" t="s">
        <v>4390</v>
      </c>
      <c r="H8838" s="786" t="s">
        <v>1573</v>
      </c>
      <c r="J8838" s="786">
        <v>1</v>
      </c>
      <c r="K8838" s="786">
        <v>8.8699999999999992</v>
      </c>
      <c r="L8838" s="786">
        <v>8.8699999999999992</v>
      </c>
      <c r="M8838" s="55" t="s">
        <v>2455</v>
      </c>
    </row>
    <row r="8839" spans="1:13" ht="15">
      <c r="A8839" s="282">
        <v>46006</v>
      </c>
      <c r="B8839" s="55" t="s">
        <v>9167</v>
      </c>
      <c r="C8839" s="784">
        <v>68141</v>
      </c>
      <c r="D8839" s="784" t="s">
        <v>3048</v>
      </c>
      <c r="E8839" s="784">
        <v>60</v>
      </c>
      <c r="F8839" s="784">
        <v>4010</v>
      </c>
      <c r="G8839" s="784" t="s">
        <v>9184</v>
      </c>
      <c r="H8839" s="784" t="s">
        <v>1573</v>
      </c>
      <c r="J8839" s="784">
        <v>1</v>
      </c>
      <c r="K8839" s="784">
        <v>6.13</v>
      </c>
      <c r="L8839" s="784">
        <v>6.13</v>
      </c>
      <c r="M8839" s="55" t="s">
        <v>2455</v>
      </c>
    </row>
    <row r="8840" spans="1:13" ht="15">
      <c r="A8840" s="282">
        <v>46006</v>
      </c>
      <c r="B8840" s="55" t="s">
        <v>9167</v>
      </c>
      <c r="C8840" s="786">
        <v>82009</v>
      </c>
      <c r="D8840" s="786" t="s">
        <v>6523</v>
      </c>
      <c r="E8840" s="786">
        <v>120</v>
      </c>
      <c r="F8840" s="786">
        <v>4010</v>
      </c>
      <c r="G8840" s="786" t="s">
        <v>9185</v>
      </c>
      <c r="H8840" s="786" t="s">
        <v>1573</v>
      </c>
      <c r="J8840" s="786">
        <v>1</v>
      </c>
      <c r="K8840" s="786">
        <v>7.23</v>
      </c>
      <c r="L8840" s="786">
        <v>7.23</v>
      </c>
      <c r="M8840" s="55" t="s">
        <v>2455</v>
      </c>
    </row>
    <row r="8841" spans="1:13" ht="15">
      <c r="A8841" s="282">
        <v>46006</v>
      </c>
      <c r="B8841" s="55" t="s">
        <v>9167</v>
      </c>
      <c r="C8841" s="784">
        <v>80941</v>
      </c>
      <c r="D8841" s="784" t="s">
        <v>2290</v>
      </c>
      <c r="E8841" s="784">
        <v>110</v>
      </c>
      <c r="F8841" s="784">
        <v>4010</v>
      </c>
      <c r="G8841" s="784" t="s">
        <v>8764</v>
      </c>
      <c r="H8841" s="784" t="s">
        <v>1573</v>
      </c>
      <c r="J8841" s="784">
        <v>1</v>
      </c>
      <c r="K8841" s="784">
        <v>12.23</v>
      </c>
      <c r="L8841" s="784">
        <v>12.23</v>
      </c>
      <c r="M8841" s="55" t="s">
        <v>2455</v>
      </c>
    </row>
    <row r="8842" spans="1:13" ht="15">
      <c r="A8842" s="282">
        <v>46006</v>
      </c>
      <c r="B8842" s="55" t="s">
        <v>9167</v>
      </c>
      <c r="C8842" s="786">
        <v>83984</v>
      </c>
      <c r="D8842" s="786" t="s">
        <v>8136</v>
      </c>
      <c r="E8842" s="786">
        <v>90</v>
      </c>
      <c r="F8842" s="786">
        <v>4010</v>
      </c>
      <c r="G8842" s="786" t="s">
        <v>4394</v>
      </c>
      <c r="H8842" s="786" t="s">
        <v>1573</v>
      </c>
      <c r="J8842" s="786">
        <v>1</v>
      </c>
      <c r="K8842" s="786">
        <v>18.87</v>
      </c>
      <c r="L8842" s="786">
        <v>18.87</v>
      </c>
      <c r="M8842" s="55" t="s">
        <v>2455</v>
      </c>
    </row>
    <row r="8843" spans="1:13" ht="15">
      <c r="A8843" s="282">
        <v>46006</v>
      </c>
      <c r="B8843" s="55" t="s">
        <v>9167</v>
      </c>
      <c r="C8843" s="784">
        <v>82985</v>
      </c>
      <c r="D8843" s="784" t="s">
        <v>3448</v>
      </c>
      <c r="E8843" s="784">
        <v>70</v>
      </c>
      <c r="F8843" s="784">
        <v>4010</v>
      </c>
      <c r="G8843" s="784" t="s">
        <v>4399</v>
      </c>
      <c r="H8843" s="784" t="s">
        <v>1573</v>
      </c>
      <c r="J8843" s="784">
        <v>1</v>
      </c>
      <c r="K8843" s="784">
        <v>5.08</v>
      </c>
      <c r="L8843" s="784">
        <v>5.08</v>
      </c>
      <c r="M8843" s="55" t="s">
        <v>2455</v>
      </c>
    </row>
    <row r="8844" spans="1:13" ht="15">
      <c r="A8844" s="282">
        <v>46006</v>
      </c>
      <c r="B8844" s="55" t="s">
        <v>9167</v>
      </c>
      <c r="C8844" s="786">
        <v>83989</v>
      </c>
      <c r="D8844" s="786" t="s">
        <v>6298</v>
      </c>
      <c r="E8844" s="786">
        <v>60</v>
      </c>
      <c r="F8844" s="786">
        <v>4010</v>
      </c>
      <c r="G8844" s="786" t="s">
        <v>8325</v>
      </c>
      <c r="H8844" s="786" t="s">
        <v>1573</v>
      </c>
      <c r="J8844" s="786">
        <v>1</v>
      </c>
      <c r="K8844" s="786">
        <v>16.63</v>
      </c>
      <c r="L8844" s="786">
        <v>16.63</v>
      </c>
      <c r="M8844" s="55" t="s">
        <v>2455</v>
      </c>
    </row>
    <row r="8845" spans="1:13" ht="15">
      <c r="A8845" s="282">
        <v>46006</v>
      </c>
      <c r="B8845" s="55" t="s">
        <v>9167</v>
      </c>
      <c r="C8845" s="784">
        <v>83113</v>
      </c>
      <c r="D8845" s="784" t="s">
        <v>6196</v>
      </c>
      <c r="E8845" s="784">
        <v>100</v>
      </c>
      <c r="F8845" s="784">
        <v>4010</v>
      </c>
      <c r="G8845" s="784" t="s">
        <v>4400</v>
      </c>
      <c r="H8845" s="784" t="s">
        <v>1573</v>
      </c>
      <c r="J8845" s="784">
        <v>1</v>
      </c>
      <c r="K8845" s="784">
        <v>9.5</v>
      </c>
      <c r="L8845" s="784">
        <v>9.5</v>
      </c>
      <c r="M8845" s="55" t="s">
        <v>2455</v>
      </c>
    </row>
    <row r="8846" spans="1:13" ht="15">
      <c r="A8846" s="282">
        <v>46006</v>
      </c>
      <c r="B8846" s="55" t="s">
        <v>9167</v>
      </c>
      <c r="C8846" s="786">
        <v>82400</v>
      </c>
      <c r="D8846" s="786" t="s">
        <v>6925</v>
      </c>
      <c r="E8846" s="786">
        <v>85</v>
      </c>
      <c r="F8846" s="786">
        <v>4010</v>
      </c>
      <c r="G8846" s="786" t="s">
        <v>5928</v>
      </c>
      <c r="H8846" s="786" t="s">
        <v>1573</v>
      </c>
      <c r="J8846" s="786">
        <v>1</v>
      </c>
      <c r="K8846" s="786">
        <v>17.989999999999998</v>
      </c>
      <c r="L8846" s="786">
        <v>17.989999999999998</v>
      </c>
      <c r="M8846" s="55" t="s">
        <v>2455</v>
      </c>
    </row>
    <row r="8847" spans="1:13" ht="15">
      <c r="A8847" s="282">
        <v>46006</v>
      </c>
      <c r="B8847" s="55" t="s">
        <v>9167</v>
      </c>
      <c r="C8847" s="784">
        <v>83635</v>
      </c>
      <c r="D8847" s="784" t="s">
        <v>5955</v>
      </c>
      <c r="E8847" s="784">
        <v>90</v>
      </c>
      <c r="F8847" s="784">
        <v>4010</v>
      </c>
      <c r="G8847" s="784" t="s">
        <v>4939</v>
      </c>
      <c r="H8847" s="784" t="s">
        <v>1573</v>
      </c>
      <c r="J8847" s="784">
        <v>1</v>
      </c>
      <c r="K8847" s="784">
        <v>13.57</v>
      </c>
      <c r="L8847" s="784">
        <v>13.57</v>
      </c>
      <c r="M8847" s="55" t="s">
        <v>2455</v>
      </c>
    </row>
    <row r="8848" spans="1:13" ht="15">
      <c r="A8848" s="282">
        <v>46006</v>
      </c>
      <c r="B8848" s="55" t="s">
        <v>9167</v>
      </c>
      <c r="C8848" s="786">
        <v>83160</v>
      </c>
      <c r="D8848" s="786" t="s">
        <v>6046</v>
      </c>
      <c r="E8848" s="786">
        <v>130</v>
      </c>
      <c r="F8848" s="786">
        <v>4010</v>
      </c>
      <c r="G8848" s="786" t="s">
        <v>4405</v>
      </c>
      <c r="H8848" s="786" t="s">
        <v>1573</v>
      </c>
      <c r="J8848" s="786">
        <v>1</v>
      </c>
      <c r="K8848" s="786">
        <v>11.81</v>
      </c>
      <c r="L8848" s="786">
        <v>11.81</v>
      </c>
      <c r="M8848" s="55" t="s">
        <v>2455</v>
      </c>
    </row>
    <row r="8849" spans="1:14" ht="15">
      <c r="A8849" s="282">
        <v>46006</v>
      </c>
      <c r="B8849" s="55" t="s">
        <v>9167</v>
      </c>
      <c r="C8849" s="784">
        <v>82578</v>
      </c>
      <c r="D8849" s="784" t="s">
        <v>5580</v>
      </c>
      <c r="E8849" s="784">
        <v>120</v>
      </c>
      <c r="F8849" s="784">
        <v>4010</v>
      </c>
      <c r="G8849" s="784" t="s">
        <v>4408</v>
      </c>
      <c r="H8849" s="784" t="s">
        <v>1573</v>
      </c>
      <c r="J8849" s="784">
        <v>1</v>
      </c>
      <c r="K8849" s="784">
        <v>9.77</v>
      </c>
      <c r="L8849" s="784">
        <v>9.77</v>
      </c>
      <c r="M8849" s="55" t="s">
        <v>2455</v>
      </c>
    </row>
    <row r="8850" spans="1:14" ht="15">
      <c r="A8850" s="282">
        <v>46006</v>
      </c>
      <c r="B8850" s="55" t="s">
        <v>9167</v>
      </c>
      <c r="C8850" s="786">
        <v>58663</v>
      </c>
      <c r="D8850" s="786">
        <v>11</v>
      </c>
      <c r="E8850" s="786" t="s">
        <v>2296</v>
      </c>
      <c r="F8850" s="786">
        <v>4010</v>
      </c>
      <c r="G8850" s="786" t="s">
        <v>4410</v>
      </c>
      <c r="H8850" s="786" t="s">
        <v>1573</v>
      </c>
      <c r="J8850" s="786">
        <v>1</v>
      </c>
      <c r="K8850" s="786">
        <v>11.16</v>
      </c>
      <c r="L8850" s="786">
        <v>11.16</v>
      </c>
      <c r="M8850" s="55" t="s">
        <v>2455</v>
      </c>
    </row>
    <row r="8851" spans="1:14" ht="15">
      <c r="A8851" s="282">
        <v>46006</v>
      </c>
      <c r="B8851" s="55" t="s">
        <v>9167</v>
      </c>
      <c r="C8851" s="784">
        <v>66936</v>
      </c>
      <c r="D8851" s="784" t="s">
        <v>5611</v>
      </c>
      <c r="E8851" s="784">
        <v>90</v>
      </c>
      <c r="F8851" s="784">
        <v>4010</v>
      </c>
      <c r="G8851" s="784" t="s">
        <v>4411</v>
      </c>
      <c r="H8851" s="784" t="s">
        <v>1573</v>
      </c>
      <c r="J8851" s="784">
        <v>1</v>
      </c>
      <c r="K8851" s="784">
        <v>9.2100000000000009</v>
      </c>
      <c r="L8851" s="784">
        <v>9.2100000000000009</v>
      </c>
      <c r="M8851" s="55" t="s">
        <v>2455</v>
      </c>
    </row>
    <row r="8852" spans="1:14" ht="15">
      <c r="A8852" s="282">
        <v>46006</v>
      </c>
      <c r="B8852" s="55" t="s">
        <v>9167</v>
      </c>
      <c r="C8852" s="786">
        <v>82203</v>
      </c>
      <c r="D8852" s="786" t="s">
        <v>6088</v>
      </c>
      <c r="E8852" s="786">
        <v>100</v>
      </c>
      <c r="F8852" s="786">
        <v>4010</v>
      </c>
      <c r="G8852" s="786" t="s">
        <v>6911</v>
      </c>
      <c r="H8852" s="786" t="s">
        <v>1573</v>
      </c>
      <c r="J8852" s="786">
        <v>1</v>
      </c>
      <c r="K8852" s="786">
        <v>29.64</v>
      </c>
      <c r="L8852" s="786">
        <v>29.64</v>
      </c>
      <c r="M8852" s="55" t="s">
        <v>2455</v>
      </c>
    </row>
    <row r="8853" spans="1:14" ht="15">
      <c r="A8853" s="282">
        <v>46006</v>
      </c>
      <c r="B8853" s="55" t="s">
        <v>9167</v>
      </c>
      <c r="C8853" s="784">
        <v>83646</v>
      </c>
      <c r="D8853" s="784" t="s">
        <v>6862</v>
      </c>
      <c r="E8853" s="784">
        <v>60</v>
      </c>
      <c r="F8853" s="784">
        <v>4010</v>
      </c>
      <c r="G8853" s="784" t="s">
        <v>3824</v>
      </c>
      <c r="H8853" s="784" t="s">
        <v>1573</v>
      </c>
      <c r="J8853" s="784">
        <v>1</v>
      </c>
      <c r="K8853" s="784">
        <v>9.18</v>
      </c>
      <c r="L8853" s="784">
        <v>9.18</v>
      </c>
      <c r="M8853" s="55" t="s">
        <v>2455</v>
      </c>
    </row>
    <row r="8854" spans="1:14" ht="15">
      <c r="A8854" s="282">
        <v>46006</v>
      </c>
      <c r="B8854" s="55" t="s">
        <v>9167</v>
      </c>
      <c r="C8854" s="786">
        <v>83072</v>
      </c>
      <c r="D8854" s="786" t="s">
        <v>6351</v>
      </c>
      <c r="E8854" s="786">
        <v>120</v>
      </c>
      <c r="F8854" s="786">
        <v>4010</v>
      </c>
      <c r="G8854" s="786" t="s">
        <v>6914</v>
      </c>
      <c r="H8854" s="786" t="s">
        <v>1573</v>
      </c>
      <c r="J8854" s="786">
        <v>1</v>
      </c>
      <c r="K8854" s="786">
        <v>8.8699999999999992</v>
      </c>
      <c r="L8854" s="786">
        <v>8.8699999999999992</v>
      </c>
      <c r="M8854" s="55" t="s">
        <v>2455</v>
      </c>
    </row>
    <row r="8855" spans="1:14" ht="15">
      <c r="A8855" s="282">
        <v>46006</v>
      </c>
      <c r="B8855" s="55" t="s">
        <v>9186</v>
      </c>
      <c r="C8855" s="784">
        <v>81318</v>
      </c>
      <c r="D8855" s="784" t="s">
        <v>3093</v>
      </c>
      <c r="E8855" s="784">
        <v>120</v>
      </c>
      <c r="F8855" s="784">
        <v>4010</v>
      </c>
      <c r="G8855" s="784" t="s">
        <v>9187</v>
      </c>
      <c r="H8855" s="784" t="s">
        <v>1573</v>
      </c>
      <c r="J8855" s="784">
        <v>1</v>
      </c>
      <c r="K8855" s="784">
        <v>5.56</v>
      </c>
      <c r="L8855" s="784">
        <v>5.56</v>
      </c>
      <c r="M8855" s="55" t="s">
        <v>2455</v>
      </c>
      <c r="N8855" s="788" t="s">
        <v>8951</v>
      </c>
    </row>
    <row r="8856" spans="1:14" ht="15">
      <c r="A8856" s="282">
        <v>46006</v>
      </c>
      <c r="B8856" s="55" t="s">
        <v>9186</v>
      </c>
      <c r="C8856" s="786">
        <v>81495</v>
      </c>
      <c r="D8856" s="786">
        <v>11</v>
      </c>
      <c r="E8856" s="786">
        <v>120</v>
      </c>
      <c r="F8856" s="786">
        <v>4010</v>
      </c>
      <c r="G8856" s="786" t="s">
        <v>9188</v>
      </c>
      <c r="H8856" s="786" t="s">
        <v>1573</v>
      </c>
      <c r="J8856" s="786">
        <v>1</v>
      </c>
      <c r="K8856" s="786">
        <v>13.1</v>
      </c>
      <c r="L8856" s="786">
        <v>13.1</v>
      </c>
      <c r="M8856" s="55" t="s">
        <v>2455</v>
      </c>
      <c r="N8856" s="788" t="s">
        <v>8951</v>
      </c>
    </row>
    <row r="8857" spans="1:14" ht="15">
      <c r="A8857" s="282">
        <v>46006</v>
      </c>
      <c r="B8857" s="55" t="s">
        <v>9186</v>
      </c>
      <c r="C8857" s="784">
        <v>83881</v>
      </c>
      <c r="D8857" s="784" t="s">
        <v>2710</v>
      </c>
      <c r="E8857" s="784" t="s">
        <v>6606</v>
      </c>
      <c r="F8857" s="784">
        <v>4010</v>
      </c>
      <c r="G8857" s="784" t="s">
        <v>6159</v>
      </c>
      <c r="H8857" s="784" t="s">
        <v>1573</v>
      </c>
      <c r="J8857" s="784">
        <v>1</v>
      </c>
      <c r="K8857" s="784">
        <v>2.52</v>
      </c>
      <c r="L8857" s="784">
        <v>2.52</v>
      </c>
      <c r="M8857" s="55" t="s">
        <v>2455</v>
      </c>
      <c r="N8857" s="788" t="s">
        <v>8951</v>
      </c>
    </row>
    <row r="8858" spans="1:14" ht="15">
      <c r="A8858" s="282">
        <v>46006</v>
      </c>
      <c r="B8858" s="55" t="s">
        <v>9186</v>
      </c>
      <c r="C8858" s="786">
        <v>84296</v>
      </c>
      <c r="D8858" s="786" t="s">
        <v>9189</v>
      </c>
      <c r="E8858" s="786">
        <v>150</v>
      </c>
      <c r="F8858" s="786">
        <v>4010</v>
      </c>
      <c r="G8858" s="786" t="s">
        <v>6161</v>
      </c>
      <c r="H8858" s="786" t="s">
        <v>1573</v>
      </c>
      <c r="J8858" s="786">
        <v>1</v>
      </c>
      <c r="K8858" s="786">
        <v>8.9</v>
      </c>
      <c r="L8858" s="786">
        <v>8.9</v>
      </c>
      <c r="M8858" s="55" t="s">
        <v>2455</v>
      </c>
      <c r="N8858" s="788" t="s">
        <v>8951</v>
      </c>
    </row>
    <row r="8859" spans="1:14" ht="15">
      <c r="A8859" s="282">
        <v>46006</v>
      </c>
      <c r="B8859" s="55" t="s">
        <v>9186</v>
      </c>
      <c r="C8859" s="784">
        <v>83613</v>
      </c>
      <c r="D8859" s="784" t="s">
        <v>6576</v>
      </c>
      <c r="E8859" s="784" t="s">
        <v>289</v>
      </c>
      <c r="F8859" s="784">
        <v>4010</v>
      </c>
      <c r="G8859" s="784" t="s">
        <v>9190</v>
      </c>
      <c r="H8859" s="784" t="s">
        <v>1573</v>
      </c>
      <c r="J8859" s="784">
        <v>1</v>
      </c>
      <c r="K8859" s="784">
        <v>28.06</v>
      </c>
      <c r="L8859" s="784">
        <v>28.06</v>
      </c>
      <c r="M8859" s="55" t="s">
        <v>2455</v>
      </c>
      <c r="N8859" s="788" t="s">
        <v>8951</v>
      </c>
    </row>
    <row r="8860" spans="1:14" ht="15">
      <c r="A8860" s="282">
        <v>46006</v>
      </c>
      <c r="B8860" s="55" t="s">
        <v>9186</v>
      </c>
      <c r="C8860" s="786">
        <v>81941</v>
      </c>
      <c r="D8860" s="786" t="s">
        <v>4880</v>
      </c>
      <c r="E8860" s="786">
        <v>150</v>
      </c>
      <c r="F8860" s="786">
        <v>4010</v>
      </c>
      <c r="G8860" s="786" t="s">
        <v>9191</v>
      </c>
      <c r="H8860" s="786" t="s">
        <v>1573</v>
      </c>
      <c r="J8860" s="786">
        <v>1</v>
      </c>
      <c r="K8860" s="786">
        <v>13.74</v>
      </c>
      <c r="L8860" s="786">
        <v>13.74</v>
      </c>
      <c r="M8860" s="55" t="s">
        <v>2455</v>
      </c>
      <c r="N8860" s="788" t="s">
        <v>8951</v>
      </c>
    </row>
    <row r="8861" spans="1:14" ht="15">
      <c r="A8861" s="282">
        <v>46006</v>
      </c>
      <c r="B8861" s="55" t="s">
        <v>9186</v>
      </c>
      <c r="C8861" s="784">
        <v>83787</v>
      </c>
      <c r="D8861" s="784" t="s">
        <v>2788</v>
      </c>
      <c r="E8861" s="784">
        <v>110</v>
      </c>
      <c r="F8861" s="784">
        <v>4010</v>
      </c>
      <c r="G8861" s="784" t="s">
        <v>9192</v>
      </c>
      <c r="H8861" s="784" t="s">
        <v>1573</v>
      </c>
      <c r="J8861" s="784">
        <v>1</v>
      </c>
      <c r="K8861" s="784">
        <v>22.89</v>
      </c>
      <c r="L8861" s="784">
        <v>22.89</v>
      </c>
      <c r="M8861" s="55" t="s">
        <v>2455</v>
      </c>
      <c r="N8861" s="788" t="s">
        <v>8951</v>
      </c>
    </row>
    <row r="8862" spans="1:14" ht="15">
      <c r="A8862" s="282">
        <v>46006</v>
      </c>
      <c r="B8862" s="55" t="s">
        <v>9186</v>
      </c>
      <c r="C8862" s="786">
        <v>83976</v>
      </c>
      <c r="D8862" s="786" t="s">
        <v>9193</v>
      </c>
      <c r="E8862" s="786">
        <v>120</v>
      </c>
      <c r="F8862" s="786">
        <v>4010</v>
      </c>
      <c r="G8862" s="786" t="s">
        <v>9194</v>
      </c>
      <c r="H8862" s="786" t="s">
        <v>1573</v>
      </c>
      <c r="J8862" s="786">
        <v>1</v>
      </c>
      <c r="K8862" s="786">
        <v>20.02</v>
      </c>
      <c r="L8862" s="786">
        <v>20.02</v>
      </c>
      <c r="M8862" s="55" t="s">
        <v>2455</v>
      </c>
      <c r="N8862" s="788" t="s">
        <v>8951</v>
      </c>
    </row>
    <row r="8863" spans="1:14" ht="15">
      <c r="A8863" s="282">
        <v>46006</v>
      </c>
      <c r="B8863" s="55" t="s">
        <v>9186</v>
      </c>
      <c r="C8863" s="784">
        <v>80046</v>
      </c>
      <c r="D8863" s="784" t="s">
        <v>2255</v>
      </c>
      <c r="E8863" s="784" t="s">
        <v>2296</v>
      </c>
      <c r="F8863" s="784">
        <v>4010</v>
      </c>
      <c r="G8863" s="784" t="s">
        <v>9195</v>
      </c>
      <c r="H8863" s="784" t="s">
        <v>1573</v>
      </c>
      <c r="J8863" s="784">
        <v>1</v>
      </c>
      <c r="K8863" s="784">
        <v>14.45</v>
      </c>
      <c r="L8863" s="784">
        <v>14.45</v>
      </c>
      <c r="M8863" s="55" t="s">
        <v>2455</v>
      </c>
      <c r="N8863" s="788" t="s">
        <v>8951</v>
      </c>
    </row>
    <row r="8864" spans="1:14" ht="15">
      <c r="A8864" s="282">
        <v>46006</v>
      </c>
      <c r="B8864" s="55" t="s">
        <v>9186</v>
      </c>
      <c r="C8864" s="786">
        <v>82057</v>
      </c>
      <c r="D8864" s="786" t="s">
        <v>2981</v>
      </c>
      <c r="E8864" s="786" t="s">
        <v>3950</v>
      </c>
      <c r="F8864" s="786">
        <v>4010</v>
      </c>
      <c r="G8864" s="786" t="s">
        <v>9196</v>
      </c>
      <c r="H8864" s="786" t="s">
        <v>1573</v>
      </c>
      <c r="J8864" s="786">
        <v>1</v>
      </c>
      <c r="K8864" s="786">
        <v>10.94</v>
      </c>
      <c r="L8864" s="786">
        <v>10.94</v>
      </c>
      <c r="M8864" s="55" t="s">
        <v>2455</v>
      </c>
      <c r="N8864" s="788" t="s">
        <v>8951</v>
      </c>
    </row>
    <row r="8865" spans="1:14" ht="15">
      <c r="A8865" s="282">
        <v>46006</v>
      </c>
      <c r="B8865" s="55" t="s">
        <v>9186</v>
      </c>
      <c r="C8865" s="784">
        <v>83620</v>
      </c>
      <c r="D8865" s="784" t="s">
        <v>6795</v>
      </c>
      <c r="E8865" s="784" t="s">
        <v>289</v>
      </c>
      <c r="F8865" s="784">
        <v>4010</v>
      </c>
      <c r="G8865" s="784" t="s">
        <v>5355</v>
      </c>
      <c r="H8865" s="784" t="s">
        <v>1573</v>
      </c>
      <c r="J8865" s="784">
        <v>1</v>
      </c>
      <c r="K8865" s="784">
        <v>21.31</v>
      </c>
      <c r="L8865" s="784">
        <v>21.31</v>
      </c>
      <c r="M8865" s="55" t="s">
        <v>2455</v>
      </c>
      <c r="N8865" s="788" t="s">
        <v>8951</v>
      </c>
    </row>
    <row r="8866" spans="1:14" ht="15">
      <c r="A8866" s="282">
        <v>46006</v>
      </c>
      <c r="B8866" s="55" t="s">
        <v>9186</v>
      </c>
      <c r="C8866" s="786">
        <v>83622</v>
      </c>
      <c r="D8866" s="786" t="s">
        <v>5588</v>
      </c>
      <c r="E8866" s="786">
        <v>80</v>
      </c>
      <c r="F8866" s="786">
        <v>4010</v>
      </c>
      <c r="G8866" s="786" t="s">
        <v>9197</v>
      </c>
      <c r="H8866" s="786" t="s">
        <v>1573</v>
      </c>
      <c r="J8866" s="786">
        <v>1</v>
      </c>
      <c r="K8866" s="786">
        <v>6.83</v>
      </c>
      <c r="L8866" s="786">
        <v>6.83</v>
      </c>
      <c r="M8866" s="55" t="s">
        <v>2455</v>
      </c>
      <c r="N8866" s="788" t="s">
        <v>8951</v>
      </c>
    </row>
    <row r="8867" spans="1:14" ht="15">
      <c r="A8867" s="282">
        <v>46006</v>
      </c>
      <c r="B8867" s="55" t="s">
        <v>9186</v>
      </c>
      <c r="C8867" s="784">
        <v>82203</v>
      </c>
      <c r="D8867" s="784" t="s">
        <v>6746</v>
      </c>
      <c r="E8867" s="784">
        <v>160</v>
      </c>
      <c r="F8867" s="784">
        <v>4010</v>
      </c>
      <c r="G8867" s="784" t="s">
        <v>6163</v>
      </c>
      <c r="H8867" s="784" t="s">
        <v>1573</v>
      </c>
      <c r="J8867" s="784">
        <v>1</v>
      </c>
      <c r="K8867" s="784">
        <v>25.68</v>
      </c>
      <c r="L8867" s="784">
        <v>25.68</v>
      </c>
      <c r="M8867" s="55" t="s">
        <v>2455</v>
      </c>
      <c r="N8867" s="788" t="s">
        <v>8951</v>
      </c>
    </row>
    <row r="8868" spans="1:14" ht="15">
      <c r="A8868" s="282">
        <v>46006</v>
      </c>
      <c r="B8868" s="55" t="s">
        <v>9186</v>
      </c>
      <c r="C8868" s="786">
        <v>68173</v>
      </c>
      <c r="D8868" s="786" t="s">
        <v>5503</v>
      </c>
      <c r="E8868" s="786">
        <v>60</v>
      </c>
      <c r="F8868" s="786">
        <v>4010</v>
      </c>
      <c r="G8868" s="786" t="s">
        <v>9198</v>
      </c>
      <c r="H8868" s="786" t="s">
        <v>1573</v>
      </c>
      <c r="J8868" s="786">
        <v>1</v>
      </c>
      <c r="K8868" s="786">
        <v>8.56</v>
      </c>
      <c r="L8868" s="786">
        <v>8.56</v>
      </c>
      <c r="M8868" s="55" t="s">
        <v>2455</v>
      </c>
      <c r="N8868" s="788" t="s">
        <v>8951</v>
      </c>
    </row>
    <row r="8869" spans="1:14" ht="15">
      <c r="A8869" s="282">
        <v>46006</v>
      </c>
      <c r="B8869" s="55" t="s">
        <v>9186</v>
      </c>
      <c r="C8869" s="784">
        <v>67044</v>
      </c>
      <c r="D8869" s="784" t="s">
        <v>6925</v>
      </c>
      <c r="E8869" s="784">
        <v>100</v>
      </c>
      <c r="F8869" s="784">
        <v>4010</v>
      </c>
      <c r="G8869" s="784" t="s">
        <v>9199</v>
      </c>
      <c r="H8869" s="784" t="s">
        <v>1573</v>
      </c>
      <c r="J8869" s="784">
        <v>1</v>
      </c>
      <c r="K8869" s="784">
        <v>5.98</v>
      </c>
      <c r="L8869" s="784">
        <v>5.98</v>
      </c>
      <c r="M8869" s="55" t="s">
        <v>2455</v>
      </c>
      <c r="N8869" s="788" t="s">
        <v>8951</v>
      </c>
    </row>
    <row r="8870" spans="1:14" ht="15">
      <c r="A8870" s="282">
        <v>46006</v>
      </c>
      <c r="B8870" s="55" t="s">
        <v>9186</v>
      </c>
      <c r="C8870" s="786">
        <v>83504</v>
      </c>
      <c r="D8870" s="786" t="s">
        <v>5284</v>
      </c>
      <c r="E8870" s="786">
        <v>130</v>
      </c>
      <c r="F8870" s="786">
        <v>4010</v>
      </c>
      <c r="G8870" s="786" t="s">
        <v>9200</v>
      </c>
      <c r="H8870" s="786" t="s">
        <v>1573</v>
      </c>
      <c r="J8870" s="786">
        <v>1</v>
      </c>
      <c r="K8870" s="786">
        <v>5.71</v>
      </c>
      <c r="L8870" s="786">
        <v>5.71</v>
      </c>
      <c r="M8870" s="55" t="s">
        <v>2455</v>
      </c>
      <c r="N8870" s="788" t="s">
        <v>8951</v>
      </c>
    </row>
    <row r="8871" spans="1:14" ht="15">
      <c r="A8871" s="282">
        <v>46006</v>
      </c>
      <c r="B8871" s="55" t="s">
        <v>9186</v>
      </c>
      <c r="C8871" s="784">
        <v>66994</v>
      </c>
      <c r="D8871" s="784" t="s">
        <v>6086</v>
      </c>
      <c r="E8871" s="784" t="s">
        <v>2061</v>
      </c>
      <c r="F8871" s="784">
        <v>4010</v>
      </c>
      <c r="G8871" s="784" t="s">
        <v>9201</v>
      </c>
      <c r="H8871" s="784" t="s">
        <v>1573</v>
      </c>
      <c r="J8871" s="784">
        <v>1</v>
      </c>
      <c r="K8871" s="784">
        <v>6.93</v>
      </c>
      <c r="L8871" s="784">
        <v>6.93</v>
      </c>
      <c r="M8871" s="55" t="s">
        <v>2455</v>
      </c>
      <c r="N8871" s="788" t="s">
        <v>8951</v>
      </c>
    </row>
    <row r="8872" spans="1:14" ht="15">
      <c r="A8872" s="282">
        <v>46006</v>
      </c>
      <c r="B8872" s="55" t="s">
        <v>9186</v>
      </c>
      <c r="C8872" s="786">
        <v>81076</v>
      </c>
      <c r="D8872" s="786">
        <v>792</v>
      </c>
      <c r="E8872" s="786">
        <v>110</v>
      </c>
      <c r="F8872" s="786">
        <v>4010</v>
      </c>
      <c r="G8872" s="786" t="s">
        <v>9202</v>
      </c>
      <c r="H8872" s="786" t="s">
        <v>1573</v>
      </c>
      <c r="J8872" s="786">
        <v>1</v>
      </c>
      <c r="K8872" s="786">
        <v>16.07</v>
      </c>
      <c r="L8872" s="786">
        <v>16.07</v>
      </c>
      <c r="M8872" s="55" t="s">
        <v>2455</v>
      </c>
      <c r="N8872" s="788" t="s">
        <v>8951</v>
      </c>
    </row>
    <row r="8873" spans="1:14" ht="15">
      <c r="A8873" s="282">
        <v>46006</v>
      </c>
      <c r="B8873" s="55" t="s">
        <v>9186</v>
      </c>
      <c r="C8873" s="784">
        <v>43205</v>
      </c>
      <c r="D8873" s="784">
        <v>15</v>
      </c>
      <c r="E8873" s="784">
        <v>140</v>
      </c>
      <c r="F8873" s="784">
        <v>4010</v>
      </c>
      <c r="G8873" s="784" t="s">
        <v>9203</v>
      </c>
      <c r="H8873" s="784" t="s">
        <v>1573</v>
      </c>
      <c r="J8873" s="784">
        <v>1</v>
      </c>
      <c r="K8873" s="784">
        <v>3.41</v>
      </c>
      <c r="L8873" s="784">
        <v>3.41</v>
      </c>
      <c r="M8873" s="55" t="s">
        <v>2455</v>
      </c>
      <c r="N8873" s="788" t="s">
        <v>8951</v>
      </c>
    </row>
    <row r="8874" spans="1:14" ht="15">
      <c r="A8874" s="282">
        <v>46006</v>
      </c>
      <c r="B8874" s="55" t="s">
        <v>9186</v>
      </c>
      <c r="C8874" s="786">
        <v>83738</v>
      </c>
      <c r="D8874" s="786" t="s">
        <v>7836</v>
      </c>
      <c r="E8874" s="786">
        <v>140</v>
      </c>
      <c r="F8874" s="786">
        <v>4010</v>
      </c>
      <c r="G8874" s="786" t="s">
        <v>2883</v>
      </c>
      <c r="H8874" s="786" t="s">
        <v>1573</v>
      </c>
      <c r="J8874" s="786">
        <v>1</v>
      </c>
      <c r="K8874" s="786">
        <v>23.18</v>
      </c>
      <c r="L8874" s="786">
        <v>23.18</v>
      </c>
      <c r="M8874" s="55" t="s">
        <v>2455</v>
      </c>
      <c r="N8874" s="788" t="s">
        <v>8951</v>
      </c>
    </row>
    <row r="8875" spans="1:14" ht="15">
      <c r="A8875" s="282">
        <v>46006</v>
      </c>
      <c r="B8875" s="55" t="s">
        <v>9186</v>
      </c>
      <c r="C8875" s="784">
        <v>80039</v>
      </c>
      <c r="D8875" s="784" t="s">
        <v>5590</v>
      </c>
      <c r="E8875" s="784" t="s">
        <v>441</v>
      </c>
      <c r="F8875" s="784">
        <v>4010</v>
      </c>
      <c r="G8875" s="784" t="s">
        <v>9204</v>
      </c>
      <c r="H8875" s="784" t="s">
        <v>1573</v>
      </c>
      <c r="J8875" s="784">
        <v>1</v>
      </c>
      <c r="K8875" s="784">
        <v>10.73</v>
      </c>
      <c r="L8875" s="784">
        <v>10.73</v>
      </c>
      <c r="M8875" s="55" t="s">
        <v>2455</v>
      </c>
      <c r="N8875" s="788" t="s">
        <v>8951</v>
      </c>
    </row>
    <row r="8876" spans="1:14" ht="15">
      <c r="A8876" s="282">
        <v>46006</v>
      </c>
      <c r="B8876" s="55" t="s">
        <v>9186</v>
      </c>
      <c r="C8876" s="786">
        <v>82675</v>
      </c>
      <c r="D8876" s="786" t="s">
        <v>3930</v>
      </c>
      <c r="E8876" s="786">
        <v>120</v>
      </c>
      <c r="F8876" s="786">
        <v>4010</v>
      </c>
      <c r="G8876" s="786" t="s">
        <v>6165</v>
      </c>
      <c r="H8876" s="786" t="s">
        <v>1573</v>
      </c>
      <c r="J8876" s="786">
        <v>1</v>
      </c>
      <c r="K8876" s="786">
        <v>4.66</v>
      </c>
      <c r="L8876" s="786">
        <v>4.66</v>
      </c>
      <c r="M8876" s="55" t="s">
        <v>2455</v>
      </c>
      <c r="N8876" s="788" t="s">
        <v>8951</v>
      </c>
    </row>
    <row r="8877" spans="1:14" ht="15">
      <c r="A8877" s="282">
        <v>46006</v>
      </c>
      <c r="B8877" s="55" t="s">
        <v>9186</v>
      </c>
      <c r="C8877" s="784">
        <v>39973</v>
      </c>
      <c r="D8877" s="784" t="s">
        <v>2517</v>
      </c>
      <c r="E8877" s="784">
        <v>120</v>
      </c>
      <c r="F8877" s="784">
        <v>4010</v>
      </c>
      <c r="G8877" s="784" t="s">
        <v>6790</v>
      </c>
      <c r="H8877" s="784" t="s">
        <v>1573</v>
      </c>
      <c r="J8877" s="784">
        <v>1</v>
      </c>
      <c r="K8877" s="784">
        <v>12.05</v>
      </c>
      <c r="L8877" s="784">
        <v>12.05</v>
      </c>
      <c r="M8877" s="55" t="s">
        <v>2455</v>
      </c>
      <c r="N8877" s="788" t="s">
        <v>8951</v>
      </c>
    </row>
    <row r="8878" spans="1:14" ht="15">
      <c r="A8878" s="282">
        <v>46006</v>
      </c>
      <c r="B8878" s="55" t="s">
        <v>9186</v>
      </c>
      <c r="C8878" s="786">
        <v>80617</v>
      </c>
      <c r="D8878" s="786" t="s">
        <v>3051</v>
      </c>
      <c r="E8878" s="786">
        <v>60</v>
      </c>
      <c r="F8878" s="786">
        <v>4010</v>
      </c>
      <c r="G8878" s="786" t="s">
        <v>9205</v>
      </c>
      <c r="H8878" s="786" t="s">
        <v>1573</v>
      </c>
      <c r="J8878" s="786">
        <v>1</v>
      </c>
      <c r="K8878" s="786">
        <v>6.13</v>
      </c>
      <c r="L8878" s="786">
        <v>6.13</v>
      </c>
      <c r="M8878" s="55" t="s">
        <v>2455</v>
      </c>
      <c r="N8878" s="788" t="s">
        <v>8951</v>
      </c>
    </row>
    <row r="8879" spans="1:14" ht="15">
      <c r="A8879" s="282">
        <v>46006</v>
      </c>
      <c r="B8879" s="55" t="s">
        <v>9186</v>
      </c>
      <c r="C8879" s="784">
        <v>67379</v>
      </c>
      <c r="D8879" s="784" t="s">
        <v>5891</v>
      </c>
      <c r="E8879" s="784">
        <v>140</v>
      </c>
      <c r="F8879" s="784">
        <v>4010</v>
      </c>
      <c r="G8879" s="784" t="s">
        <v>9206</v>
      </c>
      <c r="H8879" s="784" t="s">
        <v>1573</v>
      </c>
      <c r="J8879" s="784">
        <v>1</v>
      </c>
      <c r="K8879" s="784">
        <v>5.43</v>
      </c>
      <c r="L8879" s="784">
        <v>5.43</v>
      </c>
      <c r="M8879" s="55" t="s">
        <v>2455</v>
      </c>
      <c r="N8879" s="788" t="s">
        <v>8951</v>
      </c>
    </row>
    <row r="8880" spans="1:14" ht="15">
      <c r="A8880" s="282">
        <v>46006</v>
      </c>
      <c r="B8880" s="55" t="s">
        <v>9186</v>
      </c>
      <c r="C8880" s="786">
        <v>81495</v>
      </c>
      <c r="D8880" s="786" t="s">
        <v>2268</v>
      </c>
      <c r="E8880" s="786">
        <v>150</v>
      </c>
      <c r="F8880" s="786">
        <v>4010</v>
      </c>
      <c r="G8880" s="786" t="s">
        <v>7116</v>
      </c>
      <c r="H8880" s="786" t="s">
        <v>1573</v>
      </c>
      <c r="J8880" s="786">
        <v>1</v>
      </c>
      <c r="K8880" s="786">
        <v>9.23</v>
      </c>
      <c r="L8880" s="786">
        <v>9.23</v>
      </c>
      <c r="M8880" s="55" t="s">
        <v>2455</v>
      </c>
      <c r="N8880" s="788" t="s">
        <v>8951</v>
      </c>
    </row>
    <row r="8881" spans="1:14" ht="15">
      <c r="A8881" s="282">
        <v>46006</v>
      </c>
      <c r="B8881" s="55" t="s">
        <v>9186</v>
      </c>
      <c r="C8881" s="784">
        <v>67044</v>
      </c>
      <c r="D8881" s="784" t="s">
        <v>6576</v>
      </c>
      <c r="E8881" s="784">
        <v>85</v>
      </c>
      <c r="F8881" s="784">
        <v>4010</v>
      </c>
      <c r="G8881" s="784" t="s">
        <v>9207</v>
      </c>
      <c r="H8881" s="784" t="s">
        <v>1573</v>
      </c>
      <c r="J8881" s="784">
        <v>1</v>
      </c>
      <c r="K8881" s="784">
        <v>5.98</v>
      </c>
      <c r="L8881" s="784">
        <v>5.98</v>
      </c>
      <c r="M8881" s="55" t="s">
        <v>2455</v>
      </c>
      <c r="N8881" s="788" t="s">
        <v>8951</v>
      </c>
    </row>
    <row r="8882" spans="1:14" ht="15">
      <c r="A8882" s="282">
        <v>46006</v>
      </c>
      <c r="B8882" s="55" t="s">
        <v>9186</v>
      </c>
      <c r="C8882" s="786">
        <v>83588</v>
      </c>
      <c r="D8882" s="786" t="s">
        <v>6324</v>
      </c>
      <c r="E8882" s="786">
        <v>110</v>
      </c>
      <c r="F8882" s="786">
        <v>4010</v>
      </c>
      <c r="G8882" s="786" t="s">
        <v>9208</v>
      </c>
      <c r="H8882" s="786" t="s">
        <v>1573</v>
      </c>
      <c r="J8882" s="786">
        <v>1</v>
      </c>
      <c r="K8882" s="786">
        <v>9.2100000000000009</v>
      </c>
      <c r="L8882" s="786">
        <v>9.2100000000000009</v>
      </c>
      <c r="M8882" s="55" t="s">
        <v>2455</v>
      </c>
      <c r="N8882" s="788" t="s">
        <v>8951</v>
      </c>
    </row>
    <row r="8883" spans="1:14" ht="15">
      <c r="A8883" s="282">
        <v>46006</v>
      </c>
      <c r="B8883" s="55" t="s">
        <v>9186</v>
      </c>
      <c r="C8883" s="784">
        <v>83973</v>
      </c>
      <c r="D8883" s="784" t="s">
        <v>7807</v>
      </c>
      <c r="E8883" s="784">
        <v>90</v>
      </c>
      <c r="F8883" s="784">
        <v>4010</v>
      </c>
      <c r="G8883" s="784" t="s">
        <v>9209</v>
      </c>
      <c r="H8883" s="784" t="s">
        <v>1573</v>
      </c>
      <c r="J8883" s="784">
        <v>1</v>
      </c>
      <c r="K8883" s="784">
        <v>7.16</v>
      </c>
      <c r="L8883" s="784">
        <v>7.16</v>
      </c>
      <c r="M8883" s="55" t="s">
        <v>2455</v>
      </c>
      <c r="N8883" s="788" t="s">
        <v>8951</v>
      </c>
    </row>
    <row r="8884" spans="1:14" ht="15">
      <c r="A8884" s="282">
        <v>46006</v>
      </c>
      <c r="B8884" s="55" t="s">
        <v>9186</v>
      </c>
      <c r="C8884" s="786">
        <v>82008</v>
      </c>
      <c r="D8884" s="786" t="s">
        <v>4602</v>
      </c>
      <c r="E8884" s="786">
        <v>90</v>
      </c>
      <c r="F8884" s="786">
        <v>4010</v>
      </c>
      <c r="G8884" s="786" t="s">
        <v>9210</v>
      </c>
      <c r="H8884" s="786" t="s">
        <v>1573</v>
      </c>
      <c r="J8884" s="786">
        <v>1</v>
      </c>
      <c r="K8884" s="786">
        <v>8.34</v>
      </c>
      <c r="L8884" s="786">
        <v>8.34</v>
      </c>
      <c r="M8884" s="55" t="s">
        <v>2455</v>
      </c>
      <c r="N8884" s="788" t="s">
        <v>8951</v>
      </c>
    </row>
    <row r="8885" spans="1:14" ht="15">
      <c r="A8885" s="282">
        <v>46006</v>
      </c>
      <c r="B8885" s="55" t="s">
        <v>9186</v>
      </c>
      <c r="C8885" s="784">
        <v>65731</v>
      </c>
      <c r="D8885" s="784" t="s">
        <v>9211</v>
      </c>
      <c r="E8885" s="784" t="s">
        <v>884</v>
      </c>
      <c r="F8885" s="784">
        <v>4010</v>
      </c>
      <c r="G8885" s="784" t="s">
        <v>9212</v>
      </c>
      <c r="H8885" s="784" t="s">
        <v>1573</v>
      </c>
      <c r="J8885" s="784">
        <v>1</v>
      </c>
      <c r="K8885" s="784">
        <v>16.309999999999999</v>
      </c>
      <c r="L8885" s="784">
        <v>16.309999999999999</v>
      </c>
      <c r="M8885" s="55" t="s">
        <v>2455</v>
      </c>
      <c r="N8885" s="788" t="s">
        <v>8951</v>
      </c>
    </row>
    <row r="8886" spans="1:14" ht="15">
      <c r="A8886" s="282">
        <v>46006</v>
      </c>
      <c r="B8886" s="55" t="s">
        <v>9186</v>
      </c>
      <c r="C8886" s="786">
        <v>80966</v>
      </c>
      <c r="D8886" s="786" t="s">
        <v>2708</v>
      </c>
      <c r="E8886" s="786" t="s">
        <v>884</v>
      </c>
      <c r="F8886" s="786">
        <v>4010</v>
      </c>
      <c r="G8886" s="786" t="s">
        <v>9213</v>
      </c>
      <c r="H8886" s="786" t="s">
        <v>1573</v>
      </c>
      <c r="J8886" s="786">
        <v>1</v>
      </c>
      <c r="K8886" s="786">
        <v>6.97</v>
      </c>
      <c r="L8886" s="786">
        <v>6.97</v>
      </c>
      <c r="M8886" s="55" t="s">
        <v>2455</v>
      </c>
      <c r="N8886" s="788" t="s">
        <v>8951</v>
      </c>
    </row>
    <row r="8887" spans="1:14" ht="15">
      <c r="A8887" s="282">
        <v>46006</v>
      </c>
      <c r="B8887" s="55" t="s">
        <v>9186</v>
      </c>
      <c r="C8887" s="784">
        <v>83689</v>
      </c>
      <c r="D8887" s="784" t="s">
        <v>2788</v>
      </c>
      <c r="E8887" s="784">
        <v>150</v>
      </c>
      <c r="F8887" s="784">
        <v>4010</v>
      </c>
      <c r="G8887" s="784" t="s">
        <v>5012</v>
      </c>
      <c r="H8887" s="784" t="s">
        <v>1573</v>
      </c>
      <c r="J8887" s="784">
        <v>1</v>
      </c>
      <c r="K8887" s="784">
        <v>16.850000000000001</v>
      </c>
      <c r="L8887" s="784">
        <v>16.850000000000001</v>
      </c>
      <c r="M8887" s="55" t="s">
        <v>2455</v>
      </c>
      <c r="N8887" s="788" t="s">
        <v>8951</v>
      </c>
    </row>
    <row r="8888" spans="1:14" ht="15">
      <c r="A8888" s="282">
        <v>46006</v>
      </c>
      <c r="B8888" s="55" t="s">
        <v>9186</v>
      </c>
      <c r="C8888" s="786">
        <v>65249</v>
      </c>
      <c r="D8888" s="786" t="s">
        <v>4104</v>
      </c>
      <c r="E8888" s="786" t="s">
        <v>2061</v>
      </c>
      <c r="F8888" s="786">
        <v>4010</v>
      </c>
      <c r="G8888" s="786" t="s">
        <v>3190</v>
      </c>
      <c r="H8888" s="786" t="s">
        <v>1573</v>
      </c>
      <c r="J8888" s="786">
        <v>1</v>
      </c>
      <c r="K8888" s="786">
        <v>16.399999999999999</v>
      </c>
      <c r="L8888" s="786">
        <v>16.399999999999999</v>
      </c>
      <c r="M8888" s="55" t="s">
        <v>2455</v>
      </c>
      <c r="N8888" s="788" t="s">
        <v>8951</v>
      </c>
    </row>
    <row r="8889" spans="1:14" ht="15">
      <c r="A8889" s="282">
        <v>46006</v>
      </c>
      <c r="B8889" s="55" t="s">
        <v>9186</v>
      </c>
      <c r="C8889" s="784">
        <v>82184</v>
      </c>
      <c r="D8889" s="784" t="s">
        <v>4880</v>
      </c>
      <c r="E8889" s="784">
        <v>100</v>
      </c>
      <c r="F8889" s="784">
        <v>4010</v>
      </c>
      <c r="G8889" s="784" t="s">
        <v>9214</v>
      </c>
      <c r="H8889" s="784" t="s">
        <v>1573</v>
      </c>
      <c r="J8889" s="784">
        <v>1</v>
      </c>
      <c r="K8889" s="784">
        <v>11.41</v>
      </c>
      <c r="L8889" s="784">
        <v>11.41</v>
      </c>
      <c r="M8889" s="55" t="s">
        <v>2455</v>
      </c>
      <c r="N8889" s="788" t="s">
        <v>8951</v>
      </c>
    </row>
    <row r="8890" spans="1:14" ht="15">
      <c r="A8890" s="282">
        <v>46006</v>
      </c>
      <c r="B8890" s="55" t="s">
        <v>9186</v>
      </c>
      <c r="C8890" s="786">
        <v>83578</v>
      </c>
      <c r="D8890" s="786" t="s">
        <v>7741</v>
      </c>
      <c r="E8890" s="786">
        <v>140</v>
      </c>
      <c r="F8890" s="786">
        <v>4010</v>
      </c>
      <c r="G8890" s="786" t="s">
        <v>6167</v>
      </c>
      <c r="H8890" s="786" t="s">
        <v>1573</v>
      </c>
      <c r="J8890" s="786">
        <v>1</v>
      </c>
      <c r="K8890" s="786">
        <v>24.14</v>
      </c>
      <c r="L8890" s="786">
        <v>24.14</v>
      </c>
      <c r="M8890" s="55" t="s">
        <v>2455</v>
      </c>
      <c r="N8890" s="788" t="s">
        <v>8951</v>
      </c>
    </row>
    <row r="8891" spans="1:14" ht="15">
      <c r="A8891" s="282">
        <v>46006</v>
      </c>
      <c r="B8891" s="55" t="s">
        <v>9186</v>
      </c>
      <c r="C8891" s="784">
        <v>80046</v>
      </c>
      <c r="D8891" s="784" t="s">
        <v>6086</v>
      </c>
      <c r="E8891" s="784" t="s">
        <v>2296</v>
      </c>
      <c r="F8891" s="784">
        <v>4010</v>
      </c>
      <c r="G8891" s="784" t="s">
        <v>9215</v>
      </c>
      <c r="H8891" s="784" t="s">
        <v>1573</v>
      </c>
      <c r="J8891" s="784">
        <v>1</v>
      </c>
      <c r="K8891" s="784">
        <v>15.77</v>
      </c>
      <c r="L8891" s="784">
        <v>15.77</v>
      </c>
      <c r="M8891" s="55" t="s">
        <v>2455</v>
      </c>
      <c r="N8891" s="788" t="s">
        <v>8951</v>
      </c>
    </row>
    <row r="8892" spans="1:14" ht="15">
      <c r="A8892" s="282">
        <v>46006</v>
      </c>
      <c r="B8892" s="55" t="s">
        <v>9186</v>
      </c>
      <c r="C8892" s="786">
        <v>82045</v>
      </c>
      <c r="D8892" s="786" t="s">
        <v>3458</v>
      </c>
      <c r="E8892" s="786" t="s">
        <v>2296</v>
      </c>
      <c r="F8892" s="786">
        <v>4010</v>
      </c>
      <c r="G8892" s="786" t="s">
        <v>9216</v>
      </c>
      <c r="H8892" s="786" t="s">
        <v>1573</v>
      </c>
      <c r="J8892" s="786">
        <v>1</v>
      </c>
      <c r="K8892" s="786">
        <v>10.73</v>
      </c>
      <c r="L8892" s="786">
        <v>10.73</v>
      </c>
      <c r="M8892" s="55" t="s">
        <v>2455</v>
      </c>
      <c r="N8892" s="788" t="s">
        <v>8951</v>
      </c>
    </row>
    <row r="8893" spans="1:14" ht="15">
      <c r="A8893" s="282">
        <v>46006</v>
      </c>
      <c r="B8893" s="55" t="s">
        <v>9186</v>
      </c>
      <c r="C8893" s="784">
        <v>83593</v>
      </c>
      <c r="D8893" s="784" t="s">
        <v>8208</v>
      </c>
      <c r="E8893" s="784" t="s">
        <v>441</v>
      </c>
      <c r="F8893" s="784">
        <v>4010</v>
      </c>
      <c r="G8893" s="784" t="s">
        <v>9217</v>
      </c>
      <c r="H8893" s="784" t="s">
        <v>1573</v>
      </c>
      <c r="J8893" s="784">
        <v>1</v>
      </c>
      <c r="K8893" s="784">
        <v>12.92</v>
      </c>
      <c r="L8893" s="784">
        <v>12.92</v>
      </c>
      <c r="M8893" s="55" t="s">
        <v>2455</v>
      </c>
      <c r="N8893" s="788" t="s">
        <v>8951</v>
      </c>
    </row>
    <row r="8894" spans="1:14" ht="15">
      <c r="A8894" s="282">
        <v>46006</v>
      </c>
      <c r="B8894" s="55" t="s">
        <v>9186</v>
      </c>
      <c r="C8894" s="786">
        <v>82102</v>
      </c>
      <c r="D8894" s="786" t="s">
        <v>3704</v>
      </c>
      <c r="E8894" s="786">
        <v>110</v>
      </c>
      <c r="F8894" s="786">
        <v>4010</v>
      </c>
      <c r="G8894" s="786" t="s">
        <v>8604</v>
      </c>
      <c r="H8894" s="786" t="s">
        <v>1573</v>
      </c>
      <c r="J8894" s="786">
        <v>1</v>
      </c>
      <c r="K8894" s="786">
        <v>16.28</v>
      </c>
      <c r="L8894" s="786">
        <v>16.28</v>
      </c>
      <c r="M8894" s="55" t="s">
        <v>2455</v>
      </c>
      <c r="N8894" s="788" t="s">
        <v>8951</v>
      </c>
    </row>
    <row r="8895" spans="1:14" ht="15">
      <c r="A8895" s="282">
        <v>46006</v>
      </c>
      <c r="B8895" s="55" t="s">
        <v>9186</v>
      </c>
      <c r="C8895" s="784">
        <v>67262</v>
      </c>
      <c r="D8895" s="784" t="s">
        <v>2708</v>
      </c>
      <c r="E8895" s="784">
        <v>150</v>
      </c>
      <c r="F8895" s="784">
        <v>4010</v>
      </c>
      <c r="G8895" s="784" t="s">
        <v>9218</v>
      </c>
      <c r="H8895" s="784" t="s">
        <v>1573</v>
      </c>
      <c r="J8895" s="784">
        <v>1</v>
      </c>
      <c r="K8895" s="784">
        <v>9.98</v>
      </c>
      <c r="L8895" s="784">
        <v>9.98</v>
      </c>
      <c r="M8895" s="55" t="s">
        <v>2455</v>
      </c>
      <c r="N8895" s="788" t="s">
        <v>8951</v>
      </c>
    </row>
    <row r="8896" spans="1:14" ht="15">
      <c r="A8896" s="282">
        <v>46006</v>
      </c>
      <c r="B8896" s="55" t="s">
        <v>9186</v>
      </c>
      <c r="C8896" s="786">
        <v>84296</v>
      </c>
      <c r="D8896" s="786" t="s">
        <v>6164</v>
      </c>
      <c r="E8896" s="786">
        <v>130</v>
      </c>
      <c r="F8896" s="786">
        <v>4010</v>
      </c>
      <c r="G8896" s="786" t="s">
        <v>9219</v>
      </c>
      <c r="H8896" s="786" t="s">
        <v>1573</v>
      </c>
      <c r="J8896" s="786">
        <v>1</v>
      </c>
      <c r="K8896" s="786">
        <v>8.56</v>
      </c>
      <c r="L8896" s="786">
        <v>8.56</v>
      </c>
      <c r="M8896" s="55" t="s">
        <v>2455</v>
      </c>
      <c r="N8896" s="788" t="s">
        <v>8951</v>
      </c>
    </row>
    <row r="8897" spans="1:14" ht="15">
      <c r="A8897" s="282">
        <v>46006</v>
      </c>
      <c r="B8897" s="55" t="s">
        <v>9186</v>
      </c>
      <c r="C8897" s="784">
        <v>83036</v>
      </c>
      <c r="D8897" s="784" t="s">
        <v>5638</v>
      </c>
      <c r="E8897" s="784">
        <v>120</v>
      </c>
      <c r="F8897" s="784">
        <v>4010</v>
      </c>
      <c r="G8897" s="784" t="s">
        <v>9220</v>
      </c>
      <c r="H8897" s="784" t="s">
        <v>1573</v>
      </c>
      <c r="J8897" s="784">
        <v>1</v>
      </c>
      <c r="K8897" s="784">
        <v>6.04</v>
      </c>
      <c r="L8897" s="784">
        <v>6.04</v>
      </c>
      <c r="M8897" s="55" t="s">
        <v>2455</v>
      </c>
      <c r="N8897" s="788" t="s">
        <v>8951</v>
      </c>
    </row>
    <row r="8898" spans="1:14" ht="15">
      <c r="A8898" s="282">
        <v>46006</v>
      </c>
      <c r="B8898" s="55" t="s">
        <v>9186</v>
      </c>
      <c r="C8898" s="786">
        <v>83376</v>
      </c>
      <c r="D8898" s="786" t="s">
        <v>6497</v>
      </c>
      <c r="E8898" s="786">
        <v>110</v>
      </c>
      <c r="F8898" s="786">
        <v>4010</v>
      </c>
      <c r="G8898" s="786" t="s">
        <v>9221</v>
      </c>
      <c r="H8898" s="786" t="s">
        <v>1573</v>
      </c>
      <c r="J8898" s="786">
        <v>1</v>
      </c>
      <c r="K8898" s="786">
        <v>19.32</v>
      </c>
      <c r="L8898" s="786">
        <v>19.32</v>
      </c>
      <c r="M8898" s="55" t="s">
        <v>2455</v>
      </c>
      <c r="N8898" s="788" t="s">
        <v>8951</v>
      </c>
    </row>
    <row r="8899" spans="1:14" ht="15">
      <c r="A8899" s="282">
        <v>46006</v>
      </c>
      <c r="B8899" s="55" t="s">
        <v>9186</v>
      </c>
      <c r="C8899" s="784">
        <v>81316</v>
      </c>
      <c r="D8899" s="784" t="s">
        <v>3093</v>
      </c>
      <c r="E8899" s="784">
        <v>90</v>
      </c>
      <c r="F8899" s="784">
        <v>4010</v>
      </c>
      <c r="G8899" s="784" t="s">
        <v>9222</v>
      </c>
      <c r="H8899" s="784" t="s">
        <v>1573</v>
      </c>
      <c r="J8899" s="784">
        <v>1</v>
      </c>
      <c r="K8899" s="784">
        <v>6.38</v>
      </c>
      <c r="L8899" s="784">
        <v>6.38</v>
      </c>
      <c r="M8899" s="55" t="s">
        <v>2455</v>
      </c>
      <c r="N8899" s="788" t="s">
        <v>8951</v>
      </c>
    </row>
    <row r="8900" spans="1:14" ht="15">
      <c r="A8900" s="282">
        <v>46006</v>
      </c>
      <c r="B8900" s="55" t="s">
        <v>9186</v>
      </c>
      <c r="C8900" s="786">
        <v>84296</v>
      </c>
      <c r="D8900" s="786" t="s">
        <v>5572</v>
      </c>
      <c r="E8900" s="786">
        <v>85</v>
      </c>
      <c r="F8900" s="786">
        <v>4010</v>
      </c>
      <c r="G8900" s="786" t="s">
        <v>9223</v>
      </c>
      <c r="H8900" s="786" t="s">
        <v>1573</v>
      </c>
      <c r="J8900" s="786">
        <v>1</v>
      </c>
      <c r="K8900" s="786">
        <v>8.34</v>
      </c>
      <c r="L8900" s="786">
        <v>8.34</v>
      </c>
      <c r="M8900" s="55" t="s">
        <v>2455</v>
      </c>
      <c r="N8900" s="788" t="s">
        <v>8951</v>
      </c>
    </row>
    <row r="8901" spans="1:14" ht="15">
      <c r="A8901" s="282">
        <v>46006</v>
      </c>
      <c r="B8901" s="55" t="s">
        <v>9186</v>
      </c>
      <c r="C8901" s="784">
        <v>83036</v>
      </c>
      <c r="D8901" s="784" t="s">
        <v>4602</v>
      </c>
      <c r="E8901" s="784">
        <v>120</v>
      </c>
      <c r="F8901" s="784">
        <v>4010</v>
      </c>
      <c r="G8901" s="784" t="s">
        <v>9224</v>
      </c>
      <c r="H8901" s="784" t="s">
        <v>1573</v>
      </c>
      <c r="J8901" s="784">
        <v>1</v>
      </c>
      <c r="K8901" s="784">
        <v>6.89</v>
      </c>
      <c r="L8901" s="784">
        <v>6.89</v>
      </c>
      <c r="M8901" s="55" t="s">
        <v>2455</v>
      </c>
      <c r="N8901" s="788" t="s">
        <v>8951</v>
      </c>
    </row>
    <row r="8902" spans="1:14" ht="15">
      <c r="A8902" s="282">
        <v>46006</v>
      </c>
      <c r="B8902" s="55" t="s">
        <v>9186</v>
      </c>
      <c r="C8902" s="786">
        <v>58661</v>
      </c>
      <c r="D8902" s="786" t="s">
        <v>5036</v>
      </c>
      <c r="E8902" s="786" t="s">
        <v>289</v>
      </c>
      <c r="F8902" s="786">
        <v>4010</v>
      </c>
      <c r="G8902" s="786" t="s">
        <v>9225</v>
      </c>
      <c r="H8902" s="786" t="s">
        <v>1573</v>
      </c>
      <c r="J8902" s="786">
        <v>1</v>
      </c>
      <c r="K8902" s="786">
        <v>9.5299999999999994</v>
      </c>
      <c r="L8902" s="786">
        <v>9.5299999999999994</v>
      </c>
      <c r="M8902" s="55" t="s">
        <v>2455</v>
      </c>
      <c r="N8902" s="788" t="s">
        <v>8951</v>
      </c>
    </row>
    <row r="8903" spans="1:14" ht="15">
      <c r="A8903" s="282">
        <v>46006</v>
      </c>
      <c r="B8903" s="55" t="s">
        <v>9186</v>
      </c>
      <c r="C8903" s="784">
        <v>80039</v>
      </c>
      <c r="D8903" s="784" t="s">
        <v>2653</v>
      </c>
      <c r="E8903" s="784" t="s">
        <v>2061</v>
      </c>
      <c r="F8903" s="784">
        <v>4010</v>
      </c>
      <c r="G8903" s="784" t="s">
        <v>8393</v>
      </c>
      <c r="H8903" s="784" t="s">
        <v>1573</v>
      </c>
      <c r="J8903" s="784">
        <v>1</v>
      </c>
      <c r="K8903" s="784">
        <v>13.49</v>
      </c>
      <c r="L8903" s="784">
        <v>13.49</v>
      </c>
      <c r="M8903" s="55" t="s">
        <v>2455</v>
      </c>
      <c r="N8903" s="788" t="s">
        <v>8951</v>
      </c>
    </row>
    <row r="8904" spans="1:14" ht="15">
      <c r="A8904" s="282">
        <v>46006</v>
      </c>
      <c r="B8904" s="55" t="s">
        <v>9186</v>
      </c>
      <c r="C8904" s="786">
        <v>82008</v>
      </c>
      <c r="D8904" s="786" t="s">
        <v>5638</v>
      </c>
      <c r="E8904" s="786">
        <v>90</v>
      </c>
      <c r="F8904" s="786">
        <v>4010</v>
      </c>
      <c r="G8904" s="786" t="s">
        <v>9226</v>
      </c>
      <c r="H8904" s="786" t="s">
        <v>1573</v>
      </c>
      <c r="J8904" s="786">
        <v>1</v>
      </c>
      <c r="K8904" s="786">
        <v>6.93</v>
      </c>
      <c r="L8904" s="786">
        <v>6.93</v>
      </c>
      <c r="M8904" s="55" t="s">
        <v>2455</v>
      </c>
      <c r="N8904" s="788" t="s">
        <v>8951</v>
      </c>
    </row>
    <row r="8905" spans="1:14" ht="15">
      <c r="A8905" s="282">
        <v>46006</v>
      </c>
      <c r="B8905" s="55" t="s">
        <v>9186</v>
      </c>
      <c r="C8905" s="784">
        <v>52399</v>
      </c>
      <c r="D8905" s="784" t="s">
        <v>6925</v>
      </c>
      <c r="E8905" s="784" t="s">
        <v>289</v>
      </c>
      <c r="F8905" s="784">
        <v>4010</v>
      </c>
      <c r="G8905" s="784" t="s">
        <v>2674</v>
      </c>
      <c r="H8905" s="784" t="s">
        <v>1573</v>
      </c>
      <c r="J8905" s="784">
        <v>1</v>
      </c>
      <c r="K8905" s="784">
        <v>7.45</v>
      </c>
      <c r="L8905" s="784">
        <v>7.45</v>
      </c>
      <c r="M8905" s="55" t="s">
        <v>2455</v>
      </c>
      <c r="N8905" s="788" t="s">
        <v>8951</v>
      </c>
    </row>
    <row r="8906" spans="1:14" ht="15">
      <c r="A8906" s="282">
        <v>46006</v>
      </c>
      <c r="B8906" s="55" t="s">
        <v>9186</v>
      </c>
      <c r="C8906" s="786">
        <v>80039</v>
      </c>
      <c r="D8906" s="786" t="s">
        <v>6746</v>
      </c>
      <c r="E8906" s="786" t="s">
        <v>2061</v>
      </c>
      <c r="F8906" s="786">
        <v>4010</v>
      </c>
      <c r="G8906" s="786" t="s">
        <v>7969</v>
      </c>
      <c r="H8906" s="786" t="s">
        <v>1573</v>
      </c>
      <c r="J8906" s="786">
        <v>1</v>
      </c>
      <c r="K8906" s="786">
        <v>10.73</v>
      </c>
      <c r="L8906" s="786">
        <v>10.73</v>
      </c>
      <c r="M8906" s="55" t="s">
        <v>2455</v>
      </c>
      <c r="N8906" s="788" t="s">
        <v>8951</v>
      </c>
    </row>
    <row r="8907" spans="1:14" ht="15">
      <c r="A8907" s="282">
        <v>46006</v>
      </c>
      <c r="B8907" s="55" t="s">
        <v>9186</v>
      </c>
      <c r="C8907" s="784">
        <v>81061</v>
      </c>
      <c r="D8907" s="784">
        <v>539</v>
      </c>
      <c r="E8907" s="784" t="s">
        <v>441</v>
      </c>
      <c r="F8907" s="784">
        <v>4010</v>
      </c>
      <c r="G8907" s="784" t="s">
        <v>6168</v>
      </c>
      <c r="H8907" s="784" t="s">
        <v>1573</v>
      </c>
      <c r="J8907" s="784">
        <v>1</v>
      </c>
      <c r="K8907" s="784">
        <v>5.33</v>
      </c>
      <c r="L8907" s="784">
        <v>5.33</v>
      </c>
      <c r="M8907" s="55" t="s">
        <v>2455</v>
      </c>
      <c r="N8907" s="788" t="s">
        <v>8951</v>
      </c>
    </row>
    <row r="8908" spans="1:14" ht="15">
      <c r="A8908" s="282">
        <v>46006</v>
      </c>
      <c r="B8908" s="55" t="s">
        <v>9186</v>
      </c>
      <c r="C8908" s="786">
        <v>57826</v>
      </c>
      <c r="D8908" s="786" t="s">
        <v>7572</v>
      </c>
      <c r="E8908" s="786">
        <v>140</v>
      </c>
      <c r="F8908" s="786">
        <v>4010</v>
      </c>
      <c r="G8908" s="786" t="s">
        <v>6751</v>
      </c>
      <c r="H8908" s="786" t="s">
        <v>1573</v>
      </c>
      <c r="J8908" s="786">
        <v>1</v>
      </c>
      <c r="K8908" s="786">
        <v>11.63</v>
      </c>
      <c r="L8908" s="786">
        <v>11.63</v>
      </c>
      <c r="M8908" s="55" t="s">
        <v>2455</v>
      </c>
      <c r="N8908" s="788" t="s">
        <v>8951</v>
      </c>
    </row>
    <row r="8909" spans="1:14" ht="15">
      <c r="A8909" s="282">
        <v>46006</v>
      </c>
      <c r="B8909" s="55" t="s">
        <v>9186</v>
      </c>
      <c r="C8909" s="784">
        <v>82834</v>
      </c>
      <c r="D8909" s="784" t="s">
        <v>5076</v>
      </c>
      <c r="E8909" s="784" t="s">
        <v>2061</v>
      </c>
      <c r="F8909" s="784">
        <v>4010</v>
      </c>
      <c r="G8909" s="784" t="s">
        <v>9227</v>
      </c>
      <c r="H8909" s="784" t="s">
        <v>1573</v>
      </c>
      <c r="J8909" s="784">
        <v>1</v>
      </c>
      <c r="K8909" s="784">
        <v>33.15</v>
      </c>
      <c r="L8909" s="784">
        <v>33.15</v>
      </c>
      <c r="M8909" s="55" t="s">
        <v>2455</v>
      </c>
      <c r="N8909" s="788" t="s">
        <v>8951</v>
      </c>
    </row>
    <row r="8910" spans="1:14" ht="15">
      <c r="A8910" s="282">
        <v>46006</v>
      </c>
      <c r="B8910" s="55" t="s">
        <v>9186</v>
      </c>
      <c r="C8910" s="786">
        <v>59852</v>
      </c>
      <c r="D8910" s="786" t="s">
        <v>2255</v>
      </c>
      <c r="E8910" s="786">
        <v>120</v>
      </c>
      <c r="F8910" s="786">
        <v>4010</v>
      </c>
      <c r="G8910" s="786" t="s">
        <v>9228</v>
      </c>
      <c r="H8910" s="786" t="s">
        <v>1573</v>
      </c>
      <c r="J8910" s="786">
        <v>1</v>
      </c>
      <c r="K8910" s="786">
        <v>8.6999999999999993</v>
      </c>
      <c r="L8910" s="786">
        <v>8.6999999999999993</v>
      </c>
      <c r="M8910" s="55" t="s">
        <v>2455</v>
      </c>
      <c r="N8910" s="788" t="s">
        <v>8951</v>
      </c>
    </row>
    <row r="8911" spans="1:14" ht="15">
      <c r="A8911" s="282">
        <v>46006</v>
      </c>
      <c r="B8911" s="55" t="s">
        <v>9186</v>
      </c>
      <c r="C8911" s="784">
        <v>81062</v>
      </c>
      <c r="D8911" s="784">
        <v>539</v>
      </c>
      <c r="E8911" s="784" t="s">
        <v>441</v>
      </c>
      <c r="F8911" s="784">
        <v>4010</v>
      </c>
      <c r="G8911" s="784" t="s">
        <v>9229</v>
      </c>
      <c r="H8911" s="784" t="s">
        <v>1573</v>
      </c>
      <c r="J8911" s="784">
        <v>1</v>
      </c>
      <c r="K8911" s="784">
        <v>6.95</v>
      </c>
      <c r="L8911" s="784">
        <v>6.95</v>
      </c>
      <c r="M8911" s="55" t="s">
        <v>2455</v>
      </c>
      <c r="N8911" s="788" t="s">
        <v>8951</v>
      </c>
    </row>
    <row r="8912" spans="1:14" ht="15">
      <c r="A8912" s="282">
        <v>46006</v>
      </c>
      <c r="B8912" s="55" t="s">
        <v>9186</v>
      </c>
      <c r="C8912" s="786">
        <v>82203</v>
      </c>
      <c r="D8912" s="786" t="s">
        <v>5595</v>
      </c>
      <c r="E8912" s="786">
        <v>110</v>
      </c>
      <c r="F8912" s="786">
        <v>4010</v>
      </c>
      <c r="G8912" s="786" t="s">
        <v>9230</v>
      </c>
      <c r="H8912" s="786" t="s">
        <v>1573</v>
      </c>
      <c r="J8912" s="786">
        <v>1</v>
      </c>
      <c r="K8912" s="786">
        <v>26.19</v>
      </c>
      <c r="L8912" s="786">
        <v>26.19</v>
      </c>
      <c r="M8912" s="55" t="s">
        <v>2455</v>
      </c>
      <c r="N8912" s="788" t="s">
        <v>8951</v>
      </c>
    </row>
    <row r="8913" spans="1:14" ht="15">
      <c r="A8913" s="282">
        <v>46006</v>
      </c>
      <c r="B8913" s="55" t="s">
        <v>9186</v>
      </c>
      <c r="C8913" s="784">
        <v>83092</v>
      </c>
      <c r="D8913" s="784" t="s">
        <v>6745</v>
      </c>
      <c r="E8913" s="784">
        <v>110</v>
      </c>
      <c r="F8913" s="784">
        <v>4010</v>
      </c>
      <c r="G8913" s="784" t="s">
        <v>9231</v>
      </c>
      <c r="H8913" s="784" t="s">
        <v>1573</v>
      </c>
      <c r="J8913" s="784">
        <v>1</v>
      </c>
      <c r="K8913" s="784">
        <v>5</v>
      </c>
      <c r="L8913" s="784">
        <v>5</v>
      </c>
      <c r="M8913" s="55" t="s">
        <v>2455</v>
      </c>
      <c r="N8913" s="788" t="s">
        <v>8951</v>
      </c>
    </row>
    <row r="8914" spans="1:14" ht="15">
      <c r="A8914" s="282">
        <v>46006</v>
      </c>
      <c r="B8914" s="55" t="s">
        <v>9186</v>
      </c>
      <c r="C8914" s="786">
        <v>37028</v>
      </c>
      <c r="D8914" s="786" t="s">
        <v>5788</v>
      </c>
      <c r="E8914" s="786">
        <v>120</v>
      </c>
      <c r="F8914" s="786">
        <v>4010</v>
      </c>
      <c r="G8914" s="786" t="s">
        <v>9232</v>
      </c>
      <c r="H8914" s="786" t="s">
        <v>1573</v>
      </c>
      <c r="J8914" s="786">
        <v>1</v>
      </c>
      <c r="K8914" s="786">
        <v>8.34</v>
      </c>
      <c r="L8914" s="786">
        <v>8.34</v>
      </c>
      <c r="M8914" s="55" t="s">
        <v>2455</v>
      </c>
      <c r="N8914" s="788" t="s">
        <v>8951</v>
      </c>
    </row>
    <row r="8915" spans="1:14" ht="15">
      <c r="A8915" s="783">
        <v>46006</v>
      </c>
      <c r="B8915" s="784" t="s">
        <v>9233</v>
      </c>
      <c r="C8915" s="784">
        <v>84296</v>
      </c>
      <c r="D8915" s="784" t="s">
        <v>5588</v>
      </c>
      <c r="E8915" s="784">
        <v>90</v>
      </c>
      <c r="F8915" s="784">
        <v>4010</v>
      </c>
      <c r="G8915" s="784" t="s">
        <v>2501</v>
      </c>
      <c r="H8915" s="784" t="s">
        <v>1573</v>
      </c>
      <c r="I8915" s="797">
        <v>8246290095137140</v>
      </c>
      <c r="J8915" s="784">
        <v>36</v>
      </c>
      <c r="K8915" s="784">
        <v>8.98</v>
      </c>
      <c r="L8915" s="793">
        <v>323.27999999999997</v>
      </c>
      <c r="M8915" s="55" t="s">
        <v>2618</v>
      </c>
      <c r="N8915" s="788" t="s">
        <v>9234</v>
      </c>
    </row>
    <row r="8916" spans="1:14" ht="15">
      <c r="A8916" s="282">
        <v>46006</v>
      </c>
      <c r="B8916" s="55" t="s">
        <v>9235</v>
      </c>
      <c r="C8916" s="784">
        <v>82057</v>
      </c>
      <c r="D8916" s="784" t="s">
        <v>2981</v>
      </c>
      <c r="E8916" s="784" t="s">
        <v>2296</v>
      </c>
      <c r="F8916" s="784">
        <v>4010</v>
      </c>
      <c r="G8916" s="784" t="s">
        <v>9236</v>
      </c>
      <c r="H8916" s="784" t="s">
        <v>1573</v>
      </c>
      <c r="J8916" s="784">
        <v>1</v>
      </c>
      <c r="K8916" s="784">
        <v>10.94</v>
      </c>
      <c r="L8916" s="784">
        <v>10.94</v>
      </c>
      <c r="M8916" s="55" t="s">
        <v>2455</v>
      </c>
      <c r="N8916" s="788" t="s">
        <v>8951</v>
      </c>
    </row>
    <row r="8917" spans="1:14" ht="15">
      <c r="A8917" s="282">
        <v>46006</v>
      </c>
      <c r="B8917" s="55" t="s">
        <v>9235</v>
      </c>
      <c r="C8917" s="786">
        <v>83618</v>
      </c>
      <c r="D8917" s="786" t="s">
        <v>6576</v>
      </c>
      <c r="E8917" s="786" t="s">
        <v>441</v>
      </c>
      <c r="F8917" s="786">
        <v>4010</v>
      </c>
      <c r="G8917" s="786" t="s">
        <v>6312</v>
      </c>
      <c r="H8917" s="786" t="s">
        <v>1573</v>
      </c>
      <c r="J8917" s="786">
        <v>1</v>
      </c>
      <c r="K8917" s="786">
        <v>27.39</v>
      </c>
      <c r="L8917" s="786">
        <v>27.39</v>
      </c>
      <c r="M8917" s="55" t="s">
        <v>2455</v>
      </c>
      <c r="N8917" s="788" t="s">
        <v>8951</v>
      </c>
    </row>
    <row r="8918" spans="1:14" ht="15">
      <c r="A8918" s="282">
        <v>46006</v>
      </c>
      <c r="B8918" s="55" t="s">
        <v>9235</v>
      </c>
      <c r="C8918" s="784">
        <v>42067</v>
      </c>
      <c r="D8918" s="784" t="s">
        <v>2336</v>
      </c>
      <c r="E8918" s="784">
        <v>120</v>
      </c>
      <c r="F8918" s="784">
        <v>4010</v>
      </c>
      <c r="G8918" s="784" t="s">
        <v>6313</v>
      </c>
      <c r="H8918" s="784" t="s">
        <v>1573</v>
      </c>
      <c r="J8918" s="784">
        <v>1</v>
      </c>
      <c r="K8918" s="784">
        <v>8.9</v>
      </c>
      <c r="L8918" s="784">
        <v>8.9</v>
      </c>
      <c r="M8918" s="55" t="s">
        <v>2455</v>
      </c>
      <c r="N8918" s="788" t="s">
        <v>8951</v>
      </c>
    </row>
    <row r="8919" spans="1:14" ht="15">
      <c r="A8919" s="282">
        <v>46006</v>
      </c>
      <c r="B8919" s="55" t="s">
        <v>9235</v>
      </c>
      <c r="C8919" s="786">
        <v>81858</v>
      </c>
      <c r="D8919" s="786" t="s">
        <v>5721</v>
      </c>
      <c r="E8919" s="786">
        <v>90</v>
      </c>
      <c r="F8919" s="786">
        <v>4010</v>
      </c>
      <c r="G8919" s="786" t="s">
        <v>9237</v>
      </c>
      <c r="H8919" s="786" t="s">
        <v>1573</v>
      </c>
      <c r="J8919" s="786">
        <v>1</v>
      </c>
      <c r="K8919" s="786">
        <v>8.58</v>
      </c>
      <c r="L8919" s="786">
        <v>8.58</v>
      </c>
      <c r="M8919" s="55" t="s">
        <v>2455</v>
      </c>
      <c r="N8919" s="788" t="s">
        <v>8951</v>
      </c>
    </row>
    <row r="8920" spans="1:14" ht="15">
      <c r="A8920" s="282">
        <v>46006</v>
      </c>
      <c r="B8920" s="55" t="s">
        <v>9235</v>
      </c>
      <c r="C8920" s="784">
        <v>42067</v>
      </c>
      <c r="D8920" s="784" t="s">
        <v>2336</v>
      </c>
      <c r="E8920" s="784">
        <v>100</v>
      </c>
      <c r="F8920" s="784">
        <v>4010</v>
      </c>
      <c r="G8920" s="784" t="s">
        <v>9238</v>
      </c>
      <c r="H8920" s="784" t="s">
        <v>1573</v>
      </c>
      <c r="J8920" s="784">
        <v>1</v>
      </c>
      <c r="K8920" s="784">
        <v>8.9</v>
      </c>
      <c r="L8920" s="784">
        <v>8.9</v>
      </c>
      <c r="M8920" s="55" t="s">
        <v>2455</v>
      </c>
      <c r="N8920" s="788" t="s">
        <v>8951</v>
      </c>
    </row>
    <row r="8921" spans="1:14" ht="15">
      <c r="A8921" s="282">
        <v>46006</v>
      </c>
      <c r="B8921" s="55" t="s">
        <v>9235</v>
      </c>
      <c r="C8921" s="786">
        <v>84296</v>
      </c>
      <c r="D8921" s="786" t="s">
        <v>5588</v>
      </c>
      <c r="E8921" s="786">
        <v>130</v>
      </c>
      <c r="F8921" s="786">
        <v>4010</v>
      </c>
      <c r="G8921" s="786" t="s">
        <v>9239</v>
      </c>
      <c r="H8921" s="786" t="s">
        <v>1573</v>
      </c>
      <c r="J8921" s="786">
        <v>1</v>
      </c>
      <c r="K8921" s="786">
        <v>8.98</v>
      </c>
      <c r="L8921" s="786">
        <v>8.98</v>
      </c>
      <c r="M8921" s="55" t="s">
        <v>2455</v>
      </c>
      <c r="N8921" s="788" t="s">
        <v>8951</v>
      </c>
    </row>
    <row r="8922" spans="1:14" ht="15">
      <c r="A8922" s="282">
        <v>46006</v>
      </c>
      <c r="B8922" s="55" t="s">
        <v>9235</v>
      </c>
      <c r="C8922" s="784">
        <v>43205</v>
      </c>
      <c r="D8922" s="784">
        <v>15</v>
      </c>
      <c r="E8922" s="784">
        <v>140</v>
      </c>
      <c r="F8922" s="784">
        <v>4010</v>
      </c>
      <c r="G8922" s="784" t="s">
        <v>9203</v>
      </c>
      <c r="H8922" s="784" t="s">
        <v>1573</v>
      </c>
      <c r="J8922" s="784">
        <v>1</v>
      </c>
      <c r="K8922" s="784">
        <v>3.41</v>
      </c>
      <c r="L8922" s="784">
        <v>3.41</v>
      </c>
      <c r="M8922" s="55" t="s">
        <v>2455</v>
      </c>
      <c r="N8922" s="788" t="s">
        <v>8951</v>
      </c>
    </row>
    <row r="8923" spans="1:14" ht="15">
      <c r="A8923" s="282">
        <v>46006</v>
      </c>
      <c r="B8923" s="55" t="s">
        <v>9235</v>
      </c>
      <c r="C8923" s="786">
        <v>50265</v>
      </c>
      <c r="D8923" s="786" t="s">
        <v>2336</v>
      </c>
      <c r="E8923" s="786" t="s">
        <v>441</v>
      </c>
      <c r="F8923" s="786">
        <v>4010</v>
      </c>
      <c r="G8923" s="786" t="s">
        <v>9240</v>
      </c>
      <c r="H8923" s="786" t="s">
        <v>1573</v>
      </c>
      <c r="J8923" s="786">
        <v>1</v>
      </c>
      <c r="K8923" s="786">
        <v>5.55</v>
      </c>
      <c r="L8923" s="786">
        <v>5.55</v>
      </c>
      <c r="M8923" s="55" t="s">
        <v>2455</v>
      </c>
      <c r="N8923" s="788" t="s">
        <v>8951</v>
      </c>
    </row>
    <row r="8924" spans="1:14" ht="15">
      <c r="A8924" s="282">
        <v>46006</v>
      </c>
      <c r="B8924" s="55" t="s">
        <v>9235</v>
      </c>
      <c r="C8924" s="784">
        <v>83593</v>
      </c>
      <c r="D8924" s="784" t="s">
        <v>8208</v>
      </c>
      <c r="E8924" s="784" t="s">
        <v>2230</v>
      </c>
      <c r="F8924" s="784">
        <v>4010</v>
      </c>
      <c r="G8924" s="784" t="s">
        <v>9241</v>
      </c>
      <c r="H8924" s="784" t="s">
        <v>1573</v>
      </c>
      <c r="J8924" s="784">
        <v>1</v>
      </c>
      <c r="K8924" s="784">
        <v>12.92</v>
      </c>
      <c r="L8924" s="784">
        <v>12.92</v>
      </c>
      <c r="M8924" s="55" t="s">
        <v>2455</v>
      </c>
      <c r="N8924" s="788" t="s">
        <v>8951</v>
      </c>
    </row>
    <row r="8925" spans="1:14" ht="15">
      <c r="A8925" s="282">
        <v>46006</v>
      </c>
      <c r="B8925" s="55" t="s">
        <v>9235</v>
      </c>
      <c r="C8925" s="786">
        <v>82400</v>
      </c>
      <c r="D8925" s="786" t="s">
        <v>4880</v>
      </c>
      <c r="E8925" s="786">
        <v>130</v>
      </c>
      <c r="F8925" s="786">
        <v>4010</v>
      </c>
      <c r="G8925" s="786" t="s">
        <v>4709</v>
      </c>
      <c r="H8925" s="786" t="s">
        <v>1573</v>
      </c>
      <c r="J8925" s="786">
        <v>1</v>
      </c>
      <c r="K8925" s="786">
        <v>17.989999999999998</v>
      </c>
      <c r="L8925" s="786">
        <v>17.989999999999998</v>
      </c>
      <c r="M8925" s="55" t="s">
        <v>2455</v>
      </c>
      <c r="N8925" s="788" t="s">
        <v>8951</v>
      </c>
    </row>
    <row r="8926" spans="1:14" ht="15">
      <c r="A8926" s="282">
        <v>46006</v>
      </c>
      <c r="B8926" s="55" t="s">
        <v>9235</v>
      </c>
      <c r="C8926" s="784">
        <v>83167</v>
      </c>
      <c r="D8926" s="784">
        <v>66</v>
      </c>
      <c r="E8926" s="784">
        <v>100</v>
      </c>
      <c r="F8926" s="784">
        <v>4010</v>
      </c>
      <c r="G8926" s="784" t="s">
        <v>8855</v>
      </c>
      <c r="H8926" s="784" t="s">
        <v>1573</v>
      </c>
      <c r="J8926" s="784">
        <v>1</v>
      </c>
      <c r="K8926" s="784">
        <v>15.8</v>
      </c>
      <c r="L8926" s="784">
        <v>15.8</v>
      </c>
      <c r="M8926" s="55" t="s">
        <v>2455</v>
      </c>
      <c r="N8926" s="788" t="s">
        <v>8951</v>
      </c>
    </row>
    <row r="8927" spans="1:14" ht="15">
      <c r="A8927" s="282">
        <v>46006</v>
      </c>
      <c r="B8927" s="55" t="s">
        <v>9235</v>
      </c>
      <c r="C8927" s="786">
        <v>84296</v>
      </c>
      <c r="D8927" s="786" t="s">
        <v>5569</v>
      </c>
      <c r="E8927" s="786">
        <v>130</v>
      </c>
      <c r="F8927" s="786">
        <v>4010</v>
      </c>
      <c r="G8927" s="786" t="s">
        <v>9242</v>
      </c>
      <c r="H8927" s="786" t="s">
        <v>1573</v>
      </c>
      <c r="J8927" s="786">
        <v>1</v>
      </c>
      <c r="K8927" s="786">
        <v>8.09</v>
      </c>
      <c r="L8927" s="786">
        <v>8.09</v>
      </c>
      <c r="M8927" s="55" t="s">
        <v>2455</v>
      </c>
      <c r="N8927" s="788" t="s">
        <v>8951</v>
      </c>
    </row>
    <row r="8928" spans="1:14" ht="15">
      <c r="A8928" s="282">
        <v>46006</v>
      </c>
      <c r="B8928" s="55" t="s">
        <v>9235</v>
      </c>
      <c r="C8928" s="784">
        <v>83639</v>
      </c>
      <c r="D8928" s="784" t="s">
        <v>6860</v>
      </c>
      <c r="E8928" s="784">
        <v>110</v>
      </c>
      <c r="F8928" s="784">
        <v>4010</v>
      </c>
      <c r="G8928" s="784" t="s">
        <v>6227</v>
      </c>
      <c r="H8928" s="784" t="s">
        <v>1573</v>
      </c>
      <c r="J8928" s="784">
        <v>1</v>
      </c>
      <c r="K8928" s="784">
        <v>26.2</v>
      </c>
      <c r="L8928" s="784">
        <v>26.2</v>
      </c>
      <c r="M8928" s="55" t="s">
        <v>2455</v>
      </c>
      <c r="N8928" s="788" t="s">
        <v>8951</v>
      </c>
    </row>
    <row r="8929" spans="1:14" ht="15">
      <c r="A8929" s="282">
        <v>46006</v>
      </c>
      <c r="B8929" s="55" t="s">
        <v>9235</v>
      </c>
      <c r="C8929" s="786">
        <v>83565</v>
      </c>
      <c r="D8929" s="786" t="s">
        <v>6747</v>
      </c>
      <c r="E8929" s="786" t="s">
        <v>2300</v>
      </c>
      <c r="F8929" s="786">
        <v>4010</v>
      </c>
      <c r="G8929" s="786" t="s">
        <v>7939</v>
      </c>
      <c r="H8929" s="786" t="s">
        <v>1573</v>
      </c>
      <c r="J8929" s="786">
        <v>1</v>
      </c>
      <c r="K8929" s="786">
        <v>28.3</v>
      </c>
      <c r="L8929" s="786">
        <v>28.3</v>
      </c>
      <c r="M8929" s="55" t="s">
        <v>2455</v>
      </c>
      <c r="N8929" s="788" t="s">
        <v>8951</v>
      </c>
    </row>
    <row r="8930" spans="1:14" ht="15">
      <c r="A8930" s="282">
        <v>46006</v>
      </c>
      <c r="B8930" s="55" t="s">
        <v>9235</v>
      </c>
      <c r="C8930" s="784">
        <v>83631</v>
      </c>
      <c r="D8930" s="784" t="s">
        <v>7576</v>
      </c>
      <c r="E8930" s="784" t="s">
        <v>441</v>
      </c>
      <c r="F8930" s="784">
        <v>4010</v>
      </c>
      <c r="G8930" s="784" t="s">
        <v>9243</v>
      </c>
      <c r="H8930" s="784" t="s">
        <v>1573</v>
      </c>
      <c r="J8930" s="784">
        <v>1</v>
      </c>
      <c r="K8930" s="784">
        <v>18.440000000000001</v>
      </c>
      <c r="L8930" s="784">
        <v>18.440000000000001</v>
      </c>
      <c r="M8930" s="55" t="s">
        <v>2455</v>
      </c>
      <c r="N8930" s="788" t="s">
        <v>8951</v>
      </c>
    </row>
    <row r="8931" spans="1:14" ht="15">
      <c r="A8931" s="282">
        <v>46006</v>
      </c>
      <c r="B8931" s="55" t="s">
        <v>9235</v>
      </c>
      <c r="C8931" s="786">
        <v>84296</v>
      </c>
      <c r="D8931" s="786" t="s">
        <v>5588</v>
      </c>
      <c r="E8931" s="786">
        <v>140</v>
      </c>
      <c r="F8931" s="786">
        <v>4010</v>
      </c>
      <c r="G8931" s="786" t="s">
        <v>9244</v>
      </c>
      <c r="H8931" s="786" t="s">
        <v>1573</v>
      </c>
      <c r="J8931" s="786">
        <v>1</v>
      </c>
      <c r="K8931" s="786">
        <v>8.98</v>
      </c>
      <c r="L8931" s="786">
        <v>8.98</v>
      </c>
      <c r="M8931" s="55" t="s">
        <v>2455</v>
      </c>
      <c r="N8931" s="788" t="s">
        <v>8951</v>
      </c>
    </row>
    <row r="8932" spans="1:14" ht="15">
      <c r="A8932" s="282">
        <v>46006</v>
      </c>
      <c r="B8932" s="55" t="s">
        <v>9235</v>
      </c>
      <c r="C8932" s="784">
        <v>80039</v>
      </c>
      <c r="D8932" s="784" t="s">
        <v>6086</v>
      </c>
      <c r="E8932" s="784" t="s">
        <v>289</v>
      </c>
      <c r="F8932" s="784">
        <v>4010</v>
      </c>
      <c r="G8932" s="784" t="s">
        <v>9245</v>
      </c>
      <c r="H8932" s="784" t="s">
        <v>1573</v>
      </c>
      <c r="J8932" s="784">
        <v>1</v>
      </c>
      <c r="K8932" s="784">
        <v>13.49</v>
      </c>
      <c r="L8932" s="784">
        <v>13.49</v>
      </c>
      <c r="M8932" s="55" t="s">
        <v>2455</v>
      </c>
      <c r="N8932" s="788" t="s">
        <v>8951</v>
      </c>
    </row>
    <row r="8933" spans="1:14" ht="15">
      <c r="A8933" s="282">
        <v>46006</v>
      </c>
      <c r="B8933" s="55" t="s">
        <v>9235</v>
      </c>
      <c r="C8933" s="786">
        <v>83643</v>
      </c>
      <c r="D8933" s="786" t="s">
        <v>2653</v>
      </c>
      <c r="E8933" s="786" t="s">
        <v>441</v>
      </c>
      <c r="F8933" s="786">
        <v>4010</v>
      </c>
      <c r="G8933" s="786" t="s">
        <v>9246</v>
      </c>
      <c r="H8933" s="786" t="s">
        <v>1573</v>
      </c>
      <c r="J8933" s="786">
        <v>1</v>
      </c>
      <c r="K8933" s="786">
        <v>31.95</v>
      </c>
      <c r="L8933" s="786">
        <v>31.95</v>
      </c>
      <c r="M8933" s="55" t="s">
        <v>2455</v>
      </c>
      <c r="N8933" s="788" t="s">
        <v>8951</v>
      </c>
    </row>
    <row r="8934" spans="1:14" ht="15">
      <c r="A8934" s="282">
        <v>46006</v>
      </c>
      <c r="B8934" s="55" t="s">
        <v>9235</v>
      </c>
      <c r="C8934" s="784">
        <v>83620</v>
      </c>
      <c r="D8934" s="784" t="s">
        <v>6795</v>
      </c>
      <c r="E8934" s="784" t="s">
        <v>289</v>
      </c>
      <c r="F8934" s="784">
        <v>4010</v>
      </c>
      <c r="G8934" s="784" t="s">
        <v>5355</v>
      </c>
      <c r="H8934" s="784" t="s">
        <v>1573</v>
      </c>
      <c r="J8934" s="784">
        <v>1</v>
      </c>
      <c r="K8934" s="784">
        <v>21.31</v>
      </c>
      <c r="L8934" s="784">
        <v>21.31</v>
      </c>
      <c r="M8934" s="55" t="s">
        <v>2455</v>
      </c>
      <c r="N8934" s="788" t="s">
        <v>8951</v>
      </c>
    </row>
    <row r="8935" spans="1:14" ht="15">
      <c r="A8935" s="282">
        <v>46006</v>
      </c>
      <c r="B8935" s="55" t="s">
        <v>9235</v>
      </c>
      <c r="C8935" s="786">
        <v>83973</v>
      </c>
      <c r="D8935" s="786" t="s">
        <v>7807</v>
      </c>
      <c r="E8935" s="786">
        <v>130</v>
      </c>
      <c r="F8935" s="786">
        <v>4010</v>
      </c>
      <c r="G8935" s="786" t="s">
        <v>9247</v>
      </c>
      <c r="H8935" s="786" t="s">
        <v>1573</v>
      </c>
      <c r="J8935" s="786">
        <v>1</v>
      </c>
      <c r="K8935" s="786">
        <v>7.16</v>
      </c>
      <c r="L8935" s="786">
        <v>7.16</v>
      </c>
      <c r="M8935" s="55" t="s">
        <v>2455</v>
      </c>
      <c r="N8935" s="788" t="s">
        <v>8951</v>
      </c>
    </row>
    <row r="8936" spans="1:14" ht="15">
      <c r="A8936" s="282">
        <v>46006</v>
      </c>
      <c r="B8936" s="55" t="s">
        <v>9235</v>
      </c>
      <c r="C8936" s="784">
        <v>67377</v>
      </c>
      <c r="D8936" s="784">
        <v>15</v>
      </c>
      <c r="E8936" s="784">
        <v>120</v>
      </c>
      <c r="F8936" s="784">
        <v>4010</v>
      </c>
      <c r="G8936" s="784" t="s">
        <v>9248</v>
      </c>
      <c r="H8936" s="784" t="s">
        <v>1573</v>
      </c>
      <c r="J8936" s="784">
        <v>1</v>
      </c>
      <c r="K8936" s="784">
        <v>3.56</v>
      </c>
      <c r="L8936" s="784">
        <v>3.56</v>
      </c>
      <c r="M8936" s="55" t="s">
        <v>2455</v>
      </c>
      <c r="N8936" s="788" t="s">
        <v>8951</v>
      </c>
    </row>
    <row r="8937" spans="1:14" ht="15">
      <c r="A8937" s="282">
        <v>46006</v>
      </c>
      <c r="B8937" s="55" t="s">
        <v>9235</v>
      </c>
      <c r="C8937" s="786">
        <v>83092</v>
      </c>
      <c r="D8937" s="786" t="s">
        <v>9249</v>
      </c>
      <c r="E8937" s="786">
        <v>120</v>
      </c>
      <c r="F8937" s="786">
        <v>4010</v>
      </c>
      <c r="G8937" s="786" t="s">
        <v>9250</v>
      </c>
      <c r="H8937" s="786" t="s">
        <v>1573</v>
      </c>
      <c r="J8937" s="786">
        <v>1</v>
      </c>
      <c r="K8937" s="786">
        <v>5</v>
      </c>
      <c r="L8937" s="786">
        <v>5</v>
      </c>
      <c r="M8937" s="55" t="s">
        <v>2455</v>
      </c>
      <c r="N8937" s="788" t="s">
        <v>8951</v>
      </c>
    </row>
    <row r="8938" spans="1:14" ht="15">
      <c r="A8938" s="282">
        <v>46006</v>
      </c>
      <c r="B8938" s="55" t="s">
        <v>9235</v>
      </c>
      <c r="C8938" s="784">
        <v>83635</v>
      </c>
      <c r="D8938" s="784" t="s">
        <v>7651</v>
      </c>
      <c r="E8938" s="784">
        <v>110</v>
      </c>
      <c r="F8938" s="784">
        <v>4010</v>
      </c>
      <c r="G8938" s="784" t="s">
        <v>6025</v>
      </c>
      <c r="H8938" s="784" t="s">
        <v>1573</v>
      </c>
      <c r="J8938" s="784">
        <v>1</v>
      </c>
      <c r="K8938" s="784">
        <v>14.02</v>
      </c>
      <c r="L8938" s="784">
        <v>14.02</v>
      </c>
      <c r="M8938" s="55" t="s">
        <v>2455</v>
      </c>
      <c r="N8938" s="788" t="s">
        <v>8951</v>
      </c>
    </row>
    <row r="8939" spans="1:14" ht="15">
      <c r="A8939" s="282">
        <v>46006</v>
      </c>
      <c r="B8939" s="55" t="s">
        <v>9235</v>
      </c>
      <c r="C8939" s="786">
        <v>81185</v>
      </c>
      <c r="D8939" s="786" t="s">
        <v>2258</v>
      </c>
      <c r="E8939" s="786" t="s">
        <v>2230</v>
      </c>
      <c r="F8939" s="786">
        <v>4010</v>
      </c>
      <c r="G8939" s="786" t="s">
        <v>6239</v>
      </c>
      <c r="H8939" s="786" t="s">
        <v>1573</v>
      </c>
      <c r="J8939" s="786">
        <v>1</v>
      </c>
      <c r="K8939" s="786">
        <v>23.66</v>
      </c>
      <c r="L8939" s="786">
        <v>23.66</v>
      </c>
      <c r="M8939" s="55" t="s">
        <v>2455</v>
      </c>
      <c r="N8939" s="788" t="s">
        <v>8951</v>
      </c>
    </row>
    <row r="8940" spans="1:14" ht="15">
      <c r="A8940" s="282">
        <v>46006</v>
      </c>
      <c r="B8940" s="55" t="s">
        <v>9235</v>
      </c>
      <c r="C8940" s="784">
        <v>80034</v>
      </c>
      <c r="D8940" s="784" t="s">
        <v>7477</v>
      </c>
      <c r="E8940" s="784" t="s">
        <v>2061</v>
      </c>
      <c r="F8940" s="784">
        <v>4010</v>
      </c>
      <c r="G8940" s="784" t="s">
        <v>8582</v>
      </c>
      <c r="H8940" s="784" t="s">
        <v>1573</v>
      </c>
      <c r="J8940" s="784">
        <v>1</v>
      </c>
      <c r="K8940" s="784">
        <v>10.14</v>
      </c>
      <c r="L8940" s="784">
        <v>10.14</v>
      </c>
      <c r="M8940" s="55" t="s">
        <v>2455</v>
      </c>
      <c r="N8940" s="788" t="s">
        <v>8951</v>
      </c>
    </row>
    <row r="8941" spans="1:14" ht="15">
      <c r="A8941" s="282">
        <v>46006</v>
      </c>
      <c r="B8941" s="55" t="s">
        <v>9235</v>
      </c>
      <c r="C8941" s="786">
        <v>83566</v>
      </c>
      <c r="D8941" s="786" t="s">
        <v>6747</v>
      </c>
      <c r="E8941" s="786">
        <v>160</v>
      </c>
      <c r="F8941" s="786">
        <v>4010</v>
      </c>
      <c r="G8941" s="786" t="s">
        <v>9251</v>
      </c>
      <c r="H8941" s="786" t="s">
        <v>1573</v>
      </c>
      <c r="J8941" s="786">
        <v>1</v>
      </c>
      <c r="K8941" s="786">
        <v>24.76</v>
      </c>
      <c r="L8941" s="786">
        <v>24.76</v>
      </c>
      <c r="M8941" s="55" t="s">
        <v>2455</v>
      </c>
      <c r="N8941" s="788" t="s">
        <v>8951</v>
      </c>
    </row>
    <row r="8942" spans="1:14" ht="15">
      <c r="A8942" s="282">
        <v>46006</v>
      </c>
      <c r="B8942" s="55" t="s">
        <v>9235</v>
      </c>
      <c r="C8942" s="784">
        <v>83844</v>
      </c>
      <c r="D8942" s="784" t="s">
        <v>5685</v>
      </c>
      <c r="E8942" s="784">
        <v>70</v>
      </c>
      <c r="F8942" s="784">
        <v>4010</v>
      </c>
      <c r="G8942" s="784" t="s">
        <v>6263</v>
      </c>
      <c r="H8942" s="784" t="s">
        <v>1573</v>
      </c>
      <c r="J8942" s="784">
        <v>1</v>
      </c>
      <c r="K8942" s="784">
        <v>14.8</v>
      </c>
      <c r="L8942" s="784">
        <v>14.8</v>
      </c>
      <c r="M8942" s="55" t="s">
        <v>2455</v>
      </c>
      <c r="N8942" s="788" t="s">
        <v>8951</v>
      </c>
    </row>
    <row r="8943" spans="1:14" ht="15">
      <c r="A8943" s="282">
        <v>46006</v>
      </c>
      <c r="B8943" s="55" t="s">
        <v>9235</v>
      </c>
      <c r="C8943" s="786">
        <v>42067</v>
      </c>
      <c r="D8943" s="786" t="s">
        <v>2336</v>
      </c>
      <c r="E8943" s="786">
        <v>90</v>
      </c>
      <c r="F8943" s="786">
        <v>4010</v>
      </c>
      <c r="G8943" s="786" t="s">
        <v>9252</v>
      </c>
      <c r="H8943" s="786" t="s">
        <v>1573</v>
      </c>
      <c r="J8943" s="786">
        <v>2</v>
      </c>
      <c r="K8943" s="786">
        <v>8.9</v>
      </c>
      <c r="L8943" s="786">
        <v>17.8</v>
      </c>
      <c r="M8943" s="55" t="s">
        <v>2455</v>
      </c>
      <c r="N8943" s="788" t="s">
        <v>8951</v>
      </c>
    </row>
    <row r="8944" spans="1:14" ht="15">
      <c r="A8944" s="282">
        <v>46006</v>
      </c>
      <c r="B8944" s="55" t="s">
        <v>9235</v>
      </c>
      <c r="C8944" s="784">
        <v>50265</v>
      </c>
      <c r="D8944" s="784" t="s">
        <v>2336</v>
      </c>
      <c r="E8944" s="784" t="s">
        <v>441</v>
      </c>
      <c r="F8944" s="784">
        <v>4010</v>
      </c>
      <c r="G8944" s="784" t="s">
        <v>9240</v>
      </c>
      <c r="H8944" s="784" t="s">
        <v>1573</v>
      </c>
      <c r="J8944" s="784">
        <v>1</v>
      </c>
      <c r="K8944" s="784">
        <v>5.55</v>
      </c>
      <c r="L8944" s="784">
        <v>5.55</v>
      </c>
      <c r="M8944" s="55" t="s">
        <v>2455</v>
      </c>
      <c r="N8944" s="788" t="s">
        <v>8951</v>
      </c>
    </row>
    <row r="8945" spans="1:14" ht="15">
      <c r="A8945" s="282">
        <v>46006</v>
      </c>
      <c r="B8945" s="55" t="s">
        <v>9235</v>
      </c>
      <c r="C8945" s="786">
        <v>83376</v>
      </c>
      <c r="D8945" s="786" t="s">
        <v>6497</v>
      </c>
      <c r="E8945" s="786">
        <v>130</v>
      </c>
      <c r="F8945" s="786">
        <v>4010</v>
      </c>
      <c r="G8945" s="786" t="s">
        <v>9253</v>
      </c>
      <c r="H8945" s="786" t="s">
        <v>1573</v>
      </c>
      <c r="J8945" s="786">
        <v>1</v>
      </c>
      <c r="K8945" s="786">
        <v>19.32</v>
      </c>
      <c r="L8945" s="786">
        <v>19.32</v>
      </c>
      <c r="M8945" s="55" t="s">
        <v>2455</v>
      </c>
      <c r="N8945" s="788" t="s">
        <v>8951</v>
      </c>
    </row>
    <row r="8946" spans="1:14" ht="15">
      <c r="A8946" s="282">
        <v>46006</v>
      </c>
      <c r="B8946" s="55" t="s">
        <v>9235</v>
      </c>
      <c r="C8946" s="784">
        <v>83491</v>
      </c>
      <c r="D8946" s="784" t="s">
        <v>3567</v>
      </c>
      <c r="E8946" s="784">
        <v>120</v>
      </c>
      <c r="F8946" s="784">
        <v>4010</v>
      </c>
      <c r="G8946" s="784" t="s">
        <v>7208</v>
      </c>
      <c r="H8946" s="784" t="s">
        <v>1573</v>
      </c>
      <c r="J8946" s="784">
        <v>1</v>
      </c>
      <c r="K8946" s="784">
        <v>8.4700000000000006</v>
      </c>
      <c r="L8946" s="784">
        <v>8.4700000000000006</v>
      </c>
      <c r="M8946" s="55" t="s">
        <v>2455</v>
      </c>
      <c r="N8946" s="788" t="s">
        <v>8951</v>
      </c>
    </row>
    <row r="8947" spans="1:14" ht="15">
      <c r="A8947" s="282">
        <v>46006</v>
      </c>
      <c r="B8947" s="55" t="s">
        <v>9235</v>
      </c>
      <c r="C8947" s="786">
        <v>37028</v>
      </c>
      <c r="D8947" s="786" t="s">
        <v>6388</v>
      </c>
      <c r="E8947" s="786">
        <v>120</v>
      </c>
      <c r="F8947" s="786">
        <v>4010</v>
      </c>
      <c r="G8947" s="786" t="s">
        <v>9254</v>
      </c>
      <c r="H8947" s="786" t="s">
        <v>1573</v>
      </c>
      <c r="J8947" s="786">
        <v>1</v>
      </c>
      <c r="K8947" s="786">
        <v>8.16</v>
      </c>
      <c r="L8947" s="786">
        <v>8.16</v>
      </c>
      <c r="M8947" s="55" t="s">
        <v>2455</v>
      </c>
      <c r="N8947" s="788" t="s">
        <v>8951</v>
      </c>
    </row>
    <row r="8948" spans="1:14" ht="15">
      <c r="A8948" s="282">
        <v>46006</v>
      </c>
      <c r="B8948" s="55" t="s">
        <v>9235</v>
      </c>
      <c r="C8948" s="784">
        <v>83635</v>
      </c>
      <c r="D8948" s="784" t="s">
        <v>6862</v>
      </c>
      <c r="E8948" s="784">
        <v>85</v>
      </c>
      <c r="F8948" s="784">
        <v>4010</v>
      </c>
      <c r="G8948" s="784" t="s">
        <v>9255</v>
      </c>
      <c r="H8948" s="784" t="s">
        <v>1573</v>
      </c>
      <c r="J8948" s="784">
        <v>1</v>
      </c>
      <c r="K8948" s="784">
        <v>13.48</v>
      </c>
      <c r="L8948" s="784">
        <v>13.48</v>
      </c>
      <c r="M8948" s="55" t="s">
        <v>2455</v>
      </c>
      <c r="N8948" s="788" t="s">
        <v>8951</v>
      </c>
    </row>
    <row r="8949" spans="1:14" ht="15">
      <c r="A8949" s="282">
        <v>46006</v>
      </c>
      <c r="B8949" s="55" t="s">
        <v>9235</v>
      </c>
      <c r="C8949" s="786">
        <v>82365</v>
      </c>
      <c r="D8949" s="786" t="s">
        <v>6928</v>
      </c>
      <c r="E8949" s="786" t="s">
        <v>2300</v>
      </c>
      <c r="F8949" s="786">
        <v>4010</v>
      </c>
      <c r="G8949" s="786" t="s">
        <v>9256</v>
      </c>
      <c r="H8949" s="786" t="s">
        <v>1573</v>
      </c>
      <c r="J8949" s="786">
        <v>1</v>
      </c>
      <c r="K8949" s="786">
        <v>11.02</v>
      </c>
      <c r="L8949" s="786">
        <v>11.02</v>
      </c>
      <c r="M8949" s="55" t="s">
        <v>2455</v>
      </c>
      <c r="N8949" s="788" t="s">
        <v>8951</v>
      </c>
    </row>
    <row r="8950" spans="1:14" ht="15">
      <c r="A8950" s="282">
        <v>46006</v>
      </c>
      <c r="B8950" s="55" t="s">
        <v>9235</v>
      </c>
      <c r="C8950" s="784">
        <v>50265</v>
      </c>
      <c r="D8950" s="784" t="s">
        <v>6746</v>
      </c>
      <c r="E8950" s="784" t="s">
        <v>289</v>
      </c>
      <c r="F8950" s="784">
        <v>4010</v>
      </c>
      <c r="G8950" s="784" t="s">
        <v>9257</v>
      </c>
      <c r="H8950" s="784" t="s">
        <v>1573</v>
      </c>
      <c r="J8950" s="784">
        <v>2</v>
      </c>
      <c r="K8950" s="784">
        <v>3.77</v>
      </c>
      <c r="L8950" s="784">
        <v>7.54</v>
      </c>
      <c r="M8950" s="55" t="s">
        <v>2455</v>
      </c>
      <c r="N8950" s="788" t="s">
        <v>8951</v>
      </c>
    </row>
    <row r="8951" spans="1:14" ht="15">
      <c r="A8951" s="282">
        <v>46006</v>
      </c>
      <c r="B8951" s="55" t="s">
        <v>9235</v>
      </c>
      <c r="C8951" s="786">
        <v>67209</v>
      </c>
      <c r="D8951" s="786" t="s">
        <v>2258</v>
      </c>
      <c r="E8951" s="786">
        <v>150</v>
      </c>
      <c r="F8951" s="786">
        <v>4010</v>
      </c>
      <c r="G8951" s="786" t="s">
        <v>9258</v>
      </c>
      <c r="H8951" s="786" t="s">
        <v>1573</v>
      </c>
      <c r="J8951" s="786">
        <v>1</v>
      </c>
      <c r="K8951" s="786">
        <v>16.72</v>
      </c>
      <c r="L8951" s="786">
        <v>16.72</v>
      </c>
      <c r="M8951" s="55" t="s">
        <v>2455</v>
      </c>
      <c r="N8951" s="788" t="s">
        <v>8951</v>
      </c>
    </row>
    <row r="8952" spans="1:14" ht="15">
      <c r="A8952" s="282">
        <v>46006</v>
      </c>
      <c r="B8952" s="55" t="s">
        <v>9235</v>
      </c>
      <c r="C8952" s="784">
        <v>83640</v>
      </c>
      <c r="D8952" s="784" t="s">
        <v>5588</v>
      </c>
      <c r="E8952" s="784">
        <v>100</v>
      </c>
      <c r="F8952" s="784">
        <v>4010</v>
      </c>
      <c r="G8952" s="784" t="s">
        <v>9259</v>
      </c>
      <c r="H8952" s="784" t="s">
        <v>1573</v>
      </c>
      <c r="J8952" s="784">
        <v>1</v>
      </c>
      <c r="K8952" s="784">
        <v>16.23</v>
      </c>
      <c r="L8952" s="784">
        <v>16.23</v>
      </c>
      <c r="M8952" s="55" t="s">
        <v>2455</v>
      </c>
      <c r="N8952" s="788" t="s">
        <v>8951</v>
      </c>
    </row>
    <row r="8953" spans="1:14" ht="15">
      <c r="A8953" s="282">
        <v>46006</v>
      </c>
      <c r="B8953" s="55" t="s">
        <v>9235</v>
      </c>
      <c r="C8953" s="786">
        <v>84297</v>
      </c>
      <c r="D8953" s="786" t="s">
        <v>6086</v>
      </c>
      <c r="E8953" s="786">
        <v>85</v>
      </c>
      <c r="F8953" s="786">
        <v>4010</v>
      </c>
      <c r="G8953" s="786" t="s">
        <v>9260</v>
      </c>
      <c r="H8953" s="786" t="s">
        <v>1573</v>
      </c>
      <c r="J8953" s="786">
        <v>1</v>
      </c>
      <c r="K8953" s="786">
        <v>9.15</v>
      </c>
      <c r="L8953" s="786">
        <v>9.15</v>
      </c>
      <c r="M8953" s="55" t="s">
        <v>2455</v>
      </c>
      <c r="N8953" s="788" t="s">
        <v>8951</v>
      </c>
    </row>
    <row r="8954" spans="1:14" ht="15">
      <c r="A8954" s="282">
        <v>46006</v>
      </c>
      <c r="B8954" s="55" t="s">
        <v>9235</v>
      </c>
      <c r="C8954" s="784">
        <v>82054</v>
      </c>
      <c r="D8954" s="784" t="s">
        <v>2981</v>
      </c>
      <c r="E8954" s="784">
        <v>130</v>
      </c>
      <c r="F8954" s="784">
        <v>4010</v>
      </c>
      <c r="G8954" s="784" t="s">
        <v>9261</v>
      </c>
      <c r="H8954" s="784" t="s">
        <v>1573</v>
      </c>
      <c r="J8954" s="784">
        <v>1</v>
      </c>
      <c r="K8954" s="784">
        <v>9.52</v>
      </c>
      <c r="L8954" s="784">
        <v>9.52</v>
      </c>
      <c r="M8954" s="55" t="s">
        <v>2455</v>
      </c>
      <c r="N8954" s="788" t="s">
        <v>8951</v>
      </c>
    </row>
    <row r="8955" spans="1:14" ht="15">
      <c r="A8955" s="282">
        <v>46006</v>
      </c>
      <c r="B8955" s="55" t="s">
        <v>9235</v>
      </c>
      <c r="C8955" s="786">
        <v>83624</v>
      </c>
      <c r="D8955" s="786" t="s">
        <v>2255</v>
      </c>
      <c r="E8955" s="786">
        <v>75</v>
      </c>
      <c r="F8955" s="786">
        <v>4010</v>
      </c>
      <c r="G8955" s="786" t="s">
        <v>9169</v>
      </c>
      <c r="H8955" s="786" t="s">
        <v>1573</v>
      </c>
      <c r="J8955" s="786">
        <v>1</v>
      </c>
      <c r="K8955" s="786">
        <v>8.8000000000000007</v>
      </c>
      <c r="L8955" s="786">
        <v>8.8000000000000007</v>
      </c>
      <c r="M8955" s="55" t="s">
        <v>2455</v>
      </c>
      <c r="N8955" s="788" t="s">
        <v>8951</v>
      </c>
    </row>
    <row r="8956" spans="1:14" ht="15">
      <c r="A8956" s="282">
        <v>46006</v>
      </c>
      <c r="B8956" s="55" t="s">
        <v>9235</v>
      </c>
      <c r="C8956" s="784">
        <v>67377</v>
      </c>
      <c r="D8956" s="784" t="s">
        <v>2560</v>
      </c>
      <c r="E8956" s="784">
        <v>110</v>
      </c>
      <c r="F8956" s="784">
        <v>4010</v>
      </c>
      <c r="G8956" s="784" t="s">
        <v>9262</v>
      </c>
      <c r="H8956" s="784" t="s">
        <v>1573</v>
      </c>
      <c r="J8956" s="784">
        <v>1</v>
      </c>
      <c r="K8956" s="784">
        <v>3.56</v>
      </c>
      <c r="L8956" s="784">
        <v>3.56</v>
      </c>
      <c r="M8956" s="55" t="s">
        <v>2455</v>
      </c>
      <c r="N8956" s="788" t="s">
        <v>8951</v>
      </c>
    </row>
    <row r="8957" spans="1:14" ht="15">
      <c r="A8957" s="282">
        <v>46006</v>
      </c>
      <c r="B8957" s="55" t="s">
        <v>9235</v>
      </c>
      <c r="C8957" s="786">
        <v>62373</v>
      </c>
      <c r="D8957" s="786" t="s">
        <v>2554</v>
      </c>
      <c r="E8957" s="786">
        <v>120</v>
      </c>
      <c r="F8957" s="786">
        <v>4010</v>
      </c>
      <c r="G8957" s="786" t="s">
        <v>7416</v>
      </c>
      <c r="H8957" s="786" t="s">
        <v>1573</v>
      </c>
      <c r="J8957" s="786">
        <v>1</v>
      </c>
      <c r="K8957" s="786">
        <v>11.88</v>
      </c>
      <c r="L8957" s="786">
        <v>11.88</v>
      </c>
      <c r="M8957" s="55" t="s">
        <v>2455</v>
      </c>
      <c r="N8957" s="788" t="s">
        <v>8951</v>
      </c>
    </row>
    <row r="8958" spans="1:14" ht="15">
      <c r="A8958" s="282">
        <v>46006</v>
      </c>
      <c r="B8958" s="55" t="s">
        <v>9235</v>
      </c>
      <c r="C8958" s="784">
        <v>48886</v>
      </c>
      <c r="D8958" s="784" t="s">
        <v>2986</v>
      </c>
      <c r="E8958" s="784" t="s">
        <v>441</v>
      </c>
      <c r="F8958" s="784">
        <v>4010</v>
      </c>
      <c r="G8958" s="784" t="s">
        <v>9263</v>
      </c>
      <c r="H8958" s="784" t="s">
        <v>1573</v>
      </c>
      <c r="J8958" s="784">
        <v>1</v>
      </c>
      <c r="K8958" s="784">
        <v>7.54</v>
      </c>
      <c r="L8958" s="784">
        <v>7.54</v>
      </c>
      <c r="M8958" s="55" t="s">
        <v>2455</v>
      </c>
      <c r="N8958" s="788" t="s">
        <v>8951</v>
      </c>
    </row>
    <row r="8959" spans="1:14" ht="15">
      <c r="A8959" s="282">
        <v>46006</v>
      </c>
      <c r="B8959" s="55" t="s">
        <v>9235</v>
      </c>
      <c r="C8959" s="786">
        <v>65642</v>
      </c>
      <c r="D8959" s="786" t="s">
        <v>5856</v>
      </c>
      <c r="E8959" s="786">
        <v>110</v>
      </c>
      <c r="F8959" s="786">
        <v>4010</v>
      </c>
      <c r="G8959" s="786" t="s">
        <v>9264</v>
      </c>
      <c r="H8959" s="786" t="s">
        <v>1573</v>
      </c>
      <c r="J8959" s="786">
        <v>1</v>
      </c>
      <c r="K8959" s="786">
        <v>6.5</v>
      </c>
      <c r="L8959" s="786">
        <v>6.5</v>
      </c>
      <c r="M8959" s="55" t="s">
        <v>2455</v>
      </c>
      <c r="N8959" s="788" t="s">
        <v>8951</v>
      </c>
    </row>
    <row r="8960" spans="1:14" ht="15">
      <c r="A8960" s="282">
        <v>46006</v>
      </c>
      <c r="B8960" s="55" t="s">
        <v>9235</v>
      </c>
      <c r="C8960" s="784">
        <v>83733</v>
      </c>
      <c r="D8960" s="784" t="s">
        <v>2292</v>
      </c>
      <c r="E8960" s="784">
        <v>110</v>
      </c>
      <c r="F8960" s="784">
        <v>4010</v>
      </c>
      <c r="G8960" s="784" t="s">
        <v>6264</v>
      </c>
      <c r="H8960" s="784" t="s">
        <v>1573</v>
      </c>
      <c r="J8960" s="784">
        <v>1</v>
      </c>
      <c r="K8960" s="784">
        <v>6.22</v>
      </c>
      <c r="L8960" s="784">
        <v>6.22</v>
      </c>
      <c r="M8960" s="55" t="s">
        <v>2455</v>
      </c>
      <c r="N8960" s="788" t="s">
        <v>8951</v>
      </c>
    </row>
    <row r="8961" spans="1:14" ht="15">
      <c r="A8961" s="282">
        <v>46006</v>
      </c>
      <c r="B8961" s="55" t="s">
        <v>9235</v>
      </c>
      <c r="C8961" s="786">
        <v>84297</v>
      </c>
      <c r="D8961" s="786" t="s">
        <v>2653</v>
      </c>
      <c r="E8961" s="786">
        <v>85</v>
      </c>
      <c r="F8961" s="786">
        <v>4010</v>
      </c>
      <c r="G8961" s="786" t="s">
        <v>9265</v>
      </c>
      <c r="H8961" s="786" t="s">
        <v>1573</v>
      </c>
      <c r="J8961" s="786">
        <v>1</v>
      </c>
      <c r="K8961" s="786">
        <v>8.67</v>
      </c>
      <c r="L8961" s="786">
        <v>8.67</v>
      </c>
      <c r="M8961" s="55" t="s">
        <v>2455</v>
      </c>
      <c r="N8961" s="788" t="s">
        <v>8951</v>
      </c>
    </row>
    <row r="8962" spans="1:14" ht="15">
      <c r="A8962" s="282">
        <v>46006</v>
      </c>
      <c r="B8962" s="55" t="s">
        <v>9235</v>
      </c>
      <c r="C8962" s="784">
        <v>82057</v>
      </c>
      <c r="D8962" s="784" t="s">
        <v>2981</v>
      </c>
      <c r="E8962" s="784" t="s">
        <v>2061</v>
      </c>
      <c r="F8962" s="784">
        <v>4010</v>
      </c>
      <c r="G8962" s="784" t="s">
        <v>9266</v>
      </c>
      <c r="H8962" s="784" t="s">
        <v>1573</v>
      </c>
      <c r="J8962" s="784">
        <v>1</v>
      </c>
      <c r="K8962" s="784">
        <v>10.94</v>
      </c>
      <c r="L8962" s="784">
        <v>10.94</v>
      </c>
      <c r="M8962" s="55" t="s">
        <v>2455</v>
      </c>
      <c r="N8962" s="788" t="s">
        <v>8951</v>
      </c>
    </row>
    <row r="8963" spans="1:14" ht="15">
      <c r="A8963" s="282">
        <v>46006</v>
      </c>
      <c r="B8963" s="55" t="s">
        <v>9235</v>
      </c>
      <c r="C8963" s="786">
        <v>67209</v>
      </c>
      <c r="D8963" s="786" t="s">
        <v>7566</v>
      </c>
      <c r="E8963" s="786">
        <v>130</v>
      </c>
      <c r="F8963" s="786">
        <v>4010</v>
      </c>
      <c r="G8963" s="786" t="s">
        <v>9267</v>
      </c>
      <c r="H8963" s="786" t="s">
        <v>1573</v>
      </c>
      <c r="J8963" s="786">
        <v>1</v>
      </c>
      <c r="K8963" s="786">
        <v>16.72</v>
      </c>
      <c r="L8963" s="786">
        <v>16.72</v>
      </c>
      <c r="M8963" s="55" t="s">
        <v>2455</v>
      </c>
      <c r="N8963" s="788" t="s">
        <v>8951</v>
      </c>
    </row>
    <row r="8964" spans="1:14" ht="15">
      <c r="A8964" s="282">
        <v>46006</v>
      </c>
      <c r="B8964" s="55" t="s">
        <v>9235</v>
      </c>
      <c r="C8964" s="784">
        <v>84296</v>
      </c>
      <c r="D8964" s="784" t="s">
        <v>5588</v>
      </c>
      <c r="E8964" s="784">
        <v>140</v>
      </c>
      <c r="F8964" s="784">
        <v>4010</v>
      </c>
      <c r="G8964" s="784" t="s">
        <v>9244</v>
      </c>
      <c r="H8964" s="784" t="s">
        <v>1573</v>
      </c>
      <c r="J8964" s="784">
        <v>1</v>
      </c>
      <c r="K8964" s="784">
        <v>8.98</v>
      </c>
      <c r="L8964" s="784">
        <v>8.98</v>
      </c>
      <c r="M8964" s="55" t="s">
        <v>2455</v>
      </c>
      <c r="N8964" s="788" t="s">
        <v>8951</v>
      </c>
    </row>
    <row r="8965" spans="1:14" ht="15">
      <c r="A8965" s="282">
        <v>46006</v>
      </c>
      <c r="B8965" s="55" t="s">
        <v>9235</v>
      </c>
      <c r="C8965" s="786">
        <v>83719</v>
      </c>
      <c r="D8965" s="786" t="s">
        <v>7159</v>
      </c>
      <c r="E8965" s="786">
        <v>110</v>
      </c>
      <c r="F8965" s="786">
        <v>4010</v>
      </c>
      <c r="G8965" s="786" t="s">
        <v>6279</v>
      </c>
      <c r="H8965" s="786" t="s">
        <v>1573</v>
      </c>
      <c r="J8965" s="786">
        <v>1</v>
      </c>
      <c r="K8965" s="786">
        <v>11.82</v>
      </c>
      <c r="L8965" s="786">
        <v>11.82</v>
      </c>
      <c r="M8965" s="55" t="s">
        <v>2455</v>
      </c>
      <c r="N8965" s="788" t="s">
        <v>8951</v>
      </c>
    </row>
    <row r="8966" spans="1:14" ht="15">
      <c r="A8966" s="282">
        <v>46006</v>
      </c>
      <c r="B8966" s="55" t="s">
        <v>9235</v>
      </c>
      <c r="C8966" s="784">
        <v>65593</v>
      </c>
      <c r="D8966" s="784" t="s">
        <v>3304</v>
      </c>
      <c r="E8966" s="784">
        <v>80</v>
      </c>
      <c r="F8966" s="784">
        <v>4010</v>
      </c>
      <c r="G8966" s="784" t="s">
        <v>9268</v>
      </c>
      <c r="H8966" s="784" t="s">
        <v>1573</v>
      </c>
      <c r="J8966" s="784">
        <v>1</v>
      </c>
      <c r="K8966" s="784">
        <v>3.82</v>
      </c>
      <c r="L8966" s="784">
        <v>3.82</v>
      </c>
      <c r="M8966" s="55" t="s">
        <v>2455</v>
      </c>
      <c r="N8966" s="788" t="s">
        <v>8951</v>
      </c>
    </row>
    <row r="8967" spans="1:14" ht="15">
      <c r="A8967" s="282">
        <v>46006</v>
      </c>
      <c r="B8967" s="55" t="s">
        <v>9235</v>
      </c>
      <c r="C8967" s="786">
        <v>45346</v>
      </c>
      <c r="D8967" s="786">
        <v>15</v>
      </c>
      <c r="E8967" s="786">
        <v>140</v>
      </c>
      <c r="F8967" s="786">
        <v>4010</v>
      </c>
      <c r="G8967" s="786" t="s">
        <v>4109</v>
      </c>
      <c r="H8967" s="786" t="s">
        <v>1573</v>
      </c>
      <c r="J8967" s="786">
        <v>1</v>
      </c>
      <c r="K8967" s="786">
        <v>3.97</v>
      </c>
      <c r="L8967" s="786">
        <v>3.97</v>
      </c>
      <c r="M8967" s="55" t="s">
        <v>2455</v>
      </c>
      <c r="N8967" s="788" t="s">
        <v>8951</v>
      </c>
    </row>
    <row r="8968" spans="1:14" ht="15">
      <c r="A8968" s="282">
        <v>46006</v>
      </c>
      <c r="B8968" s="55" t="s">
        <v>9235</v>
      </c>
      <c r="C8968" s="784">
        <v>83613</v>
      </c>
      <c r="D8968" s="784" t="s">
        <v>6576</v>
      </c>
      <c r="E8968" s="784" t="s">
        <v>441</v>
      </c>
      <c r="F8968" s="784">
        <v>4010</v>
      </c>
      <c r="G8968" s="784" t="s">
        <v>9269</v>
      </c>
      <c r="H8968" s="784" t="s">
        <v>1573</v>
      </c>
      <c r="J8968" s="784">
        <v>1</v>
      </c>
      <c r="K8968" s="784">
        <v>28.06</v>
      </c>
      <c r="L8968" s="784">
        <v>28.06</v>
      </c>
      <c r="M8968" s="55" t="s">
        <v>2455</v>
      </c>
      <c r="N8968" s="788" t="s">
        <v>8951</v>
      </c>
    </row>
    <row r="8969" spans="1:14" ht="15">
      <c r="A8969" s="282">
        <v>46006</v>
      </c>
      <c r="B8969" s="55" t="s">
        <v>9235</v>
      </c>
      <c r="C8969" s="786">
        <v>67209</v>
      </c>
      <c r="D8969" s="786" t="s">
        <v>7566</v>
      </c>
      <c r="E8969" s="786">
        <v>100</v>
      </c>
      <c r="F8969" s="786">
        <v>4010</v>
      </c>
      <c r="G8969" s="786" t="s">
        <v>5032</v>
      </c>
      <c r="H8969" s="786" t="s">
        <v>1573</v>
      </c>
      <c r="J8969" s="786">
        <v>1</v>
      </c>
      <c r="K8969" s="786">
        <v>16.72</v>
      </c>
      <c r="L8969" s="786">
        <v>16.72</v>
      </c>
      <c r="M8969" s="55" t="s">
        <v>2455</v>
      </c>
      <c r="N8969" s="788" t="s">
        <v>8951</v>
      </c>
    </row>
    <row r="8970" spans="1:14" ht="15">
      <c r="A8970" s="282">
        <v>46006</v>
      </c>
      <c r="B8970" s="55" t="s">
        <v>9235</v>
      </c>
      <c r="C8970" s="784">
        <v>83778</v>
      </c>
      <c r="D8970" s="784" t="s">
        <v>7836</v>
      </c>
      <c r="E8970" s="784">
        <v>85</v>
      </c>
      <c r="F8970" s="784">
        <v>4010</v>
      </c>
      <c r="G8970" s="784" t="s">
        <v>9270</v>
      </c>
      <c r="H8970" s="784" t="s">
        <v>1573</v>
      </c>
      <c r="J8970" s="784">
        <v>1</v>
      </c>
      <c r="K8970" s="784">
        <v>19.89</v>
      </c>
      <c r="L8970" s="784">
        <v>19.89</v>
      </c>
      <c r="M8970" s="55" t="s">
        <v>2455</v>
      </c>
      <c r="N8970" s="788" t="s">
        <v>8951</v>
      </c>
    </row>
    <row r="8971" spans="1:14" ht="15">
      <c r="A8971" s="282">
        <v>46006</v>
      </c>
      <c r="B8971" s="55" t="s">
        <v>9235</v>
      </c>
      <c r="C8971" s="786">
        <v>83622</v>
      </c>
      <c r="D8971" s="786" t="s">
        <v>5590</v>
      </c>
      <c r="E8971" s="786">
        <v>60</v>
      </c>
      <c r="F8971" s="786">
        <v>4010</v>
      </c>
      <c r="G8971" s="786" t="s">
        <v>7111</v>
      </c>
      <c r="H8971" s="786" t="s">
        <v>1573</v>
      </c>
      <c r="J8971" s="786">
        <v>1</v>
      </c>
      <c r="K8971" s="786">
        <v>6.62</v>
      </c>
      <c r="L8971" s="786">
        <v>6.62</v>
      </c>
      <c r="M8971" s="55" t="s">
        <v>2455</v>
      </c>
      <c r="N8971" s="788" t="s">
        <v>8951</v>
      </c>
    </row>
    <row r="8972" spans="1:14" ht="15">
      <c r="A8972" s="282">
        <v>46006</v>
      </c>
      <c r="B8972" s="55" t="s">
        <v>9235</v>
      </c>
      <c r="C8972" s="784">
        <v>83643</v>
      </c>
      <c r="D8972" s="784" t="s">
        <v>5595</v>
      </c>
      <c r="E8972" s="784" t="s">
        <v>289</v>
      </c>
      <c r="F8972" s="784">
        <v>4010</v>
      </c>
      <c r="G8972" s="784" t="s">
        <v>9271</v>
      </c>
      <c r="H8972" s="784" t="s">
        <v>1573</v>
      </c>
      <c r="J8972" s="784">
        <v>1</v>
      </c>
      <c r="K8972" s="784">
        <v>27.49</v>
      </c>
      <c r="L8972" s="784">
        <v>27.49</v>
      </c>
      <c r="M8972" s="55" t="s">
        <v>2455</v>
      </c>
      <c r="N8972" s="788" t="s">
        <v>8951</v>
      </c>
    </row>
    <row r="8973" spans="1:14" ht="15">
      <c r="A8973" s="282">
        <v>46006</v>
      </c>
      <c r="B8973" s="55" t="s">
        <v>9235</v>
      </c>
      <c r="C8973" s="786">
        <v>83748</v>
      </c>
      <c r="D8973" s="786" t="s">
        <v>2292</v>
      </c>
      <c r="E8973" s="786">
        <v>70</v>
      </c>
      <c r="F8973" s="786">
        <v>4010</v>
      </c>
      <c r="G8973" s="786" t="s">
        <v>8857</v>
      </c>
      <c r="H8973" s="786" t="s">
        <v>1573</v>
      </c>
      <c r="J8973" s="786">
        <v>1</v>
      </c>
      <c r="K8973" s="786">
        <v>5.71</v>
      </c>
      <c r="L8973" s="786">
        <v>5.71</v>
      </c>
      <c r="M8973" s="55" t="s">
        <v>2455</v>
      </c>
      <c r="N8973" s="788" t="s">
        <v>8951</v>
      </c>
    </row>
    <row r="8974" spans="1:14" ht="15">
      <c r="A8974" s="282">
        <v>46006</v>
      </c>
      <c r="B8974" s="55" t="s">
        <v>9235</v>
      </c>
      <c r="C8974" s="784">
        <v>81338</v>
      </c>
      <c r="D8974" s="784" t="s">
        <v>3895</v>
      </c>
      <c r="E8974" s="784">
        <v>110</v>
      </c>
      <c r="F8974" s="784">
        <v>4010</v>
      </c>
      <c r="G8974" s="784" t="s">
        <v>8189</v>
      </c>
      <c r="H8974" s="784" t="s">
        <v>1573</v>
      </c>
      <c r="J8974" s="784">
        <v>1</v>
      </c>
      <c r="K8974" s="784">
        <v>7.2</v>
      </c>
      <c r="L8974" s="784">
        <v>7.2</v>
      </c>
      <c r="M8974" s="55" t="s">
        <v>2455</v>
      </c>
      <c r="N8974" s="788" t="s">
        <v>8951</v>
      </c>
    </row>
    <row r="8975" spans="1:14" ht="15">
      <c r="A8975" s="282">
        <v>46006</v>
      </c>
      <c r="B8975" s="55" t="s">
        <v>9235</v>
      </c>
      <c r="C8975" s="786">
        <v>82203</v>
      </c>
      <c r="D8975" s="786" t="s">
        <v>6746</v>
      </c>
      <c r="E8975" s="786">
        <v>120</v>
      </c>
      <c r="F8975" s="786">
        <v>4010</v>
      </c>
      <c r="G8975" s="786" t="s">
        <v>6281</v>
      </c>
      <c r="H8975" s="786" t="s">
        <v>1573</v>
      </c>
      <c r="J8975" s="786">
        <v>1</v>
      </c>
      <c r="K8975" s="786">
        <v>25.68</v>
      </c>
      <c r="L8975" s="786">
        <v>25.68</v>
      </c>
      <c r="M8975" s="55" t="s">
        <v>2455</v>
      </c>
      <c r="N8975" s="788" t="s">
        <v>8951</v>
      </c>
    </row>
    <row r="8976" spans="1:14" ht="15">
      <c r="A8976" s="282">
        <v>46006</v>
      </c>
      <c r="B8976" s="55" t="s">
        <v>9235</v>
      </c>
      <c r="C8976" s="784">
        <v>66736</v>
      </c>
      <c r="D8976" s="784" t="s">
        <v>6482</v>
      </c>
      <c r="E8976" s="784">
        <v>120</v>
      </c>
      <c r="F8976" s="784">
        <v>4010</v>
      </c>
      <c r="G8976" s="784" t="s">
        <v>9177</v>
      </c>
      <c r="H8976" s="784" t="s">
        <v>1573</v>
      </c>
      <c r="J8976" s="784">
        <v>1</v>
      </c>
      <c r="K8976" s="784">
        <v>16.72</v>
      </c>
      <c r="L8976" s="784">
        <v>16.72</v>
      </c>
      <c r="M8976" s="55" t="s">
        <v>2455</v>
      </c>
      <c r="N8976" s="788" t="s">
        <v>8951</v>
      </c>
    </row>
    <row r="8977" spans="1:14" ht="15">
      <c r="A8977" s="282">
        <v>46006</v>
      </c>
      <c r="B8977" s="55" t="s">
        <v>9235</v>
      </c>
      <c r="C8977" s="786">
        <v>83624</v>
      </c>
      <c r="D8977" s="786" t="s">
        <v>2336</v>
      </c>
      <c r="E8977" s="786">
        <v>50</v>
      </c>
      <c r="F8977" s="786">
        <v>4010</v>
      </c>
      <c r="G8977" s="786" t="s">
        <v>6293</v>
      </c>
      <c r="H8977" s="786" t="s">
        <v>1573</v>
      </c>
      <c r="J8977" s="786">
        <v>1</v>
      </c>
      <c r="K8977" s="786">
        <v>8.26</v>
      </c>
      <c r="L8977" s="786">
        <v>8.26</v>
      </c>
      <c r="M8977" s="55" t="s">
        <v>2455</v>
      </c>
      <c r="N8977" s="788" t="s">
        <v>8951</v>
      </c>
    </row>
    <row r="8978" spans="1:14" ht="15">
      <c r="A8978" s="282">
        <v>46006</v>
      </c>
      <c r="B8978" s="55" t="s">
        <v>9235</v>
      </c>
      <c r="C8978" s="784">
        <v>81858</v>
      </c>
      <c r="D8978" s="784" t="s">
        <v>6899</v>
      </c>
      <c r="E8978" s="784">
        <v>120</v>
      </c>
      <c r="F8978" s="784">
        <v>4010</v>
      </c>
      <c r="G8978" s="784" t="s">
        <v>9272</v>
      </c>
      <c r="H8978" s="784" t="s">
        <v>1573</v>
      </c>
      <c r="J8978" s="784">
        <v>1</v>
      </c>
      <c r="K8978" s="784">
        <v>8.3699999999999992</v>
      </c>
      <c r="L8978" s="784">
        <v>8.3699999999999992</v>
      </c>
      <c r="M8978" s="55" t="s">
        <v>2455</v>
      </c>
      <c r="N8978" s="788" t="s">
        <v>8951</v>
      </c>
    </row>
    <row r="8979" spans="1:14" ht="15">
      <c r="A8979" s="282">
        <v>46006</v>
      </c>
      <c r="B8979" s="55" t="s">
        <v>9235</v>
      </c>
      <c r="C8979" s="786">
        <v>83637</v>
      </c>
      <c r="D8979" s="786" t="s">
        <v>6746</v>
      </c>
      <c r="E8979" s="786" t="s">
        <v>441</v>
      </c>
      <c r="F8979" s="786">
        <v>4010</v>
      </c>
      <c r="G8979" s="786" t="s">
        <v>9273</v>
      </c>
      <c r="H8979" s="786" t="s">
        <v>1573</v>
      </c>
      <c r="J8979" s="786">
        <v>1</v>
      </c>
      <c r="K8979" s="786">
        <v>15.87</v>
      </c>
      <c r="L8979" s="786">
        <v>15.87</v>
      </c>
      <c r="M8979" s="55" t="s">
        <v>2455</v>
      </c>
      <c r="N8979" s="788" t="s">
        <v>8951</v>
      </c>
    </row>
    <row r="8980" spans="1:14" ht="15">
      <c r="A8980" s="282">
        <v>46006</v>
      </c>
      <c r="B8980" s="55" t="s">
        <v>9235</v>
      </c>
      <c r="C8980" s="784">
        <v>82400</v>
      </c>
      <c r="D8980" s="784" t="s">
        <v>6925</v>
      </c>
      <c r="E8980" s="784">
        <v>110</v>
      </c>
      <c r="F8980" s="784">
        <v>4010</v>
      </c>
      <c r="G8980" s="784" t="s">
        <v>9274</v>
      </c>
      <c r="H8980" s="784" t="s">
        <v>1573</v>
      </c>
      <c r="J8980" s="784">
        <v>1</v>
      </c>
      <c r="K8980" s="784">
        <v>17.989999999999998</v>
      </c>
      <c r="L8980" s="784">
        <v>17.989999999999998</v>
      </c>
      <c r="M8980" s="55" t="s">
        <v>2455</v>
      </c>
      <c r="N8980" s="788" t="s">
        <v>8951</v>
      </c>
    </row>
    <row r="8981" spans="1:14" ht="15">
      <c r="A8981" s="282">
        <v>46006</v>
      </c>
      <c r="B8981" s="55" t="s">
        <v>9235</v>
      </c>
      <c r="C8981" s="786">
        <v>83072</v>
      </c>
      <c r="D8981" s="786" t="s">
        <v>6351</v>
      </c>
      <c r="E8981" s="786">
        <v>100</v>
      </c>
      <c r="F8981" s="786">
        <v>4010</v>
      </c>
      <c r="G8981" s="786" t="s">
        <v>6184</v>
      </c>
      <c r="H8981" s="786" t="s">
        <v>1573</v>
      </c>
      <c r="J8981" s="786">
        <v>1</v>
      </c>
      <c r="K8981" s="786">
        <v>8.8699999999999992</v>
      </c>
      <c r="L8981" s="786">
        <v>8.8699999999999992</v>
      </c>
      <c r="M8981" s="55" t="s">
        <v>2455</v>
      </c>
      <c r="N8981" s="788" t="s">
        <v>8951</v>
      </c>
    </row>
    <row r="8982" spans="1:14" ht="15">
      <c r="A8982" s="282">
        <v>46006</v>
      </c>
      <c r="B8982" s="55" t="s">
        <v>9235</v>
      </c>
      <c r="C8982" s="784">
        <v>33175</v>
      </c>
      <c r="D8982" s="784" t="s">
        <v>2562</v>
      </c>
      <c r="E8982" s="784">
        <v>120</v>
      </c>
      <c r="F8982" s="784">
        <v>4010</v>
      </c>
      <c r="G8982" s="784" t="s">
        <v>9275</v>
      </c>
      <c r="H8982" s="784" t="s">
        <v>1573</v>
      </c>
      <c r="J8982" s="784">
        <v>1</v>
      </c>
      <c r="K8982" s="784">
        <v>8.06</v>
      </c>
      <c r="L8982" s="784">
        <v>8.06</v>
      </c>
      <c r="M8982" s="55" t="s">
        <v>2455</v>
      </c>
      <c r="N8982" s="788" t="s">
        <v>8951</v>
      </c>
    </row>
    <row r="8983" spans="1:14" ht="15">
      <c r="A8983" s="282">
        <v>46006</v>
      </c>
      <c r="B8983" s="55" t="s">
        <v>9235</v>
      </c>
      <c r="C8983" s="786">
        <v>83646</v>
      </c>
      <c r="D8983" s="786" t="s">
        <v>7379</v>
      </c>
      <c r="E8983" s="786">
        <v>70</v>
      </c>
      <c r="F8983" s="786">
        <v>4010</v>
      </c>
      <c r="G8983" s="786" t="s">
        <v>4760</v>
      </c>
      <c r="H8983" s="786" t="s">
        <v>1573</v>
      </c>
      <c r="J8983" s="786">
        <v>1</v>
      </c>
      <c r="K8983" s="786">
        <v>9.2100000000000009</v>
      </c>
      <c r="L8983" s="786">
        <v>9.2100000000000009</v>
      </c>
      <c r="M8983" s="55" t="s">
        <v>2455</v>
      </c>
      <c r="N8983" s="788" t="s">
        <v>8951</v>
      </c>
    </row>
    <row r="8984" spans="1:14" ht="15">
      <c r="A8984" s="282">
        <v>46006</v>
      </c>
      <c r="B8984" s="55" t="s">
        <v>9235</v>
      </c>
      <c r="C8984" s="784">
        <v>80039</v>
      </c>
      <c r="D8984" s="784" t="s">
        <v>6862</v>
      </c>
      <c r="E8984" s="784" t="s">
        <v>3950</v>
      </c>
      <c r="F8984" s="784">
        <v>4010</v>
      </c>
      <c r="G8984" s="784" t="s">
        <v>9276</v>
      </c>
      <c r="H8984" s="784" t="s">
        <v>1573</v>
      </c>
      <c r="J8984" s="784">
        <v>1</v>
      </c>
      <c r="K8984" s="784">
        <v>10.73</v>
      </c>
      <c r="L8984" s="784">
        <v>10.73</v>
      </c>
      <c r="M8984" s="55" t="s">
        <v>2455</v>
      </c>
      <c r="N8984" s="788" t="s">
        <v>8951</v>
      </c>
    </row>
    <row r="8985" spans="1:14" ht="15">
      <c r="A8985" s="282">
        <v>46006</v>
      </c>
      <c r="B8985" s="55" t="s">
        <v>9235</v>
      </c>
      <c r="C8985" s="786">
        <v>52399</v>
      </c>
      <c r="D8985" s="786" t="s">
        <v>6925</v>
      </c>
      <c r="E8985" s="786" t="s">
        <v>289</v>
      </c>
      <c r="F8985" s="786">
        <v>4010</v>
      </c>
      <c r="G8985" s="786" t="s">
        <v>2674</v>
      </c>
      <c r="H8985" s="786" t="s">
        <v>1573</v>
      </c>
      <c r="J8985" s="786">
        <v>1</v>
      </c>
      <c r="K8985" s="786">
        <v>7.45</v>
      </c>
      <c r="L8985" s="786">
        <v>7.45</v>
      </c>
      <c r="M8985" s="55" t="s">
        <v>2455</v>
      </c>
      <c r="N8985" s="788" t="s">
        <v>8951</v>
      </c>
    </row>
    <row r="8986" spans="1:14" ht="15">
      <c r="A8986" s="282">
        <v>46006</v>
      </c>
      <c r="B8986" s="55" t="s">
        <v>9235</v>
      </c>
      <c r="C8986" s="784">
        <v>81881</v>
      </c>
      <c r="D8986" s="784" t="s">
        <v>3567</v>
      </c>
      <c r="E8986" s="784">
        <v>90</v>
      </c>
      <c r="F8986" s="784">
        <v>4010</v>
      </c>
      <c r="G8986" s="784" t="s">
        <v>7114</v>
      </c>
      <c r="H8986" s="784" t="s">
        <v>1573</v>
      </c>
      <c r="J8986" s="784">
        <v>1</v>
      </c>
      <c r="K8986" s="784">
        <v>7.17</v>
      </c>
      <c r="L8986" s="784">
        <v>7.17</v>
      </c>
      <c r="M8986" s="55" t="s">
        <v>2455</v>
      </c>
      <c r="N8986" s="788" t="s">
        <v>8951</v>
      </c>
    </row>
    <row r="8987" spans="1:14" ht="15">
      <c r="A8987" s="282">
        <v>46006</v>
      </c>
      <c r="B8987" s="55" t="s">
        <v>9235</v>
      </c>
      <c r="C8987" s="786">
        <v>84296</v>
      </c>
      <c r="D8987" s="786" t="s">
        <v>6746</v>
      </c>
      <c r="E8987" s="786">
        <v>120</v>
      </c>
      <c r="F8987" s="786">
        <v>4010</v>
      </c>
      <c r="G8987" s="786" t="s">
        <v>8337</v>
      </c>
      <c r="H8987" s="786" t="s">
        <v>1573</v>
      </c>
      <c r="J8987" s="786">
        <v>1</v>
      </c>
      <c r="K8987" s="786">
        <v>7.86</v>
      </c>
      <c r="L8987" s="786">
        <v>7.86</v>
      </c>
      <c r="M8987" s="55" t="s">
        <v>2455</v>
      </c>
      <c r="N8987" s="788" t="s">
        <v>8951</v>
      </c>
    </row>
    <row r="8988" spans="1:14" ht="15">
      <c r="A8988" s="282">
        <v>46006</v>
      </c>
      <c r="B8988" s="55" t="s">
        <v>9235</v>
      </c>
      <c r="C8988" s="784">
        <v>83534</v>
      </c>
      <c r="D8988" s="784" t="s">
        <v>2280</v>
      </c>
      <c r="E8988" s="784">
        <v>70</v>
      </c>
      <c r="F8988" s="784">
        <v>4010</v>
      </c>
      <c r="G8988" s="784" t="s">
        <v>9277</v>
      </c>
      <c r="H8988" s="784" t="s">
        <v>1573</v>
      </c>
      <c r="J8988" s="784">
        <v>1</v>
      </c>
      <c r="K8988" s="784">
        <v>6.15</v>
      </c>
      <c r="L8988" s="784">
        <v>6.15</v>
      </c>
      <c r="M8988" s="55" t="s">
        <v>2455</v>
      </c>
      <c r="N8988" s="788" t="s">
        <v>8951</v>
      </c>
    </row>
    <row r="8989" spans="1:14" ht="15">
      <c r="A8989" s="282">
        <v>46006</v>
      </c>
      <c r="B8989" s="55" t="s">
        <v>9235</v>
      </c>
      <c r="C8989" s="786">
        <v>83752</v>
      </c>
      <c r="D8989" s="786" t="s">
        <v>6133</v>
      </c>
      <c r="E8989" s="786">
        <v>80</v>
      </c>
      <c r="F8989" s="786">
        <v>4010</v>
      </c>
      <c r="G8989" s="786" t="s">
        <v>9278</v>
      </c>
      <c r="H8989" s="786" t="s">
        <v>1573</v>
      </c>
      <c r="J8989" s="786">
        <v>1</v>
      </c>
      <c r="K8989" s="786">
        <v>10.62</v>
      </c>
      <c r="L8989" s="786">
        <v>10.62</v>
      </c>
      <c r="M8989" s="55" t="s">
        <v>2455</v>
      </c>
      <c r="N8989" s="788" t="s">
        <v>8951</v>
      </c>
    </row>
    <row r="8990" spans="1:14" ht="15">
      <c r="A8990" s="282">
        <v>46006</v>
      </c>
      <c r="B8990" s="55" t="s">
        <v>9235</v>
      </c>
      <c r="C8990" s="784">
        <v>59845</v>
      </c>
      <c r="D8990" s="784" t="s">
        <v>2382</v>
      </c>
      <c r="E8990" s="784" t="s">
        <v>289</v>
      </c>
      <c r="F8990" s="784">
        <v>4010</v>
      </c>
      <c r="G8990" s="784" t="s">
        <v>9279</v>
      </c>
      <c r="H8990" s="784" t="s">
        <v>1573</v>
      </c>
      <c r="J8990" s="784">
        <v>1</v>
      </c>
      <c r="K8990" s="784">
        <v>6.38</v>
      </c>
      <c r="L8990" s="784">
        <v>6.38</v>
      </c>
      <c r="M8990" s="55" t="s">
        <v>2455</v>
      </c>
      <c r="N8990" s="788" t="s">
        <v>8951</v>
      </c>
    </row>
    <row r="8991" spans="1:14" ht="15">
      <c r="A8991" s="282">
        <v>46006</v>
      </c>
      <c r="B8991" s="55" t="s">
        <v>9235</v>
      </c>
      <c r="C8991" s="786">
        <v>30810</v>
      </c>
      <c r="D8991" s="786" t="s">
        <v>2560</v>
      </c>
      <c r="E8991" s="786" t="s">
        <v>2061</v>
      </c>
      <c r="F8991" s="786">
        <v>4010</v>
      </c>
      <c r="G8991" s="786" t="s">
        <v>6192</v>
      </c>
      <c r="H8991" s="786" t="s">
        <v>1573</v>
      </c>
      <c r="J8991" s="786">
        <v>1</v>
      </c>
      <c r="K8991" s="786">
        <v>12.22</v>
      </c>
      <c r="L8991" s="786">
        <v>12.22</v>
      </c>
      <c r="M8991" s="55" t="s">
        <v>2455</v>
      </c>
      <c r="N8991" s="788" t="s">
        <v>8951</v>
      </c>
    </row>
    <row r="8992" spans="1:14" ht="15">
      <c r="A8992" s="282">
        <v>46006</v>
      </c>
      <c r="B8992" s="55" t="s">
        <v>9235</v>
      </c>
      <c r="C8992" s="784">
        <v>81881</v>
      </c>
      <c r="D8992" s="784" t="s">
        <v>3567</v>
      </c>
      <c r="E8992" s="784">
        <v>120</v>
      </c>
      <c r="F8992" s="784">
        <v>4010</v>
      </c>
      <c r="G8992" s="784" t="s">
        <v>6193</v>
      </c>
      <c r="H8992" s="784" t="s">
        <v>1573</v>
      </c>
      <c r="J8992" s="784">
        <v>1</v>
      </c>
      <c r="K8992" s="784">
        <v>7.17</v>
      </c>
      <c r="L8992" s="784">
        <v>7.17</v>
      </c>
      <c r="M8992" s="55" t="s">
        <v>2455</v>
      </c>
      <c r="N8992" s="788" t="s">
        <v>8951</v>
      </c>
    </row>
    <row r="8993" spans="1:14" ht="15">
      <c r="A8993" s="282">
        <v>46006</v>
      </c>
      <c r="B8993" s="55" t="s">
        <v>9235</v>
      </c>
      <c r="C8993" s="786">
        <v>83843</v>
      </c>
      <c r="D8993" s="786" t="s">
        <v>7171</v>
      </c>
      <c r="E8993" s="786">
        <v>90</v>
      </c>
      <c r="F8993" s="786">
        <v>4010</v>
      </c>
      <c r="G8993" s="786" t="s">
        <v>6890</v>
      </c>
      <c r="H8993" s="786" t="s">
        <v>1573</v>
      </c>
      <c r="J8993" s="786">
        <v>1</v>
      </c>
      <c r="K8993" s="786">
        <v>17.739999999999998</v>
      </c>
      <c r="L8993" s="786">
        <v>17.739999999999998</v>
      </c>
      <c r="M8993" s="55" t="s">
        <v>2455</v>
      </c>
      <c r="N8993" s="788" t="s">
        <v>8951</v>
      </c>
    </row>
    <row r="8994" spans="1:14" ht="15">
      <c r="A8994" s="282">
        <v>46006</v>
      </c>
      <c r="B8994" s="55" t="s">
        <v>9235</v>
      </c>
      <c r="C8994" s="784">
        <v>83722</v>
      </c>
      <c r="D8994" s="784" t="s">
        <v>6925</v>
      </c>
      <c r="E8994" s="784">
        <v>150</v>
      </c>
      <c r="F8994" s="784">
        <v>4010</v>
      </c>
      <c r="G8994" s="784" t="s">
        <v>9280</v>
      </c>
      <c r="H8994" s="784" t="s">
        <v>1573</v>
      </c>
      <c r="J8994" s="784">
        <v>1</v>
      </c>
      <c r="K8994" s="784">
        <v>12.45</v>
      </c>
      <c r="L8994" s="784">
        <v>12.45</v>
      </c>
      <c r="M8994" s="55" t="s">
        <v>2455</v>
      </c>
      <c r="N8994" s="788" t="s">
        <v>8951</v>
      </c>
    </row>
    <row r="8995" spans="1:14" ht="15">
      <c r="A8995" s="282">
        <v>46006</v>
      </c>
      <c r="B8995" s="55" t="s">
        <v>9235</v>
      </c>
      <c r="C8995" s="786">
        <v>37028</v>
      </c>
      <c r="D8995" s="786" t="s">
        <v>6457</v>
      </c>
      <c r="E8995" s="786">
        <v>100</v>
      </c>
      <c r="F8995" s="786">
        <v>4010</v>
      </c>
      <c r="G8995" s="786" t="s">
        <v>6209</v>
      </c>
      <c r="H8995" s="786" t="s">
        <v>1573</v>
      </c>
      <c r="J8995" s="786">
        <v>1</v>
      </c>
      <c r="K8995" s="786">
        <v>6.93</v>
      </c>
      <c r="L8995" s="786">
        <v>6.93</v>
      </c>
      <c r="M8995" s="55" t="s">
        <v>2455</v>
      </c>
      <c r="N8995" s="788" t="s">
        <v>8951</v>
      </c>
    </row>
    <row r="8996" spans="1:14" ht="15">
      <c r="A8996" s="282">
        <v>46006</v>
      </c>
      <c r="B8996" s="55" t="s">
        <v>9235</v>
      </c>
      <c r="C8996" s="784">
        <v>80034</v>
      </c>
      <c r="D8996" s="784" t="s">
        <v>7477</v>
      </c>
      <c r="E8996" s="784" t="s">
        <v>3950</v>
      </c>
      <c r="F8996" s="784">
        <v>4010</v>
      </c>
      <c r="G8996" s="784" t="s">
        <v>9281</v>
      </c>
      <c r="H8996" s="784" t="s">
        <v>1573</v>
      </c>
      <c r="J8996" s="784">
        <v>1</v>
      </c>
      <c r="K8996" s="784">
        <v>10.14</v>
      </c>
      <c r="L8996" s="784">
        <v>10.14</v>
      </c>
      <c r="M8996" s="55" t="s">
        <v>2455</v>
      </c>
      <c r="N8996" s="788" t="s">
        <v>8951</v>
      </c>
    </row>
    <row r="8997" spans="1:14" ht="15">
      <c r="A8997" s="282">
        <v>46006</v>
      </c>
      <c r="B8997" s="55" t="s">
        <v>9235</v>
      </c>
      <c r="C8997" s="786">
        <v>50265</v>
      </c>
      <c r="D8997" s="786" t="s">
        <v>5595</v>
      </c>
      <c r="E8997" s="786" t="s">
        <v>2230</v>
      </c>
      <c r="F8997" s="786">
        <v>4010</v>
      </c>
      <c r="G8997" s="786" t="s">
        <v>9282</v>
      </c>
      <c r="H8997" s="786" t="s">
        <v>1573</v>
      </c>
      <c r="J8997" s="786">
        <v>1</v>
      </c>
      <c r="K8997" s="786">
        <v>3.77</v>
      </c>
      <c r="L8997" s="786">
        <v>3.77</v>
      </c>
      <c r="M8997" s="55" t="s">
        <v>2455</v>
      </c>
      <c r="N8997" s="788" t="s">
        <v>8951</v>
      </c>
    </row>
    <row r="8998" spans="1:14" ht="15">
      <c r="A8998" s="282">
        <v>46006</v>
      </c>
      <c r="B8998" s="55" t="s">
        <v>9235</v>
      </c>
      <c r="C8998" s="784">
        <v>68125</v>
      </c>
      <c r="D8998" s="784" t="s">
        <v>5295</v>
      </c>
      <c r="E8998" s="784">
        <v>100</v>
      </c>
      <c r="F8998" s="784">
        <v>4010</v>
      </c>
      <c r="G8998" s="784" t="s">
        <v>8479</v>
      </c>
      <c r="H8998" s="784" t="s">
        <v>1573</v>
      </c>
      <c r="J8998" s="784">
        <v>1</v>
      </c>
      <c r="K8998" s="784">
        <v>8.7200000000000006</v>
      </c>
      <c r="L8998" s="784">
        <v>8.7200000000000006</v>
      </c>
      <c r="M8998" s="55" t="s">
        <v>2455</v>
      </c>
      <c r="N8998" s="788" t="s">
        <v>8951</v>
      </c>
    </row>
    <row r="8999" spans="1:14" ht="15">
      <c r="A8999" s="282">
        <v>46006</v>
      </c>
      <c r="B8999" s="55" t="s">
        <v>9235</v>
      </c>
      <c r="C8999" s="786">
        <v>83615</v>
      </c>
      <c r="D8999" s="786" t="s">
        <v>7496</v>
      </c>
      <c r="E8999" s="786" t="s">
        <v>2061</v>
      </c>
      <c r="F8999" s="786">
        <v>4010</v>
      </c>
      <c r="G8999" s="786" t="s">
        <v>8535</v>
      </c>
      <c r="H8999" s="786" t="s">
        <v>1573</v>
      </c>
      <c r="J8999" s="786">
        <v>1</v>
      </c>
      <c r="K8999" s="786">
        <v>40.880000000000003</v>
      </c>
      <c r="L8999" s="786">
        <v>40.880000000000003</v>
      </c>
      <c r="M8999" s="55" t="s">
        <v>2455</v>
      </c>
      <c r="N8999" s="788" t="s">
        <v>8951</v>
      </c>
    </row>
    <row r="9000" spans="1:14" ht="15">
      <c r="A9000" s="282">
        <v>46006</v>
      </c>
      <c r="B9000" s="55" t="s">
        <v>9235</v>
      </c>
      <c r="C9000" s="784">
        <v>66994</v>
      </c>
      <c r="D9000" s="784" t="s">
        <v>2336</v>
      </c>
      <c r="E9000" s="784" t="s">
        <v>441</v>
      </c>
      <c r="F9000" s="784">
        <v>4010</v>
      </c>
      <c r="G9000" s="784" t="s">
        <v>6244</v>
      </c>
      <c r="H9000" s="784" t="s">
        <v>1573</v>
      </c>
      <c r="J9000" s="784">
        <v>1</v>
      </c>
      <c r="K9000" s="784">
        <v>9.57</v>
      </c>
      <c r="L9000" s="784">
        <v>9.57</v>
      </c>
      <c r="M9000" s="55" t="s">
        <v>2455</v>
      </c>
      <c r="N9000" s="788" t="s">
        <v>8951</v>
      </c>
    </row>
    <row r="9001" spans="1:14" ht="15">
      <c r="A9001" s="282">
        <v>46006</v>
      </c>
      <c r="B9001" s="55" t="s">
        <v>9235</v>
      </c>
      <c r="C9001" s="786">
        <v>83090</v>
      </c>
      <c r="D9001" s="786" t="s">
        <v>4712</v>
      </c>
      <c r="E9001" s="786">
        <v>150</v>
      </c>
      <c r="F9001" s="786">
        <v>4010</v>
      </c>
      <c r="G9001" s="786" t="s">
        <v>6153</v>
      </c>
      <c r="H9001" s="786" t="s">
        <v>1573</v>
      </c>
      <c r="J9001" s="786">
        <v>1</v>
      </c>
      <c r="K9001" s="786">
        <v>7.65</v>
      </c>
      <c r="L9001" s="786">
        <v>7.65</v>
      </c>
      <c r="M9001" s="55" t="s">
        <v>2455</v>
      </c>
      <c r="N9001" s="788" t="s">
        <v>8951</v>
      </c>
    </row>
    <row r="9002" spans="1:14" ht="15">
      <c r="A9002" s="282">
        <v>46006</v>
      </c>
      <c r="B9002" s="55" t="s">
        <v>9235</v>
      </c>
      <c r="C9002" s="784">
        <v>82203</v>
      </c>
      <c r="D9002" s="784" t="s">
        <v>6746</v>
      </c>
      <c r="E9002" s="784">
        <v>150</v>
      </c>
      <c r="F9002" s="784">
        <v>4010</v>
      </c>
      <c r="G9002" s="784" t="s">
        <v>5566</v>
      </c>
      <c r="H9002" s="784" t="s">
        <v>1573</v>
      </c>
      <c r="J9002" s="784">
        <v>1</v>
      </c>
      <c r="K9002" s="784">
        <v>25.68</v>
      </c>
      <c r="L9002" s="784">
        <v>25.68</v>
      </c>
      <c r="M9002" s="55" t="s">
        <v>2455</v>
      </c>
      <c r="N9002" s="788" t="s">
        <v>8951</v>
      </c>
    </row>
    <row r="9003" spans="1:14" ht="15">
      <c r="A9003" s="282">
        <v>46006</v>
      </c>
      <c r="B9003" s="55" t="s">
        <v>9235</v>
      </c>
      <c r="C9003" s="786">
        <v>67209</v>
      </c>
      <c r="D9003" s="786" t="s">
        <v>2258</v>
      </c>
      <c r="E9003" s="786">
        <v>140</v>
      </c>
      <c r="F9003" s="786">
        <v>4010</v>
      </c>
      <c r="G9003" s="786" t="s">
        <v>9283</v>
      </c>
      <c r="H9003" s="786" t="s">
        <v>1573</v>
      </c>
      <c r="J9003" s="786">
        <v>1</v>
      </c>
      <c r="K9003" s="786">
        <v>16.72</v>
      </c>
      <c r="L9003" s="786">
        <v>16.72</v>
      </c>
      <c r="M9003" s="55" t="s">
        <v>2455</v>
      </c>
      <c r="N9003" s="788" t="s">
        <v>8951</v>
      </c>
    </row>
    <row r="9004" spans="1:14" ht="15">
      <c r="A9004" s="282">
        <v>46006</v>
      </c>
      <c r="B9004" s="55" t="s">
        <v>9235</v>
      </c>
      <c r="C9004" s="784">
        <v>59852</v>
      </c>
      <c r="D9004" s="784" t="s">
        <v>6115</v>
      </c>
      <c r="E9004" s="784">
        <v>140</v>
      </c>
      <c r="F9004" s="784">
        <v>4010</v>
      </c>
      <c r="G9004" s="784" t="s">
        <v>9284</v>
      </c>
      <c r="H9004" s="784" t="s">
        <v>1573</v>
      </c>
      <c r="J9004" s="784">
        <v>1</v>
      </c>
      <c r="K9004" s="784">
        <v>6.82</v>
      </c>
      <c r="L9004" s="784">
        <v>6.82</v>
      </c>
      <c r="M9004" s="55" t="s">
        <v>2455</v>
      </c>
      <c r="N9004" s="788" t="s">
        <v>8951</v>
      </c>
    </row>
    <row r="9005" spans="1:14" ht="15">
      <c r="A9005" s="282">
        <v>46006</v>
      </c>
      <c r="B9005" s="55" t="s">
        <v>9235</v>
      </c>
      <c r="C9005" s="786">
        <v>83984</v>
      </c>
      <c r="D9005" s="786" t="s">
        <v>8136</v>
      </c>
      <c r="E9005" s="786">
        <v>60</v>
      </c>
      <c r="F9005" s="786">
        <v>4010</v>
      </c>
      <c r="G9005" s="786" t="s">
        <v>8481</v>
      </c>
      <c r="H9005" s="786" t="s">
        <v>1573</v>
      </c>
      <c r="J9005" s="786">
        <v>1</v>
      </c>
      <c r="K9005" s="786">
        <v>17.89</v>
      </c>
      <c r="L9005" s="786">
        <v>17.89</v>
      </c>
      <c r="M9005" s="55" t="s">
        <v>2455</v>
      </c>
      <c r="N9005" s="788" t="s">
        <v>8951</v>
      </c>
    </row>
    <row r="9006" spans="1:14" ht="15">
      <c r="A9006" s="282">
        <v>46006</v>
      </c>
      <c r="B9006" s="55" t="s">
        <v>9235</v>
      </c>
      <c r="C9006" s="784">
        <v>81316</v>
      </c>
      <c r="D9006" s="784" t="s">
        <v>3093</v>
      </c>
      <c r="E9006" s="784">
        <v>120</v>
      </c>
      <c r="F9006" s="784">
        <v>4010</v>
      </c>
      <c r="G9006" s="784" t="s">
        <v>9285</v>
      </c>
      <c r="H9006" s="784" t="s">
        <v>1573</v>
      </c>
      <c r="J9006" s="784">
        <v>1</v>
      </c>
      <c r="K9006" s="784">
        <v>6.38</v>
      </c>
      <c r="L9006" s="784">
        <v>6.38</v>
      </c>
      <c r="M9006" s="55" t="s">
        <v>2455</v>
      </c>
      <c r="N9006" s="788" t="s">
        <v>8951</v>
      </c>
    </row>
    <row r="9007" spans="1:14" ht="15">
      <c r="A9007" s="282">
        <v>46006</v>
      </c>
      <c r="B9007" s="55" t="s">
        <v>9235</v>
      </c>
      <c r="C9007" s="786">
        <v>83622</v>
      </c>
      <c r="D9007" s="786" t="s">
        <v>5595</v>
      </c>
      <c r="E9007" s="786">
        <v>80</v>
      </c>
      <c r="F9007" s="786">
        <v>4010</v>
      </c>
      <c r="G9007" s="786" t="s">
        <v>9286</v>
      </c>
      <c r="H9007" s="786" t="s">
        <v>1573</v>
      </c>
      <c r="J9007" s="786">
        <v>1</v>
      </c>
      <c r="K9007" s="786">
        <v>6.24</v>
      </c>
      <c r="L9007" s="786">
        <v>6.24</v>
      </c>
      <c r="M9007" s="55" t="s">
        <v>2455</v>
      </c>
      <c r="N9007" s="788" t="s">
        <v>8951</v>
      </c>
    </row>
    <row r="9008" spans="1:14" ht="15">
      <c r="A9008" s="282">
        <v>46006</v>
      </c>
      <c r="B9008" s="55" t="s">
        <v>9235</v>
      </c>
      <c r="C9008" s="784">
        <v>83760</v>
      </c>
      <c r="D9008" s="784" t="s">
        <v>2788</v>
      </c>
      <c r="E9008" s="784">
        <v>50</v>
      </c>
      <c r="F9008" s="784">
        <v>4010</v>
      </c>
      <c r="G9008" s="784" t="s">
        <v>9287</v>
      </c>
      <c r="H9008" s="784" t="s">
        <v>1573</v>
      </c>
      <c r="J9008" s="784">
        <v>1</v>
      </c>
      <c r="K9008" s="784">
        <v>13.99</v>
      </c>
      <c r="L9008" s="784">
        <v>13.99</v>
      </c>
      <c r="M9008" s="55" t="s">
        <v>2455</v>
      </c>
      <c r="N9008" s="788" t="s">
        <v>8951</v>
      </c>
    </row>
    <row r="9009" spans="1:14" ht="15">
      <c r="A9009" s="282">
        <v>46006</v>
      </c>
      <c r="B9009" s="55" t="s">
        <v>9235</v>
      </c>
      <c r="C9009" s="786">
        <v>82008</v>
      </c>
      <c r="D9009" s="786" t="s">
        <v>6063</v>
      </c>
      <c r="E9009" s="786">
        <v>130</v>
      </c>
      <c r="F9009" s="786">
        <v>4010</v>
      </c>
      <c r="G9009" s="786" t="s">
        <v>9288</v>
      </c>
      <c r="H9009" s="786" t="s">
        <v>1573</v>
      </c>
      <c r="J9009" s="786">
        <v>1</v>
      </c>
      <c r="K9009" s="786">
        <v>8.16</v>
      </c>
      <c r="L9009" s="786">
        <v>8.16</v>
      </c>
      <c r="M9009" s="55" t="s">
        <v>2455</v>
      </c>
      <c r="N9009" s="788" t="s">
        <v>8951</v>
      </c>
    </row>
    <row r="9010" spans="1:14" ht="15">
      <c r="A9010" s="282">
        <v>46006</v>
      </c>
      <c r="B9010" s="55" t="s">
        <v>9235</v>
      </c>
      <c r="C9010" s="784">
        <v>83604</v>
      </c>
      <c r="D9010" s="784" t="s">
        <v>7023</v>
      </c>
      <c r="E9010" s="784">
        <v>120</v>
      </c>
      <c r="F9010" s="784">
        <v>4010</v>
      </c>
      <c r="G9010" s="784" t="s">
        <v>9289</v>
      </c>
      <c r="H9010" s="784" t="s">
        <v>1573</v>
      </c>
      <c r="J9010" s="784">
        <v>1</v>
      </c>
      <c r="K9010" s="784">
        <v>9.4700000000000006</v>
      </c>
      <c r="L9010" s="784">
        <v>9.4700000000000006</v>
      </c>
      <c r="M9010" s="55" t="s">
        <v>2455</v>
      </c>
      <c r="N9010" s="788" t="s">
        <v>8951</v>
      </c>
    </row>
    <row r="9011" spans="1:14" ht="15">
      <c r="A9011" s="282">
        <v>46006</v>
      </c>
      <c r="B9011" s="55" t="s">
        <v>9235</v>
      </c>
      <c r="C9011" s="786">
        <v>80039</v>
      </c>
      <c r="D9011" s="786" t="s">
        <v>7751</v>
      </c>
      <c r="E9011" s="786" t="s">
        <v>2230</v>
      </c>
      <c r="F9011" s="786">
        <v>4010</v>
      </c>
      <c r="G9011" s="786" t="s">
        <v>6156</v>
      </c>
      <c r="H9011" s="786" t="s">
        <v>1573</v>
      </c>
      <c r="J9011" s="786">
        <v>1</v>
      </c>
      <c r="K9011" s="786">
        <v>10.73</v>
      </c>
      <c r="L9011" s="786">
        <v>10.73</v>
      </c>
      <c r="M9011" s="55" t="s">
        <v>2455</v>
      </c>
      <c r="N9011" s="788" t="s">
        <v>8951</v>
      </c>
    </row>
    <row r="9012" spans="1:14" ht="15">
      <c r="A9012" s="282">
        <v>46006</v>
      </c>
      <c r="B9012" s="55" t="s">
        <v>9235</v>
      </c>
      <c r="C9012" s="784">
        <v>83557</v>
      </c>
      <c r="D9012" s="784" t="s">
        <v>7475</v>
      </c>
      <c r="E9012" s="784">
        <v>100</v>
      </c>
      <c r="F9012" s="784">
        <v>4010</v>
      </c>
      <c r="G9012" s="784" t="s">
        <v>9290</v>
      </c>
      <c r="H9012" s="784" t="s">
        <v>1573</v>
      </c>
      <c r="J9012" s="784">
        <v>1</v>
      </c>
      <c r="K9012" s="784">
        <v>13.59</v>
      </c>
      <c r="L9012" s="784">
        <v>13.59</v>
      </c>
      <c r="M9012" s="55" t="s">
        <v>2455</v>
      </c>
      <c r="N9012" s="788" t="s">
        <v>8951</v>
      </c>
    </row>
    <row r="9013" spans="1:14" ht="15">
      <c r="A9013" s="282">
        <v>46006</v>
      </c>
      <c r="B9013" s="55" t="s">
        <v>9235</v>
      </c>
      <c r="C9013" s="786">
        <v>52622</v>
      </c>
      <c r="D9013" s="786" t="s">
        <v>7224</v>
      </c>
      <c r="E9013" s="786" t="s">
        <v>7909</v>
      </c>
      <c r="F9013" s="786">
        <v>4010</v>
      </c>
      <c r="G9013" s="786" t="s">
        <v>6157</v>
      </c>
      <c r="H9013" s="786" t="s">
        <v>1573</v>
      </c>
      <c r="J9013" s="786">
        <v>1</v>
      </c>
      <c r="K9013" s="786">
        <v>4.12</v>
      </c>
      <c r="L9013" s="786">
        <v>4.12</v>
      </c>
      <c r="M9013" s="55" t="s">
        <v>2455</v>
      </c>
      <c r="N9013" s="788" t="s">
        <v>8951</v>
      </c>
    </row>
    <row r="9014" spans="1:14" ht="15">
      <c r="A9014" s="282">
        <v>46006</v>
      </c>
      <c r="B9014" s="55" t="s">
        <v>9235</v>
      </c>
      <c r="C9014" s="784">
        <v>83538</v>
      </c>
      <c r="D9014" s="784" t="s">
        <v>6541</v>
      </c>
      <c r="E9014" s="784">
        <v>60</v>
      </c>
      <c r="F9014" s="784">
        <v>4010</v>
      </c>
      <c r="G9014" s="784" t="s">
        <v>9291</v>
      </c>
      <c r="H9014" s="784" t="s">
        <v>1573</v>
      </c>
      <c r="J9014" s="784">
        <v>1</v>
      </c>
      <c r="K9014" s="784">
        <v>6.03</v>
      </c>
      <c r="L9014" s="784">
        <v>6.03</v>
      </c>
      <c r="M9014" s="55" t="s">
        <v>2455</v>
      </c>
      <c r="N9014" s="788" t="s">
        <v>8951</v>
      </c>
    </row>
    <row r="9015" spans="1:14" ht="15">
      <c r="A9015" s="282">
        <v>46006</v>
      </c>
      <c r="B9015" s="55" t="s">
        <v>9235</v>
      </c>
      <c r="C9015" s="786">
        <v>83621</v>
      </c>
      <c r="D9015" s="786" t="s">
        <v>6086</v>
      </c>
      <c r="E9015" s="786">
        <v>80</v>
      </c>
      <c r="F9015" s="786">
        <v>4010</v>
      </c>
      <c r="G9015" s="786" t="s">
        <v>7070</v>
      </c>
      <c r="H9015" s="786" t="s">
        <v>1573</v>
      </c>
      <c r="J9015" s="786">
        <v>1</v>
      </c>
      <c r="K9015" s="786">
        <v>5.9</v>
      </c>
      <c r="L9015" s="786">
        <v>5.9</v>
      </c>
      <c r="M9015" s="55" t="s">
        <v>2455</v>
      </c>
      <c r="N9015" s="788" t="s">
        <v>8951</v>
      </c>
    </row>
    <row r="9016" spans="1:14" ht="15">
      <c r="A9016" s="282">
        <v>46006</v>
      </c>
      <c r="B9016" s="55" t="s">
        <v>9235</v>
      </c>
      <c r="C9016" s="784">
        <v>83210</v>
      </c>
      <c r="D9016" s="784" t="s">
        <v>2974</v>
      </c>
      <c r="E9016" s="784">
        <v>130</v>
      </c>
      <c r="F9016" s="784">
        <v>4010</v>
      </c>
      <c r="G9016" s="784" t="s">
        <v>8453</v>
      </c>
      <c r="H9016" s="784" t="s">
        <v>1573</v>
      </c>
      <c r="J9016" s="784">
        <v>1</v>
      </c>
      <c r="K9016" s="784">
        <v>20.99</v>
      </c>
      <c r="L9016" s="784">
        <v>20.99</v>
      </c>
      <c r="M9016" s="55" t="s">
        <v>2455</v>
      </c>
      <c r="N9016" s="788" t="s">
        <v>8951</v>
      </c>
    </row>
    <row r="9017" spans="1:14" ht="15">
      <c r="A9017" s="282">
        <v>46006</v>
      </c>
      <c r="B9017" s="55" t="s">
        <v>9235</v>
      </c>
      <c r="C9017" s="786">
        <v>80039</v>
      </c>
      <c r="D9017" s="786" t="s">
        <v>5590</v>
      </c>
      <c r="E9017" s="786" t="s">
        <v>2061</v>
      </c>
      <c r="F9017" s="786">
        <v>4010</v>
      </c>
      <c r="G9017" s="786" t="s">
        <v>2601</v>
      </c>
      <c r="H9017" s="786" t="s">
        <v>1573</v>
      </c>
      <c r="J9017" s="786">
        <v>1</v>
      </c>
      <c r="K9017" s="786">
        <v>10.73</v>
      </c>
      <c r="L9017" s="786">
        <v>10.73</v>
      </c>
      <c r="M9017" s="55" t="s">
        <v>2455</v>
      </c>
      <c r="N9017" s="788" t="s">
        <v>8951</v>
      </c>
    </row>
    <row r="9018" spans="1:14" ht="15">
      <c r="A9018" s="282">
        <v>46006</v>
      </c>
      <c r="B9018" s="55" t="s">
        <v>9235</v>
      </c>
      <c r="C9018" s="784">
        <v>52621</v>
      </c>
      <c r="D9018" s="784" t="s">
        <v>9292</v>
      </c>
      <c r="E9018" s="882">
        <v>45942</v>
      </c>
      <c r="F9018" s="784">
        <v>4010</v>
      </c>
      <c r="G9018" s="784" t="s">
        <v>9293</v>
      </c>
      <c r="H9018" s="784" t="s">
        <v>1573</v>
      </c>
      <c r="J9018" s="784">
        <v>1</v>
      </c>
      <c r="K9018" s="784">
        <v>3.93</v>
      </c>
      <c r="L9018" s="784">
        <v>3.93</v>
      </c>
      <c r="M9018" s="55" t="s">
        <v>2455</v>
      </c>
      <c r="N9018" s="788" t="s">
        <v>8951</v>
      </c>
    </row>
    <row r="9019" spans="1:14" ht="15">
      <c r="A9019" s="282">
        <v>46006</v>
      </c>
      <c r="B9019" s="55" t="s">
        <v>9235</v>
      </c>
      <c r="C9019" s="786">
        <v>81423</v>
      </c>
      <c r="D9019" s="786">
        <v>746</v>
      </c>
      <c r="E9019" s="786">
        <v>70</v>
      </c>
      <c r="F9019" s="786">
        <v>4010</v>
      </c>
      <c r="G9019" s="786" t="s">
        <v>9294</v>
      </c>
      <c r="H9019" s="786" t="s">
        <v>1573</v>
      </c>
      <c r="J9019" s="786">
        <v>1</v>
      </c>
      <c r="K9019" s="786">
        <v>6.66</v>
      </c>
      <c r="L9019" s="786">
        <v>6.66</v>
      </c>
      <c r="M9019" s="55" t="s">
        <v>2455</v>
      </c>
      <c r="N9019" s="788" t="s">
        <v>8951</v>
      </c>
    </row>
    <row r="9020" spans="1:14" ht="15">
      <c r="A9020" s="282">
        <v>46006</v>
      </c>
      <c r="B9020" s="55" t="s">
        <v>9235</v>
      </c>
      <c r="C9020" s="784">
        <v>82054</v>
      </c>
      <c r="D9020" s="784" t="s">
        <v>2981</v>
      </c>
      <c r="E9020" s="784">
        <v>110</v>
      </c>
      <c r="F9020" s="784">
        <v>4010</v>
      </c>
      <c r="G9020" s="784" t="s">
        <v>8624</v>
      </c>
      <c r="H9020" s="784" t="s">
        <v>1573</v>
      </c>
      <c r="J9020" s="784">
        <v>1</v>
      </c>
      <c r="K9020" s="784">
        <v>9.52</v>
      </c>
      <c r="L9020" s="784">
        <v>9.52</v>
      </c>
      <c r="M9020" s="55" t="s">
        <v>2455</v>
      </c>
      <c r="N9020" s="788" t="s">
        <v>8951</v>
      </c>
    </row>
    <row r="9021" spans="1:14" ht="15">
      <c r="A9021" s="282">
        <v>46006</v>
      </c>
      <c r="B9021" s="55" t="s">
        <v>9235</v>
      </c>
      <c r="C9021" s="786">
        <v>83585</v>
      </c>
      <c r="D9021" s="786" t="s">
        <v>7238</v>
      </c>
      <c r="E9021" s="786" t="s">
        <v>441</v>
      </c>
      <c r="F9021" s="786">
        <v>4010</v>
      </c>
      <c r="G9021" s="786" t="s">
        <v>8457</v>
      </c>
      <c r="H9021" s="786" t="s">
        <v>1573</v>
      </c>
      <c r="J9021" s="786">
        <v>3</v>
      </c>
      <c r="K9021" s="786">
        <v>14.72</v>
      </c>
      <c r="L9021" s="786">
        <v>44.16</v>
      </c>
      <c r="M9021" s="55" t="s">
        <v>2455</v>
      </c>
      <c r="N9021" s="788" t="s">
        <v>8951</v>
      </c>
    </row>
    <row r="9022" spans="1:14" ht="15">
      <c r="A9022" s="282">
        <v>46006</v>
      </c>
      <c r="B9022" s="55" t="s">
        <v>9295</v>
      </c>
      <c r="C9022" s="784">
        <v>82248</v>
      </c>
      <c r="D9022" s="784" t="s">
        <v>9296</v>
      </c>
      <c r="E9022" s="784">
        <v>120</v>
      </c>
      <c r="F9022" s="784">
        <v>4010</v>
      </c>
      <c r="G9022" s="784" t="s">
        <v>9297</v>
      </c>
      <c r="H9022" s="784" t="s">
        <v>1573</v>
      </c>
      <c r="J9022" s="55">
        <v>-1</v>
      </c>
      <c r="K9022" s="791">
        <v>8.31</v>
      </c>
      <c r="L9022" s="791">
        <v>-8.31</v>
      </c>
      <c r="M9022" s="55" t="s">
        <v>2287</v>
      </c>
    </row>
    <row r="9023" spans="1:14" ht="15">
      <c r="A9023" s="282">
        <v>46006</v>
      </c>
      <c r="B9023" s="55" t="s">
        <v>9295</v>
      </c>
      <c r="C9023" s="786">
        <v>82400</v>
      </c>
      <c r="D9023" s="786" t="s">
        <v>6925</v>
      </c>
      <c r="E9023" s="786">
        <v>90</v>
      </c>
      <c r="F9023" s="786">
        <v>4010</v>
      </c>
      <c r="G9023" s="786" t="s">
        <v>9298</v>
      </c>
      <c r="H9023" s="786" t="s">
        <v>1573</v>
      </c>
      <c r="J9023" s="55">
        <v>-1</v>
      </c>
      <c r="K9023" s="791">
        <v>17.989999999999998</v>
      </c>
      <c r="L9023" s="791">
        <v>-17.989999999999998</v>
      </c>
      <c r="M9023" s="55" t="s">
        <v>2287</v>
      </c>
    </row>
    <row r="9024" spans="1:14" ht="15">
      <c r="A9024" s="282">
        <v>46006</v>
      </c>
      <c r="B9024" s="55" t="s">
        <v>9295</v>
      </c>
      <c r="C9024" s="784">
        <v>83674</v>
      </c>
      <c r="D9024" s="784" t="s">
        <v>5958</v>
      </c>
      <c r="E9024" s="784">
        <v>110</v>
      </c>
      <c r="F9024" s="784">
        <v>4010</v>
      </c>
      <c r="G9024" s="784" t="s">
        <v>9299</v>
      </c>
      <c r="H9024" s="784" t="s">
        <v>1573</v>
      </c>
      <c r="J9024" s="55">
        <v>-2</v>
      </c>
      <c r="K9024" s="791">
        <v>10.51</v>
      </c>
      <c r="L9024" s="791">
        <v>-21.02</v>
      </c>
      <c r="M9024" s="55" t="s">
        <v>2287</v>
      </c>
    </row>
    <row r="9025" spans="1:14" ht="15">
      <c r="A9025" s="282">
        <v>46006</v>
      </c>
      <c r="B9025" s="55" t="s">
        <v>9295</v>
      </c>
      <c r="C9025" s="786">
        <v>83403</v>
      </c>
      <c r="D9025" s="786" t="s">
        <v>5533</v>
      </c>
      <c r="E9025" s="786">
        <v>60</v>
      </c>
      <c r="F9025" s="786">
        <v>4010</v>
      </c>
      <c r="G9025" s="786" t="s">
        <v>9300</v>
      </c>
      <c r="H9025" s="786" t="s">
        <v>1573</v>
      </c>
      <c r="J9025" s="55">
        <v>-1</v>
      </c>
      <c r="K9025" s="791">
        <v>7.83</v>
      </c>
      <c r="L9025" s="791">
        <v>-7.83</v>
      </c>
      <c r="M9025" s="55" t="s">
        <v>2287</v>
      </c>
    </row>
    <row r="9026" spans="1:14" ht="15">
      <c r="A9026" s="282">
        <v>46006</v>
      </c>
      <c r="B9026" s="55" t="s">
        <v>9301</v>
      </c>
      <c r="C9026" s="784">
        <v>80039</v>
      </c>
      <c r="D9026" s="784" t="s">
        <v>6862</v>
      </c>
      <c r="E9026" s="784" t="s">
        <v>2296</v>
      </c>
      <c r="F9026" s="784">
        <v>4010</v>
      </c>
      <c r="G9026" s="784" t="s">
        <v>8566</v>
      </c>
      <c r="H9026" s="784" t="s">
        <v>1573</v>
      </c>
      <c r="I9026" s="797">
        <v>32</v>
      </c>
      <c r="J9026" s="784">
        <v>32</v>
      </c>
      <c r="K9026" s="784">
        <v>10.73</v>
      </c>
      <c r="L9026" s="793">
        <v>343.36</v>
      </c>
      <c r="M9026" s="55" t="s">
        <v>2547</v>
      </c>
      <c r="N9026" s="788" t="s">
        <v>9302</v>
      </c>
    </row>
    <row r="9027" spans="1:14" ht="15">
      <c r="A9027" s="282">
        <v>46006</v>
      </c>
      <c r="B9027" s="55" t="s">
        <v>9303</v>
      </c>
      <c r="C9027" s="784">
        <v>83641</v>
      </c>
      <c r="D9027" s="784" t="s">
        <v>6086</v>
      </c>
      <c r="E9027" s="784" t="s">
        <v>2300</v>
      </c>
      <c r="F9027" s="784">
        <v>4010</v>
      </c>
      <c r="G9027" s="784" t="s">
        <v>9304</v>
      </c>
      <c r="H9027" s="784" t="s">
        <v>1573</v>
      </c>
      <c r="I9027" s="797">
        <v>1</v>
      </c>
      <c r="J9027" s="784">
        <v>1</v>
      </c>
      <c r="K9027" s="784">
        <v>16.55</v>
      </c>
      <c r="L9027" s="793">
        <v>16.55</v>
      </c>
      <c r="M9027" s="55" t="s">
        <v>2455</v>
      </c>
    </row>
    <row r="9028" spans="1:14" ht="15">
      <c r="A9028" s="282">
        <v>46006</v>
      </c>
      <c r="B9028" s="55" t="s">
        <v>9303</v>
      </c>
      <c r="C9028" s="786">
        <v>57826</v>
      </c>
      <c r="D9028" s="786" t="s">
        <v>2560</v>
      </c>
      <c r="E9028" s="786">
        <v>120</v>
      </c>
      <c r="F9028" s="786">
        <v>4010</v>
      </c>
      <c r="G9028" s="786" t="s">
        <v>9305</v>
      </c>
      <c r="H9028" s="786" t="s">
        <v>1573</v>
      </c>
      <c r="I9028" s="798">
        <v>1</v>
      </c>
      <c r="J9028" s="786">
        <v>1</v>
      </c>
      <c r="K9028" s="786">
        <v>11.63</v>
      </c>
      <c r="L9028" s="796">
        <v>11.63</v>
      </c>
      <c r="M9028" s="55" t="s">
        <v>2455</v>
      </c>
    </row>
    <row r="9029" spans="1:14" ht="15">
      <c r="A9029" s="282">
        <v>46006</v>
      </c>
      <c r="B9029" s="55" t="s">
        <v>9303</v>
      </c>
      <c r="C9029" s="784">
        <v>83588</v>
      </c>
      <c r="D9029" s="784" t="s">
        <v>6802</v>
      </c>
      <c r="E9029" s="784">
        <v>110</v>
      </c>
      <c r="F9029" s="784">
        <v>4010</v>
      </c>
      <c r="G9029" s="784" t="s">
        <v>6490</v>
      </c>
      <c r="H9029" s="784" t="s">
        <v>1573</v>
      </c>
      <c r="I9029" s="797">
        <v>1</v>
      </c>
      <c r="J9029" s="784">
        <v>1</v>
      </c>
      <c r="K9029" s="784">
        <v>9.42</v>
      </c>
      <c r="L9029" s="793">
        <v>9.42</v>
      </c>
      <c r="M9029" s="55" t="s">
        <v>2455</v>
      </c>
    </row>
    <row r="9030" spans="1:14" ht="15">
      <c r="A9030" s="282">
        <v>46006</v>
      </c>
      <c r="B9030" s="55" t="s">
        <v>9303</v>
      </c>
      <c r="C9030" s="786">
        <v>82368</v>
      </c>
      <c r="D9030" s="786" t="s">
        <v>2710</v>
      </c>
      <c r="E9030" s="786">
        <v>110</v>
      </c>
      <c r="F9030" s="786">
        <v>4010</v>
      </c>
      <c r="G9030" s="786" t="s">
        <v>6492</v>
      </c>
      <c r="H9030" s="786" t="s">
        <v>1573</v>
      </c>
      <c r="I9030" s="798">
        <v>1</v>
      </c>
      <c r="J9030" s="786">
        <v>1</v>
      </c>
      <c r="K9030" s="786">
        <v>11.99</v>
      </c>
      <c r="L9030" s="796">
        <v>11.99</v>
      </c>
      <c r="M9030" s="55" t="s">
        <v>2455</v>
      </c>
    </row>
    <row r="9031" spans="1:14" ht="15">
      <c r="A9031" s="282">
        <v>46006</v>
      </c>
      <c r="B9031" s="55" t="s">
        <v>9303</v>
      </c>
      <c r="C9031" s="784">
        <v>50265</v>
      </c>
      <c r="D9031" s="784" t="s">
        <v>2336</v>
      </c>
      <c r="E9031" s="784" t="s">
        <v>2296</v>
      </c>
      <c r="F9031" s="784">
        <v>4010</v>
      </c>
      <c r="G9031" s="784" t="s">
        <v>5530</v>
      </c>
      <c r="H9031" s="784" t="s">
        <v>1573</v>
      </c>
      <c r="I9031" s="797">
        <v>4</v>
      </c>
      <c r="J9031" s="784">
        <v>4</v>
      </c>
      <c r="K9031" s="784">
        <v>5.55</v>
      </c>
      <c r="L9031" s="793">
        <v>22.2</v>
      </c>
      <c r="M9031" s="55" t="s">
        <v>2455</v>
      </c>
    </row>
    <row r="9032" spans="1:14" ht="15">
      <c r="A9032" s="282">
        <v>46006</v>
      </c>
      <c r="B9032" s="55" t="s">
        <v>9303</v>
      </c>
      <c r="C9032" s="786">
        <v>66994</v>
      </c>
      <c r="D9032" s="786" t="s">
        <v>2623</v>
      </c>
      <c r="E9032" s="786" t="s">
        <v>441</v>
      </c>
      <c r="F9032" s="786">
        <v>4010</v>
      </c>
      <c r="G9032" s="786" t="s">
        <v>5356</v>
      </c>
      <c r="H9032" s="786" t="s">
        <v>1573</v>
      </c>
      <c r="I9032" s="798">
        <v>2</v>
      </c>
      <c r="J9032" s="786">
        <v>2</v>
      </c>
      <c r="K9032" s="786">
        <v>9.31</v>
      </c>
      <c r="L9032" s="796">
        <v>18.62</v>
      </c>
      <c r="M9032" s="55" t="s">
        <v>2455</v>
      </c>
    </row>
    <row r="9033" spans="1:14" ht="15">
      <c r="A9033" s="282">
        <v>46006</v>
      </c>
      <c r="B9033" s="55" t="s">
        <v>9303</v>
      </c>
      <c r="C9033" s="784">
        <v>83603</v>
      </c>
      <c r="D9033" s="784" t="s">
        <v>7199</v>
      </c>
      <c r="E9033" s="784" t="s">
        <v>441</v>
      </c>
      <c r="F9033" s="784">
        <v>4010</v>
      </c>
      <c r="G9033" s="784" t="s">
        <v>6607</v>
      </c>
      <c r="H9033" s="784" t="s">
        <v>1573</v>
      </c>
      <c r="I9033" s="797">
        <v>1</v>
      </c>
      <c r="J9033" s="784">
        <v>1</v>
      </c>
      <c r="K9033" s="784">
        <v>28.16</v>
      </c>
      <c r="L9033" s="793">
        <v>28.16</v>
      </c>
      <c r="M9033" s="55" t="s">
        <v>2455</v>
      </c>
    </row>
    <row r="9034" spans="1:14" ht="15">
      <c r="A9034" s="282">
        <v>46006</v>
      </c>
      <c r="B9034" s="55" t="s">
        <v>9303</v>
      </c>
      <c r="C9034" s="786">
        <v>83643</v>
      </c>
      <c r="D9034" s="786" t="s">
        <v>6746</v>
      </c>
      <c r="E9034" s="786" t="s">
        <v>441</v>
      </c>
      <c r="F9034" s="786">
        <v>4010</v>
      </c>
      <c r="G9034" s="786" t="s">
        <v>7961</v>
      </c>
      <c r="H9034" s="786" t="s">
        <v>1573</v>
      </c>
      <c r="I9034" s="798">
        <v>2</v>
      </c>
      <c r="J9034" s="786">
        <v>2</v>
      </c>
      <c r="K9034" s="786">
        <v>26.03</v>
      </c>
      <c r="L9034" s="796">
        <v>52.06</v>
      </c>
      <c r="M9034" s="55" t="s">
        <v>2455</v>
      </c>
    </row>
    <row r="9035" spans="1:14" ht="15">
      <c r="A9035" s="282">
        <v>46006</v>
      </c>
      <c r="B9035" s="55" t="s">
        <v>9303</v>
      </c>
      <c r="C9035" s="784">
        <v>80039</v>
      </c>
      <c r="D9035" s="784" t="s">
        <v>3942</v>
      </c>
      <c r="E9035" s="784" t="s">
        <v>2300</v>
      </c>
      <c r="F9035" s="784">
        <v>4010</v>
      </c>
      <c r="G9035" s="784" t="s">
        <v>5359</v>
      </c>
      <c r="H9035" s="784" t="s">
        <v>1573</v>
      </c>
      <c r="I9035" s="797">
        <v>5</v>
      </c>
      <c r="J9035" s="784">
        <v>5</v>
      </c>
      <c r="K9035" s="784">
        <v>10.73</v>
      </c>
      <c r="L9035" s="793">
        <v>53.65</v>
      </c>
      <c r="M9035" s="55" t="s">
        <v>2455</v>
      </c>
    </row>
    <row r="9036" spans="1:14" ht="15">
      <c r="A9036" s="282">
        <v>46006</v>
      </c>
      <c r="B9036" s="55" t="s">
        <v>9306</v>
      </c>
      <c r="C9036" s="784">
        <v>44403</v>
      </c>
      <c r="D9036" s="784" t="s">
        <v>2988</v>
      </c>
      <c r="E9036" s="784" t="s">
        <v>2061</v>
      </c>
      <c r="F9036" s="784">
        <v>4010</v>
      </c>
      <c r="G9036" s="784" t="s">
        <v>6138</v>
      </c>
      <c r="H9036" s="784" t="s">
        <v>1573</v>
      </c>
      <c r="I9036" s="797">
        <v>-15</v>
      </c>
      <c r="J9036" s="784">
        <v>-15</v>
      </c>
      <c r="K9036" s="784">
        <v>7.77</v>
      </c>
      <c r="L9036" s="793">
        <v>-116.55</v>
      </c>
      <c r="M9036" s="55" t="s">
        <v>2618</v>
      </c>
    </row>
    <row r="9037" spans="1:14" ht="15">
      <c r="A9037" s="282">
        <v>46006</v>
      </c>
      <c r="B9037" s="55" t="s">
        <v>9307</v>
      </c>
      <c r="C9037" s="784">
        <v>83643</v>
      </c>
      <c r="D9037" s="784" t="s">
        <v>6094</v>
      </c>
      <c r="E9037" s="784" t="s">
        <v>2230</v>
      </c>
      <c r="F9037" s="784">
        <v>4010</v>
      </c>
      <c r="G9037" s="784" t="s">
        <v>3731</v>
      </c>
      <c r="H9037" s="784" t="s">
        <v>1573</v>
      </c>
      <c r="I9037" s="797">
        <v>1</v>
      </c>
      <c r="J9037" s="784">
        <v>1</v>
      </c>
      <c r="K9037" s="784">
        <v>27.49</v>
      </c>
      <c r="L9037" s="793">
        <v>27.49</v>
      </c>
      <c r="M9037" s="55" t="s">
        <v>2455</v>
      </c>
    </row>
    <row r="9038" spans="1:14" ht="15">
      <c r="A9038" s="282">
        <v>46006</v>
      </c>
      <c r="B9038" s="55" t="s">
        <v>9307</v>
      </c>
      <c r="C9038" s="786">
        <v>80039</v>
      </c>
      <c r="D9038" s="786" t="s">
        <v>6086</v>
      </c>
      <c r="E9038" s="786" t="s">
        <v>2061</v>
      </c>
      <c r="F9038" s="786">
        <v>4010</v>
      </c>
      <c r="G9038" s="786" t="s">
        <v>8497</v>
      </c>
      <c r="H9038" s="786" t="s">
        <v>1573</v>
      </c>
      <c r="I9038" s="798">
        <v>2</v>
      </c>
      <c r="J9038" s="786">
        <v>2</v>
      </c>
      <c r="K9038" s="786">
        <v>13.49</v>
      </c>
      <c r="L9038" s="796">
        <v>26.98</v>
      </c>
      <c r="M9038" s="55" t="s">
        <v>2455</v>
      </c>
    </row>
    <row r="9039" spans="1:14" ht="15">
      <c r="A9039" s="282">
        <v>46006</v>
      </c>
      <c r="B9039" s="55" t="s">
        <v>9307</v>
      </c>
      <c r="C9039" s="784">
        <v>59852</v>
      </c>
      <c r="D9039" s="784" t="s">
        <v>2255</v>
      </c>
      <c r="E9039" s="784">
        <v>130</v>
      </c>
      <c r="F9039" s="784">
        <v>4010</v>
      </c>
      <c r="G9039" s="784" t="s">
        <v>9308</v>
      </c>
      <c r="H9039" s="784" t="s">
        <v>1573</v>
      </c>
      <c r="I9039" s="797">
        <v>3</v>
      </c>
      <c r="J9039" s="784">
        <v>3</v>
      </c>
      <c r="K9039" s="784">
        <v>8.6999999999999993</v>
      </c>
      <c r="L9039" s="793">
        <v>26.1</v>
      </c>
      <c r="M9039" s="55" t="s">
        <v>2455</v>
      </c>
    </row>
    <row r="9040" spans="1:14" ht="15">
      <c r="A9040" s="282">
        <v>46006</v>
      </c>
      <c r="B9040" s="55" t="s">
        <v>9307</v>
      </c>
      <c r="C9040" s="786">
        <v>83719</v>
      </c>
      <c r="D9040" s="786" t="s">
        <v>7159</v>
      </c>
      <c r="E9040" s="786">
        <v>140</v>
      </c>
      <c r="F9040" s="786">
        <v>4010</v>
      </c>
      <c r="G9040" s="786" t="s">
        <v>9309</v>
      </c>
      <c r="H9040" s="786" t="s">
        <v>1573</v>
      </c>
      <c r="I9040" s="798">
        <v>1</v>
      </c>
      <c r="J9040" s="786">
        <v>1</v>
      </c>
      <c r="K9040" s="786">
        <v>11.82</v>
      </c>
      <c r="L9040" s="796">
        <v>11.82</v>
      </c>
      <c r="M9040" s="55" t="s">
        <v>2455</v>
      </c>
    </row>
    <row r="9041" spans="1:13" ht="15">
      <c r="A9041" s="282">
        <v>46006</v>
      </c>
      <c r="B9041" s="55" t="s">
        <v>9307</v>
      </c>
      <c r="C9041" s="784">
        <v>66736</v>
      </c>
      <c r="D9041" s="784" t="s">
        <v>6482</v>
      </c>
      <c r="E9041" s="784">
        <v>120</v>
      </c>
      <c r="F9041" s="784">
        <v>4010</v>
      </c>
      <c r="G9041" s="784" t="s">
        <v>9177</v>
      </c>
      <c r="H9041" s="784" t="s">
        <v>1573</v>
      </c>
      <c r="I9041" s="797">
        <v>1</v>
      </c>
      <c r="J9041" s="784">
        <v>1</v>
      </c>
      <c r="K9041" s="784">
        <v>16.72</v>
      </c>
      <c r="L9041" s="793">
        <v>16.72</v>
      </c>
      <c r="M9041" s="55" t="s">
        <v>2455</v>
      </c>
    </row>
    <row r="9042" spans="1:13" ht="15">
      <c r="A9042" s="282">
        <v>46006</v>
      </c>
      <c r="B9042" s="55" t="s">
        <v>9307</v>
      </c>
      <c r="C9042" s="786">
        <v>82407</v>
      </c>
      <c r="D9042" s="786" t="s">
        <v>6482</v>
      </c>
      <c r="E9042" s="786">
        <v>110</v>
      </c>
      <c r="F9042" s="786">
        <v>4010</v>
      </c>
      <c r="G9042" s="786" t="s">
        <v>6610</v>
      </c>
      <c r="H9042" s="786" t="s">
        <v>1573</v>
      </c>
      <c r="I9042" s="798">
        <v>2</v>
      </c>
      <c r="J9042" s="786">
        <v>2</v>
      </c>
      <c r="K9042" s="786">
        <v>7.24</v>
      </c>
      <c r="L9042" s="796">
        <v>14.48</v>
      </c>
      <c r="M9042" s="55" t="s">
        <v>2455</v>
      </c>
    </row>
    <row r="9043" spans="1:13" ht="15">
      <c r="A9043" s="282">
        <v>46006</v>
      </c>
      <c r="B9043" s="55" t="s">
        <v>9307</v>
      </c>
      <c r="C9043" s="784">
        <v>80039</v>
      </c>
      <c r="D9043" s="784" t="s">
        <v>2255</v>
      </c>
      <c r="E9043" s="784" t="s">
        <v>2230</v>
      </c>
      <c r="F9043" s="784">
        <v>4010</v>
      </c>
      <c r="G9043" s="784" t="s">
        <v>9310</v>
      </c>
      <c r="H9043" s="784" t="s">
        <v>1573</v>
      </c>
      <c r="I9043" s="797">
        <v>1</v>
      </c>
      <c r="J9043" s="784">
        <v>1</v>
      </c>
      <c r="K9043" s="784">
        <v>10.73</v>
      </c>
      <c r="L9043" s="793">
        <v>10.73</v>
      </c>
      <c r="M9043" s="55" t="s">
        <v>2455</v>
      </c>
    </row>
    <row r="9044" spans="1:13" ht="15">
      <c r="A9044" s="282">
        <v>46006</v>
      </c>
      <c r="B9044" s="55" t="s">
        <v>9307</v>
      </c>
      <c r="C9044" s="786">
        <v>83643</v>
      </c>
      <c r="D9044" s="786" t="s">
        <v>5595</v>
      </c>
      <c r="E9044" s="786" t="s">
        <v>2061</v>
      </c>
      <c r="F9044" s="786">
        <v>4010</v>
      </c>
      <c r="G9044" s="786" t="s">
        <v>9311</v>
      </c>
      <c r="H9044" s="786" t="s">
        <v>1573</v>
      </c>
      <c r="I9044" s="798">
        <v>1</v>
      </c>
      <c r="J9044" s="786">
        <v>1</v>
      </c>
      <c r="K9044" s="786">
        <v>27.49</v>
      </c>
      <c r="L9044" s="796">
        <v>27.49</v>
      </c>
      <c r="M9044" s="55" t="s">
        <v>2455</v>
      </c>
    </row>
    <row r="9045" spans="1:13" ht="15">
      <c r="A9045" s="282">
        <v>46006</v>
      </c>
      <c r="B9045" s="55" t="s">
        <v>9307</v>
      </c>
      <c r="C9045" s="784">
        <v>59852</v>
      </c>
      <c r="D9045" s="784" t="s">
        <v>5590</v>
      </c>
      <c r="E9045" s="784">
        <v>150</v>
      </c>
      <c r="F9045" s="784">
        <v>4010</v>
      </c>
      <c r="G9045" s="784" t="s">
        <v>9312</v>
      </c>
      <c r="H9045" s="784" t="s">
        <v>1573</v>
      </c>
      <c r="I9045" s="797">
        <v>1</v>
      </c>
      <c r="J9045" s="784">
        <v>1</v>
      </c>
      <c r="K9045" s="784">
        <v>8.3699999999999992</v>
      </c>
      <c r="L9045" s="793">
        <v>8.3699999999999992</v>
      </c>
      <c r="M9045" s="55" t="s">
        <v>2455</v>
      </c>
    </row>
    <row r="9046" spans="1:13" ht="15">
      <c r="A9046" s="282">
        <v>46006</v>
      </c>
      <c r="B9046" s="55" t="s">
        <v>9307</v>
      </c>
      <c r="C9046" s="786">
        <v>80046</v>
      </c>
      <c r="D9046" s="786" t="s">
        <v>7751</v>
      </c>
      <c r="E9046" s="786" t="s">
        <v>289</v>
      </c>
      <c r="F9046" s="786">
        <v>4010</v>
      </c>
      <c r="G9046" s="786" t="s">
        <v>3169</v>
      </c>
      <c r="H9046" s="786" t="s">
        <v>1573</v>
      </c>
      <c r="I9046" s="798">
        <v>1</v>
      </c>
      <c r="J9046" s="786">
        <v>1</v>
      </c>
      <c r="K9046" s="786">
        <v>14.86</v>
      </c>
      <c r="L9046" s="796">
        <v>14.86</v>
      </c>
      <c r="M9046" s="55" t="s">
        <v>2455</v>
      </c>
    </row>
    <row r="9047" spans="1:13" ht="15">
      <c r="A9047" s="282">
        <v>46006</v>
      </c>
      <c r="B9047" s="55" t="s">
        <v>9307</v>
      </c>
      <c r="C9047" s="784">
        <v>83567</v>
      </c>
      <c r="D9047" s="784" t="s">
        <v>7166</v>
      </c>
      <c r="E9047" s="784">
        <v>140</v>
      </c>
      <c r="F9047" s="784">
        <v>4010</v>
      </c>
      <c r="G9047" s="784" t="s">
        <v>9168</v>
      </c>
      <c r="H9047" s="784" t="s">
        <v>1573</v>
      </c>
      <c r="I9047" s="797">
        <v>1</v>
      </c>
      <c r="J9047" s="784">
        <v>1</v>
      </c>
      <c r="K9047" s="784">
        <v>9.82</v>
      </c>
      <c r="L9047" s="793">
        <v>9.82</v>
      </c>
      <c r="M9047" s="55" t="s">
        <v>2455</v>
      </c>
    </row>
    <row r="9048" spans="1:13" ht="15">
      <c r="A9048" s="282">
        <v>46006</v>
      </c>
      <c r="B9048" s="55" t="s">
        <v>9307</v>
      </c>
      <c r="C9048" s="786">
        <v>83635</v>
      </c>
      <c r="D9048" s="786" t="s">
        <v>5955</v>
      </c>
      <c r="E9048" s="786">
        <v>90</v>
      </c>
      <c r="F9048" s="786">
        <v>4010</v>
      </c>
      <c r="G9048" s="786" t="s">
        <v>4939</v>
      </c>
      <c r="H9048" s="786" t="s">
        <v>1573</v>
      </c>
      <c r="I9048" s="798">
        <v>1</v>
      </c>
      <c r="J9048" s="786">
        <v>1</v>
      </c>
      <c r="K9048" s="786">
        <v>13.57</v>
      </c>
      <c r="L9048" s="796">
        <v>13.57</v>
      </c>
      <c r="M9048" s="55" t="s">
        <v>2455</v>
      </c>
    </row>
    <row r="9049" spans="1:13" ht="15">
      <c r="A9049" s="282">
        <v>46006</v>
      </c>
      <c r="B9049" s="55" t="s">
        <v>9307</v>
      </c>
      <c r="C9049" s="784">
        <v>66930</v>
      </c>
      <c r="D9049" s="784" t="s">
        <v>3930</v>
      </c>
      <c r="E9049" s="784">
        <v>85</v>
      </c>
      <c r="F9049" s="784">
        <v>4010</v>
      </c>
      <c r="G9049" s="784" t="s">
        <v>9183</v>
      </c>
      <c r="H9049" s="784" t="s">
        <v>1573</v>
      </c>
      <c r="I9049" s="797">
        <v>1</v>
      </c>
      <c r="J9049" s="784">
        <v>1</v>
      </c>
      <c r="K9049" s="784">
        <v>11.9</v>
      </c>
      <c r="L9049" s="793">
        <v>11.9</v>
      </c>
      <c r="M9049" s="55" t="s">
        <v>2455</v>
      </c>
    </row>
    <row r="9050" spans="1:13" ht="15">
      <c r="A9050" s="282">
        <v>46006</v>
      </c>
      <c r="B9050" s="55" t="s">
        <v>9307</v>
      </c>
      <c r="C9050" s="786">
        <v>83729</v>
      </c>
      <c r="D9050" s="786" t="s">
        <v>6990</v>
      </c>
      <c r="E9050" s="786">
        <v>120</v>
      </c>
      <c r="F9050" s="786">
        <v>4010</v>
      </c>
      <c r="G9050" s="786" t="s">
        <v>3171</v>
      </c>
      <c r="H9050" s="786" t="s">
        <v>1573</v>
      </c>
      <c r="I9050" s="798">
        <v>5</v>
      </c>
      <c r="J9050" s="786">
        <v>5</v>
      </c>
      <c r="K9050" s="786">
        <v>5.96</v>
      </c>
      <c r="L9050" s="796">
        <v>29.8</v>
      </c>
      <c r="M9050" s="55" t="s">
        <v>2455</v>
      </c>
    </row>
    <row r="9051" spans="1:13" ht="15">
      <c r="A9051" s="282">
        <v>46006</v>
      </c>
      <c r="B9051" s="55" t="s">
        <v>9307</v>
      </c>
      <c r="C9051" s="784">
        <v>82313</v>
      </c>
      <c r="D9051" s="784" t="s">
        <v>2249</v>
      </c>
      <c r="E9051" s="784" t="s">
        <v>289</v>
      </c>
      <c r="F9051" s="784">
        <v>4010</v>
      </c>
      <c r="G9051" s="784" t="s">
        <v>3433</v>
      </c>
      <c r="H9051" s="784" t="s">
        <v>1573</v>
      </c>
      <c r="I9051" s="797">
        <v>3</v>
      </c>
      <c r="J9051" s="784">
        <v>3</v>
      </c>
      <c r="K9051" s="784">
        <v>16.07</v>
      </c>
      <c r="L9051" s="793">
        <v>48.21</v>
      </c>
      <c r="M9051" s="55" t="s">
        <v>2455</v>
      </c>
    </row>
    <row r="9052" spans="1:13" ht="15">
      <c r="A9052" s="282">
        <v>46006</v>
      </c>
      <c r="B9052" s="55" t="s">
        <v>9307</v>
      </c>
      <c r="C9052" s="786">
        <v>67209</v>
      </c>
      <c r="D9052" s="786" t="s">
        <v>7427</v>
      </c>
      <c r="E9052" s="786">
        <v>120</v>
      </c>
      <c r="F9052" s="786">
        <v>4010</v>
      </c>
      <c r="G9052" s="786" t="s">
        <v>6489</v>
      </c>
      <c r="H9052" s="786" t="s">
        <v>1573</v>
      </c>
      <c r="I9052" s="798">
        <v>1</v>
      </c>
      <c r="J9052" s="786">
        <v>1</v>
      </c>
      <c r="K9052" s="786">
        <v>16.72</v>
      </c>
      <c r="L9052" s="796">
        <v>16.72</v>
      </c>
      <c r="M9052" s="55" t="s">
        <v>2455</v>
      </c>
    </row>
    <row r="9053" spans="1:13" ht="15">
      <c r="A9053" s="282">
        <v>46006</v>
      </c>
      <c r="B9053" s="55" t="s">
        <v>9307</v>
      </c>
      <c r="C9053" s="784">
        <v>80039</v>
      </c>
      <c r="D9053" s="784" t="s">
        <v>6746</v>
      </c>
      <c r="E9053" s="784" t="s">
        <v>2061</v>
      </c>
      <c r="F9053" s="784">
        <v>4010</v>
      </c>
      <c r="G9053" s="784" t="s">
        <v>7969</v>
      </c>
      <c r="H9053" s="784" t="s">
        <v>1573</v>
      </c>
      <c r="I9053" s="797">
        <v>2</v>
      </c>
      <c r="J9053" s="784">
        <v>2</v>
      </c>
      <c r="K9053" s="784">
        <v>10.73</v>
      </c>
      <c r="L9053" s="793">
        <v>21.46</v>
      </c>
      <c r="M9053" s="55" t="s">
        <v>2455</v>
      </c>
    </row>
    <row r="9054" spans="1:13" ht="15">
      <c r="A9054" s="282">
        <v>46006</v>
      </c>
      <c r="B9054" s="55" t="s">
        <v>9307</v>
      </c>
      <c r="C9054" s="786">
        <v>80046</v>
      </c>
      <c r="D9054" s="786" t="s">
        <v>6862</v>
      </c>
      <c r="E9054" s="786" t="s">
        <v>2230</v>
      </c>
      <c r="F9054" s="786">
        <v>4010</v>
      </c>
      <c r="G9054" s="786" t="s">
        <v>9313</v>
      </c>
      <c r="H9054" s="786" t="s">
        <v>1573</v>
      </c>
      <c r="I9054" s="798">
        <v>1</v>
      </c>
      <c r="J9054" s="786">
        <v>1</v>
      </c>
      <c r="K9054" s="786">
        <v>14.45</v>
      </c>
      <c r="L9054" s="796">
        <v>14.45</v>
      </c>
      <c r="M9054" s="55" t="s">
        <v>2455</v>
      </c>
    </row>
    <row r="9055" spans="1:13" ht="15">
      <c r="A9055" s="282">
        <v>46006</v>
      </c>
      <c r="B9055" s="55" t="s">
        <v>9307</v>
      </c>
      <c r="C9055" s="784">
        <v>59852</v>
      </c>
      <c r="D9055" s="784" t="s">
        <v>2988</v>
      </c>
      <c r="E9055" s="784">
        <v>110</v>
      </c>
      <c r="F9055" s="784">
        <v>4010</v>
      </c>
      <c r="G9055" s="784" t="s">
        <v>8470</v>
      </c>
      <c r="H9055" s="784" t="s">
        <v>1573</v>
      </c>
      <c r="I9055" s="797">
        <v>14</v>
      </c>
      <c r="J9055" s="784">
        <v>14</v>
      </c>
      <c r="K9055" s="784">
        <v>6.82</v>
      </c>
      <c r="L9055" s="793">
        <v>95.48</v>
      </c>
      <c r="M9055" s="55" t="s">
        <v>2455</v>
      </c>
    </row>
    <row r="9056" spans="1:13" ht="15">
      <c r="A9056" s="282">
        <v>46006</v>
      </c>
      <c r="B9056" s="55" t="s">
        <v>9307</v>
      </c>
      <c r="C9056" s="786">
        <v>84297</v>
      </c>
      <c r="D9056" s="786" t="s">
        <v>6086</v>
      </c>
      <c r="E9056" s="786">
        <v>120</v>
      </c>
      <c r="F9056" s="786">
        <v>4010</v>
      </c>
      <c r="G9056" s="786" t="s">
        <v>9314</v>
      </c>
      <c r="H9056" s="786" t="s">
        <v>1573</v>
      </c>
      <c r="I9056" s="798">
        <v>9</v>
      </c>
      <c r="J9056" s="786">
        <v>9</v>
      </c>
      <c r="K9056" s="786">
        <v>9.17</v>
      </c>
      <c r="L9056" s="796">
        <v>82.53</v>
      </c>
      <c r="M9056" s="55" t="s">
        <v>2455</v>
      </c>
    </row>
    <row r="9057" spans="1:13" ht="15">
      <c r="A9057" s="282">
        <v>46006</v>
      </c>
      <c r="B9057" s="55" t="s">
        <v>9307</v>
      </c>
      <c r="C9057" s="784">
        <v>42067</v>
      </c>
      <c r="D9057" s="784" t="s">
        <v>2336</v>
      </c>
      <c r="E9057" s="784">
        <v>120</v>
      </c>
      <c r="F9057" s="784">
        <v>4010</v>
      </c>
      <c r="G9057" s="784" t="s">
        <v>6313</v>
      </c>
      <c r="H9057" s="784" t="s">
        <v>1573</v>
      </c>
      <c r="I9057" s="797">
        <v>5</v>
      </c>
      <c r="J9057" s="784">
        <v>5</v>
      </c>
      <c r="K9057" s="784">
        <v>8.9</v>
      </c>
      <c r="L9057" s="793">
        <v>44.5</v>
      </c>
      <c r="M9057" s="55" t="s">
        <v>2455</v>
      </c>
    </row>
    <row r="9058" spans="1:13" ht="15">
      <c r="A9058" s="282">
        <v>46006</v>
      </c>
      <c r="B9058" s="55" t="s">
        <v>9307</v>
      </c>
      <c r="C9058" s="786">
        <v>59852</v>
      </c>
      <c r="D9058" s="786" t="s">
        <v>2988</v>
      </c>
      <c r="E9058" s="786">
        <v>120</v>
      </c>
      <c r="F9058" s="786">
        <v>4010</v>
      </c>
      <c r="G9058" s="786" t="s">
        <v>7647</v>
      </c>
      <c r="H9058" s="786" t="s">
        <v>1573</v>
      </c>
      <c r="I9058" s="798">
        <v>6</v>
      </c>
      <c r="J9058" s="786">
        <v>6</v>
      </c>
      <c r="K9058" s="786">
        <v>6.82</v>
      </c>
      <c r="L9058" s="796">
        <v>40.92</v>
      </c>
      <c r="M9058" s="55" t="s">
        <v>2455</v>
      </c>
    </row>
    <row r="9059" spans="1:13" ht="15">
      <c r="A9059" s="282">
        <v>46006</v>
      </c>
      <c r="B9059" s="55" t="s">
        <v>9315</v>
      </c>
      <c r="C9059" s="784">
        <v>82203</v>
      </c>
      <c r="D9059" s="784" t="s">
        <v>6860</v>
      </c>
      <c r="E9059" s="784">
        <v>100</v>
      </c>
      <c r="F9059" s="784">
        <v>4010</v>
      </c>
      <c r="G9059" s="784" t="s">
        <v>3340</v>
      </c>
      <c r="H9059" s="784" t="s">
        <v>1573</v>
      </c>
      <c r="I9059" s="797">
        <v>2</v>
      </c>
      <c r="J9059" s="784">
        <v>2</v>
      </c>
      <c r="K9059" s="784">
        <v>26.19</v>
      </c>
      <c r="L9059" s="793">
        <v>52.38</v>
      </c>
      <c r="M9059" s="55" t="s">
        <v>2455</v>
      </c>
    </row>
    <row r="9060" spans="1:13" ht="15">
      <c r="A9060" s="282">
        <v>46006</v>
      </c>
      <c r="B9060" s="55" t="s">
        <v>9315</v>
      </c>
      <c r="C9060" s="786">
        <v>80046</v>
      </c>
      <c r="D9060" s="786" t="s">
        <v>2255</v>
      </c>
      <c r="E9060" s="786" t="s">
        <v>2296</v>
      </c>
      <c r="F9060" s="786">
        <v>4010</v>
      </c>
      <c r="G9060" s="786" t="s">
        <v>9195</v>
      </c>
      <c r="H9060" s="786" t="s">
        <v>1573</v>
      </c>
      <c r="I9060" s="798">
        <v>1</v>
      </c>
      <c r="J9060" s="786">
        <v>1</v>
      </c>
      <c r="K9060" s="786">
        <v>14.45</v>
      </c>
      <c r="L9060" s="796">
        <v>14.45</v>
      </c>
      <c r="M9060" s="55" t="s">
        <v>2455</v>
      </c>
    </row>
    <row r="9061" spans="1:13" ht="15">
      <c r="A9061" s="282">
        <v>46006</v>
      </c>
      <c r="B9061" s="55" t="s">
        <v>9315</v>
      </c>
      <c r="C9061" s="784">
        <v>83635</v>
      </c>
      <c r="D9061" s="784" t="s">
        <v>5955</v>
      </c>
      <c r="E9061" s="784">
        <v>140</v>
      </c>
      <c r="F9061" s="784">
        <v>4010</v>
      </c>
      <c r="G9061" s="784" t="s">
        <v>3232</v>
      </c>
      <c r="H9061" s="784" t="s">
        <v>1573</v>
      </c>
      <c r="I9061" s="797">
        <v>1</v>
      </c>
      <c r="J9061" s="784">
        <v>1</v>
      </c>
      <c r="K9061" s="784">
        <v>13.57</v>
      </c>
      <c r="L9061" s="793">
        <v>13.57</v>
      </c>
      <c r="M9061" s="55" t="s">
        <v>2455</v>
      </c>
    </row>
    <row r="9062" spans="1:13" ht="15">
      <c r="A9062" s="282">
        <v>46006</v>
      </c>
      <c r="B9062" s="55" t="s">
        <v>9315</v>
      </c>
      <c r="C9062" s="786">
        <v>82313</v>
      </c>
      <c r="D9062" s="786" t="s">
        <v>2336</v>
      </c>
      <c r="E9062" s="786" t="s">
        <v>2230</v>
      </c>
      <c r="F9062" s="786">
        <v>4010</v>
      </c>
      <c r="G9062" s="786" t="s">
        <v>9316</v>
      </c>
      <c r="H9062" s="786" t="s">
        <v>1573</v>
      </c>
      <c r="I9062" s="798">
        <v>5</v>
      </c>
      <c r="J9062" s="786">
        <v>5</v>
      </c>
      <c r="K9062" s="786">
        <v>16.07</v>
      </c>
      <c r="L9062" s="796">
        <v>80.349999999999994</v>
      </c>
      <c r="M9062" s="55" t="s">
        <v>2455</v>
      </c>
    </row>
    <row r="9063" spans="1:13" ht="15">
      <c r="A9063" s="282">
        <v>46006</v>
      </c>
      <c r="B9063" s="55" t="s">
        <v>9315</v>
      </c>
      <c r="C9063" s="784">
        <v>83643</v>
      </c>
      <c r="D9063" s="784" t="s">
        <v>6746</v>
      </c>
      <c r="E9063" s="784" t="s">
        <v>2061</v>
      </c>
      <c r="F9063" s="784">
        <v>4010</v>
      </c>
      <c r="G9063" s="784" t="s">
        <v>9317</v>
      </c>
      <c r="H9063" s="784" t="s">
        <v>1573</v>
      </c>
      <c r="I9063" s="797">
        <v>1</v>
      </c>
      <c r="J9063" s="784">
        <v>1</v>
      </c>
      <c r="K9063" s="784">
        <v>26.03</v>
      </c>
      <c r="L9063" s="793">
        <v>26.03</v>
      </c>
      <c r="M9063" s="55" t="s">
        <v>2455</v>
      </c>
    </row>
    <row r="9064" spans="1:13" ht="15">
      <c r="A9064" s="282">
        <v>46006</v>
      </c>
      <c r="B9064" s="55" t="s">
        <v>9315</v>
      </c>
      <c r="C9064" s="786">
        <v>42068</v>
      </c>
      <c r="D9064" s="786" t="s">
        <v>2336</v>
      </c>
      <c r="E9064" s="786" t="s">
        <v>2300</v>
      </c>
      <c r="F9064" s="786">
        <v>4010</v>
      </c>
      <c r="G9064" s="786" t="s">
        <v>7821</v>
      </c>
      <c r="H9064" s="786" t="s">
        <v>1573</v>
      </c>
      <c r="I9064" s="798">
        <v>1</v>
      </c>
      <c r="J9064" s="786">
        <v>1</v>
      </c>
      <c r="K9064" s="786">
        <v>9.82</v>
      </c>
      <c r="L9064" s="796">
        <v>9.82</v>
      </c>
      <c r="M9064" s="55" t="s">
        <v>2455</v>
      </c>
    </row>
    <row r="9065" spans="1:13" ht="15">
      <c r="A9065" s="282">
        <v>46006</v>
      </c>
      <c r="B9065" s="55" t="s">
        <v>9315</v>
      </c>
      <c r="C9065" s="784">
        <v>80039</v>
      </c>
      <c r="D9065" s="784" t="s">
        <v>6567</v>
      </c>
      <c r="E9065" s="784" t="s">
        <v>441</v>
      </c>
      <c r="F9065" s="784">
        <v>4010</v>
      </c>
      <c r="G9065" s="784" t="s">
        <v>9318</v>
      </c>
      <c r="H9065" s="784" t="s">
        <v>1573</v>
      </c>
      <c r="I9065" s="797">
        <v>8</v>
      </c>
      <c r="J9065" s="784">
        <v>8</v>
      </c>
      <c r="K9065" s="784">
        <v>13.49</v>
      </c>
      <c r="L9065" s="793">
        <v>107.92</v>
      </c>
      <c r="M9065" s="55" t="s">
        <v>2455</v>
      </c>
    </row>
    <row r="9066" spans="1:13" ht="15">
      <c r="A9066" s="282">
        <v>46007</v>
      </c>
      <c r="B9066" s="55" t="s">
        <v>9319</v>
      </c>
      <c r="C9066" s="784">
        <v>83534</v>
      </c>
      <c r="D9066" s="784" t="s">
        <v>2280</v>
      </c>
      <c r="E9066" s="784">
        <v>80</v>
      </c>
      <c r="F9066" s="784">
        <v>4010</v>
      </c>
      <c r="G9066" s="784" t="s">
        <v>7588</v>
      </c>
      <c r="H9066" s="784" t="s">
        <v>1573</v>
      </c>
      <c r="J9066" s="784">
        <v>1</v>
      </c>
      <c r="K9066" s="784">
        <v>6.15</v>
      </c>
      <c r="L9066" s="784">
        <v>6.15</v>
      </c>
      <c r="M9066" s="55" t="s">
        <v>2455</v>
      </c>
    </row>
    <row r="9067" spans="1:13" ht="15">
      <c r="A9067" s="282">
        <v>46007</v>
      </c>
      <c r="B9067" s="55" t="s">
        <v>9319</v>
      </c>
      <c r="C9067" s="786">
        <v>81939</v>
      </c>
      <c r="D9067" s="786" t="s">
        <v>5031</v>
      </c>
      <c r="E9067" s="786">
        <v>100</v>
      </c>
      <c r="F9067" s="786">
        <v>4010</v>
      </c>
      <c r="G9067" s="786" t="s">
        <v>6377</v>
      </c>
      <c r="H9067" s="786" t="s">
        <v>1573</v>
      </c>
      <c r="J9067" s="786">
        <v>2</v>
      </c>
      <c r="K9067" s="786">
        <v>10.77</v>
      </c>
      <c r="L9067" s="786">
        <v>21.54</v>
      </c>
      <c r="M9067" s="55" t="s">
        <v>2455</v>
      </c>
    </row>
    <row r="9068" spans="1:13" ht="15">
      <c r="A9068" s="282">
        <v>46007</v>
      </c>
      <c r="B9068" s="55" t="s">
        <v>9319</v>
      </c>
      <c r="C9068" s="784">
        <v>82203</v>
      </c>
      <c r="D9068" s="784" t="s">
        <v>5588</v>
      </c>
      <c r="E9068" s="784">
        <v>120</v>
      </c>
      <c r="F9068" s="784">
        <v>4010</v>
      </c>
      <c r="G9068" s="784" t="s">
        <v>6375</v>
      </c>
      <c r="H9068" s="784" t="s">
        <v>1573</v>
      </c>
      <c r="J9068" s="784">
        <v>1</v>
      </c>
      <c r="K9068" s="784">
        <v>26.19</v>
      </c>
      <c r="L9068" s="784">
        <v>26.19</v>
      </c>
      <c r="M9068" s="55" t="s">
        <v>2455</v>
      </c>
    </row>
    <row r="9069" spans="1:13" ht="15">
      <c r="A9069" s="282">
        <v>46007</v>
      </c>
      <c r="B9069" s="55" t="s">
        <v>9319</v>
      </c>
      <c r="C9069" s="786">
        <v>83580</v>
      </c>
      <c r="D9069" s="786" t="s">
        <v>7741</v>
      </c>
      <c r="E9069" s="786">
        <v>85</v>
      </c>
      <c r="F9069" s="786">
        <v>4010</v>
      </c>
      <c r="G9069" s="786" t="s">
        <v>6374</v>
      </c>
      <c r="H9069" s="786" t="s">
        <v>1573</v>
      </c>
      <c r="J9069" s="786">
        <v>1</v>
      </c>
      <c r="K9069" s="786">
        <v>11.55</v>
      </c>
      <c r="L9069" s="786">
        <v>11.55</v>
      </c>
      <c r="M9069" s="55" t="s">
        <v>2455</v>
      </c>
    </row>
    <row r="9070" spans="1:13" ht="15">
      <c r="A9070" s="282">
        <v>46007</v>
      </c>
      <c r="B9070" s="55" t="s">
        <v>9319</v>
      </c>
      <c r="C9070" s="784">
        <v>80039</v>
      </c>
      <c r="D9070" s="784" t="s">
        <v>6567</v>
      </c>
      <c r="E9070" s="784" t="s">
        <v>2230</v>
      </c>
      <c r="F9070" s="784">
        <v>4010</v>
      </c>
      <c r="G9070" s="784" t="s">
        <v>9320</v>
      </c>
      <c r="H9070" s="784" t="s">
        <v>1573</v>
      </c>
      <c r="J9070" s="784">
        <v>1</v>
      </c>
      <c r="K9070" s="784">
        <v>13.49</v>
      </c>
      <c r="L9070" s="784">
        <v>13.49</v>
      </c>
      <c r="M9070" s="55" t="s">
        <v>2455</v>
      </c>
    </row>
    <row r="9071" spans="1:13" ht="15">
      <c r="A9071" s="282">
        <v>46007</v>
      </c>
      <c r="B9071" s="55" t="s">
        <v>9319</v>
      </c>
      <c r="C9071" s="786">
        <v>83117</v>
      </c>
      <c r="D9071" s="786" t="s">
        <v>9321</v>
      </c>
      <c r="E9071" s="786">
        <v>100</v>
      </c>
      <c r="F9071" s="786">
        <v>4010</v>
      </c>
      <c r="G9071" s="786" t="s">
        <v>8578</v>
      </c>
      <c r="H9071" s="786" t="s">
        <v>1573</v>
      </c>
      <c r="J9071" s="786">
        <v>1</v>
      </c>
      <c r="K9071" s="786">
        <v>10.87</v>
      </c>
      <c r="L9071" s="786">
        <v>10.87</v>
      </c>
      <c r="M9071" s="55" t="s">
        <v>2455</v>
      </c>
    </row>
    <row r="9072" spans="1:13" ht="15">
      <c r="A9072" s="282">
        <v>46007</v>
      </c>
      <c r="B9072" s="55" t="s">
        <v>9319</v>
      </c>
      <c r="C9072" s="784">
        <v>80210</v>
      </c>
      <c r="D9072" s="784">
        <v>29</v>
      </c>
      <c r="E9072" s="784" t="s">
        <v>2300</v>
      </c>
      <c r="F9072" s="784">
        <v>4010</v>
      </c>
      <c r="G9072" s="784" t="s">
        <v>6301</v>
      </c>
      <c r="H9072" s="784" t="s">
        <v>1573</v>
      </c>
      <c r="J9072" s="784">
        <v>1</v>
      </c>
      <c r="K9072" s="784">
        <v>13.27</v>
      </c>
      <c r="L9072" s="784">
        <v>13.27</v>
      </c>
      <c r="M9072" s="55" t="s">
        <v>2455</v>
      </c>
    </row>
    <row r="9073" spans="1:13" ht="15">
      <c r="A9073" s="282">
        <v>46007</v>
      </c>
      <c r="B9073" s="55" t="s">
        <v>9319</v>
      </c>
      <c r="C9073" s="786">
        <v>59852</v>
      </c>
      <c r="D9073" s="786" t="s">
        <v>7444</v>
      </c>
      <c r="E9073" s="786">
        <v>140</v>
      </c>
      <c r="F9073" s="786">
        <v>4010</v>
      </c>
      <c r="G9073" s="786" t="s">
        <v>9322</v>
      </c>
      <c r="H9073" s="786" t="s">
        <v>1573</v>
      </c>
      <c r="J9073" s="786">
        <v>1</v>
      </c>
      <c r="K9073" s="786">
        <v>8.6999999999999993</v>
      </c>
      <c r="L9073" s="786">
        <v>8.6999999999999993</v>
      </c>
      <c r="M9073" s="55" t="s">
        <v>2455</v>
      </c>
    </row>
    <row r="9074" spans="1:13" ht="15">
      <c r="A9074" s="282">
        <v>46007</v>
      </c>
      <c r="B9074" s="55" t="s">
        <v>9319</v>
      </c>
      <c r="C9074" s="784">
        <v>80046</v>
      </c>
      <c r="D9074" s="784" t="s">
        <v>2336</v>
      </c>
      <c r="E9074" s="784" t="s">
        <v>289</v>
      </c>
      <c r="F9074" s="784">
        <v>4010</v>
      </c>
      <c r="G9074" s="784" t="s">
        <v>6302</v>
      </c>
      <c r="H9074" s="784" t="s">
        <v>1573</v>
      </c>
      <c r="J9074" s="784">
        <v>1</v>
      </c>
      <c r="K9074" s="784">
        <v>14.45</v>
      </c>
      <c r="L9074" s="784">
        <v>14.45</v>
      </c>
      <c r="M9074" s="55" t="s">
        <v>2455</v>
      </c>
    </row>
    <row r="9075" spans="1:13" ht="15">
      <c r="A9075" s="282">
        <v>46007</v>
      </c>
      <c r="B9075" s="55" t="s">
        <v>9319</v>
      </c>
      <c r="C9075" s="786">
        <v>83860</v>
      </c>
      <c r="D9075" s="786" t="s">
        <v>9323</v>
      </c>
      <c r="E9075" s="786">
        <v>150</v>
      </c>
      <c r="F9075" s="786">
        <v>4010</v>
      </c>
      <c r="G9075" s="786" t="s">
        <v>6902</v>
      </c>
      <c r="H9075" s="786" t="s">
        <v>1573</v>
      </c>
      <c r="J9075" s="786">
        <v>1</v>
      </c>
      <c r="K9075" s="786">
        <v>13.08</v>
      </c>
      <c r="L9075" s="786">
        <v>13.08</v>
      </c>
      <c r="M9075" s="55" t="s">
        <v>2455</v>
      </c>
    </row>
    <row r="9076" spans="1:13" ht="15">
      <c r="A9076" s="282">
        <v>46007</v>
      </c>
      <c r="B9076" s="55" t="s">
        <v>9319</v>
      </c>
      <c r="C9076" s="784">
        <v>82400</v>
      </c>
      <c r="D9076" s="784" t="s">
        <v>6358</v>
      </c>
      <c r="E9076" s="784">
        <v>130</v>
      </c>
      <c r="F9076" s="784">
        <v>4010</v>
      </c>
      <c r="G9076" s="784" t="s">
        <v>7194</v>
      </c>
      <c r="H9076" s="784" t="s">
        <v>1573</v>
      </c>
      <c r="J9076" s="784">
        <v>3</v>
      </c>
      <c r="K9076" s="784">
        <v>17.989999999999998</v>
      </c>
      <c r="L9076" s="784">
        <v>53.97</v>
      </c>
      <c r="M9076" s="55" t="s">
        <v>2455</v>
      </c>
    </row>
    <row r="9077" spans="1:13" ht="15">
      <c r="A9077" s="282">
        <v>46007</v>
      </c>
      <c r="B9077" s="55" t="s">
        <v>9319</v>
      </c>
      <c r="C9077" s="786">
        <v>66934</v>
      </c>
      <c r="D9077" s="786" t="s">
        <v>2292</v>
      </c>
      <c r="E9077" s="786">
        <v>75</v>
      </c>
      <c r="F9077" s="786">
        <v>4010</v>
      </c>
      <c r="G9077" s="786" t="s">
        <v>6315</v>
      </c>
      <c r="H9077" s="786" t="s">
        <v>1573</v>
      </c>
      <c r="J9077" s="786">
        <v>1</v>
      </c>
      <c r="K9077" s="786">
        <v>10.86</v>
      </c>
      <c r="L9077" s="786">
        <v>10.86</v>
      </c>
      <c r="M9077" s="55" t="s">
        <v>2455</v>
      </c>
    </row>
    <row r="9078" spans="1:13" ht="15">
      <c r="A9078" s="282">
        <v>46007</v>
      </c>
      <c r="B9078" s="55" t="s">
        <v>9319</v>
      </c>
      <c r="C9078" s="784">
        <v>83570</v>
      </c>
      <c r="D9078" s="784" t="s">
        <v>6747</v>
      </c>
      <c r="E9078" s="784">
        <v>75</v>
      </c>
      <c r="F9078" s="784">
        <v>4010</v>
      </c>
      <c r="G9078" s="784" t="s">
        <v>6316</v>
      </c>
      <c r="H9078" s="784" t="s">
        <v>1573</v>
      </c>
      <c r="J9078" s="784">
        <v>2</v>
      </c>
      <c r="K9078" s="784">
        <v>9.85</v>
      </c>
      <c r="L9078" s="784">
        <v>19.7</v>
      </c>
      <c r="M9078" s="55" t="s">
        <v>2455</v>
      </c>
    </row>
    <row r="9079" spans="1:13" ht="15">
      <c r="A9079" s="282">
        <v>46007</v>
      </c>
      <c r="B9079" s="55" t="s">
        <v>9319</v>
      </c>
      <c r="C9079" s="786">
        <v>83113</v>
      </c>
      <c r="D9079" s="786" t="s">
        <v>6196</v>
      </c>
      <c r="E9079" s="786">
        <v>140</v>
      </c>
      <c r="F9079" s="786">
        <v>4010</v>
      </c>
      <c r="G9079" s="786" t="s">
        <v>6304</v>
      </c>
      <c r="H9079" s="786" t="s">
        <v>1573</v>
      </c>
      <c r="J9079" s="786">
        <v>1</v>
      </c>
      <c r="K9079" s="786">
        <v>9.5</v>
      </c>
      <c r="L9079" s="786">
        <v>9.5</v>
      </c>
      <c r="M9079" s="55" t="s">
        <v>2455</v>
      </c>
    </row>
    <row r="9080" spans="1:13" ht="15">
      <c r="A9080" s="282">
        <v>46007</v>
      </c>
      <c r="B9080" s="55" t="s">
        <v>9319</v>
      </c>
      <c r="C9080" s="784">
        <v>50659</v>
      </c>
      <c r="D9080" s="784">
        <v>11</v>
      </c>
      <c r="E9080" s="882">
        <v>45784</v>
      </c>
      <c r="F9080" s="784">
        <v>4010</v>
      </c>
      <c r="G9080" s="784" t="s">
        <v>8853</v>
      </c>
      <c r="H9080" s="784" t="s">
        <v>1573</v>
      </c>
      <c r="J9080" s="784">
        <v>1</v>
      </c>
      <c r="K9080" s="784">
        <v>5.3</v>
      </c>
      <c r="L9080" s="784">
        <v>5.3</v>
      </c>
      <c r="M9080" s="55" t="s">
        <v>2455</v>
      </c>
    </row>
    <row r="9081" spans="1:13" ht="15">
      <c r="A9081" s="282">
        <v>46007</v>
      </c>
      <c r="B9081" s="55" t="s">
        <v>9319</v>
      </c>
      <c r="C9081" s="786">
        <v>80039</v>
      </c>
      <c r="D9081" s="786" t="s">
        <v>2653</v>
      </c>
      <c r="E9081" s="786" t="s">
        <v>2230</v>
      </c>
      <c r="F9081" s="786">
        <v>4010</v>
      </c>
      <c r="G9081" s="786" t="s">
        <v>6307</v>
      </c>
      <c r="H9081" s="786" t="s">
        <v>1573</v>
      </c>
      <c r="J9081" s="786">
        <v>2</v>
      </c>
      <c r="K9081" s="786">
        <v>13.49</v>
      </c>
      <c r="L9081" s="786">
        <v>26.98</v>
      </c>
      <c r="M9081" s="55" t="s">
        <v>2455</v>
      </c>
    </row>
    <row r="9082" spans="1:13" ht="15">
      <c r="A9082" s="282">
        <v>46007</v>
      </c>
      <c r="B9082" s="55" t="s">
        <v>9319</v>
      </c>
      <c r="C9082" s="784">
        <v>83580</v>
      </c>
      <c r="D9082" s="784" t="s">
        <v>7741</v>
      </c>
      <c r="E9082" s="784">
        <v>150</v>
      </c>
      <c r="F9082" s="784">
        <v>4010</v>
      </c>
      <c r="G9082" s="784" t="s">
        <v>7213</v>
      </c>
      <c r="H9082" s="784" t="s">
        <v>1573</v>
      </c>
      <c r="J9082" s="784">
        <v>1</v>
      </c>
      <c r="K9082" s="784">
        <v>11.55</v>
      </c>
      <c r="L9082" s="784">
        <v>11.55</v>
      </c>
      <c r="M9082" s="55" t="s">
        <v>2455</v>
      </c>
    </row>
    <row r="9083" spans="1:13" ht="15">
      <c r="A9083" s="282">
        <v>46007</v>
      </c>
      <c r="B9083" s="55" t="s">
        <v>9319</v>
      </c>
      <c r="C9083" s="786">
        <v>80046</v>
      </c>
      <c r="D9083" s="786" t="s">
        <v>9324</v>
      </c>
      <c r="E9083" s="786" t="s">
        <v>7201</v>
      </c>
      <c r="F9083" s="786">
        <v>4010</v>
      </c>
      <c r="G9083" s="786" t="s">
        <v>5287</v>
      </c>
      <c r="H9083" s="786" t="s">
        <v>1573</v>
      </c>
      <c r="J9083" s="786">
        <v>1</v>
      </c>
      <c r="K9083" s="786">
        <v>15.77</v>
      </c>
      <c r="L9083" s="786">
        <v>15.77</v>
      </c>
      <c r="M9083" s="55" t="s">
        <v>2455</v>
      </c>
    </row>
    <row r="9084" spans="1:13" ht="15">
      <c r="A9084" s="282">
        <v>46007</v>
      </c>
      <c r="B9084" s="55" t="s">
        <v>9319</v>
      </c>
      <c r="C9084" s="784">
        <v>83403</v>
      </c>
      <c r="D9084" s="784" t="s">
        <v>4796</v>
      </c>
      <c r="E9084" s="784">
        <v>60</v>
      </c>
      <c r="F9084" s="784">
        <v>4010</v>
      </c>
      <c r="G9084" s="784" t="s">
        <v>6308</v>
      </c>
      <c r="H9084" s="784" t="s">
        <v>1573</v>
      </c>
      <c r="J9084" s="784">
        <v>1</v>
      </c>
      <c r="K9084" s="784">
        <v>7.83</v>
      </c>
      <c r="L9084" s="784">
        <v>7.83</v>
      </c>
      <c r="M9084" s="55" t="s">
        <v>2455</v>
      </c>
    </row>
    <row r="9085" spans="1:13" ht="15">
      <c r="A9085" s="282">
        <v>46007</v>
      </c>
      <c r="B9085" s="55" t="s">
        <v>9325</v>
      </c>
      <c r="C9085" s="784">
        <v>50265</v>
      </c>
      <c r="D9085" s="784" t="s">
        <v>7751</v>
      </c>
      <c r="E9085" s="784" t="s">
        <v>2296</v>
      </c>
      <c r="F9085" s="784">
        <v>4010</v>
      </c>
      <c r="G9085" s="784" t="s">
        <v>9326</v>
      </c>
      <c r="H9085" s="784" t="s">
        <v>1573</v>
      </c>
      <c r="J9085" s="55">
        <v>-1</v>
      </c>
      <c r="K9085" s="791">
        <v>4.4400000000000004</v>
      </c>
      <c r="L9085" s="791">
        <v>-4.4400000000000004</v>
      </c>
      <c r="M9085" s="55" t="s">
        <v>2287</v>
      </c>
    </row>
    <row r="9086" spans="1:13" ht="15">
      <c r="A9086" s="282">
        <v>46007</v>
      </c>
      <c r="B9086" s="55" t="s">
        <v>9325</v>
      </c>
      <c r="C9086" s="786">
        <v>50764</v>
      </c>
      <c r="D9086" s="786" t="s">
        <v>5393</v>
      </c>
      <c r="E9086" s="786" t="s">
        <v>2061</v>
      </c>
      <c r="F9086" s="786">
        <v>4010</v>
      </c>
      <c r="G9086" s="786" t="s">
        <v>7146</v>
      </c>
      <c r="H9086" s="786" t="s">
        <v>1573</v>
      </c>
      <c r="J9086" s="55">
        <v>-1</v>
      </c>
      <c r="K9086" s="791">
        <v>6.62</v>
      </c>
      <c r="L9086" s="791">
        <v>-6.62</v>
      </c>
      <c r="M9086" s="55" t="s">
        <v>2287</v>
      </c>
    </row>
    <row r="9087" spans="1:13" ht="15">
      <c r="A9087" s="282">
        <v>46007</v>
      </c>
      <c r="B9087" s="55" t="s">
        <v>9327</v>
      </c>
      <c r="C9087" s="784">
        <v>83748</v>
      </c>
      <c r="D9087" s="784" t="s">
        <v>2292</v>
      </c>
      <c r="E9087" s="784">
        <v>50</v>
      </c>
      <c r="F9087" s="784">
        <v>4010</v>
      </c>
      <c r="G9087" s="784" t="s">
        <v>9328</v>
      </c>
      <c r="H9087" s="784" t="s">
        <v>1573</v>
      </c>
      <c r="I9087" s="797">
        <v>1</v>
      </c>
      <c r="J9087" s="784">
        <v>1</v>
      </c>
      <c r="K9087" s="784">
        <v>5.71</v>
      </c>
      <c r="L9087" s="793">
        <v>5.71</v>
      </c>
      <c r="M9087" s="55" t="s">
        <v>2455</v>
      </c>
    </row>
    <row r="9088" spans="1:13" ht="15">
      <c r="A9088" s="282">
        <v>46007</v>
      </c>
      <c r="B9088" s="55" t="s">
        <v>9327</v>
      </c>
      <c r="C9088" s="786">
        <v>83615</v>
      </c>
      <c r="D9088" s="786" t="s">
        <v>7242</v>
      </c>
      <c r="E9088" s="786" t="s">
        <v>3950</v>
      </c>
      <c r="F9088" s="786">
        <v>4010</v>
      </c>
      <c r="G9088" s="786" t="s">
        <v>9329</v>
      </c>
      <c r="H9088" s="786" t="s">
        <v>1573</v>
      </c>
      <c r="I9088" s="798">
        <v>3</v>
      </c>
      <c r="J9088" s="786">
        <v>3</v>
      </c>
      <c r="K9088" s="786">
        <v>40.880000000000003</v>
      </c>
      <c r="L9088" s="796">
        <v>122.64</v>
      </c>
      <c r="M9088" s="55" t="s">
        <v>2455</v>
      </c>
    </row>
    <row r="9089" spans="1:13" ht="15">
      <c r="A9089" s="282">
        <v>46007</v>
      </c>
      <c r="B9089" s="55" t="s">
        <v>9327</v>
      </c>
      <c r="C9089" s="784">
        <v>83643</v>
      </c>
      <c r="D9089" s="784" t="s">
        <v>6092</v>
      </c>
      <c r="E9089" s="784" t="s">
        <v>2300</v>
      </c>
      <c r="F9089" s="784">
        <v>4010</v>
      </c>
      <c r="G9089" s="784" t="s">
        <v>9330</v>
      </c>
      <c r="H9089" s="784" t="s">
        <v>1573</v>
      </c>
      <c r="I9089" s="797">
        <v>2</v>
      </c>
      <c r="J9089" s="784">
        <v>2</v>
      </c>
      <c r="K9089" s="784">
        <v>29.89</v>
      </c>
      <c r="L9089" s="793">
        <v>59.78</v>
      </c>
      <c r="M9089" s="55" t="s">
        <v>2455</v>
      </c>
    </row>
    <row r="9090" spans="1:13" ht="15">
      <c r="A9090" s="282">
        <v>46007</v>
      </c>
      <c r="B9090" s="55" t="s">
        <v>9327</v>
      </c>
      <c r="C9090" s="786">
        <v>52621</v>
      </c>
      <c r="D9090" s="786" t="s">
        <v>2336</v>
      </c>
      <c r="E9090" s="877">
        <v>45692</v>
      </c>
      <c r="F9090" s="786">
        <v>4010</v>
      </c>
      <c r="G9090" s="786" t="s">
        <v>9331</v>
      </c>
      <c r="H9090" s="786" t="s">
        <v>1573</v>
      </c>
      <c r="I9090" s="798">
        <v>1</v>
      </c>
      <c r="J9090" s="786">
        <v>1</v>
      </c>
      <c r="K9090" s="786">
        <v>3.76</v>
      </c>
      <c r="L9090" s="796">
        <v>3.76</v>
      </c>
      <c r="M9090" s="55" t="s">
        <v>2455</v>
      </c>
    </row>
    <row r="9091" spans="1:13" ht="15">
      <c r="A9091" s="282">
        <v>46007</v>
      </c>
      <c r="B9091" s="55" t="s">
        <v>9327</v>
      </c>
      <c r="C9091" s="784">
        <v>83646</v>
      </c>
      <c r="D9091" s="784" t="s">
        <v>7224</v>
      </c>
      <c r="E9091" s="784">
        <v>50</v>
      </c>
      <c r="F9091" s="784">
        <v>4010</v>
      </c>
      <c r="G9091" s="784" t="s">
        <v>9332</v>
      </c>
      <c r="H9091" s="784" t="s">
        <v>1573</v>
      </c>
      <c r="I9091" s="797">
        <v>1</v>
      </c>
      <c r="J9091" s="784">
        <v>1</v>
      </c>
      <c r="K9091" s="784">
        <v>9.31</v>
      </c>
      <c r="L9091" s="793">
        <v>9.31</v>
      </c>
      <c r="M9091" s="55" t="s">
        <v>2455</v>
      </c>
    </row>
    <row r="9092" spans="1:13" ht="15">
      <c r="A9092" s="282">
        <v>46007</v>
      </c>
      <c r="B9092" s="55" t="s">
        <v>9327</v>
      </c>
      <c r="C9092" s="786">
        <v>67263</v>
      </c>
      <c r="D9092" s="786" t="s">
        <v>2708</v>
      </c>
      <c r="E9092" s="786" t="s">
        <v>2520</v>
      </c>
      <c r="F9092" s="786">
        <v>4010</v>
      </c>
      <c r="G9092" s="786" t="s">
        <v>9333</v>
      </c>
      <c r="H9092" s="786" t="s">
        <v>1573</v>
      </c>
      <c r="I9092" s="798">
        <v>1</v>
      </c>
      <c r="J9092" s="786">
        <v>1</v>
      </c>
      <c r="K9092" s="786">
        <v>5.36</v>
      </c>
      <c r="L9092" s="796">
        <v>5.36</v>
      </c>
      <c r="M9092" s="55" t="s">
        <v>2455</v>
      </c>
    </row>
    <row r="9093" spans="1:13" ht="15">
      <c r="A9093" s="282">
        <v>46007</v>
      </c>
      <c r="B9093" s="55" t="s">
        <v>9327</v>
      </c>
      <c r="C9093" s="784">
        <v>84296</v>
      </c>
      <c r="D9093" s="784" t="s">
        <v>6094</v>
      </c>
      <c r="E9093" s="784">
        <v>150</v>
      </c>
      <c r="F9093" s="784">
        <v>4010</v>
      </c>
      <c r="G9093" s="784" t="s">
        <v>9334</v>
      </c>
      <c r="H9093" s="784" t="s">
        <v>1573</v>
      </c>
      <c r="I9093" s="797">
        <v>1</v>
      </c>
      <c r="J9093" s="784">
        <v>1</v>
      </c>
      <c r="K9093" s="784">
        <v>8.3699999999999992</v>
      </c>
      <c r="L9093" s="793">
        <v>8.3699999999999992</v>
      </c>
      <c r="M9093" s="55" t="s">
        <v>2455</v>
      </c>
    </row>
    <row r="9094" spans="1:13" ht="15">
      <c r="A9094" s="282">
        <v>46007</v>
      </c>
      <c r="B9094" s="55" t="s">
        <v>9327</v>
      </c>
      <c r="C9094" s="786">
        <v>83754</v>
      </c>
      <c r="D9094" s="786" t="s">
        <v>6806</v>
      </c>
      <c r="E9094" s="786">
        <v>70</v>
      </c>
      <c r="F9094" s="786">
        <v>4010</v>
      </c>
      <c r="G9094" s="786" t="s">
        <v>8255</v>
      </c>
      <c r="H9094" s="786" t="s">
        <v>1573</v>
      </c>
      <c r="I9094" s="798">
        <v>1</v>
      </c>
      <c r="J9094" s="786">
        <v>1</v>
      </c>
      <c r="K9094" s="786">
        <v>8.5299999999999994</v>
      </c>
      <c r="L9094" s="796">
        <v>8.5299999999999994</v>
      </c>
      <c r="M9094" s="55" t="s">
        <v>2455</v>
      </c>
    </row>
    <row r="9095" spans="1:13" ht="15">
      <c r="A9095" s="282">
        <v>46007</v>
      </c>
      <c r="B9095" s="55" t="s">
        <v>9327</v>
      </c>
      <c r="C9095" s="784">
        <v>50265</v>
      </c>
      <c r="D9095" s="784" t="s">
        <v>6746</v>
      </c>
      <c r="E9095" s="784" t="s">
        <v>441</v>
      </c>
      <c r="F9095" s="784">
        <v>4010</v>
      </c>
      <c r="G9095" s="784" t="s">
        <v>9335</v>
      </c>
      <c r="H9095" s="784" t="s">
        <v>1573</v>
      </c>
      <c r="I9095" s="797">
        <v>1</v>
      </c>
      <c r="J9095" s="784">
        <v>1</v>
      </c>
      <c r="K9095" s="784">
        <v>3.77</v>
      </c>
      <c r="L9095" s="793">
        <v>3.77</v>
      </c>
      <c r="M9095" s="55" t="s">
        <v>2455</v>
      </c>
    </row>
    <row r="9096" spans="1:13" ht="15">
      <c r="A9096" s="282">
        <v>46007</v>
      </c>
      <c r="B9096" s="55" t="s">
        <v>9327</v>
      </c>
      <c r="C9096" s="786">
        <v>50265</v>
      </c>
      <c r="D9096" s="786" t="s">
        <v>6746</v>
      </c>
      <c r="E9096" s="786" t="s">
        <v>2230</v>
      </c>
      <c r="F9096" s="786">
        <v>4010</v>
      </c>
      <c r="G9096" s="786" t="s">
        <v>4470</v>
      </c>
      <c r="H9096" s="786" t="s">
        <v>1573</v>
      </c>
      <c r="I9096" s="798">
        <v>2</v>
      </c>
      <c r="J9096" s="786">
        <v>2</v>
      </c>
      <c r="K9096" s="786">
        <v>3.77</v>
      </c>
      <c r="L9096" s="796">
        <v>7.54</v>
      </c>
      <c r="M9096" s="55" t="s">
        <v>2455</v>
      </c>
    </row>
    <row r="9097" spans="1:13" ht="15">
      <c r="A9097" s="282">
        <v>46007</v>
      </c>
      <c r="B9097" s="55" t="s">
        <v>9327</v>
      </c>
      <c r="C9097" s="784">
        <v>81495</v>
      </c>
      <c r="D9097" s="784" t="s">
        <v>2934</v>
      </c>
      <c r="E9097" s="784">
        <v>140</v>
      </c>
      <c r="F9097" s="784">
        <v>4010</v>
      </c>
      <c r="G9097" s="784" t="s">
        <v>4473</v>
      </c>
      <c r="H9097" s="784" t="s">
        <v>1573</v>
      </c>
      <c r="I9097" s="797">
        <v>1</v>
      </c>
      <c r="J9097" s="784">
        <v>1</v>
      </c>
      <c r="K9097" s="784">
        <v>9.23</v>
      </c>
      <c r="L9097" s="793">
        <v>9.23</v>
      </c>
      <c r="M9097" s="55" t="s">
        <v>2455</v>
      </c>
    </row>
    <row r="9098" spans="1:13" ht="15">
      <c r="A9098" s="282">
        <v>46007</v>
      </c>
      <c r="B9098" s="55" t="s">
        <v>9327</v>
      </c>
      <c r="C9098" s="786">
        <v>83866</v>
      </c>
      <c r="D9098" s="786" t="s">
        <v>6747</v>
      </c>
      <c r="E9098" s="786">
        <v>140</v>
      </c>
      <c r="F9098" s="786">
        <v>4010</v>
      </c>
      <c r="G9098" s="786" t="s">
        <v>9336</v>
      </c>
      <c r="H9098" s="786" t="s">
        <v>1573</v>
      </c>
      <c r="I9098" s="798">
        <v>1</v>
      </c>
      <c r="J9098" s="786">
        <v>1</v>
      </c>
      <c r="K9098" s="786">
        <v>9.2100000000000009</v>
      </c>
      <c r="L9098" s="796">
        <v>9.2100000000000009</v>
      </c>
      <c r="M9098" s="55" t="s">
        <v>2455</v>
      </c>
    </row>
    <row r="9099" spans="1:13" ht="15">
      <c r="A9099" s="282">
        <v>46007</v>
      </c>
      <c r="B9099" s="55" t="s">
        <v>9327</v>
      </c>
      <c r="C9099" s="784">
        <v>83560</v>
      </c>
      <c r="D9099" s="784" t="s">
        <v>2745</v>
      </c>
      <c r="E9099" s="784" t="s">
        <v>289</v>
      </c>
      <c r="F9099" s="784">
        <v>4010</v>
      </c>
      <c r="G9099" s="784" t="s">
        <v>3957</v>
      </c>
      <c r="H9099" s="784" t="s">
        <v>1573</v>
      </c>
      <c r="I9099" s="797">
        <v>1</v>
      </c>
      <c r="J9099" s="784">
        <v>1</v>
      </c>
      <c r="K9099" s="784">
        <v>17.55</v>
      </c>
      <c r="L9099" s="793">
        <v>17.55</v>
      </c>
      <c r="M9099" s="55" t="s">
        <v>2455</v>
      </c>
    </row>
    <row r="9100" spans="1:13" ht="15">
      <c r="A9100" s="282">
        <v>46007</v>
      </c>
      <c r="B9100" s="55" t="s">
        <v>9327</v>
      </c>
      <c r="C9100" s="786">
        <v>82261</v>
      </c>
      <c r="D9100" s="786" t="s">
        <v>4880</v>
      </c>
      <c r="E9100" s="786">
        <v>150</v>
      </c>
      <c r="F9100" s="786">
        <v>4010</v>
      </c>
      <c r="G9100" s="786" t="s">
        <v>9337</v>
      </c>
      <c r="H9100" s="786" t="s">
        <v>1573</v>
      </c>
      <c r="I9100" s="798">
        <v>1</v>
      </c>
      <c r="J9100" s="786">
        <v>1</v>
      </c>
      <c r="K9100" s="786">
        <v>16.23</v>
      </c>
      <c r="L9100" s="796">
        <v>16.23</v>
      </c>
      <c r="M9100" s="55" t="s">
        <v>2455</v>
      </c>
    </row>
    <row r="9101" spans="1:13" ht="15">
      <c r="A9101" s="282">
        <v>46007</v>
      </c>
      <c r="B9101" s="55" t="s">
        <v>9327</v>
      </c>
      <c r="C9101" s="784">
        <v>83733</v>
      </c>
      <c r="D9101" s="784" t="s">
        <v>2292</v>
      </c>
      <c r="E9101" s="784">
        <v>120</v>
      </c>
      <c r="F9101" s="784">
        <v>4010</v>
      </c>
      <c r="G9101" s="784" t="s">
        <v>4309</v>
      </c>
      <c r="H9101" s="784" t="s">
        <v>1573</v>
      </c>
      <c r="I9101" s="797">
        <v>1</v>
      </c>
      <c r="J9101" s="784">
        <v>1</v>
      </c>
      <c r="K9101" s="784">
        <v>6.22</v>
      </c>
      <c r="L9101" s="793">
        <v>6.22</v>
      </c>
      <c r="M9101" s="55" t="s">
        <v>2455</v>
      </c>
    </row>
    <row r="9102" spans="1:13" ht="15">
      <c r="A9102" s="282">
        <v>46007</v>
      </c>
      <c r="B9102" s="55" t="s">
        <v>9327</v>
      </c>
      <c r="C9102" s="786">
        <v>81127</v>
      </c>
      <c r="D9102" s="786" t="s">
        <v>8006</v>
      </c>
      <c r="E9102" s="786">
        <v>80</v>
      </c>
      <c r="F9102" s="786">
        <v>4010</v>
      </c>
      <c r="G9102" s="786" t="s">
        <v>3737</v>
      </c>
      <c r="H9102" s="786" t="s">
        <v>1573</v>
      </c>
      <c r="I9102" s="798">
        <v>1</v>
      </c>
      <c r="J9102" s="786">
        <v>1</v>
      </c>
      <c r="K9102" s="786">
        <v>12.27</v>
      </c>
      <c r="L9102" s="796">
        <v>12.27</v>
      </c>
      <c r="M9102" s="55" t="s">
        <v>2455</v>
      </c>
    </row>
    <row r="9103" spans="1:13" ht="15">
      <c r="A9103" s="282">
        <v>46007</v>
      </c>
      <c r="B9103" s="55" t="s">
        <v>9327</v>
      </c>
      <c r="C9103" s="784">
        <v>66736</v>
      </c>
      <c r="D9103" s="784" t="s">
        <v>8650</v>
      </c>
      <c r="E9103" s="784">
        <v>130</v>
      </c>
      <c r="F9103" s="784">
        <v>4010</v>
      </c>
      <c r="G9103" s="784" t="s">
        <v>3740</v>
      </c>
      <c r="H9103" s="784" t="s">
        <v>1573</v>
      </c>
      <c r="I9103" s="797">
        <v>1</v>
      </c>
      <c r="J9103" s="784">
        <v>1</v>
      </c>
      <c r="K9103" s="784">
        <v>15.78</v>
      </c>
      <c r="L9103" s="793">
        <v>15.78</v>
      </c>
      <c r="M9103" s="55" t="s">
        <v>2455</v>
      </c>
    </row>
    <row r="9104" spans="1:13" ht="15">
      <c r="A9104" s="282">
        <v>46007</v>
      </c>
      <c r="B9104" s="55" t="s">
        <v>9327</v>
      </c>
      <c r="C9104" s="786">
        <v>80046</v>
      </c>
      <c r="D9104" s="786" t="s">
        <v>2336</v>
      </c>
      <c r="E9104" s="786" t="s">
        <v>2230</v>
      </c>
      <c r="F9104" s="786">
        <v>4010</v>
      </c>
      <c r="G9104" s="786" t="s">
        <v>3931</v>
      </c>
      <c r="H9104" s="786" t="s">
        <v>1573</v>
      </c>
      <c r="I9104" s="798">
        <v>1</v>
      </c>
      <c r="J9104" s="786">
        <v>1</v>
      </c>
      <c r="K9104" s="786">
        <v>14.45</v>
      </c>
      <c r="L9104" s="796">
        <v>14.45</v>
      </c>
      <c r="M9104" s="55" t="s">
        <v>2455</v>
      </c>
    </row>
    <row r="9105" spans="1:13" ht="15">
      <c r="A9105" s="282">
        <v>46007</v>
      </c>
      <c r="B9105" s="55" t="s">
        <v>9327</v>
      </c>
      <c r="C9105" s="784">
        <v>62373</v>
      </c>
      <c r="D9105" s="784" t="s">
        <v>2554</v>
      </c>
      <c r="E9105" s="784">
        <v>130</v>
      </c>
      <c r="F9105" s="784">
        <v>4010</v>
      </c>
      <c r="G9105" s="784" t="s">
        <v>9338</v>
      </c>
      <c r="H9105" s="784" t="s">
        <v>1573</v>
      </c>
      <c r="I9105" s="797">
        <v>2</v>
      </c>
      <c r="J9105" s="784">
        <v>2</v>
      </c>
      <c r="K9105" s="784">
        <v>16.7</v>
      </c>
      <c r="L9105" s="793">
        <v>33.4</v>
      </c>
      <c r="M9105" s="55" t="s">
        <v>2455</v>
      </c>
    </row>
    <row r="9106" spans="1:13" ht="15">
      <c r="A9106" s="282">
        <v>46007</v>
      </c>
      <c r="B9106" s="55" t="s">
        <v>9327</v>
      </c>
      <c r="C9106" s="786">
        <v>59852</v>
      </c>
      <c r="D9106" s="786" t="s">
        <v>6412</v>
      </c>
      <c r="E9106" s="786">
        <v>120</v>
      </c>
      <c r="F9106" s="786">
        <v>4010</v>
      </c>
      <c r="G9106" s="786" t="s">
        <v>2675</v>
      </c>
      <c r="H9106" s="786" t="s">
        <v>1573</v>
      </c>
      <c r="I9106" s="798">
        <v>3</v>
      </c>
      <c r="J9106" s="786">
        <v>3</v>
      </c>
      <c r="K9106" s="786">
        <v>10.52</v>
      </c>
      <c r="L9106" s="796">
        <v>31.56</v>
      </c>
      <c r="M9106" s="55" t="s">
        <v>2455</v>
      </c>
    </row>
    <row r="9107" spans="1:13" ht="15">
      <c r="A9107" s="282">
        <v>46007</v>
      </c>
      <c r="B9107" s="55" t="s">
        <v>9327</v>
      </c>
      <c r="C9107" s="784">
        <v>83596</v>
      </c>
      <c r="D9107" s="784" t="s">
        <v>7230</v>
      </c>
      <c r="E9107" s="784">
        <v>160</v>
      </c>
      <c r="F9107" s="784">
        <v>4010</v>
      </c>
      <c r="G9107" s="784" t="s">
        <v>8374</v>
      </c>
      <c r="H9107" s="784" t="s">
        <v>1573</v>
      </c>
      <c r="I9107" s="797">
        <v>1</v>
      </c>
      <c r="J9107" s="784">
        <v>1</v>
      </c>
      <c r="K9107" s="784">
        <v>23.96</v>
      </c>
      <c r="L9107" s="793">
        <v>23.96</v>
      </c>
      <c r="M9107" s="55" t="s">
        <v>2455</v>
      </c>
    </row>
    <row r="9108" spans="1:13" ht="15">
      <c r="A9108" s="282">
        <v>46007</v>
      </c>
      <c r="B9108" s="55" t="s">
        <v>9327</v>
      </c>
      <c r="C9108" s="786">
        <v>83403</v>
      </c>
      <c r="D9108" s="786" t="s">
        <v>6432</v>
      </c>
      <c r="E9108" s="786">
        <v>75</v>
      </c>
      <c r="F9108" s="786">
        <v>4010</v>
      </c>
      <c r="G9108" s="786" t="s">
        <v>3959</v>
      </c>
      <c r="H9108" s="786" t="s">
        <v>1573</v>
      </c>
      <c r="I9108" s="798">
        <v>1</v>
      </c>
      <c r="J9108" s="786">
        <v>1</v>
      </c>
      <c r="K9108" s="786">
        <v>7.25</v>
      </c>
      <c r="L9108" s="796">
        <v>7.25</v>
      </c>
      <c r="M9108" s="55" t="s">
        <v>2455</v>
      </c>
    </row>
    <row r="9109" spans="1:13" ht="15">
      <c r="A9109" s="282">
        <v>46007</v>
      </c>
      <c r="B9109" s="55" t="s">
        <v>9327</v>
      </c>
      <c r="C9109" s="784">
        <v>83301</v>
      </c>
      <c r="D9109" s="784" t="s">
        <v>3119</v>
      </c>
      <c r="E9109" s="784">
        <v>85</v>
      </c>
      <c r="F9109" s="784">
        <v>4010</v>
      </c>
      <c r="G9109" s="784" t="s">
        <v>4310</v>
      </c>
      <c r="H9109" s="784" t="s">
        <v>1573</v>
      </c>
      <c r="I9109" s="797">
        <v>1</v>
      </c>
      <c r="J9109" s="784">
        <v>1</v>
      </c>
      <c r="K9109" s="784">
        <v>12.36</v>
      </c>
      <c r="L9109" s="793">
        <v>12.36</v>
      </c>
      <c r="M9109" s="55" t="s">
        <v>2455</v>
      </c>
    </row>
    <row r="9110" spans="1:13" ht="15">
      <c r="A9110" s="282">
        <v>46007</v>
      </c>
      <c r="B9110" s="55" t="s">
        <v>9327</v>
      </c>
      <c r="C9110" s="786">
        <v>83643</v>
      </c>
      <c r="D9110" s="786" t="s">
        <v>5590</v>
      </c>
      <c r="E9110" s="786" t="s">
        <v>441</v>
      </c>
      <c r="F9110" s="786">
        <v>4010</v>
      </c>
      <c r="G9110" s="786" t="s">
        <v>3932</v>
      </c>
      <c r="H9110" s="786" t="s">
        <v>1573</v>
      </c>
      <c r="I9110" s="798">
        <v>1</v>
      </c>
      <c r="J9110" s="786">
        <v>1</v>
      </c>
      <c r="K9110" s="786">
        <v>27.49</v>
      </c>
      <c r="L9110" s="796">
        <v>27.49</v>
      </c>
      <c r="M9110" s="55" t="s">
        <v>2455</v>
      </c>
    </row>
    <row r="9111" spans="1:13" ht="15">
      <c r="A9111" s="282">
        <v>46007</v>
      </c>
      <c r="B9111" s="55" t="s">
        <v>9327</v>
      </c>
      <c r="C9111" s="784">
        <v>67501</v>
      </c>
      <c r="D9111" s="784">
        <v>15</v>
      </c>
      <c r="E9111" s="784">
        <v>140</v>
      </c>
      <c r="F9111" s="784">
        <v>4010</v>
      </c>
      <c r="G9111" s="784" t="s">
        <v>9339</v>
      </c>
      <c r="H9111" s="784" t="s">
        <v>1573</v>
      </c>
      <c r="I9111" s="797">
        <v>2</v>
      </c>
      <c r="J9111" s="784">
        <v>2</v>
      </c>
      <c r="K9111" s="784">
        <v>10.28</v>
      </c>
      <c r="L9111" s="793">
        <v>20.56</v>
      </c>
      <c r="M9111" s="55" t="s">
        <v>2455</v>
      </c>
    </row>
    <row r="9112" spans="1:13" ht="15">
      <c r="A9112" s="282">
        <v>46007</v>
      </c>
      <c r="B9112" s="55" t="s">
        <v>9327</v>
      </c>
      <c r="C9112" s="786">
        <v>66936</v>
      </c>
      <c r="D9112" s="786" t="s">
        <v>5277</v>
      </c>
      <c r="E9112" s="786">
        <v>60</v>
      </c>
      <c r="F9112" s="786">
        <v>4010</v>
      </c>
      <c r="G9112" s="786" t="s">
        <v>9340</v>
      </c>
      <c r="H9112" s="786" t="s">
        <v>1573</v>
      </c>
      <c r="I9112" s="798">
        <v>5</v>
      </c>
      <c r="J9112" s="786">
        <v>5</v>
      </c>
      <c r="K9112" s="786">
        <v>8.83</v>
      </c>
      <c r="L9112" s="796">
        <v>44.15</v>
      </c>
      <c r="M9112" s="55" t="s">
        <v>2455</v>
      </c>
    </row>
    <row r="9113" spans="1:13" ht="15">
      <c r="A9113" s="282">
        <v>46007</v>
      </c>
      <c r="B9113" s="55" t="s">
        <v>9327</v>
      </c>
      <c r="C9113" s="784">
        <v>83615</v>
      </c>
      <c r="D9113" s="784" t="s">
        <v>7496</v>
      </c>
      <c r="E9113" s="784" t="s">
        <v>289</v>
      </c>
      <c r="F9113" s="784">
        <v>4010</v>
      </c>
      <c r="G9113" s="784" t="s">
        <v>9341</v>
      </c>
      <c r="H9113" s="784" t="s">
        <v>1573</v>
      </c>
      <c r="I9113" s="797">
        <v>1</v>
      </c>
      <c r="J9113" s="784">
        <v>1</v>
      </c>
      <c r="K9113" s="784">
        <v>40.880000000000003</v>
      </c>
      <c r="L9113" s="793">
        <v>40.880000000000003</v>
      </c>
      <c r="M9113" s="55" t="s">
        <v>2455</v>
      </c>
    </row>
    <row r="9114" spans="1:13" ht="15">
      <c r="A9114" s="282">
        <v>46007</v>
      </c>
      <c r="B9114" s="55" t="s">
        <v>9327</v>
      </c>
      <c r="C9114" s="786">
        <v>84025</v>
      </c>
      <c r="D9114" s="786" t="s">
        <v>7399</v>
      </c>
      <c r="E9114" s="786">
        <v>110</v>
      </c>
      <c r="F9114" s="786">
        <v>4010</v>
      </c>
      <c r="G9114" s="786" t="s">
        <v>9342</v>
      </c>
      <c r="H9114" s="786" t="s">
        <v>1573</v>
      </c>
      <c r="I9114" s="798">
        <v>2</v>
      </c>
      <c r="J9114" s="786">
        <v>2</v>
      </c>
      <c r="K9114" s="786">
        <v>16.79</v>
      </c>
      <c r="L9114" s="796">
        <v>33.58</v>
      </c>
      <c r="M9114" s="55" t="s">
        <v>2455</v>
      </c>
    </row>
    <row r="9115" spans="1:13" ht="15">
      <c r="A9115" s="282">
        <v>46007</v>
      </c>
      <c r="B9115" s="55" t="s">
        <v>9327</v>
      </c>
      <c r="C9115" s="784">
        <v>84296</v>
      </c>
      <c r="D9115" s="784" t="s">
        <v>5588</v>
      </c>
      <c r="E9115" s="784">
        <v>150</v>
      </c>
      <c r="F9115" s="784">
        <v>4010</v>
      </c>
      <c r="G9115" s="784" t="s">
        <v>8373</v>
      </c>
      <c r="H9115" s="784" t="s">
        <v>1573</v>
      </c>
      <c r="I9115" s="797">
        <v>2</v>
      </c>
      <c r="J9115" s="784">
        <v>2</v>
      </c>
      <c r="K9115" s="784">
        <v>8.98</v>
      </c>
      <c r="L9115" s="793">
        <v>17.96</v>
      </c>
      <c r="M9115" s="55" t="s">
        <v>2455</v>
      </c>
    </row>
    <row r="9116" spans="1:13" ht="15">
      <c r="A9116" s="282">
        <v>46007</v>
      </c>
      <c r="B9116" s="55" t="s">
        <v>9327</v>
      </c>
      <c r="C9116" s="786">
        <v>81881</v>
      </c>
      <c r="D9116" s="786" t="s">
        <v>3567</v>
      </c>
      <c r="E9116" s="786">
        <v>90</v>
      </c>
      <c r="F9116" s="786">
        <v>4010</v>
      </c>
      <c r="G9116" s="786" t="s">
        <v>7114</v>
      </c>
      <c r="H9116" s="786" t="s">
        <v>1573</v>
      </c>
      <c r="I9116" s="798">
        <v>2</v>
      </c>
      <c r="J9116" s="786">
        <v>2</v>
      </c>
      <c r="K9116" s="786">
        <v>7.17</v>
      </c>
      <c r="L9116" s="796">
        <v>14.34</v>
      </c>
      <c r="M9116" s="55" t="s">
        <v>2455</v>
      </c>
    </row>
    <row r="9117" spans="1:13" ht="15">
      <c r="A9117" s="282">
        <v>46007</v>
      </c>
      <c r="B9117" s="55" t="s">
        <v>9327</v>
      </c>
      <c r="C9117" s="784">
        <v>82400</v>
      </c>
      <c r="D9117" s="784" t="s">
        <v>6925</v>
      </c>
      <c r="E9117" s="784">
        <v>85</v>
      </c>
      <c r="F9117" s="784">
        <v>4010</v>
      </c>
      <c r="G9117" s="784" t="s">
        <v>3718</v>
      </c>
      <c r="H9117" s="784" t="s">
        <v>1573</v>
      </c>
      <c r="I9117" s="797">
        <v>2</v>
      </c>
      <c r="J9117" s="784">
        <v>2</v>
      </c>
      <c r="K9117" s="784">
        <v>17.989999999999998</v>
      </c>
      <c r="L9117" s="793">
        <v>35.979999999999997</v>
      </c>
      <c r="M9117" s="55" t="s">
        <v>2455</v>
      </c>
    </row>
    <row r="9118" spans="1:13" ht="15">
      <c r="A9118" s="282">
        <v>46007</v>
      </c>
      <c r="B9118" s="55" t="s">
        <v>9327</v>
      </c>
      <c r="C9118" s="786">
        <v>82313</v>
      </c>
      <c r="D9118" s="786" t="s">
        <v>5595</v>
      </c>
      <c r="E9118" s="786" t="s">
        <v>2061</v>
      </c>
      <c r="F9118" s="786">
        <v>4010</v>
      </c>
      <c r="G9118" s="786" t="s">
        <v>3720</v>
      </c>
      <c r="H9118" s="786" t="s">
        <v>1573</v>
      </c>
      <c r="I9118" s="798">
        <v>1</v>
      </c>
      <c r="J9118" s="786">
        <v>1</v>
      </c>
      <c r="K9118" s="786">
        <v>14.71</v>
      </c>
      <c r="L9118" s="796">
        <v>14.71</v>
      </c>
      <c r="M9118" s="55" t="s">
        <v>2455</v>
      </c>
    </row>
    <row r="9119" spans="1:13" ht="15">
      <c r="A9119" s="282">
        <v>46007</v>
      </c>
      <c r="B9119" s="55" t="s">
        <v>9327</v>
      </c>
      <c r="C9119" s="784">
        <v>83643</v>
      </c>
      <c r="D9119" s="784" t="s">
        <v>6094</v>
      </c>
      <c r="E9119" s="784" t="s">
        <v>2230</v>
      </c>
      <c r="F9119" s="784">
        <v>4010</v>
      </c>
      <c r="G9119" s="784" t="s">
        <v>3727</v>
      </c>
      <c r="H9119" s="784" t="s">
        <v>1573</v>
      </c>
      <c r="I9119" s="797">
        <v>1</v>
      </c>
      <c r="J9119" s="784">
        <v>1</v>
      </c>
      <c r="K9119" s="784">
        <v>27.49</v>
      </c>
      <c r="L9119" s="793">
        <v>27.49</v>
      </c>
      <c r="M9119" s="55" t="s">
        <v>2455</v>
      </c>
    </row>
    <row r="9120" spans="1:13" ht="15">
      <c r="A9120" s="282">
        <v>46007</v>
      </c>
      <c r="B9120" s="55" t="s">
        <v>9327</v>
      </c>
      <c r="C9120" s="786">
        <v>83644</v>
      </c>
      <c r="D9120" s="786" t="s">
        <v>2629</v>
      </c>
      <c r="E9120" s="786" t="s">
        <v>2230</v>
      </c>
      <c r="F9120" s="786">
        <v>4010</v>
      </c>
      <c r="G9120" s="786" t="s">
        <v>7436</v>
      </c>
      <c r="H9120" s="786" t="s">
        <v>1573</v>
      </c>
      <c r="I9120" s="798">
        <v>1</v>
      </c>
      <c r="J9120" s="786">
        <v>1</v>
      </c>
      <c r="K9120" s="786">
        <v>35.119999999999997</v>
      </c>
      <c r="L9120" s="796">
        <v>35.119999999999997</v>
      </c>
      <c r="M9120" s="55" t="s">
        <v>2455</v>
      </c>
    </row>
    <row r="9121" spans="1:14" ht="15">
      <c r="A9121" s="282">
        <v>46007</v>
      </c>
      <c r="B9121" s="55" t="s">
        <v>9327</v>
      </c>
      <c r="C9121" s="784">
        <v>83548</v>
      </c>
      <c r="D9121" s="784" t="s">
        <v>8570</v>
      </c>
      <c r="E9121" s="784">
        <v>120</v>
      </c>
      <c r="F9121" s="784">
        <v>4010</v>
      </c>
      <c r="G9121" s="784" t="s">
        <v>3730</v>
      </c>
      <c r="H9121" s="784" t="s">
        <v>1573</v>
      </c>
      <c r="I9121" s="797">
        <v>1</v>
      </c>
      <c r="J9121" s="784">
        <v>1</v>
      </c>
      <c r="K9121" s="784">
        <v>20.18</v>
      </c>
      <c r="L9121" s="793">
        <v>20.18</v>
      </c>
      <c r="M9121" s="55" t="s">
        <v>2455</v>
      </c>
    </row>
    <row r="9122" spans="1:14" ht="15">
      <c r="A9122" s="282">
        <v>46007</v>
      </c>
      <c r="B9122" s="55" t="s">
        <v>9327</v>
      </c>
      <c r="C9122" s="786">
        <v>80046</v>
      </c>
      <c r="D9122" s="786" t="s">
        <v>2336</v>
      </c>
      <c r="E9122" s="786" t="s">
        <v>289</v>
      </c>
      <c r="F9122" s="786">
        <v>4010</v>
      </c>
      <c r="G9122" s="786" t="s">
        <v>4770</v>
      </c>
      <c r="H9122" s="786" t="s">
        <v>1573</v>
      </c>
      <c r="I9122" s="798">
        <v>4</v>
      </c>
      <c r="J9122" s="786">
        <v>4</v>
      </c>
      <c r="K9122" s="786">
        <v>14.45</v>
      </c>
      <c r="L9122" s="796">
        <v>57.8</v>
      </c>
      <c r="M9122" s="55" t="s">
        <v>2455</v>
      </c>
    </row>
    <row r="9123" spans="1:14" ht="15">
      <c r="A9123" s="282">
        <v>46007</v>
      </c>
      <c r="B9123" s="55" t="s">
        <v>9327</v>
      </c>
      <c r="C9123" s="784">
        <v>67209</v>
      </c>
      <c r="D9123" s="784" t="s">
        <v>7427</v>
      </c>
      <c r="E9123" s="784">
        <v>120</v>
      </c>
      <c r="F9123" s="784">
        <v>4010</v>
      </c>
      <c r="G9123" s="784" t="s">
        <v>6489</v>
      </c>
      <c r="H9123" s="784" t="s">
        <v>1573</v>
      </c>
      <c r="I9123" s="797">
        <v>1</v>
      </c>
      <c r="J9123" s="784">
        <v>1</v>
      </c>
      <c r="K9123" s="784">
        <v>16.72</v>
      </c>
      <c r="L9123" s="793">
        <v>16.72</v>
      </c>
      <c r="M9123" s="55" t="s">
        <v>2455</v>
      </c>
    </row>
    <row r="9124" spans="1:14" ht="15">
      <c r="A9124" s="282">
        <v>46008</v>
      </c>
      <c r="B9124" s="55" t="s">
        <v>9343</v>
      </c>
      <c r="C9124" s="784">
        <v>83725</v>
      </c>
      <c r="D9124" s="784" t="s">
        <v>6164</v>
      </c>
      <c r="E9124" s="784">
        <v>110</v>
      </c>
      <c r="F9124" s="784">
        <v>4010</v>
      </c>
      <c r="G9124" s="784" t="s">
        <v>8707</v>
      </c>
      <c r="H9124" s="784" t="s">
        <v>1573</v>
      </c>
      <c r="I9124" s="797">
        <v>7</v>
      </c>
      <c r="J9124" s="784">
        <v>7</v>
      </c>
      <c r="K9124" s="784">
        <v>8.89</v>
      </c>
      <c r="L9124" s="784">
        <v>62.23</v>
      </c>
      <c r="M9124" s="55" t="s">
        <v>2618</v>
      </c>
      <c r="N9124" s="788" t="s">
        <v>9344</v>
      </c>
    </row>
    <row r="9125" spans="1:14" ht="15">
      <c r="A9125" s="282">
        <v>46008</v>
      </c>
      <c r="B9125" s="55" t="s">
        <v>9345</v>
      </c>
      <c r="C9125" s="784">
        <v>80046</v>
      </c>
      <c r="D9125" s="784" t="s">
        <v>6094</v>
      </c>
      <c r="E9125" s="784" t="s">
        <v>2296</v>
      </c>
      <c r="F9125" s="784">
        <v>4010</v>
      </c>
      <c r="G9125" s="784" t="s">
        <v>9346</v>
      </c>
      <c r="H9125" s="784" t="s">
        <v>1573</v>
      </c>
      <c r="J9125" s="55">
        <v>-1</v>
      </c>
      <c r="K9125" s="791">
        <v>14.45</v>
      </c>
      <c r="L9125" s="791">
        <v>-14.45</v>
      </c>
      <c r="M9125" s="55" t="s">
        <v>2967</v>
      </c>
    </row>
    <row r="9126" spans="1:14" ht="15">
      <c r="A9126" s="282">
        <v>46008</v>
      </c>
      <c r="B9126" s="55" t="s">
        <v>9347</v>
      </c>
      <c r="C9126" s="784">
        <v>58662</v>
      </c>
      <c r="D9126" s="784" t="s">
        <v>9348</v>
      </c>
      <c r="E9126" s="784" t="s">
        <v>718</v>
      </c>
      <c r="F9126" s="784">
        <v>4010</v>
      </c>
      <c r="G9126" s="784" t="s">
        <v>9349</v>
      </c>
      <c r="H9126" s="784" t="s">
        <v>1573</v>
      </c>
      <c r="J9126" s="55">
        <v>-1</v>
      </c>
      <c r="K9126" s="791">
        <v>12.87</v>
      </c>
      <c r="L9126" s="791">
        <v>-12.87</v>
      </c>
      <c r="M9126" s="55" t="s">
        <v>2287</v>
      </c>
    </row>
    <row r="9127" spans="1:14" ht="15">
      <c r="A9127" s="282">
        <v>46008</v>
      </c>
      <c r="B9127" s="55" t="s">
        <v>9347</v>
      </c>
      <c r="C9127" s="786">
        <v>80297</v>
      </c>
      <c r="D9127" s="786">
        <v>26</v>
      </c>
      <c r="E9127" s="786" t="s">
        <v>2061</v>
      </c>
      <c r="F9127" s="786">
        <v>4010</v>
      </c>
      <c r="G9127" s="786" t="s">
        <v>9350</v>
      </c>
      <c r="H9127" s="786" t="s">
        <v>1573</v>
      </c>
      <c r="J9127" s="55">
        <v>-1</v>
      </c>
      <c r="K9127" s="791">
        <v>11.81</v>
      </c>
      <c r="L9127" s="791">
        <v>-11.81</v>
      </c>
      <c r="M9127" s="55" t="s">
        <v>2287</v>
      </c>
    </row>
    <row r="9128" spans="1:14" ht="15">
      <c r="A9128" s="282">
        <v>46008</v>
      </c>
      <c r="B9128" s="55" t="s">
        <v>9347</v>
      </c>
      <c r="C9128" s="784">
        <v>59852</v>
      </c>
      <c r="D9128" s="784" t="s">
        <v>2408</v>
      </c>
      <c r="E9128" s="784">
        <v>120</v>
      </c>
      <c r="F9128" s="784">
        <v>4010</v>
      </c>
      <c r="G9128" s="784" t="s">
        <v>9351</v>
      </c>
      <c r="H9128" s="784" t="s">
        <v>1573</v>
      </c>
      <c r="J9128" s="55">
        <v>-1</v>
      </c>
      <c r="K9128" s="791">
        <v>7.83</v>
      </c>
      <c r="L9128" s="791">
        <v>-7.83</v>
      </c>
      <c r="M9128" s="55" t="s">
        <v>2287</v>
      </c>
    </row>
    <row r="9129" spans="1:14" ht="15">
      <c r="A9129" s="282">
        <v>46008</v>
      </c>
      <c r="B9129" s="55" t="s">
        <v>9347</v>
      </c>
      <c r="C9129" s="786">
        <v>83618</v>
      </c>
      <c r="D9129" s="786">
        <v>15</v>
      </c>
      <c r="E9129" s="786" t="s">
        <v>2061</v>
      </c>
      <c r="F9129" s="786">
        <v>4010</v>
      </c>
      <c r="G9129" s="786" t="s">
        <v>9352</v>
      </c>
      <c r="H9129" s="786" t="s">
        <v>1573</v>
      </c>
      <c r="J9129" s="55">
        <v>-1</v>
      </c>
      <c r="K9129" s="791">
        <v>27.39</v>
      </c>
      <c r="L9129" s="791">
        <v>-27.39</v>
      </c>
      <c r="M9129" s="55" t="s">
        <v>2287</v>
      </c>
    </row>
    <row r="9130" spans="1:14" ht="15">
      <c r="A9130" s="282">
        <v>46009</v>
      </c>
      <c r="B9130" s="55" t="s">
        <v>9353</v>
      </c>
      <c r="C9130" s="784">
        <v>66936</v>
      </c>
      <c r="D9130" s="784" t="s">
        <v>5611</v>
      </c>
      <c r="E9130" s="784">
        <v>90</v>
      </c>
      <c r="F9130" s="784">
        <v>4010</v>
      </c>
      <c r="G9130" s="784" t="s">
        <v>5438</v>
      </c>
      <c r="H9130" s="784" t="s">
        <v>1573</v>
      </c>
      <c r="J9130" s="784">
        <v>1</v>
      </c>
      <c r="K9130" s="784">
        <v>9.2100000000000009</v>
      </c>
      <c r="L9130" s="784">
        <v>9.2100000000000009</v>
      </c>
      <c r="M9130" s="55" t="s">
        <v>2455</v>
      </c>
    </row>
    <row r="9131" spans="1:14" ht="15">
      <c r="A9131" s="282">
        <v>46009</v>
      </c>
      <c r="B9131" s="55" t="s">
        <v>9353</v>
      </c>
      <c r="C9131" s="786">
        <v>83582</v>
      </c>
      <c r="D9131" s="786" t="s">
        <v>9354</v>
      </c>
      <c r="E9131" s="786">
        <v>120</v>
      </c>
      <c r="F9131" s="786">
        <v>4010</v>
      </c>
      <c r="G9131" s="786" t="s">
        <v>4827</v>
      </c>
      <c r="H9131" s="786" t="s">
        <v>1573</v>
      </c>
      <c r="J9131" s="786">
        <v>1</v>
      </c>
      <c r="K9131" s="786">
        <v>15.12</v>
      </c>
      <c r="L9131" s="786">
        <v>15.12</v>
      </c>
      <c r="M9131" s="55" t="s">
        <v>2455</v>
      </c>
    </row>
    <row r="9132" spans="1:14" ht="15">
      <c r="A9132" s="282">
        <v>46009</v>
      </c>
      <c r="B9132" s="55" t="s">
        <v>9353</v>
      </c>
      <c r="C9132" s="784">
        <v>80046</v>
      </c>
      <c r="D9132" s="784" t="s">
        <v>2242</v>
      </c>
      <c r="E9132" s="784" t="s">
        <v>441</v>
      </c>
      <c r="F9132" s="784">
        <v>4010</v>
      </c>
      <c r="G9132" s="784" t="s">
        <v>9355</v>
      </c>
      <c r="H9132" s="784" t="s">
        <v>1573</v>
      </c>
      <c r="J9132" s="784">
        <v>1</v>
      </c>
      <c r="K9132" s="784">
        <v>14.45</v>
      </c>
      <c r="L9132" s="784">
        <v>14.45</v>
      </c>
      <c r="M9132" s="55" t="s">
        <v>2455</v>
      </c>
    </row>
    <row r="9133" spans="1:14" ht="15">
      <c r="A9133" s="282">
        <v>46009</v>
      </c>
      <c r="B9133" s="55" t="s">
        <v>9353</v>
      </c>
      <c r="C9133" s="786">
        <v>83860</v>
      </c>
      <c r="D9133" s="786" t="s">
        <v>9323</v>
      </c>
      <c r="E9133" s="786">
        <v>150</v>
      </c>
      <c r="F9133" s="786">
        <v>4010</v>
      </c>
      <c r="G9133" s="786" t="s">
        <v>6902</v>
      </c>
      <c r="H9133" s="786" t="s">
        <v>1573</v>
      </c>
      <c r="J9133" s="786">
        <v>1</v>
      </c>
      <c r="K9133" s="786">
        <v>13.08</v>
      </c>
      <c r="L9133" s="786">
        <v>13.08</v>
      </c>
      <c r="M9133" s="55" t="s">
        <v>2455</v>
      </c>
    </row>
    <row r="9134" spans="1:14" ht="15">
      <c r="A9134" s="282">
        <v>46009</v>
      </c>
      <c r="B9134" s="55" t="s">
        <v>9353</v>
      </c>
      <c r="C9134" s="784">
        <v>66935</v>
      </c>
      <c r="D9134" s="784" t="s">
        <v>2292</v>
      </c>
      <c r="E9134" s="784">
        <v>75</v>
      </c>
      <c r="F9134" s="784">
        <v>4010</v>
      </c>
      <c r="G9134" s="784" t="s">
        <v>8093</v>
      </c>
      <c r="H9134" s="784" t="s">
        <v>1573</v>
      </c>
      <c r="J9134" s="784">
        <v>1</v>
      </c>
      <c r="K9134" s="784">
        <v>13.64</v>
      </c>
      <c r="L9134" s="784">
        <v>13.64</v>
      </c>
      <c r="M9134" s="55" t="s">
        <v>2455</v>
      </c>
    </row>
    <row r="9135" spans="1:14" ht="15">
      <c r="A9135" s="282">
        <v>46009</v>
      </c>
      <c r="B9135" s="55" t="s">
        <v>9353</v>
      </c>
      <c r="C9135" s="786">
        <v>83225</v>
      </c>
      <c r="D9135" s="786" t="s">
        <v>6015</v>
      </c>
      <c r="E9135" s="786">
        <v>75</v>
      </c>
      <c r="F9135" s="786">
        <v>4010</v>
      </c>
      <c r="G9135" s="786" t="s">
        <v>5439</v>
      </c>
      <c r="H9135" s="786" t="s">
        <v>1573</v>
      </c>
      <c r="J9135" s="786">
        <v>1</v>
      </c>
      <c r="K9135" s="786">
        <v>6.78</v>
      </c>
      <c r="L9135" s="786">
        <v>6.78</v>
      </c>
      <c r="M9135" s="55" t="s">
        <v>2455</v>
      </c>
    </row>
    <row r="9136" spans="1:14" ht="15">
      <c r="A9136" s="282">
        <v>46009</v>
      </c>
      <c r="B9136" s="55" t="s">
        <v>9353</v>
      </c>
      <c r="C9136" s="784">
        <v>82407</v>
      </c>
      <c r="D9136" s="784" t="s">
        <v>6482</v>
      </c>
      <c r="E9136" s="784">
        <v>140</v>
      </c>
      <c r="F9136" s="784">
        <v>4010</v>
      </c>
      <c r="G9136" s="784" t="s">
        <v>8287</v>
      </c>
      <c r="H9136" s="784" t="s">
        <v>1573</v>
      </c>
      <c r="J9136" s="784">
        <v>1</v>
      </c>
      <c r="K9136" s="784">
        <v>7.24</v>
      </c>
      <c r="L9136" s="784">
        <v>7.24</v>
      </c>
      <c r="M9136" s="55" t="s">
        <v>2455</v>
      </c>
    </row>
    <row r="9137" spans="1:13" ht="15">
      <c r="A9137" s="282">
        <v>46009</v>
      </c>
      <c r="B9137" s="55" t="s">
        <v>9353</v>
      </c>
      <c r="C9137" s="786">
        <v>82400</v>
      </c>
      <c r="D9137" s="786" t="s">
        <v>2788</v>
      </c>
      <c r="E9137" s="786">
        <v>100</v>
      </c>
      <c r="F9137" s="786">
        <v>4010</v>
      </c>
      <c r="G9137" s="786" t="s">
        <v>9022</v>
      </c>
      <c r="H9137" s="786" t="s">
        <v>1573</v>
      </c>
      <c r="J9137" s="786">
        <v>1</v>
      </c>
      <c r="K9137" s="786">
        <v>17.989999999999998</v>
      </c>
      <c r="L9137" s="786">
        <v>17.989999999999998</v>
      </c>
      <c r="M9137" s="55" t="s">
        <v>2455</v>
      </c>
    </row>
    <row r="9138" spans="1:13" ht="15">
      <c r="A9138" s="282">
        <v>46009</v>
      </c>
      <c r="B9138" s="55" t="s">
        <v>9353</v>
      </c>
      <c r="C9138" s="784">
        <v>83828</v>
      </c>
      <c r="D9138" s="784" t="s">
        <v>6925</v>
      </c>
      <c r="E9138" s="784" t="s">
        <v>2061</v>
      </c>
      <c r="F9138" s="784">
        <v>4010</v>
      </c>
      <c r="G9138" s="784" t="s">
        <v>5440</v>
      </c>
      <c r="H9138" s="784" t="s">
        <v>1573</v>
      </c>
      <c r="J9138" s="784">
        <v>1</v>
      </c>
      <c r="K9138" s="784">
        <v>12.69</v>
      </c>
      <c r="L9138" s="784">
        <v>12.69</v>
      </c>
      <c r="M9138" s="55" t="s">
        <v>2455</v>
      </c>
    </row>
    <row r="9139" spans="1:13" ht="15">
      <c r="A9139" s="282">
        <v>46009</v>
      </c>
      <c r="B9139" s="55" t="s">
        <v>9353</v>
      </c>
      <c r="C9139" s="786">
        <v>83622</v>
      </c>
      <c r="D9139" s="786" t="s">
        <v>5595</v>
      </c>
      <c r="E9139" s="786">
        <v>80</v>
      </c>
      <c r="F9139" s="786">
        <v>4010</v>
      </c>
      <c r="G9139" s="786" t="s">
        <v>4831</v>
      </c>
      <c r="H9139" s="786" t="s">
        <v>1573</v>
      </c>
      <c r="J9139" s="786">
        <v>2</v>
      </c>
      <c r="K9139" s="786">
        <v>6.24</v>
      </c>
      <c r="L9139" s="786">
        <v>12.48</v>
      </c>
      <c r="M9139" s="55" t="s">
        <v>2455</v>
      </c>
    </row>
    <row r="9140" spans="1:13" ht="15">
      <c r="A9140" s="282">
        <v>46009</v>
      </c>
      <c r="B9140" s="55" t="s">
        <v>9353</v>
      </c>
      <c r="C9140" s="784">
        <v>60325</v>
      </c>
      <c r="D9140" s="784">
        <v>714</v>
      </c>
      <c r="E9140" s="784" t="s">
        <v>2061</v>
      </c>
      <c r="F9140" s="784">
        <v>4010</v>
      </c>
      <c r="G9140" s="784" t="s">
        <v>4834</v>
      </c>
      <c r="H9140" s="784" t="s">
        <v>1573</v>
      </c>
      <c r="J9140" s="784">
        <v>1</v>
      </c>
      <c r="K9140" s="784">
        <v>10.31</v>
      </c>
      <c r="L9140" s="784">
        <v>10.31</v>
      </c>
      <c r="M9140" s="55" t="s">
        <v>2455</v>
      </c>
    </row>
    <row r="9141" spans="1:13" ht="15">
      <c r="A9141" s="282">
        <v>46009</v>
      </c>
      <c r="B9141" s="55" t="s">
        <v>9353</v>
      </c>
      <c r="C9141" s="786">
        <v>52399</v>
      </c>
      <c r="D9141" s="786" t="s">
        <v>6925</v>
      </c>
      <c r="E9141" s="786" t="s">
        <v>289</v>
      </c>
      <c r="F9141" s="786">
        <v>4010</v>
      </c>
      <c r="G9141" s="786" t="s">
        <v>2674</v>
      </c>
      <c r="H9141" s="786" t="s">
        <v>1573</v>
      </c>
      <c r="J9141" s="786">
        <v>1</v>
      </c>
      <c r="K9141" s="786">
        <v>7.45</v>
      </c>
      <c r="L9141" s="786">
        <v>7.45</v>
      </c>
      <c r="M9141" s="55" t="s">
        <v>2455</v>
      </c>
    </row>
    <row r="9142" spans="1:13" ht="15">
      <c r="A9142" s="282">
        <v>46009</v>
      </c>
      <c r="B9142" s="55" t="s">
        <v>9353</v>
      </c>
      <c r="C9142" s="784">
        <v>83637</v>
      </c>
      <c r="D9142" s="784" t="s">
        <v>6567</v>
      </c>
      <c r="E9142" s="784" t="s">
        <v>3950</v>
      </c>
      <c r="F9142" s="784">
        <v>4010</v>
      </c>
      <c r="G9142" s="784" t="s">
        <v>5445</v>
      </c>
      <c r="H9142" s="784" t="s">
        <v>1573</v>
      </c>
      <c r="J9142" s="784">
        <v>1</v>
      </c>
      <c r="K9142" s="784">
        <v>20.14</v>
      </c>
      <c r="L9142" s="784">
        <v>20.14</v>
      </c>
      <c r="M9142" s="55" t="s">
        <v>2455</v>
      </c>
    </row>
    <row r="9143" spans="1:13" ht="15">
      <c r="A9143" s="282">
        <v>46009</v>
      </c>
      <c r="B9143" s="55" t="s">
        <v>9353</v>
      </c>
      <c r="C9143" s="786">
        <v>83625</v>
      </c>
      <c r="D9143" s="786" t="s">
        <v>2408</v>
      </c>
      <c r="E9143" s="786">
        <v>50</v>
      </c>
      <c r="F9143" s="786">
        <v>4010</v>
      </c>
      <c r="G9143" s="786" t="s">
        <v>9356</v>
      </c>
      <c r="H9143" s="786" t="s">
        <v>1573</v>
      </c>
      <c r="J9143" s="786">
        <v>1</v>
      </c>
      <c r="K9143" s="786">
        <v>10.050000000000001</v>
      </c>
      <c r="L9143" s="786">
        <v>10.050000000000001</v>
      </c>
      <c r="M9143" s="55" t="s">
        <v>2455</v>
      </c>
    </row>
    <row r="9144" spans="1:13" ht="15">
      <c r="A9144" s="282">
        <v>46009</v>
      </c>
      <c r="B9144" s="55" t="s">
        <v>9353</v>
      </c>
      <c r="C9144" s="784">
        <v>81316</v>
      </c>
      <c r="D9144" s="784" t="s">
        <v>3065</v>
      </c>
      <c r="E9144" s="784">
        <v>90</v>
      </c>
      <c r="F9144" s="784">
        <v>4010</v>
      </c>
      <c r="G9144" s="784" t="s">
        <v>4837</v>
      </c>
      <c r="H9144" s="784" t="s">
        <v>1573</v>
      </c>
      <c r="J9144" s="784">
        <v>1</v>
      </c>
      <c r="K9144" s="784">
        <v>6.93</v>
      </c>
      <c r="L9144" s="784">
        <v>6.93</v>
      </c>
      <c r="M9144" s="55" t="s">
        <v>2455</v>
      </c>
    </row>
    <row r="9145" spans="1:13" ht="15">
      <c r="A9145" s="282">
        <v>46009</v>
      </c>
      <c r="B9145" s="55" t="s">
        <v>9353</v>
      </c>
      <c r="C9145" s="786">
        <v>83789</v>
      </c>
      <c r="D9145" s="786" t="s">
        <v>8568</v>
      </c>
      <c r="E9145" s="786">
        <v>85</v>
      </c>
      <c r="F9145" s="786">
        <v>4010</v>
      </c>
      <c r="G9145" s="786" t="s">
        <v>5447</v>
      </c>
      <c r="H9145" s="786" t="s">
        <v>1573</v>
      </c>
      <c r="J9145" s="786">
        <v>1</v>
      </c>
      <c r="K9145" s="786">
        <v>28.19</v>
      </c>
      <c r="L9145" s="786">
        <v>28.19</v>
      </c>
      <c r="M9145" s="55" t="s">
        <v>2455</v>
      </c>
    </row>
    <row r="9146" spans="1:13" ht="15">
      <c r="A9146" s="282">
        <v>46009</v>
      </c>
      <c r="B9146" s="55" t="s">
        <v>9353</v>
      </c>
      <c r="C9146" s="784">
        <v>52621</v>
      </c>
      <c r="D9146" s="784" t="s">
        <v>8091</v>
      </c>
      <c r="E9146" s="882">
        <v>45784</v>
      </c>
      <c r="F9146" s="784">
        <v>4010</v>
      </c>
      <c r="G9146" s="784" t="s">
        <v>4803</v>
      </c>
      <c r="H9146" s="784" t="s">
        <v>1573</v>
      </c>
      <c r="J9146" s="784">
        <v>1</v>
      </c>
      <c r="K9146" s="784">
        <v>3.76</v>
      </c>
      <c r="L9146" s="784">
        <v>3.76</v>
      </c>
      <c r="M9146" s="55" t="s">
        <v>2455</v>
      </c>
    </row>
    <row r="9147" spans="1:13" ht="15">
      <c r="A9147" s="282">
        <v>46009</v>
      </c>
      <c r="B9147" s="55" t="s">
        <v>9353</v>
      </c>
      <c r="C9147" s="786">
        <v>82248</v>
      </c>
      <c r="D9147" s="786" t="s">
        <v>8583</v>
      </c>
      <c r="E9147" s="786">
        <v>140</v>
      </c>
      <c r="F9147" s="786">
        <v>4010</v>
      </c>
      <c r="G9147" s="786" t="s">
        <v>9357</v>
      </c>
      <c r="H9147" s="786" t="s">
        <v>1573</v>
      </c>
      <c r="J9147" s="786">
        <v>1</v>
      </c>
      <c r="K9147" s="786">
        <v>8.31</v>
      </c>
      <c r="L9147" s="786">
        <v>8.31</v>
      </c>
      <c r="M9147" s="55" t="s">
        <v>2455</v>
      </c>
    </row>
    <row r="9148" spans="1:13" ht="15">
      <c r="A9148" s="282">
        <v>46009</v>
      </c>
      <c r="B9148" s="55" t="s">
        <v>9353</v>
      </c>
      <c r="C9148" s="784">
        <v>57826</v>
      </c>
      <c r="D9148" s="784" t="s">
        <v>2560</v>
      </c>
      <c r="E9148" s="784">
        <v>140</v>
      </c>
      <c r="F9148" s="784">
        <v>4010</v>
      </c>
      <c r="G9148" s="784" t="s">
        <v>4838</v>
      </c>
      <c r="H9148" s="784" t="s">
        <v>1573</v>
      </c>
      <c r="J9148" s="784">
        <v>1</v>
      </c>
      <c r="K9148" s="784">
        <v>11.63</v>
      </c>
      <c r="L9148" s="784">
        <v>11.63</v>
      </c>
      <c r="M9148" s="55" t="s">
        <v>2455</v>
      </c>
    </row>
    <row r="9149" spans="1:13" ht="15">
      <c r="A9149" s="282">
        <v>46009</v>
      </c>
      <c r="B9149" s="55" t="s">
        <v>9353</v>
      </c>
      <c r="C9149" s="786">
        <v>84297</v>
      </c>
      <c r="D9149" s="786" t="s">
        <v>6086</v>
      </c>
      <c r="E9149" s="786">
        <v>150</v>
      </c>
      <c r="F9149" s="786">
        <v>4010</v>
      </c>
      <c r="G9149" s="786" t="s">
        <v>4074</v>
      </c>
      <c r="H9149" s="786" t="s">
        <v>1573</v>
      </c>
      <c r="J9149" s="786">
        <v>1</v>
      </c>
      <c r="K9149" s="786">
        <v>9.17</v>
      </c>
      <c r="L9149" s="786">
        <v>9.17</v>
      </c>
      <c r="M9149" s="55" t="s">
        <v>2455</v>
      </c>
    </row>
    <row r="9150" spans="1:13" ht="15">
      <c r="A9150" s="282">
        <v>46009</v>
      </c>
      <c r="B9150" s="55" t="s">
        <v>9353</v>
      </c>
      <c r="C9150" s="784">
        <v>80046</v>
      </c>
      <c r="D9150" s="784" t="s">
        <v>6862</v>
      </c>
      <c r="E9150" s="784" t="s">
        <v>2061</v>
      </c>
      <c r="F9150" s="784">
        <v>4010</v>
      </c>
      <c r="G9150" s="784" t="s">
        <v>9358</v>
      </c>
      <c r="H9150" s="784" t="s">
        <v>1573</v>
      </c>
      <c r="J9150" s="784">
        <v>1</v>
      </c>
      <c r="K9150" s="784">
        <v>14.45</v>
      </c>
      <c r="L9150" s="784">
        <v>14.45</v>
      </c>
      <c r="M9150" s="55" t="s">
        <v>2455</v>
      </c>
    </row>
    <row r="9151" spans="1:13" ht="15">
      <c r="A9151" s="282">
        <v>46009</v>
      </c>
      <c r="B9151" s="55" t="s">
        <v>9353</v>
      </c>
      <c r="C9151" s="786">
        <v>83605</v>
      </c>
      <c r="D9151" s="786" t="s">
        <v>7023</v>
      </c>
      <c r="E9151" s="786">
        <v>130</v>
      </c>
      <c r="F9151" s="786">
        <v>4010</v>
      </c>
      <c r="G9151" s="786" t="s">
        <v>4840</v>
      </c>
      <c r="H9151" s="786" t="s">
        <v>1573</v>
      </c>
      <c r="J9151" s="786">
        <v>1</v>
      </c>
      <c r="K9151" s="786">
        <v>24.89</v>
      </c>
      <c r="L9151" s="786">
        <v>24.89</v>
      </c>
      <c r="M9151" s="55" t="s">
        <v>2455</v>
      </c>
    </row>
    <row r="9152" spans="1:13" ht="15">
      <c r="A9152" s="282">
        <v>46009</v>
      </c>
      <c r="B9152" s="55" t="s">
        <v>9353</v>
      </c>
      <c r="C9152" s="784">
        <v>83622</v>
      </c>
      <c r="D9152" s="784" t="s">
        <v>5595</v>
      </c>
      <c r="E9152" s="784">
        <v>75</v>
      </c>
      <c r="F9152" s="784">
        <v>4010</v>
      </c>
      <c r="G9152" s="784" t="s">
        <v>5450</v>
      </c>
      <c r="H9152" s="784" t="s">
        <v>1573</v>
      </c>
      <c r="J9152" s="784">
        <v>4</v>
      </c>
      <c r="K9152" s="784">
        <v>6.24</v>
      </c>
      <c r="L9152" s="784">
        <v>24.96</v>
      </c>
      <c r="M9152" s="55" t="s">
        <v>2455</v>
      </c>
    </row>
    <row r="9153" spans="1:13" ht="15">
      <c r="A9153" s="282">
        <v>46009</v>
      </c>
      <c r="B9153" s="55" t="s">
        <v>9353</v>
      </c>
      <c r="C9153" s="786">
        <v>83622</v>
      </c>
      <c r="D9153" s="786" t="s">
        <v>2255</v>
      </c>
      <c r="E9153" s="786">
        <v>75</v>
      </c>
      <c r="F9153" s="786">
        <v>4010</v>
      </c>
      <c r="G9153" s="786" t="s">
        <v>6185</v>
      </c>
      <c r="H9153" s="786" t="s">
        <v>1573</v>
      </c>
      <c r="J9153" s="786">
        <v>3</v>
      </c>
      <c r="K9153" s="786">
        <v>6.83</v>
      </c>
      <c r="L9153" s="786">
        <v>20.49</v>
      </c>
      <c r="M9153" s="55" t="s">
        <v>2455</v>
      </c>
    </row>
    <row r="9154" spans="1:13" ht="15">
      <c r="A9154" s="282">
        <v>46009</v>
      </c>
      <c r="B9154" s="55" t="s">
        <v>9353</v>
      </c>
      <c r="C9154" s="784">
        <v>83729</v>
      </c>
      <c r="D9154" s="784" t="s">
        <v>8580</v>
      </c>
      <c r="E9154" s="784">
        <v>120</v>
      </c>
      <c r="F9154" s="784">
        <v>4010</v>
      </c>
      <c r="G9154" s="784" t="s">
        <v>8972</v>
      </c>
      <c r="H9154" s="784" t="s">
        <v>1573</v>
      </c>
      <c r="J9154" s="784">
        <v>4</v>
      </c>
      <c r="K9154" s="784">
        <v>5.96</v>
      </c>
      <c r="L9154" s="784">
        <v>23.84</v>
      </c>
      <c r="M9154" s="55" t="s">
        <v>2455</v>
      </c>
    </row>
    <row r="9155" spans="1:13" ht="15">
      <c r="A9155" s="282">
        <v>46009</v>
      </c>
      <c r="B9155" s="55" t="s">
        <v>9353</v>
      </c>
      <c r="C9155" s="786">
        <v>83242</v>
      </c>
      <c r="D9155" s="786" t="s">
        <v>6700</v>
      </c>
      <c r="E9155" s="786">
        <v>150</v>
      </c>
      <c r="F9155" s="786">
        <v>4010</v>
      </c>
      <c r="G9155" s="786" t="s">
        <v>4841</v>
      </c>
      <c r="H9155" s="786" t="s">
        <v>1573</v>
      </c>
      <c r="J9155" s="786">
        <v>1</v>
      </c>
      <c r="K9155" s="786">
        <v>5.27</v>
      </c>
      <c r="L9155" s="786">
        <v>5.27</v>
      </c>
      <c r="M9155" s="55" t="s">
        <v>2455</v>
      </c>
    </row>
    <row r="9156" spans="1:13" ht="15">
      <c r="A9156" s="282">
        <v>46009</v>
      </c>
      <c r="B9156" s="55" t="s">
        <v>9353</v>
      </c>
      <c r="C9156" s="784">
        <v>81347</v>
      </c>
      <c r="D9156" s="784" t="s">
        <v>7065</v>
      </c>
      <c r="E9156" s="784">
        <v>150</v>
      </c>
      <c r="F9156" s="784">
        <v>4010</v>
      </c>
      <c r="G9156" s="784" t="s">
        <v>5451</v>
      </c>
      <c r="H9156" s="784" t="s">
        <v>1573</v>
      </c>
      <c r="J9156" s="784">
        <v>2</v>
      </c>
      <c r="K9156" s="784">
        <v>8.51</v>
      </c>
      <c r="L9156" s="784">
        <v>17.02</v>
      </c>
      <c r="M9156" s="55" t="s">
        <v>2455</v>
      </c>
    </row>
    <row r="9157" spans="1:13" ht="15">
      <c r="A9157" s="282">
        <v>46009</v>
      </c>
      <c r="B9157" s="55" t="s">
        <v>9353</v>
      </c>
      <c r="C9157" s="786">
        <v>83729</v>
      </c>
      <c r="D9157" s="786" t="s">
        <v>6990</v>
      </c>
      <c r="E9157" s="786">
        <v>110</v>
      </c>
      <c r="F9157" s="786">
        <v>4010</v>
      </c>
      <c r="G9157" s="786" t="s">
        <v>2898</v>
      </c>
      <c r="H9157" s="786" t="s">
        <v>1573</v>
      </c>
      <c r="J9157" s="786">
        <v>1</v>
      </c>
      <c r="K9157" s="786">
        <v>5.96</v>
      </c>
      <c r="L9157" s="786">
        <v>5.96</v>
      </c>
      <c r="M9157" s="55" t="s">
        <v>2455</v>
      </c>
    </row>
    <row r="9158" spans="1:13" ht="15">
      <c r="A9158" s="282">
        <v>46009</v>
      </c>
      <c r="B9158" s="55" t="s">
        <v>9353</v>
      </c>
      <c r="C9158" s="784">
        <v>52706</v>
      </c>
      <c r="D9158" s="784" t="s">
        <v>2577</v>
      </c>
      <c r="E9158" s="784">
        <v>150</v>
      </c>
      <c r="F9158" s="784">
        <v>4010</v>
      </c>
      <c r="G9158" s="784" t="s">
        <v>4848</v>
      </c>
      <c r="H9158" s="784" t="s">
        <v>1573</v>
      </c>
      <c r="J9158" s="784">
        <v>4</v>
      </c>
      <c r="K9158" s="784">
        <v>10.95</v>
      </c>
      <c r="L9158" s="784">
        <v>43.8</v>
      </c>
      <c r="M9158" s="55" t="s">
        <v>2455</v>
      </c>
    </row>
    <row r="9159" spans="1:13" ht="15">
      <c r="A9159" s="282">
        <v>46009</v>
      </c>
      <c r="B9159" s="55" t="s">
        <v>9353</v>
      </c>
      <c r="C9159" s="786">
        <v>59852</v>
      </c>
      <c r="D9159" s="786" t="s">
        <v>6746</v>
      </c>
      <c r="E9159" s="786">
        <v>100</v>
      </c>
      <c r="F9159" s="786">
        <v>4010</v>
      </c>
      <c r="G9159" s="786" t="s">
        <v>4849</v>
      </c>
      <c r="H9159" s="786" t="s">
        <v>1573</v>
      </c>
      <c r="J9159" s="786">
        <v>1</v>
      </c>
      <c r="K9159" s="786">
        <v>6.49</v>
      </c>
      <c r="L9159" s="786">
        <v>6.49</v>
      </c>
      <c r="M9159" s="55" t="s">
        <v>2455</v>
      </c>
    </row>
    <row r="9160" spans="1:13" ht="15">
      <c r="A9160" s="282">
        <v>46009</v>
      </c>
      <c r="B9160" s="55" t="s">
        <v>9353</v>
      </c>
      <c r="C9160" s="784">
        <v>66736</v>
      </c>
      <c r="D9160" s="784" t="s">
        <v>6482</v>
      </c>
      <c r="E9160" s="784">
        <v>120</v>
      </c>
      <c r="F9160" s="784">
        <v>4010</v>
      </c>
      <c r="G9160" s="784" t="s">
        <v>4851</v>
      </c>
      <c r="H9160" s="784" t="s">
        <v>1573</v>
      </c>
      <c r="J9160" s="784">
        <v>1</v>
      </c>
      <c r="K9160" s="784">
        <v>16.72</v>
      </c>
      <c r="L9160" s="784">
        <v>16.72</v>
      </c>
      <c r="M9160" s="55" t="s">
        <v>2455</v>
      </c>
    </row>
    <row r="9161" spans="1:13" ht="15">
      <c r="A9161" s="282">
        <v>46009</v>
      </c>
      <c r="B9161" s="55" t="s">
        <v>9353</v>
      </c>
      <c r="C9161" s="786">
        <v>84297</v>
      </c>
      <c r="D9161" s="786" t="s">
        <v>2653</v>
      </c>
      <c r="E9161" s="786">
        <v>130</v>
      </c>
      <c r="F9161" s="786">
        <v>4010</v>
      </c>
      <c r="G9161" s="786" t="s">
        <v>6707</v>
      </c>
      <c r="H9161" s="786" t="s">
        <v>1573</v>
      </c>
      <c r="J9161" s="786">
        <v>1</v>
      </c>
      <c r="K9161" s="786">
        <v>8.6999999999999993</v>
      </c>
      <c r="L9161" s="786">
        <v>8.6999999999999993</v>
      </c>
      <c r="M9161" s="55" t="s">
        <v>2455</v>
      </c>
    </row>
    <row r="9162" spans="1:13" ht="15">
      <c r="A9162" s="282">
        <v>46009</v>
      </c>
      <c r="B9162" s="55" t="s">
        <v>9353</v>
      </c>
      <c r="C9162" s="784">
        <v>80046</v>
      </c>
      <c r="D9162" s="784" t="s">
        <v>6092</v>
      </c>
      <c r="E9162" s="784" t="s">
        <v>289</v>
      </c>
      <c r="F9162" s="784">
        <v>4010</v>
      </c>
      <c r="G9162" s="784" t="s">
        <v>9359</v>
      </c>
      <c r="H9162" s="784" t="s">
        <v>1573</v>
      </c>
      <c r="J9162" s="784">
        <v>1</v>
      </c>
      <c r="K9162" s="784">
        <v>16.93</v>
      </c>
      <c r="L9162" s="784">
        <v>16.93</v>
      </c>
      <c r="M9162" s="55" t="s">
        <v>2455</v>
      </c>
    </row>
    <row r="9163" spans="1:13" ht="15">
      <c r="A9163" s="282">
        <v>46009</v>
      </c>
      <c r="B9163" s="55" t="s">
        <v>9353</v>
      </c>
      <c r="C9163" s="786">
        <v>68125</v>
      </c>
      <c r="D9163" s="786" t="s">
        <v>5705</v>
      </c>
      <c r="E9163" s="786">
        <v>130</v>
      </c>
      <c r="F9163" s="786">
        <v>4010</v>
      </c>
      <c r="G9163" s="786" t="s">
        <v>2899</v>
      </c>
      <c r="H9163" s="786" t="s">
        <v>1573</v>
      </c>
      <c r="J9163" s="786">
        <v>1</v>
      </c>
      <c r="K9163" s="786">
        <v>8.66</v>
      </c>
      <c r="L9163" s="786">
        <v>8.66</v>
      </c>
      <c r="M9163" s="55" t="s">
        <v>2455</v>
      </c>
    </row>
    <row r="9164" spans="1:13" ht="15">
      <c r="A9164" s="282">
        <v>46009</v>
      </c>
      <c r="B9164" s="55" t="s">
        <v>9353</v>
      </c>
      <c r="C9164" s="784">
        <v>83719</v>
      </c>
      <c r="D9164" s="784" t="s">
        <v>3979</v>
      </c>
      <c r="E9164" s="784">
        <v>110</v>
      </c>
      <c r="F9164" s="784">
        <v>4010</v>
      </c>
      <c r="G9164" s="784" t="s">
        <v>7440</v>
      </c>
      <c r="H9164" s="784" t="s">
        <v>1573</v>
      </c>
      <c r="J9164" s="784">
        <v>1</v>
      </c>
      <c r="K9164" s="784">
        <v>13.14</v>
      </c>
      <c r="L9164" s="784">
        <v>13.14</v>
      </c>
      <c r="M9164" s="55" t="s">
        <v>2455</v>
      </c>
    </row>
    <row r="9165" spans="1:13" ht="15">
      <c r="A9165" s="282">
        <v>46009</v>
      </c>
      <c r="B9165" s="55" t="s">
        <v>9353</v>
      </c>
      <c r="C9165" s="786">
        <v>83620</v>
      </c>
      <c r="D9165" s="786" t="s">
        <v>2336</v>
      </c>
      <c r="E9165" s="786" t="s">
        <v>2296</v>
      </c>
      <c r="F9165" s="786">
        <v>4010</v>
      </c>
      <c r="G9165" s="786" t="s">
        <v>9360</v>
      </c>
      <c r="H9165" s="786" t="s">
        <v>1573</v>
      </c>
      <c r="J9165" s="786">
        <v>1</v>
      </c>
      <c r="K9165" s="786">
        <v>22.47</v>
      </c>
      <c r="L9165" s="786">
        <v>22.47</v>
      </c>
      <c r="M9165" s="55" t="s">
        <v>2455</v>
      </c>
    </row>
    <row r="9166" spans="1:13" ht="15">
      <c r="A9166" s="282">
        <v>46009</v>
      </c>
      <c r="B9166" s="55" t="s">
        <v>9353</v>
      </c>
      <c r="C9166" s="784">
        <v>66994</v>
      </c>
      <c r="D9166" s="784" t="s">
        <v>2336</v>
      </c>
      <c r="E9166" s="784" t="s">
        <v>3950</v>
      </c>
      <c r="F9166" s="784">
        <v>4010</v>
      </c>
      <c r="G9166" s="784" t="s">
        <v>5622</v>
      </c>
      <c r="H9166" s="784" t="s">
        <v>1573</v>
      </c>
      <c r="J9166" s="784">
        <v>1</v>
      </c>
      <c r="K9166" s="784">
        <v>9.57</v>
      </c>
      <c r="L9166" s="784">
        <v>9.57</v>
      </c>
      <c r="M9166" s="55" t="s">
        <v>2455</v>
      </c>
    </row>
    <row r="9167" spans="1:13" ht="15">
      <c r="A9167" s="282">
        <v>46009</v>
      </c>
      <c r="B9167" s="55" t="s">
        <v>9353</v>
      </c>
      <c r="C9167" s="786">
        <v>83637</v>
      </c>
      <c r="D9167" s="786" t="s">
        <v>5590</v>
      </c>
      <c r="E9167" s="786" t="s">
        <v>2061</v>
      </c>
      <c r="F9167" s="786">
        <v>4010</v>
      </c>
      <c r="G9167" s="786" t="s">
        <v>9361</v>
      </c>
      <c r="H9167" s="786" t="s">
        <v>1573</v>
      </c>
      <c r="J9167" s="786">
        <v>2</v>
      </c>
      <c r="K9167" s="786">
        <v>20.64</v>
      </c>
      <c r="L9167" s="786">
        <v>41.28</v>
      </c>
      <c r="M9167" s="55" t="s">
        <v>2455</v>
      </c>
    </row>
    <row r="9168" spans="1:13" ht="15">
      <c r="A9168" s="282">
        <v>46009</v>
      </c>
      <c r="B9168" s="55" t="s">
        <v>9353</v>
      </c>
      <c r="C9168" s="784">
        <v>83321</v>
      </c>
      <c r="D9168" s="784" t="s">
        <v>7457</v>
      </c>
      <c r="E9168" s="784">
        <v>100</v>
      </c>
      <c r="F9168" s="784">
        <v>4010</v>
      </c>
      <c r="G9168" s="784" t="s">
        <v>5240</v>
      </c>
      <c r="H9168" s="784" t="s">
        <v>1573</v>
      </c>
      <c r="J9168" s="784">
        <v>1</v>
      </c>
      <c r="K9168" s="784">
        <v>13.12</v>
      </c>
      <c r="L9168" s="784">
        <v>13.12</v>
      </c>
      <c r="M9168" s="55" t="s">
        <v>2455</v>
      </c>
    </row>
    <row r="9169" spans="1:13" ht="15">
      <c r="A9169" s="282">
        <v>46009</v>
      </c>
      <c r="B9169" s="55" t="s">
        <v>9353</v>
      </c>
      <c r="C9169" s="786">
        <v>65593</v>
      </c>
      <c r="D9169" s="786" t="s">
        <v>2268</v>
      </c>
      <c r="E9169" s="786">
        <v>75</v>
      </c>
      <c r="F9169" s="786">
        <v>4010</v>
      </c>
      <c r="G9169" s="786" t="s">
        <v>5241</v>
      </c>
      <c r="H9169" s="786" t="s">
        <v>1573</v>
      </c>
      <c r="J9169" s="786">
        <v>1</v>
      </c>
      <c r="K9169" s="786">
        <v>3.63</v>
      </c>
      <c r="L9169" s="786">
        <v>3.63</v>
      </c>
      <c r="M9169" s="55" t="s">
        <v>2455</v>
      </c>
    </row>
    <row r="9170" spans="1:13" ht="15">
      <c r="A9170" s="282">
        <v>46009</v>
      </c>
      <c r="B9170" s="55" t="s">
        <v>9353</v>
      </c>
      <c r="C9170" s="784">
        <v>83612</v>
      </c>
      <c r="D9170" s="784" t="s">
        <v>7777</v>
      </c>
      <c r="E9170" s="784" t="s">
        <v>2061</v>
      </c>
      <c r="F9170" s="784">
        <v>4010</v>
      </c>
      <c r="G9170" s="784" t="s">
        <v>4854</v>
      </c>
      <c r="H9170" s="784" t="s">
        <v>1573</v>
      </c>
      <c r="J9170" s="784">
        <v>1</v>
      </c>
      <c r="K9170" s="784">
        <v>36.5</v>
      </c>
      <c r="L9170" s="784">
        <v>36.5</v>
      </c>
      <c r="M9170" s="55" t="s">
        <v>2455</v>
      </c>
    </row>
    <row r="9171" spans="1:13" ht="15">
      <c r="A9171" s="282">
        <v>46009</v>
      </c>
      <c r="B9171" s="55" t="s">
        <v>9353</v>
      </c>
      <c r="C9171" s="786">
        <v>83564</v>
      </c>
      <c r="D9171" s="786" t="s">
        <v>6747</v>
      </c>
      <c r="E9171" s="786" t="s">
        <v>289</v>
      </c>
      <c r="F9171" s="786">
        <v>4010</v>
      </c>
      <c r="G9171" s="786" t="s">
        <v>5250</v>
      </c>
      <c r="H9171" s="786" t="s">
        <v>1573</v>
      </c>
      <c r="J9171" s="786">
        <v>2</v>
      </c>
      <c r="K9171" s="786">
        <v>10.95</v>
      </c>
      <c r="L9171" s="786">
        <v>21.9</v>
      </c>
      <c r="M9171" s="55" t="s">
        <v>2455</v>
      </c>
    </row>
    <row r="9172" spans="1:13" ht="15">
      <c r="A9172" s="282">
        <v>46009</v>
      </c>
      <c r="B9172" s="55" t="s">
        <v>9353</v>
      </c>
      <c r="C9172" s="784">
        <v>83296</v>
      </c>
      <c r="D9172" s="784" t="s">
        <v>6925</v>
      </c>
      <c r="E9172" s="784">
        <v>130</v>
      </c>
      <c r="F9172" s="784">
        <v>4010</v>
      </c>
      <c r="G9172" s="784" t="s">
        <v>7085</v>
      </c>
      <c r="H9172" s="784" t="s">
        <v>1573</v>
      </c>
      <c r="J9172" s="784">
        <v>1</v>
      </c>
      <c r="K9172" s="784">
        <v>6.56</v>
      </c>
      <c r="L9172" s="784">
        <v>6.56</v>
      </c>
      <c r="M9172" s="55" t="s">
        <v>2455</v>
      </c>
    </row>
    <row r="9173" spans="1:13" ht="15">
      <c r="A9173" s="282">
        <v>46009</v>
      </c>
      <c r="B9173" s="55" t="s">
        <v>9353</v>
      </c>
      <c r="C9173" s="786">
        <v>80039</v>
      </c>
      <c r="D9173" s="786" t="s">
        <v>2336</v>
      </c>
      <c r="E9173" s="786" t="s">
        <v>2061</v>
      </c>
      <c r="F9173" s="786">
        <v>4010</v>
      </c>
      <c r="G9173" s="786" t="s">
        <v>9362</v>
      </c>
      <c r="H9173" s="786" t="s">
        <v>1573</v>
      </c>
      <c r="J9173" s="786">
        <v>2</v>
      </c>
      <c r="K9173" s="786">
        <v>12.07</v>
      </c>
      <c r="L9173" s="786">
        <v>24.14</v>
      </c>
      <c r="M9173" s="55" t="s">
        <v>2455</v>
      </c>
    </row>
    <row r="9174" spans="1:13" ht="15">
      <c r="A9174" s="282">
        <v>46009</v>
      </c>
      <c r="B9174" s="55" t="s">
        <v>9353</v>
      </c>
      <c r="C9174" s="784">
        <v>60325</v>
      </c>
      <c r="D9174" s="784" t="s">
        <v>5590</v>
      </c>
      <c r="E9174" s="784" t="s">
        <v>441</v>
      </c>
      <c r="F9174" s="784">
        <v>4010</v>
      </c>
      <c r="G9174" s="784" t="s">
        <v>4856</v>
      </c>
      <c r="H9174" s="784" t="s">
        <v>1573</v>
      </c>
      <c r="J9174" s="784">
        <v>1</v>
      </c>
      <c r="K9174" s="784">
        <v>8.27</v>
      </c>
      <c r="L9174" s="784">
        <v>8.27</v>
      </c>
      <c r="M9174" s="55" t="s">
        <v>2455</v>
      </c>
    </row>
    <row r="9175" spans="1:13" ht="15">
      <c r="A9175" s="282">
        <v>46009</v>
      </c>
      <c r="B9175" s="55" t="s">
        <v>9353</v>
      </c>
      <c r="C9175" s="786">
        <v>81185</v>
      </c>
      <c r="D9175" s="786" t="s">
        <v>7566</v>
      </c>
      <c r="E9175" s="786" t="s">
        <v>289</v>
      </c>
      <c r="F9175" s="786">
        <v>4010</v>
      </c>
      <c r="G9175" s="786" t="s">
        <v>7442</v>
      </c>
      <c r="H9175" s="786" t="s">
        <v>1573</v>
      </c>
      <c r="J9175" s="786">
        <v>2</v>
      </c>
      <c r="K9175" s="786">
        <v>23.66</v>
      </c>
      <c r="L9175" s="786">
        <v>47.32</v>
      </c>
      <c r="M9175" s="55" t="s">
        <v>2455</v>
      </c>
    </row>
    <row r="9176" spans="1:13" ht="15">
      <c r="A9176" s="282">
        <v>46009</v>
      </c>
      <c r="B9176" s="55" t="s">
        <v>9353</v>
      </c>
      <c r="C9176" s="784">
        <v>52399</v>
      </c>
      <c r="D9176" s="784" t="s">
        <v>2560</v>
      </c>
      <c r="E9176" s="784" t="s">
        <v>441</v>
      </c>
      <c r="F9176" s="784">
        <v>4010</v>
      </c>
      <c r="G9176" s="784" t="s">
        <v>4528</v>
      </c>
      <c r="H9176" s="784" t="s">
        <v>1573</v>
      </c>
      <c r="J9176" s="784">
        <v>1</v>
      </c>
      <c r="K9176" s="784">
        <v>7.45</v>
      </c>
      <c r="L9176" s="784">
        <v>7.45</v>
      </c>
      <c r="M9176" s="55" t="s">
        <v>2455</v>
      </c>
    </row>
    <row r="9177" spans="1:13" ht="15">
      <c r="A9177" s="282">
        <v>46009</v>
      </c>
      <c r="B9177" s="55" t="s">
        <v>9353</v>
      </c>
      <c r="C9177" s="786">
        <v>80039</v>
      </c>
      <c r="D9177" s="786" t="s">
        <v>2653</v>
      </c>
      <c r="E9177" s="786" t="s">
        <v>2296</v>
      </c>
      <c r="F9177" s="786">
        <v>4010</v>
      </c>
      <c r="G9177" s="786" t="s">
        <v>5125</v>
      </c>
      <c r="H9177" s="786" t="s">
        <v>1573</v>
      </c>
      <c r="J9177" s="786">
        <v>2</v>
      </c>
      <c r="K9177" s="786">
        <v>13.49</v>
      </c>
      <c r="L9177" s="786">
        <v>26.98</v>
      </c>
      <c r="M9177" s="55" t="s">
        <v>2455</v>
      </c>
    </row>
    <row r="9178" spans="1:13" ht="15">
      <c r="A9178" s="282">
        <v>46009</v>
      </c>
      <c r="B9178" s="55" t="s">
        <v>9353</v>
      </c>
      <c r="C9178" s="784">
        <v>83345</v>
      </c>
      <c r="D9178" s="784" t="s">
        <v>6256</v>
      </c>
      <c r="E9178" s="784">
        <v>70</v>
      </c>
      <c r="F9178" s="784">
        <v>4010</v>
      </c>
      <c r="G9178" s="784" t="s">
        <v>5255</v>
      </c>
      <c r="H9178" s="784" t="s">
        <v>1573</v>
      </c>
      <c r="J9178" s="784">
        <v>1</v>
      </c>
      <c r="K9178" s="784">
        <v>9.23</v>
      </c>
      <c r="L9178" s="784">
        <v>9.23</v>
      </c>
      <c r="M9178" s="55" t="s">
        <v>2455</v>
      </c>
    </row>
    <row r="9179" spans="1:13" ht="15">
      <c r="A9179" s="282">
        <v>46009</v>
      </c>
      <c r="B9179" s="55" t="s">
        <v>9353</v>
      </c>
      <c r="C9179" s="786">
        <v>59852</v>
      </c>
      <c r="D9179" s="786" t="s">
        <v>2382</v>
      </c>
      <c r="E9179" s="786">
        <v>120</v>
      </c>
      <c r="F9179" s="786">
        <v>4010</v>
      </c>
      <c r="G9179" s="786" t="s">
        <v>7091</v>
      </c>
      <c r="H9179" s="786" t="s">
        <v>1573</v>
      </c>
      <c r="J9179" s="786">
        <v>1</v>
      </c>
      <c r="K9179" s="786">
        <v>7.69</v>
      </c>
      <c r="L9179" s="786">
        <v>7.69</v>
      </c>
      <c r="M9179" s="55" t="s">
        <v>2455</v>
      </c>
    </row>
    <row r="9180" spans="1:13" ht="15">
      <c r="A9180" s="282">
        <v>46009</v>
      </c>
      <c r="B9180" s="55" t="s">
        <v>9353</v>
      </c>
      <c r="C9180" s="784">
        <v>83752</v>
      </c>
      <c r="D9180" s="784" t="s">
        <v>6810</v>
      </c>
      <c r="E9180" s="784">
        <v>90</v>
      </c>
      <c r="F9180" s="784">
        <v>4010</v>
      </c>
      <c r="G9180" s="784" t="s">
        <v>9363</v>
      </c>
      <c r="H9180" s="784" t="s">
        <v>1573</v>
      </c>
      <c r="J9180" s="784">
        <v>1</v>
      </c>
      <c r="K9180" s="784">
        <v>11.38</v>
      </c>
      <c r="L9180" s="784">
        <v>11.38</v>
      </c>
      <c r="M9180" s="55" t="s">
        <v>2455</v>
      </c>
    </row>
    <row r="9181" spans="1:13" ht="15">
      <c r="A9181" s="282">
        <v>46009</v>
      </c>
      <c r="B9181" s="55" t="s">
        <v>9353</v>
      </c>
      <c r="C9181" s="786">
        <v>83340</v>
      </c>
      <c r="D9181" s="786">
        <v>15</v>
      </c>
      <c r="E9181" s="786">
        <v>70</v>
      </c>
      <c r="F9181" s="786">
        <v>4010</v>
      </c>
      <c r="G9181" s="786" t="s">
        <v>4714</v>
      </c>
      <c r="H9181" s="786" t="s">
        <v>1573</v>
      </c>
      <c r="J9181" s="786">
        <v>1</v>
      </c>
      <c r="K9181" s="786">
        <v>4.3899999999999997</v>
      </c>
      <c r="L9181" s="786">
        <v>4.3899999999999997</v>
      </c>
      <c r="M9181" s="55" t="s">
        <v>2455</v>
      </c>
    </row>
    <row r="9182" spans="1:13" ht="15">
      <c r="A9182" s="282">
        <v>46009</v>
      </c>
      <c r="B9182" s="55" t="s">
        <v>9353</v>
      </c>
      <c r="C9182" s="784">
        <v>83593</v>
      </c>
      <c r="D9182" s="784" t="s">
        <v>7230</v>
      </c>
      <c r="E9182" s="784" t="s">
        <v>441</v>
      </c>
      <c r="F9182" s="784">
        <v>4010</v>
      </c>
      <c r="G9182" s="784" t="s">
        <v>8614</v>
      </c>
      <c r="H9182" s="784" t="s">
        <v>1573</v>
      </c>
      <c r="J9182" s="784">
        <v>1</v>
      </c>
      <c r="K9182" s="784">
        <v>10.69</v>
      </c>
      <c r="L9182" s="784">
        <v>10.69</v>
      </c>
      <c r="M9182" s="55" t="s">
        <v>2455</v>
      </c>
    </row>
    <row r="9183" spans="1:13" ht="15">
      <c r="A9183" s="282">
        <v>46009</v>
      </c>
      <c r="B9183" s="55" t="s">
        <v>9353</v>
      </c>
      <c r="C9183" s="786">
        <v>82834</v>
      </c>
      <c r="D9183" s="786" t="s">
        <v>5076</v>
      </c>
      <c r="E9183" s="786" t="s">
        <v>441</v>
      </c>
      <c r="F9183" s="786">
        <v>4010</v>
      </c>
      <c r="G9183" s="786" t="s">
        <v>4722</v>
      </c>
      <c r="H9183" s="786" t="s">
        <v>1573</v>
      </c>
      <c r="J9183" s="786">
        <v>1</v>
      </c>
      <c r="K9183" s="786">
        <v>33.15</v>
      </c>
      <c r="L9183" s="786">
        <v>33.15</v>
      </c>
      <c r="M9183" s="55" t="s">
        <v>2455</v>
      </c>
    </row>
    <row r="9184" spans="1:13" ht="15">
      <c r="A9184" s="282">
        <v>46009</v>
      </c>
      <c r="B9184" s="55" t="s">
        <v>9353</v>
      </c>
      <c r="C9184" s="784">
        <v>83876</v>
      </c>
      <c r="D9184" s="784" t="s">
        <v>3956</v>
      </c>
      <c r="E9184" s="784" t="s">
        <v>289</v>
      </c>
      <c r="F9184" s="784">
        <v>4010</v>
      </c>
      <c r="G9184" s="784" t="s">
        <v>4724</v>
      </c>
      <c r="H9184" s="784" t="s">
        <v>1573</v>
      </c>
      <c r="J9184" s="784">
        <v>1</v>
      </c>
      <c r="K9184" s="784">
        <v>16.98</v>
      </c>
      <c r="L9184" s="784">
        <v>16.98</v>
      </c>
      <c r="M9184" s="55" t="s">
        <v>2455</v>
      </c>
    </row>
    <row r="9185" spans="1:13" ht="15">
      <c r="A9185" s="282">
        <v>46009</v>
      </c>
      <c r="B9185" s="55" t="s">
        <v>9353</v>
      </c>
      <c r="C9185" s="786">
        <v>82203</v>
      </c>
      <c r="D9185" s="786" t="s">
        <v>6862</v>
      </c>
      <c r="E9185" s="786">
        <v>140</v>
      </c>
      <c r="F9185" s="786">
        <v>4010</v>
      </c>
      <c r="G9185" s="786" t="s">
        <v>8824</v>
      </c>
      <c r="H9185" s="786" t="s">
        <v>1573</v>
      </c>
      <c r="J9185" s="786">
        <v>1</v>
      </c>
      <c r="K9185" s="786">
        <v>25.68</v>
      </c>
      <c r="L9185" s="786">
        <v>25.68</v>
      </c>
      <c r="M9185" s="55" t="s">
        <v>2455</v>
      </c>
    </row>
    <row r="9186" spans="1:13" ht="15">
      <c r="A9186" s="282">
        <v>46009</v>
      </c>
      <c r="B9186" s="55" t="s">
        <v>9353</v>
      </c>
      <c r="C9186" s="784">
        <v>81496</v>
      </c>
      <c r="D9186" s="784" t="s">
        <v>2560</v>
      </c>
      <c r="E9186" s="784">
        <v>130</v>
      </c>
      <c r="F9186" s="784">
        <v>4010</v>
      </c>
      <c r="G9186" s="784" t="s">
        <v>4729</v>
      </c>
      <c r="H9186" s="784" t="s">
        <v>1573</v>
      </c>
      <c r="J9186" s="784">
        <v>1</v>
      </c>
      <c r="K9186" s="784">
        <v>7.89</v>
      </c>
      <c r="L9186" s="784">
        <v>7.89</v>
      </c>
      <c r="M9186" s="55" t="s">
        <v>2455</v>
      </c>
    </row>
    <row r="9187" spans="1:13" ht="15">
      <c r="A9187" s="282">
        <v>46009</v>
      </c>
      <c r="B9187" s="55" t="s">
        <v>9353</v>
      </c>
      <c r="C9187" s="786">
        <v>67501</v>
      </c>
      <c r="D9187" s="786">
        <v>15</v>
      </c>
      <c r="E9187" s="786">
        <v>120</v>
      </c>
      <c r="F9187" s="786">
        <v>4010</v>
      </c>
      <c r="G9187" s="786" t="s">
        <v>6568</v>
      </c>
      <c r="H9187" s="786" t="s">
        <v>1573</v>
      </c>
      <c r="J9187" s="786">
        <v>1</v>
      </c>
      <c r="K9187" s="786">
        <v>10.28</v>
      </c>
      <c r="L9187" s="786">
        <v>10.28</v>
      </c>
      <c r="M9187" s="55" t="s">
        <v>2455</v>
      </c>
    </row>
    <row r="9188" spans="1:13" ht="15">
      <c r="A9188" s="282">
        <v>46009</v>
      </c>
      <c r="B9188" s="55" t="s">
        <v>9353</v>
      </c>
      <c r="C9188" s="784">
        <v>52399</v>
      </c>
      <c r="D9188" s="784" t="s">
        <v>6576</v>
      </c>
      <c r="E9188" s="784" t="s">
        <v>2300</v>
      </c>
      <c r="F9188" s="784">
        <v>4010</v>
      </c>
      <c r="G9188" s="784" t="s">
        <v>4731</v>
      </c>
      <c r="H9188" s="784" t="s">
        <v>1573</v>
      </c>
      <c r="J9188" s="784">
        <v>2</v>
      </c>
      <c r="K9188" s="784">
        <v>7.45</v>
      </c>
      <c r="L9188" s="784">
        <v>14.9</v>
      </c>
      <c r="M9188" s="55" t="s">
        <v>2455</v>
      </c>
    </row>
    <row r="9189" spans="1:13" ht="15">
      <c r="A9189" s="282">
        <v>46009</v>
      </c>
      <c r="B9189" s="55" t="s">
        <v>9353</v>
      </c>
      <c r="C9189" s="786">
        <v>83615</v>
      </c>
      <c r="D9189" s="786" t="s">
        <v>7570</v>
      </c>
      <c r="E9189" s="786" t="s">
        <v>289</v>
      </c>
      <c r="F9189" s="786">
        <v>4010</v>
      </c>
      <c r="G9189" s="786" t="s">
        <v>3080</v>
      </c>
      <c r="H9189" s="786" t="s">
        <v>1573</v>
      </c>
      <c r="J9189" s="786">
        <v>1</v>
      </c>
      <c r="K9189" s="786">
        <v>40.880000000000003</v>
      </c>
      <c r="L9189" s="786">
        <v>40.880000000000003</v>
      </c>
      <c r="M9189" s="55" t="s">
        <v>2455</v>
      </c>
    </row>
    <row r="9190" spans="1:13" ht="15">
      <c r="A9190" s="282">
        <v>46009</v>
      </c>
      <c r="B9190" s="55" t="s">
        <v>9353</v>
      </c>
      <c r="C9190" s="784">
        <v>83615</v>
      </c>
      <c r="D9190" s="784" t="s">
        <v>7496</v>
      </c>
      <c r="E9190" s="784" t="s">
        <v>2296</v>
      </c>
      <c r="F9190" s="784">
        <v>4010</v>
      </c>
      <c r="G9190" s="784" t="s">
        <v>9364</v>
      </c>
      <c r="H9190" s="784" t="s">
        <v>1573</v>
      </c>
      <c r="J9190" s="784">
        <v>1</v>
      </c>
      <c r="K9190" s="784">
        <v>40.880000000000003</v>
      </c>
      <c r="L9190" s="784">
        <v>40.880000000000003</v>
      </c>
      <c r="M9190" s="55" t="s">
        <v>2455</v>
      </c>
    </row>
    <row r="9191" spans="1:13" ht="15">
      <c r="A9191" s="282">
        <v>46009</v>
      </c>
      <c r="B9191" s="55" t="s">
        <v>9353</v>
      </c>
      <c r="C9191" s="786">
        <v>83622</v>
      </c>
      <c r="D9191" s="786" t="s">
        <v>5590</v>
      </c>
      <c r="E9191" s="786">
        <v>60</v>
      </c>
      <c r="F9191" s="786">
        <v>4010</v>
      </c>
      <c r="G9191" s="786" t="s">
        <v>4737</v>
      </c>
      <c r="H9191" s="786" t="s">
        <v>1573</v>
      </c>
      <c r="J9191" s="786">
        <v>1</v>
      </c>
      <c r="K9191" s="786">
        <v>6.62</v>
      </c>
      <c r="L9191" s="786">
        <v>6.62</v>
      </c>
      <c r="M9191" s="55" t="s">
        <v>2455</v>
      </c>
    </row>
    <row r="9192" spans="1:13" ht="15">
      <c r="A9192" s="282">
        <v>46009</v>
      </c>
      <c r="B9192" s="55" t="s">
        <v>9353</v>
      </c>
      <c r="C9192" s="784">
        <v>81884</v>
      </c>
      <c r="D9192" s="784" t="s">
        <v>5508</v>
      </c>
      <c r="E9192" s="784">
        <v>70</v>
      </c>
      <c r="F9192" s="784">
        <v>4010</v>
      </c>
      <c r="G9192" s="784" t="s">
        <v>5217</v>
      </c>
      <c r="H9192" s="784" t="s">
        <v>1573</v>
      </c>
      <c r="J9192" s="784">
        <v>1</v>
      </c>
      <c r="K9192" s="784">
        <v>7.47</v>
      </c>
      <c r="L9192" s="784">
        <v>7.47</v>
      </c>
      <c r="M9192" s="55" t="s">
        <v>2455</v>
      </c>
    </row>
    <row r="9193" spans="1:13" ht="15">
      <c r="A9193" s="282">
        <v>46009</v>
      </c>
      <c r="B9193" s="55" t="s">
        <v>9353</v>
      </c>
      <c r="C9193" s="786">
        <v>80039</v>
      </c>
      <c r="D9193" s="786" t="s">
        <v>3942</v>
      </c>
      <c r="E9193" s="786" t="s">
        <v>2296</v>
      </c>
      <c r="F9193" s="786">
        <v>4010</v>
      </c>
      <c r="G9193" s="786" t="s">
        <v>4749</v>
      </c>
      <c r="H9193" s="786" t="s">
        <v>1573</v>
      </c>
      <c r="J9193" s="786">
        <v>1</v>
      </c>
      <c r="K9193" s="786">
        <v>10.73</v>
      </c>
      <c r="L9193" s="786">
        <v>10.73</v>
      </c>
      <c r="M9193" s="55" t="s">
        <v>2455</v>
      </c>
    </row>
    <row r="9194" spans="1:13" ht="15">
      <c r="A9194" s="282">
        <v>46009</v>
      </c>
      <c r="B9194" s="55" t="s">
        <v>9353</v>
      </c>
      <c r="C9194" s="784">
        <v>52399</v>
      </c>
      <c r="D9194" s="784" t="s">
        <v>6576</v>
      </c>
      <c r="E9194" s="784" t="s">
        <v>289</v>
      </c>
      <c r="F9194" s="784">
        <v>4010</v>
      </c>
      <c r="G9194" s="784" t="s">
        <v>9365</v>
      </c>
      <c r="H9194" s="784" t="s">
        <v>1573</v>
      </c>
      <c r="J9194" s="784">
        <v>1</v>
      </c>
      <c r="K9194" s="784">
        <v>7.45</v>
      </c>
      <c r="L9194" s="784">
        <v>7.45</v>
      </c>
      <c r="M9194" s="55" t="s">
        <v>2455</v>
      </c>
    </row>
    <row r="9195" spans="1:13" ht="15">
      <c r="A9195" s="282">
        <v>46009</v>
      </c>
      <c r="B9195" s="55" t="s">
        <v>9353</v>
      </c>
      <c r="C9195" s="786">
        <v>82203</v>
      </c>
      <c r="D9195" s="786" t="s">
        <v>6086</v>
      </c>
      <c r="E9195" s="786">
        <v>100</v>
      </c>
      <c r="F9195" s="786">
        <v>4010</v>
      </c>
      <c r="G9195" s="786" t="s">
        <v>9366</v>
      </c>
      <c r="H9195" s="786" t="s">
        <v>1573</v>
      </c>
      <c r="J9195" s="786">
        <v>2</v>
      </c>
      <c r="K9195" s="786">
        <v>29.64</v>
      </c>
      <c r="L9195" s="786">
        <v>59.28</v>
      </c>
      <c r="M9195" s="55" t="s">
        <v>2455</v>
      </c>
    </row>
    <row r="9196" spans="1:13" ht="15">
      <c r="A9196" s="282">
        <v>46009</v>
      </c>
      <c r="B9196" s="55" t="s">
        <v>9367</v>
      </c>
      <c r="C9196" s="784">
        <v>50764</v>
      </c>
      <c r="D9196" s="784" t="s">
        <v>5393</v>
      </c>
      <c r="E9196" s="784" t="s">
        <v>2296</v>
      </c>
      <c r="F9196" s="784">
        <v>4010</v>
      </c>
      <c r="G9196" s="784" t="s">
        <v>9368</v>
      </c>
      <c r="H9196" s="784" t="s">
        <v>1573</v>
      </c>
      <c r="J9196" s="55">
        <v>-2</v>
      </c>
      <c r="K9196" s="791">
        <v>6.62</v>
      </c>
      <c r="L9196" s="791">
        <v>-13.24</v>
      </c>
      <c r="M9196" s="55" t="s">
        <v>2287</v>
      </c>
    </row>
    <row r="9197" spans="1:13" ht="15">
      <c r="A9197" s="282">
        <v>46009</v>
      </c>
      <c r="B9197" s="55" t="s">
        <v>9367</v>
      </c>
      <c r="C9197" s="786">
        <v>83878</v>
      </c>
      <c r="D9197" s="786" t="s">
        <v>5569</v>
      </c>
      <c r="E9197" s="786" t="s">
        <v>289</v>
      </c>
      <c r="F9197" s="786">
        <v>4010</v>
      </c>
      <c r="G9197" s="786" t="s">
        <v>9369</v>
      </c>
      <c r="H9197" s="786" t="s">
        <v>1573</v>
      </c>
      <c r="J9197" s="55">
        <v>-1</v>
      </c>
      <c r="K9197" s="791">
        <v>9.94</v>
      </c>
      <c r="L9197" s="791">
        <v>-9.94</v>
      </c>
      <c r="M9197" s="55" t="s">
        <v>2287</v>
      </c>
    </row>
    <row r="9198" spans="1:13" ht="15">
      <c r="A9198" s="282">
        <v>46009</v>
      </c>
      <c r="B9198" s="55" t="s">
        <v>9367</v>
      </c>
      <c r="C9198" s="784">
        <v>83602</v>
      </c>
      <c r="D9198" s="784" t="s">
        <v>9036</v>
      </c>
      <c r="E9198" s="784" t="s">
        <v>441</v>
      </c>
      <c r="F9198" s="784">
        <v>4010</v>
      </c>
      <c r="G9198" s="784" t="s">
        <v>9370</v>
      </c>
      <c r="H9198" s="784" t="s">
        <v>1573</v>
      </c>
      <c r="J9198" s="55">
        <v>-1</v>
      </c>
      <c r="K9198" s="791">
        <v>32.159999999999997</v>
      </c>
      <c r="L9198" s="791">
        <v>-32.159999999999997</v>
      </c>
      <c r="M9198" s="55" t="s">
        <v>2287</v>
      </c>
    </row>
    <row r="9199" spans="1:13" ht="15">
      <c r="A9199" s="282">
        <v>46009</v>
      </c>
      <c r="B9199" s="55" t="s">
        <v>9367</v>
      </c>
      <c r="C9199" s="786">
        <v>65593</v>
      </c>
      <c r="D9199" s="786" t="s">
        <v>2536</v>
      </c>
      <c r="E9199" s="786">
        <v>75</v>
      </c>
      <c r="F9199" s="786">
        <v>4010</v>
      </c>
      <c r="G9199" s="786" t="s">
        <v>9371</v>
      </c>
      <c r="H9199" s="786" t="s">
        <v>1573</v>
      </c>
      <c r="J9199" s="55">
        <v>-1</v>
      </c>
      <c r="K9199" s="791">
        <v>4.28</v>
      </c>
      <c r="L9199" s="791">
        <v>-4.28</v>
      </c>
      <c r="M9199" s="55" t="s">
        <v>2287</v>
      </c>
    </row>
    <row r="9200" spans="1:13" ht="15">
      <c r="A9200" s="282">
        <v>46009</v>
      </c>
      <c r="B9200" s="55" t="s">
        <v>9372</v>
      </c>
      <c r="C9200" s="784">
        <v>83658</v>
      </c>
      <c r="D9200" s="784" t="s">
        <v>9373</v>
      </c>
      <c r="E9200" s="784">
        <v>100</v>
      </c>
      <c r="F9200" s="784">
        <v>4010</v>
      </c>
      <c r="G9200" s="784" t="s">
        <v>9374</v>
      </c>
      <c r="H9200" s="784" t="s">
        <v>1573</v>
      </c>
      <c r="J9200" s="55">
        <v>-1</v>
      </c>
      <c r="K9200" s="791">
        <v>14.18</v>
      </c>
      <c r="L9200" s="791">
        <v>-14.18</v>
      </c>
      <c r="M9200" s="55" t="s">
        <v>2873</v>
      </c>
    </row>
    <row r="9201" spans="1:14" ht="15">
      <c r="A9201" s="282">
        <v>46009</v>
      </c>
      <c r="B9201" s="55" t="s">
        <v>9375</v>
      </c>
      <c r="C9201" s="784">
        <v>83576</v>
      </c>
      <c r="D9201" s="784" t="s">
        <v>7741</v>
      </c>
      <c r="E9201" s="784" t="s">
        <v>2061</v>
      </c>
      <c r="F9201" s="784">
        <v>4010</v>
      </c>
      <c r="G9201" s="784" t="s">
        <v>5359</v>
      </c>
      <c r="H9201" s="784" t="s">
        <v>1573</v>
      </c>
      <c r="I9201" s="797">
        <v>16</v>
      </c>
      <c r="J9201" s="784">
        <v>16</v>
      </c>
      <c r="K9201" s="784">
        <v>10.95</v>
      </c>
      <c r="L9201" s="793">
        <v>175.2</v>
      </c>
      <c r="M9201" s="55" t="s">
        <v>2618</v>
      </c>
      <c r="N9201" s="788" t="s">
        <v>9376</v>
      </c>
    </row>
    <row r="9202" spans="1:14" ht="15">
      <c r="A9202" s="282">
        <v>46009</v>
      </c>
      <c r="B9202" s="55" t="s">
        <v>9377</v>
      </c>
      <c r="C9202" s="784">
        <v>83808</v>
      </c>
      <c r="D9202" s="784" t="s">
        <v>7157</v>
      </c>
      <c r="E9202" s="784">
        <v>85</v>
      </c>
      <c r="F9202" s="784">
        <v>4010</v>
      </c>
      <c r="G9202" s="784" t="s">
        <v>6757</v>
      </c>
      <c r="H9202" s="784" t="s">
        <v>1573</v>
      </c>
      <c r="I9202" s="797">
        <v>1</v>
      </c>
      <c r="J9202" s="784">
        <v>1</v>
      </c>
      <c r="K9202" s="784">
        <v>15.85</v>
      </c>
      <c r="L9202" s="793">
        <v>15.85</v>
      </c>
      <c r="M9202" s="55" t="s">
        <v>2455</v>
      </c>
    </row>
    <row r="9203" spans="1:14" ht="15">
      <c r="A9203" s="282">
        <v>46009</v>
      </c>
      <c r="B9203" s="55" t="s">
        <v>9377</v>
      </c>
      <c r="C9203" s="786">
        <v>83582</v>
      </c>
      <c r="D9203" s="786" t="s">
        <v>9354</v>
      </c>
      <c r="E9203" s="786">
        <v>130</v>
      </c>
      <c r="F9203" s="786">
        <v>4010</v>
      </c>
      <c r="G9203" s="786" t="s">
        <v>6759</v>
      </c>
      <c r="H9203" s="786" t="s">
        <v>1573</v>
      </c>
      <c r="I9203" s="798">
        <v>1</v>
      </c>
      <c r="J9203" s="786">
        <v>1</v>
      </c>
      <c r="K9203" s="786">
        <v>15.12</v>
      </c>
      <c r="L9203" s="796">
        <v>15.12</v>
      </c>
      <c r="M9203" s="55" t="s">
        <v>2455</v>
      </c>
    </row>
    <row r="9204" spans="1:14" ht="15">
      <c r="A9204" s="282">
        <v>46009</v>
      </c>
      <c r="B9204" s="55" t="s">
        <v>9377</v>
      </c>
      <c r="C9204" s="784">
        <v>84296</v>
      </c>
      <c r="D9204" s="784" t="s">
        <v>5588</v>
      </c>
      <c r="E9204" s="784">
        <v>150</v>
      </c>
      <c r="F9204" s="784">
        <v>4010</v>
      </c>
      <c r="G9204" s="784" t="s">
        <v>6760</v>
      </c>
      <c r="H9204" s="784" t="s">
        <v>1573</v>
      </c>
      <c r="I9204" s="797">
        <v>1</v>
      </c>
      <c r="J9204" s="784">
        <v>1</v>
      </c>
      <c r="K9204" s="784">
        <v>8.98</v>
      </c>
      <c r="L9204" s="793">
        <v>8.98</v>
      </c>
      <c r="M9204" s="55" t="s">
        <v>2455</v>
      </c>
    </row>
    <row r="9205" spans="1:14" ht="15">
      <c r="A9205" s="282">
        <v>46009</v>
      </c>
      <c r="B9205" s="55" t="s">
        <v>9377</v>
      </c>
      <c r="C9205" s="786">
        <v>83654</v>
      </c>
      <c r="D9205" s="786" t="s">
        <v>7662</v>
      </c>
      <c r="E9205" s="786">
        <v>140</v>
      </c>
      <c r="F9205" s="786">
        <v>4010</v>
      </c>
      <c r="G9205" s="786" t="s">
        <v>6762</v>
      </c>
      <c r="H9205" s="786" t="s">
        <v>1573</v>
      </c>
      <c r="I9205" s="798">
        <v>1</v>
      </c>
      <c r="J9205" s="786">
        <v>1</v>
      </c>
      <c r="K9205" s="786">
        <v>13.47</v>
      </c>
      <c r="L9205" s="796">
        <v>13.47</v>
      </c>
      <c r="M9205" s="55" t="s">
        <v>2455</v>
      </c>
    </row>
    <row r="9206" spans="1:14" ht="15">
      <c r="A9206" s="282">
        <v>46009</v>
      </c>
      <c r="B9206" s="55" t="s">
        <v>9377</v>
      </c>
      <c r="C9206" s="784">
        <v>83634</v>
      </c>
      <c r="D9206" s="784" t="s">
        <v>2577</v>
      </c>
      <c r="E9206" s="784" t="s">
        <v>2061</v>
      </c>
      <c r="F9206" s="784">
        <v>4010</v>
      </c>
      <c r="G9206" s="784" t="s">
        <v>7877</v>
      </c>
      <c r="H9206" s="784" t="s">
        <v>1573</v>
      </c>
      <c r="I9206" s="797">
        <v>1</v>
      </c>
      <c r="J9206" s="784">
        <v>1</v>
      </c>
      <c r="K9206" s="784">
        <v>21.59</v>
      </c>
      <c r="L9206" s="793">
        <v>21.59</v>
      </c>
      <c r="M9206" s="55" t="s">
        <v>2455</v>
      </c>
    </row>
    <row r="9207" spans="1:14" ht="15">
      <c r="A9207" s="282">
        <v>46009</v>
      </c>
      <c r="B9207" s="55" t="s">
        <v>9377</v>
      </c>
      <c r="C9207" s="786">
        <v>83557</v>
      </c>
      <c r="D9207" s="786" t="s">
        <v>7475</v>
      </c>
      <c r="E9207" s="786">
        <v>130</v>
      </c>
      <c r="F9207" s="786">
        <v>4010</v>
      </c>
      <c r="G9207" s="786" t="s">
        <v>5703</v>
      </c>
      <c r="H9207" s="786" t="s">
        <v>1573</v>
      </c>
      <c r="I9207" s="798">
        <v>1</v>
      </c>
      <c r="J9207" s="786">
        <v>1</v>
      </c>
      <c r="K9207" s="786">
        <v>13.59</v>
      </c>
      <c r="L9207" s="796">
        <v>13.59</v>
      </c>
      <c r="M9207" s="55" t="s">
        <v>2455</v>
      </c>
    </row>
    <row r="9208" spans="1:14" ht="15">
      <c r="A9208" s="282">
        <v>46009</v>
      </c>
      <c r="B9208" s="55" t="s">
        <v>9377</v>
      </c>
      <c r="C9208" s="784">
        <v>83557</v>
      </c>
      <c r="D9208" s="784" t="s">
        <v>7475</v>
      </c>
      <c r="E9208" s="784">
        <v>120</v>
      </c>
      <c r="F9208" s="784">
        <v>4010</v>
      </c>
      <c r="G9208" s="784" t="s">
        <v>6763</v>
      </c>
      <c r="H9208" s="784" t="s">
        <v>1573</v>
      </c>
      <c r="I9208" s="797">
        <v>1</v>
      </c>
      <c r="J9208" s="784">
        <v>1</v>
      </c>
      <c r="K9208" s="784">
        <v>13.59</v>
      </c>
      <c r="L9208" s="793">
        <v>13.59</v>
      </c>
      <c r="M9208" s="55" t="s">
        <v>2455</v>
      </c>
    </row>
    <row r="9209" spans="1:14" ht="15">
      <c r="A9209" s="282">
        <v>46009</v>
      </c>
      <c r="B9209" s="55" t="s">
        <v>9377</v>
      </c>
      <c r="C9209" s="786">
        <v>83945</v>
      </c>
      <c r="D9209" s="786" t="s">
        <v>6133</v>
      </c>
      <c r="E9209" s="786">
        <v>75</v>
      </c>
      <c r="F9209" s="786">
        <v>4010</v>
      </c>
      <c r="G9209" s="786" t="s">
        <v>6749</v>
      </c>
      <c r="H9209" s="786" t="s">
        <v>1573</v>
      </c>
      <c r="I9209" s="798">
        <v>1</v>
      </c>
      <c r="J9209" s="786">
        <v>1</v>
      </c>
      <c r="K9209" s="786">
        <v>8.64</v>
      </c>
      <c r="L9209" s="796">
        <v>8.64</v>
      </c>
      <c r="M9209" s="55" t="s">
        <v>2455</v>
      </c>
    </row>
    <row r="9210" spans="1:14" ht="15">
      <c r="A9210" s="282">
        <v>46009</v>
      </c>
      <c r="B9210" s="55" t="s">
        <v>9377</v>
      </c>
      <c r="C9210" s="784">
        <v>80039</v>
      </c>
      <c r="D9210" s="784" t="s">
        <v>6746</v>
      </c>
      <c r="E9210" s="784" t="s">
        <v>2300</v>
      </c>
      <c r="F9210" s="784">
        <v>4010</v>
      </c>
      <c r="G9210" s="784" t="s">
        <v>3615</v>
      </c>
      <c r="H9210" s="784" t="s">
        <v>1573</v>
      </c>
      <c r="I9210" s="797">
        <v>1</v>
      </c>
      <c r="J9210" s="784">
        <v>1</v>
      </c>
      <c r="K9210" s="784">
        <v>10.73</v>
      </c>
      <c r="L9210" s="793">
        <v>10.73</v>
      </c>
      <c r="M9210" s="55" t="s">
        <v>2455</v>
      </c>
    </row>
    <row r="9211" spans="1:14" ht="15">
      <c r="A9211" s="282">
        <v>46009</v>
      </c>
      <c r="B9211" s="55" t="s">
        <v>9377</v>
      </c>
      <c r="C9211" s="786">
        <v>83622</v>
      </c>
      <c r="D9211" s="786" t="s">
        <v>6746</v>
      </c>
      <c r="E9211" s="786">
        <v>50</v>
      </c>
      <c r="F9211" s="786">
        <v>4010</v>
      </c>
      <c r="G9211" s="786" t="s">
        <v>6748</v>
      </c>
      <c r="H9211" s="786" t="s">
        <v>1573</v>
      </c>
      <c r="I9211" s="798">
        <v>1</v>
      </c>
      <c r="J9211" s="786">
        <v>1</v>
      </c>
      <c r="K9211" s="786">
        <v>6.75</v>
      </c>
      <c r="L9211" s="796">
        <v>6.75</v>
      </c>
      <c r="M9211" s="55" t="s">
        <v>2455</v>
      </c>
    </row>
    <row r="9212" spans="1:14" ht="15">
      <c r="A9212" s="282">
        <v>46009</v>
      </c>
      <c r="B9212" s="55" t="s">
        <v>9377</v>
      </c>
      <c r="C9212" s="784">
        <v>83579</v>
      </c>
      <c r="D9212" s="784" t="s">
        <v>7741</v>
      </c>
      <c r="E9212" s="784">
        <v>100</v>
      </c>
      <c r="F9212" s="784">
        <v>4010</v>
      </c>
      <c r="G9212" s="784" t="s">
        <v>3444</v>
      </c>
      <c r="H9212" s="784" t="s">
        <v>1573</v>
      </c>
      <c r="I9212" s="797">
        <v>1</v>
      </c>
      <c r="J9212" s="784">
        <v>1</v>
      </c>
      <c r="K9212" s="784">
        <v>15.8</v>
      </c>
      <c r="L9212" s="793">
        <v>15.8</v>
      </c>
      <c r="M9212" s="55" t="s">
        <v>2455</v>
      </c>
    </row>
    <row r="9213" spans="1:14" ht="15">
      <c r="A9213" s="282">
        <v>46009</v>
      </c>
      <c r="B9213" s="55" t="s">
        <v>9377</v>
      </c>
      <c r="C9213" s="786">
        <v>80046</v>
      </c>
      <c r="D9213" s="786" t="s">
        <v>5590</v>
      </c>
      <c r="E9213" s="786" t="s">
        <v>289</v>
      </c>
      <c r="F9213" s="786">
        <v>4010</v>
      </c>
      <c r="G9213" s="786" t="s">
        <v>3166</v>
      </c>
      <c r="H9213" s="786" t="s">
        <v>1573</v>
      </c>
      <c r="I9213" s="798">
        <v>1</v>
      </c>
      <c r="J9213" s="786">
        <v>1</v>
      </c>
      <c r="K9213" s="786">
        <v>14.86</v>
      </c>
      <c r="L9213" s="796">
        <v>14.86</v>
      </c>
      <c r="M9213" s="55" t="s">
        <v>2455</v>
      </c>
    </row>
    <row r="9214" spans="1:14" ht="15">
      <c r="A9214" s="282">
        <v>46009</v>
      </c>
      <c r="B9214" s="55" t="s">
        <v>9377</v>
      </c>
      <c r="C9214" s="784">
        <v>83169</v>
      </c>
      <c r="D9214" s="784" t="s">
        <v>4046</v>
      </c>
      <c r="E9214" s="784">
        <v>140</v>
      </c>
      <c r="F9214" s="784">
        <v>4010</v>
      </c>
      <c r="G9214" s="784" t="s">
        <v>3169</v>
      </c>
      <c r="H9214" s="784" t="s">
        <v>1573</v>
      </c>
      <c r="I9214" s="797">
        <v>1</v>
      </c>
      <c r="J9214" s="784">
        <v>1</v>
      </c>
      <c r="K9214" s="784">
        <v>11.34</v>
      </c>
      <c r="L9214" s="793">
        <v>11.34</v>
      </c>
      <c r="M9214" s="55" t="s">
        <v>2455</v>
      </c>
    </row>
    <row r="9215" spans="1:14" ht="15">
      <c r="A9215" s="282">
        <v>46009</v>
      </c>
      <c r="B9215" s="55" t="s">
        <v>9377</v>
      </c>
      <c r="C9215" s="786">
        <v>81024</v>
      </c>
      <c r="D9215" s="786">
        <v>541</v>
      </c>
      <c r="E9215" s="786">
        <v>110</v>
      </c>
      <c r="F9215" s="786">
        <v>4010</v>
      </c>
      <c r="G9215" s="786" t="s">
        <v>3171</v>
      </c>
      <c r="H9215" s="786" t="s">
        <v>1573</v>
      </c>
      <c r="I9215" s="798">
        <v>2</v>
      </c>
      <c r="J9215" s="786">
        <v>2</v>
      </c>
      <c r="K9215" s="786">
        <v>16.79</v>
      </c>
      <c r="L9215" s="796">
        <v>33.58</v>
      </c>
      <c r="M9215" s="55" t="s">
        <v>2455</v>
      </c>
    </row>
    <row r="9216" spans="1:14" ht="15">
      <c r="A9216" s="282">
        <v>46009</v>
      </c>
      <c r="B9216" s="55" t="s">
        <v>9377</v>
      </c>
      <c r="C9216" s="784">
        <v>80046</v>
      </c>
      <c r="D9216" s="784" t="s">
        <v>6862</v>
      </c>
      <c r="E9216" s="784" t="s">
        <v>2061</v>
      </c>
      <c r="F9216" s="784">
        <v>4010</v>
      </c>
      <c r="G9216" s="784" t="s">
        <v>3607</v>
      </c>
      <c r="H9216" s="784" t="s">
        <v>1573</v>
      </c>
      <c r="I9216" s="797">
        <v>5</v>
      </c>
      <c r="J9216" s="784">
        <v>5</v>
      </c>
      <c r="K9216" s="784">
        <v>14.45</v>
      </c>
      <c r="L9216" s="793">
        <v>72.25</v>
      </c>
      <c r="M9216" s="55" t="s">
        <v>2455</v>
      </c>
    </row>
    <row r="9217" spans="1:13" ht="15">
      <c r="A9217" s="282">
        <v>46009</v>
      </c>
      <c r="B9217" s="55" t="s">
        <v>9377</v>
      </c>
      <c r="C9217" s="786">
        <v>83643</v>
      </c>
      <c r="D9217" s="786" t="s">
        <v>2336</v>
      </c>
      <c r="E9217" s="786" t="s">
        <v>2296</v>
      </c>
      <c r="F9217" s="786">
        <v>4010</v>
      </c>
      <c r="G9217" s="786" t="s">
        <v>5354</v>
      </c>
      <c r="H9217" s="786" t="s">
        <v>1573</v>
      </c>
      <c r="I9217" s="798">
        <v>2</v>
      </c>
      <c r="J9217" s="786">
        <v>2</v>
      </c>
      <c r="K9217" s="786">
        <v>29.69</v>
      </c>
      <c r="L9217" s="796">
        <v>59.38</v>
      </c>
      <c r="M9217" s="55" t="s">
        <v>2455</v>
      </c>
    </row>
    <row r="9218" spans="1:13" ht="15">
      <c r="A9218" s="282">
        <v>46009</v>
      </c>
      <c r="B9218" s="55" t="s">
        <v>9377</v>
      </c>
      <c r="C9218" s="784">
        <v>52399</v>
      </c>
      <c r="D9218" s="784" t="s">
        <v>6576</v>
      </c>
      <c r="E9218" s="784" t="s">
        <v>289</v>
      </c>
      <c r="F9218" s="784">
        <v>4010</v>
      </c>
      <c r="G9218" s="784" t="s">
        <v>5356</v>
      </c>
      <c r="H9218" s="784" t="s">
        <v>1573</v>
      </c>
      <c r="I9218" s="797">
        <v>2</v>
      </c>
      <c r="J9218" s="784">
        <v>2</v>
      </c>
      <c r="K9218" s="784">
        <v>7.45</v>
      </c>
      <c r="L9218" s="793">
        <v>14.9</v>
      </c>
      <c r="M9218" s="55" t="s">
        <v>2455</v>
      </c>
    </row>
    <row r="9219" spans="1:13" ht="15">
      <c r="A9219" s="282">
        <v>46009</v>
      </c>
      <c r="B9219" s="55" t="s">
        <v>9377</v>
      </c>
      <c r="C9219" s="786">
        <v>80046</v>
      </c>
      <c r="D9219" s="786" t="s">
        <v>2988</v>
      </c>
      <c r="E9219" s="786" t="s">
        <v>441</v>
      </c>
      <c r="F9219" s="786">
        <v>4010</v>
      </c>
      <c r="G9219" s="786" t="s">
        <v>6607</v>
      </c>
      <c r="H9219" s="786" t="s">
        <v>1573</v>
      </c>
      <c r="I9219" s="798">
        <v>2</v>
      </c>
      <c r="J9219" s="786">
        <v>2</v>
      </c>
      <c r="K9219" s="786">
        <v>14.45</v>
      </c>
      <c r="L9219" s="796">
        <v>28.9</v>
      </c>
      <c r="M9219" s="55" t="s">
        <v>2455</v>
      </c>
    </row>
    <row r="9220" spans="1:13" ht="15">
      <c r="A9220" s="282">
        <v>46009</v>
      </c>
      <c r="B9220" s="55" t="s">
        <v>9377</v>
      </c>
      <c r="C9220" s="784">
        <v>83622</v>
      </c>
      <c r="D9220" s="784" t="s">
        <v>2255</v>
      </c>
      <c r="E9220" s="784">
        <v>70</v>
      </c>
      <c r="F9220" s="784">
        <v>4010</v>
      </c>
      <c r="G9220" s="784" t="s">
        <v>6756</v>
      </c>
      <c r="H9220" s="784" t="s">
        <v>1573</v>
      </c>
      <c r="I9220" s="797">
        <v>2</v>
      </c>
      <c r="J9220" s="784">
        <v>2</v>
      </c>
      <c r="K9220" s="784">
        <v>6.83</v>
      </c>
      <c r="L9220" s="793">
        <v>13.66</v>
      </c>
      <c r="M9220" s="55" t="s">
        <v>2455</v>
      </c>
    </row>
    <row r="9221" spans="1:13" ht="15">
      <c r="A9221" s="282">
        <v>46009</v>
      </c>
      <c r="B9221" s="55" t="s">
        <v>9377</v>
      </c>
      <c r="C9221" s="786">
        <v>82368</v>
      </c>
      <c r="D9221" s="786" t="s">
        <v>8040</v>
      </c>
      <c r="E9221" s="786">
        <v>130</v>
      </c>
      <c r="F9221" s="786">
        <v>4010</v>
      </c>
      <c r="G9221" s="786" t="s">
        <v>7961</v>
      </c>
      <c r="H9221" s="786" t="s">
        <v>1573</v>
      </c>
      <c r="I9221" s="798">
        <v>4</v>
      </c>
      <c r="J9221" s="786">
        <v>4</v>
      </c>
      <c r="K9221" s="786">
        <v>11.33</v>
      </c>
      <c r="L9221" s="796">
        <v>45.32</v>
      </c>
      <c r="M9221" s="55" t="s">
        <v>2455</v>
      </c>
    </row>
    <row r="9222" spans="1:13" ht="15">
      <c r="A9222" s="282">
        <v>46009</v>
      </c>
      <c r="B9222" s="55" t="s">
        <v>9377</v>
      </c>
      <c r="C9222" s="784">
        <v>80039</v>
      </c>
      <c r="D9222" s="784" t="s">
        <v>2653</v>
      </c>
      <c r="E9222" s="784" t="s">
        <v>441</v>
      </c>
      <c r="F9222" s="784">
        <v>4010</v>
      </c>
      <c r="G9222" s="784" t="s">
        <v>8622</v>
      </c>
      <c r="H9222" s="784" t="s">
        <v>1573</v>
      </c>
      <c r="I9222" s="797">
        <v>1</v>
      </c>
      <c r="J9222" s="784">
        <v>1</v>
      </c>
      <c r="K9222" s="784">
        <v>13.49</v>
      </c>
      <c r="L9222" s="793">
        <v>13.49</v>
      </c>
      <c r="M9222" s="55" t="s">
        <v>2455</v>
      </c>
    </row>
    <row r="9223" spans="1:13" ht="15">
      <c r="A9223" s="282">
        <v>46009</v>
      </c>
      <c r="B9223" s="55" t="s">
        <v>9377</v>
      </c>
      <c r="C9223" s="786">
        <v>83155</v>
      </c>
      <c r="D9223" s="786" t="s">
        <v>5533</v>
      </c>
      <c r="E9223" s="786" t="s">
        <v>3950</v>
      </c>
      <c r="F9223" s="786">
        <v>4010</v>
      </c>
      <c r="G9223" s="786" t="s">
        <v>9378</v>
      </c>
      <c r="H9223" s="786" t="s">
        <v>1573</v>
      </c>
      <c r="I9223" s="798">
        <v>1</v>
      </c>
      <c r="J9223" s="786">
        <v>1</v>
      </c>
      <c r="K9223" s="786">
        <v>27.96</v>
      </c>
      <c r="L9223" s="796">
        <v>27.96</v>
      </c>
      <c r="M9223" s="55" t="s">
        <v>2455</v>
      </c>
    </row>
    <row r="9224" spans="1:13" ht="15">
      <c r="A9224" s="282">
        <v>46009</v>
      </c>
      <c r="B9224" s="55" t="s">
        <v>9377</v>
      </c>
      <c r="C9224" s="784">
        <v>83641</v>
      </c>
      <c r="D9224" s="784" t="s">
        <v>5595</v>
      </c>
      <c r="E9224" s="784" t="s">
        <v>441</v>
      </c>
      <c r="F9224" s="784">
        <v>4010</v>
      </c>
      <c r="G9224" s="784" t="s">
        <v>9379</v>
      </c>
      <c r="H9224" s="784" t="s">
        <v>1573</v>
      </c>
      <c r="I9224" s="797">
        <v>1</v>
      </c>
      <c r="J9224" s="784">
        <v>1</v>
      </c>
      <c r="K9224" s="784">
        <v>15.22</v>
      </c>
      <c r="L9224" s="793">
        <v>15.22</v>
      </c>
      <c r="M9224" s="55" t="s">
        <v>2455</v>
      </c>
    </row>
    <row r="9225" spans="1:13" ht="15">
      <c r="A9225" s="282">
        <v>46009</v>
      </c>
      <c r="B9225" s="55" t="s">
        <v>9377</v>
      </c>
      <c r="C9225" s="786">
        <v>80039</v>
      </c>
      <c r="D9225" s="786" t="s">
        <v>6345</v>
      </c>
      <c r="E9225" s="786" t="s">
        <v>2061</v>
      </c>
      <c r="F9225" s="786">
        <v>4010</v>
      </c>
      <c r="G9225" s="786" t="s">
        <v>9380</v>
      </c>
      <c r="H9225" s="786" t="s">
        <v>1573</v>
      </c>
      <c r="I9225" s="798">
        <v>1</v>
      </c>
      <c r="J9225" s="786">
        <v>1</v>
      </c>
      <c r="K9225" s="786">
        <v>12.07</v>
      </c>
      <c r="L9225" s="796">
        <v>12.07</v>
      </c>
      <c r="M9225" s="55" t="s">
        <v>2455</v>
      </c>
    </row>
    <row r="9226" spans="1:13" ht="15">
      <c r="A9226" s="282">
        <v>46009</v>
      </c>
      <c r="B9226" s="55" t="s">
        <v>9377</v>
      </c>
      <c r="C9226" s="784">
        <v>83640</v>
      </c>
      <c r="D9226" s="784" t="s">
        <v>2336</v>
      </c>
      <c r="E9226" s="784">
        <v>110</v>
      </c>
      <c r="F9226" s="784">
        <v>4010</v>
      </c>
      <c r="G9226" s="784" t="s">
        <v>9381</v>
      </c>
      <c r="H9226" s="784" t="s">
        <v>1573</v>
      </c>
      <c r="I9226" s="797">
        <v>3</v>
      </c>
      <c r="J9226" s="784">
        <v>3</v>
      </c>
      <c r="K9226" s="784">
        <v>18.18</v>
      </c>
      <c r="L9226" s="793">
        <v>54.54</v>
      </c>
      <c r="M9226" s="55" t="s">
        <v>2455</v>
      </c>
    </row>
    <row r="9227" spans="1:13" ht="15">
      <c r="A9227" s="282">
        <v>46009</v>
      </c>
      <c r="B9227" s="55" t="s">
        <v>9377</v>
      </c>
      <c r="C9227" s="786">
        <v>82105</v>
      </c>
      <c r="D9227" s="786" t="s">
        <v>2371</v>
      </c>
      <c r="E9227" s="786" t="s">
        <v>2300</v>
      </c>
      <c r="F9227" s="786">
        <v>4010</v>
      </c>
      <c r="G9227" s="786" t="s">
        <v>9382</v>
      </c>
      <c r="H9227" s="786" t="s">
        <v>1573</v>
      </c>
      <c r="I9227" s="798">
        <v>1</v>
      </c>
      <c r="J9227" s="786">
        <v>1</v>
      </c>
      <c r="K9227" s="786">
        <v>10.16</v>
      </c>
      <c r="L9227" s="796">
        <v>10.16</v>
      </c>
      <c r="M9227" s="55" t="s">
        <v>2455</v>
      </c>
    </row>
    <row r="9228" spans="1:13" ht="15">
      <c r="A9228" s="282">
        <v>46009</v>
      </c>
      <c r="B9228" s="55" t="s">
        <v>9377</v>
      </c>
      <c r="C9228" s="784">
        <v>83643</v>
      </c>
      <c r="D9228" s="784" t="s">
        <v>6567</v>
      </c>
      <c r="E9228" s="784" t="s">
        <v>2061</v>
      </c>
      <c r="F9228" s="784">
        <v>4010</v>
      </c>
      <c r="G9228" s="784" t="s">
        <v>9383</v>
      </c>
      <c r="H9228" s="784" t="s">
        <v>1573</v>
      </c>
      <c r="I9228" s="797">
        <v>1</v>
      </c>
      <c r="J9228" s="784">
        <v>1</v>
      </c>
      <c r="K9228" s="784">
        <v>31.95</v>
      </c>
      <c r="L9228" s="793">
        <v>31.95</v>
      </c>
      <c r="M9228" s="55" t="s">
        <v>2455</v>
      </c>
    </row>
    <row r="9229" spans="1:13" ht="15">
      <c r="A9229" s="282">
        <v>46009</v>
      </c>
      <c r="B9229" s="55" t="s">
        <v>9377</v>
      </c>
      <c r="C9229" s="786">
        <v>83340</v>
      </c>
      <c r="D9229" s="786">
        <v>15</v>
      </c>
      <c r="E9229" s="786">
        <v>70</v>
      </c>
      <c r="F9229" s="786">
        <v>4010</v>
      </c>
      <c r="G9229" s="786" t="s">
        <v>4714</v>
      </c>
      <c r="H9229" s="786" t="s">
        <v>1573</v>
      </c>
      <c r="I9229" s="798">
        <v>3</v>
      </c>
      <c r="J9229" s="786">
        <v>3</v>
      </c>
      <c r="K9229" s="786">
        <v>4.3899999999999997</v>
      </c>
      <c r="L9229" s="796">
        <v>13.17</v>
      </c>
      <c r="M9229" s="55" t="s">
        <v>2455</v>
      </c>
    </row>
    <row r="9230" spans="1:13" ht="15">
      <c r="A9230" s="282">
        <v>46009</v>
      </c>
      <c r="B9230" s="55" t="s">
        <v>9377</v>
      </c>
      <c r="C9230" s="784">
        <v>83582</v>
      </c>
      <c r="D9230" s="784" t="s">
        <v>9354</v>
      </c>
      <c r="E9230" s="784">
        <v>120</v>
      </c>
      <c r="F9230" s="784">
        <v>4010</v>
      </c>
      <c r="G9230" s="784" t="s">
        <v>4827</v>
      </c>
      <c r="H9230" s="784" t="s">
        <v>1573</v>
      </c>
      <c r="I9230" s="797">
        <v>1</v>
      </c>
      <c r="J9230" s="784">
        <v>1</v>
      </c>
      <c r="K9230" s="784">
        <v>15.12</v>
      </c>
      <c r="L9230" s="793">
        <v>15.12</v>
      </c>
      <c r="M9230" s="55" t="s">
        <v>2455</v>
      </c>
    </row>
    <row r="9231" spans="1:13" ht="15">
      <c r="A9231" s="282">
        <v>46009</v>
      </c>
      <c r="B9231" s="55" t="s">
        <v>9377</v>
      </c>
      <c r="C9231" s="786">
        <v>67501</v>
      </c>
      <c r="D9231" s="786">
        <v>15</v>
      </c>
      <c r="E9231" s="786">
        <v>130</v>
      </c>
      <c r="F9231" s="786">
        <v>4010</v>
      </c>
      <c r="G9231" s="786" t="s">
        <v>9384</v>
      </c>
      <c r="H9231" s="786" t="s">
        <v>1573</v>
      </c>
      <c r="I9231" s="798">
        <v>7</v>
      </c>
      <c r="J9231" s="786">
        <v>7</v>
      </c>
      <c r="K9231" s="786">
        <v>10.28</v>
      </c>
      <c r="L9231" s="796">
        <v>71.959999999999994</v>
      </c>
      <c r="M9231" s="55" t="s">
        <v>2455</v>
      </c>
    </row>
    <row r="9232" spans="1:13" ht="15">
      <c r="A9232" s="282">
        <v>46009</v>
      </c>
      <c r="B9232" s="55" t="s">
        <v>9385</v>
      </c>
      <c r="C9232" s="784">
        <v>52706</v>
      </c>
      <c r="D9232" s="784" t="s">
        <v>2577</v>
      </c>
      <c r="E9232" s="784">
        <v>140</v>
      </c>
      <c r="F9232" s="784">
        <v>4010</v>
      </c>
      <c r="G9232" s="784" t="s">
        <v>4680</v>
      </c>
      <c r="H9232" s="784" t="s">
        <v>1573</v>
      </c>
      <c r="I9232" s="797">
        <v>1</v>
      </c>
      <c r="J9232" s="784">
        <v>1</v>
      </c>
      <c r="K9232" s="784">
        <v>10.95</v>
      </c>
      <c r="L9232" s="793">
        <v>10.95</v>
      </c>
      <c r="M9232" s="55" t="s">
        <v>2455</v>
      </c>
    </row>
    <row r="9233" spans="1:13" ht="15">
      <c r="A9233" s="282">
        <v>46009</v>
      </c>
      <c r="B9233" s="55" t="s">
        <v>9385</v>
      </c>
      <c r="C9233" s="786">
        <v>82203</v>
      </c>
      <c r="D9233" s="786" t="s">
        <v>2653</v>
      </c>
      <c r="E9233" s="786">
        <v>100</v>
      </c>
      <c r="F9233" s="786">
        <v>4010</v>
      </c>
      <c r="G9233" s="786" t="s">
        <v>3509</v>
      </c>
      <c r="H9233" s="786" t="s">
        <v>1573</v>
      </c>
      <c r="I9233" s="798">
        <v>1</v>
      </c>
      <c r="J9233" s="786">
        <v>1</v>
      </c>
      <c r="K9233" s="786">
        <v>29.64</v>
      </c>
      <c r="L9233" s="796">
        <v>29.64</v>
      </c>
      <c r="M9233" s="55" t="s">
        <v>2455</v>
      </c>
    </row>
    <row r="9234" spans="1:13" ht="15">
      <c r="A9234" s="282">
        <v>46009</v>
      </c>
      <c r="B9234" s="55" t="s">
        <v>9385</v>
      </c>
      <c r="C9234" s="784">
        <v>83839</v>
      </c>
      <c r="D9234" s="784" t="s">
        <v>7059</v>
      </c>
      <c r="E9234" s="784">
        <v>110</v>
      </c>
      <c r="F9234" s="784">
        <v>4010</v>
      </c>
      <c r="G9234" s="784" t="s">
        <v>3731</v>
      </c>
      <c r="H9234" s="784" t="s">
        <v>1573</v>
      </c>
      <c r="I9234" s="797">
        <v>2</v>
      </c>
      <c r="J9234" s="784">
        <v>2</v>
      </c>
      <c r="K9234" s="784">
        <v>4.13</v>
      </c>
      <c r="L9234" s="793">
        <v>8.26</v>
      </c>
      <c r="M9234" s="55" t="s">
        <v>2455</v>
      </c>
    </row>
    <row r="9235" spans="1:13" ht="15">
      <c r="A9235" s="282">
        <v>46009</v>
      </c>
      <c r="B9235" s="55" t="s">
        <v>9385</v>
      </c>
      <c r="C9235" s="786">
        <v>83640</v>
      </c>
      <c r="D9235" s="786" t="s">
        <v>6862</v>
      </c>
      <c r="E9235" s="786">
        <v>90</v>
      </c>
      <c r="F9235" s="786">
        <v>4010</v>
      </c>
      <c r="G9235" s="786" t="s">
        <v>6488</v>
      </c>
      <c r="H9235" s="786" t="s">
        <v>1573</v>
      </c>
      <c r="I9235" s="798">
        <v>1</v>
      </c>
      <c r="J9235" s="786">
        <v>1</v>
      </c>
      <c r="K9235" s="786">
        <v>15.82</v>
      </c>
      <c r="L9235" s="796">
        <v>15.82</v>
      </c>
      <c r="M9235" s="55" t="s">
        <v>2455</v>
      </c>
    </row>
    <row r="9236" spans="1:13" ht="15">
      <c r="A9236" s="282">
        <v>46009</v>
      </c>
      <c r="B9236" s="55" t="s">
        <v>9385</v>
      </c>
      <c r="C9236" s="784">
        <v>52399</v>
      </c>
      <c r="D9236" s="784" t="s">
        <v>6576</v>
      </c>
      <c r="E9236" s="784" t="s">
        <v>289</v>
      </c>
      <c r="F9236" s="784">
        <v>4010</v>
      </c>
      <c r="G9236" s="784" t="s">
        <v>6489</v>
      </c>
      <c r="H9236" s="784" t="s">
        <v>1573</v>
      </c>
      <c r="I9236" s="797">
        <v>1</v>
      </c>
      <c r="J9236" s="784">
        <v>1</v>
      </c>
      <c r="K9236" s="784">
        <v>7.45</v>
      </c>
      <c r="L9236" s="793">
        <v>7.45</v>
      </c>
      <c r="M9236" s="55" t="s">
        <v>2455</v>
      </c>
    </row>
    <row r="9237" spans="1:13" ht="15">
      <c r="A9237" s="282">
        <v>46009</v>
      </c>
      <c r="B9237" s="55" t="s">
        <v>9385</v>
      </c>
      <c r="C9237" s="786">
        <v>82834</v>
      </c>
      <c r="D9237" s="786" t="s">
        <v>4759</v>
      </c>
      <c r="E9237" s="786" t="s">
        <v>441</v>
      </c>
      <c r="F9237" s="786">
        <v>4010</v>
      </c>
      <c r="G9237" s="786" t="s">
        <v>6490</v>
      </c>
      <c r="H9237" s="786" t="s">
        <v>1573</v>
      </c>
      <c r="I9237" s="798">
        <v>1</v>
      </c>
      <c r="J9237" s="786">
        <v>1</v>
      </c>
      <c r="K9237" s="786">
        <v>31.21</v>
      </c>
      <c r="L9237" s="796">
        <v>31.21</v>
      </c>
      <c r="M9237" s="55" t="s">
        <v>2455</v>
      </c>
    </row>
    <row r="9238" spans="1:13" ht="15">
      <c r="A9238" s="282">
        <v>46009</v>
      </c>
      <c r="B9238" s="55" t="s">
        <v>9385</v>
      </c>
      <c r="C9238" s="784">
        <v>82365</v>
      </c>
      <c r="D9238" s="784" t="s">
        <v>6928</v>
      </c>
      <c r="E9238" s="784" t="s">
        <v>3950</v>
      </c>
      <c r="F9238" s="784">
        <v>4010</v>
      </c>
      <c r="G9238" s="784" t="s">
        <v>6492</v>
      </c>
      <c r="H9238" s="784" t="s">
        <v>1573</v>
      </c>
      <c r="I9238" s="797">
        <v>1</v>
      </c>
      <c r="J9238" s="784">
        <v>1</v>
      </c>
      <c r="K9238" s="784">
        <v>11.02</v>
      </c>
      <c r="L9238" s="793">
        <v>11.02</v>
      </c>
      <c r="M9238" s="55" t="s">
        <v>2455</v>
      </c>
    </row>
    <row r="9239" spans="1:13" ht="15">
      <c r="A9239" s="282">
        <v>46009</v>
      </c>
      <c r="B9239" s="55" t="s">
        <v>9385</v>
      </c>
      <c r="C9239" s="786">
        <v>37028</v>
      </c>
      <c r="D9239" s="786" t="s">
        <v>5911</v>
      </c>
      <c r="E9239" s="786">
        <v>150</v>
      </c>
      <c r="F9239" s="786">
        <v>4010</v>
      </c>
      <c r="G9239" s="786" t="s">
        <v>7414</v>
      </c>
      <c r="H9239" s="786" t="s">
        <v>1573</v>
      </c>
      <c r="I9239" s="798">
        <v>1</v>
      </c>
      <c r="J9239" s="786">
        <v>1</v>
      </c>
      <c r="K9239" s="786">
        <v>8.34</v>
      </c>
      <c r="L9239" s="796">
        <v>8.34</v>
      </c>
      <c r="M9239" s="55" t="s">
        <v>2455</v>
      </c>
    </row>
    <row r="9240" spans="1:13" ht="15">
      <c r="A9240" s="282">
        <v>46009</v>
      </c>
      <c r="B9240" s="55" t="s">
        <v>9385</v>
      </c>
      <c r="C9240" s="784">
        <v>82008</v>
      </c>
      <c r="D9240" s="784" t="s">
        <v>4865</v>
      </c>
      <c r="E9240" s="784">
        <v>150</v>
      </c>
      <c r="F9240" s="784">
        <v>4010</v>
      </c>
      <c r="G9240" s="784" t="s">
        <v>3434</v>
      </c>
      <c r="H9240" s="784" t="s">
        <v>1573</v>
      </c>
      <c r="I9240" s="797">
        <v>1</v>
      </c>
      <c r="J9240" s="784">
        <v>1</v>
      </c>
      <c r="K9240" s="784">
        <v>8.34</v>
      </c>
      <c r="L9240" s="793">
        <v>8.34</v>
      </c>
      <c r="M9240" s="55" t="s">
        <v>2455</v>
      </c>
    </row>
    <row r="9241" spans="1:13" ht="15">
      <c r="A9241" s="282">
        <v>46009</v>
      </c>
      <c r="B9241" s="55" t="s">
        <v>9385</v>
      </c>
      <c r="C9241" s="786">
        <v>82008</v>
      </c>
      <c r="D9241" s="786" t="s">
        <v>6691</v>
      </c>
      <c r="E9241" s="786">
        <v>150</v>
      </c>
      <c r="F9241" s="786">
        <v>4010</v>
      </c>
      <c r="G9241" s="786" t="s">
        <v>3433</v>
      </c>
      <c r="H9241" s="786" t="s">
        <v>1573</v>
      </c>
      <c r="I9241" s="798">
        <v>1</v>
      </c>
      <c r="J9241" s="786">
        <v>1</v>
      </c>
      <c r="K9241" s="786">
        <v>8.58</v>
      </c>
      <c r="L9241" s="796">
        <v>8.58</v>
      </c>
      <c r="M9241" s="55" t="s">
        <v>2455</v>
      </c>
    </row>
    <row r="9242" spans="1:13" ht="15">
      <c r="A9242" s="282">
        <v>46009</v>
      </c>
      <c r="B9242" s="55" t="s">
        <v>9385</v>
      </c>
      <c r="C9242" s="784">
        <v>82203</v>
      </c>
      <c r="D9242" s="784" t="s">
        <v>5595</v>
      </c>
      <c r="E9242" s="784">
        <v>130</v>
      </c>
      <c r="F9242" s="784">
        <v>4010</v>
      </c>
      <c r="G9242" s="784" t="s">
        <v>3157</v>
      </c>
      <c r="H9242" s="784" t="s">
        <v>1573</v>
      </c>
      <c r="I9242" s="797">
        <v>1</v>
      </c>
      <c r="J9242" s="784">
        <v>1</v>
      </c>
      <c r="K9242" s="784">
        <v>26.19</v>
      </c>
      <c r="L9242" s="793">
        <v>26.19</v>
      </c>
      <c r="M9242" s="55" t="s">
        <v>2455</v>
      </c>
    </row>
    <row r="9243" spans="1:13" ht="15">
      <c r="A9243" s="282">
        <v>46009</v>
      </c>
      <c r="B9243" s="55" t="s">
        <v>9385</v>
      </c>
      <c r="C9243" s="786">
        <v>80039</v>
      </c>
      <c r="D9243" s="786" t="s">
        <v>6345</v>
      </c>
      <c r="E9243" s="786" t="s">
        <v>289</v>
      </c>
      <c r="F9243" s="786">
        <v>4010</v>
      </c>
      <c r="G9243" s="786" t="s">
        <v>7960</v>
      </c>
      <c r="H9243" s="786" t="s">
        <v>1573</v>
      </c>
      <c r="I9243" s="798">
        <v>1</v>
      </c>
      <c r="J9243" s="786">
        <v>1</v>
      </c>
      <c r="K9243" s="786">
        <v>12.07</v>
      </c>
      <c r="L9243" s="796">
        <v>12.07</v>
      </c>
      <c r="M9243" s="55" t="s">
        <v>2455</v>
      </c>
    </row>
    <row r="9244" spans="1:13" ht="15">
      <c r="A9244" s="282">
        <v>46009</v>
      </c>
      <c r="B9244" s="55" t="s">
        <v>9385</v>
      </c>
      <c r="C9244" s="784">
        <v>83640</v>
      </c>
      <c r="D9244" s="784" t="s">
        <v>6086</v>
      </c>
      <c r="E9244" s="784">
        <v>150</v>
      </c>
      <c r="F9244" s="784">
        <v>4010</v>
      </c>
      <c r="G9244" s="784" t="s">
        <v>5530</v>
      </c>
      <c r="H9244" s="784" t="s">
        <v>1573</v>
      </c>
      <c r="I9244" s="797">
        <v>1</v>
      </c>
      <c r="J9244" s="784">
        <v>1</v>
      </c>
      <c r="K9244" s="784">
        <v>18.010000000000002</v>
      </c>
      <c r="L9244" s="793">
        <v>18.010000000000002</v>
      </c>
      <c r="M9244" s="55" t="s">
        <v>2455</v>
      </c>
    </row>
    <row r="9245" spans="1:13" ht="15">
      <c r="A9245" s="282">
        <v>46009</v>
      </c>
      <c r="B9245" s="55" t="s">
        <v>9385</v>
      </c>
      <c r="C9245" s="786">
        <v>82834</v>
      </c>
      <c r="D9245" s="786" t="s">
        <v>5076</v>
      </c>
      <c r="E9245" s="786" t="s">
        <v>289</v>
      </c>
      <c r="F9245" s="786">
        <v>4010</v>
      </c>
      <c r="G9245" s="786" t="s">
        <v>8311</v>
      </c>
      <c r="H9245" s="786" t="s">
        <v>1573</v>
      </c>
      <c r="I9245" s="798">
        <v>1</v>
      </c>
      <c r="J9245" s="786">
        <v>1</v>
      </c>
      <c r="K9245" s="786">
        <v>33.15</v>
      </c>
      <c r="L9245" s="796">
        <v>33.15</v>
      </c>
      <c r="M9245" s="55" t="s">
        <v>2455</v>
      </c>
    </row>
    <row r="9246" spans="1:13" ht="15">
      <c r="A9246" s="282">
        <v>46009</v>
      </c>
      <c r="B9246" s="55" t="s">
        <v>9385</v>
      </c>
      <c r="C9246" s="784">
        <v>80046</v>
      </c>
      <c r="D9246" s="784" t="s">
        <v>6094</v>
      </c>
      <c r="E9246" s="784" t="s">
        <v>2300</v>
      </c>
      <c r="F9246" s="784">
        <v>4010</v>
      </c>
      <c r="G9246" s="784" t="s">
        <v>8312</v>
      </c>
      <c r="H9246" s="784" t="s">
        <v>1573</v>
      </c>
      <c r="I9246" s="797">
        <v>1</v>
      </c>
      <c r="J9246" s="784">
        <v>1</v>
      </c>
      <c r="K9246" s="784">
        <v>14.45</v>
      </c>
      <c r="L9246" s="793">
        <v>14.45</v>
      </c>
      <c r="M9246" s="55" t="s">
        <v>2455</v>
      </c>
    </row>
    <row r="9247" spans="1:13" ht="15">
      <c r="A9247" s="282">
        <v>46009</v>
      </c>
      <c r="B9247" s="55" t="s">
        <v>9385</v>
      </c>
      <c r="C9247" s="786">
        <v>80039</v>
      </c>
      <c r="D9247" s="786" t="s">
        <v>3942</v>
      </c>
      <c r="E9247" s="786" t="s">
        <v>2061</v>
      </c>
      <c r="F9247" s="786">
        <v>4010</v>
      </c>
      <c r="G9247" s="786" t="s">
        <v>4768</v>
      </c>
      <c r="H9247" s="786" t="s">
        <v>1573</v>
      </c>
      <c r="I9247" s="798">
        <v>1</v>
      </c>
      <c r="J9247" s="786">
        <v>1</v>
      </c>
      <c r="K9247" s="786">
        <v>10.73</v>
      </c>
      <c r="L9247" s="796">
        <v>10.73</v>
      </c>
      <c r="M9247" s="55" t="s">
        <v>2455</v>
      </c>
    </row>
    <row r="9248" spans="1:13" ht="15">
      <c r="A9248" s="282">
        <v>46009</v>
      </c>
      <c r="B9248" s="55" t="s">
        <v>9385</v>
      </c>
      <c r="C9248" s="784">
        <v>83114</v>
      </c>
      <c r="D9248" s="784" t="s">
        <v>5964</v>
      </c>
      <c r="E9248" s="784">
        <v>90</v>
      </c>
      <c r="F9248" s="784">
        <v>4010</v>
      </c>
      <c r="G9248" s="784" t="s">
        <v>7889</v>
      </c>
      <c r="H9248" s="784" t="s">
        <v>1573</v>
      </c>
      <c r="I9248" s="797">
        <v>1</v>
      </c>
      <c r="J9248" s="784">
        <v>1</v>
      </c>
      <c r="K9248" s="784">
        <v>8.1</v>
      </c>
      <c r="L9248" s="793">
        <v>8.1</v>
      </c>
      <c r="M9248" s="55" t="s">
        <v>2455</v>
      </c>
    </row>
    <row r="9249" spans="1:14" ht="15">
      <c r="A9249" s="282">
        <v>46009</v>
      </c>
      <c r="B9249" s="55" t="s">
        <v>9385</v>
      </c>
      <c r="C9249" s="786">
        <v>82203</v>
      </c>
      <c r="D9249" s="786" t="s">
        <v>6746</v>
      </c>
      <c r="E9249" s="786">
        <v>85</v>
      </c>
      <c r="F9249" s="786">
        <v>4010</v>
      </c>
      <c r="G9249" s="786" t="s">
        <v>7890</v>
      </c>
      <c r="H9249" s="786" t="s">
        <v>1573</v>
      </c>
      <c r="I9249" s="798">
        <v>1</v>
      </c>
      <c r="J9249" s="786">
        <v>1</v>
      </c>
      <c r="K9249" s="786">
        <v>25.68</v>
      </c>
      <c r="L9249" s="796">
        <v>25.68</v>
      </c>
      <c r="M9249" s="55" t="s">
        <v>2455</v>
      </c>
    </row>
    <row r="9250" spans="1:14" ht="15">
      <c r="A9250" s="282">
        <v>46009</v>
      </c>
      <c r="B9250" s="55" t="s">
        <v>9385</v>
      </c>
      <c r="C9250" s="784">
        <v>80046</v>
      </c>
      <c r="D9250" s="784" t="s">
        <v>6092</v>
      </c>
      <c r="E9250" s="784" t="s">
        <v>2300</v>
      </c>
      <c r="F9250" s="784">
        <v>4010</v>
      </c>
      <c r="G9250" s="784" t="s">
        <v>7891</v>
      </c>
      <c r="H9250" s="784" t="s">
        <v>1573</v>
      </c>
      <c r="I9250" s="797">
        <v>1</v>
      </c>
      <c r="J9250" s="784">
        <v>1</v>
      </c>
      <c r="K9250" s="784">
        <v>16.93</v>
      </c>
      <c r="L9250" s="793">
        <v>16.93</v>
      </c>
      <c r="M9250" s="55" t="s">
        <v>2455</v>
      </c>
    </row>
    <row r="9251" spans="1:14" ht="15">
      <c r="A9251" s="282">
        <v>46009</v>
      </c>
      <c r="B9251" s="55" t="s">
        <v>9385</v>
      </c>
      <c r="C9251" s="786">
        <v>82347</v>
      </c>
      <c r="D9251" s="786" t="s">
        <v>5095</v>
      </c>
      <c r="E9251" s="786">
        <v>140</v>
      </c>
      <c r="F9251" s="786">
        <v>4010</v>
      </c>
      <c r="G9251" s="786" t="s">
        <v>7893</v>
      </c>
      <c r="H9251" s="786" t="s">
        <v>1573</v>
      </c>
      <c r="I9251" s="798">
        <v>1</v>
      </c>
      <c r="J9251" s="786">
        <v>1</v>
      </c>
      <c r="K9251" s="786">
        <v>5.21</v>
      </c>
      <c r="L9251" s="796">
        <v>5.21</v>
      </c>
      <c r="M9251" s="55" t="s">
        <v>2455</v>
      </c>
    </row>
    <row r="9252" spans="1:14" ht="15">
      <c r="A9252" s="282">
        <v>46009</v>
      </c>
      <c r="B9252" s="55" t="s">
        <v>9385</v>
      </c>
      <c r="C9252" s="784">
        <v>83563</v>
      </c>
      <c r="D9252" s="784" t="s">
        <v>6747</v>
      </c>
      <c r="E9252" s="784" t="s">
        <v>441</v>
      </c>
      <c r="F9252" s="784">
        <v>4010</v>
      </c>
      <c r="G9252" s="784" t="s">
        <v>7894</v>
      </c>
      <c r="H9252" s="784" t="s">
        <v>1573</v>
      </c>
      <c r="I9252" s="797">
        <v>1</v>
      </c>
      <c r="J9252" s="784">
        <v>1</v>
      </c>
      <c r="K9252" s="784">
        <v>15.55</v>
      </c>
      <c r="L9252" s="793">
        <v>15.55</v>
      </c>
      <c r="M9252" s="55" t="s">
        <v>2455</v>
      </c>
    </row>
    <row r="9253" spans="1:14" ht="15">
      <c r="A9253" s="282">
        <v>46009</v>
      </c>
      <c r="B9253" s="55" t="s">
        <v>9385</v>
      </c>
      <c r="C9253" s="786">
        <v>83557</v>
      </c>
      <c r="D9253" s="786" t="s">
        <v>7475</v>
      </c>
      <c r="E9253" s="786">
        <v>140</v>
      </c>
      <c r="F9253" s="786">
        <v>4010</v>
      </c>
      <c r="G9253" s="786" t="s">
        <v>7896</v>
      </c>
      <c r="H9253" s="786" t="s">
        <v>1573</v>
      </c>
      <c r="I9253" s="798">
        <v>1</v>
      </c>
      <c r="J9253" s="786">
        <v>1</v>
      </c>
      <c r="K9253" s="786">
        <v>13.59</v>
      </c>
      <c r="L9253" s="796">
        <v>13.59</v>
      </c>
      <c r="M9253" s="55" t="s">
        <v>2455</v>
      </c>
    </row>
    <row r="9254" spans="1:14" ht="15">
      <c r="A9254" s="282">
        <v>46009</v>
      </c>
      <c r="B9254" s="55" t="s">
        <v>9385</v>
      </c>
      <c r="C9254" s="784">
        <v>82834</v>
      </c>
      <c r="D9254" s="784" t="s">
        <v>4761</v>
      </c>
      <c r="E9254" s="784" t="s">
        <v>2061</v>
      </c>
      <c r="F9254" s="784">
        <v>4010</v>
      </c>
      <c r="G9254" s="784" t="s">
        <v>7879</v>
      </c>
      <c r="H9254" s="784" t="s">
        <v>1573</v>
      </c>
      <c r="I9254" s="797">
        <v>1</v>
      </c>
      <c r="J9254" s="784">
        <v>1</v>
      </c>
      <c r="K9254" s="784">
        <v>33.15</v>
      </c>
      <c r="L9254" s="793">
        <v>33.15</v>
      </c>
      <c r="M9254" s="55" t="s">
        <v>2455</v>
      </c>
    </row>
    <row r="9255" spans="1:14" ht="15">
      <c r="A9255" s="282">
        <v>46009</v>
      </c>
      <c r="B9255" s="55" t="s">
        <v>9385</v>
      </c>
      <c r="C9255" s="786">
        <v>82834</v>
      </c>
      <c r="D9255" s="786" t="s">
        <v>5076</v>
      </c>
      <c r="E9255" s="786" t="s">
        <v>2230</v>
      </c>
      <c r="F9255" s="786">
        <v>4010</v>
      </c>
      <c r="G9255" s="786" t="s">
        <v>7880</v>
      </c>
      <c r="H9255" s="786" t="s">
        <v>1573</v>
      </c>
      <c r="I9255" s="798">
        <v>1</v>
      </c>
      <c r="J9255" s="786">
        <v>1</v>
      </c>
      <c r="K9255" s="786">
        <v>33.15</v>
      </c>
      <c r="L9255" s="796">
        <v>33.15</v>
      </c>
      <c r="M9255" s="55" t="s">
        <v>2455</v>
      </c>
    </row>
    <row r="9256" spans="1:14" ht="15">
      <c r="A9256" s="282">
        <v>46009</v>
      </c>
      <c r="B9256" s="55" t="s">
        <v>9385</v>
      </c>
      <c r="C9256" s="784">
        <v>82400</v>
      </c>
      <c r="D9256" s="784" t="s">
        <v>6358</v>
      </c>
      <c r="E9256" s="784">
        <v>120</v>
      </c>
      <c r="F9256" s="784">
        <v>4010</v>
      </c>
      <c r="G9256" s="784" t="s">
        <v>7881</v>
      </c>
      <c r="H9256" s="784" t="s">
        <v>1573</v>
      </c>
      <c r="I9256" s="797">
        <v>1</v>
      </c>
      <c r="J9256" s="784">
        <v>1</v>
      </c>
      <c r="K9256" s="784">
        <v>17.989999999999998</v>
      </c>
      <c r="L9256" s="793">
        <v>17.989999999999998</v>
      </c>
      <c r="M9256" s="55" t="s">
        <v>2455</v>
      </c>
    </row>
    <row r="9257" spans="1:14" ht="15">
      <c r="A9257" s="282">
        <v>46009</v>
      </c>
      <c r="B9257" s="55" t="s">
        <v>9385</v>
      </c>
      <c r="C9257" s="786">
        <v>82400</v>
      </c>
      <c r="D9257" s="786" t="s">
        <v>6925</v>
      </c>
      <c r="E9257" s="786">
        <v>130</v>
      </c>
      <c r="F9257" s="786">
        <v>4010</v>
      </c>
      <c r="G9257" s="786" t="s">
        <v>7882</v>
      </c>
      <c r="H9257" s="786" t="s">
        <v>1573</v>
      </c>
      <c r="I9257" s="798">
        <v>1</v>
      </c>
      <c r="J9257" s="786">
        <v>1</v>
      </c>
      <c r="K9257" s="786">
        <v>17.989999999999998</v>
      </c>
      <c r="L9257" s="796">
        <v>17.989999999999998</v>
      </c>
      <c r="M9257" s="55" t="s">
        <v>2455</v>
      </c>
    </row>
    <row r="9258" spans="1:14" ht="15">
      <c r="A9258" s="282">
        <v>46009</v>
      </c>
      <c r="B9258" s="55" t="s">
        <v>9385</v>
      </c>
      <c r="C9258" s="784">
        <v>83635</v>
      </c>
      <c r="D9258" s="784" t="s">
        <v>6345</v>
      </c>
      <c r="E9258" s="784">
        <v>130</v>
      </c>
      <c r="F9258" s="784">
        <v>4010</v>
      </c>
      <c r="G9258" s="784" t="s">
        <v>7883</v>
      </c>
      <c r="H9258" s="784" t="s">
        <v>1573</v>
      </c>
      <c r="I9258" s="797">
        <v>1</v>
      </c>
      <c r="J9258" s="784">
        <v>1</v>
      </c>
      <c r="K9258" s="784">
        <v>14.34</v>
      </c>
      <c r="L9258" s="793">
        <v>14.34</v>
      </c>
      <c r="M9258" s="55" t="s">
        <v>2455</v>
      </c>
    </row>
    <row r="9259" spans="1:14" ht="15">
      <c r="A9259" s="282">
        <v>46009</v>
      </c>
      <c r="B9259" s="55" t="s">
        <v>9385</v>
      </c>
      <c r="C9259" s="786">
        <v>82368</v>
      </c>
      <c r="D9259" s="786" t="s">
        <v>6928</v>
      </c>
      <c r="E9259" s="786">
        <v>100</v>
      </c>
      <c r="F9259" s="786">
        <v>4010</v>
      </c>
      <c r="G9259" s="786" t="s">
        <v>7884</v>
      </c>
      <c r="H9259" s="786" t="s">
        <v>1573</v>
      </c>
      <c r="I9259" s="798">
        <v>1</v>
      </c>
      <c r="J9259" s="786">
        <v>1</v>
      </c>
      <c r="K9259" s="786">
        <v>10.17</v>
      </c>
      <c r="L9259" s="796">
        <v>10.17</v>
      </c>
      <c r="M9259" s="55" t="s">
        <v>2455</v>
      </c>
    </row>
    <row r="9260" spans="1:14" ht="15">
      <c r="A9260" s="282">
        <v>46009</v>
      </c>
      <c r="B9260" s="55" t="s">
        <v>9385</v>
      </c>
      <c r="C9260" s="784">
        <v>83436</v>
      </c>
      <c r="D9260" s="784" t="s">
        <v>4480</v>
      </c>
      <c r="E9260" s="784">
        <v>90</v>
      </c>
      <c r="F9260" s="784">
        <v>4010</v>
      </c>
      <c r="G9260" s="784" t="s">
        <v>7885</v>
      </c>
      <c r="H9260" s="784" t="s">
        <v>1573</v>
      </c>
      <c r="I9260" s="797">
        <v>1</v>
      </c>
      <c r="J9260" s="784">
        <v>1</v>
      </c>
      <c r="K9260" s="784">
        <v>4.6399999999999997</v>
      </c>
      <c r="L9260" s="793">
        <v>4.6399999999999997</v>
      </c>
      <c r="M9260" s="55" t="s">
        <v>2455</v>
      </c>
    </row>
    <row r="9261" spans="1:14" ht="15">
      <c r="A9261" s="282">
        <v>46009</v>
      </c>
      <c r="B9261" s="55" t="s">
        <v>9385</v>
      </c>
      <c r="C9261" s="786">
        <v>83839</v>
      </c>
      <c r="D9261" s="786" t="s">
        <v>7059</v>
      </c>
      <c r="E9261" s="786">
        <v>90</v>
      </c>
      <c r="F9261" s="786">
        <v>4010</v>
      </c>
      <c r="G9261" s="786" t="s">
        <v>9386</v>
      </c>
      <c r="H9261" s="786" t="s">
        <v>1573</v>
      </c>
      <c r="I9261" s="798">
        <v>1</v>
      </c>
      <c r="J9261" s="786">
        <v>1</v>
      </c>
      <c r="K9261" s="786">
        <v>4.13</v>
      </c>
      <c r="L9261" s="796">
        <v>4.13</v>
      </c>
      <c r="M9261" s="55" t="s">
        <v>2455</v>
      </c>
    </row>
    <row r="9262" spans="1:14" ht="15">
      <c r="A9262" s="282">
        <v>46009</v>
      </c>
      <c r="B9262" s="55" t="s">
        <v>9385</v>
      </c>
      <c r="C9262" s="784">
        <v>84296</v>
      </c>
      <c r="D9262" s="784" t="s">
        <v>6094</v>
      </c>
      <c r="E9262" s="784">
        <v>150</v>
      </c>
      <c r="F9262" s="784">
        <v>4010</v>
      </c>
      <c r="G9262" s="784" t="s">
        <v>9334</v>
      </c>
      <c r="H9262" s="784" t="s">
        <v>1573</v>
      </c>
      <c r="I9262" s="797">
        <v>1</v>
      </c>
      <c r="J9262" s="784">
        <v>1</v>
      </c>
      <c r="K9262" s="784">
        <v>8.3699999999999992</v>
      </c>
      <c r="L9262" s="793">
        <v>8.3699999999999992</v>
      </c>
      <c r="M9262" s="55" t="s">
        <v>2455</v>
      </c>
    </row>
    <row r="9263" spans="1:14" ht="15">
      <c r="A9263" s="783">
        <v>46010</v>
      </c>
      <c r="B9263" s="784" t="s">
        <v>9387</v>
      </c>
      <c r="C9263" s="784">
        <v>82675</v>
      </c>
      <c r="D9263" s="784" t="s">
        <v>2560</v>
      </c>
      <c r="E9263" s="784">
        <v>120</v>
      </c>
      <c r="F9263" s="784">
        <v>4010</v>
      </c>
      <c r="G9263" s="784" t="s">
        <v>2617</v>
      </c>
      <c r="H9263" s="784" t="s">
        <v>1573</v>
      </c>
      <c r="I9263" s="797"/>
      <c r="J9263" s="784">
        <v>-98</v>
      </c>
      <c r="K9263" s="784">
        <v>4.66</v>
      </c>
      <c r="L9263" s="793">
        <v>-456.68</v>
      </c>
      <c r="M9263" s="55" t="s">
        <v>2618</v>
      </c>
      <c r="N9263" s="788" t="s">
        <v>9388</v>
      </c>
    </row>
    <row r="9264" spans="1:14" ht="15">
      <c r="A9264" s="783">
        <v>46010</v>
      </c>
      <c r="B9264" s="784" t="s">
        <v>9389</v>
      </c>
      <c r="C9264" s="784">
        <v>80039</v>
      </c>
      <c r="D9264" s="784" t="s">
        <v>7651</v>
      </c>
      <c r="E9264" s="784" t="s">
        <v>2296</v>
      </c>
      <c r="F9264" s="784">
        <v>4010</v>
      </c>
      <c r="G9264" s="784" t="s">
        <v>9390</v>
      </c>
      <c r="H9264" s="784" t="s">
        <v>1573</v>
      </c>
      <c r="I9264" s="797">
        <v>13.49</v>
      </c>
      <c r="J9264" s="784">
        <v>29</v>
      </c>
      <c r="K9264" s="784">
        <v>13.49</v>
      </c>
      <c r="L9264" s="784">
        <v>391.21</v>
      </c>
      <c r="M9264" s="55" t="s">
        <v>2455</v>
      </c>
    </row>
    <row r="9265" spans="1:14" ht="15">
      <c r="A9265" s="785">
        <v>46010</v>
      </c>
      <c r="B9265" s="784" t="s">
        <v>9389</v>
      </c>
      <c r="C9265" s="786">
        <v>82196</v>
      </c>
      <c r="D9265" s="786" t="s">
        <v>7379</v>
      </c>
      <c r="E9265" s="786" t="s">
        <v>2061</v>
      </c>
      <c r="F9265" s="786">
        <v>4010</v>
      </c>
      <c r="G9265" s="786" t="s">
        <v>3724</v>
      </c>
      <c r="H9265" s="784" t="s">
        <v>1573</v>
      </c>
      <c r="I9265" s="798">
        <v>23.99</v>
      </c>
      <c r="J9265" s="786">
        <v>8</v>
      </c>
      <c r="K9265" s="786">
        <v>23.99</v>
      </c>
      <c r="L9265" s="786">
        <v>191.92</v>
      </c>
      <c r="M9265" s="55" t="s">
        <v>2455</v>
      </c>
    </row>
    <row r="9266" spans="1:14" ht="15">
      <c r="A9266" s="783">
        <v>46010</v>
      </c>
      <c r="B9266" s="784" t="s">
        <v>9389</v>
      </c>
      <c r="C9266" s="784">
        <v>82026</v>
      </c>
      <c r="D9266" s="784" t="s">
        <v>5657</v>
      </c>
      <c r="E9266" s="784">
        <v>60</v>
      </c>
      <c r="F9266" s="784">
        <v>4010</v>
      </c>
      <c r="G9266" s="784" t="s">
        <v>4465</v>
      </c>
      <c r="H9266" s="784" t="s">
        <v>1573</v>
      </c>
      <c r="I9266" s="797">
        <v>10.53</v>
      </c>
      <c r="J9266" s="784">
        <v>1</v>
      </c>
      <c r="K9266" s="784">
        <v>10.53</v>
      </c>
      <c r="L9266" s="784">
        <v>10.53</v>
      </c>
      <c r="M9266" s="55" t="s">
        <v>2455</v>
      </c>
    </row>
    <row r="9267" spans="1:14" ht="15">
      <c r="A9267" s="785">
        <v>46010</v>
      </c>
      <c r="B9267" s="784" t="s">
        <v>9389</v>
      </c>
      <c r="C9267" s="786">
        <v>59852</v>
      </c>
      <c r="D9267" s="786" t="s">
        <v>7751</v>
      </c>
      <c r="E9267" s="786">
        <v>75</v>
      </c>
      <c r="F9267" s="786">
        <v>4010</v>
      </c>
      <c r="G9267" s="786" t="s">
        <v>3726</v>
      </c>
      <c r="H9267" s="784" t="s">
        <v>1573</v>
      </c>
      <c r="I9267" s="798">
        <v>9.48</v>
      </c>
      <c r="J9267" s="786">
        <v>1</v>
      </c>
      <c r="K9267" s="786">
        <v>9.48</v>
      </c>
      <c r="L9267" s="786">
        <v>9.48</v>
      </c>
      <c r="M9267" s="55" t="s">
        <v>2455</v>
      </c>
    </row>
    <row r="9268" spans="1:14" ht="15">
      <c r="A9268" s="783">
        <v>46010</v>
      </c>
      <c r="B9268" s="784" t="s">
        <v>9391</v>
      </c>
      <c r="C9268" s="784">
        <v>80039</v>
      </c>
      <c r="D9268" s="784" t="s">
        <v>2382</v>
      </c>
      <c r="E9268" s="784" t="s">
        <v>2296</v>
      </c>
      <c r="F9268" s="784">
        <v>4010</v>
      </c>
      <c r="G9268" s="784" t="s">
        <v>5866</v>
      </c>
      <c r="H9268" s="784" t="s">
        <v>2508</v>
      </c>
      <c r="I9268" s="797"/>
      <c r="J9268" s="784">
        <v>-46</v>
      </c>
      <c r="K9268" s="784">
        <v>10.73</v>
      </c>
      <c r="L9268" s="793">
        <v>-493.58</v>
      </c>
      <c r="M9268" s="55" t="s">
        <v>2618</v>
      </c>
      <c r="N9268" s="788" t="s">
        <v>9392</v>
      </c>
    </row>
    <row r="9269" spans="1:14" ht="15">
      <c r="A9269" s="783">
        <v>46010</v>
      </c>
      <c r="B9269" s="784" t="s">
        <v>9393</v>
      </c>
      <c r="C9269" s="784">
        <v>80039</v>
      </c>
      <c r="D9269" s="784" t="s">
        <v>8125</v>
      </c>
      <c r="E9269" s="784" t="s">
        <v>2061</v>
      </c>
      <c r="F9269" s="784">
        <v>4010</v>
      </c>
      <c r="G9269" s="784" t="s">
        <v>9394</v>
      </c>
      <c r="H9269" s="784" t="s">
        <v>9395</v>
      </c>
      <c r="J9269" s="55">
        <v>-32</v>
      </c>
      <c r="K9269" s="784">
        <v>13.49</v>
      </c>
      <c r="L9269" s="784">
        <v>-431.68</v>
      </c>
      <c r="M9269" s="55" t="s">
        <v>2547</v>
      </c>
    </row>
    <row r="9270" spans="1:14" ht="15">
      <c r="A9270" s="783">
        <v>46010</v>
      </c>
      <c r="B9270" s="784" t="s">
        <v>9396</v>
      </c>
      <c r="C9270" s="784">
        <v>80039</v>
      </c>
      <c r="D9270" s="784" t="s">
        <v>6086</v>
      </c>
      <c r="E9270" s="784" t="s">
        <v>2061</v>
      </c>
      <c r="F9270" s="784">
        <v>4010</v>
      </c>
      <c r="G9270" s="784" t="s">
        <v>8497</v>
      </c>
      <c r="H9270" s="784" t="s">
        <v>9395</v>
      </c>
      <c r="I9270" s="797">
        <v>13.49</v>
      </c>
      <c r="J9270" s="784">
        <v>32</v>
      </c>
      <c r="K9270" s="784">
        <v>13.49</v>
      </c>
      <c r="L9270" s="784">
        <v>431.68</v>
      </c>
      <c r="M9270" s="55" t="s">
        <v>2547</v>
      </c>
    </row>
    <row r="9271" spans="1:14" ht="15">
      <c r="A9271" s="783">
        <v>46011</v>
      </c>
      <c r="B9271" s="784" t="s">
        <v>9397</v>
      </c>
      <c r="C9271" s="784">
        <v>82008</v>
      </c>
      <c r="D9271" s="784" t="s">
        <v>6063</v>
      </c>
      <c r="E9271" s="784">
        <v>140</v>
      </c>
      <c r="F9271" s="784">
        <v>4010</v>
      </c>
      <c r="G9271" s="784" t="s">
        <v>8319</v>
      </c>
      <c r="H9271" s="784" t="s">
        <v>9395</v>
      </c>
      <c r="J9271" s="784">
        <v>1</v>
      </c>
      <c r="K9271" s="784">
        <v>8.16</v>
      </c>
      <c r="L9271" s="784">
        <v>8.16</v>
      </c>
      <c r="M9271" s="55" t="s">
        <v>2455</v>
      </c>
    </row>
    <row r="9272" spans="1:14" ht="15">
      <c r="A9272" s="785">
        <v>46011</v>
      </c>
      <c r="B9272" s="784" t="s">
        <v>9397</v>
      </c>
      <c r="C9272" s="786">
        <v>82203</v>
      </c>
      <c r="D9272" s="786" t="s">
        <v>6862</v>
      </c>
      <c r="E9272" s="786">
        <v>110</v>
      </c>
      <c r="F9272" s="786">
        <v>4010</v>
      </c>
      <c r="G9272" s="786" t="s">
        <v>8750</v>
      </c>
      <c r="H9272" s="784" t="s">
        <v>9395</v>
      </c>
      <c r="J9272" s="786">
        <v>1</v>
      </c>
      <c r="K9272" s="786">
        <v>25.68</v>
      </c>
      <c r="L9272" s="786">
        <v>25.68</v>
      </c>
      <c r="M9272" s="55" t="s">
        <v>2455</v>
      </c>
    </row>
    <row r="9273" spans="1:14" ht="15">
      <c r="A9273" s="783">
        <v>46011</v>
      </c>
      <c r="B9273" s="784" t="s">
        <v>9397</v>
      </c>
      <c r="C9273" s="784">
        <v>44403</v>
      </c>
      <c r="D9273" s="784" t="s">
        <v>6115</v>
      </c>
      <c r="E9273" s="784" t="s">
        <v>441</v>
      </c>
      <c r="F9273" s="784">
        <v>4010</v>
      </c>
      <c r="G9273" s="784" t="s">
        <v>4669</v>
      </c>
      <c r="H9273" s="784" t="s">
        <v>9395</v>
      </c>
      <c r="J9273" s="784">
        <v>1</v>
      </c>
      <c r="K9273" s="784">
        <v>9.26</v>
      </c>
      <c r="L9273" s="784">
        <v>9.26</v>
      </c>
      <c r="M9273" s="55" t="s">
        <v>2455</v>
      </c>
    </row>
    <row r="9274" spans="1:14" ht="15">
      <c r="A9274" s="785">
        <v>46011</v>
      </c>
      <c r="B9274" s="784" t="s">
        <v>9397</v>
      </c>
      <c r="C9274" s="786">
        <v>84296</v>
      </c>
      <c r="D9274" s="786" t="s">
        <v>6092</v>
      </c>
      <c r="E9274" s="786">
        <v>140</v>
      </c>
      <c r="F9274" s="786">
        <v>4010</v>
      </c>
      <c r="G9274" s="786" t="s">
        <v>8751</v>
      </c>
      <c r="H9274" s="784" t="s">
        <v>9395</v>
      </c>
      <c r="J9274" s="786">
        <v>1</v>
      </c>
      <c r="K9274" s="786">
        <v>9.2899999999999991</v>
      </c>
      <c r="L9274" s="786">
        <v>9.2899999999999991</v>
      </c>
      <c r="M9274" s="55" t="s">
        <v>2455</v>
      </c>
    </row>
    <row r="9275" spans="1:14" ht="15">
      <c r="A9275" s="783">
        <v>46011</v>
      </c>
      <c r="B9275" s="784" t="s">
        <v>9397</v>
      </c>
      <c r="C9275" s="784">
        <v>84025</v>
      </c>
      <c r="D9275" s="784" t="s">
        <v>7399</v>
      </c>
      <c r="E9275" s="784">
        <v>100</v>
      </c>
      <c r="F9275" s="784">
        <v>4010</v>
      </c>
      <c r="G9275" s="784" t="s">
        <v>6061</v>
      </c>
      <c r="H9275" s="784" t="s">
        <v>9395</v>
      </c>
      <c r="J9275" s="784">
        <v>1</v>
      </c>
      <c r="K9275" s="784">
        <v>16.79</v>
      </c>
      <c r="L9275" s="784">
        <v>16.79</v>
      </c>
      <c r="M9275" s="55" t="s">
        <v>2455</v>
      </c>
    </row>
    <row r="9276" spans="1:14" ht="15">
      <c r="A9276" s="785">
        <v>46011</v>
      </c>
      <c r="B9276" s="784" t="s">
        <v>9397</v>
      </c>
      <c r="C9276" s="786">
        <v>83839</v>
      </c>
      <c r="D9276" s="786" t="s">
        <v>8939</v>
      </c>
      <c r="E9276" s="786">
        <v>100</v>
      </c>
      <c r="F9276" s="786">
        <v>4010</v>
      </c>
      <c r="G9276" s="786" t="s">
        <v>4671</v>
      </c>
      <c r="H9276" s="784" t="s">
        <v>9395</v>
      </c>
      <c r="J9276" s="786">
        <v>1</v>
      </c>
      <c r="K9276" s="786">
        <v>4.13</v>
      </c>
      <c r="L9276" s="786">
        <v>4.13</v>
      </c>
      <c r="M9276" s="55" t="s">
        <v>2455</v>
      </c>
    </row>
    <row r="9277" spans="1:14" ht="15">
      <c r="A9277" s="783">
        <v>46011</v>
      </c>
      <c r="B9277" s="784" t="s">
        <v>9397</v>
      </c>
      <c r="C9277" s="784">
        <v>82347</v>
      </c>
      <c r="D9277" s="784" t="s">
        <v>5095</v>
      </c>
      <c r="E9277" s="784">
        <v>100</v>
      </c>
      <c r="F9277" s="784">
        <v>4010</v>
      </c>
      <c r="G9277" s="784" t="s">
        <v>5979</v>
      </c>
      <c r="H9277" s="784" t="s">
        <v>9395</v>
      </c>
      <c r="J9277" s="784">
        <v>1</v>
      </c>
      <c r="K9277" s="784">
        <v>5.21</v>
      </c>
      <c r="L9277" s="784">
        <v>5.21</v>
      </c>
      <c r="M9277" s="55" t="s">
        <v>2455</v>
      </c>
    </row>
    <row r="9278" spans="1:14" ht="15">
      <c r="A9278" s="785">
        <v>46011</v>
      </c>
      <c r="B9278" s="784" t="s">
        <v>9397</v>
      </c>
      <c r="C9278" s="786">
        <v>59852</v>
      </c>
      <c r="D9278" s="786" t="s">
        <v>7751</v>
      </c>
      <c r="E9278" s="786">
        <v>75</v>
      </c>
      <c r="F9278" s="786">
        <v>4010</v>
      </c>
      <c r="G9278" s="786" t="s">
        <v>7124</v>
      </c>
      <c r="H9278" s="784" t="s">
        <v>9395</v>
      </c>
      <c r="J9278" s="786">
        <v>1</v>
      </c>
      <c r="K9278" s="786">
        <v>9.48</v>
      </c>
      <c r="L9278" s="786">
        <v>9.48</v>
      </c>
      <c r="M9278" s="55" t="s">
        <v>2455</v>
      </c>
    </row>
    <row r="9279" spans="1:14" ht="15">
      <c r="A9279" s="783">
        <v>46011</v>
      </c>
      <c r="B9279" s="784" t="s">
        <v>9397</v>
      </c>
      <c r="C9279" s="784">
        <v>80441</v>
      </c>
      <c r="D9279" s="784" t="s">
        <v>5284</v>
      </c>
      <c r="E9279" s="784">
        <v>110</v>
      </c>
      <c r="F9279" s="784">
        <v>4010</v>
      </c>
      <c r="G9279" s="784" t="s">
        <v>7125</v>
      </c>
      <c r="H9279" s="784" t="s">
        <v>9395</v>
      </c>
      <c r="J9279" s="784">
        <v>1</v>
      </c>
      <c r="K9279" s="784">
        <v>8.35</v>
      </c>
      <c r="L9279" s="784">
        <v>8.35</v>
      </c>
      <c r="M9279" s="55" t="s">
        <v>2455</v>
      </c>
    </row>
    <row r="9280" spans="1:14" ht="15">
      <c r="A9280" s="785">
        <v>46011</v>
      </c>
      <c r="B9280" s="784" t="s">
        <v>9397</v>
      </c>
      <c r="C9280" s="786">
        <v>66936</v>
      </c>
      <c r="D9280" s="786" t="s">
        <v>4796</v>
      </c>
      <c r="E9280" s="786">
        <v>70</v>
      </c>
      <c r="F9280" s="786">
        <v>4010</v>
      </c>
      <c r="G9280" s="786" t="s">
        <v>8320</v>
      </c>
      <c r="H9280" s="784" t="s">
        <v>9395</v>
      </c>
      <c r="J9280" s="786">
        <v>1</v>
      </c>
      <c r="K9280" s="786">
        <v>8.83</v>
      </c>
      <c r="L9280" s="786">
        <v>8.83</v>
      </c>
      <c r="M9280" s="55" t="s">
        <v>2455</v>
      </c>
    </row>
    <row r="9281" spans="1:13" ht="15">
      <c r="A9281" s="783">
        <v>46011</v>
      </c>
      <c r="B9281" s="784" t="s">
        <v>9397</v>
      </c>
      <c r="C9281" s="784">
        <v>80039</v>
      </c>
      <c r="D9281" s="784" t="s">
        <v>6088</v>
      </c>
      <c r="E9281" s="784" t="s">
        <v>289</v>
      </c>
      <c r="F9281" s="784">
        <v>4010</v>
      </c>
      <c r="G9281" s="784" t="s">
        <v>8752</v>
      </c>
      <c r="H9281" s="784" t="s">
        <v>9395</v>
      </c>
      <c r="J9281" s="784">
        <v>1</v>
      </c>
      <c r="K9281" s="784">
        <v>13.49</v>
      </c>
      <c r="L9281" s="784">
        <v>13.49</v>
      </c>
      <c r="M9281" s="55" t="s">
        <v>2455</v>
      </c>
    </row>
    <row r="9282" spans="1:13" ht="15">
      <c r="A9282" s="785">
        <v>46011</v>
      </c>
      <c r="B9282" s="784" t="s">
        <v>9397</v>
      </c>
      <c r="C9282" s="786">
        <v>83615</v>
      </c>
      <c r="D9282" s="786" t="s">
        <v>7224</v>
      </c>
      <c r="E9282" s="786" t="s">
        <v>2061</v>
      </c>
      <c r="F9282" s="786">
        <v>4010</v>
      </c>
      <c r="G9282" s="786" t="s">
        <v>5980</v>
      </c>
      <c r="H9282" s="784" t="s">
        <v>9395</v>
      </c>
      <c r="J9282" s="786">
        <v>1</v>
      </c>
      <c r="K9282" s="786">
        <v>40.880000000000003</v>
      </c>
      <c r="L9282" s="786">
        <v>40.880000000000003</v>
      </c>
      <c r="M9282" s="55" t="s">
        <v>2455</v>
      </c>
    </row>
    <row r="9283" spans="1:13" ht="15">
      <c r="A9283" s="783">
        <v>46011</v>
      </c>
      <c r="B9283" s="784" t="s">
        <v>9397</v>
      </c>
      <c r="C9283" s="784">
        <v>66973</v>
      </c>
      <c r="D9283" s="784" t="s">
        <v>7403</v>
      </c>
      <c r="E9283" s="784">
        <v>110</v>
      </c>
      <c r="F9283" s="784">
        <v>4010</v>
      </c>
      <c r="G9283" s="784" t="s">
        <v>5984</v>
      </c>
      <c r="H9283" s="784" t="s">
        <v>9395</v>
      </c>
      <c r="J9283" s="784">
        <v>1</v>
      </c>
      <c r="K9283" s="784">
        <v>4.9000000000000004</v>
      </c>
      <c r="L9283" s="784">
        <v>4.9000000000000004</v>
      </c>
      <c r="M9283" s="55" t="s">
        <v>2455</v>
      </c>
    </row>
    <row r="9284" spans="1:13" ht="15">
      <c r="A9284" s="785">
        <v>46011</v>
      </c>
      <c r="B9284" s="784" t="s">
        <v>9397</v>
      </c>
      <c r="C9284" s="786">
        <v>83579</v>
      </c>
      <c r="D9284" s="786" t="s">
        <v>7741</v>
      </c>
      <c r="E9284" s="786">
        <v>150</v>
      </c>
      <c r="F9284" s="786">
        <v>4010</v>
      </c>
      <c r="G9284" s="786" t="s">
        <v>5990</v>
      </c>
      <c r="H9284" s="784" t="s">
        <v>9395</v>
      </c>
      <c r="J9284" s="786">
        <v>1</v>
      </c>
      <c r="K9284" s="786">
        <v>15.8</v>
      </c>
      <c r="L9284" s="786">
        <v>15.8</v>
      </c>
      <c r="M9284" s="55" t="s">
        <v>2455</v>
      </c>
    </row>
    <row r="9285" spans="1:13" ht="15">
      <c r="A9285" s="783">
        <v>46011</v>
      </c>
      <c r="B9285" s="784" t="s">
        <v>9397</v>
      </c>
      <c r="C9285" s="784">
        <v>59852</v>
      </c>
      <c r="D9285" s="784" t="s">
        <v>2255</v>
      </c>
      <c r="E9285" s="784">
        <v>80</v>
      </c>
      <c r="F9285" s="784">
        <v>4010</v>
      </c>
      <c r="G9285" s="784" t="s">
        <v>6003</v>
      </c>
      <c r="H9285" s="784" t="s">
        <v>9395</v>
      </c>
      <c r="J9285" s="784">
        <v>1</v>
      </c>
      <c r="K9285" s="784">
        <v>8.67</v>
      </c>
      <c r="L9285" s="784">
        <v>8.67</v>
      </c>
      <c r="M9285" s="55" t="s">
        <v>2455</v>
      </c>
    </row>
    <row r="9286" spans="1:13" ht="15">
      <c r="A9286" s="785">
        <v>46011</v>
      </c>
      <c r="B9286" s="784" t="s">
        <v>9397</v>
      </c>
      <c r="C9286" s="786">
        <v>83622</v>
      </c>
      <c r="D9286" s="786" t="s">
        <v>2255</v>
      </c>
      <c r="E9286" s="786">
        <v>75</v>
      </c>
      <c r="F9286" s="786">
        <v>4010</v>
      </c>
      <c r="G9286" s="786" t="s">
        <v>4674</v>
      </c>
      <c r="H9286" s="784" t="s">
        <v>9395</v>
      </c>
      <c r="J9286" s="786">
        <v>3</v>
      </c>
      <c r="K9286" s="786">
        <v>6.83</v>
      </c>
      <c r="L9286" s="786">
        <v>20.49</v>
      </c>
      <c r="M9286" s="55" t="s">
        <v>2455</v>
      </c>
    </row>
    <row r="9287" spans="1:13" ht="15">
      <c r="A9287" s="783">
        <v>46011</v>
      </c>
      <c r="B9287" s="784" t="s">
        <v>9397</v>
      </c>
      <c r="C9287" s="784">
        <v>83711</v>
      </c>
      <c r="D9287" s="784" t="s">
        <v>8742</v>
      </c>
      <c r="E9287" s="784">
        <v>110</v>
      </c>
      <c r="F9287" s="784">
        <v>4010</v>
      </c>
      <c r="G9287" s="784" t="s">
        <v>4672</v>
      </c>
      <c r="H9287" s="784" t="s">
        <v>9395</v>
      </c>
      <c r="J9287" s="784">
        <v>2</v>
      </c>
      <c r="K9287" s="784">
        <v>37.79</v>
      </c>
      <c r="L9287" s="784">
        <v>75.58</v>
      </c>
      <c r="M9287" s="55" t="s">
        <v>2455</v>
      </c>
    </row>
    <row r="9288" spans="1:13" ht="15">
      <c r="A9288" s="785">
        <v>46011</v>
      </c>
      <c r="B9288" s="784" t="s">
        <v>9397</v>
      </c>
      <c r="C9288" s="786">
        <v>42067</v>
      </c>
      <c r="D9288" s="786" t="s">
        <v>2336</v>
      </c>
      <c r="E9288" s="786">
        <v>130</v>
      </c>
      <c r="F9288" s="786">
        <v>4010</v>
      </c>
      <c r="G9288" s="786" t="s">
        <v>4677</v>
      </c>
      <c r="H9288" s="784" t="s">
        <v>9395</v>
      </c>
      <c r="J9288" s="786">
        <v>7</v>
      </c>
      <c r="K9288" s="786">
        <v>8.9</v>
      </c>
      <c r="L9288" s="786">
        <v>62.3</v>
      </c>
      <c r="M9288" s="55" t="s">
        <v>2455</v>
      </c>
    </row>
    <row r="9289" spans="1:13" ht="15">
      <c r="A9289" s="783">
        <v>46011</v>
      </c>
      <c r="B9289" s="784" t="s">
        <v>9397</v>
      </c>
      <c r="C9289" s="784">
        <v>67862</v>
      </c>
      <c r="D9289" s="784" t="s">
        <v>3287</v>
      </c>
      <c r="E9289" s="784">
        <v>110</v>
      </c>
      <c r="F9289" s="784">
        <v>4010</v>
      </c>
      <c r="G9289" s="784" t="s">
        <v>6023</v>
      </c>
      <c r="H9289" s="784" t="s">
        <v>9395</v>
      </c>
      <c r="J9289" s="784">
        <v>4</v>
      </c>
      <c r="K9289" s="784">
        <v>5.47</v>
      </c>
      <c r="L9289" s="784">
        <v>21.88</v>
      </c>
      <c r="M9289" s="55" t="s">
        <v>2455</v>
      </c>
    </row>
    <row r="9290" spans="1:13" ht="15">
      <c r="A9290" s="785">
        <v>46011</v>
      </c>
      <c r="B9290" s="784" t="s">
        <v>9397</v>
      </c>
      <c r="C9290" s="786">
        <v>59845</v>
      </c>
      <c r="D9290" s="786" t="s">
        <v>2255</v>
      </c>
      <c r="E9290" s="786" t="s">
        <v>441</v>
      </c>
      <c r="F9290" s="786">
        <v>4010</v>
      </c>
      <c r="G9290" s="786" t="s">
        <v>6030</v>
      </c>
      <c r="H9290" s="784" t="s">
        <v>9395</v>
      </c>
      <c r="J9290" s="786">
        <v>2</v>
      </c>
      <c r="K9290" s="786">
        <v>8.76</v>
      </c>
      <c r="L9290" s="786">
        <v>17.52</v>
      </c>
      <c r="M9290" s="55" t="s">
        <v>2455</v>
      </c>
    </row>
    <row r="9291" spans="1:13" ht="15">
      <c r="A9291" s="783">
        <v>46011</v>
      </c>
      <c r="B9291" s="784" t="s">
        <v>9397</v>
      </c>
      <c r="C9291" s="784">
        <v>83580</v>
      </c>
      <c r="D9291" s="784" t="s">
        <v>7741</v>
      </c>
      <c r="E9291" s="784">
        <v>150</v>
      </c>
      <c r="F9291" s="784">
        <v>4010</v>
      </c>
      <c r="G9291" s="784" t="s">
        <v>6033</v>
      </c>
      <c r="H9291" s="784" t="s">
        <v>9395</v>
      </c>
      <c r="J9291" s="784">
        <v>1</v>
      </c>
      <c r="K9291" s="784">
        <v>11.55</v>
      </c>
      <c r="L9291" s="784">
        <v>11.55</v>
      </c>
      <c r="M9291" s="55" t="s">
        <v>2455</v>
      </c>
    </row>
    <row r="9292" spans="1:13" ht="15">
      <c r="A9292" s="785">
        <v>46011</v>
      </c>
      <c r="B9292" s="784" t="s">
        <v>9397</v>
      </c>
      <c r="C9292" s="786">
        <v>80039</v>
      </c>
      <c r="D9292" s="786" t="s">
        <v>6092</v>
      </c>
      <c r="E9292" s="786" t="s">
        <v>289</v>
      </c>
      <c r="F9292" s="786">
        <v>4010</v>
      </c>
      <c r="G9292" s="786" t="s">
        <v>4681</v>
      </c>
      <c r="H9292" s="784" t="s">
        <v>9395</v>
      </c>
      <c r="J9292" s="786">
        <v>1</v>
      </c>
      <c r="K9292" s="786">
        <v>12.83</v>
      </c>
      <c r="L9292" s="786">
        <v>12.83</v>
      </c>
      <c r="M9292" s="55" t="s">
        <v>2455</v>
      </c>
    </row>
    <row r="9293" spans="1:13" ht="15">
      <c r="A9293" s="783">
        <v>46011</v>
      </c>
      <c r="B9293" s="784" t="s">
        <v>9397</v>
      </c>
      <c r="C9293" s="784">
        <v>82199</v>
      </c>
      <c r="D9293" s="784" t="s">
        <v>5472</v>
      </c>
      <c r="E9293" s="784">
        <v>80</v>
      </c>
      <c r="F9293" s="784">
        <v>4010</v>
      </c>
      <c r="G9293" s="784" t="s">
        <v>4682</v>
      </c>
      <c r="H9293" s="784" t="s">
        <v>9395</v>
      </c>
      <c r="J9293" s="784">
        <v>1</v>
      </c>
      <c r="K9293" s="784">
        <v>9.11</v>
      </c>
      <c r="L9293" s="784">
        <v>9.11</v>
      </c>
      <c r="M9293" s="55" t="s">
        <v>2455</v>
      </c>
    </row>
    <row r="9294" spans="1:13" ht="15">
      <c r="A9294" s="785">
        <v>46011</v>
      </c>
      <c r="B9294" s="784" t="s">
        <v>9397</v>
      </c>
      <c r="C9294" s="786">
        <v>83868</v>
      </c>
      <c r="D9294" s="786" t="s">
        <v>7741</v>
      </c>
      <c r="E9294" s="786" t="s">
        <v>441</v>
      </c>
      <c r="F9294" s="786">
        <v>4010</v>
      </c>
      <c r="G9294" s="786" t="s">
        <v>4686</v>
      </c>
      <c r="H9294" s="784" t="s">
        <v>9395</v>
      </c>
      <c r="J9294" s="786">
        <v>1</v>
      </c>
      <c r="K9294" s="786">
        <v>7.54</v>
      </c>
      <c r="L9294" s="786">
        <v>7.54</v>
      </c>
      <c r="M9294" s="55" t="s">
        <v>2455</v>
      </c>
    </row>
    <row r="9295" spans="1:13" ht="15">
      <c r="A9295" s="783">
        <v>46011</v>
      </c>
      <c r="B9295" s="784" t="s">
        <v>9397</v>
      </c>
      <c r="C9295" s="784">
        <v>82921</v>
      </c>
      <c r="D9295" s="784" t="s">
        <v>5499</v>
      </c>
      <c r="E9295" s="784">
        <v>120</v>
      </c>
      <c r="F9295" s="784">
        <v>4010</v>
      </c>
      <c r="G9295" s="784" t="s">
        <v>4687</v>
      </c>
      <c r="H9295" s="784" t="s">
        <v>9395</v>
      </c>
      <c r="J9295" s="784">
        <v>1</v>
      </c>
      <c r="K9295" s="784">
        <v>9.0299999999999994</v>
      </c>
      <c r="L9295" s="784">
        <v>9.0299999999999994</v>
      </c>
      <c r="M9295" s="55" t="s">
        <v>2455</v>
      </c>
    </row>
    <row r="9296" spans="1:13" ht="15">
      <c r="A9296" s="785">
        <v>46011</v>
      </c>
      <c r="B9296" s="784" t="s">
        <v>9397</v>
      </c>
      <c r="C9296" s="786">
        <v>84296</v>
      </c>
      <c r="D9296" s="786" t="s">
        <v>7463</v>
      </c>
      <c r="E9296" s="786">
        <v>160</v>
      </c>
      <c r="F9296" s="786">
        <v>4010</v>
      </c>
      <c r="G9296" s="786" t="s">
        <v>5009</v>
      </c>
      <c r="H9296" s="784" t="s">
        <v>9395</v>
      </c>
      <c r="J9296" s="786">
        <v>1</v>
      </c>
      <c r="K9296" s="786">
        <v>8.23</v>
      </c>
      <c r="L9296" s="786">
        <v>8.23</v>
      </c>
      <c r="M9296" s="55" t="s">
        <v>2455</v>
      </c>
    </row>
    <row r="9297" spans="1:13" ht="15">
      <c r="A9297" s="783">
        <v>46011</v>
      </c>
      <c r="B9297" s="784" t="s">
        <v>9397</v>
      </c>
      <c r="C9297" s="784">
        <v>80582</v>
      </c>
      <c r="D9297" s="784">
        <v>177</v>
      </c>
      <c r="E9297" s="784">
        <v>90</v>
      </c>
      <c r="F9297" s="784">
        <v>4010</v>
      </c>
      <c r="G9297" s="784" t="s">
        <v>5011</v>
      </c>
      <c r="H9297" s="784" t="s">
        <v>9395</v>
      </c>
      <c r="J9297" s="784">
        <v>1</v>
      </c>
      <c r="K9297" s="784">
        <v>6.48</v>
      </c>
      <c r="L9297" s="784">
        <v>6.48</v>
      </c>
      <c r="M9297" s="55" t="s">
        <v>2455</v>
      </c>
    </row>
    <row r="9298" spans="1:13" ht="15">
      <c r="A9298" s="785">
        <v>46011</v>
      </c>
      <c r="B9298" s="784" t="s">
        <v>9397</v>
      </c>
      <c r="C9298" s="786">
        <v>81157</v>
      </c>
      <c r="D9298" s="786" t="s">
        <v>7459</v>
      </c>
      <c r="E9298" s="786">
        <v>150</v>
      </c>
      <c r="F9298" s="786">
        <v>4010</v>
      </c>
      <c r="G9298" s="786" t="s">
        <v>4007</v>
      </c>
      <c r="H9298" s="784" t="s">
        <v>9395</v>
      </c>
      <c r="J9298" s="786">
        <v>1</v>
      </c>
      <c r="K9298" s="786">
        <v>5.09</v>
      </c>
      <c r="L9298" s="786">
        <v>5.09</v>
      </c>
      <c r="M9298" s="55" t="s">
        <v>2455</v>
      </c>
    </row>
    <row r="9299" spans="1:13" ht="15">
      <c r="A9299" s="783">
        <v>46011</v>
      </c>
      <c r="B9299" s="784" t="s">
        <v>9397</v>
      </c>
      <c r="C9299" s="784">
        <v>50659</v>
      </c>
      <c r="D9299" s="784">
        <v>11</v>
      </c>
      <c r="E9299" s="882">
        <v>45784</v>
      </c>
      <c r="F9299" s="784">
        <v>4010</v>
      </c>
      <c r="G9299" s="784" t="s">
        <v>5020</v>
      </c>
      <c r="H9299" s="784" t="s">
        <v>9395</v>
      </c>
      <c r="J9299" s="784">
        <v>1</v>
      </c>
      <c r="K9299" s="784">
        <v>5.3</v>
      </c>
      <c r="L9299" s="784">
        <v>5.3</v>
      </c>
      <c r="M9299" s="55" t="s">
        <v>2455</v>
      </c>
    </row>
    <row r="9300" spans="1:13" ht="15">
      <c r="A9300" s="785">
        <v>46011</v>
      </c>
      <c r="B9300" s="784" t="s">
        <v>9397</v>
      </c>
      <c r="C9300" s="786">
        <v>80039</v>
      </c>
      <c r="D9300" s="786" t="s">
        <v>6567</v>
      </c>
      <c r="E9300" s="786" t="s">
        <v>289</v>
      </c>
      <c r="F9300" s="786">
        <v>4010</v>
      </c>
      <c r="G9300" s="786" t="s">
        <v>8754</v>
      </c>
      <c r="H9300" s="784" t="s">
        <v>9395</v>
      </c>
      <c r="J9300" s="786">
        <v>1</v>
      </c>
      <c r="K9300" s="786">
        <v>13.49</v>
      </c>
      <c r="L9300" s="786">
        <v>13.49</v>
      </c>
      <c r="M9300" s="55" t="s">
        <v>2455</v>
      </c>
    </row>
    <row r="9301" spans="1:13" ht="15">
      <c r="A9301" s="783">
        <v>46011</v>
      </c>
      <c r="B9301" s="784" t="s">
        <v>9397</v>
      </c>
      <c r="C9301" s="784">
        <v>82718</v>
      </c>
      <c r="D9301" s="784" t="s">
        <v>3298</v>
      </c>
      <c r="E9301" s="784">
        <v>85</v>
      </c>
      <c r="F9301" s="784">
        <v>4010</v>
      </c>
      <c r="G9301" s="784" t="s">
        <v>5021</v>
      </c>
      <c r="H9301" s="784" t="s">
        <v>9395</v>
      </c>
      <c r="J9301" s="784">
        <v>1</v>
      </c>
      <c r="K9301" s="784">
        <v>11.31</v>
      </c>
      <c r="L9301" s="784">
        <v>11.31</v>
      </c>
      <c r="M9301" s="55" t="s">
        <v>2455</v>
      </c>
    </row>
    <row r="9302" spans="1:13" ht="15">
      <c r="A9302" s="785">
        <v>46011</v>
      </c>
      <c r="B9302" s="784" t="s">
        <v>9397</v>
      </c>
      <c r="C9302" s="786">
        <v>83247</v>
      </c>
      <c r="D9302" s="786" t="s">
        <v>2536</v>
      </c>
      <c r="E9302" s="786">
        <v>130</v>
      </c>
      <c r="F9302" s="786">
        <v>4010</v>
      </c>
      <c r="G9302" s="786" t="s">
        <v>5966</v>
      </c>
      <c r="H9302" s="784" t="s">
        <v>9395</v>
      </c>
      <c r="J9302" s="786">
        <v>1</v>
      </c>
      <c r="K9302" s="786">
        <v>8.5299999999999994</v>
      </c>
      <c r="L9302" s="786">
        <v>8.5299999999999994</v>
      </c>
      <c r="M9302" s="55" t="s">
        <v>2455</v>
      </c>
    </row>
    <row r="9303" spans="1:13" ht="15">
      <c r="A9303" s="783">
        <v>46011</v>
      </c>
      <c r="B9303" s="784" t="s">
        <v>9397</v>
      </c>
      <c r="C9303" s="784">
        <v>82365</v>
      </c>
      <c r="D9303" s="784" t="s">
        <v>6928</v>
      </c>
      <c r="E9303" s="784" t="s">
        <v>289</v>
      </c>
      <c r="F9303" s="784">
        <v>4010</v>
      </c>
      <c r="G9303" s="784" t="s">
        <v>8757</v>
      </c>
      <c r="H9303" s="784" t="s">
        <v>9395</v>
      </c>
      <c r="J9303" s="784">
        <v>1</v>
      </c>
      <c r="K9303" s="784">
        <v>11.02</v>
      </c>
      <c r="L9303" s="784">
        <v>11.02</v>
      </c>
      <c r="M9303" s="55" t="s">
        <v>2455</v>
      </c>
    </row>
    <row r="9304" spans="1:13" ht="15">
      <c r="A9304" s="785">
        <v>46011</v>
      </c>
      <c r="B9304" s="784" t="s">
        <v>9397</v>
      </c>
      <c r="C9304" s="786">
        <v>67253</v>
      </c>
      <c r="D9304" s="786" t="s">
        <v>2336</v>
      </c>
      <c r="E9304" s="786" t="s">
        <v>2520</v>
      </c>
      <c r="F9304" s="786">
        <v>4010</v>
      </c>
      <c r="G9304" s="786" t="s">
        <v>4389</v>
      </c>
      <c r="H9304" s="784" t="s">
        <v>9395</v>
      </c>
      <c r="J9304" s="786">
        <v>1</v>
      </c>
      <c r="K9304" s="786">
        <v>23.85</v>
      </c>
      <c r="L9304" s="786">
        <v>23.85</v>
      </c>
      <c r="M9304" s="55" t="s">
        <v>2455</v>
      </c>
    </row>
    <row r="9305" spans="1:13" ht="15">
      <c r="A9305" s="783">
        <v>46011</v>
      </c>
      <c r="B9305" s="784" t="s">
        <v>9397</v>
      </c>
      <c r="C9305" s="784">
        <v>83752</v>
      </c>
      <c r="D9305" s="784" t="s">
        <v>6133</v>
      </c>
      <c r="E9305" s="784">
        <v>70</v>
      </c>
      <c r="F9305" s="784">
        <v>4010</v>
      </c>
      <c r="G9305" s="784" t="s">
        <v>9183</v>
      </c>
      <c r="H9305" s="784" t="s">
        <v>9395</v>
      </c>
      <c r="J9305" s="784">
        <v>1</v>
      </c>
      <c r="K9305" s="784">
        <v>10.62</v>
      </c>
      <c r="L9305" s="784">
        <v>10.62</v>
      </c>
      <c r="M9305" s="55" t="s">
        <v>2455</v>
      </c>
    </row>
    <row r="9306" spans="1:13" ht="15">
      <c r="A9306" s="783">
        <v>46011</v>
      </c>
      <c r="B9306" s="784" t="s">
        <v>9398</v>
      </c>
      <c r="C9306" s="784">
        <v>83818</v>
      </c>
      <c r="D9306" s="784" t="s">
        <v>7166</v>
      </c>
      <c r="E9306" s="784" t="s">
        <v>3950</v>
      </c>
      <c r="F9306" s="784">
        <v>4010</v>
      </c>
      <c r="G9306" s="784" t="s">
        <v>9022</v>
      </c>
      <c r="H9306" s="784" t="s">
        <v>9395</v>
      </c>
      <c r="J9306" s="55">
        <v>22</v>
      </c>
      <c r="K9306" s="784">
        <v>18.100000000000001</v>
      </c>
      <c r="L9306" s="784">
        <v>398.2</v>
      </c>
      <c r="M9306" s="55" t="s">
        <v>2455</v>
      </c>
    </row>
    <row r="9307" spans="1:13" ht="15">
      <c r="A9307" s="783">
        <v>46012</v>
      </c>
      <c r="B9307" s="784" t="s">
        <v>9399</v>
      </c>
      <c r="C9307" s="784">
        <v>83881</v>
      </c>
      <c r="D9307" s="784" t="s">
        <v>2710</v>
      </c>
      <c r="E9307" s="784" t="s">
        <v>2520</v>
      </c>
      <c r="F9307" s="784">
        <v>4010</v>
      </c>
      <c r="G9307" s="784" t="s">
        <v>3961</v>
      </c>
      <c r="H9307" s="784" t="s">
        <v>9395</v>
      </c>
      <c r="J9307" s="784">
        <v>1</v>
      </c>
      <c r="K9307" s="784">
        <v>2.52</v>
      </c>
      <c r="L9307" s="784">
        <v>2.52</v>
      </c>
      <c r="M9307" s="55" t="s">
        <v>2455</v>
      </c>
    </row>
    <row r="9308" spans="1:13" ht="15">
      <c r="A9308" s="785">
        <v>46012</v>
      </c>
      <c r="B9308" s="784" t="s">
        <v>9399</v>
      </c>
      <c r="C9308" s="786">
        <v>50265</v>
      </c>
      <c r="D9308" s="786" t="s">
        <v>3942</v>
      </c>
      <c r="E9308" s="786" t="s">
        <v>2061</v>
      </c>
      <c r="F9308" s="786">
        <v>4010</v>
      </c>
      <c r="G9308" s="786" t="s">
        <v>4312</v>
      </c>
      <c r="H9308" s="784" t="s">
        <v>9395</v>
      </c>
      <c r="J9308" s="786">
        <v>1</v>
      </c>
      <c r="K9308" s="786">
        <v>4.82</v>
      </c>
      <c r="L9308" s="786">
        <v>4.82</v>
      </c>
      <c r="M9308" s="55" t="s">
        <v>2455</v>
      </c>
    </row>
    <row r="9309" spans="1:13" ht="15">
      <c r="A9309" s="783">
        <v>46012</v>
      </c>
      <c r="B9309" s="784" t="s">
        <v>9399</v>
      </c>
      <c r="C9309" s="784">
        <v>50265</v>
      </c>
      <c r="D9309" s="784" t="s">
        <v>6115</v>
      </c>
      <c r="E9309" s="784" t="s">
        <v>289</v>
      </c>
      <c r="F9309" s="784">
        <v>4010</v>
      </c>
      <c r="G9309" s="784" t="s">
        <v>3932</v>
      </c>
      <c r="H9309" s="784" t="s">
        <v>9395</v>
      </c>
      <c r="J9309" s="784">
        <v>1</v>
      </c>
      <c r="K9309" s="784">
        <v>3.8</v>
      </c>
      <c r="L9309" s="784">
        <v>3.8</v>
      </c>
      <c r="M9309" s="55" t="s">
        <v>2455</v>
      </c>
    </row>
    <row r="9310" spans="1:13" ht="15">
      <c r="A9310" s="785">
        <v>46012</v>
      </c>
      <c r="B9310" s="784" t="s">
        <v>9399</v>
      </c>
      <c r="C9310" s="786">
        <v>81058</v>
      </c>
      <c r="D9310" s="786">
        <v>539</v>
      </c>
      <c r="E9310" s="786">
        <v>110</v>
      </c>
      <c r="F9310" s="786">
        <v>4010</v>
      </c>
      <c r="G9310" s="786" t="s">
        <v>9400</v>
      </c>
      <c r="H9310" s="784" t="s">
        <v>9395</v>
      </c>
      <c r="J9310" s="786">
        <v>1</v>
      </c>
      <c r="K9310" s="786">
        <v>6.95</v>
      </c>
      <c r="L9310" s="786">
        <v>6.95</v>
      </c>
      <c r="M9310" s="55" t="s">
        <v>2455</v>
      </c>
    </row>
    <row r="9311" spans="1:13" ht="15">
      <c r="A9311" s="783">
        <v>46012</v>
      </c>
      <c r="B9311" s="784" t="s">
        <v>9399</v>
      </c>
      <c r="C9311" s="784">
        <v>83523</v>
      </c>
      <c r="D9311" s="784" t="s">
        <v>3304</v>
      </c>
      <c r="E9311" s="784">
        <v>75</v>
      </c>
      <c r="F9311" s="784">
        <v>4010</v>
      </c>
      <c r="G9311" s="784" t="s">
        <v>9340</v>
      </c>
      <c r="H9311" s="784" t="s">
        <v>9395</v>
      </c>
      <c r="J9311" s="784">
        <v>1</v>
      </c>
      <c r="K9311" s="784">
        <v>5.37</v>
      </c>
      <c r="L9311" s="784">
        <v>5.37</v>
      </c>
      <c r="M9311" s="55" t="s">
        <v>2455</v>
      </c>
    </row>
    <row r="9312" spans="1:13" ht="15">
      <c r="A9312" s="785">
        <v>46012</v>
      </c>
      <c r="B9312" s="784" t="s">
        <v>9399</v>
      </c>
      <c r="C9312" s="786">
        <v>83624</v>
      </c>
      <c r="D9312" s="786" t="s">
        <v>2255</v>
      </c>
      <c r="E9312" s="786">
        <v>70</v>
      </c>
      <c r="F9312" s="786">
        <v>4010</v>
      </c>
      <c r="G9312" s="786" t="s">
        <v>8926</v>
      </c>
      <c r="H9312" s="784" t="s">
        <v>9395</v>
      </c>
      <c r="J9312" s="786">
        <v>1</v>
      </c>
      <c r="K9312" s="786">
        <v>8.8000000000000007</v>
      </c>
      <c r="L9312" s="786">
        <v>8.8000000000000007</v>
      </c>
      <c r="M9312" s="55" t="s">
        <v>2455</v>
      </c>
    </row>
    <row r="9313" spans="1:13" ht="15">
      <c r="A9313" s="783">
        <v>46012</v>
      </c>
      <c r="B9313" s="784" t="s">
        <v>9399</v>
      </c>
      <c r="C9313" s="784">
        <v>83624</v>
      </c>
      <c r="D9313" s="784" t="s">
        <v>2336</v>
      </c>
      <c r="E9313" s="784" t="s">
        <v>2356</v>
      </c>
      <c r="F9313" s="784">
        <v>4010</v>
      </c>
      <c r="G9313" s="784" t="s">
        <v>9341</v>
      </c>
      <c r="H9313" s="784" t="s">
        <v>9395</v>
      </c>
      <c r="J9313" s="784">
        <v>1</v>
      </c>
      <c r="K9313" s="784">
        <v>8.26</v>
      </c>
      <c r="L9313" s="784">
        <v>8.26</v>
      </c>
      <c r="M9313" s="55" t="s">
        <v>2455</v>
      </c>
    </row>
    <row r="9314" spans="1:13" ht="15">
      <c r="A9314" s="785">
        <v>46012</v>
      </c>
      <c r="B9314" s="784" t="s">
        <v>9399</v>
      </c>
      <c r="C9314" s="786">
        <v>83403</v>
      </c>
      <c r="D9314" s="786" t="s">
        <v>6418</v>
      </c>
      <c r="E9314" s="786">
        <v>60</v>
      </c>
      <c r="F9314" s="786">
        <v>4010</v>
      </c>
      <c r="G9314" s="786" t="s">
        <v>3933</v>
      </c>
      <c r="H9314" s="784" t="s">
        <v>9395</v>
      </c>
      <c r="J9314" s="786">
        <v>1</v>
      </c>
      <c r="K9314" s="786">
        <v>7.83</v>
      </c>
      <c r="L9314" s="786">
        <v>7.83</v>
      </c>
      <c r="M9314" s="55" t="s">
        <v>2455</v>
      </c>
    </row>
    <row r="9315" spans="1:13" ht="15">
      <c r="A9315" s="783">
        <v>46012</v>
      </c>
      <c r="B9315" s="784" t="s">
        <v>9399</v>
      </c>
      <c r="C9315" s="784">
        <v>83397</v>
      </c>
      <c r="D9315" s="784" t="s">
        <v>5972</v>
      </c>
      <c r="E9315" s="784">
        <v>85</v>
      </c>
      <c r="F9315" s="784">
        <v>4010</v>
      </c>
      <c r="G9315" s="784" t="s">
        <v>4462</v>
      </c>
      <c r="H9315" s="784" t="s">
        <v>9395</v>
      </c>
      <c r="J9315" s="784">
        <v>1</v>
      </c>
      <c r="K9315" s="784">
        <v>6.03</v>
      </c>
      <c r="L9315" s="784">
        <v>6.03</v>
      </c>
      <c r="M9315" s="55" t="s">
        <v>2455</v>
      </c>
    </row>
    <row r="9316" spans="1:13" ht="15">
      <c r="A9316" s="785">
        <v>46012</v>
      </c>
      <c r="B9316" s="784" t="s">
        <v>9399</v>
      </c>
      <c r="C9316" s="786">
        <v>83622</v>
      </c>
      <c r="D9316" s="786" t="s">
        <v>5595</v>
      </c>
      <c r="E9316" s="786">
        <v>75</v>
      </c>
      <c r="F9316" s="786">
        <v>4010</v>
      </c>
      <c r="G9316" s="786" t="s">
        <v>9342</v>
      </c>
      <c r="H9316" s="784" t="s">
        <v>9395</v>
      </c>
      <c r="J9316" s="786">
        <v>1</v>
      </c>
      <c r="K9316" s="786">
        <v>6.24</v>
      </c>
      <c r="L9316" s="786">
        <v>6.24</v>
      </c>
      <c r="M9316" s="55" t="s">
        <v>2455</v>
      </c>
    </row>
    <row r="9317" spans="1:13" ht="15">
      <c r="A9317" s="783">
        <v>46012</v>
      </c>
      <c r="B9317" s="784" t="s">
        <v>9399</v>
      </c>
      <c r="C9317" s="784">
        <v>82368</v>
      </c>
      <c r="D9317" s="784" t="s">
        <v>6928</v>
      </c>
      <c r="E9317" s="784">
        <v>75</v>
      </c>
      <c r="F9317" s="784">
        <v>4010</v>
      </c>
      <c r="G9317" s="784" t="s">
        <v>8373</v>
      </c>
      <c r="H9317" s="784" t="s">
        <v>9395</v>
      </c>
      <c r="J9317" s="784">
        <v>1</v>
      </c>
      <c r="K9317" s="784">
        <v>10.15</v>
      </c>
      <c r="L9317" s="784">
        <v>10.15</v>
      </c>
      <c r="M9317" s="55" t="s">
        <v>2455</v>
      </c>
    </row>
    <row r="9318" spans="1:13" ht="15">
      <c r="A9318" s="785">
        <v>46012</v>
      </c>
      <c r="B9318" s="784" t="s">
        <v>9399</v>
      </c>
      <c r="C9318" s="786">
        <v>83590</v>
      </c>
      <c r="D9318" s="786" t="s">
        <v>6802</v>
      </c>
      <c r="E9318" s="786">
        <v>50</v>
      </c>
      <c r="F9318" s="786">
        <v>4010</v>
      </c>
      <c r="G9318" s="786" t="s">
        <v>4314</v>
      </c>
      <c r="H9318" s="784" t="s">
        <v>9395</v>
      </c>
      <c r="J9318" s="786">
        <v>1</v>
      </c>
      <c r="K9318" s="786">
        <v>7.71</v>
      </c>
      <c r="L9318" s="786">
        <v>7.71</v>
      </c>
      <c r="M9318" s="55" t="s">
        <v>2455</v>
      </c>
    </row>
    <row r="9319" spans="1:13" ht="15">
      <c r="A9319" s="783">
        <v>46012</v>
      </c>
      <c r="B9319" s="784" t="s">
        <v>9399</v>
      </c>
      <c r="C9319" s="784">
        <v>83580</v>
      </c>
      <c r="D9319" s="784" t="s">
        <v>7741</v>
      </c>
      <c r="E9319" s="784">
        <v>80</v>
      </c>
      <c r="F9319" s="784">
        <v>4010</v>
      </c>
      <c r="G9319" s="784" t="s">
        <v>3718</v>
      </c>
      <c r="H9319" s="784" t="s">
        <v>9395</v>
      </c>
      <c r="J9319" s="784">
        <v>1</v>
      </c>
      <c r="K9319" s="784">
        <v>11.55</v>
      </c>
      <c r="L9319" s="784">
        <v>11.55</v>
      </c>
      <c r="M9319" s="55" t="s">
        <v>2455</v>
      </c>
    </row>
    <row r="9320" spans="1:13" ht="15">
      <c r="A9320" s="785">
        <v>46012</v>
      </c>
      <c r="B9320" s="784" t="s">
        <v>9399</v>
      </c>
      <c r="C9320" s="786">
        <v>81496</v>
      </c>
      <c r="D9320" s="786" t="s">
        <v>2560</v>
      </c>
      <c r="E9320" s="786">
        <v>120</v>
      </c>
      <c r="F9320" s="786">
        <v>4010</v>
      </c>
      <c r="G9320" s="786" t="s">
        <v>3720</v>
      </c>
      <c r="H9320" s="784" t="s">
        <v>9395</v>
      </c>
      <c r="J9320" s="786">
        <v>1</v>
      </c>
      <c r="K9320" s="786">
        <v>7.89</v>
      </c>
      <c r="L9320" s="786">
        <v>7.89</v>
      </c>
      <c r="M9320" s="55" t="s">
        <v>2455</v>
      </c>
    </row>
    <row r="9321" spans="1:13" ht="15">
      <c r="A9321" s="783">
        <v>46012</v>
      </c>
      <c r="B9321" s="784" t="s">
        <v>9399</v>
      </c>
      <c r="C9321" s="784">
        <v>83530</v>
      </c>
      <c r="D9321" s="784" t="s">
        <v>5105</v>
      </c>
      <c r="E9321" s="784">
        <v>85</v>
      </c>
      <c r="F9321" s="784">
        <v>4010</v>
      </c>
      <c r="G9321" s="784" t="s">
        <v>3725</v>
      </c>
      <c r="H9321" s="784" t="s">
        <v>9395</v>
      </c>
      <c r="J9321" s="784">
        <v>1</v>
      </c>
      <c r="K9321" s="784">
        <v>8.5299999999999994</v>
      </c>
      <c r="L9321" s="784">
        <v>8.5299999999999994</v>
      </c>
      <c r="M9321" s="55" t="s">
        <v>2455</v>
      </c>
    </row>
    <row r="9322" spans="1:13" ht="15">
      <c r="A9322" s="785">
        <v>46012</v>
      </c>
      <c r="B9322" s="784" t="s">
        <v>9399</v>
      </c>
      <c r="C9322" s="786">
        <v>83719</v>
      </c>
      <c r="D9322" s="786" t="s">
        <v>6704</v>
      </c>
      <c r="E9322" s="786">
        <v>90</v>
      </c>
      <c r="F9322" s="786">
        <v>4010</v>
      </c>
      <c r="G9322" s="786" t="s">
        <v>4465</v>
      </c>
      <c r="H9322" s="784" t="s">
        <v>9395</v>
      </c>
      <c r="J9322" s="786">
        <v>1</v>
      </c>
      <c r="K9322" s="786">
        <v>11.82</v>
      </c>
      <c r="L9322" s="786">
        <v>11.82</v>
      </c>
      <c r="M9322" s="55" t="s">
        <v>2455</v>
      </c>
    </row>
    <row r="9323" spans="1:13" ht="15">
      <c r="A9323" s="783">
        <v>46012</v>
      </c>
      <c r="B9323" s="784" t="s">
        <v>9399</v>
      </c>
      <c r="C9323" s="784">
        <v>82336</v>
      </c>
      <c r="D9323" s="784" t="s">
        <v>7035</v>
      </c>
      <c r="E9323" s="784">
        <v>110</v>
      </c>
      <c r="F9323" s="784">
        <v>4010</v>
      </c>
      <c r="G9323" s="784" t="s">
        <v>4416</v>
      </c>
      <c r="H9323" s="784" t="s">
        <v>9395</v>
      </c>
      <c r="J9323" s="784">
        <v>1</v>
      </c>
      <c r="K9323" s="784">
        <v>13.75</v>
      </c>
      <c r="L9323" s="784">
        <v>13.75</v>
      </c>
      <c r="M9323" s="55" t="s">
        <v>2455</v>
      </c>
    </row>
    <row r="9324" spans="1:13" ht="15">
      <c r="A9324" s="785">
        <v>46012</v>
      </c>
      <c r="B9324" s="784" t="s">
        <v>9399</v>
      </c>
      <c r="C9324" s="786">
        <v>83296</v>
      </c>
      <c r="D9324" s="786" t="s">
        <v>6576</v>
      </c>
      <c r="E9324" s="786">
        <v>140</v>
      </c>
      <c r="F9324" s="786">
        <v>4010</v>
      </c>
      <c r="G9324" s="786" t="s">
        <v>4768</v>
      </c>
      <c r="H9324" s="784" t="s">
        <v>9395</v>
      </c>
      <c r="J9324" s="786">
        <v>1</v>
      </c>
      <c r="K9324" s="786">
        <v>6.56</v>
      </c>
      <c r="L9324" s="786">
        <v>6.56</v>
      </c>
      <c r="M9324" s="55" t="s">
        <v>2455</v>
      </c>
    </row>
    <row r="9325" spans="1:13" ht="15">
      <c r="A9325" s="783">
        <v>46012</v>
      </c>
      <c r="B9325" s="784" t="s">
        <v>9399</v>
      </c>
      <c r="C9325" s="784">
        <v>83839</v>
      </c>
      <c r="D9325" s="784" t="s">
        <v>8939</v>
      </c>
      <c r="E9325" s="784">
        <v>90</v>
      </c>
      <c r="F9325" s="784">
        <v>4010</v>
      </c>
      <c r="G9325" s="784" t="s">
        <v>3727</v>
      </c>
      <c r="H9325" s="784" t="s">
        <v>9395</v>
      </c>
      <c r="J9325" s="784">
        <v>1</v>
      </c>
      <c r="K9325" s="784">
        <v>4.13</v>
      </c>
      <c r="L9325" s="784">
        <v>4.13</v>
      </c>
      <c r="M9325" s="55" t="s">
        <v>2455</v>
      </c>
    </row>
    <row r="9326" spans="1:13" ht="15">
      <c r="A9326" s="785">
        <v>46012</v>
      </c>
      <c r="B9326" s="784" t="s">
        <v>9399</v>
      </c>
      <c r="C9326" s="786">
        <v>83839</v>
      </c>
      <c r="D9326" s="786" t="s">
        <v>8609</v>
      </c>
      <c r="E9326" s="786">
        <v>90</v>
      </c>
      <c r="F9326" s="786">
        <v>4010</v>
      </c>
      <c r="G9326" s="786" t="s">
        <v>3433</v>
      </c>
      <c r="H9326" s="784" t="s">
        <v>9395</v>
      </c>
      <c r="J9326" s="786">
        <v>1</v>
      </c>
      <c r="K9326" s="786">
        <v>4.13</v>
      </c>
      <c r="L9326" s="786">
        <v>4.13</v>
      </c>
      <c r="M9326" s="55" t="s">
        <v>2455</v>
      </c>
    </row>
    <row r="9327" spans="1:13" ht="15">
      <c r="A9327" s="783">
        <v>46012</v>
      </c>
      <c r="B9327" s="784" t="s">
        <v>9399</v>
      </c>
      <c r="C9327" s="784">
        <v>83718</v>
      </c>
      <c r="D9327" s="784" t="s">
        <v>6228</v>
      </c>
      <c r="E9327" s="784">
        <v>120</v>
      </c>
      <c r="F9327" s="784">
        <v>4010</v>
      </c>
      <c r="G9327" s="784" t="s">
        <v>7436</v>
      </c>
      <c r="H9327" s="784" t="s">
        <v>9395</v>
      </c>
      <c r="J9327" s="784">
        <v>1</v>
      </c>
      <c r="K9327" s="784">
        <v>6</v>
      </c>
      <c r="L9327" s="784">
        <v>6</v>
      </c>
      <c r="M9327" s="55" t="s">
        <v>2455</v>
      </c>
    </row>
    <row r="9328" spans="1:13" ht="15">
      <c r="A9328" s="785">
        <v>46012</v>
      </c>
      <c r="B9328" s="784" t="s">
        <v>9399</v>
      </c>
      <c r="C9328" s="786">
        <v>64956</v>
      </c>
      <c r="D9328" s="786" t="s">
        <v>8942</v>
      </c>
      <c r="E9328" s="786">
        <v>130</v>
      </c>
      <c r="F9328" s="786">
        <v>4010</v>
      </c>
      <c r="G9328" s="786" t="s">
        <v>3434</v>
      </c>
      <c r="H9328" s="784" t="s">
        <v>9395</v>
      </c>
      <c r="J9328" s="786">
        <v>1</v>
      </c>
      <c r="K9328" s="786">
        <v>5.87</v>
      </c>
      <c r="L9328" s="786">
        <v>5.87</v>
      </c>
      <c r="M9328" s="55" t="s">
        <v>2455</v>
      </c>
    </row>
    <row r="9329" spans="1:13" ht="15">
      <c r="A9329" s="783">
        <v>46012</v>
      </c>
      <c r="B9329" s="784" t="s">
        <v>9399</v>
      </c>
      <c r="C9329" s="784">
        <v>83435</v>
      </c>
      <c r="D9329" s="784" t="s">
        <v>5103</v>
      </c>
      <c r="E9329" s="784">
        <v>100</v>
      </c>
      <c r="F9329" s="784">
        <v>4010</v>
      </c>
      <c r="G9329" s="784" t="s">
        <v>4770</v>
      </c>
      <c r="H9329" s="784" t="s">
        <v>9395</v>
      </c>
      <c r="J9329" s="784">
        <v>1</v>
      </c>
      <c r="K9329" s="784">
        <v>4.8600000000000003</v>
      </c>
      <c r="L9329" s="784">
        <v>4.8600000000000003</v>
      </c>
      <c r="M9329" s="55" t="s">
        <v>2455</v>
      </c>
    </row>
    <row r="9330" spans="1:13" ht="15">
      <c r="A9330" s="785">
        <v>46012</v>
      </c>
      <c r="B9330" s="784" t="s">
        <v>9399</v>
      </c>
      <c r="C9330" s="786">
        <v>83645</v>
      </c>
      <c r="D9330" s="786" t="s">
        <v>2710</v>
      </c>
      <c r="E9330" s="786">
        <v>70</v>
      </c>
      <c r="F9330" s="786">
        <v>4010</v>
      </c>
      <c r="G9330" s="786" t="s">
        <v>3731</v>
      </c>
      <c r="H9330" s="784" t="s">
        <v>9395</v>
      </c>
      <c r="J9330" s="786">
        <v>1</v>
      </c>
      <c r="K9330" s="786">
        <v>9.3000000000000007</v>
      </c>
      <c r="L9330" s="786">
        <v>9.3000000000000007</v>
      </c>
      <c r="M9330" s="55" t="s">
        <v>2455</v>
      </c>
    </row>
    <row r="9331" spans="1:13" ht="15">
      <c r="A9331" s="783">
        <v>46012</v>
      </c>
      <c r="B9331" s="784" t="s">
        <v>9399</v>
      </c>
      <c r="C9331" s="784">
        <v>83625</v>
      </c>
      <c r="D9331" s="784" t="s">
        <v>2408</v>
      </c>
      <c r="E9331" s="784">
        <v>65</v>
      </c>
      <c r="F9331" s="784">
        <v>4010</v>
      </c>
      <c r="G9331" s="784" t="s">
        <v>9401</v>
      </c>
      <c r="H9331" s="784" t="s">
        <v>9395</v>
      </c>
      <c r="J9331" s="784">
        <v>1</v>
      </c>
      <c r="K9331" s="784">
        <v>10.050000000000001</v>
      </c>
      <c r="L9331" s="784">
        <v>10.050000000000001</v>
      </c>
      <c r="M9331" s="55" t="s">
        <v>2455</v>
      </c>
    </row>
    <row r="9332" spans="1:13" ht="15">
      <c r="A9332" s="785">
        <v>46012</v>
      </c>
      <c r="B9332" s="784" t="s">
        <v>9399</v>
      </c>
      <c r="C9332" s="786">
        <v>82407</v>
      </c>
      <c r="D9332" s="786" t="s">
        <v>9402</v>
      </c>
      <c r="E9332" s="786">
        <v>150</v>
      </c>
      <c r="F9332" s="786">
        <v>4010</v>
      </c>
      <c r="G9332" s="786" t="s">
        <v>9403</v>
      </c>
      <c r="H9332" s="784" t="s">
        <v>9395</v>
      </c>
      <c r="J9332" s="786">
        <v>1</v>
      </c>
      <c r="K9332" s="786">
        <v>6.76</v>
      </c>
      <c r="L9332" s="786">
        <v>6.76</v>
      </c>
      <c r="M9332" s="55" t="s">
        <v>2455</v>
      </c>
    </row>
    <row r="9333" spans="1:13" ht="15">
      <c r="A9333" s="783">
        <v>46012</v>
      </c>
      <c r="B9333" s="784" t="s">
        <v>9399</v>
      </c>
      <c r="C9333" s="784">
        <v>82718</v>
      </c>
      <c r="D9333" s="784" t="s">
        <v>3230</v>
      </c>
      <c r="E9333" s="784">
        <v>150</v>
      </c>
      <c r="F9333" s="784">
        <v>4010</v>
      </c>
      <c r="G9333" s="784" t="s">
        <v>7687</v>
      </c>
      <c r="H9333" s="784" t="s">
        <v>9395</v>
      </c>
      <c r="J9333" s="784">
        <v>1</v>
      </c>
      <c r="K9333" s="784">
        <v>12.14</v>
      </c>
      <c r="L9333" s="784">
        <v>12.14</v>
      </c>
      <c r="M9333" s="55" t="s">
        <v>2455</v>
      </c>
    </row>
    <row r="9334" spans="1:13" ht="15">
      <c r="A9334" s="785">
        <v>46012</v>
      </c>
      <c r="B9334" s="784" t="s">
        <v>9399</v>
      </c>
      <c r="C9334" s="786">
        <v>83787</v>
      </c>
      <c r="D9334" s="786" t="s">
        <v>2560</v>
      </c>
      <c r="E9334" s="786">
        <v>130</v>
      </c>
      <c r="F9334" s="786">
        <v>4010</v>
      </c>
      <c r="G9334" s="786" t="s">
        <v>2477</v>
      </c>
      <c r="H9334" s="784" t="s">
        <v>9395</v>
      </c>
      <c r="J9334" s="786">
        <v>1</v>
      </c>
      <c r="K9334" s="786">
        <v>22.89</v>
      </c>
      <c r="L9334" s="786">
        <v>22.89</v>
      </c>
      <c r="M9334" s="55" t="s">
        <v>2455</v>
      </c>
    </row>
    <row r="9335" spans="1:13" ht="15">
      <c r="A9335" s="783">
        <v>46012</v>
      </c>
      <c r="B9335" s="784" t="s">
        <v>9399</v>
      </c>
      <c r="C9335" s="784">
        <v>83033</v>
      </c>
      <c r="D9335" s="784" t="s">
        <v>5775</v>
      </c>
      <c r="E9335" s="784">
        <v>75</v>
      </c>
      <c r="F9335" s="784">
        <v>4010</v>
      </c>
      <c r="G9335" s="784" t="s">
        <v>8869</v>
      </c>
      <c r="H9335" s="784" t="s">
        <v>9395</v>
      </c>
      <c r="J9335" s="784">
        <v>1</v>
      </c>
      <c r="K9335" s="784">
        <v>8.85</v>
      </c>
      <c r="L9335" s="784">
        <v>8.85</v>
      </c>
      <c r="M9335" s="55" t="s">
        <v>2455</v>
      </c>
    </row>
    <row r="9336" spans="1:13" ht="15">
      <c r="A9336" s="785">
        <v>46012</v>
      </c>
      <c r="B9336" s="784" t="s">
        <v>9399</v>
      </c>
      <c r="C9336" s="786">
        <v>52706</v>
      </c>
      <c r="D9336" s="786" t="s">
        <v>2577</v>
      </c>
      <c r="E9336" s="786">
        <v>150</v>
      </c>
      <c r="F9336" s="786">
        <v>4010</v>
      </c>
      <c r="G9336" s="786" t="s">
        <v>7688</v>
      </c>
      <c r="H9336" s="784" t="s">
        <v>9395</v>
      </c>
      <c r="J9336" s="786">
        <v>1</v>
      </c>
      <c r="K9336" s="786">
        <v>10.95</v>
      </c>
      <c r="L9336" s="786">
        <v>10.95</v>
      </c>
      <c r="M9336" s="55" t="s">
        <v>2455</v>
      </c>
    </row>
    <row r="9337" spans="1:13" ht="15">
      <c r="A9337" s="783">
        <v>46012</v>
      </c>
      <c r="B9337" s="784" t="s">
        <v>9399</v>
      </c>
      <c r="C9337" s="784">
        <v>83643</v>
      </c>
      <c r="D9337" s="784" t="s">
        <v>6094</v>
      </c>
      <c r="E9337" s="784" t="s">
        <v>2230</v>
      </c>
      <c r="F9337" s="784">
        <v>4010</v>
      </c>
      <c r="G9337" s="784" t="s">
        <v>8513</v>
      </c>
      <c r="H9337" s="784" t="s">
        <v>9395</v>
      </c>
      <c r="J9337" s="784">
        <v>1</v>
      </c>
      <c r="K9337" s="784">
        <v>27.49</v>
      </c>
      <c r="L9337" s="784">
        <v>27.49</v>
      </c>
      <c r="M9337" s="55" t="s">
        <v>2455</v>
      </c>
    </row>
    <row r="9338" spans="1:13" ht="15">
      <c r="A9338" s="785">
        <v>46012</v>
      </c>
      <c r="B9338" s="784" t="s">
        <v>9399</v>
      </c>
      <c r="C9338" s="786">
        <v>83615</v>
      </c>
      <c r="D9338" s="786" t="s">
        <v>7496</v>
      </c>
      <c r="E9338" s="786" t="s">
        <v>289</v>
      </c>
      <c r="F9338" s="786">
        <v>4010</v>
      </c>
      <c r="G9338" s="786" t="s">
        <v>7689</v>
      </c>
      <c r="H9338" s="784" t="s">
        <v>9395</v>
      </c>
      <c r="J9338" s="786">
        <v>1</v>
      </c>
      <c r="K9338" s="786">
        <v>40.880000000000003</v>
      </c>
      <c r="L9338" s="786">
        <v>40.880000000000003</v>
      </c>
      <c r="M9338" s="55" t="s">
        <v>2455</v>
      </c>
    </row>
    <row r="9339" spans="1:13" ht="15">
      <c r="A9339" s="783">
        <v>46012</v>
      </c>
      <c r="B9339" s="784" t="s">
        <v>9399</v>
      </c>
      <c r="C9339" s="784">
        <v>82368</v>
      </c>
      <c r="D9339" s="784" t="s">
        <v>6928</v>
      </c>
      <c r="E9339" s="784">
        <v>140</v>
      </c>
      <c r="F9339" s="784">
        <v>4010</v>
      </c>
      <c r="G9339" s="784" t="s">
        <v>7690</v>
      </c>
      <c r="H9339" s="784" t="s">
        <v>9395</v>
      </c>
      <c r="J9339" s="784">
        <v>1</v>
      </c>
      <c r="K9339" s="784">
        <v>10.17</v>
      </c>
      <c r="L9339" s="784">
        <v>10.17</v>
      </c>
      <c r="M9339" s="55" t="s">
        <v>2455</v>
      </c>
    </row>
    <row r="9340" spans="1:13" ht="15">
      <c r="A9340" s="785">
        <v>46012</v>
      </c>
      <c r="B9340" s="784" t="s">
        <v>9399</v>
      </c>
      <c r="C9340" s="786">
        <v>83717</v>
      </c>
      <c r="D9340" s="786" t="s">
        <v>9404</v>
      </c>
      <c r="E9340" s="786">
        <v>140</v>
      </c>
      <c r="F9340" s="786">
        <v>4010</v>
      </c>
      <c r="G9340" s="786" t="s">
        <v>7692</v>
      </c>
      <c r="H9340" s="784" t="s">
        <v>9395</v>
      </c>
      <c r="J9340" s="786">
        <v>1</v>
      </c>
      <c r="K9340" s="786">
        <v>13.51</v>
      </c>
      <c r="L9340" s="786">
        <v>13.51</v>
      </c>
      <c r="M9340" s="55" t="s">
        <v>2455</v>
      </c>
    </row>
    <row r="9341" spans="1:13" ht="15">
      <c r="A9341" s="783">
        <v>46012</v>
      </c>
      <c r="B9341" s="784" t="s">
        <v>9399</v>
      </c>
      <c r="C9341" s="784">
        <v>80039</v>
      </c>
      <c r="D9341" s="784" t="s">
        <v>2255</v>
      </c>
      <c r="E9341" s="784" t="s">
        <v>2230</v>
      </c>
      <c r="F9341" s="784">
        <v>4010</v>
      </c>
      <c r="G9341" s="784" t="s">
        <v>8515</v>
      </c>
      <c r="H9341" s="784" t="s">
        <v>9395</v>
      </c>
      <c r="J9341" s="784">
        <v>1</v>
      </c>
      <c r="K9341" s="784">
        <v>10.73</v>
      </c>
      <c r="L9341" s="784">
        <v>10.73</v>
      </c>
      <c r="M9341" s="55" t="s">
        <v>2455</v>
      </c>
    </row>
    <row r="9342" spans="1:13" ht="15">
      <c r="A9342" s="785">
        <v>46012</v>
      </c>
      <c r="B9342" s="784" t="s">
        <v>9399</v>
      </c>
      <c r="C9342" s="786">
        <v>59852</v>
      </c>
      <c r="D9342" s="786" t="s">
        <v>2255</v>
      </c>
      <c r="E9342" s="786">
        <v>140</v>
      </c>
      <c r="F9342" s="786">
        <v>4010</v>
      </c>
      <c r="G9342" s="786" t="s">
        <v>8870</v>
      </c>
      <c r="H9342" s="784" t="s">
        <v>9395</v>
      </c>
      <c r="J9342" s="786">
        <v>1</v>
      </c>
      <c r="K9342" s="786">
        <v>8.6999999999999993</v>
      </c>
      <c r="L9342" s="786">
        <v>8.6999999999999993</v>
      </c>
      <c r="M9342" s="55" t="s">
        <v>2455</v>
      </c>
    </row>
    <row r="9343" spans="1:13" ht="15">
      <c r="A9343" s="783">
        <v>46012</v>
      </c>
      <c r="B9343" s="784" t="s">
        <v>9399</v>
      </c>
      <c r="C9343" s="784">
        <v>57826</v>
      </c>
      <c r="D9343" s="784" t="s">
        <v>6925</v>
      </c>
      <c r="E9343" s="784">
        <v>140</v>
      </c>
      <c r="F9343" s="784">
        <v>4010</v>
      </c>
      <c r="G9343" s="784" t="s">
        <v>8871</v>
      </c>
      <c r="H9343" s="784" t="s">
        <v>9395</v>
      </c>
      <c r="J9343" s="784">
        <v>1</v>
      </c>
      <c r="K9343" s="784">
        <v>11.63</v>
      </c>
      <c r="L9343" s="784">
        <v>11.63</v>
      </c>
      <c r="M9343" s="55" t="s">
        <v>2455</v>
      </c>
    </row>
    <row r="9344" spans="1:13" ht="15">
      <c r="A9344" s="785">
        <v>46012</v>
      </c>
      <c r="B9344" s="784" t="s">
        <v>9399</v>
      </c>
      <c r="C9344" s="786">
        <v>68125</v>
      </c>
      <c r="D9344" s="786" t="s">
        <v>6418</v>
      </c>
      <c r="E9344" s="786">
        <v>130</v>
      </c>
      <c r="F9344" s="786">
        <v>4010</v>
      </c>
      <c r="G9344" s="786" t="s">
        <v>8872</v>
      </c>
      <c r="H9344" s="784" t="s">
        <v>9395</v>
      </c>
      <c r="J9344" s="786">
        <v>1</v>
      </c>
      <c r="K9344" s="786">
        <v>8.66</v>
      </c>
      <c r="L9344" s="786">
        <v>8.66</v>
      </c>
      <c r="M9344" s="55" t="s">
        <v>2455</v>
      </c>
    </row>
    <row r="9345" spans="1:13" ht="15">
      <c r="A9345" s="783">
        <v>46012</v>
      </c>
      <c r="B9345" s="784" t="s">
        <v>9399</v>
      </c>
      <c r="C9345" s="784">
        <v>67101</v>
      </c>
      <c r="D9345" s="784" t="s">
        <v>2577</v>
      </c>
      <c r="E9345" s="784" t="s">
        <v>441</v>
      </c>
      <c r="F9345" s="784">
        <v>4010</v>
      </c>
      <c r="G9345" s="784" t="s">
        <v>2486</v>
      </c>
      <c r="H9345" s="784" t="s">
        <v>9395</v>
      </c>
      <c r="J9345" s="784">
        <v>1</v>
      </c>
      <c r="K9345" s="784">
        <v>15.71</v>
      </c>
      <c r="L9345" s="784">
        <v>15.71</v>
      </c>
      <c r="M9345" s="55" t="s">
        <v>2455</v>
      </c>
    </row>
    <row r="9346" spans="1:13" ht="15">
      <c r="A9346" s="785">
        <v>46012</v>
      </c>
      <c r="B9346" s="784" t="s">
        <v>9399</v>
      </c>
      <c r="C9346" s="786">
        <v>83284</v>
      </c>
      <c r="D9346" s="786" t="s">
        <v>5544</v>
      </c>
      <c r="E9346" s="786">
        <v>140</v>
      </c>
      <c r="F9346" s="786">
        <v>4010</v>
      </c>
      <c r="G9346" s="786" t="s">
        <v>7682</v>
      </c>
      <c r="H9346" s="784" t="s">
        <v>9395</v>
      </c>
      <c r="J9346" s="786">
        <v>1</v>
      </c>
      <c r="K9346" s="786">
        <v>23.42</v>
      </c>
      <c r="L9346" s="786">
        <v>23.42</v>
      </c>
      <c r="M9346" s="55" t="s">
        <v>2455</v>
      </c>
    </row>
    <row r="9347" spans="1:13" ht="15">
      <c r="A9347" s="783">
        <v>46012</v>
      </c>
      <c r="B9347" s="784" t="s">
        <v>9399</v>
      </c>
      <c r="C9347" s="784">
        <v>83720</v>
      </c>
      <c r="D9347" s="784" t="s">
        <v>6704</v>
      </c>
      <c r="E9347" s="784">
        <v>150</v>
      </c>
      <c r="F9347" s="784">
        <v>4010</v>
      </c>
      <c r="G9347" s="784" t="s">
        <v>9405</v>
      </c>
      <c r="H9347" s="784" t="s">
        <v>9395</v>
      </c>
      <c r="J9347" s="784">
        <v>1</v>
      </c>
      <c r="K9347" s="784">
        <v>10.71</v>
      </c>
      <c r="L9347" s="784">
        <v>10.71</v>
      </c>
      <c r="M9347" s="55" t="s">
        <v>2455</v>
      </c>
    </row>
    <row r="9348" spans="1:13" ht="15">
      <c r="A9348" s="785">
        <v>46012</v>
      </c>
      <c r="B9348" s="784" t="s">
        <v>9399</v>
      </c>
      <c r="C9348" s="786">
        <v>82070</v>
      </c>
      <c r="D9348" s="786">
        <v>22</v>
      </c>
      <c r="E9348" s="786" t="s">
        <v>289</v>
      </c>
      <c r="F9348" s="786">
        <v>4010</v>
      </c>
      <c r="G9348" s="786" t="s">
        <v>8071</v>
      </c>
      <c r="H9348" s="784" t="s">
        <v>9395</v>
      </c>
      <c r="J9348" s="786">
        <v>1</v>
      </c>
      <c r="K9348" s="786">
        <v>13.97</v>
      </c>
      <c r="L9348" s="786">
        <v>13.97</v>
      </c>
      <c r="M9348" s="55" t="s">
        <v>2455</v>
      </c>
    </row>
    <row r="9349" spans="1:13" ht="15">
      <c r="A9349" s="783">
        <v>46012</v>
      </c>
      <c r="B9349" s="784" t="s">
        <v>9399</v>
      </c>
      <c r="C9349" s="784">
        <v>80039</v>
      </c>
      <c r="D9349" s="784" t="s">
        <v>6746</v>
      </c>
      <c r="E9349" s="784" t="s">
        <v>2296</v>
      </c>
      <c r="F9349" s="784">
        <v>4010</v>
      </c>
      <c r="G9349" s="784" t="s">
        <v>8072</v>
      </c>
      <c r="H9349" s="784" t="s">
        <v>9395</v>
      </c>
      <c r="J9349" s="784">
        <v>1</v>
      </c>
      <c r="K9349" s="784">
        <v>10.73</v>
      </c>
      <c r="L9349" s="784">
        <v>10.73</v>
      </c>
      <c r="M9349" s="55" t="s">
        <v>2455</v>
      </c>
    </row>
    <row r="9350" spans="1:13" ht="15">
      <c r="A9350" s="785">
        <v>46012</v>
      </c>
      <c r="B9350" s="784" t="s">
        <v>9399</v>
      </c>
      <c r="C9350" s="786">
        <v>83553</v>
      </c>
      <c r="D9350" s="786" t="s">
        <v>2710</v>
      </c>
      <c r="E9350" s="786" t="s">
        <v>2296</v>
      </c>
      <c r="F9350" s="786">
        <v>4010</v>
      </c>
      <c r="G9350" s="786" t="s">
        <v>8874</v>
      </c>
      <c r="H9350" s="784" t="s">
        <v>9395</v>
      </c>
      <c r="J9350" s="786">
        <v>1</v>
      </c>
      <c r="K9350" s="786">
        <v>19.53</v>
      </c>
      <c r="L9350" s="786">
        <v>19.53</v>
      </c>
      <c r="M9350" s="55" t="s">
        <v>2455</v>
      </c>
    </row>
    <row r="9351" spans="1:13" ht="15">
      <c r="A9351" s="783">
        <v>46012</v>
      </c>
      <c r="B9351" s="784" t="s">
        <v>9399</v>
      </c>
      <c r="C9351" s="784">
        <v>80039</v>
      </c>
      <c r="D9351" s="784" t="s">
        <v>2408</v>
      </c>
      <c r="E9351" s="784" t="s">
        <v>2061</v>
      </c>
      <c r="F9351" s="784">
        <v>4010</v>
      </c>
      <c r="G9351" s="784" t="s">
        <v>9406</v>
      </c>
      <c r="H9351" s="784" t="s">
        <v>9395</v>
      </c>
      <c r="J9351" s="784">
        <v>2</v>
      </c>
      <c r="K9351" s="784">
        <v>10.73</v>
      </c>
      <c r="L9351" s="784">
        <v>21.46</v>
      </c>
      <c r="M9351" s="55" t="s">
        <v>2455</v>
      </c>
    </row>
    <row r="9352" spans="1:13" ht="15">
      <c r="A9352" s="785">
        <v>46012</v>
      </c>
      <c r="B9352" s="784" t="s">
        <v>9399</v>
      </c>
      <c r="C9352" s="786">
        <v>80039</v>
      </c>
      <c r="D9352" s="786" t="s">
        <v>6115</v>
      </c>
      <c r="E9352" s="786" t="s">
        <v>441</v>
      </c>
      <c r="F9352" s="786">
        <v>4010</v>
      </c>
      <c r="G9352" s="786" t="s">
        <v>8875</v>
      </c>
      <c r="H9352" s="784" t="s">
        <v>9395</v>
      </c>
      <c r="J9352" s="786">
        <v>1</v>
      </c>
      <c r="K9352" s="786">
        <v>10.73</v>
      </c>
      <c r="L9352" s="786">
        <v>10.73</v>
      </c>
      <c r="M9352" s="55" t="s">
        <v>2455</v>
      </c>
    </row>
    <row r="9353" spans="1:13" ht="15">
      <c r="A9353" s="783">
        <v>46012</v>
      </c>
      <c r="B9353" s="784" t="s">
        <v>9399</v>
      </c>
      <c r="C9353" s="784">
        <v>80039</v>
      </c>
      <c r="D9353" s="784" t="s">
        <v>6088</v>
      </c>
      <c r="E9353" s="784" t="s">
        <v>441</v>
      </c>
      <c r="F9353" s="784">
        <v>4010</v>
      </c>
      <c r="G9353" s="784" t="s">
        <v>9407</v>
      </c>
      <c r="H9353" s="784" t="s">
        <v>9395</v>
      </c>
      <c r="J9353" s="784">
        <v>1</v>
      </c>
      <c r="K9353" s="784">
        <v>13.49</v>
      </c>
      <c r="L9353" s="784">
        <v>13.49</v>
      </c>
      <c r="M9353" s="55" t="s">
        <v>2455</v>
      </c>
    </row>
    <row r="9354" spans="1:13" ht="15">
      <c r="A9354" s="785">
        <v>46012</v>
      </c>
      <c r="B9354" s="784" t="s">
        <v>9399</v>
      </c>
      <c r="C9354" s="786">
        <v>80039</v>
      </c>
      <c r="D9354" s="786" t="s">
        <v>6862</v>
      </c>
      <c r="E9354" s="786" t="s">
        <v>2230</v>
      </c>
      <c r="F9354" s="786">
        <v>4010</v>
      </c>
      <c r="G9354" s="786" t="s">
        <v>5885</v>
      </c>
      <c r="H9354" s="784" t="s">
        <v>9395</v>
      </c>
      <c r="J9354" s="786">
        <v>1</v>
      </c>
      <c r="K9354" s="786">
        <v>10.73</v>
      </c>
      <c r="L9354" s="786">
        <v>10.73</v>
      </c>
      <c r="M9354" s="55" t="s">
        <v>2455</v>
      </c>
    </row>
    <row r="9355" spans="1:13" ht="15">
      <c r="A9355" s="783">
        <v>46012</v>
      </c>
      <c r="B9355" s="784" t="s">
        <v>9399</v>
      </c>
      <c r="C9355" s="784">
        <v>83622</v>
      </c>
      <c r="D9355" s="784" t="s">
        <v>5595</v>
      </c>
      <c r="E9355" s="784">
        <v>75</v>
      </c>
      <c r="F9355" s="784">
        <v>4010</v>
      </c>
      <c r="G9355" s="784" t="s">
        <v>7691</v>
      </c>
      <c r="H9355" s="784" t="s">
        <v>9395</v>
      </c>
      <c r="J9355" s="784">
        <v>3</v>
      </c>
      <c r="K9355" s="784">
        <v>6.24</v>
      </c>
      <c r="L9355" s="784">
        <v>18.72</v>
      </c>
      <c r="M9355" s="55" t="s">
        <v>2455</v>
      </c>
    </row>
    <row r="9356" spans="1:13" ht="15">
      <c r="A9356" s="785">
        <v>46012</v>
      </c>
      <c r="B9356" s="784" t="s">
        <v>9399</v>
      </c>
      <c r="C9356" s="786">
        <v>80046</v>
      </c>
      <c r="D9356" s="786" t="s">
        <v>6862</v>
      </c>
      <c r="E9356" s="786" t="s">
        <v>2296</v>
      </c>
      <c r="F9356" s="786">
        <v>4010</v>
      </c>
      <c r="G9356" s="786" t="s">
        <v>3408</v>
      </c>
      <c r="H9356" s="784" t="s">
        <v>9395</v>
      </c>
      <c r="J9356" s="786">
        <v>6</v>
      </c>
      <c r="K9356" s="786">
        <v>14.45</v>
      </c>
      <c r="L9356" s="786">
        <v>86.7</v>
      </c>
      <c r="M9356" s="55" t="s">
        <v>2455</v>
      </c>
    </row>
    <row r="9357" spans="1:13" ht="15">
      <c r="A9357" s="783">
        <v>46012</v>
      </c>
      <c r="B9357" s="784" t="s">
        <v>9399</v>
      </c>
      <c r="C9357" s="784">
        <v>82410</v>
      </c>
      <c r="D9357" s="784" t="s">
        <v>6086</v>
      </c>
      <c r="E9357" s="784">
        <v>90</v>
      </c>
      <c r="F9357" s="784">
        <v>4010</v>
      </c>
      <c r="G9357" s="784" t="s">
        <v>9408</v>
      </c>
      <c r="H9357" s="784" t="s">
        <v>9395</v>
      </c>
      <c r="J9357" s="784">
        <v>2</v>
      </c>
      <c r="K9357" s="784">
        <v>9.67</v>
      </c>
      <c r="L9357" s="784">
        <v>19.34</v>
      </c>
      <c r="M9357" s="55" t="s">
        <v>2455</v>
      </c>
    </row>
    <row r="9358" spans="1:13" ht="15">
      <c r="A9358" s="783">
        <v>46012</v>
      </c>
      <c r="B9358" s="784" t="s">
        <v>9409</v>
      </c>
      <c r="C9358" s="784">
        <v>66994</v>
      </c>
      <c r="D9358" s="784" t="s">
        <v>6086</v>
      </c>
      <c r="E9358" s="784" t="s">
        <v>2061</v>
      </c>
      <c r="F9358" s="784">
        <v>4010</v>
      </c>
      <c r="G9358" s="784" t="s">
        <v>9410</v>
      </c>
      <c r="H9358" s="784" t="s">
        <v>9395</v>
      </c>
      <c r="J9358" s="784">
        <v>6</v>
      </c>
      <c r="K9358" s="784">
        <v>6.93</v>
      </c>
      <c r="L9358" s="784">
        <v>41.58</v>
      </c>
      <c r="M9358" s="55" t="s">
        <v>2455</v>
      </c>
    </row>
    <row r="9359" spans="1:13" ht="15">
      <c r="A9359" s="785">
        <v>46012</v>
      </c>
      <c r="B9359" s="784" t="s">
        <v>9409</v>
      </c>
      <c r="C9359" s="786">
        <v>83199</v>
      </c>
      <c r="D9359" s="786" t="s">
        <v>5811</v>
      </c>
      <c r="E9359" s="786">
        <v>150</v>
      </c>
      <c r="F9359" s="786">
        <v>4010</v>
      </c>
      <c r="G9359" s="786" t="s">
        <v>9411</v>
      </c>
      <c r="H9359" s="784" t="s">
        <v>9395</v>
      </c>
      <c r="J9359" s="786">
        <v>8</v>
      </c>
      <c r="K9359" s="786">
        <v>9.86</v>
      </c>
      <c r="L9359" s="786">
        <v>78.88</v>
      </c>
      <c r="M9359" s="55" t="s">
        <v>2455</v>
      </c>
    </row>
    <row r="9360" spans="1:13" ht="15">
      <c r="A9360" s="783">
        <v>46012</v>
      </c>
      <c r="B9360" s="784" t="s">
        <v>9409</v>
      </c>
      <c r="C9360" s="784">
        <v>83593</v>
      </c>
      <c r="D9360" s="784" t="s">
        <v>8208</v>
      </c>
      <c r="E9360" s="784" t="s">
        <v>2296</v>
      </c>
      <c r="F9360" s="784">
        <v>4010</v>
      </c>
      <c r="G9360" s="784" t="s">
        <v>9412</v>
      </c>
      <c r="H9360" s="784" t="s">
        <v>9395</v>
      </c>
      <c r="J9360" s="784">
        <v>46</v>
      </c>
      <c r="K9360" s="784">
        <v>12.92</v>
      </c>
      <c r="L9360" s="784">
        <v>594.32000000000005</v>
      </c>
      <c r="M9360" s="55" t="s">
        <v>2455</v>
      </c>
    </row>
    <row r="9361" spans="1:13" ht="15">
      <c r="A9361" s="783">
        <v>46012</v>
      </c>
      <c r="B9361" s="55" t="s">
        <v>9413</v>
      </c>
      <c r="C9361" s="784">
        <v>83576</v>
      </c>
      <c r="D9361" s="784" t="s">
        <v>7741</v>
      </c>
      <c r="E9361" s="784" t="s">
        <v>2061</v>
      </c>
      <c r="F9361" s="784">
        <v>4010</v>
      </c>
      <c r="G9361" s="784" t="s">
        <v>4680</v>
      </c>
      <c r="H9361" s="784" t="s">
        <v>1573</v>
      </c>
      <c r="I9361" s="797">
        <v>1</v>
      </c>
      <c r="J9361" s="784">
        <v>1</v>
      </c>
      <c r="K9361" s="784">
        <v>10.95</v>
      </c>
      <c r="L9361" s="793">
        <v>10.95</v>
      </c>
      <c r="M9361" s="55" t="s">
        <v>2455</v>
      </c>
    </row>
    <row r="9362" spans="1:13" ht="15">
      <c r="A9362" s="783">
        <v>46012</v>
      </c>
      <c r="B9362" s="55" t="s">
        <v>9413</v>
      </c>
      <c r="C9362" s="786">
        <v>83576</v>
      </c>
      <c r="D9362" s="786" t="s">
        <v>7741</v>
      </c>
      <c r="E9362" s="786" t="s">
        <v>2300</v>
      </c>
      <c r="F9362" s="786">
        <v>4010</v>
      </c>
      <c r="G9362" s="786" t="s">
        <v>3509</v>
      </c>
      <c r="H9362" s="786" t="s">
        <v>1573</v>
      </c>
      <c r="I9362" s="798">
        <v>2</v>
      </c>
      <c r="J9362" s="786">
        <v>2</v>
      </c>
      <c r="K9362" s="786">
        <v>10.95</v>
      </c>
      <c r="L9362" s="796">
        <v>21.9</v>
      </c>
      <c r="M9362" s="55" t="s">
        <v>2455</v>
      </c>
    </row>
    <row r="9363" spans="1:13" ht="15">
      <c r="A9363" s="783">
        <v>46012</v>
      </c>
      <c r="B9363" s="55" t="s">
        <v>9413</v>
      </c>
      <c r="C9363" s="784">
        <v>83577</v>
      </c>
      <c r="D9363" s="784" t="s">
        <v>7741</v>
      </c>
      <c r="E9363" s="784" t="s">
        <v>441</v>
      </c>
      <c r="F9363" s="784">
        <v>4010</v>
      </c>
      <c r="G9363" s="784" t="s">
        <v>6487</v>
      </c>
      <c r="H9363" s="784" t="s">
        <v>1573</v>
      </c>
      <c r="I9363" s="797">
        <v>1</v>
      </c>
      <c r="J9363" s="784">
        <v>1</v>
      </c>
      <c r="K9363" s="784">
        <v>28.44</v>
      </c>
      <c r="L9363" s="793">
        <v>28.44</v>
      </c>
      <c r="M9363" s="55" t="s">
        <v>2455</v>
      </c>
    </row>
    <row r="9364" spans="1:13" ht="15">
      <c r="A9364" s="783">
        <v>46012</v>
      </c>
      <c r="B9364" s="55" t="s">
        <v>9413</v>
      </c>
      <c r="C9364" s="786">
        <v>83589</v>
      </c>
      <c r="D9364" s="786" t="s">
        <v>6324</v>
      </c>
      <c r="E9364" s="786" t="s">
        <v>289</v>
      </c>
      <c r="F9364" s="786">
        <v>4010</v>
      </c>
      <c r="G9364" s="786" t="s">
        <v>6488</v>
      </c>
      <c r="H9364" s="786" t="s">
        <v>1573</v>
      </c>
      <c r="I9364" s="798">
        <v>2</v>
      </c>
      <c r="J9364" s="786">
        <v>2</v>
      </c>
      <c r="K9364" s="786">
        <v>19.47</v>
      </c>
      <c r="L9364" s="796">
        <v>38.94</v>
      </c>
      <c r="M9364" s="55" t="s">
        <v>2455</v>
      </c>
    </row>
    <row r="9365" spans="1:13" ht="15">
      <c r="A9365" s="783">
        <v>46012</v>
      </c>
      <c r="B9365" s="55" t="s">
        <v>9413</v>
      </c>
      <c r="C9365" s="784">
        <v>83789</v>
      </c>
      <c r="D9365" s="784" t="s">
        <v>7944</v>
      </c>
      <c r="E9365" s="784">
        <v>100</v>
      </c>
      <c r="F9365" s="784">
        <v>4010</v>
      </c>
      <c r="G9365" s="784" t="s">
        <v>6489</v>
      </c>
      <c r="H9365" s="784" t="s">
        <v>1573</v>
      </c>
      <c r="I9365" s="797">
        <v>1</v>
      </c>
      <c r="J9365" s="784">
        <v>1</v>
      </c>
      <c r="K9365" s="784">
        <v>28.19</v>
      </c>
      <c r="L9365" s="793">
        <v>28.19</v>
      </c>
      <c r="M9365" s="55" t="s">
        <v>2455</v>
      </c>
    </row>
    <row r="9366" spans="1:13" ht="15">
      <c r="A9366" s="783">
        <v>46012</v>
      </c>
      <c r="B9366" s="55" t="s">
        <v>9413</v>
      </c>
      <c r="C9366" s="786">
        <v>80046</v>
      </c>
      <c r="D9366" s="786" t="s">
        <v>6094</v>
      </c>
      <c r="E9366" s="786" t="s">
        <v>2296</v>
      </c>
      <c r="F9366" s="786">
        <v>4010</v>
      </c>
      <c r="G9366" s="786" t="s">
        <v>6490</v>
      </c>
      <c r="H9366" s="786" t="s">
        <v>1573</v>
      </c>
      <c r="I9366" s="798">
        <v>1</v>
      </c>
      <c r="J9366" s="786">
        <v>1</v>
      </c>
      <c r="K9366" s="786">
        <v>14.45</v>
      </c>
      <c r="L9366" s="796">
        <v>14.45</v>
      </c>
      <c r="M9366" s="55" t="s">
        <v>2455</v>
      </c>
    </row>
    <row r="9367" spans="1:13" ht="15">
      <c r="A9367" s="783">
        <v>46012</v>
      </c>
      <c r="B9367" s="55" t="s">
        <v>9413</v>
      </c>
      <c r="C9367" s="784">
        <v>80039</v>
      </c>
      <c r="D9367" s="784" t="s">
        <v>6088</v>
      </c>
      <c r="E9367" s="784" t="s">
        <v>2230</v>
      </c>
      <c r="F9367" s="784">
        <v>4010</v>
      </c>
      <c r="G9367" s="784" t="s">
        <v>6492</v>
      </c>
      <c r="H9367" s="784" t="s">
        <v>1573</v>
      </c>
      <c r="I9367" s="797">
        <v>1</v>
      </c>
      <c r="J9367" s="784">
        <v>1</v>
      </c>
      <c r="K9367" s="784">
        <v>13.49</v>
      </c>
      <c r="L9367" s="793">
        <v>13.49</v>
      </c>
      <c r="M9367" s="55" t="s">
        <v>2455</v>
      </c>
    </row>
    <row r="9368" spans="1:13" ht="15">
      <c r="A9368" s="783">
        <v>46012</v>
      </c>
      <c r="B9368" s="55" t="s">
        <v>9413</v>
      </c>
      <c r="C9368" s="786">
        <v>80046</v>
      </c>
      <c r="D9368" s="786" t="s">
        <v>5588</v>
      </c>
      <c r="E9368" s="786" t="s">
        <v>2230</v>
      </c>
      <c r="F9368" s="786">
        <v>4010</v>
      </c>
      <c r="G9368" s="786" t="s">
        <v>7414</v>
      </c>
      <c r="H9368" s="786" t="s">
        <v>1573</v>
      </c>
      <c r="I9368" s="798">
        <v>1</v>
      </c>
      <c r="J9368" s="786">
        <v>1</v>
      </c>
      <c r="K9368" s="786">
        <v>14.86</v>
      </c>
      <c r="L9368" s="796">
        <v>14.86</v>
      </c>
      <c r="M9368" s="55" t="s">
        <v>2455</v>
      </c>
    </row>
    <row r="9369" spans="1:13" ht="15">
      <c r="A9369" s="783">
        <v>46012</v>
      </c>
      <c r="B9369" s="55" t="s">
        <v>9413</v>
      </c>
      <c r="C9369" s="784">
        <v>80039</v>
      </c>
      <c r="D9369" s="784" t="s">
        <v>6092</v>
      </c>
      <c r="E9369" s="784" t="s">
        <v>2061</v>
      </c>
      <c r="F9369" s="784">
        <v>4010</v>
      </c>
      <c r="G9369" s="784" t="s">
        <v>9414</v>
      </c>
      <c r="H9369" s="784" t="s">
        <v>1573</v>
      </c>
      <c r="I9369" s="797">
        <v>12</v>
      </c>
      <c r="J9369" s="784">
        <v>12</v>
      </c>
      <c r="K9369" s="784">
        <v>12.83</v>
      </c>
      <c r="L9369" s="793">
        <v>153.96</v>
      </c>
      <c r="M9369" s="55" t="s">
        <v>2455</v>
      </c>
    </row>
    <row r="9370" spans="1:13" ht="15">
      <c r="A9370" s="783">
        <v>46012</v>
      </c>
      <c r="B9370" s="55" t="s">
        <v>9413</v>
      </c>
      <c r="C9370" s="786">
        <v>59852</v>
      </c>
      <c r="D9370" s="786" t="s">
        <v>2242</v>
      </c>
      <c r="E9370" s="786">
        <v>85</v>
      </c>
      <c r="F9370" s="786">
        <v>4010</v>
      </c>
      <c r="G9370" s="786" t="s">
        <v>9415</v>
      </c>
      <c r="H9370" s="786" t="s">
        <v>1573</v>
      </c>
      <c r="I9370" s="798">
        <v>6</v>
      </c>
      <c r="J9370" s="786">
        <v>6</v>
      </c>
      <c r="K9370" s="786">
        <v>10.36</v>
      </c>
      <c r="L9370" s="796">
        <v>62.16</v>
      </c>
      <c r="M9370" s="55" t="s">
        <v>2455</v>
      </c>
    </row>
    <row r="9371" spans="1:13" ht="15">
      <c r="A9371" s="783">
        <v>46012</v>
      </c>
      <c r="B9371" s="55" t="s">
        <v>9413</v>
      </c>
      <c r="C9371" s="784">
        <v>80046</v>
      </c>
      <c r="D9371" s="784" t="s">
        <v>6862</v>
      </c>
      <c r="E9371" s="784" t="s">
        <v>441</v>
      </c>
      <c r="F9371" s="784">
        <v>4010</v>
      </c>
      <c r="G9371" s="784" t="s">
        <v>9416</v>
      </c>
      <c r="H9371" s="784" t="s">
        <v>1573</v>
      </c>
      <c r="I9371" s="797">
        <v>6</v>
      </c>
      <c r="J9371" s="784">
        <v>6</v>
      </c>
      <c r="K9371" s="784">
        <v>14.45</v>
      </c>
      <c r="L9371" s="793">
        <v>86.7</v>
      </c>
      <c r="M9371" s="55" t="s">
        <v>2455</v>
      </c>
    </row>
    <row r="9372" spans="1:13" ht="15">
      <c r="A9372" s="783">
        <v>46012</v>
      </c>
      <c r="B9372" s="55" t="s">
        <v>9413</v>
      </c>
      <c r="C9372" s="786">
        <v>44441</v>
      </c>
      <c r="D9372" s="786" t="s">
        <v>6786</v>
      </c>
      <c r="E9372" s="786" t="s">
        <v>6787</v>
      </c>
      <c r="F9372" s="786">
        <v>4010</v>
      </c>
      <c r="G9372" s="786" t="s">
        <v>6788</v>
      </c>
      <c r="H9372" s="786" t="s">
        <v>1573</v>
      </c>
      <c r="I9372" s="798">
        <v>5</v>
      </c>
      <c r="J9372" s="786">
        <v>5</v>
      </c>
      <c r="K9372" s="786">
        <v>6.86</v>
      </c>
      <c r="L9372" s="796">
        <v>34.299999999999997</v>
      </c>
      <c r="M9372" s="55" t="s">
        <v>2455</v>
      </c>
    </row>
    <row r="9373" spans="1:13" ht="15">
      <c r="A9373" s="783">
        <v>46012</v>
      </c>
      <c r="B9373" s="55" t="s">
        <v>9413</v>
      </c>
      <c r="C9373" s="784">
        <v>82368</v>
      </c>
      <c r="D9373" s="784" t="s">
        <v>8040</v>
      </c>
      <c r="E9373" s="784">
        <v>160</v>
      </c>
      <c r="F9373" s="784">
        <v>4010</v>
      </c>
      <c r="G9373" s="784" t="s">
        <v>3155</v>
      </c>
      <c r="H9373" s="784" t="s">
        <v>1573</v>
      </c>
      <c r="I9373" s="797">
        <v>3</v>
      </c>
      <c r="J9373" s="784">
        <v>3</v>
      </c>
      <c r="K9373" s="784">
        <v>11.33</v>
      </c>
      <c r="L9373" s="793">
        <v>33.99</v>
      </c>
      <c r="M9373" s="55" t="s">
        <v>2455</v>
      </c>
    </row>
    <row r="9374" spans="1:13" ht="15">
      <c r="A9374" s="783">
        <v>46012</v>
      </c>
      <c r="B9374" s="55" t="s">
        <v>9413</v>
      </c>
      <c r="C9374" s="786">
        <v>84296</v>
      </c>
      <c r="D9374" s="786" t="s">
        <v>8522</v>
      </c>
      <c r="E9374" s="786">
        <v>160</v>
      </c>
      <c r="F9374" s="786">
        <v>4010</v>
      </c>
      <c r="G9374" s="786" t="s">
        <v>5985</v>
      </c>
      <c r="H9374" s="786" t="s">
        <v>1573</v>
      </c>
      <c r="I9374" s="798">
        <v>3</v>
      </c>
      <c r="J9374" s="786">
        <v>3</v>
      </c>
      <c r="K9374" s="786">
        <v>9</v>
      </c>
      <c r="L9374" s="796">
        <v>27</v>
      </c>
      <c r="M9374" s="55" t="s">
        <v>2455</v>
      </c>
    </row>
    <row r="9375" spans="1:13" ht="15">
      <c r="A9375" s="783">
        <v>46012</v>
      </c>
      <c r="B9375" s="55" t="s">
        <v>9413</v>
      </c>
      <c r="C9375" s="784">
        <v>80039</v>
      </c>
      <c r="D9375" s="784" t="s">
        <v>6862</v>
      </c>
      <c r="E9375" s="784" t="s">
        <v>289</v>
      </c>
      <c r="F9375" s="784">
        <v>4010</v>
      </c>
      <c r="G9375" s="784" t="s">
        <v>3157</v>
      </c>
      <c r="H9375" s="784" t="s">
        <v>1573</v>
      </c>
      <c r="I9375" s="797">
        <v>2</v>
      </c>
      <c r="J9375" s="784">
        <v>2</v>
      </c>
      <c r="K9375" s="784">
        <v>10.73</v>
      </c>
      <c r="L9375" s="793">
        <v>21.46</v>
      </c>
      <c r="M9375" s="55" t="s">
        <v>2455</v>
      </c>
    </row>
    <row r="9376" spans="1:13" ht="15">
      <c r="A9376" s="783">
        <v>46012</v>
      </c>
      <c r="B9376" s="55" t="s">
        <v>9413</v>
      </c>
      <c r="C9376" s="786">
        <v>82722</v>
      </c>
      <c r="D9376" s="786" t="s">
        <v>4999</v>
      </c>
      <c r="E9376" s="786">
        <v>75</v>
      </c>
      <c r="F9376" s="786">
        <v>4010</v>
      </c>
      <c r="G9376" s="786" t="s">
        <v>7960</v>
      </c>
      <c r="H9376" s="786" t="s">
        <v>1573</v>
      </c>
      <c r="I9376" s="798">
        <v>2</v>
      </c>
      <c r="J9376" s="786">
        <v>2</v>
      </c>
      <c r="K9376" s="786">
        <v>10.63</v>
      </c>
      <c r="L9376" s="796">
        <v>21.26</v>
      </c>
      <c r="M9376" s="55" t="s">
        <v>2455</v>
      </c>
    </row>
    <row r="9377" spans="1:13" ht="15">
      <c r="A9377" s="783">
        <v>46012</v>
      </c>
      <c r="B9377" s="55" t="s">
        <v>9413</v>
      </c>
      <c r="C9377" s="784">
        <v>83637</v>
      </c>
      <c r="D9377" s="784" t="s">
        <v>2408</v>
      </c>
      <c r="E9377" s="784" t="s">
        <v>441</v>
      </c>
      <c r="F9377" s="784">
        <v>4010</v>
      </c>
      <c r="G9377" s="784" t="s">
        <v>9417</v>
      </c>
      <c r="H9377" s="784" t="s">
        <v>1573</v>
      </c>
      <c r="I9377" s="797">
        <v>3</v>
      </c>
      <c r="J9377" s="784">
        <v>3</v>
      </c>
      <c r="K9377" s="784">
        <v>15.87</v>
      </c>
      <c r="L9377" s="793">
        <v>47.61</v>
      </c>
      <c r="M9377" s="55" t="s">
        <v>2455</v>
      </c>
    </row>
    <row r="9378" spans="1:13" ht="15">
      <c r="A9378" s="783">
        <v>46012</v>
      </c>
      <c r="B9378" s="55" t="s">
        <v>9413</v>
      </c>
      <c r="C9378" s="786">
        <v>80039</v>
      </c>
      <c r="D9378" s="786" t="s">
        <v>7651</v>
      </c>
      <c r="E9378" s="786" t="s">
        <v>441</v>
      </c>
      <c r="F9378" s="786">
        <v>4010</v>
      </c>
      <c r="G9378" s="786" t="s">
        <v>6603</v>
      </c>
      <c r="H9378" s="786" t="s">
        <v>1573</v>
      </c>
      <c r="I9378" s="798">
        <v>3</v>
      </c>
      <c r="J9378" s="786">
        <v>3</v>
      </c>
      <c r="K9378" s="786">
        <v>13.49</v>
      </c>
      <c r="L9378" s="796">
        <v>40.47</v>
      </c>
      <c r="M9378" s="55" t="s">
        <v>2455</v>
      </c>
    </row>
    <row r="9379" spans="1:13" ht="15">
      <c r="A9379" s="783">
        <v>46012</v>
      </c>
      <c r="B9379" s="55" t="s">
        <v>9413</v>
      </c>
      <c r="C9379" s="784">
        <v>83403</v>
      </c>
      <c r="D9379" s="784" t="s">
        <v>5508</v>
      </c>
      <c r="E9379" s="784">
        <v>85</v>
      </c>
      <c r="F9379" s="784">
        <v>4010</v>
      </c>
      <c r="G9379" s="784" t="s">
        <v>5530</v>
      </c>
      <c r="H9379" s="784" t="s">
        <v>1573</v>
      </c>
      <c r="I9379" s="797">
        <v>4</v>
      </c>
      <c r="J9379" s="784">
        <v>4</v>
      </c>
      <c r="K9379" s="784">
        <v>7.25</v>
      </c>
      <c r="L9379" s="793">
        <v>29</v>
      </c>
      <c r="M9379" s="55" t="s">
        <v>2455</v>
      </c>
    </row>
    <row r="9380" spans="1:13" ht="15">
      <c r="A9380" s="783">
        <v>46012</v>
      </c>
      <c r="B9380" s="55" t="s">
        <v>9413</v>
      </c>
      <c r="C9380" s="786">
        <v>68048</v>
      </c>
      <c r="D9380" s="786" t="s">
        <v>2292</v>
      </c>
      <c r="E9380" s="786">
        <v>60</v>
      </c>
      <c r="F9380" s="786">
        <v>4010</v>
      </c>
      <c r="G9380" s="786" t="s">
        <v>9418</v>
      </c>
      <c r="H9380" s="786" t="s">
        <v>1573</v>
      </c>
      <c r="I9380" s="798">
        <v>4</v>
      </c>
      <c r="J9380" s="786">
        <v>4</v>
      </c>
      <c r="K9380" s="786">
        <v>4.37</v>
      </c>
      <c r="L9380" s="796">
        <v>17.48</v>
      </c>
      <c r="M9380" s="55" t="s">
        <v>2455</v>
      </c>
    </row>
    <row r="9381" spans="1:13" ht="15">
      <c r="A9381" s="783">
        <v>46012</v>
      </c>
      <c r="B9381" s="55" t="s">
        <v>9419</v>
      </c>
      <c r="C9381" s="784">
        <v>83603</v>
      </c>
      <c r="D9381" s="784" t="s">
        <v>7368</v>
      </c>
      <c r="E9381" s="784" t="s">
        <v>2061</v>
      </c>
      <c r="F9381" s="784">
        <v>4010</v>
      </c>
      <c r="G9381" s="784" t="s">
        <v>9420</v>
      </c>
      <c r="H9381" s="784" t="s">
        <v>1573</v>
      </c>
      <c r="I9381" s="797">
        <v>12</v>
      </c>
      <c r="J9381" s="784">
        <v>12</v>
      </c>
      <c r="K9381" s="784">
        <v>28.16</v>
      </c>
      <c r="L9381" s="793">
        <v>337.92</v>
      </c>
      <c r="M9381" s="55" t="s">
        <v>2547</v>
      </c>
    </row>
    <row r="9382" spans="1:13" ht="15">
      <c r="A9382" s="783">
        <v>46012</v>
      </c>
      <c r="B9382" s="55" t="s">
        <v>9419</v>
      </c>
      <c r="C9382" s="786">
        <v>83603</v>
      </c>
      <c r="D9382" s="786" t="s">
        <v>7199</v>
      </c>
      <c r="E9382" s="786" t="s">
        <v>2061</v>
      </c>
      <c r="F9382" s="786">
        <v>4010</v>
      </c>
      <c r="G9382" s="786" t="s">
        <v>9421</v>
      </c>
      <c r="H9382" s="786" t="s">
        <v>1573</v>
      </c>
      <c r="I9382" s="798">
        <v>-12</v>
      </c>
      <c r="J9382" s="786">
        <v>-12</v>
      </c>
      <c r="K9382" s="786">
        <v>28.16</v>
      </c>
      <c r="L9382" s="796">
        <v>-337.92</v>
      </c>
      <c r="M9382" s="55" t="s">
        <v>2547</v>
      </c>
    </row>
    <row r="9383" spans="1:13" ht="15">
      <c r="A9383" s="783">
        <v>46012</v>
      </c>
      <c r="B9383" s="55" t="s">
        <v>9422</v>
      </c>
      <c r="C9383" s="784">
        <v>68173</v>
      </c>
      <c r="D9383" s="784" t="s">
        <v>4601</v>
      </c>
      <c r="E9383" s="784">
        <v>70</v>
      </c>
      <c r="F9383" s="784">
        <v>4010</v>
      </c>
      <c r="G9383" s="784" t="s">
        <v>3730</v>
      </c>
      <c r="H9383" s="784" t="s">
        <v>1573</v>
      </c>
      <c r="I9383" s="797">
        <v>1</v>
      </c>
      <c r="J9383" s="784">
        <v>1</v>
      </c>
      <c r="K9383" s="784">
        <v>8.56</v>
      </c>
      <c r="L9383" s="793">
        <v>8.56</v>
      </c>
      <c r="M9383" s="55" t="s">
        <v>2455</v>
      </c>
    </row>
    <row r="9384" spans="1:13" ht="15">
      <c r="A9384" s="783">
        <v>46012</v>
      </c>
      <c r="B9384" s="55" t="s">
        <v>9422</v>
      </c>
      <c r="C9384" s="786">
        <v>82313</v>
      </c>
      <c r="D9384" s="786" t="s">
        <v>2336</v>
      </c>
      <c r="E9384" s="786" t="s">
        <v>441</v>
      </c>
      <c r="F9384" s="786">
        <v>4010</v>
      </c>
      <c r="G9384" s="786" t="s">
        <v>3726</v>
      </c>
      <c r="H9384" s="786" t="s">
        <v>1573</v>
      </c>
      <c r="I9384" s="798">
        <v>1</v>
      </c>
      <c r="J9384" s="786">
        <v>1</v>
      </c>
      <c r="K9384" s="786">
        <v>16.07</v>
      </c>
      <c r="L9384" s="796">
        <v>16.07</v>
      </c>
      <c r="M9384" s="55" t="s">
        <v>2455</v>
      </c>
    </row>
    <row r="9385" spans="1:13" ht="15">
      <c r="A9385" s="783">
        <v>46012</v>
      </c>
      <c r="B9385" s="55" t="s">
        <v>9422</v>
      </c>
      <c r="C9385" s="784">
        <v>66994</v>
      </c>
      <c r="D9385" s="784" t="s">
        <v>6086</v>
      </c>
      <c r="E9385" s="784" t="s">
        <v>2296</v>
      </c>
      <c r="F9385" s="784">
        <v>4010</v>
      </c>
      <c r="G9385" s="784" t="s">
        <v>4768</v>
      </c>
      <c r="H9385" s="784" t="s">
        <v>1573</v>
      </c>
      <c r="I9385" s="797">
        <v>1</v>
      </c>
      <c r="J9385" s="784">
        <v>1</v>
      </c>
      <c r="K9385" s="784">
        <v>6.93</v>
      </c>
      <c r="L9385" s="793">
        <v>6.93</v>
      </c>
      <c r="M9385" s="55" t="s">
        <v>2455</v>
      </c>
    </row>
    <row r="9386" spans="1:13" ht="15">
      <c r="A9386" s="783">
        <v>46012</v>
      </c>
      <c r="B9386" s="55" t="s">
        <v>9422</v>
      </c>
      <c r="C9386" s="786">
        <v>82336</v>
      </c>
      <c r="D9386" s="786" t="s">
        <v>7035</v>
      </c>
      <c r="E9386" s="786">
        <v>120</v>
      </c>
      <c r="F9386" s="786">
        <v>4010</v>
      </c>
      <c r="G9386" s="786" t="s">
        <v>3745</v>
      </c>
      <c r="H9386" s="786" t="s">
        <v>1573</v>
      </c>
      <c r="I9386" s="798">
        <v>1</v>
      </c>
      <c r="J9386" s="786">
        <v>1</v>
      </c>
      <c r="K9386" s="786">
        <v>13.75</v>
      </c>
      <c r="L9386" s="796">
        <v>13.75</v>
      </c>
      <c r="M9386" s="55" t="s">
        <v>2455</v>
      </c>
    </row>
    <row r="9387" spans="1:13" ht="15">
      <c r="A9387" s="783">
        <v>46012</v>
      </c>
      <c r="B9387" s="55" t="s">
        <v>9422</v>
      </c>
      <c r="C9387" s="784">
        <v>82054</v>
      </c>
      <c r="D9387" s="784" t="s">
        <v>2981</v>
      </c>
      <c r="E9387" s="784">
        <v>160</v>
      </c>
      <c r="F9387" s="784">
        <v>4010</v>
      </c>
      <c r="G9387" s="784" t="s">
        <v>3433</v>
      </c>
      <c r="H9387" s="784" t="s">
        <v>1573</v>
      </c>
      <c r="I9387" s="797">
        <v>1</v>
      </c>
      <c r="J9387" s="784">
        <v>1</v>
      </c>
      <c r="K9387" s="784">
        <v>9.52</v>
      </c>
      <c r="L9387" s="793">
        <v>9.52</v>
      </c>
      <c r="M9387" s="55" t="s">
        <v>2455</v>
      </c>
    </row>
    <row r="9388" spans="1:13" ht="15">
      <c r="A9388" s="783">
        <v>46012</v>
      </c>
      <c r="B9388" s="55" t="s">
        <v>9422</v>
      </c>
      <c r="C9388" s="786">
        <v>66736</v>
      </c>
      <c r="D9388" s="786" t="s">
        <v>8650</v>
      </c>
      <c r="E9388" s="786">
        <v>130</v>
      </c>
      <c r="F9388" s="786">
        <v>4010</v>
      </c>
      <c r="G9388" s="786" t="s">
        <v>7893</v>
      </c>
      <c r="H9388" s="786" t="s">
        <v>1573</v>
      </c>
      <c r="I9388" s="798">
        <v>1</v>
      </c>
      <c r="J9388" s="786">
        <v>1</v>
      </c>
      <c r="K9388" s="786">
        <v>15.78</v>
      </c>
      <c r="L9388" s="796">
        <v>15.78</v>
      </c>
      <c r="M9388" s="55" t="s">
        <v>2455</v>
      </c>
    </row>
    <row r="9389" spans="1:13" ht="15">
      <c r="A9389" s="783">
        <v>46012</v>
      </c>
      <c r="B9389" s="55" t="s">
        <v>9422</v>
      </c>
      <c r="C9389" s="784">
        <v>83595</v>
      </c>
      <c r="D9389" s="784" t="s">
        <v>7230</v>
      </c>
      <c r="E9389" s="784" t="s">
        <v>2296</v>
      </c>
      <c r="F9389" s="784">
        <v>4010</v>
      </c>
      <c r="G9389" s="784" t="s">
        <v>7894</v>
      </c>
      <c r="H9389" s="784" t="s">
        <v>1573</v>
      </c>
      <c r="I9389" s="797">
        <v>1</v>
      </c>
      <c r="J9389" s="784">
        <v>1</v>
      </c>
      <c r="K9389" s="784">
        <v>28.07</v>
      </c>
      <c r="L9389" s="793">
        <v>28.07</v>
      </c>
      <c r="M9389" s="55" t="s">
        <v>2455</v>
      </c>
    </row>
    <row r="9390" spans="1:13" ht="15">
      <c r="A9390" s="783">
        <v>46012</v>
      </c>
      <c r="B9390" s="55" t="s">
        <v>9422</v>
      </c>
      <c r="C9390" s="786">
        <v>83425</v>
      </c>
      <c r="D9390" s="786" t="s">
        <v>5417</v>
      </c>
      <c r="E9390" s="786">
        <v>150</v>
      </c>
      <c r="F9390" s="786">
        <v>4010</v>
      </c>
      <c r="G9390" s="786" t="s">
        <v>7895</v>
      </c>
      <c r="H9390" s="786" t="s">
        <v>1573</v>
      </c>
      <c r="I9390" s="798">
        <v>1</v>
      </c>
      <c r="J9390" s="786">
        <v>1</v>
      </c>
      <c r="K9390" s="786">
        <v>14.12</v>
      </c>
      <c r="L9390" s="796">
        <v>14.12</v>
      </c>
      <c r="M9390" s="55" t="s">
        <v>2455</v>
      </c>
    </row>
    <row r="9391" spans="1:13" ht="15">
      <c r="A9391" s="783">
        <v>46012</v>
      </c>
      <c r="B9391" s="55" t="s">
        <v>9422</v>
      </c>
      <c r="C9391" s="784">
        <v>83545</v>
      </c>
      <c r="D9391" s="784" t="s">
        <v>9423</v>
      </c>
      <c r="E9391" s="784">
        <v>100</v>
      </c>
      <c r="F9391" s="784">
        <v>4010</v>
      </c>
      <c r="G9391" s="784" t="s">
        <v>7896</v>
      </c>
      <c r="H9391" s="784" t="s">
        <v>1573</v>
      </c>
      <c r="I9391" s="797">
        <v>1</v>
      </c>
      <c r="J9391" s="784">
        <v>1</v>
      </c>
      <c r="K9391" s="784">
        <v>10.64</v>
      </c>
      <c r="L9391" s="793">
        <v>10.64</v>
      </c>
      <c r="M9391" s="55" t="s">
        <v>2455</v>
      </c>
    </row>
    <row r="9392" spans="1:13" ht="15">
      <c r="A9392" s="783">
        <v>46012</v>
      </c>
      <c r="B9392" s="55" t="s">
        <v>9422</v>
      </c>
      <c r="C9392" s="786">
        <v>81316</v>
      </c>
      <c r="D9392" s="786" t="s">
        <v>3240</v>
      </c>
      <c r="E9392" s="786">
        <v>85</v>
      </c>
      <c r="F9392" s="786">
        <v>4010</v>
      </c>
      <c r="G9392" s="786" t="s">
        <v>7897</v>
      </c>
      <c r="H9392" s="786" t="s">
        <v>1573</v>
      </c>
      <c r="I9392" s="798">
        <v>1</v>
      </c>
      <c r="J9392" s="786">
        <v>1</v>
      </c>
      <c r="K9392" s="786">
        <v>9.11</v>
      </c>
      <c r="L9392" s="796">
        <v>9.11</v>
      </c>
      <c r="M9392" s="55" t="s">
        <v>2455</v>
      </c>
    </row>
    <row r="9393" spans="1:13" ht="15">
      <c r="A9393" s="783">
        <v>46012</v>
      </c>
      <c r="B9393" s="55" t="s">
        <v>9422</v>
      </c>
      <c r="C9393" s="784">
        <v>67501</v>
      </c>
      <c r="D9393" s="784">
        <v>15</v>
      </c>
      <c r="E9393" s="784">
        <v>110</v>
      </c>
      <c r="F9393" s="784">
        <v>4010</v>
      </c>
      <c r="G9393" s="784" t="s">
        <v>7879</v>
      </c>
      <c r="H9393" s="784" t="s">
        <v>1573</v>
      </c>
      <c r="I9393" s="797">
        <v>1</v>
      </c>
      <c r="J9393" s="784">
        <v>1</v>
      </c>
      <c r="K9393" s="784">
        <v>10.28</v>
      </c>
      <c r="L9393" s="793">
        <v>10.28</v>
      </c>
      <c r="M9393" s="55" t="s">
        <v>2455</v>
      </c>
    </row>
    <row r="9394" spans="1:13" ht="15">
      <c r="A9394" s="783">
        <v>46012</v>
      </c>
      <c r="B9394" s="55" t="s">
        <v>9422</v>
      </c>
      <c r="C9394" s="786">
        <v>83462</v>
      </c>
      <c r="D9394" s="786" t="s">
        <v>5685</v>
      </c>
      <c r="E9394" s="786" t="s">
        <v>441</v>
      </c>
      <c r="F9394" s="786">
        <v>4010</v>
      </c>
      <c r="G9394" s="786" t="s">
        <v>7880</v>
      </c>
      <c r="H9394" s="786" t="s">
        <v>1573</v>
      </c>
      <c r="I9394" s="798">
        <v>1</v>
      </c>
      <c r="J9394" s="786">
        <v>1</v>
      </c>
      <c r="K9394" s="786">
        <v>38.630000000000003</v>
      </c>
      <c r="L9394" s="796">
        <v>38.630000000000003</v>
      </c>
      <c r="M9394" s="55" t="s">
        <v>2455</v>
      </c>
    </row>
    <row r="9395" spans="1:13" ht="15">
      <c r="A9395" s="783">
        <v>46012</v>
      </c>
      <c r="B9395" s="55" t="s">
        <v>9422</v>
      </c>
      <c r="C9395" s="784">
        <v>83646</v>
      </c>
      <c r="D9395" s="784" t="s">
        <v>2988</v>
      </c>
      <c r="E9395" s="784">
        <v>85</v>
      </c>
      <c r="F9395" s="784">
        <v>4010</v>
      </c>
      <c r="G9395" s="784" t="s">
        <v>7881</v>
      </c>
      <c r="H9395" s="784" t="s">
        <v>1573</v>
      </c>
      <c r="I9395" s="797">
        <v>1</v>
      </c>
      <c r="J9395" s="784">
        <v>1</v>
      </c>
      <c r="K9395" s="784">
        <v>9.31</v>
      </c>
      <c r="L9395" s="793">
        <v>9.31</v>
      </c>
      <c r="M9395" s="55" t="s">
        <v>2455</v>
      </c>
    </row>
    <row r="9396" spans="1:13" ht="15">
      <c r="A9396" s="783">
        <v>46012</v>
      </c>
      <c r="B9396" s="55" t="s">
        <v>9422</v>
      </c>
      <c r="C9396" s="786">
        <v>82368</v>
      </c>
      <c r="D9396" s="786" t="s">
        <v>2710</v>
      </c>
      <c r="E9396" s="786">
        <v>160</v>
      </c>
      <c r="F9396" s="786">
        <v>4010</v>
      </c>
      <c r="G9396" s="786" t="s">
        <v>7882</v>
      </c>
      <c r="H9396" s="786" t="s">
        <v>1573</v>
      </c>
      <c r="I9396" s="798">
        <v>3</v>
      </c>
      <c r="J9396" s="786">
        <v>3</v>
      </c>
      <c r="K9396" s="786">
        <v>11.99</v>
      </c>
      <c r="L9396" s="796">
        <v>35.97</v>
      </c>
      <c r="M9396" s="55" t="s">
        <v>2455</v>
      </c>
    </row>
    <row r="9397" spans="1:13" ht="15">
      <c r="A9397" s="783">
        <v>46012</v>
      </c>
      <c r="B9397" s="55" t="s">
        <v>9422</v>
      </c>
      <c r="C9397" s="784">
        <v>80039</v>
      </c>
      <c r="D9397" s="784" t="s">
        <v>3942</v>
      </c>
      <c r="E9397" s="784" t="s">
        <v>289</v>
      </c>
      <c r="F9397" s="784">
        <v>4010</v>
      </c>
      <c r="G9397" s="784" t="s">
        <v>7883</v>
      </c>
      <c r="H9397" s="784" t="s">
        <v>1573</v>
      </c>
      <c r="I9397" s="797">
        <v>2</v>
      </c>
      <c r="J9397" s="784">
        <v>2</v>
      </c>
      <c r="K9397" s="784">
        <v>10.73</v>
      </c>
      <c r="L9397" s="793">
        <v>21.46</v>
      </c>
      <c r="M9397" s="55" t="s">
        <v>2455</v>
      </c>
    </row>
    <row r="9398" spans="1:13" ht="15">
      <c r="A9398" s="783">
        <v>46012</v>
      </c>
      <c r="B9398" s="55" t="s">
        <v>9422</v>
      </c>
      <c r="C9398" s="786">
        <v>80039</v>
      </c>
      <c r="D9398" s="786" t="s">
        <v>6567</v>
      </c>
      <c r="E9398" s="786" t="s">
        <v>2296</v>
      </c>
      <c r="F9398" s="786">
        <v>4010</v>
      </c>
      <c r="G9398" s="786" t="s">
        <v>7884</v>
      </c>
      <c r="H9398" s="786" t="s">
        <v>1573</v>
      </c>
      <c r="I9398" s="798">
        <v>1</v>
      </c>
      <c r="J9398" s="786">
        <v>1</v>
      </c>
      <c r="K9398" s="786">
        <v>13.49</v>
      </c>
      <c r="L9398" s="796">
        <v>13.49</v>
      </c>
      <c r="M9398" s="55" t="s">
        <v>2455</v>
      </c>
    </row>
    <row r="9399" spans="1:13" ht="15">
      <c r="A9399" s="783">
        <v>46012</v>
      </c>
      <c r="B9399" s="55" t="s">
        <v>9422</v>
      </c>
      <c r="C9399" s="784">
        <v>83643</v>
      </c>
      <c r="D9399" s="784" t="s">
        <v>2255</v>
      </c>
      <c r="E9399" s="784" t="s">
        <v>2300</v>
      </c>
      <c r="F9399" s="784">
        <v>4010</v>
      </c>
      <c r="G9399" s="784" t="s">
        <v>7885</v>
      </c>
      <c r="H9399" s="784" t="s">
        <v>1573</v>
      </c>
      <c r="I9399" s="797">
        <v>1</v>
      </c>
      <c r="J9399" s="784">
        <v>1</v>
      </c>
      <c r="K9399" s="784">
        <v>26.03</v>
      </c>
      <c r="L9399" s="793">
        <v>26.03</v>
      </c>
      <c r="M9399" s="55" t="s">
        <v>2455</v>
      </c>
    </row>
    <row r="9400" spans="1:13" ht="15">
      <c r="A9400" s="783">
        <v>46012</v>
      </c>
      <c r="B9400" s="55" t="s">
        <v>9422</v>
      </c>
      <c r="C9400" s="786">
        <v>81666</v>
      </c>
      <c r="D9400" s="786" t="s">
        <v>3513</v>
      </c>
      <c r="E9400" s="786">
        <v>80</v>
      </c>
      <c r="F9400" s="786">
        <v>4010</v>
      </c>
      <c r="G9400" s="786" t="s">
        <v>7886</v>
      </c>
      <c r="H9400" s="786" t="s">
        <v>1573</v>
      </c>
      <c r="I9400" s="798">
        <v>1</v>
      </c>
      <c r="J9400" s="786">
        <v>1</v>
      </c>
      <c r="K9400" s="786">
        <v>5.6</v>
      </c>
      <c r="L9400" s="796">
        <v>5.6</v>
      </c>
      <c r="M9400" s="55" t="s">
        <v>2455</v>
      </c>
    </row>
    <row r="9401" spans="1:13" ht="15">
      <c r="A9401" s="783">
        <v>46012</v>
      </c>
      <c r="B9401" s="55" t="s">
        <v>9422</v>
      </c>
      <c r="C9401" s="784">
        <v>83976</v>
      </c>
      <c r="D9401" s="784" t="s">
        <v>9193</v>
      </c>
      <c r="E9401" s="784">
        <v>85</v>
      </c>
      <c r="F9401" s="784">
        <v>4010</v>
      </c>
      <c r="G9401" s="784" t="s">
        <v>6754</v>
      </c>
      <c r="H9401" s="784" t="s">
        <v>1573</v>
      </c>
      <c r="I9401" s="797">
        <v>1</v>
      </c>
      <c r="J9401" s="784">
        <v>1</v>
      </c>
      <c r="K9401" s="784">
        <v>20.440000000000001</v>
      </c>
      <c r="L9401" s="793">
        <v>20.440000000000001</v>
      </c>
      <c r="M9401" s="55" t="s">
        <v>2455</v>
      </c>
    </row>
    <row r="9402" spans="1:13" ht="15">
      <c r="A9402" s="783">
        <v>46012</v>
      </c>
      <c r="B9402" s="55" t="s">
        <v>9422</v>
      </c>
      <c r="C9402" s="786">
        <v>83279</v>
      </c>
      <c r="D9402" s="786" t="s">
        <v>6112</v>
      </c>
      <c r="E9402" s="786">
        <v>85</v>
      </c>
      <c r="F9402" s="786">
        <v>4010</v>
      </c>
      <c r="G9402" s="786" t="s">
        <v>6756</v>
      </c>
      <c r="H9402" s="786" t="s">
        <v>1573</v>
      </c>
      <c r="I9402" s="798">
        <v>2</v>
      </c>
      <c r="J9402" s="786">
        <v>2</v>
      </c>
      <c r="K9402" s="786">
        <v>17.059999999999999</v>
      </c>
      <c r="L9402" s="796">
        <v>34.119999999999997</v>
      </c>
      <c r="M9402" s="55" t="s">
        <v>2455</v>
      </c>
    </row>
    <row r="9403" spans="1:13" ht="15">
      <c r="A9403" s="783">
        <v>46012</v>
      </c>
      <c r="B9403" s="55" t="s">
        <v>9422</v>
      </c>
      <c r="C9403" s="784">
        <v>83635</v>
      </c>
      <c r="D9403" s="784" t="s">
        <v>5955</v>
      </c>
      <c r="E9403" s="784">
        <v>130</v>
      </c>
      <c r="F9403" s="784">
        <v>4010</v>
      </c>
      <c r="G9403" s="784" t="s">
        <v>6758</v>
      </c>
      <c r="H9403" s="784" t="s">
        <v>1573</v>
      </c>
      <c r="I9403" s="797">
        <v>2</v>
      </c>
      <c r="J9403" s="784">
        <v>2</v>
      </c>
      <c r="K9403" s="784">
        <v>13.57</v>
      </c>
      <c r="L9403" s="793">
        <v>27.14</v>
      </c>
      <c r="M9403" s="55" t="s">
        <v>2455</v>
      </c>
    </row>
    <row r="9404" spans="1:13" ht="15">
      <c r="A9404" s="783">
        <v>46012</v>
      </c>
      <c r="B9404" s="55" t="s">
        <v>9422</v>
      </c>
      <c r="C9404" s="786">
        <v>59852</v>
      </c>
      <c r="D9404" s="786" t="s">
        <v>5590</v>
      </c>
      <c r="E9404" s="786">
        <v>130</v>
      </c>
      <c r="F9404" s="786">
        <v>4010</v>
      </c>
      <c r="G9404" s="786" t="s">
        <v>6759</v>
      </c>
      <c r="H9404" s="786" t="s">
        <v>1573</v>
      </c>
      <c r="I9404" s="798">
        <v>2</v>
      </c>
      <c r="J9404" s="786">
        <v>2</v>
      </c>
      <c r="K9404" s="786">
        <v>8.3699999999999992</v>
      </c>
      <c r="L9404" s="796">
        <v>16.739999999999998</v>
      </c>
      <c r="M9404" s="55" t="s">
        <v>2455</v>
      </c>
    </row>
    <row r="9405" spans="1:13" ht="15">
      <c r="A9405" s="783">
        <v>46012</v>
      </c>
      <c r="B9405" s="55" t="s">
        <v>9422</v>
      </c>
      <c r="C9405" s="784">
        <v>52621</v>
      </c>
      <c r="D9405" s="784" t="s">
        <v>2336</v>
      </c>
      <c r="E9405" s="882">
        <v>45847</v>
      </c>
      <c r="F9405" s="784">
        <v>4010</v>
      </c>
      <c r="G9405" s="784" t="s">
        <v>6760</v>
      </c>
      <c r="H9405" s="784" t="s">
        <v>1573</v>
      </c>
      <c r="I9405" s="797">
        <v>1</v>
      </c>
      <c r="J9405" s="784">
        <v>1</v>
      </c>
      <c r="K9405" s="784">
        <v>3.93</v>
      </c>
      <c r="L9405" s="793">
        <v>3.93</v>
      </c>
      <c r="M9405" s="55" t="s">
        <v>2455</v>
      </c>
    </row>
    <row r="9406" spans="1:13" ht="15">
      <c r="A9406" s="783">
        <v>46012</v>
      </c>
      <c r="B9406" s="55" t="s">
        <v>9422</v>
      </c>
      <c r="C9406" s="786">
        <v>81570</v>
      </c>
      <c r="D9406" s="786">
        <v>461</v>
      </c>
      <c r="E9406" s="877">
        <v>45659</v>
      </c>
      <c r="F9406" s="786">
        <v>4010</v>
      </c>
      <c r="G9406" s="786" t="s">
        <v>6762</v>
      </c>
      <c r="H9406" s="786" t="s">
        <v>1573</v>
      </c>
      <c r="I9406" s="798">
        <v>6</v>
      </c>
      <c r="J9406" s="786">
        <v>6</v>
      </c>
      <c r="K9406" s="786">
        <v>4.42</v>
      </c>
      <c r="L9406" s="796">
        <v>26.52</v>
      </c>
      <c r="M9406" s="55" t="s">
        <v>2455</v>
      </c>
    </row>
    <row r="9407" spans="1:13" ht="15">
      <c r="A9407" s="783">
        <v>46012</v>
      </c>
      <c r="B9407" s="55" t="s">
        <v>9422</v>
      </c>
      <c r="C9407" s="784">
        <v>52622</v>
      </c>
      <c r="D9407" s="784" t="s">
        <v>2408</v>
      </c>
      <c r="E9407" s="784" t="s">
        <v>7909</v>
      </c>
      <c r="F9407" s="784">
        <v>4010</v>
      </c>
      <c r="G9407" s="784" t="s">
        <v>7877</v>
      </c>
      <c r="H9407" s="784" t="s">
        <v>1573</v>
      </c>
      <c r="I9407" s="797">
        <v>3</v>
      </c>
      <c r="J9407" s="784">
        <v>3</v>
      </c>
      <c r="K9407" s="784">
        <v>4.12</v>
      </c>
      <c r="L9407" s="793">
        <v>12.36</v>
      </c>
      <c r="M9407" s="55" t="s">
        <v>2455</v>
      </c>
    </row>
    <row r="9408" spans="1:13" ht="15">
      <c r="A9408" s="783">
        <v>46012</v>
      </c>
      <c r="B9408" s="55" t="s">
        <v>9422</v>
      </c>
      <c r="C9408" s="786">
        <v>81496</v>
      </c>
      <c r="D9408" s="786">
        <v>11</v>
      </c>
      <c r="E9408" s="786">
        <v>130</v>
      </c>
      <c r="F9408" s="786">
        <v>4010</v>
      </c>
      <c r="G9408" s="786" t="s">
        <v>5703</v>
      </c>
      <c r="H9408" s="786" t="s">
        <v>1573</v>
      </c>
      <c r="I9408" s="798">
        <v>1</v>
      </c>
      <c r="J9408" s="786">
        <v>1</v>
      </c>
      <c r="K9408" s="786">
        <v>7.89</v>
      </c>
      <c r="L9408" s="796">
        <v>7.89</v>
      </c>
      <c r="M9408" s="55" t="s">
        <v>2455</v>
      </c>
    </row>
    <row r="9409" spans="1:13" ht="15">
      <c r="A9409" s="783">
        <v>46012</v>
      </c>
      <c r="B9409" s="55" t="s">
        <v>9422</v>
      </c>
      <c r="C9409" s="784">
        <v>83622</v>
      </c>
      <c r="D9409" s="784" t="s">
        <v>5595</v>
      </c>
      <c r="E9409" s="784">
        <v>70</v>
      </c>
      <c r="F9409" s="784">
        <v>4010</v>
      </c>
      <c r="G9409" s="784" t="s">
        <v>6763</v>
      </c>
      <c r="H9409" s="784" t="s">
        <v>1573</v>
      </c>
      <c r="I9409" s="797">
        <v>1</v>
      </c>
      <c r="J9409" s="784">
        <v>1</v>
      </c>
      <c r="K9409" s="784">
        <v>6.24</v>
      </c>
      <c r="L9409" s="793">
        <v>6.24</v>
      </c>
      <c r="M9409" s="55" t="s">
        <v>2455</v>
      </c>
    </row>
    <row r="9410" spans="1:13" ht="15">
      <c r="A9410" s="783">
        <v>46012</v>
      </c>
      <c r="B9410" s="55" t="s">
        <v>9422</v>
      </c>
      <c r="C9410" s="786">
        <v>81496</v>
      </c>
      <c r="D9410" s="786" t="s">
        <v>2268</v>
      </c>
      <c r="E9410" s="786">
        <v>110</v>
      </c>
      <c r="F9410" s="786">
        <v>4010</v>
      </c>
      <c r="G9410" s="786" t="s">
        <v>6749</v>
      </c>
      <c r="H9410" s="786" t="s">
        <v>1573</v>
      </c>
      <c r="I9410" s="798">
        <v>1</v>
      </c>
      <c r="J9410" s="786">
        <v>1</v>
      </c>
      <c r="K9410" s="786">
        <v>7.84</v>
      </c>
      <c r="L9410" s="796">
        <v>7.84</v>
      </c>
      <c r="M9410" s="55" t="s">
        <v>2455</v>
      </c>
    </row>
    <row r="9411" spans="1:13" ht="15">
      <c r="A9411" s="783">
        <v>46012</v>
      </c>
      <c r="B9411" s="55" t="s">
        <v>9422</v>
      </c>
      <c r="C9411" s="784">
        <v>83256</v>
      </c>
      <c r="D9411" s="784" t="s">
        <v>8571</v>
      </c>
      <c r="E9411" s="784">
        <v>100</v>
      </c>
      <c r="F9411" s="784">
        <v>4010</v>
      </c>
      <c r="G9411" s="784" t="s">
        <v>6743</v>
      </c>
      <c r="H9411" s="784" t="s">
        <v>1573</v>
      </c>
      <c r="I9411" s="797">
        <v>1</v>
      </c>
      <c r="J9411" s="784">
        <v>1</v>
      </c>
      <c r="K9411" s="784">
        <v>4.93</v>
      </c>
      <c r="L9411" s="793">
        <v>4.93</v>
      </c>
      <c r="M9411" s="55" t="s">
        <v>2455</v>
      </c>
    </row>
    <row r="9412" spans="1:13" ht="15">
      <c r="A9412" s="783">
        <v>46012</v>
      </c>
      <c r="B9412" s="55" t="s">
        <v>9422</v>
      </c>
      <c r="C9412" s="786">
        <v>80039</v>
      </c>
      <c r="D9412" s="786" t="s">
        <v>6862</v>
      </c>
      <c r="E9412" s="786" t="s">
        <v>2061</v>
      </c>
      <c r="F9412" s="786">
        <v>4010</v>
      </c>
      <c r="G9412" s="786" t="s">
        <v>3615</v>
      </c>
      <c r="H9412" s="786" t="s">
        <v>1573</v>
      </c>
      <c r="I9412" s="798">
        <v>1</v>
      </c>
      <c r="J9412" s="786">
        <v>1</v>
      </c>
      <c r="K9412" s="786">
        <v>10.73</v>
      </c>
      <c r="L9412" s="796">
        <v>10.73</v>
      </c>
      <c r="M9412" s="55" t="s">
        <v>2455</v>
      </c>
    </row>
    <row r="9413" spans="1:13" ht="15">
      <c r="A9413" s="783">
        <v>46012</v>
      </c>
      <c r="B9413" s="55" t="s">
        <v>9422</v>
      </c>
      <c r="C9413" s="784">
        <v>83114</v>
      </c>
      <c r="D9413" s="784" t="s">
        <v>5964</v>
      </c>
      <c r="E9413" s="784">
        <v>120</v>
      </c>
      <c r="F9413" s="784">
        <v>4010</v>
      </c>
      <c r="G9413" s="784" t="s">
        <v>3438</v>
      </c>
      <c r="H9413" s="784" t="s">
        <v>1573</v>
      </c>
      <c r="I9413" s="797">
        <v>1</v>
      </c>
      <c r="J9413" s="784">
        <v>1</v>
      </c>
      <c r="K9413" s="784">
        <v>8.1</v>
      </c>
      <c r="L9413" s="793">
        <v>8.1</v>
      </c>
      <c r="M9413" s="55" t="s">
        <v>2455</v>
      </c>
    </row>
    <row r="9414" spans="1:13" ht="15">
      <c r="A9414" s="783">
        <v>46012</v>
      </c>
      <c r="B9414" s="55" t="s">
        <v>9422</v>
      </c>
      <c r="C9414" s="786">
        <v>66994</v>
      </c>
      <c r="D9414" s="786" t="s">
        <v>6115</v>
      </c>
      <c r="E9414" s="786" t="s">
        <v>441</v>
      </c>
      <c r="F9414" s="786">
        <v>4010</v>
      </c>
      <c r="G9414" s="786" t="s">
        <v>6748</v>
      </c>
      <c r="H9414" s="786" t="s">
        <v>1573</v>
      </c>
      <c r="I9414" s="798">
        <v>1</v>
      </c>
      <c r="J9414" s="786">
        <v>1</v>
      </c>
      <c r="K9414" s="786">
        <v>8.32</v>
      </c>
      <c r="L9414" s="796">
        <v>8.32</v>
      </c>
      <c r="M9414" s="55" t="s">
        <v>2455</v>
      </c>
    </row>
    <row r="9415" spans="1:13" ht="15">
      <c r="A9415" s="783">
        <v>46012</v>
      </c>
      <c r="B9415" s="55" t="s">
        <v>9422</v>
      </c>
      <c r="C9415" s="784">
        <v>59852</v>
      </c>
      <c r="D9415" s="784" t="s">
        <v>5595</v>
      </c>
      <c r="E9415" s="784">
        <v>160</v>
      </c>
      <c r="F9415" s="784">
        <v>4010</v>
      </c>
      <c r="G9415" s="784" t="s">
        <v>3442</v>
      </c>
      <c r="H9415" s="784" t="s">
        <v>1573</v>
      </c>
      <c r="I9415" s="797">
        <v>1</v>
      </c>
      <c r="J9415" s="784">
        <v>1</v>
      </c>
      <c r="K9415" s="784">
        <v>8.25</v>
      </c>
      <c r="L9415" s="793">
        <v>8.25</v>
      </c>
      <c r="M9415" s="55" t="s">
        <v>2455</v>
      </c>
    </row>
    <row r="9416" spans="1:13" ht="15">
      <c r="A9416" s="783">
        <v>46012</v>
      </c>
      <c r="B9416" s="55" t="s">
        <v>9422</v>
      </c>
      <c r="C9416" s="786">
        <v>66930</v>
      </c>
      <c r="D9416" s="786" t="s">
        <v>2493</v>
      </c>
      <c r="E9416" s="786">
        <v>50</v>
      </c>
      <c r="F9416" s="786">
        <v>4010</v>
      </c>
      <c r="G9416" s="786" t="s">
        <v>3444</v>
      </c>
      <c r="H9416" s="786" t="s">
        <v>1573</v>
      </c>
      <c r="I9416" s="798">
        <v>1</v>
      </c>
      <c r="J9416" s="786">
        <v>1</v>
      </c>
      <c r="K9416" s="786">
        <v>11.9</v>
      </c>
      <c r="L9416" s="796">
        <v>11.9</v>
      </c>
      <c r="M9416" s="55" t="s">
        <v>2455</v>
      </c>
    </row>
    <row r="9417" spans="1:13" ht="15">
      <c r="A9417" s="783">
        <v>46012</v>
      </c>
      <c r="B9417" s="55" t="s">
        <v>9422</v>
      </c>
      <c r="C9417" s="784">
        <v>83558</v>
      </c>
      <c r="D9417" s="784" t="s">
        <v>8040</v>
      </c>
      <c r="E9417" s="784">
        <v>85</v>
      </c>
      <c r="F9417" s="784">
        <v>4010</v>
      </c>
      <c r="G9417" s="784" t="s">
        <v>3166</v>
      </c>
      <c r="H9417" s="784" t="s">
        <v>1573</v>
      </c>
      <c r="I9417" s="797">
        <v>1</v>
      </c>
      <c r="J9417" s="784">
        <v>1</v>
      </c>
      <c r="K9417" s="784">
        <v>9.08</v>
      </c>
      <c r="L9417" s="793">
        <v>9.08</v>
      </c>
      <c r="M9417" s="55" t="s">
        <v>2455</v>
      </c>
    </row>
    <row r="9418" spans="1:13" ht="15">
      <c r="A9418" s="783">
        <v>46012</v>
      </c>
      <c r="B9418" s="55" t="s">
        <v>9422</v>
      </c>
      <c r="C9418" s="786">
        <v>83754</v>
      </c>
      <c r="D9418" s="786" t="s">
        <v>6806</v>
      </c>
      <c r="E9418" s="786">
        <v>75</v>
      </c>
      <c r="F9418" s="786">
        <v>4010</v>
      </c>
      <c r="G9418" s="786" t="s">
        <v>3171</v>
      </c>
      <c r="H9418" s="786" t="s">
        <v>1573</v>
      </c>
      <c r="I9418" s="798">
        <v>1</v>
      </c>
      <c r="J9418" s="786">
        <v>1</v>
      </c>
      <c r="K9418" s="786">
        <v>8.5299999999999994</v>
      </c>
      <c r="L9418" s="796">
        <v>8.5299999999999994</v>
      </c>
      <c r="M9418" s="55" t="s">
        <v>2455</v>
      </c>
    </row>
    <row r="9419" spans="1:13" ht="15">
      <c r="A9419" s="783">
        <v>46012</v>
      </c>
      <c r="B9419" s="55" t="s">
        <v>9422</v>
      </c>
      <c r="C9419" s="784">
        <v>83436</v>
      </c>
      <c r="D9419" s="784" t="s">
        <v>9424</v>
      </c>
      <c r="E9419" s="784">
        <v>110</v>
      </c>
      <c r="F9419" s="784">
        <v>4010</v>
      </c>
      <c r="G9419" s="784" t="s">
        <v>3607</v>
      </c>
      <c r="H9419" s="784" t="s">
        <v>1573</v>
      </c>
      <c r="I9419" s="797">
        <v>1</v>
      </c>
      <c r="J9419" s="784">
        <v>1</v>
      </c>
      <c r="K9419" s="784">
        <v>4.6399999999999997</v>
      </c>
      <c r="L9419" s="793">
        <v>4.6399999999999997</v>
      </c>
      <c r="M9419" s="55" t="s">
        <v>2455</v>
      </c>
    </row>
    <row r="9420" spans="1:13" ht="15">
      <c r="A9420" s="783">
        <v>46012</v>
      </c>
      <c r="B9420" s="55" t="s">
        <v>9422</v>
      </c>
      <c r="C9420" s="786">
        <v>83403</v>
      </c>
      <c r="D9420" s="786" t="s">
        <v>5730</v>
      </c>
      <c r="E9420" s="786">
        <v>85</v>
      </c>
      <c r="F9420" s="786">
        <v>4010</v>
      </c>
      <c r="G9420" s="786" t="s">
        <v>5354</v>
      </c>
      <c r="H9420" s="786" t="s">
        <v>1573</v>
      </c>
      <c r="I9420" s="798">
        <v>1</v>
      </c>
      <c r="J9420" s="786">
        <v>1</v>
      </c>
      <c r="K9420" s="786">
        <v>7.25</v>
      </c>
      <c r="L9420" s="796">
        <v>7.25</v>
      </c>
      <c r="M9420" s="55" t="s">
        <v>2455</v>
      </c>
    </row>
    <row r="9421" spans="1:13" ht="15">
      <c r="A9421" s="783">
        <v>46012</v>
      </c>
      <c r="B9421" s="55" t="s">
        <v>9422</v>
      </c>
      <c r="C9421" s="784">
        <v>83256</v>
      </c>
      <c r="D9421" s="784" t="s">
        <v>5295</v>
      </c>
      <c r="E9421" s="784">
        <v>85</v>
      </c>
      <c r="F9421" s="784">
        <v>4010</v>
      </c>
      <c r="G9421" s="784" t="s">
        <v>5356</v>
      </c>
      <c r="H9421" s="784" t="s">
        <v>1573</v>
      </c>
      <c r="I9421" s="797">
        <v>1</v>
      </c>
      <c r="J9421" s="784">
        <v>1</v>
      </c>
      <c r="K9421" s="784">
        <v>4.87</v>
      </c>
      <c r="L9421" s="793">
        <v>4.87</v>
      </c>
      <c r="M9421" s="55" t="s">
        <v>2455</v>
      </c>
    </row>
    <row r="9422" spans="1:13" ht="15">
      <c r="A9422" s="783">
        <v>46012</v>
      </c>
      <c r="B9422" s="55" t="s">
        <v>9422</v>
      </c>
      <c r="C9422" s="786">
        <v>82313</v>
      </c>
      <c r="D9422" s="786" t="s">
        <v>2336</v>
      </c>
      <c r="E9422" s="786" t="s">
        <v>2296</v>
      </c>
      <c r="F9422" s="786">
        <v>4010</v>
      </c>
      <c r="G9422" s="786" t="s">
        <v>6607</v>
      </c>
      <c r="H9422" s="786" t="s">
        <v>1573</v>
      </c>
      <c r="I9422" s="798">
        <v>1</v>
      </c>
      <c r="J9422" s="786">
        <v>1</v>
      </c>
      <c r="K9422" s="786">
        <v>16.07</v>
      </c>
      <c r="L9422" s="796">
        <v>16.07</v>
      </c>
      <c r="M9422" s="55" t="s">
        <v>2455</v>
      </c>
    </row>
    <row r="9423" spans="1:13" ht="15">
      <c r="A9423" s="783">
        <v>46012</v>
      </c>
      <c r="B9423" s="55" t="s">
        <v>9422</v>
      </c>
      <c r="C9423" s="784">
        <v>83720</v>
      </c>
      <c r="D9423" s="784" t="s">
        <v>7159</v>
      </c>
      <c r="E9423" s="784">
        <v>85</v>
      </c>
      <c r="F9423" s="784">
        <v>4010</v>
      </c>
      <c r="G9423" s="784" t="s">
        <v>7961</v>
      </c>
      <c r="H9423" s="784" t="s">
        <v>1573</v>
      </c>
      <c r="I9423" s="797">
        <v>2</v>
      </c>
      <c r="J9423" s="784">
        <v>2</v>
      </c>
      <c r="K9423" s="784">
        <v>10.57</v>
      </c>
      <c r="L9423" s="793">
        <v>21.14</v>
      </c>
      <c r="M9423" s="55" t="s">
        <v>2455</v>
      </c>
    </row>
    <row r="9424" spans="1:13" ht="15">
      <c r="A9424" s="783">
        <v>46012</v>
      </c>
      <c r="B9424" s="55" t="s">
        <v>9422</v>
      </c>
      <c r="C9424" s="786">
        <v>84297</v>
      </c>
      <c r="D9424" s="786" t="s">
        <v>6088</v>
      </c>
      <c r="E9424" s="786">
        <v>130</v>
      </c>
      <c r="F9424" s="786">
        <v>4010</v>
      </c>
      <c r="G9424" s="786" t="s">
        <v>5359</v>
      </c>
      <c r="H9424" s="786" t="s">
        <v>1573</v>
      </c>
      <c r="I9424" s="798">
        <v>2</v>
      </c>
      <c r="J9424" s="786">
        <v>2</v>
      </c>
      <c r="K9424" s="786">
        <v>8.09</v>
      </c>
      <c r="L9424" s="796">
        <v>16.18</v>
      </c>
      <c r="M9424" s="55" t="s">
        <v>2455</v>
      </c>
    </row>
    <row r="9425" spans="1:13" ht="15">
      <c r="A9425" s="783">
        <v>46012</v>
      </c>
      <c r="B9425" s="55" t="s">
        <v>9425</v>
      </c>
      <c r="C9425" s="784">
        <v>84297</v>
      </c>
      <c r="D9425" s="784" t="s">
        <v>6086</v>
      </c>
      <c r="E9425" s="784">
        <v>130</v>
      </c>
      <c r="F9425" s="784">
        <v>4010</v>
      </c>
      <c r="G9425" s="784" t="s">
        <v>4151</v>
      </c>
      <c r="H9425" s="784" t="s">
        <v>1573</v>
      </c>
      <c r="I9425" s="797">
        <v>1</v>
      </c>
      <c r="J9425" s="784">
        <v>1</v>
      </c>
      <c r="K9425" s="784">
        <v>9.17</v>
      </c>
      <c r="L9425" s="793">
        <v>9.17</v>
      </c>
      <c r="M9425" s="55" t="s">
        <v>2455</v>
      </c>
    </row>
    <row r="9426" spans="1:13" ht="15">
      <c r="A9426" s="783">
        <v>46012</v>
      </c>
      <c r="B9426" s="55" t="s">
        <v>9425</v>
      </c>
      <c r="C9426" s="786">
        <v>83281</v>
      </c>
      <c r="D9426" s="786" t="s">
        <v>2290</v>
      </c>
      <c r="E9426" s="786">
        <v>150</v>
      </c>
      <c r="F9426" s="786">
        <v>4010</v>
      </c>
      <c r="G9426" s="786" t="s">
        <v>4152</v>
      </c>
      <c r="H9426" s="786" t="s">
        <v>1573</v>
      </c>
      <c r="I9426" s="798">
        <v>1</v>
      </c>
      <c r="J9426" s="786">
        <v>1</v>
      </c>
      <c r="K9426" s="786">
        <v>4.82</v>
      </c>
      <c r="L9426" s="796">
        <v>4.82</v>
      </c>
      <c r="M9426" s="55" t="s">
        <v>2455</v>
      </c>
    </row>
    <row r="9427" spans="1:13" ht="15">
      <c r="A9427" s="783">
        <v>46012</v>
      </c>
      <c r="B9427" s="55" t="s">
        <v>9425</v>
      </c>
      <c r="C9427" s="784">
        <v>67862</v>
      </c>
      <c r="D9427" s="784" t="s">
        <v>4787</v>
      </c>
      <c r="E9427" s="784">
        <v>120</v>
      </c>
      <c r="F9427" s="784">
        <v>4010</v>
      </c>
      <c r="G9427" s="784" t="s">
        <v>3537</v>
      </c>
      <c r="H9427" s="784" t="s">
        <v>1573</v>
      </c>
      <c r="I9427" s="797">
        <v>1</v>
      </c>
      <c r="J9427" s="784">
        <v>1</v>
      </c>
      <c r="K9427" s="784">
        <v>5.47</v>
      </c>
      <c r="L9427" s="793">
        <v>5.47</v>
      </c>
      <c r="M9427" s="55" t="s">
        <v>2455</v>
      </c>
    </row>
    <row r="9428" spans="1:13" ht="15">
      <c r="A9428" s="783">
        <v>46012</v>
      </c>
      <c r="B9428" s="55" t="s">
        <v>9425</v>
      </c>
      <c r="C9428" s="786">
        <v>67377</v>
      </c>
      <c r="D9428" s="786" t="s">
        <v>4880</v>
      </c>
      <c r="E9428" s="786">
        <v>130</v>
      </c>
      <c r="F9428" s="786">
        <v>4010</v>
      </c>
      <c r="G9428" s="786" t="s">
        <v>3951</v>
      </c>
      <c r="H9428" s="786" t="s">
        <v>1573</v>
      </c>
      <c r="I9428" s="798">
        <v>1</v>
      </c>
      <c r="J9428" s="786">
        <v>1</v>
      </c>
      <c r="K9428" s="786">
        <v>4.13</v>
      </c>
      <c r="L9428" s="796">
        <v>4.13</v>
      </c>
      <c r="M9428" s="55" t="s">
        <v>2455</v>
      </c>
    </row>
    <row r="9429" spans="1:13" ht="15">
      <c r="A9429" s="783">
        <v>46012</v>
      </c>
      <c r="B9429" s="55" t="s">
        <v>9425</v>
      </c>
      <c r="C9429" s="784">
        <v>80990</v>
      </c>
      <c r="D9429" s="784" t="s">
        <v>5862</v>
      </c>
      <c r="E9429" s="784">
        <v>85</v>
      </c>
      <c r="F9429" s="784">
        <v>4010</v>
      </c>
      <c r="G9429" s="784" t="s">
        <v>3539</v>
      </c>
      <c r="H9429" s="784" t="s">
        <v>1573</v>
      </c>
      <c r="I9429" s="797">
        <v>1</v>
      </c>
      <c r="J9429" s="784">
        <v>1</v>
      </c>
      <c r="K9429" s="784">
        <v>8.1999999999999993</v>
      </c>
      <c r="L9429" s="793">
        <v>8.1999999999999993</v>
      </c>
      <c r="M9429" s="55" t="s">
        <v>2455</v>
      </c>
    </row>
    <row r="9430" spans="1:13" ht="15">
      <c r="A9430" s="783">
        <v>46012</v>
      </c>
      <c r="B9430" s="55" t="s">
        <v>9425</v>
      </c>
      <c r="C9430" s="786">
        <v>82365</v>
      </c>
      <c r="D9430" s="786" t="s">
        <v>2710</v>
      </c>
      <c r="E9430" s="786" t="s">
        <v>3950</v>
      </c>
      <c r="F9430" s="786">
        <v>4010</v>
      </c>
      <c r="G9430" s="786" t="s">
        <v>3544</v>
      </c>
      <c r="H9430" s="786" t="s">
        <v>1573</v>
      </c>
      <c r="I9430" s="798">
        <v>1</v>
      </c>
      <c r="J9430" s="786">
        <v>1</v>
      </c>
      <c r="K9430" s="786">
        <v>12.4</v>
      </c>
      <c r="L9430" s="796">
        <v>12.4</v>
      </c>
      <c r="M9430" s="55" t="s">
        <v>2455</v>
      </c>
    </row>
    <row r="9431" spans="1:13" ht="15">
      <c r="A9431" s="783">
        <v>46012</v>
      </c>
      <c r="B9431" s="55" t="s">
        <v>9425</v>
      </c>
      <c r="C9431" s="784">
        <v>62373</v>
      </c>
      <c r="D9431" s="784" t="s">
        <v>2554</v>
      </c>
      <c r="E9431" s="784">
        <v>100</v>
      </c>
      <c r="F9431" s="784">
        <v>4010</v>
      </c>
      <c r="G9431" s="784" t="s">
        <v>3803</v>
      </c>
      <c r="H9431" s="784" t="s">
        <v>1573</v>
      </c>
      <c r="I9431" s="797">
        <v>1</v>
      </c>
      <c r="J9431" s="784">
        <v>1</v>
      </c>
      <c r="K9431" s="784">
        <v>16.7</v>
      </c>
      <c r="L9431" s="793">
        <v>16.7</v>
      </c>
      <c r="M9431" s="55" t="s">
        <v>2455</v>
      </c>
    </row>
    <row r="9432" spans="1:13" ht="15">
      <c r="A9432" s="783">
        <v>46012</v>
      </c>
      <c r="B9432" s="55" t="s">
        <v>9425</v>
      </c>
      <c r="C9432" s="786">
        <v>64956</v>
      </c>
      <c r="D9432" s="786" t="s">
        <v>8942</v>
      </c>
      <c r="E9432" s="786">
        <v>110</v>
      </c>
      <c r="F9432" s="786">
        <v>4010</v>
      </c>
      <c r="G9432" s="786" t="s">
        <v>3804</v>
      </c>
      <c r="H9432" s="786" t="s">
        <v>1573</v>
      </c>
      <c r="I9432" s="798">
        <v>1</v>
      </c>
      <c r="J9432" s="786">
        <v>1</v>
      </c>
      <c r="K9432" s="786">
        <v>5.87</v>
      </c>
      <c r="L9432" s="796">
        <v>5.87</v>
      </c>
      <c r="M9432" s="55" t="s">
        <v>2455</v>
      </c>
    </row>
    <row r="9433" spans="1:13" ht="15">
      <c r="A9433" s="783">
        <v>46012</v>
      </c>
      <c r="B9433" s="55" t="s">
        <v>9425</v>
      </c>
      <c r="C9433" s="784">
        <v>83725</v>
      </c>
      <c r="D9433" s="784" t="s">
        <v>6104</v>
      </c>
      <c r="E9433" s="784">
        <v>90</v>
      </c>
      <c r="F9433" s="784">
        <v>4010</v>
      </c>
      <c r="G9433" s="784" t="s">
        <v>3806</v>
      </c>
      <c r="H9433" s="784" t="s">
        <v>1573</v>
      </c>
      <c r="I9433" s="797">
        <v>1</v>
      </c>
      <c r="J9433" s="784">
        <v>1</v>
      </c>
      <c r="K9433" s="784">
        <v>9.4</v>
      </c>
      <c r="L9433" s="793">
        <v>9.4</v>
      </c>
      <c r="M9433" s="55" t="s">
        <v>2455</v>
      </c>
    </row>
    <row r="9434" spans="1:13" ht="15">
      <c r="A9434" s="783">
        <v>46012</v>
      </c>
      <c r="B9434" s="55" t="s">
        <v>9425</v>
      </c>
      <c r="C9434" s="786">
        <v>65642</v>
      </c>
      <c r="D9434" s="786" t="s">
        <v>5294</v>
      </c>
      <c r="E9434" s="786">
        <v>90</v>
      </c>
      <c r="F9434" s="786">
        <v>4010</v>
      </c>
      <c r="G9434" s="786" t="s">
        <v>3807</v>
      </c>
      <c r="H9434" s="786" t="s">
        <v>1573</v>
      </c>
      <c r="I9434" s="798">
        <v>1</v>
      </c>
      <c r="J9434" s="786">
        <v>1</v>
      </c>
      <c r="K9434" s="786">
        <v>6.5</v>
      </c>
      <c r="L9434" s="796">
        <v>6.5</v>
      </c>
      <c r="M9434" s="55" t="s">
        <v>2455</v>
      </c>
    </row>
    <row r="9435" spans="1:13" ht="15">
      <c r="A9435" s="783">
        <v>46012</v>
      </c>
      <c r="B9435" s="55" t="s">
        <v>9425</v>
      </c>
      <c r="C9435" s="784">
        <v>66994</v>
      </c>
      <c r="D9435" s="784" t="s">
        <v>2242</v>
      </c>
      <c r="E9435" s="784" t="s">
        <v>441</v>
      </c>
      <c r="F9435" s="784">
        <v>4010</v>
      </c>
      <c r="G9435" s="784" t="s">
        <v>3808</v>
      </c>
      <c r="H9435" s="784" t="s">
        <v>1573</v>
      </c>
      <c r="I9435" s="797">
        <v>2</v>
      </c>
      <c r="J9435" s="784">
        <v>2</v>
      </c>
      <c r="K9435" s="784">
        <v>9.31</v>
      </c>
      <c r="L9435" s="793">
        <v>18.62</v>
      </c>
      <c r="M9435" s="55" t="s">
        <v>2455</v>
      </c>
    </row>
    <row r="9436" spans="1:13" ht="15">
      <c r="A9436" s="783">
        <v>46012</v>
      </c>
      <c r="B9436" s="55" t="s">
        <v>9425</v>
      </c>
      <c r="C9436" s="786">
        <v>83723</v>
      </c>
      <c r="D9436" s="786" t="s">
        <v>7993</v>
      </c>
      <c r="E9436" s="786">
        <v>140</v>
      </c>
      <c r="F9436" s="786">
        <v>4010</v>
      </c>
      <c r="G9436" s="786" t="s">
        <v>3809</v>
      </c>
      <c r="H9436" s="786" t="s">
        <v>1573</v>
      </c>
      <c r="I9436" s="798">
        <v>1</v>
      </c>
      <c r="J9436" s="786">
        <v>1</v>
      </c>
      <c r="K9436" s="786">
        <v>8.76</v>
      </c>
      <c r="L9436" s="796">
        <v>8.76</v>
      </c>
      <c r="M9436" s="55" t="s">
        <v>2455</v>
      </c>
    </row>
    <row r="9437" spans="1:13" ht="15">
      <c r="A9437" s="783">
        <v>46012</v>
      </c>
      <c r="B9437" s="55" t="s">
        <v>9425</v>
      </c>
      <c r="C9437" s="784">
        <v>83615</v>
      </c>
      <c r="D9437" s="784" t="s">
        <v>6345</v>
      </c>
      <c r="E9437" s="784" t="s">
        <v>289</v>
      </c>
      <c r="F9437" s="784">
        <v>4010</v>
      </c>
      <c r="G9437" s="784" t="s">
        <v>3810</v>
      </c>
      <c r="H9437" s="784" t="s">
        <v>1573</v>
      </c>
      <c r="I9437" s="797">
        <v>1</v>
      </c>
      <c r="J9437" s="784">
        <v>1</v>
      </c>
      <c r="K9437" s="784">
        <v>45.6</v>
      </c>
      <c r="L9437" s="793">
        <v>45.6</v>
      </c>
      <c r="M9437" s="55" t="s">
        <v>2455</v>
      </c>
    </row>
    <row r="9438" spans="1:13" ht="15">
      <c r="A9438" s="783">
        <v>46012</v>
      </c>
      <c r="B9438" s="55" t="s">
        <v>9425</v>
      </c>
      <c r="C9438" s="786">
        <v>80039</v>
      </c>
      <c r="D9438" s="786" t="s">
        <v>6862</v>
      </c>
      <c r="E9438" s="786" t="s">
        <v>2300</v>
      </c>
      <c r="F9438" s="786">
        <v>4010</v>
      </c>
      <c r="G9438" s="786" t="s">
        <v>3811</v>
      </c>
      <c r="H9438" s="786" t="s">
        <v>1573</v>
      </c>
      <c r="I9438" s="798">
        <v>1</v>
      </c>
      <c r="J9438" s="786">
        <v>1</v>
      </c>
      <c r="K9438" s="786">
        <v>10.73</v>
      </c>
      <c r="L9438" s="796">
        <v>10.73</v>
      </c>
      <c r="M9438" s="55" t="s">
        <v>2455</v>
      </c>
    </row>
    <row r="9439" spans="1:13" ht="15">
      <c r="A9439" s="783">
        <v>46012</v>
      </c>
      <c r="B9439" s="55" t="s">
        <v>9425</v>
      </c>
      <c r="C9439" s="784">
        <v>83642</v>
      </c>
      <c r="D9439" s="784" t="s">
        <v>6862</v>
      </c>
      <c r="E9439" s="784" t="s">
        <v>3950</v>
      </c>
      <c r="F9439" s="784">
        <v>4010</v>
      </c>
      <c r="G9439" s="784" t="s">
        <v>3813</v>
      </c>
      <c r="H9439" s="784" t="s">
        <v>1573</v>
      </c>
      <c r="I9439" s="797">
        <v>1</v>
      </c>
      <c r="J9439" s="784">
        <v>1</v>
      </c>
      <c r="K9439" s="784">
        <v>7.48</v>
      </c>
      <c r="L9439" s="793">
        <v>7.48</v>
      </c>
      <c r="M9439" s="55" t="s">
        <v>2455</v>
      </c>
    </row>
    <row r="9440" spans="1:13" ht="15">
      <c r="A9440" s="783">
        <v>46012</v>
      </c>
      <c r="B9440" s="55" t="s">
        <v>9425</v>
      </c>
      <c r="C9440" s="786">
        <v>82203</v>
      </c>
      <c r="D9440" s="786" t="s">
        <v>6862</v>
      </c>
      <c r="E9440" s="786">
        <v>100</v>
      </c>
      <c r="F9440" s="786">
        <v>4010</v>
      </c>
      <c r="G9440" s="786" t="s">
        <v>3814</v>
      </c>
      <c r="H9440" s="786" t="s">
        <v>1573</v>
      </c>
      <c r="I9440" s="798">
        <v>1</v>
      </c>
      <c r="J9440" s="786">
        <v>1</v>
      </c>
      <c r="K9440" s="786">
        <v>25.68</v>
      </c>
      <c r="L9440" s="796">
        <v>25.68</v>
      </c>
      <c r="M9440" s="55" t="s">
        <v>2455</v>
      </c>
    </row>
    <row r="9441" spans="1:13" ht="15">
      <c r="A9441" s="783">
        <v>46012</v>
      </c>
      <c r="B9441" s="55" t="s">
        <v>9425</v>
      </c>
      <c r="C9441" s="784">
        <v>80046</v>
      </c>
      <c r="D9441" s="784" t="s">
        <v>2382</v>
      </c>
      <c r="E9441" s="784" t="s">
        <v>3950</v>
      </c>
      <c r="F9441" s="784">
        <v>4010</v>
      </c>
      <c r="G9441" s="784" t="s">
        <v>3815</v>
      </c>
      <c r="H9441" s="784" t="s">
        <v>1573</v>
      </c>
      <c r="I9441" s="797">
        <v>1</v>
      </c>
      <c r="J9441" s="784">
        <v>1</v>
      </c>
      <c r="K9441" s="784">
        <v>14.45</v>
      </c>
      <c r="L9441" s="793">
        <v>14.45</v>
      </c>
      <c r="M9441" s="55" t="s">
        <v>2455</v>
      </c>
    </row>
    <row r="9442" spans="1:13" ht="15">
      <c r="A9442" s="783">
        <v>46012</v>
      </c>
      <c r="B9442" s="55" t="s">
        <v>9425</v>
      </c>
      <c r="C9442" s="786">
        <v>80046</v>
      </c>
      <c r="D9442" s="786" t="s">
        <v>2336</v>
      </c>
      <c r="E9442" s="786" t="s">
        <v>2300</v>
      </c>
      <c r="F9442" s="786">
        <v>4010</v>
      </c>
      <c r="G9442" s="786" t="s">
        <v>8741</v>
      </c>
      <c r="H9442" s="786" t="s">
        <v>1573</v>
      </c>
      <c r="I9442" s="798">
        <v>1</v>
      </c>
      <c r="J9442" s="786">
        <v>1</v>
      </c>
      <c r="K9442" s="786">
        <v>14.45</v>
      </c>
      <c r="L9442" s="796">
        <v>14.45</v>
      </c>
      <c r="M9442" s="55" t="s">
        <v>2455</v>
      </c>
    </row>
    <row r="9443" spans="1:13" ht="15">
      <c r="A9443" s="783">
        <v>46012</v>
      </c>
      <c r="B9443" s="55" t="s">
        <v>9425</v>
      </c>
      <c r="C9443" s="784">
        <v>83644</v>
      </c>
      <c r="D9443" s="784" t="s">
        <v>7242</v>
      </c>
      <c r="E9443" s="784" t="s">
        <v>289</v>
      </c>
      <c r="F9443" s="784">
        <v>4010</v>
      </c>
      <c r="G9443" s="784" t="s">
        <v>9426</v>
      </c>
      <c r="H9443" s="784" t="s">
        <v>1573</v>
      </c>
      <c r="I9443" s="797">
        <v>1</v>
      </c>
      <c r="J9443" s="784">
        <v>1</v>
      </c>
      <c r="K9443" s="784">
        <v>37.72</v>
      </c>
      <c r="L9443" s="793">
        <v>37.72</v>
      </c>
      <c r="M9443" s="55" t="s">
        <v>2455</v>
      </c>
    </row>
    <row r="9444" spans="1:13" ht="15">
      <c r="A9444" s="783">
        <v>46012</v>
      </c>
      <c r="B9444" s="55" t="s">
        <v>9425</v>
      </c>
      <c r="C9444" s="786">
        <v>82400</v>
      </c>
      <c r="D9444" s="786" t="s">
        <v>4880</v>
      </c>
      <c r="E9444" s="786">
        <v>120</v>
      </c>
      <c r="F9444" s="786">
        <v>4010</v>
      </c>
      <c r="G9444" s="786" t="s">
        <v>3773</v>
      </c>
      <c r="H9444" s="786" t="s">
        <v>1573</v>
      </c>
      <c r="I9444" s="798">
        <v>1</v>
      </c>
      <c r="J9444" s="786">
        <v>1</v>
      </c>
      <c r="K9444" s="786">
        <v>17.989999999999998</v>
      </c>
      <c r="L9444" s="796">
        <v>17.989999999999998</v>
      </c>
      <c r="M9444" s="55" t="s">
        <v>2455</v>
      </c>
    </row>
    <row r="9445" spans="1:13" ht="15">
      <c r="A9445" s="783">
        <v>46012</v>
      </c>
      <c r="B9445" s="55" t="s">
        <v>9425</v>
      </c>
      <c r="C9445" s="784">
        <v>82008</v>
      </c>
      <c r="D9445" s="784" t="s">
        <v>6750</v>
      </c>
      <c r="E9445" s="784">
        <v>150</v>
      </c>
      <c r="F9445" s="784">
        <v>4010</v>
      </c>
      <c r="G9445" s="784" t="s">
        <v>3775</v>
      </c>
      <c r="H9445" s="784" t="s">
        <v>1573</v>
      </c>
      <c r="I9445" s="797">
        <v>1</v>
      </c>
      <c r="J9445" s="784">
        <v>1</v>
      </c>
      <c r="K9445" s="784">
        <v>6.93</v>
      </c>
      <c r="L9445" s="793">
        <v>6.93</v>
      </c>
      <c r="M9445" s="55" t="s">
        <v>2455</v>
      </c>
    </row>
    <row r="9446" spans="1:13" ht="15">
      <c r="A9446" s="783">
        <v>46012</v>
      </c>
      <c r="B9446" s="55" t="s">
        <v>9425</v>
      </c>
      <c r="C9446" s="786">
        <v>80039</v>
      </c>
      <c r="D9446" s="786" t="s">
        <v>2653</v>
      </c>
      <c r="E9446" s="786" t="s">
        <v>289</v>
      </c>
      <c r="F9446" s="786">
        <v>4010</v>
      </c>
      <c r="G9446" s="786" t="s">
        <v>3778</v>
      </c>
      <c r="H9446" s="786" t="s">
        <v>1573</v>
      </c>
      <c r="I9446" s="798">
        <v>2</v>
      </c>
      <c r="J9446" s="786">
        <v>2</v>
      </c>
      <c r="K9446" s="786">
        <v>13.49</v>
      </c>
      <c r="L9446" s="796">
        <v>26.98</v>
      </c>
      <c r="M9446" s="55" t="s">
        <v>2455</v>
      </c>
    </row>
    <row r="9447" spans="1:13" ht="15">
      <c r="A9447" s="783">
        <v>46012</v>
      </c>
      <c r="B9447" s="55" t="s">
        <v>9425</v>
      </c>
      <c r="C9447" s="784">
        <v>83990</v>
      </c>
      <c r="D9447" s="784" t="s">
        <v>6133</v>
      </c>
      <c r="E9447" s="784">
        <v>90</v>
      </c>
      <c r="F9447" s="784">
        <v>4010</v>
      </c>
      <c r="G9447" s="784" t="s">
        <v>3779</v>
      </c>
      <c r="H9447" s="784" t="s">
        <v>1573</v>
      </c>
      <c r="I9447" s="797">
        <v>2</v>
      </c>
      <c r="J9447" s="784">
        <v>2</v>
      </c>
      <c r="K9447" s="784">
        <v>13.25</v>
      </c>
      <c r="L9447" s="793">
        <v>26.5</v>
      </c>
      <c r="M9447" s="55" t="s">
        <v>2455</v>
      </c>
    </row>
    <row r="9448" spans="1:13" ht="15">
      <c r="A9448" s="783">
        <v>46012</v>
      </c>
      <c r="B9448" s="55" t="s">
        <v>9425</v>
      </c>
      <c r="C9448" s="786">
        <v>83615</v>
      </c>
      <c r="D9448" s="786" t="s">
        <v>7496</v>
      </c>
      <c r="E9448" s="786" t="s">
        <v>2230</v>
      </c>
      <c r="F9448" s="786">
        <v>4010</v>
      </c>
      <c r="G9448" s="786" t="s">
        <v>3780</v>
      </c>
      <c r="H9448" s="786" t="s">
        <v>1573</v>
      </c>
      <c r="I9448" s="798">
        <v>2</v>
      </c>
      <c r="J9448" s="786">
        <v>2</v>
      </c>
      <c r="K9448" s="786">
        <v>40.880000000000003</v>
      </c>
      <c r="L9448" s="796">
        <v>81.760000000000005</v>
      </c>
      <c r="M9448" s="55" t="s">
        <v>2455</v>
      </c>
    </row>
    <row r="9449" spans="1:13" ht="15">
      <c r="A9449" s="783">
        <v>46012</v>
      </c>
      <c r="B9449" s="55" t="s">
        <v>9425</v>
      </c>
      <c r="C9449" s="784">
        <v>83578</v>
      </c>
      <c r="D9449" s="784" t="s">
        <v>7741</v>
      </c>
      <c r="E9449" s="784">
        <v>140</v>
      </c>
      <c r="F9449" s="784">
        <v>4010</v>
      </c>
      <c r="G9449" s="784" t="s">
        <v>3786</v>
      </c>
      <c r="H9449" s="784" t="s">
        <v>1573</v>
      </c>
      <c r="I9449" s="797">
        <v>3</v>
      </c>
      <c r="J9449" s="784">
        <v>3</v>
      </c>
      <c r="K9449" s="784">
        <v>24.14</v>
      </c>
      <c r="L9449" s="793">
        <v>72.42</v>
      </c>
      <c r="M9449" s="55" t="s">
        <v>2455</v>
      </c>
    </row>
    <row r="9450" spans="1:13" ht="15">
      <c r="A9450" s="783">
        <v>46012</v>
      </c>
      <c r="B9450" s="55" t="s">
        <v>9425</v>
      </c>
      <c r="C9450" s="786">
        <v>81185</v>
      </c>
      <c r="D9450" s="786" t="s">
        <v>2258</v>
      </c>
      <c r="E9450" s="786" t="s">
        <v>2061</v>
      </c>
      <c r="F9450" s="786">
        <v>4010</v>
      </c>
      <c r="G9450" s="786" t="s">
        <v>3791</v>
      </c>
      <c r="H9450" s="786" t="s">
        <v>1573</v>
      </c>
      <c r="I9450" s="798">
        <v>2</v>
      </c>
      <c r="J9450" s="786">
        <v>2</v>
      </c>
      <c r="K9450" s="786">
        <v>23.66</v>
      </c>
      <c r="L9450" s="796">
        <v>47.32</v>
      </c>
      <c r="M9450" s="55" t="s">
        <v>2455</v>
      </c>
    </row>
    <row r="9451" spans="1:13" ht="15">
      <c r="A9451" s="783">
        <v>46013</v>
      </c>
      <c r="B9451" s="784" t="s">
        <v>9427</v>
      </c>
      <c r="C9451" s="784">
        <v>66736</v>
      </c>
      <c r="D9451" s="784" t="s">
        <v>8650</v>
      </c>
      <c r="E9451" s="784">
        <v>130</v>
      </c>
      <c r="F9451" s="784">
        <v>4010</v>
      </c>
      <c r="G9451" s="784" t="s">
        <v>4133</v>
      </c>
      <c r="H9451" s="786" t="s">
        <v>1573</v>
      </c>
      <c r="J9451" s="784">
        <v>1</v>
      </c>
      <c r="K9451" s="784">
        <v>15.78</v>
      </c>
      <c r="L9451" s="784">
        <v>15.78</v>
      </c>
      <c r="M9451" s="55" t="s">
        <v>2455</v>
      </c>
    </row>
    <row r="9452" spans="1:13" ht="15">
      <c r="A9452" s="785">
        <v>46013</v>
      </c>
      <c r="B9452" s="784" t="s">
        <v>9427</v>
      </c>
      <c r="C9452" s="786">
        <v>80941</v>
      </c>
      <c r="D9452" s="786" t="s">
        <v>2292</v>
      </c>
      <c r="E9452" s="786">
        <v>140</v>
      </c>
      <c r="F9452" s="786">
        <v>4010</v>
      </c>
      <c r="G9452" s="786" t="s">
        <v>3794</v>
      </c>
      <c r="H9452" s="786" t="s">
        <v>1573</v>
      </c>
      <c r="J9452" s="786">
        <v>2</v>
      </c>
      <c r="K9452" s="786">
        <v>12.23</v>
      </c>
      <c r="L9452" s="786">
        <v>24.46</v>
      </c>
      <c r="M9452" s="55" t="s">
        <v>2455</v>
      </c>
    </row>
    <row r="9453" spans="1:13" ht="15">
      <c r="A9453" s="783">
        <v>46013</v>
      </c>
      <c r="B9453" s="784" t="s">
        <v>9427</v>
      </c>
      <c r="C9453" s="784">
        <v>58661</v>
      </c>
      <c r="D9453" s="784" t="s">
        <v>5169</v>
      </c>
      <c r="E9453" s="784" t="s">
        <v>2296</v>
      </c>
      <c r="F9453" s="784">
        <v>4010</v>
      </c>
      <c r="G9453" s="784" t="s">
        <v>4134</v>
      </c>
      <c r="H9453" s="786" t="s">
        <v>1573</v>
      </c>
      <c r="J9453" s="784">
        <v>1</v>
      </c>
      <c r="K9453" s="784">
        <v>9.18</v>
      </c>
      <c r="L9453" s="784">
        <v>9.18</v>
      </c>
      <c r="M9453" s="55" t="s">
        <v>2455</v>
      </c>
    </row>
    <row r="9454" spans="1:13" ht="15">
      <c r="A9454" s="785">
        <v>46013</v>
      </c>
      <c r="B9454" s="784" t="s">
        <v>9427</v>
      </c>
      <c r="C9454" s="786">
        <v>33175</v>
      </c>
      <c r="D9454" s="786" t="s">
        <v>2560</v>
      </c>
      <c r="E9454" s="786">
        <v>140</v>
      </c>
      <c r="F9454" s="786">
        <v>4010</v>
      </c>
      <c r="G9454" s="786" t="s">
        <v>3795</v>
      </c>
      <c r="H9454" s="786" t="s">
        <v>1573</v>
      </c>
      <c r="J9454" s="786">
        <v>1</v>
      </c>
      <c r="K9454" s="786">
        <v>8.85</v>
      </c>
      <c r="L9454" s="786">
        <v>8.85</v>
      </c>
      <c r="M9454" s="55" t="s">
        <v>2455</v>
      </c>
    </row>
    <row r="9455" spans="1:13" ht="15">
      <c r="A9455" s="783">
        <v>46013</v>
      </c>
      <c r="B9455" s="784" t="s">
        <v>9427</v>
      </c>
      <c r="C9455" s="784">
        <v>81347</v>
      </c>
      <c r="D9455" s="784" t="s">
        <v>5848</v>
      </c>
      <c r="E9455" s="784">
        <v>90</v>
      </c>
      <c r="F9455" s="784">
        <v>4010</v>
      </c>
      <c r="G9455" s="784" t="s">
        <v>4135</v>
      </c>
      <c r="H9455" s="786" t="s">
        <v>1573</v>
      </c>
      <c r="J9455" s="784">
        <v>1</v>
      </c>
      <c r="K9455" s="784">
        <v>8.51</v>
      </c>
      <c r="L9455" s="784">
        <v>8.51</v>
      </c>
      <c r="M9455" s="55" t="s">
        <v>2455</v>
      </c>
    </row>
    <row r="9456" spans="1:13" ht="15">
      <c r="A9456" s="785">
        <v>46013</v>
      </c>
      <c r="B9456" s="784" t="s">
        <v>9427</v>
      </c>
      <c r="C9456" s="786">
        <v>83789</v>
      </c>
      <c r="D9456" s="786" t="s">
        <v>7944</v>
      </c>
      <c r="E9456" s="786">
        <v>100</v>
      </c>
      <c r="F9456" s="786">
        <v>4010</v>
      </c>
      <c r="G9456" s="786" t="s">
        <v>3796</v>
      </c>
      <c r="H9456" s="786" t="s">
        <v>1573</v>
      </c>
      <c r="J9456" s="786">
        <v>1</v>
      </c>
      <c r="K9456" s="786">
        <v>28.19</v>
      </c>
      <c r="L9456" s="786">
        <v>28.19</v>
      </c>
      <c r="M9456" s="55" t="s">
        <v>2455</v>
      </c>
    </row>
    <row r="9457" spans="1:13" ht="15">
      <c r="A9457" s="783">
        <v>46013</v>
      </c>
      <c r="B9457" s="784" t="s">
        <v>9427</v>
      </c>
      <c r="C9457" s="784">
        <v>83729</v>
      </c>
      <c r="D9457" s="784" t="s">
        <v>6990</v>
      </c>
      <c r="E9457" s="784">
        <v>150</v>
      </c>
      <c r="F9457" s="784">
        <v>4010</v>
      </c>
      <c r="G9457" s="784" t="s">
        <v>4136</v>
      </c>
      <c r="H9457" s="786" t="s">
        <v>1573</v>
      </c>
      <c r="J9457" s="784">
        <v>1</v>
      </c>
      <c r="K9457" s="784">
        <v>5.96</v>
      </c>
      <c r="L9457" s="784">
        <v>5.96</v>
      </c>
      <c r="M9457" s="55" t="s">
        <v>2455</v>
      </c>
    </row>
    <row r="9458" spans="1:13" ht="15">
      <c r="A9458" s="785">
        <v>46013</v>
      </c>
      <c r="B9458" s="784" t="s">
        <v>9427</v>
      </c>
      <c r="C9458" s="786">
        <v>82203</v>
      </c>
      <c r="D9458" s="786" t="s">
        <v>2336</v>
      </c>
      <c r="E9458" s="786">
        <v>120</v>
      </c>
      <c r="F9458" s="786">
        <v>4010</v>
      </c>
      <c r="G9458" s="786" t="s">
        <v>3797</v>
      </c>
      <c r="H9458" s="786" t="s">
        <v>1573</v>
      </c>
      <c r="J9458" s="786">
        <v>1</v>
      </c>
      <c r="K9458" s="786">
        <v>25.68</v>
      </c>
      <c r="L9458" s="786">
        <v>25.68</v>
      </c>
      <c r="M9458" s="55" t="s">
        <v>2455</v>
      </c>
    </row>
    <row r="9459" spans="1:13" ht="15">
      <c r="A9459" s="783">
        <v>46013</v>
      </c>
      <c r="B9459" s="784" t="s">
        <v>9427</v>
      </c>
      <c r="C9459" s="784">
        <v>83618</v>
      </c>
      <c r="D9459" s="784">
        <v>15</v>
      </c>
      <c r="E9459" s="784" t="s">
        <v>2300</v>
      </c>
      <c r="F9459" s="784">
        <v>4010</v>
      </c>
      <c r="G9459" s="784" t="s">
        <v>2338</v>
      </c>
      <c r="H9459" s="786" t="s">
        <v>1573</v>
      </c>
      <c r="J9459" s="784">
        <v>1</v>
      </c>
      <c r="K9459" s="784">
        <v>27.39</v>
      </c>
      <c r="L9459" s="784">
        <v>27.39</v>
      </c>
      <c r="M9459" s="55" t="s">
        <v>2455</v>
      </c>
    </row>
    <row r="9460" spans="1:13" ht="15">
      <c r="A9460" s="785">
        <v>46013</v>
      </c>
      <c r="B9460" s="784" t="s">
        <v>9427</v>
      </c>
      <c r="C9460" s="786">
        <v>84025</v>
      </c>
      <c r="D9460" s="786" t="s">
        <v>7399</v>
      </c>
      <c r="E9460" s="786">
        <v>110</v>
      </c>
      <c r="F9460" s="786">
        <v>4010</v>
      </c>
      <c r="G9460" s="786" t="s">
        <v>3799</v>
      </c>
      <c r="H9460" s="786" t="s">
        <v>1573</v>
      </c>
      <c r="J9460" s="786">
        <v>1</v>
      </c>
      <c r="K9460" s="786">
        <v>16.79</v>
      </c>
      <c r="L9460" s="786">
        <v>16.79</v>
      </c>
      <c r="M9460" s="55" t="s">
        <v>2455</v>
      </c>
    </row>
    <row r="9461" spans="1:13" ht="15">
      <c r="A9461" s="783">
        <v>46013</v>
      </c>
      <c r="B9461" s="784" t="s">
        <v>9427</v>
      </c>
      <c r="C9461" s="784">
        <v>83752</v>
      </c>
      <c r="D9461" s="784" t="s">
        <v>6133</v>
      </c>
      <c r="E9461" s="784">
        <v>60</v>
      </c>
      <c r="F9461" s="784">
        <v>4010</v>
      </c>
      <c r="G9461" s="784" t="s">
        <v>4140</v>
      </c>
      <c r="H9461" s="786" t="s">
        <v>1573</v>
      </c>
      <c r="J9461" s="784">
        <v>1</v>
      </c>
      <c r="K9461" s="784">
        <v>10.62</v>
      </c>
      <c r="L9461" s="784">
        <v>10.62</v>
      </c>
      <c r="M9461" s="55" t="s">
        <v>2455</v>
      </c>
    </row>
    <row r="9462" spans="1:13" ht="15">
      <c r="A9462" s="785">
        <v>46013</v>
      </c>
      <c r="B9462" s="784" t="s">
        <v>9427</v>
      </c>
      <c r="C9462" s="786">
        <v>83639</v>
      </c>
      <c r="D9462" s="786" t="s">
        <v>6746</v>
      </c>
      <c r="E9462" s="786">
        <v>85</v>
      </c>
      <c r="F9462" s="786">
        <v>4010</v>
      </c>
      <c r="G9462" s="786" t="s">
        <v>4141</v>
      </c>
      <c r="H9462" s="786" t="s">
        <v>1573</v>
      </c>
      <c r="J9462" s="786">
        <v>1</v>
      </c>
      <c r="K9462" s="786">
        <v>25.73</v>
      </c>
      <c r="L9462" s="786">
        <v>25.73</v>
      </c>
      <c r="M9462" s="55" t="s">
        <v>2455</v>
      </c>
    </row>
    <row r="9463" spans="1:13" ht="15">
      <c r="A9463" s="783">
        <v>46013</v>
      </c>
      <c r="B9463" s="784" t="s">
        <v>9427</v>
      </c>
      <c r="C9463" s="784">
        <v>59852</v>
      </c>
      <c r="D9463" s="784" t="s">
        <v>5595</v>
      </c>
      <c r="E9463" s="784">
        <v>140</v>
      </c>
      <c r="F9463" s="784">
        <v>4010</v>
      </c>
      <c r="G9463" s="784" t="s">
        <v>4142</v>
      </c>
      <c r="H9463" s="786" t="s">
        <v>1573</v>
      </c>
      <c r="J9463" s="784">
        <v>2</v>
      </c>
      <c r="K9463" s="784">
        <v>8.25</v>
      </c>
      <c r="L9463" s="784">
        <v>16.5</v>
      </c>
      <c r="M9463" s="55" t="s">
        <v>2455</v>
      </c>
    </row>
    <row r="9464" spans="1:13" ht="15">
      <c r="A9464" s="785">
        <v>46013</v>
      </c>
      <c r="B9464" s="784" t="s">
        <v>9427</v>
      </c>
      <c r="C9464" s="786">
        <v>80039</v>
      </c>
      <c r="D9464" s="786" t="s">
        <v>6086</v>
      </c>
      <c r="E9464" s="786" t="s">
        <v>3950</v>
      </c>
      <c r="F9464" s="786">
        <v>4010</v>
      </c>
      <c r="G9464" s="786" t="s">
        <v>4145</v>
      </c>
      <c r="H9464" s="786" t="s">
        <v>1573</v>
      </c>
      <c r="J9464" s="786">
        <v>1</v>
      </c>
      <c r="K9464" s="786">
        <v>13.49</v>
      </c>
      <c r="L9464" s="786">
        <v>13.49</v>
      </c>
      <c r="M9464" s="55" t="s">
        <v>2455</v>
      </c>
    </row>
    <row r="9465" spans="1:13" ht="15">
      <c r="A9465" s="783">
        <v>46013</v>
      </c>
      <c r="B9465" s="784" t="s">
        <v>9427</v>
      </c>
      <c r="C9465" s="784">
        <v>82203</v>
      </c>
      <c r="D9465" s="784" t="s">
        <v>6086</v>
      </c>
      <c r="E9465" s="784">
        <v>100</v>
      </c>
      <c r="F9465" s="784">
        <v>4010</v>
      </c>
      <c r="G9465" s="784" t="s">
        <v>9072</v>
      </c>
      <c r="H9465" s="786" t="s">
        <v>1573</v>
      </c>
      <c r="J9465" s="784">
        <v>1</v>
      </c>
      <c r="K9465" s="784">
        <v>29.64</v>
      </c>
      <c r="L9465" s="784">
        <v>29.64</v>
      </c>
      <c r="M9465" s="55" t="s">
        <v>2455</v>
      </c>
    </row>
    <row r="9466" spans="1:13" ht="15">
      <c r="A9466" s="785">
        <v>46013</v>
      </c>
      <c r="B9466" s="784" t="s">
        <v>9427</v>
      </c>
      <c r="C9466" s="786">
        <v>83739</v>
      </c>
      <c r="D9466" s="786" t="s">
        <v>6020</v>
      </c>
      <c r="E9466" s="786">
        <v>110</v>
      </c>
      <c r="F9466" s="786">
        <v>4010</v>
      </c>
      <c r="G9466" s="786" t="s">
        <v>4146</v>
      </c>
      <c r="H9466" s="786" t="s">
        <v>1573</v>
      </c>
      <c r="J9466" s="786">
        <v>2</v>
      </c>
      <c r="K9466" s="786">
        <v>14.05</v>
      </c>
      <c r="L9466" s="786">
        <v>28.1</v>
      </c>
      <c r="M9466" s="55" t="s">
        <v>2455</v>
      </c>
    </row>
    <row r="9467" spans="1:13" ht="15">
      <c r="A9467" s="783">
        <v>46013</v>
      </c>
      <c r="B9467" s="784" t="s">
        <v>9427</v>
      </c>
      <c r="C9467" s="784">
        <v>83509</v>
      </c>
      <c r="D9467" s="784" t="s">
        <v>2560</v>
      </c>
      <c r="E9467" s="784">
        <v>150</v>
      </c>
      <c r="F9467" s="784">
        <v>4010</v>
      </c>
      <c r="G9467" s="784" t="s">
        <v>9073</v>
      </c>
      <c r="H9467" s="786" t="s">
        <v>1573</v>
      </c>
      <c r="J9467" s="784">
        <v>1</v>
      </c>
      <c r="K9467" s="784">
        <v>23.95</v>
      </c>
      <c r="L9467" s="784">
        <v>23.95</v>
      </c>
      <c r="M9467" s="55" t="s">
        <v>2455</v>
      </c>
    </row>
    <row r="9468" spans="1:13" ht="15">
      <c r="A9468" s="785">
        <v>46013</v>
      </c>
      <c r="B9468" s="784" t="s">
        <v>9427</v>
      </c>
      <c r="C9468" s="786">
        <v>83620</v>
      </c>
      <c r="D9468" s="786" t="s">
        <v>6658</v>
      </c>
      <c r="E9468" s="786" t="s">
        <v>2296</v>
      </c>
      <c r="F9468" s="786">
        <v>4010</v>
      </c>
      <c r="G9468" s="786" t="s">
        <v>4147</v>
      </c>
      <c r="H9468" s="786" t="s">
        <v>1573</v>
      </c>
      <c r="J9468" s="786">
        <v>1</v>
      </c>
      <c r="K9468" s="786">
        <v>21.31</v>
      </c>
      <c r="L9468" s="786">
        <v>21.31</v>
      </c>
      <c r="M9468" s="55" t="s">
        <v>2455</v>
      </c>
    </row>
    <row r="9469" spans="1:13" ht="15">
      <c r="A9469" s="783">
        <v>46013</v>
      </c>
      <c r="B9469" s="784" t="s">
        <v>9427</v>
      </c>
      <c r="C9469" s="784">
        <v>83656</v>
      </c>
      <c r="D9469" s="784" t="s">
        <v>7187</v>
      </c>
      <c r="E9469" s="784">
        <v>100</v>
      </c>
      <c r="F9469" s="784">
        <v>4010</v>
      </c>
      <c r="G9469" s="784" t="s">
        <v>4148</v>
      </c>
      <c r="H9469" s="786" t="s">
        <v>1573</v>
      </c>
      <c r="J9469" s="784">
        <v>2</v>
      </c>
      <c r="K9469" s="784">
        <v>23.48</v>
      </c>
      <c r="L9469" s="784">
        <v>46.96</v>
      </c>
      <c r="M9469" s="55" t="s">
        <v>2455</v>
      </c>
    </row>
    <row r="9470" spans="1:13" ht="15">
      <c r="A9470" s="785">
        <v>46013</v>
      </c>
      <c r="B9470" s="784" t="s">
        <v>9427</v>
      </c>
      <c r="C9470" s="786">
        <v>83348</v>
      </c>
      <c r="D9470" s="786" t="s">
        <v>8136</v>
      </c>
      <c r="E9470" s="786">
        <v>75</v>
      </c>
      <c r="F9470" s="786">
        <v>4010</v>
      </c>
      <c r="G9470" s="786" t="s">
        <v>8740</v>
      </c>
      <c r="H9470" s="786" t="s">
        <v>1573</v>
      </c>
      <c r="J9470" s="786">
        <v>1</v>
      </c>
      <c r="K9470" s="786">
        <v>11.39</v>
      </c>
      <c r="L9470" s="786">
        <v>11.39</v>
      </c>
      <c r="M9470" s="55" t="s">
        <v>2455</v>
      </c>
    </row>
    <row r="9471" spans="1:13" ht="15">
      <c r="A9471" s="783">
        <v>46013</v>
      </c>
      <c r="B9471" s="784" t="s">
        <v>9427</v>
      </c>
      <c r="C9471" s="784">
        <v>80039</v>
      </c>
      <c r="D9471" s="784" t="s">
        <v>6862</v>
      </c>
      <c r="E9471" s="784" t="s">
        <v>441</v>
      </c>
      <c r="F9471" s="784">
        <v>4010</v>
      </c>
      <c r="G9471" s="784" t="s">
        <v>4150</v>
      </c>
      <c r="H9471" s="786" t="s">
        <v>1573</v>
      </c>
      <c r="J9471" s="784">
        <v>1</v>
      </c>
      <c r="K9471" s="784">
        <v>10.73</v>
      </c>
      <c r="L9471" s="784">
        <v>10.73</v>
      </c>
      <c r="M9471" s="55" t="s">
        <v>2455</v>
      </c>
    </row>
    <row r="9472" spans="1:13" ht="15">
      <c r="A9472" s="785">
        <v>46013</v>
      </c>
      <c r="B9472" s="784" t="s">
        <v>9427</v>
      </c>
      <c r="C9472" s="786">
        <v>80039</v>
      </c>
      <c r="D9472" s="786" t="s">
        <v>2336</v>
      </c>
      <c r="E9472" s="786" t="s">
        <v>441</v>
      </c>
      <c r="F9472" s="786">
        <v>4010</v>
      </c>
      <c r="G9472" s="786" t="s">
        <v>3552</v>
      </c>
      <c r="H9472" s="786" t="s">
        <v>1573</v>
      </c>
      <c r="J9472" s="786">
        <v>1</v>
      </c>
      <c r="K9472" s="786">
        <v>12.07</v>
      </c>
      <c r="L9472" s="786">
        <v>12.07</v>
      </c>
      <c r="M9472" s="55" t="s">
        <v>2455</v>
      </c>
    </row>
    <row r="9473" spans="1:14" ht="15">
      <c r="A9473" s="783">
        <v>46013</v>
      </c>
      <c r="B9473" s="784" t="s">
        <v>9427</v>
      </c>
      <c r="C9473" s="784">
        <v>67253</v>
      </c>
      <c r="D9473" s="784" t="s">
        <v>2336</v>
      </c>
      <c r="E9473" s="784" t="s">
        <v>2520</v>
      </c>
      <c r="F9473" s="784">
        <v>4010</v>
      </c>
      <c r="G9473" s="784" t="s">
        <v>3120</v>
      </c>
      <c r="H9473" s="786" t="s">
        <v>1573</v>
      </c>
      <c r="J9473" s="784">
        <v>3</v>
      </c>
      <c r="K9473" s="784">
        <v>23.85</v>
      </c>
      <c r="L9473" s="784">
        <v>71.55</v>
      </c>
      <c r="M9473" s="55" t="s">
        <v>2455</v>
      </c>
    </row>
    <row r="9474" spans="1:14" ht="24.75">
      <c r="A9474" s="783">
        <v>46013</v>
      </c>
      <c r="B9474" s="784" t="s">
        <v>9428</v>
      </c>
      <c r="C9474" s="784">
        <v>81538</v>
      </c>
      <c r="D9474" s="784" t="s">
        <v>2523</v>
      </c>
      <c r="E9474" s="784">
        <v>50</v>
      </c>
      <c r="F9474" s="784">
        <v>4010</v>
      </c>
      <c r="G9474" s="784" t="s">
        <v>9429</v>
      </c>
      <c r="H9474" s="784" t="s">
        <v>1573</v>
      </c>
      <c r="I9474" s="797"/>
      <c r="J9474" s="784">
        <v>-12</v>
      </c>
      <c r="K9474" s="784">
        <v>55.27</v>
      </c>
      <c r="L9474" s="793">
        <v>-663.24</v>
      </c>
      <c r="M9474" s="55" t="s">
        <v>2618</v>
      </c>
      <c r="N9474" s="788" t="s">
        <v>9430</v>
      </c>
    </row>
    <row r="9475" spans="1:14" ht="15">
      <c r="A9475" s="783">
        <v>46013</v>
      </c>
      <c r="B9475" s="784" t="s">
        <v>9431</v>
      </c>
      <c r="C9475" s="784">
        <v>48886</v>
      </c>
      <c r="D9475" s="784" t="s">
        <v>2986</v>
      </c>
      <c r="E9475" s="784" t="s">
        <v>441</v>
      </c>
      <c r="F9475" s="784">
        <v>4010</v>
      </c>
      <c r="G9475" s="784" t="s">
        <v>9432</v>
      </c>
      <c r="H9475" s="784" t="s">
        <v>1573</v>
      </c>
      <c r="J9475" s="784">
        <v>65</v>
      </c>
      <c r="K9475" s="784">
        <v>7.54</v>
      </c>
      <c r="L9475" s="784">
        <v>490.1</v>
      </c>
      <c r="M9475" s="55" t="s">
        <v>2455</v>
      </c>
    </row>
    <row r="9476" spans="1:14" ht="15">
      <c r="A9476" s="785">
        <v>46013</v>
      </c>
      <c r="B9476" s="784" t="s">
        <v>9431</v>
      </c>
      <c r="C9476" s="786">
        <v>84002</v>
      </c>
      <c r="D9476" s="786" t="s">
        <v>2981</v>
      </c>
      <c r="E9476" s="786" t="s">
        <v>2061</v>
      </c>
      <c r="F9476" s="786">
        <v>4010</v>
      </c>
      <c r="G9476" s="786" t="s">
        <v>9433</v>
      </c>
      <c r="H9476" s="784" t="s">
        <v>1573</v>
      </c>
      <c r="J9476" s="786">
        <v>26</v>
      </c>
      <c r="K9476" s="786">
        <v>9.3000000000000007</v>
      </c>
      <c r="L9476" s="786">
        <v>241.8</v>
      </c>
      <c r="M9476" s="55" t="s">
        <v>2455</v>
      </c>
    </row>
    <row r="9477" spans="1:14" ht="15">
      <c r="A9477" s="282">
        <v>46013</v>
      </c>
      <c r="B9477" s="55" t="s">
        <v>9434</v>
      </c>
      <c r="C9477" s="784">
        <v>83878</v>
      </c>
      <c r="D9477" s="784" t="s">
        <v>6086</v>
      </c>
      <c r="E9477" s="784" t="s">
        <v>2061</v>
      </c>
      <c r="F9477" s="784">
        <v>4010</v>
      </c>
      <c r="G9477" s="784" t="s">
        <v>9435</v>
      </c>
      <c r="H9477" s="784" t="s">
        <v>1573</v>
      </c>
      <c r="J9477" s="784">
        <v>1</v>
      </c>
      <c r="K9477" s="784">
        <v>13.09</v>
      </c>
      <c r="L9477" s="784">
        <v>13.09</v>
      </c>
      <c r="M9477" s="55" t="s">
        <v>2455</v>
      </c>
      <c r="N9477" s="788" t="s">
        <v>8951</v>
      </c>
    </row>
    <row r="9478" spans="1:14" ht="15">
      <c r="A9478" s="282">
        <v>46013</v>
      </c>
      <c r="B9478" s="55" t="s">
        <v>9434</v>
      </c>
      <c r="C9478" s="786">
        <v>83558</v>
      </c>
      <c r="D9478" s="786" t="s">
        <v>9436</v>
      </c>
      <c r="E9478" s="786">
        <v>75</v>
      </c>
      <c r="F9478" s="786">
        <v>4010</v>
      </c>
      <c r="G9478" s="786" t="s">
        <v>9437</v>
      </c>
      <c r="H9478" s="786" t="s">
        <v>1573</v>
      </c>
      <c r="J9478" s="786">
        <v>1</v>
      </c>
      <c r="K9478" s="786">
        <v>9.08</v>
      </c>
      <c r="L9478" s="786">
        <v>9.08</v>
      </c>
      <c r="M9478" s="55" t="s">
        <v>2455</v>
      </c>
      <c r="N9478" s="788" t="s">
        <v>8951</v>
      </c>
    </row>
    <row r="9479" spans="1:14" ht="15">
      <c r="A9479" s="282">
        <v>46013</v>
      </c>
      <c r="B9479" s="55" t="s">
        <v>9434</v>
      </c>
      <c r="C9479" s="784">
        <v>58660</v>
      </c>
      <c r="D9479" s="784">
        <v>1</v>
      </c>
      <c r="E9479" s="784" t="s">
        <v>2296</v>
      </c>
      <c r="F9479" s="784">
        <v>4010</v>
      </c>
      <c r="G9479" s="784" t="s">
        <v>9438</v>
      </c>
      <c r="H9479" s="784" t="s">
        <v>1573</v>
      </c>
      <c r="J9479" s="784">
        <v>1</v>
      </c>
      <c r="K9479" s="784">
        <v>7.81</v>
      </c>
      <c r="L9479" s="784">
        <v>7.81</v>
      </c>
      <c r="M9479" s="55" t="s">
        <v>2455</v>
      </c>
      <c r="N9479" s="788" t="s">
        <v>8951</v>
      </c>
    </row>
    <row r="9480" spans="1:14" ht="15">
      <c r="A9480" s="282">
        <v>46013</v>
      </c>
      <c r="B9480" s="55" t="s">
        <v>9434</v>
      </c>
      <c r="C9480" s="786">
        <v>65065</v>
      </c>
      <c r="D9480" s="786" t="s">
        <v>7477</v>
      </c>
      <c r="E9480" s="786">
        <v>120</v>
      </c>
      <c r="F9480" s="786">
        <v>4010</v>
      </c>
      <c r="G9480" s="786" t="s">
        <v>5425</v>
      </c>
      <c r="H9480" s="786" t="s">
        <v>1573</v>
      </c>
      <c r="J9480" s="786">
        <v>1</v>
      </c>
      <c r="K9480" s="786">
        <v>8.8699999999999992</v>
      </c>
      <c r="L9480" s="786">
        <v>8.8699999999999992</v>
      </c>
      <c r="M9480" s="55" t="s">
        <v>2455</v>
      </c>
      <c r="N9480" s="788" t="s">
        <v>8951</v>
      </c>
    </row>
    <row r="9481" spans="1:14" ht="15">
      <c r="A9481" s="282">
        <v>46013</v>
      </c>
      <c r="B9481" s="55" t="s">
        <v>9434</v>
      </c>
      <c r="C9481" s="784">
        <v>80034</v>
      </c>
      <c r="D9481" s="784" t="s">
        <v>7477</v>
      </c>
      <c r="E9481" s="784" t="s">
        <v>2296</v>
      </c>
      <c r="F9481" s="784">
        <v>4010</v>
      </c>
      <c r="G9481" s="784" t="s">
        <v>6841</v>
      </c>
      <c r="H9481" s="784" t="s">
        <v>1573</v>
      </c>
      <c r="J9481" s="784">
        <v>1</v>
      </c>
      <c r="K9481" s="784">
        <v>10.14</v>
      </c>
      <c r="L9481" s="784">
        <v>10.14</v>
      </c>
      <c r="M9481" s="55" t="s">
        <v>2455</v>
      </c>
      <c r="N9481" s="788" t="s">
        <v>8951</v>
      </c>
    </row>
    <row r="9482" spans="1:14" ht="15">
      <c r="A9482" s="282">
        <v>46013</v>
      </c>
      <c r="B9482" s="55" t="s">
        <v>9434</v>
      </c>
      <c r="C9482" s="786">
        <v>82840</v>
      </c>
      <c r="D9482" s="786" t="s">
        <v>9439</v>
      </c>
      <c r="E9482" s="786">
        <v>80</v>
      </c>
      <c r="F9482" s="786">
        <v>4010</v>
      </c>
      <c r="G9482" s="786" t="s">
        <v>9440</v>
      </c>
      <c r="H9482" s="786" t="s">
        <v>1573</v>
      </c>
      <c r="J9482" s="786">
        <v>1</v>
      </c>
      <c r="K9482" s="786">
        <v>4.67</v>
      </c>
      <c r="L9482" s="786">
        <v>4.67</v>
      </c>
      <c r="M9482" s="55" t="s">
        <v>2455</v>
      </c>
      <c r="N9482" s="788" t="s">
        <v>8951</v>
      </c>
    </row>
    <row r="9483" spans="1:14" ht="15">
      <c r="A9483" s="282">
        <v>46013</v>
      </c>
      <c r="B9483" s="55" t="s">
        <v>9434</v>
      </c>
      <c r="C9483" s="784">
        <v>83878</v>
      </c>
      <c r="D9483" s="784" t="s">
        <v>6086</v>
      </c>
      <c r="E9483" s="784" t="s">
        <v>289</v>
      </c>
      <c r="F9483" s="784">
        <v>4010</v>
      </c>
      <c r="G9483" s="784" t="s">
        <v>5333</v>
      </c>
      <c r="H9483" s="784" t="s">
        <v>1573</v>
      </c>
      <c r="J9483" s="784">
        <v>1</v>
      </c>
      <c r="K9483" s="784">
        <v>13.09</v>
      </c>
      <c r="L9483" s="784">
        <v>13.09</v>
      </c>
      <c r="M9483" s="55" t="s">
        <v>2455</v>
      </c>
      <c r="N9483" s="788" t="s">
        <v>8951</v>
      </c>
    </row>
    <row r="9484" spans="1:14" ht="15">
      <c r="A9484" s="282">
        <v>46013</v>
      </c>
      <c r="B9484" s="55" t="s">
        <v>9434</v>
      </c>
      <c r="C9484" s="786">
        <v>82326</v>
      </c>
      <c r="D9484" s="786" t="s">
        <v>8643</v>
      </c>
      <c r="E9484" s="786">
        <v>85</v>
      </c>
      <c r="F9484" s="786">
        <v>4010</v>
      </c>
      <c r="G9484" s="786" t="s">
        <v>9441</v>
      </c>
      <c r="H9484" s="786" t="s">
        <v>1573</v>
      </c>
      <c r="J9484" s="786">
        <v>1</v>
      </c>
      <c r="K9484" s="786">
        <v>22.75</v>
      </c>
      <c r="L9484" s="786">
        <v>22.75</v>
      </c>
      <c r="M9484" s="55" t="s">
        <v>2455</v>
      </c>
      <c r="N9484" s="788" t="s">
        <v>8951</v>
      </c>
    </row>
    <row r="9485" spans="1:14" ht="15">
      <c r="A9485" s="282">
        <v>46013</v>
      </c>
      <c r="B9485" s="55" t="s">
        <v>9434</v>
      </c>
      <c r="C9485" s="784">
        <v>82407</v>
      </c>
      <c r="D9485" s="784" t="s">
        <v>9402</v>
      </c>
      <c r="E9485" s="784">
        <v>120</v>
      </c>
      <c r="F9485" s="784">
        <v>4010</v>
      </c>
      <c r="G9485" s="784" t="s">
        <v>9442</v>
      </c>
      <c r="H9485" s="784" t="s">
        <v>1573</v>
      </c>
      <c r="J9485" s="784">
        <v>1</v>
      </c>
      <c r="K9485" s="784">
        <v>6.76</v>
      </c>
      <c r="L9485" s="784">
        <v>6.76</v>
      </c>
      <c r="M9485" s="55" t="s">
        <v>2455</v>
      </c>
      <c r="N9485" s="788" t="s">
        <v>8951</v>
      </c>
    </row>
    <row r="9486" spans="1:14" ht="15">
      <c r="A9486" s="282">
        <v>46013</v>
      </c>
      <c r="B9486" s="55" t="s">
        <v>9434</v>
      </c>
      <c r="C9486" s="786">
        <v>81339</v>
      </c>
      <c r="D9486" s="786" t="s">
        <v>4094</v>
      </c>
      <c r="E9486" s="786">
        <v>160</v>
      </c>
      <c r="F9486" s="786">
        <v>4010</v>
      </c>
      <c r="G9486" s="786" t="s">
        <v>2838</v>
      </c>
      <c r="H9486" s="786" t="s">
        <v>1573</v>
      </c>
      <c r="J9486" s="786">
        <v>1</v>
      </c>
      <c r="K9486" s="786">
        <v>5.74</v>
      </c>
      <c r="L9486" s="786">
        <v>5.74</v>
      </c>
      <c r="M9486" s="55" t="s">
        <v>2455</v>
      </c>
      <c r="N9486" s="788" t="s">
        <v>8951</v>
      </c>
    </row>
    <row r="9487" spans="1:14" ht="15">
      <c r="A9487" s="282">
        <v>46013</v>
      </c>
      <c r="B9487" s="55" t="s">
        <v>9434</v>
      </c>
      <c r="C9487" s="784">
        <v>83613</v>
      </c>
      <c r="D9487" s="784" t="s">
        <v>6092</v>
      </c>
      <c r="E9487" s="784" t="s">
        <v>289</v>
      </c>
      <c r="F9487" s="784">
        <v>4010</v>
      </c>
      <c r="G9487" s="784" t="s">
        <v>3531</v>
      </c>
      <c r="H9487" s="784" t="s">
        <v>1573</v>
      </c>
      <c r="J9487" s="784">
        <v>1</v>
      </c>
      <c r="K9487" s="784">
        <v>38.869999999999997</v>
      </c>
      <c r="L9487" s="784">
        <v>38.869999999999997</v>
      </c>
      <c r="M9487" s="55" t="s">
        <v>2455</v>
      </c>
      <c r="N9487" s="788" t="s">
        <v>8951</v>
      </c>
    </row>
    <row r="9488" spans="1:14" ht="15">
      <c r="A9488" s="282">
        <v>46013</v>
      </c>
      <c r="B9488" s="55" t="s">
        <v>9434</v>
      </c>
      <c r="C9488" s="786">
        <v>82675</v>
      </c>
      <c r="D9488" s="786" t="s">
        <v>2560</v>
      </c>
      <c r="E9488" s="786">
        <v>130</v>
      </c>
      <c r="F9488" s="786">
        <v>4010</v>
      </c>
      <c r="G9488" s="786" t="s">
        <v>5409</v>
      </c>
      <c r="H9488" s="786" t="s">
        <v>1573</v>
      </c>
      <c r="J9488" s="786">
        <v>1</v>
      </c>
      <c r="K9488" s="786">
        <v>4.66</v>
      </c>
      <c r="L9488" s="786">
        <v>4.66</v>
      </c>
      <c r="M9488" s="55" t="s">
        <v>2455</v>
      </c>
      <c r="N9488" s="788" t="s">
        <v>8951</v>
      </c>
    </row>
    <row r="9489" spans="1:14" ht="15">
      <c r="A9489" s="282">
        <v>46013</v>
      </c>
      <c r="B9489" s="55" t="s">
        <v>9434</v>
      </c>
      <c r="C9489" s="784">
        <v>82195</v>
      </c>
      <c r="D9489" s="784" t="s">
        <v>6086</v>
      </c>
      <c r="E9489" s="784">
        <v>120</v>
      </c>
      <c r="F9489" s="784">
        <v>4010</v>
      </c>
      <c r="G9489" s="784" t="s">
        <v>9443</v>
      </c>
      <c r="H9489" s="784" t="s">
        <v>1573</v>
      </c>
      <c r="J9489" s="784">
        <v>1</v>
      </c>
      <c r="K9489" s="784">
        <v>12.23</v>
      </c>
      <c r="L9489" s="784">
        <v>12.23</v>
      </c>
      <c r="M9489" s="55" t="s">
        <v>2455</v>
      </c>
      <c r="N9489" s="788" t="s">
        <v>8951</v>
      </c>
    </row>
    <row r="9490" spans="1:14" ht="15">
      <c r="A9490" s="282">
        <v>46013</v>
      </c>
      <c r="B9490" s="55" t="s">
        <v>9434</v>
      </c>
      <c r="C9490" s="786">
        <v>83734</v>
      </c>
      <c r="D9490" s="786" t="s">
        <v>8136</v>
      </c>
      <c r="E9490" s="786">
        <v>120</v>
      </c>
      <c r="F9490" s="786">
        <v>4010</v>
      </c>
      <c r="G9490" s="786" t="s">
        <v>9444</v>
      </c>
      <c r="H9490" s="786" t="s">
        <v>1573</v>
      </c>
      <c r="J9490" s="786">
        <v>1</v>
      </c>
      <c r="K9490" s="786">
        <v>12.97</v>
      </c>
      <c r="L9490" s="786">
        <v>12.97</v>
      </c>
      <c r="M9490" s="55" t="s">
        <v>2455</v>
      </c>
      <c r="N9490" s="788" t="s">
        <v>8951</v>
      </c>
    </row>
    <row r="9491" spans="1:14" ht="15">
      <c r="A9491" s="282">
        <v>46013</v>
      </c>
      <c r="B9491" s="55" t="s">
        <v>9434</v>
      </c>
      <c r="C9491" s="784">
        <v>84001</v>
      </c>
      <c r="D9491" s="784" t="s">
        <v>2981</v>
      </c>
      <c r="E9491" s="784" t="s">
        <v>441</v>
      </c>
      <c r="F9491" s="784">
        <v>4010</v>
      </c>
      <c r="G9491" s="784" t="s">
        <v>9445</v>
      </c>
      <c r="H9491" s="784" t="s">
        <v>1573</v>
      </c>
      <c r="J9491" s="784">
        <v>1</v>
      </c>
      <c r="K9491" s="784">
        <v>25.11</v>
      </c>
      <c r="L9491" s="784">
        <v>25.11</v>
      </c>
      <c r="M9491" s="55" t="s">
        <v>2455</v>
      </c>
      <c r="N9491" s="788" t="s">
        <v>8951</v>
      </c>
    </row>
    <row r="9492" spans="1:14" ht="15">
      <c r="A9492" s="282">
        <v>46013</v>
      </c>
      <c r="B9492" s="55" t="s">
        <v>9434</v>
      </c>
      <c r="C9492" s="786">
        <v>68119</v>
      </c>
      <c r="D9492" s="786" t="s">
        <v>4540</v>
      </c>
      <c r="E9492" s="786">
        <v>100</v>
      </c>
      <c r="F9492" s="786">
        <v>4010</v>
      </c>
      <c r="G9492" s="786" t="s">
        <v>4522</v>
      </c>
      <c r="H9492" s="786" t="s">
        <v>1573</v>
      </c>
      <c r="J9492" s="786">
        <v>1</v>
      </c>
      <c r="K9492" s="786">
        <v>4.5</v>
      </c>
      <c r="L9492" s="786">
        <v>4.5</v>
      </c>
      <c r="M9492" s="55" t="s">
        <v>2455</v>
      </c>
      <c r="N9492" s="788" t="s">
        <v>8951</v>
      </c>
    </row>
    <row r="9493" spans="1:14" ht="15">
      <c r="A9493" s="282">
        <v>46013</v>
      </c>
      <c r="B9493" s="55" t="s">
        <v>9434</v>
      </c>
      <c r="C9493" s="784">
        <v>82399</v>
      </c>
      <c r="D9493" s="784" t="s">
        <v>7633</v>
      </c>
      <c r="E9493" s="784">
        <v>130</v>
      </c>
      <c r="F9493" s="784">
        <v>4010</v>
      </c>
      <c r="G9493" s="784" t="s">
        <v>5410</v>
      </c>
      <c r="H9493" s="784" t="s">
        <v>1573</v>
      </c>
      <c r="J9493" s="784">
        <v>1</v>
      </c>
      <c r="K9493" s="784">
        <v>20.72</v>
      </c>
      <c r="L9493" s="784">
        <v>20.72</v>
      </c>
      <c r="M9493" s="55" t="s">
        <v>2455</v>
      </c>
      <c r="N9493" s="788" t="s">
        <v>8951</v>
      </c>
    </row>
    <row r="9494" spans="1:14" ht="15">
      <c r="A9494" s="282">
        <v>46013</v>
      </c>
      <c r="B9494" s="55" t="s">
        <v>9434</v>
      </c>
      <c r="C9494" s="786">
        <v>83717</v>
      </c>
      <c r="D9494" s="786" t="s">
        <v>9404</v>
      </c>
      <c r="E9494" s="786">
        <v>100</v>
      </c>
      <c r="F9494" s="786">
        <v>4010</v>
      </c>
      <c r="G9494" s="786" t="s">
        <v>9446</v>
      </c>
      <c r="H9494" s="786" t="s">
        <v>1573</v>
      </c>
      <c r="J9494" s="786">
        <v>1</v>
      </c>
      <c r="K9494" s="786">
        <v>13.51</v>
      </c>
      <c r="L9494" s="786">
        <v>13.51</v>
      </c>
      <c r="M9494" s="55" t="s">
        <v>2455</v>
      </c>
      <c r="N9494" s="788" t="s">
        <v>8951</v>
      </c>
    </row>
    <row r="9495" spans="1:14" ht="15">
      <c r="A9495" s="282">
        <v>46013</v>
      </c>
      <c r="B9495" s="55" t="s">
        <v>9434</v>
      </c>
      <c r="C9495" s="784">
        <v>82543</v>
      </c>
      <c r="D9495" s="784" t="s">
        <v>3495</v>
      </c>
      <c r="E9495" s="784">
        <v>110</v>
      </c>
      <c r="F9495" s="784">
        <v>4010</v>
      </c>
      <c r="G9495" s="784" t="s">
        <v>9447</v>
      </c>
      <c r="H9495" s="784" t="s">
        <v>1573</v>
      </c>
      <c r="J9495" s="784">
        <v>1</v>
      </c>
      <c r="K9495" s="784">
        <v>9.98</v>
      </c>
      <c r="L9495" s="784">
        <v>9.98</v>
      </c>
      <c r="M9495" s="55" t="s">
        <v>2455</v>
      </c>
      <c r="N9495" s="788" t="s">
        <v>8951</v>
      </c>
    </row>
    <row r="9496" spans="1:14" ht="15">
      <c r="A9496" s="282">
        <v>46013</v>
      </c>
      <c r="B9496" s="55" t="s">
        <v>9434</v>
      </c>
      <c r="C9496" s="786">
        <v>59852</v>
      </c>
      <c r="D9496" s="786" t="s">
        <v>6164</v>
      </c>
      <c r="E9496" s="786">
        <v>90</v>
      </c>
      <c r="F9496" s="786">
        <v>4010</v>
      </c>
      <c r="G9496" s="786" t="s">
        <v>4812</v>
      </c>
      <c r="H9496" s="786" t="s">
        <v>1573</v>
      </c>
      <c r="J9496" s="786">
        <v>1</v>
      </c>
      <c r="K9496" s="786">
        <v>7.04</v>
      </c>
      <c r="L9496" s="786">
        <v>7.04</v>
      </c>
      <c r="M9496" s="55" t="s">
        <v>2455</v>
      </c>
      <c r="N9496" s="788" t="s">
        <v>8951</v>
      </c>
    </row>
    <row r="9497" spans="1:14" ht="15">
      <c r="A9497" s="282">
        <v>46013</v>
      </c>
      <c r="B9497" s="55" t="s">
        <v>9434</v>
      </c>
      <c r="C9497" s="784">
        <v>81347</v>
      </c>
      <c r="D9497" s="784" t="s">
        <v>5848</v>
      </c>
      <c r="E9497" s="784">
        <v>100</v>
      </c>
      <c r="F9497" s="784">
        <v>4010</v>
      </c>
      <c r="G9497" s="784" t="s">
        <v>5415</v>
      </c>
      <c r="H9497" s="784" t="s">
        <v>1573</v>
      </c>
      <c r="J9497" s="784">
        <v>1</v>
      </c>
      <c r="K9497" s="784">
        <v>8.51</v>
      </c>
      <c r="L9497" s="784">
        <v>8.51</v>
      </c>
      <c r="M9497" s="55" t="s">
        <v>2455</v>
      </c>
      <c r="N9497" s="788" t="s">
        <v>8951</v>
      </c>
    </row>
    <row r="9498" spans="1:14" ht="15">
      <c r="A9498" s="282">
        <v>46013</v>
      </c>
      <c r="B9498" s="55" t="s">
        <v>9434</v>
      </c>
      <c r="C9498" s="786">
        <v>66934</v>
      </c>
      <c r="D9498" s="786" t="s">
        <v>2292</v>
      </c>
      <c r="E9498" s="786">
        <v>60</v>
      </c>
      <c r="F9498" s="786">
        <v>4010</v>
      </c>
      <c r="G9498" s="786" t="s">
        <v>5416</v>
      </c>
      <c r="H9498" s="786" t="s">
        <v>1573</v>
      </c>
      <c r="J9498" s="786">
        <v>1</v>
      </c>
      <c r="K9498" s="786">
        <v>10.86</v>
      </c>
      <c r="L9498" s="786">
        <v>10.86</v>
      </c>
      <c r="M9498" s="55" t="s">
        <v>2455</v>
      </c>
      <c r="N9498" s="788" t="s">
        <v>8951</v>
      </c>
    </row>
    <row r="9499" spans="1:14" ht="15">
      <c r="A9499" s="282">
        <v>46013</v>
      </c>
      <c r="B9499" s="55" t="s">
        <v>9434</v>
      </c>
      <c r="C9499" s="784">
        <v>59852</v>
      </c>
      <c r="D9499" s="784" t="s">
        <v>7751</v>
      </c>
      <c r="E9499" s="784">
        <v>120</v>
      </c>
      <c r="F9499" s="784">
        <v>4010</v>
      </c>
      <c r="G9499" s="784" t="s">
        <v>9448</v>
      </c>
      <c r="H9499" s="784" t="s">
        <v>1573</v>
      </c>
      <c r="J9499" s="784">
        <v>1</v>
      </c>
      <c r="K9499" s="784">
        <v>9.51</v>
      </c>
      <c r="L9499" s="784">
        <v>9.51</v>
      </c>
      <c r="M9499" s="55" t="s">
        <v>2455</v>
      </c>
      <c r="N9499" s="788" t="s">
        <v>8951</v>
      </c>
    </row>
    <row r="9500" spans="1:14" ht="15">
      <c r="A9500" s="282">
        <v>46013</v>
      </c>
      <c r="B9500" s="55" t="s">
        <v>9434</v>
      </c>
      <c r="C9500" s="786">
        <v>83613</v>
      </c>
      <c r="D9500" s="786" t="s">
        <v>6986</v>
      </c>
      <c r="E9500" s="786" t="s">
        <v>289</v>
      </c>
      <c r="F9500" s="786">
        <v>4010</v>
      </c>
      <c r="G9500" s="786" t="s">
        <v>9449</v>
      </c>
      <c r="H9500" s="786" t="s">
        <v>1573</v>
      </c>
      <c r="J9500" s="786">
        <v>1</v>
      </c>
      <c r="K9500" s="786">
        <v>37.590000000000003</v>
      </c>
      <c r="L9500" s="786">
        <v>37.590000000000003</v>
      </c>
      <c r="M9500" s="55" t="s">
        <v>2455</v>
      </c>
      <c r="N9500" s="788" t="s">
        <v>8951</v>
      </c>
    </row>
    <row r="9501" spans="1:14" ht="15">
      <c r="A9501" s="282">
        <v>46013</v>
      </c>
      <c r="B9501" s="55" t="s">
        <v>9434</v>
      </c>
      <c r="C9501" s="784">
        <v>58660</v>
      </c>
      <c r="D9501" s="784">
        <v>1</v>
      </c>
      <c r="E9501" s="784" t="s">
        <v>441</v>
      </c>
      <c r="F9501" s="784">
        <v>4010</v>
      </c>
      <c r="G9501" s="784" t="s">
        <v>4814</v>
      </c>
      <c r="H9501" s="784" t="s">
        <v>1573</v>
      </c>
      <c r="J9501" s="784">
        <v>1</v>
      </c>
      <c r="K9501" s="784">
        <v>7.81</v>
      </c>
      <c r="L9501" s="784">
        <v>7.81</v>
      </c>
      <c r="M9501" s="55" t="s">
        <v>2455</v>
      </c>
      <c r="N9501" s="788" t="s">
        <v>8951</v>
      </c>
    </row>
    <row r="9502" spans="1:14" ht="15">
      <c r="A9502" s="282">
        <v>46013</v>
      </c>
      <c r="B9502" s="55" t="s">
        <v>9434</v>
      </c>
      <c r="C9502" s="786">
        <v>59852</v>
      </c>
      <c r="D9502" s="786" t="s">
        <v>6115</v>
      </c>
      <c r="E9502" s="786">
        <v>120</v>
      </c>
      <c r="F9502" s="786">
        <v>4010</v>
      </c>
      <c r="G9502" s="786" t="s">
        <v>9450</v>
      </c>
      <c r="H9502" s="786" t="s">
        <v>1573</v>
      </c>
      <c r="J9502" s="786">
        <v>1</v>
      </c>
      <c r="K9502" s="786">
        <v>6.82</v>
      </c>
      <c r="L9502" s="786">
        <v>6.82</v>
      </c>
      <c r="M9502" s="55" t="s">
        <v>2455</v>
      </c>
      <c r="N9502" s="788" t="s">
        <v>8951</v>
      </c>
    </row>
    <row r="9503" spans="1:14" ht="15">
      <c r="A9503" s="282">
        <v>46013</v>
      </c>
      <c r="B9503" s="55" t="s">
        <v>9434</v>
      </c>
      <c r="C9503" s="784">
        <v>83575</v>
      </c>
      <c r="D9503" s="784" t="s">
        <v>7741</v>
      </c>
      <c r="E9503" s="784" t="s">
        <v>441</v>
      </c>
      <c r="F9503" s="784">
        <v>4010</v>
      </c>
      <c r="G9503" s="784" t="s">
        <v>8029</v>
      </c>
      <c r="H9503" s="784" t="s">
        <v>1573</v>
      </c>
      <c r="J9503" s="784">
        <v>1</v>
      </c>
      <c r="K9503" s="784">
        <v>15.48</v>
      </c>
      <c r="L9503" s="784">
        <v>15.48</v>
      </c>
      <c r="M9503" s="55" t="s">
        <v>2455</v>
      </c>
      <c r="N9503" s="788" t="s">
        <v>8951</v>
      </c>
    </row>
    <row r="9504" spans="1:14" ht="15">
      <c r="A9504" s="282">
        <v>46013</v>
      </c>
      <c r="B9504" s="55" t="s">
        <v>9434</v>
      </c>
      <c r="C9504" s="786">
        <v>82406</v>
      </c>
      <c r="D9504" s="786" t="s">
        <v>9451</v>
      </c>
      <c r="E9504" s="786">
        <v>100</v>
      </c>
      <c r="F9504" s="786">
        <v>4010</v>
      </c>
      <c r="G9504" s="786" t="s">
        <v>6190</v>
      </c>
      <c r="H9504" s="786" t="s">
        <v>1573</v>
      </c>
      <c r="J9504" s="786">
        <v>1</v>
      </c>
      <c r="K9504" s="786">
        <v>8.4700000000000006</v>
      </c>
      <c r="L9504" s="786">
        <v>8.4700000000000006</v>
      </c>
      <c r="M9504" s="55" t="s">
        <v>2455</v>
      </c>
      <c r="N9504" s="788" t="s">
        <v>8951</v>
      </c>
    </row>
    <row r="9505" spans="1:14" ht="15">
      <c r="A9505" s="282">
        <v>46013</v>
      </c>
      <c r="B9505" s="55" t="s">
        <v>9434</v>
      </c>
      <c r="C9505" s="784">
        <v>58660</v>
      </c>
      <c r="D9505" s="784" t="s">
        <v>5036</v>
      </c>
      <c r="E9505" s="784" t="s">
        <v>441</v>
      </c>
      <c r="F9505" s="784">
        <v>4010</v>
      </c>
      <c r="G9505" s="784" t="s">
        <v>6286</v>
      </c>
      <c r="H9505" s="784" t="s">
        <v>1573</v>
      </c>
      <c r="J9505" s="784">
        <v>1</v>
      </c>
      <c r="K9505" s="784">
        <v>11.46</v>
      </c>
      <c r="L9505" s="784">
        <v>11.46</v>
      </c>
      <c r="M9505" s="55" t="s">
        <v>2455</v>
      </c>
      <c r="N9505" s="788" t="s">
        <v>8951</v>
      </c>
    </row>
    <row r="9506" spans="1:14" ht="15">
      <c r="A9506" s="282">
        <v>46013</v>
      </c>
      <c r="B9506" s="55" t="s">
        <v>9434</v>
      </c>
      <c r="C9506" s="786">
        <v>82057</v>
      </c>
      <c r="D9506" s="786" t="s">
        <v>2981</v>
      </c>
      <c r="E9506" s="786" t="s">
        <v>441</v>
      </c>
      <c r="F9506" s="786">
        <v>4010</v>
      </c>
      <c r="G9506" s="786" t="s">
        <v>8211</v>
      </c>
      <c r="H9506" s="786" t="s">
        <v>1573</v>
      </c>
      <c r="J9506" s="786">
        <v>1</v>
      </c>
      <c r="K9506" s="786">
        <v>10.94</v>
      </c>
      <c r="L9506" s="786">
        <v>10.94</v>
      </c>
      <c r="M9506" s="55" t="s">
        <v>2455</v>
      </c>
      <c r="N9506" s="788" t="s">
        <v>8951</v>
      </c>
    </row>
    <row r="9507" spans="1:14" ht="15">
      <c r="A9507" s="282">
        <v>46013</v>
      </c>
      <c r="B9507" s="55" t="s">
        <v>9434</v>
      </c>
      <c r="C9507" s="784">
        <v>83643</v>
      </c>
      <c r="D9507" s="784" t="s">
        <v>8414</v>
      </c>
      <c r="E9507" s="784" t="s">
        <v>2061</v>
      </c>
      <c r="F9507" s="784">
        <v>4010</v>
      </c>
      <c r="G9507" s="784" t="s">
        <v>9452</v>
      </c>
      <c r="H9507" s="784" t="s">
        <v>1573</v>
      </c>
      <c r="J9507" s="784">
        <v>1</v>
      </c>
      <c r="K9507" s="784">
        <v>26.03</v>
      </c>
      <c r="L9507" s="784">
        <v>26.03</v>
      </c>
      <c r="M9507" s="55" t="s">
        <v>2455</v>
      </c>
      <c r="N9507" s="788" t="s">
        <v>8951</v>
      </c>
    </row>
    <row r="9508" spans="1:14" ht="15">
      <c r="A9508" s="282">
        <v>46013</v>
      </c>
      <c r="B9508" s="55" t="s">
        <v>9434</v>
      </c>
      <c r="C9508" s="786">
        <v>52399</v>
      </c>
      <c r="D9508" s="786" t="s">
        <v>6925</v>
      </c>
      <c r="E9508" s="786" t="s">
        <v>2061</v>
      </c>
      <c r="F9508" s="786">
        <v>4010</v>
      </c>
      <c r="G9508" s="786" t="s">
        <v>9453</v>
      </c>
      <c r="H9508" s="786" t="s">
        <v>1573</v>
      </c>
      <c r="J9508" s="786">
        <v>1</v>
      </c>
      <c r="K9508" s="786">
        <v>7.45</v>
      </c>
      <c r="L9508" s="786">
        <v>7.45</v>
      </c>
      <c r="M9508" s="55" t="s">
        <v>2455</v>
      </c>
      <c r="N9508" s="788" t="s">
        <v>8951</v>
      </c>
    </row>
    <row r="9509" spans="1:14" ht="15">
      <c r="A9509" s="282">
        <v>46013</v>
      </c>
      <c r="B9509" s="55" t="s">
        <v>9434</v>
      </c>
      <c r="C9509" s="784">
        <v>82406</v>
      </c>
      <c r="D9509" s="784" t="s">
        <v>9454</v>
      </c>
      <c r="E9509" s="784">
        <v>100</v>
      </c>
      <c r="F9509" s="784">
        <v>4010</v>
      </c>
      <c r="G9509" s="784" t="s">
        <v>9455</v>
      </c>
      <c r="H9509" s="784" t="s">
        <v>1573</v>
      </c>
      <c r="J9509" s="784">
        <v>1</v>
      </c>
      <c r="K9509" s="784">
        <v>8.1300000000000008</v>
      </c>
      <c r="L9509" s="784">
        <v>8.1300000000000008</v>
      </c>
      <c r="M9509" s="55" t="s">
        <v>2455</v>
      </c>
      <c r="N9509" s="788" t="s">
        <v>8951</v>
      </c>
    </row>
    <row r="9510" spans="1:14" ht="15">
      <c r="A9510" s="282">
        <v>46013</v>
      </c>
      <c r="B9510" s="55" t="s">
        <v>9434</v>
      </c>
      <c r="C9510" s="786">
        <v>58665</v>
      </c>
      <c r="D9510" s="786" t="s">
        <v>5946</v>
      </c>
      <c r="E9510" s="786" t="s">
        <v>289</v>
      </c>
      <c r="F9510" s="786">
        <v>4010</v>
      </c>
      <c r="G9510" s="786" t="s">
        <v>9456</v>
      </c>
      <c r="H9510" s="786" t="s">
        <v>1573</v>
      </c>
      <c r="J9510" s="786">
        <v>1</v>
      </c>
      <c r="K9510" s="786">
        <v>12.61</v>
      </c>
      <c r="L9510" s="786">
        <v>12.61</v>
      </c>
      <c r="M9510" s="55" t="s">
        <v>2455</v>
      </c>
      <c r="N9510" s="788" t="s">
        <v>8951</v>
      </c>
    </row>
    <row r="9511" spans="1:14" ht="15">
      <c r="A9511" s="282">
        <v>46013</v>
      </c>
      <c r="B9511" s="55" t="s">
        <v>9434</v>
      </c>
      <c r="C9511" s="784">
        <v>82599</v>
      </c>
      <c r="D9511" s="784" t="s">
        <v>5403</v>
      </c>
      <c r="E9511" s="784">
        <v>130</v>
      </c>
      <c r="F9511" s="784">
        <v>4010</v>
      </c>
      <c r="G9511" s="784" t="s">
        <v>9457</v>
      </c>
      <c r="H9511" s="784" t="s">
        <v>1573</v>
      </c>
      <c r="J9511" s="784">
        <v>1</v>
      </c>
      <c r="K9511" s="784">
        <v>9.32</v>
      </c>
      <c r="L9511" s="784">
        <v>9.32</v>
      </c>
      <c r="M9511" s="55" t="s">
        <v>2455</v>
      </c>
      <c r="N9511" s="788" t="s">
        <v>8951</v>
      </c>
    </row>
    <row r="9512" spans="1:14" ht="15">
      <c r="A9512" s="282">
        <v>46013</v>
      </c>
      <c r="B9512" s="55" t="s">
        <v>9434</v>
      </c>
      <c r="C9512" s="786">
        <v>81569</v>
      </c>
      <c r="D9512" s="786">
        <v>11</v>
      </c>
      <c r="E9512" s="786">
        <v>140</v>
      </c>
      <c r="F9512" s="786">
        <v>4010</v>
      </c>
      <c r="G9512" s="786" t="s">
        <v>4816</v>
      </c>
      <c r="H9512" s="786" t="s">
        <v>1573</v>
      </c>
      <c r="J9512" s="786">
        <v>1</v>
      </c>
      <c r="K9512" s="786">
        <v>8.6999999999999993</v>
      </c>
      <c r="L9512" s="786">
        <v>8.6999999999999993</v>
      </c>
      <c r="M9512" s="55" t="s">
        <v>2455</v>
      </c>
      <c r="N9512" s="788" t="s">
        <v>8951</v>
      </c>
    </row>
    <row r="9513" spans="1:14" ht="15">
      <c r="A9513" s="282">
        <v>46013</v>
      </c>
      <c r="B9513" s="55" t="s">
        <v>9434</v>
      </c>
      <c r="C9513" s="784">
        <v>83643</v>
      </c>
      <c r="D9513" s="784" t="s">
        <v>2255</v>
      </c>
      <c r="E9513" s="784" t="s">
        <v>441</v>
      </c>
      <c r="F9513" s="784">
        <v>4010</v>
      </c>
      <c r="G9513" s="784" t="s">
        <v>5423</v>
      </c>
      <c r="H9513" s="784" t="s">
        <v>1573</v>
      </c>
      <c r="J9513" s="784">
        <v>1</v>
      </c>
      <c r="K9513" s="784">
        <v>26.03</v>
      </c>
      <c r="L9513" s="784">
        <v>26.03</v>
      </c>
      <c r="M9513" s="55" t="s">
        <v>2455</v>
      </c>
      <c r="N9513" s="788" t="s">
        <v>8951</v>
      </c>
    </row>
    <row r="9514" spans="1:14" ht="15">
      <c r="A9514" s="282">
        <v>46013</v>
      </c>
      <c r="B9514" s="55" t="s">
        <v>9434</v>
      </c>
      <c r="C9514" s="786">
        <v>82206</v>
      </c>
      <c r="D9514" s="786" t="s">
        <v>2336</v>
      </c>
      <c r="E9514" s="786" t="s">
        <v>6606</v>
      </c>
      <c r="F9514" s="786">
        <v>4010</v>
      </c>
      <c r="G9514" s="786" t="s">
        <v>9458</v>
      </c>
      <c r="H9514" s="786" t="s">
        <v>1573</v>
      </c>
      <c r="J9514" s="786">
        <v>2</v>
      </c>
      <c r="K9514" s="786">
        <v>2.5299999999999998</v>
      </c>
      <c r="L9514" s="786">
        <v>5.0599999999999996</v>
      </c>
      <c r="M9514" s="55" t="s">
        <v>2455</v>
      </c>
      <c r="N9514" s="788" t="s">
        <v>8951</v>
      </c>
    </row>
    <row r="9515" spans="1:14" ht="15">
      <c r="A9515" s="282">
        <v>46013</v>
      </c>
      <c r="B9515" s="55" t="s">
        <v>9434</v>
      </c>
      <c r="C9515" s="784">
        <v>82206</v>
      </c>
      <c r="D9515" s="784" t="s">
        <v>6345</v>
      </c>
      <c r="E9515" s="784" t="s">
        <v>6606</v>
      </c>
      <c r="F9515" s="784">
        <v>4010</v>
      </c>
      <c r="G9515" s="784" t="s">
        <v>8761</v>
      </c>
      <c r="H9515" s="784" t="s">
        <v>1573</v>
      </c>
      <c r="J9515" s="784">
        <v>1</v>
      </c>
      <c r="K9515" s="784">
        <v>2.5299999999999998</v>
      </c>
      <c r="L9515" s="784">
        <v>2.5299999999999998</v>
      </c>
      <c r="M9515" s="55" t="s">
        <v>2455</v>
      </c>
      <c r="N9515" s="788" t="s">
        <v>8951</v>
      </c>
    </row>
    <row r="9516" spans="1:14" ht="15">
      <c r="A9516" s="282">
        <v>46013</v>
      </c>
      <c r="B9516" s="55" t="s">
        <v>9434</v>
      </c>
      <c r="C9516" s="786">
        <v>84296</v>
      </c>
      <c r="D9516" s="786" t="s">
        <v>6638</v>
      </c>
      <c r="E9516" s="786">
        <v>160</v>
      </c>
      <c r="F9516" s="786">
        <v>4010</v>
      </c>
      <c r="G9516" s="786" t="s">
        <v>9459</v>
      </c>
      <c r="H9516" s="786" t="s">
        <v>1573</v>
      </c>
      <c r="J9516" s="786">
        <v>1</v>
      </c>
      <c r="K9516" s="786">
        <v>7.86</v>
      </c>
      <c r="L9516" s="786">
        <v>7.86</v>
      </c>
      <c r="M9516" s="55" t="s">
        <v>2455</v>
      </c>
      <c r="N9516" s="788" t="s">
        <v>8951</v>
      </c>
    </row>
    <row r="9517" spans="1:14" ht="15">
      <c r="A9517" s="282">
        <v>46013</v>
      </c>
      <c r="B9517" s="55" t="s">
        <v>9434</v>
      </c>
      <c r="C9517" s="784">
        <v>68125</v>
      </c>
      <c r="D9517" s="784" t="s">
        <v>5454</v>
      </c>
      <c r="E9517" s="784">
        <v>120</v>
      </c>
      <c r="F9517" s="784">
        <v>4010</v>
      </c>
      <c r="G9517" s="784" t="s">
        <v>6145</v>
      </c>
      <c r="H9517" s="784" t="s">
        <v>1573</v>
      </c>
      <c r="J9517" s="784">
        <v>1</v>
      </c>
      <c r="K9517" s="784">
        <v>8.7200000000000006</v>
      </c>
      <c r="L9517" s="784">
        <v>8.7200000000000006</v>
      </c>
      <c r="M9517" s="55" t="s">
        <v>2455</v>
      </c>
      <c r="N9517" s="788" t="s">
        <v>8951</v>
      </c>
    </row>
    <row r="9518" spans="1:14" ht="15">
      <c r="A9518" s="282">
        <v>46013</v>
      </c>
      <c r="B9518" s="55" t="s">
        <v>9434</v>
      </c>
      <c r="C9518" s="786">
        <v>80034</v>
      </c>
      <c r="D9518" s="786">
        <v>22</v>
      </c>
      <c r="E9518" s="786" t="s">
        <v>2300</v>
      </c>
      <c r="F9518" s="786">
        <v>4010</v>
      </c>
      <c r="G9518" s="786" t="s">
        <v>8083</v>
      </c>
      <c r="H9518" s="786" t="s">
        <v>1573</v>
      </c>
      <c r="J9518" s="786">
        <v>1</v>
      </c>
      <c r="K9518" s="786">
        <v>10.16</v>
      </c>
      <c r="L9518" s="786">
        <v>10.16</v>
      </c>
      <c r="M9518" s="55" t="s">
        <v>2455</v>
      </c>
      <c r="N9518" s="788" t="s">
        <v>8951</v>
      </c>
    </row>
    <row r="9519" spans="1:14" ht="15">
      <c r="A9519" s="282">
        <v>46013</v>
      </c>
      <c r="B9519" s="55" t="s">
        <v>9434</v>
      </c>
      <c r="C9519" s="784">
        <v>82365</v>
      </c>
      <c r="D9519" s="784" t="s">
        <v>6928</v>
      </c>
      <c r="E9519" s="784" t="s">
        <v>441</v>
      </c>
      <c r="F9519" s="784">
        <v>4010</v>
      </c>
      <c r="G9519" s="784" t="s">
        <v>9460</v>
      </c>
      <c r="H9519" s="784" t="s">
        <v>1573</v>
      </c>
      <c r="J9519" s="784">
        <v>1</v>
      </c>
      <c r="K9519" s="784">
        <v>11.02</v>
      </c>
      <c r="L9519" s="784">
        <v>11.02</v>
      </c>
      <c r="M9519" s="55" t="s">
        <v>2455</v>
      </c>
      <c r="N9519" s="788" t="s">
        <v>8951</v>
      </c>
    </row>
    <row r="9520" spans="1:14" ht="15">
      <c r="A9520" s="282">
        <v>46013</v>
      </c>
      <c r="B9520" s="55" t="s">
        <v>9434</v>
      </c>
      <c r="C9520" s="786">
        <v>80039</v>
      </c>
      <c r="D9520" s="786" t="s">
        <v>6862</v>
      </c>
      <c r="E9520" s="786" t="s">
        <v>441</v>
      </c>
      <c r="F9520" s="786">
        <v>4010</v>
      </c>
      <c r="G9520" s="786" t="s">
        <v>9461</v>
      </c>
      <c r="H9520" s="786" t="s">
        <v>1573</v>
      </c>
      <c r="J9520" s="786">
        <v>1</v>
      </c>
      <c r="K9520" s="786">
        <v>10.73</v>
      </c>
      <c r="L9520" s="786">
        <v>10.73</v>
      </c>
      <c r="M9520" s="55" t="s">
        <v>2455</v>
      </c>
      <c r="N9520" s="788" t="s">
        <v>8951</v>
      </c>
    </row>
    <row r="9521" spans="1:14" ht="15">
      <c r="A9521" s="282">
        <v>46013</v>
      </c>
      <c r="B9521" s="55" t="s">
        <v>9434</v>
      </c>
      <c r="C9521" s="784">
        <v>82410</v>
      </c>
      <c r="D9521" s="784" t="s">
        <v>9454</v>
      </c>
      <c r="E9521" s="784">
        <v>60</v>
      </c>
      <c r="F9521" s="784">
        <v>4010</v>
      </c>
      <c r="G9521" s="784" t="s">
        <v>9462</v>
      </c>
      <c r="H9521" s="784" t="s">
        <v>1573</v>
      </c>
      <c r="J9521" s="784">
        <v>1</v>
      </c>
      <c r="K9521" s="784">
        <v>9.31</v>
      </c>
      <c r="L9521" s="784">
        <v>9.31</v>
      </c>
      <c r="M9521" s="55" t="s">
        <v>2455</v>
      </c>
      <c r="N9521" s="788" t="s">
        <v>8951</v>
      </c>
    </row>
    <row r="9522" spans="1:14" ht="15">
      <c r="A9522" s="282">
        <v>46013</v>
      </c>
      <c r="B9522" s="55" t="s">
        <v>9434</v>
      </c>
      <c r="C9522" s="786">
        <v>81551</v>
      </c>
      <c r="D9522" s="786">
        <v>15</v>
      </c>
      <c r="E9522" s="786">
        <v>120</v>
      </c>
      <c r="F9522" s="786">
        <v>4010</v>
      </c>
      <c r="G9522" s="786" t="s">
        <v>5426</v>
      </c>
      <c r="H9522" s="786" t="s">
        <v>1573</v>
      </c>
      <c r="J9522" s="786">
        <v>1</v>
      </c>
      <c r="K9522" s="786">
        <v>4.28</v>
      </c>
      <c r="L9522" s="786">
        <v>4.28</v>
      </c>
      <c r="M9522" s="55" t="s">
        <v>2455</v>
      </c>
      <c r="N9522" s="788" t="s">
        <v>8951</v>
      </c>
    </row>
    <row r="9523" spans="1:14" ht="15">
      <c r="A9523" s="282">
        <v>46013</v>
      </c>
      <c r="B9523" s="55" t="s">
        <v>9434</v>
      </c>
      <c r="C9523" s="784">
        <v>80039</v>
      </c>
      <c r="D9523" s="784" t="s">
        <v>6746</v>
      </c>
      <c r="E9523" s="784" t="s">
        <v>289</v>
      </c>
      <c r="F9523" s="784">
        <v>4010</v>
      </c>
      <c r="G9523" s="784" t="s">
        <v>9463</v>
      </c>
      <c r="H9523" s="784" t="s">
        <v>1573</v>
      </c>
      <c r="J9523" s="784">
        <v>1</v>
      </c>
      <c r="K9523" s="784">
        <v>10.73</v>
      </c>
      <c r="L9523" s="784">
        <v>10.73</v>
      </c>
      <c r="M9523" s="55" t="s">
        <v>2455</v>
      </c>
      <c r="N9523" s="788" t="s">
        <v>8951</v>
      </c>
    </row>
    <row r="9524" spans="1:14" ht="15">
      <c r="A9524" s="282">
        <v>46013</v>
      </c>
      <c r="B9524" s="55" t="s">
        <v>9434</v>
      </c>
      <c r="C9524" s="786">
        <v>82206</v>
      </c>
      <c r="D9524" s="786" t="s">
        <v>2653</v>
      </c>
      <c r="E9524" s="786" t="s">
        <v>2520</v>
      </c>
      <c r="F9524" s="786">
        <v>4010</v>
      </c>
      <c r="G9524" s="786" t="s">
        <v>8237</v>
      </c>
      <c r="H9524" s="786" t="s">
        <v>1573</v>
      </c>
      <c r="J9524" s="786">
        <v>1</v>
      </c>
      <c r="K9524" s="786">
        <v>6.13</v>
      </c>
      <c r="L9524" s="786">
        <v>6.13</v>
      </c>
      <c r="M9524" s="55" t="s">
        <v>2455</v>
      </c>
      <c r="N9524" s="788" t="s">
        <v>8951</v>
      </c>
    </row>
    <row r="9525" spans="1:14" ht="15">
      <c r="A9525" s="282">
        <v>46013</v>
      </c>
      <c r="B9525" s="55" t="s">
        <v>9434</v>
      </c>
      <c r="C9525" s="784">
        <v>81339</v>
      </c>
      <c r="D9525" s="784" t="s">
        <v>4094</v>
      </c>
      <c r="E9525" s="784">
        <v>140</v>
      </c>
      <c r="F9525" s="784">
        <v>4010</v>
      </c>
      <c r="G9525" s="784" t="s">
        <v>8084</v>
      </c>
      <c r="H9525" s="784" t="s">
        <v>1573</v>
      </c>
      <c r="J9525" s="784">
        <v>1</v>
      </c>
      <c r="K9525" s="784">
        <v>5.74</v>
      </c>
      <c r="L9525" s="784">
        <v>5.74</v>
      </c>
      <c r="M9525" s="55" t="s">
        <v>2455</v>
      </c>
      <c r="N9525" s="788" t="s">
        <v>8951</v>
      </c>
    </row>
    <row r="9526" spans="1:14" ht="15">
      <c r="A9526" s="282">
        <v>46013</v>
      </c>
      <c r="B9526" s="55" t="s">
        <v>9434</v>
      </c>
      <c r="C9526" s="786">
        <v>83622</v>
      </c>
      <c r="D9526" s="786" t="s">
        <v>2255</v>
      </c>
      <c r="E9526" s="786">
        <v>60</v>
      </c>
      <c r="F9526" s="786">
        <v>4010</v>
      </c>
      <c r="G9526" s="786" t="s">
        <v>5303</v>
      </c>
      <c r="H9526" s="786" t="s">
        <v>1573</v>
      </c>
      <c r="J9526" s="786">
        <v>1</v>
      </c>
      <c r="K9526" s="786">
        <v>6.83</v>
      </c>
      <c r="L9526" s="786">
        <v>6.83</v>
      </c>
      <c r="M9526" s="55" t="s">
        <v>2455</v>
      </c>
      <c r="N9526" s="788" t="s">
        <v>8951</v>
      </c>
    </row>
    <row r="9527" spans="1:14" ht="15">
      <c r="A9527" s="282">
        <v>46013</v>
      </c>
      <c r="B9527" s="55" t="s">
        <v>9434</v>
      </c>
      <c r="C9527" s="784">
        <v>82835</v>
      </c>
      <c r="D9527" s="784" t="s">
        <v>3081</v>
      </c>
      <c r="E9527" s="784" t="s">
        <v>441</v>
      </c>
      <c r="F9527" s="784">
        <v>4010</v>
      </c>
      <c r="G9527" s="784" t="s">
        <v>5430</v>
      </c>
      <c r="H9527" s="784" t="s">
        <v>1573</v>
      </c>
      <c r="J9527" s="784">
        <v>1</v>
      </c>
      <c r="K9527" s="784">
        <v>22.61</v>
      </c>
      <c r="L9527" s="784">
        <v>22.61</v>
      </c>
      <c r="M9527" s="55" t="s">
        <v>2455</v>
      </c>
      <c r="N9527" s="788" t="s">
        <v>8951</v>
      </c>
    </row>
    <row r="9528" spans="1:14" ht="15">
      <c r="A9528" s="282">
        <v>46013</v>
      </c>
      <c r="B9528" s="55" t="s">
        <v>9434</v>
      </c>
      <c r="C9528" s="786">
        <v>83281</v>
      </c>
      <c r="D9528" s="786" t="s">
        <v>2290</v>
      </c>
      <c r="E9528" s="786">
        <v>130</v>
      </c>
      <c r="F9528" s="786">
        <v>4010</v>
      </c>
      <c r="G9528" s="786" t="s">
        <v>4820</v>
      </c>
      <c r="H9528" s="786" t="s">
        <v>1573</v>
      </c>
      <c r="J9528" s="786">
        <v>1</v>
      </c>
      <c r="K9528" s="786">
        <v>4.82</v>
      </c>
      <c r="L9528" s="786">
        <v>4.82</v>
      </c>
      <c r="M9528" s="55" t="s">
        <v>2455</v>
      </c>
      <c r="N9528" s="788" t="s">
        <v>8951</v>
      </c>
    </row>
    <row r="9529" spans="1:14" ht="15">
      <c r="A9529" s="282">
        <v>46013</v>
      </c>
      <c r="B9529" s="55" t="s">
        <v>9434</v>
      </c>
      <c r="C9529" s="784">
        <v>80039</v>
      </c>
      <c r="D9529" s="784" t="s">
        <v>5588</v>
      </c>
      <c r="E9529" s="784" t="s">
        <v>2061</v>
      </c>
      <c r="F9529" s="784">
        <v>4010</v>
      </c>
      <c r="G9529" s="784" t="s">
        <v>9464</v>
      </c>
      <c r="H9529" s="784" t="s">
        <v>1573</v>
      </c>
      <c r="J9529" s="784">
        <v>1</v>
      </c>
      <c r="K9529" s="784">
        <v>10.73</v>
      </c>
      <c r="L9529" s="784">
        <v>10.73</v>
      </c>
      <c r="M9529" s="55" t="s">
        <v>2455</v>
      </c>
      <c r="N9529" s="788" t="s">
        <v>8951</v>
      </c>
    </row>
    <row r="9530" spans="1:14" ht="15">
      <c r="A9530" s="282">
        <v>46013</v>
      </c>
      <c r="B9530" s="55" t="s">
        <v>9434</v>
      </c>
      <c r="C9530" s="786">
        <v>83885</v>
      </c>
      <c r="D9530" s="786" t="s">
        <v>8040</v>
      </c>
      <c r="E9530" s="786" t="s">
        <v>2520</v>
      </c>
      <c r="F9530" s="786">
        <v>4010</v>
      </c>
      <c r="G9530" s="786" t="s">
        <v>9465</v>
      </c>
      <c r="H9530" s="786" t="s">
        <v>1573</v>
      </c>
      <c r="J9530" s="786">
        <v>1</v>
      </c>
      <c r="K9530" s="786">
        <v>3.12</v>
      </c>
      <c r="L9530" s="786">
        <v>3.12</v>
      </c>
      <c r="M9530" s="55" t="s">
        <v>2455</v>
      </c>
      <c r="N9530" s="788" t="s">
        <v>8951</v>
      </c>
    </row>
    <row r="9531" spans="1:14" ht="15">
      <c r="A9531" s="282">
        <v>46013</v>
      </c>
      <c r="B9531" s="55" t="s">
        <v>9434</v>
      </c>
      <c r="C9531" s="784">
        <v>84296</v>
      </c>
      <c r="D9531" s="784" t="s">
        <v>5588</v>
      </c>
      <c r="E9531" s="784">
        <v>80</v>
      </c>
      <c r="F9531" s="784">
        <v>4010</v>
      </c>
      <c r="G9531" s="784" t="s">
        <v>9466</v>
      </c>
      <c r="H9531" s="784" t="s">
        <v>1573</v>
      </c>
      <c r="J9531" s="784">
        <v>1</v>
      </c>
      <c r="K9531" s="784">
        <v>8.9499999999999993</v>
      </c>
      <c r="L9531" s="784">
        <v>8.9499999999999993</v>
      </c>
      <c r="M9531" s="55" t="s">
        <v>2455</v>
      </c>
      <c r="N9531" s="788" t="s">
        <v>8951</v>
      </c>
    </row>
    <row r="9532" spans="1:14" ht="15">
      <c r="A9532" s="282">
        <v>46013</v>
      </c>
      <c r="B9532" s="55" t="s">
        <v>9434</v>
      </c>
      <c r="C9532" s="786">
        <v>83376</v>
      </c>
      <c r="D9532" s="786" t="s">
        <v>2560</v>
      </c>
      <c r="E9532" s="786">
        <v>100</v>
      </c>
      <c r="F9532" s="786">
        <v>4010</v>
      </c>
      <c r="G9532" s="786" t="s">
        <v>9467</v>
      </c>
      <c r="H9532" s="786" t="s">
        <v>1573</v>
      </c>
      <c r="J9532" s="786">
        <v>1</v>
      </c>
      <c r="K9532" s="786">
        <v>19.32</v>
      </c>
      <c r="L9532" s="786">
        <v>19.32</v>
      </c>
      <c r="M9532" s="55" t="s">
        <v>2455</v>
      </c>
      <c r="N9532" s="788" t="s">
        <v>8951</v>
      </c>
    </row>
    <row r="9533" spans="1:14" ht="15">
      <c r="A9533" s="282">
        <v>46013</v>
      </c>
      <c r="B9533" s="55" t="s">
        <v>9434</v>
      </c>
      <c r="C9533" s="784">
        <v>59852</v>
      </c>
      <c r="D9533" s="784" t="s">
        <v>2408</v>
      </c>
      <c r="E9533" s="784">
        <v>140</v>
      </c>
      <c r="F9533" s="784">
        <v>4010</v>
      </c>
      <c r="G9533" s="784" t="s">
        <v>6848</v>
      </c>
      <c r="H9533" s="784" t="s">
        <v>1573</v>
      </c>
      <c r="J9533" s="784">
        <v>1</v>
      </c>
      <c r="K9533" s="784">
        <v>7.83</v>
      </c>
      <c r="L9533" s="784">
        <v>7.83</v>
      </c>
      <c r="M9533" s="55" t="s">
        <v>2455</v>
      </c>
      <c r="N9533" s="788" t="s">
        <v>8951</v>
      </c>
    </row>
    <row r="9534" spans="1:14" ht="15">
      <c r="A9534" s="282">
        <v>46013</v>
      </c>
      <c r="B9534" s="55" t="s">
        <v>9434</v>
      </c>
      <c r="C9534" s="786">
        <v>83643</v>
      </c>
      <c r="D9534" s="786" t="s">
        <v>6862</v>
      </c>
      <c r="E9534" s="786" t="s">
        <v>2061</v>
      </c>
      <c r="F9534" s="786">
        <v>4010</v>
      </c>
      <c r="G9534" s="786" t="s">
        <v>4821</v>
      </c>
      <c r="H9534" s="786" t="s">
        <v>1573</v>
      </c>
      <c r="J9534" s="786">
        <v>1</v>
      </c>
      <c r="K9534" s="786">
        <v>26.03</v>
      </c>
      <c r="L9534" s="786">
        <v>26.03</v>
      </c>
      <c r="M9534" s="55" t="s">
        <v>2455</v>
      </c>
      <c r="N9534" s="788" t="s">
        <v>8951</v>
      </c>
    </row>
    <row r="9535" spans="1:14" ht="15">
      <c r="A9535" s="282">
        <v>46013</v>
      </c>
      <c r="B9535" s="55" t="s">
        <v>9434</v>
      </c>
      <c r="C9535" s="784">
        <v>83646</v>
      </c>
      <c r="D9535" s="784" t="s">
        <v>7651</v>
      </c>
      <c r="E9535" s="784">
        <v>70</v>
      </c>
      <c r="F9535" s="784">
        <v>4010</v>
      </c>
      <c r="G9535" s="784" t="s">
        <v>9468</v>
      </c>
      <c r="H9535" s="784" t="s">
        <v>1573</v>
      </c>
      <c r="J9535" s="784">
        <v>1</v>
      </c>
      <c r="K9535" s="784">
        <v>9.25</v>
      </c>
      <c r="L9535" s="784">
        <v>9.25</v>
      </c>
      <c r="M9535" s="55" t="s">
        <v>2455</v>
      </c>
      <c r="N9535" s="788" t="s">
        <v>8951</v>
      </c>
    </row>
    <row r="9536" spans="1:14" ht="15">
      <c r="A9536" s="282">
        <v>46013</v>
      </c>
      <c r="B9536" s="55" t="s">
        <v>9434</v>
      </c>
      <c r="C9536" s="786">
        <v>83635</v>
      </c>
      <c r="D9536" s="786" t="s">
        <v>5955</v>
      </c>
      <c r="E9536" s="786">
        <v>130</v>
      </c>
      <c r="F9536" s="786">
        <v>4010</v>
      </c>
      <c r="G9536" s="786" t="s">
        <v>6758</v>
      </c>
      <c r="H9536" s="786" t="s">
        <v>1573</v>
      </c>
      <c r="J9536" s="786">
        <v>1</v>
      </c>
      <c r="K9536" s="786">
        <v>13.57</v>
      </c>
      <c r="L9536" s="786">
        <v>13.57</v>
      </c>
      <c r="M9536" s="55" t="s">
        <v>2455</v>
      </c>
      <c r="N9536" s="788" t="s">
        <v>8951</v>
      </c>
    </row>
    <row r="9537" spans="1:14" ht="15">
      <c r="A9537" s="282">
        <v>46013</v>
      </c>
      <c r="B9537" s="55" t="s">
        <v>9434</v>
      </c>
      <c r="C9537" s="784">
        <v>57826</v>
      </c>
      <c r="D9537" s="784" t="s">
        <v>2560</v>
      </c>
      <c r="E9537" s="784">
        <v>90</v>
      </c>
      <c r="F9537" s="784">
        <v>4010</v>
      </c>
      <c r="G9537" s="784" t="s">
        <v>4661</v>
      </c>
      <c r="H9537" s="784" t="s">
        <v>1573</v>
      </c>
      <c r="J9537" s="784">
        <v>1</v>
      </c>
      <c r="K9537" s="784">
        <v>11.63</v>
      </c>
      <c r="L9537" s="784">
        <v>11.63</v>
      </c>
      <c r="M9537" s="55" t="s">
        <v>2455</v>
      </c>
      <c r="N9537" s="788" t="s">
        <v>8951</v>
      </c>
    </row>
    <row r="9538" spans="1:14" ht="15">
      <c r="A9538" s="282">
        <v>46013</v>
      </c>
      <c r="B9538" s="55" t="s">
        <v>9434</v>
      </c>
      <c r="C9538" s="786">
        <v>84296</v>
      </c>
      <c r="D9538" s="786" t="s">
        <v>6164</v>
      </c>
      <c r="E9538" s="786">
        <v>130</v>
      </c>
      <c r="F9538" s="786">
        <v>4010</v>
      </c>
      <c r="G9538" s="786" t="s">
        <v>9219</v>
      </c>
      <c r="H9538" s="786" t="s">
        <v>1573</v>
      </c>
      <c r="J9538" s="786">
        <v>1</v>
      </c>
      <c r="K9538" s="786">
        <v>8.56</v>
      </c>
      <c r="L9538" s="786">
        <v>8.56</v>
      </c>
      <c r="M9538" s="55" t="s">
        <v>2455</v>
      </c>
      <c r="N9538" s="788" t="s">
        <v>8951</v>
      </c>
    </row>
    <row r="9539" spans="1:14" ht="15">
      <c r="A9539" s="282">
        <v>46013</v>
      </c>
      <c r="B9539" s="55" t="s">
        <v>9434</v>
      </c>
      <c r="C9539" s="784">
        <v>84296</v>
      </c>
      <c r="D9539" s="784" t="s">
        <v>5588</v>
      </c>
      <c r="E9539" s="784">
        <v>100</v>
      </c>
      <c r="F9539" s="784">
        <v>4010</v>
      </c>
      <c r="G9539" s="784" t="s">
        <v>9469</v>
      </c>
      <c r="H9539" s="784" t="s">
        <v>1573</v>
      </c>
      <c r="J9539" s="784">
        <v>1</v>
      </c>
      <c r="K9539" s="784">
        <v>8.98</v>
      </c>
      <c r="L9539" s="784">
        <v>8.98</v>
      </c>
      <c r="M9539" s="55" t="s">
        <v>2455</v>
      </c>
      <c r="N9539" s="788" t="s">
        <v>8951</v>
      </c>
    </row>
    <row r="9540" spans="1:14" ht="15">
      <c r="A9540" s="282">
        <v>46013</v>
      </c>
      <c r="B9540" s="55" t="s">
        <v>9434</v>
      </c>
      <c r="C9540" s="786">
        <v>58662</v>
      </c>
      <c r="D9540" s="786" t="s">
        <v>5371</v>
      </c>
      <c r="E9540" s="786" t="s">
        <v>2061</v>
      </c>
      <c r="F9540" s="786">
        <v>4010</v>
      </c>
      <c r="G9540" s="786" t="s">
        <v>9470</v>
      </c>
      <c r="H9540" s="786" t="s">
        <v>1573</v>
      </c>
      <c r="J9540" s="786">
        <v>1</v>
      </c>
      <c r="K9540" s="786">
        <v>12.78</v>
      </c>
      <c r="L9540" s="786">
        <v>12.78</v>
      </c>
      <c r="M9540" s="55" t="s">
        <v>2455</v>
      </c>
      <c r="N9540" s="788" t="s">
        <v>8951</v>
      </c>
    </row>
    <row r="9541" spans="1:14" ht="15">
      <c r="A9541" s="282">
        <v>46013</v>
      </c>
      <c r="B9541" s="55" t="s">
        <v>9434</v>
      </c>
      <c r="C9541" s="784">
        <v>83556</v>
      </c>
      <c r="D9541" s="784" t="s">
        <v>8040</v>
      </c>
      <c r="E9541" s="784" t="s">
        <v>441</v>
      </c>
      <c r="F9541" s="784">
        <v>4010</v>
      </c>
      <c r="G9541" s="784" t="s">
        <v>5431</v>
      </c>
      <c r="H9541" s="784" t="s">
        <v>1573</v>
      </c>
      <c r="J9541" s="784">
        <v>1</v>
      </c>
      <c r="K9541" s="784">
        <v>37.619999999999997</v>
      </c>
      <c r="L9541" s="784">
        <v>37.619999999999997</v>
      </c>
      <c r="M9541" s="55" t="s">
        <v>2455</v>
      </c>
      <c r="N9541" s="788" t="s">
        <v>8951</v>
      </c>
    </row>
    <row r="9542" spans="1:14" ht="15">
      <c r="A9542" s="282">
        <v>46013</v>
      </c>
      <c r="B9542" s="55" t="s">
        <v>9434</v>
      </c>
      <c r="C9542" s="786">
        <v>80039</v>
      </c>
      <c r="D9542" s="786" t="s">
        <v>5590</v>
      </c>
      <c r="E9542" s="786" t="s">
        <v>2300</v>
      </c>
      <c r="F9542" s="786">
        <v>4010</v>
      </c>
      <c r="G9542" s="786" t="s">
        <v>9471</v>
      </c>
      <c r="H9542" s="786" t="s">
        <v>1573</v>
      </c>
      <c r="J9542" s="786">
        <v>1</v>
      </c>
      <c r="K9542" s="786">
        <v>10.73</v>
      </c>
      <c r="L9542" s="786">
        <v>10.73</v>
      </c>
      <c r="M9542" s="55" t="s">
        <v>2455</v>
      </c>
      <c r="N9542" s="788" t="s">
        <v>8951</v>
      </c>
    </row>
    <row r="9543" spans="1:14" ht="15">
      <c r="A9543" s="282">
        <v>46013</v>
      </c>
      <c r="B9543" s="55" t="s">
        <v>9434</v>
      </c>
      <c r="C9543" s="784">
        <v>58717</v>
      </c>
      <c r="D9543" s="784" t="s">
        <v>9472</v>
      </c>
      <c r="E9543" s="784" t="s">
        <v>289</v>
      </c>
      <c r="F9543" s="784">
        <v>4010</v>
      </c>
      <c r="G9543" s="784" t="s">
        <v>9473</v>
      </c>
      <c r="H9543" s="784" t="s">
        <v>1573</v>
      </c>
      <c r="J9543" s="784">
        <v>1</v>
      </c>
      <c r="K9543" s="784">
        <v>11.03</v>
      </c>
      <c r="L9543" s="784">
        <v>11.03</v>
      </c>
      <c r="M9543" s="55" t="s">
        <v>2455</v>
      </c>
      <c r="N9543" s="788" t="s">
        <v>8951</v>
      </c>
    </row>
    <row r="9544" spans="1:14" ht="15">
      <c r="A9544" s="282">
        <v>46013</v>
      </c>
      <c r="B9544" s="55" t="s">
        <v>9434</v>
      </c>
      <c r="C9544" s="786">
        <v>82365</v>
      </c>
      <c r="D9544" s="786" t="s">
        <v>2710</v>
      </c>
      <c r="E9544" s="786" t="s">
        <v>2296</v>
      </c>
      <c r="F9544" s="786">
        <v>4010</v>
      </c>
      <c r="G9544" s="786" t="s">
        <v>9474</v>
      </c>
      <c r="H9544" s="786" t="s">
        <v>1573</v>
      </c>
      <c r="J9544" s="786">
        <v>1</v>
      </c>
      <c r="K9544" s="786">
        <v>12.4</v>
      </c>
      <c r="L9544" s="786">
        <v>12.4</v>
      </c>
      <c r="M9544" s="55" t="s">
        <v>2455</v>
      </c>
      <c r="N9544" s="788" t="s">
        <v>8951</v>
      </c>
    </row>
    <row r="9545" spans="1:14" ht="15">
      <c r="A9545" s="282">
        <v>46013</v>
      </c>
      <c r="B9545" s="55" t="s">
        <v>9434</v>
      </c>
      <c r="C9545" s="784">
        <v>83631</v>
      </c>
      <c r="D9545" s="784" t="s">
        <v>7576</v>
      </c>
      <c r="E9545" s="784" t="s">
        <v>2296</v>
      </c>
      <c r="F9545" s="784">
        <v>4010</v>
      </c>
      <c r="G9545" s="784" t="s">
        <v>9475</v>
      </c>
      <c r="H9545" s="784" t="s">
        <v>1573</v>
      </c>
      <c r="J9545" s="784">
        <v>1</v>
      </c>
      <c r="K9545" s="784">
        <v>18.440000000000001</v>
      </c>
      <c r="L9545" s="784">
        <v>18.440000000000001</v>
      </c>
      <c r="M9545" s="55" t="s">
        <v>2455</v>
      </c>
      <c r="N9545" s="788" t="s">
        <v>8951</v>
      </c>
    </row>
    <row r="9546" spans="1:14" ht="15">
      <c r="A9546" s="282">
        <v>46013</v>
      </c>
      <c r="B9546" s="55" t="s">
        <v>9434</v>
      </c>
      <c r="C9546" s="786">
        <v>83622</v>
      </c>
      <c r="D9546" s="786" t="s">
        <v>5595</v>
      </c>
      <c r="E9546" s="786">
        <v>70</v>
      </c>
      <c r="F9546" s="786">
        <v>4010</v>
      </c>
      <c r="G9546" s="786" t="s">
        <v>4822</v>
      </c>
      <c r="H9546" s="786" t="s">
        <v>1573</v>
      </c>
      <c r="J9546" s="786">
        <v>1</v>
      </c>
      <c r="K9546" s="786">
        <v>6.24</v>
      </c>
      <c r="L9546" s="786">
        <v>6.24</v>
      </c>
      <c r="M9546" s="55" t="s">
        <v>2455</v>
      </c>
      <c r="N9546" s="788" t="s">
        <v>8951</v>
      </c>
    </row>
    <row r="9547" spans="1:14" ht="15">
      <c r="A9547" s="282">
        <v>46013</v>
      </c>
      <c r="B9547" s="55" t="s">
        <v>9434</v>
      </c>
      <c r="C9547" s="784">
        <v>84297</v>
      </c>
      <c r="D9547" s="784" t="s">
        <v>6086</v>
      </c>
      <c r="E9547" s="784">
        <v>90</v>
      </c>
      <c r="F9547" s="784">
        <v>4010</v>
      </c>
      <c r="G9547" s="784" t="s">
        <v>9001</v>
      </c>
      <c r="H9547" s="784" t="s">
        <v>1573</v>
      </c>
      <c r="J9547" s="784">
        <v>1</v>
      </c>
      <c r="K9547" s="784">
        <v>9.17</v>
      </c>
      <c r="L9547" s="784">
        <v>9.17</v>
      </c>
      <c r="M9547" s="55" t="s">
        <v>2455</v>
      </c>
      <c r="N9547" s="788" t="s">
        <v>8951</v>
      </c>
    </row>
    <row r="9548" spans="1:14" ht="15">
      <c r="A9548" s="282">
        <v>46013</v>
      </c>
      <c r="B9548" s="55" t="s">
        <v>9434</v>
      </c>
      <c r="C9548" s="786">
        <v>82400</v>
      </c>
      <c r="D9548" s="786" t="s">
        <v>6112</v>
      </c>
      <c r="E9548" s="786">
        <v>110</v>
      </c>
      <c r="F9548" s="786">
        <v>4010</v>
      </c>
      <c r="G9548" s="786" t="s">
        <v>5432</v>
      </c>
      <c r="H9548" s="786" t="s">
        <v>1573</v>
      </c>
      <c r="J9548" s="786">
        <v>1</v>
      </c>
      <c r="K9548" s="786">
        <v>17.989999999999998</v>
      </c>
      <c r="L9548" s="786">
        <v>17.989999999999998</v>
      </c>
      <c r="M9548" s="55" t="s">
        <v>2455</v>
      </c>
      <c r="N9548" s="788" t="s">
        <v>8951</v>
      </c>
    </row>
    <row r="9549" spans="1:14" ht="15">
      <c r="A9549" s="282">
        <v>46013</v>
      </c>
      <c r="B9549" s="55" t="s">
        <v>9434</v>
      </c>
      <c r="C9549" s="784">
        <v>81185</v>
      </c>
      <c r="D9549" s="784" t="s">
        <v>2258</v>
      </c>
      <c r="E9549" s="784" t="s">
        <v>2300</v>
      </c>
      <c r="F9549" s="784">
        <v>4010</v>
      </c>
      <c r="G9549" s="784" t="s">
        <v>5434</v>
      </c>
      <c r="H9549" s="784" t="s">
        <v>1573</v>
      </c>
      <c r="J9549" s="784">
        <v>1</v>
      </c>
      <c r="K9549" s="784">
        <v>23.66</v>
      </c>
      <c r="L9549" s="784">
        <v>23.66</v>
      </c>
      <c r="M9549" s="55" t="s">
        <v>2455</v>
      </c>
      <c r="N9549" s="788" t="s">
        <v>8951</v>
      </c>
    </row>
    <row r="9550" spans="1:14" ht="15">
      <c r="A9550" s="282">
        <v>46013</v>
      </c>
      <c r="B9550" s="55" t="s">
        <v>9434</v>
      </c>
      <c r="C9550" s="786">
        <v>67263</v>
      </c>
      <c r="D9550" s="786" t="s">
        <v>2708</v>
      </c>
      <c r="E9550" s="786" t="s">
        <v>2520</v>
      </c>
      <c r="F9550" s="786">
        <v>4010</v>
      </c>
      <c r="G9550" s="786" t="s">
        <v>9476</v>
      </c>
      <c r="H9550" s="786" t="s">
        <v>1573</v>
      </c>
      <c r="J9550" s="786">
        <v>1</v>
      </c>
      <c r="K9550" s="786">
        <v>5.36</v>
      </c>
      <c r="L9550" s="786">
        <v>5.36</v>
      </c>
      <c r="M9550" s="55" t="s">
        <v>2455</v>
      </c>
      <c r="N9550" s="788" t="s">
        <v>8951</v>
      </c>
    </row>
    <row r="9551" spans="1:14" ht="15">
      <c r="A9551" s="282">
        <v>46013</v>
      </c>
      <c r="B9551" s="55" t="s">
        <v>9434</v>
      </c>
      <c r="C9551" s="784">
        <v>83600</v>
      </c>
      <c r="D9551" s="784" t="s">
        <v>9036</v>
      </c>
      <c r="E9551" s="784">
        <v>75</v>
      </c>
      <c r="F9551" s="784">
        <v>4010</v>
      </c>
      <c r="G9551" s="784" t="s">
        <v>9477</v>
      </c>
      <c r="H9551" s="784" t="s">
        <v>1573</v>
      </c>
      <c r="J9551" s="784">
        <v>1</v>
      </c>
      <c r="K9551" s="784">
        <v>13.69</v>
      </c>
      <c r="L9551" s="784">
        <v>13.69</v>
      </c>
      <c r="M9551" s="55" t="s">
        <v>2455</v>
      </c>
      <c r="N9551" s="788" t="s">
        <v>8951</v>
      </c>
    </row>
    <row r="9552" spans="1:14" ht="15">
      <c r="A9552" s="282">
        <v>46013</v>
      </c>
      <c r="B9552" s="55" t="s">
        <v>9434</v>
      </c>
      <c r="C9552" s="786">
        <v>58663</v>
      </c>
      <c r="D9552" s="786" t="s">
        <v>6216</v>
      </c>
      <c r="E9552" s="786" t="s">
        <v>2296</v>
      </c>
      <c r="F9552" s="786">
        <v>4010</v>
      </c>
      <c r="G9552" s="786" t="s">
        <v>5316</v>
      </c>
      <c r="H9552" s="786" t="s">
        <v>1573</v>
      </c>
      <c r="J9552" s="786">
        <v>1</v>
      </c>
      <c r="K9552" s="786">
        <v>11.31</v>
      </c>
      <c r="L9552" s="786">
        <v>11.31</v>
      </c>
      <c r="M9552" s="55" t="s">
        <v>2455</v>
      </c>
      <c r="N9552" s="788" t="s">
        <v>8951</v>
      </c>
    </row>
    <row r="9553" spans="1:14" ht="15">
      <c r="A9553" s="282">
        <v>46013</v>
      </c>
      <c r="B9553" s="55" t="s">
        <v>9434</v>
      </c>
      <c r="C9553" s="784">
        <v>83681</v>
      </c>
      <c r="D9553" s="784" t="s">
        <v>7459</v>
      </c>
      <c r="E9553" s="784">
        <v>120</v>
      </c>
      <c r="F9553" s="784">
        <v>4010</v>
      </c>
      <c r="G9553" s="784" t="s">
        <v>4746</v>
      </c>
      <c r="H9553" s="784" t="s">
        <v>1573</v>
      </c>
      <c r="J9553" s="784">
        <v>1</v>
      </c>
      <c r="K9553" s="784">
        <v>11.73</v>
      </c>
      <c r="L9553" s="784">
        <v>11.73</v>
      </c>
      <c r="M9553" s="55" t="s">
        <v>2455</v>
      </c>
      <c r="N9553" s="788" t="s">
        <v>8951</v>
      </c>
    </row>
    <row r="9554" spans="1:14" ht="15">
      <c r="A9554" s="282">
        <v>46013</v>
      </c>
      <c r="B9554" s="55" t="s">
        <v>9434</v>
      </c>
      <c r="C9554" s="786">
        <v>60325</v>
      </c>
      <c r="D9554" s="786" t="s">
        <v>2382</v>
      </c>
      <c r="E9554" s="786" t="s">
        <v>2061</v>
      </c>
      <c r="F9554" s="786">
        <v>4010</v>
      </c>
      <c r="G9554" s="786" t="s">
        <v>9478</v>
      </c>
      <c r="H9554" s="786" t="s">
        <v>1573</v>
      </c>
      <c r="J9554" s="786">
        <v>1</v>
      </c>
      <c r="K9554" s="786">
        <v>5.5</v>
      </c>
      <c r="L9554" s="786">
        <v>5.5</v>
      </c>
      <c r="M9554" s="55" t="s">
        <v>2455</v>
      </c>
      <c r="N9554" s="788" t="s">
        <v>8951</v>
      </c>
    </row>
    <row r="9555" spans="1:14" ht="15">
      <c r="A9555" s="282">
        <v>46013</v>
      </c>
      <c r="B9555" s="55" t="s">
        <v>9434</v>
      </c>
      <c r="C9555" s="784">
        <v>82406</v>
      </c>
      <c r="D9555" s="784" t="s">
        <v>7498</v>
      </c>
      <c r="E9555" s="784">
        <v>110</v>
      </c>
      <c r="F9555" s="784">
        <v>4010</v>
      </c>
      <c r="G9555" s="784" t="s">
        <v>9479</v>
      </c>
      <c r="H9555" s="784" t="s">
        <v>1573</v>
      </c>
      <c r="J9555" s="784">
        <v>1</v>
      </c>
      <c r="K9555" s="784">
        <v>8.39</v>
      </c>
      <c r="L9555" s="784">
        <v>8.39</v>
      </c>
      <c r="M9555" s="55" t="s">
        <v>2455</v>
      </c>
      <c r="N9555" s="788" t="s">
        <v>8951</v>
      </c>
    </row>
    <row r="9556" spans="1:14" ht="15">
      <c r="A9556" s="282">
        <v>46013</v>
      </c>
      <c r="B9556" s="55" t="s">
        <v>9434</v>
      </c>
      <c r="C9556" s="786">
        <v>83646</v>
      </c>
      <c r="D9556" s="786" t="s">
        <v>2629</v>
      </c>
      <c r="E9556" s="786">
        <v>70</v>
      </c>
      <c r="F9556" s="786">
        <v>4010</v>
      </c>
      <c r="G9556" s="786" t="s">
        <v>9480</v>
      </c>
      <c r="H9556" s="786" t="s">
        <v>1573</v>
      </c>
      <c r="J9556" s="786">
        <v>1</v>
      </c>
      <c r="K9556" s="786">
        <v>9.2100000000000009</v>
      </c>
      <c r="L9556" s="786">
        <v>9.2100000000000009</v>
      </c>
      <c r="M9556" s="55" t="s">
        <v>2455</v>
      </c>
      <c r="N9556" s="788" t="s">
        <v>8951</v>
      </c>
    </row>
    <row r="9557" spans="1:14" ht="15">
      <c r="A9557" s="282">
        <v>46013</v>
      </c>
      <c r="B9557" s="55" t="s">
        <v>9434</v>
      </c>
      <c r="C9557" s="784">
        <v>52733</v>
      </c>
      <c r="D9557" s="784" t="s">
        <v>2523</v>
      </c>
      <c r="E9557" s="882">
        <v>45659</v>
      </c>
      <c r="F9557" s="784">
        <v>4010</v>
      </c>
      <c r="G9557" s="784" t="s">
        <v>2478</v>
      </c>
      <c r="H9557" s="784" t="s">
        <v>1573</v>
      </c>
      <c r="J9557" s="784">
        <v>1</v>
      </c>
      <c r="K9557" s="784">
        <v>8.14</v>
      </c>
      <c r="L9557" s="784">
        <v>8.14</v>
      </c>
      <c r="M9557" s="55" t="s">
        <v>2455</v>
      </c>
      <c r="N9557" s="788" t="s">
        <v>8951</v>
      </c>
    </row>
    <row r="9558" spans="1:14" ht="15">
      <c r="A9558" s="282">
        <v>46013</v>
      </c>
      <c r="B9558" s="55" t="s">
        <v>9434</v>
      </c>
      <c r="C9558" s="786">
        <v>80026</v>
      </c>
      <c r="D9558" s="786" t="s">
        <v>2708</v>
      </c>
      <c r="E9558" s="786" t="s">
        <v>2296</v>
      </c>
      <c r="F9558" s="786">
        <v>4010</v>
      </c>
      <c r="G9558" s="786" t="s">
        <v>4823</v>
      </c>
      <c r="H9558" s="786" t="s">
        <v>1573</v>
      </c>
      <c r="J9558" s="786">
        <v>1</v>
      </c>
      <c r="K9558" s="786">
        <v>16.64</v>
      </c>
      <c r="L9558" s="786">
        <v>16.64</v>
      </c>
      <c r="M9558" s="55" t="s">
        <v>2455</v>
      </c>
      <c r="N9558" s="788" t="s">
        <v>8951</v>
      </c>
    </row>
    <row r="9559" spans="1:14" ht="15">
      <c r="A9559" s="282">
        <v>46013</v>
      </c>
      <c r="B9559" s="55" t="s">
        <v>9434</v>
      </c>
      <c r="C9559" s="784">
        <v>83719</v>
      </c>
      <c r="D9559" s="784" t="s">
        <v>6704</v>
      </c>
      <c r="E9559" s="784">
        <v>120</v>
      </c>
      <c r="F9559" s="784">
        <v>4010</v>
      </c>
      <c r="G9559" s="784" t="s">
        <v>9175</v>
      </c>
      <c r="H9559" s="784" t="s">
        <v>1573</v>
      </c>
      <c r="J9559" s="784">
        <v>1</v>
      </c>
      <c r="K9559" s="784">
        <v>11.82</v>
      </c>
      <c r="L9559" s="784">
        <v>11.82</v>
      </c>
      <c r="M9559" s="55" t="s">
        <v>2455</v>
      </c>
      <c r="N9559" s="788" t="s">
        <v>8951</v>
      </c>
    </row>
    <row r="9560" spans="1:14" ht="15">
      <c r="A9560" s="282">
        <v>46013</v>
      </c>
      <c r="B9560" s="55" t="s">
        <v>9434</v>
      </c>
      <c r="C9560" s="786">
        <v>84296</v>
      </c>
      <c r="D9560" s="786" t="s">
        <v>6092</v>
      </c>
      <c r="E9560" s="786">
        <v>85</v>
      </c>
      <c r="F9560" s="786">
        <v>4010</v>
      </c>
      <c r="G9560" s="786" t="s">
        <v>9481</v>
      </c>
      <c r="H9560" s="786" t="s">
        <v>1573</v>
      </c>
      <c r="J9560" s="786">
        <v>1</v>
      </c>
      <c r="K9560" s="786">
        <v>9.26</v>
      </c>
      <c r="L9560" s="786">
        <v>9.26</v>
      </c>
      <c r="M9560" s="55" t="s">
        <v>2455</v>
      </c>
      <c r="N9560" s="788" t="s">
        <v>8951</v>
      </c>
    </row>
    <row r="9561" spans="1:14" ht="15">
      <c r="A9561" s="282">
        <v>46013</v>
      </c>
      <c r="B9561" s="55" t="s">
        <v>9434</v>
      </c>
      <c r="C9561" s="784">
        <v>83645</v>
      </c>
      <c r="D9561" s="784" t="s">
        <v>6928</v>
      </c>
      <c r="E9561" s="784">
        <v>60</v>
      </c>
      <c r="F9561" s="784">
        <v>4010</v>
      </c>
      <c r="G9561" s="784" t="s">
        <v>9482</v>
      </c>
      <c r="H9561" s="784" t="s">
        <v>1573</v>
      </c>
      <c r="J9561" s="784">
        <v>1</v>
      </c>
      <c r="K9561" s="784">
        <v>6.97</v>
      </c>
      <c r="L9561" s="784">
        <v>6.97</v>
      </c>
      <c r="M9561" s="55" t="s">
        <v>2455</v>
      </c>
      <c r="N9561" s="788" t="s">
        <v>8951</v>
      </c>
    </row>
    <row r="9562" spans="1:14" ht="15">
      <c r="A9562" s="282">
        <v>46013</v>
      </c>
      <c r="B9562" s="55" t="s">
        <v>9434</v>
      </c>
      <c r="C9562" s="786">
        <v>52621</v>
      </c>
      <c r="D9562" s="786" t="s">
        <v>2336</v>
      </c>
      <c r="E9562" s="877">
        <v>45784</v>
      </c>
      <c r="F9562" s="786">
        <v>4010</v>
      </c>
      <c r="G9562" s="786" t="s">
        <v>9483</v>
      </c>
      <c r="H9562" s="786" t="s">
        <v>1573</v>
      </c>
      <c r="J9562" s="786">
        <v>1</v>
      </c>
      <c r="K9562" s="786">
        <v>3.76</v>
      </c>
      <c r="L9562" s="786">
        <v>3.76</v>
      </c>
      <c r="M9562" s="55" t="s">
        <v>2455</v>
      </c>
      <c r="N9562" s="788" t="s">
        <v>8951</v>
      </c>
    </row>
    <row r="9563" spans="1:14" ht="15">
      <c r="A9563" s="282">
        <v>46013</v>
      </c>
      <c r="B9563" s="55" t="s">
        <v>9434</v>
      </c>
      <c r="C9563" s="784">
        <v>83567</v>
      </c>
      <c r="D9563" s="784" t="s">
        <v>7166</v>
      </c>
      <c r="E9563" s="784">
        <v>140</v>
      </c>
      <c r="F9563" s="784">
        <v>4010</v>
      </c>
      <c r="G9563" s="784" t="s">
        <v>9168</v>
      </c>
      <c r="H9563" s="784" t="s">
        <v>1573</v>
      </c>
      <c r="J9563" s="784">
        <v>1</v>
      </c>
      <c r="K9563" s="784">
        <v>9.82</v>
      </c>
      <c r="L9563" s="784">
        <v>9.82</v>
      </c>
      <c r="M9563" s="55" t="s">
        <v>2455</v>
      </c>
      <c r="N9563" s="788" t="s">
        <v>8951</v>
      </c>
    </row>
    <row r="9564" spans="1:14" ht="15">
      <c r="A9564" s="282">
        <v>46013</v>
      </c>
      <c r="B9564" s="55" t="s">
        <v>9434</v>
      </c>
      <c r="C9564" s="786">
        <v>52706</v>
      </c>
      <c r="D9564" s="786" t="s">
        <v>2577</v>
      </c>
      <c r="E9564" s="786">
        <v>90</v>
      </c>
      <c r="F9564" s="786">
        <v>4010</v>
      </c>
      <c r="G9564" s="786" t="s">
        <v>5437</v>
      </c>
      <c r="H9564" s="786" t="s">
        <v>1573</v>
      </c>
      <c r="J9564" s="786">
        <v>1</v>
      </c>
      <c r="K9564" s="786">
        <v>10.95</v>
      </c>
      <c r="L9564" s="786">
        <v>10.95</v>
      </c>
      <c r="M9564" s="55" t="s">
        <v>2455</v>
      </c>
      <c r="N9564" s="788" t="s">
        <v>8951</v>
      </c>
    </row>
    <row r="9565" spans="1:14" ht="15">
      <c r="A9565" s="282">
        <v>46013</v>
      </c>
      <c r="B9565" s="55" t="s">
        <v>9434</v>
      </c>
      <c r="C9565" s="784">
        <v>80039</v>
      </c>
      <c r="D9565" s="784" t="s">
        <v>6086</v>
      </c>
      <c r="E9565" s="784" t="s">
        <v>2061</v>
      </c>
      <c r="F9565" s="784">
        <v>4010</v>
      </c>
      <c r="G9565" s="784" t="s">
        <v>8497</v>
      </c>
      <c r="H9565" s="784" t="s">
        <v>1573</v>
      </c>
      <c r="J9565" s="784">
        <v>1</v>
      </c>
      <c r="K9565" s="784">
        <v>13.49</v>
      </c>
      <c r="L9565" s="784">
        <v>13.49</v>
      </c>
      <c r="M9565" s="55" t="s">
        <v>2455</v>
      </c>
      <c r="N9565" s="788" t="s">
        <v>8951</v>
      </c>
    </row>
    <row r="9566" spans="1:14" ht="15">
      <c r="A9566" s="282">
        <v>46013</v>
      </c>
      <c r="B9566" s="55" t="s">
        <v>9484</v>
      </c>
      <c r="C9566" s="784">
        <v>82849</v>
      </c>
      <c r="D9566" s="784" t="s">
        <v>9485</v>
      </c>
      <c r="E9566" s="784">
        <v>120</v>
      </c>
      <c r="F9566" s="784">
        <v>4010</v>
      </c>
      <c r="G9566" s="784" t="s">
        <v>9486</v>
      </c>
      <c r="H9566" s="784" t="s">
        <v>1573</v>
      </c>
      <c r="J9566" s="784">
        <v>1</v>
      </c>
      <c r="K9566" s="784">
        <v>8.8699999999999992</v>
      </c>
      <c r="L9566" s="784">
        <v>8.8699999999999992</v>
      </c>
      <c r="M9566" s="55" t="s">
        <v>2455</v>
      </c>
      <c r="N9566" s="788" t="s">
        <v>8951</v>
      </c>
    </row>
    <row r="9567" spans="1:14" ht="15">
      <c r="A9567" s="282">
        <v>46013</v>
      </c>
      <c r="B9567" s="55" t="s">
        <v>9484</v>
      </c>
      <c r="C9567" s="786">
        <v>82407</v>
      </c>
      <c r="D9567" s="786" t="s">
        <v>7483</v>
      </c>
      <c r="E9567" s="786">
        <v>130</v>
      </c>
      <c r="F9567" s="786">
        <v>4010</v>
      </c>
      <c r="G9567" s="786" t="s">
        <v>4910</v>
      </c>
      <c r="H9567" s="786" t="s">
        <v>1573</v>
      </c>
      <c r="J9567" s="786">
        <v>1</v>
      </c>
      <c r="K9567" s="786">
        <v>7.24</v>
      </c>
      <c r="L9567" s="786">
        <v>7.24</v>
      </c>
      <c r="M9567" s="55" t="s">
        <v>2455</v>
      </c>
      <c r="N9567" s="788" t="s">
        <v>8951</v>
      </c>
    </row>
    <row r="9568" spans="1:14" ht="15">
      <c r="A9568" s="282">
        <v>46013</v>
      </c>
      <c r="B9568" s="55" t="s">
        <v>9484</v>
      </c>
      <c r="C9568" s="784">
        <v>68116</v>
      </c>
      <c r="D9568" s="784" t="s">
        <v>5310</v>
      </c>
      <c r="E9568" s="784">
        <v>110</v>
      </c>
      <c r="F9568" s="784">
        <v>4010</v>
      </c>
      <c r="G9568" s="784" t="s">
        <v>9487</v>
      </c>
      <c r="H9568" s="784" t="s">
        <v>1573</v>
      </c>
      <c r="J9568" s="784">
        <v>1</v>
      </c>
      <c r="K9568" s="784">
        <v>7.31</v>
      </c>
      <c r="L9568" s="784">
        <v>7.31</v>
      </c>
      <c r="M9568" s="55" t="s">
        <v>2455</v>
      </c>
      <c r="N9568" s="788" t="s">
        <v>8951</v>
      </c>
    </row>
    <row r="9569" spans="1:14" ht="15">
      <c r="A9569" s="282">
        <v>46013</v>
      </c>
      <c r="B9569" s="55" t="s">
        <v>9484</v>
      </c>
      <c r="C9569" s="786">
        <v>81318</v>
      </c>
      <c r="D9569" s="786" t="s">
        <v>3240</v>
      </c>
      <c r="E9569" s="786">
        <v>120</v>
      </c>
      <c r="F9569" s="786">
        <v>4010</v>
      </c>
      <c r="G9569" s="786" t="s">
        <v>9488</v>
      </c>
      <c r="H9569" s="786" t="s">
        <v>1573</v>
      </c>
      <c r="J9569" s="786">
        <v>1</v>
      </c>
      <c r="K9569" s="786">
        <v>5.56</v>
      </c>
      <c r="L9569" s="786">
        <v>5.56</v>
      </c>
      <c r="M9569" s="55" t="s">
        <v>2455</v>
      </c>
      <c r="N9569" s="788" t="s">
        <v>8951</v>
      </c>
    </row>
    <row r="9570" spans="1:14" ht="15">
      <c r="A9570" s="282">
        <v>46013</v>
      </c>
      <c r="B9570" s="55" t="s">
        <v>9484</v>
      </c>
      <c r="C9570" s="784">
        <v>44403</v>
      </c>
      <c r="D9570" s="784" t="s">
        <v>2988</v>
      </c>
      <c r="E9570" s="784" t="s">
        <v>2230</v>
      </c>
      <c r="F9570" s="784">
        <v>4010</v>
      </c>
      <c r="G9570" s="784" t="s">
        <v>9489</v>
      </c>
      <c r="H9570" s="784" t="s">
        <v>1573</v>
      </c>
      <c r="J9570" s="784">
        <v>1</v>
      </c>
      <c r="K9570" s="784">
        <v>7.77</v>
      </c>
      <c r="L9570" s="784">
        <v>7.77</v>
      </c>
      <c r="M9570" s="55" t="s">
        <v>2455</v>
      </c>
      <c r="N9570" s="788" t="s">
        <v>8951</v>
      </c>
    </row>
    <row r="9571" spans="1:14" ht="15">
      <c r="A9571" s="282">
        <v>46013</v>
      </c>
      <c r="B9571" s="55" t="s">
        <v>9484</v>
      </c>
      <c r="C9571" s="786">
        <v>82261</v>
      </c>
      <c r="D9571" s="786" t="s">
        <v>6358</v>
      </c>
      <c r="E9571" s="786">
        <v>140</v>
      </c>
      <c r="F9571" s="786">
        <v>4010</v>
      </c>
      <c r="G9571" s="786" t="s">
        <v>6832</v>
      </c>
      <c r="H9571" s="786" t="s">
        <v>1573</v>
      </c>
      <c r="J9571" s="786">
        <v>1</v>
      </c>
      <c r="K9571" s="786">
        <v>16.23</v>
      </c>
      <c r="L9571" s="786">
        <v>16.23</v>
      </c>
      <c r="M9571" s="55" t="s">
        <v>2455</v>
      </c>
      <c r="N9571" s="788" t="s">
        <v>8951</v>
      </c>
    </row>
    <row r="9572" spans="1:14" ht="15">
      <c r="A9572" s="282">
        <v>46013</v>
      </c>
      <c r="B9572" s="55" t="s">
        <v>9484</v>
      </c>
      <c r="C9572" s="784">
        <v>80046</v>
      </c>
      <c r="D9572" s="784" t="s">
        <v>6094</v>
      </c>
      <c r="E9572" s="784" t="s">
        <v>441</v>
      </c>
      <c r="F9572" s="784">
        <v>4010</v>
      </c>
      <c r="G9572" s="784" t="s">
        <v>3707</v>
      </c>
      <c r="H9572" s="784" t="s">
        <v>1573</v>
      </c>
      <c r="J9572" s="784">
        <v>1</v>
      </c>
      <c r="K9572" s="784">
        <v>14.45</v>
      </c>
      <c r="L9572" s="784">
        <v>14.45</v>
      </c>
      <c r="M9572" s="55" t="s">
        <v>2455</v>
      </c>
      <c r="N9572" s="788" t="s">
        <v>8951</v>
      </c>
    </row>
    <row r="9573" spans="1:14" ht="15">
      <c r="A9573" s="282">
        <v>46013</v>
      </c>
      <c r="B9573" s="55" t="s">
        <v>9484</v>
      </c>
      <c r="C9573" s="786">
        <v>83624</v>
      </c>
      <c r="D9573" s="786" t="s">
        <v>2336</v>
      </c>
      <c r="E9573" s="786">
        <v>60</v>
      </c>
      <c r="F9573" s="786">
        <v>4010</v>
      </c>
      <c r="G9573" s="786" t="s">
        <v>7559</v>
      </c>
      <c r="H9573" s="786" t="s">
        <v>1573</v>
      </c>
      <c r="J9573" s="786">
        <v>1</v>
      </c>
      <c r="K9573" s="786">
        <v>8.26</v>
      </c>
      <c r="L9573" s="786">
        <v>8.26</v>
      </c>
      <c r="M9573" s="55" t="s">
        <v>2455</v>
      </c>
      <c r="N9573" s="788" t="s">
        <v>8951</v>
      </c>
    </row>
    <row r="9574" spans="1:14" ht="15">
      <c r="A9574" s="282">
        <v>46013</v>
      </c>
      <c r="B9574" s="55" t="s">
        <v>9484</v>
      </c>
      <c r="C9574" s="784">
        <v>83613</v>
      </c>
      <c r="D9574" s="784" t="s">
        <v>6986</v>
      </c>
      <c r="E9574" s="784" t="s">
        <v>2061</v>
      </c>
      <c r="F9574" s="784">
        <v>4010</v>
      </c>
      <c r="G9574" s="784" t="s">
        <v>9152</v>
      </c>
      <c r="H9574" s="784" t="s">
        <v>1573</v>
      </c>
      <c r="J9574" s="784">
        <v>1</v>
      </c>
      <c r="K9574" s="784">
        <v>37.590000000000003</v>
      </c>
      <c r="L9574" s="784">
        <v>37.590000000000003</v>
      </c>
      <c r="M9574" s="55" t="s">
        <v>2455</v>
      </c>
      <c r="N9574" s="788" t="s">
        <v>8951</v>
      </c>
    </row>
    <row r="9575" spans="1:14" ht="15">
      <c r="A9575" s="282">
        <v>46013</v>
      </c>
      <c r="B9575" s="55" t="s">
        <v>9484</v>
      </c>
      <c r="C9575" s="786">
        <v>80039</v>
      </c>
      <c r="D9575" s="786" t="s">
        <v>7651</v>
      </c>
      <c r="E9575" s="786" t="s">
        <v>289</v>
      </c>
      <c r="F9575" s="786">
        <v>4010</v>
      </c>
      <c r="G9575" s="786" t="s">
        <v>9490</v>
      </c>
      <c r="H9575" s="786" t="s">
        <v>1573</v>
      </c>
      <c r="J9575" s="786">
        <v>1</v>
      </c>
      <c r="K9575" s="786">
        <v>13.49</v>
      </c>
      <c r="L9575" s="786">
        <v>13.49</v>
      </c>
      <c r="M9575" s="55" t="s">
        <v>2455</v>
      </c>
      <c r="N9575" s="788" t="s">
        <v>8951</v>
      </c>
    </row>
    <row r="9576" spans="1:14" ht="15">
      <c r="A9576" s="282">
        <v>46013</v>
      </c>
      <c r="B9576" s="55" t="s">
        <v>9484</v>
      </c>
      <c r="C9576" s="784">
        <v>83492</v>
      </c>
      <c r="D9576" s="784" t="s">
        <v>3565</v>
      </c>
      <c r="E9576" s="784">
        <v>120</v>
      </c>
      <c r="F9576" s="784">
        <v>4010</v>
      </c>
      <c r="G9576" s="784" t="s">
        <v>9491</v>
      </c>
      <c r="H9576" s="784" t="s">
        <v>1573</v>
      </c>
      <c r="J9576" s="784">
        <v>1</v>
      </c>
      <c r="K9576" s="784">
        <v>7.13</v>
      </c>
      <c r="L9576" s="784">
        <v>7.13</v>
      </c>
      <c r="M9576" s="55" t="s">
        <v>2455</v>
      </c>
      <c r="N9576" s="788" t="s">
        <v>8951</v>
      </c>
    </row>
    <row r="9577" spans="1:14" ht="15">
      <c r="A9577" s="282">
        <v>46013</v>
      </c>
      <c r="B9577" s="55" t="s">
        <v>9484</v>
      </c>
      <c r="C9577" s="786">
        <v>67222</v>
      </c>
      <c r="D9577" s="786" t="s">
        <v>2577</v>
      </c>
      <c r="E9577" s="786" t="s">
        <v>6606</v>
      </c>
      <c r="F9577" s="786">
        <v>4010</v>
      </c>
      <c r="G9577" s="786" t="s">
        <v>8660</v>
      </c>
      <c r="H9577" s="786" t="s">
        <v>1573</v>
      </c>
      <c r="J9577" s="786">
        <v>1</v>
      </c>
      <c r="K9577" s="786">
        <v>20.95</v>
      </c>
      <c r="L9577" s="786">
        <v>20.95</v>
      </c>
      <c r="M9577" s="55" t="s">
        <v>2455</v>
      </c>
      <c r="N9577" s="788" t="s">
        <v>8951</v>
      </c>
    </row>
    <row r="9578" spans="1:14" ht="15">
      <c r="A9578" s="282">
        <v>46013</v>
      </c>
      <c r="B9578" s="55" t="s">
        <v>9484</v>
      </c>
      <c r="C9578" s="784">
        <v>82203</v>
      </c>
      <c r="D9578" s="784" t="s">
        <v>6086</v>
      </c>
      <c r="E9578" s="784">
        <v>140</v>
      </c>
      <c r="F9578" s="784">
        <v>4010</v>
      </c>
      <c r="G9578" s="784" t="s">
        <v>9492</v>
      </c>
      <c r="H9578" s="784" t="s">
        <v>1573</v>
      </c>
      <c r="J9578" s="784">
        <v>1</v>
      </c>
      <c r="K9578" s="784">
        <v>29.64</v>
      </c>
      <c r="L9578" s="784">
        <v>29.64</v>
      </c>
      <c r="M9578" s="55" t="s">
        <v>2455</v>
      </c>
      <c r="N9578" s="788" t="s">
        <v>8951</v>
      </c>
    </row>
    <row r="9579" spans="1:14" ht="15">
      <c r="A9579" s="282">
        <v>46013</v>
      </c>
      <c r="B9579" s="55" t="s">
        <v>9484</v>
      </c>
      <c r="C9579" s="786">
        <v>83036</v>
      </c>
      <c r="D9579" s="786" t="s">
        <v>6682</v>
      </c>
      <c r="E9579" s="786">
        <v>120</v>
      </c>
      <c r="F9579" s="786">
        <v>4010</v>
      </c>
      <c r="G9579" s="786" t="s">
        <v>6833</v>
      </c>
      <c r="H9579" s="786" t="s">
        <v>1573</v>
      </c>
      <c r="J9579" s="786">
        <v>1</v>
      </c>
      <c r="K9579" s="786">
        <v>6.89</v>
      </c>
      <c r="L9579" s="786">
        <v>6.89</v>
      </c>
      <c r="M9579" s="55" t="s">
        <v>2455</v>
      </c>
      <c r="N9579" s="788" t="s">
        <v>8951</v>
      </c>
    </row>
    <row r="9580" spans="1:14" ht="15">
      <c r="A9580" s="282">
        <v>46013</v>
      </c>
      <c r="B9580" s="55" t="s">
        <v>9484</v>
      </c>
      <c r="C9580" s="784">
        <v>82365</v>
      </c>
      <c r="D9580" s="784" t="s">
        <v>6928</v>
      </c>
      <c r="E9580" s="784" t="s">
        <v>2296</v>
      </c>
      <c r="F9580" s="784">
        <v>4010</v>
      </c>
      <c r="G9580" s="784" t="s">
        <v>9493</v>
      </c>
      <c r="H9580" s="784" t="s">
        <v>1573</v>
      </c>
      <c r="J9580" s="784">
        <v>1</v>
      </c>
      <c r="K9580" s="784">
        <v>11.02</v>
      </c>
      <c r="L9580" s="784">
        <v>11.02</v>
      </c>
      <c r="M9580" s="55" t="s">
        <v>2455</v>
      </c>
      <c r="N9580" s="788" t="s">
        <v>8951</v>
      </c>
    </row>
    <row r="9581" spans="1:14" ht="15">
      <c r="A9581" s="282">
        <v>46013</v>
      </c>
      <c r="B9581" s="55" t="s">
        <v>9484</v>
      </c>
      <c r="C9581" s="786">
        <v>83644</v>
      </c>
      <c r="D9581" s="786" t="s">
        <v>5955</v>
      </c>
      <c r="E9581" s="786" t="s">
        <v>2061</v>
      </c>
      <c r="F9581" s="786">
        <v>4010</v>
      </c>
      <c r="G9581" s="786" t="s">
        <v>8322</v>
      </c>
      <c r="H9581" s="786" t="s">
        <v>1573</v>
      </c>
      <c r="J9581" s="786">
        <v>1</v>
      </c>
      <c r="K9581" s="786">
        <v>35.119999999999997</v>
      </c>
      <c r="L9581" s="786">
        <v>35.119999999999997</v>
      </c>
      <c r="M9581" s="55" t="s">
        <v>2455</v>
      </c>
      <c r="N9581" s="788" t="s">
        <v>8951</v>
      </c>
    </row>
    <row r="9582" spans="1:14" ht="15">
      <c r="A9582" s="282">
        <v>46013</v>
      </c>
      <c r="B9582" s="55" t="s">
        <v>9484</v>
      </c>
      <c r="C9582" s="784">
        <v>83090</v>
      </c>
      <c r="D9582" s="784" t="s">
        <v>3971</v>
      </c>
      <c r="E9582" s="784">
        <v>140</v>
      </c>
      <c r="F9582" s="784">
        <v>4010</v>
      </c>
      <c r="G9582" s="784" t="s">
        <v>9494</v>
      </c>
      <c r="H9582" s="784" t="s">
        <v>1573</v>
      </c>
      <c r="J9582" s="784">
        <v>1</v>
      </c>
      <c r="K9582" s="784">
        <v>7.65</v>
      </c>
      <c r="L9582" s="784">
        <v>7.65</v>
      </c>
      <c r="M9582" s="55" t="s">
        <v>2455</v>
      </c>
      <c r="N9582" s="788" t="s">
        <v>8951</v>
      </c>
    </row>
    <row r="9583" spans="1:14" ht="15">
      <c r="A9583" s="282">
        <v>46013</v>
      </c>
      <c r="B9583" s="55" t="s">
        <v>9484</v>
      </c>
      <c r="C9583" s="786">
        <v>83392</v>
      </c>
      <c r="D9583" s="786" t="s">
        <v>8579</v>
      </c>
      <c r="E9583" s="786">
        <v>60</v>
      </c>
      <c r="F9583" s="786">
        <v>4010</v>
      </c>
      <c r="G9583" s="786" t="s">
        <v>5460</v>
      </c>
      <c r="H9583" s="786" t="s">
        <v>1573</v>
      </c>
      <c r="J9583" s="786">
        <v>1</v>
      </c>
      <c r="K9583" s="786">
        <v>21.95</v>
      </c>
      <c r="L9583" s="786">
        <v>21.95</v>
      </c>
      <c r="M9583" s="55" t="s">
        <v>2455</v>
      </c>
      <c r="N9583" s="788" t="s">
        <v>8951</v>
      </c>
    </row>
    <row r="9584" spans="1:14" ht="15">
      <c r="A9584" s="282">
        <v>46013</v>
      </c>
      <c r="B9584" s="55" t="s">
        <v>9484</v>
      </c>
      <c r="C9584" s="784">
        <v>80039</v>
      </c>
      <c r="D9584" s="784" t="s">
        <v>6746</v>
      </c>
      <c r="E9584" s="784" t="s">
        <v>2296</v>
      </c>
      <c r="F9584" s="784">
        <v>4010</v>
      </c>
      <c r="G9584" s="784" t="s">
        <v>8072</v>
      </c>
      <c r="H9584" s="784" t="s">
        <v>1573</v>
      </c>
      <c r="J9584" s="784">
        <v>1</v>
      </c>
      <c r="K9584" s="784">
        <v>10.73</v>
      </c>
      <c r="L9584" s="784">
        <v>10.73</v>
      </c>
      <c r="M9584" s="55" t="s">
        <v>2455</v>
      </c>
      <c r="N9584" s="788" t="s">
        <v>8951</v>
      </c>
    </row>
    <row r="9585" spans="1:14" ht="15">
      <c r="A9585" s="282">
        <v>46013</v>
      </c>
      <c r="B9585" s="55" t="s">
        <v>9484</v>
      </c>
      <c r="C9585" s="786">
        <v>83622</v>
      </c>
      <c r="D9585" s="786" t="s">
        <v>6638</v>
      </c>
      <c r="E9585" s="786">
        <v>70</v>
      </c>
      <c r="F9585" s="786">
        <v>4010</v>
      </c>
      <c r="G9585" s="786" t="s">
        <v>9495</v>
      </c>
      <c r="H9585" s="786" t="s">
        <v>1573</v>
      </c>
      <c r="J9585" s="786">
        <v>1</v>
      </c>
      <c r="K9585" s="786">
        <v>6.75</v>
      </c>
      <c r="L9585" s="786">
        <v>6.75</v>
      </c>
      <c r="M9585" s="55" t="s">
        <v>2455</v>
      </c>
      <c r="N9585" s="788" t="s">
        <v>8951</v>
      </c>
    </row>
    <row r="9586" spans="1:14" ht="15">
      <c r="A9586" s="282">
        <v>46013</v>
      </c>
      <c r="B9586" s="55" t="s">
        <v>9484</v>
      </c>
      <c r="C9586" s="784">
        <v>83635</v>
      </c>
      <c r="D9586" s="784" t="s">
        <v>2629</v>
      </c>
      <c r="E9586" s="784">
        <v>110</v>
      </c>
      <c r="F9586" s="784">
        <v>4010</v>
      </c>
      <c r="G9586" s="784" t="s">
        <v>9496</v>
      </c>
      <c r="H9586" s="784" t="s">
        <v>1573</v>
      </c>
      <c r="J9586" s="784">
        <v>1</v>
      </c>
      <c r="K9586" s="784">
        <v>14.02</v>
      </c>
      <c r="L9586" s="784">
        <v>14.02</v>
      </c>
      <c r="M9586" s="55" t="s">
        <v>2455</v>
      </c>
      <c r="N9586" s="788" t="s">
        <v>8951</v>
      </c>
    </row>
    <row r="9587" spans="1:14" ht="15">
      <c r="A9587" s="282">
        <v>46013</v>
      </c>
      <c r="B9587" s="55" t="s">
        <v>9484</v>
      </c>
      <c r="C9587" s="786">
        <v>67262</v>
      </c>
      <c r="D9587" s="786" t="s">
        <v>2708</v>
      </c>
      <c r="E9587" s="786">
        <v>100</v>
      </c>
      <c r="F9587" s="786">
        <v>4010</v>
      </c>
      <c r="G9587" s="786" t="s">
        <v>3003</v>
      </c>
      <c r="H9587" s="786" t="s">
        <v>1573</v>
      </c>
      <c r="J9587" s="786">
        <v>1</v>
      </c>
      <c r="K9587" s="786">
        <v>9.98</v>
      </c>
      <c r="L9587" s="786">
        <v>9.98</v>
      </c>
      <c r="M9587" s="55" t="s">
        <v>2455</v>
      </c>
      <c r="N9587" s="788" t="s">
        <v>8951</v>
      </c>
    </row>
    <row r="9588" spans="1:14" ht="15">
      <c r="A9588" s="282">
        <v>46013</v>
      </c>
      <c r="B9588" s="55" t="s">
        <v>9484</v>
      </c>
      <c r="C9588" s="784">
        <v>82407</v>
      </c>
      <c r="D9588" s="784" t="s">
        <v>6862</v>
      </c>
      <c r="E9588" s="784">
        <v>120</v>
      </c>
      <c r="F9588" s="784">
        <v>4010</v>
      </c>
      <c r="G9588" s="784" t="s">
        <v>9497</v>
      </c>
      <c r="H9588" s="784" t="s">
        <v>1573</v>
      </c>
      <c r="J9588" s="784">
        <v>1</v>
      </c>
      <c r="K9588" s="784">
        <v>6.38</v>
      </c>
      <c r="L9588" s="784">
        <v>6.38</v>
      </c>
      <c r="M9588" s="55" t="s">
        <v>2455</v>
      </c>
      <c r="N9588" s="788" t="s">
        <v>8951</v>
      </c>
    </row>
    <row r="9589" spans="1:14" ht="15">
      <c r="A9589" s="282">
        <v>46013</v>
      </c>
      <c r="B9589" s="55" t="s">
        <v>9484</v>
      </c>
      <c r="C9589" s="786">
        <v>81339</v>
      </c>
      <c r="D9589" s="786" t="s">
        <v>5005</v>
      </c>
      <c r="E9589" s="786">
        <v>90</v>
      </c>
      <c r="F9589" s="786">
        <v>4010</v>
      </c>
      <c r="G9589" s="786" t="s">
        <v>9498</v>
      </c>
      <c r="H9589" s="786" t="s">
        <v>1573</v>
      </c>
      <c r="J9589" s="786">
        <v>1</v>
      </c>
      <c r="K9589" s="786">
        <v>6.54</v>
      </c>
      <c r="L9589" s="786">
        <v>6.54</v>
      </c>
      <c r="M9589" s="55" t="s">
        <v>2455</v>
      </c>
      <c r="N9589" s="788" t="s">
        <v>8951</v>
      </c>
    </row>
    <row r="9590" spans="1:14" ht="15">
      <c r="A9590" s="282">
        <v>46013</v>
      </c>
      <c r="B9590" s="55" t="s">
        <v>9484</v>
      </c>
      <c r="C9590" s="784">
        <v>80039</v>
      </c>
      <c r="D9590" s="784" t="s">
        <v>2382</v>
      </c>
      <c r="E9590" s="784" t="s">
        <v>2230</v>
      </c>
      <c r="F9590" s="784">
        <v>4010</v>
      </c>
      <c r="G9590" s="784" t="s">
        <v>4804</v>
      </c>
      <c r="H9590" s="784" t="s">
        <v>1573</v>
      </c>
      <c r="J9590" s="784">
        <v>1</v>
      </c>
      <c r="K9590" s="784">
        <v>10.73</v>
      </c>
      <c r="L9590" s="784">
        <v>10.73</v>
      </c>
      <c r="M9590" s="55" t="s">
        <v>2455</v>
      </c>
      <c r="N9590" s="788" t="s">
        <v>8951</v>
      </c>
    </row>
    <row r="9591" spans="1:14" ht="15">
      <c r="A9591" s="282">
        <v>46013</v>
      </c>
      <c r="B9591" s="55" t="s">
        <v>9484</v>
      </c>
      <c r="C9591" s="786">
        <v>80441</v>
      </c>
      <c r="D9591" s="786" t="s">
        <v>7115</v>
      </c>
      <c r="E9591" s="786">
        <v>110</v>
      </c>
      <c r="F9591" s="786">
        <v>4010</v>
      </c>
      <c r="G9591" s="786" t="s">
        <v>9499</v>
      </c>
      <c r="H9591" s="786" t="s">
        <v>1573</v>
      </c>
      <c r="J9591" s="786">
        <v>1</v>
      </c>
      <c r="K9591" s="786">
        <v>8.35</v>
      </c>
      <c r="L9591" s="786">
        <v>8.35</v>
      </c>
      <c r="M9591" s="55" t="s">
        <v>2455</v>
      </c>
      <c r="N9591" s="788" t="s">
        <v>8951</v>
      </c>
    </row>
    <row r="9592" spans="1:14" ht="15">
      <c r="A9592" s="282">
        <v>46013</v>
      </c>
      <c r="B9592" s="55" t="s">
        <v>9484</v>
      </c>
      <c r="C9592" s="784">
        <v>80039</v>
      </c>
      <c r="D9592" s="784" t="s">
        <v>6092</v>
      </c>
      <c r="E9592" s="784" t="s">
        <v>2296</v>
      </c>
      <c r="F9592" s="784">
        <v>4010</v>
      </c>
      <c r="G9592" s="784" t="s">
        <v>4805</v>
      </c>
      <c r="H9592" s="784" t="s">
        <v>1573</v>
      </c>
      <c r="J9592" s="784">
        <v>1</v>
      </c>
      <c r="K9592" s="784">
        <v>12.83</v>
      </c>
      <c r="L9592" s="784">
        <v>12.83</v>
      </c>
      <c r="M9592" s="55" t="s">
        <v>2455</v>
      </c>
      <c r="N9592" s="788" t="s">
        <v>8951</v>
      </c>
    </row>
    <row r="9593" spans="1:14" ht="15">
      <c r="A9593" s="282">
        <v>46013</v>
      </c>
      <c r="B9593" s="55" t="s">
        <v>9484</v>
      </c>
      <c r="C9593" s="786">
        <v>82008</v>
      </c>
      <c r="D9593" s="786" t="s">
        <v>6691</v>
      </c>
      <c r="E9593" s="786">
        <v>90</v>
      </c>
      <c r="F9593" s="786">
        <v>4010</v>
      </c>
      <c r="G9593" s="786" t="s">
        <v>9500</v>
      </c>
      <c r="H9593" s="786" t="s">
        <v>1573</v>
      </c>
      <c r="J9593" s="786">
        <v>1</v>
      </c>
      <c r="K9593" s="786">
        <v>8.58</v>
      </c>
      <c r="L9593" s="786">
        <v>8.58</v>
      </c>
      <c r="M9593" s="55" t="s">
        <v>2455</v>
      </c>
      <c r="N9593" s="788" t="s">
        <v>8951</v>
      </c>
    </row>
    <row r="9594" spans="1:14" ht="15">
      <c r="A9594" s="282">
        <v>46013</v>
      </c>
      <c r="B9594" s="55" t="s">
        <v>9484</v>
      </c>
      <c r="C9594" s="784">
        <v>83462</v>
      </c>
      <c r="D9594" s="784" t="s">
        <v>5685</v>
      </c>
      <c r="E9594" s="784" t="s">
        <v>289</v>
      </c>
      <c r="F9594" s="784">
        <v>4010</v>
      </c>
      <c r="G9594" s="784" t="s">
        <v>5467</v>
      </c>
      <c r="H9594" s="784" t="s">
        <v>1573</v>
      </c>
      <c r="J9594" s="784">
        <v>1</v>
      </c>
      <c r="K9594" s="784">
        <v>38.630000000000003</v>
      </c>
      <c r="L9594" s="784">
        <v>38.630000000000003</v>
      </c>
      <c r="M9594" s="55" t="s">
        <v>2455</v>
      </c>
      <c r="N9594" s="788" t="s">
        <v>8951</v>
      </c>
    </row>
    <row r="9595" spans="1:14" ht="15">
      <c r="A9595" s="282">
        <v>46013</v>
      </c>
      <c r="B9595" s="55" t="s">
        <v>9484</v>
      </c>
      <c r="C9595" s="786">
        <v>80964</v>
      </c>
      <c r="D9595" s="786">
        <v>19</v>
      </c>
      <c r="E9595" s="786" t="s">
        <v>289</v>
      </c>
      <c r="F9595" s="786">
        <v>4010</v>
      </c>
      <c r="G9595" s="786" t="s">
        <v>9501</v>
      </c>
      <c r="H9595" s="786" t="s">
        <v>1573</v>
      </c>
      <c r="J9595" s="786">
        <v>1</v>
      </c>
      <c r="K9595" s="786">
        <v>22.92</v>
      </c>
      <c r="L9595" s="786">
        <v>22.92</v>
      </c>
      <c r="M9595" s="55" t="s">
        <v>2455</v>
      </c>
      <c r="N9595" s="788" t="s">
        <v>8951</v>
      </c>
    </row>
    <row r="9596" spans="1:14" ht="15">
      <c r="A9596" s="282">
        <v>46013</v>
      </c>
      <c r="B9596" s="55" t="s">
        <v>9484</v>
      </c>
      <c r="C9596" s="784">
        <v>42318</v>
      </c>
      <c r="D9596" s="784" t="s">
        <v>2336</v>
      </c>
      <c r="E9596" s="784">
        <v>70</v>
      </c>
      <c r="F9596" s="784">
        <v>4010</v>
      </c>
      <c r="G9596" s="784" t="s">
        <v>9502</v>
      </c>
      <c r="H9596" s="784" t="s">
        <v>1573</v>
      </c>
      <c r="J9596" s="784">
        <v>1</v>
      </c>
      <c r="K9596" s="784">
        <v>5.14</v>
      </c>
      <c r="L9596" s="784">
        <v>5.14</v>
      </c>
      <c r="M9596" s="55" t="s">
        <v>2455</v>
      </c>
      <c r="N9596" s="788" t="s">
        <v>8951</v>
      </c>
    </row>
    <row r="9597" spans="1:14" ht="15">
      <c r="A9597" s="282">
        <v>46013</v>
      </c>
      <c r="B9597" s="55" t="s">
        <v>9484</v>
      </c>
      <c r="C9597" s="786">
        <v>66994</v>
      </c>
      <c r="D9597" s="786" t="s">
        <v>6746</v>
      </c>
      <c r="E9597" s="786" t="s">
        <v>2300</v>
      </c>
      <c r="F9597" s="786">
        <v>4010</v>
      </c>
      <c r="G9597" s="786" t="s">
        <v>9503</v>
      </c>
      <c r="H9597" s="786" t="s">
        <v>1573</v>
      </c>
      <c r="J9597" s="786">
        <v>1</v>
      </c>
      <c r="K9597" s="786">
        <v>6.93</v>
      </c>
      <c r="L9597" s="786">
        <v>6.93</v>
      </c>
      <c r="M9597" s="55" t="s">
        <v>2455</v>
      </c>
      <c r="N9597" s="788" t="s">
        <v>8951</v>
      </c>
    </row>
    <row r="9598" spans="1:14" ht="15">
      <c r="A9598" s="282">
        <v>46013</v>
      </c>
      <c r="B9598" s="55" t="s">
        <v>9484</v>
      </c>
      <c r="C9598" s="784">
        <v>83517</v>
      </c>
      <c r="D9598" s="784" t="s">
        <v>6849</v>
      </c>
      <c r="E9598" s="784">
        <v>70</v>
      </c>
      <c r="F9598" s="784">
        <v>4010</v>
      </c>
      <c r="G9598" s="784" t="s">
        <v>9504</v>
      </c>
      <c r="H9598" s="784" t="s">
        <v>1573</v>
      </c>
      <c r="J9598" s="784">
        <v>1</v>
      </c>
      <c r="K9598" s="784">
        <v>6.51</v>
      </c>
      <c r="L9598" s="784">
        <v>6.51</v>
      </c>
      <c r="M9598" s="55" t="s">
        <v>2455</v>
      </c>
      <c r="N9598" s="788" t="s">
        <v>8951</v>
      </c>
    </row>
    <row r="9599" spans="1:14" ht="15">
      <c r="A9599" s="282">
        <v>46013</v>
      </c>
      <c r="B9599" s="55" t="s">
        <v>9484</v>
      </c>
      <c r="C9599" s="786">
        <v>82410</v>
      </c>
      <c r="D9599" s="786" t="s">
        <v>7498</v>
      </c>
      <c r="E9599" s="786">
        <v>80</v>
      </c>
      <c r="F9599" s="786">
        <v>4010</v>
      </c>
      <c r="G9599" s="786" t="s">
        <v>9505</v>
      </c>
      <c r="H9599" s="786" t="s">
        <v>1573</v>
      </c>
      <c r="J9599" s="786">
        <v>1</v>
      </c>
      <c r="K9599" s="786">
        <v>9.31</v>
      </c>
      <c r="L9599" s="786">
        <v>9.31</v>
      </c>
      <c r="M9599" s="55" t="s">
        <v>2455</v>
      </c>
      <c r="N9599" s="788" t="s">
        <v>8951</v>
      </c>
    </row>
    <row r="9600" spans="1:14" ht="15">
      <c r="A9600" s="282">
        <v>46013</v>
      </c>
      <c r="B9600" s="55" t="s">
        <v>9484</v>
      </c>
      <c r="C9600" s="784">
        <v>83553</v>
      </c>
      <c r="D9600" s="784" t="s">
        <v>2710</v>
      </c>
      <c r="E9600" s="784" t="s">
        <v>441</v>
      </c>
      <c r="F9600" s="784">
        <v>4010</v>
      </c>
      <c r="G9600" s="784" t="s">
        <v>9506</v>
      </c>
      <c r="H9600" s="784" t="s">
        <v>1573</v>
      </c>
      <c r="J9600" s="784">
        <v>1</v>
      </c>
      <c r="K9600" s="784">
        <v>19.53</v>
      </c>
      <c r="L9600" s="784">
        <v>19.53</v>
      </c>
      <c r="M9600" s="55" t="s">
        <v>2455</v>
      </c>
      <c r="N9600" s="788" t="s">
        <v>8951</v>
      </c>
    </row>
    <row r="9601" spans="1:14" ht="15">
      <c r="A9601" s="282">
        <v>46013</v>
      </c>
      <c r="B9601" s="55" t="s">
        <v>9484</v>
      </c>
      <c r="C9601" s="786">
        <v>83635</v>
      </c>
      <c r="D9601" s="786" t="s">
        <v>6345</v>
      </c>
      <c r="E9601" s="786">
        <v>110</v>
      </c>
      <c r="F9601" s="786">
        <v>4010</v>
      </c>
      <c r="G9601" s="786" t="s">
        <v>9507</v>
      </c>
      <c r="H9601" s="786" t="s">
        <v>1573</v>
      </c>
      <c r="J9601" s="786">
        <v>1</v>
      </c>
      <c r="K9601" s="786">
        <v>14.34</v>
      </c>
      <c r="L9601" s="786">
        <v>14.34</v>
      </c>
      <c r="M9601" s="55" t="s">
        <v>2455</v>
      </c>
      <c r="N9601" s="788" t="s">
        <v>8951</v>
      </c>
    </row>
    <row r="9602" spans="1:14" ht="15">
      <c r="A9602" s="282">
        <v>46013</v>
      </c>
      <c r="B9602" s="55" t="s">
        <v>9484</v>
      </c>
      <c r="C9602" s="784">
        <v>82368</v>
      </c>
      <c r="D9602" s="784" t="s">
        <v>6928</v>
      </c>
      <c r="E9602" s="784">
        <v>130</v>
      </c>
      <c r="F9602" s="784">
        <v>4010</v>
      </c>
      <c r="G9602" s="784" t="s">
        <v>5466</v>
      </c>
      <c r="H9602" s="784" t="s">
        <v>1573</v>
      </c>
      <c r="J9602" s="784">
        <v>1</v>
      </c>
      <c r="K9602" s="784">
        <v>10.17</v>
      </c>
      <c r="L9602" s="784">
        <v>10.17</v>
      </c>
      <c r="M9602" s="55" t="s">
        <v>2455</v>
      </c>
      <c r="N9602" s="788" t="s">
        <v>8951</v>
      </c>
    </row>
    <row r="9603" spans="1:14" ht="15">
      <c r="A9603" s="282">
        <v>46013</v>
      </c>
      <c r="B9603" s="55" t="s">
        <v>9484</v>
      </c>
      <c r="C9603" s="786">
        <v>83567</v>
      </c>
      <c r="D9603" s="786" t="s">
        <v>7166</v>
      </c>
      <c r="E9603" s="786">
        <v>110</v>
      </c>
      <c r="F9603" s="786">
        <v>4010</v>
      </c>
      <c r="G9603" s="786" t="s">
        <v>4807</v>
      </c>
      <c r="H9603" s="786" t="s">
        <v>1573</v>
      </c>
      <c r="J9603" s="786">
        <v>1</v>
      </c>
      <c r="K9603" s="786">
        <v>9.82</v>
      </c>
      <c r="L9603" s="786">
        <v>9.82</v>
      </c>
      <c r="M9603" s="55" t="s">
        <v>2455</v>
      </c>
      <c r="N9603" s="788" t="s">
        <v>8951</v>
      </c>
    </row>
    <row r="9604" spans="1:14" ht="15">
      <c r="A9604" s="282">
        <v>46013</v>
      </c>
      <c r="B9604" s="55" t="s">
        <v>9484</v>
      </c>
      <c r="C9604" s="784">
        <v>80966</v>
      </c>
      <c r="D9604" s="784" t="s">
        <v>2708</v>
      </c>
      <c r="E9604" s="784" t="s">
        <v>884</v>
      </c>
      <c r="F9604" s="784">
        <v>4010</v>
      </c>
      <c r="G9604" s="784" t="s">
        <v>9213</v>
      </c>
      <c r="H9604" s="784" t="s">
        <v>1573</v>
      </c>
      <c r="J9604" s="784">
        <v>1</v>
      </c>
      <c r="K9604" s="784">
        <v>6.97</v>
      </c>
      <c r="L9604" s="784">
        <v>6.97</v>
      </c>
      <c r="M9604" s="55" t="s">
        <v>2455</v>
      </c>
      <c r="N9604" s="788" t="s">
        <v>8951</v>
      </c>
    </row>
    <row r="9605" spans="1:14" ht="15">
      <c r="A9605" s="282">
        <v>46013</v>
      </c>
      <c r="B9605" s="55" t="s">
        <v>9484</v>
      </c>
      <c r="C9605" s="786">
        <v>83635</v>
      </c>
      <c r="D9605" s="786" t="s">
        <v>5955</v>
      </c>
      <c r="E9605" s="786">
        <v>120</v>
      </c>
      <c r="F9605" s="786">
        <v>4010</v>
      </c>
      <c r="G9605" s="786" t="s">
        <v>3084</v>
      </c>
      <c r="H9605" s="786" t="s">
        <v>1573</v>
      </c>
      <c r="J9605" s="786">
        <v>1</v>
      </c>
      <c r="K9605" s="786">
        <v>13.57</v>
      </c>
      <c r="L9605" s="786">
        <v>13.57</v>
      </c>
      <c r="M9605" s="55" t="s">
        <v>2455</v>
      </c>
      <c r="N9605" s="788" t="s">
        <v>8951</v>
      </c>
    </row>
    <row r="9606" spans="1:14" ht="15">
      <c r="A9606" s="282">
        <v>46013</v>
      </c>
      <c r="B9606" s="55" t="s">
        <v>9484</v>
      </c>
      <c r="C9606" s="784">
        <v>82206</v>
      </c>
      <c r="D9606" s="784" t="s">
        <v>2336</v>
      </c>
      <c r="E9606" s="784" t="s">
        <v>2520</v>
      </c>
      <c r="F9606" s="784">
        <v>4010</v>
      </c>
      <c r="G9606" s="784" t="s">
        <v>8227</v>
      </c>
      <c r="H9606" s="784" t="s">
        <v>1573</v>
      </c>
      <c r="J9606" s="784">
        <v>1</v>
      </c>
      <c r="K9606" s="784">
        <v>2.5299999999999998</v>
      </c>
      <c r="L9606" s="784">
        <v>2.5299999999999998</v>
      </c>
      <c r="M9606" s="55" t="s">
        <v>2455</v>
      </c>
      <c r="N9606" s="788" t="s">
        <v>8951</v>
      </c>
    </row>
    <row r="9607" spans="1:14" ht="15">
      <c r="A9607" s="282">
        <v>46013</v>
      </c>
      <c r="B9607" s="55" t="s">
        <v>9484</v>
      </c>
      <c r="C9607" s="786">
        <v>80039</v>
      </c>
      <c r="D9607" s="786" t="s">
        <v>7651</v>
      </c>
      <c r="E9607" s="786" t="s">
        <v>2061</v>
      </c>
      <c r="F9607" s="786">
        <v>4010</v>
      </c>
      <c r="G9607" s="786" t="s">
        <v>9508</v>
      </c>
      <c r="H9607" s="786" t="s">
        <v>1573</v>
      </c>
      <c r="J9607" s="786">
        <v>1</v>
      </c>
      <c r="K9607" s="786">
        <v>13.49</v>
      </c>
      <c r="L9607" s="786">
        <v>13.49</v>
      </c>
      <c r="M9607" s="55" t="s">
        <v>2455</v>
      </c>
      <c r="N9607" s="788" t="s">
        <v>8951</v>
      </c>
    </row>
    <row r="9608" spans="1:14" ht="15">
      <c r="A9608" s="282">
        <v>46013</v>
      </c>
      <c r="B9608" s="55" t="s">
        <v>9484</v>
      </c>
      <c r="C9608" s="784">
        <v>80965</v>
      </c>
      <c r="D9608" s="784">
        <v>19</v>
      </c>
      <c r="E9608" s="784" t="s">
        <v>884</v>
      </c>
      <c r="F9608" s="784">
        <v>4010</v>
      </c>
      <c r="G9608" s="784" t="s">
        <v>9509</v>
      </c>
      <c r="H9608" s="784" t="s">
        <v>1573</v>
      </c>
      <c r="J9608" s="784">
        <v>1</v>
      </c>
      <c r="K9608" s="784">
        <v>6.97</v>
      </c>
      <c r="L9608" s="784">
        <v>6.97</v>
      </c>
      <c r="M9608" s="55" t="s">
        <v>2455</v>
      </c>
      <c r="N9608" s="788" t="s">
        <v>8951</v>
      </c>
    </row>
    <row r="9609" spans="1:14" ht="15">
      <c r="A9609" s="282">
        <v>46013</v>
      </c>
      <c r="B9609" s="55" t="s">
        <v>9484</v>
      </c>
      <c r="C9609" s="786">
        <v>83641</v>
      </c>
      <c r="D9609" s="786" t="s">
        <v>6862</v>
      </c>
      <c r="E9609" s="786" t="s">
        <v>3950</v>
      </c>
      <c r="F9609" s="786">
        <v>4010</v>
      </c>
      <c r="G9609" s="786" t="s">
        <v>6837</v>
      </c>
      <c r="H9609" s="786" t="s">
        <v>1573</v>
      </c>
      <c r="J9609" s="786">
        <v>1</v>
      </c>
      <c r="K9609" s="786">
        <v>14.81</v>
      </c>
      <c r="L9609" s="786">
        <v>14.81</v>
      </c>
      <c r="M9609" s="55" t="s">
        <v>2455</v>
      </c>
      <c r="N9609" s="788" t="s">
        <v>8951</v>
      </c>
    </row>
    <row r="9610" spans="1:14" ht="15">
      <c r="A9610" s="282">
        <v>46013</v>
      </c>
      <c r="B9610" s="55" t="s">
        <v>9484</v>
      </c>
      <c r="C9610" s="784">
        <v>83643</v>
      </c>
      <c r="D9610" s="784" t="s">
        <v>5572</v>
      </c>
      <c r="E9610" s="784" t="s">
        <v>441</v>
      </c>
      <c r="F9610" s="784">
        <v>4010</v>
      </c>
      <c r="G9610" s="784" t="s">
        <v>5474</v>
      </c>
      <c r="H9610" s="784" t="s">
        <v>1573</v>
      </c>
      <c r="J9610" s="784">
        <v>1</v>
      </c>
      <c r="K9610" s="784">
        <v>27.49</v>
      </c>
      <c r="L9610" s="784">
        <v>27.49</v>
      </c>
      <c r="M9610" s="55" t="s">
        <v>2455</v>
      </c>
      <c r="N9610" s="788" t="s">
        <v>8951</v>
      </c>
    </row>
    <row r="9611" spans="1:14" ht="15">
      <c r="A9611" s="282">
        <v>46013</v>
      </c>
      <c r="B9611" s="55" t="s">
        <v>9484</v>
      </c>
      <c r="C9611" s="786">
        <v>82261</v>
      </c>
      <c r="D9611" s="786">
        <v>15</v>
      </c>
      <c r="E9611" s="786">
        <v>140</v>
      </c>
      <c r="F9611" s="786">
        <v>4010</v>
      </c>
      <c r="G9611" s="786" t="s">
        <v>4811</v>
      </c>
      <c r="H9611" s="786" t="s">
        <v>1573</v>
      </c>
      <c r="J9611" s="786">
        <v>1</v>
      </c>
      <c r="K9611" s="786">
        <v>11.83</v>
      </c>
      <c r="L9611" s="786">
        <v>11.83</v>
      </c>
      <c r="M9611" s="55" t="s">
        <v>2455</v>
      </c>
      <c r="N9611" s="788" t="s">
        <v>8951</v>
      </c>
    </row>
    <row r="9612" spans="1:14" ht="15">
      <c r="A9612" s="282">
        <v>46013</v>
      </c>
      <c r="B9612" s="55" t="s">
        <v>9484</v>
      </c>
      <c r="C9612" s="784">
        <v>83643</v>
      </c>
      <c r="D9612" s="784" t="s">
        <v>9510</v>
      </c>
      <c r="E9612" s="784" t="s">
        <v>7201</v>
      </c>
      <c r="F9612" s="784">
        <v>4010</v>
      </c>
      <c r="G9612" s="784" t="s">
        <v>9511</v>
      </c>
      <c r="H9612" s="784" t="s">
        <v>1573</v>
      </c>
      <c r="J9612" s="784">
        <v>1</v>
      </c>
      <c r="K9612" s="784">
        <v>31.95</v>
      </c>
      <c r="L9612" s="784">
        <v>31.95</v>
      </c>
      <c r="M9612" s="55" t="s">
        <v>2455</v>
      </c>
      <c r="N9612" s="788" t="s">
        <v>8951</v>
      </c>
    </row>
    <row r="9613" spans="1:14" ht="15">
      <c r="A9613" s="282">
        <v>46013</v>
      </c>
      <c r="B9613" s="55" t="s">
        <v>9484</v>
      </c>
      <c r="C9613" s="786">
        <v>83654</v>
      </c>
      <c r="D9613" s="786" t="s">
        <v>7662</v>
      </c>
      <c r="E9613" s="786">
        <v>110</v>
      </c>
      <c r="F9613" s="786">
        <v>4010</v>
      </c>
      <c r="G9613" s="786" t="s">
        <v>9512</v>
      </c>
      <c r="H9613" s="786" t="s">
        <v>1573</v>
      </c>
      <c r="J9613" s="786">
        <v>1</v>
      </c>
      <c r="K9613" s="786">
        <v>13.47</v>
      </c>
      <c r="L9613" s="786">
        <v>13.47</v>
      </c>
      <c r="M9613" s="55" t="s">
        <v>2455</v>
      </c>
      <c r="N9613" s="788" t="s">
        <v>8951</v>
      </c>
    </row>
    <row r="9614" spans="1:14" ht="15">
      <c r="A9614" s="282">
        <v>46013</v>
      </c>
      <c r="B9614" s="55" t="s">
        <v>9484</v>
      </c>
      <c r="C9614" s="784">
        <v>66994</v>
      </c>
      <c r="D9614" s="784" t="s">
        <v>2382</v>
      </c>
      <c r="E9614" s="784" t="s">
        <v>2230</v>
      </c>
      <c r="F9614" s="784">
        <v>4010</v>
      </c>
      <c r="G9614" s="784" t="s">
        <v>9513</v>
      </c>
      <c r="H9614" s="784" t="s">
        <v>1573</v>
      </c>
      <c r="J9614" s="784">
        <v>1</v>
      </c>
      <c r="K9614" s="784">
        <v>6.93</v>
      </c>
      <c r="L9614" s="784">
        <v>6.93</v>
      </c>
      <c r="M9614" s="55" t="s">
        <v>2455</v>
      </c>
      <c r="N9614" s="788" t="s">
        <v>8951</v>
      </c>
    </row>
    <row r="9615" spans="1:14" ht="15">
      <c r="A9615" s="282">
        <v>46013</v>
      </c>
      <c r="B9615" s="55" t="s">
        <v>9484</v>
      </c>
      <c r="C9615" s="786">
        <v>83646</v>
      </c>
      <c r="D9615" s="786" t="s">
        <v>7379</v>
      </c>
      <c r="E9615" s="786">
        <v>70</v>
      </c>
      <c r="F9615" s="786">
        <v>4010</v>
      </c>
      <c r="G9615" s="786" t="s">
        <v>4760</v>
      </c>
      <c r="H9615" s="786" t="s">
        <v>1573</v>
      </c>
      <c r="J9615" s="786">
        <v>1</v>
      </c>
      <c r="K9615" s="786">
        <v>9.2100000000000009</v>
      </c>
      <c r="L9615" s="786">
        <v>9.2100000000000009</v>
      </c>
      <c r="M9615" s="55" t="s">
        <v>2455</v>
      </c>
      <c r="N9615" s="788" t="s">
        <v>8951</v>
      </c>
    </row>
    <row r="9616" spans="1:14" ht="15">
      <c r="A9616" s="282">
        <v>46013</v>
      </c>
      <c r="B9616" s="55" t="s">
        <v>9484</v>
      </c>
      <c r="C9616" s="784">
        <v>42069</v>
      </c>
      <c r="D9616" s="784" t="s">
        <v>2336</v>
      </c>
      <c r="E9616" s="784" t="s">
        <v>441</v>
      </c>
      <c r="F9616" s="784">
        <v>4010</v>
      </c>
      <c r="G9616" s="784" t="s">
        <v>5407</v>
      </c>
      <c r="H9616" s="784" t="s">
        <v>1573</v>
      </c>
      <c r="J9616" s="784">
        <v>1</v>
      </c>
      <c r="K9616" s="784">
        <v>6.9</v>
      </c>
      <c r="L9616" s="784">
        <v>6.9</v>
      </c>
      <c r="M9616" s="55" t="s">
        <v>2455</v>
      </c>
      <c r="N9616" s="788" t="s">
        <v>8951</v>
      </c>
    </row>
    <row r="9617" spans="1:14" ht="15">
      <c r="A9617" s="282">
        <v>46013</v>
      </c>
      <c r="B9617" s="55" t="s">
        <v>9484</v>
      </c>
      <c r="C9617" s="786">
        <v>80046</v>
      </c>
      <c r="D9617" s="786" t="s">
        <v>6862</v>
      </c>
      <c r="E9617" s="786" t="s">
        <v>441</v>
      </c>
      <c r="F9617" s="786">
        <v>4010</v>
      </c>
      <c r="G9617" s="786" t="s">
        <v>9514</v>
      </c>
      <c r="H9617" s="786" t="s">
        <v>1573</v>
      </c>
      <c r="J9617" s="786">
        <v>1</v>
      </c>
      <c r="K9617" s="786">
        <v>14.45</v>
      </c>
      <c r="L9617" s="786">
        <v>14.45</v>
      </c>
      <c r="M9617" s="55" t="s">
        <v>2455</v>
      </c>
      <c r="N9617" s="788" t="s">
        <v>8951</v>
      </c>
    </row>
    <row r="9618" spans="1:14" ht="15">
      <c r="A9618" s="282">
        <v>46013</v>
      </c>
      <c r="B9618" s="55" t="s">
        <v>9484</v>
      </c>
      <c r="C9618" s="784">
        <v>59956</v>
      </c>
      <c r="D9618" s="784" t="s">
        <v>2909</v>
      </c>
      <c r="E9618" s="784">
        <v>120</v>
      </c>
      <c r="F9618" s="784">
        <v>4010</v>
      </c>
      <c r="G9618" s="784" t="s">
        <v>6839</v>
      </c>
      <c r="H9618" s="784" t="s">
        <v>1573</v>
      </c>
      <c r="J9618" s="784">
        <v>1</v>
      </c>
      <c r="K9618" s="784">
        <v>10.96</v>
      </c>
      <c r="L9618" s="784">
        <v>10.96</v>
      </c>
      <c r="M9618" s="55" t="s">
        <v>2455</v>
      </c>
      <c r="N9618" s="788" t="s">
        <v>8951</v>
      </c>
    </row>
    <row r="9619" spans="1:14" ht="15">
      <c r="A9619" s="282">
        <v>46013</v>
      </c>
      <c r="B9619" s="55" t="s">
        <v>9484</v>
      </c>
      <c r="C9619" s="786">
        <v>84296</v>
      </c>
      <c r="D9619" s="786" t="s">
        <v>5588</v>
      </c>
      <c r="E9619" s="786">
        <v>90</v>
      </c>
      <c r="F9619" s="786">
        <v>4010</v>
      </c>
      <c r="G9619" s="786" t="s">
        <v>9515</v>
      </c>
      <c r="H9619" s="786" t="s">
        <v>1573</v>
      </c>
      <c r="J9619" s="786">
        <v>1</v>
      </c>
      <c r="K9619" s="786">
        <v>8.98</v>
      </c>
      <c r="L9619" s="786">
        <v>8.98</v>
      </c>
      <c r="M9619" s="55" t="s">
        <v>2455</v>
      </c>
      <c r="N9619" s="788" t="s">
        <v>8951</v>
      </c>
    </row>
    <row r="9620" spans="1:14" ht="15">
      <c r="A9620" s="282">
        <v>46013</v>
      </c>
      <c r="B9620" s="55" t="s">
        <v>9484</v>
      </c>
      <c r="C9620" s="784">
        <v>83635</v>
      </c>
      <c r="D9620" s="784" t="s">
        <v>6862</v>
      </c>
      <c r="E9620" s="784">
        <v>120</v>
      </c>
      <c r="F9620" s="784">
        <v>4010</v>
      </c>
      <c r="G9620" s="784" t="s">
        <v>9516</v>
      </c>
      <c r="H9620" s="784" t="s">
        <v>1573</v>
      </c>
      <c r="J9620" s="784">
        <v>1</v>
      </c>
      <c r="K9620" s="784">
        <v>13.57</v>
      </c>
      <c r="L9620" s="784">
        <v>13.57</v>
      </c>
      <c r="M9620" s="55" t="s">
        <v>2455</v>
      </c>
      <c r="N9620" s="788" t="s">
        <v>8951</v>
      </c>
    </row>
    <row r="9621" spans="1:14" ht="15">
      <c r="A9621" s="282">
        <v>46013</v>
      </c>
      <c r="B9621" s="55" t="s">
        <v>9517</v>
      </c>
      <c r="C9621" s="784">
        <v>80046</v>
      </c>
      <c r="D9621" s="784" t="s">
        <v>2382</v>
      </c>
      <c r="E9621" s="784" t="s">
        <v>2296</v>
      </c>
      <c r="F9621" s="784">
        <v>4010</v>
      </c>
      <c r="G9621" s="784" t="s">
        <v>4943</v>
      </c>
      <c r="H9621" s="784" t="s">
        <v>1573</v>
      </c>
      <c r="J9621" s="784">
        <v>2</v>
      </c>
      <c r="K9621" s="784">
        <v>14.45</v>
      </c>
      <c r="L9621" s="784">
        <v>28.9</v>
      </c>
      <c r="M9621" s="55" t="s">
        <v>2455</v>
      </c>
    </row>
    <row r="9622" spans="1:14" ht="15">
      <c r="A9622" s="282">
        <v>46013</v>
      </c>
      <c r="B9622" s="55" t="s">
        <v>9517</v>
      </c>
      <c r="C9622" s="786">
        <v>83719</v>
      </c>
      <c r="D9622" s="786" t="s">
        <v>7159</v>
      </c>
      <c r="E9622" s="786">
        <v>130</v>
      </c>
      <c r="F9622" s="786">
        <v>4010</v>
      </c>
      <c r="G9622" s="786" t="s">
        <v>4944</v>
      </c>
      <c r="H9622" s="786" t="s">
        <v>1573</v>
      </c>
      <c r="J9622" s="786">
        <v>1</v>
      </c>
      <c r="K9622" s="786">
        <v>11.82</v>
      </c>
      <c r="L9622" s="786">
        <v>11.82</v>
      </c>
      <c r="M9622" s="55" t="s">
        <v>2455</v>
      </c>
    </row>
    <row r="9623" spans="1:14" ht="15">
      <c r="A9623" s="282">
        <v>46013</v>
      </c>
      <c r="B9623" s="55" t="s">
        <v>9517</v>
      </c>
      <c r="C9623" s="784">
        <v>80039</v>
      </c>
      <c r="D9623" s="784" t="s">
        <v>5595</v>
      </c>
      <c r="E9623" s="784" t="s">
        <v>3950</v>
      </c>
      <c r="F9623" s="784">
        <v>4010</v>
      </c>
      <c r="G9623" s="784" t="s">
        <v>9518</v>
      </c>
      <c r="H9623" s="784" t="s">
        <v>1573</v>
      </c>
      <c r="J9623" s="784">
        <v>2</v>
      </c>
      <c r="K9623" s="784">
        <v>10.73</v>
      </c>
      <c r="L9623" s="784">
        <v>21.46</v>
      </c>
      <c r="M9623" s="55" t="s">
        <v>2455</v>
      </c>
    </row>
    <row r="9624" spans="1:14" ht="15">
      <c r="A9624" s="282">
        <v>46013</v>
      </c>
      <c r="B9624" s="55" t="s">
        <v>9517</v>
      </c>
      <c r="C9624" s="786">
        <v>81024</v>
      </c>
      <c r="D9624" s="786">
        <v>541</v>
      </c>
      <c r="E9624" s="786">
        <v>110</v>
      </c>
      <c r="F9624" s="786">
        <v>4010</v>
      </c>
      <c r="G9624" s="786" t="s">
        <v>5692</v>
      </c>
      <c r="H9624" s="786" t="s">
        <v>1573</v>
      </c>
      <c r="J9624" s="786">
        <v>1</v>
      </c>
      <c r="K9624" s="786">
        <v>16.79</v>
      </c>
      <c r="L9624" s="786">
        <v>16.79</v>
      </c>
      <c r="M9624" s="55" t="s">
        <v>2455</v>
      </c>
    </row>
    <row r="9625" spans="1:14" ht="15">
      <c r="A9625" s="282">
        <v>46013</v>
      </c>
      <c r="B9625" s="55" t="s">
        <v>9517</v>
      </c>
      <c r="C9625" s="784">
        <v>83752</v>
      </c>
      <c r="D9625" s="784" t="s">
        <v>6133</v>
      </c>
      <c r="E9625" s="784">
        <v>85</v>
      </c>
      <c r="F9625" s="784">
        <v>4010</v>
      </c>
      <c r="G9625" s="784" t="s">
        <v>4947</v>
      </c>
      <c r="H9625" s="784" t="s">
        <v>1573</v>
      </c>
      <c r="J9625" s="784">
        <v>1</v>
      </c>
      <c r="K9625" s="784">
        <v>10.62</v>
      </c>
      <c r="L9625" s="784">
        <v>10.62</v>
      </c>
      <c r="M9625" s="55" t="s">
        <v>2455</v>
      </c>
    </row>
    <row r="9626" spans="1:14" ht="15">
      <c r="A9626" s="282">
        <v>46013</v>
      </c>
      <c r="B9626" s="55" t="s">
        <v>9517</v>
      </c>
      <c r="C9626" s="786">
        <v>84296</v>
      </c>
      <c r="D9626" s="786" t="s">
        <v>6865</v>
      </c>
      <c r="E9626" s="786">
        <v>130</v>
      </c>
      <c r="F9626" s="786">
        <v>4010</v>
      </c>
      <c r="G9626" s="786" t="s">
        <v>9519</v>
      </c>
      <c r="H9626" s="786" t="s">
        <v>1573</v>
      </c>
      <c r="J9626" s="786">
        <v>1</v>
      </c>
      <c r="K9626" s="786">
        <v>8.25</v>
      </c>
      <c r="L9626" s="786">
        <v>8.25</v>
      </c>
      <c r="M9626" s="55" t="s">
        <v>2455</v>
      </c>
    </row>
    <row r="9627" spans="1:14" ht="15">
      <c r="A9627" s="282">
        <v>46013</v>
      </c>
      <c r="B9627" s="55" t="s">
        <v>9517</v>
      </c>
      <c r="C9627" s="784">
        <v>83567</v>
      </c>
      <c r="D9627" s="784" t="s">
        <v>7166</v>
      </c>
      <c r="E9627" s="784">
        <v>100</v>
      </c>
      <c r="F9627" s="784">
        <v>4010</v>
      </c>
      <c r="G9627" s="784" t="s">
        <v>4948</v>
      </c>
      <c r="H9627" s="784" t="s">
        <v>1573</v>
      </c>
      <c r="J9627" s="784">
        <v>1</v>
      </c>
      <c r="K9627" s="784">
        <v>9.82</v>
      </c>
      <c r="L9627" s="784">
        <v>9.82</v>
      </c>
      <c r="M9627" s="55" t="s">
        <v>2455</v>
      </c>
    </row>
    <row r="9628" spans="1:14" ht="15">
      <c r="A9628" s="282">
        <v>46013</v>
      </c>
      <c r="B9628" s="55" t="s">
        <v>9517</v>
      </c>
      <c r="C9628" s="786">
        <v>80046</v>
      </c>
      <c r="D9628" s="786" t="s">
        <v>3942</v>
      </c>
      <c r="E9628" s="786" t="s">
        <v>441</v>
      </c>
      <c r="F9628" s="786">
        <v>4010</v>
      </c>
      <c r="G9628" s="786" t="s">
        <v>4949</v>
      </c>
      <c r="H9628" s="786" t="s">
        <v>1573</v>
      </c>
      <c r="J9628" s="786">
        <v>4</v>
      </c>
      <c r="K9628" s="786">
        <v>14.45</v>
      </c>
      <c r="L9628" s="786">
        <v>57.8</v>
      </c>
      <c r="M9628" s="55" t="s">
        <v>2455</v>
      </c>
    </row>
    <row r="9629" spans="1:14" ht="15">
      <c r="A9629" s="282">
        <v>46013</v>
      </c>
      <c r="B9629" s="55" t="s">
        <v>9517</v>
      </c>
      <c r="C9629" s="784">
        <v>82313</v>
      </c>
      <c r="D9629" s="784" t="s">
        <v>5595</v>
      </c>
      <c r="E9629" s="784" t="s">
        <v>441</v>
      </c>
      <c r="F9629" s="784">
        <v>4010</v>
      </c>
      <c r="G9629" s="784" t="s">
        <v>6857</v>
      </c>
      <c r="H9629" s="784" t="s">
        <v>1573</v>
      </c>
      <c r="J9629" s="784">
        <v>1</v>
      </c>
      <c r="K9629" s="784">
        <v>14.71</v>
      </c>
      <c r="L9629" s="784">
        <v>14.71</v>
      </c>
      <c r="M9629" s="55" t="s">
        <v>2455</v>
      </c>
    </row>
    <row r="9630" spans="1:14" ht="15">
      <c r="A9630" s="282">
        <v>46013</v>
      </c>
      <c r="B9630" s="55" t="s">
        <v>9517</v>
      </c>
      <c r="C9630" s="786">
        <v>82368</v>
      </c>
      <c r="D9630" s="786" t="s">
        <v>7576</v>
      </c>
      <c r="E9630" s="786">
        <v>130</v>
      </c>
      <c r="F9630" s="786">
        <v>4010</v>
      </c>
      <c r="G9630" s="786" t="s">
        <v>5695</v>
      </c>
      <c r="H9630" s="786" t="s">
        <v>1573</v>
      </c>
      <c r="J9630" s="786">
        <v>1</v>
      </c>
      <c r="K9630" s="786">
        <v>11.33</v>
      </c>
      <c r="L9630" s="786">
        <v>11.33</v>
      </c>
      <c r="M9630" s="55" t="s">
        <v>2455</v>
      </c>
    </row>
    <row r="9631" spans="1:14" ht="15">
      <c r="A9631" s="282">
        <v>46013</v>
      </c>
      <c r="B9631" s="55" t="s">
        <v>9517</v>
      </c>
      <c r="C9631" s="784">
        <v>65593</v>
      </c>
      <c r="D9631" s="784" t="s">
        <v>2852</v>
      </c>
      <c r="E9631" s="784">
        <v>85</v>
      </c>
      <c r="F9631" s="784">
        <v>4010</v>
      </c>
      <c r="G9631" s="784" t="s">
        <v>4952</v>
      </c>
      <c r="H9631" s="784" t="s">
        <v>1573</v>
      </c>
      <c r="J9631" s="784">
        <v>1</v>
      </c>
      <c r="K9631" s="784">
        <v>3.63</v>
      </c>
      <c r="L9631" s="784">
        <v>3.63</v>
      </c>
      <c r="M9631" s="55" t="s">
        <v>2455</v>
      </c>
    </row>
    <row r="9632" spans="1:14" ht="15">
      <c r="A9632" s="282">
        <v>46013</v>
      </c>
      <c r="B9632" s="55" t="s">
        <v>9517</v>
      </c>
      <c r="C9632" s="786">
        <v>81811</v>
      </c>
      <c r="D9632" s="786" t="s">
        <v>2606</v>
      </c>
      <c r="E9632" s="786">
        <v>110</v>
      </c>
      <c r="F9632" s="786">
        <v>4010</v>
      </c>
      <c r="G9632" s="786" t="s">
        <v>6861</v>
      </c>
      <c r="H9632" s="786" t="s">
        <v>1573</v>
      </c>
      <c r="J9632" s="786">
        <v>1</v>
      </c>
      <c r="K9632" s="786">
        <v>21.86</v>
      </c>
      <c r="L9632" s="786">
        <v>21.86</v>
      </c>
      <c r="M9632" s="55" t="s">
        <v>2455</v>
      </c>
    </row>
    <row r="9633" spans="1:13" ht="15">
      <c r="A9633" s="282">
        <v>46013</v>
      </c>
      <c r="B9633" s="55" t="s">
        <v>9517</v>
      </c>
      <c r="C9633" s="784">
        <v>81076</v>
      </c>
      <c r="D9633" s="784" t="s">
        <v>7348</v>
      </c>
      <c r="E9633" s="784">
        <v>120</v>
      </c>
      <c r="F9633" s="784">
        <v>4010</v>
      </c>
      <c r="G9633" s="784" t="s">
        <v>4956</v>
      </c>
      <c r="H9633" s="784" t="s">
        <v>1573</v>
      </c>
      <c r="J9633" s="784">
        <v>1</v>
      </c>
      <c r="K9633" s="784">
        <v>16.07</v>
      </c>
      <c r="L9633" s="784">
        <v>16.07</v>
      </c>
      <c r="M9633" s="55" t="s">
        <v>2455</v>
      </c>
    </row>
    <row r="9634" spans="1:13" ht="15">
      <c r="A9634" s="282">
        <v>46013</v>
      </c>
      <c r="B9634" s="55" t="s">
        <v>9517</v>
      </c>
      <c r="C9634" s="786">
        <v>83733</v>
      </c>
      <c r="D9634" s="786" t="s">
        <v>6358</v>
      </c>
      <c r="E9634" s="786">
        <v>150</v>
      </c>
      <c r="F9634" s="786">
        <v>4010</v>
      </c>
      <c r="G9634" s="786" t="s">
        <v>4887</v>
      </c>
      <c r="H9634" s="786" t="s">
        <v>1573</v>
      </c>
      <c r="J9634" s="786">
        <v>3</v>
      </c>
      <c r="K9634" s="786">
        <v>7.07</v>
      </c>
      <c r="L9634" s="786">
        <v>21.21</v>
      </c>
      <c r="M9634" s="55" t="s">
        <v>2455</v>
      </c>
    </row>
    <row r="9635" spans="1:13" ht="15">
      <c r="A9635" s="282">
        <v>46013</v>
      </c>
      <c r="B9635" s="55" t="s">
        <v>9517</v>
      </c>
      <c r="C9635" s="784">
        <v>82098</v>
      </c>
      <c r="D9635" s="784" t="s">
        <v>2600</v>
      </c>
      <c r="E9635" s="784">
        <v>100</v>
      </c>
      <c r="F9635" s="784">
        <v>4010</v>
      </c>
      <c r="G9635" s="784" t="s">
        <v>4888</v>
      </c>
      <c r="H9635" s="784" t="s">
        <v>1573</v>
      </c>
      <c r="J9635" s="784">
        <v>1</v>
      </c>
      <c r="K9635" s="784">
        <v>15.72</v>
      </c>
      <c r="L9635" s="784">
        <v>15.72</v>
      </c>
      <c r="M9635" s="55" t="s">
        <v>2455</v>
      </c>
    </row>
    <row r="9636" spans="1:13" ht="15">
      <c r="A9636" s="282">
        <v>46013</v>
      </c>
      <c r="B9636" s="55" t="s">
        <v>9517</v>
      </c>
      <c r="C9636" s="786">
        <v>83761</v>
      </c>
      <c r="D9636" s="786" t="s">
        <v>3979</v>
      </c>
      <c r="E9636" s="786">
        <v>90</v>
      </c>
      <c r="F9636" s="786">
        <v>4010</v>
      </c>
      <c r="G9636" s="786" t="s">
        <v>5700</v>
      </c>
      <c r="H9636" s="786" t="s">
        <v>1573</v>
      </c>
      <c r="J9636" s="786">
        <v>2</v>
      </c>
      <c r="K9636" s="786">
        <v>9.2899999999999991</v>
      </c>
      <c r="L9636" s="786">
        <v>18.579999999999998</v>
      </c>
      <c r="M9636" s="55" t="s">
        <v>2455</v>
      </c>
    </row>
    <row r="9637" spans="1:13" ht="15">
      <c r="A9637" s="282">
        <v>46013</v>
      </c>
      <c r="B9637" s="55" t="s">
        <v>9517</v>
      </c>
      <c r="C9637" s="784">
        <v>66994</v>
      </c>
      <c r="D9637" s="784" t="s">
        <v>6086</v>
      </c>
      <c r="E9637" s="784" t="s">
        <v>2300</v>
      </c>
      <c r="F9637" s="784">
        <v>4010</v>
      </c>
      <c r="G9637" s="784" t="s">
        <v>4889</v>
      </c>
      <c r="H9637" s="784" t="s">
        <v>1573</v>
      </c>
      <c r="J9637" s="784">
        <v>1</v>
      </c>
      <c r="K9637" s="784">
        <v>6.93</v>
      </c>
      <c r="L9637" s="784">
        <v>6.93</v>
      </c>
      <c r="M9637" s="55" t="s">
        <v>2455</v>
      </c>
    </row>
    <row r="9638" spans="1:13" ht="15">
      <c r="A9638" s="282">
        <v>46013</v>
      </c>
      <c r="B9638" s="55" t="s">
        <v>9517</v>
      </c>
      <c r="C9638" s="786">
        <v>82203</v>
      </c>
      <c r="D9638" s="786" t="s">
        <v>2336</v>
      </c>
      <c r="E9638" s="786">
        <v>130</v>
      </c>
      <c r="F9638" s="786">
        <v>4010</v>
      </c>
      <c r="G9638" s="786" t="s">
        <v>4091</v>
      </c>
      <c r="H9638" s="786" t="s">
        <v>1573</v>
      </c>
      <c r="J9638" s="786">
        <v>3</v>
      </c>
      <c r="K9638" s="786">
        <v>25.68</v>
      </c>
      <c r="L9638" s="786">
        <v>77.040000000000006</v>
      </c>
      <c r="M9638" s="55" t="s">
        <v>2455</v>
      </c>
    </row>
    <row r="9639" spans="1:13" ht="15">
      <c r="A9639" s="282">
        <v>46013</v>
      </c>
      <c r="B9639" s="55" t="s">
        <v>9517</v>
      </c>
      <c r="C9639" s="784">
        <v>83340</v>
      </c>
      <c r="D9639" s="784">
        <v>15</v>
      </c>
      <c r="E9639" s="784">
        <v>70</v>
      </c>
      <c r="F9639" s="784">
        <v>4010</v>
      </c>
      <c r="G9639" s="784" t="s">
        <v>7067</v>
      </c>
      <c r="H9639" s="784" t="s">
        <v>1573</v>
      </c>
      <c r="J9639" s="784">
        <v>1</v>
      </c>
      <c r="K9639" s="784">
        <v>4.3899999999999997</v>
      </c>
      <c r="L9639" s="784">
        <v>4.3899999999999997</v>
      </c>
      <c r="M9639" s="55" t="s">
        <v>2455</v>
      </c>
    </row>
    <row r="9640" spans="1:13" ht="15">
      <c r="A9640" s="282">
        <v>46013</v>
      </c>
      <c r="B9640" s="55" t="s">
        <v>9517</v>
      </c>
      <c r="C9640" s="786">
        <v>82368</v>
      </c>
      <c r="D9640" s="786" t="s">
        <v>7576</v>
      </c>
      <c r="E9640" s="786">
        <v>120</v>
      </c>
      <c r="F9640" s="786">
        <v>4010</v>
      </c>
      <c r="G9640" s="786" t="s">
        <v>4938</v>
      </c>
      <c r="H9640" s="786" t="s">
        <v>1573</v>
      </c>
      <c r="J9640" s="786">
        <v>1</v>
      </c>
      <c r="K9640" s="786">
        <v>11.33</v>
      </c>
      <c r="L9640" s="786">
        <v>11.33</v>
      </c>
      <c r="M9640" s="55" t="s">
        <v>2455</v>
      </c>
    </row>
    <row r="9641" spans="1:13" ht="15">
      <c r="A9641" s="282">
        <v>46013</v>
      </c>
      <c r="B9641" s="55" t="s">
        <v>9517</v>
      </c>
      <c r="C9641" s="784">
        <v>58663</v>
      </c>
      <c r="D9641" s="784" t="s">
        <v>4526</v>
      </c>
      <c r="E9641" s="784" t="s">
        <v>289</v>
      </c>
      <c r="F9641" s="784">
        <v>4010</v>
      </c>
      <c r="G9641" s="784" t="s">
        <v>4891</v>
      </c>
      <c r="H9641" s="784" t="s">
        <v>1573</v>
      </c>
      <c r="J9641" s="784">
        <v>1</v>
      </c>
      <c r="K9641" s="784">
        <v>10.77</v>
      </c>
      <c r="L9641" s="784">
        <v>10.77</v>
      </c>
      <c r="M9641" s="55" t="s">
        <v>2455</v>
      </c>
    </row>
    <row r="9642" spans="1:13" ht="15">
      <c r="A9642" s="282">
        <v>46013</v>
      </c>
      <c r="B9642" s="55" t="s">
        <v>9517</v>
      </c>
      <c r="C9642" s="786">
        <v>83839</v>
      </c>
      <c r="D9642" s="786" t="s">
        <v>8939</v>
      </c>
      <c r="E9642" s="786">
        <v>140</v>
      </c>
      <c r="F9642" s="786">
        <v>4010</v>
      </c>
      <c r="G9642" s="786" t="s">
        <v>9520</v>
      </c>
      <c r="H9642" s="786" t="s">
        <v>1573</v>
      </c>
      <c r="J9642" s="786">
        <v>2</v>
      </c>
      <c r="K9642" s="786">
        <v>4.13</v>
      </c>
      <c r="L9642" s="786">
        <v>8.26</v>
      </c>
      <c r="M9642" s="55" t="s">
        <v>2455</v>
      </c>
    </row>
    <row r="9643" spans="1:13" ht="15">
      <c r="A9643" s="282">
        <v>46013</v>
      </c>
      <c r="B9643" s="55" t="s">
        <v>9517</v>
      </c>
      <c r="C9643" s="784">
        <v>84024</v>
      </c>
      <c r="D9643" s="784" t="s">
        <v>7760</v>
      </c>
      <c r="E9643" s="784">
        <v>100</v>
      </c>
      <c r="F9643" s="784">
        <v>4010</v>
      </c>
      <c r="G9643" s="784" t="s">
        <v>4892</v>
      </c>
      <c r="H9643" s="784" t="s">
        <v>1573</v>
      </c>
      <c r="J9643" s="784">
        <v>3</v>
      </c>
      <c r="K9643" s="784">
        <v>21.37</v>
      </c>
      <c r="L9643" s="784">
        <v>64.11</v>
      </c>
      <c r="M9643" s="55" t="s">
        <v>2455</v>
      </c>
    </row>
    <row r="9644" spans="1:13" ht="15">
      <c r="A9644" s="282">
        <v>46013</v>
      </c>
      <c r="B9644" s="55" t="s">
        <v>9517</v>
      </c>
      <c r="C9644" s="786">
        <v>59852</v>
      </c>
      <c r="D9644" s="786" t="s">
        <v>2382</v>
      </c>
      <c r="E9644" s="786">
        <v>100</v>
      </c>
      <c r="F9644" s="786">
        <v>4010</v>
      </c>
      <c r="G9644" s="786" t="s">
        <v>8539</v>
      </c>
      <c r="H9644" s="786" t="s">
        <v>1573</v>
      </c>
      <c r="J9644" s="786">
        <v>2</v>
      </c>
      <c r="K9644" s="786">
        <v>7.69</v>
      </c>
      <c r="L9644" s="786">
        <v>15.38</v>
      </c>
      <c r="M9644" s="55" t="s">
        <v>2455</v>
      </c>
    </row>
    <row r="9645" spans="1:13" ht="15">
      <c r="A9645" s="282">
        <v>46013</v>
      </c>
      <c r="B9645" s="55" t="s">
        <v>9517</v>
      </c>
      <c r="C9645" s="784">
        <v>81570</v>
      </c>
      <c r="D9645" s="784" t="s">
        <v>2523</v>
      </c>
      <c r="E9645" s="882">
        <v>45784</v>
      </c>
      <c r="F9645" s="784">
        <v>4010</v>
      </c>
      <c r="G9645" s="784" t="s">
        <v>4894</v>
      </c>
      <c r="H9645" s="784" t="s">
        <v>1573</v>
      </c>
      <c r="J9645" s="784">
        <v>2</v>
      </c>
      <c r="K9645" s="784">
        <v>4.42</v>
      </c>
      <c r="L9645" s="784">
        <v>8.84</v>
      </c>
      <c r="M9645" s="55" t="s">
        <v>2455</v>
      </c>
    </row>
    <row r="9646" spans="1:13" ht="15">
      <c r="A9646" s="282">
        <v>46013</v>
      </c>
      <c r="B9646" s="55" t="s">
        <v>9517</v>
      </c>
      <c r="C9646" s="786">
        <v>83719</v>
      </c>
      <c r="D9646" s="786" t="s">
        <v>3979</v>
      </c>
      <c r="E9646" s="786">
        <v>130</v>
      </c>
      <c r="F9646" s="786">
        <v>4010</v>
      </c>
      <c r="G9646" s="786" t="s">
        <v>9521</v>
      </c>
      <c r="H9646" s="786" t="s">
        <v>1573</v>
      </c>
      <c r="J9646" s="786">
        <v>1</v>
      </c>
      <c r="K9646" s="786">
        <v>13.14</v>
      </c>
      <c r="L9646" s="786">
        <v>13.14</v>
      </c>
      <c r="M9646" s="55" t="s">
        <v>2455</v>
      </c>
    </row>
    <row r="9647" spans="1:13" ht="15">
      <c r="A9647" s="282">
        <v>46013</v>
      </c>
      <c r="B9647" s="55" t="s">
        <v>9517</v>
      </c>
      <c r="C9647" s="784">
        <v>83641</v>
      </c>
      <c r="D9647" s="784" t="s">
        <v>6862</v>
      </c>
      <c r="E9647" s="784" t="s">
        <v>2300</v>
      </c>
      <c r="F9647" s="784">
        <v>4010</v>
      </c>
      <c r="G9647" s="784" t="s">
        <v>4895</v>
      </c>
      <c r="H9647" s="784" t="s">
        <v>1573</v>
      </c>
      <c r="J9647" s="784">
        <v>1</v>
      </c>
      <c r="K9647" s="784">
        <v>14.81</v>
      </c>
      <c r="L9647" s="784">
        <v>14.81</v>
      </c>
      <c r="M9647" s="55" t="s">
        <v>2455</v>
      </c>
    </row>
    <row r="9648" spans="1:13" ht="15">
      <c r="A9648" s="282">
        <v>46013</v>
      </c>
      <c r="B9648" s="55" t="s">
        <v>9517</v>
      </c>
      <c r="C9648" s="786">
        <v>82049</v>
      </c>
      <c r="D9648" s="786" t="s">
        <v>2981</v>
      </c>
      <c r="E9648" s="786" t="s">
        <v>2230</v>
      </c>
      <c r="F9648" s="786">
        <v>4010</v>
      </c>
      <c r="G9648" s="786" t="s">
        <v>4896</v>
      </c>
      <c r="H9648" s="786" t="s">
        <v>1573</v>
      </c>
      <c r="J9648" s="786">
        <v>1</v>
      </c>
      <c r="K9648" s="786">
        <v>9.7100000000000009</v>
      </c>
      <c r="L9648" s="786">
        <v>9.7100000000000009</v>
      </c>
      <c r="M9648" s="55" t="s">
        <v>2455</v>
      </c>
    </row>
    <row r="9649" spans="1:13" ht="15">
      <c r="A9649" s="282">
        <v>46013</v>
      </c>
      <c r="B9649" s="55" t="s">
        <v>9517</v>
      </c>
      <c r="C9649" s="784">
        <v>52399</v>
      </c>
      <c r="D9649" s="784" t="s">
        <v>6925</v>
      </c>
      <c r="E9649" s="784" t="s">
        <v>2230</v>
      </c>
      <c r="F9649" s="784">
        <v>4010</v>
      </c>
      <c r="G9649" s="784" t="s">
        <v>9522</v>
      </c>
      <c r="H9649" s="784" t="s">
        <v>1573</v>
      </c>
      <c r="J9649" s="784">
        <v>1</v>
      </c>
      <c r="K9649" s="784">
        <v>7.45</v>
      </c>
      <c r="L9649" s="784">
        <v>7.45</v>
      </c>
      <c r="M9649" s="55" t="s">
        <v>2455</v>
      </c>
    </row>
    <row r="9650" spans="1:13" ht="15">
      <c r="A9650" s="282">
        <v>46013</v>
      </c>
      <c r="B9650" s="55" t="s">
        <v>9517</v>
      </c>
      <c r="C9650" s="786">
        <v>80941</v>
      </c>
      <c r="D9650" s="786" t="s">
        <v>2290</v>
      </c>
      <c r="E9650" s="786">
        <v>150</v>
      </c>
      <c r="F9650" s="786">
        <v>4010</v>
      </c>
      <c r="G9650" s="786" t="s">
        <v>4897</v>
      </c>
      <c r="H9650" s="786" t="s">
        <v>1573</v>
      </c>
      <c r="J9650" s="786">
        <v>1</v>
      </c>
      <c r="K9650" s="786">
        <v>12.23</v>
      </c>
      <c r="L9650" s="786">
        <v>12.23</v>
      </c>
      <c r="M9650" s="55" t="s">
        <v>2455</v>
      </c>
    </row>
    <row r="9651" spans="1:13" ht="15">
      <c r="A9651" s="282">
        <v>46013</v>
      </c>
      <c r="B9651" s="55" t="s">
        <v>9517</v>
      </c>
      <c r="C9651" s="784">
        <v>68141</v>
      </c>
      <c r="D9651" s="784" t="s">
        <v>3048</v>
      </c>
      <c r="E9651" s="784">
        <v>80</v>
      </c>
      <c r="F9651" s="784">
        <v>4010</v>
      </c>
      <c r="G9651" s="784" t="s">
        <v>4898</v>
      </c>
      <c r="H9651" s="784" t="s">
        <v>1573</v>
      </c>
      <c r="J9651" s="784">
        <v>1</v>
      </c>
      <c r="K9651" s="784">
        <v>6.13</v>
      </c>
      <c r="L9651" s="784">
        <v>6.13</v>
      </c>
      <c r="M9651" s="55" t="s">
        <v>2455</v>
      </c>
    </row>
    <row r="9652" spans="1:13" ht="15">
      <c r="A9652" s="282">
        <v>46013</v>
      </c>
      <c r="B9652" s="55" t="s">
        <v>9517</v>
      </c>
      <c r="C9652" s="786">
        <v>81422</v>
      </c>
      <c r="D9652" s="786" t="s">
        <v>3393</v>
      </c>
      <c r="E9652" s="786">
        <v>75</v>
      </c>
      <c r="F9652" s="786">
        <v>4010</v>
      </c>
      <c r="G9652" s="786" t="s">
        <v>5629</v>
      </c>
      <c r="H9652" s="786" t="s">
        <v>1573</v>
      </c>
      <c r="J9652" s="786">
        <v>1</v>
      </c>
      <c r="K9652" s="786">
        <v>11.16</v>
      </c>
      <c r="L9652" s="786">
        <v>11.16</v>
      </c>
      <c r="M9652" s="55" t="s">
        <v>2455</v>
      </c>
    </row>
    <row r="9653" spans="1:13" ht="15">
      <c r="A9653" s="282">
        <v>46013</v>
      </c>
      <c r="B9653" s="55" t="s">
        <v>9517</v>
      </c>
      <c r="C9653" s="784">
        <v>83007</v>
      </c>
      <c r="D9653" s="784" t="s">
        <v>3398</v>
      </c>
      <c r="E9653" s="784">
        <v>70</v>
      </c>
      <c r="F9653" s="784">
        <v>4010</v>
      </c>
      <c r="G9653" s="784" t="s">
        <v>4936</v>
      </c>
      <c r="H9653" s="784" t="s">
        <v>1573</v>
      </c>
      <c r="J9653" s="784">
        <v>1</v>
      </c>
      <c r="K9653" s="784">
        <v>6.08</v>
      </c>
      <c r="L9653" s="784">
        <v>6.08</v>
      </c>
      <c r="M9653" s="55" t="s">
        <v>2455</v>
      </c>
    </row>
    <row r="9654" spans="1:13" ht="15">
      <c r="A9654" s="282">
        <v>46013</v>
      </c>
      <c r="B9654" s="55" t="s">
        <v>9517</v>
      </c>
      <c r="C9654" s="786">
        <v>83643</v>
      </c>
      <c r="D9654" s="786" t="s">
        <v>5590</v>
      </c>
      <c r="E9654" s="786" t="s">
        <v>289</v>
      </c>
      <c r="F9654" s="786">
        <v>4010</v>
      </c>
      <c r="G9654" s="786" t="s">
        <v>4901</v>
      </c>
      <c r="H9654" s="786" t="s">
        <v>1573</v>
      </c>
      <c r="J9654" s="786">
        <v>1</v>
      </c>
      <c r="K9654" s="786">
        <v>27.49</v>
      </c>
      <c r="L9654" s="786">
        <v>27.49</v>
      </c>
      <c r="M9654" s="55" t="s">
        <v>2455</v>
      </c>
    </row>
    <row r="9655" spans="1:13" ht="15">
      <c r="A9655" s="282">
        <v>46013</v>
      </c>
      <c r="B9655" s="55" t="s">
        <v>9517</v>
      </c>
      <c r="C9655" s="784">
        <v>83779</v>
      </c>
      <c r="D9655" s="784" t="s">
        <v>9523</v>
      </c>
      <c r="E9655" s="784">
        <v>150</v>
      </c>
      <c r="F9655" s="784">
        <v>4010</v>
      </c>
      <c r="G9655" s="784" t="s">
        <v>4902</v>
      </c>
      <c r="H9655" s="784" t="s">
        <v>1573</v>
      </c>
      <c r="J9655" s="784">
        <v>1</v>
      </c>
      <c r="K9655" s="784">
        <v>8.9499999999999993</v>
      </c>
      <c r="L9655" s="784">
        <v>8.9499999999999993</v>
      </c>
      <c r="M9655" s="55" t="s">
        <v>2455</v>
      </c>
    </row>
    <row r="9656" spans="1:13" ht="15">
      <c r="A9656" s="282">
        <v>46013</v>
      </c>
      <c r="B9656" s="55" t="s">
        <v>9517</v>
      </c>
      <c r="C9656" s="786">
        <v>60008</v>
      </c>
      <c r="D9656" s="786" t="s">
        <v>9524</v>
      </c>
      <c r="E9656" s="786">
        <v>50</v>
      </c>
      <c r="F9656" s="786">
        <v>4010</v>
      </c>
      <c r="G9656" s="786" t="s">
        <v>6827</v>
      </c>
      <c r="H9656" s="786" t="s">
        <v>1573</v>
      </c>
      <c r="J9656" s="786">
        <v>1</v>
      </c>
      <c r="K9656" s="786">
        <v>8.17</v>
      </c>
      <c r="L9656" s="786">
        <v>8.17</v>
      </c>
      <c r="M9656" s="55" t="s">
        <v>2455</v>
      </c>
    </row>
    <row r="9657" spans="1:13" ht="15">
      <c r="A9657" s="282">
        <v>46013</v>
      </c>
      <c r="B9657" s="55" t="s">
        <v>9517</v>
      </c>
      <c r="C9657" s="784">
        <v>82203</v>
      </c>
      <c r="D9657" s="784" t="s">
        <v>6086</v>
      </c>
      <c r="E9657" s="784">
        <v>120</v>
      </c>
      <c r="F9657" s="784">
        <v>4010</v>
      </c>
      <c r="G9657" s="784" t="s">
        <v>8018</v>
      </c>
      <c r="H9657" s="784" t="s">
        <v>1573</v>
      </c>
      <c r="J9657" s="784">
        <v>1</v>
      </c>
      <c r="K9657" s="784">
        <v>29.64</v>
      </c>
      <c r="L9657" s="784">
        <v>29.64</v>
      </c>
      <c r="M9657" s="55" t="s">
        <v>2455</v>
      </c>
    </row>
    <row r="9658" spans="1:13" ht="15">
      <c r="A9658" s="282">
        <v>46013</v>
      </c>
      <c r="B9658" s="55" t="s">
        <v>9517</v>
      </c>
      <c r="C9658" s="786">
        <v>81748</v>
      </c>
      <c r="D9658" s="786" t="s">
        <v>2466</v>
      </c>
      <c r="E9658" s="786">
        <v>60</v>
      </c>
      <c r="F9658" s="786">
        <v>4010</v>
      </c>
      <c r="G9658" s="786" t="s">
        <v>4903</v>
      </c>
      <c r="H9658" s="786" t="s">
        <v>1573</v>
      </c>
      <c r="J9658" s="786">
        <v>1</v>
      </c>
      <c r="K9658" s="786">
        <v>6.13</v>
      </c>
      <c r="L9658" s="786">
        <v>6.13</v>
      </c>
      <c r="M9658" s="55" t="s">
        <v>2455</v>
      </c>
    </row>
    <row r="9659" spans="1:13" ht="15">
      <c r="A9659" s="282">
        <v>46013</v>
      </c>
      <c r="B9659" s="55" t="s">
        <v>9517</v>
      </c>
      <c r="C9659" s="784">
        <v>83618</v>
      </c>
      <c r="D9659" s="784">
        <v>15</v>
      </c>
      <c r="E9659" s="784" t="s">
        <v>289</v>
      </c>
      <c r="F9659" s="784">
        <v>4010</v>
      </c>
      <c r="G9659" s="784" t="s">
        <v>9525</v>
      </c>
      <c r="H9659" s="784" t="s">
        <v>1573</v>
      </c>
      <c r="J9659" s="784">
        <v>1</v>
      </c>
      <c r="K9659" s="784">
        <v>27.39</v>
      </c>
      <c r="L9659" s="784">
        <v>27.39</v>
      </c>
      <c r="M9659" s="55" t="s">
        <v>2455</v>
      </c>
    </row>
    <row r="9660" spans="1:13" ht="15">
      <c r="A9660" s="282">
        <v>46013</v>
      </c>
      <c r="B9660" s="55" t="s">
        <v>9517</v>
      </c>
      <c r="C9660" s="786">
        <v>67044</v>
      </c>
      <c r="D9660" s="786" t="s">
        <v>2560</v>
      </c>
      <c r="E9660" s="786">
        <v>150</v>
      </c>
      <c r="F9660" s="786">
        <v>4010</v>
      </c>
      <c r="G9660" s="786" t="s">
        <v>8285</v>
      </c>
      <c r="H9660" s="786" t="s">
        <v>1573</v>
      </c>
      <c r="J9660" s="786">
        <v>1</v>
      </c>
      <c r="K9660" s="786">
        <v>5.98</v>
      </c>
      <c r="L9660" s="786">
        <v>5.98</v>
      </c>
      <c r="M9660" s="55" t="s">
        <v>2455</v>
      </c>
    </row>
    <row r="9661" spans="1:13" ht="15">
      <c r="A9661" s="282">
        <v>46013</v>
      </c>
      <c r="B9661" s="55" t="s">
        <v>9517</v>
      </c>
      <c r="C9661" s="784">
        <v>83036</v>
      </c>
      <c r="D9661" s="784" t="s">
        <v>4865</v>
      </c>
      <c r="E9661" s="784">
        <v>150</v>
      </c>
      <c r="F9661" s="784">
        <v>4010</v>
      </c>
      <c r="G9661" s="784" t="s">
        <v>4904</v>
      </c>
      <c r="H9661" s="784" t="s">
        <v>1573</v>
      </c>
      <c r="J9661" s="784">
        <v>1</v>
      </c>
      <c r="K9661" s="784">
        <v>6.47</v>
      </c>
      <c r="L9661" s="784">
        <v>6.47</v>
      </c>
      <c r="M9661" s="55" t="s">
        <v>2455</v>
      </c>
    </row>
    <row r="9662" spans="1:13" ht="15">
      <c r="A9662" s="282">
        <v>46013</v>
      </c>
      <c r="B9662" s="55" t="s">
        <v>9517</v>
      </c>
      <c r="C9662" s="786">
        <v>84025</v>
      </c>
      <c r="D9662" s="786" t="s">
        <v>6086</v>
      </c>
      <c r="E9662" s="786">
        <v>130</v>
      </c>
      <c r="F9662" s="786">
        <v>4010</v>
      </c>
      <c r="G9662" s="786" t="s">
        <v>4905</v>
      </c>
      <c r="H9662" s="786" t="s">
        <v>1573</v>
      </c>
      <c r="J9662" s="786">
        <v>1</v>
      </c>
      <c r="K9662" s="786">
        <v>16.79</v>
      </c>
      <c r="L9662" s="786">
        <v>16.79</v>
      </c>
      <c r="M9662" s="55" t="s">
        <v>2455</v>
      </c>
    </row>
    <row r="9663" spans="1:13" ht="15">
      <c r="A9663" s="282">
        <v>46013</v>
      </c>
      <c r="B9663" s="55" t="s">
        <v>9517</v>
      </c>
      <c r="C9663" s="784">
        <v>83020</v>
      </c>
      <c r="D9663" s="784">
        <v>461</v>
      </c>
      <c r="E9663" s="784">
        <v>130</v>
      </c>
      <c r="F9663" s="784">
        <v>4010</v>
      </c>
      <c r="G9663" s="784" t="s">
        <v>7626</v>
      </c>
      <c r="H9663" s="784" t="s">
        <v>1573</v>
      </c>
      <c r="J9663" s="784">
        <v>1</v>
      </c>
      <c r="K9663" s="784">
        <v>7.71</v>
      </c>
      <c r="L9663" s="784">
        <v>7.71</v>
      </c>
      <c r="M9663" s="55" t="s">
        <v>2455</v>
      </c>
    </row>
    <row r="9664" spans="1:13" ht="15">
      <c r="A9664" s="282">
        <v>46013</v>
      </c>
      <c r="B9664" s="55" t="s">
        <v>9517</v>
      </c>
      <c r="C9664" s="786">
        <v>80039</v>
      </c>
      <c r="D9664" s="786" t="s">
        <v>6746</v>
      </c>
      <c r="E9664" s="786" t="s">
        <v>2296</v>
      </c>
      <c r="F9664" s="786">
        <v>4010</v>
      </c>
      <c r="G9664" s="786" t="s">
        <v>8072</v>
      </c>
      <c r="H9664" s="786" t="s">
        <v>1573</v>
      </c>
      <c r="J9664" s="786">
        <v>1</v>
      </c>
      <c r="K9664" s="786">
        <v>10.73</v>
      </c>
      <c r="L9664" s="786">
        <v>10.73</v>
      </c>
      <c r="M9664" s="55" t="s">
        <v>2455</v>
      </c>
    </row>
    <row r="9665" spans="1:14" ht="15">
      <c r="A9665" s="282">
        <v>46013</v>
      </c>
      <c r="B9665" s="55" t="s">
        <v>9517</v>
      </c>
      <c r="C9665" s="784">
        <v>83397</v>
      </c>
      <c r="D9665" s="784" t="s">
        <v>5267</v>
      </c>
      <c r="E9665" s="784">
        <v>80</v>
      </c>
      <c r="F9665" s="784">
        <v>4010</v>
      </c>
      <c r="G9665" s="784" t="s">
        <v>6831</v>
      </c>
      <c r="H9665" s="784" t="s">
        <v>1573</v>
      </c>
      <c r="J9665" s="784">
        <v>1</v>
      </c>
      <c r="K9665" s="784">
        <v>6.57</v>
      </c>
      <c r="L9665" s="784">
        <v>6.57</v>
      </c>
      <c r="M9665" s="55" t="s">
        <v>2455</v>
      </c>
    </row>
    <row r="9666" spans="1:14" ht="15">
      <c r="A9666" s="282">
        <v>46013</v>
      </c>
      <c r="B9666" s="55" t="s">
        <v>9517</v>
      </c>
      <c r="C9666" s="786">
        <v>65593</v>
      </c>
      <c r="D9666" s="786" t="s">
        <v>2852</v>
      </c>
      <c r="E9666" s="786">
        <v>75</v>
      </c>
      <c r="F9666" s="786">
        <v>4010</v>
      </c>
      <c r="G9666" s="786" t="s">
        <v>4907</v>
      </c>
      <c r="H9666" s="786" t="s">
        <v>1573</v>
      </c>
      <c r="J9666" s="786">
        <v>2</v>
      </c>
      <c r="K9666" s="786">
        <v>3.63</v>
      </c>
      <c r="L9666" s="786">
        <v>7.26</v>
      </c>
      <c r="M9666" s="55" t="s">
        <v>2455</v>
      </c>
    </row>
    <row r="9667" spans="1:14" ht="15">
      <c r="A9667" s="282">
        <v>46013</v>
      </c>
      <c r="B9667" s="55" t="s">
        <v>9517</v>
      </c>
      <c r="C9667" s="784">
        <v>83754</v>
      </c>
      <c r="D9667" s="784" t="s">
        <v>6810</v>
      </c>
      <c r="E9667" s="784">
        <v>85</v>
      </c>
      <c r="F9667" s="784">
        <v>4010</v>
      </c>
      <c r="G9667" s="784" t="s">
        <v>4909</v>
      </c>
      <c r="H9667" s="784" t="s">
        <v>1573</v>
      </c>
      <c r="J9667" s="784">
        <v>2</v>
      </c>
      <c r="K9667" s="784">
        <v>8.5299999999999994</v>
      </c>
      <c r="L9667" s="784">
        <v>17.059999999999999</v>
      </c>
      <c r="M9667" s="55" t="s">
        <v>2455</v>
      </c>
    </row>
    <row r="9668" spans="1:14" ht="15">
      <c r="A9668" s="282">
        <v>46013</v>
      </c>
      <c r="B9668" s="55" t="s">
        <v>9517</v>
      </c>
      <c r="C9668" s="786">
        <v>59852</v>
      </c>
      <c r="D9668" s="786" t="s">
        <v>2255</v>
      </c>
      <c r="E9668" s="786">
        <v>140</v>
      </c>
      <c r="F9668" s="786">
        <v>4010</v>
      </c>
      <c r="G9668" s="786" t="s">
        <v>9526</v>
      </c>
      <c r="H9668" s="786" t="s">
        <v>1573</v>
      </c>
      <c r="J9668" s="786">
        <v>1</v>
      </c>
      <c r="K9668" s="786">
        <v>8.6999999999999993</v>
      </c>
      <c r="L9668" s="786">
        <v>8.6999999999999993</v>
      </c>
      <c r="M9668" s="55" t="s">
        <v>2455</v>
      </c>
    </row>
    <row r="9669" spans="1:14" ht="15">
      <c r="A9669" s="282">
        <v>46013</v>
      </c>
      <c r="B9669" s="55" t="s">
        <v>9517</v>
      </c>
      <c r="C9669" s="784">
        <v>82718</v>
      </c>
      <c r="D9669" s="784" t="s">
        <v>3230</v>
      </c>
      <c r="E9669" s="784">
        <v>120</v>
      </c>
      <c r="F9669" s="784">
        <v>4010</v>
      </c>
      <c r="G9669" s="784" t="s">
        <v>8547</v>
      </c>
      <c r="H9669" s="784" t="s">
        <v>1573</v>
      </c>
      <c r="J9669" s="784">
        <v>1</v>
      </c>
      <c r="K9669" s="784">
        <v>12.14</v>
      </c>
      <c r="L9669" s="784">
        <v>12.14</v>
      </c>
      <c r="M9669" s="55" t="s">
        <v>2455</v>
      </c>
    </row>
    <row r="9670" spans="1:14" ht="15">
      <c r="A9670" s="282">
        <v>46013</v>
      </c>
      <c r="B9670" s="55" t="s">
        <v>9517</v>
      </c>
      <c r="C9670" s="786">
        <v>83545</v>
      </c>
      <c r="D9670" s="786" t="s">
        <v>8570</v>
      </c>
      <c r="E9670" s="786">
        <v>110</v>
      </c>
      <c r="F9670" s="786">
        <v>4010</v>
      </c>
      <c r="G9670" s="786" t="s">
        <v>9527</v>
      </c>
      <c r="H9670" s="786" t="s">
        <v>1573</v>
      </c>
      <c r="J9670" s="786">
        <v>1</v>
      </c>
      <c r="K9670" s="786">
        <v>10.64</v>
      </c>
      <c r="L9670" s="786">
        <v>10.64</v>
      </c>
      <c r="M9670" s="55" t="s">
        <v>2455</v>
      </c>
    </row>
    <row r="9671" spans="1:14" ht="15">
      <c r="A9671" s="282">
        <v>46013</v>
      </c>
      <c r="B9671" s="55" t="s">
        <v>9517</v>
      </c>
      <c r="C9671" s="784">
        <v>83509</v>
      </c>
      <c r="D9671" s="784" t="s">
        <v>2292</v>
      </c>
      <c r="E9671" s="784">
        <v>120</v>
      </c>
      <c r="F9671" s="784">
        <v>4010</v>
      </c>
      <c r="G9671" s="784" t="s">
        <v>7363</v>
      </c>
      <c r="H9671" s="784" t="s">
        <v>1573</v>
      </c>
      <c r="J9671" s="784">
        <v>1</v>
      </c>
      <c r="K9671" s="784">
        <v>23.95</v>
      </c>
      <c r="L9671" s="784">
        <v>23.95</v>
      </c>
      <c r="M9671" s="55" t="s">
        <v>2455</v>
      </c>
    </row>
    <row r="9672" spans="1:14" ht="15">
      <c r="A9672" s="282">
        <v>46013</v>
      </c>
      <c r="B9672" s="55" t="s">
        <v>9517</v>
      </c>
      <c r="C9672" s="786">
        <v>83564</v>
      </c>
      <c r="D9672" s="786" t="s">
        <v>6747</v>
      </c>
      <c r="E9672" s="786" t="s">
        <v>2061</v>
      </c>
      <c r="F9672" s="786">
        <v>4010</v>
      </c>
      <c r="G9672" s="786" t="s">
        <v>9528</v>
      </c>
      <c r="H9672" s="786" t="s">
        <v>1573</v>
      </c>
      <c r="J9672" s="786">
        <v>2</v>
      </c>
      <c r="K9672" s="786">
        <v>10.95</v>
      </c>
      <c r="L9672" s="786">
        <v>21.9</v>
      </c>
      <c r="M9672" s="55" t="s">
        <v>2455</v>
      </c>
    </row>
    <row r="9673" spans="1:14" ht="15">
      <c r="A9673" s="282">
        <v>46013</v>
      </c>
      <c r="B9673" s="55" t="s">
        <v>9529</v>
      </c>
      <c r="C9673" s="784">
        <v>83808</v>
      </c>
      <c r="D9673" s="784" t="s">
        <v>7157</v>
      </c>
      <c r="E9673" s="784">
        <v>50</v>
      </c>
      <c r="F9673" s="784">
        <v>4010</v>
      </c>
      <c r="G9673" s="784" t="s">
        <v>9530</v>
      </c>
      <c r="H9673" s="784" t="s">
        <v>1573</v>
      </c>
      <c r="J9673" s="784">
        <v>22</v>
      </c>
      <c r="K9673" s="784">
        <v>15.85</v>
      </c>
      <c r="L9673" s="784">
        <v>348.7</v>
      </c>
      <c r="M9673" s="55" t="s">
        <v>2618</v>
      </c>
      <c r="N9673" s="788" t="s">
        <v>9531</v>
      </c>
    </row>
    <row r="9674" spans="1:14" ht="15">
      <c r="A9674" s="282">
        <v>46013</v>
      </c>
      <c r="B9674" s="55" t="s">
        <v>9529</v>
      </c>
      <c r="C9674" s="786">
        <v>58663</v>
      </c>
      <c r="D9674" s="786" t="s">
        <v>5693</v>
      </c>
      <c r="E9674" s="786" t="s">
        <v>289</v>
      </c>
      <c r="F9674" s="786">
        <v>4010</v>
      </c>
      <c r="G9674" s="786" t="s">
        <v>9532</v>
      </c>
      <c r="H9674" s="786" t="s">
        <v>1573</v>
      </c>
      <c r="J9674" s="786">
        <v>51</v>
      </c>
      <c r="K9674" s="786">
        <v>12.12</v>
      </c>
      <c r="L9674" s="786">
        <v>618.12</v>
      </c>
      <c r="M9674" s="55" t="s">
        <v>2618</v>
      </c>
      <c r="N9674" s="283" t="s">
        <v>9533</v>
      </c>
    </row>
    <row r="9675" spans="1:14" ht="15">
      <c r="A9675" s="282">
        <v>46013</v>
      </c>
      <c r="B9675" s="55" t="s">
        <v>9534</v>
      </c>
      <c r="C9675" s="784">
        <v>83202</v>
      </c>
      <c r="D9675" s="784" t="s">
        <v>5952</v>
      </c>
      <c r="E9675" s="784">
        <v>90</v>
      </c>
      <c r="F9675" s="784">
        <v>4010</v>
      </c>
      <c r="G9675" s="784" t="s">
        <v>9535</v>
      </c>
      <c r="H9675" s="784" t="s">
        <v>1573</v>
      </c>
      <c r="I9675" s="797">
        <v>52</v>
      </c>
      <c r="J9675" s="784">
        <v>52</v>
      </c>
      <c r="K9675" s="784">
        <v>4.9800000000000004</v>
      </c>
      <c r="L9675" s="793">
        <v>258.95999999999998</v>
      </c>
      <c r="M9675" s="55" t="s">
        <v>2618</v>
      </c>
      <c r="N9675" s="788" t="s">
        <v>9536</v>
      </c>
    </row>
    <row r="9676" spans="1:14" ht="15">
      <c r="A9676" s="282">
        <v>46013</v>
      </c>
      <c r="B9676" s="55" t="s">
        <v>9534</v>
      </c>
      <c r="C9676" s="786">
        <v>83613</v>
      </c>
      <c r="D9676" s="786" t="s">
        <v>6925</v>
      </c>
      <c r="E9676" s="786" t="s">
        <v>2230</v>
      </c>
      <c r="F9676" s="786">
        <v>4010</v>
      </c>
      <c r="G9676" s="786" t="s">
        <v>7957</v>
      </c>
      <c r="H9676" s="786" t="s">
        <v>1573</v>
      </c>
      <c r="I9676" s="798">
        <v>12</v>
      </c>
      <c r="J9676" s="786">
        <v>12</v>
      </c>
      <c r="K9676" s="786">
        <v>28.06</v>
      </c>
      <c r="L9676" s="796">
        <v>336.72</v>
      </c>
      <c r="M9676" s="55" t="s">
        <v>2618</v>
      </c>
      <c r="N9676" s="788" t="s">
        <v>9537</v>
      </c>
    </row>
    <row r="9677" spans="1:14" ht="15">
      <c r="A9677" s="282">
        <v>46013</v>
      </c>
      <c r="B9677" s="55" t="s">
        <v>9534</v>
      </c>
      <c r="C9677" s="784">
        <v>83725</v>
      </c>
      <c r="D9677" s="784" t="s">
        <v>6104</v>
      </c>
      <c r="E9677" s="784">
        <v>110</v>
      </c>
      <c r="F9677" s="784">
        <v>4010</v>
      </c>
      <c r="G9677" s="784" t="s">
        <v>8667</v>
      </c>
      <c r="H9677" s="784" t="s">
        <v>1573</v>
      </c>
      <c r="I9677" s="797">
        <v>44</v>
      </c>
      <c r="J9677" s="784">
        <v>44</v>
      </c>
      <c r="K9677" s="784">
        <v>9.4</v>
      </c>
      <c r="L9677" s="793">
        <v>413.6</v>
      </c>
      <c r="M9677" s="55" t="s">
        <v>2618</v>
      </c>
      <c r="N9677" s="788" t="s">
        <v>9538</v>
      </c>
    </row>
    <row r="9678" spans="1:14" ht="15">
      <c r="A9678" s="282">
        <v>46013</v>
      </c>
      <c r="B9678" s="55" t="s">
        <v>9539</v>
      </c>
      <c r="C9678" s="784">
        <v>83256</v>
      </c>
      <c r="D9678" s="784" t="s">
        <v>5328</v>
      </c>
      <c r="E9678" s="784">
        <v>110</v>
      </c>
      <c r="F9678" s="784">
        <v>4010</v>
      </c>
      <c r="G9678" s="784" t="s">
        <v>9540</v>
      </c>
      <c r="H9678" s="784" t="s">
        <v>1573</v>
      </c>
      <c r="I9678" s="797">
        <v>10</v>
      </c>
      <c r="J9678" s="784">
        <v>10</v>
      </c>
      <c r="K9678" s="784">
        <v>4.93</v>
      </c>
      <c r="L9678" s="793">
        <v>49.3</v>
      </c>
      <c r="M9678" s="55" t="s">
        <v>2455</v>
      </c>
    </row>
    <row r="9679" spans="1:14" ht="15">
      <c r="A9679" s="282">
        <v>46013</v>
      </c>
      <c r="B9679" s="55" t="s">
        <v>9539</v>
      </c>
      <c r="C9679" s="786">
        <v>83989</v>
      </c>
      <c r="D9679" s="786" t="s">
        <v>6133</v>
      </c>
      <c r="E9679" s="786">
        <v>85</v>
      </c>
      <c r="F9679" s="786">
        <v>4010</v>
      </c>
      <c r="G9679" s="786" t="s">
        <v>3866</v>
      </c>
      <c r="H9679" s="786" t="s">
        <v>1573</v>
      </c>
      <c r="I9679" s="798">
        <v>4</v>
      </c>
      <c r="J9679" s="786">
        <v>4</v>
      </c>
      <c r="K9679" s="786">
        <v>16.63</v>
      </c>
      <c r="L9679" s="796">
        <v>66.52</v>
      </c>
      <c r="M9679" s="55" t="s">
        <v>2455</v>
      </c>
    </row>
    <row r="9680" spans="1:14" ht="15">
      <c r="A9680" s="282">
        <v>46013</v>
      </c>
      <c r="B9680" s="55" t="s">
        <v>9539</v>
      </c>
      <c r="C9680" s="784">
        <v>52399</v>
      </c>
      <c r="D9680" s="784" t="s">
        <v>6576</v>
      </c>
      <c r="E9680" s="784" t="s">
        <v>441</v>
      </c>
      <c r="F9680" s="784">
        <v>4010</v>
      </c>
      <c r="G9680" s="784" t="s">
        <v>3867</v>
      </c>
      <c r="H9680" s="784" t="s">
        <v>1573</v>
      </c>
      <c r="I9680" s="797">
        <v>5</v>
      </c>
      <c r="J9680" s="784">
        <v>5</v>
      </c>
      <c r="K9680" s="784">
        <v>7.45</v>
      </c>
      <c r="L9680" s="793">
        <v>37.25</v>
      </c>
      <c r="M9680" s="55" t="s">
        <v>2455</v>
      </c>
    </row>
    <row r="9681" spans="1:13" ht="15">
      <c r="A9681" s="282">
        <v>46013</v>
      </c>
      <c r="B9681" s="55" t="s">
        <v>9539</v>
      </c>
      <c r="C9681" s="786">
        <v>83945</v>
      </c>
      <c r="D9681" s="786" t="s">
        <v>6133</v>
      </c>
      <c r="E9681" s="786">
        <v>75</v>
      </c>
      <c r="F9681" s="786">
        <v>4010</v>
      </c>
      <c r="G9681" s="786" t="s">
        <v>3868</v>
      </c>
      <c r="H9681" s="786" t="s">
        <v>1573</v>
      </c>
      <c r="I9681" s="798">
        <v>5</v>
      </c>
      <c r="J9681" s="786">
        <v>5</v>
      </c>
      <c r="K9681" s="786">
        <v>8.64</v>
      </c>
      <c r="L9681" s="796">
        <v>43.2</v>
      </c>
      <c r="M9681" s="55" t="s">
        <v>2455</v>
      </c>
    </row>
    <row r="9682" spans="1:13" ht="15">
      <c r="A9682" s="282">
        <v>46013</v>
      </c>
      <c r="B9682" s="55" t="s">
        <v>9539</v>
      </c>
      <c r="C9682" s="784">
        <v>80039</v>
      </c>
      <c r="D9682" s="784" t="s">
        <v>6094</v>
      </c>
      <c r="E9682" s="784" t="s">
        <v>441</v>
      </c>
      <c r="F9682" s="784">
        <v>4010</v>
      </c>
      <c r="G9682" s="784" t="s">
        <v>3869</v>
      </c>
      <c r="H9682" s="784" t="s">
        <v>1573</v>
      </c>
      <c r="I9682" s="797">
        <v>3</v>
      </c>
      <c r="J9682" s="784">
        <v>3</v>
      </c>
      <c r="K9682" s="784">
        <v>10.73</v>
      </c>
      <c r="L9682" s="793">
        <v>32.19</v>
      </c>
      <c r="M9682" s="55" t="s">
        <v>2455</v>
      </c>
    </row>
    <row r="9683" spans="1:13" ht="15">
      <c r="A9683" s="282">
        <v>46013</v>
      </c>
      <c r="B9683" s="55" t="s">
        <v>9539</v>
      </c>
      <c r="C9683" s="786">
        <v>82406</v>
      </c>
      <c r="D9683" s="786" t="s">
        <v>9451</v>
      </c>
      <c r="E9683" s="786">
        <v>120</v>
      </c>
      <c r="F9683" s="786">
        <v>4010</v>
      </c>
      <c r="G9683" s="786" t="s">
        <v>7747</v>
      </c>
      <c r="H9683" s="786" t="s">
        <v>1573</v>
      </c>
      <c r="I9683" s="798">
        <v>3</v>
      </c>
      <c r="J9683" s="786">
        <v>3</v>
      </c>
      <c r="K9683" s="786">
        <v>8.4700000000000006</v>
      </c>
      <c r="L9683" s="796">
        <v>25.41</v>
      </c>
      <c r="M9683" s="55" t="s">
        <v>2455</v>
      </c>
    </row>
    <row r="9684" spans="1:13" ht="15">
      <c r="A9684" s="282">
        <v>46013</v>
      </c>
      <c r="B9684" s="55" t="s">
        <v>9539</v>
      </c>
      <c r="C9684" s="784">
        <v>83571</v>
      </c>
      <c r="D9684" s="784" t="s">
        <v>8587</v>
      </c>
      <c r="E9684" s="784" t="s">
        <v>2296</v>
      </c>
      <c r="F9684" s="784">
        <v>4010</v>
      </c>
      <c r="G9684" s="784" t="s">
        <v>3413</v>
      </c>
      <c r="H9684" s="784" t="s">
        <v>1573</v>
      </c>
      <c r="I9684" s="797">
        <v>3</v>
      </c>
      <c r="J9684" s="784">
        <v>3</v>
      </c>
      <c r="K9684" s="784">
        <v>16.510000000000002</v>
      </c>
      <c r="L9684" s="793">
        <v>49.53</v>
      </c>
      <c r="M9684" s="55" t="s">
        <v>2455</v>
      </c>
    </row>
    <row r="9685" spans="1:13" ht="15">
      <c r="A9685" s="282">
        <v>46013</v>
      </c>
      <c r="B9685" s="55" t="s">
        <v>9539</v>
      </c>
      <c r="C9685" s="786">
        <v>83543</v>
      </c>
      <c r="D9685" s="786" t="s">
        <v>4300</v>
      </c>
      <c r="E9685" s="786">
        <v>110</v>
      </c>
      <c r="F9685" s="786">
        <v>4010</v>
      </c>
      <c r="G9685" s="786" t="s">
        <v>9541</v>
      </c>
      <c r="H9685" s="786" t="s">
        <v>1573</v>
      </c>
      <c r="I9685" s="798">
        <v>4</v>
      </c>
      <c r="J9685" s="786">
        <v>4</v>
      </c>
      <c r="K9685" s="786">
        <v>7.1</v>
      </c>
      <c r="L9685" s="796">
        <v>28.4</v>
      </c>
      <c r="M9685" s="55" t="s">
        <v>2455</v>
      </c>
    </row>
    <row r="9686" spans="1:13" ht="15">
      <c r="A9686" s="282">
        <v>46013</v>
      </c>
      <c r="B9686" s="55" t="s">
        <v>9539</v>
      </c>
      <c r="C9686" s="784">
        <v>83344</v>
      </c>
      <c r="D9686" s="784" t="s">
        <v>4989</v>
      </c>
      <c r="E9686" s="784">
        <v>80</v>
      </c>
      <c r="F9686" s="784">
        <v>4010</v>
      </c>
      <c r="G9686" s="784" t="s">
        <v>9542</v>
      </c>
      <c r="H9686" s="784" t="s">
        <v>1573</v>
      </c>
      <c r="I9686" s="797">
        <v>4</v>
      </c>
      <c r="J9686" s="784">
        <v>4</v>
      </c>
      <c r="K9686" s="784">
        <v>10.37</v>
      </c>
      <c r="L9686" s="793">
        <v>41.48</v>
      </c>
      <c r="M9686" s="55" t="s">
        <v>2455</v>
      </c>
    </row>
    <row r="9687" spans="1:13" ht="15">
      <c r="A9687" s="282">
        <v>46013</v>
      </c>
      <c r="B9687" s="55" t="s">
        <v>9539</v>
      </c>
      <c r="C9687" s="786">
        <v>81211</v>
      </c>
      <c r="D9687" s="786" t="s">
        <v>4641</v>
      </c>
      <c r="E9687" s="786">
        <v>120</v>
      </c>
      <c r="F9687" s="786">
        <v>4010</v>
      </c>
      <c r="G9687" s="786" t="s">
        <v>7748</v>
      </c>
      <c r="H9687" s="786" t="s">
        <v>1573</v>
      </c>
      <c r="I9687" s="798">
        <v>3</v>
      </c>
      <c r="J9687" s="786">
        <v>3</v>
      </c>
      <c r="K9687" s="786">
        <v>16.98</v>
      </c>
      <c r="L9687" s="796">
        <v>50.94</v>
      </c>
      <c r="M9687" s="55" t="s">
        <v>2455</v>
      </c>
    </row>
    <row r="9688" spans="1:13" ht="15">
      <c r="A9688" s="282">
        <v>46013</v>
      </c>
      <c r="B9688" s="55" t="s">
        <v>9539</v>
      </c>
      <c r="C9688" s="784">
        <v>82400</v>
      </c>
      <c r="D9688" s="784" t="s">
        <v>2788</v>
      </c>
      <c r="E9688" s="784">
        <v>130</v>
      </c>
      <c r="F9688" s="784">
        <v>4010</v>
      </c>
      <c r="G9688" s="784" t="s">
        <v>9543</v>
      </c>
      <c r="H9688" s="784" t="s">
        <v>1573</v>
      </c>
      <c r="I9688" s="797">
        <v>2</v>
      </c>
      <c r="J9688" s="784">
        <v>2</v>
      </c>
      <c r="K9688" s="784">
        <v>17.989999999999998</v>
      </c>
      <c r="L9688" s="793">
        <v>35.979999999999997</v>
      </c>
      <c r="M9688" s="55" t="s">
        <v>2455</v>
      </c>
    </row>
    <row r="9689" spans="1:13" ht="15">
      <c r="A9689" s="282">
        <v>46013</v>
      </c>
      <c r="B9689" s="55" t="s">
        <v>9539</v>
      </c>
      <c r="C9689" s="786">
        <v>83973</v>
      </c>
      <c r="D9689" s="786" t="s">
        <v>8185</v>
      </c>
      <c r="E9689" s="786">
        <v>140</v>
      </c>
      <c r="F9689" s="786">
        <v>4010</v>
      </c>
      <c r="G9689" s="786" t="s">
        <v>9544</v>
      </c>
      <c r="H9689" s="786" t="s">
        <v>1573</v>
      </c>
      <c r="I9689" s="798">
        <v>3</v>
      </c>
      <c r="J9689" s="786">
        <v>3</v>
      </c>
      <c r="K9689" s="786">
        <v>7.16</v>
      </c>
      <c r="L9689" s="796">
        <v>21.48</v>
      </c>
      <c r="M9689" s="55" t="s">
        <v>2455</v>
      </c>
    </row>
    <row r="9690" spans="1:13" ht="15">
      <c r="A9690" s="282">
        <v>46013</v>
      </c>
      <c r="B9690" s="55" t="s">
        <v>9539</v>
      </c>
      <c r="C9690" s="784">
        <v>83643</v>
      </c>
      <c r="D9690" s="784" t="s">
        <v>5595</v>
      </c>
      <c r="E9690" s="784" t="s">
        <v>2061</v>
      </c>
      <c r="F9690" s="784">
        <v>4010</v>
      </c>
      <c r="G9690" s="784" t="s">
        <v>9141</v>
      </c>
      <c r="H9690" s="784" t="s">
        <v>1573</v>
      </c>
      <c r="I9690" s="797">
        <v>5</v>
      </c>
      <c r="J9690" s="784">
        <v>5</v>
      </c>
      <c r="K9690" s="784">
        <v>27.49</v>
      </c>
      <c r="L9690" s="793">
        <v>137.44999999999999</v>
      </c>
      <c r="M9690" s="55" t="s">
        <v>2455</v>
      </c>
    </row>
    <row r="9691" spans="1:13" ht="15">
      <c r="A9691" s="282">
        <v>46013</v>
      </c>
      <c r="B9691" s="55" t="s">
        <v>9539</v>
      </c>
      <c r="C9691" s="786">
        <v>66934</v>
      </c>
      <c r="D9691" s="786" t="s">
        <v>2292</v>
      </c>
      <c r="E9691" s="786">
        <v>80</v>
      </c>
      <c r="F9691" s="786">
        <v>4010</v>
      </c>
      <c r="G9691" s="786" t="s">
        <v>9142</v>
      </c>
      <c r="H9691" s="786" t="s">
        <v>1573</v>
      </c>
      <c r="I9691" s="798">
        <v>2</v>
      </c>
      <c r="J9691" s="786">
        <v>2</v>
      </c>
      <c r="K9691" s="786">
        <v>10.86</v>
      </c>
      <c r="L9691" s="796">
        <v>21.72</v>
      </c>
      <c r="M9691" s="55" t="s">
        <v>2455</v>
      </c>
    </row>
    <row r="9692" spans="1:13" ht="15">
      <c r="A9692" s="282">
        <v>46013</v>
      </c>
      <c r="B9692" s="55" t="s">
        <v>9539</v>
      </c>
      <c r="C9692" s="784">
        <v>83593</v>
      </c>
      <c r="D9692" s="784" t="s">
        <v>7230</v>
      </c>
      <c r="E9692" s="784" t="s">
        <v>2061</v>
      </c>
      <c r="F9692" s="784">
        <v>4010</v>
      </c>
      <c r="G9692" s="784" t="s">
        <v>9143</v>
      </c>
      <c r="H9692" s="784" t="s">
        <v>1573</v>
      </c>
      <c r="I9692" s="797">
        <v>5</v>
      </c>
      <c r="J9692" s="784">
        <v>5</v>
      </c>
      <c r="K9692" s="784">
        <v>10.69</v>
      </c>
      <c r="L9692" s="793">
        <v>53.45</v>
      </c>
      <c r="M9692" s="55" t="s">
        <v>2455</v>
      </c>
    </row>
    <row r="9693" spans="1:13" ht="15">
      <c r="A9693" s="282">
        <v>46013</v>
      </c>
      <c r="B9693" s="55" t="s">
        <v>9539</v>
      </c>
      <c r="C9693" s="786">
        <v>83637</v>
      </c>
      <c r="D9693" s="786" t="s">
        <v>6086</v>
      </c>
      <c r="E9693" s="786" t="s">
        <v>441</v>
      </c>
      <c r="F9693" s="786">
        <v>4010</v>
      </c>
      <c r="G9693" s="786" t="s">
        <v>4680</v>
      </c>
      <c r="H9693" s="786" t="s">
        <v>1573</v>
      </c>
      <c r="I9693" s="798">
        <v>3</v>
      </c>
      <c r="J9693" s="786">
        <v>3</v>
      </c>
      <c r="K9693" s="786">
        <v>20.14</v>
      </c>
      <c r="L9693" s="796">
        <v>60.42</v>
      </c>
      <c r="M9693" s="55" t="s">
        <v>2455</v>
      </c>
    </row>
    <row r="9694" spans="1:13" ht="15">
      <c r="A9694" s="282">
        <v>46013</v>
      </c>
      <c r="B9694" s="55" t="s">
        <v>9539</v>
      </c>
      <c r="C9694" s="784">
        <v>83641</v>
      </c>
      <c r="D9694" s="784" t="s">
        <v>6086</v>
      </c>
      <c r="E9694" s="784" t="s">
        <v>2061</v>
      </c>
      <c r="F9694" s="784">
        <v>4010</v>
      </c>
      <c r="G9694" s="784" t="s">
        <v>6487</v>
      </c>
      <c r="H9694" s="784" t="s">
        <v>1573</v>
      </c>
      <c r="I9694" s="797">
        <v>2</v>
      </c>
      <c r="J9694" s="784">
        <v>2</v>
      </c>
      <c r="K9694" s="784">
        <v>16.55</v>
      </c>
      <c r="L9694" s="793">
        <v>33.1</v>
      </c>
      <c r="M9694" s="55" t="s">
        <v>2455</v>
      </c>
    </row>
    <row r="9695" spans="1:13" ht="15">
      <c r="A9695" s="282">
        <v>46013</v>
      </c>
      <c r="B9695" s="55" t="s">
        <v>9539</v>
      </c>
      <c r="C9695" s="786">
        <v>82313</v>
      </c>
      <c r="D9695" s="786" t="s">
        <v>2382</v>
      </c>
      <c r="E9695" s="786" t="s">
        <v>2061</v>
      </c>
      <c r="F9695" s="786">
        <v>4010</v>
      </c>
      <c r="G9695" s="786" t="s">
        <v>6490</v>
      </c>
      <c r="H9695" s="786" t="s">
        <v>1573</v>
      </c>
      <c r="I9695" s="798">
        <v>4</v>
      </c>
      <c r="J9695" s="786">
        <v>4</v>
      </c>
      <c r="K9695" s="786">
        <v>14.37</v>
      </c>
      <c r="L9695" s="796">
        <v>57.48</v>
      </c>
      <c r="M9695" s="55" t="s">
        <v>2455</v>
      </c>
    </row>
    <row r="9696" spans="1:13" ht="15">
      <c r="A9696" s="282">
        <v>46013</v>
      </c>
      <c r="B9696" s="55" t="s">
        <v>9539</v>
      </c>
      <c r="C9696" s="784">
        <v>82407</v>
      </c>
      <c r="D9696" s="784" t="s">
        <v>7550</v>
      </c>
      <c r="E9696" s="784">
        <v>85</v>
      </c>
      <c r="F9696" s="784">
        <v>4010</v>
      </c>
      <c r="G9696" s="784" t="s">
        <v>6492</v>
      </c>
      <c r="H9696" s="784" t="s">
        <v>1573</v>
      </c>
      <c r="I9696" s="797">
        <v>11</v>
      </c>
      <c r="J9696" s="784">
        <v>11</v>
      </c>
      <c r="K9696" s="784">
        <v>6.76</v>
      </c>
      <c r="L9696" s="793">
        <v>74.36</v>
      </c>
      <c r="M9696" s="55" t="s">
        <v>2455</v>
      </c>
    </row>
    <row r="9697" spans="1:14" ht="15">
      <c r="A9697" s="282">
        <v>46013</v>
      </c>
      <c r="B9697" s="55" t="s">
        <v>9539</v>
      </c>
      <c r="C9697" s="786">
        <v>44403</v>
      </c>
      <c r="D9697" s="786" t="s">
        <v>2382</v>
      </c>
      <c r="E9697" s="786" t="s">
        <v>289</v>
      </c>
      <c r="F9697" s="786">
        <v>4010</v>
      </c>
      <c r="G9697" s="786" t="s">
        <v>7414</v>
      </c>
      <c r="H9697" s="786" t="s">
        <v>1573</v>
      </c>
      <c r="I9697" s="798">
        <v>8</v>
      </c>
      <c r="J9697" s="786">
        <v>8</v>
      </c>
      <c r="K9697" s="786">
        <v>6.08</v>
      </c>
      <c r="L9697" s="796">
        <v>48.64</v>
      </c>
      <c r="M9697" s="55" t="s">
        <v>2455</v>
      </c>
    </row>
    <row r="9698" spans="1:14" ht="15">
      <c r="A9698" s="282">
        <v>46013</v>
      </c>
      <c r="B9698" s="55" t="s">
        <v>9539</v>
      </c>
      <c r="C9698" s="784">
        <v>59852</v>
      </c>
      <c r="D9698" s="784" t="s">
        <v>2382</v>
      </c>
      <c r="E9698" s="784">
        <v>110</v>
      </c>
      <c r="F9698" s="784">
        <v>4010</v>
      </c>
      <c r="G9698" s="784" t="s">
        <v>3155</v>
      </c>
      <c r="H9698" s="784" t="s">
        <v>1573</v>
      </c>
      <c r="I9698" s="797">
        <v>7</v>
      </c>
      <c r="J9698" s="784">
        <v>7</v>
      </c>
      <c r="K9698" s="784">
        <v>7.69</v>
      </c>
      <c r="L9698" s="793">
        <v>53.83</v>
      </c>
      <c r="M9698" s="55" t="s">
        <v>2455</v>
      </c>
    </row>
    <row r="9699" spans="1:14" ht="15">
      <c r="A9699" s="282">
        <v>46013</v>
      </c>
      <c r="B9699" s="55" t="s">
        <v>9539</v>
      </c>
      <c r="C9699" s="786">
        <v>83603</v>
      </c>
      <c r="D9699" s="786" t="s">
        <v>7368</v>
      </c>
      <c r="E9699" s="786" t="s">
        <v>289</v>
      </c>
      <c r="F9699" s="786">
        <v>4010</v>
      </c>
      <c r="G9699" s="786" t="s">
        <v>3157</v>
      </c>
      <c r="H9699" s="786" t="s">
        <v>1573</v>
      </c>
      <c r="I9699" s="798">
        <v>7</v>
      </c>
      <c r="J9699" s="786">
        <v>7</v>
      </c>
      <c r="K9699" s="786">
        <v>28.16</v>
      </c>
      <c r="L9699" s="796">
        <v>197.12</v>
      </c>
      <c r="M9699" s="55" t="s">
        <v>2455</v>
      </c>
    </row>
    <row r="9700" spans="1:14" ht="15">
      <c r="A9700" s="282">
        <v>46013</v>
      </c>
      <c r="B9700" s="55" t="s">
        <v>9545</v>
      </c>
      <c r="C9700" s="784">
        <v>59852</v>
      </c>
      <c r="D9700" s="784" t="s">
        <v>7444</v>
      </c>
      <c r="E9700" s="784">
        <v>130</v>
      </c>
      <c r="F9700" s="784">
        <v>4010</v>
      </c>
      <c r="G9700" s="784" t="s">
        <v>9546</v>
      </c>
      <c r="H9700" s="784" t="s">
        <v>1573</v>
      </c>
      <c r="I9700" s="797">
        <v>24</v>
      </c>
      <c r="J9700" s="784">
        <v>24</v>
      </c>
      <c r="K9700" s="784">
        <v>8.6999999999999993</v>
      </c>
      <c r="L9700" s="793">
        <v>208.8</v>
      </c>
      <c r="M9700" s="55" t="s">
        <v>2618</v>
      </c>
      <c r="N9700" s="788" t="s">
        <v>9547</v>
      </c>
    </row>
    <row r="9701" spans="1:14" ht="15">
      <c r="A9701" s="282">
        <v>46013</v>
      </c>
      <c r="B9701" s="55" t="s">
        <v>9548</v>
      </c>
      <c r="C9701" s="784">
        <v>50265</v>
      </c>
      <c r="D9701" s="784" t="s">
        <v>6115</v>
      </c>
      <c r="E9701" s="784" t="s">
        <v>441</v>
      </c>
      <c r="F9701" s="784">
        <v>4010</v>
      </c>
      <c r="G9701" s="784" t="s">
        <v>3730</v>
      </c>
      <c r="H9701" s="784" t="s">
        <v>1573</v>
      </c>
      <c r="I9701" s="797">
        <v>4</v>
      </c>
      <c r="J9701" s="784">
        <v>4</v>
      </c>
      <c r="K9701" s="784">
        <v>3.8</v>
      </c>
      <c r="L9701" s="793">
        <v>15.2</v>
      </c>
      <c r="M9701" s="55" t="s">
        <v>2455</v>
      </c>
    </row>
    <row r="9702" spans="1:14" ht="15">
      <c r="A9702" s="282">
        <v>46013</v>
      </c>
      <c r="B9702" s="55" t="s">
        <v>9548</v>
      </c>
      <c r="C9702" s="786">
        <v>80941</v>
      </c>
      <c r="D9702" s="786" t="s">
        <v>2560</v>
      </c>
      <c r="E9702" s="786">
        <v>120</v>
      </c>
      <c r="F9702" s="786">
        <v>4010</v>
      </c>
      <c r="G9702" s="786" t="s">
        <v>3840</v>
      </c>
      <c r="H9702" s="786" t="s">
        <v>1573</v>
      </c>
      <c r="I9702" s="798">
        <v>4</v>
      </c>
      <c r="J9702" s="786">
        <v>4</v>
      </c>
      <c r="K9702" s="786">
        <v>12.23</v>
      </c>
      <c r="L9702" s="796">
        <v>48.92</v>
      </c>
      <c r="M9702" s="55" t="s">
        <v>2455</v>
      </c>
    </row>
    <row r="9703" spans="1:14" ht="15">
      <c r="A9703" s="282">
        <v>46013</v>
      </c>
      <c r="B9703" s="55" t="s">
        <v>9548</v>
      </c>
      <c r="C9703" s="784">
        <v>80039</v>
      </c>
      <c r="D9703" s="784" t="s">
        <v>5595</v>
      </c>
      <c r="E9703" s="784" t="s">
        <v>2230</v>
      </c>
      <c r="F9703" s="784">
        <v>4010</v>
      </c>
      <c r="G9703" s="784" t="s">
        <v>3838</v>
      </c>
      <c r="H9703" s="784" t="s">
        <v>1573</v>
      </c>
      <c r="I9703" s="797">
        <v>1</v>
      </c>
      <c r="J9703" s="784">
        <v>1</v>
      </c>
      <c r="K9703" s="784">
        <v>10.73</v>
      </c>
      <c r="L9703" s="793">
        <v>10.73</v>
      </c>
      <c r="M9703" s="55" t="s">
        <v>2455</v>
      </c>
    </row>
    <row r="9704" spans="1:14" ht="15">
      <c r="A9704" s="282">
        <v>46013</v>
      </c>
      <c r="B9704" s="55" t="s">
        <v>9548</v>
      </c>
      <c r="C9704" s="786">
        <v>60325</v>
      </c>
      <c r="D9704" s="786">
        <v>714</v>
      </c>
      <c r="E9704" s="786" t="s">
        <v>2061</v>
      </c>
      <c r="F9704" s="786">
        <v>4010</v>
      </c>
      <c r="G9704" s="786" t="s">
        <v>3842</v>
      </c>
      <c r="H9704" s="786" t="s">
        <v>1573</v>
      </c>
      <c r="I9704" s="798">
        <v>1</v>
      </c>
      <c r="J9704" s="786">
        <v>1</v>
      </c>
      <c r="K9704" s="786">
        <v>10.31</v>
      </c>
      <c r="L9704" s="796">
        <v>10.31</v>
      </c>
      <c r="M9704" s="55" t="s">
        <v>2455</v>
      </c>
    </row>
    <row r="9705" spans="1:14" ht="15">
      <c r="A9705" s="282">
        <v>46013</v>
      </c>
      <c r="B9705" s="55" t="s">
        <v>9548</v>
      </c>
      <c r="C9705" s="784">
        <v>83072</v>
      </c>
      <c r="D9705" s="784" t="s">
        <v>6351</v>
      </c>
      <c r="E9705" s="784">
        <v>160</v>
      </c>
      <c r="F9705" s="784">
        <v>4010</v>
      </c>
      <c r="G9705" s="784" t="s">
        <v>3843</v>
      </c>
      <c r="H9705" s="784" t="s">
        <v>1573</v>
      </c>
      <c r="I9705" s="797">
        <v>1</v>
      </c>
      <c r="J9705" s="784">
        <v>1</v>
      </c>
      <c r="K9705" s="784">
        <v>8.8699999999999992</v>
      </c>
      <c r="L9705" s="793">
        <v>8.8699999999999992</v>
      </c>
      <c r="M9705" s="55" t="s">
        <v>2455</v>
      </c>
    </row>
    <row r="9706" spans="1:14" ht="15">
      <c r="A9706" s="282">
        <v>46013</v>
      </c>
      <c r="B9706" s="55" t="s">
        <v>9548</v>
      </c>
      <c r="C9706" s="786">
        <v>67848</v>
      </c>
      <c r="D9706" s="786" t="s">
        <v>3014</v>
      </c>
      <c r="E9706" s="786">
        <v>140</v>
      </c>
      <c r="F9706" s="786">
        <v>4010</v>
      </c>
      <c r="G9706" s="786" t="s">
        <v>3845</v>
      </c>
      <c r="H9706" s="786" t="s">
        <v>1573</v>
      </c>
      <c r="I9706" s="798">
        <v>1</v>
      </c>
      <c r="J9706" s="786">
        <v>1</v>
      </c>
      <c r="K9706" s="786">
        <v>6.51</v>
      </c>
      <c r="L9706" s="796">
        <v>6.51</v>
      </c>
      <c r="M9706" s="55" t="s">
        <v>2455</v>
      </c>
    </row>
    <row r="9707" spans="1:14" ht="15">
      <c r="A9707" s="282">
        <v>46013</v>
      </c>
      <c r="B9707" s="55" t="s">
        <v>9548</v>
      </c>
      <c r="C9707" s="784">
        <v>80046</v>
      </c>
      <c r="D9707" s="784" t="s">
        <v>2255</v>
      </c>
      <c r="E9707" s="784" t="s">
        <v>441</v>
      </c>
      <c r="F9707" s="784">
        <v>4010</v>
      </c>
      <c r="G9707" s="784" t="s">
        <v>3846</v>
      </c>
      <c r="H9707" s="784" t="s">
        <v>1573</v>
      </c>
      <c r="I9707" s="797">
        <v>1</v>
      </c>
      <c r="J9707" s="784">
        <v>1</v>
      </c>
      <c r="K9707" s="784">
        <v>14.45</v>
      </c>
      <c r="L9707" s="793">
        <v>14.45</v>
      </c>
      <c r="M9707" s="55" t="s">
        <v>2455</v>
      </c>
    </row>
    <row r="9708" spans="1:14" ht="15">
      <c r="A9708" s="282">
        <v>46013</v>
      </c>
      <c r="B9708" s="55" t="s">
        <v>9548</v>
      </c>
      <c r="C9708" s="786">
        <v>83640</v>
      </c>
      <c r="D9708" s="786" t="s">
        <v>2336</v>
      </c>
      <c r="E9708" s="786">
        <v>140</v>
      </c>
      <c r="F9708" s="786">
        <v>4010</v>
      </c>
      <c r="G9708" s="786" t="s">
        <v>8805</v>
      </c>
      <c r="H9708" s="786" t="s">
        <v>1573</v>
      </c>
      <c r="I9708" s="798">
        <v>1</v>
      </c>
      <c r="J9708" s="786">
        <v>1</v>
      </c>
      <c r="K9708" s="786">
        <v>18.18</v>
      </c>
      <c r="L9708" s="796">
        <v>18.18</v>
      </c>
      <c r="M9708" s="55" t="s">
        <v>2455</v>
      </c>
    </row>
    <row r="9709" spans="1:14" ht="15">
      <c r="A9709" s="282">
        <v>46013</v>
      </c>
      <c r="B9709" s="55" t="s">
        <v>9548</v>
      </c>
      <c r="C9709" s="784">
        <v>80990</v>
      </c>
      <c r="D9709" s="784" t="s">
        <v>5862</v>
      </c>
      <c r="E9709" s="784">
        <v>140</v>
      </c>
      <c r="F9709" s="784">
        <v>4010</v>
      </c>
      <c r="G9709" s="784" t="s">
        <v>3849</v>
      </c>
      <c r="H9709" s="784" t="s">
        <v>1573</v>
      </c>
      <c r="I9709" s="797">
        <v>1</v>
      </c>
      <c r="J9709" s="784">
        <v>1</v>
      </c>
      <c r="K9709" s="784">
        <v>8.1999999999999993</v>
      </c>
      <c r="L9709" s="793">
        <v>8.1999999999999993</v>
      </c>
      <c r="M9709" s="55" t="s">
        <v>2455</v>
      </c>
    </row>
    <row r="9710" spans="1:14" ht="15">
      <c r="A9710" s="282">
        <v>46013</v>
      </c>
      <c r="B9710" s="55" t="s">
        <v>9548</v>
      </c>
      <c r="C9710" s="786">
        <v>83641</v>
      </c>
      <c r="D9710" s="786" t="s">
        <v>6862</v>
      </c>
      <c r="E9710" s="786" t="s">
        <v>289</v>
      </c>
      <c r="F9710" s="786">
        <v>4010</v>
      </c>
      <c r="G9710" s="786" t="s">
        <v>3850</v>
      </c>
      <c r="H9710" s="786" t="s">
        <v>1573</v>
      </c>
      <c r="I9710" s="798">
        <v>1</v>
      </c>
      <c r="J9710" s="786">
        <v>1</v>
      </c>
      <c r="K9710" s="786">
        <v>14.81</v>
      </c>
      <c r="L9710" s="796">
        <v>14.81</v>
      </c>
      <c r="M9710" s="55" t="s">
        <v>2455</v>
      </c>
    </row>
    <row r="9711" spans="1:14" ht="15">
      <c r="A9711" s="282">
        <v>46013</v>
      </c>
      <c r="B9711" s="55" t="s">
        <v>9548</v>
      </c>
      <c r="C9711" s="784">
        <v>83586</v>
      </c>
      <c r="D9711" s="784" t="s">
        <v>6320</v>
      </c>
      <c r="E9711" s="784" t="s">
        <v>2296</v>
      </c>
      <c r="F9711" s="784">
        <v>4010</v>
      </c>
      <c r="G9711" s="784" t="s">
        <v>3853</v>
      </c>
      <c r="H9711" s="784" t="s">
        <v>1573</v>
      </c>
      <c r="I9711" s="797">
        <v>1</v>
      </c>
      <c r="J9711" s="784">
        <v>1</v>
      </c>
      <c r="K9711" s="784">
        <v>28.11</v>
      </c>
      <c r="L9711" s="793">
        <v>28.11</v>
      </c>
      <c r="M9711" s="55" t="s">
        <v>2455</v>
      </c>
    </row>
    <row r="9712" spans="1:14" ht="15">
      <c r="A9712" s="282">
        <v>46013</v>
      </c>
      <c r="B9712" s="55" t="s">
        <v>9548</v>
      </c>
      <c r="C9712" s="786">
        <v>81148</v>
      </c>
      <c r="D9712" s="786" t="s">
        <v>2258</v>
      </c>
      <c r="E9712" s="786">
        <v>150</v>
      </c>
      <c r="F9712" s="786">
        <v>4010</v>
      </c>
      <c r="G9712" s="786" t="s">
        <v>3855</v>
      </c>
      <c r="H9712" s="786" t="s">
        <v>1573</v>
      </c>
      <c r="I9712" s="798">
        <v>1</v>
      </c>
      <c r="J9712" s="786">
        <v>1</v>
      </c>
      <c r="K9712" s="786">
        <v>22.68</v>
      </c>
      <c r="L9712" s="796">
        <v>22.68</v>
      </c>
      <c r="M9712" s="55" t="s">
        <v>2455</v>
      </c>
    </row>
    <row r="9713" spans="1:14" ht="15">
      <c r="A9713" s="282">
        <v>46013</v>
      </c>
      <c r="B9713" s="55" t="s">
        <v>9548</v>
      </c>
      <c r="C9713" s="784">
        <v>83577</v>
      </c>
      <c r="D9713" s="784" t="s">
        <v>7741</v>
      </c>
      <c r="E9713" s="784" t="s">
        <v>289</v>
      </c>
      <c r="F9713" s="784">
        <v>4010</v>
      </c>
      <c r="G9713" s="784" t="s">
        <v>3856</v>
      </c>
      <c r="H9713" s="784" t="s">
        <v>1573</v>
      </c>
      <c r="I9713" s="797">
        <v>1</v>
      </c>
      <c r="J9713" s="784">
        <v>1</v>
      </c>
      <c r="K9713" s="784">
        <v>28.44</v>
      </c>
      <c r="L9713" s="793">
        <v>28.44</v>
      </c>
      <c r="M9713" s="55" t="s">
        <v>2455</v>
      </c>
    </row>
    <row r="9714" spans="1:14" ht="15">
      <c r="A9714" s="282">
        <v>46013</v>
      </c>
      <c r="B9714" s="55" t="s">
        <v>9548</v>
      </c>
      <c r="C9714" s="786">
        <v>80046</v>
      </c>
      <c r="D9714" s="786" t="s">
        <v>2988</v>
      </c>
      <c r="E9714" s="786" t="s">
        <v>2296</v>
      </c>
      <c r="F9714" s="786">
        <v>4010</v>
      </c>
      <c r="G9714" s="786" t="s">
        <v>3857</v>
      </c>
      <c r="H9714" s="786" t="s">
        <v>1573</v>
      </c>
      <c r="I9714" s="798">
        <v>2</v>
      </c>
      <c r="J9714" s="786">
        <v>2</v>
      </c>
      <c r="K9714" s="786">
        <v>14.45</v>
      </c>
      <c r="L9714" s="796">
        <v>28.9</v>
      </c>
      <c r="M9714" s="55" t="s">
        <v>2455</v>
      </c>
    </row>
    <row r="9715" spans="1:14" ht="15">
      <c r="A9715" s="282">
        <v>46013</v>
      </c>
      <c r="B9715" s="55" t="s">
        <v>9548</v>
      </c>
      <c r="C9715" s="784">
        <v>83575</v>
      </c>
      <c r="D9715" s="784" t="s">
        <v>7741</v>
      </c>
      <c r="E9715" s="784" t="s">
        <v>2061</v>
      </c>
      <c r="F9715" s="784">
        <v>4010</v>
      </c>
      <c r="G9715" s="784" t="s">
        <v>3858</v>
      </c>
      <c r="H9715" s="784" t="s">
        <v>1573</v>
      </c>
      <c r="I9715" s="797">
        <v>2</v>
      </c>
      <c r="J9715" s="784">
        <v>2</v>
      </c>
      <c r="K9715" s="784">
        <v>15.48</v>
      </c>
      <c r="L9715" s="793">
        <v>30.96</v>
      </c>
      <c r="M9715" s="55" t="s">
        <v>2455</v>
      </c>
    </row>
    <row r="9716" spans="1:14" ht="15">
      <c r="A9716" s="282">
        <v>46013</v>
      </c>
      <c r="B9716" s="55" t="s">
        <v>9548</v>
      </c>
      <c r="C9716" s="786">
        <v>43197</v>
      </c>
      <c r="D9716" s="786" t="s">
        <v>2560</v>
      </c>
      <c r="E9716" s="786">
        <v>150</v>
      </c>
      <c r="F9716" s="786">
        <v>4010</v>
      </c>
      <c r="G9716" s="786" t="s">
        <v>3859</v>
      </c>
      <c r="H9716" s="786" t="s">
        <v>1573</v>
      </c>
      <c r="I9716" s="798">
        <v>2</v>
      </c>
      <c r="J9716" s="786">
        <v>2</v>
      </c>
      <c r="K9716" s="786">
        <v>4.24</v>
      </c>
      <c r="L9716" s="796">
        <v>8.48</v>
      </c>
      <c r="M9716" s="55" t="s">
        <v>2455</v>
      </c>
    </row>
    <row r="9717" spans="1:14" ht="15">
      <c r="A9717" s="282">
        <v>46013</v>
      </c>
      <c r="B9717" s="55" t="s">
        <v>9548</v>
      </c>
      <c r="C9717" s="784">
        <v>60310</v>
      </c>
      <c r="D9717" s="784" t="s">
        <v>2577</v>
      </c>
      <c r="E9717" s="784" t="s">
        <v>289</v>
      </c>
      <c r="F9717" s="784">
        <v>4010</v>
      </c>
      <c r="G9717" s="784" t="s">
        <v>3860</v>
      </c>
      <c r="H9717" s="784" t="s">
        <v>1573</v>
      </c>
      <c r="I9717" s="797">
        <v>2</v>
      </c>
      <c r="J9717" s="784">
        <v>2</v>
      </c>
      <c r="K9717" s="784">
        <v>8.65</v>
      </c>
      <c r="L9717" s="793">
        <v>17.3</v>
      </c>
      <c r="M9717" s="55" t="s">
        <v>2455</v>
      </c>
    </row>
    <row r="9718" spans="1:14" ht="15">
      <c r="A9718" s="282">
        <v>46013</v>
      </c>
      <c r="B9718" s="55" t="s">
        <v>9548</v>
      </c>
      <c r="C9718" s="786">
        <v>83378</v>
      </c>
      <c r="D9718" s="786" t="s">
        <v>5567</v>
      </c>
      <c r="E9718" s="786">
        <v>90</v>
      </c>
      <c r="F9718" s="786">
        <v>4010</v>
      </c>
      <c r="G9718" s="786" t="s">
        <v>3862</v>
      </c>
      <c r="H9718" s="786" t="s">
        <v>1573</v>
      </c>
      <c r="I9718" s="798">
        <v>2</v>
      </c>
      <c r="J9718" s="786">
        <v>2</v>
      </c>
      <c r="K9718" s="786">
        <v>15.53</v>
      </c>
      <c r="L9718" s="796">
        <v>31.06</v>
      </c>
      <c r="M9718" s="55" t="s">
        <v>2455</v>
      </c>
    </row>
    <row r="9719" spans="1:14" ht="15">
      <c r="A9719" s="282">
        <v>46013</v>
      </c>
      <c r="B9719" s="55" t="s">
        <v>9548</v>
      </c>
      <c r="C9719" s="784">
        <v>81951</v>
      </c>
      <c r="D9719" s="784" t="s">
        <v>4795</v>
      </c>
      <c r="E9719" s="784">
        <v>85</v>
      </c>
      <c r="F9719" s="784">
        <v>4010</v>
      </c>
      <c r="G9719" s="784" t="s">
        <v>3863</v>
      </c>
      <c r="H9719" s="784" t="s">
        <v>1573</v>
      </c>
      <c r="I9719" s="797">
        <v>2</v>
      </c>
      <c r="J9719" s="784">
        <v>2</v>
      </c>
      <c r="K9719" s="784">
        <v>30.01</v>
      </c>
      <c r="L9719" s="793">
        <v>60.02</v>
      </c>
      <c r="M9719" s="55" t="s">
        <v>2455</v>
      </c>
    </row>
    <row r="9720" spans="1:14" ht="15">
      <c r="A9720" s="282">
        <v>46013</v>
      </c>
      <c r="B9720" s="55" t="s">
        <v>9548</v>
      </c>
      <c r="C9720" s="786">
        <v>81185</v>
      </c>
      <c r="D9720" s="786" t="s">
        <v>2258</v>
      </c>
      <c r="E9720" s="786" t="s">
        <v>289</v>
      </c>
      <c r="F9720" s="786">
        <v>4010</v>
      </c>
      <c r="G9720" s="786" t="s">
        <v>3864</v>
      </c>
      <c r="H9720" s="786" t="s">
        <v>1573</v>
      </c>
      <c r="I9720" s="798">
        <v>2</v>
      </c>
      <c r="J9720" s="786">
        <v>2</v>
      </c>
      <c r="K9720" s="786">
        <v>23.66</v>
      </c>
      <c r="L9720" s="796">
        <v>47.32</v>
      </c>
      <c r="M9720" s="55" t="s">
        <v>2455</v>
      </c>
    </row>
    <row r="9721" spans="1:14" ht="15">
      <c r="A9721" s="282">
        <v>46013</v>
      </c>
      <c r="B9721" s="55" t="s">
        <v>9548</v>
      </c>
      <c r="C9721" s="784">
        <v>67101</v>
      </c>
      <c r="D9721" s="784" t="s">
        <v>2577</v>
      </c>
      <c r="E9721" s="784" t="s">
        <v>2230</v>
      </c>
      <c r="F9721" s="784">
        <v>4010</v>
      </c>
      <c r="G9721" s="784" t="s">
        <v>3865</v>
      </c>
      <c r="H9721" s="784" t="s">
        <v>1573</v>
      </c>
      <c r="I9721" s="797">
        <v>2</v>
      </c>
      <c r="J9721" s="784">
        <v>2</v>
      </c>
      <c r="K9721" s="784">
        <v>15.71</v>
      </c>
      <c r="L9721" s="793">
        <v>31.42</v>
      </c>
      <c r="M9721" s="55" t="s">
        <v>2455</v>
      </c>
    </row>
    <row r="9722" spans="1:14" ht="15">
      <c r="A9722" s="282">
        <v>46014</v>
      </c>
      <c r="B9722" s="55" t="s">
        <v>9549</v>
      </c>
      <c r="C9722" s="784">
        <v>83404</v>
      </c>
      <c r="D9722" s="784" t="s">
        <v>6046</v>
      </c>
      <c r="E9722" s="784">
        <v>75</v>
      </c>
      <c r="F9722" s="784">
        <v>4010</v>
      </c>
      <c r="G9722" s="784" t="s">
        <v>6921</v>
      </c>
      <c r="H9722" s="784" t="s">
        <v>1573</v>
      </c>
      <c r="J9722" s="784">
        <v>77</v>
      </c>
      <c r="K9722" s="784">
        <v>10.62</v>
      </c>
      <c r="L9722" s="784">
        <v>817.74</v>
      </c>
      <c r="M9722" s="55" t="s">
        <v>2618</v>
      </c>
      <c r="N9722" s="788" t="s">
        <v>9550</v>
      </c>
    </row>
    <row r="9723" spans="1:14" ht="15">
      <c r="A9723" s="282">
        <v>46014</v>
      </c>
      <c r="B9723" s="55" t="s">
        <v>9551</v>
      </c>
      <c r="C9723" s="784">
        <v>33218</v>
      </c>
      <c r="D9723" s="784">
        <v>11</v>
      </c>
      <c r="E9723" s="784">
        <v>120</v>
      </c>
      <c r="F9723" s="784">
        <v>4010</v>
      </c>
      <c r="G9723" s="784" t="s">
        <v>9552</v>
      </c>
      <c r="H9723" s="784" t="s">
        <v>1573</v>
      </c>
      <c r="J9723" s="55">
        <v>-1</v>
      </c>
      <c r="K9723" s="791">
        <v>8.86</v>
      </c>
      <c r="L9723" s="791">
        <v>-8.86</v>
      </c>
      <c r="M9723" s="55" t="s">
        <v>2287</v>
      </c>
    </row>
    <row r="9724" spans="1:14" ht="15">
      <c r="A9724" s="282">
        <v>46014</v>
      </c>
      <c r="B9724" s="55" t="s">
        <v>9551</v>
      </c>
      <c r="C9724" s="786">
        <v>80297</v>
      </c>
      <c r="D9724" s="786">
        <v>26</v>
      </c>
      <c r="E9724" s="786" t="s">
        <v>2230</v>
      </c>
      <c r="F9724" s="786">
        <v>4010</v>
      </c>
      <c r="G9724" s="786" t="s">
        <v>9553</v>
      </c>
      <c r="H9724" s="786" t="s">
        <v>1573</v>
      </c>
      <c r="J9724" s="55">
        <v>-1</v>
      </c>
      <c r="K9724" s="791">
        <v>11.81</v>
      </c>
      <c r="L9724" s="791">
        <v>-11.81</v>
      </c>
      <c r="M9724" s="55" t="s">
        <v>2287</v>
      </c>
    </row>
    <row r="9725" spans="1:14" ht="15">
      <c r="A9725" s="282">
        <v>46014</v>
      </c>
      <c r="B9725" s="55" t="s">
        <v>9551</v>
      </c>
      <c r="C9725" s="784">
        <v>66736</v>
      </c>
      <c r="D9725" s="784" t="s">
        <v>8650</v>
      </c>
      <c r="E9725" s="784">
        <v>140</v>
      </c>
      <c r="F9725" s="784">
        <v>4010</v>
      </c>
      <c r="G9725" s="784" t="s">
        <v>3959</v>
      </c>
      <c r="H9725" s="784" t="s">
        <v>1573</v>
      </c>
      <c r="J9725" s="55">
        <v>-1</v>
      </c>
      <c r="K9725" s="791">
        <v>15.78</v>
      </c>
      <c r="L9725" s="791">
        <v>-15.78</v>
      </c>
      <c r="M9725" s="55" t="s">
        <v>2287</v>
      </c>
    </row>
    <row r="9726" spans="1:14" ht="15">
      <c r="A9726" s="282">
        <v>46014</v>
      </c>
      <c r="B9726" s="55" t="s">
        <v>9554</v>
      </c>
      <c r="C9726" s="784">
        <v>67253</v>
      </c>
      <c r="D9726" s="784" t="s">
        <v>2336</v>
      </c>
      <c r="E9726" s="784" t="s">
        <v>2520</v>
      </c>
      <c r="F9726" s="784">
        <v>4010</v>
      </c>
      <c r="G9726" s="784" t="s">
        <v>3120</v>
      </c>
      <c r="H9726" s="784" t="s">
        <v>1573</v>
      </c>
      <c r="I9726" s="797">
        <v>8</v>
      </c>
      <c r="J9726" s="784">
        <v>8</v>
      </c>
      <c r="K9726" s="784">
        <v>23.85</v>
      </c>
      <c r="L9726" s="793">
        <v>190.8</v>
      </c>
      <c r="M9726" s="55" t="s">
        <v>2618</v>
      </c>
      <c r="N9726" s="788" t="s">
        <v>9555</v>
      </c>
    </row>
    <row r="9727" spans="1:14" ht="15">
      <c r="A9727" s="282">
        <v>46014</v>
      </c>
      <c r="B9727" s="55" t="s">
        <v>9554</v>
      </c>
      <c r="C9727" s="786">
        <v>80859</v>
      </c>
      <c r="D9727" s="786" t="s">
        <v>6246</v>
      </c>
      <c r="E9727" s="786">
        <v>100</v>
      </c>
      <c r="F9727" s="786">
        <v>4010</v>
      </c>
      <c r="G9727" s="786" t="s">
        <v>9556</v>
      </c>
      <c r="H9727" s="786" t="s">
        <v>1573</v>
      </c>
      <c r="I9727" s="798">
        <v>30</v>
      </c>
      <c r="J9727" s="786">
        <v>30</v>
      </c>
      <c r="K9727" s="786">
        <v>12.32</v>
      </c>
      <c r="L9727" s="796">
        <v>369.6</v>
      </c>
      <c r="M9727" s="55" t="s">
        <v>2618</v>
      </c>
      <c r="N9727" s="788" t="s">
        <v>9557</v>
      </c>
    </row>
    <row r="9728" spans="1:14" ht="15">
      <c r="A9728" s="282">
        <v>46014</v>
      </c>
      <c r="B9728" s="55" t="s">
        <v>9554</v>
      </c>
      <c r="C9728" s="784">
        <v>67377</v>
      </c>
      <c r="D9728" s="784" t="s">
        <v>2560</v>
      </c>
      <c r="E9728" s="784">
        <v>130</v>
      </c>
      <c r="F9728" s="784">
        <v>4010</v>
      </c>
      <c r="G9728" s="784" t="s">
        <v>9558</v>
      </c>
      <c r="H9728" s="784" t="s">
        <v>1573</v>
      </c>
      <c r="I9728" s="797">
        <v>26</v>
      </c>
      <c r="J9728" s="784">
        <v>26</v>
      </c>
      <c r="K9728" s="784">
        <v>3.56</v>
      </c>
      <c r="L9728" s="793">
        <v>92.56</v>
      </c>
      <c r="M9728" s="55" t="s">
        <v>2618</v>
      </c>
      <c r="N9728" s="788" t="s">
        <v>9559</v>
      </c>
    </row>
    <row r="9729" spans="1:14" ht="15">
      <c r="A9729" s="282">
        <v>46014</v>
      </c>
      <c r="B9729" s="55" t="s">
        <v>9554</v>
      </c>
      <c r="C9729" s="786">
        <v>83839</v>
      </c>
      <c r="D9729" s="786" t="s">
        <v>8609</v>
      </c>
      <c r="E9729" s="786">
        <v>90</v>
      </c>
      <c r="F9729" s="786">
        <v>4010</v>
      </c>
      <c r="G9729" s="786" t="s">
        <v>9560</v>
      </c>
      <c r="H9729" s="786" t="s">
        <v>1573</v>
      </c>
      <c r="I9729" s="798">
        <v>44</v>
      </c>
      <c r="J9729" s="786">
        <v>44</v>
      </c>
      <c r="K9729" s="786">
        <v>4.13</v>
      </c>
      <c r="L9729" s="796">
        <v>181.72</v>
      </c>
      <c r="M9729" s="55" t="s">
        <v>2618</v>
      </c>
      <c r="N9729" s="788" t="s">
        <v>9561</v>
      </c>
    </row>
    <row r="9730" spans="1:14" ht="15">
      <c r="A9730" s="282">
        <v>46014</v>
      </c>
      <c r="B9730" s="55" t="s">
        <v>9554</v>
      </c>
      <c r="C9730" s="784">
        <v>83608</v>
      </c>
      <c r="D9730" s="784" t="s">
        <v>7199</v>
      </c>
      <c r="E9730" s="784">
        <v>90</v>
      </c>
      <c r="F9730" s="784">
        <v>4010</v>
      </c>
      <c r="G9730" s="784" t="s">
        <v>9562</v>
      </c>
      <c r="H9730" s="784" t="s">
        <v>1573</v>
      </c>
      <c r="I9730" s="797">
        <v>17</v>
      </c>
      <c r="J9730" s="784">
        <v>17</v>
      </c>
      <c r="K9730" s="784">
        <v>17.239999999999998</v>
      </c>
      <c r="L9730" s="793">
        <v>293.08</v>
      </c>
      <c r="M9730" s="55" t="s">
        <v>2618</v>
      </c>
      <c r="N9730" s="788" t="s">
        <v>9563</v>
      </c>
    </row>
    <row r="9731" spans="1:14" ht="15">
      <c r="A9731" s="282">
        <v>46014</v>
      </c>
      <c r="B9731" s="55" t="s">
        <v>9554</v>
      </c>
      <c r="C9731" s="786">
        <v>84296</v>
      </c>
      <c r="D9731" s="786" t="s">
        <v>6638</v>
      </c>
      <c r="E9731" s="786">
        <v>100</v>
      </c>
      <c r="F9731" s="786">
        <v>4010</v>
      </c>
      <c r="G9731" s="786" t="s">
        <v>9564</v>
      </c>
      <c r="H9731" s="786" t="s">
        <v>1573</v>
      </c>
      <c r="I9731" s="798">
        <v>70</v>
      </c>
      <c r="J9731" s="786">
        <v>70</v>
      </c>
      <c r="K9731" s="786">
        <v>7.86</v>
      </c>
      <c r="L9731" s="796">
        <v>550.20000000000005</v>
      </c>
      <c r="M9731" s="55" t="s">
        <v>2618</v>
      </c>
      <c r="N9731" s="788" t="s">
        <v>9565</v>
      </c>
    </row>
    <row r="9732" spans="1:14" ht="15">
      <c r="A9732" s="282">
        <v>46014</v>
      </c>
      <c r="B9732" s="55" t="s">
        <v>9566</v>
      </c>
      <c r="C9732" s="784">
        <v>83615</v>
      </c>
      <c r="D9732" s="784" t="s">
        <v>7570</v>
      </c>
      <c r="E9732" s="784" t="s">
        <v>3950</v>
      </c>
      <c r="F9732" s="784">
        <v>4010</v>
      </c>
      <c r="G9732" s="784" t="s">
        <v>8431</v>
      </c>
      <c r="H9732" s="784" t="s">
        <v>1573</v>
      </c>
      <c r="I9732" s="797">
        <v>3</v>
      </c>
      <c r="J9732" s="784">
        <v>3</v>
      </c>
      <c r="K9732" s="784">
        <v>40.880000000000003</v>
      </c>
      <c r="L9732" s="793">
        <v>122.64</v>
      </c>
      <c r="M9732" s="55" t="s">
        <v>2455</v>
      </c>
    </row>
    <row r="9733" spans="1:14" ht="15">
      <c r="A9733" s="282">
        <v>46014</v>
      </c>
      <c r="B9733" s="55" t="s">
        <v>9566</v>
      </c>
      <c r="C9733" s="786">
        <v>83615</v>
      </c>
      <c r="D9733" s="786" t="s">
        <v>7570</v>
      </c>
      <c r="E9733" s="786" t="s">
        <v>2230</v>
      </c>
      <c r="F9733" s="786">
        <v>4010</v>
      </c>
      <c r="G9733" s="786" t="s">
        <v>8432</v>
      </c>
      <c r="H9733" s="786" t="s">
        <v>1573</v>
      </c>
      <c r="I9733" s="798">
        <v>2</v>
      </c>
      <c r="J9733" s="786">
        <v>2</v>
      </c>
      <c r="K9733" s="786">
        <v>40.880000000000003</v>
      </c>
      <c r="L9733" s="796">
        <v>81.760000000000005</v>
      </c>
      <c r="M9733" s="55" t="s">
        <v>2455</v>
      </c>
    </row>
    <row r="9734" spans="1:14" ht="15">
      <c r="A9734" s="282">
        <v>46014</v>
      </c>
      <c r="B9734" s="55" t="s">
        <v>9566</v>
      </c>
      <c r="C9734" s="784">
        <v>83640</v>
      </c>
      <c r="D9734" s="784" t="s">
        <v>5590</v>
      </c>
      <c r="E9734" s="784">
        <v>120</v>
      </c>
      <c r="F9734" s="784">
        <v>4010</v>
      </c>
      <c r="G9734" s="784" t="s">
        <v>9567</v>
      </c>
      <c r="H9734" s="784" t="s">
        <v>1573</v>
      </c>
      <c r="I9734" s="797">
        <v>10</v>
      </c>
      <c r="J9734" s="784">
        <v>10</v>
      </c>
      <c r="K9734" s="784">
        <v>16.23</v>
      </c>
      <c r="L9734" s="793">
        <v>162.30000000000001</v>
      </c>
      <c r="M9734" s="55" t="s">
        <v>2455</v>
      </c>
    </row>
    <row r="9735" spans="1:14" ht="15">
      <c r="A9735" s="282">
        <v>46014</v>
      </c>
      <c r="B9735" s="55" t="s">
        <v>9566</v>
      </c>
      <c r="C9735" s="786">
        <v>80039</v>
      </c>
      <c r="D9735" s="786" t="s">
        <v>7751</v>
      </c>
      <c r="E9735" s="786" t="s">
        <v>441</v>
      </c>
      <c r="F9735" s="786">
        <v>4010</v>
      </c>
      <c r="G9735" s="786" t="s">
        <v>8433</v>
      </c>
      <c r="H9735" s="786" t="s">
        <v>1573</v>
      </c>
      <c r="I9735" s="798">
        <v>4</v>
      </c>
      <c r="J9735" s="786">
        <v>4</v>
      </c>
      <c r="K9735" s="786">
        <v>10.73</v>
      </c>
      <c r="L9735" s="796">
        <v>42.92</v>
      </c>
      <c r="M9735" s="55" t="s">
        <v>2455</v>
      </c>
    </row>
    <row r="9736" spans="1:14" ht="15">
      <c r="A9736" s="282">
        <v>46014</v>
      </c>
      <c r="B9736" s="55" t="s">
        <v>9566</v>
      </c>
      <c r="C9736" s="784">
        <v>83613</v>
      </c>
      <c r="D9736" s="784" t="s">
        <v>6925</v>
      </c>
      <c r="E9736" s="784" t="s">
        <v>3950</v>
      </c>
      <c r="F9736" s="784">
        <v>4010</v>
      </c>
      <c r="G9736" s="784" t="s">
        <v>8434</v>
      </c>
      <c r="H9736" s="784" t="s">
        <v>1573</v>
      </c>
      <c r="I9736" s="797">
        <v>4</v>
      </c>
      <c r="J9736" s="784">
        <v>4</v>
      </c>
      <c r="K9736" s="784">
        <v>28.06</v>
      </c>
      <c r="L9736" s="793">
        <v>112.24</v>
      </c>
      <c r="M9736" s="55" t="s">
        <v>2455</v>
      </c>
    </row>
    <row r="9737" spans="1:14" ht="15">
      <c r="A9737" s="282">
        <v>46014</v>
      </c>
      <c r="B9737" s="55" t="s">
        <v>9566</v>
      </c>
      <c r="C9737" s="786">
        <v>83279</v>
      </c>
      <c r="D9737" s="786" t="s">
        <v>6545</v>
      </c>
      <c r="E9737" s="786">
        <v>110</v>
      </c>
      <c r="F9737" s="786">
        <v>4010</v>
      </c>
      <c r="G9737" s="786" t="s">
        <v>8435</v>
      </c>
      <c r="H9737" s="786" t="s">
        <v>1573</v>
      </c>
      <c r="I9737" s="798">
        <v>4</v>
      </c>
      <c r="J9737" s="786">
        <v>4</v>
      </c>
      <c r="K9737" s="786">
        <v>17.260000000000002</v>
      </c>
      <c r="L9737" s="796">
        <v>69.040000000000006</v>
      </c>
      <c r="M9737" s="55" t="s">
        <v>2455</v>
      </c>
    </row>
    <row r="9738" spans="1:14" ht="15">
      <c r="A9738" s="282">
        <v>46014</v>
      </c>
      <c r="B9738" s="55" t="s">
        <v>9566</v>
      </c>
      <c r="C9738" s="784">
        <v>83580</v>
      </c>
      <c r="D9738" s="784" t="s">
        <v>7741</v>
      </c>
      <c r="E9738" s="784">
        <v>85</v>
      </c>
      <c r="F9738" s="784">
        <v>4010</v>
      </c>
      <c r="G9738" s="784" t="s">
        <v>8436</v>
      </c>
      <c r="H9738" s="784" t="s">
        <v>1573</v>
      </c>
      <c r="I9738" s="797">
        <v>1</v>
      </c>
      <c r="J9738" s="784">
        <v>1</v>
      </c>
      <c r="K9738" s="784">
        <v>11.55</v>
      </c>
      <c r="L9738" s="793">
        <v>11.55</v>
      </c>
      <c r="M9738" s="55" t="s">
        <v>2455</v>
      </c>
    </row>
    <row r="9739" spans="1:14" ht="15">
      <c r="A9739" s="282">
        <v>46014</v>
      </c>
      <c r="B9739" s="55" t="s">
        <v>9566</v>
      </c>
      <c r="C9739" s="786">
        <v>83644</v>
      </c>
      <c r="D9739" s="786" t="s">
        <v>7498</v>
      </c>
      <c r="E9739" s="786" t="s">
        <v>289</v>
      </c>
      <c r="F9739" s="786">
        <v>4010</v>
      </c>
      <c r="G9739" s="786" t="s">
        <v>8437</v>
      </c>
      <c r="H9739" s="786" t="s">
        <v>1573</v>
      </c>
      <c r="I9739" s="798">
        <v>2</v>
      </c>
      <c r="J9739" s="786">
        <v>2</v>
      </c>
      <c r="K9739" s="786">
        <v>42.85</v>
      </c>
      <c r="L9739" s="796">
        <v>85.7</v>
      </c>
      <c r="M9739" s="55" t="s">
        <v>2455</v>
      </c>
    </row>
    <row r="9740" spans="1:14" ht="15">
      <c r="A9740" s="282">
        <v>46014</v>
      </c>
      <c r="B9740" s="55" t="s">
        <v>9566</v>
      </c>
      <c r="C9740" s="784">
        <v>83641</v>
      </c>
      <c r="D9740" s="784" t="s">
        <v>6862</v>
      </c>
      <c r="E9740" s="784" t="s">
        <v>2061</v>
      </c>
      <c r="F9740" s="784">
        <v>4010</v>
      </c>
      <c r="G9740" s="784" t="s">
        <v>9568</v>
      </c>
      <c r="H9740" s="784" t="s">
        <v>1573</v>
      </c>
      <c r="I9740" s="797">
        <v>3</v>
      </c>
      <c r="J9740" s="784">
        <v>3</v>
      </c>
      <c r="K9740" s="784">
        <v>14.81</v>
      </c>
      <c r="L9740" s="793">
        <v>44.43</v>
      </c>
      <c r="M9740" s="55" t="s">
        <v>2455</v>
      </c>
    </row>
    <row r="9741" spans="1:14" ht="15">
      <c r="A9741" s="282">
        <v>46014</v>
      </c>
      <c r="B9741" s="55" t="s">
        <v>9566</v>
      </c>
      <c r="C9741" s="786">
        <v>80039</v>
      </c>
      <c r="D9741" s="786" t="s">
        <v>6862</v>
      </c>
      <c r="E9741" s="786" t="s">
        <v>2300</v>
      </c>
      <c r="F9741" s="786">
        <v>4010</v>
      </c>
      <c r="G9741" s="786" t="s">
        <v>3811</v>
      </c>
      <c r="H9741" s="786" t="s">
        <v>1573</v>
      </c>
      <c r="I9741" s="798">
        <v>3</v>
      </c>
      <c r="J9741" s="786">
        <v>3</v>
      </c>
      <c r="K9741" s="786">
        <v>10.73</v>
      </c>
      <c r="L9741" s="796">
        <v>32.19</v>
      </c>
      <c r="M9741" s="55" t="s">
        <v>2455</v>
      </c>
    </row>
    <row r="9742" spans="1:14" ht="15">
      <c r="A9742" s="282">
        <v>46014</v>
      </c>
      <c r="B9742" s="55" t="s">
        <v>9566</v>
      </c>
      <c r="C9742" s="784">
        <v>83549</v>
      </c>
      <c r="D9742" s="784" t="s">
        <v>7035</v>
      </c>
      <c r="E9742" s="784">
        <v>120</v>
      </c>
      <c r="F9742" s="784">
        <v>4010</v>
      </c>
      <c r="G9742" s="784" t="s">
        <v>9569</v>
      </c>
      <c r="H9742" s="784" t="s">
        <v>1573</v>
      </c>
      <c r="I9742" s="797">
        <v>3</v>
      </c>
      <c r="J9742" s="784">
        <v>3</v>
      </c>
      <c r="K9742" s="784">
        <v>15.41</v>
      </c>
      <c r="L9742" s="793">
        <v>46.23</v>
      </c>
      <c r="M9742" s="55" t="s">
        <v>2455</v>
      </c>
    </row>
    <row r="9743" spans="1:14" ht="15">
      <c r="A9743" s="282">
        <v>46014</v>
      </c>
      <c r="B9743" s="55" t="s">
        <v>9566</v>
      </c>
      <c r="C9743" s="786">
        <v>67377</v>
      </c>
      <c r="D9743" s="786" t="s">
        <v>2560</v>
      </c>
      <c r="E9743" s="786">
        <v>140</v>
      </c>
      <c r="F9743" s="786">
        <v>4010</v>
      </c>
      <c r="G9743" s="786" t="s">
        <v>9570</v>
      </c>
      <c r="H9743" s="786" t="s">
        <v>1573</v>
      </c>
      <c r="I9743" s="798">
        <v>5</v>
      </c>
      <c r="J9743" s="786">
        <v>5</v>
      </c>
      <c r="K9743" s="786">
        <v>3.56</v>
      </c>
      <c r="L9743" s="796">
        <v>17.8</v>
      </c>
      <c r="M9743" s="55" t="s">
        <v>2455</v>
      </c>
    </row>
    <row r="9744" spans="1:14" ht="15">
      <c r="A9744" s="282">
        <v>46014</v>
      </c>
      <c r="B9744" s="55" t="s">
        <v>9566</v>
      </c>
      <c r="C9744" s="784">
        <v>80039</v>
      </c>
      <c r="D9744" s="784" t="s">
        <v>5595</v>
      </c>
      <c r="E9744" s="784" t="s">
        <v>441</v>
      </c>
      <c r="F9744" s="784">
        <v>4010</v>
      </c>
      <c r="G9744" s="784" t="s">
        <v>8438</v>
      </c>
      <c r="H9744" s="784" t="s">
        <v>1573</v>
      </c>
      <c r="I9744" s="797">
        <v>5</v>
      </c>
      <c r="J9744" s="784">
        <v>5</v>
      </c>
      <c r="K9744" s="784">
        <v>10.73</v>
      </c>
      <c r="L9744" s="793">
        <v>53.65</v>
      </c>
      <c r="M9744" s="55" t="s">
        <v>2455</v>
      </c>
    </row>
    <row r="9745" spans="1:13" ht="15">
      <c r="A9745" s="282">
        <v>46014</v>
      </c>
      <c r="B9745" s="55" t="s">
        <v>9566</v>
      </c>
      <c r="C9745" s="786">
        <v>81316</v>
      </c>
      <c r="D9745" s="786" t="s">
        <v>3019</v>
      </c>
      <c r="E9745" s="786">
        <v>160</v>
      </c>
      <c r="F9745" s="786">
        <v>4010</v>
      </c>
      <c r="G9745" s="786" t="s">
        <v>9571</v>
      </c>
      <c r="H9745" s="786" t="s">
        <v>1573</v>
      </c>
      <c r="I9745" s="798">
        <v>2</v>
      </c>
      <c r="J9745" s="786">
        <v>2</v>
      </c>
      <c r="K9745" s="786">
        <v>6.93</v>
      </c>
      <c r="L9745" s="796">
        <v>13.86</v>
      </c>
      <c r="M9745" s="55" t="s">
        <v>2455</v>
      </c>
    </row>
    <row r="9746" spans="1:13" ht="15">
      <c r="A9746" s="282">
        <v>46014</v>
      </c>
      <c r="B9746" s="55" t="s">
        <v>9566</v>
      </c>
      <c r="C9746" s="784">
        <v>83620</v>
      </c>
      <c r="D9746" s="784" t="s">
        <v>6658</v>
      </c>
      <c r="E9746" s="784" t="s">
        <v>2061</v>
      </c>
      <c r="F9746" s="784">
        <v>4010</v>
      </c>
      <c r="G9746" s="784" t="s">
        <v>9572</v>
      </c>
      <c r="H9746" s="784" t="s">
        <v>1573</v>
      </c>
      <c r="I9746" s="797">
        <v>7</v>
      </c>
      <c r="J9746" s="784">
        <v>7</v>
      </c>
      <c r="K9746" s="784">
        <v>21.31</v>
      </c>
      <c r="L9746" s="793">
        <v>149.16999999999999</v>
      </c>
      <c r="M9746" s="55" t="s">
        <v>2455</v>
      </c>
    </row>
    <row r="9747" spans="1:13" ht="15">
      <c r="A9747" s="282">
        <v>46014</v>
      </c>
      <c r="B9747" s="55" t="s">
        <v>9566</v>
      </c>
      <c r="C9747" s="786">
        <v>83620</v>
      </c>
      <c r="D9747" s="786" t="s">
        <v>2336</v>
      </c>
      <c r="E9747" s="786" t="s">
        <v>289</v>
      </c>
      <c r="F9747" s="786">
        <v>4010</v>
      </c>
      <c r="G9747" s="786" t="s">
        <v>8439</v>
      </c>
      <c r="H9747" s="786" t="s">
        <v>1573</v>
      </c>
      <c r="I9747" s="798">
        <v>2</v>
      </c>
      <c r="J9747" s="786">
        <v>2</v>
      </c>
      <c r="K9747" s="786">
        <v>22.47</v>
      </c>
      <c r="L9747" s="796">
        <v>44.94</v>
      </c>
      <c r="M9747" s="55" t="s">
        <v>2455</v>
      </c>
    </row>
    <row r="9748" spans="1:13" ht="15">
      <c r="A9748" s="282">
        <v>46014</v>
      </c>
      <c r="B9748" s="55" t="s">
        <v>9566</v>
      </c>
      <c r="C9748" s="784">
        <v>83595</v>
      </c>
      <c r="D9748" s="784" t="s">
        <v>7230</v>
      </c>
      <c r="E9748" s="784" t="s">
        <v>2230</v>
      </c>
      <c r="F9748" s="784">
        <v>4010</v>
      </c>
      <c r="G9748" s="784" t="s">
        <v>8440</v>
      </c>
      <c r="H9748" s="784" t="s">
        <v>1573</v>
      </c>
      <c r="I9748" s="797">
        <v>2</v>
      </c>
      <c r="J9748" s="784">
        <v>2</v>
      </c>
      <c r="K9748" s="784">
        <v>28.07</v>
      </c>
      <c r="L9748" s="793">
        <v>56.14</v>
      </c>
      <c r="M9748" s="55" t="s">
        <v>2455</v>
      </c>
    </row>
    <row r="9749" spans="1:13" ht="15">
      <c r="A9749" s="282">
        <v>46014</v>
      </c>
      <c r="B9749" s="55" t="s">
        <v>9566</v>
      </c>
      <c r="C9749" s="786">
        <v>81339</v>
      </c>
      <c r="D9749" s="786" t="s">
        <v>3584</v>
      </c>
      <c r="E9749" s="786">
        <v>150</v>
      </c>
      <c r="F9749" s="786">
        <v>4010</v>
      </c>
      <c r="G9749" s="786" t="s">
        <v>8441</v>
      </c>
      <c r="H9749" s="786" t="s">
        <v>1573</v>
      </c>
      <c r="I9749" s="798">
        <v>5</v>
      </c>
      <c r="J9749" s="786">
        <v>5</v>
      </c>
      <c r="K9749" s="786">
        <v>6.49</v>
      </c>
      <c r="L9749" s="796">
        <v>32.450000000000003</v>
      </c>
      <c r="M9749" s="55" t="s">
        <v>2455</v>
      </c>
    </row>
    <row r="9750" spans="1:13" ht="15">
      <c r="A9750" s="282">
        <v>46014</v>
      </c>
      <c r="B9750" s="55" t="s">
        <v>9566</v>
      </c>
      <c r="C9750" s="784">
        <v>80039</v>
      </c>
      <c r="D9750" s="784" t="s">
        <v>7751</v>
      </c>
      <c r="E9750" s="784" t="s">
        <v>2296</v>
      </c>
      <c r="F9750" s="784">
        <v>4010</v>
      </c>
      <c r="G9750" s="784" t="s">
        <v>8443</v>
      </c>
      <c r="H9750" s="784" t="s">
        <v>1573</v>
      </c>
      <c r="I9750" s="797">
        <v>5</v>
      </c>
      <c r="J9750" s="784">
        <v>5</v>
      </c>
      <c r="K9750" s="784">
        <v>10.73</v>
      </c>
      <c r="L9750" s="793">
        <v>53.65</v>
      </c>
      <c r="M9750" s="55" t="s">
        <v>2455</v>
      </c>
    </row>
    <row r="9751" spans="1:13" ht="15">
      <c r="A9751" s="282">
        <v>46014</v>
      </c>
      <c r="B9751" s="55" t="s">
        <v>9566</v>
      </c>
      <c r="C9751" s="786">
        <v>82406</v>
      </c>
      <c r="D9751" s="786" t="s">
        <v>8522</v>
      </c>
      <c r="E9751" s="786">
        <v>100</v>
      </c>
      <c r="F9751" s="786">
        <v>4010</v>
      </c>
      <c r="G9751" s="786" t="s">
        <v>8444</v>
      </c>
      <c r="H9751" s="786" t="s">
        <v>1573</v>
      </c>
      <c r="I9751" s="798">
        <v>6</v>
      </c>
      <c r="J9751" s="786">
        <v>6</v>
      </c>
      <c r="K9751" s="786">
        <v>7.9</v>
      </c>
      <c r="L9751" s="796">
        <v>47.4</v>
      </c>
      <c r="M9751" s="55" t="s">
        <v>2455</v>
      </c>
    </row>
    <row r="9752" spans="1:13" ht="15">
      <c r="A9752" s="282">
        <v>46014</v>
      </c>
      <c r="B9752" s="55" t="s">
        <v>9566</v>
      </c>
      <c r="C9752" s="784">
        <v>83143</v>
      </c>
      <c r="D9752" s="784" t="s">
        <v>7038</v>
      </c>
      <c r="E9752" s="784">
        <v>120</v>
      </c>
      <c r="F9752" s="784">
        <v>4010</v>
      </c>
      <c r="G9752" s="784" t="s">
        <v>8785</v>
      </c>
      <c r="H9752" s="784" t="s">
        <v>1573</v>
      </c>
      <c r="I9752" s="797">
        <v>4</v>
      </c>
      <c r="J9752" s="784">
        <v>4</v>
      </c>
      <c r="K9752" s="784">
        <v>4.84</v>
      </c>
      <c r="L9752" s="793">
        <v>19.36</v>
      </c>
      <c r="M9752" s="55" t="s">
        <v>2455</v>
      </c>
    </row>
    <row r="9753" spans="1:13" ht="15">
      <c r="A9753" s="282">
        <v>46014</v>
      </c>
      <c r="B9753" s="55" t="s">
        <v>9566</v>
      </c>
      <c r="C9753" s="786">
        <v>68125</v>
      </c>
      <c r="D9753" s="786" t="s">
        <v>5503</v>
      </c>
      <c r="E9753" s="786">
        <v>110</v>
      </c>
      <c r="F9753" s="786">
        <v>4010</v>
      </c>
      <c r="G9753" s="786" t="s">
        <v>9573</v>
      </c>
      <c r="H9753" s="786" t="s">
        <v>1573</v>
      </c>
      <c r="I9753" s="798">
        <v>4</v>
      </c>
      <c r="J9753" s="786">
        <v>4</v>
      </c>
      <c r="K9753" s="786">
        <v>8.66</v>
      </c>
      <c r="L9753" s="796">
        <v>34.64</v>
      </c>
      <c r="M9753" s="55" t="s">
        <v>2455</v>
      </c>
    </row>
    <row r="9754" spans="1:13" ht="15">
      <c r="A9754" s="282">
        <v>46014</v>
      </c>
      <c r="B9754" s="55" t="s">
        <v>9566</v>
      </c>
      <c r="C9754" s="784">
        <v>83617</v>
      </c>
      <c r="D9754" s="784" t="s">
        <v>6582</v>
      </c>
      <c r="E9754" s="784">
        <v>100</v>
      </c>
      <c r="F9754" s="784">
        <v>4010</v>
      </c>
      <c r="G9754" s="784" t="s">
        <v>9574</v>
      </c>
      <c r="H9754" s="784" t="s">
        <v>1573</v>
      </c>
      <c r="I9754" s="797">
        <v>3</v>
      </c>
      <c r="J9754" s="784">
        <v>3</v>
      </c>
      <c r="K9754" s="784">
        <v>20.18</v>
      </c>
      <c r="L9754" s="793">
        <v>60.54</v>
      </c>
      <c r="M9754" s="55" t="s">
        <v>2455</v>
      </c>
    </row>
    <row r="9755" spans="1:13" ht="15">
      <c r="A9755" s="783">
        <v>46017</v>
      </c>
      <c r="B9755" s="55" t="s">
        <v>9575</v>
      </c>
      <c r="C9755" s="784">
        <v>83738</v>
      </c>
      <c r="D9755" s="784">
        <v>15</v>
      </c>
      <c r="E9755" s="784">
        <v>140</v>
      </c>
      <c r="F9755" s="784">
        <v>4010</v>
      </c>
      <c r="G9755" s="784" t="s">
        <v>9576</v>
      </c>
      <c r="H9755" s="784" t="s">
        <v>1573</v>
      </c>
      <c r="J9755" s="784">
        <v>1</v>
      </c>
      <c r="K9755" s="784">
        <v>23.18</v>
      </c>
      <c r="L9755" s="784">
        <v>23.18</v>
      </c>
      <c r="M9755" s="55" t="s">
        <v>2455</v>
      </c>
    </row>
    <row r="9756" spans="1:13" ht="15">
      <c r="A9756" s="785">
        <v>46017</v>
      </c>
      <c r="B9756" s="55" t="s">
        <v>9575</v>
      </c>
      <c r="C9756" s="786">
        <v>83828</v>
      </c>
      <c r="D9756" s="786" t="s">
        <v>6576</v>
      </c>
      <c r="E9756" s="786" t="s">
        <v>2300</v>
      </c>
      <c r="F9756" s="786">
        <v>4010</v>
      </c>
      <c r="G9756" s="786" t="s">
        <v>9577</v>
      </c>
      <c r="H9756" s="784" t="s">
        <v>1573</v>
      </c>
      <c r="J9756" s="786">
        <v>1</v>
      </c>
      <c r="K9756" s="786">
        <v>12.69</v>
      </c>
      <c r="L9756" s="786">
        <v>12.69</v>
      </c>
      <c r="M9756" s="55" t="s">
        <v>2455</v>
      </c>
    </row>
    <row r="9757" spans="1:13" ht="15">
      <c r="A9757" s="783">
        <v>46017</v>
      </c>
      <c r="B9757" s="55" t="s">
        <v>9575</v>
      </c>
      <c r="C9757" s="784">
        <v>83752</v>
      </c>
      <c r="D9757" s="784" t="s">
        <v>9578</v>
      </c>
      <c r="E9757" s="784">
        <v>85</v>
      </c>
      <c r="F9757" s="784">
        <v>4010</v>
      </c>
      <c r="G9757" s="784" t="s">
        <v>9579</v>
      </c>
      <c r="H9757" s="784" t="s">
        <v>1573</v>
      </c>
      <c r="J9757" s="784">
        <v>1</v>
      </c>
      <c r="K9757" s="784">
        <v>10.62</v>
      </c>
      <c r="L9757" s="784">
        <v>10.62</v>
      </c>
      <c r="M9757" s="55" t="s">
        <v>2455</v>
      </c>
    </row>
    <row r="9758" spans="1:13" ht="15">
      <c r="A9758" s="785">
        <v>46017</v>
      </c>
      <c r="B9758" s="55" t="s">
        <v>9575</v>
      </c>
      <c r="C9758" s="786">
        <v>82091</v>
      </c>
      <c r="D9758" s="786" t="s">
        <v>7084</v>
      </c>
      <c r="E9758" s="786">
        <v>120</v>
      </c>
      <c r="F9758" s="786">
        <v>4010</v>
      </c>
      <c r="G9758" s="786" t="s">
        <v>8783</v>
      </c>
      <c r="H9758" s="784" t="s">
        <v>1573</v>
      </c>
      <c r="J9758" s="786">
        <v>1</v>
      </c>
      <c r="K9758" s="786">
        <v>11.77</v>
      </c>
      <c r="L9758" s="786">
        <v>11.77</v>
      </c>
      <c r="M9758" s="55" t="s">
        <v>2455</v>
      </c>
    </row>
    <row r="9759" spans="1:13" ht="15">
      <c r="A9759" s="783">
        <v>46017</v>
      </c>
      <c r="B9759" s="55" t="s">
        <v>9575</v>
      </c>
      <c r="C9759" s="784">
        <v>59852</v>
      </c>
      <c r="D9759" s="784" t="s">
        <v>7444</v>
      </c>
      <c r="E9759" s="784">
        <v>140</v>
      </c>
      <c r="F9759" s="784">
        <v>4010</v>
      </c>
      <c r="G9759" s="784" t="s">
        <v>8784</v>
      </c>
      <c r="H9759" s="784" t="s">
        <v>1573</v>
      </c>
      <c r="J9759" s="784">
        <v>1</v>
      </c>
      <c r="K9759" s="784">
        <v>8.6999999999999993</v>
      </c>
      <c r="L9759" s="784">
        <v>8.6999999999999993</v>
      </c>
      <c r="M9759" s="55" t="s">
        <v>2455</v>
      </c>
    </row>
    <row r="9760" spans="1:13" ht="15">
      <c r="A9760" s="785">
        <v>46017</v>
      </c>
      <c r="B9760" s="55" t="s">
        <v>9575</v>
      </c>
      <c r="C9760" s="786">
        <v>50265</v>
      </c>
      <c r="D9760" s="786" t="s">
        <v>2336</v>
      </c>
      <c r="E9760" s="786" t="s">
        <v>2296</v>
      </c>
      <c r="F9760" s="786">
        <v>4010</v>
      </c>
      <c r="G9760" s="786" t="s">
        <v>8786</v>
      </c>
      <c r="H9760" s="784" t="s">
        <v>1573</v>
      </c>
      <c r="J9760" s="786">
        <v>1</v>
      </c>
      <c r="K9760" s="786">
        <v>5.55</v>
      </c>
      <c r="L9760" s="786">
        <v>5.55</v>
      </c>
      <c r="M9760" s="55" t="s">
        <v>2455</v>
      </c>
    </row>
    <row r="9761" spans="1:13" ht="15">
      <c r="A9761" s="783">
        <v>46017</v>
      </c>
      <c r="B9761" s="55" t="s">
        <v>9575</v>
      </c>
      <c r="C9761" s="784">
        <v>83536</v>
      </c>
      <c r="D9761" s="784" t="s">
        <v>6387</v>
      </c>
      <c r="E9761" s="784">
        <v>80</v>
      </c>
      <c r="F9761" s="784">
        <v>4010</v>
      </c>
      <c r="G9761" s="784" t="s">
        <v>8788</v>
      </c>
      <c r="H9761" s="784" t="s">
        <v>1573</v>
      </c>
      <c r="J9761" s="784">
        <v>1</v>
      </c>
      <c r="K9761" s="784">
        <v>8.16</v>
      </c>
      <c r="L9761" s="784">
        <v>8.16</v>
      </c>
      <c r="M9761" s="55" t="s">
        <v>2455</v>
      </c>
    </row>
    <row r="9762" spans="1:13" ht="15">
      <c r="A9762" s="785">
        <v>46017</v>
      </c>
      <c r="B9762" s="55" t="s">
        <v>9575</v>
      </c>
      <c r="C9762" s="786">
        <v>83509</v>
      </c>
      <c r="D9762" s="786" t="s">
        <v>2560</v>
      </c>
      <c r="E9762" s="786">
        <v>140</v>
      </c>
      <c r="F9762" s="786">
        <v>4010</v>
      </c>
      <c r="G9762" s="786" t="s">
        <v>8789</v>
      </c>
      <c r="H9762" s="784" t="s">
        <v>1573</v>
      </c>
      <c r="J9762" s="786">
        <v>2</v>
      </c>
      <c r="K9762" s="786">
        <v>23.95</v>
      </c>
      <c r="L9762" s="786">
        <v>47.9</v>
      </c>
      <c r="M9762" s="55" t="s">
        <v>2455</v>
      </c>
    </row>
    <row r="9763" spans="1:13" ht="15">
      <c r="A9763" s="783">
        <v>46017</v>
      </c>
      <c r="B9763" s="55" t="s">
        <v>9575</v>
      </c>
      <c r="C9763" s="784">
        <v>66936</v>
      </c>
      <c r="D9763" s="784" t="s">
        <v>5277</v>
      </c>
      <c r="E9763" s="784">
        <v>85</v>
      </c>
      <c r="F9763" s="784">
        <v>4010</v>
      </c>
      <c r="G9763" s="784" t="s">
        <v>8790</v>
      </c>
      <c r="H9763" s="784" t="s">
        <v>1573</v>
      </c>
      <c r="J9763" s="784">
        <v>3</v>
      </c>
      <c r="K9763" s="784">
        <v>8.83</v>
      </c>
      <c r="L9763" s="784">
        <v>26.49</v>
      </c>
      <c r="M9763" s="55" t="s">
        <v>2455</v>
      </c>
    </row>
    <row r="9764" spans="1:13" ht="15">
      <c r="A9764" s="785">
        <v>46017</v>
      </c>
      <c r="B9764" s="55" t="s">
        <v>9575</v>
      </c>
      <c r="C9764" s="786">
        <v>83635</v>
      </c>
      <c r="D9764" s="786" t="s">
        <v>6345</v>
      </c>
      <c r="E9764" s="786">
        <v>120</v>
      </c>
      <c r="F9764" s="786">
        <v>4010</v>
      </c>
      <c r="G9764" s="786" t="s">
        <v>8793</v>
      </c>
      <c r="H9764" s="784" t="s">
        <v>1573</v>
      </c>
      <c r="J9764" s="786">
        <v>5</v>
      </c>
      <c r="K9764" s="786">
        <v>14.34</v>
      </c>
      <c r="L9764" s="786">
        <v>71.7</v>
      </c>
      <c r="M9764" s="55" t="s">
        <v>2455</v>
      </c>
    </row>
    <row r="9765" spans="1:13" ht="15">
      <c r="A9765" s="783">
        <v>46017</v>
      </c>
      <c r="B9765" s="55" t="s">
        <v>9575</v>
      </c>
      <c r="C9765" s="784">
        <v>83212</v>
      </c>
      <c r="D9765" s="784" t="s">
        <v>2282</v>
      </c>
      <c r="E9765" s="784">
        <v>140</v>
      </c>
      <c r="F9765" s="784">
        <v>4010</v>
      </c>
      <c r="G9765" s="784" t="s">
        <v>8296</v>
      </c>
      <c r="H9765" s="784" t="s">
        <v>1573</v>
      </c>
      <c r="J9765" s="784">
        <v>16</v>
      </c>
      <c r="K9765" s="784">
        <v>11.83</v>
      </c>
      <c r="L9765" s="784">
        <v>189.28</v>
      </c>
      <c r="M9765" s="55" t="s">
        <v>2455</v>
      </c>
    </row>
    <row r="9766" spans="1:13" ht="15">
      <c r="A9766" s="282">
        <v>46017</v>
      </c>
      <c r="B9766" s="55" t="s">
        <v>9580</v>
      </c>
      <c r="C9766" s="784">
        <v>83291</v>
      </c>
      <c r="D9766" s="784" t="s">
        <v>9581</v>
      </c>
      <c r="E9766" s="784">
        <v>150</v>
      </c>
      <c r="F9766" s="784">
        <v>4010</v>
      </c>
      <c r="G9766" s="784" t="s">
        <v>4930</v>
      </c>
      <c r="H9766" s="784" t="s">
        <v>1573</v>
      </c>
      <c r="J9766" s="784">
        <v>1</v>
      </c>
      <c r="K9766" s="784">
        <v>5.41</v>
      </c>
      <c r="L9766" s="784">
        <v>5.41</v>
      </c>
      <c r="M9766" s="55" t="s">
        <v>2455</v>
      </c>
    </row>
    <row r="9767" spans="1:13" ht="15">
      <c r="A9767" s="282">
        <v>46017</v>
      </c>
      <c r="B9767" s="55" t="s">
        <v>9580</v>
      </c>
      <c r="C9767" s="786">
        <v>83761</v>
      </c>
      <c r="D9767" s="786" t="s">
        <v>7159</v>
      </c>
      <c r="E9767" s="786">
        <v>80</v>
      </c>
      <c r="F9767" s="786">
        <v>4010</v>
      </c>
      <c r="G9767" s="786" t="s">
        <v>9582</v>
      </c>
      <c r="H9767" s="786" t="s">
        <v>1573</v>
      </c>
      <c r="J9767" s="786">
        <v>1</v>
      </c>
      <c r="K9767" s="786">
        <v>9.16</v>
      </c>
      <c r="L9767" s="786">
        <v>9.16</v>
      </c>
      <c r="M9767" s="55" t="s">
        <v>2455</v>
      </c>
    </row>
    <row r="9768" spans="1:13" ht="15">
      <c r="A9768" s="282">
        <v>46017</v>
      </c>
      <c r="B9768" s="55" t="s">
        <v>9580</v>
      </c>
      <c r="C9768" s="784">
        <v>82368</v>
      </c>
      <c r="D9768" s="784" t="s">
        <v>8040</v>
      </c>
      <c r="E9768" s="784">
        <v>85</v>
      </c>
      <c r="F9768" s="784">
        <v>4010</v>
      </c>
      <c r="G9768" s="784" t="s">
        <v>4934</v>
      </c>
      <c r="H9768" s="784" t="s">
        <v>1573</v>
      </c>
      <c r="J9768" s="784">
        <v>1</v>
      </c>
      <c r="K9768" s="784">
        <v>11.3</v>
      </c>
      <c r="L9768" s="784">
        <v>11.3</v>
      </c>
      <c r="M9768" s="55" t="s">
        <v>2455</v>
      </c>
    </row>
    <row r="9769" spans="1:13" ht="15">
      <c r="A9769" s="282">
        <v>46017</v>
      </c>
      <c r="B9769" s="55" t="s">
        <v>9580</v>
      </c>
      <c r="C9769" s="786">
        <v>83036</v>
      </c>
      <c r="D9769" s="786" t="s">
        <v>5777</v>
      </c>
      <c r="E9769" s="786">
        <v>160</v>
      </c>
      <c r="F9769" s="786">
        <v>4010</v>
      </c>
      <c r="G9769" s="786" t="s">
        <v>4938</v>
      </c>
      <c r="H9769" s="786" t="s">
        <v>1573</v>
      </c>
      <c r="J9769" s="786">
        <v>1</v>
      </c>
      <c r="K9769" s="786">
        <v>6.04</v>
      </c>
      <c r="L9769" s="786">
        <v>6.04</v>
      </c>
      <c r="M9769" s="55" t="s">
        <v>2455</v>
      </c>
    </row>
    <row r="9770" spans="1:13" ht="15">
      <c r="A9770" s="282">
        <v>46017</v>
      </c>
      <c r="B9770" s="55" t="s">
        <v>9580</v>
      </c>
      <c r="C9770" s="784">
        <v>83981</v>
      </c>
      <c r="D9770" s="784" t="s">
        <v>7826</v>
      </c>
      <c r="E9770" s="784">
        <v>110</v>
      </c>
      <c r="F9770" s="784">
        <v>4010</v>
      </c>
      <c r="G9770" s="784" t="s">
        <v>5687</v>
      </c>
      <c r="H9770" s="784" t="s">
        <v>1573</v>
      </c>
      <c r="J9770" s="784">
        <v>1</v>
      </c>
      <c r="K9770" s="784">
        <v>10.71</v>
      </c>
      <c r="L9770" s="784">
        <v>10.71</v>
      </c>
      <c r="M9770" s="55" t="s">
        <v>2455</v>
      </c>
    </row>
    <row r="9771" spans="1:13" ht="15">
      <c r="A9771" s="282">
        <v>46017</v>
      </c>
      <c r="B9771" s="55" t="s">
        <v>9580</v>
      </c>
      <c r="C9771" s="786">
        <v>83793</v>
      </c>
      <c r="D9771" s="786" t="s">
        <v>6020</v>
      </c>
      <c r="E9771" s="786">
        <v>75</v>
      </c>
      <c r="F9771" s="786">
        <v>4010</v>
      </c>
      <c r="G9771" s="786" t="s">
        <v>4946</v>
      </c>
      <c r="H9771" s="786" t="s">
        <v>1573</v>
      </c>
      <c r="J9771" s="786">
        <v>1</v>
      </c>
      <c r="K9771" s="786">
        <v>38.06</v>
      </c>
      <c r="L9771" s="786">
        <v>38.06</v>
      </c>
      <c r="M9771" s="55" t="s">
        <v>2455</v>
      </c>
    </row>
    <row r="9772" spans="1:13" ht="15">
      <c r="A9772" s="282">
        <v>46017</v>
      </c>
      <c r="B9772" s="55" t="s">
        <v>9580</v>
      </c>
      <c r="C9772" s="784">
        <v>83611</v>
      </c>
      <c r="D9772" s="784" t="s">
        <v>6582</v>
      </c>
      <c r="E9772" s="784">
        <v>100</v>
      </c>
      <c r="F9772" s="784">
        <v>4010</v>
      </c>
      <c r="G9772" s="784" t="s">
        <v>9583</v>
      </c>
      <c r="H9772" s="784" t="s">
        <v>1573</v>
      </c>
      <c r="J9772" s="784">
        <v>1</v>
      </c>
      <c r="K9772" s="784">
        <v>10.77</v>
      </c>
      <c r="L9772" s="784">
        <v>10.77</v>
      </c>
      <c r="M9772" s="55" t="s">
        <v>2455</v>
      </c>
    </row>
    <row r="9773" spans="1:13" ht="15">
      <c r="A9773" s="282">
        <v>46017</v>
      </c>
      <c r="B9773" s="55" t="s">
        <v>9580</v>
      </c>
      <c r="C9773" s="786">
        <v>82008</v>
      </c>
      <c r="D9773" s="786" t="s">
        <v>7763</v>
      </c>
      <c r="E9773" s="786">
        <v>120</v>
      </c>
      <c r="F9773" s="786">
        <v>4010</v>
      </c>
      <c r="G9773" s="786" t="s">
        <v>5692</v>
      </c>
      <c r="H9773" s="786" t="s">
        <v>1573</v>
      </c>
      <c r="J9773" s="786">
        <v>1</v>
      </c>
      <c r="K9773" s="786">
        <v>8.16</v>
      </c>
      <c r="L9773" s="786">
        <v>8.16</v>
      </c>
      <c r="M9773" s="55" t="s">
        <v>2455</v>
      </c>
    </row>
    <row r="9774" spans="1:13" ht="15">
      <c r="A9774" s="282">
        <v>46017</v>
      </c>
      <c r="B9774" s="55" t="s">
        <v>9580</v>
      </c>
      <c r="C9774" s="784">
        <v>59852</v>
      </c>
      <c r="D9774" s="784" t="s">
        <v>2408</v>
      </c>
      <c r="E9774" s="784">
        <v>160</v>
      </c>
      <c r="F9774" s="784">
        <v>4010</v>
      </c>
      <c r="G9774" s="784" t="s">
        <v>5695</v>
      </c>
      <c r="H9774" s="784" t="s">
        <v>1573</v>
      </c>
      <c r="J9774" s="784">
        <v>1</v>
      </c>
      <c r="K9774" s="784">
        <v>7.83</v>
      </c>
      <c r="L9774" s="784">
        <v>7.83</v>
      </c>
      <c r="M9774" s="55" t="s">
        <v>2455</v>
      </c>
    </row>
    <row r="9775" spans="1:13" ht="15">
      <c r="A9775" s="282">
        <v>46017</v>
      </c>
      <c r="B9775" s="55" t="s">
        <v>9580</v>
      </c>
      <c r="C9775" s="786">
        <v>83091</v>
      </c>
      <c r="D9775" s="786" t="s">
        <v>4712</v>
      </c>
      <c r="E9775" s="786">
        <v>140</v>
      </c>
      <c r="F9775" s="786">
        <v>4010</v>
      </c>
      <c r="G9775" s="786" t="s">
        <v>6861</v>
      </c>
      <c r="H9775" s="786" t="s">
        <v>1573</v>
      </c>
      <c r="J9775" s="786">
        <v>1</v>
      </c>
      <c r="K9775" s="786">
        <v>5.97</v>
      </c>
      <c r="L9775" s="786">
        <v>5.97</v>
      </c>
      <c r="M9775" s="55" t="s">
        <v>2455</v>
      </c>
    </row>
    <row r="9776" spans="1:13" ht="15">
      <c r="A9776" s="282">
        <v>46017</v>
      </c>
      <c r="B9776" s="55" t="s">
        <v>9580</v>
      </c>
      <c r="C9776" s="784">
        <v>83198</v>
      </c>
      <c r="D9776" s="784" t="s">
        <v>5665</v>
      </c>
      <c r="E9776" s="784">
        <v>85</v>
      </c>
      <c r="F9776" s="784">
        <v>4010</v>
      </c>
      <c r="G9776" s="784" t="s">
        <v>4891</v>
      </c>
      <c r="H9776" s="784" t="s">
        <v>1573</v>
      </c>
      <c r="J9776" s="784">
        <v>1</v>
      </c>
      <c r="K9776" s="784">
        <v>5.41</v>
      </c>
      <c r="L9776" s="784">
        <v>5.41</v>
      </c>
      <c r="M9776" s="55" t="s">
        <v>2455</v>
      </c>
    </row>
    <row r="9777" spans="1:13" ht="15">
      <c r="A9777" s="282">
        <v>46017</v>
      </c>
      <c r="B9777" s="55" t="s">
        <v>9580</v>
      </c>
      <c r="C9777" s="786">
        <v>83639</v>
      </c>
      <c r="D9777" s="786" t="s">
        <v>6746</v>
      </c>
      <c r="E9777" s="786">
        <v>140</v>
      </c>
      <c r="F9777" s="786">
        <v>4010</v>
      </c>
      <c r="G9777" s="786" t="s">
        <v>9584</v>
      </c>
      <c r="H9777" s="786" t="s">
        <v>1573</v>
      </c>
      <c r="J9777" s="786">
        <v>1</v>
      </c>
      <c r="K9777" s="786">
        <v>25.73</v>
      </c>
      <c r="L9777" s="786">
        <v>25.73</v>
      </c>
      <c r="M9777" s="55" t="s">
        <v>2455</v>
      </c>
    </row>
    <row r="9778" spans="1:13" ht="15">
      <c r="A9778" s="282">
        <v>46017</v>
      </c>
      <c r="B9778" s="55" t="s">
        <v>9580</v>
      </c>
      <c r="C9778" s="784">
        <v>83990</v>
      </c>
      <c r="D9778" s="784" t="s">
        <v>7598</v>
      </c>
      <c r="E9778" s="784">
        <v>70</v>
      </c>
      <c r="F9778" s="784">
        <v>4010</v>
      </c>
      <c r="G9778" s="784" t="s">
        <v>4895</v>
      </c>
      <c r="H9778" s="784" t="s">
        <v>1573</v>
      </c>
      <c r="J9778" s="784">
        <v>1</v>
      </c>
      <c r="K9778" s="784">
        <v>13.41</v>
      </c>
      <c r="L9778" s="784">
        <v>13.41</v>
      </c>
      <c r="M9778" s="55" t="s">
        <v>2455</v>
      </c>
    </row>
    <row r="9779" spans="1:13" ht="15">
      <c r="A9779" s="282">
        <v>46017</v>
      </c>
      <c r="B9779" s="55" t="s">
        <v>9580</v>
      </c>
      <c r="C9779" s="786">
        <v>82578</v>
      </c>
      <c r="D9779" s="786" t="s">
        <v>4602</v>
      </c>
      <c r="E9779" s="786">
        <v>130</v>
      </c>
      <c r="F9779" s="786">
        <v>4010</v>
      </c>
      <c r="G9779" s="786" t="s">
        <v>4898</v>
      </c>
      <c r="H9779" s="786" t="s">
        <v>1573</v>
      </c>
      <c r="J9779" s="786">
        <v>1</v>
      </c>
      <c r="K9779" s="786">
        <v>9.77</v>
      </c>
      <c r="L9779" s="786">
        <v>9.77</v>
      </c>
      <c r="M9779" s="55" t="s">
        <v>2455</v>
      </c>
    </row>
    <row r="9780" spans="1:13" ht="15">
      <c r="A9780" s="282">
        <v>46017</v>
      </c>
      <c r="B9780" s="55" t="s">
        <v>9580</v>
      </c>
      <c r="C9780" s="784">
        <v>83622</v>
      </c>
      <c r="D9780" s="784" t="s">
        <v>5595</v>
      </c>
      <c r="E9780" s="784">
        <v>75</v>
      </c>
      <c r="F9780" s="784">
        <v>4010</v>
      </c>
      <c r="G9780" s="784" t="s">
        <v>5629</v>
      </c>
      <c r="H9780" s="784" t="s">
        <v>1573</v>
      </c>
      <c r="J9780" s="784">
        <v>1</v>
      </c>
      <c r="K9780" s="784">
        <v>6.24</v>
      </c>
      <c r="L9780" s="784">
        <v>6.24</v>
      </c>
      <c r="M9780" s="55" t="s">
        <v>2455</v>
      </c>
    </row>
    <row r="9781" spans="1:13" ht="15">
      <c r="A9781" s="282">
        <v>46017</v>
      </c>
      <c r="B9781" s="55" t="s">
        <v>9580</v>
      </c>
      <c r="C9781" s="786">
        <v>81318</v>
      </c>
      <c r="D9781" s="786" t="s">
        <v>4067</v>
      </c>
      <c r="E9781" s="786">
        <v>160</v>
      </c>
      <c r="F9781" s="786">
        <v>4010</v>
      </c>
      <c r="G9781" s="786" t="s">
        <v>4901</v>
      </c>
      <c r="H9781" s="786" t="s">
        <v>1573</v>
      </c>
      <c r="J9781" s="786">
        <v>1</v>
      </c>
      <c r="K9781" s="786">
        <v>6.6</v>
      </c>
      <c r="L9781" s="786">
        <v>6.6</v>
      </c>
      <c r="M9781" s="55" t="s">
        <v>2455</v>
      </c>
    </row>
    <row r="9782" spans="1:13" ht="15">
      <c r="A9782" s="282">
        <v>46017</v>
      </c>
      <c r="B9782" s="55" t="s">
        <v>9580</v>
      </c>
      <c r="C9782" s="784">
        <v>81496</v>
      </c>
      <c r="D9782" s="784" t="s">
        <v>2934</v>
      </c>
      <c r="E9782" s="784">
        <v>100</v>
      </c>
      <c r="F9782" s="784">
        <v>4010</v>
      </c>
      <c r="G9782" s="784" t="s">
        <v>4903</v>
      </c>
      <c r="H9782" s="784" t="s">
        <v>1573</v>
      </c>
      <c r="J9782" s="784">
        <v>2</v>
      </c>
      <c r="K9782" s="784">
        <v>7.84</v>
      </c>
      <c r="L9782" s="784">
        <v>15.68</v>
      </c>
      <c r="M9782" s="55" t="s">
        <v>2455</v>
      </c>
    </row>
    <row r="9783" spans="1:13" ht="15">
      <c r="A9783" s="282">
        <v>46017</v>
      </c>
      <c r="B9783" s="55" t="s">
        <v>9580</v>
      </c>
      <c r="C9783" s="786">
        <v>82114</v>
      </c>
      <c r="D9783" s="786" t="s">
        <v>3939</v>
      </c>
      <c r="E9783" s="786" t="s">
        <v>2061</v>
      </c>
      <c r="F9783" s="786">
        <v>4010</v>
      </c>
      <c r="G9783" s="786" t="s">
        <v>7626</v>
      </c>
      <c r="H9783" s="786" t="s">
        <v>1573</v>
      </c>
      <c r="J9783" s="786">
        <v>1</v>
      </c>
      <c r="K9783" s="786">
        <v>10.16</v>
      </c>
      <c r="L9783" s="786">
        <v>10.16</v>
      </c>
      <c r="M9783" s="55" t="s">
        <v>2455</v>
      </c>
    </row>
    <row r="9784" spans="1:13" ht="15">
      <c r="A9784" s="282">
        <v>46017</v>
      </c>
      <c r="B9784" s="55" t="s">
        <v>9580</v>
      </c>
      <c r="C9784" s="784">
        <v>66936</v>
      </c>
      <c r="D9784" s="784" t="s">
        <v>5611</v>
      </c>
      <c r="E9784" s="784">
        <v>90</v>
      </c>
      <c r="F9784" s="784">
        <v>4010</v>
      </c>
      <c r="G9784" s="784" t="s">
        <v>4802</v>
      </c>
      <c r="H9784" s="784" t="s">
        <v>1573</v>
      </c>
      <c r="J9784" s="784">
        <v>1</v>
      </c>
      <c r="K9784" s="784">
        <v>9.2100000000000009</v>
      </c>
      <c r="L9784" s="784">
        <v>9.2100000000000009</v>
      </c>
      <c r="M9784" s="55" t="s">
        <v>2455</v>
      </c>
    </row>
    <row r="9785" spans="1:13" ht="15">
      <c r="A9785" s="282">
        <v>46017</v>
      </c>
      <c r="B9785" s="55" t="s">
        <v>9580</v>
      </c>
      <c r="C9785" s="786">
        <v>67263</v>
      </c>
      <c r="D9785" s="786" t="s">
        <v>2708</v>
      </c>
      <c r="E9785" s="786" t="s">
        <v>2520</v>
      </c>
      <c r="F9785" s="786">
        <v>4010</v>
      </c>
      <c r="G9785" s="786" t="s">
        <v>6833</v>
      </c>
      <c r="H9785" s="786" t="s">
        <v>1573</v>
      </c>
      <c r="J9785" s="786">
        <v>1</v>
      </c>
      <c r="K9785" s="786">
        <v>5.36</v>
      </c>
      <c r="L9785" s="786">
        <v>5.36</v>
      </c>
      <c r="M9785" s="55" t="s">
        <v>2455</v>
      </c>
    </row>
    <row r="9786" spans="1:13" ht="15">
      <c r="A9786" s="282">
        <v>46017</v>
      </c>
      <c r="B9786" s="55" t="s">
        <v>9580</v>
      </c>
      <c r="C9786" s="784">
        <v>83697</v>
      </c>
      <c r="D9786" s="784" t="s">
        <v>7836</v>
      </c>
      <c r="E9786" s="784">
        <v>100</v>
      </c>
      <c r="F9786" s="784">
        <v>4010</v>
      </c>
      <c r="G9786" s="784" t="s">
        <v>5079</v>
      </c>
      <c r="H9786" s="784" t="s">
        <v>1573</v>
      </c>
      <c r="J9786" s="784">
        <v>1</v>
      </c>
      <c r="K9786" s="784">
        <v>24.06</v>
      </c>
      <c r="L9786" s="784">
        <v>24.06</v>
      </c>
      <c r="M9786" s="55" t="s">
        <v>2455</v>
      </c>
    </row>
    <row r="9787" spans="1:13" ht="15">
      <c r="A9787" s="282">
        <v>46017</v>
      </c>
      <c r="B9787" s="55" t="s">
        <v>9580</v>
      </c>
      <c r="C9787" s="786">
        <v>83637</v>
      </c>
      <c r="D9787" s="786" t="s">
        <v>6086</v>
      </c>
      <c r="E9787" s="786" t="s">
        <v>2296</v>
      </c>
      <c r="F9787" s="786">
        <v>4010</v>
      </c>
      <c r="G9787" s="786" t="s">
        <v>3228</v>
      </c>
      <c r="H9787" s="786" t="s">
        <v>1573</v>
      </c>
      <c r="J9787" s="786">
        <v>1</v>
      </c>
      <c r="K9787" s="786">
        <v>20.14</v>
      </c>
      <c r="L9787" s="786">
        <v>20.14</v>
      </c>
      <c r="M9787" s="55" t="s">
        <v>2455</v>
      </c>
    </row>
    <row r="9788" spans="1:13" ht="15">
      <c r="A9788" s="282">
        <v>46017</v>
      </c>
      <c r="B9788" s="55" t="s">
        <v>9580</v>
      </c>
      <c r="C9788" s="784">
        <v>83990</v>
      </c>
      <c r="D9788" s="784" t="s">
        <v>7598</v>
      </c>
      <c r="E9788" s="784">
        <v>85</v>
      </c>
      <c r="F9788" s="784">
        <v>4010</v>
      </c>
      <c r="G9788" s="784" t="s">
        <v>3003</v>
      </c>
      <c r="H9788" s="784" t="s">
        <v>1573</v>
      </c>
      <c r="J9788" s="784">
        <v>1</v>
      </c>
      <c r="K9788" s="784">
        <v>13.41</v>
      </c>
      <c r="L9788" s="784">
        <v>13.41</v>
      </c>
      <c r="M9788" s="55" t="s">
        <v>2455</v>
      </c>
    </row>
    <row r="9789" spans="1:13" ht="15">
      <c r="A9789" s="282">
        <v>46017</v>
      </c>
      <c r="B9789" s="55" t="s">
        <v>9580</v>
      </c>
      <c r="C9789" s="786">
        <v>83752</v>
      </c>
      <c r="D9789" s="786" t="s">
        <v>6133</v>
      </c>
      <c r="E9789" s="786">
        <v>90</v>
      </c>
      <c r="F9789" s="786">
        <v>4010</v>
      </c>
      <c r="G9789" s="786" t="s">
        <v>4804</v>
      </c>
      <c r="H9789" s="786" t="s">
        <v>1573</v>
      </c>
      <c r="J9789" s="786">
        <v>1</v>
      </c>
      <c r="K9789" s="786">
        <v>11.38</v>
      </c>
      <c r="L9789" s="786">
        <v>11.38</v>
      </c>
      <c r="M9789" s="55" t="s">
        <v>2455</v>
      </c>
    </row>
    <row r="9790" spans="1:13" ht="15">
      <c r="A9790" s="282">
        <v>46017</v>
      </c>
      <c r="B9790" s="55" t="s">
        <v>9580</v>
      </c>
      <c r="C9790" s="784">
        <v>83815</v>
      </c>
      <c r="D9790" s="784" t="s">
        <v>6020</v>
      </c>
      <c r="E9790" s="784">
        <v>100</v>
      </c>
      <c r="F9790" s="784">
        <v>4010</v>
      </c>
      <c r="G9790" s="784" t="s">
        <v>5467</v>
      </c>
      <c r="H9790" s="784" t="s">
        <v>1573</v>
      </c>
      <c r="J9790" s="784">
        <v>1</v>
      </c>
      <c r="K9790" s="784">
        <v>8.83</v>
      </c>
      <c r="L9790" s="784">
        <v>8.83</v>
      </c>
      <c r="M9790" s="55" t="s">
        <v>2455</v>
      </c>
    </row>
    <row r="9791" spans="1:13" ht="15">
      <c r="A9791" s="282">
        <v>46017</v>
      </c>
      <c r="B9791" s="55" t="s">
        <v>9580</v>
      </c>
      <c r="C9791" s="786">
        <v>66736</v>
      </c>
      <c r="D9791" s="786" t="s">
        <v>8650</v>
      </c>
      <c r="E9791" s="786">
        <v>140</v>
      </c>
      <c r="F9791" s="786">
        <v>4010</v>
      </c>
      <c r="G9791" s="786" t="s">
        <v>5466</v>
      </c>
      <c r="H9791" s="786" t="s">
        <v>1573</v>
      </c>
      <c r="J9791" s="786">
        <v>2</v>
      </c>
      <c r="K9791" s="786">
        <v>15.78</v>
      </c>
      <c r="L9791" s="786">
        <v>31.56</v>
      </c>
      <c r="M9791" s="55" t="s">
        <v>2455</v>
      </c>
    </row>
    <row r="9792" spans="1:13" ht="15">
      <c r="A9792" s="282">
        <v>46017</v>
      </c>
      <c r="B9792" s="55" t="s">
        <v>9580</v>
      </c>
      <c r="C9792" s="784">
        <v>82987</v>
      </c>
      <c r="D9792" s="784" t="s">
        <v>4019</v>
      </c>
      <c r="E9792" s="784">
        <v>85</v>
      </c>
      <c r="F9792" s="784">
        <v>4010</v>
      </c>
      <c r="G9792" s="784" t="s">
        <v>4807</v>
      </c>
      <c r="H9792" s="784" t="s">
        <v>1573</v>
      </c>
      <c r="J9792" s="784">
        <v>1</v>
      </c>
      <c r="K9792" s="784">
        <v>6.29</v>
      </c>
      <c r="L9792" s="784">
        <v>6.29</v>
      </c>
      <c r="M9792" s="55" t="s">
        <v>2455</v>
      </c>
    </row>
    <row r="9793" spans="1:13" ht="15">
      <c r="A9793" s="282">
        <v>46017</v>
      </c>
      <c r="B9793" s="55" t="s">
        <v>9580</v>
      </c>
      <c r="C9793" s="786">
        <v>80046</v>
      </c>
      <c r="D9793" s="786" t="s">
        <v>5588</v>
      </c>
      <c r="E9793" s="786" t="s">
        <v>289</v>
      </c>
      <c r="F9793" s="786">
        <v>4010</v>
      </c>
      <c r="G9793" s="786" t="s">
        <v>5474</v>
      </c>
      <c r="H9793" s="786" t="s">
        <v>1573</v>
      </c>
      <c r="J9793" s="786">
        <v>1</v>
      </c>
      <c r="K9793" s="786">
        <v>14.86</v>
      </c>
      <c r="L9793" s="786">
        <v>14.86</v>
      </c>
      <c r="M9793" s="55" t="s">
        <v>2455</v>
      </c>
    </row>
    <row r="9794" spans="1:13" ht="15">
      <c r="A9794" s="282">
        <v>46017</v>
      </c>
      <c r="B9794" s="55" t="s">
        <v>9580</v>
      </c>
      <c r="C9794" s="784">
        <v>81710</v>
      </c>
      <c r="D9794" s="784" t="s">
        <v>3326</v>
      </c>
      <c r="E9794" s="784">
        <v>90</v>
      </c>
      <c r="F9794" s="784">
        <v>4010</v>
      </c>
      <c r="G9794" s="784" t="s">
        <v>5409</v>
      </c>
      <c r="H9794" s="784" t="s">
        <v>1573</v>
      </c>
      <c r="J9794" s="784">
        <v>1</v>
      </c>
      <c r="K9794" s="784">
        <v>6.12</v>
      </c>
      <c r="L9794" s="784">
        <v>6.12</v>
      </c>
      <c r="M9794" s="55" t="s">
        <v>2455</v>
      </c>
    </row>
    <row r="9795" spans="1:13" ht="15">
      <c r="A9795" s="282">
        <v>46017</v>
      </c>
      <c r="B9795" s="55" t="s">
        <v>9580</v>
      </c>
      <c r="C9795" s="786">
        <v>81347</v>
      </c>
      <c r="D9795" s="786" t="s">
        <v>6951</v>
      </c>
      <c r="E9795" s="786">
        <v>90</v>
      </c>
      <c r="F9795" s="786">
        <v>4010</v>
      </c>
      <c r="G9795" s="786" t="s">
        <v>4813</v>
      </c>
      <c r="H9795" s="786" t="s">
        <v>1573</v>
      </c>
      <c r="J9795" s="786">
        <v>1</v>
      </c>
      <c r="K9795" s="786">
        <v>8.51</v>
      </c>
      <c r="L9795" s="786">
        <v>8.51</v>
      </c>
      <c r="M9795" s="55" t="s">
        <v>2455</v>
      </c>
    </row>
    <row r="9796" spans="1:13" ht="15">
      <c r="A9796" s="282">
        <v>46017</v>
      </c>
      <c r="B9796" s="55" t="s">
        <v>9580</v>
      </c>
      <c r="C9796" s="784">
        <v>82946</v>
      </c>
      <c r="D9796" s="784" t="s">
        <v>4311</v>
      </c>
      <c r="E9796" s="784">
        <v>100</v>
      </c>
      <c r="F9796" s="784">
        <v>4010</v>
      </c>
      <c r="G9796" s="784" t="s">
        <v>5415</v>
      </c>
      <c r="H9796" s="784" t="s">
        <v>1573</v>
      </c>
      <c r="J9796" s="784">
        <v>1</v>
      </c>
      <c r="K9796" s="784">
        <v>13.29</v>
      </c>
      <c r="L9796" s="784">
        <v>13.29</v>
      </c>
      <c r="M9796" s="55" t="s">
        <v>2455</v>
      </c>
    </row>
    <row r="9797" spans="1:13" ht="15">
      <c r="A9797" s="282">
        <v>46017</v>
      </c>
      <c r="B9797" s="55" t="s">
        <v>9580</v>
      </c>
      <c r="C9797" s="786">
        <v>44403</v>
      </c>
      <c r="D9797" s="786" t="s">
        <v>2242</v>
      </c>
      <c r="E9797" s="786" t="s">
        <v>289</v>
      </c>
      <c r="F9797" s="786">
        <v>4010</v>
      </c>
      <c r="G9797" s="786" t="s">
        <v>9585</v>
      </c>
      <c r="H9797" s="786" t="s">
        <v>1573</v>
      </c>
      <c r="J9797" s="786">
        <v>1</v>
      </c>
      <c r="K9797" s="786">
        <v>8.69</v>
      </c>
      <c r="L9797" s="786">
        <v>8.69</v>
      </c>
      <c r="M9797" s="55" t="s">
        <v>2455</v>
      </c>
    </row>
    <row r="9798" spans="1:13" ht="15">
      <c r="A9798" s="282">
        <v>46017</v>
      </c>
      <c r="B9798" s="55" t="s">
        <v>9580</v>
      </c>
      <c r="C9798" s="784">
        <v>84296</v>
      </c>
      <c r="D9798" s="784" t="s">
        <v>6094</v>
      </c>
      <c r="E9798" s="784">
        <v>130</v>
      </c>
      <c r="F9798" s="784">
        <v>4010</v>
      </c>
      <c r="G9798" s="784" t="s">
        <v>4091</v>
      </c>
      <c r="H9798" s="784" t="s">
        <v>1573</v>
      </c>
      <c r="J9798" s="784">
        <v>1</v>
      </c>
      <c r="K9798" s="784">
        <v>8.3699999999999992</v>
      </c>
      <c r="L9798" s="784">
        <v>8.3699999999999992</v>
      </c>
      <c r="M9798" s="55" t="s">
        <v>2455</v>
      </c>
    </row>
    <row r="9799" spans="1:13" ht="15">
      <c r="A9799" s="282">
        <v>46017</v>
      </c>
      <c r="B9799" s="55" t="s">
        <v>9580</v>
      </c>
      <c r="C9799" s="786">
        <v>83640</v>
      </c>
      <c r="D9799" s="786" t="s">
        <v>2336</v>
      </c>
      <c r="E9799" s="786">
        <v>140</v>
      </c>
      <c r="F9799" s="786">
        <v>4010</v>
      </c>
      <c r="G9799" s="786" t="s">
        <v>5416</v>
      </c>
      <c r="H9799" s="786" t="s">
        <v>1573</v>
      </c>
      <c r="J9799" s="786">
        <v>2</v>
      </c>
      <c r="K9799" s="786">
        <v>18.18</v>
      </c>
      <c r="L9799" s="786">
        <v>36.36</v>
      </c>
      <c r="M9799" s="55" t="s">
        <v>2455</v>
      </c>
    </row>
    <row r="9800" spans="1:13" ht="15">
      <c r="A9800" s="282">
        <v>46017</v>
      </c>
      <c r="B9800" s="55" t="s">
        <v>9580</v>
      </c>
      <c r="C9800" s="784">
        <v>68004</v>
      </c>
      <c r="D9800" s="784" t="s">
        <v>5580</v>
      </c>
      <c r="E9800" s="784">
        <v>140</v>
      </c>
      <c r="F9800" s="784">
        <v>4010</v>
      </c>
      <c r="G9800" s="784" t="s">
        <v>4816</v>
      </c>
      <c r="H9800" s="784" t="s">
        <v>1573</v>
      </c>
      <c r="J9800" s="784">
        <v>1</v>
      </c>
      <c r="K9800" s="784">
        <v>8.01</v>
      </c>
      <c r="L9800" s="784">
        <v>8.01</v>
      </c>
      <c r="M9800" s="55" t="s">
        <v>2455</v>
      </c>
    </row>
    <row r="9801" spans="1:13" ht="15">
      <c r="A9801" s="282">
        <v>46017</v>
      </c>
      <c r="B9801" s="55" t="s">
        <v>9580</v>
      </c>
      <c r="C9801" s="786">
        <v>58661</v>
      </c>
      <c r="D9801" s="786" t="s">
        <v>5169</v>
      </c>
      <c r="E9801" s="786" t="s">
        <v>2296</v>
      </c>
      <c r="F9801" s="786">
        <v>4010</v>
      </c>
      <c r="G9801" s="786" t="s">
        <v>9586</v>
      </c>
      <c r="H9801" s="786" t="s">
        <v>1573</v>
      </c>
      <c r="J9801" s="786">
        <v>1</v>
      </c>
      <c r="K9801" s="786">
        <v>9.18</v>
      </c>
      <c r="L9801" s="786">
        <v>9.18</v>
      </c>
      <c r="M9801" s="55" t="s">
        <v>2455</v>
      </c>
    </row>
    <row r="9802" spans="1:13" ht="15">
      <c r="A9802" s="282">
        <v>46017</v>
      </c>
      <c r="B9802" s="55" t="s">
        <v>9580</v>
      </c>
      <c r="C9802" s="784">
        <v>82307</v>
      </c>
      <c r="D9802" s="784" t="s">
        <v>3979</v>
      </c>
      <c r="E9802" s="784">
        <v>60</v>
      </c>
      <c r="F9802" s="784">
        <v>4010</v>
      </c>
      <c r="G9802" s="784" t="s">
        <v>5423</v>
      </c>
      <c r="H9802" s="784" t="s">
        <v>1573</v>
      </c>
      <c r="J9802" s="784">
        <v>1</v>
      </c>
      <c r="K9802" s="784">
        <v>26.65</v>
      </c>
      <c r="L9802" s="784">
        <v>26.65</v>
      </c>
      <c r="M9802" s="55" t="s">
        <v>2455</v>
      </c>
    </row>
    <row r="9803" spans="1:13" ht="15">
      <c r="A9803" s="282">
        <v>46017</v>
      </c>
      <c r="B9803" s="55" t="s">
        <v>9580</v>
      </c>
      <c r="C9803" s="786">
        <v>81569</v>
      </c>
      <c r="D9803" s="786" t="s">
        <v>9587</v>
      </c>
      <c r="E9803" s="786">
        <v>150</v>
      </c>
      <c r="F9803" s="786">
        <v>4010</v>
      </c>
      <c r="G9803" s="786" t="s">
        <v>5426</v>
      </c>
      <c r="H9803" s="786" t="s">
        <v>1573</v>
      </c>
      <c r="J9803" s="786">
        <v>1</v>
      </c>
      <c r="K9803" s="786">
        <v>8.3699999999999992</v>
      </c>
      <c r="L9803" s="786">
        <v>8.3699999999999992</v>
      </c>
      <c r="M9803" s="55" t="s">
        <v>2455</v>
      </c>
    </row>
    <row r="9804" spans="1:13" ht="15">
      <c r="A9804" s="282">
        <v>46017</v>
      </c>
      <c r="B9804" s="55" t="s">
        <v>9580</v>
      </c>
      <c r="C9804" s="784">
        <v>42067</v>
      </c>
      <c r="D9804" s="784" t="s">
        <v>2336</v>
      </c>
      <c r="E9804" s="784">
        <v>120</v>
      </c>
      <c r="F9804" s="784">
        <v>4010</v>
      </c>
      <c r="G9804" s="784" t="s">
        <v>5430</v>
      </c>
      <c r="H9804" s="784" t="s">
        <v>1573</v>
      </c>
      <c r="J9804" s="784">
        <v>1</v>
      </c>
      <c r="K9804" s="784">
        <v>8.9</v>
      </c>
      <c r="L9804" s="784">
        <v>8.9</v>
      </c>
      <c r="M9804" s="55" t="s">
        <v>2455</v>
      </c>
    </row>
    <row r="9805" spans="1:13" ht="15">
      <c r="A9805" s="282">
        <v>46017</v>
      </c>
      <c r="B9805" s="55" t="s">
        <v>9580</v>
      </c>
      <c r="C9805" s="786">
        <v>30810</v>
      </c>
      <c r="D9805" s="786" t="s">
        <v>2560</v>
      </c>
      <c r="E9805" s="786" t="s">
        <v>2230</v>
      </c>
      <c r="F9805" s="786">
        <v>4010</v>
      </c>
      <c r="G9805" s="786" t="s">
        <v>4821</v>
      </c>
      <c r="H9805" s="786" t="s">
        <v>1573</v>
      </c>
      <c r="J9805" s="786">
        <v>1</v>
      </c>
      <c r="K9805" s="786">
        <v>12.22</v>
      </c>
      <c r="L9805" s="786">
        <v>12.22</v>
      </c>
      <c r="M9805" s="55" t="s">
        <v>2455</v>
      </c>
    </row>
    <row r="9806" spans="1:13" ht="15">
      <c r="A9806" s="282">
        <v>46017</v>
      </c>
      <c r="B9806" s="55" t="s">
        <v>9580</v>
      </c>
      <c r="C9806" s="784">
        <v>59852</v>
      </c>
      <c r="D9806" s="784" t="s">
        <v>5590</v>
      </c>
      <c r="E9806" s="784">
        <v>130</v>
      </c>
      <c r="F9806" s="784">
        <v>4010</v>
      </c>
      <c r="G9806" s="784" t="s">
        <v>7565</v>
      </c>
      <c r="H9806" s="784" t="s">
        <v>1573</v>
      </c>
      <c r="J9806" s="784">
        <v>1</v>
      </c>
      <c r="K9806" s="784">
        <v>8.3699999999999992</v>
      </c>
      <c r="L9806" s="784">
        <v>8.3699999999999992</v>
      </c>
      <c r="M9806" s="55" t="s">
        <v>2455</v>
      </c>
    </row>
    <row r="9807" spans="1:13" ht="15">
      <c r="A9807" s="282">
        <v>46017</v>
      </c>
      <c r="B9807" s="55" t="s">
        <v>9580</v>
      </c>
      <c r="C9807" s="786">
        <v>83212</v>
      </c>
      <c r="D9807" s="786" t="s">
        <v>2536</v>
      </c>
      <c r="E9807" s="786">
        <v>140</v>
      </c>
      <c r="F9807" s="786">
        <v>4010</v>
      </c>
      <c r="G9807" s="786" t="s">
        <v>4823</v>
      </c>
      <c r="H9807" s="786" t="s">
        <v>1573</v>
      </c>
      <c r="J9807" s="786">
        <v>1</v>
      </c>
      <c r="K9807" s="786">
        <v>11.83</v>
      </c>
      <c r="L9807" s="786">
        <v>11.83</v>
      </c>
      <c r="M9807" s="55" t="s">
        <v>2455</v>
      </c>
    </row>
    <row r="9808" spans="1:13" ht="15">
      <c r="A9808" s="282">
        <v>46017</v>
      </c>
      <c r="B9808" s="55" t="s">
        <v>9580</v>
      </c>
      <c r="C9808" s="784">
        <v>83624</v>
      </c>
      <c r="D9808" s="784" t="s">
        <v>6086</v>
      </c>
      <c r="E9808" s="784" t="s">
        <v>2356</v>
      </c>
      <c r="F9808" s="784">
        <v>4010</v>
      </c>
      <c r="G9808" s="784" t="s">
        <v>4462</v>
      </c>
      <c r="H9808" s="784" t="s">
        <v>1573</v>
      </c>
      <c r="J9808" s="784">
        <v>6</v>
      </c>
      <c r="K9808" s="784">
        <v>8.56</v>
      </c>
      <c r="L9808" s="784">
        <v>51.36</v>
      </c>
      <c r="M9808" s="55" t="s">
        <v>2455</v>
      </c>
    </row>
    <row r="9809" spans="1:13" ht="15">
      <c r="A9809" s="282">
        <v>46017</v>
      </c>
      <c r="B9809" s="55" t="s">
        <v>9580</v>
      </c>
      <c r="C9809" s="786">
        <v>66994</v>
      </c>
      <c r="D9809" s="786" t="s">
        <v>2336</v>
      </c>
      <c r="E9809" s="786" t="s">
        <v>2296</v>
      </c>
      <c r="F9809" s="786">
        <v>4010</v>
      </c>
      <c r="G9809" s="786" t="s">
        <v>9588</v>
      </c>
      <c r="H9809" s="786" t="s">
        <v>1573</v>
      </c>
      <c r="J9809" s="786">
        <v>1</v>
      </c>
      <c r="K9809" s="786">
        <v>9.57</v>
      </c>
      <c r="L9809" s="786">
        <v>9.57</v>
      </c>
      <c r="M9809" s="55" t="s">
        <v>2455</v>
      </c>
    </row>
    <row r="9810" spans="1:13" ht="15">
      <c r="A9810" s="282">
        <v>46017</v>
      </c>
      <c r="B9810" s="55" t="s">
        <v>9580</v>
      </c>
      <c r="C9810" s="784">
        <v>80046</v>
      </c>
      <c r="D9810" s="784" t="s">
        <v>2242</v>
      </c>
      <c r="E9810" s="784" t="s">
        <v>2300</v>
      </c>
      <c r="F9810" s="784">
        <v>4010</v>
      </c>
      <c r="G9810" s="784" t="s">
        <v>5437</v>
      </c>
      <c r="H9810" s="784" t="s">
        <v>1573</v>
      </c>
      <c r="J9810" s="784">
        <v>3</v>
      </c>
      <c r="K9810" s="784">
        <v>14.45</v>
      </c>
      <c r="L9810" s="784">
        <v>43.35</v>
      </c>
      <c r="M9810" s="55" t="s">
        <v>2455</v>
      </c>
    </row>
    <row r="9811" spans="1:13" ht="15">
      <c r="A9811" s="282">
        <v>46017</v>
      </c>
      <c r="B9811" s="55" t="s">
        <v>9580</v>
      </c>
      <c r="C9811" s="786">
        <v>83155</v>
      </c>
      <c r="D9811" s="786" t="s">
        <v>5533</v>
      </c>
      <c r="E9811" s="786" t="s">
        <v>289</v>
      </c>
      <c r="F9811" s="786">
        <v>4010</v>
      </c>
      <c r="G9811" s="786" t="s">
        <v>5438</v>
      </c>
      <c r="H9811" s="786" t="s">
        <v>1573</v>
      </c>
      <c r="J9811" s="786">
        <v>1</v>
      </c>
      <c r="K9811" s="786">
        <v>27.96</v>
      </c>
      <c r="L9811" s="786">
        <v>27.96</v>
      </c>
      <c r="M9811" s="55" t="s">
        <v>2455</v>
      </c>
    </row>
    <row r="9812" spans="1:13" ht="15">
      <c r="A9812" s="282">
        <v>46017</v>
      </c>
      <c r="B9812" s="55" t="s">
        <v>9580</v>
      </c>
      <c r="C9812" s="784">
        <v>65065</v>
      </c>
      <c r="D9812" s="784" t="s">
        <v>7477</v>
      </c>
      <c r="E9812" s="784">
        <v>90</v>
      </c>
      <c r="F9812" s="784">
        <v>4010</v>
      </c>
      <c r="G9812" s="784" t="s">
        <v>4827</v>
      </c>
      <c r="H9812" s="784" t="s">
        <v>1573</v>
      </c>
      <c r="J9812" s="784">
        <v>1</v>
      </c>
      <c r="K9812" s="784">
        <v>8.8699999999999992</v>
      </c>
      <c r="L9812" s="784">
        <v>8.8699999999999992</v>
      </c>
      <c r="M9812" s="55" t="s">
        <v>2455</v>
      </c>
    </row>
    <row r="9813" spans="1:13" ht="15">
      <c r="A9813" s="282">
        <v>46017</v>
      </c>
      <c r="B9813" s="55" t="s">
        <v>9580</v>
      </c>
      <c r="C9813" s="786">
        <v>83031</v>
      </c>
      <c r="D9813" s="786" t="s">
        <v>3037</v>
      </c>
      <c r="E9813" s="786" t="s">
        <v>2061</v>
      </c>
      <c r="F9813" s="786">
        <v>4010</v>
      </c>
      <c r="G9813" s="786" t="s">
        <v>9355</v>
      </c>
      <c r="H9813" s="786" t="s">
        <v>1573</v>
      </c>
      <c r="J9813" s="786">
        <v>1</v>
      </c>
      <c r="K9813" s="786">
        <v>4.42</v>
      </c>
      <c r="L9813" s="786">
        <v>4.42</v>
      </c>
      <c r="M9813" s="55" t="s">
        <v>2455</v>
      </c>
    </row>
    <row r="9814" spans="1:13" ht="15">
      <c r="A9814" s="282">
        <v>46017</v>
      </c>
      <c r="B9814" s="55" t="s">
        <v>9580</v>
      </c>
      <c r="C9814" s="784">
        <v>81185</v>
      </c>
      <c r="D9814" s="784" t="s">
        <v>7566</v>
      </c>
      <c r="E9814" s="784" t="s">
        <v>2061</v>
      </c>
      <c r="F9814" s="784">
        <v>4010</v>
      </c>
      <c r="G9814" s="784" t="s">
        <v>8255</v>
      </c>
      <c r="H9814" s="784" t="s">
        <v>1573</v>
      </c>
      <c r="J9814" s="784">
        <v>2</v>
      </c>
      <c r="K9814" s="784">
        <v>23.66</v>
      </c>
      <c r="L9814" s="784">
        <v>47.32</v>
      </c>
      <c r="M9814" s="55" t="s">
        <v>2455</v>
      </c>
    </row>
    <row r="9815" spans="1:13" ht="15">
      <c r="A9815" s="282">
        <v>46017</v>
      </c>
      <c r="B9815" s="55" t="s">
        <v>9580</v>
      </c>
      <c r="C9815" s="786">
        <v>82932</v>
      </c>
      <c r="D9815" s="786" t="s">
        <v>3156</v>
      </c>
      <c r="E9815" s="786">
        <v>90</v>
      </c>
      <c r="F9815" s="786">
        <v>4010</v>
      </c>
      <c r="G9815" s="786" t="s">
        <v>8093</v>
      </c>
      <c r="H9815" s="786" t="s">
        <v>1573</v>
      </c>
      <c r="J9815" s="786">
        <v>1</v>
      </c>
      <c r="K9815" s="786">
        <v>9.51</v>
      </c>
      <c r="L9815" s="786">
        <v>9.51</v>
      </c>
      <c r="M9815" s="55" t="s">
        <v>2455</v>
      </c>
    </row>
    <row r="9816" spans="1:13" ht="15">
      <c r="A9816" s="282">
        <v>46017</v>
      </c>
      <c r="B9816" s="55" t="s">
        <v>9580</v>
      </c>
      <c r="C9816" s="784">
        <v>83808</v>
      </c>
      <c r="D9816" s="784" t="s">
        <v>7157</v>
      </c>
      <c r="E9816" s="784">
        <v>80</v>
      </c>
      <c r="F9816" s="784">
        <v>4010</v>
      </c>
      <c r="G9816" s="784" t="s">
        <v>5439</v>
      </c>
      <c r="H9816" s="784" t="s">
        <v>1573</v>
      </c>
      <c r="J9816" s="784">
        <v>1</v>
      </c>
      <c r="K9816" s="784">
        <v>15.85</v>
      </c>
      <c r="L9816" s="784">
        <v>15.85</v>
      </c>
      <c r="M9816" s="55" t="s">
        <v>2455</v>
      </c>
    </row>
    <row r="9817" spans="1:13" ht="15">
      <c r="A9817" s="282">
        <v>46017</v>
      </c>
      <c r="B9817" s="55" t="s">
        <v>9580</v>
      </c>
      <c r="C9817" s="786">
        <v>83588</v>
      </c>
      <c r="D9817" s="786" t="s">
        <v>6324</v>
      </c>
      <c r="E9817" s="786">
        <v>130</v>
      </c>
      <c r="F9817" s="786">
        <v>4010</v>
      </c>
      <c r="G9817" s="786" t="s">
        <v>5440</v>
      </c>
      <c r="H9817" s="786" t="s">
        <v>1573</v>
      </c>
      <c r="J9817" s="786">
        <v>1</v>
      </c>
      <c r="K9817" s="786">
        <v>9.2100000000000009</v>
      </c>
      <c r="L9817" s="786">
        <v>9.2100000000000009</v>
      </c>
      <c r="M9817" s="55" t="s">
        <v>2455</v>
      </c>
    </row>
    <row r="9818" spans="1:13" ht="15">
      <c r="A9818" s="282">
        <v>46017</v>
      </c>
      <c r="B9818" s="55" t="s">
        <v>9580</v>
      </c>
      <c r="C9818" s="784">
        <v>50265</v>
      </c>
      <c r="D9818" s="784" t="s">
        <v>8091</v>
      </c>
      <c r="E9818" s="784" t="s">
        <v>441</v>
      </c>
      <c r="F9818" s="784">
        <v>4010</v>
      </c>
      <c r="G9818" s="784" t="s">
        <v>9589</v>
      </c>
      <c r="H9818" s="784" t="s">
        <v>1573</v>
      </c>
      <c r="J9818" s="784">
        <v>1</v>
      </c>
      <c r="K9818" s="784">
        <v>6.02</v>
      </c>
      <c r="L9818" s="784">
        <v>6.02</v>
      </c>
      <c r="M9818" s="55" t="s">
        <v>2455</v>
      </c>
    </row>
    <row r="9819" spans="1:13" ht="15">
      <c r="A9819" s="282">
        <v>46017</v>
      </c>
      <c r="B9819" s="55" t="s">
        <v>9580</v>
      </c>
      <c r="C9819" s="786">
        <v>83681</v>
      </c>
      <c r="D9819" s="786" t="s">
        <v>7995</v>
      </c>
      <c r="E9819" s="786">
        <v>120</v>
      </c>
      <c r="F9819" s="786">
        <v>4010</v>
      </c>
      <c r="G9819" s="786" t="s">
        <v>4828</v>
      </c>
      <c r="H9819" s="786" t="s">
        <v>1573</v>
      </c>
      <c r="J9819" s="786">
        <v>2</v>
      </c>
      <c r="K9819" s="786">
        <v>11.73</v>
      </c>
      <c r="L9819" s="786">
        <v>23.46</v>
      </c>
      <c r="M9819" s="55" t="s">
        <v>2455</v>
      </c>
    </row>
    <row r="9820" spans="1:13" ht="15">
      <c r="A9820" s="282">
        <v>46017</v>
      </c>
      <c r="B9820" s="55" t="s">
        <v>9580</v>
      </c>
      <c r="C9820" s="784">
        <v>83281</v>
      </c>
      <c r="D9820" s="784" t="s">
        <v>3304</v>
      </c>
      <c r="E9820" s="784">
        <v>120</v>
      </c>
      <c r="F9820" s="784">
        <v>4010</v>
      </c>
      <c r="G9820" s="784" t="s">
        <v>4831</v>
      </c>
      <c r="H9820" s="784" t="s">
        <v>1573</v>
      </c>
      <c r="J9820" s="784">
        <v>1</v>
      </c>
      <c r="K9820" s="784">
        <v>4.82</v>
      </c>
      <c r="L9820" s="784">
        <v>4.82</v>
      </c>
      <c r="M9820" s="55" t="s">
        <v>2455</v>
      </c>
    </row>
    <row r="9821" spans="1:13" ht="15">
      <c r="A9821" s="282">
        <v>46017</v>
      </c>
      <c r="B9821" s="55" t="s">
        <v>9580</v>
      </c>
      <c r="C9821" s="786">
        <v>83718</v>
      </c>
      <c r="D9821" s="786" t="s">
        <v>6228</v>
      </c>
      <c r="E9821" s="786">
        <v>85</v>
      </c>
      <c r="F9821" s="786">
        <v>4010</v>
      </c>
      <c r="G9821" s="786" t="s">
        <v>4834</v>
      </c>
      <c r="H9821" s="786" t="s">
        <v>1573</v>
      </c>
      <c r="J9821" s="786">
        <v>1</v>
      </c>
      <c r="K9821" s="786">
        <v>5.92</v>
      </c>
      <c r="L9821" s="786">
        <v>5.92</v>
      </c>
      <c r="M9821" s="55" t="s">
        <v>2455</v>
      </c>
    </row>
    <row r="9822" spans="1:13" ht="15">
      <c r="A9822" s="282">
        <v>46017</v>
      </c>
      <c r="B9822" s="55" t="s">
        <v>9580</v>
      </c>
      <c r="C9822" s="784">
        <v>80046</v>
      </c>
      <c r="D9822" s="784" t="s">
        <v>2653</v>
      </c>
      <c r="E9822" s="784" t="s">
        <v>2230</v>
      </c>
      <c r="F9822" s="784">
        <v>4010</v>
      </c>
      <c r="G9822" s="784" t="s">
        <v>5445</v>
      </c>
      <c r="H9822" s="784" t="s">
        <v>1573</v>
      </c>
      <c r="J9822" s="784">
        <v>1</v>
      </c>
      <c r="K9822" s="784">
        <v>15.77</v>
      </c>
      <c r="L9822" s="784">
        <v>15.77</v>
      </c>
      <c r="M9822" s="55" t="s">
        <v>2455</v>
      </c>
    </row>
    <row r="9823" spans="1:13" ht="15">
      <c r="A9823" s="282">
        <v>46017</v>
      </c>
      <c r="B9823" s="55" t="s">
        <v>9580</v>
      </c>
      <c r="C9823" s="786">
        <v>81422</v>
      </c>
      <c r="D9823" s="786" t="s">
        <v>2533</v>
      </c>
      <c r="E9823" s="786">
        <v>70</v>
      </c>
      <c r="F9823" s="786">
        <v>4010</v>
      </c>
      <c r="G9823" s="786" t="s">
        <v>4837</v>
      </c>
      <c r="H9823" s="786" t="s">
        <v>1573</v>
      </c>
      <c r="J9823" s="786">
        <v>1</v>
      </c>
      <c r="K9823" s="786">
        <v>11.16</v>
      </c>
      <c r="L9823" s="786">
        <v>11.16</v>
      </c>
      <c r="M9823" s="55" t="s">
        <v>2455</v>
      </c>
    </row>
    <row r="9824" spans="1:13" ht="15">
      <c r="A9824" s="282">
        <v>46017</v>
      </c>
      <c r="B9824" s="55" t="s">
        <v>9580</v>
      </c>
      <c r="C9824" s="784">
        <v>52706</v>
      </c>
      <c r="D9824" s="784" t="s">
        <v>2577</v>
      </c>
      <c r="E9824" s="784">
        <v>140</v>
      </c>
      <c r="F9824" s="784">
        <v>4010</v>
      </c>
      <c r="G9824" s="784" t="s">
        <v>9168</v>
      </c>
      <c r="H9824" s="784" t="s">
        <v>1573</v>
      </c>
      <c r="J9824" s="784">
        <v>3</v>
      </c>
      <c r="K9824" s="784">
        <v>10.95</v>
      </c>
      <c r="L9824" s="784">
        <v>32.85</v>
      </c>
      <c r="M9824" s="55" t="s">
        <v>2455</v>
      </c>
    </row>
    <row r="9825" spans="1:13" ht="15">
      <c r="A9825" s="282">
        <v>46017</v>
      </c>
      <c r="B9825" s="55" t="s">
        <v>9580</v>
      </c>
      <c r="C9825" s="786">
        <v>81902</v>
      </c>
      <c r="D9825" s="786" t="s">
        <v>5343</v>
      </c>
      <c r="E9825" s="786">
        <v>80</v>
      </c>
      <c r="F9825" s="786">
        <v>4010</v>
      </c>
      <c r="G9825" s="786" t="s">
        <v>4838</v>
      </c>
      <c r="H9825" s="786" t="s">
        <v>1573</v>
      </c>
      <c r="J9825" s="786">
        <v>1</v>
      </c>
      <c r="K9825" s="786">
        <v>7.85</v>
      </c>
      <c r="L9825" s="786">
        <v>7.85</v>
      </c>
      <c r="M9825" s="55" t="s">
        <v>2455</v>
      </c>
    </row>
    <row r="9826" spans="1:13" ht="15">
      <c r="A9826" s="282">
        <v>46017</v>
      </c>
      <c r="B9826" s="55" t="s">
        <v>9580</v>
      </c>
      <c r="C9826" s="784">
        <v>80039</v>
      </c>
      <c r="D9826" s="784" t="s">
        <v>2336</v>
      </c>
      <c r="E9826" s="784" t="s">
        <v>441</v>
      </c>
      <c r="F9826" s="784">
        <v>4010</v>
      </c>
      <c r="G9826" s="784" t="s">
        <v>8607</v>
      </c>
      <c r="H9826" s="784" t="s">
        <v>1573</v>
      </c>
      <c r="J9826" s="784">
        <v>1</v>
      </c>
      <c r="K9826" s="784">
        <v>12.07</v>
      </c>
      <c r="L9826" s="784">
        <v>12.07</v>
      </c>
      <c r="M9826" s="55" t="s">
        <v>2455</v>
      </c>
    </row>
    <row r="9827" spans="1:13" ht="15">
      <c r="A9827" s="282">
        <v>46017</v>
      </c>
      <c r="B9827" s="55" t="s">
        <v>9580</v>
      </c>
      <c r="C9827" s="786">
        <v>65593</v>
      </c>
      <c r="D9827" s="786" t="s">
        <v>2268</v>
      </c>
      <c r="E9827" s="786">
        <v>60</v>
      </c>
      <c r="F9827" s="786">
        <v>4010</v>
      </c>
      <c r="G9827" s="786" t="s">
        <v>4840</v>
      </c>
      <c r="H9827" s="786" t="s">
        <v>1573</v>
      </c>
      <c r="J9827" s="786">
        <v>1</v>
      </c>
      <c r="K9827" s="786">
        <v>3.63</v>
      </c>
      <c r="L9827" s="786">
        <v>3.63</v>
      </c>
      <c r="M9827" s="55" t="s">
        <v>2455</v>
      </c>
    </row>
    <row r="9828" spans="1:13" ht="15">
      <c r="A9828" s="282">
        <v>46017</v>
      </c>
      <c r="B9828" s="55" t="s">
        <v>9580</v>
      </c>
      <c r="C9828" s="784">
        <v>83461</v>
      </c>
      <c r="D9828" s="784" t="s">
        <v>6110</v>
      </c>
      <c r="E9828" s="784" t="s">
        <v>2715</v>
      </c>
      <c r="F9828" s="784">
        <v>4010</v>
      </c>
      <c r="G9828" s="784" t="s">
        <v>5450</v>
      </c>
      <c r="H9828" s="784" t="s">
        <v>1573</v>
      </c>
      <c r="J9828" s="784">
        <v>1</v>
      </c>
      <c r="K9828" s="784">
        <v>3.93</v>
      </c>
      <c r="L9828" s="784">
        <v>3.93</v>
      </c>
      <c r="M9828" s="55" t="s">
        <v>2455</v>
      </c>
    </row>
    <row r="9829" spans="1:13" ht="15">
      <c r="A9829" s="282">
        <v>46017</v>
      </c>
      <c r="B9829" s="55" t="s">
        <v>9580</v>
      </c>
      <c r="C9829" s="786">
        <v>68173</v>
      </c>
      <c r="D9829" s="786" t="s">
        <v>4784</v>
      </c>
      <c r="E9829" s="786">
        <v>60</v>
      </c>
      <c r="F9829" s="786">
        <v>4010</v>
      </c>
      <c r="G9829" s="786" t="s">
        <v>4841</v>
      </c>
      <c r="H9829" s="786" t="s">
        <v>1573</v>
      </c>
      <c r="J9829" s="786">
        <v>1</v>
      </c>
      <c r="K9829" s="786">
        <v>8.56</v>
      </c>
      <c r="L9829" s="786">
        <v>8.56</v>
      </c>
      <c r="M9829" s="55" t="s">
        <v>2455</v>
      </c>
    </row>
    <row r="9830" spans="1:13" ht="15">
      <c r="A9830" s="282">
        <v>46017</v>
      </c>
      <c r="B9830" s="55" t="s">
        <v>9580</v>
      </c>
      <c r="C9830" s="784">
        <v>83620</v>
      </c>
      <c r="D9830" s="784" t="s">
        <v>6640</v>
      </c>
      <c r="E9830" s="784" t="s">
        <v>2296</v>
      </c>
      <c r="F9830" s="784">
        <v>4010</v>
      </c>
      <c r="G9830" s="784" t="s">
        <v>9590</v>
      </c>
      <c r="H9830" s="784" t="s">
        <v>1573</v>
      </c>
      <c r="J9830" s="784">
        <v>1</v>
      </c>
      <c r="K9830" s="784">
        <v>21.31</v>
      </c>
      <c r="L9830" s="784">
        <v>21.31</v>
      </c>
      <c r="M9830" s="55" t="s">
        <v>2455</v>
      </c>
    </row>
    <row r="9831" spans="1:13" ht="15">
      <c r="A9831" s="282">
        <v>46017</v>
      </c>
      <c r="B9831" s="55" t="s">
        <v>9580</v>
      </c>
      <c r="C9831" s="786">
        <v>82203</v>
      </c>
      <c r="D9831" s="786" t="s">
        <v>2255</v>
      </c>
      <c r="E9831" s="786">
        <v>110</v>
      </c>
      <c r="F9831" s="786">
        <v>4010</v>
      </c>
      <c r="G9831" s="786" t="s">
        <v>5451</v>
      </c>
      <c r="H9831" s="786" t="s">
        <v>1573</v>
      </c>
      <c r="J9831" s="786">
        <v>1</v>
      </c>
      <c r="K9831" s="786">
        <v>25.68</v>
      </c>
      <c r="L9831" s="786">
        <v>25.68</v>
      </c>
      <c r="M9831" s="55" t="s">
        <v>2455</v>
      </c>
    </row>
    <row r="9832" spans="1:13" ht="15">
      <c r="A9832" s="282">
        <v>46017</v>
      </c>
      <c r="B9832" s="55" t="s">
        <v>9580</v>
      </c>
      <c r="C9832" s="784">
        <v>83748</v>
      </c>
      <c r="D9832" s="784" t="s">
        <v>2292</v>
      </c>
      <c r="E9832" s="784">
        <v>60</v>
      </c>
      <c r="F9832" s="784">
        <v>4010</v>
      </c>
      <c r="G9832" s="784" t="s">
        <v>7437</v>
      </c>
      <c r="H9832" s="784" t="s">
        <v>1573</v>
      </c>
      <c r="J9832" s="784">
        <v>1</v>
      </c>
      <c r="K9832" s="784">
        <v>5.71</v>
      </c>
      <c r="L9832" s="784">
        <v>5.71</v>
      </c>
      <c r="M9832" s="55" t="s">
        <v>2455</v>
      </c>
    </row>
    <row r="9833" spans="1:13" ht="15">
      <c r="A9833" s="282">
        <v>46017</v>
      </c>
      <c r="B9833" s="55" t="s">
        <v>9580</v>
      </c>
      <c r="C9833" s="786">
        <v>83086</v>
      </c>
      <c r="D9833" s="786" t="s">
        <v>3056</v>
      </c>
      <c r="E9833" s="786">
        <v>160</v>
      </c>
      <c r="F9833" s="786">
        <v>4010</v>
      </c>
      <c r="G9833" s="786" t="s">
        <v>4848</v>
      </c>
      <c r="H9833" s="786" t="s">
        <v>1573</v>
      </c>
      <c r="J9833" s="786">
        <v>1</v>
      </c>
      <c r="K9833" s="786">
        <v>9.19</v>
      </c>
      <c r="L9833" s="786">
        <v>9.19</v>
      </c>
      <c r="M9833" s="55" t="s">
        <v>2455</v>
      </c>
    </row>
    <row r="9834" spans="1:13" ht="15">
      <c r="A9834" s="282">
        <v>46017</v>
      </c>
      <c r="B9834" s="55" t="s">
        <v>9580</v>
      </c>
      <c r="C9834" s="784">
        <v>83072</v>
      </c>
      <c r="D9834" s="784" t="s">
        <v>6351</v>
      </c>
      <c r="E9834" s="784">
        <v>110</v>
      </c>
      <c r="F9834" s="784">
        <v>4010</v>
      </c>
      <c r="G9834" s="784" t="s">
        <v>4851</v>
      </c>
      <c r="H9834" s="784" t="s">
        <v>1573</v>
      </c>
      <c r="J9834" s="784">
        <v>1</v>
      </c>
      <c r="K9834" s="784">
        <v>8.8699999999999992</v>
      </c>
      <c r="L9834" s="784">
        <v>8.8699999999999992</v>
      </c>
      <c r="M9834" s="55" t="s">
        <v>2455</v>
      </c>
    </row>
    <row r="9835" spans="1:13" ht="15">
      <c r="A9835" s="282">
        <v>46017</v>
      </c>
      <c r="B9835" s="55" t="s">
        <v>9580</v>
      </c>
      <c r="C9835" s="786">
        <v>52621</v>
      </c>
      <c r="D9835" s="786" t="s">
        <v>2336</v>
      </c>
      <c r="E9835" s="786" t="s">
        <v>2639</v>
      </c>
      <c r="F9835" s="786">
        <v>4010</v>
      </c>
      <c r="G9835" s="786" t="s">
        <v>6707</v>
      </c>
      <c r="H9835" s="786" t="s">
        <v>1573</v>
      </c>
      <c r="J9835" s="786">
        <v>2</v>
      </c>
      <c r="K9835" s="786">
        <v>3.93</v>
      </c>
      <c r="L9835" s="786">
        <v>7.86</v>
      </c>
      <c r="M9835" s="55" t="s">
        <v>2455</v>
      </c>
    </row>
    <row r="9836" spans="1:13" ht="15">
      <c r="A9836" s="282">
        <v>46017</v>
      </c>
      <c r="B9836" s="55" t="s">
        <v>9580</v>
      </c>
      <c r="C9836" s="784">
        <v>67501</v>
      </c>
      <c r="D9836" s="784">
        <v>15</v>
      </c>
      <c r="E9836" s="784">
        <v>110</v>
      </c>
      <c r="F9836" s="784">
        <v>4010</v>
      </c>
      <c r="G9836" s="784" t="s">
        <v>9591</v>
      </c>
      <c r="H9836" s="784" t="s">
        <v>1573</v>
      </c>
      <c r="J9836" s="784">
        <v>2</v>
      </c>
      <c r="K9836" s="784">
        <v>10.28</v>
      </c>
      <c r="L9836" s="784">
        <v>20.56</v>
      </c>
      <c r="M9836" s="55" t="s">
        <v>2455</v>
      </c>
    </row>
    <row r="9837" spans="1:13" ht="15">
      <c r="A9837" s="282">
        <v>46017</v>
      </c>
      <c r="B9837" s="55" t="s">
        <v>9580</v>
      </c>
      <c r="C9837" s="786">
        <v>68010</v>
      </c>
      <c r="D9837" s="786" t="s">
        <v>6179</v>
      </c>
      <c r="E9837" s="786">
        <v>120</v>
      </c>
      <c r="F9837" s="786">
        <v>4010</v>
      </c>
      <c r="G9837" s="786" t="s">
        <v>7085</v>
      </c>
      <c r="H9837" s="786" t="s">
        <v>1573</v>
      </c>
      <c r="J9837" s="786">
        <v>1</v>
      </c>
      <c r="K9837" s="786">
        <v>6.81</v>
      </c>
      <c r="L9837" s="786">
        <v>6.81</v>
      </c>
      <c r="M9837" s="55" t="s">
        <v>2455</v>
      </c>
    </row>
    <row r="9838" spans="1:13" ht="15">
      <c r="A9838" s="282">
        <v>46017</v>
      </c>
      <c r="B9838" s="55" t="s">
        <v>9580</v>
      </c>
      <c r="C9838" s="784">
        <v>83279</v>
      </c>
      <c r="D9838" s="784" t="s">
        <v>2560</v>
      </c>
      <c r="E9838" s="784">
        <v>130</v>
      </c>
      <c r="F9838" s="784">
        <v>4010</v>
      </c>
      <c r="G9838" s="784" t="s">
        <v>4752</v>
      </c>
      <c r="H9838" s="784" t="s">
        <v>1573</v>
      </c>
      <c r="J9838" s="784">
        <v>1</v>
      </c>
      <c r="K9838" s="784">
        <v>17.260000000000002</v>
      </c>
      <c r="L9838" s="784">
        <v>17.260000000000002</v>
      </c>
      <c r="M9838" s="55" t="s">
        <v>2455</v>
      </c>
    </row>
    <row r="9839" spans="1:13" ht="15">
      <c r="A9839" s="282">
        <v>46017</v>
      </c>
      <c r="B9839" s="55" t="s">
        <v>9592</v>
      </c>
      <c r="C9839" s="784">
        <v>64956</v>
      </c>
      <c r="D9839" s="784">
        <v>550</v>
      </c>
      <c r="E9839" s="784">
        <v>120</v>
      </c>
      <c r="F9839" s="784">
        <v>4010</v>
      </c>
      <c r="G9839" s="784" t="s">
        <v>4105</v>
      </c>
      <c r="H9839" s="784" t="s">
        <v>1573</v>
      </c>
      <c r="J9839" s="784">
        <v>1</v>
      </c>
      <c r="K9839" s="784">
        <v>5.87</v>
      </c>
      <c r="L9839" s="784">
        <v>5.87</v>
      </c>
      <c r="M9839" s="55" t="s">
        <v>2455</v>
      </c>
    </row>
    <row r="9840" spans="1:13" ht="15">
      <c r="A9840" s="282">
        <v>46017</v>
      </c>
      <c r="B9840" s="55" t="s">
        <v>9592</v>
      </c>
      <c r="C9840" s="786">
        <v>82718</v>
      </c>
      <c r="D9840" s="786" t="s">
        <v>3230</v>
      </c>
      <c r="E9840" s="786">
        <v>130</v>
      </c>
      <c r="F9840" s="786">
        <v>4010</v>
      </c>
      <c r="G9840" s="786" t="s">
        <v>9593</v>
      </c>
      <c r="H9840" s="786" t="s">
        <v>1573</v>
      </c>
      <c r="J9840" s="786">
        <v>1</v>
      </c>
      <c r="K9840" s="786">
        <v>12.14</v>
      </c>
      <c r="L9840" s="786">
        <v>12.14</v>
      </c>
      <c r="M9840" s="55" t="s">
        <v>2455</v>
      </c>
    </row>
    <row r="9841" spans="1:13" ht="15">
      <c r="A9841" s="282">
        <v>46017</v>
      </c>
      <c r="B9841" s="55" t="s">
        <v>9592</v>
      </c>
      <c r="C9841" s="784">
        <v>83523</v>
      </c>
      <c r="D9841" s="784" t="s">
        <v>3304</v>
      </c>
      <c r="E9841" s="784">
        <v>85</v>
      </c>
      <c r="F9841" s="784">
        <v>4010</v>
      </c>
      <c r="G9841" s="784" t="s">
        <v>5661</v>
      </c>
      <c r="H9841" s="784" t="s">
        <v>1573</v>
      </c>
      <c r="J9841" s="784">
        <v>1</v>
      </c>
      <c r="K9841" s="784">
        <v>5.37</v>
      </c>
      <c r="L9841" s="784">
        <v>5.37</v>
      </c>
      <c r="M9841" s="55" t="s">
        <v>2455</v>
      </c>
    </row>
    <row r="9842" spans="1:13" ht="15">
      <c r="A9842" s="282">
        <v>46017</v>
      </c>
      <c r="B9842" s="55" t="s">
        <v>9592</v>
      </c>
      <c r="C9842" s="786">
        <v>81024</v>
      </c>
      <c r="D9842" s="786">
        <v>541</v>
      </c>
      <c r="E9842" s="786">
        <v>110</v>
      </c>
      <c r="F9842" s="786">
        <v>4010</v>
      </c>
      <c r="G9842" s="786" t="s">
        <v>9594</v>
      </c>
      <c r="H9842" s="786" t="s">
        <v>1573</v>
      </c>
      <c r="J9842" s="786">
        <v>1</v>
      </c>
      <c r="K9842" s="786">
        <v>16.79</v>
      </c>
      <c r="L9842" s="786">
        <v>16.79</v>
      </c>
      <c r="M9842" s="55" t="s">
        <v>2455</v>
      </c>
    </row>
    <row r="9843" spans="1:13" ht="15">
      <c r="A9843" s="282">
        <v>46017</v>
      </c>
      <c r="B9843" s="55" t="s">
        <v>9592</v>
      </c>
      <c r="C9843" s="784">
        <v>82721</v>
      </c>
      <c r="D9843" s="784" t="s">
        <v>3189</v>
      </c>
      <c r="E9843" s="784">
        <v>120</v>
      </c>
      <c r="F9843" s="784">
        <v>4010</v>
      </c>
      <c r="G9843" s="784" t="s">
        <v>5663</v>
      </c>
      <c r="H9843" s="784" t="s">
        <v>1573</v>
      </c>
      <c r="J9843" s="784">
        <v>1</v>
      </c>
      <c r="K9843" s="784">
        <v>7.45</v>
      </c>
      <c r="L9843" s="784">
        <v>7.45</v>
      </c>
      <c r="M9843" s="55" t="s">
        <v>2455</v>
      </c>
    </row>
    <row r="9844" spans="1:13" ht="15">
      <c r="A9844" s="282">
        <v>46017</v>
      </c>
      <c r="B9844" s="55" t="s">
        <v>9592</v>
      </c>
      <c r="C9844" s="786">
        <v>66936</v>
      </c>
      <c r="D9844" s="786" t="s">
        <v>5611</v>
      </c>
      <c r="E9844" s="786">
        <v>50</v>
      </c>
      <c r="F9844" s="786">
        <v>4010</v>
      </c>
      <c r="G9844" s="786" t="s">
        <v>4976</v>
      </c>
      <c r="H9844" s="786" t="s">
        <v>1573</v>
      </c>
      <c r="J9844" s="786">
        <v>1</v>
      </c>
      <c r="K9844" s="786">
        <v>8.83</v>
      </c>
      <c r="L9844" s="786">
        <v>8.83</v>
      </c>
      <c r="M9844" s="55" t="s">
        <v>2455</v>
      </c>
    </row>
    <row r="9845" spans="1:13" ht="15">
      <c r="A9845" s="282">
        <v>46017</v>
      </c>
      <c r="B9845" s="55" t="s">
        <v>9592</v>
      </c>
      <c r="C9845" s="784">
        <v>83656</v>
      </c>
      <c r="D9845" s="784" t="s">
        <v>7187</v>
      </c>
      <c r="E9845" s="784">
        <v>90</v>
      </c>
      <c r="F9845" s="784">
        <v>4010</v>
      </c>
      <c r="G9845" s="784" t="s">
        <v>4972</v>
      </c>
      <c r="H9845" s="784" t="s">
        <v>1573</v>
      </c>
      <c r="J9845" s="784">
        <v>1</v>
      </c>
      <c r="K9845" s="784">
        <v>23.48</v>
      </c>
      <c r="L9845" s="784">
        <v>23.48</v>
      </c>
      <c r="M9845" s="55" t="s">
        <v>2455</v>
      </c>
    </row>
    <row r="9846" spans="1:13" ht="15">
      <c r="A9846" s="282">
        <v>46017</v>
      </c>
      <c r="B9846" s="55" t="s">
        <v>9592</v>
      </c>
      <c r="C9846" s="786">
        <v>83615</v>
      </c>
      <c r="D9846" s="786" t="s">
        <v>7496</v>
      </c>
      <c r="E9846" s="786" t="s">
        <v>2296</v>
      </c>
      <c r="F9846" s="786">
        <v>4010</v>
      </c>
      <c r="G9846" s="786" t="s">
        <v>5667</v>
      </c>
      <c r="H9846" s="786" t="s">
        <v>1573</v>
      </c>
      <c r="J9846" s="786">
        <v>1</v>
      </c>
      <c r="K9846" s="786">
        <v>40.880000000000003</v>
      </c>
      <c r="L9846" s="786">
        <v>40.880000000000003</v>
      </c>
      <c r="M9846" s="55" t="s">
        <v>2455</v>
      </c>
    </row>
    <row r="9847" spans="1:13" ht="15">
      <c r="A9847" s="282">
        <v>46017</v>
      </c>
      <c r="B9847" s="55" t="s">
        <v>9592</v>
      </c>
      <c r="C9847" s="784">
        <v>83883</v>
      </c>
      <c r="D9847" s="784" t="s">
        <v>6802</v>
      </c>
      <c r="E9847" s="784" t="s">
        <v>2061</v>
      </c>
      <c r="F9847" s="784">
        <v>4010</v>
      </c>
      <c r="G9847" s="784" t="s">
        <v>5668</v>
      </c>
      <c r="H9847" s="784" t="s">
        <v>1573</v>
      </c>
      <c r="J9847" s="784">
        <v>1</v>
      </c>
      <c r="K9847" s="784">
        <v>10.81</v>
      </c>
      <c r="L9847" s="784">
        <v>10.81</v>
      </c>
      <c r="M9847" s="55" t="s">
        <v>2455</v>
      </c>
    </row>
    <row r="9848" spans="1:13" ht="15">
      <c r="A9848" s="282">
        <v>46017</v>
      </c>
      <c r="B9848" s="55" t="s">
        <v>9592</v>
      </c>
      <c r="C9848" s="786">
        <v>66936</v>
      </c>
      <c r="D9848" s="786" t="s">
        <v>5112</v>
      </c>
      <c r="E9848" s="786">
        <v>70</v>
      </c>
      <c r="F9848" s="786">
        <v>4010</v>
      </c>
      <c r="G9848" s="786" t="s">
        <v>4970</v>
      </c>
      <c r="H9848" s="786" t="s">
        <v>1573</v>
      </c>
      <c r="J9848" s="786">
        <v>1</v>
      </c>
      <c r="K9848" s="786">
        <v>8.59</v>
      </c>
      <c r="L9848" s="786">
        <v>8.59</v>
      </c>
      <c r="M9848" s="55" t="s">
        <v>2455</v>
      </c>
    </row>
    <row r="9849" spans="1:13" ht="15">
      <c r="A9849" s="282">
        <v>46017</v>
      </c>
      <c r="B9849" s="55" t="s">
        <v>9592</v>
      </c>
      <c r="C9849" s="784">
        <v>66716</v>
      </c>
      <c r="D9849" s="784" t="s">
        <v>8043</v>
      </c>
      <c r="E9849" s="784">
        <v>110</v>
      </c>
      <c r="F9849" s="784">
        <v>4010</v>
      </c>
      <c r="G9849" s="784" t="s">
        <v>4963</v>
      </c>
      <c r="H9849" s="784" t="s">
        <v>1573</v>
      </c>
      <c r="J9849" s="784">
        <v>1</v>
      </c>
      <c r="K9849" s="784">
        <v>4.93</v>
      </c>
      <c r="L9849" s="784">
        <v>4.93</v>
      </c>
      <c r="M9849" s="55" t="s">
        <v>2455</v>
      </c>
    </row>
    <row r="9850" spans="1:13" ht="15">
      <c r="A9850" s="282">
        <v>46017</v>
      </c>
      <c r="B9850" s="55" t="s">
        <v>9592</v>
      </c>
      <c r="C9850" s="786">
        <v>83754</v>
      </c>
      <c r="D9850" s="786" t="s">
        <v>6806</v>
      </c>
      <c r="E9850" s="786">
        <v>85</v>
      </c>
      <c r="F9850" s="786">
        <v>4010</v>
      </c>
      <c r="G9850" s="786" t="s">
        <v>4964</v>
      </c>
      <c r="H9850" s="786" t="s">
        <v>1573</v>
      </c>
      <c r="J9850" s="786">
        <v>1</v>
      </c>
      <c r="K9850" s="786">
        <v>8.5299999999999994</v>
      </c>
      <c r="L9850" s="786">
        <v>8.5299999999999994</v>
      </c>
      <c r="M9850" s="55" t="s">
        <v>2455</v>
      </c>
    </row>
    <row r="9851" spans="1:13" ht="15">
      <c r="A9851" s="282">
        <v>46017</v>
      </c>
      <c r="B9851" s="55" t="s">
        <v>9592</v>
      </c>
      <c r="C9851" s="784">
        <v>66973</v>
      </c>
      <c r="D9851" s="784" t="s">
        <v>8277</v>
      </c>
      <c r="E9851" s="784">
        <v>85</v>
      </c>
      <c r="F9851" s="784">
        <v>4010</v>
      </c>
      <c r="G9851" s="784" t="s">
        <v>4961</v>
      </c>
      <c r="H9851" s="784" t="s">
        <v>1573</v>
      </c>
      <c r="J9851" s="784">
        <v>1</v>
      </c>
      <c r="K9851" s="784">
        <v>4.84</v>
      </c>
      <c r="L9851" s="784">
        <v>4.84</v>
      </c>
      <c r="M9851" s="55" t="s">
        <v>2455</v>
      </c>
    </row>
    <row r="9852" spans="1:13" ht="15">
      <c r="A9852" s="282">
        <v>46017</v>
      </c>
      <c r="B9852" s="55" t="s">
        <v>9592</v>
      </c>
      <c r="C9852" s="786">
        <v>83752</v>
      </c>
      <c r="D9852" s="786" t="s">
        <v>6810</v>
      </c>
      <c r="E9852" s="786">
        <v>75</v>
      </c>
      <c r="F9852" s="786">
        <v>4010</v>
      </c>
      <c r="G9852" s="786" t="s">
        <v>5671</v>
      </c>
      <c r="H9852" s="786" t="s">
        <v>1573</v>
      </c>
      <c r="J9852" s="786">
        <v>1</v>
      </c>
      <c r="K9852" s="786">
        <v>10.62</v>
      </c>
      <c r="L9852" s="786">
        <v>10.62</v>
      </c>
      <c r="M9852" s="55" t="s">
        <v>2455</v>
      </c>
    </row>
    <row r="9853" spans="1:13" ht="15">
      <c r="A9853" s="282">
        <v>46017</v>
      </c>
      <c r="B9853" s="55" t="s">
        <v>9592</v>
      </c>
      <c r="C9853" s="784">
        <v>81066</v>
      </c>
      <c r="D9853" s="784">
        <v>542</v>
      </c>
      <c r="E9853" s="784">
        <v>130</v>
      </c>
      <c r="F9853" s="784">
        <v>4010</v>
      </c>
      <c r="G9853" s="784" t="s">
        <v>4960</v>
      </c>
      <c r="H9853" s="784" t="s">
        <v>1573</v>
      </c>
      <c r="J9853" s="784">
        <v>1</v>
      </c>
      <c r="K9853" s="784">
        <v>16.79</v>
      </c>
      <c r="L9853" s="784">
        <v>16.79</v>
      </c>
      <c r="M9853" s="55" t="s">
        <v>2455</v>
      </c>
    </row>
    <row r="9854" spans="1:13" ht="15">
      <c r="A9854" s="282">
        <v>46017</v>
      </c>
      <c r="B9854" s="55" t="s">
        <v>9592</v>
      </c>
      <c r="C9854" s="786">
        <v>83567</v>
      </c>
      <c r="D9854" s="786" t="s">
        <v>7166</v>
      </c>
      <c r="E9854" s="786">
        <v>130</v>
      </c>
      <c r="F9854" s="786">
        <v>4010</v>
      </c>
      <c r="G9854" s="786" t="s">
        <v>4913</v>
      </c>
      <c r="H9854" s="786" t="s">
        <v>1573</v>
      </c>
      <c r="J9854" s="786">
        <v>1</v>
      </c>
      <c r="K9854" s="786">
        <v>9.82</v>
      </c>
      <c r="L9854" s="786">
        <v>9.82</v>
      </c>
      <c r="M9854" s="55" t="s">
        <v>2455</v>
      </c>
    </row>
    <row r="9855" spans="1:13" ht="15">
      <c r="A9855" s="282">
        <v>46017</v>
      </c>
      <c r="B9855" s="55" t="s">
        <v>9592</v>
      </c>
      <c r="C9855" s="784">
        <v>68010</v>
      </c>
      <c r="D9855" s="784" t="s">
        <v>7366</v>
      </c>
      <c r="E9855" s="784">
        <v>85</v>
      </c>
      <c r="F9855" s="784">
        <v>4010</v>
      </c>
      <c r="G9855" s="784" t="s">
        <v>5673</v>
      </c>
      <c r="H9855" s="784" t="s">
        <v>1573</v>
      </c>
      <c r="J9855" s="784">
        <v>1</v>
      </c>
      <c r="K9855" s="784">
        <v>6.44</v>
      </c>
      <c r="L9855" s="784">
        <v>6.44</v>
      </c>
      <c r="M9855" s="55" t="s">
        <v>2455</v>
      </c>
    </row>
    <row r="9856" spans="1:13" ht="15">
      <c r="A9856" s="282">
        <v>46017</v>
      </c>
      <c r="B9856" s="55" t="s">
        <v>9592</v>
      </c>
      <c r="C9856" s="786">
        <v>83738</v>
      </c>
      <c r="D9856" s="786" t="s">
        <v>7836</v>
      </c>
      <c r="E9856" s="786">
        <v>120</v>
      </c>
      <c r="F9856" s="786">
        <v>4010</v>
      </c>
      <c r="G9856" s="786" t="s">
        <v>5916</v>
      </c>
      <c r="H9856" s="786" t="s">
        <v>1573</v>
      </c>
      <c r="J9856" s="786">
        <v>1</v>
      </c>
      <c r="K9856" s="786">
        <v>23.18</v>
      </c>
      <c r="L9856" s="786">
        <v>23.18</v>
      </c>
      <c r="M9856" s="55" t="s">
        <v>2455</v>
      </c>
    </row>
    <row r="9857" spans="1:13" ht="15">
      <c r="A9857" s="282">
        <v>46017</v>
      </c>
      <c r="B9857" s="55" t="s">
        <v>9592</v>
      </c>
      <c r="C9857" s="784">
        <v>80039</v>
      </c>
      <c r="D9857" s="784" t="s">
        <v>6115</v>
      </c>
      <c r="E9857" s="784" t="s">
        <v>441</v>
      </c>
      <c r="F9857" s="784">
        <v>4010</v>
      </c>
      <c r="G9857" s="784" t="s">
        <v>4914</v>
      </c>
      <c r="H9857" s="784" t="s">
        <v>1573</v>
      </c>
      <c r="J9857" s="784">
        <v>1</v>
      </c>
      <c r="K9857" s="784">
        <v>10.73</v>
      </c>
      <c r="L9857" s="784">
        <v>10.73</v>
      </c>
      <c r="M9857" s="55" t="s">
        <v>2455</v>
      </c>
    </row>
    <row r="9858" spans="1:13" ht="15">
      <c r="A9858" s="282">
        <v>46017</v>
      </c>
      <c r="B9858" s="55" t="s">
        <v>9592</v>
      </c>
      <c r="C9858" s="786">
        <v>80013</v>
      </c>
      <c r="D9858" s="786">
        <v>19</v>
      </c>
      <c r="E9858" s="786">
        <v>110</v>
      </c>
      <c r="F9858" s="786">
        <v>4010</v>
      </c>
      <c r="G9858" s="786" t="s">
        <v>4915</v>
      </c>
      <c r="H9858" s="786" t="s">
        <v>1573</v>
      </c>
      <c r="J9858" s="786">
        <v>1</v>
      </c>
      <c r="K9858" s="786">
        <v>16.34</v>
      </c>
      <c r="L9858" s="786">
        <v>16.34</v>
      </c>
      <c r="M9858" s="55" t="s">
        <v>2455</v>
      </c>
    </row>
    <row r="9859" spans="1:13" ht="15">
      <c r="A9859" s="282">
        <v>46017</v>
      </c>
      <c r="B9859" s="55" t="s">
        <v>9592</v>
      </c>
      <c r="C9859" s="784">
        <v>57826</v>
      </c>
      <c r="D9859" s="784" t="s">
        <v>2560</v>
      </c>
      <c r="E9859" s="784">
        <v>90</v>
      </c>
      <c r="F9859" s="784">
        <v>4010</v>
      </c>
      <c r="G9859" s="784" t="s">
        <v>8457</v>
      </c>
      <c r="H9859" s="784" t="s">
        <v>1573</v>
      </c>
      <c r="J9859" s="784">
        <v>1</v>
      </c>
      <c r="K9859" s="784">
        <v>11.63</v>
      </c>
      <c r="L9859" s="784">
        <v>11.63</v>
      </c>
      <c r="M9859" s="55" t="s">
        <v>2455</v>
      </c>
    </row>
    <row r="9860" spans="1:13" ht="15">
      <c r="A9860" s="282">
        <v>46017</v>
      </c>
      <c r="B9860" s="55" t="s">
        <v>9592</v>
      </c>
      <c r="C9860" s="786">
        <v>83681</v>
      </c>
      <c r="D9860" s="786" t="s">
        <v>7995</v>
      </c>
      <c r="E9860" s="786">
        <v>100</v>
      </c>
      <c r="F9860" s="786">
        <v>4010</v>
      </c>
      <c r="G9860" s="786" t="s">
        <v>4916</v>
      </c>
      <c r="H9860" s="786" t="s">
        <v>1573</v>
      </c>
      <c r="J9860" s="786">
        <v>1</v>
      </c>
      <c r="K9860" s="786">
        <v>11.73</v>
      </c>
      <c r="L9860" s="786">
        <v>11.73</v>
      </c>
      <c r="M9860" s="55" t="s">
        <v>2455</v>
      </c>
    </row>
    <row r="9861" spans="1:13" ht="15">
      <c r="A9861" s="282">
        <v>46017</v>
      </c>
      <c r="B9861" s="55" t="s">
        <v>9592</v>
      </c>
      <c r="C9861" s="784">
        <v>80039</v>
      </c>
      <c r="D9861" s="784" t="s">
        <v>2336</v>
      </c>
      <c r="E9861" s="784" t="s">
        <v>2061</v>
      </c>
      <c r="F9861" s="784">
        <v>4010</v>
      </c>
      <c r="G9861" s="784" t="s">
        <v>9362</v>
      </c>
      <c r="H9861" s="784" t="s">
        <v>1573</v>
      </c>
      <c r="J9861" s="784">
        <v>1</v>
      </c>
      <c r="K9861" s="784">
        <v>12.07</v>
      </c>
      <c r="L9861" s="784">
        <v>12.07</v>
      </c>
      <c r="M9861" s="55" t="s">
        <v>2455</v>
      </c>
    </row>
    <row r="9862" spans="1:13" ht="15">
      <c r="A9862" s="282">
        <v>46017</v>
      </c>
      <c r="B9862" s="55" t="s">
        <v>9592</v>
      </c>
      <c r="C9862" s="786">
        <v>80941</v>
      </c>
      <c r="D9862" s="786" t="s">
        <v>2560</v>
      </c>
      <c r="E9862" s="786">
        <v>100</v>
      </c>
      <c r="F9862" s="786">
        <v>4010</v>
      </c>
      <c r="G9862" s="786" t="s">
        <v>4920</v>
      </c>
      <c r="H9862" s="786" t="s">
        <v>1573</v>
      </c>
      <c r="J9862" s="786">
        <v>1</v>
      </c>
      <c r="K9862" s="786">
        <v>12.23</v>
      </c>
      <c r="L9862" s="786">
        <v>12.23</v>
      </c>
      <c r="M9862" s="55" t="s">
        <v>2455</v>
      </c>
    </row>
    <row r="9863" spans="1:13" ht="15">
      <c r="A9863" s="282">
        <v>46017</v>
      </c>
      <c r="B9863" s="55" t="s">
        <v>9592</v>
      </c>
      <c r="C9863" s="784">
        <v>83643</v>
      </c>
      <c r="D9863" s="784" t="s">
        <v>5590</v>
      </c>
      <c r="E9863" s="784" t="s">
        <v>441</v>
      </c>
      <c r="F9863" s="784">
        <v>4010</v>
      </c>
      <c r="G9863" s="784" t="s">
        <v>8281</v>
      </c>
      <c r="H9863" s="784" t="s">
        <v>1573</v>
      </c>
      <c r="J9863" s="784">
        <v>1</v>
      </c>
      <c r="K9863" s="784">
        <v>27.49</v>
      </c>
      <c r="L9863" s="784">
        <v>27.49</v>
      </c>
      <c r="M9863" s="55" t="s">
        <v>2455</v>
      </c>
    </row>
    <row r="9864" spans="1:13" ht="15">
      <c r="A9864" s="282">
        <v>46017</v>
      </c>
      <c r="B9864" s="55" t="s">
        <v>9592</v>
      </c>
      <c r="C9864" s="786">
        <v>82675</v>
      </c>
      <c r="D9864" s="786" t="s">
        <v>2560</v>
      </c>
      <c r="E9864" s="786">
        <v>130</v>
      </c>
      <c r="F9864" s="786">
        <v>4010</v>
      </c>
      <c r="G9864" s="786" t="s">
        <v>6518</v>
      </c>
      <c r="H9864" s="786" t="s">
        <v>1573</v>
      </c>
      <c r="J9864" s="786">
        <v>1</v>
      </c>
      <c r="K9864" s="786">
        <v>4.66</v>
      </c>
      <c r="L9864" s="786">
        <v>4.66</v>
      </c>
      <c r="M9864" s="55" t="s">
        <v>2455</v>
      </c>
    </row>
    <row r="9865" spans="1:13" ht="15">
      <c r="A9865" s="282">
        <v>46017</v>
      </c>
      <c r="B9865" s="55" t="s">
        <v>9592</v>
      </c>
      <c r="C9865" s="784">
        <v>80990</v>
      </c>
      <c r="D9865" s="784" t="s">
        <v>5862</v>
      </c>
      <c r="E9865" s="784">
        <v>120</v>
      </c>
      <c r="F9865" s="784">
        <v>4010</v>
      </c>
      <c r="G9865" s="784" t="s">
        <v>4921</v>
      </c>
      <c r="H9865" s="784" t="s">
        <v>1573</v>
      </c>
      <c r="J9865" s="784">
        <v>1</v>
      </c>
      <c r="K9865" s="784">
        <v>8.1999999999999993</v>
      </c>
      <c r="L9865" s="784">
        <v>8.1999999999999993</v>
      </c>
      <c r="M9865" s="55" t="s">
        <v>2455</v>
      </c>
    </row>
    <row r="9866" spans="1:13" ht="15">
      <c r="A9866" s="282">
        <v>46017</v>
      </c>
      <c r="B9866" s="55" t="s">
        <v>9592</v>
      </c>
      <c r="C9866" s="786">
        <v>52621</v>
      </c>
      <c r="D9866" s="786" t="s">
        <v>7224</v>
      </c>
      <c r="E9866" s="786" t="s">
        <v>2639</v>
      </c>
      <c r="F9866" s="786">
        <v>4010</v>
      </c>
      <c r="G9866" s="786" t="s">
        <v>4922</v>
      </c>
      <c r="H9866" s="786" t="s">
        <v>1573</v>
      </c>
      <c r="J9866" s="786">
        <v>1</v>
      </c>
      <c r="K9866" s="786">
        <v>3.93</v>
      </c>
      <c r="L9866" s="786">
        <v>3.93</v>
      </c>
      <c r="M9866" s="55" t="s">
        <v>2455</v>
      </c>
    </row>
    <row r="9867" spans="1:13" ht="15">
      <c r="A9867" s="282">
        <v>46017</v>
      </c>
      <c r="B9867" s="55" t="s">
        <v>9592</v>
      </c>
      <c r="C9867" s="784">
        <v>84296</v>
      </c>
      <c r="D9867" s="784" t="s">
        <v>9595</v>
      </c>
      <c r="E9867" s="784">
        <v>150</v>
      </c>
      <c r="F9867" s="784">
        <v>4010</v>
      </c>
      <c r="G9867" s="784" t="s">
        <v>9596</v>
      </c>
      <c r="H9867" s="784" t="s">
        <v>1573</v>
      </c>
      <c r="J9867" s="784">
        <v>2</v>
      </c>
      <c r="K9867" s="784">
        <v>7.86</v>
      </c>
      <c r="L9867" s="784">
        <v>15.72</v>
      </c>
      <c r="M9867" s="55" t="s">
        <v>2455</v>
      </c>
    </row>
    <row r="9868" spans="1:13" ht="15">
      <c r="A9868" s="282">
        <v>46017</v>
      </c>
      <c r="B9868" s="55" t="s">
        <v>9592</v>
      </c>
      <c r="C9868" s="786">
        <v>83839</v>
      </c>
      <c r="D9868" s="786" t="s">
        <v>8583</v>
      </c>
      <c r="E9868" s="786">
        <v>100</v>
      </c>
      <c r="F9868" s="786">
        <v>4010</v>
      </c>
      <c r="G9868" s="786" t="s">
        <v>4924</v>
      </c>
      <c r="H9868" s="786" t="s">
        <v>1573</v>
      </c>
      <c r="J9868" s="786">
        <v>1</v>
      </c>
      <c r="K9868" s="786">
        <v>4.13</v>
      </c>
      <c r="L9868" s="786">
        <v>4.13</v>
      </c>
      <c r="M9868" s="55" t="s">
        <v>2455</v>
      </c>
    </row>
    <row r="9869" spans="1:13" ht="15">
      <c r="A9869" s="282">
        <v>46017</v>
      </c>
      <c r="B9869" s="55" t="s">
        <v>9592</v>
      </c>
      <c r="C9869" s="784">
        <v>83789</v>
      </c>
      <c r="D9869" s="784" t="s">
        <v>7944</v>
      </c>
      <c r="E9869" s="784">
        <v>130</v>
      </c>
      <c r="F9869" s="784">
        <v>4010</v>
      </c>
      <c r="G9869" s="784" t="s">
        <v>4729</v>
      </c>
      <c r="H9869" s="784" t="s">
        <v>1573</v>
      </c>
      <c r="J9869" s="784">
        <v>1</v>
      </c>
      <c r="K9869" s="784">
        <v>28.19</v>
      </c>
      <c r="L9869" s="784">
        <v>28.19</v>
      </c>
      <c r="M9869" s="55" t="s">
        <v>2455</v>
      </c>
    </row>
    <row r="9870" spans="1:13" ht="15">
      <c r="A9870" s="282">
        <v>46017</v>
      </c>
      <c r="B9870" s="55" t="s">
        <v>9592</v>
      </c>
      <c r="C9870" s="786">
        <v>52622</v>
      </c>
      <c r="D9870" s="786" t="s">
        <v>7224</v>
      </c>
      <c r="E9870" s="786" t="s">
        <v>6789</v>
      </c>
      <c r="F9870" s="786">
        <v>4010</v>
      </c>
      <c r="G9870" s="786" t="s">
        <v>9597</v>
      </c>
      <c r="H9870" s="786" t="s">
        <v>1573</v>
      </c>
      <c r="J9870" s="786">
        <v>2</v>
      </c>
      <c r="K9870" s="786">
        <v>4.12</v>
      </c>
      <c r="L9870" s="786">
        <v>8.24</v>
      </c>
      <c r="M9870" s="55" t="s">
        <v>2455</v>
      </c>
    </row>
    <row r="9871" spans="1:13" ht="15">
      <c r="A9871" s="282">
        <v>46017</v>
      </c>
      <c r="B9871" s="55" t="s">
        <v>9592</v>
      </c>
      <c r="C9871" s="784">
        <v>83989</v>
      </c>
      <c r="D9871" s="784" t="s">
        <v>6298</v>
      </c>
      <c r="E9871" s="784">
        <v>60</v>
      </c>
      <c r="F9871" s="784">
        <v>4010</v>
      </c>
      <c r="G9871" s="784" t="s">
        <v>4925</v>
      </c>
      <c r="H9871" s="784" t="s">
        <v>1573</v>
      </c>
      <c r="J9871" s="784">
        <v>1</v>
      </c>
      <c r="K9871" s="784">
        <v>16.63</v>
      </c>
      <c r="L9871" s="784">
        <v>16.63</v>
      </c>
      <c r="M9871" s="55" t="s">
        <v>2455</v>
      </c>
    </row>
    <row r="9872" spans="1:13" ht="15">
      <c r="A9872" s="282">
        <v>46017</v>
      </c>
      <c r="B9872" s="55" t="s">
        <v>9592</v>
      </c>
      <c r="C9872" s="786">
        <v>82248</v>
      </c>
      <c r="D9872" s="786" t="s">
        <v>7463</v>
      </c>
      <c r="E9872" s="786">
        <v>100</v>
      </c>
      <c r="F9872" s="786">
        <v>4010</v>
      </c>
      <c r="G9872" s="786" t="s">
        <v>4926</v>
      </c>
      <c r="H9872" s="786" t="s">
        <v>1573</v>
      </c>
      <c r="J9872" s="786">
        <v>3</v>
      </c>
      <c r="K9872" s="786">
        <v>8.31</v>
      </c>
      <c r="L9872" s="786">
        <v>24.93</v>
      </c>
      <c r="M9872" s="55" t="s">
        <v>2455</v>
      </c>
    </row>
    <row r="9873" spans="1:13" ht="15">
      <c r="A9873" s="282">
        <v>46017</v>
      </c>
      <c r="B9873" s="55" t="s">
        <v>9592</v>
      </c>
      <c r="C9873" s="784">
        <v>83149</v>
      </c>
      <c r="D9873" s="784" t="s">
        <v>4553</v>
      </c>
      <c r="E9873" s="784">
        <v>80</v>
      </c>
      <c r="F9873" s="784">
        <v>4010</v>
      </c>
      <c r="G9873" s="784" t="s">
        <v>4928</v>
      </c>
      <c r="H9873" s="784" t="s">
        <v>1573</v>
      </c>
      <c r="J9873" s="784">
        <v>1</v>
      </c>
      <c r="K9873" s="784">
        <v>10.3</v>
      </c>
      <c r="L9873" s="784">
        <v>10.3</v>
      </c>
      <c r="M9873" s="55" t="s">
        <v>2455</v>
      </c>
    </row>
    <row r="9874" spans="1:13" ht="15">
      <c r="A9874" s="282">
        <v>46017</v>
      </c>
      <c r="B9874" s="55" t="s">
        <v>9592</v>
      </c>
      <c r="C9874" s="786">
        <v>83748</v>
      </c>
      <c r="D9874" s="786" t="s">
        <v>2292</v>
      </c>
      <c r="E9874" s="786">
        <v>50</v>
      </c>
      <c r="F9874" s="786">
        <v>4010</v>
      </c>
      <c r="G9874" s="786" t="s">
        <v>4929</v>
      </c>
      <c r="H9874" s="786" t="s">
        <v>1573</v>
      </c>
      <c r="J9874" s="786">
        <v>1</v>
      </c>
      <c r="K9874" s="786">
        <v>5.71</v>
      </c>
      <c r="L9874" s="786">
        <v>5.71</v>
      </c>
      <c r="M9874" s="55" t="s">
        <v>2455</v>
      </c>
    </row>
    <row r="9875" spans="1:13" ht="15">
      <c r="A9875" s="282">
        <v>46017</v>
      </c>
      <c r="B9875" s="55" t="s">
        <v>9598</v>
      </c>
      <c r="C9875" s="784">
        <v>66994</v>
      </c>
      <c r="D9875" s="784" t="s">
        <v>2336</v>
      </c>
      <c r="E9875" s="784" t="s">
        <v>2296</v>
      </c>
      <c r="F9875" s="784">
        <v>4010</v>
      </c>
      <c r="G9875" s="784" t="s">
        <v>9588</v>
      </c>
      <c r="H9875" s="784" t="s">
        <v>1573</v>
      </c>
      <c r="J9875" s="55">
        <v>-1</v>
      </c>
      <c r="K9875" s="791">
        <v>9.57</v>
      </c>
      <c r="L9875" s="791">
        <v>-9.57</v>
      </c>
      <c r="M9875" s="55" t="s">
        <v>2287</v>
      </c>
    </row>
    <row r="9876" spans="1:13" ht="15">
      <c r="A9876" s="282">
        <v>46017</v>
      </c>
      <c r="B9876" s="55" t="s">
        <v>9598</v>
      </c>
      <c r="C9876" s="786">
        <v>83067</v>
      </c>
      <c r="D9876" s="786" t="s">
        <v>2507</v>
      </c>
      <c r="E9876" s="786" t="s">
        <v>2230</v>
      </c>
      <c r="F9876" s="786">
        <v>4010</v>
      </c>
      <c r="G9876" s="786" t="s">
        <v>9599</v>
      </c>
      <c r="H9876" s="786" t="s">
        <v>1573</v>
      </c>
      <c r="J9876" s="55">
        <v>-1</v>
      </c>
      <c r="K9876" s="791">
        <v>16.940000000000001</v>
      </c>
      <c r="L9876" s="791">
        <v>-16.940000000000001</v>
      </c>
      <c r="M9876" s="55" t="s">
        <v>2287</v>
      </c>
    </row>
    <row r="9877" spans="1:13" ht="15">
      <c r="A9877" s="282">
        <v>46017</v>
      </c>
      <c r="B9877" s="55" t="s">
        <v>9598</v>
      </c>
      <c r="C9877" s="784">
        <v>80961</v>
      </c>
      <c r="D9877" s="784">
        <v>531</v>
      </c>
      <c r="E9877" s="784">
        <v>120</v>
      </c>
      <c r="F9877" s="784">
        <v>4010</v>
      </c>
      <c r="G9877" s="784" t="s">
        <v>3643</v>
      </c>
      <c r="H9877" s="784" t="s">
        <v>1573</v>
      </c>
      <c r="J9877" s="55">
        <v>-1</v>
      </c>
      <c r="K9877" s="791">
        <v>9.59</v>
      </c>
      <c r="L9877" s="791">
        <v>-9.59</v>
      </c>
      <c r="M9877" s="55" t="s">
        <v>2287</v>
      </c>
    </row>
    <row r="9878" spans="1:13" ht="15">
      <c r="A9878" s="282">
        <v>46017</v>
      </c>
      <c r="B9878" s="55" t="s">
        <v>9600</v>
      </c>
      <c r="C9878" s="784">
        <v>82206</v>
      </c>
      <c r="D9878" s="784" t="s">
        <v>6862</v>
      </c>
      <c r="E9878" s="784" t="s">
        <v>2520</v>
      </c>
      <c r="F9878" s="784">
        <v>4010</v>
      </c>
      <c r="G9878" s="784" t="s">
        <v>8233</v>
      </c>
      <c r="H9878" s="784" t="s">
        <v>1573</v>
      </c>
      <c r="J9878" s="55">
        <v>-1</v>
      </c>
      <c r="K9878" s="791">
        <v>2.5299999999999998</v>
      </c>
      <c r="L9878" s="791">
        <v>-2.5299999999999998</v>
      </c>
      <c r="M9878" s="55" t="s">
        <v>2873</v>
      </c>
    </row>
    <row r="9879" spans="1:13" ht="15">
      <c r="A9879" s="282">
        <v>46017</v>
      </c>
      <c r="B9879" s="55" t="s">
        <v>9600</v>
      </c>
      <c r="C9879" s="786">
        <v>82206</v>
      </c>
      <c r="D9879" s="786" t="s">
        <v>6862</v>
      </c>
      <c r="E9879" s="786" t="s">
        <v>6606</v>
      </c>
      <c r="F9879" s="786">
        <v>4010</v>
      </c>
      <c r="G9879" s="786" t="s">
        <v>8341</v>
      </c>
      <c r="H9879" s="786" t="s">
        <v>1573</v>
      </c>
      <c r="J9879" s="55">
        <v>-2</v>
      </c>
      <c r="K9879" s="791">
        <v>2.5299999999999998</v>
      </c>
      <c r="L9879" s="791">
        <v>-5.0599999999999996</v>
      </c>
      <c r="M9879" s="55" t="s">
        <v>2873</v>
      </c>
    </row>
    <row r="9880" spans="1:13" ht="15">
      <c r="A9880" s="282">
        <v>46017</v>
      </c>
      <c r="B9880" s="55" t="s">
        <v>9601</v>
      </c>
      <c r="C9880" s="784">
        <v>80046</v>
      </c>
      <c r="D9880" s="784" t="s">
        <v>6860</v>
      </c>
      <c r="E9880" s="784" t="s">
        <v>3950</v>
      </c>
      <c r="F9880" s="784">
        <v>4010</v>
      </c>
      <c r="G9880" s="784" t="s">
        <v>3745</v>
      </c>
      <c r="H9880" s="784" t="s">
        <v>1573</v>
      </c>
      <c r="I9880" s="797">
        <v>1</v>
      </c>
      <c r="J9880" s="786">
        <v>1</v>
      </c>
      <c r="K9880" s="784">
        <v>14.86</v>
      </c>
      <c r="L9880" s="793">
        <v>14.86</v>
      </c>
      <c r="M9880" s="55" t="s">
        <v>2455</v>
      </c>
    </row>
    <row r="9881" spans="1:13" ht="15">
      <c r="A9881" s="282">
        <v>46017</v>
      </c>
      <c r="B9881" s="55" t="s">
        <v>9601</v>
      </c>
      <c r="C9881" s="786">
        <v>83615</v>
      </c>
      <c r="D9881" s="786" t="s">
        <v>6860</v>
      </c>
      <c r="E9881" s="786" t="s">
        <v>2296</v>
      </c>
      <c r="F9881" s="786">
        <v>4010</v>
      </c>
      <c r="G9881" s="786" t="s">
        <v>3746</v>
      </c>
      <c r="H9881" s="786" t="s">
        <v>1573</v>
      </c>
      <c r="I9881" s="798">
        <v>1</v>
      </c>
      <c r="J9881" s="784">
        <v>1</v>
      </c>
      <c r="K9881" s="786">
        <v>40.880000000000003</v>
      </c>
      <c r="L9881" s="796">
        <v>40.880000000000003</v>
      </c>
      <c r="M9881" s="55" t="s">
        <v>2455</v>
      </c>
    </row>
    <row r="9882" spans="1:13" ht="15">
      <c r="A9882" s="282">
        <v>46017</v>
      </c>
      <c r="B9882" s="55" t="s">
        <v>9601</v>
      </c>
      <c r="C9882" s="784">
        <v>42067</v>
      </c>
      <c r="D9882" s="784" t="s">
        <v>2336</v>
      </c>
      <c r="E9882" s="784">
        <v>100</v>
      </c>
      <c r="F9882" s="784">
        <v>4010</v>
      </c>
      <c r="G9882" s="784" t="s">
        <v>3961</v>
      </c>
      <c r="H9882" s="784" t="s">
        <v>1573</v>
      </c>
      <c r="I9882" s="797">
        <v>3</v>
      </c>
      <c r="J9882" s="786">
        <v>3</v>
      </c>
      <c r="K9882" s="784">
        <v>8.9</v>
      </c>
      <c r="L9882" s="793">
        <v>26.7</v>
      </c>
      <c r="M9882" s="55" t="s">
        <v>2455</v>
      </c>
    </row>
    <row r="9883" spans="1:13" ht="15">
      <c r="A9883" s="282">
        <v>46017</v>
      </c>
      <c r="B9883" s="55" t="s">
        <v>9601</v>
      </c>
      <c r="C9883" s="786">
        <v>80046</v>
      </c>
      <c r="D9883" s="786" t="s">
        <v>6862</v>
      </c>
      <c r="E9883" s="786" t="s">
        <v>2300</v>
      </c>
      <c r="F9883" s="786">
        <v>4010</v>
      </c>
      <c r="G9883" s="786" t="s">
        <v>4312</v>
      </c>
      <c r="H9883" s="786" t="s">
        <v>1573</v>
      </c>
      <c r="I9883" s="798">
        <v>2</v>
      </c>
      <c r="J9883" s="784">
        <v>2</v>
      </c>
      <c r="K9883" s="786">
        <v>14.45</v>
      </c>
      <c r="L9883" s="796">
        <v>28.9</v>
      </c>
      <c r="M9883" s="55" t="s">
        <v>2455</v>
      </c>
    </row>
    <row r="9884" spans="1:13" ht="15">
      <c r="A9884" s="282">
        <v>46017</v>
      </c>
      <c r="B9884" s="55" t="s">
        <v>9601</v>
      </c>
      <c r="C9884" s="784">
        <v>59845</v>
      </c>
      <c r="D9884" s="784" t="s">
        <v>6115</v>
      </c>
      <c r="E9884" s="784" t="s">
        <v>289</v>
      </c>
      <c r="F9884" s="784">
        <v>4010</v>
      </c>
      <c r="G9884" s="784" t="s">
        <v>8926</v>
      </c>
      <c r="H9884" s="784" t="s">
        <v>1573</v>
      </c>
      <c r="I9884" s="797">
        <v>2</v>
      </c>
      <c r="J9884" s="786">
        <v>2</v>
      </c>
      <c r="K9884" s="784">
        <v>9.26</v>
      </c>
      <c r="L9884" s="793">
        <v>18.52</v>
      </c>
      <c r="M9884" s="55" t="s">
        <v>2455</v>
      </c>
    </row>
    <row r="9885" spans="1:13" ht="15">
      <c r="A9885" s="282">
        <v>46017</v>
      </c>
      <c r="B9885" s="55" t="s">
        <v>9601</v>
      </c>
      <c r="C9885" s="786">
        <v>82406</v>
      </c>
      <c r="D9885" s="786" t="s">
        <v>9451</v>
      </c>
      <c r="E9885" s="786">
        <v>130</v>
      </c>
      <c r="F9885" s="786">
        <v>4010</v>
      </c>
      <c r="G9885" s="786" t="s">
        <v>3744</v>
      </c>
      <c r="H9885" s="786" t="s">
        <v>1573</v>
      </c>
      <c r="I9885" s="798">
        <v>2</v>
      </c>
      <c r="J9885" s="784">
        <v>2</v>
      </c>
      <c r="K9885" s="786">
        <v>8.4700000000000006</v>
      </c>
      <c r="L9885" s="796">
        <v>16.940000000000001</v>
      </c>
      <c r="M9885" s="55" t="s">
        <v>2455</v>
      </c>
    </row>
    <row r="9886" spans="1:13" ht="15">
      <c r="A9886" s="282">
        <v>46017</v>
      </c>
      <c r="B9886" s="55" t="s">
        <v>9601</v>
      </c>
      <c r="C9886" s="784">
        <v>52399</v>
      </c>
      <c r="D9886" s="784">
        <v>15</v>
      </c>
      <c r="E9886" s="784" t="s">
        <v>289</v>
      </c>
      <c r="F9886" s="784">
        <v>4010</v>
      </c>
      <c r="G9886" s="784" t="s">
        <v>3719</v>
      </c>
      <c r="H9886" s="784" t="s">
        <v>1573</v>
      </c>
      <c r="I9886" s="797">
        <v>2</v>
      </c>
      <c r="J9886" s="786">
        <v>2</v>
      </c>
      <c r="K9886" s="784">
        <v>8.31</v>
      </c>
      <c r="L9886" s="793">
        <v>16.62</v>
      </c>
      <c r="M9886" s="55" t="s">
        <v>2455</v>
      </c>
    </row>
    <row r="9887" spans="1:13" ht="15">
      <c r="A9887" s="282">
        <v>46017</v>
      </c>
      <c r="B9887" s="55" t="s">
        <v>9601</v>
      </c>
      <c r="C9887" s="786">
        <v>81351</v>
      </c>
      <c r="D9887" s="786" t="s">
        <v>2560</v>
      </c>
      <c r="E9887" s="786">
        <v>130</v>
      </c>
      <c r="F9887" s="786">
        <v>4010</v>
      </c>
      <c r="G9887" s="786" t="s">
        <v>9340</v>
      </c>
      <c r="H9887" s="786" t="s">
        <v>1573</v>
      </c>
      <c r="I9887" s="798">
        <v>2</v>
      </c>
      <c r="J9887" s="784">
        <v>2</v>
      </c>
      <c r="K9887" s="786">
        <v>12.39</v>
      </c>
      <c r="L9887" s="796">
        <v>24.78</v>
      </c>
      <c r="M9887" s="55" t="s">
        <v>2455</v>
      </c>
    </row>
    <row r="9888" spans="1:13" ht="15">
      <c r="A9888" s="282">
        <v>46017</v>
      </c>
      <c r="B9888" s="55" t="s">
        <v>9601</v>
      </c>
      <c r="C9888" s="784">
        <v>83644</v>
      </c>
      <c r="D9888" s="784" t="s">
        <v>7224</v>
      </c>
      <c r="E9888" s="784" t="s">
        <v>289</v>
      </c>
      <c r="F9888" s="784">
        <v>4010</v>
      </c>
      <c r="G9888" s="784" t="s">
        <v>9342</v>
      </c>
      <c r="H9888" s="784" t="s">
        <v>1573</v>
      </c>
      <c r="I9888" s="797">
        <v>1</v>
      </c>
      <c r="J9888" s="786">
        <v>1</v>
      </c>
      <c r="K9888" s="784">
        <v>37.72</v>
      </c>
      <c r="L9888" s="793">
        <v>37.72</v>
      </c>
      <c r="M9888" s="55" t="s">
        <v>2455</v>
      </c>
    </row>
    <row r="9889" spans="1:13" ht="15">
      <c r="A9889" s="282">
        <v>46017</v>
      </c>
      <c r="B9889" s="55" t="s">
        <v>9601</v>
      </c>
      <c r="C9889" s="786">
        <v>81052</v>
      </c>
      <c r="D9889" s="786" t="s">
        <v>2577</v>
      </c>
      <c r="E9889" s="786">
        <v>120</v>
      </c>
      <c r="F9889" s="786">
        <v>4010</v>
      </c>
      <c r="G9889" s="786" t="s">
        <v>8373</v>
      </c>
      <c r="H9889" s="786" t="s">
        <v>1573</v>
      </c>
      <c r="I9889" s="798">
        <v>6</v>
      </c>
      <c r="J9889" s="784">
        <v>6</v>
      </c>
      <c r="K9889" s="786">
        <v>15.97</v>
      </c>
      <c r="L9889" s="796">
        <v>95.82</v>
      </c>
      <c r="M9889" s="55" t="s">
        <v>2455</v>
      </c>
    </row>
    <row r="9890" spans="1:13" ht="15">
      <c r="A9890" s="282">
        <v>46017</v>
      </c>
      <c r="B9890" s="55" t="s">
        <v>9601</v>
      </c>
      <c r="C9890" s="784">
        <v>83615</v>
      </c>
      <c r="D9890" s="784" t="s">
        <v>7224</v>
      </c>
      <c r="E9890" s="784" t="s">
        <v>289</v>
      </c>
      <c r="F9890" s="784">
        <v>4010</v>
      </c>
      <c r="G9890" s="784" t="s">
        <v>3718</v>
      </c>
      <c r="H9890" s="784" t="s">
        <v>1573</v>
      </c>
      <c r="I9890" s="797">
        <v>2</v>
      </c>
      <c r="J9890" s="786">
        <v>2</v>
      </c>
      <c r="K9890" s="784">
        <v>40.880000000000003</v>
      </c>
      <c r="L9890" s="793">
        <v>81.760000000000005</v>
      </c>
      <c r="M9890" s="55" t="s">
        <v>2455</v>
      </c>
    </row>
    <row r="9891" spans="1:13" ht="15">
      <c r="A9891" s="282">
        <v>46017</v>
      </c>
      <c r="B9891" s="55" t="s">
        <v>9601</v>
      </c>
      <c r="C9891" s="786">
        <v>68004</v>
      </c>
      <c r="D9891" s="786" t="s">
        <v>5580</v>
      </c>
      <c r="E9891" s="786">
        <v>120</v>
      </c>
      <c r="F9891" s="786">
        <v>4010</v>
      </c>
      <c r="G9891" s="786" t="s">
        <v>3724</v>
      </c>
      <c r="H9891" s="786" t="s">
        <v>1573</v>
      </c>
      <c r="I9891" s="798">
        <v>4</v>
      </c>
      <c r="J9891" s="784">
        <v>4</v>
      </c>
      <c r="K9891" s="786">
        <v>8.01</v>
      </c>
      <c r="L9891" s="796">
        <v>32.04</v>
      </c>
      <c r="M9891" s="55" t="s">
        <v>2455</v>
      </c>
    </row>
    <row r="9892" spans="1:13" ht="15">
      <c r="A9892" s="282">
        <v>46017</v>
      </c>
      <c r="B9892" s="55" t="s">
        <v>9601</v>
      </c>
      <c r="C9892" s="784">
        <v>83279</v>
      </c>
      <c r="D9892" s="784" t="s">
        <v>6112</v>
      </c>
      <c r="E9892" s="784">
        <v>130</v>
      </c>
      <c r="F9892" s="784">
        <v>4010</v>
      </c>
      <c r="G9892" s="784" t="s">
        <v>2264</v>
      </c>
      <c r="H9892" s="784" t="s">
        <v>1573</v>
      </c>
      <c r="I9892" s="797">
        <v>4</v>
      </c>
      <c r="J9892" s="786">
        <v>4</v>
      </c>
      <c r="K9892" s="784">
        <v>17.260000000000002</v>
      </c>
      <c r="L9892" s="793">
        <v>69.040000000000006</v>
      </c>
      <c r="M9892" s="55" t="s">
        <v>2455</v>
      </c>
    </row>
    <row r="9893" spans="1:13" ht="15">
      <c r="A9893" s="282">
        <v>46017</v>
      </c>
      <c r="B9893" s="55" t="s">
        <v>9601</v>
      </c>
      <c r="C9893" s="786">
        <v>81873</v>
      </c>
      <c r="D9893" s="786" t="s">
        <v>4991</v>
      </c>
      <c r="E9893" s="786">
        <v>90</v>
      </c>
      <c r="F9893" s="786">
        <v>4010</v>
      </c>
      <c r="G9893" s="786" t="s">
        <v>5947</v>
      </c>
      <c r="H9893" s="786" t="s">
        <v>1573</v>
      </c>
      <c r="I9893" s="798">
        <v>6</v>
      </c>
      <c r="J9893" s="784">
        <v>6</v>
      </c>
      <c r="K9893" s="786">
        <v>13.15</v>
      </c>
      <c r="L9893" s="796">
        <v>78.900000000000006</v>
      </c>
      <c r="M9893" s="55" t="s">
        <v>2455</v>
      </c>
    </row>
    <row r="9894" spans="1:13" ht="15">
      <c r="A9894" s="282">
        <v>46017</v>
      </c>
      <c r="B9894" s="55" t="s">
        <v>9601</v>
      </c>
      <c r="C9894" s="784">
        <v>81347</v>
      </c>
      <c r="D9894" s="784" t="s">
        <v>6951</v>
      </c>
      <c r="E9894" s="784">
        <v>120</v>
      </c>
      <c r="F9894" s="784">
        <v>4010</v>
      </c>
      <c r="G9894" s="784" t="s">
        <v>4416</v>
      </c>
      <c r="H9894" s="784" t="s">
        <v>1573</v>
      </c>
      <c r="I9894" s="797">
        <v>3</v>
      </c>
      <c r="J9894" s="786">
        <v>3</v>
      </c>
      <c r="K9894" s="784">
        <v>8.51</v>
      </c>
      <c r="L9894" s="793">
        <v>25.53</v>
      </c>
      <c r="M9894" s="55" t="s">
        <v>2455</v>
      </c>
    </row>
    <row r="9895" spans="1:13" ht="15">
      <c r="A9895" s="282">
        <v>46017</v>
      </c>
      <c r="B9895" s="55" t="s">
        <v>9601</v>
      </c>
      <c r="C9895" s="786">
        <v>83321</v>
      </c>
      <c r="D9895" s="786" t="s">
        <v>6847</v>
      </c>
      <c r="E9895" s="786">
        <v>150</v>
      </c>
      <c r="F9895" s="786">
        <v>4010</v>
      </c>
      <c r="G9895" s="786" t="s">
        <v>7436</v>
      </c>
      <c r="H9895" s="786" t="s">
        <v>1573</v>
      </c>
      <c r="I9895" s="798">
        <v>3</v>
      </c>
      <c r="J9895" s="784">
        <v>3</v>
      </c>
      <c r="K9895" s="786">
        <v>13.12</v>
      </c>
      <c r="L9895" s="796">
        <v>39.36</v>
      </c>
      <c r="M9895" s="55" t="s">
        <v>2455</v>
      </c>
    </row>
    <row r="9896" spans="1:13" ht="15">
      <c r="A9896" s="282">
        <v>46017</v>
      </c>
      <c r="B9896" s="55" t="s">
        <v>9601</v>
      </c>
      <c r="C9896" s="784">
        <v>83644</v>
      </c>
      <c r="D9896" s="784" t="s">
        <v>7224</v>
      </c>
      <c r="E9896" s="784" t="s">
        <v>2061</v>
      </c>
      <c r="F9896" s="784">
        <v>4010</v>
      </c>
      <c r="G9896" s="784" t="s">
        <v>3730</v>
      </c>
      <c r="H9896" s="784" t="s">
        <v>1573</v>
      </c>
      <c r="I9896" s="797">
        <v>2</v>
      </c>
      <c r="J9896" s="786">
        <v>2</v>
      </c>
      <c r="K9896" s="784">
        <v>37.72</v>
      </c>
      <c r="L9896" s="793">
        <v>75.44</v>
      </c>
      <c r="M9896" s="55" t="s">
        <v>2455</v>
      </c>
    </row>
    <row r="9897" spans="1:13" ht="15">
      <c r="A9897" s="282">
        <v>46017</v>
      </c>
      <c r="B9897" s="55" t="s">
        <v>9601</v>
      </c>
      <c r="C9897" s="786">
        <v>83802</v>
      </c>
      <c r="D9897" s="786" t="s">
        <v>8103</v>
      </c>
      <c r="E9897" s="786">
        <v>70</v>
      </c>
      <c r="F9897" s="786">
        <v>4010</v>
      </c>
      <c r="G9897" s="786" t="s">
        <v>9602</v>
      </c>
      <c r="H9897" s="786" t="s">
        <v>1573</v>
      </c>
      <c r="I9897" s="798">
        <v>3</v>
      </c>
      <c r="J9897" s="784">
        <v>3</v>
      </c>
      <c r="K9897" s="786">
        <v>26.39</v>
      </c>
      <c r="L9897" s="796">
        <v>79.17</v>
      </c>
      <c r="M9897" s="55" t="s">
        <v>2455</v>
      </c>
    </row>
    <row r="9898" spans="1:13" ht="15">
      <c r="A9898" s="282">
        <v>46017</v>
      </c>
      <c r="B9898" s="55" t="s">
        <v>9601</v>
      </c>
      <c r="C9898" s="784">
        <v>80964</v>
      </c>
      <c r="D9898" s="784">
        <v>19</v>
      </c>
      <c r="E9898" s="784" t="s">
        <v>2230</v>
      </c>
      <c r="F9898" s="784">
        <v>4010</v>
      </c>
      <c r="G9898" s="784" t="s">
        <v>9603</v>
      </c>
      <c r="H9898" s="784" t="s">
        <v>1573</v>
      </c>
      <c r="I9898" s="797">
        <v>2</v>
      </c>
      <c r="J9898" s="786">
        <v>2</v>
      </c>
      <c r="K9898" s="784">
        <v>22.92</v>
      </c>
      <c r="L9898" s="793">
        <v>45.84</v>
      </c>
      <c r="M9898" s="55" t="s">
        <v>2455</v>
      </c>
    </row>
    <row r="9899" spans="1:13" ht="15">
      <c r="A9899" s="282">
        <v>46017</v>
      </c>
      <c r="B9899" s="55" t="s">
        <v>9601</v>
      </c>
      <c r="C9899" s="786">
        <v>83603</v>
      </c>
      <c r="D9899" s="786" t="s">
        <v>7368</v>
      </c>
      <c r="E9899" s="786" t="s">
        <v>2296</v>
      </c>
      <c r="F9899" s="786">
        <v>4010</v>
      </c>
      <c r="G9899" s="786" t="s">
        <v>4770</v>
      </c>
      <c r="H9899" s="786" t="s">
        <v>1573</v>
      </c>
      <c r="I9899" s="798">
        <v>1</v>
      </c>
      <c r="J9899" s="784">
        <v>1</v>
      </c>
      <c r="K9899" s="786">
        <v>28.16</v>
      </c>
      <c r="L9899" s="796">
        <v>28.16</v>
      </c>
      <c r="M9899" s="55" t="s">
        <v>2455</v>
      </c>
    </row>
    <row r="9900" spans="1:13" ht="15">
      <c r="A9900" s="282">
        <v>46017</v>
      </c>
      <c r="B9900" s="55" t="s">
        <v>9601</v>
      </c>
      <c r="C9900" s="784">
        <v>44403</v>
      </c>
      <c r="D9900" s="784" t="s">
        <v>2336</v>
      </c>
      <c r="E9900" s="784" t="s">
        <v>2061</v>
      </c>
      <c r="F9900" s="784">
        <v>4010</v>
      </c>
      <c r="G9900" s="784" t="s">
        <v>9604</v>
      </c>
      <c r="H9900" s="784" t="s">
        <v>1573</v>
      </c>
      <c r="I9900" s="797">
        <v>4</v>
      </c>
      <c r="J9900" s="786">
        <v>4</v>
      </c>
      <c r="K9900" s="784">
        <v>9.65</v>
      </c>
      <c r="L9900" s="793">
        <v>38.6</v>
      </c>
      <c r="M9900" s="55" t="s">
        <v>2455</v>
      </c>
    </row>
    <row r="9901" spans="1:13" ht="15">
      <c r="A9901" s="282">
        <v>46017</v>
      </c>
      <c r="B9901" s="55" t="s">
        <v>9601</v>
      </c>
      <c r="C9901" s="786">
        <v>83603</v>
      </c>
      <c r="D9901" s="786" t="s">
        <v>7368</v>
      </c>
      <c r="E9901" s="786" t="s">
        <v>2230</v>
      </c>
      <c r="F9901" s="786">
        <v>4010</v>
      </c>
      <c r="G9901" s="786" t="s">
        <v>9605</v>
      </c>
      <c r="H9901" s="786" t="s">
        <v>1573</v>
      </c>
      <c r="I9901" s="798">
        <v>2</v>
      </c>
      <c r="J9901" s="784">
        <v>2</v>
      </c>
      <c r="K9901" s="786">
        <v>28.16</v>
      </c>
      <c r="L9901" s="796">
        <v>56.32</v>
      </c>
      <c r="M9901" s="55" t="s">
        <v>2455</v>
      </c>
    </row>
    <row r="9902" spans="1:13" ht="15">
      <c r="A9902" s="282">
        <v>46017</v>
      </c>
      <c r="B9902" s="55" t="s">
        <v>9601</v>
      </c>
      <c r="C9902" s="784">
        <v>80039</v>
      </c>
      <c r="D9902" s="784" t="s">
        <v>6345</v>
      </c>
      <c r="E9902" s="784" t="s">
        <v>289</v>
      </c>
      <c r="F9902" s="784">
        <v>4010</v>
      </c>
      <c r="G9902" s="784" t="s">
        <v>3726</v>
      </c>
      <c r="H9902" s="784" t="s">
        <v>1573</v>
      </c>
      <c r="I9902" s="797">
        <v>3</v>
      </c>
      <c r="J9902" s="786">
        <v>3</v>
      </c>
      <c r="K9902" s="784">
        <v>12.07</v>
      </c>
      <c r="L9902" s="793">
        <v>36.21</v>
      </c>
      <c r="M9902" s="55" t="s">
        <v>2455</v>
      </c>
    </row>
    <row r="9903" spans="1:13" ht="15">
      <c r="A9903" s="282">
        <v>46017</v>
      </c>
      <c r="B9903" s="55" t="s">
        <v>9601</v>
      </c>
      <c r="C9903" s="786">
        <v>83618</v>
      </c>
      <c r="D9903" s="786" t="s">
        <v>6576</v>
      </c>
      <c r="E9903" s="786" t="s">
        <v>2230</v>
      </c>
      <c r="F9903" s="786">
        <v>4010</v>
      </c>
      <c r="G9903" s="786" t="s">
        <v>9606</v>
      </c>
      <c r="H9903" s="786" t="s">
        <v>1573</v>
      </c>
      <c r="I9903" s="798">
        <v>2</v>
      </c>
      <c r="J9903" s="784">
        <v>2</v>
      </c>
      <c r="K9903" s="786">
        <v>27.39</v>
      </c>
      <c r="L9903" s="796">
        <v>54.78</v>
      </c>
      <c r="M9903" s="55" t="s">
        <v>2455</v>
      </c>
    </row>
    <row r="9904" spans="1:13" ht="15">
      <c r="A9904" s="282">
        <v>46017</v>
      </c>
      <c r="B9904" s="55" t="s">
        <v>9601</v>
      </c>
      <c r="C9904" s="784">
        <v>67501</v>
      </c>
      <c r="D9904" s="784" t="s">
        <v>2560</v>
      </c>
      <c r="E9904" s="784">
        <v>150</v>
      </c>
      <c r="F9904" s="784">
        <v>4010</v>
      </c>
      <c r="G9904" s="784" t="s">
        <v>3742</v>
      </c>
      <c r="H9904" s="784" t="s">
        <v>1573</v>
      </c>
      <c r="I9904" s="797">
        <v>3</v>
      </c>
      <c r="J9904" s="786">
        <v>3</v>
      </c>
      <c r="K9904" s="784">
        <v>10.28</v>
      </c>
      <c r="L9904" s="793">
        <v>30.84</v>
      </c>
      <c r="M9904" s="55" t="s">
        <v>2455</v>
      </c>
    </row>
    <row r="9905" spans="1:13" ht="15">
      <c r="A9905" s="282">
        <v>46017</v>
      </c>
      <c r="B9905" s="55" t="s">
        <v>9601</v>
      </c>
      <c r="C9905" s="786">
        <v>82816</v>
      </c>
      <c r="D9905" s="786" t="s">
        <v>3114</v>
      </c>
      <c r="E9905" s="786">
        <v>100</v>
      </c>
      <c r="F9905" s="786">
        <v>4010</v>
      </c>
      <c r="G9905" s="786" t="s">
        <v>9607</v>
      </c>
      <c r="H9905" s="786" t="s">
        <v>1573</v>
      </c>
      <c r="I9905" s="798">
        <v>6</v>
      </c>
      <c r="J9905" s="784">
        <v>6</v>
      </c>
      <c r="K9905" s="786">
        <v>11.08</v>
      </c>
      <c r="L9905" s="796">
        <v>66.48</v>
      </c>
      <c r="M9905" s="55" t="s">
        <v>2455</v>
      </c>
    </row>
    <row r="9906" spans="1:13" ht="15">
      <c r="A9906" s="282">
        <v>46017</v>
      </c>
      <c r="B9906" s="55" t="s">
        <v>9601</v>
      </c>
      <c r="C9906" s="784">
        <v>48879</v>
      </c>
      <c r="D9906" s="784" t="s">
        <v>2366</v>
      </c>
      <c r="E9906" s="784" t="s">
        <v>2296</v>
      </c>
      <c r="F9906" s="784">
        <v>4010</v>
      </c>
      <c r="G9906" s="784" t="s">
        <v>3433</v>
      </c>
      <c r="H9906" s="784" t="s">
        <v>1573</v>
      </c>
      <c r="I9906" s="797">
        <v>3</v>
      </c>
      <c r="J9906" s="786">
        <v>3</v>
      </c>
      <c r="K9906" s="784">
        <v>8.09</v>
      </c>
      <c r="L9906" s="793">
        <v>24.27</v>
      </c>
      <c r="M9906" s="55" t="s">
        <v>2455</v>
      </c>
    </row>
    <row r="9907" spans="1:13" ht="15">
      <c r="A9907" s="282">
        <v>46017</v>
      </c>
      <c r="B9907" s="55" t="s">
        <v>9601</v>
      </c>
      <c r="C9907" s="786">
        <v>83576</v>
      </c>
      <c r="D9907" s="786" t="s">
        <v>7741</v>
      </c>
      <c r="E9907" s="786" t="s">
        <v>441</v>
      </c>
      <c r="F9907" s="786">
        <v>4010</v>
      </c>
      <c r="G9907" s="786" t="s">
        <v>3731</v>
      </c>
      <c r="H9907" s="786" t="s">
        <v>1573</v>
      </c>
      <c r="I9907" s="798">
        <v>2</v>
      </c>
      <c r="J9907" s="784">
        <v>2</v>
      </c>
      <c r="K9907" s="786">
        <v>10.95</v>
      </c>
      <c r="L9907" s="796">
        <v>21.9</v>
      </c>
      <c r="M9907" s="55" t="s">
        <v>2455</v>
      </c>
    </row>
    <row r="9908" spans="1:13" ht="15">
      <c r="A9908" s="282">
        <v>46017</v>
      </c>
      <c r="B9908" s="55" t="s">
        <v>9601</v>
      </c>
      <c r="C9908" s="784">
        <v>84296</v>
      </c>
      <c r="D9908" s="784" t="s">
        <v>5588</v>
      </c>
      <c r="E9908" s="784">
        <v>140</v>
      </c>
      <c r="F9908" s="784">
        <v>4010</v>
      </c>
      <c r="G9908" s="784" t="s">
        <v>9608</v>
      </c>
      <c r="H9908" s="784" t="s">
        <v>1573</v>
      </c>
      <c r="I9908" s="797">
        <v>7</v>
      </c>
      <c r="J9908" s="786">
        <v>7</v>
      </c>
      <c r="K9908" s="784">
        <v>8.98</v>
      </c>
      <c r="L9908" s="793">
        <v>62.86</v>
      </c>
      <c r="M9908" s="55" t="s">
        <v>2455</v>
      </c>
    </row>
    <row r="9909" spans="1:13" ht="15">
      <c r="A9909" s="282">
        <v>46017</v>
      </c>
      <c r="B9909" s="55" t="s">
        <v>9601</v>
      </c>
      <c r="C9909" s="786">
        <v>59852</v>
      </c>
      <c r="D9909" s="786" t="s">
        <v>2255</v>
      </c>
      <c r="E9909" s="786">
        <v>90</v>
      </c>
      <c r="F9909" s="786">
        <v>4010</v>
      </c>
      <c r="G9909" s="786" t="s">
        <v>9609</v>
      </c>
      <c r="H9909" s="786" t="s">
        <v>1573</v>
      </c>
      <c r="I9909" s="798">
        <v>3</v>
      </c>
      <c r="J9909" s="784">
        <v>3</v>
      </c>
      <c r="K9909" s="786">
        <v>8.6999999999999993</v>
      </c>
      <c r="L9909" s="796">
        <v>26.1</v>
      </c>
      <c r="M9909" s="55" t="s">
        <v>2455</v>
      </c>
    </row>
    <row r="9910" spans="1:13" ht="15">
      <c r="A9910" s="282">
        <v>46017</v>
      </c>
      <c r="B9910" s="55" t="s">
        <v>9601</v>
      </c>
      <c r="C9910" s="784">
        <v>59845</v>
      </c>
      <c r="D9910" s="784" t="s">
        <v>2242</v>
      </c>
      <c r="E9910" s="784" t="s">
        <v>441</v>
      </c>
      <c r="F9910" s="784">
        <v>4010</v>
      </c>
      <c r="G9910" s="784" t="s">
        <v>9610</v>
      </c>
      <c r="H9910" s="784" t="s">
        <v>1573</v>
      </c>
      <c r="I9910" s="797">
        <v>3</v>
      </c>
      <c r="J9910" s="786">
        <v>3</v>
      </c>
      <c r="K9910" s="784">
        <v>8.76</v>
      </c>
      <c r="L9910" s="793">
        <v>26.28</v>
      </c>
      <c r="M9910" s="55" t="s">
        <v>2455</v>
      </c>
    </row>
    <row r="9911" spans="1:13" ht="15">
      <c r="A9911" s="282">
        <v>46017</v>
      </c>
      <c r="B9911" s="55" t="s">
        <v>9601</v>
      </c>
      <c r="C9911" s="786">
        <v>67209</v>
      </c>
      <c r="D9911" s="786" t="s">
        <v>2258</v>
      </c>
      <c r="E9911" s="786">
        <v>100</v>
      </c>
      <c r="F9911" s="786">
        <v>4010</v>
      </c>
      <c r="G9911" s="786" t="s">
        <v>9611</v>
      </c>
      <c r="H9911" s="786" t="s">
        <v>1573</v>
      </c>
      <c r="I9911" s="798">
        <v>2</v>
      </c>
      <c r="J9911" s="784">
        <v>2</v>
      </c>
      <c r="K9911" s="786">
        <v>16.72</v>
      </c>
      <c r="L9911" s="796">
        <v>33.44</v>
      </c>
      <c r="M9911" s="55" t="s">
        <v>2455</v>
      </c>
    </row>
    <row r="9912" spans="1:13" ht="15">
      <c r="A9912" s="282">
        <v>46017</v>
      </c>
      <c r="B9912" s="55" t="s">
        <v>9601</v>
      </c>
      <c r="C9912" s="784">
        <v>81823</v>
      </c>
      <c r="D9912" s="784" t="s">
        <v>4270</v>
      </c>
      <c r="E9912" s="784">
        <v>70</v>
      </c>
      <c r="F9912" s="784">
        <v>4010</v>
      </c>
      <c r="G9912" s="784" t="s">
        <v>9612</v>
      </c>
      <c r="H9912" s="784" t="s">
        <v>1573</v>
      </c>
      <c r="I9912" s="797">
        <v>2</v>
      </c>
      <c r="J9912" s="786">
        <v>2</v>
      </c>
      <c r="K9912" s="784">
        <v>12.02</v>
      </c>
      <c r="L9912" s="793">
        <v>24.04</v>
      </c>
      <c r="M9912" s="55" t="s">
        <v>2455</v>
      </c>
    </row>
    <row r="9913" spans="1:13" ht="15">
      <c r="A9913" s="282">
        <v>46017</v>
      </c>
      <c r="B9913" s="55" t="s">
        <v>9601</v>
      </c>
      <c r="C9913" s="786">
        <v>83720</v>
      </c>
      <c r="D9913" s="786" t="s">
        <v>7159</v>
      </c>
      <c r="E9913" s="786">
        <v>120</v>
      </c>
      <c r="F9913" s="786">
        <v>4010</v>
      </c>
      <c r="G9913" s="786" t="s">
        <v>9613</v>
      </c>
      <c r="H9913" s="786" t="s">
        <v>1573</v>
      </c>
      <c r="I9913" s="798">
        <v>3</v>
      </c>
      <c r="J9913" s="784">
        <v>3</v>
      </c>
      <c r="K9913" s="786">
        <v>10.71</v>
      </c>
      <c r="L9913" s="796">
        <v>32.130000000000003</v>
      </c>
      <c r="M9913" s="55" t="s">
        <v>2455</v>
      </c>
    </row>
    <row r="9914" spans="1:13" ht="15">
      <c r="A9914" s="282">
        <v>46017</v>
      </c>
      <c r="B9914" s="55" t="s">
        <v>9614</v>
      </c>
      <c r="C9914" s="784">
        <v>80046</v>
      </c>
      <c r="D9914" s="784" t="s">
        <v>2336</v>
      </c>
      <c r="E9914" s="784" t="s">
        <v>441</v>
      </c>
      <c r="F9914" s="784">
        <v>4010</v>
      </c>
      <c r="G9914" s="784" t="s">
        <v>9615</v>
      </c>
      <c r="H9914" s="784" t="s">
        <v>1573</v>
      </c>
      <c r="I9914" s="797">
        <v>1</v>
      </c>
      <c r="J9914" s="784">
        <v>1</v>
      </c>
      <c r="K9914" s="784">
        <v>14.45</v>
      </c>
      <c r="L9914" s="793">
        <v>14.45</v>
      </c>
      <c r="M9914" s="55" t="s">
        <v>2455</v>
      </c>
    </row>
    <row r="9915" spans="1:13" ht="15">
      <c r="A9915" s="282">
        <v>46017</v>
      </c>
      <c r="B9915" s="55" t="s">
        <v>9614</v>
      </c>
      <c r="C9915" s="786">
        <v>48879</v>
      </c>
      <c r="D9915" s="786" t="s">
        <v>2366</v>
      </c>
      <c r="E9915" s="786" t="s">
        <v>2300</v>
      </c>
      <c r="F9915" s="786">
        <v>4010</v>
      </c>
      <c r="G9915" s="786" t="s">
        <v>9616</v>
      </c>
      <c r="H9915" s="786" t="s">
        <v>1573</v>
      </c>
      <c r="I9915" s="798">
        <v>1</v>
      </c>
      <c r="J9915" s="786">
        <v>1</v>
      </c>
      <c r="K9915" s="786">
        <v>8.09</v>
      </c>
      <c r="L9915" s="796">
        <v>8.09</v>
      </c>
      <c r="M9915" s="55" t="s">
        <v>2455</v>
      </c>
    </row>
    <row r="9916" spans="1:13" ht="15">
      <c r="A9916" s="282">
        <v>46017</v>
      </c>
      <c r="B9916" s="55" t="s">
        <v>9614</v>
      </c>
      <c r="C9916" s="784">
        <v>83672</v>
      </c>
      <c r="D9916" s="784" t="s">
        <v>7741</v>
      </c>
      <c r="E9916" s="784" t="s">
        <v>2061</v>
      </c>
      <c r="F9916" s="784">
        <v>4010</v>
      </c>
      <c r="G9916" s="784" t="s">
        <v>9617</v>
      </c>
      <c r="H9916" s="784" t="s">
        <v>1573</v>
      </c>
      <c r="I9916" s="797">
        <v>1</v>
      </c>
      <c r="J9916" s="784">
        <v>1</v>
      </c>
      <c r="K9916" s="784">
        <v>23.43</v>
      </c>
      <c r="L9916" s="793">
        <v>23.43</v>
      </c>
      <c r="M9916" s="55" t="s">
        <v>2455</v>
      </c>
    </row>
    <row r="9917" spans="1:13" ht="15">
      <c r="A9917" s="282">
        <v>46017</v>
      </c>
      <c r="B9917" s="55" t="s">
        <v>9614</v>
      </c>
      <c r="C9917" s="786">
        <v>83644</v>
      </c>
      <c r="D9917" s="786" t="s">
        <v>2629</v>
      </c>
      <c r="E9917" s="786" t="s">
        <v>3950</v>
      </c>
      <c r="F9917" s="786">
        <v>4010</v>
      </c>
      <c r="G9917" s="786" t="s">
        <v>9618</v>
      </c>
      <c r="H9917" s="786" t="s">
        <v>1573</v>
      </c>
      <c r="I9917" s="798">
        <v>1</v>
      </c>
      <c r="J9917" s="786">
        <v>1</v>
      </c>
      <c r="K9917" s="786">
        <v>35.119999999999997</v>
      </c>
      <c r="L9917" s="796">
        <v>35.119999999999997</v>
      </c>
      <c r="M9917" s="55" t="s">
        <v>2455</v>
      </c>
    </row>
    <row r="9918" spans="1:13" ht="15">
      <c r="A9918" s="282">
        <v>46017</v>
      </c>
      <c r="B9918" s="55" t="s">
        <v>9614</v>
      </c>
      <c r="C9918" s="784">
        <v>52706</v>
      </c>
      <c r="D9918" s="784" t="s">
        <v>2348</v>
      </c>
      <c r="E9918" s="784">
        <v>140</v>
      </c>
      <c r="F9918" s="784">
        <v>4010</v>
      </c>
      <c r="G9918" s="784" t="s">
        <v>4475</v>
      </c>
      <c r="H9918" s="784" t="s">
        <v>1573</v>
      </c>
      <c r="I9918" s="797">
        <v>1</v>
      </c>
      <c r="J9918" s="784">
        <v>1</v>
      </c>
      <c r="K9918" s="784">
        <v>10.95</v>
      </c>
      <c r="L9918" s="793">
        <v>10.95</v>
      </c>
      <c r="M9918" s="55" t="s">
        <v>2455</v>
      </c>
    </row>
    <row r="9919" spans="1:13" ht="15">
      <c r="A9919" s="282">
        <v>46017</v>
      </c>
      <c r="B9919" s="55" t="s">
        <v>9614</v>
      </c>
      <c r="C9919" s="786">
        <v>80039</v>
      </c>
      <c r="D9919" s="786" t="s">
        <v>7751</v>
      </c>
      <c r="E9919" s="786" t="s">
        <v>3950</v>
      </c>
      <c r="F9919" s="786">
        <v>4010</v>
      </c>
      <c r="G9919" s="786" t="s">
        <v>6923</v>
      </c>
      <c r="H9919" s="786" t="s">
        <v>1573</v>
      </c>
      <c r="I9919" s="798">
        <v>1</v>
      </c>
      <c r="J9919" s="786">
        <v>1</v>
      </c>
      <c r="K9919" s="786">
        <v>10.73</v>
      </c>
      <c r="L9919" s="796">
        <v>10.73</v>
      </c>
      <c r="M9919" s="55" t="s">
        <v>2455</v>
      </c>
    </row>
    <row r="9920" spans="1:13" ht="15">
      <c r="A9920" s="282">
        <v>46017</v>
      </c>
      <c r="B9920" s="55" t="s">
        <v>9614</v>
      </c>
      <c r="C9920" s="784">
        <v>83787</v>
      </c>
      <c r="D9920" s="784" t="s">
        <v>2560</v>
      </c>
      <c r="E9920" s="784">
        <v>140</v>
      </c>
      <c r="F9920" s="784">
        <v>4010</v>
      </c>
      <c r="G9920" s="784" t="s">
        <v>4467</v>
      </c>
      <c r="H9920" s="784" t="s">
        <v>1573</v>
      </c>
      <c r="I9920" s="797">
        <v>1</v>
      </c>
      <c r="J9920" s="784">
        <v>1</v>
      </c>
      <c r="K9920" s="784">
        <v>22.89</v>
      </c>
      <c r="L9920" s="793">
        <v>22.89</v>
      </c>
      <c r="M9920" s="55" t="s">
        <v>2455</v>
      </c>
    </row>
    <row r="9921" spans="1:13" ht="15">
      <c r="A9921" s="282">
        <v>46017</v>
      </c>
      <c r="B9921" s="55" t="s">
        <v>9614</v>
      </c>
      <c r="C9921" s="786">
        <v>67501</v>
      </c>
      <c r="D9921" s="786">
        <v>15</v>
      </c>
      <c r="E9921" s="786">
        <v>150</v>
      </c>
      <c r="F9921" s="786">
        <v>4010</v>
      </c>
      <c r="G9921" s="786" t="s">
        <v>4471</v>
      </c>
      <c r="H9921" s="786" t="s">
        <v>1573</v>
      </c>
      <c r="I9921" s="798">
        <v>1</v>
      </c>
      <c r="J9921" s="786">
        <v>1</v>
      </c>
      <c r="K9921" s="786">
        <v>10.28</v>
      </c>
      <c r="L9921" s="796">
        <v>10.28</v>
      </c>
      <c r="M9921" s="55" t="s">
        <v>2455</v>
      </c>
    </row>
    <row r="9922" spans="1:13" ht="15">
      <c r="A9922" s="282">
        <v>46017</v>
      </c>
      <c r="B9922" s="55" t="s">
        <v>9614</v>
      </c>
      <c r="C9922" s="784">
        <v>83641</v>
      </c>
      <c r="D9922" s="784" t="s">
        <v>6088</v>
      </c>
      <c r="E9922" s="784" t="s">
        <v>2300</v>
      </c>
      <c r="F9922" s="784">
        <v>4010</v>
      </c>
      <c r="G9922" s="784" t="s">
        <v>3955</v>
      </c>
      <c r="H9922" s="784" t="s">
        <v>1573</v>
      </c>
      <c r="I9922" s="797">
        <v>1</v>
      </c>
      <c r="J9922" s="784">
        <v>1</v>
      </c>
      <c r="K9922" s="784">
        <v>16.55</v>
      </c>
      <c r="L9922" s="793">
        <v>16.55</v>
      </c>
      <c r="M9922" s="55" t="s">
        <v>2455</v>
      </c>
    </row>
    <row r="9923" spans="1:13" ht="15">
      <c r="A9923" s="282">
        <v>46017</v>
      </c>
      <c r="B9923" s="55" t="s">
        <v>9614</v>
      </c>
      <c r="C9923" s="786">
        <v>81148</v>
      </c>
      <c r="D9923" s="786" t="s">
        <v>7566</v>
      </c>
      <c r="E9923" s="786">
        <v>150</v>
      </c>
      <c r="F9923" s="786">
        <v>4010</v>
      </c>
      <c r="G9923" s="786" t="s">
        <v>3958</v>
      </c>
      <c r="H9923" s="786" t="s">
        <v>1573</v>
      </c>
      <c r="I9923" s="798">
        <v>2</v>
      </c>
      <c r="J9923" s="786">
        <v>2</v>
      </c>
      <c r="K9923" s="786">
        <v>22.68</v>
      </c>
      <c r="L9923" s="796">
        <v>45.36</v>
      </c>
      <c r="M9923" s="55" t="s">
        <v>2455</v>
      </c>
    </row>
    <row r="9924" spans="1:13" ht="15">
      <c r="A9924" s="282">
        <v>46017</v>
      </c>
      <c r="B9924" s="55" t="s">
        <v>9614</v>
      </c>
      <c r="C9924" s="784">
        <v>82400</v>
      </c>
      <c r="D9924" s="784" t="s">
        <v>2788</v>
      </c>
      <c r="E9924" s="784">
        <v>140</v>
      </c>
      <c r="F9924" s="784">
        <v>4010</v>
      </c>
      <c r="G9924" s="784" t="s">
        <v>9619</v>
      </c>
      <c r="H9924" s="784" t="s">
        <v>1573</v>
      </c>
      <c r="I9924" s="797">
        <v>1</v>
      </c>
      <c r="J9924" s="784">
        <v>1</v>
      </c>
      <c r="K9924" s="784">
        <v>17.989999999999998</v>
      </c>
      <c r="L9924" s="793">
        <v>17.989999999999998</v>
      </c>
      <c r="M9924" s="55" t="s">
        <v>2455</v>
      </c>
    </row>
    <row r="9925" spans="1:13" ht="15">
      <c r="A9925" s="282">
        <v>46017</v>
      </c>
      <c r="B9925" s="55" t="s">
        <v>9614</v>
      </c>
      <c r="C9925" s="786">
        <v>83643</v>
      </c>
      <c r="D9925" s="786" t="s">
        <v>5588</v>
      </c>
      <c r="E9925" s="786" t="s">
        <v>441</v>
      </c>
      <c r="F9925" s="786">
        <v>4010</v>
      </c>
      <c r="G9925" s="786" t="s">
        <v>3738</v>
      </c>
      <c r="H9925" s="786" t="s">
        <v>1573</v>
      </c>
      <c r="I9925" s="798">
        <v>1</v>
      </c>
      <c r="J9925" s="786">
        <v>1</v>
      </c>
      <c r="K9925" s="786">
        <v>27.49</v>
      </c>
      <c r="L9925" s="796">
        <v>27.49</v>
      </c>
      <c r="M9925" s="55" t="s">
        <v>2455</v>
      </c>
    </row>
    <row r="9926" spans="1:13" ht="15">
      <c r="A9926" s="282">
        <v>46017</v>
      </c>
      <c r="B9926" s="55" t="s">
        <v>9614</v>
      </c>
      <c r="C9926" s="784">
        <v>68173</v>
      </c>
      <c r="D9926" s="784" t="s">
        <v>4784</v>
      </c>
      <c r="E9926" s="784">
        <v>85</v>
      </c>
      <c r="F9926" s="784">
        <v>4010</v>
      </c>
      <c r="G9926" s="784" t="s">
        <v>3737</v>
      </c>
      <c r="H9926" s="784" t="s">
        <v>1573</v>
      </c>
      <c r="I9926" s="797">
        <v>3</v>
      </c>
      <c r="J9926" s="784">
        <v>3</v>
      </c>
      <c r="K9926" s="784">
        <v>8.56</v>
      </c>
      <c r="L9926" s="793">
        <v>25.68</v>
      </c>
      <c r="M9926" s="55" t="s">
        <v>2455</v>
      </c>
    </row>
    <row r="9927" spans="1:13" ht="15">
      <c r="A9927" s="282">
        <v>46017</v>
      </c>
      <c r="B9927" s="55" t="s">
        <v>9614</v>
      </c>
      <c r="C9927" s="786">
        <v>83697</v>
      </c>
      <c r="D9927" s="786" t="s">
        <v>2560</v>
      </c>
      <c r="E9927" s="786">
        <v>130</v>
      </c>
      <c r="F9927" s="786">
        <v>4010</v>
      </c>
      <c r="G9927" s="786" t="s">
        <v>9620</v>
      </c>
      <c r="H9927" s="786" t="s">
        <v>1573</v>
      </c>
      <c r="I9927" s="798">
        <v>3</v>
      </c>
      <c r="J9927" s="786">
        <v>3</v>
      </c>
      <c r="K9927" s="786">
        <v>24.06</v>
      </c>
      <c r="L9927" s="796">
        <v>72.180000000000007</v>
      </c>
      <c r="M9927" s="55" t="s">
        <v>2455</v>
      </c>
    </row>
    <row r="9928" spans="1:13" ht="15">
      <c r="A9928" s="282">
        <v>46017</v>
      </c>
      <c r="B9928" s="55" t="s">
        <v>9621</v>
      </c>
      <c r="C9928" s="784">
        <v>83928</v>
      </c>
      <c r="D9928" s="784" t="s">
        <v>8405</v>
      </c>
      <c r="E9928" s="784" t="s">
        <v>2300</v>
      </c>
      <c r="F9928" s="784">
        <v>4010</v>
      </c>
      <c r="G9928" s="784" t="s">
        <v>7879</v>
      </c>
      <c r="H9928" s="784" t="s">
        <v>1573</v>
      </c>
      <c r="I9928" s="797">
        <v>1</v>
      </c>
      <c r="J9928" s="784">
        <v>1</v>
      </c>
      <c r="K9928" s="784">
        <v>25.1</v>
      </c>
      <c r="L9928" s="793">
        <v>25.1</v>
      </c>
      <c r="M9928" s="55" t="s">
        <v>2455</v>
      </c>
    </row>
    <row r="9929" spans="1:13" ht="15">
      <c r="A9929" s="282">
        <v>46017</v>
      </c>
      <c r="B9929" s="55" t="s">
        <v>9621</v>
      </c>
      <c r="C9929" s="786">
        <v>59845</v>
      </c>
      <c r="D9929" s="786" t="s">
        <v>2988</v>
      </c>
      <c r="E9929" s="786" t="s">
        <v>2230</v>
      </c>
      <c r="F9929" s="786">
        <v>4010</v>
      </c>
      <c r="G9929" s="786" t="s">
        <v>7880</v>
      </c>
      <c r="H9929" s="786" t="s">
        <v>1573</v>
      </c>
      <c r="I9929" s="798">
        <v>1</v>
      </c>
      <c r="J9929" s="786">
        <v>1</v>
      </c>
      <c r="K9929" s="786">
        <v>7.77</v>
      </c>
      <c r="L9929" s="796">
        <v>7.77</v>
      </c>
      <c r="M9929" s="55" t="s">
        <v>2455</v>
      </c>
    </row>
    <row r="9930" spans="1:13" ht="15">
      <c r="A9930" s="282">
        <v>46017</v>
      </c>
      <c r="B9930" s="55" t="s">
        <v>9621</v>
      </c>
      <c r="C9930" s="784">
        <v>80046</v>
      </c>
      <c r="D9930" s="784" t="s">
        <v>8091</v>
      </c>
      <c r="E9930" s="784" t="s">
        <v>3950</v>
      </c>
      <c r="F9930" s="784">
        <v>4010</v>
      </c>
      <c r="G9930" s="784" t="s">
        <v>7881</v>
      </c>
      <c r="H9930" s="784" t="s">
        <v>1573</v>
      </c>
      <c r="I9930" s="797">
        <v>1</v>
      </c>
      <c r="J9930" s="784">
        <v>1</v>
      </c>
      <c r="K9930" s="784">
        <v>14.86</v>
      </c>
      <c r="L9930" s="793">
        <v>14.86</v>
      </c>
      <c r="M9930" s="55" t="s">
        <v>2455</v>
      </c>
    </row>
    <row r="9931" spans="1:13" ht="15">
      <c r="A9931" s="282">
        <v>46017</v>
      </c>
      <c r="B9931" s="55" t="s">
        <v>9621</v>
      </c>
      <c r="C9931" s="786">
        <v>82675</v>
      </c>
      <c r="D9931" s="786" t="s">
        <v>6576</v>
      </c>
      <c r="E9931" s="786">
        <v>140</v>
      </c>
      <c r="F9931" s="786">
        <v>4010</v>
      </c>
      <c r="G9931" s="786" t="s">
        <v>7882</v>
      </c>
      <c r="H9931" s="786" t="s">
        <v>1573</v>
      </c>
      <c r="I9931" s="798">
        <v>2</v>
      </c>
      <c r="J9931" s="786">
        <v>2</v>
      </c>
      <c r="K9931" s="786">
        <v>4.66</v>
      </c>
      <c r="L9931" s="796">
        <v>9.32</v>
      </c>
      <c r="M9931" s="55" t="s">
        <v>2455</v>
      </c>
    </row>
    <row r="9932" spans="1:13" ht="15">
      <c r="A9932" s="282">
        <v>46017</v>
      </c>
      <c r="B9932" s="55" t="s">
        <v>9621</v>
      </c>
      <c r="C9932" s="784">
        <v>83534</v>
      </c>
      <c r="D9932" s="784" t="s">
        <v>6925</v>
      </c>
      <c r="E9932" s="784">
        <v>60</v>
      </c>
      <c r="F9932" s="784">
        <v>4010</v>
      </c>
      <c r="G9932" s="784" t="s">
        <v>7897</v>
      </c>
      <c r="H9932" s="784" t="s">
        <v>1573</v>
      </c>
      <c r="I9932" s="797">
        <v>2</v>
      </c>
      <c r="J9932" s="784">
        <v>2</v>
      </c>
      <c r="K9932" s="784">
        <v>6.43</v>
      </c>
      <c r="L9932" s="793">
        <v>12.86</v>
      </c>
      <c r="M9932" s="55" t="s">
        <v>2455</v>
      </c>
    </row>
    <row r="9933" spans="1:13" ht="15">
      <c r="A9933" s="282">
        <v>46017</v>
      </c>
      <c r="B9933" s="55" t="s">
        <v>9621</v>
      </c>
      <c r="C9933" s="786">
        <v>50265</v>
      </c>
      <c r="D9933" s="786" t="s">
        <v>2623</v>
      </c>
      <c r="E9933" s="786" t="s">
        <v>2061</v>
      </c>
      <c r="F9933" s="786">
        <v>4010</v>
      </c>
      <c r="G9933" s="786" t="s">
        <v>7884</v>
      </c>
      <c r="H9933" s="786" t="s">
        <v>1573</v>
      </c>
      <c r="I9933" s="798">
        <v>3</v>
      </c>
      <c r="J9933" s="786">
        <v>3</v>
      </c>
      <c r="K9933" s="786">
        <v>5.0199999999999996</v>
      </c>
      <c r="L9933" s="796">
        <v>15.06</v>
      </c>
      <c r="M9933" s="55" t="s">
        <v>2455</v>
      </c>
    </row>
    <row r="9934" spans="1:13" ht="15">
      <c r="A9934" s="282">
        <v>46017</v>
      </c>
      <c r="B9934" s="55" t="s">
        <v>9621</v>
      </c>
      <c r="C9934" s="784">
        <v>66936</v>
      </c>
      <c r="D9934" s="784" t="s">
        <v>6438</v>
      </c>
      <c r="E9934" s="784">
        <v>80</v>
      </c>
      <c r="F9934" s="784">
        <v>4010</v>
      </c>
      <c r="G9934" s="784" t="s">
        <v>7896</v>
      </c>
      <c r="H9934" s="784" t="s">
        <v>1573</v>
      </c>
      <c r="I9934" s="797">
        <v>1</v>
      </c>
      <c r="J9934" s="784">
        <v>1</v>
      </c>
      <c r="K9934" s="784">
        <v>8.83</v>
      </c>
      <c r="L9934" s="793">
        <v>8.83</v>
      </c>
      <c r="M9934" s="55" t="s">
        <v>2455</v>
      </c>
    </row>
    <row r="9935" spans="1:13" ht="15">
      <c r="A9935" s="282">
        <v>46017</v>
      </c>
      <c r="B9935" s="55" t="s">
        <v>9621</v>
      </c>
      <c r="C9935" s="786">
        <v>33218</v>
      </c>
      <c r="D9935" s="786" t="s">
        <v>2745</v>
      </c>
      <c r="E9935" s="786">
        <v>130</v>
      </c>
      <c r="F9935" s="786">
        <v>4010</v>
      </c>
      <c r="G9935" s="786" t="s">
        <v>7886</v>
      </c>
      <c r="H9935" s="786" t="s">
        <v>1573</v>
      </c>
      <c r="I9935" s="798">
        <v>1</v>
      </c>
      <c r="J9935" s="786">
        <v>1</v>
      </c>
      <c r="K9935" s="786">
        <v>7.24</v>
      </c>
      <c r="L9935" s="796">
        <v>7.24</v>
      </c>
      <c r="M9935" s="55" t="s">
        <v>2455</v>
      </c>
    </row>
    <row r="9936" spans="1:13" ht="15">
      <c r="A9936" s="282">
        <v>46017</v>
      </c>
      <c r="B9936" s="55" t="s">
        <v>9621</v>
      </c>
      <c r="C9936" s="784">
        <v>83170</v>
      </c>
      <c r="D9936" s="784" t="s">
        <v>5563</v>
      </c>
      <c r="E9936" s="784">
        <v>85</v>
      </c>
      <c r="F9936" s="784">
        <v>4010</v>
      </c>
      <c r="G9936" s="784" t="s">
        <v>6754</v>
      </c>
      <c r="H9936" s="784" t="s">
        <v>1573</v>
      </c>
      <c r="I9936" s="797">
        <v>1</v>
      </c>
      <c r="J9936" s="784">
        <v>1</v>
      </c>
      <c r="K9936" s="784">
        <v>8.92</v>
      </c>
      <c r="L9936" s="793">
        <v>8.92</v>
      </c>
      <c r="M9936" s="55" t="s">
        <v>2455</v>
      </c>
    </row>
    <row r="9937" spans="1:13" ht="15">
      <c r="A9937" s="282">
        <v>46017</v>
      </c>
      <c r="B9937" s="55" t="s">
        <v>9621</v>
      </c>
      <c r="C9937" s="786">
        <v>68141</v>
      </c>
      <c r="D9937" s="786" t="s">
        <v>3048</v>
      </c>
      <c r="E9937" s="786">
        <v>50</v>
      </c>
      <c r="F9937" s="786">
        <v>4010</v>
      </c>
      <c r="G9937" s="786" t="s">
        <v>6757</v>
      </c>
      <c r="H9937" s="786" t="s">
        <v>1573</v>
      </c>
      <c r="I9937" s="798">
        <v>1</v>
      </c>
      <c r="J9937" s="786">
        <v>1</v>
      </c>
      <c r="K9937" s="786">
        <v>6.13</v>
      </c>
      <c r="L9937" s="796">
        <v>6.13</v>
      </c>
      <c r="M9937" s="55" t="s">
        <v>2455</v>
      </c>
    </row>
    <row r="9938" spans="1:13" ht="15">
      <c r="A9938" s="282">
        <v>46017</v>
      </c>
      <c r="B9938" s="55" t="s">
        <v>9621</v>
      </c>
      <c r="C9938" s="784">
        <v>81881</v>
      </c>
      <c r="D9938" s="784" t="s">
        <v>3567</v>
      </c>
      <c r="E9938" s="784">
        <v>100</v>
      </c>
      <c r="F9938" s="784">
        <v>4010</v>
      </c>
      <c r="G9938" s="784" t="s">
        <v>6758</v>
      </c>
      <c r="H9938" s="784" t="s">
        <v>1573</v>
      </c>
      <c r="I9938" s="797">
        <v>1</v>
      </c>
      <c r="J9938" s="784">
        <v>1</v>
      </c>
      <c r="K9938" s="784">
        <v>7.17</v>
      </c>
      <c r="L9938" s="793">
        <v>7.17</v>
      </c>
      <c r="M9938" s="55" t="s">
        <v>2455</v>
      </c>
    </row>
    <row r="9939" spans="1:13" ht="15">
      <c r="A9939" s="282">
        <v>46017</v>
      </c>
      <c r="B9939" s="55" t="s">
        <v>9621</v>
      </c>
      <c r="C9939" s="786">
        <v>82008</v>
      </c>
      <c r="D9939" s="786" t="s">
        <v>5777</v>
      </c>
      <c r="E9939" s="786">
        <v>130</v>
      </c>
      <c r="F9939" s="786">
        <v>4010</v>
      </c>
      <c r="G9939" s="786" t="s">
        <v>6759</v>
      </c>
      <c r="H9939" s="786" t="s">
        <v>1573</v>
      </c>
      <c r="I9939" s="798">
        <v>1</v>
      </c>
      <c r="J9939" s="786">
        <v>1</v>
      </c>
      <c r="K9939" s="786">
        <v>6.93</v>
      </c>
      <c r="L9939" s="796">
        <v>6.93</v>
      </c>
      <c r="M9939" s="55" t="s">
        <v>2455</v>
      </c>
    </row>
    <row r="9940" spans="1:13" ht="15">
      <c r="A9940" s="282">
        <v>46017</v>
      </c>
      <c r="B9940" s="55" t="s">
        <v>9621</v>
      </c>
      <c r="C9940" s="784">
        <v>67209</v>
      </c>
      <c r="D9940" s="784" t="s">
        <v>7427</v>
      </c>
      <c r="E9940" s="784">
        <v>85</v>
      </c>
      <c r="F9940" s="784">
        <v>4010</v>
      </c>
      <c r="G9940" s="784" t="s">
        <v>6760</v>
      </c>
      <c r="H9940" s="784" t="s">
        <v>1573</v>
      </c>
      <c r="I9940" s="797">
        <v>1</v>
      </c>
      <c r="J9940" s="784">
        <v>1</v>
      </c>
      <c r="K9940" s="784">
        <v>16.53</v>
      </c>
      <c r="L9940" s="793">
        <v>16.53</v>
      </c>
      <c r="M9940" s="55" t="s">
        <v>2455</v>
      </c>
    </row>
    <row r="9941" spans="1:13" ht="15">
      <c r="A9941" s="282">
        <v>46017</v>
      </c>
      <c r="B9941" s="55" t="s">
        <v>9621</v>
      </c>
      <c r="C9941" s="786">
        <v>83729</v>
      </c>
      <c r="D9941" s="786" t="s">
        <v>6990</v>
      </c>
      <c r="E9941" s="786">
        <v>120</v>
      </c>
      <c r="F9941" s="786">
        <v>4010</v>
      </c>
      <c r="G9941" s="786" t="s">
        <v>6762</v>
      </c>
      <c r="H9941" s="786" t="s">
        <v>1573</v>
      </c>
      <c r="I9941" s="798">
        <v>1</v>
      </c>
      <c r="J9941" s="786">
        <v>1</v>
      </c>
      <c r="K9941" s="786">
        <v>5.96</v>
      </c>
      <c r="L9941" s="796">
        <v>5.96</v>
      </c>
      <c r="M9941" s="55" t="s">
        <v>2455</v>
      </c>
    </row>
    <row r="9942" spans="1:13" ht="15">
      <c r="A9942" s="282">
        <v>46017</v>
      </c>
      <c r="B9942" s="55" t="s">
        <v>9621</v>
      </c>
      <c r="C9942" s="784">
        <v>83621</v>
      </c>
      <c r="D9942" s="784" t="s">
        <v>6086</v>
      </c>
      <c r="E9942" s="784">
        <v>100</v>
      </c>
      <c r="F9942" s="784">
        <v>4010</v>
      </c>
      <c r="G9942" s="784" t="s">
        <v>7877</v>
      </c>
      <c r="H9942" s="784" t="s">
        <v>1573</v>
      </c>
      <c r="I9942" s="797">
        <v>1</v>
      </c>
      <c r="J9942" s="784">
        <v>1</v>
      </c>
      <c r="K9942" s="784">
        <v>5.92</v>
      </c>
      <c r="L9942" s="793">
        <v>5.92</v>
      </c>
      <c r="M9942" s="55" t="s">
        <v>2455</v>
      </c>
    </row>
    <row r="9943" spans="1:13" ht="15">
      <c r="A9943" s="282">
        <v>46017</v>
      </c>
      <c r="B9943" s="55" t="s">
        <v>9621</v>
      </c>
      <c r="C9943" s="786">
        <v>83588</v>
      </c>
      <c r="D9943" s="786" t="s">
        <v>6802</v>
      </c>
      <c r="E9943" s="786">
        <v>160</v>
      </c>
      <c r="F9943" s="786">
        <v>4010</v>
      </c>
      <c r="G9943" s="786" t="s">
        <v>3442</v>
      </c>
      <c r="H9943" s="786" t="s">
        <v>1573</v>
      </c>
      <c r="I9943" s="798">
        <v>1</v>
      </c>
      <c r="J9943" s="786">
        <v>1</v>
      </c>
      <c r="K9943" s="786">
        <v>9.42</v>
      </c>
      <c r="L9943" s="796">
        <v>9.42</v>
      </c>
      <c r="M9943" s="55" t="s">
        <v>2455</v>
      </c>
    </row>
    <row r="9944" spans="1:13" ht="15">
      <c r="A9944" s="282">
        <v>46017</v>
      </c>
      <c r="B9944" s="55" t="s">
        <v>9621</v>
      </c>
      <c r="C9944" s="784">
        <v>82054</v>
      </c>
      <c r="D9944" s="784" t="s">
        <v>2981</v>
      </c>
      <c r="E9944" s="784">
        <v>130</v>
      </c>
      <c r="F9944" s="784">
        <v>4010</v>
      </c>
      <c r="G9944" s="784" t="s">
        <v>3444</v>
      </c>
      <c r="H9944" s="784" t="s">
        <v>1573</v>
      </c>
      <c r="I9944" s="797">
        <v>1</v>
      </c>
      <c r="J9944" s="784">
        <v>1</v>
      </c>
      <c r="K9944" s="784">
        <v>9.52</v>
      </c>
      <c r="L9944" s="793">
        <v>9.52</v>
      </c>
      <c r="M9944" s="55" t="s">
        <v>2455</v>
      </c>
    </row>
    <row r="9945" spans="1:13" ht="15">
      <c r="A9945" s="282">
        <v>46017</v>
      </c>
      <c r="B9945" s="55" t="s">
        <v>9621</v>
      </c>
      <c r="C9945" s="786">
        <v>82365</v>
      </c>
      <c r="D9945" s="786" t="s">
        <v>2710</v>
      </c>
      <c r="E9945" s="786" t="s">
        <v>289</v>
      </c>
      <c r="F9945" s="786">
        <v>4010</v>
      </c>
      <c r="G9945" s="786" t="s">
        <v>3166</v>
      </c>
      <c r="H9945" s="786" t="s">
        <v>1573</v>
      </c>
      <c r="I9945" s="798">
        <v>1</v>
      </c>
      <c r="J9945" s="786">
        <v>1</v>
      </c>
      <c r="K9945" s="786">
        <v>12.4</v>
      </c>
      <c r="L9945" s="796">
        <v>12.4</v>
      </c>
      <c r="M9945" s="55" t="s">
        <v>2455</v>
      </c>
    </row>
    <row r="9946" spans="1:13" ht="15">
      <c r="A9946" s="282">
        <v>46017</v>
      </c>
      <c r="B9946" s="55" t="s">
        <v>9621</v>
      </c>
      <c r="C9946" s="784">
        <v>83725</v>
      </c>
      <c r="D9946" s="784" t="s">
        <v>6164</v>
      </c>
      <c r="E9946" s="784">
        <v>140</v>
      </c>
      <c r="F9946" s="784">
        <v>4010</v>
      </c>
      <c r="G9946" s="784" t="s">
        <v>3171</v>
      </c>
      <c r="H9946" s="784" t="s">
        <v>1573</v>
      </c>
      <c r="I9946" s="797">
        <v>1</v>
      </c>
      <c r="J9946" s="784">
        <v>1</v>
      </c>
      <c r="K9946" s="784">
        <v>8.89</v>
      </c>
      <c r="L9946" s="793">
        <v>8.89</v>
      </c>
      <c r="M9946" s="55" t="s">
        <v>2455</v>
      </c>
    </row>
    <row r="9947" spans="1:13" ht="15">
      <c r="A9947" s="282">
        <v>46017</v>
      </c>
      <c r="B9947" s="55" t="s">
        <v>9621</v>
      </c>
      <c r="C9947" s="786">
        <v>82400</v>
      </c>
      <c r="D9947" s="786" t="s">
        <v>6112</v>
      </c>
      <c r="E9947" s="786">
        <v>140</v>
      </c>
      <c r="F9947" s="786">
        <v>4010</v>
      </c>
      <c r="G9947" s="786" t="s">
        <v>3607</v>
      </c>
      <c r="H9947" s="786" t="s">
        <v>1573</v>
      </c>
      <c r="I9947" s="798">
        <v>1</v>
      </c>
      <c r="J9947" s="786">
        <v>1</v>
      </c>
      <c r="K9947" s="786">
        <v>17.989999999999998</v>
      </c>
      <c r="L9947" s="796">
        <v>17.989999999999998</v>
      </c>
      <c r="M9947" s="55" t="s">
        <v>2455</v>
      </c>
    </row>
    <row r="9948" spans="1:13" ht="15">
      <c r="A9948" s="282">
        <v>46017</v>
      </c>
      <c r="B9948" s="55" t="s">
        <v>9621</v>
      </c>
      <c r="C9948" s="784">
        <v>80046</v>
      </c>
      <c r="D9948" s="784" t="s">
        <v>2255</v>
      </c>
      <c r="E9948" s="784" t="s">
        <v>441</v>
      </c>
      <c r="F9948" s="784">
        <v>4010</v>
      </c>
      <c r="G9948" s="784" t="s">
        <v>5354</v>
      </c>
      <c r="H9948" s="784" t="s">
        <v>1573</v>
      </c>
      <c r="I9948" s="797">
        <v>1</v>
      </c>
      <c r="J9948" s="784">
        <v>1</v>
      </c>
      <c r="K9948" s="784">
        <v>14.45</v>
      </c>
      <c r="L9948" s="793">
        <v>14.45</v>
      </c>
      <c r="M9948" s="55" t="s">
        <v>2455</v>
      </c>
    </row>
    <row r="9949" spans="1:13" ht="15">
      <c r="A9949" s="282">
        <v>46017</v>
      </c>
      <c r="B9949" s="55" t="s">
        <v>9621</v>
      </c>
      <c r="C9949" s="786">
        <v>82203</v>
      </c>
      <c r="D9949" s="786" t="s">
        <v>5595</v>
      </c>
      <c r="E9949" s="786">
        <v>120</v>
      </c>
      <c r="F9949" s="786">
        <v>4010</v>
      </c>
      <c r="G9949" s="786" t="s">
        <v>5356</v>
      </c>
      <c r="H9949" s="786" t="s">
        <v>1573</v>
      </c>
      <c r="I9949" s="798">
        <v>1</v>
      </c>
      <c r="J9949" s="786">
        <v>1</v>
      </c>
      <c r="K9949" s="786">
        <v>26.19</v>
      </c>
      <c r="L9949" s="796">
        <v>26.19</v>
      </c>
      <c r="M9949" s="55" t="s">
        <v>2455</v>
      </c>
    </row>
    <row r="9950" spans="1:13" ht="15">
      <c r="A9950" s="282">
        <v>46017</v>
      </c>
      <c r="B9950" s="55" t="s">
        <v>9621</v>
      </c>
      <c r="C9950" s="784">
        <v>83674</v>
      </c>
      <c r="D9950" s="784" t="s">
        <v>8280</v>
      </c>
      <c r="E9950" s="784">
        <v>120</v>
      </c>
      <c r="F9950" s="784">
        <v>4010</v>
      </c>
      <c r="G9950" s="784" t="s">
        <v>6607</v>
      </c>
      <c r="H9950" s="784" t="s">
        <v>1573</v>
      </c>
      <c r="I9950" s="797">
        <v>1</v>
      </c>
      <c r="J9950" s="784">
        <v>1</v>
      </c>
      <c r="K9950" s="784">
        <v>10.51</v>
      </c>
      <c r="L9950" s="793">
        <v>10.51</v>
      </c>
      <c r="M9950" s="55" t="s">
        <v>2455</v>
      </c>
    </row>
    <row r="9951" spans="1:13" ht="15">
      <c r="A9951" s="282">
        <v>46017</v>
      </c>
      <c r="B9951" s="55" t="s">
        <v>9621</v>
      </c>
      <c r="C9951" s="786">
        <v>83521</v>
      </c>
      <c r="D9951" s="786" t="s">
        <v>9622</v>
      </c>
      <c r="E9951" s="786">
        <v>85</v>
      </c>
      <c r="F9951" s="786">
        <v>4010</v>
      </c>
      <c r="G9951" s="786" t="s">
        <v>7700</v>
      </c>
      <c r="H9951" s="786" t="s">
        <v>1573</v>
      </c>
      <c r="I9951" s="798">
        <v>1</v>
      </c>
      <c r="J9951" s="786">
        <v>1</v>
      </c>
      <c r="K9951" s="786">
        <v>15.03</v>
      </c>
      <c r="L9951" s="796">
        <v>15.03</v>
      </c>
      <c r="M9951" s="55" t="s">
        <v>2455</v>
      </c>
    </row>
    <row r="9952" spans="1:13" ht="15">
      <c r="A9952" s="282">
        <v>46017</v>
      </c>
      <c r="B9952" s="55" t="s">
        <v>9621</v>
      </c>
      <c r="C9952" s="784">
        <v>82347</v>
      </c>
      <c r="D9952" s="784" t="s">
        <v>5095</v>
      </c>
      <c r="E9952" s="784">
        <v>120</v>
      </c>
      <c r="F9952" s="784">
        <v>4010</v>
      </c>
      <c r="G9952" s="784" t="s">
        <v>7961</v>
      </c>
      <c r="H9952" s="784" t="s">
        <v>1573</v>
      </c>
      <c r="I9952" s="797">
        <v>1</v>
      </c>
      <c r="J9952" s="784">
        <v>1</v>
      </c>
      <c r="K9952" s="784">
        <v>5.21</v>
      </c>
      <c r="L9952" s="793">
        <v>5.21</v>
      </c>
      <c r="M9952" s="55" t="s">
        <v>2455</v>
      </c>
    </row>
    <row r="9953" spans="1:14" ht="15">
      <c r="A9953" s="282">
        <v>46017</v>
      </c>
      <c r="B9953" s="55" t="s">
        <v>9621</v>
      </c>
      <c r="C9953" s="786">
        <v>81858</v>
      </c>
      <c r="D9953" s="786" t="s">
        <v>6899</v>
      </c>
      <c r="E9953" s="786">
        <v>150</v>
      </c>
      <c r="F9953" s="786">
        <v>4010</v>
      </c>
      <c r="G9953" s="786" t="s">
        <v>5359</v>
      </c>
      <c r="H9953" s="786" t="s">
        <v>1573</v>
      </c>
      <c r="I9953" s="798">
        <v>1</v>
      </c>
      <c r="J9953" s="786">
        <v>1</v>
      </c>
      <c r="K9953" s="796">
        <v>8.3699999999999992</v>
      </c>
      <c r="L9953" s="796">
        <v>8.3699999999999992</v>
      </c>
      <c r="M9953" s="55" t="s">
        <v>2455</v>
      </c>
    </row>
    <row r="9954" spans="1:14" ht="15">
      <c r="A9954" s="783">
        <v>46018</v>
      </c>
      <c r="B9954" s="784" t="s">
        <v>9623</v>
      </c>
      <c r="C9954" s="784">
        <v>59852</v>
      </c>
      <c r="D9954" s="784" t="s">
        <v>2382</v>
      </c>
      <c r="E9954" s="784">
        <v>120</v>
      </c>
      <c r="F9954" s="784">
        <v>4010</v>
      </c>
      <c r="G9954" s="784" t="s">
        <v>7684</v>
      </c>
      <c r="H9954" s="784" t="s">
        <v>1573</v>
      </c>
      <c r="I9954" s="797"/>
      <c r="J9954" s="784">
        <v>25</v>
      </c>
      <c r="K9954" s="784">
        <v>7.69</v>
      </c>
      <c r="L9954" s="793">
        <v>192.25</v>
      </c>
      <c r="M9954" s="55" t="s">
        <v>2618</v>
      </c>
      <c r="N9954" s="788" t="s">
        <v>9624</v>
      </c>
    </row>
    <row r="9955" spans="1:14" ht="15">
      <c r="A9955" s="783">
        <v>46018</v>
      </c>
      <c r="B9955" s="784" t="s">
        <v>9625</v>
      </c>
      <c r="C9955" s="784">
        <v>64336</v>
      </c>
      <c r="D9955" s="784" t="s">
        <v>9626</v>
      </c>
      <c r="E9955" s="784" t="s">
        <v>2692</v>
      </c>
      <c r="F9955" s="784">
        <v>4010</v>
      </c>
      <c r="G9955" s="784" t="s">
        <v>9627</v>
      </c>
      <c r="H9955" s="784" t="s">
        <v>1573</v>
      </c>
      <c r="I9955" s="797">
        <v>8281303005888130</v>
      </c>
      <c r="J9955" s="784">
        <v>-99</v>
      </c>
      <c r="K9955" s="784">
        <v>9.83</v>
      </c>
      <c r="L9955" s="793">
        <v>-973.17</v>
      </c>
      <c r="M9955" s="55" t="s">
        <v>3067</v>
      </c>
      <c r="N9955" s="788" t="s">
        <v>9628</v>
      </c>
    </row>
    <row r="9956" spans="1:14" ht="15">
      <c r="A9956" s="783">
        <v>46018</v>
      </c>
      <c r="B9956" s="784" t="s">
        <v>9629</v>
      </c>
      <c r="C9956" s="784">
        <v>64336</v>
      </c>
      <c r="D9956" s="784" t="s">
        <v>9626</v>
      </c>
      <c r="E9956" s="882">
        <v>45847</v>
      </c>
      <c r="F9956" s="784">
        <v>4010</v>
      </c>
      <c r="G9956" s="784" t="s">
        <v>7868</v>
      </c>
      <c r="H9956" s="784" t="s">
        <v>351</v>
      </c>
      <c r="I9956" s="797">
        <v>8281303005887990</v>
      </c>
      <c r="J9956" s="784">
        <v>-19</v>
      </c>
      <c r="K9956" s="784">
        <v>9.83</v>
      </c>
      <c r="L9956" s="793">
        <v>-186.77</v>
      </c>
      <c r="M9956" s="55" t="s">
        <v>3067</v>
      </c>
      <c r="N9956" s="788" t="s">
        <v>9628</v>
      </c>
    </row>
    <row r="9957" spans="1:14" ht="15">
      <c r="A9957" s="785">
        <v>46018</v>
      </c>
      <c r="B9957" s="786" t="s">
        <v>9629</v>
      </c>
      <c r="C9957" s="786">
        <v>64336</v>
      </c>
      <c r="D9957" s="786" t="s">
        <v>9626</v>
      </c>
      <c r="E9957" s="786" t="s">
        <v>2715</v>
      </c>
      <c r="F9957" s="786">
        <v>4010</v>
      </c>
      <c r="G9957" s="786" t="s">
        <v>7868</v>
      </c>
      <c r="H9957" s="786" t="s">
        <v>351</v>
      </c>
      <c r="I9957" s="798">
        <v>8281303005888070</v>
      </c>
      <c r="J9957" s="786">
        <v>-20</v>
      </c>
      <c r="K9957" s="786">
        <v>9.83</v>
      </c>
      <c r="L9957" s="796">
        <v>-196.6</v>
      </c>
      <c r="M9957" s="55" t="s">
        <v>3067</v>
      </c>
      <c r="N9957" s="788" t="s">
        <v>9628</v>
      </c>
    </row>
    <row r="9958" spans="1:14" ht="15">
      <c r="A9958" s="783">
        <v>46019</v>
      </c>
      <c r="B9958" s="784" t="s">
        <v>9630</v>
      </c>
      <c r="C9958" s="784">
        <v>83344</v>
      </c>
      <c r="D9958" s="784" t="s">
        <v>5185</v>
      </c>
      <c r="E9958" s="784">
        <v>85</v>
      </c>
      <c r="F9958" s="784">
        <v>4010</v>
      </c>
      <c r="G9958" s="784" t="s">
        <v>3746</v>
      </c>
      <c r="H9958" s="784" t="s">
        <v>1573</v>
      </c>
      <c r="I9958" s="797">
        <v>10.37</v>
      </c>
      <c r="J9958" s="784">
        <v>1</v>
      </c>
      <c r="K9958" s="784">
        <v>10.37</v>
      </c>
      <c r="L9958" s="784">
        <v>10.37</v>
      </c>
      <c r="M9958" s="55" t="s">
        <v>2455</v>
      </c>
    </row>
    <row r="9959" spans="1:14" ht="15">
      <c r="A9959" s="785">
        <v>46019</v>
      </c>
      <c r="B9959" s="784" t="s">
        <v>9630</v>
      </c>
      <c r="C9959" s="786">
        <v>82368</v>
      </c>
      <c r="D9959" s="786" t="s">
        <v>2710</v>
      </c>
      <c r="E9959" s="786">
        <v>90</v>
      </c>
      <c r="F9959" s="786">
        <v>4010</v>
      </c>
      <c r="G9959" s="786" t="s">
        <v>3932</v>
      </c>
      <c r="H9959" s="784" t="s">
        <v>1573</v>
      </c>
      <c r="I9959" s="798">
        <v>11.99</v>
      </c>
      <c r="J9959" s="786">
        <v>1</v>
      </c>
      <c r="K9959" s="786">
        <v>11.99</v>
      </c>
      <c r="L9959" s="786">
        <v>11.99</v>
      </c>
      <c r="M9959" s="55" t="s">
        <v>2455</v>
      </c>
    </row>
    <row r="9960" spans="1:14" ht="15">
      <c r="A9960" s="783">
        <v>46019</v>
      </c>
      <c r="B9960" s="784" t="s">
        <v>9630</v>
      </c>
      <c r="C9960" s="784">
        <v>83072</v>
      </c>
      <c r="D9960" s="784" t="s">
        <v>6351</v>
      </c>
      <c r="E9960" s="784">
        <v>110</v>
      </c>
      <c r="F9960" s="784">
        <v>4010</v>
      </c>
      <c r="G9960" s="784" t="s">
        <v>3725</v>
      </c>
      <c r="H9960" s="784" t="s">
        <v>1573</v>
      </c>
      <c r="I9960" s="797">
        <v>8.8699999999999992</v>
      </c>
      <c r="J9960" s="784">
        <v>1</v>
      </c>
      <c r="K9960" s="784">
        <v>8.8699999999999992</v>
      </c>
      <c r="L9960" s="784">
        <v>8.8699999999999992</v>
      </c>
      <c r="M9960" s="55" t="s">
        <v>2455</v>
      </c>
    </row>
    <row r="9961" spans="1:14" ht="15">
      <c r="A9961" s="785">
        <v>46019</v>
      </c>
      <c r="B9961" s="784" t="s">
        <v>9630</v>
      </c>
      <c r="C9961" s="786">
        <v>59852</v>
      </c>
      <c r="D9961" s="786" t="s">
        <v>2988</v>
      </c>
      <c r="E9961" s="786">
        <v>160</v>
      </c>
      <c r="F9961" s="786">
        <v>4010</v>
      </c>
      <c r="G9961" s="786" t="s">
        <v>3730</v>
      </c>
      <c r="H9961" s="784" t="s">
        <v>1573</v>
      </c>
      <c r="I9961" s="798">
        <v>6.82</v>
      </c>
      <c r="J9961" s="786">
        <v>1</v>
      </c>
      <c r="K9961" s="786">
        <v>6.82</v>
      </c>
      <c r="L9961" s="786">
        <v>6.82</v>
      </c>
      <c r="M9961" s="55" t="s">
        <v>2455</v>
      </c>
    </row>
    <row r="9962" spans="1:14" ht="15">
      <c r="A9962" s="783">
        <v>46019</v>
      </c>
      <c r="B9962" s="784" t="s">
        <v>9630</v>
      </c>
      <c r="C9962" s="784">
        <v>61956</v>
      </c>
      <c r="D9962" s="784" t="s">
        <v>2466</v>
      </c>
      <c r="E9962" s="784">
        <v>130</v>
      </c>
      <c r="F9962" s="784">
        <v>4010</v>
      </c>
      <c r="G9962" s="784" t="s">
        <v>4770</v>
      </c>
      <c r="H9962" s="784" t="s">
        <v>1573</v>
      </c>
      <c r="I9962" s="797">
        <v>6.84</v>
      </c>
      <c r="J9962" s="784">
        <v>1</v>
      </c>
      <c r="K9962" s="784">
        <v>6.84</v>
      </c>
      <c r="L9962" s="784">
        <v>6.84</v>
      </c>
      <c r="M9962" s="55" t="s">
        <v>2455</v>
      </c>
    </row>
    <row r="9963" spans="1:14" ht="15">
      <c r="A9963" s="785">
        <v>46019</v>
      </c>
      <c r="B9963" s="784" t="s">
        <v>9630</v>
      </c>
      <c r="C9963" s="786">
        <v>64956</v>
      </c>
      <c r="D9963" s="786" t="s">
        <v>8942</v>
      </c>
      <c r="E9963" s="786">
        <v>90</v>
      </c>
      <c r="F9963" s="786">
        <v>4010</v>
      </c>
      <c r="G9963" s="786" t="s">
        <v>8151</v>
      </c>
      <c r="H9963" s="784" t="s">
        <v>1573</v>
      </c>
      <c r="I9963" s="798">
        <v>5.87</v>
      </c>
      <c r="J9963" s="786">
        <v>1</v>
      </c>
      <c r="K9963" s="786">
        <v>5.87</v>
      </c>
      <c r="L9963" s="786">
        <v>5.87</v>
      </c>
      <c r="M9963" s="55" t="s">
        <v>2455</v>
      </c>
    </row>
    <row r="9964" spans="1:14" ht="15">
      <c r="A9964" s="783">
        <v>46019</v>
      </c>
      <c r="B9964" s="784" t="s">
        <v>9630</v>
      </c>
      <c r="C9964" s="784">
        <v>83242</v>
      </c>
      <c r="D9964" s="784" t="s">
        <v>6700</v>
      </c>
      <c r="E9964" s="784">
        <v>150</v>
      </c>
      <c r="F9964" s="784">
        <v>4010</v>
      </c>
      <c r="G9964" s="784" t="s">
        <v>5128</v>
      </c>
      <c r="H9964" s="784" t="s">
        <v>1573</v>
      </c>
      <c r="I9964" s="797">
        <v>5.27</v>
      </c>
      <c r="J9964" s="784">
        <v>1</v>
      </c>
      <c r="K9964" s="784">
        <v>5.27</v>
      </c>
      <c r="L9964" s="784">
        <v>5.27</v>
      </c>
      <c r="M9964" s="55" t="s">
        <v>2455</v>
      </c>
    </row>
    <row r="9965" spans="1:14" ht="15">
      <c r="A9965" s="785">
        <v>46019</v>
      </c>
      <c r="B9965" s="784" t="s">
        <v>9630</v>
      </c>
      <c r="C9965" s="786">
        <v>83721</v>
      </c>
      <c r="D9965" s="786" t="s">
        <v>2560</v>
      </c>
      <c r="E9965" s="786">
        <v>85</v>
      </c>
      <c r="F9965" s="786">
        <v>4010</v>
      </c>
      <c r="G9965" s="786" t="s">
        <v>9631</v>
      </c>
      <c r="H9965" s="784" t="s">
        <v>1573</v>
      </c>
      <c r="I9965" s="798">
        <v>17.309999999999999</v>
      </c>
      <c r="J9965" s="786">
        <v>1</v>
      </c>
      <c r="K9965" s="786">
        <v>17.309999999999999</v>
      </c>
      <c r="L9965" s="786">
        <v>17.309999999999999</v>
      </c>
      <c r="M9965" s="55" t="s">
        <v>2455</v>
      </c>
    </row>
    <row r="9966" spans="1:14" ht="15">
      <c r="A9966" s="783">
        <v>46019</v>
      </c>
      <c r="B9966" s="784" t="s">
        <v>9630</v>
      </c>
      <c r="C9966" s="784">
        <v>59852</v>
      </c>
      <c r="D9966" s="784" t="s">
        <v>7444</v>
      </c>
      <c r="E9966" s="784">
        <v>150</v>
      </c>
      <c r="F9966" s="784">
        <v>4010</v>
      </c>
      <c r="G9966" s="784" t="s">
        <v>9632</v>
      </c>
      <c r="H9966" s="784" t="s">
        <v>1573</v>
      </c>
      <c r="I9966" s="797">
        <v>8.6999999999999993</v>
      </c>
      <c r="J9966" s="784">
        <v>1</v>
      </c>
      <c r="K9966" s="784">
        <v>8.6999999999999993</v>
      </c>
      <c r="L9966" s="784">
        <v>8.6999999999999993</v>
      </c>
      <c r="M9966" s="55" t="s">
        <v>2455</v>
      </c>
    </row>
    <row r="9967" spans="1:14" ht="15">
      <c r="A9967" s="785">
        <v>46019</v>
      </c>
      <c r="B9967" s="784" t="s">
        <v>9630</v>
      </c>
      <c r="C9967" s="786">
        <v>83114</v>
      </c>
      <c r="D9967" s="786" t="s">
        <v>5964</v>
      </c>
      <c r="E9967" s="786">
        <v>90</v>
      </c>
      <c r="F9967" s="786">
        <v>4010</v>
      </c>
      <c r="G9967" s="786" t="s">
        <v>9633</v>
      </c>
      <c r="H9967" s="784" t="s">
        <v>1573</v>
      </c>
      <c r="I9967" s="798">
        <v>8.1</v>
      </c>
      <c r="J9967" s="786">
        <v>1</v>
      </c>
      <c r="K9967" s="786">
        <v>8.1</v>
      </c>
      <c r="L9967" s="786">
        <v>8.1</v>
      </c>
      <c r="M9967" s="55" t="s">
        <v>2455</v>
      </c>
    </row>
    <row r="9968" spans="1:14" ht="15">
      <c r="A9968" s="783">
        <v>46019</v>
      </c>
      <c r="B9968" s="784" t="s">
        <v>9630</v>
      </c>
      <c r="C9968" s="784">
        <v>81024</v>
      </c>
      <c r="D9968" s="784">
        <v>541</v>
      </c>
      <c r="E9968" s="784">
        <v>90</v>
      </c>
      <c r="F9968" s="784">
        <v>4010</v>
      </c>
      <c r="G9968" s="784" t="s">
        <v>7686</v>
      </c>
      <c r="H9968" s="784" t="s">
        <v>1573</v>
      </c>
      <c r="I9968" s="797">
        <v>16.79</v>
      </c>
      <c r="J9968" s="784">
        <v>1</v>
      </c>
      <c r="K9968" s="784">
        <v>16.79</v>
      </c>
      <c r="L9968" s="784">
        <v>16.79</v>
      </c>
      <c r="M9968" s="55" t="s">
        <v>2455</v>
      </c>
    </row>
    <row r="9969" spans="1:13" ht="15">
      <c r="A9969" s="785">
        <v>46019</v>
      </c>
      <c r="B9969" s="784" t="s">
        <v>9630</v>
      </c>
      <c r="C9969" s="786">
        <v>83990</v>
      </c>
      <c r="D9969" s="786" t="s">
        <v>6133</v>
      </c>
      <c r="E9969" s="786">
        <v>85</v>
      </c>
      <c r="F9969" s="786">
        <v>4010</v>
      </c>
      <c r="G9969" s="786" t="s">
        <v>2464</v>
      </c>
      <c r="H9969" s="784" t="s">
        <v>1573</v>
      </c>
      <c r="I9969" s="798">
        <v>13.41</v>
      </c>
      <c r="J9969" s="786">
        <v>1</v>
      </c>
      <c r="K9969" s="786">
        <v>13.41</v>
      </c>
      <c r="L9969" s="786">
        <v>13.41</v>
      </c>
      <c r="M9969" s="55" t="s">
        <v>2455</v>
      </c>
    </row>
    <row r="9970" spans="1:13" ht="15">
      <c r="A9970" s="783">
        <v>46019</v>
      </c>
      <c r="B9970" s="784" t="s">
        <v>9630</v>
      </c>
      <c r="C9970" s="784">
        <v>81951</v>
      </c>
      <c r="D9970" s="784" t="s">
        <v>4601</v>
      </c>
      <c r="E9970" s="784">
        <v>110</v>
      </c>
      <c r="F9970" s="784">
        <v>4010</v>
      </c>
      <c r="G9970" s="784" t="s">
        <v>9634</v>
      </c>
      <c r="H9970" s="784" t="s">
        <v>1573</v>
      </c>
      <c r="I9970" s="797">
        <v>30.36</v>
      </c>
      <c r="J9970" s="784">
        <v>1</v>
      </c>
      <c r="K9970" s="784">
        <v>30.36</v>
      </c>
      <c r="L9970" s="784">
        <v>30.36</v>
      </c>
      <c r="M9970" s="55" t="s">
        <v>2455</v>
      </c>
    </row>
    <row r="9971" spans="1:13" ht="15">
      <c r="A9971" s="785">
        <v>46019</v>
      </c>
      <c r="B9971" s="784" t="s">
        <v>9630</v>
      </c>
      <c r="C9971" s="786">
        <v>81575</v>
      </c>
      <c r="D9971" s="786" t="s">
        <v>2560</v>
      </c>
      <c r="E9971" s="786">
        <v>90</v>
      </c>
      <c r="F9971" s="786">
        <v>4010</v>
      </c>
      <c r="G9971" s="786" t="s">
        <v>9635</v>
      </c>
      <c r="H9971" s="784" t="s">
        <v>1573</v>
      </c>
      <c r="I9971" s="798">
        <v>6.64</v>
      </c>
      <c r="J9971" s="786">
        <v>1</v>
      </c>
      <c r="K9971" s="786">
        <v>6.64</v>
      </c>
      <c r="L9971" s="786">
        <v>6.64</v>
      </c>
      <c r="M9971" s="55" t="s">
        <v>2455</v>
      </c>
    </row>
    <row r="9972" spans="1:13" ht="15">
      <c r="A9972" s="783">
        <v>46019</v>
      </c>
      <c r="B9972" s="784" t="s">
        <v>9630</v>
      </c>
      <c r="C9972" s="784">
        <v>68116</v>
      </c>
      <c r="D9972" s="784" t="s">
        <v>5310</v>
      </c>
      <c r="E9972" s="784">
        <v>100</v>
      </c>
      <c r="F9972" s="784">
        <v>4010</v>
      </c>
      <c r="G9972" s="784" t="s">
        <v>9636</v>
      </c>
      <c r="H9972" s="784" t="s">
        <v>1573</v>
      </c>
      <c r="I9972" s="797">
        <v>7.31</v>
      </c>
      <c r="J9972" s="784">
        <v>1</v>
      </c>
      <c r="K9972" s="784">
        <v>7.31</v>
      </c>
      <c r="L9972" s="784">
        <v>7.31</v>
      </c>
      <c r="M9972" s="55" t="s">
        <v>2455</v>
      </c>
    </row>
    <row r="9973" spans="1:13" ht="15">
      <c r="A9973" s="785">
        <v>46019</v>
      </c>
      <c r="B9973" s="784" t="s">
        <v>9630</v>
      </c>
      <c r="C9973" s="786">
        <v>59845</v>
      </c>
      <c r="D9973" s="786" t="s">
        <v>2302</v>
      </c>
      <c r="E9973" s="786" t="s">
        <v>2300</v>
      </c>
      <c r="F9973" s="786">
        <v>4010</v>
      </c>
      <c r="G9973" s="786" t="s">
        <v>6479</v>
      </c>
      <c r="H9973" s="784" t="s">
        <v>1573</v>
      </c>
      <c r="I9973" s="798">
        <v>12.35</v>
      </c>
      <c r="J9973" s="786">
        <v>1</v>
      </c>
      <c r="K9973" s="786">
        <v>12.35</v>
      </c>
      <c r="L9973" s="786">
        <v>12.35</v>
      </c>
      <c r="M9973" s="55" t="s">
        <v>2455</v>
      </c>
    </row>
    <row r="9974" spans="1:13" ht="15">
      <c r="A9974" s="783">
        <v>46019</v>
      </c>
      <c r="B9974" s="784" t="s">
        <v>9630</v>
      </c>
      <c r="C9974" s="784">
        <v>82675</v>
      </c>
      <c r="D9974" s="784" t="s">
        <v>3930</v>
      </c>
      <c r="E9974" s="784">
        <v>100</v>
      </c>
      <c r="F9974" s="784">
        <v>4010</v>
      </c>
      <c r="G9974" s="784" t="s">
        <v>8374</v>
      </c>
      <c r="H9974" s="784" t="s">
        <v>1573</v>
      </c>
      <c r="I9974" s="797">
        <v>4.66</v>
      </c>
      <c r="J9974" s="784">
        <v>1</v>
      </c>
      <c r="K9974" s="784">
        <v>4.66</v>
      </c>
      <c r="L9974" s="784">
        <v>4.66</v>
      </c>
      <c r="M9974" s="55" t="s">
        <v>2455</v>
      </c>
    </row>
    <row r="9975" spans="1:13" ht="15">
      <c r="A9975" s="785">
        <v>46019</v>
      </c>
      <c r="B9975" s="784" t="s">
        <v>9630</v>
      </c>
      <c r="C9975" s="786">
        <v>83729</v>
      </c>
      <c r="D9975" s="786" t="s">
        <v>7384</v>
      </c>
      <c r="E9975" s="786">
        <v>150</v>
      </c>
      <c r="F9975" s="786">
        <v>4010</v>
      </c>
      <c r="G9975" s="786" t="s">
        <v>3744</v>
      </c>
      <c r="H9975" s="784" t="s">
        <v>1573</v>
      </c>
      <c r="I9975" s="798">
        <v>5.96</v>
      </c>
      <c r="J9975" s="786">
        <v>1</v>
      </c>
      <c r="K9975" s="786">
        <v>5.96</v>
      </c>
      <c r="L9975" s="786">
        <v>5.96</v>
      </c>
      <c r="M9975" s="55" t="s">
        <v>2455</v>
      </c>
    </row>
    <row r="9976" spans="1:13" ht="15">
      <c r="A9976" s="783">
        <v>46019</v>
      </c>
      <c r="B9976" s="784" t="s">
        <v>9630</v>
      </c>
      <c r="C9976" s="784">
        <v>59852</v>
      </c>
      <c r="D9976" s="784" t="s">
        <v>5590</v>
      </c>
      <c r="E9976" s="784">
        <v>140</v>
      </c>
      <c r="F9976" s="784">
        <v>4010</v>
      </c>
      <c r="G9976" s="784" t="s">
        <v>9637</v>
      </c>
      <c r="H9976" s="784" t="s">
        <v>1573</v>
      </c>
      <c r="I9976" s="797">
        <v>8.3699999999999992</v>
      </c>
      <c r="J9976" s="784">
        <v>1</v>
      </c>
      <c r="K9976" s="784">
        <v>8.3699999999999992</v>
      </c>
      <c r="L9976" s="784">
        <v>8.3699999999999992</v>
      </c>
      <c r="M9976" s="55" t="s">
        <v>2455</v>
      </c>
    </row>
    <row r="9977" spans="1:13" ht="15">
      <c r="A9977" s="785">
        <v>46019</v>
      </c>
      <c r="B9977" s="784" t="s">
        <v>9630</v>
      </c>
      <c r="C9977" s="786">
        <v>83640</v>
      </c>
      <c r="D9977" s="786" t="s">
        <v>6086</v>
      </c>
      <c r="E9977" s="786">
        <v>130</v>
      </c>
      <c r="F9977" s="786">
        <v>4010</v>
      </c>
      <c r="G9977" s="786" t="s">
        <v>9638</v>
      </c>
      <c r="H9977" s="784" t="s">
        <v>1573</v>
      </c>
      <c r="I9977" s="798">
        <v>18.010000000000002</v>
      </c>
      <c r="J9977" s="786">
        <v>1</v>
      </c>
      <c r="K9977" s="786">
        <v>18.010000000000002</v>
      </c>
      <c r="L9977" s="786">
        <v>18.010000000000002</v>
      </c>
      <c r="M9977" s="55" t="s">
        <v>2455</v>
      </c>
    </row>
    <row r="9978" spans="1:13" ht="15">
      <c r="A9978" s="783">
        <v>46019</v>
      </c>
      <c r="B9978" s="784" t="s">
        <v>9630</v>
      </c>
      <c r="C9978" s="784">
        <v>82234</v>
      </c>
      <c r="D9978" s="784" t="s">
        <v>6576</v>
      </c>
      <c r="E9978" s="784">
        <v>140</v>
      </c>
      <c r="F9978" s="784">
        <v>4010</v>
      </c>
      <c r="G9978" s="784" t="s">
        <v>9639</v>
      </c>
      <c r="H9978" s="784" t="s">
        <v>1573</v>
      </c>
      <c r="I9978" s="797">
        <v>13.28</v>
      </c>
      <c r="J9978" s="784">
        <v>1</v>
      </c>
      <c r="K9978" s="784">
        <v>13.28</v>
      </c>
      <c r="L9978" s="784">
        <v>13.28</v>
      </c>
      <c r="M9978" s="55" t="s">
        <v>2455</v>
      </c>
    </row>
    <row r="9979" spans="1:13" ht="15">
      <c r="A9979" s="785">
        <v>46019</v>
      </c>
      <c r="B9979" s="784" t="s">
        <v>9630</v>
      </c>
      <c r="C9979" s="786">
        <v>83637</v>
      </c>
      <c r="D9979" s="786" t="s">
        <v>2653</v>
      </c>
      <c r="E9979" s="786" t="s">
        <v>2300</v>
      </c>
      <c r="F9979" s="786">
        <v>4010</v>
      </c>
      <c r="G9979" s="786" t="s">
        <v>9640</v>
      </c>
      <c r="H9979" s="784" t="s">
        <v>1573</v>
      </c>
      <c r="I9979" s="798">
        <v>20.64</v>
      </c>
      <c r="J9979" s="786">
        <v>1</v>
      </c>
      <c r="K9979" s="786">
        <v>20.64</v>
      </c>
      <c r="L9979" s="786">
        <v>20.64</v>
      </c>
      <c r="M9979" s="55" t="s">
        <v>2455</v>
      </c>
    </row>
    <row r="9980" spans="1:13" ht="15">
      <c r="A9980" s="783">
        <v>46019</v>
      </c>
      <c r="B9980" s="784" t="s">
        <v>9630</v>
      </c>
      <c r="C9980" s="784">
        <v>67209</v>
      </c>
      <c r="D9980" s="784" t="s">
        <v>7427</v>
      </c>
      <c r="E9980" s="784">
        <v>150</v>
      </c>
      <c r="F9980" s="784">
        <v>4010</v>
      </c>
      <c r="G9980" s="784" t="s">
        <v>3738</v>
      </c>
      <c r="H9980" s="784" t="s">
        <v>1573</v>
      </c>
      <c r="I9980" s="797">
        <v>16.72</v>
      </c>
      <c r="J9980" s="784">
        <v>1</v>
      </c>
      <c r="K9980" s="784">
        <v>16.72</v>
      </c>
      <c r="L9980" s="784">
        <v>16.72</v>
      </c>
      <c r="M9980" s="55" t="s">
        <v>2455</v>
      </c>
    </row>
    <row r="9981" spans="1:13" ht="15">
      <c r="A9981" s="785">
        <v>46019</v>
      </c>
      <c r="B9981" s="784" t="s">
        <v>9630</v>
      </c>
      <c r="C9981" s="786">
        <v>83719</v>
      </c>
      <c r="D9981" s="786" t="s">
        <v>7159</v>
      </c>
      <c r="E9981" s="786">
        <v>140</v>
      </c>
      <c r="F9981" s="786">
        <v>4010</v>
      </c>
      <c r="G9981" s="786" t="s">
        <v>2469</v>
      </c>
      <c r="H9981" s="784" t="s">
        <v>1573</v>
      </c>
      <c r="I9981" s="798">
        <v>11.82</v>
      </c>
      <c r="J9981" s="786">
        <v>1</v>
      </c>
      <c r="K9981" s="786">
        <v>11.82</v>
      </c>
      <c r="L9981" s="786">
        <v>11.82</v>
      </c>
      <c r="M9981" s="55" t="s">
        <v>2455</v>
      </c>
    </row>
    <row r="9982" spans="1:13" ht="15">
      <c r="A9982" s="783">
        <v>46019</v>
      </c>
      <c r="B9982" s="784" t="s">
        <v>9630</v>
      </c>
      <c r="C9982" s="784">
        <v>83631</v>
      </c>
      <c r="D9982" s="784" t="s">
        <v>2710</v>
      </c>
      <c r="E9982" s="784" t="s">
        <v>289</v>
      </c>
      <c r="F9982" s="784">
        <v>4010</v>
      </c>
      <c r="G9982" s="784" t="s">
        <v>8160</v>
      </c>
      <c r="H9982" s="784" t="s">
        <v>1573</v>
      </c>
      <c r="I9982" s="797">
        <v>22.37</v>
      </c>
      <c r="J9982" s="784">
        <v>1</v>
      </c>
      <c r="K9982" s="784">
        <v>22.37</v>
      </c>
      <c r="L9982" s="784">
        <v>22.37</v>
      </c>
      <c r="M9982" s="55" t="s">
        <v>2455</v>
      </c>
    </row>
    <row r="9983" spans="1:13" ht="15">
      <c r="A9983" s="785">
        <v>46019</v>
      </c>
      <c r="B9983" s="784" t="s">
        <v>9630</v>
      </c>
      <c r="C9983" s="786">
        <v>80039</v>
      </c>
      <c r="D9983" s="786" t="s">
        <v>5590</v>
      </c>
      <c r="E9983" s="786" t="s">
        <v>2061</v>
      </c>
      <c r="F9983" s="786">
        <v>4010</v>
      </c>
      <c r="G9983" s="786" t="s">
        <v>9641</v>
      </c>
      <c r="H9983" s="784" t="s">
        <v>1573</v>
      </c>
      <c r="I9983" s="798">
        <v>10.73</v>
      </c>
      <c r="J9983" s="786">
        <v>1</v>
      </c>
      <c r="K9983" s="786">
        <v>10.73</v>
      </c>
      <c r="L9983" s="786">
        <v>10.73</v>
      </c>
      <c r="M9983" s="55" t="s">
        <v>2455</v>
      </c>
    </row>
    <row r="9984" spans="1:13" ht="15">
      <c r="A9984" s="783">
        <v>46019</v>
      </c>
      <c r="B9984" s="784" t="s">
        <v>9630</v>
      </c>
      <c r="C9984" s="784">
        <v>82195</v>
      </c>
      <c r="D9984" s="784" t="s">
        <v>6086</v>
      </c>
      <c r="E9984" s="784">
        <v>120</v>
      </c>
      <c r="F9984" s="784">
        <v>4010</v>
      </c>
      <c r="G9984" s="784" t="s">
        <v>2473</v>
      </c>
      <c r="H9984" s="784" t="s">
        <v>1573</v>
      </c>
      <c r="I9984" s="797">
        <v>12.23</v>
      </c>
      <c r="J9984" s="784">
        <v>1</v>
      </c>
      <c r="K9984" s="784">
        <v>12.23</v>
      </c>
      <c r="L9984" s="784">
        <v>12.23</v>
      </c>
      <c r="M9984" s="55" t="s">
        <v>2455</v>
      </c>
    </row>
    <row r="9985" spans="1:13" ht="15">
      <c r="A9985" s="785">
        <v>46019</v>
      </c>
      <c r="B9985" s="784" t="s">
        <v>9630</v>
      </c>
      <c r="C9985" s="786">
        <v>80039</v>
      </c>
      <c r="D9985" s="786" t="s">
        <v>6088</v>
      </c>
      <c r="E9985" s="786" t="s">
        <v>441</v>
      </c>
      <c r="F9985" s="786">
        <v>4010</v>
      </c>
      <c r="G9985" s="786" t="s">
        <v>9619</v>
      </c>
      <c r="H9985" s="784" t="s">
        <v>1573</v>
      </c>
      <c r="I9985" s="798">
        <v>13.49</v>
      </c>
      <c r="J9985" s="786">
        <v>1</v>
      </c>
      <c r="K9985" s="786">
        <v>13.49</v>
      </c>
      <c r="L9985" s="786">
        <v>13.49</v>
      </c>
      <c r="M9985" s="55" t="s">
        <v>2455</v>
      </c>
    </row>
    <row r="9986" spans="1:13" ht="15">
      <c r="A9986" s="783">
        <v>46019</v>
      </c>
      <c r="B9986" s="784" t="s">
        <v>9630</v>
      </c>
      <c r="C9986" s="784">
        <v>83717</v>
      </c>
      <c r="D9986" s="784" t="s">
        <v>9144</v>
      </c>
      <c r="E9986" s="784">
        <v>140</v>
      </c>
      <c r="F9986" s="784">
        <v>4010</v>
      </c>
      <c r="G9986" s="784" t="s">
        <v>9336</v>
      </c>
      <c r="H9986" s="784" t="s">
        <v>1573</v>
      </c>
      <c r="I9986" s="797">
        <v>13.51</v>
      </c>
      <c r="J9986" s="784">
        <v>1</v>
      </c>
      <c r="K9986" s="784">
        <v>13.51</v>
      </c>
      <c r="L9986" s="784">
        <v>13.51</v>
      </c>
      <c r="M9986" s="55" t="s">
        <v>2455</v>
      </c>
    </row>
    <row r="9987" spans="1:13" ht="15">
      <c r="A9987" s="785">
        <v>46019</v>
      </c>
      <c r="B9987" s="784" t="s">
        <v>9630</v>
      </c>
      <c r="C9987" s="786">
        <v>83615</v>
      </c>
      <c r="D9987" s="786" t="s">
        <v>7496</v>
      </c>
      <c r="E9987" s="786" t="s">
        <v>441</v>
      </c>
      <c r="F9987" s="786">
        <v>4010</v>
      </c>
      <c r="G9987" s="786" t="s">
        <v>9403</v>
      </c>
      <c r="H9987" s="784" t="s">
        <v>1573</v>
      </c>
      <c r="I9987" s="798">
        <v>40.880000000000003</v>
      </c>
      <c r="J9987" s="786">
        <v>1</v>
      </c>
      <c r="K9987" s="786">
        <v>40.880000000000003</v>
      </c>
      <c r="L9987" s="786">
        <v>40.880000000000003</v>
      </c>
      <c r="M9987" s="55" t="s">
        <v>2455</v>
      </c>
    </row>
    <row r="9988" spans="1:13" ht="15">
      <c r="A9988" s="783">
        <v>46019</v>
      </c>
      <c r="B9988" s="784" t="s">
        <v>9630</v>
      </c>
      <c r="C9988" s="784">
        <v>80039</v>
      </c>
      <c r="D9988" s="784" t="s">
        <v>5595</v>
      </c>
      <c r="E9988" s="784" t="s">
        <v>289</v>
      </c>
      <c r="F9988" s="784">
        <v>4010</v>
      </c>
      <c r="G9988" s="784" t="s">
        <v>7691</v>
      </c>
      <c r="H9988" s="784" t="s">
        <v>1573</v>
      </c>
      <c r="I9988" s="797">
        <v>10.73</v>
      </c>
      <c r="J9988" s="784">
        <v>1</v>
      </c>
      <c r="K9988" s="784">
        <v>10.73</v>
      </c>
      <c r="L9988" s="784">
        <v>10.73</v>
      </c>
      <c r="M9988" s="55" t="s">
        <v>2455</v>
      </c>
    </row>
    <row r="9989" spans="1:13" ht="15">
      <c r="A9989" s="785">
        <v>46019</v>
      </c>
      <c r="B9989" s="784" t="s">
        <v>9630</v>
      </c>
      <c r="C9989" s="786">
        <v>83593</v>
      </c>
      <c r="D9989" s="786" t="s">
        <v>7230</v>
      </c>
      <c r="E9989" s="786" t="s">
        <v>441</v>
      </c>
      <c r="F9989" s="786">
        <v>4010</v>
      </c>
      <c r="G9989" s="786" t="s">
        <v>7687</v>
      </c>
      <c r="H9989" s="784" t="s">
        <v>1573</v>
      </c>
      <c r="I9989" s="798">
        <v>10.69</v>
      </c>
      <c r="J9989" s="786">
        <v>1</v>
      </c>
      <c r="K9989" s="786">
        <v>10.69</v>
      </c>
      <c r="L9989" s="786">
        <v>10.69</v>
      </c>
      <c r="M9989" s="55" t="s">
        <v>2455</v>
      </c>
    </row>
    <row r="9990" spans="1:13" ht="15">
      <c r="A9990" s="783">
        <v>46019</v>
      </c>
      <c r="B9990" s="784" t="s">
        <v>9630</v>
      </c>
      <c r="C9990" s="784">
        <v>80046</v>
      </c>
      <c r="D9990" s="784" t="s">
        <v>7751</v>
      </c>
      <c r="E9990" s="784" t="s">
        <v>441</v>
      </c>
      <c r="F9990" s="784">
        <v>4010</v>
      </c>
      <c r="G9990" s="784" t="s">
        <v>2480</v>
      </c>
      <c r="H9990" s="784" t="s">
        <v>1573</v>
      </c>
      <c r="I9990" s="797">
        <v>14.86</v>
      </c>
      <c r="J9990" s="784">
        <v>1</v>
      </c>
      <c r="K9990" s="784">
        <v>14.86</v>
      </c>
      <c r="L9990" s="784">
        <v>14.86</v>
      </c>
      <c r="M9990" s="55" t="s">
        <v>2455</v>
      </c>
    </row>
    <row r="9991" spans="1:13" ht="15">
      <c r="A9991" s="785">
        <v>46019</v>
      </c>
      <c r="B9991" s="784" t="s">
        <v>9630</v>
      </c>
      <c r="C9991" s="786">
        <v>83639</v>
      </c>
      <c r="D9991" s="786" t="s">
        <v>6862</v>
      </c>
      <c r="E9991" s="786">
        <v>120</v>
      </c>
      <c r="F9991" s="786">
        <v>4010</v>
      </c>
      <c r="G9991" s="786" t="s">
        <v>3955</v>
      </c>
      <c r="H9991" s="784" t="s">
        <v>1573</v>
      </c>
      <c r="I9991" s="798">
        <v>25.73</v>
      </c>
      <c r="J9991" s="786">
        <v>1</v>
      </c>
      <c r="K9991" s="786">
        <v>25.73</v>
      </c>
      <c r="L9991" s="786">
        <v>25.73</v>
      </c>
      <c r="M9991" s="55" t="s">
        <v>2455</v>
      </c>
    </row>
    <row r="9992" spans="1:13" ht="15">
      <c r="A9992" s="783">
        <v>46019</v>
      </c>
      <c r="B9992" s="784" t="s">
        <v>9630</v>
      </c>
      <c r="C9992" s="784">
        <v>83545</v>
      </c>
      <c r="D9992" s="784" t="s">
        <v>8570</v>
      </c>
      <c r="E9992" s="784">
        <v>100</v>
      </c>
      <c r="F9992" s="784">
        <v>4010</v>
      </c>
      <c r="G9992" s="784" t="s">
        <v>4471</v>
      </c>
      <c r="H9992" s="784" t="s">
        <v>1573</v>
      </c>
      <c r="I9992" s="797">
        <v>10.64</v>
      </c>
      <c r="J9992" s="784">
        <v>1</v>
      </c>
      <c r="K9992" s="784">
        <v>10.64</v>
      </c>
      <c r="L9992" s="784">
        <v>10.64</v>
      </c>
      <c r="M9992" s="55" t="s">
        <v>2455</v>
      </c>
    </row>
    <row r="9993" spans="1:13" ht="15">
      <c r="A9993" s="785">
        <v>46019</v>
      </c>
      <c r="B9993" s="784" t="s">
        <v>9630</v>
      </c>
      <c r="C9993" s="786">
        <v>83545</v>
      </c>
      <c r="D9993" s="786" t="s">
        <v>7056</v>
      </c>
      <c r="E9993" s="786">
        <v>120</v>
      </c>
      <c r="F9993" s="786">
        <v>4010</v>
      </c>
      <c r="G9993" s="786" t="s">
        <v>7692</v>
      </c>
      <c r="H9993" s="784" t="s">
        <v>1573</v>
      </c>
      <c r="I9993" s="798">
        <v>10.64</v>
      </c>
      <c r="J9993" s="786">
        <v>1</v>
      </c>
      <c r="K9993" s="786">
        <v>10.64</v>
      </c>
      <c r="L9993" s="786">
        <v>10.64</v>
      </c>
      <c r="M9993" s="55" t="s">
        <v>2455</v>
      </c>
    </row>
    <row r="9994" spans="1:13" ht="15">
      <c r="A9994" s="783">
        <v>46019</v>
      </c>
      <c r="B9994" s="784" t="s">
        <v>9630</v>
      </c>
      <c r="C9994" s="784">
        <v>82407</v>
      </c>
      <c r="D9994" s="784" t="s">
        <v>7483</v>
      </c>
      <c r="E9994" s="784">
        <v>120</v>
      </c>
      <c r="F9994" s="784">
        <v>4010</v>
      </c>
      <c r="G9994" s="784" t="s">
        <v>8515</v>
      </c>
      <c r="H9994" s="784" t="s">
        <v>1573</v>
      </c>
      <c r="I9994" s="797">
        <v>7.24</v>
      </c>
      <c r="J9994" s="784">
        <v>1</v>
      </c>
      <c r="K9994" s="784">
        <v>7.24</v>
      </c>
      <c r="L9994" s="784">
        <v>7.24</v>
      </c>
      <c r="M9994" s="55" t="s">
        <v>2455</v>
      </c>
    </row>
    <row r="9995" spans="1:13" ht="15">
      <c r="A9995" s="785">
        <v>46019</v>
      </c>
      <c r="B9995" s="784" t="s">
        <v>9630</v>
      </c>
      <c r="C9995" s="786">
        <v>83639</v>
      </c>
      <c r="D9995" s="786" t="s">
        <v>2408</v>
      </c>
      <c r="E9995" s="786">
        <v>160</v>
      </c>
      <c r="F9995" s="786">
        <v>4010</v>
      </c>
      <c r="G9995" s="786" t="s">
        <v>8067</v>
      </c>
      <c r="H9995" s="784" t="s">
        <v>1573</v>
      </c>
      <c r="I9995" s="798">
        <v>25.73</v>
      </c>
      <c r="J9995" s="786">
        <v>1</v>
      </c>
      <c r="K9995" s="786">
        <v>25.73</v>
      </c>
      <c r="L9995" s="786">
        <v>25.73</v>
      </c>
      <c r="M9995" s="55" t="s">
        <v>2455</v>
      </c>
    </row>
    <row r="9996" spans="1:13" ht="15">
      <c r="A9996" s="783">
        <v>46019</v>
      </c>
      <c r="B9996" s="784" t="s">
        <v>9630</v>
      </c>
      <c r="C9996" s="784">
        <v>82675</v>
      </c>
      <c r="D9996" s="784" t="s">
        <v>6925</v>
      </c>
      <c r="E9996" s="784">
        <v>130</v>
      </c>
      <c r="F9996" s="784">
        <v>4010</v>
      </c>
      <c r="G9996" s="784" t="s">
        <v>4467</v>
      </c>
      <c r="H9996" s="784" t="s">
        <v>1573</v>
      </c>
      <c r="I9996" s="797">
        <v>4.66</v>
      </c>
      <c r="J9996" s="784">
        <v>2</v>
      </c>
      <c r="K9996" s="784">
        <v>4.66</v>
      </c>
      <c r="L9996" s="784">
        <v>9.32</v>
      </c>
      <c r="M9996" s="55" t="s">
        <v>2455</v>
      </c>
    </row>
    <row r="9997" spans="1:13" ht="15">
      <c r="A9997" s="785">
        <v>46019</v>
      </c>
      <c r="B9997" s="784" t="s">
        <v>9630</v>
      </c>
      <c r="C9997" s="786">
        <v>67209</v>
      </c>
      <c r="D9997" s="786" t="s">
        <v>7427</v>
      </c>
      <c r="E9997" s="786">
        <v>140</v>
      </c>
      <c r="F9997" s="786">
        <v>4010</v>
      </c>
      <c r="G9997" s="786" t="s">
        <v>2670</v>
      </c>
      <c r="H9997" s="784" t="s">
        <v>1573</v>
      </c>
      <c r="I9997" s="798">
        <v>16.72</v>
      </c>
      <c r="J9997" s="786">
        <v>2</v>
      </c>
      <c r="K9997" s="786">
        <v>16.72</v>
      </c>
      <c r="L9997" s="786">
        <v>33.44</v>
      </c>
      <c r="M9997" s="55" t="s">
        <v>2455</v>
      </c>
    </row>
    <row r="9998" spans="1:13" ht="15">
      <c r="A9998" s="783">
        <v>46019</v>
      </c>
      <c r="B9998" s="784" t="s">
        <v>9630</v>
      </c>
      <c r="C9998" s="784">
        <v>82008</v>
      </c>
      <c r="D9998" s="784" t="s">
        <v>4602</v>
      </c>
      <c r="E9998" s="784">
        <v>160</v>
      </c>
      <c r="F9998" s="784">
        <v>4010</v>
      </c>
      <c r="G9998" s="784" t="s">
        <v>9642</v>
      </c>
      <c r="H9998" s="784" t="s">
        <v>1573</v>
      </c>
      <c r="I9998" s="797">
        <v>8.34</v>
      </c>
      <c r="J9998" s="784">
        <v>2</v>
      </c>
      <c r="K9998" s="784">
        <v>8.34</v>
      </c>
      <c r="L9998" s="784">
        <v>16.68</v>
      </c>
      <c r="M9998" s="55" t="s">
        <v>2455</v>
      </c>
    </row>
    <row r="9999" spans="1:13" ht="15">
      <c r="A9999" s="785">
        <v>46019</v>
      </c>
      <c r="B9999" s="784" t="s">
        <v>9630</v>
      </c>
      <c r="C9999" s="786">
        <v>80039</v>
      </c>
      <c r="D9999" s="786" t="s">
        <v>2336</v>
      </c>
      <c r="E9999" s="786" t="s">
        <v>289</v>
      </c>
      <c r="F9999" s="786">
        <v>4010</v>
      </c>
      <c r="G9999" s="786" t="s">
        <v>8719</v>
      </c>
      <c r="H9999" s="784" t="s">
        <v>1573</v>
      </c>
      <c r="I9999" s="798">
        <v>12.07</v>
      </c>
      <c r="J9999" s="786">
        <v>11</v>
      </c>
      <c r="K9999" s="786">
        <v>12.07</v>
      </c>
      <c r="L9999" s="786">
        <v>132.77000000000001</v>
      </c>
      <c r="M9999" s="55" t="s">
        <v>2455</v>
      </c>
    </row>
    <row r="10000" spans="1:13" ht="15">
      <c r="A10000" s="783">
        <v>46019</v>
      </c>
      <c r="B10000" s="784" t="s">
        <v>9630</v>
      </c>
      <c r="C10000" s="784">
        <v>42067</v>
      </c>
      <c r="D10000" s="784" t="s">
        <v>2336</v>
      </c>
      <c r="E10000" s="784">
        <v>130</v>
      </c>
      <c r="F10000" s="784">
        <v>4010</v>
      </c>
      <c r="G10000" s="784" t="s">
        <v>8874</v>
      </c>
      <c r="H10000" s="784" t="s">
        <v>1573</v>
      </c>
      <c r="I10000" s="797">
        <v>8.9</v>
      </c>
      <c r="J10000" s="784">
        <v>3</v>
      </c>
      <c r="K10000" s="784">
        <v>8.9</v>
      </c>
      <c r="L10000" s="784">
        <v>26.7</v>
      </c>
      <c r="M10000" s="55" t="s">
        <v>2455</v>
      </c>
    </row>
    <row r="10001" spans="1:14" ht="15">
      <c r="A10001" s="783">
        <v>46019</v>
      </c>
      <c r="B10001" s="784" t="s">
        <v>9643</v>
      </c>
      <c r="C10001" s="784">
        <v>83679</v>
      </c>
      <c r="D10001" s="784" t="s">
        <v>6704</v>
      </c>
      <c r="E10001" s="784">
        <v>90</v>
      </c>
      <c r="F10001" s="784">
        <v>4010</v>
      </c>
      <c r="G10001" s="784" t="s">
        <v>2895</v>
      </c>
      <c r="H10001" s="784" t="s">
        <v>1573</v>
      </c>
      <c r="I10001" s="797"/>
      <c r="J10001" s="784">
        <v>24</v>
      </c>
      <c r="K10001" s="784">
        <v>13.89</v>
      </c>
      <c r="L10001" s="793">
        <v>333.36</v>
      </c>
      <c r="M10001" s="55" t="s">
        <v>2618</v>
      </c>
      <c r="N10001" s="788" t="s">
        <v>9644</v>
      </c>
    </row>
    <row r="10002" spans="1:14" ht="15">
      <c r="A10002" s="783">
        <v>46019</v>
      </c>
      <c r="B10002" s="784" t="s">
        <v>9645</v>
      </c>
      <c r="C10002" s="784">
        <v>68010</v>
      </c>
      <c r="D10002" s="784" t="s">
        <v>5499</v>
      </c>
      <c r="E10002" s="784">
        <v>85</v>
      </c>
      <c r="F10002" s="784">
        <v>4010</v>
      </c>
      <c r="G10002" s="784" t="s">
        <v>7180</v>
      </c>
      <c r="H10002" s="784" t="s">
        <v>1573</v>
      </c>
      <c r="J10002" s="784">
        <v>8</v>
      </c>
      <c r="K10002" s="784">
        <v>7.31</v>
      </c>
      <c r="L10002" s="784">
        <v>58.48</v>
      </c>
      <c r="M10002" s="55" t="s">
        <v>2455</v>
      </c>
    </row>
    <row r="10003" spans="1:14" ht="15">
      <c r="A10003" s="785">
        <v>46019</v>
      </c>
      <c r="B10003" s="784" t="s">
        <v>9645</v>
      </c>
      <c r="C10003" s="786">
        <v>83435</v>
      </c>
      <c r="D10003" s="786" t="s">
        <v>5103</v>
      </c>
      <c r="E10003" s="786">
        <v>120</v>
      </c>
      <c r="F10003" s="786">
        <v>4010</v>
      </c>
      <c r="G10003" s="786" t="s">
        <v>9646</v>
      </c>
      <c r="H10003" s="784" t="s">
        <v>1573</v>
      </c>
      <c r="J10003" s="786">
        <v>5</v>
      </c>
      <c r="K10003" s="786">
        <v>4.8600000000000003</v>
      </c>
      <c r="L10003" s="786">
        <v>24.3</v>
      </c>
      <c r="M10003" s="55" t="s">
        <v>2455</v>
      </c>
    </row>
    <row r="10004" spans="1:14" ht="15">
      <c r="A10004" s="783">
        <v>46019</v>
      </c>
      <c r="B10004" s="784" t="s">
        <v>9645</v>
      </c>
      <c r="C10004" s="784">
        <v>82407</v>
      </c>
      <c r="D10004" s="784" t="s">
        <v>6862</v>
      </c>
      <c r="E10004" s="784">
        <v>140</v>
      </c>
      <c r="F10004" s="784">
        <v>4010</v>
      </c>
      <c r="G10004" s="784" t="s">
        <v>9647</v>
      </c>
      <c r="H10004" s="784" t="s">
        <v>1573</v>
      </c>
      <c r="J10004" s="784">
        <v>8</v>
      </c>
      <c r="K10004" s="784">
        <v>6.38</v>
      </c>
      <c r="L10004" s="784">
        <v>51.04</v>
      </c>
      <c r="M10004" s="55" t="s">
        <v>2455</v>
      </c>
    </row>
    <row r="10005" spans="1:14" ht="15">
      <c r="A10005" s="783">
        <v>46019</v>
      </c>
      <c r="B10005" s="55" t="s">
        <v>9648</v>
      </c>
      <c r="C10005" s="784">
        <v>83643</v>
      </c>
      <c r="D10005" s="784" t="s">
        <v>8125</v>
      </c>
      <c r="E10005" s="784" t="s">
        <v>2230</v>
      </c>
      <c r="F10005" s="784">
        <v>4010</v>
      </c>
      <c r="G10005" s="784" t="s">
        <v>9649</v>
      </c>
      <c r="H10005" s="784" t="s">
        <v>1573</v>
      </c>
      <c r="I10005" s="797">
        <v>1</v>
      </c>
      <c r="J10005" s="784">
        <v>1</v>
      </c>
      <c r="K10005" s="784">
        <v>31.95</v>
      </c>
      <c r="L10005" s="793">
        <v>31.95</v>
      </c>
      <c r="M10005" s="55" t="s">
        <v>2455</v>
      </c>
    </row>
    <row r="10006" spans="1:14" ht="15">
      <c r="A10006" s="783">
        <v>46019</v>
      </c>
      <c r="B10006" s="55" t="s">
        <v>9648</v>
      </c>
      <c r="C10006" s="786">
        <v>84296</v>
      </c>
      <c r="D10006" s="786" t="s">
        <v>5572</v>
      </c>
      <c r="E10006" s="786">
        <v>140</v>
      </c>
      <c r="F10006" s="786">
        <v>4010</v>
      </c>
      <c r="G10006" s="786" t="s">
        <v>9650</v>
      </c>
      <c r="H10006" s="786" t="s">
        <v>1573</v>
      </c>
      <c r="I10006" s="798">
        <v>1</v>
      </c>
      <c r="J10006" s="786">
        <v>1</v>
      </c>
      <c r="K10006" s="786">
        <v>8.3699999999999992</v>
      </c>
      <c r="L10006" s="796">
        <v>8.3699999999999992</v>
      </c>
      <c r="M10006" s="55" t="s">
        <v>2455</v>
      </c>
    </row>
    <row r="10007" spans="1:14" ht="15">
      <c r="A10007" s="783">
        <v>46019</v>
      </c>
      <c r="B10007" s="55" t="s">
        <v>9648</v>
      </c>
      <c r="C10007" s="784">
        <v>83036</v>
      </c>
      <c r="D10007" s="784" t="s">
        <v>6691</v>
      </c>
      <c r="E10007" s="784">
        <v>120</v>
      </c>
      <c r="F10007" s="784">
        <v>4010</v>
      </c>
      <c r="G10007" s="784" t="s">
        <v>4076</v>
      </c>
      <c r="H10007" s="784" t="s">
        <v>1573</v>
      </c>
      <c r="I10007" s="797">
        <v>2</v>
      </c>
      <c r="J10007" s="784">
        <v>2</v>
      </c>
      <c r="K10007" s="784">
        <v>7.13</v>
      </c>
      <c r="L10007" s="793">
        <v>14.26</v>
      </c>
      <c r="M10007" s="55" t="s">
        <v>2455</v>
      </c>
    </row>
    <row r="10008" spans="1:14" ht="15">
      <c r="A10008" s="783">
        <v>46019</v>
      </c>
      <c r="B10008" s="55" t="s">
        <v>9648</v>
      </c>
      <c r="C10008" s="786">
        <v>82203</v>
      </c>
      <c r="D10008" s="786" t="s">
        <v>6086</v>
      </c>
      <c r="E10008" s="786">
        <v>140</v>
      </c>
      <c r="F10008" s="786">
        <v>4010</v>
      </c>
      <c r="G10008" s="786" t="s">
        <v>9651</v>
      </c>
      <c r="H10008" s="786" t="s">
        <v>1573</v>
      </c>
      <c r="I10008" s="798">
        <v>2</v>
      </c>
      <c r="J10008" s="786">
        <v>2</v>
      </c>
      <c r="K10008" s="786">
        <v>29.64</v>
      </c>
      <c r="L10008" s="796">
        <v>59.28</v>
      </c>
      <c r="M10008" s="55" t="s">
        <v>2455</v>
      </c>
    </row>
    <row r="10009" spans="1:14" ht="15">
      <c r="A10009" s="783">
        <v>46019</v>
      </c>
      <c r="B10009" s="55" t="s">
        <v>9648</v>
      </c>
      <c r="C10009" s="784">
        <v>83721</v>
      </c>
      <c r="D10009" s="784" t="s">
        <v>2560</v>
      </c>
      <c r="E10009" s="784">
        <v>90</v>
      </c>
      <c r="F10009" s="784">
        <v>4010</v>
      </c>
      <c r="G10009" s="784" t="s">
        <v>9652</v>
      </c>
      <c r="H10009" s="784" t="s">
        <v>1573</v>
      </c>
      <c r="I10009" s="797">
        <v>1</v>
      </c>
      <c r="J10009" s="784">
        <v>1</v>
      </c>
      <c r="K10009" s="784">
        <v>17.489999999999998</v>
      </c>
      <c r="L10009" s="793">
        <v>17.489999999999998</v>
      </c>
      <c r="M10009" s="55" t="s">
        <v>2455</v>
      </c>
    </row>
    <row r="10010" spans="1:14" ht="15">
      <c r="A10010" s="783">
        <v>46019</v>
      </c>
      <c r="B10010" s="55" t="s">
        <v>9648</v>
      </c>
      <c r="C10010" s="786">
        <v>52399</v>
      </c>
      <c r="D10010" s="786" t="s">
        <v>2560</v>
      </c>
      <c r="E10010" s="786" t="s">
        <v>441</v>
      </c>
      <c r="F10010" s="786">
        <v>4010</v>
      </c>
      <c r="G10010" s="786" t="s">
        <v>2323</v>
      </c>
      <c r="H10010" s="786" t="s">
        <v>1573</v>
      </c>
      <c r="I10010" s="798">
        <v>1</v>
      </c>
      <c r="J10010" s="786">
        <v>1</v>
      </c>
      <c r="K10010" s="786">
        <v>7.45</v>
      </c>
      <c r="L10010" s="796">
        <v>7.45</v>
      </c>
      <c r="M10010" s="55" t="s">
        <v>2455</v>
      </c>
    </row>
    <row r="10011" spans="1:14" ht="15">
      <c r="A10011" s="783">
        <v>46019</v>
      </c>
      <c r="B10011" s="55" t="s">
        <v>9648</v>
      </c>
      <c r="C10011" s="784">
        <v>82409</v>
      </c>
      <c r="D10011" s="784" t="s">
        <v>5919</v>
      </c>
      <c r="E10011" s="784">
        <v>90</v>
      </c>
      <c r="F10011" s="784">
        <v>4010</v>
      </c>
      <c r="G10011" s="784" t="s">
        <v>9653</v>
      </c>
      <c r="H10011" s="784" t="s">
        <v>1573</v>
      </c>
      <c r="I10011" s="797">
        <v>1</v>
      </c>
      <c r="J10011" s="784">
        <v>1</v>
      </c>
      <c r="K10011" s="784">
        <v>7.61</v>
      </c>
      <c r="L10011" s="793">
        <v>7.61</v>
      </c>
      <c r="M10011" s="55" t="s">
        <v>2455</v>
      </c>
    </row>
    <row r="10012" spans="1:14" ht="15">
      <c r="A10012" s="783">
        <v>46019</v>
      </c>
      <c r="B10012" s="55" t="s">
        <v>9648</v>
      </c>
      <c r="C10012" s="786">
        <v>82603</v>
      </c>
      <c r="D10012" s="786" t="s">
        <v>3493</v>
      </c>
      <c r="E10012" s="786">
        <v>100</v>
      </c>
      <c r="F10012" s="786">
        <v>4010</v>
      </c>
      <c r="G10012" s="786" t="s">
        <v>9654</v>
      </c>
      <c r="H10012" s="786" t="s">
        <v>1573</v>
      </c>
      <c r="I10012" s="798">
        <v>1</v>
      </c>
      <c r="J10012" s="786">
        <v>1</v>
      </c>
      <c r="K10012" s="786">
        <v>5.59</v>
      </c>
      <c r="L10012" s="796">
        <v>5.59</v>
      </c>
      <c r="M10012" s="55" t="s">
        <v>2455</v>
      </c>
    </row>
    <row r="10013" spans="1:14" ht="15">
      <c r="A10013" s="783">
        <v>46019</v>
      </c>
      <c r="B10013" s="55" t="s">
        <v>9648</v>
      </c>
      <c r="C10013" s="784">
        <v>83643</v>
      </c>
      <c r="D10013" s="784" t="s">
        <v>2408</v>
      </c>
      <c r="E10013" s="784" t="s">
        <v>2296</v>
      </c>
      <c r="F10013" s="784">
        <v>4010</v>
      </c>
      <c r="G10013" s="784" t="s">
        <v>9655</v>
      </c>
      <c r="H10013" s="784" t="s">
        <v>1573</v>
      </c>
      <c r="I10013" s="797">
        <v>1</v>
      </c>
      <c r="J10013" s="784">
        <v>1</v>
      </c>
      <c r="K10013" s="784">
        <v>26.03</v>
      </c>
      <c r="L10013" s="793">
        <v>26.03</v>
      </c>
      <c r="M10013" s="55" t="s">
        <v>2455</v>
      </c>
    </row>
    <row r="10014" spans="1:14" ht="15">
      <c r="A10014" s="783">
        <v>46019</v>
      </c>
      <c r="B10014" s="55" t="s">
        <v>9648</v>
      </c>
      <c r="C10014" s="786">
        <v>44403</v>
      </c>
      <c r="D10014" s="786" t="s">
        <v>2382</v>
      </c>
      <c r="E10014" s="786" t="s">
        <v>289</v>
      </c>
      <c r="F10014" s="786">
        <v>4010</v>
      </c>
      <c r="G10014" s="786" t="s">
        <v>6214</v>
      </c>
      <c r="H10014" s="786" t="s">
        <v>1573</v>
      </c>
      <c r="I10014" s="798">
        <v>1</v>
      </c>
      <c r="J10014" s="786">
        <v>1</v>
      </c>
      <c r="K10014" s="786">
        <v>6.08</v>
      </c>
      <c r="L10014" s="796">
        <v>6.08</v>
      </c>
      <c r="M10014" s="55" t="s">
        <v>2455</v>
      </c>
    </row>
    <row r="10015" spans="1:14" ht="15">
      <c r="A10015" s="783">
        <v>46019</v>
      </c>
      <c r="B10015" s="55" t="s">
        <v>9648</v>
      </c>
      <c r="C10015" s="784">
        <v>83604</v>
      </c>
      <c r="D10015" s="784" t="s">
        <v>7023</v>
      </c>
      <c r="E10015" s="784">
        <v>120</v>
      </c>
      <c r="F10015" s="784">
        <v>4010</v>
      </c>
      <c r="G10015" s="784" t="s">
        <v>8343</v>
      </c>
      <c r="H10015" s="784" t="s">
        <v>1573</v>
      </c>
      <c r="I10015" s="797">
        <v>1</v>
      </c>
      <c r="J10015" s="784">
        <v>1</v>
      </c>
      <c r="K10015" s="784">
        <v>9.4700000000000006</v>
      </c>
      <c r="L10015" s="793">
        <v>9.4700000000000006</v>
      </c>
      <c r="M10015" s="55" t="s">
        <v>2455</v>
      </c>
    </row>
    <row r="10016" spans="1:14" ht="15">
      <c r="A10016" s="783">
        <v>46019</v>
      </c>
      <c r="B10016" s="55" t="s">
        <v>9648</v>
      </c>
      <c r="C10016" s="786">
        <v>82717</v>
      </c>
      <c r="D10016" s="786" t="s">
        <v>3352</v>
      </c>
      <c r="E10016" s="786">
        <v>75</v>
      </c>
      <c r="F10016" s="786">
        <v>4010</v>
      </c>
      <c r="G10016" s="786" t="s">
        <v>9656</v>
      </c>
      <c r="H10016" s="786" t="s">
        <v>1573</v>
      </c>
      <c r="I10016" s="798">
        <v>1</v>
      </c>
      <c r="J10016" s="786">
        <v>1</v>
      </c>
      <c r="K10016" s="786">
        <v>8.81</v>
      </c>
      <c r="L10016" s="796">
        <v>8.81</v>
      </c>
      <c r="M10016" s="55" t="s">
        <v>2455</v>
      </c>
    </row>
    <row r="10017" spans="1:13" ht="15">
      <c r="A10017" s="783">
        <v>46019</v>
      </c>
      <c r="B10017" s="55" t="s">
        <v>9648</v>
      </c>
      <c r="C10017" s="784">
        <v>83489</v>
      </c>
      <c r="D10017" s="784" t="s">
        <v>4989</v>
      </c>
      <c r="E10017" s="784">
        <v>130</v>
      </c>
      <c r="F10017" s="784">
        <v>4010</v>
      </c>
      <c r="G10017" s="784" t="s">
        <v>9657</v>
      </c>
      <c r="H10017" s="784" t="s">
        <v>1573</v>
      </c>
      <c r="I10017" s="797">
        <v>1</v>
      </c>
      <c r="J10017" s="784">
        <v>1</v>
      </c>
      <c r="K10017" s="784">
        <v>7.62</v>
      </c>
      <c r="L10017" s="793">
        <v>7.62</v>
      </c>
      <c r="M10017" s="55" t="s">
        <v>2455</v>
      </c>
    </row>
    <row r="10018" spans="1:13" ht="15">
      <c r="A10018" s="783">
        <v>46019</v>
      </c>
      <c r="B10018" s="55" t="s">
        <v>9648</v>
      </c>
      <c r="C10018" s="786">
        <v>37028</v>
      </c>
      <c r="D10018" s="786" t="s">
        <v>5911</v>
      </c>
      <c r="E10018" s="786">
        <v>130</v>
      </c>
      <c r="F10018" s="786">
        <v>4010</v>
      </c>
      <c r="G10018" s="786" t="s">
        <v>9658</v>
      </c>
      <c r="H10018" s="786" t="s">
        <v>1573</v>
      </c>
      <c r="I10018" s="798">
        <v>1</v>
      </c>
      <c r="J10018" s="786">
        <v>1</v>
      </c>
      <c r="K10018" s="786">
        <v>8.34</v>
      </c>
      <c r="L10018" s="796">
        <v>8.34</v>
      </c>
      <c r="M10018" s="55" t="s">
        <v>2455</v>
      </c>
    </row>
    <row r="10019" spans="1:13" ht="15">
      <c r="A10019" s="783">
        <v>46019</v>
      </c>
      <c r="B10019" s="55" t="s">
        <v>9648</v>
      </c>
      <c r="C10019" s="784">
        <v>57826</v>
      </c>
      <c r="D10019" s="784" t="s">
        <v>6925</v>
      </c>
      <c r="E10019" s="784">
        <v>130</v>
      </c>
      <c r="F10019" s="784">
        <v>4010</v>
      </c>
      <c r="G10019" s="784" t="s">
        <v>9659</v>
      </c>
      <c r="H10019" s="784" t="s">
        <v>1573</v>
      </c>
      <c r="I10019" s="797">
        <v>1</v>
      </c>
      <c r="J10019" s="784">
        <v>1</v>
      </c>
      <c r="K10019" s="784">
        <v>11.63</v>
      </c>
      <c r="L10019" s="793">
        <v>11.63</v>
      </c>
      <c r="M10019" s="55" t="s">
        <v>2455</v>
      </c>
    </row>
    <row r="10020" spans="1:13" ht="15">
      <c r="A10020" s="783">
        <v>46019</v>
      </c>
      <c r="B10020" s="55" t="s">
        <v>9648</v>
      </c>
      <c r="C10020" s="786">
        <v>82054</v>
      </c>
      <c r="D10020" s="786" t="s">
        <v>2981</v>
      </c>
      <c r="E10020" s="786">
        <v>150</v>
      </c>
      <c r="F10020" s="786">
        <v>4010</v>
      </c>
      <c r="G10020" s="786" t="s">
        <v>9660</v>
      </c>
      <c r="H10020" s="786" t="s">
        <v>1573</v>
      </c>
      <c r="I10020" s="798">
        <v>1</v>
      </c>
      <c r="J10020" s="786">
        <v>1</v>
      </c>
      <c r="K10020" s="786">
        <v>9.52</v>
      </c>
      <c r="L10020" s="796">
        <v>9.52</v>
      </c>
      <c r="M10020" s="55" t="s">
        <v>2455</v>
      </c>
    </row>
    <row r="10021" spans="1:13" ht="15">
      <c r="A10021" s="783">
        <v>46019</v>
      </c>
      <c r="B10021" s="55" t="s">
        <v>9648</v>
      </c>
      <c r="C10021" s="784">
        <v>83643</v>
      </c>
      <c r="D10021" s="784" t="s">
        <v>5588</v>
      </c>
      <c r="E10021" s="784" t="s">
        <v>441</v>
      </c>
      <c r="F10021" s="784">
        <v>4010</v>
      </c>
      <c r="G10021" s="784" t="s">
        <v>5530</v>
      </c>
      <c r="H10021" s="784" t="s">
        <v>1573</v>
      </c>
      <c r="I10021" s="797">
        <v>1</v>
      </c>
      <c r="J10021" s="784">
        <v>1</v>
      </c>
      <c r="K10021" s="784">
        <v>27.49</v>
      </c>
      <c r="L10021" s="793">
        <v>27.49</v>
      </c>
      <c r="M10021" s="55" t="s">
        <v>2455</v>
      </c>
    </row>
    <row r="10022" spans="1:13" ht="15">
      <c r="A10022" s="783">
        <v>46019</v>
      </c>
      <c r="B10022" s="55" t="s">
        <v>9648</v>
      </c>
      <c r="C10022" s="786">
        <v>83631</v>
      </c>
      <c r="D10022" s="786" t="s">
        <v>6928</v>
      </c>
      <c r="E10022" s="786" t="s">
        <v>289</v>
      </c>
      <c r="F10022" s="786">
        <v>4010</v>
      </c>
      <c r="G10022" s="786" t="s">
        <v>7960</v>
      </c>
      <c r="H10022" s="786" t="s">
        <v>1573</v>
      </c>
      <c r="I10022" s="798">
        <v>1</v>
      </c>
      <c r="J10022" s="786">
        <v>1</v>
      </c>
      <c r="K10022" s="786">
        <v>18.149999999999999</v>
      </c>
      <c r="L10022" s="796">
        <v>18.149999999999999</v>
      </c>
      <c r="M10022" s="55" t="s">
        <v>2455</v>
      </c>
    </row>
    <row r="10023" spans="1:13" ht="15">
      <c r="A10023" s="783">
        <v>46019</v>
      </c>
      <c r="B10023" s="55" t="s">
        <v>9648</v>
      </c>
      <c r="C10023" s="784">
        <v>80039</v>
      </c>
      <c r="D10023" s="784" t="s">
        <v>2653</v>
      </c>
      <c r="E10023" s="784" t="s">
        <v>441</v>
      </c>
      <c r="F10023" s="784">
        <v>4010</v>
      </c>
      <c r="G10023" s="784" t="s">
        <v>5283</v>
      </c>
      <c r="H10023" s="784" t="s">
        <v>1573</v>
      </c>
      <c r="I10023" s="797">
        <v>1</v>
      </c>
      <c r="J10023" s="784">
        <v>1</v>
      </c>
      <c r="K10023" s="784">
        <v>13.49</v>
      </c>
      <c r="L10023" s="793">
        <v>13.49</v>
      </c>
      <c r="M10023" s="55" t="s">
        <v>2455</v>
      </c>
    </row>
    <row r="10024" spans="1:13" ht="15">
      <c r="A10024" s="783">
        <v>46019</v>
      </c>
      <c r="B10024" s="55" t="s">
        <v>9648</v>
      </c>
      <c r="C10024" s="786">
        <v>82008</v>
      </c>
      <c r="D10024" s="786" t="s">
        <v>7763</v>
      </c>
      <c r="E10024" s="786">
        <v>130</v>
      </c>
      <c r="F10024" s="786">
        <v>4010</v>
      </c>
      <c r="G10024" s="786" t="s">
        <v>6743</v>
      </c>
      <c r="H10024" s="786" t="s">
        <v>1573</v>
      </c>
      <c r="I10024" s="798">
        <v>1</v>
      </c>
      <c r="J10024" s="786">
        <v>1</v>
      </c>
      <c r="K10024" s="786">
        <v>8.16</v>
      </c>
      <c r="L10024" s="796">
        <v>8.16</v>
      </c>
      <c r="M10024" s="55" t="s">
        <v>2455</v>
      </c>
    </row>
    <row r="10025" spans="1:13" ht="15">
      <c r="A10025" s="783">
        <v>46019</v>
      </c>
      <c r="B10025" s="55" t="s">
        <v>9648</v>
      </c>
      <c r="C10025" s="784">
        <v>82008</v>
      </c>
      <c r="D10025" s="784" t="s">
        <v>5611</v>
      </c>
      <c r="E10025" s="784">
        <v>130</v>
      </c>
      <c r="F10025" s="784">
        <v>4010</v>
      </c>
      <c r="G10025" s="784" t="s">
        <v>3442</v>
      </c>
      <c r="H10025" s="784" t="s">
        <v>1573</v>
      </c>
      <c r="I10025" s="797">
        <v>1</v>
      </c>
      <c r="J10025" s="784">
        <v>1</v>
      </c>
      <c r="K10025" s="784">
        <v>6.93</v>
      </c>
      <c r="L10025" s="793">
        <v>6.93</v>
      </c>
      <c r="M10025" s="55" t="s">
        <v>2455</v>
      </c>
    </row>
    <row r="10026" spans="1:13" ht="15">
      <c r="A10026" s="783">
        <v>46019</v>
      </c>
      <c r="B10026" s="55" t="s">
        <v>9648</v>
      </c>
      <c r="C10026" s="786">
        <v>83637</v>
      </c>
      <c r="D10026" s="786" t="s">
        <v>2255</v>
      </c>
      <c r="E10026" s="786" t="s">
        <v>3950</v>
      </c>
      <c r="F10026" s="786">
        <v>4010</v>
      </c>
      <c r="G10026" s="786" t="s">
        <v>3444</v>
      </c>
      <c r="H10026" s="786" t="s">
        <v>1573</v>
      </c>
      <c r="I10026" s="798">
        <v>1</v>
      </c>
      <c r="J10026" s="786">
        <v>1</v>
      </c>
      <c r="K10026" s="786">
        <v>20.64</v>
      </c>
      <c r="L10026" s="796">
        <v>20.64</v>
      </c>
      <c r="M10026" s="55" t="s">
        <v>2455</v>
      </c>
    </row>
    <row r="10027" spans="1:13" ht="15">
      <c r="A10027" s="783">
        <v>46019</v>
      </c>
      <c r="B10027" s="55" t="s">
        <v>9648</v>
      </c>
      <c r="C10027" s="784">
        <v>52399</v>
      </c>
      <c r="D10027" s="784" t="s">
        <v>6576</v>
      </c>
      <c r="E10027" s="784" t="s">
        <v>2296</v>
      </c>
      <c r="F10027" s="784">
        <v>4010</v>
      </c>
      <c r="G10027" s="784" t="s">
        <v>3166</v>
      </c>
      <c r="H10027" s="784" t="s">
        <v>1573</v>
      </c>
      <c r="I10027" s="797">
        <v>2</v>
      </c>
      <c r="J10027" s="784">
        <v>2</v>
      </c>
      <c r="K10027" s="784">
        <v>7.45</v>
      </c>
      <c r="L10027" s="793">
        <v>14.9</v>
      </c>
      <c r="M10027" s="55" t="s">
        <v>2455</v>
      </c>
    </row>
    <row r="10028" spans="1:13" ht="15">
      <c r="A10028" s="783">
        <v>46019</v>
      </c>
      <c r="B10028" s="55" t="s">
        <v>9648</v>
      </c>
      <c r="C10028" s="786">
        <v>83170</v>
      </c>
      <c r="D10028" s="786" t="s">
        <v>5109</v>
      </c>
      <c r="E10028" s="786">
        <v>120</v>
      </c>
      <c r="F10028" s="786">
        <v>4010</v>
      </c>
      <c r="G10028" s="786" t="s">
        <v>3171</v>
      </c>
      <c r="H10028" s="786" t="s">
        <v>1573</v>
      </c>
      <c r="I10028" s="798">
        <v>2</v>
      </c>
      <c r="J10028" s="786">
        <v>2</v>
      </c>
      <c r="K10028" s="786">
        <v>8.92</v>
      </c>
      <c r="L10028" s="796">
        <v>17.84</v>
      </c>
      <c r="M10028" s="55" t="s">
        <v>2455</v>
      </c>
    </row>
    <row r="10029" spans="1:13" ht="15">
      <c r="A10029" s="783">
        <v>46019</v>
      </c>
      <c r="B10029" s="55" t="s">
        <v>9648</v>
      </c>
      <c r="C10029" s="784">
        <v>67501</v>
      </c>
      <c r="D10029" s="784">
        <v>15</v>
      </c>
      <c r="E10029" s="784">
        <v>140</v>
      </c>
      <c r="F10029" s="784">
        <v>4010</v>
      </c>
      <c r="G10029" s="784" t="s">
        <v>3607</v>
      </c>
      <c r="H10029" s="784" t="s">
        <v>1573</v>
      </c>
      <c r="I10029" s="797">
        <v>2</v>
      </c>
      <c r="J10029" s="784">
        <v>2</v>
      </c>
      <c r="K10029" s="784">
        <v>10.28</v>
      </c>
      <c r="L10029" s="793">
        <v>20.56</v>
      </c>
      <c r="M10029" s="55" t="s">
        <v>2455</v>
      </c>
    </row>
    <row r="10030" spans="1:13" ht="15">
      <c r="A10030" s="783">
        <v>46019</v>
      </c>
      <c r="B10030" s="55" t="s">
        <v>9648</v>
      </c>
      <c r="C10030" s="786">
        <v>82368</v>
      </c>
      <c r="D10030" s="786" t="s">
        <v>7576</v>
      </c>
      <c r="E10030" s="786">
        <v>120</v>
      </c>
      <c r="F10030" s="786">
        <v>4010</v>
      </c>
      <c r="G10030" s="786" t="s">
        <v>5354</v>
      </c>
      <c r="H10030" s="786" t="s">
        <v>1573</v>
      </c>
      <c r="I10030" s="798">
        <v>2</v>
      </c>
      <c r="J10030" s="786">
        <v>2</v>
      </c>
      <c r="K10030" s="786">
        <v>11.33</v>
      </c>
      <c r="L10030" s="796">
        <v>22.66</v>
      </c>
      <c r="M10030" s="55" t="s">
        <v>2455</v>
      </c>
    </row>
    <row r="10031" spans="1:13" ht="15">
      <c r="A10031" s="783">
        <v>46019</v>
      </c>
      <c r="B10031" s="55" t="s">
        <v>9648</v>
      </c>
      <c r="C10031" s="784">
        <v>83279</v>
      </c>
      <c r="D10031" s="784" t="s">
        <v>6545</v>
      </c>
      <c r="E10031" s="784">
        <v>150</v>
      </c>
      <c r="F10031" s="784">
        <v>4010</v>
      </c>
      <c r="G10031" s="784" t="s">
        <v>6607</v>
      </c>
      <c r="H10031" s="784" t="s">
        <v>1573</v>
      </c>
      <c r="I10031" s="797">
        <v>2</v>
      </c>
      <c r="J10031" s="784">
        <v>2</v>
      </c>
      <c r="K10031" s="784">
        <v>17.260000000000002</v>
      </c>
      <c r="L10031" s="793">
        <v>34.520000000000003</v>
      </c>
      <c r="M10031" s="55" t="s">
        <v>2455</v>
      </c>
    </row>
    <row r="10032" spans="1:13" ht="15">
      <c r="A10032" s="783">
        <v>46019</v>
      </c>
      <c r="B10032" s="55" t="s">
        <v>9648</v>
      </c>
      <c r="C10032" s="786">
        <v>81941</v>
      </c>
      <c r="D10032" s="786" t="s">
        <v>3930</v>
      </c>
      <c r="E10032" s="786">
        <v>110</v>
      </c>
      <c r="F10032" s="786">
        <v>4010</v>
      </c>
      <c r="G10032" s="786" t="s">
        <v>7700</v>
      </c>
      <c r="H10032" s="786" t="s">
        <v>1573</v>
      </c>
      <c r="I10032" s="798">
        <v>2</v>
      </c>
      <c r="J10032" s="786">
        <v>2</v>
      </c>
      <c r="K10032" s="786">
        <v>13.74</v>
      </c>
      <c r="L10032" s="796">
        <v>27.48</v>
      </c>
      <c r="M10032" s="55" t="s">
        <v>2455</v>
      </c>
    </row>
    <row r="10033" spans="1:13" ht="15">
      <c r="A10033" s="783">
        <v>46019</v>
      </c>
      <c r="B10033" s="55" t="s">
        <v>9648</v>
      </c>
      <c r="C10033" s="784">
        <v>83545</v>
      </c>
      <c r="D10033" s="784" t="s">
        <v>8570</v>
      </c>
      <c r="E10033" s="784">
        <v>110</v>
      </c>
      <c r="F10033" s="784">
        <v>4010</v>
      </c>
      <c r="G10033" s="784" t="s">
        <v>7961</v>
      </c>
      <c r="H10033" s="784" t="s">
        <v>1573</v>
      </c>
      <c r="I10033" s="797">
        <v>3</v>
      </c>
      <c r="J10033" s="784">
        <v>3</v>
      </c>
      <c r="K10033" s="784">
        <v>10.64</v>
      </c>
      <c r="L10033" s="793">
        <v>31.92</v>
      </c>
      <c r="M10033" s="55" t="s">
        <v>2455</v>
      </c>
    </row>
    <row r="10034" spans="1:13" ht="15">
      <c r="A10034" s="783">
        <v>46019</v>
      </c>
      <c r="B10034" s="55" t="s">
        <v>9648</v>
      </c>
      <c r="C10034" s="786">
        <v>83578</v>
      </c>
      <c r="D10034" s="786" t="s">
        <v>7741</v>
      </c>
      <c r="E10034" s="786">
        <v>130</v>
      </c>
      <c r="F10034" s="786">
        <v>4010</v>
      </c>
      <c r="G10034" s="786" t="s">
        <v>5359</v>
      </c>
      <c r="H10034" s="786" t="s">
        <v>1573</v>
      </c>
      <c r="I10034" s="798">
        <v>4</v>
      </c>
      <c r="J10034" s="786">
        <v>4</v>
      </c>
      <c r="K10034" s="786">
        <v>24.14</v>
      </c>
      <c r="L10034" s="796">
        <v>96.56</v>
      </c>
      <c r="M10034" s="55" t="s">
        <v>2455</v>
      </c>
    </row>
    <row r="10035" spans="1:13" ht="15">
      <c r="A10035" s="783">
        <v>46019</v>
      </c>
      <c r="B10035" s="55" t="s">
        <v>9661</v>
      </c>
      <c r="C10035" s="784">
        <v>81339</v>
      </c>
      <c r="D10035" s="784" t="s">
        <v>3099</v>
      </c>
      <c r="E10035" s="784">
        <v>160</v>
      </c>
      <c r="F10035" s="784">
        <v>4010</v>
      </c>
      <c r="G10035" s="784" t="s">
        <v>9662</v>
      </c>
      <c r="H10035" s="784" t="s">
        <v>1573</v>
      </c>
      <c r="I10035" s="797">
        <v>1</v>
      </c>
      <c r="J10035" s="784">
        <v>1</v>
      </c>
      <c r="K10035" s="784">
        <v>6.49</v>
      </c>
      <c r="L10035" s="793">
        <v>6.49</v>
      </c>
      <c r="M10035" s="55" t="s">
        <v>2455</v>
      </c>
    </row>
    <row r="10036" spans="1:13" ht="15">
      <c r="A10036" s="783">
        <v>46019</v>
      </c>
      <c r="B10036" s="55" t="s">
        <v>9661</v>
      </c>
      <c r="C10036" s="786">
        <v>82816</v>
      </c>
      <c r="D10036" s="786" t="s">
        <v>3114</v>
      </c>
      <c r="E10036" s="786">
        <v>150</v>
      </c>
      <c r="F10036" s="786">
        <v>4010</v>
      </c>
      <c r="G10036" s="786" t="s">
        <v>9663</v>
      </c>
      <c r="H10036" s="786" t="s">
        <v>1573</v>
      </c>
      <c r="I10036" s="798">
        <v>3</v>
      </c>
      <c r="J10036" s="786">
        <v>3</v>
      </c>
      <c r="K10036" s="786">
        <v>11.08</v>
      </c>
      <c r="L10036" s="796">
        <v>33.24</v>
      </c>
      <c r="M10036" s="55" t="s">
        <v>2455</v>
      </c>
    </row>
    <row r="10037" spans="1:13" ht="15">
      <c r="A10037" s="783">
        <v>46019</v>
      </c>
      <c r="B10037" s="55" t="s">
        <v>9661</v>
      </c>
      <c r="C10037" s="784">
        <v>83612</v>
      </c>
      <c r="D10037" s="784" t="s">
        <v>7777</v>
      </c>
      <c r="E10037" s="784" t="s">
        <v>3950</v>
      </c>
      <c r="F10037" s="784">
        <v>4010</v>
      </c>
      <c r="G10037" s="784" t="s">
        <v>9664</v>
      </c>
      <c r="H10037" s="784" t="s">
        <v>1573</v>
      </c>
      <c r="I10037" s="797">
        <v>2</v>
      </c>
      <c r="J10037" s="784">
        <v>2</v>
      </c>
      <c r="K10037" s="784">
        <v>36.5</v>
      </c>
      <c r="L10037" s="793">
        <v>73</v>
      </c>
      <c r="M10037" s="55" t="s">
        <v>2455</v>
      </c>
    </row>
    <row r="10038" spans="1:13" ht="15">
      <c r="A10038" s="783">
        <v>46019</v>
      </c>
      <c r="B10038" s="55" t="s">
        <v>9661</v>
      </c>
      <c r="C10038" s="786">
        <v>83644</v>
      </c>
      <c r="D10038" s="786" t="s">
        <v>7224</v>
      </c>
      <c r="E10038" s="786" t="s">
        <v>3950</v>
      </c>
      <c r="F10038" s="786">
        <v>4010</v>
      </c>
      <c r="G10038" s="786" t="s">
        <v>9665</v>
      </c>
      <c r="H10038" s="786" t="s">
        <v>1573</v>
      </c>
      <c r="I10038" s="798">
        <v>1</v>
      </c>
      <c r="J10038" s="786">
        <v>1</v>
      </c>
      <c r="K10038" s="786">
        <v>37.72</v>
      </c>
      <c r="L10038" s="796">
        <v>37.72</v>
      </c>
      <c r="M10038" s="55" t="s">
        <v>2455</v>
      </c>
    </row>
    <row r="10039" spans="1:13" ht="15">
      <c r="A10039" s="783">
        <v>46019</v>
      </c>
      <c r="B10039" s="55" t="s">
        <v>9661</v>
      </c>
      <c r="C10039" s="784">
        <v>83615</v>
      </c>
      <c r="D10039" s="784" t="s">
        <v>7224</v>
      </c>
      <c r="E10039" s="784" t="s">
        <v>2061</v>
      </c>
      <c r="F10039" s="784">
        <v>4010</v>
      </c>
      <c r="G10039" s="784" t="s">
        <v>9666</v>
      </c>
      <c r="H10039" s="784" t="s">
        <v>1573</v>
      </c>
      <c r="I10039" s="797">
        <v>1</v>
      </c>
      <c r="J10039" s="784">
        <v>1</v>
      </c>
      <c r="K10039" s="784">
        <v>40.880000000000003</v>
      </c>
      <c r="L10039" s="793">
        <v>40.880000000000003</v>
      </c>
      <c r="M10039" s="55" t="s">
        <v>2455</v>
      </c>
    </row>
    <row r="10040" spans="1:13" ht="15">
      <c r="A10040" s="783">
        <v>46019</v>
      </c>
      <c r="B10040" s="55" t="s">
        <v>9661</v>
      </c>
      <c r="C10040" s="786">
        <v>84296</v>
      </c>
      <c r="D10040" s="786" t="s">
        <v>9189</v>
      </c>
      <c r="E10040" s="786">
        <v>140</v>
      </c>
      <c r="F10040" s="786">
        <v>4010</v>
      </c>
      <c r="G10040" s="786" t="s">
        <v>9667</v>
      </c>
      <c r="H10040" s="786" t="s">
        <v>1573</v>
      </c>
      <c r="I10040" s="798">
        <v>1</v>
      </c>
      <c r="J10040" s="786">
        <v>1</v>
      </c>
      <c r="K10040" s="786">
        <v>8.9</v>
      </c>
      <c r="L10040" s="796">
        <v>8.9</v>
      </c>
      <c r="M10040" s="55" t="s">
        <v>2455</v>
      </c>
    </row>
    <row r="10041" spans="1:13" ht="15">
      <c r="A10041" s="783">
        <v>46019</v>
      </c>
      <c r="B10041" s="55" t="s">
        <v>9661</v>
      </c>
      <c r="C10041" s="784">
        <v>83545</v>
      </c>
      <c r="D10041" s="784" t="s">
        <v>9423</v>
      </c>
      <c r="E10041" s="784">
        <v>160</v>
      </c>
      <c r="F10041" s="784">
        <v>4010</v>
      </c>
      <c r="G10041" s="784" t="s">
        <v>5496</v>
      </c>
      <c r="H10041" s="784" t="s">
        <v>1573</v>
      </c>
      <c r="I10041" s="797">
        <v>1</v>
      </c>
      <c r="J10041" s="784">
        <v>1</v>
      </c>
      <c r="K10041" s="784">
        <v>10.64</v>
      </c>
      <c r="L10041" s="793">
        <v>10.64</v>
      </c>
      <c r="M10041" s="55" t="s">
        <v>2455</v>
      </c>
    </row>
    <row r="10042" spans="1:13" ht="15">
      <c r="A10042" s="783">
        <v>46019</v>
      </c>
      <c r="B10042" s="55" t="s">
        <v>9661</v>
      </c>
      <c r="C10042" s="786">
        <v>52399</v>
      </c>
      <c r="D10042" s="786">
        <v>15</v>
      </c>
      <c r="E10042" s="786" t="s">
        <v>2300</v>
      </c>
      <c r="F10042" s="786">
        <v>4010</v>
      </c>
      <c r="G10042" s="786" t="s">
        <v>9668</v>
      </c>
      <c r="H10042" s="786" t="s">
        <v>1573</v>
      </c>
      <c r="I10042" s="798">
        <v>1</v>
      </c>
      <c r="J10042" s="786">
        <v>1</v>
      </c>
      <c r="K10042" s="786">
        <v>8.31</v>
      </c>
      <c r="L10042" s="796">
        <v>8.31</v>
      </c>
      <c r="M10042" s="55" t="s">
        <v>2455</v>
      </c>
    </row>
    <row r="10043" spans="1:13" ht="15">
      <c r="A10043" s="783">
        <v>46019</v>
      </c>
      <c r="B10043" s="55" t="s">
        <v>9661</v>
      </c>
      <c r="C10043" s="784">
        <v>59852</v>
      </c>
      <c r="D10043" s="784" t="s">
        <v>5590</v>
      </c>
      <c r="E10043" s="784">
        <v>130</v>
      </c>
      <c r="F10043" s="784">
        <v>4010</v>
      </c>
      <c r="G10043" s="784" t="s">
        <v>9669</v>
      </c>
      <c r="H10043" s="784" t="s">
        <v>1573</v>
      </c>
      <c r="I10043" s="797">
        <v>1</v>
      </c>
      <c r="J10043" s="784">
        <v>1</v>
      </c>
      <c r="K10043" s="784">
        <v>8.3699999999999992</v>
      </c>
      <c r="L10043" s="793">
        <v>8.3699999999999992</v>
      </c>
      <c r="M10043" s="55" t="s">
        <v>2455</v>
      </c>
    </row>
    <row r="10044" spans="1:13" ht="15">
      <c r="A10044" s="783">
        <v>46019</v>
      </c>
      <c r="B10044" s="55" t="s">
        <v>9661</v>
      </c>
      <c r="C10044" s="786">
        <v>82261</v>
      </c>
      <c r="D10044" s="786" t="s">
        <v>4880</v>
      </c>
      <c r="E10044" s="786">
        <v>120</v>
      </c>
      <c r="F10044" s="786">
        <v>4010</v>
      </c>
      <c r="G10044" s="786" t="s">
        <v>3223</v>
      </c>
      <c r="H10044" s="786" t="s">
        <v>1573</v>
      </c>
      <c r="I10044" s="798">
        <v>1</v>
      </c>
      <c r="J10044" s="786">
        <v>1</v>
      </c>
      <c r="K10044" s="786">
        <v>16.23</v>
      </c>
      <c r="L10044" s="796">
        <v>16.23</v>
      </c>
      <c r="M10044" s="55" t="s">
        <v>2455</v>
      </c>
    </row>
    <row r="10045" spans="1:13" ht="15">
      <c r="A10045" s="783">
        <v>46019</v>
      </c>
      <c r="B10045" s="55" t="s">
        <v>9661</v>
      </c>
      <c r="C10045" s="784">
        <v>83608</v>
      </c>
      <c r="D10045" s="784" t="s">
        <v>7199</v>
      </c>
      <c r="E10045" s="784">
        <v>160</v>
      </c>
      <c r="F10045" s="784">
        <v>4010</v>
      </c>
      <c r="G10045" s="784" t="s">
        <v>9670</v>
      </c>
      <c r="H10045" s="784" t="s">
        <v>1573</v>
      </c>
      <c r="I10045" s="797">
        <v>1</v>
      </c>
      <c r="J10045" s="784">
        <v>1</v>
      </c>
      <c r="K10045" s="784">
        <v>17.239999999999998</v>
      </c>
      <c r="L10045" s="793">
        <v>17.239999999999998</v>
      </c>
      <c r="M10045" s="55" t="s">
        <v>2455</v>
      </c>
    </row>
    <row r="10046" spans="1:13" ht="15">
      <c r="A10046" s="783">
        <v>46019</v>
      </c>
      <c r="B10046" s="55" t="s">
        <v>9661</v>
      </c>
      <c r="C10046" s="786">
        <v>83973</v>
      </c>
      <c r="D10046" s="786" t="s">
        <v>7199</v>
      </c>
      <c r="E10046" s="786">
        <v>130</v>
      </c>
      <c r="F10046" s="786">
        <v>4010</v>
      </c>
      <c r="G10046" s="786" t="s">
        <v>9671</v>
      </c>
      <c r="H10046" s="786" t="s">
        <v>1573</v>
      </c>
      <c r="I10046" s="798">
        <v>1</v>
      </c>
      <c r="J10046" s="786">
        <v>1</v>
      </c>
      <c r="K10046" s="786">
        <v>7.16</v>
      </c>
      <c r="L10046" s="796">
        <v>7.16</v>
      </c>
      <c r="M10046" s="55" t="s">
        <v>2455</v>
      </c>
    </row>
    <row r="10047" spans="1:13" ht="15">
      <c r="A10047" s="783">
        <v>46019</v>
      </c>
      <c r="B10047" s="55" t="s">
        <v>9661</v>
      </c>
      <c r="C10047" s="784">
        <v>68004</v>
      </c>
      <c r="D10047" s="784" t="s">
        <v>4795</v>
      </c>
      <c r="E10047" s="784">
        <v>90</v>
      </c>
      <c r="F10047" s="784">
        <v>4010</v>
      </c>
      <c r="G10047" s="784" t="s">
        <v>9672</v>
      </c>
      <c r="H10047" s="784" t="s">
        <v>1573</v>
      </c>
      <c r="I10047" s="797">
        <v>1</v>
      </c>
      <c r="J10047" s="784">
        <v>1</v>
      </c>
      <c r="K10047" s="784">
        <v>8.01</v>
      </c>
      <c r="L10047" s="793">
        <v>8.01</v>
      </c>
      <c r="M10047" s="55" t="s">
        <v>2455</v>
      </c>
    </row>
    <row r="10048" spans="1:13" ht="15">
      <c r="A10048" s="783">
        <v>46019</v>
      </c>
      <c r="B10048" s="55" t="s">
        <v>9661</v>
      </c>
      <c r="C10048" s="786">
        <v>52399</v>
      </c>
      <c r="D10048" s="786" t="s">
        <v>6576</v>
      </c>
      <c r="E10048" s="786" t="s">
        <v>3950</v>
      </c>
      <c r="F10048" s="786">
        <v>4010</v>
      </c>
      <c r="G10048" s="786" t="s">
        <v>9673</v>
      </c>
      <c r="H10048" s="786" t="s">
        <v>1573</v>
      </c>
      <c r="I10048" s="798">
        <v>1</v>
      </c>
      <c r="J10048" s="786">
        <v>1</v>
      </c>
      <c r="K10048" s="786">
        <v>7.45</v>
      </c>
      <c r="L10048" s="796">
        <v>7.45</v>
      </c>
      <c r="M10048" s="55" t="s">
        <v>2455</v>
      </c>
    </row>
    <row r="10049" spans="1:13" ht="15">
      <c r="A10049" s="783">
        <v>46019</v>
      </c>
      <c r="B10049" s="55" t="s">
        <v>9661</v>
      </c>
      <c r="C10049" s="784">
        <v>83685</v>
      </c>
      <c r="D10049" s="784" t="s">
        <v>2981</v>
      </c>
      <c r="E10049" s="784" t="s">
        <v>2061</v>
      </c>
      <c r="F10049" s="784">
        <v>4010</v>
      </c>
      <c r="G10049" s="784" t="s">
        <v>9674</v>
      </c>
      <c r="H10049" s="784" t="s">
        <v>1573</v>
      </c>
      <c r="I10049" s="797">
        <v>2</v>
      </c>
      <c r="J10049" s="784">
        <v>2</v>
      </c>
      <c r="K10049" s="784">
        <v>27.49</v>
      </c>
      <c r="L10049" s="793">
        <v>54.98</v>
      </c>
      <c r="M10049" s="55" t="s">
        <v>2455</v>
      </c>
    </row>
    <row r="10050" spans="1:13" ht="15">
      <c r="A10050" s="783">
        <v>46019</v>
      </c>
      <c r="B10050" s="55" t="s">
        <v>9661</v>
      </c>
      <c r="C10050" s="786">
        <v>83553</v>
      </c>
      <c r="D10050" s="786" t="s">
        <v>6928</v>
      </c>
      <c r="E10050" s="786" t="s">
        <v>2230</v>
      </c>
      <c r="F10050" s="786">
        <v>4010</v>
      </c>
      <c r="G10050" s="786" t="s">
        <v>9675</v>
      </c>
      <c r="H10050" s="786" t="s">
        <v>1573</v>
      </c>
      <c r="I10050" s="798">
        <v>1</v>
      </c>
      <c r="J10050" s="786">
        <v>1</v>
      </c>
      <c r="K10050" s="786">
        <v>15.14</v>
      </c>
      <c r="L10050" s="796">
        <v>15.14</v>
      </c>
      <c r="M10050" s="55" t="s">
        <v>2455</v>
      </c>
    </row>
    <row r="10051" spans="1:13" ht="15">
      <c r="A10051" s="783">
        <v>46019</v>
      </c>
      <c r="B10051" s="55" t="s">
        <v>9661</v>
      </c>
      <c r="C10051" s="784">
        <v>82203</v>
      </c>
      <c r="D10051" s="784" t="s">
        <v>6862</v>
      </c>
      <c r="E10051" s="784">
        <v>90</v>
      </c>
      <c r="F10051" s="784">
        <v>4010</v>
      </c>
      <c r="G10051" s="784" t="s">
        <v>9676</v>
      </c>
      <c r="H10051" s="784" t="s">
        <v>1573</v>
      </c>
      <c r="I10051" s="797">
        <v>1</v>
      </c>
      <c r="J10051" s="784">
        <v>1</v>
      </c>
      <c r="K10051" s="784">
        <v>25.68</v>
      </c>
      <c r="L10051" s="793">
        <v>25.68</v>
      </c>
      <c r="M10051" s="55" t="s">
        <v>2455</v>
      </c>
    </row>
    <row r="10052" spans="1:13" ht="15">
      <c r="A10052" s="783">
        <v>46019</v>
      </c>
      <c r="B10052" s="55" t="s">
        <v>9661</v>
      </c>
      <c r="C10052" s="786">
        <v>81569</v>
      </c>
      <c r="D10052" s="786" t="s">
        <v>2560</v>
      </c>
      <c r="E10052" s="786">
        <v>140</v>
      </c>
      <c r="F10052" s="786">
        <v>4010</v>
      </c>
      <c r="G10052" s="786" t="s">
        <v>9677</v>
      </c>
      <c r="H10052" s="786" t="s">
        <v>1573</v>
      </c>
      <c r="I10052" s="798">
        <v>1</v>
      </c>
      <c r="J10052" s="786">
        <v>1</v>
      </c>
      <c r="K10052" s="786">
        <v>8.3699999999999992</v>
      </c>
      <c r="L10052" s="796">
        <v>8.3699999999999992</v>
      </c>
      <c r="M10052" s="55" t="s">
        <v>2455</v>
      </c>
    </row>
    <row r="10053" spans="1:13" ht="15">
      <c r="A10053" s="783">
        <v>46019</v>
      </c>
      <c r="B10053" s="55" t="s">
        <v>9661</v>
      </c>
      <c r="C10053" s="784">
        <v>83287</v>
      </c>
      <c r="D10053" s="784" t="s">
        <v>9678</v>
      </c>
      <c r="E10053" s="784">
        <v>85</v>
      </c>
      <c r="F10053" s="784">
        <v>4010</v>
      </c>
      <c r="G10053" s="784" t="s">
        <v>9679</v>
      </c>
      <c r="H10053" s="784" t="s">
        <v>1573</v>
      </c>
      <c r="I10053" s="797">
        <v>1</v>
      </c>
      <c r="J10053" s="784">
        <v>1</v>
      </c>
      <c r="K10053" s="784">
        <v>18.14</v>
      </c>
      <c r="L10053" s="793">
        <v>18.14</v>
      </c>
      <c r="M10053" s="55" t="s">
        <v>2455</v>
      </c>
    </row>
    <row r="10054" spans="1:13" ht="15">
      <c r="A10054" s="783">
        <v>46019</v>
      </c>
      <c r="B10054" s="55" t="s">
        <v>9661</v>
      </c>
      <c r="C10054" s="786">
        <v>81318</v>
      </c>
      <c r="D10054" s="786" t="s">
        <v>3065</v>
      </c>
      <c r="E10054" s="786">
        <v>160</v>
      </c>
      <c r="F10054" s="786">
        <v>4010</v>
      </c>
      <c r="G10054" s="786" t="s">
        <v>9680</v>
      </c>
      <c r="H10054" s="786" t="s">
        <v>1573</v>
      </c>
      <c r="I10054" s="798">
        <v>1</v>
      </c>
      <c r="J10054" s="786">
        <v>1</v>
      </c>
      <c r="K10054" s="786">
        <v>5.56</v>
      </c>
      <c r="L10054" s="796">
        <v>5.56</v>
      </c>
      <c r="M10054" s="55" t="s">
        <v>2455</v>
      </c>
    </row>
    <row r="10055" spans="1:13" ht="15">
      <c r="A10055" s="783">
        <v>46019</v>
      </c>
      <c r="B10055" s="55" t="s">
        <v>9661</v>
      </c>
      <c r="C10055" s="784">
        <v>83602</v>
      </c>
      <c r="D10055" s="784" t="s">
        <v>9036</v>
      </c>
      <c r="E10055" s="784" t="s">
        <v>2230</v>
      </c>
      <c r="F10055" s="784">
        <v>4010</v>
      </c>
      <c r="G10055" s="784" t="s">
        <v>8420</v>
      </c>
      <c r="H10055" s="784" t="s">
        <v>1573</v>
      </c>
      <c r="I10055" s="797">
        <v>1</v>
      </c>
      <c r="J10055" s="784">
        <v>1</v>
      </c>
      <c r="K10055" s="784">
        <v>32.159999999999997</v>
      </c>
      <c r="L10055" s="793">
        <v>32.159999999999997</v>
      </c>
      <c r="M10055" s="55" t="s">
        <v>2455</v>
      </c>
    </row>
    <row r="10056" spans="1:13" ht="15">
      <c r="A10056" s="783">
        <v>46019</v>
      </c>
      <c r="B10056" s="55" t="s">
        <v>9661</v>
      </c>
      <c r="C10056" s="786">
        <v>83802</v>
      </c>
      <c r="D10056" s="786" t="s">
        <v>7427</v>
      </c>
      <c r="E10056" s="786">
        <v>85</v>
      </c>
      <c r="F10056" s="786">
        <v>4010</v>
      </c>
      <c r="G10056" s="786" t="s">
        <v>8421</v>
      </c>
      <c r="H10056" s="786" t="s">
        <v>1573</v>
      </c>
      <c r="I10056" s="798">
        <v>1</v>
      </c>
      <c r="J10056" s="786">
        <v>1</v>
      </c>
      <c r="K10056" s="786">
        <v>26.39</v>
      </c>
      <c r="L10056" s="796">
        <v>26.39</v>
      </c>
      <c r="M10056" s="55" t="s">
        <v>2455</v>
      </c>
    </row>
    <row r="10057" spans="1:13" ht="15">
      <c r="A10057" s="783">
        <v>46019</v>
      </c>
      <c r="B10057" s="55" t="s">
        <v>9681</v>
      </c>
      <c r="C10057" s="784">
        <v>83036</v>
      </c>
      <c r="D10057" s="784" t="s">
        <v>6691</v>
      </c>
      <c r="E10057" s="784">
        <v>120</v>
      </c>
      <c r="F10057" s="784">
        <v>4010</v>
      </c>
      <c r="G10057" s="784" t="s">
        <v>4076</v>
      </c>
      <c r="H10057" s="784" t="s">
        <v>1573</v>
      </c>
      <c r="I10057" s="797">
        <v>4</v>
      </c>
      <c r="J10057" s="784">
        <v>4</v>
      </c>
      <c r="K10057" s="784">
        <v>7.13</v>
      </c>
      <c r="L10057" s="793">
        <v>28.52</v>
      </c>
      <c r="M10057" s="55" t="s">
        <v>2455</v>
      </c>
    </row>
    <row r="10058" spans="1:13" ht="15">
      <c r="A10058" s="783">
        <v>46019</v>
      </c>
      <c r="B10058" s="55" t="s">
        <v>9681</v>
      </c>
      <c r="C10058" s="786">
        <v>80039</v>
      </c>
      <c r="D10058" s="786" t="s">
        <v>6567</v>
      </c>
      <c r="E10058" s="786" t="s">
        <v>289</v>
      </c>
      <c r="F10058" s="786">
        <v>4010</v>
      </c>
      <c r="G10058" s="786" t="s">
        <v>9682</v>
      </c>
      <c r="H10058" s="786" t="s">
        <v>1573</v>
      </c>
      <c r="I10058" s="798">
        <v>2</v>
      </c>
      <c r="J10058" s="786">
        <v>2</v>
      </c>
      <c r="K10058" s="786">
        <v>13.49</v>
      </c>
      <c r="L10058" s="796">
        <v>26.98</v>
      </c>
      <c r="M10058" s="55" t="s">
        <v>2455</v>
      </c>
    </row>
    <row r="10059" spans="1:13" ht="15">
      <c r="A10059" s="783">
        <v>46019</v>
      </c>
      <c r="B10059" s="55" t="s">
        <v>9681</v>
      </c>
      <c r="C10059" s="784">
        <v>67262</v>
      </c>
      <c r="D10059" s="784" t="s">
        <v>2708</v>
      </c>
      <c r="E10059" s="784">
        <v>150</v>
      </c>
      <c r="F10059" s="784">
        <v>4010</v>
      </c>
      <c r="G10059" s="784" t="s">
        <v>9683</v>
      </c>
      <c r="H10059" s="784" t="s">
        <v>1573</v>
      </c>
      <c r="I10059" s="797">
        <v>2</v>
      </c>
      <c r="J10059" s="784">
        <v>2</v>
      </c>
      <c r="K10059" s="784">
        <v>9.98</v>
      </c>
      <c r="L10059" s="793">
        <v>19.96</v>
      </c>
      <c r="M10059" s="55" t="s">
        <v>2455</v>
      </c>
    </row>
    <row r="10060" spans="1:13" ht="15">
      <c r="A10060" s="783">
        <v>46019</v>
      </c>
      <c r="B10060" s="55" t="s">
        <v>9681</v>
      </c>
      <c r="C10060" s="786">
        <v>81127</v>
      </c>
      <c r="D10060" s="786" t="s">
        <v>8006</v>
      </c>
      <c r="E10060" s="786">
        <v>85</v>
      </c>
      <c r="F10060" s="786">
        <v>4010</v>
      </c>
      <c r="G10060" s="786" t="s">
        <v>8422</v>
      </c>
      <c r="H10060" s="786" t="s">
        <v>1573</v>
      </c>
      <c r="I10060" s="798">
        <v>2</v>
      </c>
      <c r="J10060" s="786">
        <v>2</v>
      </c>
      <c r="K10060" s="786">
        <v>12.27</v>
      </c>
      <c r="L10060" s="796">
        <v>24.54</v>
      </c>
      <c r="M10060" s="55" t="s">
        <v>2455</v>
      </c>
    </row>
    <row r="10061" spans="1:13" ht="15">
      <c r="A10061" s="783">
        <v>46019</v>
      </c>
      <c r="B10061" s="55" t="s">
        <v>9681</v>
      </c>
      <c r="C10061" s="784">
        <v>60325</v>
      </c>
      <c r="D10061" s="784" t="s">
        <v>2302</v>
      </c>
      <c r="E10061" s="784" t="s">
        <v>441</v>
      </c>
      <c r="F10061" s="784">
        <v>4010</v>
      </c>
      <c r="G10061" s="784" t="s">
        <v>9684</v>
      </c>
      <c r="H10061" s="784" t="s">
        <v>1573</v>
      </c>
      <c r="I10061" s="797">
        <v>1</v>
      </c>
      <c r="J10061" s="784">
        <v>1</v>
      </c>
      <c r="K10061" s="784">
        <v>10.36</v>
      </c>
      <c r="L10061" s="793">
        <v>10.36</v>
      </c>
      <c r="M10061" s="55" t="s">
        <v>2455</v>
      </c>
    </row>
    <row r="10062" spans="1:13" ht="15">
      <c r="A10062" s="783">
        <v>46019</v>
      </c>
      <c r="B10062" s="55" t="s">
        <v>9681</v>
      </c>
      <c r="C10062" s="786">
        <v>83279</v>
      </c>
      <c r="D10062" s="786" t="s">
        <v>3930</v>
      </c>
      <c r="E10062" s="786">
        <v>150</v>
      </c>
      <c r="F10062" s="786">
        <v>4010</v>
      </c>
      <c r="G10062" s="786" t="s">
        <v>8424</v>
      </c>
      <c r="H10062" s="786" t="s">
        <v>1573</v>
      </c>
      <c r="I10062" s="798">
        <v>1</v>
      </c>
      <c r="J10062" s="786">
        <v>1</v>
      </c>
      <c r="K10062" s="786">
        <v>17.260000000000002</v>
      </c>
      <c r="L10062" s="796">
        <v>17.260000000000002</v>
      </c>
      <c r="M10062" s="55" t="s">
        <v>2455</v>
      </c>
    </row>
    <row r="10063" spans="1:13" ht="15">
      <c r="A10063" s="783">
        <v>46019</v>
      </c>
      <c r="B10063" s="55" t="s">
        <v>9681</v>
      </c>
      <c r="C10063" s="784">
        <v>66934</v>
      </c>
      <c r="D10063" s="784" t="s">
        <v>2292</v>
      </c>
      <c r="E10063" s="784">
        <v>85</v>
      </c>
      <c r="F10063" s="784">
        <v>4010</v>
      </c>
      <c r="G10063" s="784" t="s">
        <v>8425</v>
      </c>
      <c r="H10063" s="784" t="s">
        <v>1573</v>
      </c>
      <c r="I10063" s="797">
        <v>1</v>
      </c>
      <c r="J10063" s="784">
        <v>1</v>
      </c>
      <c r="K10063" s="784">
        <v>10.86</v>
      </c>
      <c r="L10063" s="793">
        <v>10.86</v>
      </c>
      <c r="M10063" s="55" t="s">
        <v>2455</v>
      </c>
    </row>
    <row r="10064" spans="1:13" ht="15">
      <c r="A10064" s="783">
        <v>46019</v>
      </c>
      <c r="B10064" s="55" t="s">
        <v>9681</v>
      </c>
      <c r="C10064" s="786">
        <v>80046</v>
      </c>
      <c r="D10064" s="786" t="s">
        <v>2336</v>
      </c>
      <c r="E10064" s="786" t="s">
        <v>3950</v>
      </c>
      <c r="F10064" s="786">
        <v>4010</v>
      </c>
      <c r="G10064" s="786" t="s">
        <v>8426</v>
      </c>
      <c r="H10064" s="786" t="s">
        <v>1573</v>
      </c>
      <c r="I10064" s="798">
        <v>1</v>
      </c>
      <c r="J10064" s="786">
        <v>1</v>
      </c>
      <c r="K10064" s="786">
        <v>14.45</v>
      </c>
      <c r="L10064" s="796">
        <v>14.45</v>
      </c>
      <c r="M10064" s="55" t="s">
        <v>2455</v>
      </c>
    </row>
    <row r="10065" spans="1:13" ht="15">
      <c r="A10065" s="783">
        <v>46019</v>
      </c>
      <c r="B10065" s="55" t="s">
        <v>9681</v>
      </c>
      <c r="C10065" s="784">
        <v>83503</v>
      </c>
      <c r="D10065" s="784" t="s">
        <v>5926</v>
      </c>
      <c r="E10065" s="784">
        <v>90</v>
      </c>
      <c r="F10065" s="784">
        <v>4010</v>
      </c>
      <c r="G10065" s="784" t="s">
        <v>9685</v>
      </c>
      <c r="H10065" s="784" t="s">
        <v>1573</v>
      </c>
      <c r="I10065" s="797">
        <v>1</v>
      </c>
      <c r="J10065" s="784">
        <v>1</v>
      </c>
      <c r="K10065" s="784">
        <v>13.86</v>
      </c>
      <c r="L10065" s="793">
        <v>13.86</v>
      </c>
      <c r="M10065" s="55" t="s">
        <v>2455</v>
      </c>
    </row>
    <row r="10066" spans="1:13" ht="15">
      <c r="A10066" s="783">
        <v>46019</v>
      </c>
      <c r="B10066" s="55" t="s">
        <v>9681</v>
      </c>
      <c r="C10066" s="786">
        <v>83859</v>
      </c>
      <c r="D10066" s="786" t="s">
        <v>7703</v>
      </c>
      <c r="E10066" s="786">
        <v>110</v>
      </c>
      <c r="F10066" s="786">
        <v>4010</v>
      </c>
      <c r="G10066" s="786" t="s">
        <v>9686</v>
      </c>
      <c r="H10066" s="786" t="s">
        <v>1573</v>
      </c>
      <c r="I10066" s="798">
        <v>1</v>
      </c>
      <c r="J10066" s="786">
        <v>1</v>
      </c>
      <c r="K10066" s="786">
        <v>24.67</v>
      </c>
      <c r="L10066" s="796">
        <v>24.67</v>
      </c>
      <c r="M10066" s="55" t="s">
        <v>2455</v>
      </c>
    </row>
    <row r="10067" spans="1:13" ht="15">
      <c r="A10067" s="783">
        <v>46019</v>
      </c>
      <c r="B10067" s="55" t="s">
        <v>9681</v>
      </c>
      <c r="C10067" s="784">
        <v>81157</v>
      </c>
      <c r="D10067" s="784" t="s">
        <v>7459</v>
      </c>
      <c r="E10067" s="784">
        <v>110</v>
      </c>
      <c r="F10067" s="784">
        <v>4010</v>
      </c>
      <c r="G10067" s="784" t="s">
        <v>6667</v>
      </c>
      <c r="H10067" s="784" t="s">
        <v>1573</v>
      </c>
      <c r="I10067" s="797">
        <v>1</v>
      </c>
      <c r="J10067" s="784">
        <v>1</v>
      </c>
      <c r="K10067" s="784">
        <v>5.09</v>
      </c>
      <c r="L10067" s="793">
        <v>5.09</v>
      </c>
      <c r="M10067" s="55" t="s">
        <v>2455</v>
      </c>
    </row>
    <row r="10068" spans="1:13" ht="15">
      <c r="A10068" s="783">
        <v>46019</v>
      </c>
      <c r="B10068" s="55" t="s">
        <v>9681</v>
      </c>
      <c r="C10068" s="786">
        <v>81157</v>
      </c>
      <c r="D10068" s="786" t="s">
        <v>7459</v>
      </c>
      <c r="E10068" s="786">
        <v>130</v>
      </c>
      <c r="F10068" s="786">
        <v>4010</v>
      </c>
      <c r="G10068" s="786" t="s">
        <v>8427</v>
      </c>
      <c r="H10068" s="786" t="s">
        <v>1573</v>
      </c>
      <c r="I10068" s="798">
        <v>1</v>
      </c>
      <c r="J10068" s="786">
        <v>1</v>
      </c>
      <c r="K10068" s="786">
        <v>5.09</v>
      </c>
      <c r="L10068" s="796">
        <v>5.09</v>
      </c>
      <c r="M10068" s="55" t="s">
        <v>2455</v>
      </c>
    </row>
    <row r="10069" spans="1:13" ht="15">
      <c r="A10069" s="783">
        <v>46019</v>
      </c>
      <c r="B10069" s="55" t="s">
        <v>9681</v>
      </c>
      <c r="C10069" s="784">
        <v>83639</v>
      </c>
      <c r="D10069" s="784" t="s">
        <v>6746</v>
      </c>
      <c r="E10069" s="784">
        <v>130</v>
      </c>
      <c r="F10069" s="784">
        <v>4010</v>
      </c>
      <c r="G10069" s="784" t="s">
        <v>3654</v>
      </c>
      <c r="H10069" s="784" t="s">
        <v>1573</v>
      </c>
      <c r="I10069" s="797">
        <v>1</v>
      </c>
      <c r="J10069" s="784">
        <v>1</v>
      </c>
      <c r="K10069" s="784">
        <v>25.73</v>
      </c>
      <c r="L10069" s="793">
        <v>25.73</v>
      </c>
      <c r="M10069" s="55" t="s">
        <v>2455</v>
      </c>
    </row>
    <row r="10070" spans="1:13" ht="15">
      <c r="A10070" s="783">
        <v>46019</v>
      </c>
      <c r="B10070" s="55" t="s">
        <v>9681</v>
      </c>
      <c r="C10070" s="786">
        <v>82261</v>
      </c>
      <c r="D10070" s="786" t="s">
        <v>6358</v>
      </c>
      <c r="E10070" s="786">
        <v>130</v>
      </c>
      <c r="F10070" s="786">
        <v>4010</v>
      </c>
      <c r="G10070" s="786" t="s">
        <v>8428</v>
      </c>
      <c r="H10070" s="786" t="s">
        <v>1573</v>
      </c>
      <c r="I10070" s="798">
        <v>1</v>
      </c>
      <c r="J10070" s="786">
        <v>1</v>
      </c>
      <c r="K10070" s="786">
        <v>16.23</v>
      </c>
      <c r="L10070" s="796">
        <v>16.23</v>
      </c>
      <c r="M10070" s="55" t="s">
        <v>2455</v>
      </c>
    </row>
    <row r="10071" spans="1:13" ht="15">
      <c r="A10071" s="783">
        <v>46019</v>
      </c>
      <c r="B10071" s="55" t="s">
        <v>9681</v>
      </c>
      <c r="C10071" s="784">
        <v>80039</v>
      </c>
      <c r="D10071" s="784" t="s">
        <v>3942</v>
      </c>
      <c r="E10071" s="784" t="s">
        <v>2296</v>
      </c>
      <c r="F10071" s="784">
        <v>4010</v>
      </c>
      <c r="G10071" s="784" t="s">
        <v>8429</v>
      </c>
      <c r="H10071" s="784" t="s">
        <v>1573</v>
      </c>
      <c r="I10071" s="797">
        <v>1</v>
      </c>
      <c r="J10071" s="784">
        <v>1</v>
      </c>
      <c r="K10071" s="784">
        <v>10.73</v>
      </c>
      <c r="L10071" s="793">
        <v>10.73</v>
      </c>
      <c r="M10071" s="55" t="s">
        <v>2455</v>
      </c>
    </row>
    <row r="10072" spans="1:13" ht="15">
      <c r="A10072" s="783">
        <v>46019</v>
      </c>
      <c r="B10072" s="55" t="s">
        <v>9681</v>
      </c>
      <c r="C10072" s="786">
        <v>66934</v>
      </c>
      <c r="D10072" s="786" t="s">
        <v>2292</v>
      </c>
      <c r="E10072" s="786">
        <v>70</v>
      </c>
      <c r="F10072" s="786">
        <v>4010</v>
      </c>
      <c r="G10072" s="786" t="s">
        <v>8430</v>
      </c>
      <c r="H10072" s="786" t="s">
        <v>1573</v>
      </c>
      <c r="I10072" s="798">
        <v>1</v>
      </c>
      <c r="J10072" s="786">
        <v>1</v>
      </c>
      <c r="K10072" s="786">
        <v>10.86</v>
      </c>
      <c r="L10072" s="796">
        <v>10.86</v>
      </c>
      <c r="M10072" s="55" t="s">
        <v>2455</v>
      </c>
    </row>
    <row r="10073" spans="1:13" ht="15">
      <c r="A10073" s="783">
        <v>46019</v>
      </c>
      <c r="B10073" s="55" t="s">
        <v>9681</v>
      </c>
      <c r="C10073" s="784">
        <v>83789</v>
      </c>
      <c r="D10073" s="784" t="s">
        <v>7944</v>
      </c>
      <c r="E10073" s="784">
        <v>110</v>
      </c>
      <c r="F10073" s="784">
        <v>4010</v>
      </c>
      <c r="G10073" s="784" t="s">
        <v>8432</v>
      </c>
      <c r="H10073" s="784" t="s">
        <v>1573</v>
      </c>
      <c r="I10073" s="797">
        <v>1</v>
      </c>
      <c r="J10073" s="784">
        <v>1</v>
      </c>
      <c r="K10073" s="784">
        <v>28.19</v>
      </c>
      <c r="L10073" s="793">
        <v>28.19</v>
      </c>
      <c r="M10073" s="55" t="s">
        <v>2455</v>
      </c>
    </row>
    <row r="10074" spans="1:13" ht="15">
      <c r="A10074" s="783">
        <v>46019</v>
      </c>
      <c r="B10074" s="55" t="s">
        <v>9681</v>
      </c>
      <c r="C10074" s="786">
        <v>83300</v>
      </c>
      <c r="D10074" s="786" t="s">
        <v>5850</v>
      </c>
      <c r="E10074" s="786">
        <v>100</v>
      </c>
      <c r="F10074" s="786">
        <v>4010</v>
      </c>
      <c r="G10074" s="786" t="s">
        <v>8433</v>
      </c>
      <c r="H10074" s="786" t="s">
        <v>1573</v>
      </c>
      <c r="I10074" s="798">
        <v>2</v>
      </c>
      <c r="J10074" s="786">
        <v>2</v>
      </c>
      <c r="K10074" s="786">
        <v>11.22</v>
      </c>
      <c r="L10074" s="796">
        <v>22.44</v>
      </c>
      <c r="M10074" s="55" t="s">
        <v>2455</v>
      </c>
    </row>
    <row r="10075" spans="1:13" ht="15">
      <c r="A10075" s="783">
        <v>46019</v>
      </c>
      <c r="B10075" s="55" t="s">
        <v>9687</v>
      </c>
      <c r="C10075" s="784">
        <v>83640</v>
      </c>
      <c r="D10075" s="784" t="s">
        <v>6862</v>
      </c>
      <c r="E10075" s="784">
        <v>140</v>
      </c>
      <c r="F10075" s="784">
        <v>4010</v>
      </c>
      <c r="G10075" s="784" t="s">
        <v>4429</v>
      </c>
      <c r="H10075" s="784" t="s">
        <v>1573</v>
      </c>
      <c r="I10075" s="797">
        <v>1</v>
      </c>
      <c r="J10075" s="784">
        <v>1</v>
      </c>
      <c r="K10075" s="784">
        <v>15.82</v>
      </c>
      <c r="L10075" s="793">
        <v>15.82</v>
      </c>
      <c r="M10075" s="55" t="s">
        <v>2455</v>
      </c>
    </row>
    <row r="10076" spans="1:13" ht="15">
      <c r="A10076" s="783">
        <v>46019</v>
      </c>
      <c r="B10076" s="55" t="s">
        <v>9687</v>
      </c>
      <c r="C10076" s="786">
        <v>50763</v>
      </c>
      <c r="D10076" s="786" t="s">
        <v>2664</v>
      </c>
      <c r="E10076" s="786" t="s">
        <v>441</v>
      </c>
      <c r="F10076" s="786">
        <v>4010</v>
      </c>
      <c r="G10076" s="786" t="s">
        <v>4399</v>
      </c>
      <c r="H10076" s="786" t="s">
        <v>1573</v>
      </c>
      <c r="I10076" s="798">
        <v>5</v>
      </c>
      <c r="J10076" s="786">
        <v>5</v>
      </c>
      <c r="K10076" s="786">
        <v>4.17</v>
      </c>
      <c r="L10076" s="796">
        <v>20.85</v>
      </c>
      <c r="M10076" s="55" t="s">
        <v>2455</v>
      </c>
    </row>
    <row r="10077" spans="1:13" ht="15">
      <c r="A10077" s="783">
        <v>46019</v>
      </c>
      <c r="B10077" s="55" t="s">
        <v>9687</v>
      </c>
      <c r="C10077" s="784">
        <v>44403</v>
      </c>
      <c r="D10077" s="784" t="s">
        <v>2382</v>
      </c>
      <c r="E10077" s="784" t="s">
        <v>2061</v>
      </c>
      <c r="F10077" s="784">
        <v>4010</v>
      </c>
      <c r="G10077" s="784" t="s">
        <v>4400</v>
      </c>
      <c r="H10077" s="784" t="s">
        <v>1573</v>
      </c>
      <c r="I10077" s="797">
        <v>1</v>
      </c>
      <c r="J10077" s="784">
        <v>1</v>
      </c>
      <c r="K10077" s="784">
        <v>6.08</v>
      </c>
      <c r="L10077" s="793">
        <v>6.08</v>
      </c>
      <c r="M10077" s="55" t="s">
        <v>2455</v>
      </c>
    </row>
    <row r="10078" spans="1:13" ht="15">
      <c r="A10078" s="783">
        <v>46019</v>
      </c>
      <c r="B10078" s="55" t="s">
        <v>9687</v>
      </c>
      <c r="C10078" s="786">
        <v>81316</v>
      </c>
      <c r="D10078" s="786" t="s">
        <v>3093</v>
      </c>
      <c r="E10078" s="786">
        <v>130</v>
      </c>
      <c r="F10078" s="786">
        <v>4010</v>
      </c>
      <c r="G10078" s="786" t="s">
        <v>4405</v>
      </c>
      <c r="H10078" s="786" t="s">
        <v>1573</v>
      </c>
      <c r="I10078" s="798">
        <v>1</v>
      </c>
      <c r="J10078" s="786">
        <v>1</v>
      </c>
      <c r="K10078" s="786">
        <v>6.38</v>
      </c>
      <c r="L10078" s="796">
        <v>6.38</v>
      </c>
      <c r="M10078" s="55" t="s">
        <v>2455</v>
      </c>
    </row>
    <row r="10079" spans="1:13" ht="15">
      <c r="A10079" s="783">
        <v>46019</v>
      </c>
      <c r="B10079" s="55" t="s">
        <v>9687</v>
      </c>
      <c r="C10079" s="784">
        <v>66716</v>
      </c>
      <c r="D10079" s="784" t="s">
        <v>7072</v>
      </c>
      <c r="E10079" s="784">
        <v>150</v>
      </c>
      <c r="F10079" s="784">
        <v>4010</v>
      </c>
      <c r="G10079" s="784" t="s">
        <v>4408</v>
      </c>
      <c r="H10079" s="784" t="s">
        <v>1573</v>
      </c>
      <c r="I10079" s="797">
        <v>1</v>
      </c>
      <c r="J10079" s="784">
        <v>1</v>
      </c>
      <c r="K10079" s="784">
        <v>4.93</v>
      </c>
      <c r="L10079" s="793">
        <v>4.93</v>
      </c>
      <c r="M10079" s="55" t="s">
        <v>2455</v>
      </c>
    </row>
    <row r="10080" spans="1:13" ht="15">
      <c r="A10080" s="783">
        <v>46019</v>
      </c>
      <c r="B10080" s="55" t="s">
        <v>9687</v>
      </c>
      <c r="C10080" s="786">
        <v>59852</v>
      </c>
      <c r="D10080" s="786" t="s">
        <v>2255</v>
      </c>
      <c r="E10080" s="786">
        <v>80</v>
      </c>
      <c r="F10080" s="786">
        <v>4010</v>
      </c>
      <c r="G10080" s="786" t="s">
        <v>4411</v>
      </c>
      <c r="H10080" s="786" t="s">
        <v>1573</v>
      </c>
      <c r="I10080" s="798">
        <v>1</v>
      </c>
      <c r="J10080" s="786">
        <v>1</v>
      </c>
      <c r="K10080" s="786">
        <v>8.67</v>
      </c>
      <c r="L10080" s="796">
        <v>8.67</v>
      </c>
      <c r="M10080" s="55" t="s">
        <v>2455</v>
      </c>
    </row>
    <row r="10081" spans="1:15" ht="15">
      <c r="A10081" s="783">
        <v>46019</v>
      </c>
      <c r="B10081" s="55" t="s">
        <v>9687</v>
      </c>
      <c r="C10081" s="784">
        <v>83198</v>
      </c>
      <c r="D10081" s="784" t="s">
        <v>9688</v>
      </c>
      <c r="E10081" s="784">
        <v>150</v>
      </c>
      <c r="F10081" s="784">
        <v>4010</v>
      </c>
      <c r="G10081" s="784" t="s">
        <v>4412</v>
      </c>
      <c r="H10081" s="784" t="s">
        <v>1573</v>
      </c>
      <c r="I10081" s="797">
        <v>1</v>
      </c>
      <c r="J10081" s="784">
        <v>1</v>
      </c>
      <c r="K10081" s="784">
        <v>5.48</v>
      </c>
      <c r="L10081" s="793">
        <v>5.48</v>
      </c>
      <c r="M10081" s="55" t="s">
        <v>2455</v>
      </c>
    </row>
    <row r="10082" spans="1:15" ht="15">
      <c r="A10082" s="783">
        <v>46019</v>
      </c>
      <c r="B10082" s="55" t="s">
        <v>9687</v>
      </c>
      <c r="C10082" s="786">
        <v>83656</v>
      </c>
      <c r="D10082" s="786" t="s">
        <v>7187</v>
      </c>
      <c r="E10082" s="786">
        <v>85</v>
      </c>
      <c r="F10082" s="786">
        <v>4010</v>
      </c>
      <c r="G10082" s="786" t="s">
        <v>9689</v>
      </c>
      <c r="H10082" s="786" t="s">
        <v>1573</v>
      </c>
      <c r="I10082" s="798">
        <v>1</v>
      </c>
      <c r="J10082" s="786">
        <v>1</v>
      </c>
      <c r="K10082" s="786">
        <v>23.48</v>
      </c>
      <c r="L10082" s="796">
        <v>23.48</v>
      </c>
      <c r="M10082" s="55" t="s">
        <v>2455</v>
      </c>
    </row>
    <row r="10083" spans="1:15" ht="15">
      <c r="A10083" s="783">
        <v>46019</v>
      </c>
      <c r="B10083" s="55" t="s">
        <v>9687</v>
      </c>
      <c r="C10083" s="784">
        <v>81569</v>
      </c>
      <c r="D10083" s="784" t="s">
        <v>2560</v>
      </c>
      <c r="E10083" s="784">
        <v>140</v>
      </c>
      <c r="F10083" s="784">
        <v>4010</v>
      </c>
      <c r="G10083" s="784" t="s">
        <v>9677</v>
      </c>
      <c r="H10083" s="784" t="s">
        <v>1573</v>
      </c>
      <c r="I10083" s="797">
        <v>1</v>
      </c>
      <c r="J10083" s="784">
        <v>1</v>
      </c>
      <c r="K10083" s="784">
        <v>8.3699999999999992</v>
      </c>
      <c r="L10083" s="793">
        <v>8.3699999999999992</v>
      </c>
      <c r="M10083" s="55" t="s">
        <v>2455</v>
      </c>
    </row>
    <row r="10084" spans="1:15" ht="15">
      <c r="A10084" s="783">
        <v>46019</v>
      </c>
      <c r="B10084" s="55" t="s">
        <v>9690</v>
      </c>
      <c r="C10084" s="786">
        <v>52621</v>
      </c>
      <c r="D10084" s="786" t="s">
        <v>2336</v>
      </c>
      <c r="E10084" s="786" t="s">
        <v>2715</v>
      </c>
      <c r="F10084" s="786">
        <v>4010</v>
      </c>
      <c r="G10084" s="786" t="s">
        <v>7124</v>
      </c>
      <c r="H10084" s="786" t="s">
        <v>1573</v>
      </c>
      <c r="I10084" s="798">
        <v>1</v>
      </c>
      <c r="J10084" s="786">
        <v>1</v>
      </c>
      <c r="K10084" s="786">
        <v>3.93</v>
      </c>
      <c r="L10084" s="796">
        <v>3.93</v>
      </c>
      <c r="M10084" s="55" t="s">
        <v>2455</v>
      </c>
    </row>
    <row r="10085" spans="1:15" ht="15">
      <c r="A10085" s="783">
        <v>46019</v>
      </c>
      <c r="B10085" s="55" t="s">
        <v>9690</v>
      </c>
      <c r="C10085" s="784">
        <v>64336</v>
      </c>
      <c r="D10085" s="784" t="s">
        <v>5127</v>
      </c>
      <c r="E10085" s="882">
        <v>45847</v>
      </c>
      <c r="F10085" s="784">
        <v>4010</v>
      </c>
      <c r="G10085" s="784" t="s">
        <v>5980</v>
      </c>
      <c r="H10085" s="784" t="s">
        <v>1573</v>
      </c>
      <c r="I10085" s="797">
        <v>1</v>
      </c>
      <c r="J10085" s="784">
        <v>1</v>
      </c>
      <c r="K10085" s="784">
        <v>9.83</v>
      </c>
      <c r="L10085" s="793">
        <v>9.83</v>
      </c>
      <c r="M10085" s="55" t="s">
        <v>2455</v>
      </c>
    </row>
    <row r="10086" spans="1:15" ht="15">
      <c r="A10086" s="783">
        <v>46019</v>
      </c>
      <c r="B10086" s="55" t="s">
        <v>9690</v>
      </c>
      <c r="C10086" s="786">
        <v>83635</v>
      </c>
      <c r="D10086" s="786" t="s">
        <v>5955</v>
      </c>
      <c r="E10086" s="786">
        <v>75</v>
      </c>
      <c r="F10086" s="786">
        <v>4010</v>
      </c>
      <c r="G10086" s="786" t="s">
        <v>5984</v>
      </c>
      <c r="H10086" s="786" t="s">
        <v>1573</v>
      </c>
      <c r="I10086" s="798">
        <v>1</v>
      </c>
      <c r="J10086" s="786">
        <v>1</v>
      </c>
      <c r="K10086" s="786">
        <v>13.48</v>
      </c>
      <c r="L10086" s="796">
        <v>13.48</v>
      </c>
      <c r="M10086" s="55" t="s">
        <v>2455</v>
      </c>
    </row>
    <row r="10087" spans="1:15" ht="15">
      <c r="A10087" s="783">
        <v>46019</v>
      </c>
      <c r="B10087" s="55" t="s">
        <v>9690</v>
      </c>
      <c r="C10087" s="784">
        <v>41423</v>
      </c>
      <c r="D10087" s="784" t="s">
        <v>2290</v>
      </c>
      <c r="E10087" s="784">
        <v>90</v>
      </c>
      <c r="F10087" s="784">
        <v>4010</v>
      </c>
      <c r="G10087" s="784" t="s">
        <v>6023</v>
      </c>
      <c r="H10087" s="784" t="s">
        <v>1573</v>
      </c>
      <c r="I10087" s="797">
        <v>1</v>
      </c>
      <c r="J10087" s="784">
        <v>1</v>
      </c>
      <c r="K10087" s="784">
        <v>4.6500000000000004</v>
      </c>
      <c r="L10087" s="793">
        <v>4.6500000000000004</v>
      </c>
      <c r="M10087" s="55" t="s">
        <v>2455</v>
      </c>
    </row>
    <row r="10088" spans="1:15" ht="15">
      <c r="A10088" s="783">
        <v>46019</v>
      </c>
      <c r="B10088" s="55" t="s">
        <v>9690</v>
      </c>
      <c r="C10088" s="786">
        <v>83542</v>
      </c>
      <c r="D10088" s="786" t="s">
        <v>9691</v>
      </c>
      <c r="E10088" s="786">
        <v>70</v>
      </c>
      <c r="F10088" s="786">
        <v>4010</v>
      </c>
      <c r="G10088" s="786" t="s">
        <v>5009</v>
      </c>
      <c r="H10088" s="786" t="s">
        <v>1573</v>
      </c>
      <c r="I10088" s="798">
        <v>1</v>
      </c>
      <c r="J10088" s="786">
        <v>1</v>
      </c>
      <c r="K10088" s="786">
        <v>6.02</v>
      </c>
      <c r="L10088" s="796">
        <v>6.02</v>
      </c>
      <c r="M10088" s="55" t="s">
        <v>2455</v>
      </c>
    </row>
    <row r="10089" spans="1:15" ht="15">
      <c r="A10089" s="783">
        <v>46019</v>
      </c>
      <c r="B10089" s="55" t="s">
        <v>9690</v>
      </c>
      <c r="C10089" s="784">
        <v>82721</v>
      </c>
      <c r="D10089" s="784" t="s">
        <v>3298</v>
      </c>
      <c r="E10089" s="784">
        <v>100</v>
      </c>
      <c r="F10089" s="784">
        <v>4010</v>
      </c>
      <c r="G10089" s="784" t="s">
        <v>5020</v>
      </c>
      <c r="H10089" s="784" t="s">
        <v>1573</v>
      </c>
      <c r="I10089" s="797">
        <v>1</v>
      </c>
      <c r="J10089" s="784">
        <v>1</v>
      </c>
      <c r="K10089" s="784">
        <v>7.45</v>
      </c>
      <c r="L10089" s="793">
        <v>7.45</v>
      </c>
      <c r="M10089" s="55" t="s">
        <v>2455</v>
      </c>
    </row>
    <row r="10090" spans="1:15" ht="15">
      <c r="A10090" s="783">
        <v>46019</v>
      </c>
      <c r="B10090" s="55" t="s">
        <v>9690</v>
      </c>
      <c r="C10090" s="786">
        <v>83403</v>
      </c>
      <c r="D10090" s="786" t="s">
        <v>5611</v>
      </c>
      <c r="E10090" s="786">
        <v>85</v>
      </c>
      <c r="F10090" s="786">
        <v>4010</v>
      </c>
      <c r="G10090" s="786" t="s">
        <v>5021</v>
      </c>
      <c r="H10090" s="786" t="s">
        <v>1573</v>
      </c>
      <c r="I10090" s="798">
        <v>1</v>
      </c>
      <c r="J10090" s="786">
        <v>1</v>
      </c>
      <c r="K10090" s="786">
        <v>7.91</v>
      </c>
      <c r="L10090" s="796">
        <v>7.91</v>
      </c>
      <c r="M10090" s="55" t="s">
        <v>2455</v>
      </c>
    </row>
    <row r="10091" spans="1:15" ht="15">
      <c r="A10091" s="783">
        <v>46019</v>
      </c>
      <c r="B10091" s="55" t="s">
        <v>9690</v>
      </c>
      <c r="C10091" s="784">
        <v>83646</v>
      </c>
      <c r="D10091" s="784" t="s">
        <v>2988</v>
      </c>
      <c r="E10091" s="784">
        <v>60</v>
      </c>
      <c r="F10091" s="784">
        <v>4010</v>
      </c>
      <c r="G10091" s="784" t="s">
        <v>8757</v>
      </c>
      <c r="H10091" s="784" t="s">
        <v>1573</v>
      </c>
      <c r="I10091" s="797">
        <v>1</v>
      </c>
      <c r="J10091" s="784">
        <v>1</v>
      </c>
      <c r="K10091" s="784">
        <v>9.18</v>
      </c>
      <c r="L10091" s="793">
        <v>9.18</v>
      </c>
      <c r="M10091" s="55" t="s">
        <v>2455</v>
      </c>
    </row>
    <row r="10092" spans="1:15" ht="15">
      <c r="A10092" s="783">
        <v>46019</v>
      </c>
      <c r="B10092" s="55" t="s">
        <v>9690</v>
      </c>
      <c r="C10092" s="786">
        <v>83615</v>
      </c>
      <c r="D10092" s="786" t="s">
        <v>7496</v>
      </c>
      <c r="E10092" s="786" t="s">
        <v>3950</v>
      </c>
      <c r="F10092" s="786">
        <v>4010</v>
      </c>
      <c r="G10092" s="786" t="s">
        <v>8759</v>
      </c>
      <c r="H10092" s="786" t="s">
        <v>1573</v>
      </c>
      <c r="I10092" s="798">
        <v>1</v>
      </c>
      <c r="J10092" s="786">
        <v>1</v>
      </c>
      <c r="K10092" s="786">
        <v>40.880000000000003</v>
      </c>
      <c r="L10092" s="796">
        <v>40.880000000000003</v>
      </c>
      <c r="M10092" s="55" t="s">
        <v>2455</v>
      </c>
    </row>
    <row r="10093" spans="1:15" ht="15">
      <c r="A10093" s="783">
        <v>46019</v>
      </c>
      <c r="B10093" s="55" t="s">
        <v>9690</v>
      </c>
      <c r="C10093" s="784">
        <v>82834</v>
      </c>
      <c r="D10093" s="784" t="s">
        <v>5076</v>
      </c>
      <c r="E10093" s="784" t="s">
        <v>3950</v>
      </c>
      <c r="F10093" s="784">
        <v>4010</v>
      </c>
      <c r="G10093" s="784" t="s">
        <v>9692</v>
      </c>
      <c r="H10093" s="784" t="s">
        <v>1573</v>
      </c>
      <c r="I10093" s="797">
        <v>1</v>
      </c>
      <c r="J10093" s="784">
        <v>1</v>
      </c>
      <c r="K10093" s="784">
        <v>33.15</v>
      </c>
      <c r="L10093" s="793">
        <v>33.15</v>
      </c>
      <c r="M10093" s="55" t="s">
        <v>2455</v>
      </c>
    </row>
    <row r="10094" spans="1:15" ht="15">
      <c r="A10094" s="783">
        <v>46019</v>
      </c>
      <c r="B10094" s="55" t="s">
        <v>9690</v>
      </c>
      <c r="C10094" s="786">
        <v>80941</v>
      </c>
      <c r="D10094" s="786" t="s">
        <v>2560</v>
      </c>
      <c r="E10094" s="786">
        <v>110</v>
      </c>
      <c r="F10094" s="786">
        <v>4010</v>
      </c>
      <c r="G10094" s="786" t="s">
        <v>9401</v>
      </c>
      <c r="H10094" s="786" t="s">
        <v>1573</v>
      </c>
      <c r="I10094" s="798">
        <v>1</v>
      </c>
      <c r="J10094" s="786">
        <v>1</v>
      </c>
      <c r="K10094" s="786">
        <v>12.23</v>
      </c>
      <c r="L10094" s="796">
        <v>12.23</v>
      </c>
      <c r="M10094" s="55" t="s">
        <v>2455</v>
      </c>
    </row>
    <row r="10095" spans="1:15" ht="16.5" customHeight="1">
      <c r="A10095" s="783">
        <v>46019</v>
      </c>
      <c r="B10095" s="55" t="s">
        <v>9690</v>
      </c>
      <c r="C10095" s="784">
        <v>52621</v>
      </c>
      <c r="D10095" s="784" t="s">
        <v>2408</v>
      </c>
      <c r="E10095" s="882">
        <v>45847</v>
      </c>
      <c r="F10095" s="784">
        <v>4010</v>
      </c>
      <c r="G10095" s="784" t="s">
        <v>8750</v>
      </c>
      <c r="H10095" s="784" t="s">
        <v>1573</v>
      </c>
      <c r="I10095" s="797">
        <v>1</v>
      </c>
      <c r="J10095" s="784">
        <v>3.93</v>
      </c>
      <c r="K10095" s="793">
        <v>3.93</v>
      </c>
      <c r="L10095" s="784">
        <v>3.93</v>
      </c>
      <c r="M10095" s="55" t="s">
        <v>2455</v>
      </c>
    </row>
    <row r="10096" spans="1:15" ht="18" customHeight="1">
      <c r="A10096" s="783">
        <v>46020</v>
      </c>
      <c r="B10096" s="55" t="s">
        <v>9693</v>
      </c>
      <c r="C10096" s="784">
        <v>83936</v>
      </c>
      <c r="D10096" s="784" t="s">
        <v>9694</v>
      </c>
      <c r="E10096" s="784">
        <v>60</v>
      </c>
      <c r="F10096" s="784">
        <v>4010</v>
      </c>
      <c r="G10096" s="784" t="s">
        <v>9695</v>
      </c>
      <c r="H10096" s="784" t="s">
        <v>1573</v>
      </c>
      <c r="J10096" s="55">
        <v>-1</v>
      </c>
      <c r="K10096" s="791">
        <v>13.64</v>
      </c>
      <c r="L10096" s="791">
        <v>-13.64</v>
      </c>
      <c r="M10096" s="1515" t="s">
        <v>2287</v>
      </c>
      <c r="N10096" s="1513"/>
      <c r="O10096" s="1514" t="s">
        <v>9696</v>
      </c>
    </row>
    <row r="10097" spans="1:13" ht="15">
      <c r="A10097" s="785">
        <v>46020</v>
      </c>
      <c r="B10097" s="55" t="s">
        <v>9693</v>
      </c>
      <c r="C10097" s="786">
        <v>66994</v>
      </c>
      <c r="D10097" s="786" t="s">
        <v>6412</v>
      </c>
      <c r="E10097" s="786" t="s">
        <v>2296</v>
      </c>
      <c r="F10097" s="786">
        <v>4010</v>
      </c>
      <c r="G10097" s="786" t="s">
        <v>9697</v>
      </c>
      <c r="H10097" s="784" t="s">
        <v>1573</v>
      </c>
      <c r="J10097" s="55">
        <v>-1</v>
      </c>
      <c r="K10097" s="791">
        <v>11.71</v>
      </c>
      <c r="L10097" s="791">
        <v>-11.71</v>
      </c>
      <c r="M10097" s="1515" t="s">
        <v>2287</v>
      </c>
    </row>
    <row r="10098" spans="1:13" ht="15">
      <c r="A10098" s="282">
        <v>46020</v>
      </c>
      <c r="B10098" s="55" t="s">
        <v>9698</v>
      </c>
      <c r="C10098" s="784">
        <v>83644</v>
      </c>
      <c r="D10098" s="784" t="s">
        <v>6345</v>
      </c>
      <c r="E10098" s="784" t="s">
        <v>441</v>
      </c>
      <c r="F10098" s="784">
        <v>4010</v>
      </c>
      <c r="G10098" s="784" t="s">
        <v>6101</v>
      </c>
      <c r="H10098" s="784" t="s">
        <v>1573</v>
      </c>
      <c r="J10098" s="784">
        <v>1</v>
      </c>
      <c r="K10098" s="784">
        <v>42.47</v>
      </c>
      <c r="L10098" s="784">
        <v>42.47</v>
      </c>
      <c r="M10098" s="55" t="s">
        <v>2455</v>
      </c>
    </row>
    <row r="10099" spans="1:13" ht="15">
      <c r="A10099" s="282">
        <v>46020</v>
      </c>
      <c r="B10099" s="55" t="s">
        <v>9698</v>
      </c>
      <c r="C10099" s="786">
        <v>80046</v>
      </c>
      <c r="D10099" s="786" t="s">
        <v>5595</v>
      </c>
      <c r="E10099" s="786" t="s">
        <v>3950</v>
      </c>
      <c r="F10099" s="786">
        <v>4010</v>
      </c>
      <c r="G10099" s="786" t="s">
        <v>9699</v>
      </c>
      <c r="H10099" s="786" t="s">
        <v>1573</v>
      </c>
      <c r="J10099" s="786">
        <v>1</v>
      </c>
      <c r="K10099" s="786">
        <v>14.86</v>
      </c>
      <c r="L10099" s="786">
        <v>14.86</v>
      </c>
      <c r="M10099" s="55" t="s">
        <v>2455</v>
      </c>
    </row>
    <row r="10100" spans="1:13" ht="15">
      <c r="A10100" s="282">
        <v>46020</v>
      </c>
      <c r="B10100" s="55" t="s">
        <v>9698</v>
      </c>
      <c r="C10100" s="784">
        <v>83973</v>
      </c>
      <c r="D10100" s="784" t="s">
        <v>7199</v>
      </c>
      <c r="E10100" s="784">
        <v>140</v>
      </c>
      <c r="F10100" s="784">
        <v>4010</v>
      </c>
      <c r="G10100" s="784" t="s">
        <v>6105</v>
      </c>
      <c r="H10100" s="784" t="s">
        <v>1573</v>
      </c>
      <c r="J10100" s="784">
        <v>1</v>
      </c>
      <c r="K10100" s="784">
        <v>7.16</v>
      </c>
      <c r="L10100" s="784">
        <v>7.16</v>
      </c>
      <c r="M10100" s="55" t="s">
        <v>2455</v>
      </c>
    </row>
    <row r="10101" spans="1:13" ht="15">
      <c r="A10101" s="282">
        <v>46020</v>
      </c>
      <c r="B10101" s="55" t="s">
        <v>9698</v>
      </c>
      <c r="C10101" s="786">
        <v>83654</v>
      </c>
      <c r="D10101" s="786" t="s">
        <v>7662</v>
      </c>
      <c r="E10101" s="786">
        <v>75</v>
      </c>
      <c r="F10101" s="786">
        <v>4010</v>
      </c>
      <c r="G10101" s="786" t="s">
        <v>6107</v>
      </c>
      <c r="H10101" s="786" t="s">
        <v>1573</v>
      </c>
      <c r="J10101" s="786">
        <v>1</v>
      </c>
      <c r="K10101" s="786">
        <v>13.38</v>
      </c>
      <c r="L10101" s="786">
        <v>13.38</v>
      </c>
      <c r="M10101" s="55" t="s">
        <v>2455</v>
      </c>
    </row>
    <row r="10102" spans="1:13" ht="15">
      <c r="A10102" s="282">
        <v>46020</v>
      </c>
      <c r="B10102" s="55" t="s">
        <v>9698</v>
      </c>
      <c r="C10102" s="784">
        <v>83772</v>
      </c>
      <c r="D10102" s="784" t="s">
        <v>2788</v>
      </c>
      <c r="E10102" s="784">
        <v>90</v>
      </c>
      <c r="F10102" s="784">
        <v>4010</v>
      </c>
      <c r="G10102" s="784" t="s">
        <v>6108</v>
      </c>
      <c r="H10102" s="784" t="s">
        <v>1573</v>
      </c>
      <c r="J10102" s="784">
        <v>1</v>
      </c>
      <c r="K10102" s="784">
        <v>11.66</v>
      </c>
      <c r="L10102" s="784">
        <v>11.66</v>
      </c>
      <c r="M10102" s="55" t="s">
        <v>2455</v>
      </c>
    </row>
    <row r="10103" spans="1:13" ht="15">
      <c r="A10103" s="282">
        <v>46020</v>
      </c>
      <c r="B10103" s="55" t="s">
        <v>9698</v>
      </c>
      <c r="C10103" s="786">
        <v>59852</v>
      </c>
      <c r="D10103" s="786" t="s">
        <v>2623</v>
      </c>
      <c r="E10103" s="786">
        <v>85</v>
      </c>
      <c r="F10103" s="786">
        <v>4010</v>
      </c>
      <c r="G10103" s="786" t="s">
        <v>4628</v>
      </c>
      <c r="H10103" s="786" t="s">
        <v>1573</v>
      </c>
      <c r="J10103" s="786">
        <v>1</v>
      </c>
      <c r="K10103" s="786">
        <v>10.64</v>
      </c>
      <c r="L10103" s="786">
        <v>10.64</v>
      </c>
      <c r="M10103" s="55" t="s">
        <v>2455</v>
      </c>
    </row>
    <row r="10104" spans="1:13" ht="15">
      <c r="A10104" s="282">
        <v>46020</v>
      </c>
      <c r="B10104" s="55" t="s">
        <v>9698</v>
      </c>
      <c r="C10104" s="784">
        <v>83250</v>
      </c>
      <c r="D10104" s="784" t="s">
        <v>5185</v>
      </c>
      <c r="E10104" s="784">
        <v>130</v>
      </c>
      <c r="F10104" s="784">
        <v>4010</v>
      </c>
      <c r="G10104" s="784" t="s">
        <v>4640</v>
      </c>
      <c r="H10104" s="784" t="s">
        <v>1573</v>
      </c>
      <c r="J10104" s="784">
        <v>1</v>
      </c>
      <c r="K10104" s="784">
        <v>8.58</v>
      </c>
      <c r="L10104" s="784">
        <v>8.58</v>
      </c>
      <c r="M10104" s="55" t="s">
        <v>2455</v>
      </c>
    </row>
    <row r="10105" spans="1:13" ht="15">
      <c r="A10105" s="282">
        <v>46020</v>
      </c>
      <c r="B10105" s="55" t="s">
        <v>9698</v>
      </c>
      <c r="C10105" s="786">
        <v>83622</v>
      </c>
      <c r="D10105" s="786" t="s">
        <v>5595</v>
      </c>
      <c r="E10105" s="786">
        <v>80</v>
      </c>
      <c r="F10105" s="786">
        <v>4010</v>
      </c>
      <c r="G10105" s="786" t="s">
        <v>4498</v>
      </c>
      <c r="H10105" s="786" t="s">
        <v>1573</v>
      </c>
      <c r="J10105" s="786">
        <v>1</v>
      </c>
      <c r="K10105" s="786">
        <v>6.24</v>
      </c>
      <c r="L10105" s="786">
        <v>6.24</v>
      </c>
      <c r="M10105" s="55" t="s">
        <v>2455</v>
      </c>
    </row>
    <row r="10106" spans="1:13" ht="15">
      <c r="A10106" s="282">
        <v>46020</v>
      </c>
      <c r="B10106" s="55" t="s">
        <v>9698</v>
      </c>
      <c r="C10106" s="784">
        <v>80039</v>
      </c>
      <c r="D10106" s="784" t="s">
        <v>6567</v>
      </c>
      <c r="E10106" s="784" t="s">
        <v>2300</v>
      </c>
      <c r="F10106" s="784">
        <v>4010</v>
      </c>
      <c r="G10106" s="784" t="s">
        <v>5468</v>
      </c>
      <c r="H10106" s="784" t="s">
        <v>1573</v>
      </c>
      <c r="J10106" s="784">
        <v>1</v>
      </c>
      <c r="K10106" s="784">
        <v>13.49</v>
      </c>
      <c r="L10106" s="784">
        <v>13.49</v>
      </c>
      <c r="M10106" s="55" t="s">
        <v>2455</v>
      </c>
    </row>
    <row r="10107" spans="1:13" ht="15">
      <c r="A10107" s="282">
        <v>46020</v>
      </c>
      <c r="B10107" s="55" t="s">
        <v>9698</v>
      </c>
      <c r="C10107" s="786">
        <v>83281</v>
      </c>
      <c r="D10107" s="786" t="s">
        <v>3304</v>
      </c>
      <c r="E10107" s="786">
        <v>110</v>
      </c>
      <c r="F10107" s="786">
        <v>4010</v>
      </c>
      <c r="G10107" s="786" t="s">
        <v>6109</v>
      </c>
      <c r="H10107" s="786" t="s">
        <v>1573</v>
      </c>
      <c r="J10107" s="786">
        <v>1</v>
      </c>
      <c r="K10107" s="786">
        <v>4.82</v>
      </c>
      <c r="L10107" s="786">
        <v>4.82</v>
      </c>
      <c r="M10107" s="55" t="s">
        <v>2455</v>
      </c>
    </row>
    <row r="10108" spans="1:13" ht="15">
      <c r="A10108" s="282">
        <v>46020</v>
      </c>
      <c r="B10108" s="55" t="s">
        <v>9698</v>
      </c>
      <c r="C10108" s="784">
        <v>83574</v>
      </c>
      <c r="D10108" s="784" t="s">
        <v>8587</v>
      </c>
      <c r="E10108" s="784" t="s">
        <v>2061</v>
      </c>
      <c r="F10108" s="784">
        <v>4010</v>
      </c>
      <c r="G10108" s="784" t="s">
        <v>9700</v>
      </c>
      <c r="H10108" s="784" t="s">
        <v>1573</v>
      </c>
      <c r="J10108" s="784">
        <v>1</v>
      </c>
      <c r="K10108" s="784">
        <v>30.97</v>
      </c>
      <c r="L10108" s="784">
        <v>30.97</v>
      </c>
      <c r="M10108" s="55" t="s">
        <v>2455</v>
      </c>
    </row>
    <row r="10109" spans="1:13" ht="15">
      <c r="A10109" s="282">
        <v>46020</v>
      </c>
      <c r="B10109" s="55" t="s">
        <v>9698</v>
      </c>
      <c r="C10109" s="786">
        <v>83644</v>
      </c>
      <c r="D10109" s="786" t="s">
        <v>7242</v>
      </c>
      <c r="E10109" s="786" t="s">
        <v>289</v>
      </c>
      <c r="F10109" s="786">
        <v>4010</v>
      </c>
      <c r="G10109" s="786" t="s">
        <v>9701</v>
      </c>
      <c r="H10109" s="786" t="s">
        <v>1573</v>
      </c>
      <c r="J10109" s="786">
        <v>1</v>
      </c>
      <c r="K10109" s="786">
        <v>37.72</v>
      </c>
      <c r="L10109" s="786">
        <v>37.72</v>
      </c>
      <c r="M10109" s="55" t="s">
        <v>2455</v>
      </c>
    </row>
    <row r="10110" spans="1:13" ht="15">
      <c r="A10110" s="282">
        <v>46020</v>
      </c>
      <c r="B10110" s="55" t="s">
        <v>9698</v>
      </c>
      <c r="C10110" s="784">
        <v>83014</v>
      </c>
      <c r="D10110" s="784" t="s">
        <v>3515</v>
      </c>
      <c r="E10110" s="784">
        <v>110</v>
      </c>
      <c r="F10110" s="784">
        <v>4010</v>
      </c>
      <c r="G10110" s="784" t="s">
        <v>4644</v>
      </c>
      <c r="H10110" s="784" t="s">
        <v>1573</v>
      </c>
      <c r="J10110" s="784">
        <v>2</v>
      </c>
      <c r="K10110" s="784">
        <v>5.52</v>
      </c>
      <c r="L10110" s="784">
        <v>11.04</v>
      </c>
      <c r="M10110" s="55" t="s">
        <v>2455</v>
      </c>
    </row>
    <row r="10111" spans="1:13" ht="15">
      <c r="A10111" s="282">
        <v>46020</v>
      </c>
      <c r="B10111" s="55" t="s">
        <v>9698</v>
      </c>
      <c r="C10111" s="786">
        <v>82365</v>
      </c>
      <c r="D10111" s="786" t="s">
        <v>2710</v>
      </c>
      <c r="E10111" s="786" t="s">
        <v>2061</v>
      </c>
      <c r="F10111" s="786">
        <v>4010</v>
      </c>
      <c r="G10111" s="786" t="s">
        <v>6829</v>
      </c>
      <c r="H10111" s="786" t="s">
        <v>1573</v>
      </c>
      <c r="J10111" s="786">
        <v>1</v>
      </c>
      <c r="K10111" s="786">
        <v>12.4</v>
      </c>
      <c r="L10111" s="786">
        <v>12.4</v>
      </c>
      <c r="M10111" s="55" t="s">
        <v>2455</v>
      </c>
    </row>
    <row r="10112" spans="1:13" ht="15">
      <c r="A10112" s="282">
        <v>46020</v>
      </c>
      <c r="B10112" s="55" t="s">
        <v>9698</v>
      </c>
      <c r="C10112" s="784">
        <v>81422</v>
      </c>
      <c r="D10112" s="784" t="s">
        <v>2533</v>
      </c>
      <c r="E10112" s="784">
        <v>70</v>
      </c>
      <c r="F10112" s="784">
        <v>4010</v>
      </c>
      <c r="G10112" s="784" t="s">
        <v>9702</v>
      </c>
      <c r="H10112" s="784" t="s">
        <v>1573</v>
      </c>
      <c r="J10112" s="784">
        <v>1</v>
      </c>
      <c r="K10112" s="784">
        <v>11.16</v>
      </c>
      <c r="L10112" s="784">
        <v>11.16</v>
      </c>
      <c r="M10112" s="55" t="s">
        <v>2455</v>
      </c>
    </row>
    <row r="10113" spans="1:13" ht="15">
      <c r="A10113" s="282">
        <v>46020</v>
      </c>
      <c r="B10113" s="55" t="s">
        <v>9698</v>
      </c>
      <c r="C10113" s="786">
        <v>83092</v>
      </c>
      <c r="D10113" s="786" t="s">
        <v>6745</v>
      </c>
      <c r="E10113" s="786">
        <v>110</v>
      </c>
      <c r="F10113" s="786">
        <v>4010</v>
      </c>
      <c r="G10113" s="786" t="s">
        <v>4649</v>
      </c>
      <c r="H10113" s="786" t="s">
        <v>1573</v>
      </c>
      <c r="J10113" s="786">
        <v>1</v>
      </c>
      <c r="K10113" s="786">
        <v>5</v>
      </c>
      <c r="L10113" s="786">
        <v>5</v>
      </c>
      <c r="M10113" s="55" t="s">
        <v>2455</v>
      </c>
    </row>
    <row r="10114" spans="1:13" ht="15">
      <c r="A10114" s="282">
        <v>46020</v>
      </c>
      <c r="B10114" s="55" t="s">
        <v>9698</v>
      </c>
      <c r="C10114" s="784">
        <v>83281</v>
      </c>
      <c r="D10114" s="784" t="s">
        <v>2290</v>
      </c>
      <c r="E10114" s="784">
        <v>110</v>
      </c>
      <c r="F10114" s="784">
        <v>4010</v>
      </c>
      <c r="G10114" s="784" t="s">
        <v>4650</v>
      </c>
      <c r="H10114" s="784" t="s">
        <v>1573</v>
      </c>
      <c r="J10114" s="784">
        <v>1</v>
      </c>
      <c r="K10114" s="784">
        <v>4.82</v>
      </c>
      <c r="L10114" s="784">
        <v>4.82</v>
      </c>
      <c r="M10114" s="55" t="s">
        <v>2455</v>
      </c>
    </row>
    <row r="10115" spans="1:13" ht="15">
      <c r="A10115" s="282">
        <v>46020</v>
      </c>
      <c r="B10115" s="55" t="s">
        <v>9698</v>
      </c>
      <c r="C10115" s="786">
        <v>66994</v>
      </c>
      <c r="D10115" s="786" t="s">
        <v>6412</v>
      </c>
      <c r="E10115" s="786" t="s">
        <v>2061</v>
      </c>
      <c r="F10115" s="786">
        <v>4010</v>
      </c>
      <c r="G10115" s="786" t="s">
        <v>9703</v>
      </c>
      <c r="H10115" s="786" t="s">
        <v>1573</v>
      </c>
      <c r="J10115" s="786">
        <v>1</v>
      </c>
      <c r="K10115" s="786">
        <v>11.71</v>
      </c>
      <c r="L10115" s="786">
        <v>11.71</v>
      </c>
      <c r="M10115" s="55" t="s">
        <v>2455</v>
      </c>
    </row>
    <row r="10116" spans="1:13" ht="15">
      <c r="A10116" s="282">
        <v>46020</v>
      </c>
      <c r="B10116" s="55" t="s">
        <v>9698</v>
      </c>
      <c r="C10116" s="784">
        <v>81148</v>
      </c>
      <c r="D10116" s="784" t="s">
        <v>7157</v>
      </c>
      <c r="E10116" s="784">
        <v>150</v>
      </c>
      <c r="F10116" s="784">
        <v>4010</v>
      </c>
      <c r="G10116" s="784" t="s">
        <v>5966</v>
      </c>
      <c r="H10116" s="784" t="s">
        <v>1573</v>
      </c>
      <c r="J10116" s="784">
        <v>1</v>
      </c>
      <c r="K10116" s="784">
        <v>22.68</v>
      </c>
      <c r="L10116" s="784">
        <v>22.68</v>
      </c>
      <c r="M10116" s="55" t="s">
        <v>2455</v>
      </c>
    </row>
    <row r="10117" spans="1:13" ht="15">
      <c r="A10117" s="282">
        <v>46020</v>
      </c>
      <c r="B10117" s="55" t="s">
        <v>9698</v>
      </c>
      <c r="C10117" s="786">
        <v>83624</v>
      </c>
      <c r="D10117" s="786" t="s">
        <v>2336</v>
      </c>
      <c r="E10117" s="786">
        <v>75</v>
      </c>
      <c r="F10117" s="786">
        <v>4010</v>
      </c>
      <c r="G10117" s="786" t="s">
        <v>9704</v>
      </c>
      <c r="H10117" s="786" t="s">
        <v>1573</v>
      </c>
      <c r="J10117" s="786">
        <v>1</v>
      </c>
      <c r="K10117" s="786">
        <v>8.26</v>
      </c>
      <c r="L10117" s="786">
        <v>8.26</v>
      </c>
      <c r="M10117" s="55" t="s">
        <v>2455</v>
      </c>
    </row>
    <row r="10118" spans="1:13" ht="15">
      <c r="A10118" s="282">
        <v>46020</v>
      </c>
      <c r="B10118" s="55" t="s">
        <v>9698</v>
      </c>
      <c r="C10118" s="784">
        <v>83641</v>
      </c>
      <c r="D10118" s="784" t="s">
        <v>6088</v>
      </c>
      <c r="E10118" s="784" t="s">
        <v>3950</v>
      </c>
      <c r="F10118" s="784">
        <v>4010</v>
      </c>
      <c r="G10118" s="784" t="s">
        <v>9705</v>
      </c>
      <c r="H10118" s="784" t="s">
        <v>1573</v>
      </c>
      <c r="J10118" s="784">
        <v>1</v>
      </c>
      <c r="K10118" s="784">
        <v>16.55</v>
      </c>
      <c r="L10118" s="784">
        <v>16.55</v>
      </c>
      <c r="M10118" s="55" t="s">
        <v>2455</v>
      </c>
    </row>
    <row r="10119" spans="1:13" ht="15">
      <c r="A10119" s="282">
        <v>46020</v>
      </c>
      <c r="B10119" s="55" t="s">
        <v>9698</v>
      </c>
      <c r="C10119" s="786">
        <v>82206</v>
      </c>
      <c r="D10119" s="786" t="s">
        <v>6086</v>
      </c>
      <c r="E10119" s="786" t="s">
        <v>6606</v>
      </c>
      <c r="F10119" s="786">
        <v>4010</v>
      </c>
      <c r="G10119" s="786" t="s">
        <v>8825</v>
      </c>
      <c r="H10119" s="786" t="s">
        <v>1573</v>
      </c>
      <c r="J10119" s="786">
        <v>7</v>
      </c>
      <c r="K10119" s="786">
        <v>6.13</v>
      </c>
      <c r="L10119" s="786">
        <v>42.91</v>
      </c>
      <c r="M10119" s="55" t="s">
        <v>2455</v>
      </c>
    </row>
    <row r="10120" spans="1:13" ht="15">
      <c r="A10120" s="282">
        <v>46020</v>
      </c>
      <c r="B10120" s="55" t="s">
        <v>9698</v>
      </c>
      <c r="C10120" s="784">
        <v>83256</v>
      </c>
      <c r="D10120" s="784" t="s">
        <v>5844</v>
      </c>
      <c r="E10120" s="784">
        <v>120</v>
      </c>
      <c r="F10120" s="784">
        <v>4010</v>
      </c>
      <c r="G10120" s="784" t="s">
        <v>8884</v>
      </c>
      <c r="H10120" s="784" t="s">
        <v>1573</v>
      </c>
      <c r="J10120" s="784">
        <v>1</v>
      </c>
      <c r="K10120" s="784">
        <v>4.93</v>
      </c>
      <c r="L10120" s="784">
        <v>4.93</v>
      </c>
      <c r="M10120" s="55" t="s">
        <v>2455</v>
      </c>
    </row>
    <row r="10121" spans="1:13" ht="15">
      <c r="A10121" s="282">
        <v>46020</v>
      </c>
      <c r="B10121" s="55" t="s">
        <v>9698</v>
      </c>
      <c r="C10121" s="786">
        <v>83340</v>
      </c>
      <c r="D10121" s="786" t="s">
        <v>2280</v>
      </c>
      <c r="E10121" s="786">
        <v>70</v>
      </c>
      <c r="F10121" s="786">
        <v>4010</v>
      </c>
      <c r="G10121" s="786" t="s">
        <v>4658</v>
      </c>
      <c r="H10121" s="786" t="s">
        <v>1573</v>
      </c>
      <c r="J10121" s="786">
        <v>1</v>
      </c>
      <c r="K10121" s="786">
        <v>4.3899999999999997</v>
      </c>
      <c r="L10121" s="786">
        <v>4.3899999999999997</v>
      </c>
      <c r="M10121" s="55" t="s">
        <v>2455</v>
      </c>
    </row>
    <row r="10122" spans="1:13" ht="15">
      <c r="A10122" s="282">
        <v>46020</v>
      </c>
      <c r="B10122" s="55" t="s">
        <v>9698</v>
      </c>
      <c r="C10122" s="784">
        <v>83723</v>
      </c>
      <c r="D10122" s="784" t="s">
        <v>6925</v>
      </c>
      <c r="E10122" s="784">
        <v>100</v>
      </c>
      <c r="F10122" s="784">
        <v>4010</v>
      </c>
      <c r="G10122" s="784" t="s">
        <v>4659</v>
      </c>
      <c r="H10122" s="784" t="s">
        <v>1573</v>
      </c>
      <c r="J10122" s="784">
        <v>1</v>
      </c>
      <c r="K10122" s="784">
        <v>8.76</v>
      </c>
      <c r="L10122" s="784">
        <v>8.76</v>
      </c>
      <c r="M10122" s="55" t="s">
        <v>2455</v>
      </c>
    </row>
    <row r="10123" spans="1:13" ht="15">
      <c r="A10123" s="282">
        <v>46020</v>
      </c>
      <c r="B10123" s="55" t="s">
        <v>9698</v>
      </c>
      <c r="C10123" s="786">
        <v>83778</v>
      </c>
      <c r="D10123" s="786" t="s">
        <v>7836</v>
      </c>
      <c r="E10123" s="786">
        <v>85</v>
      </c>
      <c r="F10123" s="786">
        <v>4010</v>
      </c>
      <c r="G10123" s="786" t="s">
        <v>8346</v>
      </c>
      <c r="H10123" s="786" t="s">
        <v>1573</v>
      </c>
      <c r="J10123" s="786">
        <v>2</v>
      </c>
      <c r="K10123" s="786">
        <v>19.89</v>
      </c>
      <c r="L10123" s="786">
        <v>39.78</v>
      </c>
      <c r="M10123" s="55" t="s">
        <v>2455</v>
      </c>
    </row>
    <row r="10124" spans="1:13" ht="15">
      <c r="A10124" s="282">
        <v>46020</v>
      </c>
      <c r="B10124" s="55" t="s">
        <v>9698</v>
      </c>
      <c r="C10124" s="784">
        <v>83986</v>
      </c>
      <c r="D10124" s="784" t="s">
        <v>7703</v>
      </c>
      <c r="E10124" s="784">
        <v>75</v>
      </c>
      <c r="F10124" s="784">
        <v>4010</v>
      </c>
      <c r="G10124" s="784" t="s">
        <v>6113</v>
      </c>
      <c r="H10124" s="784" t="s">
        <v>1573</v>
      </c>
      <c r="J10124" s="784">
        <v>1</v>
      </c>
      <c r="K10124" s="784">
        <v>31.75</v>
      </c>
      <c r="L10124" s="784">
        <v>31.75</v>
      </c>
      <c r="M10124" s="55" t="s">
        <v>2455</v>
      </c>
    </row>
    <row r="10125" spans="1:13" ht="15">
      <c r="A10125" s="282">
        <v>46020</v>
      </c>
      <c r="B10125" s="55" t="s">
        <v>9698</v>
      </c>
      <c r="C10125" s="786">
        <v>82982</v>
      </c>
      <c r="D10125" s="786" t="s">
        <v>5130</v>
      </c>
      <c r="E10125" s="786">
        <v>70</v>
      </c>
      <c r="F10125" s="786">
        <v>4010</v>
      </c>
      <c r="G10125" s="786" t="s">
        <v>8354</v>
      </c>
      <c r="H10125" s="786" t="s">
        <v>1573</v>
      </c>
      <c r="J10125" s="786">
        <v>2</v>
      </c>
      <c r="K10125" s="786">
        <v>3.98</v>
      </c>
      <c r="L10125" s="786">
        <v>7.96</v>
      </c>
      <c r="M10125" s="55" t="s">
        <v>2455</v>
      </c>
    </row>
    <row r="10126" spans="1:13" ht="15">
      <c r="A10126" s="282">
        <v>46020</v>
      </c>
      <c r="B10126" s="55" t="s">
        <v>9698</v>
      </c>
      <c r="C10126" s="784">
        <v>83400</v>
      </c>
      <c r="D10126" s="784" t="s">
        <v>4046</v>
      </c>
      <c r="E10126" s="784">
        <v>75</v>
      </c>
      <c r="F10126" s="784">
        <v>4010</v>
      </c>
      <c r="G10126" s="784" t="s">
        <v>6041</v>
      </c>
      <c r="H10126" s="784" t="s">
        <v>1573</v>
      </c>
      <c r="J10126" s="784">
        <v>2</v>
      </c>
      <c r="K10126" s="784">
        <v>7.46</v>
      </c>
      <c r="L10126" s="784">
        <v>14.92</v>
      </c>
      <c r="M10126" s="55" t="s">
        <v>2455</v>
      </c>
    </row>
    <row r="10127" spans="1:13" ht="15">
      <c r="A10127" s="282">
        <v>46020</v>
      </c>
      <c r="B10127" s="55" t="s">
        <v>9698</v>
      </c>
      <c r="C10127" s="786">
        <v>83622</v>
      </c>
      <c r="D10127" s="786" t="s">
        <v>5590</v>
      </c>
      <c r="E10127" s="786">
        <v>75</v>
      </c>
      <c r="F10127" s="786">
        <v>4010</v>
      </c>
      <c r="G10127" s="786" t="s">
        <v>4663</v>
      </c>
      <c r="H10127" s="786" t="s">
        <v>1573</v>
      </c>
      <c r="J10127" s="786">
        <v>5</v>
      </c>
      <c r="K10127" s="786">
        <v>6.62</v>
      </c>
      <c r="L10127" s="786">
        <v>33.1</v>
      </c>
      <c r="M10127" s="55" t="s">
        <v>2455</v>
      </c>
    </row>
    <row r="10128" spans="1:13" ht="15">
      <c r="A10128" s="282">
        <v>46020</v>
      </c>
      <c r="B10128" s="55" t="s">
        <v>9698</v>
      </c>
      <c r="C10128" s="784">
        <v>83622</v>
      </c>
      <c r="D10128" s="784" t="s">
        <v>6746</v>
      </c>
      <c r="E10128" s="784">
        <v>70</v>
      </c>
      <c r="F10128" s="784">
        <v>4010</v>
      </c>
      <c r="G10128" s="784" t="s">
        <v>4665</v>
      </c>
      <c r="H10128" s="784" t="s">
        <v>1573</v>
      </c>
      <c r="J10128" s="784">
        <v>2</v>
      </c>
      <c r="K10128" s="784">
        <v>6.75</v>
      </c>
      <c r="L10128" s="784">
        <v>13.5</v>
      </c>
      <c r="M10128" s="55" t="s">
        <v>2455</v>
      </c>
    </row>
    <row r="10129" spans="1:13" ht="15">
      <c r="A10129" s="282">
        <v>46020</v>
      </c>
      <c r="B10129" s="55" t="s">
        <v>9698</v>
      </c>
      <c r="C10129" s="786">
        <v>68010</v>
      </c>
      <c r="D10129" s="786" t="s">
        <v>7366</v>
      </c>
      <c r="E10129" s="786">
        <v>110</v>
      </c>
      <c r="F10129" s="786">
        <v>4010</v>
      </c>
      <c r="G10129" s="786" t="s">
        <v>2305</v>
      </c>
      <c r="H10129" s="786" t="s">
        <v>1573</v>
      </c>
      <c r="J10129" s="786">
        <v>3</v>
      </c>
      <c r="K10129" s="786">
        <v>6.44</v>
      </c>
      <c r="L10129" s="786">
        <v>19.32</v>
      </c>
      <c r="M10129" s="55" t="s">
        <v>2455</v>
      </c>
    </row>
    <row r="10130" spans="1:13" ht="15">
      <c r="A10130" s="282">
        <v>46020</v>
      </c>
      <c r="B10130" s="55" t="s">
        <v>9698</v>
      </c>
      <c r="C10130" s="784">
        <v>83620</v>
      </c>
      <c r="D10130" s="784" t="s">
        <v>2336</v>
      </c>
      <c r="E10130" s="784" t="s">
        <v>441</v>
      </c>
      <c r="F10130" s="784">
        <v>4010</v>
      </c>
      <c r="G10130" s="784" t="s">
        <v>6045</v>
      </c>
      <c r="H10130" s="784" t="s">
        <v>1573</v>
      </c>
      <c r="J10130" s="784">
        <v>1</v>
      </c>
      <c r="K10130" s="784">
        <v>22.47</v>
      </c>
      <c r="L10130" s="784">
        <v>22.47</v>
      </c>
      <c r="M10130" s="55" t="s">
        <v>2455</v>
      </c>
    </row>
    <row r="10131" spans="1:13" ht="15">
      <c r="A10131" s="282">
        <v>46020</v>
      </c>
      <c r="B10131" s="55" t="s">
        <v>9698</v>
      </c>
      <c r="C10131" s="786">
        <v>83576</v>
      </c>
      <c r="D10131" s="786" t="s">
        <v>7741</v>
      </c>
      <c r="E10131" s="786" t="s">
        <v>3950</v>
      </c>
      <c r="F10131" s="786">
        <v>4010</v>
      </c>
      <c r="G10131" s="786" t="s">
        <v>4666</v>
      </c>
      <c r="H10131" s="786" t="s">
        <v>1573</v>
      </c>
      <c r="J10131" s="786">
        <v>1</v>
      </c>
      <c r="K10131" s="786">
        <v>10.95</v>
      </c>
      <c r="L10131" s="786">
        <v>10.95</v>
      </c>
      <c r="M10131" s="55" t="s">
        <v>2455</v>
      </c>
    </row>
    <row r="10132" spans="1:13" ht="15">
      <c r="A10132" s="282">
        <v>46020</v>
      </c>
      <c r="B10132" s="55" t="s">
        <v>9698</v>
      </c>
      <c r="C10132" s="784">
        <v>59852</v>
      </c>
      <c r="D10132" s="784" t="s">
        <v>2988</v>
      </c>
      <c r="E10132" s="784">
        <v>120</v>
      </c>
      <c r="F10132" s="784">
        <v>4010</v>
      </c>
      <c r="G10132" s="784" t="s">
        <v>6964</v>
      </c>
      <c r="H10132" s="784" t="s">
        <v>1573</v>
      </c>
      <c r="J10132" s="784">
        <v>1</v>
      </c>
      <c r="K10132" s="784">
        <v>6.82</v>
      </c>
      <c r="L10132" s="784">
        <v>6.82</v>
      </c>
      <c r="M10132" s="55" t="s">
        <v>2455</v>
      </c>
    </row>
    <row r="10133" spans="1:13" ht="15">
      <c r="A10133" s="282">
        <v>46020</v>
      </c>
      <c r="B10133" s="55" t="s">
        <v>9698</v>
      </c>
      <c r="C10133" s="786">
        <v>83976</v>
      </c>
      <c r="D10133" s="786" t="s">
        <v>7780</v>
      </c>
      <c r="E10133" s="786">
        <v>120</v>
      </c>
      <c r="F10133" s="786">
        <v>4010</v>
      </c>
      <c r="G10133" s="786" t="s">
        <v>6048</v>
      </c>
      <c r="H10133" s="786" t="s">
        <v>1573</v>
      </c>
      <c r="J10133" s="786">
        <v>1</v>
      </c>
      <c r="K10133" s="786">
        <v>20.02</v>
      </c>
      <c r="L10133" s="786">
        <v>20.02</v>
      </c>
      <c r="M10133" s="55" t="s">
        <v>2455</v>
      </c>
    </row>
    <row r="10134" spans="1:13" ht="15">
      <c r="A10134" s="282">
        <v>46020</v>
      </c>
      <c r="B10134" s="55" t="s">
        <v>9698</v>
      </c>
      <c r="C10134" s="784">
        <v>82261</v>
      </c>
      <c r="D10134" s="784" t="s">
        <v>2292</v>
      </c>
      <c r="E10134" s="784">
        <v>110</v>
      </c>
      <c r="F10134" s="784">
        <v>4010</v>
      </c>
      <c r="G10134" s="784" t="s">
        <v>6050</v>
      </c>
      <c r="H10134" s="784" t="s">
        <v>1573</v>
      </c>
      <c r="J10134" s="784">
        <v>1</v>
      </c>
      <c r="K10134" s="784">
        <v>11.83</v>
      </c>
      <c r="L10134" s="784">
        <v>11.83</v>
      </c>
      <c r="M10134" s="55" t="s">
        <v>2455</v>
      </c>
    </row>
    <row r="10135" spans="1:13" ht="15">
      <c r="A10135" s="282">
        <v>46020</v>
      </c>
      <c r="B10135" s="55" t="s">
        <v>9698</v>
      </c>
      <c r="C10135" s="786">
        <v>83697</v>
      </c>
      <c r="D10135" s="786" t="s">
        <v>7836</v>
      </c>
      <c r="E10135" s="786">
        <v>100</v>
      </c>
      <c r="F10135" s="786">
        <v>4010</v>
      </c>
      <c r="G10135" s="786" t="s">
        <v>9706</v>
      </c>
      <c r="H10135" s="786" t="s">
        <v>1573</v>
      </c>
      <c r="J10135" s="786">
        <v>2</v>
      </c>
      <c r="K10135" s="786">
        <v>24.06</v>
      </c>
      <c r="L10135" s="786">
        <v>48.12</v>
      </c>
      <c r="M10135" s="55" t="s">
        <v>2455</v>
      </c>
    </row>
    <row r="10136" spans="1:13" ht="15">
      <c r="A10136" s="282">
        <v>46020</v>
      </c>
      <c r="B10136" s="55" t="s">
        <v>9698</v>
      </c>
      <c r="C10136" s="784">
        <v>83674</v>
      </c>
      <c r="D10136" s="784" t="s">
        <v>8280</v>
      </c>
      <c r="E10136" s="784">
        <v>110</v>
      </c>
      <c r="F10136" s="784">
        <v>4010</v>
      </c>
      <c r="G10136" s="784" t="s">
        <v>5317</v>
      </c>
      <c r="H10136" s="784" t="s">
        <v>1573</v>
      </c>
      <c r="J10136" s="784">
        <v>3</v>
      </c>
      <c r="K10136" s="784">
        <v>10.51</v>
      </c>
      <c r="L10136" s="784">
        <v>31.53</v>
      </c>
      <c r="M10136" s="55" t="s">
        <v>2455</v>
      </c>
    </row>
    <row r="10137" spans="1:13" ht="15">
      <c r="A10137" s="282">
        <v>46020</v>
      </c>
      <c r="B10137" s="55" t="s">
        <v>9698</v>
      </c>
      <c r="C10137" s="786">
        <v>82203</v>
      </c>
      <c r="D10137" s="786" t="s">
        <v>6088</v>
      </c>
      <c r="E10137" s="786">
        <v>120</v>
      </c>
      <c r="F10137" s="786">
        <v>4010</v>
      </c>
      <c r="G10137" s="786" t="s">
        <v>6051</v>
      </c>
      <c r="H10137" s="786" t="s">
        <v>1573</v>
      </c>
      <c r="J10137" s="786">
        <v>1</v>
      </c>
      <c r="K10137" s="786">
        <v>29.64</v>
      </c>
      <c r="L10137" s="786">
        <v>29.64</v>
      </c>
      <c r="M10137" s="55" t="s">
        <v>2455</v>
      </c>
    </row>
    <row r="10138" spans="1:13" ht="15">
      <c r="A10138" s="282">
        <v>46020</v>
      </c>
      <c r="B10138" s="55" t="s">
        <v>9698</v>
      </c>
      <c r="C10138" s="784">
        <v>59852</v>
      </c>
      <c r="D10138" s="784" t="s">
        <v>2408</v>
      </c>
      <c r="E10138" s="784">
        <v>150</v>
      </c>
      <c r="F10138" s="784">
        <v>4010</v>
      </c>
      <c r="G10138" s="784" t="s">
        <v>9707</v>
      </c>
      <c r="H10138" s="784" t="s">
        <v>1573</v>
      </c>
      <c r="J10138" s="784">
        <v>1</v>
      </c>
      <c r="K10138" s="784">
        <v>7.83</v>
      </c>
      <c r="L10138" s="784">
        <v>7.83</v>
      </c>
      <c r="M10138" s="55" t="s">
        <v>2455</v>
      </c>
    </row>
    <row r="10139" spans="1:13" ht="15">
      <c r="A10139" s="282">
        <v>46020</v>
      </c>
      <c r="B10139" s="55" t="s">
        <v>9698</v>
      </c>
      <c r="C10139" s="786">
        <v>67209</v>
      </c>
      <c r="D10139" s="786" t="s">
        <v>7427</v>
      </c>
      <c r="E10139" s="786">
        <v>100</v>
      </c>
      <c r="F10139" s="786">
        <v>4010</v>
      </c>
      <c r="G10139" s="786" t="s">
        <v>6055</v>
      </c>
      <c r="H10139" s="786" t="s">
        <v>1573</v>
      </c>
      <c r="J10139" s="786">
        <v>1</v>
      </c>
      <c r="K10139" s="786">
        <v>16.72</v>
      </c>
      <c r="L10139" s="786">
        <v>16.72</v>
      </c>
      <c r="M10139" s="55" t="s">
        <v>2455</v>
      </c>
    </row>
    <row r="10140" spans="1:13" ht="15">
      <c r="A10140" s="282">
        <v>46020</v>
      </c>
      <c r="B10140" s="55" t="s">
        <v>9698</v>
      </c>
      <c r="C10140" s="784">
        <v>57826</v>
      </c>
      <c r="D10140" s="784" t="s">
        <v>2560</v>
      </c>
      <c r="E10140" s="784">
        <v>130</v>
      </c>
      <c r="F10140" s="784">
        <v>4010</v>
      </c>
      <c r="G10140" s="784" t="s">
        <v>9708</v>
      </c>
      <c r="H10140" s="784" t="s">
        <v>1573</v>
      </c>
      <c r="J10140" s="784">
        <v>1</v>
      </c>
      <c r="K10140" s="784">
        <v>11.63</v>
      </c>
      <c r="L10140" s="784">
        <v>11.63</v>
      </c>
      <c r="M10140" s="55" t="s">
        <v>2455</v>
      </c>
    </row>
    <row r="10141" spans="1:13" ht="15">
      <c r="A10141" s="282">
        <v>46020</v>
      </c>
      <c r="B10141" s="55" t="s">
        <v>9698</v>
      </c>
      <c r="C10141" s="786">
        <v>83787</v>
      </c>
      <c r="D10141" s="786" t="s">
        <v>2560</v>
      </c>
      <c r="E10141" s="786">
        <v>100</v>
      </c>
      <c r="F10141" s="786">
        <v>4010</v>
      </c>
      <c r="G10141" s="786" t="s">
        <v>4622</v>
      </c>
      <c r="H10141" s="786" t="s">
        <v>1573</v>
      </c>
      <c r="J10141" s="786">
        <v>1</v>
      </c>
      <c r="K10141" s="786">
        <v>22.89</v>
      </c>
      <c r="L10141" s="786">
        <v>22.89</v>
      </c>
      <c r="M10141" s="55" t="s">
        <v>2455</v>
      </c>
    </row>
    <row r="10142" spans="1:13" ht="15">
      <c r="A10142" s="282">
        <v>46020</v>
      </c>
      <c r="B10142" s="55" t="s">
        <v>9698</v>
      </c>
      <c r="C10142" s="784">
        <v>83645</v>
      </c>
      <c r="D10142" s="784" t="s">
        <v>2710</v>
      </c>
      <c r="E10142" s="784">
        <v>70</v>
      </c>
      <c r="F10142" s="784">
        <v>4010</v>
      </c>
      <c r="G10142" s="784" t="s">
        <v>9709</v>
      </c>
      <c r="H10142" s="784" t="s">
        <v>1573</v>
      </c>
      <c r="J10142" s="784">
        <v>1</v>
      </c>
      <c r="K10142" s="784">
        <v>9.3000000000000007</v>
      </c>
      <c r="L10142" s="784">
        <v>9.3000000000000007</v>
      </c>
      <c r="M10142" s="55" t="s">
        <v>2455</v>
      </c>
    </row>
    <row r="10143" spans="1:13" ht="15">
      <c r="A10143" s="282">
        <v>46020</v>
      </c>
      <c r="B10143" s="55" t="s">
        <v>9698</v>
      </c>
      <c r="C10143" s="786">
        <v>82400</v>
      </c>
      <c r="D10143" s="786" t="s">
        <v>6925</v>
      </c>
      <c r="E10143" s="786">
        <v>140</v>
      </c>
      <c r="F10143" s="786">
        <v>4010</v>
      </c>
      <c r="G10143" s="786" t="s">
        <v>9710</v>
      </c>
      <c r="H10143" s="786" t="s">
        <v>1573</v>
      </c>
      <c r="J10143" s="786">
        <v>1</v>
      </c>
      <c r="K10143" s="786">
        <v>17.989999999999998</v>
      </c>
      <c r="L10143" s="786">
        <v>17.989999999999998</v>
      </c>
      <c r="M10143" s="55" t="s">
        <v>2455</v>
      </c>
    </row>
    <row r="10144" spans="1:13" ht="15">
      <c r="A10144" s="282">
        <v>46020</v>
      </c>
      <c r="B10144" s="55" t="s">
        <v>9698</v>
      </c>
      <c r="C10144" s="784">
        <v>83279</v>
      </c>
      <c r="D10144" s="784" t="s">
        <v>2560</v>
      </c>
      <c r="E10144" s="784">
        <v>150</v>
      </c>
      <c r="F10144" s="784">
        <v>4010</v>
      </c>
      <c r="G10144" s="784" t="s">
        <v>9711</v>
      </c>
      <c r="H10144" s="784" t="s">
        <v>1573</v>
      </c>
      <c r="J10144" s="784">
        <v>1</v>
      </c>
      <c r="K10144" s="784">
        <v>17.260000000000002</v>
      </c>
      <c r="L10144" s="784">
        <v>17.260000000000002</v>
      </c>
      <c r="M10144" s="55" t="s">
        <v>2455</v>
      </c>
    </row>
    <row r="10145" spans="1:13" ht="15">
      <c r="A10145" s="282">
        <v>46020</v>
      </c>
      <c r="B10145" s="55" t="s">
        <v>9698</v>
      </c>
      <c r="C10145" s="786">
        <v>82195</v>
      </c>
      <c r="D10145" s="786" t="s">
        <v>6086</v>
      </c>
      <c r="E10145" s="786">
        <v>130</v>
      </c>
      <c r="F10145" s="786">
        <v>4010</v>
      </c>
      <c r="G10145" s="786" t="s">
        <v>4621</v>
      </c>
      <c r="H10145" s="786" t="s">
        <v>1573</v>
      </c>
      <c r="J10145" s="786">
        <v>1</v>
      </c>
      <c r="K10145" s="786">
        <v>12.23</v>
      </c>
      <c r="L10145" s="786">
        <v>12.23</v>
      </c>
      <c r="M10145" s="55" t="s">
        <v>2455</v>
      </c>
    </row>
    <row r="10146" spans="1:13" ht="15">
      <c r="A10146" s="282">
        <v>46020</v>
      </c>
      <c r="B10146" s="55" t="s">
        <v>9698</v>
      </c>
      <c r="C10146" s="784">
        <v>67563</v>
      </c>
      <c r="D10146" s="784" t="s">
        <v>2560</v>
      </c>
      <c r="E10146" s="784">
        <v>100</v>
      </c>
      <c r="F10146" s="784">
        <v>4010</v>
      </c>
      <c r="G10146" s="784" t="s">
        <v>6057</v>
      </c>
      <c r="H10146" s="784" t="s">
        <v>1573</v>
      </c>
      <c r="J10146" s="784">
        <v>1</v>
      </c>
      <c r="K10146" s="784">
        <v>9.49</v>
      </c>
      <c r="L10146" s="784">
        <v>9.49</v>
      </c>
      <c r="M10146" s="55" t="s">
        <v>2455</v>
      </c>
    </row>
    <row r="10147" spans="1:13" ht="15">
      <c r="A10147" s="282">
        <v>46020</v>
      </c>
      <c r="B10147" s="55" t="s">
        <v>9698</v>
      </c>
      <c r="C10147" s="786">
        <v>82400</v>
      </c>
      <c r="D10147" s="786" t="s">
        <v>2788</v>
      </c>
      <c r="E10147" s="786">
        <v>150</v>
      </c>
      <c r="F10147" s="786">
        <v>4010</v>
      </c>
      <c r="G10147" s="786" t="s">
        <v>6030</v>
      </c>
      <c r="H10147" s="786" t="s">
        <v>1573</v>
      </c>
      <c r="J10147" s="786">
        <v>2</v>
      </c>
      <c r="K10147" s="786">
        <v>17.989999999999998</v>
      </c>
      <c r="L10147" s="786">
        <v>35.979999999999997</v>
      </c>
      <c r="M10147" s="55" t="s">
        <v>2455</v>
      </c>
    </row>
    <row r="10148" spans="1:13" ht="15">
      <c r="A10148" s="282">
        <v>46020</v>
      </c>
      <c r="B10148" s="55" t="s">
        <v>9698</v>
      </c>
      <c r="C10148" s="784">
        <v>83403</v>
      </c>
      <c r="D10148" s="784" t="s">
        <v>5730</v>
      </c>
      <c r="E10148" s="784">
        <v>75</v>
      </c>
      <c r="F10148" s="784">
        <v>4010</v>
      </c>
      <c r="G10148" s="784" t="s">
        <v>9712</v>
      </c>
      <c r="H10148" s="784" t="s">
        <v>1573</v>
      </c>
      <c r="J10148" s="784">
        <v>1</v>
      </c>
      <c r="K10148" s="784">
        <v>7.25</v>
      </c>
      <c r="L10148" s="784">
        <v>7.25</v>
      </c>
      <c r="M10148" s="55" t="s">
        <v>2455</v>
      </c>
    </row>
    <row r="10149" spans="1:13" ht="15">
      <c r="A10149" s="282">
        <v>46020</v>
      </c>
      <c r="B10149" s="55" t="s">
        <v>9698</v>
      </c>
      <c r="C10149" s="786">
        <v>81811</v>
      </c>
      <c r="D10149" s="786" t="s">
        <v>2606</v>
      </c>
      <c r="E10149" s="786">
        <v>100</v>
      </c>
      <c r="F10149" s="786">
        <v>4010</v>
      </c>
      <c r="G10149" s="786" t="s">
        <v>8958</v>
      </c>
      <c r="H10149" s="786" t="s">
        <v>1573</v>
      </c>
      <c r="J10149" s="786">
        <v>1</v>
      </c>
      <c r="K10149" s="786">
        <v>21.86</v>
      </c>
      <c r="L10149" s="786">
        <v>21.86</v>
      </c>
      <c r="M10149" s="55" t="s">
        <v>2455</v>
      </c>
    </row>
    <row r="10150" spans="1:13" ht="15">
      <c r="A10150" s="282">
        <v>46020</v>
      </c>
      <c r="B10150" s="55" t="s">
        <v>9698</v>
      </c>
      <c r="C10150" s="784">
        <v>83196</v>
      </c>
      <c r="D10150" s="784" t="s">
        <v>8461</v>
      </c>
      <c r="E10150" s="784">
        <v>100</v>
      </c>
      <c r="F10150" s="784">
        <v>4010</v>
      </c>
      <c r="G10150" s="784" t="s">
        <v>8749</v>
      </c>
      <c r="H10150" s="784" t="s">
        <v>1573</v>
      </c>
      <c r="J10150" s="784">
        <v>1</v>
      </c>
      <c r="K10150" s="784">
        <v>11.93</v>
      </c>
      <c r="L10150" s="784">
        <v>11.93</v>
      </c>
      <c r="M10150" s="55" t="s">
        <v>2455</v>
      </c>
    </row>
    <row r="10151" spans="1:13" ht="15">
      <c r="A10151" s="282">
        <v>46020</v>
      </c>
      <c r="B10151" s="55" t="s">
        <v>9698</v>
      </c>
      <c r="C10151" s="786">
        <v>82203</v>
      </c>
      <c r="D10151" s="786" t="s">
        <v>6086</v>
      </c>
      <c r="E10151" s="786">
        <v>110</v>
      </c>
      <c r="F10151" s="786">
        <v>4010</v>
      </c>
      <c r="G10151" s="786" t="s">
        <v>8514</v>
      </c>
      <c r="H10151" s="786" t="s">
        <v>1573</v>
      </c>
      <c r="J10151" s="786">
        <v>1</v>
      </c>
      <c r="K10151" s="786">
        <v>29.64</v>
      </c>
      <c r="L10151" s="786">
        <v>29.64</v>
      </c>
      <c r="M10151" s="55" t="s">
        <v>2455</v>
      </c>
    </row>
    <row r="10152" spans="1:13" ht="15">
      <c r="A10152" s="282">
        <v>46020</v>
      </c>
      <c r="B10152" s="55" t="s">
        <v>9698</v>
      </c>
      <c r="C10152" s="784">
        <v>83564</v>
      </c>
      <c r="D10152" s="784" t="s">
        <v>6747</v>
      </c>
      <c r="E10152" s="784" t="s">
        <v>289</v>
      </c>
      <c r="F10152" s="784">
        <v>4010</v>
      </c>
      <c r="G10152" s="784" t="s">
        <v>8319</v>
      </c>
      <c r="H10152" s="784" t="s">
        <v>1573</v>
      </c>
      <c r="J10152" s="784">
        <v>1</v>
      </c>
      <c r="K10152" s="784">
        <v>10.95</v>
      </c>
      <c r="L10152" s="784">
        <v>10.95</v>
      </c>
      <c r="M10152" s="55" t="s">
        <v>2455</v>
      </c>
    </row>
    <row r="10153" spans="1:13" ht="15">
      <c r="A10153" s="282">
        <v>46020</v>
      </c>
      <c r="B10153" s="55" t="s">
        <v>9698</v>
      </c>
      <c r="C10153" s="786">
        <v>83643</v>
      </c>
      <c r="D10153" s="786" t="s">
        <v>6086</v>
      </c>
      <c r="E10153" s="786" t="s">
        <v>289</v>
      </c>
      <c r="F10153" s="786">
        <v>4010</v>
      </c>
      <c r="G10153" s="786" t="s">
        <v>9713</v>
      </c>
      <c r="H10153" s="786" t="s">
        <v>1573</v>
      </c>
      <c r="J10153" s="786">
        <v>1</v>
      </c>
      <c r="K10153" s="786">
        <v>31.95</v>
      </c>
      <c r="L10153" s="786">
        <v>31.95</v>
      </c>
      <c r="M10153" s="55" t="s">
        <v>2455</v>
      </c>
    </row>
    <row r="10154" spans="1:13" ht="15">
      <c r="A10154" s="282">
        <v>46020</v>
      </c>
      <c r="B10154" s="55" t="s">
        <v>9698</v>
      </c>
      <c r="C10154" s="784">
        <v>84024</v>
      </c>
      <c r="D10154" s="784" t="s">
        <v>7633</v>
      </c>
      <c r="E10154" s="784">
        <v>140</v>
      </c>
      <c r="F10154" s="784">
        <v>4010</v>
      </c>
      <c r="G10154" s="784" t="s">
        <v>5011</v>
      </c>
      <c r="H10154" s="784" t="s">
        <v>1573</v>
      </c>
      <c r="J10154" s="784">
        <v>1</v>
      </c>
      <c r="K10154" s="784">
        <v>21.37</v>
      </c>
      <c r="L10154" s="784">
        <v>21.37</v>
      </c>
      <c r="M10154" s="55" t="s">
        <v>2455</v>
      </c>
    </row>
    <row r="10155" spans="1:13" ht="15">
      <c r="A10155" s="282">
        <v>46020</v>
      </c>
      <c r="B10155" s="55" t="s">
        <v>9698</v>
      </c>
      <c r="C10155" s="786">
        <v>83569</v>
      </c>
      <c r="D10155" s="786" t="s">
        <v>6747</v>
      </c>
      <c r="E10155" s="786">
        <v>140</v>
      </c>
      <c r="F10155" s="786">
        <v>4010</v>
      </c>
      <c r="G10155" s="786" t="s">
        <v>4428</v>
      </c>
      <c r="H10155" s="786" t="s">
        <v>1573</v>
      </c>
      <c r="J10155" s="786">
        <v>1</v>
      </c>
      <c r="K10155" s="786">
        <v>13.62</v>
      </c>
      <c r="L10155" s="786">
        <v>13.62</v>
      </c>
      <c r="M10155" s="55" t="s">
        <v>2455</v>
      </c>
    </row>
    <row r="10156" spans="1:13" ht="15">
      <c r="A10156" s="282">
        <v>46020</v>
      </c>
      <c r="B10156" s="55" t="s">
        <v>9698</v>
      </c>
      <c r="C10156" s="784">
        <v>37028</v>
      </c>
      <c r="D10156" s="784" t="s">
        <v>5310</v>
      </c>
      <c r="E10156" s="784">
        <v>85</v>
      </c>
      <c r="F10156" s="784">
        <v>4010</v>
      </c>
      <c r="G10156" s="784" t="s">
        <v>5931</v>
      </c>
      <c r="H10156" s="784" t="s">
        <v>1573</v>
      </c>
      <c r="J10156" s="784">
        <v>1</v>
      </c>
      <c r="K10156" s="784">
        <v>8.31</v>
      </c>
      <c r="L10156" s="784">
        <v>8.31</v>
      </c>
      <c r="M10156" s="55" t="s">
        <v>2455</v>
      </c>
    </row>
    <row r="10157" spans="1:13" ht="15">
      <c r="A10157" s="282">
        <v>46020</v>
      </c>
      <c r="B10157" s="55" t="s">
        <v>9698</v>
      </c>
      <c r="C10157" s="786">
        <v>80046</v>
      </c>
      <c r="D10157" s="786" t="s">
        <v>6862</v>
      </c>
      <c r="E10157" s="786" t="s">
        <v>2061</v>
      </c>
      <c r="F10157" s="786">
        <v>4010</v>
      </c>
      <c r="G10157" s="786" t="s">
        <v>9714</v>
      </c>
      <c r="H10157" s="786" t="s">
        <v>1573</v>
      </c>
      <c r="J10157" s="786">
        <v>1</v>
      </c>
      <c r="K10157" s="786">
        <v>14.45</v>
      </c>
      <c r="L10157" s="786">
        <v>14.45</v>
      </c>
      <c r="M10157" s="55" t="s">
        <v>2455</v>
      </c>
    </row>
    <row r="10158" spans="1:13" ht="15">
      <c r="A10158" s="282">
        <v>46020</v>
      </c>
      <c r="B10158" s="55" t="s">
        <v>9698</v>
      </c>
      <c r="C10158" s="784">
        <v>67284</v>
      </c>
      <c r="D10158" s="784" t="s">
        <v>5027</v>
      </c>
      <c r="E10158" s="784">
        <v>130</v>
      </c>
      <c r="F10158" s="784">
        <v>4010</v>
      </c>
      <c r="G10158" s="784" t="s">
        <v>9715</v>
      </c>
      <c r="H10158" s="784" t="s">
        <v>1573</v>
      </c>
      <c r="J10158" s="784">
        <v>1</v>
      </c>
      <c r="K10158" s="784">
        <v>12.92</v>
      </c>
      <c r="L10158" s="784">
        <v>12.92</v>
      </c>
      <c r="M10158" s="55" t="s">
        <v>2455</v>
      </c>
    </row>
    <row r="10159" spans="1:13" ht="15">
      <c r="A10159" s="282">
        <v>46020</v>
      </c>
      <c r="B10159" s="55" t="s">
        <v>9698</v>
      </c>
      <c r="C10159" s="786">
        <v>83839</v>
      </c>
      <c r="D10159" s="786" t="s">
        <v>7461</v>
      </c>
      <c r="E10159" s="786">
        <v>140</v>
      </c>
      <c r="F10159" s="786">
        <v>4010</v>
      </c>
      <c r="G10159" s="786" t="s">
        <v>8764</v>
      </c>
      <c r="H10159" s="786" t="s">
        <v>1573</v>
      </c>
      <c r="J10159" s="786">
        <v>2</v>
      </c>
      <c r="K10159" s="786">
        <v>4.13</v>
      </c>
      <c r="L10159" s="786">
        <v>8.26</v>
      </c>
      <c r="M10159" s="55" t="s">
        <v>2455</v>
      </c>
    </row>
    <row r="10160" spans="1:13" ht="15">
      <c r="A10160" s="282">
        <v>46020</v>
      </c>
      <c r="B10160" s="55" t="s">
        <v>9698</v>
      </c>
      <c r="C10160" s="784">
        <v>83244</v>
      </c>
      <c r="D10160" s="784" t="s">
        <v>3930</v>
      </c>
      <c r="E10160" s="784">
        <v>130</v>
      </c>
      <c r="F10160" s="784">
        <v>4010</v>
      </c>
      <c r="G10160" s="784" t="s">
        <v>4394</v>
      </c>
      <c r="H10160" s="784" t="s">
        <v>1573</v>
      </c>
      <c r="J10160" s="784">
        <v>2</v>
      </c>
      <c r="K10160" s="784">
        <v>10.44</v>
      </c>
      <c r="L10160" s="784">
        <v>20.88</v>
      </c>
      <c r="M10160" s="55" t="s">
        <v>2455</v>
      </c>
    </row>
    <row r="10161" spans="1:13" ht="15">
      <c r="A10161" s="282">
        <v>46020</v>
      </c>
      <c r="B10161" s="55" t="s">
        <v>9698</v>
      </c>
      <c r="C10161" s="786">
        <v>83227</v>
      </c>
      <c r="D10161" s="786" t="s">
        <v>5508</v>
      </c>
      <c r="E10161" s="786">
        <v>60</v>
      </c>
      <c r="F10161" s="786">
        <v>4010</v>
      </c>
      <c r="G10161" s="786" t="s">
        <v>8230</v>
      </c>
      <c r="H10161" s="786" t="s">
        <v>1573</v>
      </c>
      <c r="J10161" s="786">
        <v>2</v>
      </c>
      <c r="K10161" s="786">
        <v>6.04</v>
      </c>
      <c r="L10161" s="786">
        <v>12.08</v>
      </c>
      <c r="M10161" s="55" t="s">
        <v>2455</v>
      </c>
    </row>
    <row r="10162" spans="1:13" ht="15">
      <c r="A10162" s="282">
        <v>46020</v>
      </c>
      <c r="B10162" s="55" t="s">
        <v>9698</v>
      </c>
      <c r="C10162" s="784">
        <v>82203</v>
      </c>
      <c r="D10162" s="784" t="s">
        <v>6860</v>
      </c>
      <c r="E10162" s="784">
        <v>85</v>
      </c>
      <c r="F10162" s="784">
        <v>4010</v>
      </c>
      <c r="G10162" s="784" t="s">
        <v>8325</v>
      </c>
      <c r="H10162" s="784" t="s">
        <v>1573</v>
      </c>
      <c r="J10162" s="784">
        <v>1</v>
      </c>
      <c r="K10162" s="784">
        <v>26.19</v>
      </c>
      <c r="L10162" s="784">
        <v>26.19</v>
      </c>
      <c r="M10162" s="55" t="s">
        <v>2455</v>
      </c>
    </row>
    <row r="10163" spans="1:13" ht="15">
      <c r="A10163" s="282">
        <v>46020</v>
      </c>
      <c r="B10163" s="55" t="s">
        <v>9698</v>
      </c>
      <c r="C10163" s="786">
        <v>81939</v>
      </c>
      <c r="D10163" s="786" t="s">
        <v>5926</v>
      </c>
      <c r="E10163" s="786">
        <v>150</v>
      </c>
      <c r="F10163" s="786">
        <v>4010</v>
      </c>
      <c r="G10163" s="786" t="s">
        <v>4402</v>
      </c>
      <c r="H10163" s="786" t="s">
        <v>1573</v>
      </c>
      <c r="J10163" s="786">
        <v>1</v>
      </c>
      <c r="K10163" s="786">
        <v>10.77</v>
      </c>
      <c r="L10163" s="786">
        <v>10.77</v>
      </c>
      <c r="M10163" s="55" t="s">
        <v>2455</v>
      </c>
    </row>
    <row r="10164" spans="1:13" ht="15">
      <c r="A10164" s="282">
        <v>46020</v>
      </c>
      <c r="B10164" s="55" t="s">
        <v>9698</v>
      </c>
      <c r="C10164" s="784">
        <v>83754</v>
      </c>
      <c r="D10164" s="784" t="s">
        <v>6810</v>
      </c>
      <c r="E10164" s="784">
        <v>85</v>
      </c>
      <c r="F10164" s="784">
        <v>4010</v>
      </c>
      <c r="G10164" s="784" t="s">
        <v>5928</v>
      </c>
      <c r="H10164" s="784" t="s">
        <v>1573</v>
      </c>
      <c r="J10164" s="784">
        <v>1</v>
      </c>
      <c r="K10164" s="784">
        <v>8.5299999999999994</v>
      </c>
      <c r="L10164" s="784">
        <v>8.5299999999999994</v>
      </c>
      <c r="M10164" s="55" t="s">
        <v>2455</v>
      </c>
    </row>
    <row r="10165" spans="1:13" ht="15">
      <c r="A10165" s="282">
        <v>46020</v>
      </c>
      <c r="B10165" s="55" t="s">
        <v>9698</v>
      </c>
      <c r="C10165" s="786">
        <v>68048</v>
      </c>
      <c r="D10165" s="786" t="s">
        <v>2788</v>
      </c>
      <c r="E10165" s="786">
        <v>75</v>
      </c>
      <c r="F10165" s="786">
        <v>4010</v>
      </c>
      <c r="G10165" s="786" t="s">
        <v>4410</v>
      </c>
      <c r="H10165" s="786" t="s">
        <v>1573</v>
      </c>
      <c r="J10165" s="786">
        <v>3</v>
      </c>
      <c r="K10165" s="786">
        <v>3.41</v>
      </c>
      <c r="L10165" s="786">
        <v>10.23</v>
      </c>
      <c r="M10165" s="55" t="s">
        <v>2455</v>
      </c>
    </row>
    <row r="10166" spans="1:13" ht="15">
      <c r="A10166" s="282">
        <v>46020</v>
      </c>
      <c r="B10166" s="55" t="s">
        <v>9698</v>
      </c>
      <c r="C10166" s="784">
        <v>83567</v>
      </c>
      <c r="D10166" s="784" t="s">
        <v>7166</v>
      </c>
      <c r="E10166" s="784">
        <v>140</v>
      </c>
      <c r="F10166" s="784">
        <v>4010</v>
      </c>
      <c r="G10166" s="784" t="s">
        <v>6911</v>
      </c>
      <c r="H10166" s="784" t="s">
        <v>1573</v>
      </c>
      <c r="J10166" s="784">
        <v>1</v>
      </c>
      <c r="K10166" s="784">
        <v>9.82</v>
      </c>
      <c r="L10166" s="784">
        <v>9.82</v>
      </c>
      <c r="M10166" s="55" t="s">
        <v>2455</v>
      </c>
    </row>
    <row r="10167" spans="1:13" ht="15">
      <c r="A10167" s="282">
        <v>46020</v>
      </c>
      <c r="B10167" s="55" t="s">
        <v>9698</v>
      </c>
      <c r="C10167" s="786">
        <v>83981</v>
      </c>
      <c r="D10167" s="786" t="s">
        <v>8136</v>
      </c>
      <c r="E10167" s="786">
        <v>140</v>
      </c>
      <c r="F10167" s="786">
        <v>4010</v>
      </c>
      <c r="G10167" s="786" t="s">
        <v>9716</v>
      </c>
      <c r="H10167" s="786" t="s">
        <v>1573</v>
      </c>
      <c r="J10167" s="786">
        <v>1</v>
      </c>
      <c r="K10167" s="786">
        <v>10.71</v>
      </c>
      <c r="L10167" s="786">
        <v>10.71</v>
      </c>
      <c r="M10167" s="55" t="s">
        <v>2455</v>
      </c>
    </row>
    <row r="10168" spans="1:13" ht="15">
      <c r="A10168" s="282">
        <v>46020</v>
      </c>
      <c r="B10168" s="55" t="s">
        <v>9698</v>
      </c>
      <c r="C10168" s="784">
        <v>81496</v>
      </c>
      <c r="D10168" s="784" t="s">
        <v>2268</v>
      </c>
      <c r="E10168" s="784">
        <v>120</v>
      </c>
      <c r="F10168" s="784">
        <v>4010</v>
      </c>
      <c r="G10168" s="784" t="s">
        <v>6914</v>
      </c>
      <c r="H10168" s="784" t="s">
        <v>1573</v>
      </c>
      <c r="J10168" s="784">
        <v>1</v>
      </c>
      <c r="K10168" s="784">
        <v>7.84</v>
      </c>
      <c r="L10168" s="784">
        <v>7.84</v>
      </c>
      <c r="M10168" s="55" t="s">
        <v>2455</v>
      </c>
    </row>
    <row r="10169" spans="1:13" ht="15">
      <c r="A10169" s="282">
        <v>46020</v>
      </c>
      <c r="B10169" s="55" t="s">
        <v>9698</v>
      </c>
      <c r="C10169" s="786">
        <v>83635</v>
      </c>
      <c r="D10169" s="786" t="s">
        <v>5955</v>
      </c>
      <c r="E10169" s="786">
        <v>140</v>
      </c>
      <c r="F10169" s="786">
        <v>4010</v>
      </c>
      <c r="G10169" s="786" t="s">
        <v>9717</v>
      </c>
      <c r="H10169" s="786" t="s">
        <v>1573</v>
      </c>
      <c r="J10169" s="786">
        <v>2</v>
      </c>
      <c r="K10169" s="786">
        <v>13.57</v>
      </c>
      <c r="L10169" s="786">
        <v>27.14</v>
      </c>
      <c r="M10169" s="55" t="s">
        <v>2455</v>
      </c>
    </row>
    <row r="10170" spans="1:13" ht="15">
      <c r="A10170" s="282">
        <v>46020</v>
      </c>
      <c r="B10170" s="55" t="s">
        <v>9698</v>
      </c>
      <c r="C10170" s="784">
        <v>82199</v>
      </c>
      <c r="D10170" s="784" t="s">
        <v>5472</v>
      </c>
      <c r="E10170" s="784">
        <v>80</v>
      </c>
      <c r="F10170" s="784">
        <v>4010</v>
      </c>
      <c r="G10170" s="784" t="s">
        <v>5927</v>
      </c>
      <c r="H10170" s="784" t="s">
        <v>1573</v>
      </c>
      <c r="J10170" s="784">
        <v>1</v>
      </c>
      <c r="K10170" s="784">
        <v>9.11</v>
      </c>
      <c r="L10170" s="784">
        <v>9.11</v>
      </c>
      <c r="M10170" s="55" t="s">
        <v>2455</v>
      </c>
    </row>
    <row r="10171" spans="1:13" ht="15">
      <c r="A10171" s="282">
        <v>46020</v>
      </c>
      <c r="B10171" s="55" t="s">
        <v>9718</v>
      </c>
      <c r="C10171" s="784">
        <v>83650</v>
      </c>
      <c r="D10171" s="784" t="s">
        <v>8864</v>
      </c>
      <c r="E10171" s="784">
        <v>75</v>
      </c>
      <c r="F10171" s="784">
        <v>4010</v>
      </c>
      <c r="G10171" s="784" t="s">
        <v>6306</v>
      </c>
      <c r="H10171" s="784" t="s">
        <v>1573</v>
      </c>
      <c r="J10171" s="55">
        <v>-1</v>
      </c>
      <c r="K10171" s="791">
        <v>12.32</v>
      </c>
      <c r="L10171" s="791">
        <v>-12.32</v>
      </c>
      <c r="M10171" s="1515" t="s">
        <v>2287</v>
      </c>
    </row>
    <row r="10172" spans="1:13" ht="15">
      <c r="A10172" s="282">
        <v>46020</v>
      </c>
      <c r="B10172" s="55" t="s">
        <v>9718</v>
      </c>
      <c r="C10172" s="786">
        <v>50754</v>
      </c>
      <c r="D10172" s="786" t="s">
        <v>5114</v>
      </c>
      <c r="E10172" s="786" t="s">
        <v>2296</v>
      </c>
      <c r="F10172" s="786">
        <v>4010</v>
      </c>
      <c r="G10172" s="786" t="s">
        <v>9719</v>
      </c>
      <c r="H10172" s="786" t="s">
        <v>1573</v>
      </c>
      <c r="J10172" s="55">
        <v>-1</v>
      </c>
      <c r="K10172" s="791">
        <v>4.55</v>
      </c>
      <c r="L10172" s="791">
        <v>-4.55</v>
      </c>
      <c r="M10172" s="1515" t="s">
        <v>2287</v>
      </c>
    </row>
    <row r="10173" spans="1:13" ht="15">
      <c r="A10173" s="282">
        <v>46020</v>
      </c>
      <c r="B10173" s="55" t="s">
        <v>9718</v>
      </c>
      <c r="C10173" s="784">
        <v>67377</v>
      </c>
      <c r="D10173" s="784" t="s">
        <v>2560</v>
      </c>
      <c r="E10173" s="784">
        <v>120</v>
      </c>
      <c r="F10173" s="784">
        <v>4010</v>
      </c>
      <c r="G10173" s="784" t="s">
        <v>9720</v>
      </c>
      <c r="H10173" s="784" t="s">
        <v>1573</v>
      </c>
      <c r="J10173" s="55">
        <v>-1</v>
      </c>
      <c r="K10173" s="791">
        <v>3.56</v>
      </c>
      <c r="L10173" s="791">
        <v>-3.56</v>
      </c>
      <c r="M10173" s="1515" t="s">
        <v>2287</v>
      </c>
    </row>
    <row r="10174" spans="1:13" ht="15">
      <c r="A10174" s="282">
        <v>46020</v>
      </c>
      <c r="B10174" s="55" t="s">
        <v>9718</v>
      </c>
      <c r="C10174" s="786">
        <v>58663</v>
      </c>
      <c r="D10174" s="786" t="s">
        <v>6216</v>
      </c>
      <c r="E10174" s="786" t="s">
        <v>289</v>
      </c>
      <c r="F10174" s="786">
        <v>4010</v>
      </c>
      <c r="G10174" s="786" t="s">
        <v>9721</v>
      </c>
      <c r="H10174" s="786" t="s">
        <v>1573</v>
      </c>
      <c r="J10174" s="55">
        <v>-1</v>
      </c>
      <c r="K10174" s="791">
        <v>11.31</v>
      </c>
      <c r="L10174" s="791">
        <v>-11.31</v>
      </c>
      <c r="M10174" s="1515" t="s">
        <v>2287</v>
      </c>
    </row>
    <row r="10175" spans="1:13" ht="15">
      <c r="A10175" s="282">
        <v>46020</v>
      </c>
      <c r="B10175" s="55" t="s">
        <v>9718</v>
      </c>
      <c r="C10175" s="784">
        <v>83935</v>
      </c>
      <c r="D10175" s="784" t="s">
        <v>9722</v>
      </c>
      <c r="E10175" s="784">
        <v>75</v>
      </c>
      <c r="F10175" s="784">
        <v>4010</v>
      </c>
      <c r="G10175" s="784" t="s">
        <v>9723</v>
      </c>
      <c r="H10175" s="784" t="s">
        <v>1573</v>
      </c>
      <c r="J10175" s="55">
        <v>-1</v>
      </c>
      <c r="K10175" s="791">
        <v>10.68</v>
      </c>
      <c r="L10175" s="791">
        <v>-10.68</v>
      </c>
      <c r="M10175" s="1515" t="s">
        <v>2287</v>
      </c>
    </row>
    <row r="10176" spans="1:13" ht="15">
      <c r="A10176" s="783">
        <v>46020</v>
      </c>
      <c r="B10176" s="55" t="s">
        <v>9724</v>
      </c>
      <c r="C10176" s="784">
        <v>58660</v>
      </c>
      <c r="D10176" s="784">
        <v>1</v>
      </c>
      <c r="E10176" s="784" t="s">
        <v>441</v>
      </c>
      <c r="F10176" s="784">
        <v>4010</v>
      </c>
      <c r="G10176" s="784" t="s">
        <v>8437</v>
      </c>
      <c r="H10176" s="55" t="s">
        <v>1573</v>
      </c>
      <c r="J10176" s="784">
        <v>1</v>
      </c>
      <c r="K10176" s="784">
        <v>7.81</v>
      </c>
      <c r="L10176" s="784">
        <v>7.81</v>
      </c>
      <c r="M10176" s="55" t="s">
        <v>2455</v>
      </c>
    </row>
    <row r="10177" spans="1:14" ht="15">
      <c r="A10177" s="785">
        <v>46020</v>
      </c>
      <c r="B10177" s="55" t="s">
        <v>9724</v>
      </c>
      <c r="C10177" s="786">
        <v>59852</v>
      </c>
      <c r="D10177" s="786" t="s">
        <v>2242</v>
      </c>
      <c r="E10177" s="786">
        <v>130</v>
      </c>
      <c r="F10177" s="786">
        <v>4010</v>
      </c>
      <c r="G10177" s="786" t="s">
        <v>8438</v>
      </c>
      <c r="H10177" s="55" t="s">
        <v>1573</v>
      </c>
      <c r="J10177" s="786">
        <v>1</v>
      </c>
      <c r="K10177" s="786">
        <v>10.4</v>
      </c>
      <c r="L10177" s="786">
        <v>10.4</v>
      </c>
      <c r="M10177" s="55" t="s">
        <v>2455</v>
      </c>
    </row>
    <row r="10178" spans="1:14" ht="15">
      <c r="A10178" s="783">
        <v>46020</v>
      </c>
      <c r="B10178" s="55" t="s">
        <v>9724</v>
      </c>
      <c r="C10178" s="784">
        <v>82158</v>
      </c>
      <c r="D10178" s="784" t="s">
        <v>2981</v>
      </c>
      <c r="E10178" s="784">
        <v>130</v>
      </c>
      <c r="F10178" s="784">
        <v>4010</v>
      </c>
      <c r="G10178" s="784" t="s">
        <v>9579</v>
      </c>
      <c r="H10178" s="55" t="s">
        <v>1573</v>
      </c>
      <c r="J10178" s="784">
        <v>1</v>
      </c>
      <c r="K10178" s="784">
        <v>28.12</v>
      </c>
      <c r="L10178" s="784">
        <v>28.12</v>
      </c>
      <c r="M10178" s="55" t="s">
        <v>2455</v>
      </c>
    </row>
    <row r="10179" spans="1:14" ht="15">
      <c r="A10179" s="785">
        <v>46020</v>
      </c>
      <c r="B10179" s="55" t="s">
        <v>9724</v>
      </c>
      <c r="C10179" s="786">
        <v>82816</v>
      </c>
      <c r="D10179" s="786" t="s">
        <v>3612</v>
      </c>
      <c r="E10179" s="786">
        <v>120</v>
      </c>
      <c r="F10179" s="786">
        <v>4010</v>
      </c>
      <c r="G10179" s="786" t="s">
        <v>8444</v>
      </c>
      <c r="H10179" s="55" t="s">
        <v>1573</v>
      </c>
      <c r="J10179" s="786">
        <v>1</v>
      </c>
      <c r="K10179" s="786">
        <v>11.08</v>
      </c>
      <c r="L10179" s="786">
        <v>11.08</v>
      </c>
      <c r="M10179" s="55" t="s">
        <v>2455</v>
      </c>
    </row>
    <row r="10180" spans="1:14" ht="15">
      <c r="A10180" s="783">
        <v>46020</v>
      </c>
      <c r="B10180" s="55" t="s">
        <v>9724</v>
      </c>
      <c r="C10180" s="784">
        <v>83588</v>
      </c>
      <c r="D10180" s="784" t="s">
        <v>6802</v>
      </c>
      <c r="E10180" s="784">
        <v>85</v>
      </c>
      <c r="F10180" s="784">
        <v>4010</v>
      </c>
      <c r="G10180" s="784" t="s">
        <v>8783</v>
      </c>
      <c r="H10180" s="55" t="s">
        <v>1573</v>
      </c>
      <c r="J10180" s="784">
        <v>2</v>
      </c>
      <c r="K10180" s="784">
        <v>9.39</v>
      </c>
      <c r="L10180" s="784">
        <v>18.78</v>
      </c>
      <c r="M10180" s="55" t="s">
        <v>2455</v>
      </c>
    </row>
    <row r="10181" spans="1:14" ht="15">
      <c r="A10181" s="785">
        <v>46020</v>
      </c>
      <c r="B10181" s="55" t="s">
        <v>9724</v>
      </c>
      <c r="C10181" s="786">
        <v>67044</v>
      </c>
      <c r="D10181" s="786" t="s">
        <v>6576</v>
      </c>
      <c r="E10181" s="786">
        <v>100</v>
      </c>
      <c r="F10181" s="786">
        <v>4010</v>
      </c>
      <c r="G10181" s="786" t="s">
        <v>9725</v>
      </c>
      <c r="H10181" s="55" t="s">
        <v>1573</v>
      </c>
      <c r="J10181" s="786">
        <v>12</v>
      </c>
      <c r="K10181" s="786">
        <v>5.98</v>
      </c>
      <c r="L10181" s="786">
        <v>71.760000000000005</v>
      </c>
      <c r="M10181" s="55" t="s">
        <v>2455</v>
      </c>
    </row>
    <row r="10182" spans="1:14" ht="15">
      <c r="A10182" s="783">
        <v>46020</v>
      </c>
      <c r="B10182" s="55" t="s">
        <v>9724</v>
      </c>
      <c r="C10182" s="784">
        <v>83622</v>
      </c>
      <c r="D10182" s="784" t="s">
        <v>5674</v>
      </c>
      <c r="E10182" s="784">
        <v>70</v>
      </c>
      <c r="F10182" s="784">
        <v>4010</v>
      </c>
      <c r="G10182" s="784" t="s">
        <v>6601</v>
      </c>
      <c r="H10182" s="55" t="s">
        <v>1573</v>
      </c>
      <c r="J10182" s="784">
        <v>8</v>
      </c>
      <c r="K10182" s="784">
        <v>7.08</v>
      </c>
      <c r="L10182" s="784">
        <v>56.64</v>
      </c>
      <c r="M10182" s="55" t="s">
        <v>2455</v>
      </c>
    </row>
    <row r="10183" spans="1:14" ht="15">
      <c r="A10183" s="785">
        <v>46020</v>
      </c>
      <c r="B10183" s="55" t="s">
        <v>9724</v>
      </c>
      <c r="C10183" s="786">
        <v>83139</v>
      </c>
      <c r="D10183" s="786" t="s">
        <v>8962</v>
      </c>
      <c r="E10183" s="786">
        <v>110</v>
      </c>
      <c r="F10183" s="786">
        <v>4010</v>
      </c>
      <c r="G10183" s="786" t="s">
        <v>8786</v>
      </c>
      <c r="H10183" s="55" t="s">
        <v>1573</v>
      </c>
      <c r="J10183" s="786">
        <v>3</v>
      </c>
      <c r="K10183" s="786">
        <v>8.18</v>
      </c>
      <c r="L10183" s="786">
        <v>24.54</v>
      </c>
      <c r="M10183" s="55" t="s">
        <v>2455</v>
      </c>
    </row>
    <row r="10184" spans="1:14" ht="15">
      <c r="A10184" s="783">
        <v>46020</v>
      </c>
      <c r="B10184" s="55" t="s">
        <v>9724</v>
      </c>
      <c r="C10184" s="784">
        <v>68010</v>
      </c>
      <c r="D10184" s="784" t="s">
        <v>4989</v>
      </c>
      <c r="E10184" s="784">
        <v>110</v>
      </c>
      <c r="F10184" s="784">
        <v>4010</v>
      </c>
      <c r="G10184" s="784" t="s">
        <v>9726</v>
      </c>
      <c r="H10184" s="55" t="s">
        <v>1573</v>
      </c>
      <c r="J10184" s="784">
        <v>5</v>
      </c>
      <c r="K10184" s="784">
        <v>7.31</v>
      </c>
      <c r="L10184" s="784">
        <v>36.549999999999997</v>
      </c>
      <c r="M10184" s="55" t="s">
        <v>2455</v>
      </c>
    </row>
    <row r="10185" spans="1:14" ht="15">
      <c r="A10185" s="785">
        <v>46020</v>
      </c>
      <c r="B10185" s="55" t="s">
        <v>9724</v>
      </c>
      <c r="C10185" s="786">
        <v>67101</v>
      </c>
      <c r="D10185" s="786" t="s">
        <v>2577</v>
      </c>
      <c r="E10185" s="786" t="s">
        <v>2061</v>
      </c>
      <c r="F10185" s="786">
        <v>4010</v>
      </c>
      <c r="G10185" s="786" t="s">
        <v>9727</v>
      </c>
      <c r="H10185" s="55" t="s">
        <v>1573</v>
      </c>
      <c r="J10185" s="786">
        <v>14</v>
      </c>
      <c r="K10185" s="786">
        <v>15.71</v>
      </c>
      <c r="L10185" s="786">
        <v>219.94</v>
      </c>
      <c r="M10185" s="55" t="s">
        <v>2455</v>
      </c>
    </row>
    <row r="10186" spans="1:14" ht="15">
      <c r="A10186" s="783">
        <v>46020</v>
      </c>
      <c r="B10186" s="784" t="s">
        <v>9728</v>
      </c>
      <c r="C10186" s="784">
        <v>81318</v>
      </c>
      <c r="D10186" s="784" t="s">
        <v>3453</v>
      </c>
      <c r="E10186" s="784">
        <v>160</v>
      </c>
      <c r="F10186" s="784">
        <v>4010</v>
      </c>
      <c r="G10186" s="784" t="s">
        <v>4307</v>
      </c>
      <c r="H10186" s="784" t="s">
        <v>1573</v>
      </c>
      <c r="I10186" s="797"/>
      <c r="J10186" s="784">
        <v>27</v>
      </c>
      <c r="K10186" s="784">
        <v>8.92</v>
      </c>
      <c r="L10186" s="793">
        <v>240.84</v>
      </c>
      <c r="M10186" s="55" t="s">
        <v>4305</v>
      </c>
      <c r="N10186" s="788" t="s">
        <v>9729</v>
      </c>
    </row>
    <row r="10187" spans="1:14" ht="15">
      <c r="A10187" s="783">
        <v>46020</v>
      </c>
      <c r="B10187" s="55" t="s">
        <v>9730</v>
      </c>
      <c r="C10187" s="784">
        <v>83639</v>
      </c>
      <c r="D10187" s="784" t="s">
        <v>6860</v>
      </c>
      <c r="E10187" s="784">
        <v>140</v>
      </c>
      <c r="F10187" s="784">
        <v>4010</v>
      </c>
      <c r="G10187" s="784" t="s">
        <v>4768</v>
      </c>
      <c r="H10187" s="784" t="s">
        <v>1573</v>
      </c>
      <c r="I10187" s="797">
        <v>1</v>
      </c>
      <c r="J10187" s="784">
        <v>1</v>
      </c>
      <c r="K10187" s="784">
        <v>26.2</v>
      </c>
      <c r="L10187" s="793">
        <v>26.2</v>
      </c>
      <c r="M10187" s="55" t="s">
        <v>2455</v>
      </c>
    </row>
    <row r="10188" spans="1:14" ht="15">
      <c r="A10188" s="783">
        <v>46020</v>
      </c>
      <c r="B10188" s="55" t="s">
        <v>9730</v>
      </c>
      <c r="C10188" s="786">
        <v>84296</v>
      </c>
      <c r="D10188" s="786" t="s">
        <v>9189</v>
      </c>
      <c r="E10188" s="786">
        <v>130</v>
      </c>
      <c r="F10188" s="786">
        <v>4010</v>
      </c>
      <c r="G10188" s="786" t="s">
        <v>3780</v>
      </c>
      <c r="H10188" s="786" t="s">
        <v>1573</v>
      </c>
      <c r="I10188" s="798">
        <v>1</v>
      </c>
      <c r="J10188" s="786">
        <v>1</v>
      </c>
      <c r="K10188" s="786">
        <v>8.9</v>
      </c>
      <c r="L10188" s="796">
        <v>8.9</v>
      </c>
      <c r="M10188" s="55" t="s">
        <v>2455</v>
      </c>
    </row>
    <row r="10189" spans="1:14" ht="15">
      <c r="A10189" s="783">
        <v>46020</v>
      </c>
      <c r="B10189" s="55" t="s">
        <v>9730</v>
      </c>
      <c r="C10189" s="784">
        <v>83973</v>
      </c>
      <c r="D10189" s="784" t="s">
        <v>8185</v>
      </c>
      <c r="E10189" s="784">
        <v>130</v>
      </c>
      <c r="F10189" s="784">
        <v>4010</v>
      </c>
      <c r="G10189" s="784" t="s">
        <v>9731</v>
      </c>
      <c r="H10189" s="784" t="s">
        <v>1573</v>
      </c>
      <c r="I10189" s="797">
        <v>2</v>
      </c>
      <c r="J10189" s="784">
        <v>2</v>
      </c>
      <c r="K10189" s="784">
        <v>7.16</v>
      </c>
      <c r="L10189" s="793">
        <v>14.32</v>
      </c>
      <c r="M10189" s="55" t="s">
        <v>2455</v>
      </c>
    </row>
    <row r="10190" spans="1:14" ht="15">
      <c r="A10190" s="783">
        <v>46020</v>
      </c>
      <c r="B10190" s="55" t="s">
        <v>9730</v>
      </c>
      <c r="C10190" s="786">
        <v>59852</v>
      </c>
      <c r="D10190" s="786" t="s">
        <v>5674</v>
      </c>
      <c r="E10190" s="786">
        <v>160</v>
      </c>
      <c r="F10190" s="786">
        <v>4010</v>
      </c>
      <c r="G10190" s="786" t="s">
        <v>9732</v>
      </c>
      <c r="H10190" s="786" t="s">
        <v>1573</v>
      </c>
      <c r="I10190" s="798">
        <v>1</v>
      </c>
      <c r="J10190" s="786">
        <v>1</v>
      </c>
      <c r="K10190" s="786">
        <v>9.2799999999999994</v>
      </c>
      <c r="L10190" s="796">
        <v>9.2799999999999994</v>
      </c>
      <c r="M10190" s="55" t="s">
        <v>2455</v>
      </c>
    </row>
    <row r="10191" spans="1:14" ht="15">
      <c r="A10191" s="783">
        <v>46020</v>
      </c>
      <c r="B10191" s="55" t="s">
        <v>9730</v>
      </c>
      <c r="C10191" s="784">
        <v>82203</v>
      </c>
      <c r="D10191" s="784" t="s">
        <v>6086</v>
      </c>
      <c r="E10191" s="784">
        <v>150</v>
      </c>
      <c r="F10191" s="784">
        <v>4010</v>
      </c>
      <c r="G10191" s="784" t="s">
        <v>4549</v>
      </c>
      <c r="H10191" s="784" t="s">
        <v>1573</v>
      </c>
      <c r="I10191" s="797">
        <v>1</v>
      </c>
      <c r="J10191" s="784">
        <v>1</v>
      </c>
      <c r="K10191" s="784">
        <v>29.64</v>
      </c>
      <c r="L10191" s="793">
        <v>29.64</v>
      </c>
      <c r="M10191" s="55" t="s">
        <v>2455</v>
      </c>
    </row>
    <row r="10192" spans="1:14" ht="15">
      <c r="A10192" s="783">
        <v>46020</v>
      </c>
      <c r="B10192" s="55" t="s">
        <v>9730</v>
      </c>
      <c r="C10192" s="786">
        <v>60325</v>
      </c>
      <c r="D10192" s="786" t="s">
        <v>2242</v>
      </c>
      <c r="E10192" s="786" t="s">
        <v>289</v>
      </c>
      <c r="F10192" s="786">
        <v>4010</v>
      </c>
      <c r="G10192" s="786" t="s">
        <v>8648</v>
      </c>
      <c r="H10192" s="786" t="s">
        <v>1573</v>
      </c>
      <c r="I10192" s="798">
        <v>1</v>
      </c>
      <c r="J10192" s="786">
        <v>1</v>
      </c>
      <c r="K10192" s="786">
        <v>8.0500000000000007</v>
      </c>
      <c r="L10192" s="796">
        <v>8.0500000000000007</v>
      </c>
      <c r="M10192" s="55" t="s">
        <v>2455</v>
      </c>
    </row>
    <row r="10193" spans="1:13" ht="15">
      <c r="A10193" s="783">
        <v>46020</v>
      </c>
      <c r="B10193" s="55" t="s">
        <v>9730</v>
      </c>
      <c r="C10193" s="784">
        <v>80039</v>
      </c>
      <c r="D10193" s="784" t="s">
        <v>6086</v>
      </c>
      <c r="E10193" s="784" t="s">
        <v>289</v>
      </c>
      <c r="F10193" s="784">
        <v>4010</v>
      </c>
      <c r="G10193" s="784" t="s">
        <v>9733</v>
      </c>
      <c r="H10193" s="784" t="s">
        <v>1573</v>
      </c>
      <c r="I10193" s="797">
        <v>1</v>
      </c>
      <c r="J10193" s="784">
        <v>1</v>
      </c>
      <c r="K10193" s="784">
        <v>13.49</v>
      </c>
      <c r="L10193" s="793">
        <v>13.49</v>
      </c>
      <c r="M10193" s="55" t="s">
        <v>2455</v>
      </c>
    </row>
    <row r="10194" spans="1:13" ht="15">
      <c r="A10194" s="783">
        <v>46020</v>
      </c>
      <c r="B10194" s="55" t="s">
        <v>9730</v>
      </c>
      <c r="C10194" s="786">
        <v>44403</v>
      </c>
      <c r="D10194" s="786" t="s">
        <v>2382</v>
      </c>
      <c r="E10194" s="786" t="s">
        <v>2230</v>
      </c>
      <c r="F10194" s="786">
        <v>4010</v>
      </c>
      <c r="G10194" s="786" t="s">
        <v>9734</v>
      </c>
      <c r="H10194" s="786" t="s">
        <v>1573</v>
      </c>
      <c r="I10194" s="798">
        <v>1</v>
      </c>
      <c r="J10194" s="786">
        <v>1</v>
      </c>
      <c r="K10194" s="786">
        <v>6.08</v>
      </c>
      <c r="L10194" s="796">
        <v>6.08</v>
      </c>
      <c r="M10194" s="55" t="s">
        <v>2455</v>
      </c>
    </row>
    <row r="10195" spans="1:13" ht="15">
      <c r="A10195" s="783">
        <v>46020</v>
      </c>
      <c r="B10195" s="55" t="s">
        <v>9730</v>
      </c>
      <c r="C10195" s="784">
        <v>83973</v>
      </c>
      <c r="D10195" s="784" t="s">
        <v>7807</v>
      </c>
      <c r="E10195" s="784">
        <v>130</v>
      </c>
      <c r="F10195" s="784">
        <v>4010</v>
      </c>
      <c r="G10195" s="784" t="s">
        <v>9247</v>
      </c>
      <c r="H10195" s="784" t="s">
        <v>1573</v>
      </c>
      <c r="I10195" s="797">
        <v>1</v>
      </c>
      <c r="J10195" s="784">
        <v>1</v>
      </c>
      <c r="K10195" s="784">
        <v>7.16</v>
      </c>
      <c r="L10195" s="793">
        <v>7.16</v>
      </c>
      <c r="M10195" s="55" t="s">
        <v>2455</v>
      </c>
    </row>
    <row r="10196" spans="1:13" ht="15">
      <c r="A10196" s="783">
        <v>46020</v>
      </c>
      <c r="B10196" s="55" t="s">
        <v>9730</v>
      </c>
      <c r="C10196" s="786">
        <v>52399</v>
      </c>
      <c r="D10196" s="786" t="s">
        <v>6576</v>
      </c>
      <c r="E10196" s="786" t="s">
        <v>289</v>
      </c>
      <c r="F10196" s="786">
        <v>4010</v>
      </c>
      <c r="G10196" s="786" t="s">
        <v>9735</v>
      </c>
      <c r="H10196" s="786" t="s">
        <v>1573</v>
      </c>
      <c r="I10196" s="798">
        <v>1</v>
      </c>
      <c r="J10196" s="786">
        <v>1</v>
      </c>
      <c r="K10196" s="786">
        <v>7.45</v>
      </c>
      <c r="L10196" s="796">
        <v>7.45</v>
      </c>
      <c r="M10196" s="55" t="s">
        <v>2455</v>
      </c>
    </row>
    <row r="10197" spans="1:13" ht="15">
      <c r="A10197" s="783">
        <v>46020</v>
      </c>
      <c r="B10197" s="55" t="s">
        <v>9730</v>
      </c>
      <c r="C10197" s="784">
        <v>80039</v>
      </c>
      <c r="D10197" s="784" t="s">
        <v>2336</v>
      </c>
      <c r="E10197" s="784" t="s">
        <v>289</v>
      </c>
      <c r="F10197" s="784">
        <v>4010</v>
      </c>
      <c r="G10197" s="784" t="s">
        <v>8719</v>
      </c>
      <c r="H10197" s="784" t="s">
        <v>1573</v>
      </c>
      <c r="I10197" s="797">
        <v>2</v>
      </c>
      <c r="J10197" s="784">
        <v>2</v>
      </c>
      <c r="K10197" s="784">
        <v>12.07</v>
      </c>
      <c r="L10197" s="793">
        <v>24.14</v>
      </c>
      <c r="M10197" s="55" t="s">
        <v>2455</v>
      </c>
    </row>
    <row r="10198" spans="1:13" ht="15">
      <c r="A10198" s="783">
        <v>46020</v>
      </c>
      <c r="B10198" s="55" t="s">
        <v>9730</v>
      </c>
      <c r="C10198" s="786">
        <v>84296</v>
      </c>
      <c r="D10198" s="786" t="s">
        <v>5588</v>
      </c>
      <c r="E10198" s="786">
        <v>120</v>
      </c>
      <c r="F10198" s="786">
        <v>4010</v>
      </c>
      <c r="G10198" s="786" t="s">
        <v>9736</v>
      </c>
      <c r="H10198" s="786" t="s">
        <v>1573</v>
      </c>
      <c r="I10198" s="798">
        <v>3</v>
      </c>
      <c r="J10198" s="786">
        <v>3</v>
      </c>
      <c r="K10198" s="786">
        <v>8.98</v>
      </c>
      <c r="L10198" s="796">
        <v>26.94</v>
      </c>
      <c r="M10198" s="55" t="s">
        <v>2455</v>
      </c>
    </row>
    <row r="10199" spans="1:13" ht="15">
      <c r="A10199" s="783">
        <v>46020</v>
      </c>
      <c r="B10199" s="55" t="s">
        <v>9730</v>
      </c>
      <c r="C10199" s="784">
        <v>81339</v>
      </c>
      <c r="D10199" s="784" t="s">
        <v>3508</v>
      </c>
      <c r="E10199" s="784">
        <v>130</v>
      </c>
      <c r="F10199" s="784">
        <v>4010</v>
      </c>
      <c r="G10199" s="784" t="s">
        <v>9737</v>
      </c>
      <c r="H10199" s="784" t="s">
        <v>1573</v>
      </c>
      <c r="I10199" s="797">
        <v>1</v>
      </c>
      <c r="J10199" s="784">
        <v>1</v>
      </c>
      <c r="K10199" s="784">
        <v>6.77</v>
      </c>
      <c r="L10199" s="793">
        <v>6.77</v>
      </c>
      <c r="M10199" s="55" t="s">
        <v>2455</v>
      </c>
    </row>
    <row r="10200" spans="1:13" ht="15">
      <c r="A10200" s="783">
        <v>46020</v>
      </c>
      <c r="B10200" s="55" t="s">
        <v>9730</v>
      </c>
      <c r="C10200" s="786">
        <v>81339</v>
      </c>
      <c r="D10200" s="786" t="s">
        <v>3051</v>
      </c>
      <c r="E10200" s="786">
        <v>130</v>
      </c>
      <c r="F10200" s="786">
        <v>4010</v>
      </c>
      <c r="G10200" s="786" t="s">
        <v>9738</v>
      </c>
      <c r="H10200" s="786" t="s">
        <v>1573</v>
      </c>
      <c r="I10200" s="798">
        <v>1</v>
      </c>
      <c r="J10200" s="786">
        <v>1</v>
      </c>
      <c r="K10200" s="786">
        <v>6.54</v>
      </c>
      <c r="L10200" s="796">
        <v>6.54</v>
      </c>
      <c r="M10200" s="55" t="s">
        <v>2455</v>
      </c>
    </row>
    <row r="10201" spans="1:13" ht="15">
      <c r="A10201" s="783">
        <v>46020</v>
      </c>
      <c r="B10201" s="55" t="s">
        <v>9730</v>
      </c>
      <c r="C10201" s="784">
        <v>82008</v>
      </c>
      <c r="D10201" s="784" t="s">
        <v>4865</v>
      </c>
      <c r="E10201" s="784">
        <v>130</v>
      </c>
      <c r="F10201" s="784">
        <v>4010</v>
      </c>
      <c r="G10201" s="784" t="s">
        <v>9739</v>
      </c>
      <c r="H10201" s="784" t="s">
        <v>1573</v>
      </c>
      <c r="I10201" s="797">
        <v>1</v>
      </c>
      <c r="J10201" s="784">
        <v>1</v>
      </c>
      <c r="K10201" s="784">
        <v>8.34</v>
      </c>
      <c r="L10201" s="793">
        <v>8.34</v>
      </c>
      <c r="M10201" s="55" t="s">
        <v>2455</v>
      </c>
    </row>
    <row r="10202" spans="1:13" ht="15">
      <c r="A10202" s="783">
        <v>46020</v>
      </c>
      <c r="B10202" s="55" t="s">
        <v>9730</v>
      </c>
      <c r="C10202" s="786">
        <v>82008</v>
      </c>
      <c r="D10202" s="786" t="s">
        <v>4320</v>
      </c>
      <c r="E10202" s="786">
        <v>130</v>
      </c>
      <c r="F10202" s="786">
        <v>4010</v>
      </c>
      <c r="G10202" s="786" t="s">
        <v>9740</v>
      </c>
      <c r="H10202" s="786" t="s">
        <v>1573</v>
      </c>
      <c r="I10202" s="798">
        <v>1</v>
      </c>
      <c r="J10202" s="786">
        <v>1</v>
      </c>
      <c r="K10202" s="786">
        <v>8.34</v>
      </c>
      <c r="L10202" s="796">
        <v>8.34</v>
      </c>
      <c r="M10202" s="55" t="s">
        <v>2455</v>
      </c>
    </row>
    <row r="10203" spans="1:13" ht="15">
      <c r="A10203" s="783">
        <v>46020</v>
      </c>
      <c r="B10203" s="55" t="s">
        <v>9730</v>
      </c>
      <c r="C10203" s="784">
        <v>84296</v>
      </c>
      <c r="D10203" s="784" t="s">
        <v>5569</v>
      </c>
      <c r="E10203" s="784">
        <v>140</v>
      </c>
      <c r="F10203" s="784">
        <v>4010</v>
      </c>
      <c r="G10203" s="784" t="s">
        <v>9741</v>
      </c>
      <c r="H10203" s="784" t="s">
        <v>1573</v>
      </c>
      <c r="I10203" s="797">
        <v>3</v>
      </c>
      <c r="J10203" s="784">
        <v>3</v>
      </c>
      <c r="K10203" s="784">
        <v>8.09</v>
      </c>
      <c r="L10203" s="793">
        <v>24.27</v>
      </c>
      <c r="M10203" s="55" t="s">
        <v>2455</v>
      </c>
    </row>
    <row r="10204" spans="1:13" ht="15">
      <c r="A10204" s="783">
        <v>46020</v>
      </c>
      <c r="B10204" s="55" t="s">
        <v>9730</v>
      </c>
      <c r="C10204" s="786">
        <v>83973</v>
      </c>
      <c r="D10204" s="786" t="s">
        <v>8185</v>
      </c>
      <c r="E10204" s="786">
        <v>110</v>
      </c>
      <c r="F10204" s="786">
        <v>4010</v>
      </c>
      <c r="G10204" s="786" t="s">
        <v>9742</v>
      </c>
      <c r="H10204" s="786" t="s">
        <v>1573</v>
      </c>
      <c r="I10204" s="798">
        <v>5</v>
      </c>
      <c r="J10204" s="786">
        <v>5</v>
      </c>
      <c r="K10204" s="786">
        <v>7.16</v>
      </c>
      <c r="L10204" s="796">
        <v>35.799999999999997</v>
      </c>
      <c r="M10204" s="55" t="s">
        <v>2455</v>
      </c>
    </row>
    <row r="10205" spans="1:13" ht="15">
      <c r="A10205" s="783">
        <v>46020</v>
      </c>
      <c r="B10205" s="55" t="s">
        <v>9743</v>
      </c>
      <c r="C10205" s="784">
        <v>82261</v>
      </c>
      <c r="D10205" s="784" t="s">
        <v>4880</v>
      </c>
      <c r="E10205" s="784">
        <v>110</v>
      </c>
      <c r="F10205" s="784">
        <v>4010</v>
      </c>
      <c r="G10205" s="784" t="s">
        <v>9744</v>
      </c>
      <c r="H10205" s="784" t="s">
        <v>1573</v>
      </c>
      <c r="I10205" s="797">
        <v>2</v>
      </c>
      <c r="J10205" s="784">
        <v>2</v>
      </c>
      <c r="K10205" s="784">
        <v>16.23</v>
      </c>
      <c r="L10205" s="793">
        <v>32.46</v>
      </c>
      <c r="M10205" s="55" t="s">
        <v>2455</v>
      </c>
    </row>
    <row r="10206" spans="1:13" ht="15">
      <c r="A10206" s="783">
        <v>46020</v>
      </c>
      <c r="B10206" s="55" t="s">
        <v>9743</v>
      </c>
      <c r="C10206" s="786">
        <v>67501</v>
      </c>
      <c r="D10206" s="786" t="s">
        <v>5322</v>
      </c>
      <c r="E10206" s="786">
        <v>120</v>
      </c>
      <c r="F10206" s="786">
        <v>4010</v>
      </c>
      <c r="G10206" s="786" t="s">
        <v>9745</v>
      </c>
      <c r="H10206" s="786" t="s">
        <v>1573</v>
      </c>
      <c r="I10206" s="798">
        <v>2</v>
      </c>
      <c r="J10206" s="786">
        <v>2</v>
      </c>
      <c r="K10206" s="786">
        <v>8.2200000000000006</v>
      </c>
      <c r="L10206" s="796">
        <v>16.440000000000001</v>
      </c>
      <c r="M10206" s="55" t="s">
        <v>2455</v>
      </c>
    </row>
    <row r="10207" spans="1:13" ht="15">
      <c r="A10207" s="783">
        <v>46020</v>
      </c>
      <c r="B10207" s="55" t="s">
        <v>9743</v>
      </c>
      <c r="C10207" s="784">
        <v>83572</v>
      </c>
      <c r="D10207" s="784" t="s">
        <v>8587</v>
      </c>
      <c r="E10207" s="784" t="s">
        <v>2296</v>
      </c>
      <c r="F10207" s="784">
        <v>4010</v>
      </c>
      <c r="G10207" s="784" t="s">
        <v>9746</v>
      </c>
      <c r="H10207" s="784" t="s">
        <v>1573</v>
      </c>
      <c r="I10207" s="797">
        <v>3</v>
      </c>
      <c r="J10207" s="784">
        <v>3</v>
      </c>
      <c r="K10207" s="784">
        <v>11.54</v>
      </c>
      <c r="L10207" s="793">
        <v>34.619999999999997</v>
      </c>
      <c r="M10207" s="55" t="s">
        <v>2455</v>
      </c>
    </row>
    <row r="10208" spans="1:13" ht="15">
      <c r="A10208" s="783">
        <v>46020</v>
      </c>
      <c r="B10208" s="55" t="s">
        <v>9743</v>
      </c>
      <c r="C10208" s="786">
        <v>82365</v>
      </c>
      <c r="D10208" s="786" t="s">
        <v>2710</v>
      </c>
      <c r="E10208" s="786" t="s">
        <v>2296</v>
      </c>
      <c r="F10208" s="786">
        <v>4010</v>
      </c>
      <c r="G10208" s="786" t="s">
        <v>9747</v>
      </c>
      <c r="H10208" s="786" t="s">
        <v>1573</v>
      </c>
      <c r="I10208" s="798">
        <v>1</v>
      </c>
      <c r="J10208" s="786">
        <v>1</v>
      </c>
      <c r="K10208" s="786">
        <v>12.4</v>
      </c>
      <c r="L10208" s="796">
        <v>12.4</v>
      </c>
      <c r="M10208" s="55" t="s">
        <v>2455</v>
      </c>
    </row>
    <row r="10209" spans="1:14" ht="15">
      <c r="A10209" s="783">
        <v>46020</v>
      </c>
      <c r="B10209" s="55" t="s">
        <v>9743</v>
      </c>
      <c r="C10209" s="784">
        <v>80039</v>
      </c>
      <c r="D10209" s="784" t="s">
        <v>6862</v>
      </c>
      <c r="E10209" s="784" t="s">
        <v>2296</v>
      </c>
      <c r="F10209" s="784">
        <v>4010</v>
      </c>
      <c r="G10209" s="784" t="s">
        <v>9748</v>
      </c>
      <c r="H10209" s="784" t="s">
        <v>1573</v>
      </c>
      <c r="I10209" s="797">
        <v>1</v>
      </c>
      <c r="J10209" s="784">
        <v>1</v>
      </c>
      <c r="K10209" s="784">
        <v>10.73</v>
      </c>
      <c r="L10209" s="793">
        <v>10.73</v>
      </c>
      <c r="M10209" s="55" t="s">
        <v>2455</v>
      </c>
    </row>
    <row r="10210" spans="1:14" ht="15">
      <c r="A10210" s="783">
        <v>46020</v>
      </c>
      <c r="B10210" s="55" t="s">
        <v>9743</v>
      </c>
      <c r="C10210" s="786">
        <v>83973</v>
      </c>
      <c r="D10210" s="786" t="s">
        <v>7807</v>
      </c>
      <c r="E10210" s="786">
        <v>150</v>
      </c>
      <c r="F10210" s="786">
        <v>4010</v>
      </c>
      <c r="G10210" s="786" t="s">
        <v>9749</v>
      </c>
      <c r="H10210" s="786" t="s">
        <v>1573</v>
      </c>
      <c r="I10210" s="798">
        <v>1</v>
      </c>
      <c r="J10210" s="786">
        <v>1</v>
      </c>
      <c r="K10210" s="786">
        <v>7.16</v>
      </c>
      <c r="L10210" s="796">
        <v>7.16</v>
      </c>
      <c r="M10210" s="55" t="s">
        <v>2455</v>
      </c>
    </row>
    <row r="10211" spans="1:14" ht="15">
      <c r="A10211" s="783">
        <v>46020</v>
      </c>
      <c r="B10211" s="55" t="s">
        <v>9743</v>
      </c>
      <c r="C10211" s="784">
        <v>68125</v>
      </c>
      <c r="D10211" s="784" t="s">
        <v>5705</v>
      </c>
      <c r="E10211" s="784">
        <v>120</v>
      </c>
      <c r="F10211" s="784">
        <v>4010</v>
      </c>
      <c r="G10211" s="784" t="s">
        <v>9750</v>
      </c>
      <c r="H10211" s="784" t="s">
        <v>1573</v>
      </c>
      <c r="I10211" s="797">
        <v>1</v>
      </c>
      <c r="J10211" s="784">
        <v>1</v>
      </c>
      <c r="K10211" s="784">
        <v>8.66</v>
      </c>
      <c r="L10211" s="793">
        <v>8.66</v>
      </c>
      <c r="M10211" s="55" t="s">
        <v>2455</v>
      </c>
    </row>
    <row r="10212" spans="1:14" ht="15">
      <c r="A10212" s="783">
        <v>46020</v>
      </c>
      <c r="B10212" s="55" t="s">
        <v>9743</v>
      </c>
      <c r="C10212" s="786">
        <v>81551</v>
      </c>
      <c r="D10212" s="786" t="s">
        <v>2934</v>
      </c>
      <c r="E10212" s="786">
        <v>90</v>
      </c>
      <c r="F10212" s="786">
        <v>4010</v>
      </c>
      <c r="G10212" s="786" t="s">
        <v>9751</v>
      </c>
      <c r="H10212" s="786" t="s">
        <v>1573</v>
      </c>
      <c r="I10212" s="798">
        <v>1</v>
      </c>
      <c r="J10212" s="786">
        <v>1</v>
      </c>
      <c r="K10212" s="786">
        <v>4.28</v>
      </c>
      <c r="L10212" s="796">
        <v>4.28</v>
      </c>
      <c r="M10212" s="55" t="s">
        <v>2455</v>
      </c>
    </row>
    <row r="10213" spans="1:14" ht="15">
      <c r="A10213" s="783">
        <v>46020</v>
      </c>
      <c r="B10213" s="55" t="s">
        <v>9743</v>
      </c>
      <c r="C10213" s="784">
        <v>83589</v>
      </c>
      <c r="D10213" s="784" t="s">
        <v>6324</v>
      </c>
      <c r="E10213" s="784" t="s">
        <v>441</v>
      </c>
      <c r="F10213" s="784">
        <v>4010</v>
      </c>
      <c r="G10213" s="784" t="s">
        <v>9752</v>
      </c>
      <c r="H10213" s="784" t="s">
        <v>1573</v>
      </c>
      <c r="I10213" s="797">
        <v>1</v>
      </c>
      <c r="J10213" s="784">
        <v>1</v>
      </c>
      <c r="K10213" s="784">
        <v>19.47</v>
      </c>
      <c r="L10213" s="793">
        <v>19.47</v>
      </c>
      <c r="M10213" s="55" t="s">
        <v>2455</v>
      </c>
    </row>
    <row r="10214" spans="1:14" ht="15">
      <c r="A10214" s="783">
        <v>46020</v>
      </c>
      <c r="B10214" s="55" t="s">
        <v>9743</v>
      </c>
      <c r="C10214" s="786">
        <v>80039</v>
      </c>
      <c r="D10214" s="786" t="s">
        <v>2408</v>
      </c>
      <c r="E10214" s="786" t="s">
        <v>2296</v>
      </c>
      <c r="F10214" s="786">
        <v>4010</v>
      </c>
      <c r="G10214" s="786" t="s">
        <v>2625</v>
      </c>
      <c r="H10214" s="786" t="s">
        <v>1573</v>
      </c>
      <c r="I10214" s="798">
        <v>1</v>
      </c>
      <c r="J10214" s="786">
        <v>1</v>
      </c>
      <c r="K10214" s="786">
        <v>10.73</v>
      </c>
      <c r="L10214" s="796">
        <v>10.73</v>
      </c>
      <c r="M10214" s="55" t="s">
        <v>2455</v>
      </c>
    </row>
    <row r="10215" spans="1:14" ht="15">
      <c r="A10215" s="783">
        <v>46020</v>
      </c>
      <c r="B10215" s="55" t="s">
        <v>9743</v>
      </c>
      <c r="C10215" s="784">
        <v>80046</v>
      </c>
      <c r="D10215" s="784" t="s">
        <v>5590</v>
      </c>
      <c r="E10215" s="784" t="s">
        <v>2300</v>
      </c>
      <c r="F10215" s="784">
        <v>4010</v>
      </c>
      <c r="G10215" s="784" t="s">
        <v>9753</v>
      </c>
      <c r="H10215" s="784" t="s">
        <v>1573</v>
      </c>
      <c r="I10215" s="797">
        <v>1</v>
      </c>
      <c r="J10215" s="784">
        <v>1</v>
      </c>
      <c r="K10215" s="784">
        <v>14.86</v>
      </c>
      <c r="L10215" s="793">
        <v>14.86</v>
      </c>
      <c r="M10215" s="55" t="s">
        <v>2455</v>
      </c>
    </row>
    <row r="10216" spans="1:14" ht="15">
      <c r="A10216" s="783">
        <v>46020</v>
      </c>
      <c r="B10216" s="55" t="s">
        <v>9743</v>
      </c>
      <c r="C10216" s="786">
        <v>57826</v>
      </c>
      <c r="D10216" s="786" t="s">
        <v>7572</v>
      </c>
      <c r="E10216" s="786">
        <v>110</v>
      </c>
      <c r="F10216" s="786">
        <v>4010</v>
      </c>
      <c r="G10216" s="786" t="s">
        <v>9754</v>
      </c>
      <c r="H10216" s="786" t="s">
        <v>1573</v>
      </c>
      <c r="I10216" s="798">
        <v>2</v>
      </c>
      <c r="J10216" s="786">
        <v>2</v>
      </c>
      <c r="K10216" s="786">
        <v>11.63</v>
      </c>
      <c r="L10216" s="796">
        <v>23.26</v>
      </c>
      <c r="M10216" s="55" t="s">
        <v>2455</v>
      </c>
    </row>
    <row r="10217" spans="1:14" ht="15">
      <c r="A10217" s="783">
        <v>46020</v>
      </c>
      <c r="B10217" s="55" t="s">
        <v>9743</v>
      </c>
      <c r="C10217" s="784">
        <v>83643</v>
      </c>
      <c r="D10217" s="784" t="s">
        <v>6086</v>
      </c>
      <c r="E10217" s="784" t="s">
        <v>2296</v>
      </c>
      <c r="F10217" s="784">
        <v>4010</v>
      </c>
      <c r="G10217" s="784" t="s">
        <v>9755</v>
      </c>
      <c r="H10217" s="784" t="s">
        <v>1573</v>
      </c>
      <c r="I10217" s="797">
        <v>2</v>
      </c>
      <c r="J10217" s="784">
        <v>2</v>
      </c>
      <c r="K10217" s="784">
        <v>31.95</v>
      </c>
      <c r="L10217" s="793">
        <v>63.9</v>
      </c>
      <c r="M10217" s="55" t="s">
        <v>2455</v>
      </c>
    </row>
    <row r="10218" spans="1:14" ht="15">
      <c r="A10218" s="783">
        <v>46020</v>
      </c>
      <c r="B10218" s="55" t="s">
        <v>9743</v>
      </c>
      <c r="C10218" s="786">
        <v>83545</v>
      </c>
      <c r="D10218" s="786" t="s">
        <v>9423</v>
      </c>
      <c r="E10218" s="786">
        <v>85</v>
      </c>
      <c r="F10218" s="786">
        <v>4010</v>
      </c>
      <c r="G10218" s="786" t="s">
        <v>9620</v>
      </c>
      <c r="H10218" s="786" t="s">
        <v>1573</v>
      </c>
      <c r="I10218" s="798">
        <v>1</v>
      </c>
      <c r="J10218" s="786">
        <v>1</v>
      </c>
      <c r="K10218" s="786">
        <v>10.64</v>
      </c>
      <c r="L10218" s="796">
        <v>10.64</v>
      </c>
      <c r="M10218" s="55" t="s">
        <v>2455</v>
      </c>
    </row>
    <row r="10219" spans="1:14" ht="15">
      <c r="A10219" s="783">
        <v>46020</v>
      </c>
      <c r="B10219" s="55" t="s">
        <v>9743</v>
      </c>
      <c r="C10219" s="784">
        <v>83645</v>
      </c>
      <c r="D10219" s="784" t="s">
        <v>2710</v>
      </c>
      <c r="E10219" s="784">
        <v>70</v>
      </c>
      <c r="F10219" s="784">
        <v>4010</v>
      </c>
      <c r="G10219" s="784" t="s">
        <v>3742</v>
      </c>
      <c r="H10219" s="784" t="s">
        <v>1573</v>
      </c>
      <c r="I10219" s="797">
        <v>1</v>
      </c>
      <c r="J10219" s="784">
        <v>1</v>
      </c>
      <c r="K10219" s="784">
        <v>9.3000000000000007</v>
      </c>
      <c r="L10219" s="793">
        <v>9.3000000000000007</v>
      </c>
      <c r="M10219" s="55" t="s">
        <v>2455</v>
      </c>
    </row>
    <row r="10220" spans="1:14" ht="15">
      <c r="A10220" s="783">
        <v>46020</v>
      </c>
      <c r="B10220" s="55" t="s">
        <v>9743</v>
      </c>
      <c r="C10220" s="786">
        <v>81345</v>
      </c>
      <c r="D10220" s="786" t="s">
        <v>6418</v>
      </c>
      <c r="E10220" s="786" t="s">
        <v>2300</v>
      </c>
      <c r="F10220" s="786">
        <v>4010</v>
      </c>
      <c r="G10220" s="786" t="s">
        <v>3738</v>
      </c>
      <c r="H10220" s="786" t="s">
        <v>1573</v>
      </c>
      <c r="I10220" s="798">
        <v>1</v>
      </c>
      <c r="J10220" s="786">
        <v>1</v>
      </c>
      <c r="K10220" s="786">
        <v>20.440000000000001</v>
      </c>
      <c r="L10220" s="796">
        <v>20.440000000000001</v>
      </c>
      <c r="M10220" s="55" t="s">
        <v>2455</v>
      </c>
    </row>
    <row r="10221" spans="1:14" ht="15">
      <c r="A10221" s="783">
        <v>46020</v>
      </c>
      <c r="B10221" s="55" t="s">
        <v>9743</v>
      </c>
      <c r="C10221" s="784">
        <v>66736</v>
      </c>
      <c r="D10221" s="784" t="s">
        <v>8650</v>
      </c>
      <c r="E10221" s="784">
        <v>100</v>
      </c>
      <c r="F10221" s="784">
        <v>4010</v>
      </c>
      <c r="G10221" s="784" t="s">
        <v>9756</v>
      </c>
      <c r="H10221" s="784" t="s">
        <v>1573</v>
      </c>
      <c r="I10221" s="797">
        <v>3</v>
      </c>
      <c r="J10221" s="784">
        <v>3</v>
      </c>
      <c r="K10221" s="784">
        <v>15.78</v>
      </c>
      <c r="L10221" s="793">
        <v>47.34</v>
      </c>
      <c r="M10221" s="55" t="s">
        <v>2455</v>
      </c>
    </row>
    <row r="10222" spans="1:14" ht="15">
      <c r="A10222" s="783">
        <v>46020</v>
      </c>
      <c r="B10222" s="55" t="s">
        <v>9757</v>
      </c>
      <c r="C10222" s="784">
        <v>83403</v>
      </c>
      <c r="D10222" s="784" t="s">
        <v>5112</v>
      </c>
      <c r="E10222" s="784">
        <v>70</v>
      </c>
      <c r="F10222" s="784">
        <v>4010</v>
      </c>
      <c r="G10222" s="784" t="s">
        <v>4493</v>
      </c>
      <c r="H10222" s="784" t="s">
        <v>1573</v>
      </c>
      <c r="I10222" s="797">
        <v>-119</v>
      </c>
      <c r="J10222" s="784">
        <v>-119</v>
      </c>
      <c r="K10222" s="784">
        <v>8.2100000000000009</v>
      </c>
      <c r="L10222" s="793">
        <v>-976.99</v>
      </c>
      <c r="M10222" s="55" t="s">
        <v>2618</v>
      </c>
      <c r="N10222" s="788" t="s">
        <v>9758</v>
      </c>
    </row>
    <row r="10223" spans="1:14" ht="15">
      <c r="A10223" s="783">
        <v>46020</v>
      </c>
      <c r="B10223" s="55" t="s">
        <v>9759</v>
      </c>
      <c r="C10223" s="784">
        <v>67563</v>
      </c>
      <c r="D10223" s="784">
        <v>179</v>
      </c>
      <c r="E10223" s="784">
        <v>110</v>
      </c>
      <c r="F10223" s="784">
        <v>4010</v>
      </c>
      <c r="G10223" s="784" t="s">
        <v>3808</v>
      </c>
      <c r="H10223" s="784" t="s">
        <v>1573</v>
      </c>
      <c r="I10223" s="797">
        <v>1</v>
      </c>
      <c r="J10223" s="784">
        <v>1</v>
      </c>
      <c r="K10223" s="784">
        <v>8.64</v>
      </c>
      <c r="L10223" s="793">
        <v>8.64</v>
      </c>
      <c r="M10223" s="55" t="s">
        <v>2455</v>
      </c>
    </row>
    <row r="10224" spans="1:14" ht="15">
      <c r="A10224" s="783">
        <v>46020</v>
      </c>
      <c r="B10224" s="55" t="s">
        <v>9759</v>
      </c>
      <c r="C10224" s="786">
        <v>83927</v>
      </c>
      <c r="D10224" s="786" t="s">
        <v>7166</v>
      </c>
      <c r="E10224" s="786" t="s">
        <v>441</v>
      </c>
      <c r="F10224" s="786">
        <v>4010</v>
      </c>
      <c r="G10224" s="786" t="s">
        <v>3809</v>
      </c>
      <c r="H10224" s="786" t="s">
        <v>1573</v>
      </c>
      <c r="I10224" s="798">
        <v>1</v>
      </c>
      <c r="J10224" s="786">
        <v>1</v>
      </c>
      <c r="K10224" s="786">
        <v>20.149999999999999</v>
      </c>
      <c r="L10224" s="796">
        <v>20.149999999999999</v>
      </c>
      <c r="M10224" s="55" t="s">
        <v>2455</v>
      </c>
    </row>
    <row r="10225" spans="1:13" ht="15">
      <c r="A10225" s="783">
        <v>46020</v>
      </c>
      <c r="B10225" s="55" t="s">
        <v>9759</v>
      </c>
      <c r="C10225" s="784">
        <v>67209</v>
      </c>
      <c r="D10225" s="784" t="s">
        <v>8103</v>
      </c>
      <c r="E10225" s="784">
        <v>120</v>
      </c>
      <c r="F10225" s="784">
        <v>4010</v>
      </c>
      <c r="G10225" s="784" t="s">
        <v>3810</v>
      </c>
      <c r="H10225" s="784" t="s">
        <v>1573</v>
      </c>
      <c r="I10225" s="797">
        <v>3</v>
      </c>
      <c r="J10225" s="784">
        <v>3</v>
      </c>
      <c r="K10225" s="784">
        <v>16.72</v>
      </c>
      <c r="L10225" s="793">
        <v>50.16</v>
      </c>
      <c r="M10225" s="55" t="s">
        <v>2455</v>
      </c>
    </row>
    <row r="10226" spans="1:13" ht="15">
      <c r="A10226" s="783">
        <v>46020</v>
      </c>
      <c r="B10226" s="55" t="s">
        <v>9759</v>
      </c>
      <c r="C10226" s="786">
        <v>67483</v>
      </c>
      <c r="D10226" s="786" t="s">
        <v>5874</v>
      </c>
      <c r="E10226" s="786">
        <v>110</v>
      </c>
      <c r="F10226" s="786">
        <v>4010</v>
      </c>
      <c r="G10226" s="786" t="s">
        <v>3813</v>
      </c>
      <c r="H10226" s="786" t="s">
        <v>1573</v>
      </c>
      <c r="I10226" s="798">
        <v>3</v>
      </c>
      <c r="J10226" s="786">
        <v>3</v>
      </c>
      <c r="K10226" s="786">
        <v>11.14</v>
      </c>
      <c r="L10226" s="796">
        <v>33.42</v>
      </c>
      <c r="M10226" s="55" t="s">
        <v>2455</v>
      </c>
    </row>
    <row r="10227" spans="1:13" ht="15">
      <c r="A10227" s="783">
        <v>46020</v>
      </c>
      <c r="B10227" s="55" t="s">
        <v>9759</v>
      </c>
      <c r="C10227" s="784">
        <v>66994</v>
      </c>
      <c r="D10227" s="784" t="s">
        <v>6115</v>
      </c>
      <c r="E10227" s="784" t="s">
        <v>441</v>
      </c>
      <c r="F10227" s="784">
        <v>4010</v>
      </c>
      <c r="G10227" s="784" t="s">
        <v>3814</v>
      </c>
      <c r="H10227" s="784" t="s">
        <v>1573</v>
      </c>
      <c r="I10227" s="797">
        <v>2</v>
      </c>
      <c r="J10227" s="784">
        <v>2</v>
      </c>
      <c r="K10227" s="784">
        <v>8.32</v>
      </c>
      <c r="L10227" s="793">
        <v>16.64</v>
      </c>
      <c r="M10227" s="55" t="s">
        <v>2455</v>
      </c>
    </row>
    <row r="10228" spans="1:13" ht="15">
      <c r="A10228" s="783">
        <v>46020</v>
      </c>
      <c r="B10228" s="55" t="s">
        <v>9759</v>
      </c>
      <c r="C10228" s="786">
        <v>83789</v>
      </c>
      <c r="D10228" s="786" t="s">
        <v>7944</v>
      </c>
      <c r="E10228" s="786">
        <v>100</v>
      </c>
      <c r="F10228" s="786">
        <v>4010</v>
      </c>
      <c r="G10228" s="786" t="s">
        <v>3815</v>
      </c>
      <c r="H10228" s="786" t="s">
        <v>1573</v>
      </c>
      <c r="I10228" s="798">
        <v>1</v>
      </c>
      <c r="J10228" s="786">
        <v>1</v>
      </c>
      <c r="K10228" s="786">
        <v>28.19</v>
      </c>
      <c r="L10228" s="796">
        <v>28.19</v>
      </c>
      <c r="M10228" s="55" t="s">
        <v>2455</v>
      </c>
    </row>
    <row r="10229" spans="1:13" ht="15">
      <c r="A10229" s="783">
        <v>46020</v>
      </c>
      <c r="B10229" s="55" t="s">
        <v>9759</v>
      </c>
      <c r="C10229" s="784">
        <v>83491</v>
      </c>
      <c r="D10229" s="784" t="s">
        <v>4529</v>
      </c>
      <c r="E10229" s="784">
        <v>130</v>
      </c>
      <c r="F10229" s="784">
        <v>4010</v>
      </c>
      <c r="G10229" s="784" t="s">
        <v>8741</v>
      </c>
      <c r="H10229" s="784" t="s">
        <v>1573</v>
      </c>
      <c r="I10229" s="797">
        <v>2</v>
      </c>
      <c r="J10229" s="784">
        <v>2</v>
      </c>
      <c r="K10229" s="784">
        <v>8.4700000000000006</v>
      </c>
      <c r="L10229" s="793">
        <v>16.940000000000001</v>
      </c>
      <c r="M10229" s="55" t="s">
        <v>2455</v>
      </c>
    </row>
    <row r="10230" spans="1:13" ht="15">
      <c r="A10230" s="783">
        <v>46020</v>
      </c>
      <c r="B10230" s="55" t="s">
        <v>9759</v>
      </c>
      <c r="C10230" s="786">
        <v>67550</v>
      </c>
      <c r="D10230" s="786" t="s">
        <v>3405</v>
      </c>
      <c r="E10230" s="786">
        <v>80</v>
      </c>
      <c r="F10230" s="786">
        <v>4010</v>
      </c>
      <c r="G10230" s="786" t="s">
        <v>9426</v>
      </c>
      <c r="H10230" s="786" t="s">
        <v>1573</v>
      </c>
      <c r="I10230" s="798">
        <v>2</v>
      </c>
      <c r="J10230" s="786">
        <v>2</v>
      </c>
      <c r="K10230" s="786">
        <v>5.86</v>
      </c>
      <c r="L10230" s="796">
        <v>11.72</v>
      </c>
      <c r="M10230" s="55" t="s">
        <v>2455</v>
      </c>
    </row>
    <row r="10231" spans="1:13" ht="15">
      <c r="A10231" s="783">
        <v>46020</v>
      </c>
      <c r="B10231" s="55" t="s">
        <v>9759</v>
      </c>
      <c r="C10231" s="784">
        <v>83340</v>
      </c>
      <c r="D10231" s="784" t="s">
        <v>2280</v>
      </c>
      <c r="E10231" s="784">
        <v>80</v>
      </c>
      <c r="F10231" s="784">
        <v>4010</v>
      </c>
      <c r="G10231" s="784" t="s">
        <v>9760</v>
      </c>
      <c r="H10231" s="784" t="s">
        <v>1573</v>
      </c>
      <c r="I10231" s="797">
        <v>4</v>
      </c>
      <c r="J10231" s="784">
        <v>4</v>
      </c>
      <c r="K10231" s="784">
        <v>4.3899999999999997</v>
      </c>
      <c r="L10231" s="793">
        <v>17.559999999999999</v>
      </c>
      <c r="M10231" s="55" t="s">
        <v>2455</v>
      </c>
    </row>
    <row r="10232" spans="1:13" ht="15">
      <c r="A10232" s="783">
        <v>46020</v>
      </c>
      <c r="B10232" s="55" t="s">
        <v>9759</v>
      </c>
      <c r="C10232" s="786">
        <v>59845</v>
      </c>
      <c r="D10232" s="786" t="s">
        <v>2382</v>
      </c>
      <c r="E10232" s="786" t="s">
        <v>289</v>
      </c>
      <c r="F10232" s="786">
        <v>4010</v>
      </c>
      <c r="G10232" s="786" t="s">
        <v>9761</v>
      </c>
      <c r="H10232" s="786" t="s">
        <v>1573</v>
      </c>
      <c r="I10232" s="798">
        <v>10</v>
      </c>
      <c r="J10232" s="786">
        <v>10</v>
      </c>
      <c r="K10232" s="786">
        <v>6.38</v>
      </c>
      <c r="L10232" s="796">
        <v>63.8</v>
      </c>
      <c r="M10232" s="55" t="s">
        <v>2455</v>
      </c>
    </row>
    <row r="10233" spans="1:13" ht="15">
      <c r="A10233" s="783">
        <v>46020</v>
      </c>
      <c r="B10233" s="55" t="s">
        <v>9759</v>
      </c>
      <c r="C10233" s="784">
        <v>83643</v>
      </c>
      <c r="D10233" s="784" t="s">
        <v>5595</v>
      </c>
      <c r="E10233" s="784" t="s">
        <v>441</v>
      </c>
      <c r="F10233" s="784">
        <v>4010</v>
      </c>
      <c r="G10233" s="784" t="s">
        <v>9762</v>
      </c>
      <c r="H10233" s="784" t="s">
        <v>1573</v>
      </c>
      <c r="I10233" s="797">
        <v>3</v>
      </c>
      <c r="J10233" s="784">
        <v>3</v>
      </c>
      <c r="K10233" s="784">
        <v>27.49</v>
      </c>
      <c r="L10233" s="793">
        <v>82.47</v>
      </c>
      <c r="M10233" s="55" t="s">
        <v>2455</v>
      </c>
    </row>
    <row r="10234" spans="1:13" ht="15">
      <c r="A10234" s="783">
        <v>46020</v>
      </c>
      <c r="B10234" s="55" t="s">
        <v>9759</v>
      </c>
      <c r="C10234" s="786">
        <v>66936</v>
      </c>
      <c r="D10234" s="786" t="s">
        <v>8558</v>
      </c>
      <c r="E10234" s="786">
        <v>60</v>
      </c>
      <c r="F10234" s="786">
        <v>4010</v>
      </c>
      <c r="G10234" s="786" t="s">
        <v>9763</v>
      </c>
      <c r="H10234" s="786" t="s">
        <v>1573</v>
      </c>
      <c r="I10234" s="798">
        <v>10</v>
      </c>
      <c r="J10234" s="786">
        <v>10</v>
      </c>
      <c r="K10234" s="786">
        <v>8.59</v>
      </c>
      <c r="L10234" s="796">
        <v>85.9</v>
      </c>
      <c r="M10234" s="55" t="s">
        <v>2455</v>
      </c>
    </row>
    <row r="10235" spans="1:13" ht="15">
      <c r="A10235" s="783">
        <v>46020</v>
      </c>
      <c r="B10235" s="55" t="s">
        <v>9759</v>
      </c>
      <c r="C10235" s="784">
        <v>82406</v>
      </c>
      <c r="D10235" s="784" t="s">
        <v>9451</v>
      </c>
      <c r="E10235" s="784">
        <v>110</v>
      </c>
      <c r="F10235" s="784">
        <v>4010</v>
      </c>
      <c r="G10235" s="784" t="s">
        <v>9764</v>
      </c>
      <c r="H10235" s="784" t="s">
        <v>1573</v>
      </c>
      <c r="I10235" s="797">
        <v>2</v>
      </c>
      <c r="J10235" s="784">
        <v>2</v>
      </c>
      <c r="K10235" s="784">
        <v>8.4700000000000006</v>
      </c>
      <c r="L10235" s="793">
        <v>16.940000000000001</v>
      </c>
      <c r="M10235" s="55" t="s">
        <v>2455</v>
      </c>
    </row>
    <row r="10236" spans="1:13" ht="15">
      <c r="A10236" s="783">
        <v>46020</v>
      </c>
      <c r="B10236" s="55" t="s">
        <v>9759</v>
      </c>
      <c r="C10236" s="786">
        <v>83641</v>
      </c>
      <c r="D10236" s="786" t="s">
        <v>6086</v>
      </c>
      <c r="E10236" s="786" t="s">
        <v>2061</v>
      </c>
      <c r="F10236" s="786">
        <v>4010</v>
      </c>
      <c r="G10236" s="786" t="s">
        <v>6487</v>
      </c>
      <c r="H10236" s="786" t="s">
        <v>1573</v>
      </c>
      <c r="I10236" s="798">
        <v>1</v>
      </c>
      <c r="J10236" s="786">
        <v>1</v>
      </c>
      <c r="K10236" s="786">
        <v>16.55</v>
      </c>
      <c r="L10236" s="796">
        <v>16.55</v>
      </c>
      <c r="M10236" s="55" t="s">
        <v>2455</v>
      </c>
    </row>
    <row r="10237" spans="1:13" ht="15">
      <c r="A10237" s="783">
        <v>46020</v>
      </c>
      <c r="B10237" s="55" t="s">
        <v>9759</v>
      </c>
      <c r="C10237" s="784">
        <v>83974</v>
      </c>
      <c r="D10237" s="784" t="s">
        <v>9068</v>
      </c>
      <c r="E10237" s="784" t="s">
        <v>441</v>
      </c>
      <c r="F10237" s="784">
        <v>4010</v>
      </c>
      <c r="G10237" s="784" t="s">
        <v>9765</v>
      </c>
      <c r="H10237" s="784" t="s">
        <v>1573</v>
      </c>
      <c r="I10237" s="797">
        <v>2</v>
      </c>
      <c r="J10237" s="784">
        <v>2</v>
      </c>
      <c r="K10237" s="784">
        <v>32.92</v>
      </c>
      <c r="L10237" s="793">
        <v>65.84</v>
      </c>
      <c r="M10237" s="55" t="s">
        <v>2455</v>
      </c>
    </row>
    <row r="10238" spans="1:13" ht="15">
      <c r="A10238" s="282">
        <v>46021</v>
      </c>
      <c r="B10238" s="55" t="s">
        <v>9766</v>
      </c>
      <c r="C10238" s="784">
        <v>59845</v>
      </c>
      <c r="D10238" s="784" t="s">
        <v>2255</v>
      </c>
      <c r="E10238" s="784" t="s">
        <v>441</v>
      </c>
      <c r="F10238" s="784">
        <v>4010</v>
      </c>
      <c r="G10238" s="784" t="s">
        <v>6153</v>
      </c>
      <c r="H10238" s="784" t="s">
        <v>1573</v>
      </c>
      <c r="J10238" s="784">
        <v>1</v>
      </c>
      <c r="K10238" s="784">
        <v>8.76</v>
      </c>
      <c r="L10238" s="784">
        <v>8.76</v>
      </c>
      <c r="M10238" s="55" t="s">
        <v>2455</v>
      </c>
    </row>
    <row r="10239" spans="1:13" ht="15">
      <c r="A10239" s="282">
        <v>46021</v>
      </c>
      <c r="B10239" s="55" t="s">
        <v>9766</v>
      </c>
      <c r="C10239" s="786">
        <v>83639</v>
      </c>
      <c r="D10239" s="786" t="s">
        <v>6746</v>
      </c>
      <c r="E10239" s="786">
        <v>140</v>
      </c>
      <c r="F10239" s="786">
        <v>4010</v>
      </c>
      <c r="G10239" s="786" t="s">
        <v>9025</v>
      </c>
      <c r="H10239" s="786" t="s">
        <v>1573</v>
      </c>
      <c r="J10239" s="786">
        <v>1</v>
      </c>
      <c r="K10239" s="786">
        <v>25.73</v>
      </c>
      <c r="L10239" s="786">
        <v>25.73</v>
      </c>
      <c r="M10239" s="55" t="s">
        <v>2455</v>
      </c>
    </row>
    <row r="10240" spans="1:13" ht="15">
      <c r="A10240" s="282">
        <v>46021</v>
      </c>
      <c r="B10240" s="55" t="s">
        <v>9766</v>
      </c>
      <c r="C10240" s="784">
        <v>82400</v>
      </c>
      <c r="D10240" s="784" t="s">
        <v>6358</v>
      </c>
      <c r="E10240" s="784">
        <v>150</v>
      </c>
      <c r="F10240" s="784">
        <v>4010</v>
      </c>
      <c r="G10240" s="784" t="s">
        <v>5566</v>
      </c>
      <c r="H10240" s="784" t="s">
        <v>1573</v>
      </c>
      <c r="J10240" s="784">
        <v>1</v>
      </c>
      <c r="K10240" s="784">
        <v>17.989999999999998</v>
      </c>
      <c r="L10240" s="784">
        <v>17.989999999999998</v>
      </c>
      <c r="M10240" s="55" t="s">
        <v>2455</v>
      </c>
    </row>
    <row r="10241" spans="1:13" ht="15">
      <c r="A10241" s="282">
        <v>46021</v>
      </c>
      <c r="B10241" s="55" t="s">
        <v>9766</v>
      </c>
      <c r="C10241" s="786">
        <v>80039</v>
      </c>
      <c r="D10241" s="786" t="s">
        <v>2653</v>
      </c>
      <c r="E10241" s="786" t="s">
        <v>2061</v>
      </c>
      <c r="F10241" s="786">
        <v>4010</v>
      </c>
      <c r="G10241" s="786" t="s">
        <v>9767</v>
      </c>
      <c r="H10241" s="786" t="s">
        <v>1573</v>
      </c>
      <c r="J10241" s="786">
        <v>1</v>
      </c>
      <c r="K10241" s="786">
        <v>13.49</v>
      </c>
      <c r="L10241" s="786">
        <v>13.49</v>
      </c>
      <c r="M10241" s="55" t="s">
        <v>2455</v>
      </c>
    </row>
    <row r="10242" spans="1:13" ht="15">
      <c r="A10242" s="282">
        <v>46021</v>
      </c>
      <c r="B10242" s="55" t="s">
        <v>9766</v>
      </c>
      <c r="C10242" s="784">
        <v>80941</v>
      </c>
      <c r="D10242" s="784" t="s">
        <v>2290</v>
      </c>
      <c r="E10242" s="784">
        <v>130</v>
      </c>
      <c r="F10242" s="784">
        <v>4010</v>
      </c>
      <c r="G10242" s="784" t="s">
        <v>9768</v>
      </c>
      <c r="H10242" s="784" t="s">
        <v>1573</v>
      </c>
      <c r="J10242" s="784">
        <v>1</v>
      </c>
      <c r="K10242" s="784">
        <v>12.23</v>
      </c>
      <c r="L10242" s="784">
        <v>12.23</v>
      </c>
      <c r="M10242" s="55" t="s">
        <v>2455</v>
      </c>
    </row>
    <row r="10243" spans="1:13" ht="15">
      <c r="A10243" s="282">
        <v>46021</v>
      </c>
      <c r="B10243" s="55" t="s">
        <v>9766</v>
      </c>
      <c r="C10243" s="786">
        <v>83019</v>
      </c>
      <c r="D10243" s="786" t="s">
        <v>4093</v>
      </c>
      <c r="E10243" s="786">
        <v>85</v>
      </c>
      <c r="F10243" s="786">
        <v>4010</v>
      </c>
      <c r="G10243" s="786" t="s">
        <v>8481</v>
      </c>
      <c r="H10243" s="786" t="s">
        <v>1573</v>
      </c>
      <c r="J10243" s="786">
        <v>1</v>
      </c>
      <c r="K10243" s="786">
        <v>5.97</v>
      </c>
      <c r="L10243" s="786">
        <v>5.97</v>
      </c>
      <c r="M10243" s="55" t="s">
        <v>2455</v>
      </c>
    </row>
    <row r="10244" spans="1:13" ht="15">
      <c r="A10244" s="282">
        <v>46021</v>
      </c>
      <c r="B10244" s="55" t="s">
        <v>9766</v>
      </c>
      <c r="C10244" s="784">
        <v>83644</v>
      </c>
      <c r="D10244" s="784" t="s">
        <v>7224</v>
      </c>
      <c r="E10244" s="784" t="s">
        <v>289</v>
      </c>
      <c r="F10244" s="784">
        <v>4010</v>
      </c>
      <c r="G10244" s="784" t="s">
        <v>9342</v>
      </c>
      <c r="H10244" s="784" t="s">
        <v>1573</v>
      </c>
      <c r="J10244" s="784">
        <v>1</v>
      </c>
      <c r="K10244" s="784">
        <v>37.72</v>
      </c>
      <c r="L10244" s="784">
        <v>37.72</v>
      </c>
      <c r="M10244" s="55" t="s">
        <v>2455</v>
      </c>
    </row>
    <row r="10245" spans="1:13" ht="15">
      <c r="A10245" s="282">
        <v>46021</v>
      </c>
      <c r="B10245" s="55" t="s">
        <v>9766</v>
      </c>
      <c r="C10245" s="786">
        <v>82461</v>
      </c>
      <c r="D10245" s="786" t="s">
        <v>3165</v>
      </c>
      <c r="E10245" s="786">
        <v>75</v>
      </c>
      <c r="F10245" s="786">
        <v>4010</v>
      </c>
      <c r="G10245" s="786" t="s">
        <v>6155</v>
      </c>
      <c r="H10245" s="786" t="s">
        <v>1573</v>
      </c>
      <c r="J10245" s="786">
        <v>1</v>
      </c>
      <c r="K10245" s="786">
        <v>9.51</v>
      </c>
      <c r="L10245" s="786">
        <v>9.51</v>
      </c>
      <c r="M10245" s="55" t="s">
        <v>2455</v>
      </c>
    </row>
    <row r="10246" spans="1:13" ht="15">
      <c r="A10246" s="282">
        <v>46021</v>
      </c>
      <c r="B10246" s="55" t="s">
        <v>9766</v>
      </c>
      <c r="C10246" s="784">
        <v>83981</v>
      </c>
      <c r="D10246" s="784" t="s">
        <v>7826</v>
      </c>
      <c r="E10246" s="784">
        <v>140</v>
      </c>
      <c r="F10246" s="784">
        <v>4010</v>
      </c>
      <c r="G10246" s="784" t="s">
        <v>6156</v>
      </c>
      <c r="H10246" s="784" t="s">
        <v>1573</v>
      </c>
      <c r="J10246" s="784">
        <v>1</v>
      </c>
      <c r="K10246" s="784">
        <v>10.71</v>
      </c>
      <c r="L10246" s="784">
        <v>10.71</v>
      </c>
      <c r="M10246" s="55" t="s">
        <v>2455</v>
      </c>
    </row>
    <row r="10247" spans="1:13" ht="15">
      <c r="A10247" s="282">
        <v>46021</v>
      </c>
      <c r="B10247" s="55" t="s">
        <v>9766</v>
      </c>
      <c r="C10247" s="786">
        <v>82203</v>
      </c>
      <c r="D10247" s="786" t="s">
        <v>6086</v>
      </c>
      <c r="E10247" s="786">
        <v>150</v>
      </c>
      <c r="F10247" s="786">
        <v>4010</v>
      </c>
      <c r="G10247" s="786" t="s">
        <v>4549</v>
      </c>
      <c r="H10247" s="786" t="s">
        <v>1573</v>
      </c>
      <c r="J10247" s="786">
        <v>1</v>
      </c>
      <c r="K10247" s="786">
        <v>29.64</v>
      </c>
      <c r="L10247" s="786">
        <v>29.64</v>
      </c>
      <c r="M10247" s="55" t="s">
        <v>2455</v>
      </c>
    </row>
    <row r="10248" spans="1:13" ht="15">
      <c r="A10248" s="282">
        <v>46021</v>
      </c>
      <c r="B10248" s="55" t="s">
        <v>9766</v>
      </c>
      <c r="C10248" s="784">
        <v>83646</v>
      </c>
      <c r="D10248" s="784" t="s">
        <v>2988</v>
      </c>
      <c r="E10248" s="784">
        <v>50</v>
      </c>
      <c r="F10248" s="784">
        <v>4010</v>
      </c>
      <c r="G10248" s="784" t="s">
        <v>3718</v>
      </c>
      <c r="H10248" s="784" t="s">
        <v>1573</v>
      </c>
      <c r="J10248" s="784">
        <v>1</v>
      </c>
      <c r="K10248" s="784">
        <v>9.18</v>
      </c>
      <c r="L10248" s="784">
        <v>9.18</v>
      </c>
      <c r="M10248" s="55" t="s">
        <v>2455</v>
      </c>
    </row>
    <row r="10249" spans="1:13" ht="15">
      <c r="A10249" s="282">
        <v>46021</v>
      </c>
      <c r="B10249" s="55" t="s">
        <v>9766</v>
      </c>
      <c r="C10249" s="786">
        <v>82347</v>
      </c>
      <c r="D10249" s="786" t="s">
        <v>5095</v>
      </c>
      <c r="E10249" s="786">
        <v>140</v>
      </c>
      <c r="F10249" s="786">
        <v>4010</v>
      </c>
      <c r="G10249" s="786" t="s">
        <v>6157</v>
      </c>
      <c r="H10249" s="786" t="s">
        <v>1573</v>
      </c>
      <c r="J10249" s="786">
        <v>1</v>
      </c>
      <c r="K10249" s="786">
        <v>5.21</v>
      </c>
      <c r="L10249" s="786">
        <v>5.21</v>
      </c>
      <c r="M10249" s="55" t="s">
        <v>2455</v>
      </c>
    </row>
    <row r="10250" spans="1:13" ht="15">
      <c r="A10250" s="282">
        <v>46021</v>
      </c>
      <c r="B10250" s="55" t="s">
        <v>9766</v>
      </c>
      <c r="C10250" s="784">
        <v>83839</v>
      </c>
      <c r="D10250" s="784" t="s">
        <v>8609</v>
      </c>
      <c r="E10250" s="784">
        <v>110</v>
      </c>
      <c r="F10250" s="784">
        <v>4010</v>
      </c>
      <c r="G10250" s="784" t="s">
        <v>9769</v>
      </c>
      <c r="H10250" s="784" t="s">
        <v>1573</v>
      </c>
      <c r="J10250" s="784">
        <v>1</v>
      </c>
      <c r="K10250" s="784">
        <v>4.13</v>
      </c>
      <c r="L10250" s="784">
        <v>4.13</v>
      </c>
      <c r="M10250" s="55" t="s">
        <v>2455</v>
      </c>
    </row>
    <row r="10251" spans="1:13" ht="15">
      <c r="A10251" s="282">
        <v>46021</v>
      </c>
      <c r="B10251" s="55" t="s">
        <v>9766</v>
      </c>
      <c r="C10251" s="786">
        <v>83574</v>
      </c>
      <c r="D10251" s="786" t="s">
        <v>8587</v>
      </c>
      <c r="E10251" s="786" t="s">
        <v>289</v>
      </c>
      <c r="F10251" s="786">
        <v>4010</v>
      </c>
      <c r="G10251" s="786" t="s">
        <v>8453</v>
      </c>
      <c r="H10251" s="786" t="s">
        <v>1573</v>
      </c>
      <c r="J10251" s="786">
        <v>2</v>
      </c>
      <c r="K10251" s="786">
        <v>30.97</v>
      </c>
      <c r="L10251" s="786">
        <v>61.94</v>
      </c>
      <c r="M10251" s="55" t="s">
        <v>2455</v>
      </c>
    </row>
    <row r="10252" spans="1:13" ht="15">
      <c r="A10252" s="282">
        <v>46021</v>
      </c>
      <c r="B10252" s="55" t="s">
        <v>9766</v>
      </c>
      <c r="C10252" s="784">
        <v>83581</v>
      </c>
      <c r="D10252" s="784" t="s">
        <v>7741</v>
      </c>
      <c r="E10252" s="784">
        <v>85</v>
      </c>
      <c r="F10252" s="784">
        <v>4010</v>
      </c>
      <c r="G10252" s="784" t="s">
        <v>6159</v>
      </c>
      <c r="H10252" s="784" t="s">
        <v>1573</v>
      </c>
      <c r="J10252" s="784">
        <v>3</v>
      </c>
      <c r="K10252" s="784">
        <v>8.86</v>
      </c>
      <c r="L10252" s="784">
        <v>26.58</v>
      </c>
      <c r="M10252" s="55" t="s">
        <v>2455</v>
      </c>
    </row>
    <row r="10253" spans="1:13" ht="15">
      <c r="A10253" s="282">
        <v>46021</v>
      </c>
      <c r="B10253" s="55" t="s">
        <v>9766</v>
      </c>
      <c r="C10253" s="786">
        <v>83576</v>
      </c>
      <c r="D10253" s="786" t="s">
        <v>7741</v>
      </c>
      <c r="E10253" s="786" t="s">
        <v>2230</v>
      </c>
      <c r="F10253" s="786">
        <v>4010</v>
      </c>
      <c r="G10253" s="786" t="s">
        <v>6161</v>
      </c>
      <c r="H10253" s="786" t="s">
        <v>1573</v>
      </c>
      <c r="J10253" s="786">
        <v>1</v>
      </c>
      <c r="K10253" s="786">
        <v>10.95</v>
      </c>
      <c r="L10253" s="786">
        <v>10.95</v>
      </c>
      <c r="M10253" s="55" t="s">
        <v>2455</v>
      </c>
    </row>
    <row r="10254" spans="1:13" ht="15">
      <c r="A10254" s="282">
        <v>46021</v>
      </c>
      <c r="B10254" s="55" t="s">
        <v>9766</v>
      </c>
      <c r="C10254" s="784">
        <v>83641</v>
      </c>
      <c r="D10254" s="784" t="s">
        <v>6862</v>
      </c>
      <c r="E10254" s="784" t="s">
        <v>441</v>
      </c>
      <c r="F10254" s="784">
        <v>4010</v>
      </c>
      <c r="G10254" s="784" t="s">
        <v>9770</v>
      </c>
      <c r="H10254" s="784" t="s">
        <v>1573</v>
      </c>
      <c r="J10254" s="784">
        <v>1</v>
      </c>
      <c r="K10254" s="784">
        <v>14.81</v>
      </c>
      <c r="L10254" s="784">
        <v>14.81</v>
      </c>
      <c r="M10254" s="55" t="s">
        <v>2455</v>
      </c>
    </row>
    <row r="10255" spans="1:13" ht="15">
      <c r="A10255" s="282">
        <v>46021</v>
      </c>
      <c r="B10255" s="55" t="s">
        <v>9766</v>
      </c>
      <c r="C10255" s="786">
        <v>67563</v>
      </c>
      <c r="D10255" s="786" t="s">
        <v>7115</v>
      </c>
      <c r="E10255" s="786">
        <v>140</v>
      </c>
      <c r="F10255" s="786">
        <v>4010</v>
      </c>
      <c r="G10255" s="786" t="s">
        <v>6165</v>
      </c>
      <c r="H10255" s="786" t="s">
        <v>1573</v>
      </c>
      <c r="J10255" s="786">
        <v>1</v>
      </c>
      <c r="K10255" s="786">
        <v>9.49</v>
      </c>
      <c r="L10255" s="786">
        <v>9.49</v>
      </c>
      <c r="M10255" s="55" t="s">
        <v>2455</v>
      </c>
    </row>
    <row r="10256" spans="1:13" ht="15">
      <c r="A10256" s="282">
        <v>46021</v>
      </c>
      <c r="B10256" s="55" t="s">
        <v>9766</v>
      </c>
      <c r="C10256" s="784">
        <v>83729</v>
      </c>
      <c r="D10256" s="784" t="s">
        <v>8580</v>
      </c>
      <c r="E10256" s="784">
        <v>130</v>
      </c>
      <c r="F10256" s="784">
        <v>4010</v>
      </c>
      <c r="G10256" s="784" t="s">
        <v>4751</v>
      </c>
      <c r="H10256" s="784" t="s">
        <v>1573</v>
      </c>
      <c r="J10256" s="784">
        <v>2</v>
      </c>
      <c r="K10256" s="784">
        <v>5.96</v>
      </c>
      <c r="L10256" s="784">
        <v>11.92</v>
      </c>
      <c r="M10256" s="55" t="s">
        <v>2455</v>
      </c>
    </row>
    <row r="10257" spans="1:13" ht="15">
      <c r="A10257" s="282">
        <v>46021</v>
      </c>
      <c r="B10257" s="55" t="s">
        <v>9766</v>
      </c>
      <c r="C10257" s="786">
        <v>83259</v>
      </c>
      <c r="D10257" s="786" t="s">
        <v>6640</v>
      </c>
      <c r="E10257" s="786">
        <v>130</v>
      </c>
      <c r="F10257" s="786">
        <v>4010</v>
      </c>
      <c r="G10257" s="786" t="s">
        <v>7116</v>
      </c>
      <c r="H10257" s="786" t="s">
        <v>1573</v>
      </c>
      <c r="J10257" s="786">
        <v>1</v>
      </c>
      <c r="K10257" s="786">
        <v>6.17</v>
      </c>
      <c r="L10257" s="786">
        <v>6.17</v>
      </c>
      <c r="M10257" s="55" t="s">
        <v>2455</v>
      </c>
    </row>
    <row r="10258" spans="1:13" ht="15">
      <c r="A10258" s="282">
        <v>46021</v>
      </c>
      <c r="B10258" s="55" t="s">
        <v>9766</v>
      </c>
      <c r="C10258" s="784">
        <v>83569</v>
      </c>
      <c r="D10258" s="784" t="s">
        <v>6747</v>
      </c>
      <c r="E10258" s="784">
        <v>130</v>
      </c>
      <c r="F10258" s="784">
        <v>4010</v>
      </c>
      <c r="G10258" s="784" t="s">
        <v>9771</v>
      </c>
      <c r="H10258" s="784" t="s">
        <v>1573</v>
      </c>
      <c r="J10258" s="784">
        <v>1</v>
      </c>
      <c r="K10258" s="784">
        <v>13.62</v>
      </c>
      <c r="L10258" s="784">
        <v>13.62</v>
      </c>
      <c r="M10258" s="55" t="s">
        <v>2455</v>
      </c>
    </row>
    <row r="10259" spans="1:13" ht="15">
      <c r="A10259" s="282">
        <v>46021</v>
      </c>
      <c r="B10259" s="55" t="s">
        <v>9766</v>
      </c>
      <c r="C10259" s="786">
        <v>66936</v>
      </c>
      <c r="D10259" s="786" t="s">
        <v>6638</v>
      </c>
      <c r="E10259" s="786">
        <v>60</v>
      </c>
      <c r="F10259" s="786">
        <v>4010</v>
      </c>
      <c r="G10259" s="786" t="s">
        <v>2532</v>
      </c>
      <c r="H10259" s="786" t="s">
        <v>1573</v>
      </c>
      <c r="J10259" s="786">
        <v>1</v>
      </c>
      <c r="K10259" s="786">
        <v>8.4</v>
      </c>
      <c r="L10259" s="786">
        <v>8.4</v>
      </c>
      <c r="M10259" s="55" t="s">
        <v>2455</v>
      </c>
    </row>
    <row r="10260" spans="1:13" ht="15">
      <c r="A10260" s="282">
        <v>46021</v>
      </c>
      <c r="B10260" s="55" t="s">
        <v>9766</v>
      </c>
      <c r="C10260" s="784">
        <v>82203</v>
      </c>
      <c r="D10260" s="784" t="s">
        <v>2653</v>
      </c>
      <c r="E10260" s="784">
        <v>140</v>
      </c>
      <c r="F10260" s="784">
        <v>4010</v>
      </c>
      <c r="G10260" s="784" t="s">
        <v>6167</v>
      </c>
      <c r="H10260" s="784" t="s">
        <v>1573</v>
      </c>
      <c r="J10260" s="784">
        <v>1</v>
      </c>
      <c r="K10260" s="784">
        <v>29.64</v>
      </c>
      <c r="L10260" s="784">
        <v>29.64</v>
      </c>
      <c r="M10260" s="55" t="s">
        <v>2455</v>
      </c>
    </row>
    <row r="10261" spans="1:13" ht="15">
      <c r="A10261" s="282">
        <v>46021</v>
      </c>
      <c r="B10261" s="55" t="s">
        <v>9766</v>
      </c>
      <c r="C10261" s="786">
        <v>83646</v>
      </c>
      <c r="D10261" s="786" t="s">
        <v>6862</v>
      </c>
      <c r="E10261" s="786">
        <v>75</v>
      </c>
      <c r="F10261" s="786">
        <v>4010</v>
      </c>
      <c r="G10261" s="786" t="s">
        <v>9772</v>
      </c>
      <c r="H10261" s="786" t="s">
        <v>1573</v>
      </c>
      <c r="J10261" s="786">
        <v>1</v>
      </c>
      <c r="K10261" s="786">
        <v>9.32</v>
      </c>
      <c r="L10261" s="786">
        <v>9.32</v>
      </c>
      <c r="M10261" s="55" t="s">
        <v>2455</v>
      </c>
    </row>
    <row r="10262" spans="1:13" ht="15">
      <c r="A10262" s="282">
        <v>46021</v>
      </c>
      <c r="B10262" s="55" t="s">
        <v>9766</v>
      </c>
      <c r="C10262" s="784">
        <v>66994</v>
      </c>
      <c r="D10262" s="784" t="s">
        <v>6086</v>
      </c>
      <c r="E10262" s="784" t="s">
        <v>2300</v>
      </c>
      <c r="F10262" s="784">
        <v>4010</v>
      </c>
      <c r="G10262" s="784" t="s">
        <v>6168</v>
      </c>
      <c r="H10262" s="784" t="s">
        <v>1573</v>
      </c>
      <c r="J10262" s="784">
        <v>1</v>
      </c>
      <c r="K10262" s="784">
        <v>6.93</v>
      </c>
      <c r="L10262" s="784">
        <v>6.93</v>
      </c>
      <c r="M10262" s="55" t="s">
        <v>2455</v>
      </c>
    </row>
    <row r="10263" spans="1:13" ht="15">
      <c r="A10263" s="282">
        <v>46021</v>
      </c>
      <c r="B10263" s="55" t="s">
        <v>9766</v>
      </c>
      <c r="C10263" s="786">
        <v>83719</v>
      </c>
      <c r="D10263" s="786" t="s">
        <v>3979</v>
      </c>
      <c r="E10263" s="786">
        <v>140</v>
      </c>
      <c r="F10263" s="786">
        <v>4010</v>
      </c>
      <c r="G10263" s="786" t="s">
        <v>6170</v>
      </c>
      <c r="H10263" s="786" t="s">
        <v>1573</v>
      </c>
      <c r="J10263" s="786">
        <v>1</v>
      </c>
      <c r="K10263" s="786">
        <v>13.14</v>
      </c>
      <c r="L10263" s="786">
        <v>13.14</v>
      </c>
      <c r="M10263" s="55" t="s">
        <v>2455</v>
      </c>
    </row>
    <row r="10264" spans="1:13" ht="15">
      <c r="A10264" s="282">
        <v>46021</v>
      </c>
      <c r="B10264" s="55" t="s">
        <v>9766</v>
      </c>
      <c r="C10264" s="784">
        <v>83635</v>
      </c>
      <c r="D10264" s="784" t="s">
        <v>2629</v>
      </c>
      <c r="E10264" s="784">
        <v>130</v>
      </c>
      <c r="F10264" s="784">
        <v>4010</v>
      </c>
      <c r="G10264" s="784" t="s">
        <v>9773</v>
      </c>
      <c r="H10264" s="784" t="s">
        <v>1573</v>
      </c>
      <c r="J10264" s="784">
        <v>2</v>
      </c>
      <c r="K10264" s="784">
        <v>14.02</v>
      </c>
      <c r="L10264" s="784">
        <v>28.04</v>
      </c>
      <c r="M10264" s="55" t="s">
        <v>2455</v>
      </c>
    </row>
    <row r="10265" spans="1:13" ht="15">
      <c r="A10265" s="282">
        <v>46021</v>
      </c>
      <c r="B10265" s="55" t="s">
        <v>9766</v>
      </c>
      <c r="C10265" s="786">
        <v>83207</v>
      </c>
      <c r="D10265" s="786" t="s">
        <v>3578</v>
      </c>
      <c r="E10265" s="786">
        <v>120</v>
      </c>
      <c r="F10265" s="786">
        <v>4010</v>
      </c>
      <c r="G10265" s="786" t="s">
        <v>9774</v>
      </c>
      <c r="H10265" s="786" t="s">
        <v>1573</v>
      </c>
      <c r="J10265" s="786">
        <v>2</v>
      </c>
      <c r="K10265" s="786">
        <v>11.97</v>
      </c>
      <c r="L10265" s="786">
        <v>23.94</v>
      </c>
      <c r="M10265" s="55" t="s">
        <v>2455</v>
      </c>
    </row>
    <row r="10266" spans="1:13" ht="15">
      <c r="A10266" s="282">
        <v>46021</v>
      </c>
      <c r="B10266" s="55" t="s">
        <v>9766</v>
      </c>
      <c r="C10266" s="784">
        <v>82203</v>
      </c>
      <c r="D10266" s="784" t="s">
        <v>6086</v>
      </c>
      <c r="E10266" s="784">
        <v>90</v>
      </c>
      <c r="F10266" s="784">
        <v>4010</v>
      </c>
      <c r="G10266" s="784" t="s">
        <v>4723</v>
      </c>
      <c r="H10266" s="784" t="s">
        <v>1573</v>
      </c>
      <c r="J10266" s="784">
        <v>1</v>
      </c>
      <c r="K10266" s="784">
        <v>29.64</v>
      </c>
      <c r="L10266" s="784">
        <v>29.64</v>
      </c>
      <c r="M10266" s="55" t="s">
        <v>2455</v>
      </c>
    </row>
    <row r="10267" spans="1:13" ht="15">
      <c r="A10267" s="282">
        <v>46021</v>
      </c>
      <c r="B10267" s="55" t="s">
        <v>9766</v>
      </c>
      <c r="C10267" s="786">
        <v>80046</v>
      </c>
      <c r="D10267" s="786" t="s">
        <v>6088</v>
      </c>
      <c r="E10267" s="786" t="s">
        <v>2300</v>
      </c>
      <c r="F10267" s="786">
        <v>4010</v>
      </c>
      <c r="G10267" s="786" t="s">
        <v>8456</v>
      </c>
      <c r="H10267" s="786" t="s">
        <v>1573</v>
      </c>
      <c r="J10267" s="786">
        <v>1</v>
      </c>
      <c r="K10267" s="786">
        <v>15.77</v>
      </c>
      <c r="L10267" s="786">
        <v>15.77</v>
      </c>
      <c r="M10267" s="55" t="s">
        <v>2455</v>
      </c>
    </row>
    <row r="10268" spans="1:13" ht="15">
      <c r="A10268" s="282">
        <v>46021</v>
      </c>
      <c r="B10268" s="55" t="s">
        <v>9766</v>
      </c>
      <c r="C10268" s="784">
        <v>83646</v>
      </c>
      <c r="D10268" s="784" t="s">
        <v>6986</v>
      </c>
      <c r="E10268" s="784">
        <v>80</v>
      </c>
      <c r="F10268" s="784">
        <v>4010</v>
      </c>
      <c r="G10268" s="784" t="s">
        <v>7236</v>
      </c>
      <c r="H10268" s="784" t="s">
        <v>1573</v>
      </c>
      <c r="J10268" s="784">
        <v>1</v>
      </c>
      <c r="K10268" s="784">
        <v>9.32</v>
      </c>
      <c r="L10268" s="784">
        <v>9.32</v>
      </c>
      <c r="M10268" s="55" t="s">
        <v>2455</v>
      </c>
    </row>
    <row r="10269" spans="1:13" ht="15">
      <c r="A10269" s="282">
        <v>46021</v>
      </c>
      <c r="B10269" s="55" t="s">
        <v>9766</v>
      </c>
      <c r="C10269" s="786">
        <v>52622</v>
      </c>
      <c r="D10269" s="786" t="s">
        <v>6746</v>
      </c>
      <c r="E10269" s="786" t="s">
        <v>2296</v>
      </c>
      <c r="F10269" s="786">
        <v>4010</v>
      </c>
      <c r="G10269" s="786" t="s">
        <v>6174</v>
      </c>
      <c r="H10269" s="786" t="s">
        <v>1573</v>
      </c>
      <c r="J10269" s="786">
        <v>1</v>
      </c>
      <c r="K10269" s="786">
        <v>4.12</v>
      </c>
      <c r="L10269" s="786">
        <v>4.12</v>
      </c>
      <c r="M10269" s="55" t="s">
        <v>2455</v>
      </c>
    </row>
    <row r="10270" spans="1:13" ht="15">
      <c r="A10270" s="282">
        <v>46021</v>
      </c>
      <c r="B10270" s="55" t="s">
        <v>9766</v>
      </c>
      <c r="C10270" s="784">
        <v>83119</v>
      </c>
      <c r="D10270" s="784" t="s">
        <v>5000</v>
      </c>
      <c r="E10270" s="784">
        <v>80</v>
      </c>
      <c r="F10270" s="784">
        <v>4010</v>
      </c>
      <c r="G10270" s="784" t="s">
        <v>8899</v>
      </c>
      <c r="H10270" s="784" t="s">
        <v>1573</v>
      </c>
      <c r="J10270" s="784">
        <v>1</v>
      </c>
      <c r="K10270" s="784">
        <v>6.57</v>
      </c>
      <c r="L10270" s="784">
        <v>6.57</v>
      </c>
      <c r="M10270" s="55" t="s">
        <v>2455</v>
      </c>
    </row>
    <row r="10271" spans="1:13" ht="15">
      <c r="A10271" s="282">
        <v>46021</v>
      </c>
      <c r="B10271" s="55" t="s">
        <v>9766</v>
      </c>
      <c r="C10271" s="786">
        <v>83567</v>
      </c>
      <c r="D10271" s="786" t="s">
        <v>7166</v>
      </c>
      <c r="E10271" s="786">
        <v>150</v>
      </c>
      <c r="F10271" s="786">
        <v>4010</v>
      </c>
      <c r="G10271" s="786" t="s">
        <v>6176</v>
      </c>
      <c r="H10271" s="786" t="s">
        <v>1573</v>
      </c>
      <c r="J10271" s="786">
        <v>3</v>
      </c>
      <c r="K10271" s="786">
        <v>9.82</v>
      </c>
      <c r="L10271" s="786">
        <v>29.46</v>
      </c>
      <c r="M10271" s="55" t="s">
        <v>2455</v>
      </c>
    </row>
    <row r="10272" spans="1:13" ht="15">
      <c r="A10272" s="282">
        <v>46021</v>
      </c>
      <c r="B10272" s="55" t="s">
        <v>9766</v>
      </c>
      <c r="C10272" s="784">
        <v>52622</v>
      </c>
      <c r="D10272" s="784" t="s">
        <v>8091</v>
      </c>
      <c r="E10272" s="784" t="s">
        <v>6789</v>
      </c>
      <c r="F10272" s="784">
        <v>4010</v>
      </c>
      <c r="G10272" s="784" t="s">
        <v>6097</v>
      </c>
      <c r="H10272" s="784" t="s">
        <v>1573</v>
      </c>
      <c r="J10272" s="784">
        <v>1</v>
      </c>
      <c r="K10272" s="784">
        <v>4.12</v>
      </c>
      <c r="L10272" s="784">
        <v>4.12</v>
      </c>
      <c r="M10272" s="55" t="s">
        <v>2455</v>
      </c>
    </row>
    <row r="10273" spans="1:13" ht="15">
      <c r="A10273" s="282">
        <v>46021</v>
      </c>
      <c r="B10273" s="55" t="s">
        <v>9766</v>
      </c>
      <c r="C10273" s="786">
        <v>83640</v>
      </c>
      <c r="D10273" s="786" t="s">
        <v>6086</v>
      </c>
      <c r="E10273" s="786">
        <v>120</v>
      </c>
      <c r="F10273" s="786">
        <v>4010</v>
      </c>
      <c r="G10273" s="786" t="s">
        <v>9775</v>
      </c>
      <c r="H10273" s="786" t="s">
        <v>1573</v>
      </c>
      <c r="J10273" s="786">
        <v>1</v>
      </c>
      <c r="K10273" s="786">
        <v>18.010000000000002</v>
      </c>
      <c r="L10273" s="786">
        <v>18.010000000000002</v>
      </c>
      <c r="M10273" s="55" t="s">
        <v>2455</v>
      </c>
    </row>
    <row r="10274" spans="1:13" ht="15">
      <c r="A10274" s="282">
        <v>46021</v>
      </c>
      <c r="B10274" s="55" t="s">
        <v>9766</v>
      </c>
      <c r="C10274" s="784">
        <v>83613</v>
      </c>
      <c r="D10274" s="784" t="s">
        <v>3428</v>
      </c>
      <c r="E10274" s="784" t="s">
        <v>2061</v>
      </c>
      <c r="F10274" s="784">
        <v>4010</v>
      </c>
      <c r="G10274" s="784" t="s">
        <v>9776</v>
      </c>
      <c r="H10274" s="784" t="s">
        <v>1573</v>
      </c>
      <c r="J10274" s="784">
        <v>1</v>
      </c>
      <c r="K10274" s="784">
        <v>28.06</v>
      </c>
      <c r="L10274" s="784">
        <v>28.06</v>
      </c>
      <c r="M10274" s="55" t="s">
        <v>2455</v>
      </c>
    </row>
    <row r="10275" spans="1:13" ht="15">
      <c r="A10275" s="282">
        <v>46021</v>
      </c>
      <c r="B10275" s="55" t="s">
        <v>9766</v>
      </c>
      <c r="C10275" s="786">
        <v>82203</v>
      </c>
      <c r="D10275" s="786" t="s">
        <v>6862</v>
      </c>
      <c r="E10275" s="786">
        <v>150</v>
      </c>
      <c r="F10275" s="786">
        <v>4010</v>
      </c>
      <c r="G10275" s="786" t="s">
        <v>8895</v>
      </c>
      <c r="H10275" s="786" t="s">
        <v>1573</v>
      </c>
      <c r="J10275" s="786">
        <v>1</v>
      </c>
      <c r="K10275" s="786">
        <v>25.68</v>
      </c>
      <c r="L10275" s="786">
        <v>25.68</v>
      </c>
      <c r="M10275" s="55" t="s">
        <v>2455</v>
      </c>
    </row>
    <row r="10276" spans="1:13" ht="15">
      <c r="A10276" s="282">
        <v>46021</v>
      </c>
      <c r="B10276" s="55" t="s">
        <v>9766</v>
      </c>
      <c r="C10276" s="784">
        <v>67501</v>
      </c>
      <c r="D10276" s="784">
        <v>11</v>
      </c>
      <c r="E10276" s="784">
        <v>140</v>
      </c>
      <c r="F10276" s="784">
        <v>4010</v>
      </c>
      <c r="G10276" s="784" t="s">
        <v>8882</v>
      </c>
      <c r="H10276" s="784" t="s">
        <v>1573</v>
      </c>
      <c r="J10276" s="784">
        <v>1</v>
      </c>
      <c r="K10276" s="784">
        <v>11.12</v>
      </c>
      <c r="L10276" s="784">
        <v>11.12</v>
      </c>
      <c r="M10276" s="55" t="s">
        <v>2455</v>
      </c>
    </row>
    <row r="10277" spans="1:13" ht="15">
      <c r="A10277" s="282">
        <v>46021</v>
      </c>
      <c r="B10277" s="55" t="s">
        <v>9766</v>
      </c>
      <c r="C10277" s="786">
        <v>80941</v>
      </c>
      <c r="D10277" s="786" t="s">
        <v>2290</v>
      </c>
      <c r="E10277" s="786">
        <v>140</v>
      </c>
      <c r="F10277" s="786">
        <v>4010</v>
      </c>
      <c r="G10277" s="786" t="s">
        <v>8458</v>
      </c>
      <c r="H10277" s="786" t="s">
        <v>1573</v>
      </c>
      <c r="J10277" s="786">
        <v>5</v>
      </c>
      <c r="K10277" s="786">
        <v>12.23</v>
      </c>
      <c r="L10277" s="786">
        <v>61.15</v>
      </c>
      <c r="M10277" s="55" t="s">
        <v>2455</v>
      </c>
    </row>
    <row r="10278" spans="1:13" ht="15">
      <c r="A10278" s="282">
        <v>46021</v>
      </c>
      <c r="B10278" s="55" t="s">
        <v>9766</v>
      </c>
      <c r="C10278" s="784">
        <v>82368</v>
      </c>
      <c r="D10278" s="784" t="s">
        <v>8040</v>
      </c>
      <c r="E10278" s="784">
        <v>110</v>
      </c>
      <c r="F10278" s="784">
        <v>4010</v>
      </c>
      <c r="G10278" s="784" t="s">
        <v>9171</v>
      </c>
      <c r="H10278" s="784" t="s">
        <v>1573</v>
      </c>
      <c r="J10278" s="784">
        <v>1</v>
      </c>
      <c r="K10278" s="784">
        <v>11.33</v>
      </c>
      <c r="L10278" s="784">
        <v>11.33</v>
      </c>
      <c r="M10278" s="55" t="s">
        <v>2455</v>
      </c>
    </row>
    <row r="10279" spans="1:13" ht="15">
      <c r="A10279" s="282">
        <v>46021</v>
      </c>
      <c r="B10279" s="55" t="s">
        <v>9766</v>
      </c>
      <c r="C10279" s="786">
        <v>80046</v>
      </c>
      <c r="D10279" s="786" t="s">
        <v>2336</v>
      </c>
      <c r="E10279" s="786" t="s">
        <v>3950</v>
      </c>
      <c r="F10279" s="786">
        <v>4010</v>
      </c>
      <c r="G10279" s="786" t="s">
        <v>9777</v>
      </c>
      <c r="H10279" s="786" t="s">
        <v>1573</v>
      </c>
      <c r="J10279" s="786">
        <v>1</v>
      </c>
      <c r="K10279" s="786">
        <v>14.45</v>
      </c>
      <c r="L10279" s="786">
        <v>14.45</v>
      </c>
      <c r="M10279" s="55" t="s">
        <v>2455</v>
      </c>
    </row>
    <row r="10280" spans="1:13" ht="15">
      <c r="A10280" s="282">
        <v>46021</v>
      </c>
      <c r="B10280" s="55" t="s">
        <v>9766</v>
      </c>
      <c r="C10280" s="784">
        <v>82792</v>
      </c>
      <c r="D10280" s="784" t="s">
        <v>3294</v>
      </c>
      <c r="E10280" s="784">
        <v>70</v>
      </c>
      <c r="F10280" s="784">
        <v>4010</v>
      </c>
      <c r="G10280" s="784" t="s">
        <v>9778</v>
      </c>
      <c r="H10280" s="784" t="s">
        <v>1573</v>
      </c>
      <c r="J10280" s="784">
        <v>1</v>
      </c>
      <c r="K10280" s="784">
        <v>9.4499999999999993</v>
      </c>
      <c r="L10280" s="784">
        <v>9.4499999999999993</v>
      </c>
      <c r="M10280" s="55" t="s">
        <v>2455</v>
      </c>
    </row>
    <row r="10281" spans="1:13" ht="15">
      <c r="A10281" s="282">
        <v>46021</v>
      </c>
      <c r="B10281" s="55" t="s">
        <v>9766</v>
      </c>
      <c r="C10281" s="786">
        <v>82368</v>
      </c>
      <c r="D10281" s="786" t="s">
        <v>8040</v>
      </c>
      <c r="E10281" s="786">
        <v>110</v>
      </c>
      <c r="F10281" s="786">
        <v>4010</v>
      </c>
      <c r="G10281" s="786" t="s">
        <v>6098</v>
      </c>
      <c r="H10281" s="786" t="s">
        <v>1573</v>
      </c>
      <c r="J10281" s="786">
        <v>1</v>
      </c>
      <c r="K10281" s="786">
        <v>11.33</v>
      </c>
      <c r="L10281" s="786">
        <v>11.33</v>
      </c>
      <c r="M10281" s="55" t="s">
        <v>2455</v>
      </c>
    </row>
    <row r="10282" spans="1:13" ht="15">
      <c r="A10282" s="282">
        <v>46021</v>
      </c>
      <c r="B10282" s="55" t="s">
        <v>9766</v>
      </c>
      <c r="C10282" s="784">
        <v>82203</v>
      </c>
      <c r="D10282" s="784" t="s">
        <v>6088</v>
      </c>
      <c r="E10282" s="784">
        <v>150</v>
      </c>
      <c r="F10282" s="784">
        <v>4010</v>
      </c>
      <c r="G10282" s="784" t="s">
        <v>6100</v>
      </c>
      <c r="H10282" s="784" t="s">
        <v>1573</v>
      </c>
      <c r="J10282" s="784">
        <v>1</v>
      </c>
      <c r="K10282" s="784">
        <v>29.64</v>
      </c>
      <c r="L10282" s="784">
        <v>29.64</v>
      </c>
      <c r="M10282" s="55" t="s">
        <v>2455</v>
      </c>
    </row>
    <row r="10283" spans="1:13" ht="15">
      <c r="A10283" s="282">
        <v>46021</v>
      </c>
      <c r="B10283" s="55" t="s">
        <v>9779</v>
      </c>
      <c r="C10283" s="784">
        <v>59852</v>
      </c>
      <c r="D10283" s="784" t="s">
        <v>7444</v>
      </c>
      <c r="E10283" s="784">
        <v>140</v>
      </c>
      <c r="F10283" s="784">
        <v>4010</v>
      </c>
      <c r="G10283" s="784" t="s">
        <v>8784</v>
      </c>
      <c r="H10283" s="784" t="s">
        <v>1573</v>
      </c>
      <c r="J10283" s="784">
        <v>3</v>
      </c>
      <c r="K10283" s="784">
        <v>8.6999999999999993</v>
      </c>
      <c r="L10283" s="784">
        <v>26.1</v>
      </c>
      <c r="M10283" s="55" t="s">
        <v>2224</v>
      </c>
    </row>
    <row r="10284" spans="1:13" ht="15">
      <c r="A10284" s="282">
        <v>46021</v>
      </c>
      <c r="B10284" s="55" t="s">
        <v>9779</v>
      </c>
      <c r="C10284" s="786">
        <v>59852</v>
      </c>
      <c r="D10284" s="786" t="s">
        <v>7444</v>
      </c>
      <c r="E10284" s="786">
        <v>130</v>
      </c>
      <c r="F10284" s="786">
        <v>4010</v>
      </c>
      <c r="G10284" s="786" t="s">
        <v>9780</v>
      </c>
      <c r="H10284" s="786" t="s">
        <v>1573</v>
      </c>
      <c r="J10284" s="786">
        <v>2</v>
      </c>
      <c r="K10284" s="786">
        <v>8.6999999999999993</v>
      </c>
      <c r="L10284" s="786">
        <v>17.399999999999999</v>
      </c>
      <c r="M10284" s="55" t="s">
        <v>2224</v>
      </c>
    </row>
    <row r="10285" spans="1:13" ht="15">
      <c r="A10285" s="282">
        <v>46021</v>
      </c>
      <c r="B10285" s="55" t="s">
        <v>9779</v>
      </c>
      <c r="C10285" s="784">
        <v>59852</v>
      </c>
      <c r="D10285" s="784" t="s">
        <v>7444</v>
      </c>
      <c r="E10285" s="784">
        <v>120</v>
      </c>
      <c r="F10285" s="784">
        <v>4010</v>
      </c>
      <c r="G10285" s="784" t="s">
        <v>9781</v>
      </c>
      <c r="H10285" s="784" t="s">
        <v>1573</v>
      </c>
      <c r="J10285" s="784">
        <v>3</v>
      </c>
      <c r="K10285" s="784">
        <v>8.6999999999999993</v>
      </c>
      <c r="L10285" s="784">
        <v>26.1</v>
      </c>
      <c r="M10285" s="55" t="s">
        <v>2224</v>
      </c>
    </row>
    <row r="10286" spans="1:13" ht="15">
      <c r="A10286" s="282">
        <v>46021</v>
      </c>
      <c r="B10286" s="55" t="s">
        <v>9779</v>
      </c>
      <c r="C10286" s="786">
        <v>59852</v>
      </c>
      <c r="D10286" s="786" t="s">
        <v>7444</v>
      </c>
      <c r="E10286" s="786">
        <v>85</v>
      </c>
      <c r="F10286" s="786">
        <v>4010</v>
      </c>
      <c r="G10286" s="786" t="s">
        <v>9782</v>
      </c>
      <c r="H10286" s="786" t="s">
        <v>1573</v>
      </c>
      <c r="J10286" s="786">
        <v>1</v>
      </c>
      <c r="K10286" s="786">
        <v>8.67</v>
      </c>
      <c r="L10286" s="786">
        <v>8.67</v>
      </c>
      <c r="M10286" s="55" t="s">
        <v>2224</v>
      </c>
    </row>
    <row r="10287" spans="1:13" ht="15">
      <c r="A10287" s="282">
        <v>46021</v>
      </c>
      <c r="B10287" s="55" t="s">
        <v>9779</v>
      </c>
      <c r="C10287" s="784">
        <v>59852</v>
      </c>
      <c r="D10287" s="784" t="s">
        <v>7444</v>
      </c>
      <c r="E10287" s="784">
        <v>100</v>
      </c>
      <c r="F10287" s="784">
        <v>4010</v>
      </c>
      <c r="G10287" s="784" t="s">
        <v>9783</v>
      </c>
      <c r="H10287" s="784" t="s">
        <v>1573</v>
      </c>
      <c r="J10287" s="784">
        <v>1</v>
      </c>
      <c r="K10287" s="784">
        <v>8.6999999999999993</v>
      </c>
      <c r="L10287" s="784">
        <v>8.6999999999999993</v>
      </c>
      <c r="M10287" s="55" t="s">
        <v>2224</v>
      </c>
    </row>
    <row r="10288" spans="1:13" ht="15">
      <c r="A10288" s="282">
        <v>46021</v>
      </c>
      <c r="B10288" s="55" t="s">
        <v>9779</v>
      </c>
      <c r="C10288" s="786">
        <v>59852</v>
      </c>
      <c r="D10288" s="786" t="s">
        <v>7444</v>
      </c>
      <c r="E10288" s="786">
        <v>90</v>
      </c>
      <c r="F10288" s="786">
        <v>4010</v>
      </c>
      <c r="G10288" s="786" t="s">
        <v>9784</v>
      </c>
      <c r="H10288" s="786" t="s">
        <v>1573</v>
      </c>
      <c r="J10288" s="786">
        <v>1</v>
      </c>
      <c r="K10288" s="786">
        <v>8.6999999999999993</v>
      </c>
      <c r="L10288" s="786">
        <v>8.6999999999999993</v>
      </c>
      <c r="M10288" s="55" t="s">
        <v>2224</v>
      </c>
    </row>
    <row r="10289" spans="1:13" ht="15">
      <c r="A10289" s="282">
        <v>46021</v>
      </c>
      <c r="B10289" s="55" t="s">
        <v>9779</v>
      </c>
      <c r="C10289" s="784">
        <v>59852</v>
      </c>
      <c r="D10289" s="784" t="s">
        <v>7444</v>
      </c>
      <c r="E10289" s="784">
        <v>110</v>
      </c>
      <c r="F10289" s="784">
        <v>4010</v>
      </c>
      <c r="G10289" s="784" t="s">
        <v>9785</v>
      </c>
      <c r="H10289" s="784" t="s">
        <v>1573</v>
      </c>
      <c r="J10289" s="784">
        <v>1</v>
      </c>
      <c r="K10289" s="784">
        <v>8.6999999999999993</v>
      </c>
      <c r="L10289" s="784">
        <v>8.6999999999999993</v>
      </c>
      <c r="M10289" s="55" t="s">
        <v>2224</v>
      </c>
    </row>
    <row r="10290" spans="1:13" ht="15">
      <c r="A10290" s="282">
        <v>46021</v>
      </c>
      <c r="B10290" s="55" t="s">
        <v>9786</v>
      </c>
      <c r="C10290" s="784">
        <v>83584</v>
      </c>
      <c r="D10290" s="784" t="s">
        <v>6320</v>
      </c>
      <c r="E10290" s="784" t="s">
        <v>441</v>
      </c>
      <c r="F10290" s="784">
        <v>4010</v>
      </c>
      <c r="G10290" s="784" t="s">
        <v>9787</v>
      </c>
      <c r="H10290" s="784" t="s">
        <v>1573</v>
      </c>
      <c r="J10290" s="784">
        <v>1</v>
      </c>
      <c r="K10290" s="784">
        <v>10.99</v>
      </c>
      <c r="L10290" s="784">
        <v>10.99</v>
      </c>
      <c r="M10290" s="55" t="s">
        <v>2224</v>
      </c>
    </row>
    <row r="10291" spans="1:13" ht="15">
      <c r="A10291" s="282">
        <v>46021</v>
      </c>
      <c r="B10291" s="55" t="s">
        <v>9786</v>
      </c>
      <c r="C10291" s="786">
        <v>83585</v>
      </c>
      <c r="D10291" s="786" t="s">
        <v>6320</v>
      </c>
      <c r="E10291" s="786" t="s">
        <v>441</v>
      </c>
      <c r="F10291" s="786">
        <v>4010</v>
      </c>
      <c r="G10291" s="786" t="s">
        <v>9788</v>
      </c>
      <c r="H10291" s="786" t="s">
        <v>1573</v>
      </c>
      <c r="J10291" s="786">
        <v>1</v>
      </c>
      <c r="K10291" s="786">
        <v>14.72</v>
      </c>
      <c r="L10291" s="786">
        <v>14.72</v>
      </c>
      <c r="M10291" s="55" t="s">
        <v>2224</v>
      </c>
    </row>
    <row r="10292" spans="1:13" ht="15">
      <c r="A10292" s="282">
        <v>46021</v>
      </c>
      <c r="B10292" s="55" t="s">
        <v>9789</v>
      </c>
      <c r="C10292" s="784">
        <v>83495</v>
      </c>
      <c r="D10292" s="784" t="s">
        <v>4989</v>
      </c>
      <c r="E10292" s="784">
        <v>140</v>
      </c>
      <c r="F10292" s="784">
        <v>4010</v>
      </c>
      <c r="G10292" s="784" t="s">
        <v>9790</v>
      </c>
      <c r="H10292" s="784" t="s">
        <v>1573</v>
      </c>
      <c r="J10292" s="784">
        <v>1</v>
      </c>
      <c r="K10292" s="784">
        <v>6.47</v>
      </c>
      <c r="L10292" s="784">
        <v>6.47</v>
      </c>
      <c r="M10292" s="55" t="s">
        <v>2224</v>
      </c>
    </row>
    <row r="10293" spans="1:13" ht="15">
      <c r="A10293" s="282">
        <v>46021</v>
      </c>
      <c r="B10293" s="55" t="s">
        <v>9791</v>
      </c>
      <c r="C10293" s="784">
        <v>83639</v>
      </c>
      <c r="D10293" s="784" t="s">
        <v>6746</v>
      </c>
      <c r="E10293" s="784">
        <v>90</v>
      </c>
      <c r="F10293" s="784">
        <v>4010</v>
      </c>
      <c r="G10293" s="784" t="s">
        <v>7114</v>
      </c>
      <c r="H10293" s="784" t="s">
        <v>1573</v>
      </c>
      <c r="J10293" s="784">
        <v>1</v>
      </c>
      <c r="K10293" s="784">
        <v>25.73</v>
      </c>
      <c r="L10293" s="784">
        <v>25.73</v>
      </c>
      <c r="M10293" s="55" t="s">
        <v>2224</v>
      </c>
    </row>
    <row r="10294" spans="1:13" ht="15">
      <c r="A10294" s="282">
        <v>46021</v>
      </c>
      <c r="B10294" s="55" t="s">
        <v>9792</v>
      </c>
      <c r="C10294" s="784">
        <v>83620</v>
      </c>
      <c r="D10294" s="784" t="s">
        <v>2336</v>
      </c>
      <c r="E10294" s="784" t="s">
        <v>2296</v>
      </c>
      <c r="F10294" s="784">
        <v>4010</v>
      </c>
      <c r="G10294" s="784" t="s">
        <v>9793</v>
      </c>
      <c r="H10294" s="784" t="s">
        <v>1573</v>
      </c>
      <c r="J10294" s="784">
        <v>1</v>
      </c>
      <c r="K10294" s="784">
        <v>22.47</v>
      </c>
      <c r="L10294" s="784">
        <v>22.47</v>
      </c>
      <c r="M10294" s="55" t="s">
        <v>2224</v>
      </c>
    </row>
    <row r="10295" spans="1:13" ht="15">
      <c r="A10295" s="282">
        <v>46021</v>
      </c>
      <c r="B10295" s="55" t="s">
        <v>9794</v>
      </c>
      <c r="C10295" s="784">
        <v>83307</v>
      </c>
      <c r="D10295" s="784" t="s">
        <v>6358</v>
      </c>
      <c r="E10295" s="784">
        <v>140</v>
      </c>
      <c r="F10295" s="784">
        <v>4010</v>
      </c>
      <c r="G10295" s="784" t="s">
        <v>6192</v>
      </c>
      <c r="H10295" s="784" t="s">
        <v>1573</v>
      </c>
      <c r="J10295" s="784">
        <v>1</v>
      </c>
      <c r="K10295" s="784">
        <v>12.4</v>
      </c>
      <c r="L10295" s="784">
        <v>12.4</v>
      </c>
      <c r="M10295" s="55" t="s">
        <v>2224</v>
      </c>
    </row>
    <row r="10296" spans="1:13" ht="15">
      <c r="A10296" s="282">
        <v>46021</v>
      </c>
      <c r="B10296" s="55" t="s">
        <v>9795</v>
      </c>
      <c r="C10296" s="784">
        <v>82368</v>
      </c>
      <c r="D10296" s="784" t="s">
        <v>7576</v>
      </c>
      <c r="E10296" s="784">
        <v>120</v>
      </c>
      <c r="F10296" s="784">
        <v>4010</v>
      </c>
      <c r="G10296" s="784" t="s">
        <v>5354</v>
      </c>
      <c r="H10296" s="784" t="s">
        <v>1573</v>
      </c>
      <c r="J10296" s="784">
        <v>1</v>
      </c>
      <c r="K10296" s="784">
        <v>11.33</v>
      </c>
      <c r="L10296" s="784">
        <v>11.33</v>
      </c>
      <c r="M10296" s="55" t="s">
        <v>2224</v>
      </c>
    </row>
    <row r="10297" spans="1:13" ht="15">
      <c r="A10297" s="282">
        <v>46021</v>
      </c>
      <c r="B10297" s="55" t="s">
        <v>9796</v>
      </c>
      <c r="C10297" s="784">
        <v>83643</v>
      </c>
      <c r="D10297" s="784" t="s">
        <v>5590</v>
      </c>
      <c r="E10297" s="784" t="s">
        <v>2061</v>
      </c>
      <c r="F10297" s="784">
        <v>4010</v>
      </c>
      <c r="G10297" s="784" t="s">
        <v>8018</v>
      </c>
      <c r="H10297" s="784" t="s">
        <v>1573</v>
      </c>
      <c r="J10297" s="784">
        <v>1</v>
      </c>
      <c r="K10297" s="784">
        <v>27.49</v>
      </c>
      <c r="L10297" s="784">
        <v>27.49</v>
      </c>
      <c r="M10297" s="55" t="s">
        <v>2224</v>
      </c>
    </row>
    <row r="10298" spans="1:13" ht="15">
      <c r="A10298" s="282">
        <v>46021</v>
      </c>
      <c r="B10298" s="55" t="s">
        <v>9797</v>
      </c>
      <c r="C10298" s="784">
        <v>80039</v>
      </c>
      <c r="D10298" s="784" t="s">
        <v>2336</v>
      </c>
      <c r="E10298" s="784" t="s">
        <v>441</v>
      </c>
      <c r="F10298" s="784">
        <v>4010</v>
      </c>
      <c r="G10298" s="784" t="s">
        <v>8607</v>
      </c>
      <c r="H10298" s="784" t="s">
        <v>1573</v>
      </c>
      <c r="J10298" s="784">
        <v>1</v>
      </c>
      <c r="K10298" s="784">
        <v>12.07</v>
      </c>
      <c r="L10298" s="784">
        <v>12.07</v>
      </c>
      <c r="M10298" s="55" t="s">
        <v>2224</v>
      </c>
    </row>
    <row r="10299" spans="1:13" ht="15">
      <c r="A10299" s="282">
        <v>46021</v>
      </c>
      <c r="B10299" s="55" t="s">
        <v>9797</v>
      </c>
      <c r="C10299" s="786">
        <v>80046</v>
      </c>
      <c r="D10299" s="786" t="s">
        <v>2336</v>
      </c>
      <c r="E10299" s="786" t="s">
        <v>441</v>
      </c>
      <c r="F10299" s="786">
        <v>4010</v>
      </c>
      <c r="G10299" s="786" t="s">
        <v>9798</v>
      </c>
      <c r="H10299" s="786" t="s">
        <v>1573</v>
      </c>
      <c r="J10299" s="786">
        <v>1</v>
      </c>
      <c r="K10299" s="786">
        <v>14.45</v>
      </c>
      <c r="L10299" s="786">
        <v>14.45</v>
      </c>
      <c r="M10299" s="55" t="s">
        <v>2224</v>
      </c>
    </row>
    <row r="10300" spans="1:13" ht="15">
      <c r="A10300" s="282">
        <v>46021</v>
      </c>
      <c r="B10300" s="55" t="s">
        <v>9799</v>
      </c>
      <c r="C10300" s="784">
        <v>83806</v>
      </c>
      <c r="D10300" s="784" t="s">
        <v>8103</v>
      </c>
      <c r="E10300" s="784">
        <v>60</v>
      </c>
      <c r="F10300" s="784">
        <v>4010</v>
      </c>
      <c r="G10300" s="784" t="s">
        <v>9800</v>
      </c>
      <c r="H10300" s="784" t="s">
        <v>1573</v>
      </c>
      <c r="J10300" s="784">
        <v>1</v>
      </c>
      <c r="K10300" s="784">
        <v>22.13</v>
      </c>
      <c r="L10300" s="784">
        <v>22.13</v>
      </c>
      <c r="M10300" s="55" t="s">
        <v>2224</v>
      </c>
    </row>
    <row r="10301" spans="1:13" ht="15">
      <c r="A10301" s="282">
        <v>46021</v>
      </c>
      <c r="B10301" s="55" t="s">
        <v>9799</v>
      </c>
      <c r="C10301" s="786">
        <v>60008</v>
      </c>
      <c r="D10301" s="786" t="s">
        <v>2382</v>
      </c>
      <c r="E10301" s="786">
        <v>50</v>
      </c>
      <c r="F10301" s="786">
        <v>4010</v>
      </c>
      <c r="G10301" s="786" t="s">
        <v>9801</v>
      </c>
      <c r="H10301" s="786" t="s">
        <v>1573</v>
      </c>
      <c r="J10301" s="786">
        <v>1</v>
      </c>
      <c r="K10301" s="786">
        <v>5.76</v>
      </c>
      <c r="L10301" s="786">
        <v>5.76</v>
      </c>
      <c r="M10301" s="55" t="s">
        <v>2224</v>
      </c>
    </row>
    <row r="10302" spans="1:13" ht="15">
      <c r="A10302" s="282">
        <v>46021</v>
      </c>
      <c r="B10302" s="55" t="s">
        <v>9799</v>
      </c>
      <c r="C10302" s="784">
        <v>60325</v>
      </c>
      <c r="D10302" s="784" t="s">
        <v>2382</v>
      </c>
      <c r="E10302" s="784" t="s">
        <v>289</v>
      </c>
      <c r="F10302" s="784">
        <v>4010</v>
      </c>
      <c r="G10302" s="784" t="s">
        <v>9802</v>
      </c>
      <c r="H10302" s="784" t="s">
        <v>1573</v>
      </c>
      <c r="J10302" s="784">
        <v>1</v>
      </c>
      <c r="K10302" s="784">
        <v>5.5</v>
      </c>
      <c r="L10302" s="784">
        <v>5.5</v>
      </c>
      <c r="M10302" s="55" t="s">
        <v>2224</v>
      </c>
    </row>
    <row r="10303" spans="1:13" ht="15">
      <c r="A10303" s="282">
        <v>46021</v>
      </c>
      <c r="B10303" s="55" t="s">
        <v>9803</v>
      </c>
      <c r="C10303" s="784">
        <v>66994</v>
      </c>
      <c r="D10303" s="784" t="s">
        <v>2336</v>
      </c>
      <c r="E10303" s="784" t="s">
        <v>2300</v>
      </c>
      <c r="F10303" s="784">
        <v>4010</v>
      </c>
      <c r="G10303" s="784" t="s">
        <v>9804</v>
      </c>
      <c r="H10303" s="784" t="s">
        <v>1573</v>
      </c>
      <c r="J10303" s="784">
        <v>1</v>
      </c>
      <c r="K10303" s="784">
        <v>9.57</v>
      </c>
      <c r="L10303" s="784">
        <v>9.57</v>
      </c>
      <c r="M10303" s="55" t="s">
        <v>2224</v>
      </c>
    </row>
    <row r="10304" spans="1:13" ht="15">
      <c r="A10304" s="282">
        <v>46021</v>
      </c>
      <c r="B10304" s="55" t="s">
        <v>9803</v>
      </c>
      <c r="C10304" s="786">
        <v>80039</v>
      </c>
      <c r="D10304" s="786" t="s">
        <v>2336</v>
      </c>
      <c r="E10304" s="786" t="s">
        <v>2061</v>
      </c>
      <c r="F10304" s="786">
        <v>4010</v>
      </c>
      <c r="G10304" s="786" t="s">
        <v>6193</v>
      </c>
      <c r="H10304" s="786" t="s">
        <v>1573</v>
      </c>
      <c r="J10304" s="786">
        <v>1</v>
      </c>
      <c r="K10304" s="786">
        <v>12.07</v>
      </c>
      <c r="L10304" s="786">
        <v>12.07</v>
      </c>
      <c r="M10304" s="55" t="s">
        <v>2224</v>
      </c>
    </row>
    <row r="10305" spans="1:13" ht="15">
      <c r="A10305" s="282">
        <v>46021</v>
      </c>
      <c r="B10305" s="55" t="s">
        <v>9803</v>
      </c>
      <c r="C10305" s="784">
        <v>42068</v>
      </c>
      <c r="D10305" s="784" t="s">
        <v>2336</v>
      </c>
      <c r="E10305" s="784" t="s">
        <v>2300</v>
      </c>
      <c r="F10305" s="784">
        <v>4010</v>
      </c>
      <c r="G10305" s="784" t="s">
        <v>9805</v>
      </c>
      <c r="H10305" s="784" t="s">
        <v>1573</v>
      </c>
      <c r="J10305" s="784">
        <v>1</v>
      </c>
      <c r="K10305" s="784">
        <v>9.82</v>
      </c>
      <c r="L10305" s="784">
        <v>9.82</v>
      </c>
      <c r="M10305" s="55" t="s">
        <v>2224</v>
      </c>
    </row>
    <row r="10306" spans="1:13" ht="15">
      <c r="A10306" s="282">
        <v>46021</v>
      </c>
      <c r="B10306" s="55" t="s">
        <v>9806</v>
      </c>
      <c r="C10306" s="784">
        <v>83403</v>
      </c>
      <c r="D10306" s="784" t="s">
        <v>6418</v>
      </c>
      <c r="E10306" s="784">
        <v>70</v>
      </c>
      <c r="F10306" s="784">
        <v>4010</v>
      </c>
      <c r="G10306" s="784" t="s">
        <v>6198</v>
      </c>
      <c r="H10306" s="784" t="s">
        <v>1573</v>
      </c>
      <c r="J10306" s="784">
        <v>1</v>
      </c>
      <c r="K10306" s="784">
        <v>7.91</v>
      </c>
      <c r="L10306" s="784">
        <v>7.91</v>
      </c>
      <c r="M10306" s="55" t="s">
        <v>2224</v>
      </c>
    </row>
    <row r="10307" spans="1:13" ht="15">
      <c r="A10307" s="282">
        <v>46021</v>
      </c>
      <c r="B10307" s="55" t="s">
        <v>9807</v>
      </c>
      <c r="C10307" s="784">
        <v>83643</v>
      </c>
      <c r="D10307" s="784" t="s">
        <v>8125</v>
      </c>
      <c r="E10307" s="784" t="s">
        <v>289</v>
      </c>
      <c r="F10307" s="784">
        <v>4010</v>
      </c>
      <c r="G10307" s="784" t="s">
        <v>9808</v>
      </c>
      <c r="H10307" s="784" t="s">
        <v>1573</v>
      </c>
      <c r="J10307" s="784">
        <v>1</v>
      </c>
      <c r="K10307" s="784">
        <v>31.95</v>
      </c>
      <c r="L10307" s="784">
        <v>31.95</v>
      </c>
      <c r="M10307" s="55" t="s">
        <v>2224</v>
      </c>
    </row>
    <row r="10308" spans="1:13" ht="15">
      <c r="A10308" s="282">
        <v>46021</v>
      </c>
      <c r="B10308" s="55" t="s">
        <v>9809</v>
      </c>
      <c r="C10308" s="784">
        <v>83529</v>
      </c>
      <c r="D10308" s="784">
        <v>66</v>
      </c>
      <c r="E10308" s="784">
        <v>70</v>
      </c>
      <c r="F10308" s="784">
        <v>4010</v>
      </c>
      <c r="G10308" s="784" t="s">
        <v>6209</v>
      </c>
      <c r="H10308" s="784" t="s">
        <v>1573</v>
      </c>
      <c r="J10308" s="784">
        <v>1</v>
      </c>
      <c r="K10308" s="784">
        <v>10.84</v>
      </c>
      <c r="L10308" s="784">
        <v>10.84</v>
      </c>
      <c r="M10308" s="55" t="s">
        <v>2224</v>
      </c>
    </row>
    <row r="10309" spans="1:13" ht="15">
      <c r="A10309" s="282">
        <v>46021</v>
      </c>
      <c r="B10309" s="55" t="s">
        <v>9810</v>
      </c>
      <c r="C10309" s="784">
        <v>83988</v>
      </c>
      <c r="D10309" s="784" t="s">
        <v>6704</v>
      </c>
      <c r="E10309" s="784">
        <v>70</v>
      </c>
      <c r="F10309" s="784">
        <v>4010</v>
      </c>
      <c r="G10309" s="784" t="s">
        <v>9811</v>
      </c>
      <c r="H10309" s="784" t="s">
        <v>1573</v>
      </c>
      <c r="J10309" s="784">
        <v>1</v>
      </c>
      <c r="K10309" s="784">
        <v>9.36</v>
      </c>
      <c r="L10309" s="784">
        <v>9.36</v>
      </c>
      <c r="M10309" s="55" t="s">
        <v>2224</v>
      </c>
    </row>
    <row r="10310" spans="1:13" ht="15">
      <c r="A10310" s="282">
        <v>46021</v>
      </c>
      <c r="B10310" s="55" t="s">
        <v>9810</v>
      </c>
      <c r="C10310" s="786">
        <v>65593</v>
      </c>
      <c r="D10310" s="786" t="s">
        <v>6704</v>
      </c>
      <c r="E10310" s="786">
        <v>75</v>
      </c>
      <c r="F10310" s="786">
        <v>4010</v>
      </c>
      <c r="G10310" s="786" t="s">
        <v>9812</v>
      </c>
      <c r="H10310" s="786" t="s">
        <v>1573</v>
      </c>
      <c r="J10310" s="786">
        <v>1</v>
      </c>
      <c r="K10310" s="786">
        <v>3.82</v>
      </c>
      <c r="L10310" s="786">
        <v>3.82</v>
      </c>
      <c r="M10310" s="55" t="s">
        <v>2224</v>
      </c>
    </row>
    <row r="10311" spans="1:13" ht="15">
      <c r="A10311" s="282">
        <v>46021</v>
      </c>
      <c r="B10311" s="55" t="s">
        <v>9813</v>
      </c>
      <c r="C10311" s="784">
        <v>83637</v>
      </c>
      <c r="D10311" s="784" t="s">
        <v>6086</v>
      </c>
      <c r="E10311" s="784" t="s">
        <v>2061</v>
      </c>
      <c r="F10311" s="784">
        <v>4010</v>
      </c>
      <c r="G10311" s="784" t="s">
        <v>5815</v>
      </c>
      <c r="H10311" s="784" t="s">
        <v>1573</v>
      </c>
      <c r="J10311" s="784">
        <v>1</v>
      </c>
      <c r="K10311" s="784">
        <v>20.14</v>
      </c>
      <c r="L10311" s="784">
        <v>20.14</v>
      </c>
      <c r="M10311" s="55" t="s">
        <v>2224</v>
      </c>
    </row>
    <row r="10312" spans="1:13" ht="15">
      <c r="A10312" s="282">
        <v>46021</v>
      </c>
      <c r="B10312" s="55" t="s">
        <v>9814</v>
      </c>
      <c r="C10312" s="784">
        <v>83644</v>
      </c>
      <c r="D10312" s="784" t="s">
        <v>5955</v>
      </c>
      <c r="E10312" s="784" t="s">
        <v>2296</v>
      </c>
      <c r="F10312" s="784">
        <v>4010</v>
      </c>
      <c r="G10312" s="784" t="s">
        <v>8479</v>
      </c>
      <c r="H10312" s="784" t="s">
        <v>1573</v>
      </c>
      <c r="J10312" s="784">
        <v>1</v>
      </c>
      <c r="K10312" s="784">
        <v>35.119999999999997</v>
      </c>
      <c r="L10312" s="784">
        <v>35.119999999999997</v>
      </c>
      <c r="M10312" s="55" t="s">
        <v>2224</v>
      </c>
    </row>
    <row r="10313" spans="1:13" ht="15">
      <c r="A10313" s="282">
        <v>46021</v>
      </c>
      <c r="B10313" s="55" t="s">
        <v>9815</v>
      </c>
      <c r="C10313" s="784">
        <v>83644</v>
      </c>
      <c r="D10313" s="784" t="s">
        <v>5955</v>
      </c>
      <c r="E10313" s="784" t="s">
        <v>2296</v>
      </c>
      <c r="F10313" s="784">
        <v>4010</v>
      </c>
      <c r="G10313" s="784" t="s">
        <v>8479</v>
      </c>
      <c r="H10313" s="784" t="s">
        <v>1573</v>
      </c>
      <c r="J10313" s="55">
        <v>-1</v>
      </c>
      <c r="K10313" s="791">
        <v>35.119999999999997</v>
      </c>
      <c r="L10313" s="791">
        <v>-35.119999999999997</v>
      </c>
      <c r="M10313" s="55" t="s">
        <v>2287</v>
      </c>
    </row>
    <row r="10314" spans="1:13" ht="15">
      <c r="A10314" s="282">
        <v>46021</v>
      </c>
      <c r="B10314" s="55" t="s">
        <v>9815</v>
      </c>
      <c r="C10314" s="786">
        <v>83637</v>
      </c>
      <c r="D10314" s="786" t="s">
        <v>6086</v>
      </c>
      <c r="E10314" s="786" t="s">
        <v>2061</v>
      </c>
      <c r="F10314" s="786">
        <v>4010</v>
      </c>
      <c r="G10314" s="786" t="s">
        <v>5815</v>
      </c>
      <c r="H10314" s="786" t="s">
        <v>1573</v>
      </c>
      <c r="J10314" s="55">
        <v>-1</v>
      </c>
      <c r="K10314" s="791">
        <v>20.14</v>
      </c>
      <c r="L10314" s="791">
        <v>-20.14</v>
      </c>
      <c r="M10314" s="55" t="s">
        <v>2287</v>
      </c>
    </row>
    <row r="10315" spans="1:13" ht="15">
      <c r="A10315" s="282">
        <v>46021</v>
      </c>
      <c r="B10315" s="55" t="s">
        <v>9815</v>
      </c>
      <c r="C10315" s="784">
        <v>83988</v>
      </c>
      <c r="D10315" s="784" t="s">
        <v>6704</v>
      </c>
      <c r="E10315" s="784">
        <v>70</v>
      </c>
      <c r="F10315" s="784">
        <v>4010</v>
      </c>
      <c r="G10315" s="784" t="s">
        <v>9811</v>
      </c>
      <c r="H10315" s="784" t="s">
        <v>1573</v>
      </c>
      <c r="J10315" s="55">
        <v>-1</v>
      </c>
      <c r="K10315" s="791">
        <v>9.36</v>
      </c>
      <c r="L10315" s="791">
        <v>-9.36</v>
      </c>
      <c r="M10315" s="55" t="s">
        <v>2287</v>
      </c>
    </row>
    <row r="10316" spans="1:13" ht="15">
      <c r="A10316" s="282">
        <v>46021</v>
      </c>
      <c r="B10316" s="55" t="s">
        <v>9815</v>
      </c>
      <c r="C10316" s="786">
        <v>65593</v>
      </c>
      <c r="D10316" s="786" t="s">
        <v>6704</v>
      </c>
      <c r="E10316" s="786">
        <v>75</v>
      </c>
      <c r="F10316" s="786">
        <v>4010</v>
      </c>
      <c r="G10316" s="786" t="s">
        <v>9812</v>
      </c>
      <c r="H10316" s="786" t="s">
        <v>1573</v>
      </c>
      <c r="J10316" s="55">
        <v>-1</v>
      </c>
      <c r="K10316" s="791">
        <v>3.82</v>
      </c>
      <c r="L10316" s="791">
        <v>-3.82</v>
      </c>
      <c r="M10316" s="55" t="s">
        <v>2287</v>
      </c>
    </row>
    <row r="10317" spans="1:13" ht="15">
      <c r="A10317" s="282">
        <v>46021</v>
      </c>
      <c r="B10317" s="55" t="s">
        <v>9815</v>
      </c>
      <c r="C10317" s="784">
        <v>83529</v>
      </c>
      <c r="D10317" s="784">
        <v>66</v>
      </c>
      <c r="E10317" s="784">
        <v>70</v>
      </c>
      <c r="F10317" s="784">
        <v>4010</v>
      </c>
      <c r="G10317" s="784" t="s">
        <v>6209</v>
      </c>
      <c r="H10317" s="784" t="s">
        <v>1573</v>
      </c>
      <c r="J10317" s="55">
        <v>-1</v>
      </c>
      <c r="K10317" s="791">
        <v>10.84</v>
      </c>
      <c r="L10317" s="791">
        <v>-10.84</v>
      </c>
      <c r="M10317" s="55" t="s">
        <v>2287</v>
      </c>
    </row>
    <row r="10318" spans="1:13" ht="15">
      <c r="A10318" s="282">
        <v>46021</v>
      </c>
      <c r="B10318" s="55" t="s">
        <v>9815</v>
      </c>
      <c r="C10318" s="786">
        <v>83643</v>
      </c>
      <c r="D10318" s="786" t="s">
        <v>8125</v>
      </c>
      <c r="E10318" s="786" t="s">
        <v>289</v>
      </c>
      <c r="F10318" s="786">
        <v>4010</v>
      </c>
      <c r="G10318" s="786" t="s">
        <v>9808</v>
      </c>
      <c r="H10318" s="786" t="s">
        <v>1573</v>
      </c>
      <c r="J10318" s="55">
        <v>-1</v>
      </c>
      <c r="K10318" s="791">
        <v>31.95</v>
      </c>
      <c r="L10318" s="791">
        <v>-31.95</v>
      </c>
      <c r="M10318" s="55" t="s">
        <v>2287</v>
      </c>
    </row>
    <row r="10319" spans="1:13" ht="15">
      <c r="A10319" s="282">
        <v>46021</v>
      </c>
      <c r="B10319" s="55" t="s">
        <v>9815</v>
      </c>
      <c r="C10319" s="784">
        <v>83403</v>
      </c>
      <c r="D10319" s="784" t="s">
        <v>6418</v>
      </c>
      <c r="E10319" s="784">
        <v>70</v>
      </c>
      <c r="F10319" s="784">
        <v>4010</v>
      </c>
      <c r="G10319" s="784" t="s">
        <v>6198</v>
      </c>
      <c r="H10319" s="784" t="s">
        <v>1573</v>
      </c>
      <c r="J10319" s="55">
        <v>-1</v>
      </c>
      <c r="K10319" s="791">
        <v>7.91</v>
      </c>
      <c r="L10319" s="791">
        <v>-7.91</v>
      </c>
      <c r="M10319" s="55" t="s">
        <v>2287</v>
      </c>
    </row>
    <row r="10320" spans="1:13" ht="15">
      <c r="A10320" s="282">
        <v>46021</v>
      </c>
      <c r="B10320" s="55" t="s">
        <v>9815</v>
      </c>
      <c r="C10320" s="786">
        <v>66994</v>
      </c>
      <c r="D10320" s="786" t="s">
        <v>2336</v>
      </c>
      <c r="E10320" s="786" t="s">
        <v>2300</v>
      </c>
      <c r="F10320" s="786">
        <v>4010</v>
      </c>
      <c r="G10320" s="786" t="s">
        <v>9804</v>
      </c>
      <c r="H10320" s="786" t="s">
        <v>1573</v>
      </c>
      <c r="J10320" s="55">
        <v>-1</v>
      </c>
      <c r="K10320" s="791">
        <v>9.57</v>
      </c>
      <c r="L10320" s="791">
        <v>-9.57</v>
      </c>
      <c r="M10320" s="55" t="s">
        <v>2287</v>
      </c>
    </row>
    <row r="10321" spans="1:13" ht="15">
      <c r="A10321" s="282">
        <v>46021</v>
      </c>
      <c r="B10321" s="55" t="s">
        <v>9815</v>
      </c>
      <c r="C10321" s="784">
        <v>80039</v>
      </c>
      <c r="D10321" s="784" t="s">
        <v>2336</v>
      </c>
      <c r="E10321" s="784" t="s">
        <v>2061</v>
      </c>
      <c r="F10321" s="784">
        <v>4010</v>
      </c>
      <c r="G10321" s="784" t="s">
        <v>6193</v>
      </c>
      <c r="H10321" s="784" t="s">
        <v>1573</v>
      </c>
      <c r="J10321" s="55">
        <v>-1</v>
      </c>
      <c r="K10321" s="791">
        <v>12.07</v>
      </c>
      <c r="L10321" s="791">
        <v>-12.07</v>
      </c>
      <c r="M10321" s="55" t="s">
        <v>2287</v>
      </c>
    </row>
    <row r="10322" spans="1:13" ht="15">
      <c r="A10322" s="282">
        <v>46021</v>
      </c>
      <c r="B10322" s="55" t="s">
        <v>9815</v>
      </c>
      <c r="C10322" s="786">
        <v>42068</v>
      </c>
      <c r="D10322" s="786" t="s">
        <v>2336</v>
      </c>
      <c r="E10322" s="786" t="s">
        <v>2300</v>
      </c>
      <c r="F10322" s="786">
        <v>4010</v>
      </c>
      <c r="G10322" s="786" t="s">
        <v>9805</v>
      </c>
      <c r="H10322" s="786" t="s">
        <v>1573</v>
      </c>
      <c r="J10322" s="55">
        <v>-1</v>
      </c>
      <c r="K10322" s="791">
        <v>9.82</v>
      </c>
      <c r="L10322" s="791">
        <v>-9.82</v>
      </c>
      <c r="M10322" s="55" t="s">
        <v>2287</v>
      </c>
    </row>
    <row r="10323" spans="1:13" ht="15">
      <c r="A10323" s="282">
        <v>46021</v>
      </c>
      <c r="B10323" s="55" t="s">
        <v>9815</v>
      </c>
      <c r="C10323" s="784">
        <v>83806</v>
      </c>
      <c r="D10323" s="784" t="s">
        <v>8103</v>
      </c>
      <c r="E10323" s="784">
        <v>60</v>
      </c>
      <c r="F10323" s="784">
        <v>4010</v>
      </c>
      <c r="G10323" s="784" t="s">
        <v>9800</v>
      </c>
      <c r="H10323" s="784" t="s">
        <v>1573</v>
      </c>
      <c r="J10323" s="55">
        <v>-1</v>
      </c>
      <c r="K10323" s="791">
        <v>22.13</v>
      </c>
      <c r="L10323" s="791">
        <v>-22.13</v>
      </c>
      <c r="M10323" s="55" t="s">
        <v>2287</v>
      </c>
    </row>
    <row r="10324" spans="1:13" ht="15">
      <c r="A10324" s="282">
        <v>46021</v>
      </c>
      <c r="B10324" s="55" t="s">
        <v>9815</v>
      </c>
      <c r="C10324" s="786">
        <v>60008</v>
      </c>
      <c r="D10324" s="786" t="s">
        <v>2382</v>
      </c>
      <c r="E10324" s="786">
        <v>50</v>
      </c>
      <c r="F10324" s="786">
        <v>4010</v>
      </c>
      <c r="G10324" s="786" t="s">
        <v>9801</v>
      </c>
      <c r="H10324" s="786" t="s">
        <v>1573</v>
      </c>
      <c r="J10324" s="55">
        <v>-1</v>
      </c>
      <c r="K10324" s="791">
        <v>5.76</v>
      </c>
      <c r="L10324" s="791">
        <v>-5.76</v>
      </c>
      <c r="M10324" s="55" t="s">
        <v>2287</v>
      </c>
    </row>
    <row r="10325" spans="1:13" ht="15">
      <c r="A10325" s="282">
        <v>46021</v>
      </c>
      <c r="B10325" s="55" t="s">
        <v>9815</v>
      </c>
      <c r="C10325" s="784">
        <v>60325</v>
      </c>
      <c r="D10325" s="784" t="s">
        <v>2382</v>
      </c>
      <c r="E10325" s="784" t="s">
        <v>289</v>
      </c>
      <c r="F10325" s="784">
        <v>4010</v>
      </c>
      <c r="G10325" s="784" t="s">
        <v>9802</v>
      </c>
      <c r="H10325" s="784" t="s">
        <v>1573</v>
      </c>
      <c r="J10325" s="55">
        <v>-1</v>
      </c>
      <c r="K10325" s="791">
        <v>5.5</v>
      </c>
      <c r="L10325" s="791">
        <v>-5.5</v>
      </c>
      <c r="M10325" s="55" t="s">
        <v>2287</v>
      </c>
    </row>
    <row r="10326" spans="1:13" ht="15">
      <c r="A10326" s="282">
        <v>46021</v>
      </c>
      <c r="B10326" s="55" t="s">
        <v>9815</v>
      </c>
      <c r="C10326" s="786">
        <v>80039</v>
      </c>
      <c r="D10326" s="786" t="s">
        <v>2336</v>
      </c>
      <c r="E10326" s="786" t="s">
        <v>441</v>
      </c>
      <c r="F10326" s="786">
        <v>4010</v>
      </c>
      <c r="G10326" s="786" t="s">
        <v>8607</v>
      </c>
      <c r="H10326" s="786" t="s">
        <v>1573</v>
      </c>
      <c r="J10326" s="55">
        <v>-1</v>
      </c>
      <c r="K10326" s="791">
        <v>12.07</v>
      </c>
      <c r="L10326" s="791">
        <v>-12.07</v>
      </c>
      <c r="M10326" s="55" t="s">
        <v>2287</v>
      </c>
    </row>
    <row r="10327" spans="1:13" ht="15">
      <c r="A10327" s="282">
        <v>46021</v>
      </c>
      <c r="B10327" s="55" t="s">
        <v>9815</v>
      </c>
      <c r="C10327" s="784">
        <v>80046</v>
      </c>
      <c r="D10327" s="784" t="s">
        <v>2336</v>
      </c>
      <c r="E10327" s="784" t="s">
        <v>441</v>
      </c>
      <c r="F10327" s="784">
        <v>4010</v>
      </c>
      <c r="G10327" s="784" t="s">
        <v>9798</v>
      </c>
      <c r="H10327" s="784" t="s">
        <v>1573</v>
      </c>
      <c r="J10327" s="55">
        <v>-1</v>
      </c>
      <c r="K10327" s="791">
        <v>14.45</v>
      </c>
      <c r="L10327" s="791">
        <v>-14.45</v>
      </c>
      <c r="M10327" s="55" t="s">
        <v>2287</v>
      </c>
    </row>
    <row r="10328" spans="1:13" ht="15">
      <c r="A10328" s="282">
        <v>46021</v>
      </c>
      <c r="B10328" s="55" t="s">
        <v>9815</v>
      </c>
      <c r="C10328" s="786">
        <v>83643</v>
      </c>
      <c r="D10328" s="786" t="s">
        <v>5590</v>
      </c>
      <c r="E10328" s="786" t="s">
        <v>2061</v>
      </c>
      <c r="F10328" s="786">
        <v>4010</v>
      </c>
      <c r="G10328" s="786" t="s">
        <v>8018</v>
      </c>
      <c r="H10328" s="786" t="s">
        <v>1573</v>
      </c>
      <c r="J10328" s="55">
        <v>-1</v>
      </c>
      <c r="K10328" s="791">
        <v>27.49</v>
      </c>
      <c r="L10328" s="791">
        <v>-27.49</v>
      </c>
      <c r="M10328" s="55" t="s">
        <v>2287</v>
      </c>
    </row>
    <row r="10329" spans="1:13" ht="15">
      <c r="A10329" s="282">
        <v>46021</v>
      </c>
      <c r="B10329" s="55" t="s">
        <v>9815</v>
      </c>
      <c r="C10329" s="784">
        <v>82368</v>
      </c>
      <c r="D10329" s="784" t="s">
        <v>7576</v>
      </c>
      <c r="E10329" s="784">
        <v>120</v>
      </c>
      <c r="F10329" s="784">
        <v>4010</v>
      </c>
      <c r="G10329" s="784" t="s">
        <v>5354</v>
      </c>
      <c r="H10329" s="784" t="s">
        <v>1573</v>
      </c>
      <c r="J10329" s="55">
        <v>-1</v>
      </c>
      <c r="K10329" s="791">
        <v>11.33</v>
      </c>
      <c r="L10329" s="791">
        <v>-11.33</v>
      </c>
      <c r="M10329" s="55" t="s">
        <v>2287</v>
      </c>
    </row>
    <row r="10330" spans="1:13" ht="15">
      <c r="A10330" s="282">
        <v>46021</v>
      </c>
      <c r="B10330" s="55" t="s">
        <v>9815</v>
      </c>
      <c r="C10330" s="786">
        <v>83307</v>
      </c>
      <c r="D10330" s="786" t="s">
        <v>6358</v>
      </c>
      <c r="E10330" s="786">
        <v>140</v>
      </c>
      <c r="F10330" s="786">
        <v>4010</v>
      </c>
      <c r="G10330" s="786" t="s">
        <v>6192</v>
      </c>
      <c r="H10330" s="786" t="s">
        <v>1573</v>
      </c>
      <c r="J10330" s="55">
        <v>-1</v>
      </c>
      <c r="K10330" s="791">
        <v>12.4</v>
      </c>
      <c r="L10330" s="791">
        <v>-12.4</v>
      </c>
      <c r="M10330" s="55" t="s">
        <v>2287</v>
      </c>
    </row>
    <row r="10331" spans="1:13" ht="15">
      <c r="A10331" s="282">
        <v>46021</v>
      </c>
      <c r="B10331" s="55" t="s">
        <v>9815</v>
      </c>
      <c r="C10331" s="784">
        <v>83620</v>
      </c>
      <c r="D10331" s="784" t="s">
        <v>2336</v>
      </c>
      <c r="E10331" s="784" t="s">
        <v>2296</v>
      </c>
      <c r="F10331" s="784">
        <v>4010</v>
      </c>
      <c r="G10331" s="784" t="s">
        <v>9793</v>
      </c>
      <c r="H10331" s="784" t="s">
        <v>1573</v>
      </c>
      <c r="J10331" s="55">
        <v>-1</v>
      </c>
      <c r="K10331" s="791">
        <v>22.47</v>
      </c>
      <c r="L10331" s="791">
        <v>-22.47</v>
      </c>
      <c r="M10331" s="55" t="s">
        <v>2287</v>
      </c>
    </row>
    <row r="10332" spans="1:13" ht="15">
      <c r="A10332" s="282">
        <v>46021</v>
      </c>
      <c r="B10332" s="55" t="s">
        <v>9815</v>
      </c>
      <c r="C10332" s="786">
        <v>83639</v>
      </c>
      <c r="D10332" s="786" t="s">
        <v>6746</v>
      </c>
      <c r="E10332" s="786">
        <v>90</v>
      </c>
      <c r="F10332" s="786">
        <v>4010</v>
      </c>
      <c r="G10332" s="786" t="s">
        <v>7114</v>
      </c>
      <c r="H10332" s="786" t="s">
        <v>1573</v>
      </c>
      <c r="J10332" s="55">
        <v>-1</v>
      </c>
      <c r="K10332" s="791">
        <v>25.73</v>
      </c>
      <c r="L10332" s="791">
        <v>-25.73</v>
      </c>
      <c r="M10332" s="55" t="s">
        <v>2287</v>
      </c>
    </row>
    <row r="10333" spans="1:13" ht="15">
      <c r="A10333" s="282">
        <v>46021</v>
      </c>
      <c r="B10333" s="55" t="s">
        <v>9815</v>
      </c>
      <c r="C10333" s="784">
        <v>83495</v>
      </c>
      <c r="D10333" s="784" t="s">
        <v>4989</v>
      </c>
      <c r="E10333" s="784">
        <v>140</v>
      </c>
      <c r="F10333" s="784">
        <v>4010</v>
      </c>
      <c r="G10333" s="784" t="s">
        <v>9790</v>
      </c>
      <c r="H10333" s="784" t="s">
        <v>1573</v>
      </c>
      <c r="J10333" s="55">
        <v>-1</v>
      </c>
      <c r="K10333" s="791">
        <v>6.47</v>
      </c>
      <c r="L10333" s="791">
        <v>-6.47</v>
      </c>
      <c r="M10333" s="55" t="s">
        <v>2287</v>
      </c>
    </row>
    <row r="10334" spans="1:13" ht="15">
      <c r="A10334" s="282">
        <v>46021</v>
      </c>
      <c r="B10334" s="55" t="s">
        <v>9815</v>
      </c>
      <c r="C10334" s="786">
        <v>45346</v>
      </c>
      <c r="D10334" s="786">
        <v>15</v>
      </c>
      <c r="E10334" s="786">
        <v>110</v>
      </c>
      <c r="F10334" s="786">
        <v>4010</v>
      </c>
      <c r="G10334" s="786" t="s">
        <v>9816</v>
      </c>
      <c r="H10334" s="786" t="s">
        <v>1573</v>
      </c>
      <c r="J10334" s="55">
        <v>-1</v>
      </c>
      <c r="K10334" s="791">
        <v>3.97</v>
      </c>
      <c r="L10334" s="791">
        <v>-3.97</v>
      </c>
      <c r="M10334" s="55" t="s">
        <v>2287</v>
      </c>
    </row>
    <row r="10335" spans="1:13" ht="15">
      <c r="A10335" s="282">
        <v>46021</v>
      </c>
      <c r="B10335" s="55" t="s">
        <v>9817</v>
      </c>
      <c r="C10335" s="784">
        <v>84296</v>
      </c>
      <c r="D10335" s="784" t="s">
        <v>5588</v>
      </c>
      <c r="E10335" s="784">
        <v>100</v>
      </c>
      <c r="F10335" s="784">
        <v>4010</v>
      </c>
      <c r="G10335" s="784" t="s">
        <v>9818</v>
      </c>
      <c r="H10335" s="784" t="s">
        <v>1573</v>
      </c>
      <c r="J10335" s="55">
        <v>-1</v>
      </c>
      <c r="K10335" s="791">
        <v>8.98</v>
      </c>
      <c r="L10335" s="791">
        <v>-8.98</v>
      </c>
      <c r="M10335" s="55" t="s">
        <v>2967</v>
      </c>
    </row>
    <row r="10336" spans="1:13" ht="15">
      <c r="A10336" s="282">
        <v>46021</v>
      </c>
      <c r="B10336" s="55" t="s">
        <v>9819</v>
      </c>
      <c r="C10336" s="784">
        <v>83405</v>
      </c>
      <c r="D10336" s="784" t="s">
        <v>7151</v>
      </c>
      <c r="E10336" s="784">
        <v>50</v>
      </c>
      <c r="F10336" s="784">
        <v>4010</v>
      </c>
      <c r="G10336" s="784" t="s">
        <v>9820</v>
      </c>
      <c r="H10336" s="784" t="s">
        <v>1573</v>
      </c>
      <c r="J10336" s="55">
        <v>-1</v>
      </c>
      <c r="K10336" s="791">
        <v>7.69</v>
      </c>
      <c r="L10336" s="791">
        <v>-7.69</v>
      </c>
      <c r="M10336" s="55" t="s">
        <v>2873</v>
      </c>
    </row>
    <row r="10337" spans="1:14" ht="15">
      <c r="A10337" s="282">
        <v>46021</v>
      </c>
      <c r="B10337" s="55" t="s">
        <v>9821</v>
      </c>
      <c r="C10337" s="784">
        <v>59852</v>
      </c>
      <c r="D10337" s="784" t="s">
        <v>6412</v>
      </c>
      <c r="E10337" s="784">
        <v>110</v>
      </c>
      <c r="F10337" s="784">
        <v>4010</v>
      </c>
      <c r="G10337" s="784" t="s">
        <v>3157</v>
      </c>
      <c r="H10337" s="784" t="s">
        <v>1573</v>
      </c>
      <c r="I10337" s="797">
        <v>10</v>
      </c>
      <c r="J10337" s="784">
        <v>10</v>
      </c>
      <c r="K10337" s="784">
        <v>10.52</v>
      </c>
      <c r="L10337" s="793">
        <v>105.2</v>
      </c>
      <c r="M10337" s="55" t="s">
        <v>2618</v>
      </c>
      <c r="N10337" s="788" t="s">
        <v>9822</v>
      </c>
    </row>
    <row r="10338" spans="1:14" ht="15">
      <c r="A10338" s="282">
        <v>46021</v>
      </c>
      <c r="B10338" s="55" t="s">
        <v>9821</v>
      </c>
      <c r="C10338" s="786">
        <v>81338</v>
      </c>
      <c r="D10338" s="786" t="s">
        <v>5233</v>
      </c>
      <c r="E10338" s="786">
        <v>110</v>
      </c>
      <c r="F10338" s="786">
        <v>4010</v>
      </c>
      <c r="G10338" s="786" t="s">
        <v>9823</v>
      </c>
      <c r="H10338" s="786" t="s">
        <v>1573</v>
      </c>
      <c r="I10338" s="798">
        <v>15</v>
      </c>
      <c r="J10338" s="786">
        <v>15</v>
      </c>
      <c r="K10338" s="786">
        <v>7.38</v>
      </c>
      <c r="L10338" s="796">
        <v>110.7</v>
      </c>
      <c r="M10338" s="55" t="s">
        <v>2618</v>
      </c>
      <c r="N10338" s="788" t="s">
        <v>9824</v>
      </c>
    </row>
    <row r="10339" spans="1:14" ht="15">
      <c r="A10339" s="282">
        <v>46021</v>
      </c>
      <c r="B10339" s="55" t="s">
        <v>9825</v>
      </c>
      <c r="C10339" s="1038">
        <v>83589</v>
      </c>
      <c r="D10339" s="1038" t="s">
        <v>6324</v>
      </c>
      <c r="E10339" s="1038" t="s">
        <v>2061</v>
      </c>
      <c r="F10339" s="1038">
        <v>4010</v>
      </c>
      <c r="G10339" s="1038" t="s">
        <v>9826</v>
      </c>
      <c r="H10339" s="786" t="s">
        <v>1573</v>
      </c>
      <c r="I10339" s="797" t="s">
        <v>1573</v>
      </c>
      <c r="J10339" s="1038">
        <v>5</v>
      </c>
      <c r="K10339" s="1038">
        <v>19.47</v>
      </c>
      <c r="L10339" s="1213">
        <v>38.94</v>
      </c>
      <c r="M10339" s="55" t="s">
        <v>2455</v>
      </c>
    </row>
    <row r="10340" spans="1:14" ht="15">
      <c r="A10340" s="282">
        <v>46021</v>
      </c>
      <c r="B10340" s="55" t="s">
        <v>9825</v>
      </c>
      <c r="C10340" s="786">
        <v>59852</v>
      </c>
      <c r="D10340" s="786" t="s">
        <v>2302</v>
      </c>
      <c r="E10340" s="786">
        <v>110</v>
      </c>
      <c r="F10340" s="786">
        <v>4010</v>
      </c>
      <c r="G10340" s="786" t="s">
        <v>9827</v>
      </c>
      <c r="H10340" s="786" t="s">
        <v>1573</v>
      </c>
      <c r="I10340" s="798" t="s">
        <v>1573</v>
      </c>
      <c r="J10340" s="786">
        <v>2</v>
      </c>
      <c r="K10340" s="786">
        <v>10.52</v>
      </c>
      <c r="L10340" s="796">
        <v>21.04</v>
      </c>
      <c r="M10340" s="55" t="s">
        <v>2455</v>
      </c>
    </row>
    <row r="10341" spans="1:14" ht="15">
      <c r="A10341" s="282">
        <v>46021</v>
      </c>
      <c r="B10341" s="55" t="s">
        <v>9825</v>
      </c>
      <c r="C10341" s="784">
        <v>83345</v>
      </c>
      <c r="D10341" s="784" t="s">
        <v>6256</v>
      </c>
      <c r="E10341" s="784">
        <v>75</v>
      </c>
      <c r="F10341" s="784">
        <v>4010</v>
      </c>
      <c r="G10341" s="784" t="s">
        <v>9143</v>
      </c>
      <c r="H10341" s="786" t="s">
        <v>1573</v>
      </c>
      <c r="I10341" s="797" t="s">
        <v>1573</v>
      </c>
      <c r="J10341" s="784">
        <v>1</v>
      </c>
      <c r="K10341" s="784">
        <v>9.23</v>
      </c>
      <c r="L10341" s="793">
        <v>9.23</v>
      </c>
      <c r="M10341" s="55" t="s">
        <v>2455</v>
      </c>
    </row>
    <row r="10342" spans="1:14" ht="15">
      <c r="A10342" s="282">
        <v>46021</v>
      </c>
      <c r="B10342" s="55" t="s">
        <v>9825</v>
      </c>
      <c r="C10342" s="786">
        <v>83752</v>
      </c>
      <c r="D10342" s="786" t="s">
        <v>6810</v>
      </c>
      <c r="E10342" s="786">
        <v>85</v>
      </c>
      <c r="F10342" s="786">
        <v>4010</v>
      </c>
      <c r="G10342" s="786" t="s">
        <v>7424</v>
      </c>
      <c r="H10342" s="786" t="s">
        <v>1573</v>
      </c>
      <c r="I10342" s="798" t="s">
        <v>1573</v>
      </c>
      <c r="J10342" s="786">
        <v>1</v>
      </c>
      <c r="K10342" s="786">
        <v>10.62</v>
      </c>
      <c r="L10342" s="796">
        <v>10.62</v>
      </c>
      <c r="M10342" s="55" t="s">
        <v>2455</v>
      </c>
    </row>
    <row r="10343" spans="1:14" ht="15">
      <c r="A10343" s="282">
        <v>46021</v>
      </c>
      <c r="B10343" s="55" t="s">
        <v>9825</v>
      </c>
      <c r="C10343" s="784">
        <v>83622</v>
      </c>
      <c r="D10343" s="784" t="s">
        <v>8091</v>
      </c>
      <c r="E10343" s="784">
        <v>70</v>
      </c>
      <c r="F10343" s="784">
        <v>4010</v>
      </c>
      <c r="G10343" s="784" t="s">
        <v>2859</v>
      </c>
      <c r="H10343" s="786" t="s">
        <v>1573</v>
      </c>
      <c r="I10343" s="797" t="s">
        <v>1573</v>
      </c>
      <c r="J10343" s="784">
        <v>3</v>
      </c>
      <c r="K10343" s="784">
        <v>6.83</v>
      </c>
      <c r="L10343" s="793">
        <v>20.49</v>
      </c>
      <c r="M10343" s="55" t="s">
        <v>2455</v>
      </c>
    </row>
    <row r="10344" spans="1:14" ht="15">
      <c r="A10344" s="282">
        <v>46021</v>
      </c>
      <c r="B10344" s="55" t="s">
        <v>9825</v>
      </c>
      <c r="C10344" s="786">
        <v>83754</v>
      </c>
      <c r="D10344" s="786" t="s">
        <v>6810</v>
      </c>
      <c r="E10344" s="786">
        <v>80</v>
      </c>
      <c r="F10344" s="786">
        <v>4010</v>
      </c>
      <c r="G10344" s="786" t="s">
        <v>4680</v>
      </c>
      <c r="H10344" s="786" t="s">
        <v>1573</v>
      </c>
      <c r="I10344" s="798" t="s">
        <v>1573</v>
      </c>
      <c r="J10344" s="786">
        <v>2</v>
      </c>
      <c r="K10344" s="786">
        <v>8.5299999999999994</v>
      </c>
      <c r="L10344" s="796">
        <v>17.059999999999999</v>
      </c>
      <c r="M10344" s="55" t="s">
        <v>2455</v>
      </c>
    </row>
    <row r="10345" spans="1:14" ht="15">
      <c r="A10345" s="282">
        <v>46021</v>
      </c>
      <c r="B10345" s="55" t="s">
        <v>9825</v>
      </c>
      <c r="C10345" s="784">
        <v>83339</v>
      </c>
      <c r="D10345" s="784" t="s">
        <v>3930</v>
      </c>
      <c r="E10345" s="784">
        <v>90</v>
      </c>
      <c r="F10345" s="784">
        <v>4010</v>
      </c>
      <c r="G10345" s="784" t="s">
        <v>3509</v>
      </c>
      <c r="H10345" s="786" t="s">
        <v>1573</v>
      </c>
      <c r="I10345" s="797" t="s">
        <v>1573</v>
      </c>
      <c r="J10345" s="784">
        <v>2</v>
      </c>
      <c r="K10345" s="784">
        <v>7.75</v>
      </c>
      <c r="L10345" s="793">
        <v>15.5</v>
      </c>
      <c r="M10345" s="55" t="s">
        <v>2455</v>
      </c>
    </row>
    <row r="10346" spans="1:14" ht="15">
      <c r="A10346" s="282">
        <v>46021</v>
      </c>
      <c r="B10346" s="55" t="s">
        <v>9825</v>
      </c>
      <c r="C10346" s="786">
        <v>82407</v>
      </c>
      <c r="D10346" s="786" t="s">
        <v>7550</v>
      </c>
      <c r="E10346" s="786">
        <v>100</v>
      </c>
      <c r="F10346" s="786">
        <v>4010</v>
      </c>
      <c r="G10346" s="786" t="s">
        <v>9828</v>
      </c>
      <c r="H10346" s="786" t="s">
        <v>1573</v>
      </c>
      <c r="I10346" s="798" t="s">
        <v>1573</v>
      </c>
      <c r="J10346" s="786">
        <v>2</v>
      </c>
      <c r="K10346" s="786">
        <v>6.76</v>
      </c>
      <c r="L10346" s="796">
        <v>13.52</v>
      </c>
      <c r="M10346" s="55" t="s">
        <v>2455</v>
      </c>
    </row>
    <row r="10347" spans="1:14" ht="15">
      <c r="A10347" s="282">
        <v>46021</v>
      </c>
      <c r="B10347" s="55" t="s">
        <v>9825</v>
      </c>
      <c r="C10347" s="784">
        <v>83376</v>
      </c>
      <c r="D10347" s="784" t="s">
        <v>2560</v>
      </c>
      <c r="E10347" s="784">
        <v>150</v>
      </c>
      <c r="F10347" s="784">
        <v>4010</v>
      </c>
      <c r="G10347" s="784" t="s">
        <v>6488</v>
      </c>
      <c r="H10347" s="786" t="s">
        <v>1573</v>
      </c>
      <c r="I10347" s="797" t="s">
        <v>1573</v>
      </c>
      <c r="J10347" s="784">
        <v>2</v>
      </c>
      <c r="K10347" s="784">
        <v>19.32</v>
      </c>
      <c r="L10347" s="793">
        <v>38.64</v>
      </c>
      <c r="M10347" s="55" t="s">
        <v>2455</v>
      </c>
    </row>
    <row r="10348" spans="1:14" ht="15">
      <c r="A10348" s="282">
        <v>46021</v>
      </c>
      <c r="B10348" s="55" t="s">
        <v>9825</v>
      </c>
      <c r="C10348" s="786">
        <v>83376</v>
      </c>
      <c r="D10348" s="786" t="s">
        <v>2560</v>
      </c>
      <c r="E10348" s="786">
        <v>130</v>
      </c>
      <c r="F10348" s="786">
        <v>4010</v>
      </c>
      <c r="G10348" s="786" t="s">
        <v>9829</v>
      </c>
      <c r="H10348" s="786" t="s">
        <v>1573</v>
      </c>
      <c r="I10348" s="798" t="s">
        <v>1573</v>
      </c>
      <c r="J10348" s="786">
        <v>2</v>
      </c>
      <c r="K10348" s="786">
        <v>19.32</v>
      </c>
      <c r="L10348" s="796">
        <v>38.64</v>
      </c>
      <c r="M10348" s="55" t="s">
        <v>2455</v>
      </c>
    </row>
    <row r="10349" spans="1:14" ht="15">
      <c r="A10349" s="282">
        <v>46021</v>
      </c>
      <c r="B10349" s="55" t="s">
        <v>9825</v>
      </c>
      <c r="C10349" s="784">
        <v>80941</v>
      </c>
      <c r="D10349" s="784" t="s">
        <v>2560</v>
      </c>
      <c r="E10349" s="784">
        <v>130</v>
      </c>
      <c r="F10349" s="784">
        <v>4010</v>
      </c>
      <c r="G10349" s="784" t="s">
        <v>6489</v>
      </c>
      <c r="H10349" s="786" t="s">
        <v>1573</v>
      </c>
      <c r="I10349" s="797" t="s">
        <v>1573</v>
      </c>
      <c r="J10349" s="784">
        <v>3</v>
      </c>
      <c r="K10349" s="784">
        <v>12.23</v>
      </c>
      <c r="L10349" s="793">
        <v>36.69</v>
      </c>
      <c r="M10349" s="55" t="s">
        <v>2455</v>
      </c>
    </row>
    <row r="10350" spans="1:14" ht="15">
      <c r="A10350" s="282">
        <v>46021</v>
      </c>
      <c r="B10350" s="55" t="s">
        <v>9825</v>
      </c>
      <c r="C10350" s="786">
        <v>83340</v>
      </c>
      <c r="D10350" s="786" t="s">
        <v>2560</v>
      </c>
      <c r="E10350" s="786">
        <v>85</v>
      </c>
      <c r="F10350" s="786">
        <v>4010</v>
      </c>
      <c r="G10350" s="786" t="s">
        <v>9830</v>
      </c>
      <c r="H10350" s="786" t="s">
        <v>1573</v>
      </c>
      <c r="I10350" s="798" t="s">
        <v>1573</v>
      </c>
      <c r="J10350" s="786">
        <v>3</v>
      </c>
      <c r="K10350" s="786">
        <v>4.3899999999999997</v>
      </c>
      <c r="L10350" s="796">
        <v>13.17</v>
      </c>
      <c r="M10350" s="55" t="s">
        <v>2455</v>
      </c>
    </row>
    <row r="10351" spans="1:14" ht="15">
      <c r="A10351" s="282">
        <v>46021</v>
      </c>
      <c r="B10351" s="55" t="s">
        <v>9825</v>
      </c>
      <c r="C10351" s="784">
        <v>52399</v>
      </c>
      <c r="D10351" s="784" t="s">
        <v>6576</v>
      </c>
      <c r="E10351" s="784" t="s">
        <v>2061</v>
      </c>
      <c r="F10351" s="784">
        <v>4010</v>
      </c>
      <c r="G10351" s="784" t="s">
        <v>7414</v>
      </c>
      <c r="H10351" s="786" t="s">
        <v>1573</v>
      </c>
      <c r="I10351" s="797" t="s">
        <v>1573</v>
      </c>
      <c r="J10351" s="784">
        <v>3</v>
      </c>
      <c r="K10351" s="784">
        <v>7.45</v>
      </c>
      <c r="L10351" s="793">
        <v>22.35</v>
      </c>
      <c r="M10351" s="55" t="s">
        <v>2455</v>
      </c>
    </row>
    <row r="10352" spans="1:14" ht="15">
      <c r="A10352" s="282">
        <v>46021</v>
      </c>
      <c r="B10352" s="55" t="s">
        <v>9825</v>
      </c>
      <c r="C10352" s="786">
        <v>83637</v>
      </c>
      <c r="D10352" s="786" t="s">
        <v>8522</v>
      </c>
      <c r="E10352" s="786" t="s">
        <v>289</v>
      </c>
      <c r="F10352" s="786">
        <v>4010</v>
      </c>
      <c r="G10352" s="786" t="s">
        <v>9831</v>
      </c>
      <c r="H10352" s="786" t="s">
        <v>1573</v>
      </c>
      <c r="I10352" s="798" t="s">
        <v>1573</v>
      </c>
      <c r="J10352" s="786">
        <v>3</v>
      </c>
      <c r="K10352" s="786">
        <v>18.02</v>
      </c>
      <c r="L10352" s="796">
        <v>54.06</v>
      </c>
      <c r="M10352" s="55" t="s">
        <v>2455</v>
      </c>
    </row>
    <row r="10353" spans="1:13" ht="15">
      <c r="A10353" s="282">
        <v>46021</v>
      </c>
      <c r="B10353" s="55" t="s">
        <v>9825</v>
      </c>
      <c r="C10353" s="784">
        <v>83345</v>
      </c>
      <c r="D10353" s="784" t="s">
        <v>6256</v>
      </c>
      <c r="E10353" s="784">
        <v>80</v>
      </c>
      <c r="F10353" s="784">
        <v>4010</v>
      </c>
      <c r="G10353" s="784" t="s">
        <v>6492</v>
      </c>
      <c r="H10353" s="786" t="s">
        <v>1573</v>
      </c>
      <c r="I10353" s="797" t="s">
        <v>1573</v>
      </c>
      <c r="J10353" s="784">
        <v>2</v>
      </c>
      <c r="K10353" s="784">
        <v>9.23</v>
      </c>
      <c r="L10353" s="793">
        <v>18.46</v>
      </c>
      <c r="M10353" s="55" t="s">
        <v>2455</v>
      </c>
    </row>
    <row r="10354" spans="1:13" ht="15">
      <c r="A10354" s="282">
        <v>46021</v>
      </c>
      <c r="B10354" s="55" t="s">
        <v>9825</v>
      </c>
      <c r="C10354" s="786">
        <v>83839</v>
      </c>
      <c r="D10354" s="786" t="s">
        <v>8183</v>
      </c>
      <c r="E10354" s="786">
        <v>120</v>
      </c>
      <c r="F10354" s="786">
        <v>4010</v>
      </c>
      <c r="G10354" s="786" t="s">
        <v>9832</v>
      </c>
      <c r="H10354" s="786" t="s">
        <v>1573</v>
      </c>
      <c r="I10354" s="798" t="s">
        <v>1573</v>
      </c>
      <c r="J10354" s="786">
        <v>3</v>
      </c>
      <c r="K10354" s="786">
        <v>4.13</v>
      </c>
      <c r="L10354" s="796">
        <v>12.39</v>
      </c>
      <c r="M10354" s="55" t="s">
        <v>2455</v>
      </c>
    </row>
    <row r="10355" spans="1:13" ht="15">
      <c r="A10355" s="282">
        <v>46021</v>
      </c>
      <c r="B10355" s="55" t="s">
        <v>9825</v>
      </c>
      <c r="C10355" s="784">
        <v>83673</v>
      </c>
      <c r="D10355" s="784" t="s">
        <v>7723</v>
      </c>
      <c r="E10355" s="784">
        <v>120</v>
      </c>
      <c r="F10355" s="784">
        <v>4010</v>
      </c>
      <c r="G10355" s="784" t="s">
        <v>7634</v>
      </c>
      <c r="H10355" s="786" t="s">
        <v>1573</v>
      </c>
      <c r="I10355" s="797" t="s">
        <v>1573</v>
      </c>
      <c r="J10355" s="784">
        <v>2</v>
      </c>
      <c r="K10355" s="784">
        <v>16.03</v>
      </c>
      <c r="L10355" s="793">
        <v>32.06</v>
      </c>
      <c r="M10355" s="55" t="s">
        <v>2455</v>
      </c>
    </row>
    <row r="10356" spans="1:13" ht="15">
      <c r="A10356" s="282">
        <v>46021</v>
      </c>
      <c r="B10356" s="55" t="s">
        <v>9825</v>
      </c>
      <c r="C10356" s="786">
        <v>81941</v>
      </c>
      <c r="D10356" s="786" t="s">
        <v>4880</v>
      </c>
      <c r="E10356" s="786">
        <v>120</v>
      </c>
      <c r="F10356" s="786">
        <v>4010</v>
      </c>
      <c r="G10356" s="786" t="s">
        <v>9833</v>
      </c>
      <c r="H10356" s="786" t="s">
        <v>1573</v>
      </c>
      <c r="I10356" s="798" t="s">
        <v>1573</v>
      </c>
      <c r="J10356" s="786">
        <v>2</v>
      </c>
      <c r="K10356" s="786">
        <v>13.74</v>
      </c>
      <c r="L10356" s="796">
        <v>27.48</v>
      </c>
      <c r="M10356" s="55" t="s">
        <v>2455</v>
      </c>
    </row>
    <row r="10357" spans="1:13" ht="15">
      <c r="A10357" s="282">
        <v>46021</v>
      </c>
      <c r="B10357" s="55" t="s">
        <v>9825</v>
      </c>
      <c r="C10357" s="784">
        <v>80039</v>
      </c>
      <c r="D10357" s="784" t="s">
        <v>2242</v>
      </c>
      <c r="E10357" s="784" t="s">
        <v>2300</v>
      </c>
      <c r="F10357" s="784">
        <v>4010</v>
      </c>
      <c r="G10357" s="784" t="s">
        <v>9834</v>
      </c>
      <c r="H10357" s="786" t="s">
        <v>1573</v>
      </c>
      <c r="I10357" s="797" t="s">
        <v>1573</v>
      </c>
      <c r="J10357" s="784">
        <v>2</v>
      </c>
      <c r="K10357" s="784">
        <v>10.73</v>
      </c>
      <c r="L10357" s="793">
        <v>21.46</v>
      </c>
      <c r="M10357" s="55" t="s">
        <v>2455</v>
      </c>
    </row>
    <row r="10358" spans="1:13" ht="15">
      <c r="A10358" s="282">
        <v>46021</v>
      </c>
      <c r="B10358" s="55" t="s">
        <v>9825</v>
      </c>
      <c r="C10358" s="786">
        <v>68010</v>
      </c>
      <c r="D10358" s="786" t="s">
        <v>2363</v>
      </c>
      <c r="E10358" s="786">
        <v>150</v>
      </c>
      <c r="F10358" s="786">
        <v>4010</v>
      </c>
      <c r="G10358" s="786" t="s">
        <v>2674</v>
      </c>
      <c r="H10358" s="786" t="s">
        <v>1573</v>
      </c>
      <c r="I10358" s="798" t="s">
        <v>1573</v>
      </c>
      <c r="J10358" s="786">
        <v>5</v>
      </c>
      <c r="K10358" s="786">
        <v>7.31</v>
      </c>
      <c r="L10358" s="796">
        <v>36.549999999999997</v>
      </c>
      <c r="M10358" s="55" t="s">
        <v>2455</v>
      </c>
    </row>
    <row r="10359" spans="1:13" ht="15">
      <c r="A10359" s="282">
        <v>46021</v>
      </c>
      <c r="B10359" s="55" t="s">
        <v>9825</v>
      </c>
      <c r="C10359" s="784">
        <v>83580</v>
      </c>
      <c r="D10359" s="784" t="s">
        <v>7741</v>
      </c>
      <c r="E10359" s="784">
        <v>85</v>
      </c>
      <c r="F10359" s="784">
        <v>4010</v>
      </c>
      <c r="G10359" s="784" t="s">
        <v>3155</v>
      </c>
      <c r="H10359" s="786" t="s">
        <v>1573</v>
      </c>
      <c r="I10359" s="797" t="s">
        <v>1573</v>
      </c>
      <c r="J10359" s="784">
        <v>5</v>
      </c>
      <c r="K10359" s="784">
        <v>11.55</v>
      </c>
      <c r="L10359" s="793">
        <v>57.75</v>
      </c>
      <c r="M10359" s="55" t="s">
        <v>2455</v>
      </c>
    </row>
    <row r="10360" spans="1:13" ht="15">
      <c r="A10360" s="282">
        <v>46021</v>
      </c>
      <c r="B10360" s="55" t="s">
        <v>9825</v>
      </c>
      <c r="C10360" s="786">
        <v>82102</v>
      </c>
      <c r="D10360" s="786" t="s">
        <v>3704</v>
      </c>
      <c r="E10360" s="786">
        <v>100</v>
      </c>
      <c r="F10360" s="786">
        <v>4010</v>
      </c>
      <c r="G10360" s="786" t="s">
        <v>9835</v>
      </c>
      <c r="H10360" s="786" t="s">
        <v>1573</v>
      </c>
      <c r="I10360" s="798" t="s">
        <v>1573</v>
      </c>
      <c r="J10360" s="786">
        <v>5</v>
      </c>
      <c r="K10360" s="786">
        <v>16.28</v>
      </c>
      <c r="L10360" s="796">
        <v>81.400000000000006</v>
      </c>
      <c r="M10360" s="55" t="s">
        <v>2455</v>
      </c>
    </row>
    <row r="10361" spans="1:13" ht="15">
      <c r="A10361" s="282">
        <v>46021</v>
      </c>
      <c r="B10361" s="55" t="s">
        <v>9836</v>
      </c>
      <c r="C10361" s="784">
        <v>80039</v>
      </c>
      <c r="D10361" s="784" t="s">
        <v>6086</v>
      </c>
      <c r="E10361" s="784" t="s">
        <v>2230</v>
      </c>
      <c r="F10361" s="784">
        <v>4010</v>
      </c>
      <c r="G10361" s="784" t="s">
        <v>8002</v>
      </c>
      <c r="H10361" s="784" t="s">
        <v>1573</v>
      </c>
      <c r="I10361" s="797">
        <v>1</v>
      </c>
      <c r="J10361" s="784">
        <v>1</v>
      </c>
      <c r="K10361" s="784">
        <v>13.49</v>
      </c>
      <c r="L10361" s="793">
        <v>13.49</v>
      </c>
      <c r="M10361" s="55" t="s">
        <v>2455</v>
      </c>
    </row>
    <row r="10362" spans="1:13" ht="15">
      <c r="A10362" s="282">
        <v>46021</v>
      </c>
      <c r="B10362" s="55" t="s">
        <v>9836</v>
      </c>
      <c r="C10362" s="786">
        <v>67501</v>
      </c>
      <c r="D10362" s="786">
        <v>15</v>
      </c>
      <c r="E10362" s="786">
        <v>150</v>
      </c>
      <c r="F10362" s="786">
        <v>4010</v>
      </c>
      <c r="G10362" s="786" t="s">
        <v>9142</v>
      </c>
      <c r="H10362" s="786" t="s">
        <v>1573</v>
      </c>
      <c r="I10362" s="798">
        <v>1</v>
      </c>
      <c r="J10362" s="786">
        <v>1</v>
      </c>
      <c r="K10362" s="786">
        <v>10.28</v>
      </c>
      <c r="L10362" s="796">
        <v>10.28</v>
      </c>
      <c r="M10362" s="55" t="s">
        <v>2455</v>
      </c>
    </row>
    <row r="10363" spans="1:13" ht="15">
      <c r="A10363" s="282">
        <v>46021</v>
      </c>
      <c r="B10363" s="55" t="s">
        <v>9836</v>
      </c>
      <c r="C10363" s="784">
        <v>83634</v>
      </c>
      <c r="D10363" s="784" t="s">
        <v>2577</v>
      </c>
      <c r="E10363" s="784" t="s">
        <v>3950</v>
      </c>
      <c r="F10363" s="784">
        <v>4010</v>
      </c>
      <c r="G10363" s="784" t="s">
        <v>5356</v>
      </c>
      <c r="H10363" s="784" t="s">
        <v>1573</v>
      </c>
      <c r="I10363" s="797">
        <v>1</v>
      </c>
      <c r="J10363" s="784">
        <v>1</v>
      </c>
      <c r="K10363" s="784">
        <v>21.59</v>
      </c>
      <c r="L10363" s="793">
        <v>21.59</v>
      </c>
      <c r="M10363" s="55" t="s">
        <v>2455</v>
      </c>
    </row>
    <row r="10364" spans="1:13" ht="15">
      <c r="A10364" s="282">
        <v>46021</v>
      </c>
      <c r="B10364" s="55" t="s">
        <v>9836</v>
      </c>
      <c r="C10364" s="786">
        <v>82406</v>
      </c>
      <c r="D10364" s="786" t="s">
        <v>9451</v>
      </c>
      <c r="E10364" s="786">
        <v>100</v>
      </c>
      <c r="F10364" s="786">
        <v>4010</v>
      </c>
      <c r="G10364" s="786" t="s">
        <v>6607</v>
      </c>
      <c r="H10364" s="786" t="s">
        <v>1573</v>
      </c>
      <c r="I10364" s="798">
        <v>2</v>
      </c>
      <c r="J10364" s="786">
        <v>2</v>
      </c>
      <c r="K10364" s="786">
        <v>8.4700000000000006</v>
      </c>
      <c r="L10364" s="796">
        <v>16.940000000000001</v>
      </c>
      <c r="M10364" s="55" t="s">
        <v>2455</v>
      </c>
    </row>
    <row r="10365" spans="1:13" ht="15">
      <c r="A10365" s="282">
        <v>46021</v>
      </c>
      <c r="B10365" s="55" t="s">
        <v>9836</v>
      </c>
      <c r="C10365" s="784">
        <v>81881</v>
      </c>
      <c r="D10365" s="784" t="s">
        <v>6438</v>
      </c>
      <c r="E10365" s="784">
        <v>100</v>
      </c>
      <c r="F10365" s="784">
        <v>4010</v>
      </c>
      <c r="G10365" s="784" t="s">
        <v>9837</v>
      </c>
      <c r="H10365" s="784" t="s">
        <v>1573</v>
      </c>
      <c r="I10365" s="797">
        <v>7</v>
      </c>
      <c r="J10365" s="784">
        <v>7</v>
      </c>
      <c r="K10365" s="784">
        <v>7.17</v>
      </c>
      <c r="L10365" s="793">
        <v>50.19</v>
      </c>
      <c r="M10365" s="55" t="s">
        <v>2455</v>
      </c>
    </row>
    <row r="10366" spans="1:13" ht="15">
      <c r="A10366" s="282">
        <v>46021</v>
      </c>
      <c r="B10366" s="55" t="s">
        <v>9836</v>
      </c>
      <c r="C10366" s="786">
        <v>80039</v>
      </c>
      <c r="D10366" s="786" t="s">
        <v>6862</v>
      </c>
      <c r="E10366" s="786" t="s">
        <v>289</v>
      </c>
      <c r="F10366" s="786">
        <v>4010</v>
      </c>
      <c r="G10366" s="786" t="s">
        <v>4473</v>
      </c>
      <c r="H10366" s="786" t="s">
        <v>1573</v>
      </c>
      <c r="I10366" s="798">
        <v>4</v>
      </c>
      <c r="J10366" s="786">
        <v>4</v>
      </c>
      <c r="K10366" s="786">
        <v>10.73</v>
      </c>
      <c r="L10366" s="796">
        <v>42.92</v>
      </c>
      <c r="M10366" s="55" t="s">
        <v>2455</v>
      </c>
    </row>
    <row r="10367" spans="1:13" ht="15">
      <c r="A10367" s="282">
        <v>46021</v>
      </c>
      <c r="B10367" s="55" t="s">
        <v>9836</v>
      </c>
      <c r="C10367" s="784">
        <v>44403</v>
      </c>
      <c r="D10367" s="784" t="s">
        <v>2382</v>
      </c>
      <c r="E10367" s="784" t="s">
        <v>289</v>
      </c>
      <c r="F10367" s="784">
        <v>4010</v>
      </c>
      <c r="G10367" s="784" t="s">
        <v>7700</v>
      </c>
      <c r="H10367" s="784" t="s">
        <v>1573</v>
      </c>
      <c r="I10367" s="797">
        <v>2</v>
      </c>
      <c r="J10367" s="784">
        <v>2</v>
      </c>
      <c r="K10367" s="784">
        <v>6.08</v>
      </c>
      <c r="L10367" s="793">
        <v>12.16</v>
      </c>
      <c r="M10367" s="55" t="s">
        <v>2455</v>
      </c>
    </row>
    <row r="10368" spans="1:13" ht="15">
      <c r="A10368" s="282">
        <v>46021</v>
      </c>
      <c r="B10368" s="55" t="s">
        <v>9836</v>
      </c>
      <c r="C10368" s="786">
        <v>80961</v>
      </c>
      <c r="D10368" s="786">
        <v>531</v>
      </c>
      <c r="E10368" s="786">
        <v>90</v>
      </c>
      <c r="F10368" s="786">
        <v>4010</v>
      </c>
      <c r="G10368" s="786" t="s">
        <v>9838</v>
      </c>
      <c r="H10368" s="786" t="s">
        <v>1573</v>
      </c>
      <c r="I10368" s="798">
        <v>3</v>
      </c>
      <c r="J10368" s="786">
        <v>3</v>
      </c>
      <c r="K10368" s="786">
        <v>9.59</v>
      </c>
      <c r="L10368" s="796">
        <v>28.77</v>
      </c>
      <c r="M10368" s="55" t="s">
        <v>2455</v>
      </c>
    </row>
    <row r="10369" spans="1:14" ht="15">
      <c r="A10369" s="282">
        <v>46021</v>
      </c>
      <c r="B10369" s="55" t="s">
        <v>9836</v>
      </c>
      <c r="C10369" s="784">
        <v>83620</v>
      </c>
      <c r="D10369" s="784" t="s">
        <v>6658</v>
      </c>
      <c r="E10369" s="784" t="s">
        <v>2061</v>
      </c>
      <c r="F10369" s="784">
        <v>4010</v>
      </c>
      <c r="G10369" s="784" t="s">
        <v>9572</v>
      </c>
      <c r="H10369" s="784" t="s">
        <v>1573</v>
      </c>
      <c r="I10369" s="797">
        <v>4</v>
      </c>
      <c r="J10369" s="784">
        <v>4</v>
      </c>
      <c r="K10369" s="784">
        <v>21.31</v>
      </c>
      <c r="L10369" s="793">
        <v>85.24</v>
      </c>
      <c r="M10369" s="55" t="s">
        <v>2455</v>
      </c>
    </row>
    <row r="10370" spans="1:14" ht="15">
      <c r="A10370" s="282">
        <v>46024</v>
      </c>
      <c r="B10370" s="55" t="s">
        <v>9839</v>
      </c>
      <c r="C10370" s="784">
        <v>59852</v>
      </c>
      <c r="D10370" s="784" t="s">
        <v>7751</v>
      </c>
      <c r="E10370" s="784">
        <v>80</v>
      </c>
      <c r="F10370" s="784">
        <v>4010</v>
      </c>
      <c r="G10370" s="784" t="s">
        <v>9840</v>
      </c>
      <c r="H10370" s="784" t="s">
        <v>1573</v>
      </c>
      <c r="J10370" s="55">
        <v>-1</v>
      </c>
      <c r="K10370" s="791">
        <v>9.48</v>
      </c>
      <c r="L10370" s="791">
        <v>-9.48</v>
      </c>
      <c r="M10370" s="55" t="s">
        <v>2287</v>
      </c>
    </row>
    <row r="10371" spans="1:14" ht="15">
      <c r="A10371" s="282">
        <v>46024</v>
      </c>
      <c r="B10371" s="55" t="s">
        <v>9839</v>
      </c>
      <c r="C10371" s="786">
        <v>83036</v>
      </c>
      <c r="D10371" s="786" t="s">
        <v>5638</v>
      </c>
      <c r="E10371" s="786">
        <v>160</v>
      </c>
      <c r="F10371" s="786">
        <v>4010</v>
      </c>
      <c r="G10371" s="786" t="s">
        <v>9841</v>
      </c>
      <c r="H10371" s="786" t="s">
        <v>1573</v>
      </c>
      <c r="J10371" s="55">
        <v>-1</v>
      </c>
      <c r="K10371" s="791">
        <v>6.04</v>
      </c>
      <c r="L10371" s="791">
        <v>-6.04</v>
      </c>
      <c r="M10371" s="55" t="s">
        <v>2287</v>
      </c>
    </row>
    <row r="10372" spans="1:14" ht="15">
      <c r="A10372" s="282">
        <v>46024</v>
      </c>
      <c r="B10372" s="55" t="s">
        <v>9839</v>
      </c>
      <c r="C10372" s="784">
        <v>82675</v>
      </c>
      <c r="D10372" s="784" t="s">
        <v>2290</v>
      </c>
      <c r="E10372" s="784">
        <v>150</v>
      </c>
      <c r="F10372" s="784">
        <v>4010</v>
      </c>
      <c r="G10372" s="784" t="s">
        <v>9842</v>
      </c>
      <c r="H10372" s="784" t="s">
        <v>1573</v>
      </c>
      <c r="J10372" s="55">
        <v>-1</v>
      </c>
      <c r="K10372" s="791">
        <v>5.26</v>
      </c>
      <c r="L10372" s="791">
        <v>-5.26</v>
      </c>
      <c r="M10372" s="55" t="s">
        <v>2287</v>
      </c>
    </row>
    <row r="10373" spans="1:14" ht="15">
      <c r="A10373" s="282">
        <v>46024</v>
      </c>
      <c r="B10373" s="55" t="s">
        <v>9843</v>
      </c>
      <c r="C10373" s="784">
        <v>83975</v>
      </c>
      <c r="D10373" s="784" t="s">
        <v>7199</v>
      </c>
      <c r="E10373" s="784">
        <v>130</v>
      </c>
      <c r="F10373" s="784">
        <v>4010</v>
      </c>
      <c r="G10373" s="784" t="s">
        <v>6194</v>
      </c>
      <c r="H10373" s="784" t="s">
        <v>1573</v>
      </c>
      <c r="I10373" s="797">
        <v>-9</v>
      </c>
      <c r="J10373" s="784">
        <v>-9</v>
      </c>
      <c r="K10373" s="784">
        <v>9.6999999999999993</v>
      </c>
      <c r="L10373" s="793">
        <v>-87.3</v>
      </c>
      <c r="M10373" s="55" t="s">
        <v>2618</v>
      </c>
      <c r="N10373" s="788" t="s">
        <v>9844</v>
      </c>
    </row>
    <row r="10374" spans="1:14" ht="15">
      <c r="A10374" s="783">
        <v>46025</v>
      </c>
      <c r="B10374" s="784" t="s">
        <v>9845</v>
      </c>
      <c r="C10374" s="784">
        <v>59852</v>
      </c>
      <c r="D10374" s="784" t="s">
        <v>2408</v>
      </c>
      <c r="E10374" s="784">
        <v>120</v>
      </c>
      <c r="F10374" s="784">
        <v>4010</v>
      </c>
      <c r="G10374" s="784" t="s">
        <v>9351</v>
      </c>
      <c r="H10374" s="784" t="s">
        <v>1573</v>
      </c>
      <c r="I10374" s="797"/>
      <c r="J10374" s="784">
        <v>-60</v>
      </c>
      <c r="K10374" s="784">
        <v>7.83</v>
      </c>
      <c r="L10374" s="793">
        <v>-469.8</v>
      </c>
      <c r="M10374" s="55" t="s">
        <v>2618</v>
      </c>
      <c r="N10374" s="788" t="s">
        <v>9846</v>
      </c>
    </row>
    <row r="10375" spans="1:14" ht="15">
      <c r="A10375" s="783">
        <v>46025</v>
      </c>
      <c r="B10375" s="784" t="s">
        <v>9847</v>
      </c>
      <c r="C10375" s="784">
        <v>83534</v>
      </c>
      <c r="D10375" s="784">
        <v>11</v>
      </c>
      <c r="E10375" s="784">
        <v>70</v>
      </c>
      <c r="F10375" s="784">
        <v>4010</v>
      </c>
      <c r="G10375" s="784" t="s">
        <v>9848</v>
      </c>
      <c r="H10375" s="784" t="s">
        <v>1573</v>
      </c>
      <c r="I10375" s="797"/>
      <c r="J10375" s="784">
        <v>28</v>
      </c>
      <c r="K10375" s="784">
        <v>6.09</v>
      </c>
      <c r="L10375" s="793">
        <v>170.52</v>
      </c>
      <c r="M10375" s="55" t="s">
        <v>2618</v>
      </c>
      <c r="N10375" s="788" t="s">
        <v>9849</v>
      </c>
    </row>
    <row r="10376" spans="1:14" ht="15">
      <c r="A10376" s="783">
        <v>46026</v>
      </c>
      <c r="B10376" s="784" t="s">
        <v>9850</v>
      </c>
      <c r="C10376" s="784">
        <v>83202</v>
      </c>
      <c r="D10376" s="784" t="s">
        <v>5031</v>
      </c>
      <c r="E10376" s="784">
        <v>100</v>
      </c>
      <c r="F10376" s="784">
        <v>4010</v>
      </c>
      <c r="G10376" s="784" t="s">
        <v>9851</v>
      </c>
      <c r="H10376" s="784" t="s">
        <v>1573</v>
      </c>
      <c r="I10376" s="797"/>
      <c r="J10376" s="784">
        <v>13</v>
      </c>
      <c r="K10376" s="784">
        <v>4.9800000000000004</v>
      </c>
      <c r="L10376" s="793">
        <v>64.739999999999995</v>
      </c>
      <c r="M10376" s="55" t="s">
        <v>2547</v>
      </c>
      <c r="N10376" s="788" t="s">
        <v>9852</v>
      </c>
    </row>
    <row r="10377" spans="1:14" ht="15">
      <c r="A10377" s="783">
        <v>46026</v>
      </c>
      <c r="B10377" s="784" t="s">
        <v>9853</v>
      </c>
      <c r="C10377" s="784">
        <v>59852</v>
      </c>
      <c r="D10377" s="784" t="s">
        <v>5590</v>
      </c>
      <c r="E10377" s="784">
        <v>90</v>
      </c>
      <c r="F10377" s="784">
        <v>4010</v>
      </c>
      <c r="G10377" s="784" t="s">
        <v>2501</v>
      </c>
      <c r="H10377" s="784" t="s">
        <v>2508</v>
      </c>
      <c r="I10377" s="797">
        <v>8246290095015700</v>
      </c>
      <c r="J10377" s="784">
        <v>-36</v>
      </c>
      <c r="K10377" s="784">
        <v>8.3699999999999992</v>
      </c>
      <c r="L10377" s="793">
        <v>-301.32</v>
      </c>
      <c r="M10377" s="55" t="s">
        <v>2509</v>
      </c>
      <c r="N10377" s="788" t="s">
        <v>9854</v>
      </c>
    </row>
    <row r="10378" spans="1:14" ht="15">
      <c r="A10378" s="783">
        <v>46026</v>
      </c>
      <c r="B10378" s="784" t="s">
        <v>9855</v>
      </c>
      <c r="C10378" s="784">
        <v>82659</v>
      </c>
      <c r="D10378" s="784" t="s">
        <v>2476</v>
      </c>
      <c r="E10378" s="784">
        <v>70</v>
      </c>
      <c r="F10378" s="784">
        <v>4010</v>
      </c>
      <c r="G10378" s="784" t="s">
        <v>9856</v>
      </c>
      <c r="H10378" s="784" t="s">
        <v>1573</v>
      </c>
      <c r="I10378" s="797"/>
      <c r="J10378" s="784">
        <v>16</v>
      </c>
      <c r="K10378" s="784">
        <v>5.89</v>
      </c>
      <c r="L10378" s="793">
        <v>94.24</v>
      </c>
      <c r="M10378" s="55" t="s">
        <v>2618</v>
      </c>
      <c r="N10378" s="788" t="s">
        <v>9857</v>
      </c>
    </row>
    <row r="10379" spans="1:14" ht="15">
      <c r="A10379" s="783">
        <v>46026</v>
      </c>
      <c r="B10379" s="784" t="s">
        <v>9858</v>
      </c>
      <c r="C10379" s="784">
        <v>83990</v>
      </c>
      <c r="D10379" s="784" t="s">
        <v>6133</v>
      </c>
      <c r="E10379" s="784">
        <v>90</v>
      </c>
      <c r="F10379" s="784">
        <v>4010</v>
      </c>
      <c r="G10379" s="784" t="s">
        <v>7687</v>
      </c>
      <c r="H10379" s="784" t="s">
        <v>1573</v>
      </c>
      <c r="J10379" s="784">
        <v>1</v>
      </c>
      <c r="K10379" s="784">
        <v>13.25</v>
      </c>
      <c r="L10379" s="784">
        <v>13.25</v>
      </c>
      <c r="M10379" s="55" t="s">
        <v>2455</v>
      </c>
    </row>
    <row r="10380" spans="1:14" ht="15">
      <c r="A10380" s="785">
        <v>46026</v>
      </c>
      <c r="B10380" s="784" t="s">
        <v>9858</v>
      </c>
      <c r="C10380" s="786">
        <v>83212</v>
      </c>
      <c r="D10380" s="786" t="s">
        <v>2282</v>
      </c>
      <c r="E10380" s="786">
        <v>140</v>
      </c>
      <c r="F10380" s="786">
        <v>4010</v>
      </c>
      <c r="G10380" s="786" t="s">
        <v>9859</v>
      </c>
      <c r="H10380" s="784" t="s">
        <v>1573</v>
      </c>
      <c r="J10380" s="786">
        <v>1</v>
      </c>
      <c r="K10380" s="786">
        <v>11.83</v>
      </c>
      <c r="L10380" s="786">
        <v>11.83</v>
      </c>
      <c r="M10380" s="55" t="s">
        <v>2455</v>
      </c>
    </row>
    <row r="10381" spans="1:14" ht="15">
      <c r="A10381" s="783">
        <v>46026</v>
      </c>
      <c r="B10381" s="784" t="s">
        <v>9858</v>
      </c>
      <c r="C10381" s="784">
        <v>83191</v>
      </c>
      <c r="D10381" s="784" t="s">
        <v>5487</v>
      </c>
      <c r="E10381" s="784">
        <v>130</v>
      </c>
      <c r="F10381" s="784">
        <v>4010</v>
      </c>
      <c r="G10381" s="784" t="s">
        <v>9860</v>
      </c>
      <c r="H10381" s="784" t="s">
        <v>1573</v>
      </c>
      <c r="J10381" s="784">
        <v>1</v>
      </c>
      <c r="K10381" s="784">
        <v>12.75</v>
      </c>
      <c r="L10381" s="784">
        <v>12.75</v>
      </c>
      <c r="M10381" s="55" t="s">
        <v>2455</v>
      </c>
    </row>
    <row r="10382" spans="1:14" ht="15">
      <c r="A10382" s="785">
        <v>46026</v>
      </c>
      <c r="B10382" s="784" t="s">
        <v>9858</v>
      </c>
      <c r="C10382" s="786">
        <v>83681</v>
      </c>
      <c r="D10382" s="786" t="s">
        <v>6358</v>
      </c>
      <c r="E10382" s="786">
        <v>130</v>
      </c>
      <c r="F10382" s="786">
        <v>4010</v>
      </c>
      <c r="G10382" s="786" t="s">
        <v>8067</v>
      </c>
      <c r="H10382" s="784" t="s">
        <v>1573</v>
      </c>
      <c r="J10382" s="786">
        <v>1</v>
      </c>
      <c r="K10382" s="786">
        <v>11.73</v>
      </c>
      <c r="L10382" s="786">
        <v>11.73</v>
      </c>
      <c r="M10382" s="55" t="s">
        <v>2455</v>
      </c>
    </row>
    <row r="10383" spans="1:14" ht="15">
      <c r="A10383" s="783">
        <v>46026</v>
      </c>
      <c r="B10383" s="784" t="s">
        <v>9858</v>
      </c>
      <c r="C10383" s="784">
        <v>83973</v>
      </c>
      <c r="D10383" s="784" t="s">
        <v>7199</v>
      </c>
      <c r="E10383" s="784">
        <v>110</v>
      </c>
      <c r="F10383" s="784">
        <v>4010</v>
      </c>
      <c r="G10383" s="784" t="s">
        <v>9861</v>
      </c>
      <c r="H10383" s="784" t="s">
        <v>1573</v>
      </c>
      <c r="J10383" s="784">
        <v>1</v>
      </c>
      <c r="K10383" s="784">
        <v>7.16</v>
      </c>
      <c r="L10383" s="784">
        <v>7.16</v>
      </c>
      <c r="M10383" s="55" t="s">
        <v>2455</v>
      </c>
    </row>
    <row r="10384" spans="1:14" ht="15">
      <c r="A10384" s="785">
        <v>46026</v>
      </c>
      <c r="B10384" s="784" t="s">
        <v>9858</v>
      </c>
      <c r="C10384" s="786">
        <v>83973</v>
      </c>
      <c r="D10384" s="786" t="s">
        <v>7807</v>
      </c>
      <c r="E10384" s="786">
        <v>150</v>
      </c>
      <c r="F10384" s="786">
        <v>4010</v>
      </c>
      <c r="G10384" s="786" t="s">
        <v>8870</v>
      </c>
      <c r="H10384" s="784" t="s">
        <v>1573</v>
      </c>
      <c r="J10384" s="786">
        <v>1</v>
      </c>
      <c r="K10384" s="786">
        <v>7.16</v>
      </c>
      <c r="L10384" s="786">
        <v>7.16</v>
      </c>
      <c r="M10384" s="55" t="s">
        <v>2455</v>
      </c>
    </row>
    <row r="10385" spans="1:14" ht="15">
      <c r="A10385" s="783">
        <v>46026</v>
      </c>
      <c r="B10385" s="784" t="s">
        <v>9858</v>
      </c>
      <c r="C10385" s="784">
        <v>83320</v>
      </c>
      <c r="D10385" s="784" t="s">
        <v>4784</v>
      </c>
      <c r="E10385" s="784">
        <v>120</v>
      </c>
      <c r="F10385" s="784">
        <v>4010</v>
      </c>
      <c r="G10385" s="784" t="s">
        <v>2486</v>
      </c>
      <c r="H10385" s="784" t="s">
        <v>1573</v>
      </c>
      <c r="J10385" s="784">
        <v>1</v>
      </c>
      <c r="K10385" s="784">
        <v>26.54</v>
      </c>
      <c r="L10385" s="784">
        <v>26.54</v>
      </c>
      <c r="M10385" s="55" t="s">
        <v>2455</v>
      </c>
    </row>
    <row r="10386" spans="1:14" ht="15">
      <c r="A10386" s="785">
        <v>46026</v>
      </c>
      <c r="B10386" s="784" t="s">
        <v>9858</v>
      </c>
      <c r="C10386" s="786">
        <v>80039</v>
      </c>
      <c r="D10386" s="786" t="s">
        <v>2242</v>
      </c>
      <c r="E10386" s="786" t="s">
        <v>2230</v>
      </c>
      <c r="F10386" s="786">
        <v>4010</v>
      </c>
      <c r="G10386" s="786" t="s">
        <v>7682</v>
      </c>
      <c r="H10386" s="784" t="s">
        <v>1573</v>
      </c>
      <c r="J10386" s="786">
        <v>1</v>
      </c>
      <c r="K10386" s="786">
        <v>10.73</v>
      </c>
      <c r="L10386" s="786">
        <v>10.73</v>
      </c>
      <c r="M10386" s="55" t="s">
        <v>2455</v>
      </c>
    </row>
    <row r="10387" spans="1:14" ht="15">
      <c r="A10387" s="783">
        <v>46026</v>
      </c>
      <c r="B10387" s="784" t="s">
        <v>9858</v>
      </c>
      <c r="C10387" s="784">
        <v>83579</v>
      </c>
      <c r="D10387" s="784" t="s">
        <v>7741</v>
      </c>
      <c r="E10387" s="784">
        <v>130</v>
      </c>
      <c r="F10387" s="784">
        <v>4010</v>
      </c>
      <c r="G10387" s="784" t="s">
        <v>8874</v>
      </c>
      <c r="H10387" s="784" t="s">
        <v>1573</v>
      </c>
      <c r="J10387" s="784">
        <v>1</v>
      </c>
      <c r="K10387" s="784">
        <v>15.8</v>
      </c>
      <c r="L10387" s="784">
        <v>15.8</v>
      </c>
      <c r="M10387" s="55" t="s">
        <v>2455</v>
      </c>
    </row>
    <row r="10388" spans="1:14" ht="15">
      <c r="A10388" s="785">
        <v>46026</v>
      </c>
      <c r="B10388" s="784" t="s">
        <v>9858</v>
      </c>
      <c r="C10388" s="786">
        <v>83524</v>
      </c>
      <c r="D10388" s="786" t="s">
        <v>9862</v>
      </c>
      <c r="E10388" s="786">
        <v>80</v>
      </c>
      <c r="F10388" s="786">
        <v>4010</v>
      </c>
      <c r="G10388" s="786" t="s">
        <v>9408</v>
      </c>
      <c r="H10388" s="784" t="s">
        <v>1573</v>
      </c>
      <c r="J10388" s="786">
        <v>1</v>
      </c>
      <c r="K10388" s="786">
        <v>13.81</v>
      </c>
      <c r="L10388" s="786">
        <v>13.81</v>
      </c>
      <c r="M10388" s="55" t="s">
        <v>2455</v>
      </c>
    </row>
    <row r="10389" spans="1:14" ht="15">
      <c r="A10389" s="783">
        <v>46026</v>
      </c>
      <c r="B10389" s="784" t="s">
        <v>9858</v>
      </c>
      <c r="C10389" s="784">
        <v>82285</v>
      </c>
      <c r="D10389" s="784" t="s">
        <v>6012</v>
      </c>
      <c r="E10389" s="784">
        <v>90</v>
      </c>
      <c r="F10389" s="784">
        <v>4010</v>
      </c>
      <c r="G10389" s="784" t="s">
        <v>8785</v>
      </c>
      <c r="H10389" s="784" t="s">
        <v>1573</v>
      </c>
      <c r="J10389" s="784">
        <v>3</v>
      </c>
      <c r="K10389" s="784">
        <v>9.85</v>
      </c>
      <c r="L10389" s="784">
        <v>29.55</v>
      </c>
      <c r="M10389" s="55" t="s">
        <v>2455</v>
      </c>
    </row>
    <row r="10390" spans="1:14" ht="15">
      <c r="A10390" s="785">
        <v>46026</v>
      </c>
      <c r="B10390" s="784" t="s">
        <v>9858</v>
      </c>
      <c r="C10390" s="786">
        <v>81157</v>
      </c>
      <c r="D10390" s="786" t="s">
        <v>2292</v>
      </c>
      <c r="E10390" s="786">
        <v>120</v>
      </c>
      <c r="F10390" s="786">
        <v>4010</v>
      </c>
      <c r="G10390" s="786" t="s">
        <v>8296</v>
      </c>
      <c r="H10390" s="784" t="s">
        <v>1573</v>
      </c>
      <c r="J10390" s="786">
        <v>2</v>
      </c>
      <c r="K10390" s="786">
        <v>5.09</v>
      </c>
      <c r="L10390" s="786">
        <v>10.18</v>
      </c>
      <c r="M10390" s="55" t="s">
        <v>2455</v>
      </c>
    </row>
    <row r="10391" spans="1:14" ht="15">
      <c r="A10391" s="783">
        <v>46026</v>
      </c>
      <c r="B10391" s="784" t="s">
        <v>9858</v>
      </c>
      <c r="C10391" s="784">
        <v>67366</v>
      </c>
      <c r="D10391" s="784" t="s">
        <v>8204</v>
      </c>
      <c r="E10391" s="784">
        <v>85</v>
      </c>
      <c r="F10391" s="784">
        <v>4010</v>
      </c>
      <c r="G10391" s="784" t="s">
        <v>9863</v>
      </c>
      <c r="H10391" s="784" t="s">
        <v>1573</v>
      </c>
      <c r="J10391" s="784">
        <v>6</v>
      </c>
      <c r="K10391" s="784">
        <v>6.46</v>
      </c>
      <c r="L10391" s="784">
        <v>38.76</v>
      </c>
      <c r="M10391" s="55" t="s">
        <v>2455</v>
      </c>
    </row>
    <row r="10392" spans="1:14" ht="15">
      <c r="A10392" s="785">
        <v>46026</v>
      </c>
      <c r="B10392" s="784" t="s">
        <v>9858</v>
      </c>
      <c r="C10392" s="786">
        <v>81157</v>
      </c>
      <c r="D10392" s="786" t="s">
        <v>2292</v>
      </c>
      <c r="E10392" s="786">
        <v>100</v>
      </c>
      <c r="F10392" s="786">
        <v>4010</v>
      </c>
      <c r="G10392" s="786" t="s">
        <v>9864</v>
      </c>
      <c r="H10392" s="784" t="s">
        <v>1573</v>
      </c>
      <c r="J10392" s="786">
        <v>29</v>
      </c>
      <c r="K10392" s="786">
        <v>5.09</v>
      </c>
      <c r="L10392" s="786">
        <v>147.61000000000001</v>
      </c>
      <c r="M10392" s="55" t="s">
        <v>2455</v>
      </c>
      <c r="N10392" s="788" t="s">
        <v>9865</v>
      </c>
    </row>
    <row r="10393" spans="1:14" ht="15">
      <c r="A10393" s="783">
        <v>46026</v>
      </c>
      <c r="B10393" s="784" t="s">
        <v>9866</v>
      </c>
      <c r="C10393" s="784">
        <v>82410</v>
      </c>
      <c r="D10393" s="784" t="s">
        <v>9454</v>
      </c>
      <c r="E10393" s="784">
        <v>75</v>
      </c>
      <c r="F10393" s="784">
        <v>4010</v>
      </c>
      <c r="G10393" s="784" t="s">
        <v>9867</v>
      </c>
      <c r="H10393" s="784" t="s">
        <v>1573</v>
      </c>
      <c r="I10393" s="797"/>
      <c r="J10393" s="784">
        <v>100</v>
      </c>
      <c r="K10393" s="784">
        <v>9.31</v>
      </c>
      <c r="L10393" s="793">
        <v>931</v>
      </c>
      <c r="M10393" s="55" t="s">
        <v>2547</v>
      </c>
    </row>
    <row r="10394" spans="1:14" ht="15">
      <c r="A10394" s="785">
        <v>46026</v>
      </c>
      <c r="B10394" s="786" t="s">
        <v>9866</v>
      </c>
      <c r="C10394" s="786">
        <v>82410</v>
      </c>
      <c r="D10394" s="786" t="s">
        <v>9454</v>
      </c>
      <c r="E10394" s="786">
        <v>70</v>
      </c>
      <c r="F10394" s="786">
        <v>4010</v>
      </c>
      <c r="G10394" s="786" t="s">
        <v>9868</v>
      </c>
      <c r="H10394" s="786" t="s">
        <v>1573</v>
      </c>
      <c r="I10394" s="798"/>
      <c r="J10394" s="786">
        <v>-99</v>
      </c>
      <c r="K10394" s="786">
        <v>9.31</v>
      </c>
      <c r="L10394" s="796">
        <v>-921.69</v>
      </c>
      <c r="M10394" s="55" t="s">
        <v>2547</v>
      </c>
    </row>
    <row r="10395" spans="1:14" ht="15">
      <c r="A10395" s="785">
        <v>46026</v>
      </c>
      <c r="B10395" s="55" t="s">
        <v>9869</v>
      </c>
      <c r="C10395" s="784">
        <v>67209</v>
      </c>
      <c r="D10395" s="784" t="s">
        <v>7427</v>
      </c>
      <c r="E10395" s="784">
        <v>90</v>
      </c>
      <c r="F10395" s="784">
        <v>4010</v>
      </c>
      <c r="G10395" s="784" t="s">
        <v>5359</v>
      </c>
      <c r="H10395" s="784" t="s">
        <v>1573</v>
      </c>
      <c r="I10395" s="797">
        <v>3</v>
      </c>
      <c r="J10395" s="784">
        <v>3</v>
      </c>
      <c r="K10395" s="784">
        <v>16.72</v>
      </c>
      <c r="L10395" s="806">
        <v>50.16</v>
      </c>
      <c r="M10395" s="55" t="s">
        <v>2455</v>
      </c>
    </row>
    <row r="10396" spans="1:14" ht="15">
      <c r="A10396" s="785">
        <v>46026</v>
      </c>
      <c r="B10396" s="55" t="s">
        <v>9869</v>
      </c>
      <c r="C10396" s="786">
        <v>83637</v>
      </c>
      <c r="D10396" s="786" t="s">
        <v>6567</v>
      </c>
      <c r="E10396" s="786" t="s">
        <v>2061</v>
      </c>
      <c r="F10396" s="786">
        <v>4010</v>
      </c>
      <c r="G10396" s="786" t="s">
        <v>9870</v>
      </c>
      <c r="H10396" s="786" t="s">
        <v>1573</v>
      </c>
      <c r="I10396" s="798">
        <v>2</v>
      </c>
      <c r="J10396" s="786">
        <v>2</v>
      </c>
      <c r="K10396" s="786">
        <v>20.14</v>
      </c>
      <c r="L10396" s="1521">
        <v>40.28</v>
      </c>
      <c r="M10396" s="55" t="s">
        <v>2455</v>
      </c>
    </row>
    <row r="10397" spans="1:14" ht="15">
      <c r="A10397" s="785">
        <v>46026</v>
      </c>
      <c r="B10397" s="55" t="s">
        <v>9869</v>
      </c>
      <c r="C10397" s="784">
        <v>84296</v>
      </c>
      <c r="D10397" s="784" t="s">
        <v>8091</v>
      </c>
      <c r="E10397" s="784">
        <v>160</v>
      </c>
      <c r="F10397" s="784">
        <v>4010</v>
      </c>
      <c r="G10397" s="784" t="s">
        <v>9871</v>
      </c>
      <c r="H10397" s="784" t="s">
        <v>1573</v>
      </c>
      <c r="I10397" s="797">
        <v>2</v>
      </c>
      <c r="J10397" s="784">
        <v>2</v>
      </c>
      <c r="K10397" s="784">
        <v>8.09</v>
      </c>
      <c r="L10397" s="806">
        <v>16.18</v>
      </c>
      <c r="M10397" s="55" t="s">
        <v>2455</v>
      </c>
    </row>
    <row r="10398" spans="1:14" ht="15">
      <c r="A10398" s="785">
        <v>46026</v>
      </c>
      <c r="B10398" s="55" t="s">
        <v>9869</v>
      </c>
      <c r="C10398" s="786">
        <v>84296</v>
      </c>
      <c r="D10398" s="786" t="s">
        <v>5588</v>
      </c>
      <c r="E10398" s="786">
        <v>120</v>
      </c>
      <c r="F10398" s="786">
        <v>4010</v>
      </c>
      <c r="G10398" s="786" t="s">
        <v>9736</v>
      </c>
      <c r="H10398" s="786" t="s">
        <v>1573</v>
      </c>
      <c r="I10398" s="798">
        <v>4</v>
      </c>
      <c r="J10398" s="786">
        <v>4</v>
      </c>
      <c r="K10398" s="786">
        <v>8.98</v>
      </c>
      <c r="L10398" s="1521">
        <v>35.92</v>
      </c>
      <c r="M10398" s="55" t="s">
        <v>2455</v>
      </c>
    </row>
    <row r="10399" spans="1:14" ht="15">
      <c r="A10399" s="785">
        <v>46026</v>
      </c>
      <c r="B10399" s="55" t="s">
        <v>9869</v>
      </c>
      <c r="C10399" s="784">
        <v>84296</v>
      </c>
      <c r="D10399" s="784" t="s">
        <v>6092</v>
      </c>
      <c r="E10399" s="784">
        <v>160</v>
      </c>
      <c r="F10399" s="784">
        <v>4010</v>
      </c>
      <c r="G10399" s="784" t="s">
        <v>9872</v>
      </c>
      <c r="H10399" s="784" t="s">
        <v>1573</v>
      </c>
      <c r="I10399" s="797">
        <v>2</v>
      </c>
      <c r="J10399" s="784">
        <v>2</v>
      </c>
      <c r="K10399" s="784">
        <v>9.2899999999999991</v>
      </c>
      <c r="L10399" s="806">
        <v>18.579999999999998</v>
      </c>
      <c r="M10399" s="55" t="s">
        <v>2455</v>
      </c>
    </row>
    <row r="10400" spans="1:14" ht="15">
      <c r="A10400" s="785">
        <v>46026</v>
      </c>
      <c r="B10400" s="55" t="s">
        <v>9869</v>
      </c>
      <c r="C10400" s="786">
        <v>83092</v>
      </c>
      <c r="D10400" s="786" t="s">
        <v>7932</v>
      </c>
      <c r="E10400" s="786">
        <v>120</v>
      </c>
      <c r="F10400" s="786">
        <v>4010</v>
      </c>
      <c r="G10400" s="786" t="s">
        <v>9873</v>
      </c>
      <c r="H10400" s="786" t="s">
        <v>1573</v>
      </c>
      <c r="I10400" s="798">
        <v>1</v>
      </c>
      <c r="J10400" s="786">
        <v>1</v>
      </c>
      <c r="K10400" s="786">
        <v>5</v>
      </c>
      <c r="L10400" s="1521">
        <v>5</v>
      </c>
      <c r="M10400" s="55" t="s">
        <v>2455</v>
      </c>
    </row>
    <row r="10401" spans="1:13" ht="15">
      <c r="A10401" s="785">
        <v>46026</v>
      </c>
      <c r="B10401" s="55" t="s">
        <v>9869</v>
      </c>
      <c r="C10401" s="784">
        <v>83641</v>
      </c>
      <c r="D10401" s="784" t="s">
        <v>6086</v>
      </c>
      <c r="E10401" s="784" t="s">
        <v>289</v>
      </c>
      <c r="F10401" s="784">
        <v>4010</v>
      </c>
      <c r="G10401" s="784" t="s">
        <v>7859</v>
      </c>
      <c r="H10401" s="784" t="s">
        <v>1573</v>
      </c>
      <c r="I10401" s="797">
        <v>4</v>
      </c>
      <c r="J10401" s="784">
        <v>4</v>
      </c>
      <c r="K10401" s="784">
        <v>16.55</v>
      </c>
      <c r="L10401" s="806">
        <v>66.2</v>
      </c>
      <c r="M10401" s="55" t="s">
        <v>2455</v>
      </c>
    </row>
    <row r="10402" spans="1:13" ht="15">
      <c r="A10402" s="785">
        <v>46026</v>
      </c>
      <c r="B10402" s="55" t="s">
        <v>9869</v>
      </c>
      <c r="C10402" s="786">
        <v>52399</v>
      </c>
      <c r="D10402" s="786" t="s">
        <v>6576</v>
      </c>
      <c r="E10402" s="786" t="s">
        <v>289</v>
      </c>
      <c r="F10402" s="786">
        <v>4010</v>
      </c>
      <c r="G10402" s="786" t="s">
        <v>9735</v>
      </c>
      <c r="H10402" s="786" t="s">
        <v>1573</v>
      </c>
      <c r="I10402" s="798">
        <v>2</v>
      </c>
      <c r="J10402" s="786">
        <v>2</v>
      </c>
      <c r="K10402" s="786">
        <v>7.45</v>
      </c>
      <c r="L10402" s="1521">
        <v>14.9</v>
      </c>
      <c r="M10402" s="55" t="s">
        <v>2455</v>
      </c>
    </row>
    <row r="10403" spans="1:13" ht="15">
      <c r="A10403" s="785">
        <v>46026</v>
      </c>
      <c r="B10403" s="55" t="s">
        <v>9869</v>
      </c>
      <c r="C10403" s="784">
        <v>80039</v>
      </c>
      <c r="D10403" s="784" t="s">
        <v>2653</v>
      </c>
      <c r="E10403" s="784" t="s">
        <v>2230</v>
      </c>
      <c r="F10403" s="784">
        <v>4010</v>
      </c>
      <c r="G10403" s="784" t="s">
        <v>9874</v>
      </c>
      <c r="H10403" s="784" t="s">
        <v>1573</v>
      </c>
      <c r="I10403" s="797">
        <v>2</v>
      </c>
      <c r="J10403" s="784">
        <v>2</v>
      </c>
      <c r="K10403" s="784">
        <v>13.49</v>
      </c>
      <c r="L10403" s="806">
        <v>26.98</v>
      </c>
      <c r="M10403" s="55" t="s">
        <v>2455</v>
      </c>
    </row>
    <row r="10404" spans="1:13" ht="15">
      <c r="A10404" s="785">
        <v>46026</v>
      </c>
      <c r="B10404" s="55" t="s">
        <v>9869</v>
      </c>
      <c r="C10404" s="786">
        <v>82834</v>
      </c>
      <c r="D10404" s="786" t="s">
        <v>5109</v>
      </c>
      <c r="E10404" s="786" t="s">
        <v>441</v>
      </c>
      <c r="F10404" s="786">
        <v>4010</v>
      </c>
      <c r="G10404" s="786" t="s">
        <v>9875</v>
      </c>
      <c r="H10404" s="786" t="s">
        <v>1573</v>
      </c>
      <c r="I10404" s="798">
        <v>1</v>
      </c>
      <c r="J10404" s="786">
        <v>1</v>
      </c>
      <c r="K10404" s="786">
        <v>33.15</v>
      </c>
      <c r="L10404" s="1521">
        <v>33.15</v>
      </c>
      <c r="M10404" s="55" t="s">
        <v>2455</v>
      </c>
    </row>
    <row r="10405" spans="1:13" ht="15">
      <c r="A10405" s="785">
        <v>46026</v>
      </c>
      <c r="B10405" s="55" t="s">
        <v>9869</v>
      </c>
      <c r="C10405" s="784">
        <v>83620</v>
      </c>
      <c r="D10405" s="784" t="s">
        <v>2336</v>
      </c>
      <c r="E10405" s="784" t="s">
        <v>2300</v>
      </c>
      <c r="F10405" s="784">
        <v>4010</v>
      </c>
      <c r="G10405" s="784" t="s">
        <v>9876</v>
      </c>
      <c r="H10405" s="784" t="s">
        <v>1573</v>
      </c>
      <c r="I10405" s="797">
        <v>1</v>
      </c>
      <c r="J10405" s="784">
        <v>1</v>
      </c>
      <c r="K10405" s="784">
        <v>22.47</v>
      </c>
      <c r="L10405" s="806">
        <v>22.47</v>
      </c>
      <c r="M10405" s="55" t="s">
        <v>2455</v>
      </c>
    </row>
    <row r="10406" spans="1:13" ht="15">
      <c r="A10406" s="785">
        <v>46026</v>
      </c>
      <c r="B10406" s="55" t="s">
        <v>9869</v>
      </c>
      <c r="C10406" s="786">
        <v>83618</v>
      </c>
      <c r="D10406" s="786" t="s">
        <v>6576</v>
      </c>
      <c r="E10406" s="786" t="s">
        <v>441</v>
      </c>
      <c r="F10406" s="786">
        <v>4010</v>
      </c>
      <c r="G10406" s="786" t="s">
        <v>9877</v>
      </c>
      <c r="H10406" s="786" t="s">
        <v>1573</v>
      </c>
      <c r="I10406" s="798">
        <v>4</v>
      </c>
      <c r="J10406" s="786">
        <v>4</v>
      </c>
      <c r="K10406" s="786">
        <v>27.39</v>
      </c>
      <c r="L10406" s="1521">
        <v>109.56</v>
      </c>
      <c r="M10406" s="55" t="s">
        <v>2455</v>
      </c>
    </row>
    <row r="10407" spans="1:13" ht="15">
      <c r="A10407" s="785">
        <v>46026</v>
      </c>
      <c r="B10407" s="55" t="s">
        <v>9869</v>
      </c>
      <c r="C10407" s="784">
        <v>83620</v>
      </c>
      <c r="D10407" s="784" t="s">
        <v>6640</v>
      </c>
      <c r="E10407" s="784" t="s">
        <v>441</v>
      </c>
      <c r="F10407" s="784">
        <v>4010</v>
      </c>
      <c r="G10407" s="784" t="s">
        <v>9878</v>
      </c>
      <c r="H10407" s="784" t="s">
        <v>1573</v>
      </c>
      <c r="I10407" s="797">
        <v>8</v>
      </c>
      <c r="J10407" s="784">
        <v>8</v>
      </c>
      <c r="K10407" s="784">
        <v>21.31</v>
      </c>
      <c r="L10407" s="806">
        <v>170.48</v>
      </c>
      <c r="M10407" s="55" t="s">
        <v>2455</v>
      </c>
    </row>
    <row r="10408" spans="1:13" ht="15">
      <c r="A10408" s="785">
        <v>46026</v>
      </c>
      <c r="B10408" s="55" t="s">
        <v>9869</v>
      </c>
      <c r="C10408" s="786">
        <v>83509</v>
      </c>
      <c r="D10408" s="786" t="s">
        <v>2560</v>
      </c>
      <c r="E10408" s="786">
        <v>90</v>
      </c>
      <c r="F10408" s="786">
        <v>4010</v>
      </c>
      <c r="G10408" s="786" t="s">
        <v>9879</v>
      </c>
      <c r="H10408" s="786" t="s">
        <v>1573</v>
      </c>
      <c r="I10408" s="798">
        <v>1</v>
      </c>
      <c r="J10408" s="786">
        <v>1</v>
      </c>
      <c r="K10408" s="786">
        <v>23.95</v>
      </c>
      <c r="L10408" s="1521">
        <v>23.95</v>
      </c>
      <c r="M10408" s="55" t="s">
        <v>2455</v>
      </c>
    </row>
    <row r="10409" spans="1:13" ht="15">
      <c r="A10409" s="785">
        <v>46026</v>
      </c>
      <c r="B10409" s="55" t="s">
        <v>9869</v>
      </c>
      <c r="C10409" s="784">
        <v>83641</v>
      </c>
      <c r="D10409" s="784" t="s">
        <v>7651</v>
      </c>
      <c r="E10409" s="784" t="s">
        <v>441</v>
      </c>
      <c r="F10409" s="784">
        <v>4010</v>
      </c>
      <c r="G10409" s="784" t="s">
        <v>9880</v>
      </c>
      <c r="H10409" s="784" t="s">
        <v>1573</v>
      </c>
      <c r="I10409" s="797">
        <v>4</v>
      </c>
      <c r="J10409" s="784">
        <v>4</v>
      </c>
      <c r="K10409" s="784">
        <v>16.55</v>
      </c>
      <c r="L10409" s="806">
        <v>66.2</v>
      </c>
      <c r="M10409" s="55" t="s">
        <v>2455</v>
      </c>
    </row>
    <row r="10410" spans="1:13" ht="15">
      <c r="A10410" s="785">
        <v>46026</v>
      </c>
      <c r="B10410" s="55" t="s">
        <v>9869</v>
      </c>
      <c r="C10410" s="786">
        <v>83644</v>
      </c>
      <c r="D10410" s="786" t="s">
        <v>7379</v>
      </c>
      <c r="E10410" s="786" t="s">
        <v>2296</v>
      </c>
      <c r="F10410" s="786">
        <v>4010</v>
      </c>
      <c r="G10410" s="786" t="s">
        <v>9881</v>
      </c>
      <c r="H10410" s="786" t="s">
        <v>1573</v>
      </c>
      <c r="I10410" s="798">
        <v>2</v>
      </c>
      <c r="J10410" s="786">
        <v>2</v>
      </c>
      <c r="K10410" s="786">
        <v>26.87</v>
      </c>
      <c r="L10410" s="1521">
        <v>53.74</v>
      </c>
      <c r="M10410" s="55" t="s">
        <v>2455</v>
      </c>
    </row>
    <row r="10411" spans="1:13" ht="15">
      <c r="A10411" s="785">
        <v>46026</v>
      </c>
      <c r="B10411" s="55" t="s">
        <v>9869</v>
      </c>
      <c r="C10411" s="784">
        <v>83643</v>
      </c>
      <c r="D10411" s="784" t="s">
        <v>5590</v>
      </c>
      <c r="E10411" s="784" t="s">
        <v>441</v>
      </c>
      <c r="F10411" s="784">
        <v>4010</v>
      </c>
      <c r="G10411" s="784" t="s">
        <v>9882</v>
      </c>
      <c r="H10411" s="784" t="s">
        <v>1573</v>
      </c>
      <c r="I10411" s="797">
        <v>2</v>
      </c>
      <c r="J10411" s="784">
        <v>2</v>
      </c>
      <c r="K10411" s="784">
        <v>27.49</v>
      </c>
      <c r="L10411" s="806">
        <v>54.98</v>
      </c>
      <c r="M10411" s="55" t="s">
        <v>2455</v>
      </c>
    </row>
    <row r="10412" spans="1:13" ht="15">
      <c r="A10412" s="785">
        <v>46026</v>
      </c>
      <c r="B10412" s="55" t="s">
        <v>9869</v>
      </c>
      <c r="C10412" s="786">
        <v>80039</v>
      </c>
      <c r="D10412" s="786" t="s">
        <v>2653</v>
      </c>
      <c r="E10412" s="786" t="s">
        <v>2296</v>
      </c>
      <c r="F10412" s="786">
        <v>4010</v>
      </c>
      <c r="G10412" s="786" t="s">
        <v>9121</v>
      </c>
      <c r="H10412" s="786" t="s">
        <v>1573</v>
      </c>
      <c r="I10412" s="798">
        <v>4</v>
      </c>
      <c r="J10412" s="786">
        <v>4</v>
      </c>
      <c r="K10412" s="786">
        <v>13.49</v>
      </c>
      <c r="L10412" s="1521">
        <v>53.96</v>
      </c>
      <c r="M10412" s="55" t="s">
        <v>2455</v>
      </c>
    </row>
    <row r="10413" spans="1:13" ht="15">
      <c r="A10413" s="785">
        <v>46026</v>
      </c>
      <c r="B10413" s="55" t="s">
        <v>9869</v>
      </c>
      <c r="C10413" s="784">
        <v>44403</v>
      </c>
      <c r="D10413" s="784" t="s">
        <v>6115</v>
      </c>
      <c r="E10413" s="784" t="s">
        <v>2061</v>
      </c>
      <c r="F10413" s="784">
        <v>4010</v>
      </c>
      <c r="G10413" s="784" t="s">
        <v>9150</v>
      </c>
      <c r="H10413" s="784" t="s">
        <v>1573</v>
      </c>
      <c r="I10413" s="797">
        <v>1</v>
      </c>
      <c r="J10413" s="784">
        <v>1</v>
      </c>
      <c r="K10413" s="784">
        <v>9.26</v>
      </c>
      <c r="L10413" s="806">
        <v>9.26</v>
      </c>
      <c r="M10413" s="55" t="s">
        <v>2455</v>
      </c>
    </row>
    <row r="10414" spans="1:13" ht="15">
      <c r="A10414" s="785">
        <v>46026</v>
      </c>
      <c r="B10414" s="55" t="s">
        <v>9869</v>
      </c>
      <c r="C10414" s="786">
        <v>80046</v>
      </c>
      <c r="D10414" s="786" t="s">
        <v>2336</v>
      </c>
      <c r="E10414" s="786" t="s">
        <v>2061</v>
      </c>
      <c r="F10414" s="786">
        <v>4010</v>
      </c>
      <c r="G10414" s="786" t="s">
        <v>8990</v>
      </c>
      <c r="H10414" s="786" t="s">
        <v>1573</v>
      </c>
      <c r="I10414" s="798">
        <v>5</v>
      </c>
      <c r="J10414" s="786">
        <v>5</v>
      </c>
      <c r="K10414" s="786">
        <v>14.45</v>
      </c>
      <c r="L10414" s="1521">
        <v>72.25</v>
      </c>
      <c r="M10414" s="55" t="s">
        <v>2455</v>
      </c>
    </row>
    <row r="10415" spans="1:13" ht="15">
      <c r="A10415" s="785">
        <v>46026</v>
      </c>
      <c r="B10415" s="55" t="s">
        <v>9869</v>
      </c>
      <c r="C10415" s="784">
        <v>83644</v>
      </c>
      <c r="D10415" s="784" t="s">
        <v>7242</v>
      </c>
      <c r="E10415" s="784" t="s">
        <v>2061</v>
      </c>
      <c r="F10415" s="784">
        <v>4010</v>
      </c>
      <c r="G10415" s="784" t="s">
        <v>9883</v>
      </c>
      <c r="H10415" s="784" t="s">
        <v>1573</v>
      </c>
      <c r="I10415" s="797">
        <v>3</v>
      </c>
      <c r="J10415" s="784">
        <v>3</v>
      </c>
      <c r="K10415" s="784">
        <v>37.72</v>
      </c>
      <c r="L10415" s="806">
        <v>113.16</v>
      </c>
      <c r="M10415" s="55" t="s">
        <v>2455</v>
      </c>
    </row>
    <row r="10416" spans="1:13" ht="15">
      <c r="A10416" s="785">
        <v>46026</v>
      </c>
      <c r="B10416" s="55" t="s">
        <v>9869</v>
      </c>
      <c r="C10416" s="786">
        <v>83656</v>
      </c>
      <c r="D10416" s="786" t="s">
        <v>7187</v>
      </c>
      <c r="E10416" s="786">
        <v>120</v>
      </c>
      <c r="F10416" s="786">
        <v>4010</v>
      </c>
      <c r="G10416" s="786" t="s">
        <v>9884</v>
      </c>
      <c r="H10416" s="786" t="s">
        <v>1573</v>
      </c>
      <c r="I10416" s="798">
        <v>1</v>
      </c>
      <c r="J10416" s="786">
        <v>1</v>
      </c>
      <c r="K10416" s="786">
        <v>23.48</v>
      </c>
      <c r="L10416" s="1521">
        <v>23.48</v>
      </c>
      <c r="M10416" s="55" t="s">
        <v>2455</v>
      </c>
    </row>
    <row r="10417" spans="1:13" ht="15">
      <c r="A10417" s="785">
        <v>46026</v>
      </c>
      <c r="B10417" s="55" t="s">
        <v>9869</v>
      </c>
      <c r="C10417" s="784">
        <v>83643</v>
      </c>
      <c r="D10417" s="784" t="s">
        <v>6746</v>
      </c>
      <c r="E10417" s="784" t="s">
        <v>2061</v>
      </c>
      <c r="F10417" s="784">
        <v>4010</v>
      </c>
      <c r="G10417" s="784" t="s">
        <v>5156</v>
      </c>
      <c r="H10417" s="784" t="s">
        <v>1573</v>
      </c>
      <c r="I10417" s="797">
        <v>1</v>
      </c>
      <c r="J10417" s="784">
        <v>1</v>
      </c>
      <c r="K10417" s="784">
        <v>26.03</v>
      </c>
      <c r="L10417" s="806">
        <v>26.03</v>
      </c>
      <c r="M10417" s="55" t="s">
        <v>2455</v>
      </c>
    </row>
    <row r="10418" spans="1:13" ht="15">
      <c r="A10418" s="785">
        <v>46026</v>
      </c>
      <c r="B10418" s="55" t="s">
        <v>9869</v>
      </c>
      <c r="C10418" s="786">
        <v>80039</v>
      </c>
      <c r="D10418" s="786" t="s">
        <v>2255</v>
      </c>
      <c r="E10418" s="786" t="s">
        <v>2061</v>
      </c>
      <c r="F10418" s="786">
        <v>4010</v>
      </c>
      <c r="G10418" s="786" t="s">
        <v>9885</v>
      </c>
      <c r="H10418" s="786" t="s">
        <v>1573</v>
      </c>
      <c r="I10418" s="798">
        <v>5</v>
      </c>
      <c r="J10418" s="786">
        <v>5</v>
      </c>
      <c r="K10418" s="786">
        <v>10.73</v>
      </c>
      <c r="L10418" s="1521">
        <v>53.65</v>
      </c>
      <c r="M10418" s="55" t="s">
        <v>2455</v>
      </c>
    </row>
    <row r="10419" spans="1:13" ht="15">
      <c r="A10419" s="785">
        <v>46026</v>
      </c>
      <c r="B10419" s="55" t="s">
        <v>9869</v>
      </c>
      <c r="C10419" s="784">
        <v>80039</v>
      </c>
      <c r="D10419" s="784" t="s">
        <v>2255</v>
      </c>
      <c r="E10419" s="784" t="s">
        <v>289</v>
      </c>
      <c r="F10419" s="784">
        <v>4010</v>
      </c>
      <c r="G10419" s="784" t="s">
        <v>9886</v>
      </c>
      <c r="H10419" s="784" t="s">
        <v>1573</v>
      </c>
      <c r="I10419" s="797">
        <v>1</v>
      </c>
      <c r="J10419" s="784">
        <v>1</v>
      </c>
      <c r="K10419" s="784">
        <v>10.73</v>
      </c>
      <c r="L10419" s="806">
        <v>10.73</v>
      </c>
      <c r="M10419" s="55" t="s">
        <v>2455</v>
      </c>
    </row>
    <row r="10420" spans="1:13" ht="15">
      <c r="A10420" s="785">
        <v>46026</v>
      </c>
      <c r="B10420" s="55" t="s">
        <v>9869</v>
      </c>
      <c r="C10420" s="786">
        <v>42067</v>
      </c>
      <c r="D10420" s="786" t="s">
        <v>2336</v>
      </c>
      <c r="E10420" s="786">
        <v>110</v>
      </c>
      <c r="F10420" s="786">
        <v>4010</v>
      </c>
      <c r="G10420" s="786" t="s">
        <v>9887</v>
      </c>
      <c r="H10420" s="786" t="s">
        <v>1573</v>
      </c>
      <c r="I10420" s="798">
        <v>10</v>
      </c>
      <c r="J10420" s="786">
        <v>10</v>
      </c>
      <c r="K10420" s="786">
        <v>8.9</v>
      </c>
      <c r="L10420" s="1521">
        <v>89</v>
      </c>
      <c r="M10420" s="55" t="s">
        <v>2455</v>
      </c>
    </row>
    <row r="10421" spans="1:13" ht="15">
      <c r="A10421" s="785">
        <v>46026</v>
      </c>
      <c r="B10421" s="55" t="s">
        <v>9869</v>
      </c>
      <c r="C10421" s="784">
        <v>59852</v>
      </c>
      <c r="D10421" s="784" t="s">
        <v>9888</v>
      </c>
      <c r="E10421" s="784">
        <v>130</v>
      </c>
      <c r="F10421" s="784">
        <v>4010</v>
      </c>
      <c r="G10421" s="784" t="s">
        <v>8097</v>
      </c>
      <c r="H10421" s="784" t="s">
        <v>1573</v>
      </c>
      <c r="I10421" s="797">
        <v>1</v>
      </c>
      <c r="J10421" s="784">
        <v>1</v>
      </c>
      <c r="K10421" s="784">
        <v>6.82</v>
      </c>
      <c r="L10421" s="806">
        <v>6.82</v>
      </c>
      <c r="M10421" s="55" t="s">
        <v>2455</v>
      </c>
    </row>
    <row r="10422" spans="1:13" ht="15">
      <c r="A10422" s="785">
        <v>46026</v>
      </c>
      <c r="B10422" s="55" t="s">
        <v>9869</v>
      </c>
      <c r="C10422" s="786">
        <v>83674</v>
      </c>
      <c r="D10422" s="786" t="s">
        <v>8280</v>
      </c>
      <c r="E10422" s="786">
        <v>140</v>
      </c>
      <c r="F10422" s="786">
        <v>4010</v>
      </c>
      <c r="G10422" s="786" t="s">
        <v>9889</v>
      </c>
      <c r="H10422" s="786" t="s">
        <v>1573</v>
      </c>
      <c r="I10422" s="798">
        <v>1</v>
      </c>
      <c r="J10422" s="786">
        <v>1</v>
      </c>
      <c r="K10422" s="786">
        <v>10.51</v>
      </c>
      <c r="L10422" s="1521">
        <v>10.51</v>
      </c>
      <c r="M10422" s="55" t="s">
        <v>2455</v>
      </c>
    </row>
    <row r="10423" spans="1:13" ht="15">
      <c r="A10423" s="785">
        <v>46026</v>
      </c>
      <c r="B10423" s="55" t="s">
        <v>9869</v>
      </c>
      <c r="C10423" s="784">
        <v>80046</v>
      </c>
      <c r="D10423" s="784" t="s">
        <v>6086</v>
      </c>
      <c r="E10423" s="784" t="s">
        <v>2230</v>
      </c>
      <c r="F10423" s="784">
        <v>4010</v>
      </c>
      <c r="G10423" s="784" t="s">
        <v>9890</v>
      </c>
      <c r="H10423" s="784" t="s">
        <v>1573</v>
      </c>
      <c r="I10423" s="797">
        <v>1</v>
      </c>
      <c r="J10423" s="784">
        <v>1</v>
      </c>
      <c r="K10423" s="784">
        <v>15.77</v>
      </c>
      <c r="L10423" s="806">
        <v>15.77</v>
      </c>
      <c r="M10423" s="55" t="s">
        <v>2455</v>
      </c>
    </row>
    <row r="10424" spans="1:13" ht="15">
      <c r="A10424" s="785">
        <v>46026</v>
      </c>
      <c r="B10424" s="55" t="s">
        <v>9869</v>
      </c>
      <c r="C10424" s="786">
        <v>67101</v>
      </c>
      <c r="D10424" s="786" t="s">
        <v>2577</v>
      </c>
      <c r="E10424" s="786" t="s">
        <v>289</v>
      </c>
      <c r="F10424" s="786">
        <v>4010</v>
      </c>
      <c r="G10424" s="786" t="s">
        <v>7126</v>
      </c>
      <c r="H10424" s="786" t="s">
        <v>1573</v>
      </c>
      <c r="I10424" s="798">
        <v>2</v>
      </c>
      <c r="J10424" s="786">
        <v>2</v>
      </c>
      <c r="K10424" s="786">
        <v>15.71</v>
      </c>
      <c r="L10424" s="1521">
        <v>31.42</v>
      </c>
      <c r="M10424" s="55" t="s">
        <v>2455</v>
      </c>
    </row>
    <row r="10425" spans="1:13" ht="15">
      <c r="A10425" s="785">
        <v>46026</v>
      </c>
      <c r="B10425" s="55" t="s">
        <v>9869</v>
      </c>
      <c r="C10425" s="784">
        <v>82195</v>
      </c>
      <c r="D10425" s="784" t="s">
        <v>6086</v>
      </c>
      <c r="E10425" s="784">
        <v>130</v>
      </c>
      <c r="F10425" s="784">
        <v>4010</v>
      </c>
      <c r="G10425" s="784" t="s">
        <v>4621</v>
      </c>
      <c r="H10425" s="784" t="s">
        <v>1573</v>
      </c>
      <c r="I10425" s="797">
        <v>3</v>
      </c>
      <c r="J10425" s="784">
        <v>3</v>
      </c>
      <c r="K10425" s="784">
        <v>12.23</v>
      </c>
      <c r="L10425" s="806">
        <v>36.69</v>
      </c>
      <c r="M10425" s="55" t="s">
        <v>2455</v>
      </c>
    </row>
    <row r="10426" spans="1:13" ht="15">
      <c r="A10426" s="785">
        <v>46026</v>
      </c>
      <c r="B10426" s="55" t="s">
        <v>9869</v>
      </c>
      <c r="C10426" s="786">
        <v>83631</v>
      </c>
      <c r="D10426" s="786" t="s">
        <v>6928</v>
      </c>
      <c r="E10426" s="786" t="s">
        <v>289</v>
      </c>
      <c r="F10426" s="786">
        <v>4010</v>
      </c>
      <c r="G10426" s="786" t="s">
        <v>9891</v>
      </c>
      <c r="H10426" s="786" t="s">
        <v>1573</v>
      </c>
      <c r="I10426" s="798">
        <v>2</v>
      </c>
      <c r="J10426" s="786">
        <v>2</v>
      </c>
      <c r="K10426" s="786">
        <v>18.149999999999999</v>
      </c>
      <c r="L10426" s="1521">
        <v>36.299999999999997</v>
      </c>
      <c r="M10426" s="55" t="s">
        <v>2455</v>
      </c>
    </row>
    <row r="10427" spans="1:13" ht="15">
      <c r="A10427" s="785">
        <v>46026</v>
      </c>
      <c r="B10427" s="55" t="s">
        <v>9869</v>
      </c>
      <c r="C10427" s="784">
        <v>82400</v>
      </c>
      <c r="D10427" s="784" t="s">
        <v>6925</v>
      </c>
      <c r="E10427" s="784">
        <v>150</v>
      </c>
      <c r="F10427" s="784">
        <v>4010</v>
      </c>
      <c r="G10427" s="784" t="s">
        <v>9443</v>
      </c>
      <c r="H10427" s="784" t="s">
        <v>1573</v>
      </c>
      <c r="I10427" s="797">
        <v>2</v>
      </c>
      <c r="J10427" s="784">
        <v>2</v>
      </c>
      <c r="K10427" s="784">
        <v>17.989999999999998</v>
      </c>
      <c r="L10427" s="806">
        <v>35.979999999999997</v>
      </c>
      <c r="M10427" s="55" t="s">
        <v>2455</v>
      </c>
    </row>
    <row r="10428" spans="1:13" ht="15">
      <c r="A10428" s="785">
        <v>46026</v>
      </c>
      <c r="B10428" s="55" t="s">
        <v>9869</v>
      </c>
      <c r="C10428" s="786">
        <v>83635</v>
      </c>
      <c r="D10428" s="786" t="s">
        <v>6345</v>
      </c>
      <c r="E10428" s="786">
        <v>120</v>
      </c>
      <c r="F10428" s="786">
        <v>4010</v>
      </c>
      <c r="G10428" s="786" t="s">
        <v>6662</v>
      </c>
      <c r="H10428" s="786" t="s">
        <v>1573</v>
      </c>
      <c r="I10428" s="798">
        <v>2</v>
      </c>
      <c r="J10428" s="786">
        <v>2</v>
      </c>
      <c r="K10428" s="786">
        <v>14.34</v>
      </c>
      <c r="L10428" s="1521">
        <v>28.68</v>
      </c>
      <c r="M10428" s="55" t="s">
        <v>2455</v>
      </c>
    </row>
    <row r="10429" spans="1:13" ht="15">
      <c r="A10429" s="785">
        <v>46026</v>
      </c>
      <c r="B10429" s="55" t="s">
        <v>9869</v>
      </c>
      <c r="C10429" s="784">
        <v>83646</v>
      </c>
      <c r="D10429" s="784" t="s">
        <v>6862</v>
      </c>
      <c r="E10429" s="784">
        <v>70</v>
      </c>
      <c r="F10429" s="784">
        <v>4010</v>
      </c>
      <c r="G10429" s="784" t="s">
        <v>6822</v>
      </c>
      <c r="H10429" s="784" t="s">
        <v>1573</v>
      </c>
      <c r="I10429" s="797">
        <v>1</v>
      </c>
      <c r="J10429" s="784">
        <v>1</v>
      </c>
      <c r="K10429" s="784">
        <v>9.32</v>
      </c>
      <c r="L10429" s="806">
        <v>9.32</v>
      </c>
      <c r="M10429" s="55" t="s">
        <v>2455</v>
      </c>
    </row>
    <row r="10430" spans="1:13" ht="15">
      <c r="A10430" s="785">
        <v>46026</v>
      </c>
      <c r="B10430" s="55" t="s">
        <v>9869</v>
      </c>
      <c r="C10430" s="786">
        <v>82203</v>
      </c>
      <c r="D10430" s="786" t="s">
        <v>2336</v>
      </c>
      <c r="E10430" s="786">
        <v>120</v>
      </c>
      <c r="F10430" s="786">
        <v>4010</v>
      </c>
      <c r="G10430" s="786" t="s">
        <v>5694</v>
      </c>
      <c r="H10430" s="786" t="s">
        <v>1573</v>
      </c>
      <c r="I10430" s="798">
        <v>1</v>
      </c>
      <c r="J10430" s="786">
        <v>1</v>
      </c>
      <c r="K10430" s="786">
        <v>25.68</v>
      </c>
      <c r="L10430" s="1521">
        <v>25.68</v>
      </c>
      <c r="M10430" s="55" t="s">
        <v>2455</v>
      </c>
    </row>
    <row r="10431" spans="1:13" ht="15">
      <c r="A10431" s="785">
        <v>46026</v>
      </c>
      <c r="B10431" s="55" t="s">
        <v>9869</v>
      </c>
      <c r="C10431" s="784">
        <v>83207</v>
      </c>
      <c r="D10431" s="784" t="s">
        <v>3578</v>
      </c>
      <c r="E10431" s="784">
        <v>110</v>
      </c>
      <c r="F10431" s="784">
        <v>4010</v>
      </c>
      <c r="G10431" s="784" t="s">
        <v>9380</v>
      </c>
      <c r="H10431" s="784" t="s">
        <v>1573</v>
      </c>
      <c r="I10431" s="797">
        <v>1</v>
      </c>
      <c r="J10431" s="784">
        <v>1</v>
      </c>
      <c r="K10431" s="784">
        <v>11.97</v>
      </c>
      <c r="L10431" s="806">
        <v>11.97</v>
      </c>
      <c r="M10431" s="55" t="s">
        <v>2455</v>
      </c>
    </row>
    <row r="10432" spans="1:13" ht="15">
      <c r="A10432" s="785">
        <v>46026</v>
      </c>
      <c r="B10432" s="55" t="s">
        <v>9869</v>
      </c>
      <c r="C10432" s="786">
        <v>83839</v>
      </c>
      <c r="D10432" s="786" t="s">
        <v>8583</v>
      </c>
      <c r="E10432" s="786">
        <v>130</v>
      </c>
      <c r="F10432" s="786">
        <v>4010</v>
      </c>
      <c r="G10432" s="786" t="s">
        <v>9892</v>
      </c>
      <c r="H10432" s="786" t="s">
        <v>1573</v>
      </c>
      <c r="I10432" s="798">
        <v>2</v>
      </c>
      <c r="J10432" s="786">
        <v>2</v>
      </c>
      <c r="K10432" s="786">
        <v>4.13</v>
      </c>
      <c r="L10432" s="1521">
        <v>8.26</v>
      </c>
      <c r="M10432" s="55" t="s">
        <v>2455</v>
      </c>
    </row>
    <row r="10433" spans="1:13" ht="15">
      <c r="A10433" s="785">
        <v>46026</v>
      </c>
      <c r="B10433" s="55" t="s">
        <v>9869</v>
      </c>
      <c r="C10433" s="784">
        <v>80039</v>
      </c>
      <c r="D10433" s="784" t="s">
        <v>6092</v>
      </c>
      <c r="E10433" s="784" t="s">
        <v>289</v>
      </c>
      <c r="F10433" s="784">
        <v>4010</v>
      </c>
      <c r="G10433" s="784" t="s">
        <v>9893</v>
      </c>
      <c r="H10433" s="784" t="s">
        <v>1573</v>
      </c>
      <c r="I10433" s="797">
        <v>2</v>
      </c>
      <c r="J10433" s="784">
        <v>2</v>
      </c>
      <c r="K10433" s="784">
        <v>12.83</v>
      </c>
      <c r="L10433" s="806">
        <v>25.66</v>
      </c>
      <c r="M10433" s="55" t="s">
        <v>2455</v>
      </c>
    </row>
    <row r="10434" spans="1:13" ht="15">
      <c r="A10434" s="785">
        <v>46026</v>
      </c>
      <c r="B10434" s="55" t="s">
        <v>9869</v>
      </c>
      <c r="C10434" s="786">
        <v>66736</v>
      </c>
      <c r="D10434" s="786" t="s">
        <v>6482</v>
      </c>
      <c r="E10434" s="786">
        <v>120</v>
      </c>
      <c r="F10434" s="786">
        <v>4010</v>
      </c>
      <c r="G10434" s="786" t="s">
        <v>2887</v>
      </c>
      <c r="H10434" s="786" t="s">
        <v>1573</v>
      </c>
      <c r="I10434" s="798">
        <v>2</v>
      </c>
      <c r="J10434" s="786">
        <v>2</v>
      </c>
      <c r="K10434" s="786">
        <v>16.72</v>
      </c>
      <c r="L10434" s="1521">
        <v>33.44</v>
      </c>
      <c r="M10434" s="55" t="s">
        <v>2455</v>
      </c>
    </row>
    <row r="10435" spans="1:13" ht="15">
      <c r="A10435" s="785">
        <v>46026</v>
      </c>
      <c r="B10435" s="55" t="s">
        <v>9869</v>
      </c>
      <c r="C10435" s="784">
        <v>82365</v>
      </c>
      <c r="D10435" s="784" t="s">
        <v>2710</v>
      </c>
      <c r="E10435" s="784" t="s">
        <v>441</v>
      </c>
      <c r="F10435" s="784">
        <v>4010</v>
      </c>
      <c r="G10435" s="784" t="s">
        <v>9894</v>
      </c>
      <c r="H10435" s="784" t="s">
        <v>1573</v>
      </c>
      <c r="I10435" s="797">
        <v>2</v>
      </c>
      <c r="J10435" s="784">
        <v>2</v>
      </c>
      <c r="K10435" s="784">
        <v>12.4</v>
      </c>
      <c r="L10435" s="806">
        <v>24.8</v>
      </c>
      <c r="M10435" s="55" t="s">
        <v>2455</v>
      </c>
    </row>
    <row r="10436" spans="1:13" ht="15">
      <c r="A10436" s="785">
        <v>46026</v>
      </c>
      <c r="B10436" s="55" t="s">
        <v>9869</v>
      </c>
      <c r="C10436" s="786">
        <v>82365</v>
      </c>
      <c r="D10436" s="786" t="s">
        <v>2710</v>
      </c>
      <c r="E10436" s="786" t="s">
        <v>441</v>
      </c>
      <c r="F10436" s="786">
        <v>4010</v>
      </c>
      <c r="G10436" s="786" t="s">
        <v>9895</v>
      </c>
      <c r="H10436" s="786" t="s">
        <v>1573</v>
      </c>
      <c r="I10436" s="798">
        <v>2</v>
      </c>
      <c r="J10436" s="786">
        <v>2</v>
      </c>
      <c r="K10436" s="786">
        <v>12.4</v>
      </c>
      <c r="L10436" s="1521">
        <v>24.8</v>
      </c>
      <c r="M10436" s="55" t="s">
        <v>2455</v>
      </c>
    </row>
    <row r="10437" spans="1:13" ht="15">
      <c r="A10437" s="785">
        <v>46026</v>
      </c>
      <c r="B10437" s="55" t="s">
        <v>9869</v>
      </c>
      <c r="C10437" s="784">
        <v>80039</v>
      </c>
      <c r="D10437" s="784" t="s">
        <v>6086</v>
      </c>
      <c r="E10437" s="784" t="s">
        <v>2300</v>
      </c>
      <c r="F10437" s="784">
        <v>4010</v>
      </c>
      <c r="G10437" s="784" t="s">
        <v>9896</v>
      </c>
      <c r="H10437" s="784" t="s">
        <v>1573</v>
      </c>
      <c r="I10437" s="797">
        <v>2</v>
      </c>
      <c r="J10437" s="784">
        <v>2</v>
      </c>
      <c r="K10437" s="784">
        <v>13.49</v>
      </c>
      <c r="L10437" s="806">
        <v>26.98</v>
      </c>
      <c r="M10437" s="55" t="s">
        <v>2455</v>
      </c>
    </row>
    <row r="10438" spans="1:13" ht="15">
      <c r="A10438" s="785">
        <v>46026</v>
      </c>
      <c r="B10438" s="55" t="s">
        <v>9869</v>
      </c>
      <c r="C10438" s="786">
        <v>66994</v>
      </c>
      <c r="D10438" s="786" t="s">
        <v>2336</v>
      </c>
      <c r="E10438" s="786" t="s">
        <v>441</v>
      </c>
      <c r="F10438" s="786">
        <v>4010</v>
      </c>
      <c r="G10438" s="786" t="s">
        <v>9897</v>
      </c>
      <c r="H10438" s="786" t="s">
        <v>1573</v>
      </c>
      <c r="I10438" s="798">
        <v>6</v>
      </c>
      <c r="J10438" s="786">
        <v>6</v>
      </c>
      <c r="K10438" s="786">
        <v>9.57</v>
      </c>
      <c r="L10438" s="1521">
        <v>57.42</v>
      </c>
      <c r="M10438" s="55" t="s">
        <v>2455</v>
      </c>
    </row>
    <row r="10439" spans="1:13" ht="15">
      <c r="A10439" s="785">
        <v>46026</v>
      </c>
      <c r="B10439" s="55" t="s">
        <v>9869</v>
      </c>
      <c r="C10439" s="784">
        <v>59852</v>
      </c>
      <c r="D10439" s="784" t="s">
        <v>2408</v>
      </c>
      <c r="E10439" s="784">
        <v>140</v>
      </c>
      <c r="F10439" s="784">
        <v>4010</v>
      </c>
      <c r="G10439" s="784" t="s">
        <v>9898</v>
      </c>
      <c r="H10439" s="784" t="s">
        <v>1573</v>
      </c>
      <c r="I10439" s="797">
        <v>5</v>
      </c>
      <c r="J10439" s="784">
        <v>5</v>
      </c>
      <c r="K10439" s="784">
        <v>7.83</v>
      </c>
      <c r="L10439" s="806">
        <v>39.15</v>
      </c>
      <c r="M10439" s="55" t="s">
        <v>2455</v>
      </c>
    </row>
    <row r="10440" spans="1:13" ht="15">
      <c r="A10440" s="785">
        <v>46026</v>
      </c>
      <c r="B10440" s="55" t="s">
        <v>9869</v>
      </c>
      <c r="C10440" s="786">
        <v>80039</v>
      </c>
      <c r="D10440" s="786" t="s">
        <v>2408</v>
      </c>
      <c r="E10440" s="786" t="s">
        <v>289</v>
      </c>
      <c r="F10440" s="786">
        <v>4010</v>
      </c>
      <c r="G10440" s="786" t="s">
        <v>9899</v>
      </c>
      <c r="H10440" s="786" t="s">
        <v>1573</v>
      </c>
      <c r="I10440" s="798">
        <v>5</v>
      </c>
      <c r="J10440" s="786">
        <v>5</v>
      </c>
      <c r="K10440" s="786">
        <v>10.73</v>
      </c>
      <c r="L10440" s="1521">
        <v>53.65</v>
      </c>
      <c r="M10440" s="55" t="s">
        <v>2455</v>
      </c>
    </row>
    <row r="10441" spans="1:13" ht="15">
      <c r="A10441" s="785">
        <v>46026</v>
      </c>
      <c r="B10441" s="55" t="s">
        <v>9869</v>
      </c>
      <c r="C10441" s="784">
        <v>82368</v>
      </c>
      <c r="D10441" s="784" t="s">
        <v>2710</v>
      </c>
      <c r="E10441" s="784">
        <v>130</v>
      </c>
      <c r="F10441" s="784">
        <v>4010</v>
      </c>
      <c r="G10441" s="784" t="s">
        <v>9900</v>
      </c>
      <c r="H10441" s="784" t="s">
        <v>1573</v>
      </c>
      <c r="I10441" s="797">
        <v>1</v>
      </c>
      <c r="J10441" s="784">
        <v>1</v>
      </c>
      <c r="K10441" s="784">
        <v>11.99</v>
      </c>
      <c r="L10441" s="806">
        <v>11.99</v>
      </c>
      <c r="M10441" s="55" t="s">
        <v>2455</v>
      </c>
    </row>
    <row r="10442" spans="1:13" ht="15">
      <c r="A10442" s="785">
        <v>46026</v>
      </c>
      <c r="B10442" s="55" t="s">
        <v>9869</v>
      </c>
      <c r="C10442" s="786">
        <v>80039</v>
      </c>
      <c r="D10442" s="786" t="s">
        <v>6345</v>
      </c>
      <c r="E10442" s="786" t="s">
        <v>2296</v>
      </c>
      <c r="F10442" s="786">
        <v>4010</v>
      </c>
      <c r="G10442" s="786" t="s">
        <v>9901</v>
      </c>
      <c r="H10442" s="786" t="s">
        <v>1573</v>
      </c>
      <c r="I10442" s="798">
        <v>4</v>
      </c>
      <c r="J10442" s="786">
        <v>4</v>
      </c>
      <c r="K10442" s="786">
        <v>12.07</v>
      </c>
      <c r="L10442" s="1521">
        <v>48.28</v>
      </c>
      <c r="M10442" s="55" t="s">
        <v>2455</v>
      </c>
    </row>
    <row r="10443" spans="1:13" ht="15">
      <c r="A10443" s="785">
        <v>46026</v>
      </c>
      <c r="B10443" s="55" t="s">
        <v>9869</v>
      </c>
      <c r="C10443" s="784">
        <v>83637</v>
      </c>
      <c r="D10443" s="784" t="s">
        <v>6086</v>
      </c>
      <c r="E10443" s="784" t="s">
        <v>2296</v>
      </c>
      <c r="F10443" s="784">
        <v>4010</v>
      </c>
      <c r="G10443" s="784" t="s">
        <v>9902</v>
      </c>
      <c r="H10443" s="784" t="s">
        <v>1573</v>
      </c>
      <c r="I10443" s="797">
        <v>2</v>
      </c>
      <c r="J10443" s="784">
        <v>2</v>
      </c>
      <c r="K10443" s="784">
        <v>20.14</v>
      </c>
      <c r="L10443" s="806">
        <v>40.28</v>
      </c>
      <c r="M10443" s="55" t="s">
        <v>2455</v>
      </c>
    </row>
    <row r="10444" spans="1:13" ht="15">
      <c r="A10444" s="785">
        <v>46026</v>
      </c>
      <c r="B10444" s="55" t="s">
        <v>9869</v>
      </c>
      <c r="C10444" s="786">
        <v>80039</v>
      </c>
      <c r="D10444" s="786" t="s">
        <v>6088</v>
      </c>
      <c r="E10444" s="786" t="s">
        <v>2061</v>
      </c>
      <c r="F10444" s="786">
        <v>4010</v>
      </c>
      <c r="G10444" s="786" t="s">
        <v>9903</v>
      </c>
      <c r="H10444" s="786" t="s">
        <v>1573</v>
      </c>
      <c r="I10444" s="798">
        <v>1</v>
      </c>
      <c r="J10444" s="786">
        <v>1</v>
      </c>
      <c r="K10444" s="786">
        <v>13.49</v>
      </c>
      <c r="L10444" s="1521">
        <v>13.49</v>
      </c>
      <c r="M10444" s="55" t="s">
        <v>2455</v>
      </c>
    </row>
    <row r="10445" spans="1:13" ht="15">
      <c r="A10445" s="785">
        <v>46026</v>
      </c>
      <c r="B10445" s="55" t="s">
        <v>9869</v>
      </c>
      <c r="C10445" s="784">
        <v>80039</v>
      </c>
      <c r="D10445" s="784" t="s">
        <v>6345</v>
      </c>
      <c r="E10445" s="784" t="s">
        <v>2230</v>
      </c>
      <c r="F10445" s="784">
        <v>4010</v>
      </c>
      <c r="G10445" s="784" t="s">
        <v>9904</v>
      </c>
      <c r="H10445" s="784" t="s">
        <v>1573</v>
      </c>
      <c r="I10445" s="797">
        <v>1</v>
      </c>
      <c r="J10445" s="784">
        <v>1</v>
      </c>
      <c r="K10445" s="784">
        <v>12.07</v>
      </c>
      <c r="L10445" s="806">
        <v>12.07</v>
      </c>
      <c r="M10445" s="55" t="s">
        <v>2455</v>
      </c>
    </row>
    <row r="10446" spans="1:13" ht="15">
      <c r="A10446" s="785">
        <v>46026</v>
      </c>
      <c r="B10446" s="55" t="s">
        <v>9905</v>
      </c>
      <c r="C10446" s="784">
        <v>66936</v>
      </c>
      <c r="D10446" s="784" t="s">
        <v>5611</v>
      </c>
      <c r="E10446" s="784">
        <v>60</v>
      </c>
      <c r="F10446" s="784">
        <v>4010</v>
      </c>
      <c r="G10446" s="784" t="s">
        <v>6490</v>
      </c>
      <c r="H10446" s="784" t="s">
        <v>1573</v>
      </c>
      <c r="I10446" s="797">
        <v>3</v>
      </c>
      <c r="J10446" s="784">
        <v>3</v>
      </c>
      <c r="K10446" s="784">
        <v>8.83</v>
      </c>
      <c r="L10446" s="793">
        <v>26.49</v>
      </c>
      <c r="M10446" s="55" t="s">
        <v>2455</v>
      </c>
    </row>
    <row r="10447" spans="1:13" ht="15">
      <c r="A10447" s="785">
        <v>46026</v>
      </c>
      <c r="B10447" s="55" t="s">
        <v>9905</v>
      </c>
      <c r="C10447" s="786">
        <v>80039</v>
      </c>
      <c r="D10447" s="786" t="s">
        <v>8125</v>
      </c>
      <c r="E10447" s="786" t="s">
        <v>441</v>
      </c>
      <c r="F10447" s="786">
        <v>4010</v>
      </c>
      <c r="G10447" s="786" t="s">
        <v>9906</v>
      </c>
      <c r="H10447" s="786" t="s">
        <v>1573</v>
      </c>
      <c r="I10447" s="798">
        <v>8</v>
      </c>
      <c r="J10447" s="786">
        <v>8</v>
      </c>
      <c r="K10447" s="786">
        <v>13.49</v>
      </c>
      <c r="L10447" s="796">
        <v>107.92</v>
      </c>
      <c r="M10447" s="55" t="s">
        <v>2455</v>
      </c>
    </row>
    <row r="10448" spans="1:13" ht="15">
      <c r="A10448" s="785">
        <v>46026</v>
      </c>
      <c r="B10448" s="55" t="s">
        <v>9905</v>
      </c>
      <c r="C10448" s="784">
        <v>83789</v>
      </c>
      <c r="D10448" s="784" t="s">
        <v>8568</v>
      </c>
      <c r="E10448" s="784">
        <v>110</v>
      </c>
      <c r="F10448" s="784">
        <v>4010</v>
      </c>
      <c r="G10448" s="784" t="s">
        <v>9907</v>
      </c>
      <c r="H10448" s="784" t="s">
        <v>1573</v>
      </c>
      <c r="I10448" s="797">
        <v>2</v>
      </c>
      <c r="J10448" s="784">
        <v>2</v>
      </c>
      <c r="K10448" s="784">
        <v>28.19</v>
      </c>
      <c r="L10448" s="793">
        <v>56.38</v>
      </c>
      <c r="M10448" s="55" t="s">
        <v>2455</v>
      </c>
    </row>
    <row r="10449" spans="1:14" ht="15">
      <c r="A10449" s="785">
        <v>46026</v>
      </c>
      <c r="B10449" s="55" t="s">
        <v>9908</v>
      </c>
      <c r="C10449" s="784">
        <v>83340</v>
      </c>
      <c r="D10449" s="784" t="s">
        <v>9909</v>
      </c>
      <c r="E10449" s="784">
        <v>75</v>
      </c>
      <c r="F10449" s="784">
        <v>4010</v>
      </c>
      <c r="G10449" s="784" t="s">
        <v>9546</v>
      </c>
      <c r="H10449" s="784" t="s">
        <v>1573</v>
      </c>
      <c r="I10449" s="797">
        <v>60</v>
      </c>
      <c r="J10449" s="784">
        <v>60</v>
      </c>
      <c r="K10449" s="784">
        <v>5.3</v>
      </c>
      <c r="L10449" s="793">
        <v>318</v>
      </c>
      <c r="M10449" s="55" t="s">
        <v>2547</v>
      </c>
    </row>
    <row r="10450" spans="1:14" ht="15">
      <c r="A10450" s="785">
        <v>46026</v>
      </c>
      <c r="B10450" s="55" t="s">
        <v>9908</v>
      </c>
      <c r="C10450" s="786">
        <v>83340</v>
      </c>
      <c r="D10450" s="786" t="s">
        <v>9909</v>
      </c>
      <c r="E10450" s="786">
        <v>80</v>
      </c>
      <c r="F10450" s="786">
        <v>4010</v>
      </c>
      <c r="G10450" s="786" t="s">
        <v>5170</v>
      </c>
      <c r="H10450" s="786" t="s">
        <v>1573</v>
      </c>
      <c r="I10450" s="798">
        <v>-60</v>
      </c>
      <c r="J10450" s="786">
        <v>-60</v>
      </c>
      <c r="K10450" s="786">
        <v>5.3</v>
      </c>
      <c r="L10450" s="796">
        <v>-318</v>
      </c>
      <c r="M10450" s="55" t="s">
        <v>2547</v>
      </c>
    </row>
    <row r="10451" spans="1:14" ht="15">
      <c r="A10451" s="783">
        <v>46027</v>
      </c>
      <c r="B10451" s="784" t="s">
        <v>9910</v>
      </c>
      <c r="C10451" s="784">
        <v>47058</v>
      </c>
      <c r="D10451" s="784" t="s">
        <v>2307</v>
      </c>
      <c r="E10451" s="784">
        <v>160</v>
      </c>
      <c r="F10451" s="784">
        <v>4010</v>
      </c>
      <c r="G10451" s="784" t="s">
        <v>5610</v>
      </c>
      <c r="H10451" s="784" t="s">
        <v>1573</v>
      </c>
      <c r="I10451" s="797"/>
      <c r="J10451" s="784">
        <v>-12</v>
      </c>
      <c r="K10451" s="784">
        <v>7.82</v>
      </c>
      <c r="L10451" s="793">
        <v>-93.84</v>
      </c>
      <c r="M10451" s="55" t="s">
        <v>2445</v>
      </c>
    </row>
    <row r="10452" spans="1:14" ht="15">
      <c r="A10452" s="785">
        <v>46027</v>
      </c>
      <c r="B10452" s="786" t="s">
        <v>9910</v>
      </c>
      <c r="C10452" s="786">
        <v>47058</v>
      </c>
      <c r="D10452" s="786" t="s">
        <v>2307</v>
      </c>
      <c r="E10452" s="786">
        <v>160</v>
      </c>
      <c r="F10452" s="786">
        <v>4010</v>
      </c>
      <c r="G10452" s="786" t="s">
        <v>9911</v>
      </c>
      <c r="H10452" s="786" t="s">
        <v>1573</v>
      </c>
      <c r="I10452" s="798"/>
      <c r="J10452" s="786">
        <v>-9</v>
      </c>
      <c r="K10452" s="786">
        <v>7.82</v>
      </c>
      <c r="L10452" s="796">
        <v>-70.38</v>
      </c>
      <c r="M10452" s="55" t="s">
        <v>2445</v>
      </c>
    </row>
    <row r="10453" spans="1:14" ht="15">
      <c r="A10453" s="783">
        <v>46027</v>
      </c>
      <c r="B10453" s="784" t="s">
        <v>9912</v>
      </c>
      <c r="C10453" s="784">
        <v>81984</v>
      </c>
      <c r="D10453" s="784" t="s">
        <v>3453</v>
      </c>
      <c r="E10453" s="784">
        <v>80</v>
      </c>
      <c r="F10453" s="784">
        <v>4010</v>
      </c>
      <c r="G10453" s="784" t="s">
        <v>9913</v>
      </c>
      <c r="H10453" s="784" t="s">
        <v>1573</v>
      </c>
      <c r="I10453" s="797"/>
      <c r="J10453" s="784">
        <v>-23</v>
      </c>
      <c r="K10453" s="784">
        <v>5.63</v>
      </c>
      <c r="L10453" s="793">
        <v>-129.49</v>
      </c>
      <c r="M10453" s="55" t="s">
        <v>2618</v>
      </c>
      <c r="N10453" s="788" t="s">
        <v>9914</v>
      </c>
    </row>
    <row r="10454" spans="1:14" ht="24.75">
      <c r="A10454" s="783">
        <v>46027</v>
      </c>
      <c r="B10454" s="784" t="s">
        <v>9912</v>
      </c>
      <c r="C10454" s="784">
        <v>47058</v>
      </c>
      <c r="D10454" s="784" t="s">
        <v>2307</v>
      </c>
      <c r="E10454" s="784">
        <v>120</v>
      </c>
      <c r="F10454" s="784">
        <v>4010</v>
      </c>
      <c r="G10454" s="784" t="s">
        <v>6733</v>
      </c>
      <c r="H10454" s="784" t="s">
        <v>351</v>
      </c>
      <c r="I10454" s="797" t="s">
        <v>9915</v>
      </c>
      <c r="J10454" s="784">
        <v>-12</v>
      </c>
      <c r="K10454" s="784">
        <v>7.82</v>
      </c>
      <c r="L10454" s="793">
        <v>-93.84</v>
      </c>
      <c r="M10454" s="55" t="s">
        <v>2618</v>
      </c>
      <c r="N10454" s="788" t="s">
        <v>9916</v>
      </c>
    </row>
    <row r="10455" spans="1:14" ht="24.75">
      <c r="A10455" s="785">
        <v>46027</v>
      </c>
      <c r="B10455" s="786" t="s">
        <v>9912</v>
      </c>
      <c r="C10455" s="786">
        <v>47058</v>
      </c>
      <c r="D10455" s="786" t="s">
        <v>2307</v>
      </c>
      <c r="E10455" s="786">
        <v>120</v>
      </c>
      <c r="F10455" s="786">
        <v>4010</v>
      </c>
      <c r="G10455" s="786" t="s">
        <v>9917</v>
      </c>
      <c r="H10455" s="786" t="s">
        <v>1573</v>
      </c>
      <c r="I10455" s="798" t="s">
        <v>9918</v>
      </c>
      <c r="J10455" s="786">
        <v>-27</v>
      </c>
      <c r="K10455" s="786">
        <v>7.82</v>
      </c>
      <c r="L10455" s="796">
        <v>-211.14</v>
      </c>
      <c r="M10455" s="55" t="s">
        <v>2618</v>
      </c>
      <c r="N10455" s="788" t="s">
        <v>9916</v>
      </c>
    </row>
    <row r="10456" spans="1:14" ht="24.75">
      <c r="A10456" s="783">
        <v>46027</v>
      </c>
      <c r="B10456" s="784" t="s">
        <v>9912</v>
      </c>
      <c r="C10456" s="784">
        <v>47058</v>
      </c>
      <c r="D10456" s="784" t="s">
        <v>2307</v>
      </c>
      <c r="E10456" s="784">
        <v>120</v>
      </c>
      <c r="F10456" s="784">
        <v>4010</v>
      </c>
      <c r="G10456" s="784" t="s">
        <v>9919</v>
      </c>
      <c r="H10456" s="784" t="s">
        <v>1573</v>
      </c>
      <c r="I10456" s="797" t="s">
        <v>9920</v>
      </c>
      <c r="J10456" s="784">
        <v>-27</v>
      </c>
      <c r="K10456" s="784">
        <v>7.82</v>
      </c>
      <c r="L10456" s="793">
        <v>-211.14</v>
      </c>
      <c r="M10456" s="55" t="s">
        <v>2618</v>
      </c>
      <c r="N10456" s="788" t="s">
        <v>9916</v>
      </c>
    </row>
    <row r="10457" spans="1:14" ht="24.75">
      <c r="A10457" s="785">
        <v>46027</v>
      </c>
      <c r="B10457" s="786" t="s">
        <v>9912</v>
      </c>
      <c r="C10457" s="786">
        <v>47058</v>
      </c>
      <c r="D10457" s="786" t="s">
        <v>2307</v>
      </c>
      <c r="E10457" s="786">
        <v>120</v>
      </c>
      <c r="F10457" s="786">
        <v>4010</v>
      </c>
      <c r="G10457" s="786" t="s">
        <v>9921</v>
      </c>
      <c r="H10457" s="786" t="s">
        <v>1573</v>
      </c>
      <c r="I10457" s="798"/>
      <c r="J10457" s="786">
        <v>-2</v>
      </c>
      <c r="K10457" s="786">
        <v>7.82</v>
      </c>
      <c r="L10457" s="796">
        <v>-15.64</v>
      </c>
      <c r="M10457" s="55" t="s">
        <v>2618</v>
      </c>
      <c r="N10457" s="788" t="s">
        <v>9916</v>
      </c>
    </row>
    <row r="10458" spans="1:14" ht="15">
      <c r="A10458" s="282">
        <v>46027</v>
      </c>
      <c r="B10458" s="55" t="s">
        <v>9922</v>
      </c>
      <c r="C10458" s="784">
        <v>83718</v>
      </c>
      <c r="D10458" s="784" t="s">
        <v>7995</v>
      </c>
      <c r="E10458" s="784">
        <v>120</v>
      </c>
      <c r="F10458" s="784">
        <v>4010</v>
      </c>
      <c r="G10458" s="784" t="s">
        <v>8106</v>
      </c>
      <c r="H10458" s="784" t="s">
        <v>1573</v>
      </c>
      <c r="J10458" s="784">
        <v>1</v>
      </c>
      <c r="K10458" s="784">
        <v>6</v>
      </c>
      <c r="L10458" s="784">
        <v>6</v>
      </c>
      <c r="M10458" s="55" t="s">
        <v>2455</v>
      </c>
    </row>
    <row r="10459" spans="1:14" ht="15">
      <c r="A10459" s="282">
        <v>46027</v>
      </c>
      <c r="B10459" s="55" t="s">
        <v>9922</v>
      </c>
      <c r="C10459" s="786">
        <v>82721</v>
      </c>
      <c r="D10459" s="786" t="s">
        <v>3298</v>
      </c>
      <c r="E10459" s="786">
        <v>110</v>
      </c>
      <c r="F10459" s="786">
        <v>4010</v>
      </c>
      <c r="G10459" s="786" t="s">
        <v>3020</v>
      </c>
      <c r="H10459" s="786" t="s">
        <v>1573</v>
      </c>
      <c r="J10459" s="786">
        <v>1</v>
      </c>
      <c r="K10459" s="786">
        <v>7.45</v>
      </c>
      <c r="L10459" s="786">
        <v>7.45</v>
      </c>
      <c r="M10459" s="55" t="s">
        <v>2455</v>
      </c>
    </row>
    <row r="10460" spans="1:14" ht="15">
      <c r="A10460" s="282">
        <v>46027</v>
      </c>
      <c r="B10460" s="55" t="s">
        <v>9922</v>
      </c>
      <c r="C10460" s="784">
        <v>83340</v>
      </c>
      <c r="D10460" s="784" t="s">
        <v>2268</v>
      </c>
      <c r="E10460" s="784">
        <v>70</v>
      </c>
      <c r="F10460" s="784">
        <v>4010</v>
      </c>
      <c r="G10460" s="784" t="s">
        <v>5999</v>
      </c>
      <c r="H10460" s="784" t="s">
        <v>1573</v>
      </c>
      <c r="J10460" s="784">
        <v>2</v>
      </c>
      <c r="K10460" s="784">
        <v>4.3899999999999997</v>
      </c>
      <c r="L10460" s="784">
        <v>8.7799999999999994</v>
      </c>
      <c r="M10460" s="55" t="s">
        <v>2455</v>
      </c>
    </row>
    <row r="10461" spans="1:14" ht="15">
      <c r="A10461" s="282">
        <v>46027</v>
      </c>
      <c r="B10461" s="55" t="s">
        <v>9922</v>
      </c>
      <c r="C10461" s="786">
        <v>83754</v>
      </c>
      <c r="D10461" s="786" t="s">
        <v>5572</v>
      </c>
      <c r="E10461" s="786">
        <v>90</v>
      </c>
      <c r="F10461" s="786">
        <v>4010</v>
      </c>
      <c r="G10461" s="786" t="s">
        <v>3026</v>
      </c>
      <c r="H10461" s="786" t="s">
        <v>1573</v>
      </c>
      <c r="J10461" s="786">
        <v>1</v>
      </c>
      <c r="K10461" s="786">
        <v>9.11</v>
      </c>
      <c r="L10461" s="786">
        <v>9.11</v>
      </c>
      <c r="M10461" s="55" t="s">
        <v>2455</v>
      </c>
    </row>
    <row r="10462" spans="1:14" ht="15">
      <c r="A10462" s="282">
        <v>46027</v>
      </c>
      <c r="B10462" s="55" t="s">
        <v>9922</v>
      </c>
      <c r="C10462" s="784">
        <v>83347</v>
      </c>
      <c r="D10462" s="784" t="s">
        <v>5083</v>
      </c>
      <c r="E10462" s="784">
        <v>75</v>
      </c>
      <c r="F10462" s="784">
        <v>4010</v>
      </c>
      <c r="G10462" s="784" t="s">
        <v>2979</v>
      </c>
      <c r="H10462" s="784" t="s">
        <v>1573</v>
      </c>
      <c r="J10462" s="784">
        <v>3</v>
      </c>
      <c r="K10462" s="784">
        <v>9.26</v>
      </c>
      <c r="L10462" s="784">
        <v>27.78</v>
      </c>
      <c r="M10462" s="55" t="s">
        <v>2455</v>
      </c>
    </row>
    <row r="10463" spans="1:14" ht="15">
      <c r="A10463" s="282">
        <v>46027</v>
      </c>
      <c r="B10463" s="55" t="s">
        <v>9922</v>
      </c>
      <c r="C10463" s="786">
        <v>81666</v>
      </c>
      <c r="D10463" s="786" t="s">
        <v>3099</v>
      </c>
      <c r="E10463" s="786">
        <v>50</v>
      </c>
      <c r="F10463" s="786">
        <v>4010</v>
      </c>
      <c r="G10463" s="786" t="s">
        <v>2983</v>
      </c>
      <c r="H10463" s="786" t="s">
        <v>1573</v>
      </c>
      <c r="J10463" s="786">
        <v>1</v>
      </c>
      <c r="K10463" s="786">
        <v>5.74</v>
      </c>
      <c r="L10463" s="786">
        <v>5.74</v>
      </c>
      <c r="M10463" s="55" t="s">
        <v>2455</v>
      </c>
    </row>
    <row r="10464" spans="1:14" ht="15">
      <c r="A10464" s="282">
        <v>46027</v>
      </c>
      <c r="B10464" s="55" t="s">
        <v>9922</v>
      </c>
      <c r="C10464" s="784">
        <v>83723</v>
      </c>
      <c r="D10464" s="784" t="s">
        <v>6925</v>
      </c>
      <c r="E10464" s="784">
        <v>90</v>
      </c>
      <c r="F10464" s="784">
        <v>4010</v>
      </c>
      <c r="G10464" s="784" t="s">
        <v>2990</v>
      </c>
      <c r="H10464" s="784" t="s">
        <v>1573</v>
      </c>
      <c r="J10464" s="784">
        <v>1</v>
      </c>
      <c r="K10464" s="784">
        <v>8.76</v>
      </c>
      <c r="L10464" s="784">
        <v>8.76</v>
      </c>
      <c r="M10464" s="55" t="s">
        <v>2455</v>
      </c>
    </row>
    <row r="10465" spans="1:13" ht="15">
      <c r="A10465" s="282">
        <v>46027</v>
      </c>
      <c r="B10465" s="55" t="s">
        <v>9922</v>
      </c>
      <c r="C10465" s="786">
        <v>83404</v>
      </c>
      <c r="D10465" s="786" t="s">
        <v>6046</v>
      </c>
      <c r="E10465" s="786">
        <v>70</v>
      </c>
      <c r="F10465" s="786">
        <v>4010</v>
      </c>
      <c r="G10465" s="786" t="s">
        <v>2993</v>
      </c>
      <c r="H10465" s="786" t="s">
        <v>1573</v>
      </c>
      <c r="J10465" s="786">
        <v>1</v>
      </c>
      <c r="K10465" s="786">
        <v>10.62</v>
      </c>
      <c r="L10465" s="786">
        <v>10.62</v>
      </c>
      <c r="M10465" s="55" t="s">
        <v>2455</v>
      </c>
    </row>
    <row r="10466" spans="1:13" ht="15">
      <c r="A10466" s="282">
        <v>46027</v>
      </c>
      <c r="B10466" s="55" t="s">
        <v>9922</v>
      </c>
      <c r="C10466" s="784">
        <v>83248</v>
      </c>
      <c r="D10466" s="784" t="s">
        <v>5544</v>
      </c>
      <c r="E10466" s="784">
        <v>140</v>
      </c>
      <c r="F10466" s="784">
        <v>4010</v>
      </c>
      <c r="G10466" s="784" t="s">
        <v>2995</v>
      </c>
      <c r="H10466" s="784" t="s">
        <v>1573</v>
      </c>
      <c r="J10466" s="784">
        <v>1</v>
      </c>
      <c r="K10466" s="784">
        <v>8.7200000000000006</v>
      </c>
      <c r="L10466" s="784">
        <v>8.7200000000000006</v>
      </c>
      <c r="M10466" s="55" t="s">
        <v>2455</v>
      </c>
    </row>
    <row r="10467" spans="1:13" ht="15">
      <c r="A10467" s="282">
        <v>46027</v>
      </c>
      <c r="B10467" s="55" t="s">
        <v>9922</v>
      </c>
      <c r="C10467" s="786">
        <v>66994</v>
      </c>
      <c r="D10467" s="786" t="s">
        <v>3942</v>
      </c>
      <c r="E10467" s="786" t="s">
        <v>2230</v>
      </c>
      <c r="F10467" s="786">
        <v>4010</v>
      </c>
      <c r="G10467" s="786" t="s">
        <v>5894</v>
      </c>
      <c r="H10467" s="786" t="s">
        <v>1573</v>
      </c>
      <c r="J10467" s="786">
        <v>1</v>
      </c>
      <c r="K10467" s="786">
        <v>9.31</v>
      </c>
      <c r="L10467" s="786">
        <v>9.31</v>
      </c>
      <c r="M10467" s="55" t="s">
        <v>2455</v>
      </c>
    </row>
    <row r="10468" spans="1:13" ht="15">
      <c r="A10468" s="282">
        <v>46027</v>
      </c>
      <c r="B10468" s="55" t="s">
        <v>9922</v>
      </c>
      <c r="C10468" s="784">
        <v>83542</v>
      </c>
      <c r="D10468" s="784" t="s">
        <v>6469</v>
      </c>
      <c r="E10468" s="784">
        <v>85</v>
      </c>
      <c r="F10468" s="784">
        <v>4010</v>
      </c>
      <c r="G10468" s="784" t="s">
        <v>3002</v>
      </c>
      <c r="H10468" s="784" t="s">
        <v>1573</v>
      </c>
      <c r="J10468" s="784">
        <v>1</v>
      </c>
      <c r="K10468" s="784">
        <v>7.28</v>
      </c>
      <c r="L10468" s="784">
        <v>7.28</v>
      </c>
      <c r="M10468" s="55" t="s">
        <v>2455</v>
      </c>
    </row>
    <row r="10469" spans="1:13" ht="15">
      <c r="A10469" s="282">
        <v>46027</v>
      </c>
      <c r="B10469" s="55" t="s">
        <v>9922</v>
      </c>
      <c r="C10469" s="786">
        <v>82600</v>
      </c>
      <c r="D10469" s="786" t="s">
        <v>2487</v>
      </c>
      <c r="E10469" s="786">
        <v>110</v>
      </c>
      <c r="F10469" s="786">
        <v>4010</v>
      </c>
      <c r="G10469" s="786" t="s">
        <v>3004</v>
      </c>
      <c r="H10469" s="786" t="s">
        <v>1573</v>
      </c>
      <c r="J10469" s="786">
        <v>1</v>
      </c>
      <c r="K10469" s="786">
        <v>9.48</v>
      </c>
      <c r="L10469" s="786">
        <v>9.48</v>
      </c>
      <c r="M10469" s="55" t="s">
        <v>2455</v>
      </c>
    </row>
    <row r="10470" spans="1:13" ht="15">
      <c r="A10470" s="282">
        <v>46027</v>
      </c>
      <c r="B10470" s="55" t="s">
        <v>9922</v>
      </c>
      <c r="C10470" s="784">
        <v>83993</v>
      </c>
      <c r="D10470" s="784" t="s">
        <v>7459</v>
      </c>
      <c r="E10470" s="784">
        <v>100</v>
      </c>
      <c r="F10470" s="784">
        <v>4010</v>
      </c>
      <c r="G10470" s="784" t="s">
        <v>9923</v>
      </c>
      <c r="H10470" s="784" t="s">
        <v>1573</v>
      </c>
      <c r="J10470" s="784">
        <v>1</v>
      </c>
      <c r="K10470" s="784">
        <v>6.59</v>
      </c>
      <c r="L10470" s="784">
        <v>6.59</v>
      </c>
      <c r="M10470" s="55" t="s">
        <v>2455</v>
      </c>
    </row>
    <row r="10471" spans="1:13" ht="15">
      <c r="A10471" s="282">
        <v>46027</v>
      </c>
      <c r="B10471" s="55" t="s">
        <v>9922</v>
      </c>
      <c r="C10471" s="786">
        <v>81347</v>
      </c>
      <c r="D10471" s="786" t="s">
        <v>5328</v>
      </c>
      <c r="E10471" s="786">
        <v>90</v>
      </c>
      <c r="F10471" s="786">
        <v>4010</v>
      </c>
      <c r="G10471" s="786" t="s">
        <v>8946</v>
      </c>
      <c r="H10471" s="786" t="s">
        <v>1573</v>
      </c>
      <c r="J10471" s="786">
        <v>2</v>
      </c>
      <c r="K10471" s="786">
        <v>8.51</v>
      </c>
      <c r="L10471" s="786">
        <v>17.02</v>
      </c>
      <c r="M10471" s="55" t="s">
        <v>2455</v>
      </c>
    </row>
    <row r="10472" spans="1:13" ht="15">
      <c r="A10472" s="282">
        <v>46027</v>
      </c>
      <c r="B10472" s="55" t="s">
        <v>9922</v>
      </c>
      <c r="C10472" s="784">
        <v>66973</v>
      </c>
      <c r="D10472" s="784">
        <v>178</v>
      </c>
      <c r="E10472" s="784">
        <v>140</v>
      </c>
      <c r="F10472" s="784">
        <v>4010</v>
      </c>
      <c r="G10472" s="784" t="s">
        <v>3005</v>
      </c>
      <c r="H10472" s="784" t="s">
        <v>1573</v>
      </c>
      <c r="J10472" s="784">
        <v>1</v>
      </c>
      <c r="K10472" s="784">
        <v>4.9000000000000004</v>
      </c>
      <c r="L10472" s="784">
        <v>4.9000000000000004</v>
      </c>
      <c r="M10472" s="55" t="s">
        <v>2455</v>
      </c>
    </row>
    <row r="10473" spans="1:13" ht="15">
      <c r="A10473" s="282">
        <v>46027</v>
      </c>
      <c r="B10473" s="55" t="s">
        <v>9922</v>
      </c>
      <c r="C10473" s="786">
        <v>68010</v>
      </c>
      <c r="D10473" s="786" t="s">
        <v>6179</v>
      </c>
      <c r="E10473" s="786">
        <v>120</v>
      </c>
      <c r="F10473" s="786">
        <v>4010</v>
      </c>
      <c r="G10473" s="786" t="s">
        <v>2878</v>
      </c>
      <c r="H10473" s="786" t="s">
        <v>1573</v>
      </c>
      <c r="J10473" s="786">
        <v>1</v>
      </c>
      <c r="K10473" s="786">
        <v>6.81</v>
      </c>
      <c r="L10473" s="786">
        <v>6.81</v>
      </c>
      <c r="M10473" s="55" t="s">
        <v>2455</v>
      </c>
    </row>
    <row r="10474" spans="1:13" ht="15">
      <c r="A10474" s="282">
        <v>46027</v>
      </c>
      <c r="B10474" s="55" t="s">
        <v>9922</v>
      </c>
      <c r="C10474" s="784">
        <v>83505</v>
      </c>
      <c r="D10474" s="784" t="s">
        <v>7840</v>
      </c>
      <c r="E10474" s="784">
        <v>120</v>
      </c>
      <c r="F10474" s="784">
        <v>4010</v>
      </c>
      <c r="G10474" s="784" t="s">
        <v>4165</v>
      </c>
      <c r="H10474" s="784" t="s">
        <v>1573</v>
      </c>
      <c r="J10474" s="784">
        <v>1</v>
      </c>
      <c r="K10474" s="784">
        <v>4.38</v>
      </c>
      <c r="L10474" s="784">
        <v>4.38</v>
      </c>
      <c r="M10474" s="55" t="s">
        <v>2455</v>
      </c>
    </row>
    <row r="10475" spans="1:13" ht="15">
      <c r="A10475" s="282">
        <v>46027</v>
      </c>
      <c r="B10475" s="55" t="s">
        <v>9922</v>
      </c>
      <c r="C10475" s="786">
        <v>82285</v>
      </c>
      <c r="D10475" s="786" t="s">
        <v>6012</v>
      </c>
      <c r="E10475" s="786">
        <v>60</v>
      </c>
      <c r="F10475" s="786">
        <v>4010</v>
      </c>
      <c r="G10475" s="786" t="s">
        <v>2885</v>
      </c>
      <c r="H10475" s="786" t="s">
        <v>1573</v>
      </c>
      <c r="J10475" s="786">
        <v>1</v>
      </c>
      <c r="K10475" s="786">
        <v>9.5</v>
      </c>
      <c r="L10475" s="786">
        <v>9.5</v>
      </c>
      <c r="M10475" s="55" t="s">
        <v>2455</v>
      </c>
    </row>
    <row r="10476" spans="1:13" ht="15">
      <c r="A10476" s="282">
        <v>46027</v>
      </c>
      <c r="B10476" s="55" t="s">
        <v>9922</v>
      </c>
      <c r="C10476" s="784">
        <v>83549</v>
      </c>
      <c r="D10476" s="784" t="s">
        <v>7035</v>
      </c>
      <c r="E10476" s="784">
        <v>110</v>
      </c>
      <c r="F10476" s="784">
        <v>4010</v>
      </c>
      <c r="G10476" s="784" t="s">
        <v>9924</v>
      </c>
      <c r="H10476" s="784" t="s">
        <v>1573</v>
      </c>
      <c r="J10476" s="784">
        <v>1</v>
      </c>
      <c r="K10476" s="784">
        <v>15.41</v>
      </c>
      <c r="L10476" s="784">
        <v>15.41</v>
      </c>
      <c r="M10476" s="55" t="s">
        <v>2455</v>
      </c>
    </row>
    <row r="10477" spans="1:13" ht="15">
      <c r="A10477" s="282">
        <v>46027</v>
      </c>
      <c r="B10477" s="55" t="s">
        <v>9922</v>
      </c>
      <c r="C10477" s="786">
        <v>83839</v>
      </c>
      <c r="D10477" s="786" t="s">
        <v>7461</v>
      </c>
      <c r="E10477" s="786">
        <v>130</v>
      </c>
      <c r="F10477" s="786">
        <v>4010</v>
      </c>
      <c r="G10477" s="786" t="s">
        <v>4166</v>
      </c>
      <c r="H10477" s="786" t="s">
        <v>1573</v>
      </c>
      <c r="J10477" s="786">
        <v>1</v>
      </c>
      <c r="K10477" s="786">
        <v>4.13</v>
      </c>
      <c r="L10477" s="786">
        <v>4.13</v>
      </c>
      <c r="M10477" s="55" t="s">
        <v>2455</v>
      </c>
    </row>
    <row r="10478" spans="1:13" ht="15">
      <c r="A10478" s="282">
        <v>46027</v>
      </c>
      <c r="B10478" s="55" t="s">
        <v>9922</v>
      </c>
      <c r="C10478" s="784">
        <v>82976</v>
      </c>
      <c r="D10478" s="784" t="s">
        <v>3398</v>
      </c>
      <c r="E10478" s="784">
        <v>85</v>
      </c>
      <c r="F10478" s="784">
        <v>4010</v>
      </c>
      <c r="G10478" s="784" t="s">
        <v>2391</v>
      </c>
      <c r="H10478" s="784" t="s">
        <v>1573</v>
      </c>
      <c r="J10478" s="784">
        <v>1</v>
      </c>
      <c r="K10478" s="784">
        <v>5.22</v>
      </c>
      <c r="L10478" s="784">
        <v>5.22</v>
      </c>
      <c r="M10478" s="55" t="s">
        <v>2455</v>
      </c>
    </row>
    <row r="10479" spans="1:13" ht="15">
      <c r="A10479" s="282">
        <v>46027</v>
      </c>
      <c r="B10479" s="55" t="s">
        <v>9922</v>
      </c>
      <c r="C10479" s="786">
        <v>83622</v>
      </c>
      <c r="D10479" s="786" t="s">
        <v>5595</v>
      </c>
      <c r="E10479" s="786">
        <v>80</v>
      </c>
      <c r="F10479" s="786">
        <v>4010</v>
      </c>
      <c r="G10479" s="786" t="s">
        <v>2399</v>
      </c>
      <c r="H10479" s="786" t="s">
        <v>1573</v>
      </c>
      <c r="J10479" s="786">
        <v>1</v>
      </c>
      <c r="K10479" s="786">
        <v>6.24</v>
      </c>
      <c r="L10479" s="786">
        <v>6.24</v>
      </c>
      <c r="M10479" s="55" t="s">
        <v>2455</v>
      </c>
    </row>
    <row r="10480" spans="1:13" ht="15">
      <c r="A10480" s="282">
        <v>46027</v>
      </c>
      <c r="B10480" s="55" t="s">
        <v>9922</v>
      </c>
      <c r="C10480" s="784">
        <v>83403</v>
      </c>
      <c r="D10480" s="784" t="s">
        <v>5730</v>
      </c>
      <c r="E10480" s="784">
        <v>80</v>
      </c>
      <c r="F10480" s="784">
        <v>4010</v>
      </c>
      <c r="G10480" s="784" t="s">
        <v>2401</v>
      </c>
      <c r="H10480" s="784" t="s">
        <v>1573</v>
      </c>
      <c r="J10480" s="784">
        <v>4</v>
      </c>
      <c r="K10480" s="784">
        <v>7.25</v>
      </c>
      <c r="L10480" s="784">
        <v>29</v>
      </c>
      <c r="M10480" s="55" t="s">
        <v>2455</v>
      </c>
    </row>
    <row r="10481" spans="1:13" ht="15">
      <c r="A10481" s="282">
        <v>46027</v>
      </c>
      <c r="B10481" s="55" t="s">
        <v>9922</v>
      </c>
      <c r="C10481" s="786">
        <v>83294</v>
      </c>
      <c r="D10481" s="786" t="s">
        <v>4540</v>
      </c>
      <c r="E10481" s="786">
        <v>130</v>
      </c>
      <c r="F10481" s="786">
        <v>4010</v>
      </c>
      <c r="G10481" s="786" t="s">
        <v>7398</v>
      </c>
      <c r="H10481" s="786" t="s">
        <v>1573</v>
      </c>
      <c r="J10481" s="786">
        <v>1</v>
      </c>
      <c r="K10481" s="786">
        <v>7.69</v>
      </c>
      <c r="L10481" s="786">
        <v>7.69</v>
      </c>
      <c r="M10481" s="55" t="s">
        <v>2455</v>
      </c>
    </row>
    <row r="10482" spans="1:13" ht="15">
      <c r="A10482" s="282">
        <v>46027</v>
      </c>
      <c r="B10482" s="55" t="s">
        <v>9922</v>
      </c>
      <c r="C10482" s="784">
        <v>82767</v>
      </c>
      <c r="D10482" s="784" t="s">
        <v>3294</v>
      </c>
      <c r="E10482" s="784">
        <v>150</v>
      </c>
      <c r="F10482" s="784">
        <v>4010</v>
      </c>
      <c r="G10482" s="784" t="s">
        <v>2832</v>
      </c>
      <c r="H10482" s="784" t="s">
        <v>1573</v>
      </c>
      <c r="J10482" s="784">
        <v>1</v>
      </c>
      <c r="K10482" s="784">
        <v>8.75</v>
      </c>
      <c r="L10482" s="784">
        <v>8.75</v>
      </c>
      <c r="M10482" s="55" t="s">
        <v>2455</v>
      </c>
    </row>
    <row r="10483" spans="1:13" ht="15">
      <c r="A10483" s="282">
        <v>46027</v>
      </c>
      <c r="B10483" s="55" t="s">
        <v>9922</v>
      </c>
      <c r="C10483" s="786">
        <v>83570</v>
      </c>
      <c r="D10483" s="786" t="s">
        <v>6747</v>
      </c>
      <c r="E10483" s="786">
        <v>80</v>
      </c>
      <c r="F10483" s="786">
        <v>4010</v>
      </c>
      <c r="G10483" s="786" t="s">
        <v>2848</v>
      </c>
      <c r="H10483" s="786" t="s">
        <v>1573</v>
      </c>
      <c r="J10483" s="786">
        <v>1</v>
      </c>
      <c r="K10483" s="786">
        <v>9.85</v>
      </c>
      <c r="L10483" s="786">
        <v>9.85</v>
      </c>
      <c r="M10483" s="55" t="s">
        <v>2455</v>
      </c>
    </row>
    <row r="10484" spans="1:13" ht="15">
      <c r="A10484" s="282">
        <v>46027</v>
      </c>
      <c r="B10484" s="55" t="s">
        <v>9922</v>
      </c>
      <c r="C10484" s="784">
        <v>83404</v>
      </c>
      <c r="D10484" s="784" t="s">
        <v>6046</v>
      </c>
      <c r="E10484" s="784">
        <v>60</v>
      </c>
      <c r="F10484" s="784">
        <v>4010</v>
      </c>
      <c r="G10484" s="784" t="s">
        <v>2850</v>
      </c>
      <c r="H10484" s="784" t="s">
        <v>1573</v>
      </c>
      <c r="J10484" s="784">
        <v>1</v>
      </c>
      <c r="K10484" s="784">
        <v>10.62</v>
      </c>
      <c r="L10484" s="784">
        <v>10.62</v>
      </c>
      <c r="M10484" s="55" t="s">
        <v>2455</v>
      </c>
    </row>
    <row r="10485" spans="1:13" ht="15">
      <c r="A10485" s="282">
        <v>46027</v>
      </c>
      <c r="B10485" s="55" t="s">
        <v>9922</v>
      </c>
      <c r="C10485" s="786">
        <v>82824</v>
      </c>
      <c r="D10485" s="786" t="s">
        <v>2888</v>
      </c>
      <c r="E10485" s="786">
        <v>130</v>
      </c>
      <c r="F10485" s="786">
        <v>4010</v>
      </c>
      <c r="G10485" s="786" t="s">
        <v>2853</v>
      </c>
      <c r="H10485" s="786" t="s">
        <v>1573</v>
      </c>
      <c r="J10485" s="786">
        <v>1</v>
      </c>
      <c r="K10485" s="786">
        <v>7.14</v>
      </c>
      <c r="L10485" s="786">
        <v>7.14</v>
      </c>
      <c r="M10485" s="55" t="s">
        <v>2455</v>
      </c>
    </row>
    <row r="10486" spans="1:13" ht="15">
      <c r="A10486" s="282">
        <v>46027</v>
      </c>
      <c r="B10486" s="55" t="s">
        <v>9922</v>
      </c>
      <c r="C10486" s="784">
        <v>83198</v>
      </c>
      <c r="D10486" s="784" t="s">
        <v>6994</v>
      </c>
      <c r="E10486" s="784">
        <v>100</v>
      </c>
      <c r="F10486" s="784">
        <v>4010</v>
      </c>
      <c r="G10486" s="784" t="s">
        <v>2858</v>
      </c>
      <c r="H10486" s="784" t="s">
        <v>1573</v>
      </c>
      <c r="J10486" s="784">
        <v>7</v>
      </c>
      <c r="K10486" s="784">
        <v>5.48</v>
      </c>
      <c r="L10486" s="784">
        <v>38.36</v>
      </c>
      <c r="M10486" s="55" t="s">
        <v>2455</v>
      </c>
    </row>
    <row r="10487" spans="1:13" ht="15">
      <c r="A10487" s="282">
        <v>46027</v>
      </c>
      <c r="B10487" s="55" t="s">
        <v>9922</v>
      </c>
      <c r="C10487" s="786">
        <v>81666</v>
      </c>
      <c r="D10487" s="786" t="s">
        <v>4036</v>
      </c>
      <c r="E10487" s="786">
        <v>80</v>
      </c>
      <c r="F10487" s="786">
        <v>4010</v>
      </c>
      <c r="G10487" s="786" t="s">
        <v>2818</v>
      </c>
      <c r="H10487" s="786" t="s">
        <v>1573</v>
      </c>
      <c r="J10487" s="786">
        <v>11</v>
      </c>
      <c r="K10487" s="786">
        <v>5.6</v>
      </c>
      <c r="L10487" s="786">
        <v>61.6</v>
      </c>
      <c r="M10487" s="55" t="s">
        <v>2455</v>
      </c>
    </row>
    <row r="10488" spans="1:13" ht="15">
      <c r="A10488" s="282">
        <v>46027</v>
      </c>
      <c r="B10488" s="55" t="s">
        <v>9922</v>
      </c>
      <c r="C10488" s="784">
        <v>82932</v>
      </c>
      <c r="D10488" s="784" t="s">
        <v>3156</v>
      </c>
      <c r="E10488" s="784">
        <v>85</v>
      </c>
      <c r="F10488" s="784">
        <v>4010</v>
      </c>
      <c r="G10488" s="784" t="s">
        <v>2823</v>
      </c>
      <c r="H10488" s="784" t="s">
        <v>1573</v>
      </c>
      <c r="J10488" s="784">
        <v>6</v>
      </c>
      <c r="K10488" s="784">
        <v>9.51</v>
      </c>
      <c r="L10488" s="784">
        <v>57.06</v>
      </c>
      <c r="M10488" s="55" t="s">
        <v>2455</v>
      </c>
    </row>
    <row r="10489" spans="1:13" ht="15">
      <c r="A10489" s="282">
        <v>46027</v>
      </c>
      <c r="B10489" s="55" t="s">
        <v>9925</v>
      </c>
      <c r="C10489" s="784">
        <v>82248</v>
      </c>
      <c r="D10489" s="784" t="s">
        <v>7463</v>
      </c>
      <c r="E10489" s="784">
        <v>150</v>
      </c>
      <c r="F10489" s="784">
        <v>4010</v>
      </c>
      <c r="G10489" s="784" t="s">
        <v>6383</v>
      </c>
      <c r="H10489" s="784" t="s">
        <v>1573</v>
      </c>
      <c r="J10489" s="784">
        <v>1</v>
      </c>
      <c r="K10489" s="784">
        <v>8.31</v>
      </c>
      <c r="L10489" s="784">
        <v>8.31</v>
      </c>
      <c r="M10489" s="55" t="s">
        <v>2455</v>
      </c>
    </row>
    <row r="10490" spans="1:13" ht="15">
      <c r="A10490" s="282">
        <v>46027</v>
      </c>
      <c r="B10490" s="55" t="s">
        <v>9925</v>
      </c>
      <c r="C10490" s="786">
        <v>82400</v>
      </c>
      <c r="D10490" s="786" t="s">
        <v>4880</v>
      </c>
      <c r="E10490" s="786">
        <v>85</v>
      </c>
      <c r="F10490" s="786">
        <v>4010</v>
      </c>
      <c r="G10490" s="786" t="s">
        <v>5206</v>
      </c>
      <c r="H10490" s="786" t="s">
        <v>1573</v>
      </c>
      <c r="J10490" s="786">
        <v>1</v>
      </c>
      <c r="K10490" s="786">
        <v>17.989999999999998</v>
      </c>
      <c r="L10490" s="786">
        <v>17.989999999999998</v>
      </c>
      <c r="M10490" s="55" t="s">
        <v>2455</v>
      </c>
    </row>
    <row r="10491" spans="1:13" ht="15">
      <c r="A10491" s="282">
        <v>46027</v>
      </c>
      <c r="B10491" s="55" t="s">
        <v>9925</v>
      </c>
      <c r="C10491" s="784">
        <v>81569</v>
      </c>
      <c r="D10491" s="784" t="s">
        <v>9587</v>
      </c>
      <c r="E10491" s="784">
        <v>150</v>
      </c>
      <c r="F10491" s="784">
        <v>4010</v>
      </c>
      <c r="G10491" s="784" t="s">
        <v>9926</v>
      </c>
      <c r="H10491" s="784" t="s">
        <v>1573</v>
      </c>
      <c r="J10491" s="784">
        <v>1</v>
      </c>
      <c r="K10491" s="784">
        <v>8.3699999999999992</v>
      </c>
      <c r="L10491" s="784">
        <v>8.3699999999999992</v>
      </c>
      <c r="M10491" s="55" t="s">
        <v>2455</v>
      </c>
    </row>
    <row r="10492" spans="1:13" ht="15">
      <c r="A10492" s="282">
        <v>46027</v>
      </c>
      <c r="B10492" s="55" t="s">
        <v>9925</v>
      </c>
      <c r="C10492" s="786">
        <v>59818</v>
      </c>
      <c r="D10492" s="786" t="s">
        <v>9927</v>
      </c>
      <c r="E10492" s="786">
        <v>130</v>
      </c>
      <c r="F10492" s="786">
        <v>4010</v>
      </c>
      <c r="G10492" s="786" t="s">
        <v>6377</v>
      </c>
      <c r="H10492" s="786" t="s">
        <v>1573</v>
      </c>
      <c r="J10492" s="786">
        <v>1</v>
      </c>
      <c r="K10492" s="786">
        <v>8.2100000000000009</v>
      </c>
      <c r="L10492" s="786">
        <v>8.2100000000000009</v>
      </c>
      <c r="M10492" s="55" t="s">
        <v>2455</v>
      </c>
    </row>
    <row r="10493" spans="1:13" ht="15">
      <c r="A10493" s="282">
        <v>46027</v>
      </c>
      <c r="B10493" s="55" t="s">
        <v>9925</v>
      </c>
      <c r="C10493" s="784">
        <v>83248</v>
      </c>
      <c r="D10493" s="784" t="s">
        <v>4300</v>
      </c>
      <c r="E10493" s="784">
        <v>150</v>
      </c>
      <c r="F10493" s="784">
        <v>4010</v>
      </c>
      <c r="G10493" s="784" t="s">
        <v>6375</v>
      </c>
      <c r="H10493" s="784" t="s">
        <v>1573</v>
      </c>
      <c r="J10493" s="784">
        <v>1</v>
      </c>
      <c r="K10493" s="784">
        <v>8.7200000000000006</v>
      </c>
      <c r="L10493" s="784">
        <v>8.7200000000000006</v>
      </c>
      <c r="M10493" s="55" t="s">
        <v>2455</v>
      </c>
    </row>
    <row r="10494" spans="1:13" ht="15">
      <c r="A10494" s="282">
        <v>46027</v>
      </c>
      <c r="B10494" s="55" t="s">
        <v>9925</v>
      </c>
      <c r="C10494" s="786">
        <v>83719</v>
      </c>
      <c r="D10494" s="786" t="s">
        <v>6704</v>
      </c>
      <c r="E10494" s="786">
        <v>120</v>
      </c>
      <c r="F10494" s="786">
        <v>4010</v>
      </c>
      <c r="G10494" s="786" t="s">
        <v>4191</v>
      </c>
      <c r="H10494" s="786" t="s">
        <v>1573</v>
      </c>
      <c r="J10494" s="786">
        <v>1</v>
      </c>
      <c r="K10494" s="786">
        <v>11.82</v>
      </c>
      <c r="L10494" s="786">
        <v>11.82</v>
      </c>
      <c r="M10494" s="55" t="s">
        <v>2455</v>
      </c>
    </row>
    <row r="10495" spans="1:13" ht="15">
      <c r="A10495" s="282">
        <v>46027</v>
      </c>
      <c r="B10495" s="55" t="s">
        <v>9925</v>
      </c>
      <c r="C10495" s="784">
        <v>83400</v>
      </c>
      <c r="D10495" s="784" t="s">
        <v>4046</v>
      </c>
      <c r="E10495" s="784">
        <v>60</v>
      </c>
      <c r="F10495" s="784">
        <v>4010</v>
      </c>
      <c r="G10495" s="784" t="s">
        <v>8578</v>
      </c>
      <c r="H10495" s="784" t="s">
        <v>1573</v>
      </c>
      <c r="J10495" s="784">
        <v>1</v>
      </c>
      <c r="K10495" s="784">
        <v>7.46</v>
      </c>
      <c r="L10495" s="784">
        <v>7.46</v>
      </c>
      <c r="M10495" s="55" t="s">
        <v>2455</v>
      </c>
    </row>
    <row r="10496" spans="1:13" ht="15">
      <c r="A10496" s="282">
        <v>46027</v>
      </c>
      <c r="B10496" s="55" t="s">
        <v>9925</v>
      </c>
      <c r="C10496" s="786">
        <v>83524</v>
      </c>
      <c r="D10496" s="786" t="s">
        <v>9862</v>
      </c>
      <c r="E10496" s="786">
        <v>85</v>
      </c>
      <c r="F10496" s="786">
        <v>4010</v>
      </c>
      <c r="G10496" s="786" t="s">
        <v>6296</v>
      </c>
      <c r="H10496" s="786" t="s">
        <v>1573</v>
      </c>
      <c r="J10496" s="786">
        <v>1</v>
      </c>
      <c r="K10496" s="786">
        <v>13.81</v>
      </c>
      <c r="L10496" s="786">
        <v>13.81</v>
      </c>
      <c r="M10496" s="55" t="s">
        <v>2455</v>
      </c>
    </row>
    <row r="10497" spans="1:13" ht="15">
      <c r="A10497" s="282">
        <v>46027</v>
      </c>
      <c r="B10497" s="55" t="s">
        <v>9925</v>
      </c>
      <c r="C10497" s="784">
        <v>83344</v>
      </c>
      <c r="D10497" s="784" t="s">
        <v>5185</v>
      </c>
      <c r="E10497" s="784">
        <v>90</v>
      </c>
      <c r="F10497" s="784">
        <v>4010</v>
      </c>
      <c r="G10497" s="784" t="s">
        <v>6297</v>
      </c>
      <c r="H10497" s="784" t="s">
        <v>1573</v>
      </c>
      <c r="J10497" s="784">
        <v>1</v>
      </c>
      <c r="K10497" s="784">
        <v>11.16</v>
      </c>
      <c r="L10497" s="784">
        <v>11.16</v>
      </c>
      <c r="M10497" s="55" t="s">
        <v>2455</v>
      </c>
    </row>
    <row r="10498" spans="1:13" ht="15">
      <c r="A10498" s="282">
        <v>46027</v>
      </c>
      <c r="B10498" s="55" t="s">
        <v>9925</v>
      </c>
      <c r="C10498" s="786">
        <v>66994</v>
      </c>
      <c r="D10498" s="786" t="s">
        <v>6746</v>
      </c>
      <c r="E10498" s="786" t="s">
        <v>289</v>
      </c>
      <c r="F10498" s="786">
        <v>4010</v>
      </c>
      <c r="G10498" s="786" t="s">
        <v>6299</v>
      </c>
      <c r="H10498" s="786" t="s">
        <v>1573</v>
      </c>
      <c r="J10498" s="786">
        <v>2</v>
      </c>
      <c r="K10498" s="786">
        <v>6.93</v>
      </c>
      <c r="L10498" s="786">
        <v>13.86</v>
      </c>
      <c r="M10498" s="55" t="s">
        <v>2455</v>
      </c>
    </row>
    <row r="10499" spans="1:13" ht="15">
      <c r="A10499" s="282">
        <v>46027</v>
      </c>
      <c r="B10499" s="55" t="s">
        <v>9925</v>
      </c>
      <c r="C10499" s="784">
        <v>82313</v>
      </c>
      <c r="D10499" s="784" t="s">
        <v>3942</v>
      </c>
      <c r="E10499" s="784" t="s">
        <v>2296</v>
      </c>
      <c r="F10499" s="784">
        <v>4010</v>
      </c>
      <c r="G10499" s="784" t="s">
        <v>6301</v>
      </c>
      <c r="H10499" s="784" t="s">
        <v>1573</v>
      </c>
      <c r="J10499" s="784">
        <v>1</v>
      </c>
      <c r="K10499" s="784">
        <v>14.37</v>
      </c>
      <c r="L10499" s="784">
        <v>14.37</v>
      </c>
      <c r="M10499" s="55" t="s">
        <v>2455</v>
      </c>
    </row>
    <row r="10500" spans="1:13" ht="15">
      <c r="A10500" s="282">
        <v>46027</v>
      </c>
      <c r="B10500" s="55" t="s">
        <v>9925</v>
      </c>
      <c r="C10500" s="786">
        <v>81811</v>
      </c>
      <c r="D10500" s="786" t="s">
        <v>2606</v>
      </c>
      <c r="E10500" s="786">
        <v>85</v>
      </c>
      <c r="F10500" s="786">
        <v>4010</v>
      </c>
      <c r="G10500" s="786" t="s">
        <v>9928</v>
      </c>
      <c r="H10500" s="786" t="s">
        <v>1573</v>
      </c>
      <c r="J10500" s="786">
        <v>2</v>
      </c>
      <c r="K10500" s="786">
        <v>21.86</v>
      </c>
      <c r="L10500" s="786">
        <v>43.72</v>
      </c>
      <c r="M10500" s="55" t="s">
        <v>2455</v>
      </c>
    </row>
    <row r="10501" spans="1:13" ht="15">
      <c r="A10501" s="282">
        <v>46027</v>
      </c>
      <c r="B10501" s="55" t="s">
        <v>9925</v>
      </c>
      <c r="C10501" s="784">
        <v>83190</v>
      </c>
      <c r="D10501" s="784" t="s">
        <v>2560</v>
      </c>
      <c r="E10501" s="784">
        <v>110</v>
      </c>
      <c r="F10501" s="784">
        <v>4010</v>
      </c>
      <c r="G10501" s="784" t="s">
        <v>6302</v>
      </c>
      <c r="H10501" s="784" t="s">
        <v>1573</v>
      </c>
      <c r="J10501" s="784">
        <v>1</v>
      </c>
      <c r="K10501" s="784">
        <v>9.09</v>
      </c>
      <c r="L10501" s="784">
        <v>9.09</v>
      </c>
      <c r="M10501" s="55" t="s">
        <v>2455</v>
      </c>
    </row>
    <row r="10502" spans="1:13" ht="15">
      <c r="A10502" s="282">
        <v>46027</v>
      </c>
      <c r="B10502" s="55" t="s">
        <v>9925</v>
      </c>
      <c r="C10502" s="786">
        <v>83520</v>
      </c>
      <c r="D10502" s="786" t="s">
        <v>4796</v>
      </c>
      <c r="E10502" s="786">
        <v>60</v>
      </c>
      <c r="F10502" s="786">
        <v>4010</v>
      </c>
      <c r="G10502" s="786" t="s">
        <v>6315</v>
      </c>
      <c r="H10502" s="786" t="s">
        <v>1573</v>
      </c>
      <c r="J10502" s="786">
        <v>2</v>
      </c>
      <c r="K10502" s="786">
        <v>8.5299999999999994</v>
      </c>
      <c r="L10502" s="786">
        <v>17.059999999999999</v>
      </c>
      <c r="M10502" s="55" t="s">
        <v>2455</v>
      </c>
    </row>
    <row r="10503" spans="1:13" ht="15">
      <c r="A10503" s="282">
        <v>46027</v>
      </c>
      <c r="B10503" s="55" t="s">
        <v>9925</v>
      </c>
      <c r="C10503" s="784">
        <v>83502</v>
      </c>
      <c r="D10503" s="784" t="s">
        <v>6750</v>
      </c>
      <c r="E10503" s="784">
        <v>150</v>
      </c>
      <c r="F10503" s="784">
        <v>4010</v>
      </c>
      <c r="G10503" s="784" t="s">
        <v>6316</v>
      </c>
      <c r="H10503" s="784" t="s">
        <v>1573</v>
      </c>
      <c r="J10503" s="784">
        <v>1</v>
      </c>
      <c r="K10503" s="784">
        <v>4.54</v>
      </c>
      <c r="L10503" s="784">
        <v>4.54</v>
      </c>
      <c r="M10503" s="55" t="s">
        <v>2455</v>
      </c>
    </row>
    <row r="10504" spans="1:13" ht="15">
      <c r="A10504" s="282">
        <v>46027</v>
      </c>
      <c r="B10504" s="55" t="s">
        <v>9925</v>
      </c>
      <c r="C10504" s="786">
        <v>83262</v>
      </c>
      <c r="D10504" s="786" t="s">
        <v>6400</v>
      </c>
      <c r="E10504" s="786">
        <v>90</v>
      </c>
      <c r="F10504" s="786">
        <v>4010</v>
      </c>
      <c r="G10504" s="786" t="s">
        <v>6304</v>
      </c>
      <c r="H10504" s="786" t="s">
        <v>1573</v>
      </c>
      <c r="J10504" s="786">
        <v>1</v>
      </c>
      <c r="K10504" s="786">
        <v>13.08</v>
      </c>
      <c r="L10504" s="786">
        <v>13.08</v>
      </c>
      <c r="M10504" s="55" t="s">
        <v>2455</v>
      </c>
    </row>
    <row r="10505" spans="1:13" ht="15">
      <c r="A10505" s="282">
        <v>46027</v>
      </c>
      <c r="B10505" s="55" t="s">
        <v>9925</v>
      </c>
      <c r="C10505" s="784">
        <v>83643</v>
      </c>
      <c r="D10505" s="784" t="s">
        <v>8125</v>
      </c>
      <c r="E10505" s="784" t="s">
        <v>289</v>
      </c>
      <c r="F10505" s="784">
        <v>4010</v>
      </c>
      <c r="G10505" s="784" t="s">
        <v>9929</v>
      </c>
      <c r="H10505" s="784" t="s">
        <v>1573</v>
      </c>
      <c r="J10505" s="784">
        <v>2</v>
      </c>
      <c r="K10505" s="784">
        <v>31.95</v>
      </c>
      <c r="L10505" s="784">
        <v>63.9</v>
      </c>
      <c r="M10505" s="55" t="s">
        <v>2455</v>
      </c>
    </row>
    <row r="10506" spans="1:13" ht="15">
      <c r="A10506" s="282">
        <v>46027</v>
      </c>
      <c r="B10506" s="55" t="s">
        <v>9925</v>
      </c>
      <c r="C10506" s="786">
        <v>67379</v>
      </c>
      <c r="D10506" s="786" t="s">
        <v>5891</v>
      </c>
      <c r="E10506" s="786">
        <v>130</v>
      </c>
      <c r="F10506" s="786">
        <v>4010</v>
      </c>
      <c r="G10506" s="786" t="s">
        <v>8853</v>
      </c>
      <c r="H10506" s="786" t="s">
        <v>1573</v>
      </c>
      <c r="J10506" s="786">
        <v>1</v>
      </c>
      <c r="K10506" s="786">
        <v>5.43</v>
      </c>
      <c r="L10506" s="786">
        <v>5.43</v>
      </c>
      <c r="M10506" s="55" t="s">
        <v>2455</v>
      </c>
    </row>
    <row r="10507" spans="1:13" ht="15">
      <c r="A10507" s="282">
        <v>46027</v>
      </c>
      <c r="B10507" s="55" t="s">
        <v>9925</v>
      </c>
      <c r="C10507" s="784">
        <v>82400</v>
      </c>
      <c r="D10507" s="784" t="s">
        <v>2788</v>
      </c>
      <c r="E10507" s="784">
        <v>150</v>
      </c>
      <c r="F10507" s="784">
        <v>4010</v>
      </c>
      <c r="G10507" s="784" t="s">
        <v>6030</v>
      </c>
      <c r="H10507" s="784" t="s">
        <v>1573</v>
      </c>
      <c r="J10507" s="784">
        <v>1</v>
      </c>
      <c r="K10507" s="784">
        <v>17.989999999999998</v>
      </c>
      <c r="L10507" s="784">
        <v>17.989999999999998</v>
      </c>
      <c r="M10507" s="55" t="s">
        <v>2455</v>
      </c>
    </row>
    <row r="10508" spans="1:13" ht="15">
      <c r="A10508" s="282">
        <v>46027</v>
      </c>
      <c r="B10508" s="55" t="s">
        <v>9925</v>
      </c>
      <c r="C10508" s="786">
        <v>83754</v>
      </c>
      <c r="D10508" s="786" t="s">
        <v>5572</v>
      </c>
      <c r="E10508" s="786">
        <v>90</v>
      </c>
      <c r="F10508" s="786">
        <v>4010</v>
      </c>
      <c r="G10508" s="786" t="s">
        <v>3026</v>
      </c>
      <c r="H10508" s="786" t="s">
        <v>1573</v>
      </c>
      <c r="J10508" s="786">
        <v>1</v>
      </c>
      <c r="K10508" s="786">
        <v>9.11</v>
      </c>
      <c r="L10508" s="786">
        <v>9.11</v>
      </c>
      <c r="M10508" s="55" t="s">
        <v>2455</v>
      </c>
    </row>
    <row r="10509" spans="1:13" ht="15">
      <c r="A10509" s="282">
        <v>46027</v>
      </c>
      <c r="B10509" s="55" t="s">
        <v>9925</v>
      </c>
      <c r="C10509" s="784">
        <v>83190</v>
      </c>
      <c r="D10509" s="784" t="s">
        <v>2560</v>
      </c>
      <c r="E10509" s="784">
        <v>120</v>
      </c>
      <c r="F10509" s="784">
        <v>4010</v>
      </c>
      <c r="G10509" s="784" t="s">
        <v>6307</v>
      </c>
      <c r="H10509" s="784" t="s">
        <v>1573</v>
      </c>
      <c r="J10509" s="784">
        <v>1</v>
      </c>
      <c r="K10509" s="784">
        <v>9.09</v>
      </c>
      <c r="L10509" s="784">
        <v>9.09</v>
      </c>
      <c r="M10509" s="55" t="s">
        <v>2455</v>
      </c>
    </row>
    <row r="10510" spans="1:13" ht="15">
      <c r="A10510" s="282">
        <v>46027</v>
      </c>
      <c r="B10510" s="55" t="s">
        <v>9925</v>
      </c>
      <c r="C10510" s="786">
        <v>83868</v>
      </c>
      <c r="D10510" s="786" t="s">
        <v>7741</v>
      </c>
      <c r="E10510" s="786" t="s">
        <v>3950</v>
      </c>
      <c r="F10510" s="786">
        <v>4010</v>
      </c>
      <c r="G10510" s="786" t="s">
        <v>6308</v>
      </c>
      <c r="H10510" s="786" t="s">
        <v>1573</v>
      </c>
      <c r="J10510" s="786">
        <v>1</v>
      </c>
      <c r="K10510" s="786">
        <v>7.54</v>
      </c>
      <c r="L10510" s="786">
        <v>7.54</v>
      </c>
      <c r="M10510" s="55" t="s">
        <v>2455</v>
      </c>
    </row>
    <row r="10511" spans="1:13" ht="15">
      <c r="A10511" s="282">
        <v>46027</v>
      </c>
      <c r="B10511" s="55" t="s">
        <v>9925</v>
      </c>
      <c r="C10511" s="784">
        <v>83839</v>
      </c>
      <c r="D10511" s="784" t="s">
        <v>8583</v>
      </c>
      <c r="E10511" s="784">
        <v>90</v>
      </c>
      <c r="F10511" s="784">
        <v>4010</v>
      </c>
      <c r="G10511" s="784" t="s">
        <v>6312</v>
      </c>
      <c r="H10511" s="784" t="s">
        <v>1573</v>
      </c>
      <c r="J10511" s="784">
        <v>1</v>
      </c>
      <c r="K10511" s="784">
        <v>4.13</v>
      </c>
      <c r="L10511" s="784">
        <v>4.13</v>
      </c>
      <c r="M10511" s="55" t="s">
        <v>2455</v>
      </c>
    </row>
    <row r="10512" spans="1:13" ht="15">
      <c r="A10512" s="282">
        <v>46027</v>
      </c>
      <c r="B10512" s="55" t="s">
        <v>9925</v>
      </c>
      <c r="C10512" s="786">
        <v>68010</v>
      </c>
      <c r="D10512" s="786" t="s">
        <v>4989</v>
      </c>
      <c r="E10512" s="786">
        <v>90</v>
      </c>
      <c r="F10512" s="786">
        <v>4010</v>
      </c>
      <c r="G10512" s="786" t="s">
        <v>9930</v>
      </c>
      <c r="H10512" s="786" t="s">
        <v>1573</v>
      </c>
      <c r="J10512" s="786">
        <v>1</v>
      </c>
      <c r="K10512" s="786">
        <v>7.31</v>
      </c>
      <c r="L10512" s="786">
        <v>7.31</v>
      </c>
      <c r="M10512" s="55" t="s">
        <v>2455</v>
      </c>
    </row>
    <row r="10513" spans="1:13" ht="15">
      <c r="A10513" s="282">
        <v>46027</v>
      </c>
      <c r="B10513" s="55" t="s">
        <v>9925</v>
      </c>
      <c r="C10513" s="784">
        <v>83250</v>
      </c>
      <c r="D10513" s="784" t="s">
        <v>6948</v>
      </c>
      <c r="E10513" s="784">
        <v>110</v>
      </c>
      <c r="F10513" s="784">
        <v>4010</v>
      </c>
      <c r="G10513" s="784" t="s">
        <v>6313</v>
      </c>
      <c r="H10513" s="784" t="s">
        <v>1573</v>
      </c>
      <c r="J10513" s="784">
        <v>2</v>
      </c>
      <c r="K10513" s="784">
        <v>8.58</v>
      </c>
      <c r="L10513" s="784">
        <v>17.16</v>
      </c>
      <c r="M10513" s="55" t="s">
        <v>2455</v>
      </c>
    </row>
    <row r="10514" spans="1:13" ht="15">
      <c r="A10514" s="282">
        <v>46027</v>
      </c>
      <c r="B10514" s="55" t="s">
        <v>9925</v>
      </c>
      <c r="C10514" s="786">
        <v>66973</v>
      </c>
      <c r="D10514" s="786" t="s">
        <v>6553</v>
      </c>
      <c r="E10514" s="786">
        <v>100</v>
      </c>
      <c r="F10514" s="786">
        <v>4010</v>
      </c>
      <c r="G10514" s="786" t="s">
        <v>8855</v>
      </c>
      <c r="H10514" s="786" t="s">
        <v>1573</v>
      </c>
      <c r="J10514" s="786">
        <v>1</v>
      </c>
      <c r="K10514" s="786">
        <v>4.9000000000000004</v>
      </c>
      <c r="L10514" s="786">
        <v>4.9000000000000004</v>
      </c>
      <c r="M10514" s="55" t="s">
        <v>2455</v>
      </c>
    </row>
    <row r="10515" spans="1:13" ht="15">
      <c r="A10515" s="282">
        <v>46027</v>
      </c>
      <c r="B10515" s="55" t="s">
        <v>9925</v>
      </c>
      <c r="C10515" s="784">
        <v>83832</v>
      </c>
      <c r="D10515" s="784" t="s">
        <v>8040</v>
      </c>
      <c r="E10515" s="784">
        <v>150</v>
      </c>
      <c r="F10515" s="784">
        <v>4010</v>
      </c>
      <c r="G10515" s="784" t="s">
        <v>6227</v>
      </c>
      <c r="H10515" s="784" t="s">
        <v>1573</v>
      </c>
      <c r="J10515" s="784">
        <v>2</v>
      </c>
      <c r="K10515" s="784">
        <v>14.03</v>
      </c>
      <c r="L10515" s="784">
        <v>28.06</v>
      </c>
      <c r="M10515" s="55" t="s">
        <v>2455</v>
      </c>
    </row>
    <row r="10516" spans="1:13" ht="15">
      <c r="A10516" s="282">
        <v>46027</v>
      </c>
      <c r="B10516" s="55" t="s">
        <v>9925</v>
      </c>
      <c r="C10516" s="786">
        <v>33175</v>
      </c>
      <c r="D10516" s="786" t="s">
        <v>2560</v>
      </c>
      <c r="E10516" s="786">
        <v>140</v>
      </c>
      <c r="F10516" s="786">
        <v>4010</v>
      </c>
      <c r="G10516" s="786" t="s">
        <v>6239</v>
      </c>
      <c r="H10516" s="786" t="s">
        <v>1573</v>
      </c>
      <c r="J10516" s="786">
        <v>1</v>
      </c>
      <c r="K10516" s="786">
        <v>8.85</v>
      </c>
      <c r="L10516" s="786">
        <v>8.85</v>
      </c>
      <c r="M10516" s="55" t="s">
        <v>2455</v>
      </c>
    </row>
    <row r="10517" spans="1:13" ht="15">
      <c r="A10517" s="282">
        <v>46027</v>
      </c>
      <c r="B10517" s="55" t="s">
        <v>9925</v>
      </c>
      <c r="C10517" s="784">
        <v>83622</v>
      </c>
      <c r="D10517" s="784" t="s">
        <v>6092</v>
      </c>
      <c r="E10517" s="784">
        <v>70</v>
      </c>
      <c r="F10517" s="784">
        <v>4010</v>
      </c>
      <c r="G10517" s="784" t="s">
        <v>9931</v>
      </c>
      <c r="H10517" s="784" t="s">
        <v>1573</v>
      </c>
      <c r="J10517" s="784">
        <v>2</v>
      </c>
      <c r="K10517" s="784">
        <v>7.78</v>
      </c>
      <c r="L10517" s="784">
        <v>15.56</v>
      </c>
      <c r="M10517" s="55" t="s">
        <v>2455</v>
      </c>
    </row>
    <row r="10518" spans="1:13" ht="15">
      <c r="A10518" s="282">
        <v>46027</v>
      </c>
      <c r="B10518" s="55" t="s">
        <v>9925</v>
      </c>
      <c r="C10518" s="786">
        <v>83392</v>
      </c>
      <c r="D10518" s="786" t="s">
        <v>6015</v>
      </c>
      <c r="E10518" s="786">
        <v>90</v>
      </c>
      <c r="F10518" s="786">
        <v>4010</v>
      </c>
      <c r="G10518" s="786" t="s">
        <v>8581</v>
      </c>
      <c r="H10518" s="786" t="s">
        <v>1573</v>
      </c>
      <c r="J10518" s="786">
        <v>1</v>
      </c>
      <c r="K10518" s="786">
        <v>22.21</v>
      </c>
      <c r="L10518" s="786">
        <v>22.21</v>
      </c>
      <c r="M10518" s="55" t="s">
        <v>2455</v>
      </c>
    </row>
    <row r="10519" spans="1:13" ht="15">
      <c r="A10519" s="282">
        <v>46027</v>
      </c>
      <c r="B10519" s="55" t="s">
        <v>9925</v>
      </c>
      <c r="C10519" s="784">
        <v>83344</v>
      </c>
      <c r="D10519" s="784" t="s">
        <v>5185</v>
      </c>
      <c r="E10519" s="784">
        <v>75</v>
      </c>
      <c r="F10519" s="784">
        <v>4010</v>
      </c>
      <c r="G10519" s="784" t="s">
        <v>6241</v>
      </c>
      <c r="H10519" s="784" t="s">
        <v>1573</v>
      </c>
      <c r="J10519" s="784">
        <v>3</v>
      </c>
      <c r="K10519" s="784">
        <v>10.37</v>
      </c>
      <c r="L10519" s="784">
        <v>31.11</v>
      </c>
      <c r="M10519" s="55" t="s">
        <v>2455</v>
      </c>
    </row>
    <row r="10520" spans="1:13" ht="15">
      <c r="A10520" s="282">
        <v>46027</v>
      </c>
      <c r="B10520" s="55" t="s">
        <v>9925</v>
      </c>
      <c r="C10520" s="786">
        <v>67044</v>
      </c>
      <c r="D10520" s="786" t="s">
        <v>8742</v>
      </c>
      <c r="E10520" s="786">
        <v>100</v>
      </c>
      <c r="F10520" s="786">
        <v>4010</v>
      </c>
      <c r="G10520" s="786" t="s">
        <v>9932</v>
      </c>
      <c r="H10520" s="786" t="s">
        <v>1573</v>
      </c>
      <c r="J10520" s="786">
        <v>1</v>
      </c>
      <c r="K10520" s="786">
        <v>5.98</v>
      </c>
      <c r="L10520" s="786">
        <v>5.98</v>
      </c>
      <c r="M10520" s="55" t="s">
        <v>2455</v>
      </c>
    </row>
    <row r="10521" spans="1:13" ht="15">
      <c r="A10521" s="282">
        <v>46027</v>
      </c>
      <c r="B10521" s="55" t="s">
        <v>9925</v>
      </c>
      <c r="C10521" s="784">
        <v>66936</v>
      </c>
      <c r="D10521" s="784" t="s">
        <v>6638</v>
      </c>
      <c r="E10521" s="784">
        <v>60</v>
      </c>
      <c r="F10521" s="784">
        <v>4010</v>
      </c>
      <c r="G10521" s="784" t="s">
        <v>2532</v>
      </c>
      <c r="H10521" s="784" t="s">
        <v>1573</v>
      </c>
      <c r="J10521" s="784">
        <v>1</v>
      </c>
      <c r="K10521" s="784">
        <v>8.4</v>
      </c>
      <c r="L10521" s="784">
        <v>8.4</v>
      </c>
      <c r="M10521" s="55" t="s">
        <v>2455</v>
      </c>
    </row>
    <row r="10522" spans="1:13" ht="15">
      <c r="A10522" s="282">
        <v>46027</v>
      </c>
      <c r="B10522" s="55" t="s">
        <v>9925</v>
      </c>
      <c r="C10522" s="786">
        <v>82158</v>
      </c>
      <c r="D10522" s="786" t="s">
        <v>2981</v>
      </c>
      <c r="E10522" s="786">
        <v>90</v>
      </c>
      <c r="F10522" s="786">
        <v>4010</v>
      </c>
      <c r="G10522" s="786" t="s">
        <v>8582</v>
      </c>
      <c r="H10522" s="786" t="s">
        <v>1573</v>
      </c>
      <c r="J10522" s="786">
        <v>1</v>
      </c>
      <c r="K10522" s="786">
        <v>28.12</v>
      </c>
      <c r="L10522" s="786">
        <v>28.12</v>
      </c>
      <c r="M10522" s="55" t="s">
        <v>2455</v>
      </c>
    </row>
    <row r="10523" spans="1:13" ht="15">
      <c r="A10523" s="282">
        <v>46027</v>
      </c>
      <c r="B10523" s="55" t="s">
        <v>9925</v>
      </c>
      <c r="C10523" s="784">
        <v>82603</v>
      </c>
      <c r="D10523" s="784" t="s">
        <v>6845</v>
      </c>
      <c r="E10523" s="784">
        <v>120</v>
      </c>
      <c r="F10523" s="784">
        <v>4010</v>
      </c>
      <c r="G10523" s="784" t="s">
        <v>6263</v>
      </c>
      <c r="H10523" s="784" t="s">
        <v>1573</v>
      </c>
      <c r="J10523" s="784">
        <v>1</v>
      </c>
      <c r="K10523" s="784">
        <v>5.59</v>
      </c>
      <c r="L10523" s="784">
        <v>5.59</v>
      </c>
      <c r="M10523" s="55" t="s">
        <v>2455</v>
      </c>
    </row>
    <row r="10524" spans="1:13" ht="15">
      <c r="A10524" s="282">
        <v>46027</v>
      </c>
      <c r="B10524" s="55" t="s">
        <v>9925</v>
      </c>
      <c r="C10524" s="786">
        <v>66936</v>
      </c>
      <c r="D10524" s="786" t="s">
        <v>4796</v>
      </c>
      <c r="E10524" s="786">
        <v>85</v>
      </c>
      <c r="F10524" s="786">
        <v>4010</v>
      </c>
      <c r="G10524" s="786" t="s">
        <v>7208</v>
      </c>
      <c r="H10524" s="786" t="s">
        <v>1573</v>
      </c>
      <c r="J10524" s="786">
        <v>1</v>
      </c>
      <c r="K10524" s="786">
        <v>8.83</v>
      </c>
      <c r="L10524" s="786">
        <v>8.83</v>
      </c>
      <c r="M10524" s="55" t="s">
        <v>2455</v>
      </c>
    </row>
    <row r="10525" spans="1:13" ht="15">
      <c r="A10525" s="282">
        <v>46027</v>
      </c>
      <c r="B10525" s="55" t="s">
        <v>9925</v>
      </c>
      <c r="C10525" s="784">
        <v>66930</v>
      </c>
      <c r="D10525" s="784" t="s">
        <v>5322</v>
      </c>
      <c r="E10525" s="784">
        <v>50</v>
      </c>
      <c r="F10525" s="784">
        <v>4010</v>
      </c>
      <c r="G10525" s="784" t="s">
        <v>2422</v>
      </c>
      <c r="H10525" s="784" t="s">
        <v>1573</v>
      </c>
      <c r="J10525" s="784">
        <v>1</v>
      </c>
      <c r="K10525" s="784">
        <v>11.9</v>
      </c>
      <c r="L10525" s="784">
        <v>11.9</v>
      </c>
      <c r="M10525" s="55" t="s">
        <v>2455</v>
      </c>
    </row>
    <row r="10526" spans="1:13" ht="15">
      <c r="A10526" s="282">
        <v>46027</v>
      </c>
      <c r="B10526" s="55" t="s">
        <v>9925</v>
      </c>
      <c r="C10526" s="786">
        <v>80441</v>
      </c>
      <c r="D10526" s="786" t="s">
        <v>2274</v>
      </c>
      <c r="E10526" s="786">
        <v>120</v>
      </c>
      <c r="F10526" s="786">
        <v>4010</v>
      </c>
      <c r="G10526" s="786" t="s">
        <v>9933</v>
      </c>
      <c r="H10526" s="786" t="s">
        <v>1573</v>
      </c>
      <c r="J10526" s="786">
        <v>1</v>
      </c>
      <c r="K10526" s="786">
        <v>8.35</v>
      </c>
      <c r="L10526" s="786">
        <v>8.35</v>
      </c>
      <c r="M10526" s="55" t="s">
        <v>2455</v>
      </c>
    </row>
    <row r="10527" spans="1:13" ht="15">
      <c r="A10527" s="282">
        <v>46027</v>
      </c>
      <c r="B10527" s="55" t="s">
        <v>9925</v>
      </c>
      <c r="C10527" s="784">
        <v>82731</v>
      </c>
      <c r="D10527" s="784" t="s">
        <v>2539</v>
      </c>
      <c r="E10527" s="784">
        <v>80</v>
      </c>
      <c r="F10527" s="784">
        <v>4010</v>
      </c>
      <c r="G10527" s="784" t="s">
        <v>7111</v>
      </c>
      <c r="H10527" s="784" t="s">
        <v>1573</v>
      </c>
      <c r="J10527" s="784">
        <v>1</v>
      </c>
      <c r="K10527" s="784">
        <v>11.15</v>
      </c>
      <c r="L10527" s="784">
        <v>11.15</v>
      </c>
      <c r="M10527" s="55" t="s">
        <v>2455</v>
      </c>
    </row>
    <row r="10528" spans="1:13" ht="15">
      <c r="A10528" s="282">
        <v>46027</v>
      </c>
      <c r="B10528" s="55" t="s">
        <v>9925</v>
      </c>
      <c r="C10528" s="786">
        <v>80039</v>
      </c>
      <c r="D10528" s="786" t="s">
        <v>2988</v>
      </c>
      <c r="E10528" s="786" t="s">
        <v>3950</v>
      </c>
      <c r="F10528" s="786">
        <v>4010</v>
      </c>
      <c r="G10528" s="786" t="s">
        <v>8857</v>
      </c>
      <c r="H10528" s="786" t="s">
        <v>1573</v>
      </c>
      <c r="J10528" s="786">
        <v>1</v>
      </c>
      <c r="K10528" s="786">
        <v>10.73</v>
      </c>
      <c r="L10528" s="786">
        <v>10.73</v>
      </c>
      <c r="M10528" s="55" t="s">
        <v>2455</v>
      </c>
    </row>
    <row r="10529" spans="1:13" ht="15">
      <c r="A10529" s="282">
        <v>46027</v>
      </c>
      <c r="B10529" s="55" t="s">
        <v>9925</v>
      </c>
      <c r="C10529" s="784">
        <v>81873</v>
      </c>
      <c r="D10529" s="784" t="s">
        <v>4991</v>
      </c>
      <c r="E10529" s="784">
        <v>85</v>
      </c>
      <c r="F10529" s="784">
        <v>4010</v>
      </c>
      <c r="G10529" s="784" t="s">
        <v>6281</v>
      </c>
      <c r="H10529" s="784" t="s">
        <v>1573</v>
      </c>
      <c r="J10529" s="784">
        <v>2</v>
      </c>
      <c r="K10529" s="784">
        <v>12.35</v>
      </c>
      <c r="L10529" s="784">
        <v>24.7</v>
      </c>
      <c r="M10529" s="55" t="s">
        <v>2455</v>
      </c>
    </row>
    <row r="10530" spans="1:13" ht="15">
      <c r="A10530" s="282">
        <v>46027</v>
      </c>
      <c r="B10530" s="55" t="s">
        <v>9925</v>
      </c>
      <c r="C10530" s="786">
        <v>83815</v>
      </c>
      <c r="D10530" s="786" t="s">
        <v>6020</v>
      </c>
      <c r="E10530" s="786">
        <v>85</v>
      </c>
      <c r="F10530" s="786">
        <v>4010</v>
      </c>
      <c r="G10530" s="786" t="s">
        <v>6293</v>
      </c>
      <c r="H10530" s="786" t="s">
        <v>1573</v>
      </c>
      <c r="J10530" s="786">
        <v>1</v>
      </c>
      <c r="K10530" s="786">
        <v>8.7200000000000006</v>
      </c>
      <c r="L10530" s="786">
        <v>8.7200000000000006</v>
      </c>
      <c r="M10530" s="55" t="s">
        <v>2455</v>
      </c>
    </row>
    <row r="10531" spans="1:13" ht="15">
      <c r="A10531" s="282">
        <v>46027</v>
      </c>
      <c r="B10531" s="55" t="s">
        <v>9925</v>
      </c>
      <c r="C10531" s="784">
        <v>66973</v>
      </c>
      <c r="D10531" s="784" t="s">
        <v>2493</v>
      </c>
      <c r="E10531" s="784">
        <v>130</v>
      </c>
      <c r="F10531" s="784">
        <v>4010</v>
      </c>
      <c r="G10531" s="784" t="s">
        <v>6184</v>
      </c>
      <c r="H10531" s="784" t="s">
        <v>1573</v>
      </c>
      <c r="J10531" s="784">
        <v>1</v>
      </c>
      <c r="K10531" s="784">
        <v>4.9000000000000004</v>
      </c>
      <c r="L10531" s="784">
        <v>4.9000000000000004</v>
      </c>
      <c r="M10531" s="55" t="s">
        <v>2455</v>
      </c>
    </row>
    <row r="10532" spans="1:13" ht="15">
      <c r="A10532" s="282">
        <v>46027</v>
      </c>
      <c r="B10532" s="55" t="s">
        <v>9925</v>
      </c>
      <c r="C10532" s="786">
        <v>83841</v>
      </c>
      <c r="D10532" s="786" t="s">
        <v>9934</v>
      </c>
      <c r="E10532" s="786">
        <v>90</v>
      </c>
      <c r="F10532" s="786">
        <v>4010</v>
      </c>
      <c r="G10532" s="786" t="s">
        <v>9935</v>
      </c>
      <c r="H10532" s="786" t="s">
        <v>1573</v>
      </c>
      <c r="J10532" s="786">
        <v>1</v>
      </c>
      <c r="K10532" s="786">
        <v>5.27</v>
      </c>
      <c r="L10532" s="786">
        <v>5.27</v>
      </c>
      <c r="M10532" s="55" t="s">
        <v>2455</v>
      </c>
    </row>
    <row r="10533" spans="1:13" ht="15">
      <c r="A10533" s="282">
        <v>46027</v>
      </c>
      <c r="B10533" s="55" t="s">
        <v>9925</v>
      </c>
      <c r="C10533" s="784">
        <v>82400</v>
      </c>
      <c r="D10533" s="784" t="s">
        <v>4880</v>
      </c>
      <c r="E10533" s="784">
        <v>85</v>
      </c>
      <c r="F10533" s="784">
        <v>4010</v>
      </c>
      <c r="G10533" s="784" t="s">
        <v>5206</v>
      </c>
      <c r="H10533" s="784" t="s">
        <v>1573</v>
      </c>
      <c r="J10533" s="784">
        <v>1</v>
      </c>
      <c r="K10533" s="784">
        <v>17.989999999999998</v>
      </c>
      <c r="L10533" s="784">
        <v>17.989999999999998</v>
      </c>
      <c r="M10533" s="55" t="s">
        <v>2455</v>
      </c>
    </row>
    <row r="10534" spans="1:13" ht="15">
      <c r="A10534" s="282">
        <v>46027</v>
      </c>
      <c r="B10534" s="55" t="s">
        <v>9925</v>
      </c>
      <c r="C10534" s="786">
        <v>83642</v>
      </c>
      <c r="D10534" s="786" t="s">
        <v>7751</v>
      </c>
      <c r="E10534" s="786" t="s">
        <v>3950</v>
      </c>
      <c r="F10534" s="786">
        <v>4010</v>
      </c>
      <c r="G10534" s="786" t="s">
        <v>7114</v>
      </c>
      <c r="H10534" s="786" t="s">
        <v>1573</v>
      </c>
      <c r="J10534" s="786">
        <v>1</v>
      </c>
      <c r="K10534" s="786">
        <v>7.86</v>
      </c>
      <c r="L10534" s="786">
        <v>7.86</v>
      </c>
      <c r="M10534" s="55" t="s">
        <v>2455</v>
      </c>
    </row>
    <row r="10535" spans="1:13" ht="15">
      <c r="A10535" s="282">
        <v>46027</v>
      </c>
      <c r="B10535" s="55" t="s">
        <v>9925</v>
      </c>
      <c r="C10535" s="784">
        <v>83549</v>
      </c>
      <c r="D10535" s="784" t="s">
        <v>7035</v>
      </c>
      <c r="E10535" s="784">
        <v>140</v>
      </c>
      <c r="F10535" s="784">
        <v>4010</v>
      </c>
      <c r="G10535" s="784" t="s">
        <v>6192</v>
      </c>
      <c r="H10535" s="784" t="s">
        <v>1573</v>
      </c>
      <c r="J10535" s="784">
        <v>2</v>
      </c>
      <c r="K10535" s="784">
        <v>15.41</v>
      </c>
      <c r="L10535" s="784">
        <v>30.82</v>
      </c>
      <c r="M10535" s="55" t="s">
        <v>2455</v>
      </c>
    </row>
    <row r="10536" spans="1:13" ht="15">
      <c r="A10536" s="282">
        <v>46027</v>
      </c>
      <c r="B10536" s="55" t="s">
        <v>9925</v>
      </c>
      <c r="C10536" s="786">
        <v>82721</v>
      </c>
      <c r="D10536" s="786" t="s">
        <v>3298</v>
      </c>
      <c r="E10536" s="786">
        <v>85</v>
      </c>
      <c r="F10536" s="786">
        <v>4010</v>
      </c>
      <c r="G10536" s="786" t="s">
        <v>6193</v>
      </c>
      <c r="H10536" s="786" t="s">
        <v>1573</v>
      </c>
      <c r="J10536" s="786">
        <v>2</v>
      </c>
      <c r="K10536" s="786">
        <v>6.94</v>
      </c>
      <c r="L10536" s="786">
        <v>13.88</v>
      </c>
      <c r="M10536" s="55" t="s">
        <v>2455</v>
      </c>
    </row>
    <row r="10537" spans="1:13" ht="15">
      <c r="A10537" s="282">
        <v>46027</v>
      </c>
      <c r="B10537" s="55" t="s">
        <v>9925</v>
      </c>
      <c r="C10537" s="784">
        <v>66736</v>
      </c>
      <c r="D10537" s="784" t="s">
        <v>7630</v>
      </c>
      <c r="E10537" s="784">
        <v>130</v>
      </c>
      <c r="F10537" s="784">
        <v>4010</v>
      </c>
      <c r="G10537" s="784" t="s">
        <v>7226</v>
      </c>
      <c r="H10537" s="784" t="s">
        <v>1573</v>
      </c>
      <c r="J10537" s="784">
        <v>1</v>
      </c>
      <c r="K10537" s="784">
        <v>16.72</v>
      </c>
      <c r="L10537" s="784">
        <v>16.72</v>
      </c>
      <c r="M10537" s="55" t="s">
        <v>2455</v>
      </c>
    </row>
    <row r="10538" spans="1:13" ht="15">
      <c r="A10538" s="282">
        <v>46027</v>
      </c>
      <c r="B10538" s="55" t="s">
        <v>9925</v>
      </c>
      <c r="C10538" s="786">
        <v>81553</v>
      </c>
      <c r="D10538" s="786" t="s">
        <v>9936</v>
      </c>
      <c r="E10538" s="786">
        <v>60</v>
      </c>
      <c r="F10538" s="786">
        <v>4010</v>
      </c>
      <c r="G10538" s="786" t="s">
        <v>6198</v>
      </c>
      <c r="H10538" s="786" t="s">
        <v>1573</v>
      </c>
      <c r="J10538" s="786">
        <v>1</v>
      </c>
      <c r="K10538" s="786">
        <v>34.49</v>
      </c>
      <c r="L10538" s="786">
        <v>34.49</v>
      </c>
      <c r="M10538" s="55" t="s">
        <v>2455</v>
      </c>
    </row>
    <row r="10539" spans="1:13" ht="15">
      <c r="A10539" s="282">
        <v>46027</v>
      </c>
      <c r="B10539" s="55" t="s">
        <v>9925</v>
      </c>
      <c r="C10539" s="784">
        <v>82717</v>
      </c>
      <c r="D10539" s="784" t="s">
        <v>3039</v>
      </c>
      <c r="E10539" s="784">
        <v>75</v>
      </c>
      <c r="F10539" s="784">
        <v>4010</v>
      </c>
      <c r="G10539" s="784" t="s">
        <v>6209</v>
      </c>
      <c r="H10539" s="784" t="s">
        <v>1573</v>
      </c>
      <c r="J10539" s="784">
        <v>1</v>
      </c>
      <c r="K10539" s="784">
        <v>8.81</v>
      </c>
      <c r="L10539" s="784">
        <v>8.81</v>
      </c>
      <c r="M10539" s="55" t="s">
        <v>2455</v>
      </c>
    </row>
    <row r="10540" spans="1:13" ht="15">
      <c r="A10540" s="282">
        <v>46027</v>
      </c>
      <c r="B10540" s="55" t="s">
        <v>9925</v>
      </c>
      <c r="C10540" s="786">
        <v>82026</v>
      </c>
      <c r="D10540" s="786" t="s">
        <v>5657</v>
      </c>
      <c r="E10540" s="786">
        <v>60</v>
      </c>
      <c r="F10540" s="786">
        <v>4010</v>
      </c>
      <c r="G10540" s="786" t="s">
        <v>8479</v>
      </c>
      <c r="H10540" s="786" t="s">
        <v>1573</v>
      </c>
      <c r="J10540" s="786">
        <v>1</v>
      </c>
      <c r="K10540" s="786">
        <v>10.53</v>
      </c>
      <c r="L10540" s="786">
        <v>10.53</v>
      </c>
      <c r="M10540" s="55" t="s">
        <v>2455</v>
      </c>
    </row>
    <row r="10541" spans="1:13" ht="15">
      <c r="A10541" s="282">
        <v>46027</v>
      </c>
      <c r="B10541" s="55" t="s">
        <v>9937</v>
      </c>
      <c r="C10541" s="784">
        <v>83635</v>
      </c>
      <c r="D10541" s="784" t="s">
        <v>6986</v>
      </c>
      <c r="E10541" s="784">
        <v>80</v>
      </c>
      <c r="F10541" s="784">
        <v>4010</v>
      </c>
      <c r="G10541" s="784" t="s">
        <v>7620</v>
      </c>
      <c r="H10541" s="784" t="s">
        <v>1573</v>
      </c>
      <c r="J10541" s="55">
        <v>-1</v>
      </c>
      <c r="K10541" s="791">
        <v>13.48</v>
      </c>
      <c r="L10541" s="791">
        <v>-13.48</v>
      </c>
      <c r="M10541" s="55" t="s">
        <v>2287</v>
      </c>
    </row>
    <row r="10542" spans="1:13" ht="15">
      <c r="A10542" s="282">
        <v>46027</v>
      </c>
      <c r="B10542" s="55" t="s">
        <v>9937</v>
      </c>
      <c r="C10542" s="786">
        <v>58662</v>
      </c>
      <c r="D10542" s="786" t="s">
        <v>9348</v>
      </c>
      <c r="E10542" s="786" t="s">
        <v>718</v>
      </c>
      <c r="F10542" s="786">
        <v>4010</v>
      </c>
      <c r="G10542" s="786" t="s">
        <v>9349</v>
      </c>
      <c r="H10542" s="786" t="s">
        <v>1573</v>
      </c>
      <c r="J10542" s="55">
        <v>-1</v>
      </c>
      <c r="K10542" s="791">
        <v>12.87</v>
      </c>
      <c r="L10542" s="791">
        <v>-12.87</v>
      </c>
      <c r="M10542" s="55" t="s">
        <v>2287</v>
      </c>
    </row>
    <row r="10543" spans="1:13" ht="15">
      <c r="A10543" s="282">
        <v>46027</v>
      </c>
      <c r="B10543" s="55" t="s">
        <v>9937</v>
      </c>
      <c r="C10543" s="784">
        <v>58662</v>
      </c>
      <c r="D10543" s="784" t="s">
        <v>4877</v>
      </c>
      <c r="E10543" s="784" t="s">
        <v>289</v>
      </c>
      <c r="F10543" s="784">
        <v>4010</v>
      </c>
      <c r="G10543" s="784" t="s">
        <v>9938</v>
      </c>
      <c r="H10543" s="784" t="s">
        <v>1573</v>
      </c>
      <c r="J10543" s="55">
        <v>-1</v>
      </c>
      <c r="K10543" s="791">
        <v>13.23</v>
      </c>
      <c r="L10543" s="791">
        <v>-13.23</v>
      </c>
      <c r="M10543" s="55" t="s">
        <v>2287</v>
      </c>
    </row>
    <row r="10544" spans="1:13" ht="15">
      <c r="A10544" s="282">
        <v>46027</v>
      </c>
      <c r="B10544" s="55" t="s">
        <v>9937</v>
      </c>
      <c r="C10544" s="786">
        <v>50763</v>
      </c>
      <c r="D10544" s="786" t="s">
        <v>5825</v>
      </c>
      <c r="E10544" s="786" t="s">
        <v>2061</v>
      </c>
      <c r="F10544" s="786">
        <v>4010</v>
      </c>
      <c r="G10544" s="786" t="s">
        <v>9939</v>
      </c>
      <c r="H10544" s="786" t="s">
        <v>1573</v>
      </c>
      <c r="J10544" s="55">
        <v>-1</v>
      </c>
      <c r="K10544" s="791">
        <v>5.65</v>
      </c>
      <c r="L10544" s="791">
        <v>-5.65</v>
      </c>
      <c r="M10544" s="55" t="s">
        <v>2287</v>
      </c>
    </row>
    <row r="10545" spans="1:14" ht="15">
      <c r="A10545" s="282">
        <v>46027</v>
      </c>
      <c r="B10545" s="55" t="s">
        <v>9937</v>
      </c>
      <c r="C10545" s="784">
        <v>82724</v>
      </c>
      <c r="D10545" s="784" t="s">
        <v>3294</v>
      </c>
      <c r="E10545" s="784">
        <v>100</v>
      </c>
      <c r="F10545" s="784">
        <v>4010</v>
      </c>
      <c r="G10545" s="784" t="s">
        <v>9940</v>
      </c>
      <c r="H10545" s="784" t="s">
        <v>1573</v>
      </c>
      <c r="J10545" s="55">
        <v>-1</v>
      </c>
      <c r="K10545" s="791">
        <v>10.97</v>
      </c>
      <c r="L10545" s="791">
        <v>-10.97</v>
      </c>
      <c r="M10545" s="55" t="s">
        <v>2287</v>
      </c>
    </row>
    <row r="10546" spans="1:14" ht="15">
      <c r="A10546" s="282">
        <v>46027</v>
      </c>
      <c r="B10546" s="55" t="s">
        <v>9937</v>
      </c>
      <c r="C10546" s="786">
        <v>58663</v>
      </c>
      <c r="D10546" s="786" t="s">
        <v>4526</v>
      </c>
      <c r="E10546" s="786" t="s">
        <v>289</v>
      </c>
      <c r="F10546" s="786">
        <v>4010</v>
      </c>
      <c r="G10546" s="786" t="s">
        <v>3506</v>
      </c>
      <c r="H10546" s="786" t="s">
        <v>1573</v>
      </c>
      <c r="J10546" s="55">
        <v>-1</v>
      </c>
      <c r="K10546" s="791">
        <v>10.77</v>
      </c>
      <c r="L10546" s="791">
        <v>-10.77</v>
      </c>
      <c r="M10546" s="55" t="s">
        <v>2287</v>
      </c>
    </row>
    <row r="10547" spans="1:14" ht="15">
      <c r="A10547" s="282">
        <v>46027</v>
      </c>
      <c r="B10547" s="55" t="s">
        <v>9941</v>
      </c>
      <c r="C10547" s="784">
        <v>83256</v>
      </c>
      <c r="D10547" s="784" t="s">
        <v>5112</v>
      </c>
      <c r="E10547" s="784">
        <v>110</v>
      </c>
      <c r="F10547" s="784">
        <v>4010</v>
      </c>
      <c r="G10547" s="784" t="s">
        <v>9942</v>
      </c>
      <c r="H10547" s="784" t="s">
        <v>1573</v>
      </c>
      <c r="J10547" s="55">
        <v>-1</v>
      </c>
      <c r="K10547" s="791">
        <v>4.93</v>
      </c>
      <c r="L10547" s="791">
        <v>-4.93</v>
      </c>
      <c r="M10547" s="55" t="s">
        <v>2967</v>
      </c>
    </row>
    <row r="10548" spans="1:14" ht="15">
      <c r="A10548" s="282">
        <v>46027</v>
      </c>
      <c r="B10548" s="55" t="s">
        <v>9943</v>
      </c>
      <c r="C10548" s="784">
        <v>83202</v>
      </c>
      <c r="D10548" s="784" t="s">
        <v>5031</v>
      </c>
      <c r="E10548" s="784">
        <v>120</v>
      </c>
      <c r="F10548" s="784">
        <v>4010</v>
      </c>
      <c r="G10548" s="784" t="s">
        <v>9944</v>
      </c>
      <c r="H10548" s="784" t="s">
        <v>1573</v>
      </c>
      <c r="I10548" s="797">
        <v>34</v>
      </c>
      <c r="J10548" s="784">
        <v>34</v>
      </c>
      <c r="K10548" s="784">
        <v>4.9800000000000004</v>
      </c>
      <c r="L10548" s="793">
        <v>169.32</v>
      </c>
      <c r="M10548" s="55" t="s">
        <v>2547</v>
      </c>
    </row>
    <row r="10549" spans="1:14" ht="15">
      <c r="A10549" s="282">
        <v>46027</v>
      </c>
      <c r="B10549" s="55" t="s">
        <v>9943</v>
      </c>
      <c r="C10549" s="786">
        <v>83202</v>
      </c>
      <c r="D10549" s="786" t="s">
        <v>5031</v>
      </c>
      <c r="E10549" s="786">
        <v>100</v>
      </c>
      <c r="F10549" s="786">
        <v>4010</v>
      </c>
      <c r="G10549" s="786" t="s">
        <v>9851</v>
      </c>
      <c r="H10549" s="786" t="s">
        <v>1573</v>
      </c>
      <c r="I10549" s="798">
        <v>14</v>
      </c>
      <c r="J10549" s="786">
        <v>14</v>
      </c>
      <c r="K10549" s="786">
        <v>4.9800000000000004</v>
      </c>
      <c r="L10549" s="796">
        <v>69.72</v>
      </c>
      <c r="M10549" s="55" t="s">
        <v>2547</v>
      </c>
    </row>
    <row r="10550" spans="1:14" ht="15">
      <c r="A10550" s="282">
        <v>46027</v>
      </c>
      <c r="B10550" s="55" t="s">
        <v>9943</v>
      </c>
      <c r="C10550" s="784">
        <v>83202</v>
      </c>
      <c r="D10550" s="784" t="s">
        <v>5031</v>
      </c>
      <c r="E10550" s="784">
        <v>110</v>
      </c>
      <c r="F10550" s="784">
        <v>4010</v>
      </c>
      <c r="G10550" s="784" t="s">
        <v>9945</v>
      </c>
      <c r="H10550" s="784" t="s">
        <v>1573</v>
      </c>
      <c r="I10550" s="797">
        <v>-48</v>
      </c>
      <c r="J10550" s="784">
        <v>-48</v>
      </c>
      <c r="K10550" s="784">
        <v>4.9800000000000004</v>
      </c>
      <c r="L10550" s="793">
        <v>-239.04</v>
      </c>
      <c r="M10550" s="55" t="s">
        <v>2547</v>
      </c>
    </row>
    <row r="10551" spans="1:14" ht="15">
      <c r="A10551" s="282">
        <v>46027</v>
      </c>
      <c r="B10551" s="55" t="s">
        <v>9946</v>
      </c>
      <c r="C10551" s="784">
        <v>82313</v>
      </c>
      <c r="D10551" s="784" t="s">
        <v>2382</v>
      </c>
      <c r="E10551" s="784" t="s">
        <v>289</v>
      </c>
      <c r="F10551" s="784">
        <v>4010</v>
      </c>
      <c r="G10551" s="784" t="s">
        <v>9947</v>
      </c>
      <c r="H10551" s="784" t="s">
        <v>1573</v>
      </c>
      <c r="I10551" s="797">
        <v>21</v>
      </c>
      <c r="J10551" s="784">
        <v>21</v>
      </c>
      <c r="K10551" s="784">
        <v>14.37</v>
      </c>
      <c r="L10551" s="793">
        <v>301.77</v>
      </c>
      <c r="M10551" s="55" t="s">
        <v>2618</v>
      </c>
      <c r="N10551" s="788" t="s">
        <v>9948</v>
      </c>
    </row>
    <row r="10552" spans="1:14" ht="15">
      <c r="A10552" s="282">
        <v>46027</v>
      </c>
      <c r="B10552" s="55" t="s">
        <v>9949</v>
      </c>
      <c r="C10552" s="784">
        <v>58663</v>
      </c>
      <c r="D10552" s="784" t="s">
        <v>4526</v>
      </c>
      <c r="E10552" s="784" t="s">
        <v>2296</v>
      </c>
      <c r="F10552" s="784">
        <v>4010</v>
      </c>
      <c r="G10552" s="784" t="s">
        <v>9950</v>
      </c>
      <c r="H10552" s="784" t="s">
        <v>1573</v>
      </c>
      <c r="I10552" s="797">
        <v>45</v>
      </c>
      <c r="J10552" s="784">
        <v>45</v>
      </c>
      <c r="K10552" s="784">
        <v>10.77</v>
      </c>
      <c r="L10552" s="793">
        <v>484.65</v>
      </c>
      <c r="M10552" s="55" t="s">
        <v>2547</v>
      </c>
    </row>
    <row r="10553" spans="1:14" ht="15">
      <c r="A10553" s="282">
        <v>46027</v>
      </c>
      <c r="B10553" s="55" t="s">
        <v>9949</v>
      </c>
      <c r="C10553" s="786">
        <v>58663</v>
      </c>
      <c r="D10553" s="786" t="s">
        <v>6216</v>
      </c>
      <c r="E10553" s="786" t="s">
        <v>2296</v>
      </c>
      <c r="F10553" s="786">
        <v>4010</v>
      </c>
      <c r="G10553" s="786" t="s">
        <v>9951</v>
      </c>
      <c r="H10553" s="786" t="s">
        <v>1573</v>
      </c>
      <c r="I10553" s="798">
        <v>-45</v>
      </c>
      <c r="J10553" s="786">
        <v>-45</v>
      </c>
      <c r="K10553" s="786">
        <v>11.31</v>
      </c>
      <c r="L10553" s="796">
        <v>-508.95</v>
      </c>
      <c r="M10553" s="55" t="s">
        <v>2547</v>
      </c>
    </row>
    <row r="10554" spans="1:14" ht="15">
      <c r="A10554" s="282">
        <v>46027</v>
      </c>
      <c r="B10554" s="55" t="s">
        <v>9952</v>
      </c>
      <c r="C10554" s="784">
        <v>83191</v>
      </c>
      <c r="D10554" s="784" t="s">
        <v>5487</v>
      </c>
      <c r="E10554" s="784">
        <v>140</v>
      </c>
      <c r="F10554" s="784">
        <v>4010</v>
      </c>
      <c r="G10554" s="784" t="s">
        <v>7700</v>
      </c>
      <c r="H10554" s="784" t="s">
        <v>1573</v>
      </c>
      <c r="I10554" s="797">
        <v>7</v>
      </c>
      <c r="J10554" s="784">
        <v>7</v>
      </c>
      <c r="K10554" s="784">
        <v>12.75</v>
      </c>
      <c r="L10554" s="793">
        <v>89.25</v>
      </c>
      <c r="M10554" s="55" t="s">
        <v>2455</v>
      </c>
    </row>
    <row r="10555" spans="1:14" ht="15">
      <c r="A10555" s="282">
        <v>46027</v>
      </c>
      <c r="B10555" s="55" t="s">
        <v>9952</v>
      </c>
      <c r="C10555" s="786">
        <v>83646</v>
      </c>
      <c r="D10555" s="786" t="s">
        <v>7990</v>
      </c>
      <c r="E10555" s="786">
        <v>75</v>
      </c>
      <c r="F10555" s="786">
        <v>4010</v>
      </c>
      <c r="G10555" s="786" t="s">
        <v>9953</v>
      </c>
      <c r="H10555" s="786" t="s">
        <v>1573</v>
      </c>
      <c r="I10555" s="798">
        <v>6</v>
      </c>
      <c r="J10555" s="786">
        <v>6</v>
      </c>
      <c r="K10555" s="786">
        <v>9.25</v>
      </c>
      <c r="L10555" s="796">
        <v>55.5</v>
      </c>
      <c r="M10555" s="55" t="s">
        <v>2455</v>
      </c>
    </row>
    <row r="10556" spans="1:14" ht="15">
      <c r="A10556" s="282">
        <v>46027</v>
      </c>
      <c r="B10556" s="55" t="s">
        <v>9952</v>
      </c>
      <c r="C10556" s="784">
        <v>83622</v>
      </c>
      <c r="D10556" s="784" t="s">
        <v>5674</v>
      </c>
      <c r="E10556" s="784">
        <v>75</v>
      </c>
      <c r="F10556" s="784">
        <v>4010</v>
      </c>
      <c r="G10556" s="784" t="s">
        <v>9954</v>
      </c>
      <c r="H10556" s="784" t="s">
        <v>1573</v>
      </c>
      <c r="I10556" s="797">
        <v>5</v>
      </c>
      <c r="J10556" s="784">
        <v>5</v>
      </c>
      <c r="K10556" s="784">
        <v>7.08</v>
      </c>
      <c r="L10556" s="793">
        <v>35.4</v>
      </c>
      <c r="M10556" s="55" t="s">
        <v>2455</v>
      </c>
    </row>
    <row r="10557" spans="1:14" ht="15">
      <c r="A10557" s="282">
        <v>46027</v>
      </c>
      <c r="B10557" s="55" t="s">
        <v>9952</v>
      </c>
      <c r="C10557" s="786">
        <v>59852</v>
      </c>
      <c r="D10557" s="786" t="s">
        <v>5674</v>
      </c>
      <c r="E10557" s="786">
        <v>110</v>
      </c>
      <c r="F10557" s="786">
        <v>4010</v>
      </c>
      <c r="G10557" s="786" t="s">
        <v>5654</v>
      </c>
      <c r="H10557" s="786" t="s">
        <v>1573</v>
      </c>
      <c r="I10557" s="798">
        <v>3</v>
      </c>
      <c r="J10557" s="786">
        <v>3</v>
      </c>
      <c r="K10557" s="786">
        <v>9.2799999999999994</v>
      </c>
      <c r="L10557" s="796">
        <v>27.84</v>
      </c>
      <c r="M10557" s="55" t="s">
        <v>2455</v>
      </c>
    </row>
    <row r="10558" spans="1:14" ht="15">
      <c r="A10558" s="282">
        <v>46027</v>
      </c>
      <c r="B10558" s="55" t="s">
        <v>9952</v>
      </c>
      <c r="C10558" s="784">
        <v>59852</v>
      </c>
      <c r="D10558" s="784" t="s">
        <v>5674</v>
      </c>
      <c r="E10558" s="784">
        <v>130</v>
      </c>
      <c r="F10558" s="784">
        <v>4010</v>
      </c>
      <c r="G10558" s="784" t="s">
        <v>7185</v>
      </c>
      <c r="H10558" s="784" t="s">
        <v>1573</v>
      </c>
      <c r="I10558" s="797">
        <v>4</v>
      </c>
      <c r="J10558" s="784">
        <v>4</v>
      </c>
      <c r="K10558" s="784">
        <v>9.2799999999999994</v>
      </c>
      <c r="L10558" s="793">
        <v>37.119999999999997</v>
      </c>
      <c r="M10558" s="55" t="s">
        <v>2455</v>
      </c>
    </row>
    <row r="10559" spans="1:14" ht="15">
      <c r="A10559" s="282">
        <v>46027</v>
      </c>
      <c r="B10559" s="55" t="s">
        <v>9952</v>
      </c>
      <c r="C10559" s="786">
        <v>83282</v>
      </c>
      <c r="D10559" s="786" t="s">
        <v>4880</v>
      </c>
      <c r="E10559" s="786">
        <v>85</v>
      </c>
      <c r="F10559" s="786">
        <v>4010</v>
      </c>
      <c r="G10559" s="786" t="s">
        <v>9955</v>
      </c>
      <c r="H10559" s="786" t="s">
        <v>1573</v>
      </c>
      <c r="I10559" s="798">
        <v>4</v>
      </c>
      <c r="J10559" s="786">
        <v>4</v>
      </c>
      <c r="K10559" s="786">
        <v>6.86</v>
      </c>
      <c r="L10559" s="796">
        <v>27.44</v>
      </c>
      <c r="M10559" s="55" t="s">
        <v>2455</v>
      </c>
    </row>
    <row r="10560" spans="1:14" ht="15">
      <c r="A10560" s="282">
        <v>46027</v>
      </c>
      <c r="B10560" s="55" t="s">
        <v>9952</v>
      </c>
      <c r="C10560" s="784">
        <v>83282</v>
      </c>
      <c r="D10560" s="784" t="s">
        <v>6497</v>
      </c>
      <c r="E10560" s="784">
        <v>90</v>
      </c>
      <c r="F10560" s="784">
        <v>4010</v>
      </c>
      <c r="G10560" s="784" t="s">
        <v>3300</v>
      </c>
      <c r="H10560" s="784" t="s">
        <v>1573</v>
      </c>
      <c r="I10560" s="797">
        <v>4</v>
      </c>
      <c r="J10560" s="784">
        <v>4</v>
      </c>
      <c r="K10560" s="784">
        <v>6.86</v>
      </c>
      <c r="L10560" s="793">
        <v>27.44</v>
      </c>
      <c r="M10560" s="55" t="s">
        <v>2455</v>
      </c>
    </row>
    <row r="10561" spans="1:13" ht="15">
      <c r="A10561" s="282">
        <v>46027</v>
      </c>
      <c r="B10561" s="55" t="s">
        <v>9952</v>
      </c>
      <c r="C10561" s="786">
        <v>67377</v>
      </c>
      <c r="D10561" s="786" t="s">
        <v>2560</v>
      </c>
      <c r="E10561" s="786">
        <v>150</v>
      </c>
      <c r="F10561" s="786">
        <v>4010</v>
      </c>
      <c r="G10561" s="786" t="s">
        <v>9956</v>
      </c>
      <c r="H10561" s="786" t="s">
        <v>1573</v>
      </c>
      <c r="I10561" s="798">
        <v>3</v>
      </c>
      <c r="J10561" s="786">
        <v>3</v>
      </c>
      <c r="K10561" s="786">
        <v>3.56</v>
      </c>
      <c r="L10561" s="796">
        <v>10.68</v>
      </c>
      <c r="M10561" s="55" t="s">
        <v>2455</v>
      </c>
    </row>
    <row r="10562" spans="1:13" ht="15">
      <c r="A10562" s="282">
        <v>46027</v>
      </c>
      <c r="B10562" s="55" t="s">
        <v>9952</v>
      </c>
      <c r="C10562" s="784">
        <v>82549</v>
      </c>
      <c r="D10562" s="784" t="s">
        <v>3203</v>
      </c>
      <c r="E10562" s="784">
        <v>120</v>
      </c>
      <c r="F10562" s="784">
        <v>4010</v>
      </c>
      <c r="G10562" s="784" t="s">
        <v>9957</v>
      </c>
      <c r="H10562" s="784" t="s">
        <v>1573</v>
      </c>
      <c r="I10562" s="797">
        <v>7</v>
      </c>
      <c r="J10562" s="784">
        <v>7</v>
      </c>
      <c r="K10562" s="784">
        <v>7.45</v>
      </c>
      <c r="L10562" s="793">
        <v>52.15</v>
      </c>
      <c r="M10562" s="55" t="s">
        <v>2455</v>
      </c>
    </row>
    <row r="10563" spans="1:13" ht="15">
      <c r="A10563" s="282">
        <v>46027</v>
      </c>
      <c r="B10563" s="55" t="s">
        <v>9952</v>
      </c>
      <c r="C10563" s="786">
        <v>67501</v>
      </c>
      <c r="D10563" s="786" t="s">
        <v>2560</v>
      </c>
      <c r="E10563" s="786">
        <v>100</v>
      </c>
      <c r="F10563" s="786">
        <v>4010</v>
      </c>
      <c r="G10563" s="786" t="s">
        <v>9958</v>
      </c>
      <c r="H10563" s="786" t="s">
        <v>1573</v>
      </c>
      <c r="I10563" s="798">
        <v>6</v>
      </c>
      <c r="J10563" s="786">
        <v>6</v>
      </c>
      <c r="K10563" s="786">
        <v>10.28</v>
      </c>
      <c r="L10563" s="796">
        <v>61.68</v>
      </c>
      <c r="M10563" s="55" t="s">
        <v>2455</v>
      </c>
    </row>
    <row r="10564" spans="1:13" ht="15">
      <c r="A10564" s="282">
        <v>46027</v>
      </c>
      <c r="B10564" s="55" t="s">
        <v>9952</v>
      </c>
      <c r="C10564" s="784">
        <v>83511</v>
      </c>
      <c r="D10564" s="784" t="s">
        <v>9959</v>
      </c>
      <c r="E10564" s="784">
        <v>90</v>
      </c>
      <c r="F10564" s="784">
        <v>4010</v>
      </c>
      <c r="G10564" s="784" t="s">
        <v>7960</v>
      </c>
      <c r="H10564" s="784" t="s">
        <v>1573</v>
      </c>
      <c r="I10564" s="797">
        <v>8</v>
      </c>
      <c r="J10564" s="784">
        <v>8</v>
      </c>
      <c r="K10564" s="784">
        <v>4.54</v>
      </c>
      <c r="L10564" s="793">
        <v>36.32</v>
      </c>
      <c r="M10564" s="55" t="s">
        <v>2455</v>
      </c>
    </row>
    <row r="10565" spans="1:13" ht="15">
      <c r="A10565" s="282">
        <v>46028</v>
      </c>
      <c r="B10565" s="55" t="s">
        <v>9960</v>
      </c>
      <c r="C10565" s="784">
        <v>83403</v>
      </c>
      <c r="D10565" s="784" t="s">
        <v>4601</v>
      </c>
      <c r="E10565" s="784">
        <v>85</v>
      </c>
      <c r="F10565" s="784">
        <v>4010</v>
      </c>
      <c r="G10565" s="784" t="s">
        <v>9642</v>
      </c>
      <c r="H10565" s="784" t="s">
        <v>1573</v>
      </c>
      <c r="I10565" s="797">
        <v>1</v>
      </c>
      <c r="J10565" s="784">
        <v>1</v>
      </c>
      <c r="K10565" s="784">
        <v>8.36</v>
      </c>
      <c r="L10565" s="793">
        <v>8.36</v>
      </c>
      <c r="M10565" s="55" t="s">
        <v>2455</v>
      </c>
    </row>
    <row r="10566" spans="1:13" ht="15">
      <c r="A10566" s="282">
        <v>46028</v>
      </c>
      <c r="B10566" s="55" t="s">
        <v>9960</v>
      </c>
      <c r="C10566" s="786">
        <v>83761</v>
      </c>
      <c r="D10566" s="786" t="s">
        <v>6925</v>
      </c>
      <c r="E10566" s="786">
        <v>90</v>
      </c>
      <c r="F10566" s="786">
        <v>4010</v>
      </c>
      <c r="G10566" s="786" t="s">
        <v>9615</v>
      </c>
      <c r="H10566" s="786" t="s">
        <v>1573</v>
      </c>
      <c r="I10566" s="798">
        <v>1</v>
      </c>
      <c r="J10566" s="786">
        <v>1</v>
      </c>
      <c r="K10566" s="786">
        <v>9.2899999999999991</v>
      </c>
      <c r="L10566" s="796">
        <v>9.2899999999999991</v>
      </c>
      <c r="M10566" s="55" t="s">
        <v>2455</v>
      </c>
    </row>
    <row r="10567" spans="1:13" ht="15">
      <c r="A10567" s="282">
        <v>46028</v>
      </c>
      <c r="B10567" s="55" t="s">
        <v>9960</v>
      </c>
      <c r="C10567" s="784">
        <v>83256</v>
      </c>
      <c r="D10567" s="784" t="s">
        <v>6951</v>
      </c>
      <c r="E10567" s="784">
        <v>85</v>
      </c>
      <c r="F10567" s="784">
        <v>4010</v>
      </c>
      <c r="G10567" s="784" t="s">
        <v>9616</v>
      </c>
      <c r="H10567" s="784" t="s">
        <v>1573</v>
      </c>
      <c r="I10567" s="797">
        <v>1</v>
      </c>
      <c r="J10567" s="784">
        <v>1</v>
      </c>
      <c r="K10567" s="784">
        <v>4.87</v>
      </c>
      <c r="L10567" s="793">
        <v>4.87</v>
      </c>
      <c r="M10567" s="55" t="s">
        <v>2455</v>
      </c>
    </row>
    <row r="10568" spans="1:13" ht="15">
      <c r="A10568" s="282">
        <v>46028</v>
      </c>
      <c r="B10568" s="55" t="s">
        <v>9960</v>
      </c>
      <c r="C10568" s="786">
        <v>83436</v>
      </c>
      <c r="D10568" s="786" t="s">
        <v>7800</v>
      </c>
      <c r="E10568" s="786">
        <v>130</v>
      </c>
      <c r="F10568" s="786">
        <v>4010</v>
      </c>
      <c r="G10568" s="786" t="s">
        <v>9617</v>
      </c>
      <c r="H10568" s="786" t="s">
        <v>1573</v>
      </c>
      <c r="I10568" s="798">
        <v>1</v>
      </c>
      <c r="J10568" s="786">
        <v>1</v>
      </c>
      <c r="K10568" s="786">
        <v>4.6399999999999997</v>
      </c>
      <c r="L10568" s="796">
        <v>4.6399999999999997</v>
      </c>
      <c r="M10568" s="55" t="s">
        <v>2455</v>
      </c>
    </row>
    <row r="10569" spans="1:13" ht="15">
      <c r="A10569" s="282">
        <v>46028</v>
      </c>
      <c r="B10569" s="55" t="s">
        <v>9960</v>
      </c>
      <c r="C10569" s="784">
        <v>81339</v>
      </c>
      <c r="D10569" s="784" t="s">
        <v>3674</v>
      </c>
      <c r="E10569" s="784">
        <v>120</v>
      </c>
      <c r="F10569" s="784">
        <v>4010</v>
      </c>
      <c r="G10569" s="784" t="s">
        <v>9618</v>
      </c>
      <c r="H10569" s="784" t="s">
        <v>1573</v>
      </c>
      <c r="I10569" s="797">
        <v>1</v>
      </c>
      <c r="J10569" s="784">
        <v>1</v>
      </c>
      <c r="K10569" s="784">
        <v>6.54</v>
      </c>
      <c r="L10569" s="793">
        <v>6.54</v>
      </c>
      <c r="M10569" s="55" t="s">
        <v>2455</v>
      </c>
    </row>
    <row r="10570" spans="1:13" ht="15">
      <c r="A10570" s="282">
        <v>46028</v>
      </c>
      <c r="B10570" s="55" t="s">
        <v>9960</v>
      </c>
      <c r="C10570" s="786">
        <v>81495</v>
      </c>
      <c r="D10570" s="786" t="s">
        <v>2934</v>
      </c>
      <c r="E10570" s="786">
        <v>90</v>
      </c>
      <c r="F10570" s="786">
        <v>4010</v>
      </c>
      <c r="G10570" s="786" t="s">
        <v>4475</v>
      </c>
      <c r="H10570" s="786" t="s">
        <v>1573</v>
      </c>
      <c r="I10570" s="798">
        <v>1</v>
      </c>
      <c r="J10570" s="786">
        <v>1</v>
      </c>
      <c r="K10570" s="786">
        <v>9.23</v>
      </c>
      <c r="L10570" s="796">
        <v>9.23</v>
      </c>
      <c r="M10570" s="55" t="s">
        <v>2455</v>
      </c>
    </row>
    <row r="10571" spans="1:13" ht="15">
      <c r="A10571" s="282">
        <v>46028</v>
      </c>
      <c r="B10571" s="55" t="s">
        <v>9960</v>
      </c>
      <c r="C10571" s="784">
        <v>83190</v>
      </c>
      <c r="D10571" s="784" t="s">
        <v>3995</v>
      </c>
      <c r="E10571" s="784">
        <v>150</v>
      </c>
      <c r="F10571" s="784">
        <v>4010</v>
      </c>
      <c r="G10571" s="784" t="s">
        <v>6923</v>
      </c>
      <c r="H10571" s="784" t="s">
        <v>1573</v>
      </c>
      <c r="I10571" s="797">
        <v>1</v>
      </c>
      <c r="J10571" s="784">
        <v>1</v>
      </c>
      <c r="K10571" s="784">
        <v>9.09</v>
      </c>
      <c r="L10571" s="793">
        <v>9.09</v>
      </c>
      <c r="M10571" s="55" t="s">
        <v>2455</v>
      </c>
    </row>
    <row r="10572" spans="1:13" ht="15">
      <c r="A10572" s="282">
        <v>46028</v>
      </c>
      <c r="B10572" s="55" t="s">
        <v>9960</v>
      </c>
      <c r="C10572" s="786">
        <v>83787</v>
      </c>
      <c r="D10572" s="786" t="s">
        <v>2560</v>
      </c>
      <c r="E10572" s="786">
        <v>100</v>
      </c>
      <c r="F10572" s="786">
        <v>4010</v>
      </c>
      <c r="G10572" s="786" t="s">
        <v>4467</v>
      </c>
      <c r="H10572" s="786" t="s">
        <v>1573</v>
      </c>
      <c r="I10572" s="798">
        <v>1</v>
      </c>
      <c r="J10572" s="786">
        <v>1</v>
      </c>
      <c r="K10572" s="786">
        <v>22.89</v>
      </c>
      <c r="L10572" s="796">
        <v>22.89</v>
      </c>
      <c r="M10572" s="55" t="s">
        <v>2455</v>
      </c>
    </row>
    <row r="10573" spans="1:13" ht="15">
      <c r="A10573" s="282">
        <v>46028</v>
      </c>
      <c r="B10573" s="55" t="s">
        <v>9960</v>
      </c>
      <c r="C10573" s="784">
        <v>84297</v>
      </c>
      <c r="D10573" s="784" t="s">
        <v>6086</v>
      </c>
      <c r="E10573" s="784">
        <v>120</v>
      </c>
      <c r="F10573" s="784">
        <v>4010</v>
      </c>
      <c r="G10573" s="784" t="s">
        <v>3727</v>
      </c>
      <c r="H10573" s="784" t="s">
        <v>1573</v>
      </c>
      <c r="I10573" s="797">
        <v>1</v>
      </c>
      <c r="J10573" s="784">
        <v>1</v>
      </c>
      <c r="K10573" s="784">
        <v>9.17</v>
      </c>
      <c r="L10573" s="793">
        <v>9.17</v>
      </c>
      <c r="M10573" s="55" t="s">
        <v>2455</v>
      </c>
    </row>
    <row r="10574" spans="1:13" ht="15">
      <c r="A10574" s="282">
        <v>46028</v>
      </c>
      <c r="B10574" s="55" t="s">
        <v>9960</v>
      </c>
      <c r="C10574" s="786">
        <v>83307</v>
      </c>
      <c r="D10574" s="786" t="s">
        <v>6358</v>
      </c>
      <c r="E10574" s="786">
        <v>130</v>
      </c>
      <c r="F10574" s="786">
        <v>4010</v>
      </c>
      <c r="G10574" s="786" t="s">
        <v>4468</v>
      </c>
      <c r="H10574" s="786" t="s">
        <v>1573</v>
      </c>
      <c r="I10574" s="798">
        <v>1</v>
      </c>
      <c r="J10574" s="786">
        <v>1</v>
      </c>
      <c r="K10574" s="786">
        <v>12.4</v>
      </c>
      <c r="L10574" s="796">
        <v>12.4</v>
      </c>
      <c r="M10574" s="55" t="s">
        <v>2455</v>
      </c>
    </row>
    <row r="10575" spans="1:13" ht="15">
      <c r="A10575" s="282">
        <v>46028</v>
      </c>
      <c r="B10575" s="55" t="s">
        <v>9960</v>
      </c>
      <c r="C10575" s="784">
        <v>83190</v>
      </c>
      <c r="D10575" s="784">
        <v>11</v>
      </c>
      <c r="E10575" s="784">
        <v>140</v>
      </c>
      <c r="F10575" s="784">
        <v>4010</v>
      </c>
      <c r="G10575" s="784" t="s">
        <v>4471</v>
      </c>
      <c r="H10575" s="784" t="s">
        <v>1573</v>
      </c>
      <c r="I10575" s="797">
        <v>1</v>
      </c>
      <c r="J10575" s="784">
        <v>1</v>
      </c>
      <c r="K10575" s="784">
        <v>9.5399999999999991</v>
      </c>
      <c r="L10575" s="793">
        <v>9.5399999999999991</v>
      </c>
      <c r="M10575" s="55" t="s">
        <v>2455</v>
      </c>
    </row>
    <row r="10576" spans="1:13" ht="15">
      <c r="A10576" s="282">
        <v>46028</v>
      </c>
      <c r="B10576" s="55" t="s">
        <v>9960</v>
      </c>
      <c r="C10576" s="786">
        <v>68116</v>
      </c>
      <c r="D10576" s="786" t="s">
        <v>5310</v>
      </c>
      <c r="E10576" s="786">
        <v>85</v>
      </c>
      <c r="F10576" s="786">
        <v>4010</v>
      </c>
      <c r="G10576" s="786" t="s">
        <v>3794</v>
      </c>
      <c r="H10576" s="786" t="s">
        <v>1573</v>
      </c>
      <c r="I10576" s="798">
        <v>1</v>
      </c>
      <c r="J10576" s="786">
        <v>1</v>
      </c>
      <c r="K10576" s="786">
        <v>7.31</v>
      </c>
      <c r="L10576" s="796">
        <v>7.31</v>
      </c>
      <c r="M10576" s="55" t="s">
        <v>2455</v>
      </c>
    </row>
    <row r="10577" spans="1:13" ht="15">
      <c r="A10577" s="282">
        <v>46028</v>
      </c>
      <c r="B10577" s="55" t="s">
        <v>9960</v>
      </c>
      <c r="C10577" s="784">
        <v>81644</v>
      </c>
      <c r="D10577" s="784" t="s">
        <v>2485</v>
      </c>
      <c r="E10577" s="784">
        <v>120</v>
      </c>
      <c r="F10577" s="784">
        <v>4010</v>
      </c>
      <c r="G10577" s="784" t="s">
        <v>3795</v>
      </c>
      <c r="H10577" s="784" t="s">
        <v>1573</v>
      </c>
      <c r="I10577" s="797">
        <v>3</v>
      </c>
      <c r="J10577" s="784">
        <v>3</v>
      </c>
      <c r="K10577" s="784">
        <v>4.6900000000000004</v>
      </c>
      <c r="L10577" s="793">
        <v>14.07</v>
      </c>
      <c r="M10577" s="55" t="s">
        <v>2455</v>
      </c>
    </row>
    <row r="10578" spans="1:13" ht="15">
      <c r="A10578" s="282">
        <v>46028</v>
      </c>
      <c r="B10578" s="55" t="s">
        <v>9960</v>
      </c>
      <c r="C10578" s="786">
        <v>83608</v>
      </c>
      <c r="D10578" s="786" t="s">
        <v>7368</v>
      </c>
      <c r="E10578" s="786">
        <v>160</v>
      </c>
      <c r="F10578" s="786">
        <v>4010</v>
      </c>
      <c r="G10578" s="786" t="s">
        <v>3796</v>
      </c>
      <c r="H10578" s="786" t="s">
        <v>1573</v>
      </c>
      <c r="I10578" s="798">
        <v>2</v>
      </c>
      <c r="J10578" s="786">
        <v>2</v>
      </c>
      <c r="K10578" s="786">
        <v>17.239999999999998</v>
      </c>
      <c r="L10578" s="796">
        <v>34.479999999999997</v>
      </c>
      <c r="M10578" s="55" t="s">
        <v>2455</v>
      </c>
    </row>
    <row r="10579" spans="1:13" ht="15">
      <c r="A10579" s="282">
        <v>46028</v>
      </c>
      <c r="B10579" s="55" t="s">
        <v>9960</v>
      </c>
      <c r="C10579" s="784">
        <v>81157</v>
      </c>
      <c r="D10579" s="784" t="s">
        <v>2292</v>
      </c>
      <c r="E10579" s="784">
        <v>130</v>
      </c>
      <c r="F10579" s="784">
        <v>4010</v>
      </c>
      <c r="G10579" s="784" t="s">
        <v>3797</v>
      </c>
      <c r="H10579" s="784" t="s">
        <v>1573</v>
      </c>
      <c r="I10579" s="797">
        <v>1</v>
      </c>
      <c r="J10579" s="784">
        <v>1</v>
      </c>
      <c r="K10579" s="784">
        <v>5.09</v>
      </c>
      <c r="L10579" s="793">
        <v>5.09</v>
      </c>
      <c r="M10579" s="55" t="s">
        <v>2455</v>
      </c>
    </row>
    <row r="10580" spans="1:13" ht="15">
      <c r="A10580" s="282">
        <v>46028</v>
      </c>
      <c r="B10580" s="55" t="s">
        <v>9960</v>
      </c>
      <c r="C10580" s="786">
        <v>82132</v>
      </c>
      <c r="D10580" s="786" t="s">
        <v>4004</v>
      </c>
      <c r="E10580" s="786">
        <v>120</v>
      </c>
      <c r="F10580" s="786">
        <v>4010</v>
      </c>
      <c r="G10580" s="786" t="s">
        <v>9961</v>
      </c>
      <c r="H10580" s="786" t="s">
        <v>1573</v>
      </c>
      <c r="I10580" s="798">
        <v>1</v>
      </c>
      <c r="J10580" s="786">
        <v>1</v>
      </c>
      <c r="K10580" s="786">
        <v>17.75</v>
      </c>
      <c r="L10580" s="796">
        <v>17.75</v>
      </c>
      <c r="M10580" s="55" t="s">
        <v>2455</v>
      </c>
    </row>
    <row r="10581" spans="1:13" ht="15">
      <c r="A10581" s="282">
        <v>46028</v>
      </c>
      <c r="B10581" s="55" t="s">
        <v>9960</v>
      </c>
      <c r="C10581" s="784">
        <v>83621</v>
      </c>
      <c r="D10581" s="784" t="s">
        <v>8522</v>
      </c>
      <c r="E10581" s="784">
        <v>160</v>
      </c>
      <c r="F10581" s="784">
        <v>4010</v>
      </c>
      <c r="G10581" s="784" t="s">
        <v>3799</v>
      </c>
      <c r="H10581" s="784" t="s">
        <v>1573</v>
      </c>
      <c r="I10581" s="797">
        <v>1</v>
      </c>
      <c r="J10581" s="784">
        <v>1</v>
      </c>
      <c r="K10581" s="784">
        <v>5.92</v>
      </c>
      <c r="L10581" s="793">
        <v>5.92</v>
      </c>
      <c r="M10581" s="55" t="s">
        <v>2455</v>
      </c>
    </row>
    <row r="10582" spans="1:13" ht="15">
      <c r="A10582" s="282">
        <v>46028</v>
      </c>
      <c r="B10582" s="55" t="s">
        <v>9960</v>
      </c>
      <c r="C10582" s="786">
        <v>81495</v>
      </c>
      <c r="D10582" s="786" t="s">
        <v>2268</v>
      </c>
      <c r="E10582" s="786">
        <v>100</v>
      </c>
      <c r="F10582" s="786">
        <v>4010</v>
      </c>
      <c r="G10582" s="786" t="s">
        <v>3803</v>
      </c>
      <c r="H10582" s="786" t="s">
        <v>1573</v>
      </c>
      <c r="I10582" s="798">
        <v>1</v>
      </c>
      <c r="J10582" s="786">
        <v>1</v>
      </c>
      <c r="K10582" s="786">
        <v>9.23</v>
      </c>
      <c r="L10582" s="796">
        <v>9.23</v>
      </c>
      <c r="M10582" s="55" t="s">
        <v>2455</v>
      </c>
    </row>
    <row r="10583" spans="1:13" ht="15">
      <c r="A10583" s="282">
        <v>46028</v>
      </c>
      <c r="B10583" s="55" t="s">
        <v>9960</v>
      </c>
      <c r="C10583" s="784">
        <v>83316</v>
      </c>
      <c r="D10583" s="784" t="s">
        <v>4601</v>
      </c>
      <c r="E10583" s="784">
        <v>130</v>
      </c>
      <c r="F10583" s="784">
        <v>4010</v>
      </c>
      <c r="G10583" s="784" t="s">
        <v>4831</v>
      </c>
      <c r="H10583" s="784" t="s">
        <v>1573</v>
      </c>
      <c r="I10583" s="797">
        <v>1</v>
      </c>
      <c r="J10583" s="784">
        <v>1</v>
      </c>
      <c r="K10583" s="784">
        <v>21.04</v>
      </c>
      <c r="L10583" s="793">
        <v>21.04</v>
      </c>
      <c r="M10583" s="55" t="s">
        <v>2455</v>
      </c>
    </row>
    <row r="10584" spans="1:13" ht="15">
      <c r="A10584" s="282">
        <v>46028</v>
      </c>
      <c r="B10584" s="55" t="s">
        <v>9960</v>
      </c>
      <c r="C10584" s="786">
        <v>83340</v>
      </c>
      <c r="D10584" s="786" t="s">
        <v>2268</v>
      </c>
      <c r="E10584" s="786">
        <v>85</v>
      </c>
      <c r="F10584" s="786">
        <v>4010</v>
      </c>
      <c r="G10584" s="786" t="s">
        <v>9962</v>
      </c>
      <c r="H10584" s="786" t="s">
        <v>1573</v>
      </c>
      <c r="I10584" s="798">
        <v>1</v>
      </c>
      <c r="J10584" s="786">
        <v>1</v>
      </c>
      <c r="K10584" s="786">
        <v>4.3899999999999997</v>
      </c>
      <c r="L10584" s="796">
        <v>4.3899999999999997</v>
      </c>
      <c r="M10584" s="55" t="s">
        <v>2455</v>
      </c>
    </row>
    <row r="10585" spans="1:13" ht="15">
      <c r="A10585" s="282">
        <v>46028</v>
      </c>
      <c r="B10585" s="55" t="s">
        <v>9960</v>
      </c>
      <c r="C10585" s="784">
        <v>82248</v>
      </c>
      <c r="D10585" s="784" t="s">
        <v>6298</v>
      </c>
      <c r="E10585" s="784">
        <v>140</v>
      </c>
      <c r="F10585" s="784">
        <v>4010</v>
      </c>
      <c r="G10585" s="784" t="s">
        <v>3804</v>
      </c>
      <c r="H10585" s="784" t="s">
        <v>1573</v>
      </c>
      <c r="I10585" s="797">
        <v>2</v>
      </c>
      <c r="J10585" s="784">
        <v>2</v>
      </c>
      <c r="K10585" s="784">
        <v>8.31</v>
      </c>
      <c r="L10585" s="793">
        <v>16.62</v>
      </c>
      <c r="M10585" s="55" t="s">
        <v>2455</v>
      </c>
    </row>
    <row r="10586" spans="1:13" ht="15">
      <c r="A10586" s="282">
        <v>46028</v>
      </c>
      <c r="B10586" s="55" t="s">
        <v>9960</v>
      </c>
      <c r="C10586" s="786">
        <v>68125</v>
      </c>
      <c r="D10586" s="786" t="s">
        <v>6418</v>
      </c>
      <c r="E10586" s="786">
        <v>85</v>
      </c>
      <c r="F10586" s="786">
        <v>4010</v>
      </c>
      <c r="G10586" s="786" t="s">
        <v>3806</v>
      </c>
      <c r="H10586" s="786" t="s">
        <v>1573</v>
      </c>
      <c r="I10586" s="798">
        <v>1</v>
      </c>
      <c r="J10586" s="786">
        <v>1</v>
      </c>
      <c r="K10586" s="786">
        <v>8.66</v>
      </c>
      <c r="L10586" s="796">
        <v>8.66</v>
      </c>
      <c r="M10586" s="55" t="s">
        <v>2455</v>
      </c>
    </row>
    <row r="10587" spans="1:13" ht="15">
      <c r="A10587" s="282">
        <v>46028</v>
      </c>
      <c r="B10587" s="55" t="s">
        <v>9960</v>
      </c>
      <c r="C10587" s="784">
        <v>83973</v>
      </c>
      <c r="D10587" s="784" t="s">
        <v>8185</v>
      </c>
      <c r="E10587" s="784">
        <v>140</v>
      </c>
      <c r="F10587" s="784">
        <v>4010</v>
      </c>
      <c r="G10587" s="784" t="s">
        <v>3808</v>
      </c>
      <c r="H10587" s="784" t="s">
        <v>1573</v>
      </c>
      <c r="I10587" s="797">
        <v>1</v>
      </c>
      <c r="J10587" s="784">
        <v>1</v>
      </c>
      <c r="K10587" s="784">
        <v>7.16</v>
      </c>
      <c r="L10587" s="793">
        <v>7.16</v>
      </c>
      <c r="M10587" s="55" t="s">
        <v>2455</v>
      </c>
    </row>
    <row r="10588" spans="1:13" ht="15">
      <c r="A10588" s="282">
        <v>46028</v>
      </c>
      <c r="B10588" s="55" t="s">
        <v>9960</v>
      </c>
      <c r="C10588" s="786">
        <v>80039</v>
      </c>
      <c r="D10588" s="786" t="s">
        <v>7751</v>
      </c>
      <c r="E10588" s="786" t="s">
        <v>289</v>
      </c>
      <c r="F10588" s="786">
        <v>4010</v>
      </c>
      <c r="G10588" s="786" t="s">
        <v>3813</v>
      </c>
      <c r="H10588" s="786" t="s">
        <v>1573</v>
      </c>
      <c r="I10588" s="798">
        <v>1</v>
      </c>
      <c r="J10588" s="786">
        <v>1</v>
      </c>
      <c r="K10588" s="786">
        <v>10.73</v>
      </c>
      <c r="L10588" s="796">
        <v>10.73</v>
      </c>
      <c r="M10588" s="55" t="s">
        <v>2455</v>
      </c>
    </row>
    <row r="10589" spans="1:13" ht="15">
      <c r="A10589" s="282">
        <v>46028</v>
      </c>
      <c r="B10589" s="55" t="s">
        <v>9960</v>
      </c>
      <c r="C10589" s="784">
        <v>83563</v>
      </c>
      <c r="D10589" s="784" t="s">
        <v>6747</v>
      </c>
      <c r="E10589" s="784" t="s">
        <v>2296</v>
      </c>
      <c r="F10589" s="784">
        <v>4010</v>
      </c>
      <c r="G10589" s="784" t="s">
        <v>3815</v>
      </c>
      <c r="H10589" s="784" t="s">
        <v>1573</v>
      </c>
      <c r="I10589" s="797">
        <v>1</v>
      </c>
      <c r="J10589" s="784">
        <v>1</v>
      </c>
      <c r="K10589" s="784">
        <v>15.55</v>
      </c>
      <c r="L10589" s="793">
        <v>15.55</v>
      </c>
      <c r="M10589" s="55" t="s">
        <v>2455</v>
      </c>
    </row>
    <row r="10590" spans="1:13" ht="15">
      <c r="A10590" s="282">
        <v>46028</v>
      </c>
      <c r="B10590" s="55" t="s">
        <v>9960</v>
      </c>
      <c r="C10590" s="786">
        <v>83674</v>
      </c>
      <c r="D10590" s="786" t="s">
        <v>8280</v>
      </c>
      <c r="E10590" s="786">
        <v>110</v>
      </c>
      <c r="F10590" s="786">
        <v>4010</v>
      </c>
      <c r="G10590" s="786" t="s">
        <v>8741</v>
      </c>
      <c r="H10590" s="786" t="s">
        <v>1573</v>
      </c>
      <c r="I10590" s="798">
        <v>1</v>
      </c>
      <c r="J10590" s="786">
        <v>1</v>
      </c>
      <c r="K10590" s="786">
        <v>10.51</v>
      </c>
      <c r="L10590" s="796">
        <v>10.51</v>
      </c>
      <c r="M10590" s="55" t="s">
        <v>2455</v>
      </c>
    </row>
    <row r="10591" spans="1:13" ht="15">
      <c r="A10591" s="282">
        <v>46028</v>
      </c>
      <c r="B10591" s="55" t="s">
        <v>9960</v>
      </c>
      <c r="C10591" s="784">
        <v>67501</v>
      </c>
      <c r="D10591" s="784">
        <v>15</v>
      </c>
      <c r="E10591" s="784">
        <v>130</v>
      </c>
      <c r="F10591" s="784">
        <v>4010</v>
      </c>
      <c r="G10591" s="784" t="s">
        <v>9963</v>
      </c>
      <c r="H10591" s="784" t="s">
        <v>1573</v>
      </c>
      <c r="I10591" s="797">
        <v>4</v>
      </c>
      <c r="J10591" s="784">
        <v>4</v>
      </c>
      <c r="K10591" s="784">
        <v>10.28</v>
      </c>
      <c r="L10591" s="793">
        <v>41.12</v>
      </c>
      <c r="M10591" s="55" t="s">
        <v>2455</v>
      </c>
    </row>
    <row r="10592" spans="1:13" ht="15">
      <c r="A10592" s="282">
        <v>46028</v>
      </c>
      <c r="B10592" s="55" t="s">
        <v>9960</v>
      </c>
      <c r="C10592" s="786">
        <v>83643</v>
      </c>
      <c r="D10592" s="786" t="s">
        <v>6094</v>
      </c>
      <c r="E10592" s="786" t="s">
        <v>3950</v>
      </c>
      <c r="F10592" s="786">
        <v>4010</v>
      </c>
      <c r="G10592" s="786" t="s">
        <v>5931</v>
      </c>
      <c r="H10592" s="786" t="s">
        <v>1573</v>
      </c>
      <c r="I10592" s="798">
        <v>1</v>
      </c>
      <c r="J10592" s="786">
        <v>1</v>
      </c>
      <c r="K10592" s="786">
        <v>27.49</v>
      </c>
      <c r="L10592" s="796">
        <v>27.49</v>
      </c>
      <c r="M10592" s="55" t="s">
        <v>2455</v>
      </c>
    </row>
    <row r="10593" spans="1:13" ht="15">
      <c r="A10593" s="282">
        <v>46028</v>
      </c>
      <c r="B10593" s="55" t="s">
        <v>9960</v>
      </c>
      <c r="C10593" s="784">
        <v>83296</v>
      </c>
      <c r="D10593" s="784" t="s">
        <v>6576</v>
      </c>
      <c r="E10593" s="784">
        <v>130</v>
      </c>
      <c r="F10593" s="784">
        <v>4010</v>
      </c>
      <c r="G10593" s="784" t="s">
        <v>9715</v>
      </c>
      <c r="H10593" s="784" t="s">
        <v>1573</v>
      </c>
      <c r="I10593" s="797">
        <v>2</v>
      </c>
      <c r="J10593" s="784">
        <v>2</v>
      </c>
      <c r="K10593" s="784">
        <v>6.56</v>
      </c>
      <c r="L10593" s="793">
        <v>13.12</v>
      </c>
      <c r="M10593" s="55" t="s">
        <v>2455</v>
      </c>
    </row>
    <row r="10594" spans="1:13" ht="15">
      <c r="A10594" s="282">
        <v>46028</v>
      </c>
      <c r="B10594" s="55" t="s">
        <v>9960</v>
      </c>
      <c r="C10594" s="786">
        <v>81347</v>
      </c>
      <c r="D10594" s="786" t="s">
        <v>3170</v>
      </c>
      <c r="E10594" s="786">
        <v>85</v>
      </c>
      <c r="F10594" s="786">
        <v>4010</v>
      </c>
      <c r="G10594" s="786" t="s">
        <v>9185</v>
      </c>
      <c r="H10594" s="786" t="s">
        <v>1573</v>
      </c>
      <c r="I10594" s="798">
        <v>2</v>
      </c>
      <c r="J10594" s="786">
        <v>2</v>
      </c>
      <c r="K10594" s="786">
        <v>7.97</v>
      </c>
      <c r="L10594" s="796">
        <v>15.94</v>
      </c>
      <c r="M10594" s="55" t="s">
        <v>2455</v>
      </c>
    </row>
    <row r="10595" spans="1:13" ht="15">
      <c r="A10595" s="282">
        <v>46028</v>
      </c>
      <c r="B10595" s="55" t="s">
        <v>9960</v>
      </c>
      <c r="C10595" s="784">
        <v>83345</v>
      </c>
      <c r="D10595" s="784" t="s">
        <v>6256</v>
      </c>
      <c r="E10595" s="784">
        <v>80</v>
      </c>
      <c r="F10595" s="784">
        <v>4010</v>
      </c>
      <c r="G10595" s="784" t="s">
        <v>8325</v>
      </c>
      <c r="H10595" s="784" t="s">
        <v>1573</v>
      </c>
      <c r="I10595" s="797">
        <v>2</v>
      </c>
      <c r="J10595" s="784">
        <v>2</v>
      </c>
      <c r="K10595" s="784">
        <v>9.23</v>
      </c>
      <c r="L10595" s="793">
        <v>18.46</v>
      </c>
      <c r="M10595" s="55" t="s">
        <v>2455</v>
      </c>
    </row>
    <row r="10596" spans="1:13" ht="15">
      <c r="A10596" s="282">
        <v>46028</v>
      </c>
      <c r="B10596" s="55" t="s">
        <v>9960</v>
      </c>
      <c r="C10596" s="786">
        <v>50265</v>
      </c>
      <c r="D10596" s="786" t="s">
        <v>2242</v>
      </c>
      <c r="E10596" s="786" t="s">
        <v>441</v>
      </c>
      <c r="F10596" s="786">
        <v>4010</v>
      </c>
      <c r="G10596" s="786" t="s">
        <v>4402</v>
      </c>
      <c r="H10596" s="786" t="s">
        <v>1573</v>
      </c>
      <c r="I10596" s="798">
        <v>1</v>
      </c>
      <c r="J10596" s="786">
        <v>1</v>
      </c>
      <c r="K10596" s="786">
        <v>4.82</v>
      </c>
      <c r="L10596" s="796">
        <v>4.82</v>
      </c>
      <c r="M10596" s="55" t="s">
        <v>2455</v>
      </c>
    </row>
    <row r="10597" spans="1:13" ht="15">
      <c r="A10597" s="282">
        <v>46028</v>
      </c>
      <c r="B10597" s="55" t="s">
        <v>9960</v>
      </c>
      <c r="C10597" s="784">
        <v>44403</v>
      </c>
      <c r="D10597" s="784" t="s">
        <v>2242</v>
      </c>
      <c r="E10597" s="784" t="s">
        <v>441</v>
      </c>
      <c r="F10597" s="784">
        <v>4010</v>
      </c>
      <c r="G10597" s="784" t="s">
        <v>4485</v>
      </c>
      <c r="H10597" s="784" t="s">
        <v>1573</v>
      </c>
      <c r="I10597" s="797">
        <v>1</v>
      </c>
      <c r="J10597" s="784">
        <v>1</v>
      </c>
      <c r="K10597" s="784">
        <v>8.69</v>
      </c>
      <c r="L10597" s="793">
        <v>8.69</v>
      </c>
      <c r="M10597" s="55" t="s">
        <v>2455</v>
      </c>
    </row>
    <row r="10598" spans="1:13" ht="15">
      <c r="A10598" s="282">
        <v>46028</v>
      </c>
      <c r="B10598" s="55" t="s">
        <v>9960</v>
      </c>
      <c r="C10598" s="786">
        <v>66994</v>
      </c>
      <c r="D10598" s="786" t="s">
        <v>2242</v>
      </c>
      <c r="E10598" s="786" t="s">
        <v>441</v>
      </c>
      <c r="F10598" s="786">
        <v>4010</v>
      </c>
      <c r="G10598" s="786" t="s">
        <v>4410</v>
      </c>
      <c r="H10598" s="786" t="s">
        <v>1573</v>
      </c>
      <c r="I10598" s="798">
        <v>1</v>
      </c>
      <c r="J10598" s="786">
        <v>1</v>
      </c>
      <c r="K10598" s="786">
        <v>9.31</v>
      </c>
      <c r="L10598" s="796">
        <v>9.31</v>
      </c>
      <c r="M10598" s="55" t="s">
        <v>2455</v>
      </c>
    </row>
    <row r="10599" spans="1:13" ht="15">
      <c r="A10599" s="282">
        <v>46028</v>
      </c>
      <c r="B10599" s="55" t="s">
        <v>9960</v>
      </c>
      <c r="C10599" s="784">
        <v>82400</v>
      </c>
      <c r="D10599" s="784" t="s">
        <v>6358</v>
      </c>
      <c r="E10599" s="784">
        <v>150</v>
      </c>
      <c r="F10599" s="784">
        <v>4010</v>
      </c>
      <c r="G10599" s="784" t="s">
        <v>6911</v>
      </c>
      <c r="H10599" s="784" t="s">
        <v>1573</v>
      </c>
      <c r="I10599" s="797">
        <v>1</v>
      </c>
      <c r="J10599" s="784">
        <v>1</v>
      </c>
      <c r="K10599" s="784">
        <v>17.989999999999998</v>
      </c>
      <c r="L10599" s="793">
        <v>17.989999999999998</v>
      </c>
      <c r="M10599" s="55" t="s">
        <v>2455</v>
      </c>
    </row>
    <row r="10600" spans="1:13" ht="15">
      <c r="A10600" s="282">
        <v>46028</v>
      </c>
      <c r="B10600" s="55" t="s">
        <v>9960</v>
      </c>
      <c r="C10600" s="786">
        <v>82406</v>
      </c>
      <c r="D10600" s="786" t="s">
        <v>8969</v>
      </c>
      <c r="E10600" s="786">
        <v>150</v>
      </c>
      <c r="F10600" s="786">
        <v>4010</v>
      </c>
      <c r="G10600" s="786" t="s">
        <v>3824</v>
      </c>
      <c r="H10600" s="786" t="s">
        <v>1573</v>
      </c>
      <c r="I10600" s="798">
        <v>3</v>
      </c>
      <c r="J10600" s="786">
        <v>3</v>
      </c>
      <c r="K10600" s="786">
        <v>8.1999999999999993</v>
      </c>
      <c r="L10600" s="796">
        <v>24.6</v>
      </c>
      <c r="M10600" s="55" t="s">
        <v>2455</v>
      </c>
    </row>
    <row r="10601" spans="1:13" ht="15">
      <c r="A10601" s="282">
        <v>46028</v>
      </c>
      <c r="B10601" s="55" t="s">
        <v>9960</v>
      </c>
      <c r="C10601" s="784">
        <v>67209</v>
      </c>
      <c r="D10601" s="784" t="s">
        <v>7427</v>
      </c>
      <c r="E10601" s="784">
        <v>110</v>
      </c>
      <c r="F10601" s="784">
        <v>4010</v>
      </c>
      <c r="G10601" s="784" t="s">
        <v>6914</v>
      </c>
      <c r="H10601" s="784" t="s">
        <v>1573</v>
      </c>
      <c r="I10601" s="797">
        <v>2</v>
      </c>
      <c r="J10601" s="784">
        <v>2</v>
      </c>
      <c r="K10601" s="784">
        <v>16.72</v>
      </c>
      <c r="L10601" s="793">
        <v>33.44</v>
      </c>
      <c r="M10601" s="55" t="s">
        <v>2455</v>
      </c>
    </row>
    <row r="10602" spans="1:13" ht="15">
      <c r="A10602" s="282">
        <v>46028</v>
      </c>
      <c r="B10602" s="55" t="s">
        <v>9964</v>
      </c>
      <c r="C10602" s="784">
        <v>82179</v>
      </c>
      <c r="D10602" s="784" t="s">
        <v>4880</v>
      </c>
      <c r="E10602" s="784">
        <v>110</v>
      </c>
      <c r="F10602" s="784">
        <v>4010</v>
      </c>
      <c r="G10602" s="784" t="s">
        <v>2698</v>
      </c>
      <c r="H10602" s="784" t="s">
        <v>1573</v>
      </c>
      <c r="I10602" s="797">
        <v>1</v>
      </c>
      <c r="J10602" s="784">
        <v>1</v>
      </c>
      <c r="K10602" s="784">
        <v>24.48</v>
      </c>
      <c r="L10602" s="793">
        <v>24.48</v>
      </c>
      <c r="M10602" s="55" t="s">
        <v>2455</v>
      </c>
    </row>
    <row r="10603" spans="1:13" ht="15">
      <c r="A10603" s="282">
        <v>46028</v>
      </c>
      <c r="B10603" s="55" t="s">
        <v>9964</v>
      </c>
      <c r="C10603" s="786">
        <v>83640</v>
      </c>
      <c r="D10603" s="786" t="s">
        <v>6086</v>
      </c>
      <c r="E10603" s="786">
        <v>140</v>
      </c>
      <c r="F10603" s="786">
        <v>4010</v>
      </c>
      <c r="G10603" s="786" t="s">
        <v>4496</v>
      </c>
      <c r="H10603" s="786" t="s">
        <v>1573</v>
      </c>
      <c r="I10603" s="798">
        <v>1</v>
      </c>
      <c r="J10603" s="786">
        <v>1</v>
      </c>
      <c r="K10603" s="786">
        <v>18.010000000000002</v>
      </c>
      <c r="L10603" s="796">
        <v>18.010000000000002</v>
      </c>
      <c r="M10603" s="55" t="s">
        <v>2455</v>
      </c>
    </row>
    <row r="10604" spans="1:13" ht="15">
      <c r="A10604" s="282">
        <v>46028</v>
      </c>
      <c r="B10604" s="55" t="s">
        <v>9964</v>
      </c>
      <c r="C10604" s="784">
        <v>83635</v>
      </c>
      <c r="D10604" s="784" t="s">
        <v>7224</v>
      </c>
      <c r="E10604" s="784">
        <v>140</v>
      </c>
      <c r="F10604" s="784">
        <v>4010</v>
      </c>
      <c r="G10604" s="784" t="s">
        <v>9965</v>
      </c>
      <c r="H10604" s="784" t="s">
        <v>1573</v>
      </c>
      <c r="I10604" s="797">
        <v>1</v>
      </c>
      <c r="J10604" s="784">
        <v>1</v>
      </c>
      <c r="K10604" s="784">
        <v>14.87</v>
      </c>
      <c r="L10604" s="793">
        <v>14.87</v>
      </c>
      <c r="M10604" s="55" t="s">
        <v>2455</v>
      </c>
    </row>
    <row r="10605" spans="1:13" ht="15">
      <c r="A10605" s="282">
        <v>46028</v>
      </c>
      <c r="B10605" s="55" t="s">
        <v>9964</v>
      </c>
      <c r="C10605" s="786">
        <v>83839</v>
      </c>
      <c r="D10605" s="786" t="s">
        <v>8183</v>
      </c>
      <c r="E10605" s="786">
        <v>100</v>
      </c>
      <c r="F10605" s="786">
        <v>4010</v>
      </c>
      <c r="G10605" s="786" t="s">
        <v>9966</v>
      </c>
      <c r="H10605" s="786" t="s">
        <v>1573</v>
      </c>
      <c r="I10605" s="798">
        <v>1</v>
      </c>
      <c r="J10605" s="786">
        <v>1</v>
      </c>
      <c r="K10605" s="786">
        <v>4.13</v>
      </c>
      <c r="L10605" s="796">
        <v>4.13</v>
      </c>
      <c r="M10605" s="55" t="s">
        <v>2455</v>
      </c>
    </row>
    <row r="10606" spans="1:13" ht="15">
      <c r="A10606" s="282">
        <v>46028</v>
      </c>
      <c r="B10606" s="55" t="s">
        <v>9964</v>
      </c>
      <c r="C10606" s="784">
        <v>67209</v>
      </c>
      <c r="D10606" s="784" t="s">
        <v>7427</v>
      </c>
      <c r="E10606" s="784">
        <v>85</v>
      </c>
      <c r="F10606" s="784">
        <v>4010</v>
      </c>
      <c r="G10606" s="784" t="s">
        <v>8753</v>
      </c>
      <c r="H10606" s="784" t="s">
        <v>1573</v>
      </c>
      <c r="I10606" s="797">
        <v>1</v>
      </c>
      <c r="J10606" s="784">
        <v>1</v>
      </c>
      <c r="K10606" s="784">
        <v>16.53</v>
      </c>
      <c r="L10606" s="793">
        <v>16.53</v>
      </c>
      <c r="M10606" s="55" t="s">
        <v>2455</v>
      </c>
    </row>
    <row r="10607" spans="1:13" ht="15">
      <c r="A10607" s="282">
        <v>46028</v>
      </c>
      <c r="B10607" s="55" t="s">
        <v>9964</v>
      </c>
      <c r="C10607" s="786">
        <v>83256</v>
      </c>
      <c r="D10607" s="786" t="s">
        <v>5611</v>
      </c>
      <c r="E10607" s="786">
        <v>110</v>
      </c>
      <c r="F10607" s="786">
        <v>4010</v>
      </c>
      <c r="G10607" s="786" t="s">
        <v>9967</v>
      </c>
      <c r="H10607" s="786" t="s">
        <v>1573</v>
      </c>
      <c r="I10607" s="798">
        <v>1</v>
      </c>
      <c r="J10607" s="786">
        <v>1</v>
      </c>
      <c r="K10607" s="786">
        <v>4.93</v>
      </c>
      <c r="L10607" s="796">
        <v>4.93</v>
      </c>
      <c r="M10607" s="55" t="s">
        <v>2455</v>
      </c>
    </row>
    <row r="10608" spans="1:13" ht="15">
      <c r="A10608" s="282">
        <v>46028</v>
      </c>
      <c r="B10608" s="55" t="s">
        <v>9964</v>
      </c>
      <c r="C10608" s="784">
        <v>83839</v>
      </c>
      <c r="D10608" s="784" t="s">
        <v>8609</v>
      </c>
      <c r="E10608" s="784">
        <v>90</v>
      </c>
      <c r="F10608" s="784">
        <v>4010</v>
      </c>
      <c r="G10608" s="784" t="s">
        <v>9968</v>
      </c>
      <c r="H10608" s="784" t="s">
        <v>1573</v>
      </c>
      <c r="I10608" s="797">
        <v>1</v>
      </c>
      <c r="J10608" s="784">
        <v>1</v>
      </c>
      <c r="K10608" s="784">
        <v>4.13</v>
      </c>
      <c r="L10608" s="793">
        <v>4.13</v>
      </c>
      <c r="M10608" s="55" t="s">
        <v>2455</v>
      </c>
    </row>
    <row r="10609" spans="1:13" ht="15">
      <c r="A10609" s="282">
        <v>46028</v>
      </c>
      <c r="B10609" s="55" t="s">
        <v>9964</v>
      </c>
      <c r="C10609" s="786">
        <v>83588</v>
      </c>
      <c r="D10609" s="786" t="s">
        <v>6324</v>
      </c>
      <c r="E10609" s="786">
        <v>130</v>
      </c>
      <c r="F10609" s="786">
        <v>4010</v>
      </c>
      <c r="G10609" s="786" t="s">
        <v>5440</v>
      </c>
      <c r="H10609" s="786" t="s">
        <v>1573</v>
      </c>
      <c r="I10609" s="798">
        <v>1</v>
      </c>
      <c r="J10609" s="786">
        <v>1</v>
      </c>
      <c r="K10609" s="786">
        <v>9.2100000000000009</v>
      </c>
      <c r="L10609" s="796">
        <v>9.2100000000000009</v>
      </c>
      <c r="M10609" s="55" t="s">
        <v>2455</v>
      </c>
    </row>
    <row r="10610" spans="1:13" ht="15">
      <c r="A10610" s="282">
        <v>46028</v>
      </c>
      <c r="B10610" s="55" t="s">
        <v>9964</v>
      </c>
      <c r="C10610" s="784">
        <v>80039</v>
      </c>
      <c r="D10610" s="784" t="s">
        <v>3942</v>
      </c>
      <c r="E10610" s="784" t="s">
        <v>289</v>
      </c>
      <c r="F10610" s="784">
        <v>4010</v>
      </c>
      <c r="G10610" s="784" t="s">
        <v>9969</v>
      </c>
      <c r="H10610" s="784" t="s">
        <v>1573</v>
      </c>
      <c r="I10610" s="797">
        <v>1</v>
      </c>
      <c r="J10610" s="784">
        <v>1</v>
      </c>
      <c r="K10610" s="784">
        <v>10.73</v>
      </c>
      <c r="L10610" s="793">
        <v>10.73</v>
      </c>
      <c r="M10610" s="55" t="s">
        <v>2455</v>
      </c>
    </row>
    <row r="10611" spans="1:13" ht="15">
      <c r="A10611" s="282">
        <v>46028</v>
      </c>
      <c r="B10611" s="55" t="s">
        <v>9964</v>
      </c>
      <c r="C10611" s="786">
        <v>83802</v>
      </c>
      <c r="D10611" s="786" t="s">
        <v>7566</v>
      </c>
      <c r="E10611" s="786">
        <v>85</v>
      </c>
      <c r="F10611" s="786">
        <v>4010</v>
      </c>
      <c r="G10611" s="786" t="s">
        <v>9970</v>
      </c>
      <c r="H10611" s="786" t="s">
        <v>1573</v>
      </c>
      <c r="I10611" s="798">
        <v>1</v>
      </c>
      <c r="J10611" s="786">
        <v>1</v>
      </c>
      <c r="K10611" s="786">
        <v>26.39</v>
      </c>
      <c r="L10611" s="796">
        <v>26.39</v>
      </c>
      <c r="M10611" s="55" t="s">
        <v>2455</v>
      </c>
    </row>
    <row r="10612" spans="1:13" ht="15">
      <c r="A10612" s="282">
        <v>46028</v>
      </c>
      <c r="B10612" s="55" t="s">
        <v>9964</v>
      </c>
      <c r="C10612" s="784">
        <v>83721</v>
      </c>
      <c r="D10612" s="784" t="s">
        <v>2560</v>
      </c>
      <c r="E10612" s="784">
        <v>85</v>
      </c>
      <c r="F10612" s="784">
        <v>4010</v>
      </c>
      <c r="G10612" s="784" t="s">
        <v>9971</v>
      </c>
      <c r="H10612" s="784" t="s">
        <v>1573</v>
      </c>
      <c r="I10612" s="797">
        <v>1</v>
      </c>
      <c r="J10612" s="784">
        <v>1</v>
      </c>
      <c r="K10612" s="784">
        <v>17.309999999999999</v>
      </c>
      <c r="L10612" s="793">
        <v>17.309999999999999</v>
      </c>
      <c r="M10612" s="55" t="s">
        <v>2455</v>
      </c>
    </row>
    <row r="10613" spans="1:13" ht="15">
      <c r="A10613" s="282">
        <v>46028</v>
      </c>
      <c r="B10613" s="55" t="s">
        <v>9964</v>
      </c>
      <c r="C10613" s="786">
        <v>83723</v>
      </c>
      <c r="D10613" s="786" t="s">
        <v>7993</v>
      </c>
      <c r="E10613" s="786">
        <v>120</v>
      </c>
      <c r="F10613" s="786">
        <v>4010</v>
      </c>
      <c r="G10613" s="786" t="s">
        <v>8807</v>
      </c>
      <c r="H10613" s="786" t="s">
        <v>1573</v>
      </c>
      <c r="I10613" s="798">
        <v>1</v>
      </c>
      <c r="J10613" s="786">
        <v>1</v>
      </c>
      <c r="K10613" s="786">
        <v>8.76</v>
      </c>
      <c r="L10613" s="796">
        <v>8.76</v>
      </c>
      <c r="M10613" s="55" t="s">
        <v>2455</v>
      </c>
    </row>
    <row r="10614" spans="1:13" ht="15">
      <c r="A10614" s="282">
        <v>46028</v>
      </c>
      <c r="B10614" s="55" t="s">
        <v>9964</v>
      </c>
      <c r="C10614" s="784">
        <v>33218</v>
      </c>
      <c r="D10614" s="784" t="s">
        <v>2745</v>
      </c>
      <c r="E10614" s="784">
        <v>160</v>
      </c>
      <c r="F10614" s="784">
        <v>4010</v>
      </c>
      <c r="G10614" s="784" t="s">
        <v>9972</v>
      </c>
      <c r="H10614" s="784" t="s">
        <v>1573</v>
      </c>
      <c r="I10614" s="797">
        <v>1</v>
      </c>
      <c r="J10614" s="784">
        <v>1</v>
      </c>
      <c r="K10614" s="784">
        <v>7.24</v>
      </c>
      <c r="L10614" s="793">
        <v>7.24</v>
      </c>
      <c r="M10614" s="55" t="s">
        <v>2455</v>
      </c>
    </row>
    <row r="10615" spans="1:13" ht="15">
      <c r="A10615" s="282">
        <v>46028</v>
      </c>
      <c r="B10615" s="55" t="s">
        <v>9973</v>
      </c>
      <c r="C10615" s="784">
        <v>81884</v>
      </c>
      <c r="D10615" s="784" t="s">
        <v>5508</v>
      </c>
      <c r="E10615" s="784">
        <v>80</v>
      </c>
      <c r="F10615" s="784">
        <v>4010</v>
      </c>
      <c r="G10615" s="784" t="s">
        <v>9974</v>
      </c>
      <c r="H10615" s="784" t="s">
        <v>1573</v>
      </c>
      <c r="I10615" s="797">
        <v>1</v>
      </c>
      <c r="J10615" s="784">
        <v>1</v>
      </c>
      <c r="K10615" s="784">
        <v>7.47</v>
      </c>
      <c r="L10615" s="793">
        <v>7.47</v>
      </c>
      <c r="M10615" s="55" t="s">
        <v>2455</v>
      </c>
    </row>
    <row r="10616" spans="1:13" ht="15">
      <c r="A10616" s="282">
        <v>46028</v>
      </c>
      <c r="B10616" s="55" t="s">
        <v>9973</v>
      </c>
      <c r="C10616" s="786">
        <v>83340</v>
      </c>
      <c r="D10616" s="786">
        <v>15</v>
      </c>
      <c r="E10616" s="786">
        <v>85</v>
      </c>
      <c r="F10616" s="786">
        <v>4010</v>
      </c>
      <c r="G10616" s="786" t="s">
        <v>9975</v>
      </c>
      <c r="H10616" s="786" t="s">
        <v>1573</v>
      </c>
      <c r="I10616" s="798">
        <v>1</v>
      </c>
      <c r="J10616" s="786">
        <v>1</v>
      </c>
      <c r="K10616" s="786">
        <v>4.3899999999999997</v>
      </c>
      <c r="L10616" s="796">
        <v>4.3899999999999997</v>
      </c>
      <c r="M10616" s="55" t="s">
        <v>2455</v>
      </c>
    </row>
    <row r="10617" spans="1:13" ht="15">
      <c r="A10617" s="282">
        <v>46028</v>
      </c>
      <c r="B10617" s="55" t="s">
        <v>9973</v>
      </c>
      <c r="C10617" s="784">
        <v>83532</v>
      </c>
      <c r="D10617" s="784" t="s">
        <v>5326</v>
      </c>
      <c r="E10617" s="784">
        <v>80</v>
      </c>
      <c r="F10617" s="784">
        <v>4010</v>
      </c>
      <c r="G10617" s="784" t="s">
        <v>9976</v>
      </c>
      <c r="H10617" s="784" t="s">
        <v>1573</v>
      </c>
      <c r="I10617" s="797">
        <v>2</v>
      </c>
      <c r="J10617" s="784">
        <v>2</v>
      </c>
      <c r="K10617" s="784">
        <v>4.53</v>
      </c>
      <c r="L10617" s="793">
        <v>9.06</v>
      </c>
      <c r="M10617" s="55" t="s">
        <v>2455</v>
      </c>
    </row>
    <row r="10618" spans="1:13" ht="15">
      <c r="A10618" s="282">
        <v>46028</v>
      </c>
      <c r="B10618" s="55" t="s">
        <v>9973</v>
      </c>
      <c r="C10618" s="786">
        <v>83113</v>
      </c>
      <c r="D10618" s="786" t="s">
        <v>6196</v>
      </c>
      <c r="E10618" s="786">
        <v>130</v>
      </c>
      <c r="F10618" s="786">
        <v>4010</v>
      </c>
      <c r="G10618" s="786" t="s">
        <v>9977</v>
      </c>
      <c r="H10618" s="786" t="s">
        <v>1573</v>
      </c>
      <c r="I10618" s="798">
        <v>1</v>
      </c>
      <c r="J10618" s="786">
        <v>1</v>
      </c>
      <c r="K10618" s="786">
        <v>9.5</v>
      </c>
      <c r="L10618" s="796">
        <v>9.5</v>
      </c>
      <c r="M10618" s="55" t="s">
        <v>2455</v>
      </c>
    </row>
    <row r="10619" spans="1:13" ht="15">
      <c r="A10619" s="282">
        <v>46028</v>
      </c>
      <c r="B10619" s="55" t="s">
        <v>9973</v>
      </c>
      <c r="C10619" s="784">
        <v>67271</v>
      </c>
      <c r="D10619" s="784" t="s">
        <v>3884</v>
      </c>
      <c r="E10619" s="784">
        <v>85</v>
      </c>
      <c r="F10619" s="784">
        <v>4010</v>
      </c>
      <c r="G10619" s="784" t="s">
        <v>9978</v>
      </c>
      <c r="H10619" s="784" t="s">
        <v>1573</v>
      </c>
      <c r="I10619" s="797">
        <v>1</v>
      </c>
      <c r="J10619" s="784">
        <v>1</v>
      </c>
      <c r="K10619" s="784">
        <v>9.9</v>
      </c>
      <c r="L10619" s="793">
        <v>9.9</v>
      </c>
      <c r="M10619" s="55" t="s">
        <v>2455</v>
      </c>
    </row>
    <row r="10620" spans="1:13" ht="15">
      <c r="A10620" s="282">
        <v>46028</v>
      </c>
      <c r="B10620" s="55" t="s">
        <v>9973</v>
      </c>
      <c r="C10620" s="786">
        <v>81346</v>
      </c>
      <c r="D10620" s="786" t="s">
        <v>2934</v>
      </c>
      <c r="E10620" s="786">
        <v>140</v>
      </c>
      <c r="F10620" s="786">
        <v>4010</v>
      </c>
      <c r="G10620" s="786" t="s">
        <v>9979</v>
      </c>
      <c r="H10620" s="786" t="s">
        <v>1573</v>
      </c>
      <c r="I10620" s="798">
        <v>1</v>
      </c>
      <c r="J10620" s="786">
        <v>1</v>
      </c>
      <c r="K10620" s="786">
        <v>5.35</v>
      </c>
      <c r="L10620" s="796">
        <v>5.35</v>
      </c>
      <c r="M10620" s="55" t="s">
        <v>2455</v>
      </c>
    </row>
    <row r="10621" spans="1:13" ht="15">
      <c r="A10621" s="282">
        <v>46028</v>
      </c>
      <c r="B10621" s="55" t="s">
        <v>9973</v>
      </c>
      <c r="C10621" s="784">
        <v>83826</v>
      </c>
      <c r="D10621" s="784">
        <v>179</v>
      </c>
      <c r="E10621" s="784">
        <v>140</v>
      </c>
      <c r="F10621" s="784">
        <v>4010</v>
      </c>
      <c r="G10621" s="784" t="s">
        <v>9980</v>
      </c>
      <c r="H10621" s="784" t="s">
        <v>1573</v>
      </c>
      <c r="I10621" s="797">
        <v>1</v>
      </c>
      <c r="J10621" s="784">
        <v>1</v>
      </c>
      <c r="K10621" s="784">
        <v>27.64</v>
      </c>
      <c r="L10621" s="793">
        <v>27.64</v>
      </c>
      <c r="M10621" s="55" t="s">
        <v>2455</v>
      </c>
    </row>
    <row r="10622" spans="1:13" ht="15">
      <c r="A10622" s="282">
        <v>46028</v>
      </c>
      <c r="B10622" s="55" t="s">
        <v>9973</v>
      </c>
      <c r="C10622" s="786">
        <v>83594</v>
      </c>
      <c r="D10622" s="786" t="s">
        <v>8208</v>
      </c>
      <c r="E10622" s="786" t="s">
        <v>2296</v>
      </c>
      <c r="F10622" s="786">
        <v>4010</v>
      </c>
      <c r="G10622" s="786" t="s">
        <v>9981</v>
      </c>
      <c r="H10622" s="786" t="s">
        <v>1573</v>
      </c>
      <c r="I10622" s="798">
        <v>1</v>
      </c>
      <c r="J10622" s="786">
        <v>1</v>
      </c>
      <c r="K10622" s="786">
        <v>15.26</v>
      </c>
      <c r="L10622" s="796">
        <v>15.26</v>
      </c>
      <c r="M10622" s="55" t="s">
        <v>2455</v>
      </c>
    </row>
    <row r="10623" spans="1:13" ht="15">
      <c r="A10623" s="282">
        <v>46028</v>
      </c>
      <c r="B10623" s="55" t="s">
        <v>9973</v>
      </c>
      <c r="C10623" s="784">
        <v>83826</v>
      </c>
      <c r="D10623" s="784" t="s">
        <v>4048</v>
      </c>
      <c r="E10623" s="784">
        <v>150</v>
      </c>
      <c r="F10623" s="784">
        <v>4010</v>
      </c>
      <c r="G10623" s="784" t="s">
        <v>9982</v>
      </c>
      <c r="H10623" s="784" t="s">
        <v>1573</v>
      </c>
      <c r="I10623" s="797">
        <v>1</v>
      </c>
      <c r="J10623" s="784">
        <v>1</v>
      </c>
      <c r="K10623" s="784">
        <v>27.64</v>
      </c>
      <c r="L10623" s="793">
        <v>27.64</v>
      </c>
      <c r="M10623" s="55" t="s">
        <v>2455</v>
      </c>
    </row>
    <row r="10624" spans="1:13" ht="15">
      <c r="A10624" s="282">
        <v>46028</v>
      </c>
      <c r="B10624" s="55" t="s">
        <v>9973</v>
      </c>
      <c r="C10624" s="786">
        <v>83279</v>
      </c>
      <c r="D10624" s="786" t="s">
        <v>3930</v>
      </c>
      <c r="E10624" s="786">
        <v>140</v>
      </c>
      <c r="F10624" s="786">
        <v>4010</v>
      </c>
      <c r="G10624" s="786" t="s">
        <v>9983</v>
      </c>
      <c r="H10624" s="786" t="s">
        <v>1573</v>
      </c>
      <c r="I10624" s="798">
        <v>1</v>
      </c>
      <c r="J10624" s="786">
        <v>1</v>
      </c>
      <c r="K10624" s="786">
        <v>17.260000000000002</v>
      </c>
      <c r="L10624" s="796">
        <v>17.260000000000002</v>
      </c>
      <c r="M10624" s="55" t="s">
        <v>2455</v>
      </c>
    </row>
    <row r="10625" spans="1:13" ht="15">
      <c r="A10625" s="282">
        <v>46028</v>
      </c>
      <c r="B10625" s="55" t="s">
        <v>9973</v>
      </c>
      <c r="C10625" s="784">
        <v>83191</v>
      </c>
      <c r="D10625" s="784" t="s">
        <v>5487</v>
      </c>
      <c r="E10625" s="784">
        <v>150</v>
      </c>
      <c r="F10625" s="784">
        <v>4010</v>
      </c>
      <c r="G10625" s="784" t="s">
        <v>9984</v>
      </c>
      <c r="H10625" s="784" t="s">
        <v>1573</v>
      </c>
      <c r="I10625" s="797">
        <v>2</v>
      </c>
      <c r="J10625" s="784">
        <v>2</v>
      </c>
      <c r="K10625" s="784">
        <v>12.75</v>
      </c>
      <c r="L10625" s="793">
        <v>25.5</v>
      </c>
      <c r="M10625" s="55" t="s">
        <v>2455</v>
      </c>
    </row>
    <row r="10626" spans="1:13" ht="15">
      <c r="A10626" s="282">
        <v>46028</v>
      </c>
      <c r="B10626" s="55" t="s">
        <v>9973</v>
      </c>
      <c r="C10626" s="786">
        <v>84025</v>
      </c>
      <c r="D10626" s="786" t="s">
        <v>7399</v>
      </c>
      <c r="E10626" s="786">
        <v>85</v>
      </c>
      <c r="F10626" s="786">
        <v>4010</v>
      </c>
      <c r="G10626" s="786" t="s">
        <v>9985</v>
      </c>
      <c r="H10626" s="786" t="s">
        <v>1573</v>
      </c>
      <c r="I10626" s="798">
        <v>2</v>
      </c>
      <c r="J10626" s="786">
        <v>2</v>
      </c>
      <c r="K10626" s="786">
        <v>16.79</v>
      </c>
      <c r="L10626" s="796">
        <v>33.58</v>
      </c>
      <c r="M10626" s="55" t="s">
        <v>2455</v>
      </c>
    </row>
    <row r="10627" spans="1:13" ht="15">
      <c r="A10627" s="282">
        <v>46028</v>
      </c>
      <c r="B10627" s="55" t="s">
        <v>9973</v>
      </c>
      <c r="C10627" s="784">
        <v>83436</v>
      </c>
      <c r="D10627" s="784" t="s">
        <v>7162</v>
      </c>
      <c r="E10627" s="784">
        <v>100</v>
      </c>
      <c r="F10627" s="784">
        <v>4010</v>
      </c>
      <c r="G10627" s="784" t="s">
        <v>9986</v>
      </c>
      <c r="H10627" s="784" t="s">
        <v>1573</v>
      </c>
      <c r="I10627" s="797">
        <v>2</v>
      </c>
      <c r="J10627" s="784">
        <v>2</v>
      </c>
      <c r="K10627" s="784">
        <v>4.6399999999999997</v>
      </c>
      <c r="L10627" s="793">
        <v>9.2799999999999994</v>
      </c>
      <c r="M10627" s="55" t="s">
        <v>2455</v>
      </c>
    </row>
    <row r="10628" spans="1:13" ht="15">
      <c r="A10628" s="282">
        <v>46028</v>
      </c>
      <c r="B10628" s="55" t="s">
        <v>9973</v>
      </c>
      <c r="C10628" s="786">
        <v>59956</v>
      </c>
      <c r="D10628" s="786" t="s">
        <v>2567</v>
      </c>
      <c r="E10628" s="786">
        <v>100</v>
      </c>
      <c r="F10628" s="786">
        <v>4010</v>
      </c>
      <c r="G10628" s="786" t="s">
        <v>9987</v>
      </c>
      <c r="H10628" s="786" t="s">
        <v>1573</v>
      </c>
      <c r="I10628" s="798">
        <v>2</v>
      </c>
      <c r="J10628" s="786">
        <v>2</v>
      </c>
      <c r="K10628" s="786">
        <v>10.96</v>
      </c>
      <c r="L10628" s="796">
        <v>21.92</v>
      </c>
      <c r="M10628" s="55" t="s">
        <v>2455</v>
      </c>
    </row>
    <row r="10629" spans="1:13" ht="15">
      <c r="A10629" s="282">
        <v>46028</v>
      </c>
      <c r="B10629" s="55" t="s">
        <v>9973</v>
      </c>
      <c r="C10629" s="784">
        <v>83107</v>
      </c>
      <c r="D10629" s="784" t="s">
        <v>3421</v>
      </c>
      <c r="E10629" s="784">
        <v>140</v>
      </c>
      <c r="F10629" s="784">
        <v>4010</v>
      </c>
      <c r="G10629" s="784" t="s">
        <v>9988</v>
      </c>
      <c r="H10629" s="784" t="s">
        <v>1573</v>
      </c>
      <c r="I10629" s="797">
        <v>2</v>
      </c>
      <c r="J10629" s="784">
        <v>2</v>
      </c>
      <c r="K10629" s="784">
        <v>4.4400000000000004</v>
      </c>
      <c r="L10629" s="793">
        <v>8.8800000000000008</v>
      </c>
      <c r="M10629" s="55" t="s">
        <v>2455</v>
      </c>
    </row>
    <row r="10630" spans="1:13" ht="15">
      <c r="A10630" s="282">
        <v>46028</v>
      </c>
      <c r="B10630" s="55" t="s">
        <v>9973</v>
      </c>
      <c r="C10630" s="786">
        <v>83640</v>
      </c>
      <c r="D10630" s="786" t="s">
        <v>2336</v>
      </c>
      <c r="E10630" s="786">
        <v>100</v>
      </c>
      <c r="F10630" s="786">
        <v>4010</v>
      </c>
      <c r="G10630" s="786" t="s">
        <v>9989</v>
      </c>
      <c r="H10630" s="786" t="s">
        <v>1573</v>
      </c>
      <c r="I10630" s="798">
        <v>1</v>
      </c>
      <c r="J10630" s="786">
        <v>1</v>
      </c>
      <c r="K10630" s="786">
        <v>18.18</v>
      </c>
      <c r="L10630" s="796">
        <v>18.18</v>
      </c>
      <c r="M10630" s="55" t="s">
        <v>2455</v>
      </c>
    </row>
    <row r="10631" spans="1:13" ht="15">
      <c r="A10631" s="282">
        <v>46028</v>
      </c>
      <c r="B10631" s="55" t="s">
        <v>9973</v>
      </c>
      <c r="C10631" s="784">
        <v>82952</v>
      </c>
      <c r="D10631" s="784" t="s">
        <v>3125</v>
      </c>
      <c r="E10631" s="784">
        <v>130</v>
      </c>
      <c r="F10631" s="784">
        <v>4010</v>
      </c>
      <c r="G10631" s="784" t="s">
        <v>9990</v>
      </c>
      <c r="H10631" s="784" t="s">
        <v>1573</v>
      </c>
      <c r="I10631" s="797">
        <v>1</v>
      </c>
      <c r="J10631" s="784">
        <v>1</v>
      </c>
      <c r="K10631" s="784">
        <v>9.1199999999999992</v>
      </c>
      <c r="L10631" s="793">
        <v>9.1199999999999992</v>
      </c>
      <c r="M10631" s="55" t="s">
        <v>2455</v>
      </c>
    </row>
    <row r="10632" spans="1:13" ht="15">
      <c r="A10632" s="282">
        <v>46028</v>
      </c>
      <c r="B10632" s="55" t="s">
        <v>9973</v>
      </c>
      <c r="C10632" s="786">
        <v>83975</v>
      </c>
      <c r="D10632" s="786" t="s">
        <v>8185</v>
      </c>
      <c r="E10632" s="786">
        <v>150</v>
      </c>
      <c r="F10632" s="786">
        <v>4010</v>
      </c>
      <c r="G10632" s="786" t="s">
        <v>9991</v>
      </c>
      <c r="H10632" s="786" t="s">
        <v>1573</v>
      </c>
      <c r="I10632" s="798">
        <v>1</v>
      </c>
      <c r="J10632" s="786">
        <v>1</v>
      </c>
      <c r="K10632" s="786">
        <v>9.6999999999999993</v>
      </c>
      <c r="L10632" s="796">
        <v>9.6999999999999993</v>
      </c>
      <c r="M10632" s="55" t="s">
        <v>2455</v>
      </c>
    </row>
    <row r="10633" spans="1:13" ht="15">
      <c r="A10633" s="282">
        <v>46028</v>
      </c>
      <c r="B10633" s="55" t="s">
        <v>9973</v>
      </c>
      <c r="C10633" s="784">
        <v>82599</v>
      </c>
      <c r="D10633" s="784" t="s">
        <v>3177</v>
      </c>
      <c r="E10633" s="784">
        <v>150</v>
      </c>
      <c r="F10633" s="784">
        <v>4010</v>
      </c>
      <c r="G10633" s="784" t="s">
        <v>9992</v>
      </c>
      <c r="H10633" s="784" t="s">
        <v>1573</v>
      </c>
      <c r="I10633" s="797">
        <v>1</v>
      </c>
      <c r="J10633" s="784">
        <v>1</v>
      </c>
      <c r="K10633" s="784">
        <v>10.59</v>
      </c>
      <c r="L10633" s="793">
        <v>10.59</v>
      </c>
      <c r="M10633" s="55" t="s">
        <v>2455</v>
      </c>
    </row>
    <row r="10634" spans="1:13" ht="15">
      <c r="A10634" s="282">
        <v>46028</v>
      </c>
      <c r="B10634" s="55" t="s">
        <v>9973</v>
      </c>
      <c r="C10634" s="786">
        <v>67284</v>
      </c>
      <c r="D10634" s="786" t="s">
        <v>5027</v>
      </c>
      <c r="E10634" s="786">
        <v>140</v>
      </c>
      <c r="F10634" s="786">
        <v>4010</v>
      </c>
      <c r="G10634" s="786" t="s">
        <v>9993</v>
      </c>
      <c r="H10634" s="786" t="s">
        <v>1573</v>
      </c>
      <c r="I10634" s="798">
        <v>1</v>
      </c>
      <c r="J10634" s="786">
        <v>1</v>
      </c>
      <c r="K10634" s="786">
        <v>12.92</v>
      </c>
      <c r="L10634" s="796">
        <v>12.92</v>
      </c>
      <c r="M10634" s="55" t="s">
        <v>2455</v>
      </c>
    </row>
    <row r="10635" spans="1:13" ht="15">
      <c r="A10635" s="282">
        <v>46028</v>
      </c>
      <c r="B10635" s="55" t="s">
        <v>9973</v>
      </c>
      <c r="C10635" s="784">
        <v>81644</v>
      </c>
      <c r="D10635" s="784" t="s">
        <v>2485</v>
      </c>
      <c r="E10635" s="784">
        <v>90</v>
      </c>
      <c r="F10635" s="784">
        <v>4010</v>
      </c>
      <c r="G10635" s="784" t="s">
        <v>9994</v>
      </c>
      <c r="H10635" s="784" t="s">
        <v>1573</v>
      </c>
      <c r="I10635" s="797">
        <v>2</v>
      </c>
      <c r="J10635" s="784">
        <v>2</v>
      </c>
      <c r="K10635" s="784">
        <v>4.6900000000000004</v>
      </c>
      <c r="L10635" s="793">
        <v>9.3800000000000008</v>
      </c>
      <c r="M10635" s="55" t="s">
        <v>2455</v>
      </c>
    </row>
    <row r="10636" spans="1:13" ht="15">
      <c r="A10636" s="282">
        <v>46028</v>
      </c>
      <c r="B10636" s="55" t="s">
        <v>9973</v>
      </c>
      <c r="C10636" s="786">
        <v>80039</v>
      </c>
      <c r="D10636" s="786" t="s">
        <v>5572</v>
      </c>
      <c r="E10636" s="786" t="s">
        <v>3950</v>
      </c>
      <c r="F10636" s="786">
        <v>4010</v>
      </c>
      <c r="G10636" s="786" t="s">
        <v>9995</v>
      </c>
      <c r="H10636" s="786" t="s">
        <v>1573</v>
      </c>
      <c r="I10636" s="798">
        <v>1</v>
      </c>
      <c r="J10636" s="786">
        <v>1</v>
      </c>
      <c r="K10636" s="786">
        <v>10.73</v>
      </c>
      <c r="L10636" s="796">
        <v>10.73</v>
      </c>
      <c r="M10636" s="55" t="s">
        <v>2455</v>
      </c>
    </row>
    <row r="10637" spans="1:13" ht="15">
      <c r="A10637" s="282">
        <v>46028</v>
      </c>
      <c r="B10637" s="55" t="s">
        <v>9973</v>
      </c>
      <c r="C10637" s="784">
        <v>83839</v>
      </c>
      <c r="D10637" s="784" t="s">
        <v>8183</v>
      </c>
      <c r="E10637" s="784">
        <v>140</v>
      </c>
      <c r="F10637" s="784">
        <v>4010</v>
      </c>
      <c r="G10637" s="784" t="s">
        <v>9996</v>
      </c>
      <c r="H10637" s="784" t="s">
        <v>1573</v>
      </c>
      <c r="I10637" s="797">
        <v>1</v>
      </c>
      <c r="J10637" s="784">
        <v>1</v>
      </c>
      <c r="K10637" s="784">
        <v>4.13</v>
      </c>
      <c r="L10637" s="793">
        <v>4.13</v>
      </c>
      <c r="M10637" s="55" t="s">
        <v>2455</v>
      </c>
    </row>
    <row r="10638" spans="1:13" ht="15">
      <c r="A10638" s="282">
        <v>46028</v>
      </c>
      <c r="B10638" s="55" t="s">
        <v>9973</v>
      </c>
      <c r="C10638" s="786">
        <v>83248</v>
      </c>
      <c r="D10638" s="786" t="s">
        <v>4300</v>
      </c>
      <c r="E10638" s="786">
        <v>90</v>
      </c>
      <c r="F10638" s="786">
        <v>4010</v>
      </c>
      <c r="G10638" s="786" t="s">
        <v>9997</v>
      </c>
      <c r="H10638" s="786" t="s">
        <v>1573</v>
      </c>
      <c r="I10638" s="798">
        <v>1</v>
      </c>
      <c r="J10638" s="786">
        <v>1</v>
      </c>
      <c r="K10638" s="786">
        <v>8.7200000000000006</v>
      </c>
      <c r="L10638" s="796">
        <v>8.7200000000000006</v>
      </c>
      <c r="M10638" s="55" t="s">
        <v>2455</v>
      </c>
    </row>
    <row r="10639" spans="1:13" ht="15">
      <c r="A10639" s="282">
        <v>46028</v>
      </c>
      <c r="B10639" s="55" t="s">
        <v>9973</v>
      </c>
      <c r="C10639" s="784">
        <v>67567</v>
      </c>
      <c r="D10639" s="784" t="s">
        <v>2560</v>
      </c>
      <c r="E10639" s="784">
        <v>130</v>
      </c>
      <c r="F10639" s="784">
        <v>4010</v>
      </c>
      <c r="G10639" s="784" t="s">
        <v>9998</v>
      </c>
      <c r="H10639" s="784" t="s">
        <v>1573</v>
      </c>
      <c r="I10639" s="797">
        <v>1</v>
      </c>
      <c r="J10639" s="784">
        <v>1</v>
      </c>
      <c r="K10639" s="784">
        <v>5.35</v>
      </c>
      <c r="L10639" s="793">
        <v>5.35</v>
      </c>
      <c r="M10639" s="55" t="s">
        <v>2455</v>
      </c>
    </row>
    <row r="10640" spans="1:13" ht="15">
      <c r="A10640" s="282">
        <v>46028</v>
      </c>
      <c r="B10640" s="55" t="s">
        <v>9973</v>
      </c>
      <c r="C10640" s="786">
        <v>83534</v>
      </c>
      <c r="D10640" s="786" t="s">
        <v>6925</v>
      </c>
      <c r="E10640" s="786">
        <v>85</v>
      </c>
      <c r="F10640" s="786">
        <v>4010</v>
      </c>
      <c r="G10640" s="786" t="s">
        <v>9999</v>
      </c>
      <c r="H10640" s="786" t="s">
        <v>1573</v>
      </c>
      <c r="I10640" s="798">
        <v>2</v>
      </c>
      <c r="J10640" s="786">
        <v>2</v>
      </c>
      <c r="K10640" s="786">
        <v>6.43</v>
      </c>
      <c r="L10640" s="796">
        <v>12.86</v>
      </c>
      <c r="M10640" s="55" t="s">
        <v>2455</v>
      </c>
    </row>
    <row r="10641" spans="1:13" ht="15">
      <c r="A10641" s="282">
        <v>46028</v>
      </c>
      <c r="B10641" s="55" t="s">
        <v>9973</v>
      </c>
      <c r="C10641" s="784">
        <v>59852</v>
      </c>
      <c r="D10641" s="784" t="s">
        <v>6115</v>
      </c>
      <c r="E10641" s="784">
        <v>150</v>
      </c>
      <c r="F10641" s="784">
        <v>4010</v>
      </c>
      <c r="G10641" s="784" t="s">
        <v>10000</v>
      </c>
      <c r="H10641" s="784" t="s">
        <v>1573</v>
      </c>
      <c r="I10641" s="797">
        <v>1</v>
      </c>
      <c r="J10641" s="784">
        <v>1</v>
      </c>
      <c r="K10641" s="784">
        <v>6.82</v>
      </c>
      <c r="L10641" s="793">
        <v>6.82</v>
      </c>
      <c r="M10641" s="55" t="s">
        <v>2455</v>
      </c>
    </row>
    <row r="10642" spans="1:13" ht="15">
      <c r="A10642" s="282">
        <v>46028</v>
      </c>
      <c r="B10642" s="55" t="s">
        <v>9973</v>
      </c>
      <c r="C10642" s="786">
        <v>82330</v>
      </c>
      <c r="D10642" s="786" t="s">
        <v>7477</v>
      </c>
      <c r="E10642" s="786">
        <v>100</v>
      </c>
      <c r="F10642" s="786">
        <v>4010</v>
      </c>
      <c r="G10642" s="786" t="s">
        <v>9682</v>
      </c>
      <c r="H10642" s="786" t="s">
        <v>1573</v>
      </c>
      <c r="I10642" s="798">
        <v>1</v>
      </c>
      <c r="J10642" s="786">
        <v>1</v>
      </c>
      <c r="K10642" s="786">
        <v>22.34</v>
      </c>
      <c r="L10642" s="796">
        <v>22.34</v>
      </c>
      <c r="M10642" s="55" t="s">
        <v>2455</v>
      </c>
    </row>
    <row r="10643" spans="1:13" ht="15">
      <c r="A10643" s="282">
        <v>46028</v>
      </c>
      <c r="B10643" s="55" t="s">
        <v>9973</v>
      </c>
      <c r="C10643" s="784">
        <v>82923</v>
      </c>
      <c r="D10643" s="784" t="s">
        <v>10001</v>
      </c>
      <c r="E10643" s="784">
        <v>120</v>
      </c>
      <c r="F10643" s="784">
        <v>4010</v>
      </c>
      <c r="G10643" s="784" t="s">
        <v>9683</v>
      </c>
      <c r="H10643" s="784" t="s">
        <v>1573</v>
      </c>
      <c r="I10643" s="797">
        <v>1</v>
      </c>
      <c r="J10643" s="784">
        <v>1</v>
      </c>
      <c r="K10643" s="784">
        <v>7.69</v>
      </c>
      <c r="L10643" s="793">
        <v>7.69</v>
      </c>
      <c r="M10643" s="55" t="s">
        <v>2455</v>
      </c>
    </row>
    <row r="10644" spans="1:13" ht="15">
      <c r="A10644" s="282">
        <v>46028</v>
      </c>
      <c r="B10644" s="55" t="s">
        <v>9973</v>
      </c>
      <c r="C10644" s="786">
        <v>83839</v>
      </c>
      <c r="D10644" s="786" t="s">
        <v>10002</v>
      </c>
      <c r="E10644" s="786">
        <v>140</v>
      </c>
      <c r="F10644" s="786">
        <v>4010</v>
      </c>
      <c r="G10644" s="786" t="s">
        <v>8422</v>
      </c>
      <c r="H10644" s="786" t="s">
        <v>1573</v>
      </c>
      <c r="I10644" s="798">
        <v>1</v>
      </c>
      <c r="J10644" s="786">
        <v>1</v>
      </c>
      <c r="K10644" s="786">
        <v>4.13</v>
      </c>
      <c r="L10644" s="796">
        <v>4.13</v>
      </c>
      <c r="M10644" s="55" t="s">
        <v>2455</v>
      </c>
    </row>
    <row r="10645" spans="1:13" ht="15">
      <c r="A10645" s="282">
        <v>46028</v>
      </c>
      <c r="B10645" s="55" t="s">
        <v>9973</v>
      </c>
      <c r="C10645" s="784">
        <v>83507</v>
      </c>
      <c r="D10645" s="784" t="s">
        <v>2485</v>
      </c>
      <c r="E10645" s="784">
        <v>85</v>
      </c>
      <c r="F10645" s="784">
        <v>4010</v>
      </c>
      <c r="G10645" s="784" t="s">
        <v>8424</v>
      </c>
      <c r="H10645" s="784" t="s">
        <v>1573</v>
      </c>
      <c r="I10645" s="797">
        <v>1</v>
      </c>
      <c r="J10645" s="784">
        <v>1</v>
      </c>
      <c r="K10645" s="784">
        <v>5.7</v>
      </c>
      <c r="L10645" s="793">
        <v>5.7</v>
      </c>
      <c r="M10645" s="55" t="s">
        <v>2455</v>
      </c>
    </row>
    <row r="10646" spans="1:13" ht="15">
      <c r="A10646" s="282">
        <v>46028</v>
      </c>
      <c r="B10646" s="55" t="s">
        <v>9973</v>
      </c>
      <c r="C10646" s="786">
        <v>83113</v>
      </c>
      <c r="D10646" s="786" t="s">
        <v>8336</v>
      </c>
      <c r="E10646" s="786">
        <v>160</v>
      </c>
      <c r="F10646" s="786">
        <v>4010</v>
      </c>
      <c r="G10646" s="786" t="s">
        <v>8425</v>
      </c>
      <c r="H10646" s="786" t="s">
        <v>1573</v>
      </c>
      <c r="I10646" s="798">
        <v>1</v>
      </c>
      <c r="J10646" s="786">
        <v>1</v>
      </c>
      <c r="K10646" s="786">
        <v>9.7899999999999991</v>
      </c>
      <c r="L10646" s="796">
        <v>9.7899999999999991</v>
      </c>
      <c r="M10646" s="55" t="s">
        <v>2455</v>
      </c>
    </row>
    <row r="10647" spans="1:13" ht="15">
      <c r="A10647" s="282">
        <v>46028</v>
      </c>
      <c r="B10647" s="55" t="s">
        <v>9973</v>
      </c>
      <c r="C10647" s="784">
        <v>83748</v>
      </c>
      <c r="D10647" s="784" t="s">
        <v>7644</v>
      </c>
      <c r="E10647" s="784">
        <v>80</v>
      </c>
      <c r="F10647" s="784">
        <v>4010</v>
      </c>
      <c r="G10647" s="784" t="s">
        <v>8426</v>
      </c>
      <c r="H10647" s="784" t="s">
        <v>1573</v>
      </c>
      <c r="I10647" s="797">
        <v>1</v>
      </c>
      <c r="J10647" s="784">
        <v>1</v>
      </c>
      <c r="K10647" s="784">
        <v>5.71</v>
      </c>
      <c r="L10647" s="793">
        <v>5.71</v>
      </c>
      <c r="M10647" s="55" t="s">
        <v>2455</v>
      </c>
    </row>
    <row r="10648" spans="1:13" ht="15">
      <c r="A10648" s="282">
        <v>46028</v>
      </c>
      <c r="B10648" s="55" t="s">
        <v>9973</v>
      </c>
      <c r="C10648" s="786">
        <v>45346</v>
      </c>
      <c r="D10648" s="786" t="s">
        <v>3023</v>
      </c>
      <c r="E10648" s="786">
        <v>110</v>
      </c>
      <c r="F10648" s="786">
        <v>4010</v>
      </c>
      <c r="G10648" s="786" t="s">
        <v>6667</v>
      </c>
      <c r="H10648" s="786" t="s">
        <v>1573</v>
      </c>
      <c r="I10648" s="798">
        <v>1</v>
      </c>
      <c r="J10648" s="786">
        <v>1</v>
      </c>
      <c r="K10648" s="786">
        <v>3.52</v>
      </c>
      <c r="L10648" s="796">
        <v>3.52</v>
      </c>
      <c r="M10648" s="55" t="s">
        <v>2455</v>
      </c>
    </row>
    <row r="10649" spans="1:13" ht="15">
      <c r="A10649" s="282">
        <v>46028</v>
      </c>
      <c r="B10649" s="55" t="s">
        <v>9973</v>
      </c>
      <c r="C10649" s="784">
        <v>45346</v>
      </c>
      <c r="D10649" s="784" t="s">
        <v>2934</v>
      </c>
      <c r="E10649" s="784">
        <v>140</v>
      </c>
      <c r="F10649" s="784">
        <v>4010</v>
      </c>
      <c r="G10649" s="784" t="s">
        <v>8427</v>
      </c>
      <c r="H10649" s="784" t="s">
        <v>1573</v>
      </c>
      <c r="I10649" s="797">
        <v>2</v>
      </c>
      <c r="J10649" s="784">
        <v>2</v>
      </c>
      <c r="K10649" s="784">
        <v>3.52</v>
      </c>
      <c r="L10649" s="793">
        <v>7.04</v>
      </c>
      <c r="M10649" s="55" t="s">
        <v>2455</v>
      </c>
    </row>
    <row r="10650" spans="1:13" ht="15">
      <c r="A10650" s="282">
        <v>46028</v>
      </c>
      <c r="B10650" s="55" t="s">
        <v>9973</v>
      </c>
      <c r="C10650" s="786">
        <v>82008</v>
      </c>
      <c r="D10650" s="786" t="s">
        <v>7763</v>
      </c>
      <c r="E10650" s="786">
        <v>110</v>
      </c>
      <c r="F10650" s="786">
        <v>4010</v>
      </c>
      <c r="G10650" s="786" t="s">
        <v>3654</v>
      </c>
      <c r="H10650" s="786" t="s">
        <v>1573</v>
      </c>
      <c r="I10650" s="798">
        <v>2</v>
      </c>
      <c r="J10650" s="786">
        <v>2</v>
      </c>
      <c r="K10650" s="786">
        <v>8.16</v>
      </c>
      <c r="L10650" s="796">
        <v>16.32</v>
      </c>
      <c r="M10650" s="55" t="s">
        <v>2455</v>
      </c>
    </row>
    <row r="10651" spans="1:13" ht="15">
      <c r="A10651" s="282">
        <v>46028</v>
      </c>
      <c r="B10651" s="55" t="s">
        <v>9973</v>
      </c>
      <c r="C10651" s="784">
        <v>83859</v>
      </c>
      <c r="D10651" s="784" t="s">
        <v>7703</v>
      </c>
      <c r="E10651" s="784">
        <v>110</v>
      </c>
      <c r="F10651" s="784">
        <v>4010</v>
      </c>
      <c r="G10651" s="784" t="s">
        <v>8428</v>
      </c>
      <c r="H10651" s="784" t="s">
        <v>1573</v>
      </c>
      <c r="I10651" s="797">
        <v>1</v>
      </c>
      <c r="J10651" s="784">
        <v>1</v>
      </c>
      <c r="K10651" s="784">
        <v>24.67</v>
      </c>
      <c r="L10651" s="793">
        <v>24.67</v>
      </c>
      <c r="M10651" s="55" t="s">
        <v>2455</v>
      </c>
    </row>
    <row r="10652" spans="1:13" ht="15">
      <c r="A10652" s="282">
        <v>46028</v>
      </c>
      <c r="B10652" s="55" t="s">
        <v>9973</v>
      </c>
      <c r="C10652" s="786">
        <v>81076</v>
      </c>
      <c r="D10652" s="786" t="s">
        <v>7348</v>
      </c>
      <c r="E10652" s="786">
        <v>110</v>
      </c>
      <c r="F10652" s="786">
        <v>4010</v>
      </c>
      <c r="G10652" s="786" t="s">
        <v>8430</v>
      </c>
      <c r="H10652" s="786" t="s">
        <v>1573</v>
      </c>
      <c r="I10652" s="798">
        <v>1</v>
      </c>
      <c r="J10652" s="786">
        <v>1</v>
      </c>
      <c r="K10652" s="786">
        <v>16.07</v>
      </c>
      <c r="L10652" s="796">
        <v>16.07</v>
      </c>
      <c r="M10652" s="55" t="s">
        <v>2455</v>
      </c>
    </row>
    <row r="10653" spans="1:13" ht="15">
      <c r="A10653" s="282">
        <v>46028</v>
      </c>
      <c r="B10653" s="55" t="s">
        <v>9973</v>
      </c>
      <c r="C10653" s="784">
        <v>83878</v>
      </c>
      <c r="D10653" s="784" t="s">
        <v>2653</v>
      </c>
      <c r="E10653" s="784" t="s">
        <v>2296</v>
      </c>
      <c r="F10653" s="784">
        <v>4010</v>
      </c>
      <c r="G10653" s="784" t="s">
        <v>8431</v>
      </c>
      <c r="H10653" s="784" t="s">
        <v>1573</v>
      </c>
      <c r="I10653" s="797">
        <v>1</v>
      </c>
      <c r="J10653" s="784">
        <v>1</v>
      </c>
      <c r="K10653" s="784">
        <v>10.16</v>
      </c>
      <c r="L10653" s="793">
        <v>10.16</v>
      </c>
      <c r="M10653" s="55" t="s">
        <v>2455</v>
      </c>
    </row>
    <row r="10654" spans="1:13" ht="15">
      <c r="A10654" s="282">
        <v>46028</v>
      </c>
      <c r="B10654" s="55" t="s">
        <v>9973</v>
      </c>
      <c r="C10654" s="786">
        <v>81347</v>
      </c>
      <c r="D10654" s="786" t="s">
        <v>9090</v>
      </c>
      <c r="E10654" s="786">
        <v>120</v>
      </c>
      <c r="F10654" s="786">
        <v>4010</v>
      </c>
      <c r="G10654" s="786" t="s">
        <v>8434</v>
      </c>
      <c r="H10654" s="786" t="s">
        <v>1573</v>
      </c>
      <c r="I10654" s="798">
        <v>1</v>
      </c>
      <c r="J10654" s="786">
        <v>1</v>
      </c>
      <c r="K10654" s="786">
        <v>8.1199999999999992</v>
      </c>
      <c r="L10654" s="796">
        <v>8.1199999999999992</v>
      </c>
      <c r="M10654" s="55" t="s">
        <v>2455</v>
      </c>
    </row>
    <row r="10655" spans="1:13" ht="15">
      <c r="A10655" s="282">
        <v>46028</v>
      </c>
      <c r="B10655" s="55" t="s">
        <v>9973</v>
      </c>
      <c r="C10655" s="784">
        <v>67044</v>
      </c>
      <c r="D10655" s="784" t="s">
        <v>6925</v>
      </c>
      <c r="E10655" s="784">
        <v>140</v>
      </c>
      <c r="F10655" s="784">
        <v>4010</v>
      </c>
      <c r="G10655" s="784" t="s">
        <v>8435</v>
      </c>
      <c r="H10655" s="784" t="s">
        <v>1573</v>
      </c>
      <c r="I10655" s="797">
        <v>2</v>
      </c>
      <c r="J10655" s="784">
        <v>2</v>
      </c>
      <c r="K10655" s="784">
        <v>5.98</v>
      </c>
      <c r="L10655" s="793">
        <v>11.96</v>
      </c>
      <c r="M10655" s="55" t="s">
        <v>2455</v>
      </c>
    </row>
    <row r="10656" spans="1:13" ht="15">
      <c r="A10656" s="282">
        <v>46028</v>
      </c>
      <c r="B10656" s="55" t="s">
        <v>9973</v>
      </c>
      <c r="C10656" s="786">
        <v>83244</v>
      </c>
      <c r="D10656" s="786" t="s">
        <v>4300</v>
      </c>
      <c r="E10656" s="786">
        <v>100</v>
      </c>
      <c r="F10656" s="786">
        <v>4010</v>
      </c>
      <c r="G10656" s="786" t="s">
        <v>8436</v>
      </c>
      <c r="H10656" s="786" t="s">
        <v>1573</v>
      </c>
      <c r="I10656" s="798">
        <v>1</v>
      </c>
      <c r="J10656" s="786">
        <v>1</v>
      </c>
      <c r="K10656" s="786">
        <v>10.44</v>
      </c>
      <c r="L10656" s="796">
        <v>10.44</v>
      </c>
      <c r="M10656" s="55" t="s">
        <v>2455</v>
      </c>
    </row>
    <row r="10657" spans="1:13" ht="15">
      <c r="A10657" s="282">
        <v>46028</v>
      </c>
      <c r="B10657" s="55" t="s">
        <v>9973</v>
      </c>
      <c r="C10657" s="784">
        <v>83524</v>
      </c>
      <c r="D10657" s="784" t="s">
        <v>4542</v>
      </c>
      <c r="E10657" s="784">
        <v>70</v>
      </c>
      <c r="F10657" s="784">
        <v>4010</v>
      </c>
      <c r="G10657" s="784" t="s">
        <v>8437</v>
      </c>
      <c r="H10657" s="784" t="s">
        <v>1573</v>
      </c>
      <c r="I10657" s="797">
        <v>6</v>
      </c>
      <c r="J10657" s="784">
        <v>6</v>
      </c>
      <c r="K10657" s="784">
        <v>13.81</v>
      </c>
      <c r="L10657" s="793">
        <v>82.86</v>
      </c>
      <c r="M10657" s="55" t="s">
        <v>2455</v>
      </c>
    </row>
    <row r="10658" spans="1:13" ht="15">
      <c r="A10658" s="282">
        <v>46030</v>
      </c>
      <c r="B10658" s="55" t="s">
        <v>10003</v>
      </c>
      <c r="C10658" s="784">
        <v>83591</v>
      </c>
      <c r="D10658" s="784" t="s">
        <v>6320</v>
      </c>
      <c r="E10658" s="784">
        <v>50</v>
      </c>
      <c r="F10658" s="784">
        <v>4010</v>
      </c>
      <c r="G10658" s="784" t="s">
        <v>8430</v>
      </c>
      <c r="H10658" s="784" t="s">
        <v>1573</v>
      </c>
      <c r="I10658" s="797">
        <v>1</v>
      </c>
      <c r="J10658" s="784">
        <v>1</v>
      </c>
      <c r="K10658" s="784">
        <v>9.65</v>
      </c>
      <c r="L10658" s="793">
        <v>9.65</v>
      </c>
      <c r="M10658" s="55" t="s">
        <v>2455</v>
      </c>
    </row>
    <row r="10659" spans="1:13" ht="15">
      <c r="A10659" s="282">
        <v>46030</v>
      </c>
      <c r="B10659" s="55" t="s">
        <v>10003</v>
      </c>
      <c r="C10659" s="786">
        <v>58663</v>
      </c>
      <c r="D10659" s="786" t="s">
        <v>4526</v>
      </c>
      <c r="E10659" s="786" t="s">
        <v>441</v>
      </c>
      <c r="F10659" s="786">
        <v>4010</v>
      </c>
      <c r="G10659" s="786" t="s">
        <v>10004</v>
      </c>
      <c r="H10659" s="786" t="s">
        <v>1573</v>
      </c>
      <c r="I10659" s="798">
        <v>1</v>
      </c>
      <c r="J10659" s="786">
        <v>1</v>
      </c>
      <c r="K10659" s="786">
        <v>10.77</v>
      </c>
      <c r="L10659" s="796">
        <v>10.77</v>
      </c>
      <c r="M10659" s="55" t="s">
        <v>2455</v>
      </c>
    </row>
    <row r="10660" spans="1:13" ht="15">
      <c r="A10660" s="282">
        <v>46030</v>
      </c>
      <c r="B10660" s="55" t="s">
        <v>10003</v>
      </c>
      <c r="C10660" s="784">
        <v>83315</v>
      </c>
      <c r="D10660" s="784" t="s">
        <v>5533</v>
      </c>
      <c r="E10660" s="784">
        <v>90</v>
      </c>
      <c r="F10660" s="784">
        <v>4010</v>
      </c>
      <c r="G10660" s="784" t="s">
        <v>8431</v>
      </c>
      <c r="H10660" s="784" t="s">
        <v>1573</v>
      </c>
      <c r="I10660" s="797">
        <v>1</v>
      </c>
      <c r="J10660" s="784">
        <v>1</v>
      </c>
      <c r="K10660" s="784">
        <v>16.55</v>
      </c>
      <c r="L10660" s="793">
        <v>16.55</v>
      </c>
      <c r="M10660" s="55" t="s">
        <v>2455</v>
      </c>
    </row>
    <row r="10661" spans="1:13" ht="15">
      <c r="A10661" s="282">
        <v>46030</v>
      </c>
      <c r="B10661" s="55" t="s">
        <v>10003</v>
      </c>
      <c r="C10661" s="786">
        <v>81881</v>
      </c>
      <c r="D10661" s="786" t="s">
        <v>3567</v>
      </c>
      <c r="E10661" s="786">
        <v>150</v>
      </c>
      <c r="F10661" s="786">
        <v>4010</v>
      </c>
      <c r="G10661" s="786" t="s">
        <v>9672</v>
      </c>
      <c r="H10661" s="786" t="s">
        <v>1573</v>
      </c>
      <c r="I10661" s="798">
        <v>1</v>
      </c>
      <c r="J10661" s="786">
        <v>1</v>
      </c>
      <c r="K10661" s="786">
        <v>7.17</v>
      </c>
      <c r="L10661" s="796">
        <v>7.17</v>
      </c>
      <c r="M10661" s="55" t="s">
        <v>2455</v>
      </c>
    </row>
    <row r="10662" spans="1:13" ht="15">
      <c r="A10662" s="282">
        <v>46030</v>
      </c>
      <c r="B10662" s="55" t="s">
        <v>10003</v>
      </c>
      <c r="C10662" s="784">
        <v>83436</v>
      </c>
      <c r="D10662" s="784" t="s">
        <v>6275</v>
      </c>
      <c r="E10662" s="784">
        <v>130</v>
      </c>
      <c r="F10662" s="784">
        <v>4010</v>
      </c>
      <c r="G10662" s="784" t="s">
        <v>6488</v>
      </c>
      <c r="H10662" s="784" t="s">
        <v>1573</v>
      </c>
      <c r="I10662" s="797">
        <v>1</v>
      </c>
      <c r="J10662" s="784">
        <v>1</v>
      </c>
      <c r="K10662" s="784">
        <v>4.6399999999999997</v>
      </c>
      <c r="L10662" s="793">
        <v>4.6399999999999997</v>
      </c>
      <c r="M10662" s="55" t="s">
        <v>2455</v>
      </c>
    </row>
    <row r="10663" spans="1:13" ht="15">
      <c r="A10663" s="282">
        <v>46030</v>
      </c>
      <c r="B10663" s="55" t="s">
        <v>10003</v>
      </c>
      <c r="C10663" s="786">
        <v>50659</v>
      </c>
      <c r="D10663" s="786">
        <v>461</v>
      </c>
      <c r="E10663" s="877">
        <v>46024</v>
      </c>
      <c r="F10663" s="786">
        <v>4010</v>
      </c>
      <c r="G10663" s="786" t="s">
        <v>9673</v>
      </c>
      <c r="H10663" s="786" t="s">
        <v>1573</v>
      </c>
      <c r="I10663" s="798">
        <v>1</v>
      </c>
      <c r="J10663" s="786">
        <v>1</v>
      </c>
      <c r="K10663" s="786">
        <v>5.3</v>
      </c>
      <c r="L10663" s="796">
        <v>5.3</v>
      </c>
      <c r="M10663" s="55" t="s">
        <v>2455</v>
      </c>
    </row>
    <row r="10664" spans="1:13" ht="15">
      <c r="A10664" s="282">
        <v>46030</v>
      </c>
      <c r="B10664" s="55" t="s">
        <v>10003</v>
      </c>
      <c r="C10664" s="784">
        <v>65593</v>
      </c>
      <c r="D10664" s="784" t="s">
        <v>6704</v>
      </c>
      <c r="E10664" s="784">
        <v>90</v>
      </c>
      <c r="F10664" s="784">
        <v>4010</v>
      </c>
      <c r="G10664" s="784" t="s">
        <v>9677</v>
      </c>
      <c r="H10664" s="784" t="s">
        <v>1573</v>
      </c>
      <c r="I10664" s="797">
        <v>1</v>
      </c>
      <c r="J10664" s="784">
        <v>1</v>
      </c>
      <c r="K10664" s="784">
        <v>3.82</v>
      </c>
      <c r="L10664" s="793">
        <v>3.82</v>
      </c>
      <c r="M10664" s="55" t="s">
        <v>2455</v>
      </c>
    </row>
    <row r="10665" spans="1:13" ht="15">
      <c r="A10665" s="282">
        <v>46030</v>
      </c>
      <c r="B10665" s="55" t="s">
        <v>10003</v>
      </c>
      <c r="C10665" s="786">
        <v>83973</v>
      </c>
      <c r="D10665" s="786" t="s">
        <v>7550</v>
      </c>
      <c r="E10665" s="786">
        <v>150</v>
      </c>
      <c r="F10665" s="786">
        <v>4010</v>
      </c>
      <c r="G10665" s="786" t="s">
        <v>9679</v>
      </c>
      <c r="H10665" s="786" t="s">
        <v>1573</v>
      </c>
      <c r="I10665" s="798">
        <v>1</v>
      </c>
      <c r="J10665" s="786">
        <v>1</v>
      </c>
      <c r="K10665" s="786">
        <v>7.16</v>
      </c>
      <c r="L10665" s="796">
        <v>7.16</v>
      </c>
      <c r="M10665" s="55" t="s">
        <v>2455</v>
      </c>
    </row>
    <row r="10666" spans="1:13" ht="15">
      <c r="A10666" s="282">
        <v>46030</v>
      </c>
      <c r="B10666" s="55" t="s">
        <v>10003</v>
      </c>
      <c r="C10666" s="784">
        <v>83489</v>
      </c>
      <c r="D10666" s="784" t="s">
        <v>4989</v>
      </c>
      <c r="E10666" s="784">
        <v>80</v>
      </c>
      <c r="F10666" s="784">
        <v>4010</v>
      </c>
      <c r="G10666" s="784" t="s">
        <v>9680</v>
      </c>
      <c r="H10666" s="784" t="s">
        <v>1573</v>
      </c>
      <c r="I10666" s="797">
        <v>2</v>
      </c>
      <c r="J10666" s="784">
        <v>2</v>
      </c>
      <c r="K10666" s="784">
        <v>7.59</v>
      </c>
      <c r="L10666" s="793">
        <v>15.18</v>
      </c>
      <c r="M10666" s="55" t="s">
        <v>2455</v>
      </c>
    </row>
    <row r="10667" spans="1:13" ht="15">
      <c r="A10667" s="282">
        <v>46030</v>
      </c>
      <c r="B10667" s="55" t="s">
        <v>10003</v>
      </c>
      <c r="C10667" s="786">
        <v>83724</v>
      </c>
      <c r="D10667" s="786" t="s">
        <v>7103</v>
      </c>
      <c r="E10667" s="786">
        <v>130</v>
      </c>
      <c r="F10667" s="786">
        <v>4010</v>
      </c>
      <c r="G10667" s="786" t="s">
        <v>8420</v>
      </c>
      <c r="H10667" s="786" t="s">
        <v>1573</v>
      </c>
      <c r="I10667" s="798">
        <v>1</v>
      </c>
      <c r="J10667" s="786">
        <v>1</v>
      </c>
      <c r="K10667" s="786">
        <v>29.87</v>
      </c>
      <c r="L10667" s="796">
        <v>29.87</v>
      </c>
      <c r="M10667" s="55" t="s">
        <v>2455</v>
      </c>
    </row>
    <row r="10668" spans="1:13" ht="15">
      <c r="A10668" s="282">
        <v>46030</v>
      </c>
      <c r="B10668" s="55" t="s">
        <v>10003</v>
      </c>
      <c r="C10668" s="784">
        <v>83495</v>
      </c>
      <c r="D10668" s="784" t="s">
        <v>5185</v>
      </c>
      <c r="E10668" s="784">
        <v>150</v>
      </c>
      <c r="F10668" s="784">
        <v>4010</v>
      </c>
      <c r="G10668" s="784" t="s">
        <v>8421</v>
      </c>
      <c r="H10668" s="784" t="s">
        <v>1573</v>
      </c>
      <c r="I10668" s="797">
        <v>1</v>
      </c>
      <c r="J10668" s="784">
        <v>1</v>
      </c>
      <c r="K10668" s="784">
        <v>6.47</v>
      </c>
      <c r="L10668" s="793">
        <v>6.47</v>
      </c>
      <c r="M10668" s="55" t="s">
        <v>2455</v>
      </c>
    </row>
    <row r="10669" spans="1:13" ht="15">
      <c r="A10669" s="282">
        <v>46030</v>
      </c>
      <c r="B10669" s="55" t="s">
        <v>10003</v>
      </c>
      <c r="C10669" s="786">
        <v>83641</v>
      </c>
      <c r="D10669" s="786" t="s">
        <v>5595</v>
      </c>
      <c r="E10669" s="786" t="s">
        <v>2230</v>
      </c>
      <c r="F10669" s="786">
        <v>4010</v>
      </c>
      <c r="G10669" s="786" t="s">
        <v>9576</v>
      </c>
      <c r="H10669" s="786" t="s">
        <v>1573</v>
      </c>
      <c r="I10669" s="798">
        <v>1</v>
      </c>
      <c r="J10669" s="786">
        <v>1</v>
      </c>
      <c r="K10669" s="786">
        <v>15.22</v>
      </c>
      <c r="L10669" s="796">
        <v>15.22</v>
      </c>
      <c r="M10669" s="55" t="s">
        <v>2455</v>
      </c>
    </row>
    <row r="10670" spans="1:13" ht="15">
      <c r="A10670" s="282">
        <v>46030</v>
      </c>
      <c r="B10670" s="55" t="s">
        <v>10003</v>
      </c>
      <c r="C10670" s="784">
        <v>68125</v>
      </c>
      <c r="D10670" s="784" t="s">
        <v>5705</v>
      </c>
      <c r="E10670" s="784">
        <v>110</v>
      </c>
      <c r="F10670" s="784">
        <v>4010</v>
      </c>
      <c r="G10670" s="784" t="s">
        <v>9577</v>
      </c>
      <c r="H10670" s="784" t="s">
        <v>1573</v>
      </c>
      <c r="I10670" s="797">
        <v>2</v>
      </c>
      <c r="J10670" s="784">
        <v>2</v>
      </c>
      <c r="K10670" s="784">
        <v>8.66</v>
      </c>
      <c r="L10670" s="793">
        <v>17.32</v>
      </c>
      <c r="M10670" s="55" t="s">
        <v>2455</v>
      </c>
    </row>
    <row r="10671" spans="1:13" ht="15">
      <c r="A10671" s="282">
        <v>46030</v>
      </c>
      <c r="B10671" s="55" t="s">
        <v>10003</v>
      </c>
      <c r="C10671" s="786">
        <v>82834</v>
      </c>
      <c r="D10671" s="786" t="s">
        <v>4761</v>
      </c>
      <c r="E10671" s="786" t="s">
        <v>2230</v>
      </c>
      <c r="F10671" s="786">
        <v>4010</v>
      </c>
      <c r="G10671" s="786" t="s">
        <v>9579</v>
      </c>
      <c r="H10671" s="786" t="s">
        <v>1573</v>
      </c>
      <c r="I10671" s="798">
        <v>2</v>
      </c>
      <c r="J10671" s="786">
        <v>2</v>
      </c>
      <c r="K10671" s="786">
        <v>33.15</v>
      </c>
      <c r="L10671" s="796">
        <v>66.3</v>
      </c>
      <c r="M10671" s="55" t="s">
        <v>2455</v>
      </c>
    </row>
    <row r="10672" spans="1:13" ht="15">
      <c r="A10672" s="282">
        <v>46030</v>
      </c>
      <c r="B10672" s="55" t="s">
        <v>10003</v>
      </c>
      <c r="C10672" s="784">
        <v>83640</v>
      </c>
      <c r="D10672" s="784" t="s">
        <v>6862</v>
      </c>
      <c r="E10672" s="784">
        <v>120</v>
      </c>
      <c r="F10672" s="784">
        <v>4010</v>
      </c>
      <c r="G10672" s="784" t="s">
        <v>10005</v>
      </c>
      <c r="H10672" s="784" t="s">
        <v>1573</v>
      </c>
      <c r="I10672" s="797">
        <v>2</v>
      </c>
      <c r="J10672" s="784">
        <v>2</v>
      </c>
      <c r="K10672" s="784">
        <v>15.82</v>
      </c>
      <c r="L10672" s="793">
        <v>31.64</v>
      </c>
      <c r="M10672" s="55" t="s">
        <v>2455</v>
      </c>
    </row>
    <row r="10673" spans="1:13" ht="15">
      <c r="A10673" s="282">
        <v>46030</v>
      </c>
      <c r="B10673" s="55" t="s">
        <v>10003</v>
      </c>
      <c r="C10673" s="786">
        <v>81881</v>
      </c>
      <c r="D10673" s="786" t="s">
        <v>6063</v>
      </c>
      <c r="E10673" s="786">
        <v>140</v>
      </c>
      <c r="F10673" s="786">
        <v>4010</v>
      </c>
      <c r="G10673" s="786" t="s">
        <v>10006</v>
      </c>
      <c r="H10673" s="786" t="s">
        <v>1573</v>
      </c>
      <c r="I10673" s="798">
        <v>1</v>
      </c>
      <c r="J10673" s="786">
        <v>1</v>
      </c>
      <c r="K10673" s="786">
        <v>7.17</v>
      </c>
      <c r="L10673" s="796">
        <v>7.17</v>
      </c>
      <c r="M10673" s="55" t="s">
        <v>2455</v>
      </c>
    </row>
    <row r="10674" spans="1:13" ht="15">
      <c r="A10674" s="282">
        <v>46030</v>
      </c>
      <c r="B10674" s="55" t="s">
        <v>10003</v>
      </c>
      <c r="C10674" s="784">
        <v>83204</v>
      </c>
      <c r="D10674" s="784" t="s">
        <v>4991</v>
      </c>
      <c r="E10674" s="784">
        <v>150</v>
      </c>
      <c r="F10674" s="784">
        <v>4010</v>
      </c>
      <c r="G10674" s="784" t="s">
        <v>10007</v>
      </c>
      <c r="H10674" s="784" t="s">
        <v>1573</v>
      </c>
      <c r="I10674" s="797">
        <v>2</v>
      </c>
      <c r="J10674" s="784">
        <v>2</v>
      </c>
      <c r="K10674" s="784">
        <v>9.07</v>
      </c>
      <c r="L10674" s="793">
        <v>18.14</v>
      </c>
      <c r="M10674" s="55" t="s">
        <v>2455</v>
      </c>
    </row>
    <row r="10675" spans="1:13" ht="15">
      <c r="A10675" s="282">
        <v>46030</v>
      </c>
      <c r="B10675" s="55" t="s">
        <v>10003</v>
      </c>
      <c r="C10675" s="786">
        <v>67044</v>
      </c>
      <c r="D10675" s="786" t="s">
        <v>6925</v>
      </c>
      <c r="E10675" s="786">
        <v>130</v>
      </c>
      <c r="F10675" s="786">
        <v>4010</v>
      </c>
      <c r="G10675" s="786" t="s">
        <v>10008</v>
      </c>
      <c r="H10675" s="786" t="s">
        <v>1573</v>
      </c>
      <c r="I10675" s="798">
        <v>1</v>
      </c>
      <c r="J10675" s="786">
        <v>1</v>
      </c>
      <c r="K10675" s="786">
        <v>5.98</v>
      </c>
      <c r="L10675" s="796">
        <v>5.98</v>
      </c>
      <c r="M10675" s="55" t="s">
        <v>2455</v>
      </c>
    </row>
    <row r="10676" spans="1:13" ht="15">
      <c r="A10676" s="282">
        <v>46030</v>
      </c>
      <c r="B10676" s="55" t="s">
        <v>10003</v>
      </c>
      <c r="C10676" s="784">
        <v>83681</v>
      </c>
      <c r="D10676" s="784" t="s">
        <v>6358</v>
      </c>
      <c r="E10676" s="784">
        <v>130</v>
      </c>
      <c r="F10676" s="784">
        <v>4010</v>
      </c>
      <c r="G10676" s="784" t="s">
        <v>10009</v>
      </c>
      <c r="H10676" s="784" t="s">
        <v>1573</v>
      </c>
      <c r="I10676" s="797">
        <v>1</v>
      </c>
      <c r="J10676" s="784">
        <v>1</v>
      </c>
      <c r="K10676" s="784">
        <v>11.73</v>
      </c>
      <c r="L10676" s="793">
        <v>11.73</v>
      </c>
      <c r="M10676" s="55" t="s">
        <v>2455</v>
      </c>
    </row>
    <row r="10677" spans="1:13" ht="15">
      <c r="A10677" s="282">
        <v>46030</v>
      </c>
      <c r="B10677" s="55" t="s">
        <v>10003</v>
      </c>
      <c r="C10677" s="786">
        <v>59852</v>
      </c>
      <c r="D10677" s="786" t="s">
        <v>5595</v>
      </c>
      <c r="E10677" s="786">
        <v>130</v>
      </c>
      <c r="F10677" s="786">
        <v>4010</v>
      </c>
      <c r="G10677" s="786" t="s">
        <v>10010</v>
      </c>
      <c r="H10677" s="786" t="s">
        <v>1573</v>
      </c>
      <c r="I10677" s="798">
        <v>4</v>
      </c>
      <c r="J10677" s="786">
        <v>4</v>
      </c>
      <c r="K10677" s="786">
        <v>8.25</v>
      </c>
      <c r="L10677" s="796">
        <v>33</v>
      </c>
      <c r="M10677" s="55" t="s">
        <v>2455</v>
      </c>
    </row>
    <row r="10678" spans="1:13" ht="15">
      <c r="A10678" s="282">
        <v>46030</v>
      </c>
      <c r="B10678" s="55" t="s">
        <v>10003</v>
      </c>
      <c r="C10678" s="784">
        <v>59852</v>
      </c>
      <c r="D10678" s="784" t="s">
        <v>5590</v>
      </c>
      <c r="E10678" s="784">
        <v>150</v>
      </c>
      <c r="F10678" s="784">
        <v>4010</v>
      </c>
      <c r="G10678" s="784" t="s">
        <v>10011</v>
      </c>
      <c r="H10678" s="784" t="s">
        <v>1573</v>
      </c>
      <c r="I10678" s="797">
        <v>1</v>
      </c>
      <c r="J10678" s="784">
        <v>1</v>
      </c>
      <c r="K10678" s="784">
        <v>8.3699999999999992</v>
      </c>
      <c r="L10678" s="793">
        <v>8.3699999999999992</v>
      </c>
      <c r="M10678" s="55" t="s">
        <v>2455</v>
      </c>
    </row>
    <row r="10679" spans="1:13" ht="15">
      <c r="A10679" s="282">
        <v>46030</v>
      </c>
      <c r="B10679" s="55" t="s">
        <v>10003</v>
      </c>
      <c r="C10679" s="786">
        <v>83303</v>
      </c>
      <c r="D10679" s="786" t="s">
        <v>6755</v>
      </c>
      <c r="E10679" s="786">
        <v>120</v>
      </c>
      <c r="F10679" s="786">
        <v>4010</v>
      </c>
      <c r="G10679" s="786" t="s">
        <v>10012</v>
      </c>
      <c r="H10679" s="786" t="s">
        <v>1573</v>
      </c>
      <c r="I10679" s="798">
        <v>1</v>
      </c>
      <c r="J10679" s="786">
        <v>1</v>
      </c>
      <c r="K10679" s="786">
        <v>19.82</v>
      </c>
      <c r="L10679" s="796">
        <v>19.82</v>
      </c>
      <c r="M10679" s="55" t="s">
        <v>2455</v>
      </c>
    </row>
    <row r="10680" spans="1:13" ht="15">
      <c r="A10680" s="282">
        <v>46030</v>
      </c>
      <c r="B10680" s="55" t="s">
        <v>10003</v>
      </c>
      <c r="C10680" s="784">
        <v>44403</v>
      </c>
      <c r="D10680" s="784" t="s">
        <v>2623</v>
      </c>
      <c r="E10680" s="784" t="s">
        <v>441</v>
      </c>
      <c r="F10680" s="784">
        <v>4010</v>
      </c>
      <c r="G10680" s="784" t="s">
        <v>6408</v>
      </c>
      <c r="H10680" s="784" t="s">
        <v>1573</v>
      </c>
      <c r="I10680" s="797">
        <v>1</v>
      </c>
      <c r="J10680" s="784">
        <v>1</v>
      </c>
      <c r="K10680" s="784">
        <v>8.9</v>
      </c>
      <c r="L10680" s="793">
        <v>8.9</v>
      </c>
      <c r="M10680" s="55" t="s">
        <v>2455</v>
      </c>
    </row>
    <row r="10681" spans="1:13" ht="15">
      <c r="A10681" s="282">
        <v>46030</v>
      </c>
      <c r="B10681" s="55" t="s">
        <v>10003</v>
      </c>
      <c r="C10681" s="786">
        <v>60325</v>
      </c>
      <c r="D10681" s="786" t="s">
        <v>2242</v>
      </c>
      <c r="E10681" s="786" t="s">
        <v>441</v>
      </c>
      <c r="F10681" s="786">
        <v>4010</v>
      </c>
      <c r="G10681" s="786" t="s">
        <v>10013</v>
      </c>
      <c r="H10681" s="786" t="s">
        <v>1573</v>
      </c>
      <c r="I10681" s="798">
        <v>2</v>
      </c>
      <c r="J10681" s="786">
        <v>2</v>
      </c>
      <c r="K10681" s="786">
        <v>8.0500000000000007</v>
      </c>
      <c r="L10681" s="796">
        <v>16.100000000000001</v>
      </c>
      <c r="M10681" s="55" t="s">
        <v>2455</v>
      </c>
    </row>
    <row r="10682" spans="1:13" ht="15">
      <c r="A10682" s="282">
        <v>46030</v>
      </c>
      <c r="B10682" s="55" t="s">
        <v>10003</v>
      </c>
      <c r="C10682" s="784">
        <v>83968</v>
      </c>
      <c r="D10682" s="784" t="s">
        <v>10014</v>
      </c>
      <c r="E10682" s="784" t="s">
        <v>3950</v>
      </c>
      <c r="F10682" s="784">
        <v>4010</v>
      </c>
      <c r="G10682" s="784" t="s">
        <v>7329</v>
      </c>
      <c r="H10682" s="784" t="s">
        <v>1573</v>
      </c>
      <c r="I10682" s="797">
        <v>1</v>
      </c>
      <c r="J10682" s="784">
        <v>1</v>
      </c>
      <c r="K10682" s="784">
        <v>47.85</v>
      </c>
      <c r="L10682" s="793">
        <v>47.85</v>
      </c>
      <c r="M10682" s="55" t="s">
        <v>2455</v>
      </c>
    </row>
    <row r="10683" spans="1:13" ht="15">
      <c r="A10683" s="282">
        <v>46030</v>
      </c>
      <c r="B10683" s="55" t="s">
        <v>10003</v>
      </c>
      <c r="C10683" s="786">
        <v>83641</v>
      </c>
      <c r="D10683" s="786" t="s">
        <v>5595</v>
      </c>
      <c r="E10683" s="786" t="s">
        <v>289</v>
      </c>
      <c r="F10683" s="786">
        <v>4010</v>
      </c>
      <c r="G10683" s="786" t="s">
        <v>10015</v>
      </c>
      <c r="H10683" s="786" t="s">
        <v>1573</v>
      </c>
      <c r="I10683" s="798">
        <v>1</v>
      </c>
      <c r="J10683" s="786">
        <v>1</v>
      </c>
      <c r="K10683" s="786">
        <v>15.22</v>
      </c>
      <c r="L10683" s="796">
        <v>15.22</v>
      </c>
      <c r="M10683" s="55" t="s">
        <v>2455</v>
      </c>
    </row>
    <row r="10684" spans="1:13" ht="15">
      <c r="A10684" s="282">
        <v>46030</v>
      </c>
      <c r="B10684" s="55" t="s">
        <v>10003</v>
      </c>
      <c r="C10684" s="784">
        <v>80039</v>
      </c>
      <c r="D10684" s="784" t="s">
        <v>6567</v>
      </c>
      <c r="E10684" s="784" t="s">
        <v>289</v>
      </c>
      <c r="F10684" s="784">
        <v>4010</v>
      </c>
      <c r="G10684" s="784" t="s">
        <v>10016</v>
      </c>
      <c r="H10684" s="784" t="s">
        <v>1573</v>
      </c>
      <c r="I10684" s="797">
        <v>1</v>
      </c>
      <c r="J10684" s="784">
        <v>1</v>
      </c>
      <c r="K10684" s="784">
        <v>13.49</v>
      </c>
      <c r="L10684" s="793">
        <v>13.49</v>
      </c>
      <c r="M10684" s="55" t="s">
        <v>2455</v>
      </c>
    </row>
    <row r="10685" spans="1:13" ht="15">
      <c r="A10685" s="282">
        <v>46030</v>
      </c>
      <c r="B10685" s="55" t="s">
        <v>10003</v>
      </c>
      <c r="C10685" s="786">
        <v>83643</v>
      </c>
      <c r="D10685" s="786" t="s">
        <v>6086</v>
      </c>
      <c r="E10685" s="786" t="s">
        <v>289</v>
      </c>
      <c r="F10685" s="786">
        <v>4010</v>
      </c>
      <c r="G10685" s="786" t="s">
        <v>10017</v>
      </c>
      <c r="H10685" s="786" t="s">
        <v>1573</v>
      </c>
      <c r="I10685" s="798">
        <v>1</v>
      </c>
      <c r="J10685" s="786">
        <v>1</v>
      </c>
      <c r="K10685" s="786">
        <v>31.95</v>
      </c>
      <c r="L10685" s="796">
        <v>31.95</v>
      </c>
      <c r="M10685" s="55" t="s">
        <v>2455</v>
      </c>
    </row>
    <row r="10686" spans="1:13" ht="15">
      <c r="A10686" s="282">
        <v>46030</v>
      </c>
      <c r="B10686" s="55" t="s">
        <v>10003</v>
      </c>
      <c r="C10686" s="784">
        <v>80046</v>
      </c>
      <c r="D10686" s="784" t="s">
        <v>2336</v>
      </c>
      <c r="E10686" s="784" t="s">
        <v>289</v>
      </c>
      <c r="F10686" s="784">
        <v>4010</v>
      </c>
      <c r="G10686" s="784" t="s">
        <v>10018</v>
      </c>
      <c r="H10686" s="784" t="s">
        <v>1573</v>
      </c>
      <c r="I10686" s="797">
        <v>3</v>
      </c>
      <c r="J10686" s="784">
        <v>3</v>
      </c>
      <c r="K10686" s="784">
        <v>14.45</v>
      </c>
      <c r="L10686" s="793">
        <v>43.35</v>
      </c>
      <c r="M10686" s="55" t="s">
        <v>2455</v>
      </c>
    </row>
    <row r="10687" spans="1:13" ht="15">
      <c r="A10687" s="282">
        <v>46030</v>
      </c>
      <c r="B10687" s="55" t="s">
        <v>10003</v>
      </c>
      <c r="C10687" s="786">
        <v>58662</v>
      </c>
      <c r="D10687" s="786" t="s">
        <v>4875</v>
      </c>
      <c r="E10687" s="786" t="s">
        <v>289</v>
      </c>
      <c r="F10687" s="786">
        <v>4010</v>
      </c>
      <c r="G10687" s="786" t="s">
        <v>10019</v>
      </c>
      <c r="H10687" s="786" t="s">
        <v>1573</v>
      </c>
      <c r="I10687" s="798">
        <v>1</v>
      </c>
      <c r="J10687" s="786">
        <v>1</v>
      </c>
      <c r="K10687" s="786">
        <v>12.35</v>
      </c>
      <c r="L10687" s="796">
        <v>12.35</v>
      </c>
      <c r="M10687" s="55" t="s">
        <v>2455</v>
      </c>
    </row>
    <row r="10688" spans="1:13" ht="15">
      <c r="A10688" s="282">
        <v>46030</v>
      </c>
      <c r="B10688" s="55" t="s">
        <v>10003</v>
      </c>
      <c r="C10688" s="784">
        <v>58660</v>
      </c>
      <c r="D10688" s="784" t="s">
        <v>5602</v>
      </c>
      <c r="E10688" s="784" t="s">
        <v>441</v>
      </c>
      <c r="F10688" s="784">
        <v>4010</v>
      </c>
      <c r="G10688" s="784" t="s">
        <v>5435</v>
      </c>
      <c r="H10688" s="784" t="s">
        <v>1573</v>
      </c>
      <c r="I10688" s="797">
        <v>3</v>
      </c>
      <c r="J10688" s="784">
        <v>3</v>
      </c>
      <c r="K10688" s="784">
        <v>12.13</v>
      </c>
      <c r="L10688" s="793">
        <v>36.39</v>
      </c>
      <c r="M10688" s="55" t="s">
        <v>2455</v>
      </c>
    </row>
    <row r="10689" spans="1:13" ht="15">
      <c r="A10689" s="282">
        <v>46030</v>
      </c>
      <c r="B10689" s="55" t="s">
        <v>10003</v>
      </c>
      <c r="C10689" s="786">
        <v>83994</v>
      </c>
      <c r="D10689" s="786">
        <v>876</v>
      </c>
      <c r="E10689" s="786">
        <v>120</v>
      </c>
      <c r="F10689" s="786">
        <v>4010</v>
      </c>
      <c r="G10689" s="786" t="s">
        <v>10020</v>
      </c>
      <c r="H10689" s="786" t="s">
        <v>1573</v>
      </c>
      <c r="I10689" s="798">
        <v>2</v>
      </c>
      <c r="J10689" s="786">
        <v>2</v>
      </c>
      <c r="K10689" s="786">
        <v>16.39</v>
      </c>
      <c r="L10689" s="796">
        <v>32.78</v>
      </c>
      <c r="M10689" s="55" t="s">
        <v>2455</v>
      </c>
    </row>
    <row r="10690" spans="1:13" ht="15">
      <c r="A10690" s="282">
        <v>46030</v>
      </c>
      <c r="B10690" s="55" t="s">
        <v>10003</v>
      </c>
      <c r="C10690" s="784">
        <v>83637</v>
      </c>
      <c r="D10690" s="784" t="s">
        <v>2408</v>
      </c>
      <c r="E10690" s="784" t="s">
        <v>441</v>
      </c>
      <c r="F10690" s="784">
        <v>4010</v>
      </c>
      <c r="G10690" s="784" t="s">
        <v>8959</v>
      </c>
      <c r="H10690" s="784" t="s">
        <v>1573</v>
      </c>
      <c r="I10690" s="797">
        <v>1</v>
      </c>
      <c r="J10690" s="784">
        <v>1</v>
      </c>
      <c r="K10690" s="784">
        <v>15.87</v>
      </c>
      <c r="L10690" s="793">
        <v>15.87</v>
      </c>
      <c r="M10690" s="55" t="s">
        <v>2455</v>
      </c>
    </row>
    <row r="10691" spans="1:13" ht="15">
      <c r="A10691" s="783">
        <v>46032</v>
      </c>
      <c r="B10691" s="55" t="s">
        <v>10021</v>
      </c>
      <c r="C10691" s="784">
        <v>83489</v>
      </c>
      <c r="D10691" s="784" t="s">
        <v>5083</v>
      </c>
      <c r="E10691" s="784">
        <v>120</v>
      </c>
      <c r="F10691" s="784">
        <v>4010</v>
      </c>
      <c r="G10691" s="784" t="s">
        <v>5473</v>
      </c>
      <c r="H10691" s="784" t="s">
        <v>1573</v>
      </c>
      <c r="J10691" s="784">
        <v>1</v>
      </c>
      <c r="K10691" s="784">
        <v>8.2200000000000006</v>
      </c>
      <c r="L10691" s="793">
        <v>8.2200000000000006</v>
      </c>
      <c r="M10691" s="55" t="s">
        <v>2455</v>
      </c>
    </row>
    <row r="10692" spans="1:13" ht="15">
      <c r="A10692" s="785">
        <v>46032</v>
      </c>
      <c r="B10692" s="55" t="s">
        <v>10021</v>
      </c>
      <c r="C10692" s="786">
        <v>83839</v>
      </c>
      <c r="D10692" s="786" t="s">
        <v>8583</v>
      </c>
      <c r="E10692" s="786">
        <v>90</v>
      </c>
      <c r="F10692" s="786">
        <v>4010</v>
      </c>
      <c r="G10692" s="786" t="s">
        <v>10022</v>
      </c>
      <c r="H10692" s="786" t="s">
        <v>1573</v>
      </c>
      <c r="J10692" s="786">
        <v>1</v>
      </c>
      <c r="K10692" s="786">
        <v>4.13</v>
      </c>
      <c r="L10692" s="796">
        <v>4.13</v>
      </c>
      <c r="M10692" s="55" t="s">
        <v>2455</v>
      </c>
    </row>
    <row r="10693" spans="1:13" ht="15">
      <c r="A10693" s="783">
        <v>46032</v>
      </c>
      <c r="B10693" s="55" t="s">
        <v>10021</v>
      </c>
      <c r="C10693" s="784">
        <v>82917</v>
      </c>
      <c r="D10693" s="784" t="s">
        <v>3161</v>
      </c>
      <c r="E10693" s="784">
        <v>100</v>
      </c>
      <c r="F10693" s="784">
        <v>4010</v>
      </c>
      <c r="G10693" s="784" t="s">
        <v>10023</v>
      </c>
      <c r="H10693" s="784" t="s">
        <v>1573</v>
      </c>
      <c r="J10693" s="784">
        <v>1</v>
      </c>
      <c r="K10693" s="784">
        <v>8.33</v>
      </c>
      <c r="L10693" s="793">
        <v>8.33</v>
      </c>
      <c r="M10693" s="55" t="s">
        <v>2455</v>
      </c>
    </row>
    <row r="10694" spans="1:13" ht="15">
      <c r="A10694" s="785">
        <v>46032</v>
      </c>
      <c r="B10694" s="55" t="s">
        <v>10021</v>
      </c>
      <c r="C10694" s="786">
        <v>66930</v>
      </c>
      <c r="D10694" s="786" t="s">
        <v>4300</v>
      </c>
      <c r="E10694" s="786">
        <v>50</v>
      </c>
      <c r="F10694" s="786">
        <v>4010</v>
      </c>
      <c r="G10694" s="786" t="s">
        <v>10024</v>
      </c>
      <c r="H10694" s="786" t="s">
        <v>1573</v>
      </c>
      <c r="J10694" s="786">
        <v>1</v>
      </c>
      <c r="K10694" s="786">
        <v>11.9</v>
      </c>
      <c r="L10694" s="796">
        <v>11.9</v>
      </c>
      <c r="M10694" s="55" t="s">
        <v>2455</v>
      </c>
    </row>
    <row r="10695" spans="1:13" ht="15">
      <c r="A10695" s="783">
        <v>46032</v>
      </c>
      <c r="B10695" s="55" t="s">
        <v>10021</v>
      </c>
      <c r="C10695" s="784">
        <v>83725</v>
      </c>
      <c r="D10695" s="784" t="s">
        <v>8091</v>
      </c>
      <c r="E10695" s="784">
        <v>100</v>
      </c>
      <c r="F10695" s="784">
        <v>4010</v>
      </c>
      <c r="G10695" s="784" t="s">
        <v>10025</v>
      </c>
      <c r="H10695" s="784" t="s">
        <v>1573</v>
      </c>
      <c r="J10695" s="784">
        <v>1</v>
      </c>
      <c r="K10695" s="784">
        <v>9.0299999999999994</v>
      </c>
      <c r="L10695" s="793">
        <v>9.0299999999999994</v>
      </c>
      <c r="M10695" s="55" t="s">
        <v>2455</v>
      </c>
    </row>
    <row r="10696" spans="1:13" ht="15">
      <c r="A10696" s="785">
        <v>46032</v>
      </c>
      <c r="B10696" s="55" t="s">
        <v>10021</v>
      </c>
      <c r="C10696" s="786">
        <v>83402</v>
      </c>
      <c r="D10696" s="786" t="s">
        <v>6849</v>
      </c>
      <c r="E10696" s="786">
        <v>80</v>
      </c>
      <c r="F10696" s="786">
        <v>4010</v>
      </c>
      <c r="G10696" s="786" t="s">
        <v>10026</v>
      </c>
      <c r="H10696" s="786" t="s">
        <v>1573</v>
      </c>
      <c r="J10696" s="786">
        <v>2</v>
      </c>
      <c r="K10696" s="786">
        <v>6.09</v>
      </c>
      <c r="L10696" s="796">
        <v>12.18</v>
      </c>
      <c r="M10696" s="55" t="s">
        <v>2455</v>
      </c>
    </row>
    <row r="10697" spans="1:13" ht="15">
      <c r="A10697" s="783">
        <v>46032</v>
      </c>
      <c r="B10697" s="55" t="s">
        <v>10021</v>
      </c>
      <c r="C10697" s="784">
        <v>65642</v>
      </c>
      <c r="D10697" s="784" t="s">
        <v>4476</v>
      </c>
      <c r="E10697" s="784">
        <v>100</v>
      </c>
      <c r="F10697" s="784">
        <v>4010</v>
      </c>
      <c r="G10697" s="784" t="s">
        <v>10027</v>
      </c>
      <c r="H10697" s="784" t="s">
        <v>1573</v>
      </c>
      <c r="J10697" s="784">
        <v>1</v>
      </c>
      <c r="K10697" s="784">
        <v>7.21</v>
      </c>
      <c r="L10697" s="793">
        <v>7.21</v>
      </c>
      <c r="M10697" s="55" t="s">
        <v>2455</v>
      </c>
    </row>
    <row r="10698" spans="1:13" ht="15">
      <c r="A10698" s="785">
        <v>46032</v>
      </c>
      <c r="B10698" s="55" t="s">
        <v>10021</v>
      </c>
      <c r="C10698" s="786">
        <v>81339</v>
      </c>
      <c r="D10698" s="786" t="s">
        <v>3584</v>
      </c>
      <c r="E10698" s="786">
        <v>120</v>
      </c>
      <c r="F10698" s="786">
        <v>4010</v>
      </c>
      <c r="G10698" s="786" t="s">
        <v>10028</v>
      </c>
      <c r="H10698" s="786" t="s">
        <v>1573</v>
      </c>
      <c r="J10698" s="786">
        <v>1</v>
      </c>
      <c r="K10698" s="786">
        <v>6.49</v>
      </c>
      <c r="L10698" s="796">
        <v>6.49</v>
      </c>
      <c r="M10698" s="55" t="s">
        <v>2455</v>
      </c>
    </row>
    <row r="10699" spans="1:13" ht="15">
      <c r="A10699" s="783">
        <v>46032</v>
      </c>
      <c r="B10699" s="55" t="s">
        <v>10021</v>
      </c>
      <c r="C10699" s="784">
        <v>81356</v>
      </c>
      <c r="D10699" s="784" t="s">
        <v>2560</v>
      </c>
      <c r="E10699" s="784">
        <v>130</v>
      </c>
      <c r="F10699" s="784">
        <v>4010</v>
      </c>
      <c r="G10699" s="784" t="s">
        <v>10029</v>
      </c>
      <c r="H10699" s="784" t="s">
        <v>1573</v>
      </c>
      <c r="J10699" s="784">
        <v>1</v>
      </c>
      <c r="K10699" s="784">
        <v>20.41</v>
      </c>
      <c r="L10699" s="793">
        <v>20.41</v>
      </c>
      <c r="M10699" s="55" t="s">
        <v>2455</v>
      </c>
    </row>
    <row r="10700" spans="1:13" ht="15">
      <c r="A10700" s="785">
        <v>46032</v>
      </c>
      <c r="B10700" s="55" t="s">
        <v>10021</v>
      </c>
      <c r="C10700" s="786">
        <v>82675</v>
      </c>
      <c r="D10700" s="786" t="s">
        <v>2560</v>
      </c>
      <c r="E10700" s="786">
        <v>140</v>
      </c>
      <c r="F10700" s="786">
        <v>4010</v>
      </c>
      <c r="G10700" s="786" t="s">
        <v>10030</v>
      </c>
      <c r="H10700" s="786" t="s">
        <v>1573</v>
      </c>
      <c r="J10700" s="786">
        <v>1</v>
      </c>
      <c r="K10700" s="786">
        <v>4.66</v>
      </c>
      <c r="L10700" s="796">
        <v>4.66</v>
      </c>
      <c r="M10700" s="55" t="s">
        <v>2455</v>
      </c>
    </row>
    <row r="10701" spans="1:13" ht="15">
      <c r="A10701" s="783">
        <v>46032</v>
      </c>
      <c r="B10701" s="55" t="s">
        <v>10021</v>
      </c>
      <c r="C10701" s="784">
        <v>52706</v>
      </c>
      <c r="D10701" s="784" t="s">
        <v>2425</v>
      </c>
      <c r="E10701" s="784">
        <v>85</v>
      </c>
      <c r="F10701" s="784">
        <v>4010</v>
      </c>
      <c r="G10701" s="784" t="s">
        <v>10031</v>
      </c>
      <c r="H10701" s="784" t="s">
        <v>1573</v>
      </c>
      <c r="J10701" s="784">
        <v>1</v>
      </c>
      <c r="K10701" s="784">
        <v>10.92</v>
      </c>
      <c r="L10701" s="793">
        <v>10.92</v>
      </c>
      <c r="M10701" s="55" t="s">
        <v>2455</v>
      </c>
    </row>
    <row r="10702" spans="1:13" ht="15">
      <c r="A10702" s="785">
        <v>46032</v>
      </c>
      <c r="B10702" s="55" t="s">
        <v>10021</v>
      </c>
      <c r="C10702" s="786">
        <v>66936</v>
      </c>
      <c r="D10702" s="786" t="s">
        <v>8558</v>
      </c>
      <c r="E10702" s="786">
        <v>80</v>
      </c>
      <c r="F10702" s="786">
        <v>4010</v>
      </c>
      <c r="G10702" s="786" t="s">
        <v>10032</v>
      </c>
      <c r="H10702" s="786" t="s">
        <v>1573</v>
      </c>
      <c r="J10702" s="786">
        <v>1</v>
      </c>
      <c r="K10702" s="786">
        <v>8.59</v>
      </c>
      <c r="L10702" s="796">
        <v>8.59</v>
      </c>
      <c r="M10702" s="55" t="s">
        <v>2455</v>
      </c>
    </row>
    <row r="10703" spans="1:13" ht="15">
      <c r="A10703" s="783">
        <v>46032</v>
      </c>
      <c r="B10703" s="55" t="s">
        <v>10021</v>
      </c>
      <c r="C10703" s="784">
        <v>67044</v>
      </c>
      <c r="D10703" s="784" t="s">
        <v>6925</v>
      </c>
      <c r="E10703" s="784">
        <v>120</v>
      </c>
      <c r="F10703" s="784">
        <v>4010</v>
      </c>
      <c r="G10703" s="784" t="s">
        <v>10033</v>
      </c>
      <c r="H10703" s="784" t="s">
        <v>1573</v>
      </c>
      <c r="J10703" s="784">
        <v>2</v>
      </c>
      <c r="K10703" s="784">
        <v>5.98</v>
      </c>
      <c r="L10703" s="793">
        <v>11.96</v>
      </c>
      <c r="M10703" s="55" t="s">
        <v>2455</v>
      </c>
    </row>
    <row r="10704" spans="1:13" ht="15">
      <c r="A10704" s="785">
        <v>46032</v>
      </c>
      <c r="B10704" s="55" t="s">
        <v>10021</v>
      </c>
      <c r="C10704" s="786">
        <v>68177</v>
      </c>
      <c r="D10704" s="786" t="s">
        <v>2560</v>
      </c>
      <c r="E10704" s="786">
        <v>80</v>
      </c>
      <c r="F10704" s="786">
        <v>4010</v>
      </c>
      <c r="G10704" s="786" t="s">
        <v>10034</v>
      </c>
      <c r="H10704" s="786" t="s">
        <v>1573</v>
      </c>
      <c r="J10704" s="786">
        <v>5</v>
      </c>
      <c r="K10704" s="786">
        <v>3.4</v>
      </c>
      <c r="L10704" s="796">
        <v>17</v>
      </c>
      <c r="M10704" s="55" t="s">
        <v>2455</v>
      </c>
    </row>
    <row r="10705" spans="1:13" ht="15">
      <c r="A10705" s="783">
        <v>46032</v>
      </c>
      <c r="B10705" s="55" t="s">
        <v>10035</v>
      </c>
      <c r="C10705" s="784">
        <v>67576</v>
      </c>
      <c r="D10705" s="784" t="s">
        <v>2821</v>
      </c>
      <c r="E10705" s="784">
        <v>90</v>
      </c>
      <c r="F10705" s="784">
        <v>4010</v>
      </c>
      <c r="G10705" s="784" t="s">
        <v>10036</v>
      </c>
      <c r="H10705" s="784" t="s">
        <v>1573</v>
      </c>
      <c r="J10705" s="784">
        <v>-1</v>
      </c>
      <c r="K10705" s="784">
        <v>7.86</v>
      </c>
      <c r="L10705" s="793">
        <v>-7.86</v>
      </c>
      <c r="M10705" s="55" t="s">
        <v>5941</v>
      </c>
    </row>
    <row r="10706" spans="1:13" ht="15">
      <c r="A10706" s="783">
        <v>46033</v>
      </c>
      <c r="B10706" s="55" t="s">
        <v>10037</v>
      </c>
      <c r="C10706" s="784">
        <v>83287</v>
      </c>
      <c r="D10706" s="784" t="s">
        <v>10038</v>
      </c>
      <c r="E10706" s="784">
        <v>140</v>
      </c>
      <c r="F10706" s="784">
        <v>4010</v>
      </c>
      <c r="G10706" s="784" t="s">
        <v>10039</v>
      </c>
      <c r="H10706" s="784" t="s">
        <v>1573</v>
      </c>
      <c r="J10706" s="784">
        <v>1</v>
      </c>
      <c r="K10706" s="784">
        <v>18.37</v>
      </c>
      <c r="L10706" s="793">
        <v>18.37</v>
      </c>
      <c r="M10706" s="55" t="s">
        <v>2455</v>
      </c>
    </row>
    <row r="10707" spans="1:13" ht="15">
      <c r="A10707" s="785">
        <v>46033</v>
      </c>
      <c r="B10707" s="55" t="s">
        <v>10037</v>
      </c>
      <c r="C10707" s="786">
        <v>83436</v>
      </c>
      <c r="D10707" s="786" t="s">
        <v>9424</v>
      </c>
      <c r="E10707" s="786">
        <v>120</v>
      </c>
      <c r="F10707" s="786">
        <v>4010</v>
      </c>
      <c r="G10707" s="786" t="s">
        <v>10040</v>
      </c>
      <c r="H10707" s="786" t="s">
        <v>1573</v>
      </c>
      <c r="J10707" s="786">
        <v>1</v>
      </c>
      <c r="K10707" s="786">
        <v>4.6399999999999997</v>
      </c>
      <c r="L10707" s="796">
        <v>4.6399999999999997</v>
      </c>
      <c r="M10707" s="55" t="s">
        <v>2455</v>
      </c>
    </row>
    <row r="10708" spans="1:13" ht="15">
      <c r="A10708" s="783">
        <v>46033</v>
      </c>
      <c r="B10708" s="55" t="s">
        <v>10037</v>
      </c>
      <c r="C10708" s="784">
        <v>67563</v>
      </c>
      <c r="D10708" s="784" t="s">
        <v>3995</v>
      </c>
      <c r="E10708" s="784">
        <v>130</v>
      </c>
      <c r="F10708" s="784">
        <v>4010</v>
      </c>
      <c r="G10708" s="784" t="s">
        <v>10041</v>
      </c>
      <c r="H10708" s="784" t="s">
        <v>1573</v>
      </c>
      <c r="J10708" s="784">
        <v>1</v>
      </c>
      <c r="K10708" s="784">
        <v>9.49</v>
      </c>
      <c r="L10708" s="793">
        <v>9.49</v>
      </c>
      <c r="M10708" s="55" t="s">
        <v>2455</v>
      </c>
    </row>
    <row r="10709" spans="1:13" ht="15">
      <c r="A10709" s="785">
        <v>46033</v>
      </c>
      <c r="B10709" s="55" t="s">
        <v>10037</v>
      </c>
      <c r="C10709" s="786">
        <v>83635</v>
      </c>
      <c r="D10709" s="786" t="s">
        <v>5955</v>
      </c>
      <c r="E10709" s="786">
        <v>80</v>
      </c>
      <c r="F10709" s="786">
        <v>4010</v>
      </c>
      <c r="G10709" s="786" t="s">
        <v>10042</v>
      </c>
      <c r="H10709" s="786" t="s">
        <v>1573</v>
      </c>
      <c r="J10709" s="786">
        <v>1</v>
      </c>
      <c r="K10709" s="786">
        <v>13.48</v>
      </c>
      <c r="L10709" s="796">
        <v>13.48</v>
      </c>
      <c r="M10709" s="55" t="s">
        <v>2455</v>
      </c>
    </row>
    <row r="10710" spans="1:13" ht="15">
      <c r="A10710" s="783">
        <v>46033</v>
      </c>
      <c r="B10710" s="55" t="s">
        <v>10037</v>
      </c>
      <c r="C10710" s="784">
        <v>83802</v>
      </c>
      <c r="D10710" s="784" t="s">
        <v>7427</v>
      </c>
      <c r="E10710" s="784">
        <v>80</v>
      </c>
      <c r="F10710" s="784">
        <v>4010</v>
      </c>
      <c r="G10710" s="784" t="s">
        <v>10043</v>
      </c>
      <c r="H10710" s="784" t="s">
        <v>1573</v>
      </c>
      <c r="J10710" s="784">
        <v>1</v>
      </c>
      <c r="K10710" s="784">
        <v>26.39</v>
      </c>
      <c r="L10710" s="793">
        <v>26.39</v>
      </c>
      <c r="M10710" s="55" t="s">
        <v>2455</v>
      </c>
    </row>
    <row r="10711" spans="1:13" ht="15">
      <c r="A10711" s="785">
        <v>46033</v>
      </c>
      <c r="B10711" s="55" t="s">
        <v>10037</v>
      </c>
      <c r="C10711" s="786">
        <v>82368</v>
      </c>
      <c r="D10711" s="786" t="s">
        <v>2710</v>
      </c>
      <c r="E10711" s="786">
        <v>150</v>
      </c>
      <c r="F10711" s="786">
        <v>4010</v>
      </c>
      <c r="G10711" s="786" t="s">
        <v>10044</v>
      </c>
      <c r="H10711" s="786" t="s">
        <v>1573</v>
      </c>
      <c r="J10711" s="786">
        <v>1</v>
      </c>
      <c r="K10711" s="786">
        <v>11.99</v>
      </c>
      <c r="L10711" s="796">
        <v>11.99</v>
      </c>
      <c r="M10711" s="55" t="s">
        <v>2455</v>
      </c>
    </row>
    <row r="10712" spans="1:13" ht="15">
      <c r="A10712" s="783">
        <v>46033</v>
      </c>
      <c r="B10712" s="55" t="s">
        <v>10037</v>
      </c>
      <c r="C10712" s="784">
        <v>66935</v>
      </c>
      <c r="D10712" s="784" t="s">
        <v>3119</v>
      </c>
      <c r="E10712" s="784">
        <v>50</v>
      </c>
      <c r="F10712" s="784">
        <v>4010</v>
      </c>
      <c r="G10712" s="784" t="s">
        <v>10045</v>
      </c>
      <c r="H10712" s="784" t="s">
        <v>1573</v>
      </c>
      <c r="J10712" s="784">
        <v>1</v>
      </c>
      <c r="K10712" s="784">
        <v>13.64</v>
      </c>
      <c r="L10712" s="793">
        <v>13.64</v>
      </c>
      <c r="M10712" s="55" t="s">
        <v>2455</v>
      </c>
    </row>
    <row r="10713" spans="1:13" ht="15">
      <c r="A10713" s="785">
        <v>46033</v>
      </c>
      <c r="B10713" s="55" t="s">
        <v>10037</v>
      </c>
      <c r="C10713" s="786">
        <v>83534</v>
      </c>
      <c r="D10713" s="786" t="s">
        <v>6576</v>
      </c>
      <c r="E10713" s="786">
        <v>90</v>
      </c>
      <c r="F10713" s="786">
        <v>4010</v>
      </c>
      <c r="G10713" s="786" t="s">
        <v>3369</v>
      </c>
      <c r="H10713" s="786" t="s">
        <v>1573</v>
      </c>
      <c r="J10713" s="786">
        <v>1</v>
      </c>
      <c r="K10713" s="786">
        <v>6.51</v>
      </c>
      <c r="L10713" s="796">
        <v>6.51</v>
      </c>
      <c r="M10713" s="55" t="s">
        <v>2455</v>
      </c>
    </row>
    <row r="10714" spans="1:13" ht="15">
      <c r="A10714" s="783">
        <v>46033</v>
      </c>
      <c r="B10714" s="55" t="s">
        <v>10037</v>
      </c>
      <c r="C10714" s="784">
        <v>80223</v>
      </c>
      <c r="D10714" s="784" t="s">
        <v>2562</v>
      </c>
      <c r="E10714" s="784" t="s">
        <v>2061</v>
      </c>
      <c r="F10714" s="784">
        <v>4010</v>
      </c>
      <c r="G10714" s="784" t="s">
        <v>3764</v>
      </c>
      <c r="H10714" s="784" t="s">
        <v>1573</v>
      </c>
      <c r="J10714" s="784">
        <v>1</v>
      </c>
      <c r="K10714" s="784">
        <v>4.9000000000000004</v>
      </c>
      <c r="L10714" s="793">
        <v>4.9000000000000004</v>
      </c>
      <c r="M10714" s="55" t="s">
        <v>2455</v>
      </c>
    </row>
    <row r="10715" spans="1:13" ht="15">
      <c r="A10715" s="785">
        <v>46033</v>
      </c>
      <c r="B10715" s="55" t="s">
        <v>10037</v>
      </c>
      <c r="C10715" s="786">
        <v>83646</v>
      </c>
      <c r="D10715" s="786" t="s">
        <v>6862</v>
      </c>
      <c r="E10715" s="786">
        <v>85</v>
      </c>
      <c r="F10715" s="786">
        <v>4010</v>
      </c>
      <c r="G10715" s="786" t="s">
        <v>10046</v>
      </c>
      <c r="H10715" s="786" t="s">
        <v>1573</v>
      </c>
      <c r="J10715" s="786">
        <v>1</v>
      </c>
      <c r="K10715" s="786">
        <v>9.32</v>
      </c>
      <c r="L10715" s="796">
        <v>9.32</v>
      </c>
      <c r="M10715" s="55" t="s">
        <v>2455</v>
      </c>
    </row>
    <row r="10716" spans="1:13" ht="15">
      <c r="A10716" s="783">
        <v>46033</v>
      </c>
      <c r="B10716" s="55" t="s">
        <v>10037</v>
      </c>
      <c r="C10716" s="784">
        <v>82718</v>
      </c>
      <c r="D10716" s="784" t="s">
        <v>3298</v>
      </c>
      <c r="E10716" s="784">
        <v>90</v>
      </c>
      <c r="F10716" s="784">
        <v>4010</v>
      </c>
      <c r="G10716" s="784" t="s">
        <v>10047</v>
      </c>
      <c r="H10716" s="784" t="s">
        <v>1573</v>
      </c>
      <c r="J10716" s="784">
        <v>1</v>
      </c>
      <c r="K10716" s="784">
        <v>12.14</v>
      </c>
      <c r="L10716" s="793">
        <v>12.14</v>
      </c>
      <c r="M10716" s="55" t="s">
        <v>2455</v>
      </c>
    </row>
    <row r="10717" spans="1:13" ht="15">
      <c r="A10717" s="785">
        <v>46033</v>
      </c>
      <c r="B10717" s="55" t="s">
        <v>10037</v>
      </c>
      <c r="C10717" s="786">
        <v>67222</v>
      </c>
      <c r="D10717" s="786" t="s">
        <v>2577</v>
      </c>
      <c r="E10717" s="786" t="s">
        <v>289</v>
      </c>
      <c r="F10717" s="786">
        <v>4010</v>
      </c>
      <c r="G10717" s="786" t="s">
        <v>4514</v>
      </c>
      <c r="H10717" s="786" t="s">
        <v>1573</v>
      </c>
      <c r="J10717" s="786">
        <v>1</v>
      </c>
      <c r="K10717" s="786">
        <v>17.940000000000001</v>
      </c>
      <c r="L10717" s="796">
        <v>17.940000000000001</v>
      </c>
      <c r="M10717" s="55" t="s">
        <v>2455</v>
      </c>
    </row>
    <row r="10718" spans="1:13" ht="15">
      <c r="A10718" s="783">
        <v>46033</v>
      </c>
      <c r="B10718" s="55" t="s">
        <v>10037</v>
      </c>
      <c r="C10718" s="784">
        <v>66936</v>
      </c>
      <c r="D10718" s="784" t="s">
        <v>6638</v>
      </c>
      <c r="E10718" s="784">
        <v>70</v>
      </c>
      <c r="F10718" s="784">
        <v>4010</v>
      </c>
      <c r="G10718" s="784" t="s">
        <v>10048</v>
      </c>
      <c r="H10718" s="784" t="s">
        <v>1573</v>
      </c>
      <c r="J10718" s="784">
        <v>1</v>
      </c>
      <c r="K10718" s="784">
        <v>8.4</v>
      </c>
      <c r="L10718" s="793">
        <v>8.4</v>
      </c>
      <c r="M10718" s="55" t="s">
        <v>2455</v>
      </c>
    </row>
    <row r="10719" spans="1:13" ht="15">
      <c r="A10719" s="785">
        <v>46033</v>
      </c>
      <c r="B10719" s="55" t="s">
        <v>10037</v>
      </c>
      <c r="C10719" s="786">
        <v>83643</v>
      </c>
      <c r="D10719" s="786" t="s">
        <v>2255</v>
      </c>
      <c r="E10719" s="786" t="s">
        <v>3950</v>
      </c>
      <c r="F10719" s="786">
        <v>4010</v>
      </c>
      <c r="G10719" s="786" t="s">
        <v>4776</v>
      </c>
      <c r="H10719" s="786" t="s">
        <v>1573</v>
      </c>
      <c r="J10719" s="786">
        <v>1</v>
      </c>
      <c r="K10719" s="786">
        <v>26.03</v>
      </c>
      <c r="L10719" s="796">
        <v>26.03</v>
      </c>
      <c r="M10719" s="55" t="s">
        <v>2455</v>
      </c>
    </row>
    <row r="10720" spans="1:13" ht="15">
      <c r="A10720" s="783">
        <v>46033</v>
      </c>
      <c r="B10720" s="55" t="s">
        <v>10037</v>
      </c>
      <c r="C10720" s="784">
        <v>82578</v>
      </c>
      <c r="D10720" s="784" t="s">
        <v>10049</v>
      </c>
      <c r="E10720" s="784">
        <v>140</v>
      </c>
      <c r="F10720" s="784">
        <v>4010</v>
      </c>
      <c r="G10720" s="784" t="s">
        <v>6923</v>
      </c>
      <c r="H10720" s="784" t="s">
        <v>1573</v>
      </c>
      <c r="J10720" s="784">
        <v>1</v>
      </c>
      <c r="K10720" s="784">
        <v>9.33</v>
      </c>
      <c r="L10720" s="793">
        <v>9.33</v>
      </c>
      <c r="M10720" s="55" t="s">
        <v>2455</v>
      </c>
    </row>
    <row r="10721" spans="1:14" ht="15">
      <c r="A10721" s="785">
        <v>46033</v>
      </c>
      <c r="B10721" s="55" t="s">
        <v>10037</v>
      </c>
      <c r="C10721" s="786">
        <v>82519</v>
      </c>
      <c r="D10721" s="786" t="s">
        <v>5657</v>
      </c>
      <c r="E10721" s="786">
        <v>75</v>
      </c>
      <c r="F10721" s="786">
        <v>4010</v>
      </c>
      <c r="G10721" s="786" t="s">
        <v>3933</v>
      </c>
      <c r="H10721" s="786" t="s">
        <v>1573</v>
      </c>
      <c r="J10721" s="786">
        <v>1</v>
      </c>
      <c r="K10721" s="786">
        <v>13.22</v>
      </c>
      <c r="L10721" s="796">
        <v>13.22</v>
      </c>
      <c r="M10721" s="55" t="s">
        <v>2455</v>
      </c>
    </row>
    <row r="10722" spans="1:14" ht="15">
      <c r="A10722" s="783">
        <v>46033</v>
      </c>
      <c r="B10722" s="55" t="s">
        <v>10037</v>
      </c>
      <c r="C10722" s="784">
        <v>44441</v>
      </c>
      <c r="D10722" s="784" t="s">
        <v>6786</v>
      </c>
      <c r="E10722" s="784" t="s">
        <v>10050</v>
      </c>
      <c r="F10722" s="784">
        <v>4010</v>
      </c>
      <c r="G10722" s="784" t="s">
        <v>3726</v>
      </c>
      <c r="H10722" s="784" t="s">
        <v>1573</v>
      </c>
      <c r="J10722" s="784">
        <v>2</v>
      </c>
      <c r="K10722" s="784">
        <v>6.86</v>
      </c>
      <c r="L10722" s="793">
        <v>13.72</v>
      </c>
      <c r="M10722" s="55" t="s">
        <v>2455</v>
      </c>
    </row>
    <row r="10723" spans="1:14" ht="15">
      <c r="A10723" s="785">
        <v>46033</v>
      </c>
      <c r="B10723" s="55" t="s">
        <v>10037</v>
      </c>
      <c r="C10723" s="786">
        <v>83034</v>
      </c>
      <c r="D10723" s="786" t="s">
        <v>3457</v>
      </c>
      <c r="E10723" s="786">
        <v>140</v>
      </c>
      <c r="F10723" s="786">
        <v>4010</v>
      </c>
      <c r="G10723" s="786" t="s">
        <v>10051</v>
      </c>
      <c r="H10723" s="786" t="s">
        <v>1573</v>
      </c>
      <c r="J10723" s="786">
        <v>1</v>
      </c>
      <c r="K10723" s="786">
        <v>6.84</v>
      </c>
      <c r="L10723" s="796">
        <v>6.84</v>
      </c>
      <c r="M10723" s="55" t="s">
        <v>2455</v>
      </c>
    </row>
    <row r="10724" spans="1:14" ht="15">
      <c r="A10724" s="783">
        <v>46033</v>
      </c>
      <c r="B10724" s="55" t="s">
        <v>10037</v>
      </c>
      <c r="C10724" s="784">
        <v>82981</v>
      </c>
      <c r="D10724" s="784" t="s">
        <v>4574</v>
      </c>
      <c r="E10724" s="784">
        <v>70</v>
      </c>
      <c r="F10724" s="784">
        <v>4010</v>
      </c>
      <c r="G10724" s="784" t="s">
        <v>10052</v>
      </c>
      <c r="H10724" s="784" t="s">
        <v>1573</v>
      </c>
      <c r="J10724" s="784">
        <v>1</v>
      </c>
      <c r="K10724" s="784">
        <v>5.63</v>
      </c>
      <c r="L10724" s="793">
        <v>5.63</v>
      </c>
      <c r="M10724" s="55" t="s">
        <v>2455</v>
      </c>
    </row>
    <row r="10725" spans="1:14" ht="15">
      <c r="A10725" s="785">
        <v>46033</v>
      </c>
      <c r="B10725" s="55" t="s">
        <v>10037</v>
      </c>
      <c r="C10725" s="786">
        <v>82603</v>
      </c>
      <c r="D10725" s="786" t="s">
        <v>8163</v>
      </c>
      <c r="E10725" s="786">
        <v>140</v>
      </c>
      <c r="F10725" s="786">
        <v>4010</v>
      </c>
      <c r="G10725" s="786" t="s">
        <v>6429</v>
      </c>
      <c r="H10725" s="786" t="s">
        <v>1573</v>
      </c>
      <c r="J10725" s="786">
        <v>1</v>
      </c>
      <c r="K10725" s="786">
        <v>5.59</v>
      </c>
      <c r="L10725" s="796">
        <v>5.59</v>
      </c>
      <c r="M10725" s="55" t="s">
        <v>2455</v>
      </c>
    </row>
    <row r="10726" spans="1:14" ht="15">
      <c r="A10726" s="783">
        <v>46033</v>
      </c>
      <c r="B10726" s="55" t="s">
        <v>10037</v>
      </c>
      <c r="C10726" s="784">
        <v>59956</v>
      </c>
      <c r="D10726" s="784" t="s">
        <v>2536</v>
      </c>
      <c r="E10726" s="784">
        <v>110</v>
      </c>
      <c r="F10726" s="784">
        <v>4010</v>
      </c>
      <c r="G10726" s="784" t="s">
        <v>10053</v>
      </c>
      <c r="H10726" s="784" t="s">
        <v>1573</v>
      </c>
      <c r="J10726" s="784">
        <v>1</v>
      </c>
      <c r="K10726" s="784">
        <v>10.96</v>
      </c>
      <c r="L10726" s="793">
        <v>10.96</v>
      </c>
      <c r="M10726" s="55" t="s">
        <v>2455</v>
      </c>
    </row>
    <row r="10727" spans="1:14" ht="15">
      <c r="A10727" s="785">
        <v>46033</v>
      </c>
      <c r="B10727" s="55" t="s">
        <v>10037</v>
      </c>
      <c r="C10727" s="786">
        <v>83253</v>
      </c>
      <c r="D10727" s="786" t="s">
        <v>7246</v>
      </c>
      <c r="E10727" s="786">
        <v>150</v>
      </c>
      <c r="F10727" s="786">
        <v>4010</v>
      </c>
      <c r="G10727" s="786" t="s">
        <v>10054</v>
      </c>
      <c r="H10727" s="786" t="s">
        <v>1573</v>
      </c>
      <c r="J10727" s="786">
        <v>1</v>
      </c>
      <c r="K10727" s="786">
        <v>12.29</v>
      </c>
      <c r="L10727" s="796">
        <v>12.29</v>
      </c>
      <c r="M10727" s="55" t="s">
        <v>2455</v>
      </c>
    </row>
    <row r="10728" spans="1:14" ht="15">
      <c r="A10728" s="783">
        <v>46033</v>
      </c>
      <c r="B10728" s="55" t="s">
        <v>10037</v>
      </c>
      <c r="C10728" s="784">
        <v>83007</v>
      </c>
      <c r="D10728" s="784" t="s">
        <v>3398</v>
      </c>
      <c r="E10728" s="784">
        <v>70</v>
      </c>
      <c r="F10728" s="784">
        <v>4010</v>
      </c>
      <c r="G10728" s="784" t="s">
        <v>8016</v>
      </c>
      <c r="H10728" s="784" t="s">
        <v>1573</v>
      </c>
      <c r="J10728" s="784">
        <v>1</v>
      </c>
      <c r="K10728" s="784">
        <v>6.08</v>
      </c>
      <c r="L10728" s="793">
        <v>6.08</v>
      </c>
      <c r="M10728" s="55" t="s">
        <v>2455</v>
      </c>
    </row>
    <row r="10729" spans="1:14" ht="15">
      <c r="A10729" s="785">
        <v>46033</v>
      </c>
      <c r="B10729" s="55" t="s">
        <v>10037</v>
      </c>
      <c r="C10729" s="786">
        <v>83315</v>
      </c>
      <c r="D10729" s="786" t="s">
        <v>5533</v>
      </c>
      <c r="E10729" s="786">
        <v>90</v>
      </c>
      <c r="F10729" s="786">
        <v>4010</v>
      </c>
      <c r="G10729" s="786" t="s">
        <v>7686</v>
      </c>
      <c r="H10729" s="786" t="s">
        <v>1573</v>
      </c>
      <c r="J10729" s="786">
        <v>2</v>
      </c>
      <c r="K10729" s="786">
        <v>16.55</v>
      </c>
      <c r="L10729" s="796">
        <v>33.1</v>
      </c>
      <c r="M10729" s="55" t="s">
        <v>2455</v>
      </c>
    </row>
    <row r="10730" spans="1:14" ht="15">
      <c r="A10730" s="783">
        <v>46033</v>
      </c>
      <c r="B10730" s="55" t="s">
        <v>10037</v>
      </c>
      <c r="C10730" s="784">
        <v>82407</v>
      </c>
      <c r="D10730" s="784" t="s">
        <v>7550</v>
      </c>
      <c r="E10730" s="784">
        <v>120</v>
      </c>
      <c r="F10730" s="784">
        <v>4010</v>
      </c>
      <c r="G10730" s="784" t="s">
        <v>6479</v>
      </c>
      <c r="H10730" s="784" t="s">
        <v>1573</v>
      </c>
      <c r="J10730" s="784">
        <v>2</v>
      </c>
      <c r="K10730" s="784">
        <v>6.76</v>
      </c>
      <c r="L10730" s="793">
        <v>13.52</v>
      </c>
      <c r="M10730" s="55" t="s">
        <v>2455</v>
      </c>
    </row>
    <row r="10731" spans="1:14" ht="15">
      <c r="A10731" s="785">
        <v>46033</v>
      </c>
      <c r="B10731" s="55" t="s">
        <v>10037</v>
      </c>
      <c r="C10731" s="786">
        <v>83242</v>
      </c>
      <c r="D10731" s="786" t="s">
        <v>6700</v>
      </c>
      <c r="E10731" s="786">
        <v>130</v>
      </c>
      <c r="F10731" s="786">
        <v>4010</v>
      </c>
      <c r="G10731" s="786" t="s">
        <v>2473</v>
      </c>
      <c r="H10731" s="786" t="s">
        <v>1573</v>
      </c>
      <c r="J10731" s="786">
        <v>4</v>
      </c>
      <c r="K10731" s="786">
        <v>5.27</v>
      </c>
      <c r="L10731" s="796">
        <v>21.08</v>
      </c>
      <c r="M10731" s="55" t="s">
        <v>2455</v>
      </c>
    </row>
    <row r="10732" spans="1:14" ht="15">
      <c r="A10732" s="783">
        <v>46033</v>
      </c>
      <c r="B10732" s="55" t="s">
        <v>10037</v>
      </c>
      <c r="C10732" s="784">
        <v>83092</v>
      </c>
      <c r="D10732" s="784" t="s">
        <v>7932</v>
      </c>
      <c r="E10732" s="784">
        <v>100</v>
      </c>
      <c r="F10732" s="784">
        <v>4010</v>
      </c>
      <c r="G10732" s="784" t="s">
        <v>7941</v>
      </c>
      <c r="H10732" s="784" t="s">
        <v>1573</v>
      </c>
      <c r="J10732" s="784">
        <v>1</v>
      </c>
      <c r="K10732" s="784">
        <v>5</v>
      </c>
      <c r="L10732" s="793">
        <v>5</v>
      </c>
      <c r="M10732" s="55" t="s">
        <v>2455</v>
      </c>
    </row>
    <row r="10733" spans="1:14" ht="15">
      <c r="A10733" s="785">
        <v>46033</v>
      </c>
      <c r="B10733" s="55" t="s">
        <v>10037</v>
      </c>
      <c r="C10733" s="786">
        <v>67501</v>
      </c>
      <c r="D10733" s="786" t="s">
        <v>5322</v>
      </c>
      <c r="E10733" s="786">
        <v>150</v>
      </c>
      <c r="F10733" s="786">
        <v>4010</v>
      </c>
      <c r="G10733" s="786" t="s">
        <v>9859</v>
      </c>
      <c r="H10733" s="786" t="s">
        <v>1573</v>
      </c>
      <c r="J10733" s="786">
        <v>1</v>
      </c>
      <c r="K10733" s="786">
        <v>8.2200000000000006</v>
      </c>
      <c r="L10733" s="796">
        <v>8.2200000000000006</v>
      </c>
      <c r="M10733" s="55" t="s">
        <v>2455</v>
      </c>
    </row>
    <row r="10734" spans="1:14" ht="15">
      <c r="A10734" s="783">
        <v>46033</v>
      </c>
      <c r="B10734" s="55" t="s">
        <v>10055</v>
      </c>
      <c r="C10734" s="784">
        <v>83725</v>
      </c>
      <c r="D10734" s="784" t="s">
        <v>8091</v>
      </c>
      <c r="E10734" s="784">
        <v>90</v>
      </c>
      <c r="F10734" s="784">
        <v>4010</v>
      </c>
      <c r="G10734" s="784" t="s">
        <v>3782</v>
      </c>
      <c r="H10734" s="784" t="s">
        <v>1573</v>
      </c>
      <c r="J10734" s="784">
        <v>5</v>
      </c>
      <c r="K10734" s="784">
        <v>9.0299999999999994</v>
      </c>
      <c r="L10734" s="793">
        <v>45.15</v>
      </c>
      <c r="M10734" s="55" t="s">
        <v>2455</v>
      </c>
    </row>
    <row r="10735" spans="1:14" ht="15">
      <c r="A10735" s="783">
        <v>46034</v>
      </c>
      <c r="B10735" s="784" t="s">
        <v>10056</v>
      </c>
      <c r="C10735" s="784">
        <v>81318</v>
      </c>
      <c r="D10735" s="784" t="s">
        <v>3453</v>
      </c>
      <c r="E10735" s="784">
        <v>120</v>
      </c>
      <c r="F10735" s="784">
        <v>4010</v>
      </c>
      <c r="G10735" s="784" t="s">
        <v>10057</v>
      </c>
      <c r="H10735" s="784" t="s">
        <v>1573</v>
      </c>
      <c r="I10735" s="797"/>
      <c r="J10735" s="784">
        <v>-36</v>
      </c>
      <c r="K10735" s="784">
        <v>8.92</v>
      </c>
      <c r="L10735" s="793">
        <v>-321.12</v>
      </c>
      <c r="M10735" s="55" t="s">
        <v>2618</v>
      </c>
      <c r="N10735" s="788" t="s">
        <v>10058</v>
      </c>
    </row>
    <row r="10736" spans="1:14" ht="15">
      <c r="A10736" s="783">
        <v>46034</v>
      </c>
      <c r="B10736" s="55" t="s">
        <v>10059</v>
      </c>
      <c r="C10736" s="784">
        <v>83729</v>
      </c>
      <c r="D10736" s="784" t="s">
        <v>6990</v>
      </c>
      <c r="E10736" s="784">
        <v>85</v>
      </c>
      <c r="F10736" s="784">
        <v>4010</v>
      </c>
      <c r="G10736" s="784" t="s">
        <v>2674</v>
      </c>
      <c r="H10736" s="784" t="s">
        <v>1573</v>
      </c>
      <c r="I10736" s="797">
        <v>11</v>
      </c>
      <c r="J10736" s="784">
        <v>11</v>
      </c>
      <c r="K10736" s="784">
        <v>5.89</v>
      </c>
      <c r="L10736" s="793">
        <v>64.790000000000006</v>
      </c>
      <c r="M10736" s="55" t="s">
        <v>2455</v>
      </c>
    </row>
    <row r="10737" spans="1:13" ht="15">
      <c r="A10737" s="783">
        <v>46034</v>
      </c>
      <c r="B10737" s="55" t="s">
        <v>10059</v>
      </c>
      <c r="C10737" s="786">
        <v>83376</v>
      </c>
      <c r="D10737" s="786" t="s">
        <v>2560</v>
      </c>
      <c r="E10737" s="786">
        <v>120</v>
      </c>
      <c r="F10737" s="786">
        <v>4010</v>
      </c>
      <c r="G10737" s="786" t="s">
        <v>3157</v>
      </c>
      <c r="H10737" s="786" t="s">
        <v>1573</v>
      </c>
      <c r="I10737" s="798">
        <v>2</v>
      </c>
      <c r="J10737" s="786">
        <v>2</v>
      </c>
      <c r="K10737" s="786">
        <v>19.32</v>
      </c>
      <c r="L10737" s="796">
        <v>38.64</v>
      </c>
      <c r="M10737" s="55" t="s">
        <v>2455</v>
      </c>
    </row>
    <row r="10738" spans="1:13" ht="15">
      <c r="A10738" s="783">
        <v>46034</v>
      </c>
      <c r="B10738" s="55" t="s">
        <v>10059</v>
      </c>
      <c r="C10738" s="784">
        <v>83376</v>
      </c>
      <c r="D10738" s="784" t="s">
        <v>2560</v>
      </c>
      <c r="E10738" s="784">
        <v>110</v>
      </c>
      <c r="F10738" s="784">
        <v>4010</v>
      </c>
      <c r="G10738" s="784" t="s">
        <v>10060</v>
      </c>
      <c r="H10738" s="784" t="s">
        <v>1573</v>
      </c>
      <c r="I10738" s="797">
        <v>1</v>
      </c>
      <c r="J10738" s="784">
        <v>1</v>
      </c>
      <c r="K10738" s="784">
        <v>19.32</v>
      </c>
      <c r="L10738" s="793">
        <v>19.32</v>
      </c>
      <c r="M10738" s="55" t="s">
        <v>2455</v>
      </c>
    </row>
    <row r="10739" spans="1:13" ht="15">
      <c r="A10739" s="783">
        <v>46034</v>
      </c>
      <c r="B10739" s="55" t="s">
        <v>10059</v>
      </c>
      <c r="C10739" s="786">
        <v>83256</v>
      </c>
      <c r="D10739" s="786" t="s">
        <v>10061</v>
      </c>
      <c r="E10739" s="786">
        <v>100</v>
      </c>
      <c r="F10739" s="786">
        <v>4010</v>
      </c>
      <c r="G10739" s="786" t="s">
        <v>10062</v>
      </c>
      <c r="H10739" s="786" t="s">
        <v>1573</v>
      </c>
      <c r="I10739" s="798">
        <v>3</v>
      </c>
      <c r="J10739" s="786">
        <v>3</v>
      </c>
      <c r="K10739" s="786">
        <v>4.93</v>
      </c>
      <c r="L10739" s="796">
        <v>14.79</v>
      </c>
      <c r="M10739" s="55" t="s">
        <v>2455</v>
      </c>
    </row>
    <row r="10740" spans="1:13" ht="15">
      <c r="A10740" s="783">
        <v>46034</v>
      </c>
      <c r="B10740" s="55" t="s">
        <v>10059</v>
      </c>
      <c r="C10740" s="784">
        <v>83973</v>
      </c>
      <c r="D10740" s="784" t="s">
        <v>7636</v>
      </c>
      <c r="E10740" s="784">
        <v>120</v>
      </c>
      <c r="F10740" s="784">
        <v>4010</v>
      </c>
      <c r="G10740" s="784" t="s">
        <v>10063</v>
      </c>
      <c r="H10740" s="784" t="s">
        <v>1573</v>
      </c>
      <c r="I10740" s="797">
        <v>2</v>
      </c>
      <c r="J10740" s="784">
        <v>2</v>
      </c>
      <c r="K10740" s="784">
        <v>7.16</v>
      </c>
      <c r="L10740" s="793">
        <v>14.32</v>
      </c>
      <c r="M10740" s="55" t="s">
        <v>2455</v>
      </c>
    </row>
    <row r="10741" spans="1:13" ht="15">
      <c r="A10741" s="783">
        <v>46034</v>
      </c>
      <c r="B10741" s="55" t="s">
        <v>10059</v>
      </c>
      <c r="C10741" s="786">
        <v>83975</v>
      </c>
      <c r="D10741" s="786" t="s">
        <v>7199</v>
      </c>
      <c r="E10741" s="786">
        <v>120</v>
      </c>
      <c r="F10741" s="786">
        <v>4010</v>
      </c>
      <c r="G10741" s="786" t="s">
        <v>10064</v>
      </c>
      <c r="H10741" s="786" t="s">
        <v>1573</v>
      </c>
      <c r="I10741" s="798">
        <v>1</v>
      </c>
      <c r="J10741" s="786">
        <v>1</v>
      </c>
      <c r="K10741" s="786">
        <v>9.6999999999999993</v>
      </c>
      <c r="L10741" s="796">
        <v>9.6999999999999993</v>
      </c>
      <c r="M10741" s="55" t="s">
        <v>2455</v>
      </c>
    </row>
    <row r="10742" spans="1:13" ht="15">
      <c r="A10742" s="783">
        <v>46034</v>
      </c>
      <c r="B10742" s="55" t="s">
        <v>10059</v>
      </c>
      <c r="C10742" s="784">
        <v>83253</v>
      </c>
      <c r="D10742" s="784" t="s">
        <v>4598</v>
      </c>
      <c r="E10742" s="784">
        <v>100</v>
      </c>
      <c r="F10742" s="784">
        <v>4010</v>
      </c>
      <c r="G10742" s="784" t="s">
        <v>10065</v>
      </c>
      <c r="H10742" s="784" t="s">
        <v>1573</v>
      </c>
      <c r="I10742" s="797">
        <v>2</v>
      </c>
      <c r="J10742" s="784">
        <v>2</v>
      </c>
      <c r="K10742" s="784">
        <v>12.29</v>
      </c>
      <c r="L10742" s="793">
        <v>24.58</v>
      </c>
      <c r="M10742" s="55" t="s">
        <v>2455</v>
      </c>
    </row>
    <row r="10743" spans="1:13" ht="15">
      <c r="A10743" s="783">
        <v>46034</v>
      </c>
      <c r="B10743" s="55" t="s">
        <v>10059</v>
      </c>
      <c r="C10743" s="786">
        <v>44441</v>
      </c>
      <c r="D10743" s="786" t="s">
        <v>6786</v>
      </c>
      <c r="E10743" s="786" t="s">
        <v>10050</v>
      </c>
      <c r="F10743" s="786">
        <v>4010</v>
      </c>
      <c r="G10743" s="786" t="s">
        <v>3726</v>
      </c>
      <c r="H10743" s="786" t="s">
        <v>1573</v>
      </c>
      <c r="I10743" s="798">
        <v>5</v>
      </c>
      <c r="J10743" s="786">
        <v>5</v>
      </c>
      <c r="K10743" s="786">
        <v>6.86</v>
      </c>
      <c r="L10743" s="796">
        <v>34.299999999999997</v>
      </c>
      <c r="M10743" s="55" t="s">
        <v>2455</v>
      </c>
    </row>
    <row r="10744" spans="1:13" ht="15">
      <c r="A10744" s="783">
        <v>46034</v>
      </c>
      <c r="B10744" s="55" t="s">
        <v>10059</v>
      </c>
      <c r="C10744" s="784">
        <v>83839</v>
      </c>
      <c r="D10744" s="784" t="s">
        <v>8187</v>
      </c>
      <c r="E10744" s="784">
        <v>140</v>
      </c>
      <c r="F10744" s="784">
        <v>4010</v>
      </c>
      <c r="G10744" s="784" t="s">
        <v>3443</v>
      </c>
      <c r="H10744" s="784" t="s">
        <v>1573</v>
      </c>
      <c r="I10744" s="797">
        <v>3</v>
      </c>
      <c r="J10744" s="784">
        <v>3</v>
      </c>
      <c r="K10744" s="784">
        <v>4.13</v>
      </c>
      <c r="L10744" s="793">
        <v>12.39</v>
      </c>
      <c r="M10744" s="55" t="s">
        <v>2455</v>
      </c>
    </row>
    <row r="10745" spans="1:13" ht="15">
      <c r="A10745" s="783">
        <v>46034</v>
      </c>
      <c r="B10745" s="55" t="s">
        <v>10059</v>
      </c>
      <c r="C10745" s="786">
        <v>81941</v>
      </c>
      <c r="D10745" s="786" t="s">
        <v>3930</v>
      </c>
      <c r="E10745" s="786">
        <v>90</v>
      </c>
      <c r="F10745" s="786">
        <v>4010</v>
      </c>
      <c r="G10745" s="786" t="s">
        <v>3773</v>
      </c>
      <c r="H10745" s="786" t="s">
        <v>1573</v>
      </c>
      <c r="I10745" s="798">
        <v>2</v>
      </c>
      <c r="J10745" s="786">
        <v>2</v>
      </c>
      <c r="K10745" s="786">
        <v>13.74</v>
      </c>
      <c r="L10745" s="796">
        <v>27.48</v>
      </c>
      <c r="M10745" s="55" t="s">
        <v>2455</v>
      </c>
    </row>
    <row r="10746" spans="1:13" ht="15">
      <c r="A10746" s="783">
        <v>46034</v>
      </c>
      <c r="B10746" s="55" t="s">
        <v>10059</v>
      </c>
      <c r="C10746" s="784">
        <v>67377</v>
      </c>
      <c r="D10746" s="784">
        <v>11</v>
      </c>
      <c r="E10746" s="784">
        <v>140</v>
      </c>
      <c r="F10746" s="784">
        <v>4010</v>
      </c>
      <c r="G10746" s="784" t="s">
        <v>4681</v>
      </c>
      <c r="H10746" s="784" t="s">
        <v>1573</v>
      </c>
      <c r="I10746" s="797">
        <v>5</v>
      </c>
      <c r="J10746" s="784">
        <v>5</v>
      </c>
      <c r="K10746" s="784">
        <v>4.13</v>
      </c>
      <c r="L10746" s="793">
        <v>20.65</v>
      </c>
      <c r="M10746" s="55" t="s">
        <v>2455</v>
      </c>
    </row>
    <row r="10747" spans="1:13" ht="15">
      <c r="A10747" s="783">
        <v>46034</v>
      </c>
      <c r="B10747" s="55" t="s">
        <v>10059</v>
      </c>
      <c r="C10747" s="786">
        <v>83522</v>
      </c>
      <c r="D10747" s="786" t="s">
        <v>4601</v>
      </c>
      <c r="E10747" s="786">
        <v>75</v>
      </c>
      <c r="F10747" s="786">
        <v>4010</v>
      </c>
      <c r="G10747" s="786" t="s">
        <v>10066</v>
      </c>
      <c r="H10747" s="786" t="s">
        <v>1573</v>
      </c>
      <c r="I10747" s="798">
        <v>1</v>
      </c>
      <c r="J10747" s="786">
        <v>1</v>
      </c>
      <c r="K10747" s="786">
        <v>30.18</v>
      </c>
      <c r="L10747" s="796">
        <v>30.18</v>
      </c>
      <c r="M10747" s="55" t="s">
        <v>2455</v>
      </c>
    </row>
    <row r="10748" spans="1:13" ht="15">
      <c r="A10748" s="783">
        <v>46034</v>
      </c>
      <c r="B10748" s="55" t="s">
        <v>10059</v>
      </c>
      <c r="C10748" s="784">
        <v>65593</v>
      </c>
      <c r="D10748" s="784" t="s">
        <v>2536</v>
      </c>
      <c r="E10748" s="784">
        <v>70</v>
      </c>
      <c r="F10748" s="784">
        <v>4010</v>
      </c>
      <c r="G10748" s="784" t="s">
        <v>10067</v>
      </c>
      <c r="H10748" s="784" t="s">
        <v>1573</v>
      </c>
      <c r="I10748" s="797">
        <v>4</v>
      </c>
      <c r="J10748" s="784">
        <v>4</v>
      </c>
      <c r="K10748" s="784">
        <v>4.28</v>
      </c>
      <c r="L10748" s="793">
        <v>17.12</v>
      </c>
      <c r="M10748" s="55" t="s">
        <v>2455</v>
      </c>
    </row>
    <row r="10749" spans="1:13" ht="15">
      <c r="A10749" s="783">
        <v>46034</v>
      </c>
      <c r="B10749" s="55" t="s">
        <v>10059</v>
      </c>
      <c r="C10749" s="786">
        <v>82985</v>
      </c>
      <c r="D10749" s="786" t="s">
        <v>10068</v>
      </c>
      <c r="E10749" s="786">
        <v>75</v>
      </c>
      <c r="F10749" s="786">
        <v>4010</v>
      </c>
      <c r="G10749" s="786" t="s">
        <v>3171</v>
      </c>
      <c r="H10749" s="786" t="s">
        <v>1573</v>
      </c>
      <c r="I10749" s="798">
        <v>1</v>
      </c>
      <c r="J10749" s="786">
        <v>1</v>
      </c>
      <c r="K10749" s="786">
        <v>5.08</v>
      </c>
      <c r="L10749" s="796">
        <v>5.08</v>
      </c>
      <c r="M10749" s="55" t="s">
        <v>2455</v>
      </c>
    </row>
    <row r="10750" spans="1:13" ht="15">
      <c r="A10750" s="783">
        <v>46034</v>
      </c>
      <c r="B10750" s="55" t="s">
        <v>10059</v>
      </c>
      <c r="C10750" s="784">
        <v>82985</v>
      </c>
      <c r="D10750" s="784" t="s">
        <v>10068</v>
      </c>
      <c r="E10750" s="784">
        <v>70</v>
      </c>
      <c r="F10750" s="784">
        <v>4010</v>
      </c>
      <c r="G10750" s="784" t="s">
        <v>7700</v>
      </c>
      <c r="H10750" s="784" t="s">
        <v>1573</v>
      </c>
      <c r="I10750" s="797">
        <v>2</v>
      </c>
      <c r="J10750" s="784">
        <v>2</v>
      </c>
      <c r="K10750" s="784">
        <v>5.08</v>
      </c>
      <c r="L10750" s="793">
        <v>10.16</v>
      </c>
      <c r="M10750" s="55" t="s">
        <v>2455</v>
      </c>
    </row>
    <row r="10751" spans="1:13" ht="15">
      <c r="A10751" s="783">
        <v>46034</v>
      </c>
      <c r="B10751" s="55" t="s">
        <v>10059</v>
      </c>
      <c r="C10751" s="786">
        <v>67377</v>
      </c>
      <c r="D10751" s="786" t="s">
        <v>5926</v>
      </c>
      <c r="E10751" s="786">
        <v>90</v>
      </c>
      <c r="F10751" s="786">
        <v>4010</v>
      </c>
      <c r="G10751" s="786" t="s">
        <v>10069</v>
      </c>
      <c r="H10751" s="786" t="s">
        <v>1573</v>
      </c>
      <c r="I10751" s="798">
        <v>3</v>
      </c>
      <c r="J10751" s="786">
        <v>3</v>
      </c>
      <c r="K10751" s="786">
        <v>4.13</v>
      </c>
      <c r="L10751" s="796">
        <v>12.39</v>
      </c>
      <c r="M10751" s="55" t="s">
        <v>2455</v>
      </c>
    </row>
    <row r="10752" spans="1:13" ht="15">
      <c r="A10752" s="783">
        <v>46034</v>
      </c>
      <c r="B10752" s="55" t="s">
        <v>10059</v>
      </c>
      <c r="C10752" s="784">
        <v>81553</v>
      </c>
      <c r="D10752" s="784" t="s">
        <v>9936</v>
      </c>
      <c r="E10752" s="784">
        <v>70</v>
      </c>
      <c r="F10752" s="784">
        <v>4010</v>
      </c>
      <c r="G10752" s="784" t="s">
        <v>5359</v>
      </c>
      <c r="H10752" s="784" t="s">
        <v>1573</v>
      </c>
      <c r="I10752" s="797">
        <v>2</v>
      </c>
      <c r="J10752" s="784">
        <v>2</v>
      </c>
      <c r="K10752" s="784">
        <v>34.49</v>
      </c>
      <c r="L10752" s="793">
        <v>68.98</v>
      </c>
      <c r="M10752" s="55" t="s">
        <v>2455</v>
      </c>
    </row>
    <row r="10753" spans="1:14" ht="15">
      <c r="A10753" s="783">
        <v>46034</v>
      </c>
      <c r="B10753" s="55" t="s">
        <v>10070</v>
      </c>
      <c r="C10753" s="784">
        <v>65642</v>
      </c>
      <c r="D10753" s="784" t="s">
        <v>2363</v>
      </c>
      <c r="E10753" s="784">
        <v>85</v>
      </c>
      <c r="F10753" s="784">
        <v>4010</v>
      </c>
      <c r="G10753" s="784" t="s">
        <v>6490</v>
      </c>
      <c r="H10753" s="784" t="s">
        <v>1573</v>
      </c>
      <c r="I10753" s="797">
        <v>16</v>
      </c>
      <c r="J10753" s="784">
        <v>16</v>
      </c>
      <c r="K10753" s="784">
        <v>7.19</v>
      </c>
      <c r="L10753" s="793">
        <v>115.04</v>
      </c>
      <c r="M10753" s="55" t="s">
        <v>2618</v>
      </c>
      <c r="N10753" s="788" t="s">
        <v>10071</v>
      </c>
    </row>
    <row r="10754" spans="1:14" ht="15">
      <c r="A10754" s="783">
        <v>46034</v>
      </c>
      <c r="B10754" s="55" t="s">
        <v>10072</v>
      </c>
      <c r="C10754" s="784">
        <v>58665</v>
      </c>
      <c r="D10754" s="784" t="s">
        <v>5419</v>
      </c>
      <c r="E10754" s="784" t="s">
        <v>2230</v>
      </c>
      <c r="F10754" s="784">
        <v>4010</v>
      </c>
      <c r="G10754" s="784" t="s">
        <v>10073</v>
      </c>
      <c r="H10754" s="784" t="s">
        <v>1573</v>
      </c>
      <c r="I10754" s="797">
        <v>49</v>
      </c>
      <c r="J10754" s="784">
        <v>49</v>
      </c>
      <c r="K10754" s="784">
        <v>12.07</v>
      </c>
      <c r="L10754" s="793">
        <v>591.42999999999995</v>
      </c>
      <c r="M10754" s="55" t="s">
        <v>2547</v>
      </c>
    </row>
    <row r="10755" spans="1:14" ht="15">
      <c r="A10755" s="783">
        <v>46034</v>
      </c>
      <c r="B10755" s="55" t="s">
        <v>10072</v>
      </c>
      <c r="C10755" s="786">
        <v>58665</v>
      </c>
      <c r="D10755" s="786" t="s">
        <v>5419</v>
      </c>
      <c r="E10755" s="786" t="s">
        <v>289</v>
      </c>
      <c r="F10755" s="786">
        <v>4010</v>
      </c>
      <c r="G10755" s="786" t="s">
        <v>4878</v>
      </c>
      <c r="H10755" s="786" t="s">
        <v>1573</v>
      </c>
      <c r="I10755" s="798">
        <v>-49</v>
      </c>
      <c r="J10755" s="786">
        <v>-49</v>
      </c>
      <c r="K10755" s="786">
        <v>12.07</v>
      </c>
      <c r="L10755" s="796">
        <v>-591.42999999999995</v>
      </c>
      <c r="M10755" s="55" t="s">
        <v>2547</v>
      </c>
    </row>
    <row r="10756" spans="1:14" ht="15">
      <c r="A10756" s="282">
        <v>46035</v>
      </c>
      <c r="B10756" s="55" t="s">
        <v>10074</v>
      </c>
      <c r="C10756" s="784">
        <v>58662</v>
      </c>
      <c r="D10756" s="784" t="s">
        <v>8726</v>
      </c>
      <c r="E10756" s="784" t="s">
        <v>441</v>
      </c>
      <c r="F10756" s="784">
        <v>4010</v>
      </c>
      <c r="G10756" s="784" t="s">
        <v>5770</v>
      </c>
      <c r="H10756" s="784" t="s">
        <v>1573</v>
      </c>
      <c r="J10756" s="55">
        <v>-1</v>
      </c>
      <c r="K10756" s="791">
        <v>11.73</v>
      </c>
      <c r="L10756" s="791">
        <v>-11.73</v>
      </c>
      <c r="M10756" s="55" t="s">
        <v>2287</v>
      </c>
    </row>
    <row r="10757" spans="1:14" ht="15">
      <c r="A10757" s="282">
        <v>46035</v>
      </c>
      <c r="B10757" s="55" t="s">
        <v>10074</v>
      </c>
      <c r="C10757" s="786">
        <v>83090</v>
      </c>
      <c r="D10757" s="786" t="s">
        <v>3971</v>
      </c>
      <c r="E10757" s="786">
        <v>90</v>
      </c>
      <c r="F10757" s="786">
        <v>4010</v>
      </c>
      <c r="G10757" s="786" t="s">
        <v>10075</v>
      </c>
      <c r="H10757" s="786" t="s">
        <v>1573</v>
      </c>
      <c r="J10757" s="55">
        <v>-1</v>
      </c>
      <c r="K10757" s="791">
        <v>7.65</v>
      </c>
      <c r="L10757" s="791">
        <v>-7.65</v>
      </c>
      <c r="M10757" s="55" t="s">
        <v>2287</v>
      </c>
    </row>
    <row r="10758" spans="1:14" ht="15">
      <c r="A10758" s="282">
        <v>46035</v>
      </c>
      <c r="B10758" s="55" t="s">
        <v>10074</v>
      </c>
      <c r="C10758" s="784">
        <v>82909</v>
      </c>
      <c r="D10758" s="784" t="s">
        <v>2216</v>
      </c>
      <c r="E10758" s="784">
        <v>75</v>
      </c>
      <c r="F10758" s="784">
        <v>4010</v>
      </c>
      <c r="G10758" s="784" t="s">
        <v>10076</v>
      </c>
      <c r="H10758" s="784" t="s">
        <v>1573</v>
      </c>
      <c r="J10758" s="55">
        <v>-1</v>
      </c>
      <c r="K10758" s="791">
        <v>7.65</v>
      </c>
      <c r="L10758" s="791">
        <v>-7.65</v>
      </c>
      <c r="M10758" s="55" t="s">
        <v>2287</v>
      </c>
    </row>
    <row r="10759" spans="1:14" ht="15">
      <c r="A10759" s="282">
        <v>46035</v>
      </c>
      <c r="B10759" s="55" t="s">
        <v>10074</v>
      </c>
      <c r="C10759" s="786">
        <v>65249</v>
      </c>
      <c r="D10759" s="786" t="s">
        <v>4104</v>
      </c>
      <c r="E10759" s="786" t="s">
        <v>2061</v>
      </c>
      <c r="F10759" s="786">
        <v>4010</v>
      </c>
      <c r="G10759" s="786" t="s">
        <v>10077</v>
      </c>
      <c r="H10759" s="786" t="s">
        <v>1573</v>
      </c>
      <c r="J10759" s="55">
        <v>-1</v>
      </c>
      <c r="K10759" s="791">
        <v>16.399999999999999</v>
      </c>
      <c r="L10759" s="791">
        <v>-16.399999999999999</v>
      </c>
      <c r="M10759" s="55" t="s">
        <v>2287</v>
      </c>
    </row>
    <row r="10760" spans="1:14" ht="15">
      <c r="A10760" s="282">
        <v>46035</v>
      </c>
      <c r="B10760" s="55" t="s">
        <v>10074</v>
      </c>
      <c r="C10760" s="784">
        <v>45346</v>
      </c>
      <c r="D10760" s="784" t="s">
        <v>2560</v>
      </c>
      <c r="E10760" s="784">
        <v>120</v>
      </c>
      <c r="F10760" s="784">
        <v>4010</v>
      </c>
      <c r="G10760" s="784" t="s">
        <v>10078</v>
      </c>
      <c r="H10760" s="784" t="s">
        <v>1573</v>
      </c>
      <c r="J10760" s="55">
        <v>-1</v>
      </c>
      <c r="K10760" s="791">
        <v>3.97</v>
      </c>
      <c r="L10760" s="791">
        <v>-3.97</v>
      </c>
      <c r="M10760" s="55" t="s">
        <v>2287</v>
      </c>
    </row>
    <row r="10761" spans="1:14" ht="15">
      <c r="A10761" s="282">
        <v>46035</v>
      </c>
      <c r="B10761" s="55" t="s">
        <v>10074</v>
      </c>
      <c r="C10761" s="786">
        <v>39973</v>
      </c>
      <c r="D10761" s="786" t="s">
        <v>3429</v>
      </c>
      <c r="E10761" s="786">
        <v>130</v>
      </c>
      <c r="F10761" s="786">
        <v>4010</v>
      </c>
      <c r="G10761" s="786" t="s">
        <v>5302</v>
      </c>
      <c r="H10761" s="786" t="s">
        <v>1573</v>
      </c>
      <c r="J10761" s="55">
        <v>-1</v>
      </c>
      <c r="K10761" s="791">
        <v>12.05</v>
      </c>
      <c r="L10761" s="791">
        <v>-12.05</v>
      </c>
      <c r="M10761" s="55" t="s">
        <v>2287</v>
      </c>
    </row>
    <row r="10762" spans="1:14" ht="15">
      <c r="A10762" s="282">
        <v>46035</v>
      </c>
      <c r="B10762" s="55" t="s">
        <v>10074</v>
      </c>
      <c r="C10762" s="784">
        <v>84157</v>
      </c>
      <c r="D10762" s="784" t="s">
        <v>10079</v>
      </c>
      <c r="E10762" s="784">
        <v>75</v>
      </c>
      <c r="F10762" s="784">
        <v>4010</v>
      </c>
      <c r="G10762" s="784" t="s">
        <v>10080</v>
      </c>
      <c r="H10762" s="784" t="s">
        <v>1573</v>
      </c>
      <c r="J10762" s="55">
        <v>-1</v>
      </c>
      <c r="K10762" s="791">
        <v>9.2100000000000009</v>
      </c>
      <c r="L10762" s="791">
        <v>-9.2100000000000009</v>
      </c>
      <c r="M10762" s="55" t="s">
        <v>2287</v>
      </c>
    </row>
    <row r="10763" spans="1:14" ht="15">
      <c r="A10763" s="282">
        <v>46035</v>
      </c>
      <c r="B10763" s="55" t="s">
        <v>10074</v>
      </c>
      <c r="C10763" s="786">
        <v>58661</v>
      </c>
      <c r="D10763" s="786" t="s">
        <v>5036</v>
      </c>
      <c r="E10763" s="786" t="s">
        <v>2230</v>
      </c>
      <c r="F10763" s="786">
        <v>4010</v>
      </c>
      <c r="G10763" s="786" t="s">
        <v>10081</v>
      </c>
      <c r="H10763" s="786" t="s">
        <v>1573</v>
      </c>
      <c r="J10763" s="55">
        <v>-1</v>
      </c>
      <c r="K10763" s="791">
        <v>9.5299999999999994</v>
      </c>
      <c r="L10763" s="791">
        <v>-9.5299999999999994</v>
      </c>
      <c r="M10763" s="55" t="s">
        <v>2287</v>
      </c>
    </row>
    <row r="10764" spans="1:14" ht="15">
      <c r="A10764" s="282">
        <v>46035</v>
      </c>
      <c r="B10764" s="55" t="s">
        <v>10082</v>
      </c>
      <c r="C10764" s="784">
        <v>50754</v>
      </c>
      <c r="D10764" s="784">
        <v>1</v>
      </c>
      <c r="E10764" s="784" t="s">
        <v>2230</v>
      </c>
      <c r="F10764" s="784">
        <v>4010</v>
      </c>
      <c r="G10764" s="784" t="s">
        <v>10083</v>
      </c>
      <c r="H10764" s="784" t="s">
        <v>1573</v>
      </c>
      <c r="J10764" s="55">
        <v>-1</v>
      </c>
      <c r="K10764" s="791">
        <v>4.55</v>
      </c>
      <c r="L10764" s="791">
        <v>-4.55</v>
      </c>
      <c r="M10764" s="55" t="s">
        <v>2967</v>
      </c>
    </row>
    <row r="10765" spans="1:14" ht="15">
      <c r="A10765" s="282">
        <v>46035</v>
      </c>
      <c r="B10765" s="55" t="s">
        <v>10082</v>
      </c>
      <c r="C10765" s="786">
        <v>83935</v>
      </c>
      <c r="D10765" s="786" t="s">
        <v>10084</v>
      </c>
      <c r="E10765" s="786">
        <v>75</v>
      </c>
      <c r="F10765" s="786">
        <v>4010</v>
      </c>
      <c r="G10765" s="786" t="s">
        <v>10085</v>
      </c>
      <c r="H10765" s="786" t="s">
        <v>1573</v>
      </c>
      <c r="J10765" s="55">
        <v>-1</v>
      </c>
      <c r="K10765" s="791">
        <v>10.68</v>
      </c>
      <c r="L10765" s="791">
        <v>-10.68</v>
      </c>
      <c r="M10765" s="55" t="s">
        <v>2967</v>
      </c>
    </row>
    <row r="10766" spans="1:14" ht="15">
      <c r="A10766" s="282">
        <v>46035</v>
      </c>
      <c r="B10766" s="55" t="s">
        <v>10082</v>
      </c>
      <c r="C10766" s="784">
        <v>83213</v>
      </c>
      <c r="D10766" s="784" t="s">
        <v>5284</v>
      </c>
      <c r="E10766" s="784">
        <v>130</v>
      </c>
      <c r="F10766" s="784">
        <v>4010</v>
      </c>
      <c r="G10766" s="784" t="s">
        <v>10086</v>
      </c>
      <c r="H10766" s="784" t="s">
        <v>1573</v>
      </c>
      <c r="J10766" s="55">
        <v>-1</v>
      </c>
      <c r="K10766" s="791">
        <v>12.69</v>
      </c>
      <c r="L10766" s="791">
        <v>-12.69</v>
      </c>
      <c r="M10766" s="55" t="s">
        <v>2967</v>
      </c>
    </row>
    <row r="10767" spans="1:14" ht="15">
      <c r="A10767" s="282">
        <v>46035</v>
      </c>
      <c r="B10767" s="55" t="s">
        <v>10087</v>
      </c>
      <c r="C10767" s="784">
        <v>59852</v>
      </c>
      <c r="D10767" s="784" t="s">
        <v>2408</v>
      </c>
      <c r="E10767" s="784">
        <v>120</v>
      </c>
      <c r="F10767" s="784">
        <v>4010</v>
      </c>
      <c r="G10767" s="784" t="s">
        <v>9351</v>
      </c>
      <c r="H10767" s="784" t="s">
        <v>1573</v>
      </c>
      <c r="I10767" s="797">
        <v>51</v>
      </c>
      <c r="J10767" s="784">
        <v>51</v>
      </c>
      <c r="K10767" s="784">
        <v>7.83</v>
      </c>
      <c r="L10767" s="793">
        <v>399.33</v>
      </c>
      <c r="M10767" s="55" t="s">
        <v>2618</v>
      </c>
      <c r="N10767" s="788" t="s">
        <v>10088</v>
      </c>
    </row>
    <row r="10768" spans="1:14" ht="15">
      <c r="A10768" s="282">
        <v>46035</v>
      </c>
      <c r="B10768" s="55" t="s">
        <v>10089</v>
      </c>
      <c r="C10768" s="784">
        <v>80039</v>
      </c>
      <c r="D10768" s="784" t="s">
        <v>2242</v>
      </c>
      <c r="E10768" s="784" t="s">
        <v>441</v>
      </c>
      <c r="F10768" s="784">
        <v>4010</v>
      </c>
      <c r="G10768" s="784" t="s">
        <v>10090</v>
      </c>
      <c r="H10768" s="784" t="s">
        <v>1573</v>
      </c>
      <c r="I10768" s="797">
        <v>3</v>
      </c>
      <c r="J10768" s="784">
        <v>3</v>
      </c>
      <c r="K10768" s="784">
        <v>10.73</v>
      </c>
      <c r="L10768" s="793">
        <v>32.19</v>
      </c>
      <c r="M10768" s="55" t="s">
        <v>2455</v>
      </c>
    </row>
    <row r="10769" spans="1:13" ht="15">
      <c r="A10769" s="282">
        <v>46035</v>
      </c>
      <c r="B10769" s="55" t="s">
        <v>10089</v>
      </c>
      <c r="C10769" s="786">
        <v>57826</v>
      </c>
      <c r="D10769" s="786" t="s">
        <v>6925</v>
      </c>
      <c r="E10769" s="786">
        <v>90</v>
      </c>
      <c r="F10769" s="786">
        <v>4010</v>
      </c>
      <c r="G10769" s="786" t="s">
        <v>9998</v>
      </c>
      <c r="H10769" s="786" t="s">
        <v>1573</v>
      </c>
      <c r="I10769" s="798">
        <v>1</v>
      </c>
      <c r="J10769" s="786">
        <v>1</v>
      </c>
      <c r="K10769" s="786">
        <v>11.63</v>
      </c>
      <c r="L10769" s="796">
        <v>11.63</v>
      </c>
      <c r="M10769" s="55" t="s">
        <v>2455</v>
      </c>
    </row>
    <row r="10770" spans="1:13" ht="15">
      <c r="A10770" s="282">
        <v>46035</v>
      </c>
      <c r="B10770" s="55" t="s">
        <v>10089</v>
      </c>
      <c r="C10770" s="784">
        <v>82979</v>
      </c>
      <c r="D10770" s="784" t="s">
        <v>4052</v>
      </c>
      <c r="E10770" s="784" t="s">
        <v>2061</v>
      </c>
      <c r="F10770" s="784">
        <v>4010</v>
      </c>
      <c r="G10770" s="784" t="s">
        <v>9999</v>
      </c>
      <c r="H10770" s="784" t="s">
        <v>1573</v>
      </c>
      <c r="I10770" s="797">
        <v>1</v>
      </c>
      <c r="J10770" s="784">
        <v>1</v>
      </c>
      <c r="K10770" s="784">
        <v>9.57</v>
      </c>
      <c r="L10770" s="793">
        <v>9.57</v>
      </c>
      <c r="M10770" s="55" t="s">
        <v>2455</v>
      </c>
    </row>
    <row r="10771" spans="1:13" ht="15">
      <c r="A10771" s="282">
        <v>46035</v>
      </c>
      <c r="B10771" s="55" t="s">
        <v>10089</v>
      </c>
      <c r="C10771" s="786">
        <v>66930</v>
      </c>
      <c r="D10771" s="786" t="s">
        <v>2493</v>
      </c>
      <c r="E10771" s="786">
        <v>90</v>
      </c>
      <c r="F10771" s="786">
        <v>4010</v>
      </c>
      <c r="G10771" s="786" t="s">
        <v>9682</v>
      </c>
      <c r="H10771" s="786" t="s">
        <v>1573</v>
      </c>
      <c r="I10771" s="798">
        <v>3</v>
      </c>
      <c r="J10771" s="786">
        <v>3</v>
      </c>
      <c r="K10771" s="786">
        <v>12.96</v>
      </c>
      <c r="L10771" s="796">
        <v>38.880000000000003</v>
      </c>
      <c r="M10771" s="55" t="s">
        <v>2455</v>
      </c>
    </row>
    <row r="10772" spans="1:13" ht="15">
      <c r="A10772" s="282">
        <v>46035</v>
      </c>
      <c r="B10772" s="55" t="s">
        <v>10089</v>
      </c>
      <c r="C10772" s="784">
        <v>83721</v>
      </c>
      <c r="D10772" s="784" t="s">
        <v>2274</v>
      </c>
      <c r="E10772" s="784">
        <v>130</v>
      </c>
      <c r="F10772" s="784">
        <v>4010</v>
      </c>
      <c r="G10772" s="784" t="s">
        <v>9683</v>
      </c>
      <c r="H10772" s="784" t="s">
        <v>1573</v>
      </c>
      <c r="I10772" s="797">
        <v>4</v>
      </c>
      <c r="J10772" s="784">
        <v>4</v>
      </c>
      <c r="K10772" s="784">
        <v>17.489999999999998</v>
      </c>
      <c r="L10772" s="793">
        <v>69.959999999999994</v>
      </c>
      <c r="M10772" s="55" t="s">
        <v>2455</v>
      </c>
    </row>
    <row r="10773" spans="1:13" ht="15">
      <c r="A10773" s="282">
        <v>46035</v>
      </c>
      <c r="B10773" s="55" t="s">
        <v>10089</v>
      </c>
      <c r="C10773" s="786">
        <v>83723</v>
      </c>
      <c r="D10773" s="786" t="s">
        <v>8889</v>
      </c>
      <c r="E10773" s="786">
        <v>110</v>
      </c>
      <c r="F10773" s="786">
        <v>4010</v>
      </c>
      <c r="G10773" s="786" t="s">
        <v>8422</v>
      </c>
      <c r="H10773" s="786" t="s">
        <v>1573</v>
      </c>
      <c r="I10773" s="798">
        <v>2</v>
      </c>
      <c r="J10773" s="786">
        <v>2</v>
      </c>
      <c r="K10773" s="786">
        <v>8.76</v>
      </c>
      <c r="L10773" s="796">
        <v>17.52</v>
      </c>
      <c r="M10773" s="55" t="s">
        <v>2455</v>
      </c>
    </row>
    <row r="10774" spans="1:13" ht="15">
      <c r="A10774" s="282">
        <v>46035</v>
      </c>
      <c r="B10774" s="55" t="s">
        <v>10089</v>
      </c>
      <c r="C10774" s="784">
        <v>83608</v>
      </c>
      <c r="D10774" s="784" t="s">
        <v>7199</v>
      </c>
      <c r="E10774" s="784">
        <v>140</v>
      </c>
      <c r="F10774" s="784">
        <v>4010</v>
      </c>
      <c r="G10774" s="784" t="s">
        <v>8349</v>
      </c>
      <c r="H10774" s="784" t="s">
        <v>1573</v>
      </c>
      <c r="I10774" s="797">
        <v>2</v>
      </c>
      <c r="J10774" s="784">
        <v>2</v>
      </c>
      <c r="K10774" s="784">
        <v>17.239999999999998</v>
      </c>
      <c r="L10774" s="793">
        <v>34.479999999999997</v>
      </c>
      <c r="M10774" s="55" t="s">
        <v>2455</v>
      </c>
    </row>
    <row r="10775" spans="1:13" ht="15">
      <c r="A10775" s="282">
        <v>46035</v>
      </c>
      <c r="B10775" s="55" t="s">
        <v>10089</v>
      </c>
      <c r="C10775" s="786">
        <v>83739</v>
      </c>
      <c r="D10775" s="786" t="s">
        <v>6020</v>
      </c>
      <c r="E10775" s="786">
        <v>140</v>
      </c>
      <c r="F10775" s="786">
        <v>4010</v>
      </c>
      <c r="G10775" s="786" t="s">
        <v>8424</v>
      </c>
      <c r="H10775" s="786" t="s">
        <v>1573</v>
      </c>
      <c r="I10775" s="798">
        <v>1</v>
      </c>
      <c r="J10775" s="786">
        <v>1</v>
      </c>
      <c r="K10775" s="786">
        <v>14.05</v>
      </c>
      <c r="L10775" s="796">
        <v>14.05</v>
      </c>
      <c r="M10775" s="55" t="s">
        <v>2455</v>
      </c>
    </row>
    <row r="10776" spans="1:13" ht="15">
      <c r="A10776" s="282">
        <v>46035</v>
      </c>
      <c r="B10776" s="55" t="s">
        <v>10089</v>
      </c>
      <c r="C10776" s="784">
        <v>83720</v>
      </c>
      <c r="D10776" s="784" t="s">
        <v>6704</v>
      </c>
      <c r="E10776" s="784">
        <v>120</v>
      </c>
      <c r="F10776" s="784">
        <v>4010</v>
      </c>
      <c r="G10776" s="784" t="s">
        <v>8426</v>
      </c>
      <c r="H10776" s="784" t="s">
        <v>1573</v>
      </c>
      <c r="I10776" s="797">
        <v>1</v>
      </c>
      <c r="J10776" s="784">
        <v>1</v>
      </c>
      <c r="K10776" s="784">
        <v>10.71</v>
      </c>
      <c r="L10776" s="793">
        <v>10.71</v>
      </c>
      <c r="M10776" s="55" t="s">
        <v>2455</v>
      </c>
    </row>
    <row r="10777" spans="1:13" ht="15">
      <c r="A10777" s="282">
        <v>46035</v>
      </c>
      <c r="B10777" s="55" t="s">
        <v>10089</v>
      </c>
      <c r="C10777" s="786">
        <v>83534</v>
      </c>
      <c r="D10777" s="786" t="s">
        <v>6576</v>
      </c>
      <c r="E10777" s="786">
        <v>90</v>
      </c>
      <c r="F10777" s="786">
        <v>4010</v>
      </c>
      <c r="G10777" s="786" t="s">
        <v>8427</v>
      </c>
      <c r="H10777" s="786" t="s">
        <v>1573</v>
      </c>
      <c r="I10777" s="798">
        <v>1</v>
      </c>
      <c r="J10777" s="786">
        <v>1</v>
      </c>
      <c r="K10777" s="786">
        <v>6.51</v>
      </c>
      <c r="L10777" s="796">
        <v>6.51</v>
      </c>
      <c r="M10777" s="55" t="s">
        <v>2455</v>
      </c>
    </row>
    <row r="10778" spans="1:13" ht="15">
      <c r="A10778" s="282">
        <v>46035</v>
      </c>
      <c r="B10778" s="55" t="s">
        <v>10089</v>
      </c>
      <c r="C10778" s="784">
        <v>81356</v>
      </c>
      <c r="D10778" s="784" t="s">
        <v>2560</v>
      </c>
      <c r="E10778" s="784">
        <v>110</v>
      </c>
      <c r="F10778" s="784">
        <v>4010</v>
      </c>
      <c r="G10778" s="784" t="s">
        <v>3654</v>
      </c>
      <c r="H10778" s="784" t="s">
        <v>1573</v>
      </c>
      <c r="I10778" s="797">
        <v>1</v>
      </c>
      <c r="J10778" s="784">
        <v>1</v>
      </c>
      <c r="K10778" s="784">
        <v>20.41</v>
      </c>
      <c r="L10778" s="793">
        <v>20.41</v>
      </c>
      <c r="M10778" s="55" t="s">
        <v>2455</v>
      </c>
    </row>
    <row r="10779" spans="1:13" ht="15">
      <c r="A10779" s="282">
        <v>46035</v>
      </c>
      <c r="B10779" s="55" t="s">
        <v>10089</v>
      </c>
      <c r="C10779" s="786">
        <v>59852</v>
      </c>
      <c r="D10779" s="786" t="s">
        <v>2988</v>
      </c>
      <c r="E10779" s="786">
        <v>110</v>
      </c>
      <c r="F10779" s="786">
        <v>4010</v>
      </c>
      <c r="G10779" s="786" t="s">
        <v>8429</v>
      </c>
      <c r="H10779" s="786" t="s">
        <v>1573</v>
      </c>
      <c r="I10779" s="798">
        <v>1</v>
      </c>
      <c r="J10779" s="786">
        <v>1</v>
      </c>
      <c r="K10779" s="786">
        <v>6.82</v>
      </c>
      <c r="L10779" s="796">
        <v>6.82</v>
      </c>
      <c r="M10779" s="55" t="s">
        <v>2455</v>
      </c>
    </row>
    <row r="10780" spans="1:13" ht="15">
      <c r="A10780" s="282">
        <v>46035</v>
      </c>
      <c r="B10780" s="55" t="s">
        <v>10089</v>
      </c>
      <c r="C10780" s="784">
        <v>80039</v>
      </c>
      <c r="D10780" s="784" t="s">
        <v>2382</v>
      </c>
      <c r="E10780" s="784" t="s">
        <v>441</v>
      </c>
      <c r="F10780" s="784">
        <v>4010</v>
      </c>
      <c r="G10780" s="784" t="s">
        <v>8431</v>
      </c>
      <c r="H10780" s="784" t="s">
        <v>1573</v>
      </c>
      <c r="I10780" s="797">
        <v>1</v>
      </c>
      <c r="J10780" s="784">
        <v>1</v>
      </c>
      <c r="K10780" s="784">
        <v>10.73</v>
      </c>
      <c r="L10780" s="793">
        <v>10.73</v>
      </c>
      <c r="M10780" s="55" t="s">
        <v>2455</v>
      </c>
    </row>
    <row r="10781" spans="1:13" ht="15">
      <c r="A10781" s="282">
        <v>46035</v>
      </c>
      <c r="B10781" s="55" t="s">
        <v>10089</v>
      </c>
      <c r="C10781" s="786">
        <v>83637</v>
      </c>
      <c r="D10781" s="786" t="s">
        <v>2255</v>
      </c>
      <c r="E10781" s="786" t="s">
        <v>441</v>
      </c>
      <c r="F10781" s="786">
        <v>4010</v>
      </c>
      <c r="G10781" s="786" t="s">
        <v>8432</v>
      </c>
      <c r="H10781" s="786" t="s">
        <v>1573</v>
      </c>
      <c r="I10781" s="798">
        <v>1</v>
      </c>
      <c r="J10781" s="786">
        <v>1</v>
      </c>
      <c r="K10781" s="786">
        <v>20.64</v>
      </c>
      <c r="L10781" s="796">
        <v>20.64</v>
      </c>
      <c r="M10781" s="55" t="s">
        <v>2455</v>
      </c>
    </row>
    <row r="10782" spans="1:13" ht="15">
      <c r="A10782" s="282">
        <v>46035</v>
      </c>
      <c r="B10782" s="55" t="s">
        <v>10089</v>
      </c>
      <c r="C10782" s="784">
        <v>83613</v>
      </c>
      <c r="D10782" s="784" t="s">
        <v>3428</v>
      </c>
      <c r="E10782" s="784" t="s">
        <v>2061</v>
      </c>
      <c r="F10782" s="784">
        <v>4010</v>
      </c>
      <c r="G10782" s="784" t="s">
        <v>8433</v>
      </c>
      <c r="H10782" s="784" t="s">
        <v>1573</v>
      </c>
      <c r="I10782" s="797">
        <v>2</v>
      </c>
      <c r="J10782" s="784">
        <v>2</v>
      </c>
      <c r="K10782" s="784">
        <v>28.06</v>
      </c>
      <c r="L10782" s="793">
        <v>56.12</v>
      </c>
      <c r="M10782" s="55" t="s">
        <v>2455</v>
      </c>
    </row>
    <row r="10783" spans="1:13" ht="15">
      <c r="A10783" s="282">
        <v>46035</v>
      </c>
      <c r="B10783" s="55" t="s">
        <v>10089</v>
      </c>
      <c r="C10783" s="786">
        <v>83789</v>
      </c>
      <c r="D10783" s="786" t="s">
        <v>7944</v>
      </c>
      <c r="E10783" s="786">
        <v>120</v>
      </c>
      <c r="F10783" s="786">
        <v>4010</v>
      </c>
      <c r="G10783" s="786" t="s">
        <v>4746</v>
      </c>
      <c r="H10783" s="786" t="s">
        <v>1573</v>
      </c>
      <c r="I10783" s="798">
        <v>1</v>
      </c>
      <c r="J10783" s="786">
        <v>1</v>
      </c>
      <c r="K10783" s="786">
        <v>28.19</v>
      </c>
      <c r="L10783" s="796">
        <v>28.19</v>
      </c>
      <c r="M10783" s="55" t="s">
        <v>2455</v>
      </c>
    </row>
    <row r="10784" spans="1:13" ht="15">
      <c r="A10784" s="282">
        <v>46035</v>
      </c>
      <c r="B10784" s="55" t="s">
        <v>10089</v>
      </c>
      <c r="C10784" s="784">
        <v>83029</v>
      </c>
      <c r="D10784" s="784" t="s">
        <v>2216</v>
      </c>
      <c r="E10784" s="784">
        <v>120</v>
      </c>
      <c r="F10784" s="784">
        <v>4010</v>
      </c>
      <c r="G10784" s="784" t="s">
        <v>10091</v>
      </c>
      <c r="H10784" s="784" t="s">
        <v>1573</v>
      </c>
      <c r="I10784" s="797">
        <v>1</v>
      </c>
      <c r="J10784" s="784">
        <v>1</v>
      </c>
      <c r="K10784" s="784">
        <v>8.48</v>
      </c>
      <c r="L10784" s="793">
        <v>8.48</v>
      </c>
      <c r="M10784" s="55" t="s">
        <v>2455</v>
      </c>
    </row>
    <row r="10785" spans="1:13" ht="15">
      <c r="A10785" s="282">
        <v>46035</v>
      </c>
      <c r="B10785" s="55" t="s">
        <v>10089</v>
      </c>
      <c r="C10785" s="786">
        <v>52399</v>
      </c>
      <c r="D10785" s="786" t="s">
        <v>6925</v>
      </c>
      <c r="E10785" s="786" t="s">
        <v>2061</v>
      </c>
      <c r="F10785" s="786">
        <v>4010</v>
      </c>
      <c r="G10785" s="786" t="s">
        <v>9453</v>
      </c>
      <c r="H10785" s="786" t="s">
        <v>1573</v>
      </c>
      <c r="I10785" s="798">
        <v>1</v>
      </c>
      <c r="J10785" s="786">
        <v>1</v>
      </c>
      <c r="K10785" s="786">
        <v>7.45</v>
      </c>
      <c r="L10785" s="796">
        <v>7.45</v>
      </c>
      <c r="M10785" s="55" t="s">
        <v>2455</v>
      </c>
    </row>
    <row r="10786" spans="1:13" ht="15">
      <c r="A10786" s="282">
        <v>46035</v>
      </c>
      <c r="B10786" s="55" t="s">
        <v>10089</v>
      </c>
      <c r="C10786" s="784">
        <v>83553</v>
      </c>
      <c r="D10786" s="784" t="s">
        <v>2710</v>
      </c>
      <c r="E10786" s="784" t="s">
        <v>2061</v>
      </c>
      <c r="F10786" s="784">
        <v>4010</v>
      </c>
      <c r="G10786" s="784" t="s">
        <v>10092</v>
      </c>
      <c r="H10786" s="784" t="s">
        <v>1573</v>
      </c>
      <c r="I10786" s="797">
        <v>1</v>
      </c>
      <c r="J10786" s="784">
        <v>1</v>
      </c>
      <c r="K10786" s="784">
        <v>19.53</v>
      </c>
      <c r="L10786" s="793">
        <v>19.53</v>
      </c>
      <c r="M10786" s="55" t="s">
        <v>2455</v>
      </c>
    </row>
    <row r="10787" spans="1:13" ht="15">
      <c r="A10787" s="282">
        <v>46035</v>
      </c>
      <c r="B10787" s="55" t="s">
        <v>10089</v>
      </c>
      <c r="C10787" s="786">
        <v>83832</v>
      </c>
      <c r="D10787" s="786" t="s">
        <v>8040</v>
      </c>
      <c r="E10787" s="786">
        <v>120</v>
      </c>
      <c r="F10787" s="786">
        <v>4010</v>
      </c>
      <c r="G10787" s="786" t="s">
        <v>10093</v>
      </c>
      <c r="H10787" s="786" t="s">
        <v>1573</v>
      </c>
      <c r="I10787" s="798">
        <v>4</v>
      </c>
      <c r="J10787" s="786">
        <v>4</v>
      </c>
      <c r="K10787" s="786">
        <v>14.03</v>
      </c>
      <c r="L10787" s="796">
        <v>56.12</v>
      </c>
      <c r="M10787" s="55" t="s">
        <v>2455</v>
      </c>
    </row>
    <row r="10788" spans="1:13" ht="15">
      <c r="A10788" s="282">
        <v>46035</v>
      </c>
      <c r="B10788" s="55" t="s">
        <v>10089</v>
      </c>
      <c r="C10788" s="784">
        <v>59852</v>
      </c>
      <c r="D10788" s="784" t="s">
        <v>5674</v>
      </c>
      <c r="E10788" s="784">
        <v>150</v>
      </c>
      <c r="F10788" s="784">
        <v>4010</v>
      </c>
      <c r="G10788" s="784" t="s">
        <v>5719</v>
      </c>
      <c r="H10788" s="784" t="s">
        <v>1573</v>
      </c>
      <c r="I10788" s="797">
        <v>3</v>
      </c>
      <c r="J10788" s="784">
        <v>3</v>
      </c>
      <c r="K10788" s="784">
        <v>9.2799999999999994</v>
      </c>
      <c r="L10788" s="793">
        <v>27.84</v>
      </c>
      <c r="M10788" s="55" t="s">
        <v>2455</v>
      </c>
    </row>
    <row r="10789" spans="1:13" ht="15">
      <c r="A10789" s="282">
        <v>46035</v>
      </c>
      <c r="B10789" s="55" t="s">
        <v>10089</v>
      </c>
      <c r="C10789" s="786">
        <v>50659</v>
      </c>
      <c r="D10789" s="786">
        <v>461</v>
      </c>
      <c r="E10789" s="877">
        <v>46057</v>
      </c>
      <c r="F10789" s="786">
        <v>4010</v>
      </c>
      <c r="G10789" s="786" t="s">
        <v>10094</v>
      </c>
      <c r="H10789" s="786" t="s">
        <v>1573</v>
      </c>
      <c r="I10789" s="798">
        <v>1</v>
      </c>
      <c r="J10789" s="786">
        <v>1</v>
      </c>
      <c r="K10789" s="786">
        <v>5.3</v>
      </c>
      <c r="L10789" s="796">
        <v>5.3</v>
      </c>
      <c r="M10789" s="55" t="s">
        <v>2455</v>
      </c>
    </row>
    <row r="10790" spans="1:13" ht="15">
      <c r="A10790" s="282">
        <v>46035</v>
      </c>
      <c r="B10790" s="55" t="s">
        <v>10089</v>
      </c>
      <c r="C10790" s="784">
        <v>83641</v>
      </c>
      <c r="D10790" s="784" t="s">
        <v>6088</v>
      </c>
      <c r="E10790" s="784" t="s">
        <v>2230</v>
      </c>
      <c r="F10790" s="784">
        <v>4010</v>
      </c>
      <c r="G10790" s="784" t="s">
        <v>6160</v>
      </c>
      <c r="H10790" s="784" t="s">
        <v>1573</v>
      </c>
      <c r="I10790" s="797">
        <v>1</v>
      </c>
      <c r="J10790" s="784">
        <v>1</v>
      </c>
      <c r="K10790" s="784">
        <v>16.55</v>
      </c>
      <c r="L10790" s="793">
        <v>16.55</v>
      </c>
      <c r="M10790" s="55" t="s">
        <v>2455</v>
      </c>
    </row>
    <row r="10791" spans="1:13" ht="15">
      <c r="A10791" s="282">
        <v>46035</v>
      </c>
      <c r="B10791" s="55" t="s">
        <v>10089</v>
      </c>
      <c r="C10791" s="786">
        <v>82261</v>
      </c>
      <c r="D10791" s="786" t="s">
        <v>6358</v>
      </c>
      <c r="E10791" s="786">
        <v>110</v>
      </c>
      <c r="F10791" s="786">
        <v>4010</v>
      </c>
      <c r="G10791" s="786" t="s">
        <v>10095</v>
      </c>
      <c r="H10791" s="786" t="s">
        <v>1573</v>
      </c>
      <c r="I10791" s="798">
        <v>1</v>
      </c>
      <c r="J10791" s="786">
        <v>1</v>
      </c>
      <c r="K10791" s="786">
        <v>16.23</v>
      </c>
      <c r="L10791" s="796">
        <v>16.23</v>
      </c>
      <c r="M10791" s="55" t="s">
        <v>2455</v>
      </c>
    </row>
    <row r="10792" spans="1:13" ht="15">
      <c r="A10792" s="282">
        <v>46035</v>
      </c>
      <c r="B10792" s="55" t="s">
        <v>10089</v>
      </c>
      <c r="C10792" s="784">
        <v>82285</v>
      </c>
      <c r="D10792" s="784" t="s">
        <v>7483</v>
      </c>
      <c r="E10792" s="784">
        <v>90</v>
      </c>
      <c r="F10792" s="784">
        <v>4010</v>
      </c>
      <c r="G10792" s="784" t="s">
        <v>10096</v>
      </c>
      <c r="H10792" s="784" t="s">
        <v>1573</v>
      </c>
      <c r="I10792" s="797">
        <v>1</v>
      </c>
      <c r="J10792" s="784">
        <v>1</v>
      </c>
      <c r="K10792" s="784">
        <v>9.4600000000000009</v>
      </c>
      <c r="L10792" s="793">
        <v>9.4600000000000009</v>
      </c>
      <c r="M10792" s="55" t="s">
        <v>2455</v>
      </c>
    </row>
    <row r="10793" spans="1:13" ht="15">
      <c r="A10793" s="282">
        <v>46035</v>
      </c>
      <c r="B10793" s="55" t="s">
        <v>10089</v>
      </c>
      <c r="C10793" s="786">
        <v>80039</v>
      </c>
      <c r="D10793" s="786" t="s">
        <v>5590</v>
      </c>
      <c r="E10793" s="786" t="s">
        <v>441</v>
      </c>
      <c r="F10793" s="786">
        <v>4010</v>
      </c>
      <c r="G10793" s="786" t="s">
        <v>7436</v>
      </c>
      <c r="H10793" s="786" t="s">
        <v>1573</v>
      </c>
      <c r="I10793" s="798">
        <v>1</v>
      </c>
      <c r="J10793" s="786">
        <v>1</v>
      </c>
      <c r="K10793" s="786">
        <v>10.73</v>
      </c>
      <c r="L10793" s="796">
        <v>10.73</v>
      </c>
      <c r="M10793" s="55" t="s">
        <v>2455</v>
      </c>
    </row>
    <row r="10794" spans="1:13" ht="15">
      <c r="A10794" s="282">
        <v>46035</v>
      </c>
      <c r="B10794" s="55" t="s">
        <v>10089</v>
      </c>
      <c r="C10794" s="784">
        <v>83643</v>
      </c>
      <c r="D10794" s="784" t="s">
        <v>6086</v>
      </c>
      <c r="E10794" s="784" t="s">
        <v>289</v>
      </c>
      <c r="F10794" s="784">
        <v>4010</v>
      </c>
      <c r="G10794" s="784" t="s">
        <v>10097</v>
      </c>
      <c r="H10794" s="784" t="s">
        <v>1573</v>
      </c>
      <c r="I10794" s="797">
        <v>1</v>
      </c>
      <c r="J10794" s="784">
        <v>1</v>
      </c>
      <c r="K10794" s="784">
        <v>31.95</v>
      </c>
      <c r="L10794" s="793">
        <v>31.95</v>
      </c>
      <c r="M10794" s="55" t="s">
        <v>2455</v>
      </c>
    </row>
    <row r="10795" spans="1:13" ht="15">
      <c r="A10795" s="282">
        <v>46035</v>
      </c>
      <c r="B10795" s="55" t="s">
        <v>10089</v>
      </c>
      <c r="C10795" s="786">
        <v>83603</v>
      </c>
      <c r="D10795" s="786" t="s">
        <v>7368</v>
      </c>
      <c r="E10795" s="786" t="s">
        <v>2061</v>
      </c>
      <c r="F10795" s="786">
        <v>4010</v>
      </c>
      <c r="G10795" s="786" t="s">
        <v>10098</v>
      </c>
      <c r="H10795" s="786" t="s">
        <v>1573</v>
      </c>
      <c r="I10795" s="798">
        <v>2</v>
      </c>
      <c r="J10795" s="786">
        <v>2</v>
      </c>
      <c r="K10795" s="786">
        <v>28.16</v>
      </c>
      <c r="L10795" s="796">
        <v>56.32</v>
      </c>
      <c r="M10795" s="55" t="s">
        <v>2455</v>
      </c>
    </row>
    <row r="10796" spans="1:13" ht="15">
      <c r="A10796" s="282">
        <v>46035</v>
      </c>
      <c r="B10796" s="55" t="s">
        <v>10089</v>
      </c>
      <c r="C10796" s="784">
        <v>84296</v>
      </c>
      <c r="D10796" s="784" t="s">
        <v>6746</v>
      </c>
      <c r="E10796" s="784">
        <v>140</v>
      </c>
      <c r="F10796" s="784">
        <v>4010</v>
      </c>
      <c r="G10796" s="784" t="s">
        <v>10099</v>
      </c>
      <c r="H10796" s="784" t="s">
        <v>1573</v>
      </c>
      <c r="I10796" s="797">
        <v>1</v>
      </c>
      <c r="J10796" s="784">
        <v>1</v>
      </c>
      <c r="K10796" s="784">
        <v>7.86</v>
      </c>
      <c r="L10796" s="793">
        <v>7.86</v>
      </c>
      <c r="M10796" s="55" t="s">
        <v>2455</v>
      </c>
    </row>
    <row r="10797" spans="1:13" ht="15">
      <c r="A10797" s="282">
        <v>46035</v>
      </c>
      <c r="B10797" s="55" t="s">
        <v>10089</v>
      </c>
      <c r="C10797" s="786">
        <v>83643</v>
      </c>
      <c r="D10797" s="786" t="s">
        <v>5595</v>
      </c>
      <c r="E10797" s="786" t="s">
        <v>3950</v>
      </c>
      <c r="F10797" s="786">
        <v>4010</v>
      </c>
      <c r="G10797" s="786" t="s">
        <v>10100</v>
      </c>
      <c r="H10797" s="786" t="s">
        <v>1573</v>
      </c>
      <c r="I10797" s="798">
        <v>1</v>
      </c>
      <c r="J10797" s="786">
        <v>1</v>
      </c>
      <c r="K10797" s="786">
        <v>27.49</v>
      </c>
      <c r="L10797" s="796">
        <v>27.49</v>
      </c>
      <c r="M10797" s="55" t="s">
        <v>2455</v>
      </c>
    </row>
    <row r="10798" spans="1:13" ht="15">
      <c r="A10798" s="282">
        <v>46035</v>
      </c>
      <c r="B10798" s="55" t="s">
        <v>10089</v>
      </c>
      <c r="C10798" s="784">
        <v>44403</v>
      </c>
      <c r="D10798" s="784" t="s">
        <v>3942</v>
      </c>
      <c r="E10798" s="784" t="s">
        <v>2061</v>
      </c>
      <c r="F10798" s="784">
        <v>4010</v>
      </c>
      <c r="G10798" s="784" t="s">
        <v>10101</v>
      </c>
      <c r="H10798" s="784" t="s">
        <v>1573</v>
      </c>
      <c r="I10798" s="797">
        <v>2</v>
      </c>
      <c r="J10798" s="784">
        <v>2</v>
      </c>
      <c r="K10798" s="784">
        <v>8.69</v>
      </c>
      <c r="L10798" s="793">
        <v>17.38</v>
      </c>
      <c r="M10798" s="55" t="s">
        <v>2455</v>
      </c>
    </row>
    <row r="10799" spans="1:13" ht="15">
      <c r="A10799" s="282">
        <v>46035</v>
      </c>
      <c r="B10799" s="55" t="s">
        <v>10089</v>
      </c>
      <c r="C10799" s="786">
        <v>83644</v>
      </c>
      <c r="D10799" s="786" t="s">
        <v>7224</v>
      </c>
      <c r="E10799" s="786" t="s">
        <v>2061</v>
      </c>
      <c r="F10799" s="786">
        <v>4010</v>
      </c>
      <c r="G10799" s="786" t="s">
        <v>10102</v>
      </c>
      <c r="H10799" s="786" t="s">
        <v>1573</v>
      </c>
      <c r="I10799" s="798">
        <v>1</v>
      </c>
      <c r="J10799" s="786">
        <v>1</v>
      </c>
      <c r="K10799" s="786">
        <v>37.72</v>
      </c>
      <c r="L10799" s="796">
        <v>37.72</v>
      </c>
      <c r="M10799" s="55" t="s">
        <v>2455</v>
      </c>
    </row>
    <row r="10800" spans="1:13" ht="15">
      <c r="A10800" s="282">
        <v>46035</v>
      </c>
      <c r="B10800" s="55" t="s">
        <v>10089</v>
      </c>
      <c r="C10800" s="784">
        <v>44403</v>
      </c>
      <c r="D10800" s="784" t="s">
        <v>2623</v>
      </c>
      <c r="E10800" s="784" t="s">
        <v>2296</v>
      </c>
      <c r="F10800" s="784">
        <v>4010</v>
      </c>
      <c r="G10800" s="784" t="s">
        <v>10103</v>
      </c>
      <c r="H10800" s="784" t="s">
        <v>1573</v>
      </c>
      <c r="I10800" s="797">
        <v>1</v>
      </c>
      <c r="J10800" s="784">
        <v>1</v>
      </c>
      <c r="K10800" s="784">
        <v>8.9</v>
      </c>
      <c r="L10800" s="793">
        <v>8.9</v>
      </c>
      <c r="M10800" s="55" t="s">
        <v>2455</v>
      </c>
    </row>
    <row r="10801" spans="1:13" ht="15">
      <c r="A10801" s="282">
        <v>46035</v>
      </c>
      <c r="B10801" s="55" t="s">
        <v>10089</v>
      </c>
      <c r="C10801" s="786">
        <v>80039</v>
      </c>
      <c r="D10801" s="786" t="s">
        <v>2382</v>
      </c>
      <c r="E10801" s="786" t="s">
        <v>2296</v>
      </c>
      <c r="F10801" s="786">
        <v>4010</v>
      </c>
      <c r="G10801" s="786" t="s">
        <v>10104</v>
      </c>
      <c r="H10801" s="786" t="s">
        <v>1573</v>
      </c>
      <c r="I10801" s="798">
        <v>1</v>
      </c>
      <c r="J10801" s="786">
        <v>1</v>
      </c>
      <c r="K10801" s="786">
        <v>10.73</v>
      </c>
      <c r="L10801" s="796">
        <v>10.73</v>
      </c>
      <c r="M10801" s="55" t="s">
        <v>2455</v>
      </c>
    </row>
    <row r="10802" spans="1:13" ht="15">
      <c r="A10802" s="282">
        <v>46035</v>
      </c>
      <c r="B10802" s="55" t="s">
        <v>10089</v>
      </c>
      <c r="C10802" s="784">
        <v>83643</v>
      </c>
      <c r="D10802" s="784" t="s">
        <v>6567</v>
      </c>
      <c r="E10802" s="784" t="s">
        <v>2296</v>
      </c>
      <c r="F10802" s="784">
        <v>4010</v>
      </c>
      <c r="G10802" s="784" t="s">
        <v>10105</v>
      </c>
      <c r="H10802" s="784" t="s">
        <v>1573</v>
      </c>
      <c r="I10802" s="797">
        <v>1</v>
      </c>
      <c r="J10802" s="784">
        <v>1</v>
      </c>
      <c r="K10802" s="784">
        <v>31.95</v>
      </c>
      <c r="L10802" s="793">
        <v>31.95</v>
      </c>
      <c r="M10802" s="55" t="s">
        <v>2455</v>
      </c>
    </row>
    <row r="10803" spans="1:13" ht="15">
      <c r="A10803" s="282">
        <v>46035</v>
      </c>
      <c r="B10803" s="55" t="s">
        <v>10089</v>
      </c>
      <c r="C10803" s="786">
        <v>80039</v>
      </c>
      <c r="D10803" s="786" t="s">
        <v>6345</v>
      </c>
      <c r="E10803" s="786" t="s">
        <v>2061</v>
      </c>
      <c r="F10803" s="786">
        <v>4010</v>
      </c>
      <c r="G10803" s="786" t="s">
        <v>10106</v>
      </c>
      <c r="H10803" s="786" t="s">
        <v>1573</v>
      </c>
      <c r="I10803" s="798">
        <v>1</v>
      </c>
      <c r="J10803" s="786">
        <v>1</v>
      </c>
      <c r="K10803" s="786">
        <v>12.07</v>
      </c>
      <c r="L10803" s="796">
        <v>12.07</v>
      </c>
      <c r="M10803" s="55" t="s">
        <v>2455</v>
      </c>
    </row>
    <row r="10804" spans="1:13" ht="15">
      <c r="A10804" s="282">
        <v>46035</v>
      </c>
      <c r="B10804" s="55" t="s">
        <v>10089</v>
      </c>
      <c r="C10804" s="784">
        <v>80039</v>
      </c>
      <c r="D10804" s="784" t="s">
        <v>2653</v>
      </c>
      <c r="E10804" s="784" t="s">
        <v>2061</v>
      </c>
      <c r="F10804" s="784">
        <v>4010</v>
      </c>
      <c r="G10804" s="784" t="s">
        <v>9767</v>
      </c>
      <c r="H10804" s="784" t="s">
        <v>1573</v>
      </c>
      <c r="I10804" s="797">
        <v>1</v>
      </c>
      <c r="J10804" s="784">
        <v>1</v>
      </c>
      <c r="K10804" s="784">
        <v>13.49</v>
      </c>
      <c r="L10804" s="793">
        <v>13.49</v>
      </c>
      <c r="M10804" s="55" t="s">
        <v>2455</v>
      </c>
    </row>
    <row r="10805" spans="1:13" ht="15">
      <c r="A10805" s="282">
        <v>46035</v>
      </c>
      <c r="B10805" s="55" t="s">
        <v>10089</v>
      </c>
      <c r="C10805" s="786">
        <v>83643</v>
      </c>
      <c r="D10805" s="786" t="s">
        <v>6746</v>
      </c>
      <c r="E10805" s="786" t="s">
        <v>2300</v>
      </c>
      <c r="F10805" s="786">
        <v>4010</v>
      </c>
      <c r="G10805" s="786" t="s">
        <v>10107</v>
      </c>
      <c r="H10805" s="786" t="s">
        <v>1573</v>
      </c>
      <c r="I10805" s="798">
        <v>1</v>
      </c>
      <c r="J10805" s="786">
        <v>1</v>
      </c>
      <c r="K10805" s="786">
        <v>26.03</v>
      </c>
      <c r="L10805" s="796">
        <v>26.03</v>
      </c>
      <c r="M10805" s="55" t="s">
        <v>2455</v>
      </c>
    </row>
    <row r="10806" spans="1:13" ht="15">
      <c r="A10806" s="282">
        <v>46035</v>
      </c>
      <c r="B10806" s="55" t="s">
        <v>10108</v>
      </c>
      <c r="C10806" s="784">
        <v>82723</v>
      </c>
      <c r="D10806" s="784" t="s">
        <v>3189</v>
      </c>
      <c r="E10806" s="784">
        <v>130</v>
      </c>
      <c r="F10806" s="784">
        <v>4010</v>
      </c>
      <c r="G10806" s="784" t="s">
        <v>3223</v>
      </c>
      <c r="H10806" s="784" t="s">
        <v>1573</v>
      </c>
      <c r="I10806" s="797">
        <v>1</v>
      </c>
      <c r="J10806" s="784">
        <v>1</v>
      </c>
      <c r="K10806" s="784">
        <v>8.83</v>
      </c>
      <c r="L10806" s="793">
        <v>8.83</v>
      </c>
      <c r="M10806" s="55" t="s">
        <v>2455</v>
      </c>
    </row>
    <row r="10807" spans="1:13" ht="15">
      <c r="A10807" s="282">
        <v>46035</v>
      </c>
      <c r="B10807" s="55" t="s">
        <v>10108</v>
      </c>
      <c r="C10807" s="786">
        <v>82008</v>
      </c>
      <c r="D10807" s="786" t="s">
        <v>7372</v>
      </c>
      <c r="E10807" s="786">
        <v>110</v>
      </c>
      <c r="F10807" s="786">
        <v>4010</v>
      </c>
      <c r="G10807" s="786" t="s">
        <v>9670</v>
      </c>
      <c r="H10807" s="786" t="s">
        <v>1573</v>
      </c>
      <c r="I10807" s="798">
        <v>1</v>
      </c>
      <c r="J10807" s="786">
        <v>1</v>
      </c>
      <c r="K10807" s="786">
        <v>8.16</v>
      </c>
      <c r="L10807" s="796">
        <v>8.16</v>
      </c>
      <c r="M10807" s="55" t="s">
        <v>2455</v>
      </c>
    </row>
    <row r="10808" spans="1:13" ht="15">
      <c r="A10808" s="282">
        <v>46035</v>
      </c>
      <c r="B10808" s="55" t="s">
        <v>10108</v>
      </c>
      <c r="C10808" s="784">
        <v>83789</v>
      </c>
      <c r="D10808" s="784" t="s">
        <v>8568</v>
      </c>
      <c r="E10808" s="784">
        <v>90</v>
      </c>
      <c r="F10808" s="784">
        <v>4010</v>
      </c>
      <c r="G10808" s="784" t="s">
        <v>9671</v>
      </c>
      <c r="H10808" s="784" t="s">
        <v>1573</v>
      </c>
      <c r="I10808" s="797">
        <v>1</v>
      </c>
      <c r="J10808" s="784">
        <v>1</v>
      </c>
      <c r="K10808" s="784">
        <v>28.19</v>
      </c>
      <c r="L10808" s="793">
        <v>28.19</v>
      </c>
      <c r="M10808" s="55" t="s">
        <v>2455</v>
      </c>
    </row>
    <row r="10809" spans="1:13" ht="15">
      <c r="A10809" s="282">
        <v>46035</v>
      </c>
      <c r="B10809" s="55" t="s">
        <v>10108</v>
      </c>
      <c r="C10809" s="786">
        <v>82406</v>
      </c>
      <c r="D10809" s="786" t="s">
        <v>8969</v>
      </c>
      <c r="E10809" s="786">
        <v>100</v>
      </c>
      <c r="F10809" s="786">
        <v>4010</v>
      </c>
      <c r="G10809" s="786" t="s">
        <v>9672</v>
      </c>
      <c r="H10809" s="786" t="s">
        <v>1573</v>
      </c>
      <c r="I10809" s="798">
        <v>1</v>
      </c>
      <c r="J10809" s="786">
        <v>1</v>
      </c>
      <c r="K10809" s="786">
        <v>8.1999999999999993</v>
      </c>
      <c r="L10809" s="796">
        <v>8.1999999999999993</v>
      </c>
      <c r="M10809" s="55" t="s">
        <v>2455</v>
      </c>
    </row>
    <row r="10810" spans="1:13" ht="15">
      <c r="A10810" s="282">
        <v>46035</v>
      </c>
      <c r="B10810" s="55" t="s">
        <v>10108</v>
      </c>
      <c r="C10810" s="784">
        <v>80039</v>
      </c>
      <c r="D10810" s="784" t="s">
        <v>2408</v>
      </c>
      <c r="E10810" s="784" t="s">
        <v>2300</v>
      </c>
      <c r="F10810" s="784">
        <v>4010</v>
      </c>
      <c r="G10810" s="784" t="s">
        <v>9677</v>
      </c>
      <c r="H10810" s="784" t="s">
        <v>1573</v>
      </c>
      <c r="I10810" s="797">
        <v>1</v>
      </c>
      <c r="J10810" s="784">
        <v>1</v>
      </c>
      <c r="K10810" s="784">
        <v>10.73</v>
      </c>
      <c r="L10810" s="793">
        <v>10.73</v>
      </c>
      <c r="M10810" s="55" t="s">
        <v>2455</v>
      </c>
    </row>
    <row r="10811" spans="1:13" ht="15">
      <c r="A10811" s="282">
        <v>46035</v>
      </c>
      <c r="B10811" s="55" t="s">
        <v>10108</v>
      </c>
      <c r="C10811" s="786">
        <v>83294</v>
      </c>
      <c r="D10811" s="786" t="s">
        <v>4540</v>
      </c>
      <c r="E10811" s="786">
        <v>130</v>
      </c>
      <c r="F10811" s="786">
        <v>4010</v>
      </c>
      <c r="G10811" s="786" t="s">
        <v>9679</v>
      </c>
      <c r="H10811" s="786" t="s">
        <v>1573</v>
      </c>
      <c r="I10811" s="798">
        <v>1</v>
      </c>
      <c r="J10811" s="786">
        <v>1</v>
      </c>
      <c r="K10811" s="786">
        <v>7.69</v>
      </c>
      <c r="L10811" s="796">
        <v>7.69</v>
      </c>
      <c r="M10811" s="55" t="s">
        <v>2455</v>
      </c>
    </row>
    <row r="10812" spans="1:13" ht="15">
      <c r="A10812" s="282">
        <v>46035</v>
      </c>
      <c r="B10812" s="55" t="s">
        <v>10108</v>
      </c>
      <c r="C10812" s="784">
        <v>80039</v>
      </c>
      <c r="D10812" s="784" t="s">
        <v>6115</v>
      </c>
      <c r="E10812" s="784" t="s">
        <v>441</v>
      </c>
      <c r="F10812" s="784">
        <v>4010</v>
      </c>
      <c r="G10812" s="784" t="s">
        <v>9680</v>
      </c>
      <c r="H10812" s="784" t="s">
        <v>1573</v>
      </c>
      <c r="I10812" s="797">
        <v>1</v>
      </c>
      <c r="J10812" s="784">
        <v>1</v>
      </c>
      <c r="K10812" s="784">
        <v>10.73</v>
      </c>
      <c r="L10812" s="793">
        <v>10.73</v>
      </c>
      <c r="M10812" s="55" t="s">
        <v>2455</v>
      </c>
    </row>
    <row r="10813" spans="1:13" ht="15">
      <c r="A10813" s="282">
        <v>46035</v>
      </c>
      <c r="B10813" s="55" t="s">
        <v>10108</v>
      </c>
      <c r="C10813" s="786">
        <v>83787</v>
      </c>
      <c r="D10813" s="786" t="s">
        <v>2788</v>
      </c>
      <c r="E10813" s="786">
        <v>130</v>
      </c>
      <c r="F10813" s="786">
        <v>4010</v>
      </c>
      <c r="G10813" s="786" t="s">
        <v>8420</v>
      </c>
      <c r="H10813" s="786" t="s">
        <v>1573</v>
      </c>
      <c r="I10813" s="798">
        <v>1</v>
      </c>
      <c r="J10813" s="786">
        <v>1</v>
      </c>
      <c r="K10813" s="786">
        <v>22.89</v>
      </c>
      <c r="L10813" s="796">
        <v>22.89</v>
      </c>
      <c r="M10813" s="55" t="s">
        <v>2455</v>
      </c>
    </row>
    <row r="10814" spans="1:13" ht="15">
      <c r="A10814" s="282">
        <v>46035</v>
      </c>
      <c r="B10814" s="55" t="s">
        <v>10108</v>
      </c>
      <c r="C10814" s="784">
        <v>81496</v>
      </c>
      <c r="D10814" s="784" t="s">
        <v>2268</v>
      </c>
      <c r="E10814" s="784">
        <v>120</v>
      </c>
      <c r="F10814" s="784">
        <v>4010</v>
      </c>
      <c r="G10814" s="784" t="s">
        <v>8421</v>
      </c>
      <c r="H10814" s="784" t="s">
        <v>1573</v>
      </c>
      <c r="I10814" s="797">
        <v>1</v>
      </c>
      <c r="J10814" s="784">
        <v>1</v>
      </c>
      <c r="K10814" s="784">
        <v>7.84</v>
      </c>
      <c r="L10814" s="793">
        <v>7.84</v>
      </c>
      <c r="M10814" s="55" t="s">
        <v>2455</v>
      </c>
    </row>
    <row r="10815" spans="1:13" ht="15">
      <c r="A10815" s="282">
        <v>46035</v>
      </c>
      <c r="B10815" s="55" t="s">
        <v>10108</v>
      </c>
      <c r="C10815" s="786">
        <v>81883</v>
      </c>
      <c r="D10815" s="786" t="s">
        <v>6724</v>
      </c>
      <c r="E10815" s="786">
        <v>110</v>
      </c>
      <c r="F10815" s="786">
        <v>4010</v>
      </c>
      <c r="G10815" s="786" t="s">
        <v>9576</v>
      </c>
      <c r="H10815" s="786" t="s">
        <v>1573</v>
      </c>
      <c r="I10815" s="798">
        <v>1</v>
      </c>
      <c r="J10815" s="786">
        <v>1</v>
      </c>
      <c r="K10815" s="786">
        <v>11.35</v>
      </c>
      <c r="L10815" s="796">
        <v>11.35</v>
      </c>
      <c r="M10815" s="55" t="s">
        <v>2455</v>
      </c>
    </row>
    <row r="10816" spans="1:13" ht="15">
      <c r="A10816" s="282">
        <v>46035</v>
      </c>
      <c r="B10816" s="55" t="s">
        <v>10108</v>
      </c>
      <c r="C10816" s="784">
        <v>81521</v>
      </c>
      <c r="D10816" s="784" t="s">
        <v>6005</v>
      </c>
      <c r="E10816" s="784" t="s">
        <v>441</v>
      </c>
      <c r="F10816" s="784">
        <v>4010</v>
      </c>
      <c r="G10816" s="784" t="s">
        <v>9577</v>
      </c>
      <c r="H10816" s="784" t="s">
        <v>1573</v>
      </c>
      <c r="I10816" s="797">
        <v>3</v>
      </c>
      <c r="J10816" s="784">
        <v>3</v>
      </c>
      <c r="K10816" s="784">
        <v>10.41</v>
      </c>
      <c r="L10816" s="793">
        <v>31.23</v>
      </c>
      <c r="M10816" s="55" t="s">
        <v>2455</v>
      </c>
    </row>
    <row r="10817" spans="1:13" ht="15">
      <c r="A10817" s="282">
        <v>46035</v>
      </c>
      <c r="B10817" s="55" t="s">
        <v>10108</v>
      </c>
      <c r="C10817" s="786">
        <v>82022</v>
      </c>
      <c r="D10817" s="786" t="s">
        <v>6625</v>
      </c>
      <c r="E10817" s="786">
        <v>150</v>
      </c>
      <c r="F10817" s="786">
        <v>4010</v>
      </c>
      <c r="G10817" s="786" t="s">
        <v>9579</v>
      </c>
      <c r="H10817" s="786" t="s">
        <v>1573</v>
      </c>
      <c r="I10817" s="798">
        <v>4</v>
      </c>
      <c r="J10817" s="786">
        <v>4</v>
      </c>
      <c r="K10817" s="786">
        <v>6.24</v>
      </c>
      <c r="L10817" s="796">
        <v>24.96</v>
      </c>
      <c r="M10817" s="55" t="s">
        <v>2455</v>
      </c>
    </row>
    <row r="10818" spans="1:13" ht="15">
      <c r="A10818" s="282">
        <v>46036</v>
      </c>
      <c r="B10818" s="55" t="s">
        <v>10109</v>
      </c>
      <c r="C10818" s="784">
        <v>82767</v>
      </c>
      <c r="D10818" s="784" t="s">
        <v>3294</v>
      </c>
      <c r="E10818" s="784">
        <v>110</v>
      </c>
      <c r="F10818" s="784">
        <v>4010</v>
      </c>
      <c r="G10818" s="784" t="s">
        <v>10110</v>
      </c>
      <c r="H10818" s="784" t="s">
        <v>1573</v>
      </c>
      <c r="I10818" s="797">
        <v>1</v>
      </c>
      <c r="J10818" s="784">
        <v>1</v>
      </c>
      <c r="K10818" s="784">
        <v>8.75</v>
      </c>
      <c r="L10818" s="793">
        <v>8.75</v>
      </c>
      <c r="M10818" s="55" t="s">
        <v>2455</v>
      </c>
    </row>
    <row r="10819" spans="1:13" ht="15">
      <c r="A10819" s="282">
        <v>46036</v>
      </c>
      <c r="B10819" s="55" t="s">
        <v>10109</v>
      </c>
      <c r="C10819" s="786">
        <v>83253</v>
      </c>
      <c r="D10819" s="786" t="s">
        <v>4598</v>
      </c>
      <c r="E10819" s="786">
        <v>85</v>
      </c>
      <c r="F10819" s="786">
        <v>4010</v>
      </c>
      <c r="G10819" s="786" t="s">
        <v>10111</v>
      </c>
      <c r="H10819" s="786" t="s">
        <v>1573</v>
      </c>
      <c r="I10819" s="798">
        <v>1</v>
      </c>
      <c r="J10819" s="786">
        <v>1</v>
      </c>
      <c r="K10819" s="786">
        <v>12.14</v>
      </c>
      <c r="L10819" s="796">
        <v>12.14</v>
      </c>
      <c r="M10819" s="55" t="s">
        <v>2455</v>
      </c>
    </row>
    <row r="10820" spans="1:13" ht="15">
      <c r="A10820" s="282">
        <v>46036</v>
      </c>
      <c r="B10820" s="55" t="s">
        <v>10109</v>
      </c>
      <c r="C10820" s="784">
        <v>83542</v>
      </c>
      <c r="D10820" s="784" t="s">
        <v>6469</v>
      </c>
      <c r="E10820" s="784">
        <v>70</v>
      </c>
      <c r="F10820" s="784">
        <v>4010</v>
      </c>
      <c r="G10820" s="784" t="s">
        <v>10112</v>
      </c>
      <c r="H10820" s="784" t="s">
        <v>1573</v>
      </c>
      <c r="I10820" s="797">
        <v>1</v>
      </c>
      <c r="J10820" s="784">
        <v>1</v>
      </c>
      <c r="K10820" s="784">
        <v>7.28</v>
      </c>
      <c r="L10820" s="793">
        <v>7.28</v>
      </c>
      <c r="M10820" s="55" t="s">
        <v>2455</v>
      </c>
    </row>
    <row r="10821" spans="1:13" ht="15">
      <c r="A10821" s="282">
        <v>46036</v>
      </c>
      <c r="B10821" s="55" t="s">
        <v>10109</v>
      </c>
      <c r="C10821" s="786">
        <v>83989</v>
      </c>
      <c r="D10821" s="786" t="s">
        <v>6298</v>
      </c>
      <c r="E10821" s="786">
        <v>70</v>
      </c>
      <c r="F10821" s="786">
        <v>4010</v>
      </c>
      <c r="G10821" s="786" t="s">
        <v>10113</v>
      </c>
      <c r="H10821" s="786" t="s">
        <v>1573</v>
      </c>
      <c r="I10821" s="798">
        <v>1</v>
      </c>
      <c r="J10821" s="786">
        <v>1</v>
      </c>
      <c r="K10821" s="786">
        <v>16.63</v>
      </c>
      <c r="L10821" s="796">
        <v>16.63</v>
      </c>
      <c r="M10821" s="55" t="s">
        <v>2455</v>
      </c>
    </row>
    <row r="10822" spans="1:13" ht="15">
      <c r="A10822" s="282">
        <v>46036</v>
      </c>
      <c r="B10822" s="55" t="s">
        <v>10109</v>
      </c>
      <c r="C10822" s="784">
        <v>83503</v>
      </c>
      <c r="D10822" s="784" t="s">
        <v>5926</v>
      </c>
      <c r="E10822" s="784">
        <v>90</v>
      </c>
      <c r="F10822" s="784">
        <v>4010</v>
      </c>
      <c r="G10822" s="784" t="s">
        <v>10114</v>
      </c>
      <c r="H10822" s="784" t="s">
        <v>1573</v>
      </c>
      <c r="I10822" s="797">
        <v>1</v>
      </c>
      <c r="J10822" s="784">
        <v>1</v>
      </c>
      <c r="K10822" s="784">
        <v>13.86</v>
      </c>
      <c r="L10822" s="793">
        <v>13.86</v>
      </c>
      <c r="M10822" s="55" t="s">
        <v>2455</v>
      </c>
    </row>
    <row r="10823" spans="1:13" ht="15">
      <c r="A10823" s="282">
        <v>46036</v>
      </c>
      <c r="B10823" s="55" t="s">
        <v>10109</v>
      </c>
      <c r="C10823" s="786">
        <v>67563</v>
      </c>
      <c r="D10823" s="786" t="s">
        <v>2274</v>
      </c>
      <c r="E10823" s="786">
        <v>110</v>
      </c>
      <c r="F10823" s="786">
        <v>4010</v>
      </c>
      <c r="G10823" s="786" t="s">
        <v>10115</v>
      </c>
      <c r="H10823" s="786" t="s">
        <v>1573</v>
      </c>
      <c r="I10823" s="798">
        <v>1</v>
      </c>
      <c r="J10823" s="786">
        <v>1</v>
      </c>
      <c r="K10823" s="786">
        <v>9.49</v>
      </c>
      <c r="L10823" s="796">
        <v>9.49</v>
      </c>
      <c r="M10823" s="55" t="s">
        <v>2455</v>
      </c>
    </row>
    <row r="10824" spans="1:13" ht="15">
      <c r="A10824" s="282">
        <v>46036</v>
      </c>
      <c r="B10824" s="55" t="s">
        <v>10109</v>
      </c>
      <c r="C10824" s="784">
        <v>83839</v>
      </c>
      <c r="D10824" s="784" t="s">
        <v>8609</v>
      </c>
      <c r="E10824" s="784">
        <v>100</v>
      </c>
      <c r="F10824" s="784">
        <v>4010</v>
      </c>
      <c r="G10824" s="784" t="s">
        <v>10116</v>
      </c>
      <c r="H10824" s="784" t="s">
        <v>1573</v>
      </c>
      <c r="I10824" s="797">
        <v>2</v>
      </c>
      <c r="J10824" s="784">
        <v>2</v>
      </c>
      <c r="K10824" s="784">
        <v>4.13</v>
      </c>
      <c r="L10824" s="793">
        <v>8.26</v>
      </c>
      <c r="M10824" s="55" t="s">
        <v>2455</v>
      </c>
    </row>
    <row r="10825" spans="1:13" ht="15">
      <c r="A10825" s="282">
        <v>46036</v>
      </c>
      <c r="B10825" s="55" t="s">
        <v>10109</v>
      </c>
      <c r="C10825" s="786">
        <v>67563</v>
      </c>
      <c r="D10825" s="786" t="s">
        <v>2560</v>
      </c>
      <c r="E10825" s="786">
        <v>130</v>
      </c>
      <c r="F10825" s="786">
        <v>4010</v>
      </c>
      <c r="G10825" s="786" t="s">
        <v>10117</v>
      </c>
      <c r="H10825" s="786" t="s">
        <v>1573</v>
      </c>
      <c r="I10825" s="798">
        <v>1</v>
      </c>
      <c r="J10825" s="786">
        <v>1</v>
      </c>
      <c r="K10825" s="786">
        <v>9.49</v>
      </c>
      <c r="L10825" s="796">
        <v>9.49</v>
      </c>
      <c r="M10825" s="55" t="s">
        <v>2455</v>
      </c>
    </row>
    <row r="10826" spans="1:13" ht="15">
      <c r="A10826" s="282">
        <v>46036</v>
      </c>
      <c r="B10826" s="55" t="s">
        <v>10109</v>
      </c>
      <c r="C10826" s="784">
        <v>66736</v>
      </c>
      <c r="D10826" s="784" t="s">
        <v>8650</v>
      </c>
      <c r="E10826" s="784">
        <v>130</v>
      </c>
      <c r="F10826" s="784">
        <v>4010</v>
      </c>
      <c r="G10826" s="784" t="s">
        <v>10118</v>
      </c>
      <c r="H10826" s="784" t="s">
        <v>1573</v>
      </c>
      <c r="I10826" s="797">
        <v>1</v>
      </c>
      <c r="J10826" s="784">
        <v>1</v>
      </c>
      <c r="K10826" s="784">
        <v>15.78</v>
      </c>
      <c r="L10826" s="793">
        <v>15.78</v>
      </c>
      <c r="M10826" s="55" t="s">
        <v>2455</v>
      </c>
    </row>
    <row r="10827" spans="1:13" ht="15">
      <c r="A10827" s="282">
        <v>46036</v>
      </c>
      <c r="B10827" s="55" t="s">
        <v>10109</v>
      </c>
      <c r="C10827" s="786">
        <v>66936</v>
      </c>
      <c r="D10827" s="786" t="s">
        <v>8558</v>
      </c>
      <c r="E10827" s="786">
        <v>70</v>
      </c>
      <c r="F10827" s="786">
        <v>4010</v>
      </c>
      <c r="G10827" s="786" t="s">
        <v>10119</v>
      </c>
      <c r="H10827" s="786" t="s">
        <v>1573</v>
      </c>
      <c r="I10827" s="798">
        <v>3</v>
      </c>
      <c r="J10827" s="786">
        <v>3</v>
      </c>
      <c r="K10827" s="786">
        <v>8.59</v>
      </c>
      <c r="L10827" s="796">
        <v>25.77</v>
      </c>
      <c r="M10827" s="55" t="s">
        <v>2455</v>
      </c>
    </row>
    <row r="10828" spans="1:13" ht="15">
      <c r="A10828" s="282">
        <v>46036</v>
      </c>
      <c r="B10828" s="55" t="s">
        <v>10109</v>
      </c>
      <c r="C10828" s="784">
        <v>66936</v>
      </c>
      <c r="D10828" s="784" t="s">
        <v>8558</v>
      </c>
      <c r="E10828" s="784">
        <v>75</v>
      </c>
      <c r="F10828" s="784">
        <v>4010</v>
      </c>
      <c r="G10828" s="784" t="s">
        <v>10120</v>
      </c>
      <c r="H10828" s="784" t="s">
        <v>1573</v>
      </c>
      <c r="I10828" s="797">
        <v>2</v>
      </c>
      <c r="J10828" s="784">
        <v>2</v>
      </c>
      <c r="K10828" s="784">
        <v>8.59</v>
      </c>
      <c r="L10828" s="793">
        <v>17.18</v>
      </c>
      <c r="M10828" s="55" t="s">
        <v>2455</v>
      </c>
    </row>
    <row r="10829" spans="1:13" ht="15">
      <c r="A10829" s="282">
        <v>46036</v>
      </c>
      <c r="B10829" s="55" t="s">
        <v>10109</v>
      </c>
      <c r="C10829" s="786">
        <v>83524</v>
      </c>
      <c r="D10829" s="786" t="s">
        <v>9862</v>
      </c>
      <c r="E10829" s="786">
        <v>75</v>
      </c>
      <c r="F10829" s="786">
        <v>4010</v>
      </c>
      <c r="G10829" s="786" t="s">
        <v>10121</v>
      </c>
      <c r="H10829" s="786" t="s">
        <v>1573</v>
      </c>
      <c r="I10829" s="798">
        <v>2</v>
      </c>
      <c r="J10829" s="786">
        <v>2</v>
      </c>
      <c r="K10829" s="786">
        <v>13.81</v>
      </c>
      <c r="L10829" s="796">
        <v>27.62</v>
      </c>
      <c r="M10829" s="55" t="s">
        <v>2455</v>
      </c>
    </row>
    <row r="10830" spans="1:13" ht="15">
      <c r="A10830" s="282">
        <v>46036</v>
      </c>
      <c r="B10830" s="55" t="s">
        <v>10109</v>
      </c>
      <c r="C10830" s="784">
        <v>83723</v>
      </c>
      <c r="D10830" s="784" t="s">
        <v>6925</v>
      </c>
      <c r="E10830" s="784">
        <v>110</v>
      </c>
      <c r="F10830" s="784">
        <v>4010</v>
      </c>
      <c r="G10830" s="784" t="s">
        <v>10122</v>
      </c>
      <c r="H10830" s="784" t="s">
        <v>1573</v>
      </c>
      <c r="I10830" s="797">
        <v>1</v>
      </c>
      <c r="J10830" s="784">
        <v>1</v>
      </c>
      <c r="K10830" s="784">
        <v>8.76</v>
      </c>
      <c r="L10830" s="793">
        <v>8.76</v>
      </c>
      <c r="M10830" s="55" t="s">
        <v>2455</v>
      </c>
    </row>
    <row r="10831" spans="1:13" ht="15">
      <c r="A10831" s="282">
        <v>46036</v>
      </c>
      <c r="B10831" s="55" t="s">
        <v>10109</v>
      </c>
      <c r="C10831" s="786">
        <v>83253</v>
      </c>
      <c r="D10831" s="786" t="s">
        <v>7246</v>
      </c>
      <c r="E10831" s="786">
        <v>130</v>
      </c>
      <c r="F10831" s="786">
        <v>4010</v>
      </c>
      <c r="G10831" s="786" t="s">
        <v>10123</v>
      </c>
      <c r="H10831" s="786" t="s">
        <v>1573</v>
      </c>
      <c r="I10831" s="798">
        <v>1</v>
      </c>
      <c r="J10831" s="786">
        <v>1</v>
      </c>
      <c r="K10831" s="786">
        <v>12.29</v>
      </c>
      <c r="L10831" s="796">
        <v>12.29</v>
      </c>
      <c r="M10831" s="55" t="s">
        <v>2455</v>
      </c>
    </row>
    <row r="10832" spans="1:13" ht="15">
      <c r="A10832" s="282">
        <v>46036</v>
      </c>
      <c r="B10832" s="55" t="s">
        <v>10109</v>
      </c>
      <c r="C10832" s="784">
        <v>83348</v>
      </c>
      <c r="D10832" s="784" t="s">
        <v>8136</v>
      </c>
      <c r="E10832" s="784">
        <v>80</v>
      </c>
      <c r="F10832" s="784">
        <v>4010</v>
      </c>
      <c r="G10832" s="784" t="s">
        <v>10124</v>
      </c>
      <c r="H10832" s="784" t="s">
        <v>1573</v>
      </c>
      <c r="I10832" s="797">
        <v>1</v>
      </c>
      <c r="J10832" s="784">
        <v>1</v>
      </c>
      <c r="K10832" s="784">
        <v>11.39</v>
      </c>
      <c r="L10832" s="793">
        <v>11.39</v>
      </c>
      <c r="M10832" s="55" t="s">
        <v>2455</v>
      </c>
    </row>
    <row r="10833" spans="1:13" ht="15">
      <c r="A10833" s="282">
        <v>46036</v>
      </c>
      <c r="B10833" s="55" t="s">
        <v>10109</v>
      </c>
      <c r="C10833" s="786">
        <v>59852</v>
      </c>
      <c r="D10833" s="786" t="s">
        <v>7751</v>
      </c>
      <c r="E10833" s="786">
        <v>130</v>
      </c>
      <c r="F10833" s="786">
        <v>4010</v>
      </c>
      <c r="G10833" s="786" t="s">
        <v>10125</v>
      </c>
      <c r="H10833" s="786" t="s">
        <v>1573</v>
      </c>
      <c r="I10833" s="798">
        <v>1</v>
      </c>
      <c r="J10833" s="786">
        <v>1</v>
      </c>
      <c r="K10833" s="786">
        <v>9.51</v>
      </c>
      <c r="L10833" s="796">
        <v>9.51</v>
      </c>
      <c r="M10833" s="55" t="s">
        <v>2455</v>
      </c>
    </row>
    <row r="10834" spans="1:13" ht="15">
      <c r="A10834" s="282">
        <v>46036</v>
      </c>
      <c r="B10834" s="55" t="s">
        <v>10109</v>
      </c>
      <c r="C10834" s="784">
        <v>81943</v>
      </c>
      <c r="D10834" s="784" t="s">
        <v>5320</v>
      </c>
      <c r="E10834" s="784">
        <v>130</v>
      </c>
      <c r="F10834" s="784">
        <v>4010</v>
      </c>
      <c r="G10834" s="784" t="s">
        <v>10126</v>
      </c>
      <c r="H10834" s="784" t="s">
        <v>1573</v>
      </c>
      <c r="I10834" s="797">
        <v>1</v>
      </c>
      <c r="J10834" s="784">
        <v>1</v>
      </c>
      <c r="K10834" s="784">
        <v>15.02</v>
      </c>
      <c r="L10834" s="793">
        <v>15.02</v>
      </c>
      <c r="M10834" s="55" t="s">
        <v>2455</v>
      </c>
    </row>
    <row r="10835" spans="1:13" ht="15">
      <c r="A10835" s="282">
        <v>46036</v>
      </c>
      <c r="B10835" s="55" t="s">
        <v>10109</v>
      </c>
      <c r="C10835" s="786">
        <v>83841</v>
      </c>
      <c r="D10835" s="786" t="s">
        <v>9934</v>
      </c>
      <c r="E10835" s="786">
        <v>140</v>
      </c>
      <c r="F10835" s="786">
        <v>4010</v>
      </c>
      <c r="G10835" s="786" t="s">
        <v>10127</v>
      </c>
      <c r="H10835" s="786" t="s">
        <v>1573</v>
      </c>
      <c r="I10835" s="798">
        <v>1</v>
      </c>
      <c r="J10835" s="786">
        <v>1</v>
      </c>
      <c r="K10835" s="786">
        <v>5.27</v>
      </c>
      <c r="L10835" s="796">
        <v>5.27</v>
      </c>
      <c r="M10835" s="55" t="s">
        <v>2455</v>
      </c>
    </row>
    <row r="10836" spans="1:13" ht="15">
      <c r="A10836" s="282">
        <v>46036</v>
      </c>
      <c r="B10836" s="55" t="s">
        <v>10109</v>
      </c>
      <c r="C10836" s="784">
        <v>84024</v>
      </c>
      <c r="D10836" s="784" t="s">
        <v>7633</v>
      </c>
      <c r="E10836" s="784">
        <v>100</v>
      </c>
      <c r="F10836" s="784">
        <v>4010</v>
      </c>
      <c r="G10836" s="784" t="s">
        <v>10128</v>
      </c>
      <c r="H10836" s="784" t="s">
        <v>1573</v>
      </c>
      <c r="I10836" s="797">
        <v>1</v>
      </c>
      <c r="J10836" s="784">
        <v>1</v>
      </c>
      <c r="K10836" s="784">
        <v>21.37</v>
      </c>
      <c r="L10836" s="793">
        <v>21.37</v>
      </c>
      <c r="M10836" s="55" t="s">
        <v>2455</v>
      </c>
    </row>
    <row r="10837" spans="1:13" ht="15">
      <c r="A10837" s="282">
        <v>46036</v>
      </c>
      <c r="B10837" s="55" t="s">
        <v>10109</v>
      </c>
      <c r="C10837" s="786">
        <v>68010</v>
      </c>
      <c r="D10837" s="786" t="s">
        <v>5499</v>
      </c>
      <c r="E10837" s="786">
        <v>120</v>
      </c>
      <c r="F10837" s="786">
        <v>4010</v>
      </c>
      <c r="G10837" s="786" t="s">
        <v>10129</v>
      </c>
      <c r="H10837" s="786" t="s">
        <v>1573</v>
      </c>
      <c r="I10837" s="798">
        <v>1</v>
      </c>
      <c r="J10837" s="786">
        <v>1</v>
      </c>
      <c r="K10837" s="786">
        <v>7.31</v>
      </c>
      <c r="L10837" s="796">
        <v>7.31</v>
      </c>
      <c r="M10837" s="55" t="s">
        <v>2455</v>
      </c>
    </row>
    <row r="10838" spans="1:13" ht="15">
      <c r="A10838" s="282">
        <v>46036</v>
      </c>
      <c r="B10838" s="55" t="s">
        <v>10109</v>
      </c>
      <c r="C10838" s="784">
        <v>83752</v>
      </c>
      <c r="D10838" s="784" t="s">
        <v>6298</v>
      </c>
      <c r="E10838" s="784">
        <v>85</v>
      </c>
      <c r="F10838" s="784">
        <v>4010</v>
      </c>
      <c r="G10838" s="784" t="s">
        <v>10130</v>
      </c>
      <c r="H10838" s="784" t="s">
        <v>1573</v>
      </c>
      <c r="I10838" s="797">
        <v>1</v>
      </c>
      <c r="J10838" s="784">
        <v>1</v>
      </c>
      <c r="K10838" s="784">
        <v>10.62</v>
      </c>
      <c r="L10838" s="793">
        <v>10.62</v>
      </c>
      <c r="M10838" s="55" t="s">
        <v>2455</v>
      </c>
    </row>
    <row r="10839" spans="1:13" ht="15">
      <c r="A10839" s="282">
        <v>46036</v>
      </c>
      <c r="B10839" s="55" t="s">
        <v>10109</v>
      </c>
      <c r="C10839" s="786">
        <v>84297</v>
      </c>
      <c r="D10839" s="786" t="s">
        <v>2653</v>
      </c>
      <c r="E10839" s="786">
        <v>140</v>
      </c>
      <c r="F10839" s="786">
        <v>4010</v>
      </c>
      <c r="G10839" s="786" t="s">
        <v>10131</v>
      </c>
      <c r="H10839" s="786" t="s">
        <v>1573</v>
      </c>
      <c r="I10839" s="798">
        <v>1</v>
      </c>
      <c r="J10839" s="786">
        <v>1</v>
      </c>
      <c r="K10839" s="786">
        <v>8.6999999999999993</v>
      </c>
      <c r="L10839" s="796">
        <v>8.6999999999999993</v>
      </c>
      <c r="M10839" s="55" t="s">
        <v>2455</v>
      </c>
    </row>
    <row r="10840" spans="1:13" ht="15">
      <c r="A10840" s="282">
        <v>46036</v>
      </c>
      <c r="B10840" s="55" t="s">
        <v>10109</v>
      </c>
      <c r="C10840" s="784">
        <v>83491</v>
      </c>
      <c r="D10840" s="784" t="s">
        <v>6844</v>
      </c>
      <c r="E10840" s="784">
        <v>120</v>
      </c>
      <c r="F10840" s="784">
        <v>4010</v>
      </c>
      <c r="G10840" s="784" t="s">
        <v>10132</v>
      </c>
      <c r="H10840" s="784" t="s">
        <v>1573</v>
      </c>
      <c r="I10840" s="797">
        <v>1</v>
      </c>
      <c r="J10840" s="784">
        <v>1</v>
      </c>
      <c r="K10840" s="784">
        <v>8.4700000000000006</v>
      </c>
      <c r="L10840" s="793">
        <v>8.4700000000000006</v>
      </c>
      <c r="M10840" s="55" t="s">
        <v>2455</v>
      </c>
    </row>
    <row r="10841" spans="1:13" ht="15">
      <c r="A10841" s="282">
        <v>46036</v>
      </c>
      <c r="B10841" s="55" t="s">
        <v>10109</v>
      </c>
      <c r="C10841" s="786">
        <v>83697</v>
      </c>
      <c r="D10841" s="786" t="s">
        <v>7836</v>
      </c>
      <c r="E10841" s="786">
        <v>110</v>
      </c>
      <c r="F10841" s="786">
        <v>4010</v>
      </c>
      <c r="G10841" s="786" t="s">
        <v>9651</v>
      </c>
      <c r="H10841" s="786" t="s">
        <v>1573</v>
      </c>
      <c r="I10841" s="798">
        <v>1</v>
      </c>
      <c r="J10841" s="786">
        <v>1</v>
      </c>
      <c r="K10841" s="786">
        <v>24.06</v>
      </c>
      <c r="L10841" s="796">
        <v>24.06</v>
      </c>
      <c r="M10841" s="55" t="s">
        <v>2455</v>
      </c>
    </row>
    <row r="10842" spans="1:13" ht="15">
      <c r="A10842" s="282">
        <v>46036</v>
      </c>
      <c r="B10842" s="55" t="s">
        <v>10109</v>
      </c>
      <c r="C10842" s="784">
        <v>62373</v>
      </c>
      <c r="D10842" s="784" t="s">
        <v>2554</v>
      </c>
      <c r="E10842" s="784">
        <v>90</v>
      </c>
      <c r="F10842" s="784">
        <v>4010</v>
      </c>
      <c r="G10842" s="784" t="s">
        <v>9652</v>
      </c>
      <c r="H10842" s="784" t="s">
        <v>1573</v>
      </c>
      <c r="I10842" s="797">
        <v>1</v>
      </c>
      <c r="J10842" s="784">
        <v>1</v>
      </c>
      <c r="K10842" s="784">
        <v>16.7</v>
      </c>
      <c r="L10842" s="793">
        <v>16.7</v>
      </c>
      <c r="M10842" s="55" t="s">
        <v>2455</v>
      </c>
    </row>
    <row r="10843" spans="1:13" ht="15">
      <c r="A10843" s="282">
        <v>46036</v>
      </c>
      <c r="B10843" s="55" t="s">
        <v>10109</v>
      </c>
      <c r="C10843" s="786">
        <v>83289</v>
      </c>
      <c r="D10843" s="786" t="s">
        <v>5202</v>
      </c>
      <c r="E10843" s="786">
        <v>100</v>
      </c>
      <c r="F10843" s="786">
        <v>4010</v>
      </c>
      <c r="G10843" s="786" t="s">
        <v>2323</v>
      </c>
      <c r="H10843" s="786" t="s">
        <v>1573</v>
      </c>
      <c r="I10843" s="798">
        <v>1</v>
      </c>
      <c r="J10843" s="786">
        <v>1</v>
      </c>
      <c r="K10843" s="786">
        <v>11.88</v>
      </c>
      <c r="L10843" s="796">
        <v>11.88</v>
      </c>
      <c r="M10843" s="55" t="s">
        <v>2455</v>
      </c>
    </row>
    <row r="10844" spans="1:13" ht="15">
      <c r="A10844" s="282">
        <v>46036</v>
      </c>
      <c r="B10844" s="55" t="s">
        <v>10109</v>
      </c>
      <c r="C10844" s="784">
        <v>83841</v>
      </c>
      <c r="D10844" s="784" t="s">
        <v>9934</v>
      </c>
      <c r="E10844" s="784">
        <v>130</v>
      </c>
      <c r="F10844" s="784">
        <v>4010</v>
      </c>
      <c r="G10844" s="784" t="s">
        <v>10133</v>
      </c>
      <c r="H10844" s="784" t="s">
        <v>1573</v>
      </c>
      <c r="I10844" s="797">
        <v>1</v>
      </c>
      <c r="J10844" s="784">
        <v>1</v>
      </c>
      <c r="K10844" s="784">
        <v>5.27</v>
      </c>
      <c r="L10844" s="793">
        <v>5.27</v>
      </c>
      <c r="M10844" s="55" t="s">
        <v>2455</v>
      </c>
    </row>
    <row r="10845" spans="1:13" ht="15">
      <c r="A10845" s="282">
        <v>46036</v>
      </c>
      <c r="B10845" s="55" t="s">
        <v>10109</v>
      </c>
      <c r="C10845" s="786">
        <v>81066</v>
      </c>
      <c r="D10845" s="786">
        <v>542</v>
      </c>
      <c r="E10845" s="786">
        <v>100</v>
      </c>
      <c r="F10845" s="786">
        <v>4010</v>
      </c>
      <c r="G10845" s="786" t="s">
        <v>9654</v>
      </c>
      <c r="H10845" s="786" t="s">
        <v>1573</v>
      </c>
      <c r="I10845" s="798">
        <v>1</v>
      </c>
      <c r="J10845" s="786">
        <v>1</v>
      </c>
      <c r="K10845" s="786">
        <v>16.79</v>
      </c>
      <c r="L10845" s="796">
        <v>16.79</v>
      </c>
      <c r="M10845" s="55" t="s">
        <v>2455</v>
      </c>
    </row>
    <row r="10846" spans="1:13" ht="15">
      <c r="A10846" s="282">
        <v>46036</v>
      </c>
      <c r="B10846" s="55" t="s">
        <v>10109</v>
      </c>
      <c r="C10846" s="784">
        <v>83552</v>
      </c>
      <c r="D10846" s="784" t="s">
        <v>2710</v>
      </c>
      <c r="E10846" s="784">
        <v>150</v>
      </c>
      <c r="F10846" s="784">
        <v>4010</v>
      </c>
      <c r="G10846" s="784" t="s">
        <v>9655</v>
      </c>
      <c r="H10846" s="784" t="s">
        <v>1573</v>
      </c>
      <c r="I10846" s="797">
        <v>1</v>
      </c>
      <c r="J10846" s="784">
        <v>1</v>
      </c>
      <c r="K10846" s="784">
        <v>25.54</v>
      </c>
      <c r="L10846" s="793">
        <v>25.54</v>
      </c>
      <c r="M10846" s="55" t="s">
        <v>2455</v>
      </c>
    </row>
    <row r="10847" spans="1:13" ht="15">
      <c r="A10847" s="282">
        <v>46036</v>
      </c>
      <c r="B10847" s="55" t="s">
        <v>10109</v>
      </c>
      <c r="C10847" s="786">
        <v>83082</v>
      </c>
      <c r="D10847" s="786" t="s">
        <v>8001</v>
      </c>
      <c r="E10847" s="786">
        <v>120</v>
      </c>
      <c r="F10847" s="786">
        <v>4010</v>
      </c>
      <c r="G10847" s="786" t="s">
        <v>10134</v>
      </c>
      <c r="H10847" s="786" t="s">
        <v>1573</v>
      </c>
      <c r="I10847" s="798">
        <v>1</v>
      </c>
      <c r="J10847" s="786">
        <v>1</v>
      </c>
      <c r="K10847" s="786">
        <v>8.6300000000000008</v>
      </c>
      <c r="L10847" s="796">
        <v>8.6300000000000008</v>
      </c>
      <c r="M10847" s="55" t="s">
        <v>2455</v>
      </c>
    </row>
    <row r="10848" spans="1:13" ht="15">
      <c r="A10848" s="282">
        <v>46036</v>
      </c>
      <c r="B10848" s="55" t="s">
        <v>10109</v>
      </c>
      <c r="C10848" s="784">
        <v>83839</v>
      </c>
      <c r="D10848" s="784" t="s">
        <v>7059</v>
      </c>
      <c r="E10848" s="784">
        <v>140</v>
      </c>
      <c r="F10848" s="784">
        <v>4010</v>
      </c>
      <c r="G10848" s="784" t="s">
        <v>6214</v>
      </c>
      <c r="H10848" s="784" t="s">
        <v>1573</v>
      </c>
      <c r="I10848" s="797">
        <v>2</v>
      </c>
      <c r="J10848" s="784">
        <v>2</v>
      </c>
      <c r="K10848" s="784">
        <v>4.13</v>
      </c>
      <c r="L10848" s="793">
        <v>8.26</v>
      </c>
      <c r="M10848" s="55" t="s">
        <v>2455</v>
      </c>
    </row>
    <row r="10849" spans="1:13" ht="15">
      <c r="A10849" s="282">
        <v>46036</v>
      </c>
      <c r="B10849" s="55" t="s">
        <v>10109</v>
      </c>
      <c r="C10849" s="786">
        <v>83622</v>
      </c>
      <c r="D10849" s="786" t="s">
        <v>5595</v>
      </c>
      <c r="E10849" s="786">
        <v>80</v>
      </c>
      <c r="F10849" s="786">
        <v>4010</v>
      </c>
      <c r="G10849" s="786" t="s">
        <v>8343</v>
      </c>
      <c r="H10849" s="786" t="s">
        <v>1573</v>
      </c>
      <c r="I10849" s="798">
        <v>3</v>
      </c>
      <c r="J10849" s="786">
        <v>3</v>
      </c>
      <c r="K10849" s="786">
        <v>6.24</v>
      </c>
      <c r="L10849" s="796">
        <v>18.72</v>
      </c>
      <c r="M10849" s="55" t="s">
        <v>2455</v>
      </c>
    </row>
    <row r="10850" spans="1:13" ht="15">
      <c r="A10850" s="282">
        <v>46036</v>
      </c>
      <c r="B10850" s="55" t="s">
        <v>10109</v>
      </c>
      <c r="C10850" s="784">
        <v>68010</v>
      </c>
      <c r="D10850" s="784" t="s">
        <v>7366</v>
      </c>
      <c r="E10850" s="784">
        <v>110</v>
      </c>
      <c r="F10850" s="784">
        <v>4010</v>
      </c>
      <c r="G10850" s="784" t="s">
        <v>9656</v>
      </c>
      <c r="H10850" s="784" t="s">
        <v>1573</v>
      </c>
      <c r="I10850" s="797">
        <v>2</v>
      </c>
      <c r="J10850" s="784">
        <v>2</v>
      </c>
      <c r="K10850" s="784">
        <v>6.44</v>
      </c>
      <c r="L10850" s="793">
        <v>12.88</v>
      </c>
      <c r="M10850" s="55" t="s">
        <v>2455</v>
      </c>
    </row>
    <row r="10851" spans="1:13" ht="15">
      <c r="A10851" s="282">
        <v>46036</v>
      </c>
      <c r="B10851" s="55" t="s">
        <v>10109</v>
      </c>
      <c r="C10851" s="786">
        <v>82410</v>
      </c>
      <c r="D10851" s="786" t="s">
        <v>8969</v>
      </c>
      <c r="E10851" s="786">
        <v>70</v>
      </c>
      <c r="F10851" s="786">
        <v>4010</v>
      </c>
      <c r="G10851" s="786" t="s">
        <v>10135</v>
      </c>
      <c r="H10851" s="786" t="s">
        <v>1573</v>
      </c>
      <c r="I10851" s="798">
        <v>1</v>
      </c>
      <c r="J10851" s="786">
        <v>1</v>
      </c>
      <c r="K10851" s="786">
        <v>9.31</v>
      </c>
      <c r="L10851" s="796">
        <v>9.31</v>
      </c>
      <c r="M10851" s="55" t="s">
        <v>2455</v>
      </c>
    </row>
    <row r="10852" spans="1:13" ht="15">
      <c r="A10852" s="282">
        <v>46036</v>
      </c>
      <c r="B10852" s="55" t="s">
        <v>10109</v>
      </c>
      <c r="C10852" s="784">
        <v>82675</v>
      </c>
      <c r="D10852" s="784" t="s">
        <v>6925</v>
      </c>
      <c r="E10852" s="784">
        <v>110</v>
      </c>
      <c r="F10852" s="784">
        <v>4010</v>
      </c>
      <c r="G10852" s="784" t="s">
        <v>5079</v>
      </c>
      <c r="H10852" s="784" t="s">
        <v>1573</v>
      </c>
      <c r="I10852" s="797">
        <v>3</v>
      </c>
      <c r="J10852" s="784">
        <v>3</v>
      </c>
      <c r="K10852" s="784">
        <v>4.66</v>
      </c>
      <c r="L10852" s="793">
        <v>13.98</v>
      </c>
      <c r="M10852" s="55" t="s">
        <v>2455</v>
      </c>
    </row>
    <row r="10853" spans="1:13" ht="15">
      <c r="A10853" s="282">
        <v>46036</v>
      </c>
      <c r="B10853" s="55" t="s">
        <v>10109</v>
      </c>
      <c r="C10853" s="786">
        <v>82285</v>
      </c>
      <c r="D10853" s="786" t="s">
        <v>5277</v>
      </c>
      <c r="E10853" s="786">
        <v>80</v>
      </c>
      <c r="F10853" s="786">
        <v>4010</v>
      </c>
      <c r="G10853" s="786" t="s">
        <v>9657</v>
      </c>
      <c r="H10853" s="786" t="s">
        <v>1573</v>
      </c>
      <c r="I10853" s="798">
        <v>5</v>
      </c>
      <c r="J10853" s="786">
        <v>5</v>
      </c>
      <c r="K10853" s="786">
        <v>9.1300000000000008</v>
      </c>
      <c r="L10853" s="796">
        <v>45.65</v>
      </c>
      <c r="M10853" s="55" t="s">
        <v>2455</v>
      </c>
    </row>
    <row r="10854" spans="1:13" ht="15">
      <c r="A10854" s="282">
        <v>46036</v>
      </c>
      <c r="B10854" s="55" t="s">
        <v>10109</v>
      </c>
      <c r="C10854" s="784">
        <v>81748</v>
      </c>
      <c r="D10854" s="784" t="s">
        <v>2466</v>
      </c>
      <c r="E10854" s="784">
        <v>80</v>
      </c>
      <c r="F10854" s="784">
        <v>4010</v>
      </c>
      <c r="G10854" s="784" t="s">
        <v>9659</v>
      </c>
      <c r="H10854" s="784" t="s">
        <v>1573</v>
      </c>
      <c r="I10854" s="797">
        <v>6</v>
      </c>
      <c r="J10854" s="784">
        <v>6.13</v>
      </c>
      <c r="K10854" s="784">
        <v>6.13</v>
      </c>
      <c r="L10854" s="793">
        <v>36.78</v>
      </c>
      <c r="M10854" s="55" t="s">
        <v>2455</v>
      </c>
    </row>
    <row r="10855" spans="1:13" ht="15">
      <c r="A10855" s="282">
        <v>46037</v>
      </c>
      <c r="B10855" s="55" t="s">
        <v>10136</v>
      </c>
      <c r="C10855" s="784">
        <v>83538</v>
      </c>
      <c r="D10855" s="784" t="s">
        <v>3565</v>
      </c>
      <c r="E10855" s="784">
        <v>70</v>
      </c>
      <c r="F10855" s="784">
        <v>4010</v>
      </c>
      <c r="G10855" s="784" t="s">
        <v>7960</v>
      </c>
      <c r="H10855" s="784" t="s">
        <v>1573</v>
      </c>
      <c r="I10855" s="797">
        <v>1</v>
      </c>
      <c r="J10855" s="784">
        <v>1</v>
      </c>
      <c r="K10855" s="784">
        <v>6.26</v>
      </c>
      <c r="L10855" s="793">
        <v>6.26</v>
      </c>
      <c r="M10855" s="55" t="s">
        <v>2455</v>
      </c>
    </row>
    <row r="10856" spans="1:13" ht="15">
      <c r="A10856" s="282">
        <v>46037</v>
      </c>
      <c r="B10856" s="55" t="s">
        <v>10136</v>
      </c>
      <c r="C10856" s="786">
        <v>83256</v>
      </c>
      <c r="D10856" s="786" t="s">
        <v>8571</v>
      </c>
      <c r="E10856" s="786">
        <v>90</v>
      </c>
      <c r="F10856" s="786">
        <v>4010</v>
      </c>
      <c r="G10856" s="786" t="s">
        <v>3794</v>
      </c>
      <c r="H10856" s="786" t="s">
        <v>1573</v>
      </c>
      <c r="I10856" s="798">
        <v>1</v>
      </c>
      <c r="J10856" s="786">
        <v>1</v>
      </c>
      <c r="K10856" s="786">
        <v>4.93</v>
      </c>
      <c r="L10856" s="796">
        <v>4.93</v>
      </c>
      <c r="M10856" s="55" t="s">
        <v>2455</v>
      </c>
    </row>
    <row r="10857" spans="1:13" ht="15">
      <c r="A10857" s="282">
        <v>46037</v>
      </c>
      <c r="B10857" s="55" t="s">
        <v>10136</v>
      </c>
      <c r="C10857" s="784">
        <v>81495</v>
      </c>
      <c r="D10857" s="784" t="s">
        <v>2268</v>
      </c>
      <c r="E10857" s="784">
        <v>85</v>
      </c>
      <c r="F10857" s="784">
        <v>4010</v>
      </c>
      <c r="G10857" s="784" t="s">
        <v>3795</v>
      </c>
      <c r="H10857" s="784" t="s">
        <v>1573</v>
      </c>
      <c r="I10857" s="797">
        <v>1</v>
      </c>
      <c r="J10857" s="784">
        <v>1</v>
      </c>
      <c r="K10857" s="784">
        <v>8.67</v>
      </c>
      <c r="L10857" s="793">
        <v>8.67</v>
      </c>
      <c r="M10857" s="55" t="s">
        <v>2455</v>
      </c>
    </row>
    <row r="10858" spans="1:13" ht="15">
      <c r="A10858" s="282">
        <v>46037</v>
      </c>
      <c r="B10858" s="55" t="s">
        <v>10136</v>
      </c>
      <c r="C10858" s="786">
        <v>83259</v>
      </c>
      <c r="D10858" s="786" t="s">
        <v>6845</v>
      </c>
      <c r="E10858" s="786">
        <v>120</v>
      </c>
      <c r="F10858" s="786">
        <v>4010</v>
      </c>
      <c r="G10858" s="786" t="s">
        <v>3796</v>
      </c>
      <c r="H10858" s="786" t="s">
        <v>1573</v>
      </c>
      <c r="I10858" s="798">
        <v>1</v>
      </c>
      <c r="J10858" s="786">
        <v>1</v>
      </c>
      <c r="K10858" s="786">
        <v>6.17</v>
      </c>
      <c r="L10858" s="796">
        <v>6.17</v>
      </c>
      <c r="M10858" s="55" t="s">
        <v>2455</v>
      </c>
    </row>
    <row r="10859" spans="1:13" ht="15">
      <c r="A10859" s="282">
        <v>46037</v>
      </c>
      <c r="B10859" s="55" t="s">
        <v>10136</v>
      </c>
      <c r="C10859" s="784">
        <v>83340</v>
      </c>
      <c r="D10859" s="784">
        <v>15</v>
      </c>
      <c r="E10859" s="784">
        <v>75</v>
      </c>
      <c r="F10859" s="784">
        <v>4010</v>
      </c>
      <c r="G10859" s="784" t="s">
        <v>3797</v>
      </c>
      <c r="H10859" s="784" t="s">
        <v>1573</v>
      </c>
      <c r="I10859" s="797">
        <v>1</v>
      </c>
      <c r="J10859" s="784">
        <v>1</v>
      </c>
      <c r="K10859" s="784">
        <v>4.3899999999999997</v>
      </c>
      <c r="L10859" s="793">
        <v>4.3899999999999997</v>
      </c>
      <c r="M10859" s="55" t="s">
        <v>2455</v>
      </c>
    </row>
    <row r="10860" spans="1:13" ht="15">
      <c r="A10860" s="282">
        <v>46037</v>
      </c>
      <c r="B10860" s="55" t="s">
        <v>10136</v>
      </c>
      <c r="C10860" s="786">
        <v>83256</v>
      </c>
      <c r="D10860" s="786" t="s">
        <v>5112</v>
      </c>
      <c r="E10860" s="786">
        <v>140</v>
      </c>
      <c r="F10860" s="786">
        <v>4010</v>
      </c>
      <c r="G10860" s="786" t="s">
        <v>9961</v>
      </c>
      <c r="H10860" s="786" t="s">
        <v>1573</v>
      </c>
      <c r="I10860" s="798">
        <v>1</v>
      </c>
      <c r="J10860" s="786">
        <v>1</v>
      </c>
      <c r="K10860" s="786">
        <v>4.93</v>
      </c>
      <c r="L10860" s="796">
        <v>4.93</v>
      </c>
      <c r="M10860" s="55" t="s">
        <v>2455</v>
      </c>
    </row>
    <row r="10861" spans="1:13" ht="15">
      <c r="A10861" s="282">
        <v>46037</v>
      </c>
      <c r="B10861" s="55" t="s">
        <v>10136</v>
      </c>
      <c r="C10861" s="784">
        <v>58662</v>
      </c>
      <c r="D10861" s="784" t="s">
        <v>4877</v>
      </c>
      <c r="E10861" s="784" t="s">
        <v>441</v>
      </c>
      <c r="F10861" s="784">
        <v>4010</v>
      </c>
      <c r="G10861" s="784" t="s">
        <v>3799</v>
      </c>
      <c r="H10861" s="784" t="s">
        <v>1573</v>
      </c>
      <c r="I10861" s="797">
        <v>1</v>
      </c>
      <c r="J10861" s="784">
        <v>1</v>
      </c>
      <c r="K10861" s="784">
        <v>13.23</v>
      </c>
      <c r="L10861" s="793">
        <v>13.23</v>
      </c>
      <c r="M10861" s="55" t="s">
        <v>2455</v>
      </c>
    </row>
    <row r="10862" spans="1:13" ht="15">
      <c r="A10862" s="282">
        <v>46037</v>
      </c>
      <c r="B10862" s="55" t="s">
        <v>10136</v>
      </c>
      <c r="C10862" s="786">
        <v>83340</v>
      </c>
      <c r="D10862" s="786" t="s">
        <v>2268</v>
      </c>
      <c r="E10862" s="786">
        <v>80</v>
      </c>
      <c r="F10862" s="786">
        <v>4010</v>
      </c>
      <c r="G10862" s="786" t="s">
        <v>6489</v>
      </c>
      <c r="H10862" s="786" t="s">
        <v>1573</v>
      </c>
      <c r="I10862" s="798">
        <v>1</v>
      </c>
      <c r="J10862" s="786">
        <v>1</v>
      </c>
      <c r="K10862" s="786">
        <v>4.3899999999999997</v>
      </c>
      <c r="L10862" s="796">
        <v>4.3899999999999997</v>
      </c>
      <c r="M10862" s="55" t="s">
        <v>2455</v>
      </c>
    </row>
    <row r="10863" spans="1:13" ht="15">
      <c r="A10863" s="282">
        <v>46037</v>
      </c>
      <c r="B10863" s="55" t="s">
        <v>10136</v>
      </c>
      <c r="C10863" s="784">
        <v>83340</v>
      </c>
      <c r="D10863" s="784" t="s">
        <v>2268</v>
      </c>
      <c r="E10863" s="784">
        <v>75</v>
      </c>
      <c r="F10863" s="784">
        <v>4010</v>
      </c>
      <c r="G10863" s="784" t="s">
        <v>6488</v>
      </c>
      <c r="H10863" s="784" t="s">
        <v>1573</v>
      </c>
      <c r="I10863" s="797">
        <v>1</v>
      </c>
      <c r="J10863" s="784">
        <v>1</v>
      </c>
      <c r="K10863" s="784">
        <v>4.3899999999999997</v>
      </c>
      <c r="L10863" s="793">
        <v>4.3899999999999997</v>
      </c>
      <c r="M10863" s="55" t="s">
        <v>2455</v>
      </c>
    </row>
    <row r="10864" spans="1:13" ht="15">
      <c r="A10864" s="282">
        <v>46037</v>
      </c>
      <c r="B10864" s="55" t="s">
        <v>10136</v>
      </c>
      <c r="C10864" s="786">
        <v>83259</v>
      </c>
      <c r="D10864" s="786" t="s">
        <v>6845</v>
      </c>
      <c r="E10864" s="786">
        <v>110</v>
      </c>
      <c r="F10864" s="786">
        <v>4010</v>
      </c>
      <c r="G10864" s="786" t="s">
        <v>10137</v>
      </c>
      <c r="H10864" s="786" t="s">
        <v>1573</v>
      </c>
      <c r="I10864" s="798">
        <v>1</v>
      </c>
      <c r="J10864" s="786">
        <v>1</v>
      </c>
      <c r="K10864" s="786">
        <v>6.17</v>
      </c>
      <c r="L10864" s="796">
        <v>6.17</v>
      </c>
      <c r="M10864" s="55" t="s">
        <v>2455</v>
      </c>
    </row>
    <row r="10865" spans="1:13" ht="15">
      <c r="A10865" s="282">
        <v>46037</v>
      </c>
      <c r="B10865" s="55" t="s">
        <v>10136</v>
      </c>
      <c r="C10865" s="784">
        <v>67223</v>
      </c>
      <c r="D10865" s="784" t="s">
        <v>6253</v>
      </c>
      <c r="E10865" s="784">
        <v>120</v>
      </c>
      <c r="F10865" s="784">
        <v>4010</v>
      </c>
      <c r="G10865" s="784" t="s">
        <v>3809</v>
      </c>
      <c r="H10865" s="784" t="s">
        <v>1573</v>
      </c>
      <c r="I10865" s="797">
        <v>2</v>
      </c>
      <c r="J10865" s="784">
        <v>2</v>
      </c>
      <c r="K10865" s="784">
        <v>11.79</v>
      </c>
      <c r="L10865" s="793">
        <v>23.58</v>
      </c>
      <c r="M10865" s="55" t="s">
        <v>2455</v>
      </c>
    </row>
    <row r="10866" spans="1:13" ht="15">
      <c r="A10866" s="282">
        <v>46037</v>
      </c>
      <c r="B10866" s="55" t="s">
        <v>10136</v>
      </c>
      <c r="C10866" s="786">
        <v>82816</v>
      </c>
      <c r="D10866" s="786" t="s">
        <v>3612</v>
      </c>
      <c r="E10866" s="786">
        <v>110</v>
      </c>
      <c r="F10866" s="786">
        <v>4010</v>
      </c>
      <c r="G10866" s="786" t="s">
        <v>3814</v>
      </c>
      <c r="H10866" s="786" t="s">
        <v>1573</v>
      </c>
      <c r="I10866" s="798">
        <v>2</v>
      </c>
      <c r="J10866" s="786">
        <v>2</v>
      </c>
      <c r="K10866" s="786">
        <v>11.08</v>
      </c>
      <c r="L10866" s="796">
        <v>22.16</v>
      </c>
      <c r="M10866" s="55" t="s">
        <v>2455</v>
      </c>
    </row>
    <row r="10867" spans="1:13" ht="15">
      <c r="A10867" s="282">
        <v>46037</v>
      </c>
      <c r="B10867" s="55" t="s">
        <v>10136</v>
      </c>
      <c r="C10867" s="784">
        <v>83198</v>
      </c>
      <c r="D10867" s="784" t="s">
        <v>6994</v>
      </c>
      <c r="E10867" s="784">
        <v>100</v>
      </c>
      <c r="F10867" s="784">
        <v>4010</v>
      </c>
      <c r="G10867" s="784" t="s">
        <v>8741</v>
      </c>
      <c r="H10867" s="784" t="s">
        <v>1573</v>
      </c>
      <c r="I10867" s="797">
        <v>1</v>
      </c>
      <c r="J10867" s="784">
        <v>1</v>
      </c>
      <c r="K10867" s="784">
        <v>5.48</v>
      </c>
      <c r="L10867" s="793">
        <v>5.48</v>
      </c>
      <c r="M10867" s="55" t="s">
        <v>2455</v>
      </c>
    </row>
    <row r="10868" spans="1:13" ht="15">
      <c r="A10868" s="282">
        <v>46037</v>
      </c>
      <c r="B10868" s="55" t="s">
        <v>10136</v>
      </c>
      <c r="C10868" s="786">
        <v>67563</v>
      </c>
      <c r="D10868" s="786" t="s">
        <v>7115</v>
      </c>
      <c r="E10868" s="786">
        <v>85</v>
      </c>
      <c r="F10868" s="786">
        <v>4010</v>
      </c>
      <c r="G10868" s="786" t="s">
        <v>3775</v>
      </c>
      <c r="H10868" s="786" t="s">
        <v>1573</v>
      </c>
      <c r="I10868" s="798">
        <v>2</v>
      </c>
      <c r="J10868" s="786">
        <v>2</v>
      </c>
      <c r="K10868" s="786">
        <v>9.49</v>
      </c>
      <c r="L10868" s="796">
        <v>18.98</v>
      </c>
      <c r="M10868" s="55" t="s">
        <v>2455</v>
      </c>
    </row>
    <row r="10869" spans="1:13" ht="15">
      <c r="A10869" s="282">
        <v>46037</v>
      </c>
      <c r="B10869" s="55" t="s">
        <v>10136</v>
      </c>
      <c r="C10869" s="784">
        <v>83495</v>
      </c>
      <c r="D10869" s="784" t="s">
        <v>5083</v>
      </c>
      <c r="E10869" s="784">
        <v>100</v>
      </c>
      <c r="F10869" s="784">
        <v>4010</v>
      </c>
      <c r="G10869" s="784" t="s">
        <v>10138</v>
      </c>
      <c r="H10869" s="784" t="s">
        <v>1573</v>
      </c>
      <c r="I10869" s="797">
        <v>1</v>
      </c>
      <c r="J10869" s="784">
        <v>1</v>
      </c>
      <c r="K10869" s="784">
        <v>6.89</v>
      </c>
      <c r="L10869" s="793">
        <v>6.89</v>
      </c>
      <c r="M10869" s="55" t="s">
        <v>2455</v>
      </c>
    </row>
    <row r="10870" spans="1:13" ht="15">
      <c r="A10870" s="282">
        <v>46037</v>
      </c>
      <c r="B10870" s="55" t="s">
        <v>10136</v>
      </c>
      <c r="C10870" s="786">
        <v>83719</v>
      </c>
      <c r="D10870" s="786" t="s">
        <v>7159</v>
      </c>
      <c r="E10870" s="786">
        <v>100</v>
      </c>
      <c r="F10870" s="786">
        <v>4010</v>
      </c>
      <c r="G10870" s="786" t="s">
        <v>3779</v>
      </c>
      <c r="H10870" s="786" t="s">
        <v>1573</v>
      </c>
      <c r="I10870" s="798">
        <v>1</v>
      </c>
      <c r="J10870" s="786">
        <v>1</v>
      </c>
      <c r="K10870" s="786">
        <v>11.82</v>
      </c>
      <c r="L10870" s="796">
        <v>11.82</v>
      </c>
      <c r="M10870" s="55" t="s">
        <v>2455</v>
      </c>
    </row>
    <row r="10871" spans="1:13" ht="15">
      <c r="A10871" s="282">
        <v>46037</v>
      </c>
      <c r="B10871" s="55" t="s">
        <v>10136</v>
      </c>
      <c r="C10871" s="784">
        <v>83681</v>
      </c>
      <c r="D10871" s="784" t="s">
        <v>6358</v>
      </c>
      <c r="E10871" s="784">
        <v>120</v>
      </c>
      <c r="F10871" s="784">
        <v>4010</v>
      </c>
      <c r="G10871" s="784" t="s">
        <v>3780</v>
      </c>
      <c r="H10871" s="784" t="s">
        <v>1573</v>
      </c>
      <c r="I10871" s="797">
        <v>1</v>
      </c>
      <c r="J10871" s="784">
        <v>1</v>
      </c>
      <c r="K10871" s="784">
        <v>11.73</v>
      </c>
      <c r="L10871" s="793">
        <v>11.73</v>
      </c>
      <c r="M10871" s="55" t="s">
        <v>2455</v>
      </c>
    </row>
    <row r="10872" spans="1:13" ht="15">
      <c r="A10872" s="282">
        <v>46037</v>
      </c>
      <c r="B10872" s="55" t="s">
        <v>10136</v>
      </c>
      <c r="C10872" s="786">
        <v>66973</v>
      </c>
      <c r="D10872" s="786">
        <v>178</v>
      </c>
      <c r="E10872" s="786">
        <v>120</v>
      </c>
      <c r="F10872" s="786">
        <v>4010</v>
      </c>
      <c r="G10872" s="786" t="s">
        <v>3782</v>
      </c>
      <c r="H10872" s="786" t="s">
        <v>1573</v>
      </c>
      <c r="I10872" s="798">
        <v>1</v>
      </c>
      <c r="J10872" s="786">
        <v>1</v>
      </c>
      <c r="K10872" s="786">
        <v>4.9000000000000004</v>
      </c>
      <c r="L10872" s="796">
        <v>4.9000000000000004</v>
      </c>
      <c r="M10872" s="55" t="s">
        <v>2455</v>
      </c>
    </row>
    <row r="10873" spans="1:13" ht="15">
      <c r="A10873" s="282">
        <v>46037</v>
      </c>
      <c r="B10873" s="55" t="s">
        <v>10136</v>
      </c>
      <c r="C10873" s="784">
        <v>83754</v>
      </c>
      <c r="D10873" s="784" t="s">
        <v>6810</v>
      </c>
      <c r="E10873" s="784">
        <v>85</v>
      </c>
      <c r="F10873" s="784">
        <v>4010</v>
      </c>
      <c r="G10873" s="784" t="s">
        <v>3784</v>
      </c>
      <c r="H10873" s="784" t="s">
        <v>1573</v>
      </c>
      <c r="I10873" s="797">
        <v>1</v>
      </c>
      <c r="J10873" s="784">
        <v>1</v>
      </c>
      <c r="K10873" s="784">
        <v>8.5299999999999994</v>
      </c>
      <c r="L10873" s="793">
        <v>8.5299999999999994</v>
      </c>
      <c r="M10873" s="55" t="s">
        <v>2455</v>
      </c>
    </row>
    <row r="10874" spans="1:13" ht="15">
      <c r="A10874" s="282">
        <v>46037</v>
      </c>
      <c r="B10874" s="55" t="s">
        <v>10136</v>
      </c>
      <c r="C10874" s="786">
        <v>83495</v>
      </c>
      <c r="D10874" s="786" t="s">
        <v>3936</v>
      </c>
      <c r="E10874" s="786">
        <v>120</v>
      </c>
      <c r="F10874" s="786">
        <v>4010</v>
      </c>
      <c r="G10874" s="786" t="s">
        <v>10139</v>
      </c>
      <c r="H10874" s="786" t="s">
        <v>1573</v>
      </c>
      <c r="I10874" s="798">
        <v>1</v>
      </c>
      <c r="J10874" s="786">
        <v>1</v>
      </c>
      <c r="K10874" s="786">
        <v>6.71</v>
      </c>
      <c r="L10874" s="796">
        <v>6.71</v>
      </c>
      <c r="M10874" s="55" t="s">
        <v>2455</v>
      </c>
    </row>
    <row r="10875" spans="1:13" ht="15">
      <c r="A10875" s="282">
        <v>46037</v>
      </c>
      <c r="B10875" s="55" t="s">
        <v>10136</v>
      </c>
      <c r="C10875" s="784">
        <v>83622</v>
      </c>
      <c r="D10875" s="784" t="s">
        <v>2408</v>
      </c>
      <c r="E10875" s="784">
        <v>80</v>
      </c>
      <c r="F10875" s="784">
        <v>4010</v>
      </c>
      <c r="G10875" s="784" t="s">
        <v>3786</v>
      </c>
      <c r="H10875" s="784" t="s">
        <v>1573</v>
      </c>
      <c r="I10875" s="797">
        <v>1</v>
      </c>
      <c r="J10875" s="784">
        <v>1</v>
      </c>
      <c r="K10875" s="784">
        <v>6.75</v>
      </c>
      <c r="L10875" s="793">
        <v>6.75</v>
      </c>
      <c r="M10875" s="55" t="s">
        <v>2455</v>
      </c>
    </row>
    <row r="10876" spans="1:13" ht="15">
      <c r="A10876" s="282">
        <v>46037</v>
      </c>
      <c r="B10876" s="55" t="s">
        <v>10136</v>
      </c>
      <c r="C10876" s="786">
        <v>83624</v>
      </c>
      <c r="D10876" s="786" t="s">
        <v>2336</v>
      </c>
      <c r="E10876" s="786">
        <v>75</v>
      </c>
      <c r="F10876" s="786">
        <v>4010</v>
      </c>
      <c r="G10876" s="786" t="s">
        <v>3434</v>
      </c>
      <c r="H10876" s="786" t="s">
        <v>1573</v>
      </c>
      <c r="I10876" s="798">
        <v>1</v>
      </c>
      <c r="J10876" s="786">
        <v>1</v>
      </c>
      <c r="K10876" s="786">
        <v>8.26</v>
      </c>
      <c r="L10876" s="796">
        <v>8.26</v>
      </c>
      <c r="M10876" s="55" t="s">
        <v>2455</v>
      </c>
    </row>
    <row r="10877" spans="1:13" ht="15">
      <c r="A10877" s="282">
        <v>46037</v>
      </c>
      <c r="B10877" s="55" t="s">
        <v>10136</v>
      </c>
      <c r="C10877" s="784">
        <v>83584</v>
      </c>
      <c r="D10877" s="784" t="s">
        <v>7238</v>
      </c>
      <c r="E10877" s="784" t="s">
        <v>2061</v>
      </c>
      <c r="F10877" s="784">
        <v>4010</v>
      </c>
      <c r="G10877" s="784" t="s">
        <v>7137</v>
      </c>
      <c r="H10877" s="784" t="s">
        <v>1573</v>
      </c>
      <c r="I10877" s="797">
        <v>1</v>
      </c>
      <c r="J10877" s="784">
        <v>1</v>
      </c>
      <c r="K10877" s="784">
        <v>10.99</v>
      </c>
      <c r="L10877" s="793">
        <v>10.99</v>
      </c>
      <c r="M10877" s="55" t="s">
        <v>2455</v>
      </c>
    </row>
    <row r="10878" spans="1:13" ht="15">
      <c r="A10878" s="282">
        <v>46037</v>
      </c>
      <c r="B10878" s="55" t="s">
        <v>10136</v>
      </c>
      <c r="C10878" s="786">
        <v>82368</v>
      </c>
      <c r="D10878" s="786" t="s">
        <v>6928</v>
      </c>
      <c r="E10878" s="786">
        <v>110</v>
      </c>
      <c r="F10878" s="786">
        <v>4010</v>
      </c>
      <c r="G10878" s="786" t="s">
        <v>4154</v>
      </c>
      <c r="H10878" s="786" t="s">
        <v>1573</v>
      </c>
      <c r="I10878" s="798">
        <v>1</v>
      </c>
      <c r="J10878" s="786">
        <v>1</v>
      </c>
      <c r="K10878" s="786">
        <v>10.17</v>
      </c>
      <c r="L10878" s="796">
        <v>10.17</v>
      </c>
      <c r="M10878" s="55" t="s">
        <v>2455</v>
      </c>
    </row>
    <row r="10879" spans="1:13" ht="15">
      <c r="A10879" s="282">
        <v>46037</v>
      </c>
      <c r="B10879" s="55" t="s">
        <v>10136</v>
      </c>
      <c r="C10879" s="784">
        <v>57826</v>
      </c>
      <c r="D10879" s="784" t="s">
        <v>7572</v>
      </c>
      <c r="E10879" s="784">
        <v>120</v>
      </c>
      <c r="F10879" s="784">
        <v>4010</v>
      </c>
      <c r="G10879" s="784" t="s">
        <v>3537</v>
      </c>
      <c r="H10879" s="784" t="s">
        <v>1573</v>
      </c>
      <c r="I10879" s="797">
        <v>1</v>
      </c>
      <c r="J10879" s="784">
        <v>1</v>
      </c>
      <c r="K10879" s="784">
        <v>11.63</v>
      </c>
      <c r="L10879" s="793">
        <v>11.63</v>
      </c>
      <c r="M10879" s="55" t="s">
        <v>2455</v>
      </c>
    </row>
    <row r="10880" spans="1:13" ht="15">
      <c r="A10880" s="282">
        <v>46037</v>
      </c>
      <c r="B10880" s="55" t="s">
        <v>10136</v>
      </c>
      <c r="C10880" s="786">
        <v>80046</v>
      </c>
      <c r="D10880" s="786" t="s">
        <v>2988</v>
      </c>
      <c r="E10880" s="786" t="s">
        <v>2296</v>
      </c>
      <c r="F10880" s="786">
        <v>4010</v>
      </c>
      <c r="G10880" s="786" t="s">
        <v>3951</v>
      </c>
      <c r="H10880" s="786" t="s">
        <v>1573</v>
      </c>
      <c r="I10880" s="798">
        <v>1</v>
      </c>
      <c r="J10880" s="786">
        <v>1</v>
      </c>
      <c r="K10880" s="786">
        <v>14.45</v>
      </c>
      <c r="L10880" s="796">
        <v>14.45</v>
      </c>
      <c r="M10880" s="55" t="s">
        <v>2455</v>
      </c>
    </row>
    <row r="10881" spans="1:13" ht="15">
      <c r="A10881" s="282">
        <v>46037</v>
      </c>
      <c r="B10881" s="55" t="s">
        <v>10136</v>
      </c>
      <c r="C10881" s="784">
        <v>59852</v>
      </c>
      <c r="D10881" s="784" t="s">
        <v>5595</v>
      </c>
      <c r="E10881" s="784">
        <v>160</v>
      </c>
      <c r="F10881" s="784">
        <v>4010</v>
      </c>
      <c r="G10881" s="784" t="s">
        <v>3552</v>
      </c>
      <c r="H10881" s="784" t="s">
        <v>1573</v>
      </c>
      <c r="I10881" s="797">
        <v>1</v>
      </c>
      <c r="J10881" s="784">
        <v>1</v>
      </c>
      <c r="K10881" s="784">
        <v>8.25</v>
      </c>
      <c r="L10881" s="793">
        <v>8.25</v>
      </c>
      <c r="M10881" s="55" t="s">
        <v>2455</v>
      </c>
    </row>
    <row r="10882" spans="1:13" ht="15">
      <c r="A10882" s="282">
        <v>46037</v>
      </c>
      <c r="B10882" s="55" t="s">
        <v>10136</v>
      </c>
      <c r="C10882" s="786">
        <v>82313</v>
      </c>
      <c r="D10882" s="786" t="s">
        <v>5595</v>
      </c>
      <c r="E10882" s="786" t="s">
        <v>441</v>
      </c>
      <c r="F10882" s="786">
        <v>4010</v>
      </c>
      <c r="G10882" s="786" t="s">
        <v>3115</v>
      </c>
      <c r="H10882" s="786" t="s">
        <v>1573</v>
      </c>
      <c r="I10882" s="798">
        <v>1</v>
      </c>
      <c r="J10882" s="786">
        <v>1</v>
      </c>
      <c r="K10882" s="786">
        <v>14.71</v>
      </c>
      <c r="L10882" s="796">
        <v>14.71</v>
      </c>
      <c r="M10882" s="55" t="s">
        <v>2455</v>
      </c>
    </row>
    <row r="10883" spans="1:13" ht="15">
      <c r="A10883" s="282">
        <v>46037</v>
      </c>
      <c r="B10883" s="55" t="s">
        <v>10136</v>
      </c>
      <c r="C10883" s="784">
        <v>81318</v>
      </c>
      <c r="D10883" s="784" t="s">
        <v>2394</v>
      </c>
      <c r="E10883" s="784">
        <v>160</v>
      </c>
      <c r="F10883" s="784">
        <v>4010</v>
      </c>
      <c r="G10883" s="784" t="s">
        <v>3120</v>
      </c>
      <c r="H10883" s="784" t="s">
        <v>1573</v>
      </c>
      <c r="I10883" s="797">
        <v>4</v>
      </c>
      <c r="J10883" s="784">
        <v>4</v>
      </c>
      <c r="K10883" s="784">
        <v>6.6</v>
      </c>
      <c r="L10883" s="793">
        <v>26.4</v>
      </c>
      <c r="M10883" s="55" t="s">
        <v>2455</v>
      </c>
    </row>
    <row r="10884" spans="1:13" ht="15">
      <c r="A10884" s="282">
        <v>46037</v>
      </c>
      <c r="B10884" s="55" t="s">
        <v>10136</v>
      </c>
      <c r="C10884" s="786">
        <v>83681</v>
      </c>
      <c r="D10884" s="786" t="s">
        <v>10140</v>
      </c>
      <c r="E10884" s="786">
        <v>130</v>
      </c>
      <c r="F10884" s="786">
        <v>4010</v>
      </c>
      <c r="G10884" s="786" t="s">
        <v>3121</v>
      </c>
      <c r="H10884" s="786" t="s">
        <v>1573</v>
      </c>
      <c r="I10884" s="798">
        <v>2</v>
      </c>
      <c r="J10884" s="786">
        <v>2</v>
      </c>
      <c r="K10884" s="786">
        <v>11.73</v>
      </c>
      <c r="L10884" s="796">
        <v>23.46</v>
      </c>
      <c r="M10884" s="55" t="s">
        <v>2455</v>
      </c>
    </row>
    <row r="10885" spans="1:13" ht="15">
      <c r="A10885" s="282">
        <v>46037</v>
      </c>
      <c r="B10885" s="55" t="s">
        <v>10136</v>
      </c>
      <c r="C10885" s="784">
        <v>83580</v>
      </c>
      <c r="D10885" s="784" t="s">
        <v>7741</v>
      </c>
      <c r="E10885" s="784">
        <v>110</v>
      </c>
      <c r="F10885" s="784">
        <v>4010</v>
      </c>
      <c r="G10885" s="784" t="s">
        <v>3122</v>
      </c>
      <c r="H10885" s="784" t="s">
        <v>1573</v>
      </c>
      <c r="I10885" s="797">
        <v>1</v>
      </c>
      <c r="J10885" s="784">
        <v>1</v>
      </c>
      <c r="K10885" s="784">
        <v>11.55</v>
      </c>
      <c r="L10885" s="793">
        <v>11.55</v>
      </c>
      <c r="M10885" s="55" t="s">
        <v>2455</v>
      </c>
    </row>
    <row r="10886" spans="1:13" ht="15">
      <c r="A10886" s="282">
        <v>46037</v>
      </c>
      <c r="B10886" s="55" t="s">
        <v>10136</v>
      </c>
      <c r="C10886" s="786">
        <v>83644</v>
      </c>
      <c r="D10886" s="786" t="s">
        <v>2629</v>
      </c>
      <c r="E10886" s="786" t="s">
        <v>2230</v>
      </c>
      <c r="F10886" s="786">
        <v>4010</v>
      </c>
      <c r="G10886" s="786" t="s">
        <v>8373</v>
      </c>
      <c r="H10886" s="786" t="s">
        <v>1573</v>
      </c>
      <c r="I10886" s="798">
        <v>1</v>
      </c>
      <c r="J10886" s="786">
        <v>1</v>
      </c>
      <c r="K10886" s="786">
        <v>35.119999999999997</v>
      </c>
      <c r="L10886" s="796">
        <v>35.119999999999997</v>
      </c>
      <c r="M10886" s="55" t="s">
        <v>2455</v>
      </c>
    </row>
    <row r="10887" spans="1:13" ht="15">
      <c r="A10887" s="282">
        <v>46037</v>
      </c>
      <c r="B10887" s="55" t="s">
        <v>10136</v>
      </c>
      <c r="C10887" s="784">
        <v>59852</v>
      </c>
      <c r="D10887" s="784" t="s">
        <v>5595</v>
      </c>
      <c r="E10887" s="784">
        <v>130</v>
      </c>
      <c r="F10887" s="784">
        <v>4010</v>
      </c>
      <c r="G10887" s="784" t="s">
        <v>3740</v>
      </c>
      <c r="H10887" s="784" t="s">
        <v>1573</v>
      </c>
      <c r="I10887" s="797">
        <v>2</v>
      </c>
      <c r="J10887" s="784">
        <v>2</v>
      </c>
      <c r="K10887" s="784">
        <v>8.25</v>
      </c>
      <c r="L10887" s="793">
        <v>16.5</v>
      </c>
      <c r="M10887" s="55" t="s">
        <v>2455</v>
      </c>
    </row>
    <row r="10888" spans="1:13" ht="15">
      <c r="A10888" s="282">
        <v>46037</v>
      </c>
      <c r="B10888" s="55" t="s">
        <v>10141</v>
      </c>
      <c r="C10888" s="784">
        <v>82407</v>
      </c>
      <c r="D10888" s="784" t="s">
        <v>6482</v>
      </c>
      <c r="E10888" s="784">
        <v>110</v>
      </c>
      <c r="F10888" s="784">
        <v>4010</v>
      </c>
      <c r="G10888" s="784" t="s">
        <v>3443</v>
      </c>
      <c r="H10888" s="784" t="s">
        <v>1573</v>
      </c>
      <c r="I10888" s="797">
        <v>1</v>
      </c>
      <c r="J10888" s="784">
        <v>1</v>
      </c>
      <c r="K10888" s="784">
        <v>7.24</v>
      </c>
      <c r="L10888" s="793">
        <v>7.24</v>
      </c>
      <c r="M10888" s="55" t="s">
        <v>2455</v>
      </c>
    </row>
    <row r="10889" spans="1:13" ht="15">
      <c r="A10889" s="282">
        <v>46037</v>
      </c>
      <c r="B10889" s="55" t="s">
        <v>10141</v>
      </c>
      <c r="C10889" s="786">
        <v>64956</v>
      </c>
      <c r="D10889" s="786">
        <v>550</v>
      </c>
      <c r="E10889" s="786">
        <v>150</v>
      </c>
      <c r="F10889" s="786">
        <v>4010</v>
      </c>
      <c r="G10889" s="786" t="s">
        <v>3444</v>
      </c>
      <c r="H10889" s="786" t="s">
        <v>1573</v>
      </c>
      <c r="I10889" s="798">
        <v>1</v>
      </c>
      <c r="J10889" s="786">
        <v>1</v>
      </c>
      <c r="K10889" s="786">
        <v>5.87</v>
      </c>
      <c r="L10889" s="796">
        <v>5.87</v>
      </c>
      <c r="M10889" s="55" t="s">
        <v>2455</v>
      </c>
    </row>
    <row r="10890" spans="1:13" ht="15">
      <c r="A10890" s="282">
        <v>46037</v>
      </c>
      <c r="B10890" s="55" t="s">
        <v>10141</v>
      </c>
      <c r="C10890" s="784">
        <v>66936</v>
      </c>
      <c r="D10890" s="784" t="s">
        <v>6438</v>
      </c>
      <c r="E10890" s="784">
        <v>80</v>
      </c>
      <c r="F10890" s="784">
        <v>4010</v>
      </c>
      <c r="G10890" s="784" t="s">
        <v>3166</v>
      </c>
      <c r="H10890" s="784" t="s">
        <v>1573</v>
      </c>
      <c r="I10890" s="797">
        <v>1</v>
      </c>
      <c r="J10890" s="784">
        <v>1</v>
      </c>
      <c r="K10890" s="784">
        <v>8.83</v>
      </c>
      <c r="L10890" s="793">
        <v>8.83</v>
      </c>
      <c r="M10890" s="55" t="s">
        <v>2455</v>
      </c>
    </row>
    <row r="10891" spans="1:13" ht="15">
      <c r="A10891" s="282">
        <v>46037</v>
      </c>
      <c r="B10891" s="55" t="s">
        <v>10141</v>
      </c>
      <c r="C10891" s="786">
        <v>83719</v>
      </c>
      <c r="D10891" s="786" t="s">
        <v>3979</v>
      </c>
      <c r="E10891" s="786">
        <v>130</v>
      </c>
      <c r="F10891" s="786">
        <v>4010</v>
      </c>
      <c r="G10891" s="786" t="s">
        <v>7702</v>
      </c>
      <c r="H10891" s="786" t="s">
        <v>1573</v>
      </c>
      <c r="I10891" s="798">
        <v>1</v>
      </c>
      <c r="J10891" s="786">
        <v>1</v>
      </c>
      <c r="K10891" s="786">
        <v>13.14</v>
      </c>
      <c r="L10891" s="796">
        <v>13.14</v>
      </c>
      <c r="M10891" s="55" t="s">
        <v>2455</v>
      </c>
    </row>
    <row r="10892" spans="1:13" ht="15">
      <c r="A10892" s="282">
        <v>46037</v>
      </c>
      <c r="B10892" s="55" t="s">
        <v>10141</v>
      </c>
      <c r="C10892" s="784">
        <v>81316</v>
      </c>
      <c r="D10892" s="784" t="s">
        <v>4067</v>
      </c>
      <c r="E10892" s="784">
        <v>160</v>
      </c>
      <c r="F10892" s="784">
        <v>4010</v>
      </c>
      <c r="G10892" s="784" t="s">
        <v>3171</v>
      </c>
      <c r="H10892" s="784" t="s">
        <v>1573</v>
      </c>
      <c r="I10892" s="797">
        <v>1</v>
      </c>
      <c r="J10892" s="784">
        <v>1</v>
      </c>
      <c r="K10892" s="784">
        <v>8.14</v>
      </c>
      <c r="L10892" s="793">
        <v>8.14</v>
      </c>
      <c r="M10892" s="55" t="s">
        <v>2455</v>
      </c>
    </row>
    <row r="10893" spans="1:13" ht="15">
      <c r="A10893" s="282">
        <v>46037</v>
      </c>
      <c r="B10893" s="55" t="s">
        <v>10141</v>
      </c>
      <c r="C10893" s="786">
        <v>82721</v>
      </c>
      <c r="D10893" s="786" t="s">
        <v>3193</v>
      </c>
      <c r="E10893" s="786">
        <v>110</v>
      </c>
      <c r="F10893" s="786">
        <v>4010</v>
      </c>
      <c r="G10893" s="786" t="s">
        <v>3607</v>
      </c>
      <c r="H10893" s="786" t="s">
        <v>1573</v>
      </c>
      <c r="I10893" s="798">
        <v>1</v>
      </c>
      <c r="J10893" s="786">
        <v>1</v>
      </c>
      <c r="K10893" s="786">
        <v>8.26</v>
      </c>
      <c r="L10893" s="796">
        <v>8.26</v>
      </c>
      <c r="M10893" s="55" t="s">
        <v>2455</v>
      </c>
    </row>
    <row r="10894" spans="1:13" ht="15">
      <c r="A10894" s="282">
        <v>46037</v>
      </c>
      <c r="B10894" s="55" t="s">
        <v>10141</v>
      </c>
      <c r="C10894" s="784">
        <v>83402</v>
      </c>
      <c r="D10894" s="784" t="s">
        <v>6849</v>
      </c>
      <c r="E10894" s="784">
        <v>60</v>
      </c>
      <c r="F10894" s="784">
        <v>4010</v>
      </c>
      <c r="G10894" s="784" t="s">
        <v>7424</v>
      </c>
      <c r="H10894" s="784" t="s">
        <v>1573</v>
      </c>
      <c r="I10894" s="797">
        <v>1</v>
      </c>
      <c r="J10894" s="784">
        <v>1</v>
      </c>
      <c r="K10894" s="784">
        <v>6.09</v>
      </c>
      <c r="L10894" s="793">
        <v>6.09</v>
      </c>
      <c r="M10894" s="55" t="s">
        <v>2455</v>
      </c>
    </row>
    <row r="10895" spans="1:13" ht="15">
      <c r="A10895" s="282">
        <v>46037</v>
      </c>
      <c r="B10895" s="55" t="s">
        <v>10141</v>
      </c>
      <c r="C10895" s="786">
        <v>58663</v>
      </c>
      <c r="D10895" s="786" t="s">
        <v>5693</v>
      </c>
      <c r="E10895" s="786" t="s">
        <v>289</v>
      </c>
      <c r="F10895" s="786">
        <v>4010</v>
      </c>
      <c r="G10895" s="786" t="s">
        <v>7700</v>
      </c>
      <c r="H10895" s="786" t="s">
        <v>1573</v>
      </c>
      <c r="I10895" s="798">
        <v>1</v>
      </c>
      <c r="J10895" s="786">
        <v>1</v>
      </c>
      <c r="K10895" s="786">
        <v>12.12</v>
      </c>
      <c r="L10895" s="796">
        <v>12.12</v>
      </c>
      <c r="M10895" s="55" t="s">
        <v>2455</v>
      </c>
    </row>
    <row r="10896" spans="1:13" ht="15">
      <c r="A10896" s="282">
        <v>46037</v>
      </c>
      <c r="B10896" s="55" t="s">
        <v>10141</v>
      </c>
      <c r="C10896" s="784">
        <v>82400</v>
      </c>
      <c r="D10896" s="784" t="s">
        <v>4880</v>
      </c>
      <c r="E10896" s="784">
        <v>100</v>
      </c>
      <c r="F10896" s="784">
        <v>4010</v>
      </c>
      <c r="G10896" s="784" t="s">
        <v>5359</v>
      </c>
      <c r="H10896" s="784" t="s">
        <v>1573</v>
      </c>
      <c r="I10896" s="797">
        <v>1</v>
      </c>
      <c r="J10896" s="784">
        <v>1</v>
      </c>
      <c r="K10896" s="784">
        <v>17.989999999999998</v>
      </c>
      <c r="L10896" s="793">
        <v>17.989999999999998</v>
      </c>
      <c r="M10896" s="55" t="s">
        <v>2455</v>
      </c>
    </row>
    <row r="10897" spans="1:13" ht="15">
      <c r="A10897" s="783">
        <v>46038</v>
      </c>
      <c r="B10897" s="55" t="s">
        <v>10142</v>
      </c>
      <c r="C10897" s="784">
        <v>83402</v>
      </c>
      <c r="D10897" s="784" t="s">
        <v>6849</v>
      </c>
      <c r="E10897" s="784">
        <v>70</v>
      </c>
      <c r="F10897" s="784">
        <v>4010</v>
      </c>
      <c r="G10897" s="784" t="s">
        <v>10143</v>
      </c>
      <c r="H10897" s="784" t="s">
        <v>1573</v>
      </c>
      <c r="J10897" s="784">
        <v>1</v>
      </c>
      <c r="K10897" s="784">
        <v>6.09</v>
      </c>
      <c r="L10897" s="793">
        <v>6.09</v>
      </c>
      <c r="M10897" s="55" t="s">
        <v>2455</v>
      </c>
    </row>
    <row r="10898" spans="1:13" ht="15">
      <c r="A10898" s="785">
        <v>46038</v>
      </c>
      <c r="B10898" s="55" t="s">
        <v>10142</v>
      </c>
      <c r="C10898" s="786">
        <v>82981</v>
      </c>
      <c r="D10898" s="786" t="s">
        <v>4574</v>
      </c>
      <c r="E10898" s="786">
        <v>70</v>
      </c>
      <c r="F10898" s="786">
        <v>4010</v>
      </c>
      <c r="G10898" s="786" t="s">
        <v>10144</v>
      </c>
      <c r="H10898" s="786" t="s">
        <v>1573</v>
      </c>
      <c r="J10898" s="786">
        <v>1</v>
      </c>
      <c r="K10898" s="786">
        <v>5.63</v>
      </c>
      <c r="L10898" s="796">
        <v>5.63</v>
      </c>
      <c r="M10898" s="55" t="s">
        <v>2455</v>
      </c>
    </row>
    <row r="10899" spans="1:13" ht="15">
      <c r="A10899" s="783">
        <v>46038</v>
      </c>
      <c r="B10899" s="55" t="s">
        <v>10142</v>
      </c>
      <c r="C10899" s="784">
        <v>83007</v>
      </c>
      <c r="D10899" s="784" t="s">
        <v>3398</v>
      </c>
      <c r="E10899" s="784">
        <v>70</v>
      </c>
      <c r="F10899" s="784">
        <v>4010</v>
      </c>
      <c r="G10899" s="784" t="s">
        <v>10145</v>
      </c>
      <c r="H10899" s="784" t="s">
        <v>1573</v>
      </c>
      <c r="J10899" s="784">
        <v>1</v>
      </c>
      <c r="K10899" s="784">
        <v>6.08</v>
      </c>
      <c r="L10899" s="793">
        <v>6.08</v>
      </c>
      <c r="M10899" s="55" t="s">
        <v>2455</v>
      </c>
    </row>
    <row r="10900" spans="1:13" ht="15">
      <c r="A10900" s="785">
        <v>46038</v>
      </c>
      <c r="B10900" s="55" t="s">
        <v>10142</v>
      </c>
      <c r="C10900" s="786">
        <v>82407</v>
      </c>
      <c r="D10900" s="786" t="s">
        <v>7550</v>
      </c>
      <c r="E10900" s="786">
        <v>120</v>
      </c>
      <c r="F10900" s="786">
        <v>4010</v>
      </c>
      <c r="G10900" s="786" t="s">
        <v>10146</v>
      </c>
      <c r="H10900" s="786" t="s">
        <v>1573</v>
      </c>
      <c r="J10900" s="786">
        <v>2</v>
      </c>
      <c r="K10900" s="786">
        <v>6.76</v>
      </c>
      <c r="L10900" s="796">
        <v>13.52</v>
      </c>
      <c r="M10900" s="55" t="s">
        <v>2455</v>
      </c>
    </row>
    <row r="10901" spans="1:13" ht="15">
      <c r="A10901" s="783">
        <v>46038</v>
      </c>
      <c r="B10901" s="55" t="s">
        <v>10142</v>
      </c>
      <c r="C10901" s="784">
        <v>83253</v>
      </c>
      <c r="D10901" s="784" t="s">
        <v>7246</v>
      </c>
      <c r="E10901" s="784">
        <v>150</v>
      </c>
      <c r="F10901" s="784">
        <v>4010</v>
      </c>
      <c r="G10901" s="784" t="s">
        <v>10147</v>
      </c>
      <c r="H10901" s="784" t="s">
        <v>1573</v>
      </c>
      <c r="J10901" s="784">
        <v>1</v>
      </c>
      <c r="K10901" s="784">
        <v>12.29</v>
      </c>
      <c r="L10901" s="793">
        <v>12.29</v>
      </c>
      <c r="M10901" s="55" t="s">
        <v>2455</v>
      </c>
    </row>
    <row r="10902" spans="1:13" ht="15">
      <c r="A10902" s="785">
        <v>46038</v>
      </c>
      <c r="B10902" s="55" t="s">
        <v>10142</v>
      </c>
      <c r="C10902" s="786">
        <v>59956</v>
      </c>
      <c r="D10902" s="786" t="s">
        <v>2536</v>
      </c>
      <c r="E10902" s="786">
        <v>110</v>
      </c>
      <c r="F10902" s="786">
        <v>4010</v>
      </c>
      <c r="G10902" s="786" t="s">
        <v>10148</v>
      </c>
      <c r="H10902" s="786" t="s">
        <v>1573</v>
      </c>
      <c r="J10902" s="786">
        <v>1</v>
      </c>
      <c r="K10902" s="786">
        <v>10.96</v>
      </c>
      <c r="L10902" s="796">
        <v>10.96</v>
      </c>
      <c r="M10902" s="55" t="s">
        <v>2455</v>
      </c>
    </row>
    <row r="10903" spans="1:13" ht="15">
      <c r="A10903" s="783">
        <v>46038</v>
      </c>
      <c r="B10903" s="55" t="s">
        <v>10142</v>
      </c>
      <c r="C10903" s="784">
        <v>83315</v>
      </c>
      <c r="D10903" s="784" t="s">
        <v>5533</v>
      </c>
      <c r="E10903" s="784">
        <v>90</v>
      </c>
      <c r="F10903" s="784">
        <v>4010</v>
      </c>
      <c r="G10903" s="784" t="s">
        <v>10149</v>
      </c>
      <c r="H10903" s="784" t="s">
        <v>1573</v>
      </c>
      <c r="J10903" s="784">
        <v>2</v>
      </c>
      <c r="K10903" s="784">
        <v>16.55</v>
      </c>
      <c r="L10903" s="793">
        <v>33.1</v>
      </c>
      <c r="M10903" s="55" t="s">
        <v>2455</v>
      </c>
    </row>
    <row r="10904" spans="1:13" ht="15">
      <c r="A10904" s="785">
        <v>46038</v>
      </c>
      <c r="B10904" s="55" t="s">
        <v>10142</v>
      </c>
      <c r="C10904" s="786">
        <v>83034</v>
      </c>
      <c r="D10904" s="786" t="s">
        <v>3457</v>
      </c>
      <c r="E10904" s="786">
        <v>140</v>
      </c>
      <c r="F10904" s="786">
        <v>4010</v>
      </c>
      <c r="G10904" s="786" t="s">
        <v>10150</v>
      </c>
      <c r="H10904" s="786" t="s">
        <v>1573</v>
      </c>
      <c r="J10904" s="786">
        <v>1</v>
      </c>
      <c r="K10904" s="786">
        <v>6.84</v>
      </c>
      <c r="L10904" s="796">
        <v>6.84</v>
      </c>
      <c r="M10904" s="55" t="s">
        <v>2455</v>
      </c>
    </row>
    <row r="10905" spans="1:13" ht="15">
      <c r="A10905" s="783">
        <v>46038</v>
      </c>
      <c r="B10905" s="55" t="s">
        <v>10142</v>
      </c>
      <c r="C10905" s="784">
        <v>83242</v>
      </c>
      <c r="D10905" s="784" t="s">
        <v>6700</v>
      </c>
      <c r="E10905" s="784">
        <v>130</v>
      </c>
      <c r="F10905" s="784">
        <v>4010</v>
      </c>
      <c r="G10905" s="784" t="s">
        <v>10151</v>
      </c>
      <c r="H10905" s="784" t="s">
        <v>1573</v>
      </c>
      <c r="J10905" s="784">
        <v>3</v>
      </c>
      <c r="K10905" s="784">
        <v>5.27</v>
      </c>
      <c r="L10905" s="793">
        <v>15.81</v>
      </c>
      <c r="M10905" s="55" t="s">
        <v>2455</v>
      </c>
    </row>
    <row r="10906" spans="1:13" ht="15">
      <c r="A10906" s="785">
        <v>46038</v>
      </c>
      <c r="B10906" s="55" t="s">
        <v>10142</v>
      </c>
      <c r="C10906" s="786">
        <v>67501</v>
      </c>
      <c r="D10906" s="786" t="s">
        <v>5322</v>
      </c>
      <c r="E10906" s="786">
        <v>150</v>
      </c>
      <c r="F10906" s="786">
        <v>4010</v>
      </c>
      <c r="G10906" s="786" t="s">
        <v>10152</v>
      </c>
      <c r="H10906" s="786" t="s">
        <v>1573</v>
      </c>
      <c r="J10906" s="786">
        <v>1</v>
      </c>
      <c r="K10906" s="786">
        <v>8.2200000000000006</v>
      </c>
      <c r="L10906" s="796">
        <v>8.2200000000000006</v>
      </c>
      <c r="M10906" s="55" t="s">
        <v>2455</v>
      </c>
    </row>
    <row r="10907" spans="1:13" ht="15">
      <c r="A10907" s="783">
        <v>46038</v>
      </c>
      <c r="B10907" s="55" t="s">
        <v>10142</v>
      </c>
      <c r="C10907" s="784">
        <v>82717</v>
      </c>
      <c r="D10907" s="784" t="s">
        <v>3326</v>
      </c>
      <c r="E10907" s="784">
        <v>50</v>
      </c>
      <c r="F10907" s="784">
        <v>4010</v>
      </c>
      <c r="G10907" s="784" t="s">
        <v>6429</v>
      </c>
      <c r="H10907" s="784" t="s">
        <v>1573</v>
      </c>
      <c r="J10907" s="784">
        <v>1</v>
      </c>
      <c r="K10907" s="784">
        <v>8.81</v>
      </c>
      <c r="L10907" s="793">
        <v>8.81</v>
      </c>
      <c r="M10907" s="55" t="s">
        <v>2455</v>
      </c>
    </row>
    <row r="10908" spans="1:13" ht="15">
      <c r="A10908" s="785">
        <v>46038</v>
      </c>
      <c r="B10908" s="55" t="s">
        <v>10142</v>
      </c>
      <c r="C10908" s="786">
        <v>82261</v>
      </c>
      <c r="D10908" s="786" t="s">
        <v>4880</v>
      </c>
      <c r="E10908" s="786">
        <v>140</v>
      </c>
      <c r="F10908" s="786">
        <v>4010</v>
      </c>
      <c r="G10908" s="786" t="s">
        <v>10153</v>
      </c>
      <c r="H10908" s="786" t="s">
        <v>1573</v>
      </c>
      <c r="J10908" s="786">
        <v>1</v>
      </c>
      <c r="K10908" s="786">
        <v>16.23</v>
      </c>
      <c r="L10908" s="796">
        <v>16.23</v>
      </c>
      <c r="M10908" s="55" t="s">
        <v>2455</v>
      </c>
    </row>
    <row r="10909" spans="1:13" ht="15">
      <c r="A10909" s="783">
        <v>46038</v>
      </c>
      <c r="B10909" s="55" t="s">
        <v>10142</v>
      </c>
      <c r="C10909" s="784">
        <v>80908</v>
      </c>
      <c r="D10909" s="784">
        <v>763</v>
      </c>
      <c r="E10909" s="784" t="s">
        <v>2356</v>
      </c>
      <c r="F10909" s="784">
        <v>4010</v>
      </c>
      <c r="G10909" s="784" t="s">
        <v>10154</v>
      </c>
      <c r="H10909" s="784" t="s">
        <v>1573</v>
      </c>
      <c r="J10909" s="784">
        <v>1</v>
      </c>
      <c r="K10909" s="784">
        <v>2.2999999999999998</v>
      </c>
      <c r="L10909" s="793">
        <v>2.2999999999999998</v>
      </c>
      <c r="M10909" s="55" t="s">
        <v>2455</v>
      </c>
    </row>
    <row r="10910" spans="1:13" ht="15">
      <c r="A10910" s="785">
        <v>46038</v>
      </c>
      <c r="B10910" s="55" t="s">
        <v>10142</v>
      </c>
      <c r="C10910" s="786">
        <v>83646</v>
      </c>
      <c r="D10910" s="786" t="s">
        <v>5955</v>
      </c>
      <c r="E10910" s="786">
        <v>50</v>
      </c>
      <c r="F10910" s="786">
        <v>4010</v>
      </c>
      <c r="G10910" s="786" t="s">
        <v>10155</v>
      </c>
      <c r="H10910" s="786" t="s">
        <v>1573</v>
      </c>
      <c r="J10910" s="786">
        <v>1</v>
      </c>
      <c r="K10910" s="786">
        <v>9.18</v>
      </c>
      <c r="L10910" s="796">
        <v>9.18</v>
      </c>
      <c r="M10910" s="55" t="s">
        <v>2455</v>
      </c>
    </row>
    <row r="10911" spans="1:13" ht="15">
      <c r="A10911" s="783">
        <v>46038</v>
      </c>
      <c r="B10911" s="55" t="s">
        <v>10142</v>
      </c>
      <c r="C10911" s="784">
        <v>82981</v>
      </c>
      <c r="D10911" s="784" t="s">
        <v>4118</v>
      </c>
      <c r="E10911" s="784">
        <v>85</v>
      </c>
      <c r="F10911" s="784">
        <v>4010</v>
      </c>
      <c r="G10911" s="784" t="s">
        <v>10156</v>
      </c>
      <c r="H10911" s="784" t="s">
        <v>1573</v>
      </c>
      <c r="J10911" s="784">
        <v>2</v>
      </c>
      <c r="K10911" s="784">
        <v>5.63</v>
      </c>
      <c r="L10911" s="793">
        <v>11.26</v>
      </c>
      <c r="M10911" s="55" t="s">
        <v>2455</v>
      </c>
    </row>
    <row r="10912" spans="1:13" ht="15">
      <c r="A10912" s="785">
        <v>46038</v>
      </c>
      <c r="B10912" s="55" t="s">
        <v>10142</v>
      </c>
      <c r="C10912" s="786">
        <v>83517</v>
      </c>
      <c r="D10912" s="786" t="s">
        <v>6908</v>
      </c>
      <c r="E10912" s="786" t="s">
        <v>2356</v>
      </c>
      <c r="F10912" s="786">
        <v>4010</v>
      </c>
      <c r="G10912" s="786" t="s">
        <v>10157</v>
      </c>
      <c r="H10912" s="786" t="s">
        <v>1573</v>
      </c>
      <c r="J10912" s="786">
        <v>1</v>
      </c>
      <c r="K10912" s="786">
        <v>6.63</v>
      </c>
      <c r="L10912" s="796">
        <v>6.63</v>
      </c>
      <c r="M10912" s="55" t="s">
        <v>2455</v>
      </c>
    </row>
    <row r="10913" spans="1:13" ht="15">
      <c r="A10913" s="783">
        <v>46038</v>
      </c>
      <c r="B10913" s="55" t="s">
        <v>10142</v>
      </c>
      <c r="C10913" s="784">
        <v>83914</v>
      </c>
      <c r="D10913" s="784" t="s">
        <v>10158</v>
      </c>
      <c r="E10913" s="784">
        <v>70</v>
      </c>
      <c r="F10913" s="784">
        <v>4010</v>
      </c>
      <c r="G10913" s="784" t="s">
        <v>10159</v>
      </c>
      <c r="H10913" s="784" t="s">
        <v>1573</v>
      </c>
      <c r="J10913" s="784">
        <v>1</v>
      </c>
      <c r="K10913" s="784">
        <v>9.39</v>
      </c>
      <c r="L10913" s="793">
        <v>9.39</v>
      </c>
      <c r="M10913" s="55" t="s">
        <v>2455</v>
      </c>
    </row>
    <row r="10914" spans="1:13" ht="15">
      <c r="A10914" s="785">
        <v>46038</v>
      </c>
      <c r="B10914" s="55" t="s">
        <v>10142</v>
      </c>
      <c r="C10914" s="786">
        <v>67379</v>
      </c>
      <c r="D10914" s="786" t="s">
        <v>5891</v>
      </c>
      <c r="E10914" s="786">
        <v>110</v>
      </c>
      <c r="F10914" s="786">
        <v>4010</v>
      </c>
      <c r="G10914" s="786" t="s">
        <v>10160</v>
      </c>
      <c r="H10914" s="786" t="s">
        <v>1573</v>
      </c>
      <c r="J10914" s="786">
        <v>1</v>
      </c>
      <c r="K10914" s="786">
        <v>5.43</v>
      </c>
      <c r="L10914" s="796">
        <v>5.43</v>
      </c>
      <c r="M10914" s="55" t="s">
        <v>2455</v>
      </c>
    </row>
    <row r="10915" spans="1:13" ht="15">
      <c r="A10915" s="783">
        <v>46038</v>
      </c>
      <c r="B10915" s="55" t="s">
        <v>10142</v>
      </c>
      <c r="C10915" s="784">
        <v>58660</v>
      </c>
      <c r="D10915" s="784" t="s">
        <v>5036</v>
      </c>
      <c r="E10915" s="784" t="s">
        <v>289</v>
      </c>
      <c r="F10915" s="784">
        <v>4010</v>
      </c>
      <c r="G10915" s="784" t="s">
        <v>9633</v>
      </c>
      <c r="H10915" s="784" t="s">
        <v>1573</v>
      </c>
      <c r="J10915" s="784">
        <v>1</v>
      </c>
      <c r="K10915" s="784">
        <v>11.46</v>
      </c>
      <c r="L10915" s="793">
        <v>11.46</v>
      </c>
      <c r="M10915" s="55" t="s">
        <v>2455</v>
      </c>
    </row>
    <row r="10916" spans="1:13" ht="15">
      <c r="A10916" s="785">
        <v>46038</v>
      </c>
      <c r="B10916" s="55" t="s">
        <v>10142</v>
      </c>
      <c r="C10916" s="786">
        <v>83020</v>
      </c>
      <c r="D10916" s="786">
        <v>178</v>
      </c>
      <c r="E10916" s="786">
        <v>130</v>
      </c>
      <c r="F10916" s="786">
        <v>4010</v>
      </c>
      <c r="G10916" s="786" t="s">
        <v>7686</v>
      </c>
      <c r="H10916" s="786" t="s">
        <v>1573</v>
      </c>
      <c r="J10916" s="786">
        <v>1</v>
      </c>
      <c r="K10916" s="786">
        <v>7.71</v>
      </c>
      <c r="L10916" s="796">
        <v>7.71</v>
      </c>
      <c r="M10916" s="55" t="s">
        <v>2455</v>
      </c>
    </row>
    <row r="10917" spans="1:13" ht="15">
      <c r="A10917" s="783">
        <v>46038</v>
      </c>
      <c r="B10917" s="55" t="s">
        <v>10142</v>
      </c>
      <c r="C10917" s="784">
        <v>82815</v>
      </c>
      <c r="D10917" s="784" t="s">
        <v>3612</v>
      </c>
      <c r="E10917" s="784">
        <v>150</v>
      </c>
      <c r="F10917" s="784">
        <v>4010</v>
      </c>
      <c r="G10917" s="784" t="s">
        <v>9634</v>
      </c>
      <c r="H10917" s="784" t="s">
        <v>1573</v>
      </c>
      <c r="J10917" s="784">
        <v>1</v>
      </c>
      <c r="K10917" s="784">
        <v>8.98</v>
      </c>
      <c r="L10917" s="793">
        <v>8.98</v>
      </c>
      <c r="M10917" s="55" t="s">
        <v>2455</v>
      </c>
    </row>
    <row r="10918" spans="1:13" ht="15">
      <c r="A10918" s="785">
        <v>46038</v>
      </c>
      <c r="B10918" s="55" t="s">
        <v>10142</v>
      </c>
      <c r="C10918" s="786">
        <v>84025</v>
      </c>
      <c r="D10918" s="786" t="s">
        <v>10161</v>
      </c>
      <c r="E10918" s="786">
        <v>110</v>
      </c>
      <c r="F10918" s="786">
        <v>4010</v>
      </c>
      <c r="G10918" s="786" t="s">
        <v>6479</v>
      </c>
      <c r="H10918" s="786" t="s">
        <v>1573</v>
      </c>
      <c r="J10918" s="786">
        <v>2</v>
      </c>
      <c r="K10918" s="786">
        <v>16.79</v>
      </c>
      <c r="L10918" s="796">
        <v>33.58</v>
      </c>
      <c r="M10918" s="55" t="s">
        <v>2455</v>
      </c>
    </row>
    <row r="10919" spans="1:13" ht="15">
      <c r="A10919" s="783">
        <v>46038</v>
      </c>
      <c r="B10919" s="55" t="s">
        <v>10142</v>
      </c>
      <c r="C10919" s="784">
        <v>68141</v>
      </c>
      <c r="D10919" s="784">
        <v>11</v>
      </c>
      <c r="E10919" s="784">
        <v>50</v>
      </c>
      <c r="F10919" s="784">
        <v>4010</v>
      </c>
      <c r="G10919" s="784" t="s">
        <v>9639</v>
      </c>
      <c r="H10919" s="784" t="s">
        <v>1573</v>
      </c>
      <c r="J10919" s="784">
        <v>2</v>
      </c>
      <c r="K10919" s="784">
        <v>6.13</v>
      </c>
      <c r="L10919" s="793">
        <v>12.26</v>
      </c>
      <c r="M10919" s="55" t="s">
        <v>2455</v>
      </c>
    </row>
    <row r="10920" spans="1:13" ht="15">
      <c r="A10920" s="785">
        <v>46038</v>
      </c>
      <c r="B10920" s="55" t="s">
        <v>10142</v>
      </c>
      <c r="C10920" s="786">
        <v>82261</v>
      </c>
      <c r="D10920" s="786" t="s">
        <v>4880</v>
      </c>
      <c r="E10920" s="786">
        <v>140</v>
      </c>
      <c r="F10920" s="786">
        <v>4010</v>
      </c>
      <c r="G10920" s="786" t="s">
        <v>10162</v>
      </c>
      <c r="H10920" s="786" t="s">
        <v>1573</v>
      </c>
      <c r="J10920" s="786">
        <v>1</v>
      </c>
      <c r="K10920" s="786">
        <v>16.23</v>
      </c>
      <c r="L10920" s="796">
        <v>16.23</v>
      </c>
      <c r="M10920" s="55" t="s">
        <v>2455</v>
      </c>
    </row>
    <row r="10921" spans="1:13" ht="15">
      <c r="A10921" s="783">
        <v>46038</v>
      </c>
      <c r="B10921" s="55" t="s">
        <v>10142</v>
      </c>
      <c r="C10921" s="784">
        <v>83622</v>
      </c>
      <c r="D10921" s="784" t="s">
        <v>5595</v>
      </c>
      <c r="E10921" s="784">
        <v>80</v>
      </c>
      <c r="F10921" s="784">
        <v>4010</v>
      </c>
      <c r="G10921" s="784" t="s">
        <v>2471</v>
      </c>
      <c r="H10921" s="784" t="s">
        <v>1573</v>
      </c>
      <c r="J10921" s="784">
        <v>1</v>
      </c>
      <c r="K10921" s="784">
        <v>6.24</v>
      </c>
      <c r="L10921" s="793">
        <v>6.24</v>
      </c>
      <c r="M10921" s="55" t="s">
        <v>2455</v>
      </c>
    </row>
    <row r="10922" spans="1:13" ht="15">
      <c r="A10922" s="785">
        <v>46038</v>
      </c>
      <c r="B10922" s="55" t="s">
        <v>10142</v>
      </c>
      <c r="C10922" s="786">
        <v>83646</v>
      </c>
      <c r="D10922" s="786" t="s">
        <v>6986</v>
      </c>
      <c r="E10922" s="786" t="s">
        <v>2356</v>
      </c>
      <c r="F10922" s="786">
        <v>4010</v>
      </c>
      <c r="G10922" s="786" t="s">
        <v>2473</v>
      </c>
      <c r="H10922" s="786" t="s">
        <v>1573</v>
      </c>
      <c r="J10922" s="786">
        <v>1</v>
      </c>
      <c r="K10922" s="786">
        <v>9.18</v>
      </c>
      <c r="L10922" s="796">
        <v>9.18</v>
      </c>
      <c r="M10922" s="55" t="s">
        <v>2455</v>
      </c>
    </row>
    <row r="10923" spans="1:13" ht="15">
      <c r="A10923" s="783">
        <v>46038</v>
      </c>
      <c r="B10923" s="55" t="s">
        <v>10142</v>
      </c>
      <c r="C10923" s="784">
        <v>81569</v>
      </c>
      <c r="D10923" s="784" t="s">
        <v>2268</v>
      </c>
      <c r="E10923" s="784">
        <v>85</v>
      </c>
      <c r="F10923" s="784">
        <v>4010</v>
      </c>
      <c r="G10923" s="784" t="s">
        <v>10163</v>
      </c>
      <c r="H10923" s="784" t="s">
        <v>1573</v>
      </c>
      <c r="J10923" s="784">
        <v>1</v>
      </c>
      <c r="K10923" s="784">
        <v>7.26</v>
      </c>
      <c r="L10923" s="793">
        <v>7.26</v>
      </c>
      <c r="M10923" s="55" t="s">
        <v>2455</v>
      </c>
    </row>
    <row r="10924" spans="1:13" ht="15">
      <c r="A10924" s="785">
        <v>46038</v>
      </c>
      <c r="B10924" s="55" t="s">
        <v>10142</v>
      </c>
      <c r="C10924" s="786">
        <v>83839</v>
      </c>
      <c r="D10924" s="786" t="s">
        <v>10002</v>
      </c>
      <c r="E10924" s="786">
        <v>110</v>
      </c>
      <c r="F10924" s="786">
        <v>4010</v>
      </c>
      <c r="G10924" s="786" t="s">
        <v>9859</v>
      </c>
      <c r="H10924" s="786" t="s">
        <v>1573</v>
      </c>
      <c r="J10924" s="786">
        <v>1</v>
      </c>
      <c r="K10924" s="786">
        <v>4.13</v>
      </c>
      <c r="L10924" s="796">
        <v>4.13</v>
      </c>
      <c r="M10924" s="55" t="s">
        <v>2455</v>
      </c>
    </row>
    <row r="10925" spans="1:13" ht="15">
      <c r="A10925" s="783">
        <v>46038</v>
      </c>
      <c r="B10925" s="55" t="s">
        <v>10142</v>
      </c>
      <c r="C10925" s="784">
        <v>80441</v>
      </c>
      <c r="D10925" s="784" t="s">
        <v>2560</v>
      </c>
      <c r="E10925" s="784">
        <v>100</v>
      </c>
      <c r="F10925" s="784">
        <v>4010</v>
      </c>
      <c r="G10925" s="784" t="s">
        <v>2478</v>
      </c>
      <c r="H10925" s="784" t="s">
        <v>1573</v>
      </c>
      <c r="J10925" s="784">
        <v>2</v>
      </c>
      <c r="K10925" s="784">
        <v>8.35</v>
      </c>
      <c r="L10925" s="793">
        <v>16.7</v>
      </c>
      <c r="M10925" s="55" t="s">
        <v>2455</v>
      </c>
    </row>
    <row r="10926" spans="1:13" ht="15">
      <c r="A10926" s="785">
        <v>46038</v>
      </c>
      <c r="B10926" s="55" t="s">
        <v>10142</v>
      </c>
      <c r="C10926" s="786">
        <v>83622</v>
      </c>
      <c r="D10926" s="786" t="s">
        <v>6092</v>
      </c>
      <c r="E10926" s="786">
        <v>70</v>
      </c>
      <c r="F10926" s="786">
        <v>4010</v>
      </c>
      <c r="G10926" s="786" t="s">
        <v>7690</v>
      </c>
      <c r="H10926" s="786" t="s">
        <v>1573</v>
      </c>
      <c r="J10926" s="786">
        <v>1</v>
      </c>
      <c r="K10926" s="786">
        <v>7.78</v>
      </c>
      <c r="L10926" s="796">
        <v>7.78</v>
      </c>
      <c r="M10926" s="55" t="s">
        <v>2455</v>
      </c>
    </row>
    <row r="10927" spans="1:13" ht="15">
      <c r="A10927" s="783">
        <v>46038</v>
      </c>
      <c r="B10927" s="55" t="s">
        <v>10142</v>
      </c>
      <c r="C10927" s="784">
        <v>83344</v>
      </c>
      <c r="D10927" s="784" t="s">
        <v>5083</v>
      </c>
      <c r="E10927" s="784">
        <v>90</v>
      </c>
      <c r="F10927" s="784">
        <v>4010</v>
      </c>
      <c r="G10927" s="784" t="s">
        <v>9861</v>
      </c>
      <c r="H10927" s="784" t="s">
        <v>1573</v>
      </c>
      <c r="J10927" s="784">
        <v>1</v>
      </c>
      <c r="K10927" s="784">
        <v>11.16</v>
      </c>
      <c r="L10927" s="793">
        <v>11.16</v>
      </c>
      <c r="M10927" s="55" t="s">
        <v>2455</v>
      </c>
    </row>
    <row r="10928" spans="1:13" ht="15">
      <c r="A10928" s="785">
        <v>46038</v>
      </c>
      <c r="B10928" s="55" t="s">
        <v>10142</v>
      </c>
      <c r="C10928" s="786">
        <v>80046</v>
      </c>
      <c r="D10928" s="786" t="s">
        <v>2242</v>
      </c>
      <c r="E10928" s="786" t="s">
        <v>2296</v>
      </c>
      <c r="F10928" s="786">
        <v>4010</v>
      </c>
      <c r="G10928" s="786" t="s">
        <v>8870</v>
      </c>
      <c r="H10928" s="786" t="s">
        <v>1573</v>
      </c>
      <c r="J10928" s="786">
        <v>3</v>
      </c>
      <c r="K10928" s="786">
        <v>14.45</v>
      </c>
      <c r="L10928" s="796">
        <v>43.35</v>
      </c>
      <c r="M10928" s="55" t="s">
        <v>2455</v>
      </c>
    </row>
    <row r="10929" spans="1:14" ht="15">
      <c r="A10929" s="783">
        <v>46038</v>
      </c>
      <c r="B10929" s="787" t="s">
        <v>10164</v>
      </c>
      <c r="C10929" s="784">
        <v>83646</v>
      </c>
      <c r="D10929" s="784" t="s">
        <v>2629</v>
      </c>
      <c r="E10929" s="784">
        <v>70</v>
      </c>
      <c r="F10929" s="784">
        <v>4010</v>
      </c>
      <c r="G10929" s="784" t="s">
        <v>10165</v>
      </c>
      <c r="H10929" s="784" t="s">
        <v>1573</v>
      </c>
      <c r="J10929" s="784">
        <v>41</v>
      </c>
      <c r="K10929" s="784">
        <v>9.2100000000000009</v>
      </c>
      <c r="L10929" s="793">
        <v>377.61</v>
      </c>
      <c r="M10929" s="55" t="s">
        <v>2618</v>
      </c>
      <c r="N10929" s="1561" t="s">
        <v>10166</v>
      </c>
    </row>
    <row r="10930" spans="1:14" ht="15">
      <c r="A10930" s="783">
        <v>46039</v>
      </c>
      <c r="B10930" s="55" t="s">
        <v>10167</v>
      </c>
      <c r="C10930" s="784">
        <v>83436</v>
      </c>
      <c r="D10930" s="784" t="s">
        <v>7162</v>
      </c>
      <c r="E10930" s="784">
        <v>85</v>
      </c>
      <c r="F10930" s="784">
        <v>4010</v>
      </c>
      <c r="G10930" s="784" t="s">
        <v>10027</v>
      </c>
      <c r="H10930" s="784" t="s">
        <v>1573</v>
      </c>
      <c r="J10930" s="784">
        <v>1</v>
      </c>
      <c r="K10930" s="784">
        <v>4.59</v>
      </c>
      <c r="L10930" s="793">
        <v>4.59</v>
      </c>
      <c r="M10930" s="55" t="s">
        <v>2455</v>
      </c>
    </row>
    <row r="10931" spans="1:14" ht="15">
      <c r="A10931" s="785">
        <v>46039</v>
      </c>
      <c r="B10931" s="55" t="s">
        <v>10167</v>
      </c>
      <c r="C10931" s="786">
        <v>83815</v>
      </c>
      <c r="D10931" s="786" t="s">
        <v>7445</v>
      </c>
      <c r="E10931" s="786">
        <v>90</v>
      </c>
      <c r="F10931" s="786">
        <v>4010</v>
      </c>
      <c r="G10931" s="786" t="s">
        <v>10028</v>
      </c>
      <c r="H10931" s="786" t="s">
        <v>1573</v>
      </c>
      <c r="J10931" s="786">
        <v>1</v>
      </c>
      <c r="K10931" s="786">
        <v>8.83</v>
      </c>
      <c r="L10931" s="796">
        <v>8.83</v>
      </c>
      <c r="M10931" s="55" t="s">
        <v>2455</v>
      </c>
    </row>
    <row r="10932" spans="1:14" ht="15">
      <c r="A10932" s="783">
        <v>46039</v>
      </c>
      <c r="B10932" s="55" t="s">
        <v>10167</v>
      </c>
      <c r="C10932" s="784">
        <v>83721</v>
      </c>
      <c r="D10932" s="784" t="s">
        <v>2274</v>
      </c>
      <c r="E10932" s="784">
        <v>110</v>
      </c>
      <c r="F10932" s="784">
        <v>4010</v>
      </c>
      <c r="G10932" s="784" t="s">
        <v>10029</v>
      </c>
      <c r="H10932" s="784" t="s">
        <v>1573</v>
      </c>
      <c r="J10932" s="784">
        <v>1</v>
      </c>
      <c r="K10932" s="784">
        <v>17.489999999999998</v>
      </c>
      <c r="L10932" s="793">
        <v>17.489999999999998</v>
      </c>
      <c r="M10932" s="55" t="s">
        <v>2455</v>
      </c>
    </row>
    <row r="10933" spans="1:14" ht="15">
      <c r="A10933" s="785">
        <v>46039</v>
      </c>
      <c r="B10933" s="55" t="s">
        <v>10167</v>
      </c>
      <c r="C10933" s="786">
        <v>83718</v>
      </c>
      <c r="D10933" s="786" t="s">
        <v>8859</v>
      </c>
      <c r="E10933" s="786">
        <v>85</v>
      </c>
      <c r="F10933" s="786">
        <v>4010</v>
      </c>
      <c r="G10933" s="786" t="s">
        <v>10168</v>
      </c>
      <c r="H10933" s="786" t="s">
        <v>1573</v>
      </c>
      <c r="J10933" s="786">
        <v>1</v>
      </c>
      <c r="K10933" s="786">
        <v>5.92</v>
      </c>
      <c r="L10933" s="796">
        <v>5.92</v>
      </c>
      <c r="M10933" s="55" t="s">
        <v>2455</v>
      </c>
    </row>
    <row r="10934" spans="1:14" ht="15">
      <c r="A10934" s="783">
        <v>46039</v>
      </c>
      <c r="B10934" s="55" t="s">
        <v>10167</v>
      </c>
      <c r="C10934" s="784">
        <v>81570</v>
      </c>
      <c r="D10934" s="784" t="s">
        <v>2523</v>
      </c>
      <c r="E10934" s="882">
        <v>46149</v>
      </c>
      <c r="F10934" s="784">
        <v>4010</v>
      </c>
      <c r="G10934" s="784" t="s">
        <v>10030</v>
      </c>
      <c r="H10934" s="784" t="s">
        <v>1573</v>
      </c>
      <c r="J10934" s="784">
        <v>1</v>
      </c>
      <c r="K10934" s="784">
        <v>4.42</v>
      </c>
      <c r="L10934" s="793">
        <v>4.42</v>
      </c>
      <c r="M10934" s="55" t="s">
        <v>2455</v>
      </c>
    </row>
    <row r="10935" spans="1:14" ht="15">
      <c r="A10935" s="785">
        <v>46039</v>
      </c>
      <c r="B10935" s="55" t="s">
        <v>10167</v>
      </c>
      <c r="C10935" s="786">
        <v>83723</v>
      </c>
      <c r="D10935" s="786" t="s">
        <v>6925</v>
      </c>
      <c r="E10935" s="786">
        <v>110</v>
      </c>
      <c r="F10935" s="786">
        <v>4010</v>
      </c>
      <c r="G10935" s="786" t="s">
        <v>10032</v>
      </c>
      <c r="H10935" s="786" t="s">
        <v>1573</v>
      </c>
      <c r="J10935" s="786">
        <v>1</v>
      </c>
      <c r="K10935" s="786">
        <v>8.76</v>
      </c>
      <c r="L10935" s="796">
        <v>8.76</v>
      </c>
      <c r="M10935" s="55" t="s">
        <v>2455</v>
      </c>
    </row>
    <row r="10936" spans="1:14" ht="15">
      <c r="A10936" s="783">
        <v>46039</v>
      </c>
      <c r="B10936" s="55" t="s">
        <v>10167</v>
      </c>
      <c r="C10936" s="784">
        <v>83731</v>
      </c>
      <c r="D10936" s="784" t="s">
        <v>5567</v>
      </c>
      <c r="E10936" s="784">
        <v>150</v>
      </c>
      <c r="F10936" s="784">
        <v>4010</v>
      </c>
      <c r="G10936" s="784" t="s">
        <v>10034</v>
      </c>
      <c r="H10936" s="784" t="s">
        <v>1573</v>
      </c>
      <c r="J10936" s="784">
        <v>1</v>
      </c>
      <c r="K10936" s="784">
        <v>12.59</v>
      </c>
      <c r="L10936" s="793">
        <v>12.59</v>
      </c>
      <c r="M10936" s="55" t="s">
        <v>2455</v>
      </c>
    </row>
    <row r="10937" spans="1:14" ht="15">
      <c r="A10937" s="785">
        <v>46039</v>
      </c>
      <c r="B10937" s="55" t="s">
        <v>10167</v>
      </c>
      <c r="C10937" s="786">
        <v>83436</v>
      </c>
      <c r="D10937" s="786" t="s">
        <v>5917</v>
      </c>
      <c r="E10937" s="786">
        <v>120</v>
      </c>
      <c r="F10937" s="786">
        <v>4010</v>
      </c>
      <c r="G10937" s="786" t="s">
        <v>10046</v>
      </c>
      <c r="H10937" s="786" t="s">
        <v>1573</v>
      </c>
      <c r="J10937" s="786">
        <v>1</v>
      </c>
      <c r="K10937" s="786">
        <v>4.6399999999999997</v>
      </c>
      <c r="L10937" s="796">
        <v>4.6399999999999997</v>
      </c>
      <c r="M10937" s="55" t="s">
        <v>2455</v>
      </c>
    </row>
    <row r="10938" spans="1:14" ht="15">
      <c r="A10938" s="783">
        <v>46039</v>
      </c>
      <c r="B10938" s="55" t="s">
        <v>10167</v>
      </c>
      <c r="C10938" s="784">
        <v>83718</v>
      </c>
      <c r="D10938" s="784" t="s">
        <v>8859</v>
      </c>
      <c r="E10938" s="784">
        <v>110</v>
      </c>
      <c r="F10938" s="784">
        <v>4010</v>
      </c>
      <c r="G10938" s="784" t="s">
        <v>10169</v>
      </c>
      <c r="H10938" s="784" t="s">
        <v>1573</v>
      </c>
      <c r="J10938" s="784">
        <v>1</v>
      </c>
      <c r="K10938" s="784">
        <v>6</v>
      </c>
      <c r="L10938" s="793">
        <v>6</v>
      </c>
      <c r="M10938" s="55" t="s">
        <v>2455</v>
      </c>
    </row>
    <row r="10939" spans="1:14" ht="15">
      <c r="A10939" s="785">
        <v>46039</v>
      </c>
      <c r="B10939" s="55" t="s">
        <v>10167</v>
      </c>
      <c r="C10939" s="786">
        <v>81551</v>
      </c>
      <c r="D10939" s="786">
        <v>15</v>
      </c>
      <c r="E10939" s="786">
        <v>85</v>
      </c>
      <c r="F10939" s="786">
        <v>4010</v>
      </c>
      <c r="G10939" s="786" t="s">
        <v>10170</v>
      </c>
      <c r="H10939" s="786" t="s">
        <v>1573</v>
      </c>
      <c r="J10939" s="786">
        <v>1</v>
      </c>
      <c r="K10939" s="786">
        <v>4.28</v>
      </c>
      <c r="L10939" s="796">
        <v>4.28</v>
      </c>
      <c r="M10939" s="55" t="s">
        <v>2455</v>
      </c>
    </row>
    <row r="10940" spans="1:14" ht="15">
      <c r="A10940" s="783">
        <v>46039</v>
      </c>
      <c r="B10940" s="55" t="s">
        <v>10167</v>
      </c>
      <c r="C10940" s="784">
        <v>84296</v>
      </c>
      <c r="D10940" s="784" t="s">
        <v>6746</v>
      </c>
      <c r="E10940" s="784">
        <v>150</v>
      </c>
      <c r="F10940" s="784">
        <v>4010</v>
      </c>
      <c r="G10940" s="784" t="s">
        <v>10171</v>
      </c>
      <c r="H10940" s="784" t="s">
        <v>1573</v>
      </c>
      <c r="J10940" s="784">
        <v>5</v>
      </c>
      <c r="K10940" s="784">
        <v>7.86</v>
      </c>
      <c r="L10940" s="793">
        <v>39.299999999999997</v>
      </c>
      <c r="M10940" s="55" t="s">
        <v>2455</v>
      </c>
    </row>
    <row r="10941" spans="1:14" ht="15">
      <c r="A10941" s="785">
        <v>46039</v>
      </c>
      <c r="B10941" s="55" t="s">
        <v>10167</v>
      </c>
      <c r="C10941" s="786">
        <v>83259</v>
      </c>
      <c r="D10941" s="786" t="s">
        <v>5835</v>
      </c>
      <c r="E10941" s="786">
        <v>100</v>
      </c>
      <c r="F10941" s="786">
        <v>4010</v>
      </c>
      <c r="G10941" s="786" t="s">
        <v>4489</v>
      </c>
      <c r="H10941" s="786" t="s">
        <v>1573</v>
      </c>
      <c r="J10941" s="786">
        <v>1</v>
      </c>
      <c r="K10941" s="786">
        <v>6.17</v>
      </c>
      <c r="L10941" s="796">
        <v>6.17</v>
      </c>
      <c r="M10941" s="55" t="s">
        <v>2455</v>
      </c>
    </row>
    <row r="10942" spans="1:14" ht="15">
      <c r="A10942" s="783">
        <v>46039</v>
      </c>
      <c r="B10942" s="55" t="s">
        <v>10167</v>
      </c>
      <c r="C10942" s="784">
        <v>83020</v>
      </c>
      <c r="D10942" s="784">
        <v>178</v>
      </c>
      <c r="E10942" s="784">
        <v>130</v>
      </c>
      <c r="F10942" s="784">
        <v>4010</v>
      </c>
      <c r="G10942" s="784" t="s">
        <v>4494</v>
      </c>
      <c r="H10942" s="784" t="s">
        <v>1573</v>
      </c>
      <c r="J10942" s="784">
        <v>1</v>
      </c>
      <c r="K10942" s="784">
        <v>7.71</v>
      </c>
      <c r="L10942" s="793">
        <v>7.71</v>
      </c>
      <c r="M10942" s="55" t="s">
        <v>2455</v>
      </c>
    </row>
    <row r="10943" spans="1:14" ht="15">
      <c r="A10943" s="785">
        <v>46039</v>
      </c>
      <c r="B10943" s="55" t="s">
        <v>10167</v>
      </c>
      <c r="C10943" s="786">
        <v>83007</v>
      </c>
      <c r="D10943" s="786" t="s">
        <v>3398</v>
      </c>
      <c r="E10943" s="786">
        <v>70</v>
      </c>
      <c r="F10943" s="786">
        <v>4010</v>
      </c>
      <c r="G10943" s="786" t="s">
        <v>4497</v>
      </c>
      <c r="H10943" s="786" t="s">
        <v>1573</v>
      </c>
      <c r="J10943" s="786">
        <v>1</v>
      </c>
      <c r="K10943" s="786">
        <v>6.08</v>
      </c>
      <c r="L10943" s="796">
        <v>6.08</v>
      </c>
      <c r="M10943" s="55" t="s">
        <v>2455</v>
      </c>
    </row>
    <row r="10944" spans="1:14" ht="15">
      <c r="A10944" s="783">
        <v>46039</v>
      </c>
      <c r="B10944" s="55" t="s">
        <v>10167</v>
      </c>
      <c r="C10944" s="784">
        <v>83681</v>
      </c>
      <c r="D10944" s="784" t="s">
        <v>10140</v>
      </c>
      <c r="E10944" s="784">
        <v>130</v>
      </c>
      <c r="F10944" s="784">
        <v>4010</v>
      </c>
      <c r="G10944" s="784" t="s">
        <v>4498</v>
      </c>
      <c r="H10944" s="784" t="s">
        <v>1573</v>
      </c>
      <c r="J10944" s="784">
        <v>1</v>
      </c>
      <c r="K10944" s="784">
        <v>11.73</v>
      </c>
      <c r="L10944" s="793">
        <v>11.73</v>
      </c>
      <c r="M10944" s="55" t="s">
        <v>2455</v>
      </c>
    </row>
    <row r="10945" spans="1:14" ht="15">
      <c r="A10945" s="785">
        <v>46039</v>
      </c>
      <c r="B10945" s="55" t="s">
        <v>10167</v>
      </c>
      <c r="C10945" s="786">
        <v>83517</v>
      </c>
      <c r="D10945" s="786" t="s">
        <v>6908</v>
      </c>
      <c r="E10945" s="786" t="s">
        <v>2356</v>
      </c>
      <c r="F10945" s="786">
        <v>4010</v>
      </c>
      <c r="G10945" s="786" t="s">
        <v>4502</v>
      </c>
      <c r="H10945" s="786" t="s">
        <v>1573</v>
      </c>
      <c r="J10945" s="786">
        <v>1</v>
      </c>
      <c r="K10945" s="786">
        <v>6.63</v>
      </c>
      <c r="L10945" s="796">
        <v>6.63</v>
      </c>
      <c r="M10945" s="55" t="s">
        <v>2455</v>
      </c>
    </row>
    <row r="10946" spans="1:14" ht="15">
      <c r="A10946" s="783">
        <v>46039</v>
      </c>
      <c r="B10946" s="55" t="s">
        <v>10167</v>
      </c>
      <c r="C10946" s="784">
        <v>81148</v>
      </c>
      <c r="D10946" s="784" t="s">
        <v>7566</v>
      </c>
      <c r="E10946" s="784">
        <v>150</v>
      </c>
      <c r="F10946" s="784">
        <v>4010</v>
      </c>
      <c r="G10946" s="784" t="s">
        <v>10172</v>
      </c>
      <c r="H10946" s="784" t="s">
        <v>1573</v>
      </c>
      <c r="J10946" s="784">
        <v>1</v>
      </c>
      <c r="K10946" s="784">
        <v>22.68</v>
      </c>
      <c r="L10946" s="793">
        <v>22.68</v>
      </c>
      <c r="M10946" s="55" t="s">
        <v>2455</v>
      </c>
    </row>
    <row r="10947" spans="1:14" ht="15">
      <c r="A10947" s="785">
        <v>46039</v>
      </c>
      <c r="B10947" s="55" t="s">
        <v>10167</v>
      </c>
      <c r="C10947" s="786">
        <v>83622</v>
      </c>
      <c r="D10947" s="786" t="s">
        <v>6092</v>
      </c>
      <c r="E10947" s="786">
        <v>70</v>
      </c>
      <c r="F10947" s="786">
        <v>4010</v>
      </c>
      <c r="G10947" s="786" t="s">
        <v>10173</v>
      </c>
      <c r="H10947" s="786" t="s">
        <v>1573</v>
      </c>
      <c r="J10947" s="786">
        <v>1</v>
      </c>
      <c r="K10947" s="786">
        <v>7.78</v>
      </c>
      <c r="L10947" s="796">
        <v>7.78</v>
      </c>
      <c r="M10947" s="55" t="s">
        <v>2455</v>
      </c>
    </row>
    <row r="10948" spans="1:14" ht="15">
      <c r="A10948" s="783">
        <v>46039</v>
      </c>
      <c r="B10948" s="55" t="s">
        <v>10167</v>
      </c>
      <c r="C10948" s="784">
        <v>83344</v>
      </c>
      <c r="D10948" s="784" t="s">
        <v>5083</v>
      </c>
      <c r="E10948" s="784">
        <v>90</v>
      </c>
      <c r="F10948" s="784">
        <v>4010</v>
      </c>
      <c r="G10948" s="784" t="s">
        <v>4774</v>
      </c>
      <c r="H10948" s="784" t="s">
        <v>1573</v>
      </c>
      <c r="J10948" s="784">
        <v>1</v>
      </c>
      <c r="K10948" s="784">
        <v>11.16</v>
      </c>
      <c r="L10948" s="793">
        <v>11.16</v>
      </c>
      <c r="M10948" s="55" t="s">
        <v>2455</v>
      </c>
    </row>
    <row r="10949" spans="1:14" ht="15">
      <c r="A10949" s="785">
        <v>46039</v>
      </c>
      <c r="B10949" s="55" t="s">
        <v>10167</v>
      </c>
      <c r="C10949" s="786">
        <v>83034</v>
      </c>
      <c r="D10949" s="786" t="s">
        <v>3457</v>
      </c>
      <c r="E10949" s="786">
        <v>140</v>
      </c>
      <c r="F10949" s="786">
        <v>4010</v>
      </c>
      <c r="G10949" s="786" t="s">
        <v>10048</v>
      </c>
      <c r="H10949" s="786" t="s">
        <v>1573</v>
      </c>
      <c r="J10949" s="786">
        <v>1</v>
      </c>
      <c r="K10949" s="786">
        <v>6.84</v>
      </c>
      <c r="L10949" s="796">
        <v>6.84</v>
      </c>
      <c r="M10949" s="55" t="s">
        <v>2455</v>
      </c>
    </row>
    <row r="10950" spans="1:14" ht="15">
      <c r="A10950" s="783">
        <v>46039</v>
      </c>
      <c r="B10950" s="55" t="s">
        <v>10167</v>
      </c>
      <c r="C10950" s="784">
        <v>59956</v>
      </c>
      <c r="D10950" s="784" t="s">
        <v>2536</v>
      </c>
      <c r="E10950" s="784">
        <v>110</v>
      </c>
      <c r="F10950" s="784">
        <v>4010</v>
      </c>
      <c r="G10950" s="784" t="s">
        <v>3163</v>
      </c>
      <c r="H10950" s="784" t="s">
        <v>1573</v>
      </c>
      <c r="J10950" s="784">
        <v>1</v>
      </c>
      <c r="K10950" s="784">
        <v>10.96</v>
      </c>
      <c r="L10950" s="793">
        <v>10.96</v>
      </c>
      <c r="M10950" s="55" t="s">
        <v>2455</v>
      </c>
    </row>
    <row r="10951" spans="1:14" ht="15">
      <c r="A10951" s="785">
        <v>46039</v>
      </c>
      <c r="B10951" s="55" t="s">
        <v>10167</v>
      </c>
      <c r="C10951" s="786">
        <v>83945</v>
      </c>
      <c r="D10951" s="786" t="s">
        <v>6133</v>
      </c>
      <c r="E10951" s="786">
        <v>60</v>
      </c>
      <c r="F10951" s="786">
        <v>4010</v>
      </c>
      <c r="G10951" s="786" t="s">
        <v>10174</v>
      </c>
      <c r="H10951" s="786" t="s">
        <v>1573</v>
      </c>
      <c r="J10951" s="786">
        <v>2</v>
      </c>
      <c r="K10951" s="786">
        <v>8.64</v>
      </c>
      <c r="L10951" s="796">
        <v>17.28</v>
      </c>
      <c r="M10951" s="55" t="s">
        <v>2455</v>
      </c>
    </row>
    <row r="10952" spans="1:14" ht="15">
      <c r="A10952" s="783">
        <v>46039</v>
      </c>
      <c r="B10952" s="55" t="s">
        <v>10167</v>
      </c>
      <c r="C10952" s="784">
        <v>82474</v>
      </c>
      <c r="D10952" s="784" t="s">
        <v>4712</v>
      </c>
      <c r="E10952" s="784" t="s">
        <v>2061</v>
      </c>
      <c r="F10952" s="784">
        <v>4010</v>
      </c>
      <c r="G10952" s="784" t="s">
        <v>4485</v>
      </c>
      <c r="H10952" s="784" t="s">
        <v>1573</v>
      </c>
      <c r="J10952" s="784">
        <v>1</v>
      </c>
      <c r="K10952" s="784">
        <v>11.3</v>
      </c>
      <c r="L10952" s="793">
        <v>11.3</v>
      </c>
      <c r="M10952" s="55" t="s">
        <v>2455</v>
      </c>
    </row>
    <row r="10953" spans="1:14" ht="15">
      <c r="A10953" s="785">
        <v>46039</v>
      </c>
      <c r="B10953" s="55" t="s">
        <v>10167</v>
      </c>
      <c r="C10953" s="786">
        <v>83973</v>
      </c>
      <c r="D10953" s="786" t="s">
        <v>7550</v>
      </c>
      <c r="E10953" s="786">
        <v>120</v>
      </c>
      <c r="F10953" s="786">
        <v>4010</v>
      </c>
      <c r="G10953" s="786" t="s">
        <v>9642</v>
      </c>
      <c r="H10953" s="786" t="s">
        <v>1573</v>
      </c>
      <c r="J10953" s="786">
        <v>1</v>
      </c>
      <c r="K10953" s="786">
        <v>7.16</v>
      </c>
      <c r="L10953" s="796">
        <v>7.16</v>
      </c>
      <c r="M10953" s="55" t="s">
        <v>2455</v>
      </c>
    </row>
    <row r="10954" spans="1:14" ht="15">
      <c r="A10954" s="783">
        <v>46039</v>
      </c>
      <c r="B10954" s="55" t="s">
        <v>10167</v>
      </c>
      <c r="C10954" s="784">
        <v>83673</v>
      </c>
      <c r="D10954" s="784" t="s">
        <v>10175</v>
      </c>
      <c r="E10954" s="784">
        <v>85</v>
      </c>
      <c r="F10954" s="784">
        <v>4010</v>
      </c>
      <c r="G10954" s="784" t="s">
        <v>9615</v>
      </c>
      <c r="H10954" s="784" t="s">
        <v>1573</v>
      </c>
      <c r="J10954" s="784">
        <v>1</v>
      </c>
      <c r="K10954" s="784">
        <v>16.03</v>
      </c>
      <c r="L10954" s="793">
        <v>16.03</v>
      </c>
      <c r="M10954" s="55" t="s">
        <v>2455</v>
      </c>
    </row>
    <row r="10955" spans="1:14" ht="15">
      <c r="A10955" s="785">
        <v>46039</v>
      </c>
      <c r="B10955" s="55" t="s">
        <v>10167</v>
      </c>
      <c r="C10955" s="786">
        <v>67044</v>
      </c>
      <c r="D10955" s="786" t="s">
        <v>8742</v>
      </c>
      <c r="E10955" s="786">
        <v>110</v>
      </c>
      <c r="F10955" s="786">
        <v>4010</v>
      </c>
      <c r="G10955" s="786" t="s">
        <v>9616</v>
      </c>
      <c r="H10955" s="786" t="s">
        <v>1573</v>
      </c>
      <c r="J10955" s="786">
        <v>1</v>
      </c>
      <c r="K10955" s="786">
        <v>5.98</v>
      </c>
      <c r="L10955" s="796">
        <v>5.98</v>
      </c>
      <c r="M10955" s="55" t="s">
        <v>2455</v>
      </c>
    </row>
    <row r="10956" spans="1:14" ht="15">
      <c r="A10956" s="783">
        <v>46039</v>
      </c>
      <c r="B10956" s="55" t="s">
        <v>10167</v>
      </c>
      <c r="C10956" s="784">
        <v>83789</v>
      </c>
      <c r="D10956" s="784" t="s">
        <v>7944</v>
      </c>
      <c r="E10956" s="784">
        <v>100</v>
      </c>
      <c r="F10956" s="784">
        <v>4010</v>
      </c>
      <c r="G10956" s="784" t="s">
        <v>9331</v>
      </c>
      <c r="H10956" s="784" t="s">
        <v>1573</v>
      </c>
      <c r="J10956" s="784">
        <v>3</v>
      </c>
      <c r="K10956" s="784">
        <v>28.19</v>
      </c>
      <c r="L10956" s="793">
        <v>84.57</v>
      </c>
      <c r="M10956" s="55" t="s">
        <v>2455</v>
      </c>
    </row>
    <row r="10957" spans="1:14" ht="15">
      <c r="A10957" s="785">
        <v>46039</v>
      </c>
      <c r="B10957" s="55" t="s">
        <v>10167</v>
      </c>
      <c r="C10957" s="786">
        <v>83403</v>
      </c>
      <c r="D10957" s="786" t="s">
        <v>4601</v>
      </c>
      <c r="E10957" s="786">
        <v>75</v>
      </c>
      <c r="F10957" s="786">
        <v>4010</v>
      </c>
      <c r="G10957" s="786" t="s">
        <v>9617</v>
      </c>
      <c r="H10957" s="786" t="s">
        <v>1573</v>
      </c>
      <c r="J10957" s="786">
        <v>2</v>
      </c>
      <c r="K10957" s="786">
        <v>8.36</v>
      </c>
      <c r="L10957" s="796">
        <v>16.72</v>
      </c>
      <c r="M10957" s="55" t="s">
        <v>2455</v>
      </c>
    </row>
    <row r="10958" spans="1:14" ht="15">
      <c r="A10958" s="783">
        <v>46039</v>
      </c>
      <c r="B10958" s="55" t="s">
        <v>10167</v>
      </c>
      <c r="C10958" s="784">
        <v>83436</v>
      </c>
      <c r="D10958" s="784" t="s">
        <v>7162</v>
      </c>
      <c r="E10958" s="784">
        <v>85</v>
      </c>
      <c r="F10958" s="784">
        <v>4010</v>
      </c>
      <c r="G10958" s="784" t="s">
        <v>9618</v>
      </c>
      <c r="H10958" s="784" t="s">
        <v>1573</v>
      </c>
      <c r="J10958" s="784">
        <v>1</v>
      </c>
      <c r="K10958" s="784">
        <v>4.59</v>
      </c>
      <c r="L10958" s="793">
        <v>4.59</v>
      </c>
      <c r="M10958" s="55" t="s">
        <v>2455</v>
      </c>
    </row>
    <row r="10959" spans="1:14" ht="15">
      <c r="A10959" s="282">
        <v>46040</v>
      </c>
      <c r="B10959" s="55" t="s">
        <v>10176</v>
      </c>
      <c r="C10959" s="784">
        <v>66716</v>
      </c>
      <c r="D10959" s="784" t="s">
        <v>10177</v>
      </c>
      <c r="E10959" s="784">
        <v>140</v>
      </c>
      <c r="F10959" s="784">
        <v>4010</v>
      </c>
      <c r="G10959" s="784" t="s">
        <v>10178</v>
      </c>
      <c r="H10959" s="784" t="s">
        <v>1573</v>
      </c>
      <c r="I10959" s="797">
        <v>51</v>
      </c>
      <c r="J10959" s="784">
        <v>51</v>
      </c>
      <c r="K10959" s="784">
        <v>6.51</v>
      </c>
      <c r="L10959" s="793">
        <v>332.01</v>
      </c>
      <c r="M10959" s="55" t="s">
        <v>2618</v>
      </c>
      <c r="N10959" s="788" t="s">
        <v>10179</v>
      </c>
    </row>
    <row r="10960" spans="1:14" ht="15">
      <c r="A10960" s="282">
        <v>46040</v>
      </c>
      <c r="B10960" s="55" t="s">
        <v>10180</v>
      </c>
      <c r="C10960" s="784">
        <v>80937</v>
      </c>
      <c r="D10960" s="784" t="s">
        <v>2292</v>
      </c>
      <c r="E10960" s="784" t="s">
        <v>289</v>
      </c>
      <c r="F10960" s="784">
        <v>4010</v>
      </c>
      <c r="G10960" s="784" t="s">
        <v>7960</v>
      </c>
      <c r="H10960" s="784" t="s">
        <v>1573</v>
      </c>
      <c r="I10960" s="797">
        <v>3</v>
      </c>
      <c r="J10960" s="784">
        <v>3</v>
      </c>
      <c r="K10960" s="784">
        <v>14.82</v>
      </c>
      <c r="L10960" s="793">
        <v>44.46</v>
      </c>
      <c r="M10960" s="55" t="s">
        <v>2455</v>
      </c>
    </row>
    <row r="10961" spans="1:13" ht="15">
      <c r="A10961" s="282">
        <v>46040</v>
      </c>
      <c r="B10961" s="55" t="s">
        <v>10180</v>
      </c>
      <c r="C10961" s="786">
        <v>83344</v>
      </c>
      <c r="D10961" s="786" t="s">
        <v>5083</v>
      </c>
      <c r="E10961" s="786">
        <v>70</v>
      </c>
      <c r="F10961" s="786">
        <v>4010</v>
      </c>
      <c r="G10961" s="786" t="s">
        <v>5359</v>
      </c>
      <c r="H10961" s="786" t="s">
        <v>1573</v>
      </c>
      <c r="I10961" s="798">
        <v>7</v>
      </c>
      <c r="J10961" s="786">
        <v>7</v>
      </c>
      <c r="K10961" s="786">
        <v>10.37</v>
      </c>
      <c r="L10961" s="796">
        <v>72.59</v>
      </c>
      <c r="M10961" s="55" t="s">
        <v>2455</v>
      </c>
    </row>
    <row r="10962" spans="1:13" ht="15">
      <c r="A10962" s="282">
        <v>46040</v>
      </c>
      <c r="B10962" s="55" t="s">
        <v>10180</v>
      </c>
      <c r="C10962" s="784">
        <v>83878</v>
      </c>
      <c r="D10962" s="784" t="s">
        <v>2408</v>
      </c>
      <c r="E10962" s="784" t="s">
        <v>2061</v>
      </c>
      <c r="F10962" s="784">
        <v>4010</v>
      </c>
      <c r="G10962" s="784" t="s">
        <v>10181</v>
      </c>
      <c r="H10962" s="784" t="s">
        <v>1573</v>
      </c>
      <c r="I10962" s="797">
        <v>3</v>
      </c>
      <c r="J10962" s="784">
        <v>3</v>
      </c>
      <c r="K10962" s="784">
        <v>11.56</v>
      </c>
      <c r="L10962" s="793">
        <v>34.68</v>
      </c>
      <c r="M10962" s="55" t="s">
        <v>2455</v>
      </c>
    </row>
    <row r="10963" spans="1:13" ht="15">
      <c r="A10963" s="282">
        <v>46040</v>
      </c>
      <c r="B10963" s="55" t="s">
        <v>10180</v>
      </c>
      <c r="C10963" s="786">
        <v>68010</v>
      </c>
      <c r="D10963" s="786" t="s">
        <v>4602</v>
      </c>
      <c r="E10963" s="786">
        <v>130</v>
      </c>
      <c r="F10963" s="786">
        <v>4010</v>
      </c>
      <c r="G10963" s="786" t="s">
        <v>4746</v>
      </c>
      <c r="H10963" s="786" t="s">
        <v>1573</v>
      </c>
      <c r="I10963" s="798">
        <v>2</v>
      </c>
      <c r="J10963" s="786">
        <v>2</v>
      </c>
      <c r="K10963" s="786">
        <v>6.44</v>
      </c>
      <c r="L10963" s="796">
        <v>12.88</v>
      </c>
      <c r="M10963" s="55" t="s">
        <v>2455</v>
      </c>
    </row>
    <row r="10964" spans="1:13" ht="15">
      <c r="A10964" s="282">
        <v>46040</v>
      </c>
      <c r="B10964" s="55" t="s">
        <v>10180</v>
      </c>
      <c r="C10964" s="784">
        <v>83975</v>
      </c>
      <c r="D10964" s="784" t="s">
        <v>7199</v>
      </c>
      <c r="E10964" s="784">
        <v>130</v>
      </c>
      <c r="F10964" s="784">
        <v>4010</v>
      </c>
      <c r="G10964" s="784" t="s">
        <v>10182</v>
      </c>
      <c r="H10964" s="784" t="s">
        <v>1573</v>
      </c>
      <c r="I10964" s="797">
        <v>10</v>
      </c>
      <c r="J10964" s="784">
        <v>10</v>
      </c>
      <c r="K10964" s="784">
        <v>9.6999999999999993</v>
      </c>
      <c r="L10964" s="793">
        <v>97</v>
      </c>
      <c r="M10964" s="55" t="s">
        <v>2455</v>
      </c>
    </row>
    <row r="10965" spans="1:13" ht="15">
      <c r="A10965" s="282">
        <v>46042</v>
      </c>
      <c r="B10965" s="55" t="s">
        <v>10183</v>
      </c>
      <c r="C10965" s="784">
        <v>82837</v>
      </c>
      <c r="D10965" s="784" t="s">
        <v>10184</v>
      </c>
      <c r="E10965" s="784" t="s">
        <v>2061</v>
      </c>
      <c r="F10965" s="784">
        <v>4010</v>
      </c>
      <c r="G10965" s="784" t="s">
        <v>10185</v>
      </c>
      <c r="H10965" s="784" t="s">
        <v>1573</v>
      </c>
      <c r="I10965" s="797">
        <v>160</v>
      </c>
      <c r="J10965" s="784">
        <v>160</v>
      </c>
      <c r="K10965" s="784">
        <v>8.98</v>
      </c>
      <c r="L10965" s="794">
        <v>1436.8</v>
      </c>
      <c r="M10965" s="55" t="s">
        <v>2547</v>
      </c>
    </row>
    <row r="10966" spans="1:13" ht="15">
      <c r="A10966" s="282">
        <v>46042</v>
      </c>
      <c r="B10966" s="55" t="s">
        <v>10183</v>
      </c>
      <c r="C10966" s="786">
        <v>82837</v>
      </c>
      <c r="D10966" s="786" t="s">
        <v>10186</v>
      </c>
      <c r="E10966" s="786" t="s">
        <v>2061</v>
      </c>
      <c r="F10966" s="786">
        <v>4010</v>
      </c>
      <c r="G10966" s="786" t="s">
        <v>10187</v>
      </c>
      <c r="H10966" s="786" t="s">
        <v>1573</v>
      </c>
      <c r="I10966" s="798">
        <v>-160</v>
      </c>
      <c r="J10966" s="786">
        <v>-160</v>
      </c>
      <c r="K10966" s="786">
        <v>8.98</v>
      </c>
      <c r="L10966" s="795">
        <v>-1436.8</v>
      </c>
      <c r="M10966" s="55" t="s">
        <v>2547</v>
      </c>
    </row>
    <row r="10967" spans="1:13" ht="15">
      <c r="A10967" s="282">
        <v>46042</v>
      </c>
      <c r="B10967" s="55" t="s">
        <v>10188</v>
      </c>
      <c r="C10967" s="784">
        <v>58665</v>
      </c>
      <c r="D10967" s="784" t="s">
        <v>5859</v>
      </c>
      <c r="E10967" s="784" t="s">
        <v>289</v>
      </c>
      <c r="F10967" s="784">
        <v>4010</v>
      </c>
      <c r="G10967" s="784" t="s">
        <v>3115</v>
      </c>
      <c r="H10967" s="784" t="s">
        <v>1573</v>
      </c>
      <c r="I10967" s="797">
        <v>2</v>
      </c>
      <c r="J10967" s="784">
        <v>2</v>
      </c>
      <c r="K10967" s="784">
        <v>12.37</v>
      </c>
      <c r="L10967" s="793">
        <v>24.74</v>
      </c>
      <c r="M10967" s="55" t="s">
        <v>2455</v>
      </c>
    </row>
    <row r="10968" spans="1:13" ht="15">
      <c r="A10968" s="282">
        <v>46042</v>
      </c>
      <c r="B10968" s="55" t="s">
        <v>10188</v>
      </c>
      <c r="C10968" s="786">
        <v>58663</v>
      </c>
      <c r="D10968" s="786" t="s">
        <v>5693</v>
      </c>
      <c r="E10968" s="786" t="s">
        <v>2061</v>
      </c>
      <c r="F10968" s="786">
        <v>4010</v>
      </c>
      <c r="G10968" s="786" t="s">
        <v>3558</v>
      </c>
      <c r="H10968" s="786" t="s">
        <v>1573</v>
      </c>
      <c r="I10968" s="798">
        <v>1</v>
      </c>
      <c r="J10968" s="786">
        <v>1</v>
      </c>
      <c r="K10968" s="786">
        <v>12.12</v>
      </c>
      <c r="L10968" s="796">
        <v>12.12</v>
      </c>
      <c r="M10968" s="55" t="s">
        <v>2455</v>
      </c>
    </row>
    <row r="10969" spans="1:13" ht="15">
      <c r="A10969" s="282">
        <v>46042</v>
      </c>
      <c r="B10969" s="55" t="s">
        <v>10188</v>
      </c>
      <c r="C10969" s="784">
        <v>83622</v>
      </c>
      <c r="D10969" s="784" t="s">
        <v>2255</v>
      </c>
      <c r="E10969" s="784">
        <v>80</v>
      </c>
      <c r="F10969" s="784">
        <v>4010</v>
      </c>
      <c r="G10969" s="784" t="s">
        <v>10189</v>
      </c>
      <c r="H10969" s="784" t="s">
        <v>1573</v>
      </c>
      <c r="I10969" s="797">
        <v>2</v>
      </c>
      <c r="J10969" s="784">
        <v>2</v>
      </c>
      <c r="K10969" s="784">
        <v>6.83</v>
      </c>
      <c r="L10969" s="793">
        <v>13.66</v>
      </c>
      <c r="M10969" s="55" t="s">
        <v>2455</v>
      </c>
    </row>
    <row r="10970" spans="1:13" ht="15">
      <c r="A10970" s="282">
        <v>46042</v>
      </c>
      <c r="B10970" s="55" t="s">
        <v>10188</v>
      </c>
      <c r="C10970" s="786">
        <v>83622</v>
      </c>
      <c r="D10970" s="786" t="s">
        <v>6746</v>
      </c>
      <c r="E10970" s="786">
        <v>75</v>
      </c>
      <c r="F10970" s="786">
        <v>4010</v>
      </c>
      <c r="G10970" s="786" t="s">
        <v>3794</v>
      </c>
      <c r="H10970" s="786" t="s">
        <v>1573</v>
      </c>
      <c r="I10970" s="798">
        <v>1</v>
      </c>
      <c r="J10970" s="786">
        <v>1</v>
      </c>
      <c r="K10970" s="786">
        <v>6.75</v>
      </c>
      <c r="L10970" s="796">
        <v>6.75</v>
      </c>
      <c r="M10970" s="55" t="s">
        <v>2455</v>
      </c>
    </row>
    <row r="10971" spans="1:13" ht="15">
      <c r="A10971" s="282">
        <v>46042</v>
      </c>
      <c r="B10971" s="55" t="s">
        <v>10188</v>
      </c>
      <c r="C10971" s="784">
        <v>83839</v>
      </c>
      <c r="D10971" s="784" t="s">
        <v>8183</v>
      </c>
      <c r="E10971" s="784">
        <v>130</v>
      </c>
      <c r="F10971" s="784">
        <v>4010</v>
      </c>
      <c r="G10971" s="784" t="s">
        <v>3795</v>
      </c>
      <c r="H10971" s="784" t="s">
        <v>1573</v>
      </c>
      <c r="I10971" s="797">
        <v>1</v>
      </c>
      <c r="J10971" s="784">
        <v>1</v>
      </c>
      <c r="K10971" s="784">
        <v>4.13</v>
      </c>
      <c r="L10971" s="793">
        <v>4.13</v>
      </c>
      <c r="M10971" s="55" t="s">
        <v>2455</v>
      </c>
    </row>
    <row r="10972" spans="1:13" ht="15">
      <c r="A10972" s="282">
        <v>46042</v>
      </c>
      <c r="B10972" s="55" t="s">
        <v>10188</v>
      </c>
      <c r="C10972" s="786">
        <v>65642</v>
      </c>
      <c r="D10972" s="786" t="s">
        <v>5361</v>
      </c>
      <c r="E10972" s="786">
        <v>150</v>
      </c>
      <c r="F10972" s="786">
        <v>4010</v>
      </c>
      <c r="G10972" s="786" t="s">
        <v>3796</v>
      </c>
      <c r="H10972" s="786" t="s">
        <v>1573</v>
      </c>
      <c r="I10972" s="798">
        <v>1</v>
      </c>
      <c r="J10972" s="786">
        <v>1</v>
      </c>
      <c r="K10972" s="786">
        <v>7.21</v>
      </c>
      <c r="L10972" s="796">
        <v>7.21</v>
      </c>
      <c r="M10972" s="55" t="s">
        <v>2455</v>
      </c>
    </row>
    <row r="10973" spans="1:13" ht="15">
      <c r="A10973" s="282">
        <v>46042</v>
      </c>
      <c r="B10973" s="55" t="s">
        <v>10188</v>
      </c>
      <c r="C10973" s="784">
        <v>82722</v>
      </c>
      <c r="D10973" s="784" t="s">
        <v>3352</v>
      </c>
      <c r="E10973" s="784">
        <v>60</v>
      </c>
      <c r="F10973" s="784">
        <v>4010</v>
      </c>
      <c r="G10973" s="784" t="s">
        <v>3797</v>
      </c>
      <c r="H10973" s="784" t="s">
        <v>1573</v>
      </c>
      <c r="I10973" s="797">
        <v>1</v>
      </c>
      <c r="J10973" s="784">
        <v>1</v>
      </c>
      <c r="K10973" s="784">
        <v>10.63</v>
      </c>
      <c r="L10973" s="793">
        <v>10.63</v>
      </c>
      <c r="M10973" s="55" t="s">
        <v>2455</v>
      </c>
    </row>
    <row r="10974" spans="1:13" ht="15">
      <c r="A10974" s="282">
        <v>46042</v>
      </c>
      <c r="B10974" s="55" t="s">
        <v>10188</v>
      </c>
      <c r="C10974" s="786">
        <v>83029</v>
      </c>
      <c r="D10974" s="786" t="s">
        <v>2216</v>
      </c>
      <c r="E10974" s="786">
        <v>100</v>
      </c>
      <c r="F10974" s="786">
        <v>4010</v>
      </c>
      <c r="G10974" s="786" t="s">
        <v>9961</v>
      </c>
      <c r="H10974" s="786" t="s">
        <v>1573</v>
      </c>
      <c r="I10974" s="798">
        <v>1</v>
      </c>
      <c r="J10974" s="786">
        <v>1</v>
      </c>
      <c r="K10974" s="786">
        <v>8.48</v>
      </c>
      <c r="L10974" s="796">
        <v>8.48</v>
      </c>
      <c r="M10974" s="55" t="s">
        <v>2455</v>
      </c>
    </row>
    <row r="10975" spans="1:13" ht="15">
      <c r="A10975" s="282">
        <v>46042</v>
      </c>
      <c r="B10975" s="55" t="s">
        <v>10188</v>
      </c>
      <c r="C10975" s="784">
        <v>83733</v>
      </c>
      <c r="D10975" s="784" t="s">
        <v>6704</v>
      </c>
      <c r="E10975" s="784">
        <v>110</v>
      </c>
      <c r="F10975" s="784">
        <v>4010</v>
      </c>
      <c r="G10975" s="784" t="s">
        <v>3799</v>
      </c>
      <c r="H10975" s="784" t="s">
        <v>1573</v>
      </c>
      <c r="I10975" s="797">
        <v>1</v>
      </c>
      <c r="J10975" s="784">
        <v>1</v>
      </c>
      <c r="K10975" s="784">
        <v>7.07</v>
      </c>
      <c r="L10975" s="793">
        <v>7.07</v>
      </c>
      <c r="M10975" s="55" t="s">
        <v>2455</v>
      </c>
    </row>
    <row r="10976" spans="1:13" ht="15">
      <c r="A10976" s="282">
        <v>46042</v>
      </c>
      <c r="B10976" s="55" t="s">
        <v>10188</v>
      </c>
      <c r="C10976" s="786">
        <v>83703</v>
      </c>
      <c r="D10976" s="786" t="s">
        <v>10190</v>
      </c>
      <c r="E10976" s="786">
        <v>130</v>
      </c>
      <c r="F10976" s="786">
        <v>4010</v>
      </c>
      <c r="G10976" s="786" t="s">
        <v>3803</v>
      </c>
      <c r="H10976" s="786" t="s">
        <v>1573</v>
      </c>
      <c r="I10976" s="798">
        <v>1</v>
      </c>
      <c r="J10976" s="786">
        <v>1</v>
      </c>
      <c r="K10976" s="786">
        <v>17.66</v>
      </c>
      <c r="L10976" s="796">
        <v>17.66</v>
      </c>
      <c r="M10976" s="55" t="s">
        <v>2455</v>
      </c>
    </row>
    <row r="10977" spans="1:13" ht="15">
      <c r="A10977" s="282">
        <v>46042</v>
      </c>
      <c r="B10977" s="55" t="s">
        <v>10188</v>
      </c>
      <c r="C10977" s="784">
        <v>44403</v>
      </c>
      <c r="D10977" s="784" t="s">
        <v>3942</v>
      </c>
      <c r="E10977" s="784" t="s">
        <v>2296</v>
      </c>
      <c r="F10977" s="784">
        <v>4010</v>
      </c>
      <c r="G10977" s="784" t="s">
        <v>3804</v>
      </c>
      <c r="H10977" s="784" t="s">
        <v>1573</v>
      </c>
      <c r="I10977" s="797">
        <v>1</v>
      </c>
      <c r="J10977" s="784">
        <v>1</v>
      </c>
      <c r="K10977" s="784">
        <v>8.69</v>
      </c>
      <c r="L10977" s="793">
        <v>8.69</v>
      </c>
      <c r="M10977" s="55" t="s">
        <v>2455</v>
      </c>
    </row>
    <row r="10978" spans="1:13" ht="15">
      <c r="A10978" s="282">
        <v>46042</v>
      </c>
      <c r="B10978" s="55" t="s">
        <v>10188</v>
      </c>
      <c r="C10978" s="786">
        <v>83605</v>
      </c>
      <c r="D10978" s="786" t="s">
        <v>7023</v>
      </c>
      <c r="E10978" s="786">
        <v>160</v>
      </c>
      <c r="F10978" s="786">
        <v>4010</v>
      </c>
      <c r="G10978" s="786" t="s">
        <v>3806</v>
      </c>
      <c r="H10978" s="786" t="s">
        <v>1573</v>
      </c>
      <c r="I10978" s="798">
        <v>1</v>
      </c>
      <c r="J10978" s="786">
        <v>1</v>
      </c>
      <c r="K10978" s="786">
        <v>24.89</v>
      </c>
      <c r="L10978" s="796">
        <v>24.89</v>
      </c>
      <c r="M10978" s="55" t="s">
        <v>2455</v>
      </c>
    </row>
    <row r="10979" spans="1:13" ht="15">
      <c r="A10979" s="282">
        <v>46042</v>
      </c>
      <c r="B10979" s="55" t="s">
        <v>10188</v>
      </c>
      <c r="C10979" s="784">
        <v>83722</v>
      </c>
      <c r="D10979" s="784" t="s">
        <v>8889</v>
      </c>
      <c r="E10979" s="784">
        <v>90</v>
      </c>
      <c r="F10979" s="784">
        <v>4010</v>
      </c>
      <c r="G10979" s="784" t="s">
        <v>3809</v>
      </c>
      <c r="H10979" s="784" t="s">
        <v>1573</v>
      </c>
      <c r="I10979" s="797">
        <v>1</v>
      </c>
      <c r="J10979" s="784">
        <v>1</v>
      </c>
      <c r="K10979" s="784">
        <v>12.45</v>
      </c>
      <c r="L10979" s="793">
        <v>12.45</v>
      </c>
      <c r="M10979" s="55" t="s">
        <v>2455</v>
      </c>
    </row>
    <row r="10980" spans="1:13" ht="15">
      <c r="A10980" s="282">
        <v>46042</v>
      </c>
      <c r="B10980" s="55" t="s">
        <v>10188</v>
      </c>
      <c r="C10980" s="786">
        <v>80582</v>
      </c>
      <c r="D10980" s="786">
        <v>177</v>
      </c>
      <c r="E10980" s="786">
        <v>110</v>
      </c>
      <c r="F10980" s="786">
        <v>4010</v>
      </c>
      <c r="G10980" s="786" t="s">
        <v>3814</v>
      </c>
      <c r="H10980" s="786" t="s">
        <v>1573</v>
      </c>
      <c r="I10980" s="798">
        <v>1</v>
      </c>
      <c r="J10980" s="786">
        <v>1</v>
      </c>
      <c r="K10980" s="786">
        <v>6.48</v>
      </c>
      <c r="L10980" s="796">
        <v>6.48</v>
      </c>
      <c r="M10980" s="55" t="s">
        <v>2455</v>
      </c>
    </row>
    <row r="10981" spans="1:13" ht="15">
      <c r="A10981" s="282">
        <v>46042</v>
      </c>
      <c r="B10981" s="55" t="s">
        <v>10188</v>
      </c>
      <c r="C10981" s="784">
        <v>83839</v>
      </c>
      <c r="D10981" s="784" t="s">
        <v>9934</v>
      </c>
      <c r="E10981" s="784">
        <v>140</v>
      </c>
      <c r="F10981" s="784">
        <v>4010</v>
      </c>
      <c r="G10981" s="784" t="s">
        <v>3815</v>
      </c>
      <c r="H10981" s="784" t="s">
        <v>1573</v>
      </c>
      <c r="I10981" s="797">
        <v>1</v>
      </c>
      <c r="J10981" s="784">
        <v>1</v>
      </c>
      <c r="K10981" s="784">
        <v>4.13</v>
      </c>
      <c r="L10981" s="793">
        <v>4.13</v>
      </c>
      <c r="M10981" s="55" t="s">
        <v>2455</v>
      </c>
    </row>
    <row r="10982" spans="1:13" ht="15">
      <c r="A10982" s="282">
        <v>46042</v>
      </c>
      <c r="B10982" s="55" t="s">
        <v>10188</v>
      </c>
      <c r="C10982" s="786">
        <v>83882</v>
      </c>
      <c r="D10982" s="786" t="s">
        <v>8040</v>
      </c>
      <c r="E10982" s="786" t="s">
        <v>2061</v>
      </c>
      <c r="F10982" s="786">
        <v>4010</v>
      </c>
      <c r="G10982" s="786" t="s">
        <v>8741</v>
      </c>
      <c r="H10982" s="786" t="s">
        <v>1573</v>
      </c>
      <c r="I10982" s="798">
        <v>1</v>
      </c>
      <c r="J10982" s="786">
        <v>1</v>
      </c>
      <c r="K10982" s="786">
        <v>10.77</v>
      </c>
      <c r="L10982" s="796">
        <v>10.77</v>
      </c>
      <c r="M10982" s="55" t="s">
        <v>2455</v>
      </c>
    </row>
    <row r="10983" spans="1:13" ht="15">
      <c r="A10983" s="282">
        <v>46042</v>
      </c>
      <c r="B10983" s="55" t="s">
        <v>10188</v>
      </c>
      <c r="C10983" s="784">
        <v>82261</v>
      </c>
      <c r="D10983" s="784" t="s">
        <v>2292</v>
      </c>
      <c r="E10983" s="784">
        <v>90</v>
      </c>
      <c r="F10983" s="784">
        <v>4010</v>
      </c>
      <c r="G10983" s="784" t="s">
        <v>3775</v>
      </c>
      <c r="H10983" s="784" t="s">
        <v>1573</v>
      </c>
      <c r="I10983" s="797">
        <v>1</v>
      </c>
      <c r="J10983" s="784">
        <v>1</v>
      </c>
      <c r="K10983" s="784">
        <v>11.83</v>
      </c>
      <c r="L10983" s="793">
        <v>11.83</v>
      </c>
      <c r="M10983" s="55" t="s">
        <v>2455</v>
      </c>
    </row>
    <row r="10984" spans="1:13" ht="15">
      <c r="A10984" s="282">
        <v>46042</v>
      </c>
      <c r="B10984" s="55" t="s">
        <v>10188</v>
      </c>
      <c r="C10984" s="786">
        <v>82622</v>
      </c>
      <c r="D10984" s="786" t="s">
        <v>2783</v>
      </c>
      <c r="E10984" s="786">
        <v>110</v>
      </c>
      <c r="F10984" s="786">
        <v>4010</v>
      </c>
      <c r="G10984" s="786" t="s">
        <v>10138</v>
      </c>
      <c r="H10984" s="786" t="s">
        <v>1573</v>
      </c>
      <c r="I10984" s="798">
        <v>1</v>
      </c>
      <c r="J10984" s="786">
        <v>1</v>
      </c>
      <c r="K10984" s="786">
        <v>14.29</v>
      </c>
      <c r="L10984" s="796">
        <v>14.29</v>
      </c>
      <c r="M10984" s="55" t="s">
        <v>2455</v>
      </c>
    </row>
    <row r="10985" spans="1:13" ht="15">
      <c r="A10985" s="282">
        <v>46042</v>
      </c>
      <c r="B10985" s="55" t="s">
        <v>10188</v>
      </c>
      <c r="C10985" s="784">
        <v>83315</v>
      </c>
      <c r="D10985" s="784" t="s">
        <v>5533</v>
      </c>
      <c r="E10985" s="784">
        <v>130</v>
      </c>
      <c r="F10985" s="784">
        <v>4010</v>
      </c>
      <c r="G10985" s="784" t="s">
        <v>3779</v>
      </c>
      <c r="H10985" s="784" t="s">
        <v>1573</v>
      </c>
      <c r="I10985" s="797">
        <v>1</v>
      </c>
      <c r="J10985" s="784">
        <v>1</v>
      </c>
      <c r="K10985" s="784">
        <v>16.55</v>
      </c>
      <c r="L10985" s="793">
        <v>16.55</v>
      </c>
      <c r="M10985" s="55" t="s">
        <v>2455</v>
      </c>
    </row>
    <row r="10986" spans="1:13" ht="15">
      <c r="A10986" s="282">
        <v>46042</v>
      </c>
      <c r="B10986" s="55" t="s">
        <v>10188</v>
      </c>
      <c r="C10986" s="786">
        <v>82313</v>
      </c>
      <c r="D10986" s="786">
        <v>715</v>
      </c>
      <c r="E10986" s="786" t="s">
        <v>2061</v>
      </c>
      <c r="F10986" s="786">
        <v>4010</v>
      </c>
      <c r="G10986" s="786" t="s">
        <v>3780</v>
      </c>
      <c r="H10986" s="786" t="s">
        <v>1573</v>
      </c>
      <c r="I10986" s="798">
        <v>1</v>
      </c>
      <c r="J10986" s="786">
        <v>1</v>
      </c>
      <c r="K10986" s="786">
        <v>16.07</v>
      </c>
      <c r="L10986" s="796">
        <v>16.07</v>
      </c>
      <c r="M10986" s="55" t="s">
        <v>2455</v>
      </c>
    </row>
    <row r="10987" spans="1:13" ht="15">
      <c r="A10987" s="282">
        <v>46042</v>
      </c>
      <c r="B10987" s="55" t="s">
        <v>10188</v>
      </c>
      <c r="C10987" s="784">
        <v>82234</v>
      </c>
      <c r="D10987" s="784" t="s">
        <v>6576</v>
      </c>
      <c r="E10987" s="784">
        <v>100</v>
      </c>
      <c r="F10987" s="784">
        <v>4010</v>
      </c>
      <c r="G10987" s="784" t="s">
        <v>3782</v>
      </c>
      <c r="H10987" s="784" t="s">
        <v>1573</v>
      </c>
      <c r="I10987" s="797">
        <v>1</v>
      </c>
      <c r="J10987" s="784">
        <v>1</v>
      </c>
      <c r="K10987" s="784">
        <v>13.28</v>
      </c>
      <c r="L10987" s="793">
        <v>13.28</v>
      </c>
      <c r="M10987" s="55" t="s">
        <v>2455</v>
      </c>
    </row>
    <row r="10988" spans="1:13" ht="15">
      <c r="A10988" s="282">
        <v>46042</v>
      </c>
      <c r="B10988" s="55" t="s">
        <v>10188</v>
      </c>
      <c r="C10988" s="786">
        <v>83543</v>
      </c>
      <c r="D10988" s="786" t="s">
        <v>4300</v>
      </c>
      <c r="E10988" s="786">
        <v>90</v>
      </c>
      <c r="F10988" s="786">
        <v>4010</v>
      </c>
      <c r="G10988" s="786" t="s">
        <v>4154</v>
      </c>
      <c r="H10988" s="786" t="s">
        <v>1573</v>
      </c>
      <c r="I10988" s="798">
        <v>1</v>
      </c>
      <c r="J10988" s="786">
        <v>1</v>
      </c>
      <c r="K10988" s="786">
        <v>7.1</v>
      </c>
      <c r="L10988" s="796">
        <v>7.1</v>
      </c>
      <c r="M10988" s="55" t="s">
        <v>2455</v>
      </c>
    </row>
    <row r="10989" spans="1:13" ht="15">
      <c r="A10989" s="282">
        <v>46042</v>
      </c>
      <c r="B10989" s="55" t="s">
        <v>10188</v>
      </c>
      <c r="C10989" s="784">
        <v>67978</v>
      </c>
      <c r="D10989" s="784" t="s">
        <v>10191</v>
      </c>
      <c r="E10989" s="784">
        <v>140</v>
      </c>
      <c r="F10989" s="784">
        <v>4010</v>
      </c>
      <c r="G10989" s="784" t="s">
        <v>3784</v>
      </c>
      <c r="H10989" s="784" t="s">
        <v>1573</v>
      </c>
      <c r="I10989" s="797">
        <v>1</v>
      </c>
      <c r="J10989" s="784">
        <v>1</v>
      </c>
      <c r="K10989" s="784">
        <v>4.97</v>
      </c>
      <c r="L10989" s="793">
        <v>4.97</v>
      </c>
      <c r="M10989" s="55" t="s">
        <v>2455</v>
      </c>
    </row>
    <row r="10990" spans="1:13" ht="15">
      <c r="A10990" s="282">
        <v>46042</v>
      </c>
      <c r="B10990" s="55" t="s">
        <v>10188</v>
      </c>
      <c r="C10990" s="786">
        <v>81185</v>
      </c>
      <c r="D10990" s="786" t="s">
        <v>7566</v>
      </c>
      <c r="E10990" s="786" t="s">
        <v>441</v>
      </c>
      <c r="F10990" s="786">
        <v>4010</v>
      </c>
      <c r="G10990" s="786" t="s">
        <v>3786</v>
      </c>
      <c r="H10990" s="786" t="s">
        <v>1573</v>
      </c>
      <c r="I10990" s="798">
        <v>1</v>
      </c>
      <c r="J10990" s="786">
        <v>1</v>
      </c>
      <c r="K10990" s="786">
        <v>23.66</v>
      </c>
      <c r="L10990" s="796">
        <v>23.66</v>
      </c>
      <c r="M10990" s="55" t="s">
        <v>2455</v>
      </c>
    </row>
    <row r="10991" spans="1:13" ht="15">
      <c r="A10991" s="282">
        <v>46042</v>
      </c>
      <c r="B10991" s="55" t="s">
        <v>10188</v>
      </c>
      <c r="C10991" s="784">
        <v>52399</v>
      </c>
      <c r="D10991" s="784" t="s">
        <v>2560</v>
      </c>
      <c r="E10991" s="784" t="s">
        <v>2061</v>
      </c>
      <c r="F10991" s="784">
        <v>4010</v>
      </c>
      <c r="G10991" s="784" t="s">
        <v>3788</v>
      </c>
      <c r="H10991" s="784" t="s">
        <v>1573</v>
      </c>
      <c r="I10991" s="797">
        <v>1</v>
      </c>
      <c r="J10991" s="784">
        <v>1</v>
      </c>
      <c r="K10991" s="784">
        <v>7.45</v>
      </c>
      <c r="L10991" s="793">
        <v>7.45</v>
      </c>
      <c r="M10991" s="55" t="s">
        <v>2455</v>
      </c>
    </row>
    <row r="10992" spans="1:13" ht="15">
      <c r="A10992" s="282">
        <v>46042</v>
      </c>
      <c r="B10992" s="55" t="s">
        <v>10188</v>
      </c>
      <c r="C10992" s="786">
        <v>80960</v>
      </c>
      <c r="D10992" s="786">
        <v>531</v>
      </c>
      <c r="E10992" s="786">
        <v>110</v>
      </c>
      <c r="F10992" s="786">
        <v>4010</v>
      </c>
      <c r="G10992" s="786" t="s">
        <v>3800</v>
      </c>
      <c r="H10992" s="786" t="s">
        <v>1573</v>
      </c>
      <c r="I10992" s="798">
        <v>1</v>
      </c>
      <c r="J10992" s="786">
        <v>1</v>
      </c>
      <c r="K10992" s="786">
        <v>10.62</v>
      </c>
      <c r="L10992" s="796">
        <v>10.62</v>
      </c>
      <c r="M10992" s="55" t="s">
        <v>2455</v>
      </c>
    </row>
    <row r="10993" spans="1:13" ht="15">
      <c r="A10993" s="282">
        <v>46042</v>
      </c>
      <c r="B10993" s="55" t="s">
        <v>10188</v>
      </c>
      <c r="C10993" s="784">
        <v>83681</v>
      </c>
      <c r="D10993" s="784" t="s">
        <v>6358</v>
      </c>
      <c r="E10993" s="784">
        <v>110</v>
      </c>
      <c r="F10993" s="784">
        <v>4010</v>
      </c>
      <c r="G10993" s="784" t="s">
        <v>7137</v>
      </c>
      <c r="H10993" s="784" t="s">
        <v>1573</v>
      </c>
      <c r="I10993" s="797">
        <v>4</v>
      </c>
      <c r="J10993" s="784">
        <v>4</v>
      </c>
      <c r="K10993" s="784">
        <v>11.73</v>
      </c>
      <c r="L10993" s="793">
        <v>46.92</v>
      </c>
      <c r="M10993" s="55" t="s">
        <v>2455</v>
      </c>
    </row>
    <row r="10994" spans="1:13" ht="15">
      <c r="A10994" s="282">
        <v>46042</v>
      </c>
      <c r="B10994" s="55" t="s">
        <v>10188</v>
      </c>
      <c r="C10994" s="786">
        <v>83789</v>
      </c>
      <c r="D10994" s="786" t="s">
        <v>8568</v>
      </c>
      <c r="E10994" s="786">
        <v>90</v>
      </c>
      <c r="F10994" s="786">
        <v>4010</v>
      </c>
      <c r="G10994" s="786" t="s">
        <v>9671</v>
      </c>
      <c r="H10994" s="786" t="s">
        <v>1573</v>
      </c>
      <c r="I10994" s="798">
        <v>2</v>
      </c>
      <c r="J10994" s="786">
        <v>2</v>
      </c>
      <c r="K10994" s="786">
        <v>28.19</v>
      </c>
      <c r="L10994" s="796">
        <v>56.38</v>
      </c>
      <c r="M10994" s="55" t="s">
        <v>2455</v>
      </c>
    </row>
    <row r="10995" spans="1:13" ht="15">
      <c r="A10995" s="282">
        <v>46042</v>
      </c>
      <c r="B10995" s="55" t="s">
        <v>10192</v>
      </c>
      <c r="C10995" s="784">
        <v>52399</v>
      </c>
      <c r="D10995" s="784" t="s">
        <v>6925</v>
      </c>
      <c r="E10995" s="784" t="s">
        <v>2230</v>
      </c>
      <c r="F10995" s="784">
        <v>4010</v>
      </c>
      <c r="G10995" s="784" t="s">
        <v>4471</v>
      </c>
      <c r="H10995" s="784" t="s">
        <v>1573</v>
      </c>
      <c r="I10995" s="797">
        <v>1</v>
      </c>
      <c r="J10995" s="784">
        <v>1</v>
      </c>
      <c r="K10995" s="784">
        <v>7.45</v>
      </c>
      <c r="L10995" s="793">
        <v>7.45</v>
      </c>
      <c r="M10995" s="55" t="s">
        <v>2455</v>
      </c>
    </row>
    <row r="10996" spans="1:13" ht="15">
      <c r="A10996" s="282">
        <v>46042</v>
      </c>
      <c r="B10996" s="55" t="s">
        <v>10192</v>
      </c>
      <c r="C10996" s="786">
        <v>82203</v>
      </c>
      <c r="D10996" s="786" t="s">
        <v>5588</v>
      </c>
      <c r="E10996" s="786">
        <v>160</v>
      </c>
      <c r="F10996" s="786">
        <v>4010</v>
      </c>
      <c r="G10996" s="786" t="s">
        <v>10193</v>
      </c>
      <c r="H10996" s="786" t="s">
        <v>1573</v>
      </c>
      <c r="I10996" s="798">
        <v>1</v>
      </c>
      <c r="J10996" s="786">
        <v>1</v>
      </c>
      <c r="K10996" s="786">
        <v>26.19</v>
      </c>
      <c r="L10996" s="796">
        <v>26.19</v>
      </c>
      <c r="M10996" s="55" t="s">
        <v>2455</v>
      </c>
    </row>
    <row r="10997" spans="1:13" ht="15">
      <c r="A10997" s="282">
        <v>46042</v>
      </c>
      <c r="B10997" s="55" t="s">
        <v>10192</v>
      </c>
      <c r="C10997" s="784">
        <v>83344</v>
      </c>
      <c r="D10997" s="784" t="s">
        <v>5083</v>
      </c>
      <c r="E10997" s="784">
        <v>85</v>
      </c>
      <c r="F10997" s="784">
        <v>4010</v>
      </c>
      <c r="G10997" s="784" t="s">
        <v>3738</v>
      </c>
      <c r="H10997" s="784" t="s">
        <v>1573</v>
      </c>
      <c r="I10997" s="797">
        <v>1</v>
      </c>
      <c r="J10997" s="784">
        <v>1</v>
      </c>
      <c r="K10997" s="784">
        <v>10.37</v>
      </c>
      <c r="L10997" s="793">
        <v>10.37</v>
      </c>
      <c r="M10997" s="55" t="s">
        <v>2455</v>
      </c>
    </row>
    <row r="10998" spans="1:13" ht="15">
      <c r="A10998" s="282">
        <v>46042</v>
      </c>
      <c r="B10998" s="55" t="s">
        <v>10192</v>
      </c>
      <c r="C10998" s="786">
        <v>83618</v>
      </c>
      <c r="D10998" s="786" t="s">
        <v>6576</v>
      </c>
      <c r="E10998" s="786" t="s">
        <v>3950</v>
      </c>
      <c r="F10998" s="786">
        <v>4010</v>
      </c>
      <c r="G10998" s="786" t="s">
        <v>9620</v>
      </c>
      <c r="H10998" s="786" t="s">
        <v>1573</v>
      </c>
      <c r="I10998" s="798">
        <v>1</v>
      </c>
      <c r="J10998" s="786">
        <v>1</v>
      </c>
      <c r="K10998" s="786">
        <v>27.39</v>
      </c>
      <c r="L10998" s="796">
        <v>27.39</v>
      </c>
      <c r="M10998" s="55" t="s">
        <v>2455</v>
      </c>
    </row>
    <row r="10999" spans="1:13" ht="15">
      <c r="A10999" s="282">
        <v>46042</v>
      </c>
      <c r="B10999" s="55" t="s">
        <v>10192</v>
      </c>
      <c r="C10999" s="784">
        <v>80960</v>
      </c>
      <c r="D10999" s="784">
        <v>531</v>
      </c>
      <c r="E10999" s="784">
        <v>100</v>
      </c>
      <c r="F10999" s="784">
        <v>4010</v>
      </c>
      <c r="G10999" s="784" t="s">
        <v>3742</v>
      </c>
      <c r="H10999" s="784" t="s">
        <v>1573</v>
      </c>
      <c r="I10999" s="797">
        <v>1</v>
      </c>
      <c r="J10999" s="784">
        <v>1</v>
      </c>
      <c r="K10999" s="784">
        <v>10.62</v>
      </c>
      <c r="L10999" s="793">
        <v>10.62</v>
      </c>
      <c r="M10999" s="55" t="s">
        <v>2455</v>
      </c>
    </row>
    <row r="11000" spans="1:13" ht="15">
      <c r="A11000" s="282">
        <v>46042</v>
      </c>
      <c r="B11000" s="55" t="s">
        <v>10192</v>
      </c>
      <c r="C11000" s="786">
        <v>83534</v>
      </c>
      <c r="D11000" s="786" t="s">
        <v>6576</v>
      </c>
      <c r="E11000" s="786">
        <v>85</v>
      </c>
      <c r="F11000" s="786">
        <v>4010</v>
      </c>
      <c r="G11000" s="786" t="s">
        <v>3743</v>
      </c>
      <c r="H11000" s="786" t="s">
        <v>1573</v>
      </c>
      <c r="I11000" s="798">
        <v>1</v>
      </c>
      <c r="J11000" s="786">
        <v>1</v>
      </c>
      <c r="K11000" s="786">
        <v>6.43</v>
      </c>
      <c r="L11000" s="796">
        <v>6.43</v>
      </c>
      <c r="M11000" s="55" t="s">
        <v>2455</v>
      </c>
    </row>
    <row r="11001" spans="1:13" ht="15">
      <c r="A11001" s="282">
        <v>46042</v>
      </c>
      <c r="B11001" s="55" t="s">
        <v>10192</v>
      </c>
      <c r="C11001" s="784">
        <v>82675</v>
      </c>
      <c r="D11001" s="784" t="s">
        <v>6576</v>
      </c>
      <c r="E11001" s="784">
        <v>130</v>
      </c>
      <c r="F11001" s="784">
        <v>4010</v>
      </c>
      <c r="G11001" s="784" t="s">
        <v>3744</v>
      </c>
      <c r="H11001" s="784" t="s">
        <v>1573</v>
      </c>
      <c r="I11001" s="797">
        <v>1</v>
      </c>
      <c r="J11001" s="784">
        <v>1</v>
      </c>
      <c r="K11001" s="784">
        <v>4.66</v>
      </c>
      <c r="L11001" s="793">
        <v>4.66</v>
      </c>
      <c r="M11001" s="55" t="s">
        <v>2455</v>
      </c>
    </row>
    <row r="11002" spans="1:13" ht="15">
      <c r="A11002" s="282">
        <v>46042</v>
      </c>
      <c r="B11002" s="55" t="s">
        <v>10192</v>
      </c>
      <c r="C11002" s="786">
        <v>83072</v>
      </c>
      <c r="D11002" s="786" t="s">
        <v>6351</v>
      </c>
      <c r="E11002" s="786">
        <v>110</v>
      </c>
      <c r="F11002" s="786">
        <v>4010</v>
      </c>
      <c r="G11002" s="786" t="s">
        <v>9400</v>
      </c>
      <c r="H11002" s="786" t="s">
        <v>1573</v>
      </c>
      <c r="I11002" s="798">
        <v>1</v>
      </c>
      <c r="J11002" s="786">
        <v>1</v>
      </c>
      <c r="K11002" s="786">
        <v>8.8699999999999992</v>
      </c>
      <c r="L11002" s="796">
        <v>8.8699999999999992</v>
      </c>
      <c r="M11002" s="55" t="s">
        <v>2455</v>
      </c>
    </row>
    <row r="11003" spans="1:13" ht="15">
      <c r="A11003" s="282">
        <v>46042</v>
      </c>
      <c r="B11003" s="55" t="s">
        <v>10192</v>
      </c>
      <c r="C11003" s="784">
        <v>83491</v>
      </c>
      <c r="D11003" s="784" t="s">
        <v>3567</v>
      </c>
      <c r="E11003" s="784">
        <v>110</v>
      </c>
      <c r="F11003" s="784">
        <v>4010</v>
      </c>
      <c r="G11003" s="784" t="s">
        <v>8926</v>
      </c>
      <c r="H11003" s="784" t="s">
        <v>1573</v>
      </c>
      <c r="I11003" s="797">
        <v>1</v>
      </c>
      <c r="J11003" s="784">
        <v>1</v>
      </c>
      <c r="K11003" s="784">
        <v>8.4700000000000006</v>
      </c>
      <c r="L11003" s="793">
        <v>8.4700000000000006</v>
      </c>
      <c r="M11003" s="55" t="s">
        <v>2455</v>
      </c>
    </row>
    <row r="11004" spans="1:13" ht="15">
      <c r="A11004" s="282">
        <v>46042</v>
      </c>
      <c r="B11004" s="55" t="s">
        <v>10192</v>
      </c>
      <c r="C11004" s="786">
        <v>81340</v>
      </c>
      <c r="D11004" s="786" t="s">
        <v>10194</v>
      </c>
      <c r="E11004" s="786">
        <v>75</v>
      </c>
      <c r="F11004" s="786">
        <v>4010</v>
      </c>
      <c r="G11004" s="786" t="s">
        <v>4467</v>
      </c>
      <c r="H11004" s="786" t="s">
        <v>1573</v>
      </c>
      <c r="I11004" s="798">
        <v>1</v>
      </c>
      <c r="J11004" s="786">
        <v>1</v>
      </c>
      <c r="K11004" s="786">
        <v>5.91</v>
      </c>
      <c r="L11004" s="796">
        <v>5.91</v>
      </c>
      <c r="M11004" s="55" t="s">
        <v>2455</v>
      </c>
    </row>
    <row r="11005" spans="1:13" ht="15">
      <c r="A11005" s="282">
        <v>46042</v>
      </c>
      <c r="B11005" s="55" t="s">
        <v>10192</v>
      </c>
      <c r="C11005" s="784">
        <v>80859</v>
      </c>
      <c r="D11005" s="784" t="s">
        <v>5505</v>
      </c>
      <c r="E11005" s="784">
        <v>110</v>
      </c>
      <c r="F11005" s="784">
        <v>4010</v>
      </c>
      <c r="G11005" s="784" t="s">
        <v>3719</v>
      </c>
      <c r="H11005" s="784" t="s">
        <v>1573</v>
      </c>
      <c r="I11005" s="797">
        <v>1</v>
      </c>
      <c r="J11005" s="784">
        <v>1</v>
      </c>
      <c r="K11005" s="784">
        <v>12.32</v>
      </c>
      <c r="L11005" s="793">
        <v>12.32</v>
      </c>
      <c r="M11005" s="55" t="s">
        <v>2455</v>
      </c>
    </row>
    <row r="11006" spans="1:13" ht="15">
      <c r="A11006" s="282">
        <v>46042</v>
      </c>
      <c r="B11006" s="55" t="s">
        <v>10192</v>
      </c>
      <c r="C11006" s="786">
        <v>83190</v>
      </c>
      <c r="D11006" s="786" t="s">
        <v>2560</v>
      </c>
      <c r="E11006" s="786">
        <v>85</v>
      </c>
      <c r="F11006" s="786">
        <v>4010</v>
      </c>
      <c r="G11006" s="786" t="s">
        <v>3726</v>
      </c>
      <c r="H11006" s="786" t="s">
        <v>1573</v>
      </c>
      <c r="I11006" s="798">
        <v>1</v>
      </c>
      <c r="J11006" s="786">
        <v>1</v>
      </c>
      <c r="K11006" s="786">
        <v>8.98</v>
      </c>
      <c r="L11006" s="796">
        <v>8.98</v>
      </c>
      <c r="M11006" s="55" t="s">
        <v>2455</v>
      </c>
    </row>
    <row r="11007" spans="1:13" ht="15">
      <c r="A11007" s="282">
        <v>46042</v>
      </c>
      <c r="B11007" s="55" t="s">
        <v>10192</v>
      </c>
      <c r="C11007" s="784">
        <v>83256</v>
      </c>
      <c r="D11007" s="784" t="s">
        <v>5558</v>
      </c>
      <c r="E11007" s="784">
        <v>90</v>
      </c>
      <c r="F11007" s="784">
        <v>4010</v>
      </c>
      <c r="G11007" s="784" t="s">
        <v>4475</v>
      </c>
      <c r="H11007" s="784" t="s">
        <v>1573</v>
      </c>
      <c r="I11007" s="797">
        <v>1</v>
      </c>
      <c r="J11007" s="784">
        <v>1</v>
      </c>
      <c r="K11007" s="784">
        <v>4.93</v>
      </c>
      <c r="L11007" s="793">
        <v>4.93</v>
      </c>
      <c r="M11007" s="55" t="s">
        <v>2455</v>
      </c>
    </row>
    <row r="11008" spans="1:13" ht="15">
      <c r="A11008" s="282">
        <v>46042</v>
      </c>
      <c r="B11008" s="55" t="s">
        <v>10192</v>
      </c>
      <c r="C11008" s="786">
        <v>66936</v>
      </c>
      <c r="D11008" s="786" t="s">
        <v>8558</v>
      </c>
      <c r="E11008" s="786">
        <v>80</v>
      </c>
      <c r="F11008" s="786">
        <v>4010</v>
      </c>
      <c r="G11008" s="786" t="s">
        <v>3731</v>
      </c>
      <c r="H11008" s="786" t="s">
        <v>1573</v>
      </c>
      <c r="I11008" s="798">
        <v>1</v>
      </c>
      <c r="J11008" s="786">
        <v>1</v>
      </c>
      <c r="K11008" s="786">
        <v>8.59</v>
      </c>
      <c r="L11008" s="796">
        <v>8.59</v>
      </c>
      <c r="M11008" s="55" t="s">
        <v>2455</v>
      </c>
    </row>
    <row r="11009" spans="1:13" ht="15">
      <c r="A11009" s="282">
        <v>46042</v>
      </c>
      <c r="B11009" s="55" t="s">
        <v>10195</v>
      </c>
      <c r="C11009" s="784">
        <v>83066</v>
      </c>
      <c r="D11009" s="784">
        <v>10</v>
      </c>
      <c r="E11009" s="784" t="s">
        <v>2300</v>
      </c>
      <c r="F11009" s="784">
        <v>4010</v>
      </c>
      <c r="G11009" s="784" t="s">
        <v>10196</v>
      </c>
      <c r="H11009" s="784" t="s">
        <v>1573</v>
      </c>
      <c r="I11009" s="797">
        <v>-1</v>
      </c>
      <c r="J11009" s="784">
        <v>-1</v>
      </c>
      <c r="K11009" s="784">
        <v>20.94</v>
      </c>
      <c r="L11009" s="793">
        <v>-20.94</v>
      </c>
      <c r="M11009" s="55" t="s">
        <v>2967</v>
      </c>
    </row>
    <row r="11010" spans="1:13" ht="15">
      <c r="A11010" s="282">
        <v>46043</v>
      </c>
      <c r="B11010" s="55" t="s">
        <v>10197</v>
      </c>
      <c r="C11010" s="784">
        <v>84296</v>
      </c>
      <c r="D11010" s="784" t="s">
        <v>9189</v>
      </c>
      <c r="E11010" s="784">
        <v>100</v>
      </c>
      <c r="F11010" s="784">
        <v>4010</v>
      </c>
      <c r="G11010" s="784" t="s">
        <v>4650</v>
      </c>
      <c r="H11010" s="784" t="s">
        <v>1573</v>
      </c>
      <c r="I11010" s="797">
        <v>1</v>
      </c>
      <c r="J11010" s="784">
        <v>1</v>
      </c>
      <c r="K11010" s="784">
        <v>8.9</v>
      </c>
      <c r="L11010" s="793">
        <v>8.9</v>
      </c>
      <c r="M11010" s="55" t="s">
        <v>2455</v>
      </c>
    </row>
    <row r="11011" spans="1:13" ht="15">
      <c r="A11011" s="282">
        <v>46043</v>
      </c>
      <c r="B11011" s="55" t="s">
        <v>10197</v>
      </c>
      <c r="C11011" s="786">
        <v>82675</v>
      </c>
      <c r="D11011" s="786" t="s">
        <v>6925</v>
      </c>
      <c r="E11011" s="786">
        <v>100</v>
      </c>
      <c r="F11011" s="786">
        <v>4010</v>
      </c>
      <c r="G11011" s="786" t="s">
        <v>8884</v>
      </c>
      <c r="H11011" s="786" t="s">
        <v>1573</v>
      </c>
      <c r="I11011" s="798">
        <v>1</v>
      </c>
      <c r="J11011" s="786">
        <v>1</v>
      </c>
      <c r="K11011" s="786">
        <v>4.66</v>
      </c>
      <c r="L11011" s="796">
        <v>4.66</v>
      </c>
      <c r="M11011" s="55" t="s">
        <v>2455</v>
      </c>
    </row>
    <row r="11012" spans="1:13" ht="15">
      <c r="A11012" s="282">
        <v>46043</v>
      </c>
      <c r="B11012" s="55" t="s">
        <v>10197</v>
      </c>
      <c r="C11012" s="784">
        <v>83491</v>
      </c>
      <c r="D11012" s="784" t="s">
        <v>6844</v>
      </c>
      <c r="E11012" s="784">
        <v>100</v>
      </c>
      <c r="F11012" s="784">
        <v>4010</v>
      </c>
      <c r="G11012" s="784" t="s">
        <v>4659</v>
      </c>
      <c r="H11012" s="784" t="s">
        <v>1573</v>
      </c>
      <c r="I11012" s="797">
        <v>1</v>
      </c>
      <c r="J11012" s="784">
        <v>1</v>
      </c>
      <c r="K11012" s="784">
        <v>8.4700000000000006</v>
      </c>
      <c r="L11012" s="793">
        <v>8.4700000000000006</v>
      </c>
      <c r="M11012" s="55" t="s">
        <v>2455</v>
      </c>
    </row>
    <row r="11013" spans="1:13" ht="15">
      <c r="A11013" s="282">
        <v>46043</v>
      </c>
      <c r="B11013" s="55" t="s">
        <v>10197</v>
      </c>
      <c r="C11013" s="786">
        <v>83491</v>
      </c>
      <c r="D11013" s="786" t="s">
        <v>10198</v>
      </c>
      <c r="E11013" s="786">
        <v>90</v>
      </c>
      <c r="F11013" s="786">
        <v>4010</v>
      </c>
      <c r="G11013" s="786" t="s">
        <v>6113</v>
      </c>
      <c r="H11013" s="786" t="s">
        <v>1573</v>
      </c>
      <c r="I11013" s="798">
        <v>1</v>
      </c>
      <c r="J11013" s="786">
        <v>1</v>
      </c>
      <c r="K11013" s="786">
        <v>6.8</v>
      </c>
      <c r="L11013" s="796">
        <v>6.8</v>
      </c>
      <c r="M11013" s="55" t="s">
        <v>2455</v>
      </c>
    </row>
    <row r="11014" spans="1:13" ht="15">
      <c r="A11014" s="282">
        <v>46043</v>
      </c>
      <c r="B11014" s="55" t="s">
        <v>10197</v>
      </c>
      <c r="C11014" s="784">
        <v>83859</v>
      </c>
      <c r="D11014" s="784" t="s">
        <v>9068</v>
      </c>
      <c r="E11014" s="784">
        <v>150</v>
      </c>
      <c r="F11014" s="784">
        <v>4010</v>
      </c>
      <c r="G11014" s="784" t="s">
        <v>6041</v>
      </c>
      <c r="H11014" s="784" t="s">
        <v>1573</v>
      </c>
      <c r="I11014" s="797">
        <v>1</v>
      </c>
      <c r="J11014" s="784">
        <v>1</v>
      </c>
      <c r="K11014" s="784">
        <v>24.67</v>
      </c>
      <c r="L11014" s="793">
        <v>24.67</v>
      </c>
      <c r="M11014" s="55" t="s">
        <v>2455</v>
      </c>
    </row>
    <row r="11015" spans="1:13" ht="15">
      <c r="A11015" s="282">
        <v>46043</v>
      </c>
      <c r="B11015" s="55" t="s">
        <v>10197</v>
      </c>
      <c r="C11015" s="786">
        <v>81316</v>
      </c>
      <c r="D11015" s="786" t="s">
        <v>4067</v>
      </c>
      <c r="E11015" s="786">
        <v>150</v>
      </c>
      <c r="F11015" s="786">
        <v>4010</v>
      </c>
      <c r="G11015" s="786" t="s">
        <v>4665</v>
      </c>
      <c r="H11015" s="786" t="s">
        <v>1573</v>
      </c>
      <c r="I11015" s="798">
        <v>1</v>
      </c>
      <c r="J11015" s="786">
        <v>1</v>
      </c>
      <c r="K11015" s="786">
        <v>8.14</v>
      </c>
      <c r="L11015" s="796">
        <v>8.14</v>
      </c>
      <c r="M11015" s="55" t="s">
        <v>2455</v>
      </c>
    </row>
    <row r="11016" spans="1:13" ht="15">
      <c r="A11016" s="282">
        <v>46043</v>
      </c>
      <c r="B11016" s="55" t="s">
        <v>10197</v>
      </c>
      <c r="C11016" s="784">
        <v>58663</v>
      </c>
      <c r="D11016" s="784" t="s">
        <v>5693</v>
      </c>
      <c r="E11016" s="784" t="s">
        <v>441</v>
      </c>
      <c r="F11016" s="784">
        <v>4010</v>
      </c>
      <c r="G11016" s="784" t="s">
        <v>7124</v>
      </c>
      <c r="H11016" s="784" t="s">
        <v>1573</v>
      </c>
      <c r="I11016" s="797">
        <v>2</v>
      </c>
      <c r="J11016" s="784">
        <v>2</v>
      </c>
      <c r="K11016" s="784">
        <v>12.12</v>
      </c>
      <c r="L11016" s="793">
        <v>24.24</v>
      </c>
      <c r="M11016" s="55" t="s">
        <v>2455</v>
      </c>
    </row>
    <row r="11017" spans="1:13" ht="15">
      <c r="A11017" s="282">
        <v>46043</v>
      </c>
      <c r="B11017" s="55" t="s">
        <v>10197</v>
      </c>
      <c r="C11017" s="786">
        <v>83622</v>
      </c>
      <c r="D11017" s="786" t="s">
        <v>5590</v>
      </c>
      <c r="E11017" s="786">
        <v>70</v>
      </c>
      <c r="F11017" s="786">
        <v>4010</v>
      </c>
      <c r="G11017" s="786" t="s">
        <v>8320</v>
      </c>
      <c r="H11017" s="786" t="s">
        <v>1573</v>
      </c>
      <c r="I11017" s="798">
        <v>1</v>
      </c>
      <c r="J11017" s="786">
        <v>1</v>
      </c>
      <c r="K11017" s="786">
        <v>6.62</v>
      </c>
      <c r="L11017" s="796">
        <v>6.62</v>
      </c>
      <c r="M11017" s="55" t="s">
        <v>2455</v>
      </c>
    </row>
    <row r="11018" spans="1:13" ht="15">
      <c r="A11018" s="282">
        <v>46043</v>
      </c>
      <c r="B11018" s="55" t="s">
        <v>10197</v>
      </c>
      <c r="C11018" s="784">
        <v>67044</v>
      </c>
      <c r="D11018" s="784" t="s">
        <v>6576</v>
      </c>
      <c r="E11018" s="784">
        <v>120</v>
      </c>
      <c r="F11018" s="784">
        <v>4010</v>
      </c>
      <c r="G11018" s="784" t="s">
        <v>5980</v>
      </c>
      <c r="H11018" s="784" t="s">
        <v>1573</v>
      </c>
      <c r="I11018" s="797">
        <v>1</v>
      </c>
      <c r="J11018" s="784">
        <v>1</v>
      </c>
      <c r="K11018" s="784">
        <v>5.98</v>
      </c>
      <c r="L11018" s="793">
        <v>5.98</v>
      </c>
      <c r="M11018" s="55" t="s">
        <v>2455</v>
      </c>
    </row>
    <row r="11019" spans="1:13" ht="15">
      <c r="A11019" s="282">
        <v>46043</v>
      </c>
      <c r="B11019" s="55" t="s">
        <v>10197</v>
      </c>
      <c r="C11019" s="786">
        <v>82599</v>
      </c>
      <c r="D11019" s="786" t="s">
        <v>5403</v>
      </c>
      <c r="E11019" s="786">
        <v>140</v>
      </c>
      <c r="F11019" s="786">
        <v>4010</v>
      </c>
      <c r="G11019" s="786" t="s">
        <v>5984</v>
      </c>
      <c r="H11019" s="786" t="s">
        <v>1573</v>
      </c>
      <c r="I11019" s="798">
        <v>1</v>
      </c>
      <c r="J11019" s="786">
        <v>1</v>
      </c>
      <c r="K11019" s="786">
        <v>9.32</v>
      </c>
      <c r="L11019" s="796">
        <v>9.32</v>
      </c>
      <c r="M11019" s="55" t="s">
        <v>2455</v>
      </c>
    </row>
    <row r="11020" spans="1:13" ht="15">
      <c r="A11020" s="282">
        <v>46043</v>
      </c>
      <c r="B11020" s="55" t="s">
        <v>10197</v>
      </c>
      <c r="C11020" s="784">
        <v>83635</v>
      </c>
      <c r="D11020" s="784" t="s">
        <v>5955</v>
      </c>
      <c r="E11020" s="784">
        <v>140</v>
      </c>
      <c r="F11020" s="784">
        <v>4010</v>
      </c>
      <c r="G11020" s="784" t="s">
        <v>6003</v>
      </c>
      <c r="H11020" s="784" t="s">
        <v>1573</v>
      </c>
      <c r="I11020" s="797">
        <v>1</v>
      </c>
      <c r="J11020" s="784">
        <v>1</v>
      </c>
      <c r="K11020" s="784">
        <v>13.57</v>
      </c>
      <c r="L11020" s="793">
        <v>13.57</v>
      </c>
      <c r="M11020" s="55" t="s">
        <v>2455</v>
      </c>
    </row>
    <row r="11021" spans="1:13" ht="15">
      <c r="A11021" s="282">
        <v>46043</v>
      </c>
      <c r="B11021" s="55" t="s">
        <v>10197</v>
      </c>
      <c r="C11021" s="786">
        <v>82022</v>
      </c>
      <c r="D11021" s="786" t="s">
        <v>5185</v>
      </c>
      <c r="E11021" s="786">
        <v>120</v>
      </c>
      <c r="F11021" s="786">
        <v>4010</v>
      </c>
      <c r="G11021" s="786" t="s">
        <v>4677</v>
      </c>
      <c r="H11021" s="786" t="s">
        <v>1573</v>
      </c>
      <c r="I11021" s="798">
        <v>1</v>
      </c>
      <c r="J11021" s="786">
        <v>1</v>
      </c>
      <c r="K11021" s="786">
        <v>6.24</v>
      </c>
      <c r="L11021" s="796">
        <v>6.24</v>
      </c>
      <c r="M11021" s="55" t="s">
        <v>2455</v>
      </c>
    </row>
    <row r="11022" spans="1:13" ht="15">
      <c r="A11022" s="282">
        <v>46043</v>
      </c>
      <c r="B11022" s="55" t="s">
        <v>10197</v>
      </c>
      <c r="C11022" s="784">
        <v>81024</v>
      </c>
      <c r="D11022" s="784">
        <v>541</v>
      </c>
      <c r="E11022" s="784">
        <v>120</v>
      </c>
      <c r="F11022" s="784">
        <v>4010</v>
      </c>
      <c r="G11022" s="784" t="s">
        <v>6023</v>
      </c>
      <c r="H11022" s="784" t="s">
        <v>1573</v>
      </c>
      <c r="I11022" s="797">
        <v>1</v>
      </c>
      <c r="J11022" s="784">
        <v>1</v>
      </c>
      <c r="K11022" s="784">
        <v>16.79</v>
      </c>
      <c r="L11022" s="793">
        <v>16.79</v>
      </c>
      <c r="M11022" s="55" t="s">
        <v>2455</v>
      </c>
    </row>
    <row r="11023" spans="1:13" ht="15">
      <c r="A11023" s="282">
        <v>46043</v>
      </c>
      <c r="B11023" s="55" t="s">
        <v>10197</v>
      </c>
      <c r="C11023" s="786">
        <v>82631</v>
      </c>
      <c r="D11023" s="786" t="s">
        <v>10199</v>
      </c>
      <c r="E11023" s="786">
        <v>120</v>
      </c>
      <c r="F11023" s="786">
        <v>4010</v>
      </c>
      <c r="G11023" s="786" t="s">
        <v>5009</v>
      </c>
      <c r="H11023" s="786" t="s">
        <v>1573</v>
      </c>
      <c r="I11023" s="798">
        <v>1</v>
      </c>
      <c r="J11023" s="786">
        <v>1</v>
      </c>
      <c r="K11023" s="786">
        <v>22.05</v>
      </c>
      <c r="L11023" s="796">
        <v>22.05</v>
      </c>
      <c r="M11023" s="55" t="s">
        <v>2455</v>
      </c>
    </row>
    <row r="11024" spans="1:13" ht="15">
      <c r="A11024" s="282">
        <v>46043</v>
      </c>
      <c r="B11024" s="55" t="s">
        <v>10197</v>
      </c>
      <c r="C11024" s="784">
        <v>83839</v>
      </c>
      <c r="D11024" s="784" t="s">
        <v>8187</v>
      </c>
      <c r="E11024" s="784">
        <v>120</v>
      </c>
      <c r="F11024" s="784">
        <v>4010</v>
      </c>
      <c r="G11024" s="784" t="s">
        <v>5015</v>
      </c>
      <c r="H11024" s="784" t="s">
        <v>1573</v>
      </c>
      <c r="I11024" s="797">
        <v>1</v>
      </c>
      <c r="J11024" s="784">
        <v>1</v>
      </c>
      <c r="K11024" s="784">
        <v>4.13</v>
      </c>
      <c r="L11024" s="793">
        <v>4.13</v>
      </c>
      <c r="M11024" s="55" t="s">
        <v>2455</v>
      </c>
    </row>
    <row r="11025" spans="1:13" ht="15">
      <c r="A11025" s="282">
        <v>46043</v>
      </c>
      <c r="B11025" s="55" t="s">
        <v>10197</v>
      </c>
      <c r="C11025" s="786">
        <v>81880</v>
      </c>
      <c r="D11025" s="786" t="s">
        <v>3279</v>
      </c>
      <c r="E11025" s="786">
        <v>85</v>
      </c>
      <c r="F11025" s="786">
        <v>4010</v>
      </c>
      <c r="G11025" s="786" t="s">
        <v>5020</v>
      </c>
      <c r="H11025" s="786" t="s">
        <v>1573</v>
      </c>
      <c r="I11025" s="798">
        <v>1</v>
      </c>
      <c r="J11025" s="786">
        <v>1</v>
      </c>
      <c r="K11025" s="786">
        <v>5.98</v>
      </c>
      <c r="L11025" s="796">
        <v>5.98</v>
      </c>
      <c r="M11025" s="55" t="s">
        <v>2455</v>
      </c>
    </row>
    <row r="11026" spans="1:13" ht="15">
      <c r="A11026" s="282">
        <v>46043</v>
      </c>
      <c r="B11026" s="55" t="s">
        <v>10197</v>
      </c>
      <c r="C11026" s="784">
        <v>83281</v>
      </c>
      <c r="D11026" s="784" t="s">
        <v>2290</v>
      </c>
      <c r="E11026" s="784">
        <v>150</v>
      </c>
      <c r="F11026" s="784">
        <v>4010</v>
      </c>
      <c r="G11026" s="784" t="s">
        <v>5021</v>
      </c>
      <c r="H11026" s="784" t="s">
        <v>1573</v>
      </c>
      <c r="I11026" s="797">
        <v>1</v>
      </c>
      <c r="J11026" s="784">
        <v>1</v>
      </c>
      <c r="K11026" s="784">
        <v>4.82</v>
      </c>
      <c r="L11026" s="793">
        <v>4.82</v>
      </c>
      <c r="M11026" s="55" t="s">
        <v>2455</v>
      </c>
    </row>
    <row r="11027" spans="1:13" ht="15">
      <c r="A11027" s="282">
        <v>46043</v>
      </c>
      <c r="B11027" s="55" t="s">
        <v>10197</v>
      </c>
      <c r="C11027" s="786">
        <v>83644</v>
      </c>
      <c r="D11027" s="786" t="s">
        <v>6345</v>
      </c>
      <c r="E11027" s="786" t="s">
        <v>2061</v>
      </c>
      <c r="F11027" s="786">
        <v>4010</v>
      </c>
      <c r="G11027" s="786" t="s">
        <v>10200</v>
      </c>
      <c r="H11027" s="786" t="s">
        <v>1573</v>
      </c>
      <c r="I11027" s="798">
        <v>1</v>
      </c>
      <c r="J11027" s="786">
        <v>1</v>
      </c>
      <c r="K11027" s="786">
        <v>42.47</v>
      </c>
      <c r="L11027" s="796">
        <v>42.47</v>
      </c>
      <c r="M11027" s="55" t="s">
        <v>2455</v>
      </c>
    </row>
    <row r="11028" spans="1:13" ht="15">
      <c r="A11028" s="282">
        <v>46043</v>
      </c>
      <c r="B11028" s="55" t="s">
        <v>10197</v>
      </c>
      <c r="C11028" s="784">
        <v>83615</v>
      </c>
      <c r="D11028" s="784" t="s">
        <v>7496</v>
      </c>
      <c r="E11028" s="784" t="s">
        <v>441</v>
      </c>
      <c r="F11028" s="784">
        <v>4010</v>
      </c>
      <c r="G11028" s="784" t="s">
        <v>8757</v>
      </c>
      <c r="H11028" s="784" t="s">
        <v>1573</v>
      </c>
      <c r="I11028" s="797">
        <v>1</v>
      </c>
      <c r="J11028" s="784">
        <v>1</v>
      </c>
      <c r="K11028" s="784">
        <v>40.880000000000003</v>
      </c>
      <c r="L11028" s="793">
        <v>40.880000000000003</v>
      </c>
      <c r="M11028" s="55" t="s">
        <v>2455</v>
      </c>
    </row>
    <row r="11029" spans="1:13" ht="15">
      <c r="A11029" s="282">
        <v>46043</v>
      </c>
      <c r="B11029" s="55" t="s">
        <v>10197</v>
      </c>
      <c r="C11029" s="786">
        <v>83637</v>
      </c>
      <c r="D11029" s="786" t="s">
        <v>2408</v>
      </c>
      <c r="E11029" s="786" t="s">
        <v>441</v>
      </c>
      <c r="F11029" s="786">
        <v>4010</v>
      </c>
      <c r="G11029" s="786" t="s">
        <v>4452</v>
      </c>
      <c r="H11029" s="786" t="s">
        <v>1573</v>
      </c>
      <c r="I11029" s="798">
        <v>1</v>
      </c>
      <c r="J11029" s="786">
        <v>1</v>
      </c>
      <c r="K11029" s="786">
        <v>15.87</v>
      </c>
      <c r="L11029" s="796">
        <v>15.87</v>
      </c>
      <c r="M11029" s="55" t="s">
        <v>2455</v>
      </c>
    </row>
    <row r="11030" spans="1:13" ht="15">
      <c r="A11030" s="282">
        <v>46043</v>
      </c>
      <c r="B11030" s="55" t="s">
        <v>10197</v>
      </c>
      <c r="C11030" s="784">
        <v>83545</v>
      </c>
      <c r="D11030" s="784" t="s">
        <v>7056</v>
      </c>
      <c r="E11030" s="784">
        <v>120</v>
      </c>
      <c r="F11030" s="784">
        <v>4010</v>
      </c>
      <c r="G11030" s="784" t="s">
        <v>4390</v>
      </c>
      <c r="H11030" s="784" t="s">
        <v>1573</v>
      </c>
      <c r="I11030" s="797">
        <v>1</v>
      </c>
      <c r="J11030" s="784">
        <v>1</v>
      </c>
      <c r="K11030" s="784">
        <v>10.64</v>
      </c>
      <c r="L11030" s="793">
        <v>10.64</v>
      </c>
      <c r="M11030" s="55" t="s">
        <v>2455</v>
      </c>
    </row>
    <row r="11031" spans="1:13" ht="15">
      <c r="A11031" s="282">
        <v>46043</v>
      </c>
      <c r="B11031" s="55" t="s">
        <v>10197</v>
      </c>
      <c r="C11031" s="786">
        <v>83723</v>
      </c>
      <c r="D11031" s="786" t="s">
        <v>6925</v>
      </c>
      <c r="E11031" s="786">
        <v>140</v>
      </c>
      <c r="F11031" s="786">
        <v>4010</v>
      </c>
      <c r="G11031" s="786" t="s">
        <v>8764</v>
      </c>
      <c r="H11031" s="786" t="s">
        <v>1573</v>
      </c>
      <c r="I11031" s="798">
        <v>1</v>
      </c>
      <c r="J11031" s="786">
        <v>1</v>
      </c>
      <c r="K11031" s="786">
        <v>8.76</v>
      </c>
      <c r="L11031" s="796">
        <v>8.76</v>
      </c>
      <c r="M11031" s="55" t="s">
        <v>2455</v>
      </c>
    </row>
    <row r="11032" spans="1:13" ht="15">
      <c r="A11032" s="282">
        <v>46043</v>
      </c>
      <c r="B11032" s="55" t="s">
        <v>10197</v>
      </c>
      <c r="C11032" s="784">
        <v>83244</v>
      </c>
      <c r="D11032" s="784" t="s">
        <v>5544</v>
      </c>
      <c r="E11032" s="784">
        <v>100</v>
      </c>
      <c r="F11032" s="784">
        <v>4010</v>
      </c>
      <c r="G11032" s="784" t="s">
        <v>4397</v>
      </c>
      <c r="H11032" s="784" t="s">
        <v>1573</v>
      </c>
      <c r="I11032" s="797">
        <v>1</v>
      </c>
      <c r="J11032" s="784">
        <v>1</v>
      </c>
      <c r="K11032" s="784">
        <v>10.44</v>
      </c>
      <c r="L11032" s="793">
        <v>10.44</v>
      </c>
      <c r="M11032" s="55" t="s">
        <v>2455</v>
      </c>
    </row>
    <row r="11033" spans="1:13" ht="15">
      <c r="A11033" s="282">
        <v>46043</v>
      </c>
      <c r="B11033" s="55" t="s">
        <v>10197</v>
      </c>
      <c r="C11033" s="786">
        <v>67848</v>
      </c>
      <c r="D11033" s="786" t="s">
        <v>3014</v>
      </c>
      <c r="E11033" s="786">
        <v>100</v>
      </c>
      <c r="F11033" s="786">
        <v>4010</v>
      </c>
      <c r="G11033" s="786" t="s">
        <v>4399</v>
      </c>
      <c r="H11033" s="786" t="s">
        <v>1573</v>
      </c>
      <c r="I11033" s="798">
        <v>1</v>
      </c>
      <c r="J11033" s="786">
        <v>1</v>
      </c>
      <c r="K11033" s="786">
        <v>6.51</v>
      </c>
      <c r="L11033" s="796">
        <v>6.51</v>
      </c>
      <c r="M11033" s="55" t="s">
        <v>2455</v>
      </c>
    </row>
    <row r="11034" spans="1:13" ht="15">
      <c r="A11034" s="282">
        <v>46043</v>
      </c>
      <c r="B11034" s="55" t="s">
        <v>10197</v>
      </c>
      <c r="C11034" s="784">
        <v>82407</v>
      </c>
      <c r="D11034" s="784" t="s">
        <v>9402</v>
      </c>
      <c r="E11034" s="784">
        <v>120</v>
      </c>
      <c r="F11034" s="784">
        <v>4010</v>
      </c>
      <c r="G11034" s="784" t="s">
        <v>4400</v>
      </c>
      <c r="H11034" s="784" t="s">
        <v>1573</v>
      </c>
      <c r="I11034" s="797">
        <v>1</v>
      </c>
      <c r="J11034" s="784">
        <v>1</v>
      </c>
      <c r="K11034" s="784">
        <v>6.76</v>
      </c>
      <c r="L11034" s="793">
        <v>6.76</v>
      </c>
      <c r="M11034" s="55" t="s">
        <v>2455</v>
      </c>
    </row>
    <row r="11035" spans="1:13" ht="15">
      <c r="A11035" s="282">
        <v>46043</v>
      </c>
      <c r="B11035" s="55" t="s">
        <v>10197</v>
      </c>
      <c r="C11035" s="786">
        <v>81881</v>
      </c>
      <c r="D11035" s="786" t="s">
        <v>6063</v>
      </c>
      <c r="E11035" s="786">
        <v>120</v>
      </c>
      <c r="F11035" s="786">
        <v>4010</v>
      </c>
      <c r="G11035" s="786" t="s">
        <v>4403</v>
      </c>
      <c r="H11035" s="786" t="s">
        <v>1573</v>
      </c>
      <c r="I11035" s="798">
        <v>1</v>
      </c>
      <c r="J11035" s="786">
        <v>1</v>
      </c>
      <c r="K11035" s="786">
        <v>7.17</v>
      </c>
      <c r="L11035" s="796">
        <v>7.17</v>
      </c>
      <c r="M11035" s="55" t="s">
        <v>2455</v>
      </c>
    </row>
    <row r="11036" spans="1:13" ht="15">
      <c r="A11036" s="282">
        <v>46043</v>
      </c>
      <c r="B11036" s="55" t="s">
        <v>10197</v>
      </c>
      <c r="C11036" s="784">
        <v>80209</v>
      </c>
      <c r="D11036" s="784">
        <v>29</v>
      </c>
      <c r="E11036" s="784" t="s">
        <v>2300</v>
      </c>
      <c r="F11036" s="784">
        <v>4010</v>
      </c>
      <c r="G11036" s="784" t="s">
        <v>4405</v>
      </c>
      <c r="H11036" s="784" t="s">
        <v>1573</v>
      </c>
      <c r="I11036" s="797">
        <v>1</v>
      </c>
      <c r="J11036" s="784">
        <v>1</v>
      </c>
      <c r="K11036" s="784">
        <v>13.17</v>
      </c>
      <c r="L11036" s="793">
        <v>13.17</v>
      </c>
      <c r="M11036" s="55" t="s">
        <v>2455</v>
      </c>
    </row>
    <row r="11037" spans="1:13" ht="15">
      <c r="A11037" s="282">
        <v>46043</v>
      </c>
      <c r="B11037" s="55" t="s">
        <v>10197</v>
      </c>
      <c r="C11037" s="786">
        <v>83927</v>
      </c>
      <c r="D11037" s="786" t="s">
        <v>7166</v>
      </c>
      <c r="E11037" s="786" t="s">
        <v>2230</v>
      </c>
      <c r="F11037" s="786">
        <v>4010</v>
      </c>
      <c r="G11037" s="786" t="s">
        <v>4408</v>
      </c>
      <c r="H11037" s="786" t="s">
        <v>1573</v>
      </c>
      <c r="I11037" s="798">
        <v>1</v>
      </c>
      <c r="J11037" s="786">
        <v>1</v>
      </c>
      <c r="K11037" s="786">
        <v>20.149999999999999</v>
      </c>
      <c r="L11037" s="796">
        <v>20.149999999999999</v>
      </c>
      <c r="M11037" s="55" t="s">
        <v>2455</v>
      </c>
    </row>
    <row r="11038" spans="1:13" ht="15">
      <c r="A11038" s="282">
        <v>46043</v>
      </c>
      <c r="B11038" s="55" t="s">
        <v>10197</v>
      </c>
      <c r="C11038" s="784">
        <v>83378</v>
      </c>
      <c r="D11038" s="784" t="s">
        <v>5567</v>
      </c>
      <c r="E11038" s="784">
        <v>120</v>
      </c>
      <c r="F11038" s="784">
        <v>4010</v>
      </c>
      <c r="G11038" s="784" t="s">
        <v>9689</v>
      </c>
      <c r="H11038" s="784" t="s">
        <v>1573</v>
      </c>
      <c r="I11038" s="797">
        <v>2</v>
      </c>
      <c r="J11038" s="784">
        <v>2</v>
      </c>
      <c r="K11038" s="784">
        <v>15.53</v>
      </c>
      <c r="L11038" s="793">
        <v>31.06</v>
      </c>
      <c r="M11038" s="55" t="s">
        <v>2455</v>
      </c>
    </row>
    <row r="11039" spans="1:13" ht="15">
      <c r="A11039" s="282">
        <v>46043</v>
      </c>
      <c r="B11039" s="55" t="s">
        <v>10197</v>
      </c>
      <c r="C11039" s="786">
        <v>83679</v>
      </c>
      <c r="D11039" s="786" t="s">
        <v>6704</v>
      </c>
      <c r="E11039" s="786">
        <v>150</v>
      </c>
      <c r="F11039" s="786">
        <v>4010</v>
      </c>
      <c r="G11039" s="786" t="s">
        <v>5927</v>
      </c>
      <c r="H11039" s="786" t="s">
        <v>1573</v>
      </c>
      <c r="I11039" s="798">
        <v>3</v>
      </c>
      <c r="J11039" s="786">
        <v>3</v>
      </c>
      <c r="K11039" s="786">
        <v>13.89</v>
      </c>
      <c r="L11039" s="796">
        <v>41.67</v>
      </c>
      <c r="M11039" s="55" t="s">
        <v>2455</v>
      </c>
    </row>
    <row r="11040" spans="1:13" ht="15">
      <c r="A11040" s="282">
        <v>46043</v>
      </c>
      <c r="B11040" s="55" t="s">
        <v>10197</v>
      </c>
      <c r="C11040" s="784">
        <v>80039</v>
      </c>
      <c r="D11040" s="784" t="s">
        <v>6345</v>
      </c>
      <c r="E11040" s="784" t="s">
        <v>289</v>
      </c>
      <c r="F11040" s="784">
        <v>4010</v>
      </c>
      <c r="G11040" s="784" t="s">
        <v>10201</v>
      </c>
      <c r="H11040" s="784" t="s">
        <v>1573</v>
      </c>
      <c r="I11040" s="797">
        <v>5</v>
      </c>
      <c r="J11040" s="784">
        <v>5</v>
      </c>
      <c r="K11040" s="784">
        <v>12.07</v>
      </c>
      <c r="L11040" s="793">
        <v>60.35</v>
      </c>
      <c r="M11040" s="55" t="s">
        <v>2455</v>
      </c>
    </row>
    <row r="11041" spans="1:13" ht="15">
      <c r="A11041" s="282">
        <v>46043</v>
      </c>
      <c r="B11041" s="55" t="s">
        <v>10197</v>
      </c>
      <c r="C11041" s="786">
        <v>80039</v>
      </c>
      <c r="D11041" s="786" t="s">
        <v>5595</v>
      </c>
      <c r="E11041" s="786" t="s">
        <v>2061</v>
      </c>
      <c r="F11041" s="786">
        <v>4010</v>
      </c>
      <c r="G11041" s="786" t="s">
        <v>10202</v>
      </c>
      <c r="H11041" s="786" t="s">
        <v>1573</v>
      </c>
      <c r="I11041" s="798">
        <v>1</v>
      </c>
      <c r="J11041" s="786">
        <v>1</v>
      </c>
      <c r="K11041" s="786">
        <v>10.73</v>
      </c>
      <c r="L11041" s="796">
        <v>10.73</v>
      </c>
      <c r="M11041" s="55" t="s">
        <v>2455</v>
      </c>
    </row>
    <row r="11042" spans="1:13" ht="15">
      <c r="A11042" s="282">
        <v>46043</v>
      </c>
      <c r="B11042" s="55" t="s">
        <v>10197</v>
      </c>
      <c r="C11042" s="784">
        <v>83772</v>
      </c>
      <c r="D11042" s="784" t="s">
        <v>2788</v>
      </c>
      <c r="E11042" s="784">
        <v>60</v>
      </c>
      <c r="F11042" s="784">
        <v>4010</v>
      </c>
      <c r="G11042" s="784" t="s">
        <v>10203</v>
      </c>
      <c r="H11042" s="784" t="s">
        <v>1573</v>
      </c>
      <c r="I11042" s="797">
        <v>1</v>
      </c>
      <c r="J11042" s="784">
        <v>1</v>
      </c>
      <c r="K11042" s="784">
        <v>11.99</v>
      </c>
      <c r="L11042" s="793">
        <v>11.99</v>
      </c>
      <c r="M11042" s="55" t="s">
        <v>2455</v>
      </c>
    </row>
    <row r="11043" spans="1:13" ht="15">
      <c r="A11043" s="282">
        <v>46043</v>
      </c>
      <c r="B11043" s="55" t="s">
        <v>10197</v>
      </c>
      <c r="C11043" s="786">
        <v>83603</v>
      </c>
      <c r="D11043" s="786" t="s">
        <v>7368</v>
      </c>
      <c r="E11043" s="786" t="s">
        <v>441</v>
      </c>
      <c r="F11043" s="786">
        <v>4010</v>
      </c>
      <c r="G11043" s="786" t="s">
        <v>10204</v>
      </c>
      <c r="H11043" s="786" t="s">
        <v>1573</v>
      </c>
      <c r="I11043" s="798">
        <v>1</v>
      </c>
      <c r="J11043" s="786">
        <v>1</v>
      </c>
      <c r="K11043" s="786">
        <v>28.16</v>
      </c>
      <c r="L11043" s="796">
        <v>28.16</v>
      </c>
      <c r="M11043" s="55" t="s">
        <v>2455</v>
      </c>
    </row>
    <row r="11044" spans="1:13" ht="15">
      <c r="A11044" s="282">
        <v>46043</v>
      </c>
      <c r="B11044" s="55" t="s">
        <v>10197</v>
      </c>
      <c r="C11044" s="784">
        <v>83618</v>
      </c>
      <c r="D11044" s="784">
        <v>15</v>
      </c>
      <c r="E11044" s="784" t="s">
        <v>2296</v>
      </c>
      <c r="F11044" s="784">
        <v>4010</v>
      </c>
      <c r="G11044" s="784" t="s">
        <v>10205</v>
      </c>
      <c r="H11044" s="784" t="s">
        <v>1573</v>
      </c>
      <c r="I11044" s="797">
        <v>1</v>
      </c>
      <c r="J11044" s="784">
        <v>1</v>
      </c>
      <c r="K11044" s="784">
        <v>27.39</v>
      </c>
      <c r="L11044" s="793">
        <v>27.39</v>
      </c>
      <c r="M11044" s="55" t="s">
        <v>2455</v>
      </c>
    </row>
    <row r="11045" spans="1:13" ht="15">
      <c r="A11045" s="282">
        <v>46043</v>
      </c>
      <c r="B11045" s="55" t="s">
        <v>10197</v>
      </c>
      <c r="C11045" s="786">
        <v>81076</v>
      </c>
      <c r="D11045" s="786">
        <v>792</v>
      </c>
      <c r="E11045" s="786">
        <v>110</v>
      </c>
      <c r="F11045" s="786">
        <v>4010</v>
      </c>
      <c r="G11045" s="786" t="s">
        <v>7768</v>
      </c>
      <c r="H11045" s="786" t="s">
        <v>1573</v>
      </c>
      <c r="I11045" s="798">
        <v>1</v>
      </c>
      <c r="J11045" s="786">
        <v>1</v>
      </c>
      <c r="K11045" s="786">
        <v>16.07</v>
      </c>
      <c r="L11045" s="796">
        <v>16.07</v>
      </c>
      <c r="M11045" s="55" t="s">
        <v>2455</v>
      </c>
    </row>
    <row r="11046" spans="1:13" ht="15">
      <c r="A11046" s="282">
        <v>46043</v>
      </c>
      <c r="B11046" s="55" t="s">
        <v>10197</v>
      </c>
      <c r="C11046" s="784">
        <v>59852</v>
      </c>
      <c r="D11046" s="784" t="s">
        <v>2242</v>
      </c>
      <c r="E11046" s="784">
        <v>120</v>
      </c>
      <c r="F11046" s="784">
        <v>4010</v>
      </c>
      <c r="G11046" s="784" t="s">
        <v>8943</v>
      </c>
      <c r="H11046" s="784" t="s">
        <v>1573</v>
      </c>
      <c r="I11046" s="797">
        <v>1</v>
      </c>
      <c r="J11046" s="784">
        <v>1</v>
      </c>
      <c r="K11046" s="784">
        <v>10.4</v>
      </c>
      <c r="L11046" s="793">
        <v>10.4</v>
      </c>
      <c r="M11046" s="55" t="s">
        <v>2455</v>
      </c>
    </row>
    <row r="11047" spans="1:13" ht="15">
      <c r="A11047" s="282">
        <v>46043</v>
      </c>
      <c r="B11047" s="55" t="s">
        <v>10197</v>
      </c>
      <c r="C11047" s="786">
        <v>83927</v>
      </c>
      <c r="D11047" s="786" t="s">
        <v>7166</v>
      </c>
      <c r="E11047" s="786" t="s">
        <v>289</v>
      </c>
      <c r="F11047" s="786">
        <v>4010</v>
      </c>
      <c r="G11047" s="786" t="s">
        <v>10206</v>
      </c>
      <c r="H11047" s="786" t="s">
        <v>1573</v>
      </c>
      <c r="I11047" s="798">
        <v>1</v>
      </c>
      <c r="J11047" s="786">
        <v>1</v>
      </c>
      <c r="K11047" s="786">
        <v>20.149999999999999</v>
      </c>
      <c r="L11047" s="796">
        <v>20.149999999999999</v>
      </c>
      <c r="M11047" s="55" t="s">
        <v>2455</v>
      </c>
    </row>
    <row r="11048" spans="1:13" ht="15">
      <c r="A11048" s="282">
        <v>46043</v>
      </c>
      <c r="B11048" s="55" t="s">
        <v>10197</v>
      </c>
      <c r="C11048" s="784">
        <v>82622</v>
      </c>
      <c r="D11048" s="784" t="s">
        <v>2783</v>
      </c>
      <c r="E11048" s="784">
        <v>110</v>
      </c>
      <c r="F11048" s="784">
        <v>4010</v>
      </c>
      <c r="G11048" s="784" t="s">
        <v>10138</v>
      </c>
      <c r="H11048" s="784" t="s">
        <v>1573</v>
      </c>
      <c r="I11048" s="797">
        <v>2</v>
      </c>
      <c r="J11048" s="784">
        <v>2</v>
      </c>
      <c r="K11048" s="784">
        <v>14.29</v>
      </c>
      <c r="L11048" s="793">
        <v>28.58</v>
      </c>
      <c r="M11048" s="55" t="s">
        <v>2455</v>
      </c>
    </row>
    <row r="11049" spans="1:13" ht="15">
      <c r="A11049" s="282">
        <v>46044</v>
      </c>
      <c r="B11049" s="55" t="s">
        <v>10207</v>
      </c>
      <c r="C11049" s="784">
        <v>82622</v>
      </c>
      <c r="D11049" s="784" t="s">
        <v>2783</v>
      </c>
      <c r="E11049" s="784">
        <v>120</v>
      </c>
      <c r="F11049" s="784">
        <v>4010</v>
      </c>
      <c r="G11049" s="784" t="s">
        <v>10208</v>
      </c>
      <c r="H11049" s="784" t="s">
        <v>1573</v>
      </c>
      <c r="I11049" s="797">
        <v>1</v>
      </c>
      <c r="J11049" s="784">
        <v>1</v>
      </c>
      <c r="K11049" s="784">
        <v>14.29</v>
      </c>
      <c r="L11049" s="793">
        <v>14.29</v>
      </c>
      <c r="M11049" s="55" t="s">
        <v>2455</v>
      </c>
    </row>
    <row r="11050" spans="1:13" ht="15">
      <c r="A11050" s="282">
        <v>46044</v>
      </c>
      <c r="B11050" s="55" t="s">
        <v>10207</v>
      </c>
      <c r="C11050" s="786">
        <v>83034</v>
      </c>
      <c r="D11050" s="786" t="s">
        <v>3457</v>
      </c>
      <c r="E11050" s="786">
        <v>130</v>
      </c>
      <c r="F11050" s="786">
        <v>4010</v>
      </c>
      <c r="G11050" s="786" t="s">
        <v>10209</v>
      </c>
      <c r="H11050" s="786" t="s">
        <v>1573</v>
      </c>
      <c r="I11050" s="798">
        <v>1</v>
      </c>
      <c r="J11050" s="786">
        <v>1</v>
      </c>
      <c r="K11050" s="786">
        <v>6.84</v>
      </c>
      <c r="L11050" s="796">
        <v>6.84</v>
      </c>
      <c r="M11050" s="55" t="s">
        <v>2455</v>
      </c>
    </row>
    <row r="11051" spans="1:13" ht="15">
      <c r="A11051" s="282">
        <v>46044</v>
      </c>
      <c r="B11051" s="55" t="s">
        <v>10207</v>
      </c>
      <c r="C11051" s="784">
        <v>83282</v>
      </c>
      <c r="D11051" s="784" t="s">
        <v>3930</v>
      </c>
      <c r="E11051" s="784">
        <v>140</v>
      </c>
      <c r="F11051" s="784">
        <v>4010</v>
      </c>
      <c r="G11051" s="784" t="s">
        <v>10210</v>
      </c>
      <c r="H11051" s="784" t="s">
        <v>1573</v>
      </c>
      <c r="I11051" s="797">
        <v>1</v>
      </c>
      <c r="J11051" s="784">
        <v>1</v>
      </c>
      <c r="K11051" s="784">
        <v>6.86</v>
      </c>
      <c r="L11051" s="793">
        <v>6.86</v>
      </c>
      <c r="M11051" s="55" t="s">
        <v>2455</v>
      </c>
    </row>
    <row r="11052" spans="1:13" ht="15">
      <c r="A11052" s="282">
        <v>46044</v>
      </c>
      <c r="B11052" s="55" t="s">
        <v>10207</v>
      </c>
      <c r="C11052" s="786">
        <v>82551</v>
      </c>
      <c r="D11052" s="786" t="s">
        <v>10211</v>
      </c>
      <c r="E11052" s="786">
        <v>130</v>
      </c>
      <c r="F11052" s="786">
        <v>4010</v>
      </c>
      <c r="G11052" s="786" t="s">
        <v>10212</v>
      </c>
      <c r="H11052" s="786" t="s">
        <v>1573</v>
      </c>
      <c r="I11052" s="798">
        <v>1</v>
      </c>
      <c r="J11052" s="786">
        <v>1</v>
      </c>
      <c r="K11052" s="786">
        <v>11.66</v>
      </c>
      <c r="L11052" s="796">
        <v>11.66</v>
      </c>
      <c r="M11052" s="55" t="s">
        <v>2455</v>
      </c>
    </row>
    <row r="11053" spans="1:13" ht="15">
      <c r="A11053" s="282">
        <v>46044</v>
      </c>
      <c r="B11053" s="55" t="s">
        <v>10207</v>
      </c>
      <c r="C11053" s="784">
        <v>83160</v>
      </c>
      <c r="D11053" s="784" t="s">
        <v>10213</v>
      </c>
      <c r="E11053" s="784">
        <v>110</v>
      </c>
      <c r="F11053" s="784">
        <v>4010</v>
      </c>
      <c r="G11053" s="784" t="s">
        <v>10214</v>
      </c>
      <c r="H11053" s="784" t="s">
        <v>1573</v>
      </c>
      <c r="I11053" s="797">
        <v>1</v>
      </c>
      <c r="J11053" s="784">
        <v>1</v>
      </c>
      <c r="K11053" s="784">
        <v>11.81</v>
      </c>
      <c r="L11053" s="793">
        <v>11.81</v>
      </c>
      <c r="M11053" s="55" t="s">
        <v>2455</v>
      </c>
    </row>
    <row r="11054" spans="1:13" ht="15">
      <c r="A11054" s="282">
        <v>46044</v>
      </c>
      <c r="B11054" s="55" t="s">
        <v>10207</v>
      </c>
      <c r="C11054" s="786">
        <v>83291</v>
      </c>
      <c r="D11054" s="786" t="s">
        <v>10215</v>
      </c>
      <c r="E11054" s="786">
        <v>130</v>
      </c>
      <c r="F11054" s="786">
        <v>4010</v>
      </c>
      <c r="G11054" s="786" t="s">
        <v>10117</v>
      </c>
      <c r="H11054" s="786" t="s">
        <v>1573</v>
      </c>
      <c r="I11054" s="798">
        <v>1</v>
      </c>
      <c r="J11054" s="786">
        <v>1</v>
      </c>
      <c r="K11054" s="786">
        <v>5.41</v>
      </c>
      <c r="L11054" s="796">
        <v>5.41</v>
      </c>
      <c r="M11054" s="55" t="s">
        <v>2455</v>
      </c>
    </row>
    <row r="11055" spans="1:13" ht="15">
      <c r="A11055" s="282">
        <v>46044</v>
      </c>
      <c r="B11055" s="55" t="s">
        <v>10207</v>
      </c>
      <c r="C11055" s="784">
        <v>37028</v>
      </c>
      <c r="D11055" s="784" t="s">
        <v>5289</v>
      </c>
      <c r="E11055" s="784">
        <v>85</v>
      </c>
      <c r="F11055" s="784">
        <v>4010</v>
      </c>
      <c r="G11055" s="784" t="s">
        <v>10110</v>
      </c>
      <c r="H11055" s="784" t="s">
        <v>1573</v>
      </c>
      <c r="I11055" s="797">
        <v>1</v>
      </c>
      <c r="J11055" s="784">
        <v>1</v>
      </c>
      <c r="K11055" s="784">
        <v>8.56</v>
      </c>
      <c r="L11055" s="793">
        <v>8.56</v>
      </c>
      <c r="M11055" s="55" t="s">
        <v>2455</v>
      </c>
    </row>
    <row r="11056" spans="1:13" ht="15">
      <c r="A11056" s="282">
        <v>46044</v>
      </c>
      <c r="B11056" s="55" t="s">
        <v>10207</v>
      </c>
      <c r="C11056" s="786">
        <v>83975</v>
      </c>
      <c r="D11056" s="786" t="s">
        <v>7199</v>
      </c>
      <c r="E11056" s="786">
        <v>150</v>
      </c>
      <c r="F11056" s="786">
        <v>4010</v>
      </c>
      <c r="G11056" s="786" t="s">
        <v>10216</v>
      </c>
      <c r="H11056" s="786" t="s">
        <v>1573</v>
      </c>
      <c r="I11056" s="798">
        <v>1</v>
      </c>
      <c r="J11056" s="786">
        <v>1</v>
      </c>
      <c r="K11056" s="786">
        <v>9.6999999999999993</v>
      </c>
      <c r="L11056" s="796">
        <v>9.6999999999999993</v>
      </c>
      <c r="M11056" s="55" t="s">
        <v>2455</v>
      </c>
    </row>
    <row r="11057" spans="1:13" ht="15">
      <c r="A11057" s="282">
        <v>46044</v>
      </c>
      <c r="B11057" s="55" t="s">
        <v>10207</v>
      </c>
      <c r="C11057" s="784">
        <v>67563</v>
      </c>
      <c r="D11057" s="784" t="s">
        <v>2274</v>
      </c>
      <c r="E11057" s="784">
        <v>140</v>
      </c>
      <c r="F11057" s="784">
        <v>4010</v>
      </c>
      <c r="G11057" s="784" t="s">
        <v>10112</v>
      </c>
      <c r="H11057" s="784" t="s">
        <v>1573</v>
      </c>
      <c r="I11057" s="797">
        <v>1</v>
      </c>
      <c r="J11057" s="784">
        <v>1</v>
      </c>
      <c r="K11057" s="784">
        <v>9.49</v>
      </c>
      <c r="L11057" s="793">
        <v>9.49</v>
      </c>
      <c r="M11057" s="55" t="s">
        <v>2455</v>
      </c>
    </row>
    <row r="11058" spans="1:13" ht="15">
      <c r="A11058" s="282">
        <v>46044</v>
      </c>
      <c r="B11058" s="55" t="s">
        <v>10207</v>
      </c>
      <c r="C11058" s="786">
        <v>67563</v>
      </c>
      <c r="D11058" s="786" t="s">
        <v>2274</v>
      </c>
      <c r="E11058" s="786">
        <v>130</v>
      </c>
      <c r="F11058" s="786">
        <v>4010</v>
      </c>
      <c r="G11058" s="786" t="s">
        <v>10113</v>
      </c>
      <c r="H11058" s="786" t="s">
        <v>1573</v>
      </c>
      <c r="I11058" s="798">
        <v>1</v>
      </c>
      <c r="J11058" s="786">
        <v>1</v>
      </c>
      <c r="K11058" s="786">
        <v>9.49</v>
      </c>
      <c r="L11058" s="796">
        <v>9.49</v>
      </c>
      <c r="M11058" s="55" t="s">
        <v>2455</v>
      </c>
    </row>
    <row r="11059" spans="1:13" ht="15">
      <c r="A11059" s="282">
        <v>46044</v>
      </c>
      <c r="B11059" s="55" t="s">
        <v>10207</v>
      </c>
      <c r="C11059" s="784">
        <v>67563</v>
      </c>
      <c r="D11059" s="784" t="s">
        <v>5284</v>
      </c>
      <c r="E11059" s="784">
        <v>140</v>
      </c>
      <c r="F11059" s="784">
        <v>4010</v>
      </c>
      <c r="G11059" s="784" t="s">
        <v>10114</v>
      </c>
      <c r="H11059" s="784" t="s">
        <v>1573</v>
      </c>
      <c r="I11059" s="797">
        <v>1</v>
      </c>
      <c r="J11059" s="784">
        <v>1</v>
      </c>
      <c r="K11059" s="784">
        <v>9.49</v>
      </c>
      <c r="L11059" s="793">
        <v>9.49</v>
      </c>
      <c r="M11059" s="55" t="s">
        <v>2455</v>
      </c>
    </row>
    <row r="11060" spans="1:13" ht="15">
      <c r="A11060" s="282">
        <v>46044</v>
      </c>
      <c r="B11060" s="55" t="s">
        <v>10207</v>
      </c>
      <c r="C11060" s="786">
        <v>67563</v>
      </c>
      <c r="D11060" s="786" t="s">
        <v>5284</v>
      </c>
      <c r="E11060" s="786">
        <v>130</v>
      </c>
      <c r="F11060" s="786">
        <v>4010</v>
      </c>
      <c r="G11060" s="786" t="s">
        <v>10115</v>
      </c>
      <c r="H11060" s="786" t="s">
        <v>1573</v>
      </c>
      <c r="I11060" s="798">
        <v>1</v>
      </c>
      <c r="J11060" s="786">
        <v>1</v>
      </c>
      <c r="K11060" s="786">
        <v>9.49</v>
      </c>
      <c r="L11060" s="796">
        <v>9.49</v>
      </c>
      <c r="M11060" s="55" t="s">
        <v>2455</v>
      </c>
    </row>
    <row r="11061" spans="1:13" ht="15">
      <c r="A11061" s="282">
        <v>46044</v>
      </c>
      <c r="B11061" s="55" t="s">
        <v>10207</v>
      </c>
      <c r="C11061" s="784">
        <v>68010</v>
      </c>
      <c r="D11061" s="784" t="s">
        <v>5499</v>
      </c>
      <c r="E11061" s="784">
        <v>130</v>
      </c>
      <c r="F11061" s="784">
        <v>4010</v>
      </c>
      <c r="G11061" s="784" t="s">
        <v>10116</v>
      </c>
      <c r="H11061" s="784" t="s">
        <v>1573</v>
      </c>
      <c r="I11061" s="797">
        <v>1</v>
      </c>
      <c r="J11061" s="784">
        <v>1</v>
      </c>
      <c r="K11061" s="784">
        <v>7.31</v>
      </c>
      <c r="L11061" s="793">
        <v>7.31</v>
      </c>
      <c r="M11061" s="55" t="s">
        <v>2455</v>
      </c>
    </row>
    <row r="11062" spans="1:13" ht="15">
      <c r="A11062" s="282">
        <v>46044</v>
      </c>
      <c r="B11062" s="55" t="s">
        <v>10207</v>
      </c>
      <c r="C11062" s="786">
        <v>68010</v>
      </c>
      <c r="D11062" s="786" t="s">
        <v>5499</v>
      </c>
      <c r="E11062" s="786">
        <v>100</v>
      </c>
      <c r="F11062" s="786">
        <v>4010</v>
      </c>
      <c r="G11062" s="786" t="s">
        <v>10121</v>
      </c>
      <c r="H11062" s="786" t="s">
        <v>1573</v>
      </c>
      <c r="I11062" s="798">
        <v>1</v>
      </c>
      <c r="J11062" s="786">
        <v>1</v>
      </c>
      <c r="K11062" s="786">
        <v>7.31</v>
      </c>
      <c r="L11062" s="796">
        <v>7.31</v>
      </c>
      <c r="M11062" s="55" t="s">
        <v>2455</v>
      </c>
    </row>
    <row r="11063" spans="1:13" ht="15">
      <c r="A11063" s="282">
        <v>46044</v>
      </c>
      <c r="B11063" s="55" t="s">
        <v>10207</v>
      </c>
      <c r="C11063" s="784">
        <v>81811</v>
      </c>
      <c r="D11063" s="784" t="s">
        <v>2606</v>
      </c>
      <c r="E11063" s="784">
        <v>100</v>
      </c>
      <c r="F11063" s="784">
        <v>4010</v>
      </c>
      <c r="G11063" s="784" t="s">
        <v>10217</v>
      </c>
      <c r="H11063" s="784" t="s">
        <v>1573</v>
      </c>
      <c r="I11063" s="797">
        <v>1</v>
      </c>
      <c r="J11063" s="784">
        <v>1</v>
      </c>
      <c r="K11063" s="784">
        <v>21.86</v>
      </c>
      <c r="L11063" s="793">
        <v>21.86</v>
      </c>
      <c r="M11063" s="55" t="s">
        <v>2455</v>
      </c>
    </row>
    <row r="11064" spans="1:13" ht="15">
      <c r="A11064" s="282">
        <v>46044</v>
      </c>
      <c r="B11064" s="55" t="s">
        <v>10207</v>
      </c>
      <c r="C11064" s="786">
        <v>83247</v>
      </c>
      <c r="D11064" s="786" t="s">
        <v>3930</v>
      </c>
      <c r="E11064" s="786">
        <v>110</v>
      </c>
      <c r="F11064" s="786">
        <v>4010</v>
      </c>
      <c r="G11064" s="786" t="s">
        <v>10123</v>
      </c>
      <c r="H11064" s="786" t="s">
        <v>1573</v>
      </c>
      <c r="I11064" s="798">
        <v>1</v>
      </c>
      <c r="J11064" s="786">
        <v>1</v>
      </c>
      <c r="K11064" s="786">
        <v>8.5299999999999994</v>
      </c>
      <c r="L11064" s="796">
        <v>8.5299999999999994</v>
      </c>
      <c r="M11064" s="55" t="s">
        <v>2455</v>
      </c>
    </row>
    <row r="11065" spans="1:13" ht="15">
      <c r="A11065" s="282">
        <v>46044</v>
      </c>
      <c r="B11065" s="55" t="s">
        <v>10207</v>
      </c>
      <c r="C11065" s="784">
        <v>83979</v>
      </c>
      <c r="D11065" s="784" t="s">
        <v>10218</v>
      </c>
      <c r="E11065" s="784">
        <v>110</v>
      </c>
      <c r="F11065" s="784">
        <v>4010</v>
      </c>
      <c r="G11065" s="784" t="s">
        <v>10124</v>
      </c>
      <c r="H11065" s="784" t="s">
        <v>1573</v>
      </c>
      <c r="I11065" s="797">
        <v>1</v>
      </c>
      <c r="J11065" s="784">
        <v>1</v>
      </c>
      <c r="K11065" s="784">
        <v>5.74</v>
      </c>
      <c r="L11065" s="793">
        <v>5.74</v>
      </c>
      <c r="M11065" s="55" t="s">
        <v>2455</v>
      </c>
    </row>
    <row r="11066" spans="1:13" ht="15">
      <c r="A11066" s="282">
        <v>46044</v>
      </c>
      <c r="B11066" s="55" t="s">
        <v>10207</v>
      </c>
      <c r="C11066" s="786">
        <v>83553</v>
      </c>
      <c r="D11066" s="786" t="s">
        <v>2710</v>
      </c>
      <c r="E11066" s="786" t="s">
        <v>441</v>
      </c>
      <c r="F11066" s="786">
        <v>4010</v>
      </c>
      <c r="G11066" s="786" t="s">
        <v>10125</v>
      </c>
      <c r="H11066" s="786" t="s">
        <v>1573</v>
      </c>
      <c r="I11066" s="798">
        <v>1</v>
      </c>
      <c r="J11066" s="786">
        <v>1</v>
      </c>
      <c r="K11066" s="786">
        <v>19.53</v>
      </c>
      <c r="L11066" s="796">
        <v>19.53</v>
      </c>
      <c r="M11066" s="55" t="s">
        <v>2455</v>
      </c>
    </row>
    <row r="11067" spans="1:13" ht="15">
      <c r="A11067" s="282">
        <v>46044</v>
      </c>
      <c r="B11067" s="55" t="s">
        <v>10207</v>
      </c>
      <c r="C11067" s="784">
        <v>52706</v>
      </c>
      <c r="D11067" s="784" t="s">
        <v>2577</v>
      </c>
      <c r="E11067" s="784">
        <v>120</v>
      </c>
      <c r="F11067" s="784">
        <v>4010</v>
      </c>
      <c r="G11067" s="784" t="s">
        <v>10126</v>
      </c>
      <c r="H11067" s="784" t="s">
        <v>1573</v>
      </c>
      <c r="I11067" s="797">
        <v>1</v>
      </c>
      <c r="J11067" s="784">
        <v>1</v>
      </c>
      <c r="K11067" s="784">
        <v>10.95</v>
      </c>
      <c r="L11067" s="793">
        <v>10.95</v>
      </c>
      <c r="M11067" s="55" t="s">
        <v>2455</v>
      </c>
    </row>
    <row r="11068" spans="1:13" ht="15">
      <c r="A11068" s="282">
        <v>46044</v>
      </c>
      <c r="B11068" s="55" t="s">
        <v>10207</v>
      </c>
      <c r="C11068" s="786">
        <v>82368</v>
      </c>
      <c r="D11068" s="786" t="s">
        <v>2710</v>
      </c>
      <c r="E11068" s="786">
        <v>90</v>
      </c>
      <c r="F11068" s="786">
        <v>4010</v>
      </c>
      <c r="G11068" s="786" t="s">
        <v>10127</v>
      </c>
      <c r="H11068" s="786" t="s">
        <v>1573</v>
      </c>
      <c r="I11068" s="798">
        <v>1</v>
      </c>
      <c r="J11068" s="786">
        <v>1</v>
      </c>
      <c r="K11068" s="786">
        <v>11.99</v>
      </c>
      <c r="L11068" s="796">
        <v>11.99</v>
      </c>
      <c r="M11068" s="55" t="s">
        <v>2455</v>
      </c>
    </row>
    <row r="11069" spans="1:13" ht="15">
      <c r="A11069" s="282">
        <v>46044</v>
      </c>
      <c r="B11069" s="55" t="s">
        <v>10207</v>
      </c>
      <c r="C11069" s="784">
        <v>83917</v>
      </c>
      <c r="D11069" s="784" t="s">
        <v>10219</v>
      </c>
      <c r="E11069" s="784">
        <v>120</v>
      </c>
      <c r="F11069" s="784">
        <v>4010</v>
      </c>
      <c r="G11069" s="784" t="s">
        <v>10128</v>
      </c>
      <c r="H11069" s="784" t="s">
        <v>1573</v>
      </c>
      <c r="I11069" s="797">
        <v>1</v>
      </c>
      <c r="J11069" s="784">
        <v>1</v>
      </c>
      <c r="K11069" s="784">
        <v>9.99</v>
      </c>
      <c r="L11069" s="793">
        <v>9.99</v>
      </c>
      <c r="M11069" s="55" t="s">
        <v>2455</v>
      </c>
    </row>
    <row r="11070" spans="1:13" ht="15">
      <c r="A11070" s="282">
        <v>46044</v>
      </c>
      <c r="B11070" s="55" t="s">
        <v>10207</v>
      </c>
      <c r="C11070" s="786">
        <v>84050</v>
      </c>
      <c r="D11070" s="786" t="s">
        <v>10220</v>
      </c>
      <c r="E11070" s="786">
        <v>100</v>
      </c>
      <c r="F11070" s="786">
        <v>4010</v>
      </c>
      <c r="G11070" s="786" t="s">
        <v>10129</v>
      </c>
      <c r="H11070" s="786" t="s">
        <v>1573</v>
      </c>
      <c r="I11070" s="798">
        <v>2</v>
      </c>
      <c r="J11070" s="786">
        <v>2</v>
      </c>
      <c r="K11070" s="786">
        <v>7.51</v>
      </c>
      <c r="L11070" s="796">
        <v>15.02</v>
      </c>
      <c r="M11070" s="55" t="s">
        <v>2455</v>
      </c>
    </row>
    <row r="11071" spans="1:13" ht="15">
      <c r="A11071" s="282">
        <v>46044</v>
      </c>
      <c r="B11071" s="55" t="s">
        <v>10207</v>
      </c>
      <c r="C11071" s="784">
        <v>84297</v>
      </c>
      <c r="D11071" s="784" t="s">
        <v>6567</v>
      </c>
      <c r="E11071" s="784">
        <v>140</v>
      </c>
      <c r="F11071" s="784">
        <v>4010</v>
      </c>
      <c r="G11071" s="784" t="s">
        <v>10130</v>
      </c>
      <c r="H11071" s="784" t="s">
        <v>1573</v>
      </c>
      <c r="I11071" s="797">
        <v>1</v>
      </c>
      <c r="J11071" s="784">
        <v>1</v>
      </c>
      <c r="K11071" s="784">
        <v>7.91</v>
      </c>
      <c r="L11071" s="793">
        <v>7.91</v>
      </c>
      <c r="M11071" s="55" t="s">
        <v>2455</v>
      </c>
    </row>
    <row r="11072" spans="1:13" ht="15">
      <c r="A11072" s="282">
        <v>46044</v>
      </c>
      <c r="B11072" s="55" t="s">
        <v>10207</v>
      </c>
      <c r="C11072" s="786">
        <v>84296</v>
      </c>
      <c r="D11072" s="786" t="s">
        <v>9189</v>
      </c>
      <c r="E11072" s="786">
        <v>100</v>
      </c>
      <c r="F11072" s="786">
        <v>4010</v>
      </c>
      <c r="G11072" s="786" t="s">
        <v>10221</v>
      </c>
      <c r="H11072" s="786" t="s">
        <v>1573</v>
      </c>
      <c r="I11072" s="798">
        <v>1</v>
      </c>
      <c r="J11072" s="786">
        <v>1</v>
      </c>
      <c r="K11072" s="786">
        <v>8.9</v>
      </c>
      <c r="L11072" s="796">
        <v>8.9</v>
      </c>
      <c r="M11072" s="55" t="s">
        <v>2455</v>
      </c>
    </row>
    <row r="11073" spans="1:13" ht="15">
      <c r="A11073" s="282">
        <v>46044</v>
      </c>
      <c r="B11073" s="55" t="s">
        <v>10207</v>
      </c>
      <c r="C11073" s="784">
        <v>80039</v>
      </c>
      <c r="D11073" s="784" t="s">
        <v>2653</v>
      </c>
      <c r="E11073" s="784" t="s">
        <v>3950</v>
      </c>
      <c r="F11073" s="784">
        <v>4010</v>
      </c>
      <c r="G11073" s="784" t="s">
        <v>9663</v>
      </c>
      <c r="H11073" s="784" t="s">
        <v>1573</v>
      </c>
      <c r="I11073" s="797">
        <v>1</v>
      </c>
      <c r="J11073" s="784">
        <v>1</v>
      </c>
      <c r="K11073" s="784">
        <v>13.49</v>
      </c>
      <c r="L11073" s="793">
        <v>13.49</v>
      </c>
      <c r="M11073" s="55" t="s">
        <v>2455</v>
      </c>
    </row>
    <row r="11074" spans="1:13" ht="15">
      <c r="A11074" s="282">
        <v>46044</v>
      </c>
      <c r="B11074" s="55" t="s">
        <v>10207</v>
      </c>
      <c r="C11074" s="786">
        <v>44403</v>
      </c>
      <c r="D11074" s="786" t="s">
        <v>6115</v>
      </c>
      <c r="E11074" s="786" t="s">
        <v>2296</v>
      </c>
      <c r="F11074" s="786">
        <v>4010</v>
      </c>
      <c r="G11074" s="786" t="s">
        <v>9666</v>
      </c>
      <c r="H11074" s="786" t="s">
        <v>1573</v>
      </c>
      <c r="I11074" s="798">
        <v>1</v>
      </c>
      <c r="J11074" s="786">
        <v>1</v>
      </c>
      <c r="K11074" s="786">
        <v>9.26</v>
      </c>
      <c r="L11074" s="796">
        <v>9.26</v>
      </c>
      <c r="M11074" s="55" t="s">
        <v>2455</v>
      </c>
    </row>
    <row r="11075" spans="1:13" ht="15">
      <c r="A11075" s="282">
        <v>46044</v>
      </c>
      <c r="B11075" s="55" t="s">
        <v>10207</v>
      </c>
      <c r="C11075" s="784">
        <v>83973</v>
      </c>
      <c r="D11075" s="784" t="s">
        <v>8185</v>
      </c>
      <c r="E11075" s="784">
        <v>140</v>
      </c>
      <c r="F11075" s="784">
        <v>4010</v>
      </c>
      <c r="G11075" s="784" t="s">
        <v>9667</v>
      </c>
      <c r="H11075" s="784" t="s">
        <v>1573</v>
      </c>
      <c r="I11075" s="797">
        <v>1</v>
      </c>
      <c r="J11075" s="784">
        <v>1</v>
      </c>
      <c r="K11075" s="784">
        <v>7.16</v>
      </c>
      <c r="L11075" s="793">
        <v>7.16</v>
      </c>
      <c r="M11075" s="55" t="s">
        <v>2455</v>
      </c>
    </row>
    <row r="11076" spans="1:13" ht="15">
      <c r="A11076" s="282">
        <v>46044</v>
      </c>
      <c r="B11076" s="55" t="s">
        <v>10207</v>
      </c>
      <c r="C11076" s="786">
        <v>83615</v>
      </c>
      <c r="D11076" s="786" t="s">
        <v>7496</v>
      </c>
      <c r="E11076" s="786" t="s">
        <v>2061</v>
      </c>
      <c r="F11076" s="786">
        <v>4010</v>
      </c>
      <c r="G11076" s="786" t="s">
        <v>9668</v>
      </c>
      <c r="H11076" s="786" t="s">
        <v>1573</v>
      </c>
      <c r="I11076" s="798">
        <v>1</v>
      </c>
      <c r="J11076" s="786">
        <v>1</v>
      </c>
      <c r="K11076" s="786">
        <v>40.880000000000003</v>
      </c>
      <c r="L11076" s="796">
        <v>40.880000000000003</v>
      </c>
      <c r="M11076" s="55" t="s">
        <v>2455</v>
      </c>
    </row>
    <row r="11077" spans="1:13" ht="15">
      <c r="A11077" s="282">
        <v>46044</v>
      </c>
      <c r="B11077" s="55" t="s">
        <v>10207</v>
      </c>
      <c r="C11077" s="784">
        <v>80039</v>
      </c>
      <c r="D11077" s="784" t="s">
        <v>3942</v>
      </c>
      <c r="E11077" s="784" t="s">
        <v>289</v>
      </c>
      <c r="F11077" s="784">
        <v>4010</v>
      </c>
      <c r="G11077" s="784" t="s">
        <v>10222</v>
      </c>
      <c r="H11077" s="784" t="s">
        <v>1573</v>
      </c>
      <c r="I11077" s="797">
        <v>1</v>
      </c>
      <c r="J11077" s="784">
        <v>1</v>
      </c>
      <c r="K11077" s="784">
        <v>10.73</v>
      </c>
      <c r="L11077" s="793">
        <v>10.73</v>
      </c>
      <c r="M11077" s="55" t="s">
        <v>2455</v>
      </c>
    </row>
    <row r="11078" spans="1:13" ht="15">
      <c r="A11078" s="282">
        <v>46044</v>
      </c>
      <c r="B11078" s="55" t="s">
        <v>10207</v>
      </c>
      <c r="C11078" s="786">
        <v>80046</v>
      </c>
      <c r="D11078" s="786" t="s">
        <v>6088</v>
      </c>
      <c r="E11078" s="786" t="s">
        <v>2300</v>
      </c>
      <c r="F11078" s="786">
        <v>4010</v>
      </c>
      <c r="G11078" s="786" t="s">
        <v>10223</v>
      </c>
      <c r="H11078" s="786" t="s">
        <v>1573</v>
      </c>
      <c r="I11078" s="798">
        <v>1</v>
      </c>
      <c r="J11078" s="786">
        <v>1</v>
      </c>
      <c r="K11078" s="786">
        <v>15.77</v>
      </c>
      <c r="L11078" s="796">
        <v>15.77</v>
      </c>
      <c r="M11078" s="55" t="s">
        <v>2455</v>
      </c>
    </row>
    <row r="11079" spans="1:13" ht="15">
      <c r="A11079" s="282">
        <v>46044</v>
      </c>
      <c r="B11079" s="55" t="s">
        <v>10207</v>
      </c>
      <c r="C11079" s="784">
        <v>82368</v>
      </c>
      <c r="D11079" s="784" t="s">
        <v>6928</v>
      </c>
      <c r="E11079" s="784">
        <v>160</v>
      </c>
      <c r="F11079" s="784">
        <v>4010</v>
      </c>
      <c r="G11079" s="784" t="s">
        <v>3223</v>
      </c>
      <c r="H11079" s="784" t="s">
        <v>1573</v>
      </c>
      <c r="I11079" s="797">
        <v>1</v>
      </c>
      <c r="J11079" s="784">
        <v>1</v>
      </c>
      <c r="K11079" s="784">
        <v>10.17</v>
      </c>
      <c r="L11079" s="793">
        <v>10.17</v>
      </c>
      <c r="M11079" s="55" t="s">
        <v>2455</v>
      </c>
    </row>
    <row r="11080" spans="1:13" ht="15">
      <c r="A11080" s="282">
        <v>46044</v>
      </c>
      <c r="B11080" s="55" t="s">
        <v>10207</v>
      </c>
      <c r="C11080" s="786">
        <v>82368</v>
      </c>
      <c r="D11080" s="786" t="s">
        <v>6928</v>
      </c>
      <c r="E11080" s="786">
        <v>120</v>
      </c>
      <c r="F11080" s="786">
        <v>4010</v>
      </c>
      <c r="G11080" s="786" t="s">
        <v>9670</v>
      </c>
      <c r="H11080" s="786" t="s">
        <v>1573</v>
      </c>
      <c r="I11080" s="798">
        <v>1</v>
      </c>
      <c r="J11080" s="786">
        <v>1</v>
      </c>
      <c r="K11080" s="786">
        <v>10.17</v>
      </c>
      <c r="L11080" s="796">
        <v>10.17</v>
      </c>
      <c r="M11080" s="55" t="s">
        <v>2455</v>
      </c>
    </row>
    <row r="11081" spans="1:13" ht="15">
      <c r="A11081" s="282">
        <v>46044</v>
      </c>
      <c r="B11081" s="55" t="s">
        <v>10207</v>
      </c>
      <c r="C11081" s="784">
        <v>82368</v>
      </c>
      <c r="D11081" s="784" t="s">
        <v>6928</v>
      </c>
      <c r="E11081" s="784">
        <v>140</v>
      </c>
      <c r="F11081" s="784">
        <v>4010</v>
      </c>
      <c r="G11081" s="784" t="s">
        <v>9672</v>
      </c>
      <c r="H11081" s="784" t="s">
        <v>1573</v>
      </c>
      <c r="I11081" s="797">
        <v>2</v>
      </c>
      <c r="J11081" s="784">
        <v>2</v>
      </c>
      <c r="K11081" s="784">
        <v>10.17</v>
      </c>
      <c r="L11081" s="793">
        <v>20.34</v>
      </c>
      <c r="M11081" s="55" t="s">
        <v>2455</v>
      </c>
    </row>
    <row r="11082" spans="1:13" ht="15">
      <c r="A11082" s="282">
        <v>46044</v>
      </c>
      <c r="B11082" s="55" t="s">
        <v>10207</v>
      </c>
      <c r="C11082" s="786">
        <v>80960</v>
      </c>
      <c r="D11082" s="786">
        <v>531</v>
      </c>
      <c r="E11082" s="786">
        <v>110</v>
      </c>
      <c r="F11082" s="786">
        <v>4010</v>
      </c>
      <c r="G11082" s="786" t="s">
        <v>9673</v>
      </c>
      <c r="H11082" s="786" t="s">
        <v>1573</v>
      </c>
      <c r="I11082" s="798">
        <v>1</v>
      </c>
      <c r="J11082" s="786">
        <v>1</v>
      </c>
      <c r="K11082" s="786">
        <v>10.62</v>
      </c>
      <c r="L11082" s="796">
        <v>10.62</v>
      </c>
      <c r="M11082" s="55" t="s">
        <v>2455</v>
      </c>
    </row>
    <row r="11083" spans="1:13" ht="15">
      <c r="A11083" s="282">
        <v>46044</v>
      </c>
      <c r="B11083" s="55" t="s">
        <v>10207</v>
      </c>
      <c r="C11083" s="784">
        <v>83495</v>
      </c>
      <c r="D11083" s="784" t="s">
        <v>5185</v>
      </c>
      <c r="E11083" s="784">
        <v>130</v>
      </c>
      <c r="F11083" s="784">
        <v>4010</v>
      </c>
      <c r="G11083" s="784" t="s">
        <v>9679</v>
      </c>
      <c r="H11083" s="784" t="s">
        <v>1573</v>
      </c>
      <c r="I11083" s="797">
        <v>3</v>
      </c>
      <c r="J11083" s="784">
        <v>3</v>
      </c>
      <c r="K11083" s="784">
        <v>6.47</v>
      </c>
      <c r="L11083" s="793">
        <v>19.41</v>
      </c>
      <c r="M11083" s="55" t="s">
        <v>2455</v>
      </c>
    </row>
    <row r="11084" spans="1:13" ht="15">
      <c r="A11084" s="282">
        <v>46044</v>
      </c>
      <c r="B11084" s="55" t="s">
        <v>10207</v>
      </c>
      <c r="C11084" s="786">
        <v>82234</v>
      </c>
      <c r="D11084" s="786" t="s">
        <v>6925</v>
      </c>
      <c r="E11084" s="786">
        <v>120</v>
      </c>
      <c r="F11084" s="786">
        <v>4010</v>
      </c>
      <c r="G11084" s="786" t="s">
        <v>9680</v>
      </c>
      <c r="H11084" s="786" t="s">
        <v>1573</v>
      </c>
      <c r="I11084" s="798">
        <v>1</v>
      </c>
      <c r="J11084" s="786">
        <v>1</v>
      </c>
      <c r="K11084" s="786">
        <v>13.28</v>
      </c>
      <c r="L11084" s="796">
        <v>13.28</v>
      </c>
      <c r="M11084" s="55" t="s">
        <v>2455</v>
      </c>
    </row>
    <row r="11085" spans="1:13" ht="15">
      <c r="A11085" s="282">
        <v>46044</v>
      </c>
      <c r="B11085" s="55" t="s">
        <v>10207</v>
      </c>
      <c r="C11085" s="784">
        <v>82234</v>
      </c>
      <c r="D11085" s="784" t="s">
        <v>6925</v>
      </c>
      <c r="E11085" s="784">
        <v>140</v>
      </c>
      <c r="F11085" s="784">
        <v>4010</v>
      </c>
      <c r="G11085" s="784" t="s">
        <v>8420</v>
      </c>
      <c r="H11085" s="784" t="s">
        <v>1573</v>
      </c>
      <c r="I11085" s="797">
        <v>1</v>
      </c>
      <c r="J11085" s="784">
        <v>1</v>
      </c>
      <c r="K11085" s="784">
        <v>13.28</v>
      </c>
      <c r="L11085" s="793">
        <v>13.28</v>
      </c>
      <c r="M11085" s="55" t="s">
        <v>2455</v>
      </c>
    </row>
    <row r="11086" spans="1:13" ht="15">
      <c r="A11086" s="282">
        <v>46044</v>
      </c>
      <c r="B11086" s="55" t="s">
        <v>10207</v>
      </c>
      <c r="C11086" s="786">
        <v>82203</v>
      </c>
      <c r="D11086" s="786" t="s">
        <v>6086</v>
      </c>
      <c r="E11086" s="786">
        <v>140</v>
      </c>
      <c r="F11086" s="786">
        <v>4010</v>
      </c>
      <c r="G11086" s="786" t="s">
        <v>8421</v>
      </c>
      <c r="H11086" s="786" t="s">
        <v>1573</v>
      </c>
      <c r="I11086" s="798">
        <v>2</v>
      </c>
      <c r="J11086" s="786">
        <v>2</v>
      </c>
      <c r="K11086" s="786">
        <v>29.64</v>
      </c>
      <c r="L11086" s="796">
        <v>59.28</v>
      </c>
      <c r="M11086" s="55" t="s">
        <v>2455</v>
      </c>
    </row>
    <row r="11087" spans="1:13" ht="15">
      <c r="A11087" s="282">
        <v>46044</v>
      </c>
      <c r="B11087" s="55" t="s">
        <v>10207</v>
      </c>
      <c r="C11087" s="784">
        <v>80046</v>
      </c>
      <c r="D11087" s="784" t="s">
        <v>10224</v>
      </c>
      <c r="E11087" s="784" t="s">
        <v>5805</v>
      </c>
      <c r="F11087" s="784">
        <v>4010</v>
      </c>
      <c r="G11087" s="784" t="s">
        <v>10225</v>
      </c>
      <c r="H11087" s="784" t="s">
        <v>1573</v>
      </c>
      <c r="I11087" s="797">
        <v>4</v>
      </c>
      <c r="J11087" s="784">
        <v>4</v>
      </c>
      <c r="K11087" s="784">
        <v>14.45</v>
      </c>
      <c r="L11087" s="793">
        <v>57.8</v>
      </c>
      <c r="M11087" s="55" t="s">
        <v>2455</v>
      </c>
    </row>
    <row r="11088" spans="1:13" ht="15">
      <c r="A11088" s="282">
        <v>46044</v>
      </c>
      <c r="B11088" s="55" t="s">
        <v>10207</v>
      </c>
      <c r="C11088" s="786">
        <v>83495</v>
      </c>
      <c r="D11088" s="786" t="s">
        <v>3936</v>
      </c>
      <c r="E11088" s="786">
        <v>85</v>
      </c>
      <c r="F11088" s="786">
        <v>4010</v>
      </c>
      <c r="G11088" s="786" t="s">
        <v>9576</v>
      </c>
      <c r="H11088" s="786" t="s">
        <v>1573</v>
      </c>
      <c r="I11088" s="798">
        <v>2</v>
      </c>
      <c r="J11088" s="786">
        <v>2</v>
      </c>
      <c r="K11088" s="786">
        <v>6.69</v>
      </c>
      <c r="L11088" s="796">
        <v>13.38</v>
      </c>
      <c r="M11088" s="55" t="s">
        <v>2455</v>
      </c>
    </row>
    <row r="11089" spans="1:13" ht="15">
      <c r="A11089" s="282">
        <v>46044</v>
      </c>
      <c r="B11089" s="55" t="s">
        <v>10207</v>
      </c>
      <c r="C11089" s="784">
        <v>52399</v>
      </c>
      <c r="D11089" s="784" t="s">
        <v>6925</v>
      </c>
      <c r="E11089" s="784" t="s">
        <v>441</v>
      </c>
      <c r="F11089" s="784">
        <v>4010</v>
      </c>
      <c r="G11089" s="784" t="s">
        <v>9577</v>
      </c>
      <c r="H11089" s="784" t="s">
        <v>1573</v>
      </c>
      <c r="I11089" s="797">
        <v>3</v>
      </c>
      <c r="J11089" s="784">
        <v>3</v>
      </c>
      <c r="K11089" s="784">
        <v>7.45</v>
      </c>
      <c r="L11089" s="793">
        <v>22.35</v>
      </c>
      <c r="M11089" s="55" t="s">
        <v>2455</v>
      </c>
    </row>
    <row r="11090" spans="1:13" ht="15">
      <c r="A11090" s="282">
        <v>46044</v>
      </c>
      <c r="B11090" s="55" t="s">
        <v>10207</v>
      </c>
      <c r="C11090" s="786">
        <v>68116</v>
      </c>
      <c r="D11090" s="786" t="s">
        <v>5310</v>
      </c>
      <c r="E11090" s="786">
        <v>130</v>
      </c>
      <c r="F11090" s="786">
        <v>4010</v>
      </c>
      <c r="G11090" s="786" t="s">
        <v>9579</v>
      </c>
      <c r="H11090" s="786" t="s">
        <v>1573</v>
      </c>
      <c r="I11090" s="798">
        <v>3</v>
      </c>
      <c r="J11090" s="786">
        <v>3</v>
      </c>
      <c r="K11090" s="786">
        <v>7.31</v>
      </c>
      <c r="L11090" s="796">
        <v>21.93</v>
      </c>
      <c r="M11090" s="55" t="s">
        <v>2455</v>
      </c>
    </row>
    <row r="11091" spans="1:13" ht="15">
      <c r="A11091" s="282">
        <v>46044</v>
      </c>
      <c r="B11091" s="55" t="s">
        <v>10207</v>
      </c>
      <c r="C11091" s="784">
        <v>83603</v>
      </c>
      <c r="D11091" s="784" t="s">
        <v>7368</v>
      </c>
      <c r="E11091" s="784" t="s">
        <v>289</v>
      </c>
      <c r="F11091" s="784">
        <v>4010</v>
      </c>
      <c r="G11091" s="784" t="s">
        <v>10226</v>
      </c>
      <c r="H11091" s="784" t="s">
        <v>1573</v>
      </c>
      <c r="I11091" s="797">
        <v>2</v>
      </c>
      <c r="J11091" s="784">
        <v>2</v>
      </c>
      <c r="K11091" s="784">
        <v>28.16</v>
      </c>
      <c r="L11091" s="793">
        <v>56.32</v>
      </c>
      <c r="M11091" s="55" t="s">
        <v>2455</v>
      </c>
    </row>
    <row r="11092" spans="1:13" ht="15">
      <c r="A11092" s="282">
        <v>46044</v>
      </c>
      <c r="B11092" s="55" t="s">
        <v>10227</v>
      </c>
      <c r="C11092" s="784">
        <v>83839</v>
      </c>
      <c r="D11092" s="784" t="s">
        <v>8583</v>
      </c>
      <c r="E11092" s="784">
        <v>150</v>
      </c>
      <c r="F11092" s="784">
        <v>4010</v>
      </c>
      <c r="G11092" s="784" t="s">
        <v>3096</v>
      </c>
      <c r="H11092" s="784" t="s">
        <v>1573</v>
      </c>
      <c r="I11092" s="797">
        <v>1</v>
      </c>
      <c r="J11092" s="784">
        <v>1</v>
      </c>
      <c r="K11092" s="784">
        <v>4.13</v>
      </c>
      <c r="L11092" s="793">
        <v>4.13</v>
      </c>
      <c r="M11092" s="55" t="s">
        <v>2455</v>
      </c>
    </row>
    <row r="11093" spans="1:13" ht="15">
      <c r="A11093" s="282">
        <v>46044</v>
      </c>
      <c r="B11093" s="55" t="s">
        <v>10227</v>
      </c>
      <c r="C11093" s="786">
        <v>83509</v>
      </c>
      <c r="D11093" s="786" t="s">
        <v>2292</v>
      </c>
      <c r="E11093" s="786">
        <v>140</v>
      </c>
      <c r="F11093" s="786">
        <v>4010</v>
      </c>
      <c r="G11093" s="786" t="s">
        <v>10228</v>
      </c>
      <c r="H11093" s="786" t="s">
        <v>1573</v>
      </c>
      <c r="I11093" s="798">
        <v>1</v>
      </c>
      <c r="J11093" s="786">
        <v>1</v>
      </c>
      <c r="K11093" s="786">
        <v>23.95</v>
      </c>
      <c r="L11093" s="796">
        <v>23.95</v>
      </c>
      <c r="M11093" s="55" t="s">
        <v>2455</v>
      </c>
    </row>
    <row r="11094" spans="1:13" ht="15">
      <c r="A11094" s="282">
        <v>46044</v>
      </c>
      <c r="B11094" s="55" t="s">
        <v>10227</v>
      </c>
      <c r="C11094" s="784">
        <v>82347</v>
      </c>
      <c r="D11094" s="784" t="s">
        <v>5095</v>
      </c>
      <c r="E11094" s="784">
        <v>110</v>
      </c>
      <c r="F11094" s="784">
        <v>4010</v>
      </c>
      <c r="G11094" s="784" t="s">
        <v>10229</v>
      </c>
      <c r="H11094" s="784" t="s">
        <v>1573</v>
      </c>
      <c r="I11094" s="797">
        <v>1</v>
      </c>
      <c r="J11094" s="784">
        <v>1</v>
      </c>
      <c r="K11094" s="784">
        <v>5.21</v>
      </c>
      <c r="L11094" s="793">
        <v>5.21</v>
      </c>
      <c r="M11094" s="55" t="s">
        <v>2455</v>
      </c>
    </row>
    <row r="11095" spans="1:13" ht="15">
      <c r="A11095" s="282">
        <v>46044</v>
      </c>
      <c r="B11095" s="55" t="s">
        <v>10227</v>
      </c>
      <c r="C11095" s="786">
        <v>83697</v>
      </c>
      <c r="D11095" s="786" t="s">
        <v>2560</v>
      </c>
      <c r="E11095" s="786">
        <v>130</v>
      </c>
      <c r="F11095" s="786">
        <v>4010</v>
      </c>
      <c r="G11095" s="786" t="s">
        <v>10230</v>
      </c>
      <c r="H11095" s="786" t="s">
        <v>1573</v>
      </c>
      <c r="I11095" s="798">
        <v>1</v>
      </c>
      <c r="J11095" s="786">
        <v>1</v>
      </c>
      <c r="K11095" s="786">
        <v>24.06</v>
      </c>
      <c r="L11095" s="796">
        <v>24.06</v>
      </c>
      <c r="M11095" s="55" t="s">
        <v>2455</v>
      </c>
    </row>
    <row r="11096" spans="1:13" ht="15">
      <c r="A11096" s="282">
        <v>46044</v>
      </c>
      <c r="B11096" s="55" t="s">
        <v>10227</v>
      </c>
      <c r="C11096" s="784">
        <v>80039</v>
      </c>
      <c r="D11096" s="784" t="s">
        <v>2408</v>
      </c>
      <c r="E11096" s="784" t="s">
        <v>289</v>
      </c>
      <c r="F11096" s="784">
        <v>4010</v>
      </c>
      <c r="G11096" s="784" t="s">
        <v>6347</v>
      </c>
      <c r="H11096" s="784" t="s">
        <v>1573</v>
      </c>
      <c r="I11096" s="797">
        <v>1</v>
      </c>
      <c r="J11096" s="784">
        <v>1</v>
      </c>
      <c r="K11096" s="784">
        <v>10.73</v>
      </c>
      <c r="L11096" s="793">
        <v>10.73</v>
      </c>
      <c r="M11096" s="55" t="s">
        <v>2455</v>
      </c>
    </row>
    <row r="11097" spans="1:13" ht="15">
      <c r="A11097" s="282">
        <v>46044</v>
      </c>
      <c r="B11097" s="55" t="s">
        <v>10227</v>
      </c>
      <c r="C11097" s="786">
        <v>83752</v>
      </c>
      <c r="D11097" s="786" t="s">
        <v>6133</v>
      </c>
      <c r="E11097" s="786">
        <v>80</v>
      </c>
      <c r="F11097" s="786">
        <v>4010</v>
      </c>
      <c r="G11097" s="786" t="s">
        <v>10231</v>
      </c>
      <c r="H11097" s="786" t="s">
        <v>1573</v>
      </c>
      <c r="I11097" s="798">
        <v>1</v>
      </c>
      <c r="J11097" s="786">
        <v>1</v>
      </c>
      <c r="K11097" s="786">
        <v>10.62</v>
      </c>
      <c r="L11097" s="796">
        <v>10.62</v>
      </c>
      <c r="M11097" s="55" t="s">
        <v>2455</v>
      </c>
    </row>
    <row r="11098" spans="1:13" ht="15">
      <c r="A11098" s="282">
        <v>46044</v>
      </c>
      <c r="B11098" s="55" t="s">
        <v>10227</v>
      </c>
      <c r="C11098" s="784">
        <v>83490</v>
      </c>
      <c r="D11098" s="784" t="s">
        <v>10232</v>
      </c>
      <c r="E11098" s="784">
        <v>85</v>
      </c>
      <c r="F11098" s="784">
        <v>4010</v>
      </c>
      <c r="G11098" s="784" t="s">
        <v>10233</v>
      </c>
      <c r="H11098" s="784" t="s">
        <v>1573</v>
      </c>
      <c r="I11098" s="797">
        <v>1</v>
      </c>
      <c r="J11098" s="784">
        <v>1</v>
      </c>
      <c r="K11098" s="784">
        <v>9.52</v>
      </c>
      <c r="L11098" s="793">
        <v>9.52</v>
      </c>
      <c r="M11098" s="55" t="s">
        <v>2455</v>
      </c>
    </row>
    <row r="11099" spans="1:13" ht="15">
      <c r="A11099" s="282">
        <v>46044</v>
      </c>
      <c r="B11099" s="55" t="s">
        <v>10227</v>
      </c>
      <c r="C11099" s="786">
        <v>83608</v>
      </c>
      <c r="D11099" s="786" t="s">
        <v>8185</v>
      </c>
      <c r="E11099" s="786">
        <v>140</v>
      </c>
      <c r="F11099" s="786">
        <v>4010</v>
      </c>
      <c r="G11099" s="786" t="s">
        <v>10234</v>
      </c>
      <c r="H11099" s="786" t="s">
        <v>1573</v>
      </c>
      <c r="I11099" s="798">
        <v>1</v>
      </c>
      <c r="J11099" s="786">
        <v>1</v>
      </c>
      <c r="K11099" s="786">
        <v>17.239999999999998</v>
      </c>
      <c r="L11099" s="796">
        <v>17.239999999999998</v>
      </c>
      <c r="M11099" s="55" t="s">
        <v>2455</v>
      </c>
    </row>
    <row r="11100" spans="1:13" ht="15">
      <c r="A11100" s="282">
        <v>46044</v>
      </c>
      <c r="B11100" s="55" t="s">
        <v>10227</v>
      </c>
      <c r="C11100" s="784">
        <v>83490</v>
      </c>
      <c r="D11100" s="784" t="s">
        <v>7065</v>
      </c>
      <c r="E11100" s="784">
        <v>85</v>
      </c>
      <c r="F11100" s="784">
        <v>4010</v>
      </c>
      <c r="G11100" s="784" t="s">
        <v>10235</v>
      </c>
      <c r="H11100" s="784" t="s">
        <v>1573</v>
      </c>
      <c r="I11100" s="797">
        <v>1</v>
      </c>
      <c r="J11100" s="784">
        <v>1</v>
      </c>
      <c r="K11100" s="784">
        <v>8.44</v>
      </c>
      <c r="L11100" s="793">
        <v>8.44</v>
      </c>
      <c r="M11100" s="55" t="s">
        <v>2455</v>
      </c>
    </row>
    <row r="11101" spans="1:13" ht="15">
      <c r="A11101" s="282">
        <v>46044</v>
      </c>
      <c r="B11101" s="55" t="s">
        <v>10227</v>
      </c>
      <c r="C11101" s="786">
        <v>82184</v>
      </c>
      <c r="D11101" s="786">
        <v>15</v>
      </c>
      <c r="E11101" s="786">
        <v>130</v>
      </c>
      <c r="F11101" s="786">
        <v>4010</v>
      </c>
      <c r="G11101" s="786" t="s">
        <v>10236</v>
      </c>
      <c r="H11101" s="786" t="s">
        <v>1573</v>
      </c>
      <c r="I11101" s="798">
        <v>1</v>
      </c>
      <c r="J11101" s="786">
        <v>1</v>
      </c>
      <c r="K11101" s="786">
        <v>11.41</v>
      </c>
      <c r="L11101" s="796">
        <v>11.41</v>
      </c>
      <c r="M11101" s="55" t="s">
        <v>2455</v>
      </c>
    </row>
    <row r="11102" spans="1:13" ht="15">
      <c r="A11102" s="282">
        <v>46044</v>
      </c>
      <c r="B11102" s="55" t="s">
        <v>10227</v>
      </c>
      <c r="C11102" s="784">
        <v>82549</v>
      </c>
      <c r="D11102" s="784" t="s">
        <v>3203</v>
      </c>
      <c r="E11102" s="784">
        <v>120</v>
      </c>
      <c r="F11102" s="784">
        <v>4010</v>
      </c>
      <c r="G11102" s="784" t="s">
        <v>10237</v>
      </c>
      <c r="H11102" s="784" t="s">
        <v>1573</v>
      </c>
      <c r="I11102" s="797">
        <v>1</v>
      </c>
      <c r="J11102" s="784">
        <v>1</v>
      </c>
      <c r="K11102" s="784">
        <v>7.45</v>
      </c>
      <c r="L11102" s="793">
        <v>7.45</v>
      </c>
      <c r="M11102" s="55" t="s">
        <v>2455</v>
      </c>
    </row>
    <row r="11103" spans="1:13" ht="15">
      <c r="A11103" s="282">
        <v>46044</v>
      </c>
      <c r="B11103" s="55" t="s">
        <v>10227</v>
      </c>
      <c r="C11103" s="786">
        <v>66994</v>
      </c>
      <c r="D11103" s="786" t="s">
        <v>6746</v>
      </c>
      <c r="E11103" s="786" t="s">
        <v>289</v>
      </c>
      <c r="F11103" s="786">
        <v>4010</v>
      </c>
      <c r="G11103" s="786" t="s">
        <v>10238</v>
      </c>
      <c r="H11103" s="786" t="s">
        <v>1573</v>
      </c>
      <c r="I11103" s="798">
        <v>1</v>
      </c>
      <c r="J11103" s="786">
        <v>1</v>
      </c>
      <c r="K11103" s="786">
        <v>6.93</v>
      </c>
      <c r="L11103" s="796">
        <v>6.93</v>
      </c>
      <c r="M11103" s="55" t="s">
        <v>2455</v>
      </c>
    </row>
    <row r="11104" spans="1:13" ht="15">
      <c r="A11104" s="282">
        <v>46044</v>
      </c>
      <c r="B11104" s="55" t="s">
        <v>10227</v>
      </c>
      <c r="C11104" s="784">
        <v>83717</v>
      </c>
      <c r="D11104" s="784" t="s">
        <v>9404</v>
      </c>
      <c r="E11104" s="784">
        <v>110</v>
      </c>
      <c r="F11104" s="784">
        <v>4010</v>
      </c>
      <c r="G11104" s="784" t="s">
        <v>10239</v>
      </c>
      <c r="H11104" s="784" t="s">
        <v>1573</v>
      </c>
      <c r="I11104" s="797">
        <v>1</v>
      </c>
      <c r="J11104" s="784">
        <v>1</v>
      </c>
      <c r="K11104" s="784">
        <v>13.51</v>
      </c>
      <c r="L11104" s="793">
        <v>13.51</v>
      </c>
      <c r="M11104" s="55" t="s">
        <v>2455</v>
      </c>
    </row>
    <row r="11105" spans="1:13" ht="15">
      <c r="A11105" s="282">
        <v>46044</v>
      </c>
      <c r="B11105" s="55" t="s">
        <v>10227</v>
      </c>
      <c r="C11105" s="786">
        <v>83490</v>
      </c>
      <c r="D11105" s="786" t="s">
        <v>6469</v>
      </c>
      <c r="E11105" s="786">
        <v>100</v>
      </c>
      <c r="F11105" s="786">
        <v>4010</v>
      </c>
      <c r="G11105" s="786" t="s">
        <v>10240</v>
      </c>
      <c r="H11105" s="786" t="s">
        <v>1573</v>
      </c>
      <c r="I11105" s="798">
        <v>1</v>
      </c>
      <c r="J11105" s="786">
        <v>1</v>
      </c>
      <c r="K11105" s="786">
        <v>8.18</v>
      </c>
      <c r="L11105" s="796">
        <v>8.18</v>
      </c>
      <c r="M11105" s="55" t="s">
        <v>2455</v>
      </c>
    </row>
    <row r="11106" spans="1:13" ht="15">
      <c r="A11106" s="282">
        <v>46044</v>
      </c>
      <c r="B11106" s="55" t="s">
        <v>10227</v>
      </c>
      <c r="C11106" s="784">
        <v>83490</v>
      </c>
      <c r="D11106" s="784" t="s">
        <v>6469</v>
      </c>
      <c r="E11106" s="784">
        <v>110</v>
      </c>
      <c r="F11106" s="784">
        <v>4010</v>
      </c>
      <c r="G11106" s="784" t="s">
        <v>10241</v>
      </c>
      <c r="H11106" s="784" t="s">
        <v>1573</v>
      </c>
      <c r="I11106" s="797">
        <v>1</v>
      </c>
      <c r="J11106" s="784">
        <v>1</v>
      </c>
      <c r="K11106" s="784">
        <v>8.18</v>
      </c>
      <c r="L11106" s="793">
        <v>8.18</v>
      </c>
      <c r="M11106" s="55" t="s">
        <v>2455</v>
      </c>
    </row>
    <row r="11107" spans="1:13" ht="15">
      <c r="A11107" s="282">
        <v>46044</v>
      </c>
      <c r="B11107" s="55" t="s">
        <v>10227</v>
      </c>
      <c r="C11107" s="786">
        <v>80961</v>
      </c>
      <c r="D11107" s="786">
        <v>531</v>
      </c>
      <c r="E11107" s="786">
        <v>100</v>
      </c>
      <c r="F11107" s="786">
        <v>4010</v>
      </c>
      <c r="G11107" s="786" t="s">
        <v>8035</v>
      </c>
      <c r="H11107" s="786" t="s">
        <v>1573</v>
      </c>
      <c r="I11107" s="798">
        <v>1</v>
      </c>
      <c r="J11107" s="786">
        <v>1</v>
      </c>
      <c r="K11107" s="786">
        <v>9.59</v>
      </c>
      <c r="L11107" s="796">
        <v>9.59</v>
      </c>
      <c r="M11107" s="55" t="s">
        <v>2455</v>
      </c>
    </row>
    <row r="11108" spans="1:13" ht="15">
      <c r="A11108" s="282">
        <v>46044</v>
      </c>
      <c r="B11108" s="55" t="s">
        <v>10227</v>
      </c>
      <c r="C11108" s="784">
        <v>82406</v>
      </c>
      <c r="D11108" s="784" t="s">
        <v>9454</v>
      </c>
      <c r="E11108" s="784">
        <v>85</v>
      </c>
      <c r="F11108" s="784">
        <v>4010</v>
      </c>
      <c r="G11108" s="784" t="s">
        <v>10242</v>
      </c>
      <c r="H11108" s="784" t="s">
        <v>1573</v>
      </c>
      <c r="I11108" s="797">
        <v>1</v>
      </c>
      <c r="J11108" s="784">
        <v>1</v>
      </c>
      <c r="K11108" s="784">
        <v>8.1300000000000008</v>
      </c>
      <c r="L11108" s="793">
        <v>8.1300000000000008</v>
      </c>
      <c r="M11108" s="55" t="s">
        <v>2455</v>
      </c>
    </row>
    <row r="11109" spans="1:13" ht="15">
      <c r="A11109" s="282">
        <v>46044</v>
      </c>
      <c r="B11109" s="55" t="s">
        <v>10227</v>
      </c>
      <c r="C11109" s="786">
        <v>64956</v>
      </c>
      <c r="D11109" s="786" t="s">
        <v>5862</v>
      </c>
      <c r="E11109" s="786">
        <v>130</v>
      </c>
      <c r="F11109" s="786">
        <v>4010</v>
      </c>
      <c r="G11109" s="786" t="s">
        <v>10243</v>
      </c>
      <c r="H11109" s="786" t="s">
        <v>1573</v>
      </c>
      <c r="I11109" s="798">
        <v>1</v>
      </c>
      <c r="J11109" s="786">
        <v>1</v>
      </c>
      <c r="K11109" s="786">
        <v>5.87</v>
      </c>
      <c r="L11109" s="796">
        <v>5.87</v>
      </c>
      <c r="M11109" s="55" t="s">
        <v>2455</v>
      </c>
    </row>
    <row r="11110" spans="1:13" ht="15">
      <c r="A11110" s="282">
        <v>46044</v>
      </c>
      <c r="B11110" s="55" t="s">
        <v>10227</v>
      </c>
      <c r="C11110" s="784">
        <v>81024</v>
      </c>
      <c r="D11110" s="784">
        <v>541</v>
      </c>
      <c r="E11110" s="784">
        <v>110</v>
      </c>
      <c r="F11110" s="784">
        <v>4010</v>
      </c>
      <c r="G11110" s="784" t="s">
        <v>10244</v>
      </c>
      <c r="H11110" s="784" t="s">
        <v>1573</v>
      </c>
      <c r="I11110" s="797">
        <v>1</v>
      </c>
      <c r="J11110" s="784">
        <v>1</v>
      </c>
      <c r="K11110" s="784">
        <v>16.79</v>
      </c>
      <c r="L11110" s="793">
        <v>16.79</v>
      </c>
      <c r="M11110" s="55" t="s">
        <v>2455</v>
      </c>
    </row>
    <row r="11111" spans="1:13" ht="15">
      <c r="A11111" s="282">
        <v>46044</v>
      </c>
      <c r="B11111" s="55" t="s">
        <v>10227</v>
      </c>
      <c r="C11111" s="786">
        <v>83739</v>
      </c>
      <c r="D11111" s="786" t="s">
        <v>6020</v>
      </c>
      <c r="E11111" s="786">
        <v>130</v>
      </c>
      <c r="F11111" s="786">
        <v>4010</v>
      </c>
      <c r="G11111" s="786" t="s">
        <v>10245</v>
      </c>
      <c r="H11111" s="786" t="s">
        <v>1573</v>
      </c>
      <c r="I11111" s="798">
        <v>1</v>
      </c>
      <c r="J11111" s="786">
        <v>1</v>
      </c>
      <c r="K11111" s="786">
        <v>14.05</v>
      </c>
      <c r="L11111" s="796">
        <v>14.05</v>
      </c>
      <c r="M11111" s="55" t="s">
        <v>2455</v>
      </c>
    </row>
    <row r="11112" spans="1:13" ht="15">
      <c r="A11112" s="282">
        <v>46044</v>
      </c>
      <c r="B11112" s="55" t="s">
        <v>10227</v>
      </c>
      <c r="C11112" s="784">
        <v>81148</v>
      </c>
      <c r="D11112" s="784" t="s">
        <v>7566</v>
      </c>
      <c r="E11112" s="784">
        <v>150</v>
      </c>
      <c r="F11112" s="784">
        <v>4010</v>
      </c>
      <c r="G11112" s="784" t="s">
        <v>10246</v>
      </c>
      <c r="H11112" s="784" t="s">
        <v>1573</v>
      </c>
      <c r="I11112" s="797">
        <v>1</v>
      </c>
      <c r="J11112" s="784">
        <v>1</v>
      </c>
      <c r="K11112" s="784">
        <v>22.68</v>
      </c>
      <c r="L11112" s="793">
        <v>22.68</v>
      </c>
      <c r="M11112" s="55" t="s">
        <v>2455</v>
      </c>
    </row>
    <row r="11113" spans="1:13" ht="15">
      <c r="A11113" s="282">
        <v>46044</v>
      </c>
      <c r="B11113" s="55" t="s">
        <v>10227</v>
      </c>
      <c r="C11113" s="786">
        <v>81644</v>
      </c>
      <c r="D11113" s="786" t="s">
        <v>2879</v>
      </c>
      <c r="E11113" s="786">
        <v>130</v>
      </c>
      <c r="F11113" s="786">
        <v>4010</v>
      </c>
      <c r="G11113" s="786" t="s">
        <v>10247</v>
      </c>
      <c r="H11113" s="786" t="s">
        <v>1573</v>
      </c>
      <c r="I11113" s="798">
        <v>1</v>
      </c>
      <c r="J11113" s="786">
        <v>1</v>
      </c>
      <c r="K11113" s="786">
        <v>4.99</v>
      </c>
      <c r="L11113" s="796">
        <v>4.99</v>
      </c>
      <c r="M11113" s="55" t="s">
        <v>2455</v>
      </c>
    </row>
    <row r="11114" spans="1:13" ht="15">
      <c r="A11114" s="282">
        <v>46044</v>
      </c>
      <c r="B11114" s="55" t="s">
        <v>10227</v>
      </c>
      <c r="C11114" s="784">
        <v>57826</v>
      </c>
      <c r="D11114" s="784" t="s">
        <v>7572</v>
      </c>
      <c r="E11114" s="784">
        <v>85</v>
      </c>
      <c r="F11114" s="784">
        <v>4010</v>
      </c>
      <c r="G11114" s="784" t="s">
        <v>10248</v>
      </c>
      <c r="H11114" s="784" t="s">
        <v>1573</v>
      </c>
      <c r="I11114" s="797">
        <v>1</v>
      </c>
      <c r="J11114" s="784">
        <v>1</v>
      </c>
      <c r="K11114" s="784">
        <v>11.49</v>
      </c>
      <c r="L11114" s="793">
        <v>11.49</v>
      </c>
      <c r="M11114" s="55" t="s">
        <v>2455</v>
      </c>
    </row>
    <row r="11115" spans="1:13" ht="15">
      <c r="A11115" s="282">
        <v>46044</v>
      </c>
      <c r="B11115" s="55" t="s">
        <v>10227</v>
      </c>
      <c r="C11115" s="786">
        <v>57388</v>
      </c>
      <c r="D11115" s="786">
        <v>520</v>
      </c>
      <c r="E11115" s="786" t="s">
        <v>2061</v>
      </c>
      <c r="F11115" s="786">
        <v>4010</v>
      </c>
      <c r="G11115" s="786" t="s">
        <v>10249</v>
      </c>
      <c r="H11115" s="786" t="s">
        <v>1573</v>
      </c>
      <c r="I11115" s="798">
        <v>1</v>
      </c>
      <c r="J11115" s="786">
        <v>1</v>
      </c>
      <c r="K11115" s="786">
        <v>16.86</v>
      </c>
      <c r="L11115" s="796">
        <v>16.86</v>
      </c>
      <c r="M11115" s="55" t="s">
        <v>2455</v>
      </c>
    </row>
    <row r="11116" spans="1:13" ht="15">
      <c r="A11116" s="282">
        <v>46044</v>
      </c>
      <c r="B11116" s="55" t="s">
        <v>10227</v>
      </c>
      <c r="C11116" s="784">
        <v>57388</v>
      </c>
      <c r="D11116" s="784">
        <v>520</v>
      </c>
      <c r="E11116" s="784" t="s">
        <v>441</v>
      </c>
      <c r="F11116" s="784">
        <v>4010</v>
      </c>
      <c r="G11116" s="784" t="s">
        <v>10250</v>
      </c>
      <c r="H11116" s="784" t="s">
        <v>1573</v>
      </c>
      <c r="I11116" s="797">
        <v>1</v>
      </c>
      <c r="J11116" s="784">
        <v>1</v>
      </c>
      <c r="K11116" s="784">
        <v>16.86</v>
      </c>
      <c r="L11116" s="793">
        <v>16.86</v>
      </c>
      <c r="M11116" s="55" t="s">
        <v>2455</v>
      </c>
    </row>
    <row r="11117" spans="1:13" ht="15">
      <c r="A11117" s="282">
        <v>46044</v>
      </c>
      <c r="B11117" s="55" t="s">
        <v>10227</v>
      </c>
      <c r="C11117" s="786">
        <v>83718</v>
      </c>
      <c r="D11117" s="786" t="s">
        <v>7836</v>
      </c>
      <c r="E11117" s="786">
        <v>90</v>
      </c>
      <c r="F11117" s="786">
        <v>4010</v>
      </c>
      <c r="G11117" s="786" t="s">
        <v>10251</v>
      </c>
      <c r="H11117" s="786" t="s">
        <v>1573</v>
      </c>
      <c r="I11117" s="798">
        <v>1</v>
      </c>
      <c r="J11117" s="786">
        <v>1</v>
      </c>
      <c r="K11117" s="786">
        <v>6</v>
      </c>
      <c r="L11117" s="796">
        <v>6</v>
      </c>
      <c r="M11117" s="55" t="s">
        <v>2455</v>
      </c>
    </row>
    <row r="11118" spans="1:13" ht="15">
      <c r="A11118" s="282">
        <v>46044</v>
      </c>
      <c r="B11118" s="55" t="s">
        <v>10227</v>
      </c>
      <c r="C11118" s="784">
        <v>80039</v>
      </c>
      <c r="D11118" s="784" t="s">
        <v>5595</v>
      </c>
      <c r="E11118" s="784" t="s">
        <v>289</v>
      </c>
      <c r="F11118" s="784">
        <v>4010</v>
      </c>
      <c r="G11118" s="784" t="s">
        <v>3888</v>
      </c>
      <c r="H11118" s="784" t="s">
        <v>1573</v>
      </c>
      <c r="I11118" s="797">
        <v>1</v>
      </c>
      <c r="J11118" s="784">
        <v>1</v>
      </c>
      <c r="K11118" s="784">
        <v>10.73</v>
      </c>
      <c r="L11118" s="793">
        <v>10.73</v>
      </c>
      <c r="M11118" s="55" t="s">
        <v>2455</v>
      </c>
    </row>
    <row r="11119" spans="1:13" ht="15">
      <c r="A11119" s="282">
        <v>46044</v>
      </c>
      <c r="B11119" s="55" t="s">
        <v>10227</v>
      </c>
      <c r="C11119" s="786">
        <v>83729</v>
      </c>
      <c r="D11119" s="786" t="s">
        <v>6990</v>
      </c>
      <c r="E11119" s="786">
        <v>90</v>
      </c>
      <c r="F11119" s="786">
        <v>4010</v>
      </c>
      <c r="G11119" s="786" t="s">
        <v>3890</v>
      </c>
      <c r="H11119" s="786" t="s">
        <v>1573</v>
      </c>
      <c r="I11119" s="798">
        <v>2</v>
      </c>
      <c r="J11119" s="786">
        <v>2</v>
      </c>
      <c r="K11119" s="786">
        <v>5.96</v>
      </c>
      <c r="L11119" s="796">
        <v>11.92</v>
      </c>
      <c r="M11119" s="55" t="s">
        <v>2455</v>
      </c>
    </row>
    <row r="11120" spans="1:13" ht="15">
      <c r="A11120" s="282">
        <v>46044</v>
      </c>
      <c r="B11120" s="55" t="s">
        <v>10227</v>
      </c>
      <c r="C11120" s="784">
        <v>83545</v>
      </c>
      <c r="D11120" s="784" t="s">
        <v>8570</v>
      </c>
      <c r="E11120" s="784">
        <v>110</v>
      </c>
      <c r="F11120" s="784">
        <v>4010</v>
      </c>
      <c r="G11120" s="784" t="s">
        <v>3892</v>
      </c>
      <c r="H11120" s="784" t="s">
        <v>1573</v>
      </c>
      <c r="I11120" s="797">
        <v>1</v>
      </c>
      <c r="J11120" s="784">
        <v>1</v>
      </c>
      <c r="K11120" s="784">
        <v>10.64</v>
      </c>
      <c r="L11120" s="793">
        <v>10.64</v>
      </c>
      <c r="M11120" s="55" t="s">
        <v>2455</v>
      </c>
    </row>
    <row r="11121" spans="1:13" ht="15">
      <c r="A11121" s="282">
        <v>46044</v>
      </c>
      <c r="B11121" s="55" t="s">
        <v>10227</v>
      </c>
      <c r="C11121" s="786">
        <v>83344</v>
      </c>
      <c r="D11121" s="786" t="s">
        <v>5083</v>
      </c>
      <c r="E11121" s="786">
        <v>90</v>
      </c>
      <c r="F11121" s="786">
        <v>4010</v>
      </c>
      <c r="G11121" s="786" t="s">
        <v>5129</v>
      </c>
      <c r="H11121" s="786" t="s">
        <v>1573</v>
      </c>
      <c r="I11121" s="798">
        <v>1</v>
      </c>
      <c r="J11121" s="786">
        <v>1</v>
      </c>
      <c r="K11121" s="786">
        <v>11.16</v>
      </c>
      <c r="L11121" s="796">
        <v>11.16</v>
      </c>
      <c r="M11121" s="55" t="s">
        <v>2455</v>
      </c>
    </row>
    <row r="11122" spans="1:13" ht="15">
      <c r="A11122" s="282">
        <v>46044</v>
      </c>
      <c r="B11122" s="55" t="s">
        <v>10227</v>
      </c>
      <c r="C11122" s="784">
        <v>81024</v>
      </c>
      <c r="D11122" s="784">
        <v>541</v>
      </c>
      <c r="E11122" s="784">
        <v>120</v>
      </c>
      <c r="F11122" s="784">
        <v>4010</v>
      </c>
      <c r="G11122" s="784" t="s">
        <v>10252</v>
      </c>
      <c r="H11122" s="784" t="s">
        <v>1573</v>
      </c>
      <c r="I11122" s="797">
        <v>1</v>
      </c>
      <c r="J11122" s="784">
        <v>1</v>
      </c>
      <c r="K11122" s="784">
        <v>16.79</v>
      </c>
      <c r="L11122" s="793">
        <v>16.79</v>
      </c>
      <c r="M11122" s="55" t="s">
        <v>2455</v>
      </c>
    </row>
    <row r="11123" spans="1:13" ht="15">
      <c r="A11123" s="282">
        <v>46044</v>
      </c>
      <c r="B11123" s="55" t="s">
        <v>10227</v>
      </c>
      <c r="C11123" s="786">
        <v>83644</v>
      </c>
      <c r="D11123" s="786" t="s">
        <v>5955</v>
      </c>
      <c r="E11123" s="786" t="s">
        <v>2061</v>
      </c>
      <c r="F11123" s="786">
        <v>4010</v>
      </c>
      <c r="G11123" s="786" t="s">
        <v>3893</v>
      </c>
      <c r="H11123" s="786" t="s">
        <v>1573</v>
      </c>
      <c r="I11123" s="798">
        <v>1</v>
      </c>
      <c r="J11123" s="786">
        <v>1</v>
      </c>
      <c r="K11123" s="786">
        <v>35.119999999999997</v>
      </c>
      <c r="L11123" s="796">
        <v>35.119999999999997</v>
      </c>
      <c r="M11123" s="55" t="s">
        <v>2455</v>
      </c>
    </row>
    <row r="11124" spans="1:13" ht="15">
      <c r="A11124" s="282">
        <v>46044</v>
      </c>
      <c r="B11124" s="55" t="s">
        <v>10227</v>
      </c>
      <c r="C11124" s="784">
        <v>83539</v>
      </c>
      <c r="D11124" s="784" t="s">
        <v>2292</v>
      </c>
      <c r="E11124" s="784">
        <v>80</v>
      </c>
      <c r="F11124" s="784">
        <v>4010</v>
      </c>
      <c r="G11124" s="784" t="s">
        <v>3894</v>
      </c>
      <c r="H11124" s="784" t="s">
        <v>1573</v>
      </c>
      <c r="I11124" s="797">
        <v>1</v>
      </c>
      <c r="J11124" s="784">
        <v>1</v>
      </c>
      <c r="K11124" s="784">
        <v>20.71</v>
      </c>
      <c r="L11124" s="793">
        <v>20.71</v>
      </c>
      <c r="M11124" s="55" t="s">
        <v>2455</v>
      </c>
    </row>
    <row r="11125" spans="1:13" ht="15">
      <c r="A11125" s="282">
        <v>46044</v>
      </c>
      <c r="B11125" s="55" t="s">
        <v>10227</v>
      </c>
      <c r="C11125" s="786">
        <v>83945</v>
      </c>
      <c r="D11125" s="786" t="s">
        <v>6133</v>
      </c>
      <c r="E11125" s="786">
        <v>70</v>
      </c>
      <c r="F11125" s="786">
        <v>4010</v>
      </c>
      <c r="G11125" s="786" t="s">
        <v>3897</v>
      </c>
      <c r="H11125" s="786" t="s">
        <v>1573</v>
      </c>
      <c r="I11125" s="798">
        <v>1</v>
      </c>
      <c r="J11125" s="786">
        <v>1</v>
      </c>
      <c r="K11125" s="786">
        <v>8.64</v>
      </c>
      <c r="L11125" s="796">
        <v>8.64</v>
      </c>
      <c r="M11125" s="55" t="s">
        <v>2455</v>
      </c>
    </row>
    <row r="11126" spans="1:13" ht="15">
      <c r="A11126" s="282">
        <v>46044</v>
      </c>
      <c r="B11126" s="55" t="s">
        <v>10227</v>
      </c>
      <c r="C11126" s="784">
        <v>59852</v>
      </c>
      <c r="D11126" s="784" t="s">
        <v>5595</v>
      </c>
      <c r="E11126" s="784">
        <v>160</v>
      </c>
      <c r="F11126" s="784">
        <v>4010</v>
      </c>
      <c r="G11126" s="784" t="s">
        <v>10253</v>
      </c>
      <c r="H11126" s="784" t="s">
        <v>1573</v>
      </c>
      <c r="I11126" s="797">
        <v>1</v>
      </c>
      <c r="J11126" s="784">
        <v>1</v>
      </c>
      <c r="K11126" s="784">
        <v>8.25</v>
      </c>
      <c r="L11126" s="793">
        <v>8.25</v>
      </c>
      <c r="M11126" s="55" t="s">
        <v>2455</v>
      </c>
    </row>
    <row r="11127" spans="1:13" ht="15">
      <c r="A11127" s="282">
        <v>46044</v>
      </c>
      <c r="B11127" s="55" t="s">
        <v>10227</v>
      </c>
      <c r="C11127" s="786">
        <v>81347</v>
      </c>
      <c r="D11127" s="786" t="s">
        <v>9090</v>
      </c>
      <c r="E11127" s="786">
        <v>110</v>
      </c>
      <c r="F11127" s="786">
        <v>4010</v>
      </c>
      <c r="G11127" s="786" t="s">
        <v>3881</v>
      </c>
      <c r="H11127" s="786" t="s">
        <v>1573</v>
      </c>
      <c r="I11127" s="798">
        <v>1</v>
      </c>
      <c r="J11127" s="786">
        <v>1</v>
      </c>
      <c r="K11127" s="786">
        <v>8.1199999999999992</v>
      </c>
      <c r="L11127" s="796">
        <v>8.1199999999999992</v>
      </c>
      <c r="M11127" s="55" t="s">
        <v>2455</v>
      </c>
    </row>
    <row r="11128" spans="1:13" ht="15">
      <c r="A11128" s="282">
        <v>46044</v>
      </c>
      <c r="B11128" s="55" t="s">
        <v>10227</v>
      </c>
      <c r="C11128" s="784">
        <v>83490</v>
      </c>
      <c r="D11128" s="784" t="s">
        <v>9691</v>
      </c>
      <c r="E11128" s="784">
        <v>110</v>
      </c>
      <c r="F11128" s="784">
        <v>4010</v>
      </c>
      <c r="G11128" s="784" t="s">
        <v>10254</v>
      </c>
      <c r="H11128" s="784" t="s">
        <v>1573</v>
      </c>
      <c r="I11128" s="797">
        <v>1</v>
      </c>
      <c r="J11128" s="784">
        <v>1</v>
      </c>
      <c r="K11128" s="784">
        <v>6.8</v>
      </c>
      <c r="L11128" s="793">
        <v>6.8</v>
      </c>
      <c r="M11128" s="55" t="s">
        <v>2455</v>
      </c>
    </row>
    <row r="11129" spans="1:13" ht="15">
      <c r="A11129" s="282">
        <v>46044</v>
      </c>
      <c r="B11129" s="55" t="s">
        <v>10227</v>
      </c>
      <c r="C11129" s="786">
        <v>82410</v>
      </c>
      <c r="D11129" s="786" t="s">
        <v>10255</v>
      </c>
      <c r="E11129" s="786">
        <v>85</v>
      </c>
      <c r="F11129" s="786">
        <v>4010</v>
      </c>
      <c r="G11129" s="786" t="s">
        <v>10256</v>
      </c>
      <c r="H11129" s="786" t="s">
        <v>1573</v>
      </c>
      <c r="I11129" s="798">
        <v>1</v>
      </c>
      <c r="J11129" s="786">
        <v>1</v>
      </c>
      <c r="K11129" s="786">
        <v>8.42</v>
      </c>
      <c r="L11129" s="796">
        <v>8.42</v>
      </c>
      <c r="M11129" s="55" t="s">
        <v>2455</v>
      </c>
    </row>
    <row r="11130" spans="1:13" ht="15">
      <c r="A11130" s="282">
        <v>46044</v>
      </c>
      <c r="B11130" s="55" t="s">
        <v>10227</v>
      </c>
      <c r="C11130" s="784">
        <v>83227</v>
      </c>
      <c r="D11130" s="784" t="s">
        <v>7151</v>
      </c>
      <c r="E11130" s="784">
        <v>60</v>
      </c>
      <c r="F11130" s="784">
        <v>4010</v>
      </c>
      <c r="G11130" s="784" t="s">
        <v>3899</v>
      </c>
      <c r="H11130" s="784" t="s">
        <v>1573</v>
      </c>
      <c r="I11130" s="797">
        <v>3</v>
      </c>
      <c r="J11130" s="784">
        <v>3</v>
      </c>
      <c r="K11130" s="784">
        <v>6.22</v>
      </c>
      <c r="L11130" s="793">
        <v>18.66</v>
      </c>
      <c r="M11130" s="55" t="s">
        <v>2455</v>
      </c>
    </row>
    <row r="11131" spans="1:13" ht="15">
      <c r="A11131" s="282">
        <v>46044</v>
      </c>
      <c r="B11131" s="55" t="s">
        <v>10227</v>
      </c>
      <c r="C11131" s="786">
        <v>82261</v>
      </c>
      <c r="D11131" s="786" t="s">
        <v>4880</v>
      </c>
      <c r="E11131" s="786">
        <v>140</v>
      </c>
      <c r="F11131" s="786">
        <v>4010</v>
      </c>
      <c r="G11131" s="786" t="s">
        <v>3902</v>
      </c>
      <c r="H11131" s="786" t="s">
        <v>1573</v>
      </c>
      <c r="I11131" s="798">
        <v>2</v>
      </c>
      <c r="J11131" s="786">
        <v>2</v>
      </c>
      <c r="K11131" s="786">
        <v>16.23</v>
      </c>
      <c r="L11131" s="796">
        <v>32.46</v>
      </c>
      <c r="M11131" s="55" t="s">
        <v>2455</v>
      </c>
    </row>
    <row r="11132" spans="1:13" ht="15">
      <c r="A11132" s="282">
        <v>46044</v>
      </c>
      <c r="B11132" s="55" t="s">
        <v>10227</v>
      </c>
      <c r="C11132" s="784">
        <v>81148</v>
      </c>
      <c r="D11132" s="784" t="s">
        <v>7566</v>
      </c>
      <c r="E11132" s="784">
        <v>150</v>
      </c>
      <c r="F11132" s="784">
        <v>4010</v>
      </c>
      <c r="G11132" s="784" t="s">
        <v>3903</v>
      </c>
      <c r="H11132" s="784" t="s">
        <v>1573</v>
      </c>
      <c r="I11132" s="797">
        <v>2</v>
      </c>
      <c r="J11132" s="784">
        <v>2</v>
      </c>
      <c r="K11132" s="784">
        <v>22.68</v>
      </c>
      <c r="L11132" s="793">
        <v>45.36</v>
      </c>
      <c r="M11132" s="55" t="s">
        <v>2455</v>
      </c>
    </row>
    <row r="11133" spans="1:13" ht="15">
      <c r="A11133" s="282">
        <v>46044</v>
      </c>
      <c r="B11133" s="55" t="s">
        <v>10227</v>
      </c>
      <c r="C11133" s="786">
        <v>83202</v>
      </c>
      <c r="D11133" s="786" t="s">
        <v>5952</v>
      </c>
      <c r="E11133" s="786">
        <v>150</v>
      </c>
      <c r="F11133" s="786">
        <v>4010</v>
      </c>
      <c r="G11133" s="786" t="s">
        <v>3904</v>
      </c>
      <c r="H11133" s="786" t="s">
        <v>1573</v>
      </c>
      <c r="I11133" s="798">
        <v>1</v>
      </c>
      <c r="J11133" s="786">
        <v>1</v>
      </c>
      <c r="K11133" s="786">
        <v>4.9800000000000004</v>
      </c>
      <c r="L11133" s="796">
        <v>4.9800000000000004</v>
      </c>
      <c r="M11133" s="55" t="s">
        <v>2455</v>
      </c>
    </row>
    <row r="11134" spans="1:13" ht="15">
      <c r="A11134" s="282">
        <v>46044</v>
      </c>
      <c r="B11134" s="55" t="s">
        <v>10227</v>
      </c>
      <c r="C11134" s="784">
        <v>83212</v>
      </c>
      <c r="D11134" s="784" t="s">
        <v>2280</v>
      </c>
      <c r="E11134" s="784">
        <v>150</v>
      </c>
      <c r="F11134" s="784">
        <v>4010</v>
      </c>
      <c r="G11134" s="784" t="s">
        <v>3905</v>
      </c>
      <c r="H11134" s="784" t="s">
        <v>1573</v>
      </c>
      <c r="I11134" s="797">
        <v>1</v>
      </c>
      <c r="J11134" s="784">
        <v>1</v>
      </c>
      <c r="K11134" s="784">
        <v>11.83</v>
      </c>
      <c r="L11134" s="793">
        <v>11.83</v>
      </c>
      <c r="M11134" s="55" t="s">
        <v>2455</v>
      </c>
    </row>
    <row r="11135" spans="1:13" ht="15">
      <c r="A11135" s="1568">
        <v>46045</v>
      </c>
      <c r="B11135" s="55" t="s">
        <v>10257</v>
      </c>
      <c r="C11135" s="784">
        <v>67044</v>
      </c>
      <c r="D11135" s="784" t="s">
        <v>6576</v>
      </c>
      <c r="E11135" s="784">
        <v>85</v>
      </c>
      <c r="F11135" s="784">
        <v>4010</v>
      </c>
      <c r="G11135" s="784" t="s">
        <v>10173</v>
      </c>
      <c r="H11135" s="784" t="s">
        <v>1573</v>
      </c>
      <c r="J11135" s="784">
        <v>1</v>
      </c>
      <c r="K11135" s="784">
        <v>5.98</v>
      </c>
      <c r="L11135" s="793">
        <v>5.98</v>
      </c>
      <c r="M11135" s="55" t="s">
        <v>2455</v>
      </c>
    </row>
    <row r="11136" spans="1:13" ht="15">
      <c r="A11136" s="1568">
        <v>46045</v>
      </c>
      <c r="B11136" s="55" t="s">
        <v>10257</v>
      </c>
      <c r="C11136" s="786">
        <v>82406</v>
      </c>
      <c r="D11136" s="786" t="s">
        <v>8969</v>
      </c>
      <c r="E11136" s="786">
        <v>110</v>
      </c>
      <c r="F11136" s="786">
        <v>4010</v>
      </c>
      <c r="G11136" s="786" t="s">
        <v>4511</v>
      </c>
      <c r="H11136" s="786" t="s">
        <v>1573</v>
      </c>
      <c r="J11136" s="786">
        <v>1</v>
      </c>
      <c r="K11136" s="786">
        <v>8.1999999999999993</v>
      </c>
      <c r="L11136" s="796">
        <v>8.1999999999999993</v>
      </c>
      <c r="M11136" s="55" t="s">
        <v>2455</v>
      </c>
    </row>
    <row r="11137" spans="1:13" ht="15">
      <c r="A11137" s="1568">
        <v>46045</v>
      </c>
      <c r="B11137" s="55" t="s">
        <v>10257</v>
      </c>
      <c r="C11137" s="784">
        <v>83808</v>
      </c>
      <c r="D11137" s="784" t="s">
        <v>7157</v>
      </c>
      <c r="E11137" s="784">
        <v>90</v>
      </c>
      <c r="F11137" s="784">
        <v>4010</v>
      </c>
      <c r="G11137" s="784" t="s">
        <v>3163</v>
      </c>
      <c r="H11137" s="784" t="s">
        <v>1573</v>
      </c>
      <c r="J11137" s="784">
        <v>1</v>
      </c>
      <c r="K11137" s="784">
        <v>15.85</v>
      </c>
      <c r="L11137" s="793">
        <v>15.85</v>
      </c>
      <c r="M11137" s="55" t="s">
        <v>2455</v>
      </c>
    </row>
    <row r="11138" spans="1:13" ht="15">
      <c r="A11138" s="1568">
        <v>46045</v>
      </c>
      <c r="B11138" s="55" t="s">
        <v>10257</v>
      </c>
      <c r="C11138" s="786">
        <v>80278</v>
      </c>
      <c r="D11138" s="786" t="s">
        <v>10014</v>
      </c>
      <c r="E11138" s="786">
        <v>120</v>
      </c>
      <c r="F11138" s="786">
        <v>4010</v>
      </c>
      <c r="G11138" s="786" t="s">
        <v>4781</v>
      </c>
      <c r="H11138" s="786" t="s">
        <v>1573</v>
      </c>
      <c r="J11138" s="786">
        <v>1</v>
      </c>
      <c r="K11138" s="786">
        <v>6.02</v>
      </c>
      <c r="L11138" s="796">
        <v>6.02</v>
      </c>
      <c r="M11138" s="55" t="s">
        <v>2455</v>
      </c>
    </row>
    <row r="11139" spans="1:13" ht="15">
      <c r="A11139" s="1568">
        <v>46045</v>
      </c>
      <c r="B11139" s="55" t="s">
        <v>10257</v>
      </c>
      <c r="C11139" s="784">
        <v>81854</v>
      </c>
      <c r="D11139" s="784" t="s">
        <v>10258</v>
      </c>
      <c r="E11139" s="784">
        <v>110</v>
      </c>
      <c r="F11139" s="784">
        <v>4010</v>
      </c>
      <c r="G11139" s="784" t="s">
        <v>10174</v>
      </c>
      <c r="H11139" s="784" t="s">
        <v>1573</v>
      </c>
      <c r="J11139" s="784">
        <v>1</v>
      </c>
      <c r="K11139" s="784">
        <v>12.96</v>
      </c>
      <c r="L11139" s="793">
        <v>12.96</v>
      </c>
      <c r="M11139" s="55" t="s">
        <v>2455</v>
      </c>
    </row>
    <row r="11140" spans="1:13" ht="15">
      <c r="A11140" s="1568">
        <v>46045</v>
      </c>
      <c r="B11140" s="55" t="s">
        <v>10257</v>
      </c>
      <c r="C11140" s="786">
        <v>82717</v>
      </c>
      <c r="D11140" s="786" t="s">
        <v>3298</v>
      </c>
      <c r="E11140" s="786">
        <v>60</v>
      </c>
      <c r="F11140" s="786">
        <v>4010</v>
      </c>
      <c r="G11140" s="786" t="s">
        <v>9642</v>
      </c>
      <c r="H11140" s="786" t="s">
        <v>1573</v>
      </c>
      <c r="J11140" s="786">
        <v>2</v>
      </c>
      <c r="K11140" s="786">
        <v>8.81</v>
      </c>
      <c r="L11140" s="796">
        <v>17.62</v>
      </c>
      <c r="M11140" s="55" t="s">
        <v>2455</v>
      </c>
    </row>
    <row r="11141" spans="1:13" ht="15">
      <c r="A11141" s="1568">
        <v>46045</v>
      </c>
      <c r="B11141" s="55" t="s">
        <v>10257</v>
      </c>
      <c r="C11141" s="784">
        <v>68125</v>
      </c>
      <c r="D11141" s="784" t="s">
        <v>5705</v>
      </c>
      <c r="E11141" s="784">
        <v>90</v>
      </c>
      <c r="F11141" s="784">
        <v>4010</v>
      </c>
      <c r="G11141" s="784" t="s">
        <v>9616</v>
      </c>
      <c r="H11141" s="784" t="s">
        <v>1573</v>
      </c>
      <c r="J11141" s="784">
        <v>1</v>
      </c>
      <c r="K11141" s="784">
        <v>8.66</v>
      </c>
      <c r="L11141" s="793">
        <v>8.66</v>
      </c>
      <c r="M11141" s="55" t="s">
        <v>2455</v>
      </c>
    </row>
    <row r="11142" spans="1:13" ht="15">
      <c r="A11142" s="1568">
        <v>46045</v>
      </c>
      <c r="B11142" s="55" t="s">
        <v>10257</v>
      </c>
      <c r="C11142" s="786">
        <v>82619</v>
      </c>
      <c r="D11142" s="786" t="s">
        <v>3592</v>
      </c>
      <c r="E11142" s="786">
        <v>85</v>
      </c>
      <c r="F11142" s="786">
        <v>4010</v>
      </c>
      <c r="G11142" s="786" t="s">
        <v>9617</v>
      </c>
      <c r="H11142" s="786" t="s">
        <v>1573</v>
      </c>
      <c r="J11142" s="786">
        <v>1</v>
      </c>
      <c r="K11142" s="786">
        <v>15.7</v>
      </c>
      <c r="L11142" s="796">
        <v>15.7</v>
      </c>
      <c r="M11142" s="55" t="s">
        <v>2455</v>
      </c>
    </row>
    <row r="11143" spans="1:13" ht="15">
      <c r="A11143" s="1568">
        <v>46045</v>
      </c>
      <c r="B11143" s="55" t="s">
        <v>10257</v>
      </c>
      <c r="C11143" s="784">
        <v>83247</v>
      </c>
      <c r="D11143" s="784" t="s">
        <v>2536</v>
      </c>
      <c r="E11143" s="784">
        <v>130</v>
      </c>
      <c r="F11143" s="784">
        <v>4010</v>
      </c>
      <c r="G11143" s="784" t="s">
        <v>9618</v>
      </c>
      <c r="H11143" s="784" t="s">
        <v>1573</v>
      </c>
      <c r="J11143" s="784">
        <v>1</v>
      </c>
      <c r="K11143" s="784">
        <v>8.5299999999999994</v>
      </c>
      <c r="L11143" s="793">
        <v>8.5299999999999994</v>
      </c>
      <c r="M11143" s="55" t="s">
        <v>2455</v>
      </c>
    </row>
    <row r="11144" spans="1:13" ht="15">
      <c r="A11144" s="1568">
        <v>46045</v>
      </c>
      <c r="B11144" s="55" t="s">
        <v>10257</v>
      </c>
      <c r="C11144" s="786">
        <v>52733</v>
      </c>
      <c r="D11144" s="786" t="s">
        <v>2292</v>
      </c>
      <c r="E11144" s="877">
        <v>46149</v>
      </c>
      <c r="F11144" s="786">
        <v>4010</v>
      </c>
      <c r="G11144" s="786" t="s">
        <v>4471</v>
      </c>
      <c r="H11144" s="786" t="s">
        <v>1573</v>
      </c>
      <c r="J11144" s="786">
        <v>1</v>
      </c>
      <c r="K11144" s="786">
        <v>8.14</v>
      </c>
      <c r="L11144" s="796">
        <v>8.14</v>
      </c>
      <c r="M11144" s="55" t="s">
        <v>2455</v>
      </c>
    </row>
    <row r="11145" spans="1:13" ht="15">
      <c r="A11145" s="1568">
        <v>46045</v>
      </c>
      <c r="B11145" s="55" t="s">
        <v>10257</v>
      </c>
      <c r="C11145" s="784">
        <v>83643</v>
      </c>
      <c r="D11145" s="784" t="s">
        <v>5572</v>
      </c>
      <c r="E11145" s="784" t="s">
        <v>2061</v>
      </c>
      <c r="F11145" s="784">
        <v>4010</v>
      </c>
      <c r="G11145" s="784" t="s">
        <v>3738</v>
      </c>
      <c r="H11145" s="784" t="s">
        <v>1573</v>
      </c>
      <c r="J11145" s="784">
        <v>1</v>
      </c>
      <c r="K11145" s="784">
        <v>27.49</v>
      </c>
      <c r="L11145" s="793">
        <v>27.49</v>
      </c>
      <c r="M11145" s="55" t="s">
        <v>2455</v>
      </c>
    </row>
    <row r="11146" spans="1:13" ht="15">
      <c r="A11146" s="1568">
        <v>46045</v>
      </c>
      <c r="B11146" s="55" t="s">
        <v>10257</v>
      </c>
      <c r="C11146" s="786">
        <v>83615</v>
      </c>
      <c r="D11146" s="786" t="s">
        <v>7242</v>
      </c>
      <c r="E11146" s="786" t="s">
        <v>2296</v>
      </c>
      <c r="F11146" s="786">
        <v>4010</v>
      </c>
      <c r="G11146" s="786" t="s">
        <v>9620</v>
      </c>
      <c r="H11146" s="786" t="s">
        <v>1573</v>
      </c>
      <c r="J11146" s="786">
        <v>1</v>
      </c>
      <c r="K11146" s="786">
        <v>40.880000000000003</v>
      </c>
      <c r="L11146" s="796">
        <v>40.880000000000003</v>
      </c>
      <c r="M11146" s="55" t="s">
        <v>2455</v>
      </c>
    </row>
    <row r="11147" spans="1:13" ht="15">
      <c r="A11147" s="1568">
        <v>46045</v>
      </c>
      <c r="B11147" s="55" t="s">
        <v>10257</v>
      </c>
      <c r="C11147" s="784">
        <v>83603</v>
      </c>
      <c r="D11147" s="784" t="s">
        <v>7199</v>
      </c>
      <c r="E11147" s="784" t="s">
        <v>289</v>
      </c>
      <c r="F11147" s="784">
        <v>4010</v>
      </c>
      <c r="G11147" s="784" t="s">
        <v>3742</v>
      </c>
      <c r="H11147" s="784" t="s">
        <v>1573</v>
      </c>
      <c r="J11147" s="784">
        <v>1</v>
      </c>
      <c r="K11147" s="784">
        <v>28.16</v>
      </c>
      <c r="L11147" s="793">
        <v>28.16</v>
      </c>
      <c r="M11147" s="55" t="s">
        <v>2455</v>
      </c>
    </row>
    <row r="11148" spans="1:13" ht="15">
      <c r="A11148" s="1568">
        <v>46045</v>
      </c>
      <c r="B11148" s="55" t="s">
        <v>10257</v>
      </c>
      <c r="C11148" s="786">
        <v>80961</v>
      </c>
      <c r="D11148" s="786">
        <v>531</v>
      </c>
      <c r="E11148" s="786">
        <v>140</v>
      </c>
      <c r="F11148" s="786">
        <v>4010</v>
      </c>
      <c r="G11148" s="786" t="s">
        <v>3743</v>
      </c>
      <c r="H11148" s="786" t="s">
        <v>1573</v>
      </c>
      <c r="J11148" s="786">
        <v>5</v>
      </c>
      <c r="K11148" s="786">
        <v>9.59</v>
      </c>
      <c r="L11148" s="796">
        <v>47.95</v>
      </c>
      <c r="M11148" s="55" t="s">
        <v>2455</v>
      </c>
    </row>
    <row r="11149" spans="1:13" ht="15">
      <c r="A11149" s="1568">
        <v>46046</v>
      </c>
      <c r="B11149" s="55" t="s">
        <v>10259</v>
      </c>
      <c r="C11149" s="784">
        <v>52621</v>
      </c>
      <c r="D11149" s="784" t="s">
        <v>7224</v>
      </c>
      <c r="E11149" s="882">
        <v>46212</v>
      </c>
      <c r="F11149" s="784">
        <v>4010</v>
      </c>
      <c r="G11149" s="784" t="s">
        <v>10260</v>
      </c>
      <c r="H11149" s="784" t="s">
        <v>1573</v>
      </c>
      <c r="J11149" s="784">
        <v>1</v>
      </c>
      <c r="K11149" s="784">
        <v>3.93</v>
      </c>
      <c r="L11149" s="793">
        <v>3.93</v>
      </c>
      <c r="M11149" s="55" t="s">
        <v>2455</v>
      </c>
    </row>
    <row r="11150" spans="1:13" ht="15">
      <c r="A11150" s="1568">
        <v>46046</v>
      </c>
      <c r="B11150" s="55" t="s">
        <v>10259</v>
      </c>
      <c r="C11150" s="786">
        <v>83723</v>
      </c>
      <c r="D11150" s="786" t="s">
        <v>6925</v>
      </c>
      <c r="E11150" s="786">
        <v>120</v>
      </c>
      <c r="F11150" s="786">
        <v>4010</v>
      </c>
      <c r="G11150" s="786" t="s">
        <v>10261</v>
      </c>
      <c r="H11150" s="786" t="s">
        <v>1573</v>
      </c>
      <c r="J11150" s="786">
        <v>2</v>
      </c>
      <c r="K11150" s="786">
        <v>8.76</v>
      </c>
      <c r="L11150" s="796">
        <v>17.52</v>
      </c>
      <c r="M11150" s="55" t="s">
        <v>2455</v>
      </c>
    </row>
    <row r="11151" spans="1:13" ht="15">
      <c r="A11151" s="1568">
        <v>46046</v>
      </c>
      <c r="B11151" s="55" t="s">
        <v>10259</v>
      </c>
      <c r="C11151" s="784">
        <v>57826</v>
      </c>
      <c r="D11151" s="784" t="s">
        <v>6925</v>
      </c>
      <c r="E11151" s="784">
        <v>130</v>
      </c>
      <c r="F11151" s="784">
        <v>4010</v>
      </c>
      <c r="G11151" s="784" t="s">
        <v>10262</v>
      </c>
      <c r="H11151" s="784" t="s">
        <v>1573</v>
      </c>
      <c r="J11151" s="784">
        <v>1</v>
      </c>
      <c r="K11151" s="784">
        <v>11.63</v>
      </c>
      <c r="L11151" s="793">
        <v>11.63</v>
      </c>
      <c r="M11151" s="55" t="s">
        <v>2455</v>
      </c>
    </row>
    <row r="11152" spans="1:13" ht="15">
      <c r="A11152" s="1568">
        <v>46046</v>
      </c>
      <c r="B11152" s="55" t="s">
        <v>10259</v>
      </c>
      <c r="C11152" s="786">
        <v>82723</v>
      </c>
      <c r="D11152" s="786" t="s">
        <v>3326</v>
      </c>
      <c r="E11152" s="786">
        <v>85</v>
      </c>
      <c r="F11152" s="786">
        <v>4010</v>
      </c>
      <c r="G11152" s="786" t="s">
        <v>3794</v>
      </c>
      <c r="H11152" s="786" t="s">
        <v>1573</v>
      </c>
      <c r="J11152" s="786">
        <v>1</v>
      </c>
      <c r="K11152" s="786">
        <v>8.2200000000000006</v>
      </c>
      <c r="L11152" s="796">
        <v>8.2200000000000006</v>
      </c>
      <c r="M11152" s="55" t="s">
        <v>2455</v>
      </c>
    </row>
    <row r="11153" spans="1:13" ht="15">
      <c r="A11153" s="1568">
        <v>46046</v>
      </c>
      <c r="B11153" s="55" t="s">
        <v>10259</v>
      </c>
      <c r="C11153" s="784">
        <v>81551</v>
      </c>
      <c r="D11153" s="784" t="s">
        <v>2934</v>
      </c>
      <c r="E11153" s="784">
        <v>100</v>
      </c>
      <c r="F11153" s="784">
        <v>4010</v>
      </c>
      <c r="G11153" s="784" t="s">
        <v>3795</v>
      </c>
      <c r="H11153" s="784" t="s">
        <v>1573</v>
      </c>
      <c r="J11153" s="784">
        <v>1</v>
      </c>
      <c r="K11153" s="784">
        <v>4.28</v>
      </c>
      <c r="L11153" s="793">
        <v>4.28</v>
      </c>
      <c r="M11153" s="55" t="s">
        <v>2455</v>
      </c>
    </row>
    <row r="11154" spans="1:13" ht="15">
      <c r="A11154" s="1568">
        <v>46046</v>
      </c>
      <c r="B11154" s="55" t="s">
        <v>10259</v>
      </c>
      <c r="C11154" s="786">
        <v>83981</v>
      </c>
      <c r="D11154" s="786" t="s">
        <v>8136</v>
      </c>
      <c r="E11154" s="786">
        <v>130</v>
      </c>
      <c r="F11154" s="786">
        <v>4010</v>
      </c>
      <c r="G11154" s="786" t="s">
        <v>3796</v>
      </c>
      <c r="H11154" s="786" t="s">
        <v>1573</v>
      </c>
      <c r="J11154" s="786">
        <v>1</v>
      </c>
      <c r="K11154" s="786">
        <v>10.71</v>
      </c>
      <c r="L11154" s="796">
        <v>10.71</v>
      </c>
      <c r="M11154" s="55" t="s">
        <v>2455</v>
      </c>
    </row>
    <row r="11155" spans="1:13" ht="15">
      <c r="A11155" s="1568">
        <v>46046</v>
      </c>
      <c r="B11155" s="55" t="s">
        <v>10259</v>
      </c>
      <c r="C11155" s="784">
        <v>80868</v>
      </c>
      <c r="D11155" s="784" t="s">
        <v>10263</v>
      </c>
      <c r="E11155" s="784">
        <v>80</v>
      </c>
      <c r="F11155" s="784">
        <v>4010</v>
      </c>
      <c r="G11155" s="784" t="s">
        <v>9961</v>
      </c>
      <c r="H11155" s="784" t="s">
        <v>1573</v>
      </c>
      <c r="J11155" s="784">
        <v>1</v>
      </c>
      <c r="K11155" s="784">
        <v>9.1</v>
      </c>
      <c r="L11155" s="793">
        <v>9.1</v>
      </c>
      <c r="M11155" s="55" t="s">
        <v>2455</v>
      </c>
    </row>
    <row r="11156" spans="1:13" ht="15">
      <c r="A11156" s="1568">
        <v>46046</v>
      </c>
      <c r="B11156" s="55" t="s">
        <v>10259</v>
      </c>
      <c r="C11156" s="786">
        <v>83839</v>
      </c>
      <c r="D11156" s="786" t="s">
        <v>8183</v>
      </c>
      <c r="E11156" s="786">
        <v>110</v>
      </c>
      <c r="F11156" s="786">
        <v>4010</v>
      </c>
      <c r="G11156" s="786" t="s">
        <v>3799</v>
      </c>
      <c r="H11156" s="786" t="s">
        <v>1573</v>
      </c>
      <c r="J11156" s="786">
        <v>1</v>
      </c>
      <c r="K11156" s="786">
        <v>4.13</v>
      </c>
      <c r="L11156" s="796">
        <v>4.13</v>
      </c>
      <c r="M11156" s="55" t="s">
        <v>2455</v>
      </c>
    </row>
    <row r="11157" spans="1:13" ht="15">
      <c r="A11157" s="1568">
        <v>46046</v>
      </c>
      <c r="B11157" s="55" t="s">
        <v>10259</v>
      </c>
      <c r="C11157" s="784">
        <v>82675</v>
      </c>
      <c r="D11157" s="784" t="s">
        <v>6925</v>
      </c>
      <c r="E11157" s="784">
        <v>130</v>
      </c>
      <c r="F11157" s="784">
        <v>4010</v>
      </c>
      <c r="G11157" s="784" t="s">
        <v>3803</v>
      </c>
      <c r="H11157" s="784" t="s">
        <v>1573</v>
      </c>
      <c r="J11157" s="784">
        <v>1</v>
      </c>
      <c r="K11157" s="784">
        <v>4.66</v>
      </c>
      <c r="L11157" s="793">
        <v>4.66</v>
      </c>
      <c r="M11157" s="55" t="s">
        <v>2455</v>
      </c>
    </row>
    <row r="11158" spans="1:13" ht="15">
      <c r="A11158" s="1568">
        <v>46046</v>
      </c>
      <c r="B11158" s="55" t="s">
        <v>10259</v>
      </c>
      <c r="C11158" s="786">
        <v>82368</v>
      </c>
      <c r="D11158" s="786" t="s">
        <v>7576</v>
      </c>
      <c r="E11158" s="786">
        <v>150</v>
      </c>
      <c r="F11158" s="786">
        <v>4010</v>
      </c>
      <c r="G11158" s="786" t="s">
        <v>3804</v>
      </c>
      <c r="H11158" s="786" t="s">
        <v>1573</v>
      </c>
      <c r="J11158" s="786">
        <v>1</v>
      </c>
      <c r="K11158" s="786">
        <v>11.33</v>
      </c>
      <c r="L11158" s="796">
        <v>11.33</v>
      </c>
      <c r="M11158" s="55" t="s">
        <v>2455</v>
      </c>
    </row>
    <row r="11159" spans="1:13" ht="15">
      <c r="A11159" s="1568">
        <v>46046</v>
      </c>
      <c r="B11159" s="55" t="s">
        <v>10259</v>
      </c>
      <c r="C11159" s="784">
        <v>83613</v>
      </c>
      <c r="D11159" s="784" t="s">
        <v>3428</v>
      </c>
      <c r="E11159" s="784" t="s">
        <v>2061</v>
      </c>
      <c r="F11159" s="784">
        <v>4010</v>
      </c>
      <c r="G11159" s="784" t="s">
        <v>4144</v>
      </c>
      <c r="H11159" s="784" t="s">
        <v>1573</v>
      </c>
      <c r="J11159" s="784">
        <v>1</v>
      </c>
      <c r="K11159" s="784">
        <v>28.06</v>
      </c>
      <c r="L11159" s="793">
        <v>28.06</v>
      </c>
      <c r="M11159" s="55" t="s">
        <v>2455</v>
      </c>
    </row>
    <row r="11160" spans="1:13" ht="15">
      <c r="A11160" s="1568">
        <v>46046</v>
      </c>
      <c r="B11160" s="55" t="s">
        <v>10259</v>
      </c>
      <c r="C11160" s="786">
        <v>83562</v>
      </c>
      <c r="D11160" s="786" t="s">
        <v>5914</v>
      </c>
      <c r="E11160" s="786" t="s">
        <v>2230</v>
      </c>
      <c r="F11160" s="786">
        <v>4010</v>
      </c>
      <c r="G11160" s="786" t="s">
        <v>3806</v>
      </c>
      <c r="H11160" s="786" t="s">
        <v>1573</v>
      </c>
      <c r="J11160" s="786">
        <v>1</v>
      </c>
      <c r="K11160" s="786">
        <v>15.6</v>
      </c>
      <c r="L11160" s="796">
        <v>15.6</v>
      </c>
      <c r="M11160" s="55" t="s">
        <v>2455</v>
      </c>
    </row>
    <row r="11161" spans="1:13" ht="15">
      <c r="A11161" s="1568">
        <v>46046</v>
      </c>
      <c r="B11161" s="55" t="s">
        <v>10259</v>
      </c>
      <c r="C11161" s="784">
        <v>68010</v>
      </c>
      <c r="D11161" s="784" t="s">
        <v>7366</v>
      </c>
      <c r="E11161" s="784">
        <v>100</v>
      </c>
      <c r="F11161" s="784">
        <v>4010</v>
      </c>
      <c r="G11161" s="784" t="s">
        <v>3809</v>
      </c>
      <c r="H11161" s="784" t="s">
        <v>1573</v>
      </c>
      <c r="J11161" s="784">
        <v>1</v>
      </c>
      <c r="K11161" s="784">
        <v>6.44</v>
      </c>
      <c r="L11161" s="793">
        <v>6.44</v>
      </c>
      <c r="M11161" s="55" t="s">
        <v>2455</v>
      </c>
    </row>
    <row r="11162" spans="1:13" ht="15">
      <c r="A11162" s="1568">
        <v>46046</v>
      </c>
      <c r="B11162" s="55" t="s">
        <v>10259</v>
      </c>
      <c r="C11162" s="786">
        <v>83014</v>
      </c>
      <c r="D11162" s="786" t="s">
        <v>5196</v>
      </c>
      <c r="E11162" s="786">
        <v>110</v>
      </c>
      <c r="F11162" s="786">
        <v>4010</v>
      </c>
      <c r="G11162" s="786" t="s">
        <v>4149</v>
      </c>
      <c r="H11162" s="786" t="s">
        <v>1573</v>
      </c>
      <c r="J11162" s="786">
        <v>1</v>
      </c>
      <c r="K11162" s="786">
        <v>6.24</v>
      </c>
      <c r="L11162" s="796">
        <v>6.24</v>
      </c>
      <c r="M11162" s="55" t="s">
        <v>2455</v>
      </c>
    </row>
    <row r="11163" spans="1:13" ht="15">
      <c r="A11163" s="1568">
        <v>46046</v>
      </c>
      <c r="B11163" s="55" t="s">
        <v>10259</v>
      </c>
      <c r="C11163" s="784">
        <v>83993</v>
      </c>
      <c r="D11163" s="784" t="s">
        <v>7459</v>
      </c>
      <c r="E11163" s="784">
        <v>100</v>
      </c>
      <c r="F11163" s="784">
        <v>4010</v>
      </c>
      <c r="G11163" s="784" t="s">
        <v>3814</v>
      </c>
      <c r="H11163" s="784" t="s">
        <v>1573</v>
      </c>
      <c r="J11163" s="784">
        <v>1</v>
      </c>
      <c r="K11163" s="784">
        <v>6.59</v>
      </c>
      <c r="L11163" s="793">
        <v>6.59</v>
      </c>
      <c r="M11163" s="55" t="s">
        <v>2455</v>
      </c>
    </row>
    <row r="11164" spans="1:13" ht="15">
      <c r="A11164" s="1568">
        <v>46046</v>
      </c>
      <c r="B11164" s="55" t="s">
        <v>10259</v>
      </c>
      <c r="C11164" s="786">
        <v>83491</v>
      </c>
      <c r="D11164" s="786" t="s">
        <v>3567</v>
      </c>
      <c r="E11164" s="786">
        <v>80</v>
      </c>
      <c r="F11164" s="786">
        <v>4010</v>
      </c>
      <c r="G11164" s="786" t="s">
        <v>8741</v>
      </c>
      <c r="H11164" s="786" t="s">
        <v>1573</v>
      </c>
      <c r="J11164" s="786">
        <v>1</v>
      </c>
      <c r="K11164" s="786">
        <v>8.44</v>
      </c>
      <c r="L11164" s="796">
        <v>8.44</v>
      </c>
      <c r="M11164" s="55" t="s">
        <v>2455</v>
      </c>
    </row>
    <row r="11165" spans="1:13" ht="15">
      <c r="A11165" s="1568">
        <v>46046</v>
      </c>
      <c r="B11165" s="55" t="s">
        <v>10259</v>
      </c>
      <c r="C11165" s="784">
        <v>83279</v>
      </c>
      <c r="D11165" s="784" t="s">
        <v>3930</v>
      </c>
      <c r="E11165" s="784">
        <v>100</v>
      </c>
      <c r="F11165" s="784">
        <v>4010</v>
      </c>
      <c r="G11165" s="784" t="s">
        <v>3539</v>
      </c>
      <c r="H11165" s="784" t="s">
        <v>1573</v>
      </c>
      <c r="J11165" s="784">
        <v>1</v>
      </c>
      <c r="K11165" s="784">
        <v>17.260000000000002</v>
      </c>
      <c r="L11165" s="793">
        <v>17.260000000000002</v>
      </c>
      <c r="M11165" s="55" t="s">
        <v>2455</v>
      </c>
    </row>
    <row r="11166" spans="1:13" ht="15">
      <c r="A11166" s="1568">
        <v>46046</v>
      </c>
      <c r="B11166" s="55" t="s">
        <v>10259</v>
      </c>
      <c r="C11166" s="786">
        <v>84249</v>
      </c>
      <c r="D11166" s="786" t="s">
        <v>3165</v>
      </c>
      <c r="E11166" s="786">
        <v>75</v>
      </c>
      <c r="F11166" s="786">
        <v>4010</v>
      </c>
      <c r="G11166" s="786" t="s">
        <v>3541</v>
      </c>
      <c r="H11166" s="786" t="s">
        <v>1573</v>
      </c>
      <c r="J11166" s="786">
        <v>1</v>
      </c>
      <c r="K11166" s="786">
        <v>10.72</v>
      </c>
      <c r="L11166" s="796">
        <v>10.72</v>
      </c>
      <c r="M11166" s="55" t="s">
        <v>2455</v>
      </c>
    </row>
    <row r="11167" spans="1:13" ht="15">
      <c r="A11167" s="1568">
        <v>46046</v>
      </c>
      <c r="B11167" s="55" t="s">
        <v>10259</v>
      </c>
      <c r="C11167" s="784">
        <v>65738</v>
      </c>
      <c r="D11167" s="784" t="s">
        <v>2512</v>
      </c>
      <c r="E11167" s="784" t="s">
        <v>441</v>
      </c>
      <c r="F11167" s="784">
        <v>4010</v>
      </c>
      <c r="G11167" s="784" t="s">
        <v>3115</v>
      </c>
      <c r="H11167" s="784" t="s">
        <v>1573</v>
      </c>
      <c r="J11167" s="784">
        <v>1</v>
      </c>
      <c r="K11167" s="784">
        <v>4.95</v>
      </c>
      <c r="L11167" s="793">
        <v>4.95</v>
      </c>
      <c r="M11167" s="55" t="s">
        <v>2455</v>
      </c>
    </row>
    <row r="11168" spans="1:13" ht="15">
      <c r="A11168" s="1568">
        <v>46046</v>
      </c>
      <c r="B11168" s="55" t="s">
        <v>10259</v>
      </c>
      <c r="C11168" s="786">
        <v>58663</v>
      </c>
      <c r="D11168" s="786" t="s">
        <v>5693</v>
      </c>
      <c r="E11168" s="786" t="s">
        <v>289</v>
      </c>
      <c r="F11168" s="786">
        <v>4010</v>
      </c>
      <c r="G11168" s="786" t="s">
        <v>3788</v>
      </c>
      <c r="H11168" s="786" t="s">
        <v>1573</v>
      </c>
      <c r="J11168" s="786">
        <v>1</v>
      </c>
      <c r="K11168" s="786">
        <v>12.12</v>
      </c>
      <c r="L11168" s="796">
        <v>12.12</v>
      </c>
      <c r="M11168" s="55" t="s">
        <v>2455</v>
      </c>
    </row>
    <row r="11169" spans="1:13" ht="15">
      <c r="A11169" s="1568">
        <v>46046</v>
      </c>
      <c r="B11169" s="55" t="s">
        <v>10259</v>
      </c>
      <c r="C11169" s="784">
        <v>82717</v>
      </c>
      <c r="D11169" s="784" t="s">
        <v>3287</v>
      </c>
      <c r="E11169" s="784">
        <v>60</v>
      </c>
      <c r="F11169" s="784">
        <v>4010</v>
      </c>
      <c r="G11169" s="784" t="s">
        <v>10039</v>
      </c>
      <c r="H11169" s="784" t="s">
        <v>1573</v>
      </c>
      <c r="J11169" s="784">
        <v>1</v>
      </c>
      <c r="K11169" s="784">
        <v>8.81</v>
      </c>
      <c r="L11169" s="793">
        <v>8.81</v>
      </c>
      <c r="M11169" s="55" t="s">
        <v>2455</v>
      </c>
    </row>
    <row r="11170" spans="1:13" ht="15">
      <c r="A11170" s="1568">
        <v>46046</v>
      </c>
      <c r="B11170" s="55" t="s">
        <v>10259</v>
      </c>
      <c r="C11170" s="786">
        <v>82985</v>
      </c>
      <c r="D11170" s="786" t="s">
        <v>3448</v>
      </c>
      <c r="E11170" s="786">
        <v>80</v>
      </c>
      <c r="F11170" s="786">
        <v>4010</v>
      </c>
      <c r="G11170" s="786" t="s">
        <v>10040</v>
      </c>
      <c r="H11170" s="786" t="s">
        <v>1573</v>
      </c>
      <c r="J11170" s="786">
        <v>1</v>
      </c>
      <c r="K11170" s="786">
        <v>5.08</v>
      </c>
      <c r="L11170" s="796">
        <v>5.08</v>
      </c>
      <c r="M11170" s="55" t="s">
        <v>2455</v>
      </c>
    </row>
    <row r="11171" spans="1:13" ht="15">
      <c r="A11171" s="1568">
        <v>46046</v>
      </c>
      <c r="B11171" s="55" t="s">
        <v>10259</v>
      </c>
      <c r="C11171" s="784">
        <v>83761</v>
      </c>
      <c r="D11171" s="784" t="s">
        <v>7159</v>
      </c>
      <c r="E11171" s="784">
        <v>80</v>
      </c>
      <c r="F11171" s="784">
        <v>4010</v>
      </c>
      <c r="G11171" s="784" t="s">
        <v>10041</v>
      </c>
      <c r="H11171" s="784" t="s">
        <v>1573</v>
      </c>
      <c r="J11171" s="784">
        <v>1</v>
      </c>
      <c r="K11171" s="784">
        <v>9.16</v>
      </c>
      <c r="L11171" s="793">
        <v>9.16</v>
      </c>
      <c r="M11171" s="55" t="s">
        <v>2455</v>
      </c>
    </row>
    <row r="11172" spans="1:13" ht="15">
      <c r="A11172" s="1568">
        <v>46046</v>
      </c>
      <c r="B11172" s="55" t="s">
        <v>10259</v>
      </c>
      <c r="C11172" s="786">
        <v>82721</v>
      </c>
      <c r="D11172" s="786" t="s">
        <v>3230</v>
      </c>
      <c r="E11172" s="786">
        <v>110</v>
      </c>
      <c r="F11172" s="786">
        <v>4010</v>
      </c>
      <c r="G11172" s="786" t="s">
        <v>10042</v>
      </c>
      <c r="H11172" s="786" t="s">
        <v>1573</v>
      </c>
      <c r="J11172" s="786">
        <v>1</v>
      </c>
      <c r="K11172" s="786">
        <v>7.45</v>
      </c>
      <c r="L11172" s="796">
        <v>7.45</v>
      </c>
      <c r="M11172" s="55" t="s">
        <v>2455</v>
      </c>
    </row>
    <row r="11173" spans="1:13" ht="15">
      <c r="A11173" s="1568">
        <v>46046</v>
      </c>
      <c r="B11173" s="55" t="s">
        <v>10259</v>
      </c>
      <c r="C11173" s="784">
        <v>58660</v>
      </c>
      <c r="D11173" s="784" t="s">
        <v>5036</v>
      </c>
      <c r="E11173" s="784" t="s">
        <v>289</v>
      </c>
      <c r="F11173" s="784">
        <v>4010</v>
      </c>
      <c r="G11173" s="784" t="s">
        <v>10264</v>
      </c>
      <c r="H11173" s="784" t="s">
        <v>1573</v>
      </c>
      <c r="J11173" s="784">
        <v>1</v>
      </c>
      <c r="K11173" s="784">
        <v>11.46</v>
      </c>
      <c r="L11173" s="793">
        <v>11.46</v>
      </c>
      <c r="M11173" s="55" t="s">
        <v>2455</v>
      </c>
    </row>
    <row r="11174" spans="1:13" ht="15">
      <c r="A11174" s="1568">
        <v>46046</v>
      </c>
      <c r="B11174" s="55" t="s">
        <v>10259</v>
      </c>
      <c r="C11174" s="786">
        <v>83538</v>
      </c>
      <c r="D11174" s="786" t="s">
        <v>6844</v>
      </c>
      <c r="E11174" s="786">
        <v>60</v>
      </c>
      <c r="F11174" s="786">
        <v>4010</v>
      </c>
      <c r="G11174" s="786" t="s">
        <v>10265</v>
      </c>
      <c r="H11174" s="786" t="s">
        <v>1573</v>
      </c>
      <c r="J11174" s="786">
        <v>1</v>
      </c>
      <c r="K11174" s="786">
        <v>6.26</v>
      </c>
      <c r="L11174" s="796">
        <v>6.26</v>
      </c>
      <c r="M11174" s="55" t="s">
        <v>2455</v>
      </c>
    </row>
    <row r="11175" spans="1:13" ht="15">
      <c r="A11175" s="1568">
        <v>46046</v>
      </c>
      <c r="B11175" s="55" t="s">
        <v>10259</v>
      </c>
      <c r="C11175" s="784">
        <v>81423</v>
      </c>
      <c r="D11175" s="784">
        <v>989</v>
      </c>
      <c r="E11175" s="784" t="s">
        <v>2356</v>
      </c>
      <c r="F11175" s="784">
        <v>4010</v>
      </c>
      <c r="G11175" s="784" t="s">
        <v>10043</v>
      </c>
      <c r="H11175" s="784" t="s">
        <v>1573</v>
      </c>
      <c r="J11175" s="784">
        <v>1</v>
      </c>
      <c r="K11175" s="784">
        <v>6.66</v>
      </c>
      <c r="L11175" s="793">
        <v>6.66</v>
      </c>
      <c r="M11175" s="55" t="s">
        <v>2455</v>
      </c>
    </row>
    <row r="11176" spans="1:13" ht="15">
      <c r="A11176" s="1568">
        <v>46046</v>
      </c>
      <c r="B11176" s="55" t="s">
        <v>10259</v>
      </c>
      <c r="C11176" s="786">
        <v>83567</v>
      </c>
      <c r="D11176" s="786" t="s">
        <v>7166</v>
      </c>
      <c r="E11176" s="786">
        <v>80</v>
      </c>
      <c r="F11176" s="786">
        <v>4010</v>
      </c>
      <c r="G11176" s="786" t="s">
        <v>10044</v>
      </c>
      <c r="H11176" s="786" t="s">
        <v>1573</v>
      </c>
      <c r="J11176" s="786">
        <v>1</v>
      </c>
      <c r="K11176" s="786">
        <v>9.7899999999999991</v>
      </c>
      <c r="L11176" s="796">
        <v>9.7899999999999991</v>
      </c>
      <c r="M11176" s="55" t="s">
        <v>2455</v>
      </c>
    </row>
    <row r="11177" spans="1:13" ht="15">
      <c r="A11177" s="1568">
        <v>46046</v>
      </c>
      <c r="B11177" s="55" t="s">
        <v>10259</v>
      </c>
      <c r="C11177" s="784">
        <v>83014</v>
      </c>
      <c r="D11177" s="784" t="s">
        <v>5196</v>
      </c>
      <c r="E11177" s="784">
        <v>120</v>
      </c>
      <c r="F11177" s="784">
        <v>4010</v>
      </c>
      <c r="G11177" s="784" t="s">
        <v>10045</v>
      </c>
      <c r="H11177" s="784" t="s">
        <v>1573</v>
      </c>
      <c r="J11177" s="784">
        <v>1</v>
      </c>
      <c r="K11177" s="784">
        <v>6.24</v>
      </c>
      <c r="L11177" s="793">
        <v>6.24</v>
      </c>
      <c r="M11177" s="55" t="s">
        <v>2455</v>
      </c>
    </row>
    <row r="11178" spans="1:13" ht="15">
      <c r="A11178" s="1568">
        <v>46046</v>
      </c>
      <c r="B11178" s="55" t="s">
        <v>10259</v>
      </c>
      <c r="C11178" s="786">
        <v>81423</v>
      </c>
      <c r="D11178" s="786">
        <v>989</v>
      </c>
      <c r="E11178" s="786">
        <v>75</v>
      </c>
      <c r="F11178" s="786">
        <v>4010</v>
      </c>
      <c r="G11178" s="786" t="s">
        <v>5473</v>
      </c>
      <c r="H11178" s="786" t="s">
        <v>1573</v>
      </c>
      <c r="J11178" s="786">
        <v>1</v>
      </c>
      <c r="K11178" s="786">
        <v>6.66</v>
      </c>
      <c r="L11178" s="796">
        <v>6.66</v>
      </c>
      <c r="M11178" s="55" t="s">
        <v>2455</v>
      </c>
    </row>
    <row r="11179" spans="1:13" ht="15">
      <c r="A11179" s="1568">
        <v>46046</v>
      </c>
      <c r="B11179" s="55" t="s">
        <v>10259</v>
      </c>
      <c r="C11179" s="784">
        <v>81551</v>
      </c>
      <c r="D11179" s="784" t="s">
        <v>2934</v>
      </c>
      <c r="E11179" s="784">
        <v>100</v>
      </c>
      <c r="F11179" s="784">
        <v>4010</v>
      </c>
      <c r="G11179" s="784" t="s">
        <v>10266</v>
      </c>
      <c r="H11179" s="784" t="s">
        <v>1573</v>
      </c>
      <c r="J11179" s="784">
        <v>1</v>
      </c>
      <c r="K11179" s="784">
        <v>4.28</v>
      </c>
      <c r="L11179" s="793">
        <v>4.28</v>
      </c>
      <c r="M11179" s="55" t="s">
        <v>2455</v>
      </c>
    </row>
    <row r="11180" spans="1:13" ht="15">
      <c r="A11180" s="1568">
        <v>46046</v>
      </c>
      <c r="B11180" s="55" t="s">
        <v>10259</v>
      </c>
      <c r="C11180" s="786">
        <v>82721</v>
      </c>
      <c r="D11180" s="786" t="s">
        <v>3656</v>
      </c>
      <c r="E11180" s="786">
        <v>90</v>
      </c>
      <c r="F11180" s="786">
        <v>4010</v>
      </c>
      <c r="G11180" s="786" t="s">
        <v>10022</v>
      </c>
      <c r="H11180" s="786" t="s">
        <v>1573</v>
      </c>
      <c r="J11180" s="786">
        <v>1</v>
      </c>
      <c r="K11180" s="786">
        <v>7.45</v>
      </c>
      <c r="L11180" s="796">
        <v>7.45</v>
      </c>
      <c r="M11180" s="55" t="s">
        <v>2455</v>
      </c>
    </row>
    <row r="11181" spans="1:13" ht="15">
      <c r="A11181" s="1568">
        <v>46046</v>
      </c>
      <c r="B11181" s="55" t="s">
        <v>10259</v>
      </c>
      <c r="C11181" s="784">
        <v>83436</v>
      </c>
      <c r="D11181" s="784">
        <v>920</v>
      </c>
      <c r="E11181" s="784">
        <v>130</v>
      </c>
      <c r="F11181" s="784">
        <v>4010</v>
      </c>
      <c r="G11181" s="784" t="s">
        <v>10023</v>
      </c>
      <c r="H11181" s="784" t="s">
        <v>1573</v>
      </c>
      <c r="J11181" s="784">
        <v>1</v>
      </c>
      <c r="K11181" s="784">
        <v>4.6399999999999997</v>
      </c>
      <c r="L11181" s="793">
        <v>4.6399999999999997</v>
      </c>
      <c r="M11181" s="55" t="s">
        <v>2455</v>
      </c>
    </row>
    <row r="11182" spans="1:13" ht="15">
      <c r="A11182" s="1568">
        <v>46046</v>
      </c>
      <c r="B11182" s="55" t="s">
        <v>10259</v>
      </c>
      <c r="C11182" s="786">
        <v>83259</v>
      </c>
      <c r="D11182" s="786" t="s">
        <v>6845</v>
      </c>
      <c r="E11182" s="786">
        <v>110</v>
      </c>
      <c r="F11182" s="786">
        <v>4010</v>
      </c>
      <c r="G11182" s="786" t="s">
        <v>10267</v>
      </c>
      <c r="H11182" s="786" t="s">
        <v>1573</v>
      </c>
      <c r="J11182" s="786">
        <v>1</v>
      </c>
      <c r="K11182" s="786">
        <v>6.17</v>
      </c>
      <c r="L11182" s="796">
        <v>6.17</v>
      </c>
      <c r="M11182" s="55" t="s">
        <v>2455</v>
      </c>
    </row>
    <row r="11183" spans="1:13" ht="15">
      <c r="A11183" s="1568">
        <v>46046</v>
      </c>
      <c r="B11183" s="55" t="s">
        <v>10259</v>
      </c>
      <c r="C11183" s="784">
        <v>82368</v>
      </c>
      <c r="D11183" s="784" t="s">
        <v>8040</v>
      </c>
      <c r="E11183" s="784">
        <v>100</v>
      </c>
      <c r="F11183" s="784">
        <v>4010</v>
      </c>
      <c r="G11183" s="784" t="s">
        <v>10024</v>
      </c>
      <c r="H11183" s="784" t="s">
        <v>1573</v>
      </c>
      <c r="J11183" s="784">
        <v>1</v>
      </c>
      <c r="K11183" s="784">
        <v>11.33</v>
      </c>
      <c r="L11183" s="793">
        <v>11.33</v>
      </c>
      <c r="M11183" s="55" t="s">
        <v>2455</v>
      </c>
    </row>
    <row r="11184" spans="1:13" ht="15">
      <c r="A11184" s="1568">
        <v>46046</v>
      </c>
      <c r="B11184" s="55" t="s">
        <v>10259</v>
      </c>
      <c r="C11184" s="786">
        <v>83034</v>
      </c>
      <c r="D11184" s="786" t="s">
        <v>3457</v>
      </c>
      <c r="E11184" s="786">
        <v>130</v>
      </c>
      <c r="F11184" s="786">
        <v>4010</v>
      </c>
      <c r="G11184" s="786" t="s">
        <v>10025</v>
      </c>
      <c r="H11184" s="786" t="s">
        <v>1573</v>
      </c>
      <c r="J11184" s="786">
        <v>1</v>
      </c>
      <c r="K11184" s="786">
        <v>6.84</v>
      </c>
      <c r="L11184" s="796">
        <v>6.84</v>
      </c>
      <c r="M11184" s="55" t="s">
        <v>2455</v>
      </c>
    </row>
    <row r="11185" spans="1:13" ht="15">
      <c r="A11185" s="1568">
        <v>46046</v>
      </c>
      <c r="B11185" s="55" t="s">
        <v>10259</v>
      </c>
      <c r="C11185" s="784">
        <v>83808</v>
      </c>
      <c r="D11185" s="784" t="s">
        <v>7566</v>
      </c>
      <c r="E11185" s="784">
        <v>80</v>
      </c>
      <c r="F11185" s="784">
        <v>4010</v>
      </c>
      <c r="G11185" s="784" t="s">
        <v>10026</v>
      </c>
      <c r="H11185" s="784" t="s">
        <v>1573</v>
      </c>
      <c r="J11185" s="784">
        <v>1</v>
      </c>
      <c r="K11185" s="784">
        <v>15.85</v>
      </c>
      <c r="L11185" s="793">
        <v>15.85</v>
      </c>
      <c r="M11185" s="55" t="s">
        <v>2455</v>
      </c>
    </row>
    <row r="11186" spans="1:13" ht="15">
      <c r="A11186" s="1568">
        <v>46046</v>
      </c>
      <c r="B11186" s="55" t="s">
        <v>10259</v>
      </c>
      <c r="C11186" s="786">
        <v>82717</v>
      </c>
      <c r="D11186" s="786" t="s">
        <v>3352</v>
      </c>
      <c r="E11186" s="786">
        <v>60</v>
      </c>
      <c r="F11186" s="786">
        <v>4010</v>
      </c>
      <c r="G11186" s="786" t="s">
        <v>3764</v>
      </c>
      <c r="H11186" s="786" t="s">
        <v>1573</v>
      </c>
      <c r="J11186" s="786">
        <v>1</v>
      </c>
      <c r="K11186" s="786">
        <v>8.81</v>
      </c>
      <c r="L11186" s="796">
        <v>8.81</v>
      </c>
      <c r="M11186" s="55" t="s">
        <v>2455</v>
      </c>
    </row>
    <row r="11187" spans="1:13" ht="15">
      <c r="A11187" s="1568">
        <v>46046</v>
      </c>
      <c r="B11187" s="55" t="s">
        <v>10259</v>
      </c>
      <c r="C11187" s="784">
        <v>43205</v>
      </c>
      <c r="D11187" s="784" t="s">
        <v>3043</v>
      </c>
      <c r="E11187" s="784">
        <v>140</v>
      </c>
      <c r="F11187" s="784">
        <v>4010</v>
      </c>
      <c r="G11187" s="784" t="s">
        <v>10027</v>
      </c>
      <c r="H11187" s="784" t="s">
        <v>1573</v>
      </c>
      <c r="J11187" s="784">
        <v>1</v>
      </c>
      <c r="K11187" s="784">
        <v>3.05</v>
      </c>
      <c r="L11187" s="793">
        <v>3.05</v>
      </c>
      <c r="M11187" s="55" t="s">
        <v>2455</v>
      </c>
    </row>
    <row r="11188" spans="1:13" ht="15">
      <c r="A11188" s="1568">
        <v>46046</v>
      </c>
      <c r="B11188" s="55" t="s">
        <v>10259</v>
      </c>
      <c r="C11188" s="786">
        <v>83674</v>
      </c>
      <c r="D11188" s="786" t="s">
        <v>8280</v>
      </c>
      <c r="E11188" s="786">
        <v>100</v>
      </c>
      <c r="F11188" s="786">
        <v>4010</v>
      </c>
      <c r="G11188" s="786" t="s">
        <v>10028</v>
      </c>
      <c r="H11188" s="786" t="s">
        <v>1573</v>
      </c>
      <c r="J11188" s="786">
        <v>1</v>
      </c>
      <c r="K11188" s="786">
        <v>10.51</v>
      </c>
      <c r="L11188" s="796">
        <v>10.51</v>
      </c>
      <c r="M11188" s="55" t="s">
        <v>2455</v>
      </c>
    </row>
    <row r="11189" spans="1:13" ht="15">
      <c r="A11189" s="1568">
        <v>46046</v>
      </c>
      <c r="B11189" s="55" t="s">
        <v>10259</v>
      </c>
      <c r="C11189" s="784">
        <v>83622</v>
      </c>
      <c r="D11189" s="784" t="s">
        <v>2255</v>
      </c>
      <c r="E11189" s="784">
        <v>80</v>
      </c>
      <c r="F11189" s="784">
        <v>4010</v>
      </c>
      <c r="G11189" s="784" t="s">
        <v>10029</v>
      </c>
      <c r="H11189" s="784" t="s">
        <v>1573</v>
      </c>
      <c r="J11189" s="784">
        <v>1</v>
      </c>
      <c r="K11189" s="784">
        <v>6.83</v>
      </c>
      <c r="L11189" s="793">
        <v>6.83</v>
      </c>
      <c r="M11189" s="55" t="s">
        <v>2455</v>
      </c>
    </row>
    <row r="11190" spans="1:13" ht="15">
      <c r="A11190" s="1568">
        <v>46046</v>
      </c>
      <c r="B11190" s="55" t="s">
        <v>10259</v>
      </c>
      <c r="C11190" s="786">
        <v>66930</v>
      </c>
      <c r="D11190" s="786" t="s">
        <v>3930</v>
      </c>
      <c r="E11190" s="786">
        <v>70</v>
      </c>
      <c r="F11190" s="786">
        <v>4010</v>
      </c>
      <c r="G11190" s="786" t="s">
        <v>10030</v>
      </c>
      <c r="H11190" s="786" t="s">
        <v>1573</v>
      </c>
      <c r="J11190" s="786">
        <v>1</v>
      </c>
      <c r="K11190" s="786">
        <v>11.9</v>
      </c>
      <c r="L11190" s="796">
        <v>11.9</v>
      </c>
      <c r="M11190" s="55" t="s">
        <v>2455</v>
      </c>
    </row>
    <row r="11191" spans="1:13" ht="15">
      <c r="A11191" s="1568">
        <v>46046</v>
      </c>
      <c r="B11191" s="55" t="s">
        <v>10259</v>
      </c>
      <c r="C11191" s="784">
        <v>82719</v>
      </c>
      <c r="D11191" s="784" t="s">
        <v>3656</v>
      </c>
      <c r="E11191" s="784">
        <v>85</v>
      </c>
      <c r="F11191" s="784">
        <v>4010</v>
      </c>
      <c r="G11191" s="784" t="s">
        <v>10031</v>
      </c>
      <c r="H11191" s="784" t="s">
        <v>1573</v>
      </c>
      <c r="J11191" s="784">
        <v>1</v>
      </c>
      <c r="K11191" s="784">
        <v>14.67</v>
      </c>
      <c r="L11191" s="793">
        <v>14.67</v>
      </c>
      <c r="M11191" s="55" t="s">
        <v>2455</v>
      </c>
    </row>
    <row r="11192" spans="1:13" ht="15">
      <c r="A11192" s="282">
        <v>46049</v>
      </c>
      <c r="B11192" s="55" t="s">
        <v>10268</v>
      </c>
      <c r="C11192" s="784">
        <v>66936</v>
      </c>
      <c r="D11192" s="784" t="s">
        <v>5274</v>
      </c>
      <c r="E11192" s="784">
        <v>80</v>
      </c>
      <c r="F11192" s="784">
        <v>4010</v>
      </c>
      <c r="G11192" s="784" t="s">
        <v>3724</v>
      </c>
      <c r="H11192" s="784" t="s">
        <v>1573</v>
      </c>
      <c r="I11192" s="797">
        <v>2</v>
      </c>
      <c r="J11192" s="784">
        <v>2</v>
      </c>
      <c r="K11192" s="784">
        <v>8.83</v>
      </c>
      <c r="L11192" s="793">
        <v>17.66</v>
      </c>
      <c r="M11192" s="55" t="s">
        <v>2455</v>
      </c>
    </row>
    <row r="11193" spans="1:13" ht="15">
      <c r="A11193" s="282">
        <v>46049</v>
      </c>
      <c r="B11193" s="55" t="s">
        <v>10268</v>
      </c>
      <c r="C11193" s="786">
        <v>83490</v>
      </c>
      <c r="D11193" s="786" t="s">
        <v>5710</v>
      </c>
      <c r="E11193" s="786">
        <v>100</v>
      </c>
      <c r="F11193" s="786">
        <v>4010</v>
      </c>
      <c r="G11193" s="786" t="s">
        <v>3730</v>
      </c>
      <c r="H11193" s="786" t="s">
        <v>1573</v>
      </c>
      <c r="I11193" s="798">
        <v>1</v>
      </c>
      <c r="J11193" s="786">
        <v>1</v>
      </c>
      <c r="K11193" s="786">
        <v>6.8</v>
      </c>
      <c r="L11193" s="796">
        <v>6.8</v>
      </c>
      <c r="M11193" s="55" t="s">
        <v>2455</v>
      </c>
    </row>
    <row r="11194" spans="1:13" ht="15">
      <c r="A11194" s="282">
        <v>46049</v>
      </c>
      <c r="B11194" s="55" t="s">
        <v>10268</v>
      </c>
      <c r="C11194" s="784">
        <v>59852</v>
      </c>
      <c r="D11194" s="784" t="s">
        <v>2988</v>
      </c>
      <c r="E11194" s="784">
        <v>130</v>
      </c>
      <c r="F11194" s="784">
        <v>4010</v>
      </c>
      <c r="G11194" s="784" t="s">
        <v>4770</v>
      </c>
      <c r="H11194" s="784" t="s">
        <v>1573</v>
      </c>
      <c r="I11194" s="797">
        <v>1</v>
      </c>
      <c r="J11194" s="784">
        <v>1</v>
      </c>
      <c r="K11194" s="784">
        <v>6.82</v>
      </c>
      <c r="L11194" s="793">
        <v>6.82</v>
      </c>
      <c r="M11194" s="55" t="s">
        <v>2455</v>
      </c>
    </row>
    <row r="11195" spans="1:13" ht="15">
      <c r="A11195" s="282">
        <v>46049</v>
      </c>
      <c r="B11195" s="55" t="s">
        <v>10268</v>
      </c>
      <c r="C11195" s="786">
        <v>82027</v>
      </c>
      <c r="D11195" s="786" t="s">
        <v>2560</v>
      </c>
      <c r="E11195" s="786">
        <v>130</v>
      </c>
      <c r="F11195" s="786">
        <v>4010</v>
      </c>
      <c r="G11195" s="786" t="s">
        <v>9616</v>
      </c>
      <c r="H11195" s="786" t="s">
        <v>1573</v>
      </c>
      <c r="I11195" s="798">
        <v>1</v>
      </c>
      <c r="J11195" s="786">
        <v>1</v>
      </c>
      <c r="K11195" s="786">
        <v>7.83</v>
      </c>
      <c r="L11195" s="796">
        <v>7.83</v>
      </c>
      <c r="M11195" s="55" t="s">
        <v>2455</v>
      </c>
    </row>
    <row r="11196" spans="1:13" ht="15">
      <c r="A11196" s="282">
        <v>46049</v>
      </c>
      <c r="B11196" s="55" t="s">
        <v>10268</v>
      </c>
      <c r="C11196" s="784">
        <v>82407</v>
      </c>
      <c r="D11196" s="784" t="s">
        <v>10269</v>
      </c>
      <c r="E11196" s="784">
        <v>140</v>
      </c>
      <c r="F11196" s="784">
        <v>4010</v>
      </c>
      <c r="G11196" s="784" t="s">
        <v>9618</v>
      </c>
      <c r="H11196" s="784" t="s">
        <v>1573</v>
      </c>
      <c r="I11196" s="797">
        <v>1</v>
      </c>
      <c r="J11196" s="784">
        <v>1</v>
      </c>
      <c r="K11196" s="784">
        <v>6.76</v>
      </c>
      <c r="L11196" s="793">
        <v>6.76</v>
      </c>
      <c r="M11196" s="55" t="s">
        <v>2455</v>
      </c>
    </row>
    <row r="11197" spans="1:13" ht="15">
      <c r="A11197" s="282">
        <v>46049</v>
      </c>
      <c r="B11197" s="55" t="s">
        <v>10268</v>
      </c>
      <c r="C11197" s="786">
        <v>83248</v>
      </c>
      <c r="D11197" s="786" t="s">
        <v>5544</v>
      </c>
      <c r="E11197" s="786">
        <v>130</v>
      </c>
      <c r="F11197" s="786">
        <v>4010</v>
      </c>
      <c r="G11197" s="786" t="s">
        <v>4475</v>
      </c>
      <c r="H11197" s="786" t="s">
        <v>1573</v>
      </c>
      <c r="I11197" s="798">
        <v>1</v>
      </c>
      <c r="J11197" s="786">
        <v>1</v>
      </c>
      <c r="K11197" s="786">
        <v>8.7200000000000006</v>
      </c>
      <c r="L11197" s="796">
        <v>8.7200000000000006</v>
      </c>
      <c r="M11197" s="55" t="s">
        <v>2455</v>
      </c>
    </row>
    <row r="11198" spans="1:13" ht="15">
      <c r="A11198" s="282">
        <v>46049</v>
      </c>
      <c r="B11198" s="55" t="s">
        <v>10268</v>
      </c>
      <c r="C11198" s="784">
        <v>59852</v>
      </c>
      <c r="D11198" s="784" t="s">
        <v>5595</v>
      </c>
      <c r="E11198" s="784">
        <v>120</v>
      </c>
      <c r="F11198" s="784">
        <v>4010</v>
      </c>
      <c r="G11198" s="784" t="s">
        <v>4471</v>
      </c>
      <c r="H11198" s="784" t="s">
        <v>1573</v>
      </c>
      <c r="I11198" s="797">
        <v>3</v>
      </c>
      <c r="J11198" s="784">
        <v>3</v>
      </c>
      <c r="K11198" s="784">
        <v>8.25</v>
      </c>
      <c r="L11198" s="793">
        <v>24.75</v>
      </c>
      <c r="M11198" s="55" t="s">
        <v>2455</v>
      </c>
    </row>
    <row r="11199" spans="1:13" ht="15">
      <c r="A11199" s="282">
        <v>46049</v>
      </c>
      <c r="B11199" s="55" t="s">
        <v>10268</v>
      </c>
      <c r="C11199" s="786">
        <v>82022</v>
      </c>
      <c r="D11199" s="786" t="s">
        <v>5501</v>
      </c>
      <c r="E11199" s="786">
        <v>140</v>
      </c>
      <c r="F11199" s="786">
        <v>4010</v>
      </c>
      <c r="G11199" s="786" t="s">
        <v>3955</v>
      </c>
      <c r="H11199" s="786" t="s">
        <v>1573</v>
      </c>
      <c r="I11199" s="798">
        <v>2</v>
      </c>
      <c r="J11199" s="786">
        <v>2</v>
      </c>
      <c r="K11199" s="786">
        <v>6.24</v>
      </c>
      <c r="L11199" s="796">
        <v>12.48</v>
      </c>
      <c r="M11199" s="55" t="s">
        <v>2455</v>
      </c>
    </row>
    <row r="11200" spans="1:13" ht="15">
      <c r="A11200" s="282">
        <v>46049</v>
      </c>
      <c r="B11200" s="55" t="s">
        <v>10268</v>
      </c>
      <c r="C11200" s="784">
        <v>83639</v>
      </c>
      <c r="D11200" s="784" t="s">
        <v>7651</v>
      </c>
      <c r="E11200" s="784">
        <v>110</v>
      </c>
      <c r="F11200" s="784">
        <v>4010</v>
      </c>
      <c r="G11200" s="784" t="s">
        <v>10193</v>
      </c>
      <c r="H11200" s="784" t="s">
        <v>1573</v>
      </c>
      <c r="I11200" s="797">
        <v>1</v>
      </c>
      <c r="J11200" s="784">
        <v>1</v>
      </c>
      <c r="K11200" s="784">
        <v>28.97</v>
      </c>
      <c r="L11200" s="793">
        <v>28.97</v>
      </c>
      <c r="M11200" s="55" t="s">
        <v>2455</v>
      </c>
    </row>
    <row r="11201" spans="1:13" ht="15">
      <c r="A11201" s="282">
        <v>46049</v>
      </c>
      <c r="B11201" s="55" t="s">
        <v>10268</v>
      </c>
      <c r="C11201" s="786">
        <v>52399</v>
      </c>
      <c r="D11201" s="786" t="s">
        <v>6925</v>
      </c>
      <c r="E11201" s="786" t="s">
        <v>2061</v>
      </c>
      <c r="F11201" s="786">
        <v>4010</v>
      </c>
      <c r="G11201" s="786" t="s">
        <v>3738</v>
      </c>
      <c r="H11201" s="786" t="s">
        <v>1573</v>
      </c>
      <c r="I11201" s="798">
        <v>1</v>
      </c>
      <c r="J11201" s="786">
        <v>1</v>
      </c>
      <c r="K11201" s="786">
        <v>7.45</v>
      </c>
      <c r="L11201" s="796">
        <v>7.45</v>
      </c>
      <c r="M11201" s="55" t="s">
        <v>2455</v>
      </c>
    </row>
    <row r="11202" spans="1:13" ht="15">
      <c r="A11202" s="282">
        <v>46049</v>
      </c>
      <c r="B11202" s="55" t="s">
        <v>10268</v>
      </c>
      <c r="C11202" s="784">
        <v>83321</v>
      </c>
      <c r="D11202" s="784" t="s">
        <v>6847</v>
      </c>
      <c r="E11202" s="784">
        <v>120</v>
      </c>
      <c r="F11202" s="784">
        <v>4010</v>
      </c>
      <c r="G11202" s="784" t="s">
        <v>3742</v>
      </c>
      <c r="H11202" s="784" t="s">
        <v>1573</v>
      </c>
      <c r="I11202" s="797">
        <v>1</v>
      </c>
      <c r="J11202" s="784">
        <v>1</v>
      </c>
      <c r="K11202" s="784">
        <v>13.12</v>
      </c>
      <c r="L11202" s="793">
        <v>13.12</v>
      </c>
      <c r="M11202" s="55" t="s">
        <v>2455</v>
      </c>
    </row>
    <row r="11203" spans="1:13" ht="15">
      <c r="A11203" s="282">
        <v>46049</v>
      </c>
      <c r="B11203" s="55" t="s">
        <v>10268</v>
      </c>
      <c r="C11203" s="786">
        <v>83927</v>
      </c>
      <c r="D11203" s="786" t="s">
        <v>7166</v>
      </c>
      <c r="E11203" s="786" t="s">
        <v>289</v>
      </c>
      <c r="F11203" s="786">
        <v>4010</v>
      </c>
      <c r="G11203" s="786" t="s">
        <v>3743</v>
      </c>
      <c r="H11203" s="786" t="s">
        <v>1573</v>
      </c>
      <c r="I11203" s="798">
        <v>1</v>
      </c>
      <c r="J11203" s="786">
        <v>1</v>
      </c>
      <c r="K11203" s="786">
        <v>20.149999999999999</v>
      </c>
      <c r="L11203" s="796">
        <v>20.149999999999999</v>
      </c>
      <c r="M11203" s="55" t="s">
        <v>2455</v>
      </c>
    </row>
    <row r="11204" spans="1:13" ht="15">
      <c r="A11204" s="282">
        <v>46049</v>
      </c>
      <c r="B11204" s="55" t="s">
        <v>10268</v>
      </c>
      <c r="C11204" s="784">
        <v>81347</v>
      </c>
      <c r="D11204" s="784" t="s">
        <v>5328</v>
      </c>
      <c r="E11204" s="784">
        <v>140</v>
      </c>
      <c r="F11204" s="784">
        <v>4010</v>
      </c>
      <c r="G11204" s="784" t="s">
        <v>3744</v>
      </c>
      <c r="H11204" s="784" t="s">
        <v>1573</v>
      </c>
      <c r="I11204" s="797">
        <v>1</v>
      </c>
      <c r="J11204" s="784">
        <v>1</v>
      </c>
      <c r="K11204" s="784">
        <v>8.51</v>
      </c>
      <c r="L11204" s="793">
        <v>8.51</v>
      </c>
      <c r="M11204" s="55" t="s">
        <v>2455</v>
      </c>
    </row>
    <row r="11205" spans="1:13" ht="15">
      <c r="A11205" s="282">
        <v>46049</v>
      </c>
      <c r="B11205" s="55" t="s">
        <v>10268</v>
      </c>
      <c r="C11205" s="786">
        <v>83618</v>
      </c>
      <c r="D11205" s="786" t="s">
        <v>6576</v>
      </c>
      <c r="E11205" s="786" t="s">
        <v>441</v>
      </c>
      <c r="F11205" s="786">
        <v>4010</v>
      </c>
      <c r="G11205" s="786" t="s">
        <v>9400</v>
      </c>
      <c r="H11205" s="786" t="s">
        <v>1573</v>
      </c>
      <c r="I11205" s="798">
        <v>1</v>
      </c>
      <c r="J11205" s="786">
        <v>1</v>
      </c>
      <c r="K11205" s="786">
        <v>27.39</v>
      </c>
      <c r="L11205" s="796">
        <v>27.39</v>
      </c>
      <c r="M11205" s="55" t="s">
        <v>2455</v>
      </c>
    </row>
    <row r="11206" spans="1:13" ht="15">
      <c r="A11206" s="282">
        <v>46049</v>
      </c>
      <c r="B11206" s="55" t="s">
        <v>10268</v>
      </c>
      <c r="C11206" s="784">
        <v>83643</v>
      </c>
      <c r="D11206" s="784" t="s">
        <v>2653</v>
      </c>
      <c r="E11206" s="784" t="s">
        <v>2296</v>
      </c>
      <c r="F11206" s="784">
        <v>4010</v>
      </c>
      <c r="G11206" s="784" t="s">
        <v>8926</v>
      </c>
      <c r="H11206" s="784" t="s">
        <v>1573</v>
      </c>
      <c r="I11206" s="797">
        <v>1</v>
      </c>
      <c r="J11206" s="784">
        <v>1</v>
      </c>
      <c r="K11206" s="784">
        <v>31.95</v>
      </c>
      <c r="L11206" s="793">
        <v>31.95</v>
      </c>
      <c r="M11206" s="55" t="s">
        <v>2455</v>
      </c>
    </row>
    <row r="11207" spans="1:13" ht="15">
      <c r="A11207" s="282">
        <v>46049</v>
      </c>
      <c r="B11207" s="55" t="s">
        <v>10268</v>
      </c>
      <c r="C11207" s="786">
        <v>83321</v>
      </c>
      <c r="D11207" s="786" t="s">
        <v>6847</v>
      </c>
      <c r="E11207" s="786">
        <v>110</v>
      </c>
      <c r="F11207" s="786">
        <v>4010</v>
      </c>
      <c r="G11207" s="786" t="s">
        <v>9341</v>
      </c>
      <c r="H11207" s="786" t="s">
        <v>1573</v>
      </c>
      <c r="I11207" s="798">
        <v>2</v>
      </c>
      <c r="J11207" s="786">
        <v>2</v>
      </c>
      <c r="K11207" s="786">
        <v>13.12</v>
      </c>
      <c r="L11207" s="796">
        <v>26.24</v>
      </c>
      <c r="M11207" s="55" t="s">
        <v>2455</v>
      </c>
    </row>
    <row r="11208" spans="1:13" ht="15">
      <c r="A11208" s="282">
        <v>46049</v>
      </c>
      <c r="B11208" s="55" t="s">
        <v>10268</v>
      </c>
      <c r="C11208" s="784">
        <v>83723</v>
      </c>
      <c r="D11208" s="784" t="s">
        <v>6925</v>
      </c>
      <c r="E11208" s="784">
        <v>120</v>
      </c>
      <c r="F11208" s="784">
        <v>4010</v>
      </c>
      <c r="G11208" s="784" t="s">
        <v>3719</v>
      </c>
      <c r="H11208" s="784" t="s">
        <v>1573</v>
      </c>
      <c r="I11208" s="797">
        <v>2</v>
      </c>
      <c r="J11208" s="784">
        <v>2</v>
      </c>
      <c r="K11208" s="784">
        <v>8.76</v>
      </c>
      <c r="L11208" s="793">
        <v>17.52</v>
      </c>
      <c r="M11208" s="55" t="s">
        <v>2455</v>
      </c>
    </row>
    <row r="11209" spans="1:13" ht="15">
      <c r="A11209" s="282">
        <v>46049</v>
      </c>
      <c r="B11209" s="55" t="s">
        <v>10268</v>
      </c>
      <c r="C11209" s="786">
        <v>59852</v>
      </c>
      <c r="D11209" s="786" t="s">
        <v>6115</v>
      </c>
      <c r="E11209" s="786">
        <v>120</v>
      </c>
      <c r="F11209" s="786">
        <v>4010</v>
      </c>
      <c r="G11209" s="786" t="s">
        <v>4465</v>
      </c>
      <c r="H11209" s="786" t="s">
        <v>1573</v>
      </c>
      <c r="I11209" s="798">
        <v>1</v>
      </c>
      <c r="J11209" s="786">
        <v>1</v>
      </c>
      <c r="K11209" s="786">
        <v>6.82</v>
      </c>
      <c r="L11209" s="796">
        <v>6.82</v>
      </c>
      <c r="M11209" s="55" t="s">
        <v>2455</v>
      </c>
    </row>
    <row r="11210" spans="1:13" ht="15">
      <c r="A11210" s="282">
        <v>46049</v>
      </c>
      <c r="B11210" s="55" t="s">
        <v>10268</v>
      </c>
      <c r="C11210" s="784">
        <v>33218</v>
      </c>
      <c r="D11210" s="784" t="s">
        <v>2562</v>
      </c>
      <c r="E11210" s="784">
        <v>150</v>
      </c>
      <c r="F11210" s="784">
        <v>4010</v>
      </c>
      <c r="G11210" s="784" t="s">
        <v>3726</v>
      </c>
      <c r="H11210" s="784" t="s">
        <v>1573</v>
      </c>
      <c r="I11210" s="797">
        <v>5</v>
      </c>
      <c r="J11210" s="784">
        <v>5</v>
      </c>
      <c r="K11210" s="784">
        <v>6.23</v>
      </c>
      <c r="L11210" s="793">
        <v>31.15</v>
      </c>
      <c r="M11210" s="55" t="s">
        <v>2455</v>
      </c>
    </row>
    <row r="11211" spans="1:13" ht="15">
      <c r="A11211" s="282">
        <v>46049</v>
      </c>
      <c r="B11211" s="55" t="s">
        <v>10268</v>
      </c>
      <c r="C11211" s="786">
        <v>80039</v>
      </c>
      <c r="D11211" s="786" t="s">
        <v>2242</v>
      </c>
      <c r="E11211" s="786" t="s">
        <v>2061</v>
      </c>
      <c r="F11211" s="786">
        <v>4010</v>
      </c>
      <c r="G11211" s="786" t="s">
        <v>3434</v>
      </c>
      <c r="H11211" s="786" t="s">
        <v>1573</v>
      </c>
      <c r="I11211" s="798">
        <v>3</v>
      </c>
      <c r="J11211" s="786">
        <v>3</v>
      </c>
      <c r="K11211" s="786">
        <v>10.73</v>
      </c>
      <c r="L11211" s="796">
        <v>32.19</v>
      </c>
      <c r="M11211" s="55" t="s">
        <v>2455</v>
      </c>
    </row>
    <row r="11212" spans="1:13" ht="15">
      <c r="A11212" s="282">
        <v>46049</v>
      </c>
      <c r="B11212" s="55" t="s">
        <v>10268</v>
      </c>
      <c r="C11212" s="784">
        <v>60325</v>
      </c>
      <c r="D11212" s="784" t="s">
        <v>2382</v>
      </c>
      <c r="E11212" s="784" t="s">
        <v>2230</v>
      </c>
      <c r="F11212" s="784">
        <v>4010</v>
      </c>
      <c r="G11212" s="784" t="s">
        <v>3433</v>
      </c>
      <c r="H11212" s="784" t="s">
        <v>1573</v>
      </c>
      <c r="I11212" s="797">
        <v>4</v>
      </c>
      <c r="J11212" s="784">
        <v>4</v>
      </c>
      <c r="K11212" s="784">
        <v>5.5</v>
      </c>
      <c r="L11212" s="793">
        <v>22</v>
      </c>
      <c r="M11212" s="55" t="s">
        <v>2455</v>
      </c>
    </row>
    <row r="11213" spans="1:13" ht="15">
      <c r="A11213" s="282">
        <v>46049</v>
      </c>
      <c r="B11213" s="55" t="s">
        <v>10268</v>
      </c>
      <c r="C11213" s="786">
        <v>83202</v>
      </c>
      <c r="D11213" s="786" t="s">
        <v>5031</v>
      </c>
      <c r="E11213" s="786">
        <v>130</v>
      </c>
      <c r="F11213" s="786">
        <v>4010</v>
      </c>
      <c r="G11213" s="786" t="s">
        <v>7960</v>
      </c>
      <c r="H11213" s="786" t="s">
        <v>1573</v>
      </c>
      <c r="I11213" s="798">
        <v>3</v>
      </c>
      <c r="J11213" s="786">
        <v>3</v>
      </c>
      <c r="K11213" s="786">
        <v>4.9800000000000004</v>
      </c>
      <c r="L11213" s="796">
        <v>14.94</v>
      </c>
      <c r="M11213" s="55" t="s">
        <v>2455</v>
      </c>
    </row>
    <row r="11214" spans="1:13" ht="15">
      <c r="A11214" s="282">
        <v>46049</v>
      </c>
      <c r="B11214" s="55" t="s">
        <v>10268</v>
      </c>
      <c r="C11214" s="784">
        <v>83300</v>
      </c>
      <c r="D11214" s="784" t="s">
        <v>5850</v>
      </c>
      <c r="E11214" s="784">
        <v>120</v>
      </c>
      <c r="F11214" s="784">
        <v>4010</v>
      </c>
      <c r="G11214" s="784" t="s">
        <v>3731</v>
      </c>
      <c r="H11214" s="784" t="s">
        <v>1573</v>
      </c>
      <c r="I11214" s="797">
        <v>3</v>
      </c>
      <c r="J11214" s="784">
        <v>3</v>
      </c>
      <c r="K11214" s="784">
        <v>11.22</v>
      </c>
      <c r="L11214" s="793">
        <v>33.659999999999997</v>
      </c>
      <c r="M11214" s="55" t="s">
        <v>2455</v>
      </c>
    </row>
    <row r="11215" spans="1:13" ht="15">
      <c r="A11215" s="282">
        <v>46049</v>
      </c>
      <c r="B11215" s="55" t="s">
        <v>10268</v>
      </c>
      <c r="C11215" s="786">
        <v>82313</v>
      </c>
      <c r="D11215" s="786">
        <v>715</v>
      </c>
      <c r="E11215" s="786" t="s">
        <v>289</v>
      </c>
      <c r="F11215" s="786">
        <v>4010</v>
      </c>
      <c r="G11215" s="786" t="s">
        <v>10270</v>
      </c>
      <c r="H11215" s="786" t="s">
        <v>1573</v>
      </c>
      <c r="I11215" s="798">
        <v>3</v>
      </c>
      <c r="J11215" s="786">
        <v>3</v>
      </c>
      <c r="K11215" s="786">
        <v>16.07</v>
      </c>
      <c r="L11215" s="796">
        <v>48.21</v>
      </c>
      <c r="M11215" s="55" t="s">
        <v>2455</v>
      </c>
    </row>
    <row r="11216" spans="1:13" ht="15">
      <c r="A11216" s="282">
        <v>46049</v>
      </c>
      <c r="B11216" s="55" t="s">
        <v>10271</v>
      </c>
      <c r="C11216" s="784">
        <v>59852</v>
      </c>
      <c r="D11216" s="784" t="s">
        <v>6115</v>
      </c>
      <c r="E11216" s="784">
        <v>120</v>
      </c>
      <c r="F11216" s="784">
        <v>4010</v>
      </c>
      <c r="G11216" s="784" t="s">
        <v>4465</v>
      </c>
      <c r="H11216" s="784" t="s">
        <v>1573</v>
      </c>
      <c r="I11216" s="797">
        <v>6</v>
      </c>
      <c r="J11216" s="784">
        <v>6</v>
      </c>
      <c r="K11216" s="784">
        <v>6.82</v>
      </c>
      <c r="L11216" s="793">
        <v>40.92</v>
      </c>
      <c r="M11216" s="55" t="s">
        <v>2455</v>
      </c>
    </row>
    <row r="11217" spans="1:13" ht="15">
      <c r="A11217" s="282">
        <v>46050</v>
      </c>
      <c r="B11217" s="55" t="s">
        <v>10272</v>
      </c>
      <c r="C11217" s="784">
        <v>83517</v>
      </c>
      <c r="D11217" s="784" t="s">
        <v>5563</v>
      </c>
      <c r="E11217" s="784" t="s">
        <v>2356</v>
      </c>
      <c r="F11217" s="784">
        <v>4010</v>
      </c>
      <c r="G11217" s="784" t="s">
        <v>10273</v>
      </c>
      <c r="H11217" s="784" t="s">
        <v>1573</v>
      </c>
      <c r="I11217" s="797">
        <v>1</v>
      </c>
      <c r="J11217" s="784">
        <v>1</v>
      </c>
      <c r="K11217" s="784">
        <v>6.51</v>
      </c>
      <c r="L11217" s="793">
        <v>6.51</v>
      </c>
      <c r="M11217" s="55" t="s">
        <v>2455</v>
      </c>
    </row>
    <row r="11218" spans="1:13" ht="15">
      <c r="A11218" s="282">
        <v>46050</v>
      </c>
      <c r="B11218" s="55" t="s">
        <v>10272</v>
      </c>
      <c r="C11218" s="786">
        <v>83993</v>
      </c>
      <c r="D11218" s="786" t="s">
        <v>7459</v>
      </c>
      <c r="E11218" s="786">
        <v>100</v>
      </c>
      <c r="F11218" s="786">
        <v>4010</v>
      </c>
      <c r="G11218" s="786" t="s">
        <v>10274</v>
      </c>
      <c r="H11218" s="786" t="s">
        <v>1573</v>
      </c>
      <c r="I11218" s="798">
        <v>1</v>
      </c>
      <c r="J11218" s="786">
        <v>1</v>
      </c>
      <c r="K11218" s="786">
        <v>6.59</v>
      </c>
      <c r="L11218" s="796">
        <v>6.59</v>
      </c>
      <c r="M11218" s="55" t="s">
        <v>2455</v>
      </c>
    </row>
    <row r="11219" spans="1:13" ht="15">
      <c r="A11219" s="282">
        <v>46050</v>
      </c>
      <c r="B11219" s="55" t="s">
        <v>10272</v>
      </c>
      <c r="C11219" s="784">
        <v>80868</v>
      </c>
      <c r="D11219" s="784" t="s">
        <v>10263</v>
      </c>
      <c r="E11219" s="784">
        <v>80</v>
      </c>
      <c r="F11219" s="784">
        <v>4010</v>
      </c>
      <c r="G11219" s="784" t="s">
        <v>10275</v>
      </c>
      <c r="H11219" s="784" t="s">
        <v>1573</v>
      </c>
      <c r="I11219" s="797">
        <v>1</v>
      </c>
      <c r="J11219" s="784">
        <v>1</v>
      </c>
      <c r="K11219" s="784">
        <v>9.1</v>
      </c>
      <c r="L11219" s="793">
        <v>9.1</v>
      </c>
      <c r="M11219" s="55" t="s">
        <v>2455</v>
      </c>
    </row>
    <row r="11220" spans="1:13" ht="15">
      <c r="A11220" s="282">
        <v>46050</v>
      </c>
      <c r="B11220" s="55" t="s">
        <v>10272</v>
      </c>
      <c r="C11220" s="786">
        <v>83296</v>
      </c>
      <c r="D11220" s="786" t="s">
        <v>6925</v>
      </c>
      <c r="E11220" s="786">
        <v>100</v>
      </c>
      <c r="F11220" s="786">
        <v>4010</v>
      </c>
      <c r="G11220" s="786" t="s">
        <v>10276</v>
      </c>
      <c r="H11220" s="786" t="s">
        <v>1573</v>
      </c>
      <c r="I11220" s="798">
        <v>1</v>
      </c>
      <c r="J11220" s="786">
        <v>1</v>
      </c>
      <c r="K11220" s="786">
        <v>6.56</v>
      </c>
      <c r="L11220" s="796">
        <v>6.56</v>
      </c>
      <c r="M11220" s="55" t="s">
        <v>2455</v>
      </c>
    </row>
    <row r="11221" spans="1:13" ht="15">
      <c r="A11221" s="282">
        <v>46050</v>
      </c>
      <c r="B11221" s="55" t="s">
        <v>10272</v>
      </c>
      <c r="C11221" s="784">
        <v>67567</v>
      </c>
      <c r="D11221" s="784" t="s">
        <v>4449</v>
      </c>
      <c r="E11221" s="784">
        <v>100</v>
      </c>
      <c r="F11221" s="784">
        <v>4010</v>
      </c>
      <c r="G11221" s="784" t="s">
        <v>10277</v>
      </c>
      <c r="H11221" s="784" t="s">
        <v>1573</v>
      </c>
      <c r="I11221" s="797">
        <v>1</v>
      </c>
      <c r="J11221" s="784">
        <v>1</v>
      </c>
      <c r="K11221" s="784">
        <v>5.68</v>
      </c>
      <c r="L11221" s="793">
        <v>5.68</v>
      </c>
      <c r="M11221" s="55" t="s">
        <v>2455</v>
      </c>
    </row>
    <row r="11222" spans="1:13" ht="15">
      <c r="A11222" s="282">
        <v>46050</v>
      </c>
      <c r="B11222" s="55" t="s">
        <v>10272</v>
      </c>
      <c r="C11222" s="786">
        <v>83935</v>
      </c>
      <c r="D11222" s="786" t="s">
        <v>9722</v>
      </c>
      <c r="E11222" s="786">
        <v>75</v>
      </c>
      <c r="F11222" s="786">
        <v>4010</v>
      </c>
      <c r="G11222" s="786" t="s">
        <v>10278</v>
      </c>
      <c r="H11222" s="786" t="s">
        <v>1573</v>
      </c>
      <c r="I11222" s="798">
        <v>1</v>
      </c>
      <c r="J11222" s="786">
        <v>1</v>
      </c>
      <c r="K11222" s="786">
        <v>10.68</v>
      </c>
      <c r="L11222" s="796">
        <v>10.68</v>
      </c>
      <c r="M11222" s="55" t="s">
        <v>2455</v>
      </c>
    </row>
    <row r="11223" spans="1:13" ht="15">
      <c r="A11223" s="282">
        <v>46050</v>
      </c>
      <c r="B11223" s="55" t="s">
        <v>10272</v>
      </c>
      <c r="C11223" s="784">
        <v>82723</v>
      </c>
      <c r="D11223" s="784" t="s">
        <v>3326</v>
      </c>
      <c r="E11223" s="784">
        <v>85</v>
      </c>
      <c r="F11223" s="784">
        <v>4010</v>
      </c>
      <c r="G11223" s="784" t="s">
        <v>10279</v>
      </c>
      <c r="H11223" s="784" t="s">
        <v>1573</v>
      </c>
      <c r="I11223" s="797">
        <v>1</v>
      </c>
      <c r="J11223" s="784">
        <v>1</v>
      </c>
      <c r="K11223" s="784">
        <v>8.2200000000000006</v>
      </c>
      <c r="L11223" s="793">
        <v>8.2200000000000006</v>
      </c>
      <c r="M11223" s="55" t="s">
        <v>2455</v>
      </c>
    </row>
    <row r="11224" spans="1:13" ht="15">
      <c r="A11224" s="282">
        <v>46050</v>
      </c>
      <c r="B11224" s="55" t="s">
        <v>10272</v>
      </c>
      <c r="C11224" s="786">
        <v>67044</v>
      </c>
      <c r="D11224" s="786" t="s">
        <v>6576</v>
      </c>
      <c r="E11224" s="786">
        <v>130</v>
      </c>
      <c r="F11224" s="786">
        <v>4010</v>
      </c>
      <c r="G11224" s="786" t="s">
        <v>10280</v>
      </c>
      <c r="H11224" s="786" t="s">
        <v>1573</v>
      </c>
      <c r="I11224" s="798">
        <v>1</v>
      </c>
      <c r="J11224" s="786">
        <v>1</v>
      </c>
      <c r="K11224" s="786">
        <v>5.98</v>
      </c>
      <c r="L11224" s="796">
        <v>5.98</v>
      </c>
      <c r="M11224" s="55" t="s">
        <v>2455</v>
      </c>
    </row>
    <row r="11225" spans="1:13" ht="15">
      <c r="A11225" s="282">
        <v>46050</v>
      </c>
      <c r="B11225" s="55" t="s">
        <v>10272</v>
      </c>
      <c r="C11225" s="784">
        <v>83976</v>
      </c>
      <c r="D11225" s="784" t="s">
        <v>7780</v>
      </c>
      <c r="E11225" s="784">
        <v>150</v>
      </c>
      <c r="F11225" s="784">
        <v>4010</v>
      </c>
      <c r="G11225" s="784" t="s">
        <v>10281</v>
      </c>
      <c r="H11225" s="784" t="s">
        <v>1573</v>
      </c>
      <c r="I11225" s="797">
        <v>1</v>
      </c>
      <c r="J11225" s="784">
        <v>1</v>
      </c>
      <c r="K11225" s="784">
        <v>20.02</v>
      </c>
      <c r="L11225" s="793">
        <v>20.02</v>
      </c>
      <c r="M11225" s="55" t="s">
        <v>2455</v>
      </c>
    </row>
    <row r="11226" spans="1:13" ht="15">
      <c r="A11226" s="282">
        <v>46050</v>
      </c>
      <c r="B11226" s="55" t="s">
        <v>10272</v>
      </c>
      <c r="C11226" s="786">
        <v>82407</v>
      </c>
      <c r="D11226" s="786" t="s">
        <v>7550</v>
      </c>
      <c r="E11226" s="786">
        <v>100</v>
      </c>
      <c r="F11226" s="786">
        <v>4010</v>
      </c>
      <c r="G11226" s="786" t="s">
        <v>3152</v>
      </c>
      <c r="H11226" s="786" t="s">
        <v>1573</v>
      </c>
      <c r="I11226" s="798">
        <v>1</v>
      </c>
      <c r="J11226" s="786">
        <v>1</v>
      </c>
      <c r="K11226" s="786">
        <v>6.76</v>
      </c>
      <c r="L11226" s="796">
        <v>6.76</v>
      </c>
      <c r="M11226" s="55" t="s">
        <v>2455</v>
      </c>
    </row>
    <row r="11227" spans="1:13" ht="15">
      <c r="A11227" s="282">
        <v>46050</v>
      </c>
      <c r="B11227" s="55" t="s">
        <v>10272</v>
      </c>
      <c r="C11227" s="784">
        <v>83491</v>
      </c>
      <c r="D11227" s="784" t="s">
        <v>3567</v>
      </c>
      <c r="E11227" s="784">
        <v>80</v>
      </c>
      <c r="F11227" s="784">
        <v>4010</v>
      </c>
      <c r="G11227" s="784" t="s">
        <v>10282</v>
      </c>
      <c r="H11227" s="784" t="s">
        <v>1573</v>
      </c>
      <c r="I11227" s="797">
        <v>1</v>
      </c>
      <c r="J11227" s="784">
        <v>1</v>
      </c>
      <c r="K11227" s="784">
        <v>8.44</v>
      </c>
      <c r="L11227" s="793">
        <v>8.44</v>
      </c>
      <c r="M11227" s="55" t="s">
        <v>2455</v>
      </c>
    </row>
    <row r="11228" spans="1:13" ht="15">
      <c r="A11228" s="282">
        <v>46050</v>
      </c>
      <c r="B11228" s="55" t="s">
        <v>10272</v>
      </c>
      <c r="C11228" s="786">
        <v>83491</v>
      </c>
      <c r="D11228" s="786" t="s">
        <v>3567</v>
      </c>
      <c r="E11228" s="786">
        <v>75</v>
      </c>
      <c r="F11228" s="786">
        <v>4010</v>
      </c>
      <c r="G11228" s="786" t="s">
        <v>10283</v>
      </c>
      <c r="H11228" s="786" t="s">
        <v>1573</v>
      </c>
      <c r="I11228" s="798">
        <v>1</v>
      </c>
      <c r="J11228" s="786">
        <v>1</v>
      </c>
      <c r="K11228" s="786">
        <v>8.44</v>
      </c>
      <c r="L11228" s="796">
        <v>8.44</v>
      </c>
      <c r="M11228" s="55" t="s">
        <v>2455</v>
      </c>
    </row>
    <row r="11229" spans="1:13" ht="15">
      <c r="A11229" s="282">
        <v>46050</v>
      </c>
      <c r="B11229" s="55" t="s">
        <v>10272</v>
      </c>
      <c r="C11229" s="784">
        <v>83935</v>
      </c>
      <c r="D11229" s="784" t="s">
        <v>10014</v>
      </c>
      <c r="E11229" s="784">
        <v>85</v>
      </c>
      <c r="F11229" s="784">
        <v>4010</v>
      </c>
      <c r="G11229" s="784" t="s">
        <v>10284</v>
      </c>
      <c r="H11229" s="784" t="s">
        <v>1573</v>
      </c>
      <c r="I11229" s="797">
        <v>1</v>
      </c>
      <c r="J11229" s="784">
        <v>1</v>
      </c>
      <c r="K11229" s="784">
        <v>10.68</v>
      </c>
      <c r="L11229" s="793">
        <v>10.68</v>
      </c>
      <c r="M11229" s="55" t="s">
        <v>2455</v>
      </c>
    </row>
    <row r="11230" spans="1:13" ht="15">
      <c r="A11230" s="282">
        <v>46050</v>
      </c>
      <c r="B11230" s="55" t="s">
        <v>10272</v>
      </c>
      <c r="C11230" s="786">
        <v>82815</v>
      </c>
      <c r="D11230" s="786" t="s">
        <v>3612</v>
      </c>
      <c r="E11230" s="786">
        <v>120</v>
      </c>
      <c r="F11230" s="786">
        <v>4010</v>
      </c>
      <c r="G11230" s="786" t="s">
        <v>10285</v>
      </c>
      <c r="H11230" s="786" t="s">
        <v>1573</v>
      </c>
      <c r="I11230" s="798">
        <v>1</v>
      </c>
      <c r="J11230" s="786">
        <v>1</v>
      </c>
      <c r="K11230" s="786">
        <v>8.98</v>
      </c>
      <c r="L11230" s="796">
        <v>8.98</v>
      </c>
      <c r="M11230" s="55" t="s">
        <v>2455</v>
      </c>
    </row>
    <row r="11231" spans="1:13" ht="15">
      <c r="A11231" s="282">
        <v>46050</v>
      </c>
      <c r="B11231" s="55" t="s">
        <v>10272</v>
      </c>
      <c r="C11231" s="784">
        <v>83534</v>
      </c>
      <c r="D11231" s="784">
        <v>11</v>
      </c>
      <c r="E11231" s="784">
        <v>85</v>
      </c>
      <c r="F11231" s="784">
        <v>4010</v>
      </c>
      <c r="G11231" s="784" t="s">
        <v>10286</v>
      </c>
      <c r="H11231" s="784" t="s">
        <v>1573</v>
      </c>
      <c r="I11231" s="797">
        <v>1</v>
      </c>
      <c r="J11231" s="784">
        <v>1</v>
      </c>
      <c r="K11231" s="784">
        <v>6.09</v>
      </c>
      <c r="L11231" s="793">
        <v>6.09</v>
      </c>
      <c r="M11231" s="55" t="s">
        <v>2455</v>
      </c>
    </row>
    <row r="11232" spans="1:13" ht="15">
      <c r="A11232" s="282">
        <v>46050</v>
      </c>
      <c r="B11232" s="55" t="s">
        <v>10272</v>
      </c>
      <c r="C11232" s="786">
        <v>84050</v>
      </c>
      <c r="D11232" s="786" t="s">
        <v>10220</v>
      </c>
      <c r="E11232" s="786">
        <v>100</v>
      </c>
      <c r="F11232" s="786">
        <v>4010</v>
      </c>
      <c r="G11232" s="786" t="s">
        <v>4653</v>
      </c>
      <c r="H11232" s="786" t="s">
        <v>1573</v>
      </c>
      <c r="I11232" s="798">
        <v>1</v>
      </c>
      <c r="J11232" s="786">
        <v>1</v>
      </c>
      <c r="K11232" s="786">
        <v>7.51</v>
      </c>
      <c r="L11232" s="796">
        <v>7.51</v>
      </c>
      <c r="M11232" s="55" t="s">
        <v>2455</v>
      </c>
    </row>
    <row r="11233" spans="1:13" ht="15">
      <c r="A11233" s="282">
        <v>46050</v>
      </c>
      <c r="B11233" s="55" t="s">
        <v>10272</v>
      </c>
      <c r="C11233" s="784">
        <v>83014</v>
      </c>
      <c r="D11233" s="784" t="s">
        <v>5196</v>
      </c>
      <c r="E11233" s="784">
        <v>110</v>
      </c>
      <c r="F11233" s="784">
        <v>4010</v>
      </c>
      <c r="G11233" s="784" t="s">
        <v>10287</v>
      </c>
      <c r="H11233" s="784" t="s">
        <v>1573</v>
      </c>
      <c r="I11233" s="797">
        <v>1</v>
      </c>
      <c r="J11233" s="784">
        <v>1</v>
      </c>
      <c r="K11233" s="784">
        <v>6.24</v>
      </c>
      <c r="L11233" s="793">
        <v>6.24</v>
      </c>
      <c r="M11233" s="55" t="s">
        <v>2455</v>
      </c>
    </row>
    <row r="11234" spans="1:13" ht="15">
      <c r="A11234" s="282">
        <v>46050</v>
      </c>
      <c r="B11234" s="55" t="s">
        <v>10272</v>
      </c>
      <c r="C11234" s="786">
        <v>83772</v>
      </c>
      <c r="D11234" s="786" t="s">
        <v>2560</v>
      </c>
      <c r="E11234" s="786">
        <v>80</v>
      </c>
      <c r="F11234" s="786">
        <v>4010</v>
      </c>
      <c r="G11234" s="786" t="s">
        <v>10288</v>
      </c>
      <c r="H11234" s="786" t="s">
        <v>1573</v>
      </c>
      <c r="I11234" s="798">
        <v>1</v>
      </c>
      <c r="J11234" s="786">
        <v>1</v>
      </c>
      <c r="K11234" s="786">
        <v>11.99</v>
      </c>
      <c r="L11234" s="796">
        <v>11.99</v>
      </c>
      <c r="M11234" s="55" t="s">
        <v>2455</v>
      </c>
    </row>
    <row r="11235" spans="1:13" ht="15">
      <c r="A11235" s="282">
        <v>46050</v>
      </c>
      <c r="B11235" s="55" t="s">
        <v>10272</v>
      </c>
      <c r="C11235" s="784">
        <v>83436</v>
      </c>
      <c r="D11235" s="784" t="s">
        <v>4478</v>
      </c>
      <c r="E11235" s="784">
        <v>130</v>
      </c>
      <c r="F11235" s="784">
        <v>4010</v>
      </c>
      <c r="G11235" s="784" t="s">
        <v>10289</v>
      </c>
      <c r="H11235" s="784" t="s">
        <v>1573</v>
      </c>
      <c r="I11235" s="797">
        <v>1</v>
      </c>
      <c r="J11235" s="784">
        <v>1</v>
      </c>
      <c r="K11235" s="784">
        <v>4.6399999999999997</v>
      </c>
      <c r="L11235" s="793">
        <v>4.6399999999999997</v>
      </c>
      <c r="M11235" s="55" t="s">
        <v>2455</v>
      </c>
    </row>
    <row r="11236" spans="1:13" ht="15">
      <c r="A11236" s="282">
        <v>46050</v>
      </c>
      <c r="B11236" s="55" t="s">
        <v>10272</v>
      </c>
      <c r="C11236" s="786">
        <v>83489</v>
      </c>
      <c r="D11236" s="786" t="s">
        <v>3936</v>
      </c>
      <c r="E11236" s="786">
        <v>110</v>
      </c>
      <c r="F11236" s="786">
        <v>4010</v>
      </c>
      <c r="G11236" s="786" t="s">
        <v>10290</v>
      </c>
      <c r="H11236" s="786" t="s">
        <v>1573</v>
      </c>
      <c r="I11236" s="798">
        <v>1</v>
      </c>
      <c r="J11236" s="786">
        <v>1</v>
      </c>
      <c r="K11236" s="786">
        <v>7.85</v>
      </c>
      <c r="L11236" s="796">
        <v>7.85</v>
      </c>
      <c r="M11236" s="55" t="s">
        <v>2455</v>
      </c>
    </row>
    <row r="11237" spans="1:13" ht="15">
      <c r="A11237" s="282">
        <v>46050</v>
      </c>
      <c r="B11237" s="55" t="s">
        <v>10272</v>
      </c>
      <c r="C11237" s="784">
        <v>66973</v>
      </c>
      <c r="D11237" s="784" t="s">
        <v>8277</v>
      </c>
      <c r="E11237" s="784">
        <v>110</v>
      </c>
      <c r="F11237" s="784">
        <v>4010</v>
      </c>
      <c r="G11237" s="784" t="s">
        <v>10291</v>
      </c>
      <c r="H11237" s="784" t="s">
        <v>1573</v>
      </c>
      <c r="I11237" s="797">
        <v>1</v>
      </c>
      <c r="J11237" s="784">
        <v>1</v>
      </c>
      <c r="K11237" s="784">
        <v>4.9000000000000004</v>
      </c>
      <c r="L11237" s="793">
        <v>4.9000000000000004</v>
      </c>
      <c r="M11237" s="55" t="s">
        <v>2455</v>
      </c>
    </row>
    <row r="11238" spans="1:13" ht="15">
      <c r="A11238" s="282">
        <v>46050</v>
      </c>
      <c r="B11238" s="55" t="s">
        <v>10272</v>
      </c>
      <c r="C11238" s="786">
        <v>83972</v>
      </c>
      <c r="D11238" s="786" t="s">
        <v>9722</v>
      </c>
      <c r="E11238" s="786">
        <v>90</v>
      </c>
      <c r="F11238" s="786">
        <v>4010</v>
      </c>
      <c r="G11238" s="786" t="s">
        <v>10292</v>
      </c>
      <c r="H11238" s="786" t="s">
        <v>1573</v>
      </c>
      <c r="I11238" s="798">
        <v>1</v>
      </c>
      <c r="J11238" s="786">
        <v>1</v>
      </c>
      <c r="K11238" s="786">
        <v>16</v>
      </c>
      <c r="L11238" s="796">
        <v>16</v>
      </c>
      <c r="M11238" s="55" t="s">
        <v>2455</v>
      </c>
    </row>
    <row r="11239" spans="1:13" ht="15">
      <c r="A11239" s="282">
        <v>46050</v>
      </c>
      <c r="B11239" s="55" t="s">
        <v>10272</v>
      </c>
      <c r="C11239" s="784">
        <v>59852</v>
      </c>
      <c r="D11239" s="784" t="s">
        <v>2408</v>
      </c>
      <c r="E11239" s="784">
        <v>120</v>
      </c>
      <c r="F11239" s="784">
        <v>4010</v>
      </c>
      <c r="G11239" s="784" t="s">
        <v>10293</v>
      </c>
      <c r="H11239" s="784" t="s">
        <v>1573</v>
      </c>
      <c r="I11239" s="797">
        <v>1</v>
      </c>
      <c r="J11239" s="784">
        <v>1</v>
      </c>
      <c r="K11239" s="784">
        <v>7.83</v>
      </c>
      <c r="L11239" s="793">
        <v>7.83</v>
      </c>
      <c r="M11239" s="55" t="s">
        <v>2455</v>
      </c>
    </row>
    <row r="11240" spans="1:13" ht="15">
      <c r="A11240" s="282">
        <v>46050</v>
      </c>
      <c r="B11240" s="55" t="s">
        <v>10272</v>
      </c>
      <c r="C11240" s="786">
        <v>83490</v>
      </c>
      <c r="D11240" s="786" t="s">
        <v>9691</v>
      </c>
      <c r="E11240" s="786">
        <v>90</v>
      </c>
      <c r="F11240" s="786">
        <v>4010</v>
      </c>
      <c r="G11240" s="786" t="s">
        <v>10294</v>
      </c>
      <c r="H11240" s="786" t="s">
        <v>1573</v>
      </c>
      <c r="I11240" s="798">
        <v>1</v>
      </c>
      <c r="J11240" s="786">
        <v>1</v>
      </c>
      <c r="K11240" s="786">
        <v>6.8</v>
      </c>
      <c r="L11240" s="796">
        <v>6.8</v>
      </c>
      <c r="M11240" s="55" t="s">
        <v>2455</v>
      </c>
    </row>
    <row r="11241" spans="1:13" ht="15">
      <c r="A11241" s="282">
        <v>46050</v>
      </c>
      <c r="B11241" s="55" t="s">
        <v>10272</v>
      </c>
      <c r="C11241" s="784">
        <v>83294</v>
      </c>
      <c r="D11241" s="784" t="s">
        <v>4540</v>
      </c>
      <c r="E11241" s="784">
        <v>90</v>
      </c>
      <c r="F11241" s="784">
        <v>4010</v>
      </c>
      <c r="G11241" s="784" t="s">
        <v>10295</v>
      </c>
      <c r="H11241" s="784" t="s">
        <v>1573</v>
      </c>
      <c r="I11241" s="797">
        <v>2</v>
      </c>
      <c r="J11241" s="784">
        <v>2</v>
      </c>
      <c r="K11241" s="784">
        <v>7.69</v>
      </c>
      <c r="L11241" s="793">
        <v>15.38</v>
      </c>
      <c r="M11241" s="55" t="s">
        <v>2455</v>
      </c>
    </row>
    <row r="11242" spans="1:13" ht="15">
      <c r="A11242" s="282">
        <v>46050</v>
      </c>
      <c r="B11242" s="55" t="s">
        <v>10272</v>
      </c>
      <c r="C11242" s="786">
        <v>83294</v>
      </c>
      <c r="D11242" s="786" t="s">
        <v>4540</v>
      </c>
      <c r="E11242" s="786">
        <v>100</v>
      </c>
      <c r="F11242" s="786">
        <v>4010</v>
      </c>
      <c r="G11242" s="786" t="s">
        <v>10296</v>
      </c>
      <c r="H11242" s="786" t="s">
        <v>1573</v>
      </c>
      <c r="I11242" s="798">
        <v>2</v>
      </c>
      <c r="J11242" s="786">
        <v>2</v>
      </c>
      <c r="K11242" s="786">
        <v>7.69</v>
      </c>
      <c r="L11242" s="796">
        <v>15.38</v>
      </c>
      <c r="M11242" s="55" t="s">
        <v>2455</v>
      </c>
    </row>
    <row r="11243" spans="1:13" ht="15">
      <c r="A11243" s="282">
        <v>46050</v>
      </c>
      <c r="B11243" s="55" t="s">
        <v>10272</v>
      </c>
      <c r="C11243" s="784">
        <v>83637</v>
      </c>
      <c r="D11243" s="784" t="s">
        <v>5572</v>
      </c>
      <c r="E11243" s="784" t="s">
        <v>289</v>
      </c>
      <c r="F11243" s="784">
        <v>4010</v>
      </c>
      <c r="G11243" s="784" t="s">
        <v>10297</v>
      </c>
      <c r="H11243" s="784" t="s">
        <v>1573</v>
      </c>
      <c r="I11243" s="797">
        <v>2</v>
      </c>
      <c r="J11243" s="784">
        <v>2</v>
      </c>
      <c r="K11243" s="784">
        <v>21.22</v>
      </c>
      <c r="L11243" s="793">
        <v>42.44</v>
      </c>
      <c r="M11243" s="55" t="s">
        <v>2455</v>
      </c>
    </row>
    <row r="11244" spans="1:13" ht="15">
      <c r="A11244" s="282">
        <v>46050</v>
      </c>
      <c r="B11244" s="55" t="s">
        <v>10272</v>
      </c>
      <c r="C11244" s="786">
        <v>83962</v>
      </c>
      <c r="D11244" s="786" t="s">
        <v>10298</v>
      </c>
      <c r="E11244" s="786">
        <v>120</v>
      </c>
      <c r="F11244" s="786">
        <v>4010</v>
      </c>
      <c r="G11244" s="786" t="s">
        <v>10299</v>
      </c>
      <c r="H11244" s="786" t="s">
        <v>1573</v>
      </c>
      <c r="I11244" s="798">
        <v>1</v>
      </c>
      <c r="J11244" s="786">
        <v>1</v>
      </c>
      <c r="K11244" s="786">
        <v>7.01</v>
      </c>
      <c r="L11244" s="796">
        <v>7.01</v>
      </c>
      <c r="M11244" s="55" t="s">
        <v>2455</v>
      </c>
    </row>
    <row r="11245" spans="1:13" ht="15">
      <c r="A11245" s="282">
        <v>46050</v>
      </c>
      <c r="B11245" s="55" t="s">
        <v>10272</v>
      </c>
      <c r="C11245" s="784">
        <v>80278</v>
      </c>
      <c r="D11245" s="784" t="s">
        <v>10014</v>
      </c>
      <c r="E11245" s="784">
        <v>110</v>
      </c>
      <c r="F11245" s="784">
        <v>4010</v>
      </c>
      <c r="G11245" s="784" t="s">
        <v>10300</v>
      </c>
      <c r="H11245" s="784" t="s">
        <v>1573</v>
      </c>
      <c r="I11245" s="797">
        <v>3</v>
      </c>
      <c r="J11245" s="784">
        <v>3</v>
      </c>
      <c r="K11245" s="784">
        <v>6.02</v>
      </c>
      <c r="L11245" s="793">
        <v>18.059999999999999</v>
      </c>
      <c r="M11245" s="55" t="s">
        <v>2455</v>
      </c>
    </row>
    <row r="11246" spans="1:13" ht="15">
      <c r="A11246" s="282">
        <v>46050</v>
      </c>
      <c r="B11246" s="55" t="s">
        <v>10272</v>
      </c>
      <c r="C11246" s="786">
        <v>83534</v>
      </c>
      <c r="D11246" s="786" t="s">
        <v>6576</v>
      </c>
      <c r="E11246" s="786">
        <v>85</v>
      </c>
      <c r="F11246" s="786">
        <v>4010</v>
      </c>
      <c r="G11246" s="786" t="s">
        <v>10301</v>
      </c>
      <c r="H11246" s="786" t="s">
        <v>1573</v>
      </c>
      <c r="I11246" s="798">
        <v>1</v>
      </c>
      <c r="J11246" s="786">
        <v>1</v>
      </c>
      <c r="K11246" s="786">
        <v>6.43</v>
      </c>
      <c r="L11246" s="796">
        <v>6.43</v>
      </c>
      <c r="M11246" s="55" t="s">
        <v>2455</v>
      </c>
    </row>
    <row r="11247" spans="1:13" ht="15">
      <c r="A11247" s="282">
        <v>46050</v>
      </c>
      <c r="B11247" s="55" t="s">
        <v>10272</v>
      </c>
      <c r="C11247" s="784">
        <v>81157</v>
      </c>
      <c r="D11247" s="784" t="s">
        <v>2292</v>
      </c>
      <c r="E11247" s="784">
        <v>110</v>
      </c>
      <c r="F11247" s="784">
        <v>4010</v>
      </c>
      <c r="G11247" s="784" t="s">
        <v>10302</v>
      </c>
      <c r="H11247" s="784" t="s">
        <v>1573</v>
      </c>
      <c r="I11247" s="797">
        <v>3</v>
      </c>
      <c r="J11247" s="784">
        <v>3</v>
      </c>
      <c r="K11247" s="784">
        <v>5.09</v>
      </c>
      <c r="L11247" s="793">
        <v>15.27</v>
      </c>
      <c r="M11247" s="55" t="s">
        <v>2455</v>
      </c>
    </row>
    <row r="11248" spans="1:13" ht="15">
      <c r="A11248" s="282">
        <v>46050</v>
      </c>
      <c r="B11248" s="55" t="s">
        <v>10272</v>
      </c>
      <c r="C11248" s="786">
        <v>83986</v>
      </c>
      <c r="D11248" s="786" t="s">
        <v>7703</v>
      </c>
      <c r="E11248" s="786">
        <v>60</v>
      </c>
      <c r="F11248" s="786">
        <v>4010</v>
      </c>
      <c r="G11248" s="786" t="s">
        <v>10303</v>
      </c>
      <c r="H11248" s="786" t="s">
        <v>1573</v>
      </c>
      <c r="I11248" s="798">
        <v>1</v>
      </c>
      <c r="J11248" s="786">
        <v>1</v>
      </c>
      <c r="K11248" s="786">
        <v>31.75</v>
      </c>
      <c r="L11248" s="796">
        <v>31.75</v>
      </c>
      <c r="M11248" s="55" t="s">
        <v>2455</v>
      </c>
    </row>
    <row r="11249" spans="1:13" ht="15">
      <c r="A11249" s="282">
        <v>46050</v>
      </c>
      <c r="B11249" s="55" t="s">
        <v>10272</v>
      </c>
      <c r="C11249" s="784">
        <v>80276</v>
      </c>
      <c r="D11249" s="784" t="s">
        <v>10255</v>
      </c>
      <c r="E11249" s="784">
        <v>130</v>
      </c>
      <c r="F11249" s="784">
        <v>4010</v>
      </c>
      <c r="G11249" s="784" t="s">
        <v>10304</v>
      </c>
      <c r="H11249" s="784" t="s">
        <v>1573</v>
      </c>
      <c r="I11249" s="797">
        <v>1</v>
      </c>
      <c r="J11249" s="784">
        <v>1</v>
      </c>
      <c r="K11249" s="784">
        <v>8.92</v>
      </c>
      <c r="L11249" s="793">
        <v>8.92</v>
      </c>
      <c r="M11249" s="55" t="s">
        <v>2455</v>
      </c>
    </row>
    <row r="11250" spans="1:13" ht="15">
      <c r="A11250" s="282">
        <v>46050</v>
      </c>
      <c r="B11250" s="55" t="s">
        <v>10272</v>
      </c>
      <c r="C11250" s="786">
        <v>81185</v>
      </c>
      <c r="D11250" s="786" t="s">
        <v>7566</v>
      </c>
      <c r="E11250" s="786" t="s">
        <v>2061</v>
      </c>
      <c r="F11250" s="786">
        <v>4010</v>
      </c>
      <c r="G11250" s="786" t="s">
        <v>10305</v>
      </c>
      <c r="H11250" s="786" t="s">
        <v>1573</v>
      </c>
      <c r="I11250" s="798">
        <v>1</v>
      </c>
      <c r="J11250" s="786">
        <v>1</v>
      </c>
      <c r="K11250" s="786">
        <v>23.66</v>
      </c>
      <c r="L11250" s="796">
        <v>23.66</v>
      </c>
      <c r="M11250" s="55" t="s">
        <v>2455</v>
      </c>
    </row>
    <row r="11251" spans="1:13" ht="15">
      <c r="A11251" s="282">
        <v>46050</v>
      </c>
      <c r="B11251" s="55" t="s">
        <v>10272</v>
      </c>
      <c r="C11251" s="784">
        <v>80824</v>
      </c>
      <c r="D11251" s="784" t="s">
        <v>7283</v>
      </c>
      <c r="E11251" s="784">
        <v>150</v>
      </c>
      <c r="F11251" s="784">
        <v>4010</v>
      </c>
      <c r="G11251" s="784" t="s">
        <v>10306</v>
      </c>
      <c r="H11251" s="784" t="s">
        <v>1573</v>
      </c>
      <c r="I11251" s="797">
        <v>7</v>
      </c>
      <c r="J11251" s="784">
        <v>7</v>
      </c>
      <c r="K11251" s="784">
        <v>21.47</v>
      </c>
      <c r="L11251" s="793">
        <v>150.29</v>
      </c>
      <c r="M11251" s="55" t="s">
        <v>2455</v>
      </c>
    </row>
    <row r="11252" spans="1:13" ht="15">
      <c r="A11252" s="282">
        <v>46051</v>
      </c>
      <c r="B11252" s="55" t="s">
        <v>10307</v>
      </c>
      <c r="C11252" s="784">
        <v>81227</v>
      </c>
      <c r="D11252" s="784" t="s">
        <v>6005</v>
      </c>
      <c r="E11252" s="784">
        <v>120</v>
      </c>
      <c r="F11252" s="784">
        <v>4010</v>
      </c>
      <c r="G11252" s="784" t="s">
        <v>10308</v>
      </c>
      <c r="H11252" s="784" t="s">
        <v>1573</v>
      </c>
      <c r="I11252" s="797">
        <v>1</v>
      </c>
      <c r="J11252" s="784">
        <v>1</v>
      </c>
      <c r="K11252" s="784">
        <v>6.67</v>
      </c>
      <c r="L11252" s="793">
        <v>6.67</v>
      </c>
      <c r="M11252" s="55" t="s">
        <v>2455</v>
      </c>
    </row>
    <row r="11253" spans="1:13" ht="15">
      <c r="A11253" s="282">
        <v>46051</v>
      </c>
      <c r="B11253" s="55" t="s">
        <v>10307</v>
      </c>
      <c r="C11253" s="786">
        <v>82400</v>
      </c>
      <c r="D11253" s="786" t="s">
        <v>6358</v>
      </c>
      <c r="E11253" s="786">
        <v>110</v>
      </c>
      <c r="F11253" s="786">
        <v>4010</v>
      </c>
      <c r="G11253" s="786" t="s">
        <v>5283</v>
      </c>
      <c r="H11253" s="786" t="s">
        <v>1573</v>
      </c>
      <c r="I11253" s="798">
        <v>1</v>
      </c>
      <c r="J11253" s="786">
        <v>1</v>
      </c>
      <c r="K11253" s="786">
        <v>17.989999999999998</v>
      </c>
      <c r="L11253" s="796">
        <v>17.989999999999998</v>
      </c>
      <c r="M11253" s="55" t="s">
        <v>2455</v>
      </c>
    </row>
    <row r="11254" spans="1:13" ht="15">
      <c r="A11254" s="282">
        <v>46051</v>
      </c>
      <c r="B11254" s="55" t="s">
        <v>10307</v>
      </c>
      <c r="C11254" s="784">
        <v>83976</v>
      </c>
      <c r="D11254" s="784" t="s">
        <v>7780</v>
      </c>
      <c r="E11254" s="784">
        <v>140</v>
      </c>
      <c r="F11254" s="784">
        <v>4010</v>
      </c>
      <c r="G11254" s="784" t="s">
        <v>3440</v>
      </c>
      <c r="H11254" s="784" t="s">
        <v>1573</v>
      </c>
      <c r="I11254" s="797">
        <v>1</v>
      </c>
      <c r="J11254" s="784">
        <v>1</v>
      </c>
      <c r="K11254" s="784">
        <v>20.02</v>
      </c>
      <c r="L11254" s="793">
        <v>20.02</v>
      </c>
      <c r="M11254" s="55" t="s">
        <v>2455</v>
      </c>
    </row>
    <row r="11255" spans="1:13" ht="15">
      <c r="A11255" s="282">
        <v>46051</v>
      </c>
      <c r="B11255" s="55" t="s">
        <v>10307</v>
      </c>
      <c r="C11255" s="786">
        <v>83580</v>
      </c>
      <c r="D11255" s="786" t="s">
        <v>7741</v>
      </c>
      <c r="E11255" s="786">
        <v>120</v>
      </c>
      <c r="F11255" s="786">
        <v>4010</v>
      </c>
      <c r="G11255" s="786" t="s">
        <v>3442</v>
      </c>
      <c r="H11255" s="786" t="s">
        <v>1573</v>
      </c>
      <c r="I11255" s="798">
        <v>1</v>
      </c>
      <c r="J11255" s="786">
        <v>1</v>
      </c>
      <c r="K11255" s="786">
        <v>11.55</v>
      </c>
      <c r="L11255" s="796">
        <v>11.55</v>
      </c>
      <c r="M11255" s="55" t="s">
        <v>2455</v>
      </c>
    </row>
    <row r="11256" spans="1:13" ht="15">
      <c r="A11256" s="282">
        <v>46051</v>
      </c>
      <c r="B11256" s="55" t="s">
        <v>10307</v>
      </c>
      <c r="C11256" s="784">
        <v>81495</v>
      </c>
      <c r="D11256" s="784" t="s">
        <v>2268</v>
      </c>
      <c r="E11256" s="784">
        <v>100</v>
      </c>
      <c r="F11256" s="784">
        <v>4010</v>
      </c>
      <c r="G11256" s="784" t="s">
        <v>3444</v>
      </c>
      <c r="H11256" s="784" t="s">
        <v>1573</v>
      </c>
      <c r="I11256" s="797">
        <v>1</v>
      </c>
      <c r="J11256" s="784">
        <v>1</v>
      </c>
      <c r="K11256" s="784">
        <v>9.23</v>
      </c>
      <c r="L11256" s="793">
        <v>9.23</v>
      </c>
      <c r="M11256" s="55" t="s">
        <v>2455</v>
      </c>
    </row>
    <row r="11257" spans="1:13" ht="15">
      <c r="A11257" s="282">
        <v>46051</v>
      </c>
      <c r="B11257" s="55" t="s">
        <v>10307</v>
      </c>
      <c r="C11257" s="786">
        <v>83718</v>
      </c>
      <c r="D11257" s="786" t="s">
        <v>7995</v>
      </c>
      <c r="E11257" s="786">
        <v>130</v>
      </c>
      <c r="F11257" s="786">
        <v>4010</v>
      </c>
      <c r="G11257" s="786" t="s">
        <v>3166</v>
      </c>
      <c r="H11257" s="786" t="s">
        <v>1573</v>
      </c>
      <c r="I11257" s="798">
        <v>1</v>
      </c>
      <c r="J11257" s="786">
        <v>1</v>
      </c>
      <c r="K11257" s="786">
        <v>6</v>
      </c>
      <c r="L11257" s="796">
        <v>6</v>
      </c>
      <c r="M11257" s="55" t="s">
        <v>2455</v>
      </c>
    </row>
    <row r="11258" spans="1:13" ht="15">
      <c r="A11258" s="282">
        <v>46051</v>
      </c>
      <c r="B11258" s="55" t="s">
        <v>10307</v>
      </c>
      <c r="C11258" s="784">
        <v>83718</v>
      </c>
      <c r="D11258" s="784" t="s">
        <v>7995</v>
      </c>
      <c r="E11258" s="784">
        <v>140</v>
      </c>
      <c r="F11258" s="784">
        <v>4010</v>
      </c>
      <c r="G11258" s="784" t="s">
        <v>7702</v>
      </c>
      <c r="H11258" s="784" t="s">
        <v>1573</v>
      </c>
      <c r="I11258" s="797">
        <v>1</v>
      </c>
      <c r="J11258" s="784">
        <v>1</v>
      </c>
      <c r="K11258" s="784">
        <v>6</v>
      </c>
      <c r="L11258" s="793">
        <v>6</v>
      </c>
      <c r="M11258" s="55" t="s">
        <v>2455</v>
      </c>
    </row>
    <row r="11259" spans="1:13" ht="15">
      <c r="A11259" s="282">
        <v>46051</v>
      </c>
      <c r="B11259" s="55" t="s">
        <v>10307</v>
      </c>
      <c r="C11259" s="786">
        <v>83493</v>
      </c>
      <c r="D11259" s="786" t="s">
        <v>5320</v>
      </c>
      <c r="E11259" s="786">
        <v>90</v>
      </c>
      <c r="F11259" s="786">
        <v>4010</v>
      </c>
      <c r="G11259" s="786" t="s">
        <v>5362</v>
      </c>
      <c r="H11259" s="786" t="s">
        <v>1573</v>
      </c>
      <c r="I11259" s="798">
        <v>1</v>
      </c>
      <c r="J11259" s="786">
        <v>1</v>
      </c>
      <c r="K11259" s="786">
        <v>15.95</v>
      </c>
      <c r="L11259" s="796">
        <v>15.95</v>
      </c>
      <c r="M11259" s="55" t="s">
        <v>2455</v>
      </c>
    </row>
    <row r="11260" spans="1:13" ht="15">
      <c r="A11260" s="282">
        <v>46051</v>
      </c>
      <c r="B11260" s="55" t="s">
        <v>10307</v>
      </c>
      <c r="C11260" s="784">
        <v>83972</v>
      </c>
      <c r="D11260" s="784" t="s">
        <v>9722</v>
      </c>
      <c r="E11260" s="784">
        <v>120</v>
      </c>
      <c r="F11260" s="784">
        <v>4010</v>
      </c>
      <c r="G11260" s="784" t="s">
        <v>5354</v>
      </c>
      <c r="H11260" s="784" t="s">
        <v>1573</v>
      </c>
      <c r="I11260" s="797">
        <v>1</v>
      </c>
      <c r="J11260" s="784">
        <v>1</v>
      </c>
      <c r="K11260" s="784">
        <v>16</v>
      </c>
      <c r="L11260" s="793">
        <v>16</v>
      </c>
      <c r="M11260" s="55" t="s">
        <v>2455</v>
      </c>
    </row>
    <row r="11261" spans="1:13" ht="15">
      <c r="A11261" s="282">
        <v>46051</v>
      </c>
      <c r="B11261" s="55" t="s">
        <v>10307</v>
      </c>
      <c r="C11261" s="786">
        <v>83646</v>
      </c>
      <c r="D11261" s="786" t="s">
        <v>6862</v>
      </c>
      <c r="E11261" s="786">
        <v>70</v>
      </c>
      <c r="F11261" s="786">
        <v>4010</v>
      </c>
      <c r="G11261" s="786" t="s">
        <v>7700</v>
      </c>
      <c r="H11261" s="786" t="s">
        <v>1573</v>
      </c>
      <c r="I11261" s="798">
        <v>1</v>
      </c>
      <c r="J11261" s="786">
        <v>1</v>
      </c>
      <c r="K11261" s="786">
        <v>9.32</v>
      </c>
      <c r="L11261" s="796">
        <v>9.32</v>
      </c>
      <c r="M11261" s="55" t="s">
        <v>2455</v>
      </c>
    </row>
    <row r="11262" spans="1:13" ht="15">
      <c r="A11262" s="282">
        <v>46051</v>
      </c>
      <c r="B11262" s="55" t="s">
        <v>10307</v>
      </c>
      <c r="C11262" s="784">
        <v>68004</v>
      </c>
      <c r="D11262" s="784" t="s">
        <v>7457</v>
      </c>
      <c r="E11262" s="784">
        <v>130</v>
      </c>
      <c r="F11262" s="784">
        <v>4010</v>
      </c>
      <c r="G11262" s="784" t="s">
        <v>7961</v>
      </c>
      <c r="H11262" s="784" t="s">
        <v>1573</v>
      </c>
      <c r="I11262" s="797">
        <v>1</v>
      </c>
      <c r="J11262" s="784">
        <v>1</v>
      </c>
      <c r="K11262" s="784">
        <v>8.01</v>
      </c>
      <c r="L11262" s="793">
        <v>8.01</v>
      </c>
      <c r="M11262" s="55" t="s">
        <v>2455</v>
      </c>
    </row>
    <row r="11263" spans="1:13" ht="15">
      <c r="A11263" s="282">
        <v>46051</v>
      </c>
      <c r="B11263" s="55" t="s">
        <v>10307</v>
      </c>
      <c r="C11263" s="786">
        <v>82202</v>
      </c>
      <c r="D11263" s="786" t="s">
        <v>3942</v>
      </c>
      <c r="E11263" s="786">
        <v>110</v>
      </c>
      <c r="F11263" s="786">
        <v>4010</v>
      </c>
      <c r="G11263" s="786" t="s">
        <v>5359</v>
      </c>
      <c r="H11263" s="786" t="s">
        <v>1573</v>
      </c>
      <c r="I11263" s="798">
        <v>1</v>
      </c>
      <c r="J11263" s="786">
        <v>1</v>
      </c>
      <c r="K11263" s="786">
        <v>12.27</v>
      </c>
      <c r="L11263" s="796">
        <v>12.27</v>
      </c>
      <c r="M11263" s="55" t="s">
        <v>2455</v>
      </c>
    </row>
    <row r="11264" spans="1:13" ht="15">
      <c r="A11264" s="282">
        <v>46051</v>
      </c>
      <c r="B11264" s="55" t="s">
        <v>10307</v>
      </c>
      <c r="C11264" s="784">
        <v>83212</v>
      </c>
      <c r="D11264" s="784" t="s">
        <v>5182</v>
      </c>
      <c r="E11264" s="784">
        <v>150</v>
      </c>
      <c r="F11264" s="784">
        <v>4010</v>
      </c>
      <c r="G11264" s="784" t="s">
        <v>10189</v>
      </c>
      <c r="H11264" s="784" t="s">
        <v>1573</v>
      </c>
      <c r="I11264" s="797">
        <v>1</v>
      </c>
      <c r="J11264" s="784">
        <v>1</v>
      </c>
      <c r="K11264" s="784">
        <v>11.83</v>
      </c>
      <c r="L11264" s="793">
        <v>11.83</v>
      </c>
      <c r="M11264" s="55" t="s">
        <v>2455</v>
      </c>
    </row>
    <row r="11265" spans="1:13" ht="15">
      <c r="A11265" s="282">
        <v>46051</v>
      </c>
      <c r="B11265" s="55" t="s">
        <v>10307</v>
      </c>
      <c r="C11265" s="786">
        <v>81345</v>
      </c>
      <c r="D11265" s="786" t="s">
        <v>6418</v>
      </c>
      <c r="E11265" s="786" t="s">
        <v>441</v>
      </c>
      <c r="F11265" s="786">
        <v>4010</v>
      </c>
      <c r="G11265" s="786" t="s">
        <v>3794</v>
      </c>
      <c r="H11265" s="786" t="s">
        <v>1573</v>
      </c>
      <c r="I11265" s="798">
        <v>1</v>
      </c>
      <c r="J11265" s="786">
        <v>1</v>
      </c>
      <c r="K11265" s="786">
        <v>20.440000000000001</v>
      </c>
      <c r="L11265" s="796">
        <v>20.440000000000001</v>
      </c>
      <c r="M11265" s="55" t="s">
        <v>2455</v>
      </c>
    </row>
    <row r="11266" spans="1:13" ht="15">
      <c r="A11266" s="282">
        <v>46051</v>
      </c>
      <c r="B11266" s="55" t="s">
        <v>10307</v>
      </c>
      <c r="C11266" s="784">
        <v>83787</v>
      </c>
      <c r="D11266" s="784" t="s">
        <v>2560</v>
      </c>
      <c r="E11266" s="784">
        <v>90</v>
      </c>
      <c r="F11266" s="784">
        <v>4010</v>
      </c>
      <c r="G11266" s="784" t="s">
        <v>3795</v>
      </c>
      <c r="H11266" s="784" t="s">
        <v>1573</v>
      </c>
      <c r="I11266" s="797">
        <v>1</v>
      </c>
      <c r="J11266" s="784">
        <v>1</v>
      </c>
      <c r="K11266" s="784">
        <v>22.89</v>
      </c>
      <c r="L11266" s="793">
        <v>22.89</v>
      </c>
      <c r="M11266" s="55" t="s">
        <v>2455</v>
      </c>
    </row>
    <row r="11267" spans="1:13" ht="15">
      <c r="A11267" s="282">
        <v>46051</v>
      </c>
      <c r="B11267" s="55" t="s">
        <v>10307</v>
      </c>
      <c r="C11267" s="786">
        <v>82410</v>
      </c>
      <c r="D11267" s="786" t="s">
        <v>9454</v>
      </c>
      <c r="E11267" s="786">
        <v>90</v>
      </c>
      <c r="F11267" s="786">
        <v>4010</v>
      </c>
      <c r="G11267" s="786" t="s">
        <v>3796</v>
      </c>
      <c r="H11267" s="786" t="s">
        <v>1573</v>
      </c>
      <c r="I11267" s="798">
        <v>1</v>
      </c>
      <c r="J11267" s="786">
        <v>1</v>
      </c>
      <c r="K11267" s="786">
        <v>9.67</v>
      </c>
      <c r="L11267" s="796">
        <v>9.67</v>
      </c>
      <c r="M11267" s="55" t="s">
        <v>2455</v>
      </c>
    </row>
    <row r="11268" spans="1:13" ht="15">
      <c r="A11268" s="282">
        <v>46051</v>
      </c>
      <c r="B11268" s="55" t="s">
        <v>10307</v>
      </c>
      <c r="C11268" s="784">
        <v>82368</v>
      </c>
      <c r="D11268" s="784" t="s">
        <v>2710</v>
      </c>
      <c r="E11268" s="784">
        <v>120</v>
      </c>
      <c r="F11268" s="784">
        <v>4010</v>
      </c>
      <c r="G11268" s="784" t="s">
        <v>3797</v>
      </c>
      <c r="H11268" s="784" t="s">
        <v>1573</v>
      </c>
      <c r="I11268" s="797">
        <v>1</v>
      </c>
      <c r="J11268" s="784">
        <v>1</v>
      </c>
      <c r="K11268" s="784">
        <v>11.99</v>
      </c>
      <c r="L11268" s="793">
        <v>11.99</v>
      </c>
      <c r="M11268" s="55" t="s">
        <v>2455</v>
      </c>
    </row>
    <row r="11269" spans="1:13" ht="15">
      <c r="A11269" s="282">
        <v>46051</v>
      </c>
      <c r="B11269" s="55" t="s">
        <v>10307</v>
      </c>
      <c r="C11269" s="786">
        <v>80034</v>
      </c>
      <c r="D11269" s="786" t="s">
        <v>7477</v>
      </c>
      <c r="E11269" s="786" t="s">
        <v>441</v>
      </c>
      <c r="F11269" s="786">
        <v>4010</v>
      </c>
      <c r="G11269" s="786" t="s">
        <v>9961</v>
      </c>
      <c r="H11269" s="786" t="s">
        <v>1573</v>
      </c>
      <c r="I11269" s="798">
        <v>1</v>
      </c>
      <c r="J11269" s="786">
        <v>1</v>
      </c>
      <c r="K11269" s="786">
        <v>10.14</v>
      </c>
      <c r="L11269" s="796">
        <v>10.14</v>
      </c>
      <c r="M11269" s="55" t="s">
        <v>2455</v>
      </c>
    </row>
    <row r="11270" spans="1:13" ht="15">
      <c r="A11270" s="282">
        <v>46051</v>
      </c>
      <c r="B11270" s="55" t="s">
        <v>10307</v>
      </c>
      <c r="C11270" s="784">
        <v>82368</v>
      </c>
      <c r="D11270" s="784" t="s">
        <v>2710</v>
      </c>
      <c r="E11270" s="784">
        <v>150</v>
      </c>
      <c r="F11270" s="784">
        <v>4010</v>
      </c>
      <c r="G11270" s="784" t="s">
        <v>3799</v>
      </c>
      <c r="H11270" s="784" t="s">
        <v>1573</v>
      </c>
      <c r="I11270" s="797">
        <v>1</v>
      </c>
      <c r="J11270" s="784">
        <v>1</v>
      </c>
      <c r="K11270" s="784">
        <v>11.99</v>
      </c>
      <c r="L11270" s="793">
        <v>11.99</v>
      </c>
      <c r="M11270" s="55" t="s">
        <v>2455</v>
      </c>
    </row>
    <row r="11271" spans="1:13" ht="15">
      <c r="A11271" s="282">
        <v>46051</v>
      </c>
      <c r="B11271" s="55" t="s">
        <v>10307</v>
      </c>
      <c r="C11271" s="786">
        <v>59852</v>
      </c>
      <c r="D11271" s="786" t="s">
        <v>7751</v>
      </c>
      <c r="E11271" s="786">
        <v>120</v>
      </c>
      <c r="F11271" s="786">
        <v>4010</v>
      </c>
      <c r="G11271" s="786" t="s">
        <v>3803</v>
      </c>
      <c r="H11271" s="786" t="s">
        <v>1573</v>
      </c>
      <c r="I11271" s="798">
        <v>1</v>
      </c>
      <c r="J11271" s="786">
        <v>1</v>
      </c>
      <c r="K11271" s="786">
        <v>9.51</v>
      </c>
      <c r="L11271" s="796">
        <v>9.51</v>
      </c>
      <c r="M11271" s="55" t="s">
        <v>2455</v>
      </c>
    </row>
    <row r="11272" spans="1:13" ht="15">
      <c r="A11272" s="282">
        <v>46051</v>
      </c>
      <c r="B11272" s="55" t="s">
        <v>10307</v>
      </c>
      <c r="C11272" s="784">
        <v>84296</v>
      </c>
      <c r="D11272" s="784" t="s">
        <v>6746</v>
      </c>
      <c r="E11272" s="784">
        <v>75</v>
      </c>
      <c r="F11272" s="784">
        <v>4010</v>
      </c>
      <c r="G11272" s="784" t="s">
        <v>3806</v>
      </c>
      <c r="H11272" s="784" t="s">
        <v>1573</v>
      </c>
      <c r="I11272" s="797">
        <v>2</v>
      </c>
      <c r="J11272" s="784">
        <v>2</v>
      </c>
      <c r="K11272" s="784">
        <v>7.83</v>
      </c>
      <c r="L11272" s="793">
        <v>15.66</v>
      </c>
      <c r="M11272" s="55" t="s">
        <v>2455</v>
      </c>
    </row>
    <row r="11273" spans="1:13" ht="15">
      <c r="A11273" s="282">
        <v>46051</v>
      </c>
      <c r="B11273" s="55" t="s">
        <v>10307</v>
      </c>
      <c r="C11273" s="786">
        <v>83615</v>
      </c>
      <c r="D11273" s="786" t="s">
        <v>7224</v>
      </c>
      <c r="E11273" s="786" t="s">
        <v>441</v>
      </c>
      <c r="F11273" s="786">
        <v>4010</v>
      </c>
      <c r="G11273" s="786" t="s">
        <v>3809</v>
      </c>
      <c r="H11273" s="786" t="s">
        <v>1573</v>
      </c>
      <c r="I11273" s="798">
        <v>1</v>
      </c>
      <c r="J11273" s="786">
        <v>1</v>
      </c>
      <c r="K11273" s="786">
        <v>40.880000000000003</v>
      </c>
      <c r="L11273" s="796">
        <v>40.880000000000003</v>
      </c>
      <c r="M11273" s="55" t="s">
        <v>2455</v>
      </c>
    </row>
    <row r="11274" spans="1:13" ht="15">
      <c r="A11274" s="282">
        <v>46051</v>
      </c>
      <c r="B11274" s="55" t="s">
        <v>10307</v>
      </c>
      <c r="C11274" s="784">
        <v>83643</v>
      </c>
      <c r="D11274" s="784" t="s">
        <v>2408</v>
      </c>
      <c r="E11274" s="784" t="s">
        <v>2296</v>
      </c>
      <c r="F11274" s="784">
        <v>4010</v>
      </c>
      <c r="G11274" s="784" t="s">
        <v>3814</v>
      </c>
      <c r="H11274" s="784" t="s">
        <v>1573</v>
      </c>
      <c r="I11274" s="797">
        <v>1</v>
      </c>
      <c r="J11274" s="784">
        <v>1</v>
      </c>
      <c r="K11274" s="784">
        <v>26.03</v>
      </c>
      <c r="L11274" s="793">
        <v>26.03</v>
      </c>
      <c r="M11274" s="55" t="s">
        <v>2455</v>
      </c>
    </row>
    <row r="11275" spans="1:13" ht="15">
      <c r="A11275" s="282">
        <v>46051</v>
      </c>
      <c r="B11275" s="55" t="s">
        <v>10307</v>
      </c>
      <c r="C11275" s="786">
        <v>83589</v>
      </c>
      <c r="D11275" s="786" t="s">
        <v>6324</v>
      </c>
      <c r="E11275" s="786" t="s">
        <v>289</v>
      </c>
      <c r="F11275" s="786">
        <v>4010</v>
      </c>
      <c r="G11275" s="786" t="s">
        <v>3815</v>
      </c>
      <c r="H11275" s="786" t="s">
        <v>1573</v>
      </c>
      <c r="I11275" s="798">
        <v>1</v>
      </c>
      <c r="J11275" s="786">
        <v>1</v>
      </c>
      <c r="K11275" s="786">
        <v>19.47</v>
      </c>
      <c r="L11275" s="796">
        <v>19.47</v>
      </c>
      <c r="M11275" s="55" t="s">
        <v>2455</v>
      </c>
    </row>
    <row r="11276" spans="1:13" ht="15">
      <c r="A11276" s="282">
        <v>46051</v>
      </c>
      <c r="B11276" s="55" t="s">
        <v>10307</v>
      </c>
      <c r="C11276" s="784">
        <v>83580</v>
      </c>
      <c r="D11276" s="784" t="s">
        <v>7741</v>
      </c>
      <c r="E11276" s="784">
        <v>160</v>
      </c>
      <c r="F11276" s="784">
        <v>4010</v>
      </c>
      <c r="G11276" s="784" t="s">
        <v>8741</v>
      </c>
      <c r="H11276" s="784" t="s">
        <v>1573</v>
      </c>
      <c r="I11276" s="797">
        <v>1</v>
      </c>
      <c r="J11276" s="784">
        <v>1</v>
      </c>
      <c r="K11276" s="784">
        <v>11.55</v>
      </c>
      <c r="L11276" s="793">
        <v>11.55</v>
      </c>
      <c r="M11276" s="55" t="s">
        <v>2455</v>
      </c>
    </row>
    <row r="11277" spans="1:13" ht="15">
      <c r="A11277" s="282">
        <v>46051</v>
      </c>
      <c r="B11277" s="55" t="s">
        <v>10307</v>
      </c>
      <c r="C11277" s="786">
        <v>55355</v>
      </c>
      <c r="D11277" s="786" t="s">
        <v>2552</v>
      </c>
      <c r="E11277" s="786">
        <v>150</v>
      </c>
      <c r="F11277" s="786">
        <v>4010</v>
      </c>
      <c r="G11277" s="786" t="s">
        <v>10138</v>
      </c>
      <c r="H11277" s="786" t="s">
        <v>1573</v>
      </c>
      <c r="I11277" s="798">
        <v>1</v>
      </c>
      <c r="J11277" s="786">
        <v>1</v>
      </c>
      <c r="K11277" s="786">
        <v>10.57</v>
      </c>
      <c r="L11277" s="796">
        <v>10.57</v>
      </c>
      <c r="M11277" s="55" t="s">
        <v>2455</v>
      </c>
    </row>
    <row r="11278" spans="1:13" ht="15">
      <c r="A11278" s="282">
        <v>46051</v>
      </c>
      <c r="B11278" s="55" t="s">
        <v>10307</v>
      </c>
      <c r="C11278" s="784">
        <v>55355</v>
      </c>
      <c r="D11278" s="784" t="s">
        <v>2552</v>
      </c>
      <c r="E11278" s="784">
        <v>140</v>
      </c>
      <c r="F11278" s="784">
        <v>4010</v>
      </c>
      <c r="G11278" s="784" t="s">
        <v>3779</v>
      </c>
      <c r="H11278" s="784" t="s">
        <v>1573</v>
      </c>
      <c r="I11278" s="797">
        <v>1</v>
      </c>
      <c r="J11278" s="784">
        <v>1</v>
      </c>
      <c r="K11278" s="784">
        <v>10.57</v>
      </c>
      <c r="L11278" s="793">
        <v>10.57</v>
      </c>
      <c r="M11278" s="55" t="s">
        <v>2455</v>
      </c>
    </row>
    <row r="11279" spans="1:13" ht="15">
      <c r="A11279" s="282">
        <v>46051</v>
      </c>
      <c r="B11279" s="55" t="s">
        <v>10307</v>
      </c>
      <c r="C11279" s="786">
        <v>82368</v>
      </c>
      <c r="D11279" s="786" t="s">
        <v>8040</v>
      </c>
      <c r="E11279" s="786">
        <v>160</v>
      </c>
      <c r="F11279" s="786">
        <v>4010</v>
      </c>
      <c r="G11279" s="786" t="s">
        <v>3780</v>
      </c>
      <c r="H11279" s="786" t="s">
        <v>1573</v>
      </c>
      <c r="I11279" s="798">
        <v>1</v>
      </c>
      <c r="J11279" s="786">
        <v>1</v>
      </c>
      <c r="K11279" s="786">
        <v>11.33</v>
      </c>
      <c r="L11279" s="796">
        <v>11.33</v>
      </c>
      <c r="M11279" s="55" t="s">
        <v>2455</v>
      </c>
    </row>
    <row r="11280" spans="1:13" ht="15">
      <c r="A11280" s="282">
        <v>46051</v>
      </c>
      <c r="B11280" s="55" t="s">
        <v>10307</v>
      </c>
      <c r="C11280" s="784">
        <v>82184</v>
      </c>
      <c r="D11280" s="784" t="s">
        <v>4880</v>
      </c>
      <c r="E11280" s="784">
        <v>140</v>
      </c>
      <c r="F11280" s="784">
        <v>4010</v>
      </c>
      <c r="G11280" s="784" t="s">
        <v>3782</v>
      </c>
      <c r="H11280" s="784" t="s">
        <v>1573</v>
      </c>
      <c r="I11280" s="797">
        <v>2</v>
      </c>
      <c r="J11280" s="784">
        <v>2</v>
      </c>
      <c r="K11280" s="784">
        <v>11.41</v>
      </c>
      <c r="L11280" s="793">
        <v>22.82</v>
      </c>
      <c r="M11280" s="55" t="s">
        <v>2455</v>
      </c>
    </row>
    <row r="11281" spans="1:14" ht="15">
      <c r="A11281" s="282">
        <v>46051</v>
      </c>
      <c r="B11281" s="55" t="s">
        <v>10307</v>
      </c>
      <c r="C11281" s="786">
        <v>80039</v>
      </c>
      <c r="D11281" s="786" t="s">
        <v>6567</v>
      </c>
      <c r="E11281" s="786" t="s">
        <v>441</v>
      </c>
      <c r="F11281" s="786">
        <v>4010</v>
      </c>
      <c r="G11281" s="786" t="s">
        <v>10139</v>
      </c>
      <c r="H11281" s="786" t="s">
        <v>1573</v>
      </c>
      <c r="I11281" s="798">
        <v>1</v>
      </c>
      <c r="J11281" s="786">
        <v>1</v>
      </c>
      <c r="K11281" s="786">
        <v>13.49</v>
      </c>
      <c r="L11281" s="796">
        <v>13.49</v>
      </c>
      <c r="M11281" s="55" t="s">
        <v>2455</v>
      </c>
    </row>
    <row r="11282" spans="1:14" ht="15">
      <c r="A11282" s="282">
        <v>46051</v>
      </c>
      <c r="B11282" s="55" t="s">
        <v>10307</v>
      </c>
      <c r="C11282" s="784">
        <v>83641</v>
      </c>
      <c r="D11282" s="784" t="s">
        <v>6088</v>
      </c>
      <c r="E11282" s="784" t="s">
        <v>2061</v>
      </c>
      <c r="F11282" s="784">
        <v>4010</v>
      </c>
      <c r="G11282" s="784" t="s">
        <v>3786</v>
      </c>
      <c r="H11282" s="784" t="s">
        <v>1573</v>
      </c>
      <c r="I11282" s="797">
        <v>1</v>
      </c>
      <c r="J11282" s="784">
        <v>1</v>
      </c>
      <c r="K11282" s="784">
        <v>16.55</v>
      </c>
      <c r="L11282" s="793">
        <v>16.55</v>
      </c>
      <c r="M11282" s="55" t="s">
        <v>2455</v>
      </c>
    </row>
    <row r="11283" spans="1:14" ht="15">
      <c r="A11283" s="282">
        <v>46051</v>
      </c>
      <c r="B11283" s="55" t="s">
        <v>10307</v>
      </c>
      <c r="C11283" s="786">
        <v>80039</v>
      </c>
      <c r="D11283" s="786" t="s">
        <v>2408</v>
      </c>
      <c r="E11283" s="786" t="s">
        <v>441</v>
      </c>
      <c r="F11283" s="786">
        <v>4010</v>
      </c>
      <c r="G11283" s="786" t="s">
        <v>3788</v>
      </c>
      <c r="H11283" s="786" t="s">
        <v>1573</v>
      </c>
      <c r="I11283" s="798">
        <v>1</v>
      </c>
      <c r="J11283" s="786">
        <v>1</v>
      </c>
      <c r="K11283" s="786">
        <v>10.73</v>
      </c>
      <c r="L11283" s="796">
        <v>10.73</v>
      </c>
      <c r="M11283" s="55" t="s">
        <v>2455</v>
      </c>
    </row>
    <row r="11284" spans="1:14" ht="15">
      <c r="A11284" s="282">
        <v>46051</v>
      </c>
      <c r="B11284" s="55" t="s">
        <v>10307</v>
      </c>
      <c r="C11284" s="784">
        <v>80039</v>
      </c>
      <c r="D11284" s="784" t="s">
        <v>7751</v>
      </c>
      <c r="E11284" s="784" t="s">
        <v>441</v>
      </c>
      <c r="F11284" s="784">
        <v>4010</v>
      </c>
      <c r="G11284" s="784" t="s">
        <v>3800</v>
      </c>
      <c r="H11284" s="784" t="s">
        <v>1573</v>
      </c>
      <c r="I11284" s="797">
        <v>2</v>
      </c>
      <c r="J11284" s="784">
        <v>2</v>
      </c>
      <c r="K11284" s="784">
        <v>10.73</v>
      </c>
      <c r="L11284" s="793">
        <v>21.46</v>
      </c>
      <c r="M11284" s="55" t="s">
        <v>2455</v>
      </c>
    </row>
    <row r="11285" spans="1:14" ht="15">
      <c r="A11285" s="282">
        <v>46051</v>
      </c>
      <c r="B11285" s="55" t="s">
        <v>10307</v>
      </c>
      <c r="C11285" s="786">
        <v>83622</v>
      </c>
      <c r="D11285" s="786" t="s">
        <v>6638</v>
      </c>
      <c r="E11285" s="786">
        <v>75</v>
      </c>
      <c r="F11285" s="786">
        <v>4010</v>
      </c>
      <c r="G11285" s="786" t="s">
        <v>7137</v>
      </c>
      <c r="H11285" s="786" t="s">
        <v>1573</v>
      </c>
      <c r="I11285" s="798">
        <v>3</v>
      </c>
      <c r="J11285" s="786">
        <v>3</v>
      </c>
      <c r="K11285" s="786">
        <v>6.75</v>
      </c>
      <c r="L11285" s="796">
        <v>20.25</v>
      </c>
      <c r="M11285" s="55" t="s">
        <v>2455</v>
      </c>
    </row>
    <row r="11286" spans="1:14" ht="15">
      <c r="A11286" s="282">
        <v>46051</v>
      </c>
      <c r="B11286" s="55" t="s">
        <v>10307</v>
      </c>
      <c r="C11286" s="784">
        <v>84296</v>
      </c>
      <c r="D11286" s="784" t="s">
        <v>9189</v>
      </c>
      <c r="E11286" s="784">
        <v>100</v>
      </c>
      <c r="F11286" s="784">
        <v>4010</v>
      </c>
      <c r="G11286" s="784" t="s">
        <v>10309</v>
      </c>
      <c r="H11286" s="784" t="s">
        <v>1573</v>
      </c>
      <c r="I11286" s="797">
        <v>3</v>
      </c>
      <c r="J11286" s="784">
        <v>3</v>
      </c>
      <c r="K11286" s="784">
        <v>8.9</v>
      </c>
      <c r="L11286" s="793">
        <v>26.7</v>
      </c>
      <c r="M11286" s="55" t="s">
        <v>2455</v>
      </c>
    </row>
    <row r="11287" spans="1:14" ht="15">
      <c r="A11287" s="282">
        <v>46051</v>
      </c>
      <c r="B11287" s="55" t="s">
        <v>10307</v>
      </c>
      <c r="C11287" s="786">
        <v>59845</v>
      </c>
      <c r="D11287" s="786" t="s">
        <v>2623</v>
      </c>
      <c r="E11287" s="786" t="s">
        <v>2296</v>
      </c>
      <c r="F11287" s="786">
        <v>4010</v>
      </c>
      <c r="G11287" s="786" t="s">
        <v>10310</v>
      </c>
      <c r="H11287" s="786" t="s">
        <v>1573</v>
      </c>
      <c r="I11287" s="798">
        <v>6</v>
      </c>
      <c r="J11287" s="786">
        <v>6</v>
      </c>
      <c r="K11287" s="786">
        <v>8.98</v>
      </c>
      <c r="L11287" s="796">
        <v>53.88</v>
      </c>
      <c r="M11287" s="55" t="s">
        <v>2455</v>
      </c>
    </row>
    <row r="11288" spans="1:14" ht="15">
      <c r="A11288" s="282">
        <v>46051</v>
      </c>
      <c r="B11288" s="55" t="s">
        <v>10307</v>
      </c>
      <c r="C11288" s="784">
        <v>83491</v>
      </c>
      <c r="D11288" s="784" t="s">
        <v>10198</v>
      </c>
      <c r="E11288" s="784">
        <v>90</v>
      </c>
      <c r="F11288" s="784">
        <v>4010</v>
      </c>
      <c r="G11288" s="784" t="s">
        <v>10311</v>
      </c>
      <c r="H11288" s="784" t="s">
        <v>1573</v>
      </c>
      <c r="I11288" s="797">
        <v>13</v>
      </c>
      <c r="J11288" s="784">
        <v>13</v>
      </c>
      <c r="K11288" s="784">
        <v>6.8</v>
      </c>
      <c r="L11288" s="793">
        <v>88.4</v>
      </c>
      <c r="M11288" s="55" t="s">
        <v>2455</v>
      </c>
    </row>
    <row r="11289" spans="1:14" ht="15">
      <c r="A11289" s="282">
        <v>46051</v>
      </c>
      <c r="B11289" s="55" t="s">
        <v>10307</v>
      </c>
      <c r="C11289" s="786">
        <v>83979</v>
      </c>
      <c r="D11289" s="786" t="s">
        <v>10218</v>
      </c>
      <c r="E11289" s="786">
        <v>140</v>
      </c>
      <c r="F11289" s="786">
        <v>4010</v>
      </c>
      <c r="G11289" s="786" t="s">
        <v>10312</v>
      </c>
      <c r="H11289" s="786" t="s">
        <v>1573</v>
      </c>
      <c r="I11289" s="798">
        <v>10</v>
      </c>
      <c r="J11289" s="786">
        <v>10</v>
      </c>
      <c r="K11289" s="786">
        <v>5.74</v>
      </c>
      <c r="L11289" s="796">
        <v>57.4</v>
      </c>
      <c r="M11289" s="55" t="s">
        <v>2455</v>
      </c>
    </row>
    <row r="11290" spans="1:14" ht="15">
      <c r="A11290" s="282">
        <v>46051</v>
      </c>
      <c r="B11290" s="55" t="s">
        <v>10307</v>
      </c>
      <c r="C11290" s="784">
        <v>83635</v>
      </c>
      <c r="D11290" s="784" t="s">
        <v>6860</v>
      </c>
      <c r="E11290" s="784">
        <v>130</v>
      </c>
      <c r="F11290" s="784">
        <v>4010</v>
      </c>
      <c r="G11290" s="784" t="s">
        <v>9498</v>
      </c>
      <c r="H11290" s="784" t="s">
        <v>1573</v>
      </c>
      <c r="I11290" s="797">
        <v>5</v>
      </c>
      <c r="J11290" s="784">
        <v>5</v>
      </c>
      <c r="K11290" s="793">
        <v>74.349999999999994</v>
      </c>
      <c r="L11290" s="793">
        <v>74.349999999999994</v>
      </c>
      <c r="M11290" s="55" t="s">
        <v>2455</v>
      </c>
    </row>
    <row r="11291" spans="1:14" ht="15">
      <c r="A11291" s="282">
        <v>46051</v>
      </c>
      <c r="B11291" s="55" t="s">
        <v>10307</v>
      </c>
      <c r="C11291" s="786">
        <v>83344</v>
      </c>
      <c r="D11291" s="786" t="s">
        <v>5083</v>
      </c>
      <c r="E11291" s="786">
        <v>75</v>
      </c>
      <c r="F11291" s="786">
        <v>4010</v>
      </c>
      <c r="G11291" s="786" t="s">
        <v>10313</v>
      </c>
      <c r="H11291" s="786" t="s">
        <v>1573</v>
      </c>
      <c r="I11291" s="798">
        <v>6</v>
      </c>
      <c r="J11291" s="786">
        <v>6</v>
      </c>
      <c r="K11291" s="796">
        <v>62.22</v>
      </c>
      <c r="L11291" s="796">
        <v>62.22</v>
      </c>
      <c r="M11291" s="55" t="s">
        <v>2455</v>
      </c>
    </row>
    <row r="11292" spans="1:14" ht="15">
      <c r="A11292" s="1568">
        <v>46052</v>
      </c>
      <c r="B11292" s="1581" t="s">
        <v>10314</v>
      </c>
      <c r="C11292" s="784">
        <v>83253</v>
      </c>
      <c r="D11292" s="784" t="s">
        <v>7246</v>
      </c>
      <c r="E11292" s="784">
        <v>110</v>
      </c>
      <c r="F11292" s="784">
        <v>4010</v>
      </c>
      <c r="G11292" s="784" t="s">
        <v>2501</v>
      </c>
      <c r="H11292" s="784" t="s">
        <v>2508</v>
      </c>
      <c r="I11292" s="797">
        <v>8281303022159310</v>
      </c>
      <c r="J11292" s="784">
        <v>-39</v>
      </c>
      <c r="K11292" s="784">
        <v>12.29</v>
      </c>
      <c r="L11292" s="793">
        <v>-479.31</v>
      </c>
      <c r="M11292" s="55" t="s">
        <v>2618</v>
      </c>
      <c r="N11292" s="788" t="s">
        <v>10315</v>
      </c>
    </row>
    <row r="11293" spans="1:14" ht="15">
      <c r="A11293" s="1568">
        <v>46052</v>
      </c>
      <c r="B11293" s="787" t="s">
        <v>10316</v>
      </c>
      <c r="C11293" s="784">
        <v>59852</v>
      </c>
      <c r="D11293" s="784" t="s">
        <v>6412</v>
      </c>
      <c r="E11293" s="784">
        <v>110</v>
      </c>
      <c r="F11293" s="784">
        <v>4010</v>
      </c>
      <c r="G11293" s="784" t="s">
        <v>4502</v>
      </c>
      <c r="H11293" s="784" t="s">
        <v>1573</v>
      </c>
      <c r="J11293" s="784">
        <v>4</v>
      </c>
      <c r="K11293" s="784">
        <v>10.52</v>
      </c>
      <c r="L11293" s="793">
        <v>42.08</v>
      </c>
      <c r="M11293" s="55" t="s">
        <v>2455</v>
      </c>
    </row>
    <row r="11294" spans="1:14" ht="15">
      <c r="A11294" s="1568">
        <v>46052</v>
      </c>
      <c r="B11294" s="787" t="s">
        <v>10316</v>
      </c>
      <c r="C11294" s="786">
        <v>44441</v>
      </c>
      <c r="D11294" s="786" t="s">
        <v>6786</v>
      </c>
      <c r="E11294" s="786" t="s">
        <v>6787</v>
      </c>
      <c r="F11294" s="786">
        <v>4010</v>
      </c>
      <c r="G11294" s="786" t="s">
        <v>4503</v>
      </c>
      <c r="H11294" s="786" t="s">
        <v>1573</v>
      </c>
      <c r="J11294" s="786">
        <v>1</v>
      </c>
      <c r="K11294" s="786">
        <v>6.86</v>
      </c>
      <c r="L11294" s="796">
        <v>6.86</v>
      </c>
      <c r="M11294" s="55" t="s">
        <v>2455</v>
      </c>
    </row>
    <row r="11295" spans="1:14" ht="15">
      <c r="A11295" s="1568">
        <v>46052</v>
      </c>
      <c r="B11295" s="787" t="s">
        <v>10316</v>
      </c>
      <c r="C11295" s="784">
        <v>83237</v>
      </c>
      <c r="D11295" s="784" t="s">
        <v>2387</v>
      </c>
      <c r="E11295" s="784">
        <v>75</v>
      </c>
      <c r="F11295" s="784">
        <v>4010</v>
      </c>
      <c r="G11295" s="784" t="s">
        <v>10317</v>
      </c>
      <c r="H11295" s="784" t="s">
        <v>1573</v>
      </c>
      <c r="J11295" s="784">
        <v>1</v>
      </c>
      <c r="K11295" s="784">
        <v>8.19</v>
      </c>
      <c r="L11295" s="793">
        <v>8.19</v>
      </c>
      <c r="M11295" s="55" t="s">
        <v>2455</v>
      </c>
    </row>
    <row r="11296" spans="1:14" ht="15">
      <c r="A11296" s="1568">
        <v>46052</v>
      </c>
      <c r="B11296" s="787" t="s">
        <v>10316</v>
      </c>
      <c r="C11296" s="786">
        <v>59852</v>
      </c>
      <c r="D11296" s="786" t="s">
        <v>2988</v>
      </c>
      <c r="E11296" s="786">
        <v>110</v>
      </c>
      <c r="F11296" s="786">
        <v>4010</v>
      </c>
      <c r="G11296" s="786" t="s">
        <v>10318</v>
      </c>
      <c r="H11296" s="786" t="s">
        <v>1573</v>
      </c>
      <c r="J11296" s="786">
        <v>1</v>
      </c>
      <c r="K11296" s="786">
        <v>6.82</v>
      </c>
      <c r="L11296" s="796">
        <v>6.82</v>
      </c>
      <c r="M11296" s="55" t="s">
        <v>2455</v>
      </c>
    </row>
    <row r="11297" spans="1:13" ht="15">
      <c r="A11297" s="1568">
        <v>46052</v>
      </c>
      <c r="B11297" s="787" t="s">
        <v>10316</v>
      </c>
      <c r="C11297" s="784">
        <v>83436</v>
      </c>
      <c r="D11297" s="784" t="s">
        <v>4478</v>
      </c>
      <c r="E11297" s="784">
        <v>140</v>
      </c>
      <c r="F11297" s="784">
        <v>4010</v>
      </c>
      <c r="G11297" s="784" t="s">
        <v>4511</v>
      </c>
      <c r="H11297" s="784" t="s">
        <v>1573</v>
      </c>
      <c r="J11297" s="784">
        <v>1</v>
      </c>
      <c r="K11297" s="784">
        <v>4.6399999999999997</v>
      </c>
      <c r="L11297" s="793">
        <v>4.6399999999999997</v>
      </c>
      <c r="M11297" s="55" t="s">
        <v>2455</v>
      </c>
    </row>
    <row r="11298" spans="1:13" ht="15">
      <c r="A11298" s="1568">
        <v>46052</v>
      </c>
      <c r="B11298" s="787" t="s">
        <v>10316</v>
      </c>
      <c r="C11298" s="786">
        <v>81428</v>
      </c>
      <c r="D11298" s="786">
        <v>989</v>
      </c>
      <c r="E11298" s="786" t="s">
        <v>884</v>
      </c>
      <c r="F11298" s="786">
        <v>4010</v>
      </c>
      <c r="G11298" s="786" t="s">
        <v>10048</v>
      </c>
      <c r="H11298" s="786" t="s">
        <v>1573</v>
      </c>
      <c r="J11298" s="786">
        <v>2</v>
      </c>
      <c r="K11298" s="786">
        <v>6.7</v>
      </c>
      <c r="L11298" s="796">
        <v>13.4</v>
      </c>
      <c r="M11298" s="55" t="s">
        <v>2455</v>
      </c>
    </row>
    <row r="11299" spans="1:13" ht="15">
      <c r="A11299" s="1568">
        <v>46052</v>
      </c>
      <c r="B11299" s="787" t="s">
        <v>10316</v>
      </c>
      <c r="C11299" s="784">
        <v>83646</v>
      </c>
      <c r="D11299" s="784" t="s">
        <v>6986</v>
      </c>
      <c r="E11299" s="784">
        <v>50</v>
      </c>
      <c r="F11299" s="784">
        <v>4010</v>
      </c>
      <c r="G11299" s="784" t="s">
        <v>4776</v>
      </c>
      <c r="H11299" s="784" t="s">
        <v>1573</v>
      </c>
      <c r="J11299" s="784">
        <v>5</v>
      </c>
      <c r="K11299" s="784">
        <v>9.18</v>
      </c>
      <c r="L11299" s="793">
        <v>45.9</v>
      </c>
      <c r="M11299" s="55" t="s">
        <v>2455</v>
      </c>
    </row>
    <row r="11300" spans="1:13" ht="15">
      <c r="A11300" s="1568">
        <v>46052</v>
      </c>
      <c r="B11300" s="787" t="s">
        <v>10316</v>
      </c>
      <c r="C11300" s="786">
        <v>66930</v>
      </c>
      <c r="D11300" s="786" t="s">
        <v>2493</v>
      </c>
      <c r="E11300" s="786">
        <v>75</v>
      </c>
      <c r="F11300" s="786">
        <v>4010</v>
      </c>
      <c r="G11300" s="786" t="s">
        <v>3163</v>
      </c>
      <c r="H11300" s="786" t="s">
        <v>1573</v>
      </c>
      <c r="J11300" s="786">
        <v>2</v>
      </c>
      <c r="K11300" s="786">
        <v>11.9</v>
      </c>
      <c r="L11300" s="796">
        <v>23.8</v>
      </c>
      <c r="M11300" s="55" t="s">
        <v>2455</v>
      </c>
    </row>
    <row r="11301" spans="1:13" ht="15">
      <c r="A11301" s="1568">
        <v>46052</v>
      </c>
      <c r="B11301" s="787" t="s">
        <v>10316</v>
      </c>
      <c r="C11301" s="784">
        <v>83495</v>
      </c>
      <c r="D11301" s="784" t="s">
        <v>4989</v>
      </c>
      <c r="E11301" s="784">
        <v>120</v>
      </c>
      <c r="F11301" s="784">
        <v>4010</v>
      </c>
      <c r="G11301" s="784" t="s">
        <v>4781</v>
      </c>
      <c r="H11301" s="784" t="s">
        <v>1573</v>
      </c>
      <c r="J11301" s="784">
        <v>1</v>
      </c>
      <c r="K11301" s="784">
        <v>6.47</v>
      </c>
      <c r="L11301" s="793">
        <v>6.47</v>
      </c>
      <c r="M11301" s="55" t="s">
        <v>2455</v>
      </c>
    </row>
    <row r="11302" spans="1:13" ht="15">
      <c r="A11302" s="1568">
        <v>46052</v>
      </c>
      <c r="B11302" s="787" t="s">
        <v>10316</v>
      </c>
      <c r="C11302" s="786">
        <v>83096</v>
      </c>
      <c r="D11302" s="786">
        <v>461</v>
      </c>
      <c r="E11302" s="786">
        <v>80</v>
      </c>
      <c r="F11302" s="786">
        <v>4010</v>
      </c>
      <c r="G11302" s="786" t="s">
        <v>10174</v>
      </c>
      <c r="H11302" s="786" t="s">
        <v>1573</v>
      </c>
      <c r="J11302" s="786">
        <v>1</v>
      </c>
      <c r="K11302" s="786">
        <v>7.1</v>
      </c>
      <c r="L11302" s="796">
        <v>7.1</v>
      </c>
      <c r="M11302" s="55" t="s">
        <v>2455</v>
      </c>
    </row>
    <row r="11303" spans="1:13" ht="15">
      <c r="A11303" s="1568">
        <v>46052</v>
      </c>
      <c r="B11303" s="787" t="s">
        <v>10316</v>
      </c>
      <c r="C11303" s="784">
        <v>82285</v>
      </c>
      <c r="D11303" s="784" t="s">
        <v>5274</v>
      </c>
      <c r="E11303" s="784">
        <v>85</v>
      </c>
      <c r="F11303" s="784">
        <v>4010</v>
      </c>
      <c r="G11303" s="784" t="s">
        <v>9642</v>
      </c>
      <c r="H11303" s="784" t="s">
        <v>1573</v>
      </c>
      <c r="J11303" s="784">
        <v>2</v>
      </c>
      <c r="K11303" s="784">
        <v>9.1300000000000008</v>
      </c>
      <c r="L11303" s="793">
        <v>18.260000000000002</v>
      </c>
      <c r="M11303" s="55" t="s">
        <v>2455</v>
      </c>
    </row>
    <row r="11304" spans="1:13" ht="15">
      <c r="A11304" s="1568">
        <v>46052</v>
      </c>
      <c r="B11304" s="787" t="s">
        <v>10316</v>
      </c>
      <c r="C11304" s="786">
        <v>83717</v>
      </c>
      <c r="D11304" s="786" t="s">
        <v>9144</v>
      </c>
      <c r="E11304" s="786">
        <v>110</v>
      </c>
      <c r="F11304" s="786">
        <v>4010</v>
      </c>
      <c r="G11304" s="786" t="s">
        <v>9615</v>
      </c>
      <c r="H11304" s="786" t="s">
        <v>1573</v>
      </c>
      <c r="J11304" s="786">
        <v>1</v>
      </c>
      <c r="K11304" s="786">
        <v>13.51</v>
      </c>
      <c r="L11304" s="796">
        <v>13.51</v>
      </c>
      <c r="M11304" s="55" t="s">
        <v>2455</v>
      </c>
    </row>
    <row r="11305" spans="1:13" ht="15">
      <c r="A11305" s="1568">
        <v>46052</v>
      </c>
      <c r="B11305" s="787" t="s">
        <v>10316</v>
      </c>
      <c r="C11305" s="784">
        <v>83019</v>
      </c>
      <c r="D11305" s="784" t="s">
        <v>4093</v>
      </c>
      <c r="E11305" s="784">
        <v>75</v>
      </c>
      <c r="F11305" s="784">
        <v>4010</v>
      </c>
      <c r="G11305" s="784" t="s">
        <v>10319</v>
      </c>
      <c r="H11305" s="784" t="s">
        <v>1573</v>
      </c>
      <c r="J11305" s="784">
        <v>1</v>
      </c>
      <c r="K11305" s="784">
        <v>5.97</v>
      </c>
      <c r="L11305" s="793">
        <v>5.97</v>
      </c>
      <c r="M11305" s="55" t="s">
        <v>2455</v>
      </c>
    </row>
    <row r="11306" spans="1:13" ht="15">
      <c r="A11306" s="1568">
        <v>46052</v>
      </c>
      <c r="B11306" s="787" t="s">
        <v>10316</v>
      </c>
      <c r="C11306" s="786">
        <v>83525</v>
      </c>
      <c r="D11306" s="786" t="s">
        <v>5850</v>
      </c>
      <c r="E11306" s="786">
        <v>90</v>
      </c>
      <c r="F11306" s="786">
        <v>4010</v>
      </c>
      <c r="G11306" s="786" t="s">
        <v>9616</v>
      </c>
      <c r="H11306" s="786" t="s">
        <v>1573</v>
      </c>
      <c r="J11306" s="786">
        <v>1</v>
      </c>
      <c r="K11306" s="786">
        <v>14.86</v>
      </c>
      <c r="L11306" s="796">
        <v>14.86</v>
      </c>
      <c r="M11306" s="55" t="s">
        <v>2455</v>
      </c>
    </row>
    <row r="11307" spans="1:13" ht="15">
      <c r="A11307" s="1568">
        <v>46052</v>
      </c>
      <c r="B11307" s="787" t="s">
        <v>10316</v>
      </c>
      <c r="C11307" s="784">
        <v>82449</v>
      </c>
      <c r="D11307" s="784" t="s">
        <v>10320</v>
      </c>
      <c r="E11307" s="784">
        <v>85</v>
      </c>
      <c r="F11307" s="784">
        <v>4010</v>
      </c>
      <c r="G11307" s="784" t="s">
        <v>9331</v>
      </c>
      <c r="H11307" s="784" t="s">
        <v>1573</v>
      </c>
      <c r="J11307" s="784">
        <v>1</v>
      </c>
      <c r="K11307" s="784">
        <v>5.65</v>
      </c>
      <c r="L11307" s="793">
        <v>5.65</v>
      </c>
      <c r="M11307" s="55" t="s">
        <v>2455</v>
      </c>
    </row>
    <row r="11308" spans="1:13" ht="15">
      <c r="A11308" s="1568">
        <v>46052</v>
      </c>
      <c r="B11308" s="787" t="s">
        <v>10316</v>
      </c>
      <c r="C11308" s="786">
        <v>83148</v>
      </c>
      <c r="D11308" s="786" t="s">
        <v>3604</v>
      </c>
      <c r="E11308" s="786">
        <v>85</v>
      </c>
      <c r="F11308" s="786">
        <v>4010</v>
      </c>
      <c r="G11308" s="786" t="s">
        <v>9617</v>
      </c>
      <c r="H11308" s="786" t="s">
        <v>1573</v>
      </c>
      <c r="J11308" s="786">
        <v>1</v>
      </c>
      <c r="K11308" s="786">
        <v>10.43</v>
      </c>
      <c r="L11308" s="796">
        <v>10.43</v>
      </c>
      <c r="M11308" s="55" t="s">
        <v>2455</v>
      </c>
    </row>
    <row r="11309" spans="1:13" ht="15">
      <c r="A11309" s="1568">
        <v>46052</v>
      </c>
      <c r="B11309" s="787" t="s">
        <v>10316</v>
      </c>
      <c r="C11309" s="784">
        <v>83656</v>
      </c>
      <c r="D11309" s="784" t="s">
        <v>7187</v>
      </c>
      <c r="E11309" s="784">
        <v>100</v>
      </c>
      <c r="F11309" s="784">
        <v>4010</v>
      </c>
      <c r="G11309" s="784" t="s">
        <v>9618</v>
      </c>
      <c r="H11309" s="784" t="s">
        <v>1573</v>
      </c>
      <c r="J11309" s="784">
        <v>1</v>
      </c>
      <c r="K11309" s="784">
        <v>23.48</v>
      </c>
      <c r="L11309" s="793">
        <v>23.48</v>
      </c>
      <c r="M11309" s="55" t="s">
        <v>2455</v>
      </c>
    </row>
    <row r="11310" spans="1:13" ht="15">
      <c r="A11310" s="1568">
        <v>46052</v>
      </c>
      <c r="B11310" s="787" t="s">
        <v>10316</v>
      </c>
      <c r="C11310" s="786">
        <v>83839</v>
      </c>
      <c r="D11310" s="786" t="s">
        <v>8187</v>
      </c>
      <c r="E11310" s="786">
        <v>110</v>
      </c>
      <c r="F11310" s="786">
        <v>4010</v>
      </c>
      <c r="G11310" s="786" t="s">
        <v>4475</v>
      </c>
      <c r="H11310" s="786" t="s">
        <v>1573</v>
      </c>
      <c r="J11310" s="786">
        <v>1</v>
      </c>
      <c r="K11310" s="786">
        <v>4.13</v>
      </c>
      <c r="L11310" s="796">
        <v>4.13</v>
      </c>
      <c r="M11310" s="55" t="s">
        <v>2455</v>
      </c>
    </row>
    <row r="11311" spans="1:13" ht="15">
      <c r="A11311" s="1568">
        <v>46052</v>
      </c>
      <c r="B11311" s="787" t="s">
        <v>10316</v>
      </c>
      <c r="C11311" s="784">
        <v>83839</v>
      </c>
      <c r="D11311" s="784" t="s">
        <v>8187</v>
      </c>
      <c r="E11311" s="784">
        <v>85</v>
      </c>
      <c r="F11311" s="784">
        <v>4010</v>
      </c>
      <c r="G11311" s="784" t="s">
        <v>4501</v>
      </c>
      <c r="H11311" s="784" t="s">
        <v>1573</v>
      </c>
      <c r="J11311" s="784">
        <v>1</v>
      </c>
      <c r="K11311" s="784">
        <v>4.08</v>
      </c>
      <c r="L11311" s="793">
        <v>4.08</v>
      </c>
      <c r="M11311" s="55" t="s">
        <v>2455</v>
      </c>
    </row>
    <row r="11312" spans="1:13" ht="15">
      <c r="A11312" s="1568">
        <v>46052</v>
      </c>
      <c r="B11312" s="787" t="s">
        <v>10316</v>
      </c>
      <c r="C11312" s="786">
        <v>81939</v>
      </c>
      <c r="D11312" s="786">
        <v>15</v>
      </c>
      <c r="E11312" s="786">
        <v>90</v>
      </c>
      <c r="F11312" s="786">
        <v>4010</v>
      </c>
      <c r="G11312" s="786" t="s">
        <v>4470</v>
      </c>
      <c r="H11312" s="786" t="s">
        <v>1573</v>
      </c>
      <c r="J11312" s="786">
        <v>1</v>
      </c>
      <c r="K11312" s="786">
        <v>10.77</v>
      </c>
      <c r="L11312" s="796">
        <v>10.77</v>
      </c>
      <c r="M11312" s="55" t="s">
        <v>2455</v>
      </c>
    </row>
    <row r="11313" spans="1:13" ht="15">
      <c r="A11313" s="1568">
        <v>46052</v>
      </c>
      <c r="B11313" s="787" t="s">
        <v>10316</v>
      </c>
      <c r="C11313" s="784">
        <v>83646</v>
      </c>
      <c r="D11313" s="784" t="s">
        <v>2988</v>
      </c>
      <c r="E11313" s="784">
        <v>70</v>
      </c>
      <c r="F11313" s="784">
        <v>4010</v>
      </c>
      <c r="G11313" s="784" t="s">
        <v>3955</v>
      </c>
      <c r="H11313" s="784" t="s">
        <v>1573</v>
      </c>
      <c r="J11313" s="784">
        <v>1</v>
      </c>
      <c r="K11313" s="784">
        <v>9.31</v>
      </c>
      <c r="L11313" s="793">
        <v>9.31</v>
      </c>
      <c r="M11313" s="55" t="s">
        <v>2455</v>
      </c>
    </row>
    <row r="11314" spans="1:13" ht="15">
      <c r="A11314" s="1568">
        <v>46052</v>
      </c>
      <c r="B11314" s="787" t="s">
        <v>10316</v>
      </c>
      <c r="C11314" s="786">
        <v>66973</v>
      </c>
      <c r="D11314" s="786">
        <v>178</v>
      </c>
      <c r="E11314" s="786">
        <v>140</v>
      </c>
      <c r="F11314" s="786">
        <v>4010</v>
      </c>
      <c r="G11314" s="786" t="s">
        <v>9336</v>
      </c>
      <c r="H11314" s="786" t="s">
        <v>1573</v>
      </c>
      <c r="J11314" s="786">
        <v>1</v>
      </c>
      <c r="K11314" s="786">
        <v>4.9000000000000004</v>
      </c>
      <c r="L11314" s="796">
        <v>4.9000000000000004</v>
      </c>
      <c r="M11314" s="55" t="s">
        <v>2455</v>
      </c>
    </row>
    <row r="11315" spans="1:13" ht="15">
      <c r="A11315" s="1568">
        <v>46052</v>
      </c>
      <c r="B11315" s="787" t="s">
        <v>10316</v>
      </c>
      <c r="C11315" s="784">
        <v>83534</v>
      </c>
      <c r="D11315" s="784" t="s">
        <v>2280</v>
      </c>
      <c r="E11315" s="784">
        <v>70</v>
      </c>
      <c r="F11315" s="784">
        <v>4010</v>
      </c>
      <c r="G11315" s="784" t="s">
        <v>9619</v>
      </c>
      <c r="H11315" s="784" t="s">
        <v>1573</v>
      </c>
      <c r="J11315" s="784">
        <v>1</v>
      </c>
      <c r="K11315" s="784">
        <v>6.15</v>
      </c>
      <c r="L11315" s="793">
        <v>6.15</v>
      </c>
      <c r="M11315" s="55" t="s">
        <v>2455</v>
      </c>
    </row>
    <row r="11316" spans="1:13" ht="15">
      <c r="A11316" s="1568">
        <v>46052</v>
      </c>
      <c r="B11316" s="787" t="s">
        <v>10316</v>
      </c>
      <c r="C11316" s="786">
        <v>81551</v>
      </c>
      <c r="D11316" s="786" t="s">
        <v>2934</v>
      </c>
      <c r="E11316" s="786">
        <v>100</v>
      </c>
      <c r="F11316" s="786">
        <v>4010</v>
      </c>
      <c r="G11316" s="786" t="s">
        <v>10193</v>
      </c>
      <c r="H11316" s="786" t="s">
        <v>1573</v>
      </c>
      <c r="J11316" s="786">
        <v>1</v>
      </c>
      <c r="K11316" s="786">
        <v>4.28</v>
      </c>
      <c r="L11316" s="796">
        <v>4.28</v>
      </c>
      <c r="M11316" s="55" t="s">
        <v>2455</v>
      </c>
    </row>
    <row r="11317" spans="1:13" ht="15">
      <c r="A11317" s="1568">
        <v>46052</v>
      </c>
      <c r="B11317" s="787" t="s">
        <v>10316</v>
      </c>
      <c r="C11317" s="784">
        <v>84249</v>
      </c>
      <c r="D11317" s="784" t="s">
        <v>3165</v>
      </c>
      <c r="E11317" s="784">
        <v>70</v>
      </c>
      <c r="F11317" s="784">
        <v>4010</v>
      </c>
      <c r="G11317" s="784" t="s">
        <v>3740</v>
      </c>
      <c r="H11317" s="784" t="s">
        <v>1573</v>
      </c>
      <c r="J11317" s="784">
        <v>1</v>
      </c>
      <c r="K11317" s="784">
        <v>10.72</v>
      </c>
      <c r="L11317" s="793">
        <v>10.72</v>
      </c>
      <c r="M11317" s="55" t="s">
        <v>2455</v>
      </c>
    </row>
    <row r="11318" spans="1:13" ht="15">
      <c r="A11318" s="1568">
        <v>46052</v>
      </c>
      <c r="B11318" s="787" t="s">
        <v>10316</v>
      </c>
      <c r="C11318" s="786">
        <v>83348</v>
      </c>
      <c r="D11318" s="786" t="s">
        <v>6925</v>
      </c>
      <c r="E11318" s="786">
        <v>70</v>
      </c>
      <c r="F11318" s="786">
        <v>4010</v>
      </c>
      <c r="G11318" s="786" t="s">
        <v>9620</v>
      </c>
      <c r="H11318" s="786" t="s">
        <v>1573</v>
      </c>
      <c r="J11318" s="786">
        <v>1</v>
      </c>
      <c r="K11318" s="786">
        <v>11.04</v>
      </c>
      <c r="L11318" s="796">
        <v>11.04</v>
      </c>
      <c r="M11318" s="55" t="s">
        <v>2455</v>
      </c>
    </row>
    <row r="11319" spans="1:13" ht="15">
      <c r="A11319" s="1568">
        <v>46052</v>
      </c>
      <c r="B11319" s="787" t="s">
        <v>10316</v>
      </c>
      <c r="C11319" s="784">
        <v>82675</v>
      </c>
      <c r="D11319" s="784" t="s">
        <v>6925</v>
      </c>
      <c r="E11319" s="784">
        <v>100</v>
      </c>
      <c r="F11319" s="784">
        <v>4010</v>
      </c>
      <c r="G11319" s="784" t="s">
        <v>4497</v>
      </c>
      <c r="H11319" s="784" t="s">
        <v>1573</v>
      </c>
      <c r="J11319" s="784">
        <v>1</v>
      </c>
      <c r="K11319" s="784">
        <v>4.66</v>
      </c>
      <c r="L11319" s="793">
        <v>4.66</v>
      </c>
      <c r="M11319" s="55" t="s">
        <v>2455</v>
      </c>
    </row>
    <row r="11320" spans="1:13" ht="15">
      <c r="A11320" s="1568">
        <v>46052</v>
      </c>
      <c r="B11320" s="787" t="s">
        <v>10316</v>
      </c>
      <c r="C11320" s="786">
        <v>68119</v>
      </c>
      <c r="D11320" s="786" t="s">
        <v>4540</v>
      </c>
      <c r="E11320" s="786">
        <v>140</v>
      </c>
      <c r="F11320" s="786">
        <v>4010</v>
      </c>
      <c r="G11320" s="786" t="s">
        <v>3743</v>
      </c>
      <c r="H11320" s="786" t="s">
        <v>1573</v>
      </c>
      <c r="J11320" s="786">
        <v>1</v>
      </c>
      <c r="K11320" s="786">
        <v>4.5</v>
      </c>
      <c r="L11320" s="796">
        <v>4.5</v>
      </c>
      <c r="M11320" s="55" t="s">
        <v>2455</v>
      </c>
    </row>
    <row r="11321" spans="1:13" ht="15">
      <c r="A11321" s="1568">
        <v>46052</v>
      </c>
      <c r="B11321" s="787" t="s">
        <v>10316</v>
      </c>
      <c r="C11321" s="784">
        <v>83294</v>
      </c>
      <c r="D11321" s="784" t="s">
        <v>4540</v>
      </c>
      <c r="E11321" s="784">
        <v>85</v>
      </c>
      <c r="F11321" s="784">
        <v>4010</v>
      </c>
      <c r="G11321" s="784" t="s">
        <v>4494</v>
      </c>
      <c r="H11321" s="784" t="s">
        <v>1573</v>
      </c>
      <c r="J11321" s="784">
        <v>1</v>
      </c>
      <c r="K11321" s="784">
        <v>7.67</v>
      </c>
      <c r="L11321" s="793">
        <v>7.67</v>
      </c>
      <c r="M11321" s="55" t="s">
        <v>2455</v>
      </c>
    </row>
    <row r="11322" spans="1:13" ht="15">
      <c r="A11322" s="1568">
        <v>46052</v>
      </c>
      <c r="B11322" s="787" t="s">
        <v>10316</v>
      </c>
      <c r="C11322" s="786">
        <v>80223</v>
      </c>
      <c r="D11322" s="786" t="s">
        <v>2562</v>
      </c>
      <c r="E11322" s="786" t="s">
        <v>441</v>
      </c>
      <c r="F11322" s="786">
        <v>4010</v>
      </c>
      <c r="G11322" s="786" t="s">
        <v>3744</v>
      </c>
      <c r="H11322" s="786" t="s">
        <v>1573</v>
      </c>
      <c r="J11322" s="786">
        <v>1</v>
      </c>
      <c r="K11322" s="786">
        <v>4.9000000000000004</v>
      </c>
      <c r="L11322" s="796">
        <v>4.9000000000000004</v>
      </c>
      <c r="M11322" s="55" t="s">
        <v>2455</v>
      </c>
    </row>
    <row r="11323" spans="1:13" ht="15">
      <c r="A11323" s="1568">
        <v>46052</v>
      </c>
      <c r="B11323" s="787" t="s">
        <v>10316</v>
      </c>
      <c r="C11323" s="784">
        <v>83748</v>
      </c>
      <c r="D11323" s="784" t="s">
        <v>7644</v>
      </c>
      <c r="E11323" s="784">
        <v>70</v>
      </c>
      <c r="F11323" s="784">
        <v>4010</v>
      </c>
      <c r="G11323" s="784" t="s">
        <v>4491</v>
      </c>
      <c r="H11323" s="784" t="s">
        <v>1573</v>
      </c>
      <c r="J11323" s="784">
        <v>1</v>
      </c>
      <c r="K11323" s="784">
        <v>5.71</v>
      </c>
      <c r="L11323" s="793">
        <v>5.71</v>
      </c>
      <c r="M11323" s="55" t="s">
        <v>2455</v>
      </c>
    </row>
    <row r="11324" spans="1:13" ht="15">
      <c r="A11324" s="1568">
        <v>46052</v>
      </c>
      <c r="B11324" s="787" t="s">
        <v>10316</v>
      </c>
      <c r="C11324" s="786">
        <v>81666</v>
      </c>
      <c r="D11324" s="786" t="s">
        <v>5630</v>
      </c>
      <c r="E11324" s="786">
        <v>75</v>
      </c>
      <c r="F11324" s="786">
        <v>4010</v>
      </c>
      <c r="G11324" s="786" t="s">
        <v>3746</v>
      </c>
      <c r="H11324" s="786" t="s">
        <v>1573</v>
      </c>
      <c r="J11324" s="786">
        <v>1</v>
      </c>
      <c r="K11324" s="786">
        <v>5.74</v>
      </c>
      <c r="L11324" s="796">
        <v>5.74</v>
      </c>
      <c r="M11324" s="55" t="s">
        <v>2455</v>
      </c>
    </row>
    <row r="11325" spans="1:13" ht="15">
      <c r="A11325" s="1568">
        <v>46052</v>
      </c>
      <c r="B11325" s="787" t="s">
        <v>10316</v>
      </c>
      <c r="C11325" s="784">
        <v>83113</v>
      </c>
      <c r="D11325" s="784" t="s">
        <v>6196</v>
      </c>
      <c r="E11325" s="784">
        <v>130</v>
      </c>
      <c r="F11325" s="784">
        <v>4010</v>
      </c>
      <c r="G11325" s="784" t="s">
        <v>3959</v>
      </c>
      <c r="H11325" s="784" t="s">
        <v>1573</v>
      </c>
      <c r="J11325" s="784">
        <v>1</v>
      </c>
      <c r="K11325" s="784">
        <v>9.5</v>
      </c>
      <c r="L11325" s="793">
        <v>9.5</v>
      </c>
      <c r="M11325" s="55" t="s">
        <v>2455</v>
      </c>
    </row>
    <row r="11326" spans="1:13" ht="15">
      <c r="A11326" s="1568">
        <v>46052</v>
      </c>
      <c r="B11326" s="787" t="s">
        <v>10316</v>
      </c>
      <c r="C11326" s="786">
        <v>83721</v>
      </c>
      <c r="D11326" s="786" t="s">
        <v>2896</v>
      </c>
      <c r="E11326" s="786">
        <v>130</v>
      </c>
      <c r="F11326" s="786">
        <v>4010</v>
      </c>
      <c r="G11326" s="786" t="s">
        <v>9400</v>
      </c>
      <c r="H11326" s="786" t="s">
        <v>1573</v>
      </c>
      <c r="J11326" s="786">
        <v>1</v>
      </c>
      <c r="K11326" s="786">
        <v>17.489999999999998</v>
      </c>
      <c r="L11326" s="796">
        <v>17.489999999999998</v>
      </c>
      <c r="M11326" s="55" t="s">
        <v>2455</v>
      </c>
    </row>
    <row r="11327" spans="1:13" ht="15">
      <c r="A11327" s="1568">
        <v>46052</v>
      </c>
      <c r="B11327" s="787" t="s">
        <v>10316</v>
      </c>
      <c r="C11327" s="784">
        <v>83165</v>
      </c>
      <c r="D11327" s="784" t="s">
        <v>5452</v>
      </c>
      <c r="E11327" s="784">
        <v>150</v>
      </c>
      <c r="F11327" s="784">
        <v>4010</v>
      </c>
      <c r="G11327" s="784" t="s">
        <v>9342</v>
      </c>
      <c r="H11327" s="784" t="s">
        <v>1573</v>
      </c>
      <c r="J11327" s="784">
        <v>1</v>
      </c>
      <c r="K11327" s="784">
        <v>10.46</v>
      </c>
      <c r="L11327" s="793">
        <v>10.46</v>
      </c>
      <c r="M11327" s="55" t="s">
        <v>2455</v>
      </c>
    </row>
    <row r="11328" spans="1:13" ht="15">
      <c r="A11328" s="1568">
        <v>46052</v>
      </c>
      <c r="B11328" s="787" t="s">
        <v>10316</v>
      </c>
      <c r="C11328" s="786">
        <v>83725</v>
      </c>
      <c r="D11328" s="786" t="s">
        <v>8091</v>
      </c>
      <c r="E11328" s="786">
        <v>85</v>
      </c>
      <c r="F11328" s="786">
        <v>4010</v>
      </c>
      <c r="G11328" s="786" t="s">
        <v>4314</v>
      </c>
      <c r="H11328" s="786" t="s">
        <v>1573</v>
      </c>
      <c r="J11328" s="786">
        <v>3</v>
      </c>
      <c r="K11328" s="786">
        <v>8.91</v>
      </c>
      <c r="L11328" s="796">
        <v>26.73</v>
      </c>
      <c r="M11328" s="55" t="s">
        <v>2455</v>
      </c>
    </row>
    <row r="11329" spans="1:14" ht="15">
      <c r="A11329" s="1568">
        <v>46052</v>
      </c>
      <c r="B11329" s="787" t="s">
        <v>10316</v>
      </c>
      <c r="C11329" s="784">
        <v>83282</v>
      </c>
      <c r="D11329" s="784" t="s">
        <v>3930</v>
      </c>
      <c r="E11329" s="784">
        <v>140</v>
      </c>
      <c r="F11329" s="784">
        <v>4010</v>
      </c>
      <c r="G11329" s="784" t="s">
        <v>3719</v>
      </c>
      <c r="H11329" s="784" t="s">
        <v>1573</v>
      </c>
      <c r="J11329" s="784">
        <v>1</v>
      </c>
      <c r="K11329" s="784">
        <v>6.86</v>
      </c>
      <c r="L11329" s="793">
        <v>6.86</v>
      </c>
      <c r="M11329" s="55" t="s">
        <v>2455</v>
      </c>
    </row>
    <row r="11330" spans="1:14" ht="15">
      <c r="A11330" s="1568">
        <v>46052</v>
      </c>
      <c r="B11330" s="787" t="s">
        <v>10316</v>
      </c>
      <c r="C11330" s="786">
        <v>83973</v>
      </c>
      <c r="D11330" s="786" t="s">
        <v>8185</v>
      </c>
      <c r="E11330" s="786">
        <v>100</v>
      </c>
      <c r="F11330" s="786">
        <v>4010</v>
      </c>
      <c r="G11330" s="786" t="s">
        <v>3725</v>
      </c>
      <c r="H11330" s="786" t="s">
        <v>1573</v>
      </c>
      <c r="J11330" s="786">
        <v>1</v>
      </c>
      <c r="K11330" s="786">
        <v>7.16</v>
      </c>
      <c r="L11330" s="796">
        <v>7.16</v>
      </c>
      <c r="M11330" s="55" t="s">
        <v>2455</v>
      </c>
    </row>
    <row r="11331" spans="1:14" ht="15">
      <c r="A11331" s="1568">
        <v>46053</v>
      </c>
      <c r="B11331" s="1581" t="s">
        <v>10321</v>
      </c>
      <c r="C11331" s="784">
        <v>81666</v>
      </c>
      <c r="D11331" s="784" t="s">
        <v>3106</v>
      </c>
      <c r="E11331" s="784">
        <v>70</v>
      </c>
      <c r="F11331" s="784">
        <v>4010</v>
      </c>
      <c r="G11331" s="784" t="s">
        <v>2501</v>
      </c>
      <c r="H11331" s="784" t="s">
        <v>1573</v>
      </c>
      <c r="I11331" s="797">
        <v>4.89710901028844E+16</v>
      </c>
      <c r="J11331" s="784">
        <v>100</v>
      </c>
      <c r="K11331" s="784">
        <v>4.8</v>
      </c>
      <c r="L11331" s="793">
        <v>480</v>
      </c>
      <c r="M11331" s="55" t="s">
        <v>2618</v>
      </c>
      <c r="N11331" s="788" t="s">
        <v>10322</v>
      </c>
    </row>
    <row r="11332" spans="1:14" ht="15">
      <c r="A11332" s="1568">
        <v>46053</v>
      </c>
      <c r="B11332" s="55" t="s">
        <v>10323</v>
      </c>
      <c r="C11332" s="784">
        <v>82008</v>
      </c>
      <c r="D11332" s="784" t="s">
        <v>5777</v>
      </c>
      <c r="E11332" s="784">
        <v>130</v>
      </c>
      <c r="F11332" s="784">
        <v>4010</v>
      </c>
      <c r="G11332" s="784" t="s">
        <v>4495</v>
      </c>
      <c r="H11332" s="784" t="s">
        <v>1573</v>
      </c>
      <c r="J11332" s="784">
        <v>1</v>
      </c>
      <c r="K11332" s="784">
        <v>6.93</v>
      </c>
      <c r="L11332" s="793">
        <v>6.93</v>
      </c>
      <c r="M11332" s="55" t="s">
        <v>2455</v>
      </c>
    </row>
    <row r="11333" spans="1:14" ht="15">
      <c r="A11333" s="1568">
        <v>46053</v>
      </c>
      <c r="B11333" s="55" t="s">
        <v>10323</v>
      </c>
      <c r="C11333" s="786">
        <v>67223</v>
      </c>
      <c r="D11333" s="786" t="s">
        <v>10324</v>
      </c>
      <c r="E11333" s="786">
        <v>110</v>
      </c>
      <c r="F11333" s="786">
        <v>4010</v>
      </c>
      <c r="G11333" s="786" t="s">
        <v>10325</v>
      </c>
      <c r="H11333" s="786" t="s">
        <v>1573</v>
      </c>
      <c r="J11333" s="786">
        <v>1</v>
      </c>
      <c r="K11333" s="786">
        <v>12.57</v>
      </c>
      <c r="L11333" s="796">
        <v>12.57</v>
      </c>
      <c r="M11333" s="55" t="s">
        <v>2455</v>
      </c>
    </row>
    <row r="11334" spans="1:14" ht="15">
      <c r="A11334" s="1568">
        <v>46053</v>
      </c>
      <c r="B11334" s="55" t="s">
        <v>10323</v>
      </c>
      <c r="C11334" s="784">
        <v>50763</v>
      </c>
      <c r="D11334" s="784" t="s">
        <v>3486</v>
      </c>
      <c r="E11334" s="784" t="s">
        <v>441</v>
      </c>
      <c r="F11334" s="784">
        <v>4010</v>
      </c>
      <c r="G11334" s="784" t="s">
        <v>4499</v>
      </c>
      <c r="H11334" s="784" t="s">
        <v>1573</v>
      </c>
      <c r="J11334" s="784">
        <v>1</v>
      </c>
      <c r="K11334" s="784">
        <v>3.96</v>
      </c>
      <c r="L11334" s="793">
        <v>3.96</v>
      </c>
      <c r="M11334" s="55" t="s">
        <v>2455</v>
      </c>
    </row>
    <row r="11335" spans="1:14" ht="15">
      <c r="A11335" s="1568">
        <v>46053</v>
      </c>
      <c r="B11335" s="55" t="s">
        <v>10323</v>
      </c>
      <c r="C11335" s="786">
        <v>81881</v>
      </c>
      <c r="D11335" s="786" t="s">
        <v>3567</v>
      </c>
      <c r="E11335" s="786">
        <v>110</v>
      </c>
      <c r="F11335" s="786">
        <v>4010</v>
      </c>
      <c r="G11335" s="786" t="s">
        <v>4503</v>
      </c>
      <c r="H11335" s="786" t="s">
        <v>1573</v>
      </c>
      <c r="J11335" s="786">
        <v>1</v>
      </c>
      <c r="K11335" s="786">
        <v>7.17</v>
      </c>
      <c r="L11335" s="796">
        <v>7.17</v>
      </c>
      <c r="M11335" s="55" t="s">
        <v>2455</v>
      </c>
    </row>
    <row r="11336" spans="1:14" ht="15">
      <c r="A11336" s="1568">
        <v>46053</v>
      </c>
      <c r="B11336" s="55" t="s">
        <v>10323</v>
      </c>
      <c r="C11336" s="784">
        <v>83624</v>
      </c>
      <c r="D11336" s="784" t="s">
        <v>6088</v>
      </c>
      <c r="E11336" s="784" t="s">
        <v>2356</v>
      </c>
      <c r="F11336" s="784">
        <v>4010</v>
      </c>
      <c r="G11336" s="784" t="s">
        <v>10326</v>
      </c>
      <c r="H11336" s="784" t="s">
        <v>1573</v>
      </c>
      <c r="J11336" s="784">
        <v>2</v>
      </c>
      <c r="K11336" s="784">
        <v>10.73</v>
      </c>
      <c r="L11336" s="793">
        <v>21.46</v>
      </c>
      <c r="M11336" s="55" t="s">
        <v>2455</v>
      </c>
    </row>
    <row r="11337" spans="1:14" ht="15">
      <c r="A11337" s="1568">
        <v>46053</v>
      </c>
      <c r="B11337" s="55" t="s">
        <v>10323</v>
      </c>
      <c r="C11337" s="786">
        <v>83510</v>
      </c>
      <c r="D11337" s="786" t="s">
        <v>5705</v>
      </c>
      <c r="E11337" s="786">
        <v>150</v>
      </c>
      <c r="F11337" s="786">
        <v>4010</v>
      </c>
      <c r="G11337" s="786" t="s">
        <v>10327</v>
      </c>
      <c r="H11337" s="786" t="s">
        <v>1573</v>
      </c>
      <c r="J11337" s="786">
        <v>1</v>
      </c>
      <c r="K11337" s="786">
        <v>13.1</v>
      </c>
      <c r="L11337" s="796">
        <v>13.1</v>
      </c>
      <c r="M11337" s="55" t="s">
        <v>2455</v>
      </c>
    </row>
    <row r="11338" spans="1:14" ht="15">
      <c r="A11338" s="1568">
        <v>46053</v>
      </c>
      <c r="B11338" s="55" t="s">
        <v>10323</v>
      </c>
      <c r="C11338" s="784">
        <v>81913</v>
      </c>
      <c r="D11338" s="784" t="s">
        <v>5766</v>
      </c>
      <c r="E11338" s="784">
        <v>90</v>
      </c>
      <c r="F11338" s="784">
        <v>4010</v>
      </c>
      <c r="G11338" s="784" t="s">
        <v>10170</v>
      </c>
      <c r="H11338" s="784" t="s">
        <v>1573</v>
      </c>
      <c r="J11338" s="784">
        <v>3</v>
      </c>
      <c r="K11338" s="784">
        <v>7.19</v>
      </c>
      <c r="L11338" s="793">
        <v>21.57</v>
      </c>
      <c r="M11338" s="55" t="s">
        <v>2455</v>
      </c>
    </row>
    <row r="11339" spans="1:14" ht="15">
      <c r="A11339" s="1568">
        <v>46053</v>
      </c>
      <c r="B11339" s="55" t="s">
        <v>10323</v>
      </c>
      <c r="C11339" s="786">
        <v>83725</v>
      </c>
      <c r="D11339" s="786" t="s">
        <v>6104</v>
      </c>
      <c r="E11339" s="786">
        <v>130</v>
      </c>
      <c r="F11339" s="786">
        <v>4010</v>
      </c>
      <c r="G11339" s="786" t="s">
        <v>10328</v>
      </c>
      <c r="H11339" s="786" t="s">
        <v>1573</v>
      </c>
      <c r="J11339" s="786">
        <v>1</v>
      </c>
      <c r="K11339" s="786">
        <v>9.4</v>
      </c>
      <c r="L11339" s="796">
        <v>9.4</v>
      </c>
      <c r="M11339" s="55" t="s">
        <v>2455</v>
      </c>
    </row>
    <row r="11340" spans="1:14" ht="15">
      <c r="A11340" s="1568">
        <v>46053</v>
      </c>
      <c r="B11340" s="55" t="s">
        <v>10323</v>
      </c>
      <c r="C11340" s="784">
        <v>80039</v>
      </c>
      <c r="D11340" s="784" t="s">
        <v>2653</v>
      </c>
      <c r="E11340" s="784" t="s">
        <v>441</v>
      </c>
      <c r="F11340" s="784">
        <v>4010</v>
      </c>
      <c r="G11340" s="784" t="s">
        <v>4774</v>
      </c>
      <c r="H11340" s="784" t="s">
        <v>1573</v>
      </c>
      <c r="J11340" s="784">
        <v>1</v>
      </c>
      <c r="K11340" s="784">
        <v>13.49</v>
      </c>
      <c r="L11340" s="793">
        <v>13.49</v>
      </c>
      <c r="M11340" s="55" t="s">
        <v>2455</v>
      </c>
    </row>
    <row r="11341" spans="1:14" ht="15">
      <c r="A11341" s="1568">
        <v>46053</v>
      </c>
      <c r="B11341" s="55" t="s">
        <v>10323</v>
      </c>
      <c r="C11341" s="786">
        <v>83401</v>
      </c>
      <c r="D11341" s="786" t="s">
        <v>5185</v>
      </c>
      <c r="E11341" s="786">
        <v>50</v>
      </c>
      <c r="F11341" s="786">
        <v>4010</v>
      </c>
      <c r="G11341" s="786" t="s">
        <v>10329</v>
      </c>
      <c r="H11341" s="786" t="s">
        <v>1573</v>
      </c>
      <c r="J11341" s="786">
        <v>1</v>
      </c>
      <c r="K11341" s="786">
        <v>6.09</v>
      </c>
      <c r="L11341" s="796">
        <v>6.09</v>
      </c>
      <c r="M11341" s="55" t="s">
        <v>2455</v>
      </c>
    </row>
    <row r="11342" spans="1:14" ht="15">
      <c r="A11342" s="1568">
        <v>46053</v>
      </c>
      <c r="B11342" s="55" t="s">
        <v>10323</v>
      </c>
      <c r="C11342" s="784">
        <v>82834</v>
      </c>
      <c r="D11342" s="784" t="s">
        <v>4761</v>
      </c>
      <c r="E11342" s="784" t="s">
        <v>3950</v>
      </c>
      <c r="F11342" s="784">
        <v>4010</v>
      </c>
      <c r="G11342" s="784" t="s">
        <v>10174</v>
      </c>
      <c r="H11342" s="784" t="s">
        <v>1573</v>
      </c>
      <c r="J11342" s="784">
        <v>1</v>
      </c>
      <c r="K11342" s="784">
        <v>33.15</v>
      </c>
      <c r="L11342" s="793">
        <v>33.15</v>
      </c>
      <c r="M11342" s="55" t="s">
        <v>2455</v>
      </c>
    </row>
    <row r="11343" spans="1:14" ht="15">
      <c r="A11343" s="1568">
        <v>46053</v>
      </c>
      <c r="B11343" s="55" t="s">
        <v>10323</v>
      </c>
      <c r="C11343" s="786">
        <v>83731</v>
      </c>
      <c r="D11343" s="786" t="s">
        <v>5567</v>
      </c>
      <c r="E11343" s="786">
        <v>120</v>
      </c>
      <c r="F11343" s="786">
        <v>4010</v>
      </c>
      <c r="G11343" s="786" t="s">
        <v>10319</v>
      </c>
      <c r="H11343" s="786" t="s">
        <v>1573</v>
      </c>
      <c r="J11343" s="786">
        <v>1</v>
      </c>
      <c r="K11343" s="786">
        <v>12.59</v>
      </c>
      <c r="L11343" s="796">
        <v>12.59</v>
      </c>
      <c r="M11343" s="55" t="s">
        <v>2455</v>
      </c>
    </row>
    <row r="11344" spans="1:14" ht="15">
      <c r="A11344" s="1568">
        <v>46053</v>
      </c>
      <c r="B11344" s="55" t="s">
        <v>10323</v>
      </c>
      <c r="C11344" s="784">
        <v>83642</v>
      </c>
      <c r="D11344" s="784" t="s">
        <v>7751</v>
      </c>
      <c r="E11344" s="784" t="s">
        <v>2061</v>
      </c>
      <c r="F11344" s="784">
        <v>4010</v>
      </c>
      <c r="G11344" s="784" t="s">
        <v>9331</v>
      </c>
      <c r="H11344" s="784" t="s">
        <v>1573</v>
      </c>
      <c r="J11344" s="784">
        <v>1</v>
      </c>
      <c r="K11344" s="784">
        <v>7.86</v>
      </c>
      <c r="L11344" s="793">
        <v>7.86</v>
      </c>
      <c r="M11344" s="55" t="s">
        <v>2455</v>
      </c>
    </row>
    <row r="11345" spans="1:13" ht="15">
      <c r="A11345" s="1568">
        <v>46053</v>
      </c>
      <c r="B11345" s="55" t="s">
        <v>10323</v>
      </c>
      <c r="C11345" s="786">
        <v>83502</v>
      </c>
      <c r="D11345" s="786" t="s">
        <v>6750</v>
      </c>
      <c r="E11345" s="786">
        <v>100</v>
      </c>
      <c r="F11345" s="786">
        <v>4010</v>
      </c>
      <c r="G11345" s="786" t="s">
        <v>9332</v>
      </c>
      <c r="H11345" s="786" t="s">
        <v>1573</v>
      </c>
      <c r="J11345" s="786">
        <v>1</v>
      </c>
      <c r="K11345" s="786">
        <v>4.54</v>
      </c>
      <c r="L11345" s="796">
        <v>4.54</v>
      </c>
      <c r="M11345" s="55" t="s">
        <v>2455</v>
      </c>
    </row>
    <row r="11346" spans="1:13" ht="15">
      <c r="A11346" s="1568">
        <v>46053</v>
      </c>
      <c r="B11346" s="55" t="s">
        <v>10323</v>
      </c>
      <c r="C11346" s="784">
        <v>83590</v>
      </c>
      <c r="D11346" s="784" t="s">
        <v>6802</v>
      </c>
      <c r="E11346" s="784">
        <v>50</v>
      </c>
      <c r="F11346" s="784">
        <v>4010</v>
      </c>
      <c r="G11346" s="784" t="s">
        <v>9333</v>
      </c>
      <c r="H11346" s="784" t="s">
        <v>1573</v>
      </c>
      <c r="J11346" s="784">
        <v>1</v>
      </c>
      <c r="K11346" s="784">
        <v>7.71</v>
      </c>
      <c r="L11346" s="793">
        <v>7.71</v>
      </c>
      <c r="M11346" s="55" t="s">
        <v>2455</v>
      </c>
    </row>
    <row r="11347" spans="1:13" ht="15">
      <c r="A11347" s="1568">
        <v>46053</v>
      </c>
      <c r="B11347" s="55" t="s">
        <v>10323</v>
      </c>
      <c r="C11347" s="786">
        <v>83282</v>
      </c>
      <c r="D11347" s="786" t="s">
        <v>4880</v>
      </c>
      <c r="E11347" s="786">
        <v>85</v>
      </c>
      <c r="F11347" s="786">
        <v>4010</v>
      </c>
      <c r="G11347" s="786" t="s">
        <v>4471</v>
      </c>
      <c r="H11347" s="786" t="s">
        <v>1573</v>
      </c>
      <c r="J11347" s="786">
        <v>4</v>
      </c>
      <c r="K11347" s="786">
        <v>6.86</v>
      </c>
      <c r="L11347" s="796">
        <v>27.44</v>
      </c>
      <c r="M11347" s="55" t="s">
        <v>2455</v>
      </c>
    </row>
    <row r="11348" spans="1:13" ht="15">
      <c r="A11348" s="1568">
        <v>46053</v>
      </c>
      <c r="B11348" s="55" t="s">
        <v>10323</v>
      </c>
      <c r="C11348" s="784">
        <v>82400</v>
      </c>
      <c r="D11348" s="784" t="s">
        <v>4880</v>
      </c>
      <c r="E11348" s="784">
        <v>90</v>
      </c>
      <c r="F11348" s="784">
        <v>4010</v>
      </c>
      <c r="G11348" s="784" t="s">
        <v>3955</v>
      </c>
      <c r="H11348" s="784" t="s">
        <v>1573</v>
      </c>
      <c r="J11348" s="784">
        <v>1</v>
      </c>
      <c r="K11348" s="784">
        <v>17.989999999999998</v>
      </c>
      <c r="L11348" s="793">
        <v>17.989999999999998</v>
      </c>
      <c r="M11348" s="55" t="s">
        <v>2455</v>
      </c>
    </row>
    <row r="11349" spans="1:13" ht="15">
      <c r="A11349" s="783"/>
      <c r="C11349" s="784"/>
      <c r="D11349" s="784"/>
      <c r="E11349" s="784"/>
      <c r="F11349" s="784"/>
      <c r="G11349" s="784"/>
      <c r="H11349" s="784"/>
      <c r="J11349" s="784"/>
      <c r="K11349" s="784"/>
      <c r="L11349" s="784"/>
    </row>
    <row r="11350" spans="1:13" ht="15">
      <c r="A11350" s="785"/>
      <c r="C11350" s="786"/>
      <c r="D11350" s="786"/>
      <c r="E11350" s="786"/>
      <c r="F11350" s="786"/>
      <c r="G11350" s="786"/>
      <c r="H11350" s="784"/>
      <c r="J11350" s="786"/>
      <c r="K11350" s="786"/>
      <c r="L11350" s="786"/>
    </row>
    <row r="11351" spans="1:13" ht="15">
      <c r="A11351" s="783"/>
      <c r="C11351" s="784"/>
      <c r="D11351" s="784"/>
      <c r="E11351" s="784"/>
      <c r="F11351" s="784"/>
      <c r="G11351" s="784"/>
      <c r="H11351" s="784"/>
      <c r="J11351" s="784"/>
      <c r="K11351" s="784"/>
      <c r="L11351" s="784"/>
    </row>
    <row r="11352" spans="1:13" ht="15">
      <c r="A11352" s="785"/>
      <c r="C11352" s="786"/>
      <c r="D11352" s="786"/>
      <c r="E11352" s="786"/>
      <c r="F11352" s="786"/>
      <c r="G11352" s="786"/>
      <c r="H11352" s="784"/>
      <c r="J11352" s="786"/>
      <c r="K11352" s="786"/>
      <c r="L11352" s="786"/>
    </row>
    <row r="11353" spans="1:13" ht="15">
      <c r="A11353" s="783"/>
      <c r="C11353" s="784"/>
      <c r="D11353" s="784"/>
      <c r="E11353" s="784"/>
      <c r="F11353" s="784"/>
      <c r="G11353" s="784"/>
      <c r="H11353" s="784"/>
      <c r="J11353" s="784"/>
      <c r="K11353" s="784"/>
      <c r="L11353" s="784"/>
    </row>
    <row r="11354" spans="1:13" ht="15">
      <c r="A11354" s="785"/>
      <c r="C11354" s="786"/>
      <c r="D11354" s="786"/>
      <c r="E11354" s="786"/>
      <c r="F11354" s="786"/>
      <c r="G11354" s="786"/>
      <c r="H11354" s="784"/>
      <c r="J11354" s="786"/>
      <c r="K11354" s="786"/>
      <c r="L11354" s="786"/>
    </row>
    <row r="11355" spans="1:13" ht="15">
      <c r="A11355" s="783"/>
      <c r="C11355" s="784"/>
      <c r="D11355" s="784"/>
      <c r="E11355" s="784"/>
      <c r="F11355" s="784"/>
      <c r="G11355" s="784"/>
      <c r="H11355" s="784"/>
      <c r="J11355" s="784"/>
      <c r="K11355" s="784"/>
      <c r="L11355" s="784"/>
    </row>
    <row r="11356" spans="1:13" ht="15">
      <c r="A11356" s="783"/>
      <c r="C11356" s="784"/>
      <c r="D11356" s="784"/>
      <c r="E11356" s="784"/>
      <c r="F11356" s="784"/>
      <c r="G11356" s="784"/>
      <c r="H11356" s="784"/>
    </row>
  </sheetData>
  <autoFilter ref="A1:N10376" xr:uid="{F287FD17-8968-4F84-B08E-ED6CE6C307A6}">
    <filterColumn colId="0">
      <filters>
        <dateGroupItem year="2026" month="1" day="3" dateTimeGrouping="day"/>
      </filters>
    </filterColumn>
  </autoFilter>
  <sortState xmlns:xlrd2="http://schemas.microsoft.com/office/spreadsheetml/2017/richdata2" ref="A2:M1045591">
    <sortCondition ref="A2:A1045591"/>
  </sortState>
  <dataValidations count="6">
    <dataValidation type="list" allowBlank="1" showInputMessage="1" showErrorMessage="1" sqref="M92:M203 M205:M296 M321:M322 M509:M563 M566:M569 M630:M654 L1212:L1221 M1229 M1608:M1609 M1:M90 N3590 M3588:M3591 M3599:M3603 M3608:M3609 M4077:M4079 M4084:M4085 M4198:M4200 M4203 M4441:M4446 M4448:M4452 M4725:M4731 M5651:M5654 M6145 N6197 M6195:M6198 M7182 M8561:M8564 M8579 M8585 M8629:M8630 M8730:M8732 M9026 M9036 M9124 M9201 M10449:M10450 M10959 M10965:M10966 M11554:M1048576" xr:uid="{BD75F2E1-DF52-4E00-B9A9-C67CE6BAAAF7}">
      <formula1>"Vendor Error,Adj Error,Borderfree,Receiving Error,Sku Change,"</formula1>
    </dataValidation>
    <dataValidation type="list" allowBlank="1" showInputMessage="1" showErrorMessage="1" sqref="M91 M204 M297:M320 M323:M508 M564:M565 M570:M629 L1067:M1067 B1140 M1068:M1211 M1222:M1228 M655:M1066 M1230:M1607 M1610:M2874 M3606 M4080" xr:uid="{A61AF04D-AD88-4286-85F3-2588025BFE3D}">
      <formula1>"Knife cut,Borderfree,RMA wrong item,Vendor Error,Adj Error,Rec Error,AB damage,Damaged/Dirty,Sku change,Small qty missing from location,IAJ-small qty found,MM2 not found,MMV not found,"</formula1>
    </dataValidation>
    <dataValidation type="list" allowBlank="1" showInputMessage="1" showErrorMessage="1" sqref="M1212:M1221" xr:uid="{6834E0A0-9F1A-42AE-9216-1F0AE35AA9F6}">
      <formula1>"Donations,Vendor Error,Adj Error,Borderfree,Receiving Error,Sku Change,"</formula1>
    </dataValidation>
    <dataValidation type="list" allowBlank="1" showInputMessage="1" showErrorMessage="1" sqref="M2875:M3587 M3592:M3598 M3607 M3604:M3605 M3610:M4076 M4081:M4083 M4201:M4202 M4086:M4197 M4204:M4440 M4447 M4453:M4724 M4732:M4938" xr:uid="{CABDD20C-F958-412A-837B-64BD35298F6A}">
      <formula1>"Pc missing from set,Knife cut,Borderfree,RMA wrong item,Vendor Error,Adj Error,Rec Error,AB damage,Damaged/Dirty,Sku change,Small qty missing from location,IAJ-small qty found,MM2 not found,MMV not found,"</formula1>
    </dataValidation>
    <dataValidation type="list" allowBlank="1" showInputMessage="1" showErrorMessage="1" sqref="M4939:M5650 M5655:M6144 M6146:M6194 M6199:M7000 M7021:M7181 M7183:M7509 M7510:N7510 M7511:M8560 M8565:M8578 M8580:M8584 M8586:M8628 M8631:M8729 M8733:M9025 M9027:M9035 M9037:M9123 M9125:M9200 M9202:M10095 M10098:M10170 M10176:M10448 M10451:M10958 M10960:M10964 M10967:M11553" xr:uid="{D4BC6772-A47A-4B7F-A38F-C63F22243FE6}">
      <formula1>"?,Pc missing from set,Knife cut,Borderfree,RMA wrong item,Vendor Error,Adj Error,Rec Error,AB damage,Damaged/Dirty,Sku change,Small qty missing from location,IAJ-small qty found,MM2 not found,MMV not found,"</formula1>
    </dataValidation>
    <dataValidation type="list" allowBlank="1" showInputMessage="1" showErrorMessage="1" sqref="M7001:M7020" xr:uid="{D250025A-E620-47FD-9FDD-D899EDA2973D}">
      <formula1>"Inv adj journal--other,Pc missing from set,Knife cut,Borderfree,RMA wrong item,Vendor Error,Adj Error,Rec Error,AB damage,Damaged/Dirty,Sku change,Small qty missing from location,IAJ-small qty found,MM2 not found,MMV not found,"</formula1>
    </dataValidation>
  </dataValidations>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0BB9A8-CED1-437A-8D0F-C22A478F2FC8}">
  <dimension ref="A1:T742"/>
  <sheetViews>
    <sheetView workbookViewId="0">
      <pane xSplit="2" ySplit="2" topLeftCell="C3" activePane="bottomRight" state="frozen"/>
      <selection pane="bottomRight"/>
      <selection pane="bottomLeft"/>
      <selection pane="topRight"/>
    </sheetView>
  </sheetViews>
  <sheetFormatPr defaultRowHeight="12.75"/>
  <cols>
    <col min="3" max="3" width="16.7109375" bestFit="1" customWidth="1"/>
    <col min="4" max="4" width="16.5703125" bestFit="1" customWidth="1"/>
    <col min="5" max="5" width="24.7109375" style="55" hidden="1" customWidth="1"/>
    <col min="6" max="6" width="19.140625" style="264" hidden="1" customWidth="1"/>
    <col min="7" max="7" width="26.85546875" hidden="1" customWidth="1"/>
    <col min="8" max="8" width="2.42578125" customWidth="1"/>
    <col min="9" max="9" width="10.140625" bestFit="1" customWidth="1"/>
    <col min="10" max="10" width="12.5703125" customWidth="1"/>
    <col min="11" max="11" width="26.140625" customWidth="1"/>
    <col min="12" max="12" width="2.28515625" customWidth="1"/>
    <col min="14" max="14" width="23.42578125" customWidth="1"/>
    <col min="15" max="15" width="30.5703125" customWidth="1"/>
  </cols>
  <sheetData>
    <row r="1" spans="1:20" ht="42.75" customHeight="1">
      <c r="E1" s="1936" t="s">
        <v>10330</v>
      </c>
      <c r="F1" s="1936"/>
      <c r="G1" s="1206" t="str">
        <f>TEXT(COUNTIF(G3:G706,TRUE)/COUNTA(G3:G706), "0.00%")</f>
        <v>100.00%</v>
      </c>
      <c r="I1" s="1937">
        <v>46048</v>
      </c>
      <c r="J1" s="1936"/>
      <c r="K1" s="1206" t="str">
        <f>TEXT(COUNTIF(K3:K706,TRUE)/COUNTA(K3:K706), "0.00%")</f>
        <v>0.00%</v>
      </c>
      <c r="M1" s="1937"/>
      <c r="N1" s="1936"/>
      <c r="O1" s="1206" t="str">
        <f>TEXT(COUNTIF(O3:O706,TRUE)/COUNTA(O3:O706), "0.00%")</f>
        <v>0.00%</v>
      </c>
    </row>
    <row r="2" spans="1:20" ht="23.25" customHeight="1">
      <c r="A2" s="1207" t="s">
        <v>2038</v>
      </c>
      <c r="B2" s="1208" t="s">
        <v>2039</v>
      </c>
      <c r="C2" s="1209" t="s">
        <v>10331</v>
      </c>
      <c r="D2" s="1209" t="s">
        <v>10332</v>
      </c>
      <c r="E2" s="1208" t="s">
        <v>2040</v>
      </c>
      <c r="F2" s="1209" t="s">
        <v>518</v>
      </c>
      <c r="G2" s="1208" t="s">
        <v>10333</v>
      </c>
      <c r="H2" s="999"/>
      <c r="I2" s="1208" t="s">
        <v>2040</v>
      </c>
      <c r="J2" s="1209" t="s">
        <v>518</v>
      </c>
      <c r="K2" s="1208" t="s">
        <v>10333</v>
      </c>
      <c r="L2" s="999"/>
      <c r="M2" s="1208" t="s">
        <v>2040</v>
      </c>
      <c r="N2" s="1209" t="s">
        <v>518</v>
      </c>
      <c r="O2" s="1208" t="s">
        <v>10333</v>
      </c>
    </row>
    <row r="3" spans="1:20" ht="16.5" customHeight="1">
      <c r="A3" s="1917">
        <v>52</v>
      </c>
      <c r="B3" s="980" t="s">
        <v>2041</v>
      </c>
      <c r="C3" s="1917" t="s">
        <v>10334</v>
      </c>
      <c r="D3" s="1917" t="s">
        <v>10335</v>
      </c>
      <c r="E3" s="1210" t="s">
        <v>1037</v>
      </c>
      <c r="F3" s="989">
        <v>45867</v>
      </c>
      <c r="G3" s="983" t="b">
        <v>1</v>
      </c>
      <c r="H3" s="999"/>
      <c r="I3" s="1210"/>
      <c r="J3" s="989"/>
      <c r="K3" s="983" t="b">
        <v>0</v>
      </c>
      <c r="L3" s="999"/>
      <c r="M3" s="1210"/>
      <c r="N3" s="989"/>
      <c r="O3" s="983" t="b">
        <v>0</v>
      </c>
    </row>
    <row r="4" spans="1:20" ht="16.5" customHeight="1">
      <c r="A4" s="1917"/>
      <c r="B4" s="981" t="s">
        <v>306</v>
      </c>
      <c r="C4" s="1917"/>
      <c r="D4" s="1917"/>
      <c r="E4" s="1210" t="s">
        <v>1037</v>
      </c>
      <c r="F4" s="989">
        <v>45867</v>
      </c>
      <c r="G4" s="984" t="b">
        <v>1</v>
      </c>
      <c r="H4" s="999"/>
      <c r="I4" s="1210"/>
      <c r="J4" s="989"/>
      <c r="K4" s="984" t="b">
        <v>0</v>
      </c>
      <c r="L4" s="999"/>
      <c r="M4" s="1210"/>
      <c r="N4" s="989"/>
      <c r="O4" s="984" t="b">
        <v>0</v>
      </c>
    </row>
    <row r="5" spans="1:20" ht="16.5" customHeight="1">
      <c r="A5" s="1917"/>
      <c r="B5" s="981" t="s">
        <v>2043</v>
      </c>
      <c r="C5" s="1917"/>
      <c r="D5" s="1917"/>
      <c r="E5" s="1210" t="s">
        <v>1037</v>
      </c>
      <c r="F5" s="989">
        <v>45867</v>
      </c>
      <c r="G5" s="984" t="b">
        <v>1</v>
      </c>
      <c r="H5" s="999"/>
      <c r="I5" s="1210"/>
      <c r="J5" s="989"/>
      <c r="K5" s="984" t="b">
        <v>0</v>
      </c>
      <c r="L5" s="999"/>
      <c r="M5" s="1210"/>
      <c r="N5" s="989"/>
      <c r="O5" s="984" t="b">
        <v>0</v>
      </c>
    </row>
    <row r="6" spans="1:20" ht="16.5" customHeight="1">
      <c r="A6" s="1917"/>
      <c r="B6" s="981" t="s">
        <v>2044</v>
      </c>
      <c r="C6" s="1917"/>
      <c r="D6" s="1917"/>
      <c r="E6" s="1210" t="s">
        <v>1037</v>
      </c>
      <c r="F6" s="989">
        <v>45867</v>
      </c>
      <c r="G6" s="984" t="b">
        <v>1</v>
      </c>
      <c r="H6" s="999"/>
      <c r="I6" s="1210"/>
      <c r="J6" s="989"/>
      <c r="K6" s="984" t="b">
        <v>0</v>
      </c>
      <c r="L6" s="999"/>
      <c r="M6" s="1210"/>
      <c r="N6" s="989"/>
      <c r="O6" s="984" t="b">
        <v>0</v>
      </c>
    </row>
    <row r="7" spans="1:20" ht="16.5" customHeight="1">
      <c r="A7" s="1917"/>
      <c r="B7" s="981" t="s">
        <v>728</v>
      </c>
      <c r="C7" s="1917"/>
      <c r="D7" s="1917"/>
      <c r="E7" s="1210" t="s">
        <v>1037</v>
      </c>
      <c r="F7" s="989">
        <v>45867</v>
      </c>
      <c r="G7" s="984" t="b">
        <v>1</v>
      </c>
      <c r="H7" s="999"/>
      <c r="I7" s="1210"/>
      <c r="J7" s="989"/>
      <c r="K7" s="984" t="b">
        <v>0</v>
      </c>
      <c r="L7" s="999"/>
      <c r="M7" s="1210"/>
      <c r="N7" s="989"/>
      <c r="O7" s="984" t="b">
        <v>0</v>
      </c>
    </row>
    <row r="8" spans="1:20" ht="16.5" customHeight="1">
      <c r="A8" s="1917"/>
      <c r="B8" s="981" t="s">
        <v>2045</v>
      </c>
      <c r="C8" s="1917"/>
      <c r="D8" s="1917"/>
      <c r="E8" s="1210" t="s">
        <v>1037</v>
      </c>
      <c r="F8" s="989">
        <v>45867</v>
      </c>
      <c r="G8" s="984" t="b">
        <v>1</v>
      </c>
      <c r="H8" s="999"/>
      <c r="I8" s="1210"/>
      <c r="J8" s="989"/>
      <c r="K8" s="984" t="b">
        <v>0</v>
      </c>
      <c r="L8" s="999"/>
      <c r="M8" s="1210"/>
      <c r="N8" s="989"/>
      <c r="O8" s="984" t="b">
        <v>0</v>
      </c>
      <c r="T8" s="57"/>
    </row>
    <row r="9" spans="1:20" ht="16.5" customHeight="1">
      <c r="A9" s="1917"/>
      <c r="B9" s="981" t="s">
        <v>2046</v>
      </c>
      <c r="C9" s="1917"/>
      <c r="D9" s="1917"/>
      <c r="E9" s="1210" t="s">
        <v>1037</v>
      </c>
      <c r="F9" s="989">
        <v>45867</v>
      </c>
      <c r="G9" s="984" t="b">
        <v>1</v>
      </c>
      <c r="H9" s="999"/>
      <c r="I9" s="1210"/>
      <c r="J9" s="989"/>
      <c r="K9" s="984" t="b">
        <v>0</v>
      </c>
      <c r="L9" s="999"/>
      <c r="M9" s="1210"/>
      <c r="N9" s="989"/>
      <c r="O9" s="984" t="b">
        <v>0</v>
      </c>
    </row>
    <row r="10" spans="1:20" ht="16.5" customHeight="1">
      <c r="A10" s="1917"/>
      <c r="B10" s="981" t="s">
        <v>2047</v>
      </c>
      <c r="C10" s="1917"/>
      <c r="D10" s="1917"/>
      <c r="E10" s="1210" t="s">
        <v>1037</v>
      </c>
      <c r="F10" s="989">
        <v>45867</v>
      </c>
      <c r="G10" s="984" t="b">
        <v>1</v>
      </c>
      <c r="H10" s="999"/>
      <c r="I10" s="1210"/>
      <c r="J10" s="989"/>
      <c r="K10" s="984" t="b">
        <v>0</v>
      </c>
      <c r="L10" s="999"/>
      <c r="M10" s="1210"/>
      <c r="N10" s="989"/>
      <c r="O10" s="984" t="b">
        <v>0</v>
      </c>
    </row>
    <row r="11" spans="1:20" ht="16.5" customHeight="1">
      <c r="A11" s="1917"/>
      <c r="B11" s="981" t="s">
        <v>402</v>
      </c>
      <c r="C11" s="1917"/>
      <c r="D11" s="1917"/>
      <c r="E11" s="1210" t="s">
        <v>1037</v>
      </c>
      <c r="F11" s="989">
        <v>45867</v>
      </c>
      <c r="G11" s="984" t="b">
        <v>1</v>
      </c>
      <c r="H11" s="999"/>
      <c r="I11" s="1210"/>
      <c r="J11" s="989"/>
      <c r="K11" s="984" t="b">
        <v>0</v>
      </c>
      <c r="L11" s="999"/>
      <c r="M11" s="1210"/>
      <c r="N11" s="989"/>
      <c r="O11" s="984" t="b">
        <v>0</v>
      </c>
    </row>
    <row r="12" spans="1:20" ht="14.25" customHeight="1">
      <c r="A12" s="1918">
        <v>53</v>
      </c>
      <c r="B12" s="982" t="s">
        <v>2041</v>
      </c>
      <c r="C12" s="1918" t="s">
        <v>10336</v>
      </c>
      <c r="D12" s="1918" t="s">
        <v>10337</v>
      </c>
      <c r="E12" s="1211" t="s">
        <v>1037</v>
      </c>
      <c r="F12" s="990">
        <v>45867</v>
      </c>
      <c r="G12" s="985" t="b">
        <v>1</v>
      </c>
      <c r="H12" s="999"/>
      <c r="I12" s="1211"/>
      <c r="J12" s="990"/>
      <c r="K12" s="985" t="b">
        <v>0</v>
      </c>
      <c r="L12" s="999"/>
      <c r="M12" s="1211"/>
      <c r="N12" s="990"/>
      <c r="O12" s="985" t="b">
        <v>0</v>
      </c>
    </row>
    <row r="13" spans="1:20">
      <c r="A13" s="1918"/>
      <c r="B13" s="982" t="s">
        <v>306</v>
      </c>
      <c r="C13" s="1918"/>
      <c r="D13" s="1918"/>
      <c r="E13" s="1211" t="s">
        <v>1037</v>
      </c>
      <c r="F13" s="990">
        <v>45867</v>
      </c>
      <c r="G13" s="985" t="b">
        <v>1</v>
      </c>
      <c r="H13" s="999"/>
      <c r="I13" s="1211"/>
      <c r="J13" s="990"/>
      <c r="K13" s="985" t="b">
        <v>0</v>
      </c>
      <c r="L13" s="999"/>
      <c r="M13" s="1211"/>
      <c r="N13" s="990"/>
      <c r="O13" s="985" t="b">
        <v>0</v>
      </c>
    </row>
    <row r="14" spans="1:20">
      <c r="A14" s="1918"/>
      <c r="B14" s="982" t="s">
        <v>2043</v>
      </c>
      <c r="C14" s="1918"/>
      <c r="D14" s="1918"/>
      <c r="E14" s="1211" t="s">
        <v>1037</v>
      </c>
      <c r="F14" s="990">
        <v>45867</v>
      </c>
      <c r="G14" s="985" t="b">
        <v>1</v>
      </c>
      <c r="H14" s="999"/>
      <c r="I14" s="1211"/>
      <c r="J14" s="990"/>
      <c r="K14" s="985" t="b">
        <v>0</v>
      </c>
      <c r="L14" s="999"/>
      <c r="M14" s="1211"/>
      <c r="N14" s="990"/>
      <c r="O14" s="985" t="b">
        <v>0</v>
      </c>
    </row>
    <row r="15" spans="1:20">
      <c r="A15" s="1918"/>
      <c r="B15" s="982" t="s">
        <v>2044</v>
      </c>
      <c r="C15" s="1918"/>
      <c r="D15" s="1918"/>
      <c r="E15" s="1211" t="s">
        <v>1037</v>
      </c>
      <c r="F15" s="990">
        <v>45867</v>
      </c>
      <c r="G15" s="985" t="b">
        <v>1</v>
      </c>
      <c r="H15" s="999"/>
      <c r="I15" s="1211"/>
      <c r="J15" s="990"/>
      <c r="K15" s="985" t="b">
        <v>0</v>
      </c>
      <c r="L15" s="999"/>
      <c r="M15" s="1211"/>
      <c r="N15" s="990"/>
      <c r="O15" s="985" t="b">
        <v>0</v>
      </c>
    </row>
    <row r="16" spans="1:20">
      <c r="A16" s="1918"/>
      <c r="B16" s="982" t="s">
        <v>728</v>
      </c>
      <c r="C16" s="1918"/>
      <c r="D16" s="1918"/>
      <c r="E16" s="1211" t="s">
        <v>1037</v>
      </c>
      <c r="F16" s="990">
        <v>45867</v>
      </c>
      <c r="G16" s="985" t="b">
        <v>1</v>
      </c>
      <c r="H16" s="999"/>
      <c r="I16" s="1211"/>
      <c r="J16" s="990"/>
      <c r="K16" s="985" t="b">
        <v>0</v>
      </c>
      <c r="L16" s="999"/>
      <c r="M16" s="1211"/>
      <c r="N16" s="990"/>
      <c r="O16" s="985" t="b">
        <v>0</v>
      </c>
    </row>
    <row r="17" spans="1:15">
      <c r="A17" s="1918"/>
      <c r="B17" s="982" t="s">
        <v>2045</v>
      </c>
      <c r="C17" s="1918"/>
      <c r="D17" s="1918"/>
      <c r="E17" s="1211" t="s">
        <v>1037</v>
      </c>
      <c r="F17" s="990">
        <v>45867</v>
      </c>
      <c r="G17" s="985" t="b">
        <v>1</v>
      </c>
      <c r="H17" s="999"/>
      <c r="I17" s="1211"/>
      <c r="J17" s="990"/>
      <c r="K17" s="985" t="b">
        <v>0</v>
      </c>
      <c r="L17" s="999"/>
      <c r="M17" s="1211"/>
      <c r="N17" s="990"/>
      <c r="O17" s="985" t="b">
        <v>0</v>
      </c>
    </row>
    <row r="18" spans="1:15">
      <c r="A18" s="1918"/>
      <c r="B18" s="982" t="s">
        <v>2046</v>
      </c>
      <c r="C18" s="1918"/>
      <c r="D18" s="1918"/>
      <c r="E18" s="1211" t="s">
        <v>1037</v>
      </c>
      <c r="F18" s="990">
        <v>45867</v>
      </c>
      <c r="G18" s="985" t="b">
        <v>1</v>
      </c>
      <c r="H18" s="999"/>
      <c r="I18" s="1211"/>
      <c r="J18" s="990"/>
      <c r="K18" s="985" t="b">
        <v>0</v>
      </c>
      <c r="L18" s="999"/>
      <c r="M18" s="1211"/>
      <c r="N18" s="990"/>
      <c r="O18" s="985" t="b">
        <v>0</v>
      </c>
    </row>
    <row r="19" spans="1:15">
      <c r="A19" s="1917">
        <v>53</v>
      </c>
      <c r="B19" s="980" t="s">
        <v>362</v>
      </c>
      <c r="C19" s="1917" t="s">
        <v>10336</v>
      </c>
      <c r="D19" s="1917" t="s">
        <v>10337</v>
      </c>
      <c r="E19" s="1210" t="s">
        <v>1037</v>
      </c>
      <c r="F19" s="989">
        <v>45867</v>
      </c>
      <c r="G19" s="983" t="b">
        <v>1</v>
      </c>
      <c r="H19" s="999"/>
      <c r="I19" s="1210"/>
      <c r="J19" s="989"/>
      <c r="K19" s="983" t="b">
        <v>0</v>
      </c>
      <c r="L19" s="999"/>
      <c r="M19" s="1210"/>
      <c r="N19" s="989"/>
      <c r="O19" s="983" t="b">
        <v>0</v>
      </c>
    </row>
    <row r="20" spans="1:15">
      <c r="A20" s="1917"/>
      <c r="B20" s="981" t="s">
        <v>2049</v>
      </c>
      <c r="C20" s="1917"/>
      <c r="D20" s="1917"/>
      <c r="E20" s="1210" t="s">
        <v>1037</v>
      </c>
      <c r="F20" s="989">
        <v>45867</v>
      </c>
      <c r="G20" s="984" t="b">
        <v>1</v>
      </c>
      <c r="H20" s="999"/>
      <c r="I20" s="1210"/>
      <c r="J20" s="989"/>
      <c r="K20" s="984" t="b">
        <v>0</v>
      </c>
      <c r="L20" s="999"/>
      <c r="M20" s="1210"/>
      <c r="N20" s="989"/>
      <c r="O20" s="984" t="b">
        <v>0</v>
      </c>
    </row>
    <row r="21" spans="1:15">
      <c r="A21" s="1917"/>
      <c r="B21" s="981" t="s">
        <v>2050</v>
      </c>
      <c r="C21" s="1917"/>
      <c r="D21" s="1917"/>
      <c r="E21" s="1210" t="s">
        <v>1037</v>
      </c>
      <c r="F21" s="989">
        <v>45867</v>
      </c>
      <c r="G21" s="984" t="b">
        <v>1</v>
      </c>
      <c r="H21" s="999"/>
      <c r="I21" s="1210"/>
      <c r="J21" s="989"/>
      <c r="K21" s="984" t="b">
        <v>0</v>
      </c>
      <c r="L21" s="999"/>
      <c r="M21" s="1210"/>
      <c r="N21" s="989"/>
      <c r="O21" s="984" t="b">
        <v>0</v>
      </c>
    </row>
    <row r="22" spans="1:15">
      <c r="A22" s="1917"/>
      <c r="B22" s="981" t="s">
        <v>409</v>
      </c>
      <c r="C22" s="1917"/>
      <c r="D22" s="1917"/>
      <c r="E22" s="1210" t="s">
        <v>1037</v>
      </c>
      <c r="F22" s="989">
        <v>45867</v>
      </c>
      <c r="G22" s="984" t="b">
        <v>1</v>
      </c>
      <c r="H22" s="999"/>
      <c r="I22" s="1210"/>
      <c r="J22" s="989"/>
      <c r="K22" s="984" t="b">
        <v>0</v>
      </c>
      <c r="L22" s="999"/>
      <c r="M22" s="1210"/>
      <c r="N22" s="989"/>
      <c r="O22" s="984" t="b">
        <v>0</v>
      </c>
    </row>
    <row r="23" spans="1:15">
      <c r="A23" s="1917"/>
      <c r="B23" s="981" t="s">
        <v>9</v>
      </c>
      <c r="C23" s="1917"/>
      <c r="D23" s="1917"/>
      <c r="E23" s="1210" t="s">
        <v>1037</v>
      </c>
      <c r="F23" s="989">
        <v>45867</v>
      </c>
      <c r="G23" s="984" t="b">
        <v>1</v>
      </c>
      <c r="H23" s="999"/>
      <c r="I23" s="1210"/>
      <c r="J23" s="989"/>
      <c r="K23" s="984" t="b">
        <v>0</v>
      </c>
      <c r="L23" s="999"/>
      <c r="M23" s="1210"/>
      <c r="N23" s="989"/>
      <c r="O23" s="984" t="b">
        <v>0</v>
      </c>
    </row>
    <row r="24" spans="1:15">
      <c r="A24" s="1917"/>
      <c r="B24" s="981" t="s">
        <v>2051</v>
      </c>
      <c r="C24" s="1917"/>
      <c r="D24" s="1917"/>
      <c r="E24" s="1210" t="s">
        <v>1037</v>
      </c>
      <c r="F24" s="989">
        <v>45867</v>
      </c>
      <c r="G24" s="984" t="b">
        <v>1</v>
      </c>
      <c r="H24" s="999"/>
      <c r="I24" s="1210"/>
      <c r="J24" s="989"/>
      <c r="K24" s="984" t="b">
        <v>0</v>
      </c>
      <c r="L24" s="999"/>
      <c r="M24" s="1210"/>
      <c r="N24" s="989"/>
      <c r="O24" s="984" t="b">
        <v>0</v>
      </c>
    </row>
    <row r="25" spans="1:15">
      <c r="A25" s="1917"/>
      <c r="B25" s="981" t="s">
        <v>2052</v>
      </c>
      <c r="C25" s="1917"/>
      <c r="D25" s="1917"/>
      <c r="E25" s="1210" t="s">
        <v>1037</v>
      </c>
      <c r="F25" s="989">
        <v>45867</v>
      </c>
      <c r="G25" s="984" t="b">
        <v>1</v>
      </c>
      <c r="H25" s="999"/>
      <c r="I25" s="1210"/>
      <c r="J25" s="989"/>
      <c r="K25" s="984" t="b">
        <v>0</v>
      </c>
      <c r="L25" s="999"/>
      <c r="M25" s="1210"/>
      <c r="N25" s="989"/>
      <c r="O25" s="984" t="b">
        <v>0</v>
      </c>
    </row>
    <row r="26" spans="1:15">
      <c r="A26" s="1918">
        <v>54</v>
      </c>
      <c r="B26" s="982" t="s">
        <v>2041</v>
      </c>
      <c r="C26" s="1918" t="s">
        <v>10338</v>
      </c>
      <c r="D26" s="1918" t="s">
        <v>10339</v>
      </c>
      <c r="E26" s="1211" t="s">
        <v>1037</v>
      </c>
      <c r="F26" s="990">
        <v>45867</v>
      </c>
      <c r="G26" s="985" t="b">
        <v>1</v>
      </c>
      <c r="H26" s="999"/>
      <c r="I26" s="1211"/>
      <c r="J26" s="990"/>
      <c r="K26" s="985" t="b">
        <v>0</v>
      </c>
      <c r="L26" s="999"/>
      <c r="M26" s="1211"/>
      <c r="N26" s="990"/>
      <c r="O26" s="985" t="b">
        <v>0</v>
      </c>
    </row>
    <row r="27" spans="1:15">
      <c r="A27" s="1918"/>
      <c r="B27" s="982" t="s">
        <v>306</v>
      </c>
      <c r="C27" s="1918"/>
      <c r="D27" s="1918"/>
      <c r="E27" s="1211" t="s">
        <v>1037</v>
      </c>
      <c r="F27" s="990">
        <v>45867</v>
      </c>
      <c r="G27" s="985" t="b">
        <v>1</v>
      </c>
      <c r="H27" s="999"/>
      <c r="I27" s="1211"/>
      <c r="J27" s="990"/>
      <c r="K27" s="985" t="b">
        <v>0</v>
      </c>
      <c r="L27" s="999"/>
      <c r="M27" s="1211"/>
      <c r="N27" s="990"/>
      <c r="O27" s="985" t="b">
        <v>0</v>
      </c>
    </row>
    <row r="28" spans="1:15">
      <c r="A28" s="1918"/>
      <c r="B28" s="982" t="s">
        <v>2043</v>
      </c>
      <c r="C28" s="1918"/>
      <c r="D28" s="1918"/>
      <c r="E28" s="1211" t="s">
        <v>1037</v>
      </c>
      <c r="F28" s="990">
        <v>45867</v>
      </c>
      <c r="G28" s="985" t="b">
        <v>1</v>
      </c>
      <c r="H28" s="999"/>
      <c r="I28" s="1211"/>
      <c r="J28" s="990"/>
      <c r="K28" s="985" t="b">
        <v>0</v>
      </c>
      <c r="L28" s="999"/>
      <c r="M28" s="1211"/>
      <c r="N28" s="990"/>
      <c r="O28" s="985" t="b">
        <v>0</v>
      </c>
    </row>
    <row r="29" spans="1:15">
      <c r="A29" s="1918"/>
      <c r="B29" s="982" t="s">
        <v>2044</v>
      </c>
      <c r="C29" s="1918"/>
      <c r="D29" s="1918"/>
      <c r="E29" s="1211" t="s">
        <v>1037</v>
      </c>
      <c r="F29" s="990">
        <v>45867</v>
      </c>
      <c r="G29" s="985" t="b">
        <v>1</v>
      </c>
      <c r="H29" s="999"/>
      <c r="I29" s="1211"/>
      <c r="J29" s="990"/>
      <c r="K29" s="985" t="b">
        <v>0</v>
      </c>
      <c r="L29" s="999"/>
      <c r="M29" s="1211"/>
      <c r="N29" s="990"/>
      <c r="O29" s="985" t="b">
        <v>0</v>
      </c>
    </row>
    <row r="30" spans="1:15">
      <c r="A30" s="1918"/>
      <c r="B30" s="982" t="s">
        <v>728</v>
      </c>
      <c r="C30" s="1918"/>
      <c r="D30" s="1918"/>
      <c r="E30" s="1211" t="s">
        <v>1037</v>
      </c>
      <c r="F30" s="990">
        <v>45867</v>
      </c>
      <c r="G30" s="985" t="b">
        <v>1</v>
      </c>
      <c r="H30" s="999"/>
      <c r="I30" s="1211"/>
      <c r="J30" s="990"/>
      <c r="K30" s="985" t="b">
        <v>0</v>
      </c>
      <c r="L30" s="999"/>
      <c r="M30" s="1211"/>
      <c r="N30" s="990"/>
      <c r="O30" s="985" t="b">
        <v>0</v>
      </c>
    </row>
    <row r="31" spans="1:15">
      <c r="A31" s="1918"/>
      <c r="B31" s="982" t="s">
        <v>2045</v>
      </c>
      <c r="C31" s="1918"/>
      <c r="D31" s="1918"/>
      <c r="E31" s="1211" t="s">
        <v>1037</v>
      </c>
      <c r="F31" s="990">
        <v>45867</v>
      </c>
      <c r="G31" s="985" t="b">
        <v>1</v>
      </c>
      <c r="H31" s="999"/>
      <c r="I31" s="1211"/>
      <c r="J31" s="990"/>
      <c r="K31" s="985" t="b">
        <v>0</v>
      </c>
      <c r="L31" s="999"/>
      <c r="M31" s="1211"/>
      <c r="N31" s="990"/>
      <c r="O31" s="985" t="b">
        <v>0</v>
      </c>
    </row>
    <row r="32" spans="1:15">
      <c r="A32" s="1918"/>
      <c r="B32" s="982" t="s">
        <v>2046</v>
      </c>
      <c r="C32" s="1918"/>
      <c r="D32" s="1918"/>
      <c r="E32" s="1211" t="s">
        <v>1037</v>
      </c>
      <c r="F32" s="990">
        <v>45867</v>
      </c>
      <c r="G32" s="985" t="b">
        <v>1</v>
      </c>
      <c r="H32" s="999"/>
      <c r="I32" s="1211"/>
      <c r="J32" s="990"/>
      <c r="K32" s="985" t="b">
        <v>0</v>
      </c>
      <c r="L32" s="999"/>
      <c r="M32" s="1211"/>
      <c r="N32" s="990"/>
      <c r="O32" s="985" t="b">
        <v>0</v>
      </c>
    </row>
    <row r="33" spans="1:15">
      <c r="A33" s="1917">
        <v>54</v>
      </c>
      <c r="B33" s="980" t="s">
        <v>362</v>
      </c>
      <c r="C33" s="1917" t="s">
        <v>10338</v>
      </c>
      <c r="D33" s="1917" t="s">
        <v>10339</v>
      </c>
      <c r="E33" s="1210" t="s">
        <v>1037</v>
      </c>
      <c r="F33" s="989">
        <v>45867</v>
      </c>
      <c r="G33" s="983" t="b">
        <v>1</v>
      </c>
      <c r="H33" s="999"/>
      <c r="I33" s="1210"/>
      <c r="J33" s="989"/>
      <c r="K33" s="983" t="b">
        <v>0</v>
      </c>
      <c r="L33" s="999"/>
      <c r="M33" s="1210"/>
      <c r="N33" s="989"/>
      <c r="O33" s="983" t="b">
        <v>0</v>
      </c>
    </row>
    <row r="34" spans="1:15">
      <c r="A34" s="1917"/>
      <c r="B34" s="981" t="s">
        <v>2049</v>
      </c>
      <c r="C34" s="1917"/>
      <c r="D34" s="1917"/>
      <c r="E34" s="1210" t="s">
        <v>1037</v>
      </c>
      <c r="F34" s="989">
        <v>45867</v>
      </c>
      <c r="G34" s="984" t="b">
        <v>1</v>
      </c>
      <c r="H34" s="999"/>
      <c r="I34" s="1210"/>
      <c r="J34" s="989"/>
      <c r="K34" s="984" t="b">
        <v>0</v>
      </c>
      <c r="L34" s="999"/>
      <c r="M34" s="1210"/>
      <c r="N34" s="989"/>
      <c r="O34" s="984" t="b">
        <v>0</v>
      </c>
    </row>
    <row r="35" spans="1:15">
      <c r="A35" s="1917"/>
      <c r="B35" s="981" t="s">
        <v>2050</v>
      </c>
      <c r="C35" s="1917"/>
      <c r="D35" s="1917"/>
      <c r="E35" s="1210" t="s">
        <v>1037</v>
      </c>
      <c r="F35" s="989">
        <v>45867</v>
      </c>
      <c r="G35" s="984" t="b">
        <v>1</v>
      </c>
      <c r="H35" s="999"/>
      <c r="I35" s="1210"/>
      <c r="J35" s="989"/>
      <c r="K35" s="984" t="b">
        <v>0</v>
      </c>
      <c r="L35" s="999"/>
      <c r="M35" s="1210"/>
      <c r="N35" s="989"/>
      <c r="O35" s="984" t="b">
        <v>0</v>
      </c>
    </row>
    <row r="36" spans="1:15">
      <c r="A36" s="1917"/>
      <c r="B36" s="981" t="s">
        <v>409</v>
      </c>
      <c r="C36" s="1917"/>
      <c r="D36" s="1917"/>
      <c r="E36" s="1210" t="s">
        <v>1037</v>
      </c>
      <c r="F36" s="989">
        <v>45867</v>
      </c>
      <c r="G36" s="984" t="b">
        <v>1</v>
      </c>
      <c r="H36" s="999"/>
      <c r="I36" s="1210"/>
      <c r="J36" s="989"/>
      <c r="K36" s="984" t="b">
        <v>0</v>
      </c>
      <c r="L36" s="999"/>
      <c r="M36" s="1210"/>
      <c r="N36" s="989"/>
      <c r="O36" s="984" t="b">
        <v>0</v>
      </c>
    </row>
    <row r="37" spans="1:15">
      <c r="A37" s="1917"/>
      <c r="B37" s="981" t="s">
        <v>9</v>
      </c>
      <c r="C37" s="1917"/>
      <c r="D37" s="1917"/>
      <c r="E37" s="1210" t="s">
        <v>1037</v>
      </c>
      <c r="F37" s="989">
        <v>45867</v>
      </c>
      <c r="G37" s="984" t="b">
        <v>1</v>
      </c>
      <c r="H37" s="999"/>
      <c r="I37" s="1210"/>
      <c r="J37" s="989"/>
      <c r="K37" s="984" t="b">
        <v>0</v>
      </c>
      <c r="L37" s="999"/>
      <c r="M37" s="1210"/>
      <c r="N37" s="989"/>
      <c r="O37" s="984" t="b">
        <v>0</v>
      </c>
    </row>
    <row r="38" spans="1:15">
      <c r="A38" s="1917"/>
      <c r="B38" s="981" t="s">
        <v>2051</v>
      </c>
      <c r="C38" s="1917"/>
      <c r="D38" s="1917"/>
      <c r="E38" s="1210" t="s">
        <v>1037</v>
      </c>
      <c r="F38" s="989">
        <v>45867</v>
      </c>
      <c r="G38" s="984" t="b">
        <v>1</v>
      </c>
      <c r="H38" s="999"/>
      <c r="I38" s="1210"/>
      <c r="J38" s="989"/>
      <c r="K38" s="984" t="b">
        <v>0</v>
      </c>
      <c r="L38" s="999"/>
      <c r="M38" s="1210"/>
      <c r="N38" s="989"/>
      <c r="O38" s="984" t="b">
        <v>0</v>
      </c>
    </row>
    <row r="39" spans="1:15">
      <c r="A39" s="1917"/>
      <c r="B39" s="981" t="s">
        <v>2052</v>
      </c>
      <c r="C39" s="1917"/>
      <c r="D39" s="1917"/>
      <c r="E39" s="1210" t="s">
        <v>1037</v>
      </c>
      <c r="F39" s="989">
        <v>45867</v>
      </c>
      <c r="G39" s="984" t="b">
        <v>1</v>
      </c>
      <c r="H39" s="999"/>
      <c r="I39" s="1210"/>
      <c r="J39" s="989"/>
      <c r="K39" s="984" t="b">
        <v>0</v>
      </c>
      <c r="L39" s="999"/>
      <c r="M39" s="1210"/>
      <c r="N39" s="989"/>
      <c r="O39" s="984" t="b">
        <v>0</v>
      </c>
    </row>
    <row r="40" spans="1:15">
      <c r="A40" s="1918">
        <v>55</v>
      </c>
      <c r="B40" s="982" t="s">
        <v>2041</v>
      </c>
      <c r="C40" s="1918" t="s">
        <v>10340</v>
      </c>
      <c r="D40" s="1918" t="s">
        <v>10341</v>
      </c>
      <c r="E40" s="991" t="s">
        <v>2055</v>
      </c>
      <c r="F40" s="990">
        <v>45868</v>
      </c>
      <c r="G40" s="985" t="b">
        <v>1</v>
      </c>
      <c r="H40" s="999"/>
      <c r="I40" s="991"/>
      <c r="J40" s="990"/>
      <c r="K40" s="985" t="b">
        <v>0</v>
      </c>
      <c r="L40" s="999"/>
      <c r="M40" s="991"/>
      <c r="N40" s="990"/>
      <c r="O40" s="985" t="b">
        <v>0</v>
      </c>
    </row>
    <row r="41" spans="1:15">
      <c r="A41" s="1918"/>
      <c r="B41" s="982" t="s">
        <v>306</v>
      </c>
      <c r="C41" s="1918"/>
      <c r="D41" s="1918"/>
      <c r="E41" s="991" t="s">
        <v>2055</v>
      </c>
      <c r="F41" s="990">
        <v>45868</v>
      </c>
      <c r="G41" s="985" t="b">
        <v>1</v>
      </c>
      <c r="H41" s="999"/>
      <c r="I41" s="991"/>
      <c r="J41" s="990"/>
      <c r="K41" s="985" t="b">
        <v>0</v>
      </c>
      <c r="L41" s="999"/>
      <c r="M41" s="991"/>
      <c r="N41" s="990"/>
      <c r="O41" s="985" t="b">
        <v>0</v>
      </c>
    </row>
    <row r="42" spans="1:15">
      <c r="A42" s="1918"/>
      <c r="B42" s="982" t="s">
        <v>2043</v>
      </c>
      <c r="C42" s="1918"/>
      <c r="D42" s="1918"/>
      <c r="E42" s="991" t="s">
        <v>2055</v>
      </c>
      <c r="F42" s="990">
        <v>45868</v>
      </c>
      <c r="G42" s="985" t="b">
        <v>1</v>
      </c>
      <c r="H42" s="999"/>
      <c r="I42" s="991"/>
      <c r="J42" s="990"/>
      <c r="K42" s="985" t="b">
        <v>0</v>
      </c>
      <c r="L42" s="999"/>
      <c r="M42" s="991"/>
      <c r="N42" s="990"/>
      <c r="O42" s="985" t="b">
        <v>0</v>
      </c>
    </row>
    <row r="43" spans="1:15">
      <c r="A43" s="1918"/>
      <c r="B43" s="982" t="s">
        <v>2044</v>
      </c>
      <c r="C43" s="1918"/>
      <c r="D43" s="1918"/>
      <c r="E43" s="991" t="s">
        <v>2055</v>
      </c>
      <c r="F43" s="990">
        <v>45868</v>
      </c>
      <c r="G43" s="985" t="b">
        <v>1</v>
      </c>
      <c r="H43" s="999"/>
      <c r="I43" s="991"/>
      <c r="J43" s="990"/>
      <c r="K43" s="985" t="b">
        <v>0</v>
      </c>
      <c r="L43" s="999"/>
      <c r="M43" s="991"/>
      <c r="N43" s="990"/>
      <c r="O43" s="985" t="b">
        <v>0</v>
      </c>
    </row>
    <row r="44" spans="1:15">
      <c r="A44" s="1918"/>
      <c r="B44" s="982" t="s">
        <v>728</v>
      </c>
      <c r="C44" s="1918"/>
      <c r="D44" s="1918"/>
      <c r="E44" s="991" t="s">
        <v>2055</v>
      </c>
      <c r="F44" s="990">
        <v>45868</v>
      </c>
      <c r="G44" s="985" t="b">
        <v>1</v>
      </c>
      <c r="H44" s="999"/>
      <c r="I44" s="991"/>
      <c r="J44" s="990"/>
      <c r="K44" s="985" t="b">
        <v>0</v>
      </c>
      <c r="L44" s="999"/>
      <c r="M44" s="991"/>
      <c r="N44" s="990"/>
      <c r="O44" s="985" t="b">
        <v>0</v>
      </c>
    </row>
    <row r="45" spans="1:15">
      <c r="A45" s="1918"/>
      <c r="B45" s="982" t="s">
        <v>2045</v>
      </c>
      <c r="C45" s="1918"/>
      <c r="D45" s="1918"/>
      <c r="E45" s="991" t="s">
        <v>2055</v>
      </c>
      <c r="F45" s="990">
        <v>45868</v>
      </c>
      <c r="G45" s="985" t="b">
        <v>1</v>
      </c>
      <c r="H45" s="999"/>
      <c r="I45" s="991"/>
      <c r="J45" s="990"/>
      <c r="K45" s="985" t="b">
        <v>0</v>
      </c>
      <c r="L45" s="999"/>
      <c r="M45" s="991"/>
      <c r="N45" s="990"/>
      <c r="O45" s="985" t="b">
        <v>0</v>
      </c>
    </row>
    <row r="46" spans="1:15">
      <c r="A46" s="1918"/>
      <c r="B46" s="982" t="s">
        <v>2046</v>
      </c>
      <c r="C46" s="1918"/>
      <c r="D46" s="1918"/>
      <c r="E46" s="991" t="s">
        <v>2055</v>
      </c>
      <c r="F46" s="990">
        <v>45868</v>
      </c>
      <c r="G46" s="985" t="b">
        <v>1</v>
      </c>
      <c r="H46" s="999"/>
      <c r="I46" s="991"/>
      <c r="J46" s="990"/>
      <c r="K46" s="985" t="b">
        <v>0</v>
      </c>
      <c r="L46" s="999"/>
      <c r="M46" s="991"/>
      <c r="N46" s="990"/>
      <c r="O46" s="985" t="b">
        <v>0</v>
      </c>
    </row>
    <row r="47" spans="1:15">
      <c r="A47" s="1917">
        <v>55</v>
      </c>
      <c r="B47" s="980" t="s">
        <v>362</v>
      </c>
      <c r="C47" s="1917" t="s">
        <v>10340</v>
      </c>
      <c r="D47" s="1917" t="s">
        <v>10341</v>
      </c>
      <c r="E47" s="992" t="s">
        <v>2055</v>
      </c>
      <c r="F47" s="989">
        <v>45868</v>
      </c>
      <c r="G47" s="983" t="b">
        <v>1</v>
      </c>
      <c r="H47" s="999"/>
      <c r="I47" s="992"/>
      <c r="J47" s="989"/>
      <c r="K47" s="983" t="b">
        <v>0</v>
      </c>
      <c r="L47" s="999"/>
      <c r="M47" s="992"/>
      <c r="N47" s="989"/>
      <c r="O47" s="983" t="b">
        <v>0</v>
      </c>
    </row>
    <row r="48" spans="1:15">
      <c r="A48" s="1917"/>
      <c r="B48" s="981" t="s">
        <v>2049</v>
      </c>
      <c r="C48" s="1917"/>
      <c r="D48" s="1917"/>
      <c r="E48" s="992" t="s">
        <v>2055</v>
      </c>
      <c r="F48" s="989">
        <v>45868</v>
      </c>
      <c r="G48" s="984" t="b">
        <v>1</v>
      </c>
      <c r="H48" s="999"/>
      <c r="I48" s="992"/>
      <c r="J48" s="989"/>
      <c r="K48" s="984" t="b">
        <v>0</v>
      </c>
      <c r="L48" s="999"/>
      <c r="M48" s="992"/>
      <c r="N48" s="989"/>
      <c r="O48" s="984" t="b">
        <v>0</v>
      </c>
    </row>
    <row r="49" spans="1:15">
      <c r="A49" s="1917"/>
      <c r="B49" s="981" t="s">
        <v>2050</v>
      </c>
      <c r="C49" s="1917"/>
      <c r="D49" s="1917"/>
      <c r="E49" s="992" t="s">
        <v>2055</v>
      </c>
      <c r="F49" s="989">
        <v>45868</v>
      </c>
      <c r="G49" s="984" t="b">
        <v>1</v>
      </c>
      <c r="H49" s="999"/>
      <c r="I49" s="992"/>
      <c r="J49" s="989"/>
      <c r="K49" s="984" t="b">
        <v>0</v>
      </c>
      <c r="L49" s="999"/>
      <c r="M49" s="992"/>
      <c r="N49" s="989"/>
      <c r="O49" s="984" t="b">
        <v>0</v>
      </c>
    </row>
    <row r="50" spans="1:15">
      <c r="A50" s="1917"/>
      <c r="B50" s="981" t="s">
        <v>409</v>
      </c>
      <c r="C50" s="1917"/>
      <c r="D50" s="1917"/>
      <c r="E50" s="992" t="s">
        <v>2055</v>
      </c>
      <c r="F50" s="989">
        <v>45868</v>
      </c>
      <c r="G50" s="984" t="b">
        <v>1</v>
      </c>
      <c r="H50" s="999"/>
      <c r="I50" s="992"/>
      <c r="J50" s="989"/>
      <c r="K50" s="984" t="b">
        <v>0</v>
      </c>
      <c r="L50" s="999"/>
      <c r="M50" s="992"/>
      <c r="N50" s="989"/>
      <c r="O50" s="984" t="b">
        <v>0</v>
      </c>
    </row>
    <row r="51" spans="1:15">
      <c r="A51" s="1917"/>
      <c r="B51" s="981" t="s">
        <v>9</v>
      </c>
      <c r="C51" s="1917"/>
      <c r="D51" s="1917"/>
      <c r="E51" s="992" t="s">
        <v>2055</v>
      </c>
      <c r="F51" s="989">
        <v>45868</v>
      </c>
      <c r="G51" s="984" t="b">
        <v>1</v>
      </c>
      <c r="H51" s="999"/>
      <c r="I51" s="992"/>
      <c r="J51" s="989"/>
      <c r="K51" s="984" t="b">
        <v>0</v>
      </c>
      <c r="L51" s="999"/>
      <c r="M51" s="992"/>
      <c r="N51" s="989"/>
      <c r="O51" s="984" t="b">
        <v>0</v>
      </c>
    </row>
    <row r="52" spans="1:15">
      <c r="A52" s="1917"/>
      <c r="B52" s="981" t="s">
        <v>2051</v>
      </c>
      <c r="C52" s="1917"/>
      <c r="D52" s="1917"/>
      <c r="E52" s="992" t="s">
        <v>2055</v>
      </c>
      <c r="F52" s="989">
        <v>45868</v>
      </c>
      <c r="G52" s="984" t="b">
        <v>1</v>
      </c>
      <c r="H52" s="999"/>
      <c r="I52" s="992"/>
      <c r="J52" s="989"/>
      <c r="K52" s="984" t="b">
        <v>0</v>
      </c>
      <c r="L52" s="999"/>
      <c r="M52" s="992"/>
      <c r="N52" s="989"/>
      <c r="O52" s="984" t="b">
        <v>0</v>
      </c>
    </row>
    <row r="53" spans="1:15">
      <c r="A53" s="1917"/>
      <c r="B53" s="981" t="s">
        <v>2052</v>
      </c>
      <c r="C53" s="1917"/>
      <c r="D53" s="1917"/>
      <c r="E53" s="992" t="s">
        <v>2055</v>
      </c>
      <c r="F53" s="989">
        <v>45868</v>
      </c>
      <c r="G53" s="984" t="b">
        <v>1</v>
      </c>
      <c r="H53" s="999"/>
      <c r="I53" s="992"/>
      <c r="J53" s="989"/>
      <c r="K53" s="984" t="b">
        <v>0</v>
      </c>
      <c r="L53" s="999"/>
      <c r="M53" s="992"/>
      <c r="N53" s="989"/>
      <c r="O53" s="984" t="b">
        <v>0</v>
      </c>
    </row>
    <row r="54" spans="1:15">
      <c r="A54" s="1918">
        <v>56</v>
      </c>
      <c r="B54" s="982" t="s">
        <v>2041</v>
      </c>
      <c r="C54" s="1918" t="s">
        <v>10342</v>
      </c>
      <c r="D54" s="1918" t="s">
        <v>10343</v>
      </c>
      <c r="E54" s="991" t="s">
        <v>2055</v>
      </c>
      <c r="F54" s="990">
        <v>45869</v>
      </c>
      <c r="G54" s="985" t="b">
        <v>1</v>
      </c>
      <c r="H54" s="999"/>
      <c r="I54" s="991"/>
      <c r="J54" s="990"/>
      <c r="K54" s="985" t="b">
        <v>0</v>
      </c>
      <c r="L54" s="999"/>
      <c r="M54" s="991"/>
      <c r="N54" s="990"/>
      <c r="O54" s="985" t="b">
        <v>0</v>
      </c>
    </row>
    <row r="55" spans="1:15">
      <c r="A55" s="1918"/>
      <c r="B55" s="982" t="s">
        <v>306</v>
      </c>
      <c r="C55" s="1918"/>
      <c r="D55" s="1918"/>
      <c r="E55" s="991" t="s">
        <v>2055</v>
      </c>
      <c r="F55" s="990">
        <v>45869</v>
      </c>
      <c r="G55" s="985" t="b">
        <v>1</v>
      </c>
      <c r="H55" s="999"/>
      <c r="I55" s="991"/>
      <c r="J55" s="990"/>
      <c r="K55" s="985" t="b">
        <v>0</v>
      </c>
      <c r="L55" s="999"/>
      <c r="M55" s="991"/>
      <c r="N55" s="990"/>
      <c r="O55" s="985" t="b">
        <v>0</v>
      </c>
    </row>
    <row r="56" spans="1:15">
      <c r="A56" s="1918"/>
      <c r="B56" s="982" t="s">
        <v>2043</v>
      </c>
      <c r="C56" s="1918"/>
      <c r="D56" s="1918"/>
      <c r="E56" s="991" t="s">
        <v>2055</v>
      </c>
      <c r="F56" s="990">
        <v>45869</v>
      </c>
      <c r="G56" s="985" t="b">
        <v>1</v>
      </c>
      <c r="H56" s="999"/>
      <c r="I56" s="991"/>
      <c r="J56" s="990"/>
      <c r="K56" s="985" t="b">
        <v>0</v>
      </c>
      <c r="L56" s="999"/>
      <c r="M56" s="991"/>
      <c r="N56" s="990"/>
      <c r="O56" s="985" t="b">
        <v>0</v>
      </c>
    </row>
    <row r="57" spans="1:15">
      <c r="A57" s="1918"/>
      <c r="B57" s="982" t="s">
        <v>2044</v>
      </c>
      <c r="C57" s="1918"/>
      <c r="D57" s="1918"/>
      <c r="E57" s="991" t="s">
        <v>2055</v>
      </c>
      <c r="F57" s="990">
        <v>45869</v>
      </c>
      <c r="G57" s="985" t="b">
        <v>1</v>
      </c>
      <c r="H57" s="999"/>
      <c r="I57" s="991"/>
      <c r="J57" s="990"/>
      <c r="K57" s="985" t="b">
        <v>0</v>
      </c>
      <c r="L57" s="999"/>
      <c r="M57" s="991"/>
      <c r="N57" s="990"/>
      <c r="O57" s="985" t="b">
        <v>0</v>
      </c>
    </row>
    <row r="58" spans="1:15">
      <c r="A58" s="1918"/>
      <c r="B58" s="982" t="s">
        <v>728</v>
      </c>
      <c r="C58" s="1918"/>
      <c r="D58" s="1918"/>
      <c r="E58" s="991" t="s">
        <v>2055</v>
      </c>
      <c r="F58" s="990">
        <v>45869</v>
      </c>
      <c r="G58" s="985" t="b">
        <v>1</v>
      </c>
      <c r="H58" s="999"/>
      <c r="I58" s="991"/>
      <c r="J58" s="990"/>
      <c r="K58" s="985" t="b">
        <v>0</v>
      </c>
      <c r="L58" s="999"/>
      <c r="M58" s="991"/>
      <c r="N58" s="990"/>
      <c r="O58" s="985" t="b">
        <v>0</v>
      </c>
    </row>
    <row r="59" spans="1:15">
      <c r="A59" s="1918"/>
      <c r="B59" s="982" t="s">
        <v>2045</v>
      </c>
      <c r="C59" s="1918"/>
      <c r="D59" s="1918"/>
      <c r="E59" s="991" t="s">
        <v>2055</v>
      </c>
      <c r="F59" s="990">
        <v>45869</v>
      </c>
      <c r="G59" s="985" t="b">
        <v>1</v>
      </c>
      <c r="H59" s="999"/>
      <c r="I59" s="991"/>
      <c r="J59" s="990"/>
      <c r="K59" s="985" t="b">
        <v>0</v>
      </c>
      <c r="L59" s="999"/>
      <c r="M59" s="991"/>
      <c r="N59" s="990"/>
      <c r="O59" s="985" t="b">
        <v>0</v>
      </c>
    </row>
    <row r="60" spans="1:15">
      <c r="A60" s="1918"/>
      <c r="B60" s="982" t="s">
        <v>2046</v>
      </c>
      <c r="C60" s="1918"/>
      <c r="D60" s="1918"/>
      <c r="E60" s="991" t="s">
        <v>2055</v>
      </c>
      <c r="F60" s="990">
        <v>45869</v>
      </c>
      <c r="G60" s="985" t="b">
        <v>1</v>
      </c>
      <c r="H60" s="999"/>
      <c r="I60" s="991"/>
      <c r="J60" s="990"/>
      <c r="K60" s="985" t="b">
        <v>0</v>
      </c>
      <c r="L60" s="999"/>
      <c r="M60" s="991"/>
      <c r="N60" s="990"/>
      <c r="O60" s="985" t="b">
        <v>0</v>
      </c>
    </row>
    <row r="61" spans="1:15">
      <c r="A61" s="1917">
        <v>56</v>
      </c>
      <c r="B61" s="980" t="s">
        <v>362</v>
      </c>
      <c r="C61" s="1917" t="s">
        <v>10342</v>
      </c>
      <c r="D61" s="1917" t="s">
        <v>10343</v>
      </c>
      <c r="E61" s="992" t="s">
        <v>2055</v>
      </c>
      <c r="F61" s="989">
        <v>45869</v>
      </c>
      <c r="G61" s="983" t="b">
        <v>1</v>
      </c>
      <c r="H61" s="999"/>
      <c r="I61" s="992"/>
      <c r="J61" s="989"/>
      <c r="K61" s="983" t="b">
        <v>0</v>
      </c>
      <c r="L61" s="999"/>
      <c r="M61" s="992"/>
      <c r="N61" s="989"/>
      <c r="O61" s="983" t="b">
        <v>0</v>
      </c>
    </row>
    <row r="62" spans="1:15">
      <c r="A62" s="1917"/>
      <c r="B62" s="981" t="s">
        <v>2049</v>
      </c>
      <c r="C62" s="1917"/>
      <c r="D62" s="1917"/>
      <c r="E62" s="992" t="s">
        <v>2055</v>
      </c>
      <c r="F62" s="989">
        <v>45869</v>
      </c>
      <c r="G62" s="984" t="b">
        <v>1</v>
      </c>
      <c r="H62" s="999"/>
      <c r="I62" s="992"/>
      <c r="J62" s="989"/>
      <c r="K62" s="984" t="b">
        <v>0</v>
      </c>
      <c r="L62" s="999"/>
      <c r="M62" s="992"/>
      <c r="N62" s="989"/>
      <c r="O62" s="984" t="b">
        <v>0</v>
      </c>
    </row>
    <row r="63" spans="1:15">
      <c r="A63" s="1917"/>
      <c r="B63" s="981" t="s">
        <v>2050</v>
      </c>
      <c r="C63" s="1917"/>
      <c r="D63" s="1917"/>
      <c r="E63" s="992" t="s">
        <v>2055</v>
      </c>
      <c r="F63" s="989">
        <v>45869</v>
      </c>
      <c r="G63" s="984" t="b">
        <v>1</v>
      </c>
      <c r="H63" s="999"/>
      <c r="I63" s="992"/>
      <c r="J63" s="989"/>
      <c r="K63" s="984" t="b">
        <v>0</v>
      </c>
      <c r="L63" s="999"/>
      <c r="M63" s="992"/>
      <c r="N63" s="989"/>
      <c r="O63" s="984" t="b">
        <v>0</v>
      </c>
    </row>
    <row r="64" spans="1:15">
      <c r="A64" s="1917"/>
      <c r="B64" s="981" t="s">
        <v>409</v>
      </c>
      <c r="C64" s="1917"/>
      <c r="D64" s="1917"/>
      <c r="E64" s="992" t="s">
        <v>2055</v>
      </c>
      <c r="F64" s="989">
        <v>45869</v>
      </c>
      <c r="G64" s="984" t="b">
        <v>1</v>
      </c>
      <c r="H64" s="999"/>
      <c r="I64" s="992"/>
      <c r="J64" s="989"/>
      <c r="K64" s="984" t="b">
        <v>0</v>
      </c>
      <c r="L64" s="999"/>
      <c r="M64" s="992"/>
      <c r="N64" s="989"/>
      <c r="O64" s="984" t="b">
        <v>0</v>
      </c>
    </row>
    <row r="65" spans="1:15">
      <c r="A65" s="1917"/>
      <c r="B65" s="981" t="s">
        <v>9</v>
      </c>
      <c r="C65" s="1917"/>
      <c r="D65" s="1917"/>
      <c r="E65" s="992" t="s">
        <v>2055</v>
      </c>
      <c r="F65" s="989">
        <v>45869</v>
      </c>
      <c r="G65" s="984" t="b">
        <v>1</v>
      </c>
      <c r="H65" s="999"/>
      <c r="I65" s="992"/>
      <c r="J65" s="989"/>
      <c r="K65" s="984" t="b">
        <v>0</v>
      </c>
      <c r="L65" s="999"/>
      <c r="M65" s="992"/>
      <c r="N65" s="989"/>
      <c r="O65" s="984" t="b">
        <v>0</v>
      </c>
    </row>
    <row r="66" spans="1:15">
      <c r="A66" s="1917"/>
      <c r="B66" s="981" t="s">
        <v>2051</v>
      </c>
      <c r="C66" s="1917"/>
      <c r="D66" s="1917"/>
      <c r="E66" s="992" t="s">
        <v>2055</v>
      </c>
      <c r="F66" s="989">
        <v>45869</v>
      </c>
      <c r="G66" s="984" t="b">
        <v>1</v>
      </c>
      <c r="H66" s="999"/>
      <c r="I66" s="992"/>
      <c r="J66" s="989"/>
      <c r="K66" s="984" t="b">
        <v>0</v>
      </c>
      <c r="L66" s="999"/>
      <c r="M66" s="992"/>
      <c r="N66" s="989"/>
      <c r="O66" s="984" t="b">
        <v>0</v>
      </c>
    </row>
    <row r="67" spans="1:15">
      <c r="A67" s="1917"/>
      <c r="B67" s="981" t="s">
        <v>2052</v>
      </c>
      <c r="C67" s="1917"/>
      <c r="D67" s="1917"/>
      <c r="E67" s="992" t="s">
        <v>2055</v>
      </c>
      <c r="F67" s="989">
        <v>45869</v>
      </c>
      <c r="G67" s="984" t="b">
        <v>1</v>
      </c>
      <c r="H67" s="999"/>
      <c r="I67" s="992"/>
      <c r="J67" s="989"/>
      <c r="K67" s="984" t="b">
        <v>0</v>
      </c>
      <c r="L67" s="999"/>
      <c r="M67" s="992"/>
      <c r="N67" s="989"/>
      <c r="O67" s="984" t="b">
        <v>0</v>
      </c>
    </row>
    <row r="68" spans="1:15">
      <c r="A68" s="1918">
        <v>57</v>
      </c>
      <c r="B68" s="982" t="s">
        <v>2041</v>
      </c>
      <c r="C68" s="1918" t="s">
        <v>10344</v>
      </c>
      <c r="D68" s="1918" t="s">
        <v>10345</v>
      </c>
      <c r="E68" s="991" t="s">
        <v>10346</v>
      </c>
      <c r="F68" s="990">
        <v>45873</v>
      </c>
      <c r="G68" s="985" t="b">
        <v>1</v>
      </c>
      <c r="H68" s="999"/>
      <c r="I68" s="991"/>
      <c r="J68" s="1022"/>
      <c r="K68" s="985" t="b">
        <v>0</v>
      </c>
      <c r="L68" s="999"/>
      <c r="M68" s="991"/>
      <c r="N68" s="1022"/>
      <c r="O68" s="985" t="b">
        <v>0</v>
      </c>
    </row>
    <row r="69" spans="1:15">
      <c r="A69" s="1918"/>
      <c r="B69" s="982" t="s">
        <v>306</v>
      </c>
      <c r="C69" s="1918"/>
      <c r="D69" s="1918"/>
      <c r="E69" s="991" t="s">
        <v>10346</v>
      </c>
      <c r="F69" s="990">
        <v>45873</v>
      </c>
      <c r="G69" s="985" t="b">
        <v>1</v>
      </c>
      <c r="H69" s="999"/>
      <c r="I69" s="991"/>
      <c r="J69" s="1022"/>
      <c r="K69" s="985" t="b">
        <v>0</v>
      </c>
      <c r="L69" s="999"/>
      <c r="M69" s="991"/>
      <c r="N69" s="1022"/>
      <c r="O69" s="985" t="b">
        <v>0</v>
      </c>
    </row>
    <row r="70" spans="1:15">
      <c r="A70" s="1918"/>
      <c r="B70" s="982" t="s">
        <v>2043</v>
      </c>
      <c r="C70" s="1918"/>
      <c r="D70" s="1918"/>
      <c r="E70" s="991" t="s">
        <v>10346</v>
      </c>
      <c r="F70" s="990">
        <v>45873</v>
      </c>
      <c r="G70" s="985" t="b">
        <v>1</v>
      </c>
      <c r="H70" s="999"/>
      <c r="I70" s="991"/>
      <c r="J70" s="1022"/>
      <c r="K70" s="985" t="b">
        <v>0</v>
      </c>
      <c r="L70" s="999"/>
      <c r="M70" s="991"/>
      <c r="N70" s="1022"/>
      <c r="O70" s="985" t="b">
        <v>0</v>
      </c>
    </row>
    <row r="71" spans="1:15">
      <c r="A71" s="1918"/>
      <c r="B71" s="982" t="s">
        <v>2044</v>
      </c>
      <c r="C71" s="1918"/>
      <c r="D71" s="1918"/>
      <c r="E71" s="991" t="s">
        <v>10346</v>
      </c>
      <c r="F71" s="990">
        <v>45873</v>
      </c>
      <c r="G71" s="985" t="b">
        <v>1</v>
      </c>
      <c r="H71" s="999"/>
      <c r="I71" s="991"/>
      <c r="J71" s="1022"/>
      <c r="K71" s="985" t="b">
        <v>0</v>
      </c>
      <c r="L71" s="999"/>
      <c r="M71" s="991"/>
      <c r="N71" s="1022"/>
      <c r="O71" s="985" t="b">
        <v>0</v>
      </c>
    </row>
    <row r="72" spans="1:15">
      <c r="A72" s="1918"/>
      <c r="B72" s="982" t="s">
        <v>728</v>
      </c>
      <c r="C72" s="1918"/>
      <c r="D72" s="1918"/>
      <c r="E72" s="991" t="s">
        <v>10346</v>
      </c>
      <c r="F72" s="990">
        <v>45873</v>
      </c>
      <c r="G72" s="985" t="b">
        <v>1</v>
      </c>
      <c r="H72" s="999"/>
      <c r="I72" s="991"/>
      <c r="J72" s="1022"/>
      <c r="K72" s="985" t="b">
        <v>0</v>
      </c>
      <c r="L72" s="999"/>
      <c r="M72" s="991"/>
      <c r="N72" s="1022"/>
      <c r="O72" s="985" t="b">
        <v>0</v>
      </c>
    </row>
    <row r="73" spans="1:15">
      <c r="A73" s="1918"/>
      <c r="B73" s="982" t="s">
        <v>2045</v>
      </c>
      <c r="C73" s="1918"/>
      <c r="D73" s="1918"/>
      <c r="E73" s="991" t="s">
        <v>10346</v>
      </c>
      <c r="F73" s="990">
        <v>45873</v>
      </c>
      <c r="G73" s="985" t="b">
        <v>1</v>
      </c>
      <c r="H73" s="999"/>
      <c r="I73" s="991"/>
      <c r="J73" s="1022"/>
      <c r="K73" s="985" t="b">
        <v>0</v>
      </c>
      <c r="L73" s="999"/>
      <c r="M73" s="991"/>
      <c r="N73" s="1022"/>
      <c r="O73" s="985" t="b">
        <v>0</v>
      </c>
    </row>
    <row r="74" spans="1:15">
      <c r="A74" s="1918"/>
      <c r="B74" s="982" t="s">
        <v>2046</v>
      </c>
      <c r="C74" s="1918"/>
      <c r="D74" s="1918"/>
      <c r="E74" s="991" t="s">
        <v>10346</v>
      </c>
      <c r="F74" s="990">
        <v>45873</v>
      </c>
      <c r="G74" s="985" t="b">
        <v>1</v>
      </c>
      <c r="H74" s="999"/>
      <c r="I74" s="991"/>
      <c r="J74" s="1022"/>
      <c r="K74" s="985" t="b">
        <v>0</v>
      </c>
      <c r="L74" s="999"/>
      <c r="M74" s="991"/>
      <c r="N74" s="1022"/>
      <c r="O74" s="985" t="b">
        <v>0</v>
      </c>
    </row>
    <row r="75" spans="1:15">
      <c r="A75" s="1917">
        <v>57</v>
      </c>
      <c r="B75" s="980" t="s">
        <v>362</v>
      </c>
      <c r="C75" s="1917" t="s">
        <v>10344</v>
      </c>
      <c r="D75" s="1917">
        <v>-304</v>
      </c>
      <c r="E75" s="989" t="s">
        <v>10346</v>
      </c>
      <c r="F75" s="989">
        <v>45873</v>
      </c>
      <c r="G75" s="983" t="b">
        <v>1</v>
      </c>
      <c r="H75" s="999"/>
      <c r="I75" s="989"/>
      <c r="J75" s="989"/>
      <c r="K75" s="983" t="b">
        <v>0</v>
      </c>
      <c r="L75" s="999"/>
      <c r="M75" s="989"/>
      <c r="N75" s="989"/>
      <c r="O75" s="983" t="b">
        <v>0</v>
      </c>
    </row>
    <row r="76" spans="1:15">
      <c r="A76" s="1917"/>
      <c r="B76" s="981" t="s">
        <v>2049</v>
      </c>
      <c r="C76" s="1917"/>
      <c r="D76" s="1917"/>
      <c r="E76" s="989" t="s">
        <v>10346</v>
      </c>
      <c r="F76" s="989">
        <v>45873</v>
      </c>
      <c r="G76" s="984" t="b">
        <v>1</v>
      </c>
      <c r="H76" s="999"/>
      <c r="I76" s="989"/>
      <c r="J76" s="989"/>
      <c r="K76" s="984" t="b">
        <v>0</v>
      </c>
      <c r="L76" s="999"/>
      <c r="M76" s="989"/>
      <c r="N76" s="989"/>
      <c r="O76" s="984" t="b">
        <v>0</v>
      </c>
    </row>
    <row r="77" spans="1:15">
      <c r="A77" s="1917"/>
      <c r="B77" s="981" t="s">
        <v>2050</v>
      </c>
      <c r="C77" s="1917"/>
      <c r="D77" s="1917"/>
      <c r="E77" s="989" t="s">
        <v>10346</v>
      </c>
      <c r="F77" s="989">
        <v>45873</v>
      </c>
      <c r="G77" s="984" t="b">
        <v>1</v>
      </c>
      <c r="H77" s="999"/>
      <c r="I77" s="989"/>
      <c r="J77" s="989"/>
      <c r="K77" s="984" t="b">
        <v>0</v>
      </c>
      <c r="L77" s="999"/>
      <c r="M77" s="989"/>
      <c r="N77" s="989"/>
      <c r="O77" s="984" t="b">
        <v>0</v>
      </c>
    </row>
    <row r="78" spans="1:15">
      <c r="A78" s="1917"/>
      <c r="B78" s="981" t="s">
        <v>409</v>
      </c>
      <c r="C78" s="1917"/>
      <c r="D78" s="1917"/>
      <c r="E78" s="989" t="s">
        <v>10346</v>
      </c>
      <c r="F78" s="989">
        <v>45873</v>
      </c>
      <c r="G78" s="984" t="b">
        <v>1</v>
      </c>
      <c r="H78" s="999"/>
      <c r="I78" s="989"/>
      <c r="J78" s="989"/>
      <c r="K78" s="984" t="b">
        <v>0</v>
      </c>
      <c r="L78" s="999"/>
      <c r="M78" s="989"/>
      <c r="N78" s="989"/>
      <c r="O78" s="984" t="b">
        <v>0</v>
      </c>
    </row>
    <row r="79" spans="1:15">
      <c r="A79" s="1917"/>
      <c r="B79" s="981" t="s">
        <v>9</v>
      </c>
      <c r="C79" s="1917"/>
      <c r="D79" s="1917"/>
      <c r="E79" s="989" t="s">
        <v>10346</v>
      </c>
      <c r="F79" s="989">
        <v>45873</v>
      </c>
      <c r="G79" s="984" t="b">
        <v>1</v>
      </c>
      <c r="H79" s="999"/>
      <c r="I79" s="989"/>
      <c r="J79" s="989"/>
      <c r="K79" s="984" t="b">
        <v>0</v>
      </c>
      <c r="L79" s="999"/>
      <c r="M79" s="989"/>
      <c r="N79" s="989"/>
      <c r="O79" s="984" t="b">
        <v>0</v>
      </c>
    </row>
    <row r="80" spans="1:15">
      <c r="A80" s="1917"/>
      <c r="B80" s="981" t="s">
        <v>2051</v>
      </c>
      <c r="C80" s="1917"/>
      <c r="D80" s="1917"/>
      <c r="E80" s="989" t="s">
        <v>10346</v>
      </c>
      <c r="F80" s="989">
        <v>45873</v>
      </c>
      <c r="G80" s="984" t="b">
        <v>1</v>
      </c>
      <c r="H80" s="999"/>
      <c r="I80" s="989"/>
      <c r="J80" s="989"/>
      <c r="K80" s="984" t="b">
        <v>0</v>
      </c>
      <c r="L80" s="999"/>
      <c r="M80" s="989"/>
      <c r="N80" s="989"/>
      <c r="O80" s="984" t="b">
        <v>0</v>
      </c>
    </row>
    <row r="81" spans="1:15">
      <c r="A81" s="1917"/>
      <c r="B81" s="981" t="s">
        <v>2052</v>
      </c>
      <c r="C81" s="1917"/>
      <c r="D81" s="1917"/>
      <c r="E81" s="989" t="s">
        <v>10346</v>
      </c>
      <c r="F81" s="989">
        <v>45873</v>
      </c>
      <c r="G81" s="984" t="b">
        <v>1</v>
      </c>
      <c r="H81" s="999"/>
      <c r="I81" s="989"/>
      <c r="J81" s="989"/>
      <c r="K81" s="984" t="b">
        <v>0</v>
      </c>
      <c r="L81" s="999"/>
      <c r="M81" s="989"/>
      <c r="N81" s="989"/>
      <c r="O81" s="984" t="b">
        <v>0</v>
      </c>
    </row>
    <row r="82" spans="1:15">
      <c r="A82" s="1918">
        <v>58</v>
      </c>
      <c r="B82" s="982" t="s">
        <v>2041</v>
      </c>
      <c r="C82" s="1918" t="s">
        <v>10347</v>
      </c>
      <c r="D82" s="1918" t="s">
        <v>10348</v>
      </c>
      <c r="E82" s="991" t="s">
        <v>10346</v>
      </c>
      <c r="F82" s="990">
        <v>45873</v>
      </c>
      <c r="G82" s="985" t="b">
        <v>1</v>
      </c>
      <c r="H82" s="999"/>
      <c r="I82" s="991"/>
      <c r="J82" s="1022"/>
      <c r="K82" s="985" t="b">
        <v>0</v>
      </c>
      <c r="L82" s="999"/>
      <c r="M82" s="991"/>
      <c r="N82" s="1022"/>
      <c r="O82" s="985" t="b">
        <v>0</v>
      </c>
    </row>
    <row r="83" spans="1:15">
      <c r="A83" s="1918"/>
      <c r="B83" s="982" t="s">
        <v>306</v>
      </c>
      <c r="C83" s="1918"/>
      <c r="D83" s="1918"/>
      <c r="E83" s="991" t="s">
        <v>10346</v>
      </c>
      <c r="F83" s="990">
        <v>45873</v>
      </c>
      <c r="G83" s="985" t="b">
        <v>1</v>
      </c>
      <c r="H83" s="999"/>
      <c r="I83" s="991"/>
      <c r="J83" s="1022"/>
      <c r="K83" s="985" t="b">
        <v>0</v>
      </c>
      <c r="L83" s="999"/>
      <c r="M83" s="991"/>
      <c r="N83" s="1022"/>
      <c r="O83" s="985" t="b">
        <v>0</v>
      </c>
    </row>
    <row r="84" spans="1:15">
      <c r="A84" s="1918"/>
      <c r="B84" s="982" t="s">
        <v>2043</v>
      </c>
      <c r="C84" s="1918"/>
      <c r="D84" s="1918"/>
      <c r="E84" s="991" t="s">
        <v>10346</v>
      </c>
      <c r="F84" s="990">
        <v>45873</v>
      </c>
      <c r="G84" s="985" t="b">
        <v>1</v>
      </c>
      <c r="H84" s="999"/>
      <c r="I84" s="991"/>
      <c r="J84" s="1022"/>
      <c r="K84" s="985" t="b">
        <v>0</v>
      </c>
      <c r="L84" s="999"/>
      <c r="M84" s="991"/>
      <c r="N84" s="1022"/>
      <c r="O84" s="985" t="b">
        <v>0</v>
      </c>
    </row>
    <row r="85" spans="1:15" ht="16.5" customHeight="1">
      <c r="A85" s="1918"/>
      <c r="B85" s="982" t="s">
        <v>2044</v>
      </c>
      <c r="C85" s="1918"/>
      <c r="D85" s="1918"/>
      <c r="E85" s="991" t="s">
        <v>10346</v>
      </c>
      <c r="F85" s="990">
        <v>45873</v>
      </c>
      <c r="G85" s="985" t="b">
        <v>1</v>
      </c>
      <c r="H85" s="999"/>
      <c r="I85" s="991"/>
      <c r="J85" s="1022"/>
      <c r="K85" s="985" t="b">
        <v>0</v>
      </c>
      <c r="L85" s="999"/>
      <c r="M85" s="991"/>
      <c r="N85" s="1022"/>
      <c r="O85" s="985" t="b">
        <v>0</v>
      </c>
    </row>
    <row r="86" spans="1:15">
      <c r="A86" s="1918"/>
      <c r="B86" s="982" t="s">
        <v>728</v>
      </c>
      <c r="C86" s="1918"/>
      <c r="D86" s="1918"/>
      <c r="E86" s="991" t="s">
        <v>10346</v>
      </c>
      <c r="F86" s="990">
        <v>45873</v>
      </c>
      <c r="G86" s="985" t="b">
        <v>1</v>
      </c>
      <c r="H86" s="999"/>
      <c r="I86" s="991"/>
      <c r="J86" s="1022"/>
      <c r="K86" s="985" t="b">
        <v>0</v>
      </c>
      <c r="L86" s="999"/>
      <c r="M86" s="991"/>
      <c r="N86" s="1022"/>
      <c r="O86" s="985" t="b">
        <v>0</v>
      </c>
    </row>
    <row r="87" spans="1:15">
      <c r="A87" s="1918"/>
      <c r="B87" s="982" t="s">
        <v>2045</v>
      </c>
      <c r="C87" s="1918"/>
      <c r="D87" s="1918"/>
      <c r="E87" s="991" t="s">
        <v>10346</v>
      </c>
      <c r="F87" s="990">
        <v>45873</v>
      </c>
      <c r="G87" s="985" t="b">
        <v>1</v>
      </c>
      <c r="H87" s="999"/>
      <c r="I87" s="991"/>
      <c r="J87" s="1022"/>
      <c r="K87" s="985" t="b">
        <v>0</v>
      </c>
      <c r="L87" s="999"/>
      <c r="M87" s="991"/>
      <c r="N87" s="1022"/>
      <c r="O87" s="985" t="b">
        <v>0</v>
      </c>
    </row>
    <row r="88" spans="1:15">
      <c r="A88" s="1918"/>
      <c r="B88" s="982" t="s">
        <v>2046</v>
      </c>
      <c r="C88" s="1918"/>
      <c r="D88" s="1918"/>
      <c r="E88" s="991" t="s">
        <v>10346</v>
      </c>
      <c r="F88" s="990">
        <v>45873</v>
      </c>
      <c r="G88" s="985" t="b">
        <v>1</v>
      </c>
      <c r="H88" s="999"/>
      <c r="I88" s="991"/>
      <c r="J88" s="1022"/>
      <c r="K88" s="985" t="b">
        <v>0</v>
      </c>
      <c r="L88" s="999"/>
      <c r="M88" s="991"/>
      <c r="N88" s="1022"/>
      <c r="O88" s="985" t="b">
        <v>0</v>
      </c>
    </row>
    <row r="89" spans="1:15">
      <c r="A89" s="1917">
        <v>58</v>
      </c>
      <c r="B89" s="980" t="s">
        <v>362</v>
      </c>
      <c r="C89" s="1917" t="s">
        <v>10347</v>
      </c>
      <c r="D89" s="1917" t="s">
        <v>10348</v>
      </c>
      <c r="E89" s="989" t="s">
        <v>10346</v>
      </c>
      <c r="F89" s="989">
        <v>45873</v>
      </c>
      <c r="G89" s="983" t="b">
        <v>1</v>
      </c>
      <c r="H89" s="999"/>
      <c r="I89" s="989"/>
      <c r="J89" s="989"/>
      <c r="K89" s="983" t="b">
        <v>0</v>
      </c>
      <c r="L89" s="999"/>
      <c r="M89" s="989"/>
      <c r="N89" s="989"/>
      <c r="O89" s="983" t="b">
        <v>0</v>
      </c>
    </row>
    <row r="90" spans="1:15">
      <c r="A90" s="1917"/>
      <c r="B90" s="981" t="s">
        <v>2049</v>
      </c>
      <c r="C90" s="1917"/>
      <c r="D90" s="1917"/>
      <c r="E90" s="989" t="s">
        <v>10346</v>
      </c>
      <c r="F90" s="989">
        <v>45873</v>
      </c>
      <c r="G90" s="984" t="b">
        <v>1</v>
      </c>
      <c r="H90" s="999"/>
      <c r="I90" s="989"/>
      <c r="J90" s="989"/>
      <c r="K90" s="984" t="b">
        <v>0</v>
      </c>
      <c r="L90" s="999"/>
      <c r="M90" s="989"/>
      <c r="N90" s="989"/>
      <c r="O90" s="984" t="b">
        <v>0</v>
      </c>
    </row>
    <row r="91" spans="1:15">
      <c r="A91" s="1917"/>
      <c r="B91" s="981" t="s">
        <v>2050</v>
      </c>
      <c r="C91" s="1917"/>
      <c r="D91" s="1917"/>
      <c r="E91" s="989" t="s">
        <v>10346</v>
      </c>
      <c r="F91" s="989">
        <v>45873</v>
      </c>
      <c r="G91" s="984" t="b">
        <v>1</v>
      </c>
      <c r="H91" s="999"/>
      <c r="I91" s="989"/>
      <c r="J91" s="989"/>
      <c r="K91" s="984" t="b">
        <v>0</v>
      </c>
      <c r="L91" s="999"/>
      <c r="M91" s="989"/>
      <c r="N91" s="989"/>
      <c r="O91" s="984" t="b">
        <v>0</v>
      </c>
    </row>
    <row r="92" spans="1:15">
      <c r="A92" s="1917"/>
      <c r="B92" s="981" t="s">
        <v>409</v>
      </c>
      <c r="C92" s="1917"/>
      <c r="D92" s="1917"/>
      <c r="E92" s="989" t="s">
        <v>10346</v>
      </c>
      <c r="F92" s="989">
        <v>45873</v>
      </c>
      <c r="G92" s="984" t="b">
        <v>1</v>
      </c>
      <c r="H92" s="999"/>
      <c r="I92" s="989"/>
      <c r="J92" s="989"/>
      <c r="K92" s="984" t="b">
        <v>0</v>
      </c>
      <c r="L92" s="999"/>
      <c r="M92" s="989"/>
      <c r="N92" s="989"/>
      <c r="O92" s="984" t="b">
        <v>0</v>
      </c>
    </row>
    <row r="93" spans="1:15">
      <c r="A93" s="1917"/>
      <c r="B93" s="981" t="s">
        <v>9</v>
      </c>
      <c r="C93" s="1917"/>
      <c r="D93" s="1917"/>
      <c r="E93" s="989" t="s">
        <v>10346</v>
      </c>
      <c r="F93" s="989">
        <v>45873</v>
      </c>
      <c r="G93" s="984" t="b">
        <v>1</v>
      </c>
      <c r="H93" s="999"/>
      <c r="I93" s="989"/>
      <c r="J93" s="989"/>
      <c r="K93" s="984" t="b">
        <v>0</v>
      </c>
      <c r="L93" s="999"/>
      <c r="M93" s="989"/>
      <c r="N93" s="989"/>
      <c r="O93" s="984" t="b">
        <v>0</v>
      </c>
    </row>
    <row r="94" spans="1:15">
      <c r="A94" s="1917"/>
      <c r="B94" s="981" t="s">
        <v>2051</v>
      </c>
      <c r="C94" s="1917"/>
      <c r="D94" s="1917"/>
      <c r="E94" s="989" t="s">
        <v>10346</v>
      </c>
      <c r="F94" s="989">
        <v>45873</v>
      </c>
      <c r="G94" s="984" t="b">
        <v>1</v>
      </c>
      <c r="H94" s="999"/>
      <c r="I94" s="989"/>
      <c r="J94" s="989"/>
      <c r="K94" s="984" t="b">
        <v>0</v>
      </c>
      <c r="L94" s="999"/>
      <c r="M94" s="989"/>
      <c r="N94" s="989"/>
      <c r="O94" s="984" t="b">
        <v>0</v>
      </c>
    </row>
    <row r="95" spans="1:15">
      <c r="A95" s="1917"/>
      <c r="B95" s="981" t="s">
        <v>2052</v>
      </c>
      <c r="C95" s="1917"/>
      <c r="D95" s="1917"/>
      <c r="E95" s="989" t="s">
        <v>10346</v>
      </c>
      <c r="F95" s="989">
        <v>45873</v>
      </c>
      <c r="G95" s="984" t="b">
        <v>1</v>
      </c>
      <c r="H95" s="999"/>
      <c r="I95" s="989"/>
      <c r="J95" s="989"/>
      <c r="K95" s="984" t="b">
        <v>0</v>
      </c>
      <c r="L95" s="999"/>
      <c r="M95" s="989"/>
      <c r="N95" s="989"/>
      <c r="O95" s="984" t="b">
        <v>0</v>
      </c>
    </row>
    <row r="96" spans="1:15">
      <c r="A96" s="1918">
        <v>59</v>
      </c>
      <c r="B96" s="982" t="s">
        <v>2041</v>
      </c>
      <c r="C96" s="1918" t="s">
        <v>10349</v>
      </c>
      <c r="D96" s="1918" t="s">
        <v>10350</v>
      </c>
      <c r="E96" s="991" t="s">
        <v>10346</v>
      </c>
      <c r="F96" s="990">
        <v>45873</v>
      </c>
      <c r="G96" s="985" t="b">
        <v>1</v>
      </c>
      <c r="H96" s="999"/>
      <c r="I96" s="991"/>
      <c r="J96" s="1022"/>
      <c r="K96" s="985" t="b">
        <v>0</v>
      </c>
      <c r="L96" s="999"/>
      <c r="M96" s="991"/>
      <c r="N96" s="1022"/>
      <c r="O96" s="985" t="b">
        <v>0</v>
      </c>
    </row>
    <row r="97" spans="1:15">
      <c r="A97" s="1918"/>
      <c r="B97" s="982" t="s">
        <v>306</v>
      </c>
      <c r="C97" s="1918"/>
      <c r="D97" s="1918"/>
      <c r="E97" s="991" t="s">
        <v>10346</v>
      </c>
      <c r="F97" s="990">
        <v>45873</v>
      </c>
      <c r="G97" s="985" t="b">
        <v>1</v>
      </c>
      <c r="H97" s="999"/>
      <c r="I97" s="991"/>
      <c r="J97" s="1022"/>
      <c r="K97" s="985" t="b">
        <v>0</v>
      </c>
      <c r="L97" s="999"/>
      <c r="M97" s="991"/>
      <c r="N97" s="1022"/>
      <c r="O97" s="985" t="b">
        <v>0</v>
      </c>
    </row>
    <row r="98" spans="1:15">
      <c r="A98" s="1918"/>
      <c r="B98" s="982" t="s">
        <v>2043</v>
      </c>
      <c r="C98" s="1918"/>
      <c r="D98" s="1918"/>
      <c r="E98" s="991" t="s">
        <v>10346</v>
      </c>
      <c r="F98" s="990">
        <v>45873</v>
      </c>
      <c r="G98" s="985" t="b">
        <v>1</v>
      </c>
      <c r="H98" s="999"/>
      <c r="I98" s="991"/>
      <c r="J98" s="1022"/>
      <c r="K98" s="985" t="b">
        <v>0</v>
      </c>
      <c r="L98" s="999"/>
      <c r="M98" s="991"/>
      <c r="N98" s="1022"/>
      <c r="O98" s="985" t="b">
        <v>0</v>
      </c>
    </row>
    <row r="99" spans="1:15">
      <c r="A99" s="1918"/>
      <c r="B99" s="982" t="s">
        <v>2044</v>
      </c>
      <c r="C99" s="1918"/>
      <c r="D99" s="1918"/>
      <c r="E99" s="991" t="s">
        <v>10346</v>
      </c>
      <c r="F99" s="990">
        <v>45873</v>
      </c>
      <c r="G99" s="985" t="b">
        <v>1</v>
      </c>
      <c r="H99" s="999"/>
      <c r="I99" s="991"/>
      <c r="J99" s="1022"/>
      <c r="K99" s="985" t="b">
        <v>0</v>
      </c>
      <c r="L99" s="999"/>
      <c r="M99" s="991"/>
      <c r="N99" s="1022"/>
      <c r="O99" s="985" t="b">
        <v>0</v>
      </c>
    </row>
    <row r="100" spans="1:15">
      <c r="A100" s="1918"/>
      <c r="B100" s="982" t="s">
        <v>728</v>
      </c>
      <c r="C100" s="1918"/>
      <c r="D100" s="1918"/>
      <c r="E100" s="991" t="s">
        <v>10346</v>
      </c>
      <c r="F100" s="990">
        <v>45873</v>
      </c>
      <c r="G100" s="985" t="b">
        <v>1</v>
      </c>
      <c r="H100" s="999"/>
      <c r="I100" s="991"/>
      <c r="J100" s="1022"/>
      <c r="K100" s="985" t="b">
        <v>0</v>
      </c>
      <c r="L100" s="999"/>
      <c r="M100" s="991"/>
      <c r="N100" s="1022"/>
      <c r="O100" s="985" t="b">
        <v>0</v>
      </c>
    </row>
    <row r="101" spans="1:15">
      <c r="A101" s="1918"/>
      <c r="B101" s="982" t="s">
        <v>2045</v>
      </c>
      <c r="C101" s="1918"/>
      <c r="D101" s="1918"/>
      <c r="E101" s="991" t="s">
        <v>10346</v>
      </c>
      <c r="F101" s="990">
        <v>45873</v>
      </c>
      <c r="G101" s="985" t="b">
        <v>1</v>
      </c>
      <c r="H101" s="999"/>
      <c r="I101" s="991"/>
      <c r="J101" s="1022"/>
      <c r="K101" s="985" t="b">
        <v>0</v>
      </c>
      <c r="L101" s="999"/>
      <c r="M101" s="991"/>
      <c r="N101" s="1022"/>
      <c r="O101" s="985" t="b">
        <v>0</v>
      </c>
    </row>
    <row r="102" spans="1:15">
      <c r="A102" s="1918"/>
      <c r="B102" s="982" t="s">
        <v>2046</v>
      </c>
      <c r="C102" s="1918"/>
      <c r="D102" s="1918"/>
      <c r="E102" s="991" t="s">
        <v>10346</v>
      </c>
      <c r="F102" s="990">
        <v>45873</v>
      </c>
      <c r="G102" s="985" t="b">
        <v>1</v>
      </c>
      <c r="H102" s="999"/>
      <c r="I102" s="991"/>
      <c r="J102" s="1022"/>
      <c r="K102" s="985" t="b">
        <v>0</v>
      </c>
      <c r="L102" s="999"/>
      <c r="M102" s="991"/>
      <c r="N102" s="1022"/>
      <c r="O102" s="985" t="b">
        <v>0</v>
      </c>
    </row>
    <row r="103" spans="1:15" hidden="1">
      <c r="A103" s="1917">
        <v>60</v>
      </c>
      <c r="B103" s="980" t="s">
        <v>362</v>
      </c>
      <c r="C103" s="1917" t="s">
        <v>10351</v>
      </c>
      <c r="D103" s="1917" t="s">
        <v>10352</v>
      </c>
      <c r="E103" s="992" t="s">
        <v>2055</v>
      </c>
      <c r="F103" s="989">
        <v>45868</v>
      </c>
      <c r="G103" s="983" t="b">
        <v>1</v>
      </c>
      <c r="H103" s="999"/>
      <c r="I103" s="992"/>
      <c r="J103" s="989"/>
      <c r="K103" s="983" t="b">
        <v>0</v>
      </c>
      <c r="L103" s="999"/>
      <c r="M103" s="992"/>
      <c r="N103" s="989"/>
      <c r="O103" s="983" t="b">
        <v>0</v>
      </c>
    </row>
    <row r="104" spans="1:15" hidden="1">
      <c r="A104" s="1917"/>
      <c r="B104" s="981" t="s">
        <v>2049</v>
      </c>
      <c r="C104" s="1917"/>
      <c r="D104" s="1917"/>
      <c r="E104" s="992" t="s">
        <v>2055</v>
      </c>
      <c r="F104" s="989">
        <v>45868</v>
      </c>
      <c r="G104" s="984" t="b">
        <v>1</v>
      </c>
      <c r="H104" s="999"/>
      <c r="I104" s="992"/>
      <c r="J104" s="989"/>
      <c r="K104" s="984" t="b">
        <v>0</v>
      </c>
      <c r="L104" s="999"/>
      <c r="M104" s="992"/>
      <c r="N104" s="989"/>
      <c r="O104" s="984" t="b">
        <v>0</v>
      </c>
    </row>
    <row r="105" spans="1:15" hidden="1">
      <c r="A105" s="1917"/>
      <c r="B105" s="981" t="s">
        <v>2050</v>
      </c>
      <c r="C105" s="1917"/>
      <c r="D105" s="1917"/>
      <c r="E105" s="992" t="s">
        <v>2055</v>
      </c>
      <c r="F105" s="989">
        <v>45868</v>
      </c>
      <c r="G105" s="984" t="b">
        <v>1</v>
      </c>
      <c r="H105" s="999"/>
      <c r="I105" s="992"/>
      <c r="J105" s="989"/>
      <c r="K105" s="984" t="b">
        <v>0</v>
      </c>
      <c r="L105" s="999"/>
      <c r="M105" s="992"/>
      <c r="N105" s="989"/>
      <c r="O105" s="984" t="b">
        <v>0</v>
      </c>
    </row>
    <row r="106" spans="1:15" hidden="1">
      <c r="A106" s="1917"/>
      <c r="B106" s="981" t="s">
        <v>409</v>
      </c>
      <c r="C106" s="1917"/>
      <c r="D106" s="1917"/>
      <c r="E106" s="992" t="s">
        <v>2055</v>
      </c>
      <c r="F106" s="989">
        <v>45868</v>
      </c>
      <c r="G106" s="984" t="b">
        <v>1</v>
      </c>
      <c r="H106" s="999"/>
      <c r="I106" s="992"/>
      <c r="J106" s="989"/>
      <c r="K106" s="984" t="b">
        <v>0</v>
      </c>
      <c r="L106" s="999"/>
      <c r="M106" s="992"/>
      <c r="N106" s="989"/>
      <c r="O106" s="984" t="b">
        <v>0</v>
      </c>
    </row>
    <row r="107" spans="1:15" hidden="1">
      <c r="A107" s="1917"/>
      <c r="B107" s="981" t="s">
        <v>9</v>
      </c>
      <c r="C107" s="1917"/>
      <c r="D107" s="1917"/>
      <c r="E107" s="992" t="s">
        <v>2055</v>
      </c>
      <c r="F107" s="989">
        <v>45868</v>
      </c>
      <c r="G107" s="984" t="b">
        <v>1</v>
      </c>
      <c r="H107" s="999"/>
      <c r="I107" s="992"/>
      <c r="J107" s="989"/>
      <c r="K107" s="984" t="b">
        <v>0</v>
      </c>
      <c r="L107" s="999"/>
      <c r="M107" s="992"/>
      <c r="N107" s="989"/>
      <c r="O107" s="984" t="b">
        <v>0</v>
      </c>
    </row>
    <row r="108" spans="1:15" hidden="1">
      <c r="A108" s="1917"/>
      <c r="B108" s="981" t="s">
        <v>2051</v>
      </c>
      <c r="C108" s="1917"/>
      <c r="D108" s="1917"/>
      <c r="E108" s="992" t="s">
        <v>2055</v>
      </c>
      <c r="F108" s="989">
        <v>45868</v>
      </c>
      <c r="G108" s="984" t="b">
        <v>1</v>
      </c>
      <c r="H108" s="999"/>
      <c r="I108" s="992"/>
      <c r="J108" s="989"/>
      <c r="K108" s="984" t="b">
        <v>0</v>
      </c>
      <c r="L108" s="999"/>
      <c r="M108" s="992"/>
      <c r="N108" s="989"/>
      <c r="O108" s="984" t="b">
        <v>0</v>
      </c>
    </row>
    <row r="109" spans="1:15" hidden="1">
      <c r="A109" s="1917"/>
      <c r="B109" s="981" t="s">
        <v>2052</v>
      </c>
      <c r="C109" s="1917"/>
      <c r="D109" s="1917"/>
      <c r="E109" s="992" t="s">
        <v>2055</v>
      </c>
      <c r="F109" s="989">
        <v>45868</v>
      </c>
      <c r="G109" s="984" t="b">
        <v>1</v>
      </c>
      <c r="H109" s="999"/>
      <c r="I109" s="992"/>
      <c r="J109" s="989"/>
      <c r="K109" s="984" t="b">
        <v>0</v>
      </c>
      <c r="L109" s="999"/>
      <c r="M109" s="992"/>
      <c r="N109" s="989"/>
      <c r="O109" s="984" t="b">
        <v>0</v>
      </c>
    </row>
    <row r="110" spans="1:15" hidden="1">
      <c r="A110" s="1918">
        <v>61</v>
      </c>
      <c r="B110" s="982" t="s">
        <v>2041</v>
      </c>
      <c r="C110" s="1918" t="s">
        <v>10353</v>
      </c>
      <c r="D110" s="1918" t="s">
        <v>10354</v>
      </c>
      <c r="E110" s="991" t="s">
        <v>1060</v>
      </c>
      <c r="F110" s="990">
        <v>45882</v>
      </c>
      <c r="G110" s="985" t="b">
        <v>1</v>
      </c>
      <c r="H110" s="999"/>
      <c r="I110" s="991"/>
      <c r="J110" s="990"/>
      <c r="K110" s="985"/>
      <c r="L110" s="999"/>
      <c r="M110" s="991"/>
      <c r="N110" s="990"/>
      <c r="O110" s="985"/>
    </row>
    <row r="111" spans="1:15" hidden="1">
      <c r="A111" s="1918"/>
      <c r="B111" s="982" t="s">
        <v>306</v>
      </c>
      <c r="C111" s="1918"/>
      <c r="D111" s="1918"/>
      <c r="E111" s="991" t="s">
        <v>1060</v>
      </c>
      <c r="F111" s="990">
        <v>45882</v>
      </c>
      <c r="G111" s="985" t="b">
        <v>1</v>
      </c>
      <c r="H111" s="999"/>
      <c r="I111" s="991"/>
      <c r="J111" s="990"/>
      <c r="K111" s="985"/>
      <c r="L111" s="999"/>
      <c r="M111" s="991"/>
      <c r="N111" s="990"/>
      <c r="O111" s="985"/>
    </row>
    <row r="112" spans="1:15" hidden="1">
      <c r="A112" s="1918"/>
      <c r="B112" s="982" t="s">
        <v>2043</v>
      </c>
      <c r="C112" s="1918"/>
      <c r="D112" s="1918"/>
      <c r="E112" s="991" t="s">
        <v>1060</v>
      </c>
      <c r="F112" s="990">
        <v>45882</v>
      </c>
      <c r="G112" s="985" t="b">
        <v>1</v>
      </c>
      <c r="H112" s="999"/>
      <c r="I112" s="991"/>
      <c r="J112" s="990"/>
      <c r="K112" s="985"/>
      <c r="L112" s="999"/>
      <c r="M112" s="991"/>
      <c r="N112" s="990"/>
      <c r="O112" s="985"/>
    </row>
    <row r="113" spans="1:15" hidden="1">
      <c r="A113" s="1918"/>
      <c r="B113" s="982" t="s">
        <v>2044</v>
      </c>
      <c r="C113" s="1918"/>
      <c r="D113" s="1918"/>
      <c r="E113" s="991" t="s">
        <v>1060</v>
      </c>
      <c r="F113" s="990">
        <v>45882</v>
      </c>
      <c r="G113" s="985" t="b">
        <v>1</v>
      </c>
      <c r="H113" s="999"/>
      <c r="I113" s="991"/>
      <c r="J113" s="990"/>
      <c r="K113" s="985"/>
      <c r="L113" s="999"/>
      <c r="M113" s="991"/>
      <c r="N113" s="990"/>
      <c r="O113" s="985"/>
    </row>
    <row r="114" spans="1:15" hidden="1">
      <c r="A114" s="1918"/>
      <c r="B114" s="982" t="s">
        <v>728</v>
      </c>
      <c r="C114" s="1918"/>
      <c r="D114" s="1918"/>
      <c r="E114" s="991" t="s">
        <v>1060</v>
      </c>
      <c r="F114" s="990">
        <v>45882</v>
      </c>
      <c r="G114" s="985" t="b">
        <v>1</v>
      </c>
      <c r="H114" s="999"/>
      <c r="I114" s="991"/>
      <c r="J114" s="990"/>
      <c r="K114" s="985"/>
      <c r="L114" s="999"/>
      <c r="M114" s="991"/>
      <c r="N114" s="990"/>
      <c r="O114" s="985"/>
    </row>
    <row r="115" spans="1:15" hidden="1">
      <c r="A115" s="1918"/>
      <c r="B115" s="982" t="s">
        <v>2045</v>
      </c>
      <c r="C115" s="1918"/>
      <c r="D115" s="1918"/>
      <c r="E115" s="991" t="s">
        <v>1060</v>
      </c>
      <c r="F115" s="990">
        <v>45882</v>
      </c>
      <c r="G115" s="985" t="b">
        <v>1</v>
      </c>
      <c r="H115" s="999"/>
      <c r="I115" s="991"/>
      <c r="J115" s="990"/>
      <c r="K115" s="985"/>
      <c r="L115" s="999"/>
      <c r="M115" s="991"/>
      <c r="N115" s="990"/>
      <c r="O115" s="985"/>
    </row>
    <row r="116" spans="1:15" hidden="1">
      <c r="A116" s="1918"/>
      <c r="B116" s="982" t="s">
        <v>2046</v>
      </c>
      <c r="C116" s="1918"/>
      <c r="D116" s="1918"/>
      <c r="E116" s="991" t="s">
        <v>1060</v>
      </c>
      <c r="F116" s="990">
        <v>45882</v>
      </c>
      <c r="G116" s="985" t="b">
        <v>1</v>
      </c>
      <c r="H116" s="999"/>
      <c r="I116" s="991"/>
      <c r="J116" s="990"/>
      <c r="K116" s="985"/>
      <c r="L116" s="999"/>
      <c r="M116" s="991"/>
      <c r="N116" s="990"/>
      <c r="O116" s="985"/>
    </row>
    <row r="117" spans="1:15" hidden="1">
      <c r="A117" s="1917">
        <v>61</v>
      </c>
      <c r="B117" s="980" t="s">
        <v>362</v>
      </c>
      <c r="C117" s="1917" t="s">
        <v>10353</v>
      </c>
      <c r="D117" s="1917" t="s">
        <v>10354</v>
      </c>
      <c r="E117" s="992" t="s">
        <v>1060</v>
      </c>
      <c r="F117" s="989">
        <v>45882</v>
      </c>
      <c r="G117" s="983" t="b">
        <v>1</v>
      </c>
      <c r="H117" s="999"/>
      <c r="I117" s="992"/>
      <c r="J117" s="989"/>
      <c r="K117" s="983" t="b">
        <v>0</v>
      </c>
      <c r="L117" s="999"/>
      <c r="M117" s="992"/>
      <c r="N117" s="989"/>
      <c r="O117" s="983" t="b">
        <v>0</v>
      </c>
    </row>
    <row r="118" spans="1:15" hidden="1">
      <c r="A118" s="1917"/>
      <c r="B118" s="981" t="s">
        <v>2049</v>
      </c>
      <c r="C118" s="1917"/>
      <c r="D118" s="1917"/>
      <c r="E118" s="992" t="s">
        <v>1060</v>
      </c>
      <c r="F118" s="989">
        <v>45882</v>
      </c>
      <c r="G118" s="984" t="b">
        <v>1</v>
      </c>
      <c r="H118" s="999"/>
      <c r="I118" s="993"/>
      <c r="J118" s="989"/>
      <c r="K118" s="984" t="b">
        <v>0</v>
      </c>
      <c r="L118" s="999"/>
      <c r="M118" s="993"/>
      <c r="N118" s="989"/>
      <c r="O118" s="984" t="b">
        <v>0</v>
      </c>
    </row>
    <row r="119" spans="1:15" hidden="1">
      <c r="A119" s="1917"/>
      <c r="B119" s="981" t="s">
        <v>2050</v>
      </c>
      <c r="C119" s="1917"/>
      <c r="D119" s="1917"/>
      <c r="E119" s="992" t="s">
        <v>1060</v>
      </c>
      <c r="F119" s="989">
        <v>45882</v>
      </c>
      <c r="G119" s="984" t="b">
        <v>1</v>
      </c>
      <c r="H119" s="999"/>
      <c r="I119" s="993"/>
      <c r="J119" s="989"/>
      <c r="K119" s="984" t="b">
        <v>0</v>
      </c>
      <c r="L119" s="999"/>
      <c r="M119" s="993"/>
      <c r="N119" s="989"/>
      <c r="O119" s="984" t="b">
        <v>0</v>
      </c>
    </row>
    <row r="120" spans="1:15" hidden="1">
      <c r="A120" s="1917"/>
      <c r="B120" s="981" t="s">
        <v>409</v>
      </c>
      <c r="C120" s="1917"/>
      <c r="D120" s="1917"/>
      <c r="E120" s="992" t="s">
        <v>1060</v>
      </c>
      <c r="F120" s="989">
        <v>45882</v>
      </c>
      <c r="G120" s="984" t="b">
        <v>1</v>
      </c>
      <c r="H120" s="999"/>
      <c r="I120" s="993"/>
      <c r="J120" s="989"/>
      <c r="K120" s="984" t="b">
        <v>0</v>
      </c>
      <c r="L120" s="999"/>
      <c r="M120" s="993"/>
      <c r="N120" s="989"/>
      <c r="O120" s="984" t="b">
        <v>0</v>
      </c>
    </row>
    <row r="121" spans="1:15" hidden="1">
      <c r="A121" s="1917"/>
      <c r="B121" s="981" t="s">
        <v>9</v>
      </c>
      <c r="C121" s="1917"/>
      <c r="D121" s="1917"/>
      <c r="E121" s="992" t="s">
        <v>1060</v>
      </c>
      <c r="F121" s="989">
        <v>45882</v>
      </c>
      <c r="G121" s="984" t="b">
        <v>1</v>
      </c>
      <c r="H121" s="999"/>
      <c r="I121" s="993"/>
      <c r="J121" s="989"/>
      <c r="K121" s="984" t="b">
        <v>0</v>
      </c>
      <c r="L121" s="999"/>
      <c r="M121" s="993"/>
      <c r="N121" s="989"/>
      <c r="O121" s="984" t="b">
        <v>0</v>
      </c>
    </row>
    <row r="122" spans="1:15" hidden="1">
      <c r="A122" s="1917"/>
      <c r="B122" s="981" t="s">
        <v>2051</v>
      </c>
      <c r="C122" s="1917"/>
      <c r="D122" s="1917"/>
      <c r="E122" s="992" t="s">
        <v>1060</v>
      </c>
      <c r="F122" s="989">
        <v>45882</v>
      </c>
      <c r="G122" s="984" t="b">
        <v>1</v>
      </c>
      <c r="H122" s="999"/>
      <c r="I122" s="993"/>
      <c r="J122" s="989"/>
      <c r="K122" s="984" t="b">
        <v>0</v>
      </c>
      <c r="L122" s="999"/>
      <c r="M122" s="993"/>
      <c r="N122" s="989"/>
      <c r="O122" s="984" t="b">
        <v>0</v>
      </c>
    </row>
    <row r="123" spans="1:15" hidden="1">
      <c r="A123" s="1917"/>
      <c r="B123" s="981" t="s">
        <v>2052</v>
      </c>
      <c r="C123" s="1917"/>
      <c r="D123" s="1917"/>
      <c r="E123" s="992" t="s">
        <v>1060</v>
      </c>
      <c r="F123" s="989">
        <v>45882</v>
      </c>
      <c r="G123" s="984" t="b">
        <v>1</v>
      </c>
      <c r="H123" s="999"/>
      <c r="I123" s="993"/>
      <c r="J123" s="989"/>
      <c r="K123" s="984" t="b">
        <v>0</v>
      </c>
      <c r="L123" s="999"/>
      <c r="M123" s="993"/>
      <c r="N123" s="989"/>
      <c r="O123" s="984" t="b">
        <v>0</v>
      </c>
    </row>
    <row r="124" spans="1:15" hidden="1">
      <c r="A124" s="1918">
        <v>62</v>
      </c>
      <c r="B124" s="982" t="s">
        <v>2041</v>
      </c>
      <c r="C124" s="1918" t="s">
        <v>10355</v>
      </c>
      <c r="D124" s="1918" t="s">
        <v>10356</v>
      </c>
      <c r="E124" s="991" t="s">
        <v>2055</v>
      </c>
      <c r="F124" s="990">
        <v>45868</v>
      </c>
      <c r="G124" s="985" t="b">
        <v>1</v>
      </c>
      <c r="H124" s="999"/>
      <c r="I124" s="991"/>
      <c r="J124" s="990"/>
      <c r="K124" s="985" t="b">
        <v>0</v>
      </c>
      <c r="L124" s="999"/>
      <c r="M124" s="991"/>
      <c r="N124" s="990"/>
      <c r="O124" s="985" t="b">
        <v>0</v>
      </c>
    </row>
    <row r="125" spans="1:15" hidden="1">
      <c r="A125" s="1918"/>
      <c r="B125" s="982" t="s">
        <v>306</v>
      </c>
      <c r="C125" s="1918"/>
      <c r="D125" s="1918"/>
      <c r="E125" s="991" t="s">
        <v>2055</v>
      </c>
      <c r="F125" s="990">
        <v>45868</v>
      </c>
      <c r="G125" s="985" t="b">
        <v>1</v>
      </c>
      <c r="H125" s="999"/>
      <c r="I125" s="991"/>
      <c r="J125" s="990"/>
      <c r="K125" s="985" t="b">
        <v>0</v>
      </c>
      <c r="L125" s="999"/>
      <c r="M125" s="991"/>
      <c r="N125" s="990"/>
      <c r="O125" s="985" t="b">
        <v>0</v>
      </c>
    </row>
    <row r="126" spans="1:15" hidden="1">
      <c r="A126" s="1918"/>
      <c r="B126" s="982" t="s">
        <v>2043</v>
      </c>
      <c r="C126" s="1918"/>
      <c r="D126" s="1918"/>
      <c r="E126" s="991" t="s">
        <v>2055</v>
      </c>
      <c r="F126" s="990">
        <v>45868</v>
      </c>
      <c r="G126" s="985" t="b">
        <v>1</v>
      </c>
      <c r="H126" s="999"/>
      <c r="I126" s="991"/>
      <c r="J126" s="990"/>
      <c r="K126" s="985" t="b">
        <v>0</v>
      </c>
      <c r="L126" s="999"/>
      <c r="M126" s="991"/>
      <c r="N126" s="990"/>
      <c r="O126" s="985" t="b">
        <v>0</v>
      </c>
    </row>
    <row r="127" spans="1:15" hidden="1">
      <c r="A127" s="1918"/>
      <c r="B127" s="982" t="s">
        <v>2044</v>
      </c>
      <c r="C127" s="1918"/>
      <c r="D127" s="1918"/>
      <c r="E127" s="991" t="s">
        <v>2055</v>
      </c>
      <c r="F127" s="990">
        <v>45868</v>
      </c>
      <c r="G127" s="985" t="b">
        <v>1</v>
      </c>
      <c r="H127" s="999"/>
      <c r="I127" s="991"/>
      <c r="J127" s="990"/>
      <c r="K127" s="985" t="b">
        <v>0</v>
      </c>
      <c r="L127" s="999"/>
      <c r="M127" s="991"/>
      <c r="N127" s="990"/>
      <c r="O127" s="985" t="b">
        <v>0</v>
      </c>
    </row>
    <row r="128" spans="1:15" hidden="1">
      <c r="A128" s="1918"/>
      <c r="B128" s="982" t="s">
        <v>728</v>
      </c>
      <c r="C128" s="1918"/>
      <c r="D128" s="1918"/>
      <c r="E128" s="991" t="s">
        <v>2055</v>
      </c>
      <c r="F128" s="990">
        <v>45868</v>
      </c>
      <c r="G128" s="985" t="b">
        <v>1</v>
      </c>
      <c r="H128" s="999"/>
      <c r="I128" s="991"/>
      <c r="J128" s="990"/>
      <c r="K128" s="985" t="b">
        <v>0</v>
      </c>
      <c r="L128" s="999"/>
      <c r="M128" s="991"/>
      <c r="N128" s="990"/>
      <c r="O128" s="985" t="b">
        <v>0</v>
      </c>
    </row>
    <row r="129" spans="1:15" hidden="1">
      <c r="A129" s="1918"/>
      <c r="B129" s="982" t="s">
        <v>2045</v>
      </c>
      <c r="C129" s="1918"/>
      <c r="D129" s="1918"/>
      <c r="E129" s="991" t="s">
        <v>2055</v>
      </c>
      <c r="F129" s="990">
        <v>45868</v>
      </c>
      <c r="G129" s="985" t="b">
        <v>1</v>
      </c>
      <c r="H129" s="999"/>
      <c r="I129" s="991"/>
      <c r="J129" s="990"/>
      <c r="K129" s="985" t="b">
        <v>0</v>
      </c>
      <c r="L129" s="999"/>
      <c r="M129" s="991"/>
      <c r="N129" s="990"/>
      <c r="O129" s="985" t="b">
        <v>0</v>
      </c>
    </row>
    <row r="130" spans="1:15" hidden="1">
      <c r="A130" s="1918"/>
      <c r="B130" s="982" t="s">
        <v>2046</v>
      </c>
      <c r="C130" s="1918"/>
      <c r="D130" s="1918"/>
      <c r="E130" s="991" t="s">
        <v>2055</v>
      </c>
      <c r="F130" s="990">
        <v>45868</v>
      </c>
      <c r="G130" s="985" t="b">
        <v>1</v>
      </c>
      <c r="H130" s="999"/>
      <c r="I130" s="991"/>
      <c r="J130" s="990"/>
      <c r="K130" s="985" t="b">
        <v>0</v>
      </c>
      <c r="L130" s="999"/>
      <c r="M130" s="991"/>
      <c r="N130" s="990"/>
      <c r="O130" s="985" t="b">
        <v>0</v>
      </c>
    </row>
    <row r="131" spans="1:15" hidden="1">
      <c r="A131" s="1917">
        <v>62</v>
      </c>
      <c r="B131" s="980" t="s">
        <v>362</v>
      </c>
      <c r="C131" s="1917" t="s">
        <v>10355</v>
      </c>
      <c r="D131" s="1917" t="s">
        <v>10356</v>
      </c>
      <c r="E131" s="992" t="s">
        <v>2055</v>
      </c>
      <c r="F131" s="989">
        <v>45868</v>
      </c>
      <c r="G131" s="983" t="b">
        <v>1</v>
      </c>
      <c r="H131" s="999"/>
      <c r="I131" s="992"/>
      <c r="J131" s="989"/>
      <c r="K131" s="983" t="b">
        <v>0</v>
      </c>
      <c r="L131" s="999"/>
      <c r="M131" s="992"/>
      <c r="N131" s="989"/>
      <c r="O131" s="983" t="b">
        <v>0</v>
      </c>
    </row>
    <row r="132" spans="1:15" hidden="1">
      <c r="A132" s="1917"/>
      <c r="B132" s="981" t="s">
        <v>2049</v>
      </c>
      <c r="C132" s="1917"/>
      <c r="D132" s="1917"/>
      <c r="E132" s="992" t="s">
        <v>2055</v>
      </c>
      <c r="F132" s="989">
        <v>45868</v>
      </c>
      <c r="G132" s="984" t="b">
        <v>1</v>
      </c>
      <c r="H132" s="999"/>
      <c r="I132" s="992"/>
      <c r="J132" s="989"/>
      <c r="K132" s="984" t="b">
        <v>0</v>
      </c>
      <c r="L132" s="999"/>
      <c r="M132" s="992"/>
      <c r="N132" s="989"/>
      <c r="O132" s="984" t="b">
        <v>0</v>
      </c>
    </row>
    <row r="133" spans="1:15" hidden="1">
      <c r="A133" s="1917"/>
      <c r="B133" s="981" t="s">
        <v>2050</v>
      </c>
      <c r="C133" s="1917"/>
      <c r="D133" s="1917"/>
      <c r="E133" s="992" t="s">
        <v>2055</v>
      </c>
      <c r="F133" s="989">
        <v>45868</v>
      </c>
      <c r="G133" s="984" t="b">
        <v>1</v>
      </c>
      <c r="H133" s="999"/>
      <c r="I133" s="992"/>
      <c r="J133" s="989"/>
      <c r="K133" s="984" t="b">
        <v>0</v>
      </c>
      <c r="L133" s="999"/>
      <c r="M133" s="992"/>
      <c r="N133" s="989"/>
      <c r="O133" s="984" t="b">
        <v>0</v>
      </c>
    </row>
    <row r="134" spans="1:15" hidden="1">
      <c r="A134" s="1917"/>
      <c r="B134" s="981" t="s">
        <v>409</v>
      </c>
      <c r="C134" s="1917"/>
      <c r="D134" s="1917"/>
      <c r="E134" s="992" t="s">
        <v>2055</v>
      </c>
      <c r="F134" s="989">
        <v>45868</v>
      </c>
      <c r="G134" s="984" t="b">
        <v>1</v>
      </c>
      <c r="H134" s="999"/>
      <c r="I134" s="992"/>
      <c r="J134" s="989"/>
      <c r="K134" s="984" t="b">
        <v>0</v>
      </c>
      <c r="L134" s="999"/>
      <c r="M134" s="992"/>
      <c r="N134" s="989"/>
      <c r="O134" s="984" t="b">
        <v>0</v>
      </c>
    </row>
    <row r="135" spans="1:15" hidden="1">
      <c r="A135" s="1917"/>
      <c r="B135" s="981" t="s">
        <v>9</v>
      </c>
      <c r="C135" s="1917"/>
      <c r="D135" s="1917"/>
      <c r="E135" s="992" t="s">
        <v>2055</v>
      </c>
      <c r="F135" s="989">
        <v>45868</v>
      </c>
      <c r="G135" s="984" t="b">
        <v>1</v>
      </c>
      <c r="H135" s="999"/>
      <c r="I135" s="992"/>
      <c r="J135" s="989"/>
      <c r="K135" s="984" t="b">
        <v>0</v>
      </c>
      <c r="L135" s="999"/>
      <c r="M135" s="992"/>
      <c r="N135" s="989"/>
      <c r="O135" s="984" t="b">
        <v>0</v>
      </c>
    </row>
    <row r="136" spans="1:15" hidden="1">
      <c r="A136" s="1917"/>
      <c r="B136" s="981" t="s">
        <v>2051</v>
      </c>
      <c r="C136" s="1917"/>
      <c r="D136" s="1917"/>
      <c r="E136" s="992" t="s">
        <v>2055</v>
      </c>
      <c r="F136" s="989">
        <v>45868</v>
      </c>
      <c r="G136" s="984" t="b">
        <v>1</v>
      </c>
      <c r="H136" s="999"/>
      <c r="I136" s="992"/>
      <c r="J136" s="989"/>
      <c r="K136" s="984" t="b">
        <v>0</v>
      </c>
      <c r="L136" s="999"/>
      <c r="M136" s="992"/>
      <c r="N136" s="989"/>
      <c r="O136" s="984" t="b">
        <v>0</v>
      </c>
    </row>
    <row r="137" spans="1:15" hidden="1">
      <c r="A137" s="1917"/>
      <c r="B137" s="981" t="s">
        <v>2052</v>
      </c>
      <c r="C137" s="1917"/>
      <c r="D137" s="1917"/>
      <c r="E137" s="992" t="s">
        <v>2055</v>
      </c>
      <c r="F137" s="989">
        <v>45868</v>
      </c>
      <c r="G137" s="984" t="b">
        <v>1</v>
      </c>
      <c r="H137" s="999"/>
      <c r="I137" s="992"/>
      <c r="J137" s="989"/>
      <c r="K137" s="984" t="b">
        <v>0</v>
      </c>
      <c r="L137" s="999"/>
      <c r="M137" s="992"/>
      <c r="N137" s="989"/>
      <c r="O137" s="984" t="b">
        <v>0</v>
      </c>
    </row>
    <row r="138" spans="1:15" hidden="1">
      <c r="A138" s="1918">
        <v>63</v>
      </c>
      <c r="B138" s="982" t="s">
        <v>2041</v>
      </c>
      <c r="C138" s="1916" t="s">
        <v>10357</v>
      </c>
      <c r="D138" s="1916" t="s">
        <v>10358</v>
      </c>
      <c r="E138" s="991" t="s">
        <v>2055</v>
      </c>
      <c r="F138" s="990">
        <v>45868</v>
      </c>
      <c r="G138" s="985" t="b">
        <v>1</v>
      </c>
      <c r="H138" s="999"/>
      <c r="I138" s="991"/>
      <c r="J138" s="990"/>
      <c r="K138" s="985" t="b">
        <v>0</v>
      </c>
      <c r="L138" s="999"/>
      <c r="M138" s="991"/>
      <c r="N138" s="990"/>
      <c r="O138" s="985" t="b">
        <v>0</v>
      </c>
    </row>
    <row r="139" spans="1:15" hidden="1">
      <c r="A139" s="1918"/>
      <c r="B139" s="982" t="s">
        <v>306</v>
      </c>
      <c r="C139" s="1914"/>
      <c r="D139" s="1914"/>
      <c r="E139" s="991" t="s">
        <v>2055</v>
      </c>
      <c r="F139" s="990">
        <v>45868</v>
      </c>
      <c r="G139" s="985" t="b">
        <v>1</v>
      </c>
      <c r="H139" s="999"/>
      <c r="I139" s="991"/>
      <c r="J139" s="990"/>
      <c r="K139" s="985" t="b">
        <v>0</v>
      </c>
      <c r="L139" s="999"/>
      <c r="M139" s="991"/>
      <c r="N139" s="990"/>
      <c r="O139" s="985" t="b">
        <v>0</v>
      </c>
    </row>
    <row r="140" spans="1:15" hidden="1">
      <c r="A140" s="1918"/>
      <c r="B140" s="982" t="s">
        <v>2043</v>
      </c>
      <c r="C140" s="1914"/>
      <c r="D140" s="1914"/>
      <c r="E140" s="991" t="s">
        <v>2055</v>
      </c>
      <c r="F140" s="990">
        <v>45868</v>
      </c>
      <c r="G140" s="985" t="b">
        <v>1</v>
      </c>
      <c r="H140" s="999"/>
      <c r="I140" s="991"/>
      <c r="J140" s="990"/>
      <c r="K140" s="985" t="b">
        <v>0</v>
      </c>
      <c r="L140" s="999"/>
      <c r="M140" s="991"/>
      <c r="N140" s="990"/>
      <c r="O140" s="985" t="b">
        <v>0</v>
      </c>
    </row>
    <row r="141" spans="1:15" hidden="1">
      <c r="A141" s="1918"/>
      <c r="B141" s="982" t="s">
        <v>2044</v>
      </c>
      <c r="C141" s="1914"/>
      <c r="D141" s="1914"/>
      <c r="E141" s="991" t="s">
        <v>2055</v>
      </c>
      <c r="F141" s="990">
        <v>45868</v>
      </c>
      <c r="G141" s="985" t="b">
        <v>1</v>
      </c>
      <c r="H141" s="999"/>
      <c r="I141" s="991"/>
      <c r="J141" s="990"/>
      <c r="K141" s="985" t="b">
        <v>0</v>
      </c>
      <c r="L141" s="999"/>
      <c r="M141" s="991"/>
      <c r="N141" s="990"/>
      <c r="O141" s="985" t="b">
        <v>0</v>
      </c>
    </row>
    <row r="142" spans="1:15" hidden="1">
      <c r="A142" s="1918"/>
      <c r="B142" s="982" t="s">
        <v>728</v>
      </c>
      <c r="C142" s="1914"/>
      <c r="D142" s="1914"/>
      <c r="E142" s="991" t="s">
        <v>2055</v>
      </c>
      <c r="F142" s="990">
        <v>45868</v>
      </c>
      <c r="G142" s="985" t="b">
        <v>1</v>
      </c>
      <c r="H142" s="999"/>
      <c r="I142" s="991"/>
      <c r="J142" s="990"/>
      <c r="K142" s="985" t="b">
        <v>0</v>
      </c>
      <c r="L142" s="999"/>
      <c r="M142" s="991"/>
      <c r="N142" s="990"/>
      <c r="O142" s="985" t="b">
        <v>0</v>
      </c>
    </row>
    <row r="143" spans="1:15" hidden="1">
      <c r="A143" s="1918"/>
      <c r="B143" s="982" t="s">
        <v>2045</v>
      </c>
      <c r="C143" s="1914"/>
      <c r="D143" s="1914"/>
      <c r="E143" s="991" t="s">
        <v>2055</v>
      </c>
      <c r="F143" s="990">
        <v>45868</v>
      </c>
      <c r="G143" s="985" t="b">
        <v>1</v>
      </c>
      <c r="H143" s="999"/>
      <c r="I143" s="991"/>
      <c r="J143" s="990"/>
      <c r="K143" s="985" t="b">
        <v>0</v>
      </c>
      <c r="L143" s="999"/>
      <c r="M143" s="991"/>
      <c r="N143" s="990"/>
      <c r="O143" s="985" t="b">
        <v>0</v>
      </c>
    </row>
    <row r="144" spans="1:15" hidden="1">
      <c r="A144" s="1918"/>
      <c r="B144" s="982" t="s">
        <v>2046</v>
      </c>
      <c r="C144" s="1915"/>
      <c r="D144" s="1915"/>
      <c r="E144" s="991" t="s">
        <v>2055</v>
      </c>
      <c r="F144" s="990">
        <v>45868</v>
      </c>
      <c r="G144" s="985" t="b">
        <v>1</v>
      </c>
      <c r="H144" s="999"/>
      <c r="I144" s="991"/>
      <c r="J144" s="990"/>
      <c r="K144" s="985" t="b">
        <v>0</v>
      </c>
      <c r="L144" s="999"/>
      <c r="M144" s="991"/>
      <c r="N144" s="990"/>
      <c r="O144" s="985" t="b">
        <v>0</v>
      </c>
    </row>
    <row r="145" spans="1:15" hidden="1">
      <c r="A145" s="1917">
        <v>63</v>
      </c>
      <c r="B145" s="980" t="s">
        <v>362</v>
      </c>
      <c r="C145" s="1911" t="s">
        <v>10357</v>
      </c>
      <c r="D145" s="1911" t="s">
        <v>10358</v>
      </c>
      <c r="E145" s="992" t="s">
        <v>2055</v>
      </c>
      <c r="F145" s="989">
        <v>45841</v>
      </c>
      <c r="G145" s="983" t="b">
        <v>1</v>
      </c>
      <c r="H145" s="999"/>
      <c r="I145" s="992"/>
      <c r="J145" s="989"/>
      <c r="K145" s="983" t="b">
        <v>0</v>
      </c>
      <c r="L145" s="999"/>
      <c r="M145" s="992"/>
      <c r="N145" s="989"/>
      <c r="O145" s="983" t="b">
        <v>0</v>
      </c>
    </row>
    <row r="146" spans="1:15" hidden="1">
      <c r="A146" s="1917"/>
      <c r="B146" s="981" t="s">
        <v>2049</v>
      </c>
      <c r="C146" s="1912"/>
      <c r="D146" s="1912"/>
      <c r="E146" s="992" t="s">
        <v>2055</v>
      </c>
      <c r="F146" s="989">
        <v>45868</v>
      </c>
      <c r="G146" s="984" t="b">
        <v>1</v>
      </c>
      <c r="H146" s="999"/>
      <c r="I146" s="992"/>
      <c r="J146" s="989"/>
      <c r="K146" s="984" t="b">
        <v>0</v>
      </c>
      <c r="L146" s="999"/>
      <c r="M146" s="992"/>
      <c r="N146" s="989"/>
      <c r="O146" s="984" t="b">
        <v>0</v>
      </c>
    </row>
    <row r="147" spans="1:15" hidden="1">
      <c r="A147" s="1917"/>
      <c r="B147" s="981" t="s">
        <v>2050</v>
      </c>
      <c r="C147" s="1912"/>
      <c r="D147" s="1912"/>
      <c r="E147" s="992" t="s">
        <v>2055</v>
      </c>
      <c r="F147" s="989">
        <v>45868</v>
      </c>
      <c r="G147" s="984" t="b">
        <v>1</v>
      </c>
      <c r="H147" s="999"/>
      <c r="I147" s="992"/>
      <c r="J147" s="989"/>
      <c r="K147" s="984" t="b">
        <v>0</v>
      </c>
      <c r="L147" s="999"/>
      <c r="M147" s="992"/>
      <c r="N147" s="989"/>
      <c r="O147" s="984" t="b">
        <v>0</v>
      </c>
    </row>
    <row r="148" spans="1:15" hidden="1">
      <c r="A148" s="1917"/>
      <c r="B148" s="981" t="s">
        <v>409</v>
      </c>
      <c r="C148" s="1912"/>
      <c r="D148" s="1912"/>
      <c r="E148" s="992" t="s">
        <v>2055</v>
      </c>
      <c r="F148" s="989">
        <v>45868</v>
      </c>
      <c r="G148" s="984" t="b">
        <v>1</v>
      </c>
      <c r="H148" s="999"/>
      <c r="I148" s="992"/>
      <c r="J148" s="989"/>
      <c r="K148" s="984" t="b">
        <v>0</v>
      </c>
      <c r="L148" s="999"/>
      <c r="M148" s="992"/>
      <c r="N148" s="989"/>
      <c r="O148" s="984" t="b">
        <v>0</v>
      </c>
    </row>
    <row r="149" spans="1:15" hidden="1">
      <c r="A149" s="1917"/>
      <c r="B149" s="981" t="s">
        <v>9</v>
      </c>
      <c r="C149" s="1912"/>
      <c r="D149" s="1912"/>
      <c r="E149" s="992" t="s">
        <v>2055</v>
      </c>
      <c r="F149" s="989">
        <v>45868</v>
      </c>
      <c r="G149" s="984" t="b">
        <v>1</v>
      </c>
      <c r="H149" s="999"/>
      <c r="I149" s="992"/>
      <c r="J149" s="989"/>
      <c r="K149" s="984" t="b">
        <v>0</v>
      </c>
      <c r="L149" s="999"/>
      <c r="M149" s="992"/>
      <c r="N149" s="989"/>
      <c r="O149" s="984" t="b">
        <v>0</v>
      </c>
    </row>
    <row r="150" spans="1:15" hidden="1">
      <c r="A150" s="1917"/>
      <c r="B150" s="981" t="s">
        <v>2051</v>
      </c>
      <c r="C150" s="1912"/>
      <c r="D150" s="1912"/>
      <c r="E150" s="992" t="s">
        <v>2055</v>
      </c>
      <c r="F150" s="989">
        <v>45868</v>
      </c>
      <c r="G150" s="984" t="b">
        <v>1</v>
      </c>
      <c r="H150" s="999"/>
      <c r="I150" s="992"/>
      <c r="J150" s="989"/>
      <c r="K150" s="984" t="b">
        <v>0</v>
      </c>
      <c r="L150" s="999"/>
      <c r="M150" s="992"/>
      <c r="N150" s="989"/>
      <c r="O150" s="984" t="b">
        <v>0</v>
      </c>
    </row>
    <row r="151" spans="1:15" hidden="1">
      <c r="A151" s="1917"/>
      <c r="B151" s="981" t="s">
        <v>2052</v>
      </c>
      <c r="C151" s="1913"/>
      <c r="D151" s="1913"/>
      <c r="E151" s="992" t="s">
        <v>2055</v>
      </c>
      <c r="F151" s="989">
        <v>45868</v>
      </c>
      <c r="G151" s="984" t="b">
        <v>1</v>
      </c>
      <c r="H151" s="999"/>
      <c r="I151" s="992"/>
      <c r="J151" s="989"/>
      <c r="K151" s="984" t="b">
        <v>0</v>
      </c>
      <c r="L151" s="999"/>
      <c r="M151" s="992"/>
      <c r="N151" s="989"/>
      <c r="O151" s="984" t="b">
        <v>0</v>
      </c>
    </row>
    <row r="152" spans="1:15" hidden="1">
      <c r="A152" s="1918">
        <v>64</v>
      </c>
      <c r="B152" s="982" t="s">
        <v>2041</v>
      </c>
      <c r="C152" s="1918" t="s">
        <v>10359</v>
      </c>
      <c r="D152" s="1918" t="s">
        <v>10360</v>
      </c>
      <c r="E152" s="991" t="s">
        <v>2055</v>
      </c>
      <c r="F152" s="990">
        <v>45868</v>
      </c>
      <c r="G152" s="985" t="b">
        <v>1</v>
      </c>
      <c r="H152" s="999"/>
      <c r="I152" s="991"/>
      <c r="J152" s="990"/>
      <c r="K152" s="985" t="b">
        <v>0</v>
      </c>
      <c r="L152" s="999"/>
      <c r="M152" s="991"/>
      <c r="N152" s="990"/>
      <c r="O152" s="985" t="b">
        <v>0</v>
      </c>
    </row>
    <row r="153" spans="1:15" hidden="1">
      <c r="A153" s="1918"/>
      <c r="B153" s="982" t="s">
        <v>306</v>
      </c>
      <c r="C153" s="1918"/>
      <c r="D153" s="1918"/>
      <c r="E153" s="991" t="s">
        <v>2055</v>
      </c>
      <c r="F153" s="990">
        <v>45868</v>
      </c>
      <c r="G153" s="985" t="b">
        <v>1</v>
      </c>
      <c r="H153" s="999"/>
      <c r="I153" s="991"/>
      <c r="J153" s="990"/>
      <c r="K153" s="985" t="b">
        <v>0</v>
      </c>
      <c r="L153" s="999"/>
      <c r="M153" s="991"/>
      <c r="N153" s="990"/>
      <c r="O153" s="985" t="b">
        <v>0</v>
      </c>
    </row>
    <row r="154" spans="1:15" hidden="1">
      <c r="A154" s="1918"/>
      <c r="B154" s="982" t="s">
        <v>2043</v>
      </c>
      <c r="C154" s="1918"/>
      <c r="D154" s="1918"/>
      <c r="E154" s="991" t="s">
        <v>2055</v>
      </c>
      <c r="F154" s="990">
        <v>45868</v>
      </c>
      <c r="G154" s="985" t="b">
        <v>1</v>
      </c>
      <c r="H154" s="999"/>
      <c r="I154" s="991"/>
      <c r="J154" s="990"/>
      <c r="K154" s="985" t="b">
        <v>0</v>
      </c>
      <c r="L154" s="999"/>
      <c r="M154" s="991"/>
      <c r="N154" s="990"/>
      <c r="O154" s="985" t="b">
        <v>0</v>
      </c>
    </row>
    <row r="155" spans="1:15" hidden="1">
      <c r="A155" s="1918"/>
      <c r="B155" s="982" t="s">
        <v>2044</v>
      </c>
      <c r="C155" s="1918"/>
      <c r="D155" s="1918"/>
      <c r="E155" s="991" t="s">
        <v>2055</v>
      </c>
      <c r="F155" s="990">
        <v>45868</v>
      </c>
      <c r="G155" s="985" t="b">
        <v>1</v>
      </c>
      <c r="H155" s="999"/>
      <c r="I155" s="991"/>
      <c r="J155" s="990"/>
      <c r="K155" s="985" t="b">
        <v>0</v>
      </c>
      <c r="L155" s="999"/>
      <c r="M155" s="991"/>
      <c r="N155" s="990"/>
      <c r="O155" s="985" t="b">
        <v>0</v>
      </c>
    </row>
    <row r="156" spans="1:15" hidden="1">
      <c r="A156" s="1918"/>
      <c r="B156" s="982" t="s">
        <v>728</v>
      </c>
      <c r="C156" s="1918"/>
      <c r="D156" s="1918"/>
      <c r="E156" s="991" t="s">
        <v>2055</v>
      </c>
      <c r="F156" s="990">
        <v>45868</v>
      </c>
      <c r="G156" s="985" t="b">
        <v>1</v>
      </c>
      <c r="H156" s="999"/>
      <c r="I156" s="991"/>
      <c r="J156" s="990"/>
      <c r="K156" s="985" t="b">
        <v>0</v>
      </c>
      <c r="L156" s="999"/>
      <c r="M156" s="991"/>
      <c r="N156" s="990"/>
      <c r="O156" s="985" t="b">
        <v>0</v>
      </c>
    </row>
    <row r="157" spans="1:15" hidden="1">
      <c r="A157" s="1918"/>
      <c r="B157" s="982" t="s">
        <v>2045</v>
      </c>
      <c r="C157" s="1918"/>
      <c r="D157" s="1918"/>
      <c r="E157" s="991" t="s">
        <v>2055</v>
      </c>
      <c r="F157" s="990">
        <v>45868</v>
      </c>
      <c r="G157" s="985" t="b">
        <v>1</v>
      </c>
      <c r="H157" s="999"/>
      <c r="I157" s="991"/>
      <c r="J157" s="990"/>
      <c r="K157" s="985" t="b">
        <v>0</v>
      </c>
      <c r="L157" s="999"/>
      <c r="M157" s="991"/>
      <c r="N157" s="990"/>
      <c r="O157" s="985" t="b">
        <v>0</v>
      </c>
    </row>
    <row r="158" spans="1:15" hidden="1">
      <c r="A158" s="1918"/>
      <c r="B158" s="982" t="s">
        <v>2046</v>
      </c>
      <c r="C158" s="1918"/>
      <c r="D158" s="1918"/>
      <c r="E158" s="991" t="s">
        <v>2055</v>
      </c>
      <c r="F158" s="990">
        <v>45868</v>
      </c>
      <c r="G158" s="985" t="b">
        <v>1</v>
      </c>
      <c r="H158" s="999"/>
      <c r="I158" s="991"/>
      <c r="J158" s="990"/>
      <c r="K158" s="985" t="b">
        <v>0</v>
      </c>
      <c r="L158" s="999"/>
      <c r="M158" s="991"/>
      <c r="N158" s="990"/>
      <c r="O158" s="985" t="b">
        <v>0</v>
      </c>
    </row>
    <row r="159" spans="1:15" hidden="1">
      <c r="A159" s="1917">
        <v>64</v>
      </c>
      <c r="B159" s="980" t="s">
        <v>362</v>
      </c>
      <c r="C159" s="1917" t="s">
        <v>10359</v>
      </c>
      <c r="D159" s="1917" t="s">
        <v>10360</v>
      </c>
      <c r="E159" s="992" t="s">
        <v>2055</v>
      </c>
      <c r="F159" s="989">
        <v>45868</v>
      </c>
      <c r="G159" s="983" t="b">
        <v>1</v>
      </c>
      <c r="H159" s="999"/>
      <c r="I159" s="992"/>
      <c r="J159" s="989"/>
      <c r="K159" s="983" t="b">
        <v>0</v>
      </c>
      <c r="L159" s="999"/>
      <c r="M159" s="992"/>
      <c r="N159" s="989"/>
      <c r="O159" s="983" t="b">
        <v>0</v>
      </c>
    </row>
    <row r="160" spans="1:15" hidden="1">
      <c r="A160" s="1917"/>
      <c r="B160" s="981" t="s">
        <v>2049</v>
      </c>
      <c r="C160" s="1917"/>
      <c r="D160" s="1917"/>
      <c r="E160" s="992" t="s">
        <v>2055</v>
      </c>
      <c r="F160" s="989">
        <v>45868</v>
      </c>
      <c r="G160" s="984" t="b">
        <v>1</v>
      </c>
      <c r="H160" s="999"/>
      <c r="I160" s="992"/>
      <c r="J160" s="989"/>
      <c r="K160" s="984" t="b">
        <v>0</v>
      </c>
      <c r="L160" s="999"/>
      <c r="M160" s="992"/>
      <c r="N160" s="989"/>
      <c r="O160" s="984" t="b">
        <v>0</v>
      </c>
    </row>
    <row r="161" spans="1:15" hidden="1">
      <c r="A161" s="1917"/>
      <c r="B161" s="981" t="s">
        <v>2050</v>
      </c>
      <c r="C161" s="1917"/>
      <c r="D161" s="1917"/>
      <c r="E161" s="992" t="s">
        <v>2055</v>
      </c>
      <c r="F161" s="989">
        <v>45868</v>
      </c>
      <c r="G161" s="984" t="b">
        <v>1</v>
      </c>
      <c r="H161" s="999"/>
      <c r="I161" s="992"/>
      <c r="J161" s="989"/>
      <c r="K161" s="984" t="b">
        <v>0</v>
      </c>
      <c r="L161" s="999"/>
      <c r="M161" s="992"/>
      <c r="N161" s="989"/>
      <c r="O161" s="984" t="b">
        <v>0</v>
      </c>
    </row>
    <row r="162" spans="1:15" hidden="1">
      <c r="A162" s="1917"/>
      <c r="B162" s="981" t="s">
        <v>409</v>
      </c>
      <c r="C162" s="1917"/>
      <c r="D162" s="1917"/>
      <c r="E162" s="992" t="s">
        <v>2055</v>
      </c>
      <c r="F162" s="989">
        <v>45868</v>
      </c>
      <c r="G162" s="984" t="b">
        <v>1</v>
      </c>
      <c r="H162" s="999"/>
      <c r="I162" s="992"/>
      <c r="J162" s="989"/>
      <c r="K162" s="984" t="b">
        <v>0</v>
      </c>
      <c r="L162" s="999"/>
      <c r="M162" s="992"/>
      <c r="N162" s="989"/>
      <c r="O162" s="984" t="b">
        <v>0</v>
      </c>
    </row>
    <row r="163" spans="1:15" hidden="1">
      <c r="A163" s="1917"/>
      <c r="B163" s="981" t="s">
        <v>9</v>
      </c>
      <c r="C163" s="1917"/>
      <c r="D163" s="1917"/>
      <c r="E163" s="992" t="s">
        <v>2055</v>
      </c>
      <c r="F163" s="989">
        <v>45868</v>
      </c>
      <c r="G163" s="984" t="b">
        <v>1</v>
      </c>
      <c r="H163" s="999"/>
      <c r="I163" s="992"/>
      <c r="J163" s="989"/>
      <c r="K163" s="984" t="b">
        <v>0</v>
      </c>
      <c r="L163" s="999"/>
      <c r="M163" s="992"/>
      <c r="N163" s="989"/>
      <c r="O163" s="984" t="b">
        <v>0</v>
      </c>
    </row>
    <row r="164" spans="1:15" hidden="1">
      <c r="A164" s="1917"/>
      <c r="B164" s="981" t="s">
        <v>2051</v>
      </c>
      <c r="C164" s="1917"/>
      <c r="D164" s="1917"/>
      <c r="E164" s="992" t="s">
        <v>2055</v>
      </c>
      <c r="F164" s="989">
        <v>45868</v>
      </c>
      <c r="G164" s="984" t="b">
        <v>1</v>
      </c>
      <c r="H164" s="999"/>
      <c r="I164" s="992"/>
      <c r="J164" s="989"/>
      <c r="K164" s="984" t="b">
        <v>0</v>
      </c>
      <c r="L164" s="999"/>
      <c r="M164" s="992"/>
      <c r="N164" s="989"/>
      <c r="O164" s="984" t="b">
        <v>0</v>
      </c>
    </row>
    <row r="165" spans="1:15" hidden="1">
      <c r="A165" s="1917"/>
      <c r="B165" s="981" t="s">
        <v>2052</v>
      </c>
      <c r="C165" s="1917"/>
      <c r="D165" s="1917"/>
      <c r="E165" s="992" t="s">
        <v>2055</v>
      </c>
      <c r="F165" s="989">
        <v>45868</v>
      </c>
      <c r="G165" s="984" t="b">
        <v>1</v>
      </c>
      <c r="H165" s="999"/>
      <c r="I165" s="992"/>
      <c r="J165" s="989"/>
      <c r="K165" s="984" t="b">
        <v>0</v>
      </c>
      <c r="L165" s="999"/>
      <c r="M165" s="992"/>
      <c r="N165" s="989"/>
      <c r="O165" s="984" t="b">
        <v>0</v>
      </c>
    </row>
    <row r="166" spans="1:15" hidden="1">
      <c r="A166" s="1918">
        <v>65</v>
      </c>
      <c r="B166" s="982" t="s">
        <v>2041</v>
      </c>
      <c r="C166" s="1916" t="s">
        <v>10361</v>
      </c>
      <c r="D166" s="1916" t="s">
        <v>10362</v>
      </c>
      <c r="E166" s="991" t="s">
        <v>10346</v>
      </c>
      <c r="F166" s="990">
        <v>45873</v>
      </c>
      <c r="G166" s="985" t="b">
        <v>1</v>
      </c>
      <c r="H166" s="999"/>
      <c r="I166" s="991"/>
      <c r="J166" s="1022"/>
      <c r="K166" s="985" t="b">
        <v>0</v>
      </c>
      <c r="L166" s="999"/>
      <c r="M166" s="991"/>
      <c r="N166" s="1022"/>
      <c r="O166" s="985" t="b">
        <v>0</v>
      </c>
    </row>
    <row r="167" spans="1:15" hidden="1">
      <c r="A167" s="1918"/>
      <c r="B167" s="982" t="s">
        <v>306</v>
      </c>
      <c r="C167" s="1914"/>
      <c r="D167" s="1914"/>
      <c r="E167" s="991" t="s">
        <v>10346</v>
      </c>
      <c r="F167" s="990">
        <v>45873</v>
      </c>
      <c r="G167" s="985" t="b">
        <v>1</v>
      </c>
      <c r="H167" s="999"/>
      <c r="I167" s="991"/>
      <c r="J167" s="1022"/>
      <c r="K167" s="985" t="b">
        <v>0</v>
      </c>
      <c r="L167" s="999"/>
      <c r="M167" s="991"/>
      <c r="N167" s="1022"/>
      <c r="O167" s="985" t="b">
        <v>0</v>
      </c>
    </row>
    <row r="168" spans="1:15" hidden="1">
      <c r="A168" s="1918"/>
      <c r="B168" s="982" t="s">
        <v>2043</v>
      </c>
      <c r="C168" s="1914"/>
      <c r="D168" s="1914"/>
      <c r="E168" s="991" t="s">
        <v>10346</v>
      </c>
      <c r="F168" s="990">
        <v>45873</v>
      </c>
      <c r="G168" s="985" t="b">
        <v>1</v>
      </c>
      <c r="H168" s="999"/>
      <c r="I168" s="991"/>
      <c r="J168" s="1022"/>
      <c r="K168" s="985" t="b">
        <v>0</v>
      </c>
      <c r="L168" s="999"/>
      <c r="M168" s="991"/>
      <c r="N168" s="1022"/>
      <c r="O168" s="985" t="b">
        <v>0</v>
      </c>
    </row>
    <row r="169" spans="1:15" hidden="1">
      <c r="A169" s="1918"/>
      <c r="B169" s="982" t="s">
        <v>2044</v>
      </c>
      <c r="C169" s="1914"/>
      <c r="D169" s="1914"/>
      <c r="E169" s="991" t="s">
        <v>10346</v>
      </c>
      <c r="F169" s="990">
        <v>45873</v>
      </c>
      <c r="G169" s="985" t="b">
        <v>1</v>
      </c>
      <c r="H169" s="999"/>
      <c r="I169" s="991"/>
      <c r="J169" s="1022"/>
      <c r="K169" s="985" t="b">
        <v>0</v>
      </c>
      <c r="L169" s="999"/>
      <c r="M169" s="991"/>
      <c r="N169" s="1022"/>
      <c r="O169" s="985" t="b">
        <v>0</v>
      </c>
    </row>
    <row r="170" spans="1:15" hidden="1">
      <c r="A170" s="1918"/>
      <c r="B170" s="982" t="s">
        <v>728</v>
      </c>
      <c r="C170" s="1914"/>
      <c r="D170" s="1914"/>
      <c r="E170" s="991" t="s">
        <v>10346</v>
      </c>
      <c r="F170" s="990">
        <v>45873</v>
      </c>
      <c r="G170" s="985" t="b">
        <v>1</v>
      </c>
      <c r="H170" s="999"/>
      <c r="I170" s="991"/>
      <c r="J170" s="1022"/>
      <c r="K170" s="985" t="b">
        <v>0</v>
      </c>
      <c r="L170" s="999"/>
      <c r="M170" s="991"/>
      <c r="N170" s="1022"/>
      <c r="O170" s="985" t="b">
        <v>0</v>
      </c>
    </row>
    <row r="171" spans="1:15" hidden="1">
      <c r="A171" s="1918"/>
      <c r="B171" s="982" t="s">
        <v>2045</v>
      </c>
      <c r="C171" s="1914"/>
      <c r="D171" s="1914"/>
      <c r="E171" s="991" t="s">
        <v>10346</v>
      </c>
      <c r="F171" s="990">
        <v>45873</v>
      </c>
      <c r="G171" s="985" t="b">
        <v>1</v>
      </c>
      <c r="H171" s="999"/>
      <c r="I171" s="991"/>
      <c r="J171" s="1022"/>
      <c r="K171" s="985" t="b">
        <v>0</v>
      </c>
      <c r="L171" s="999"/>
      <c r="M171" s="991"/>
      <c r="N171" s="1022"/>
      <c r="O171" s="985" t="b">
        <v>0</v>
      </c>
    </row>
    <row r="172" spans="1:15" hidden="1">
      <c r="A172" s="1918"/>
      <c r="B172" s="982" t="s">
        <v>2046</v>
      </c>
      <c r="C172" s="1915"/>
      <c r="D172" s="1915"/>
      <c r="E172" s="991" t="s">
        <v>10346</v>
      </c>
      <c r="F172" s="990">
        <v>45873</v>
      </c>
      <c r="G172" s="985" t="b">
        <v>1</v>
      </c>
      <c r="H172" s="999"/>
      <c r="I172" s="991"/>
      <c r="J172" s="1022"/>
      <c r="K172" s="985" t="b">
        <v>0</v>
      </c>
      <c r="L172" s="999"/>
      <c r="M172" s="991"/>
      <c r="N172" s="1022"/>
      <c r="O172" s="985" t="b">
        <v>0</v>
      </c>
    </row>
    <row r="173" spans="1:15" hidden="1">
      <c r="A173" s="1917">
        <v>65</v>
      </c>
      <c r="B173" s="980" t="s">
        <v>362</v>
      </c>
      <c r="C173" s="1911" t="s">
        <v>10361</v>
      </c>
      <c r="D173" s="1911" t="s">
        <v>10362</v>
      </c>
      <c r="E173" s="992" t="s">
        <v>10346</v>
      </c>
      <c r="F173" s="989">
        <v>45873</v>
      </c>
      <c r="G173" s="983" t="b">
        <v>1</v>
      </c>
      <c r="H173" s="999"/>
      <c r="I173" s="992"/>
      <c r="J173" s="989"/>
      <c r="K173" s="983" t="b">
        <v>0</v>
      </c>
      <c r="L173" s="999"/>
      <c r="M173" s="992"/>
      <c r="N173" s="989"/>
      <c r="O173" s="983" t="b">
        <v>0</v>
      </c>
    </row>
    <row r="174" spans="1:15" hidden="1">
      <c r="A174" s="1917"/>
      <c r="B174" s="981" t="s">
        <v>2049</v>
      </c>
      <c r="C174" s="1912"/>
      <c r="D174" s="1912"/>
      <c r="E174" s="992" t="s">
        <v>10346</v>
      </c>
      <c r="F174" s="989">
        <v>45873</v>
      </c>
      <c r="G174" s="984" t="b">
        <v>1</v>
      </c>
      <c r="H174" s="999"/>
      <c r="I174" s="993"/>
      <c r="J174" s="989"/>
      <c r="K174" s="984" t="b">
        <v>0</v>
      </c>
      <c r="L174" s="999"/>
      <c r="M174" s="993"/>
      <c r="N174" s="989"/>
      <c r="O174" s="984" t="b">
        <v>0</v>
      </c>
    </row>
    <row r="175" spans="1:15" hidden="1">
      <c r="A175" s="1917"/>
      <c r="B175" s="981" t="s">
        <v>2050</v>
      </c>
      <c r="C175" s="1912"/>
      <c r="D175" s="1912"/>
      <c r="E175" s="992" t="s">
        <v>10346</v>
      </c>
      <c r="F175" s="989">
        <v>45873</v>
      </c>
      <c r="G175" s="984" t="b">
        <v>1</v>
      </c>
      <c r="H175" s="999"/>
      <c r="I175" s="993"/>
      <c r="J175" s="989"/>
      <c r="K175" s="984" t="b">
        <v>0</v>
      </c>
      <c r="L175" s="999"/>
      <c r="M175" s="993"/>
      <c r="N175" s="989"/>
      <c r="O175" s="984" t="b">
        <v>0</v>
      </c>
    </row>
    <row r="176" spans="1:15" hidden="1">
      <c r="A176" s="1917"/>
      <c r="B176" s="981" t="s">
        <v>409</v>
      </c>
      <c r="C176" s="1912"/>
      <c r="D176" s="1912"/>
      <c r="E176" s="992" t="s">
        <v>10346</v>
      </c>
      <c r="F176" s="989">
        <v>45873</v>
      </c>
      <c r="G176" s="984" t="b">
        <v>1</v>
      </c>
      <c r="H176" s="999"/>
      <c r="I176" s="993"/>
      <c r="J176" s="989"/>
      <c r="K176" s="984" t="b">
        <v>0</v>
      </c>
      <c r="L176" s="999"/>
      <c r="M176" s="993"/>
      <c r="N176" s="989"/>
      <c r="O176" s="984" t="b">
        <v>0</v>
      </c>
    </row>
    <row r="177" spans="1:15" hidden="1">
      <c r="A177" s="1917"/>
      <c r="B177" s="981" t="s">
        <v>9</v>
      </c>
      <c r="C177" s="1912"/>
      <c r="D177" s="1912"/>
      <c r="E177" s="992" t="s">
        <v>10346</v>
      </c>
      <c r="F177" s="989">
        <v>45873</v>
      </c>
      <c r="G177" s="984" t="b">
        <v>1</v>
      </c>
      <c r="H177" s="999"/>
      <c r="I177" s="993"/>
      <c r="J177" s="989"/>
      <c r="K177" s="984" t="b">
        <v>0</v>
      </c>
      <c r="L177" s="999"/>
      <c r="M177" s="993"/>
      <c r="N177" s="989"/>
      <c r="O177" s="984" t="b">
        <v>0</v>
      </c>
    </row>
    <row r="178" spans="1:15" hidden="1">
      <c r="A178" s="1917"/>
      <c r="B178" s="981" t="s">
        <v>2051</v>
      </c>
      <c r="C178" s="1912"/>
      <c r="D178" s="1912"/>
      <c r="E178" s="992" t="s">
        <v>10346</v>
      </c>
      <c r="F178" s="989">
        <v>45873</v>
      </c>
      <c r="G178" s="984" t="b">
        <v>1</v>
      </c>
      <c r="H178" s="999"/>
      <c r="I178" s="993"/>
      <c r="J178" s="989"/>
      <c r="K178" s="984" t="b">
        <v>0</v>
      </c>
      <c r="L178" s="999"/>
      <c r="M178" s="993"/>
      <c r="N178" s="989"/>
      <c r="O178" s="984" t="b">
        <v>0</v>
      </c>
    </row>
    <row r="179" spans="1:15" hidden="1">
      <c r="A179" s="1917"/>
      <c r="B179" s="981" t="s">
        <v>2052</v>
      </c>
      <c r="C179" s="1913"/>
      <c r="D179" s="1913"/>
      <c r="E179" s="992" t="s">
        <v>10346</v>
      </c>
      <c r="F179" s="989">
        <v>45873</v>
      </c>
      <c r="G179" s="984" t="b">
        <v>1</v>
      </c>
      <c r="H179" s="999"/>
      <c r="I179" s="993"/>
      <c r="J179" s="989"/>
      <c r="K179" s="984" t="b">
        <v>0</v>
      </c>
      <c r="L179" s="999"/>
      <c r="M179" s="993"/>
      <c r="N179" s="989"/>
      <c r="O179" s="984" t="b">
        <v>0</v>
      </c>
    </row>
    <row r="180" spans="1:15" hidden="1">
      <c r="A180" s="1918">
        <v>66</v>
      </c>
      <c r="B180" s="982" t="s">
        <v>2041</v>
      </c>
      <c r="C180" s="1916" t="s">
        <v>10363</v>
      </c>
      <c r="D180" s="1916" t="s">
        <v>10364</v>
      </c>
      <c r="E180" s="991" t="s">
        <v>10346</v>
      </c>
      <c r="F180" s="990">
        <v>45873</v>
      </c>
      <c r="G180" s="985" t="b">
        <v>1</v>
      </c>
      <c r="H180" s="999"/>
      <c r="I180" s="991"/>
      <c r="J180" s="1022"/>
      <c r="K180" s="985" t="b">
        <v>0</v>
      </c>
      <c r="L180" s="999"/>
      <c r="M180" s="991"/>
      <c r="N180" s="1022"/>
      <c r="O180" s="985" t="b">
        <v>0</v>
      </c>
    </row>
    <row r="181" spans="1:15" hidden="1">
      <c r="A181" s="1918"/>
      <c r="B181" s="982" t="s">
        <v>306</v>
      </c>
      <c r="C181" s="1914"/>
      <c r="D181" s="1914"/>
      <c r="E181" s="991" t="s">
        <v>10346</v>
      </c>
      <c r="F181" s="990">
        <v>45873</v>
      </c>
      <c r="G181" s="985" t="b">
        <v>1</v>
      </c>
      <c r="H181" s="999"/>
      <c r="I181" s="991"/>
      <c r="J181" s="1022"/>
      <c r="K181" s="985" t="b">
        <v>0</v>
      </c>
      <c r="L181" s="999"/>
      <c r="M181" s="991"/>
      <c r="N181" s="1022"/>
      <c r="O181" s="985" t="b">
        <v>0</v>
      </c>
    </row>
    <row r="182" spans="1:15" hidden="1">
      <c r="A182" s="1918"/>
      <c r="B182" s="982" t="s">
        <v>2043</v>
      </c>
      <c r="C182" s="1914"/>
      <c r="D182" s="1914"/>
      <c r="E182" s="991" t="s">
        <v>10346</v>
      </c>
      <c r="F182" s="990">
        <v>45873</v>
      </c>
      <c r="G182" s="985" t="b">
        <v>1</v>
      </c>
      <c r="H182" s="999"/>
      <c r="I182" s="991"/>
      <c r="J182" s="1022"/>
      <c r="K182" s="985" t="b">
        <v>0</v>
      </c>
      <c r="L182" s="999"/>
      <c r="M182" s="991"/>
      <c r="N182" s="1022"/>
      <c r="O182" s="985" t="b">
        <v>0</v>
      </c>
    </row>
    <row r="183" spans="1:15" hidden="1">
      <c r="A183" s="1918"/>
      <c r="B183" s="982" t="s">
        <v>2044</v>
      </c>
      <c r="C183" s="1914"/>
      <c r="D183" s="1914"/>
      <c r="E183" s="991" t="s">
        <v>10346</v>
      </c>
      <c r="F183" s="990">
        <v>45873</v>
      </c>
      <c r="G183" s="985" t="b">
        <v>1</v>
      </c>
      <c r="H183" s="999"/>
      <c r="I183" s="991"/>
      <c r="J183" s="1022"/>
      <c r="K183" s="985" t="b">
        <v>0</v>
      </c>
      <c r="L183" s="999"/>
      <c r="M183" s="991"/>
      <c r="N183" s="1022"/>
      <c r="O183" s="985" t="b">
        <v>0</v>
      </c>
    </row>
    <row r="184" spans="1:15" hidden="1">
      <c r="A184" s="1918"/>
      <c r="B184" s="982" t="s">
        <v>728</v>
      </c>
      <c r="C184" s="1914"/>
      <c r="D184" s="1914"/>
      <c r="E184" s="991" t="s">
        <v>10346</v>
      </c>
      <c r="F184" s="990">
        <v>45873</v>
      </c>
      <c r="G184" s="985" t="b">
        <v>1</v>
      </c>
      <c r="H184" s="999"/>
      <c r="I184" s="991"/>
      <c r="J184" s="1022"/>
      <c r="K184" s="985" t="b">
        <v>0</v>
      </c>
      <c r="L184" s="999"/>
      <c r="M184" s="991"/>
      <c r="N184" s="1022"/>
      <c r="O184" s="985" t="b">
        <v>0</v>
      </c>
    </row>
    <row r="185" spans="1:15" hidden="1">
      <c r="A185" s="1918"/>
      <c r="B185" s="982" t="s">
        <v>2045</v>
      </c>
      <c r="C185" s="1914"/>
      <c r="D185" s="1914"/>
      <c r="E185" s="991" t="s">
        <v>10346</v>
      </c>
      <c r="F185" s="990">
        <v>45873</v>
      </c>
      <c r="G185" s="985" t="b">
        <v>1</v>
      </c>
      <c r="H185" s="999"/>
      <c r="I185" s="991"/>
      <c r="J185" s="1022"/>
      <c r="K185" s="985" t="b">
        <v>0</v>
      </c>
      <c r="L185" s="999"/>
      <c r="M185" s="991"/>
      <c r="N185" s="1022"/>
      <c r="O185" s="985" t="b">
        <v>0</v>
      </c>
    </row>
    <row r="186" spans="1:15" hidden="1">
      <c r="A186" s="1918"/>
      <c r="B186" s="982" t="s">
        <v>2046</v>
      </c>
      <c r="C186" s="1915"/>
      <c r="D186" s="1915"/>
      <c r="E186" s="991" t="s">
        <v>10346</v>
      </c>
      <c r="F186" s="990">
        <v>45873</v>
      </c>
      <c r="G186" s="985" t="b">
        <v>1</v>
      </c>
      <c r="H186" s="999"/>
      <c r="I186" s="991"/>
      <c r="J186" s="1022"/>
      <c r="K186" s="985" t="b">
        <v>0</v>
      </c>
      <c r="L186" s="999"/>
      <c r="M186" s="991"/>
      <c r="N186" s="1022"/>
      <c r="O186" s="985" t="b">
        <v>0</v>
      </c>
    </row>
    <row r="187" spans="1:15" hidden="1">
      <c r="A187" s="1917">
        <v>66</v>
      </c>
      <c r="B187" s="980" t="s">
        <v>362</v>
      </c>
      <c r="C187" s="1911" t="s">
        <v>10363</v>
      </c>
      <c r="D187" s="1911" t="s">
        <v>10364</v>
      </c>
      <c r="E187" s="992" t="s">
        <v>10346</v>
      </c>
      <c r="F187" s="989">
        <v>45873</v>
      </c>
      <c r="G187" s="983" t="b">
        <v>1</v>
      </c>
      <c r="H187" s="999"/>
      <c r="I187" s="992"/>
      <c r="J187" s="989"/>
      <c r="K187" s="983" t="b">
        <v>0</v>
      </c>
      <c r="L187" s="999"/>
      <c r="M187" s="992"/>
      <c r="N187" s="989"/>
      <c r="O187" s="983" t="b">
        <v>0</v>
      </c>
    </row>
    <row r="188" spans="1:15" hidden="1">
      <c r="A188" s="1917"/>
      <c r="B188" s="981" t="s">
        <v>2049</v>
      </c>
      <c r="C188" s="1912"/>
      <c r="D188" s="1912"/>
      <c r="E188" s="992" t="s">
        <v>10346</v>
      </c>
      <c r="F188" s="989">
        <v>45873</v>
      </c>
      <c r="G188" s="984" t="b">
        <v>1</v>
      </c>
      <c r="H188" s="999"/>
      <c r="I188" s="993"/>
      <c r="J188" s="989"/>
      <c r="K188" s="984" t="b">
        <v>0</v>
      </c>
      <c r="L188" s="999"/>
      <c r="M188" s="993"/>
      <c r="N188" s="989"/>
      <c r="O188" s="984" t="b">
        <v>0</v>
      </c>
    </row>
    <row r="189" spans="1:15" hidden="1">
      <c r="A189" s="1917"/>
      <c r="B189" s="981" t="s">
        <v>2050</v>
      </c>
      <c r="C189" s="1912"/>
      <c r="D189" s="1912"/>
      <c r="E189" s="992" t="s">
        <v>10346</v>
      </c>
      <c r="F189" s="989">
        <v>45873</v>
      </c>
      <c r="G189" s="984" t="b">
        <v>1</v>
      </c>
      <c r="H189" s="999"/>
      <c r="I189" s="993"/>
      <c r="J189" s="989"/>
      <c r="K189" s="984" t="b">
        <v>0</v>
      </c>
      <c r="L189" s="999"/>
      <c r="M189" s="993"/>
      <c r="N189" s="989"/>
      <c r="O189" s="984" t="b">
        <v>0</v>
      </c>
    </row>
    <row r="190" spans="1:15" hidden="1">
      <c r="A190" s="1917"/>
      <c r="B190" s="981" t="s">
        <v>409</v>
      </c>
      <c r="C190" s="1912"/>
      <c r="D190" s="1912"/>
      <c r="E190" s="992" t="s">
        <v>10346</v>
      </c>
      <c r="F190" s="989">
        <v>45873</v>
      </c>
      <c r="G190" s="984" t="b">
        <v>1</v>
      </c>
      <c r="H190" s="999"/>
      <c r="I190" s="993"/>
      <c r="J190" s="989"/>
      <c r="K190" s="984" t="b">
        <v>0</v>
      </c>
      <c r="L190" s="999"/>
      <c r="M190" s="993"/>
      <c r="N190" s="989"/>
      <c r="O190" s="984" t="b">
        <v>0</v>
      </c>
    </row>
    <row r="191" spans="1:15" hidden="1">
      <c r="A191" s="1917"/>
      <c r="B191" s="981" t="s">
        <v>9</v>
      </c>
      <c r="C191" s="1912"/>
      <c r="D191" s="1912"/>
      <c r="E191" s="992" t="s">
        <v>10346</v>
      </c>
      <c r="F191" s="989">
        <v>45873</v>
      </c>
      <c r="G191" s="984" t="b">
        <v>1</v>
      </c>
      <c r="H191" s="999"/>
      <c r="I191" s="993"/>
      <c r="J191" s="989"/>
      <c r="K191" s="984" t="b">
        <v>0</v>
      </c>
      <c r="L191" s="999"/>
      <c r="M191" s="993"/>
      <c r="N191" s="989"/>
      <c r="O191" s="984" t="b">
        <v>0</v>
      </c>
    </row>
    <row r="192" spans="1:15" hidden="1">
      <c r="A192" s="1917"/>
      <c r="B192" s="981" t="s">
        <v>2051</v>
      </c>
      <c r="C192" s="1912"/>
      <c r="D192" s="1912"/>
      <c r="E192" s="992" t="s">
        <v>10346</v>
      </c>
      <c r="F192" s="989">
        <v>45873</v>
      </c>
      <c r="G192" s="984" t="b">
        <v>1</v>
      </c>
      <c r="H192" s="999"/>
      <c r="I192" s="993"/>
      <c r="J192" s="989"/>
      <c r="K192" s="984" t="b">
        <v>0</v>
      </c>
      <c r="L192" s="999"/>
      <c r="M192" s="993"/>
      <c r="N192" s="989"/>
      <c r="O192" s="984" t="b">
        <v>0</v>
      </c>
    </row>
    <row r="193" spans="1:15" hidden="1">
      <c r="A193" s="1917"/>
      <c r="B193" s="981" t="s">
        <v>2052</v>
      </c>
      <c r="C193" s="1913"/>
      <c r="D193" s="1913"/>
      <c r="E193" s="992" t="s">
        <v>10346</v>
      </c>
      <c r="F193" s="989">
        <v>45873</v>
      </c>
      <c r="G193" s="984" t="b">
        <v>1</v>
      </c>
      <c r="H193" s="999"/>
      <c r="I193" s="993"/>
      <c r="J193" s="989"/>
      <c r="K193" s="984" t="b">
        <v>0</v>
      </c>
      <c r="L193" s="999"/>
      <c r="M193" s="993"/>
      <c r="N193" s="989"/>
      <c r="O193" s="984" t="b">
        <v>0</v>
      </c>
    </row>
    <row r="194" spans="1:15" hidden="1">
      <c r="A194" s="1918">
        <v>67</v>
      </c>
      <c r="B194" s="982" t="s">
        <v>2041</v>
      </c>
      <c r="C194" s="1916" t="s">
        <v>10365</v>
      </c>
      <c r="D194" s="1916" t="s">
        <v>10366</v>
      </c>
      <c r="E194" s="991" t="s">
        <v>10346</v>
      </c>
      <c r="F194" s="990">
        <v>45873</v>
      </c>
      <c r="G194" s="985" t="b">
        <v>1</v>
      </c>
      <c r="H194" s="999"/>
      <c r="I194" s="991"/>
      <c r="J194" s="1022"/>
      <c r="K194" s="985" t="b">
        <v>0</v>
      </c>
      <c r="L194" s="999"/>
      <c r="M194" s="991"/>
      <c r="N194" s="1022"/>
      <c r="O194" s="985" t="b">
        <v>0</v>
      </c>
    </row>
    <row r="195" spans="1:15" hidden="1">
      <c r="A195" s="1918"/>
      <c r="B195" s="982" t="s">
        <v>306</v>
      </c>
      <c r="C195" s="1914"/>
      <c r="D195" s="1914"/>
      <c r="E195" s="991" t="s">
        <v>10346</v>
      </c>
      <c r="F195" s="990">
        <v>45873</v>
      </c>
      <c r="G195" s="985" t="b">
        <v>1</v>
      </c>
      <c r="H195" s="999"/>
      <c r="I195" s="991"/>
      <c r="J195" s="1022"/>
      <c r="K195" s="985" t="b">
        <v>0</v>
      </c>
      <c r="L195" s="999"/>
      <c r="M195" s="991"/>
      <c r="N195" s="1022"/>
      <c r="O195" s="985" t="b">
        <v>0</v>
      </c>
    </row>
    <row r="196" spans="1:15" hidden="1">
      <c r="A196" s="1918"/>
      <c r="B196" s="982" t="s">
        <v>2043</v>
      </c>
      <c r="C196" s="1914"/>
      <c r="D196" s="1914"/>
      <c r="E196" s="991" t="s">
        <v>10346</v>
      </c>
      <c r="F196" s="990">
        <v>45873</v>
      </c>
      <c r="G196" s="985" t="b">
        <v>1</v>
      </c>
      <c r="H196" s="999"/>
      <c r="I196" s="991"/>
      <c r="J196" s="1022"/>
      <c r="K196" s="985" t="b">
        <v>0</v>
      </c>
      <c r="L196" s="999"/>
      <c r="M196" s="991"/>
      <c r="N196" s="1022"/>
      <c r="O196" s="985" t="b">
        <v>0</v>
      </c>
    </row>
    <row r="197" spans="1:15" hidden="1">
      <c r="A197" s="1918"/>
      <c r="B197" s="982" t="s">
        <v>2044</v>
      </c>
      <c r="C197" s="1914"/>
      <c r="D197" s="1914"/>
      <c r="E197" s="991" t="s">
        <v>10346</v>
      </c>
      <c r="F197" s="990">
        <v>45873</v>
      </c>
      <c r="G197" s="985" t="b">
        <v>1</v>
      </c>
      <c r="H197" s="999"/>
      <c r="I197" s="991"/>
      <c r="J197" s="1022"/>
      <c r="K197" s="985" t="b">
        <v>0</v>
      </c>
      <c r="L197" s="999"/>
      <c r="M197" s="991"/>
      <c r="N197" s="1022"/>
      <c r="O197" s="985" t="b">
        <v>0</v>
      </c>
    </row>
    <row r="198" spans="1:15" hidden="1">
      <c r="A198" s="1918"/>
      <c r="B198" s="982" t="s">
        <v>728</v>
      </c>
      <c r="C198" s="1914"/>
      <c r="D198" s="1914"/>
      <c r="E198" s="991" t="s">
        <v>10346</v>
      </c>
      <c r="F198" s="990">
        <v>45873</v>
      </c>
      <c r="G198" s="985" t="b">
        <v>1</v>
      </c>
      <c r="H198" s="999"/>
      <c r="I198" s="991"/>
      <c r="J198" s="1022"/>
      <c r="K198" s="985" t="b">
        <v>0</v>
      </c>
      <c r="L198" s="999"/>
      <c r="M198" s="991"/>
      <c r="N198" s="1022"/>
      <c r="O198" s="985" t="b">
        <v>0</v>
      </c>
    </row>
    <row r="199" spans="1:15" hidden="1">
      <c r="A199" s="1918"/>
      <c r="B199" s="982" t="s">
        <v>2045</v>
      </c>
      <c r="C199" s="1914"/>
      <c r="D199" s="1914"/>
      <c r="E199" s="991" t="s">
        <v>10346</v>
      </c>
      <c r="F199" s="990">
        <v>45873</v>
      </c>
      <c r="G199" s="985" t="b">
        <v>1</v>
      </c>
      <c r="H199" s="999"/>
      <c r="I199" s="991"/>
      <c r="J199" s="1022"/>
      <c r="K199" s="985" t="b">
        <v>0</v>
      </c>
      <c r="L199" s="999"/>
      <c r="M199" s="991"/>
      <c r="N199" s="1022"/>
      <c r="O199" s="985" t="b">
        <v>0</v>
      </c>
    </row>
    <row r="200" spans="1:15" hidden="1">
      <c r="A200" s="1918"/>
      <c r="B200" s="982" t="s">
        <v>2046</v>
      </c>
      <c r="C200" s="1915"/>
      <c r="D200" s="1915"/>
      <c r="E200" s="991" t="s">
        <v>10346</v>
      </c>
      <c r="F200" s="990">
        <v>45873</v>
      </c>
      <c r="G200" s="985" t="b">
        <v>1</v>
      </c>
      <c r="H200" s="999"/>
      <c r="I200" s="991"/>
      <c r="J200" s="1022"/>
      <c r="K200" s="985" t="b">
        <v>0</v>
      </c>
      <c r="L200" s="999"/>
      <c r="M200" s="991"/>
      <c r="N200" s="1022"/>
      <c r="O200" s="985" t="b">
        <v>0</v>
      </c>
    </row>
    <row r="201" spans="1:15" hidden="1">
      <c r="A201" s="1917">
        <v>67</v>
      </c>
      <c r="B201" s="980" t="s">
        <v>362</v>
      </c>
      <c r="C201" s="1940" t="s">
        <v>10365</v>
      </c>
      <c r="D201" s="1940" t="s">
        <v>10366</v>
      </c>
      <c r="E201" s="992" t="s">
        <v>10346</v>
      </c>
      <c r="F201" s="989">
        <v>45873</v>
      </c>
      <c r="G201" s="983" t="b">
        <v>1</v>
      </c>
      <c r="H201" s="999"/>
      <c r="I201" s="992"/>
      <c r="J201" s="989"/>
      <c r="K201" s="983" t="b">
        <v>0</v>
      </c>
      <c r="L201" s="999"/>
      <c r="M201" s="992"/>
      <c r="N201" s="989"/>
      <c r="O201" s="983" t="b">
        <v>0</v>
      </c>
    </row>
    <row r="202" spans="1:15" hidden="1">
      <c r="A202" s="1917"/>
      <c r="B202" s="981" t="s">
        <v>2049</v>
      </c>
      <c r="C202" s="1912"/>
      <c r="D202" s="1912"/>
      <c r="E202" s="992" t="s">
        <v>10346</v>
      </c>
      <c r="F202" s="989">
        <v>45873</v>
      </c>
      <c r="G202" s="984" t="b">
        <v>1</v>
      </c>
      <c r="H202" s="999"/>
      <c r="I202" s="993"/>
      <c r="J202" s="989"/>
      <c r="K202" s="984" t="b">
        <v>0</v>
      </c>
      <c r="L202" s="999"/>
      <c r="M202" s="993"/>
      <c r="N202" s="989"/>
      <c r="O202" s="984" t="b">
        <v>0</v>
      </c>
    </row>
    <row r="203" spans="1:15" hidden="1">
      <c r="A203" s="1917"/>
      <c r="B203" s="981" t="s">
        <v>2050</v>
      </c>
      <c r="C203" s="1912"/>
      <c r="D203" s="1912"/>
      <c r="E203" s="992" t="s">
        <v>10346</v>
      </c>
      <c r="F203" s="989">
        <v>45873</v>
      </c>
      <c r="G203" s="984" t="b">
        <v>1</v>
      </c>
      <c r="H203" s="999"/>
      <c r="I203" s="993"/>
      <c r="J203" s="989"/>
      <c r="K203" s="984" t="b">
        <v>0</v>
      </c>
      <c r="L203" s="999"/>
      <c r="M203" s="993"/>
      <c r="N203" s="989"/>
      <c r="O203" s="984" t="b">
        <v>0</v>
      </c>
    </row>
    <row r="204" spans="1:15" hidden="1">
      <c r="A204" s="1917"/>
      <c r="B204" s="981" t="s">
        <v>409</v>
      </c>
      <c r="C204" s="1912"/>
      <c r="D204" s="1912"/>
      <c r="E204" s="992" t="s">
        <v>10346</v>
      </c>
      <c r="F204" s="989">
        <v>45873</v>
      </c>
      <c r="G204" s="984" t="b">
        <v>1</v>
      </c>
      <c r="H204" s="999"/>
      <c r="I204" s="993"/>
      <c r="J204" s="989"/>
      <c r="K204" s="984" t="b">
        <v>0</v>
      </c>
      <c r="L204" s="999"/>
      <c r="M204" s="993"/>
      <c r="N204" s="989"/>
      <c r="O204" s="984" t="b">
        <v>0</v>
      </c>
    </row>
    <row r="205" spans="1:15" hidden="1">
      <c r="A205" s="1917"/>
      <c r="B205" s="981" t="s">
        <v>9</v>
      </c>
      <c r="C205" s="1912"/>
      <c r="D205" s="1912"/>
      <c r="E205" s="992" t="s">
        <v>10346</v>
      </c>
      <c r="F205" s="989">
        <v>45873</v>
      </c>
      <c r="G205" s="984" t="b">
        <v>1</v>
      </c>
      <c r="H205" s="999"/>
      <c r="I205" s="993"/>
      <c r="J205" s="989"/>
      <c r="K205" s="984" t="b">
        <v>0</v>
      </c>
      <c r="L205" s="999"/>
      <c r="M205" s="993"/>
      <c r="N205" s="989"/>
      <c r="O205" s="984" t="b">
        <v>0</v>
      </c>
    </row>
    <row r="206" spans="1:15" hidden="1">
      <c r="A206" s="1917"/>
      <c r="B206" s="981" t="s">
        <v>2051</v>
      </c>
      <c r="C206" s="1912"/>
      <c r="D206" s="1912"/>
      <c r="E206" s="992" t="s">
        <v>10346</v>
      </c>
      <c r="F206" s="989">
        <v>45873</v>
      </c>
      <c r="G206" s="984" t="b">
        <v>1</v>
      </c>
      <c r="H206" s="999"/>
      <c r="I206" s="993"/>
      <c r="J206" s="989"/>
      <c r="K206" s="984" t="b">
        <v>0</v>
      </c>
      <c r="L206" s="999"/>
      <c r="M206" s="993"/>
      <c r="N206" s="989"/>
      <c r="O206" s="984" t="b">
        <v>0</v>
      </c>
    </row>
    <row r="207" spans="1:15" hidden="1">
      <c r="A207" s="1917"/>
      <c r="B207" s="981" t="s">
        <v>2052</v>
      </c>
      <c r="C207" s="1913"/>
      <c r="D207" s="1913"/>
      <c r="E207" s="992" t="s">
        <v>10346</v>
      </c>
      <c r="F207" s="989">
        <v>45873</v>
      </c>
      <c r="G207" s="984" t="b">
        <v>1</v>
      </c>
      <c r="H207" s="999"/>
      <c r="I207" s="993"/>
      <c r="J207" s="989"/>
      <c r="K207" s="984" t="b">
        <v>0</v>
      </c>
      <c r="L207" s="999"/>
      <c r="M207" s="993"/>
      <c r="N207" s="989"/>
      <c r="O207" s="984" t="b">
        <v>0</v>
      </c>
    </row>
    <row r="208" spans="1:15" hidden="1">
      <c r="A208" s="1918">
        <v>68</v>
      </c>
      <c r="B208" s="982" t="s">
        <v>2041</v>
      </c>
      <c r="C208" s="1916" t="s">
        <v>10367</v>
      </c>
      <c r="D208" s="1916" t="s">
        <v>10368</v>
      </c>
      <c r="E208" s="991" t="s">
        <v>10346</v>
      </c>
      <c r="F208" s="990">
        <v>45873</v>
      </c>
      <c r="G208" s="985" t="b">
        <v>1</v>
      </c>
      <c r="H208" s="999"/>
      <c r="I208" s="991"/>
      <c r="J208" s="1022"/>
      <c r="K208" s="985" t="b">
        <v>0</v>
      </c>
      <c r="L208" s="999"/>
      <c r="M208" s="991"/>
      <c r="N208" s="1022"/>
      <c r="O208" s="985" t="b">
        <v>0</v>
      </c>
    </row>
    <row r="209" spans="1:15" hidden="1">
      <c r="A209" s="1918"/>
      <c r="B209" s="982" t="s">
        <v>306</v>
      </c>
      <c r="C209" s="1914"/>
      <c r="D209" s="1914"/>
      <c r="E209" s="991" t="s">
        <v>10346</v>
      </c>
      <c r="F209" s="990">
        <v>45873</v>
      </c>
      <c r="G209" s="985" t="b">
        <v>1</v>
      </c>
      <c r="H209" s="999"/>
      <c r="I209" s="991"/>
      <c r="J209" s="1022"/>
      <c r="K209" s="985" t="b">
        <v>0</v>
      </c>
      <c r="L209" s="999"/>
      <c r="M209" s="991"/>
      <c r="N209" s="1022"/>
      <c r="O209" s="985" t="b">
        <v>0</v>
      </c>
    </row>
    <row r="210" spans="1:15" hidden="1">
      <c r="A210" s="1918"/>
      <c r="B210" s="982" t="s">
        <v>2043</v>
      </c>
      <c r="C210" s="1914"/>
      <c r="D210" s="1914"/>
      <c r="E210" s="991" t="s">
        <v>10346</v>
      </c>
      <c r="F210" s="990">
        <v>45873</v>
      </c>
      <c r="G210" s="985" t="b">
        <v>1</v>
      </c>
      <c r="H210" s="999"/>
      <c r="I210" s="991"/>
      <c r="J210" s="1022"/>
      <c r="K210" s="985" t="b">
        <v>0</v>
      </c>
      <c r="L210" s="999"/>
      <c r="M210" s="991"/>
      <c r="N210" s="1022"/>
      <c r="O210" s="985" t="b">
        <v>0</v>
      </c>
    </row>
    <row r="211" spans="1:15" hidden="1">
      <c r="A211" s="1918"/>
      <c r="B211" s="982" t="s">
        <v>2044</v>
      </c>
      <c r="C211" s="1914"/>
      <c r="D211" s="1914"/>
      <c r="E211" s="991" t="s">
        <v>10346</v>
      </c>
      <c r="F211" s="990">
        <v>45873</v>
      </c>
      <c r="G211" s="985" t="b">
        <v>1</v>
      </c>
      <c r="H211" s="999"/>
      <c r="I211" s="991"/>
      <c r="J211" s="1022"/>
      <c r="K211" s="985" t="b">
        <v>0</v>
      </c>
      <c r="L211" s="999"/>
      <c r="M211" s="991"/>
      <c r="N211" s="1022"/>
      <c r="O211" s="985" t="b">
        <v>0</v>
      </c>
    </row>
    <row r="212" spans="1:15" hidden="1">
      <c r="A212" s="1918"/>
      <c r="B212" s="982" t="s">
        <v>728</v>
      </c>
      <c r="C212" s="1914"/>
      <c r="D212" s="1914"/>
      <c r="E212" s="991" t="s">
        <v>10346</v>
      </c>
      <c r="F212" s="990">
        <v>45873</v>
      </c>
      <c r="G212" s="985" t="b">
        <v>1</v>
      </c>
      <c r="H212" s="999"/>
      <c r="I212" s="991"/>
      <c r="J212" s="1022"/>
      <c r="K212" s="985" t="b">
        <v>0</v>
      </c>
      <c r="L212" s="999"/>
      <c r="M212" s="991"/>
      <c r="N212" s="1022"/>
      <c r="O212" s="985" t="b">
        <v>0</v>
      </c>
    </row>
    <row r="213" spans="1:15" hidden="1">
      <c r="A213" s="1918"/>
      <c r="B213" s="982" t="s">
        <v>2045</v>
      </c>
      <c r="C213" s="1914"/>
      <c r="D213" s="1914"/>
      <c r="E213" s="991" t="s">
        <v>10346</v>
      </c>
      <c r="F213" s="990">
        <v>45873</v>
      </c>
      <c r="G213" s="985" t="b">
        <v>1</v>
      </c>
      <c r="H213" s="999"/>
      <c r="I213" s="991"/>
      <c r="J213" s="1022"/>
      <c r="K213" s="985" t="b">
        <v>0</v>
      </c>
      <c r="L213" s="999"/>
      <c r="M213" s="991"/>
      <c r="N213" s="1022"/>
      <c r="O213" s="985" t="b">
        <v>0</v>
      </c>
    </row>
    <row r="214" spans="1:15" hidden="1">
      <c r="A214" s="1918"/>
      <c r="B214" s="982" t="s">
        <v>2046</v>
      </c>
      <c r="C214" s="1915"/>
      <c r="D214" s="1915"/>
      <c r="E214" s="991" t="s">
        <v>10346</v>
      </c>
      <c r="F214" s="990">
        <v>45873</v>
      </c>
      <c r="G214" s="985" t="b">
        <v>1</v>
      </c>
      <c r="H214" s="999"/>
      <c r="I214" s="991"/>
      <c r="J214" s="1022"/>
      <c r="K214" s="985" t="b">
        <v>0</v>
      </c>
      <c r="L214" s="999"/>
      <c r="M214" s="991"/>
      <c r="N214" s="1022"/>
      <c r="O214" s="985" t="b">
        <v>0</v>
      </c>
    </row>
    <row r="215" spans="1:15" hidden="1">
      <c r="A215" s="1917">
        <v>68</v>
      </c>
      <c r="B215" s="980" t="s">
        <v>362</v>
      </c>
      <c r="C215" s="1940" t="s">
        <v>10367</v>
      </c>
      <c r="D215" s="1940" t="s">
        <v>10368</v>
      </c>
      <c r="E215" s="992" t="s">
        <v>10346</v>
      </c>
      <c r="F215" s="989">
        <v>45873</v>
      </c>
      <c r="G215" s="983" t="b">
        <v>1</v>
      </c>
      <c r="H215" s="999"/>
      <c r="I215" s="992"/>
      <c r="J215" s="989"/>
      <c r="K215" s="983" t="b">
        <v>0</v>
      </c>
      <c r="L215" s="999"/>
      <c r="M215" s="992"/>
      <c r="N215" s="989"/>
      <c r="O215" s="983" t="b">
        <v>0</v>
      </c>
    </row>
    <row r="216" spans="1:15" hidden="1">
      <c r="A216" s="1917"/>
      <c r="B216" s="981" t="s">
        <v>2049</v>
      </c>
      <c r="C216" s="1912"/>
      <c r="D216" s="1912"/>
      <c r="E216" s="992" t="s">
        <v>10346</v>
      </c>
      <c r="F216" s="989">
        <v>45873</v>
      </c>
      <c r="G216" s="984" t="b">
        <v>1</v>
      </c>
      <c r="H216" s="999"/>
      <c r="I216" s="993"/>
      <c r="J216" s="989"/>
      <c r="K216" s="984" t="b">
        <v>0</v>
      </c>
      <c r="L216" s="999"/>
      <c r="M216" s="993"/>
      <c r="N216" s="989"/>
      <c r="O216" s="984" t="b">
        <v>0</v>
      </c>
    </row>
    <row r="217" spans="1:15" hidden="1">
      <c r="A217" s="1917"/>
      <c r="B217" s="981" t="s">
        <v>2050</v>
      </c>
      <c r="C217" s="1912"/>
      <c r="D217" s="1912"/>
      <c r="E217" s="992" t="s">
        <v>10346</v>
      </c>
      <c r="F217" s="989">
        <v>45873</v>
      </c>
      <c r="G217" s="984" t="b">
        <v>1</v>
      </c>
      <c r="H217" s="999"/>
      <c r="I217" s="993"/>
      <c r="J217" s="989"/>
      <c r="K217" s="984" t="b">
        <v>0</v>
      </c>
      <c r="L217" s="999"/>
      <c r="M217" s="993"/>
      <c r="N217" s="989"/>
      <c r="O217" s="984" t="b">
        <v>0</v>
      </c>
    </row>
    <row r="218" spans="1:15" hidden="1">
      <c r="A218" s="1917"/>
      <c r="B218" s="981" t="s">
        <v>409</v>
      </c>
      <c r="C218" s="1912"/>
      <c r="D218" s="1912"/>
      <c r="E218" s="992" t="s">
        <v>10346</v>
      </c>
      <c r="F218" s="989">
        <v>45873</v>
      </c>
      <c r="G218" s="984" t="b">
        <v>1</v>
      </c>
      <c r="H218" s="999"/>
      <c r="I218" s="993"/>
      <c r="J218" s="989"/>
      <c r="K218" s="984" t="b">
        <v>0</v>
      </c>
      <c r="L218" s="999"/>
      <c r="M218" s="993"/>
      <c r="N218" s="989"/>
      <c r="O218" s="984" t="b">
        <v>0</v>
      </c>
    </row>
    <row r="219" spans="1:15" hidden="1">
      <c r="A219" s="1917"/>
      <c r="B219" s="981" t="s">
        <v>9</v>
      </c>
      <c r="C219" s="1912"/>
      <c r="D219" s="1912"/>
      <c r="E219" s="992" t="s">
        <v>10346</v>
      </c>
      <c r="F219" s="989">
        <v>45873</v>
      </c>
      <c r="G219" s="984" t="b">
        <v>1</v>
      </c>
      <c r="H219" s="999"/>
      <c r="I219" s="993"/>
      <c r="J219" s="989"/>
      <c r="K219" s="984" t="b">
        <v>0</v>
      </c>
      <c r="L219" s="999"/>
      <c r="M219" s="993"/>
      <c r="N219" s="989"/>
      <c r="O219" s="984" t="b">
        <v>0</v>
      </c>
    </row>
    <row r="220" spans="1:15" hidden="1">
      <c r="A220" s="1917"/>
      <c r="B220" s="981" t="s">
        <v>2051</v>
      </c>
      <c r="C220" s="1912"/>
      <c r="D220" s="1912"/>
      <c r="E220" s="992" t="s">
        <v>10346</v>
      </c>
      <c r="F220" s="989">
        <v>45873</v>
      </c>
      <c r="G220" s="984" t="b">
        <v>1</v>
      </c>
      <c r="H220" s="999"/>
      <c r="I220" s="993"/>
      <c r="J220" s="989"/>
      <c r="K220" s="984" t="b">
        <v>0</v>
      </c>
      <c r="L220" s="999"/>
      <c r="M220" s="993"/>
      <c r="N220" s="989"/>
      <c r="O220" s="984" t="b">
        <v>0</v>
      </c>
    </row>
    <row r="221" spans="1:15" hidden="1">
      <c r="A221" s="1917"/>
      <c r="B221" s="981" t="s">
        <v>2052</v>
      </c>
      <c r="C221" s="1913"/>
      <c r="D221" s="1913"/>
      <c r="E221" s="992" t="s">
        <v>10346</v>
      </c>
      <c r="F221" s="989">
        <v>45873</v>
      </c>
      <c r="G221" s="984" t="b">
        <v>1</v>
      </c>
      <c r="H221" s="999"/>
      <c r="I221" s="993"/>
      <c r="J221" s="989"/>
      <c r="K221" s="984" t="b">
        <v>0</v>
      </c>
      <c r="L221" s="999"/>
      <c r="M221" s="993"/>
      <c r="N221" s="989"/>
      <c r="O221" s="984" t="b">
        <v>0</v>
      </c>
    </row>
    <row r="222" spans="1:15" hidden="1">
      <c r="A222" s="1918">
        <v>69</v>
      </c>
      <c r="B222" s="982" t="s">
        <v>2041</v>
      </c>
      <c r="C222" s="1916" t="s">
        <v>10369</v>
      </c>
      <c r="D222" s="1916" t="s">
        <v>10370</v>
      </c>
      <c r="E222" s="991" t="s">
        <v>10346</v>
      </c>
      <c r="F222" s="990">
        <v>45873</v>
      </c>
      <c r="G222" s="985" t="b">
        <v>1</v>
      </c>
      <c r="H222" s="999"/>
      <c r="I222" s="991"/>
      <c r="J222" s="1022"/>
      <c r="K222" s="985" t="b">
        <v>0</v>
      </c>
      <c r="L222" s="999"/>
      <c r="M222" s="991"/>
      <c r="N222" s="1022"/>
      <c r="O222" s="985" t="b">
        <v>0</v>
      </c>
    </row>
    <row r="223" spans="1:15" hidden="1">
      <c r="A223" s="1918"/>
      <c r="B223" s="982" t="s">
        <v>306</v>
      </c>
      <c r="C223" s="1914"/>
      <c r="D223" s="1914"/>
      <c r="E223" s="991" t="s">
        <v>10346</v>
      </c>
      <c r="F223" s="990">
        <v>45873</v>
      </c>
      <c r="G223" s="985" t="b">
        <v>1</v>
      </c>
      <c r="H223" s="999"/>
      <c r="I223" s="991"/>
      <c r="J223" s="1022"/>
      <c r="K223" s="985" t="b">
        <v>0</v>
      </c>
      <c r="L223" s="999"/>
      <c r="M223" s="991"/>
      <c r="N223" s="1022"/>
      <c r="O223" s="985" t="b">
        <v>0</v>
      </c>
    </row>
    <row r="224" spans="1:15" hidden="1">
      <c r="A224" s="1918"/>
      <c r="B224" s="982" t="s">
        <v>2043</v>
      </c>
      <c r="C224" s="1914"/>
      <c r="D224" s="1914"/>
      <c r="E224" s="991" t="s">
        <v>10346</v>
      </c>
      <c r="F224" s="990">
        <v>45873</v>
      </c>
      <c r="G224" s="985" t="b">
        <v>1</v>
      </c>
      <c r="H224" s="999"/>
      <c r="I224" s="991"/>
      <c r="J224" s="1022"/>
      <c r="K224" s="985" t="b">
        <v>0</v>
      </c>
      <c r="L224" s="999"/>
      <c r="M224" s="991"/>
      <c r="N224" s="1022"/>
      <c r="O224" s="985" t="b">
        <v>0</v>
      </c>
    </row>
    <row r="225" spans="1:15" hidden="1">
      <c r="A225" s="1918"/>
      <c r="B225" s="982" t="s">
        <v>2044</v>
      </c>
      <c r="C225" s="1914"/>
      <c r="D225" s="1914"/>
      <c r="E225" s="991" t="s">
        <v>10346</v>
      </c>
      <c r="F225" s="990">
        <v>45873</v>
      </c>
      <c r="G225" s="985" t="b">
        <v>1</v>
      </c>
      <c r="H225" s="999"/>
      <c r="I225" s="991"/>
      <c r="J225" s="1022"/>
      <c r="K225" s="985" t="b">
        <v>0</v>
      </c>
      <c r="L225" s="999"/>
      <c r="M225" s="991"/>
      <c r="N225" s="1022"/>
      <c r="O225" s="985" t="b">
        <v>0</v>
      </c>
    </row>
    <row r="226" spans="1:15" hidden="1">
      <c r="A226" s="1918"/>
      <c r="B226" s="982" t="s">
        <v>728</v>
      </c>
      <c r="C226" s="1914"/>
      <c r="D226" s="1914"/>
      <c r="E226" s="991" t="s">
        <v>10346</v>
      </c>
      <c r="F226" s="990">
        <v>45873</v>
      </c>
      <c r="G226" s="985" t="b">
        <v>1</v>
      </c>
      <c r="H226" s="999"/>
      <c r="I226" s="991"/>
      <c r="J226" s="1022"/>
      <c r="K226" s="985" t="b">
        <v>0</v>
      </c>
      <c r="L226" s="999"/>
      <c r="M226" s="991"/>
      <c r="N226" s="1022"/>
      <c r="O226" s="985" t="b">
        <v>0</v>
      </c>
    </row>
    <row r="227" spans="1:15" hidden="1">
      <c r="A227" s="1918"/>
      <c r="B227" s="982" t="s">
        <v>2045</v>
      </c>
      <c r="C227" s="1914"/>
      <c r="D227" s="1914"/>
      <c r="E227" s="991" t="s">
        <v>10346</v>
      </c>
      <c r="F227" s="990">
        <v>45873</v>
      </c>
      <c r="G227" s="985" t="b">
        <v>1</v>
      </c>
      <c r="H227" s="999"/>
      <c r="I227" s="991"/>
      <c r="J227" s="1022"/>
      <c r="K227" s="985" t="b">
        <v>0</v>
      </c>
      <c r="L227" s="999"/>
      <c r="M227" s="991"/>
      <c r="N227" s="1022"/>
      <c r="O227" s="985" t="b">
        <v>0</v>
      </c>
    </row>
    <row r="228" spans="1:15" hidden="1">
      <c r="A228" s="1918"/>
      <c r="B228" s="982" t="s">
        <v>2046</v>
      </c>
      <c r="C228" s="1915"/>
      <c r="D228" s="1915"/>
      <c r="E228" s="991" t="s">
        <v>10346</v>
      </c>
      <c r="F228" s="990">
        <v>45873</v>
      </c>
      <c r="G228" s="985" t="b">
        <v>1</v>
      </c>
      <c r="H228" s="999"/>
      <c r="I228" s="991"/>
      <c r="J228" s="1022"/>
      <c r="K228" s="985" t="b">
        <v>0</v>
      </c>
      <c r="L228" s="999"/>
      <c r="M228" s="991"/>
      <c r="N228" s="1022"/>
      <c r="O228" s="985" t="b">
        <v>0</v>
      </c>
    </row>
    <row r="229" spans="1:15" hidden="1">
      <c r="A229" s="1917">
        <v>69</v>
      </c>
      <c r="B229" s="980" t="s">
        <v>362</v>
      </c>
      <c r="C229" s="1940" t="s">
        <v>10369</v>
      </c>
      <c r="D229" s="1940" t="s">
        <v>10370</v>
      </c>
      <c r="E229" s="992" t="s">
        <v>10346</v>
      </c>
      <c r="F229" s="989">
        <v>45873</v>
      </c>
      <c r="G229" s="983" t="b">
        <v>1</v>
      </c>
      <c r="H229" s="999"/>
      <c r="I229" s="992"/>
      <c r="J229" s="989"/>
      <c r="K229" s="983" t="b">
        <v>0</v>
      </c>
      <c r="L229" s="999"/>
      <c r="M229" s="992"/>
      <c r="N229" s="989"/>
      <c r="O229" s="983" t="b">
        <v>0</v>
      </c>
    </row>
    <row r="230" spans="1:15" hidden="1">
      <c r="A230" s="1917"/>
      <c r="B230" s="981" t="s">
        <v>2049</v>
      </c>
      <c r="C230" s="1912"/>
      <c r="D230" s="1912"/>
      <c r="E230" s="992" t="s">
        <v>10346</v>
      </c>
      <c r="F230" s="989">
        <v>45873</v>
      </c>
      <c r="G230" s="984" t="b">
        <v>1</v>
      </c>
      <c r="H230" s="999"/>
      <c r="I230" s="993"/>
      <c r="J230" s="989"/>
      <c r="K230" s="984" t="b">
        <v>0</v>
      </c>
      <c r="L230" s="999"/>
      <c r="M230" s="993"/>
      <c r="N230" s="989"/>
      <c r="O230" s="984" t="b">
        <v>0</v>
      </c>
    </row>
    <row r="231" spans="1:15" hidden="1">
      <c r="A231" s="1917"/>
      <c r="B231" s="981" t="s">
        <v>2050</v>
      </c>
      <c r="C231" s="1912"/>
      <c r="D231" s="1912"/>
      <c r="E231" s="992" t="s">
        <v>10346</v>
      </c>
      <c r="F231" s="989">
        <v>45873</v>
      </c>
      <c r="G231" s="984" t="b">
        <v>1</v>
      </c>
      <c r="H231" s="999"/>
      <c r="I231" s="993"/>
      <c r="J231" s="989"/>
      <c r="K231" s="984" t="b">
        <v>0</v>
      </c>
      <c r="L231" s="999"/>
      <c r="M231" s="993"/>
      <c r="N231" s="989"/>
      <c r="O231" s="984" t="b">
        <v>0</v>
      </c>
    </row>
    <row r="232" spans="1:15" hidden="1">
      <c r="A232" s="1917"/>
      <c r="B232" s="981" t="s">
        <v>409</v>
      </c>
      <c r="C232" s="1912"/>
      <c r="D232" s="1912"/>
      <c r="E232" s="992" t="s">
        <v>10346</v>
      </c>
      <c r="F232" s="989">
        <v>45873</v>
      </c>
      <c r="G232" s="984" t="b">
        <v>1</v>
      </c>
      <c r="H232" s="999"/>
      <c r="I232" s="993"/>
      <c r="J232" s="989"/>
      <c r="K232" s="984" t="b">
        <v>0</v>
      </c>
      <c r="L232" s="999"/>
      <c r="M232" s="993"/>
      <c r="N232" s="989"/>
      <c r="O232" s="984" t="b">
        <v>0</v>
      </c>
    </row>
    <row r="233" spans="1:15" hidden="1">
      <c r="A233" s="1917"/>
      <c r="B233" s="981" t="s">
        <v>9</v>
      </c>
      <c r="C233" s="1912"/>
      <c r="D233" s="1912"/>
      <c r="E233" s="992" t="s">
        <v>10346</v>
      </c>
      <c r="F233" s="989">
        <v>45873</v>
      </c>
      <c r="G233" s="984" t="b">
        <v>1</v>
      </c>
      <c r="H233" s="999"/>
      <c r="I233" s="993"/>
      <c r="J233" s="989"/>
      <c r="K233" s="984" t="b">
        <v>0</v>
      </c>
      <c r="L233" s="999"/>
      <c r="M233" s="993"/>
      <c r="N233" s="989"/>
      <c r="O233" s="984" t="b">
        <v>0</v>
      </c>
    </row>
    <row r="234" spans="1:15" hidden="1">
      <c r="A234" s="1917"/>
      <c r="B234" s="981" t="s">
        <v>2051</v>
      </c>
      <c r="C234" s="1912"/>
      <c r="D234" s="1912"/>
      <c r="E234" s="992" t="s">
        <v>10346</v>
      </c>
      <c r="F234" s="989">
        <v>45873</v>
      </c>
      <c r="G234" s="984" t="b">
        <v>1</v>
      </c>
      <c r="H234" s="999"/>
      <c r="I234" s="993"/>
      <c r="J234" s="989"/>
      <c r="K234" s="984" t="b">
        <v>0</v>
      </c>
      <c r="L234" s="999"/>
      <c r="M234" s="993"/>
      <c r="N234" s="989"/>
      <c r="O234" s="984" t="b">
        <v>0</v>
      </c>
    </row>
    <row r="235" spans="1:15" hidden="1">
      <c r="A235" s="1917"/>
      <c r="B235" s="981" t="s">
        <v>2052</v>
      </c>
      <c r="C235" s="1913"/>
      <c r="D235" s="1913"/>
      <c r="E235" s="992" t="s">
        <v>10346</v>
      </c>
      <c r="F235" s="989">
        <v>45873</v>
      </c>
      <c r="G235" s="984" t="b">
        <v>1</v>
      </c>
      <c r="H235" s="999"/>
      <c r="I235" s="993"/>
      <c r="J235" s="989"/>
      <c r="K235" s="984" t="b">
        <v>0</v>
      </c>
      <c r="L235" s="999"/>
      <c r="M235" s="993"/>
      <c r="N235" s="989"/>
      <c r="O235" s="984" t="b">
        <v>0</v>
      </c>
    </row>
    <row r="236" spans="1:15">
      <c r="A236" s="1918">
        <v>70</v>
      </c>
      <c r="B236" s="982" t="s">
        <v>2041</v>
      </c>
      <c r="C236" s="1916" t="s">
        <v>10371</v>
      </c>
      <c r="D236" s="1916" t="s">
        <v>10372</v>
      </c>
      <c r="E236" s="991" t="s">
        <v>2055</v>
      </c>
      <c r="F236" s="990">
        <v>45875</v>
      </c>
      <c r="G236" s="985" t="b">
        <v>1</v>
      </c>
      <c r="H236" s="999"/>
      <c r="I236" s="991"/>
      <c r="J236" s="1022"/>
      <c r="K236" s="985" t="b">
        <v>0</v>
      </c>
      <c r="L236" s="999"/>
      <c r="M236" s="991"/>
      <c r="N236" s="1022"/>
      <c r="O236" s="985" t="b">
        <v>0</v>
      </c>
    </row>
    <row r="237" spans="1:15">
      <c r="A237" s="1918"/>
      <c r="B237" s="982" t="s">
        <v>306</v>
      </c>
      <c r="C237" s="1914"/>
      <c r="D237" s="1914"/>
      <c r="E237" s="991" t="s">
        <v>2055</v>
      </c>
      <c r="F237" s="990">
        <v>45875</v>
      </c>
      <c r="G237" s="985" t="b">
        <v>1</v>
      </c>
      <c r="H237" s="999"/>
      <c r="I237" s="991"/>
      <c r="J237" s="1022"/>
      <c r="K237" s="985" t="b">
        <v>0</v>
      </c>
      <c r="L237" s="999"/>
      <c r="M237" s="991"/>
      <c r="N237" s="1022"/>
      <c r="O237" s="985" t="b">
        <v>0</v>
      </c>
    </row>
    <row r="238" spans="1:15">
      <c r="A238" s="1918"/>
      <c r="B238" s="982" t="s">
        <v>2043</v>
      </c>
      <c r="C238" s="1914"/>
      <c r="D238" s="1914"/>
      <c r="E238" s="991" t="s">
        <v>2055</v>
      </c>
      <c r="F238" s="990">
        <v>45875</v>
      </c>
      <c r="G238" s="985" t="b">
        <v>1</v>
      </c>
      <c r="H238" s="999"/>
      <c r="I238" s="991"/>
      <c r="J238" s="1022"/>
      <c r="K238" s="985" t="b">
        <v>0</v>
      </c>
      <c r="L238" s="999"/>
      <c r="M238" s="991"/>
      <c r="N238" s="1022"/>
      <c r="O238" s="985" t="b">
        <v>0</v>
      </c>
    </row>
    <row r="239" spans="1:15">
      <c r="A239" s="1918"/>
      <c r="B239" s="982" t="s">
        <v>2044</v>
      </c>
      <c r="C239" s="1914"/>
      <c r="D239" s="1914"/>
      <c r="E239" s="991" t="s">
        <v>2055</v>
      </c>
      <c r="F239" s="990">
        <v>45875</v>
      </c>
      <c r="G239" s="985" t="b">
        <v>1</v>
      </c>
      <c r="H239" s="999"/>
      <c r="I239" s="991"/>
      <c r="J239" s="1022"/>
      <c r="K239" s="985" t="b">
        <v>0</v>
      </c>
      <c r="L239" s="999"/>
      <c r="M239" s="991"/>
      <c r="N239" s="1022"/>
      <c r="O239" s="985" t="b">
        <v>0</v>
      </c>
    </row>
    <row r="240" spans="1:15">
      <c r="A240" s="1918"/>
      <c r="B240" s="982" t="s">
        <v>728</v>
      </c>
      <c r="C240" s="1914"/>
      <c r="D240" s="1914"/>
      <c r="E240" s="991" t="s">
        <v>2055</v>
      </c>
      <c r="F240" s="990">
        <v>45875</v>
      </c>
      <c r="G240" s="985" t="b">
        <v>1</v>
      </c>
      <c r="H240" s="999"/>
      <c r="I240" s="991"/>
      <c r="J240" s="1022"/>
      <c r="K240" s="985" t="b">
        <v>0</v>
      </c>
      <c r="L240" s="999"/>
      <c r="M240" s="991"/>
      <c r="N240" s="1022"/>
      <c r="O240" s="985" t="b">
        <v>0</v>
      </c>
    </row>
    <row r="241" spans="1:15">
      <c r="A241" s="1918"/>
      <c r="B241" s="982" t="s">
        <v>2045</v>
      </c>
      <c r="C241" s="1914"/>
      <c r="D241" s="1914"/>
      <c r="E241" s="991" t="s">
        <v>2055</v>
      </c>
      <c r="F241" s="990">
        <v>45875</v>
      </c>
      <c r="G241" s="985" t="b">
        <v>1</v>
      </c>
      <c r="H241" s="999"/>
      <c r="I241" s="991"/>
      <c r="J241" s="1022"/>
      <c r="K241" s="985" t="b">
        <v>0</v>
      </c>
      <c r="L241" s="999"/>
      <c r="M241" s="991"/>
      <c r="N241" s="1022"/>
      <c r="O241" s="985" t="b">
        <v>0</v>
      </c>
    </row>
    <row r="242" spans="1:15">
      <c r="A242" s="1918"/>
      <c r="B242" s="982" t="s">
        <v>2046</v>
      </c>
      <c r="C242" s="1915"/>
      <c r="D242" s="1915"/>
      <c r="E242" s="991" t="s">
        <v>2055</v>
      </c>
      <c r="F242" s="990">
        <v>45875</v>
      </c>
      <c r="G242" s="985" t="b">
        <v>1</v>
      </c>
      <c r="H242" s="999"/>
      <c r="I242" s="991"/>
      <c r="J242" s="1022"/>
      <c r="K242" s="985" t="b">
        <v>0</v>
      </c>
      <c r="L242" s="999"/>
      <c r="M242" s="991"/>
      <c r="N242" s="1022"/>
      <c r="O242" s="985" t="b">
        <v>0</v>
      </c>
    </row>
    <row r="243" spans="1:15">
      <c r="A243" s="1917">
        <v>70</v>
      </c>
      <c r="B243" s="980" t="s">
        <v>362</v>
      </c>
      <c r="C243" s="1940" t="s">
        <v>10371</v>
      </c>
      <c r="D243" s="1940" t="s">
        <v>10372</v>
      </c>
      <c r="E243" s="992" t="s">
        <v>1060</v>
      </c>
      <c r="F243" s="989">
        <v>45875</v>
      </c>
      <c r="G243" s="983" t="b">
        <v>1</v>
      </c>
      <c r="H243" s="999"/>
      <c r="I243" s="992"/>
      <c r="J243" s="989"/>
      <c r="K243" s="983" t="b">
        <v>0</v>
      </c>
      <c r="L243" s="999"/>
      <c r="M243" s="992"/>
      <c r="N243" s="989"/>
      <c r="O243" s="983" t="b">
        <v>0</v>
      </c>
    </row>
    <row r="244" spans="1:15">
      <c r="A244" s="1917"/>
      <c r="B244" s="981" t="s">
        <v>2049</v>
      </c>
      <c r="C244" s="1912"/>
      <c r="D244" s="1912"/>
      <c r="E244" s="992" t="s">
        <v>1060</v>
      </c>
      <c r="F244" s="989">
        <v>45875</v>
      </c>
      <c r="G244" s="983" t="b">
        <v>1</v>
      </c>
      <c r="H244" s="999"/>
      <c r="I244" s="993"/>
      <c r="J244" s="989"/>
      <c r="K244" s="984" t="b">
        <v>0</v>
      </c>
      <c r="L244" s="999"/>
      <c r="M244" s="993"/>
      <c r="N244" s="989"/>
      <c r="O244" s="984" t="b">
        <v>0</v>
      </c>
    </row>
    <row r="245" spans="1:15">
      <c r="A245" s="1917"/>
      <c r="B245" s="981" t="s">
        <v>2050</v>
      </c>
      <c r="C245" s="1912"/>
      <c r="D245" s="1912"/>
      <c r="E245" s="992" t="s">
        <v>1060</v>
      </c>
      <c r="F245" s="989">
        <v>45875</v>
      </c>
      <c r="G245" s="983" t="b">
        <v>1</v>
      </c>
      <c r="H245" s="999"/>
      <c r="I245" s="993"/>
      <c r="J245" s="989"/>
      <c r="K245" s="984" t="b">
        <v>0</v>
      </c>
      <c r="L245" s="999"/>
      <c r="M245" s="993"/>
      <c r="N245" s="989"/>
      <c r="O245" s="984" t="b">
        <v>0</v>
      </c>
    </row>
    <row r="246" spans="1:15">
      <c r="A246" s="1917"/>
      <c r="B246" s="981" t="s">
        <v>409</v>
      </c>
      <c r="C246" s="1912"/>
      <c r="D246" s="1912"/>
      <c r="E246" s="992" t="s">
        <v>1060</v>
      </c>
      <c r="F246" s="989">
        <v>45875</v>
      </c>
      <c r="G246" s="983" t="b">
        <v>1</v>
      </c>
      <c r="H246" s="999"/>
      <c r="I246" s="993"/>
      <c r="J246" s="989"/>
      <c r="K246" s="984" t="b">
        <v>0</v>
      </c>
      <c r="L246" s="999"/>
      <c r="M246" s="993"/>
      <c r="N246" s="989"/>
      <c r="O246" s="984" t="b">
        <v>0</v>
      </c>
    </row>
    <row r="247" spans="1:15">
      <c r="A247" s="1917"/>
      <c r="B247" s="981" t="s">
        <v>9</v>
      </c>
      <c r="C247" s="1912"/>
      <c r="D247" s="1912"/>
      <c r="E247" s="992" t="s">
        <v>1060</v>
      </c>
      <c r="F247" s="989">
        <v>45875</v>
      </c>
      <c r="G247" s="983" t="b">
        <v>1</v>
      </c>
      <c r="H247" s="999"/>
      <c r="I247" s="993"/>
      <c r="J247" s="989"/>
      <c r="K247" s="984" t="b">
        <v>0</v>
      </c>
      <c r="L247" s="999"/>
      <c r="M247" s="993"/>
      <c r="N247" s="989"/>
      <c r="O247" s="984" t="b">
        <v>0</v>
      </c>
    </row>
    <row r="248" spans="1:15">
      <c r="A248" s="1917"/>
      <c r="B248" s="981" t="s">
        <v>2051</v>
      </c>
      <c r="C248" s="1912"/>
      <c r="D248" s="1912"/>
      <c r="E248" s="992" t="s">
        <v>1060</v>
      </c>
      <c r="F248" s="989">
        <v>45875</v>
      </c>
      <c r="G248" s="983" t="b">
        <v>1</v>
      </c>
      <c r="H248" s="999"/>
      <c r="I248" s="993"/>
      <c r="J248" s="989"/>
      <c r="K248" s="984" t="b">
        <v>0</v>
      </c>
      <c r="L248" s="999"/>
      <c r="M248" s="993"/>
      <c r="N248" s="989"/>
      <c r="O248" s="984" t="b">
        <v>0</v>
      </c>
    </row>
    <row r="249" spans="1:15">
      <c r="A249" s="1917"/>
      <c r="B249" s="981" t="s">
        <v>2052</v>
      </c>
      <c r="C249" s="1913"/>
      <c r="D249" s="1913"/>
      <c r="E249" s="992" t="s">
        <v>1060</v>
      </c>
      <c r="F249" s="989">
        <v>45875</v>
      </c>
      <c r="G249" s="983" t="b">
        <v>1</v>
      </c>
      <c r="H249" s="999"/>
      <c r="I249" s="993"/>
      <c r="J249" s="989"/>
      <c r="K249" s="984" t="b">
        <v>0</v>
      </c>
      <c r="L249" s="999"/>
      <c r="M249" s="993"/>
      <c r="N249" s="989"/>
      <c r="O249" s="984" t="b">
        <v>0</v>
      </c>
    </row>
    <row r="250" spans="1:15">
      <c r="A250" s="1918">
        <v>71</v>
      </c>
      <c r="B250" s="982" t="s">
        <v>2041</v>
      </c>
      <c r="C250" s="1916" t="s">
        <v>10373</v>
      </c>
      <c r="D250" s="1916" t="s">
        <v>10374</v>
      </c>
      <c r="E250" s="991" t="s">
        <v>1060</v>
      </c>
      <c r="F250" s="990">
        <v>45875</v>
      </c>
      <c r="G250" s="985" t="b">
        <v>1</v>
      </c>
      <c r="H250" s="999"/>
      <c r="I250" s="991"/>
      <c r="J250" s="1022"/>
      <c r="K250" s="985" t="b">
        <v>0</v>
      </c>
      <c r="L250" s="999"/>
      <c r="M250" s="991"/>
      <c r="N250" s="1022"/>
      <c r="O250" s="985" t="b">
        <v>0</v>
      </c>
    </row>
    <row r="251" spans="1:15">
      <c r="A251" s="1918"/>
      <c r="B251" s="982" t="s">
        <v>306</v>
      </c>
      <c r="C251" s="1914"/>
      <c r="D251" s="1914"/>
      <c r="E251" s="991" t="s">
        <v>1060</v>
      </c>
      <c r="F251" s="990">
        <v>45875</v>
      </c>
      <c r="G251" s="985" t="b">
        <v>1</v>
      </c>
      <c r="H251" s="999"/>
      <c r="I251" s="991"/>
      <c r="J251" s="1022"/>
      <c r="K251" s="985" t="b">
        <v>0</v>
      </c>
      <c r="L251" s="999"/>
      <c r="M251" s="991"/>
      <c r="N251" s="1022"/>
      <c r="O251" s="985" t="b">
        <v>0</v>
      </c>
    </row>
    <row r="252" spans="1:15">
      <c r="A252" s="1918"/>
      <c r="B252" s="982" t="s">
        <v>2043</v>
      </c>
      <c r="C252" s="1914"/>
      <c r="D252" s="1914"/>
      <c r="E252" s="991" t="s">
        <v>1060</v>
      </c>
      <c r="F252" s="990">
        <v>45875</v>
      </c>
      <c r="G252" s="985" t="b">
        <v>1</v>
      </c>
      <c r="H252" s="999"/>
      <c r="I252" s="991"/>
      <c r="J252" s="1022"/>
      <c r="K252" s="985" t="b">
        <v>0</v>
      </c>
      <c r="L252" s="999"/>
      <c r="M252" s="991"/>
      <c r="N252" s="1022"/>
      <c r="O252" s="985" t="b">
        <v>0</v>
      </c>
    </row>
    <row r="253" spans="1:15">
      <c r="A253" s="1918"/>
      <c r="B253" s="982" t="s">
        <v>2044</v>
      </c>
      <c r="C253" s="1914"/>
      <c r="D253" s="1914"/>
      <c r="E253" s="991" t="s">
        <v>1060</v>
      </c>
      <c r="F253" s="990">
        <v>45875</v>
      </c>
      <c r="G253" s="985" t="b">
        <v>1</v>
      </c>
      <c r="H253" s="999"/>
      <c r="I253" s="991"/>
      <c r="J253" s="1022"/>
      <c r="K253" s="985" t="b">
        <v>0</v>
      </c>
      <c r="L253" s="999"/>
      <c r="M253" s="991"/>
      <c r="N253" s="1022"/>
      <c r="O253" s="985" t="b">
        <v>0</v>
      </c>
    </row>
    <row r="254" spans="1:15">
      <c r="A254" s="1918"/>
      <c r="B254" s="982" t="s">
        <v>728</v>
      </c>
      <c r="C254" s="1914"/>
      <c r="D254" s="1914"/>
      <c r="E254" s="991" t="s">
        <v>1060</v>
      </c>
      <c r="F254" s="990">
        <v>45875</v>
      </c>
      <c r="G254" s="985" t="b">
        <v>1</v>
      </c>
      <c r="H254" s="999"/>
      <c r="I254" s="991"/>
      <c r="J254" s="1022"/>
      <c r="K254" s="985" t="b">
        <v>0</v>
      </c>
      <c r="L254" s="999"/>
      <c r="M254" s="991"/>
      <c r="N254" s="1022"/>
      <c r="O254" s="985" t="b">
        <v>0</v>
      </c>
    </row>
    <row r="255" spans="1:15">
      <c r="A255" s="1918"/>
      <c r="B255" s="982" t="s">
        <v>2045</v>
      </c>
      <c r="C255" s="1914"/>
      <c r="D255" s="1914"/>
      <c r="E255" s="991" t="s">
        <v>1060</v>
      </c>
      <c r="F255" s="990">
        <v>45875</v>
      </c>
      <c r="G255" s="985" t="b">
        <v>1</v>
      </c>
      <c r="H255" s="999"/>
      <c r="I255" s="991"/>
      <c r="J255" s="1022"/>
      <c r="K255" s="985" t="b">
        <v>0</v>
      </c>
      <c r="L255" s="999"/>
      <c r="M255" s="991"/>
      <c r="N255" s="1022"/>
      <c r="O255" s="985" t="b">
        <v>0</v>
      </c>
    </row>
    <row r="256" spans="1:15">
      <c r="A256" s="1918"/>
      <c r="B256" s="982" t="s">
        <v>2046</v>
      </c>
      <c r="C256" s="1915"/>
      <c r="D256" s="1915"/>
      <c r="E256" s="991" t="s">
        <v>1060</v>
      </c>
      <c r="F256" s="990">
        <v>45875</v>
      </c>
      <c r="G256" s="985" t="b">
        <v>1</v>
      </c>
      <c r="H256" s="999"/>
      <c r="I256" s="991"/>
      <c r="J256" s="1022"/>
      <c r="K256" s="985" t="b">
        <v>0</v>
      </c>
      <c r="L256" s="999"/>
      <c r="M256" s="991"/>
      <c r="N256" s="1022"/>
      <c r="O256" s="985" t="b">
        <v>0</v>
      </c>
    </row>
    <row r="257" spans="1:15">
      <c r="A257" s="1917">
        <v>71</v>
      </c>
      <c r="B257" s="980" t="s">
        <v>362</v>
      </c>
      <c r="C257" s="1940" t="s">
        <v>10373</v>
      </c>
      <c r="D257" s="1940" t="s">
        <v>10374</v>
      </c>
      <c r="E257" s="992" t="s">
        <v>1060</v>
      </c>
      <c r="F257" s="989">
        <v>45875</v>
      </c>
      <c r="G257" s="983" t="b">
        <v>1</v>
      </c>
      <c r="H257" s="999"/>
      <c r="I257" s="992"/>
      <c r="J257" s="989"/>
      <c r="K257" s="983" t="b">
        <v>0</v>
      </c>
      <c r="L257" s="999"/>
      <c r="M257" s="992"/>
      <c r="N257" s="989"/>
      <c r="O257" s="983" t="b">
        <v>0</v>
      </c>
    </row>
    <row r="258" spans="1:15">
      <c r="A258" s="1917"/>
      <c r="B258" s="981" t="s">
        <v>2049</v>
      </c>
      <c r="C258" s="1912"/>
      <c r="D258" s="1912"/>
      <c r="E258" s="992" t="s">
        <v>1060</v>
      </c>
      <c r="F258" s="989">
        <v>45875</v>
      </c>
      <c r="G258" s="983" t="b">
        <v>1</v>
      </c>
      <c r="H258" s="999"/>
      <c r="I258" s="993"/>
      <c r="J258" s="989"/>
      <c r="K258" s="984" t="b">
        <v>0</v>
      </c>
      <c r="L258" s="999"/>
      <c r="M258" s="993"/>
      <c r="N258" s="989"/>
      <c r="O258" s="984" t="b">
        <v>0</v>
      </c>
    </row>
    <row r="259" spans="1:15">
      <c r="A259" s="1917"/>
      <c r="B259" s="981" t="s">
        <v>2050</v>
      </c>
      <c r="C259" s="1912"/>
      <c r="D259" s="1912"/>
      <c r="E259" s="992" t="s">
        <v>1060</v>
      </c>
      <c r="F259" s="989">
        <v>45875</v>
      </c>
      <c r="G259" s="983" t="b">
        <v>1</v>
      </c>
      <c r="H259" s="999"/>
      <c r="I259" s="993"/>
      <c r="J259" s="989"/>
      <c r="K259" s="984" t="b">
        <v>0</v>
      </c>
      <c r="L259" s="999"/>
      <c r="M259" s="993"/>
      <c r="N259" s="989"/>
      <c r="O259" s="984" t="b">
        <v>0</v>
      </c>
    </row>
    <row r="260" spans="1:15">
      <c r="A260" s="1917"/>
      <c r="B260" s="981" t="s">
        <v>409</v>
      </c>
      <c r="C260" s="1912"/>
      <c r="D260" s="1912"/>
      <c r="E260" s="992" t="s">
        <v>1060</v>
      </c>
      <c r="F260" s="989">
        <v>45875</v>
      </c>
      <c r="G260" s="983" t="b">
        <v>1</v>
      </c>
      <c r="H260" s="999"/>
      <c r="I260" s="993"/>
      <c r="J260" s="989"/>
      <c r="K260" s="984" t="b">
        <v>0</v>
      </c>
      <c r="L260" s="999"/>
      <c r="M260" s="993"/>
      <c r="N260" s="989"/>
      <c r="O260" s="984" t="b">
        <v>0</v>
      </c>
    </row>
    <row r="261" spans="1:15">
      <c r="A261" s="1917"/>
      <c r="B261" s="981" t="s">
        <v>9</v>
      </c>
      <c r="C261" s="1912"/>
      <c r="D261" s="1912"/>
      <c r="E261" s="992" t="s">
        <v>1060</v>
      </c>
      <c r="F261" s="989">
        <v>45875</v>
      </c>
      <c r="G261" s="983" t="b">
        <v>1</v>
      </c>
      <c r="H261" s="999"/>
      <c r="I261" s="993"/>
      <c r="J261" s="989"/>
      <c r="K261" s="984" t="b">
        <v>0</v>
      </c>
      <c r="L261" s="999"/>
      <c r="M261" s="993"/>
      <c r="N261" s="989"/>
      <c r="O261" s="984" t="b">
        <v>0</v>
      </c>
    </row>
    <row r="262" spans="1:15">
      <c r="A262" s="1917"/>
      <c r="B262" s="981" t="s">
        <v>2051</v>
      </c>
      <c r="C262" s="1912"/>
      <c r="D262" s="1912"/>
      <c r="E262" s="992" t="s">
        <v>1060</v>
      </c>
      <c r="F262" s="989">
        <v>45875</v>
      </c>
      <c r="G262" s="983" t="b">
        <v>1</v>
      </c>
      <c r="H262" s="999"/>
      <c r="I262" s="993"/>
      <c r="J262" s="989"/>
      <c r="K262" s="984" t="b">
        <v>0</v>
      </c>
      <c r="L262" s="999"/>
      <c r="M262" s="993"/>
      <c r="N262" s="989"/>
      <c r="O262" s="984" t="b">
        <v>0</v>
      </c>
    </row>
    <row r="263" spans="1:15">
      <c r="A263" s="1917"/>
      <c r="B263" s="981" t="s">
        <v>2052</v>
      </c>
      <c r="C263" s="1913"/>
      <c r="D263" s="1913"/>
      <c r="E263" s="992" t="s">
        <v>1060</v>
      </c>
      <c r="F263" s="989">
        <v>45875</v>
      </c>
      <c r="G263" s="983" t="b">
        <v>1</v>
      </c>
      <c r="H263" s="999"/>
      <c r="I263" s="993"/>
      <c r="J263" s="989"/>
      <c r="K263" s="984" t="b">
        <v>0</v>
      </c>
      <c r="L263" s="999"/>
      <c r="M263" s="993"/>
      <c r="N263" s="989"/>
      <c r="O263" s="984" t="b">
        <v>0</v>
      </c>
    </row>
    <row r="264" spans="1:15">
      <c r="A264" s="1918">
        <v>72</v>
      </c>
      <c r="B264" s="982" t="s">
        <v>2041</v>
      </c>
      <c r="C264" s="1918" t="s">
        <v>10375</v>
      </c>
      <c r="D264" s="1918" t="s">
        <v>10376</v>
      </c>
      <c r="E264" s="991" t="s">
        <v>1060</v>
      </c>
      <c r="F264" s="990">
        <v>45875</v>
      </c>
      <c r="G264" s="985" t="b">
        <v>1</v>
      </c>
      <c r="H264" s="999"/>
      <c r="I264" s="991"/>
      <c r="J264" s="1022"/>
      <c r="K264" s="985" t="b">
        <v>0</v>
      </c>
      <c r="L264" s="999"/>
      <c r="M264" s="991"/>
      <c r="N264" s="1022"/>
      <c r="O264" s="985" t="b">
        <v>0</v>
      </c>
    </row>
    <row r="265" spans="1:15">
      <c r="A265" s="1918"/>
      <c r="B265" s="982" t="s">
        <v>306</v>
      </c>
      <c r="C265" s="1918"/>
      <c r="D265" s="1918"/>
      <c r="E265" s="991" t="s">
        <v>1060</v>
      </c>
      <c r="F265" s="990">
        <v>45875</v>
      </c>
      <c r="G265" s="985" t="b">
        <v>1</v>
      </c>
      <c r="H265" s="999"/>
      <c r="I265" s="991"/>
      <c r="J265" s="1022"/>
      <c r="K265" s="985" t="b">
        <v>0</v>
      </c>
      <c r="L265" s="999"/>
      <c r="M265" s="991"/>
      <c r="N265" s="1022"/>
      <c r="O265" s="985" t="b">
        <v>0</v>
      </c>
    </row>
    <row r="266" spans="1:15">
      <c r="A266" s="1918"/>
      <c r="B266" s="982" t="s">
        <v>2043</v>
      </c>
      <c r="C266" s="1918"/>
      <c r="D266" s="1918"/>
      <c r="E266" s="991" t="s">
        <v>1060</v>
      </c>
      <c r="F266" s="990">
        <v>45875</v>
      </c>
      <c r="G266" s="985" t="b">
        <v>1</v>
      </c>
      <c r="H266" s="999"/>
      <c r="I266" s="991"/>
      <c r="J266" s="1022"/>
      <c r="K266" s="985" t="b">
        <v>0</v>
      </c>
      <c r="L266" s="999"/>
      <c r="M266" s="991"/>
      <c r="N266" s="1022"/>
      <c r="O266" s="985" t="b">
        <v>0</v>
      </c>
    </row>
    <row r="267" spans="1:15">
      <c r="A267" s="1918"/>
      <c r="B267" s="982" t="s">
        <v>2044</v>
      </c>
      <c r="C267" s="1918"/>
      <c r="D267" s="1918"/>
      <c r="E267" s="991" t="s">
        <v>1060</v>
      </c>
      <c r="F267" s="990">
        <v>45875</v>
      </c>
      <c r="G267" s="985" t="b">
        <v>1</v>
      </c>
      <c r="H267" s="999"/>
      <c r="I267" s="991"/>
      <c r="J267" s="1022"/>
      <c r="K267" s="985" t="b">
        <v>0</v>
      </c>
      <c r="L267" s="999"/>
      <c r="M267" s="991"/>
      <c r="N267" s="1022"/>
      <c r="O267" s="985" t="b">
        <v>0</v>
      </c>
    </row>
    <row r="268" spans="1:15">
      <c r="A268" s="1918"/>
      <c r="B268" s="982" t="s">
        <v>728</v>
      </c>
      <c r="C268" s="1918"/>
      <c r="D268" s="1918"/>
      <c r="E268" s="991" t="s">
        <v>1060</v>
      </c>
      <c r="F268" s="990">
        <v>45875</v>
      </c>
      <c r="G268" s="985" t="b">
        <v>1</v>
      </c>
      <c r="H268" s="999"/>
      <c r="I268" s="991"/>
      <c r="J268" s="1022"/>
      <c r="K268" s="985" t="b">
        <v>0</v>
      </c>
      <c r="L268" s="999"/>
      <c r="M268" s="991"/>
      <c r="N268" s="1022"/>
      <c r="O268" s="985" t="b">
        <v>0</v>
      </c>
    </row>
    <row r="269" spans="1:15">
      <c r="A269" s="1918"/>
      <c r="B269" s="982" t="s">
        <v>2045</v>
      </c>
      <c r="C269" s="1918"/>
      <c r="D269" s="1918"/>
      <c r="E269" s="991" t="s">
        <v>1060</v>
      </c>
      <c r="F269" s="990">
        <v>45875</v>
      </c>
      <c r="G269" s="985" t="b">
        <v>1</v>
      </c>
      <c r="H269" s="999"/>
      <c r="I269" s="991"/>
      <c r="J269" s="1022"/>
      <c r="K269" s="985" t="b">
        <v>0</v>
      </c>
      <c r="L269" s="999"/>
      <c r="M269" s="991"/>
      <c r="N269" s="1022"/>
      <c r="O269" s="985" t="b">
        <v>0</v>
      </c>
    </row>
    <row r="270" spans="1:15">
      <c r="A270" s="1918"/>
      <c r="B270" s="982" t="s">
        <v>2046</v>
      </c>
      <c r="C270" s="1918"/>
      <c r="D270" s="1918"/>
      <c r="E270" s="991" t="s">
        <v>1060</v>
      </c>
      <c r="F270" s="990">
        <v>45875</v>
      </c>
      <c r="G270" s="985" t="b">
        <v>1</v>
      </c>
      <c r="H270" s="999"/>
      <c r="I270" s="991"/>
      <c r="J270" s="1022"/>
      <c r="K270" s="985" t="b">
        <v>0</v>
      </c>
      <c r="L270" s="999"/>
      <c r="M270" s="991"/>
      <c r="N270" s="1022"/>
      <c r="O270" s="985" t="b">
        <v>0</v>
      </c>
    </row>
    <row r="271" spans="1:15">
      <c r="A271" s="1917">
        <v>72</v>
      </c>
      <c r="B271" s="980" t="s">
        <v>362</v>
      </c>
      <c r="C271" s="1917" t="s">
        <v>10375</v>
      </c>
      <c r="D271" s="1917" t="s">
        <v>10376</v>
      </c>
      <c r="E271" s="992" t="s">
        <v>1060</v>
      </c>
      <c r="F271" s="989">
        <v>45875</v>
      </c>
      <c r="G271" s="983" t="b">
        <v>1</v>
      </c>
      <c r="H271" s="999"/>
      <c r="I271" s="992"/>
      <c r="J271" s="989"/>
      <c r="K271" s="983" t="b">
        <v>0</v>
      </c>
      <c r="L271" s="999"/>
      <c r="M271" s="992"/>
      <c r="N271" s="989"/>
      <c r="O271" s="983" t="b">
        <v>0</v>
      </c>
    </row>
    <row r="272" spans="1:15">
      <c r="A272" s="1917"/>
      <c r="B272" s="981" t="s">
        <v>2049</v>
      </c>
      <c r="C272" s="1917"/>
      <c r="D272" s="1917"/>
      <c r="E272" s="992" t="s">
        <v>1060</v>
      </c>
      <c r="F272" s="989">
        <v>45875</v>
      </c>
      <c r="G272" s="983" t="b">
        <v>1</v>
      </c>
      <c r="H272" s="999"/>
      <c r="I272" s="993"/>
      <c r="J272" s="989"/>
      <c r="K272" s="984" t="b">
        <v>0</v>
      </c>
      <c r="L272" s="999"/>
      <c r="M272" s="993"/>
      <c r="N272" s="989"/>
      <c r="O272" s="984" t="b">
        <v>0</v>
      </c>
    </row>
    <row r="273" spans="1:15">
      <c r="A273" s="1917"/>
      <c r="B273" s="981" t="s">
        <v>2050</v>
      </c>
      <c r="C273" s="1917"/>
      <c r="D273" s="1917"/>
      <c r="E273" s="992" t="s">
        <v>1060</v>
      </c>
      <c r="F273" s="989">
        <v>45875</v>
      </c>
      <c r="G273" s="983" t="b">
        <v>1</v>
      </c>
      <c r="H273" s="999"/>
      <c r="I273" s="993"/>
      <c r="J273" s="989"/>
      <c r="K273" s="984" t="b">
        <v>0</v>
      </c>
      <c r="L273" s="999"/>
      <c r="M273" s="993"/>
      <c r="N273" s="989"/>
      <c r="O273" s="984" t="b">
        <v>0</v>
      </c>
    </row>
    <row r="274" spans="1:15">
      <c r="A274" s="1917"/>
      <c r="B274" s="981" t="s">
        <v>409</v>
      </c>
      <c r="C274" s="1917"/>
      <c r="D274" s="1917"/>
      <c r="E274" s="992" t="s">
        <v>1060</v>
      </c>
      <c r="F274" s="989">
        <v>45875</v>
      </c>
      <c r="G274" s="983" t="b">
        <v>1</v>
      </c>
      <c r="H274" s="999"/>
      <c r="I274" s="993"/>
      <c r="J274" s="989"/>
      <c r="K274" s="984" t="b">
        <v>0</v>
      </c>
      <c r="L274" s="999"/>
      <c r="M274" s="993"/>
      <c r="N274" s="989"/>
      <c r="O274" s="984" t="b">
        <v>0</v>
      </c>
    </row>
    <row r="275" spans="1:15">
      <c r="A275" s="1917"/>
      <c r="B275" s="981" t="s">
        <v>9</v>
      </c>
      <c r="C275" s="1917"/>
      <c r="D275" s="1917"/>
      <c r="E275" s="992" t="s">
        <v>1060</v>
      </c>
      <c r="F275" s="989">
        <v>45875</v>
      </c>
      <c r="G275" s="983" t="b">
        <v>1</v>
      </c>
      <c r="H275" s="999"/>
      <c r="I275" s="993"/>
      <c r="J275" s="989"/>
      <c r="K275" s="984" t="b">
        <v>0</v>
      </c>
      <c r="L275" s="999"/>
      <c r="M275" s="993"/>
      <c r="N275" s="989"/>
      <c r="O275" s="984" t="b">
        <v>0</v>
      </c>
    </row>
    <row r="276" spans="1:15">
      <c r="A276" s="1917"/>
      <c r="B276" s="981" t="s">
        <v>2051</v>
      </c>
      <c r="C276" s="1917"/>
      <c r="D276" s="1917"/>
      <c r="E276" s="992" t="s">
        <v>1060</v>
      </c>
      <c r="F276" s="989">
        <v>45875</v>
      </c>
      <c r="G276" s="983" t="b">
        <v>1</v>
      </c>
      <c r="H276" s="999"/>
      <c r="I276" s="993"/>
      <c r="J276" s="989"/>
      <c r="K276" s="984" t="b">
        <v>0</v>
      </c>
      <c r="L276" s="999"/>
      <c r="M276" s="993"/>
      <c r="N276" s="989"/>
      <c r="O276" s="984" t="b">
        <v>0</v>
      </c>
    </row>
    <row r="277" spans="1:15">
      <c r="A277" s="1917"/>
      <c r="B277" s="981" t="s">
        <v>2052</v>
      </c>
      <c r="C277" s="1917"/>
      <c r="D277" s="1917"/>
      <c r="E277" s="992" t="s">
        <v>1060</v>
      </c>
      <c r="F277" s="989">
        <v>45875</v>
      </c>
      <c r="G277" s="983" t="b">
        <v>1</v>
      </c>
      <c r="H277" s="999"/>
      <c r="I277" s="993"/>
      <c r="J277" s="989"/>
      <c r="K277" s="984" t="b">
        <v>0</v>
      </c>
      <c r="L277" s="999"/>
      <c r="M277" s="993"/>
      <c r="N277" s="989"/>
      <c r="O277" s="984" t="b">
        <v>0</v>
      </c>
    </row>
    <row r="278" spans="1:15">
      <c r="A278" s="1918">
        <v>73</v>
      </c>
      <c r="B278" s="982" t="s">
        <v>2041</v>
      </c>
      <c r="C278" s="1918" t="s">
        <v>10377</v>
      </c>
      <c r="D278" s="1918" t="s">
        <v>10378</v>
      </c>
      <c r="E278" s="991" t="s">
        <v>1060</v>
      </c>
      <c r="F278" s="990">
        <v>45875</v>
      </c>
      <c r="G278" s="985" t="b">
        <v>1</v>
      </c>
      <c r="H278" s="999"/>
      <c r="I278" s="991"/>
      <c r="J278" s="1022"/>
      <c r="K278" s="985" t="b">
        <v>0</v>
      </c>
      <c r="L278" s="999"/>
      <c r="M278" s="991"/>
      <c r="N278" s="1022"/>
      <c r="O278" s="985" t="b">
        <v>0</v>
      </c>
    </row>
    <row r="279" spans="1:15">
      <c r="A279" s="1918"/>
      <c r="B279" s="982" t="s">
        <v>306</v>
      </c>
      <c r="C279" s="1918"/>
      <c r="D279" s="1918"/>
      <c r="E279" s="991" t="s">
        <v>1060</v>
      </c>
      <c r="F279" s="990">
        <v>45875</v>
      </c>
      <c r="G279" s="985" t="b">
        <v>1</v>
      </c>
      <c r="H279" s="999"/>
      <c r="I279" s="991"/>
      <c r="J279" s="1022"/>
      <c r="K279" s="985" t="b">
        <v>0</v>
      </c>
      <c r="L279" s="999"/>
      <c r="M279" s="991"/>
      <c r="N279" s="1022"/>
      <c r="O279" s="985" t="b">
        <v>0</v>
      </c>
    </row>
    <row r="280" spans="1:15">
      <c r="A280" s="1918"/>
      <c r="B280" s="982" t="s">
        <v>2043</v>
      </c>
      <c r="C280" s="1918"/>
      <c r="D280" s="1918"/>
      <c r="E280" s="991" t="s">
        <v>1060</v>
      </c>
      <c r="F280" s="990">
        <v>45875</v>
      </c>
      <c r="G280" s="985" t="b">
        <v>1</v>
      </c>
      <c r="H280" s="999"/>
      <c r="I280" s="991"/>
      <c r="J280" s="1022"/>
      <c r="K280" s="985" t="b">
        <v>0</v>
      </c>
      <c r="L280" s="999"/>
      <c r="M280" s="991"/>
      <c r="N280" s="1022"/>
      <c r="O280" s="985" t="b">
        <v>0</v>
      </c>
    </row>
    <row r="281" spans="1:15">
      <c r="A281" s="1918"/>
      <c r="B281" s="982" t="s">
        <v>2044</v>
      </c>
      <c r="C281" s="1918"/>
      <c r="D281" s="1918"/>
      <c r="E281" s="991" t="s">
        <v>1060</v>
      </c>
      <c r="F281" s="990">
        <v>45875</v>
      </c>
      <c r="G281" s="985" t="b">
        <v>1</v>
      </c>
      <c r="H281" s="999"/>
      <c r="I281" s="991"/>
      <c r="J281" s="1022"/>
      <c r="K281" s="985" t="b">
        <v>0</v>
      </c>
      <c r="L281" s="999"/>
      <c r="M281" s="991"/>
      <c r="N281" s="1022"/>
      <c r="O281" s="985" t="b">
        <v>0</v>
      </c>
    </row>
    <row r="282" spans="1:15">
      <c r="A282" s="1918"/>
      <c r="B282" s="982" t="s">
        <v>728</v>
      </c>
      <c r="C282" s="1918"/>
      <c r="D282" s="1918"/>
      <c r="E282" s="991" t="s">
        <v>1060</v>
      </c>
      <c r="F282" s="990">
        <v>45875</v>
      </c>
      <c r="G282" s="985" t="b">
        <v>1</v>
      </c>
      <c r="H282" s="999"/>
      <c r="I282" s="991"/>
      <c r="J282" s="1022"/>
      <c r="K282" s="985" t="b">
        <v>0</v>
      </c>
      <c r="L282" s="999"/>
      <c r="M282" s="991"/>
      <c r="N282" s="1022"/>
      <c r="O282" s="985" t="b">
        <v>0</v>
      </c>
    </row>
    <row r="283" spans="1:15">
      <c r="A283" s="1918"/>
      <c r="B283" s="982" t="s">
        <v>2045</v>
      </c>
      <c r="C283" s="1918"/>
      <c r="D283" s="1918"/>
      <c r="E283" s="991" t="s">
        <v>1060</v>
      </c>
      <c r="F283" s="990">
        <v>45875</v>
      </c>
      <c r="G283" s="985" t="b">
        <v>1</v>
      </c>
      <c r="H283" s="999"/>
      <c r="I283" s="991"/>
      <c r="J283" s="1022"/>
      <c r="K283" s="985" t="b">
        <v>0</v>
      </c>
      <c r="L283" s="999"/>
      <c r="M283" s="991"/>
      <c r="N283" s="1022"/>
      <c r="O283" s="985" t="b">
        <v>0</v>
      </c>
    </row>
    <row r="284" spans="1:15">
      <c r="A284" s="1918"/>
      <c r="B284" s="982" t="s">
        <v>2046</v>
      </c>
      <c r="C284" s="1918"/>
      <c r="D284" s="1918"/>
      <c r="E284" s="991" t="s">
        <v>1060</v>
      </c>
      <c r="F284" s="990">
        <v>45875</v>
      </c>
      <c r="G284" s="985" t="b">
        <v>1</v>
      </c>
      <c r="H284" s="999"/>
      <c r="I284" s="991"/>
      <c r="J284" s="1022"/>
      <c r="K284" s="985" t="b">
        <v>0</v>
      </c>
      <c r="L284" s="999"/>
      <c r="M284" s="991"/>
      <c r="N284" s="1022"/>
      <c r="O284" s="985" t="b">
        <v>0</v>
      </c>
    </row>
    <row r="285" spans="1:15">
      <c r="A285" s="1917">
        <v>73</v>
      </c>
      <c r="B285" s="980" t="s">
        <v>362</v>
      </c>
      <c r="C285" s="1917" t="s">
        <v>10377</v>
      </c>
      <c r="D285" s="1917" t="s">
        <v>10378</v>
      </c>
      <c r="E285" s="992" t="s">
        <v>1060</v>
      </c>
      <c r="F285" s="989">
        <v>45875</v>
      </c>
      <c r="G285" s="983" t="b">
        <v>1</v>
      </c>
      <c r="H285" s="999"/>
      <c r="I285" s="992"/>
      <c r="J285" s="989"/>
      <c r="K285" s="983" t="b">
        <v>0</v>
      </c>
      <c r="L285" s="999"/>
      <c r="M285" s="992"/>
      <c r="N285" s="989"/>
      <c r="O285" s="983" t="b">
        <v>0</v>
      </c>
    </row>
    <row r="286" spans="1:15">
      <c r="A286" s="1917"/>
      <c r="B286" s="981" t="s">
        <v>2049</v>
      </c>
      <c r="C286" s="1917"/>
      <c r="D286" s="1917"/>
      <c r="E286" s="992" t="s">
        <v>1060</v>
      </c>
      <c r="F286" s="989">
        <v>45875</v>
      </c>
      <c r="G286" s="983" t="b">
        <v>1</v>
      </c>
      <c r="H286" s="999"/>
      <c r="I286" s="993"/>
      <c r="J286" s="989"/>
      <c r="K286" s="984" t="b">
        <v>0</v>
      </c>
      <c r="L286" s="999"/>
      <c r="M286" s="993"/>
      <c r="N286" s="989"/>
      <c r="O286" s="984" t="b">
        <v>0</v>
      </c>
    </row>
    <row r="287" spans="1:15">
      <c r="A287" s="1917"/>
      <c r="B287" s="981" t="s">
        <v>2050</v>
      </c>
      <c r="C287" s="1917"/>
      <c r="D287" s="1917"/>
      <c r="E287" s="992" t="s">
        <v>1060</v>
      </c>
      <c r="F287" s="989">
        <v>45875</v>
      </c>
      <c r="G287" s="983" t="b">
        <v>1</v>
      </c>
      <c r="H287" s="999"/>
      <c r="I287" s="993"/>
      <c r="J287" s="989"/>
      <c r="K287" s="984" t="b">
        <v>0</v>
      </c>
      <c r="L287" s="999"/>
      <c r="M287" s="993"/>
      <c r="N287" s="989"/>
      <c r="O287" s="984" t="b">
        <v>0</v>
      </c>
    </row>
    <row r="288" spans="1:15">
      <c r="A288" s="1917"/>
      <c r="B288" s="981" t="s">
        <v>409</v>
      </c>
      <c r="C288" s="1917"/>
      <c r="D288" s="1917"/>
      <c r="E288" s="992" t="s">
        <v>1060</v>
      </c>
      <c r="F288" s="989">
        <v>45875</v>
      </c>
      <c r="G288" s="983" t="b">
        <v>1</v>
      </c>
      <c r="H288" s="999"/>
      <c r="I288" s="993"/>
      <c r="J288" s="989"/>
      <c r="K288" s="984" t="b">
        <v>0</v>
      </c>
      <c r="L288" s="999"/>
      <c r="M288" s="993"/>
      <c r="N288" s="989"/>
      <c r="O288" s="984" t="b">
        <v>0</v>
      </c>
    </row>
    <row r="289" spans="1:15">
      <c r="A289" s="1917"/>
      <c r="B289" s="981" t="s">
        <v>9</v>
      </c>
      <c r="C289" s="1917"/>
      <c r="D289" s="1917"/>
      <c r="E289" s="992" t="s">
        <v>1060</v>
      </c>
      <c r="F289" s="989">
        <v>45875</v>
      </c>
      <c r="G289" s="983" t="b">
        <v>1</v>
      </c>
      <c r="H289" s="999"/>
      <c r="I289" s="993"/>
      <c r="J289" s="989"/>
      <c r="K289" s="984" t="b">
        <v>0</v>
      </c>
      <c r="L289" s="999"/>
      <c r="M289" s="993"/>
      <c r="N289" s="989"/>
      <c r="O289" s="984" t="b">
        <v>0</v>
      </c>
    </row>
    <row r="290" spans="1:15">
      <c r="A290" s="1917"/>
      <c r="B290" s="981" t="s">
        <v>2051</v>
      </c>
      <c r="C290" s="1917"/>
      <c r="D290" s="1917"/>
      <c r="E290" s="992" t="s">
        <v>1060</v>
      </c>
      <c r="F290" s="989">
        <v>45875</v>
      </c>
      <c r="G290" s="983" t="b">
        <v>1</v>
      </c>
      <c r="H290" s="999"/>
      <c r="I290" s="993"/>
      <c r="J290" s="989"/>
      <c r="K290" s="984" t="b">
        <v>0</v>
      </c>
      <c r="L290" s="999"/>
      <c r="M290" s="993"/>
      <c r="N290" s="989"/>
      <c r="O290" s="984" t="b">
        <v>0</v>
      </c>
    </row>
    <row r="291" spans="1:15">
      <c r="A291" s="1917"/>
      <c r="B291" s="981" t="s">
        <v>2052</v>
      </c>
      <c r="C291" s="1917"/>
      <c r="D291" s="1917"/>
      <c r="E291" s="992" t="s">
        <v>1060</v>
      </c>
      <c r="F291" s="989">
        <v>45875</v>
      </c>
      <c r="G291" s="983" t="b">
        <v>1</v>
      </c>
      <c r="H291" s="999"/>
      <c r="I291" s="993"/>
      <c r="J291" s="989"/>
      <c r="K291" s="984" t="b">
        <v>0</v>
      </c>
      <c r="L291" s="999"/>
      <c r="M291" s="993"/>
      <c r="N291" s="989"/>
      <c r="O291" s="984" t="b">
        <v>0</v>
      </c>
    </row>
    <row r="292" spans="1:15">
      <c r="A292" s="1918">
        <v>74</v>
      </c>
      <c r="B292" s="982" t="s">
        <v>2041</v>
      </c>
      <c r="C292" s="1918" t="s">
        <v>10379</v>
      </c>
      <c r="D292" s="1918" t="s">
        <v>10380</v>
      </c>
      <c r="E292" s="991" t="s">
        <v>1060</v>
      </c>
      <c r="F292" s="990">
        <v>45875</v>
      </c>
      <c r="G292" s="985" t="b">
        <v>1</v>
      </c>
      <c r="H292" s="999"/>
      <c r="I292" s="991"/>
      <c r="J292" s="1022"/>
      <c r="K292" s="985" t="b">
        <v>0</v>
      </c>
      <c r="L292" s="999"/>
      <c r="M292" s="991"/>
      <c r="N292" s="1022"/>
      <c r="O292" s="985" t="b">
        <v>0</v>
      </c>
    </row>
    <row r="293" spans="1:15">
      <c r="A293" s="1918"/>
      <c r="B293" s="982" t="s">
        <v>306</v>
      </c>
      <c r="C293" s="1918"/>
      <c r="D293" s="1918"/>
      <c r="E293" s="991" t="s">
        <v>1060</v>
      </c>
      <c r="F293" s="990">
        <v>45875</v>
      </c>
      <c r="G293" s="985" t="b">
        <v>1</v>
      </c>
      <c r="H293" s="999"/>
      <c r="I293" s="991"/>
      <c r="J293" s="1022"/>
      <c r="K293" s="985" t="b">
        <v>0</v>
      </c>
      <c r="L293" s="999"/>
      <c r="M293" s="991"/>
      <c r="N293" s="1022"/>
      <c r="O293" s="985" t="b">
        <v>0</v>
      </c>
    </row>
    <row r="294" spans="1:15">
      <c r="A294" s="1918"/>
      <c r="B294" s="982" t="s">
        <v>2043</v>
      </c>
      <c r="C294" s="1918"/>
      <c r="D294" s="1918"/>
      <c r="E294" s="991" t="s">
        <v>1060</v>
      </c>
      <c r="F294" s="990">
        <v>45875</v>
      </c>
      <c r="G294" s="985" t="b">
        <v>1</v>
      </c>
      <c r="H294" s="999"/>
      <c r="I294" s="991"/>
      <c r="J294" s="1022"/>
      <c r="K294" s="985" t="b">
        <v>0</v>
      </c>
      <c r="L294" s="999"/>
      <c r="M294" s="991"/>
      <c r="N294" s="1022"/>
      <c r="O294" s="985" t="b">
        <v>0</v>
      </c>
    </row>
    <row r="295" spans="1:15">
      <c r="A295" s="1918"/>
      <c r="B295" s="982" t="s">
        <v>2044</v>
      </c>
      <c r="C295" s="1918"/>
      <c r="D295" s="1918"/>
      <c r="E295" s="991" t="s">
        <v>1060</v>
      </c>
      <c r="F295" s="990">
        <v>45875</v>
      </c>
      <c r="G295" s="985" t="b">
        <v>1</v>
      </c>
      <c r="H295" s="999"/>
      <c r="I295" s="991"/>
      <c r="J295" s="1022"/>
      <c r="K295" s="985" t="b">
        <v>0</v>
      </c>
      <c r="L295" s="999"/>
      <c r="M295" s="991"/>
      <c r="N295" s="1022"/>
      <c r="O295" s="985" t="b">
        <v>0</v>
      </c>
    </row>
    <row r="296" spans="1:15">
      <c r="A296" s="1918"/>
      <c r="B296" s="982" t="s">
        <v>728</v>
      </c>
      <c r="C296" s="1918"/>
      <c r="D296" s="1918"/>
      <c r="E296" s="991" t="s">
        <v>1060</v>
      </c>
      <c r="F296" s="990">
        <v>45875</v>
      </c>
      <c r="G296" s="985" t="b">
        <v>1</v>
      </c>
      <c r="H296" s="999"/>
      <c r="I296" s="991"/>
      <c r="J296" s="1022"/>
      <c r="K296" s="985" t="b">
        <v>0</v>
      </c>
      <c r="L296" s="999"/>
      <c r="M296" s="991"/>
      <c r="N296" s="1022"/>
      <c r="O296" s="985" t="b">
        <v>0</v>
      </c>
    </row>
    <row r="297" spans="1:15">
      <c r="A297" s="1918"/>
      <c r="B297" s="982" t="s">
        <v>2045</v>
      </c>
      <c r="C297" s="1918"/>
      <c r="D297" s="1918"/>
      <c r="E297" s="991" t="s">
        <v>1060</v>
      </c>
      <c r="F297" s="990">
        <v>45875</v>
      </c>
      <c r="G297" s="985" t="b">
        <v>1</v>
      </c>
      <c r="H297" s="999"/>
      <c r="I297" s="991"/>
      <c r="J297" s="1022"/>
      <c r="K297" s="985" t="b">
        <v>0</v>
      </c>
      <c r="L297" s="999"/>
      <c r="M297" s="991"/>
      <c r="N297" s="1022"/>
      <c r="O297" s="985" t="b">
        <v>0</v>
      </c>
    </row>
    <row r="298" spans="1:15">
      <c r="A298" s="1918"/>
      <c r="B298" s="982" t="s">
        <v>2046</v>
      </c>
      <c r="C298" s="1918"/>
      <c r="D298" s="1918"/>
      <c r="E298" s="991" t="s">
        <v>1060</v>
      </c>
      <c r="F298" s="990">
        <v>45875</v>
      </c>
      <c r="G298" s="985" t="b">
        <v>1</v>
      </c>
      <c r="H298" s="999"/>
      <c r="I298" s="991"/>
      <c r="J298" s="1022"/>
      <c r="K298" s="985" t="b">
        <v>0</v>
      </c>
      <c r="L298" s="999"/>
      <c r="M298" s="991"/>
      <c r="N298" s="1022"/>
      <c r="O298" s="985" t="b">
        <v>0</v>
      </c>
    </row>
    <row r="299" spans="1:15">
      <c r="A299" s="1917">
        <v>74</v>
      </c>
      <c r="B299" s="980" t="s">
        <v>362</v>
      </c>
      <c r="C299" s="1917" t="s">
        <v>10379</v>
      </c>
      <c r="D299" s="1917" t="s">
        <v>10380</v>
      </c>
      <c r="E299" s="992" t="s">
        <v>1060</v>
      </c>
      <c r="F299" s="989">
        <v>45875</v>
      </c>
      <c r="G299" s="983" t="b">
        <v>1</v>
      </c>
      <c r="H299" s="999"/>
      <c r="I299" s="992"/>
      <c r="J299" s="989"/>
      <c r="K299" s="983" t="b">
        <v>0</v>
      </c>
      <c r="L299" s="999"/>
      <c r="M299" s="992"/>
      <c r="N299" s="989"/>
      <c r="O299" s="983" t="b">
        <v>0</v>
      </c>
    </row>
    <row r="300" spans="1:15">
      <c r="A300" s="1917"/>
      <c r="B300" s="981" t="s">
        <v>2049</v>
      </c>
      <c r="C300" s="1917"/>
      <c r="D300" s="1917"/>
      <c r="E300" s="992" t="s">
        <v>1060</v>
      </c>
      <c r="F300" s="989">
        <v>45875</v>
      </c>
      <c r="G300" s="983" t="b">
        <v>1</v>
      </c>
      <c r="H300" s="999"/>
      <c r="I300" s="993"/>
      <c r="J300" s="989"/>
      <c r="K300" s="984" t="b">
        <v>0</v>
      </c>
      <c r="L300" s="999"/>
      <c r="M300" s="993"/>
      <c r="N300" s="989"/>
      <c r="O300" s="984" t="b">
        <v>0</v>
      </c>
    </row>
    <row r="301" spans="1:15">
      <c r="A301" s="1917"/>
      <c r="B301" s="981" t="s">
        <v>2050</v>
      </c>
      <c r="C301" s="1917"/>
      <c r="D301" s="1917"/>
      <c r="E301" s="992" t="s">
        <v>1060</v>
      </c>
      <c r="F301" s="989">
        <v>45875</v>
      </c>
      <c r="G301" s="983" t="b">
        <v>1</v>
      </c>
      <c r="H301" s="999"/>
      <c r="I301" s="993"/>
      <c r="J301" s="989"/>
      <c r="K301" s="984" t="b">
        <v>0</v>
      </c>
      <c r="L301" s="999"/>
      <c r="M301" s="993"/>
      <c r="N301" s="989"/>
      <c r="O301" s="984" t="b">
        <v>0</v>
      </c>
    </row>
    <row r="302" spans="1:15">
      <c r="A302" s="1917"/>
      <c r="B302" s="981" t="s">
        <v>409</v>
      </c>
      <c r="C302" s="1917"/>
      <c r="D302" s="1917"/>
      <c r="E302" s="992" t="s">
        <v>1060</v>
      </c>
      <c r="F302" s="989">
        <v>45875</v>
      </c>
      <c r="G302" s="983" t="b">
        <v>1</v>
      </c>
      <c r="H302" s="999"/>
      <c r="I302" s="993"/>
      <c r="J302" s="989"/>
      <c r="K302" s="984" t="b">
        <v>0</v>
      </c>
      <c r="L302" s="999"/>
      <c r="M302" s="993"/>
      <c r="N302" s="989"/>
      <c r="O302" s="984" t="b">
        <v>0</v>
      </c>
    </row>
    <row r="303" spans="1:15">
      <c r="A303" s="1917"/>
      <c r="B303" s="981" t="s">
        <v>9</v>
      </c>
      <c r="C303" s="1917"/>
      <c r="D303" s="1917"/>
      <c r="E303" s="992" t="s">
        <v>1060</v>
      </c>
      <c r="F303" s="989">
        <v>45875</v>
      </c>
      <c r="G303" s="983" t="b">
        <v>1</v>
      </c>
      <c r="H303" s="999"/>
      <c r="I303" s="993"/>
      <c r="J303" s="989"/>
      <c r="K303" s="984" t="b">
        <v>0</v>
      </c>
      <c r="L303" s="999"/>
      <c r="M303" s="993"/>
      <c r="N303" s="989"/>
      <c r="O303" s="984" t="b">
        <v>0</v>
      </c>
    </row>
    <row r="304" spans="1:15">
      <c r="A304" s="1917"/>
      <c r="B304" s="981" t="s">
        <v>2051</v>
      </c>
      <c r="C304" s="1917"/>
      <c r="D304" s="1917"/>
      <c r="E304" s="992" t="s">
        <v>1060</v>
      </c>
      <c r="F304" s="989">
        <v>45875</v>
      </c>
      <c r="G304" s="983" t="b">
        <v>1</v>
      </c>
      <c r="H304" s="999"/>
      <c r="I304" s="993"/>
      <c r="J304" s="989"/>
      <c r="K304" s="984" t="b">
        <v>0</v>
      </c>
      <c r="L304" s="999"/>
      <c r="M304" s="993"/>
      <c r="N304" s="989"/>
      <c r="O304" s="984" t="b">
        <v>0</v>
      </c>
    </row>
    <row r="305" spans="1:15">
      <c r="A305" s="1917"/>
      <c r="B305" s="981" t="s">
        <v>2052</v>
      </c>
      <c r="C305" s="1917"/>
      <c r="D305" s="1917"/>
      <c r="E305" s="992" t="s">
        <v>1060</v>
      </c>
      <c r="F305" s="989">
        <v>45875</v>
      </c>
      <c r="G305" s="983" t="b">
        <v>1</v>
      </c>
      <c r="H305" s="999"/>
      <c r="I305" s="993"/>
      <c r="J305" s="989"/>
      <c r="K305" s="984" t="b">
        <v>0</v>
      </c>
      <c r="L305" s="999"/>
      <c r="M305" s="993"/>
      <c r="N305" s="989"/>
      <c r="O305" s="984" t="b">
        <v>0</v>
      </c>
    </row>
    <row r="306" spans="1:15">
      <c r="A306" s="1918">
        <v>75</v>
      </c>
      <c r="B306" s="982" t="s">
        <v>2041</v>
      </c>
      <c r="C306" s="1918" t="s">
        <v>10381</v>
      </c>
      <c r="D306" s="1918" t="s">
        <v>10382</v>
      </c>
      <c r="E306" s="991" t="s">
        <v>1060</v>
      </c>
      <c r="F306" s="990">
        <v>45875</v>
      </c>
      <c r="G306" s="985" t="b">
        <v>1</v>
      </c>
      <c r="H306" s="999"/>
      <c r="I306" s="991"/>
      <c r="J306" s="1022"/>
      <c r="K306" s="985" t="b">
        <v>0</v>
      </c>
      <c r="L306" s="999"/>
      <c r="M306" s="991"/>
      <c r="N306" s="1022"/>
      <c r="O306" s="985" t="b">
        <v>0</v>
      </c>
    </row>
    <row r="307" spans="1:15">
      <c r="A307" s="1918"/>
      <c r="B307" s="982" t="s">
        <v>306</v>
      </c>
      <c r="C307" s="1918"/>
      <c r="D307" s="1918"/>
      <c r="E307" s="991" t="s">
        <v>1060</v>
      </c>
      <c r="F307" s="990">
        <v>45875</v>
      </c>
      <c r="G307" s="985" t="b">
        <v>1</v>
      </c>
      <c r="H307" s="999"/>
      <c r="I307" s="991"/>
      <c r="J307" s="1022"/>
      <c r="K307" s="985" t="b">
        <v>0</v>
      </c>
      <c r="L307" s="999"/>
      <c r="M307" s="991"/>
      <c r="N307" s="1022"/>
      <c r="O307" s="985" t="b">
        <v>0</v>
      </c>
    </row>
    <row r="308" spans="1:15">
      <c r="A308" s="1918"/>
      <c r="B308" s="982" t="s">
        <v>2043</v>
      </c>
      <c r="C308" s="1918"/>
      <c r="D308" s="1918"/>
      <c r="E308" s="991" t="s">
        <v>1060</v>
      </c>
      <c r="F308" s="990">
        <v>45875</v>
      </c>
      <c r="G308" s="985" t="b">
        <v>1</v>
      </c>
      <c r="H308" s="999"/>
      <c r="I308" s="991"/>
      <c r="J308" s="1022"/>
      <c r="K308" s="985" t="b">
        <v>0</v>
      </c>
      <c r="L308" s="999"/>
      <c r="M308" s="991"/>
      <c r="N308" s="1022"/>
      <c r="O308" s="985" t="b">
        <v>0</v>
      </c>
    </row>
    <row r="309" spans="1:15">
      <c r="A309" s="1918"/>
      <c r="B309" s="982" t="s">
        <v>2044</v>
      </c>
      <c r="C309" s="1918"/>
      <c r="D309" s="1918"/>
      <c r="E309" s="991" t="s">
        <v>1060</v>
      </c>
      <c r="F309" s="990">
        <v>45875</v>
      </c>
      <c r="G309" s="985" t="b">
        <v>1</v>
      </c>
      <c r="H309" s="999"/>
      <c r="I309" s="991"/>
      <c r="J309" s="1022"/>
      <c r="K309" s="985" t="b">
        <v>0</v>
      </c>
      <c r="L309" s="999"/>
      <c r="M309" s="991"/>
      <c r="N309" s="1022"/>
      <c r="O309" s="985" t="b">
        <v>0</v>
      </c>
    </row>
    <row r="310" spans="1:15">
      <c r="A310" s="1918"/>
      <c r="B310" s="982" t="s">
        <v>728</v>
      </c>
      <c r="C310" s="1918"/>
      <c r="D310" s="1918"/>
      <c r="E310" s="991" t="s">
        <v>1060</v>
      </c>
      <c r="F310" s="990">
        <v>45875</v>
      </c>
      <c r="G310" s="985" t="b">
        <v>1</v>
      </c>
      <c r="H310" s="999"/>
      <c r="I310" s="991"/>
      <c r="J310" s="1022"/>
      <c r="K310" s="985" t="b">
        <v>0</v>
      </c>
      <c r="L310" s="999"/>
      <c r="M310" s="991"/>
      <c r="N310" s="1022"/>
      <c r="O310" s="985" t="b">
        <v>0</v>
      </c>
    </row>
    <row r="311" spans="1:15">
      <c r="A311" s="1918">
        <v>83</v>
      </c>
      <c r="B311" s="982" t="s">
        <v>2045</v>
      </c>
      <c r="C311" s="1918"/>
      <c r="D311" s="1918"/>
      <c r="E311" s="991" t="s">
        <v>1060</v>
      </c>
      <c r="F311" s="990">
        <v>45875</v>
      </c>
      <c r="G311" s="985" t="b">
        <v>1</v>
      </c>
      <c r="H311" s="999"/>
      <c r="I311" s="991"/>
      <c r="J311" s="1022"/>
      <c r="K311" s="985" t="b">
        <v>0</v>
      </c>
      <c r="L311" s="999"/>
      <c r="M311" s="991"/>
      <c r="N311" s="1022"/>
      <c r="O311" s="985" t="b">
        <v>0</v>
      </c>
    </row>
    <row r="312" spans="1:15">
      <c r="A312" s="1918"/>
      <c r="B312" s="982" t="s">
        <v>2046</v>
      </c>
      <c r="C312" s="1918"/>
      <c r="D312" s="1918"/>
      <c r="E312" s="991" t="s">
        <v>1060</v>
      </c>
      <c r="F312" s="990">
        <v>45875</v>
      </c>
      <c r="G312" s="985" t="b">
        <v>1</v>
      </c>
      <c r="H312" s="999"/>
      <c r="I312" s="991"/>
      <c r="J312" s="1022"/>
      <c r="K312" s="985" t="b">
        <v>0</v>
      </c>
      <c r="L312" s="999"/>
      <c r="M312" s="991"/>
      <c r="N312" s="1022"/>
      <c r="O312" s="985" t="b">
        <v>0</v>
      </c>
    </row>
    <row r="313" spans="1:15">
      <c r="A313" s="1917">
        <v>75</v>
      </c>
      <c r="B313" s="980" t="s">
        <v>362</v>
      </c>
      <c r="C313" s="1917" t="s">
        <v>10381</v>
      </c>
      <c r="D313" s="1917" t="s">
        <v>10382</v>
      </c>
      <c r="E313" s="992" t="s">
        <v>1060</v>
      </c>
      <c r="F313" s="989">
        <v>45875</v>
      </c>
      <c r="G313" s="983" t="b">
        <v>1</v>
      </c>
      <c r="H313" s="999"/>
      <c r="I313" s="992"/>
      <c r="J313" s="989"/>
      <c r="K313" s="983" t="b">
        <v>0</v>
      </c>
      <c r="L313" s="999"/>
      <c r="M313" s="992"/>
      <c r="N313" s="989"/>
      <c r="O313" s="983" t="b">
        <v>0</v>
      </c>
    </row>
    <row r="314" spans="1:15">
      <c r="A314" s="1917"/>
      <c r="B314" s="981" t="s">
        <v>2049</v>
      </c>
      <c r="C314" s="1917"/>
      <c r="D314" s="1917"/>
      <c r="E314" s="992" t="s">
        <v>1060</v>
      </c>
      <c r="F314" s="989">
        <v>45875</v>
      </c>
      <c r="G314" s="983" t="b">
        <v>1</v>
      </c>
      <c r="H314" s="999"/>
      <c r="I314" s="993"/>
      <c r="J314" s="989"/>
      <c r="K314" s="984" t="b">
        <v>0</v>
      </c>
      <c r="L314" s="999"/>
      <c r="M314" s="993"/>
      <c r="N314" s="989"/>
      <c r="O314" s="984" t="b">
        <v>0</v>
      </c>
    </row>
    <row r="315" spans="1:15">
      <c r="A315" s="1917"/>
      <c r="B315" s="981" t="s">
        <v>2050</v>
      </c>
      <c r="C315" s="1917"/>
      <c r="D315" s="1917"/>
      <c r="E315" s="992" t="s">
        <v>1060</v>
      </c>
      <c r="F315" s="989">
        <v>45875</v>
      </c>
      <c r="G315" s="983" t="b">
        <v>1</v>
      </c>
      <c r="H315" s="999"/>
      <c r="I315" s="993"/>
      <c r="J315" s="989"/>
      <c r="K315" s="984" t="b">
        <v>0</v>
      </c>
      <c r="L315" s="999"/>
      <c r="M315" s="993"/>
      <c r="N315" s="989"/>
      <c r="O315" s="984" t="b">
        <v>0</v>
      </c>
    </row>
    <row r="316" spans="1:15">
      <c r="A316" s="1917">
        <v>83</v>
      </c>
      <c r="B316" s="981" t="s">
        <v>409</v>
      </c>
      <c r="C316" s="1917"/>
      <c r="D316" s="1917"/>
      <c r="E316" s="992" t="s">
        <v>1060</v>
      </c>
      <c r="F316" s="989">
        <v>45875</v>
      </c>
      <c r="G316" s="983" t="b">
        <v>1</v>
      </c>
      <c r="H316" s="999"/>
      <c r="I316" s="993"/>
      <c r="J316" s="989"/>
      <c r="K316" s="984" t="b">
        <v>0</v>
      </c>
      <c r="L316" s="999"/>
      <c r="M316" s="993"/>
      <c r="N316" s="989"/>
      <c r="O316" s="984" t="b">
        <v>0</v>
      </c>
    </row>
    <row r="317" spans="1:15">
      <c r="A317" s="1917"/>
      <c r="B317" s="981" t="s">
        <v>9</v>
      </c>
      <c r="C317" s="1917"/>
      <c r="D317" s="1917"/>
      <c r="E317" s="992" t="s">
        <v>1060</v>
      </c>
      <c r="F317" s="989">
        <v>45875</v>
      </c>
      <c r="G317" s="983" t="b">
        <v>1</v>
      </c>
      <c r="H317" s="999"/>
      <c r="I317" s="993"/>
      <c r="J317" s="989"/>
      <c r="K317" s="984" t="b">
        <v>0</v>
      </c>
      <c r="L317" s="999"/>
      <c r="M317" s="993"/>
      <c r="N317" s="989"/>
      <c r="O317" s="984" t="b">
        <v>0</v>
      </c>
    </row>
    <row r="318" spans="1:15">
      <c r="A318" s="1917"/>
      <c r="B318" s="981" t="s">
        <v>2051</v>
      </c>
      <c r="C318" s="1917"/>
      <c r="D318" s="1917"/>
      <c r="E318" s="992" t="s">
        <v>1060</v>
      </c>
      <c r="F318" s="989">
        <v>45875</v>
      </c>
      <c r="G318" s="983" t="b">
        <v>1</v>
      </c>
      <c r="H318" s="999"/>
      <c r="I318" s="993"/>
      <c r="J318" s="989"/>
      <c r="K318" s="984" t="b">
        <v>0</v>
      </c>
      <c r="L318" s="999"/>
      <c r="M318" s="993"/>
      <c r="N318" s="989"/>
      <c r="O318" s="984" t="b">
        <v>0</v>
      </c>
    </row>
    <row r="319" spans="1:15">
      <c r="A319" s="1917"/>
      <c r="B319" s="981" t="s">
        <v>2052</v>
      </c>
      <c r="C319" s="1917"/>
      <c r="D319" s="1917"/>
      <c r="E319" s="992" t="s">
        <v>1060</v>
      </c>
      <c r="F319" s="989">
        <v>45875</v>
      </c>
      <c r="G319" s="983" t="b">
        <v>1</v>
      </c>
      <c r="H319" s="999"/>
      <c r="I319" s="993"/>
      <c r="J319" s="989"/>
      <c r="K319" s="984" t="b">
        <v>0</v>
      </c>
      <c r="L319" s="999"/>
      <c r="M319" s="993"/>
      <c r="N319" s="989"/>
      <c r="O319" s="984" t="b">
        <v>0</v>
      </c>
    </row>
    <row r="320" spans="1:15">
      <c r="A320" s="1918">
        <v>76</v>
      </c>
      <c r="B320" s="982" t="s">
        <v>2041</v>
      </c>
      <c r="C320" s="1918" t="s">
        <v>10383</v>
      </c>
      <c r="D320" s="1918" t="s">
        <v>10384</v>
      </c>
      <c r="E320" s="991" t="s">
        <v>1060</v>
      </c>
      <c r="F320" s="990">
        <v>45875</v>
      </c>
      <c r="G320" s="985" t="b">
        <v>1</v>
      </c>
      <c r="H320" s="999"/>
      <c r="I320" s="991"/>
      <c r="J320" s="1022"/>
      <c r="K320" s="985" t="b">
        <v>0</v>
      </c>
      <c r="L320" s="999"/>
      <c r="M320" s="991"/>
      <c r="N320" s="1022"/>
      <c r="O320" s="985" t="b">
        <v>0</v>
      </c>
    </row>
    <row r="321" spans="1:15">
      <c r="A321" s="1918">
        <v>84</v>
      </c>
      <c r="B321" s="982" t="s">
        <v>306</v>
      </c>
      <c r="C321" s="1918"/>
      <c r="D321" s="1918"/>
      <c r="E321" s="991" t="s">
        <v>1060</v>
      </c>
      <c r="F321" s="990">
        <v>45875</v>
      </c>
      <c r="G321" s="985" t="b">
        <v>1</v>
      </c>
      <c r="H321" s="999"/>
      <c r="I321" s="991"/>
      <c r="J321" s="1022"/>
      <c r="K321" s="985" t="b">
        <v>0</v>
      </c>
      <c r="L321" s="999"/>
      <c r="M321" s="991"/>
      <c r="N321" s="1022"/>
      <c r="O321" s="985" t="b">
        <v>0</v>
      </c>
    </row>
    <row r="322" spans="1:15">
      <c r="A322" s="1918"/>
      <c r="B322" s="982" t="s">
        <v>2043</v>
      </c>
      <c r="C322" s="1918"/>
      <c r="D322" s="1918"/>
      <c r="E322" s="991" t="s">
        <v>1060</v>
      </c>
      <c r="F322" s="990">
        <v>45875</v>
      </c>
      <c r="G322" s="985" t="b">
        <v>1</v>
      </c>
      <c r="H322" s="999"/>
      <c r="I322" s="991"/>
      <c r="J322" s="1022"/>
      <c r="K322" s="985" t="b">
        <v>0</v>
      </c>
      <c r="L322" s="999"/>
      <c r="M322" s="991"/>
      <c r="N322" s="1022"/>
      <c r="O322" s="985" t="b">
        <v>0</v>
      </c>
    </row>
    <row r="323" spans="1:15">
      <c r="A323" s="1918"/>
      <c r="B323" s="982" t="s">
        <v>2044</v>
      </c>
      <c r="C323" s="1918"/>
      <c r="D323" s="1918"/>
      <c r="E323" s="991" t="s">
        <v>1060</v>
      </c>
      <c r="F323" s="990">
        <v>45875</v>
      </c>
      <c r="G323" s="985" t="b">
        <v>1</v>
      </c>
      <c r="H323" s="999"/>
      <c r="I323" s="991"/>
      <c r="J323" s="1022"/>
      <c r="K323" s="985" t="b">
        <v>0</v>
      </c>
      <c r="L323" s="999"/>
      <c r="M323" s="991"/>
      <c r="N323" s="1022"/>
      <c r="O323" s="985" t="b">
        <v>0</v>
      </c>
    </row>
    <row r="324" spans="1:15">
      <c r="A324" s="1918"/>
      <c r="B324" s="982" t="s">
        <v>728</v>
      </c>
      <c r="C324" s="1918"/>
      <c r="D324" s="1918"/>
      <c r="E324" s="991" t="s">
        <v>1060</v>
      </c>
      <c r="F324" s="990">
        <v>45875</v>
      </c>
      <c r="G324" s="985" t="b">
        <v>1</v>
      </c>
      <c r="H324" s="999"/>
      <c r="I324" s="991"/>
      <c r="J324" s="1022"/>
      <c r="K324" s="985" t="b">
        <v>0</v>
      </c>
      <c r="L324" s="999"/>
      <c r="M324" s="991"/>
      <c r="N324" s="1022"/>
      <c r="O324" s="985" t="b">
        <v>0</v>
      </c>
    </row>
    <row r="325" spans="1:15">
      <c r="A325" s="1918"/>
      <c r="B325" s="982" t="s">
        <v>2045</v>
      </c>
      <c r="C325" s="1918"/>
      <c r="D325" s="1918"/>
      <c r="E325" s="991" t="s">
        <v>1060</v>
      </c>
      <c r="F325" s="990">
        <v>45875</v>
      </c>
      <c r="G325" s="985" t="b">
        <v>1</v>
      </c>
      <c r="H325" s="999"/>
      <c r="I325" s="991"/>
      <c r="J325" s="1022"/>
      <c r="K325" s="985" t="b">
        <v>0</v>
      </c>
      <c r="L325" s="999"/>
      <c r="M325" s="991"/>
      <c r="N325" s="1022"/>
      <c r="O325" s="985" t="b">
        <v>0</v>
      </c>
    </row>
    <row r="326" spans="1:15">
      <c r="A326" s="1918">
        <v>84</v>
      </c>
      <c r="B326" s="982" t="s">
        <v>2046</v>
      </c>
      <c r="C326" s="1918"/>
      <c r="D326" s="1918"/>
      <c r="E326" s="991" t="s">
        <v>1060</v>
      </c>
      <c r="F326" s="990">
        <v>45875</v>
      </c>
      <c r="G326" s="985" t="b">
        <v>1</v>
      </c>
      <c r="H326" s="999"/>
      <c r="I326" s="991"/>
      <c r="J326" s="1022"/>
      <c r="K326" s="985" t="b">
        <v>0</v>
      </c>
      <c r="L326" s="999"/>
      <c r="M326" s="991"/>
      <c r="N326" s="1022"/>
      <c r="O326" s="985" t="b">
        <v>0</v>
      </c>
    </row>
    <row r="327" spans="1:15">
      <c r="A327" s="1917">
        <v>76</v>
      </c>
      <c r="B327" s="980" t="s">
        <v>362</v>
      </c>
      <c r="C327" s="1917" t="s">
        <v>10383</v>
      </c>
      <c r="D327" s="1917" t="s">
        <v>10384</v>
      </c>
      <c r="E327" s="992" t="s">
        <v>1060</v>
      </c>
      <c r="F327" s="989">
        <v>45875</v>
      </c>
      <c r="G327" s="983" t="b">
        <v>1</v>
      </c>
      <c r="H327" s="999"/>
      <c r="I327" s="992"/>
      <c r="J327" s="989"/>
      <c r="K327" s="983" t="b">
        <v>0</v>
      </c>
      <c r="L327" s="999"/>
      <c r="M327" s="992"/>
      <c r="N327" s="989"/>
      <c r="O327" s="983" t="b">
        <v>0</v>
      </c>
    </row>
    <row r="328" spans="1:15">
      <c r="A328" s="1917"/>
      <c r="B328" s="981" t="s">
        <v>2049</v>
      </c>
      <c r="C328" s="1917"/>
      <c r="D328" s="1917"/>
      <c r="E328" s="992" t="s">
        <v>1060</v>
      </c>
      <c r="F328" s="989">
        <v>45875</v>
      </c>
      <c r="G328" s="983" t="b">
        <v>1</v>
      </c>
      <c r="H328" s="999"/>
      <c r="I328" s="993"/>
      <c r="J328" s="989"/>
      <c r="K328" s="984" t="b">
        <v>0</v>
      </c>
      <c r="L328" s="999"/>
      <c r="M328" s="993"/>
      <c r="N328" s="989"/>
      <c r="O328" s="984" t="b">
        <v>0</v>
      </c>
    </row>
    <row r="329" spans="1:15">
      <c r="A329" s="1917"/>
      <c r="B329" s="981" t="s">
        <v>2050</v>
      </c>
      <c r="C329" s="1917"/>
      <c r="D329" s="1917"/>
      <c r="E329" s="992" t="s">
        <v>1060</v>
      </c>
      <c r="F329" s="989">
        <v>45875</v>
      </c>
      <c r="G329" s="983" t="b">
        <v>1</v>
      </c>
      <c r="H329" s="999"/>
      <c r="I329" s="993"/>
      <c r="J329" s="989"/>
      <c r="K329" s="984" t="b">
        <v>0</v>
      </c>
      <c r="L329" s="999"/>
      <c r="M329" s="993"/>
      <c r="N329" s="989"/>
      <c r="O329" s="984" t="b">
        <v>0</v>
      </c>
    </row>
    <row r="330" spans="1:15">
      <c r="A330" s="1917"/>
      <c r="B330" s="981" t="s">
        <v>409</v>
      </c>
      <c r="C330" s="1917"/>
      <c r="D330" s="1917"/>
      <c r="E330" s="992" t="s">
        <v>1060</v>
      </c>
      <c r="F330" s="989">
        <v>45875</v>
      </c>
      <c r="G330" s="983" t="b">
        <v>1</v>
      </c>
      <c r="H330" s="999"/>
      <c r="I330" s="993"/>
      <c r="J330" s="989"/>
      <c r="K330" s="984" t="b">
        <v>0</v>
      </c>
      <c r="L330" s="999"/>
      <c r="M330" s="993"/>
      <c r="N330" s="989"/>
      <c r="O330" s="984" t="b">
        <v>0</v>
      </c>
    </row>
    <row r="331" spans="1:15">
      <c r="A331" s="1917">
        <v>85</v>
      </c>
      <c r="B331" s="981" t="s">
        <v>9</v>
      </c>
      <c r="C331" s="1917"/>
      <c r="D331" s="1917"/>
      <c r="E331" s="992" t="s">
        <v>1060</v>
      </c>
      <c r="F331" s="989">
        <v>45875</v>
      </c>
      <c r="G331" s="983" t="b">
        <v>1</v>
      </c>
      <c r="H331" s="999"/>
      <c r="I331" s="993"/>
      <c r="J331" s="989"/>
      <c r="K331" s="984" t="b">
        <v>0</v>
      </c>
      <c r="L331" s="999"/>
      <c r="M331" s="993"/>
      <c r="N331" s="989"/>
      <c r="O331" s="984" t="b">
        <v>0</v>
      </c>
    </row>
    <row r="332" spans="1:15">
      <c r="A332" s="1917"/>
      <c r="B332" s="981" t="s">
        <v>2051</v>
      </c>
      <c r="C332" s="1917"/>
      <c r="D332" s="1917"/>
      <c r="E332" s="992" t="s">
        <v>1060</v>
      </c>
      <c r="F332" s="989">
        <v>45875</v>
      </c>
      <c r="G332" s="983" t="b">
        <v>1</v>
      </c>
      <c r="H332" s="999"/>
      <c r="I332" s="993"/>
      <c r="J332" s="989"/>
      <c r="K332" s="984" t="b">
        <v>0</v>
      </c>
      <c r="L332" s="999"/>
      <c r="M332" s="993"/>
      <c r="N332" s="989"/>
      <c r="O332" s="984" t="b">
        <v>0</v>
      </c>
    </row>
    <row r="333" spans="1:15">
      <c r="A333" s="1917"/>
      <c r="B333" s="981" t="s">
        <v>2052</v>
      </c>
      <c r="C333" s="1917"/>
      <c r="D333" s="1917"/>
      <c r="E333" s="992" t="s">
        <v>1060</v>
      </c>
      <c r="F333" s="989">
        <v>45875</v>
      </c>
      <c r="G333" s="983" t="b">
        <v>1</v>
      </c>
      <c r="H333" s="999"/>
      <c r="I333" s="993"/>
      <c r="J333" s="989"/>
      <c r="K333" s="984" t="b">
        <v>0</v>
      </c>
      <c r="L333" s="999"/>
      <c r="M333" s="993"/>
      <c r="N333" s="989"/>
      <c r="O333" s="984" t="b">
        <v>0</v>
      </c>
    </row>
    <row r="334" spans="1:15">
      <c r="A334" s="1918">
        <v>77</v>
      </c>
      <c r="B334" s="982" t="s">
        <v>2041</v>
      </c>
      <c r="C334" s="1918" t="s">
        <v>10385</v>
      </c>
      <c r="D334" s="1918" t="s">
        <v>10386</v>
      </c>
      <c r="E334" s="991" t="s">
        <v>1060</v>
      </c>
      <c r="F334" s="990">
        <v>45876</v>
      </c>
      <c r="G334" s="985" t="b">
        <v>1</v>
      </c>
      <c r="H334" s="999"/>
      <c r="I334" s="991"/>
      <c r="J334" s="1022"/>
      <c r="K334" s="985" t="b">
        <v>0</v>
      </c>
      <c r="L334" s="999"/>
      <c r="M334" s="991"/>
      <c r="N334" s="1022"/>
      <c r="O334" s="985" t="b">
        <v>0</v>
      </c>
    </row>
    <row r="335" spans="1:15">
      <c r="A335" s="1918"/>
      <c r="B335" s="982" t="s">
        <v>306</v>
      </c>
      <c r="C335" s="1918"/>
      <c r="D335" s="1918"/>
      <c r="E335" s="991" t="s">
        <v>1060</v>
      </c>
      <c r="F335" s="990">
        <v>45876</v>
      </c>
      <c r="G335" s="985" t="b">
        <v>1</v>
      </c>
      <c r="H335" s="999"/>
      <c r="I335" s="991"/>
      <c r="J335" s="1022"/>
      <c r="K335" s="985" t="b">
        <v>0</v>
      </c>
      <c r="L335" s="999"/>
      <c r="M335" s="991"/>
      <c r="N335" s="1022"/>
      <c r="O335" s="985" t="b">
        <v>0</v>
      </c>
    </row>
    <row r="336" spans="1:15">
      <c r="A336" s="1918">
        <v>85</v>
      </c>
      <c r="B336" s="982" t="s">
        <v>2043</v>
      </c>
      <c r="C336" s="1918"/>
      <c r="D336" s="1918"/>
      <c r="E336" s="991" t="s">
        <v>1060</v>
      </c>
      <c r="F336" s="990">
        <v>45876</v>
      </c>
      <c r="G336" s="985" t="b">
        <v>1</v>
      </c>
      <c r="H336" s="999"/>
      <c r="I336" s="991"/>
      <c r="J336" s="1022"/>
      <c r="K336" s="985" t="b">
        <v>0</v>
      </c>
      <c r="L336" s="999"/>
      <c r="M336" s="991"/>
      <c r="N336" s="1022"/>
      <c r="O336" s="985" t="b">
        <v>0</v>
      </c>
    </row>
    <row r="337" spans="1:15">
      <c r="A337" s="1918"/>
      <c r="B337" s="982" t="s">
        <v>2044</v>
      </c>
      <c r="C337" s="1918"/>
      <c r="D337" s="1918"/>
      <c r="E337" s="991" t="s">
        <v>1060</v>
      </c>
      <c r="F337" s="990">
        <v>45876</v>
      </c>
      <c r="G337" s="985" t="b">
        <v>1</v>
      </c>
      <c r="H337" s="999"/>
      <c r="I337" s="991"/>
      <c r="J337" s="1022"/>
      <c r="K337" s="985" t="b">
        <v>0</v>
      </c>
      <c r="L337" s="999"/>
      <c r="M337" s="991"/>
      <c r="N337" s="1022"/>
      <c r="O337" s="985" t="b">
        <v>0</v>
      </c>
    </row>
    <row r="338" spans="1:15">
      <c r="A338" s="1918"/>
      <c r="B338" s="982" t="s">
        <v>728</v>
      </c>
      <c r="C338" s="1918"/>
      <c r="D338" s="1918"/>
      <c r="E338" s="991" t="s">
        <v>1060</v>
      </c>
      <c r="F338" s="990">
        <v>45876</v>
      </c>
      <c r="G338" s="985" t="b">
        <v>1</v>
      </c>
      <c r="H338" s="999"/>
      <c r="I338" s="991"/>
      <c r="J338" s="1022"/>
      <c r="K338" s="985" t="b">
        <v>0</v>
      </c>
      <c r="L338" s="999"/>
      <c r="M338" s="991"/>
      <c r="N338" s="1022"/>
      <c r="O338" s="985" t="b">
        <v>0</v>
      </c>
    </row>
    <row r="339" spans="1:15">
      <c r="A339" s="1918"/>
      <c r="B339" s="982" t="s">
        <v>2045</v>
      </c>
      <c r="C339" s="1918"/>
      <c r="D339" s="1918"/>
      <c r="E339" s="991" t="s">
        <v>1060</v>
      </c>
      <c r="F339" s="990">
        <v>45876</v>
      </c>
      <c r="G339" s="985" t="b">
        <v>1</v>
      </c>
      <c r="H339" s="999"/>
      <c r="I339" s="991"/>
      <c r="J339" s="1022"/>
      <c r="K339" s="985" t="b">
        <v>0</v>
      </c>
      <c r="L339" s="999"/>
      <c r="M339" s="991"/>
      <c r="N339" s="1022"/>
      <c r="O339" s="985" t="b">
        <v>0</v>
      </c>
    </row>
    <row r="340" spans="1:15">
      <c r="A340" s="1918"/>
      <c r="B340" s="982" t="s">
        <v>2046</v>
      </c>
      <c r="C340" s="1918"/>
      <c r="D340" s="1918"/>
      <c r="E340" s="991" t="s">
        <v>1060</v>
      </c>
      <c r="F340" s="990">
        <v>45876</v>
      </c>
      <c r="G340" s="985" t="b">
        <v>1</v>
      </c>
      <c r="H340" s="999"/>
      <c r="I340" s="991"/>
      <c r="J340" s="1022"/>
      <c r="K340" s="985" t="b">
        <v>0</v>
      </c>
      <c r="L340" s="999"/>
      <c r="M340" s="991"/>
      <c r="N340" s="1022"/>
      <c r="O340" s="985" t="b">
        <v>0</v>
      </c>
    </row>
    <row r="341" spans="1:15">
      <c r="A341" s="1917">
        <v>77</v>
      </c>
      <c r="B341" s="980" t="s">
        <v>362</v>
      </c>
      <c r="C341" s="1917" t="s">
        <v>10385</v>
      </c>
      <c r="D341" s="1917" t="s">
        <v>10386</v>
      </c>
      <c r="E341" s="992" t="s">
        <v>1060</v>
      </c>
      <c r="F341" s="989">
        <v>45876</v>
      </c>
      <c r="G341" s="983" t="b">
        <v>1</v>
      </c>
      <c r="H341" s="999"/>
      <c r="I341" s="992"/>
      <c r="J341" s="989"/>
      <c r="K341" s="983" t="b">
        <v>0</v>
      </c>
      <c r="L341" s="999"/>
      <c r="M341" s="992"/>
      <c r="N341" s="989"/>
      <c r="O341" s="983" t="b">
        <v>0</v>
      </c>
    </row>
    <row r="342" spans="1:15">
      <c r="A342" s="1917"/>
      <c r="B342" s="981" t="s">
        <v>2049</v>
      </c>
      <c r="C342" s="1917"/>
      <c r="D342" s="1917"/>
      <c r="E342" s="992" t="s">
        <v>1060</v>
      </c>
      <c r="F342" s="989">
        <v>45876</v>
      </c>
      <c r="G342" s="983" t="b">
        <v>1</v>
      </c>
      <c r="H342" s="999"/>
      <c r="I342" s="993"/>
      <c r="J342" s="989"/>
      <c r="K342" s="984" t="b">
        <v>0</v>
      </c>
      <c r="L342" s="999"/>
      <c r="M342" s="993"/>
      <c r="N342" s="989"/>
      <c r="O342" s="984" t="b">
        <v>0</v>
      </c>
    </row>
    <row r="343" spans="1:15">
      <c r="A343" s="1917"/>
      <c r="B343" s="981" t="s">
        <v>2050</v>
      </c>
      <c r="C343" s="1917"/>
      <c r="D343" s="1917"/>
      <c r="E343" s="992" t="s">
        <v>1060</v>
      </c>
      <c r="F343" s="989">
        <v>45876</v>
      </c>
      <c r="G343" s="983" t="b">
        <v>1</v>
      </c>
      <c r="H343" s="999"/>
      <c r="I343" s="993"/>
      <c r="J343" s="989"/>
      <c r="K343" s="984" t="b">
        <v>0</v>
      </c>
      <c r="L343" s="999"/>
      <c r="M343" s="993"/>
      <c r="N343" s="989"/>
      <c r="O343" s="984" t="b">
        <v>0</v>
      </c>
    </row>
    <row r="344" spans="1:15">
      <c r="A344" s="1917"/>
      <c r="B344" s="981" t="s">
        <v>409</v>
      </c>
      <c r="C344" s="1917"/>
      <c r="D344" s="1917"/>
      <c r="E344" s="992" t="s">
        <v>1060</v>
      </c>
      <c r="F344" s="989">
        <v>45876</v>
      </c>
      <c r="G344" s="983" t="b">
        <v>1</v>
      </c>
      <c r="H344" s="999"/>
      <c r="I344" s="993"/>
      <c r="J344" s="989"/>
      <c r="K344" s="984" t="b">
        <v>0</v>
      </c>
      <c r="L344" s="999"/>
      <c r="M344" s="993"/>
      <c r="N344" s="989"/>
      <c r="O344" s="984" t="b">
        <v>0</v>
      </c>
    </row>
    <row r="345" spans="1:15">
      <c r="A345" s="1917"/>
      <c r="B345" s="981" t="s">
        <v>9</v>
      </c>
      <c r="C345" s="1917"/>
      <c r="D345" s="1917"/>
      <c r="E345" s="992" t="s">
        <v>1060</v>
      </c>
      <c r="F345" s="989">
        <v>45876</v>
      </c>
      <c r="G345" s="983" t="b">
        <v>1</v>
      </c>
      <c r="H345" s="999"/>
      <c r="I345" s="993"/>
      <c r="J345" s="989"/>
      <c r="K345" s="984" t="b">
        <v>0</v>
      </c>
      <c r="L345" s="999"/>
      <c r="M345" s="993"/>
      <c r="N345" s="989"/>
      <c r="O345" s="984" t="b">
        <v>0</v>
      </c>
    </row>
    <row r="346" spans="1:15">
      <c r="A346" s="1917">
        <v>86</v>
      </c>
      <c r="B346" s="981" t="s">
        <v>2051</v>
      </c>
      <c r="C346" s="1917"/>
      <c r="D346" s="1917"/>
      <c r="E346" s="992" t="s">
        <v>1060</v>
      </c>
      <c r="F346" s="989">
        <v>45876</v>
      </c>
      <c r="G346" s="983" t="b">
        <v>1</v>
      </c>
      <c r="H346" s="999"/>
      <c r="I346" s="993"/>
      <c r="J346" s="989"/>
      <c r="K346" s="984" t="b">
        <v>0</v>
      </c>
      <c r="L346" s="999"/>
      <c r="M346" s="993"/>
      <c r="N346" s="989"/>
      <c r="O346" s="984" t="b">
        <v>0</v>
      </c>
    </row>
    <row r="347" spans="1:15">
      <c r="A347" s="1917"/>
      <c r="B347" s="981" t="s">
        <v>2052</v>
      </c>
      <c r="C347" s="1917"/>
      <c r="D347" s="1917"/>
      <c r="E347" s="992" t="s">
        <v>1060</v>
      </c>
      <c r="F347" s="989">
        <v>45876</v>
      </c>
      <c r="G347" s="983" t="b">
        <v>1</v>
      </c>
      <c r="H347" s="999"/>
      <c r="I347" s="993"/>
      <c r="J347" s="989"/>
      <c r="K347" s="984" t="b">
        <v>0</v>
      </c>
      <c r="L347" s="999"/>
      <c r="M347" s="993"/>
      <c r="N347" s="989"/>
      <c r="O347" s="984" t="b">
        <v>0</v>
      </c>
    </row>
    <row r="348" spans="1:15">
      <c r="A348" s="1918">
        <v>78</v>
      </c>
      <c r="B348" s="982" t="s">
        <v>2041</v>
      </c>
      <c r="C348" s="1918" t="s">
        <v>10387</v>
      </c>
      <c r="D348" s="1918" t="s">
        <v>10388</v>
      </c>
      <c r="E348" s="991" t="s">
        <v>1060</v>
      </c>
      <c r="F348" s="990">
        <v>45876</v>
      </c>
      <c r="G348" s="985" t="b">
        <v>1</v>
      </c>
      <c r="H348" s="999"/>
      <c r="I348" s="991"/>
      <c r="J348" s="1022"/>
      <c r="K348" s="985" t="b">
        <v>0</v>
      </c>
      <c r="L348" s="999"/>
      <c r="M348" s="991"/>
      <c r="N348" s="1022"/>
      <c r="O348" s="985" t="b">
        <v>0</v>
      </c>
    </row>
    <row r="349" spans="1:15">
      <c r="A349" s="1918"/>
      <c r="B349" s="982" t="s">
        <v>306</v>
      </c>
      <c r="C349" s="1918"/>
      <c r="D349" s="1918"/>
      <c r="E349" s="991" t="s">
        <v>1060</v>
      </c>
      <c r="F349" s="990">
        <v>45876</v>
      </c>
      <c r="G349" s="985" t="b">
        <v>1</v>
      </c>
      <c r="H349" s="999"/>
      <c r="I349" s="991"/>
      <c r="J349" s="1022"/>
      <c r="K349" s="985" t="b">
        <v>0</v>
      </c>
      <c r="L349" s="999"/>
      <c r="M349" s="991"/>
      <c r="N349" s="1022"/>
      <c r="O349" s="985" t="b">
        <v>0</v>
      </c>
    </row>
    <row r="350" spans="1:15">
      <c r="A350" s="1918"/>
      <c r="B350" s="982" t="s">
        <v>2043</v>
      </c>
      <c r="C350" s="1918"/>
      <c r="D350" s="1918"/>
      <c r="E350" s="991" t="s">
        <v>1060</v>
      </c>
      <c r="F350" s="990">
        <v>45876</v>
      </c>
      <c r="G350" s="985" t="b">
        <v>1</v>
      </c>
      <c r="H350" s="999"/>
      <c r="I350" s="991"/>
      <c r="J350" s="1022"/>
      <c r="K350" s="985" t="b">
        <v>0</v>
      </c>
      <c r="L350" s="999"/>
      <c r="M350" s="991"/>
      <c r="N350" s="1022"/>
      <c r="O350" s="985" t="b">
        <v>0</v>
      </c>
    </row>
    <row r="351" spans="1:15">
      <c r="A351" s="1918">
        <v>87</v>
      </c>
      <c r="B351" s="982" t="s">
        <v>2044</v>
      </c>
      <c r="C351" s="1918"/>
      <c r="D351" s="1918"/>
      <c r="E351" s="991" t="s">
        <v>1060</v>
      </c>
      <c r="F351" s="990">
        <v>45876</v>
      </c>
      <c r="G351" s="985" t="b">
        <v>1</v>
      </c>
      <c r="H351" s="999"/>
      <c r="I351" s="991"/>
      <c r="J351" s="1022"/>
      <c r="K351" s="985" t="b">
        <v>0</v>
      </c>
      <c r="L351" s="999"/>
      <c r="M351" s="991"/>
      <c r="N351" s="1022"/>
      <c r="O351" s="985" t="b">
        <v>0</v>
      </c>
    </row>
    <row r="352" spans="1:15">
      <c r="A352" s="1918"/>
      <c r="B352" s="982" t="s">
        <v>728</v>
      </c>
      <c r="C352" s="1918"/>
      <c r="D352" s="1918"/>
      <c r="E352" s="991" t="s">
        <v>1060</v>
      </c>
      <c r="F352" s="990">
        <v>45876</v>
      </c>
      <c r="G352" s="985" t="b">
        <v>1</v>
      </c>
      <c r="H352" s="999"/>
      <c r="I352" s="991"/>
      <c r="J352" s="1022"/>
      <c r="K352" s="985" t="b">
        <v>0</v>
      </c>
      <c r="L352" s="999"/>
      <c r="M352" s="991"/>
      <c r="N352" s="1022"/>
      <c r="O352" s="985" t="b">
        <v>0</v>
      </c>
    </row>
    <row r="353" spans="1:15">
      <c r="A353" s="1918"/>
      <c r="B353" s="982" t="s">
        <v>2045</v>
      </c>
      <c r="C353" s="1918"/>
      <c r="D353" s="1918"/>
      <c r="E353" s="991" t="s">
        <v>1060</v>
      </c>
      <c r="F353" s="990">
        <v>45876</v>
      </c>
      <c r="G353" s="985" t="b">
        <v>1</v>
      </c>
      <c r="H353" s="999"/>
      <c r="I353" s="991"/>
      <c r="J353" s="1022"/>
      <c r="K353" s="985" t="b">
        <v>0</v>
      </c>
      <c r="L353" s="999"/>
      <c r="M353" s="991"/>
      <c r="N353" s="1022"/>
      <c r="O353" s="985" t="b">
        <v>0</v>
      </c>
    </row>
    <row r="354" spans="1:15">
      <c r="A354" s="1918"/>
      <c r="B354" s="982" t="s">
        <v>2046</v>
      </c>
      <c r="C354" s="1918"/>
      <c r="D354" s="1918"/>
      <c r="E354" s="991" t="s">
        <v>1060</v>
      </c>
      <c r="F354" s="990">
        <v>45876</v>
      </c>
      <c r="G354" s="985" t="b">
        <v>1</v>
      </c>
      <c r="H354" s="999"/>
      <c r="I354" s="991"/>
      <c r="J354" s="1022"/>
      <c r="K354" s="985" t="b">
        <v>0</v>
      </c>
      <c r="L354" s="999"/>
      <c r="M354" s="991"/>
      <c r="N354" s="1022"/>
      <c r="O354" s="985" t="b">
        <v>0</v>
      </c>
    </row>
    <row r="355" spans="1:15">
      <c r="A355" s="1917">
        <v>78</v>
      </c>
      <c r="B355" s="980" t="s">
        <v>362</v>
      </c>
      <c r="C355" s="1917" t="s">
        <v>10387</v>
      </c>
      <c r="D355" s="1917" t="s">
        <v>10388</v>
      </c>
      <c r="E355" s="992" t="s">
        <v>1060</v>
      </c>
      <c r="F355" s="989">
        <v>45876</v>
      </c>
      <c r="G355" s="983" t="b">
        <v>1</v>
      </c>
      <c r="H355" s="999"/>
      <c r="I355" s="992"/>
      <c r="J355" s="989"/>
      <c r="K355" s="983" t="b">
        <v>0</v>
      </c>
      <c r="L355" s="999"/>
      <c r="M355" s="992"/>
      <c r="N355" s="989"/>
      <c r="O355" s="983" t="b">
        <v>0</v>
      </c>
    </row>
    <row r="356" spans="1:15">
      <c r="A356" s="1917">
        <v>87</v>
      </c>
      <c r="B356" s="981" t="s">
        <v>2049</v>
      </c>
      <c r="C356" s="1917"/>
      <c r="D356" s="1917"/>
      <c r="E356" s="992" t="s">
        <v>1060</v>
      </c>
      <c r="F356" s="989">
        <v>45876</v>
      </c>
      <c r="G356" s="984" t="b">
        <v>1</v>
      </c>
      <c r="H356" s="999"/>
      <c r="I356" s="993"/>
      <c r="J356" s="989"/>
      <c r="K356" s="984" t="b">
        <v>0</v>
      </c>
      <c r="L356" s="999"/>
      <c r="M356" s="993"/>
      <c r="N356" s="989"/>
      <c r="O356" s="984" t="b">
        <v>0</v>
      </c>
    </row>
    <row r="357" spans="1:15">
      <c r="A357" s="1917"/>
      <c r="B357" s="981" t="s">
        <v>2050</v>
      </c>
      <c r="C357" s="1917"/>
      <c r="D357" s="1917"/>
      <c r="E357" s="992" t="s">
        <v>1060</v>
      </c>
      <c r="F357" s="989">
        <v>45876</v>
      </c>
      <c r="G357" s="984" t="b">
        <v>1</v>
      </c>
      <c r="H357" s="999"/>
      <c r="I357" s="993"/>
      <c r="J357" s="989"/>
      <c r="K357" s="984" t="b">
        <v>0</v>
      </c>
      <c r="L357" s="999"/>
      <c r="M357" s="993"/>
      <c r="N357" s="989"/>
      <c r="O357" s="984" t="b">
        <v>0</v>
      </c>
    </row>
    <row r="358" spans="1:15">
      <c r="A358" s="1917"/>
      <c r="B358" s="981" t="s">
        <v>409</v>
      </c>
      <c r="C358" s="1917"/>
      <c r="D358" s="1917"/>
      <c r="E358" s="992" t="s">
        <v>1060</v>
      </c>
      <c r="F358" s="989">
        <v>45876</v>
      </c>
      <c r="G358" s="984" t="b">
        <v>1</v>
      </c>
      <c r="H358" s="999"/>
      <c r="I358" s="993"/>
      <c r="J358" s="989"/>
      <c r="K358" s="984" t="b">
        <v>0</v>
      </c>
      <c r="L358" s="999"/>
      <c r="M358" s="993"/>
      <c r="N358" s="989"/>
      <c r="O358" s="984" t="b">
        <v>0</v>
      </c>
    </row>
    <row r="359" spans="1:15">
      <c r="A359" s="1917"/>
      <c r="B359" s="981" t="s">
        <v>9</v>
      </c>
      <c r="C359" s="1917"/>
      <c r="D359" s="1917"/>
      <c r="E359" s="992" t="s">
        <v>1060</v>
      </c>
      <c r="F359" s="989">
        <v>45876</v>
      </c>
      <c r="G359" s="984" t="b">
        <v>1</v>
      </c>
      <c r="H359" s="999"/>
      <c r="I359" s="993"/>
      <c r="J359" s="989"/>
      <c r="K359" s="984" t="b">
        <v>0</v>
      </c>
      <c r="L359" s="999"/>
      <c r="M359" s="993"/>
      <c r="N359" s="989"/>
      <c r="O359" s="984" t="b">
        <v>0</v>
      </c>
    </row>
    <row r="360" spans="1:15">
      <c r="A360" s="1917"/>
      <c r="B360" s="981" t="s">
        <v>2051</v>
      </c>
      <c r="C360" s="1917"/>
      <c r="D360" s="1917"/>
      <c r="E360" s="992" t="s">
        <v>1060</v>
      </c>
      <c r="F360" s="989">
        <v>45876</v>
      </c>
      <c r="G360" s="984" t="b">
        <v>1</v>
      </c>
      <c r="H360" s="999"/>
      <c r="I360" s="993"/>
      <c r="J360" s="989"/>
      <c r="K360" s="984" t="b">
        <v>0</v>
      </c>
      <c r="L360" s="999"/>
      <c r="M360" s="993"/>
      <c r="N360" s="989"/>
      <c r="O360" s="984" t="b">
        <v>0</v>
      </c>
    </row>
    <row r="361" spans="1:15">
      <c r="A361" s="1917">
        <v>88</v>
      </c>
      <c r="B361" s="981" t="s">
        <v>2052</v>
      </c>
      <c r="C361" s="1917"/>
      <c r="D361" s="1917"/>
      <c r="E361" s="992" t="s">
        <v>1060</v>
      </c>
      <c r="F361" s="989">
        <v>45876</v>
      </c>
      <c r="G361" s="984" t="b">
        <v>1</v>
      </c>
      <c r="H361" s="999"/>
      <c r="I361" s="993"/>
      <c r="J361" s="989"/>
      <c r="K361" s="984" t="b">
        <v>0</v>
      </c>
      <c r="L361" s="999"/>
      <c r="M361" s="993"/>
      <c r="N361" s="989"/>
      <c r="O361" s="984" t="b">
        <v>0</v>
      </c>
    </row>
    <row r="362" spans="1:15">
      <c r="A362" s="1918">
        <v>79</v>
      </c>
      <c r="B362" s="982" t="s">
        <v>2041</v>
      </c>
      <c r="C362" s="1918" t="s">
        <v>10389</v>
      </c>
      <c r="D362" s="1918" t="s">
        <v>10390</v>
      </c>
      <c r="E362" s="991" t="s">
        <v>1060</v>
      </c>
      <c r="F362" s="990">
        <v>45876</v>
      </c>
      <c r="G362" s="985" t="b">
        <v>1</v>
      </c>
      <c r="H362" s="999"/>
      <c r="I362" s="991"/>
      <c r="J362" s="1022"/>
      <c r="K362" s="985" t="b">
        <v>0</v>
      </c>
      <c r="L362" s="999"/>
      <c r="M362" s="991"/>
      <c r="N362" s="1022"/>
      <c r="O362" s="985" t="b">
        <v>0</v>
      </c>
    </row>
    <row r="363" spans="1:15">
      <c r="A363" s="1918"/>
      <c r="B363" s="982" t="s">
        <v>306</v>
      </c>
      <c r="C363" s="1918"/>
      <c r="D363" s="1918"/>
      <c r="E363" s="991" t="s">
        <v>1060</v>
      </c>
      <c r="F363" s="990">
        <v>45876</v>
      </c>
      <c r="G363" s="985" t="b">
        <v>1</v>
      </c>
      <c r="H363" s="999"/>
      <c r="I363" s="991"/>
      <c r="J363" s="1022"/>
      <c r="K363" s="985" t="b">
        <v>0</v>
      </c>
      <c r="L363" s="999"/>
      <c r="M363" s="991"/>
      <c r="N363" s="1022"/>
      <c r="O363" s="985" t="b">
        <v>0</v>
      </c>
    </row>
    <row r="364" spans="1:15">
      <c r="A364" s="1918"/>
      <c r="B364" s="982" t="s">
        <v>2043</v>
      </c>
      <c r="C364" s="1918"/>
      <c r="D364" s="1918"/>
      <c r="E364" s="991" t="s">
        <v>1060</v>
      </c>
      <c r="F364" s="990">
        <v>45876</v>
      </c>
      <c r="G364" s="985" t="b">
        <v>1</v>
      </c>
      <c r="H364" s="999"/>
      <c r="I364" s="991"/>
      <c r="J364" s="1022"/>
      <c r="K364" s="985" t="b">
        <v>0</v>
      </c>
      <c r="L364" s="999"/>
      <c r="M364" s="991"/>
      <c r="N364" s="1022"/>
      <c r="O364" s="985" t="b">
        <v>0</v>
      </c>
    </row>
    <row r="365" spans="1:15">
      <c r="A365" s="1918"/>
      <c r="B365" s="982" t="s">
        <v>2044</v>
      </c>
      <c r="C365" s="1918"/>
      <c r="D365" s="1918"/>
      <c r="E365" s="991" t="s">
        <v>1060</v>
      </c>
      <c r="F365" s="990">
        <v>45876</v>
      </c>
      <c r="G365" s="985" t="b">
        <v>1</v>
      </c>
      <c r="H365" s="999"/>
      <c r="I365" s="991"/>
      <c r="J365" s="1022"/>
      <c r="K365" s="985" t="b">
        <v>0</v>
      </c>
      <c r="L365" s="999"/>
      <c r="M365" s="991"/>
      <c r="N365" s="1022"/>
      <c r="O365" s="985" t="b">
        <v>0</v>
      </c>
    </row>
    <row r="366" spans="1:15">
      <c r="A366" s="1918">
        <v>88</v>
      </c>
      <c r="B366" s="982" t="s">
        <v>728</v>
      </c>
      <c r="C366" s="1918"/>
      <c r="D366" s="1918"/>
      <c r="E366" s="991" t="s">
        <v>1060</v>
      </c>
      <c r="F366" s="990">
        <v>45876</v>
      </c>
      <c r="G366" s="985" t="b">
        <v>1</v>
      </c>
      <c r="H366" s="999"/>
      <c r="I366" s="991"/>
      <c r="J366" s="1022"/>
      <c r="K366" s="985" t="b">
        <v>0</v>
      </c>
      <c r="L366" s="999"/>
      <c r="M366" s="991"/>
      <c r="N366" s="1022"/>
      <c r="O366" s="985" t="b">
        <v>0</v>
      </c>
    </row>
    <row r="367" spans="1:15">
      <c r="A367" s="1918"/>
      <c r="B367" s="982" t="s">
        <v>2045</v>
      </c>
      <c r="C367" s="1918"/>
      <c r="D367" s="1918"/>
      <c r="E367" s="991" t="s">
        <v>1060</v>
      </c>
      <c r="F367" s="990">
        <v>45876</v>
      </c>
      <c r="G367" s="985" t="b">
        <v>1</v>
      </c>
      <c r="H367" s="999"/>
      <c r="I367" s="991"/>
      <c r="J367" s="1022"/>
      <c r="K367" s="985" t="b">
        <v>0</v>
      </c>
      <c r="L367" s="999"/>
      <c r="M367" s="991"/>
      <c r="N367" s="1022"/>
      <c r="O367" s="985" t="b">
        <v>0</v>
      </c>
    </row>
    <row r="368" spans="1:15">
      <c r="A368" s="1918"/>
      <c r="B368" s="982" t="s">
        <v>2046</v>
      </c>
      <c r="C368" s="1918"/>
      <c r="D368" s="1918"/>
      <c r="E368" s="991" t="s">
        <v>1060</v>
      </c>
      <c r="F368" s="990">
        <v>45876</v>
      </c>
      <c r="G368" s="985" t="b">
        <v>1</v>
      </c>
      <c r="H368" s="999"/>
      <c r="I368" s="991"/>
      <c r="J368" s="1022"/>
      <c r="K368" s="985" t="b">
        <v>0</v>
      </c>
      <c r="L368" s="999"/>
      <c r="M368" s="991"/>
      <c r="N368" s="1022"/>
      <c r="O368" s="985" t="b">
        <v>0</v>
      </c>
    </row>
    <row r="369" spans="1:15">
      <c r="A369" s="1917">
        <v>79</v>
      </c>
      <c r="B369" s="980" t="s">
        <v>362</v>
      </c>
      <c r="C369" s="1917" t="s">
        <v>10389</v>
      </c>
      <c r="D369" s="1917" t="s">
        <v>10390</v>
      </c>
      <c r="E369" s="992" t="s">
        <v>1060</v>
      </c>
      <c r="F369" s="989">
        <v>45876</v>
      </c>
      <c r="G369" s="983" t="b">
        <v>1</v>
      </c>
      <c r="H369" s="999"/>
      <c r="I369" s="992"/>
      <c r="J369" s="989"/>
      <c r="K369" s="983" t="b">
        <v>0</v>
      </c>
      <c r="L369" s="999"/>
      <c r="M369" s="992"/>
      <c r="N369" s="989"/>
      <c r="O369" s="983" t="b">
        <v>0</v>
      </c>
    </row>
    <row r="370" spans="1:15">
      <c r="A370" s="1917"/>
      <c r="B370" s="981" t="s">
        <v>2049</v>
      </c>
      <c r="C370" s="1917"/>
      <c r="D370" s="1917"/>
      <c r="E370" s="992" t="s">
        <v>1060</v>
      </c>
      <c r="F370" s="989">
        <v>45876</v>
      </c>
      <c r="G370" s="983" t="b">
        <v>1</v>
      </c>
      <c r="H370" s="999"/>
      <c r="I370" s="993"/>
      <c r="J370" s="989"/>
      <c r="K370" s="984" t="b">
        <v>0</v>
      </c>
      <c r="L370" s="999"/>
      <c r="M370" s="993"/>
      <c r="N370" s="989"/>
      <c r="O370" s="984" t="b">
        <v>0</v>
      </c>
    </row>
    <row r="371" spans="1:15">
      <c r="A371" s="1917">
        <v>89</v>
      </c>
      <c r="B371" s="981" t="s">
        <v>2050</v>
      </c>
      <c r="C371" s="1917"/>
      <c r="D371" s="1917"/>
      <c r="E371" s="992" t="s">
        <v>1060</v>
      </c>
      <c r="F371" s="989">
        <v>45876</v>
      </c>
      <c r="G371" s="983" t="b">
        <v>1</v>
      </c>
      <c r="H371" s="999"/>
      <c r="I371" s="993"/>
      <c r="J371" s="989"/>
      <c r="K371" s="984" t="b">
        <v>0</v>
      </c>
      <c r="L371" s="999"/>
      <c r="M371" s="993"/>
      <c r="N371" s="989"/>
      <c r="O371" s="984" t="b">
        <v>0</v>
      </c>
    </row>
    <row r="372" spans="1:15">
      <c r="A372" s="1917"/>
      <c r="B372" s="981" t="s">
        <v>409</v>
      </c>
      <c r="C372" s="1917"/>
      <c r="D372" s="1917"/>
      <c r="E372" s="992" t="s">
        <v>1060</v>
      </c>
      <c r="F372" s="989">
        <v>45876</v>
      </c>
      <c r="G372" s="983" t="b">
        <v>1</v>
      </c>
      <c r="H372" s="999"/>
      <c r="I372" s="993"/>
      <c r="J372" s="989"/>
      <c r="K372" s="984" t="b">
        <v>0</v>
      </c>
      <c r="L372" s="999"/>
      <c r="M372" s="993"/>
      <c r="N372" s="989"/>
      <c r="O372" s="984" t="b">
        <v>0</v>
      </c>
    </row>
    <row r="373" spans="1:15">
      <c r="A373" s="1917"/>
      <c r="B373" s="981" t="s">
        <v>9</v>
      </c>
      <c r="C373" s="1917"/>
      <c r="D373" s="1917"/>
      <c r="E373" s="992" t="s">
        <v>1060</v>
      </c>
      <c r="F373" s="989">
        <v>45876</v>
      </c>
      <c r="G373" s="983" t="b">
        <v>1</v>
      </c>
      <c r="H373" s="999"/>
      <c r="I373" s="993"/>
      <c r="J373" s="989"/>
      <c r="K373" s="984" t="b">
        <v>0</v>
      </c>
      <c r="L373" s="999"/>
      <c r="M373" s="993"/>
      <c r="N373" s="989"/>
      <c r="O373" s="984" t="b">
        <v>0</v>
      </c>
    </row>
    <row r="374" spans="1:15">
      <c r="A374" s="1917"/>
      <c r="B374" s="981" t="s">
        <v>2051</v>
      </c>
      <c r="C374" s="1917"/>
      <c r="D374" s="1917"/>
      <c r="E374" s="992" t="s">
        <v>1060</v>
      </c>
      <c r="F374" s="989">
        <v>45876</v>
      </c>
      <c r="G374" s="983" t="b">
        <v>1</v>
      </c>
      <c r="H374" s="999"/>
      <c r="I374" s="993"/>
      <c r="J374" s="989"/>
      <c r="K374" s="984" t="b">
        <v>0</v>
      </c>
      <c r="L374" s="999"/>
      <c r="M374" s="993"/>
      <c r="N374" s="989"/>
      <c r="O374" s="984" t="b">
        <v>0</v>
      </c>
    </row>
    <row r="375" spans="1:15">
      <c r="A375" s="1917"/>
      <c r="B375" s="981" t="s">
        <v>2052</v>
      </c>
      <c r="C375" s="1917"/>
      <c r="D375" s="1917"/>
      <c r="E375" s="992" t="s">
        <v>1060</v>
      </c>
      <c r="F375" s="989">
        <v>45876</v>
      </c>
      <c r="G375" s="983" t="b">
        <v>1</v>
      </c>
      <c r="H375" s="999"/>
      <c r="I375" s="993"/>
      <c r="J375" s="989"/>
      <c r="K375" s="984" t="b">
        <v>0</v>
      </c>
      <c r="L375" s="999"/>
      <c r="M375" s="993"/>
      <c r="N375" s="989"/>
      <c r="O375" s="984" t="b">
        <v>0</v>
      </c>
    </row>
    <row r="376" spans="1:15">
      <c r="A376" s="1918">
        <v>80</v>
      </c>
      <c r="B376" s="982" t="s">
        <v>2041</v>
      </c>
      <c r="C376" s="1918" t="s">
        <v>10391</v>
      </c>
      <c r="D376" s="1918" t="s">
        <v>10392</v>
      </c>
      <c r="E376" s="991" t="s">
        <v>1060</v>
      </c>
      <c r="F376" s="990">
        <v>45876</v>
      </c>
      <c r="G376" s="985" t="b">
        <v>1</v>
      </c>
      <c r="H376" s="999"/>
      <c r="I376" s="991"/>
      <c r="J376" s="1022"/>
      <c r="K376" s="985" t="b">
        <v>0</v>
      </c>
      <c r="L376" s="999"/>
      <c r="M376" s="991"/>
      <c r="N376" s="1022"/>
      <c r="O376" s="985" t="b">
        <v>0</v>
      </c>
    </row>
    <row r="377" spans="1:15">
      <c r="A377" s="1918"/>
      <c r="B377" s="982" t="s">
        <v>306</v>
      </c>
      <c r="C377" s="1918"/>
      <c r="D377" s="1918"/>
      <c r="E377" s="991" t="s">
        <v>1060</v>
      </c>
      <c r="F377" s="990">
        <v>45876</v>
      </c>
      <c r="G377" s="985" t="b">
        <v>1</v>
      </c>
      <c r="H377" s="999"/>
      <c r="I377" s="991"/>
      <c r="J377" s="1022"/>
      <c r="K377" s="985" t="b">
        <v>0</v>
      </c>
      <c r="L377" s="999"/>
      <c r="M377" s="991"/>
      <c r="N377" s="1022"/>
      <c r="O377" s="985" t="b">
        <v>0</v>
      </c>
    </row>
    <row r="378" spans="1:15">
      <c r="A378" s="1918"/>
      <c r="B378" s="982" t="s">
        <v>2043</v>
      </c>
      <c r="C378" s="1918"/>
      <c r="D378" s="1918"/>
      <c r="E378" s="991" t="s">
        <v>1060</v>
      </c>
      <c r="F378" s="990">
        <v>45876</v>
      </c>
      <c r="G378" s="985" t="b">
        <v>1</v>
      </c>
      <c r="H378" s="999"/>
      <c r="I378" s="991"/>
      <c r="J378" s="1022"/>
      <c r="K378" s="985" t="b">
        <v>0</v>
      </c>
      <c r="L378" s="999"/>
      <c r="M378" s="991"/>
      <c r="N378" s="1022"/>
      <c r="O378" s="985" t="b">
        <v>0</v>
      </c>
    </row>
    <row r="379" spans="1:15">
      <c r="A379" s="1918"/>
      <c r="B379" s="982" t="s">
        <v>2044</v>
      </c>
      <c r="C379" s="1918"/>
      <c r="D379" s="1918"/>
      <c r="E379" s="991" t="s">
        <v>1060</v>
      </c>
      <c r="F379" s="990">
        <v>45876</v>
      </c>
      <c r="G379" s="985" t="b">
        <v>1</v>
      </c>
      <c r="H379" s="999"/>
      <c r="I379" s="991"/>
      <c r="J379" s="1022"/>
      <c r="K379" s="985" t="b">
        <v>0</v>
      </c>
      <c r="L379" s="999"/>
      <c r="M379" s="991"/>
      <c r="N379" s="1022"/>
      <c r="O379" s="985" t="b">
        <v>0</v>
      </c>
    </row>
    <row r="380" spans="1:15">
      <c r="A380" s="1918"/>
      <c r="B380" s="982" t="s">
        <v>728</v>
      </c>
      <c r="C380" s="1918"/>
      <c r="D380" s="1918"/>
      <c r="E380" s="991" t="s">
        <v>1060</v>
      </c>
      <c r="F380" s="990">
        <v>45876</v>
      </c>
      <c r="G380" s="985" t="b">
        <v>1</v>
      </c>
      <c r="H380" s="999"/>
      <c r="I380" s="991"/>
      <c r="J380" s="1022"/>
      <c r="K380" s="985" t="b">
        <v>0</v>
      </c>
      <c r="L380" s="999"/>
      <c r="M380" s="991"/>
      <c r="N380" s="1022"/>
      <c r="O380" s="985" t="b">
        <v>0</v>
      </c>
    </row>
    <row r="381" spans="1:15">
      <c r="A381" s="1918">
        <v>90</v>
      </c>
      <c r="B381" s="982" t="s">
        <v>2045</v>
      </c>
      <c r="C381" s="1918"/>
      <c r="D381" s="1918"/>
      <c r="E381" s="991" t="s">
        <v>1060</v>
      </c>
      <c r="F381" s="990">
        <v>45876</v>
      </c>
      <c r="G381" s="985" t="b">
        <v>1</v>
      </c>
      <c r="H381" s="999"/>
      <c r="I381" s="991"/>
      <c r="J381" s="1022"/>
      <c r="K381" s="985" t="b">
        <v>0</v>
      </c>
      <c r="L381" s="999"/>
      <c r="M381" s="991"/>
      <c r="N381" s="1022"/>
      <c r="O381" s="985" t="b">
        <v>0</v>
      </c>
    </row>
    <row r="382" spans="1:15">
      <c r="A382" s="1918"/>
      <c r="B382" s="982" t="s">
        <v>2046</v>
      </c>
      <c r="C382" s="1918"/>
      <c r="D382" s="1918"/>
      <c r="E382" s="991" t="s">
        <v>1060</v>
      </c>
      <c r="F382" s="990">
        <v>45876</v>
      </c>
      <c r="G382" s="985" t="b">
        <v>1</v>
      </c>
      <c r="H382" s="999"/>
      <c r="I382" s="991"/>
      <c r="J382" s="1022"/>
      <c r="K382" s="985" t="b">
        <v>0</v>
      </c>
      <c r="L382" s="999"/>
      <c r="M382" s="991"/>
      <c r="N382" s="1022"/>
      <c r="O382" s="985" t="b">
        <v>0</v>
      </c>
    </row>
    <row r="383" spans="1:15">
      <c r="A383" s="1917">
        <v>80</v>
      </c>
      <c r="B383" s="980" t="s">
        <v>362</v>
      </c>
      <c r="C383" s="1917" t="s">
        <v>10391</v>
      </c>
      <c r="D383" s="1917" t="s">
        <v>10392</v>
      </c>
      <c r="E383" s="992" t="s">
        <v>1060</v>
      </c>
      <c r="F383" s="989">
        <v>45876</v>
      </c>
      <c r="G383" s="983" t="b">
        <v>1</v>
      </c>
      <c r="H383" s="999"/>
      <c r="I383" s="992"/>
      <c r="J383" s="989"/>
      <c r="K383" s="983" t="b">
        <v>0</v>
      </c>
      <c r="L383" s="999"/>
      <c r="M383" s="992"/>
      <c r="N383" s="989"/>
      <c r="O383" s="983" t="b">
        <v>0</v>
      </c>
    </row>
    <row r="384" spans="1:15">
      <c r="A384" s="1917"/>
      <c r="B384" s="981" t="s">
        <v>2049</v>
      </c>
      <c r="C384" s="1917"/>
      <c r="D384" s="1917"/>
      <c r="E384" s="992" t="s">
        <v>1060</v>
      </c>
      <c r="F384" s="989">
        <v>45876</v>
      </c>
      <c r="G384" s="983" t="b">
        <v>1</v>
      </c>
      <c r="H384" s="999"/>
      <c r="I384" s="993"/>
      <c r="J384" s="989"/>
      <c r="K384" s="984" t="b">
        <v>0</v>
      </c>
      <c r="L384" s="999"/>
      <c r="M384" s="993"/>
      <c r="N384" s="989"/>
      <c r="O384" s="984" t="b">
        <v>0</v>
      </c>
    </row>
    <row r="385" spans="1:15">
      <c r="A385" s="1917"/>
      <c r="B385" s="981" t="s">
        <v>2050</v>
      </c>
      <c r="C385" s="1917"/>
      <c r="D385" s="1917"/>
      <c r="E385" s="992" t="s">
        <v>1060</v>
      </c>
      <c r="F385" s="989">
        <v>45876</v>
      </c>
      <c r="G385" s="983" t="b">
        <v>1</v>
      </c>
      <c r="H385" s="999"/>
      <c r="I385" s="993"/>
      <c r="J385" s="989"/>
      <c r="K385" s="984" t="b">
        <v>0</v>
      </c>
      <c r="L385" s="999"/>
      <c r="M385" s="993"/>
      <c r="N385" s="989"/>
      <c r="O385" s="984" t="b">
        <v>0</v>
      </c>
    </row>
    <row r="386" spans="1:15">
      <c r="A386" s="1917">
        <v>90</v>
      </c>
      <c r="B386" s="981" t="s">
        <v>409</v>
      </c>
      <c r="C386" s="1917"/>
      <c r="D386" s="1917"/>
      <c r="E386" s="992" t="s">
        <v>1060</v>
      </c>
      <c r="F386" s="989">
        <v>45876</v>
      </c>
      <c r="G386" s="983" t="b">
        <v>1</v>
      </c>
      <c r="H386" s="999"/>
      <c r="I386" s="993"/>
      <c r="J386" s="989"/>
      <c r="K386" s="984" t="b">
        <v>0</v>
      </c>
      <c r="L386" s="999"/>
      <c r="M386" s="993"/>
      <c r="N386" s="989"/>
      <c r="O386" s="984" t="b">
        <v>0</v>
      </c>
    </row>
    <row r="387" spans="1:15">
      <c r="A387" s="1917"/>
      <c r="B387" s="981" t="s">
        <v>9</v>
      </c>
      <c r="C387" s="1917"/>
      <c r="D387" s="1917"/>
      <c r="E387" s="992" t="s">
        <v>1060</v>
      </c>
      <c r="F387" s="989">
        <v>45876</v>
      </c>
      <c r="G387" s="983" t="b">
        <v>1</v>
      </c>
      <c r="H387" s="999"/>
      <c r="I387" s="993"/>
      <c r="J387" s="989"/>
      <c r="K387" s="984" t="b">
        <v>0</v>
      </c>
      <c r="L387" s="999"/>
      <c r="M387" s="993"/>
      <c r="N387" s="989"/>
      <c r="O387" s="984" t="b">
        <v>0</v>
      </c>
    </row>
    <row r="388" spans="1:15">
      <c r="A388" s="1917"/>
      <c r="B388" s="981" t="s">
        <v>2051</v>
      </c>
      <c r="C388" s="1917"/>
      <c r="D388" s="1917"/>
      <c r="E388" s="992" t="s">
        <v>1060</v>
      </c>
      <c r="F388" s="989">
        <v>45876</v>
      </c>
      <c r="G388" s="983" t="b">
        <v>1</v>
      </c>
      <c r="H388" s="999"/>
      <c r="I388" s="993"/>
      <c r="J388" s="989"/>
      <c r="K388" s="984" t="b">
        <v>0</v>
      </c>
      <c r="L388" s="999"/>
      <c r="M388" s="993"/>
      <c r="N388" s="989"/>
      <c r="O388" s="984" t="b">
        <v>0</v>
      </c>
    </row>
    <row r="389" spans="1:15">
      <c r="A389" s="1917"/>
      <c r="B389" s="981" t="s">
        <v>2052</v>
      </c>
      <c r="C389" s="1917"/>
      <c r="D389" s="1917"/>
      <c r="E389" s="992" t="s">
        <v>1060</v>
      </c>
      <c r="F389" s="989">
        <v>45876</v>
      </c>
      <c r="G389" s="983" t="b">
        <v>1</v>
      </c>
      <c r="H389" s="999"/>
      <c r="I389" s="993"/>
      <c r="J389" s="989"/>
      <c r="K389" s="984" t="b">
        <v>0</v>
      </c>
      <c r="L389" s="999"/>
      <c r="M389" s="993"/>
      <c r="N389" s="989"/>
      <c r="O389" s="984" t="b">
        <v>0</v>
      </c>
    </row>
    <row r="390" spans="1:15">
      <c r="A390" s="1918">
        <v>81</v>
      </c>
      <c r="B390" s="982" t="s">
        <v>2041</v>
      </c>
      <c r="C390" s="1918" t="s">
        <v>10393</v>
      </c>
      <c r="D390" s="1918" t="s">
        <v>10394</v>
      </c>
      <c r="E390" s="991" t="s">
        <v>1060</v>
      </c>
      <c r="F390" s="990">
        <v>45876</v>
      </c>
      <c r="G390" s="985" t="b">
        <v>1</v>
      </c>
      <c r="H390" s="999"/>
      <c r="I390" s="991"/>
      <c r="J390" s="1022"/>
      <c r="K390" s="985" t="b">
        <v>0</v>
      </c>
      <c r="L390" s="999"/>
      <c r="M390" s="991"/>
      <c r="N390" s="1022"/>
      <c r="O390" s="985" t="b">
        <v>0</v>
      </c>
    </row>
    <row r="391" spans="1:15">
      <c r="A391" s="1918">
        <v>92</v>
      </c>
      <c r="B391" s="982" t="s">
        <v>306</v>
      </c>
      <c r="C391" s="1918"/>
      <c r="D391" s="1918"/>
      <c r="E391" s="991" t="s">
        <v>1060</v>
      </c>
      <c r="F391" s="990">
        <v>45876</v>
      </c>
      <c r="G391" s="985" t="b">
        <v>1</v>
      </c>
      <c r="H391" s="999"/>
      <c r="I391" s="991"/>
      <c r="J391" s="1022"/>
      <c r="K391" s="985" t="b">
        <v>0</v>
      </c>
      <c r="L391" s="999"/>
      <c r="M391" s="991"/>
      <c r="N391" s="1022"/>
      <c r="O391" s="985" t="b">
        <v>0</v>
      </c>
    </row>
    <row r="392" spans="1:15">
      <c r="A392" s="1918"/>
      <c r="B392" s="982" t="s">
        <v>2043</v>
      </c>
      <c r="C392" s="1918"/>
      <c r="D392" s="1918"/>
      <c r="E392" s="991" t="s">
        <v>1060</v>
      </c>
      <c r="F392" s="990">
        <v>45876</v>
      </c>
      <c r="G392" s="985" t="b">
        <v>1</v>
      </c>
      <c r="H392" s="999"/>
      <c r="I392" s="991"/>
      <c r="J392" s="1022"/>
      <c r="K392" s="985" t="b">
        <v>0</v>
      </c>
      <c r="L392" s="999"/>
      <c r="M392" s="991"/>
      <c r="N392" s="1022"/>
      <c r="O392" s="985" t="b">
        <v>0</v>
      </c>
    </row>
    <row r="393" spans="1:15">
      <c r="A393" s="1918"/>
      <c r="B393" s="982" t="s">
        <v>2044</v>
      </c>
      <c r="C393" s="1918"/>
      <c r="D393" s="1918"/>
      <c r="E393" s="991" t="s">
        <v>1060</v>
      </c>
      <c r="F393" s="990">
        <v>45876</v>
      </c>
      <c r="G393" s="985" t="b">
        <v>1</v>
      </c>
      <c r="H393" s="999"/>
      <c r="I393" s="991"/>
      <c r="J393" s="1022"/>
      <c r="K393" s="985" t="b">
        <v>0</v>
      </c>
      <c r="L393" s="999"/>
      <c r="M393" s="991"/>
      <c r="N393" s="1022"/>
      <c r="O393" s="985" t="b">
        <v>0</v>
      </c>
    </row>
    <row r="394" spans="1:15">
      <c r="A394" s="1918"/>
      <c r="B394" s="982" t="s">
        <v>728</v>
      </c>
      <c r="C394" s="1918"/>
      <c r="D394" s="1918"/>
      <c r="E394" s="991" t="s">
        <v>1060</v>
      </c>
      <c r="F394" s="990">
        <v>45876</v>
      </c>
      <c r="G394" s="985" t="b">
        <v>1</v>
      </c>
      <c r="H394" s="999"/>
      <c r="I394" s="991"/>
      <c r="J394" s="1022"/>
      <c r="K394" s="985" t="b">
        <v>0</v>
      </c>
      <c r="L394" s="999"/>
      <c r="M394" s="991"/>
      <c r="N394" s="1022"/>
      <c r="O394" s="985" t="b">
        <v>0</v>
      </c>
    </row>
    <row r="395" spans="1:15">
      <c r="A395" s="1918"/>
      <c r="B395" s="982" t="s">
        <v>2045</v>
      </c>
      <c r="C395" s="1918"/>
      <c r="D395" s="1918"/>
      <c r="E395" s="991" t="s">
        <v>1060</v>
      </c>
      <c r="F395" s="990">
        <v>45876</v>
      </c>
      <c r="G395" s="985" t="b">
        <v>1</v>
      </c>
      <c r="H395" s="999"/>
      <c r="I395" s="991"/>
      <c r="J395" s="1022"/>
      <c r="K395" s="985" t="b">
        <v>0</v>
      </c>
      <c r="L395" s="999"/>
      <c r="M395" s="991"/>
      <c r="N395" s="1022"/>
      <c r="O395" s="985" t="b">
        <v>0</v>
      </c>
    </row>
    <row r="396" spans="1:15">
      <c r="A396" s="1918">
        <v>93</v>
      </c>
      <c r="B396" s="982" t="s">
        <v>2046</v>
      </c>
      <c r="C396" s="1918"/>
      <c r="D396" s="1918"/>
      <c r="E396" s="991" t="s">
        <v>1060</v>
      </c>
      <c r="F396" s="990">
        <v>45876</v>
      </c>
      <c r="G396" s="985" t="b">
        <v>1</v>
      </c>
      <c r="H396" s="999"/>
      <c r="I396" s="991"/>
      <c r="J396" s="1022"/>
      <c r="K396" s="985" t="b">
        <v>0</v>
      </c>
      <c r="L396" s="999"/>
      <c r="M396" s="991"/>
      <c r="N396" s="1022"/>
      <c r="O396" s="985" t="b">
        <v>0</v>
      </c>
    </row>
    <row r="397" spans="1:15">
      <c r="A397" s="1917">
        <v>81</v>
      </c>
      <c r="B397" s="980" t="s">
        <v>362</v>
      </c>
      <c r="C397" s="1917" t="s">
        <v>10393</v>
      </c>
      <c r="D397" s="1917" t="s">
        <v>10394</v>
      </c>
      <c r="E397" s="992" t="s">
        <v>1060</v>
      </c>
      <c r="F397" s="989">
        <v>45876</v>
      </c>
      <c r="G397" s="983" t="b">
        <v>1</v>
      </c>
      <c r="H397" s="999"/>
      <c r="I397" s="992"/>
      <c r="J397" s="989"/>
      <c r="K397" s="983" t="b">
        <v>0</v>
      </c>
      <c r="L397" s="999"/>
      <c r="M397" s="992"/>
      <c r="N397" s="989"/>
      <c r="O397" s="983" t="b">
        <v>0</v>
      </c>
    </row>
    <row r="398" spans="1:15">
      <c r="A398" s="1917"/>
      <c r="B398" s="981" t="s">
        <v>2049</v>
      </c>
      <c r="C398" s="1917"/>
      <c r="D398" s="1917"/>
      <c r="E398" s="992" t="s">
        <v>1060</v>
      </c>
      <c r="F398" s="989">
        <v>45876</v>
      </c>
      <c r="G398" s="983" t="b">
        <v>1</v>
      </c>
      <c r="H398" s="999"/>
      <c r="I398" s="993"/>
      <c r="J398" s="989"/>
      <c r="K398" s="984" t="b">
        <v>0</v>
      </c>
      <c r="L398" s="999"/>
      <c r="M398" s="993"/>
      <c r="N398" s="989"/>
      <c r="O398" s="984" t="b">
        <v>0</v>
      </c>
    </row>
    <row r="399" spans="1:15">
      <c r="A399" s="1917"/>
      <c r="B399" s="981" t="s">
        <v>2050</v>
      </c>
      <c r="C399" s="1917"/>
      <c r="D399" s="1917"/>
      <c r="E399" s="992" t="s">
        <v>1060</v>
      </c>
      <c r="F399" s="989">
        <v>45876</v>
      </c>
      <c r="G399" s="983" t="b">
        <v>1</v>
      </c>
      <c r="H399" s="999"/>
      <c r="I399" s="993"/>
      <c r="J399" s="989"/>
      <c r="K399" s="984" t="b">
        <v>0</v>
      </c>
      <c r="L399" s="999"/>
      <c r="M399" s="993"/>
      <c r="N399" s="989"/>
      <c r="O399" s="984" t="b">
        <v>0</v>
      </c>
    </row>
    <row r="400" spans="1:15">
      <c r="A400" s="1917"/>
      <c r="B400" s="981" t="s">
        <v>409</v>
      </c>
      <c r="C400" s="1917"/>
      <c r="D400" s="1917"/>
      <c r="E400" s="992" t="s">
        <v>1060</v>
      </c>
      <c r="F400" s="989">
        <v>45876</v>
      </c>
      <c r="G400" s="983" t="b">
        <v>1</v>
      </c>
      <c r="H400" s="999"/>
      <c r="I400" s="993"/>
      <c r="J400" s="989"/>
      <c r="K400" s="984" t="b">
        <v>0</v>
      </c>
      <c r="L400" s="999"/>
      <c r="M400" s="993"/>
      <c r="N400" s="989"/>
      <c r="O400" s="984" t="b">
        <v>0</v>
      </c>
    </row>
    <row r="401" spans="1:15">
      <c r="A401" s="1917">
        <v>94</v>
      </c>
      <c r="B401" s="981" t="s">
        <v>9</v>
      </c>
      <c r="C401" s="1917"/>
      <c r="D401" s="1917"/>
      <c r="E401" s="992" t="s">
        <v>1060</v>
      </c>
      <c r="F401" s="989">
        <v>45876</v>
      </c>
      <c r="G401" s="983" t="b">
        <v>1</v>
      </c>
      <c r="H401" s="999"/>
      <c r="I401" s="993"/>
      <c r="J401" s="989"/>
      <c r="K401" s="984" t="b">
        <v>0</v>
      </c>
      <c r="L401" s="999"/>
      <c r="M401" s="993"/>
      <c r="N401" s="989"/>
      <c r="O401" s="984" t="b">
        <v>0</v>
      </c>
    </row>
    <row r="402" spans="1:15">
      <c r="A402" s="1917"/>
      <c r="B402" s="981" t="s">
        <v>2051</v>
      </c>
      <c r="C402" s="1917"/>
      <c r="D402" s="1917"/>
      <c r="E402" s="992" t="s">
        <v>1060</v>
      </c>
      <c r="F402" s="989">
        <v>45876</v>
      </c>
      <c r="G402" s="983" t="b">
        <v>1</v>
      </c>
      <c r="H402" s="999"/>
      <c r="I402" s="993"/>
      <c r="J402" s="989"/>
      <c r="K402" s="984" t="b">
        <v>0</v>
      </c>
      <c r="L402" s="999"/>
      <c r="M402" s="993"/>
      <c r="N402" s="989"/>
      <c r="O402" s="984" t="b">
        <v>0</v>
      </c>
    </row>
    <row r="403" spans="1:15">
      <c r="A403" s="1917"/>
      <c r="B403" s="981" t="s">
        <v>2052</v>
      </c>
      <c r="C403" s="1917"/>
      <c r="D403" s="1917"/>
      <c r="E403" s="992" t="s">
        <v>1060</v>
      </c>
      <c r="F403" s="989">
        <v>45876</v>
      </c>
      <c r="G403" s="983" t="b">
        <v>1</v>
      </c>
      <c r="H403" s="999"/>
      <c r="I403" s="993"/>
      <c r="J403" s="989"/>
      <c r="K403" s="984" t="b">
        <v>0</v>
      </c>
      <c r="L403" s="999"/>
      <c r="M403" s="993"/>
      <c r="N403" s="989"/>
      <c r="O403" s="984" t="b">
        <v>0</v>
      </c>
    </row>
    <row r="404" spans="1:15">
      <c r="A404" s="1918">
        <v>82</v>
      </c>
      <c r="B404" s="982" t="s">
        <v>2041</v>
      </c>
      <c r="C404" s="1918" t="s">
        <v>10395</v>
      </c>
      <c r="D404" s="1918" t="s">
        <v>10396</v>
      </c>
      <c r="E404" s="991" t="s">
        <v>1060</v>
      </c>
      <c r="F404" s="990">
        <v>45876</v>
      </c>
      <c r="G404" s="985" t="b">
        <v>1</v>
      </c>
      <c r="H404" s="999"/>
      <c r="I404" s="991"/>
      <c r="J404" s="1022"/>
      <c r="K404" s="985" t="b">
        <v>0</v>
      </c>
      <c r="L404" s="999"/>
      <c r="M404" s="991"/>
      <c r="N404" s="1022"/>
      <c r="O404" s="985" t="b">
        <v>0</v>
      </c>
    </row>
    <row r="405" spans="1:15">
      <c r="A405" s="1918"/>
      <c r="B405" s="982" t="s">
        <v>306</v>
      </c>
      <c r="C405" s="1918"/>
      <c r="D405" s="1918"/>
      <c r="E405" s="991" t="s">
        <v>1060</v>
      </c>
      <c r="F405" s="990">
        <v>45876</v>
      </c>
      <c r="G405" s="985" t="b">
        <v>1</v>
      </c>
      <c r="H405" s="999"/>
      <c r="I405" s="991"/>
      <c r="J405" s="1022"/>
      <c r="K405" s="985" t="b">
        <v>0</v>
      </c>
      <c r="L405" s="999"/>
      <c r="M405" s="991"/>
      <c r="N405" s="1022"/>
      <c r="O405" s="985" t="b">
        <v>0</v>
      </c>
    </row>
    <row r="406" spans="1:15">
      <c r="A406" s="1918">
        <v>95</v>
      </c>
      <c r="B406" s="982" t="s">
        <v>2043</v>
      </c>
      <c r="C406" s="1918"/>
      <c r="D406" s="1918"/>
      <c r="E406" s="991" t="s">
        <v>1060</v>
      </c>
      <c r="F406" s="990">
        <v>45876</v>
      </c>
      <c r="G406" s="985" t="b">
        <v>1</v>
      </c>
      <c r="H406" s="999"/>
      <c r="I406" s="991"/>
      <c r="J406" s="1022"/>
      <c r="K406" s="985" t="b">
        <v>0</v>
      </c>
      <c r="L406" s="999"/>
      <c r="M406" s="991"/>
      <c r="N406" s="1022"/>
      <c r="O406" s="985" t="b">
        <v>0</v>
      </c>
    </row>
    <row r="407" spans="1:15">
      <c r="A407" s="1918"/>
      <c r="B407" s="982" t="s">
        <v>2044</v>
      </c>
      <c r="C407" s="1918"/>
      <c r="D407" s="1918"/>
      <c r="E407" s="991" t="s">
        <v>1060</v>
      </c>
      <c r="F407" s="990">
        <v>45876</v>
      </c>
      <c r="G407" s="985" t="b">
        <v>1</v>
      </c>
      <c r="H407" s="999"/>
      <c r="I407" s="991"/>
      <c r="J407" s="1022"/>
      <c r="K407" s="985" t="b">
        <v>0</v>
      </c>
      <c r="L407" s="999"/>
      <c r="M407" s="991"/>
      <c r="N407" s="1022"/>
      <c r="O407" s="985" t="b">
        <v>0</v>
      </c>
    </row>
    <row r="408" spans="1:15">
      <c r="A408" s="1918"/>
      <c r="B408" s="982" t="s">
        <v>728</v>
      </c>
      <c r="C408" s="1918"/>
      <c r="D408" s="1918"/>
      <c r="E408" s="991" t="s">
        <v>1060</v>
      </c>
      <c r="F408" s="990">
        <v>45876</v>
      </c>
      <c r="G408" s="985" t="b">
        <v>1</v>
      </c>
      <c r="H408" s="999"/>
      <c r="I408" s="991"/>
      <c r="J408" s="1022"/>
      <c r="K408" s="985" t="b">
        <v>0</v>
      </c>
      <c r="L408" s="999"/>
      <c r="M408" s="991"/>
      <c r="N408" s="1022"/>
      <c r="O408" s="985" t="b">
        <v>0</v>
      </c>
    </row>
    <row r="409" spans="1:15">
      <c r="A409" s="1918"/>
      <c r="B409" s="982" t="s">
        <v>2045</v>
      </c>
      <c r="C409" s="1918"/>
      <c r="D409" s="1918"/>
      <c r="E409" s="991" t="s">
        <v>1060</v>
      </c>
      <c r="F409" s="990">
        <v>45876</v>
      </c>
      <c r="G409" s="985" t="b">
        <v>1</v>
      </c>
      <c r="H409" s="999"/>
      <c r="I409" s="991"/>
      <c r="J409" s="1022"/>
      <c r="K409" s="985" t="b">
        <v>0</v>
      </c>
      <c r="L409" s="999"/>
      <c r="M409" s="991"/>
      <c r="N409" s="1022"/>
      <c r="O409" s="985" t="b">
        <v>0</v>
      </c>
    </row>
    <row r="410" spans="1:15">
      <c r="A410" s="1918"/>
      <c r="B410" s="982" t="s">
        <v>2046</v>
      </c>
      <c r="C410" s="1918"/>
      <c r="D410" s="1918"/>
      <c r="E410" s="991" t="s">
        <v>1060</v>
      </c>
      <c r="F410" s="990">
        <v>45876</v>
      </c>
      <c r="G410" s="985" t="b">
        <v>1</v>
      </c>
      <c r="H410" s="999"/>
      <c r="I410" s="991"/>
      <c r="J410" s="1022"/>
      <c r="K410" s="985" t="b">
        <v>0</v>
      </c>
      <c r="L410" s="999"/>
      <c r="M410" s="991"/>
      <c r="N410" s="1022"/>
      <c r="O410" s="985" t="b">
        <v>0</v>
      </c>
    </row>
    <row r="411" spans="1:15">
      <c r="A411" s="1917">
        <v>82</v>
      </c>
      <c r="B411" s="980" t="s">
        <v>362</v>
      </c>
      <c r="C411" s="1917" t="s">
        <v>10395</v>
      </c>
      <c r="D411" s="1917" t="s">
        <v>10396</v>
      </c>
      <c r="E411" s="992" t="s">
        <v>1060</v>
      </c>
      <c r="F411" s="989">
        <v>45876</v>
      </c>
      <c r="G411" s="983" t="b">
        <v>1</v>
      </c>
      <c r="H411" s="999"/>
      <c r="I411" s="992"/>
      <c r="J411" s="989"/>
      <c r="K411" s="983" t="b">
        <v>0</v>
      </c>
      <c r="L411" s="999"/>
      <c r="M411" s="992"/>
      <c r="N411" s="989"/>
      <c r="O411" s="983" t="b">
        <v>0</v>
      </c>
    </row>
    <row r="412" spans="1:15">
      <c r="A412" s="1917"/>
      <c r="B412" s="981" t="s">
        <v>2049</v>
      </c>
      <c r="C412" s="1917"/>
      <c r="D412" s="1917"/>
      <c r="E412" s="992" t="s">
        <v>1060</v>
      </c>
      <c r="F412" s="989">
        <v>45876</v>
      </c>
      <c r="G412" s="983" t="b">
        <v>1</v>
      </c>
      <c r="H412" s="999"/>
      <c r="I412" s="993"/>
      <c r="J412" s="989"/>
      <c r="K412" s="984" t="b">
        <v>0</v>
      </c>
      <c r="L412" s="999"/>
      <c r="M412" s="993"/>
      <c r="N412" s="989"/>
      <c r="O412" s="984" t="b">
        <v>0</v>
      </c>
    </row>
    <row r="413" spans="1:15">
      <c r="A413" s="1917"/>
      <c r="B413" s="981" t="s">
        <v>2050</v>
      </c>
      <c r="C413" s="1917"/>
      <c r="D413" s="1917"/>
      <c r="E413" s="992" t="s">
        <v>1060</v>
      </c>
      <c r="F413" s="989">
        <v>45876</v>
      </c>
      <c r="G413" s="983" t="b">
        <v>1</v>
      </c>
      <c r="H413" s="999"/>
      <c r="I413" s="993"/>
      <c r="J413" s="989"/>
      <c r="K413" s="984" t="b">
        <v>0</v>
      </c>
      <c r="L413" s="999"/>
      <c r="M413" s="993"/>
      <c r="N413" s="989"/>
      <c r="O413" s="984" t="b">
        <v>0</v>
      </c>
    </row>
    <row r="414" spans="1:15">
      <c r="A414" s="1917"/>
      <c r="B414" s="981" t="s">
        <v>409</v>
      </c>
      <c r="C414" s="1917"/>
      <c r="D414" s="1917"/>
      <c r="E414" s="992" t="s">
        <v>1060</v>
      </c>
      <c r="F414" s="989">
        <v>45876</v>
      </c>
      <c r="G414" s="983" t="b">
        <v>1</v>
      </c>
      <c r="H414" s="999"/>
      <c r="I414" s="993"/>
      <c r="J414" s="989"/>
      <c r="K414" s="984" t="b">
        <v>0</v>
      </c>
      <c r="L414" s="999"/>
      <c r="M414" s="993"/>
      <c r="N414" s="989"/>
      <c r="O414" s="984" t="b">
        <v>0</v>
      </c>
    </row>
    <row r="415" spans="1:15">
      <c r="A415" s="1917"/>
      <c r="B415" s="981" t="s">
        <v>9</v>
      </c>
      <c r="C415" s="1917"/>
      <c r="D415" s="1917"/>
      <c r="E415" s="992" t="s">
        <v>1060</v>
      </c>
      <c r="F415" s="989">
        <v>45876</v>
      </c>
      <c r="G415" s="983" t="b">
        <v>1</v>
      </c>
      <c r="H415" s="999"/>
      <c r="I415" s="993"/>
      <c r="J415" s="989"/>
      <c r="K415" s="984" t="b">
        <v>0</v>
      </c>
      <c r="L415" s="999"/>
      <c r="M415" s="993"/>
      <c r="N415" s="989"/>
      <c r="O415" s="984" t="b">
        <v>0</v>
      </c>
    </row>
    <row r="416" spans="1:15">
      <c r="A416" s="1917">
        <v>97</v>
      </c>
      <c r="B416" s="981" t="s">
        <v>2051</v>
      </c>
      <c r="C416" s="1917"/>
      <c r="D416" s="1917"/>
      <c r="E416" s="992" t="s">
        <v>1060</v>
      </c>
      <c r="F416" s="989">
        <v>45876</v>
      </c>
      <c r="G416" s="983" t="b">
        <v>1</v>
      </c>
      <c r="H416" s="999"/>
      <c r="I416" s="993"/>
      <c r="J416" s="989"/>
      <c r="K416" s="984" t="b">
        <v>0</v>
      </c>
      <c r="L416" s="999"/>
      <c r="M416" s="993"/>
      <c r="N416" s="989"/>
      <c r="O416" s="984" t="b">
        <v>0</v>
      </c>
    </row>
    <row r="417" spans="1:15">
      <c r="A417" s="1917"/>
      <c r="B417" s="981" t="s">
        <v>2052</v>
      </c>
      <c r="C417" s="1917"/>
      <c r="D417" s="1917"/>
      <c r="E417" s="992" t="s">
        <v>1060</v>
      </c>
      <c r="F417" s="989">
        <v>45876</v>
      </c>
      <c r="G417" s="983" t="b">
        <v>1</v>
      </c>
      <c r="H417" s="999"/>
      <c r="I417" s="993"/>
      <c r="J417" s="989"/>
      <c r="K417" s="984" t="b">
        <v>0</v>
      </c>
      <c r="L417" s="999"/>
      <c r="M417" s="993"/>
      <c r="N417" s="989"/>
      <c r="O417" s="984" t="b">
        <v>0</v>
      </c>
    </row>
    <row r="418" spans="1:15">
      <c r="A418" s="1918">
        <v>83</v>
      </c>
      <c r="B418" s="982" t="s">
        <v>2041</v>
      </c>
      <c r="C418" s="1918" t="s">
        <v>10397</v>
      </c>
      <c r="D418" s="1918" t="s">
        <v>10398</v>
      </c>
      <c r="E418" s="991" t="s">
        <v>1551</v>
      </c>
      <c r="F418" s="990">
        <v>45877</v>
      </c>
      <c r="G418" s="985" t="b">
        <v>1</v>
      </c>
      <c r="H418" s="999"/>
      <c r="I418" s="991"/>
      <c r="J418" s="1022"/>
      <c r="K418" s="985" t="b">
        <v>0</v>
      </c>
      <c r="L418" s="999"/>
      <c r="M418" s="991"/>
      <c r="N418" s="1022"/>
      <c r="O418" s="985" t="b">
        <v>0</v>
      </c>
    </row>
    <row r="419" spans="1:15">
      <c r="A419" s="1918"/>
      <c r="B419" s="982" t="s">
        <v>306</v>
      </c>
      <c r="C419" s="1918"/>
      <c r="D419" s="1918"/>
      <c r="E419" s="991" t="s">
        <v>1551</v>
      </c>
      <c r="F419" s="990">
        <v>45877</v>
      </c>
      <c r="G419" s="985" t="b">
        <v>1</v>
      </c>
      <c r="H419" s="999"/>
      <c r="I419" s="991"/>
      <c r="J419" s="1022"/>
      <c r="K419" s="985" t="b">
        <v>0</v>
      </c>
      <c r="L419" s="999"/>
      <c r="M419" s="991"/>
      <c r="N419" s="1022"/>
      <c r="O419" s="985" t="b">
        <v>0</v>
      </c>
    </row>
    <row r="420" spans="1:15">
      <c r="A420" s="1918"/>
      <c r="B420" s="982" t="s">
        <v>2043</v>
      </c>
      <c r="C420" s="1918"/>
      <c r="D420" s="1918"/>
      <c r="E420" s="991" t="s">
        <v>1551</v>
      </c>
      <c r="F420" s="990">
        <v>45877</v>
      </c>
      <c r="G420" s="985" t="b">
        <v>1</v>
      </c>
      <c r="H420" s="999"/>
      <c r="I420" s="991"/>
      <c r="J420" s="1022"/>
      <c r="K420" s="985" t="b">
        <v>0</v>
      </c>
      <c r="L420" s="999"/>
      <c r="M420" s="991"/>
      <c r="N420" s="1022"/>
      <c r="O420" s="985" t="b">
        <v>0</v>
      </c>
    </row>
    <row r="421" spans="1:15">
      <c r="A421" s="1918">
        <v>98</v>
      </c>
      <c r="B421" s="982" t="s">
        <v>2044</v>
      </c>
      <c r="C421" s="1918" t="s">
        <v>10399</v>
      </c>
      <c r="D421" s="1918" t="s">
        <v>10400</v>
      </c>
      <c r="E421" s="991" t="s">
        <v>1551</v>
      </c>
      <c r="F421" s="990">
        <v>45877</v>
      </c>
      <c r="G421" s="985" t="b">
        <v>1</v>
      </c>
      <c r="H421" s="999"/>
      <c r="I421" s="991"/>
      <c r="J421" s="1022"/>
      <c r="K421" s="985" t="b">
        <v>0</v>
      </c>
      <c r="L421" s="999"/>
      <c r="M421" s="991"/>
      <c r="N421" s="1022"/>
      <c r="O421" s="985" t="b">
        <v>0</v>
      </c>
    </row>
    <row r="422" spans="1:15">
      <c r="A422" s="1918"/>
      <c r="B422" s="982" t="s">
        <v>728</v>
      </c>
      <c r="C422" s="1918"/>
      <c r="D422" s="1918"/>
      <c r="E422" s="991" t="s">
        <v>1551</v>
      </c>
      <c r="F422" s="990">
        <v>45877</v>
      </c>
      <c r="G422" s="985" t="b">
        <v>1</v>
      </c>
      <c r="H422" s="999"/>
      <c r="I422" s="991"/>
      <c r="J422" s="1022"/>
      <c r="K422" s="985" t="b">
        <v>0</v>
      </c>
      <c r="L422" s="999"/>
      <c r="M422" s="991"/>
      <c r="N422" s="1022"/>
      <c r="O422" s="985" t="b">
        <v>0</v>
      </c>
    </row>
    <row r="423" spans="1:15">
      <c r="A423" s="1918"/>
      <c r="B423" s="982" t="s">
        <v>2045</v>
      </c>
      <c r="C423" s="1918"/>
      <c r="D423" s="1918"/>
      <c r="E423" s="991" t="s">
        <v>1551</v>
      </c>
      <c r="F423" s="990">
        <v>45877</v>
      </c>
      <c r="G423" s="985" t="b">
        <v>1</v>
      </c>
      <c r="H423" s="999"/>
      <c r="I423" s="991"/>
      <c r="J423" s="1022"/>
      <c r="K423" s="985" t="b">
        <v>0</v>
      </c>
      <c r="L423" s="999"/>
      <c r="M423" s="991"/>
      <c r="N423" s="1022"/>
      <c r="O423" s="985" t="b">
        <v>0</v>
      </c>
    </row>
    <row r="424" spans="1:15">
      <c r="A424" s="1918"/>
      <c r="B424" s="982" t="s">
        <v>2046</v>
      </c>
      <c r="C424" s="1918"/>
      <c r="D424" s="1918"/>
      <c r="E424" s="991" t="s">
        <v>1551</v>
      </c>
      <c r="F424" s="990">
        <v>45877</v>
      </c>
      <c r="G424" s="985" t="b">
        <v>1</v>
      </c>
      <c r="H424" s="999"/>
      <c r="I424" s="991"/>
      <c r="J424" s="1022"/>
      <c r="K424" s="985" t="b">
        <v>0</v>
      </c>
      <c r="L424" s="999"/>
      <c r="M424" s="991"/>
      <c r="N424" s="1022"/>
      <c r="O424" s="985" t="b">
        <v>0</v>
      </c>
    </row>
    <row r="425" spans="1:15">
      <c r="A425" s="1917">
        <v>83</v>
      </c>
      <c r="B425" s="980" t="s">
        <v>362</v>
      </c>
      <c r="C425" s="1917" t="s">
        <v>10397</v>
      </c>
      <c r="D425" s="1917" t="s">
        <v>10398</v>
      </c>
      <c r="E425" s="992" t="s">
        <v>1551</v>
      </c>
      <c r="F425" s="989">
        <v>45877</v>
      </c>
      <c r="G425" s="983" t="b">
        <v>1</v>
      </c>
      <c r="H425" s="999"/>
      <c r="I425" s="992"/>
      <c r="J425" s="989"/>
      <c r="K425" s="983" t="b">
        <v>0</v>
      </c>
      <c r="L425" s="999"/>
      <c r="M425" s="992"/>
      <c r="N425" s="989"/>
      <c r="O425" s="983" t="b">
        <v>0</v>
      </c>
    </row>
    <row r="426" spans="1:15">
      <c r="A426" s="1917">
        <v>99</v>
      </c>
      <c r="B426" s="981" t="s">
        <v>2049</v>
      </c>
      <c r="C426" s="1917" t="s">
        <v>10399</v>
      </c>
      <c r="D426" s="1917" t="s">
        <v>10400</v>
      </c>
      <c r="E426" s="992" t="s">
        <v>1551</v>
      </c>
      <c r="F426" s="989">
        <v>45877</v>
      </c>
      <c r="G426" s="984" t="b">
        <v>1</v>
      </c>
      <c r="H426" s="999"/>
      <c r="I426" s="993"/>
      <c r="J426" s="989"/>
      <c r="K426" s="984" t="b">
        <v>0</v>
      </c>
      <c r="L426" s="999"/>
      <c r="M426" s="993"/>
      <c r="N426" s="989"/>
      <c r="O426" s="984" t="b">
        <v>0</v>
      </c>
    </row>
    <row r="427" spans="1:15">
      <c r="A427" s="1917"/>
      <c r="B427" s="981" t="s">
        <v>2050</v>
      </c>
      <c r="C427" s="1917"/>
      <c r="D427" s="1917"/>
      <c r="E427" s="992" t="s">
        <v>1551</v>
      </c>
      <c r="F427" s="989">
        <v>45877</v>
      </c>
      <c r="G427" s="984" t="b">
        <v>1</v>
      </c>
      <c r="H427" s="999"/>
      <c r="I427" s="993"/>
      <c r="J427" s="989"/>
      <c r="K427" s="984" t="b">
        <v>0</v>
      </c>
      <c r="L427" s="999"/>
      <c r="M427" s="993"/>
      <c r="N427" s="989"/>
      <c r="O427" s="984" t="b">
        <v>0</v>
      </c>
    </row>
    <row r="428" spans="1:15">
      <c r="A428" s="1917"/>
      <c r="B428" s="981" t="s">
        <v>409</v>
      </c>
      <c r="C428" s="1917"/>
      <c r="D428" s="1917"/>
      <c r="E428" s="992" t="s">
        <v>1551</v>
      </c>
      <c r="F428" s="989">
        <v>45877</v>
      </c>
      <c r="G428" s="984" t="b">
        <v>1</v>
      </c>
      <c r="H428" s="999"/>
      <c r="I428" s="993"/>
      <c r="J428" s="989"/>
      <c r="K428" s="984" t="b">
        <v>0</v>
      </c>
      <c r="L428" s="999"/>
      <c r="M428" s="993"/>
      <c r="N428" s="989"/>
      <c r="O428" s="984" t="b">
        <v>0</v>
      </c>
    </row>
    <row r="429" spans="1:15">
      <c r="A429" s="1917"/>
      <c r="B429" s="981" t="s">
        <v>9</v>
      </c>
      <c r="C429" s="1917"/>
      <c r="D429" s="1917"/>
      <c r="E429" s="992" t="s">
        <v>1551</v>
      </c>
      <c r="F429" s="989">
        <v>45877</v>
      </c>
      <c r="G429" s="984" t="b">
        <v>1</v>
      </c>
      <c r="H429" s="999"/>
      <c r="I429" s="993"/>
      <c r="J429" s="989"/>
      <c r="K429" s="984" t="b">
        <v>0</v>
      </c>
      <c r="L429" s="999"/>
      <c r="M429" s="993"/>
      <c r="N429" s="989"/>
      <c r="O429" s="984" t="b">
        <v>0</v>
      </c>
    </row>
    <row r="430" spans="1:15">
      <c r="A430" s="1917"/>
      <c r="B430" s="981" t="s">
        <v>2051</v>
      </c>
      <c r="C430" s="1917"/>
      <c r="D430" s="1917"/>
      <c r="E430" s="992" t="s">
        <v>1551</v>
      </c>
      <c r="F430" s="989">
        <v>45877</v>
      </c>
      <c r="G430" s="984" t="b">
        <v>1</v>
      </c>
      <c r="H430" s="999"/>
      <c r="I430" s="993"/>
      <c r="J430" s="989"/>
      <c r="K430" s="984" t="b">
        <v>0</v>
      </c>
      <c r="L430" s="999"/>
      <c r="M430" s="993"/>
      <c r="N430" s="989"/>
      <c r="O430" s="984" t="b">
        <v>0</v>
      </c>
    </row>
    <row r="431" spans="1:15">
      <c r="A431" s="1917">
        <v>100</v>
      </c>
      <c r="B431" s="981" t="s">
        <v>2052</v>
      </c>
      <c r="C431" s="1917" t="s">
        <v>10399</v>
      </c>
      <c r="D431" s="1917" t="s">
        <v>10400</v>
      </c>
      <c r="E431" s="992" t="s">
        <v>1551</v>
      </c>
      <c r="F431" s="989">
        <v>45877</v>
      </c>
      <c r="G431" s="984" t="b">
        <v>1</v>
      </c>
      <c r="H431" s="999"/>
      <c r="I431" s="993"/>
      <c r="J431" s="989"/>
      <c r="K431" s="984" t="b">
        <v>0</v>
      </c>
      <c r="L431" s="999"/>
      <c r="M431" s="993"/>
      <c r="N431" s="989"/>
      <c r="O431" s="984" t="b">
        <v>0</v>
      </c>
    </row>
    <row r="432" spans="1:15">
      <c r="A432" s="1918">
        <v>84</v>
      </c>
      <c r="B432" s="982" t="s">
        <v>2041</v>
      </c>
      <c r="C432" s="1918" t="s">
        <v>10401</v>
      </c>
      <c r="D432" s="1918" t="s">
        <v>10402</v>
      </c>
      <c r="E432" s="991" t="s">
        <v>1551</v>
      </c>
      <c r="F432" s="990">
        <v>45877</v>
      </c>
      <c r="G432" s="985" t="b">
        <v>1</v>
      </c>
      <c r="H432" s="999"/>
      <c r="I432" s="991"/>
      <c r="J432" s="1022"/>
      <c r="K432" s="985" t="b">
        <v>0</v>
      </c>
      <c r="L432" s="999"/>
      <c r="M432" s="991"/>
      <c r="N432" s="1022"/>
      <c r="O432" s="985" t="b">
        <v>0</v>
      </c>
    </row>
    <row r="433" spans="1:15">
      <c r="A433" s="1918"/>
      <c r="B433" s="982" t="s">
        <v>306</v>
      </c>
      <c r="C433" s="1918"/>
      <c r="D433" s="1918"/>
      <c r="E433" s="991" t="s">
        <v>1551</v>
      </c>
      <c r="F433" s="990">
        <v>45877</v>
      </c>
      <c r="G433" s="985" t="b">
        <v>1</v>
      </c>
      <c r="H433" s="999"/>
      <c r="I433" s="991"/>
      <c r="J433" s="1022"/>
      <c r="K433" s="985" t="b">
        <v>0</v>
      </c>
      <c r="L433" s="999"/>
      <c r="M433" s="991"/>
      <c r="N433" s="1022"/>
      <c r="O433" s="985" t="b">
        <v>0</v>
      </c>
    </row>
    <row r="434" spans="1:15">
      <c r="A434" s="1918"/>
      <c r="B434" s="982" t="s">
        <v>2043</v>
      </c>
      <c r="C434" s="1918"/>
      <c r="D434" s="1918"/>
      <c r="E434" s="991" t="s">
        <v>1551</v>
      </c>
      <c r="F434" s="990">
        <v>45877</v>
      </c>
      <c r="G434" s="985" t="b">
        <v>1</v>
      </c>
      <c r="H434" s="999"/>
      <c r="I434" s="991"/>
      <c r="J434" s="1022"/>
      <c r="K434" s="985" t="b">
        <v>0</v>
      </c>
      <c r="L434" s="999"/>
      <c r="M434" s="991"/>
      <c r="N434" s="1022"/>
      <c r="O434" s="985" t="b">
        <v>0</v>
      </c>
    </row>
    <row r="435" spans="1:15">
      <c r="A435" s="1918"/>
      <c r="B435" s="982" t="s">
        <v>2044</v>
      </c>
      <c r="C435" s="1918"/>
      <c r="D435" s="1918"/>
      <c r="E435" s="991" t="s">
        <v>1551</v>
      </c>
      <c r="F435" s="990">
        <v>45877</v>
      </c>
      <c r="G435" s="985" t="b">
        <v>1</v>
      </c>
      <c r="H435" s="999"/>
      <c r="I435" s="991"/>
      <c r="J435" s="1022"/>
      <c r="K435" s="985" t="b">
        <v>0</v>
      </c>
      <c r="L435" s="999"/>
      <c r="M435" s="991"/>
      <c r="N435" s="1022"/>
      <c r="O435" s="985" t="b">
        <v>0</v>
      </c>
    </row>
    <row r="436" spans="1:15">
      <c r="A436" s="1918">
        <v>101</v>
      </c>
      <c r="B436" s="982" t="s">
        <v>728</v>
      </c>
      <c r="C436" s="1918" t="s">
        <v>10399</v>
      </c>
      <c r="D436" s="1918" t="s">
        <v>10400</v>
      </c>
      <c r="E436" s="991" t="s">
        <v>1551</v>
      </c>
      <c r="F436" s="990">
        <v>45877</v>
      </c>
      <c r="G436" s="985" t="b">
        <v>1</v>
      </c>
      <c r="H436" s="999"/>
      <c r="I436" s="991"/>
      <c r="J436" s="1022"/>
      <c r="K436" s="985" t="b">
        <v>0</v>
      </c>
      <c r="L436" s="999"/>
      <c r="M436" s="991"/>
      <c r="N436" s="1022"/>
      <c r="O436" s="985" t="b">
        <v>0</v>
      </c>
    </row>
    <row r="437" spans="1:15">
      <c r="A437" s="1918"/>
      <c r="B437" s="982" t="s">
        <v>2045</v>
      </c>
      <c r="C437" s="1918"/>
      <c r="D437" s="1918"/>
      <c r="E437" s="991" t="s">
        <v>1551</v>
      </c>
      <c r="F437" s="990">
        <v>45877</v>
      </c>
      <c r="G437" s="985" t="b">
        <v>1</v>
      </c>
      <c r="H437" s="999"/>
      <c r="I437" s="991"/>
      <c r="J437" s="1022"/>
      <c r="K437" s="985" t="b">
        <v>0</v>
      </c>
      <c r="L437" s="999"/>
      <c r="M437" s="991"/>
      <c r="N437" s="1022"/>
      <c r="O437" s="985" t="b">
        <v>0</v>
      </c>
    </row>
    <row r="438" spans="1:15">
      <c r="A438" s="1918"/>
      <c r="B438" s="982" t="s">
        <v>2046</v>
      </c>
      <c r="C438" s="1918"/>
      <c r="D438" s="1918"/>
      <c r="E438" s="991" t="s">
        <v>1551</v>
      </c>
      <c r="F438" s="990">
        <v>45877</v>
      </c>
      <c r="G438" s="985" t="b">
        <v>1</v>
      </c>
      <c r="H438" s="999"/>
      <c r="I438" s="991"/>
      <c r="J438" s="1022"/>
      <c r="K438" s="985" t="b">
        <v>0</v>
      </c>
      <c r="L438" s="999"/>
      <c r="M438" s="991"/>
      <c r="N438" s="1022"/>
      <c r="O438" s="985" t="b">
        <v>0</v>
      </c>
    </row>
    <row r="439" spans="1:15">
      <c r="A439" s="1917">
        <v>84</v>
      </c>
      <c r="B439" s="980" t="s">
        <v>362</v>
      </c>
      <c r="C439" s="1917" t="s">
        <v>10401</v>
      </c>
      <c r="D439" s="1917" t="s">
        <v>10402</v>
      </c>
      <c r="E439" s="992" t="s">
        <v>1551</v>
      </c>
      <c r="F439" s="989">
        <v>45877</v>
      </c>
      <c r="G439" s="983" t="b">
        <v>1</v>
      </c>
      <c r="H439" s="999"/>
      <c r="I439" s="992"/>
      <c r="J439" s="989"/>
      <c r="K439" s="983" t="b">
        <v>0</v>
      </c>
      <c r="L439" s="999"/>
      <c r="M439" s="992"/>
      <c r="N439" s="989"/>
      <c r="O439" s="983" t="b">
        <v>0</v>
      </c>
    </row>
    <row r="440" spans="1:15">
      <c r="A440" s="1917"/>
      <c r="B440" s="981" t="s">
        <v>2049</v>
      </c>
      <c r="C440" s="1917"/>
      <c r="D440" s="1917"/>
      <c r="E440" s="992" t="s">
        <v>1551</v>
      </c>
      <c r="F440" s="989">
        <v>45877</v>
      </c>
      <c r="G440" s="984" t="b">
        <v>1</v>
      </c>
      <c r="H440" s="999"/>
      <c r="I440" s="993"/>
      <c r="J440" s="989"/>
      <c r="K440" s="984" t="b">
        <v>0</v>
      </c>
      <c r="L440" s="999"/>
      <c r="M440" s="993"/>
      <c r="N440" s="989"/>
      <c r="O440" s="984" t="b">
        <v>0</v>
      </c>
    </row>
    <row r="441" spans="1:15">
      <c r="A441" s="1917">
        <v>102</v>
      </c>
      <c r="B441" s="981" t="s">
        <v>2050</v>
      </c>
      <c r="C441" s="1917" t="s">
        <v>10399</v>
      </c>
      <c r="D441" s="1917" t="s">
        <v>10400</v>
      </c>
      <c r="E441" s="992" t="s">
        <v>1551</v>
      </c>
      <c r="F441" s="989">
        <v>45877</v>
      </c>
      <c r="G441" s="984" t="b">
        <v>1</v>
      </c>
      <c r="H441" s="999"/>
      <c r="I441" s="993"/>
      <c r="J441" s="989"/>
      <c r="K441" s="984" t="b">
        <v>0</v>
      </c>
      <c r="L441" s="999"/>
      <c r="M441" s="993"/>
      <c r="N441" s="989"/>
      <c r="O441" s="984" t="b">
        <v>0</v>
      </c>
    </row>
    <row r="442" spans="1:15">
      <c r="A442" s="1917"/>
      <c r="B442" s="981" t="s">
        <v>409</v>
      </c>
      <c r="C442" s="1917"/>
      <c r="D442" s="1917"/>
      <c r="E442" s="992" t="s">
        <v>1551</v>
      </c>
      <c r="F442" s="989">
        <v>45877</v>
      </c>
      <c r="G442" s="984" t="b">
        <v>1</v>
      </c>
      <c r="H442" s="999"/>
      <c r="I442" s="993"/>
      <c r="J442" s="989"/>
      <c r="K442" s="984" t="b">
        <v>0</v>
      </c>
      <c r="L442" s="999"/>
      <c r="M442" s="993"/>
      <c r="N442" s="989"/>
      <c r="O442" s="984" t="b">
        <v>0</v>
      </c>
    </row>
    <row r="443" spans="1:15">
      <c r="A443" s="1917"/>
      <c r="B443" s="981" t="s">
        <v>9</v>
      </c>
      <c r="C443" s="1917"/>
      <c r="D443" s="1917"/>
      <c r="E443" s="992" t="s">
        <v>1551</v>
      </c>
      <c r="F443" s="989">
        <v>45877</v>
      </c>
      <c r="G443" s="984" t="b">
        <v>1</v>
      </c>
      <c r="H443" s="999"/>
      <c r="I443" s="993"/>
      <c r="J443" s="989"/>
      <c r="K443" s="984" t="b">
        <v>0</v>
      </c>
      <c r="L443" s="999"/>
      <c r="M443" s="993"/>
      <c r="N443" s="989"/>
      <c r="O443" s="984" t="b">
        <v>0</v>
      </c>
    </row>
    <row r="444" spans="1:15">
      <c r="A444" s="1917"/>
      <c r="B444" s="981" t="s">
        <v>2051</v>
      </c>
      <c r="C444" s="1917"/>
      <c r="D444" s="1917"/>
      <c r="E444" s="992" t="s">
        <v>1551</v>
      </c>
      <c r="F444" s="989">
        <v>45877</v>
      </c>
      <c r="G444" s="984" t="b">
        <v>1</v>
      </c>
      <c r="H444" s="999"/>
      <c r="I444" s="993"/>
      <c r="J444" s="989"/>
      <c r="K444" s="984" t="b">
        <v>0</v>
      </c>
      <c r="L444" s="999"/>
      <c r="M444" s="993"/>
      <c r="N444" s="989"/>
      <c r="O444" s="984" t="b">
        <v>0</v>
      </c>
    </row>
    <row r="445" spans="1:15">
      <c r="A445" s="1917"/>
      <c r="B445" s="981" t="s">
        <v>2052</v>
      </c>
      <c r="C445" s="1917"/>
      <c r="D445" s="1917"/>
      <c r="E445" s="992" t="s">
        <v>1551</v>
      </c>
      <c r="F445" s="989">
        <v>45877</v>
      </c>
      <c r="G445" s="984" t="b">
        <v>1</v>
      </c>
      <c r="H445" s="999"/>
      <c r="I445" s="993"/>
      <c r="J445" s="989"/>
      <c r="K445" s="984" t="b">
        <v>0</v>
      </c>
      <c r="L445" s="999"/>
      <c r="M445" s="993"/>
      <c r="N445" s="989"/>
      <c r="O445" s="984" t="b">
        <v>0</v>
      </c>
    </row>
    <row r="446" spans="1:15">
      <c r="A446" s="1918">
        <v>85</v>
      </c>
      <c r="B446" s="982" t="s">
        <v>2041</v>
      </c>
      <c r="C446" s="1918" t="s">
        <v>10403</v>
      </c>
      <c r="D446" s="1918" t="s">
        <v>10404</v>
      </c>
      <c r="E446" s="991" t="s">
        <v>1551</v>
      </c>
      <c r="F446" s="990">
        <v>45877</v>
      </c>
      <c r="G446" s="985" t="b">
        <v>1</v>
      </c>
      <c r="H446" s="999"/>
      <c r="I446" s="991"/>
      <c r="J446" s="1022"/>
      <c r="K446" s="985" t="b">
        <v>0</v>
      </c>
      <c r="L446" s="999"/>
      <c r="M446" s="991"/>
      <c r="N446" s="1022"/>
      <c r="O446" s="985" t="b">
        <v>0</v>
      </c>
    </row>
    <row r="447" spans="1:15">
      <c r="A447" s="1918">
        <v>99.923913043478294</v>
      </c>
      <c r="B447" s="982" t="s">
        <v>306</v>
      </c>
      <c r="C447" s="1918"/>
      <c r="D447" s="1918"/>
      <c r="E447" s="991" t="s">
        <v>1551</v>
      </c>
      <c r="F447" s="990">
        <v>45877</v>
      </c>
      <c r="G447" s="985" t="b">
        <v>1</v>
      </c>
      <c r="H447" s="999"/>
      <c r="I447" s="991"/>
      <c r="J447" s="1022"/>
      <c r="K447" s="985" t="b">
        <v>0</v>
      </c>
      <c r="L447" s="999"/>
      <c r="M447" s="991"/>
      <c r="N447" s="1022"/>
      <c r="O447" s="985" t="b">
        <v>0</v>
      </c>
    </row>
    <row r="448" spans="1:15">
      <c r="A448" s="1918">
        <v>101.119565217391</v>
      </c>
      <c r="B448" s="982" t="s">
        <v>2043</v>
      </c>
      <c r="C448" s="1918"/>
      <c r="D448" s="1918"/>
      <c r="E448" s="991" t="s">
        <v>1551</v>
      </c>
      <c r="F448" s="990">
        <v>45877</v>
      </c>
      <c r="G448" s="985" t="b">
        <v>1</v>
      </c>
      <c r="H448" s="999"/>
      <c r="I448" s="991"/>
      <c r="J448" s="1022"/>
      <c r="K448" s="985" t="b">
        <v>0</v>
      </c>
      <c r="L448" s="999"/>
      <c r="M448" s="991"/>
      <c r="N448" s="1022"/>
      <c r="O448" s="985" t="b">
        <v>0</v>
      </c>
    </row>
    <row r="449" spans="1:15">
      <c r="A449" s="1918">
        <v>102.315217391304</v>
      </c>
      <c r="B449" s="982" t="s">
        <v>2044</v>
      </c>
      <c r="C449" s="1918"/>
      <c r="D449" s="1918"/>
      <c r="E449" s="991" t="s">
        <v>1551</v>
      </c>
      <c r="F449" s="990">
        <v>45877</v>
      </c>
      <c r="G449" s="985" t="b">
        <v>1</v>
      </c>
      <c r="H449" s="999"/>
      <c r="I449" s="991"/>
      <c r="J449" s="1022"/>
      <c r="K449" s="985" t="b">
        <v>0</v>
      </c>
      <c r="L449" s="999"/>
      <c r="M449" s="991"/>
      <c r="N449" s="1022"/>
      <c r="O449" s="985" t="b">
        <v>0</v>
      </c>
    </row>
    <row r="450" spans="1:15">
      <c r="A450" s="1918">
        <v>103.51086956521701</v>
      </c>
      <c r="B450" s="982" t="s">
        <v>728</v>
      </c>
      <c r="C450" s="1918" t="s">
        <v>10399</v>
      </c>
      <c r="D450" s="1918" t="s">
        <v>10400</v>
      </c>
      <c r="E450" s="991" t="s">
        <v>1551</v>
      </c>
      <c r="F450" s="990">
        <v>45877</v>
      </c>
      <c r="G450" s="985" t="b">
        <v>1</v>
      </c>
      <c r="H450" s="999"/>
      <c r="I450" s="991"/>
      <c r="J450" s="1022"/>
      <c r="K450" s="985" t="b">
        <v>0</v>
      </c>
      <c r="L450" s="999"/>
      <c r="M450" s="991"/>
      <c r="N450" s="1022"/>
      <c r="O450" s="985" t="b">
        <v>0</v>
      </c>
    </row>
    <row r="451" spans="1:15">
      <c r="A451" s="1918">
        <v>104.70652173913</v>
      </c>
      <c r="B451" s="982" t="s">
        <v>2045</v>
      </c>
      <c r="C451" s="1918"/>
      <c r="D451" s="1918"/>
      <c r="E451" s="991" t="s">
        <v>1551</v>
      </c>
      <c r="F451" s="990">
        <v>45877</v>
      </c>
      <c r="G451" s="985" t="b">
        <v>1</v>
      </c>
      <c r="H451" s="999"/>
      <c r="I451" s="991"/>
      <c r="J451" s="1022"/>
      <c r="K451" s="985" t="b">
        <v>0</v>
      </c>
      <c r="L451" s="999"/>
      <c r="M451" s="991"/>
      <c r="N451" s="1022"/>
      <c r="O451" s="985" t="b">
        <v>0</v>
      </c>
    </row>
    <row r="452" spans="1:15">
      <c r="A452" s="1918">
        <v>105.902173913043</v>
      </c>
      <c r="B452" s="982" t="s">
        <v>2046</v>
      </c>
      <c r="C452" s="1918"/>
      <c r="D452" s="1918"/>
      <c r="E452" s="991" t="s">
        <v>1551</v>
      </c>
      <c r="F452" s="990">
        <v>45877</v>
      </c>
      <c r="G452" s="985" t="b">
        <v>1</v>
      </c>
      <c r="H452" s="999"/>
      <c r="I452" s="991"/>
      <c r="J452" s="1022"/>
      <c r="K452" s="985" t="b">
        <v>0</v>
      </c>
      <c r="L452" s="999"/>
      <c r="M452" s="991"/>
      <c r="N452" s="1022"/>
      <c r="O452" s="985" t="b">
        <v>0</v>
      </c>
    </row>
    <row r="453" spans="1:15">
      <c r="A453" s="1917">
        <v>85</v>
      </c>
      <c r="B453" s="980" t="s">
        <v>362</v>
      </c>
      <c r="C453" s="1917" t="s">
        <v>10403</v>
      </c>
      <c r="D453" s="1917" t="s">
        <v>10404</v>
      </c>
      <c r="E453" s="992" t="s">
        <v>1551</v>
      </c>
      <c r="F453" s="989">
        <v>45877</v>
      </c>
      <c r="G453" s="983" t="b">
        <v>1</v>
      </c>
      <c r="H453" s="999"/>
      <c r="I453" s="992"/>
      <c r="J453" s="989"/>
      <c r="K453" s="983" t="b">
        <v>0</v>
      </c>
      <c r="L453" s="999"/>
      <c r="M453" s="992"/>
      <c r="N453" s="989"/>
      <c r="O453" s="983" t="b">
        <v>0</v>
      </c>
    </row>
    <row r="454" spans="1:15">
      <c r="A454" s="1917">
        <v>108.29347826087</v>
      </c>
      <c r="B454" s="981" t="s">
        <v>2049</v>
      </c>
      <c r="C454" s="1917"/>
      <c r="D454" s="1917"/>
      <c r="E454" s="992" t="s">
        <v>1551</v>
      </c>
      <c r="F454" s="989">
        <v>45877</v>
      </c>
      <c r="G454" s="984" t="b">
        <v>1</v>
      </c>
      <c r="H454" s="999"/>
      <c r="I454" s="993"/>
      <c r="J454" s="989"/>
      <c r="K454" s="984" t="b">
        <v>0</v>
      </c>
      <c r="L454" s="999"/>
      <c r="M454" s="993"/>
      <c r="N454" s="989"/>
      <c r="O454" s="984" t="b">
        <v>0</v>
      </c>
    </row>
    <row r="455" spans="1:15">
      <c r="A455" s="1917">
        <v>109.48913043478299</v>
      </c>
      <c r="B455" s="981" t="s">
        <v>2050</v>
      </c>
      <c r="C455" s="1917" t="s">
        <v>10399</v>
      </c>
      <c r="D455" s="1917" t="s">
        <v>10400</v>
      </c>
      <c r="E455" s="992" t="s">
        <v>1551</v>
      </c>
      <c r="F455" s="989">
        <v>45877</v>
      </c>
      <c r="G455" s="984" t="b">
        <v>1</v>
      </c>
      <c r="H455" s="999"/>
      <c r="I455" s="993"/>
      <c r="J455" s="989"/>
      <c r="K455" s="984" t="b">
        <v>0</v>
      </c>
      <c r="L455" s="999"/>
      <c r="M455" s="993"/>
      <c r="N455" s="989"/>
      <c r="O455" s="984" t="b">
        <v>0</v>
      </c>
    </row>
    <row r="456" spans="1:15">
      <c r="A456" s="1917"/>
      <c r="B456" s="981" t="s">
        <v>409</v>
      </c>
      <c r="C456" s="1917"/>
      <c r="D456" s="1917"/>
      <c r="E456" s="992" t="s">
        <v>1551</v>
      </c>
      <c r="F456" s="989">
        <v>45877</v>
      </c>
      <c r="G456" s="984" t="b">
        <v>1</v>
      </c>
      <c r="H456" s="999"/>
      <c r="I456" s="993"/>
      <c r="J456" s="989"/>
      <c r="K456" s="984" t="b">
        <v>0</v>
      </c>
      <c r="L456" s="999"/>
      <c r="M456" s="993"/>
      <c r="N456" s="989"/>
      <c r="O456" s="984" t="b">
        <v>0</v>
      </c>
    </row>
    <row r="457" spans="1:15">
      <c r="A457" s="1917"/>
      <c r="B457" s="981" t="s">
        <v>9</v>
      </c>
      <c r="C457" s="1917"/>
      <c r="D457" s="1917"/>
      <c r="E457" s="992" t="s">
        <v>1551</v>
      </c>
      <c r="F457" s="989">
        <v>45877</v>
      </c>
      <c r="G457" s="984" t="b">
        <v>1</v>
      </c>
      <c r="H457" s="999"/>
      <c r="I457" s="993"/>
      <c r="J457" s="989"/>
      <c r="K457" s="984" t="b">
        <v>0</v>
      </c>
      <c r="L457" s="999"/>
      <c r="M457" s="993"/>
      <c r="N457" s="989"/>
      <c r="O457" s="984" t="b">
        <v>0</v>
      </c>
    </row>
    <row r="458" spans="1:15">
      <c r="A458" s="1917"/>
      <c r="B458" s="981" t="s">
        <v>2051</v>
      </c>
      <c r="C458" s="1917"/>
      <c r="D458" s="1917"/>
      <c r="E458" s="992" t="s">
        <v>1551</v>
      </c>
      <c r="F458" s="989">
        <v>45877</v>
      </c>
      <c r="G458" s="984" t="b">
        <v>1</v>
      </c>
      <c r="H458" s="999"/>
      <c r="I458" s="993"/>
      <c r="J458" s="989"/>
      <c r="K458" s="984" t="b">
        <v>0</v>
      </c>
      <c r="L458" s="999"/>
      <c r="M458" s="993"/>
      <c r="N458" s="989"/>
      <c r="O458" s="984" t="b">
        <v>0</v>
      </c>
    </row>
    <row r="459" spans="1:15">
      <c r="A459" s="1917"/>
      <c r="B459" s="981" t="s">
        <v>2052</v>
      </c>
      <c r="C459" s="1917"/>
      <c r="D459" s="1917"/>
      <c r="E459" s="992" t="s">
        <v>1551</v>
      </c>
      <c r="F459" s="989">
        <v>45877</v>
      </c>
      <c r="G459" s="984" t="b">
        <v>1</v>
      </c>
      <c r="H459" s="999"/>
      <c r="I459" s="993"/>
      <c r="J459" s="989"/>
      <c r="K459" s="984" t="b">
        <v>0</v>
      </c>
      <c r="L459" s="999"/>
      <c r="M459" s="993"/>
      <c r="N459" s="989"/>
      <c r="O459" s="984" t="b">
        <v>0</v>
      </c>
    </row>
    <row r="460" spans="1:15">
      <c r="A460" s="1918">
        <v>86</v>
      </c>
      <c r="B460" s="982" t="s">
        <v>2041</v>
      </c>
      <c r="C460" s="1918" t="s">
        <v>10405</v>
      </c>
      <c r="D460" s="1918" t="s">
        <v>10406</v>
      </c>
      <c r="E460" s="991" t="s">
        <v>1551</v>
      </c>
      <c r="F460" s="990">
        <v>45877</v>
      </c>
      <c r="G460" s="985" t="b">
        <v>1</v>
      </c>
      <c r="H460" s="999"/>
      <c r="I460" s="991"/>
      <c r="J460" s="1022"/>
      <c r="K460" s="985" t="b">
        <v>0</v>
      </c>
      <c r="L460" s="999"/>
      <c r="M460" s="991"/>
      <c r="N460" s="1022"/>
      <c r="O460" s="985" t="b">
        <v>0</v>
      </c>
    </row>
    <row r="461" spans="1:15">
      <c r="A461" s="1918">
        <v>111.880434782609</v>
      </c>
      <c r="B461" s="982" t="s">
        <v>306</v>
      </c>
      <c r="C461" s="1918"/>
      <c r="D461" s="1918"/>
      <c r="E461" s="991" t="s">
        <v>1551</v>
      </c>
      <c r="F461" s="990">
        <v>45877</v>
      </c>
      <c r="G461" s="985" t="b">
        <v>1</v>
      </c>
      <c r="H461" s="999"/>
      <c r="I461" s="991"/>
      <c r="J461" s="1022"/>
      <c r="K461" s="985" t="b">
        <v>0</v>
      </c>
      <c r="L461" s="999"/>
      <c r="M461" s="991"/>
      <c r="N461" s="1022"/>
      <c r="O461" s="985" t="b">
        <v>0</v>
      </c>
    </row>
    <row r="462" spans="1:15">
      <c r="A462" s="1918">
        <v>113.076086956522</v>
      </c>
      <c r="B462" s="982" t="s">
        <v>2043</v>
      </c>
      <c r="C462" s="1918"/>
      <c r="D462" s="1918"/>
      <c r="E462" s="991" t="s">
        <v>1551</v>
      </c>
      <c r="F462" s="990">
        <v>45877</v>
      </c>
      <c r="G462" s="985" t="b">
        <v>1</v>
      </c>
      <c r="H462" s="999"/>
      <c r="I462" s="991"/>
      <c r="J462" s="1022"/>
      <c r="K462" s="985" t="b">
        <v>0</v>
      </c>
      <c r="L462" s="999"/>
      <c r="M462" s="991"/>
      <c r="N462" s="1022"/>
      <c r="O462" s="985" t="b">
        <v>0</v>
      </c>
    </row>
    <row r="463" spans="1:15">
      <c r="A463" s="1918">
        <v>114.27173913043499</v>
      </c>
      <c r="B463" s="982" t="s">
        <v>2044</v>
      </c>
      <c r="C463" s="1918"/>
      <c r="D463" s="1918"/>
      <c r="E463" s="991" t="s">
        <v>1551</v>
      </c>
      <c r="F463" s="990">
        <v>45877</v>
      </c>
      <c r="G463" s="985" t="b">
        <v>1</v>
      </c>
      <c r="H463" s="999"/>
      <c r="I463" s="991"/>
      <c r="J463" s="1022"/>
      <c r="K463" s="985" t="b">
        <v>0</v>
      </c>
      <c r="L463" s="999"/>
      <c r="M463" s="991"/>
      <c r="N463" s="1022"/>
      <c r="O463" s="985" t="b">
        <v>0</v>
      </c>
    </row>
    <row r="464" spans="1:15">
      <c r="A464" s="1918">
        <v>115.467391304348</v>
      </c>
      <c r="B464" s="982" t="s">
        <v>728</v>
      </c>
      <c r="C464" s="1918" t="s">
        <v>10399</v>
      </c>
      <c r="D464" s="1918" t="s">
        <v>10400</v>
      </c>
      <c r="E464" s="991" t="s">
        <v>1551</v>
      </c>
      <c r="F464" s="990">
        <v>45877</v>
      </c>
      <c r="G464" s="985" t="b">
        <v>1</v>
      </c>
      <c r="H464" s="999"/>
      <c r="I464" s="991"/>
      <c r="J464" s="1022"/>
      <c r="K464" s="985" t="b">
        <v>0</v>
      </c>
      <c r="L464" s="999"/>
      <c r="M464" s="991"/>
      <c r="N464" s="1022"/>
      <c r="O464" s="985" t="b">
        <v>0</v>
      </c>
    </row>
    <row r="465" spans="1:15">
      <c r="A465" s="1918">
        <v>116.663043478261</v>
      </c>
      <c r="B465" s="982" t="s">
        <v>2045</v>
      </c>
      <c r="C465" s="1918"/>
      <c r="D465" s="1918"/>
      <c r="E465" s="991" t="s">
        <v>1551</v>
      </c>
      <c r="F465" s="990">
        <v>45877</v>
      </c>
      <c r="G465" s="985" t="b">
        <v>1</v>
      </c>
      <c r="H465" s="999"/>
      <c r="I465" s="991"/>
      <c r="J465" s="1022"/>
      <c r="K465" s="985" t="b">
        <v>0</v>
      </c>
      <c r="L465" s="999"/>
      <c r="M465" s="991"/>
      <c r="N465" s="1022"/>
      <c r="O465" s="985" t="b">
        <v>0</v>
      </c>
    </row>
    <row r="466" spans="1:15">
      <c r="A466" s="1918">
        <v>117.85869565217401</v>
      </c>
      <c r="B466" s="982" t="s">
        <v>2046</v>
      </c>
      <c r="C466" s="1918"/>
      <c r="D466" s="1918"/>
      <c r="E466" s="991" t="s">
        <v>1551</v>
      </c>
      <c r="F466" s="990">
        <v>45877</v>
      </c>
      <c r="G466" s="985" t="b">
        <v>1</v>
      </c>
      <c r="H466" s="999"/>
      <c r="I466" s="991"/>
      <c r="J466" s="1022"/>
      <c r="K466" s="985" t="b">
        <v>0</v>
      </c>
      <c r="L466" s="999"/>
      <c r="M466" s="991"/>
      <c r="N466" s="1022"/>
      <c r="O466" s="985" t="b">
        <v>0</v>
      </c>
    </row>
    <row r="467" spans="1:15">
      <c r="A467" s="1917">
        <v>86</v>
      </c>
      <c r="B467" s="980" t="s">
        <v>362</v>
      </c>
      <c r="C467" s="1917" t="s">
        <v>10405</v>
      </c>
      <c r="D467" s="1917" t="s">
        <v>10406</v>
      </c>
      <c r="E467" s="992" t="s">
        <v>1551</v>
      </c>
      <c r="F467" s="989">
        <v>45877</v>
      </c>
      <c r="G467" s="983" t="b">
        <v>1</v>
      </c>
      <c r="H467" s="999"/>
      <c r="I467" s="992"/>
      <c r="J467" s="989"/>
      <c r="K467" s="983" t="b">
        <v>0</v>
      </c>
      <c r="L467" s="999"/>
      <c r="M467" s="992"/>
      <c r="N467" s="989"/>
      <c r="O467" s="983" t="b">
        <v>0</v>
      </c>
    </row>
    <row r="468" spans="1:15">
      <c r="A468" s="1917">
        <v>120.25</v>
      </c>
      <c r="B468" s="981" t="s">
        <v>2049</v>
      </c>
      <c r="C468" s="1917"/>
      <c r="D468" s="1917"/>
      <c r="E468" s="992" t="s">
        <v>1551</v>
      </c>
      <c r="F468" s="989">
        <v>45877</v>
      </c>
      <c r="G468" s="984" t="b">
        <v>1</v>
      </c>
      <c r="H468" s="999"/>
      <c r="I468" s="993"/>
      <c r="J468" s="989"/>
      <c r="K468" s="984" t="b">
        <v>0</v>
      </c>
      <c r="L468" s="999"/>
      <c r="M468" s="993"/>
      <c r="N468" s="989"/>
      <c r="O468" s="984" t="b">
        <v>0</v>
      </c>
    </row>
    <row r="469" spans="1:15">
      <c r="A469" s="1917">
        <v>121.445652173913</v>
      </c>
      <c r="B469" s="981" t="s">
        <v>2050</v>
      </c>
      <c r="C469" s="1917" t="s">
        <v>10399</v>
      </c>
      <c r="D469" s="1917" t="s">
        <v>10400</v>
      </c>
      <c r="E469" s="992" t="s">
        <v>1551</v>
      </c>
      <c r="F469" s="989">
        <v>45877</v>
      </c>
      <c r="G469" s="984" t="b">
        <v>1</v>
      </c>
      <c r="H469" s="999"/>
      <c r="I469" s="993"/>
      <c r="J469" s="989"/>
      <c r="K469" s="984" t="b">
        <v>0</v>
      </c>
      <c r="L469" s="999"/>
      <c r="M469" s="993"/>
      <c r="N469" s="989"/>
      <c r="O469" s="984" t="b">
        <v>0</v>
      </c>
    </row>
    <row r="470" spans="1:15">
      <c r="A470" s="1917"/>
      <c r="B470" s="981" t="s">
        <v>409</v>
      </c>
      <c r="C470" s="1917"/>
      <c r="D470" s="1917"/>
      <c r="E470" s="992" t="s">
        <v>1551</v>
      </c>
      <c r="F470" s="989">
        <v>45877</v>
      </c>
      <c r="G470" s="984" t="b">
        <v>1</v>
      </c>
      <c r="H470" s="999"/>
      <c r="I470" s="993"/>
      <c r="J470" s="989"/>
      <c r="K470" s="984" t="b">
        <v>0</v>
      </c>
      <c r="L470" s="999"/>
      <c r="M470" s="993"/>
      <c r="N470" s="989"/>
      <c r="O470" s="984" t="b">
        <v>0</v>
      </c>
    </row>
    <row r="471" spans="1:15">
      <c r="A471" s="1917"/>
      <c r="B471" s="981" t="s">
        <v>9</v>
      </c>
      <c r="C471" s="1917"/>
      <c r="D471" s="1917"/>
      <c r="E471" s="992" t="s">
        <v>1551</v>
      </c>
      <c r="F471" s="989">
        <v>45877</v>
      </c>
      <c r="G471" s="984" t="b">
        <v>1</v>
      </c>
      <c r="H471" s="999"/>
      <c r="I471" s="993"/>
      <c r="J471" s="989"/>
      <c r="K471" s="984" t="b">
        <v>0</v>
      </c>
      <c r="L471" s="999"/>
      <c r="M471" s="993"/>
      <c r="N471" s="989"/>
      <c r="O471" s="984" t="b">
        <v>0</v>
      </c>
    </row>
    <row r="472" spans="1:15">
      <c r="A472" s="1917"/>
      <c r="B472" s="981" t="s">
        <v>2051</v>
      </c>
      <c r="C472" s="1917"/>
      <c r="D472" s="1917"/>
      <c r="E472" s="992" t="s">
        <v>1551</v>
      </c>
      <c r="F472" s="989">
        <v>45877</v>
      </c>
      <c r="G472" s="984" t="b">
        <v>1</v>
      </c>
      <c r="H472" s="999"/>
      <c r="I472" s="993"/>
      <c r="J472" s="989"/>
      <c r="K472" s="984" t="b">
        <v>0</v>
      </c>
      <c r="L472" s="999"/>
      <c r="M472" s="993"/>
      <c r="N472" s="989"/>
      <c r="O472" s="984" t="b">
        <v>0</v>
      </c>
    </row>
    <row r="473" spans="1:15">
      <c r="A473" s="1917"/>
      <c r="B473" s="981" t="s">
        <v>2052</v>
      </c>
      <c r="C473" s="1917"/>
      <c r="D473" s="1917"/>
      <c r="E473" s="992" t="s">
        <v>1551</v>
      </c>
      <c r="F473" s="989">
        <v>45877</v>
      </c>
      <c r="G473" s="984" t="b">
        <v>1</v>
      </c>
      <c r="H473" s="999"/>
      <c r="I473" s="993"/>
      <c r="J473" s="989"/>
      <c r="K473" s="984" t="b">
        <v>0</v>
      </c>
      <c r="L473" s="999"/>
      <c r="M473" s="993"/>
      <c r="N473" s="989"/>
      <c r="O473" s="984" t="b">
        <v>0</v>
      </c>
    </row>
    <row r="474" spans="1:15">
      <c r="A474" s="1918">
        <v>87</v>
      </c>
      <c r="B474" s="982" t="s">
        <v>2041</v>
      </c>
      <c r="C474" s="1918" t="s">
        <v>10407</v>
      </c>
      <c r="D474" s="1918" t="s">
        <v>10408</v>
      </c>
      <c r="E474" s="991" t="s">
        <v>1551</v>
      </c>
      <c r="F474" s="990">
        <v>45878</v>
      </c>
      <c r="G474" s="985" t="b">
        <v>1</v>
      </c>
      <c r="H474" s="999"/>
      <c r="I474" s="991"/>
      <c r="J474" s="1022"/>
      <c r="K474" s="985" t="b">
        <v>0</v>
      </c>
      <c r="L474" s="999"/>
      <c r="M474" s="991"/>
      <c r="N474" s="1022"/>
      <c r="O474" s="985" t="b">
        <v>0</v>
      </c>
    </row>
    <row r="475" spans="1:15">
      <c r="A475" s="1918">
        <v>123.836956521739</v>
      </c>
      <c r="B475" s="982" t="s">
        <v>306</v>
      </c>
      <c r="C475" s="1918"/>
      <c r="D475" s="1918"/>
      <c r="E475" s="991" t="s">
        <v>1551</v>
      </c>
      <c r="F475" s="990">
        <v>45878</v>
      </c>
      <c r="G475" s="985" t="b">
        <v>1</v>
      </c>
      <c r="H475" s="999"/>
      <c r="I475" s="991"/>
      <c r="J475" s="1022"/>
      <c r="K475" s="985" t="b">
        <v>0</v>
      </c>
      <c r="L475" s="999"/>
      <c r="M475" s="991"/>
      <c r="N475" s="1022"/>
      <c r="O475" s="985" t="b">
        <v>0</v>
      </c>
    </row>
    <row r="476" spans="1:15">
      <c r="A476" s="1918">
        <v>125.032608695652</v>
      </c>
      <c r="B476" s="982" t="s">
        <v>2043</v>
      </c>
      <c r="C476" s="1918"/>
      <c r="D476" s="1918"/>
      <c r="E476" s="991" t="s">
        <v>1551</v>
      </c>
      <c r="F476" s="990">
        <v>45878</v>
      </c>
      <c r="G476" s="985" t="b">
        <v>1</v>
      </c>
      <c r="H476" s="999"/>
      <c r="I476" s="991"/>
      <c r="J476" s="1022"/>
      <c r="K476" s="985" t="b">
        <v>0</v>
      </c>
      <c r="L476" s="999"/>
      <c r="M476" s="991"/>
      <c r="N476" s="1022"/>
      <c r="O476" s="985" t="b">
        <v>0</v>
      </c>
    </row>
    <row r="477" spans="1:15">
      <c r="A477" s="1918">
        <v>126.22826086956501</v>
      </c>
      <c r="B477" s="982" t="s">
        <v>2044</v>
      </c>
      <c r="C477" s="1918"/>
      <c r="D477" s="1918"/>
      <c r="E477" s="991" t="s">
        <v>1551</v>
      </c>
      <c r="F477" s="990">
        <v>45878</v>
      </c>
      <c r="G477" s="985" t="b">
        <v>1</v>
      </c>
      <c r="H477" s="999"/>
      <c r="I477" s="991"/>
      <c r="J477" s="1022"/>
      <c r="K477" s="985" t="b">
        <v>0</v>
      </c>
      <c r="L477" s="999"/>
      <c r="M477" s="991"/>
      <c r="N477" s="1022"/>
      <c r="O477" s="985" t="b">
        <v>0</v>
      </c>
    </row>
    <row r="478" spans="1:15">
      <c r="A478" s="1918">
        <v>127.423913043478</v>
      </c>
      <c r="B478" s="982" t="s">
        <v>728</v>
      </c>
      <c r="C478" s="1918" t="s">
        <v>10399</v>
      </c>
      <c r="D478" s="1918" t="s">
        <v>10400</v>
      </c>
      <c r="E478" s="991" t="s">
        <v>1551</v>
      </c>
      <c r="F478" s="990">
        <v>45878</v>
      </c>
      <c r="G478" s="985" t="b">
        <v>1</v>
      </c>
      <c r="H478" s="999"/>
      <c r="I478" s="991"/>
      <c r="J478" s="1022"/>
      <c r="K478" s="985" t="b">
        <v>0</v>
      </c>
      <c r="L478" s="999"/>
      <c r="M478" s="991"/>
      <c r="N478" s="1022"/>
      <c r="O478" s="985" t="b">
        <v>0</v>
      </c>
    </row>
    <row r="479" spans="1:15">
      <c r="A479" s="1918">
        <v>128.619565217391</v>
      </c>
      <c r="B479" s="982" t="s">
        <v>2045</v>
      </c>
      <c r="C479" s="1918"/>
      <c r="D479" s="1918"/>
      <c r="E479" s="991" t="s">
        <v>1551</v>
      </c>
      <c r="F479" s="990">
        <v>45878</v>
      </c>
      <c r="G479" s="985" t="b">
        <v>1</v>
      </c>
      <c r="H479" s="999"/>
      <c r="I479" s="991"/>
      <c r="J479" s="1022"/>
      <c r="K479" s="985" t="b">
        <v>0</v>
      </c>
      <c r="L479" s="999"/>
      <c r="M479" s="991"/>
      <c r="N479" s="1022"/>
      <c r="O479" s="985" t="b">
        <v>0</v>
      </c>
    </row>
    <row r="480" spans="1:15">
      <c r="A480" s="1918">
        <v>129.815217391304</v>
      </c>
      <c r="B480" s="982" t="s">
        <v>2046</v>
      </c>
      <c r="C480" s="1918"/>
      <c r="D480" s="1918"/>
      <c r="E480" s="991" t="s">
        <v>1551</v>
      </c>
      <c r="F480" s="990">
        <v>45878</v>
      </c>
      <c r="G480" s="985" t="b">
        <v>1</v>
      </c>
      <c r="H480" s="999"/>
      <c r="I480" s="991"/>
      <c r="J480" s="1022"/>
      <c r="K480" s="985" t="b">
        <v>0</v>
      </c>
      <c r="L480" s="999"/>
      <c r="M480" s="991"/>
      <c r="N480" s="1022"/>
      <c r="O480" s="985" t="b">
        <v>0</v>
      </c>
    </row>
    <row r="481" spans="1:15">
      <c r="A481" s="1917">
        <v>87</v>
      </c>
      <c r="B481" s="980" t="s">
        <v>362</v>
      </c>
      <c r="C481" s="1917" t="s">
        <v>10407</v>
      </c>
      <c r="D481" s="1917" t="s">
        <v>10408</v>
      </c>
      <c r="E481" s="992" t="s">
        <v>1551</v>
      </c>
      <c r="F481" s="989">
        <v>45878</v>
      </c>
      <c r="G481" s="983" t="b">
        <v>1</v>
      </c>
      <c r="H481" s="999"/>
      <c r="I481" s="992"/>
      <c r="J481" s="989"/>
      <c r="K481" s="983" t="b">
        <v>0</v>
      </c>
      <c r="L481" s="999"/>
      <c r="M481" s="992"/>
      <c r="N481" s="989"/>
      <c r="O481" s="983" t="b">
        <v>0</v>
      </c>
    </row>
    <row r="482" spans="1:15">
      <c r="A482" s="1917">
        <v>132.20652173913001</v>
      </c>
      <c r="B482" s="981" t="s">
        <v>2049</v>
      </c>
      <c r="C482" s="1917"/>
      <c r="D482" s="1917"/>
      <c r="E482" s="992" t="s">
        <v>1551</v>
      </c>
      <c r="F482" s="989">
        <v>45878</v>
      </c>
      <c r="G482" s="984" t="b">
        <v>1</v>
      </c>
      <c r="H482" s="999"/>
      <c r="I482" s="993"/>
      <c r="J482" s="989"/>
      <c r="K482" s="984" t="b">
        <v>0</v>
      </c>
      <c r="L482" s="999"/>
      <c r="M482" s="993"/>
      <c r="N482" s="989"/>
      <c r="O482" s="984" t="b">
        <v>0</v>
      </c>
    </row>
    <row r="483" spans="1:15">
      <c r="A483" s="1917">
        <v>133.40217391304299</v>
      </c>
      <c r="B483" s="981" t="s">
        <v>2050</v>
      </c>
      <c r="C483" s="1917" t="s">
        <v>10399</v>
      </c>
      <c r="D483" s="1917" t="s">
        <v>10400</v>
      </c>
      <c r="E483" s="992" t="s">
        <v>1551</v>
      </c>
      <c r="F483" s="989">
        <v>45878</v>
      </c>
      <c r="G483" s="984" t="b">
        <v>1</v>
      </c>
      <c r="H483" s="999"/>
      <c r="I483" s="993"/>
      <c r="J483" s="989"/>
      <c r="K483" s="984" t="b">
        <v>0</v>
      </c>
      <c r="L483" s="999"/>
      <c r="M483" s="993"/>
      <c r="N483" s="989"/>
      <c r="O483" s="984" t="b">
        <v>0</v>
      </c>
    </row>
    <row r="484" spans="1:15">
      <c r="A484" s="1917"/>
      <c r="B484" s="981" t="s">
        <v>409</v>
      </c>
      <c r="C484" s="1917"/>
      <c r="D484" s="1917"/>
      <c r="E484" s="992" t="s">
        <v>1551</v>
      </c>
      <c r="F484" s="989">
        <v>45878</v>
      </c>
      <c r="G484" s="984" t="b">
        <v>1</v>
      </c>
      <c r="H484" s="999"/>
      <c r="I484" s="993"/>
      <c r="J484" s="989"/>
      <c r="K484" s="984" t="b">
        <v>0</v>
      </c>
      <c r="L484" s="999"/>
      <c r="M484" s="993"/>
      <c r="N484" s="989"/>
      <c r="O484" s="984" t="b">
        <v>0</v>
      </c>
    </row>
    <row r="485" spans="1:15">
      <c r="A485" s="1917"/>
      <c r="B485" s="981" t="s">
        <v>9</v>
      </c>
      <c r="C485" s="1917"/>
      <c r="D485" s="1917"/>
      <c r="E485" s="992" t="s">
        <v>1551</v>
      </c>
      <c r="F485" s="989">
        <v>45878</v>
      </c>
      <c r="G485" s="984" t="b">
        <v>1</v>
      </c>
      <c r="H485" s="999"/>
      <c r="I485" s="993"/>
      <c r="J485" s="989"/>
      <c r="K485" s="984" t="b">
        <v>0</v>
      </c>
      <c r="L485" s="999"/>
      <c r="M485" s="993"/>
      <c r="N485" s="989"/>
      <c r="O485" s="984" t="b">
        <v>0</v>
      </c>
    </row>
    <row r="486" spans="1:15">
      <c r="A486" s="1917"/>
      <c r="B486" s="981" t="s">
        <v>2051</v>
      </c>
      <c r="C486" s="1917"/>
      <c r="D486" s="1917"/>
      <c r="E486" s="992" t="s">
        <v>1551</v>
      </c>
      <c r="F486" s="989">
        <v>45878</v>
      </c>
      <c r="G486" s="984" t="b">
        <v>1</v>
      </c>
      <c r="H486" s="999"/>
      <c r="I486" s="993"/>
      <c r="J486" s="989"/>
      <c r="K486" s="984" t="b">
        <v>0</v>
      </c>
      <c r="L486" s="999"/>
      <c r="M486" s="993"/>
      <c r="N486" s="989"/>
      <c r="O486" s="984" t="b">
        <v>0</v>
      </c>
    </row>
    <row r="487" spans="1:15">
      <c r="A487" s="1917"/>
      <c r="B487" s="981" t="s">
        <v>2052</v>
      </c>
      <c r="C487" s="1917"/>
      <c r="D487" s="1917"/>
      <c r="E487" s="992" t="s">
        <v>1551</v>
      </c>
      <c r="F487" s="989">
        <v>45878</v>
      </c>
      <c r="G487" s="984" t="b">
        <v>1</v>
      </c>
      <c r="H487" s="999"/>
      <c r="I487" s="993"/>
      <c r="J487" s="989"/>
      <c r="K487" s="984" t="b">
        <v>0</v>
      </c>
      <c r="L487" s="999"/>
      <c r="M487" s="993"/>
      <c r="N487" s="989"/>
      <c r="O487" s="984" t="b">
        <v>0</v>
      </c>
    </row>
    <row r="488" spans="1:15">
      <c r="A488" s="1918">
        <v>88</v>
      </c>
      <c r="B488" s="982" t="s">
        <v>2041</v>
      </c>
      <c r="C488" s="1918" t="s">
        <v>10409</v>
      </c>
      <c r="D488" s="1918" t="s">
        <v>10410</v>
      </c>
      <c r="E488" s="991" t="s">
        <v>10411</v>
      </c>
      <c r="F488" s="990">
        <v>45879</v>
      </c>
      <c r="G488" s="985" t="b">
        <v>1</v>
      </c>
      <c r="H488" s="999"/>
      <c r="I488" s="991"/>
      <c r="J488" s="1022"/>
      <c r="K488" s="985" t="b">
        <v>0</v>
      </c>
      <c r="L488" s="999"/>
      <c r="M488" s="991"/>
      <c r="N488" s="1022"/>
      <c r="O488" s="985" t="b">
        <v>0</v>
      </c>
    </row>
    <row r="489" spans="1:15">
      <c r="A489" s="1918">
        <v>135.79347826086999</v>
      </c>
      <c r="B489" s="982" t="s">
        <v>306</v>
      </c>
      <c r="C489" s="1918"/>
      <c r="D489" s="1918"/>
      <c r="E489" s="991" t="s">
        <v>10411</v>
      </c>
      <c r="F489" s="990">
        <v>45879</v>
      </c>
      <c r="G489" s="985" t="b">
        <v>1</v>
      </c>
      <c r="H489" s="999"/>
      <c r="I489" s="991"/>
      <c r="J489" s="1022"/>
      <c r="K489" s="985" t="b">
        <v>0</v>
      </c>
      <c r="L489" s="999"/>
      <c r="M489" s="991"/>
      <c r="N489" s="1022"/>
      <c r="O489" s="985" t="b">
        <v>0</v>
      </c>
    </row>
    <row r="490" spans="1:15">
      <c r="A490" s="1918">
        <v>136.98913043478299</v>
      </c>
      <c r="B490" s="982" t="s">
        <v>2043</v>
      </c>
      <c r="C490" s="1918"/>
      <c r="D490" s="1918"/>
      <c r="E490" s="991" t="s">
        <v>10411</v>
      </c>
      <c r="F490" s="990">
        <v>45879</v>
      </c>
      <c r="G490" s="985" t="b">
        <v>1</v>
      </c>
      <c r="H490" s="999"/>
      <c r="I490" s="991"/>
      <c r="J490" s="1022"/>
      <c r="K490" s="985" t="b">
        <v>0</v>
      </c>
      <c r="L490" s="999"/>
      <c r="M490" s="991"/>
      <c r="N490" s="1022"/>
      <c r="O490" s="985" t="b">
        <v>0</v>
      </c>
    </row>
    <row r="491" spans="1:15">
      <c r="A491" s="1918">
        <v>138.184782608696</v>
      </c>
      <c r="B491" s="982" t="s">
        <v>2044</v>
      </c>
      <c r="C491" s="1918"/>
      <c r="D491" s="1918"/>
      <c r="E491" s="991" t="s">
        <v>10411</v>
      </c>
      <c r="F491" s="990">
        <v>45879</v>
      </c>
      <c r="G491" s="985" t="b">
        <v>1</v>
      </c>
      <c r="H491" s="999"/>
      <c r="I491" s="991"/>
      <c r="J491" s="1022"/>
      <c r="K491" s="985" t="b">
        <v>0</v>
      </c>
      <c r="L491" s="999"/>
      <c r="M491" s="991"/>
      <c r="N491" s="1022"/>
      <c r="O491" s="985" t="b">
        <v>0</v>
      </c>
    </row>
    <row r="492" spans="1:15">
      <c r="A492" s="1918">
        <v>139.380434782609</v>
      </c>
      <c r="B492" s="982" t="s">
        <v>728</v>
      </c>
      <c r="C492" s="1918" t="s">
        <v>10399</v>
      </c>
      <c r="D492" s="1918" t="s">
        <v>10400</v>
      </c>
      <c r="E492" s="991" t="s">
        <v>10411</v>
      </c>
      <c r="F492" s="990">
        <v>45879</v>
      </c>
      <c r="G492" s="985" t="b">
        <v>1</v>
      </c>
      <c r="H492" s="999"/>
      <c r="I492" s="991"/>
      <c r="J492" s="1022"/>
      <c r="K492" s="985" t="b">
        <v>0</v>
      </c>
      <c r="L492" s="999"/>
      <c r="M492" s="991"/>
      <c r="N492" s="1022"/>
      <c r="O492" s="985" t="b">
        <v>0</v>
      </c>
    </row>
    <row r="493" spans="1:15">
      <c r="A493" s="1918">
        <v>140.576086956522</v>
      </c>
      <c r="B493" s="982" t="s">
        <v>2045</v>
      </c>
      <c r="C493" s="1918"/>
      <c r="D493" s="1918"/>
      <c r="E493" s="991" t="s">
        <v>10411</v>
      </c>
      <c r="F493" s="990">
        <v>45879</v>
      </c>
      <c r="G493" s="985" t="b">
        <v>1</v>
      </c>
      <c r="H493" s="999"/>
      <c r="I493" s="991"/>
      <c r="J493" s="1022"/>
      <c r="K493" s="985" t="b">
        <v>0</v>
      </c>
      <c r="L493" s="999"/>
      <c r="M493" s="991"/>
      <c r="N493" s="1022"/>
      <c r="O493" s="985" t="b">
        <v>0</v>
      </c>
    </row>
    <row r="494" spans="1:15">
      <c r="A494" s="1918">
        <v>141.77173913043501</v>
      </c>
      <c r="B494" s="982" t="s">
        <v>2046</v>
      </c>
      <c r="C494" s="1918"/>
      <c r="D494" s="1918"/>
      <c r="E494" s="991" t="s">
        <v>10411</v>
      </c>
      <c r="F494" s="990">
        <v>45879</v>
      </c>
      <c r="G494" s="985" t="b">
        <v>1</v>
      </c>
      <c r="H494" s="999"/>
      <c r="I494" s="991"/>
      <c r="J494" s="1022"/>
      <c r="K494" s="985" t="b">
        <v>0</v>
      </c>
      <c r="L494" s="999"/>
      <c r="M494" s="991"/>
      <c r="N494" s="1022"/>
      <c r="O494" s="985" t="b">
        <v>0</v>
      </c>
    </row>
    <row r="495" spans="1:15">
      <c r="A495" s="1917">
        <v>88</v>
      </c>
      <c r="B495" s="980" t="s">
        <v>362</v>
      </c>
      <c r="C495" s="1917" t="s">
        <v>10409</v>
      </c>
      <c r="D495" s="1917" t="s">
        <v>10410</v>
      </c>
      <c r="E495" s="992" t="s">
        <v>10411</v>
      </c>
      <c r="F495" s="989">
        <v>45879</v>
      </c>
      <c r="G495" s="983" t="b">
        <v>1</v>
      </c>
      <c r="H495" s="999"/>
      <c r="I495" s="992"/>
      <c r="J495" s="989"/>
      <c r="K495" s="983" t="b">
        <v>0</v>
      </c>
      <c r="L495" s="999"/>
      <c r="M495" s="992"/>
      <c r="N495" s="989"/>
      <c r="O495" s="983" t="b">
        <v>0</v>
      </c>
    </row>
    <row r="496" spans="1:15">
      <c r="A496" s="1917">
        <v>144.16304347826099</v>
      </c>
      <c r="B496" s="981" t="s">
        <v>2049</v>
      </c>
      <c r="C496" s="1917"/>
      <c r="D496" s="1917"/>
      <c r="E496" s="992" t="s">
        <v>10411</v>
      </c>
      <c r="F496" s="989">
        <v>45879</v>
      </c>
      <c r="G496" s="984" t="b">
        <v>1</v>
      </c>
      <c r="H496" s="999"/>
      <c r="I496" s="993"/>
      <c r="J496" s="989"/>
      <c r="K496" s="984" t="b">
        <v>0</v>
      </c>
      <c r="L496" s="999"/>
      <c r="M496" s="993"/>
      <c r="N496" s="989"/>
      <c r="O496" s="984" t="b">
        <v>0</v>
      </c>
    </row>
    <row r="497" spans="1:15">
      <c r="A497" s="1917">
        <v>145.35869565217399</v>
      </c>
      <c r="B497" s="981" t="s">
        <v>2050</v>
      </c>
      <c r="C497" s="1917" t="s">
        <v>10399</v>
      </c>
      <c r="D497" s="1917" t="s">
        <v>10400</v>
      </c>
      <c r="E497" s="992" t="s">
        <v>10411</v>
      </c>
      <c r="F497" s="989">
        <v>45879</v>
      </c>
      <c r="G497" s="984" t="b">
        <v>1</v>
      </c>
      <c r="H497" s="999"/>
      <c r="I497" s="993"/>
      <c r="J497" s="989"/>
      <c r="K497" s="984" t="b">
        <v>0</v>
      </c>
      <c r="L497" s="999"/>
      <c r="M497" s="993"/>
      <c r="N497" s="989"/>
      <c r="O497" s="984" t="b">
        <v>0</v>
      </c>
    </row>
    <row r="498" spans="1:15">
      <c r="A498" s="1917"/>
      <c r="B498" s="981" t="s">
        <v>409</v>
      </c>
      <c r="C498" s="1917"/>
      <c r="D498" s="1917"/>
      <c r="E498" s="992" t="s">
        <v>10411</v>
      </c>
      <c r="F498" s="989">
        <v>45879</v>
      </c>
      <c r="G498" s="984" t="b">
        <v>1</v>
      </c>
      <c r="H498" s="999"/>
      <c r="I498" s="993"/>
      <c r="J498" s="989"/>
      <c r="K498" s="984" t="b">
        <v>0</v>
      </c>
      <c r="L498" s="999"/>
      <c r="M498" s="993"/>
      <c r="N498" s="989"/>
      <c r="O498" s="984" t="b">
        <v>0</v>
      </c>
    </row>
    <row r="499" spans="1:15">
      <c r="A499" s="1917"/>
      <c r="B499" s="981" t="s">
        <v>9</v>
      </c>
      <c r="C499" s="1917"/>
      <c r="D499" s="1917"/>
      <c r="E499" s="992" t="s">
        <v>10411</v>
      </c>
      <c r="F499" s="989">
        <v>45879</v>
      </c>
      <c r="G499" s="984" t="b">
        <v>1</v>
      </c>
      <c r="H499" s="999"/>
      <c r="I499" s="993"/>
      <c r="J499" s="989"/>
      <c r="K499" s="984" t="b">
        <v>0</v>
      </c>
      <c r="L499" s="999"/>
      <c r="M499" s="993"/>
      <c r="N499" s="989"/>
      <c r="O499" s="984" t="b">
        <v>0</v>
      </c>
    </row>
    <row r="500" spans="1:15">
      <c r="A500" s="1917"/>
      <c r="B500" s="981" t="s">
        <v>2051</v>
      </c>
      <c r="C500" s="1917"/>
      <c r="D500" s="1917"/>
      <c r="E500" s="992" t="s">
        <v>10411</v>
      </c>
      <c r="F500" s="989">
        <v>45879</v>
      </c>
      <c r="G500" s="984" t="b">
        <v>1</v>
      </c>
      <c r="H500" s="999"/>
      <c r="I500" s="993"/>
      <c r="J500" s="989"/>
      <c r="K500" s="984" t="b">
        <v>0</v>
      </c>
      <c r="L500" s="999"/>
      <c r="M500" s="993"/>
      <c r="N500" s="989"/>
      <c r="O500" s="984" t="b">
        <v>0</v>
      </c>
    </row>
    <row r="501" spans="1:15">
      <c r="A501" s="1917"/>
      <c r="B501" s="981" t="s">
        <v>2052</v>
      </c>
      <c r="C501" s="1917"/>
      <c r="D501" s="1917"/>
      <c r="E501" s="992" t="s">
        <v>10411</v>
      </c>
      <c r="F501" s="989">
        <v>45879</v>
      </c>
      <c r="G501" s="984" t="b">
        <v>1</v>
      </c>
      <c r="H501" s="999"/>
      <c r="I501" s="993"/>
      <c r="J501" s="989"/>
      <c r="K501" s="984" t="b">
        <v>0</v>
      </c>
      <c r="L501" s="999"/>
      <c r="M501" s="993"/>
      <c r="N501" s="989"/>
      <c r="O501" s="984" t="b">
        <v>0</v>
      </c>
    </row>
    <row r="502" spans="1:15">
      <c r="A502" s="1918">
        <v>89</v>
      </c>
      <c r="B502" s="982" t="s">
        <v>2041</v>
      </c>
      <c r="C502" s="1918" t="s">
        <v>10412</v>
      </c>
      <c r="D502" s="1918" t="s">
        <v>10413</v>
      </c>
      <c r="E502" s="991" t="s">
        <v>10411</v>
      </c>
      <c r="F502" s="990">
        <v>45879</v>
      </c>
      <c r="G502" s="985" t="b">
        <v>1</v>
      </c>
      <c r="H502" s="999"/>
      <c r="I502" s="991"/>
      <c r="J502" s="1022"/>
      <c r="K502" s="985" t="b">
        <v>0</v>
      </c>
      <c r="L502" s="999"/>
      <c r="M502" s="991"/>
      <c r="N502" s="1022"/>
      <c r="O502" s="985" t="b">
        <v>0</v>
      </c>
    </row>
    <row r="503" spans="1:15">
      <c r="A503" s="1918">
        <v>143.627009222661</v>
      </c>
      <c r="B503" s="982" t="s">
        <v>306</v>
      </c>
      <c r="C503" s="1918"/>
      <c r="D503" s="1918"/>
      <c r="E503" s="991" t="s">
        <v>10411</v>
      </c>
      <c r="F503" s="990">
        <v>45879</v>
      </c>
      <c r="G503" s="985" t="b">
        <v>1</v>
      </c>
      <c r="H503" s="999"/>
      <c r="I503" s="991"/>
      <c r="J503" s="1022"/>
      <c r="K503" s="985" t="b">
        <v>0</v>
      </c>
      <c r="L503" s="999"/>
      <c r="M503" s="991"/>
      <c r="N503" s="1022"/>
      <c r="O503" s="985" t="b">
        <v>0</v>
      </c>
    </row>
    <row r="504" spans="1:15">
      <c r="A504" s="1918">
        <v>145.70474308300399</v>
      </c>
      <c r="B504" s="982" t="s">
        <v>2043</v>
      </c>
      <c r="C504" s="1918"/>
      <c r="D504" s="1918"/>
      <c r="E504" s="991" t="s">
        <v>10411</v>
      </c>
      <c r="F504" s="990">
        <v>45879</v>
      </c>
      <c r="G504" s="985" t="b">
        <v>1</v>
      </c>
      <c r="H504" s="999"/>
      <c r="I504" s="991"/>
      <c r="J504" s="1022"/>
      <c r="K504" s="985" t="b">
        <v>0</v>
      </c>
      <c r="L504" s="999"/>
      <c r="M504" s="991"/>
      <c r="N504" s="1022"/>
      <c r="O504" s="985" t="b">
        <v>0</v>
      </c>
    </row>
    <row r="505" spans="1:15">
      <c r="A505" s="1918">
        <v>147.78247694334601</v>
      </c>
      <c r="B505" s="982" t="s">
        <v>2044</v>
      </c>
      <c r="C505" s="1918"/>
      <c r="D505" s="1918"/>
      <c r="E505" s="991" t="s">
        <v>10411</v>
      </c>
      <c r="F505" s="990">
        <v>45879</v>
      </c>
      <c r="G505" s="985" t="b">
        <v>1</v>
      </c>
      <c r="H505" s="999"/>
      <c r="I505" s="991"/>
      <c r="J505" s="1022"/>
      <c r="K505" s="985" t="b">
        <v>0</v>
      </c>
      <c r="L505" s="999"/>
      <c r="M505" s="991"/>
      <c r="N505" s="1022"/>
      <c r="O505" s="985" t="b">
        <v>0</v>
      </c>
    </row>
    <row r="506" spans="1:15">
      <c r="A506" s="1918">
        <v>149.860210803689</v>
      </c>
      <c r="B506" s="982" t="s">
        <v>728</v>
      </c>
      <c r="C506" s="1918" t="s">
        <v>10399</v>
      </c>
      <c r="D506" s="1918" t="s">
        <v>10400</v>
      </c>
      <c r="E506" s="991" t="s">
        <v>10411</v>
      </c>
      <c r="F506" s="990">
        <v>45879</v>
      </c>
      <c r="G506" s="985" t="b">
        <v>1</v>
      </c>
      <c r="H506" s="999"/>
      <c r="I506" s="991"/>
      <c r="J506" s="1022"/>
      <c r="K506" s="985" t="b">
        <v>0</v>
      </c>
      <c r="L506" s="999"/>
      <c r="M506" s="991"/>
      <c r="N506" s="1022"/>
      <c r="O506" s="985" t="b">
        <v>0</v>
      </c>
    </row>
    <row r="507" spans="1:15">
      <c r="A507" s="1918">
        <v>151.93794466403199</v>
      </c>
      <c r="B507" s="982" t="s">
        <v>2045</v>
      </c>
      <c r="C507" s="1918"/>
      <c r="D507" s="1918"/>
      <c r="E507" s="991" t="s">
        <v>10411</v>
      </c>
      <c r="F507" s="990">
        <v>45879</v>
      </c>
      <c r="G507" s="985" t="b">
        <v>1</v>
      </c>
      <c r="H507" s="999"/>
      <c r="I507" s="991"/>
      <c r="J507" s="1022"/>
      <c r="K507" s="985" t="b">
        <v>0</v>
      </c>
      <c r="L507" s="999"/>
      <c r="M507" s="991"/>
      <c r="N507" s="1022"/>
      <c r="O507" s="985" t="b">
        <v>0</v>
      </c>
    </row>
    <row r="508" spans="1:15">
      <c r="A508" s="1918">
        <v>154.01567852437401</v>
      </c>
      <c r="B508" s="982" t="s">
        <v>2046</v>
      </c>
      <c r="C508" s="1918"/>
      <c r="D508" s="1918"/>
      <c r="E508" s="991" t="s">
        <v>10411</v>
      </c>
      <c r="F508" s="990">
        <v>45879</v>
      </c>
      <c r="G508" s="985" t="b">
        <v>1</v>
      </c>
      <c r="H508" s="999"/>
      <c r="I508" s="991"/>
      <c r="J508" s="1022"/>
      <c r="K508" s="985" t="b">
        <v>0</v>
      </c>
      <c r="L508" s="999"/>
      <c r="M508" s="991"/>
      <c r="N508" s="1022"/>
      <c r="O508" s="985" t="b">
        <v>0</v>
      </c>
    </row>
    <row r="509" spans="1:15">
      <c r="A509" s="1917">
        <v>89</v>
      </c>
      <c r="B509" s="980" t="s">
        <v>362</v>
      </c>
      <c r="C509" s="1917" t="s">
        <v>10412</v>
      </c>
      <c r="D509" s="1917" t="s">
        <v>10413</v>
      </c>
      <c r="E509" s="992" t="s">
        <v>10411</v>
      </c>
      <c r="F509" s="989">
        <v>45879</v>
      </c>
      <c r="G509" s="983" t="b">
        <v>1</v>
      </c>
      <c r="H509" s="999"/>
      <c r="I509" s="992"/>
      <c r="J509" s="989"/>
      <c r="K509" s="983" t="b">
        <v>0</v>
      </c>
      <c r="L509" s="999"/>
      <c r="M509" s="992"/>
      <c r="N509" s="989"/>
      <c r="O509" s="983" t="b">
        <v>0</v>
      </c>
    </row>
    <row r="510" spans="1:15">
      <c r="A510" s="1917">
        <v>158.17114624505899</v>
      </c>
      <c r="B510" s="981" t="s">
        <v>2049</v>
      </c>
      <c r="C510" s="1917"/>
      <c r="D510" s="1917"/>
      <c r="E510" s="992" t="s">
        <v>10411</v>
      </c>
      <c r="F510" s="989">
        <v>45879</v>
      </c>
      <c r="G510" s="984" t="b">
        <v>1</v>
      </c>
      <c r="H510" s="999"/>
      <c r="I510" s="993"/>
      <c r="J510" s="989"/>
      <c r="K510" s="984" t="b">
        <v>0</v>
      </c>
      <c r="L510" s="999"/>
      <c r="M510" s="993"/>
      <c r="N510" s="989"/>
      <c r="O510" s="984" t="b">
        <v>0</v>
      </c>
    </row>
    <row r="511" spans="1:15">
      <c r="A511" s="1917">
        <v>160.24888010540201</v>
      </c>
      <c r="B511" s="981" t="s">
        <v>2050</v>
      </c>
      <c r="C511" s="1917" t="s">
        <v>10399</v>
      </c>
      <c r="D511" s="1917" t="s">
        <v>10400</v>
      </c>
      <c r="E511" s="992" t="s">
        <v>10411</v>
      </c>
      <c r="F511" s="989">
        <v>45879</v>
      </c>
      <c r="G511" s="984" t="b">
        <v>1</v>
      </c>
      <c r="H511" s="999"/>
      <c r="I511" s="993"/>
      <c r="J511" s="989"/>
      <c r="K511" s="984" t="b">
        <v>0</v>
      </c>
      <c r="L511" s="999"/>
      <c r="M511" s="993"/>
      <c r="N511" s="989"/>
      <c r="O511" s="984" t="b">
        <v>0</v>
      </c>
    </row>
    <row r="512" spans="1:15">
      <c r="A512" s="1917"/>
      <c r="B512" s="981" t="s">
        <v>409</v>
      </c>
      <c r="C512" s="1917"/>
      <c r="D512" s="1917"/>
      <c r="E512" s="992" t="s">
        <v>10411</v>
      </c>
      <c r="F512" s="989">
        <v>45879</v>
      </c>
      <c r="G512" s="984" t="b">
        <v>1</v>
      </c>
      <c r="H512" s="999"/>
      <c r="I512" s="993"/>
      <c r="J512" s="989"/>
      <c r="K512" s="984" t="b">
        <v>0</v>
      </c>
      <c r="L512" s="999"/>
      <c r="M512" s="993"/>
      <c r="N512" s="989"/>
      <c r="O512" s="984" t="b">
        <v>0</v>
      </c>
    </row>
    <row r="513" spans="1:15">
      <c r="A513" s="1917"/>
      <c r="B513" s="981" t="s">
        <v>9</v>
      </c>
      <c r="C513" s="1917"/>
      <c r="D513" s="1917"/>
      <c r="E513" s="992" t="s">
        <v>10411</v>
      </c>
      <c r="F513" s="989">
        <v>45879</v>
      </c>
      <c r="G513" s="984" t="b">
        <v>1</v>
      </c>
      <c r="H513" s="999"/>
      <c r="I513" s="993"/>
      <c r="J513" s="989"/>
      <c r="K513" s="984" t="b">
        <v>0</v>
      </c>
      <c r="L513" s="999"/>
      <c r="M513" s="993"/>
      <c r="N513" s="989"/>
      <c r="O513" s="984" t="b">
        <v>0</v>
      </c>
    </row>
    <row r="514" spans="1:15">
      <c r="A514" s="1917"/>
      <c r="B514" s="981" t="s">
        <v>2051</v>
      </c>
      <c r="C514" s="1917"/>
      <c r="D514" s="1917"/>
      <c r="E514" s="992" t="s">
        <v>10411</v>
      </c>
      <c r="F514" s="989">
        <v>45879</v>
      </c>
      <c r="G514" s="984" t="b">
        <v>1</v>
      </c>
      <c r="H514" s="999"/>
      <c r="I514" s="993"/>
      <c r="J514" s="989"/>
      <c r="K514" s="984" t="b">
        <v>0</v>
      </c>
      <c r="L514" s="999"/>
      <c r="M514" s="993"/>
      <c r="N514" s="989"/>
      <c r="O514" s="984" t="b">
        <v>0</v>
      </c>
    </row>
    <row r="515" spans="1:15">
      <c r="A515" s="1917"/>
      <c r="B515" s="981" t="s">
        <v>2052</v>
      </c>
      <c r="C515" s="1917"/>
      <c r="D515" s="1917"/>
      <c r="E515" s="992" t="s">
        <v>10411</v>
      </c>
      <c r="F515" s="989">
        <v>45879</v>
      </c>
      <c r="G515" s="984" t="b">
        <v>1</v>
      </c>
      <c r="H515" s="999"/>
      <c r="I515" s="993"/>
      <c r="J515" s="989"/>
      <c r="K515" s="984" t="b">
        <v>0</v>
      </c>
      <c r="L515" s="999"/>
      <c r="M515" s="993"/>
      <c r="N515" s="989"/>
      <c r="O515" s="984" t="b">
        <v>0</v>
      </c>
    </row>
    <row r="516" spans="1:15">
      <c r="A516" s="1918">
        <v>90</v>
      </c>
      <c r="B516" s="982" t="s">
        <v>2041</v>
      </c>
      <c r="C516" s="1918" t="s">
        <v>10414</v>
      </c>
      <c r="D516" s="1918" t="s">
        <v>10415</v>
      </c>
      <c r="E516" s="991" t="s">
        <v>1060</v>
      </c>
      <c r="F516" s="990">
        <v>45880</v>
      </c>
      <c r="G516" s="985" t="b">
        <v>1</v>
      </c>
      <c r="H516" s="999"/>
      <c r="I516" s="991"/>
      <c r="J516" s="1022"/>
      <c r="K516" s="985" t="b">
        <v>0</v>
      </c>
      <c r="L516" s="999"/>
      <c r="M516" s="991"/>
      <c r="N516" s="1022"/>
      <c r="O516" s="985" t="b">
        <v>0</v>
      </c>
    </row>
    <row r="517" spans="1:15">
      <c r="A517" s="1918">
        <v>164.40434782608699</v>
      </c>
      <c r="B517" s="982" t="s">
        <v>306</v>
      </c>
      <c r="C517" s="1918"/>
      <c r="D517" s="1918"/>
      <c r="E517" s="991" t="s">
        <v>1060</v>
      </c>
      <c r="F517" s="990">
        <v>45880</v>
      </c>
      <c r="G517" s="985" t="b">
        <v>1</v>
      </c>
      <c r="H517" s="999"/>
      <c r="I517" s="991"/>
      <c r="J517" s="1022"/>
      <c r="K517" s="985" t="b">
        <v>0</v>
      </c>
      <c r="L517" s="999"/>
      <c r="M517" s="991"/>
      <c r="N517" s="1022"/>
      <c r="O517" s="985" t="b">
        <v>0</v>
      </c>
    </row>
    <row r="518" spans="1:15">
      <c r="A518" s="1918">
        <v>166.48208168642901</v>
      </c>
      <c r="B518" s="982" t="s">
        <v>2043</v>
      </c>
      <c r="C518" s="1918"/>
      <c r="D518" s="1918"/>
      <c r="E518" s="991" t="s">
        <v>1060</v>
      </c>
      <c r="F518" s="990">
        <v>45880</v>
      </c>
      <c r="G518" s="985" t="b">
        <v>1</v>
      </c>
      <c r="H518" s="999"/>
      <c r="I518" s="991"/>
      <c r="J518" s="1022"/>
      <c r="K518" s="985" t="b">
        <v>0</v>
      </c>
      <c r="L518" s="999"/>
      <c r="M518" s="991"/>
      <c r="N518" s="1022"/>
      <c r="O518" s="985" t="b">
        <v>0</v>
      </c>
    </row>
    <row r="519" spans="1:15">
      <c r="A519" s="1918">
        <v>168.559815546772</v>
      </c>
      <c r="B519" s="982" t="s">
        <v>2044</v>
      </c>
      <c r="C519" s="1918"/>
      <c r="D519" s="1918"/>
      <c r="E519" s="991" t="s">
        <v>1060</v>
      </c>
      <c r="F519" s="990">
        <v>45880</v>
      </c>
      <c r="G519" s="985" t="b">
        <v>1</v>
      </c>
      <c r="H519" s="999"/>
      <c r="I519" s="991"/>
      <c r="J519" s="1022"/>
      <c r="K519" s="985" t="b">
        <v>0</v>
      </c>
      <c r="L519" s="999"/>
      <c r="M519" s="991"/>
      <c r="N519" s="1022"/>
      <c r="O519" s="985" t="b">
        <v>0</v>
      </c>
    </row>
    <row r="520" spans="1:15">
      <c r="A520" s="1918">
        <v>170.63754940711399</v>
      </c>
      <c r="B520" s="982" t="s">
        <v>728</v>
      </c>
      <c r="C520" s="1918" t="s">
        <v>10399</v>
      </c>
      <c r="D520" s="1918" t="s">
        <v>10400</v>
      </c>
      <c r="E520" s="991" t="s">
        <v>1060</v>
      </c>
      <c r="F520" s="990">
        <v>45880</v>
      </c>
      <c r="G520" s="985" t="b">
        <v>1</v>
      </c>
      <c r="H520" s="999"/>
      <c r="I520" s="991"/>
      <c r="J520" s="1022"/>
      <c r="K520" s="985" t="b">
        <v>0</v>
      </c>
      <c r="L520" s="999"/>
      <c r="M520" s="991"/>
      <c r="N520" s="1022"/>
      <c r="O520" s="985" t="b">
        <v>0</v>
      </c>
    </row>
    <row r="521" spans="1:15">
      <c r="A521" s="1918">
        <v>172.71528326745701</v>
      </c>
      <c r="B521" s="982" t="s">
        <v>2045</v>
      </c>
      <c r="C521" s="1918"/>
      <c r="D521" s="1918"/>
      <c r="E521" s="991" t="s">
        <v>1060</v>
      </c>
      <c r="F521" s="990">
        <v>45880</v>
      </c>
      <c r="G521" s="985" t="b">
        <v>1</v>
      </c>
      <c r="H521" s="999"/>
      <c r="I521" s="991"/>
      <c r="J521" s="1022"/>
      <c r="K521" s="985" t="b">
        <v>0</v>
      </c>
      <c r="L521" s="999"/>
      <c r="M521" s="991"/>
      <c r="N521" s="1022"/>
      <c r="O521" s="985" t="b">
        <v>0</v>
      </c>
    </row>
    <row r="522" spans="1:15">
      <c r="A522" s="1918">
        <v>174.793017127799</v>
      </c>
      <c r="B522" s="982" t="s">
        <v>2046</v>
      </c>
      <c r="C522" s="1918"/>
      <c r="D522" s="1918"/>
      <c r="E522" s="991" t="s">
        <v>1060</v>
      </c>
      <c r="F522" s="990">
        <v>45880</v>
      </c>
      <c r="G522" s="985" t="b">
        <v>1</v>
      </c>
      <c r="H522" s="999"/>
      <c r="I522" s="991"/>
      <c r="J522" s="1022"/>
      <c r="K522" s="985" t="b">
        <v>0</v>
      </c>
      <c r="L522" s="999"/>
      <c r="M522" s="991"/>
      <c r="N522" s="1022"/>
      <c r="O522" s="985" t="b">
        <v>0</v>
      </c>
    </row>
    <row r="523" spans="1:15">
      <c r="A523" s="1917">
        <v>90</v>
      </c>
      <c r="B523" s="980" t="s">
        <v>362</v>
      </c>
      <c r="C523" s="1917" t="s">
        <v>10414</v>
      </c>
      <c r="D523" s="1917" t="s">
        <v>10416</v>
      </c>
      <c r="E523" s="992" t="s">
        <v>1060</v>
      </c>
      <c r="F523" s="989">
        <v>45880</v>
      </c>
      <c r="G523" s="983" t="b">
        <v>1</v>
      </c>
      <c r="H523" s="999"/>
      <c r="I523" s="992"/>
      <c r="J523" s="989"/>
      <c r="K523" s="983" t="b">
        <v>0</v>
      </c>
      <c r="L523" s="999"/>
      <c r="M523" s="992"/>
      <c r="N523" s="989"/>
      <c r="O523" s="983" t="b">
        <v>0</v>
      </c>
    </row>
    <row r="524" spans="1:15">
      <c r="A524" s="1917">
        <v>178.94848484848399</v>
      </c>
      <c r="B524" s="981" t="s">
        <v>2049</v>
      </c>
      <c r="C524" s="1917"/>
      <c r="D524" s="1917"/>
      <c r="E524" s="992" t="s">
        <v>1060</v>
      </c>
      <c r="F524" s="989">
        <v>45880</v>
      </c>
      <c r="G524" s="983" t="b">
        <v>1</v>
      </c>
      <c r="H524" s="999"/>
      <c r="I524" s="993"/>
      <c r="J524" s="989"/>
      <c r="K524" s="984" t="b">
        <v>0</v>
      </c>
      <c r="L524" s="999"/>
      <c r="M524" s="993"/>
      <c r="N524" s="989"/>
      <c r="O524" s="984" t="b">
        <v>0</v>
      </c>
    </row>
    <row r="525" spans="1:15">
      <c r="A525" s="1917">
        <v>181.026218708827</v>
      </c>
      <c r="B525" s="981" t="s">
        <v>2050</v>
      </c>
      <c r="C525" s="1917" t="s">
        <v>10399</v>
      </c>
      <c r="D525" s="1917" t="s">
        <v>10400</v>
      </c>
      <c r="E525" s="992" t="s">
        <v>1060</v>
      </c>
      <c r="F525" s="989">
        <v>45880</v>
      </c>
      <c r="G525" s="983" t="b">
        <v>1</v>
      </c>
      <c r="H525" s="999"/>
      <c r="I525" s="993"/>
      <c r="J525" s="989"/>
      <c r="K525" s="984" t="b">
        <v>0</v>
      </c>
      <c r="L525" s="999"/>
      <c r="M525" s="993"/>
      <c r="N525" s="989"/>
      <c r="O525" s="984" t="b">
        <v>0</v>
      </c>
    </row>
    <row r="526" spans="1:15">
      <c r="A526" s="1917"/>
      <c r="B526" s="981" t="s">
        <v>409</v>
      </c>
      <c r="C526" s="1917"/>
      <c r="D526" s="1917"/>
      <c r="E526" s="992" t="s">
        <v>1060</v>
      </c>
      <c r="F526" s="989">
        <v>45880</v>
      </c>
      <c r="G526" s="983" t="b">
        <v>1</v>
      </c>
      <c r="H526" s="999"/>
      <c r="I526" s="993"/>
      <c r="J526" s="989"/>
      <c r="K526" s="984" t="b">
        <v>0</v>
      </c>
      <c r="L526" s="999"/>
      <c r="M526" s="993"/>
      <c r="N526" s="989"/>
      <c r="O526" s="984" t="b">
        <v>0</v>
      </c>
    </row>
    <row r="527" spans="1:15">
      <c r="A527" s="1917"/>
      <c r="B527" s="981" t="s">
        <v>9</v>
      </c>
      <c r="C527" s="1917"/>
      <c r="D527" s="1917"/>
      <c r="E527" s="992" t="s">
        <v>1060</v>
      </c>
      <c r="F527" s="989">
        <v>45880</v>
      </c>
      <c r="G527" s="983" t="b">
        <v>1</v>
      </c>
      <c r="H527" s="999"/>
      <c r="I527" s="993"/>
      <c r="J527" s="989"/>
      <c r="K527" s="984" t="b">
        <v>0</v>
      </c>
      <c r="L527" s="999"/>
      <c r="M527" s="993"/>
      <c r="N527" s="989"/>
      <c r="O527" s="984" t="b">
        <v>0</v>
      </c>
    </row>
    <row r="528" spans="1:15">
      <c r="A528" s="1917"/>
      <c r="B528" s="981" t="s">
        <v>2051</v>
      </c>
      <c r="C528" s="1917"/>
      <c r="D528" s="1917"/>
      <c r="E528" s="992" t="s">
        <v>1060</v>
      </c>
      <c r="F528" s="989">
        <v>45880</v>
      </c>
      <c r="G528" s="983" t="b">
        <v>1</v>
      </c>
      <c r="H528" s="999"/>
      <c r="I528" s="993"/>
      <c r="J528" s="989"/>
      <c r="K528" s="984" t="b">
        <v>0</v>
      </c>
      <c r="L528" s="999"/>
      <c r="M528" s="993"/>
      <c r="N528" s="989"/>
      <c r="O528" s="984" t="b">
        <v>0</v>
      </c>
    </row>
    <row r="529" spans="1:15">
      <c r="A529" s="1917"/>
      <c r="B529" s="981" t="s">
        <v>2052</v>
      </c>
      <c r="C529" s="1917"/>
      <c r="D529" s="1917"/>
      <c r="E529" s="992" t="s">
        <v>1060</v>
      </c>
      <c r="F529" s="989">
        <v>45880</v>
      </c>
      <c r="G529" s="983" t="b">
        <v>1</v>
      </c>
      <c r="H529" s="999"/>
      <c r="I529" s="993"/>
      <c r="J529" s="989"/>
      <c r="K529" s="984" t="b">
        <v>0</v>
      </c>
      <c r="L529" s="999"/>
      <c r="M529" s="993"/>
      <c r="N529" s="989"/>
      <c r="O529" s="984" t="b">
        <v>0</v>
      </c>
    </row>
    <row r="530" spans="1:15">
      <c r="A530" s="1918">
        <v>91</v>
      </c>
      <c r="B530" s="982" t="s">
        <v>2041</v>
      </c>
      <c r="C530" s="1918" t="s">
        <v>10417</v>
      </c>
      <c r="D530" s="1918" t="s">
        <v>10418</v>
      </c>
      <c r="E530" s="991" t="s">
        <v>1060</v>
      </c>
      <c r="F530" s="990">
        <v>45880</v>
      </c>
      <c r="G530" s="985" t="b">
        <v>1</v>
      </c>
      <c r="H530" s="999"/>
      <c r="I530" s="991"/>
      <c r="J530" s="1022"/>
      <c r="K530" s="985" t="b">
        <v>0</v>
      </c>
      <c r="L530" s="999"/>
      <c r="M530" s="991"/>
      <c r="N530" s="1022"/>
      <c r="O530" s="985" t="b">
        <v>0</v>
      </c>
    </row>
    <row r="531" spans="1:15">
      <c r="A531" s="1918">
        <v>185.18168642951201</v>
      </c>
      <c r="B531" s="982" t="s">
        <v>306</v>
      </c>
      <c r="C531" s="1918"/>
      <c r="D531" s="1918"/>
      <c r="E531" s="991" t="s">
        <v>1060</v>
      </c>
      <c r="F531" s="990">
        <v>45880</v>
      </c>
      <c r="G531" s="985" t="b">
        <v>1</v>
      </c>
      <c r="H531" s="999"/>
      <c r="I531" s="991"/>
      <c r="J531" s="1022"/>
      <c r="K531" s="985" t="b">
        <v>0</v>
      </c>
      <c r="L531" s="999"/>
      <c r="M531" s="991"/>
      <c r="N531" s="1022"/>
      <c r="O531" s="985" t="b">
        <v>0</v>
      </c>
    </row>
    <row r="532" spans="1:15">
      <c r="A532" s="1918">
        <v>187.259420289855</v>
      </c>
      <c r="B532" s="982" t="s">
        <v>2043</v>
      </c>
      <c r="C532" s="1918"/>
      <c r="D532" s="1918"/>
      <c r="E532" s="991" t="s">
        <v>1060</v>
      </c>
      <c r="F532" s="990">
        <v>45880</v>
      </c>
      <c r="G532" s="985" t="b">
        <v>1</v>
      </c>
      <c r="H532" s="999"/>
      <c r="I532" s="991"/>
      <c r="J532" s="1022"/>
      <c r="K532" s="985" t="b">
        <v>0</v>
      </c>
      <c r="L532" s="999"/>
      <c r="M532" s="991"/>
      <c r="N532" s="1022"/>
      <c r="O532" s="985" t="b">
        <v>0</v>
      </c>
    </row>
    <row r="533" spans="1:15">
      <c r="A533" s="1918">
        <v>189.33715415019699</v>
      </c>
      <c r="B533" s="982" t="s">
        <v>2044</v>
      </c>
      <c r="C533" s="1918"/>
      <c r="D533" s="1918"/>
      <c r="E533" s="991" t="s">
        <v>1060</v>
      </c>
      <c r="F533" s="990">
        <v>45880</v>
      </c>
      <c r="G533" s="985" t="b">
        <v>1</v>
      </c>
      <c r="H533" s="999"/>
      <c r="I533" s="991"/>
      <c r="J533" s="1022"/>
      <c r="K533" s="985" t="b">
        <v>0</v>
      </c>
      <c r="L533" s="999"/>
      <c r="M533" s="991"/>
      <c r="N533" s="1022"/>
      <c r="O533" s="985" t="b">
        <v>0</v>
      </c>
    </row>
    <row r="534" spans="1:15">
      <c r="A534" s="1918">
        <v>191.41488801054001</v>
      </c>
      <c r="B534" s="982" t="s">
        <v>728</v>
      </c>
      <c r="C534" s="1918" t="s">
        <v>10399</v>
      </c>
      <c r="D534" s="1918" t="s">
        <v>10400</v>
      </c>
      <c r="E534" s="991" t="s">
        <v>1060</v>
      </c>
      <c r="F534" s="990">
        <v>45880</v>
      </c>
      <c r="G534" s="985" t="b">
        <v>1</v>
      </c>
      <c r="H534" s="999"/>
      <c r="I534" s="991"/>
      <c r="J534" s="1022"/>
      <c r="K534" s="985" t="b">
        <v>0</v>
      </c>
      <c r="L534" s="999"/>
      <c r="M534" s="991"/>
      <c r="N534" s="1022"/>
      <c r="O534" s="985" t="b">
        <v>0</v>
      </c>
    </row>
    <row r="535" spans="1:15">
      <c r="A535" s="1918">
        <v>193.492621870882</v>
      </c>
      <c r="B535" s="982" t="s">
        <v>2045</v>
      </c>
      <c r="C535" s="1918"/>
      <c r="D535" s="1918"/>
      <c r="E535" s="991" t="s">
        <v>1060</v>
      </c>
      <c r="F535" s="990">
        <v>45880</v>
      </c>
      <c r="G535" s="985" t="b">
        <v>1</v>
      </c>
      <c r="H535" s="999"/>
      <c r="I535" s="991"/>
      <c r="J535" s="1022"/>
      <c r="K535" s="985" t="b">
        <v>0</v>
      </c>
      <c r="L535" s="999"/>
      <c r="M535" s="991"/>
      <c r="N535" s="1022"/>
      <c r="O535" s="985" t="b">
        <v>0</v>
      </c>
    </row>
    <row r="536" spans="1:15">
      <c r="A536" s="1918">
        <v>195.57035573122499</v>
      </c>
      <c r="B536" s="982" t="s">
        <v>2046</v>
      </c>
      <c r="C536" s="1918"/>
      <c r="D536" s="1918"/>
      <c r="E536" s="991" t="s">
        <v>1060</v>
      </c>
      <c r="F536" s="990">
        <v>45880</v>
      </c>
      <c r="G536" s="985" t="b">
        <v>1</v>
      </c>
      <c r="H536" s="999"/>
      <c r="I536" s="991"/>
      <c r="J536" s="1022"/>
      <c r="K536" s="985" t="b">
        <v>0</v>
      </c>
      <c r="L536" s="999"/>
      <c r="M536" s="991"/>
      <c r="N536" s="1022"/>
      <c r="O536" s="985" t="b">
        <v>0</v>
      </c>
    </row>
    <row r="537" spans="1:15">
      <c r="A537" s="1917">
        <v>91</v>
      </c>
      <c r="B537" s="980" t="s">
        <v>362</v>
      </c>
      <c r="C537" s="1917" t="s">
        <v>10417</v>
      </c>
      <c r="D537" s="1917" t="s">
        <v>10418</v>
      </c>
      <c r="E537" s="992" t="s">
        <v>1060</v>
      </c>
      <c r="F537" s="989">
        <v>45880</v>
      </c>
      <c r="G537" s="983" t="b">
        <v>1</v>
      </c>
      <c r="H537" s="999"/>
      <c r="I537" s="992"/>
      <c r="J537" s="989"/>
      <c r="K537" s="983" t="b">
        <v>0</v>
      </c>
      <c r="L537" s="999"/>
      <c r="M537" s="992"/>
      <c r="N537" s="989"/>
      <c r="O537" s="983" t="b">
        <v>0</v>
      </c>
    </row>
    <row r="538" spans="1:15">
      <c r="A538" s="1917">
        <v>199.72582345191</v>
      </c>
      <c r="B538" s="981" t="s">
        <v>2049</v>
      </c>
      <c r="C538" s="1917"/>
      <c r="D538" s="1917"/>
      <c r="E538" s="992" t="s">
        <v>1060</v>
      </c>
      <c r="F538" s="989">
        <v>45880</v>
      </c>
      <c r="G538" s="983" t="b">
        <v>1</v>
      </c>
      <c r="H538" s="999"/>
      <c r="I538" s="993"/>
      <c r="J538" s="989"/>
      <c r="K538" s="984" t="b">
        <v>0</v>
      </c>
      <c r="L538" s="999"/>
      <c r="M538" s="993"/>
      <c r="N538" s="989"/>
      <c r="O538" s="984" t="b">
        <v>0</v>
      </c>
    </row>
    <row r="539" spans="1:15">
      <c r="A539" s="1917">
        <v>201.803557312252</v>
      </c>
      <c r="B539" s="981" t="s">
        <v>2050</v>
      </c>
      <c r="C539" s="1917" t="s">
        <v>10399</v>
      </c>
      <c r="D539" s="1917" t="s">
        <v>10400</v>
      </c>
      <c r="E539" s="992" t="s">
        <v>1060</v>
      </c>
      <c r="F539" s="989">
        <v>45880</v>
      </c>
      <c r="G539" s="983" t="b">
        <v>1</v>
      </c>
      <c r="H539" s="999"/>
      <c r="I539" s="993"/>
      <c r="J539" s="989"/>
      <c r="K539" s="984" t="b">
        <v>0</v>
      </c>
      <c r="L539" s="999"/>
      <c r="M539" s="993"/>
      <c r="N539" s="989"/>
      <c r="O539" s="984" t="b">
        <v>0</v>
      </c>
    </row>
    <row r="540" spans="1:15">
      <c r="A540" s="1917"/>
      <c r="B540" s="981" t="s">
        <v>409</v>
      </c>
      <c r="C540" s="1917"/>
      <c r="D540" s="1917"/>
      <c r="E540" s="992" t="s">
        <v>1060</v>
      </c>
      <c r="F540" s="989">
        <v>45880</v>
      </c>
      <c r="G540" s="983" t="b">
        <v>1</v>
      </c>
      <c r="H540" s="999"/>
      <c r="I540" s="993"/>
      <c r="J540" s="989"/>
      <c r="K540" s="984" t="b">
        <v>0</v>
      </c>
      <c r="L540" s="999"/>
      <c r="M540" s="993"/>
      <c r="N540" s="989"/>
      <c r="O540" s="984" t="b">
        <v>0</v>
      </c>
    </row>
    <row r="541" spans="1:15">
      <c r="A541" s="1917"/>
      <c r="B541" s="981" t="s">
        <v>9</v>
      </c>
      <c r="C541" s="1917"/>
      <c r="D541" s="1917"/>
      <c r="E541" s="992" t="s">
        <v>1060</v>
      </c>
      <c r="F541" s="989">
        <v>45880</v>
      </c>
      <c r="G541" s="983" t="b">
        <v>1</v>
      </c>
      <c r="H541" s="999"/>
      <c r="I541" s="993"/>
      <c r="J541" s="989"/>
      <c r="K541" s="984" t="b">
        <v>0</v>
      </c>
      <c r="L541" s="999"/>
      <c r="M541" s="993"/>
      <c r="N541" s="989"/>
      <c r="O541" s="984" t="b">
        <v>0</v>
      </c>
    </row>
    <row r="542" spans="1:15">
      <c r="A542" s="1917"/>
      <c r="B542" s="981" t="s">
        <v>2051</v>
      </c>
      <c r="C542" s="1917"/>
      <c r="D542" s="1917"/>
      <c r="E542" s="992" t="s">
        <v>1060</v>
      </c>
      <c r="F542" s="989">
        <v>45880</v>
      </c>
      <c r="G542" s="983" t="b">
        <v>1</v>
      </c>
      <c r="H542" s="999"/>
      <c r="I542" s="993"/>
      <c r="J542" s="989"/>
      <c r="K542" s="984" t="b">
        <v>0</v>
      </c>
      <c r="L542" s="999"/>
      <c r="M542" s="993"/>
      <c r="N542" s="989"/>
      <c r="O542" s="984" t="b">
        <v>0</v>
      </c>
    </row>
    <row r="543" spans="1:15">
      <c r="A543" s="1917"/>
      <c r="B543" s="981" t="s">
        <v>2052</v>
      </c>
      <c r="C543" s="1917"/>
      <c r="D543" s="1917"/>
      <c r="E543" s="992" t="s">
        <v>1060</v>
      </c>
      <c r="F543" s="989">
        <v>45880</v>
      </c>
      <c r="G543" s="983" t="b">
        <v>1</v>
      </c>
      <c r="H543" s="999"/>
      <c r="I543" s="993"/>
      <c r="J543" s="989"/>
      <c r="K543" s="984" t="b">
        <v>0</v>
      </c>
      <c r="L543" s="999"/>
      <c r="M543" s="993"/>
      <c r="N543" s="989"/>
      <c r="O543" s="984" t="b">
        <v>0</v>
      </c>
    </row>
    <row r="544" spans="1:15">
      <c r="A544" s="1918">
        <v>92</v>
      </c>
      <c r="B544" s="982" t="s">
        <v>2041</v>
      </c>
      <c r="C544" s="1918" t="s">
        <v>10419</v>
      </c>
      <c r="D544" s="1918" t="s">
        <v>10420</v>
      </c>
      <c r="E544" s="991" t="s">
        <v>1060</v>
      </c>
      <c r="F544" s="990">
        <v>45880</v>
      </c>
      <c r="G544" s="985" t="b">
        <v>1</v>
      </c>
      <c r="H544" s="999"/>
      <c r="I544" s="991"/>
      <c r="J544" s="1022"/>
      <c r="K544" s="985" t="b">
        <v>0</v>
      </c>
      <c r="L544" s="999"/>
      <c r="M544" s="991"/>
      <c r="N544" s="1022"/>
      <c r="O544" s="985" t="b">
        <v>0</v>
      </c>
    </row>
    <row r="545" spans="1:15">
      <c r="A545" s="1918">
        <v>205.95902503293701</v>
      </c>
      <c r="B545" s="982" t="s">
        <v>306</v>
      </c>
      <c r="C545" s="1918"/>
      <c r="D545" s="1918"/>
      <c r="E545" s="991" t="s">
        <v>1060</v>
      </c>
      <c r="F545" s="990">
        <v>45880</v>
      </c>
      <c r="G545" s="985" t="b">
        <v>1</v>
      </c>
      <c r="H545" s="999"/>
      <c r="I545" s="991"/>
      <c r="J545" s="1022"/>
      <c r="K545" s="985" t="b">
        <v>0</v>
      </c>
      <c r="L545" s="999"/>
      <c r="M545" s="991"/>
      <c r="N545" s="1022"/>
      <c r="O545" s="985" t="b">
        <v>0</v>
      </c>
    </row>
    <row r="546" spans="1:15">
      <c r="A546" s="1918">
        <v>208.03675889327999</v>
      </c>
      <c r="B546" s="982" t="s">
        <v>2043</v>
      </c>
      <c r="C546" s="1918"/>
      <c r="D546" s="1918"/>
      <c r="E546" s="991" t="s">
        <v>1060</v>
      </c>
      <c r="F546" s="990">
        <v>45880</v>
      </c>
      <c r="G546" s="985" t="b">
        <v>1</v>
      </c>
      <c r="H546" s="999"/>
      <c r="I546" s="991"/>
      <c r="J546" s="1022"/>
      <c r="K546" s="985" t="b">
        <v>0</v>
      </c>
      <c r="L546" s="999"/>
      <c r="M546" s="991"/>
      <c r="N546" s="1022"/>
      <c r="O546" s="985" t="b">
        <v>0</v>
      </c>
    </row>
    <row r="547" spans="1:15">
      <c r="A547" s="1918">
        <v>210.11449275362199</v>
      </c>
      <c r="B547" s="982" t="s">
        <v>2044</v>
      </c>
      <c r="C547" s="1918"/>
      <c r="D547" s="1918"/>
      <c r="E547" s="991" t="s">
        <v>1060</v>
      </c>
      <c r="F547" s="990">
        <v>45880</v>
      </c>
      <c r="G547" s="985" t="b">
        <v>1</v>
      </c>
      <c r="H547" s="999"/>
      <c r="I547" s="991"/>
      <c r="J547" s="1022"/>
      <c r="K547" s="985" t="b">
        <v>0</v>
      </c>
      <c r="L547" s="999"/>
      <c r="M547" s="991"/>
      <c r="N547" s="1022"/>
      <c r="O547" s="985" t="b">
        <v>0</v>
      </c>
    </row>
    <row r="548" spans="1:15">
      <c r="A548" s="1918">
        <v>212.192226613965</v>
      </c>
      <c r="B548" s="982" t="s">
        <v>728</v>
      </c>
      <c r="C548" s="1918" t="s">
        <v>10399</v>
      </c>
      <c r="D548" s="1918" t="s">
        <v>10400</v>
      </c>
      <c r="E548" s="991" t="s">
        <v>1060</v>
      </c>
      <c r="F548" s="990">
        <v>45880</v>
      </c>
      <c r="G548" s="985" t="b">
        <v>1</v>
      </c>
      <c r="H548" s="999"/>
      <c r="I548" s="991"/>
      <c r="J548" s="1022"/>
      <c r="K548" s="985" t="b">
        <v>0</v>
      </c>
      <c r="L548" s="999"/>
      <c r="M548" s="991"/>
      <c r="N548" s="1022"/>
      <c r="O548" s="985" t="b">
        <v>0</v>
      </c>
    </row>
    <row r="549" spans="1:15">
      <c r="A549" s="1918">
        <v>214.26996047430799</v>
      </c>
      <c r="B549" s="982" t="s">
        <v>2045</v>
      </c>
      <c r="C549" s="1918"/>
      <c r="D549" s="1918"/>
      <c r="E549" s="991" t="s">
        <v>1060</v>
      </c>
      <c r="F549" s="990">
        <v>45880</v>
      </c>
      <c r="G549" s="985" t="b">
        <v>1</v>
      </c>
      <c r="H549" s="999"/>
      <c r="I549" s="991"/>
      <c r="J549" s="1022"/>
      <c r="K549" s="985" t="b">
        <v>0</v>
      </c>
      <c r="L549" s="999"/>
      <c r="M549" s="991"/>
      <c r="N549" s="1022"/>
      <c r="O549" s="985" t="b">
        <v>0</v>
      </c>
    </row>
    <row r="550" spans="1:15">
      <c r="A550" s="1918">
        <v>216.34769433464999</v>
      </c>
      <c r="B550" s="982" t="s">
        <v>2046</v>
      </c>
      <c r="C550" s="1918"/>
      <c r="D550" s="1918"/>
      <c r="E550" s="991" t="s">
        <v>1060</v>
      </c>
      <c r="F550" s="990">
        <v>45880</v>
      </c>
      <c r="G550" s="985" t="b">
        <v>1</v>
      </c>
      <c r="H550" s="999"/>
      <c r="I550" s="991"/>
      <c r="J550" s="1022"/>
      <c r="K550" s="985" t="b">
        <v>0</v>
      </c>
      <c r="L550" s="999"/>
      <c r="M550" s="991"/>
      <c r="N550" s="1022"/>
      <c r="O550" s="985" t="b">
        <v>0</v>
      </c>
    </row>
    <row r="551" spans="1:15">
      <c r="A551" s="1917">
        <v>92</v>
      </c>
      <c r="B551" s="980" t="s">
        <v>362</v>
      </c>
      <c r="C551" s="1917" t="s">
        <v>10419</v>
      </c>
      <c r="D551" s="1917" t="s">
        <v>10421</v>
      </c>
      <c r="E551" s="992" t="s">
        <v>1060</v>
      </c>
      <c r="F551" s="989">
        <v>45880</v>
      </c>
      <c r="G551" s="983" t="b">
        <v>1</v>
      </c>
      <c r="H551" s="999"/>
      <c r="I551" s="992"/>
      <c r="J551" s="989"/>
      <c r="K551" s="983" t="b">
        <v>0</v>
      </c>
      <c r="L551" s="999"/>
      <c r="M551" s="992"/>
      <c r="N551" s="989"/>
      <c r="O551" s="983" t="b">
        <v>0</v>
      </c>
    </row>
    <row r="552" spans="1:15">
      <c r="A552" s="1917">
        <v>220.503162055335</v>
      </c>
      <c r="B552" s="981" t="s">
        <v>2049</v>
      </c>
      <c r="C552" s="1917"/>
      <c r="D552" s="1917"/>
      <c r="E552" s="992" t="s">
        <v>1060</v>
      </c>
      <c r="F552" s="989">
        <v>45880</v>
      </c>
      <c r="G552" s="983" t="b">
        <v>1</v>
      </c>
      <c r="H552" s="999"/>
      <c r="I552" s="993"/>
      <c r="J552" s="989"/>
      <c r="K552" s="984" t="b">
        <v>0</v>
      </c>
      <c r="L552" s="999"/>
      <c r="M552" s="993"/>
      <c r="N552" s="989"/>
      <c r="O552" s="984" t="b">
        <v>0</v>
      </c>
    </row>
    <row r="553" spans="1:15">
      <c r="A553" s="1917">
        <v>222.58089591567801</v>
      </c>
      <c r="B553" s="981" t="s">
        <v>2050</v>
      </c>
      <c r="C553" s="1917" t="s">
        <v>10399</v>
      </c>
      <c r="D553" s="1917" t="s">
        <v>10400</v>
      </c>
      <c r="E553" s="992" t="s">
        <v>1060</v>
      </c>
      <c r="F553" s="989">
        <v>45880</v>
      </c>
      <c r="G553" s="983" t="b">
        <v>1</v>
      </c>
      <c r="H553" s="999"/>
      <c r="I553" s="993"/>
      <c r="J553" s="989"/>
      <c r="K553" s="984" t="b">
        <v>0</v>
      </c>
      <c r="L553" s="999"/>
      <c r="M553" s="993"/>
      <c r="N553" s="989"/>
      <c r="O553" s="984" t="b">
        <v>0</v>
      </c>
    </row>
    <row r="554" spans="1:15">
      <c r="A554" s="1917"/>
      <c r="B554" s="981" t="s">
        <v>409</v>
      </c>
      <c r="C554" s="1917"/>
      <c r="D554" s="1917"/>
      <c r="E554" s="992" t="s">
        <v>1060</v>
      </c>
      <c r="F554" s="989">
        <v>45880</v>
      </c>
      <c r="G554" s="983" t="b">
        <v>1</v>
      </c>
      <c r="H554" s="999"/>
      <c r="I554" s="993"/>
      <c r="J554" s="989"/>
      <c r="K554" s="984" t="b">
        <v>0</v>
      </c>
      <c r="L554" s="999"/>
      <c r="M554" s="993"/>
      <c r="N554" s="989"/>
      <c r="O554" s="984" t="b">
        <v>0</v>
      </c>
    </row>
    <row r="555" spans="1:15">
      <c r="A555" s="1917"/>
      <c r="B555" s="981" t="s">
        <v>9</v>
      </c>
      <c r="C555" s="1917"/>
      <c r="D555" s="1917"/>
      <c r="E555" s="992" t="s">
        <v>1060</v>
      </c>
      <c r="F555" s="989">
        <v>45880</v>
      </c>
      <c r="G555" s="983" t="b">
        <v>1</v>
      </c>
      <c r="H555" s="999"/>
      <c r="I555" s="993"/>
      <c r="J555" s="989"/>
      <c r="K555" s="984" t="b">
        <v>0</v>
      </c>
      <c r="L555" s="999"/>
      <c r="M555" s="993"/>
      <c r="N555" s="989"/>
      <c r="O555" s="984" t="b">
        <v>0</v>
      </c>
    </row>
    <row r="556" spans="1:15">
      <c r="A556" s="1917"/>
      <c r="B556" s="981" t="s">
        <v>2051</v>
      </c>
      <c r="C556" s="1917"/>
      <c r="D556" s="1917"/>
      <c r="E556" s="992" t="s">
        <v>1060</v>
      </c>
      <c r="F556" s="989">
        <v>45880</v>
      </c>
      <c r="G556" s="983" t="b">
        <v>1</v>
      </c>
      <c r="H556" s="999"/>
      <c r="I556" s="993"/>
      <c r="J556" s="989"/>
      <c r="K556" s="984" t="b">
        <v>0</v>
      </c>
      <c r="L556" s="999"/>
      <c r="M556" s="993"/>
      <c r="N556" s="989"/>
      <c r="O556" s="984" t="b">
        <v>0</v>
      </c>
    </row>
    <row r="557" spans="1:15">
      <c r="A557" s="1917"/>
      <c r="B557" s="981" t="s">
        <v>2052</v>
      </c>
      <c r="C557" s="1917"/>
      <c r="D557" s="1917"/>
      <c r="E557" s="992" t="s">
        <v>1060</v>
      </c>
      <c r="F557" s="989">
        <v>45880</v>
      </c>
      <c r="G557" s="983" t="b">
        <v>1</v>
      </c>
      <c r="H557" s="999"/>
      <c r="I557" s="993"/>
      <c r="J557" s="989"/>
      <c r="K557" s="984" t="b">
        <v>0</v>
      </c>
      <c r="L557" s="999"/>
      <c r="M557" s="993"/>
      <c r="N557" s="989"/>
      <c r="O557" s="984" t="b">
        <v>0</v>
      </c>
    </row>
    <row r="558" spans="1:15">
      <c r="A558" s="1918">
        <v>93</v>
      </c>
      <c r="B558" s="982" t="s">
        <v>2041</v>
      </c>
      <c r="C558" s="1918" t="s">
        <v>10422</v>
      </c>
      <c r="D558" s="1918" t="s">
        <v>10423</v>
      </c>
      <c r="E558" s="991" t="s">
        <v>1060</v>
      </c>
      <c r="F558" s="990">
        <v>45880</v>
      </c>
      <c r="G558" s="985" t="b">
        <v>1</v>
      </c>
      <c r="H558" s="999"/>
      <c r="I558" s="991"/>
      <c r="J558" s="1022"/>
      <c r="K558" s="985" t="b">
        <v>0</v>
      </c>
      <c r="L558" s="999"/>
      <c r="M558" s="991"/>
      <c r="N558" s="1022"/>
      <c r="O558" s="985" t="b">
        <v>0</v>
      </c>
    </row>
    <row r="559" spans="1:15">
      <c r="A559" s="1918">
        <v>226.736363636363</v>
      </c>
      <c r="B559" s="982" t="s">
        <v>306</v>
      </c>
      <c r="C559" s="1918"/>
      <c r="D559" s="1918"/>
      <c r="E559" s="991" t="s">
        <v>1060</v>
      </c>
      <c r="F559" s="990">
        <v>45880</v>
      </c>
      <c r="G559" s="985" t="b">
        <v>1</v>
      </c>
      <c r="H559" s="999"/>
      <c r="I559" s="991"/>
      <c r="J559" s="1022"/>
      <c r="K559" s="985" t="b">
        <v>0</v>
      </c>
      <c r="L559" s="999"/>
      <c r="M559" s="991"/>
      <c r="N559" s="1022"/>
      <c r="O559" s="985" t="b">
        <v>0</v>
      </c>
    </row>
    <row r="560" spans="1:15">
      <c r="A560" s="1918">
        <v>228.81409749670601</v>
      </c>
      <c r="B560" s="982" t="s">
        <v>2043</v>
      </c>
      <c r="C560" s="1918"/>
      <c r="D560" s="1918"/>
      <c r="E560" s="991" t="s">
        <v>1060</v>
      </c>
      <c r="F560" s="990">
        <v>45880</v>
      </c>
      <c r="G560" s="985" t="b">
        <v>1</v>
      </c>
      <c r="H560" s="999"/>
      <c r="I560" s="991"/>
      <c r="J560" s="1022"/>
      <c r="K560" s="985" t="b">
        <v>0</v>
      </c>
      <c r="L560" s="999"/>
      <c r="M560" s="991"/>
      <c r="N560" s="1022"/>
      <c r="O560" s="985" t="b">
        <v>0</v>
      </c>
    </row>
    <row r="561" spans="1:15">
      <c r="A561" s="1918">
        <v>230.89183135704801</v>
      </c>
      <c r="B561" s="982" t="s">
        <v>2044</v>
      </c>
      <c r="C561" s="1918"/>
      <c r="D561" s="1918"/>
      <c r="E561" s="991" t="s">
        <v>1060</v>
      </c>
      <c r="F561" s="990">
        <v>45880</v>
      </c>
      <c r="G561" s="985" t="b">
        <v>1</v>
      </c>
      <c r="H561" s="999"/>
      <c r="I561" s="991"/>
      <c r="J561" s="1022"/>
      <c r="K561" s="985" t="b">
        <v>0</v>
      </c>
      <c r="L561" s="999"/>
      <c r="M561" s="991"/>
      <c r="N561" s="1022"/>
      <c r="O561" s="985" t="b">
        <v>0</v>
      </c>
    </row>
    <row r="562" spans="1:15">
      <c r="A562" s="1918">
        <v>232.96956521739099</v>
      </c>
      <c r="B562" s="982" t="s">
        <v>728</v>
      </c>
      <c r="C562" s="1918" t="s">
        <v>10399</v>
      </c>
      <c r="D562" s="1918" t="s">
        <v>10400</v>
      </c>
      <c r="E562" s="991" t="s">
        <v>1060</v>
      </c>
      <c r="F562" s="990">
        <v>45880</v>
      </c>
      <c r="G562" s="985" t="b">
        <v>1</v>
      </c>
      <c r="H562" s="999"/>
      <c r="I562" s="991"/>
      <c r="J562" s="1022"/>
      <c r="K562" s="985" t="b">
        <v>0</v>
      </c>
      <c r="L562" s="999"/>
      <c r="M562" s="991"/>
      <c r="N562" s="1022"/>
      <c r="O562" s="985" t="b">
        <v>0</v>
      </c>
    </row>
    <row r="563" spans="1:15">
      <c r="A563" s="1918">
        <v>235.04729907773299</v>
      </c>
      <c r="B563" s="982" t="s">
        <v>2045</v>
      </c>
      <c r="C563" s="1918"/>
      <c r="D563" s="1918"/>
      <c r="E563" s="991" t="s">
        <v>1060</v>
      </c>
      <c r="F563" s="990">
        <v>45880</v>
      </c>
      <c r="G563" s="985" t="b">
        <v>1</v>
      </c>
      <c r="H563" s="999"/>
      <c r="I563" s="991"/>
      <c r="J563" s="1022"/>
      <c r="K563" s="985" t="b">
        <v>0</v>
      </c>
      <c r="L563" s="999"/>
      <c r="M563" s="991"/>
      <c r="N563" s="1022"/>
      <c r="O563" s="985" t="b">
        <v>0</v>
      </c>
    </row>
    <row r="564" spans="1:15">
      <c r="A564" s="1918">
        <v>237.125032938076</v>
      </c>
      <c r="B564" s="982" t="s">
        <v>2046</v>
      </c>
      <c r="C564" s="1918"/>
      <c r="D564" s="1918"/>
      <c r="E564" s="991" t="s">
        <v>1060</v>
      </c>
      <c r="F564" s="990">
        <v>45880</v>
      </c>
      <c r="G564" s="985" t="b">
        <v>1</v>
      </c>
      <c r="H564" s="999"/>
      <c r="I564" s="991"/>
      <c r="J564" s="1022"/>
      <c r="K564" s="985" t="b">
        <v>0</v>
      </c>
      <c r="L564" s="999"/>
      <c r="M564" s="991"/>
      <c r="N564" s="1022"/>
      <c r="O564" s="985" t="b">
        <v>0</v>
      </c>
    </row>
    <row r="565" spans="1:15">
      <c r="A565" s="1917">
        <v>93</v>
      </c>
      <c r="B565" s="980" t="s">
        <v>362</v>
      </c>
      <c r="C565" s="1917" t="s">
        <v>10422</v>
      </c>
      <c r="D565" s="1917" t="s">
        <v>10424</v>
      </c>
      <c r="E565" s="992" t="s">
        <v>1060</v>
      </c>
      <c r="F565" s="989">
        <v>45880</v>
      </c>
      <c r="G565" s="983" t="b">
        <v>1</v>
      </c>
      <c r="H565" s="999"/>
      <c r="I565" s="992"/>
      <c r="J565" s="989"/>
      <c r="K565" s="983" t="b">
        <v>0</v>
      </c>
      <c r="L565" s="999"/>
      <c r="M565" s="992"/>
      <c r="N565" s="989"/>
      <c r="O565" s="983" t="b">
        <v>0</v>
      </c>
    </row>
    <row r="566" spans="1:15">
      <c r="A566" s="1917">
        <v>241.28050065876101</v>
      </c>
      <c r="B566" s="981" t="s">
        <v>2049</v>
      </c>
      <c r="C566" s="1917"/>
      <c r="D566" s="1917"/>
      <c r="E566" s="992" t="s">
        <v>1060</v>
      </c>
      <c r="F566" s="989">
        <v>45880</v>
      </c>
      <c r="G566" s="983" t="b">
        <v>1</v>
      </c>
      <c r="H566" s="999"/>
      <c r="I566" s="993"/>
      <c r="J566" s="989"/>
      <c r="K566" s="984" t="b">
        <v>0</v>
      </c>
      <c r="L566" s="999"/>
      <c r="M566" s="993"/>
      <c r="N566" s="989"/>
      <c r="O566" s="984" t="b">
        <v>0</v>
      </c>
    </row>
    <row r="567" spans="1:15">
      <c r="A567" s="1917">
        <v>243.35823451910301</v>
      </c>
      <c r="B567" s="981" t="s">
        <v>2050</v>
      </c>
      <c r="C567" s="1917" t="s">
        <v>10399</v>
      </c>
      <c r="D567" s="1917" t="s">
        <v>10400</v>
      </c>
      <c r="E567" s="992" t="s">
        <v>1060</v>
      </c>
      <c r="F567" s="989">
        <v>45880</v>
      </c>
      <c r="G567" s="983" t="b">
        <v>1</v>
      </c>
      <c r="H567" s="999"/>
      <c r="I567" s="993"/>
      <c r="J567" s="989"/>
      <c r="K567" s="984" t="b">
        <v>0</v>
      </c>
      <c r="L567" s="999"/>
      <c r="M567" s="993"/>
      <c r="N567" s="989"/>
      <c r="O567" s="984" t="b">
        <v>0</v>
      </c>
    </row>
    <row r="568" spans="1:15">
      <c r="A568" s="1917"/>
      <c r="B568" s="981" t="s">
        <v>409</v>
      </c>
      <c r="C568" s="1917"/>
      <c r="D568" s="1917"/>
      <c r="E568" s="992" t="s">
        <v>1060</v>
      </c>
      <c r="F568" s="989">
        <v>45880</v>
      </c>
      <c r="G568" s="983" t="b">
        <v>1</v>
      </c>
      <c r="H568" s="999"/>
      <c r="I568" s="993"/>
      <c r="J568" s="989"/>
      <c r="K568" s="984" t="b">
        <v>0</v>
      </c>
      <c r="L568" s="999"/>
      <c r="M568" s="993"/>
      <c r="N568" s="989"/>
      <c r="O568" s="984" t="b">
        <v>0</v>
      </c>
    </row>
    <row r="569" spans="1:15">
      <c r="A569" s="1917"/>
      <c r="B569" s="981" t="s">
        <v>9</v>
      </c>
      <c r="C569" s="1917"/>
      <c r="D569" s="1917"/>
      <c r="E569" s="992" t="s">
        <v>1060</v>
      </c>
      <c r="F569" s="989">
        <v>45880</v>
      </c>
      <c r="G569" s="983" t="b">
        <v>1</v>
      </c>
      <c r="H569" s="999"/>
      <c r="I569" s="993"/>
      <c r="J569" s="989"/>
      <c r="K569" s="984" t="b">
        <v>0</v>
      </c>
      <c r="L569" s="999"/>
      <c r="M569" s="993"/>
      <c r="N569" s="989"/>
      <c r="O569" s="984" t="b">
        <v>0</v>
      </c>
    </row>
    <row r="570" spans="1:15">
      <c r="A570" s="1917"/>
      <c r="B570" s="981" t="s">
        <v>2051</v>
      </c>
      <c r="C570" s="1917"/>
      <c r="D570" s="1917"/>
      <c r="E570" s="992" t="s">
        <v>1060</v>
      </c>
      <c r="F570" s="989">
        <v>45880</v>
      </c>
      <c r="G570" s="983" t="b">
        <v>1</v>
      </c>
      <c r="H570" s="999"/>
      <c r="I570" s="993"/>
      <c r="J570" s="989"/>
      <c r="K570" s="984" t="b">
        <v>0</v>
      </c>
      <c r="L570" s="999"/>
      <c r="M570" s="993"/>
      <c r="N570" s="989"/>
      <c r="O570" s="984" t="b">
        <v>0</v>
      </c>
    </row>
    <row r="571" spans="1:15">
      <c r="A571" s="1917"/>
      <c r="B571" s="981" t="s">
        <v>2052</v>
      </c>
      <c r="C571" s="1917"/>
      <c r="D571" s="1917"/>
      <c r="E571" s="992" t="s">
        <v>1060</v>
      </c>
      <c r="F571" s="989">
        <v>45880</v>
      </c>
      <c r="G571" s="983" t="b">
        <v>1</v>
      </c>
      <c r="H571" s="999"/>
      <c r="I571" s="993"/>
      <c r="J571" s="989"/>
      <c r="K571" s="984" t="b">
        <v>0</v>
      </c>
      <c r="L571" s="999"/>
      <c r="M571" s="993"/>
      <c r="N571" s="989"/>
      <c r="O571" s="984" t="b">
        <v>0</v>
      </c>
    </row>
    <row r="572" spans="1:15">
      <c r="A572" s="1918">
        <v>94</v>
      </c>
      <c r="B572" s="982" t="s">
        <v>2041</v>
      </c>
      <c r="C572" s="1918" t="s">
        <v>10425</v>
      </c>
      <c r="D572" s="1918" t="s">
        <v>10426</v>
      </c>
      <c r="E572" s="991" t="s">
        <v>1060</v>
      </c>
      <c r="F572" s="990">
        <v>45880</v>
      </c>
      <c r="G572" s="985" t="b">
        <v>1</v>
      </c>
      <c r="H572" s="999"/>
      <c r="I572" s="991"/>
      <c r="J572" s="1022"/>
      <c r="K572" s="985" t="b">
        <v>0</v>
      </c>
      <c r="L572" s="999"/>
      <c r="M572" s="991"/>
      <c r="N572" s="1022"/>
      <c r="O572" s="985" t="b">
        <v>0</v>
      </c>
    </row>
    <row r="573" spans="1:15">
      <c r="A573" s="1918">
        <v>247.51370223978799</v>
      </c>
      <c r="B573" s="982" t="s">
        <v>306</v>
      </c>
      <c r="C573" s="1918"/>
      <c r="D573" s="1918"/>
      <c r="E573" s="991" t="s">
        <v>1060</v>
      </c>
      <c r="F573" s="990">
        <v>45880</v>
      </c>
      <c r="G573" s="985" t="b">
        <v>1</v>
      </c>
      <c r="H573" s="999"/>
      <c r="I573" s="991"/>
      <c r="J573" s="1022"/>
      <c r="K573" s="985" t="b">
        <v>0</v>
      </c>
      <c r="L573" s="999"/>
      <c r="M573" s="991"/>
      <c r="N573" s="1022"/>
      <c r="O573" s="985" t="b">
        <v>0</v>
      </c>
    </row>
    <row r="574" spans="1:15">
      <c r="A574" s="1918">
        <v>249.59143610013101</v>
      </c>
      <c r="B574" s="982" t="s">
        <v>2043</v>
      </c>
      <c r="C574" s="1918"/>
      <c r="D574" s="1918"/>
      <c r="E574" s="991" t="s">
        <v>1060</v>
      </c>
      <c r="F574" s="990">
        <v>45880</v>
      </c>
      <c r="G574" s="985" t="b">
        <v>1</v>
      </c>
      <c r="H574" s="999"/>
      <c r="I574" s="991"/>
      <c r="J574" s="1022"/>
      <c r="K574" s="985" t="b">
        <v>0</v>
      </c>
      <c r="L574" s="999"/>
      <c r="M574" s="991"/>
      <c r="N574" s="1022"/>
      <c r="O574" s="985" t="b">
        <v>0</v>
      </c>
    </row>
    <row r="575" spans="1:15">
      <c r="A575" s="1918">
        <v>251.66916996047399</v>
      </c>
      <c r="B575" s="982" t="s">
        <v>2044</v>
      </c>
      <c r="C575" s="1918"/>
      <c r="D575" s="1918"/>
      <c r="E575" s="991" t="s">
        <v>1060</v>
      </c>
      <c r="F575" s="990">
        <v>45880</v>
      </c>
      <c r="G575" s="985" t="b">
        <v>1</v>
      </c>
      <c r="H575" s="999"/>
      <c r="I575" s="991"/>
      <c r="J575" s="1022"/>
      <c r="K575" s="985" t="b">
        <v>0</v>
      </c>
      <c r="L575" s="999"/>
      <c r="M575" s="991"/>
      <c r="N575" s="1022"/>
      <c r="O575" s="985" t="b">
        <v>0</v>
      </c>
    </row>
    <row r="576" spans="1:15">
      <c r="A576" s="1918">
        <v>253.74690382081599</v>
      </c>
      <c r="B576" s="982" t="s">
        <v>728</v>
      </c>
      <c r="C576" s="1918" t="s">
        <v>10399</v>
      </c>
      <c r="D576" s="1918" t="s">
        <v>10400</v>
      </c>
      <c r="E576" s="991" t="s">
        <v>1060</v>
      </c>
      <c r="F576" s="990">
        <v>45880</v>
      </c>
      <c r="G576" s="985" t="b">
        <v>1</v>
      </c>
      <c r="H576" s="999"/>
      <c r="I576" s="991"/>
      <c r="J576" s="1022"/>
      <c r="K576" s="985" t="b">
        <v>0</v>
      </c>
      <c r="L576" s="999"/>
      <c r="M576" s="991"/>
      <c r="N576" s="1022"/>
      <c r="O576" s="985" t="b">
        <v>0</v>
      </c>
    </row>
    <row r="577" spans="1:15">
      <c r="A577" s="1918">
        <v>255.824637681159</v>
      </c>
      <c r="B577" s="982" t="s">
        <v>2045</v>
      </c>
      <c r="C577" s="1918"/>
      <c r="D577" s="1918"/>
      <c r="E577" s="991" t="s">
        <v>1060</v>
      </c>
      <c r="F577" s="990">
        <v>45880</v>
      </c>
      <c r="G577" s="985" t="b">
        <v>1</v>
      </c>
      <c r="H577" s="999"/>
      <c r="I577" s="991"/>
      <c r="J577" s="1022"/>
      <c r="K577" s="985" t="b">
        <v>0</v>
      </c>
      <c r="L577" s="999"/>
      <c r="M577" s="991"/>
      <c r="N577" s="1022"/>
      <c r="O577" s="985" t="b">
        <v>0</v>
      </c>
    </row>
    <row r="578" spans="1:15">
      <c r="A578" s="1918">
        <v>257.902371541501</v>
      </c>
      <c r="B578" s="982" t="s">
        <v>2046</v>
      </c>
      <c r="C578" s="1918"/>
      <c r="D578" s="1918"/>
      <c r="E578" s="991" t="s">
        <v>1060</v>
      </c>
      <c r="F578" s="990">
        <v>45880</v>
      </c>
      <c r="G578" s="985" t="b">
        <v>1</v>
      </c>
      <c r="H578" s="999"/>
      <c r="I578" s="991"/>
      <c r="J578" s="1022"/>
      <c r="K578" s="985" t="b">
        <v>0</v>
      </c>
      <c r="L578" s="999"/>
      <c r="M578" s="991"/>
      <c r="N578" s="1022"/>
      <c r="O578" s="985" t="b">
        <v>0</v>
      </c>
    </row>
    <row r="579" spans="1:15">
      <c r="A579" s="1917">
        <v>94</v>
      </c>
      <c r="B579" s="980" t="s">
        <v>362</v>
      </c>
      <c r="C579" s="1917" t="s">
        <v>10425</v>
      </c>
      <c r="D579" s="1917" t="s">
        <v>10426</v>
      </c>
      <c r="E579" s="992" t="s">
        <v>1060</v>
      </c>
      <c r="F579" s="989">
        <v>45880</v>
      </c>
      <c r="G579" s="983" t="b">
        <v>1</v>
      </c>
      <c r="H579" s="999"/>
      <c r="I579" s="992"/>
      <c r="J579" s="989"/>
      <c r="K579" s="983" t="b">
        <v>0</v>
      </c>
      <c r="L579" s="999"/>
      <c r="M579" s="992"/>
      <c r="N579" s="989"/>
      <c r="O579" s="983" t="b">
        <v>0</v>
      </c>
    </row>
    <row r="580" spans="1:15">
      <c r="A580" s="1917">
        <v>262.05783926218601</v>
      </c>
      <c r="B580" s="981" t="s">
        <v>2049</v>
      </c>
      <c r="C580" s="1917"/>
      <c r="D580" s="1917"/>
      <c r="E580" s="992" t="s">
        <v>1060</v>
      </c>
      <c r="F580" s="989">
        <v>45880</v>
      </c>
      <c r="G580" s="983" t="b">
        <v>1</v>
      </c>
      <c r="H580" s="999"/>
      <c r="I580" s="993"/>
      <c r="J580" s="989"/>
      <c r="K580" s="984" t="b">
        <v>0</v>
      </c>
      <c r="L580" s="999"/>
      <c r="M580" s="993"/>
      <c r="N580" s="989"/>
      <c r="O580" s="984" t="b">
        <v>0</v>
      </c>
    </row>
    <row r="581" spans="1:15">
      <c r="A581" s="1917">
        <v>264.13557312252902</v>
      </c>
      <c r="B581" s="981" t="s">
        <v>2050</v>
      </c>
      <c r="C581" s="1917" t="s">
        <v>10399</v>
      </c>
      <c r="D581" s="1917" t="s">
        <v>10400</v>
      </c>
      <c r="E581" s="992" t="s">
        <v>1060</v>
      </c>
      <c r="F581" s="989">
        <v>45880</v>
      </c>
      <c r="G581" s="983" t="b">
        <v>1</v>
      </c>
      <c r="H581" s="999"/>
      <c r="I581" s="993"/>
      <c r="J581" s="989"/>
      <c r="K581" s="984" t="b">
        <v>0</v>
      </c>
      <c r="L581" s="999"/>
      <c r="M581" s="993"/>
      <c r="N581" s="989"/>
      <c r="O581" s="984" t="b">
        <v>0</v>
      </c>
    </row>
    <row r="582" spans="1:15">
      <c r="A582" s="1917"/>
      <c r="B582" s="981" t="s">
        <v>409</v>
      </c>
      <c r="C582" s="1917"/>
      <c r="D582" s="1917"/>
      <c r="E582" s="992" t="s">
        <v>1060</v>
      </c>
      <c r="F582" s="989">
        <v>45880</v>
      </c>
      <c r="G582" s="983" t="b">
        <v>1</v>
      </c>
      <c r="H582" s="999"/>
      <c r="I582" s="993"/>
      <c r="J582" s="989"/>
      <c r="K582" s="984" t="b">
        <v>0</v>
      </c>
      <c r="L582" s="999"/>
      <c r="M582" s="993"/>
      <c r="N582" s="989"/>
      <c r="O582" s="984" t="b">
        <v>0</v>
      </c>
    </row>
    <row r="583" spans="1:15">
      <c r="A583" s="1917"/>
      <c r="B583" s="981" t="s">
        <v>9</v>
      </c>
      <c r="C583" s="1917"/>
      <c r="D583" s="1917"/>
      <c r="E583" s="992" t="s">
        <v>1060</v>
      </c>
      <c r="F583" s="989">
        <v>45880</v>
      </c>
      <c r="G583" s="983" t="b">
        <v>1</v>
      </c>
      <c r="H583" s="999"/>
      <c r="I583" s="993"/>
      <c r="J583" s="989"/>
      <c r="K583" s="984" t="b">
        <v>0</v>
      </c>
      <c r="L583" s="999"/>
      <c r="M583" s="993"/>
      <c r="N583" s="989"/>
      <c r="O583" s="984" t="b">
        <v>0</v>
      </c>
    </row>
    <row r="584" spans="1:15">
      <c r="A584" s="1917"/>
      <c r="B584" s="981" t="s">
        <v>2051</v>
      </c>
      <c r="C584" s="1917"/>
      <c r="D584" s="1917"/>
      <c r="E584" s="992" t="s">
        <v>1060</v>
      </c>
      <c r="F584" s="989">
        <v>45880</v>
      </c>
      <c r="G584" s="983" t="b">
        <v>1</v>
      </c>
      <c r="H584" s="999"/>
      <c r="I584" s="993"/>
      <c r="J584" s="989"/>
      <c r="K584" s="984" t="b">
        <v>0</v>
      </c>
      <c r="L584" s="999"/>
      <c r="M584" s="993"/>
      <c r="N584" s="989"/>
      <c r="O584" s="984" t="b">
        <v>0</v>
      </c>
    </row>
    <row r="585" spans="1:15">
      <c r="A585" s="1917"/>
      <c r="B585" s="981" t="s">
        <v>2052</v>
      </c>
      <c r="C585" s="1917"/>
      <c r="D585" s="1917"/>
      <c r="E585" s="992" t="s">
        <v>1060</v>
      </c>
      <c r="F585" s="989">
        <v>45880</v>
      </c>
      <c r="G585" s="983" t="b">
        <v>1</v>
      </c>
      <c r="H585" s="999"/>
      <c r="I585" s="993"/>
      <c r="J585" s="989"/>
      <c r="K585" s="984" t="b">
        <v>0</v>
      </c>
      <c r="L585" s="999"/>
      <c r="M585" s="993"/>
      <c r="N585" s="989"/>
      <c r="O585" s="984" t="b">
        <v>0</v>
      </c>
    </row>
    <row r="586" spans="1:15">
      <c r="A586" s="1918">
        <v>95</v>
      </c>
      <c r="B586" s="982" t="s">
        <v>2041</v>
      </c>
      <c r="C586" s="1918" t="s">
        <v>10427</v>
      </c>
      <c r="D586" s="1918" t="s">
        <v>10428</v>
      </c>
      <c r="E586" s="991" t="s">
        <v>1060</v>
      </c>
      <c r="F586" s="990">
        <v>45880</v>
      </c>
      <c r="G586" s="985" t="b">
        <v>1</v>
      </c>
      <c r="H586" s="999"/>
      <c r="I586" s="991"/>
      <c r="J586" s="1022"/>
      <c r="K586" s="985" t="b">
        <v>0</v>
      </c>
      <c r="L586" s="999"/>
      <c r="M586" s="991"/>
      <c r="N586" s="1022"/>
      <c r="O586" s="985" t="b">
        <v>0</v>
      </c>
    </row>
    <row r="587" spans="1:15">
      <c r="A587" s="1918">
        <v>268.29104084321398</v>
      </c>
      <c r="B587" s="982" t="s">
        <v>306</v>
      </c>
      <c r="C587" s="1918"/>
      <c r="D587" s="1918"/>
      <c r="E587" s="991" t="s">
        <v>1060</v>
      </c>
      <c r="F587" s="990">
        <v>45880</v>
      </c>
      <c r="G587" s="985" t="b">
        <v>1</v>
      </c>
      <c r="H587" s="999"/>
      <c r="I587" s="991"/>
      <c r="J587" s="1022"/>
      <c r="K587" s="985" t="b">
        <v>0</v>
      </c>
      <c r="L587" s="999"/>
      <c r="M587" s="991"/>
      <c r="N587" s="1022"/>
      <c r="O587" s="985" t="b">
        <v>0</v>
      </c>
    </row>
    <row r="588" spans="1:15">
      <c r="A588" s="1918">
        <v>270.36877470355603</v>
      </c>
      <c r="B588" s="982" t="s">
        <v>2043</v>
      </c>
      <c r="C588" s="1918"/>
      <c r="D588" s="1918"/>
      <c r="E588" s="991" t="s">
        <v>1060</v>
      </c>
      <c r="F588" s="990">
        <v>45880</v>
      </c>
      <c r="G588" s="985" t="b">
        <v>1</v>
      </c>
      <c r="H588" s="999"/>
      <c r="I588" s="991"/>
      <c r="J588" s="1022"/>
      <c r="K588" s="985" t="b">
        <v>0</v>
      </c>
      <c r="L588" s="999"/>
      <c r="M588" s="991"/>
      <c r="N588" s="1022"/>
      <c r="O588" s="985" t="b">
        <v>0</v>
      </c>
    </row>
    <row r="589" spans="1:15">
      <c r="A589" s="1918">
        <v>272.44650856389899</v>
      </c>
      <c r="B589" s="982" t="s">
        <v>2044</v>
      </c>
      <c r="C589" s="1918"/>
      <c r="D589" s="1918"/>
      <c r="E589" s="991" t="s">
        <v>1060</v>
      </c>
      <c r="F589" s="990">
        <v>45880</v>
      </c>
      <c r="G589" s="985" t="b">
        <v>1</v>
      </c>
      <c r="H589" s="999"/>
      <c r="I589" s="991"/>
      <c r="J589" s="1022"/>
      <c r="K589" s="985" t="b">
        <v>0</v>
      </c>
      <c r="L589" s="999"/>
      <c r="M589" s="991"/>
      <c r="N589" s="1022"/>
      <c r="O589" s="985" t="b">
        <v>0</v>
      </c>
    </row>
    <row r="590" spans="1:15">
      <c r="A590" s="1918">
        <v>274.52424242424098</v>
      </c>
      <c r="B590" s="982" t="s">
        <v>728</v>
      </c>
      <c r="C590" s="1918" t="s">
        <v>10399</v>
      </c>
      <c r="D590" s="1918" t="s">
        <v>10400</v>
      </c>
      <c r="E590" s="991" t="s">
        <v>1060</v>
      </c>
      <c r="F590" s="990">
        <v>45880</v>
      </c>
      <c r="G590" s="985" t="b">
        <v>1</v>
      </c>
      <c r="H590" s="999"/>
      <c r="I590" s="991"/>
      <c r="J590" s="1022"/>
      <c r="K590" s="985" t="b">
        <v>0</v>
      </c>
      <c r="L590" s="999"/>
      <c r="M590" s="991"/>
      <c r="N590" s="1022"/>
      <c r="O590" s="985" t="b">
        <v>0</v>
      </c>
    </row>
    <row r="591" spans="1:15">
      <c r="A591" s="1918">
        <v>276.601976284584</v>
      </c>
      <c r="B591" s="982" t="s">
        <v>2045</v>
      </c>
      <c r="C591" s="1918"/>
      <c r="D591" s="1918"/>
      <c r="E591" s="991" t="s">
        <v>1060</v>
      </c>
      <c r="F591" s="990">
        <v>45880</v>
      </c>
      <c r="G591" s="985" t="b">
        <v>1</v>
      </c>
      <c r="H591" s="999"/>
      <c r="I591" s="991"/>
      <c r="J591" s="1022"/>
      <c r="K591" s="985" t="b">
        <v>0</v>
      </c>
      <c r="L591" s="999"/>
      <c r="M591" s="991"/>
      <c r="N591" s="1022"/>
      <c r="O591" s="985" t="b">
        <v>0</v>
      </c>
    </row>
    <row r="592" spans="1:15">
      <c r="A592" s="1918">
        <v>278.67971014492599</v>
      </c>
      <c r="B592" s="982" t="s">
        <v>2046</v>
      </c>
      <c r="C592" s="1918"/>
      <c r="D592" s="1918"/>
      <c r="E592" s="991" t="s">
        <v>1060</v>
      </c>
      <c r="F592" s="990">
        <v>45880</v>
      </c>
      <c r="G592" s="985" t="b">
        <v>1</v>
      </c>
      <c r="H592" s="999"/>
      <c r="I592" s="991"/>
      <c r="J592" s="1022"/>
      <c r="K592" s="985" t="b">
        <v>0</v>
      </c>
      <c r="L592" s="999"/>
      <c r="M592" s="991"/>
      <c r="N592" s="1022"/>
      <c r="O592" s="985" t="b">
        <v>0</v>
      </c>
    </row>
    <row r="593" spans="1:15">
      <c r="A593" s="1917">
        <v>95</v>
      </c>
      <c r="B593" s="980" t="s">
        <v>362</v>
      </c>
      <c r="C593" s="1917" t="s">
        <v>10427</v>
      </c>
      <c r="D593" s="1917" t="s">
        <v>10428</v>
      </c>
      <c r="E593" s="992" t="s">
        <v>1060</v>
      </c>
      <c r="F593" s="989">
        <v>45880</v>
      </c>
      <c r="G593" s="983" t="b">
        <v>1</v>
      </c>
      <c r="H593" s="999"/>
      <c r="I593" s="992"/>
      <c r="J593" s="989"/>
      <c r="K593" s="983" t="b">
        <v>0</v>
      </c>
      <c r="L593" s="999"/>
      <c r="M593" s="992"/>
      <c r="N593" s="989"/>
      <c r="O593" s="983" t="b">
        <v>0</v>
      </c>
    </row>
    <row r="594" spans="1:15">
      <c r="A594" s="1917">
        <v>282.835177865611</v>
      </c>
      <c r="B594" s="981" t="s">
        <v>2049</v>
      </c>
      <c r="C594" s="1917"/>
      <c r="D594" s="1917"/>
      <c r="E594" s="992" t="s">
        <v>1060</v>
      </c>
      <c r="F594" s="989">
        <v>45880</v>
      </c>
      <c r="G594" s="983" t="b">
        <v>1</v>
      </c>
      <c r="H594" s="999"/>
      <c r="I594" s="993"/>
      <c r="J594" s="989"/>
      <c r="K594" s="984" t="b">
        <v>0</v>
      </c>
      <c r="L594" s="999"/>
      <c r="M594" s="993"/>
      <c r="N594" s="989"/>
      <c r="O594" s="984" t="b">
        <v>0</v>
      </c>
    </row>
    <row r="595" spans="1:15">
      <c r="A595" s="1917">
        <v>284.91291172595402</v>
      </c>
      <c r="B595" s="981" t="s">
        <v>2050</v>
      </c>
      <c r="C595" s="1917" t="s">
        <v>10399</v>
      </c>
      <c r="D595" s="1917" t="s">
        <v>10400</v>
      </c>
      <c r="E595" s="992" t="s">
        <v>1060</v>
      </c>
      <c r="F595" s="989">
        <v>45880</v>
      </c>
      <c r="G595" s="983" t="b">
        <v>1</v>
      </c>
      <c r="H595" s="999"/>
      <c r="I595" s="993"/>
      <c r="J595" s="989"/>
      <c r="K595" s="984" t="b">
        <v>0</v>
      </c>
      <c r="L595" s="999"/>
      <c r="M595" s="993"/>
      <c r="N595" s="989"/>
      <c r="O595" s="984" t="b">
        <v>0</v>
      </c>
    </row>
    <row r="596" spans="1:15">
      <c r="A596" s="1917"/>
      <c r="B596" s="981" t="s">
        <v>409</v>
      </c>
      <c r="C596" s="1917"/>
      <c r="D596" s="1917"/>
      <c r="E596" s="992" t="s">
        <v>1060</v>
      </c>
      <c r="F596" s="989">
        <v>45880</v>
      </c>
      <c r="G596" s="983" t="b">
        <v>1</v>
      </c>
      <c r="H596" s="999"/>
      <c r="I596" s="993"/>
      <c r="J596" s="989"/>
      <c r="K596" s="984" t="b">
        <v>0</v>
      </c>
      <c r="L596" s="999"/>
      <c r="M596" s="993"/>
      <c r="N596" s="989"/>
      <c r="O596" s="984" t="b">
        <v>0</v>
      </c>
    </row>
    <row r="597" spans="1:15">
      <c r="A597" s="1917"/>
      <c r="B597" s="981" t="s">
        <v>9</v>
      </c>
      <c r="C597" s="1917"/>
      <c r="D597" s="1917"/>
      <c r="E597" s="992" t="s">
        <v>1060</v>
      </c>
      <c r="F597" s="989">
        <v>45880</v>
      </c>
      <c r="G597" s="983" t="b">
        <v>1</v>
      </c>
      <c r="H597" s="999"/>
      <c r="I597" s="993"/>
      <c r="J597" s="989"/>
      <c r="K597" s="984" t="b">
        <v>0</v>
      </c>
      <c r="L597" s="999"/>
      <c r="M597" s="993"/>
      <c r="N597" s="989"/>
      <c r="O597" s="984" t="b">
        <v>0</v>
      </c>
    </row>
    <row r="598" spans="1:15">
      <c r="A598" s="1917"/>
      <c r="B598" s="981" t="s">
        <v>2051</v>
      </c>
      <c r="C598" s="1917"/>
      <c r="D598" s="1917"/>
      <c r="E598" s="992" t="s">
        <v>1060</v>
      </c>
      <c r="F598" s="989">
        <v>45880</v>
      </c>
      <c r="G598" s="983" t="b">
        <v>1</v>
      </c>
      <c r="H598" s="999"/>
      <c r="I598" s="993"/>
      <c r="J598" s="989"/>
      <c r="K598" s="984" t="b">
        <v>0</v>
      </c>
      <c r="L598" s="999"/>
      <c r="M598" s="993"/>
      <c r="N598" s="989"/>
      <c r="O598" s="984" t="b">
        <v>0</v>
      </c>
    </row>
    <row r="599" spans="1:15">
      <c r="A599" s="1911"/>
      <c r="B599" s="981" t="s">
        <v>2052</v>
      </c>
      <c r="C599" s="1917"/>
      <c r="D599" s="1917"/>
      <c r="E599" s="992" t="s">
        <v>1060</v>
      </c>
      <c r="F599" s="989">
        <v>45880</v>
      </c>
      <c r="G599" s="983" t="b">
        <v>1</v>
      </c>
      <c r="H599" s="999"/>
      <c r="I599" s="993"/>
      <c r="J599" s="989"/>
      <c r="K599" s="984" t="b">
        <v>0</v>
      </c>
      <c r="L599" s="999"/>
      <c r="M599" s="993"/>
      <c r="N599" s="989"/>
      <c r="O599" s="984" t="b">
        <v>0</v>
      </c>
    </row>
    <row r="600" spans="1:15">
      <c r="A600" s="1918">
        <v>96</v>
      </c>
      <c r="B600" s="1024" t="s">
        <v>2041</v>
      </c>
      <c r="C600" s="1939" t="s">
        <v>10429</v>
      </c>
      <c r="D600" s="1918" t="s">
        <v>10430</v>
      </c>
      <c r="E600" s="991" t="s">
        <v>1060</v>
      </c>
      <c r="F600" s="990">
        <v>45880</v>
      </c>
      <c r="G600" s="985" t="b">
        <v>1</v>
      </c>
      <c r="H600" s="999"/>
      <c r="I600" s="991"/>
      <c r="J600" s="1022"/>
      <c r="K600" s="985" t="b">
        <v>0</v>
      </c>
      <c r="L600" s="999"/>
      <c r="M600" s="991"/>
      <c r="N600" s="1022"/>
      <c r="O600" s="985" t="b">
        <v>0</v>
      </c>
    </row>
    <row r="601" spans="1:15">
      <c r="A601" s="1918"/>
      <c r="B601" s="1024" t="s">
        <v>306</v>
      </c>
      <c r="C601" s="1939"/>
      <c r="D601" s="1918"/>
      <c r="E601" s="991" t="s">
        <v>1060</v>
      </c>
      <c r="F601" s="990">
        <v>45880</v>
      </c>
      <c r="G601" s="985" t="b">
        <v>1</v>
      </c>
      <c r="H601" s="999"/>
      <c r="I601" s="991"/>
      <c r="J601" s="1022"/>
      <c r="K601" s="985" t="b">
        <v>0</v>
      </c>
      <c r="L601" s="999"/>
      <c r="M601" s="991"/>
      <c r="N601" s="1022"/>
      <c r="O601" s="985" t="b">
        <v>0</v>
      </c>
    </row>
    <row r="602" spans="1:15">
      <c r="A602" s="1918"/>
      <c r="B602" s="1024" t="s">
        <v>2043</v>
      </c>
      <c r="C602" s="1939"/>
      <c r="D602" s="1918"/>
      <c r="E602" s="991" t="s">
        <v>1060</v>
      </c>
      <c r="F602" s="990">
        <v>45880</v>
      </c>
      <c r="G602" s="985" t="b">
        <v>1</v>
      </c>
      <c r="H602" s="999"/>
      <c r="I602" s="991"/>
      <c r="J602" s="1022"/>
      <c r="K602" s="985" t="b">
        <v>0</v>
      </c>
      <c r="L602" s="999"/>
      <c r="M602" s="991"/>
      <c r="N602" s="1022"/>
      <c r="O602" s="985" t="b">
        <v>0</v>
      </c>
    </row>
    <row r="603" spans="1:15">
      <c r="A603" s="1918"/>
      <c r="B603" s="1024" t="s">
        <v>2044</v>
      </c>
      <c r="C603" s="1939"/>
      <c r="D603" s="1918"/>
      <c r="E603" s="991" t="s">
        <v>1060</v>
      </c>
      <c r="F603" s="990">
        <v>45880</v>
      </c>
      <c r="G603" s="985" t="b">
        <v>1</v>
      </c>
      <c r="H603" s="999"/>
      <c r="I603" s="991"/>
      <c r="J603" s="1022"/>
      <c r="K603" s="985" t="b">
        <v>0</v>
      </c>
      <c r="L603" s="999"/>
      <c r="M603" s="991"/>
      <c r="N603" s="1022"/>
      <c r="O603" s="985" t="b">
        <v>0</v>
      </c>
    </row>
    <row r="604" spans="1:15">
      <c r="A604" s="1918"/>
      <c r="B604" s="1024" t="s">
        <v>728</v>
      </c>
      <c r="C604" s="1939" t="s">
        <v>10399</v>
      </c>
      <c r="D604" s="1918" t="s">
        <v>10400</v>
      </c>
      <c r="E604" s="991" t="s">
        <v>1060</v>
      </c>
      <c r="F604" s="990">
        <v>45880</v>
      </c>
      <c r="G604" s="985" t="b">
        <v>1</v>
      </c>
      <c r="H604" s="999"/>
      <c r="I604" s="991"/>
      <c r="J604" s="1022"/>
      <c r="K604" s="985" t="b">
        <v>0</v>
      </c>
      <c r="L604" s="999"/>
      <c r="M604" s="991"/>
      <c r="N604" s="1022"/>
      <c r="O604" s="985" t="b">
        <v>0</v>
      </c>
    </row>
    <row r="605" spans="1:15">
      <c r="A605" s="1918"/>
      <c r="B605" s="1024" t="s">
        <v>2045</v>
      </c>
      <c r="C605" s="1939"/>
      <c r="D605" s="1918"/>
      <c r="E605" s="991" t="s">
        <v>1060</v>
      </c>
      <c r="F605" s="990">
        <v>45880</v>
      </c>
      <c r="G605" s="985" t="b">
        <v>1</v>
      </c>
      <c r="H605" s="999"/>
      <c r="I605" s="991"/>
      <c r="J605" s="1022"/>
      <c r="K605" s="985" t="b">
        <v>0</v>
      </c>
      <c r="L605" s="999"/>
      <c r="M605" s="991"/>
      <c r="N605" s="1022"/>
      <c r="O605" s="985" t="b">
        <v>0</v>
      </c>
    </row>
    <row r="606" spans="1:15">
      <c r="A606" s="1918"/>
      <c r="B606" s="986" t="s">
        <v>2046</v>
      </c>
      <c r="C606" s="1939"/>
      <c r="D606" s="1918"/>
      <c r="E606" s="991" t="s">
        <v>1060</v>
      </c>
      <c r="F606" s="990">
        <v>45880</v>
      </c>
      <c r="G606" s="985" t="b">
        <v>1</v>
      </c>
      <c r="H606" s="999"/>
      <c r="I606" s="991"/>
      <c r="J606" s="1022"/>
      <c r="K606" s="985" t="b">
        <v>0</v>
      </c>
      <c r="L606" s="999"/>
      <c r="M606" s="991"/>
      <c r="N606" s="1022"/>
      <c r="O606" s="985" t="b">
        <v>0</v>
      </c>
    </row>
    <row r="607" spans="1:15">
      <c r="A607" s="1919">
        <v>96</v>
      </c>
      <c r="B607" s="1023" t="s">
        <v>362</v>
      </c>
      <c r="C607" s="1938" t="s">
        <v>10429</v>
      </c>
      <c r="D607" s="1911" t="s">
        <v>10430</v>
      </c>
      <c r="E607" s="992" t="s">
        <v>1060</v>
      </c>
      <c r="F607" s="989">
        <v>45880</v>
      </c>
      <c r="G607" s="983" t="b">
        <v>1</v>
      </c>
      <c r="H607" s="999"/>
      <c r="I607" s="992"/>
      <c r="J607" s="989"/>
      <c r="K607" s="983"/>
      <c r="L607" s="999"/>
      <c r="M607" s="992"/>
      <c r="N607" s="989"/>
      <c r="O607" s="983"/>
    </row>
    <row r="608" spans="1:15">
      <c r="A608" s="1912"/>
      <c r="B608" s="980" t="s">
        <v>2049</v>
      </c>
      <c r="C608" s="1912"/>
      <c r="D608" s="1912"/>
      <c r="E608" s="992" t="s">
        <v>1060</v>
      </c>
      <c r="F608" s="989">
        <v>45880</v>
      </c>
      <c r="G608" s="983" t="b">
        <v>1</v>
      </c>
      <c r="H608" s="999"/>
      <c r="I608" s="993"/>
      <c r="J608" s="989"/>
      <c r="K608" s="984"/>
      <c r="L608" s="999"/>
      <c r="M608" s="993"/>
      <c r="N608" s="989"/>
      <c r="O608" s="984"/>
    </row>
    <row r="609" spans="1:15">
      <c r="A609" s="1912"/>
      <c r="B609" s="981" t="s">
        <v>2050</v>
      </c>
      <c r="C609" s="1912"/>
      <c r="D609" s="1912"/>
      <c r="E609" s="992" t="s">
        <v>1060</v>
      </c>
      <c r="F609" s="989">
        <v>45880</v>
      </c>
      <c r="G609" s="983" t="b">
        <v>1</v>
      </c>
      <c r="H609" s="999"/>
      <c r="I609" s="993"/>
      <c r="J609" s="989"/>
      <c r="K609" s="984"/>
      <c r="L609" s="999"/>
      <c r="M609" s="993"/>
      <c r="N609" s="989"/>
      <c r="O609" s="984"/>
    </row>
    <row r="610" spans="1:15">
      <c r="A610" s="1912"/>
      <c r="B610" s="981" t="s">
        <v>409</v>
      </c>
      <c r="C610" s="1912"/>
      <c r="D610" s="1912"/>
      <c r="E610" s="992" t="s">
        <v>1060</v>
      </c>
      <c r="F610" s="989">
        <v>45880</v>
      </c>
      <c r="G610" s="983" t="b">
        <v>1</v>
      </c>
      <c r="H610" s="999"/>
      <c r="I610" s="993"/>
      <c r="J610" s="989"/>
      <c r="K610" s="984"/>
      <c r="L610" s="999"/>
      <c r="M610" s="993"/>
      <c r="N610" s="989"/>
      <c r="O610" s="984"/>
    </row>
    <row r="611" spans="1:15">
      <c r="A611" s="1912"/>
      <c r="B611" s="981" t="s">
        <v>9</v>
      </c>
      <c r="C611" s="1912"/>
      <c r="D611" s="1912"/>
      <c r="E611" s="992" t="s">
        <v>1060</v>
      </c>
      <c r="F611" s="989">
        <v>45880</v>
      </c>
      <c r="G611" s="983" t="b">
        <v>1</v>
      </c>
      <c r="H611" s="999"/>
      <c r="I611" s="993"/>
      <c r="J611" s="989"/>
      <c r="K611" s="984"/>
      <c r="L611" s="999"/>
      <c r="M611" s="993"/>
      <c r="N611" s="989"/>
      <c r="O611" s="984"/>
    </row>
    <row r="612" spans="1:15">
      <c r="A612" s="1912"/>
      <c r="B612" s="981" t="s">
        <v>2051</v>
      </c>
      <c r="C612" s="1912"/>
      <c r="D612" s="1912"/>
      <c r="E612" s="992" t="s">
        <v>1060</v>
      </c>
      <c r="F612" s="989">
        <v>45880</v>
      </c>
      <c r="G612" s="983" t="b">
        <v>1</v>
      </c>
      <c r="H612" s="999"/>
      <c r="I612" s="993"/>
      <c r="J612" s="989"/>
      <c r="K612" s="984"/>
      <c r="L612" s="999"/>
      <c r="M612" s="993"/>
      <c r="N612" s="989"/>
      <c r="O612" s="984"/>
    </row>
    <row r="613" spans="1:15">
      <c r="A613" s="1912"/>
      <c r="B613" s="981" t="s">
        <v>2052</v>
      </c>
      <c r="C613" s="1912"/>
      <c r="D613" s="1912"/>
      <c r="E613" s="992" t="s">
        <v>1060</v>
      </c>
      <c r="F613" s="989">
        <v>45880</v>
      </c>
      <c r="G613" s="983" t="b">
        <v>1</v>
      </c>
      <c r="H613" s="999"/>
      <c r="I613" s="993"/>
      <c r="J613" s="989"/>
      <c r="K613" s="984"/>
      <c r="L613" s="999"/>
      <c r="M613" s="993"/>
      <c r="N613" s="989"/>
      <c r="O613" s="984"/>
    </row>
    <row r="614" spans="1:15">
      <c r="A614" s="1916">
        <v>97</v>
      </c>
      <c r="B614" s="1024" t="s">
        <v>2041</v>
      </c>
      <c r="C614" s="1916" t="s">
        <v>10431</v>
      </c>
      <c r="D614" s="1916" t="s">
        <v>10432</v>
      </c>
      <c r="E614" s="991" t="s">
        <v>1060</v>
      </c>
      <c r="F614" s="990">
        <v>45881</v>
      </c>
      <c r="G614" s="985" t="b">
        <v>1</v>
      </c>
      <c r="H614" s="999"/>
      <c r="I614" s="991"/>
      <c r="J614" s="1022"/>
      <c r="K614" s="985"/>
      <c r="L614" s="999"/>
      <c r="M614" s="991"/>
      <c r="N614" s="1022"/>
      <c r="O614" s="985"/>
    </row>
    <row r="615" spans="1:15">
      <c r="A615" s="1914"/>
      <c r="B615" s="1024" t="s">
        <v>306</v>
      </c>
      <c r="C615" s="1914"/>
      <c r="D615" s="1914"/>
      <c r="E615" s="991" t="s">
        <v>1060</v>
      </c>
      <c r="F615" s="990">
        <v>45881</v>
      </c>
      <c r="G615" s="985" t="b">
        <v>1</v>
      </c>
      <c r="H615" s="999"/>
      <c r="I615" s="991"/>
      <c r="J615" s="1022"/>
      <c r="K615" s="985"/>
      <c r="L615" s="999"/>
      <c r="M615" s="991"/>
      <c r="N615" s="1022"/>
      <c r="O615" s="985"/>
    </row>
    <row r="616" spans="1:15">
      <c r="A616" s="1914"/>
      <c r="B616" s="1024" t="s">
        <v>2043</v>
      </c>
      <c r="C616" s="1914"/>
      <c r="D616" s="1914"/>
      <c r="E616" s="991" t="s">
        <v>1060</v>
      </c>
      <c r="F616" s="990">
        <v>45881</v>
      </c>
      <c r="G616" s="985" t="b">
        <v>1</v>
      </c>
      <c r="H616" s="999"/>
      <c r="I616" s="991"/>
      <c r="J616" s="1022"/>
      <c r="K616" s="985"/>
      <c r="L616" s="999"/>
      <c r="M616" s="991"/>
      <c r="N616" s="1022"/>
      <c r="O616" s="985"/>
    </row>
    <row r="617" spans="1:15">
      <c r="A617" s="1914"/>
      <c r="B617" s="1024" t="s">
        <v>2044</v>
      </c>
      <c r="C617" s="1914"/>
      <c r="D617" s="1914"/>
      <c r="E617" s="991" t="s">
        <v>1060</v>
      </c>
      <c r="F617" s="990">
        <v>45881</v>
      </c>
      <c r="G617" s="985" t="b">
        <v>1</v>
      </c>
      <c r="H617" s="999"/>
      <c r="I617" s="991"/>
      <c r="J617" s="1022"/>
      <c r="K617" s="985"/>
      <c r="L617" s="999"/>
      <c r="M617" s="991"/>
      <c r="N617" s="1022"/>
      <c r="O617" s="985"/>
    </row>
    <row r="618" spans="1:15">
      <c r="A618" s="1914"/>
      <c r="B618" s="1024" t="s">
        <v>728</v>
      </c>
      <c r="C618" s="1914"/>
      <c r="D618" s="1914"/>
      <c r="E618" s="991" t="s">
        <v>1060</v>
      </c>
      <c r="F618" s="990">
        <v>45881</v>
      </c>
      <c r="G618" s="985" t="b">
        <v>1</v>
      </c>
      <c r="H618" s="999"/>
      <c r="I618" s="991"/>
      <c r="J618" s="1022"/>
      <c r="K618" s="985"/>
      <c r="L618" s="999"/>
      <c r="M618" s="991"/>
      <c r="N618" s="1022"/>
      <c r="O618" s="985"/>
    </row>
    <row r="619" spans="1:15">
      <c r="A619" s="1914"/>
      <c r="B619" s="1024" t="s">
        <v>2045</v>
      </c>
      <c r="C619" s="1914"/>
      <c r="D619" s="1914"/>
      <c r="E619" s="991" t="s">
        <v>1060</v>
      </c>
      <c r="F619" s="990">
        <v>45881</v>
      </c>
      <c r="G619" s="985" t="b">
        <v>1</v>
      </c>
      <c r="H619" s="999"/>
      <c r="I619" s="991"/>
      <c r="J619" s="1022"/>
      <c r="K619" s="985"/>
      <c r="L619" s="999"/>
      <c r="M619" s="991"/>
      <c r="N619" s="1022"/>
      <c r="O619" s="985"/>
    </row>
    <row r="620" spans="1:15">
      <c r="A620" s="1914"/>
      <c r="B620" s="986" t="s">
        <v>2046</v>
      </c>
      <c r="C620" s="1914"/>
      <c r="D620" s="1914"/>
      <c r="E620" s="991" t="s">
        <v>1060</v>
      </c>
      <c r="F620" s="990">
        <v>45881</v>
      </c>
      <c r="G620" s="985" t="b">
        <v>1</v>
      </c>
      <c r="H620" s="999"/>
      <c r="I620" s="991"/>
      <c r="J620" s="1022"/>
      <c r="K620" s="985"/>
      <c r="L620" s="999"/>
      <c r="M620" s="991"/>
      <c r="N620" s="1022"/>
      <c r="O620" s="985"/>
    </row>
    <row r="621" spans="1:15">
      <c r="A621" s="1911">
        <v>97</v>
      </c>
      <c r="B621" s="1023" t="s">
        <v>362</v>
      </c>
      <c r="C621" s="1911" t="s">
        <v>10431</v>
      </c>
      <c r="D621" s="1911" t="s">
        <v>10433</v>
      </c>
      <c r="E621" s="992" t="s">
        <v>1060</v>
      </c>
      <c r="F621" s="989">
        <v>45881</v>
      </c>
      <c r="G621" s="983" t="b">
        <v>1</v>
      </c>
      <c r="H621" s="999"/>
      <c r="I621" s="992"/>
      <c r="J621" s="989"/>
      <c r="K621" s="983"/>
      <c r="L621" s="999"/>
      <c r="M621" s="992"/>
      <c r="N621" s="989"/>
      <c r="O621" s="983"/>
    </row>
    <row r="622" spans="1:15">
      <c r="A622" s="1912"/>
      <c r="B622" s="980" t="s">
        <v>2049</v>
      </c>
      <c r="C622" s="1912"/>
      <c r="D622" s="1912"/>
      <c r="E622" s="992" t="s">
        <v>1060</v>
      </c>
      <c r="F622" s="989">
        <v>45881</v>
      </c>
      <c r="G622" s="983" t="b">
        <v>1</v>
      </c>
      <c r="H622" s="999"/>
      <c r="I622" s="993"/>
      <c r="J622" s="989"/>
      <c r="K622" s="984"/>
      <c r="L622" s="999"/>
      <c r="M622" s="993"/>
      <c r="N622" s="989"/>
      <c r="O622" s="984"/>
    </row>
    <row r="623" spans="1:15">
      <c r="A623" s="1912"/>
      <c r="B623" s="981" t="s">
        <v>2050</v>
      </c>
      <c r="C623" s="1912"/>
      <c r="D623" s="1912"/>
      <c r="E623" s="992" t="s">
        <v>1060</v>
      </c>
      <c r="F623" s="989">
        <v>45881</v>
      </c>
      <c r="G623" s="983" t="b">
        <v>1</v>
      </c>
      <c r="H623" s="999"/>
      <c r="I623" s="993"/>
      <c r="J623" s="989"/>
      <c r="K623" s="984"/>
      <c r="L623" s="999"/>
      <c r="M623" s="993"/>
      <c r="N623" s="989"/>
      <c r="O623" s="984"/>
    </row>
    <row r="624" spans="1:15">
      <c r="A624" s="1912"/>
      <c r="B624" s="981" t="s">
        <v>409</v>
      </c>
      <c r="C624" s="1912"/>
      <c r="D624" s="1912"/>
      <c r="E624" s="992" t="s">
        <v>1060</v>
      </c>
      <c r="F624" s="989">
        <v>45881</v>
      </c>
      <c r="G624" s="983" t="b">
        <v>1</v>
      </c>
      <c r="H624" s="999"/>
      <c r="I624" s="993"/>
      <c r="J624" s="989"/>
      <c r="K624" s="984"/>
      <c r="L624" s="999"/>
      <c r="M624" s="993"/>
      <c r="N624" s="989"/>
      <c r="O624" s="984"/>
    </row>
    <row r="625" spans="1:15">
      <c r="A625" s="1912"/>
      <c r="B625" s="981" t="s">
        <v>9</v>
      </c>
      <c r="C625" s="1912"/>
      <c r="D625" s="1912"/>
      <c r="E625" s="992" t="s">
        <v>1060</v>
      </c>
      <c r="F625" s="989">
        <v>45881</v>
      </c>
      <c r="G625" s="983" t="b">
        <v>1</v>
      </c>
      <c r="H625" s="999"/>
      <c r="I625" s="993"/>
      <c r="J625" s="989"/>
      <c r="K625" s="984"/>
      <c r="L625" s="999"/>
      <c r="M625" s="993"/>
      <c r="N625" s="989"/>
      <c r="O625" s="984"/>
    </row>
    <row r="626" spans="1:15">
      <c r="A626" s="1912"/>
      <c r="B626" s="981" t="s">
        <v>2051</v>
      </c>
      <c r="C626" s="1912"/>
      <c r="D626" s="1912"/>
      <c r="E626" s="992" t="s">
        <v>1060</v>
      </c>
      <c r="F626" s="989">
        <v>45881</v>
      </c>
      <c r="G626" s="983" t="b">
        <v>1</v>
      </c>
      <c r="H626" s="999"/>
      <c r="I626" s="993"/>
      <c r="J626" s="989"/>
      <c r="K626" s="984"/>
      <c r="L626" s="999"/>
      <c r="M626" s="993"/>
      <c r="N626" s="989"/>
      <c r="O626" s="984"/>
    </row>
    <row r="627" spans="1:15">
      <c r="A627" s="1912"/>
      <c r="B627" s="981" t="s">
        <v>2052</v>
      </c>
      <c r="C627" s="1912"/>
      <c r="D627" s="1912"/>
      <c r="E627" s="992" t="s">
        <v>1060</v>
      </c>
      <c r="F627" s="989">
        <v>45881</v>
      </c>
      <c r="G627" s="983" t="b">
        <v>1</v>
      </c>
      <c r="H627" s="999"/>
      <c r="I627" s="993"/>
      <c r="J627" s="989"/>
      <c r="K627" s="984"/>
      <c r="L627" s="999"/>
      <c r="M627" s="993"/>
      <c r="N627" s="989"/>
      <c r="O627" s="984"/>
    </row>
    <row r="628" spans="1:15">
      <c r="A628" s="1916">
        <v>98</v>
      </c>
      <c r="B628" s="1024" t="s">
        <v>2056</v>
      </c>
      <c r="C628" s="1916" t="s">
        <v>10434</v>
      </c>
      <c r="D628" s="1916" t="s">
        <v>10435</v>
      </c>
      <c r="E628" s="991" t="s">
        <v>1060</v>
      </c>
      <c r="F628" s="990">
        <v>45881</v>
      </c>
      <c r="G628" s="985" t="b">
        <v>1</v>
      </c>
      <c r="H628" s="999"/>
      <c r="I628" s="991"/>
      <c r="J628" s="1022"/>
      <c r="K628" s="985"/>
      <c r="L628" s="999"/>
      <c r="M628" s="991"/>
      <c r="N628" s="1022"/>
      <c r="O628" s="985"/>
    </row>
    <row r="629" spans="1:15">
      <c r="A629" s="1914"/>
      <c r="B629" s="1024" t="s">
        <v>347</v>
      </c>
      <c r="C629" s="1914"/>
      <c r="D629" s="1914"/>
      <c r="E629" s="991" t="s">
        <v>1060</v>
      </c>
      <c r="F629" s="990">
        <v>45881</v>
      </c>
      <c r="G629" s="985" t="b">
        <v>1</v>
      </c>
      <c r="H629" s="999"/>
      <c r="I629" s="991"/>
      <c r="J629" s="1022"/>
      <c r="K629" s="985"/>
      <c r="L629" s="999"/>
      <c r="M629" s="991"/>
      <c r="N629" s="1022"/>
      <c r="O629" s="985"/>
    </row>
    <row r="630" spans="1:15">
      <c r="A630" s="1914"/>
      <c r="B630" s="1024" t="s">
        <v>273</v>
      </c>
      <c r="C630" s="1914"/>
      <c r="D630" s="1914"/>
      <c r="E630" s="991" t="s">
        <v>1060</v>
      </c>
      <c r="F630" s="990">
        <v>45881</v>
      </c>
      <c r="G630" s="985" t="b">
        <v>1</v>
      </c>
      <c r="H630" s="999"/>
      <c r="I630" s="991"/>
      <c r="J630" s="1022"/>
      <c r="K630" s="985"/>
      <c r="L630" s="999"/>
      <c r="M630" s="991"/>
      <c r="N630" s="1022"/>
      <c r="O630" s="985"/>
    </row>
    <row r="631" spans="1:15">
      <c r="A631" s="1914"/>
      <c r="B631" s="1024" t="s">
        <v>2058</v>
      </c>
      <c r="C631" s="1914"/>
      <c r="D631" s="1914"/>
      <c r="E631" s="991" t="s">
        <v>1060</v>
      </c>
      <c r="F631" s="990">
        <v>45881</v>
      </c>
      <c r="G631" s="985" t="b">
        <v>1</v>
      </c>
      <c r="H631" s="999"/>
      <c r="I631" s="991"/>
      <c r="J631" s="1022"/>
      <c r="K631" s="985"/>
      <c r="L631" s="999"/>
      <c r="M631" s="991"/>
      <c r="N631" s="1022"/>
      <c r="O631" s="985"/>
    </row>
    <row r="632" spans="1:15">
      <c r="A632" s="1914"/>
      <c r="B632" s="1024" t="s">
        <v>320</v>
      </c>
      <c r="C632" s="1914"/>
      <c r="D632" s="1914"/>
      <c r="E632" s="991" t="s">
        <v>1060</v>
      </c>
      <c r="F632" s="990">
        <v>45881</v>
      </c>
      <c r="G632" s="985" t="b">
        <v>1</v>
      </c>
      <c r="H632" s="999"/>
      <c r="I632" s="991"/>
      <c r="J632" s="1022"/>
      <c r="K632" s="985"/>
      <c r="L632" s="999"/>
      <c r="M632" s="991"/>
      <c r="N632" s="1022"/>
      <c r="O632" s="985"/>
    </row>
    <row r="633" spans="1:15">
      <c r="A633" s="1914"/>
      <c r="B633" s="1024" t="s">
        <v>289</v>
      </c>
      <c r="C633" s="1914"/>
      <c r="D633" s="1914"/>
      <c r="E633" s="991" t="s">
        <v>1060</v>
      </c>
      <c r="F633" s="990">
        <v>45881</v>
      </c>
      <c r="G633" s="985" t="b">
        <v>1</v>
      </c>
      <c r="H633" s="999"/>
      <c r="I633" s="991"/>
      <c r="J633" s="1022"/>
      <c r="K633" s="985"/>
      <c r="L633" s="999"/>
      <c r="M633" s="991"/>
      <c r="N633" s="1022"/>
      <c r="O633" s="985"/>
    </row>
    <row r="634" spans="1:15">
      <c r="A634" s="1914"/>
      <c r="B634" s="986" t="s">
        <v>362</v>
      </c>
      <c r="C634" s="1914"/>
      <c r="D634" s="1914"/>
      <c r="E634" s="991" t="s">
        <v>1060</v>
      </c>
      <c r="F634" s="990">
        <v>45881</v>
      </c>
      <c r="G634" s="985" t="b">
        <v>1</v>
      </c>
      <c r="H634" s="999"/>
      <c r="I634" s="991"/>
      <c r="J634" s="1022"/>
      <c r="K634" s="985"/>
      <c r="L634" s="999"/>
      <c r="M634" s="991"/>
      <c r="N634" s="1022"/>
      <c r="O634" s="985"/>
    </row>
    <row r="635" spans="1:15">
      <c r="A635" s="1914"/>
      <c r="B635" s="1024" t="s">
        <v>2049</v>
      </c>
      <c r="C635" s="1914"/>
      <c r="D635" s="1914"/>
      <c r="E635" s="991" t="s">
        <v>1060</v>
      </c>
      <c r="F635" s="990">
        <v>45881</v>
      </c>
      <c r="G635" s="985" t="b">
        <v>1</v>
      </c>
      <c r="H635" s="999"/>
      <c r="I635" s="991"/>
      <c r="J635" s="1022"/>
      <c r="K635" s="985"/>
      <c r="L635" s="999"/>
      <c r="M635" s="991"/>
      <c r="N635" s="1022"/>
      <c r="O635" s="985"/>
    </row>
    <row r="636" spans="1:15">
      <c r="A636" s="1914"/>
      <c r="B636" s="1024" t="s">
        <v>2050</v>
      </c>
      <c r="C636" s="1914"/>
      <c r="D636" s="1914"/>
      <c r="E636" s="991" t="s">
        <v>1060</v>
      </c>
      <c r="F636" s="990">
        <v>45881</v>
      </c>
      <c r="G636" s="985" t="b">
        <v>1</v>
      </c>
      <c r="H636" s="999"/>
      <c r="I636" s="991"/>
      <c r="J636" s="1022"/>
      <c r="K636" s="985"/>
      <c r="L636" s="999"/>
      <c r="M636" s="991"/>
      <c r="N636" s="1022"/>
      <c r="O636" s="985"/>
    </row>
    <row r="637" spans="1:15">
      <c r="A637" s="1914"/>
      <c r="B637" s="1024" t="s">
        <v>409</v>
      </c>
      <c r="C637" s="1914"/>
      <c r="D637" s="1914"/>
      <c r="E637" s="991" t="s">
        <v>1060</v>
      </c>
      <c r="F637" s="990">
        <v>45881</v>
      </c>
      <c r="G637" s="985" t="b">
        <v>1</v>
      </c>
      <c r="H637" s="999"/>
      <c r="I637" s="991"/>
      <c r="J637" s="1022"/>
      <c r="K637" s="985"/>
      <c r="L637" s="999"/>
      <c r="M637" s="991"/>
      <c r="N637" s="1022"/>
      <c r="O637" s="985"/>
    </row>
    <row r="638" spans="1:15">
      <c r="A638" s="1914"/>
      <c r="B638" s="1024" t="s">
        <v>9</v>
      </c>
      <c r="C638" s="1914"/>
      <c r="D638" s="1914"/>
      <c r="E638" s="991" t="s">
        <v>1060</v>
      </c>
      <c r="F638" s="990">
        <v>45881</v>
      </c>
      <c r="G638" s="985" t="b">
        <v>1</v>
      </c>
      <c r="H638" s="999"/>
      <c r="I638" s="991"/>
      <c r="J638" s="1022"/>
      <c r="K638" s="985"/>
      <c r="L638" s="999"/>
      <c r="M638" s="991"/>
      <c r="N638" s="1022"/>
      <c r="O638" s="985"/>
    </row>
    <row r="639" spans="1:15">
      <c r="A639" s="1914"/>
      <c r="B639" s="1024" t="s">
        <v>2051</v>
      </c>
      <c r="C639" s="1914"/>
      <c r="D639" s="1914"/>
      <c r="E639" s="991" t="s">
        <v>1060</v>
      </c>
      <c r="F639" s="990">
        <v>45881</v>
      </c>
      <c r="G639" s="985" t="b">
        <v>1</v>
      </c>
      <c r="H639" s="999"/>
      <c r="I639" s="991"/>
      <c r="J639" s="1022"/>
      <c r="K639" s="985"/>
      <c r="L639" s="999"/>
      <c r="M639" s="991"/>
      <c r="N639" s="1022"/>
      <c r="O639" s="985"/>
    </row>
    <row r="640" spans="1:15">
      <c r="A640" s="1915"/>
      <c r="B640" s="1024" t="s">
        <v>2052</v>
      </c>
      <c r="C640" s="1915"/>
      <c r="D640" s="1915"/>
      <c r="E640" s="991" t="s">
        <v>1060</v>
      </c>
      <c r="F640" s="990">
        <v>45881</v>
      </c>
      <c r="G640" s="985" t="b">
        <v>1</v>
      </c>
      <c r="H640" s="999"/>
      <c r="I640" s="991"/>
      <c r="J640" s="1022"/>
      <c r="K640" s="985"/>
      <c r="L640" s="999"/>
      <c r="M640" s="991"/>
      <c r="N640" s="1022"/>
      <c r="O640" s="985"/>
    </row>
    <row r="641" spans="1:15">
      <c r="A641" s="1911">
        <v>98</v>
      </c>
      <c r="B641" s="987" t="s">
        <v>2041</v>
      </c>
      <c r="C641" s="1911" t="s">
        <v>10434</v>
      </c>
      <c r="D641" s="1911" t="s">
        <v>10435</v>
      </c>
      <c r="E641" s="992" t="s">
        <v>1060</v>
      </c>
      <c r="F641" s="989">
        <v>45881</v>
      </c>
      <c r="G641" s="983" t="b">
        <v>1</v>
      </c>
      <c r="H641" s="999"/>
      <c r="I641" s="992"/>
      <c r="J641" s="989"/>
      <c r="K641" s="983"/>
      <c r="L641" s="999"/>
      <c r="M641" s="992"/>
      <c r="N641" s="989"/>
      <c r="O641" s="983"/>
    </row>
    <row r="642" spans="1:15">
      <c r="A642" s="1912"/>
      <c r="B642" s="987" t="s">
        <v>306</v>
      </c>
      <c r="C642" s="1912"/>
      <c r="D642" s="1912"/>
      <c r="E642" s="992" t="s">
        <v>1060</v>
      </c>
      <c r="F642" s="989">
        <v>45881</v>
      </c>
      <c r="G642" s="983" t="b">
        <v>1</v>
      </c>
      <c r="H642" s="999"/>
      <c r="I642" s="993"/>
      <c r="J642" s="989"/>
      <c r="K642" s="984"/>
      <c r="L642" s="999"/>
      <c r="M642" s="993"/>
      <c r="N642" s="989"/>
      <c r="O642" s="984"/>
    </row>
    <row r="643" spans="1:15">
      <c r="A643" s="1912"/>
      <c r="B643" s="987" t="s">
        <v>2043</v>
      </c>
      <c r="C643" s="1912"/>
      <c r="D643" s="1912"/>
      <c r="E643" s="992" t="s">
        <v>1060</v>
      </c>
      <c r="F643" s="989">
        <v>45881</v>
      </c>
      <c r="G643" s="983" t="b">
        <v>1</v>
      </c>
      <c r="H643" s="999"/>
      <c r="I643" s="993"/>
      <c r="J643" s="989"/>
      <c r="K643" s="984"/>
      <c r="L643" s="999"/>
      <c r="M643" s="993"/>
      <c r="N643" s="989"/>
      <c r="O643" s="984"/>
    </row>
    <row r="644" spans="1:15">
      <c r="A644" s="1912"/>
      <c r="B644" s="987" t="s">
        <v>2044</v>
      </c>
      <c r="C644" s="1912"/>
      <c r="D644" s="1912"/>
      <c r="E644" s="992" t="s">
        <v>1060</v>
      </c>
      <c r="F644" s="989">
        <v>45881</v>
      </c>
      <c r="G644" s="983" t="b">
        <v>1</v>
      </c>
      <c r="H644" s="999"/>
      <c r="I644" s="993"/>
      <c r="J644" s="989"/>
      <c r="K644" s="984"/>
      <c r="L644" s="999"/>
      <c r="M644" s="993"/>
      <c r="N644" s="989"/>
      <c r="O644" s="984"/>
    </row>
    <row r="645" spans="1:15">
      <c r="A645" s="1912"/>
      <c r="B645" s="987" t="s">
        <v>728</v>
      </c>
      <c r="C645" s="1912"/>
      <c r="D645" s="1912"/>
      <c r="E645" s="992" t="s">
        <v>1060</v>
      </c>
      <c r="F645" s="989">
        <v>45881</v>
      </c>
      <c r="G645" s="983" t="b">
        <v>1</v>
      </c>
      <c r="H645" s="999"/>
      <c r="I645" s="993"/>
      <c r="J645" s="989"/>
      <c r="K645" s="984"/>
      <c r="L645" s="999"/>
      <c r="M645" s="993"/>
      <c r="N645" s="989"/>
      <c r="O645" s="984"/>
    </row>
    <row r="646" spans="1:15">
      <c r="A646" s="1912"/>
      <c r="B646" s="987" t="s">
        <v>2045</v>
      </c>
      <c r="C646" s="1912"/>
      <c r="D646" s="1912"/>
      <c r="E646" s="992" t="s">
        <v>1060</v>
      </c>
      <c r="F646" s="989">
        <v>45881</v>
      </c>
      <c r="G646" s="983" t="b">
        <v>1</v>
      </c>
      <c r="H646" s="999"/>
      <c r="I646" s="993"/>
      <c r="J646" s="989"/>
      <c r="K646" s="984"/>
      <c r="L646" s="999"/>
      <c r="M646" s="993"/>
      <c r="N646" s="989"/>
      <c r="O646" s="984"/>
    </row>
    <row r="647" spans="1:15">
      <c r="A647" s="1912"/>
      <c r="B647" s="987" t="s">
        <v>2046</v>
      </c>
      <c r="C647" s="1912"/>
      <c r="D647" s="1912"/>
      <c r="E647" s="992" t="s">
        <v>1060</v>
      </c>
      <c r="F647" s="989">
        <v>45881</v>
      </c>
      <c r="G647" s="983" t="b">
        <v>1</v>
      </c>
      <c r="H647" s="999"/>
      <c r="I647" s="993"/>
      <c r="J647" s="989"/>
      <c r="K647" s="984"/>
      <c r="L647" s="999"/>
      <c r="M647" s="993"/>
      <c r="N647" s="989"/>
      <c r="O647" s="984"/>
    </row>
    <row r="648" spans="1:15">
      <c r="A648" s="1912"/>
      <c r="B648" s="988" t="s">
        <v>2047</v>
      </c>
      <c r="C648" s="1912"/>
      <c r="D648" s="1912"/>
      <c r="E648" s="992" t="s">
        <v>1060</v>
      </c>
      <c r="F648" s="989">
        <v>45881</v>
      </c>
      <c r="G648" s="983" t="b">
        <v>1</v>
      </c>
      <c r="H648" s="999"/>
      <c r="I648" s="992"/>
      <c r="J648" s="989"/>
      <c r="K648" s="983"/>
      <c r="L648" s="999"/>
      <c r="M648" s="992"/>
      <c r="N648" s="989"/>
      <c r="O648" s="983"/>
    </row>
    <row r="649" spans="1:15">
      <c r="A649" s="1912"/>
      <c r="B649" s="987" t="s">
        <v>402</v>
      </c>
      <c r="C649" s="1912"/>
      <c r="D649" s="1912"/>
      <c r="E649" s="992" t="s">
        <v>1060</v>
      </c>
      <c r="F649" s="989">
        <v>45881</v>
      </c>
      <c r="G649" s="983" t="b">
        <v>1</v>
      </c>
      <c r="H649" s="999"/>
      <c r="I649" s="993"/>
      <c r="J649" s="989"/>
      <c r="K649" s="984"/>
      <c r="L649" s="999"/>
      <c r="M649" s="993"/>
      <c r="N649" s="989"/>
      <c r="O649" s="984"/>
    </row>
    <row r="650" spans="1:15">
      <c r="A650" s="1912"/>
      <c r="B650" s="987" t="s">
        <v>2059</v>
      </c>
      <c r="C650" s="1912"/>
      <c r="D650" s="1912"/>
      <c r="E650" s="992" t="s">
        <v>1060</v>
      </c>
      <c r="F650" s="989">
        <v>45881</v>
      </c>
      <c r="G650" s="983" t="b">
        <v>1</v>
      </c>
      <c r="H650" s="999"/>
      <c r="I650" s="993"/>
      <c r="J650" s="989"/>
      <c r="K650" s="984"/>
      <c r="L650" s="999"/>
      <c r="M650" s="993"/>
      <c r="N650" s="989"/>
      <c r="O650" s="984"/>
    </row>
    <row r="651" spans="1:15">
      <c r="A651" s="1912"/>
      <c r="B651" s="987" t="s">
        <v>2060</v>
      </c>
      <c r="C651" s="1912"/>
      <c r="D651" s="1912"/>
      <c r="E651" s="992" t="s">
        <v>1060</v>
      </c>
      <c r="F651" s="989">
        <v>45881</v>
      </c>
      <c r="G651" s="983" t="b">
        <v>1</v>
      </c>
      <c r="H651" s="999"/>
      <c r="I651" s="993"/>
      <c r="J651" s="989"/>
      <c r="K651" s="984"/>
      <c r="L651" s="999"/>
      <c r="M651" s="993"/>
      <c r="N651" s="989"/>
      <c r="O651" s="984"/>
    </row>
    <row r="652" spans="1:15">
      <c r="A652" s="1912"/>
      <c r="B652" s="987" t="s">
        <v>441</v>
      </c>
      <c r="C652" s="1912"/>
      <c r="D652" s="1912"/>
      <c r="E652" s="992" t="s">
        <v>1060</v>
      </c>
      <c r="F652" s="989">
        <v>45881</v>
      </c>
      <c r="G652" s="983" t="b">
        <v>1</v>
      </c>
      <c r="H652" s="999"/>
      <c r="I652" s="993"/>
      <c r="J652" s="989"/>
      <c r="K652" s="984"/>
      <c r="L652" s="999"/>
      <c r="M652" s="993"/>
      <c r="N652" s="989"/>
      <c r="O652" s="984"/>
    </row>
    <row r="653" spans="1:15">
      <c r="A653" s="1913"/>
      <c r="B653" s="987" t="s">
        <v>2061</v>
      </c>
      <c r="C653" s="1913"/>
      <c r="D653" s="1913"/>
      <c r="E653" s="992" t="s">
        <v>1060</v>
      </c>
      <c r="F653" s="989">
        <v>45881</v>
      </c>
      <c r="G653" s="983" t="b">
        <v>1</v>
      </c>
      <c r="H653" s="999"/>
      <c r="I653" s="993"/>
      <c r="J653" s="989"/>
      <c r="K653" s="984"/>
      <c r="L653" s="999"/>
      <c r="M653" s="993"/>
      <c r="N653" s="989"/>
      <c r="O653" s="984"/>
    </row>
    <row r="654" spans="1:15">
      <c r="A654" s="1916">
        <v>99</v>
      </c>
      <c r="B654" s="1024" t="s">
        <v>2056</v>
      </c>
      <c r="C654" s="1916" t="s">
        <v>10436</v>
      </c>
      <c r="D654" s="1916" t="s">
        <v>10437</v>
      </c>
      <c r="E654" s="991" t="s">
        <v>1060</v>
      </c>
      <c r="F654" s="990">
        <v>45881</v>
      </c>
      <c r="G654" s="985" t="b">
        <v>1</v>
      </c>
      <c r="H654" s="999"/>
      <c r="I654" s="991"/>
      <c r="J654" s="1022"/>
      <c r="K654" s="985"/>
      <c r="L654" s="999"/>
      <c r="M654" s="991"/>
      <c r="N654" s="1022"/>
      <c r="O654" s="985"/>
    </row>
    <row r="655" spans="1:15">
      <c r="A655" s="1914"/>
      <c r="B655" s="1024" t="s">
        <v>347</v>
      </c>
      <c r="C655" s="1914"/>
      <c r="D655" s="1914"/>
      <c r="E655" s="991" t="s">
        <v>1060</v>
      </c>
      <c r="F655" s="990">
        <v>45881</v>
      </c>
      <c r="G655" s="985" t="b">
        <v>1</v>
      </c>
      <c r="H655" s="999"/>
      <c r="I655" s="991"/>
      <c r="J655" s="1022"/>
      <c r="K655" s="985"/>
      <c r="L655" s="999"/>
      <c r="M655" s="991"/>
      <c r="N655" s="1022"/>
      <c r="O655" s="985"/>
    </row>
    <row r="656" spans="1:15">
      <c r="A656" s="1914"/>
      <c r="B656" s="1024" t="s">
        <v>273</v>
      </c>
      <c r="C656" s="1914"/>
      <c r="D656" s="1914"/>
      <c r="E656" s="991" t="s">
        <v>1060</v>
      </c>
      <c r="F656" s="990">
        <v>45881</v>
      </c>
      <c r="G656" s="985" t="b">
        <v>1</v>
      </c>
      <c r="H656" s="999"/>
      <c r="I656" s="991"/>
      <c r="J656" s="1022"/>
      <c r="K656" s="985"/>
      <c r="L656" s="999"/>
      <c r="M656" s="991"/>
      <c r="N656" s="1022"/>
      <c r="O656" s="985"/>
    </row>
    <row r="657" spans="1:15">
      <c r="A657" s="1914"/>
      <c r="B657" s="1024" t="s">
        <v>2058</v>
      </c>
      <c r="C657" s="1914"/>
      <c r="D657" s="1914"/>
      <c r="E657" s="991" t="s">
        <v>1060</v>
      </c>
      <c r="F657" s="990">
        <v>45881</v>
      </c>
      <c r="G657" s="985" t="b">
        <v>1</v>
      </c>
      <c r="H657" s="999"/>
      <c r="I657" s="991"/>
      <c r="J657" s="1022"/>
      <c r="K657" s="985"/>
      <c r="L657" s="999"/>
      <c r="M657" s="991"/>
      <c r="N657" s="1022"/>
      <c r="O657" s="985"/>
    </row>
    <row r="658" spans="1:15">
      <c r="A658" s="1914"/>
      <c r="B658" s="1024" t="s">
        <v>320</v>
      </c>
      <c r="C658" s="1914"/>
      <c r="D658" s="1914"/>
      <c r="E658" s="991" t="s">
        <v>1060</v>
      </c>
      <c r="F658" s="990">
        <v>45881</v>
      </c>
      <c r="G658" s="985" t="b">
        <v>1</v>
      </c>
      <c r="H658" s="999"/>
      <c r="I658" s="991"/>
      <c r="J658" s="1022"/>
      <c r="K658" s="985"/>
      <c r="L658" s="999"/>
      <c r="M658" s="991"/>
      <c r="N658" s="1022"/>
      <c r="O658" s="985"/>
    </row>
    <row r="659" spans="1:15">
      <c r="A659" s="1914"/>
      <c r="B659" s="1024" t="s">
        <v>289</v>
      </c>
      <c r="C659" s="1914"/>
      <c r="D659" s="1914"/>
      <c r="E659" s="991" t="s">
        <v>1060</v>
      </c>
      <c r="F659" s="990">
        <v>45881</v>
      </c>
      <c r="G659" s="985" t="b">
        <v>1</v>
      </c>
      <c r="H659" s="999"/>
      <c r="I659" s="991"/>
      <c r="J659" s="1022"/>
      <c r="K659" s="985"/>
      <c r="L659" s="999"/>
      <c r="M659" s="991"/>
      <c r="N659" s="1022"/>
      <c r="O659" s="985"/>
    </row>
    <row r="660" spans="1:15">
      <c r="A660" s="1914"/>
      <c r="B660" s="986" t="s">
        <v>362</v>
      </c>
      <c r="C660" s="1914"/>
      <c r="D660" s="1914"/>
      <c r="E660" s="991" t="s">
        <v>1060</v>
      </c>
      <c r="F660" s="990">
        <v>45881</v>
      </c>
      <c r="G660" s="985" t="b">
        <v>1</v>
      </c>
      <c r="H660" s="999"/>
      <c r="I660" s="991"/>
      <c r="J660" s="1022"/>
      <c r="K660" s="985"/>
      <c r="L660" s="999"/>
      <c r="M660" s="991"/>
      <c r="N660" s="1022"/>
      <c r="O660" s="985"/>
    </row>
    <row r="661" spans="1:15">
      <c r="A661" s="1914"/>
      <c r="B661" s="1024" t="s">
        <v>2049</v>
      </c>
      <c r="C661" s="1914"/>
      <c r="D661" s="1914"/>
      <c r="E661" s="991" t="s">
        <v>1060</v>
      </c>
      <c r="F661" s="990">
        <v>45881</v>
      </c>
      <c r="G661" s="985" t="b">
        <v>1</v>
      </c>
      <c r="H661" s="999"/>
      <c r="I661" s="991"/>
      <c r="J661" s="1022"/>
      <c r="K661" s="985"/>
      <c r="L661" s="999"/>
      <c r="M661" s="991"/>
      <c r="N661" s="1022"/>
      <c r="O661" s="985"/>
    </row>
    <row r="662" spans="1:15">
      <c r="A662" s="1914"/>
      <c r="B662" s="1024" t="s">
        <v>2050</v>
      </c>
      <c r="C662" s="1914"/>
      <c r="D662" s="1914"/>
      <c r="E662" s="991" t="s">
        <v>1060</v>
      </c>
      <c r="F662" s="990">
        <v>45881</v>
      </c>
      <c r="G662" s="985" t="b">
        <v>1</v>
      </c>
      <c r="H662" s="999"/>
      <c r="I662" s="991"/>
      <c r="J662" s="1022"/>
      <c r="K662" s="985"/>
      <c r="L662" s="999"/>
      <c r="M662" s="991"/>
      <c r="N662" s="1022"/>
      <c r="O662" s="985"/>
    </row>
    <row r="663" spans="1:15">
      <c r="A663" s="1914"/>
      <c r="B663" s="1024" t="s">
        <v>409</v>
      </c>
      <c r="C663" s="1914"/>
      <c r="D663" s="1914"/>
      <c r="E663" s="991" t="s">
        <v>1060</v>
      </c>
      <c r="F663" s="990">
        <v>45881</v>
      </c>
      <c r="G663" s="985" t="b">
        <v>1</v>
      </c>
      <c r="H663" s="999"/>
      <c r="I663" s="991"/>
      <c r="J663" s="1022"/>
      <c r="K663" s="985"/>
      <c r="L663" s="999"/>
      <c r="M663" s="991"/>
      <c r="N663" s="1022"/>
      <c r="O663" s="985"/>
    </row>
    <row r="664" spans="1:15">
      <c r="A664" s="1914"/>
      <c r="B664" s="1024" t="s">
        <v>9</v>
      </c>
      <c r="C664" s="1914"/>
      <c r="D664" s="1914"/>
      <c r="E664" s="991" t="s">
        <v>1060</v>
      </c>
      <c r="F664" s="990">
        <v>45881</v>
      </c>
      <c r="G664" s="985" t="b">
        <v>1</v>
      </c>
      <c r="H664" s="999"/>
      <c r="I664" s="991"/>
      <c r="J664" s="1022"/>
      <c r="K664" s="985"/>
      <c r="L664" s="999"/>
      <c r="M664" s="991"/>
      <c r="N664" s="1022"/>
      <c r="O664" s="985"/>
    </row>
    <row r="665" spans="1:15">
      <c r="A665" s="1914"/>
      <c r="B665" s="1024" t="s">
        <v>2051</v>
      </c>
      <c r="C665" s="1914"/>
      <c r="D665" s="1914"/>
      <c r="E665" s="991" t="s">
        <v>1060</v>
      </c>
      <c r="F665" s="990">
        <v>45881</v>
      </c>
      <c r="G665" s="985" t="b">
        <v>1</v>
      </c>
      <c r="H665" s="999"/>
      <c r="I665" s="991"/>
      <c r="J665" s="1022"/>
      <c r="K665" s="985"/>
      <c r="L665" s="999"/>
      <c r="M665" s="991"/>
      <c r="N665" s="1022"/>
      <c r="O665" s="985"/>
    </row>
    <row r="666" spans="1:15">
      <c r="A666" s="1915"/>
      <c r="B666" s="1024" t="s">
        <v>2052</v>
      </c>
      <c r="C666" s="1915"/>
      <c r="D666" s="1915"/>
      <c r="E666" s="991" t="s">
        <v>1060</v>
      </c>
      <c r="F666" s="990">
        <v>45881</v>
      </c>
      <c r="G666" s="985" t="b">
        <v>1</v>
      </c>
      <c r="H666" s="999"/>
      <c r="I666" s="991"/>
      <c r="J666" s="1022"/>
      <c r="K666" s="985"/>
      <c r="L666" s="999"/>
      <c r="M666" s="991"/>
      <c r="N666" s="1022"/>
      <c r="O666" s="985"/>
    </row>
    <row r="667" spans="1:15">
      <c r="A667" s="1911">
        <v>99</v>
      </c>
      <c r="B667" s="987" t="s">
        <v>2041</v>
      </c>
      <c r="C667" s="1911" t="s">
        <v>10436</v>
      </c>
      <c r="D667" s="1911" t="s">
        <v>10437</v>
      </c>
      <c r="E667" s="992" t="s">
        <v>1060</v>
      </c>
      <c r="F667" s="989">
        <v>45881</v>
      </c>
      <c r="G667" s="983" t="b">
        <v>1</v>
      </c>
      <c r="H667" s="999"/>
      <c r="I667" s="992"/>
      <c r="J667" s="989"/>
      <c r="K667" s="983"/>
      <c r="L667" s="999"/>
      <c r="M667" s="992"/>
      <c r="N667" s="989"/>
      <c r="O667" s="983"/>
    </row>
    <row r="668" spans="1:15">
      <c r="A668" s="1912"/>
      <c r="B668" s="987" t="s">
        <v>306</v>
      </c>
      <c r="C668" s="1912"/>
      <c r="D668" s="1912"/>
      <c r="E668" s="992" t="s">
        <v>1060</v>
      </c>
      <c r="F668" s="989">
        <v>45881</v>
      </c>
      <c r="G668" s="983" t="b">
        <v>1</v>
      </c>
      <c r="H668" s="999"/>
      <c r="I668" s="993"/>
      <c r="J668" s="989"/>
      <c r="K668" s="984"/>
      <c r="L668" s="999"/>
      <c r="M668" s="993"/>
      <c r="N668" s="989"/>
      <c r="O668" s="984"/>
    </row>
    <row r="669" spans="1:15">
      <c r="A669" s="1912"/>
      <c r="B669" s="987" t="s">
        <v>2043</v>
      </c>
      <c r="C669" s="1912"/>
      <c r="D669" s="1912"/>
      <c r="E669" s="992" t="s">
        <v>1060</v>
      </c>
      <c r="F669" s="989">
        <v>45881</v>
      </c>
      <c r="G669" s="983" t="b">
        <v>1</v>
      </c>
      <c r="H669" s="999"/>
      <c r="I669" s="993"/>
      <c r="J669" s="989"/>
      <c r="K669" s="984"/>
      <c r="L669" s="999"/>
      <c r="M669" s="993"/>
      <c r="N669" s="989"/>
      <c r="O669" s="984"/>
    </row>
    <row r="670" spans="1:15">
      <c r="A670" s="1912"/>
      <c r="B670" s="987" t="s">
        <v>2044</v>
      </c>
      <c r="C670" s="1912"/>
      <c r="D670" s="1912"/>
      <c r="E670" s="992" t="s">
        <v>1060</v>
      </c>
      <c r="F670" s="989">
        <v>45881</v>
      </c>
      <c r="G670" s="983" t="b">
        <v>1</v>
      </c>
      <c r="H670" s="999"/>
      <c r="I670" s="993"/>
      <c r="J670" s="989"/>
      <c r="K670" s="984"/>
      <c r="L670" s="999"/>
      <c r="M670" s="993"/>
      <c r="N670" s="989"/>
      <c r="O670" s="984"/>
    </row>
    <row r="671" spans="1:15">
      <c r="A671" s="1912"/>
      <c r="B671" s="987" t="s">
        <v>728</v>
      </c>
      <c r="C671" s="1912"/>
      <c r="D671" s="1912"/>
      <c r="E671" s="992" t="s">
        <v>1060</v>
      </c>
      <c r="F671" s="989">
        <v>45881</v>
      </c>
      <c r="G671" s="983" t="b">
        <v>1</v>
      </c>
      <c r="H671" s="999"/>
      <c r="I671" s="993"/>
      <c r="J671" s="989"/>
      <c r="K671" s="984"/>
      <c r="L671" s="999"/>
      <c r="M671" s="993"/>
      <c r="N671" s="989"/>
      <c r="O671" s="984"/>
    </row>
    <row r="672" spans="1:15">
      <c r="A672" s="1912"/>
      <c r="B672" s="987" t="s">
        <v>2045</v>
      </c>
      <c r="C672" s="1912"/>
      <c r="D672" s="1912"/>
      <c r="E672" s="992" t="s">
        <v>1060</v>
      </c>
      <c r="F672" s="989">
        <v>45881</v>
      </c>
      <c r="G672" s="983" t="b">
        <v>1</v>
      </c>
      <c r="H672" s="999"/>
      <c r="I672" s="993"/>
      <c r="J672" s="989"/>
      <c r="K672" s="984"/>
      <c r="L672" s="999"/>
      <c r="M672" s="993"/>
      <c r="N672" s="989"/>
      <c r="O672" s="984"/>
    </row>
    <row r="673" spans="1:15">
      <c r="A673" s="1912"/>
      <c r="B673" s="987" t="s">
        <v>2046</v>
      </c>
      <c r="C673" s="1912"/>
      <c r="D673" s="1912"/>
      <c r="E673" s="992" t="s">
        <v>1060</v>
      </c>
      <c r="F673" s="989">
        <v>45881</v>
      </c>
      <c r="G673" s="983" t="b">
        <v>1</v>
      </c>
      <c r="H673" s="999"/>
      <c r="I673" s="993"/>
      <c r="J673" s="989"/>
      <c r="K673" s="984"/>
      <c r="L673" s="999"/>
      <c r="M673" s="993"/>
      <c r="N673" s="989"/>
      <c r="O673" s="984"/>
    </row>
    <row r="674" spans="1:15">
      <c r="A674" s="1912"/>
      <c r="B674" s="988" t="s">
        <v>2047</v>
      </c>
      <c r="C674" s="1912"/>
      <c r="D674" s="1912"/>
      <c r="E674" s="992" t="s">
        <v>1060</v>
      </c>
      <c r="F674" s="989">
        <v>45881</v>
      </c>
      <c r="G674" s="983" t="b">
        <v>1</v>
      </c>
      <c r="H674" s="999"/>
      <c r="I674" s="992"/>
      <c r="J674" s="989"/>
      <c r="K674" s="983"/>
      <c r="L674" s="999"/>
      <c r="M674" s="992"/>
      <c r="N674" s="989"/>
      <c r="O674" s="983"/>
    </row>
    <row r="675" spans="1:15">
      <c r="A675" s="1912"/>
      <c r="B675" s="987" t="s">
        <v>402</v>
      </c>
      <c r="C675" s="1912"/>
      <c r="D675" s="1912"/>
      <c r="E675" s="992" t="s">
        <v>1060</v>
      </c>
      <c r="F675" s="989">
        <v>45881</v>
      </c>
      <c r="G675" s="983" t="b">
        <v>1</v>
      </c>
      <c r="H675" s="999"/>
      <c r="I675" s="993"/>
      <c r="J675" s="989"/>
      <c r="K675" s="984"/>
      <c r="L675" s="999"/>
      <c r="M675" s="993"/>
      <c r="N675" s="989"/>
      <c r="O675" s="984"/>
    </row>
    <row r="676" spans="1:15">
      <c r="A676" s="1912"/>
      <c r="B676" s="987" t="s">
        <v>2059</v>
      </c>
      <c r="C676" s="1912"/>
      <c r="D676" s="1912"/>
      <c r="E676" s="992" t="s">
        <v>1060</v>
      </c>
      <c r="F676" s="989">
        <v>45881</v>
      </c>
      <c r="G676" s="983" t="b">
        <v>1</v>
      </c>
      <c r="H676" s="999"/>
      <c r="I676" s="993"/>
      <c r="J676" s="989"/>
      <c r="K676" s="984"/>
      <c r="L676" s="999"/>
      <c r="M676" s="993"/>
      <c r="N676" s="989"/>
      <c r="O676" s="984"/>
    </row>
    <row r="677" spans="1:15">
      <c r="A677" s="1912"/>
      <c r="B677" s="987" t="s">
        <v>2060</v>
      </c>
      <c r="C677" s="1912"/>
      <c r="D677" s="1912"/>
      <c r="E677" s="992" t="s">
        <v>1060</v>
      </c>
      <c r="F677" s="989">
        <v>45881</v>
      </c>
      <c r="G677" s="983" t="b">
        <v>1</v>
      </c>
      <c r="H677" s="999"/>
      <c r="I677" s="993"/>
      <c r="J677" s="989"/>
      <c r="K677" s="984"/>
      <c r="L677" s="999"/>
      <c r="M677" s="993"/>
      <c r="N677" s="989"/>
      <c r="O677" s="984"/>
    </row>
    <row r="678" spans="1:15">
      <c r="A678" s="1912"/>
      <c r="B678" s="987" t="s">
        <v>441</v>
      </c>
      <c r="C678" s="1912"/>
      <c r="D678" s="1912"/>
      <c r="E678" s="992" t="s">
        <v>1060</v>
      </c>
      <c r="F678" s="989">
        <v>45881</v>
      </c>
      <c r="G678" s="983" t="b">
        <v>1</v>
      </c>
      <c r="H678" s="999"/>
      <c r="I678" s="993"/>
      <c r="J678" s="989"/>
      <c r="K678" s="984"/>
      <c r="L678" s="999"/>
      <c r="M678" s="993"/>
      <c r="N678" s="989"/>
      <c r="O678" s="984"/>
    </row>
    <row r="679" spans="1:15">
      <c r="A679" s="1913"/>
      <c r="B679" s="987" t="s">
        <v>2061</v>
      </c>
      <c r="C679" s="1913"/>
      <c r="D679" s="1913"/>
      <c r="E679" s="992" t="s">
        <v>1060</v>
      </c>
      <c r="F679" s="989">
        <v>45881</v>
      </c>
      <c r="G679" s="983" t="b">
        <v>1</v>
      </c>
      <c r="H679" s="999"/>
      <c r="I679" s="993"/>
      <c r="J679" s="989"/>
      <c r="K679" s="984"/>
      <c r="L679" s="999"/>
      <c r="M679" s="993"/>
      <c r="N679" s="989"/>
      <c r="O679" s="984"/>
    </row>
    <row r="680" spans="1:15">
      <c r="A680" s="1916">
        <v>100</v>
      </c>
      <c r="B680" s="1024" t="s">
        <v>2062</v>
      </c>
      <c r="C680" s="1916" t="s">
        <v>10438</v>
      </c>
      <c r="D680" s="1916" t="s">
        <v>10439</v>
      </c>
      <c r="E680" s="991" t="s">
        <v>1060</v>
      </c>
      <c r="F680" s="990">
        <v>45881</v>
      </c>
      <c r="G680" s="985" t="b">
        <v>1</v>
      </c>
      <c r="H680" s="999"/>
      <c r="I680" s="991"/>
      <c r="J680" s="1022"/>
      <c r="K680" s="985" t="b">
        <v>0</v>
      </c>
      <c r="L680" s="999"/>
      <c r="M680" s="991"/>
      <c r="N680" s="1022"/>
      <c r="O680" s="985" t="b">
        <v>0</v>
      </c>
    </row>
    <row r="681" spans="1:15">
      <c r="A681" s="1914"/>
      <c r="B681" s="1024" t="s">
        <v>2056</v>
      </c>
      <c r="C681" s="1914"/>
      <c r="D681" s="1914"/>
      <c r="E681" s="991" t="s">
        <v>1060</v>
      </c>
      <c r="F681" s="990">
        <v>45881</v>
      </c>
      <c r="G681" s="985" t="b">
        <v>1</v>
      </c>
      <c r="H681" s="999"/>
      <c r="I681" s="991"/>
      <c r="J681" s="1022"/>
      <c r="K681" s="985"/>
      <c r="L681" s="999"/>
      <c r="M681" s="991"/>
      <c r="N681" s="1022"/>
      <c r="O681" s="985"/>
    </row>
    <row r="682" spans="1:15">
      <c r="A682" s="1914"/>
      <c r="B682" s="1024" t="s">
        <v>347</v>
      </c>
      <c r="C682" s="1914"/>
      <c r="D682" s="1914"/>
      <c r="E682" s="991" t="s">
        <v>1060</v>
      </c>
      <c r="F682" s="990">
        <v>45881</v>
      </c>
      <c r="G682" s="985" t="b">
        <v>1</v>
      </c>
      <c r="H682" s="999"/>
      <c r="I682" s="991"/>
      <c r="J682" s="1022"/>
      <c r="K682" s="985"/>
      <c r="L682" s="999"/>
      <c r="M682" s="991"/>
      <c r="N682" s="1022"/>
      <c r="O682" s="985"/>
    </row>
    <row r="683" spans="1:15">
      <c r="A683" s="1914"/>
      <c r="B683" s="1024" t="s">
        <v>273</v>
      </c>
      <c r="C683" s="1914"/>
      <c r="D683" s="1914"/>
      <c r="E683" s="991" t="s">
        <v>1060</v>
      </c>
      <c r="F683" s="990">
        <v>45881</v>
      </c>
      <c r="G683" s="985" t="b">
        <v>1</v>
      </c>
      <c r="H683" s="999"/>
      <c r="I683" s="991"/>
      <c r="J683" s="1022"/>
      <c r="K683" s="985"/>
      <c r="L683" s="999"/>
      <c r="M683" s="991"/>
      <c r="N683" s="1022"/>
      <c r="O683" s="985"/>
    </row>
    <row r="684" spans="1:15">
      <c r="A684" s="1914"/>
      <c r="B684" s="1024" t="s">
        <v>2058</v>
      </c>
      <c r="C684" s="1914"/>
      <c r="D684" s="1914"/>
      <c r="E684" s="991" t="s">
        <v>1060</v>
      </c>
      <c r="F684" s="990">
        <v>45881</v>
      </c>
      <c r="G684" s="985" t="b">
        <v>1</v>
      </c>
      <c r="H684" s="999"/>
      <c r="I684" s="991"/>
      <c r="J684" s="1022"/>
      <c r="K684" s="985"/>
      <c r="L684" s="999"/>
      <c r="M684" s="991"/>
      <c r="N684" s="1022"/>
      <c r="O684" s="985"/>
    </row>
    <row r="685" spans="1:15">
      <c r="A685" s="1914"/>
      <c r="B685" s="1024" t="s">
        <v>320</v>
      </c>
      <c r="C685" s="1914"/>
      <c r="D685" s="1914"/>
      <c r="E685" s="991" t="s">
        <v>1060</v>
      </c>
      <c r="F685" s="990">
        <v>45881</v>
      </c>
      <c r="G685" s="985" t="b">
        <v>1</v>
      </c>
      <c r="H685" s="999"/>
      <c r="I685" s="991"/>
      <c r="J685" s="1022"/>
      <c r="K685" s="985"/>
      <c r="L685" s="999"/>
      <c r="M685" s="991"/>
      <c r="N685" s="1022"/>
      <c r="O685" s="985"/>
    </row>
    <row r="686" spans="1:15">
      <c r="A686" s="1914"/>
      <c r="B686" s="1024" t="s">
        <v>289</v>
      </c>
      <c r="C686" s="1914"/>
      <c r="D686" s="1914"/>
      <c r="E686" s="991" t="s">
        <v>1060</v>
      </c>
      <c r="F686" s="990">
        <v>45881</v>
      </c>
      <c r="G686" s="985" t="b">
        <v>1</v>
      </c>
      <c r="H686" s="999"/>
      <c r="I686" s="991"/>
      <c r="J686" s="1022"/>
      <c r="K686" s="985"/>
      <c r="L686" s="999"/>
      <c r="M686" s="991"/>
      <c r="N686" s="1022"/>
      <c r="O686" s="985"/>
    </row>
    <row r="687" spans="1:15">
      <c r="A687" s="1914"/>
      <c r="B687" s="986" t="s">
        <v>362</v>
      </c>
      <c r="C687" s="1914"/>
      <c r="D687" s="1914"/>
      <c r="E687" s="991" t="s">
        <v>1060</v>
      </c>
      <c r="F687" s="990">
        <v>45881</v>
      </c>
      <c r="G687" s="985" t="b">
        <v>1</v>
      </c>
      <c r="H687" s="999"/>
      <c r="I687" s="991"/>
      <c r="J687" s="1022"/>
      <c r="K687" s="985"/>
      <c r="L687" s="999"/>
      <c r="M687" s="991"/>
      <c r="N687" s="1022"/>
      <c r="O687" s="985"/>
    </row>
    <row r="688" spans="1:15">
      <c r="A688" s="1914"/>
      <c r="B688" s="1024" t="s">
        <v>2049</v>
      </c>
      <c r="C688" s="1914"/>
      <c r="D688" s="1914"/>
      <c r="E688" s="991" t="s">
        <v>1060</v>
      </c>
      <c r="F688" s="990">
        <v>45881</v>
      </c>
      <c r="G688" s="985" t="b">
        <v>1</v>
      </c>
      <c r="H688" s="999"/>
      <c r="I688" s="991"/>
      <c r="J688" s="1022"/>
      <c r="K688" s="985"/>
      <c r="L688" s="999"/>
      <c r="M688" s="991"/>
      <c r="N688" s="1022"/>
      <c r="O688" s="985"/>
    </row>
    <row r="689" spans="1:15">
      <c r="A689" s="1914"/>
      <c r="B689" s="1024" t="s">
        <v>2050</v>
      </c>
      <c r="C689" s="1914"/>
      <c r="D689" s="1914"/>
      <c r="E689" s="991" t="s">
        <v>1060</v>
      </c>
      <c r="F689" s="990">
        <v>45881</v>
      </c>
      <c r="G689" s="985" t="b">
        <v>1</v>
      </c>
      <c r="H689" s="999"/>
      <c r="I689" s="991"/>
      <c r="J689" s="1022"/>
      <c r="K689" s="985"/>
      <c r="L689" s="999"/>
      <c r="M689" s="991"/>
      <c r="N689" s="1022"/>
      <c r="O689" s="985"/>
    </row>
    <row r="690" spans="1:15">
      <c r="A690" s="1914"/>
      <c r="B690" s="1024" t="s">
        <v>409</v>
      </c>
      <c r="C690" s="1914"/>
      <c r="D690" s="1914"/>
      <c r="E690" s="991" t="s">
        <v>1060</v>
      </c>
      <c r="F690" s="990">
        <v>45881</v>
      </c>
      <c r="G690" s="985" t="b">
        <v>1</v>
      </c>
      <c r="H690" s="999"/>
      <c r="I690" s="991"/>
      <c r="J690" s="1022"/>
      <c r="K690" s="985"/>
      <c r="L690" s="999"/>
      <c r="M690" s="991"/>
      <c r="N690" s="1022"/>
      <c r="O690" s="985"/>
    </row>
    <row r="691" spans="1:15">
      <c r="A691" s="1914"/>
      <c r="B691" s="1024" t="s">
        <v>9</v>
      </c>
      <c r="C691" s="1914"/>
      <c r="D691" s="1914"/>
      <c r="E691" s="991" t="s">
        <v>1060</v>
      </c>
      <c r="F691" s="990">
        <v>45881</v>
      </c>
      <c r="G691" s="985" t="b">
        <v>1</v>
      </c>
      <c r="H691" s="999"/>
      <c r="I691" s="991"/>
      <c r="J691" s="1022"/>
      <c r="K691" s="985"/>
      <c r="L691" s="999"/>
      <c r="M691" s="991"/>
      <c r="N691" s="1022"/>
      <c r="O691" s="985"/>
    </row>
    <row r="692" spans="1:15">
      <c r="A692" s="1914"/>
      <c r="B692" s="1024" t="s">
        <v>2051</v>
      </c>
      <c r="C692" s="1914"/>
      <c r="D692" s="1914"/>
      <c r="E692" s="991" t="s">
        <v>1060</v>
      </c>
      <c r="F692" s="990">
        <v>45881</v>
      </c>
      <c r="G692" s="985" t="b">
        <v>1</v>
      </c>
      <c r="H692" s="999"/>
      <c r="I692" s="991"/>
      <c r="J692" s="1022"/>
      <c r="K692" s="985"/>
      <c r="L692" s="999"/>
      <c r="M692" s="991"/>
      <c r="N692" s="1022"/>
      <c r="O692" s="985"/>
    </row>
    <row r="693" spans="1:15">
      <c r="A693" s="1915"/>
      <c r="B693" s="1024" t="s">
        <v>2052</v>
      </c>
      <c r="C693" s="1915"/>
      <c r="D693" s="1915"/>
      <c r="E693" s="991" t="s">
        <v>1060</v>
      </c>
      <c r="F693" s="990">
        <v>45881</v>
      </c>
      <c r="G693" s="985" t="b">
        <v>1</v>
      </c>
      <c r="H693" s="999"/>
      <c r="I693" s="991"/>
      <c r="J693" s="1022"/>
      <c r="K693" s="985"/>
      <c r="L693" s="999"/>
      <c r="M693" s="991"/>
      <c r="N693" s="1022"/>
      <c r="O693" s="985"/>
    </row>
    <row r="694" spans="1:15">
      <c r="A694" s="1911">
        <v>100</v>
      </c>
      <c r="B694" s="987" t="s">
        <v>2041</v>
      </c>
      <c r="C694" s="1911" t="s">
        <v>10438</v>
      </c>
      <c r="D694" s="1911" t="s">
        <v>10439</v>
      </c>
      <c r="E694" s="992" t="s">
        <v>1060</v>
      </c>
      <c r="F694" s="989">
        <v>45881</v>
      </c>
      <c r="G694" s="983" t="b">
        <v>1</v>
      </c>
      <c r="H694" s="999"/>
      <c r="I694" s="992"/>
      <c r="J694" s="989"/>
      <c r="K694" s="983"/>
      <c r="L694" s="999"/>
      <c r="M694" s="992"/>
      <c r="N694" s="989"/>
      <c r="O694" s="983"/>
    </row>
    <row r="695" spans="1:15">
      <c r="A695" s="1912"/>
      <c r="B695" s="987" t="s">
        <v>306</v>
      </c>
      <c r="C695" s="1912"/>
      <c r="D695" s="1912"/>
      <c r="E695" s="992" t="s">
        <v>1060</v>
      </c>
      <c r="F695" s="989">
        <v>45881</v>
      </c>
      <c r="G695" s="983" t="b">
        <v>1</v>
      </c>
      <c r="H695" s="999"/>
      <c r="I695" s="993"/>
      <c r="J695" s="989"/>
      <c r="K695" s="984"/>
      <c r="L695" s="999"/>
      <c r="M695" s="993"/>
      <c r="N695" s="989"/>
      <c r="O695" s="984"/>
    </row>
    <row r="696" spans="1:15">
      <c r="A696" s="1912"/>
      <c r="B696" s="987" t="s">
        <v>2043</v>
      </c>
      <c r="C696" s="1912"/>
      <c r="D696" s="1912"/>
      <c r="E696" s="992" t="s">
        <v>1060</v>
      </c>
      <c r="F696" s="989">
        <v>45881</v>
      </c>
      <c r="G696" s="983" t="b">
        <v>1</v>
      </c>
      <c r="H696" s="999"/>
      <c r="I696" s="993"/>
      <c r="J696" s="989"/>
      <c r="K696" s="984"/>
      <c r="L696" s="999"/>
      <c r="M696" s="993"/>
      <c r="N696" s="989"/>
      <c r="O696" s="984"/>
    </row>
    <row r="697" spans="1:15">
      <c r="A697" s="1912"/>
      <c r="B697" s="987" t="s">
        <v>2044</v>
      </c>
      <c r="C697" s="1912"/>
      <c r="D697" s="1912"/>
      <c r="E697" s="992" t="s">
        <v>1060</v>
      </c>
      <c r="F697" s="989">
        <v>45881</v>
      </c>
      <c r="G697" s="983" t="b">
        <v>1</v>
      </c>
      <c r="H697" s="999"/>
      <c r="I697" s="993"/>
      <c r="J697" s="989"/>
      <c r="K697" s="984"/>
      <c r="L697" s="999"/>
      <c r="M697" s="993"/>
      <c r="N697" s="989"/>
      <c r="O697" s="984"/>
    </row>
    <row r="698" spans="1:15">
      <c r="A698" s="1912"/>
      <c r="B698" s="987" t="s">
        <v>728</v>
      </c>
      <c r="C698" s="1912"/>
      <c r="D698" s="1912"/>
      <c r="E698" s="992" t="s">
        <v>1060</v>
      </c>
      <c r="F698" s="989">
        <v>45881</v>
      </c>
      <c r="G698" s="983" t="b">
        <v>1</v>
      </c>
      <c r="H698" s="999"/>
      <c r="I698" s="993"/>
      <c r="J698" s="989"/>
      <c r="K698" s="984"/>
      <c r="L698" s="999"/>
      <c r="M698" s="993"/>
      <c r="N698" s="989"/>
      <c r="O698" s="984"/>
    </row>
    <row r="699" spans="1:15">
      <c r="A699" s="1912"/>
      <c r="B699" s="987" t="s">
        <v>2045</v>
      </c>
      <c r="C699" s="1912"/>
      <c r="D699" s="1912"/>
      <c r="E699" s="992" t="s">
        <v>1060</v>
      </c>
      <c r="F699" s="989">
        <v>45881</v>
      </c>
      <c r="G699" s="983" t="b">
        <v>1</v>
      </c>
      <c r="H699" s="999"/>
      <c r="I699" s="993"/>
      <c r="J699" s="989"/>
      <c r="K699" s="984"/>
      <c r="L699" s="999"/>
      <c r="M699" s="993"/>
      <c r="N699" s="989"/>
      <c r="O699" s="984"/>
    </row>
    <row r="700" spans="1:15">
      <c r="A700" s="1912"/>
      <c r="B700" s="987" t="s">
        <v>2046</v>
      </c>
      <c r="C700" s="1912"/>
      <c r="D700" s="1912"/>
      <c r="E700" s="992" t="s">
        <v>1060</v>
      </c>
      <c r="F700" s="989">
        <v>45881</v>
      </c>
      <c r="G700" s="983" t="b">
        <v>1</v>
      </c>
      <c r="H700" s="999"/>
      <c r="I700" s="993"/>
      <c r="J700" s="989"/>
      <c r="K700" s="984"/>
      <c r="L700" s="999"/>
      <c r="M700" s="993"/>
      <c r="N700" s="989"/>
      <c r="O700" s="984"/>
    </row>
    <row r="701" spans="1:15">
      <c r="A701" s="1912"/>
      <c r="B701" s="988" t="s">
        <v>2047</v>
      </c>
      <c r="C701" s="1912"/>
      <c r="D701" s="1912"/>
      <c r="E701" s="992" t="s">
        <v>1060</v>
      </c>
      <c r="F701" s="989">
        <v>45881</v>
      </c>
      <c r="G701" s="983" t="b">
        <v>1</v>
      </c>
      <c r="H701" s="999"/>
      <c r="I701" s="992"/>
      <c r="J701" s="989"/>
      <c r="K701" s="983"/>
      <c r="L701" s="999"/>
      <c r="M701" s="992"/>
      <c r="N701" s="989"/>
      <c r="O701" s="983"/>
    </row>
    <row r="702" spans="1:15">
      <c r="A702" s="1912"/>
      <c r="B702" s="987" t="s">
        <v>402</v>
      </c>
      <c r="C702" s="1912"/>
      <c r="D702" s="1912"/>
      <c r="E702" s="992" t="s">
        <v>1060</v>
      </c>
      <c r="F702" s="989">
        <v>45881</v>
      </c>
      <c r="G702" s="983" t="b">
        <v>1</v>
      </c>
      <c r="H702" s="999"/>
      <c r="I702" s="993"/>
      <c r="J702" s="989"/>
      <c r="K702" s="984"/>
      <c r="L702" s="999"/>
      <c r="M702" s="993"/>
      <c r="N702" s="989"/>
      <c r="O702" s="984"/>
    </row>
    <row r="703" spans="1:15">
      <c r="A703" s="1912"/>
      <c r="B703" s="987" t="s">
        <v>2059</v>
      </c>
      <c r="C703" s="1912"/>
      <c r="D703" s="1912"/>
      <c r="E703" s="992" t="s">
        <v>1060</v>
      </c>
      <c r="F703" s="989">
        <v>45881</v>
      </c>
      <c r="G703" s="983" t="b">
        <v>1</v>
      </c>
      <c r="H703" s="999"/>
      <c r="I703" s="993"/>
      <c r="J703" s="989"/>
      <c r="K703" s="984"/>
      <c r="L703" s="999"/>
      <c r="M703" s="993"/>
      <c r="N703" s="989"/>
      <c r="O703" s="984"/>
    </row>
    <row r="704" spans="1:15">
      <c r="A704" s="1912"/>
      <c r="B704" s="987" t="s">
        <v>2060</v>
      </c>
      <c r="C704" s="1912"/>
      <c r="D704" s="1912"/>
      <c r="E704" s="992" t="s">
        <v>1060</v>
      </c>
      <c r="F704" s="989">
        <v>45881</v>
      </c>
      <c r="G704" s="983" t="b">
        <v>1</v>
      </c>
      <c r="H704" s="999"/>
      <c r="I704" s="993"/>
      <c r="J704" s="989"/>
      <c r="K704" s="984"/>
      <c r="L704" s="999"/>
      <c r="M704" s="993"/>
      <c r="N704" s="989"/>
      <c r="O704" s="984"/>
    </row>
    <row r="705" spans="1:15">
      <c r="A705" s="1912"/>
      <c r="B705" s="987" t="s">
        <v>441</v>
      </c>
      <c r="C705" s="1912"/>
      <c r="D705" s="1912"/>
      <c r="E705" s="992" t="s">
        <v>1060</v>
      </c>
      <c r="F705" s="989">
        <v>45881</v>
      </c>
      <c r="G705" s="983" t="b">
        <v>1</v>
      </c>
      <c r="H705" s="999"/>
      <c r="I705" s="993"/>
      <c r="J705" s="989"/>
      <c r="K705" s="984"/>
      <c r="L705" s="999"/>
      <c r="M705" s="993"/>
      <c r="N705" s="989"/>
      <c r="O705" s="984"/>
    </row>
    <row r="706" spans="1:15">
      <c r="A706" s="1913"/>
      <c r="B706" s="987" t="s">
        <v>2061</v>
      </c>
      <c r="C706" s="1913"/>
      <c r="D706" s="1913"/>
      <c r="E706" s="992" t="s">
        <v>1060</v>
      </c>
      <c r="F706" s="989">
        <v>45881</v>
      </c>
      <c r="G706" s="983" t="b">
        <v>1</v>
      </c>
      <c r="H706" s="999"/>
      <c r="I706" s="993"/>
      <c r="J706" s="989"/>
      <c r="K706" s="984"/>
      <c r="L706" s="999"/>
      <c r="M706" s="993"/>
      <c r="N706" s="989"/>
      <c r="O706" s="984"/>
    </row>
    <row r="707" spans="1:15">
      <c r="A707" s="1914">
        <v>101</v>
      </c>
      <c r="B707" s="1024" t="s">
        <v>273</v>
      </c>
      <c r="C707" s="1914" t="s">
        <v>10440</v>
      </c>
      <c r="D707" s="1914" t="s">
        <v>10441</v>
      </c>
      <c r="E707" s="991" t="s">
        <v>1060</v>
      </c>
      <c r="F707" s="990">
        <v>45881</v>
      </c>
      <c r="G707" s="985" t="b">
        <v>1</v>
      </c>
      <c r="H707" s="999"/>
      <c r="I707" s="991"/>
      <c r="J707" s="1022"/>
      <c r="K707" s="985"/>
      <c r="L707" s="999"/>
      <c r="M707" s="991"/>
      <c r="N707" s="1022"/>
      <c r="O707" s="985"/>
    </row>
    <row r="708" spans="1:15">
      <c r="A708" s="1914"/>
      <c r="B708" s="1024" t="s">
        <v>2058</v>
      </c>
      <c r="C708" s="1914"/>
      <c r="D708" s="1914"/>
      <c r="E708" s="991" t="s">
        <v>1060</v>
      </c>
      <c r="F708" s="990">
        <v>45881</v>
      </c>
      <c r="G708" s="985" t="b">
        <v>1</v>
      </c>
      <c r="H708" s="999"/>
      <c r="I708" s="991"/>
      <c r="J708" s="1022"/>
      <c r="K708" s="985"/>
      <c r="L708" s="999"/>
      <c r="M708" s="991"/>
      <c r="N708" s="1022"/>
      <c r="O708" s="985"/>
    </row>
    <row r="709" spans="1:15">
      <c r="A709" s="1914"/>
      <c r="B709" s="1024" t="s">
        <v>320</v>
      </c>
      <c r="C709" s="1914"/>
      <c r="D709" s="1914"/>
      <c r="E709" s="991" t="s">
        <v>1060</v>
      </c>
      <c r="F709" s="990">
        <v>45881</v>
      </c>
      <c r="G709" s="985" t="b">
        <v>1</v>
      </c>
      <c r="H709" s="999"/>
      <c r="I709" s="991"/>
      <c r="J709" s="1022"/>
      <c r="K709" s="985"/>
      <c r="L709" s="999"/>
      <c r="M709" s="991"/>
      <c r="N709" s="1022"/>
      <c r="O709" s="985"/>
    </row>
    <row r="710" spans="1:15">
      <c r="A710" s="1914"/>
      <c r="B710" s="1024" t="s">
        <v>289</v>
      </c>
      <c r="C710" s="1914"/>
      <c r="D710" s="1914"/>
      <c r="E710" s="991" t="s">
        <v>1060</v>
      </c>
      <c r="F710" s="990">
        <v>45881</v>
      </c>
      <c r="G710" s="985" t="b">
        <v>1</v>
      </c>
      <c r="H710" s="999"/>
      <c r="I710" s="991"/>
      <c r="J710" s="1022"/>
      <c r="K710" s="985"/>
      <c r="L710" s="999"/>
      <c r="M710" s="991"/>
      <c r="N710" s="1022"/>
      <c r="O710" s="985"/>
    </row>
    <row r="711" spans="1:15">
      <c r="A711" s="1914"/>
      <c r="B711" s="986" t="s">
        <v>362</v>
      </c>
      <c r="C711" s="1914"/>
      <c r="D711" s="1914"/>
      <c r="E711" s="991" t="s">
        <v>1060</v>
      </c>
      <c r="F711" s="990">
        <v>45881</v>
      </c>
      <c r="G711" s="985" t="b">
        <v>1</v>
      </c>
      <c r="H711" s="999"/>
      <c r="I711" s="991"/>
      <c r="J711" s="1022"/>
      <c r="K711" s="985"/>
      <c r="L711" s="999"/>
      <c r="M711" s="991"/>
      <c r="N711" s="1022"/>
      <c r="O711" s="985"/>
    </row>
    <row r="712" spans="1:15">
      <c r="A712" s="1914"/>
      <c r="B712" s="1024" t="s">
        <v>2049</v>
      </c>
      <c r="C712" s="1914"/>
      <c r="D712" s="1914"/>
      <c r="E712" s="991" t="s">
        <v>1060</v>
      </c>
      <c r="F712" s="990">
        <v>45881</v>
      </c>
      <c r="G712" s="985" t="b">
        <v>1</v>
      </c>
      <c r="H712" s="999"/>
      <c r="I712" s="991"/>
      <c r="J712" s="1022"/>
      <c r="K712" s="985"/>
      <c r="L712" s="999"/>
      <c r="M712" s="991"/>
      <c r="N712" s="1022"/>
      <c r="O712" s="985"/>
    </row>
    <row r="713" spans="1:15">
      <c r="A713" s="1914"/>
      <c r="B713" s="1024" t="s">
        <v>2050</v>
      </c>
      <c r="C713" s="1914"/>
      <c r="D713" s="1914"/>
      <c r="E713" s="991" t="s">
        <v>1060</v>
      </c>
      <c r="F713" s="990">
        <v>45881</v>
      </c>
      <c r="G713" s="985" t="b">
        <v>1</v>
      </c>
      <c r="H713" s="999"/>
      <c r="I713" s="991"/>
      <c r="J713" s="1022"/>
      <c r="K713" s="985"/>
      <c r="L713" s="999"/>
      <c r="M713" s="991"/>
      <c r="N713" s="1022"/>
      <c r="O713" s="985"/>
    </row>
    <row r="714" spans="1:15">
      <c r="A714" s="1914"/>
      <c r="B714" s="1024" t="s">
        <v>409</v>
      </c>
      <c r="C714" s="1914"/>
      <c r="D714" s="1914"/>
      <c r="E714" s="991" t="s">
        <v>1060</v>
      </c>
      <c r="F714" s="990">
        <v>45881</v>
      </c>
      <c r="G714" s="985" t="b">
        <v>1</v>
      </c>
      <c r="H714" s="999"/>
      <c r="I714" s="991"/>
      <c r="J714" s="1022"/>
      <c r="K714" s="985"/>
      <c r="L714" s="999"/>
      <c r="M714" s="991"/>
      <c r="N714" s="1022"/>
      <c r="O714" s="985"/>
    </row>
    <row r="715" spans="1:15">
      <c r="A715" s="1914"/>
      <c r="B715" s="1024" t="s">
        <v>9</v>
      </c>
      <c r="C715" s="1914"/>
      <c r="D715" s="1914"/>
      <c r="E715" s="991" t="s">
        <v>1060</v>
      </c>
      <c r="F715" s="990">
        <v>45881</v>
      </c>
      <c r="G715" s="985" t="b">
        <v>1</v>
      </c>
      <c r="H715" s="999"/>
      <c r="I715" s="991"/>
      <c r="J715" s="1022"/>
      <c r="K715" s="985"/>
      <c r="L715" s="999"/>
      <c r="M715" s="991"/>
      <c r="N715" s="1022"/>
      <c r="O715" s="985"/>
    </row>
    <row r="716" spans="1:15">
      <c r="A716" s="1914"/>
      <c r="B716" s="1024" t="s">
        <v>2051</v>
      </c>
      <c r="C716" s="1914"/>
      <c r="D716" s="1914"/>
      <c r="E716" s="991" t="s">
        <v>1060</v>
      </c>
      <c r="F716" s="990">
        <v>45881</v>
      </c>
      <c r="G716" s="985" t="b">
        <v>1</v>
      </c>
      <c r="H716" s="999"/>
      <c r="I716" s="991"/>
      <c r="J716" s="1022"/>
      <c r="K716" s="985"/>
      <c r="L716" s="999"/>
      <c r="M716" s="991"/>
      <c r="N716" s="1022"/>
      <c r="O716" s="985"/>
    </row>
    <row r="717" spans="1:15">
      <c r="A717" s="1915"/>
      <c r="B717" s="1024" t="s">
        <v>2052</v>
      </c>
      <c r="C717" s="1915"/>
      <c r="D717" s="1915"/>
      <c r="E717" s="991" t="s">
        <v>1060</v>
      </c>
      <c r="F717" s="990">
        <v>45881</v>
      </c>
      <c r="G717" s="985" t="b">
        <v>1</v>
      </c>
      <c r="H717" s="999"/>
      <c r="I717" s="991"/>
      <c r="J717" s="1022"/>
      <c r="K717" s="985"/>
      <c r="L717" s="999"/>
      <c r="M717" s="991"/>
      <c r="N717" s="1022"/>
      <c r="O717" s="985"/>
    </row>
    <row r="718" spans="1:15">
      <c r="A718" s="1911">
        <v>101</v>
      </c>
      <c r="B718" s="987" t="s">
        <v>2041</v>
      </c>
      <c r="C718" s="1911" t="s">
        <v>10440</v>
      </c>
      <c r="D718" s="1911" t="s">
        <v>10441</v>
      </c>
      <c r="E718" s="992" t="s">
        <v>1060</v>
      </c>
      <c r="F718" s="989">
        <v>45881</v>
      </c>
      <c r="G718" s="983" t="b">
        <v>1</v>
      </c>
      <c r="H718" s="999"/>
      <c r="I718" s="992"/>
      <c r="J718" s="989"/>
      <c r="K718" s="983"/>
      <c r="L718" s="999"/>
      <c r="M718" s="992"/>
      <c r="N718" s="989"/>
      <c r="O718" s="983"/>
    </row>
    <row r="719" spans="1:15">
      <c r="A719" s="1912"/>
      <c r="B719" s="987" t="s">
        <v>306</v>
      </c>
      <c r="C719" s="1912"/>
      <c r="D719" s="1912"/>
      <c r="E719" s="992" t="s">
        <v>1060</v>
      </c>
      <c r="F719" s="989">
        <v>45881</v>
      </c>
      <c r="G719" s="983" t="b">
        <v>1</v>
      </c>
      <c r="H719" s="999"/>
      <c r="I719" s="993"/>
      <c r="J719" s="989"/>
      <c r="K719" s="984"/>
      <c r="L719" s="999"/>
      <c r="M719" s="993"/>
      <c r="N719" s="989"/>
      <c r="O719" s="984"/>
    </row>
    <row r="720" spans="1:15">
      <c r="A720" s="1912"/>
      <c r="B720" s="987" t="s">
        <v>2043</v>
      </c>
      <c r="C720" s="1912"/>
      <c r="D720" s="1912"/>
      <c r="E720" s="992" t="s">
        <v>1060</v>
      </c>
      <c r="F720" s="989">
        <v>45881</v>
      </c>
      <c r="G720" s="983" t="b">
        <v>1</v>
      </c>
      <c r="H720" s="999"/>
      <c r="I720" s="993"/>
      <c r="J720" s="989"/>
      <c r="K720" s="984"/>
      <c r="L720" s="999"/>
      <c r="M720" s="993"/>
      <c r="N720" s="989"/>
      <c r="O720" s="984"/>
    </row>
    <row r="721" spans="1:15">
      <c r="A721" s="1912"/>
      <c r="B721" s="987" t="s">
        <v>2044</v>
      </c>
      <c r="C721" s="1912"/>
      <c r="D721" s="1912"/>
      <c r="E721" s="992" t="s">
        <v>1060</v>
      </c>
      <c r="F721" s="989">
        <v>45881</v>
      </c>
      <c r="G721" s="983" t="b">
        <v>1</v>
      </c>
      <c r="H721" s="999"/>
      <c r="I721" s="993"/>
      <c r="J721" s="989"/>
      <c r="K721" s="984"/>
      <c r="L721" s="999"/>
      <c r="M721" s="993"/>
      <c r="N721" s="989"/>
      <c r="O721" s="984"/>
    </row>
    <row r="722" spans="1:15">
      <c r="A722" s="1912"/>
      <c r="B722" s="987" t="s">
        <v>728</v>
      </c>
      <c r="C722" s="1912"/>
      <c r="D722" s="1912"/>
      <c r="E722" s="992" t="s">
        <v>1060</v>
      </c>
      <c r="F722" s="989">
        <v>45881</v>
      </c>
      <c r="G722" s="983" t="b">
        <v>1</v>
      </c>
      <c r="H722" s="999"/>
      <c r="I722" s="993"/>
      <c r="J722" s="989"/>
      <c r="K722" s="984"/>
      <c r="L722" s="999"/>
      <c r="M722" s="993"/>
      <c r="N722" s="989"/>
      <c r="O722" s="984"/>
    </row>
    <row r="723" spans="1:15">
      <c r="A723" s="1912"/>
      <c r="B723" s="987" t="s">
        <v>2045</v>
      </c>
      <c r="C723" s="1912"/>
      <c r="D723" s="1912"/>
      <c r="E723" s="992" t="s">
        <v>1060</v>
      </c>
      <c r="F723" s="989">
        <v>45881</v>
      </c>
      <c r="G723" s="983" t="b">
        <v>1</v>
      </c>
      <c r="H723" s="999"/>
      <c r="I723" s="993"/>
      <c r="J723" s="989"/>
      <c r="K723" s="984"/>
      <c r="L723" s="999"/>
      <c r="M723" s="993"/>
      <c r="N723" s="989"/>
      <c r="O723" s="984"/>
    </row>
    <row r="724" spans="1:15">
      <c r="A724" s="1912"/>
      <c r="B724" s="987" t="s">
        <v>2046</v>
      </c>
      <c r="C724" s="1912"/>
      <c r="D724" s="1912"/>
      <c r="E724" s="992" t="s">
        <v>1060</v>
      </c>
      <c r="F724" s="989">
        <v>45881</v>
      </c>
      <c r="G724" s="983" t="b">
        <v>1</v>
      </c>
      <c r="H724" s="999"/>
      <c r="I724" s="993"/>
      <c r="J724" s="989"/>
      <c r="K724" s="984"/>
      <c r="L724" s="999"/>
      <c r="M724" s="993"/>
      <c r="N724" s="989"/>
      <c r="O724" s="984"/>
    </row>
    <row r="725" spans="1:15">
      <c r="A725" s="1912"/>
      <c r="B725" s="988" t="s">
        <v>2047</v>
      </c>
      <c r="C725" s="1912"/>
      <c r="D725" s="1912"/>
      <c r="E725" s="992" t="s">
        <v>1060</v>
      </c>
      <c r="F725" s="989">
        <v>45881</v>
      </c>
      <c r="G725" s="983" t="b">
        <v>1</v>
      </c>
      <c r="H725" s="999"/>
      <c r="I725" s="992"/>
      <c r="J725" s="989"/>
      <c r="K725" s="983"/>
      <c r="L725" s="999"/>
      <c r="M725" s="992"/>
      <c r="N725" s="989"/>
      <c r="O725" s="983"/>
    </row>
    <row r="726" spans="1:15">
      <c r="A726" s="1912"/>
      <c r="B726" s="987" t="s">
        <v>402</v>
      </c>
      <c r="C726" s="1912"/>
      <c r="D726" s="1912"/>
      <c r="E726" s="992" t="s">
        <v>1060</v>
      </c>
      <c r="F726" s="989">
        <v>45881</v>
      </c>
      <c r="G726" s="983" t="b">
        <v>1</v>
      </c>
      <c r="H726" s="999"/>
      <c r="I726" s="993"/>
      <c r="J726" s="989"/>
      <c r="K726" s="984"/>
      <c r="L726" s="999"/>
      <c r="M726" s="993"/>
      <c r="N726" s="989"/>
      <c r="O726" s="984"/>
    </row>
    <row r="727" spans="1:15">
      <c r="A727" s="1912"/>
      <c r="B727" s="987" t="s">
        <v>2059</v>
      </c>
      <c r="C727" s="1912"/>
      <c r="D727" s="1912"/>
      <c r="E727" s="992" t="s">
        <v>1060</v>
      </c>
      <c r="F727" s="989">
        <v>45881</v>
      </c>
      <c r="G727" s="983" t="b">
        <v>1</v>
      </c>
      <c r="H727" s="999"/>
      <c r="I727" s="993"/>
      <c r="J727" s="989"/>
      <c r="K727" s="984"/>
      <c r="L727" s="999"/>
      <c r="M727" s="993"/>
      <c r="N727" s="989"/>
      <c r="O727" s="984"/>
    </row>
    <row r="728" spans="1:15">
      <c r="A728" s="1912"/>
      <c r="B728" s="987" t="s">
        <v>2060</v>
      </c>
      <c r="C728" s="1912"/>
      <c r="D728" s="1912"/>
      <c r="E728" s="992" t="s">
        <v>1060</v>
      </c>
      <c r="F728" s="989">
        <v>45881</v>
      </c>
      <c r="G728" s="983" t="b">
        <v>1</v>
      </c>
      <c r="H728" s="999"/>
      <c r="I728" s="993"/>
      <c r="J728" s="989"/>
      <c r="K728" s="984"/>
      <c r="L728" s="999"/>
      <c r="M728" s="993"/>
      <c r="N728" s="989"/>
      <c r="O728" s="984"/>
    </row>
    <row r="729" spans="1:15">
      <c r="A729" s="1912"/>
      <c r="B729" s="987" t="s">
        <v>441</v>
      </c>
      <c r="C729" s="1912"/>
      <c r="D729" s="1912"/>
      <c r="E729" s="992" t="s">
        <v>1060</v>
      </c>
      <c r="F729" s="989">
        <v>45881</v>
      </c>
      <c r="G729" s="983" t="b">
        <v>1</v>
      </c>
      <c r="H729" s="999"/>
      <c r="I729" s="993"/>
      <c r="J729" s="989"/>
      <c r="K729" s="984"/>
      <c r="L729" s="999"/>
      <c r="M729" s="993"/>
      <c r="N729" s="989"/>
      <c r="O729" s="984"/>
    </row>
    <row r="730" spans="1:15">
      <c r="A730" s="1912"/>
      <c r="B730" s="987" t="s">
        <v>2061</v>
      </c>
      <c r="C730" s="1912"/>
      <c r="D730" s="1912"/>
      <c r="E730" s="992" t="s">
        <v>1060</v>
      </c>
      <c r="F730" s="989">
        <v>45881</v>
      </c>
      <c r="G730" s="983" t="b">
        <v>1</v>
      </c>
      <c r="H730" s="999"/>
      <c r="I730" s="993"/>
      <c r="J730" s="989"/>
      <c r="K730" s="984"/>
      <c r="L730" s="999"/>
      <c r="M730" s="993"/>
      <c r="N730" s="989"/>
      <c r="O730" s="984"/>
    </row>
    <row r="731" spans="1:15">
      <c r="A731" s="1913"/>
      <c r="B731" s="987" t="s">
        <v>2056</v>
      </c>
      <c r="C731" s="1913"/>
      <c r="D731" s="1913"/>
      <c r="E731" s="992" t="s">
        <v>1060</v>
      </c>
      <c r="F731" s="989">
        <v>45881</v>
      </c>
      <c r="G731" s="983" t="b">
        <v>1</v>
      </c>
      <c r="H731" s="999"/>
      <c r="I731" s="993"/>
      <c r="J731" s="989"/>
      <c r="K731" s="984"/>
      <c r="L731" s="999"/>
      <c r="M731" s="993"/>
      <c r="N731" s="989"/>
      <c r="O731" s="984"/>
    </row>
    <row r="732" spans="1:15">
      <c r="A732" s="1914">
        <v>102</v>
      </c>
      <c r="B732" s="1024" t="s">
        <v>2041</v>
      </c>
      <c r="C732" s="1914" t="s">
        <v>10442</v>
      </c>
      <c r="D732" s="1914" t="s">
        <v>10443</v>
      </c>
      <c r="E732" s="991" t="s">
        <v>1060</v>
      </c>
      <c r="F732" s="990">
        <v>45881</v>
      </c>
      <c r="G732" s="985" t="b">
        <v>1</v>
      </c>
      <c r="H732" s="999"/>
      <c r="I732" s="991"/>
      <c r="J732" s="1022"/>
      <c r="K732" s="985"/>
      <c r="L732" s="999"/>
      <c r="M732" s="991"/>
      <c r="N732" s="1022"/>
      <c r="O732" s="985"/>
    </row>
    <row r="733" spans="1:15">
      <c r="A733" s="1914"/>
      <c r="B733" s="1024" t="s">
        <v>306</v>
      </c>
      <c r="C733" s="1914"/>
      <c r="D733" s="1914"/>
      <c r="E733" s="991" t="s">
        <v>1060</v>
      </c>
      <c r="F733" s="990">
        <v>45881</v>
      </c>
      <c r="G733" s="985" t="b">
        <v>1</v>
      </c>
      <c r="H733" s="999"/>
      <c r="I733" s="991"/>
      <c r="J733" s="1022"/>
      <c r="K733" s="985"/>
      <c r="L733" s="999"/>
      <c r="M733" s="991"/>
      <c r="N733" s="1022"/>
      <c r="O733" s="985"/>
    </row>
    <row r="734" spans="1:15">
      <c r="A734" s="1914"/>
      <c r="B734" s="1024" t="s">
        <v>2043</v>
      </c>
      <c r="C734" s="1914"/>
      <c r="D734" s="1914"/>
      <c r="E734" s="991" t="s">
        <v>1060</v>
      </c>
      <c r="F734" s="990">
        <v>45881</v>
      </c>
      <c r="G734" s="985" t="b">
        <v>1</v>
      </c>
      <c r="H734" s="999"/>
      <c r="I734" s="991"/>
      <c r="J734" s="1022"/>
      <c r="K734" s="985"/>
      <c r="L734" s="999"/>
      <c r="M734" s="991"/>
      <c r="N734" s="1022"/>
      <c r="O734" s="985"/>
    </row>
    <row r="735" spans="1:15">
      <c r="A735" s="1914"/>
      <c r="B735" s="1024" t="s">
        <v>2044</v>
      </c>
      <c r="C735" s="1914"/>
      <c r="D735" s="1914"/>
      <c r="E735" s="991" t="s">
        <v>1060</v>
      </c>
      <c r="F735" s="990">
        <v>45881</v>
      </c>
      <c r="G735" s="985" t="b">
        <v>1</v>
      </c>
      <c r="H735" s="999"/>
      <c r="I735" s="991"/>
      <c r="J735" s="1022"/>
      <c r="K735" s="985"/>
      <c r="L735" s="999"/>
      <c r="M735" s="991"/>
      <c r="N735" s="1022"/>
      <c r="O735" s="985"/>
    </row>
    <row r="736" spans="1:15">
      <c r="A736" s="1914"/>
      <c r="B736" s="986" t="s">
        <v>728</v>
      </c>
      <c r="C736" s="1914"/>
      <c r="D736" s="1914"/>
      <c r="E736" s="991" t="s">
        <v>1060</v>
      </c>
      <c r="F736" s="990">
        <v>45881</v>
      </c>
      <c r="G736" s="985" t="b">
        <v>1</v>
      </c>
      <c r="H736" s="999"/>
      <c r="I736" s="991"/>
      <c r="J736" s="1022"/>
      <c r="K736" s="985"/>
      <c r="L736" s="999"/>
      <c r="M736" s="991"/>
      <c r="N736" s="1022"/>
      <c r="O736" s="985"/>
    </row>
    <row r="737" spans="1:15">
      <c r="A737" s="1914"/>
      <c r="B737" s="1024" t="s">
        <v>2045</v>
      </c>
      <c r="C737" s="1914"/>
      <c r="D737" s="1914"/>
      <c r="E737" s="991" t="s">
        <v>1060</v>
      </c>
      <c r="F737" s="990">
        <v>45881</v>
      </c>
      <c r="G737" s="985" t="b">
        <v>1</v>
      </c>
      <c r="H737" s="999"/>
      <c r="I737" s="991"/>
      <c r="J737" s="1022"/>
      <c r="K737" s="985"/>
      <c r="L737" s="999"/>
      <c r="M737" s="991"/>
      <c r="N737" s="1022"/>
      <c r="O737" s="985"/>
    </row>
    <row r="738" spans="1:15">
      <c r="A738" s="1914"/>
      <c r="B738" s="1024" t="s">
        <v>2046</v>
      </c>
      <c r="C738" s="1914"/>
      <c r="D738" s="1914"/>
      <c r="E738" s="991" t="s">
        <v>1060</v>
      </c>
      <c r="F738" s="990">
        <v>45881</v>
      </c>
      <c r="G738" s="985" t="b">
        <v>1</v>
      </c>
      <c r="H738" s="999"/>
      <c r="I738" s="991"/>
      <c r="J738" s="1022"/>
      <c r="K738" s="985"/>
      <c r="L738" s="999"/>
      <c r="M738" s="991"/>
      <c r="N738" s="1022"/>
      <c r="O738" s="985"/>
    </row>
    <row r="739" spans="1:15">
      <c r="A739" s="1914"/>
      <c r="B739" s="1024" t="s">
        <v>2047</v>
      </c>
      <c r="C739" s="1914"/>
      <c r="D739" s="1914"/>
      <c r="E739" s="991" t="s">
        <v>1060</v>
      </c>
      <c r="F739" s="990">
        <v>45881</v>
      </c>
      <c r="G739" s="985" t="b">
        <v>1</v>
      </c>
      <c r="H739" s="999"/>
      <c r="I739" s="991"/>
      <c r="J739" s="1022"/>
      <c r="K739" s="985"/>
      <c r="L739" s="999"/>
      <c r="M739" s="991"/>
      <c r="N739" s="1022"/>
      <c r="O739" s="985"/>
    </row>
    <row r="740" spans="1:15">
      <c r="A740" s="1914"/>
      <c r="B740" s="1024" t="s">
        <v>402</v>
      </c>
      <c r="C740" s="1914"/>
      <c r="D740" s="1914"/>
      <c r="E740" s="991" t="s">
        <v>1060</v>
      </c>
      <c r="F740" s="990">
        <v>45881</v>
      </c>
      <c r="G740" s="985" t="b">
        <v>1</v>
      </c>
      <c r="H740" s="999"/>
      <c r="I740" s="991"/>
      <c r="J740" s="1022"/>
      <c r="K740" s="985"/>
      <c r="L740" s="999"/>
      <c r="M740" s="991"/>
      <c r="N740" s="1022"/>
      <c r="O740" s="985"/>
    </row>
    <row r="741" spans="1:15">
      <c r="A741" s="1914"/>
      <c r="B741" s="1024" t="s">
        <v>2059</v>
      </c>
      <c r="C741" s="1914"/>
      <c r="D741" s="1914"/>
      <c r="E741" s="991" t="s">
        <v>1060</v>
      </c>
      <c r="F741" s="990">
        <v>45881</v>
      </c>
      <c r="G741" s="985" t="b">
        <v>1</v>
      </c>
      <c r="H741" s="999"/>
      <c r="I741" s="991"/>
      <c r="J741" s="1022"/>
      <c r="K741" s="985"/>
      <c r="L741" s="999"/>
      <c r="M741" s="991"/>
      <c r="N741" s="1022"/>
      <c r="O741" s="985"/>
    </row>
    <row r="742" spans="1:15">
      <c r="A742" s="1915"/>
      <c r="B742" s="1024" t="s">
        <v>2060</v>
      </c>
      <c r="C742" s="1915"/>
      <c r="D742" s="1915"/>
      <c r="E742" s="991" t="s">
        <v>1060</v>
      </c>
      <c r="F742" s="990">
        <v>45881</v>
      </c>
      <c r="G742" s="985" t="b">
        <v>1</v>
      </c>
      <c r="H742" s="999"/>
      <c r="I742" s="991"/>
      <c r="J742" s="1022"/>
      <c r="K742" s="985"/>
      <c r="L742" s="999"/>
      <c r="M742" s="991"/>
      <c r="N742" s="1022"/>
      <c r="O742" s="985"/>
    </row>
  </sheetData>
  <mergeCells count="297">
    <mergeCell ref="A732:A742"/>
    <mergeCell ref="C732:C742"/>
    <mergeCell ref="D732:D742"/>
    <mergeCell ref="D680:D693"/>
    <mergeCell ref="A707:A717"/>
    <mergeCell ref="C707:C717"/>
    <mergeCell ref="D707:D717"/>
    <mergeCell ref="A718:A731"/>
    <mergeCell ref="C718:C731"/>
    <mergeCell ref="D718:D731"/>
    <mergeCell ref="C12:C18"/>
    <mergeCell ref="D12:D18"/>
    <mergeCell ref="C26:C32"/>
    <mergeCell ref="A26:A32"/>
    <mergeCell ref="A40:A46"/>
    <mergeCell ref="C40:C46"/>
    <mergeCell ref="A173:A179"/>
    <mergeCell ref="C173:C179"/>
    <mergeCell ref="D173:D179"/>
    <mergeCell ref="A166:A172"/>
    <mergeCell ref="C166:C172"/>
    <mergeCell ref="D166:D172"/>
    <mergeCell ref="A159:A165"/>
    <mergeCell ref="C159:C165"/>
    <mergeCell ref="D159:D165"/>
    <mergeCell ref="C138:C144"/>
    <mergeCell ref="D138:D144"/>
    <mergeCell ref="A145:A151"/>
    <mergeCell ref="C145:C151"/>
    <mergeCell ref="C61:C67"/>
    <mergeCell ref="A138:A144"/>
    <mergeCell ref="A152:A158"/>
    <mergeCell ref="C152:C158"/>
    <mergeCell ref="D152:D158"/>
    <mergeCell ref="A390:A396"/>
    <mergeCell ref="C390:C396"/>
    <mergeCell ref="D390:D396"/>
    <mergeCell ref="A397:A403"/>
    <mergeCell ref="C348:C354"/>
    <mergeCell ref="D348:D354"/>
    <mergeCell ref="A320:A326"/>
    <mergeCell ref="C320:C326"/>
    <mergeCell ref="A180:A186"/>
    <mergeCell ref="C180:C186"/>
    <mergeCell ref="D180:D186"/>
    <mergeCell ref="A187:A193"/>
    <mergeCell ref="A285:A291"/>
    <mergeCell ref="C285:C291"/>
    <mergeCell ref="D285:D291"/>
    <mergeCell ref="A278:A284"/>
    <mergeCell ref="C278:C284"/>
    <mergeCell ref="D278:D284"/>
    <mergeCell ref="D320:D326"/>
    <mergeCell ref="A327:A333"/>
    <mergeCell ref="D313:D319"/>
    <mergeCell ref="A292:A298"/>
    <mergeCell ref="C292:C298"/>
    <mergeCell ref="D292:D298"/>
    <mergeCell ref="A3:A11"/>
    <mergeCell ref="C3:C11"/>
    <mergeCell ref="D3:D11"/>
    <mergeCell ref="A12:A18"/>
    <mergeCell ref="A19:A25"/>
    <mergeCell ref="C19:C25"/>
    <mergeCell ref="D19:D25"/>
    <mergeCell ref="A131:A137"/>
    <mergeCell ref="C131:C137"/>
    <mergeCell ref="D131:D137"/>
    <mergeCell ref="A110:A116"/>
    <mergeCell ref="C110:C116"/>
    <mergeCell ref="D110:D116"/>
    <mergeCell ref="D26:D32"/>
    <mergeCell ref="D40:D46"/>
    <mergeCell ref="A33:A39"/>
    <mergeCell ref="C33:C39"/>
    <mergeCell ref="D33:D39"/>
    <mergeCell ref="A47:A53"/>
    <mergeCell ref="C47:C53"/>
    <mergeCell ref="D47:D53"/>
    <mergeCell ref="A117:A123"/>
    <mergeCell ref="C117:C123"/>
    <mergeCell ref="D117:D123"/>
    <mergeCell ref="A124:A130"/>
    <mergeCell ref="C124:C130"/>
    <mergeCell ref="D124:D130"/>
    <mergeCell ref="D145:D151"/>
    <mergeCell ref="C82:C88"/>
    <mergeCell ref="D82:D88"/>
    <mergeCell ref="A61:A67"/>
    <mergeCell ref="A96:A102"/>
    <mergeCell ref="C96:C102"/>
    <mergeCell ref="D61:D67"/>
    <mergeCell ref="A299:A305"/>
    <mergeCell ref="C299:C305"/>
    <mergeCell ref="D299:D305"/>
    <mergeCell ref="C327:C333"/>
    <mergeCell ref="D327:D333"/>
    <mergeCell ref="A306:A312"/>
    <mergeCell ref="C306:C312"/>
    <mergeCell ref="D306:D312"/>
    <mergeCell ref="A313:A319"/>
    <mergeCell ref="C313:C319"/>
    <mergeCell ref="A54:A60"/>
    <mergeCell ref="C54:C60"/>
    <mergeCell ref="D54:D60"/>
    <mergeCell ref="A103:A109"/>
    <mergeCell ref="C103:C109"/>
    <mergeCell ref="D103:D109"/>
    <mergeCell ref="A75:A81"/>
    <mergeCell ref="C75:C81"/>
    <mergeCell ref="D75:D81"/>
    <mergeCell ref="A82:A88"/>
    <mergeCell ref="A68:A74"/>
    <mergeCell ref="C68:C74"/>
    <mergeCell ref="D68:D74"/>
    <mergeCell ref="A89:A95"/>
    <mergeCell ref="C89:C95"/>
    <mergeCell ref="D89:D95"/>
    <mergeCell ref="D96:D102"/>
    <mergeCell ref="A201:A207"/>
    <mergeCell ref="C201:C207"/>
    <mergeCell ref="D201:D207"/>
    <mergeCell ref="A236:A242"/>
    <mergeCell ref="C236:C242"/>
    <mergeCell ref="D236:D242"/>
    <mergeCell ref="C187:C193"/>
    <mergeCell ref="D187:D193"/>
    <mergeCell ref="A194:A200"/>
    <mergeCell ref="C194:C200"/>
    <mergeCell ref="D194:D200"/>
    <mergeCell ref="A222:A228"/>
    <mergeCell ref="C222:C228"/>
    <mergeCell ref="D222:D228"/>
    <mergeCell ref="A229:A235"/>
    <mergeCell ref="A215:A221"/>
    <mergeCell ref="C215:C221"/>
    <mergeCell ref="D215:D221"/>
    <mergeCell ref="A208:A214"/>
    <mergeCell ref="C208:C214"/>
    <mergeCell ref="D208:D214"/>
    <mergeCell ref="C229:C235"/>
    <mergeCell ref="D229:D235"/>
    <mergeCell ref="A334:A340"/>
    <mergeCell ref="C334:C340"/>
    <mergeCell ref="D334:D340"/>
    <mergeCell ref="A341:A347"/>
    <mergeCell ref="C341:C347"/>
    <mergeCell ref="D341:D347"/>
    <mergeCell ref="A362:A368"/>
    <mergeCell ref="C362:C368"/>
    <mergeCell ref="D362:D368"/>
    <mergeCell ref="A355:A361"/>
    <mergeCell ref="C355:C361"/>
    <mergeCell ref="D355:D361"/>
    <mergeCell ref="A348:A354"/>
    <mergeCell ref="A243:A249"/>
    <mergeCell ref="C243:C249"/>
    <mergeCell ref="D243:D249"/>
    <mergeCell ref="D271:D277"/>
    <mergeCell ref="C257:C263"/>
    <mergeCell ref="D257:D263"/>
    <mergeCell ref="A264:A270"/>
    <mergeCell ref="C264:C270"/>
    <mergeCell ref="D264:D270"/>
    <mergeCell ref="A250:A256"/>
    <mergeCell ref="C250:C256"/>
    <mergeCell ref="D250:D256"/>
    <mergeCell ref="A257:A263"/>
    <mergeCell ref="A271:A277"/>
    <mergeCell ref="C271:C277"/>
    <mergeCell ref="C439:C445"/>
    <mergeCell ref="D439:D445"/>
    <mergeCell ref="C397:C403"/>
    <mergeCell ref="A404:A410"/>
    <mergeCell ref="C404:C410"/>
    <mergeCell ref="D404:D410"/>
    <mergeCell ref="A411:A417"/>
    <mergeCell ref="C411:C417"/>
    <mergeCell ref="D411:D417"/>
    <mergeCell ref="A439:A445"/>
    <mergeCell ref="D397:D403"/>
    <mergeCell ref="A432:A438"/>
    <mergeCell ref="C432:C438"/>
    <mergeCell ref="D432:D438"/>
    <mergeCell ref="A425:A431"/>
    <mergeCell ref="C425:C431"/>
    <mergeCell ref="D425:D431"/>
    <mergeCell ref="A418:A424"/>
    <mergeCell ref="C418:C424"/>
    <mergeCell ref="D418:D424"/>
    <mergeCell ref="C369:C375"/>
    <mergeCell ref="D369:D375"/>
    <mergeCell ref="A376:A382"/>
    <mergeCell ref="C376:C382"/>
    <mergeCell ref="D376:D382"/>
    <mergeCell ref="A383:A389"/>
    <mergeCell ref="C383:C389"/>
    <mergeCell ref="D383:D389"/>
    <mergeCell ref="A369:A375"/>
    <mergeCell ref="A467:A473"/>
    <mergeCell ref="C467:C473"/>
    <mergeCell ref="D467:D473"/>
    <mergeCell ref="A474:A480"/>
    <mergeCell ref="C474:C480"/>
    <mergeCell ref="D474:D480"/>
    <mergeCell ref="A481:A487"/>
    <mergeCell ref="C481:C487"/>
    <mergeCell ref="D481:D487"/>
    <mergeCell ref="A446:A452"/>
    <mergeCell ref="C446:C452"/>
    <mergeCell ref="D446:D452"/>
    <mergeCell ref="A453:A459"/>
    <mergeCell ref="C453:C459"/>
    <mergeCell ref="D453:D459"/>
    <mergeCell ref="A460:A466"/>
    <mergeCell ref="C460:C466"/>
    <mergeCell ref="D460:D466"/>
    <mergeCell ref="C544:C550"/>
    <mergeCell ref="D544:D550"/>
    <mergeCell ref="A509:A515"/>
    <mergeCell ref="C509:C515"/>
    <mergeCell ref="D509:D515"/>
    <mergeCell ref="A516:A522"/>
    <mergeCell ref="C516:C522"/>
    <mergeCell ref="D516:D522"/>
    <mergeCell ref="A523:A529"/>
    <mergeCell ref="C523:C529"/>
    <mergeCell ref="D523:D529"/>
    <mergeCell ref="A530:A536"/>
    <mergeCell ref="C530:C536"/>
    <mergeCell ref="D530:D536"/>
    <mergeCell ref="A537:A543"/>
    <mergeCell ref="D488:D494"/>
    <mergeCell ref="A495:A501"/>
    <mergeCell ref="C495:C501"/>
    <mergeCell ref="D495:D501"/>
    <mergeCell ref="A607:A613"/>
    <mergeCell ref="C607:C613"/>
    <mergeCell ref="D607:D613"/>
    <mergeCell ref="A593:A599"/>
    <mergeCell ref="C593:C599"/>
    <mergeCell ref="D593:D599"/>
    <mergeCell ref="C600:C606"/>
    <mergeCell ref="D600:D606"/>
    <mergeCell ref="A600:A606"/>
    <mergeCell ref="A572:A578"/>
    <mergeCell ref="C572:C578"/>
    <mergeCell ref="D572:D578"/>
    <mergeCell ref="A579:A585"/>
    <mergeCell ref="C579:C585"/>
    <mergeCell ref="D579:D585"/>
    <mergeCell ref="A586:A592"/>
    <mergeCell ref="C586:C592"/>
    <mergeCell ref="C537:C543"/>
    <mergeCell ref="D537:D543"/>
    <mergeCell ref="A544:A550"/>
    <mergeCell ref="A628:A640"/>
    <mergeCell ref="C628:C640"/>
    <mergeCell ref="D628:D640"/>
    <mergeCell ref="A694:A706"/>
    <mergeCell ref="C694:C706"/>
    <mergeCell ref="D694:D706"/>
    <mergeCell ref="A641:A653"/>
    <mergeCell ref="C641:C653"/>
    <mergeCell ref="D641:D653"/>
    <mergeCell ref="A654:A666"/>
    <mergeCell ref="C654:C666"/>
    <mergeCell ref="D654:D666"/>
    <mergeCell ref="A667:A679"/>
    <mergeCell ref="C667:C679"/>
    <mergeCell ref="D667:D679"/>
    <mergeCell ref="A680:A693"/>
    <mergeCell ref="C680:C693"/>
    <mergeCell ref="E1:F1"/>
    <mergeCell ref="I1:J1"/>
    <mergeCell ref="M1:N1"/>
    <mergeCell ref="A614:A620"/>
    <mergeCell ref="C614:C620"/>
    <mergeCell ref="D614:D620"/>
    <mergeCell ref="A621:A627"/>
    <mergeCell ref="C621:C627"/>
    <mergeCell ref="D621:D627"/>
    <mergeCell ref="A502:A508"/>
    <mergeCell ref="C502:C508"/>
    <mergeCell ref="D502:D508"/>
    <mergeCell ref="D586:D592"/>
    <mergeCell ref="A551:A557"/>
    <mergeCell ref="C551:C557"/>
    <mergeCell ref="D551:D557"/>
    <mergeCell ref="A558:A564"/>
    <mergeCell ref="C558:C564"/>
    <mergeCell ref="D558:D564"/>
    <mergeCell ref="A565:A571"/>
    <mergeCell ref="C565:C571"/>
    <mergeCell ref="D565:D571"/>
    <mergeCell ref="A488:A494"/>
    <mergeCell ref="C488:C494"/>
  </mergeCells>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FBAA97-3B2D-453F-8E96-254DE8692CBA}">
  <dimension ref="A1:E171"/>
  <sheetViews>
    <sheetView workbookViewId="0">
      <selection activeCell="I19" sqref="I19"/>
    </sheetView>
  </sheetViews>
  <sheetFormatPr defaultRowHeight="12.75"/>
  <cols>
    <col min="1" max="1" width="28.7109375" style="55" customWidth="1"/>
    <col min="2" max="2" width="18" style="55" customWidth="1"/>
    <col min="3" max="5" width="23.5703125" style="55" customWidth="1"/>
    <col min="6" max="6" width="23.7109375" customWidth="1"/>
  </cols>
  <sheetData>
    <row r="1" spans="1:5" ht="42.75" customHeight="1">
      <c r="A1" s="63" t="s">
        <v>1666</v>
      </c>
      <c r="B1" s="63" t="s">
        <v>914</v>
      </c>
      <c r="C1" s="1277" t="s">
        <v>10444</v>
      </c>
      <c r="D1" s="63" t="s">
        <v>10445</v>
      </c>
      <c r="E1" s="1260" t="s">
        <v>10446</v>
      </c>
    </row>
    <row r="2" spans="1:5">
      <c r="A2" s="64" t="s">
        <v>623</v>
      </c>
      <c r="B2" s="64" t="s">
        <v>249</v>
      </c>
      <c r="C2" s="1278" t="b">
        <v>1</v>
      </c>
      <c r="D2" s="1278" t="b">
        <v>0</v>
      </c>
      <c r="E2" s="1261" t="b">
        <v>0</v>
      </c>
    </row>
    <row r="3" spans="1:5">
      <c r="A3" s="64" t="s">
        <v>626</v>
      </c>
      <c r="B3" s="64" t="s">
        <v>249</v>
      </c>
      <c r="C3" s="1278" t="b">
        <v>1</v>
      </c>
      <c r="D3" s="1278" t="b">
        <v>0</v>
      </c>
      <c r="E3" s="1261" t="b">
        <v>0</v>
      </c>
    </row>
    <row r="4" spans="1:5">
      <c r="A4" s="64" t="s">
        <v>629</v>
      </c>
      <c r="B4" s="64" t="s">
        <v>249</v>
      </c>
      <c r="C4" s="1278" t="b">
        <v>1</v>
      </c>
      <c r="D4" s="1278" t="b">
        <v>0</v>
      </c>
      <c r="E4" s="1261" t="b">
        <v>0</v>
      </c>
    </row>
    <row r="5" spans="1:5">
      <c r="A5" s="64" t="s">
        <v>632</v>
      </c>
      <c r="B5" s="64" t="s">
        <v>249</v>
      </c>
      <c r="C5" s="1278" t="b">
        <v>1</v>
      </c>
      <c r="D5" s="1278" t="b">
        <v>0</v>
      </c>
      <c r="E5" s="1261" t="b">
        <v>0</v>
      </c>
    </row>
    <row r="6" spans="1:5">
      <c r="A6" s="64" t="s">
        <v>639</v>
      </c>
      <c r="B6" s="64" t="s">
        <v>249</v>
      </c>
      <c r="C6" s="1278" t="b">
        <v>1</v>
      </c>
      <c r="D6" s="1278" t="b">
        <v>0</v>
      </c>
      <c r="E6" s="1261" t="b">
        <v>0</v>
      </c>
    </row>
    <row r="7" spans="1:5">
      <c r="A7" s="64" t="s">
        <v>650</v>
      </c>
      <c r="B7" s="64" t="s">
        <v>249</v>
      </c>
      <c r="C7" s="1278" t="b">
        <v>1</v>
      </c>
      <c r="D7" s="1278" t="b">
        <v>0</v>
      </c>
      <c r="E7" s="1261" t="b">
        <v>0</v>
      </c>
    </row>
    <row r="8" spans="1:5">
      <c r="A8" s="64" t="s">
        <v>661</v>
      </c>
      <c r="B8" s="64" t="s">
        <v>249</v>
      </c>
      <c r="C8" s="1278" t="b">
        <v>1</v>
      </c>
      <c r="D8" s="1278" t="b">
        <v>0</v>
      </c>
      <c r="E8" s="1261" t="b">
        <v>0</v>
      </c>
    </row>
    <row r="9" spans="1:5">
      <c r="A9" s="64" t="s">
        <v>671</v>
      </c>
      <c r="B9" s="64" t="s">
        <v>249</v>
      </c>
      <c r="C9" s="1278" t="b">
        <v>1</v>
      </c>
      <c r="D9" s="1278" t="b">
        <v>0</v>
      </c>
      <c r="E9" s="1261" t="b">
        <v>0</v>
      </c>
    </row>
    <row r="10" spans="1:5">
      <c r="A10" s="64" t="s">
        <v>682</v>
      </c>
      <c r="B10" s="64" t="s">
        <v>249</v>
      </c>
      <c r="C10" s="1278" t="b">
        <v>1</v>
      </c>
      <c r="D10" s="1278" t="b">
        <v>0</v>
      </c>
      <c r="E10" s="1261" t="b">
        <v>0</v>
      </c>
    </row>
    <row r="11" spans="1:5">
      <c r="A11" s="64" t="s">
        <v>690</v>
      </c>
      <c r="B11" s="64" t="s">
        <v>249</v>
      </c>
      <c r="C11" s="1278" t="b">
        <v>1</v>
      </c>
      <c r="D11" s="1278" t="b">
        <v>0</v>
      </c>
      <c r="E11" s="1261" t="b">
        <v>0</v>
      </c>
    </row>
    <row r="12" spans="1:5">
      <c r="A12" s="64" t="s">
        <v>699</v>
      </c>
      <c r="B12" s="64" t="s">
        <v>249</v>
      </c>
      <c r="C12" s="1278" t="b">
        <v>1</v>
      </c>
      <c r="D12" s="1278" t="b">
        <v>0</v>
      </c>
      <c r="E12" s="1261" t="b">
        <v>0</v>
      </c>
    </row>
    <row r="13" spans="1:5">
      <c r="A13" s="64" t="s">
        <v>705</v>
      </c>
      <c r="B13" s="64" t="s">
        <v>249</v>
      </c>
      <c r="C13" s="1278" t="b">
        <v>1</v>
      </c>
      <c r="D13" s="1278" t="b">
        <v>0</v>
      </c>
      <c r="E13" s="1261" t="b">
        <v>0</v>
      </c>
    </row>
    <row r="14" spans="1:5">
      <c r="A14" s="64" t="s">
        <v>714</v>
      </c>
      <c r="B14" s="64" t="s">
        <v>249</v>
      </c>
      <c r="C14" s="1278" t="b">
        <v>1</v>
      </c>
      <c r="D14" s="1278" t="b">
        <v>0</v>
      </c>
      <c r="E14" s="1261" t="b">
        <v>0</v>
      </c>
    </row>
    <row r="15" spans="1:5">
      <c r="A15" s="64" t="s">
        <v>722</v>
      </c>
      <c r="B15" s="64" t="s">
        <v>249</v>
      </c>
      <c r="C15" s="1278" t="b">
        <v>1</v>
      </c>
      <c r="D15" s="1278" t="b">
        <v>0</v>
      </c>
      <c r="E15" s="1261" t="b">
        <v>0</v>
      </c>
    </row>
    <row r="16" spans="1:5">
      <c r="A16" s="64" t="s">
        <v>732</v>
      </c>
      <c r="B16" s="64" t="s">
        <v>249</v>
      </c>
      <c r="C16" s="1278" t="b">
        <v>1</v>
      </c>
      <c r="D16" s="1278" t="b">
        <v>0</v>
      </c>
      <c r="E16" s="1261" t="b">
        <v>0</v>
      </c>
    </row>
    <row r="17" spans="1:5">
      <c r="A17" s="64" t="s">
        <v>739</v>
      </c>
      <c r="B17" s="64" t="s">
        <v>249</v>
      </c>
      <c r="C17" s="1278" t="b">
        <v>1</v>
      </c>
      <c r="D17" s="1278" t="b">
        <v>0</v>
      </c>
      <c r="E17" s="1261" t="b">
        <v>0</v>
      </c>
    </row>
    <row r="18" spans="1:5">
      <c r="A18" s="64" t="s">
        <v>10447</v>
      </c>
      <c r="B18" s="64" t="s">
        <v>249</v>
      </c>
      <c r="C18" s="1278" t="b">
        <v>1</v>
      </c>
      <c r="D18" s="1278" t="b">
        <v>0</v>
      </c>
      <c r="E18" s="1261" t="b">
        <v>0</v>
      </c>
    </row>
    <row r="19" spans="1:5">
      <c r="A19" s="64" t="s">
        <v>752</v>
      </c>
      <c r="B19" s="64" t="s">
        <v>249</v>
      </c>
      <c r="C19" s="1278" t="b">
        <v>1</v>
      </c>
      <c r="D19" s="1278" t="b">
        <v>0</v>
      </c>
      <c r="E19" s="1261" t="b">
        <v>0</v>
      </c>
    </row>
    <row r="20" spans="1:5">
      <c r="A20" s="64" t="s">
        <v>759</v>
      </c>
      <c r="B20" s="64" t="s">
        <v>249</v>
      </c>
      <c r="C20" s="1278" t="b">
        <v>1</v>
      </c>
      <c r="D20" s="1278" t="b">
        <v>0</v>
      </c>
      <c r="E20" s="1261" t="b">
        <v>0</v>
      </c>
    </row>
    <row r="21" spans="1:5">
      <c r="A21" s="64" t="s">
        <v>10448</v>
      </c>
      <c r="B21" s="64" t="s">
        <v>249</v>
      </c>
      <c r="C21" s="1278" t="b">
        <v>1</v>
      </c>
      <c r="D21" s="1278" t="b">
        <v>0</v>
      </c>
      <c r="E21" s="1261" t="b">
        <v>0</v>
      </c>
    </row>
    <row r="22" spans="1:5">
      <c r="A22" s="64" t="s">
        <v>772</v>
      </c>
      <c r="B22" s="64" t="s">
        <v>249</v>
      </c>
      <c r="C22" s="1278" t="b">
        <v>1</v>
      </c>
      <c r="D22" s="1278" t="b">
        <v>0</v>
      </c>
      <c r="E22" s="1261" t="b">
        <v>0</v>
      </c>
    </row>
    <row r="23" spans="1:5">
      <c r="A23" s="64" t="s">
        <v>777</v>
      </c>
      <c r="B23" s="64" t="s">
        <v>249</v>
      </c>
      <c r="C23" s="1278" t="b">
        <v>1</v>
      </c>
      <c r="D23" s="1278" t="b">
        <v>0</v>
      </c>
      <c r="E23" s="1261" t="b">
        <v>0</v>
      </c>
    </row>
    <row r="24" spans="1:5">
      <c r="A24" s="64" t="s">
        <v>10449</v>
      </c>
      <c r="B24" s="64" t="s">
        <v>249</v>
      </c>
      <c r="C24" s="1278" t="b">
        <v>1</v>
      </c>
      <c r="D24" s="1278" t="b">
        <v>0</v>
      </c>
      <c r="E24" s="1261" t="b">
        <v>0</v>
      </c>
    </row>
    <row r="25" spans="1:5">
      <c r="A25" s="64" t="s">
        <v>789</v>
      </c>
      <c r="B25" s="64" t="s">
        <v>249</v>
      </c>
      <c r="C25" s="1278" t="b">
        <v>1</v>
      </c>
      <c r="D25" s="1278" t="b">
        <v>1</v>
      </c>
      <c r="E25" s="1261" t="b">
        <v>0</v>
      </c>
    </row>
    <row r="26" spans="1:5">
      <c r="A26" s="64" t="s">
        <v>794</v>
      </c>
      <c r="B26" s="64" t="s">
        <v>249</v>
      </c>
      <c r="C26" s="1278" t="b">
        <v>1</v>
      </c>
      <c r="D26" s="1278" t="b">
        <v>0</v>
      </c>
      <c r="E26" s="1261" t="b">
        <v>0</v>
      </c>
    </row>
    <row r="27" spans="1:5">
      <c r="A27" s="64" t="s">
        <v>800</v>
      </c>
      <c r="B27" s="64" t="s">
        <v>249</v>
      </c>
      <c r="C27" s="1278" t="b">
        <v>1</v>
      </c>
      <c r="D27" s="1278" t="b">
        <v>0</v>
      </c>
      <c r="E27" s="1261" t="b">
        <v>0</v>
      </c>
    </row>
    <row r="28" spans="1:5">
      <c r="A28" s="64" t="s">
        <v>10450</v>
      </c>
      <c r="B28" s="64" t="s">
        <v>249</v>
      </c>
      <c r="C28" s="1278" t="b">
        <v>1</v>
      </c>
      <c r="D28" s="1278" t="b">
        <v>0</v>
      </c>
      <c r="E28" s="1261" t="b">
        <v>0</v>
      </c>
    </row>
    <row r="29" spans="1:5">
      <c r="A29" s="64" t="s">
        <v>804</v>
      </c>
      <c r="B29" s="64" t="s">
        <v>249</v>
      </c>
      <c r="C29" s="1278" t="b">
        <v>1</v>
      </c>
      <c r="D29" s="1278" t="b">
        <v>0</v>
      </c>
      <c r="E29" s="1261" t="b">
        <v>0</v>
      </c>
    </row>
    <row r="30" spans="1:5">
      <c r="A30" s="64" t="s">
        <v>10451</v>
      </c>
      <c r="B30" s="64" t="s">
        <v>249</v>
      </c>
      <c r="C30" s="1278" t="b">
        <v>1</v>
      </c>
      <c r="D30" s="1278" t="b">
        <v>0</v>
      </c>
      <c r="E30" s="1261" t="b">
        <v>0</v>
      </c>
    </row>
    <row r="31" spans="1:5">
      <c r="A31" s="64" t="s">
        <v>10452</v>
      </c>
      <c r="B31" s="64" t="s">
        <v>249</v>
      </c>
      <c r="C31" s="1278" t="b">
        <v>1</v>
      </c>
      <c r="D31" s="1278" t="b">
        <v>0</v>
      </c>
      <c r="E31" s="1261" t="b">
        <v>0</v>
      </c>
    </row>
    <row r="32" spans="1:5">
      <c r="A32" s="64" t="s">
        <v>641</v>
      </c>
      <c r="B32" s="64" t="s">
        <v>249</v>
      </c>
      <c r="C32" s="1278" t="b">
        <v>1</v>
      </c>
      <c r="D32" s="1278" t="b">
        <v>0</v>
      </c>
      <c r="E32" s="1261" t="b">
        <v>0</v>
      </c>
    </row>
    <row r="33" spans="1:5">
      <c r="A33" s="64" t="s">
        <v>651</v>
      </c>
      <c r="B33" s="64" t="s">
        <v>249</v>
      </c>
      <c r="C33" s="1278" t="b">
        <v>1</v>
      </c>
      <c r="D33" s="1278" t="b">
        <v>0</v>
      </c>
      <c r="E33" s="1261" t="b">
        <v>0</v>
      </c>
    </row>
    <row r="34" spans="1:5">
      <c r="A34" s="64" t="s">
        <v>663</v>
      </c>
      <c r="B34" s="64" t="s">
        <v>249</v>
      </c>
      <c r="C34" s="1278" t="b">
        <v>1</v>
      </c>
      <c r="D34" s="1278" t="b">
        <v>0</v>
      </c>
      <c r="E34" s="1261" t="b">
        <v>0</v>
      </c>
    </row>
    <row r="35" spans="1:5">
      <c r="A35" s="64" t="s">
        <v>673</v>
      </c>
      <c r="B35" s="64" t="s">
        <v>249</v>
      </c>
      <c r="C35" s="1278" t="b">
        <v>1</v>
      </c>
      <c r="D35" s="1278" t="b">
        <v>0</v>
      </c>
      <c r="E35" s="1261" t="b">
        <v>0</v>
      </c>
    </row>
    <row r="36" spans="1:5">
      <c r="A36" s="64" t="s">
        <v>683</v>
      </c>
      <c r="B36" s="64" t="s">
        <v>249</v>
      </c>
      <c r="C36" s="1278" t="b">
        <v>1</v>
      </c>
      <c r="D36" s="1278" t="b">
        <v>0</v>
      </c>
      <c r="E36" s="1261" t="b">
        <v>0</v>
      </c>
    </row>
    <row r="37" spans="1:5">
      <c r="A37" s="64" t="s">
        <v>691</v>
      </c>
      <c r="B37" s="64" t="s">
        <v>249</v>
      </c>
      <c r="C37" s="1278" t="b">
        <v>1</v>
      </c>
      <c r="D37" s="1278" t="b">
        <v>0</v>
      </c>
      <c r="E37" s="1261" t="b">
        <v>0</v>
      </c>
    </row>
    <row r="38" spans="1:5">
      <c r="A38" s="64" t="s">
        <v>700</v>
      </c>
      <c r="B38" s="64" t="s">
        <v>249</v>
      </c>
      <c r="C38" s="1278" t="b">
        <v>1</v>
      </c>
      <c r="D38" s="1278" t="b">
        <v>0</v>
      </c>
      <c r="E38" s="1261" t="b">
        <v>0</v>
      </c>
    </row>
    <row r="39" spans="1:5">
      <c r="A39" s="64" t="s">
        <v>707</v>
      </c>
      <c r="B39" s="64" t="s">
        <v>249</v>
      </c>
      <c r="C39" s="1278" t="b">
        <v>1</v>
      </c>
      <c r="D39" s="1278" t="b">
        <v>0</v>
      </c>
      <c r="E39" s="1261" t="b">
        <v>0</v>
      </c>
    </row>
    <row r="40" spans="1:5">
      <c r="A40" s="64" t="s">
        <v>716</v>
      </c>
      <c r="B40" s="64" t="s">
        <v>249</v>
      </c>
      <c r="C40" s="1278" t="b">
        <v>1</v>
      </c>
      <c r="D40" s="1278" t="b">
        <v>0</v>
      </c>
      <c r="E40" s="1261" t="b">
        <v>0</v>
      </c>
    </row>
    <row r="41" spans="1:5">
      <c r="A41" s="64" t="s">
        <v>723</v>
      </c>
      <c r="B41" s="64" t="s">
        <v>249</v>
      </c>
      <c r="C41" s="1278" t="b">
        <v>1</v>
      </c>
      <c r="D41" s="1278" t="b">
        <v>0</v>
      </c>
      <c r="E41" s="1261" t="b">
        <v>0</v>
      </c>
    </row>
    <row r="42" spans="1:5">
      <c r="A42" s="64" t="s">
        <v>733</v>
      </c>
      <c r="B42" s="64" t="s">
        <v>249</v>
      </c>
      <c r="C42" s="1278" t="b">
        <v>1</v>
      </c>
      <c r="D42" s="1278" t="b">
        <v>0</v>
      </c>
      <c r="E42" s="1261" t="b">
        <v>0</v>
      </c>
    </row>
    <row r="43" spans="1:5">
      <c r="A43" s="64" t="s">
        <v>740</v>
      </c>
      <c r="B43" s="64" t="s">
        <v>249</v>
      </c>
      <c r="C43" s="1278" t="b">
        <v>1</v>
      </c>
      <c r="D43" s="1278" t="b">
        <v>0</v>
      </c>
      <c r="E43" s="1261" t="b">
        <v>0</v>
      </c>
    </row>
    <row r="44" spans="1:5">
      <c r="A44" s="64" t="s">
        <v>746</v>
      </c>
      <c r="B44" s="64" t="s">
        <v>249</v>
      </c>
      <c r="C44" s="1278" t="b">
        <v>1</v>
      </c>
      <c r="D44" s="1278" t="b">
        <v>0</v>
      </c>
      <c r="E44" s="1261" t="b">
        <v>0</v>
      </c>
    </row>
    <row r="45" spans="1:5">
      <c r="A45" s="64" t="s">
        <v>753</v>
      </c>
      <c r="B45" s="64" t="s">
        <v>249</v>
      </c>
      <c r="C45" s="1278" t="b">
        <v>1</v>
      </c>
      <c r="D45" s="1278" t="b">
        <v>0</v>
      </c>
      <c r="E45" s="1261" t="b">
        <v>0</v>
      </c>
    </row>
    <row r="46" spans="1:5">
      <c r="A46" s="64" t="s">
        <v>760</v>
      </c>
      <c r="B46" s="64" t="s">
        <v>249</v>
      </c>
      <c r="C46" s="1278" t="b">
        <v>1</v>
      </c>
      <c r="D46" s="1278" t="b">
        <v>0</v>
      </c>
      <c r="E46" s="1261" t="b">
        <v>0</v>
      </c>
    </row>
    <row r="47" spans="1:5">
      <c r="A47" s="64" t="s">
        <v>767</v>
      </c>
      <c r="B47" s="64" t="s">
        <v>249</v>
      </c>
      <c r="C47" s="1278" t="b">
        <v>1</v>
      </c>
      <c r="D47" s="1278" t="b">
        <v>0</v>
      </c>
      <c r="E47" s="1261" t="b">
        <v>0</v>
      </c>
    </row>
    <row r="48" spans="1:5">
      <c r="A48" s="64" t="s">
        <v>10453</v>
      </c>
      <c r="B48" s="64" t="s">
        <v>249</v>
      </c>
      <c r="C48" s="1278" t="b">
        <v>1</v>
      </c>
      <c r="D48" s="1278" t="b">
        <v>0</v>
      </c>
      <c r="E48" s="1261" t="b">
        <v>0</v>
      </c>
    </row>
    <row r="49" spans="1:5">
      <c r="A49" s="64" t="s">
        <v>778</v>
      </c>
      <c r="B49" s="64" t="s">
        <v>249</v>
      </c>
      <c r="C49" s="1278" t="b">
        <v>1</v>
      </c>
      <c r="D49" s="1278" t="b">
        <v>0</v>
      </c>
      <c r="E49" s="1261" t="b">
        <v>0</v>
      </c>
    </row>
    <row r="50" spans="1:5">
      <c r="A50" s="64" t="s">
        <v>784</v>
      </c>
      <c r="B50" s="64" t="s">
        <v>249</v>
      </c>
      <c r="C50" s="1278" t="b">
        <v>1</v>
      </c>
      <c r="D50" s="1278" t="b">
        <v>0</v>
      </c>
      <c r="E50" s="1261" t="b">
        <v>0</v>
      </c>
    </row>
    <row r="51" spans="1:5">
      <c r="A51" s="64" t="s">
        <v>790</v>
      </c>
      <c r="B51" s="64" t="s">
        <v>249</v>
      </c>
      <c r="C51" s="1278" t="b">
        <v>1</v>
      </c>
      <c r="D51" s="1278" t="b">
        <v>0</v>
      </c>
      <c r="E51" s="1261" t="b">
        <v>0</v>
      </c>
    </row>
    <row r="52" spans="1:5">
      <c r="A52" s="64" t="s">
        <v>795</v>
      </c>
      <c r="B52" s="64" t="s">
        <v>249</v>
      </c>
      <c r="C52" s="1278" t="b">
        <v>1</v>
      </c>
      <c r="D52" s="1278" t="b">
        <v>0</v>
      </c>
      <c r="E52" s="1261" t="b">
        <v>0</v>
      </c>
    </row>
    <row r="53" spans="1:5">
      <c r="A53" s="64" t="s">
        <v>802</v>
      </c>
      <c r="B53" s="64" t="s">
        <v>249</v>
      </c>
      <c r="C53" s="1278" t="b">
        <v>1</v>
      </c>
      <c r="D53" s="1278" t="b">
        <v>1</v>
      </c>
      <c r="E53" s="1261" t="b">
        <v>0</v>
      </c>
    </row>
    <row r="54" spans="1:5">
      <c r="A54" s="64" t="s">
        <v>805</v>
      </c>
      <c r="B54" s="64" t="s">
        <v>249</v>
      </c>
      <c r="C54" s="1278" t="b">
        <v>1</v>
      </c>
      <c r="D54" s="1278" t="b">
        <v>0</v>
      </c>
      <c r="E54" s="1261" t="b">
        <v>0</v>
      </c>
    </row>
    <row r="55" spans="1:5">
      <c r="A55" s="64" t="s">
        <v>808</v>
      </c>
      <c r="B55" s="64" t="s">
        <v>249</v>
      </c>
      <c r="C55" s="1278" t="b">
        <v>1</v>
      </c>
      <c r="D55" s="1278" t="b">
        <v>0</v>
      </c>
      <c r="E55" s="1261" t="b">
        <v>0</v>
      </c>
    </row>
    <row r="56" spans="1:5">
      <c r="A56" s="64" t="s">
        <v>812</v>
      </c>
      <c r="B56" s="64" t="s">
        <v>249</v>
      </c>
      <c r="C56" s="1278" t="b">
        <v>1</v>
      </c>
      <c r="D56" s="1278" t="b">
        <v>0</v>
      </c>
      <c r="E56" s="1261" t="b">
        <v>0</v>
      </c>
    </row>
    <row r="57" spans="1:5">
      <c r="A57" s="64" t="s">
        <v>10454</v>
      </c>
      <c r="B57" s="64" t="s">
        <v>249</v>
      </c>
      <c r="C57" s="1278" t="b">
        <v>1</v>
      </c>
      <c r="D57" s="1278" t="b">
        <v>0</v>
      </c>
      <c r="E57" s="1261" t="b">
        <v>0</v>
      </c>
    </row>
    <row r="58" spans="1:5">
      <c r="A58" s="64" t="s">
        <v>819</v>
      </c>
      <c r="B58" s="64" t="s">
        <v>249</v>
      </c>
      <c r="C58" s="1278" t="b">
        <v>1</v>
      </c>
      <c r="D58" s="1278" t="b">
        <v>0</v>
      </c>
      <c r="E58" s="1261" t="b">
        <v>0</v>
      </c>
    </row>
    <row r="59" spans="1:5">
      <c r="A59" s="82" t="s">
        <v>10455</v>
      </c>
      <c r="B59" s="82" t="s">
        <v>249</v>
      </c>
      <c r="C59" s="1279" t="b">
        <v>1</v>
      </c>
      <c r="D59" s="1279" t="b">
        <v>0</v>
      </c>
      <c r="E59" s="1261" t="b">
        <v>0</v>
      </c>
    </row>
    <row r="60" spans="1:5">
      <c r="A60" s="64" t="s">
        <v>10456</v>
      </c>
      <c r="B60" s="64" t="s">
        <v>249</v>
      </c>
      <c r="C60" s="1278" t="b">
        <v>1</v>
      </c>
      <c r="D60" s="1278" t="b">
        <v>0</v>
      </c>
      <c r="E60" s="1261" t="b">
        <v>0</v>
      </c>
    </row>
    <row r="61" spans="1:5">
      <c r="A61" s="64" t="s">
        <v>10457</v>
      </c>
      <c r="B61" s="64" t="s">
        <v>282</v>
      </c>
      <c r="C61" s="1278" t="b">
        <v>1</v>
      </c>
      <c r="D61" s="1278" t="b">
        <v>0</v>
      </c>
      <c r="E61" s="1261" t="b">
        <v>0</v>
      </c>
    </row>
    <row r="62" spans="1:5">
      <c r="A62" s="64" t="s">
        <v>1584</v>
      </c>
      <c r="B62" s="64" t="s">
        <v>282</v>
      </c>
      <c r="C62" s="1278" t="b">
        <v>1</v>
      </c>
      <c r="D62" s="1278" t="b">
        <v>0</v>
      </c>
      <c r="E62" s="1261" t="b">
        <v>0</v>
      </c>
    </row>
    <row r="63" spans="1:5">
      <c r="A63" s="64" t="s">
        <v>10458</v>
      </c>
      <c r="B63" s="64" t="s">
        <v>282</v>
      </c>
      <c r="C63" s="1278" t="b">
        <v>1</v>
      </c>
      <c r="D63" s="1278" t="b">
        <v>0</v>
      </c>
      <c r="E63" s="1261" t="b">
        <v>0</v>
      </c>
    </row>
    <row r="64" spans="1:5">
      <c r="A64" s="64" t="s">
        <v>271</v>
      </c>
      <c r="B64" s="64" t="s">
        <v>282</v>
      </c>
      <c r="C64" s="1278" t="b">
        <v>1</v>
      </c>
      <c r="D64" s="1278" t="b">
        <v>0</v>
      </c>
      <c r="E64" s="1261" t="b">
        <v>0</v>
      </c>
    </row>
    <row r="65" spans="1:5">
      <c r="A65" s="64" t="s">
        <v>296</v>
      </c>
      <c r="B65" s="64" t="s">
        <v>282</v>
      </c>
      <c r="C65" s="1278" t="b">
        <v>1</v>
      </c>
      <c r="D65" s="1278" t="b">
        <v>0</v>
      </c>
      <c r="E65" s="1261" t="b">
        <v>0</v>
      </c>
    </row>
    <row r="66" spans="1:5">
      <c r="A66" s="64" t="s">
        <v>1594</v>
      </c>
      <c r="B66" s="64" t="s">
        <v>282</v>
      </c>
      <c r="C66" s="1278" t="b">
        <v>1</v>
      </c>
      <c r="D66" s="1278" t="b">
        <v>0</v>
      </c>
      <c r="E66" s="1261" t="b">
        <v>0</v>
      </c>
    </row>
    <row r="67" spans="1:5">
      <c r="A67" s="64" t="s">
        <v>1604</v>
      </c>
      <c r="B67" s="64" t="s">
        <v>282</v>
      </c>
      <c r="C67" s="1278" t="b">
        <v>1</v>
      </c>
      <c r="D67" s="1278" t="b">
        <v>0</v>
      </c>
      <c r="E67" s="1261" t="b">
        <v>0</v>
      </c>
    </row>
    <row r="68" spans="1:5">
      <c r="A68" s="64" t="s">
        <v>1595</v>
      </c>
      <c r="B68" s="64" t="s">
        <v>282</v>
      </c>
      <c r="C68" s="1278" t="b">
        <v>1</v>
      </c>
      <c r="D68" s="1278" t="b">
        <v>0</v>
      </c>
      <c r="E68" s="1261" t="b">
        <v>0</v>
      </c>
    </row>
    <row r="69" spans="1:5">
      <c r="A69" s="64" t="s">
        <v>364</v>
      </c>
      <c r="B69" s="64" t="s">
        <v>282</v>
      </c>
      <c r="C69" s="1278" t="b">
        <v>1</v>
      </c>
      <c r="D69" s="1278" t="b">
        <v>0</v>
      </c>
      <c r="E69" s="1261" t="b">
        <v>0</v>
      </c>
    </row>
    <row r="70" spans="1:5">
      <c r="A70" s="64" t="s">
        <v>319</v>
      </c>
      <c r="B70" s="64" t="s">
        <v>282</v>
      </c>
      <c r="C70" s="1278" t="b">
        <v>1</v>
      </c>
      <c r="D70" s="1278" t="b">
        <v>0</v>
      </c>
      <c r="E70" s="1261" t="b">
        <v>0</v>
      </c>
    </row>
    <row r="71" spans="1:5">
      <c r="A71" s="64" t="s">
        <v>1601</v>
      </c>
      <c r="B71" s="64" t="s">
        <v>282</v>
      </c>
      <c r="C71" s="1278" t="b">
        <v>1</v>
      </c>
      <c r="D71" s="1278" t="b">
        <v>0</v>
      </c>
      <c r="E71" s="1261" t="b">
        <v>0</v>
      </c>
    </row>
    <row r="72" spans="1:5">
      <c r="A72" s="64" t="s">
        <v>330</v>
      </c>
      <c r="B72" s="64" t="s">
        <v>282</v>
      </c>
      <c r="C72" s="1278" t="b">
        <v>1</v>
      </c>
      <c r="D72" s="1278" t="b">
        <v>0</v>
      </c>
      <c r="E72" s="1261" t="b">
        <v>0</v>
      </c>
    </row>
    <row r="73" spans="1:5">
      <c r="A73" s="64" t="s">
        <v>346</v>
      </c>
      <c r="B73" s="64" t="s">
        <v>282</v>
      </c>
      <c r="C73" s="1278" t="b">
        <v>1</v>
      </c>
      <c r="D73" s="1278" t="b">
        <v>0</v>
      </c>
      <c r="E73" s="1261" t="b">
        <v>0</v>
      </c>
    </row>
    <row r="74" spans="1:5">
      <c r="A74" s="64" t="s">
        <v>10459</v>
      </c>
      <c r="B74" s="64" t="s">
        <v>282</v>
      </c>
      <c r="C74" s="1278" t="b">
        <v>1</v>
      </c>
      <c r="D74" s="1278" t="b">
        <v>1</v>
      </c>
      <c r="E74" s="1261" t="b">
        <v>0</v>
      </c>
    </row>
    <row r="75" spans="1:5">
      <c r="A75" s="64" t="s">
        <v>392</v>
      </c>
      <c r="B75" s="64" t="s">
        <v>282</v>
      </c>
      <c r="C75" s="1278" t="b">
        <v>1</v>
      </c>
      <c r="D75" s="1278" t="b">
        <v>0</v>
      </c>
      <c r="E75" s="1261" t="b">
        <v>0</v>
      </c>
    </row>
    <row r="76" spans="1:5">
      <c r="A76" s="64" t="s">
        <v>361</v>
      </c>
      <c r="B76" s="64" t="s">
        <v>282</v>
      </c>
      <c r="C76" s="1278" t="b">
        <v>1</v>
      </c>
      <c r="D76" s="1278" t="b">
        <v>0</v>
      </c>
      <c r="E76" s="1261" t="b">
        <v>0</v>
      </c>
    </row>
    <row r="77" spans="1:5">
      <c r="A77" s="64" t="s">
        <v>382</v>
      </c>
      <c r="B77" s="64" t="s">
        <v>282</v>
      </c>
      <c r="C77" s="1278" t="b">
        <v>1</v>
      </c>
      <c r="D77" s="1278" t="b">
        <v>0</v>
      </c>
      <c r="E77" s="1261" t="b">
        <v>0</v>
      </c>
    </row>
    <row r="78" spans="1:5">
      <c r="A78" s="64" t="s">
        <v>10460</v>
      </c>
      <c r="B78" s="64" t="s">
        <v>282</v>
      </c>
      <c r="C78" s="1278" t="b">
        <v>1</v>
      </c>
      <c r="D78" s="1278" t="b">
        <v>0</v>
      </c>
      <c r="E78" s="1261" t="b">
        <v>0</v>
      </c>
    </row>
    <row r="79" spans="1:5">
      <c r="A79" s="64" t="s">
        <v>10461</v>
      </c>
      <c r="B79" s="64" t="s">
        <v>282</v>
      </c>
      <c r="C79" s="1278" t="b">
        <v>1</v>
      </c>
      <c r="D79" s="1278" t="b">
        <v>0</v>
      </c>
      <c r="E79" s="1261" t="b">
        <v>0</v>
      </c>
    </row>
    <row r="80" spans="1:5">
      <c r="A80" s="64" t="s">
        <v>401</v>
      </c>
      <c r="B80" s="64" t="s">
        <v>282</v>
      </c>
      <c r="C80" s="1278" t="b">
        <v>1</v>
      </c>
      <c r="D80" s="1278" t="b">
        <v>0</v>
      </c>
      <c r="E80" s="1261" t="b">
        <v>0</v>
      </c>
    </row>
    <row r="81" spans="1:5">
      <c r="A81" s="64" t="s">
        <v>431</v>
      </c>
      <c r="B81" s="64" t="s">
        <v>282</v>
      </c>
      <c r="C81" s="1278" t="b">
        <v>1</v>
      </c>
      <c r="D81" s="1278" t="b">
        <v>0</v>
      </c>
      <c r="E81" s="1261" t="b">
        <v>0</v>
      </c>
    </row>
    <row r="82" spans="1:5">
      <c r="A82" s="64" t="s">
        <v>10462</v>
      </c>
      <c r="B82" s="64" t="s">
        <v>282</v>
      </c>
      <c r="C82" s="1278" t="b">
        <v>1</v>
      </c>
      <c r="D82" s="1278" t="b">
        <v>0</v>
      </c>
      <c r="E82" s="1261" t="b">
        <v>0</v>
      </c>
    </row>
    <row r="83" spans="1:5">
      <c r="A83" s="64" t="s">
        <v>10463</v>
      </c>
      <c r="B83" s="64" t="s">
        <v>282</v>
      </c>
      <c r="C83" s="1278" t="b">
        <v>1</v>
      </c>
      <c r="D83" s="1278" t="b">
        <v>0</v>
      </c>
      <c r="E83" s="1261" t="b">
        <v>0</v>
      </c>
    </row>
    <row r="84" spans="1:5">
      <c r="A84" s="64" t="s">
        <v>10464</v>
      </c>
      <c r="B84" s="64" t="s">
        <v>282</v>
      </c>
      <c r="C84" s="1278" t="b">
        <v>1</v>
      </c>
      <c r="D84" s="1278" t="b">
        <v>0</v>
      </c>
      <c r="E84" s="1261" t="b">
        <v>0</v>
      </c>
    </row>
    <row r="85" spans="1:5">
      <c r="A85" s="64" t="s">
        <v>10465</v>
      </c>
      <c r="B85" s="64" t="s">
        <v>282</v>
      </c>
      <c r="C85" s="1278" t="b">
        <v>1</v>
      </c>
      <c r="D85" s="1278" t="b">
        <v>0</v>
      </c>
      <c r="E85" s="1261" t="b">
        <v>0</v>
      </c>
    </row>
    <row r="86" spans="1:5">
      <c r="A86" s="64" t="s">
        <v>10466</v>
      </c>
      <c r="B86" s="64" t="s">
        <v>282</v>
      </c>
      <c r="C86" s="1278" t="b">
        <v>1</v>
      </c>
      <c r="D86" s="1278" t="b">
        <v>0</v>
      </c>
      <c r="E86" s="1261" t="b">
        <v>0</v>
      </c>
    </row>
    <row r="87" spans="1:5">
      <c r="A87" s="64" t="s">
        <v>10467</v>
      </c>
      <c r="B87" s="64" t="s">
        <v>282</v>
      </c>
      <c r="C87" s="1278" t="b">
        <v>1</v>
      </c>
      <c r="D87" s="1278" t="b">
        <v>0</v>
      </c>
      <c r="E87" s="1261" t="b">
        <v>0</v>
      </c>
    </row>
    <row r="88" spans="1:5">
      <c r="A88" s="64" t="s">
        <v>10468</v>
      </c>
      <c r="B88" s="64" t="s">
        <v>282</v>
      </c>
      <c r="C88" s="1278" t="b">
        <v>1</v>
      </c>
      <c r="D88" s="1278" t="b">
        <v>0</v>
      </c>
      <c r="E88" s="1261" t="b">
        <v>0</v>
      </c>
    </row>
    <row r="89" spans="1:5">
      <c r="A89" s="64" t="s">
        <v>10469</v>
      </c>
      <c r="B89" s="64" t="s">
        <v>282</v>
      </c>
      <c r="C89" s="1278" t="b">
        <v>1</v>
      </c>
      <c r="D89" s="1278" t="b">
        <v>1</v>
      </c>
      <c r="E89" s="1261" t="b">
        <v>0</v>
      </c>
    </row>
    <row r="90" spans="1:5">
      <c r="A90" s="64" t="s">
        <v>10470</v>
      </c>
      <c r="B90" s="64" t="s">
        <v>282</v>
      </c>
      <c r="C90" s="1278" t="b">
        <v>1</v>
      </c>
      <c r="D90" s="1278" t="b">
        <v>0</v>
      </c>
      <c r="E90" s="1261" t="b">
        <v>0</v>
      </c>
    </row>
    <row r="91" spans="1:5">
      <c r="A91" s="64" t="s">
        <v>10471</v>
      </c>
      <c r="B91" s="64" t="s">
        <v>282</v>
      </c>
      <c r="C91" s="1278" t="b">
        <v>1</v>
      </c>
      <c r="D91" s="1278" t="b">
        <v>0</v>
      </c>
      <c r="E91" s="1261" t="b">
        <v>0</v>
      </c>
    </row>
    <row r="92" spans="1:5">
      <c r="A92" s="64" t="s">
        <v>10472</v>
      </c>
      <c r="B92" s="64" t="s">
        <v>282</v>
      </c>
      <c r="C92" s="1278" t="b">
        <v>1</v>
      </c>
      <c r="D92" s="1278" t="b">
        <v>0</v>
      </c>
      <c r="E92" s="1261" t="b">
        <v>0</v>
      </c>
    </row>
    <row r="93" spans="1:5">
      <c r="A93" s="64" t="s">
        <v>10473</v>
      </c>
      <c r="B93" s="64" t="s">
        <v>282</v>
      </c>
      <c r="C93" s="1278" t="b">
        <v>1</v>
      </c>
      <c r="D93" s="1278" t="b">
        <v>0</v>
      </c>
      <c r="E93" s="1261" t="b">
        <v>0</v>
      </c>
    </row>
    <row r="94" spans="1:5">
      <c r="A94" s="64" t="s">
        <v>10474</v>
      </c>
      <c r="B94" s="64" t="s">
        <v>282</v>
      </c>
      <c r="C94" s="1278" t="b">
        <v>1</v>
      </c>
      <c r="D94" s="1278" t="b">
        <v>0</v>
      </c>
      <c r="E94" s="1261" t="b">
        <v>0</v>
      </c>
    </row>
    <row r="95" spans="1:5">
      <c r="A95" s="64" t="s">
        <v>10475</v>
      </c>
      <c r="B95" s="64" t="s">
        <v>282</v>
      </c>
      <c r="C95" s="1278" t="b">
        <v>1</v>
      </c>
      <c r="D95" s="1278" t="b">
        <v>0</v>
      </c>
      <c r="E95" s="1261" t="b">
        <v>0</v>
      </c>
    </row>
    <row r="96" spans="1:5">
      <c r="A96" s="64" t="s">
        <v>10476</v>
      </c>
      <c r="B96" s="64" t="s">
        <v>282</v>
      </c>
      <c r="C96" s="1278" t="b">
        <v>1</v>
      </c>
      <c r="D96" s="1278" t="b">
        <v>0</v>
      </c>
      <c r="E96" s="1261" t="b">
        <v>0</v>
      </c>
    </row>
    <row r="97" spans="1:5">
      <c r="A97" s="64" t="s">
        <v>10477</v>
      </c>
      <c r="B97" s="64" t="s">
        <v>282</v>
      </c>
      <c r="C97" s="1278" t="b">
        <v>1</v>
      </c>
      <c r="D97" s="1278" t="b">
        <v>0</v>
      </c>
      <c r="E97" s="1261" t="b">
        <v>0</v>
      </c>
    </row>
    <row r="98" spans="1:5">
      <c r="A98" s="64" t="s">
        <v>10478</v>
      </c>
      <c r="B98" s="64" t="s">
        <v>282</v>
      </c>
      <c r="C98" s="1278" t="b">
        <v>1</v>
      </c>
      <c r="D98" s="1278" t="b">
        <v>1</v>
      </c>
      <c r="E98" s="1261" t="b">
        <v>0</v>
      </c>
    </row>
    <row r="99" spans="1:5">
      <c r="A99" s="64" t="s">
        <v>10479</v>
      </c>
      <c r="B99" s="64" t="s">
        <v>282</v>
      </c>
      <c r="C99" s="1278" t="b">
        <v>1</v>
      </c>
      <c r="D99" s="1278" t="b">
        <v>0</v>
      </c>
      <c r="E99" s="1261" t="b">
        <v>0</v>
      </c>
    </row>
    <row r="100" spans="1:5">
      <c r="A100" s="64" t="s">
        <v>10480</v>
      </c>
      <c r="B100" s="64" t="s">
        <v>282</v>
      </c>
      <c r="C100" s="1278" t="b">
        <v>1</v>
      </c>
      <c r="D100" s="1278" t="b">
        <v>0</v>
      </c>
      <c r="E100" s="1261" t="b">
        <v>0</v>
      </c>
    </row>
    <row r="101" spans="1:5">
      <c r="A101" s="64" t="s">
        <v>1580</v>
      </c>
      <c r="B101" s="64" t="s">
        <v>282</v>
      </c>
      <c r="C101" s="1278" t="b">
        <v>1</v>
      </c>
      <c r="D101" s="1278" t="b">
        <v>0</v>
      </c>
      <c r="E101" s="1261" t="b">
        <v>0</v>
      </c>
    </row>
    <row r="102" spans="1:5">
      <c r="A102" s="64" t="s">
        <v>10481</v>
      </c>
      <c r="B102" s="64" t="s">
        <v>282</v>
      </c>
      <c r="C102" s="1278" t="b">
        <v>1</v>
      </c>
      <c r="D102" s="1278" t="b">
        <v>0</v>
      </c>
      <c r="E102" s="1261" t="b">
        <v>0</v>
      </c>
    </row>
    <row r="103" spans="1:5">
      <c r="A103" s="64" t="s">
        <v>10482</v>
      </c>
      <c r="B103" s="64" t="s">
        <v>282</v>
      </c>
      <c r="C103" s="1278" t="b">
        <v>1</v>
      </c>
      <c r="D103" s="1278" t="b">
        <v>0</v>
      </c>
      <c r="E103" s="1261" t="b">
        <v>0</v>
      </c>
    </row>
    <row r="104" spans="1:5">
      <c r="A104" s="64" t="s">
        <v>10483</v>
      </c>
      <c r="B104" s="64" t="s">
        <v>282</v>
      </c>
      <c r="C104" s="1278" t="b">
        <v>1</v>
      </c>
      <c r="D104" s="1278" t="b">
        <v>0</v>
      </c>
      <c r="E104" s="1261" t="b">
        <v>0</v>
      </c>
    </row>
    <row r="105" spans="1:5">
      <c r="A105" s="64" t="s">
        <v>10484</v>
      </c>
      <c r="B105" s="64" t="s">
        <v>282</v>
      </c>
      <c r="C105" s="1278" t="b">
        <v>1</v>
      </c>
      <c r="D105" s="1278" t="b">
        <v>0</v>
      </c>
      <c r="E105" s="1261" t="b">
        <v>0</v>
      </c>
    </row>
    <row r="106" spans="1:5">
      <c r="A106" s="64" t="s">
        <v>10485</v>
      </c>
      <c r="B106" s="64" t="s">
        <v>282</v>
      </c>
      <c r="C106" s="1278" t="b">
        <v>1</v>
      </c>
      <c r="D106" s="1278" t="b">
        <v>0</v>
      </c>
      <c r="E106" s="1261" t="b">
        <v>0</v>
      </c>
    </row>
    <row r="107" spans="1:5">
      <c r="A107" s="64" t="s">
        <v>10486</v>
      </c>
      <c r="B107" s="64" t="s">
        <v>282</v>
      </c>
      <c r="C107" s="1278" t="b">
        <v>1</v>
      </c>
      <c r="D107" s="1278" t="b">
        <v>0</v>
      </c>
      <c r="E107" s="1261" t="b">
        <v>0</v>
      </c>
    </row>
    <row r="108" spans="1:5">
      <c r="A108" s="64" t="s">
        <v>10487</v>
      </c>
      <c r="B108" s="64" t="s">
        <v>282</v>
      </c>
      <c r="C108" s="1278" t="b">
        <v>1</v>
      </c>
      <c r="D108" s="1278" t="b">
        <v>0</v>
      </c>
      <c r="E108" s="1261" t="b">
        <v>0</v>
      </c>
    </row>
    <row r="109" spans="1:5">
      <c r="A109" s="64" t="s">
        <v>10488</v>
      </c>
      <c r="B109" s="64" t="s">
        <v>282</v>
      </c>
      <c r="C109" s="1278" t="b">
        <v>1</v>
      </c>
      <c r="D109" s="1278" t="b">
        <v>0</v>
      </c>
      <c r="E109" s="1261" t="b">
        <v>0</v>
      </c>
    </row>
    <row r="110" spans="1:5">
      <c r="A110" s="64" t="s">
        <v>10489</v>
      </c>
      <c r="B110" s="64" t="s">
        <v>282</v>
      </c>
      <c r="C110" s="1278" t="b">
        <v>1</v>
      </c>
      <c r="D110" s="1278" t="b">
        <v>0</v>
      </c>
      <c r="E110" s="1261" t="b">
        <v>0</v>
      </c>
    </row>
    <row r="111" spans="1:5">
      <c r="A111" s="64" t="s">
        <v>10490</v>
      </c>
      <c r="B111" s="64" t="s">
        <v>282</v>
      </c>
      <c r="C111" s="1278" t="b">
        <v>1</v>
      </c>
      <c r="D111" s="1278" t="b">
        <v>0</v>
      </c>
      <c r="E111" s="1261" t="b">
        <v>0</v>
      </c>
    </row>
    <row r="112" spans="1:5">
      <c r="A112" s="64" t="s">
        <v>10491</v>
      </c>
      <c r="B112" s="64" t="s">
        <v>282</v>
      </c>
      <c r="C112" s="1278" t="b">
        <v>1</v>
      </c>
      <c r="D112" s="1278" t="b">
        <v>0</v>
      </c>
      <c r="E112" s="1261" t="b">
        <v>0</v>
      </c>
    </row>
    <row r="113" spans="1:5">
      <c r="A113" s="64" t="s">
        <v>10492</v>
      </c>
      <c r="B113" s="64" t="s">
        <v>282</v>
      </c>
      <c r="C113" s="1278" t="b">
        <v>1</v>
      </c>
      <c r="D113" s="1278" t="b">
        <v>0</v>
      </c>
      <c r="E113" s="1261" t="b">
        <v>0</v>
      </c>
    </row>
    <row r="114" spans="1:5">
      <c r="A114" s="64" t="s">
        <v>10493</v>
      </c>
      <c r="B114" s="64" t="s">
        <v>282</v>
      </c>
      <c r="C114" s="1278" t="b">
        <v>1</v>
      </c>
      <c r="D114" s="1278" t="b">
        <v>0</v>
      </c>
      <c r="E114" s="1261" t="b">
        <v>0</v>
      </c>
    </row>
    <row r="115" spans="1:5">
      <c r="A115" s="64" t="s">
        <v>10494</v>
      </c>
      <c r="B115" s="64" t="s">
        <v>282</v>
      </c>
      <c r="C115" s="1278" t="b">
        <v>1</v>
      </c>
      <c r="D115" s="1278" t="b">
        <v>0</v>
      </c>
      <c r="E115" s="1261" t="b">
        <v>0</v>
      </c>
    </row>
    <row r="116" spans="1:5">
      <c r="A116" s="64" t="s">
        <v>10495</v>
      </c>
      <c r="B116" s="64" t="s">
        <v>282</v>
      </c>
      <c r="C116" s="1278" t="b">
        <v>1</v>
      </c>
      <c r="D116" s="1278" t="b">
        <v>0</v>
      </c>
      <c r="E116" s="1261" t="b">
        <v>0</v>
      </c>
    </row>
    <row r="117" spans="1:5">
      <c r="A117" s="64" t="s">
        <v>10496</v>
      </c>
      <c r="B117" s="64" t="s">
        <v>282</v>
      </c>
      <c r="C117" s="1278" t="b">
        <v>1</v>
      </c>
      <c r="D117" s="1278" t="b">
        <v>0</v>
      </c>
      <c r="E117" s="1261" t="b">
        <v>0</v>
      </c>
    </row>
    <row r="118" spans="1:5">
      <c r="A118" s="64" t="s">
        <v>10497</v>
      </c>
      <c r="B118" s="64" t="s">
        <v>282</v>
      </c>
      <c r="C118" s="1278" t="b">
        <v>1</v>
      </c>
      <c r="D118" s="1278" t="b">
        <v>0</v>
      </c>
      <c r="E118" s="1261" t="b">
        <v>0</v>
      </c>
    </row>
    <row r="119" spans="1:5">
      <c r="A119" s="64" t="s">
        <v>10498</v>
      </c>
      <c r="B119" s="64" t="s">
        <v>282</v>
      </c>
      <c r="C119" s="1278" t="b">
        <v>1</v>
      </c>
      <c r="D119" s="1278" t="b">
        <v>0</v>
      </c>
      <c r="E119" s="1261" t="b">
        <v>0</v>
      </c>
    </row>
    <row r="120" spans="1:5">
      <c r="A120" s="64" t="s">
        <v>10499</v>
      </c>
      <c r="B120" s="64" t="s">
        <v>282</v>
      </c>
      <c r="C120" s="1278" t="b">
        <v>1</v>
      </c>
      <c r="D120" s="1278" t="b">
        <v>0</v>
      </c>
      <c r="E120" s="1261" t="b">
        <v>0</v>
      </c>
    </row>
    <row r="121" spans="1:5">
      <c r="A121" s="64" t="s">
        <v>10500</v>
      </c>
      <c r="B121" s="64" t="s">
        <v>282</v>
      </c>
      <c r="C121" s="1278" t="b">
        <v>1</v>
      </c>
      <c r="D121" s="1278" t="b">
        <v>0</v>
      </c>
      <c r="E121" s="1261" t="b">
        <v>0</v>
      </c>
    </row>
    <row r="122" spans="1:5">
      <c r="A122" s="64" t="s">
        <v>10501</v>
      </c>
      <c r="B122" s="64" t="s">
        <v>282</v>
      </c>
      <c r="C122" s="1278" t="b">
        <v>1</v>
      </c>
      <c r="D122" s="1278" t="b">
        <v>0</v>
      </c>
      <c r="E122" s="1261" t="b">
        <v>0</v>
      </c>
    </row>
    <row r="123" spans="1:5">
      <c r="A123" s="64" t="s">
        <v>10502</v>
      </c>
      <c r="B123" s="64" t="s">
        <v>282</v>
      </c>
      <c r="C123" s="1278" t="b">
        <v>1</v>
      </c>
      <c r="D123" s="1278" t="b">
        <v>0</v>
      </c>
      <c r="E123" s="1261" t="b">
        <v>0</v>
      </c>
    </row>
    <row r="124" spans="1:5">
      <c r="A124" s="64" t="s">
        <v>644</v>
      </c>
      <c r="B124" s="64" t="s">
        <v>3</v>
      </c>
      <c r="C124" s="1278" t="b">
        <v>1</v>
      </c>
      <c r="D124" s="1278" t="b">
        <v>0</v>
      </c>
      <c r="E124" s="1261" t="b">
        <v>0</v>
      </c>
    </row>
    <row r="125" spans="1:5">
      <c r="A125" s="64" t="s">
        <v>653</v>
      </c>
      <c r="B125" s="64" t="s">
        <v>3</v>
      </c>
      <c r="C125" s="1278" t="b">
        <v>1</v>
      </c>
      <c r="D125" s="1278" t="b">
        <v>0</v>
      </c>
      <c r="E125" s="1261" t="b">
        <v>0</v>
      </c>
    </row>
    <row r="126" spans="1:5">
      <c r="A126" s="64" t="s">
        <v>665</v>
      </c>
      <c r="B126" s="64" t="s">
        <v>3</v>
      </c>
      <c r="C126" s="1278" t="b">
        <v>1</v>
      </c>
      <c r="D126" s="1278" t="b">
        <v>0</v>
      </c>
      <c r="E126" s="1261" t="b">
        <v>0</v>
      </c>
    </row>
    <row r="127" spans="1:5">
      <c r="A127" s="64" t="s">
        <v>674</v>
      </c>
      <c r="B127" s="64" t="s">
        <v>3</v>
      </c>
      <c r="C127" s="1278" t="b">
        <v>1</v>
      </c>
      <c r="D127" s="1278" t="b">
        <v>0</v>
      </c>
      <c r="E127" s="1261" t="b">
        <v>0</v>
      </c>
    </row>
    <row r="128" spans="1:5">
      <c r="A128" s="64" t="s">
        <v>684</v>
      </c>
      <c r="B128" s="64" t="s">
        <v>3</v>
      </c>
      <c r="C128" s="1278" t="b">
        <v>1</v>
      </c>
      <c r="D128" s="1278" t="b">
        <v>0</v>
      </c>
      <c r="E128" s="1261" t="b">
        <v>0</v>
      </c>
    </row>
    <row r="129" spans="1:5">
      <c r="A129" s="64" t="s">
        <v>692</v>
      </c>
      <c r="B129" s="64" t="s">
        <v>3</v>
      </c>
      <c r="C129" s="1278" t="b">
        <v>1</v>
      </c>
      <c r="D129" s="1278" t="b">
        <v>0</v>
      </c>
      <c r="E129" s="1261" t="b">
        <v>0</v>
      </c>
    </row>
    <row r="130" spans="1:5">
      <c r="A130" s="64" t="s">
        <v>701</v>
      </c>
      <c r="B130" s="64" t="s">
        <v>3</v>
      </c>
      <c r="C130" s="1278" t="b">
        <v>1</v>
      </c>
      <c r="D130" s="1278" t="b">
        <v>0</v>
      </c>
      <c r="E130" s="1261" t="b">
        <v>0</v>
      </c>
    </row>
    <row r="131" spans="1:5">
      <c r="A131" s="64" t="s">
        <v>708</v>
      </c>
      <c r="B131" s="64" t="s">
        <v>3</v>
      </c>
      <c r="C131" s="1278" t="b">
        <v>1</v>
      </c>
      <c r="D131" s="1278" t="b">
        <v>0</v>
      </c>
      <c r="E131" s="1261" t="b">
        <v>0</v>
      </c>
    </row>
    <row r="132" spans="1:5">
      <c r="A132" s="64" t="s">
        <v>717</v>
      </c>
      <c r="B132" s="64" t="s">
        <v>3</v>
      </c>
      <c r="C132" s="1278" t="b">
        <v>1</v>
      </c>
      <c r="D132" s="1278" t="b">
        <v>0</v>
      </c>
      <c r="E132" s="1261" t="b">
        <v>0</v>
      </c>
    </row>
    <row r="133" spans="1:5">
      <c r="A133" s="64" t="s">
        <v>724</v>
      </c>
      <c r="B133" s="64" t="s">
        <v>3</v>
      </c>
      <c r="C133" s="1278" t="b">
        <v>1</v>
      </c>
      <c r="D133" s="1278" t="b">
        <v>0</v>
      </c>
      <c r="E133" s="1261" t="b">
        <v>0</v>
      </c>
    </row>
    <row r="134" spans="1:5">
      <c r="A134" s="64" t="s">
        <v>10503</v>
      </c>
      <c r="B134" s="64" t="s">
        <v>3</v>
      </c>
      <c r="C134" s="1278" t="b">
        <v>1</v>
      </c>
      <c r="D134" s="1278" t="b">
        <v>0</v>
      </c>
      <c r="E134" s="1261" t="b">
        <v>0</v>
      </c>
    </row>
    <row r="135" spans="1:5">
      <c r="A135" s="64" t="s">
        <v>741</v>
      </c>
      <c r="B135" s="64" t="s">
        <v>3</v>
      </c>
      <c r="C135" s="1278" t="b">
        <v>1</v>
      </c>
      <c r="D135" s="1278" t="b">
        <v>0</v>
      </c>
      <c r="E135" s="1261" t="b">
        <v>0</v>
      </c>
    </row>
    <row r="136" spans="1:5">
      <c r="A136" s="64" t="s">
        <v>748</v>
      </c>
      <c r="B136" s="64" t="s">
        <v>3</v>
      </c>
      <c r="C136" s="1278" t="b">
        <v>1</v>
      </c>
      <c r="D136" s="1278" t="b">
        <v>0</v>
      </c>
      <c r="E136" s="1261" t="b">
        <v>0</v>
      </c>
    </row>
    <row r="137" spans="1:5">
      <c r="A137" s="64" t="s">
        <v>755</v>
      </c>
      <c r="B137" s="64" t="s">
        <v>3</v>
      </c>
      <c r="C137" s="1278" t="b">
        <v>1</v>
      </c>
      <c r="D137" s="1278" t="b">
        <v>0</v>
      </c>
      <c r="E137" s="1261" t="b">
        <v>0</v>
      </c>
    </row>
    <row r="138" spans="1:5">
      <c r="A138" s="64" t="s">
        <v>10504</v>
      </c>
      <c r="B138" s="64" t="s">
        <v>3</v>
      </c>
      <c r="C138" s="1278" t="b">
        <v>1</v>
      </c>
      <c r="D138" s="1278" t="b">
        <v>0</v>
      </c>
      <c r="E138" s="1261" t="b">
        <v>0</v>
      </c>
    </row>
    <row r="139" spans="1:5">
      <c r="A139" s="64" t="s">
        <v>768</v>
      </c>
      <c r="B139" s="64" t="s">
        <v>3</v>
      </c>
      <c r="C139" s="1278" t="b">
        <v>1</v>
      </c>
      <c r="D139" s="1278" t="b">
        <v>0</v>
      </c>
      <c r="E139" s="1261" t="b">
        <v>0</v>
      </c>
    </row>
    <row r="140" spans="1:5">
      <c r="A140" s="64" t="s">
        <v>774</v>
      </c>
      <c r="B140" s="64" t="s">
        <v>3</v>
      </c>
      <c r="C140" s="1278" t="b">
        <v>1</v>
      </c>
      <c r="D140" s="1278" t="b">
        <v>0</v>
      </c>
      <c r="E140" s="1261" t="b">
        <v>0</v>
      </c>
    </row>
    <row r="141" spans="1:5">
      <c r="A141" s="64" t="s">
        <v>10505</v>
      </c>
      <c r="B141" s="64" t="s">
        <v>3</v>
      </c>
      <c r="C141" s="1278" t="b">
        <v>1</v>
      </c>
      <c r="D141" s="1278" t="b">
        <v>0</v>
      </c>
      <c r="E141" s="1261" t="b">
        <v>0</v>
      </c>
    </row>
    <row r="142" spans="1:5">
      <c r="A142" s="64" t="s">
        <v>785</v>
      </c>
      <c r="B142" s="64" t="s">
        <v>3</v>
      </c>
      <c r="C142" s="1278" t="b">
        <v>1</v>
      </c>
      <c r="D142" s="1278" t="b">
        <v>0</v>
      </c>
      <c r="E142" s="1261" t="b">
        <v>0</v>
      </c>
    </row>
    <row r="143" spans="1:5">
      <c r="A143" s="64" t="s">
        <v>796</v>
      </c>
      <c r="B143" s="64" t="s">
        <v>3</v>
      </c>
      <c r="C143" s="1278" t="b">
        <v>1</v>
      </c>
      <c r="D143" s="1278" t="b">
        <v>0</v>
      </c>
      <c r="E143" s="1261" t="b">
        <v>0</v>
      </c>
    </row>
    <row r="144" spans="1:5">
      <c r="A144" s="64" t="s">
        <v>646</v>
      </c>
      <c r="B144" s="64" t="s">
        <v>3</v>
      </c>
      <c r="C144" s="1278" t="b">
        <v>1</v>
      </c>
      <c r="D144" s="1278" t="b">
        <v>0</v>
      </c>
      <c r="E144" s="1261" t="b">
        <v>0</v>
      </c>
    </row>
    <row r="145" spans="1:5">
      <c r="A145" s="64" t="s">
        <v>655</v>
      </c>
      <c r="B145" s="64" t="s">
        <v>3</v>
      </c>
      <c r="C145" s="1278" t="b">
        <v>1</v>
      </c>
      <c r="D145" s="1278" t="b">
        <v>0</v>
      </c>
      <c r="E145" s="1261" t="b">
        <v>0</v>
      </c>
    </row>
    <row r="146" spans="1:5">
      <c r="A146" s="64" t="s">
        <v>667</v>
      </c>
      <c r="B146" s="64" t="s">
        <v>3</v>
      </c>
      <c r="C146" s="1278" t="b">
        <v>1</v>
      </c>
      <c r="D146" s="1278" t="b">
        <v>0</v>
      </c>
      <c r="E146" s="1261" t="b">
        <v>0</v>
      </c>
    </row>
    <row r="147" spans="1:5">
      <c r="A147" s="64" t="s">
        <v>676</v>
      </c>
      <c r="B147" s="64" t="s">
        <v>3</v>
      </c>
      <c r="C147" s="1278" t="b">
        <v>1</v>
      </c>
      <c r="D147" s="1278" t="b">
        <v>0</v>
      </c>
      <c r="E147" s="1261" t="b">
        <v>0</v>
      </c>
    </row>
    <row r="148" spans="1:5">
      <c r="A148" s="64" t="s">
        <v>685</v>
      </c>
      <c r="B148" s="64" t="s">
        <v>3</v>
      </c>
      <c r="C148" s="1278" t="b">
        <v>1</v>
      </c>
      <c r="D148" s="1278" t="b">
        <v>0</v>
      </c>
      <c r="E148" s="1261" t="b">
        <v>0</v>
      </c>
    </row>
    <row r="149" spans="1:5">
      <c r="A149" s="64" t="s">
        <v>694</v>
      </c>
      <c r="B149" s="64" t="s">
        <v>3</v>
      </c>
      <c r="C149" s="1278" t="b">
        <v>1</v>
      </c>
      <c r="D149" s="1278" t="b">
        <v>0</v>
      </c>
      <c r="E149" s="1261" t="b">
        <v>0</v>
      </c>
    </row>
    <row r="150" spans="1:5">
      <c r="A150" s="64" t="s">
        <v>702</v>
      </c>
      <c r="B150" s="64" t="s">
        <v>3</v>
      </c>
      <c r="C150" s="1278" t="b">
        <v>1</v>
      </c>
      <c r="D150" s="1278" t="b">
        <v>0</v>
      </c>
      <c r="E150" s="1261" t="b">
        <v>0</v>
      </c>
    </row>
    <row r="151" spans="1:5">
      <c r="A151" s="64" t="s">
        <v>709</v>
      </c>
      <c r="B151" s="64" t="s">
        <v>3</v>
      </c>
      <c r="C151" s="1278" t="b">
        <v>1</v>
      </c>
      <c r="D151" s="1278" t="b">
        <v>0</v>
      </c>
      <c r="E151" s="1261" t="b">
        <v>0</v>
      </c>
    </row>
    <row r="152" spans="1:5">
      <c r="A152" s="64" t="s">
        <v>336</v>
      </c>
      <c r="B152" s="64" t="s">
        <v>3</v>
      </c>
      <c r="C152" s="1278" t="b">
        <v>1</v>
      </c>
      <c r="D152" s="1278" t="b">
        <v>0</v>
      </c>
      <c r="E152" s="1261" t="b">
        <v>0</v>
      </c>
    </row>
    <row r="153" spans="1:5">
      <c r="A153" s="64" t="s">
        <v>725</v>
      </c>
      <c r="B153" s="64" t="s">
        <v>3</v>
      </c>
      <c r="C153" s="1278" t="b">
        <v>1</v>
      </c>
      <c r="D153" s="1278" t="b">
        <v>0</v>
      </c>
      <c r="E153" s="1261" t="b">
        <v>0</v>
      </c>
    </row>
    <row r="154" spans="1:5">
      <c r="A154" s="64" t="s">
        <v>735</v>
      </c>
      <c r="B154" s="64" t="s">
        <v>3</v>
      </c>
      <c r="C154" s="1278" t="b">
        <v>1</v>
      </c>
      <c r="D154" s="1278" t="b">
        <v>0</v>
      </c>
      <c r="E154" s="1261" t="b">
        <v>0</v>
      </c>
    </row>
    <row r="155" spans="1:5">
      <c r="A155" s="64" t="s">
        <v>742</v>
      </c>
      <c r="B155" s="64" t="s">
        <v>3</v>
      </c>
      <c r="C155" s="1278" t="b">
        <v>1</v>
      </c>
      <c r="D155" s="1278" t="b">
        <v>0</v>
      </c>
      <c r="E155" s="1261" t="b">
        <v>0</v>
      </c>
    </row>
    <row r="156" spans="1:5">
      <c r="A156" s="64" t="s">
        <v>749</v>
      </c>
      <c r="B156" s="64" t="s">
        <v>3</v>
      </c>
      <c r="C156" s="1278" t="b">
        <v>1</v>
      </c>
      <c r="D156" s="1278" t="b">
        <v>0</v>
      </c>
      <c r="E156" s="1261" t="b">
        <v>0</v>
      </c>
    </row>
    <row r="157" spans="1:5">
      <c r="A157" s="64" t="s">
        <v>10506</v>
      </c>
      <c r="B157" s="64" t="s">
        <v>3</v>
      </c>
      <c r="C157" s="1278" t="b">
        <v>1</v>
      </c>
      <c r="D157" s="1278" t="b">
        <v>0</v>
      </c>
      <c r="E157" s="1261" t="b">
        <v>0</v>
      </c>
    </row>
    <row r="158" spans="1:5">
      <c r="A158" s="64" t="s">
        <v>762</v>
      </c>
      <c r="B158" s="64" t="s">
        <v>3</v>
      </c>
      <c r="C158" s="1278" t="b">
        <v>1</v>
      </c>
      <c r="D158" s="1278" t="b">
        <v>0</v>
      </c>
      <c r="E158" s="1261" t="b">
        <v>0</v>
      </c>
    </row>
    <row r="159" spans="1:5">
      <c r="A159" s="64" t="s">
        <v>769</v>
      </c>
      <c r="B159" s="64" t="s">
        <v>3</v>
      </c>
      <c r="C159" s="1278" t="b">
        <v>1</v>
      </c>
      <c r="D159" s="1278" t="b">
        <v>0</v>
      </c>
      <c r="E159" s="1261" t="b">
        <v>0</v>
      </c>
    </row>
    <row r="160" spans="1:5">
      <c r="A160" s="64" t="s">
        <v>775</v>
      </c>
      <c r="B160" s="64" t="s">
        <v>3</v>
      </c>
      <c r="C160" s="1278" t="b">
        <v>1</v>
      </c>
      <c r="D160" s="1278" t="b">
        <v>0</v>
      </c>
      <c r="E160" s="1261" t="b">
        <v>0</v>
      </c>
    </row>
    <row r="161" spans="1:5">
      <c r="A161" s="64" t="s">
        <v>647</v>
      </c>
      <c r="B161" s="64" t="s">
        <v>3</v>
      </c>
      <c r="C161" s="1278" t="b">
        <v>1</v>
      </c>
      <c r="D161" s="1278" t="b">
        <v>0</v>
      </c>
      <c r="E161" s="1261" t="b">
        <v>0</v>
      </c>
    </row>
    <row r="162" spans="1:5">
      <c r="A162" s="64" t="s">
        <v>10507</v>
      </c>
      <c r="B162" s="64" t="s">
        <v>3</v>
      </c>
      <c r="C162" s="1278" t="b">
        <v>1</v>
      </c>
      <c r="D162" s="1278" t="b">
        <v>0</v>
      </c>
      <c r="E162" s="1261" t="b">
        <v>0</v>
      </c>
    </row>
    <row r="163" spans="1:5">
      <c r="A163" s="64" t="s">
        <v>10508</v>
      </c>
      <c r="B163" s="64" t="s">
        <v>3</v>
      </c>
      <c r="C163" s="1278" t="b">
        <v>1</v>
      </c>
      <c r="D163" s="1278" t="b">
        <v>0</v>
      </c>
      <c r="E163" s="1261" t="b">
        <v>0</v>
      </c>
    </row>
    <row r="164" spans="1:5">
      <c r="A164" s="64" t="s">
        <v>657</v>
      </c>
      <c r="B164" s="64" t="s">
        <v>3</v>
      </c>
      <c r="C164" s="1278" t="b">
        <v>1</v>
      </c>
      <c r="D164" s="1278" t="b">
        <v>0</v>
      </c>
      <c r="E164" s="1261" t="b">
        <v>0</v>
      </c>
    </row>
    <row r="165" spans="1:5">
      <c r="A165" s="64" t="s">
        <v>10509</v>
      </c>
      <c r="B165" s="64" t="s">
        <v>3</v>
      </c>
      <c r="C165" s="1278" t="b">
        <v>1</v>
      </c>
      <c r="D165" s="1278" t="b">
        <v>0</v>
      </c>
      <c r="E165" s="1261" t="b">
        <v>0</v>
      </c>
    </row>
    <row r="166" spans="1:5">
      <c r="A166" s="64" t="s">
        <v>668</v>
      </c>
      <c r="B166" s="64" t="s">
        <v>3</v>
      </c>
      <c r="C166" s="1278" t="b">
        <v>1</v>
      </c>
      <c r="D166" s="1278" t="b">
        <v>0</v>
      </c>
      <c r="E166" s="1261" t="b">
        <v>0</v>
      </c>
    </row>
    <row r="167" spans="1:5">
      <c r="A167" s="64" t="s">
        <v>10510</v>
      </c>
      <c r="B167" s="64" t="s">
        <v>3</v>
      </c>
      <c r="C167" s="1278" t="b">
        <v>1</v>
      </c>
      <c r="D167" s="1278" t="b">
        <v>0</v>
      </c>
      <c r="E167" s="1261" t="b">
        <v>0</v>
      </c>
    </row>
    <row r="168" spans="1:5">
      <c r="A168" s="64" t="s">
        <v>10511</v>
      </c>
      <c r="B168" s="64" t="s">
        <v>3</v>
      </c>
      <c r="C168" s="1278" t="b">
        <v>1</v>
      </c>
      <c r="D168" s="1278" t="b">
        <v>0</v>
      </c>
      <c r="E168" s="1261" t="b">
        <v>0</v>
      </c>
    </row>
    <row r="169" spans="1:5">
      <c r="A169" s="64" t="s">
        <v>779</v>
      </c>
      <c r="B169" s="64" t="s">
        <v>3</v>
      </c>
      <c r="C169" s="1278" t="b">
        <v>1</v>
      </c>
      <c r="D169" s="1278" t="b">
        <v>0</v>
      </c>
      <c r="E169" s="1261" t="b">
        <v>0</v>
      </c>
    </row>
    <row r="170" spans="1:5">
      <c r="A170" s="64" t="s">
        <v>687</v>
      </c>
      <c r="B170" s="64" t="s">
        <v>3</v>
      </c>
      <c r="C170" s="1278" t="b">
        <v>1</v>
      </c>
      <c r="D170" s="1278" t="b">
        <v>0</v>
      </c>
      <c r="E170" s="1261" t="b">
        <v>0</v>
      </c>
    </row>
    <row r="171" spans="1:5">
      <c r="A171" s="64" t="s">
        <v>10512</v>
      </c>
      <c r="B171" s="64" t="s">
        <v>3</v>
      </c>
      <c r="C171" s="1278" t="b">
        <v>1</v>
      </c>
      <c r="D171" s="1278" t="b">
        <v>0</v>
      </c>
      <c r="E171" s="1261" t="b">
        <v>0</v>
      </c>
    </row>
  </sheetData>
  <autoFilter ref="A1:E1" xr:uid="{BEFBAA97-3B2D-453F-8E96-254DE8692CBA}"/>
  <printOptions gridLines="1"/>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7485D8-F175-45E3-8FC3-115B6AFE6BA2}">
  <dimension ref="A1:C365"/>
  <sheetViews>
    <sheetView workbookViewId="0">
      <pane ySplit="1" topLeftCell="A2" activePane="bottomLeft" state="frozen"/>
      <selection pane="bottomLeft" activeCell="B2" sqref="B2"/>
    </sheetView>
  </sheetViews>
  <sheetFormatPr defaultColWidth="9.140625" defaultRowHeight="12.75"/>
  <cols>
    <col min="1" max="1" width="12.28515625" style="331" bestFit="1" customWidth="1"/>
    <col min="2" max="2" width="36.5703125" style="521" bestFit="1" customWidth="1"/>
    <col min="3" max="3" width="24.140625" style="331" bestFit="1" customWidth="1"/>
    <col min="4" max="16384" width="9.140625" style="331"/>
  </cols>
  <sheetData>
    <row r="1" spans="1:3" customFormat="1" ht="15">
      <c r="A1" s="228" t="s">
        <v>10513</v>
      </c>
      <c r="B1" s="228" t="s">
        <v>518</v>
      </c>
      <c r="C1" s="159" t="s">
        <v>10514</v>
      </c>
    </row>
    <row r="2" spans="1:3" customFormat="1" ht="15">
      <c r="A2" s="228" t="s">
        <v>14</v>
      </c>
      <c r="B2" s="228">
        <f>'[3]DC Forecast'!$C4</f>
        <v>45690</v>
      </c>
      <c r="C2" s="159">
        <f>'[3]DC Forecast'!$D4</f>
        <v>9573.0005269383673</v>
      </c>
    </row>
    <row r="3" spans="1:3" customFormat="1" ht="15">
      <c r="A3" s="228" t="s">
        <v>15</v>
      </c>
      <c r="B3" s="228">
        <f>'[3]DC Forecast'!$C5</f>
        <v>45691</v>
      </c>
      <c r="C3" s="159">
        <f>'[3]DC Forecast'!$D5</f>
        <v>9053.9953310072815</v>
      </c>
    </row>
    <row r="4" spans="1:3" customFormat="1" ht="15">
      <c r="A4" s="228" t="s">
        <v>16</v>
      </c>
      <c r="B4" s="228">
        <f>'[3]DC Forecast'!$C6</f>
        <v>45692</v>
      </c>
      <c r="C4" s="159">
        <f>'[3]DC Forecast'!$D6</f>
        <v>10192.990917905772</v>
      </c>
    </row>
    <row r="5" spans="1:3" customFormat="1" ht="15">
      <c r="A5" s="228" t="s">
        <v>17</v>
      </c>
      <c r="B5" s="228">
        <f>'[3]DC Forecast'!$C7</f>
        <v>45693</v>
      </c>
      <c r="C5" s="159">
        <f>'[3]DC Forecast'!$D7</f>
        <v>9558.0107572942179</v>
      </c>
    </row>
    <row r="6" spans="1:3" customFormat="1" ht="15">
      <c r="A6" s="228" t="s">
        <v>18</v>
      </c>
      <c r="B6" s="228">
        <f>'[3]DC Forecast'!$C8</f>
        <v>45694</v>
      </c>
      <c r="C6" s="159">
        <f>'[3]DC Forecast'!$D8</f>
        <v>10013.012148559803</v>
      </c>
    </row>
    <row r="7" spans="1:3" customFormat="1" ht="15">
      <c r="A7" s="228" t="s">
        <v>19</v>
      </c>
      <c r="B7" s="228">
        <f>'[3]DC Forecast'!$C9</f>
        <v>45695</v>
      </c>
      <c r="C7" s="159">
        <f>'[3]DC Forecast'!$D9</f>
        <v>8281.0049751614861</v>
      </c>
    </row>
    <row r="8" spans="1:3" customFormat="1" ht="15">
      <c r="A8" s="228" t="s">
        <v>20</v>
      </c>
      <c r="B8" s="228">
        <f>'[3]DC Forecast'!$C10</f>
        <v>45696</v>
      </c>
      <c r="C8" s="159">
        <f>'[3]DC Forecast'!$D10</f>
        <v>9525.990162703125</v>
      </c>
    </row>
    <row r="9" spans="1:3" customFormat="1" ht="15">
      <c r="A9" s="228" t="s">
        <v>14</v>
      </c>
      <c r="B9" s="228">
        <f>'[3]DC Forecast'!$C11</f>
        <v>45697</v>
      </c>
      <c r="C9" s="159">
        <f>'[3]DC Forecast'!$D11</f>
        <v>10301.99235141968</v>
      </c>
    </row>
    <row r="10" spans="1:3" customFormat="1" ht="15">
      <c r="A10" s="228" t="s">
        <v>15</v>
      </c>
      <c r="B10" s="228">
        <f>'[3]DC Forecast'!$C12</f>
        <v>45698</v>
      </c>
      <c r="C10" s="159">
        <f>'[3]DC Forecast'!$D12</f>
        <v>9290.9967908595008</v>
      </c>
    </row>
    <row r="11" spans="1:3" customFormat="1" ht="15">
      <c r="A11" s="228" t="s">
        <v>16</v>
      </c>
      <c r="B11" s="228">
        <f>'[3]DC Forecast'!$C13</f>
        <v>45699</v>
      </c>
      <c r="C11" s="159">
        <f>'[3]DC Forecast'!$D13</f>
        <v>8513.0036924479755</v>
      </c>
    </row>
    <row r="12" spans="1:3" customFormat="1" ht="15">
      <c r="A12" s="228" t="s">
        <v>17</v>
      </c>
      <c r="B12" s="228">
        <f>'[3]DC Forecast'!$C14</f>
        <v>45700</v>
      </c>
      <c r="C12" s="159">
        <f>'[3]DC Forecast'!$D14</f>
        <v>7876.9966733011506</v>
      </c>
    </row>
    <row r="13" spans="1:3" customFormat="1" ht="15">
      <c r="A13" s="228" t="s">
        <v>18</v>
      </c>
      <c r="B13" s="228">
        <f>'[3]DC Forecast'!$C15</f>
        <v>45701</v>
      </c>
      <c r="C13" s="159">
        <f>'[3]DC Forecast'!$D15</f>
        <v>7469.0056579581415</v>
      </c>
    </row>
    <row r="14" spans="1:3" customFormat="1" ht="15">
      <c r="A14" s="228" t="s">
        <v>19</v>
      </c>
      <c r="B14" s="228">
        <f>'[3]DC Forecast'!$C16</f>
        <v>45702</v>
      </c>
      <c r="C14" s="159">
        <f>'[3]DC Forecast'!$D16</f>
        <v>12469.987124964053</v>
      </c>
    </row>
    <row r="15" spans="1:3" customFormat="1" ht="15">
      <c r="A15" s="228" t="s">
        <v>20</v>
      </c>
      <c r="B15" s="228">
        <f>'[3]DC Forecast'!$C17</f>
        <v>45703</v>
      </c>
      <c r="C15" s="159">
        <f>'[3]DC Forecast'!$D17</f>
        <v>15830.004222795187</v>
      </c>
    </row>
    <row r="16" spans="1:3" customFormat="1" ht="15">
      <c r="A16" s="228" t="s">
        <v>14</v>
      </c>
      <c r="B16" s="228">
        <f>'[3]DC Forecast'!$C18</f>
        <v>45704</v>
      </c>
      <c r="C16" s="159">
        <f>'[3]DC Forecast'!$D18</f>
        <v>21237.987794350593</v>
      </c>
    </row>
    <row r="17" spans="1:3" customFormat="1" ht="15">
      <c r="A17" s="228" t="s">
        <v>15</v>
      </c>
      <c r="B17" s="228">
        <f>'[3]DC Forecast'!$C19</f>
        <v>45705</v>
      </c>
      <c r="C17" s="159">
        <f>'[3]DC Forecast'!$D19</f>
        <v>22465.984062668729</v>
      </c>
    </row>
    <row r="18" spans="1:3" customFormat="1" ht="15">
      <c r="A18" s="228" t="s">
        <v>16</v>
      </c>
      <c r="B18" s="228">
        <f>'[3]DC Forecast'!$C20</f>
        <v>45706</v>
      </c>
      <c r="C18" s="159">
        <f>'[3]DC Forecast'!$D20</f>
        <v>15059.000590276943</v>
      </c>
    </row>
    <row r="19" spans="1:3" customFormat="1" ht="15">
      <c r="A19" s="228" t="s">
        <v>17</v>
      </c>
      <c r="B19" s="228">
        <f>'[3]DC Forecast'!$C21</f>
        <v>45707</v>
      </c>
      <c r="C19" s="159">
        <f>'[3]DC Forecast'!$D21</f>
        <v>8439.0090452700624</v>
      </c>
    </row>
    <row r="20" spans="1:3" customFormat="1" ht="15">
      <c r="A20" s="228" t="s">
        <v>18</v>
      </c>
      <c r="B20" s="228">
        <f>'[3]DC Forecast'!$C22</f>
        <v>45708</v>
      </c>
      <c r="C20" s="159">
        <f>'[3]DC Forecast'!$D22</f>
        <v>8327.9991407147918</v>
      </c>
    </row>
    <row r="21" spans="1:3" customFormat="1" ht="15">
      <c r="A21" s="228" t="s">
        <v>19</v>
      </c>
      <c r="B21" s="228">
        <f>'[3]DC Forecast'!$C23</f>
        <v>45709</v>
      </c>
      <c r="C21" s="159">
        <f>'[3]DC Forecast'!$D23</f>
        <v>8725.000401446352</v>
      </c>
    </row>
    <row r="22" spans="1:3" customFormat="1" ht="15">
      <c r="A22" s="228" t="s">
        <v>20</v>
      </c>
      <c r="B22" s="228">
        <f>'[3]DC Forecast'!$C24</f>
        <v>45710</v>
      </c>
      <c r="C22" s="159">
        <f>'[3]DC Forecast'!$D24</f>
        <v>19158.986871561898</v>
      </c>
    </row>
    <row r="23" spans="1:3" customFormat="1" ht="15">
      <c r="A23" s="228" t="s">
        <v>14</v>
      </c>
      <c r="B23" s="228">
        <f>'[3]DC Forecast'!$C25</f>
        <v>45711</v>
      </c>
      <c r="C23" s="159">
        <f>'[3]DC Forecast'!$D25</f>
        <v>20169.990662716784</v>
      </c>
    </row>
    <row r="24" spans="1:3" customFormat="1" ht="15">
      <c r="A24" s="228" t="s">
        <v>15</v>
      </c>
      <c r="B24" s="228">
        <f>'[3]DC Forecast'!$C26</f>
        <v>45712</v>
      </c>
      <c r="C24" s="159">
        <f>'[3]DC Forecast'!$D26</f>
        <v>9668.0038619475581</v>
      </c>
    </row>
    <row r="25" spans="1:3" customFormat="1" ht="15">
      <c r="A25" s="228" t="s">
        <v>16</v>
      </c>
      <c r="B25" s="228">
        <f>'[3]DC Forecast'!$C27</f>
        <v>45713</v>
      </c>
      <c r="C25" s="159">
        <f>'[3]DC Forecast'!$D27</f>
        <v>9719.0143161632313</v>
      </c>
    </row>
    <row r="26" spans="1:3" customFormat="1" ht="15">
      <c r="A26" s="228" t="s">
        <v>17</v>
      </c>
      <c r="B26" s="228">
        <f>'[3]DC Forecast'!$C28</f>
        <v>45714</v>
      </c>
      <c r="C26" s="159">
        <f>'[3]DC Forecast'!$D28</f>
        <v>9637.9939854242366</v>
      </c>
    </row>
    <row r="27" spans="1:3" customFormat="1" ht="15">
      <c r="A27" s="228" t="s">
        <v>18</v>
      </c>
      <c r="B27" s="228">
        <f>'[3]DC Forecast'!$C29</f>
        <v>45715</v>
      </c>
      <c r="C27" s="159">
        <f>'[3]DC Forecast'!$D29</f>
        <v>9133.9986559685185</v>
      </c>
    </row>
    <row r="28" spans="1:3" customFormat="1" ht="15">
      <c r="A28" s="228" t="s">
        <v>19</v>
      </c>
      <c r="B28" s="228">
        <f>'[3]DC Forecast'!$C30</f>
        <v>45716</v>
      </c>
      <c r="C28" s="159">
        <f>'[3]DC Forecast'!$D30</f>
        <v>7651.9976596993456</v>
      </c>
    </row>
    <row r="29" spans="1:3" customFormat="1" ht="15">
      <c r="A29" s="228" t="s">
        <v>20</v>
      </c>
      <c r="B29" s="228">
        <f>'[3]DC Forecast'!$C31</f>
        <v>45717</v>
      </c>
      <c r="C29" s="159">
        <f>'[3]DC Forecast'!$D31</f>
        <v>15822.988475707827</v>
      </c>
    </row>
    <row r="30" spans="1:3" customFormat="1" ht="15">
      <c r="A30" s="228" t="s">
        <v>14</v>
      </c>
      <c r="B30" s="228">
        <f>'[3]DC Forecast'!$C32</f>
        <v>45718</v>
      </c>
      <c r="C30" s="159">
        <f>'[3]DC Forecast'!$D32</f>
        <v>19904.011188822802</v>
      </c>
    </row>
    <row r="31" spans="1:3" customFormat="1" ht="15">
      <c r="A31" s="228" t="s">
        <v>15</v>
      </c>
      <c r="B31" s="228">
        <f>'[3]DC Forecast'!$C33</f>
        <v>45719</v>
      </c>
      <c r="C31" s="159">
        <f>'[3]DC Forecast'!$D33</f>
        <v>9775.0047570604202</v>
      </c>
    </row>
    <row r="32" spans="1:3" customFormat="1" ht="15">
      <c r="A32" s="228" t="s">
        <v>16</v>
      </c>
      <c r="B32" s="228">
        <f>'[3]DC Forecast'!$C34</f>
        <v>45720</v>
      </c>
      <c r="C32" s="159">
        <f>'[3]DC Forecast'!$D34</f>
        <v>9721.9987407889184</v>
      </c>
    </row>
    <row r="33" spans="1:3" customFormat="1" ht="15">
      <c r="A33" s="228" t="s">
        <v>17</v>
      </c>
      <c r="B33" s="228">
        <f>'[3]DC Forecast'!$C35</f>
        <v>45721</v>
      </c>
      <c r="C33" s="159">
        <f>'[3]DC Forecast'!$D35</f>
        <v>9936.0056441890647</v>
      </c>
    </row>
    <row r="34" spans="1:3" customFormat="1" ht="15">
      <c r="A34" s="228" t="s">
        <v>18</v>
      </c>
      <c r="B34" s="228">
        <f>'[3]DC Forecast'!$C36</f>
        <v>45722</v>
      </c>
      <c r="C34" s="159">
        <f>'[3]DC Forecast'!$D36</f>
        <v>9425.9990957373502</v>
      </c>
    </row>
    <row r="35" spans="1:3" customFormat="1" ht="15">
      <c r="A35" s="228" t="s">
        <v>19</v>
      </c>
      <c r="B35" s="228">
        <f>'[3]DC Forecast'!$C37</f>
        <v>45723</v>
      </c>
      <c r="C35" s="159">
        <f>'[3]DC Forecast'!$D37</f>
        <v>9544.0044432136219</v>
      </c>
    </row>
    <row r="36" spans="1:3" customFormat="1" ht="15">
      <c r="A36" s="228" t="s">
        <v>20</v>
      </c>
      <c r="B36" s="228">
        <f>'[3]DC Forecast'!$C38</f>
        <v>45724</v>
      </c>
      <c r="C36" s="159">
        <f>'[3]DC Forecast'!$D38</f>
        <v>11336.989603314962</v>
      </c>
    </row>
    <row r="37" spans="1:3" customFormat="1" ht="15">
      <c r="A37" s="228" t="s">
        <v>14</v>
      </c>
      <c r="B37" s="228">
        <f>'[3]DC Forecast'!$C39</f>
        <v>45725</v>
      </c>
      <c r="C37" s="159">
        <f>'[3]DC Forecast'!$D39</f>
        <v>13071.993333837452</v>
      </c>
    </row>
    <row r="38" spans="1:3" customFormat="1" ht="15">
      <c r="A38" s="228" t="s">
        <v>15</v>
      </c>
      <c r="B38" s="228">
        <f>'[3]DC Forecast'!$C40</f>
        <v>45726</v>
      </c>
      <c r="C38" s="159">
        <f>'[3]DC Forecast'!$D40</f>
        <v>11295.990605739662</v>
      </c>
    </row>
    <row r="39" spans="1:3" customFormat="1" ht="15">
      <c r="A39" s="228" t="s">
        <v>16</v>
      </c>
      <c r="B39" s="228">
        <f>'[3]DC Forecast'!$C41</f>
        <v>45727</v>
      </c>
      <c r="C39" s="159">
        <f>'[3]DC Forecast'!$D41</f>
        <v>11571.007832330977</v>
      </c>
    </row>
    <row r="40" spans="1:3" customFormat="1" ht="15">
      <c r="A40" s="228" t="s">
        <v>17</v>
      </c>
      <c r="B40" s="228">
        <f>'[3]DC Forecast'!$C42</f>
        <v>45728</v>
      </c>
      <c r="C40" s="159">
        <f>'[3]DC Forecast'!$D42</f>
        <v>11007.988524398041</v>
      </c>
    </row>
    <row r="41" spans="1:3" customFormat="1" ht="15">
      <c r="A41" s="228" t="s">
        <v>18</v>
      </c>
      <c r="B41" s="228">
        <f>'[3]DC Forecast'!$C43</f>
        <v>45729</v>
      </c>
      <c r="C41" s="159">
        <f>'[3]DC Forecast'!$D43</f>
        <v>21607.985234988464</v>
      </c>
    </row>
    <row r="42" spans="1:3" customFormat="1" ht="15">
      <c r="A42" s="228" t="s">
        <v>19</v>
      </c>
      <c r="B42" s="228">
        <f>'[3]DC Forecast'!$C44</f>
        <v>45730</v>
      </c>
      <c r="C42" s="159">
        <f>'[3]DC Forecast'!$D44</f>
        <v>16514.004422616472</v>
      </c>
    </row>
    <row r="43" spans="1:3" customFormat="1" ht="15">
      <c r="A43" s="228" t="s">
        <v>20</v>
      </c>
      <c r="B43" s="228">
        <f>'[3]DC Forecast'!$C45</f>
        <v>45731</v>
      </c>
      <c r="C43" s="159">
        <f>'[3]DC Forecast'!$D45</f>
        <v>19502.993732375646</v>
      </c>
    </row>
    <row r="44" spans="1:3" customFormat="1" ht="15">
      <c r="A44" s="520" t="s">
        <v>14</v>
      </c>
      <c r="B44" s="228">
        <f>'[3]DC Forecast'!$C46</f>
        <v>45732</v>
      </c>
      <c r="C44" s="159">
        <f>'[3]DC Forecast'!$D46</f>
        <v>27578.022475798931</v>
      </c>
    </row>
    <row r="45" spans="1:3" customFormat="1" ht="15">
      <c r="A45" s="520" t="s">
        <v>15</v>
      </c>
      <c r="B45" s="228">
        <f>'[3]DC Forecast'!$C47</f>
        <v>45733</v>
      </c>
      <c r="C45" s="159">
        <f>'[3]DC Forecast'!$D47</f>
        <v>10118.011332405746</v>
      </c>
    </row>
    <row r="46" spans="1:3" customFormat="1" ht="15">
      <c r="A46" s="520" t="s">
        <v>16</v>
      </c>
      <c r="B46" s="228">
        <f>'[3]DC Forecast'!$C48</f>
        <v>45734</v>
      </c>
      <c r="C46" s="159">
        <f>'[3]DC Forecast'!$D48</f>
        <v>10277.004808190228</v>
      </c>
    </row>
    <row r="47" spans="1:3" customFormat="1" ht="15">
      <c r="A47" s="520" t="s">
        <v>17</v>
      </c>
      <c r="B47" s="228">
        <f>'[3]DC Forecast'!$C49</f>
        <v>45735</v>
      </c>
      <c r="C47" s="159">
        <f>'[3]DC Forecast'!$D49</f>
        <v>10047.996842466686</v>
      </c>
    </row>
    <row r="48" spans="1:3" customFormat="1" ht="15">
      <c r="A48" s="520" t="s">
        <v>18</v>
      </c>
      <c r="B48" s="228">
        <f>'[3]DC Forecast'!$C50</f>
        <v>45736</v>
      </c>
      <c r="C48" s="159">
        <f>'[3]DC Forecast'!$D50</f>
        <v>10496.991587069615</v>
      </c>
    </row>
    <row r="49" spans="1:3" customFormat="1" ht="15">
      <c r="A49" s="520" t="s">
        <v>19</v>
      </c>
      <c r="B49" s="228">
        <f>'[3]DC Forecast'!$C51</f>
        <v>45737</v>
      </c>
      <c r="C49" s="159">
        <f>'[3]DC Forecast'!$D51</f>
        <v>18495.006071337317</v>
      </c>
    </row>
    <row r="50" spans="1:3" customFormat="1" ht="15">
      <c r="A50" s="520" t="s">
        <v>20</v>
      </c>
      <c r="B50" s="228">
        <f>'[3]DC Forecast'!$C52</f>
        <v>45738</v>
      </c>
      <c r="C50" s="159">
        <f>'[3]DC Forecast'!$D52</f>
        <v>20617.97203758184</v>
      </c>
    </row>
    <row r="51" spans="1:3" customFormat="1" ht="15">
      <c r="A51" s="520" t="s">
        <v>14</v>
      </c>
      <c r="B51" s="228">
        <f>'[3]DC Forecast'!$C53</f>
        <v>45739</v>
      </c>
      <c r="C51" s="159">
        <f>'[3]DC Forecast'!$D53</f>
        <v>28098.997724698034</v>
      </c>
    </row>
    <row r="52" spans="1:3" customFormat="1" ht="15">
      <c r="A52" s="520" t="s">
        <v>15</v>
      </c>
      <c r="B52" s="228">
        <f>'[3]DC Forecast'!$C54</f>
        <v>45740</v>
      </c>
      <c r="C52" s="159">
        <f>'[3]DC Forecast'!$D54</f>
        <v>26270.970668635535</v>
      </c>
    </row>
    <row r="53" spans="1:3" customFormat="1" ht="15">
      <c r="A53" s="520" t="s">
        <v>16</v>
      </c>
      <c r="B53" s="228">
        <f>'[3]DC Forecast'!$C55</f>
        <v>45741</v>
      </c>
      <c r="C53" s="159">
        <f>'[3]DC Forecast'!$D55</f>
        <v>12777.001377033173</v>
      </c>
    </row>
    <row r="54" spans="1:3" customFormat="1" ht="15">
      <c r="A54" s="520" t="s">
        <v>17</v>
      </c>
      <c r="B54" s="228">
        <f>'[3]DC Forecast'!$C56</f>
        <v>45742</v>
      </c>
      <c r="C54" s="159">
        <f>'[3]DC Forecast'!$D56</f>
        <v>11292.991838399612</v>
      </c>
    </row>
    <row r="55" spans="1:3" customFormat="1" ht="15">
      <c r="A55" s="520" t="s">
        <v>18</v>
      </c>
      <c r="B55" s="228">
        <f>'[3]DC Forecast'!$C57</f>
        <v>45743</v>
      </c>
      <c r="C55" s="159">
        <f>'[3]DC Forecast'!$D57</f>
        <v>10847.999484349069</v>
      </c>
    </row>
    <row r="56" spans="1:3" customFormat="1" ht="15">
      <c r="A56" s="520" t="s">
        <v>19</v>
      </c>
      <c r="B56" s="228">
        <f>'[3]DC Forecast'!$C58</f>
        <v>45744</v>
      </c>
      <c r="C56" s="159">
        <f>'[3]DC Forecast'!$D58</f>
        <v>9985.99373021461</v>
      </c>
    </row>
    <row r="57" spans="1:3" customFormat="1" ht="15">
      <c r="A57" s="520" t="s">
        <v>20</v>
      </c>
      <c r="B57" s="228">
        <f>'[3]DC Forecast'!$C59</f>
        <v>45745</v>
      </c>
      <c r="C57" s="159">
        <f>'[3]DC Forecast'!$D59</f>
        <v>13162.982751235872</v>
      </c>
    </row>
    <row r="58" spans="1:3" customFormat="1" ht="15">
      <c r="A58" s="520" t="s">
        <v>14</v>
      </c>
      <c r="B58" s="228">
        <f>'[3]DC Forecast'!$C60</f>
        <v>45746</v>
      </c>
      <c r="C58" s="159">
        <f>'[3]DC Forecast'!$D60</f>
        <v>14994.014520460103</v>
      </c>
    </row>
    <row r="59" spans="1:3" customFormat="1" ht="15">
      <c r="A59" s="520" t="s">
        <v>15</v>
      </c>
      <c r="B59" s="228">
        <f>'[3]DC Forecast'!$C61</f>
        <v>45747</v>
      </c>
      <c r="C59" s="159">
        <f>'[3]DC Forecast'!$D61</f>
        <v>13116.00482228176</v>
      </c>
    </row>
    <row r="60" spans="1:3" customFormat="1" ht="15">
      <c r="A60" s="520" t="s">
        <v>16</v>
      </c>
      <c r="B60" s="228">
        <f>'[3]DC Forecast'!$C62</f>
        <v>45748</v>
      </c>
      <c r="C60" s="159">
        <f>'[3]DC Forecast'!$D62</f>
        <v>12154.996080391256</v>
      </c>
    </row>
    <row r="61" spans="1:3" customFormat="1" ht="15">
      <c r="A61" s="520" t="s">
        <v>17</v>
      </c>
      <c r="B61" s="228">
        <f>'[3]DC Forecast'!$C63</f>
        <v>45749</v>
      </c>
      <c r="C61" s="159">
        <f>'[3]DC Forecast'!$D63</f>
        <v>10845.001364043128</v>
      </c>
    </row>
    <row r="62" spans="1:3" customFormat="1" ht="15">
      <c r="A62" s="520" t="s">
        <v>18</v>
      </c>
      <c r="B62" s="228">
        <f>'[3]DC Forecast'!$C64</f>
        <v>45750</v>
      </c>
      <c r="C62" s="159">
        <f>'[3]DC Forecast'!$D64</f>
        <v>10684.993738258909</v>
      </c>
    </row>
    <row r="63" spans="1:3" customFormat="1" ht="15">
      <c r="A63" s="520" t="s">
        <v>19</v>
      </c>
      <c r="B63" s="228">
        <f>'[3]DC Forecast'!$C65</f>
        <v>45751</v>
      </c>
      <c r="C63" s="159">
        <f>'[3]DC Forecast'!$D65</f>
        <v>18358.989580972539</v>
      </c>
    </row>
    <row r="64" spans="1:3" customFormat="1" ht="15">
      <c r="A64" s="520" t="s">
        <v>20</v>
      </c>
      <c r="B64" s="228">
        <f>'[3]DC Forecast'!$C66</f>
        <v>45752</v>
      </c>
      <c r="C64" s="159">
        <f>'[3]DC Forecast'!$D66</f>
        <v>19227.992307958</v>
      </c>
    </row>
    <row r="65" spans="1:3" customFormat="1" ht="15">
      <c r="A65" s="520" t="s">
        <v>14</v>
      </c>
      <c r="B65" s="228">
        <f>'[3]DC Forecast'!$C67</f>
        <v>45753</v>
      </c>
      <c r="C65" s="159">
        <f>'[3]DC Forecast'!$D67</f>
        <v>21169.004262576876</v>
      </c>
    </row>
    <row r="66" spans="1:3" customFormat="1" ht="15">
      <c r="A66" s="520" t="s">
        <v>15</v>
      </c>
      <c r="B66" s="228">
        <f>'[3]DC Forecast'!$C68</f>
        <v>45754</v>
      </c>
      <c r="C66" s="159">
        <f>'[3]DC Forecast'!$D68</f>
        <v>12453.994692510962</v>
      </c>
    </row>
    <row r="67" spans="1:3" customFormat="1" ht="15">
      <c r="A67" s="520" t="s">
        <v>16</v>
      </c>
      <c r="B67" s="228">
        <f>'[3]DC Forecast'!$C69</f>
        <v>45755</v>
      </c>
      <c r="C67" s="159">
        <f>'[3]DC Forecast'!$D69</f>
        <v>11429.011225133154</v>
      </c>
    </row>
    <row r="68" spans="1:3" customFormat="1" ht="15">
      <c r="A68" s="520" t="s">
        <v>17</v>
      </c>
      <c r="B68" s="228">
        <f>'[3]DC Forecast'!$C70</f>
        <v>45756</v>
      </c>
      <c r="C68" s="159">
        <f>'[3]DC Forecast'!$D70</f>
        <v>10649.001952446915</v>
      </c>
    </row>
    <row r="69" spans="1:3" customFormat="1" ht="15">
      <c r="A69" s="520" t="s">
        <v>18</v>
      </c>
      <c r="B69" s="228">
        <f>'[3]DC Forecast'!$C71</f>
        <v>45757</v>
      </c>
      <c r="C69" s="159">
        <f>'[3]DC Forecast'!$D71</f>
        <v>10339.005674125003</v>
      </c>
    </row>
    <row r="70" spans="1:3" customFormat="1" ht="15">
      <c r="A70" s="520" t="s">
        <v>19</v>
      </c>
      <c r="B70" s="228">
        <f>'[3]DC Forecast'!$C72</f>
        <v>45758</v>
      </c>
      <c r="C70" s="159">
        <f>'[3]DC Forecast'!$D72</f>
        <v>12853.987724302</v>
      </c>
    </row>
    <row r="71" spans="1:3" customFormat="1" ht="15">
      <c r="A71" s="520" t="s">
        <v>20</v>
      </c>
      <c r="B71" s="228">
        <f>'[3]DC Forecast'!$C73</f>
        <v>45759</v>
      </c>
      <c r="C71" s="159">
        <f>'[3]DC Forecast'!$D73</f>
        <v>13023.988729372053</v>
      </c>
    </row>
    <row r="72" spans="1:3" customFormat="1" ht="15">
      <c r="A72" s="520" t="s">
        <v>14</v>
      </c>
      <c r="B72" s="228">
        <f>'[3]DC Forecast'!$C74</f>
        <v>45760</v>
      </c>
      <c r="C72" s="159">
        <f>'[3]DC Forecast'!$D74</f>
        <v>15063.019252719278</v>
      </c>
    </row>
    <row r="73" spans="1:3" customFormat="1" ht="15">
      <c r="A73" s="520" t="s">
        <v>15</v>
      </c>
      <c r="B73" s="228">
        <f>'[3]DC Forecast'!$C75</f>
        <v>45761</v>
      </c>
      <c r="C73" s="159">
        <f>'[3]DC Forecast'!$D75</f>
        <v>9791.9921873906023</v>
      </c>
    </row>
    <row r="74" spans="1:3" customFormat="1" ht="15">
      <c r="A74" s="520" t="s">
        <v>16</v>
      </c>
      <c r="B74" s="228">
        <f>'[3]DC Forecast'!$C76</f>
        <v>45762</v>
      </c>
      <c r="C74" s="159">
        <f>'[3]DC Forecast'!$D76</f>
        <v>10666.003403976985</v>
      </c>
    </row>
    <row r="75" spans="1:3" customFormat="1" ht="15">
      <c r="A75" s="520" t="s">
        <v>17</v>
      </c>
      <c r="B75" s="228">
        <f>'[3]DC Forecast'!$C77</f>
        <v>45763</v>
      </c>
      <c r="C75" s="159">
        <f>'[3]DC Forecast'!$D77</f>
        <v>8703.0076782462274</v>
      </c>
    </row>
    <row r="76" spans="1:3" customFormat="1" ht="15">
      <c r="A76" s="520" t="s">
        <v>18</v>
      </c>
      <c r="B76" s="228">
        <f>'[3]DC Forecast'!$C78</f>
        <v>45764</v>
      </c>
      <c r="C76" s="159">
        <f>'[3]DC Forecast'!$D78</f>
        <v>7854.9958597639079</v>
      </c>
    </row>
    <row r="77" spans="1:3" customFormat="1" ht="15">
      <c r="A77" s="520" t="s">
        <v>19</v>
      </c>
      <c r="B77" s="228">
        <f>'[3]DC Forecast'!$C79</f>
        <v>45765</v>
      </c>
      <c r="C77" s="159">
        <f>'[3]DC Forecast'!$D79</f>
        <v>8554.0004652931366</v>
      </c>
    </row>
    <row r="78" spans="1:3" customFormat="1" ht="15">
      <c r="A78" s="520" t="s">
        <v>20</v>
      </c>
      <c r="B78" s="228">
        <f>'[3]DC Forecast'!$C80</f>
        <v>45766</v>
      </c>
      <c r="C78" s="159">
        <f>'[3]DC Forecast'!$D80</f>
        <v>8578.9891558524851</v>
      </c>
    </row>
    <row r="79" spans="1:3" customFormat="1" ht="15">
      <c r="A79" s="520" t="s">
        <v>14</v>
      </c>
      <c r="B79" s="228">
        <f>'[3]DC Forecast'!$C81</f>
        <v>45767</v>
      </c>
      <c r="C79" s="159">
        <f>'[3]DC Forecast'!$D81</f>
        <v>10771.991992790523</v>
      </c>
    </row>
    <row r="80" spans="1:3" customFormat="1" ht="15">
      <c r="A80" s="520" t="s">
        <v>15</v>
      </c>
      <c r="B80" s="228">
        <f>'[3]DC Forecast'!$C82</f>
        <v>45768</v>
      </c>
      <c r="C80" s="159">
        <f>'[3]DC Forecast'!$D82</f>
        <v>12038.001061241544</v>
      </c>
    </row>
    <row r="81" spans="1:3" customFormat="1" ht="15">
      <c r="A81" s="520" t="s">
        <v>16</v>
      </c>
      <c r="B81" s="228">
        <f>'[3]DC Forecast'!$C83</f>
        <v>45769</v>
      </c>
      <c r="C81" s="159">
        <f>'[3]DC Forecast'!$D83</f>
        <v>10898.989575010062</v>
      </c>
    </row>
    <row r="82" spans="1:3" customFormat="1" ht="15">
      <c r="A82" s="520" t="s">
        <v>17</v>
      </c>
      <c r="B82" s="228">
        <f>'[3]DC Forecast'!$C84</f>
        <v>45770</v>
      </c>
      <c r="C82" s="159">
        <f>'[3]DC Forecast'!$D84</f>
        <v>31154.023947813635</v>
      </c>
    </row>
    <row r="83" spans="1:3" customFormat="1" ht="15">
      <c r="A83" s="520" t="s">
        <v>18</v>
      </c>
      <c r="B83" s="228">
        <f>'[3]DC Forecast'!$C85</f>
        <v>45771</v>
      </c>
      <c r="C83" s="159">
        <f>'[3]DC Forecast'!$D85</f>
        <v>23844.019825038096</v>
      </c>
    </row>
    <row r="84" spans="1:3" customFormat="1" ht="15">
      <c r="A84" s="520" t="s">
        <v>19</v>
      </c>
      <c r="B84" s="228">
        <f>'[3]DC Forecast'!$C86</f>
        <v>45772</v>
      </c>
      <c r="C84" s="159">
        <f>'[3]DC Forecast'!$D86</f>
        <v>23120.971326800678</v>
      </c>
    </row>
    <row r="85" spans="1:3" customFormat="1" ht="15">
      <c r="A85" s="520" t="s">
        <v>20</v>
      </c>
      <c r="B85" s="228">
        <f>'[3]DC Forecast'!$C87</f>
        <v>45773</v>
      </c>
      <c r="C85" s="159">
        <f>'[3]DC Forecast'!$D87</f>
        <v>25643.010626130403</v>
      </c>
    </row>
    <row r="86" spans="1:3" customFormat="1" ht="15">
      <c r="A86" s="520" t="s">
        <v>14</v>
      </c>
      <c r="B86" s="228">
        <f>'[3]DC Forecast'!$C88</f>
        <v>45774</v>
      </c>
      <c r="C86" s="159">
        <f>'[3]DC Forecast'!$D88</f>
        <v>37111.972974483841</v>
      </c>
    </row>
    <row r="87" spans="1:3" customFormat="1" ht="15">
      <c r="A87" s="520" t="s">
        <v>15</v>
      </c>
      <c r="B87" s="228">
        <f>'[3]DC Forecast'!$C89</f>
        <v>45775</v>
      </c>
      <c r="C87" s="159">
        <f>'[3]DC Forecast'!$D89</f>
        <v>21535.016882493084</v>
      </c>
    </row>
    <row r="88" spans="1:3" customFormat="1" ht="15">
      <c r="A88" s="520" t="s">
        <v>16</v>
      </c>
      <c r="B88" s="228">
        <f>'[3]DC Forecast'!$C90</f>
        <v>45776</v>
      </c>
      <c r="C88" s="159">
        <f>'[3]DC Forecast'!$D90</f>
        <v>19741.986319575259</v>
      </c>
    </row>
    <row r="89" spans="1:3" customFormat="1" ht="15">
      <c r="A89" s="520" t="s">
        <v>17</v>
      </c>
      <c r="B89" s="228">
        <f>'[3]DC Forecast'!$C91</f>
        <v>45777</v>
      </c>
      <c r="C89" s="159">
        <f>'[3]DC Forecast'!$D91</f>
        <v>51722.961199468438</v>
      </c>
    </row>
    <row r="90" spans="1:3" customFormat="1" ht="15">
      <c r="A90" s="520" t="s">
        <v>18</v>
      </c>
      <c r="B90" s="228">
        <f>'[3]DC Forecast'!$C92</f>
        <v>45778</v>
      </c>
      <c r="C90" s="159">
        <f>'[3]DC Forecast'!$D92</f>
        <v>33240.046488783606</v>
      </c>
    </row>
    <row r="91" spans="1:3" customFormat="1" ht="15">
      <c r="A91" s="520" t="s">
        <v>19</v>
      </c>
      <c r="B91" s="228">
        <f>'[3]DC Forecast'!$C93</f>
        <v>45779</v>
      </c>
      <c r="C91" s="159">
        <f>'[3]DC Forecast'!$D93</f>
        <v>29608.000334356289</v>
      </c>
    </row>
    <row r="92" spans="1:3" customFormat="1" ht="15">
      <c r="A92" s="520" t="s">
        <v>20</v>
      </c>
      <c r="B92" s="228">
        <f>'[3]DC Forecast'!$C94</f>
        <v>45780</v>
      </c>
      <c r="C92" s="159">
        <f>'[3]DC Forecast'!$D94</f>
        <v>44080.061225018733</v>
      </c>
    </row>
    <row r="93" spans="1:3" customFormat="1" ht="15">
      <c r="A93" s="520" t="s">
        <v>14</v>
      </c>
      <c r="B93" s="228">
        <f>'[3]DC Forecast'!$C95</f>
        <v>45781</v>
      </c>
      <c r="C93" s="159">
        <f>'[3]DC Forecast'!$D95</f>
        <v>23459.017255949031</v>
      </c>
    </row>
    <row r="94" spans="1:3" customFormat="1" ht="15">
      <c r="A94" s="520" t="s">
        <v>15</v>
      </c>
      <c r="B94" s="228">
        <f>'[3]DC Forecast'!$C96</f>
        <v>45782</v>
      </c>
      <c r="C94" s="159">
        <f>'[3]DC Forecast'!$D96</f>
        <v>29840.984286133851</v>
      </c>
    </row>
    <row r="95" spans="1:3" customFormat="1" ht="15">
      <c r="A95" s="520" t="s">
        <v>16</v>
      </c>
      <c r="B95" s="228">
        <f>'[3]DC Forecast'!$C97</f>
        <v>45783</v>
      </c>
      <c r="C95" s="159">
        <f>'[3]DC Forecast'!$D97</f>
        <v>24430.017393565624</v>
      </c>
    </row>
    <row r="96" spans="1:3" customFormat="1" ht="15">
      <c r="A96" s="520" t="s">
        <v>17</v>
      </c>
      <c r="B96" s="228">
        <f>'[3]DC Forecast'!$C98</f>
        <v>45784</v>
      </c>
      <c r="C96" s="159">
        <f>'[3]DC Forecast'!$D98</f>
        <v>8759.0063110810679</v>
      </c>
    </row>
    <row r="97" spans="1:3" customFormat="1" ht="15">
      <c r="A97" s="520" t="s">
        <v>18</v>
      </c>
      <c r="B97" s="228">
        <f>'[3]DC Forecast'!$C99</f>
        <v>45785</v>
      </c>
      <c r="C97" s="159">
        <f>'[3]DC Forecast'!$D99</f>
        <v>8461.006925615111</v>
      </c>
    </row>
    <row r="98" spans="1:3" customFormat="1" ht="15">
      <c r="A98" s="520" t="s">
        <v>19</v>
      </c>
      <c r="B98" s="228">
        <f>'[3]DC Forecast'!$C100</f>
        <v>45786</v>
      </c>
      <c r="C98" s="159">
        <f>'[3]DC Forecast'!$D100</f>
        <v>12120.990548458445</v>
      </c>
    </row>
    <row r="99" spans="1:3" customFormat="1" ht="15">
      <c r="A99" s="520" t="s">
        <v>20</v>
      </c>
      <c r="B99" s="228">
        <f>'[3]DC Forecast'!$C101</f>
        <v>45787</v>
      </c>
      <c r="C99" s="159">
        <f>'[3]DC Forecast'!$D101</f>
        <v>10334.005907992341</v>
      </c>
    </row>
    <row r="100" spans="1:3" customFormat="1" ht="15">
      <c r="A100" s="520" t="s">
        <v>14</v>
      </c>
      <c r="B100" s="228">
        <f>'[3]DC Forecast'!$C102</f>
        <v>45788</v>
      </c>
      <c r="C100" s="159">
        <f>'[3]DC Forecast'!$D102</f>
        <v>12744.986319979353</v>
      </c>
    </row>
    <row r="101" spans="1:3" customFormat="1" ht="15">
      <c r="A101" s="520" t="s">
        <v>15</v>
      </c>
      <c r="B101" s="228">
        <f>'[3]DC Forecast'!$C103</f>
        <v>45789</v>
      </c>
      <c r="C101" s="159">
        <f>'[3]DC Forecast'!$D103</f>
        <v>10368.005324461259</v>
      </c>
    </row>
    <row r="102" spans="1:3" customFormat="1" ht="15">
      <c r="A102" s="520" t="s">
        <v>16</v>
      </c>
      <c r="B102" s="228">
        <f>'[3]DC Forecast'!$C104</f>
        <v>45790</v>
      </c>
      <c r="C102" s="159">
        <f>'[3]DC Forecast'!$D104</f>
        <v>9480.9952185856073</v>
      </c>
    </row>
    <row r="103" spans="1:3" customFormat="1" ht="15">
      <c r="A103" s="520" t="s">
        <v>17</v>
      </c>
      <c r="B103" s="228">
        <f>'[3]DC Forecast'!$C105</f>
        <v>45791</v>
      </c>
      <c r="C103" s="159">
        <f>'[3]DC Forecast'!$D105</f>
        <v>10411.009334001819</v>
      </c>
    </row>
    <row r="104" spans="1:3" customFormat="1" ht="15">
      <c r="A104" s="520" t="s">
        <v>18</v>
      </c>
      <c r="B104" s="228">
        <f>'[3]DC Forecast'!$C106</f>
        <v>45792</v>
      </c>
      <c r="C104" s="159">
        <f>'[3]DC Forecast'!$D106</f>
        <v>9269.9937124455719</v>
      </c>
    </row>
    <row r="105" spans="1:3" customFormat="1" ht="15">
      <c r="A105" s="520" t="s">
        <v>19</v>
      </c>
      <c r="B105" s="228">
        <f>'[3]DC Forecast'!$C107</f>
        <v>45793</v>
      </c>
      <c r="C105" s="159">
        <f>'[3]DC Forecast'!$D107</f>
        <v>28585.99134097758</v>
      </c>
    </row>
    <row r="106" spans="1:3" customFormat="1" ht="15">
      <c r="A106" s="520" t="s">
        <v>20</v>
      </c>
      <c r="B106" s="228">
        <f>'[3]DC Forecast'!$C108</f>
        <v>45794</v>
      </c>
      <c r="C106" s="159">
        <f>'[3]DC Forecast'!$D108</f>
        <v>26675.031328048721</v>
      </c>
    </row>
    <row r="107" spans="1:3" customFormat="1" ht="15">
      <c r="A107" s="520" t="s">
        <v>14</v>
      </c>
      <c r="B107" s="228">
        <f>'[3]DC Forecast'!$C109</f>
        <v>45795</v>
      </c>
      <c r="C107" s="159">
        <f>'[3]DC Forecast'!$D109</f>
        <v>31045.003118718436</v>
      </c>
    </row>
    <row r="108" spans="1:3" customFormat="1" ht="15">
      <c r="A108" s="520" t="s">
        <v>15</v>
      </c>
      <c r="B108" s="228">
        <f>'[3]DC Forecast'!$C110</f>
        <v>45796</v>
      </c>
      <c r="C108" s="159">
        <f>'[3]DC Forecast'!$D110</f>
        <v>21813.030813476031</v>
      </c>
    </row>
    <row r="109" spans="1:3" customFormat="1" ht="15">
      <c r="A109" s="520" t="s">
        <v>16</v>
      </c>
      <c r="B109" s="228">
        <f>'[3]DC Forecast'!$C111</f>
        <v>45797</v>
      </c>
      <c r="C109" s="159">
        <f>'[3]DC Forecast'!$D111</f>
        <v>26401.019700727837</v>
      </c>
    </row>
    <row r="110" spans="1:3" customFormat="1" ht="15">
      <c r="A110" s="520" t="s">
        <v>17</v>
      </c>
      <c r="B110" s="228">
        <f>'[3]DC Forecast'!$C112</f>
        <v>45798</v>
      </c>
      <c r="C110" s="159">
        <f>'[3]DC Forecast'!$D112</f>
        <v>23307.985665617289</v>
      </c>
    </row>
    <row r="111" spans="1:3" customFormat="1" ht="15">
      <c r="A111" s="520" t="s">
        <v>18</v>
      </c>
      <c r="B111" s="228">
        <f>'[3]DC Forecast'!$C113</f>
        <v>45799</v>
      </c>
      <c r="C111" s="159">
        <f>'[3]DC Forecast'!$D113</f>
        <v>21023.009883324932</v>
      </c>
    </row>
    <row r="112" spans="1:3" customFormat="1" ht="15">
      <c r="A112" s="520" t="s">
        <v>19</v>
      </c>
      <c r="B112" s="228">
        <f>'[3]DC Forecast'!$C114</f>
        <v>45800</v>
      </c>
      <c r="C112" s="159">
        <f>'[3]DC Forecast'!$D114</f>
        <v>39337.014859546631</v>
      </c>
    </row>
    <row r="113" spans="1:3" customFormat="1" ht="15">
      <c r="A113" s="520" t="s">
        <v>20</v>
      </c>
      <c r="B113" s="228">
        <f>'[3]DC Forecast'!$C115</f>
        <v>45801</v>
      </c>
      <c r="C113" s="159">
        <f>'[3]DC Forecast'!$D115</f>
        <v>35377.991905825846</v>
      </c>
    </row>
    <row r="114" spans="1:3" customFormat="1" ht="15">
      <c r="A114" s="520" t="s">
        <v>14</v>
      </c>
      <c r="B114" s="228">
        <f>'[3]DC Forecast'!$C116</f>
        <v>45802</v>
      </c>
      <c r="C114" s="159">
        <f>'[3]DC Forecast'!$D116</f>
        <v>55150.019873021884</v>
      </c>
    </row>
    <row r="115" spans="1:3" customFormat="1" ht="15">
      <c r="A115" s="520" t="s">
        <v>15</v>
      </c>
      <c r="B115" s="228">
        <f>'[3]DC Forecast'!$C117</f>
        <v>45803</v>
      </c>
      <c r="C115" s="159">
        <f>'[3]DC Forecast'!$D117</f>
        <v>52176.071651384911</v>
      </c>
    </row>
    <row r="116" spans="1:3" customFormat="1" ht="15">
      <c r="A116" s="520" t="s">
        <v>16</v>
      </c>
      <c r="B116" s="228">
        <f>'[3]DC Forecast'!$C118</f>
        <v>45804</v>
      </c>
      <c r="C116" s="159">
        <f>'[3]DC Forecast'!$D118</f>
        <v>11481.989928626046</v>
      </c>
    </row>
    <row r="117" spans="1:3" customFormat="1" ht="15">
      <c r="A117" s="520" t="s">
        <v>17</v>
      </c>
      <c r="B117" s="228">
        <f>'[3]DC Forecast'!$C119</f>
        <v>45805</v>
      </c>
      <c r="C117" s="159">
        <f>'[3]DC Forecast'!$D119</f>
        <v>8879.0083906875498</v>
      </c>
    </row>
    <row r="118" spans="1:3" customFormat="1" ht="15">
      <c r="A118" s="520" t="s">
        <v>18</v>
      </c>
      <c r="B118" s="228">
        <f>'[3]DC Forecast'!$C120</f>
        <v>45806</v>
      </c>
      <c r="C118" s="159">
        <f>'[3]DC Forecast'!$D120</f>
        <v>8736.0004930196919</v>
      </c>
    </row>
    <row r="119" spans="1:3" customFormat="1" ht="15">
      <c r="A119" s="520" t="s">
        <v>19</v>
      </c>
      <c r="B119" s="228">
        <f>'[3]DC Forecast'!$C121</f>
        <v>45807</v>
      </c>
      <c r="C119" s="159">
        <f>'[3]DC Forecast'!$D121</f>
        <v>8027.0051406081511</v>
      </c>
    </row>
    <row r="120" spans="1:3" customFormat="1" ht="15">
      <c r="A120" s="520" t="s">
        <v>20</v>
      </c>
      <c r="B120" s="228">
        <f>'[3]DC Forecast'!$C122</f>
        <v>45808</v>
      </c>
      <c r="C120" s="159">
        <f>'[3]DC Forecast'!$D122</f>
        <v>9552.9973496128478</v>
      </c>
    </row>
    <row r="121" spans="1:3" customFormat="1" ht="15">
      <c r="A121" s="520" t="s">
        <v>14</v>
      </c>
      <c r="B121" s="228">
        <f>'[3]DC Forecast'!$C123</f>
        <v>45809</v>
      </c>
      <c r="C121" s="159">
        <f>'[3]DC Forecast'!$D123</f>
        <v>11569.984925961269</v>
      </c>
    </row>
    <row r="122" spans="1:3" customFormat="1" ht="15">
      <c r="A122" s="520" t="s">
        <v>15</v>
      </c>
      <c r="B122" s="228">
        <f>'[3]DC Forecast'!$C124</f>
        <v>45810</v>
      </c>
      <c r="C122" s="159">
        <f>'[3]DC Forecast'!$D124</f>
        <v>9930.0063508655003</v>
      </c>
    </row>
    <row r="123" spans="1:3" customFormat="1" ht="15">
      <c r="A123" s="520" t="s">
        <v>16</v>
      </c>
      <c r="B123" s="228">
        <f>'[3]DC Forecast'!$C125</f>
        <v>45811</v>
      </c>
      <c r="C123" s="159">
        <f>'[3]DC Forecast'!$D125</f>
        <v>9603.0048945626877</v>
      </c>
    </row>
    <row r="124" spans="1:3" customFormat="1" ht="15">
      <c r="A124" s="520" t="s">
        <v>17</v>
      </c>
      <c r="B124" s="228">
        <f>'[3]DC Forecast'!$C126</f>
        <v>45812</v>
      </c>
      <c r="C124" s="159">
        <f>'[3]DC Forecast'!$D126</f>
        <v>10940.008769734464</v>
      </c>
    </row>
    <row r="125" spans="1:3" customFormat="1" ht="15">
      <c r="A125" s="520" t="s">
        <v>18</v>
      </c>
      <c r="B125" s="228">
        <f>'[3]DC Forecast'!$C127</f>
        <v>45813</v>
      </c>
      <c r="C125" s="159">
        <f>'[3]DC Forecast'!$D127</f>
        <v>9732.9914775020661</v>
      </c>
    </row>
    <row r="126" spans="1:3" customFormat="1" ht="15">
      <c r="A126" s="520" t="s">
        <v>19</v>
      </c>
      <c r="B126" s="228">
        <f>'[3]DC Forecast'!$C128</f>
        <v>45814</v>
      </c>
      <c r="C126" s="159">
        <f>'[3]DC Forecast'!$D128</f>
        <v>9299.006884491755</v>
      </c>
    </row>
    <row r="127" spans="1:3" customFormat="1" ht="15">
      <c r="A127" s="520" t="s">
        <v>20</v>
      </c>
      <c r="B127" s="228">
        <f>'[3]DC Forecast'!$C129</f>
        <v>45815</v>
      </c>
      <c r="C127" s="159">
        <f>'[3]DC Forecast'!$D129</f>
        <v>10693.991474565875</v>
      </c>
    </row>
    <row r="128" spans="1:3" customFormat="1" ht="15">
      <c r="A128" s="520" t="s">
        <v>14</v>
      </c>
      <c r="B128" s="228">
        <f>'[3]DC Forecast'!$C130</f>
        <v>45816</v>
      </c>
      <c r="C128" s="159">
        <f>'[3]DC Forecast'!$D130</f>
        <v>12833.984296630411</v>
      </c>
    </row>
    <row r="129" spans="1:3" customFormat="1" ht="15">
      <c r="A129" s="520" t="s">
        <v>15</v>
      </c>
      <c r="B129" s="228">
        <f>'[3]DC Forecast'!$C131</f>
        <v>45817</v>
      </c>
      <c r="C129" s="159">
        <f>'[3]DC Forecast'!$D131</f>
        <v>11291.002179294797</v>
      </c>
    </row>
    <row r="130" spans="1:3" customFormat="1" ht="15">
      <c r="A130" s="520" t="s">
        <v>16</v>
      </c>
      <c r="B130" s="228">
        <f>'[3]DC Forecast'!$C132</f>
        <v>45818</v>
      </c>
      <c r="C130" s="159">
        <f>'[3]DC Forecast'!$D132</f>
        <v>10029.003945734223</v>
      </c>
    </row>
    <row r="131" spans="1:3" customFormat="1" ht="15">
      <c r="A131" s="520" t="s">
        <v>17</v>
      </c>
      <c r="B131" s="228">
        <f>'[3]DC Forecast'!$C133</f>
        <v>45819</v>
      </c>
      <c r="C131" s="159">
        <f>'[3]DC Forecast'!$D133</f>
        <v>9839.9934937092967</v>
      </c>
    </row>
    <row r="132" spans="1:3" customFormat="1" ht="15">
      <c r="A132" s="520" t="s">
        <v>18</v>
      </c>
      <c r="B132" s="228">
        <f>'[3]DC Forecast'!$C134</f>
        <v>45820</v>
      </c>
      <c r="C132" s="159">
        <f>'[3]DC Forecast'!$D134</f>
        <v>8573.0064788660275</v>
      </c>
    </row>
    <row r="133" spans="1:3" customFormat="1" ht="15">
      <c r="A133" s="520" t="s">
        <v>19</v>
      </c>
      <c r="B133" s="228">
        <f>'[3]DC Forecast'!$C135</f>
        <v>45821</v>
      </c>
      <c r="C133" s="159">
        <f>'[3]DC Forecast'!$D135</f>
        <v>8471.9949609249761</v>
      </c>
    </row>
    <row r="134" spans="1:3" customFormat="1" ht="15">
      <c r="A134" s="520" t="s">
        <v>20</v>
      </c>
      <c r="B134" s="228">
        <f>'[3]DC Forecast'!$C136</f>
        <v>45822</v>
      </c>
      <c r="C134" s="159">
        <f>'[3]DC Forecast'!$D136</f>
        <v>15616.005007313515</v>
      </c>
    </row>
    <row r="135" spans="1:3" customFormat="1" ht="15">
      <c r="A135" s="520" t="s">
        <v>14</v>
      </c>
      <c r="B135" s="228">
        <f>'[3]DC Forecast'!$C137</f>
        <v>45823</v>
      </c>
      <c r="C135" s="159">
        <f>'[3]DC Forecast'!$D137</f>
        <v>15448.98948399511</v>
      </c>
    </row>
    <row r="136" spans="1:3" customFormat="1" ht="15">
      <c r="A136" s="520" t="s">
        <v>15</v>
      </c>
      <c r="B136" s="228">
        <f>'[3]DC Forecast'!$C138</f>
        <v>45824</v>
      </c>
      <c r="C136" s="159">
        <f>'[3]DC Forecast'!$D138</f>
        <v>17205.005694834792</v>
      </c>
    </row>
    <row r="137" spans="1:3" customFormat="1" ht="15">
      <c r="A137" s="520" t="s">
        <v>16</v>
      </c>
      <c r="B137" s="228">
        <f>'[3]DC Forecast'!$C139</f>
        <v>45825</v>
      </c>
      <c r="C137" s="159">
        <f>'[3]DC Forecast'!$D139</f>
        <v>10125.006946688298</v>
      </c>
    </row>
    <row r="138" spans="1:3" customFormat="1" ht="15">
      <c r="A138" s="520" t="s">
        <v>17</v>
      </c>
      <c r="B138" s="228">
        <f>'[3]DC Forecast'!$C140</f>
        <v>45826</v>
      </c>
      <c r="C138" s="159">
        <f>'[3]DC Forecast'!$D140</f>
        <v>9739.0083762790237</v>
      </c>
    </row>
    <row r="139" spans="1:3" customFormat="1" ht="15">
      <c r="A139" s="520" t="s">
        <v>18</v>
      </c>
      <c r="B139" s="228">
        <f>'[3]DC Forecast'!$C141</f>
        <v>45827</v>
      </c>
      <c r="C139" s="159">
        <f>'[3]DC Forecast'!$D141</f>
        <v>10461.986417368529</v>
      </c>
    </row>
    <row r="140" spans="1:3" customFormat="1" ht="15">
      <c r="A140" s="520" t="s">
        <v>19</v>
      </c>
      <c r="B140" s="228">
        <f>'[3]DC Forecast'!$C142</f>
        <v>45828</v>
      </c>
      <c r="C140" s="159">
        <f>'[3]DC Forecast'!$D142</f>
        <v>9241.011105808484</v>
      </c>
    </row>
    <row r="141" spans="1:3" customFormat="1" ht="15">
      <c r="A141" s="520" t="s">
        <v>20</v>
      </c>
      <c r="B141" s="228">
        <f>'[3]DC Forecast'!$C143</f>
        <v>45829</v>
      </c>
      <c r="C141" s="159">
        <f>'[3]DC Forecast'!$D143</f>
        <v>40345.971183412883</v>
      </c>
    </row>
    <row r="142" spans="1:3" customFormat="1" ht="15">
      <c r="A142" s="520" t="s">
        <v>14</v>
      </c>
      <c r="B142" s="228">
        <f>'[3]DC Forecast'!$C144</f>
        <v>45830</v>
      </c>
      <c r="C142" s="159">
        <f>'[3]DC Forecast'!$D144</f>
        <v>39573.999192596668</v>
      </c>
    </row>
    <row r="143" spans="1:3" customFormat="1" ht="15">
      <c r="A143" s="520" t="s">
        <v>15</v>
      </c>
      <c r="B143" s="228">
        <f>'[3]DC Forecast'!$C145</f>
        <v>45831</v>
      </c>
      <c r="C143" s="159">
        <f>'[3]DC Forecast'!$D145</f>
        <v>35723.027656108105</v>
      </c>
    </row>
    <row r="144" spans="1:3" customFormat="1" ht="15">
      <c r="A144" s="520" t="s">
        <v>16</v>
      </c>
      <c r="B144" s="228">
        <f>'[3]DC Forecast'!$C146</f>
        <v>45832</v>
      </c>
      <c r="C144" s="159">
        <f>'[3]DC Forecast'!$D146</f>
        <v>24399.979851915032</v>
      </c>
    </row>
    <row r="145" spans="1:3" customFormat="1" ht="15">
      <c r="A145" s="520" t="s">
        <v>17</v>
      </c>
      <c r="B145" s="228">
        <f>'[3]DC Forecast'!$C147</f>
        <v>45833</v>
      </c>
      <c r="C145" s="159">
        <f>'[3]DC Forecast'!$D147</f>
        <v>38369.011138715177</v>
      </c>
    </row>
    <row r="146" spans="1:3" customFormat="1" ht="15">
      <c r="A146" s="520" t="s">
        <v>18</v>
      </c>
      <c r="B146" s="228">
        <f>'[3]DC Forecast'!$C148</f>
        <v>45834</v>
      </c>
      <c r="C146" s="159">
        <f>'[3]DC Forecast'!$D148</f>
        <v>35768.99189338724</v>
      </c>
    </row>
    <row r="147" spans="1:3" customFormat="1" ht="15">
      <c r="A147" s="520" t="s">
        <v>19</v>
      </c>
      <c r="B147" s="228">
        <f>'[3]DC Forecast'!$C149</f>
        <v>45835</v>
      </c>
      <c r="C147" s="159">
        <f>'[3]DC Forecast'!$D149</f>
        <v>43609.999715502294</v>
      </c>
    </row>
    <row r="148" spans="1:3" customFormat="1" ht="15">
      <c r="A148" s="520" t="s">
        <v>20</v>
      </c>
      <c r="B148" s="228">
        <f>'[3]DC Forecast'!$C150</f>
        <v>45836</v>
      </c>
      <c r="C148" s="159">
        <f>'[3]DC Forecast'!$D150</f>
        <v>35119.02408793864</v>
      </c>
    </row>
    <row r="149" spans="1:3" customFormat="1" ht="15">
      <c r="A149" s="520" t="s">
        <v>14</v>
      </c>
      <c r="B149" s="228">
        <f>'[3]DC Forecast'!$C151</f>
        <v>45837</v>
      </c>
      <c r="C149" s="159">
        <f>'[3]DC Forecast'!$D151</f>
        <v>40736.014219899655</v>
      </c>
    </row>
    <row r="150" spans="1:3" customFormat="1" ht="15">
      <c r="A150" s="520" t="s">
        <v>15</v>
      </c>
      <c r="B150" s="228">
        <f>'[3]DC Forecast'!$C152</f>
        <v>45838</v>
      </c>
      <c r="C150" s="159">
        <f>'[3]DC Forecast'!$D152</f>
        <v>39887.995818441072</v>
      </c>
    </row>
    <row r="151" spans="1:3" customFormat="1" ht="15">
      <c r="A151" s="520" t="s">
        <v>16</v>
      </c>
      <c r="B151" s="228">
        <f>'[3]DC Forecast'!$C153</f>
        <v>45839</v>
      </c>
      <c r="C151" s="159">
        <f>'[3]DC Forecast'!$D153</f>
        <v>28411.035564616755</v>
      </c>
    </row>
    <row r="152" spans="1:3" customFormat="1" ht="15">
      <c r="A152" s="520" t="s">
        <v>17</v>
      </c>
      <c r="B152" s="228">
        <f>'[3]DC Forecast'!$C154</f>
        <v>45840</v>
      </c>
      <c r="C152" s="159">
        <f>'[3]DC Forecast'!$D154</f>
        <v>21546.032798326432</v>
      </c>
    </row>
    <row r="153" spans="1:3" customFormat="1" ht="15">
      <c r="A153" s="520" t="s">
        <v>18</v>
      </c>
      <c r="B153" s="228">
        <f>'[3]DC Forecast'!$C155</f>
        <v>45841</v>
      </c>
      <c r="C153" s="159">
        <f>'[3]DC Forecast'!$D155</f>
        <v>16593.994996296908</v>
      </c>
    </row>
    <row r="154" spans="1:3" customFormat="1" ht="15">
      <c r="A154" s="520" t="s">
        <v>19</v>
      </c>
      <c r="B154" s="228">
        <f>'[3]DC Forecast'!$C156</f>
        <v>45842</v>
      </c>
      <c r="C154" s="159">
        <f>'[3]DC Forecast'!$D156</f>
        <v>41200.958418607952</v>
      </c>
    </row>
    <row r="155" spans="1:3" customFormat="1" ht="15">
      <c r="A155" s="520" t="s">
        <v>20</v>
      </c>
      <c r="B155" s="228">
        <f>'[3]DC Forecast'!$C157</f>
        <v>45843</v>
      </c>
      <c r="C155" s="159">
        <f>'[3]DC Forecast'!$D157</f>
        <v>37100.997140803192</v>
      </c>
    </row>
    <row r="156" spans="1:3" customFormat="1" ht="15">
      <c r="A156" s="520" t="s">
        <v>14</v>
      </c>
      <c r="B156" s="228">
        <f>'[3]DC Forecast'!$C158</f>
        <v>45844</v>
      </c>
      <c r="C156" s="159">
        <f>'[3]DC Forecast'!$D158</f>
        <v>42291.970134439973</v>
      </c>
    </row>
    <row r="157" spans="1:3" customFormat="1" ht="15">
      <c r="A157" s="520" t="s">
        <v>15</v>
      </c>
      <c r="B157" s="228">
        <f>'[3]DC Forecast'!$C159</f>
        <v>45845</v>
      </c>
      <c r="C157" s="159">
        <f>'[3]DC Forecast'!$D159</f>
        <v>34914.014485552267</v>
      </c>
    </row>
    <row r="158" spans="1:3" customFormat="1" ht="15">
      <c r="A158" s="520" t="s">
        <v>16</v>
      </c>
      <c r="B158" s="228">
        <f>'[3]DC Forecast'!$C160</f>
        <v>45846</v>
      </c>
      <c r="C158" s="159">
        <f>'[3]DC Forecast'!$D160</f>
        <v>48860.063466985441</v>
      </c>
    </row>
    <row r="159" spans="1:3" customFormat="1" ht="15">
      <c r="A159" s="520" t="s">
        <v>17</v>
      </c>
      <c r="B159" s="228">
        <f>'[3]DC Forecast'!$C161</f>
        <v>45847</v>
      </c>
      <c r="C159" s="159">
        <f>'[3]DC Forecast'!$D161</f>
        <v>21599.019574313832</v>
      </c>
    </row>
    <row r="160" spans="1:3" customFormat="1" ht="15">
      <c r="A160" s="520" t="s">
        <v>18</v>
      </c>
      <c r="B160" s="228">
        <f>'[3]DC Forecast'!$C162</f>
        <v>45848</v>
      </c>
      <c r="C160" s="159">
        <f>'[3]DC Forecast'!$D162</f>
        <v>16029.003433688253</v>
      </c>
    </row>
    <row r="161" spans="1:3" customFormat="1" ht="15">
      <c r="A161" s="520" t="s">
        <v>19</v>
      </c>
      <c r="B161" s="228">
        <f>'[3]DC Forecast'!$C163</f>
        <v>45849</v>
      </c>
      <c r="C161" s="159">
        <f>'[3]DC Forecast'!$D163</f>
        <v>18397.009206696875</v>
      </c>
    </row>
    <row r="162" spans="1:3" customFormat="1" ht="15">
      <c r="A162" s="520" t="s">
        <v>20</v>
      </c>
      <c r="B162" s="228">
        <f>'[3]DC Forecast'!$C164</f>
        <v>45850</v>
      </c>
      <c r="C162" s="159">
        <f>'[3]DC Forecast'!$D164</f>
        <v>16843.002690546818</v>
      </c>
    </row>
    <row r="163" spans="1:3" customFormat="1" ht="15">
      <c r="A163" s="520" t="s">
        <v>14</v>
      </c>
      <c r="B163" s="228">
        <f>'[3]DC Forecast'!$C165</f>
        <v>45851</v>
      </c>
      <c r="C163" s="159">
        <f>'[3]DC Forecast'!$D165</f>
        <v>14599.015686203762</v>
      </c>
    </row>
    <row r="164" spans="1:3" customFormat="1" ht="15">
      <c r="A164" s="520" t="s">
        <v>15</v>
      </c>
      <c r="B164" s="228">
        <f>'[3]DC Forecast'!$C166</f>
        <v>45852</v>
      </c>
      <c r="C164" s="159">
        <f>'[3]DC Forecast'!$D166</f>
        <v>12209.002096416316</v>
      </c>
    </row>
    <row r="165" spans="1:3" customFormat="1" ht="15">
      <c r="A165" s="520" t="s">
        <v>16</v>
      </c>
      <c r="B165" s="228">
        <f>'[3]DC Forecast'!$C167</f>
        <v>45853</v>
      </c>
      <c r="C165" s="159">
        <f>'[3]DC Forecast'!$D167</f>
        <v>11111.991189723616</v>
      </c>
    </row>
    <row r="166" spans="1:3" customFormat="1" ht="15">
      <c r="A166" s="520" t="s">
        <v>17</v>
      </c>
      <c r="B166" s="228">
        <f>'[3]DC Forecast'!$C168</f>
        <v>45854</v>
      </c>
      <c r="C166" s="159">
        <f>'[3]DC Forecast'!$D168</f>
        <v>10131.002828435876</v>
      </c>
    </row>
    <row r="167" spans="1:3" customFormat="1" ht="15">
      <c r="A167" s="520" t="s">
        <v>18</v>
      </c>
      <c r="B167" s="228">
        <f>'[3]DC Forecast'!$C169</f>
        <v>45855</v>
      </c>
      <c r="C167" s="159">
        <f>'[3]DC Forecast'!$D169</f>
        <v>10697.994558641709</v>
      </c>
    </row>
    <row r="168" spans="1:3" customFormat="1" ht="15">
      <c r="A168" s="520" t="s">
        <v>19</v>
      </c>
      <c r="B168" s="228">
        <f>'[3]DC Forecast'!$C170</f>
        <v>45856</v>
      </c>
      <c r="C168" s="159">
        <f>'[3]DC Forecast'!$D170</f>
        <v>9916.9921474346174</v>
      </c>
    </row>
    <row r="169" spans="1:3" customFormat="1" ht="15">
      <c r="A169" s="520" t="s">
        <v>20</v>
      </c>
      <c r="B169" s="228">
        <f>'[3]DC Forecast'!$C171</f>
        <v>45857</v>
      </c>
      <c r="C169" s="159">
        <f>'[3]DC Forecast'!$D171</f>
        <v>9972.9975049707518</v>
      </c>
    </row>
    <row r="170" spans="1:3" customFormat="1" ht="15">
      <c r="A170" s="520" t="s">
        <v>14</v>
      </c>
      <c r="B170" s="228">
        <f>'[3]DC Forecast'!$C172</f>
        <v>45858</v>
      </c>
      <c r="C170" s="159">
        <f>'[3]DC Forecast'!$D172</f>
        <v>12564.990458748078</v>
      </c>
    </row>
    <row r="171" spans="1:3" customFormat="1" ht="15">
      <c r="A171" s="520" t="s">
        <v>15</v>
      </c>
      <c r="B171" s="228">
        <f>'[3]DC Forecast'!$C173</f>
        <v>45859</v>
      </c>
      <c r="C171" s="159">
        <f>'[3]DC Forecast'!$D173</f>
        <v>12685.999721037106</v>
      </c>
    </row>
    <row r="172" spans="1:3" customFormat="1" ht="15">
      <c r="A172" s="520" t="s">
        <v>16</v>
      </c>
      <c r="B172" s="228">
        <f>'[3]DC Forecast'!$C174</f>
        <v>45860</v>
      </c>
      <c r="C172" s="159">
        <f>'[3]DC Forecast'!$D174</f>
        <v>8942.9985726817431</v>
      </c>
    </row>
    <row r="173" spans="1:3" customFormat="1" ht="15">
      <c r="A173" s="520" t="s">
        <v>17</v>
      </c>
      <c r="B173" s="228">
        <f>'[3]DC Forecast'!$C175</f>
        <v>45861</v>
      </c>
      <c r="C173" s="159">
        <f>'[3]DC Forecast'!$D175</f>
        <v>9509.0009736294178</v>
      </c>
    </row>
    <row r="174" spans="1:3" customFormat="1" ht="15">
      <c r="A174" s="520" t="s">
        <v>18</v>
      </c>
      <c r="B174" s="228">
        <f>'[3]DC Forecast'!$C176</f>
        <v>45862</v>
      </c>
      <c r="C174" s="159">
        <f>'[3]DC Forecast'!$D176</f>
        <v>7967.9936709705316</v>
      </c>
    </row>
    <row r="175" spans="1:3" customFormat="1" ht="15">
      <c r="A175" s="520" t="s">
        <v>19</v>
      </c>
      <c r="B175" s="228">
        <f>'[3]DC Forecast'!$C177</f>
        <v>45863</v>
      </c>
      <c r="C175" s="159">
        <f>'[3]DC Forecast'!$D177</f>
        <v>8210.9950904964135</v>
      </c>
    </row>
    <row r="176" spans="1:3" customFormat="1" ht="15">
      <c r="A176" s="520" t="s">
        <v>20</v>
      </c>
      <c r="B176" s="228">
        <f>'[3]DC Forecast'!$C178</f>
        <v>45864</v>
      </c>
      <c r="C176" s="159">
        <f>'[3]DC Forecast'!$D178</f>
        <v>16150.006384120368</v>
      </c>
    </row>
    <row r="177" spans="1:3" customFormat="1" ht="15">
      <c r="A177" s="520" t="s">
        <v>14</v>
      </c>
      <c r="B177" s="228">
        <f>'[3]DC Forecast'!$C179</f>
        <v>45865</v>
      </c>
      <c r="C177" s="159">
        <f>'[3]DC Forecast'!$D179</f>
        <v>17003.986888735013</v>
      </c>
    </row>
    <row r="178" spans="1:3" customFormat="1" ht="15">
      <c r="A178" s="520" t="s">
        <v>15</v>
      </c>
      <c r="B178" s="228">
        <f>'[3]DC Forecast'!$C180</f>
        <v>45866</v>
      </c>
      <c r="C178" s="159">
        <f>'[3]DC Forecast'!$D180</f>
        <v>8702.0070281467288</v>
      </c>
    </row>
    <row r="179" spans="1:3" customFormat="1" ht="15">
      <c r="A179" s="520" t="s">
        <v>16</v>
      </c>
      <c r="B179" s="228">
        <f>'[3]DC Forecast'!$C181</f>
        <v>45867</v>
      </c>
      <c r="C179" s="159">
        <f>'[3]DC Forecast'!$D181</f>
        <v>8552.999129387852</v>
      </c>
    </row>
    <row r="180" spans="1:3" customFormat="1" ht="15">
      <c r="A180" s="520" t="s">
        <v>17</v>
      </c>
      <c r="B180" s="228">
        <f>'[3]DC Forecast'!$C182</f>
        <v>45868</v>
      </c>
      <c r="C180" s="159">
        <f>'[3]DC Forecast'!$D182</f>
        <v>9199.994322383609</v>
      </c>
    </row>
    <row r="181" spans="1:3" customFormat="1" ht="15">
      <c r="A181" s="520" t="s">
        <v>18</v>
      </c>
      <c r="B181" s="228">
        <f>'[3]DC Forecast'!$C183</f>
        <v>45869</v>
      </c>
      <c r="C181" s="159">
        <f>'[3]DC Forecast'!$D183</f>
        <v>8577.0022774069112</v>
      </c>
    </row>
    <row r="182" spans="1:3" customFormat="1" ht="15">
      <c r="A182" s="520" t="s">
        <v>19</v>
      </c>
      <c r="B182" s="228">
        <f>'[3]DC Forecast'!$C184</f>
        <v>45870</v>
      </c>
      <c r="C182" s="159">
        <f>'[3]DC Forecast'!$D184</f>
        <v>10383.998779948484</v>
      </c>
    </row>
    <row r="183" spans="1:3" customFormat="1" ht="15">
      <c r="A183" s="520" t="s">
        <v>20</v>
      </c>
      <c r="B183" s="228">
        <f>'[3]DC Forecast'!$C185</f>
        <v>45871</v>
      </c>
      <c r="C183" s="159">
        <f>'[3]DC Forecast'!$D185</f>
        <v>10950.008011276359</v>
      </c>
    </row>
    <row r="184" spans="1:3" customFormat="1" ht="15">
      <c r="A184" s="520" t="s">
        <v>14</v>
      </c>
      <c r="B184" s="228">
        <f>'[3]DC Forecast'!$C186</f>
        <v>45872</v>
      </c>
      <c r="C184" s="159">
        <f>'[3]DC Forecast'!$D186</f>
        <v>12290.987155181525</v>
      </c>
    </row>
    <row r="185" spans="1:3" customFormat="1" ht="15">
      <c r="A185" s="520" t="s">
        <v>15</v>
      </c>
      <c r="B185" s="228">
        <f>'[3]DC Forecast'!$C187</f>
        <v>45873</v>
      </c>
      <c r="C185" s="159">
        <f>'[3]DC Forecast'!$D187</f>
        <v>12309.005093407262</v>
      </c>
    </row>
    <row r="186" spans="1:3" customFormat="1" ht="15">
      <c r="A186" s="520" t="s">
        <v>16</v>
      </c>
      <c r="B186" s="228">
        <f>'[3]DC Forecast'!$C188</f>
        <v>45874</v>
      </c>
      <c r="C186" s="159">
        <f>'[3]DC Forecast'!$D188</f>
        <v>10177.008926477014</v>
      </c>
    </row>
    <row r="187" spans="1:3" customFormat="1" ht="15">
      <c r="A187" s="520" t="s">
        <v>17</v>
      </c>
      <c r="B187" s="228">
        <f>'[3]DC Forecast'!$C189</f>
        <v>45875</v>
      </c>
      <c r="C187" s="159">
        <f>'[3]DC Forecast'!$D189</f>
        <v>10417.011911549353</v>
      </c>
    </row>
    <row r="188" spans="1:3" customFormat="1" ht="15">
      <c r="A188" s="520" t="s">
        <v>18</v>
      </c>
      <c r="B188" s="228">
        <f>'[3]DC Forecast'!$C190</f>
        <v>45876</v>
      </c>
      <c r="C188" s="159">
        <f>'[3]DC Forecast'!$D190</f>
        <v>10348.996624906982</v>
      </c>
    </row>
    <row r="189" spans="1:3" customFormat="1" ht="15">
      <c r="A189" s="520" t="s">
        <v>19</v>
      </c>
      <c r="B189" s="228">
        <f>'[3]DC Forecast'!$C191</f>
        <v>45877</v>
      </c>
      <c r="C189" s="159">
        <f>'[3]DC Forecast'!$D191</f>
        <v>10263.003051956877</v>
      </c>
    </row>
    <row r="190" spans="1:3" customFormat="1" ht="15">
      <c r="A190" s="520" t="s">
        <v>20</v>
      </c>
      <c r="B190" s="228">
        <f>'[3]DC Forecast'!$C192</f>
        <v>45878</v>
      </c>
      <c r="C190" s="159">
        <f>'[3]DC Forecast'!$D192</f>
        <v>20209.014272352637</v>
      </c>
    </row>
    <row r="191" spans="1:3" customFormat="1" ht="15">
      <c r="A191" s="520" t="s">
        <v>14</v>
      </c>
      <c r="B191" s="228">
        <f>'[3]DC Forecast'!$C193</f>
        <v>45879</v>
      </c>
      <c r="C191" s="159">
        <f>'[3]DC Forecast'!$D193</f>
        <v>21660.013709417122</v>
      </c>
    </row>
    <row r="192" spans="1:3" customFormat="1" ht="15">
      <c r="A192" s="520" t="s">
        <v>15</v>
      </c>
      <c r="B192" s="228">
        <f>'[3]DC Forecast'!$C194</f>
        <v>45880</v>
      </c>
      <c r="C192" s="159">
        <f>'[3]DC Forecast'!$D194</f>
        <v>19741.989480668301</v>
      </c>
    </row>
    <row r="193" spans="1:3" customFormat="1" ht="15">
      <c r="A193" s="520" t="s">
        <v>16</v>
      </c>
      <c r="B193" s="228">
        <f>'[3]DC Forecast'!$C195</f>
        <v>45881</v>
      </c>
      <c r="C193" s="159">
        <f>'[3]DC Forecast'!$D195</f>
        <v>11651.002874817224</v>
      </c>
    </row>
    <row r="194" spans="1:3" customFormat="1" ht="15">
      <c r="A194" s="520" t="s">
        <v>17</v>
      </c>
      <c r="B194" s="228">
        <f>'[3]DC Forecast'!$C196</f>
        <v>45882</v>
      </c>
      <c r="C194" s="159">
        <f>'[3]DC Forecast'!$D196</f>
        <v>11310.993118128888</v>
      </c>
    </row>
    <row r="195" spans="1:3" customFormat="1" ht="15">
      <c r="A195" s="520" t="s">
        <v>18</v>
      </c>
      <c r="B195" s="228">
        <f>'[3]DC Forecast'!$C197</f>
        <v>45883</v>
      </c>
      <c r="C195" s="159">
        <f>'[3]DC Forecast'!$D197</f>
        <v>10741.005938846103</v>
      </c>
    </row>
    <row r="196" spans="1:3" customFormat="1" ht="15">
      <c r="A196" s="520" t="s">
        <v>19</v>
      </c>
      <c r="B196" s="228">
        <f>'[3]DC Forecast'!$C198</f>
        <v>45884</v>
      </c>
      <c r="C196" s="159">
        <f>'[3]DC Forecast'!$D198</f>
        <v>10757.992334912286</v>
      </c>
    </row>
    <row r="197" spans="1:3" customFormat="1" ht="15">
      <c r="A197" s="520" t="s">
        <v>20</v>
      </c>
      <c r="B197" s="228">
        <f>'[3]DC Forecast'!$C199</f>
        <v>45885</v>
      </c>
      <c r="C197" s="159">
        <f>'[3]DC Forecast'!$D199</f>
        <v>12232.99322919326</v>
      </c>
    </row>
    <row r="198" spans="1:3" customFormat="1" ht="15">
      <c r="A198" s="520" t="s">
        <v>14</v>
      </c>
      <c r="B198" s="228">
        <f>'[3]DC Forecast'!$C200</f>
        <v>45886</v>
      </c>
      <c r="C198" s="159">
        <f>'[3]DC Forecast'!$D200</f>
        <v>13284.009039252356</v>
      </c>
    </row>
    <row r="199" spans="1:3" customFormat="1" ht="15">
      <c r="A199" s="520" t="s">
        <v>15</v>
      </c>
      <c r="B199" s="228">
        <f>'[3]DC Forecast'!$C201</f>
        <v>45887</v>
      </c>
      <c r="C199" s="159">
        <f>'[3]DC Forecast'!$D201</f>
        <v>15400.01287747805</v>
      </c>
    </row>
    <row r="200" spans="1:3" customFormat="1" ht="15">
      <c r="A200" s="520" t="s">
        <v>16</v>
      </c>
      <c r="B200" s="228">
        <f>'[3]DC Forecast'!$C202</f>
        <v>45888</v>
      </c>
      <c r="C200" s="159">
        <f>'[3]DC Forecast'!$D202</f>
        <v>12969.008757788586</v>
      </c>
    </row>
    <row r="201" spans="1:3" customFormat="1" ht="15">
      <c r="A201" s="520" t="s">
        <v>17</v>
      </c>
      <c r="B201" s="228">
        <f>'[3]DC Forecast'!$C203</f>
        <v>45889</v>
      </c>
      <c r="C201" s="159">
        <f>'[3]DC Forecast'!$D203</f>
        <v>16911.993034649906</v>
      </c>
    </row>
    <row r="202" spans="1:3" customFormat="1" ht="15">
      <c r="A202" s="520" t="s">
        <v>18</v>
      </c>
      <c r="B202" s="228">
        <f>'[3]DC Forecast'!$C204</f>
        <v>45890</v>
      </c>
      <c r="C202" s="159">
        <f>'[3]DC Forecast'!$D204</f>
        <v>30882.962496656546</v>
      </c>
    </row>
    <row r="203" spans="1:3" customFormat="1" ht="15">
      <c r="A203" s="520" t="s">
        <v>19</v>
      </c>
      <c r="B203" s="228">
        <f>'[3]DC Forecast'!$C205</f>
        <v>45891</v>
      </c>
      <c r="C203" s="159">
        <f>'[3]DC Forecast'!$D205</f>
        <v>24183.015098548931</v>
      </c>
    </row>
    <row r="204" spans="1:3" customFormat="1" ht="15">
      <c r="A204" s="520" t="s">
        <v>20</v>
      </c>
      <c r="B204" s="228">
        <f>'[3]DC Forecast'!$C206</f>
        <v>45892</v>
      </c>
      <c r="C204" s="159">
        <f>'[3]DC Forecast'!$D206</f>
        <v>27245.986123074817</v>
      </c>
    </row>
    <row r="205" spans="1:3" customFormat="1" ht="15">
      <c r="A205" s="520" t="s">
        <v>14</v>
      </c>
      <c r="B205" s="228">
        <f>'[3]DC Forecast'!$C207</f>
        <v>45893</v>
      </c>
      <c r="C205" s="159">
        <f>'[3]DC Forecast'!$D207</f>
        <v>34492.016179156817</v>
      </c>
    </row>
    <row r="206" spans="1:3" customFormat="1" ht="15">
      <c r="A206" s="520" t="s">
        <v>15</v>
      </c>
      <c r="B206" s="228">
        <f>'[3]DC Forecast'!$C208</f>
        <v>45894</v>
      </c>
      <c r="C206" s="159">
        <f>'[3]DC Forecast'!$D208</f>
        <v>31718.02773074001</v>
      </c>
    </row>
    <row r="207" spans="1:3" customFormat="1" ht="15">
      <c r="A207" s="520" t="s">
        <v>16</v>
      </c>
      <c r="B207" s="228">
        <f>'[3]DC Forecast'!$C209</f>
        <v>45895</v>
      </c>
      <c r="C207" s="159">
        <f>'[3]DC Forecast'!$D209</f>
        <v>25305.987479828571</v>
      </c>
    </row>
    <row r="208" spans="1:3" customFormat="1" ht="15">
      <c r="A208" s="520" t="s">
        <v>17</v>
      </c>
      <c r="B208" s="228">
        <f>'[3]DC Forecast'!$C210</f>
        <v>45896</v>
      </c>
      <c r="C208" s="159">
        <f>'[3]DC Forecast'!$D210</f>
        <v>27196.972805133802</v>
      </c>
    </row>
    <row r="209" spans="1:3" customFormat="1" ht="15">
      <c r="A209" s="520" t="s">
        <v>18</v>
      </c>
      <c r="B209" s="228">
        <f>'[3]DC Forecast'!$C211</f>
        <v>45897</v>
      </c>
      <c r="C209" s="159">
        <f>'[3]DC Forecast'!$D211</f>
        <v>48923.971461666457</v>
      </c>
    </row>
    <row r="210" spans="1:3" customFormat="1" ht="15">
      <c r="A210" s="520" t="s">
        <v>19</v>
      </c>
      <c r="B210" s="228">
        <f>'[3]DC Forecast'!$C212</f>
        <v>45898</v>
      </c>
      <c r="C210" s="159">
        <f>'[3]DC Forecast'!$D212</f>
        <v>36650.006769330015</v>
      </c>
    </row>
    <row r="211" spans="1:3" customFormat="1" ht="15">
      <c r="A211" s="520" t="s">
        <v>20</v>
      </c>
      <c r="B211" s="228">
        <f>'[3]DC Forecast'!$C213</f>
        <v>45899</v>
      </c>
      <c r="C211" s="159">
        <f>'[3]DC Forecast'!$D213</f>
        <v>40198.966602309352</v>
      </c>
    </row>
    <row r="212" spans="1:3" customFormat="1" ht="15">
      <c r="A212" s="520" t="s">
        <v>14</v>
      </c>
      <c r="B212" s="228">
        <f>'[3]DC Forecast'!$C214</f>
        <v>45900</v>
      </c>
      <c r="C212" s="159">
        <f>'[3]DC Forecast'!$D214</f>
        <v>58003.978089690536</v>
      </c>
    </row>
    <row r="213" spans="1:3" customFormat="1" ht="15">
      <c r="A213" s="520" t="s">
        <v>15</v>
      </c>
      <c r="B213" s="228">
        <f>'[3]DC Forecast'!$C215</f>
        <v>45901</v>
      </c>
      <c r="C213" s="159">
        <f>'[3]DC Forecast'!$D215</f>
        <v>59346.966032653399</v>
      </c>
    </row>
    <row r="214" spans="1:3" customFormat="1" ht="15">
      <c r="A214" s="520" t="s">
        <v>16</v>
      </c>
      <c r="B214" s="228">
        <f>'[3]DC Forecast'!$C216</f>
        <v>45902</v>
      </c>
      <c r="C214" s="159">
        <f>'[3]DC Forecast'!$D216</f>
        <v>47543.939464655115</v>
      </c>
    </row>
    <row r="215" spans="1:3" customFormat="1" ht="15">
      <c r="A215" s="520" t="s">
        <v>17</v>
      </c>
      <c r="B215" s="228">
        <f>'[3]DC Forecast'!$C217</f>
        <v>45903</v>
      </c>
      <c r="C215" s="159">
        <f>'[3]DC Forecast'!$D217</f>
        <v>13477.994995961937</v>
      </c>
    </row>
    <row r="216" spans="1:3" customFormat="1" ht="15">
      <c r="A216" s="520" t="s">
        <v>18</v>
      </c>
      <c r="B216" s="228">
        <f>'[3]DC Forecast'!$C218</f>
        <v>45904</v>
      </c>
      <c r="C216" s="159">
        <f>'[3]DC Forecast'!$D218</f>
        <v>11236.992043450364</v>
      </c>
    </row>
    <row r="217" spans="1:3" customFormat="1" ht="15">
      <c r="A217" s="520" t="s">
        <v>19</v>
      </c>
      <c r="B217" s="228">
        <f>'[3]DC Forecast'!$C219</f>
        <v>45905</v>
      </c>
      <c r="C217" s="159">
        <f>'[3]DC Forecast'!$D219</f>
        <v>11540.996858012091</v>
      </c>
    </row>
    <row r="218" spans="1:3" customFormat="1" ht="15">
      <c r="A218" s="520" t="s">
        <v>20</v>
      </c>
      <c r="B218" s="228">
        <f>'[3]DC Forecast'!$C220</f>
        <v>45906</v>
      </c>
      <c r="C218" s="159">
        <f>'[3]DC Forecast'!$D220</f>
        <v>11145.006268139701</v>
      </c>
    </row>
    <row r="219" spans="1:3" customFormat="1" ht="15">
      <c r="A219" s="520" t="s">
        <v>14</v>
      </c>
      <c r="B219" s="228">
        <f>'[3]DC Forecast'!$C221</f>
        <v>45907</v>
      </c>
      <c r="C219" s="159">
        <f>'[3]DC Forecast'!$D221</f>
        <v>16847.005449853124</v>
      </c>
    </row>
    <row r="220" spans="1:3" customFormat="1" ht="15">
      <c r="A220" s="520" t="s">
        <v>15</v>
      </c>
      <c r="B220" s="228">
        <f>'[3]DC Forecast'!$C222</f>
        <v>45908</v>
      </c>
      <c r="C220" s="159">
        <f>'[3]DC Forecast'!$D222</f>
        <v>14909.992715879107</v>
      </c>
    </row>
    <row r="221" spans="1:3" customFormat="1" ht="15">
      <c r="A221" s="520" t="s">
        <v>16</v>
      </c>
      <c r="B221" s="228">
        <f>'[3]DC Forecast'!$C223</f>
        <v>45909</v>
      </c>
      <c r="C221" s="159">
        <f>'[3]DC Forecast'!$D223</f>
        <v>12061.011119139986</v>
      </c>
    </row>
    <row r="222" spans="1:3" customFormat="1" ht="15">
      <c r="A222" s="520" t="s">
        <v>17</v>
      </c>
      <c r="B222" s="228">
        <f>'[3]DC Forecast'!$C224</f>
        <v>45910</v>
      </c>
      <c r="C222" s="159">
        <f>'[3]DC Forecast'!$D224</f>
        <v>10053.989533198557</v>
      </c>
    </row>
    <row r="223" spans="1:3" customFormat="1" ht="15">
      <c r="A223" s="520" t="s">
        <v>18</v>
      </c>
      <c r="B223" s="228">
        <f>'[3]DC Forecast'!$C225</f>
        <v>45911</v>
      </c>
      <c r="C223" s="159">
        <f>'[3]DC Forecast'!$D225</f>
        <v>14378.001203646494</v>
      </c>
    </row>
    <row r="224" spans="1:3" customFormat="1" ht="15">
      <c r="A224" s="520" t="s">
        <v>19</v>
      </c>
      <c r="B224" s="228">
        <f>'[3]DC Forecast'!$C226</f>
        <v>45912</v>
      </c>
      <c r="C224" s="159">
        <f>'[3]DC Forecast'!$D226</f>
        <v>11737.011963415629</v>
      </c>
    </row>
    <row r="225" spans="1:3" customFormat="1" ht="15">
      <c r="A225" s="520" t="s">
        <v>20</v>
      </c>
      <c r="B225" s="228">
        <f>'[3]DC Forecast'!$C227</f>
        <v>45913</v>
      </c>
      <c r="C225" s="159">
        <f>'[3]DC Forecast'!$D227</f>
        <v>12496.010935635704</v>
      </c>
    </row>
    <row r="226" spans="1:3" customFormat="1" ht="15">
      <c r="A226" s="520" t="s">
        <v>14</v>
      </c>
      <c r="B226" s="228">
        <f>'[3]DC Forecast'!$C228</f>
        <v>45914</v>
      </c>
      <c r="C226" s="159">
        <f>'[3]DC Forecast'!$D228</f>
        <v>18008.01380942851</v>
      </c>
    </row>
    <row r="227" spans="1:3" customFormat="1" ht="15">
      <c r="A227" s="520" t="s">
        <v>15</v>
      </c>
      <c r="B227" s="228">
        <f>'[3]DC Forecast'!$C229</f>
        <v>45915</v>
      </c>
      <c r="C227" s="159">
        <f>'[3]DC Forecast'!$D229</f>
        <v>10435.993495938357</v>
      </c>
    </row>
    <row r="228" spans="1:3" customFormat="1" ht="15">
      <c r="A228" s="520" t="s">
        <v>16</v>
      </c>
      <c r="B228" s="228">
        <f>'[3]DC Forecast'!$C230</f>
        <v>45916</v>
      </c>
      <c r="C228" s="159">
        <f>'[3]DC Forecast'!$D230</f>
        <v>9346.0014794489325</v>
      </c>
    </row>
    <row r="229" spans="1:3" customFormat="1" ht="15">
      <c r="A229" s="520" t="s">
        <v>17</v>
      </c>
      <c r="B229" s="228">
        <f>'[3]DC Forecast'!$C231</f>
        <v>45917</v>
      </c>
      <c r="C229" s="159">
        <f>'[3]DC Forecast'!$D231</f>
        <v>9612.9948197629037</v>
      </c>
    </row>
    <row r="230" spans="1:3" customFormat="1" ht="15">
      <c r="A230" s="520" t="s">
        <v>18</v>
      </c>
      <c r="B230" s="228">
        <f>'[3]DC Forecast'!$C232</f>
        <v>45918</v>
      </c>
      <c r="C230" s="159">
        <f>'[3]DC Forecast'!$D232</f>
        <v>17087.995181358303</v>
      </c>
    </row>
    <row r="231" spans="1:3" customFormat="1" ht="15">
      <c r="A231" s="520" t="s">
        <v>19</v>
      </c>
      <c r="B231" s="228">
        <f>'[3]DC Forecast'!$C233</f>
        <v>45919</v>
      </c>
      <c r="C231" s="159">
        <f>'[3]DC Forecast'!$D233</f>
        <v>16645.017347185185</v>
      </c>
    </row>
    <row r="232" spans="1:3" customFormat="1" ht="15">
      <c r="A232" s="520" t="s">
        <v>20</v>
      </c>
      <c r="B232" s="228">
        <f>'[3]DC Forecast'!$C234</f>
        <v>45920</v>
      </c>
      <c r="C232" s="159">
        <f>'[3]DC Forecast'!$D234</f>
        <v>19425.003477014965</v>
      </c>
    </row>
    <row r="233" spans="1:3" customFormat="1" ht="15">
      <c r="A233" s="520" t="s">
        <v>14</v>
      </c>
      <c r="B233" s="228">
        <f>'[3]DC Forecast'!$C235</f>
        <v>45921</v>
      </c>
      <c r="C233" s="159">
        <f>'[3]DC Forecast'!$D235</f>
        <v>30599.990755954768</v>
      </c>
    </row>
    <row r="234" spans="1:3" customFormat="1" ht="15">
      <c r="A234" s="520" t="s">
        <v>15</v>
      </c>
      <c r="B234" s="228">
        <f>'[3]DC Forecast'!$C236</f>
        <v>45922</v>
      </c>
      <c r="C234" s="159">
        <f>'[3]DC Forecast'!$D236</f>
        <v>25809.006648316437</v>
      </c>
    </row>
    <row r="235" spans="1:3" customFormat="1" ht="15">
      <c r="A235" s="520" t="s">
        <v>16</v>
      </c>
      <c r="B235" s="228">
        <f>'[3]DC Forecast'!$C237</f>
        <v>45923</v>
      </c>
      <c r="C235" s="159">
        <f>'[3]DC Forecast'!$D237</f>
        <v>34618.95787662037</v>
      </c>
    </row>
    <row r="236" spans="1:3" customFormat="1" ht="15">
      <c r="A236" s="520" t="s">
        <v>17</v>
      </c>
      <c r="B236" s="228">
        <f>'[3]DC Forecast'!$C238</f>
        <v>45924</v>
      </c>
      <c r="C236" s="159">
        <f>'[3]DC Forecast'!$D238</f>
        <v>14073.999072671608</v>
      </c>
    </row>
    <row r="237" spans="1:3" customFormat="1" ht="15">
      <c r="A237" s="520" t="s">
        <v>18</v>
      </c>
      <c r="B237" s="228">
        <f>'[3]DC Forecast'!$C239</f>
        <v>45925</v>
      </c>
      <c r="C237" s="159">
        <f>'[3]DC Forecast'!$D239</f>
        <v>13813.98751729518</v>
      </c>
    </row>
    <row r="238" spans="1:3" customFormat="1" ht="15">
      <c r="A238" s="520" t="s">
        <v>19</v>
      </c>
      <c r="B238" s="228">
        <f>'[3]DC Forecast'!$C240</f>
        <v>45926</v>
      </c>
      <c r="C238" s="159">
        <f>'[3]DC Forecast'!$D240</f>
        <v>10380.009860184324</v>
      </c>
    </row>
    <row r="239" spans="1:3" customFormat="1" ht="15">
      <c r="A239" s="520" t="s">
        <v>20</v>
      </c>
      <c r="B239" s="228">
        <f>'[3]DC Forecast'!$C241</f>
        <v>45927</v>
      </c>
      <c r="C239" s="159">
        <f>'[3]DC Forecast'!$D241</f>
        <v>13865.006288362662</v>
      </c>
    </row>
    <row r="240" spans="1:3" customFormat="1" ht="15">
      <c r="A240" s="520" t="s">
        <v>14</v>
      </c>
      <c r="B240" s="228">
        <f>'[3]DC Forecast'!$C242</f>
        <v>45928</v>
      </c>
      <c r="C240" s="159">
        <f>'[3]DC Forecast'!$D242</f>
        <v>15839.004526930306</v>
      </c>
    </row>
    <row r="241" spans="1:3" customFormat="1" ht="15">
      <c r="A241" s="520" t="s">
        <v>15</v>
      </c>
      <c r="B241" s="228">
        <f>'[3]DC Forecast'!$C243</f>
        <v>45929</v>
      </c>
      <c r="C241" s="159">
        <f>'[3]DC Forecast'!$D243</f>
        <v>16258.012627096203</v>
      </c>
    </row>
    <row r="242" spans="1:3" customFormat="1" ht="15">
      <c r="A242" s="520" t="s">
        <v>16</v>
      </c>
      <c r="B242" s="228">
        <f>'[3]DC Forecast'!$C244</f>
        <v>45930</v>
      </c>
      <c r="C242" s="159">
        <f>'[3]DC Forecast'!$D244</f>
        <v>10989.002348644943</v>
      </c>
    </row>
    <row r="243" spans="1:3" customFormat="1" ht="15">
      <c r="A243" s="520" t="s">
        <v>17</v>
      </c>
      <c r="B243" s="228">
        <f>'[3]DC Forecast'!$C245</f>
        <v>45931</v>
      </c>
      <c r="C243" s="159">
        <f>'[3]DC Forecast'!$D245</f>
        <v>14115.008382149646</v>
      </c>
    </row>
    <row r="244" spans="1:3" customFormat="1" ht="15">
      <c r="A244" s="520" t="s">
        <v>18</v>
      </c>
      <c r="B244" s="228">
        <f>'[3]DC Forecast'!$C246</f>
        <v>45932</v>
      </c>
      <c r="C244" s="159">
        <f>'[3]DC Forecast'!$D246</f>
        <v>13406.996016748119</v>
      </c>
    </row>
    <row r="245" spans="1:3" customFormat="1" ht="15">
      <c r="A245" s="520" t="s">
        <v>19</v>
      </c>
      <c r="B245" s="228">
        <f>'[3]DC Forecast'!$C247</f>
        <v>45933</v>
      </c>
      <c r="C245" s="159">
        <f>'[3]DC Forecast'!$D247</f>
        <v>12181.996716330459</v>
      </c>
    </row>
    <row r="246" spans="1:3" customFormat="1" ht="15">
      <c r="A246" s="520" t="s">
        <v>20</v>
      </c>
      <c r="B246" s="228">
        <f>'[3]DC Forecast'!$C248</f>
        <v>45934</v>
      </c>
      <c r="C246" s="159">
        <f>'[3]DC Forecast'!$D248</f>
        <v>14308.011902672437</v>
      </c>
    </row>
    <row r="247" spans="1:3" customFormat="1" ht="15">
      <c r="A247" s="520" t="s">
        <v>14</v>
      </c>
      <c r="B247" s="228">
        <f>'[3]DC Forecast'!$C249</f>
        <v>45935</v>
      </c>
      <c r="C247" s="159">
        <f>'[3]DC Forecast'!$D249</f>
        <v>15924.011271863554</v>
      </c>
    </row>
    <row r="248" spans="1:3" customFormat="1" ht="15">
      <c r="A248" s="520" t="s">
        <v>15</v>
      </c>
      <c r="B248" s="228">
        <f>'[3]DC Forecast'!$C250</f>
        <v>45936</v>
      </c>
      <c r="C248" s="159">
        <f>'[3]DC Forecast'!$D250</f>
        <v>14263.005976167315</v>
      </c>
    </row>
    <row r="249" spans="1:3" customFormat="1" ht="15">
      <c r="A249" s="520" t="s">
        <v>16</v>
      </c>
      <c r="B249" s="228">
        <f>'[3]DC Forecast'!$C251</f>
        <v>45937</v>
      </c>
      <c r="C249" s="159">
        <f>'[3]DC Forecast'!$D251</f>
        <v>50084.974931051169</v>
      </c>
    </row>
    <row r="250" spans="1:3" customFormat="1" ht="15">
      <c r="A250" s="520" t="s">
        <v>17</v>
      </c>
      <c r="B250" s="228">
        <f>'[3]DC Forecast'!$C252</f>
        <v>45938</v>
      </c>
      <c r="C250" s="159">
        <f>'[3]DC Forecast'!$D252</f>
        <v>50317.02066475313</v>
      </c>
    </row>
    <row r="251" spans="1:3" customFormat="1" ht="15">
      <c r="A251" s="520" t="s">
        <v>18</v>
      </c>
      <c r="B251" s="228">
        <f>'[3]DC Forecast'!$C253</f>
        <v>45939</v>
      </c>
      <c r="C251" s="159">
        <f>'[3]DC Forecast'!$D253</f>
        <v>61734.044557065099</v>
      </c>
    </row>
    <row r="252" spans="1:3" customFormat="1" ht="15">
      <c r="A252" s="520" t="s">
        <v>19</v>
      </c>
      <c r="B252" s="228">
        <f>'[3]DC Forecast'!$C254</f>
        <v>45940</v>
      </c>
      <c r="C252" s="159">
        <f>'[3]DC Forecast'!$D254</f>
        <v>53823.06717119964</v>
      </c>
    </row>
    <row r="253" spans="1:3" customFormat="1" ht="15">
      <c r="A253" s="520" t="s">
        <v>20</v>
      </c>
      <c r="B253" s="228">
        <f>'[3]DC Forecast'!$C255</f>
        <v>45941</v>
      </c>
      <c r="C253" s="159">
        <f>'[3]DC Forecast'!$D255</f>
        <v>45068.050532241941</v>
      </c>
    </row>
    <row r="254" spans="1:3" customFormat="1" ht="15">
      <c r="A254" s="520" t="s">
        <v>14</v>
      </c>
      <c r="B254" s="228">
        <f>'[3]DC Forecast'!$C256</f>
        <v>45942</v>
      </c>
      <c r="C254" s="159">
        <f>'[3]DC Forecast'!$D256</f>
        <v>60172.012032509483</v>
      </c>
    </row>
    <row r="255" spans="1:3" customFormat="1" ht="15">
      <c r="A255" s="520" t="s">
        <v>15</v>
      </c>
      <c r="B255" s="228">
        <f>'[3]DC Forecast'!$C257</f>
        <v>45943</v>
      </c>
      <c r="C255" s="159">
        <f>'[3]DC Forecast'!$D257</f>
        <v>54064.046468273322</v>
      </c>
    </row>
    <row r="256" spans="1:3" customFormat="1" ht="15">
      <c r="A256" s="520" t="s">
        <v>16</v>
      </c>
      <c r="B256" s="228">
        <f>'[3]DC Forecast'!$C258</f>
        <v>45944</v>
      </c>
      <c r="C256" s="159">
        <f>'[3]DC Forecast'!$D258</f>
        <v>45972.024642545191</v>
      </c>
    </row>
    <row r="257" spans="1:3" customFormat="1" ht="15">
      <c r="A257" s="520" t="s">
        <v>17</v>
      </c>
      <c r="B257" s="228">
        <f>'[3]DC Forecast'!$C259</f>
        <v>45945</v>
      </c>
      <c r="C257" s="159">
        <f>'[3]DC Forecast'!$D259</f>
        <v>40902.026890484871</v>
      </c>
    </row>
    <row r="258" spans="1:3" customFormat="1" ht="15">
      <c r="A258" s="520" t="s">
        <v>18</v>
      </c>
      <c r="B258" s="228">
        <f>'[3]DC Forecast'!$C260</f>
        <v>45946</v>
      </c>
      <c r="C258" s="159">
        <f>'[3]DC Forecast'!$D260</f>
        <v>70239.038547581164</v>
      </c>
    </row>
    <row r="259" spans="1:3" customFormat="1" ht="15">
      <c r="A259" s="520" t="s">
        <v>19</v>
      </c>
      <c r="B259" s="228">
        <f>'[3]DC Forecast'!$C261</f>
        <v>45947</v>
      </c>
      <c r="C259" s="159">
        <f>'[3]DC Forecast'!$D261</f>
        <v>54343.994540683045</v>
      </c>
    </row>
    <row r="260" spans="1:3" customFormat="1" ht="15">
      <c r="A260" s="520" t="s">
        <v>20</v>
      </c>
      <c r="B260" s="228">
        <f>'[3]DC Forecast'!$C262</f>
        <v>45948</v>
      </c>
      <c r="C260" s="159">
        <f>'[3]DC Forecast'!$D262</f>
        <v>50574.061768624466</v>
      </c>
    </row>
    <row r="261" spans="1:3" customFormat="1" ht="15">
      <c r="A261" s="520" t="s">
        <v>14</v>
      </c>
      <c r="B261" s="228">
        <f>'[3]DC Forecast'!$C263</f>
        <v>45949</v>
      </c>
      <c r="C261" s="159">
        <f>'[3]DC Forecast'!$D263</f>
        <v>82303.014159549057</v>
      </c>
    </row>
    <row r="262" spans="1:3" customFormat="1" ht="15">
      <c r="A262" s="520" t="s">
        <v>15</v>
      </c>
      <c r="B262" s="228">
        <f>'[3]DC Forecast'!$C264</f>
        <v>45950</v>
      </c>
      <c r="C262" s="159">
        <f>'[3]DC Forecast'!$D264</f>
        <v>45536.021816812856</v>
      </c>
    </row>
    <row r="263" spans="1:3" customFormat="1" ht="15">
      <c r="A263" s="520" t="s">
        <v>16</v>
      </c>
      <c r="B263" s="228">
        <f>'[3]DC Forecast'!$C265</f>
        <v>45951</v>
      </c>
      <c r="C263" s="159">
        <f>'[3]DC Forecast'!$D265</f>
        <v>39389.999148676216</v>
      </c>
    </row>
    <row r="264" spans="1:3" customFormat="1" ht="15">
      <c r="A264" s="520" t="s">
        <v>17</v>
      </c>
      <c r="B264" s="228">
        <f>'[3]DC Forecast'!$C266</f>
        <v>45952</v>
      </c>
      <c r="C264" s="159">
        <f>'[3]DC Forecast'!$D266</f>
        <v>19069.998426813439</v>
      </c>
    </row>
    <row r="265" spans="1:3" customFormat="1" ht="15">
      <c r="A265" s="520" t="s">
        <v>18</v>
      </c>
      <c r="B265" s="228">
        <f>'[3]DC Forecast'!$C267</f>
        <v>45953</v>
      </c>
      <c r="C265" s="159">
        <f>'[3]DC Forecast'!$D267</f>
        <v>17670.005064809604</v>
      </c>
    </row>
    <row r="266" spans="1:3" customFormat="1" ht="15">
      <c r="A266" s="520" t="s">
        <v>19</v>
      </c>
      <c r="B266" s="228">
        <f>'[3]DC Forecast'!$C268</f>
        <v>45954</v>
      </c>
      <c r="C266" s="159">
        <f>'[3]DC Forecast'!$D268</f>
        <v>17413.995058544806</v>
      </c>
    </row>
    <row r="267" spans="1:3" customFormat="1" ht="15">
      <c r="A267" s="520" t="s">
        <v>20</v>
      </c>
      <c r="B267" s="228">
        <f>'[3]DC Forecast'!$C269</f>
        <v>45955</v>
      </c>
      <c r="C267" s="159">
        <f>'[3]DC Forecast'!$D269</f>
        <v>20690.008673880751</v>
      </c>
    </row>
    <row r="268" spans="1:3" customFormat="1" ht="15">
      <c r="A268" s="520" t="s">
        <v>14</v>
      </c>
      <c r="B268" s="228">
        <f>'[3]DC Forecast'!$C270</f>
        <v>45956</v>
      </c>
      <c r="C268" s="159">
        <f>'[3]DC Forecast'!$D270</f>
        <v>22931.000963986651</v>
      </c>
    </row>
    <row r="269" spans="1:3" customFormat="1" ht="15">
      <c r="A269" s="520" t="s">
        <v>15</v>
      </c>
      <c r="B269" s="228">
        <f>'[3]DC Forecast'!$C271</f>
        <v>45957</v>
      </c>
      <c r="C269" s="159">
        <f>'[3]DC Forecast'!$D271</f>
        <v>18366.997064876014</v>
      </c>
    </row>
    <row r="270" spans="1:3" customFormat="1" ht="15">
      <c r="A270" s="520" t="s">
        <v>16</v>
      </c>
      <c r="B270" s="228">
        <f>'[3]DC Forecast'!$C272</f>
        <v>45958</v>
      </c>
      <c r="C270" s="159">
        <f>'[3]DC Forecast'!$D272</f>
        <v>17688.991937199695</v>
      </c>
    </row>
    <row r="271" spans="1:3" customFormat="1" ht="15">
      <c r="A271" s="520" t="s">
        <v>17</v>
      </c>
      <c r="B271" s="228">
        <f>'[3]DC Forecast'!$C273</f>
        <v>45959</v>
      </c>
      <c r="C271" s="159">
        <f>'[3]DC Forecast'!$D273</f>
        <v>18862.008064117923</v>
      </c>
    </row>
    <row r="272" spans="1:3" customFormat="1" ht="15">
      <c r="A272" s="520" t="s">
        <v>18</v>
      </c>
      <c r="B272" s="228">
        <f>'[3]DC Forecast'!$C274</f>
        <v>45960</v>
      </c>
      <c r="C272" s="159">
        <f>'[3]DC Forecast'!$D274</f>
        <v>30911.014046891152</v>
      </c>
    </row>
    <row r="273" spans="1:3" customFormat="1" ht="15">
      <c r="A273" s="520" t="s">
        <v>19</v>
      </c>
      <c r="B273" s="228">
        <f>'[3]DC Forecast'!$C275</f>
        <v>45961</v>
      </c>
      <c r="C273" s="159">
        <f>'[3]DC Forecast'!$D275</f>
        <v>20133.992274427143</v>
      </c>
    </row>
    <row r="274" spans="1:3" customFormat="1" ht="15">
      <c r="A274" s="520" t="s">
        <v>20</v>
      </c>
      <c r="B274" s="228">
        <f>'[3]DC Forecast'!$C276</f>
        <v>45962</v>
      </c>
      <c r="C274" s="159">
        <f>'[3]DC Forecast'!$D276</f>
        <v>47480.990738181034</v>
      </c>
    </row>
    <row r="275" spans="1:3" customFormat="1" ht="15">
      <c r="A275" s="520" t="s">
        <v>14</v>
      </c>
      <c r="B275" s="228">
        <f>'[3]DC Forecast'!$C277</f>
        <v>45963</v>
      </c>
      <c r="C275" s="159">
        <f>'[3]DC Forecast'!$D277</f>
        <v>70123.981973632297</v>
      </c>
    </row>
    <row r="276" spans="1:3" customFormat="1" ht="15">
      <c r="A276" s="520" t="s">
        <v>15</v>
      </c>
      <c r="B276" s="228">
        <f>'[3]DC Forecast'!$C278</f>
        <v>45964</v>
      </c>
      <c r="C276" s="159">
        <f>'[3]DC Forecast'!$D278</f>
        <v>43692.033931549209</v>
      </c>
    </row>
    <row r="277" spans="1:3" customFormat="1" ht="15">
      <c r="A277" s="520" t="s">
        <v>16</v>
      </c>
      <c r="B277" s="228">
        <f>'[3]DC Forecast'!$C279</f>
        <v>45965</v>
      </c>
      <c r="C277" s="159">
        <f>'[3]DC Forecast'!$D279</f>
        <v>20636.01336670206</v>
      </c>
    </row>
    <row r="278" spans="1:3" customFormat="1" ht="15">
      <c r="A278" s="520" t="s">
        <v>17</v>
      </c>
      <c r="B278" s="228">
        <f>'[3]DC Forecast'!$C280</f>
        <v>45966</v>
      </c>
      <c r="C278" s="159">
        <f>'[3]DC Forecast'!$D280</f>
        <v>19041.00798247103</v>
      </c>
    </row>
    <row r="279" spans="1:3" customFormat="1" ht="15">
      <c r="A279" s="520" t="s">
        <v>18</v>
      </c>
      <c r="B279" s="228">
        <f>'[3]DC Forecast'!$C281</f>
        <v>45967</v>
      </c>
      <c r="C279" s="159">
        <f>'[3]DC Forecast'!$D281</f>
        <v>18526.990102106814</v>
      </c>
    </row>
    <row r="280" spans="1:3" customFormat="1" ht="15">
      <c r="A280" s="520" t="s">
        <v>19</v>
      </c>
      <c r="B280" s="228">
        <f>'[3]DC Forecast'!$C282</f>
        <v>45968</v>
      </c>
      <c r="C280" s="159">
        <f>'[3]DC Forecast'!$D282</f>
        <v>17773.008685291279</v>
      </c>
    </row>
    <row r="281" spans="1:3" customFormat="1" ht="15">
      <c r="A281" s="520" t="s">
        <v>20</v>
      </c>
      <c r="B281" s="228">
        <f>'[3]DC Forecast'!$C283</f>
        <v>45969</v>
      </c>
      <c r="C281" s="159">
        <f>'[3]DC Forecast'!$D283</f>
        <v>35046.003559899858</v>
      </c>
    </row>
    <row r="282" spans="1:3" customFormat="1" ht="15">
      <c r="A282" s="520" t="s">
        <v>14</v>
      </c>
      <c r="B282" s="228">
        <f>'[3]DC Forecast'!$C284</f>
        <v>45970</v>
      </c>
      <c r="C282" s="159">
        <f>'[3]DC Forecast'!$D284</f>
        <v>48672.987069353658</v>
      </c>
    </row>
    <row r="283" spans="1:3" customFormat="1" ht="15">
      <c r="A283" s="520" t="s">
        <v>15</v>
      </c>
      <c r="B283" s="228">
        <f>'[3]DC Forecast'!$C285</f>
        <v>45971</v>
      </c>
      <c r="C283" s="159">
        <f>'[3]DC Forecast'!$D285</f>
        <v>25084.991777167321</v>
      </c>
    </row>
    <row r="284" spans="1:3" customFormat="1" ht="15">
      <c r="A284" s="520" t="s">
        <v>16</v>
      </c>
      <c r="B284" s="228">
        <f>'[3]DC Forecast'!$C286</f>
        <v>45972</v>
      </c>
      <c r="C284" s="159">
        <f>'[3]DC Forecast'!$D286</f>
        <v>24474.996065928375</v>
      </c>
    </row>
    <row r="285" spans="1:3" customFormat="1" ht="15">
      <c r="A285" s="520" t="s">
        <v>17</v>
      </c>
      <c r="B285" s="228">
        <f>'[3]DC Forecast'!$C287</f>
        <v>45973</v>
      </c>
      <c r="C285" s="159">
        <f>'[3]DC Forecast'!$D287</f>
        <v>21447.001626451074</v>
      </c>
    </row>
    <row r="286" spans="1:3" customFormat="1" ht="15">
      <c r="A286" s="520" t="s">
        <v>18</v>
      </c>
      <c r="B286" s="228">
        <f>'[3]DC Forecast'!$C288</f>
        <v>45974</v>
      </c>
      <c r="C286" s="159">
        <f>'[3]DC Forecast'!$D288</f>
        <v>35712.023934243472</v>
      </c>
    </row>
    <row r="287" spans="1:3" customFormat="1" ht="15">
      <c r="A287" s="520" t="s">
        <v>19</v>
      </c>
      <c r="B287" s="228">
        <f>'[3]DC Forecast'!$C289</f>
        <v>45975</v>
      </c>
      <c r="C287" s="159">
        <f>'[3]DC Forecast'!$D289</f>
        <v>30717.978454509081</v>
      </c>
    </row>
    <row r="288" spans="1:3" customFormat="1" ht="15">
      <c r="A288" s="520" t="s">
        <v>20</v>
      </c>
      <c r="B288" s="228">
        <f>'[3]DC Forecast'!$C290</f>
        <v>45976</v>
      </c>
      <c r="C288" s="159">
        <f>'[3]DC Forecast'!$D290</f>
        <v>43709.019840401459</v>
      </c>
    </row>
    <row r="289" spans="1:3" customFormat="1" ht="15">
      <c r="A289" s="520" t="s">
        <v>14</v>
      </c>
      <c r="B289" s="228">
        <f>'[3]DC Forecast'!$C291</f>
        <v>45977</v>
      </c>
      <c r="C289" s="159">
        <f>'[3]DC Forecast'!$D291</f>
        <v>51402.049501390356</v>
      </c>
    </row>
    <row r="290" spans="1:3" customFormat="1" ht="15">
      <c r="A290" s="520" t="s">
        <v>15</v>
      </c>
      <c r="B290" s="228">
        <f>'[3]DC Forecast'!$C292</f>
        <v>45978</v>
      </c>
      <c r="C290" s="159">
        <f>'[3]DC Forecast'!$D292</f>
        <v>34725.004344850684</v>
      </c>
    </row>
    <row r="291" spans="1:3" customFormat="1" ht="15">
      <c r="A291" s="520" t="s">
        <v>16</v>
      </c>
      <c r="B291" s="228">
        <f>'[3]DC Forecast'!$C293</f>
        <v>45979</v>
      </c>
      <c r="C291" s="159">
        <f>'[3]DC Forecast'!$D293</f>
        <v>60712.025113152638</v>
      </c>
    </row>
    <row r="292" spans="1:3" customFormat="1" ht="15">
      <c r="A292" s="520" t="s">
        <v>17</v>
      </c>
      <c r="B292" s="228">
        <f>'[3]DC Forecast'!$C294</f>
        <v>45980</v>
      </c>
      <c r="C292" s="159">
        <f>'[3]DC Forecast'!$D294</f>
        <v>45970.966111634021</v>
      </c>
    </row>
    <row r="293" spans="1:3" customFormat="1" ht="15">
      <c r="A293" s="520" t="s">
        <v>18</v>
      </c>
      <c r="B293" s="228">
        <f>'[3]DC Forecast'!$C295</f>
        <v>45981</v>
      </c>
      <c r="C293" s="159">
        <f>'[3]DC Forecast'!$D295</f>
        <v>45220.008292858416</v>
      </c>
    </row>
    <row r="294" spans="1:3" customFormat="1" ht="15">
      <c r="A294" s="520" t="s">
        <v>19</v>
      </c>
      <c r="B294" s="228">
        <f>'[3]DC Forecast'!$C296</f>
        <v>45982</v>
      </c>
      <c r="C294" s="159">
        <f>'[3]DC Forecast'!$D296</f>
        <v>45042.041758159074</v>
      </c>
    </row>
    <row r="295" spans="1:3" customFormat="1" ht="15">
      <c r="A295" s="520" t="s">
        <v>20</v>
      </c>
      <c r="B295" s="228">
        <f>'[3]DC Forecast'!$C297</f>
        <v>45983</v>
      </c>
      <c r="C295" s="159">
        <f>'[3]DC Forecast'!$D297</f>
        <v>54745.996203750386</v>
      </c>
    </row>
    <row r="296" spans="1:3" customFormat="1" ht="15">
      <c r="A296" s="520" t="s">
        <v>14</v>
      </c>
      <c r="B296" s="228">
        <f>'[3]DC Forecast'!$C298</f>
        <v>45984</v>
      </c>
      <c r="C296" s="159">
        <f>'[3]DC Forecast'!$D298</f>
        <v>60861.968053880148</v>
      </c>
    </row>
    <row r="297" spans="1:3" customFormat="1" ht="15">
      <c r="A297" s="520" t="s">
        <v>15</v>
      </c>
      <c r="B297" s="228">
        <f>'[3]DC Forecast'!$C299</f>
        <v>45985</v>
      </c>
      <c r="C297" s="159">
        <f>'[3]DC Forecast'!$D299</f>
        <v>61953.001510272756</v>
      </c>
    </row>
    <row r="298" spans="1:3" customFormat="1" ht="15">
      <c r="A298" s="520" t="s">
        <v>16</v>
      </c>
      <c r="B298" s="228">
        <f>'[3]DC Forecast'!$C300</f>
        <v>45986</v>
      </c>
      <c r="C298" s="159">
        <f>'[3]DC Forecast'!$D300</f>
        <v>51453.02005289177</v>
      </c>
    </row>
    <row r="299" spans="1:3" customFormat="1" ht="15">
      <c r="A299" s="520" t="s">
        <v>17</v>
      </c>
      <c r="B299" s="228">
        <f>'[3]DC Forecast'!$C301</f>
        <v>45987</v>
      </c>
      <c r="C299" s="159">
        <f>'[3]DC Forecast'!$D301</f>
        <v>48643.993930429475</v>
      </c>
    </row>
    <row r="300" spans="1:3" customFormat="1" ht="15">
      <c r="A300" s="520" t="s">
        <v>18</v>
      </c>
      <c r="B300" s="228">
        <f>'[3]DC Forecast'!$C302</f>
        <v>45988</v>
      </c>
      <c r="C300" s="159">
        <f>'[3]DC Forecast'!$D302</f>
        <v>51894.00272135844</v>
      </c>
    </row>
    <row r="301" spans="1:3" customFormat="1" ht="15">
      <c r="A301" s="520" t="s">
        <v>19</v>
      </c>
      <c r="B301" s="228">
        <f>'[3]DC Forecast'!$C303</f>
        <v>45989</v>
      </c>
      <c r="C301" s="159">
        <f>'[3]DC Forecast'!$D303</f>
        <v>133341.92977784519</v>
      </c>
    </row>
    <row r="302" spans="1:3" customFormat="1" ht="15">
      <c r="A302" s="520" t="s">
        <v>20</v>
      </c>
      <c r="B302" s="228">
        <f>'[3]DC Forecast'!$C304</f>
        <v>45990</v>
      </c>
      <c r="C302" s="159">
        <f>'[3]DC Forecast'!$D304</f>
        <v>99124.072054001896</v>
      </c>
    </row>
    <row r="303" spans="1:3" customFormat="1" ht="15">
      <c r="A303" s="520" t="s">
        <v>14</v>
      </c>
      <c r="B303" s="228">
        <f>'[3]DC Forecast'!$C305</f>
        <v>45991</v>
      </c>
      <c r="C303" s="159">
        <f>'[3]DC Forecast'!$D305</f>
        <v>101719.02455159517</v>
      </c>
    </row>
    <row r="304" spans="1:3" customFormat="1" ht="15">
      <c r="A304" s="520" t="s">
        <v>15</v>
      </c>
      <c r="B304" s="228">
        <f>'[3]DC Forecast'!$C306</f>
        <v>45992</v>
      </c>
      <c r="C304" s="159">
        <f>'[3]DC Forecast'!$D306</f>
        <v>120202.10160444018</v>
      </c>
    </row>
    <row r="305" spans="1:3" customFormat="1" ht="15">
      <c r="A305" s="520" t="s">
        <v>16</v>
      </c>
      <c r="B305" s="228">
        <f>'[3]DC Forecast'!$C307</f>
        <v>45993</v>
      </c>
      <c r="C305" s="159">
        <f>'[3]DC Forecast'!$D307</f>
        <v>61971.986256399643</v>
      </c>
    </row>
    <row r="306" spans="1:3" customFormat="1" ht="15">
      <c r="A306" s="520" t="s">
        <v>17</v>
      </c>
      <c r="B306" s="228">
        <f>'[3]DC Forecast'!$C308</f>
        <v>45994</v>
      </c>
      <c r="C306" s="159">
        <f>'[3]DC Forecast'!$D308</f>
        <v>29216.034542053319</v>
      </c>
    </row>
    <row r="307" spans="1:3" customFormat="1" ht="15">
      <c r="A307" s="520" t="s">
        <v>18</v>
      </c>
      <c r="B307" s="228">
        <f>'[3]DC Forecast'!$C309</f>
        <v>45995</v>
      </c>
      <c r="C307" s="159">
        <f>'[3]DC Forecast'!$D309</f>
        <v>24150.004074368171</v>
      </c>
    </row>
    <row r="308" spans="1:3" customFormat="1" ht="15">
      <c r="A308" s="520" t="s">
        <v>19</v>
      </c>
      <c r="B308" s="228">
        <f>'[3]DC Forecast'!$C310</f>
        <v>45996</v>
      </c>
      <c r="C308" s="159">
        <f>'[3]DC Forecast'!$D310</f>
        <v>25269.009068200692</v>
      </c>
    </row>
    <row r="309" spans="1:3" customFormat="1" ht="15">
      <c r="A309" s="520" t="s">
        <v>20</v>
      </c>
      <c r="B309" s="228">
        <f>'[3]DC Forecast'!$C311</f>
        <v>45997</v>
      </c>
      <c r="C309" s="159">
        <f>'[3]DC Forecast'!$D311</f>
        <v>43996.96618842418</v>
      </c>
    </row>
    <row r="310" spans="1:3" customFormat="1" ht="15">
      <c r="A310" s="520" t="s">
        <v>14</v>
      </c>
      <c r="B310" s="228">
        <f>'[3]DC Forecast'!$C312</f>
        <v>45998</v>
      </c>
      <c r="C310" s="159">
        <f>'[3]DC Forecast'!$D312</f>
        <v>55873.026869545087</v>
      </c>
    </row>
    <row r="311" spans="1:3" customFormat="1" ht="15">
      <c r="A311" s="520" t="s">
        <v>15</v>
      </c>
      <c r="B311" s="228">
        <f>'[3]DC Forecast'!$C313</f>
        <v>45999</v>
      </c>
      <c r="C311" s="159">
        <f>'[3]DC Forecast'!$D313</f>
        <v>39420.009780831555</v>
      </c>
    </row>
    <row r="312" spans="1:3" customFormat="1" ht="15">
      <c r="A312" s="520" t="s">
        <v>16</v>
      </c>
      <c r="B312" s="228">
        <f>'[3]DC Forecast'!$C314</f>
        <v>46000</v>
      </c>
      <c r="C312" s="159">
        <f>'[3]DC Forecast'!$D314</f>
        <v>35057.017553140278</v>
      </c>
    </row>
    <row r="313" spans="1:3" customFormat="1" ht="15">
      <c r="A313" s="520" t="s">
        <v>17</v>
      </c>
      <c r="B313" s="228">
        <f>'[3]DC Forecast'!$C315</f>
        <v>46001</v>
      </c>
      <c r="C313" s="159">
        <f>'[3]DC Forecast'!$D315</f>
        <v>27274.99460002617</v>
      </c>
    </row>
    <row r="314" spans="1:3" customFormat="1" ht="15">
      <c r="A314" s="520" t="s">
        <v>18</v>
      </c>
      <c r="B314" s="228">
        <f>'[3]DC Forecast'!$C316</f>
        <v>46002</v>
      </c>
      <c r="C314" s="159">
        <f>'[3]DC Forecast'!$D316</f>
        <v>25554.013812209709</v>
      </c>
    </row>
    <row r="315" spans="1:3" customFormat="1" ht="15">
      <c r="A315" s="520" t="s">
        <v>19</v>
      </c>
      <c r="B315" s="228">
        <f>'[3]DC Forecast'!$C317</f>
        <v>46003</v>
      </c>
      <c r="C315" s="159">
        <f>'[3]DC Forecast'!$D317</f>
        <v>25315.015588607843</v>
      </c>
    </row>
    <row r="316" spans="1:3" customFormat="1" ht="15">
      <c r="A316" s="520" t="s">
        <v>20</v>
      </c>
      <c r="B316" s="228">
        <f>'[3]DC Forecast'!$C318</f>
        <v>46004</v>
      </c>
      <c r="C316" s="159">
        <f>'[3]DC Forecast'!$D318</f>
        <v>35248.999822733706</v>
      </c>
    </row>
    <row r="317" spans="1:3" customFormat="1" ht="15">
      <c r="A317" s="520" t="s">
        <v>14</v>
      </c>
      <c r="B317" s="228">
        <f>'[3]DC Forecast'!$C319</f>
        <v>46005</v>
      </c>
      <c r="C317" s="159">
        <f>'[3]DC Forecast'!$D319</f>
        <v>40610.005601703844</v>
      </c>
    </row>
    <row r="318" spans="1:3" customFormat="1" ht="15">
      <c r="A318" s="520" t="s">
        <v>15</v>
      </c>
      <c r="B318" s="228">
        <f>'[3]DC Forecast'!$C320</f>
        <v>46006</v>
      </c>
      <c r="C318" s="159">
        <f>'[3]DC Forecast'!$D320</f>
        <v>31481.997503350492</v>
      </c>
    </row>
    <row r="319" spans="1:3" customFormat="1" ht="15">
      <c r="A319" s="520" t="s">
        <v>16</v>
      </c>
      <c r="B319" s="228">
        <f>'[3]DC Forecast'!$C321</f>
        <v>46007</v>
      </c>
      <c r="C319" s="159">
        <f>'[3]DC Forecast'!$D321</f>
        <v>39463.989363102381</v>
      </c>
    </row>
    <row r="320" spans="1:3" customFormat="1" ht="15">
      <c r="A320" s="520" t="s">
        <v>17</v>
      </c>
      <c r="B320" s="228">
        <f>'[3]DC Forecast'!$C322</f>
        <v>46008</v>
      </c>
      <c r="C320" s="159">
        <f>'[3]DC Forecast'!$D322</f>
        <v>20218.020875793914</v>
      </c>
    </row>
    <row r="321" spans="1:3" customFormat="1" ht="15">
      <c r="A321" s="520" t="s">
        <v>18</v>
      </c>
      <c r="B321" s="228">
        <f>'[3]DC Forecast'!$C323</f>
        <v>46009</v>
      </c>
      <c r="C321" s="159">
        <f>'[3]DC Forecast'!$D323</f>
        <v>17529.995284879365</v>
      </c>
    </row>
    <row r="322" spans="1:3" customFormat="1" ht="15">
      <c r="A322" s="520" t="s">
        <v>19</v>
      </c>
      <c r="B322" s="228">
        <f>'[3]DC Forecast'!$C324</f>
        <v>46010</v>
      </c>
      <c r="C322" s="159">
        <f>'[3]DC Forecast'!$D324</f>
        <v>16483.007915118946</v>
      </c>
    </row>
    <row r="323" spans="1:3" customFormat="1" ht="15">
      <c r="A323" s="520" t="s">
        <v>20</v>
      </c>
      <c r="B323" s="228">
        <f>'[3]DC Forecast'!$C325</f>
        <v>46011</v>
      </c>
      <c r="C323" s="159">
        <f>'[3]DC Forecast'!$D325</f>
        <v>12551.003598638648</v>
      </c>
    </row>
    <row r="324" spans="1:3" customFormat="1" ht="15">
      <c r="A324" s="520" t="s">
        <v>14</v>
      </c>
      <c r="B324" s="228">
        <f>'[3]DC Forecast'!$C326</f>
        <v>46012</v>
      </c>
      <c r="C324" s="159">
        <f>'[3]DC Forecast'!$D326</f>
        <v>12492.003481813999</v>
      </c>
    </row>
    <row r="325" spans="1:3" customFormat="1" ht="15">
      <c r="A325" s="520" t="s">
        <v>15</v>
      </c>
      <c r="B325" s="228">
        <f>'[3]DC Forecast'!$C327</f>
        <v>46013</v>
      </c>
      <c r="C325" s="159">
        <f>'[3]DC Forecast'!$D327</f>
        <v>9279.9939907867611</v>
      </c>
    </row>
    <row r="326" spans="1:3" customFormat="1" ht="15">
      <c r="A326" s="520" t="s">
        <v>16</v>
      </c>
      <c r="B326" s="228">
        <f>'[3]DC Forecast'!$C328</f>
        <v>46014</v>
      </c>
      <c r="C326" s="159">
        <f>'[3]DC Forecast'!$D328</f>
        <v>7040.0006795658646</v>
      </c>
    </row>
    <row r="327" spans="1:3" customFormat="1" ht="15">
      <c r="A327" s="520" t="s">
        <v>17</v>
      </c>
      <c r="B327" s="228">
        <f>'[3]DC Forecast'!$C329</f>
        <v>46015</v>
      </c>
      <c r="C327" s="159">
        <f>'[3]DC Forecast'!$D329</f>
        <v>6266.9969421606083</v>
      </c>
    </row>
    <row r="328" spans="1:3" customFormat="1" ht="15">
      <c r="A328" s="520" t="s">
        <v>18</v>
      </c>
      <c r="B328" s="228">
        <f>'[3]DC Forecast'!$C330</f>
        <v>46016</v>
      </c>
      <c r="C328" s="159">
        <f>'[3]DC Forecast'!$D330</f>
        <v>9414.0048964969919</v>
      </c>
    </row>
    <row r="329" spans="1:3" customFormat="1" ht="15">
      <c r="A329" s="520" t="s">
        <v>19</v>
      </c>
      <c r="B329" s="228">
        <f>'[3]DC Forecast'!$C331</f>
        <v>46017</v>
      </c>
      <c r="C329" s="159">
        <f>'[3]DC Forecast'!$D331</f>
        <v>36275.011569091817</v>
      </c>
    </row>
    <row r="330" spans="1:3" customFormat="1" ht="15">
      <c r="A330" s="520" t="s">
        <v>20</v>
      </c>
      <c r="B330" s="228">
        <f>'[3]DC Forecast'!$C332</f>
        <v>46018</v>
      </c>
      <c r="C330" s="159">
        <f>'[3]DC Forecast'!$D332</f>
        <v>26791.005030981385</v>
      </c>
    </row>
    <row r="331" spans="1:3" customFormat="1" ht="15">
      <c r="A331" s="520" t="s">
        <v>14</v>
      </c>
      <c r="B331" s="228">
        <f>'[3]DC Forecast'!$C333</f>
        <v>46019</v>
      </c>
      <c r="C331" s="159">
        <f>'[3]DC Forecast'!$D333</f>
        <v>59684.949451910717</v>
      </c>
    </row>
    <row r="332" spans="1:3" customFormat="1" ht="15">
      <c r="A332" s="520" t="s">
        <v>15</v>
      </c>
      <c r="B332" s="228">
        <f>'[3]DC Forecast'!$C334</f>
        <v>46020</v>
      </c>
      <c r="C332" s="159">
        <f>'[3]DC Forecast'!$D334</f>
        <v>39563.999912601685</v>
      </c>
    </row>
    <row r="333" spans="1:3" customFormat="1" ht="15">
      <c r="A333" s="520" t="s">
        <v>16</v>
      </c>
      <c r="B333" s="228">
        <f>'[3]DC Forecast'!$C335</f>
        <v>46021</v>
      </c>
      <c r="C333" s="159">
        <f>'[3]DC Forecast'!$D335</f>
        <v>34934.970311286306</v>
      </c>
    </row>
    <row r="334" spans="1:3" customFormat="1" ht="15">
      <c r="A334" s="520" t="s">
        <v>17</v>
      </c>
      <c r="B334" s="228">
        <f>'[3]DC Forecast'!$C336</f>
        <v>46022</v>
      </c>
      <c r="C334" s="159">
        <f>'[3]DC Forecast'!$D336</f>
        <v>23802.010051208792</v>
      </c>
    </row>
    <row r="335" spans="1:3" customFormat="1" ht="15">
      <c r="A335" s="520" t="s">
        <v>18</v>
      </c>
      <c r="B335" s="228">
        <f>'[3]DC Forecast'!$C337</f>
        <v>46023</v>
      </c>
      <c r="C335" s="159">
        <f>'[3]DC Forecast'!$D337</f>
        <v>27084.97899240573</v>
      </c>
    </row>
    <row r="336" spans="1:3" customFormat="1" ht="15">
      <c r="A336" s="520" t="s">
        <v>19</v>
      </c>
      <c r="B336" s="228">
        <f>'[3]DC Forecast'!$C338</f>
        <v>46024</v>
      </c>
      <c r="C336" s="159">
        <f>'[3]DC Forecast'!$D338</f>
        <v>27296.987042094737</v>
      </c>
    </row>
    <row r="337" spans="1:3" customFormat="1" ht="15">
      <c r="A337" s="520" t="s">
        <v>20</v>
      </c>
      <c r="B337" s="228">
        <f>'[3]DC Forecast'!$C339</f>
        <v>46025</v>
      </c>
      <c r="C337" s="159">
        <f>'[3]DC Forecast'!$D339</f>
        <v>29386.99046809768</v>
      </c>
    </row>
    <row r="338" spans="1:3" customFormat="1" ht="15">
      <c r="A338" s="520" t="s">
        <v>14</v>
      </c>
      <c r="B338" s="228">
        <f>'[3]DC Forecast'!$C340</f>
        <v>46026</v>
      </c>
      <c r="C338" s="159">
        <f>'[3]DC Forecast'!$D340</f>
        <v>29609.026576273413</v>
      </c>
    </row>
    <row r="339" spans="1:3" customFormat="1" ht="15">
      <c r="A339" s="520" t="s">
        <v>15</v>
      </c>
      <c r="B339" s="228">
        <f>'[3]DC Forecast'!$C341</f>
        <v>46027</v>
      </c>
      <c r="C339" s="159">
        <f>'[3]DC Forecast'!$D341</f>
        <v>27606.013109774307</v>
      </c>
    </row>
    <row r="340" spans="1:3" customFormat="1" ht="15">
      <c r="A340" s="520" t="s">
        <v>16</v>
      </c>
      <c r="B340" s="228">
        <f>'[3]DC Forecast'!$C342</f>
        <v>46028</v>
      </c>
      <c r="C340" s="159">
        <f>'[3]DC Forecast'!$D342</f>
        <v>22560.013088099004</v>
      </c>
    </row>
    <row r="341" spans="1:3" customFormat="1" ht="15">
      <c r="A341" s="520" t="s">
        <v>17</v>
      </c>
      <c r="B341" s="228">
        <f>'[3]DC Forecast'!$C343</f>
        <v>46029</v>
      </c>
      <c r="C341" s="159">
        <f>'[3]DC Forecast'!$D343</f>
        <v>18970.02520211523</v>
      </c>
    </row>
    <row r="342" spans="1:3" customFormat="1" ht="15">
      <c r="A342" s="520" t="s">
        <v>18</v>
      </c>
      <c r="B342" s="228">
        <f>'[3]DC Forecast'!$C344</f>
        <v>46030</v>
      </c>
      <c r="C342" s="159">
        <f>'[3]DC Forecast'!$D344</f>
        <v>16746.008423388623</v>
      </c>
    </row>
    <row r="343" spans="1:3" customFormat="1" ht="15">
      <c r="A343" s="520" t="s">
        <v>19</v>
      </c>
      <c r="B343" s="228">
        <f>'[3]DC Forecast'!$C345</f>
        <v>46031</v>
      </c>
      <c r="C343" s="159">
        <f>'[3]DC Forecast'!$D345</f>
        <v>19696.012639438934</v>
      </c>
    </row>
    <row r="344" spans="1:3" customFormat="1" ht="15">
      <c r="A344" s="520" t="s">
        <v>20</v>
      </c>
      <c r="B344" s="228">
        <f>'[3]DC Forecast'!$C346</f>
        <v>46032</v>
      </c>
      <c r="C344" s="159">
        <f>'[3]DC Forecast'!$D346</f>
        <v>19172.993808107665</v>
      </c>
    </row>
    <row r="345" spans="1:3" customFormat="1" ht="15">
      <c r="A345" s="520" t="s">
        <v>14</v>
      </c>
      <c r="B345" s="228">
        <f>'[3]DC Forecast'!$C347</f>
        <v>46033</v>
      </c>
      <c r="C345" s="159">
        <f>'[3]DC Forecast'!$D347</f>
        <v>22302.021463880963</v>
      </c>
    </row>
    <row r="346" spans="1:3" customFormat="1" ht="15">
      <c r="A346" s="520" t="s">
        <v>15</v>
      </c>
      <c r="B346" s="228">
        <f>'[3]DC Forecast'!$C348</f>
        <v>46034</v>
      </c>
      <c r="C346" s="159">
        <f>'[3]DC Forecast'!$D348</f>
        <v>14930.998750631134</v>
      </c>
    </row>
    <row r="347" spans="1:3" customFormat="1" ht="15">
      <c r="A347" s="520" t="s">
        <v>16</v>
      </c>
      <c r="B347" s="228">
        <f>'[3]DC Forecast'!$C349</f>
        <v>46035</v>
      </c>
      <c r="C347" s="159">
        <f>'[3]DC Forecast'!$D349</f>
        <v>17125.981228879631</v>
      </c>
    </row>
    <row r="348" spans="1:3" customFormat="1" ht="15">
      <c r="A348" s="520" t="s">
        <v>17</v>
      </c>
      <c r="B348" s="228">
        <f>'[3]DC Forecast'!$C350</f>
        <v>46036</v>
      </c>
      <c r="C348" s="159">
        <f>'[3]DC Forecast'!$D350</f>
        <v>10821.989985353068</v>
      </c>
    </row>
    <row r="349" spans="1:3" customFormat="1" ht="15">
      <c r="A349" s="520" t="s">
        <v>18</v>
      </c>
      <c r="B349" s="228">
        <f>'[3]DC Forecast'!$C351</f>
        <v>46037</v>
      </c>
      <c r="C349" s="159">
        <f>'[3]DC Forecast'!$D351</f>
        <v>11141.001246060907</v>
      </c>
    </row>
    <row r="350" spans="1:3" customFormat="1" ht="15">
      <c r="A350" s="520" t="s">
        <v>19</v>
      </c>
      <c r="B350" s="228">
        <f>'[3]DC Forecast'!$C352</f>
        <v>46038</v>
      </c>
      <c r="C350" s="159">
        <f>'[3]DC Forecast'!$D352</f>
        <v>9171.0055191926531</v>
      </c>
    </row>
    <row r="351" spans="1:3" customFormat="1" ht="15">
      <c r="A351" s="520" t="s">
        <v>20</v>
      </c>
      <c r="B351" s="228">
        <f>'[3]DC Forecast'!$C353</f>
        <v>46039</v>
      </c>
      <c r="C351" s="159">
        <f>'[3]DC Forecast'!$D353</f>
        <v>18144.387334156723</v>
      </c>
    </row>
    <row r="352" spans="1:3" customFormat="1" ht="15">
      <c r="A352" s="520" t="s">
        <v>14</v>
      </c>
      <c r="B352" s="228">
        <f>'[3]DC Forecast'!$C354</f>
        <v>46040</v>
      </c>
      <c r="C352" s="159">
        <f>'[3]DC Forecast'!$D354</f>
        <v>17877.545981562322</v>
      </c>
    </row>
    <row r="353" spans="1:3" customFormat="1" ht="15">
      <c r="A353" s="520" t="s">
        <v>15</v>
      </c>
      <c r="B353" s="228">
        <f>'[3]DC Forecast'!$C355</f>
        <v>46041</v>
      </c>
      <c r="C353" s="159">
        <f>'[3]DC Forecast'!$D355</f>
        <v>17903.417952988519</v>
      </c>
    </row>
    <row r="354" spans="1:3" customFormat="1" ht="15">
      <c r="A354" s="520" t="s">
        <v>16</v>
      </c>
      <c r="B354" s="228">
        <f>'[3]DC Forecast'!$C356</f>
        <v>46042</v>
      </c>
      <c r="C354" s="159">
        <f>'[3]DC Forecast'!$D356</f>
        <v>7569.9948281223242</v>
      </c>
    </row>
    <row r="355" spans="1:3" customFormat="1" ht="15">
      <c r="A355" s="520" t="s">
        <v>17</v>
      </c>
      <c r="B355" s="228">
        <f>'[3]DC Forecast'!$C357</f>
        <v>46043</v>
      </c>
      <c r="C355" s="159">
        <f>'[3]DC Forecast'!$D357</f>
        <v>7888.0008956352312</v>
      </c>
    </row>
    <row r="356" spans="1:3" customFormat="1" ht="15">
      <c r="A356" s="520" t="s">
        <v>18</v>
      </c>
      <c r="B356" s="228">
        <f>'[3]DC Forecast'!$C358</f>
        <v>46044</v>
      </c>
      <c r="C356" s="159">
        <f>'[3]DC Forecast'!$D358</f>
        <v>6677.9990914382743</v>
      </c>
    </row>
    <row r="357" spans="1:3" customFormat="1" ht="15">
      <c r="A357" s="520" t="s">
        <v>19</v>
      </c>
      <c r="B357" s="228">
        <f>'[3]DC Forecast'!$C359</f>
        <v>46045</v>
      </c>
      <c r="C357" s="159">
        <f>'[3]DC Forecast'!$D359</f>
        <v>7160.0057750605401</v>
      </c>
    </row>
    <row r="358" spans="1:3" customFormat="1" ht="15">
      <c r="A358" s="520" t="s">
        <v>20</v>
      </c>
      <c r="B358" s="228">
        <f>'[3]DC Forecast'!$C360</f>
        <v>46046</v>
      </c>
      <c r="C358" s="159">
        <f>'[3]DC Forecast'!$D360</f>
        <v>14016.016913839363</v>
      </c>
    </row>
    <row r="359" spans="1:3" customFormat="1" ht="15">
      <c r="A359" s="520" t="s">
        <v>14</v>
      </c>
      <c r="B359" s="228">
        <f>'[3]DC Forecast'!$C361</f>
        <v>46047</v>
      </c>
      <c r="C359" s="159">
        <f>'[3]DC Forecast'!$D361</f>
        <v>12686.000531227757</v>
      </c>
    </row>
    <row r="360" spans="1:3" customFormat="1" ht="15">
      <c r="A360" s="520" t="s">
        <v>15</v>
      </c>
      <c r="B360" s="228">
        <f>'[3]DC Forecast'!$C362</f>
        <v>46048</v>
      </c>
      <c r="C360" s="159">
        <f>'[3]DC Forecast'!$D362</f>
        <v>11250.991601393751</v>
      </c>
    </row>
    <row r="361" spans="1:3" customFormat="1" ht="15">
      <c r="A361" s="520" t="s">
        <v>16</v>
      </c>
      <c r="B361" s="228">
        <f>'[3]DC Forecast'!$C363</f>
        <v>46049</v>
      </c>
      <c r="C361" s="159">
        <f>'[3]DC Forecast'!$D363</f>
        <v>7592.0024929872179</v>
      </c>
    </row>
    <row r="362" spans="1:3" customFormat="1" ht="15">
      <c r="A362" s="520" t="s">
        <v>17</v>
      </c>
      <c r="B362" s="228">
        <f>'[3]DC Forecast'!$C364</f>
        <v>46050</v>
      </c>
      <c r="C362" s="159">
        <f>'[3]DC Forecast'!$D364</f>
        <v>7901.9945886517235</v>
      </c>
    </row>
    <row r="363" spans="1:3" customFormat="1" ht="15">
      <c r="A363" s="520" t="s">
        <v>18</v>
      </c>
      <c r="B363" s="228">
        <f>'[3]DC Forecast'!$C365</f>
        <v>46051</v>
      </c>
      <c r="C363" s="159">
        <f>'[3]DC Forecast'!$D365</f>
        <v>7989.9951523366099</v>
      </c>
    </row>
    <row r="364" spans="1:3" customFormat="1" ht="15">
      <c r="A364" s="520" t="s">
        <v>19</v>
      </c>
      <c r="B364" s="228">
        <f>'[3]DC Forecast'!$C366</f>
        <v>46052</v>
      </c>
      <c r="C364" s="159">
        <f>'[3]DC Forecast'!$D366</f>
        <v>6806.007093756124</v>
      </c>
    </row>
    <row r="365" spans="1:3" customFormat="1" ht="15">
      <c r="A365" s="520" t="s">
        <v>20</v>
      </c>
      <c r="B365" s="228">
        <f>'[3]DC Forecast'!$C367</f>
        <v>46053</v>
      </c>
      <c r="C365" s="159">
        <f>'[3]DC Forecast'!$D367</f>
        <v>9491.0009673252534</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EA3E54C4CF357543A86E212CA1516C4F" ma:contentTypeVersion="14" ma:contentTypeDescription="Create a new document." ma:contentTypeScope="" ma:versionID="7955f5a568a2cb4aa2601f364fe3e9d6">
  <xsd:schema xmlns:xsd="http://www.w3.org/2001/XMLSchema" xmlns:xs="http://www.w3.org/2001/XMLSchema" xmlns:p="http://schemas.microsoft.com/office/2006/metadata/properties" xmlns:ns3="685ece9e-6bd0-4acc-aac0-7af764594a64" xmlns:ns4="627c11b1-dbca-4d25-8e17-ce239fba99f6" targetNamespace="http://schemas.microsoft.com/office/2006/metadata/properties" ma:root="true" ma:fieldsID="948616d8ce5feca3885a52a568aeb729" ns3:_="" ns4:_="">
    <xsd:import namespace="685ece9e-6bd0-4acc-aac0-7af764594a64"/>
    <xsd:import namespace="627c11b1-dbca-4d25-8e17-ce239fba99f6"/>
    <xsd:element name="properties">
      <xsd:complexType>
        <xsd:sequence>
          <xsd:element name="documentManagement">
            <xsd:complexType>
              <xsd:all>
                <xsd:element ref="ns3:MediaServiceMetadata" minOccurs="0"/>
                <xsd:element ref="ns3:MediaServiceFastMetadata" minOccurs="0"/>
                <xsd:element ref="ns3:MediaServiceAutoKeyPoints" minOccurs="0"/>
                <xsd:element ref="ns3:MediaServiceKeyPoints" minOccurs="0"/>
                <xsd:element ref="ns3:MediaServiceDateTaken" minOccurs="0"/>
                <xsd:element ref="ns3:MediaServiceAutoTags" minOccurs="0"/>
                <xsd:element ref="ns3:MediaServiceGenerationTime" minOccurs="0"/>
                <xsd:element ref="ns3:MediaServiceEventHashCode" minOccurs="0"/>
                <xsd:element ref="ns3:MediaServiceLocation" minOccurs="0"/>
                <xsd:element ref="ns3:MediaServiceOCR" minOccurs="0"/>
                <xsd:element ref="ns4:SharedWithUsers" minOccurs="0"/>
                <xsd:element ref="ns4:SharedWithDetails" minOccurs="0"/>
                <xsd:element ref="ns4:SharingHintHash" minOccurs="0"/>
                <xsd:element ref="ns3:_activity"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85ece9e-6bd0-4acc-aac0-7af764594a6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Tags" ma:index="13" nillable="true" ma:displayName="Tags" ma:internalName="MediaServiceAutoTags" ma:readOnly="true">
      <xsd:simpleType>
        <xsd:restriction base="dms:Text"/>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Location" ma:index="16" nillable="true" ma:displayName="Location" ma:internalName="MediaServiceLocation" ma:readOnly="true">
      <xsd:simpleType>
        <xsd:restriction base="dms:Text"/>
      </xsd:simpleType>
    </xsd:element>
    <xsd:element name="MediaServiceOCR" ma:index="17" nillable="true" ma:displayName="Extracted Text" ma:internalName="MediaServiceOCR" ma:readOnly="true">
      <xsd:simpleType>
        <xsd:restriction base="dms:Note">
          <xsd:maxLength value="255"/>
        </xsd:restriction>
      </xsd:simpleType>
    </xsd:element>
    <xsd:element name="_activity" ma:index="21" nillable="true" ma:displayName="_activity" ma:hidden="true" ma:internalName="_activity">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27c11b1-dbca-4d25-8e17-ce239fba99f6" elementFormDefault="qualified">
    <xsd:import namespace="http://schemas.microsoft.com/office/2006/documentManagement/types"/>
    <xsd:import namespace="http://schemas.microsoft.com/office/infopath/2007/PartnerControls"/>
    <xsd:element name="SharedWithUsers" ma:index="1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9" nillable="true" ma:displayName="Shared With Details" ma:internalName="SharedWithDetails" ma:readOnly="true">
      <xsd:simpleType>
        <xsd:restriction base="dms:Note">
          <xsd:maxLength value="255"/>
        </xsd:restriction>
      </xsd:simpleType>
    </xsd:element>
    <xsd:element name="SharingHintHash" ma:index="20" nillable="true" ma:displayName="Sharing Hint Hash"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4.xml><?xml version="1.0" encoding="utf-8"?>
<p:properties xmlns:p="http://schemas.microsoft.com/office/2006/metadata/properties" xmlns:xsi="http://www.w3.org/2001/XMLSchema-instance" xmlns:pc="http://schemas.microsoft.com/office/infopath/2007/PartnerControls">
  <documentManagement>
    <_activity xmlns="685ece9e-6bd0-4acc-aac0-7af764594a64" xsi:nil="true"/>
  </documentManagement>
</p:properties>
</file>

<file path=customXml/itemProps1.xml><?xml version="1.0" encoding="utf-8"?>
<ds:datastoreItem xmlns:ds="http://schemas.openxmlformats.org/officeDocument/2006/customXml" ds:itemID="{2575FBD1-F5C0-47FF-A2BD-59BAAF4AFBAD}"/>
</file>

<file path=customXml/itemProps2.xml><?xml version="1.0" encoding="utf-8"?>
<ds:datastoreItem xmlns:ds="http://schemas.openxmlformats.org/officeDocument/2006/customXml" ds:itemID="{39F10D09-EEC5-46B2-81F1-579ADEC1CE7D}"/>
</file>

<file path=customXml/itemProps3.xml><?xml version="1.0" encoding="utf-8"?>
<ds:datastoreItem xmlns:ds="http://schemas.openxmlformats.org/officeDocument/2006/customXml" ds:itemID="{BAB77725-C898-4D66-B885-EE1FE291B603}"/>
</file>

<file path=customXml/itemProps4.xml><?xml version="1.0" encoding="utf-8"?>
<ds:datastoreItem xmlns:ds="http://schemas.openxmlformats.org/officeDocument/2006/customXml" ds:itemID="{453A35AE-7160-4D07-ABB3-FD9B8216A87C}"/>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2022-01-21T20:26:44Z</dcterms:created>
  <dcterms:modified xsi:type="dcterms:W3CDTF">2026-06-16T18:03:32Z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0x010100EA3E54C4CF357543A86E212CA1516C4F</vt:lpwstr>
  </property>
</Properties>
</file>